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SCI-SNM-Citizen_Science\DNA&amp;liv projektdokumenter\MST og eDNA\Rammeaftale 2020-23\Rapporter\Slutrapport\"/>
    </mc:Choice>
  </mc:AlternateContent>
  <bookViews>
    <workbookView xWindow="0" yWindow="0" windowWidth="19200" windowHeight="7050" activeTab="7"/>
  </bookViews>
  <sheets>
    <sheet name="Oversigt_Presence_Absence" sheetId="19" r:id="rId1"/>
    <sheet name="Datasæt_Prøver" sheetId="5" r:id="rId2"/>
    <sheet name="MxPro" sheetId="1" state="hidden" r:id="rId3"/>
    <sheet name="AriaMx" sheetId="2" state="hidden" r:id="rId4"/>
    <sheet name="MxProAriaMx" sheetId="10" state="hidden" r:id="rId5"/>
    <sheet name="Datasæt_miljøDNA_Resultater" sheetId="4" r:id="rId6"/>
    <sheet name="Datasæt_Analysesystemer" sheetId="6" r:id="rId7"/>
    <sheet name="Besøg i DNA &amp; liv" sheetId="17" r:id="rId8"/>
    <sheet name="Ark2" sheetId="18" state="hidden" r:id="rId9"/>
  </sheets>
  <definedNames>
    <definedName name="_xlnm._FilterDatabase" localSheetId="3" hidden="1">AriaMx!$A$1:$T$2017</definedName>
    <definedName name="_xlnm._FilterDatabase" localSheetId="8" hidden="1">'Ark2'!$A$1:$D$1</definedName>
    <definedName name="_xlnm._FilterDatabase" localSheetId="5" hidden="1">Datasæt_miljøDNA_Resultater!$A$1:$M$2275</definedName>
    <definedName name="_xlnm._FilterDatabase" localSheetId="2" hidden="1">MxPro!$A$1:$X$1</definedName>
    <definedName name="_xlnm._FilterDatabase" localSheetId="4" hidden="1">MxProAriaMx!$A$1:$Y$9097</definedName>
  </definedNames>
  <calcPr calcId="162913"/>
  <pivotCaches>
    <pivotCache cacheId="0" r:id="rId10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18" l="1"/>
  <c r="D2" i="17" l="1"/>
  <c r="D3" i="17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133" i="17" l="1"/>
  <c r="A3" i="18" l="1"/>
  <c r="A4" i="18"/>
  <c r="A5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D38" i="17"/>
  <c r="N40" i="17"/>
  <c r="N39" i="17"/>
  <c r="N37" i="17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2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1392" i="4"/>
  <c r="D125" i="17" l="1"/>
  <c r="D117" i="17"/>
  <c r="D109" i="17"/>
  <c r="D101" i="17"/>
  <c r="D93" i="17"/>
  <c r="D85" i="17"/>
  <c r="D77" i="17"/>
  <c r="D69" i="17"/>
  <c r="D61" i="17"/>
  <c r="D53" i="17"/>
  <c r="D45" i="17"/>
  <c r="D132" i="17"/>
  <c r="D124" i="17"/>
  <c r="D116" i="17"/>
  <c r="D108" i="17"/>
  <c r="D100" i="17"/>
  <c r="D92" i="17"/>
  <c r="D84" i="17"/>
  <c r="D76" i="17"/>
  <c r="D68" i="17"/>
  <c r="D60" i="17"/>
  <c r="D52" i="17"/>
  <c r="D44" i="17"/>
  <c r="D131" i="17"/>
  <c r="D123" i="17"/>
  <c r="D115" i="17"/>
  <c r="D107" i="17"/>
  <c r="D99" i="17"/>
  <c r="D91" i="17"/>
  <c r="D83" i="17"/>
  <c r="D75" i="17"/>
  <c r="D67" i="17"/>
  <c r="D59" i="17"/>
  <c r="D51" i="17"/>
  <c r="D43" i="17"/>
  <c r="D130" i="17"/>
  <c r="D122" i="17"/>
  <c r="D114" i="17"/>
  <c r="D106" i="17"/>
  <c r="D98" i="17"/>
  <c r="D90" i="17"/>
  <c r="D82" i="17"/>
  <c r="D74" i="17"/>
  <c r="D66" i="17"/>
  <c r="D58" i="17"/>
  <c r="D50" i="17"/>
  <c r="D42" i="17"/>
  <c r="D129" i="17"/>
  <c r="D121" i="17"/>
  <c r="D113" i="17"/>
  <c r="D105" i="17"/>
  <c r="D97" i="17"/>
  <c r="D89" i="17"/>
  <c r="D81" i="17"/>
  <c r="D73" i="17"/>
  <c r="D65" i="17"/>
  <c r="D57" i="17"/>
  <c r="D49" i="17"/>
  <c r="D41" i="17"/>
  <c r="D128" i="17"/>
  <c r="D120" i="17"/>
  <c r="D112" i="17"/>
  <c r="D104" i="17"/>
  <c r="D96" i="17"/>
  <c r="D88" i="17"/>
  <c r="D80" i="17"/>
  <c r="D72" i="17"/>
  <c r="D64" i="17"/>
  <c r="D56" i="17"/>
  <c r="D48" i="17"/>
  <c r="D40" i="17"/>
  <c r="D36" i="17"/>
  <c r="D127" i="17"/>
  <c r="D119" i="17"/>
  <c r="D111" i="17"/>
  <c r="D103" i="17"/>
  <c r="D95" i="17"/>
  <c r="D87" i="17"/>
  <c r="D79" i="17"/>
  <c r="D71" i="17"/>
  <c r="D63" i="17"/>
  <c r="D55" i="17"/>
  <c r="D47" i="17"/>
  <c r="D39" i="17"/>
  <c r="D37" i="17"/>
  <c r="D126" i="17"/>
  <c r="D118" i="17"/>
  <c r="D110" i="17"/>
  <c r="D102" i="17"/>
  <c r="D94" i="17"/>
  <c r="D86" i="17"/>
  <c r="D78" i="17"/>
  <c r="D70" i="17"/>
  <c r="D62" i="17"/>
  <c r="D54" i="17"/>
  <c r="D46" i="17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2" i="4"/>
  <c r="M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2" i="4"/>
  <c r="C2" i="4"/>
  <c r="D2" i="4"/>
  <c r="E2" i="4"/>
  <c r="F2" i="4"/>
  <c r="G2" i="4"/>
  <c r="B3" i="4"/>
  <c r="C3" i="4"/>
  <c r="D3" i="4"/>
  <c r="E3" i="4"/>
  <c r="F3" i="4"/>
  <c r="G3" i="4"/>
  <c r="B4" i="4"/>
  <c r="C4" i="4"/>
  <c r="D4" i="4"/>
  <c r="E4" i="4"/>
  <c r="F4" i="4"/>
  <c r="G4" i="4"/>
  <c r="B5" i="4"/>
  <c r="C5" i="4"/>
  <c r="D5" i="4"/>
  <c r="E5" i="4"/>
  <c r="F5" i="4"/>
  <c r="G5" i="4"/>
  <c r="B6" i="4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W1910" i="10"/>
  <c r="W1914" i="10"/>
  <c r="W1918" i="10"/>
  <c r="W1922" i="10"/>
  <c r="W1926" i="10"/>
  <c r="W1930" i="10"/>
  <c r="W1934" i="10"/>
  <c r="W1938" i="10"/>
  <c r="W1942" i="10"/>
  <c r="W1946" i="10"/>
  <c r="W1950" i="10"/>
  <c r="W1954" i="10"/>
  <c r="W1958" i="10"/>
  <c r="W1962" i="10"/>
  <c r="W1966" i="10"/>
  <c r="W1970" i="10"/>
  <c r="W1974" i="10"/>
  <c r="W1978" i="10"/>
  <c r="W1982" i="10"/>
  <c r="W1986" i="10"/>
  <c r="W1990" i="10"/>
  <c r="W1994" i="10"/>
  <c r="W1998" i="10"/>
  <c r="H1907" i="10"/>
  <c r="J1907" i="10"/>
  <c r="L1907" i="10"/>
  <c r="H1908" i="10"/>
  <c r="J1908" i="10"/>
  <c r="L1908" i="10"/>
  <c r="H1909" i="10"/>
  <c r="J1909" i="10"/>
  <c r="L1909" i="10"/>
  <c r="R1906" i="10" s="1"/>
  <c r="H1910" i="10"/>
  <c r="J1910" i="10"/>
  <c r="I1910" i="10" s="1"/>
  <c r="L1910" i="10"/>
  <c r="H1911" i="10"/>
  <c r="J1911" i="10"/>
  <c r="L1911" i="10"/>
  <c r="H1912" i="10"/>
  <c r="J1912" i="10"/>
  <c r="L1912" i="10"/>
  <c r="Q1910" i="10" s="1"/>
  <c r="H1913" i="10"/>
  <c r="J1913" i="10"/>
  <c r="L1913" i="10"/>
  <c r="R1910" i="10" s="1"/>
  <c r="H1914" i="10"/>
  <c r="J1914" i="10"/>
  <c r="V1914" i="10" s="1"/>
  <c r="L1914" i="10"/>
  <c r="H1915" i="10"/>
  <c r="J1915" i="10"/>
  <c r="L1915" i="10"/>
  <c r="H1916" i="10"/>
  <c r="J1916" i="10"/>
  <c r="L1916" i="10"/>
  <c r="Q1914" i="10" s="1"/>
  <c r="H1917" i="10"/>
  <c r="J1917" i="10"/>
  <c r="L1917" i="10"/>
  <c r="R1914" i="10" s="1"/>
  <c r="H1918" i="10"/>
  <c r="J1918" i="10"/>
  <c r="V1918" i="10" s="1"/>
  <c r="L1918" i="10"/>
  <c r="H1919" i="10"/>
  <c r="J1919" i="10"/>
  <c r="L1919" i="10"/>
  <c r="H1920" i="10"/>
  <c r="J1920" i="10"/>
  <c r="L1920" i="10"/>
  <c r="Q1918" i="10" s="1"/>
  <c r="H1921" i="10"/>
  <c r="J1921" i="10"/>
  <c r="L1921" i="10"/>
  <c r="R1918" i="10" s="1"/>
  <c r="H1922" i="10"/>
  <c r="J1922" i="10"/>
  <c r="V1922" i="10" s="1"/>
  <c r="L1922" i="10"/>
  <c r="H1923" i="10"/>
  <c r="J1923" i="10"/>
  <c r="L1923" i="10"/>
  <c r="H1924" i="10"/>
  <c r="J1924" i="10"/>
  <c r="L1924" i="10"/>
  <c r="Q1922" i="10" s="1"/>
  <c r="H1925" i="10"/>
  <c r="J1925" i="10"/>
  <c r="L1925" i="10"/>
  <c r="R1922" i="10" s="1"/>
  <c r="H1926" i="10"/>
  <c r="J1926" i="10"/>
  <c r="V1926" i="10" s="1"/>
  <c r="L1926" i="10"/>
  <c r="H1927" i="10"/>
  <c r="J1927" i="10"/>
  <c r="L1927" i="10"/>
  <c r="H1928" i="10"/>
  <c r="J1928" i="10"/>
  <c r="L1928" i="10"/>
  <c r="Q1926" i="10" s="1"/>
  <c r="H1929" i="10"/>
  <c r="J1929" i="10"/>
  <c r="L1929" i="10"/>
  <c r="R1926" i="10" s="1"/>
  <c r="H1930" i="10"/>
  <c r="J1930" i="10"/>
  <c r="V1930" i="10" s="1"/>
  <c r="L1930" i="10"/>
  <c r="H1931" i="10"/>
  <c r="J1931" i="10"/>
  <c r="L1931" i="10"/>
  <c r="H1932" i="10"/>
  <c r="J1932" i="10"/>
  <c r="L1932" i="10"/>
  <c r="Q1930" i="10" s="1"/>
  <c r="H1933" i="10"/>
  <c r="J1933" i="10"/>
  <c r="L1933" i="10"/>
  <c r="R1930" i="10" s="1"/>
  <c r="H1934" i="10"/>
  <c r="J1934" i="10"/>
  <c r="V1934" i="10" s="1"/>
  <c r="L1934" i="10"/>
  <c r="H1935" i="10"/>
  <c r="J1935" i="10"/>
  <c r="L1935" i="10"/>
  <c r="H1936" i="10"/>
  <c r="J1936" i="10"/>
  <c r="L1936" i="10"/>
  <c r="Q1934" i="10" s="1"/>
  <c r="H1937" i="10"/>
  <c r="J1937" i="10"/>
  <c r="L1937" i="10"/>
  <c r="R1934" i="10" s="1"/>
  <c r="H1938" i="10"/>
  <c r="J1938" i="10"/>
  <c r="V1938" i="10" s="1"/>
  <c r="L1938" i="10"/>
  <c r="H1939" i="10"/>
  <c r="J1939" i="10"/>
  <c r="L1939" i="10"/>
  <c r="H1940" i="10"/>
  <c r="J1940" i="10"/>
  <c r="L1940" i="10"/>
  <c r="Q1938" i="10" s="1"/>
  <c r="H1941" i="10"/>
  <c r="J1941" i="10"/>
  <c r="L1941" i="10"/>
  <c r="R1938" i="10" s="1"/>
  <c r="H1942" i="10"/>
  <c r="J1942" i="10"/>
  <c r="V1942" i="10" s="1"/>
  <c r="L1942" i="10"/>
  <c r="H1943" i="10"/>
  <c r="J1943" i="10"/>
  <c r="L1943" i="10"/>
  <c r="H1944" i="10"/>
  <c r="J1944" i="10"/>
  <c r="L1944" i="10"/>
  <c r="Q1942" i="10" s="1"/>
  <c r="H1945" i="10"/>
  <c r="J1945" i="10"/>
  <c r="L1945" i="10"/>
  <c r="R1942" i="10" s="1"/>
  <c r="H1946" i="10"/>
  <c r="J1946" i="10"/>
  <c r="V1946" i="10" s="1"/>
  <c r="L1946" i="10"/>
  <c r="H1947" i="10"/>
  <c r="J1947" i="10"/>
  <c r="L1947" i="10"/>
  <c r="H1948" i="10"/>
  <c r="J1948" i="10"/>
  <c r="L1948" i="10"/>
  <c r="Q1946" i="10" s="1"/>
  <c r="H1949" i="10"/>
  <c r="J1949" i="10"/>
  <c r="L1949" i="10"/>
  <c r="R1946" i="10" s="1"/>
  <c r="H1950" i="10"/>
  <c r="J1950" i="10"/>
  <c r="V1950" i="10" s="1"/>
  <c r="L1950" i="10"/>
  <c r="H1951" i="10"/>
  <c r="J1951" i="10"/>
  <c r="L1951" i="10"/>
  <c r="H1952" i="10"/>
  <c r="J1952" i="10"/>
  <c r="L1952" i="10"/>
  <c r="Q1950" i="10" s="1"/>
  <c r="H1953" i="10"/>
  <c r="J1953" i="10"/>
  <c r="L1953" i="10"/>
  <c r="R1950" i="10" s="1"/>
  <c r="H1954" i="10"/>
  <c r="J1954" i="10"/>
  <c r="V1954" i="10" s="1"/>
  <c r="L1954" i="10"/>
  <c r="H1955" i="10"/>
  <c r="J1955" i="10"/>
  <c r="L1955" i="10"/>
  <c r="H1956" i="10"/>
  <c r="J1956" i="10"/>
  <c r="L1956" i="10"/>
  <c r="Q1954" i="10" s="1"/>
  <c r="H1957" i="10"/>
  <c r="J1957" i="10"/>
  <c r="L1957" i="10"/>
  <c r="R1954" i="10" s="1"/>
  <c r="H1958" i="10"/>
  <c r="J1958" i="10"/>
  <c r="V1958" i="10" s="1"/>
  <c r="L1958" i="10"/>
  <c r="H1959" i="10"/>
  <c r="J1959" i="10"/>
  <c r="L1959" i="10"/>
  <c r="H1960" i="10"/>
  <c r="J1960" i="10"/>
  <c r="L1960" i="10"/>
  <c r="Q1958" i="10" s="1"/>
  <c r="H1961" i="10"/>
  <c r="J1961" i="10"/>
  <c r="L1961" i="10"/>
  <c r="R1958" i="10" s="1"/>
  <c r="H1962" i="10"/>
  <c r="J1962" i="10"/>
  <c r="V1962" i="10" s="1"/>
  <c r="L1962" i="10"/>
  <c r="H1963" i="10"/>
  <c r="J1963" i="10"/>
  <c r="L1963" i="10"/>
  <c r="H1964" i="10"/>
  <c r="J1964" i="10"/>
  <c r="L1964" i="10"/>
  <c r="Q1962" i="10" s="1"/>
  <c r="H1965" i="10"/>
  <c r="J1965" i="10"/>
  <c r="L1965" i="10"/>
  <c r="R1962" i="10" s="1"/>
  <c r="H1966" i="10"/>
  <c r="J1966" i="10"/>
  <c r="V1966" i="10" s="1"/>
  <c r="L1966" i="10"/>
  <c r="H1967" i="10"/>
  <c r="J1967" i="10"/>
  <c r="L1967" i="10"/>
  <c r="H1968" i="10"/>
  <c r="J1968" i="10"/>
  <c r="L1968" i="10"/>
  <c r="Q1966" i="10" s="1"/>
  <c r="H1969" i="10"/>
  <c r="J1969" i="10"/>
  <c r="L1969" i="10"/>
  <c r="R1966" i="10" s="1"/>
  <c r="H1970" i="10"/>
  <c r="J1970" i="10"/>
  <c r="V1970" i="10" s="1"/>
  <c r="L1970" i="10"/>
  <c r="H1971" i="10"/>
  <c r="J1971" i="10"/>
  <c r="L1971" i="10"/>
  <c r="H1972" i="10"/>
  <c r="J1972" i="10"/>
  <c r="L1972" i="10"/>
  <c r="Q1970" i="10" s="1"/>
  <c r="H1973" i="10"/>
  <c r="J1973" i="10"/>
  <c r="L1973" i="10"/>
  <c r="R1970" i="10" s="1"/>
  <c r="H1974" i="10"/>
  <c r="J1974" i="10"/>
  <c r="V1974" i="10" s="1"/>
  <c r="L1974" i="10"/>
  <c r="H1975" i="10"/>
  <c r="J1975" i="10"/>
  <c r="L1975" i="10"/>
  <c r="H1976" i="10"/>
  <c r="J1976" i="10"/>
  <c r="L1976" i="10"/>
  <c r="Q1974" i="10" s="1"/>
  <c r="H1977" i="10"/>
  <c r="J1977" i="10"/>
  <c r="L1977" i="10"/>
  <c r="R1974" i="10" s="1"/>
  <c r="H1978" i="10"/>
  <c r="J1978" i="10"/>
  <c r="V1978" i="10" s="1"/>
  <c r="L1978" i="10"/>
  <c r="H1979" i="10"/>
  <c r="J1979" i="10"/>
  <c r="L1979" i="10"/>
  <c r="H1980" i="10"/>
  <c r="J1980" i="10"/>
  <c r="L1980" i="10"/>
  <c r="Q1978" i="10" s="1"/>
  <c r="H1981" i="10"/>
  <c r="J1981" i="10"/>
  <c r="L1981" i="10"/>
  <c r="R1978" i="10" s="1"/>
  <c r="H1982" i="10"/>
  <c r="J1982" i="10"/>
  <c r="V1982" i="10" s="1"/>
  <c r="L1982" i="10"/>
  <c r="H1983" i="10"/>
  <c r="J1983" i="10"/>
  <c r="L1983" i="10"/>
  <c r="H1984" i="10"/>
  <c r="J1984" i="10"/>
  <c r="L1984" i="10"/>
  <c r="Q1982" i="10" s="1"/>
  <c r="H1985" i="10"/>
  <c r="J1985" i="10"/>
  <c r="L1985" i="10"/>
  <c r="R1982" i="10" s="1"/>
  <c r="H1986" i="10"/>
  <c r="J1986" i="10"/>
  <c r="V1986" i="10" s="1"/>
  <c r="L1986" i="10"/>
  <c r="H1987" i="10"/>
  <c r="J1987" i="10"/>
  <c r="L1987" i="10"/>
  <c r="H1988" i="10"/>
  <c r="J1988" i="10"/>
  <c r="L1988" i="10"/>
  <c r="Q1986" i="10" s="1"/>
  <c r="H1989" i="10"/>
  <c r="J1989" i="10"/>
  <c r="L1989" i="10"/>
  <c r="R1986" i="10" s="1"/>
  <c r="H1990" i="10"/>
  <c r="J1990" i="10"/>
  <c r="V1990" i="10" s="1"/>
  <c r="L1990" i="10"/>
  <c r="H1991" i="10"/>
  <c r="J1991" i="10"/>
  <c r="L1991" i="10"/>
  <c r="H1992" i="10"/>
  <c r="J1992" i="10"/>
  <c r="K1992" i="10" s="1"/>
  <c r="L1992" i="10"/>
  <c r="Q1990" i="10" s="1"/>
  <c r="H1993" i="10"/>
  <c r="J1993" i="10"/>
  <c r="K1993" i="10" s="1"/>
  <c r="L1993" i="10"/>
  <c r="R1990" i="10" s="1"/>
  <c r="H1994" i="10"/>
  <c r="J1994" i="10"/>
  <c r="K1994" i="10" s="1"/>
  <c r="L1994" i="10"/>
  <c r="H1995" i="10"/>
  <c r="I1995" i="10" s="1"/>
  <c r="J1995" i="10"/>
  <c r="K1995" i="10" s="1"/>
  <c r="L1995" i="10"/>
  <c r="H1996" i="10"/>
  <c r="J1996" i="10"/>
  <c r="K1996" i="10" s="1"/>
  <c r="L1996" i="10"/>
  <c r="Q1994" i="10" s="1"/>
  <c r="H1997" i="10"/>
  <c r="J1997" i="10"/>
  <c r="K1997" i="10" s="1"/>
  <c r="L1997" i="10"/>
  <c r="R1994" i="10" s="1"/>
  <c r="H1998" i="10"/>
  <c r="J1998" i="10"/>
  <c r="K1998" i="10" s="1"/>
  <c r="L1998" i="10"/>
  <c r="H1999" i="10"/>
  <c r="I1999" i="10" s="1"/>
  <c r="J1999" i="10"/>
  <c r="K1999" i="10" s="1"/>
  <c r="L1999" i="10"/>
  <c r="H2000" i="10"/>
  <c r="J2000" i="10"/>
  <c r="K2000" i="10" s="1"/>
  <c r="L2000" i="10"/>
  <c r="Q1998" i="10" s="1"/>
  <c r="H2001" i="10"/>
  <c r="J2001" i="10"/>
  <c r="K2001" i="10" s="1"/>
  <c r="L2001" i="10"/>
  <c r="R1998" i="10" s="1"/>
  <c r="W1906" i="10"/>
  <c r="Q1906" i="10"/>
  <c r="L1906" i="10"/>
  <c r="J1906" i="10"/>
  <c r="V1906" i="10" s="1"/>
  <c r="H1906" i="10"/>
  <c r="J4346" i="10"/>
  <c r="K4346" i="10" s="1"/>
  <c r="V9098" i="10"/>
  <c r="W6802" i="10"/>
  <c r="W6806" i="10"/>
  <c r="W6810" i="10"/>
  <c r="W6814" i="10"/>
  <c r="W6818" i="10"/>
  <c r="W6822" i="10"/>
  <c r="W6826" i="10"/>
  <c r="W6830" i="10"/>
  <c r="W6834" i="10"/>
  <c r="W6838" i="10"/>
  <c r="W6842" i="10"/>
  <c r="W6846" i="10"/>
  <c r="W6850" i="10"/>
  <c r="W6854" i="10"/>
  <c r="W6858" i="10"/>
  <c r="W6862" i="10"/>
  <c r="W6866" i="10"/>
  <c r="W6870" i="10"/>
  <c r="W6874" i="10"/>
  <c r="W6878" i="10"/>
  <c r="W6882" i="10"/>
  <c r="W6886" i="10"/>
  <c r="W6890" i="10"/>
  <c r="W6894" i="10"/>
  <c r="W6898" i="10"/>
  <c r="W6902" i="10"/>
  <c r="W6906" i="10"/>
  <c r="W6910" i="10"/>
  <c r="W6914" i="10"/>
  <c r="W6918" i="10"/>
  <c r="W6922" i="10"/>
  <c r="W6926" i="10"/>
  <c r="W6930" i="10"/>
  <c r="W6934" i="10"/>
  <c r="W6938" i="10"/>
  <c r="W6942" i="10"/>
  <c r="W6946" i="10"/>
  <c r="W6950" i="10"/>
  <c r="W6954" i="10"/>
  <c r="W6958" i="10"/>
  <c r="W6962" i="10"/>
  <c r="W6966" i="10"/>
  <c r="W6970" i="10"/>
  <c r="W6974" i="10"/>
  <c r="W6978" i="10"/>
  <c r="W6982" i="10"/>
  <c r="W6986" i="10"/>
  <c r="W6990" i="10"/>
  <c r="W6994" i="10"/>
  <c r="W6998" i="10"/>
  <c r="W7002" i="10"/>
  <c r="W7006" i="10"/>
  <c r="W7010" i="10"/>
  <c r="W7014" i="10"/>
  <c r="W7018" i="10"/>
  <c r="W7022" i="10"/>
  <c r="W7026" i="10"/>
  <c r="W7030" i="10"/>
  <c r="W7034" i="10"/>
  <c r="W7038" i="10"/>
  <c r="W7042" i="10"/>
  <c r="W7046" i="10"/>
  <c r="W7050" i="10"/>
  <c r="W7054" i="10"/>
  <c r="W7058" i="10"/>
  <c r="W7062" i="10"/>
  <c r="W7066" i="10"/>
  <c r="W7070" i="10"/>
  <c r="W7074" i="10"/>
  <c r="W7078" i="10"/>
  <c r="W7082" i="10"/>
  <c r="W7086" i="10"/>
  <c r="W7090" i="10"/>
  <c r="W7094" i="10"/>
  <c r="W7098" i="10"/>
  <c r="W7102" i="10"/>
  <c r="W7106" i="10"/>
  <c r="W7110" i="10"/>
  <c r="W7114" i="10"/>
  <c r="W7118" i="10"/>
  <c r="W7122" i="10"/>
  <c r="W7126" i="10"/>
  <c r="W7130" i="10"/>
  <c r="W7134" i="10"/>
  <c r="W7138" i="10"/>
  <c r="W7142" i="10"/>
  <c r="W7146" i="10"/>
  <c r="W7150" i="10"/>
  <c r="W7154" i="10"/>
  <c r="W7158" i="10"/>
  <c r="W7162" i="10"/>
  <c r="W7166" i="10"/>
  <c r="W7170" i="10"/>
  <c r="W7174" i="10"/>
  <c r="W7178" i="10"/>
  <c r="W7182" i="10"/>
  <c r="W7186" i="10"/>
  <c r="W7190" i="10"/>
  <c r="W7194" i="10"/>
  <c r="W7198" i="10"/>
  <c r="W7202" i="10"/>
  <c r="W7206" i="10"/>
  <c r="W7210" i="10"/>
  <c r="W7214" i="10"/>
  <c r="W7218" i="10"/>
  <c r="W7222" i="10"/>
  <c r="W7226" i="10"/>
  <c r="W7230" i="10"/>
  <c r="W7234" i="10"/>
  <c r="W7238" i="10"/>
  <c r="W7242" i="10"/>
  <c r="W7246" i="10"/>
  <c r="W7250" i="10"/>
  <c r="W7254" i="10"/>
  <c r="W7258" i="10"/>
  <c r="W7262" i="10"/>
  <c r="W7266" i="10"/>
  <c r="W7270" i="10"/>
  <c r="W7274" i="10"/>
  <c r="W7278" i="10"/>
  <c r="W7282" i="10"/>
  <c r="W7286" i="10"/>
  <c r="W7290" i="10"/>
  <c r="W7294" i="10"/>
  <c r="W7298" i="10"/>
  <c r="W7302" i="10"/>
  <c r="W7306" i="10"/>
  <c r="W7310" i="10"/>
  <c r="W7314" i="10"/>
  <c r="W7318" i="10"/>
  <c r="W7322" i="10"/>
  <c r="W7326" i="10"/>
  <c r="W7330" i="10"/>
  <c r="W7334" i="10"/>
  <c r="W7338" i="10"/>
  <c r="W7342" i="10"/>
  <c r="W7346" i="10"/>
  <c r="W7350" i="10"/>
  <c r="W7354" i="10"/>
  <c r="W7358" i="10"/>
  <c r="W7362" i="10"/>
  <c r="W7366" i="10"/>
  <c r="W7370" i="10"/>
  <c r="W7374" i="10"/>
  <c r="W7378" i="10"/>
  <c r="W7382" i="10"/>
  <c r="W7386" i="10"/>
  <c r="W7390" i="10"/>
  <c r="W7394" i="10"/>
  <c r="W7398" i="10"/>
  <c r="W7402" i="10"/>
  <c r="W7406" i="10"/>
  <c r="W7410" i="10"/>
  <c r="W7414" i="10"/>
  <c r="W7418" i="10"/>
  <c r="W7422" i="10"/>
  <c r="W7426" i="10"/>
  <c r="W7430" i="10"/>
  <c r="W7434" i="10"/>
  <c r="W7438" i="10"/>
  <c r="W7442" i="10"/>
  <c r="W7446" i="10"/>
  <c r="W7450" i="10"/>
  <c r="W7454" i="10"/>
  <c r="W7458" i="10"/>
  <c r="W7462" i="10"/>
  <c r="W7466" i="10"/>
  <c r="W7470" i="10"/>
  <c r="W7474" i="10"/>
  <c r="W7478" i="10"/>
  <c r="W7482" i="10"/>
  <c r="W7486" i="10"/>
  <c r="W7490" i="10"/>
  <c r="W7494" i="10"/>
  <c r="W7498" i="10"/>
  <c r="W7502" i="10"/>
  <c r="W7506" i="10"/>
  <c r="W7510" i="10"/>
  <c r="W7514" i="10"/>
  <c r="W7518" i="10"/>
  <c r="W7522" i="10"/>
  <c r="W7526" i="10"/>
  <c r="W7530" i="10"/>
  <c r="W7534" i="10"/>
  <c r="W7538" i="10"/>
  <c r="W7542" i="10"/>
  <c r="W7546" i="10"/>
  <c r="W7550" i="10"/>
  <c r="W7554" i="10"/>
  <c r="W7558" i="10"/>
  <c r="W7562" i="10"/>
  <c r="W7566" i="10"/>
  <c r="W7570" i="10"/>
  <c r="W7574" i="10"/>
  <c r="W7578" i="10"/>
  <c r="W7582" i="10"/>
  <c r="W7586" i="10"/>
  <c r="W7590" i="10"/>
  <c r="W7594" i="10"/>
  <c r="W7598" i="10"/>
  <c r="W7602" i="10"/>
  <c r="W7606" i="10"/>
  <c r="W7610" i="10"/>
  <c r="W7614" i="10"/>
  <c r="W7618" i="10"/>
  <c r="W7622" i="10"/>
  <c r="W7626" i="10"/>
  <c r="W7630" i="10"/>
  <c r="W7634" i="10"/>
  <c r="W7638" i="10"/>
  <c r="W7642" i="10"/>
  <c r="W7646" i="10"/>
  <c r="W7650" i="10"/>
  <c r="W7654" i="10"/>
  <c r="W7658" i="10"/>
  <c r="W7662" i="10"/>
  <c r="W7666" i="10"/>
  <c r="W7670" i="10"/>
  <c r="W7674" i="10"/>
  <c r="W7678" i="10"/>
  <c r="W7682" i="10"/>
  <c r="W7686" i="10"/>
  <c r="W7690" i="10"/>
  <c r="W7694" i="10"/>
  <c r="W7698" i="10"/>
  <c r="W7702" i="10"/>
  <c r="W7706" i="10"/>
  <c r="W7710" i="10"/>
  <c r="W7714" i="10"/>
  <c r="W7718" i="10"/>
  <c r="W7722" i="10"/>
  <c r="W7726" i="10"/>
  <c r="W7730" i="10"/>
  <c r="W7734" i="10"/>
  <c r="W7738" i="10"/>
  <c r="W7742" i="10"/>
  <c r="W7746" i="10"/>
  <c r="W7750" i="10"/>
  <c r="W7754" i="10"/>
  <c r="W7758" i="10"/>
  <c r="W7762" i="10"/>
  <c r="W7766" i="10"/>
  <c r="W7770" i="10"/>
  <c r="W7774" i="10"/>
  <c r="W7778" i="10"/>
  <c r="W7782" i="10"/>
  <c r="W7786" i="10"/>
  <c r="W7790" i="10"/>
  <c r="W7794" i="10"/>
  <c r="W7798" i="10"/>
  <c r="W7802" i="10"/>
  <c r="W7806" i="10"/>
  <c r="W7810" i="10"/>
  <c r="W7814" i="10"/>
  <c r="W7818" i="10"/>
  <c r="W7822" i="10"/>
  <c r="W7826" i="10"/>
  <c r="W7830" i="10"/>
  <c r="W7834" i="10"/>
  <c r="W7838" i="10"/>
  <c r="W7842" i="10"/>
  <c r="W7846" i="10"/>
  <c r="W7850" i="10"/>
  <c r="W7854" i="10"/>
  <c r="W7858" i="10"/>
  <c r="W7862" i="10"/>
  <c r="W7866" i="10"/>
  <c r="W7870" i="10"/>
  <c r="W7874" i="10"/>
  <c r="W7878" i="10"/>
  <c r="W7882" i="10"/>
  <c r="W7886" i="10"/>
  <c r="W7890" i="10"/>
  <c r="W7894" i="10"/>
  <c r="W7898" i="10"/>
  <c r="W7902" i="10"/>
  <c r="W7906" i="10"/>
  <c r="W7910" i="10"/>
  <c r="W7914" i="10"/>
  <c r="W7918" i="10"/>
  <c r="W7922" i="10"/>
  <c r="W7926" i="10"/>
  <c r="W7930" i="10"/>
  <c r="W7934" i="10"/>
  <c r="W7938" i="10"/>
  <c r="W7942" i="10"/>
  <c r="W7946" i="10"/>
  <c r="W7950" i="10"/>
  <c r="W7954" i="10"/>
  <c r="W7958" i="10"/>
  <c r="W7962" i="10"/>
  <c r="W7966" i="10"/>
  <c r="W7970" i="10"/>
  <c r="W7974" i="10"/>
  <c r="W7978" i="10"/>
  <c r="W7982" i="10"/>
  <c r="W7986" i="10"/>
  <c r="W7990" i="10"/>
  <c r="W7994" i="10"/>
  <c r="W7998" i="10"/>
  <c r="W8002" i="10"/>
  <c r="W8006" i="10"/>
  <c r="W8010" i="10"/>
  <c r="W8014" i="10"/>
  <c r="W8018" i="10"/>
  <c r="W8022" i="10"/>
  <c r="W8026" i="10"/>
  <c r="W8030" i="10"/>
  <c r="W8034" i="10"/>
  <c r="W8038" i="10"/>
  <c r="W8042" i="10"/>
  <c r="W8046" i="10"/>
  <c r="W8050" i="10"/>
  <c r="W8054" i="10"/>
  <c r="W8058" i="10"/>
  <c r="W8062" i="10"/>
  <c r="W8066" i="10"/>
  <c r="W8070" i="10"/>
  <c r="W8074" i="10"/>
  <c r="W8078" i="10"/>
  <c r="W8082" i="10"/>
  <c r="W8086" i="10"/>
  <c r="W8090" i="10"/>
  <c r="W8094" i="10"/>
  <c r="W8098" i="10"/>
  <c r="W8102" i="10"/>
  <c r="W8106" i="10"/>
  <c r="W8110" i="10"/>
  <c r="W8114" i="10"/>
  <c r="W8118" i="10"/>
  <c r="W8122" i="10"/>
  <c r="W8126" i="10"/>
  <c r="W8130" i="10"/>
  <c r="W8134" i="10"/>
  <c r="W8138" i="10"/>
  <c r="W8142" i="10"/>
  <c r="W8146" i="10"/>
  <c r="W8150" i="10"/>
  <c r="W8154" i="10"/>
  <c r="W8158" i="10"/>
  <c r="W8162" i="10"/>
  <c r="W8166" i="10"/>
  <c r="W8170" i="10"/>
  <c r="W8174" i="10"/>
  <c r="W8178" i="10"/>
  <c r="W8182" i="10"/>
  <c r="W8186" i="10"/>
  <c r="W8190" i="10"/>
  <c r="W8194" i="10"/>
  <c r="W8198" i="10"/>
  <c r="W8202" i="10"/>
  <c r="W8206" i="10"/>
  <c r="W8210" i="10"/>
  <c r="W8214" i="10"/>
  <c r="W8218" i="10"/>
  <c r="W8222" i="10"/>
  <c r="W8226" i="10"/>
  <c r="W8230" i="10"/>
  <c r="W8234" i="10"/>
  <c r="W8238" i="10"/>
  <c r="W8242" i="10"/>
  <c r="W8246" i="10"/>
  <c r="W8250" i="10"/>
  <c r="W8254" i="10"/>
  <c r="W8258" i="10"/>
  <c r="W8262" i="10"/>
  <c r="W8266" i="10"/>
  <c r="W8270" i="10"/>
  <c r="W8274" i="10"/>
  <c r="W8278" i="10"/>
  <c r="W8282" i="10"/>
  <c r="W8286" i="10"/>
  <c r="W8290" i="10"/>
  <c r="W8294" i="10"/>
  <c r="W8298" i="10"/>
  <c r="W8302" i="10"/>
  <c r="W8306" i="10"/>
  <c r="W8310" i="10"/>
  <c r="W8314" i="10"/>
  <c r="W8318" i="10"/>
  <c r="W8322" i="10"/>
  <c r="W8326" i="10"/>
  <c r="W8330" i="10"/>
  <c r="W8334" i="10"/>
  <c r="W8338" i="10"/>
  <c r="W8342" i="10"/>
  <c r="W8346" i="10"/>
  <c r="W8350" i="10"/>
  <c r="W8354" i="10"/>
  <c r="W8358" i="10"/>
  <c r="W8362" i="10"/>
  <c r="W8366" i="10"/>
  <c r="W8370" i="10"/>
  <c r="W8374" i="10"/>
  <c r="W8378" i="10"/>
  <c r="W8382" i="10"/>
  <c r="W8386" i="10"/>
  <c r="W8390" i="10"/>
  <c r="W8394" i="10"/>
  <c r="W8398" i="10"/>
  <c r="W8402" i="10"/>
  <c r="W8406" i="10"/>
  <c r="W8410" i="10"/>
  <c r="W8414" i="10"/>
  <c r="W8418" i="10"/>
  <c r="W8422" i="10"/>
  <c r="W8426" i="10"/>
  <c r="W8430" i="10"/>
  <c r="W8434" i="10"/>
  <c r="W8438" i="10"/>
  <c r="W8442" i="10"/>
  <c r="W8446" i="10"/>
  <c r="W8450" i="10"/>
  <c r="W8454" i="10"/>
  <c r="W8458" i="10"/>
  <c r="W8462" i="10"/>
  <c r="W8466" i="10"/>
  <c r="W8470" i="10"/>
  <c r="W8474" i="10"/>
  <c r="W8478" i="10"/>
  <c r="W8482" i="10"/>
  <c r="W8486" i="10"/>
  <c r="W8490" i="10"/>
  <c r="W8494" i="10"/>
  <c r="W8498" i="10"/>
  <c r="W8502" i="10"/>
  <c r="W8506" i="10"/>
  <c r="W8510" i="10"/>
  <c r="W8514" i="10"/>
  <c r="W8518" i="10"/>
  <c r="W8522" i="10"/>
  <c r="W8526" i="10"/>
  <c r="W8530" i="10"/>
  <c r="W8534" i="10"/>
  <c r="W8538" i="10"/>
  <c r="W8542" i="10"/>
  <c r="W8546" i="10"/>
  <c r="W8550" i="10"/>
  <c r="W8554" i="10"/>
  <c r="W8558" i="10"/>
  <c r="W8562" i="10"/>
  <c r="W8566" i="10"/>
  <c r="W8570" i="10"/>
  <c r="W8574" i="10"/>
  <c r="W8578" i="10"/>
  <c r="W8582" i="10"/>
  <c r="W8586" i="10"/>
  <c r="W8590" i="10"/>
  <c r="W8594" i="10"/>
  <c r="W8598" i="10"/>
  <c r="W8602" i="10"/>
  <c r="W8606" i="10"/>
  <c r="W8610" i="10"/>
  <c r="W8614" i="10"/>
  <c r="W8618" i="10"/>
  <c r="W8622" i="10"/>
  <c r="W8626" i="10"/>
  <c r="W8630" i="10"/>
  <c r="W8634" i="10"/>
  <c r="W8638" i="10"/>
  <c r="W8642" i="10"/>
  <c r="W8646" i="10"/>
  <c r="W8650" i="10"/>
  <c r="W8654" i="10"/>
  <c r="W8658" i="10"/>
  <c r="W8662" i="10"/>
  <c r="W8666" i="10"/>
  <c r="W8670" i="10"/>
  <c r="W8674" i="10"/>
  <c r="W8678" i="10"/>
  <c r="W8682" i="10"/>
  <c r="W8686" i="10"/>
  <c r="W8690" i="10"/>
  <c r="W8694" i="10"/>
  <c r="W8698" i="10"/>
  <c r="W8702" i="10"/>
  <c r="W8706" i="10"/>
  <c r="W8710" i="10"/>
  <c r="W8714" i="10"/>
  <c r="W8718" i="10"/>
  <c r="W8722" i="10"/>
  <c r="W8726" i="10"/>
  <c r="W8730" i="10"/>
  <c r="W8734" i="10"/>
  <c r="W8738" i="10"/>
  <c r="W8742" i="10"/>
  <c r="W8746" i="10"/>
  <c r="W8750" i="10"/>
  <c r="W8754" i="10"/>
  <c r="W8758" i="10"/>
  <c r="W8762" i="10"/>
  <c r="W8766" i="10"/>
  <c r="W8770" i="10"/>
  <c r="W8774" i="10"/>
  <c r="W8778" i="10"/>
  <c r="W8782" i="10"/>
  <c r="W8786" i="10"/>
  <c r="W8790" i="10"/>
  <c r="W8794" i="10"/>
  <c r="W8798" i="10"/>
  <c r="W8802" i="10"/>
  <c r="W8806" i="10"/>
  <c r="W8810" i="10"/>
  <c r="W8814" i="10"/>
  <c r="W8818" i="10"/>
  <c r="W8822" i="10"/>
  <c r="W8826" i="10"/>
  <c r="W8830" i="10"/>
  <c r="W8834" i="10"/>
  <c r="W8838" i="10"/>
  <c r="W8842" i="10"/>
  <c r="W8846" i="10"/>
  <c r="W8850" i="10"/>
  <c r="W8854" i="10"/>
  <c r="W8858" i="10"/>
  <c r="W8862" i="10"/>
  <c r="W8866" i="10"/>
  <c r="W8870" i="10"/>
  <c r="W8874" i="10"/>
  <c r="W8878" i="10"/>
  <c r="W8882" i="10"/>
  <c r="W8886" i="10"/>
  <c r="W8890" i="10"/>
  <c r="W8894" i="10"/>
  <c r="W8898" i="10"/>
  <c r="W8902" i="10"/>
  <c r="W8906" i="10"/>
  <c r="W8910" i="10"/>
  <c r="W8914" i="10"/>
  <c r="W8918" i="10"/>
  <c r="W8922" i="10"/>
  <c r="W8926" i="10"/>
  <c r="W8930" i="10"/>
  <c r="W8934" i="10"/>
  <c r="W8938" i="10"/>
  <c r="W8942" i="10"/>
  <c r="W8946" i="10"/>
  <c r="W8950" i="10"/>
  <c r="W8954" i="10"/>
  <c r="W8958" i="10"/>
  <c r="W8962" i="10"/>
  <c r="W8966" i="10"/>
  <c r="W8970" i="10"/>
  <c r="W8974" i="10"/>
  <c r="W8978" i="10"/>
  <c r="W8982" i="10"/>
  <c r="W8986" i="10"/>
  <c r="W8990" i="10"/>
  <c r="W8994" i="10"/>
  <c r="W8998" i="10"/>
  <c r="W9002" i="10"/>
  <c r="W9006" i="10"/>
  <c r="W9010" i="10"/>
  <c r="W9014" i="10"/>
  <c r="W9018" i="10"/>
  <c r="W9022" i="10"/>
  <c r="W9026" i="10"/>
  <c r="W9030" i="10"/>
  <c r="W9034" i="10"/>
  <c r="W9038" i="10"/>
  <c r="W9042" i="10"/>
  <c r="W9046" i="10"/>
  <c r="W9050" i="10"/>
  <c r="W9054" i="10"/>
  <c r="W9058" i="10"/>
  <c r="W9062" i="10"/>
  <c r="W9066" i="10"/>
  <c r="W9070" i="10"/>
  <c r="W9074" i="10"/>
  <c r="W9078" i="10"/>
  <c r="W9082" i="10"/>
  <c r="W9086" i="10"/>
  <c r="W9090" i="10"/>
  <c r="W9094" i="10"/>
  <c r="G6802" i="10"/>
  <c r="H6802" i="10"/>
  <c r="J6802" i="10"/>
  <c r="L6802" i="10"/>
  <c r="G6803" i="10"/>
  <c r="H6803" i="10"/>
  <c r="J6803" i="10"/>
  <c r="K6803" i="10" s="1"/>
  <c r="N6803" i="10" s="1"/>
  <c r="L6803" i="10"/>
  <c r="G6804" i="10"/>
  <c r="H6804" i="10"/>
  <c r="J6804" i="10"/>
  <c r="L6804" i="10"/>
  <c r="Q6802" i="10" s="1"/>
  <c r="G6805" i="10"/>
  <c r="H6805" i="10"/>
  <c r="J6805" i="10"/>
  <c r="L6805" i="10"/>
  <c r="R6802" i="10" s="1"/>
  <c r="G6806" i="10"/>
  <c r="H6806" i="10"/>
  <c r="J6806" i="10"/>
  <c r="L6806" i="10"/>
  <c r="G6807" i="10"/>
  <c r="H6807" i="10"/>
  <c r="J6807" i="10"/>
  <c r="K6807" i="10" s="1"/>
  <c r="L6807" i="10"/>
  <c r="G6808" i="10"/>
  <c r="H6808" i="10"/>
  <c r="J6808" i="10"/>
  <c r="K6808" i="10" s="1"/>
  <c r="L6808" i="10"/>
  <c r="Q6806" i="10" s="1"/>
  <c r="G6809" i="10"/>
  <c r="H6809" i="10"/>
  <c r="J6809" i="10"/>
  <c r="L6809" i="10"/>
  <c r="R6806" i="10" s="1"/>
  <c r="G6810" i="10"/>
  <c r="H6810" i="10"/>
  <c r="J6810" i="10"/>
  <c r="L6810" i="10"/>
  <c r="G6811" i="10"/>
  <c r="H6811" i="10"/>
  <c r="J6811" i="10"/>
  <c r="K6811" i="10" s="1"/>
  <c r="N6811" i="10" s="1"/>
  <c r="L6811" i="10"/>
  <c r="G6812" i="10"/>
  <c r="H6812" i="10"/>
  <c r="J6812" i="10"/>
  <c r="L6812" i="10"/>
  <c r="Q6810" i="10" s="1"/>
  <c r="G6813" i="10"/>
  <c r="H6813" i="10"/>
  <c r="J6813" i="10"/>
  <c r="L6813" i="10"/>
  <c r="R6810" i="10" s="1"/>
  <c r="G6814" i="10"/>
  <c r="H6814" i="10"/>
  <c r="J6814" i="10"/>
  <c r="V6814" i="10" s="1"/>
  <c r="L6814" i="10"/>
  <c r="G6815" i="10"/>
  <c r="H6815" i="10"/>
  <c r="J6815" i="10"/>
  <c r="K6815" i="10" s="1"/>
  <c r="L6815" i="10"/>
  <c r="G6816" i="10"/>
  <c r="H6816" i="10"/>
  <c r="J6816" i="10"/>
  <c r="K6816" i="10" s="1"/>
  <c r="L6816" i="10"/>
  <c r="Q6814" i="10" s="1"/>
  <c r="G6817" i="10"/>
  <c r="H6817" i="10"/>
  <c r="J6817" i="10"/>
  <c r="L6817" i="10"/>
  <c r="R6814" i="10" s="1"/>
  <c r="G6818" i="10"/>
  <c r="H6818" i="10"/>
  <c r="J6818" i="10"/>
  <c r="L6818" i="10"/>
  <c r="G6819" i="10"/>
  <c r="H6819" i="10"/>
  <c r="J6819" i="10"/>
  <c r="L6819" i="10"/>
  <c r="G6820" i="10"/>
  <c r="H6820" i="10"/>
  <c r="J6820" i="10"/>
  <c r="K6820" i="10" s="1"/>
  <c r="L6820" i="10"/>
  <c r="Q6818" i="10" s="1"/>
  <c r="G6821" i="10"/>
  <c r="H6821" i="10"/>
  <c r="J6821" i="10"/>
  <c r="L6821" i="10"/>
  <c r="R6818" i="10" s="1"/>
  <c r="G6822" i="10"/>
  <c r="H6822" i="10"/>
  <c r="J6822" i="10"/>
  <c r="V6822" i="10" s="1"/>
  <c r="L6822" i="10"/>
  <c r="G6823" i="10"/>
  <c r="H6823" i="10"/>
  <c r="J6823" i="10"/>
  <c r="K6823" i="10" s="1"/>
  <c r="L6823" i="10"/>
  <c r="G6824" i="10"/>
  <c r="H6824" i="10"/>
  <c r="J6824" i="10"/>
  <c r="L6824" i="10"/>
  <c r="Q6822" i="10" s="1"/>
  <c r="G6825" i="10"/>
  <c r="H6825" i="10"/>
  <c r="J6825" i="10"/>
  <c r="L6825" i="10"/>
  <c r="R6822" i="10" s="1"/>
  <c r="G6826" i="10"/>
  <c r="H6826" i="10"/>
  <c r="J6826" i="10"/>
  <c r="L6826" i="10"/>
  <c r="G6827" i="10"/>
  <c r="H6827" i="10"/>
  <c r="J6827" i="10"/>
  <c r="L6827" i="10"/>
  <c r="G6828" i="10"/>
  <c r="H6828" i="10"/>
  <c r="J6828" i="10"/>
  <c r="L6828" i="10"/>
  <c r="Q6826" i="10" s="1"/>
  <c r="G6829" i="10"/>
  <c r="H6829" i="10"/>
  <c r="J6829" i="10"/>
  <c r="L6829" i="10"/>
  <c r="R6826" i="10" s="1"/>
  <c r="G6830" i="10"/>
  <c r="H6830" i="10"/>
  <c r="J6830" i="10"/>
  <c r="V6830" i="10" s="1"/>
  <c r="L6830" i="10"/>
  <c r="G6831" i="10"/>
  <c r="H6831" i="10"/>
  <c r="J6831" i="10"/>
  <c r="K6831" i="10" s="1"/>
  <c r="L6831" i="10"/>
  <c r="G6832" i="10"/>
  <c r="H6832" i="10"/>
  <c r="J6832" i="10"/>
  <c r="L6832" i="10"/>
  <c r="Q6830" i="10" s="1"/>
  <c r="G6833" i="10"/>
  <c r="H6833" i="10"/>
  <c r="J6833" i="10"/>
  <c r="L6833" i="10"/>
  <c r="R6830" i="10" s="1"/>
  <c r="G6834" i="10"/>
  <c r="H6834" i="10"/>
  <c r="J6834" i="10"/>
  <c r="L6834" i="10"/>
  <c r="G6835" i="10"/>
  <c r="H6835" i="10"/>
  <c r="J6835" i="10"/>
  <c r="K6835" i="10" s="1"/>
  <c r="N6835" i="10" s="1"/>
  <c r="L6835" i="10"/>
  <c r="G6836" i="10"/>
  <c r="H6836" i="10"/>
  <c r="J6836" i="10"/>
  <c r="L6836" i="10"/>
  <c r="Q6834" i="10" s="1"/>
  <c r="G6837" i="10"/>
  <c r="H6837" i="10"/>
  <c r="J6837" i="10"/>
  <c r="L6837" i="10"/>
  <c r="R6834" i="10" s="1"/>
  <c r="G6838" i="10"/>
  <c r="H6838" i="10"/>
  <c r="J6838" i="10"/>
  <c r="L6838" i="10"/>
  <c r="G6839" i="10"/>
  <c r="H6839" i="10"/>
  <c r="J6839" i="10"/>
  <c r="K6839" i="10" s="1"/>
  <c r="L6839" i="10"/>
  <c r="G6840" i="10"/>
  <c r="H6840" i="10"/>
  <c r="J6840" i="10"/>
  <c r="L6840" i="10"/>
  <c r="Q6838" i="10" s="1"/>
  <c r="G6841" i="10"/>
  <c r="H6841" i="10"/>
  <c r="J6841" i="10"/>
  <c r="L6841" i="10"/>
  <c r="R6838" i="10" s="1"/>
  <c r="G6842" i="10"/>
  <c r="H6842" i="10"/>
  <c r="J6842" i="10"/>
  <c r="L6842" i="10"/>
  <c r="G6843" i="10"/>
  <c r="H6843" i="10"/>
  <c r="J6843" i="10"/>
  <c r="K6843" i="10" s="1"/>
  <c r="N6843" i="10" s="1"/>
  <c r="L6843" i="10"/>
  <c r="G6844" i="10"/>
  <c r="H6844" i="10"/>
  <c r="J6844" i="10"/>
  <c r="K6844" i="10" s="1"/>
  <c r="L6844" i="10"/>
  <c r="Q6842" i="10" s="1"/>
  <c r="G6845" i="10"/>
  <c r="H6845" i="10"/>
  <c r="J6845" i="10"/>
  <c r="L6845" i="10"/>
  <c r="R6842" i="10" s="1"/>
  <c r="G6846" i="10"/>
  <c r="H6846" i="10"/>
  <c r="J6846" i="10"/>
  <c r="V6846" i="10" s="1"/>
  <c r="L6846" i="10"/>
  <c r="G6847" i="10"/>
  <c r="H6847" i="10"/>
  <c r="J6847" i="10"/>
  <c r="K6847" i="10" s="1"/>
  <c r="L6847" i="10"/>
  <c r="G6848" i="10"/>
  <c r="H6848" i="10"/>
  <c r="J6848" i="10"/>
  <c r="K6848" i="10" s="1"/>
  <c r="M6848" i="10" s="1"/>
  <c r="L6848" i="10"/>
  <c r="Q6846" i="10" s="1"/>
  <c r="G6849" i="10"/>
  <c r="H6849" i="10"/>
  <c r="J6849" i="10"/>
  <c r="L6849" i="10"/>
  <c r="R6846" i="10" s="1"/>
  <c r="G6850" i="10"/>
  <c r="H6850" i="10"/>
  <c r="J6850" i="10"/>
  <c r="L6850" i="10"/>
  <c r="G6851" i="10"/>
  <c r="H6851" i="10"/>
  <c r="J6851" i="10"/>
  <c r="K6851" i="10" s="1"/>
  <c r="N6851" i="10" s="1"/>
  <c r="L6851" i="10"/>
  <c r="G6852" i="10"/>
  <c r="H6852" i="10"/>
  <c r="J6852" i="10"/>
  <c r="K6852" i="10" s="1"/>
  <c r="L6852" i="10"/>
  <c r="Q6850" i="10" s="1"/>
  <c r="G6853" i="10"/>
  <c r="H6853" i="10"/>
  <c r="J6853" i="10"/>
  <c r="L6853" i="10"/>
  <c r="R6850" i="10" s="1"/>
  <c r="G6854" i="10"/>
  <c r="H6854" i="10"/>
  <c r="J6854" i="10"/>
  <c r="V6854" i="10" s="1"/>
  <c r="L6854" i="10"/>
  <c r="G6855" i="10"/>
  <c r="H6855" i="10"/>
  <c r="J6855" i="10"/>
  <c r="K6855" i="10" s="1"/>
  <c r="L6855" i="10"/>
  <c r="G6856" i="10"/>
  <c r="H6856" i="10"/>
  <c r="J6856" i="10"/>
  <c r="L6856" i="10"/>
  <c r="Q6854" i="10" s="1"/>
  <c r="G6857" i="10"/>
  <c r="H6857" i="10"/>
  <c r="J6857" i="10"/>
  <c r="L6857" i="10"/>
  <c r="R6854" i="10" s="1"/>
  <c r="G6858" i="10"/>
  <c r="H6858" i="10"/>
  <c r="J6858" i="10"/>
  <c r="L6858" i="10"/>
  <c r="G6859" i="10"/>
  <c r="H6859" i="10"/>
  <c r="J6859" i="10"/>
  <c r="K6859" i="10" s="1"/>
  <c r="N6859" i="10" s="1"/>
  <c r="L6859" i="10"/>
  <c r="G6860" i="10"/>
  <c r="H6860" i="10"/>
  <c r="J6860" i="10"/>
  <c r="L6860" i="10"/>
  <c r="Q6858" i="10" s="1"/>
  <c r="G6861" i="10"/>
  <c r="H6861" i="10"/>
  <c r="J6861" i="10"/>
  <c r="L6861" i="10"/>
  <c r="R6858" i="10" s="1"/>
  <c r="G6862" i="10"/>
  <c r="H6862" i="10"/>
  <c r="J6862" i="10"/>
  <c r="V6862" i="10" s="1"/>
  <c r="L6862" i="10"/>
  <c r="G6863" i="10"/>
  <c r="H6863" i="10"/>
  <c r="J6863" i="10"/>
  <c r="K6863" i="10" s="1"/>
  <c r="O6863" i="10" s="1"/>
  <c r="L6863" i="10"/>
  <c r="G6864" i="10"/>
  <c r="H6864" i="10"/>
  <c r="J6864" i="10"/>
  <c r="L6864" i="10"/>
  <c r="Q6862" i="10" s="1"/>
  <c r="G6865" i="10"/>
  <c r="H6865" i="10"/>
  <c r="J6865" i="10"/>
  <c r="L6865" i="10"/>
  <c r="R6862" i="10" s="1"/>
  <c r="G6866" i="10"/>
  <c r="H6866" i="10"/>
  <c r="J6866" i="10"/>
  <c r="L6866" i="10"/>
  <c r="G6867" i="10"/>
  <c r="H6867" i="10"/>
  <c r="J6867" i="10"/>
  <c r="L6867" i="10"/>
  <c r="G6868" i="10"/>
  <c r="H6868" i="10"/>
  <c r="J6868" i="10"/>
  <c r="L6868" i="10"/>
  <c r="Q6866" i="10" s="1"/>
  <c r="G6869" i="10"/>
  <c r="H6869" i="10"/>
  <c r="J6869" i="10"/>
  <c r="L6869" i="10"/>
  <c r="R6866" i="10" s="1"/>
  <c r="G6870" i="10"/>
  <c r="H6870" i="10"/>
  <c r="J6870" i="10"/>
  <c r="L6870" i="10"/>
  <c r="G6871" i="10"/>
  <c r="H6871" i="10"/>
  <c r="J6871" i="10"/>
  <c r="K6871" i="10" s="1"/>
  <c r="L6871" i="10"/>
  <c r="G6872" i="10"/>
  <c r="H6872" i="10"/>
  <c r="J6872" i="10"/>
  <c r="K6872" i="10" s="1"/>
  <c r="L6872" i="10"/>
  <c r="Q6870" i="10" s="1"/>
  <c r="G6873" i="10"/>
  <c r="H6873" i="10"/>
  <c r="J6873" i="10"/>
  <c r="L6873" i="10"/>
  <c r="R6870" i="10" s="1"/>
  <c r="G6874" i="10"/>
  <c r="H6874" i="10"/>
  <c r="J6874" i="10"/>
  <c r="L6874" i="10"/>
  <c r="G6875" i="10"/>
  <c r="H6875" i="10"/>
  <c r="J6875" i="10"/>
  <c r="K6875" i="10" s="1"/>
  <c r="L6875" i="10"/>
  <c r="G6876" i="10"/>
  <c r="H6876" i="10"/>
  <c r="J6876" i="10"/>
  <c r="L6876" i="10"/>
  <c r="Q6874" i="10" s="1"/>
  <c r="G6877" i="10"/>
  <c r="H6877" i="10"/>
  <c r="J6877" i="10"/>
  <c r="K6877" i="10" s="1"/>
  <c r="L6877" i="10"/>
  <c r="R6874" i="10" s="1"/>
  <c r="G6878" i="10"/>
  <c r="H6878" i="10"/>
  <c r="J6878" i="10"/>
  <c r="V6878" i="10" s="1"/>
  <c r="L6878" i="10"/>
  <c r="G6879" i="10"/>
  <c r="H6879" i="10"/>
  <c r="J6879" i="10"/>
  <c r="K6879" i="10" s="1"/>
  <c r="O6879" i="10" s="1"/>
  <c r="L6879" i="10"/>
  <c r="G6880" i="10"/>
  <c r="H6880" i="10"/>
  <c r="J6880" i="10"/>
  <c r="K6880" i="10" s="1"/>
  <c r="L6880" i="10"/>
  <c r="Q6878" i="10" s="1"/>
  <c r="G6881" i="10"/>
  <c r="H6881" i="10"/>
  <c r="J6881" i="10"/>
  <c r="L6881" i="10"/>
  <c r="R6878" i="10" s="1"/>
  <c r="G6882" i="10"/>
  <c r="H6882" i="10"/>
  <c r="J6882" i="10"/>
  <c r="L6882" i="10"/>
  <c r="G6883" i="10"/>
  <c r="H6883" i="10"/>
  <c r="J6883" i="10"/>
  <c r="L6883" i="10"/>
  <c r="G6884" i="10"/>
  <c r="H6884" i="10"/>
  <c r="J6884" i="10"/>
  <c r="L6884" i="10"/>
  <c r="Q6882" i="10" s="1"/>
  <c r="G6885" i="10"/>
  <c r="H6885" i="10"/>
  <c r="J6885" i="10"/>
  <c r="L6885" i="10"/>
  <c r="R6882" i="10" s="1"/>
  <c r="G6886" i="10"/>
  <c r="H6886" i="10"/>
  <c r="J6886" i="10"/>
  <c r="K6886" i="10" s="1"/>
  <c r="L6886" i="10"/>
  <c r="G6887" i="10"/>
  <c r="H6887" i="10"/>
  <c r="J6887" i="10"/>
  <c r="L6887" i="10"/>
  <c r="G6888" i="10"/>
  <c r="H6888" i="10"/>
  <c r="J6888" i="10"/>
  <c r="K6888" i="10" s="1"/>
  <c r="L6888" i="10"/>
  <c r="Q6886" i="10" s="1"/>
  <c r="G6889" i="10"/>
  <c r="H6889" i="10"/>
  <c r="J6889" i="10"/>
  <c r="L6889" i="10"/>
  <c r="R6886" i="10" s="1"/>
  <c r="G6890" i="10"/>
  <c r="H6890" i="10"/>
  <c r="J6890" i="10"/>
  <c r="L6890" i="10"/>
  <c r="G6891" i="10"/>
  <c r="H6891" i="10"/>
  <c r="J6891" i="10"/>
  <c r="K6891" i="10" s="1"/>
  <c r="N6891" i="10" s="1"/>
  <c r="L6891" i="10"/>
  <c r="G6892" i="10"/>
  <c r="H6892" i="10"/>
  <c r="J6892" i="10"/>
  <c r="K6892" i="10" s="1"/>
  <c r="O6892" i="10" s="1"/>
  <c r="L6892" i="10"/>
  <c r="Q6890" i="10" s="1"/>
  <c r="G6893" i="10"/>
  <c r="H6893" i="10"/>
  <c r="J6893" i="10"/>
  <c r="K6893" i="10" s="1"/>
  <c r="N6893" i="10" s="1"/>
  <c r="L6893" i="10"/>
  <c r="R6890" i="10" s="1"/>
  <c r="G6894" i="10"/>
  <c r="H6894" i="10"/>
  <c r="J6894" i="10"/>
  <c r="V6894" i="10" s="1"/>
  <c r="L6894" i="10"/>
  <c r="G6895" i="10"/>
  <c r="H6895" i="10"/>
  <c r="J6895" i="10"/>
  <c r="L6895" i="10"/>
  <c r="G6896" i="10"/>
  <c r="H6896" i="10"/>
  <c r="J6896" i="10"/>
  <c r="L6896" i="10"/>
  <c r="Q6894" i="10" s="1"/>
  <c r="G6897" i="10"/>
  <c r="H6897" i="10"/>
  <c r="J6897" i="10"/>
  <c r="L6897" i="10"/>
  <c r="R6894" i="10" s="1"/>
  <c r="G6898" i="10"/>
  <c r="H6898" i="10"/>
  <c r="J6898" i="10"/>
  <c r="L6898" i="10"/>
  <c r="G6899" i="10"/>
  <c r="H6899" i="10"/>
  <c r="J6899" i="10"/>
  <c r="L6899" i="10"/>
  <c r="G6900" i="10"/>
  <c r="H6900" i="10"/>
  <c r="J6900" i="10"/>
  <c r="L6900" i="10"/>
  <c r="Q6898" i="10" s="1"/>
  <c r="G6901" i="10"/>
  <c r="H6901" i="10"/>
  <c r="J6901" i="10"/>
  <c r="L6901" i="10"/>
  <c r="R6898" i="10" s="1"/>
  <c r="G6902" i="10"/>
  <c r="H6902" i="10"/>
  <c r="J6902" i="10"/>
  <c r="V6902" i="10" s="1"/>
  <c r="L6902" i="10"/>
  <c r="G6903" i="10"/>
  <c r="H6903" i="10"/>
  <c r="J6903" i="10"/>
  <c r="L6903" i="10"/>
  <c r="G6904" i="10"/>
  <c r="H6904" i="10"/>
  <c r="J6904" i="10"/>
  <c r="L6904" i="10"/>
  <c r="Q6902" i="10" s="1"/>
  <c r="G6905" i="10"/>
  <c r="H6905" i="10"/>
  <c r="J6905" i="10"/>
  <c r="L6905" i="10"/>
  <c r="R6902" i="10" s="1"/>
  <c r="G6906" i="10"/>
  <c r="H6906" i="10"/>
  <c r="J6906" i="10"/>
  <c r="L6906" i="10"/>
  <c r="G6907" i="10"/>
  <c r="H6907" i="10"/>
  <c r="J6907" i="10"/>
  <c r="K6907" i="10" s="1"/>
  <c r="N6907" i="10" s="1"/>
  <c r="L6907" i="10"/>
  <c r="G6908" i="10"/>
  <c r="H6908" i="10"/>
  <c r="J6908" i="10"/>
  <c r="K6908" i="10" s="1"/>
  <c r="L6908" i="10"/>
  <c r="Q6906" i="10" s="1"/>
  <c r="G6909" i="10"/>
  <c r="H6909" i="10"/>
  <c r="J6909" i="10"/>
  <c r="K6909" i="10" s="1"/>
  <c r="N6909" i="10" s="1"/>
  <c r="L6909" i="10"/>
  <c r="R6906" i="10" s="1"/>
  <c r="G6910" i="10"/>
  <c r="H6910" i="10"/>
  <c r="J6910" i="10"/>
  <c r="V6910" i="10" s="1"/>
  <c r="L6910" i="10"/>
  <c r="G6911" i="10"/>
  <c r="H6911" i="10"/>
  <c r="J6911" i="10"/>
  <c r="L6911" i="10"/>
  <c r="G6912" i="10"/>
  <c r="H6912" i="10"/>
  <c r="J6912" i="10"/>
  <c r="K6912" i="10" s="1"/>
  <c r="L6912" i="10"/>
  <c r="Q6910" i="10" s="1"/>
  <c r="G6913" i="10"/>
  <c r="H6913" i="10"/>
  <c r="J6913" i="10"/>
  <c r="L6913" i="10"/>
  <c r="R6910" i="10" s="1"/>
  <c r="G6914" i="10"/>
  <c r="H6914" i="10"/>
  <c r="J6914" i="10"/>
  <c r="L6914" i="10"/>
  <c r="G6915" i="10"/>
  <c r="H6915" i="10"/>
  <c r="J6915" i="10"/>
  <c r="K6915" i="10" s="1"/>
  <c r="L6915" i="10"/>
  <c r="G6916" i="10"/>
  <c r="H6916" i="10"/>
  <c r="J6916" i="10"/>
  <c r="L6916" i="10"/>
  <c r="Q6914" i="10" s="1"/>
  <c r="G6917" i="10"/>
  <c r="H6917" i="10"/>
  <c r="J6917" i="10"/>
  <c r="L6917" i="10"/>
  <c r="R6914" i="10" s="1"/>
  <c r="G6918" i="10"/>
  <c r="H6918" i="10"/>
  <c r="J6918" i="10"/>
  <c r="V6918" i="10" s="1"/>
  <c r="L6918" i="10"/>
  <c r="G6919" i="10"/>
  <c r="H6919" i="10"/>
  <c r="J6919" i="10"/>
  <c r="L6919" i="10"/>
  <c r="G6920" i="10"/>
  <c r="H6920" i="10"/>
  <c r="J6920" i="10"/>
  <c r="K6920" i="10" s="1"/>
  <c r="O6920" i="10" s="1"/>
  <c r="L6920" i="10"/>
  <c r="Q6918" i="10" s="1"/>
  <c r="G6921" i="10"/>
  <c r="H6921" i="10"/>
  <c r="J6921" i="10"/>
  <c r="L6921" i="10"/>
  <c r="R6918" i="10" s="1"/>
  <c r="G6922" i="10"/>
  <c r="H6922" i="10"/>
  <c r="J6922" i="10"/>
  <c r="L6922" i="10"/>
  <c r="G6923" i="10"/>
  <c r="H6923" i="10"/>
  <c r="J6923" i="10"/>
  <c r="L6923" i="10"/>
  <c r="G6924" i="10"/>
  <c r="H6924" i="10"/>
  <c r="J6924" i="10"/>
  <c r="K6924" i="10" s="1"/>
  <c r="L6924" i="10"/>
  <c r="Q6922" i="10" s="1"/>
  <c r="G6925" i="10"/>
  <c r="H6925" i="10"/>
  <c r="J6925" i="10"/>
  <c r="L6925" i="10"/>
  <c r="R6922" i="10" s="1"/>
  <c r="G6926" i="10"/>
  <c r="H6926" i="10"/>
  <c r="J6926" i="10"/>
  <c r="V6926" i="10" s="1"/>
  <c r="L6926" i="10"/>
  <c r="G6927" i="10"/>
  <c r="H6927" i="10"/>
  <c r="J6927" i="10"/>
  <c r="L6927" i="10"/>
  <c r="G6928" i="10"/>
  <c r="H6928" i="10"/>
  <c r="J6928" i="10"/>
  <c r="K6928" i="10" s="1"/>
  <c r="L6928" i="10"/>
  <c r="Q6926" i="10" s="1"/>
  <c r="G6929" i="10"/>
  <c r="H6929" i="10"/>
  <c r="J6929" i="10"/>
  <c r="L6929" i="10"/>
  <c r="R6926" i="10" s="1"/>
  <c r="G6930" i="10"/>
  <c r="H6930" i="10"/>
  <c r="J6930" i="10"/>
  <c r="L6930" i="10"/>
  <c r="G6931" i="10"/>
  <c r="H6931" i="10"/>
  <c r="J6931" i="10"/>
  <c r="K6931" i="10" s="1"/>
  <c r="L6931" i="10"/>
  <c r="G6932" i="10"/>
  <c r="H6932" i="10"/>
  <c r="J6932" i="10"/>
  <c r="L6932" i="10"/>
  <c r="Q6930" i="10" s="1"/>
  <c r="G6933" i="10"/>
  <c r="H6933" i="10"/>
  <c r="J6933" i="10"/>
  <c r="K6933" i="10" s="1"/>
  <c r="N6933" i="10" s="1"/>
  <c r="L6933" i="10"/>
  <c r="R6930" i="10" s="1"/>
  <c r="G6934" i="10"/>
  <c r="H6934" i="10"/>
  <c r="J6934" i="10"/>
  <c r="V6934" i="10" s="1"/>
  <c r="L6934" i="10"/>
  <c r="G6935" i="10"/>
  <c r="H6935" i="10"/>
  <c r="J6935" i="10"/>
  <c r="L6935" i="10"/>
  <c r="G6936" i="10"/>
  <c r="H6936" i="10"/>
  <c r="J6936" i="10"/>
  <c r="K6936" i="10" s="1"/>
  <c r="L6936" i="10"/>
  <c r="Q6934" i="10" s="1"/>
  <c r="G6937" i="10"/>
  <c r="H6937" i="10"/>
  <c r="J6937" i="10"/>
  <c r="K6937" i="10" s="1"/>
  <c r="L6937" i="10"/>
  <c r="R6934" i="10" s="1"/>
  <c r="G6938" i="10"/>
  <c r="H6938" i="10"/>
  <c r="J6938" i="10"/>
  <c r="V6938" i="10" s="1"/>
  <c r="L6938" i="10"/>
  <c r="G6939" i="10"/>
  <c r="H6939" i="10"/>
  <c r="J6939" i="10"/>
  <c r="K6939" i="10" s="1"/>
  <c r="N6939" i="10" s="1"/>
  <c r="L6939" i="10"/>
  <c r="G6940" i="10"/>
  <c r="H6940" i="10"/>
  <c r="J6940" i="10"/>
  <c r="K6940" i="10" s="1"/>
  <c r="L6940" i="10"/>
  <c r="Q6938" i="10" s="1"/>
  <c r="G6941" i="10"/>
  <c r="H6941" i="10"/>
  <c r="J6941" i="10"/>
  <c r="L6941" i="10"/>
  <c r="R6938" i="10" s="1"/>
  <c r="G6942" i="10"/>
  <c r="H6942" i="10"/>
  <c r="J6942" i="10"/>
  <c r="L6942" i="10"/>
  <c r="G6943" i="10"/>
  <c r="H6943" i="10"/>
  <c r="J6943" i="10"/>
  <c r="L6943" i="10"/>
  <c r="G6944" i="10"/>
  <c r="H6944" i="10"/>
  <c r="J6944" i="10"/>
  <c r="K6944" i="10" s="1"/>
  <c r="N6944" i="10" s="1"/>
  <c r="L6944" i="10"/>
  <c r="Q6942" i="10" s="1"/>
  <c r="G6945" i="10"/>
  <c r="H6945" i="10"/>
  <c r="J6945" i="10"/>
  <c r="L6945" i="10"/>
  <c r="R6942" i="10" s="1"/>
  <c r="G6946" i="10"/>
  <c r="H6946" i="10"/>
  <c r="J6946" i="10"/>
  <c r="V6946" i="10" s="1"/>
  <c r="L6946" i="10"/>
  <c r="G6947" i="10"/>
  <c r="H6947" i="10"/>
  <c r="J6947" i="10"/>
  <c r="K6947" i="10" s="1"/>
  <c r="O6947" i="10" s="1"/>
  <c r="L6947" i="10"/>
  <c r="G6948" i="10"/>
  <c r="H6948" i="10"/>
  <c r="J6948" i="10"/>
  <c r="K6948" i="10" s="1"/>
  <c r="N6948" i="10" s="1"/>
  <c r="L6948" i="10"/>
  <c r="Q6946" i="10" s="1"/>
  <c r="G6949" i="10"/>
  <c r="H6949" i="10"/>
  <c r="J6949" i="10"/>
  <c r="K6949" i="10" s="1"/>
  <c r="L6949" i="10"/>
  <c r="R6946" i="10" s="1"/>
  <c r="G6950" i="10"/>
  <c r="H6950" i="10"/>
  <c r="J6950" i="10"/>
  <c r="L6950" i="10"/>
  <c r="G6951" i="10"/>
  <c r="H6951" i="10"/>
  <c r="J6951" i="10"/>
  <c r="L6951" i="10"/>
  <c r="G6952" i="10"/>
  <c r="H6952" i="10"/>
  <c r="J6952" i="10"/>
  <c r="L6952" i="10"/>
  <c r="Q6950" i="10" s="1"/>
  <c r="G6953" i="10"/>
  <c r="H6953" i="10"/>
  <c r="J6953" i="10"/>
  <c r="K6953" i="10" s="1"/>
  <c r="N6953" i="10" s="1"/>
  <c r="L6953" i="10"/>
  <c r="R6950" i="10" s="1"/>
  <c r="G6954" i="10"/>
  <c r="H6954" i="10"/>
  <c r="J6954" i="10"/>
  <c r="L6954" i="10"/>
  <c r="G6955" i="10"/>
  <c r="H6955" i="10"/>
  <c r="J6955" i="10"/>
  <c r="L6955" i="10"/>
  <c r="G6956" i="10"/>
  <c r="H6956" i="10"/>
  <c r="J6956" i="10"/>
  <c r="K6956" i="10" s="1"/>
  <c r="L6956" i="10"/>
  <c r="Q6954" i="10" s="1"/>
  <c r="G6957" i="10"/>
  <c r="H6957" i="10"/>
  <c r="J6957" i="10"/>
  <c r="K6957" i="10" s="1"/>
  <c r="O6957" i="10" s="1"/>
  <c r="L6957" i="10"/>
  <c r="R6954" i="10" s="1"/>
  <c r="G6958" i="10"/>
  <c r="H6958" i="10"/>
  <c r="J6958" i="10"/>
  <c r="V6958" i="10" s="1"/>
  <c r="L6958" i="10"/>
  <c r="G6959" i="10"/>
  <c r="H6959" i="10"/>
  <c r="J6959" i="10"/>
  <c r="L6959" i="10"/>
  <c r="G6960" i="10"/>
  <c r="H6960" i="10"/>
  <c r="J6960" i="10"/>
  <c r="K6960" i="10" s="1"/>
  <c r="L6960" i="10"/>
  <c r="Q6958" i="10" s="1"/>
  <c r="G6961" i="10"/>
  <c r="H6961" i="10"/>
  <c r="J6961" i="10"/>
  <c r="K6961" i="10" s="1"/>
  <c r="L6961" i="10"/>
  <c r="R6958" i="10" s="1"/>
  <c r="G6962" i="10"/>
  <c r="H6962" i="10"/>
  <c r="J6962" i="10"/>
  <c r="K6962" i="10" s="1"/>
  <c r="L6962" i="10"/>
  <c r="G6963" i="10"/>
  <c r="H6963" i="10"/>
  <c r="J6963" i="10"/>
  <c r="K6963" i="10" s="1"/>
  <c r="M6963" i="10" s="1"/>
  <c r="L6963" i="10"/>
  <c r="G6964" i="10"/>
  <c r="H6964" i="10"/>
  <c r="J6964" i="10"/>
  <c r="K6964" i="10" s="1"/>
  <c r="L6964" i="10"/>
  <c r="Q6962" i="10" s="1"/>
  <c r="G6965" i="10"/>
  <c r="H6965" i="10"/>
  <c r="J6965" i="10"/>
  <c r="K6965" i="10" s="1"/>
  <c r="L6965" i="10"/>
  <c r="R6962" i="10" s="1"/>
  <c r="G6966" i="10"/>
  <c r="H6966" i="10"/>
  <c r="J6966" i="10"/>
  <c r="V6966" i="10" s="1"/>
  <c r="L6966" i="10"/>
  <c r="G6967" i="10"/>
  <c r="H6967" i="10"/>
  <c r="J6967" i="10"/>
  <c r="K6967" i="10" s="1"/>
  <c r="L6967" i="10"/>
  <c r="G6968" i="10"/>
  <c r="H6968" i="10"/>
  <c r="J6968" i="10"/>
  <c r="K6968" i="10" s="1"/>
  <c r="O6968" i="10" s="1"/>
  <c r="L6968" i="10"/>
  <c r="Q6966" i="10" s="1"/>
  <c r="G6969" i="10"/>
  <c r="H6969" i="10"/>
  <c r="J6969" i="10"/>
  <c r="K6969" i="10" s="1"/>
  <c r="L6969" i="10"/>
  <c r="R6966" i="10" s="1"/>
  <c r="O6969" i="10"/>
  <c r="G6970" i="10"/>
  <c r="H6970" i="10"/>
  <c r="J6970" i="10"/>
  <c r="V6970" i="10" s="1"/>
  <c r="L6970" i="10"/>
  <c r="G6971" i="10"/>
  <c r="H6971" i="10"/>
  <c r="J6971" i="10"/>
  <c r="L6971" i="10"/>
  <c r="G6972" i="10"/>
  <c r="H6972" i="10"/>
  <c r="J6972" i="10"/>
  <c r="K6972" i="10" s="1"/>
  <c r="N6972" i="10" s="1"/>
  <c r="L6972" i="10"/>
  <c r="Q6970" i="10" s="1"/>
  <c r="G6973" i="10"/>
  <c r="H6973" i="10"/>
  <c r="J6973" i="10"/>
  <c r="K6973" i="10" s="1"/>
  <c r="L6973" i="10"/>
  <c r="R6970" i="10" s="1"/>
  <c r="G6974" i="10"/>
  <c r="H6974" i="10"/>
  <c r="J6974" i="10"/>
  <c r="L6974" i="10"/>
  <c r="G6975" i="10"/>
  <c r="H6975" i="10"/>
  <c r="J6975" i="10"/>
  <c r="K6975" i="10" s="1"/>
  <c r="M6975" i="10" s="1"/>
  <c r="L6975" i="10"/>
  <c r="G6976" i="10"/>
  <c r="H6976" i="10"/>
  <c r="J6976" i="10"/>
  <c r="K6976" i="10" s="1"/>
  <c r="L6976" i="10"/>
  <c r="Q6974" i="10" s="1"/>
  <c r="G6977" i="10"/>
  <c r="H6977" i="10"/>
  <c r="J6977" i="10"/>
  <c r="K6977" i="10" s="1"/>
  <c r="N6977" i="10" s="1"/>
  <c r="L6977" i="10"/>
  <c r="R6974" i="10" s="1"/>
  <c r="G6978" i="10"/>
  <c r="H6978" i="10"/>
  <c r="J6978" i="10"/>
  <c r="V6978" i="10" s="1"/>
  <c r="L6978" i="10"/>
  <c r="G6979" i="10"/>
  <c r="H6979" i="10"/>
  <c r="J6979" i="10"/>
  <c r="L6979" i="10"/>
  <c r="G6980" i="10"/>
  <c r="H6980" i="10"/>
  <c r="J6980" i="10"/>
  <c r="K6980" i="10" s="1"/>
  <c r="L6980" i="10"/>
  <c r="Q6978" i="10" s="1"/>
  <c r="G6981" i="10"/>
  <c r="H6981" i="10"/>
  <c r="J6981" i="10"/>
  <c r="K6981" i="10" s="1"/>
  <c r="L6981" i="10"/>
  <c r="R6978" i="10" s="1"/>
  <c r="G6982" i="10"/>
  <c r="H6982" i="10"/>
  <c r="J6982" i="10"/>
  <c r="V6982" i="10" s="1"/>
  <c r="L6982" i="10"/>
  <c r="G6983" i="10"/>
  <c r="H6983" i="10"/>
  <c r="J6983" i="10"/>
  <c r="K6983" i="10" s="1"/>
  <c r="L6983" i="10"/>
  <c r="G6984" i="10"/>
  <c r="H6984" i="10"/>
  <c r="J6984" i="10"/>
  <c r="K6984" i="10" s="1"/>
  <c r="N6984" i="10" s="1"/>
  <c r="L6984" i="10"/>
  <c r="Q6982" i="10" s="1"/>
  <c r="G6985" i="10"/>
  <c r="H6985" i="10"/>
  <c r="J6985" i="10"/>
  <c r="K6985" i="10" s="1"/>
  <c r="M6985" i="10" s="1"/>
  <c r="L6985" i="10"/>
  <c r="R6982" i="10" s="1"/>
  <c r="G6986" i="10"/>
  <c r="H6986" i="10"/>
  <c r="J6986" i="10"/>
  <c r="L6986" i="10"/>
  <c r="G6987" i="10"/>
  <c r="H6987" i="10"/>
  <c r="J6987" i="10"/>
  <c r="K6987" i="10" s="1"/>
  <c r="O6987" i="10" s="1"/>
  <c r="L6987" i="10"/>
  <c r="G6988" i="10"/>
  <c r="H6988" i="10"/>
  <c r="J6988" i="10"/>
  <c r="L6988" i="10"/>
  <c r="Q6986" i="10" s="1"/>
  <c r="G6989" i="10"/>
  <c r="H6989" i="10"/>
  <c r="J6989" i="10"/>
  <c r="L6989" i="10"/>
  <c r="R6986" i="10" s="1"/>
  <c r="G6990" i="10"/>
  <c r="H6990" i="10"/>
  <c r="J6990" i="10"/>
  <c r="V6990" i="10" s="1"/>
  <c r="L6990" i="10"/>
  <c r="G6991" i="10"/>
  <c r="H6991" i="10"/>
  <c r="J6991" i="10"/>
  <c r="K6991" i="10" s="1"/>
  <c r="M6991" i="10" s="1"/>
  <c r="L6991" i="10"/>
  <c r="G6992" i="10"/>
  <c r="H6992" i="10"/>
  <c r="J6992" i="10"/>
  <c r="L6992" i="10"/>
  <c r="Q6990" i="10" s="1"/>
  <c r="G6993" i="10"/>
  <c r="H6993" i="10"/>
  <c r="J6993" i="10"/>
  <c r="L6993" i="10"/>
  <c r="R6990" i="10" s="1"/>
  <c r="G6994" i="10"/>
  <c r="H6994" i="10"/>
  <c r="J6994" i="10"/>
  <c r="K6994" i="10" s="1"/>
  <c r="L6994" i="10"/>
  <c r="G6995" i="10"/>
  <c r="H6995" i="10"/>
  <c r="J6995" i="10"/>
  <c r="L6995" i="10"/>
  <c r="G6996" i="10"/>
  <c r="H6996" i="10"/>
  <c r="J6996" i="10"/>
  <c r="K6996" i="10" s="1"/>
  <c r="L6996" i="10"/>
  <c r="Q6994" i="10" s="1"/>
  <c r="G6997" i="10"/>
  <c r="H6997" i="10"/>
  <c r="J6997" i="10"/>
  <c r="L6997" i="10"/>
  <c r="R6994" i="10" s="1"/>
  <c r="G6998" i="10"/>
  <c r="H6998" i="10"/>
  <c r="J6998" i="10"/>
  <c r="V6998" i="10" s="1"/>
  <c r="L6998" i="10"/>
  <c r="G6999" i="10"/>
  <c r="H6999" i="10"/>
  <c r="J6999" i="10"/>
  <c r="L6999" i="10"/>
  <c r="G7000" i="10"/>
  <c r="H7000" i="10"/>
  <c r="J7000" i="10"/>
  <c r="L7000" i="10"/>
  <c r="Q6998" i="10" s="1"/>
  <c r="G7001" i="10"/>
  <c r="H7001" i="10"/>
  <c r="J7001" i="10"/>
  <c r="K7001" i="10" s="1"/>
  <c r="L7001" i="10"/>
  <c r="R6998" i="10" s="1"/>
  <c r="G7002" i="10"/>
  <c r="H7002" i="10"/>
  <c r="J7002" i="10"/>
  <c r="V7002" i="10" s="1"/>
  <c r="L7002" i="10"/>
  <c r="G7003" i="10"/>
  <c r="H7003" i="10"/>
  <c r="J7003" i="10"/>
  <c r="K7003" i="10" s="1"/>
  <c r="N7003" i="10" s="1"/>
  <c r="L7003" i="10"/>
  <c r="G7004" i="10"/>
  <c r="H7004" i="10"/>
  <c r="J7004" i="10"/>
  <c r="L7004" i="10"/>
  <c r="Q7002" i="10" s="1"/>
  <c r="G7005" i="10"/>
  <c r="H7005" i="10"/>
  <c r="J7005" i="10"/>
  <c r="K7005" i="10" s="1"/>
  <c r="O7005" i="10" s="1"/>
  <c r="L7005" i="10"/>
  <c r="R7002" i="10" s="1"/>
  <c r="G7006" i="10"/>
  <c r="H7006" i="10"/>
  <c r="J7006" i="10"/>
  <c r="L7006" i="10"/>
  <c r="G7007" i="10"/>
  <c r="H7007" i="10"/>
  <c r="J7007" i="10"/>
  <c r="K7007" i="10" s="1"/>
  <c r="M7007" i="10" s="1"/>
  <c r="L7007" i="10"/>
  <c r="G7008" i="10"/>
  <c r="H7008" i="10"/>
  <c r="J7008" i="10"/>
  <c r="L7008" i="10"/>
  <c r="Q7006" i="10" s="1"/>
  <c r="G7009" i="10"/>
  <c r="H7009" i="10"/>
  <c r="J7009" i="10"/>
  <c r="L7009" i="10"/>
  <c r="R7006" i="10" s="1"/>
  <c r="G7010" i="10"/>
  <c r="H7010" i="10"/>
  <c r="J7010" i="10"/>
  <c r="V7010" i="10" s="1"/>
  <c r="L7010" i="10"/>
  <c r="G7011" i="10"/>
  <c r="H7011" i="10"/>
  <c r="J7011" i="10"/>
  <c r="L7011" i="10"/>
  <c r="G7012" i="10"/>
  <c r="H7012" i="10"/>
  <c r="J7012" i="10"/>
  <c r="K7012" i="10" s="1"/>
  <c r="O7012" i="10" s="1"/>
  <c r="L7012" i="10"/>
  <c r="Q7010" i="10" s="1"/>
  <c r="G7013" i="10"/>
  <c r="H7013" i="10"/>
  <c r="J7013" i="10"/>
  <c r="K7013" i="10" s="1"/>
  <c r="L7013" i="10"/>
  <c r="R7010" i="10" s="1"/>
  <c r="G7014" i="10"/>
  <c r="H7014" i="10"/>
  <c r="J7014" i="10"/>
  <c r="K7014" i="10" s="1"/>
  <c r="L7014" i="10"/>
  <c r="G7015" i="10"/>
  <c r="H7015" i="10"/>
  <c r="J7015" i="10"/>
  <c r="K7015" i="10" s="1"/>
  <c r="L7015" i="10"/>
  <c r="G7016" i="10"/>
  <c r="H7016" i="10"/>
  <c r="J7016" i="10"/>
  <c r="K7016" i="10" s="1"/>
  <c r="N7016" i="10" s="1"/>
  <c r="L7016" i="10"/>
  <c r="Q7014" i="10" s="1"/>
  <c r="G7017" i="10"/>
  <c r="H7017" i="10"/>
  <c r="J7017" i="10"/>
  <c r="K7017" i="10" s="1"/>
  <c r="O7017" i="10" s="1"/>
  <c r="L7017" i="10"/>
  <c r="R7014" i="10" s="1"/>
  <c r="G7018" i="10"/>
  <c r="H7018" i="10"/>
  <c r="J7018" i="10"/>
  <c r="V7018" i="10" s="1"/>
  <c r="L7018" i="10"/>
  <c r="G7019" i="10"/>
  <c r="H7019" i="10"/>
  <c r="J7019" i="10"/>
  <c r="K7019" i="10" s="1"/>
  <c r="O7019" i="10" s="1"/>
  <c r="L7019" i="10"/>
  <c r="G7020" i="10"/>
  <c r="H7020" i="10"/>
  <c r="J7020" i="10"/>
  <c r="K7020" i="10" s="1"/>
  <c r="N7020" i="10" s="1"/>
  <c r="L7020" i="10"/>
  <c r="Q7018" i="10" s="1"/>
  <c r="G7021" i="10"/>
  <c r="H7021" i="10"/>
  <c r="J7021" i="10"/>
  <c r="K7021" i="10" s="1"/>
  <c r="L7021" i="10"/>
  <c r="R7018" i="10" s="1"/>
  <c r="G7022" i="10"/>
  <c r="H7022" i="10"/>
  <c r="J7022" i="10"/>
  <c r="K7022" i="10" s="1"/>
  <c r="L7022" i="10"/>
  <c r="G7023" i="10"/>
  <c r="H7023" i="10"/>
  <c r="J7023" i="10"/>
  <c r="L7023" i="10"/>
  <c r="G7024" i="10"/>
  <c r="H7024" i="10"/>
  <c r="J7024" i="10"/>
  <c r="L7024" i="10"/>
  <c r="Q7022" i="10" s="1"/>
  <c r="G7025" i="10"/>
  <c r="H7025" i="10"/>
  <c r="J7025" i="10"/>
  <c r="K7025" i="10" s="1"/>
  <c r="L7025" i="10"/>
  <c r="R7022" i="10" s="1"/>
  <c r="G7026" i="10"/>
  <c r="H7026" i="10"/>
  <c r="J7026" i="10"/>
  <c r="K7026" i="10" s="1"/>
  <c r="L7026" i="10"/>
  <c r="G7027" i="10"/>
  <c r="H7027" i="10"/>
  <c r="J7027" i="10"/>
  <c r="K7027" i="10" s="1"/>
  <c r="M7027" i="10" s="1"/>
  <c r="L7027" i="10"/>
  <c r="G7028" i="10"/>
  <c r="H7028" i="10"/>
  <c r="J7028" i="10"/>
  <c r="K7028" i="10" s="1"/>
  <c r="L7028" i="10"/>
  <c r="Q7026" i="10" s="1"/>
  <c r="G7029" i="10"/>
  <c r="H7029" i="10"/>
  <c r="J7029" i="10"/>
  <c r="L7029" i="10"/>
  <c r="R7026" i="10" s="1"/>
  <c r="G7030" i="10"/>
  <c r="H7030" i="10"/>
  <c r="J7030" i="10"/>
  <c r="V7030" i="10" s="1"/>
  <c r="L7030" i="10"/>
  <c r="G7031" i="10"/>
  <c r="H7031" i="10"/>
  <c r="J7031" i="10"/>
  <c r="K7031" i="10" s="1"/>
  <c r="L7031" i="10"/>
  <c r="G7032" i="10"/>
  <c r="H7032" i="10"/>
  <c r="J7032" i="10"/>
  <c r="K7032" i="10" s="1"/>
  <c r="L7032" i="10"/>
  <c r="Q7030" i="10" s="1"/>
  <c r="G7033" i="10"/>
  <c r="H7033" i="10"/>
  <c r="J7033" i="10"/>
  <c r="K7033" i="10" s="1"/>
  <c r="O7033" i="10" s="1"/>
  <c r="L7033" i="10"/>
  <c r="R7030" i="10" s="1"/>
  <c r="G7034" i="10"/>
  <c r="H7034" i="10"/>
  <c r="J7034" i="10"/>
  <c r="V7034" i="10" s="1"/>
  <c r="L7034" i="10"/>
  <c r="G7035" i="10"/>
  <c r="H7035" i="10"/>
  <c r="J7035" i="10"/>
  <c r="L7035" i="10"/>
  <c r="G7036" i="10"/>
  <c r="H7036" i="10"/>
  <c r="J7036" i="10"/>
  <c r="K7036" i="10" s="1"/>
  <c r="O7036" i="10" s="1"/>
  <c r="L7036" i="10"/>
  <c r="Q7034" i="10" s="1"/>
  <c r="G7037" i="10"/>
  <c r="H7037" i="10"/>
  <c r="J7037" i="10"/>
  <c r="L7037" i="10"/>
  <c r="R7034" i="10" s="1"/>
  <c r="G7038" i="10"/>
  <c r="H7038" i="10"/>
  <c r="J7038" i="10"/>
  <c r="L7038" i="10"/>
  <c r="G7039" i="10"/>
  <c r="H7039" i="10"/>
  <c r="J7039" i="10"/>
  <c r="K7039" i="10" s="1"/>
  <c r="L7039" i="10"/>
  <c r="G7040" i="10"/>
  <c r="H7040" i="10"/>
  <c r="J7040" i="10"/>
  <c r="K7040" i="10" s="1"/>
  <c r="L7040" i="10"/>
  <c r="Q7038" i="10" s="1"/>
  <c r="G7041" i="10"/>
  <c r="H7041" i="10"/>
  <c r="J7041" i="10"/>
  <c r="L7041" i="10"/>
  <c r="R7038" i="10" s="1"/>
  <c r="G7042" i="10"/>
  <c r="H7042" i="10"/>
  <c r="J7042" i="10"/>
  <c r="V7042" i="10" s="1"/>
  <c r="L7042" i="10"/>
  <c r="G7043" i="10"/>
  <c r="H7043" i="10"/>
  <c r="J7043" i="10"/>
  <c r="K7043" i="10" s="1"/>
  <c r="N7043" i="10" s="1"/>
  <c r="L7043" i="10"/>
  <c r="G7044" i="10"/>
  <c r="H7044" i="10"/>
  <c r="J7044" i="10"/>
  <c r="K7044" i="10" s="1"/>
  <c r="L7044" i="10"/>
  <c r="Q7042" i="10" s="1"/>
  <c r="G7045" i="10"/>
  <c r="H7045" i="10"/>
  <c r="J7045" i="10"/>
  <c r="K7045" i="10" s="1"/>
  <c r="N7045" i="10" s="1"/>
  <c r="L7045" i="10"/>
  <c r="R7042" i="10" s="1"/>
  <c r="G7046" i="10"/>
  <c r="H7046" i="10"/>
  <c r="J7046" i="10"/>
  <c r="L7046" i="10"/>
  <c r="G7047" i="10"/>
  <c r="H7047" i="10"/>
  <c r="J7047" i="10"/>
  <c r="K7047" i="10" s="1"/>
  <c r="L7047" i="10"/>
  <c r="G7048" i="10"/>
  <c r="H7048" i="10"/>
  <c r="J7048" i="10"/>
  <c r="K7048" i="10" s="1"/>
  <c r="L7048" i="10"/>
  <c r="Q7046" i="10" s="1"/>
  <c r="G7049" i="10"/>
  <c r="H7049" i="10"/>
  <c r="J7049" i="10"/>
  <c r="L7049" i="10"/>
  <c r="R7046" i="10" s="1"/>
  <c r="G7050" i="10"/>
  <c r="H7050" i="10"/>
  <c r="J7050" i="10"/>
  <c r="L7050" i="10"/>
  <c r="G7051" i="10"/>
  <c r="H7051" i="10"/>
  <c r="J7051" i="10"/>
  <c r="L7051" i="10"/>
  <c r="G7052" i="10"/>
  <c r="H7052" i="10"/>
  <c r="J7052" i="10"/>
  <c r="L7052" i="10"/>
  <c r="Q7050" i="10" s="1"/>
  <c r="G7053" i="10"/>
  <c r="H7053" i="10"/>
  <c r="J7053" i="10"/>
  <c r="K7053" i="10" s="1"/>
  <c r="O7053" i="10" s="1"/>
  <c r="L7053" i="10"/>
  <c r="R7050" i="10" s="1"/>
  <c r="G7054" i="10"/>
  <c r="H7054" i="10"/>
  <c r="J7054" i="10"/>
  <c r="K7054" i="10" s="1"/>
  <c r="L7054" i="10"/>
  <c r="G7055" i="10"/>
  <c r="H7055" i="10"/>
  <c r="J7055" i="10"/>
  <c r="L7055" i="10"/>
  <c r="G7056" i="10"/>
  <c r="H7056" i="10"/>
  <c r="J7056" i="10"/>
  <c r="K7056" i="10" s="1"/>
  <c r="N7056" i="10" s="1"/>
  <c r="L7056" i="10"/>
  <c r="Q7054" i="10" s="1"/>
  <c r="G7057" i="10"/>
  <c r="H7057" i="10"/>
  <c r="J7057" i="10"/>
  <c r="K7057" i="10" s="1"/>
  <c r="O7057" i="10" s="1"/>
  <c r="L7057" i="10"/>
  <c r="R7054" i="10" s="1"/>
  <c r="G7058" i="10"/>
  <c r="H7058" i="10"/>
  <c r="J7058" i="10"/>
  <c r="V7058" i="10" s="1"/>
  <c r="L7058" i="10"/>
  <c r="G7059" i="10"/>
  <c r="H7059" i="10"/>
  <c r="J7059" i="10"/>
  <c r="L7059" i="10"/>
  <c r="G7060" i="10"/>
  <c r="H7060" i="10"/>
  <c r="J7060" i="10"/>
  <c r="L7060" i="10"/>
  <c r="Q7058" i="10" s="1"/>
  <c r="G7061" i="10"/>
  <c r="H7061" i="10"/>
  <c r="J7061" i="10"/>
  <c r="K7061" i="10" s="1"/>
  <c r="M7061" i="10" s="1"/>
  <c r="L7061" i="10"/>
  <c r="R7058" i="10" s="1"/>
  <c r="G7062" i="10"/>
  <c r="H7062" i="10"/>
  <c r="J7062" i="10"/>
  <c r="V7062" i="10" s="1"/>
  <c r="L7062" i="10"/>
  <c r="G7063" i="10"/>
  <c r="H7063" i="10"/>
  <c r="J7063" i="10"/>
  <c r="K7063" i="10" s="1"/>
  <c r="L7063" i="10"/>
  <c r="G7064" i="10"/>
  <c r="H7064" i="10"/>
  <c r="J7064" i="10"/>
  <c r="K7064" i="10" s="1"/>
  <c r="L7064" i="10"/>
  <c r="Q7062" i="10" s="1"/>
  <c r="G7065" i="10"/>
  <c r="H7065" i="10"/>
  <c r="J7065" i="10"/>
  <c r="K7065" i="10" s="1"/>
  <c r="L7065" i="10"/>
  <c r="R7062" i="10" s="1"/>
  <c r="G7066" i="10"/>
  <c r="H7066" i="10"/>
  <c r="J7066" i="10"/>
  <c r="V7066" i="10" s="1"/>
  <c r="L7066" i="10"/>
  <c r="G7067" i="10"/>
  <c r="H7067" i="10"/>
  <c r="J7067" i="10"/>
  <c r="K7067" i="10" s="1"/>
  <c r="L7067" i="10"/>
  <c r="G7068" i="10"/>
  <c r="H7068" i="10"/>
  <c r="J7068" i="10"/>
  <c r="L7068" i="10"/>
  <c r="Q7066" i="10" s="1"/>
  <c r="G7069" i="10"/>
  <c r="H7069" i="10"/>
  <c r="J7069" i="10"/>
  <c r="K7069" i="10" s="1"/>
  <c r="L7069" i="10"/>
  <c r="R7066" i="10" s="1"/>
  <c r="G7070" i="10"/>
  <c r="H7070" i="10"/>
  <c r="J7070" i="10"/>
  <c r="V7070" i="10" s="1"/>
  <c r="L7070" i="10"/>
  <c r="G7071" i="10"/>
  <c r="H7071" i="10"/>
  <c r="J7071" i="10"/>
  <c r="L7071" i="10"/>
  <c r="G7072" i="10"/>
  <c r="H7072" i="10"/>
  <c r="J7072" i="10"/>
  <c r="L7072" i="10"/>
  <c r="Q7070" i="10" s="1"/>
  <c r="G7073" i="10"/>
  <c r="H7073" i="10"/>
  <c r="J7073" i="10"/>
  <c r="K7073" i="10" s="1"/>
  <c r="L7073" i="10"/>
  <c r="R7070" i="10" s="1"/>
  <c r="G7074" i="10"/>
  <c r="H7074" i="10"/>
  <c r="J7074" i="10"/>
  <c r="V7074" i="10" s="1"/>
  <c r="L7074" i="10"/>
  <c r="G7075" i="10"/>
  <c r="H7075" i="10"/>
  <c r="J7075" i="10"/>
  <c r="L7075" i="10"/>
  <c r="G7076" i="10"/>
  <c r="H7076" i="10"/>
  <c r="J7076" i="10"/>
  <c r="K7076" i="10" s="1"/>
  <c r="M7076" i="10" s="1"/>
  <c r="L7076" i="10"/>
  <c r="Q7074" i="10" s="1"/>
  <c r="G7077" i="10"/>
  <c r="H7077" i="10"/>
  <c r="J7077" i="10"/>
  <c r="L7077" i="10"/>
  <c r="R7074" i="10" s="1"/>
  <c r="G7078" i="10"/>
  <c r="H7078" i="10"/>
  <c r="J7078" i="10"/>
  <c r="V7078" i="10" s="1"/>
  <c r="L7078" i="10"/>
  <c r="G7079" i="10"/>
  <c r="H7079" i="10"/>
  <c r="J7079" i="10"/>
  <c r="K7079" i="10" s="1"/>
  <c r="O7079" i="10" s="1"/>
  <c r="L7079" i="10"/>
  <c r="G7080" i="10"/>
  <c r="H7080" i="10"/>
  <c r="J7080" i="10"/>
  <c r="L7080" i="10"/>
  <c r="Q7078" i="10" s="1"/>
  <c r="G7081" i="10"/>
  <c r="H7081" i="10"/>
  <c r="J7081" i="10"/>
  <c r="L7081" i="10"/>
  <c r="R7078" i="10" s="1"/>
  <c r="G7082" i="10"/>
  <c r="H7082" i="10"/>
  <c r="J7082" i="10"/>
  <c r="L7082" i="10"/>
  <c r="G7083" i="10"/>
  <c r="H7083" i="10"/>
  <c r="J7083" i="10"/>
  <c r="K7083" i="10" s="1"/>
  <c r="O7083" i="10" s="1"/>
  <c r="L7083" i="10"/>
  <c r="G7084" i="10"/>
  <c r="H7084" i="10"/>
  <c r="J7084" i="10"/>
  <c r="L7084" i="10"/>
  <c r="Q7082" i="10" s="1"/>
  <c r="G7085" i="10"/>
  <c r="H7085" i="10"/>
  <c r="J7085" i="10"/>
  <c r="K7085" i="10" s="1"/>
  <c r="N7085" i="10" s="1"/>
  <c r="L7085" i="10"/>
  <c r="R7082" i="10" s="1"/>
  <c r="G7086" i="10"/>
  <c r="H7086" i="10"/>
  <c r="J7086" i="10"/>
  <c r="K7086" i="10" s="1"/>
  <c r="L7086" i="10"/>
  <c r="G7087" i="10"/>
  <c r="H7087" i="10"/>
  <c r="J7087" i="10"/>
  <c r="K7087" i="10" s="1"/>
  <c r="N7087" i="10" s="1"/>
  <c r="L7087" i="10"/>
  <c r="G7088" i="10"/>
  <c r="H7088" i="10"/>
  <c r="J7088" i="10"/>
  <c r="L7088" i="10"/>
  <c r="Q7086" i="10" s="1"/>
  <c r="G7089" i="10"/>
  <c r="H7089" i="10"/>
  <c r="J7089" i="10"/>
  <c r="K7089" i="10" s="1"/>
  <c r="N7089" i="10" s="1"/>
  <c r="L7089" i="10"/>
  <c r="R7086" i="10" s="1"/>
  <c r="G7090" i="10"/>
  <c r="H7090" i="10"/>
  <c r="J7090" i="10"/>
  <c r="L7090" i="10"/>
  <c r="G7091" i="10"/>
  <c r="H7091" i="10"/>
  <c r="J7091" i="10"/>
  <c r="L7091" i="10"/>
  <c r="G7092" i="10"/>
  <c r="H7092" i="10"/>
  <c r="J7092" i="10"/>
  <c r="K7092" i="10" s="1"/>
  <c r="M7092" i="10" s="1"/>
  <c r="L7092" i="10"/>
  <c r="Q7090" i="10" s="1"/>
  <c r="G7093" i="10"/>
  <c r="H7093" i="10"/>
  <c r="J7093" i="10"/>
  <c r="K7093" i="10" s="1"/>
  <c r="N7093" i="10" s="1"/>
  <c r="L7093" i="10"/>
  <c r="R7090" i="10" s="1"/>
  <c r="G7094" i="10"/>
  <c r="H7094" i="10"/>
  <c r="J7094" i="10"/>
  <c r="V7094" i="10" s="1"/>
  <c r="L7094" i="10"/>
  <c r="G7095" i="10"/>
  <c r="H7095" i="10"/>
  <c r="J7095" i="10"/>
  <c r="L7095" i="10"/>
  <c r="G7096" i="10"/>
  <c r="H7096" i="10"/>
  <c r="J7096" i="10"/>
  <c r="K7096" i="10" s="1"/>
  <c r="L7096" i="10"/>
  <c r="Q7094" i="10" s="1"/>
  <c r="G7097" i="10"/>
  <c r="H7097" i="10"/>
  <c r="J7097" i="10"/>
  <c r="K7097" i="10" s="1"/>
  <c r="L7097" i="10"/>
  <c r="R7094" i="10" s="1"/>
  <c r="G7098" i="10"/>
  <c r="H7098" i="10"/>
  <c r="J7098" i="10"/>
  <c r="K7098" i="10" s="1"/>
  <c r="L7098" i="10"/>
  <c r="G7099" i="10"/>
  <c r="H7099" i="10"/>
  <c r="J7099" i="10"/>
  <c r="L7099" i="10"/>
  <c r="G7100" i="10"/>
  <c r="H7100" i="10"/>
  <c r="J7100" i="10"/>
  <c r="L7100" i="10"/>
  <c r="Q7098" i="10" s="1"/>
  <c r="G7101" i="10"/>
  <c r="H7101" i="10"/>
  <c r="J7101" i="10"/>
  <c r="K7101" i="10" s="1"/>
  <c r="N7101" i="10" s="1"/>
  <c r="L7101" i="10"/>
  <c r="R7098" i="10" s="1"/>
  <c r="G7102" i="10"/>
  <c r="H7102" i="10"/>
  <c r="J7102" i="10"/>
  <c r="V7102" i="10" s="1"/>
  <c r="L7102" i="10"/>
  <c r="G7103" i="10"/>
  <c r="H7103" i="10"/>
  <c r="J7103" i="10"/>
  <c r="K7103" i="10" s="1"/>
  <c r="L7103" i="10"/>
  <c r="G7104" i="10"/>
  <c r="H7104" i="10"/>
  <c r="J7104" i="10"/>
  <c r="K7104" i="10" s="1"/>
  <c r="L7104" i="10"/>
  <c r="Q7102" i="10" s="1"/>
  <c r="G7105" i="10"/>
  <c r="H7105" i="10"/>
  <c r="J7105" i="10"/>
  <c r="K7105" i="10" s="1"/>
  <c r="O7105" i="10" s="1"/>
  <c r="L7105" i="10"/>
  <c r="R7102" i="10" s="1"/>
  <c r="G7106" i="10"/>
  <c r="H7106" i="10"/>
  <c r="J7106" i="10"/>
  <c r="V7106" i="10" s="1"/>
  <c r="L7106" i="10"/>
  <c r="G7107" i="10"/>
  <c r="H7107" i="10"/>
  <c r="J7107" i="10"/>
  <c r="K7107" i="10" s="1"/>
  <c r="L7107" i="10"/>
  <c r="G7108" i="10"/>
  <c r="H7108" i="10"/>
  <c r="J7108" i="10"/>
  <c r="L7108" i="10"/>
  <c r="Q7106" i="10" s="1"/>
  <c r="G7109" i="10"/>
  <c r="H7109" i="10"/>
  <c r="J7109" i="10"/>
  <c r="L7109" i="10"/>
  <c r="R7106" i="10" s="1"/>
  <c r="G7110" i="10"/>
  <c r="H7110" i="10"/>
  <c r="J7110" i="10"/>
  <c r="V7110" i="10" s="1"/>
  <c r="L7110" i="10"/>
  <c r="G7111" i="10"/>
  <c r="H7111" i="10"/>
  <c r="J7111" i="10"/>
  <c r="K7111" i="10" s="1"/>
  <c r="M7111" i="10" s="1"/>
  <c r="L7111" i="10"/>
  <c r="G7112" i="10"/>
  <c r="H7112" i="10"/>
  <c r="J7112" i="10"/>
  <c r="K7112" i="10" s="1"/>
  <c r="L7112" i="10"/>
  <c r="Q7110" i="10" s="1"/>
  <c r="G7113" i="10"/>
  <c r="H7113" i="10"/>
  <c r="J7113" i="10"/>
  <c r="K7113" i="10" s="1"/>
  <c r="L7113" i="10"/>
  <c r="R7110" i="10" s="1"/>
  <c r="G7114" i="10"/>
  <c r="H7114" i="10"/>
  <c r="J7114" i="10"/>
  <c r="L7114" i="10"/>
  <c r="G7115" i="10"/>
  <c r="H7115" i="10"/>
  <c r="J7115" i="10"/>
  <c r="K7115" i="10" s="1"/>
  <c r="L7115" i="10"/>
  <c r="G7116" i="10"/>
  <c r="H7116" i="10"/>
  <c r="J7116" i="10"/>
  <c r="L7116" i="10"/>
  <c r="Q7114" i="10" s="1"/>
  <c r="G7117" i="10"/>
  <c r="H7117" i="10"/>
  <c r="J7117" i="10"/>
  <c r="L7117" i="10"/>
  <c r="R7114" i="10" s="1"/>
  <c r="G7118" i="10"/>
  <c r="H7118" i="10"/>
  <c r="J7118" i="10"/>
  <c r="L7118" i="10"/>
  <c r="G7119" i="10"/>
  <c r="H7119" i="10"/>
  <c r="J7119" i="10"/>
  <c r="L7119" i="10"/>
  <c r="G7120" i="10"/>
  <c r="H7120" i="10"/>
  <c r="J7120" i="10"/>
  <c r="L7120" i="10"/>
  <c r="Q7118" i="10" s="1"/>
  <c r="G7121" i="10"/>
  <c r="H7121" i="10"/>
  <c r="J7121" i="10"/>
  <c r="K7121" i="10" s="1"/>
  <c r="L7121" i="10"/>
  <c r="R7118" i="10" s="1"/>
  <c r="G7122" i="10"/>
  <c r="H7122" i="10"/>
  <c r="J7122" i="10"/>
  <c r="V7122" i="10" s="1"/>
  <c r="L7122" i="10"/>
  <c r="G7123" i="10"/>
  <c r="H7123" i="10"/>
  <c r="J7123" i="10"/>
  <c r="L7123" i="10"/>
  <c r="G7124" i="10"/>
  <c r="H7124" i="10"/>
  <c r="J7124" i="10"/>
  <c r="K7124" i="10" s="1"/>
  <c r="L7124" i="10"/>
  <c r="Q7122" i="10" s="1"/>
  <c r="G7125" i="10"/>
  <c r="H7125" i="10"/>
  <c r="J7125" i="10"/>
  <c r="K7125" i="10" s="1"/>
  <c r="O7125" i="10" s="1"/>
  <c r="L7125" i="10"/>
  <c r="R7122" i="10" s="1"/>
  <c r="G7126" i="10"/>
  <c r="H7126" i="10"/>
  <c r="J7126" i="10"/>
  <c r="L7126" i="10"/>
  <c r="G7127" i="10"/>
  <c r="H7127" i="10"/>
  <c r="J7127" i="10"/>
  <c r="L7127" i="10"/>
  <c r="G7128" i="10"/>
  <c r="H7128" i="10"/>
  <c r="J7128" i="10"/>
  <c r="K7128" i="10" s="1"/>
  <c r="L7128" i="10"/>
  <c r="Q7126" i="10" s="1"/>
  <c r="G7129" i="10"/>
  <c r="H7129" i="10"/>
  <c r="J7129" i="10"/>
  <c r="K7129" i="10" s="1"/>
  <c r="M7129" i="10" s="1"/>
  <c r="L7129" i="10"/>
  <c r="R7126" i="10" s="1"/>
  <c r="G7130" i="10"/>
  <c r="H7130" i="10"/>
  <c r="J7130" i="10"/>
  <c r="V7130" i="10" s="1"/>
  <c r="L7130" i="10"/>
  <c r="G7131" i="10"/>
  <c r="H7131" i="10"/>
  <c r="J7131" i="10"/>
  <c r="L7131" i="10"/>
  <c r="G7132" i="10"/>
  <c r="H7132" i="10"/>
  <c r="J7132" i="10"/>
  <c r="L7132" i="10"/>
  <c r="Q7130" i="10" s="1"/>
  <c r="G7133" i="10"/>
  <c r="H7133" i="10"/>
  <c r="J7133" i="10"/>
  <c r="K7133" i="10" s="1"/>
  <c r="L7133" i="10"/>
  <c r="R7130" i="10" s="1"/>
  <c r="G7134" i="10"/>
  <c r="H7134" i="10"/>
  <c r="J7134" i="10"/>
  <c r="L7134" i="10"/>
  <c r="G7135" i="10"/>
  <c r="H7135" i="10"/>
  <c r="J7135" i="10"/>
  <c r="L7135" i="10"/>
  <c r="G7136" i="10"/>
  <c r="H7136" i="10"/>
  <c r="J7136" i="10"/>
  <c r="K7136" i="10" s="1"/>
  <c r="M7136" i="10" s="1"/>
  <c r="L7136" i="10"/>
  <c r="Q7134" i="10" s="1"/>
  <c r="G7137" i="10"/>
  <c r="H7137" i="10"/>
  <c r="J7137" i="10"/>
  <c r="K7137" i="10" s="1"/>
  <c r="M7137" i="10" s="1"/>
  <c r="L7137" i="10"/>
  <c r="R7134" i="10" s="1"/>
  <c r="G7138" i="10"/>
  <c r="H7138" i="10"/>
  <c r="J7138" i="10"/>
  <c r="L7138" i="10"/>
  <c r="G7139" i="10"/>
  <c r="H7139" i="10"/>
  <c r="J7139" i="10"/>
  <c r="K7139" i="10" s="1"/>
  <c r="L7139" i="10"/>
  <c r="G7140" i="10"/>
  <c r="H7140" i="10"/>
  <c r="J7140" i="10"/>
  <c r="K7140" i="10" s="1"/>
  <c r="L7140" i="10"/>
  <c r="Q7138" i="10" s="1"/>
  <c r="G7141" i="10"/>
  <c r="H7141" i="10"/>
  <c r="J7141" i="10"/>
  <c r="L7141" i="10"/>
  <c r="R7138" i="10" s="1"/>
  <c r="G7142" i="10"/>
  <c r="H7142" i="10"/>
  <c r="J7142" i="10"/>
  <c r="V7142" i="10" s="1"/>
  <c r="L7142" i="10"/>
  <c r="G7143" i="10"/>
  <c r="H7143" i="10"/>
  <c r="J7143" i="10"/>
  <c r="K7143" i="10" s="1"/>
  <c r="M7143" i="10" s="1"/>
  <c r="L7143" i="10"/>
  <c r="G7144" i="10"/>
  <c r="H7144" i="10"/>
  <c r="J7144" i="10"/>
  <c r="L7144" i="10"/>
  <c r="Q7142" i="10" s="1"/>
  <c r="G7145" i="10"/>
  <c r="H7145" i="10"/>
  <c r="J7145" i="10"/>
  <c r="K7145" i="10" s="1"/>
  <c r="L7145" i="10"/>
  <c r="R7142" i="10" s="1"/>
  <c r="G7146" i="10"/>
  <c r="H7146" i="10"/>
  <c r="J7146" i="10"/>
  <c r="V7146" i="10" s="1"/>
  <c r="L7146" i="10"/>
  <c r="G7147" i="10"/>
  <c r="H7147" i="10"/>
  <c r="J7147" i="10"/>
  <c r="K7147" i="10" s="1"/>
  <c r="L7147" i="10"/>
  <c r="G7148" i="10"/>
  <c r="H7148" i="10"/>
  <c r="J7148" i="10"/>
  <c r="K7148" i="10" s="1"/>
  <c r="M7148" i="10" s="1"/>
  <c r="L7148" i="10"/>
  <c r="Q7146" i="10" s="1"/>
  <c r="G7149" i="10"/>
  <c r="H7149" i="10"/>
  <c r="J7149" i="10"/>
  <c r="K7149" i="10" s="1"/>
  <c r="M7149" i="10" s="1"/>
  <c r="L7149" i="10"/>
  <c r="R7146" i="10" s="1"/>
  <c r="G7150" i="10"/>
  <c r="H7150" i="10"/>
  <c r="J7150" i="10"/>
  <c r="L7150" i="10"/>
  <c r="G7151" i="10"/>
  <c r="H7151" i="10"/>
  <c r="J7151" i="10"/>
  <c r="K7151" i="10" s="1"/>
  <c r="L7151" i="10"/>
  <c r="G7152" i="10"/>
  <c r="H7152" i="10"/>
  <c r="J7152" i="10"/>
  <c r="L7152" i="10"/>
  <c r="Q7150" i="10" s="1"/>
  <c r="G7153" i="10"/>
  <c r="H7153" i="10"/>
  <c r="J7153" i="10"/>
  <c r="L7153" i="10"/>
  <c r="R7150" i="10" s="1"/>
  <c r="G7154" i="10"/>
  <c r="H7154" i="10"/>
  <c r="J7154" i="10"/>
  <c r="V7154" i="10" s="1"/>
  <c r="L7154" i="10"/>
  <c r="G7155" i="10"/>
  <c r="H7155" i="10"/>
  <c r="J7155" i="10"/>
  <c r="K7155" i="10" s="1"/>
  <c r="O7155" i="10" s="1"/>
  <c r="L7155" i="10"/>
  <c r="G7156" i="10"/>
  <c r="H7156" i="10"/>
  <c r="J7156" i="10"/>
  <c r="K7156" i="10" s="1"/>
  <c r="L7156" i="10"/>
  <c r="Q7154" i="10" s="1"/>
  <c r="G7157" i="10"/>
  <c r="H7157" i="10"/>
  <c r="J7157" i="10"/>
  <c r="L7157" i="10"/>
  <c r="R7154" i="10" s="1"/>
  <c r="G7158" i="10"/>
  <c r="H7158" i="10"/>
  <c r="J7158" i="10"/>
  <c r="V7158" i="10" s="1"/>
  <c r="L7158" i="10"/>
  <c r="G7159" i="10"/>
  <c r="H7159" i="10"/>
  <c r="J7159" i="10"/>
  <c r="K7159" i="10" s="1"/>
  <c r="O7159" i="10" s="1"/>
  <c r="L7159" i="10"/>
  <c r="G7160" i="10"/>
  <c r="H7160" i="10"/>
  <c r="J7160" i="10"/>
  <c r="K7160" i="10" s="1"/>
  <c r="O7160" i="10" s="1"/>
  <c r="L7160" i="10"/>
  <c r="Q7158" i="10" s="1"/>
  <c r="G7161" i="10"/>
  <c r="H7161" i="10"/>
  <c r="J7161" i="10"/>
  <c r="K7161" i="10" s="1"/>
  <c r="L7161" i="10"/>
  <c r="R7158" i="10" s="1"/>
  <c r="G7162" i="10"/>
  <c r="H7162" i="10"/>
  <c r="J7162" i="10"/>
  <c r="V7162" i="10" s="1"/>
  <c r="L7162" i="10"/>
  <c r="G7163" i="10"/>
  <c r="H7163" i="10"/>
  <c r="J7163" i="10"/>
  <c r="K7163" i="10" s="1"/>
  <c r="O7163" i="10" s="1"/>
  <c r="L7163" i="10"/>
  <c r="G7164" i="10"/>
  <c r="H7164" i="10"/>
  <c r="J7164" i="10"/>
  <c r="L7164" i="10"/>
  <c r="Q7162" i="10" s="1"/>
  <c r="G7165" i="10"/>
  <c r="H7165" i="10"/>
  <c r="J7165" i="10"/>
  <c r="L7165" i="10"/>
  <c r="R7162" i="10" s="1"/>
  <c r="G7166" i="10"/>
  <c r="H7166" i="10"/>
  <c r="J7166" i="10"/>
  <c r="L7166" i="10"/>
  <c r="G7167" i="10"/>
  <c r="H7167" i="10"/>
  <c r="J7167" i="10"/>
  <c r="K7167" i="10" s="1"/>
  <c r="O7167" i="10" s="1"/>
  <c r="L7167" i="10"/>
  <c r="G7168" i="10"/>
  <c r="H7168" i="10"/>
  <c r="J7168" i="10"/>
  <c r="K7168" i="10" s="1"/>
  <c r="N7168" i="10" s="1"/>
  <c r="L7168" i="10"/>
  <c r="Q7166" i="10" s="1"/>
  <c r="G7169" i="10"/>
  <c r="H7169" i="10"/>
  <c r="J7169" i="10"/>
  <c r="K7169" i="10" s="1"/>
  <c r="L7169" i="10"/>
  <c r="R7166" i="10" s="1"/>
  <c r="G7170" i="10"/>
  <c r="H7170" i="10"/>
  <c r="J7170" i="10"/>
  <c r="V7170" i="10" s="1"/>
  <c r="L7170" i="10"/>
  <c r="G7171" i="10"/>
  <c r="H7171" i="10"/>
  <c r="J7171" i="10"/>
  <c r="K7171" i="10" s="1"/>
  <c r="O7171" i="10" s="1"/>
  <c r="L7171" i="10"/>
  <c r="G7172" i="10"/>
  <c r="H7172" i="10"/>
  <c r="J7172" i="10"/>
  <c r="K7172" i="10" s="1"/>
  <c r="L7172" i="10"/>
  <c r="Q7170" i="10" s="1"/>
  <c r="G7173" i="10"/>
  <c r="H7173" i="10"/>
  <c r="J7173" i="10"/>
  <c r="K7173" i="10" s="1"/>
  <c r="L7173" i="10"/>
  <c r="R7170" i="10" s="1"/>
  <c r="G7174" i="10"/>
  <c r="H7174" i="10"/>
  <c r="J7174" i="10"/>
  <c r="L7174" i="10"/>
  <c r="G7175" i="10"/>
  <c r="H7175" i="10"/>
  <c r="J7175" i="10"/>
  <c r="K7175" i="10" s="1"/>
  <c r="L7175" i="10"/>
  <c r="G7176" i="10"/>
  <c r="H7176" i="10"/>
  <c r="J7176" i="10"/>
  <c r="L7176" i="10"/>
  <c r="Q7174" i="10" s="1"/>
  <c r="G7177" i="10"/>
  <c r="H7177" i="10"/>
  <c r="J7177" i="10"/>
  <c r="L7177" i="10"/>
  <c r="R7174" i="10" s="1"/>
  <c r="G7178" i="10"/>
  <c r="H7178" i="10"/>
  <c r="J7178" i="10"/>
  <c r="V7178" i="10" s="1"/>
  <c r="L7178" i="10"/>
  <c r="G7179" i="10"/>
  <c r="H7179" i="10"/>
  <c r="J7179" i="10"/>
  <c r="K7179" i="10" s="1"/>
  <c r="L7179" i="10"/>
  <c r="G7180" i="10"/>
  <c r="H7180" i="10"/>
  <c r="J7180" i="10"/>
  <c r="L7180" i="10"/>
  <c r="Q7178" i="10" s="1"/>
  <c r="G7181" i="10"/>
  <c r="H7181" i="10"/>
  <c r="J7181" i="10"/>
  <c r="K7181" i="10" s="1"/>
  <c r="L7181" i="10"/>
  <c r="R7178" i="10" s="1"/>
  <c r="G7182" i="10"/>
  <c r="H7182" i="10"/>
  <c r="J7182" i="10"/>
  <c r="V7182" i="10" s="1"/>
  <c r="L7182" i="10"/>
  <c r="G7183" i="10"/>
  <c r="H7183" i="10"/>
  <c r="J7183" i="10"/>
  <c r="L7183" i="10"/>
  <c r="G7184" i="10"/>
  <c r="H7184" i="10"/>
  <c r="J7184" i="10"/>
  <c r="L7184" i="10"/>
  <c r="Q7182" i="10" s="1"/>
  <c r="G7185" i="10"/>
  <c r="H7185" i="10"/>
  <c r="J7185" i="10"/>
  <c r="L7185" i="10"/>
  <c r="R7182" i="10" s="1"/>
  <c r="G7186" i="10"/>
  <c r="H7186" i="10"/>
  <c r="J7186" i="10"/>
  <c r="V7186" i="10" s="1"/>
  <c r="L7186" i="10"/>
  <c r="G7187" i="10"/>
  <c r="H7187" i="10"/>
  <c r="J7187" i="10"/>
  <c r="K7187" i="10" s="1"/>
  <c r="M7187" i="10" s="1"/>
  <c r="L7187" i="10"/>
  <c r="G7188" i="10"/>
  <c r="H7188" i="10"/>
  <c r="J7188" i="10"/>
  <c r="L7188" i="10"/>
  <c r="Q7186" i="10" s="1"/>
  <c r="G7189" i="10"/>
  <c r="H7189" i="10"/>
  <c r="J7189" i="10"/>
  <c r="L7189" i="10"/>
  <c r="R7186" i="10" s="1"/>
  <c r="G7190" i="10"/>
  <c r="H7190" i="10"/>
  <c r="J7190" i="10"/>
  <c r="V7190" i="10" s="1"/>
  <c r="L7190" i="10"/>
  <c r="G7191" i="10"/>
  <c r="H7191" i="10"/>
  <c r="J7191" i="10"/>
  <c r="L7191" i="10"/>
  <c r="G7192" i="10"/>
  <c r="H7192" i="10"/>
  <c r="J7192" i="10"/>
  <c r="K7192" i="10" s="1"/>
  <c r="L7192" i="10"/>
  <c r="Q7190" i="10" s="1"/>
  <c r="G7193" i="10"/>
  <c r="H7193" i="10"/>
  <c r="J7193" i="10"/>
  <c r="L7193" i="10"/>
  <c r="R7190" i="10" s="1"/>
  <c r="G7194" i="10"/>
  <c r="H7194" i="10"/>
  <c r="J7194" i="10"/>
  <c r="V7194" i="10" s="1"/>
  <c r="L7194" i="10"/>
  <c r="G7195" i="10"/>
  <c r="H7195" i="10"/>
  <c r="J7195" i="10"/>
  <c r="K7195" i="10" s="1"/>
  <c r="L7195" i="10"/>
  <c r="G7196" i="10"/>
  <c r="H7196" i="10"/>
  <c r="J7196" i="10"/>
  <c r="K7196" i="10" s="1"/>
  <c r="M7196" i="10" s="1"/>
  <c r="L7196" i="10"/>
  <c r="Q7194" i="10" s="1"/>
  <c r="G7197" i="10"/>
  <c r="H7197" i="10"/>
  <c r="J7197" i="10"/>
  <c r="K7197" i="10" s="1"/>
  <c r="L7197" i="10"/>
  <c r="R7194" i="10" s="1"/>
  <c r="G7198" i="10"/>
  <c r="H7198" i="10"/>
  <c r="J7198" i="10"/>
  <c r="L7198" i="10"/>
  <c r="G7199" i="10"/>
  <c r="H7199" i="10"/>
  <c r="J7199" i="10"/>
  <c r="L7199" i="10"/>
  <c r="G7200" i="10"/>
  <c r="H7200" i="10"/>
  <c r="J7200" i="10"/>
  <c r="L7200" i="10"/>
  <c r="Q7198" i="10" s="1"/>
  <c r="G7201" i="10"/>
  <c r="H7201" i="10"/>
  <c r="J7201" i="10"/>
  <c r="K7201" i="10" s="1"/>
  <c r="O7201" i="10" s="1"/>
  <c r="L7201" i="10"/>
  <c r="R7198" i="10" s="1"/>
  <c r="G7202" i="10"/>
  <c r="H7202" i="10"/>
  <c r="J7202" i="10"/>
  <c r="L7202" i="10"/>
  <c r="G7203" i="10"/>
  <c r="H7203" i="10"/>
  <c r="J7203" i="10"/>
  <c r="L7203" i="10"/>
  <c r="G7204" i="10"/>
  <c r="H7204" i="10"/>
  <c r="J7204" i="10"/>
  <c r="K7204" i="10" s="1"/>
  <c r="O7204" i="10" s="1"/>
  <c r="L7204" i="10"/>
  <c r="Q7202" i="10" s="1"/>
  <c r="G7205" i="10"/>
  <c r="H7205" i="10"/>
  <c r="J7205" i="10"/>
  <c r="L7205" i="10"/>
  <c r="R7202" i="10" s="1"/>
  <c r="G7206" i="10"/>
  <c r="H7206" i="10"/>
  <c r="J7206" i="10"/>
  <c r="V7206" i="10" s="1"/>
  <c r="L7206" i="10"/>
  <c r="G7207" i="10"/>
  <c r="H7207" i="10"/>
  <c r="J7207" i="10"/>
  <c r="L7207" i="10"/>
  <c r="G7208" i="10"/>
  <c r="H7208" i="10"/>
  <c r="J7208" i="10"/>
  <c r="K7208" i="10" s="1"/>
  <c r="L7208" i="10"/>
  <c r="Q7206" i="10" s="1"/>
  <c r="G7209" i="10"/>
  <c r="H7209" i="10"/>
  <c r="J7209" i="10"/>
  <c r="L7209" i="10"/>
  <c r="R7206" i="10" s="1"/>
  <c r="G7210" i="10"/>
  <c r="H7210" i="10"/>
  <c r="J7210" i="10"/>
  <c r="L7210" i="10"/>
  <c r="G7211" i="10"/>
  <c r="H7211" i="10"/>
  <c r="J7211" i="10"/>
  <c r="K7211" i="10" s="1"/>
  <c r="L7211" i="10"/>
  <c r="G7212" i="10"/>
  <c r="H7212" i="10"/>
  <c r="J7212" i="10"/>
  <c r="L7212" i="10"/>
  <c r="Q7210" i="10" s="1"/>
  <c r="G7213" i="10"/>
  <c r="H7213" i="10"/>
  <c r="J7213" i="10"/>
  <c r="K7213" i="10" s="1"/>
  <c r="M7213" i="10" s="1"/>
  <c r="L7213" i="10"/>
  <c r="R7210" i="10" s="1"/>
  <c r="G7214" i="10"/>
  <c r="H7214" i="10"/>
  <c r="J7214" i="10"/>
  <c r="V7214" i="10" s="1"/>
  <c r="L7214" i="10"/>
  <c r="G7215" i="10"/>
  <c r="H7215" i="10"/>
  <c r="J7215" i="10"/>
  <c r="K7215" i="10" s="1"/>
  <c r="L7215" i="10"/>
  <c r="G7216" i="10"/>
  <c r="H7216" i="10"/>
  <c r="J7216" i="10"/>
  <c r="K7216" i="10" s="1"/>
  <c r="L7216" i="10"/>
  <c r="Q7214" i="10" s="1"/>
  <c r="G7217" i="10"/>
  <c r="H7217" i="10"/>
  <c r="J7217" i="10"/>
  <c r="L7217" i="10"/>
  <c r="R7214" i="10" s="1"/>
  <c r="G7218" i="10"/>
  <c r="H7218" i="10"/>
  <c r="J7218" i="10"/>
  <c r="V7218" i="10" s="1"/>
  <c r="L7218" i="10"/>
  <c r="G7219" i="10"/>
  <c r="H7219" i="10"/>
  <c r="J7219" i="10"/>
  <c r="L7219" i="10"/>
  <c r="G7220" i="10"/>
  <c r="H7220" i="10"/>
  <c r="J7220" i="10"/>
  <c r="L7220" i="10"/>
  <c r="Q7218" i="10" s="1"/>
  <c r="G7221" i="10"/>
  <c r="H7221" i="10"/>
  <c r="J7221" i="10"/>
  <c r="K7221" i="10" s="1"/>
  <c r="N7221" i="10" s="1"/>
  <c r="L7221" i="10"/>
  <c r="R7218" i="10" s="1"/>
  <c r="G7222" i="10"/>
  <c r="H7222" i="10"/>
  <c r="J7222" i="10"/>
  <c r="V7222" i="10" s="1"/>
  <c r="L7222" i="10"/>
  <c r="G7223" i="10"/>
  <c r="H7223" i="10"/>
  <c r="J7223" i="10"/>
  <c r="K7223" i="10" s="1"/>
  <c r="L7223" i="10"/>
  <c r="G7224" i="10"/>
  <c r="H7224" i="10"/>
  <c r="J7224" i="10"/>
  <c r="K7224" i="10" s="1"/>
  <c r="L7224" i="10"/>
  <c r="Q7222" i="10" s="1"/>
  <c r="G7225" i="10"/>
  <c r="H7225" i="10"/>
  <c r="J7225" i="10"/>
  <c r="K7225" i="10" s="1"/>
  <c r="L7225" i="10"/>
  <c r="R7222" i="10" s="1"/>
  <c r="G7226" i="10"/>
  <c r="H7226" i="10"/>
  <c r="J7226" i="10"/>
  <c r="V7226" i="10" s="1"/>
  <c r="L7226" i="10"/>
  <c r="G7227" i="10"/>
  <c r="H7227" i="10"/>
  <c r="J7227" i="10"/>
  <c r="K7227" i="10" s="1"/>
  <c r="M7227" i="10" s="1"/>
  <c r="L7227" i="10"/>
  <c r="G7228" i="10"/>
  <c r="H7228" i="10"/>
  <c r="J7228" i="10"/>
  <c r="L7228" i="10"/>
  <c r="Q7226" i="10" s="1"/>
  <c r="G7229" i="10"/>
  <c r="H7229" i="10"/>
  <c r="J7229" i="10"/>
  <c r="L7229" i="10"/>
  <c r="R7226" i="10" s="1"/>
  <c r="G7230" i="10"/>
  <c r="H7230" i="10"/>
  <c r="J7230" i="10"/>
  <c r="V7230" i="10" s="1"/>
  <c r="L7230" i="10"/>
  <c r="G7231" i="10"/>
  <c r="H7231" i="10"/>
  <c r="J7231" i="10"/>
  <c r="K7231" i="10" s="1"/>
  <c r="M7231" i="10" s="1"/>
  <c r="L7231" i="10"/>
  <c r="G7232" i="10"/>
  <c r="H7232" i="10"/>
  <c r="J7232" i="10"/>
  <c r="L7232" i="10"/>
  <c r="Q7230" i="10" s="1"/>
  <c r="G7233" i="10"/>
  <c r="H7233" i="10"/>
  <c r="J7233" i="10"/>
  <c r="L7233" i="10"/>
  <c r="R7230" i="10" s="1"/>
  <c r="G7234" i="10"/>
  <c r="H7234" i="10"/>
  <c r="J7234" i="10"/>
  <c r="L7234" i="10"/>
  <c r="G7235" i="10"/>
  <c r="H7235" i="10"/>
  <c r="J7235" i="10"/>
  <c r="K7235" i="10" s="1"/>
  <c r="L7235" i="10"/>
  <c r="G7236" i="10"/>
  <c r="H7236" i="10"/>
  <c r="J7236" i="10"/>
  <c r="K7236" i="10" s="1"/>
  <c r="M7236" i="10" s="1"/>
  <c r="L7236" i="10"/>
  <c r="Q7234" i="10" s="1"/>
  <c r="G7237" i="10"/>
  <c r="H7237" i="10"/>
  <c r="J7237" i="10"/>
  <c r="L7237" i="10"/>
  <c r="R7234" i="10" s="1"/>
  <c r="G7238" i="10"/>
  <c r="H7238" i="10"/>
  <c r="J7238" i="10"/>
  <c r="K7238" i="10" s="1"/>
  <c r="L7238" i="10"/>
  <c r="G7239" i="10"/>
  <c r="H7239" i="10"/>
  <c r="J7239" i="10"/>
  <c r="L7239" i="10"/>
  <c r="G7240" i="10"/>
  <c r="H7240" i="10"/>
  <c r="J7240" i="10"/>
  <c r="L7240" i="10"/>
  <c r="Q7238" i="10" s="1"/>
  <c r="G7241" i="10"/>
  <c r="H7241" i="10"/>
  <c r="J7241" i="10"/>
  <c r="L7241" i="10"/>
  <c r="R7238" i="10" s="1"/>
  <c r="G7242" i="10"/>
  <c r="H7242" i="10"/>
  <c r="J7242" i="10"/>
  <c r="V7242" i="10" s="1"/>
  <c r="L7242" i="10"/>
  <c r="G7243" i="10"/>
  <c r="H7243" i="10"/>
  <c r="J7243" i="10"/>
  <c r="K7243" i="10" s="1"/>
  <c r="L7243" i="10"/>
  <c r="G7244" i="10"/>
  <c r="H7244" i="10"/>
  <c r="J7244" i="10"/>
  <c r="L7244" i="10"/>
  <c r="Q7242" i="10" s="1"/>
  <c r="G7245" i="10"/>
  <c r="H7245" i="10"/>
  <c r="J7245" i="10"/>
  <c r="L7245" i="10"/>
  <c r="R7242" i="10" s="1"/>
  <c r="G7246" i="10"/>
  <c r="H7246" i="10"/>
  <c r="J7246" i="10"/>
  <c r="L7246" i="10"/>
  <c r="G7247" i="10"/>
  <c r="H7247" i="10"/>
  <c r="J7247" i="10"/>
  <c r="K7247" i="10" s="1"/>
  <c r="O7247" i="10" s="1"/>
  <c r="L7247" i="10"/>
  <c r="G7248" i="10"/>
  <c r="H7248" i="10"/>
  <c r="J7248" i="10"/>
  <c r="L7248" i="10"/>
  <c r="Q7246" i="10" s="1"/>
  <c r="G7249" i="10"/>
  <c r="H7249" i="10"/>
  <c r="J7249" i="10"/>
  <c r="K7249" i="10" s="1"/>
  <c r="L7249" i="10"/>
  <c r="R7246" i="10" s="1"/>
  <c r="G7250" i="10"/>
  <c r="H7250" i="10"/>
  <c r="J7250" i="10"/>
  <c r="V7250" i="10" s="1"/>
  <c r="L7250" i="10"/>
  <c r="G7251" i="10"/>
  <c r="H7251" i="10"/>
  <c r="J7251" i="10"/>
  <c r="L7251" i="10"/>
  <c r="G7252" i="10"/>
  <c r="H7252" i="10"/>
  <c r="J7252" i="10"/>
  <c r="L7252" i="10"/>
  <c r="Q7250" i="10" s="1"/>
  <c r="G7253" i="10"/>
  <c r="H7253" i="10"/>
  <c r="J7253" i="10"/>
  <c r="K7253" i="10" s="1"/>
  <c r="L7253" i="10"/>
  <c r="R7250" i="10" s="1"/>
  <c r="G7254" i="10"/>
  <c r="H7254" i="10"/>
  <c r="J7254" i="10"/>
  <c r="V7254" i="10" s="1"/>
  <c r="L7254" i="10"/>
  <c r="G7255" i="10"/>
  <c r="H7255" i="10"/>
  <c r="J7255" i="10"/>
  <c r="K7255" i="10" s="1"/>
  <c r="M7255" i="10" s="1"/>
  <c r="L7255" i="10"/>
  <c r="G7256" i="10"/>
  <c r="H7256" i="10"/>
  <c r="J7256" i="10"/>
  <c r="K7256" i="10" s="1"/>
  <c r="N7256" i="10" s="1"/>
  <c r="L7256" i="10"/>
  <c r="Q7254" i="10" s="1"/>
  <c r="G7257" i="10"/>
  <c r="H7257" i="10"/>
  <c r="J7257" i="10"/>
  <c r="K7257" i="10" s="1"/>
  <c r="L7257" i="10"/>
  <c r="R7254" i="10" s="1"/>
  <c r="G7258" i="10"/>
  <c r="H7258" i="10"/>
  <c r="J7258" i="10"/>
  <c r="L7258" i="10"/>
  <c r="G7259" i="10"/>
  <c r="H7259" i="10"/>
  <c r="J7259" i="10"/>
  <c r="L7259" i="10"/>
  <c r="G7260" i="10"/>
  <c r="H7260" i="10"/>
  <c r="J7260" i="10"/>
  <c r="L7260" i="10"/>
  <c r="Q7258" i="10" s="1"/>
  <c r="G7261" i="10"/>
  <c r="H7261" i="10"/>
  <c r="J7261" i="10"/>
  <c r="K7261" i="10" s="1"/>
  <c r="L7261" i="10"/>
  <c r="R7258" i="10" s="1"/>
  <c r="G7262" i="10"/>
  <c r="H7262" i="10"/>
  <c r="J7262" i="10"/>
  <c r="L7262" i="10"/>
  <c r="G7263" i="10"/>
  <c r="H7263" i="10"/>
  <c r="J7263" i="10"/>
  <c r="K7263" i="10" s="1"/>
  <c r="O7263" i="10" s="1"/>
  <c r="L7263" i="10"/>
  <c r="G7264" i="10"/>
  <c r="H7264" i="10"/>
  <c r="J7264" i="10"/>
  <c r="L7264" i="10"/>
  <c r="Q7262" i="10" s="1"/>
  <c r="G7265" i="10"/>
  <c r="H7265" i="10"/>
  <c r="J7265" i="10"/>
  <c r="L7265" i="10"/>
  <c r="R7262" i="10" s="1"/>
  <c r="G7266" i="10"/>
  <c r="H7266" i="10"/>
  <c r="J7266" i="10"/>
  <c r="L7266" i="10"/>
  <c r="G7267" i="10"/>
  <c r="H7267" i="10"/>
  <c r="J7267" i="10"/>
  <c r="K7267" i="10" s="1"/>
  <c r="N7267" i="10" s="1"/>
  <c r="L7267" i="10"/>
  <c r="G7268" i="10"/>
  <c r="H7268" i="10"/>
  <c r="J7268" i="10"/>
  <c r="K7268" i="10" s="1"/>
  <c r="O7268" i="10" s="1"/>
  <c r="L7268" i="10"/>
  <c r="Q7266" i="10" s="1"/>
  <c r="G7269" i="10"/>
  <c r="H7269" i="10"/>
  <c r="J7269" i="10"/>
  <c r="K7269" i="10" s="1"/>
  <c r="L7269" i="10"/>
  <c r="R7266" i="10" s="1"/>
  <c r="G7270" i="10"/>
  <c r="H7270" i="10"/>
  <c r="J7270" i="10"/>
  <c r="V7270" i="10" s="1"/>
  <c r="L7270" i="10"/>
  <c r="G7271" i="10"/>
  <c r="H7271" i="10"/>
  <c r="J7271" i="10"/>
  <c r="K7271" i="10" s="1"/>
  <c r="O7271" i="10" s="1"/>
  <c r="L7271" i="10"/>
  <c r="G7272" i="10"/>
  <c r="H7272" i="10"/>
  <c r="J7272" i="10"/>
  <c r="K7272" i="10" s="1"/>
  <c r="L7272" i="10"/>
  <c r="Q7270" i="10" s="1"/>
  <c r="G7273" i="10"/>
  <c r="H7273" i="10"/>
  <c r="J7273" i="10"/>
  <c r="L7273" i="10"/>
  <c r="R7270" i="10" s="1"/>
  <c r="G7274" i="10"/>
  <c r="H7274" i="10"/>
  <c r="J7274" i="10"/>
  <c r="L7274" i="10"/>
  <c r="G7275" i="10"/>
  <c r="H7275" i="10"/>
  <c r="J7275" i="10"/>
  <c r="L7275" i="10"/>
  <c r="G7276" i="10"/>
  <c r="H7276" i="10"/>
  <c r="J7276" i="10"/>
  <c r="K7276" i="10" s="1"/>
  <c r="L7276" i="10"/>
  <c r="Q7274" i="10" s="1"/>
  <c r="G7277" i="10"/>
  <c r="H7277" i="10"/>
  <c r="J7277" i="10"/>
  <c r="L7277" i="10"/>
  <c r="R7274" i="10" s="1"/>
  <c r="G7278" i="10"/>
  <c r="H7278" i="10"/>
  <c r="J7278" i="10"/>
  <c r="L7278" i="10"/>
  <c r="G7279" i="10"/>
  <c r="H7279" i="10"/>
  <c r="J7279" i="10"/>
  <c r="L7279" i="10"/>
  <c r="G7280" i="10"/>
  <c r="H7280" i="10"/>
  <c r="J7280" i="10"/>
  <c r="L7280" i="10"/>
  <c r="Q7278" i="10" s="1"/>
  <c r="G7281" i="10"/>
  <c r="H7281" i="10"/>
  <c r="J7281" i="10"/>
  <c r="L7281" i="10"/>
  <c r="R7278" i="10" s="1"/>
  <c r="G7282" i="10"/>
  <c r="H7282" i="10"/>
  <c r="J7282" i="10"/>
  <c r="L7282" i="10"/>
  <c r="G7283" i="10"/>
  <c r="H7283" i="10"/>
  <c r="J7283" i="10"/>
  <c r="K7283" i="10" s="1"/>
  <c r="L7283" i="10"/>
  <c r="G7284" i="10"/>
  <c r="H7284" i="10"/>
  <c r="J7284" i="10"/>
  <c r="L7284" i="10"/>
  <c r="Q7282" i="10" s="1"/>
  <c r="G7285" i="10"/>
  <c r="H7285" i="10"/>
  <c r="J7285" i="10"/>
  <c r="K7285" i="10" s="1"/>
  <c r="M7285" i="10" s="1"/>
  <c r="L7285" i="10"/>
  <c r="R7282" i="10" s="1"/>
  <c r="G7286" i="10"/>
  <c r="H7286" i="10"/>
  <c r="J7286" i="10"/>
  <c r="V7286" i="10" s="1"/>
  <c r="L7286" i="10"/>
  <c r="G7287" i="10"/>
  <c r="H7287" i="10"/>
  <c r="J7287" i="10"/>
  <c r="K7287" i="10" s="1"/>
  <c r="M7287" i="10" s="1"/>
  <c r="L7287" i="10"/>
  <c r="G7288" i="10"/>
  <c r="H7288" i="10"/>
  <c r="J7288" i="10"/>
  <c r="K7288" i="10" s="1"/>
  <c r="N7288" i="10" s="1"/>
  <c r="L7288" i="10"/>
  <c r="Q7286" i="10" s="1"/>
  <c r="G7289" i="10"/>
  <c r="H7289" i="10"/>
  <c r="J7289" i="10"/>
  <c r="K7289" i="10" s="1"/>
  <c r="L7289" i="10"/>
  <c r="R7286" i="10" s="1"/>
  <c r="G7290" i="10"/>
  <c r="H7290" i="10"/>
  <c r="J7290" i="10"/>
  <c r="V7290" i="10" s="1"/>
  <c r="L7290" i="10"/>
  <c r="G7291" i="10"/>
  <c r="H7291" i="10"/>
  <c r="J7291" i="10"/>
  <c r="K7291" i="10" s="1"/>
  <c r="N7291" i="10" s="1"/>
  <c r="L7291" i="10"/>
  <c r="G7292" i="10"/>
  <c r="H7292" i="10"/>
  <c r="J7292" i="10"/>
  <c r="L7292" i="10"/>
  <c r="Q7290" i="10" s="1"/>
  <c r="G7293" i="10"/>
  <c r="H7293" i="10"/>
  <c r="J7293" i="10"/>
  <c r="L7293" i="10"/>
  <c r="R7290" i="10" s="1"/>
  <c r="G7294" i="10"/>
  <c r="H7294" i="10"/>
  <c r="J7294" i="10"/>
  <c r="V7294" i="10" s="1"/>
  <c r="L7294" i="10"/>
  <c r="G7295" i="10"/>
  <c r="H7295" i="10"/>
  <c r="J7295" i="10"/>
  <c r="K7295" i="10" s="1"/>
  <c r="N7295" i="10" s="1"/>
  <c r="L7295" i="10"/>
  <c r="G7296" i="10"/>
  <c r="H7296" i="10"/>
  <c r="J7296" i="10"/>
  <c r="L7296" i="10"/>
  <c r="Q7294" i="10" s="1"/>
  <c r="G7297" i="10"/>
  <c r="H7297" i="10"/>
  <c r="J7297" i="10"/>
  <c r="L7297" i="10"/>
  <c r="R7294" i="10" s="1"/>
  <c r="G7298" i="10"/>
  <c r="H7298" i="10"/>
  <c r="J7298" i="10"/>
  <c r="L7298" i="10"/>
  <c r="G7299" i="10"/>
  <c r="H7299" i="10"/>
  <c r="J7299" i="10"/>
  <c r="L7299" i="10"/>
  <c r="G7300" i="10"/>
  <c r="H7300" i="10"/>
  <c r="J7300" i="10"/>
  <c r="L7300" i="10"/>
  <c r="Q7298" i="10" s="1"/>
  <c r="G7301" i="10"/>
  <c r="H7301" i="10"/>
  <c r="J7301" i="10"/>
  <c r="K7301" i="10" s="1"/>
  <c r="L7301" i="10"/>
  <c r="R7298" i="10" s="1"/>
  <c r="G7302" i="10"/>
  <c r="H7302" i="10"/>
  <c r="J7302" i="10"/>
  <c r="K7302" i="10" s="1"/>
  <c r="L7302" i="10"/>
  <c r="G7303" i="10"/>
  <c r="H7303" i="10"/>
  <c r="J7303" i="10"/>
  <c r="L7303" i="10"/>
  <c r="G7304" i="10"/>
  <c r="H7304" i="10"/>
  <c r="J7304" i="10"/>
  <c r="L7304" i="10"/>
  <c r="Q7302" i="10" s="1"/>
  <c r="G7305" i="10"/>
  <c r="H7305" i="10"/>
  <c r="J7305" i="10"/>
  <c r="K7305" i="10" s="1"/>
  <c r="L7305" i="10"/>
  <c r="R7302" i="10" s="1"/>
  <c r="G7306" i="10"/>
  <c r="H7306" i="10"/>
  <c r="J7306" i="10"/>
  <c r="L7306" i="10"/>
  <c r="G7307" i="10"/>
  <c r="H7307" i="10"/>
  <c r="J7307" i="10"/>
  <c r="L7307" i="10"/>
  <c r="G7308" i="10"/>
  <c r="H7308" i="10"/>
  <c r="J7308" i="10"/>
  <c r="K7308" i="10" s="1"/>
  <c r="L7308" i="10"/>
  <c r="Q7306" i="10" s="1"/>
  <c r="G7309" i="10"/>
  <c r="H7309" i="10"/>
  <c r="J7309" i="10"/>
  <c r="L7309" i="10"/>
  <c r="R7306" i="10" s="1"/>
  <c r="G7310" i="10"/>
  <c r="H7310" i="10"/>
  <c r="J7310" i="10"/>
  <c r="K7310" i="10" s="1"/>
  <c r="L7310" i="10"/>
  <c r="G7311" i="10"/>
  <c r="H7311" i="10"/>
  <c r="J7311" i="10"/>
  <c r="L7311" i="10"/>
  <c r="G7312" i="10"/>
  <c r="H7312" i="10"/>
  <c r="J7312" i="10"/>
  <c r="L7312" i="10"/>
  <c r="Q7310" i="10" s="1"/>
  <c r="G7313" i="10"/>
  <c r="H7313" i="10"/>
  <c r="J7313" i="10"/>
  <c r="K7313" i="10" s="1"/>
  <c r="N7313" i="10" s="1"/>
  <c r="L7313" i="10"/>
  <c r="R7310" i="10" s="1"/>
  <c r="G7314" i="10"/>
  <c r="H7314" i="10"/>
  <c r="J7314" i="10"/>
  <c r="V7314" i="10" s="1"/>
  <c r="L7314" i="10"/>
  <c r="G7315" i="10"/>
  <c r="H7315" i="10"/>
  <c r="J7315" i="10"/>
  <c r="L7315" i="10"/>
  <c r="G7316" i="10"/>
  <c r="H7316" i="10"/>
  <c r="J7316" i="10"/>
  <c r="K7316" i="10" s="1"/>
  <c r="L7316" i="10"/>
  <c r="Q7314" i="10" s="1"/>
  <c r="G7317" i="10"/>
  <c r="H7317" i="10"/>
  <c r="J7317" i="10"/>
  <c r="K7317" i="10" s="1"/>
  <c r="L7317" i="10"/>
  <c r="R7314" i="10" s="1"/>
  <c r="G7318" i="10"/>
  <c r="H7318" i="10"/>
  <c r="J7318" i="10"/>
  <c r="L7318" i="10"/>
  <c r="G7319" i="10"/>
  <c r="H7319" i="10"/>
  <c r="J7319" i="10"/>
  <c r="L7319" i="10"/>
  <c r="G7320" i="10"/>
  <c r="H7320" i="10"/>
  <c r="J7320" i="10"/>
  <c r="K7320" i="10" s="1"/>
  <c r="M7320" i="10" s="1"/>
  <c r="L7320" i="10"/>
  <c r="Q7318" i="10" s="1"/>
  <c r="G7321" i="10"/>
  <c r="H7321" i="10"/>
  <c r="J7321" i="10"/>
  <c r="L7321" i="10"/>
  <c r="R7318" i="10" s="1"/>
  <c r="G7322" i="10"/>
  <c r="H7322" i="10"/>
  <c r="J7322" i="10"/>
  <c r="L7322" i="10"/>
  <c r="G7323" i="10"/>
  <c r="H7323" i="10"/>
  <c r="J7323" i="10"/>
  <c r="K7323" i="10" s="1"/>
  <c r="M7323" i="10" s="1"/>
  <c r="L7323" i="10"/>
  <c r="G7324" i="10"/>
  <c r="H7324" i="10"/>
  <c r="J7324" i="10"/>
  <c r="K7324" i="10" s="1"/>
  <c r="L7324" i="10"/>
  <c r="Q7322" i="10" s="1"/>
  <c r="G7325" i="10"/>
  <c r="H7325" i="10"/>
  <c r="J7325" i="10"/>
  <c r="K7325" i="10" s="1"/>
  <c r="L7325" i="10"/>
  <c r="R7322" i="10" s="1"/>
  <c r="G7326" i="10"/>
  <c r="H7326" i="10"/>
  <c r="J7326" i="10"/>
  <c r="V7326" i="10" s="1"/>
  <c r="L7326" i="10"/>
  <c r="G7327" i="10"/>
  <c r="H7327" i="10"/>
  <c r="J7327" i="10"/>
  <c r="K7327" i="10" s="1"/>
  <c r="N7327" i="10" s="1"/>
  <c r="L7327" i="10"/>
  <c r="G7328" i="10"/>
  <c r="H7328" i="10"/>
  <c r="J7328" i="10"/>
  <c r="K7328" i="10" s="1"/>
  <c r="O7328" i="10" s="1"/>
  <c r="L7328" i="10"/>
  <c r="Q7326" i="10" s="1"/>
  <c r="G7329" i="10"/>
  <c r="H7329" i="10"/>
  <c r="J7329" i="10"/>
  <c r="K7329" i="10" s="1"/>
  <c r="O7329" i="10" s="1"/>
  <c r="L7329" i="10"/>
  <c r="R7326" i="10" s="1"/>
  <c r="G7330" i="10"/>
  <c r="H7330" i="10"/>
  <c r="J7330" i="10"/>
  <c r="L7330" i="10"/>
  <c r="G7331" i="10"/>
  <c r="H7331" i="10"/>
  <c r="J7331" i="10"/>
  <c r="L7331" i="10"/>
  <c r="G7332" i="10"/>
  <c r="H7332" i="10"/>
  <c r="J7332" i="10"/>
  <c r="K7332" i="10" s="1"/>
  <c r="L7332" i="10"/>
  <c r="Q7330" i="10" s="1"/>
  <c r="G7333" i="10"/>
  <c r="H7333" i="10"/>
  <c r="J7333" i="10"/>
  <c r="K7333" i="10" s="1"/>
  <c r="L7333" i="10"/>
  <c r="R7330" i="10" s="1"/>
  <c r="G7334" i="10"/>
  <c r="H7334" i="10"/>
  <c r="J7334" i="10"/>
  <c r="V7334" i="10" s="1"/>
  <c r="L7334" i="10"/>
  <c r="G7335" i="10"/>
  <c r="H7335" i="10"/>
  <c r="J7335" i="10"/>
  <c r="L7335" i="10"/>
  <c r="G7336" i="10"/>
  <c r="H7336" i="10"/>
  <c r="J7336" i="10"/>
  <c r="K7336" i="10" s="1"/>
  <c r="O7336" i="10" s="1"/>
  <c r="L7336" i="10"/>
  <c r="Q7334" i="10" s="1"/>
  <c r="G7337" i="10"/>
  <c r="H7337" i="10"/>
  <c r="J7337" i="10"/>
  <c r="K7337" i="10" s="1"/>
  <c r="O7337" i="10" s="1"/>
  <c r="L7337" i="10"/>
  <c r="R7334" i="10" s="1"/>
  <c r="G7338" i="10"/>
  <c r="H7338" i="10"/>
  <c r="J7338" i="10"/>
  <c r="K7338" i="10" s="1"/>
  <c r="L7338" i="10"/>
  <c r="G7339" i="10"/>
  <c r="H7339" i="10"/>
  <c r="J7339" i="10"/>
  <c r="L7339" i="10"/>
  <c r="G7340" i="10"/>
  <c r="H7340" i="10"/>
  <c r="J7340" i="10"/>
  <c r="K7340" i="10" s="1"/>
  <c r="L7340" i="10"/>
  <c r="Q7338" i="10" s="1"/>
  <c r="G7341" i="10"/>
  <c r="H7341" i="10"/>
  <c r="J7341" i="10"/>
  <c r="L7341" i="10"/>
  <c r="R7338" i="10" s="1"/>
  <c r="G7342" i="10"/>
  <c r="H7342" i="10"/>
  <c r="J7342" i="10"/>
  <c r="L7342" i="10"/>
  <c r="G7343" i="10"/>
  <c r="H7343" i="10"/>
  <c r="J7343" i="10"/>
  <c r="K7343" i="10" s="1"/>
  <c r="N7343" i="10" s="1"/>
  <c r="L7343" i="10"/>
  <c r="G7344" i="10"/>
  <c r="H7344" i="10"/>
  <c r="J7344" i="10"/>
  <c r="K7344" i="10" s="1"/>
  <c r="O7344" i="10" s="1"/>
  <c r="L7344" i="10"/>
  <c r="Q7342" i="10" s="1"/>
  <c r="G7345" i="10"/>
  <c r="H7345" i="10"/>
  <c r="J7345" i="10"/>
  <c r="K7345" i="10" s="1"/>
  <c r="L7345" i="10"/>
  <c r="R7342" i="10" s="1"/>
  <c r="G7346" i="10"/>
  <c r="H7346" i="10"/>
  <c r="J7346" i="10"/>
  <c r="K7346" i="10" s="1"/>
  <c r="L7346" i="10"/>
  <c r="G7347" i="10"/>
  <c r="H7347" i="10"/>
  <c r="J7347" i="10"/>
  <c r="K7347" i="10" s="1"/>
  <c r="L7347" i="10"/>
  <c r="G7348" i="10"/>
  <c r="H7348" i="10"/>
  <c r="J7348" i="10"/>
  <c r="L7348" i="10"/>
  <c r="Q7346" i="10" s="1"/>
  <c r="G7349" i="10"/>
  <c r="H7349" i="10"/>
  <c r="J7349" i="10"/>
  <c r="L7349" i="10"/>
  <c r="R7346" i="10" s="1"/>
  <c r="G7350" i="10"/>
  <c r="H7350" i="10"/>
  <c r="J7350" i="10"/>
  <c r="V7350" i="10" s="1"/>
  <c r="L7350" i="10"/>
  <c r="G7351" i="10"/>
  <c r="H7351" i="10"/>
  <c r="J7351" i="10"/>
  <c r="L7351" i="10"/>
  <c r="G7352" i="10"/>
  <c r="H7352" i="10"/>
  <c r="J7352" i="10"/>
  <c r="K7352" i="10" s="1"/>
  <c r="L7352" i="10"/>
  <c r="Q7350" i="10" s="1"/>
  <c r="G7353" i="10"/>
  <c r="H7353" i="10"/>
  <c r="J7353" i="10"/>
  <c r="K7353" i="10" s="1"/>
  <c r="L7353" i="10"/>
  <c r="R7350" i="10" s="1"/>
  <c r="G7354" i="10"/>
  <c r="H7354" i="10"/>
  <c r="J7354" i="10"/>
  <c r="L7354" i="10"/>
  <c r="G7355" i="10"/>
  <c r="H7355" i="10"/>
  <c r="J7355" i="10"/>
  <c r="K7355" i="10" s="1"/>
  <c r="L7355" i="10"/>
  <c r="G7356" i="10"/>
  <c r="H7356" i="10"/>
  <c r="J7356" i="10"/>
  <c r="L7356" i="10"/>
  <c r="Q7354" i="10" s="1"/>
  <c r="G7357" i="10"/>
  <c r="H7357" i="10"/>
  <c r="J7357" i="10"/>
  <c r="L7357" i="10"/>
  <c r="R7354" i="10" s="1"/>
  <c r="G7358" i="10"/>
  <c r="H7358" i="10"/>
  <c r="J7358" i="10"/>
  <c r="L7358" i="10"/>
  <c r="G7359" i="10"/>
  <c r="H7359" i="10"/>
  <c r="J7359" i="10"/>
  <c r="L7359" i="10"/>
  <c r="G7360" i="10"/>
  <c r="H7360" i="10"/>
  <c r="J7360" i="10"/>
  <c r="K7360" i="10" s="1"/>
  <c r="L7360" i="10"/>
  <c r="Q7358" i="10" s="1"/>
  <c r="G7361" i="10"/>
  <c r="H7361" i="10"/>
  <c r="J7361" i="10"/>
  <c r="K7361" i="10" s="1"/>
  <c r="O7361" i="10" s="1"/>
  <c r="L7361" i="10"/>
  <c r="R7358" i="10" s="1"/>
  <c r="G7362" i="10"/>
  <c r="H7362" i="10"/>
  <c r="J7362" i="10"/>
  <c r="V7362" i="10" s="1"/>
  <c r="L7362" i="10"/>
  <c r="G7363" i="10"/>
  <c r="H7363" i="10"/>
  <c r="J7363" i="10"/>
  <c r="K7363" i="10" s="1"/>
  <c r="O7363" i="10" s="1"/>
  <c r="L7363" i="10"/>
  <c r="G7364" i="10"/>
  <c r="H7364" i="10"/>
  <c r="J7364" i="10"/>
  <c r="L7364" i="10"/>
  <c r="Q7362" i="10" s="1"/>
  <c r="G7365" i="10"/>
  <c r="H7365" i="10"/>
  <c r="J7365" i="10"/>
  <c r="L7365" i="10"/>
  <c r="R7362" i="10" s="1"/>
  <c r="G7366" i="10"/>
  <c r="H7366" i="10"/>
  <c r="J7366" i="10"/>
  <c r="L7366" i="10"/>
  <c r="G7367" i="10"/>
  <c r="H7367" i="10"/>
  <c r="J7367" i="10"/>
  <c r="L7367" i="10"/>
  <c r="G7368" i="10"/>
  <c r="H7368" i="10"/>
  <c r="J7368" i="10"/>
  <c r="L7368" i="10"/>
  <c r="Q7366" i="10" s="1"/>
  <c r="G7369" i="10"/>
  <c r="H7369" i="10"/>
  <c r="J7369" i="10"/>
  <c r="K7369" i="10" s="1"/>
  <c r="M7369" i="10" s="1"/>
  <c r="L7369" i="10"/>
  <c r="R7366" i="10" s="1"/>
  <c r="G7370" i="10"/>
  <c r="H7370" i="10"/>
  <c r="J7370" i="10"/>
  <c r="L7370" i="10"/>
  <c r="G7371" i="10"/>
  <c r="H7371" i="10"/>
  <c r="J7371" i="10"/>
  <c r="L7371" i="10"/>
  <c r="G7372" i="10"/>
  <c r="H7372" i="10"/>
  <c r="J7372" i="10"/>
  <c r="L7372" i="10"/>
  <c r="Q7370" i="10" s="1"/>
  <c r="G7373" i="10"/>
  <c r="H7373" i="10"/>
  <c r="J7373" i="10"/>
  <c r="K7373" i="10" s="1"/>
  <c r="L7373" i="10"/>
  <c r="R7370" i="10" s="1"/>
  <c r="G7374" i="10"/>
  <c r="H7374" i="10"/>
  <c r="J7374" i="10"/>
  <c r="V7374" i="10" s="1"/>
  <c r="L7374" i="10"/>
  <c r="G7375" i="10"/>
  <c r="H7375" i="10"/>
  <c r="J7375" i="10"/>
  <c r="K7375" i="10" s="1"/>
  <c r="O7375" i="10" s="1"/>
  <c r="L7375" i="10"/>
  <c r="G7376" i="10"/>
  <c r="H7376" i="10"/>
  <c r="J7376" i="10"/>
  <c r="K7376" i="10" s="1"/>
  <c r="O7376" i="10" s="1"/>
  <c r="L7376" i="10"/>
  <c r="Q7374" i="10" s="1"/>
  <c r="G7377" i="10"/>
  <c r="H7377" i="10"/>
  <c r="J7377" i="10"/>
  <c r="L7377" i="10"/>
  <c r="R7374" i="10" s="1"/>
  <c r="G7378" i="10"/>
  <c r="H7378" i="10"/>
  <c r="J7378" i="10"/>
  <c r="L7378" i="10"/>
  <c r="G7379" i="10"/>
  <c r="H7379" i="10"/>
  <c r="J7379" i="10"/>
  <c r="L7379" i="10"/>
  <c r="G7380" i="10"/>
  <c r="H7380" i="10"/>
  <c r="J7380" i="10"/>
  <c r="K7380" i="10" s="1"/>
  <c r="N7380" i="10" s="1"/>
  <c r="L7380" i="10"/>
  <c r="Q7378" i="10" s="1"/>
  <c r="G7381" i="10"/>
  <c r="H7381" i="10"/>
  <c r="J7381" i="10"/>
  <c r="K7381" i="10" s="1"/>
  <c r="M7381" i="10" s="1"/>
  <c r="L7381" i="10"/>
  <c r="R7378" i="10" s="1"/>
  <c r="G7382" i="10"/>
  <c r="H7382" i="10"/>
  <c r="J7382" i="10"/>
  <c r="V7382" i="10" s="1"/>
  <c r="L7382" i="10"/>
  <c r="G7383" i="10"/>
  <c r="H7383" i="10"/>
  <c r="J7383" i="10"/>
  <c r="K7383" i="10" s="1"/>
  <c r="N7383" i="10" s="1"/>
  <c r="L7383" i="10"/>
  <c r="G7384" i="10"/>
  <c r="H7384" i="10"/>
  <c r="J7384" i="10"/>
  <c r="K7384" i="10" s="1"/>
  <c r="M7384" i="10" s="1"/>
  <c r="L7384" i="10"/>
  <c r="Q7382" i="10" s="1"/>
  <c r="G7385" i="10"/>
  <c r="H7385" i="10"/>
  <c r="J7385" i="10"/>
  <c r="L7385" i="10"/>
  <c r="R7382" i="10" s="1"/>
  <c r="G7386" i="10"/>
  <c r="H7386" i="10"/>
  <c r="J7386" i="10"/>
  <c r="V7386" i="10" s="1"/>
  <c r="L7386" i="10"/>
  <c r="G7387" i="10"/>
  <c r="H7387" i="10"/>
  <c r="J7387" i="10"/>
  <c r="K7387" i="10" s="1"/>
  <c r="O7387" i="10" s="1"/>
  <c r="L7387" i="10"/>
  <c r="G7388" i="10"/>
  <c r="H7388" i="10"/>
  <c r="J7388" i="10"/>
  <c r="L7388" i="10"/>
  <c r="Q7386" i="10" s="1"/>
  <c r="G7389" i="10"/>
  <c r="H7389" i="10"/>
  <c r="J7389" i="10"/>
  <c r="L7389" i="10"/>
  <c r="R7386" i="10" s="1"/>
  <c r="G7390" i="10"/>
  <c r="H7390" i="10"/>
  <c r="J7390" i="10"/>
  <c r="V7390" i="10" s="1"/>
  <c r="L7390" i="10"/>
  <c r="G7391" i="10"/>
  <c r="H7391" i="10"/>
  <c r="J7391" i="10"/>
  <c r="K7391" i="10" s="1"/>
  <c r="M7391" i="10" s="1"/>
  <c r="L7391" i="10"/>
  <c r="G7392" i="10"/>
  <c r="H7392" i="10"/>
  <c r="J7392" i="10"/>
  <c r="K7392" i="10" s="1"/>
  <c r="L7392" i="10"/>
  <c r="Q7390" i="10" s="1"/>
  <c r="G7393" i="10"/>
  <c r="H7393" i="10"/>
  <c r="J7393" i="10"/>
  <c r="K7393" i="10" s="1"/>
  <c r="L7393" i="10"/>
  <c r="R7390" i="10" s="1"/>
  <c r="G7394" i="10"/>
  <c r="H7394" i="10"/>
  <c r="J7394" i="10"/>
  <c r="V7394" i="10" s="1"/>
  <c r="L7394" i="10"/>
  <c r="G7395" i="10"/>
  <c r="H7395" i="10"/>
  <c r="J7395" i="10"/>
  <c r="L7395" i="10"/>
  <c r="G7396" i="10"/>
  <c r="H7396" i="10"/>
  <c r="J7396" i="10"/>
  <c r="L7396" i="10"/>
  <c r="Q7394" i="10" s="1"/>
  <c r="G7397" i="10"/>
  <c r="H7397" i="10"/>
  <c r="J7397" i="10"/>
  <c r="K7397" i="10" s="1"/>
  <c r="M7397" i="10" s="1"/>
  <c r="L7397" i="10"/>
  <c r="R7394" i="10" s="1"/>
  <c r="G7398" i="10"/>
  <c r="H7398" i="10"/>
  <c r="J7398" i="10"/>
  <c r="V7398" i="10" s="1"/>
  <c r="L7398" i="10"/>
  <c r="G7399" i="10"/>
  <c r="H7399" i="10"/>
  <c r="J7399" i="10"/>
  <c r="L7399" i="10"/>
  <c r="G7400" i="10"/>
  <c r="H7400" i="10"/>
  <c r="J7400" i="10"/>
  <c r="K7400" i="10" s="1"/>
  <c r="L7400" i="10"/>
  <c r="Q7398" i="10" s="1"/>
  <c r="G7401" i="10"/>
  <c r="H7401" i="10"/>
  <c r="J7401" i="10"/>
  <c r="L7401" i="10"/>
  <c r="R7398" i="10" s="1"/>
  <c r="G7402" i="10"/>
  <c r="H7402" i="10"/>
  <c r="J7402" i="10"/>
  <c r="V7402" i="10" s="1"/>
  <c r="L7402" i="10"/>
  <c r="G7403" i="10"/>
  <c r="H7403" i="10"/>
  <c r="J7403" i="10"/>
  <c r="L7403" i="10"/>
  <c r="G7404" i="10"/>
  <c r="H7404" i="10"/>
  <c r="J7404" i="10"/>
  <c r="K7404" i="10" s="1"/>
  <c r="M7404" i="10" s="1"/>
  <c r="L7404" i="10"/>
  <c r="Q7402" i="10" s="1"/>
  <c r="G7405" i="10"/>
  <c r="H7405" i="10"/>
  <c r="J7405" i="10"/>
  <c r="K7405" i="10" s="1"/>
  <c r="L7405" i="10"/>
  <c r="R7402" i="10" s="1"/>
  <c r="G7406" i="10"/>
  <c r="H7406" i="10"/>
  <c r="J7406" i="10"/>
  <c r="V7406" i="10" s="1"/>
  <c r="L7406" i="10"/>
  <c r="G7407" i="10"/>
  <c r="H7407" i="10"/>
  <c r="J7407" i="10"/>
  <c r="L7407" i="10"/>
  <c r="G7408" i="10"/>
  <c r="H7408" i="10"/>
  <c r="J7408" i="10"/>
  <c r="L7408" i="10"/>
  <c r="Q7406" i="10" s="1"/>
  <c r="G7409" i="10"/>
  <c r="H7409" i="10"/>
  <c r="J7409" i="10"/>
  <c r="L7409" i="10"/>
  <c r="R7406" i="10" s="1"/>
  <c r="G7410" i="10"/>
  <c r="H7410" i="10"/>
  <c r="J7410" i="10"/>
  <c r="V7410" i="10" s="1"/>
  <c r="L7410" i="10"/>
  <c r="G7411" i="10"/>
  <c r="H7411" i="10"/>
  <c r="J7411" i="10"/>
  <c r="K7411" i="10" s="1"/>
  <c r="O7411" i="10" s="1"/>
  <c r="L7411" i="10"/>
  <c r="G7412" i="10"/>
  <c r="H7412" i="10"/>
  <c r="J7412" i="10"/>
  <c r="L7412" i="10"/>
  <c r="Q7410" i="10" s="1"/>
  <c r="G7413" i="10"/>
  <c r="H7413" i="10"/>
  <c r="J7413" i="10"/>
  <c r="K7413" i="10" s="1"/>
  <c r="M7413" i="10" s="1"/>
  <c r="L7413" i="10"/>
  <c r="R7410" i="10" s="1"/>
  <c r="G7414" i="10"/>
  <c r="H7414" i="10"/>
  <c r="J7414" i="10"/>
  <c r="V7414" i="10" s="1"/>
  <c r="L7414" i="10"/>
  <c r="G7415" i="10"/>
  <c r="H7415" i="10"/>
  <c r="J7415" i="10"/>
  <c r="L7415" i="10"/>
  <c r="G7416" i="10"/>
  <c r="H7416" i="10"/>
  <c r="J7416" i="10"/>
  <c r="L7416" i="10"/>
  <c r="Q7414" i="10" s="1"/>
  <c r="G7417" i="10"/>
  <c r="H7417" i="10"/>
  <c r="J7417" i="10"/>
  <c r="K7417" i="10" s="1"/>
  <c r="N7417" i="10" s="1"/>
  <c r="L7417" i="10"/>
  <c r="R7414" i="10" s="1"/>
  <c r="G7418" i="10"/>
  <c r="H7418" i="10"/>
  <c r="J7418" i="10"/>
  <c r="V7418" i="10" s="1"/>
  <c r="L7418" i="10"/>
  <c r="G7419" i="10"/>
  <c r="H7419" i="10"/>
  <c r="J7419" i="10"/>
  <c r="K7419" i="10" s="1"/>
  <c r="L7419" i="10"/>
  <c r="G7420" i="10"/>
  <c r="H7420" i="10"/>
  <c r="J7420" i="10"/>
  <c r="K7420" i="10" s="1"/>
  <c r="L7420" i="10"/>
  <c r="Q7418" i="10" s="1"/>
  <c r="G7421" i="10"/>
  <c r="H7421" i="10"/>
  <c r="J7421" i="10"/>
  <c r="K7421" i="10" s="1"/>
  <c r="O7421" i="10" s="1"/>
  <c r="L7421" i="10"/>
  <c r="R7418" i="10" s="1"/>
  <c r="G7422" i="10"/>
  <c r="H7422" i="10"/>
  <c r="J7422" i="10"/>
  <c r="L7422" i="10"/>
  <c r="G7423" i="10"/>
  <c r="H7423" i="10"/>
  <c r="J7423" i="10"/>
  <c r="L7423" i="10"/>
  <c r="G7424" i="10"/>
  <c r="H7424" i="10"/>
  <c r="J7424" i="10"/>
  <c r="L7424" i="10"/>
  <c r="Q7422" i="10" s="1"/>
  <c r="G7425" i="10"/>
  <c r="H7425" i="10"/>
  <c r="J7425" i="10"/>
  <c r="L7425" i="10"/>
  <c r="R7422" i="10" s="1"/>
  <c r="G7426" i="10"/>
  <c r="H7426" i="10"/>
  <c r="J7426" i="10"/>
  <c r="K7426" i="10" s="1"/>
  <c r="L7426" i="10"/>
  <c r="G7427" i="10"/>
  <c r="H7427" i="10"/>
  <c r="J7427" i="10"/>
  <c r="K7427" i="10" s="1"/>
  <c r="L7427" i="10"/>
  <c r="G7428" i="10"/>
  <c r="H7428" i="10"/>
  <c r="J7428" i="10"/>
  <c r="K7428" i="10" s="1"/>
  <c r="L7428" i="10"/>
  <c r="Q7426" i="10" s="1"/>
  <c r="G7429" i="10"/>
  <c r="H7429" i="10"/>
  <c r="J7429" i="10"/>
  <c r="K7429" i="10" s="1"/>
  <c r="N7429" i="10" s="1"/>
  <c r="L7429" i="10"/>
  <c r="R7426" i="10" s="1"/>
  <c r="G7430" i="10"/>
  <c r="H7430" i="10"/>
  <c r="J7430" i="10"/>
  <c r="L7430" i="10"/>
  <c r="G7431" i="10"/>
  <c r="H7431" i="10"/>
  <c r="J7431" i="10"/>
  <c r="L7431" i="10"/>
  <c r="G7432" i="10"/>
  <c r="H7432" i="10"/>
  <c r="J7432" i="10"/>
  <c r="L7432" i="10"/>
  <c r="Q7430" i="10" s="1"/>
  <c r="G7433" i="10"/>
  <c r="H7433" i="10"/>
  <c r="J7433" i="10"/>
  <c r="K7433" i="10" s="1"/>
  <c r="L7433" i="10"/>
  <c r="R7430" i="10" s="1"/>
  <c r="G7434" i="10"/>
  <c r="H7434" i="10"/>
  <c r="J7434" i="10"/>
  <c r="L7434" i="10"/>
  <c r="G7435" i="10"/>
  <c r="H7435" i="10"/>
  <c r="J7435" i="10"/>
  <c r="L7435" i="10"/>
  <c r="G7436" i="10"/>
  <c r="H7436" i="10"/>
  <c r="J7436" i="10"/>
  <c r="L7436" i="10"/>
  <c r="Q7434" i="10" s="1"/>
  <c r="G7437" i="10"/>
  <c r="H7437" i="10"/>
  <c r="J7437" i="10"/>
  <c r="K7437" i="10" s="1"/>
  <c r="L7437" i="10"/>
  <c r="R7434" i="10" s="1"/>
  <c r="G7438" i="10"/>
  <c r="H7438" i="10"/>
  <c r="J7438" i="10"/>
  <c r="V7438" i="10" s="1"/>
  <c r="L7438" i="10"/>
  <c r="G7439" i="10"/>
  <c r="H7439" i="10"/>
  <c r="J7439" i="10"/>
  <c r="L7439" i="10"/>
  <c r="G7440" i="10"/>
  <c r="H7440" i="10"/>
  <c r="J7440" i="10"/>
  <c r="L7440" i="10"/>
  <c r="Q7438" i="10" s="1"/>
  <c r="G7441" i="10"/>
  <c r="H7441" i="10"/>
  <c r="J7441" i="10"/>
  <c r="L7441" i="10"/>
  <c r="R7438" i="10" s="1"/>
  <c r="G7442" i="10"/>
  <c r="H7442" i="10"/>
  <c r="J7442" i="10"/>
  <c r="V7442" i="10" s="1"/>
  <c r="L7442" i="10"/>
  <c r="G7443" i="10"/>
  <c r="H7443" i="10"/>
  <c r="J7443" i="10"/>
  <c r="K7443" i="10" s="1"/>
  <c r="L7443" i="10"/>
  <c r="G7444" i="10"/>
  <c r="H7444" i="10"/>
  <c r="J7444" i="10"/>
  <c r="K7444" i="10" s="1"/>
  <c r="N7444" i="10" s="1"/>
  <c r="L7444" i="10"/>
  <c r="Q7442" i="10" s="1"/>
  <c r="G7445" i="10"/>
  <c r="H7445" i="10"/>
  <c r="J7445" i="10"/>
  <c r="K7445" i="10" s="1"/>
  <c r="N7445" i="10" s="1"/>
  <c r="L7445" i="10"/>
  <c r="R7442" i="10" s="1"/>
  <c r="G7446" i="10"/>
  <c r="H7446" i="10"/>
  <c r="J7446" i="10"/>
  <c r="V7446" i="10" s="1"/>
  <c r="L7446" i="10"/>
  <c r="G7447" i="10"/>
  <c r="H7447" i="10"/>
  <c r="J7447" i="10"/>
  <c r="K7447" i="10" s="1"/>
  <c r="O7447" i="10" s="1"/>
  <c r="L7447" i="10"/>
  <c r="G7448" i="10"/>
  <c r="H7448" i="10"/>
  <c r="J7448" i="10"/>
  <c r="K7448" i="10" s="1"/>
  <c r="L7448" i="10"/>
  <c r="Q7446" i="10" s="1"/>
  <c r="G7449" i="10"/>
  <c r="H7449" i="10"/>
  <c r="J7449" i="10"/>
  <c r="L7449" i="10"/>
  <c r="R7446" i="10" s="1"/>
  <c r="G7450" i="10"/>
  <c r="H7450" i="10"/>
  <c r="J7450" i="10"/>
  <c r="V7450" i="10" s="1"/>
  <c r="L7450" i="10"/>
  <c r="G7451" i="10"/>
  <c r="H7451" i="10"/>
  <c r="J7451" i="10"/>
  <c r="L7451" i="10"/>
  <c r="G7452" i="10"/>
  <c r="H7452" i="10"/>
  <c r="J7452" i="10"/>
  <c r="L7452" i="10"/>
  <c r="Q7450" i="10" s="1"/>
  <c r="G7453" i="10"/>
  <c r="H7453" i="10"/>
  <c r="J7453" i="10"/>
  <c r="L7453" i="10"/>
  <c r="R7450" i="10" s="1"/>
  <c r="G7454" i="10"/>
  <c r="H7454" i="10"/>
  <c r="J7454" i="10"/>
  <c r="K7454" i="10" s="1"/>
  <c r="L7454" i="10"/>
  <c r="G7455" i="10"/>
  <c r="H7455" i="10"/>
  <c r="J7455" i="10"/>
  <c r="L7455" i="10"/>
  <c r="G7456" i="10"/>
  <c r="H7456" i="10"/>
  <c r="J7456" i="10"/>
  <c r="L7456" i="10"/>
  <c r="Q7454" i="10" s="1"/>
  <c r="G7457" i="10"/>
  <c r="H7457" i="10"/>
  <c r="J7457" i="10"/>
  <c r="L7457" i="10"/>
  <c r="R7454" i="10" s="1"/>
  <c r="G7458" i="10"/>
  <c r="H7458" i="10"/>
  <c r="J7458" i="10"/>
  <c r="L7458" i="10"/>
  <c r="G7459" i="10"/>
  <c r="H7459" i="10"/>
  <c r="J7459" i="10"/>
  <c r="L7459" i="10"/>
  <c r="G7460" i="10"/>
  <c r="H7460" i="10"/>
  <c r="J7460" i="10"/>
  <c r="K7460" i="10" s="1"/>
  <c r="N7460" i="10" s="1"/>
  <c r="L7460" i="10"/>
  <c r="Q7458" i="10" s="1"/>
  <c r="G7461" i="10"/>
  <c r="H7461" i="10"/>
  <c r="J7461" i="10"/>
  <c r="K7461" i="10" s="1"/>
  <c r="N7461" i="10" s="1"/>
  <c r="L7461" i="10"/>
  <c r="R7458" i="10" s="1"/>
  <c r="G7462" i="10"/>
  <c r="H7462" i="10"/>
  <c r="J7462" i="10"/>
  <c r="L7462" i="10"/>
  <c r="G7463" i="10"/>
  <c r="H7463" i="10"/>
  <c r="J7463" i="10"/>
  <c r="L7463" i="10"/>
  <c r="G7464" i="10"/>
  <c r="H7464" i="10"/>
  <c r="J7464" i="10"/>
  <c r="L7464" i="10"/>
  <c r="Q7462" i="10" s="1"/>
  <c r="G7465" i="10"/>
  <c r="H7465" i="10"/>
  <c r="J7465" i="10"/>
  <c r="L7465" i="10"/>
  <c r="R7462" i="10" s="1"/>
  <c r="G7466" i="10"/>
  <c r="H7466" i="10"/>
  <c r="J7466" i="10"/>
  <c r="L7466" i="10"/>
  <c r="G7467" i="10"/>
  <c r="H7467" i="10"/>
  <c r="J7467" i="10"/>
  <c r="L7467" i="10"/>
  <c r="G7468" i="10"/>
  <c r="H7468" i="10"/>
  <c r="J7468" i="10"/>
  <c r="K7468" i="10" s="1"/>
  <c r="L7468" i="10"/>
  <c r="Q7466" i="10" s="1"/>
  <c r="G7469" i="10"/>
  <c r="H7469" i="10"/>
  <c r="J7469" i="10"/>
  <c r="L7469" i="10"/>
  <c r="R7466" i="10" s="1"/>
  <c r="G7470" i="10"/>
  <c r="H7470" i="10"/>
  <c r="J7470" i="10"/>
  <c r="L7470" i="10"/>
  <c r="G7471" i="10"/>
  <c r="H7471" i="10"/>
  <c r="J7471" i="10"/>
  <c r="L7471" i="10"/>
  <c r="G7472" i="10"/>
  <c r="H7472" i="10"/>
  <c r="J7472" i="10"/>
  <c r="K7472" i="10" s="1"/>
  <c r="L7472" i="10"/>
  <c r="Q7470" i="10" s="1"/>
  <c r="G7473" i="10"/>
  <c r="H7473" i="10"/>
  <c r="J7473" i="10"/>
  <c r="L7473" i="10"/>
  <c r="R7470" i="10" s="1"/>
  <c r="G7474" i="10"/>
  <c r="H7474" i="10"/>
  <c r="J7474" i="10"/>
  <c r="L7474" i="10"/>
  <c r="G7475" i="10"/>
  <c r="H7475" i="10"/>
  <c r="J7475" i="10"/>
  <c r="L7475" i="10"/>
  <c r="G7476" i="10"/>
  <c r="H7476" i="10"/>
  <c r="J7476" i="10"/>
  <c r="L7476" i="10"/>
  <c r="Q7474" i="10" s="1"/>
  <c r="G7477" i="10"/>
  <c r="H7477" i="10"/>
  <c r="J7477" i="10"/>
  <c r="L7477" i="10"/>
  <c r="R7474" i="10" s="1"/>
  <c r="G7478" i="10"/>
  <c r="H7478" i="10"/>
  <c r="J7478" i="10"/>
  <c r="L7478" i="10"/>
  <c r="G7479" i="10"/>
  <c r="H7479" i="10"/>
  <c r="J7479" i="10"/>
  <c r="L7479" i="10"/>
  <c r="G7480" i="10"/>
  <c r="H7480" i="10"/>
  <c r="J7480" i="10"/>
  <c r="K7480" i="10" s="1"/>
  <c r="N7480" i="10" s="1"/>
  <c r="L7480" i="10"/>
  <c r="Q7478" i="10" s="1"/>
  <c r="G7481" i="10"/>
  <c r="H7481" i="10"/>
  <c r="J7481" i="10"/>
  <c r="L7481" i="10"/>
  <c r="R7478" i="10" s="1"/>
  <c r="G7482" i="10"/>
  <c r="H7482" i="10"/>
  <c r="J7482" i="10"/>
  <c r="L7482" i="10"/>
  <c r="G7483" i="10"/>
  <c r="H7483" i="10"/>
  <c r="J7483" i="10"/>
  <c r="K7483" i="10" s="1"/>
  <c r="O7483" i="10" s="1"/>
  <c r="L7483" i="10"/>
  <c r="G7484" i="10"/>
  <c r="H7484" i="10"/>
  <c r="J7484" i="10"/>
  <c r="L7484" i="10"/>
  <c r="Q7482" i="10" s="1"/>
  <c r="G7485" i="10"/>
  <c r="H7485" i="10"/>
  <c r="J7485" i="10"/>
  <c r="K7485" i="10" s="1"/>
  <c r="L7485" i="10"/>
  <c r="R7482" i="10" s="1"/>
  <c r="G7486" i="10"/>
  <c r="H7486" i="10"/>
  <c r="J7486" i="10"/>
  <c r="V7486" i="10" s="1"/>
  <c r="L7486" i="10"/>
  <c r="G7487" i="10"/>
  <c r="H7487" i="10"/>
  <c r="J7487" i="10"/>
  <c r="K7487" i="10" s="1"/>
  <c r="M7487" i="10" s="1"/>
  <c r="L7487" i="10"/>
  <c r="G7488" i="10"/>
  <c r="H7488" i="10"/>
  <c r="J7488" i="10"/>
  <c r="K7488" i="10" s="1"/>
  <c r="N7488" i="10" s="1"/>
  <c r="L7488" i="10"/>
  <c r="Q7486" i="10" s="1"/>
  <c r="G7489" i="10"/>
  <c r="H7489" i="10"/>
  <c r="J7489" i="10"/>
  <c r="K7489" i="10" s="1"/>
  <c r="N7489" i="10" s="1"/>
  <c r="L7489" i="10"/>
  <c r="R7486" i="10" s="1"/>
  <c r="G7490" i="10"/>
  <c r="H7490" i="10"/>
  <c r="J7490" i="10"/>
  <c r="V7490" i="10" s="1"/>
  <c r="L7490" i="10"/>
  <c r="G7491" i="10"/>
  <c r="H7491" i="10"/>
  <c r="J7491" i="10"/>
  <c r="K7491" i="10" s="1"/>
  <c r="O7491" i="10" s="1"/>
  <c r="L7491" i="10"/>
  <c r="G7492" i="10"/>
  <c r="H7492" i="10"/>
  <c r="J7492" i="10"/>
  <c r="L7492" i="10"/>
  <c r="Q7490" i="10" s="1"/>
  <c r="G7493" i="10"/>
  <c r="H7493" i="10"/>
  <c r="J7493" i="10"/>
  <c r="L7493" i="10"/>
  <c r="R7490" i="10" s="1"/>
  <c r="G7494" i="10"/>
  <c r="H7494" i="10"/>
  <c r="J7494" i="10"/>
  <c r="V7494" i="10" s="1"/>
  <c r="L7494" i="10"/>
  <c r="G7495" i="10"/>
  <c r="H7495" i="10"/>
  <c r="J7495" i="10"/>
  <c r="L7495" i="10"/>
  <c r="G7496" i="10"/>
  <c r="H7496" i="10"/>
  <c r="J7496" i="10"/>
  <c r="L7496" i="10"/>
  <c r="Q7494" i="10" s="1"/>
  <c r="G7497" i="10"/>
  <c r="H7497" i="10"/>
  <c r="J7497" i="10"/>
  <c r="K7497" i="10" s="1"/>
  <c r="L7497" i="10"/>
  <c r="R7494" i="10" s="1"/>
  <c r="G7498" i="10"/>
  <c r="H7498" i="10"/>
  <c r="J7498" i="10"/>
  <c r="L7498" i="10"/>
  <c r="G7499" i="10"/>
  <c r="H7499" i="10"/>
  <c r="J7499" i="10"/>
  <c r="K7499" i="10" s="1"/>
  <c r="M7499" i="10" s="1"/>
  <c r="L7499" i="10"/>
  <c r="G7500" i="10"/>
  <c r="H7500" i="10"/>
  <c r="J7500" i="10"/>
  <c r="K7500" i="10" s="1"/>
  <c r="N7500" i="10" s="1"/>
  <c r="L7500" i="10"/>
  <c r="Q7498" i="10" s="1"/>
  <c r="G7501" i="10"/>
  <c r="H7501" i="10"/>
  <c r="J7501" i="10"/>
  <c r="L7501" i="10"/>
  <c r="R7498" i="10" s="1"/>
  <c r="G7502" i="10"/>
  <c r="H7502" i="10"/>
  <c r="J7502" i="10"/>
  <c r="V7502" i="10" s="1"/>
  <c r="L7502" i="10"/>
  <c r="G7503" i="10"/>
  <c r="H7503" i="10"/>
  <c r="J7503" i="10"/>
  <c r="K7503" i="10" s="1"/>
  <c r="L7503" i="10"/>
  <c r="G7504" i="10"/>
  <c r="H7504" i="10"/>
  <c r="J7504" i="10"/>
  <c r="L7504" i="10"/>
  <c r="Q7502" i="10" s="1"/>
  <c r="G7505" i="10"/>
  <c r="H7505" i="10"/>
  <c r="J7505" i="10"/>
  <c r="L7505" i="10"/>
  <c r="R7502" i="10" s="1"/>
  <c r="G7506" i="10"/>
  <c r="H7506" i="10"/>
  <c r="J7506" i="10"/>
  <c r="L7506" i="10"/>
  <c r="G7507" i="10"/>
  <c r="H7507" i="10"/>
  <c r="J7507" i="10"/>
  <c r="L7507" i="10"/>
  <c r="G7508" i="10"/>
  <c r="H7508" i="10"/>
  <c r="J7508" i="10"/>
  <c r="L7508" i="10"/>
  <c r="Q7506" i="10" s="1"/>
  <c r="G7509" i="10"/>
  <c r="H7509" i="10"/>
  <c r="J7509" i="10"/>
  <c r="K7509" i="10" s="1"/>
  <c r="N7509" i="10" s="1"/>
  <c r="L7509" i="10"/>
  <c r="R7506" i="10" s="1"/>
  <c r="G7510" i="10"/>
  <c r="H7510" i="10"/>
  <c r="J7510" i="10"/>
  <c r="V7510" i="10" s="1"/>
  <c r="L7510" i="10"/>
  <c r="G7511" i="10"/>
  <c r="H7511" i="10"/>
  <c r="J7511" i="10"/>
  <c r="L7511" i="10"/>
  <c r="G7512" i="10"/>
  <c r="H7512" i="10"/>
  <c r="J7512" i="10"/>
  <c r="L7512" i="10"/>
  <c r="Q7510" i="10" s="1"/>
  <c r="G7513" i="10"/>
  <c r="H7513" i="10"/>
  <c r="J7513" i="10"/>
  <c r="L7513" i="10"/>
  <c r="R7510" i="10" s="1"/>
  <c r="G7514" i="10"/>
  <c r="H7514" i="10"/>
  <c r="J7514" i="10"/>
  <c r="V7514" i="10" s="1"/>
  <c r="L7514" i="10"/>
  <c r="G7515" i="10"/>
  <c r="H7515" i="10"/>
  <c r="J7515" i="10"/>
  <c r="L7515" i="10"/>
  <c r="G7516" i="10"/>
  <c r="H7516" i="10"/>
  <c r="J7516" i="10"/>
  <c r="L7516" i="10"/>
  <c r="Q7514" i="10" s="1"/>
  <c r="G7517" i="10"/>
  <c r="H7517" i="10"/>
  <c r="J7517" i="10"/>
  <c r="L7517" i="10"/>
  <c r="R7514" i="10" s="1"/>
  <c r="G7518" i="10"/>
  <c r="H7518" i="10"/>
  <c r="J7518" i="10"/>
  <c r="L7518" i="10"/>
  <c r="G7519" i="10"/>
  <c r="H7519" i="10"/>
  <c r="J7519" i="10"/>
  <c r="L7519" i="10"/>
  <c r="G7520" i="10"/>
  <c r="H7520" i="10"/>
  <c r="J7520" i="10"/>
  <c r="K7520" i="10" s="1"/>
  <c r="L7520" i="10"/>
  <c r="Q7518" i="10" s="1"/>
  <c r="G7521" i="10"/>
  <c r="H7521" i="10"/>
  <c r="J7521" i="10"/>
  <c r="L7521" i="10"/>
  <c r="R7518" i="10" s="1"/>
  <c r="G7522" i="10"/>
  <c r="H7522" i="10"/>
  <c r="J7522" i="10"/>
  <c r="V7522" i="10" s="1"/>
  <c r="L7522" i="10"/>
  <c r="G7523" i="10"/>
  <c r="H7523" i="10"/>
  <c r="J7523" i="10"/>
  <c r="L7523" i="10"/>
  <c r="G7524" i="10"/>
  <c r="H7524" i="10"/>
  <c r="J7524" i="10"/>
  <c r="K7524" i="10" s="1"/>
  <c r="M7524" i="10" s="1"/>
  <c r="L7524" i="10"/>
  <c r="Q7522" i="10" s="1"/>
  <c r="G7525" i="10"/>
  <c r="H7525" i="10"/>
  <c r="J7525" i="10"/>
  <c r="K7525" i="10" s="1"/>
  <c r="N7525" i="10" s="1"/>
  <c r="L7525" i="10"/>
  <c r="R7522" i="10" s="1"/>
  <c r="G7526" i="10"/>
  <c r="H7526" i="10"/>
  <c r="J7526" i="10"/>
  <c r="L7526" i="10"/>
  <c r="G7527" i="10"/>
  <c r="H7527" i="10"/>
  <c r="J7527" i="10"/>
  <c r="K7527" i="10" s="1"/>
  <c r="L7527" i="10"/>
  <c r="G7528" i="10"/>
  <c r="H7528" i="10"/>
  <c r="J7528" i="10"/>
  <c r="L7528" i="10"/>
  <c r="Q7526" i="10" s="1"/>
  <c r="G7529" i="10"/>
  <c r="H7529" i="10"/>
  <c r="J7529" i="10"/>
  <c r="K7529" i="10" s="1"/>
  <c r="M7529" i="10" s="1"/>
  <c r="L7529" i="10"/>
  <c r="R7526" i="10" s="1"/>
  <c r="G7530" i="10"/>
  <c r="H7530" i="10"/>
  <c r="J7530" i="10"/>
  <c r="V7530" i="10" s="1"/>
  <c r="L7530" i="10"/>
  <c r="G7531" i="10"/>
  <c r="H7531" i="10"/>
  <c r="J7531" i="10"/>
  <c r="L7531" i="10"/>
  <c r="G7532" i="10"/>
  <c r="H7532" i="10"/>
  <c r="J7532" i="10"/>
  <c r="L7532" i="10"/>
  <c r="Q7530" i="10" s="1"/>
  <c r="G7533" i="10"/>
  <c r="H7533" i="10"/>
  <c r="J7533" i="10"/>
  <c r="L7533" i="10"/>
  <c r="R7530" i="10" s="1"/>
  <c r="G7534" i="10"/>
  <c r="H7534" i="10"/>
  <c r="J7534" i="10"/>
  <c r="L7534" i="10"/>
  <c r="G7535" i="10"/>
  <c r="H7535" i="10"/>
  <c r="J7535" i="10"/>
  <c r="L7535" i="10"/>
  <c r="G7536" i="10"/>
  <c r="H7536" i="10"/>
  <c r="J7536" i="10"/>
  <c r="L7536" i="10"/>
  <c r="Q7534" i="10" s="1"/>
  <c r="G7537" i="10"/>
  <c r="H7537" i="10"/>
  <c r="J7537" i="10"/>
  <c r="L7537" i="10"/>
  <c r="R7534" i="10" s="1"/>
  <c r="G7538" i="10"/>
  <c r="H7538" i="10"/>
  <c r="J7538" i="10"/>
  <c r="V7538" i="10" s="1"/>
  <c r="L7538" i="10"/>
  <c r="G7539" i="10"/>
  <c r="H7539" i="10"/>
  <c r="J7539" i="10"/>
  <c r="L7539" i="10"/>
  <c r="G7540" i="10"/>
  <c r="H7540" i="10"/>
  <c r="J7540" i="10"/>
  <c r="L7540" i="10"/>
  <c r="Q7538" i="10" s="1"/>
  <c r="G7541" i="10"/>
  <c r="H7541" i="10"/>
  <c r="J7541" i="10"/>
  <c r="L7541" i="10"/>
  <c r="R7538" i="10" s="1"/>
  <c r="G7542" i="10"/>
  <c r="H7542" i="10"/>
  <c r="J7542" i="10"/>
  <c r="L7542" i="10"/>
  <c r="G7543" i="10"/>
  <c r="H7543" i="10"/>
  <c r="J7543" i="10"/>
  <c r="L7543" i="10"/>
  <c r="G7544" i="10"/>
  <c r="H7544" i="10"/>
  <c r="J7544" i="10"/>
  <c r="L7544" i="10"/>
  <c r="Q7542" i="10" s="1"/>
  <c r="G7545" i="10"/>
  <c r="H7545" i="10"/>
  <c r="J7545" i="10"/>
  <c r="K7545" i="10" s="1"/>
  <c r="O7545" i="10" s="1"/>
  <c r="L7545" i="10"/>
  <c r="R7542" i="10" s="1"/>
  <c r="G7546" i="10"/>
  <c r="H7546" i="10"/>
  <c r="J7546" i="10"/>
  <c r="L7546" i="10"/>
  <c r="G7547" i="10"/>
  <c r="H7547" i="10"/>
  <c r="J7547" i="10"/>
  <c r="K7547" i="10" s="1"/>
  <c r="L7547" i="10"/>
  <c r="G7548" i="10"/>
  <c r="H7548" i="10"/>
  <c r="J7548" i="10"/>
  <c r="K7548" i="10" s="1"/>
  <c r="L7548" i="10"/>
  <c r="Q7546" i="10" s="1"/>
  <c r="G7549" i="10"/>
  <c r="H7549" i="10"/>
  <c r="J7549" i="10"/>
  <c r="K7549" i="10" s="1"/>
  <c r="O7549" i="10" s="1"/>
  <c r="L7549" i="10"/>
  <c r="R7546" i="10" s="1"/>
  <c r="G7550" i="10"/>
  <c r="H7550" i="10"/>
  <c r="J7550" i="10"/>
  <c r="V7550" i="10" s="1"/>
  <c r="L7550" i="10"/>
  <c r="G7551" i="10"/>
  <c r="H7551" i="10"/>
  <c r="J7551" i="10"/>
  <c r="K7551" i="10" s="1"/>
  <c r="L7551" i="10"/>
  <c r="G7552" i="10"/>
  <c r="H7552" i="10"/>
  <c r="J7552" i="10"/>
  <c r="L7552" i="10"/>
  <c r="Q7550" i="10" s="1"/>
  <c r="G7553" i="10"/>
  <c r="H7553" i="10"/>
  <c r="J7553" i="10"/>
  <c r="K7553" i="10" s="1"/>
  <c r="M7553" i="10" s="1"/>
  <c r="L7553" i="10"/>
  <c r="R7550" i="10" s="1"/>
  <c r="G7554" i="10"/>
  <c r="H7554" i="10"/>
  <c r="J7554" i="10"/>
  <c r="V7554" i="10" s="1"/>
  <c r="L7554" i="10"/>
  <c r="G7555" i="10"/>
  <c r="H7555" i="10"/>
  <c r="J7555" i="10"/>
  <c r="K7555" i="10" s="1"/>
  <c r="L7555" i="10"/>
  <c r="G7556" i="10"/>
  <c r="H7556" i="10"/>
  <c r="J7556" i="10"/>
  <c r="L7556" i="10"/>
  <c r="Q7554" i="10" s="1"/>
  <c r="G7557" i="10"/>
  <c r="H7557" i="10"/>
  <c r="J7557" i="10"/>
  <c r="L7557" i="10"/>
  <c r="R7554" i="10" s="1"/>
  <c r="G7558" i="10"/>
  <c r="H7558" i="10"/>
  <c r="J7558" i="10"/>
  <c r="V7558" i="10" s="1"/>
  <c r="L7558" i="10"/>
  <c r="G7559" i="10"/>
  <c r="H7559" i="10"/>
  <c r="J7559" i="10"/>
  <c r="L7559" i="10"/>
  <c r="G7560" i="10"/>
  <c r="H7560" i="10"/>
  <c r="J7560" i="10"/>
  <c r="K7560" i="10" s="1"/>
  <c r="O7560" i="10" s="1"/>
  <c r="L7560" i="10"/>
  <c r="Q7558" i="10" s="1"/>
  <c r="G7561" i="10"/>
  <c r="H7561" i="10"/>
  <c r="J7561" i="10"/>
  <c r="K7561" i="10" s="1"/>
  <c r="L7561" i="10"/>
  <c r="R7558" i="10" s="1"/>
  <c r="G7562" i="10"/>
  <c r="H7562" i="10"/>
  <c r="J7562" i="10"/>
  <c r="V7562" i="10" s="1"/>
  <c r="L7562" i="10"/>
  <c r="G7563" i="10"/>
  <c r="H7563" i="10"/>
  <c r="J7563" i="10"/>
  <c r="K7563" i="10" s="1"/>
  <c r="L7563" i="10"/>
  <c r="G7564" i="10"/>
  <c r="H7564" i="10"/>
  <c r="J7564" i="10"/>
  <c r="K7564" i="10" s="1"/>
  <c r="L7564" i="10"/>
  <c r="Q7562" i="10" s="1"/>
  <c r="G7565" i="10"/>
  <c r="H7565" i="10"/>
  <c r="J7565" i="10"/>
  <c r="L7565" i="10"/>
  <c r="R7562" i="10" s="1"/>
  <c r="G7566" i="10"/>
  <c r="H7566" i="10"/>
  <c r="J7566" i="10"/>
  <c r="V7566" i="10" s="1"/>
  <c r="L7566" i="10"/>
  <c r="G7567" i="10"/>
  <c r="H7567" i="10"/>
  <c r="J7567" i="10"/>
  <c r="L7567" i="10"/>
  <c r="G7568" i="10"/>
  <c r="H7568" i="10"/>
  <c r="J7568" i="10"/>
  <c r="K7568" i="10" s="1"/>
  <c r="L7568" i="10"/>
  <c r="Q7566" i="10" s="1"/>
  <c r="G7569" i="10"/>
  <c r="H7569" i="10"/>
  <c r="J7569" i="10"/>
  <c r="L7569" i="10"/>
  <c r="R7566" i="10" s="1"/>
  <c r="G7570" i="10"/>
  <c r="H7570" i="10"/>
  <c r="J7570" i="10"/>
  <c r="V7570" i="10" s="1"/>
  <c r="L7570" i="10"/>
  <c r="G7571" i="10"/>
  <c r="H7571" i="10"/>
  <c r="J7571" i="10"/>
  <c r="L7571" i="10"/>
  <c r="G7572" i="10"/>
  <c r="H7572" i="10"/>
  <c r="J7572" i="10"/>
  <c r="K7572" i="10" s="1"/>
  <c r="O7572" i="10" s="1"/>
  <c r="L7572" i="10"/>
  <c r="Q7570" i="10" s="1"/>
  <c r="G7573" i="10"/>
  <c r="H7573" i="10"/>
  <c r="J7573" i="10"/>
  <c r="K7573" i="10" s="1"/>
  <c r="O7573" i="10" s="1"/>
  <c r="L7573" i="10"/>
  <c r="R7570" i="10" s="1"/>
  <c r="G7574" i="10"/>
  <c r="H7574" i="10"/>
  <c r="J7574" i="10"/>
  <c r="L7574" i="10"/>
  <c r="G7575" i="10"/>
  <c r="H7575" i="10"/>
  <c r="J7575" i="10"/>
  <c r="K7575" i="10" s="1"/>
  <c r="L7575" i="10"/>
  <c r="G7576" i="10"/>
  <c r="H7576" i="10"/>
  <c r="J7576" i="10"/>
  <c r="L7576" i="10"/>
  <c r="Q7574" i="10" s="1"/>
  <c r="G7577" i="10"/>
  <c r="H7577" i="10"/>
  <c r="J7577" i="10"/>
  <c r="L7577" i="10"/>
  <c r="R7574" i="10" s="1"/>
  <c r="G7578" i="10"/>
  <c r="H7578" i="10"/>
  <c r="J7578" i="10"/>
  <c r="V7578" i="10" s="1"/>
  <c r="L7578" i="10"/>
  <c r="G7579" i="10"/>
  <c r="H7579" i="10"/>
  <c r="J7579" i="10"/>
  <c r="L7579" i="10"/>
  <c r="G7580" i="10"/>
  <c r="H7580" i="10"/>
  <c r="J7580" i="10"/>
  <c r="L7580" i="10"/>
  <c r="Q7578" i="10" s="1"/>
  <c r="G7581" i="10"/>
  <c r="H7581" i="10"/>
  <c r="J7581" i="10"/>
  <c r="K7581" i="10" s="1"/>
  <c r="O7581" i="10" s="1"/>
  <c r="L7581" i="10"/>
  <c r="R7578" i="10" s="1"/>
  <c r="G7582" i="10"/>
  <c r="H7582" i="10"/>
  <c r="J7582" i="10"/>
  <c r="V7582" i="10" s="1"/>
  <c r="L7582" i="10"/>
  <c r="G7583" i="10"/>
  <c r="H7583" i="10"/>
  <c r="J7583" i="10"/>
  <c r="K7583" i="10" s="1"/>
  <c r="L7583" i="10"/>
  <c r="G7584" i="10"/>
  <c r="H7584" i="10"/>
  <c r="J7584" i="10"/>
  <c r="L7584" i="10"/>
  <c r="Q7582" i="10" s="1"/>
  <c r="G7585" i="10"/>
  <c r="H7585" i="10"/>
  <c r="J7585" i="10"/>
  <c r="K7585" i="10" s="1"/>
  <c r="N7585" i="10" s="1"/>
  <c r="L7585" i="10"/>
  <c r="R7582" i="10" s="1"/>
  <c r="G7586" i="10"/>
  <c r="H7586" i="10"/>
  <c r="J7586" i="10"/>
  <c r="V7586" i="10" s="1"/>
  <c r="L7586" i="10"/>
  <c r="G7587" i="10"/>
  <c r="H7587" i="10"/>
  <c r="J7587" i="10"/>
  <c r="L7587" i="10"/>
  <c r="G7588" i="10"/>
  <c r="H7588" i="10"/>
  <c r="J7588" i="10"/>
  <c r="L7588" i="10"/>
  <c r="Q7586" i="10" s="1"/>
  <c r="G7589" i="10"/>
  <c r="H7589" i="10"/>
  <c r="J7589" i="10"/>
  <c r="K7589" i="10" s="1"/>
  <c r="M7589" i="10" s="1"/>
  <c r="L7589" i="10"/>
  <c r="R7586" i="10" s="1"/>
  <c r="G7590" i="10"/>
  <c r="H7590" i="10"/>
  <c r="J7590" i="10"/>
  <c r="V7590" i="10" s="1"/>
  <c r="L7590" i="10"/>
  <c r="G7591" i="10"/>
  <c r="H7591" i="10"/>
  <c r="J7591" i="10"/>
  <c r="L7591" i="10"/>
  <c r="G7592" i="10"/>
  <c r="H7592" i="10"/>
  <c r="J7592" i="10"/>
  <c r="L7592" i="10"/>
  <c r="Q7590" i="10" s="1"/>
  <c r="G7593" i="10"/>
  <c r="H7593" i="10"/>
  <c r="J7593" i="10"/>
  <c r="L7593" i="10"/>
  <c r="R7590" i="10" s="1"/>
  <c r="G7594" i="10"/>
  <c r="H7594" i="10"/>
  <c r="J7594" i="10"/>
  <c r="V7594" i="10" s="1"/>
  <c r="L7594" i="10"/>
  <c r="G7595" i="10"/>
  <c r="H7595" i="10"/>
  <c r="J7595" i="10"/>
  <c r="L7595" i="10"/>
  <c r="G7596" i="10"/>
  <c r="H7596" i="10"/>
  <c r="J7596" i="10"/>
  <c r="L7596" i="10"/>
  <c r="Q7594" i="10" s="1"/>
  <c r="G7597" i="10"/>
  <c r="H7597" i="10"/>
  <c r="J7597" i="10"/>
  <c r="L7597" i="10"/>
  <c r="R7594" i="10" s="1"/>
  <c r="G7598" i="10"/>
  <c r="H7598" i="10"/>
  <c r="J7598" i="10"/>
  <c r="V7598" i="10" s="1"/>
  <c r="L7598" i="10"/>
  <c r="G7599" i="10"/>
  <c r="H7599" i="10"/>
  <c r="J7599" i="10"/>
  <c r="K7599" i="10" s="1"/>
  <c r="L7599" i="10"/>
  <c r="G7600" i="10"/>
  <c r="H7600" i="10"/>
  <c r="J7600" i="10"/>
  <c r="K7600" i="10" s="1"/>
  <c r="L7600" i="10"/>
  <c r="Q7598" i="10" s="1"/>
  <c r="G7601" i="10"/>
  <c r="H7601" i="10"/>
  <c r="J7601" i="10"/>
  <c r="K7601" i="10" s="1"/>
  <c r="L7601" i="10"/>
  <c r="R7598" i="10" s="1"/>
  <c r="G7602" i="10"/>
  <c r="H7602" i="10"/>
  <c r="J7602" i="10"/>
  <c r="V7602" i="10" s="1"/>
  <c r="L7602" i="10"/>
  <c r="G7603" i="10"/>
  <c r="H7603" i="10"/>
  <c r="J7603" i="10"/>
  <c r="L7603" i="10"/>
  <c r="G7604" i="10"/>
  <c r="H7604" i="10"/>
  <c r="J7604" i="10"/>
  <c r="L7604" i="10"/>
  <c r="Q7602" i="10" s="1"/>
  <c r="G7605" i="10"/>
  <c r="H7605" i="10"/>
  <c r="J7605" i="10"/>
  <c r="K7605" i="10" s="1"/>
  <c r="L7605" i="10"/>
  <c r="R7602" i="10" s="1"/>
  <c r="G7606" i="10"/>
  <c r="H7606" i="10"/>
  <c r="J7606" i="10"/>
  <c r="L7606" i="10"/>
  <c r="G7607" i="10"/>
  <c r="H7607" i="10"/>
  <c r="J7607" i="10"/>
  <c r="L7607" i="10"/>
  <c r="G7608" i="10"/>
  <c r="H7608" i="10"/>
  <c r="J7608" i="10"/>
  <c r="L7608" i="10"/>
  <c r="Q7606" i="10" s="1"/>
  <c r="G7609" i="10"/>
  <c r="H7609" i="10"/>
  <c r="J7609" i="10"/>
  <c r="K7609" i="10" s="1"/>
  <c r="M7609" i="10" s="1"/>
  <c r="L7609" i="10"/>
  <c r="R7606" i="10" s="1"/>
  <c r="G7610" i="10"/>
  <c r="H7610" i="10"/>
  <c r="J7610" i="10"/>
  <c r="V7610" i="10" s="1"/>
  <c r="L7610" i="10"/>
  <c r="G7611" i="10"/>
  <c r="H7611" i="10"/>
  <c r="J7611" i="10"/>
  <c r="K7611" i="10" s="1"/>
  <c r="M7611" i="10" s="1"/>
  <c r="L7611" i="10"/>
  <c r="G7612" i="10"/>
  <c r="H7612" i="10"/>
  <c r="J7612" i="10"/>
  <c r="K7612" i="10" s="1"/>
  <c r="L7612" i="10"/>
  <c r="Q7610" i="10" s="1"/>
  <c r="G7613" i="10"/>
  <c r="H7613" i="10"/>
  <c r="J7613" i="10"/>
  <c r="L7613" i="10"/>
  <c r="R7610" i="10" s="1"/>
  <c r="G7614" i="10"/>
  <c r="H7614" i="10"/>
  <c r="J7614" i="10"/>
  <c r="V7614" i="10" s="1"/>
  <c r="L7614" i="10"/>
  <c r="G7615" i="10"/>
  <c r="H7615" i="10"/>
  <c r="J7615" i="10"/>
  <c r="L7615" i="10"/>
  <c r="G7616" i="10"/>
  <c r="H7616" i="10"/>
  <c r="J7616" i="10"/>
  <c r="K7616" i="10" s="1"/>
  <c r="L7616" i="10"/>
  <c r="Q7614" i="10" s="1"/>
  <c r="G7617" i="10"/>
  <c r="H7617" i="10"/>
  <c r="J7617" i="10"/>
  <c r="K7617" i="10" s="1"/>
  <c r="O7617" i="10" s="1"/>
  <c r="L7617" i="10"/>
  <c r="R7614" i="10" s="1"/>
  <c r="G7618" i="10"/>
  <c r="H7618" i="10"/>
  <c r="J7618" i="10"/>
  <c r="K7618" i="10" s="1"/>
  <c r="L7618" i="10"/>
  <c r="G7619" i="10"/>
  <c r="H7619" i="10"/>
  <c r="J7619" i="10"/>
  <c r="L7619" i="10"/>
  <c r="G7620" i="10"/>
  <c r="H7620" i="10"/>
  <c r="J7620" i="10"/>
  <c r="L7620" i="10"/>
  <c r="Q7618" i="10" s="1"/>
  <c r="G7621" i="10"/>
  <c r="H7621" i="10"/>
  <c r="J7621" i="10"/>
  <c r="L7621" i="10"/>
  <c r="R7618" i="10" s="1"/>
  <c r="G7622" i="10"/>
  <c r="H7622" i="10"/>
  <c r="J7622" i="10"/>
  <c r="L7622" i="10"/>
  <c r="G7623" i="10"/>
  <c r="H7623" i="10"/>
  <c r="J7623" i="10"/>
  <c r="K7623" i="10" s="1"/>
  <c r="O7623" i="10" s="1"/>
  <c r="L7623" i="10"/>
  <c r="G7624" i="10"/>
  <c r="H7624" i="10"/>
  <c r="J7624" i="10"/>
  <c r="L7624" i="10"/>
  <c r="Q7622" i="10" s="1"/>
  <c r="G7625" i="10"/>
  <c r="H7625" i="10"/>
  <c r="J7625" i="10"/>
  <c r="L7625" i="10"/>
  <c r="R7622" i="10" s="1"/>
  <c r="G7626" i="10"/>
  <c r="H7626" i="10"/>
  <c r="J7626" i="10"/>
  <c r="V7626" i="10" s="1"/>
  <c r="L7626" i="10"/>
  <c r="G7627" i="10"/>
  <c r="H7627" i="10"/>
  <c r="J7627" i="10"/>
  <c r="K7627" i="10" s="1"/>
  <c r="L7627" i="10"/>
  <c r="G7628" i="10"/>
  <c r="H7628" i="10"/>
  <c r="J7628" i="10"/>
  <c r="L7628" i="10"/>
  <c r="Q7626" i="10" s="1"/>
  <c r="G7629" i="10"/>
  <c r="H7629" i="10"/>
  <c r="J7629" i="10"/>
  <c r="K7629" i="10" s="1"/>
  <c r="L7629" i="10"/>
  <c r="R7626" i="10" s="1"/>
  <c r="G7630" i="10"/>
  <c r="H7630" i="10"/>
  <c r="J7630" i="10"/>
  <c r="V7630" i="10" s="1"/>
  <c r="L7630" i="10"/>
  <c r="G7631" i="10"/>
  <c r="H7631" i="10"/>
  <c r="J7631" i="10"/>
  <c r="K7631" i="10" s="1"/>
  <c r="M7631" i="10" s="1"/>
  <c r="L7631" i="10"/>
  <c r="G7632" i="10"/>
  <c r="H7632" i="10"/>
  <c r="J7632" i="10"/>
  <c r="K7632" i="10" s="1"/>
  <c r="L7632" i="10"/>
  <c r="Q7630" i="10" s="1"/>
  <c r="G7633" i="10"/>
  <c r="H7633" i="10"/>
  <c r="J7633" i="10"/>
  <c r="L7633" i="10"/>
  <c r="R7630" i="10" s="1"/>
  <c r="G7634" i="10"/>
  <c r="H7634" i="10"/>
  <c r="J7634" i="10"/>
  <c r="V7634" i="10" s="1"/>
  <c r="L7634" i="10"/>
  <c r="G7635" i="10"/>
  <c r="H7635" i="10"/>
  <c r="J7635" i="10"/>
  <c r="L7635" i="10"/>
  <c r="G7636" i="10"/>
  <c r="H7636" i="10"/>
  <c r="J7636" i="10"/>
  <c r="K7636" i="10" s="1"/>
  <c r="L7636" i="10"/>
  <c r="Q7634" i="10" s="1"/>
  <c r="G7637" i="10"/>
  <c r="H7637" i="10"/>
  <c r="J7637" i="10"/>
  <c r="L7637" i="10"/>
  <c r="R7634" i="10" s="1"/>
  <c r="G7638" i="10"/>
  <c r="H7638" i="10"/>
  <c r="J7638" i="10"/>
  <c r="L7638" i="10"/>
  <c r="G7639" i="10"/>
  <c r="H7639" i="10"/>
  <c r="J7639" i="10"/>
  <c r="L7639" i="10"/>
  <c r="G7640" i="10"/>
  <c r="H7640" i="10"/>
  <c r="J7640" i="10"/>
  <c r="K7640" i="10" s="1"/>
  <c r="L7640" i="10"/>
  <c r="Q7638" i="10" s="1"/>
  <c r="G7641" i="10"/>
  <c r="H7641" i="10"/>
  <c r="J7641" i="10"/>
  <c r="K7641" i="10" s="1"/>
  <c r="O7641" i="10" s="1"/>
  <c r="L7641" i="10"/>
  <c r="R7638" i="10" s="1"/>
  <c r="G7642" i="10"/>
  <c r="H7642" i="10"/>
  <c r="J7642" i="10"/>
  <c r="V7642" i="10" s="1"/>
  <c r="L7642" i="10"/>
  <c r="G7643" i="10"/>
  <c r="H7643" i="10"/>
  <c r="J7643" i="10"/>
  <c r="L7643" i="10"/>
  <c r="G7644" i="10"/>
  <c r="H7644" i="10"/>
  <c r="J7644" i="10"/>
  <c r="K7644" i="10" s="1"/>
  <c r="O7644" i="10" s="1"/>
  <c r="L7644" i="10"/>
  <c r="Q7642" i="10" s="1"/>
  <c r="G7645" i="10"/>
  <c r="H7645" i="10"/>
  <c r="J7645" i="10"/>
  <c r="K7645" i="10" s="1"/>
  <c r="L7645" i="10"/>
  <c r="R7642" i="10" s="1"/>
  <c r="G7646" i="10"/>
  <c r="H7646" i="10"/>
  <c r="J7646" i="10"/>
  <c r="V7646" i="10" s="1"/>
  <c r="L7646" i="10"/>
  <c r="G7647" i="10"/>
  <c r="H7647" i="10"/>
  <c r="J7647" i="10"/>
  <c r="K7647" i="10" s="1"/>
  <c r="L7647" i="10"/>
  <c r="G7648" i="10"/>
  <c r="H7648" i="10"/>
  <c r="J7648" i="10"/>
  <c r="K7648" i="10" s="1"/>
  <c r="L7648" i="10"/>
  <c r="Q7646" i="10" s="1"/>
  <c r="G7649" i="10"/>
  <c r="H7649" i="10"/>
  <c r="J7649" i="10"/>
  <c r="L7649" i="10"/>
  <c r="R7646" i="10" s="1"/>
  <c r="G7650" i="10"/>
  <c r="H7650" i="10"/>
  <c r="J7650" i="10"/>
  <c r="V7650" i="10" s="1"/>
  <c r="L7650" i="10"/>
  <c r="G7651" i="10"/>
  <c r="H7651" i="10"/>
  <c r="J7651" i="10"/>
  <c r="L7651" i="10"/>
  <c r="G7652" i="10"/>
  <c r="H7652" i="10"/>
  <c r="J7652" i="10"/>
  <c r="K7652" i="10" s="1"/>
  <c r="L7652" i="10"/>
  <c r="Q7650" i="10" s="1"/>
  <c r="G7653" i="10"/>
  <c r="H7653" i="10"/>
  <c r="J7653" i="10"/>
  <c r="K7653" i="10" s="1"/>
  <c r="N7653" i="10" s="1"/>
  <c r="L7653" i="10"/>
  <c r="R7650" i="10" s="1"/>
  <c r="G7654" i="10"/>
  <c r="H7654" i="10"/>
  <c r="J7654" i="10"/>
  <c r="K7654" i="10" s="1"/>
  <c r="L7654" i="10"/>
  <c r="G7655" i="10"/>
  <c r="H7655" i="10"/>
  <c r="J7655" i="10"/>
  <c r="K7655" i="10" s="1"/>
  <c r="L7655" i="10"/>
  <c r="G7656" i="10"/>
  <c r="H7656" i="10"/>
  <c r="J7656" i="10"/>
  <c r="L7656" i="10"/>
  <c r="Q7654" i="10" s="1"/>
  <c r="G7657" i="10"/>
  <c r="H7657" i="10"/>
  <c r="J7657" i="10"/>
  <c r="K7657" i="10" s="1"/>
  <c r="M7657" i="10" s="1"/>
  <c r="L7657" i="10"/>
  <c r="R7654" i="10" s="1"/>
  <c r="G7658" i="10"/>
  <c r="H7658" i="10"/>
  <c r="J7658" i="10"/>
  <c r="V7658" i="10" s="1"/>
  <c r="L7658" i="10"/>
  <c r="G7659" i="10"/>
  <c r="H7659" i="10"/>
  <c r="J7659" i="10"/>
  <c r="K7659" i="10" s="1"/>
  <c r="L7659" i="10"/>
  <c r="G7660" i="10"/>
  <c r="H7660" i="10"/>
  <c r="J7660" i="10"/>
  <c r="K7660" i="10" s="1"/>
  <c r="N7660" i="10" s="1"/>
  <c r="L7660" i="10"/>
  <c r="Q7658" i="10" s="1"/>
  <c r="G7661" i="10"/>
  <c r="H7661" i="10"/>
  <c r="J7661" i="10"/>
  <c r="L7661" i="10"/>
  <c r="R7658" i="10" s="1"/>
  <c r="G7662" i="10"/>
  <c r="H7662" i="10"/>
  <c r="J7662" i="10"/>
  <c r="V7662" i="10" s="1"/>
  <c r="L7662" i="10"/>
  <c r="G7663" i="10"/>
  <c r="H7663" i="10"/>
  <c r="J7663" i="10"/>
  <c r="K7663" i="10" s="1"/>
  <c r="L7663" i="10"/>
  <c r="G7664" i="10"/>
  <c r="H7664" i="10"/>
  <c r="J7664" i="10"/>
  <c r="K7664" i="10" s="1"/>
  <c r="O7664" i="10" s="1"/>
  <c r="L7664" i="10"/>
  <c r="Q7662" i="10" s="1"/>
  <c r="G7665" i="10"/>
  <c r="H7665" i="10"/>
  <c r="J7665" i="10"/>
  <c r="L7665" i="10"/>
  <c r="R7662" i="10" s="1"/>
  <c r="G7666" i="10"/>
  <c r="H7666" i="10"/>
  <c r="J7666" i="10"/>
  <c r="L7666" i="10"/>
  <c r="G7667" i="10"/>
  <c r="H7667" i="10"/>
  <c r="J7667" i="10"/>
  <c r="K7667" i="10" s="1"/>
  <c r="N7667" i="10" s="1"/>
  <c r="L7667" i="10"/>
  <c r="G7668" i="10"/>
  <c r="H7668" i="10"/>
  <c r="J7668" i="10"/>
  <c r="L7668" i="10"/>
  <c r="Q7666" i="10" s="1"/>
  <c r="G7669" i="10"/>
  <c r="H7669" i="10"/>
  <c r="J7669" i="10"/>
  <c r="L7669" i="10"/>
  <c r="R7666" i="10" s="1"/>
  <c r="G7670" i="10"/>
  <c r="H7670" i="10"/>
  <c r="J7670" i="10"/>
  <c r="L7670" i="10"/>
  <c r="G7671" i="10"/>
  <c r="H7671" i="10"/>
  <c r="J7671" i="10"/>
  <c r="L7671" i="10"/>
  <c r="G7672" i="10"/>
  <c r="H7672" i="10"/>
  <c r="J7672" i="10"/>
  <c r="L7672" i="10"/>
  <c r="Q7670" i="10" s="1"/>
  <c r="G7673" i="10"/>
  <c r="H7673" i="10"/>
  <c r="J7673" i="10"/>
  <c r="K7673" i="10" s="1"/>
  <c r="M7673" i="10" s="1"/>
  <c r="L7673" i="10"/>
  <c r="R7670" i="10" s="1"/>
  <c r="G7674" i="10"/>
  <c r="H7674" i="10"/>
  <c r="J7674" i="10"/>
  <c r="V7674" i="10" s="1"/>
  <c r="L7674" i="10"/>
  <c r="G7675" i="10"/>
  <c r="H7675" i="10"/>
  <c r="J7675" i="10"/>
  <c r="K7675" i="10" s="1"/>
  <c r="N7675" i="10" s="1"/>
  <c r="L7675" i="10"/>
  <c r="G7676" i="10"/>
  <c r="H7676" i="10"/>
  <c r="J7676" i="10"/>
  <c r="L7676" i="10"/>
  <c r="Q7674" i="10" s="1"/>
  <c r="G7677" i="10"/>
  <c r="H7677" i="10"/>
  <c r="J7677" i="10"/>
  <c r="L7677" i="10"/>
  <c r="R7674" i="10" s="1"/>
  <c r="G7678" i="10"/>
  <c r="H7678" i="10"/>
  <c r="J7678" i="10"/>
  <c r="L7678" i="10"/>
  <c r="G7679" i="10"/>
  <c r="H7679" i="10"/>
  <c r="J7679" i="10"/>
  <c r="L7679" i="10"/>
  <c r="G7680" i="10"/>
  <c r="H7680" i="10"/>
  <c r="J7680" i="10"/>
  <c r="K7680" i="10" s="1"/>
  <c r="L7680" i="10"/>
  <c r="Q7678" i="10" s="1"/>
  <c r="G7681" i="10"/>
  <c r="H7681" i="10"/>
  <c r="J7681" i="10"/>
  <c r="K7681" i="10" s="1"/>
  <c r="O7681" i="10" s="1"/>
  <c r="L7681" i="10"/>
  <c r="R7678" i="10" s="1"/>
  <c r="G7682" i="10"/>
  <c r="H7682" i="10"/>
  <c r="J7682" i="10"/>
  <c r="V7682" i="10" s="1"/>
  <c r="L7682" i="10"/>
  <c r="G7683" i="10"/>
  <c r="H7683" i="10"/>
  <c r="J7683" i="10"/>
  <c r="L7683" i="10"/>
  <c r="G7684" i="10"/>
  <c r="H7684" i="10"/>
  <c r="J7684" i="10"/>
  <c r="L7684" i="10"/>
  <c r="Q7682" i="10" s="1"/>
  <c r="G7685" i="10"/>
  <c r="H7685" i="10"/>
  <c r="J7685" i="10"/>
  <c r="K7685" i="10" s="1"/>
  <c r="N7685" i="10" s="1"/>
  <c r="L7685" i="10"/>
  <c r="R7682" i="10" s="1"/>
  <c r="G7686" i="10"/>
  <c r="H7686" i="10"/>
  <c r="J7686" i="10"/>
  <c r="L7686" i="10"/>
  <c r="G7687" i="10"/>
  <c r="H7687" i="10"/>
  <c r="J7687" i="10"/>
  <c r="L7687" i="10"/>
  <c r="G7688" i="10"/>
  <c r="H7688" i="10"/>
  <c r="J7688" i="10"/>
  <c r="K7688" i="10" s="1"/>
  <c r="L7688" i="10"/>
  <c r="Q7686" i="10" s="1"/>
  <c r="G7689" i="10"/>
  <c r="H7689" i="10"/>
  <c r="J7689" i="10"/>
  <c r="K7689" i="10" s="1"/>
  <c r="L7689" i="10"/>
  <c r="R7686" i="10" s="1"/>
  <c r="G7690" i="10"/>
  <c r="H7690" i="10"/>
  <c r="J7690" i="10"/>
  <c r="V7690" i="10" s="1"/>
  <c r="L7690" i="10"/>
  <c r="G7691" i="10"/>
  <c r="H7691" i="10"/>
  <c r="J7691" i="10"/>
  <c r="L7691" i="10"/>
  <c r="G7692" i="10"/>
  <c r="H7692" i="10"/>
  <c r="J7692" i="10"/>
  <c r="K7692" i="10" s="1"/>
  <c r="M7692" i="10" s="1"/>
  <c r="L7692" i="10"/>
  <c r="Q7690" i="10" s="1"/>
  <c r="G7693" i="10"/>
  <c r="H7693" i="10"/>
  <c r="J7693" i="10"/>
  <c r="K7693" i="10" s="1"/>
  <c r="M7693" i="10" s="1"/>
  <c r="L7693" i="10"/>
  <c r="R7690" i="10" s="1"/>
  <c r="G7694" i="10"/>
  <c r="H7694" i="10"/>
  <c r="J7694" i="10"/>
  <c r="K7694" i="10" s="1"/>
  <c r="L7694" i="10"/>
  <c r="G7695" i="10"/>
  <c r="H7695" i="10"/>
  <c r="J7695" i="10"/>
  <c r="K7695" i="10" s="1"/>
  <c r="L7695" i="10"/>
  <c r="G7696" i="10"/>
  <c r="H7696" i="10"/>
  <c r="J7696" i="10"/>
  <c r="K7696" i="10" s="1"/>
  <c r="L7696" i="10"/>
  <c r="Q7694" i="10" s="1"/>
  <c r="G7697" i="10"/>
  <c r="H7697" i="10"/>
  <c r="J7697" i="10"/>
  <c r="L7697" i="10"/>
  <c r="R7694" i="10" s="1"/>
  <c r="G7698" i="10"/>
  <c r="H7698" i="10"/>
  <c r="J7698" i="10"/>
  <c r="L7698" i="10"/>
  <c r="G7699" i="10"/>
  <c r="H7699" i="10"/>
  <c r="J7699" i="10"/>
  <c r="L7699" i="10"/>
  <c r="G7700" i="10"/>
  <c r="H7700" i="10"/>
  <c r="J7700" i="10"/>
  <c r="K7700" i="10" s="1"/>
  <c r="M7700" i="10" s="1"/>
  <c r="L7700" i="10"/>
  <c r="Q7698" i="10" s="1"/>
  <c r="G7701" i="10"/>
  <c r="H7701" i="10"/>
  <c r="J7701" i="10"/>
  <c r="K7701" i="10" s="1"/>
  <c r="L7701" i="10"/>
  <c r="R7698" i="10" s="1"/>
  <c r="G7702" i="10"/>
  <c r="H7702" i="10"/>
  <c r="J7702" i="10"/>
  <c r="L7702" i="10"/>
  <c r="G7703" i="10"/>
  <c r="H7703" i="10"/>
  <c r="J7703" i="10"/>
  <c r="L7703" i="10"/>
  <c r="G7704" i="10"/>
  <c r="H7704" i="10"/>
  <c r="J7704" i="10"/>
  <c r="L7704" i="10"/>
  <c r="Q7702" i="10" s="1"/>
  <c r="G7705" i="10"/>
  <c r="H7705" i="10"/>
  <c r="J7705" i="10"/>
  <c r="L7705" i="10"/>
  <c r="R7702" i="10" s="1"/>
  <c r="G7706" i="10"/>
  <c r="H7706" i="10"/>
  <c r="J7706" i="10"/>
  <c r="V7706" i="10" s="1"/>
  <c r="L7706" i="10"/>
  <c r="G7707" i="10"/>
  <c r="H7707" i="10"/>
  <c r="J7707" i="10"/>
  <c r="K7707" i="10" s="1"/>
  <c r="O7707" i="10" s="1"/>
  <c r="L7707" i="10"/>
  <c r="G7708" i="10"/>
  <c r="H7708" i="10"/>
  <c r="J7708" i="10"/>
  <c r="K7708" i="10" s="1"/>
  <c r="O7708" i="10" s="1"/>
  <c r="L7708" i="10"/>
  <c r="Q7706" i="10" s="1"/>
  <c r="G7709" i="10"/>
  <c r="H7709" i="10"/>
  <c r="J7709" i="10"/>
  <c r="L7709" i="10"/>
  <c r="R7706" i="10" s="1"/>
  <c r="G7710" i="10"/>
  <c r="H7710" i="10"/>
  <c r="J7710" i="10"/>
  <c r="V7710" i="10" s="1"/>
  <c r="L7710" i="10"/>
  <c r="G7711" i="10"/>
  <c r="H7711" i="10"/>
  <c r="J7711" i="10"/>
  <c r="K7711" i="10" s="1"/>
  <c r="O7711" i="10" s="1"/>
  <c r="L7711" i="10"/>
  <c r="G7712" i="10"/>
  <c r="H7712" i="10"/>
  <c r="J7712" i="10"/>
  <c r="K7712" i="10" s="1"/>
  <c r="O7712" i="10" s="1"/>
  <c r="L7712" i="10"/>
  <c r="Q7710" i="10" s="1"/>
  <c r="G7713" i="10"/>
  <c r="H7713" i="10"/>
  <c r="J7713" i="10"/>
  <c r="K7713" i="10" s="1"/>
  <c r="M7713" i="10" s="1"/>
  <c r="L7713" i="10"/>
  <c r="R7710" i="10" s="1"/>
  <c r="G7714" i="10"/>
  <c r="H7714" i="10"/>
  <c r="J7714" i="10"/>
  <c r="L7714" i="10"/>
  <c r="G7715" i="10"/>
  <c r="H7715" i="10"/>
  <c r="J7715" i="10"/>
  <c r="L7715" i="10"/>
  <c r="G7716" i="10"/>
  <c r="H7716" i="10"/>
  <c r="J7716" i="10"/>
  <c r="K7716" i="10" s="1"/>
  <c r="O7716" i="10" s="1"/>
  <c r="L7716" i="10"/>
  <c r="Q7714" i="10" s="1"/>
  <c r="G7717" i="10"/>
  <c r="H7717" i="10"/>
  <c r="J7717" i="10"/>
  <c r="K7717" i="10" s="1"/>
  <c r="L7717" i="10"/>
  <c r="R7714" i="10" s="1"/>
  <c r="G7718" i="10"/>
  <c r="H7718" i="10"/>
  <c r="J7718" i="10"/>
  <c r="L7718" i="10"/>
  <c r="G7719" i="10"/>
  <c r="H7719" i="10"/>
  <c r="J7719" i="10"/>
  <c r="L7719" i="10"/>
  <c r="G7720" i="10"/>
  <c r="H7720" i="10"/>
  <c r="J7720" i="10"/>
  <c r="K7720" i="10" s="1"/>
  <c r="M7720" i="10" s="1"/>
  <c r="L7720" i="10"/>
  <c r="Q7718" i="10" s="1"/>
  <c r="G7721" i="10"/>
  <c r="H7721" i="10"/>
  <c r="J7721" i="10"/>
  <c r="K7721" i="10" s="1"/>
  <c r="L7721" i="10"/>
  <c r="R7718" i="10" s="1"/>
  <c r="G7722" i="10"/>
  <c r="H7722" i="10"/>
  <c r="J7722" i="10"/>
  <c r="L7722" i="10"/>
  <c r="G7723" i="10"/>
  <c r="H7723" i="10"/>
  <c r="J7723" i="10"/>
  <c r="K7723" i="10" s="1"/>
  <c r="L7723" i="10"/>
  <c r="G7724" i="10"/>
  <c r="H7724" i="10"/>
  <c r="J7724" i="10"/>
  <c r="K7724" i="10" s="1"/>
  <c r="L7724" i="10"/>
  <c r="Q7722" i="10" s="1"/>
  <c r="G7725" i="10"/>
  <c r="H7725" i="10"/>
  <c r="J7725" i="10"/>
  <c r="L7725" i="10"/>
  <c r="R7722" i="10" s="1"/>
  <c r="G7726" i="10"/>
  <c r="H7726" i="10"/>
  <c r="J7726" i="10"/>
  <c r="L7726" i="10"/>
  <c r="G7727" i="10"/>
  <c r="H7727" i="10"/>
  <c r="J7727" i="10"/>
  <c r="K7727" i="10" s="1"/>
  <c r="L7727" i="10"/>
  <c r="G7728" i="10"/>
  <c r="H7728" i="10"/>
  <c r="J7728" i="10"/>
  <c r="L7728" i="10"/>
  <c r="Q7726" i="10" s="1"/>
  <c r="G7729" i="10"/>
  <c r="H7729" i="10"/>
  <c r="J7729" i="10"/>
  <c r="L7729" i="10"/>
  <c r="R7726" i="10" s="1"/>
  <c r="G7730" i="10"/>
  <c r="H7730" i="10"/>
  <c r="J7730" i="10"/>
  <c r="V7730" i="10" s="1"/>
  <c r="L7730" i="10"/>
  <c r="G7731" i="10"/>
  <c r="H7731" i="10"/>
  <c r="J7731" i="10"/>
  <c r="L7731" i="10"/>
  <c r="G7732" i="10"/>
  <c r="H7732" i="10"/>
  <c r="J7732" i="10"/>
  <c r="K7732" i="10" s="1"/>
  <c r="M7732" i="10" s="1"/>
  <c r="L7732" i="10"/>
  <c r="Q7730" i="10" s="1"/>
  <c r="G7733" i="10"/>
  <c r="H7733" i="10"/>
  <c r="J7733" i="10"/>
  <c r="K7733" i="10" s="1"/>
  <c r="L7733" i="10"/>
  <c r="R7730" i="10" s="1"/>
  <c r="G7734" i="10"/>
  <c r="H7734" i="10"/>
  <c r="J7734" i="10"/>
  <c r="L7734" i="10"/>
  <c r="G7735" i="10"/>
  <c r="H7735" i="10"/>
  <c r="J7735" i="10"/>
  <c r="K7735" i="10" s="1"/>
  <c r="L7735" i="10"/>
  <c r="G7736" i="10"/>
  <c r="H7736" i="10"/>
  <c r="J7736" i="10"/>
  <c r="K7736" i="10" s="1"/>
  <c r="N7736" i="10" s="1"/>
  <c r="L7736" i="10"/>
  <c r="Q7734" i="10" s="1"/>
  <c r="G7737" i="10"/>
  <c r="H7737" i="10"/>
  <c r="J7737" i="10"/>
  <c r="L7737" i="10"/>
  <c r="R7734" i="10" s="1"/>
  <c r="G7738" i="10"/>
  <c r="H7738" i="10"/>
  <c r="J7738" i="10"/>
  <c r="L7738" i="10"/>
  <c r="G7739" i="10"/>
  <c r="H7739" i="10"/>
  <c r="J7739" i="10"/>
  <c r="K7739" i="10" s="1"/>
  <c r="N7739" i="10" s="1"/>
  <c r="L7739" i="10"/>
  <c r="G7740" i="10"/>
  <c r="H7740" i="10"/>
  <c r="J7740" i="10"/>
  <c r="L7740" i="10"/>
  <c r="Q7738" i="10" s="1"/>
  <c r="G7741" i="10"/>
  <c r="H7741" i="10"/>
  <c r="J7741" i="10"/>
  <c r="L7741" i="10"/>
  <c r="R7738" i="10" s="1"/>
  <c r="G7742" i="10"/>
  <c r="H7742" i="10"/>
  <c r="J7742" i="10"/>
  <c r="L7742" i="10"/>
  <c r="G7743" i="10"/>
  <c r="H7743" i="10"/>
  <c r="J7743" i="10"/>
  <c r="K7743" i="10" s="1"/>
  <c r="O7743" i="10" s="1"/>
  <c r="L7743" i="10"/>
  <c r="G7744" i="10"/>
  <c r="H7744" i="10"/>
  <c r="J7744" i="10"/>
  <c r="K7744" i="10" s="1"/>
  <c r="N7744" i="10" s="1"/>
  <c r="L7744" i="10"/>
  <c r="Q7742" i="10" s="1"/>
  <c r="G7745" i="10"/>
  <c r="H7745" i="10"/>
  <c r="J7745" i="10"/>
  <c r="L7745" i="10"/>
  <c r="R7742" i="10" s="1"/>
  <c r="G7746" i="10"/>
  <c r="H7746" i="10"/>
  <c r="J7746" i="10"/>
  <c r="V7746" i="10" s="1"/>
  <c r="L7746" i="10"/>
  <c r="G7747" i="10"/>
  <c r="H7747" i="10"/>
  <c r="J7747" i="10"/>
  <c r="K7747" i="10" s="1"/>
  <c r="N7747" i="10" s="1"/>
  <c r="L7747" i="10"/>
  <c r="G7748" i="10"/>
  <c r="H7748" i="10"/>
  <c r="J7748" i="10"/>
  <c r="L7748" i="10"/>
  <c r="Q7746" i="10" s="1"/>
  <c r="G7749" i="10"/>
  <c r="H7749" i="10"/>
  <c r="J7749" i="10"/>
  <c r="K7749" i="10" s="1"/>
  <c r="N7749" i="10" s="1"/>
  <c r="L7749" i="10"/>
  <c r="R7746" i="10" s="1"/>
  <c r="G7750" i="10"/>
  <c r="H7750" i="10"/>
  <c r="J7750" i="10"/>
  <c r="L7750" i="10"/>
  <c r="G7751" i="10"/>
  <c r="H7751" i="10"/>
  <c r="J7751" i="10"/>
  <c r="L7751" i="10"/>
  <c r="G7752" i="10"/>
  <c r="H7752" i="10"/>
  <c r="J7752" i="10"/>
  <c r="K7752" i="10" s="1"/>
  <c r="N7752" i="10" s="1"/>
  <c r="L7752" i="10"/>
  <c r="Q7750" i="10" s="1"/>
  <c r="G7753" i="10"/>
  <c r="H7753" i="10"/>
  <c r="J7753" i="10"/>
  <c r="K7753" i="10" s="1"/>
  <c r="M7753" i="10" s="1"/>
  <c r="L7753" i="10"/>
  <c r="R7750" i="10" s="1"/>
  <c r="G7754" i="10"/>
  <c r="H7754" i="10"/>
  <c r="J7754" i="10"/>
  <c r="L7754" i="10"/>
  <c r="G7755" i="10"/>
  <c r="H7755" i="10"/>
  <c r="J7755" i="10"/>
  <c r="L7755" i="10"/>
  <c r="G7756" i="10"/>
  <c r="H7756" i="10"/>
  <c r="J7756" i="10"/>
  <c r="L7756" i="10"/>
  <c r="Q7754" i="10" s="1"/>
  <c r="G7757" i="10"/>
  <c r="H7757" i="10"/>
  <c r="J7757" i="10"/>
  <c r="K7757" i="10" s="1"/>
  <c r="L7757" i="10"/>
  <c r="R7754" i="10" s="1"/>
  <c r="G7758" i="10"/>
  <c r="H7758" i="10"/>
  <c r="J7758" i="10"/>
  <c r="L7758" i="10"/>
  <c r="G7759" i="10"/>
  <c r="H7759" i="10"/>
  <c r="J7759" i="10"/>
  <c r="L7759" i="10"/>
  <c r="G7760" i="10"/>
  <c r="H7760" i="10"/>
  <c r="J7760" i="10"/>
  <c r="L7760" i="10"/>
  <c r="Q7758" i="10" s="1"/>
  <c r="G7761" i="10"/>
  <c r="H7761" i="10"/>
  <c r="J7761" i="10"/>
  <c r="L7761" i="10"/>
  <c r="R7758" i="10" s="1"/>
  <c r="G7762" i="10"/>
  <c r="H7762" i="10"/>
  <c r="J7762" i="10"/>
  <c r="L7762" i="10"/>
  <c r="G7763" i="10"/>
  <c r="H7763" i="10"/>
  <c r="J7763" i="10"/>
  <c r="L7763" i="10"/>
  <c r="G7764" i="10"/>
  <c r="H7764" i="10"/>
  <c r="J7764" i="10"/>
  <c r="L7764" i="10"/>
  <c r="Q7762" i="10" s="1"/>
  <c r="G7765" i="10"/>
  <c r="H7765" i="10"/>
  <c r="J7765" i="10"/>
  <c r="K7765" i="10" s="1"/>
  <c r="M7765" i="10" s="1"/>
  <c r="L7765" i="10"/>
  <c r="R7762" i="10" s="1"/>
  <c r="G7766" i="10"/>
  <c r="H7766" i="10"/>
  <c r="J7766" i="10"/>
  <c r="L7766" i="10"/>
  <c r="G7767" i="10"/>
  <c r="H7767" i="10"/>
  <c r="J7767" i="10"/>
  <c r="K7767" i="10" s="1"/>
  <c r="L7767" i="10"/>
  <c r="G7768" i="10"/>
  <c r="H7768" i="10"/>
  <c r="J7768" i="10"/>
  <c r="L7768" i="10"/>
  <c r="Q7766" i="10" s="1"/>
  <c r="G7769" i="10"/>
  <c r="H7769" i="10"/>
  <c r="J7769" i="10"/>
  <c r="L7769" i="10"/>
  <c r="R7766" i="10" s="1"/>
  <c r="G7770" i="10"/>
  <c r="H7770" i="10"/>
  <c r="J7770" i="10"/>
  <c r="V7770" i="10" s="1"/>
  <c r="L7770" i="10"/>
  <c r="G7771" i="10"/>
  <c r="H7771" i="10"/>
  <c r="J7771" i="10"/>
  <c r="K7771" i="10" s="1"/>
  <c r="O7771" i="10" s="1"/>
  <c r="L7771" i="10"/>
  <c r="G7772" i="10"/>
  <c r="H7772" i="10"/>
  <c r="J7772" i="10"/>
  <c r="L7772" i="10"/>
  <c r="Q7770" i="10" s="1"/>
  <c r="G7773" i="10"/>
  <c r="H7773" i="10"/>
  <c r="J7773" i="10"/>
  <c r="L7773" i="10"/>
  <c r="R7770" i="10" s="1"/>
  <c r="G7774" i="10"/>
  <c r="H7774" i="10"/>
  <c r="J7774" i="10"/>
  <c r="V7774" i="10" s="1"/>
  <c r="L7774" i="10"/>
  <c r="G7775" i="10"/>
  <c r="H7775" i="10"/>
  <c r="J7775" i="10"/>
  <c r="L7775" i="10"/>
  <c r="G7776" i="10"/>
  <c r="H7776" i="10"/>
  <c r="J7776" i="10"/>
  <c r="K7776" i="10" s="1"/>
  <c r="N7776" i="10" s="1"/>
  <c r="L7776" i="10"/>
  <c r="Q7774" i="10" s="1"/>
  <c r="G7777" i="10"/>
  <c r="H7777" i="10"/>
  <c r="J7777" i="10"/>
  <c r="L7777" i="10"/>
  <c r="R7774" i="10" s="1"/>
  <c r="G7778" i="10"/>
  <c r="H7778" i="10"/>
  <c r="J7778" i="10"/>
  <c r="L7778" i="10"/>
  <c r="G7779" i="10"/>
  <c r="H7779" i="10"/>
  <c r="J7779" i="10"/>
  <c r="L7779" i="10"/>
  <c r="G7780" i="10"/>
  <c r="H7780" i="10"/>
  <c r="J7780" i="10"/>
  <c r="K7780" i="10" s="1"/>
  <c r="L7780" i="10"/>
  <c r="Q7778" i="10" s="1"/>
  <c r="G7781" i="10"/>
  <c r="H7781" i="10"/>
  <c r="J7781" i="10"/>
  <c r="L7781" i="10"/>
  <c r="R7778" i="10" s="1"/>
  <c r="G7782" i="10"/>
  <c r="H7782" i="10"/>
  <c r="J7782" i="10"/>
  <c r="V7782" i="10" s="1"/>
  <c r="L7782" i="10"/>
  <c r="G7783" i="10"/>
  <c r="H7783" i="10"/>
  <c r="J7783" i="10"/>
  <c r="L7783" i="10"/>
  <c r="G7784" i="10"/>
  <c r="H7784" i="10"/>
  <c r="J7784" i="10"/>
  <c r="L7784" i="10"/>
  <c r="Q7782" i="10" s="1"/>
  <c r="G7785" i="10"/>
  <c r="H7785" i="10"/>
  <c r="J7785" i="10"/>
  <c r="L7785" i="10"/>
  <c r="R7782" i="10" s="1"/>
  <c r="G7786" i="10"/>
  <c r="H7786" i="10"/>
  <c r="J7786" i="10"/>
  <c r="K7786" i="10" s="1"/>
  <c r="L7786" i="10"/>
  <c r="G7787" i="10"/>
  <c r="H7787" i="10"/>
  <c r="J7787" i="10"/>
  <c r="L7787" i="10"/>
  <c r="G7788" i="10"/>
  <c r="H7788" i="10"/>
  <c r="J7788" i="10"/>
  <c r="L7788" i="10"/>
  <c r="Q7786" i="10" s="1"/>
  <c r="G7789" i="10"/>
  <c r="H7789" i="10"/>
  <c r="J7789" i="10"/>
  <c r="K7789" i="10" s="1"/>
  <c r="L7789" i="10"/>
  <c r="R7786" i="10" s="1"/>
  <c r="G7790" i="10"/>
  <c r="H7790" i="10"/>
  <c r="J7790" i="10"/>
  <c r="V7790" i="10" s="1"/>
  <c r="L7790" i="10"/>
  <c r="G7791" i="10"/>
  <c r="H7791" i="10"/>
  <c r="J7791" i="10"/>
  <c r="K7791" i="10" s="1"/>
  <c r="L7791" i="10"/>
  <c r="G7792" i="10"/>
  <c r="H7792" i="10"/>
  <c r="J7792" i="10"/>
  <c r="K7792" i="10" s="1"/>
  <c r="L7792" i="10"/>
  <c r="Q7790" i="10" s="1"/>
  <c r="G7793" i="10"/>
  <c r="H7793" i="10"/>
  <c r="J7793" i="10"/>
  <c r="K7793" i="10" s="1"/>
  <c r="N7793" i="10" s="1"/>
  <c r="L7793" i="10"/>
  <c r="R7790" i="10" s="1"/>
  <c r="G7794" i="10"/>
  <c r="H7794" i="10"/>
  <c r="J7794" i="10"/>
  <c r="L7794" i="10"/>
  <c r="G7795" i="10"/>
  <c r="H7795" i="10"/>
  <c r="J7795" i="10"/>
  <c r="L7795" i="10"/>
  <c r="G7796" i="10"/>
  <c r="H7796" i="10"/>
  <c r="J7796" i="10"/>
  <c r="K7796" i="10" s="1"/>
  <c r="L7796" i="10"/>
  <c r="Q7794" i="10" s="1"/>
  <c r="G7797" i="10"/>
  <c r="H7797" i="10"/>
  <c r="J7797" i="10"/>
  <c r="L7797" i="10"/>
  <c r="R7794" i="10" s="1"/>
  <c r="G7798" i="10"/>
  <c r="H7798" i="10"/>
  <c r="J7798" i="10"/>
  <c r="K7798" i="10" s="1"/>
  <c r="L7798" i="10"/>
  <c r="G7799" i="10"/>
  <c r="H7799" i="10"/>
  <c r="J7799" i="10"/>
  <c r="L7799" i="10"/>
  <c r="G7800" i="10"/>
  <c r="H7800" i="10"/>
  <c r="J7800" i="10"/>
  <c r="L7800" i="10"/>
  <c r="Q7798" i="10" s="1"/>
  <c r="G7801" i="10"/>
  <c r="H7801" i="10"/>
  <c r="J7801" i="10"/>
  <c r="L7801" i="10"/>
  <c r="R7798" i="10" s="1"/>
  <c r="G7802" i="10"/>
  <c r="H7802" i="10"/>
  <c r="J7802" i="10"/>
  <c r="V7802" i="10" s="1"/>
  <c r="L7802" i="10"/>
  <c r="G7803" i="10"/>
  <c r="H7803" i="10"/>
  <c r="J7803" i="10"/>
  <c r="L7803" i="10"/>
  <c r="G7804" i="10"/>
  <c r="H7804" i="10"/>
  <c r="J7804" i="10"/>
  <c r="K7804" i="10" s="1"/>
  <c r="L7804" i="10"/>
  <c r="Q7802" i="10" s="1"/>
  <c r="G7805" i="10"/>
  <c r="H7805" i="10"/>
  <c r="J7805" i="10"/>
  <c r="K7805" i="10" s="1"/>
  <c r="M7805" i="10" s="1"/>
  <c r="L7805" i="10"/>
  <c r="R7802" i="10" s="1"/>
  <c r="G7806" i="10"/>
  <c r="H7806" i="10"/>
  <c r="J7806" i="10"/>
  <c r="V7806" i="10" s="1"/>
  <c r="L7806" i="10"/>
  <c r="G7807" i="10"/>
  <c r="H7807" i="10"/>
  <c r="J7807" i="10"/>
  <c r="K7807" i="10" s="1"/>
  <c r="O7807" i="10" s="1"/>
  <c r="L7807" i="10"/>
  <c r="G7808" i="10"/>
  <c r="H7808" i="10"/>
  <c r="J7808" i="10"/>
  <c r="K7808" i="10" s="1"/>
  <c r="O7808" i="10" s="1"/>
  <c r="L7808" i="10"/>
  <c r="Q7806" i="10" s="1"/>
  <c r="G7809" i="10"/>
  <c r="H7809" i="10"/>
  <c r="J7809" i="10"/>
  <c r="K7809" i="10" s="1"/>
  <c r="M7809" i="10" s="1"/>
  <c r="L7809" i="10"/>
  <c r="R7806" i="10" s="1"/>
  <c r="G7810" i="10"/>
  <c r="H7810" i="10"/>
  <c r="J7810" i="10"/>
  <c r="L7810" i="10"/>
  <c r="G7811" i="10"/>
  <c r="H7811" i="10"/>
  <c r="J7811" i="10"/>
  <c r="L7811" i="10"/>
  <c r="G7812" i="10"/>
  <c r="H7812" i="10"/>
  <c r="J7812" i="10"/>
  <c r="K7812" i="10" s="1"/>
  <c r="M7812" i="10" s="1"/>
  <c r="L7812" i="10"/>
  <c r="Q7810" i="10" s="1"/>
  <c r="G7813" i="10"/>
  <c r="H7813" i="10"/>
  <c r="J7813" i="10"/>
  <c r="L7813" i="10"/>
  <c r="R7810" i="10" s="1"/>
  <c r="G7814" i="10"/>
  <c r="H7814" i="10"/>
  <c r="J7814" i="10"/>
  <c r="V7814" i="10" s="1"/>
  <c r="L7814" i="10"/>
  <c r="G7815" i="10"/>
  <c r="H7815" i="10"/>
  <c r="J7815" i="10"/>
  <c r="L7815" i="10"/>
  <c r="G7816" i="10"/>
  <c r="H7816" i="10"/>
  <c r="J7816" i="10"/>
  <c r="K7816" i="10" s="1"/>
  <c r="L7816" i="10"/>
  <c r="Q7814" i="10" s="1"/>
  <c r="G7817" i="10"/>
  <c r="H7817" i="10"/>
  <c r="J7817" i="10"/>
  <c r="L7817" i="10"/>
  <c r="R7814" i="10" s="1"/>
  <c r="G7818" i="10"/>
  <c r="H7818" i="10"/>
  <c r="J7818" i="10"/>
  <c r="V7818" i="10" s="1"/>
  <c r="L7818" i="10"/>
  <c r="G7819" i="10"/>
  <c r="H7819" i="10"/>
  <c r="J7819" i="10"/>
  <c r="K7819" i="10" s="1"/>
  <c r="O7819" i="10" s="1"/>
  <c r="L7819" i="10"/>
  <c r="G7820" i="10"/>
  <c r="H7820" i="10"/>
  <c r="J7820" i="10"/>
  <c r="L7820" i="10"/>
  <c r="Q7818" i="10" s="1"/>
  <c r="G7821" i="10"/>
  <c r="H7821" i="10"/>
  <c r="J7821" i="10"/>
  <c r="L7821" i="10"/>
  <c r="R7818" i="10" s="1"/>
  <c r="G7822" i="10"/>
  <c r="H7822" i="10"/>
  <c r="J7822" i="10"/>
  <c r="V7822" i="10" s="1"/>
  <c r="L7822" i="10"/>
  <c r="G7823" i="10"/>
  <c r="H7823" i="10"/>
  <c r="J7823" i="10"/>
  <c r="K7823" i="10" s="1"/>
  <c r="L7823" i="10"/>
  <c r="G7824" i="10"/>
  <c r="H7824" i="10"/>
  <c r="J7824" i="10"/>
  <c r="K7824" i="10" s="1"/>
  <c r="M7824" i="10" s="1"/>
  <c r="L7824" i="10"/>
  <c r="Q7822" i="10" s="1"/>
  <c r="G7825" i="10"/>
  <c r="H7825" i="10"/>
  <c r="J7825" i="10"/>
  <c r="L7825" i="10"/>
  <c r="R7822" i="10" s="1"/>
  <c r="G7826" i="10"/>
  <c r="H7826" i="10"/>
  <c r="J7826" i="10"/>
  <c r="V7826" i="10" s="1"/>
  <c r="L7826" i="10"/>
  <c r="G7827" i="10"/>
  <c r="H7827" i="10"/>
  <c r="J7827" i="10"/>
  <c r="L7827" i="10"/>
  <c r="G7828" i="10"/>
  <c r="H7828" i="10"/>
  <c r="J7828" i="10"/>
  <c r="K7828" i="10" s="1"/>
  <c r="L7828" i="10"/>
  <c r="Q7826" i="10" s="1"/>
  <c r="G7829" i="10"/>
  <c r="H7829" i="10"/>
  <c r="J7829" i="10"/>
  <c r="K7829" i="10" s="1"/>
  <c r="N7829" i="10" s="1"/>
  <c r="L7829" i="10"/>
  <c r="R7826" i="10" s="1"/>
  <c r="G7830" i="10"/>
  <c r="H7830" i="10"/>
  <c r="J7830" i="10"/>
  <c r="V7830" i="10" s="1"/>
  <c r="L7830" i="10"/>
  <c r="G7831" i="10"/>
  <c r="H7831" i="10"/>
  <c r="J7831" i="10"/>
  <c r="L7831" i="10"/>
  <c r="G7832" i="10"/>
  <c r="H7832" i="10"/>
  <c r="J7832" i="10"/>
  <c r="L7832" i="10"/>
  <c r="Q7830" i="10" s="1"/>
  <c r="G7833" i="10"/>
  <c r="H7833" i="10"/>
  <c r="J7833" i="10"/>
  <c r="K7833" i="10" s="1"/>
  <c r="L7833" i="10"/>
  <c r="R7830" i="10" s="1"/>
  <c r="G7834" i="10"/>
  <c r="H7834" i="10"/>
  <c r="J7834" i="10"/>
  <c r="V7834" i="10" s="1"/>
  <c r="L7834" i="10"/>
  <c r="G7835" i="10"/>
  <c r="H7835" i="10"/>
  <c r="J7835" i="10"/>
  <c r="K7835" i="10" s="1"/>
  <c r="L7835" i="10"/>
  <c r="G7836" i="10"/>
  <c r="H7836" i="10"/>
  <c r="J7836" i="10"/>
  <c r="K7836" i="10" s="1"/>
  <c r="L7836" i="10"/>
  <c r="Q7834" i="10" s="1"/>
  <c r="G7837" i="10"/>
  <c r="H7837" i="10"/>
  <c r="J7837" i="10"/>
  <c r="K7837" i="10" s="1"/>
  <c r="O7837" i="10" s="1"/>
  <c r="L7837" i="10"/>
  <c r="R7834" i="10" s="1"/>
  <c r="G7838" i="10"/>
  <c r="H7838" i="10"/>
  <c r="J7838" i="10"/>
  <c r="V7838" i="10" s="1"/>
  <c r="L7838" i="10"/>
  <c r="G7839" i="10"/>
  <c r="H7839" i="10"/>
  <c r="J7839" i="10"/>
  <c r="K7839" i="10" s="1"/>
  <c r="N7839" i="10" s="1"/>
  <c r="L7839" i="10"/>
  <c r="G7840" i="10"/>
  <c r="H7840" i="10"/>
  <c r="J7840" i="10"/>
  <c r="K7840" i="10" s="1"/>
  <c r="O7840" i="10" s="1"/>
  <c r="L7840" i="10"/>
  <c r="Q7838" i="10" s="1"/>
  <c r="G7841" i="10"/>
  <c r="H7841" i="10"/>
  <c r="J7841" i="10"/>
  <c r="L7841" i="10"/>
  <c r="R7838" i="10" s="1"/>
  <c r="G7842" i="10"/>
  <c r="H7842" i="10"/>
  <c r="J7842" i="10"/>
  <c r="L7842" i="10"/>
  <c r="G7843" i="10"/>
  <c r="H7843" i="10"/>
  <c r="J7843" i="10"/>
  <c r="K7843" i="10" s="1"/>
  <c r="M7843" i="10" s="1"/>
  <c r="L7843" i="10"/>
  <c r="G7844" i="10"/>
  <c r="H7844" i="10"/>
  <c r="J7844" i="10"/>
  <c r="K7844" i="10" s="1"/>
  <c r="O7844" i="10" s="1"/>
  <c r="L7844" i="10"/>
  <c r="Q7842" i="10" s="1"/>
  <c r="G7845" i="10"/>
  <c r="H7845" i="10"/>
  <c r="J7845" i="10"/>
  <c r="L7845" i="10"/>
  <c r="R7842" i="10" s="1"/>
  <c r="G7846" i="10"/>
  <c r="H7846" i="10"/>
  <c r="J7846" i="10"/>
  <c r="K7846" i="10" s="1"/>
  <c r="L7846" i="10"/>
  <c r="G7847" i="10"/>
  <c r="H7847" i="10"/>
  <c r="J7847" i="10"/>
  <c r="L7847" i="10"/>
  <c r="G7848" i="10"/>
  <c r="H7848" i="10"/>
  <c r="J7848" i="10"/>
  <c r="L7848" i="10"/>
  <c r="Q7846" i="10" s="1"/>
  <c r="G7849" i="10"/>
  <c r="H7849" i="10"/>
  <c r="J7849" i="10"/>
  <c r="L7849" i="10"/>
  <c r="R7846" i="10" s="1"/>
  <c r="G7850" i="10"/>
  <c r="H7850" i="10"/>
  <c r="J7850" i="10"/>
  <c r="V7850" i="10" s="1"/>
  <c r="L7850" i="10"/>
  <c r="G7851" i="10"/>
  <c r="H7851" i="10"/>
  <c r="J7851" i="10"/>
  <c r="K7851" i="10" s="1"/>
  <c r="N7851" i="10" s="1"/>
  <c r="L7851" i="10"/>
  <c r="G7852" i="10"/>
  <c r="H7852" i="10"/>
  <c r="J7852" i="10"/>
  <c r="K7852" i="10" s="1"/>
  <c r="O7852" i="10" s="1"/>
  <c r="L7852" i="10"/>
  <c r="Q7850" i="10" s="1"/>
  <c r="G7853" i="10"/>
  <c r="H7853" i="10"/>
  <c r="J7853" i="10"/>
  <c r="L7853" i="10"/>
  <c r="R7850" i="10" s="1"/>
  <c r="G7854" i="10"/>
  <c r="H7854" i="10"/>
  <c r="J7854" i="10"/>
  <c r="L7854" i="10"/>
  <c r="G7855" i="10"/>
  <c r="H7855" i="10"/>
  <c r="J7855" i="10"/>
  <c r="K7855" i="10" s="1"/>
  <c r="L7855" i="10"/>
  <c r="G7856" i="10"/>
  <c r="H7856" i="10"/>
  <c r="J7856" i="10"/>
  <c r="L7856" i="10"/>
  <c r="Q7854" i="10" s="1"/>
  <c r="G7857" i="10"/>
  <c r="H7857" i="10"/>
  <c r="J7857" i="10"/>
  <c r="K7857" i="10" s="1"/>
  <c r="M7857" i="10" s="1"/>
  <c r="L7857" i="10"/>
  <c r="R7854" i="10" s="1"/>
  <c r="G7858" i="10"/>
  <c r="H7858" i="10"/>
  <c r="J7858" i="10"/>
  <c r="L7858" i="10"/>
  <c r="G7859" i="10"/>
  <c r="H7859" i="10"/>
  <c r="J7859" i="10"/>
  <c r="L7859" i="10"/>
  <c r="G7860" i="10"/>
  <c r="H7860" i="10"/>
  <c r="J7860" i="10"/>
  <c r="K7860" i="10" s="1"/>
  <c r="L7860" i="10"/>
  <c r="Q7858" i="10" s="1"/>
  <c r="G7861" i="10"/>
  <c r="H7861" i="10"/>
  <c r="J7861" i="10"/>
  <c r="L7861" i="10"/>
  <c r="R7858" i="10" s="1"/>
  <c r="G7862" i="10"/>
  <c r="H7862" i="10"/>
  <c r="J7862" i="10"/>
  <c r="L7862" i="10"/>
  <c r="G7863" i="10"/>
  <c r="H7863" i="10"/>
  <c r="J7863" i="10"/>
  <c r="K7863" i="10" s="1"/>
  <c r="N7863" i="10" s="1"/>
  <c r="L7863" i="10"/>
  <c r="G7864" i="10"/>
  <c r="H7864" i="10"/>
  <c r="J7864" i="10"/>
  <c r="K7864" i="10" s="1"/>
  <c r="M7864" i="10" s="1"/>
  <c r="L7864" i="10"/>
  <c r="Q7862" i="10" s="1"/>
  <c r="G7865" i="10"/>
  <c r="H7865" i="10"/>
  <c r="J7865" i="10"/>
  <c r="L7865" i="10"/>
  <c r="R7862" i="10" s="1"/>
  <c r="G7866" i="10"/>
  <c r="H7866" i="10"/>
  <c r="J7866" i="10"/>
  <c r="V7866" i="10" s="1"/>
  <c r="L7866" i="10"/>
  <c r="G7867" i="10"/>
  <c r="H7867" i="10"/>
  <c r="J7867" i="10"/>
  <c r="K7867" i="10" s="1"/>
  <c r="O7867" i="10" s="1"/>
  <c r="L7867" i="10"/>
  <c r="G7868" i="10"/>
  <c r="H7868" i="10"/>
  <c r="J7868" i="10"/>
  <c r="L7868" i="10"/>
  <c r="Q7866" i="10" s="1"/>
  <c r="G7869" i="10"/>
  <c r="H7869" i="10"/>
  <c r="J7869" i="10"/>
  <c r="K7869" i="10" s="1"/>
  <c r="M7869" i="10" s="1"/>
  <c r="L7869" i="10"/>
  <c r="R7866" i="10" s="1"/>
  <c r="G7870" i="10"/>
  <c r="H7870" i="10"/>
  <c r="J7870" i="10"/>
  <c r="L7870" i="10"/>
  <c r="G7871" i="10"/>
  <c r="H7871" i="10"/>
  <c r="J7871" i="10"/>
  <c r="K7871" i="10" s="1"/>
  <c r="N7871" i="10" s="1"/>
  <c r="L7871" i="10"/>
  <c r="G7872" i="10"/>
  <c r="H7872" i="10"/>
  <c r="J7872" i="10"/>
  <c r="K7872" i="10" s="1"/>
  <c r="L7872" i="10"/>
  <c r="Q7870" i="10" s="1"/>
  <c r="G7873" i="10"/>
  <c r="H7873" i="10"/>
  <c r="J7873" i="10"/>
  <c r="L7873" i="10"/>
  <c r="R7870" i="10" s="1"/>
  <c r="G7874" i="10"/>
  <c r="H7874" i="10"/>
  <c r="J7874" i="10"/>
  <c r="V7874" i="10" s="1"/>
  <c r="L7874" i="10"/>
  <c r="G7875" i="10"/>
  <c r="H7875" i="10"/>
  <c r="J7875" i="10"/>
  <c r="K7875" i="10" s="1"/>
  <c r="N7875" i="10" s="1"/>
  <c r="L7875" i="10"/>
  <c r="G7876" i="10"/>
  <c r="H7876" i="10"/>
  <c r="J7876" i="10"/>
  <c r="L7876" i="10"/>
  <c r="Q7874" i="10" s="1"/>
  <c r="G7877" i="10"/>
  <c r="H7877" i="10"/>
  <c r="J7877" i="10"/>
  <c r="L7877" i="10"/>
  <c r="R7874" i="10" s="1"/>
  <c r="G7878" i="10"/>
  <c r="H7878" i="10"/>
  <c r="J7878" i="10"/>
  <c r="K7878" i="10" s="1"/>
  <c r="L7878" i="10"/>
  <c r="G7879" i="10"/>
  <c r="H7879" i="10"/>
  <c r="J7879" i="10"/>
  <c r="L7879" i="10"/>
  <c r="G7880" i="10"/>
  <c r="H7880" i="10"/>
  <c r="J7880" i="10"/>
  <c r="L7880" i="10"/>
  <c r="Q7878" i="10" s="1"/>
  <c r="G7881" i="10"/>
  <c r="H7881" i="10"/>
  <c r="J7881" i="10"/>
  <c r="K7881" i="10" s="1"/>
  <c r="L7881" i="10"/>
  <c r="R7878" i="10" s="1"/>
  <c r="G7882" i="10"/>
  <c r="H7882" i="10"/>
  <c r="J7882" i="10"/>
  <c r="V7882" i="10" s="1"/>
  <c r="L7882" i="10"/>
  <c r="G7883" i="10"/>
  <c r="H7883" i="10"/>
  <c r="J7883" i="10"/>
  <c r="L7883" i="10"/>
  <c r="G7884" i="10"/>
  <c r="H7884" i="10"/>
  <c r="J7884" i="10"/>
  <c r="L7884" i="10"/>
  <c r="Q7882" i="10" s="1"/>
  <c r="G7885" i="10"/>
  <c r="H7885" i="10"/>
  <c r="J7885" i="10"/>
  <c r="K7885" i="10" s="1"/>
  <c r="N7885" i="10" s="1"/>
  <c r="L7885" i="10"/>
  <c r="R7882" i="10" s="1"/>
  <c r="G7886" i="10"/>
  <c r="H7886" i="10"/>
  <c r="J7886" i="10"/>
  <c r="K7886" i="10" s="1"/>
  <c r="L7886" i="10"/>
  <c r="G7887" i="10"/>
  <c r="H7887" i="10"/>
  <c r="J7887" i="10"/>
  <c r="K7887" i="10" s="1"/>
  <c r="N7887" i="10" s="1"/>
  <c r="L7887" i="10"/>
  <c r="G7888" i="10"/>
  <c r="H7888" i="10"/>
  <c r="J7888" i="10"/>
  <c r="K7888" i="10" s="1"/>
  <c r="O7888" i="10" s="1"/>
  <c r="L7888" i="10"/>
  <c r="Q7886" i="10" s="1"/>
  <c r="G7889" i="10"/>
  <c r="H7889" i="10"/>
  <c r="J7889" i="10"/>
  <c r="K7889" i="10" s="1"/>
  <c r="N7889" i="10" s="1"/>
  <c r="L7889" i="10"/>
  <c r="R7886" i="10" s="1"/>
  <c r="G7890" i="10"/>
  <c r="H7890" i="10"/>
  <c r="J7890" i="10"/>
  <c r="V7890" i="10" s="1"/>
  <c r="L7890" i="10"/>
  <c r="G7891" i="10"/>
  <c r="H7891" i="10"/>
  <c r="J7891" i="10"/>
  <c r="K7891" i="10" s="1"/>
  <c r="L7891" i="10"/>
  <c r="G7892" i="10"/>
  <c r="H7892" i="10"/>
  <c r="J7892" i="10"/>
  <c r="L7892" i="10"/>
  <c r="Q7890" i="10" s="1"/>
  <c r="G7893" i="10"/>
  <c r="H7893" i="10"/>
  <c r="J7893" i="10"/>
  <c r="L7893" i="10"/>
  <c r="R7890" i="10" s="1"/>
  <c r="G7894" i="10"/>
  <c r="H7894" i="10"/>
  <c r="J7894" i="10"/>
  <c r="V7894" i="10" s="1"/>
  <c r="L7894" i="10"/>
  <c r="G7895" i="10"/>
  <c r="H7895" i="10"/>
  <c r="J7895" i="10"/>
  <c r="K7895" i="10" s="1"/>
  <c r="N7895" i="10" s="1"/>
  <c r="L7895" i="10"/>
  <c r="G7896" i="10"/>
  <c r="H7896" i="10"/>
  <c r="J7896" i="10"/>
  <c r="K7896" i="10" s="1"/>
  <c r="L7896" i="10"/>
  <c r="Q7894" i="10" s="1"/>
  <c r="G7897" i="10"/>
  <c r="H7897" i="10"/>
  <c r="J7897" i="10"/>
  <c r="K7897" i="10" s="1"/>
  <c r="O7897" i="10" s="1"/>
  <c r="L7897" i="10"/>
  <c r="R7894" i="10" s="1"/>
  <c r="G7898" i="10"/>
  <c r="H7898" i="10"/>
  <c r="J7898" i="10"/>
  <c r="V7898" i="10" s="1"/>
  <c r="L7898" i="10"/>
  <c r="G7899" i="10"/>
  <c r="H7899" i="10"/>
  <c r="J7899" i="10"/>
  <c r="K7899" i="10" s="1"/>
  <c r="L7899" i="10"/>
  <c r="G7900" i="10"/>
  <c r="H7900" i="10"/>
  <c r="J7900" i="10"/>
  <c r="L7900" i="10"/>
  <c r="Q7898" i="10" s="1"/>
  <c r="G7901" i="10"/>
  <c r="H7901" i="10"/>
  <c r="J7901" i="10"/>
  <c r="K7901" i="10" s="1"/>
  <c r="L7901" i="10"/>
  <c r="R7898" i="10" s="1"/>
  <c r="G7902" i="10"/>
  <c r="H7902" i="10"/>
  <c r="J7902" i="10"/>
  <c r="L7902" i="10"/>
  <c r="G7903" i="10"/>
  <c r="H7903" i="10"/>
  <c r="J7903" i="10"/>
  <c r="K7903" i="10" s="1"/>
  <c r="M7903" i="10" s="1"/>
  <c r="L7903" i="10"/>
  <c r="G7904" i="10"/>
  <c r="H7904" i="10"/>
  <c r="J7904" i="10"/>
  <c r="L7904" i="10"/>
  <c r="Q7902" i="10" s="1"/>
  <c r="G7905" i="10"/>
  <c r="H7905" i="10"/>
  <c r="J7905" i="10"/>
  <c r="L7905" i="10"/>
  <c r="R7902" i="10" s="1"/>
  <c r="G7906" i="10"/>
  <c r="H7906" i="10"/>
  <c r="J7906" i="10"/>
  <c r="L7906" i="10"/>
  <c r="G7907" i="10"/>
  <c r="H7907" i="10"/>
  <c r="J7907" i="10"/>
  <c r="K7907" i="10" s="1"/>
  <c r="M7907" i="10" s="1"/>
  <c r="L7907" i="10"/>
  <c r="G7908" i="10"/>
  <c r="H7908" i="10"/>
  <c r="J7908" i="10"/>
  <c r="K7908" i="10" s="1"/>
  <c r="L7908" i="10"/>
  <c r="Q7906" i="10" s="1"/>
  <c r="G7909" i="10"/>
  <c r="H7909" i="10"/>
  <c r="J7909" i="10"/>
  <c r="L7909" i="10"/>
  <c r="R7906" i="10" s="1"/>
  <c r="G7910" i="10"/>
  <c r="H7910" i="10"/>
  <c r="J7910" i="10"/>
  <c r="V7910" i="10" s="1"/>
  <c r="L7910" i="10"/>
  <c r="G7911" i="10"/>
  <c r="H7911" i="10"/>
  <c r="J7911" i="10"/>
  <c r="L7911" i="10"/>
  <c r="G7912" i="10"/>
  <c r="H7912" i="10"/>
  <c r="J7912" i="10"/>
  <c r="L7912" i="10"/>
  <c r="Q7910" i="10" s="1"/>
  <c r="G7913" i="10"/>
  <c r="H7913" i="10"/>
  <c r="J7913" i="10"/>
  <c r="L7913" i="10"/>
  <c r="R7910" i="10" s="1"/>
  <c r="G7914" i="10"/>
  <c r="H7914" i="10"/>
  <c r="J7914" i="10"/>
  <c r="V7914" i="10" s="1"/>
  <c r="L7914" i="10"/>
  <c r="G7915" i="10"/>
  <c r="H7915" i="10"/>
  <c r="J7915" i="10"/>
  <c r="K7915" i="10" s="1"/>
  <c r="M7915" i="10" s="1"/>
  <c r="L7915" i="10"/>
  <c r="G7916" i="10"/>
  <c r="H7916" i="10"/>
  <c r="J7916" i="10"/>
  <c r="K7916" i="10" s="1"/>
  <c r="L7916" i="10"/>
  <c r="Q7914" i="10" s="1"/>
  <c r="G7917" i="10"/>
  <c r="H7917" i="10"/>
  <c r="J7917" i="10"/>
  <c r="K7917" i="10" s="1"/>
  <c r="N7917" i="10" s="1"/>
  <c r="L7917" i="10"/>
  <c r="R7914" i="10" s="1"/>
  <c r="G7918" i="10"/>
  <c r="H7918" i="10"/>
  <c r="J7918" i="10"/>
  <c r="V7918" i="10" s="1"/>
  <c r="L7918" i="10"/>
  <c r="G7919" i="10"/>
  <c r="H7919" i="10"/>
  <c r="J7919" i="10"/>
  <c r="L7919" i="10"/>
  <c r="G7920" i="10"/>
  <c r="H7920" i="10"/>
  <c r="J7920" i="10"/>
  <c r="K7920" i="10" s="1"/>
  <c r="O7920" i="10" s="1"/>
  <c r="L7920" i="10"/>
  <c r="Q7918" i="10" s="1"/>
  <c r="G7921" i="10"/>
  <c r="H7921" i="10"/>
  <c r="J7921" i="10"/>
  <c r="K7921" i="10" s="1"/>
  <c r="M7921" i="10" s="1"/>
  <c r="L7921" i="10"/>
  <c r="R7918" i="10" s="1"/>
  <c r="G7922" i="10"/>
  <c r="H7922" i="10"/>
  <c r="J7922" i="10"/>
  <c r="L7922" i="10"/>
  <c r="G7923" i="10"/>
  <c r="H7923" i="10"/>
  <c r="J7923" i="10"/>
  <c r="K7923" i="10" s="1"/>
  <c r="L7923" i="10"/>
  <c r="G7924" i="10"/>
  <c r="H7924" i="10"/>
  <c r="J7924" i="10"/>
  <c r="K7924" i="10" s="1"/>
  <c r="L7924" i="10"/>
  <c r="Q7922" i="10" s="1"/>
  <c r="G7925" i="10"/>
  <c r="H7925" i="10"/>
  <c r="J7925" i="10"/>
  <c r="K7925" i="10" s="1"/>
  <c r="L7925" i="10"/>
  <c r="R7922" i="10" s="1"/>
  <c r="G7926" i="10"/>
  <c r="H7926" i="10"/>
  <c r="J7926" i="10"/>
  <c r="V7926" i="10" s="1"/>
  <c r="L7926" i="10"/>
  <c r="G7927" i="10"/>
  <c r="H7927" i="10"/>
  <c r="J7927" i="10"/>
  <c r="K7927" i="10" s="1"/>
  <c r="M7927" i="10" s="1"/>
  <c r="L7927" i="10"/>
  <c r="G7928" i="10"/>
  <c r="H7928" i="10"/>
  <c r="J7928" i="10"/>
  <c r="K7928" i="10" s="1"/>
  <c r="L7928" i="10"/>
  <c r="Q7926" i="10" s="1"/>
  <c r="G7929" i="10"/>
  <c r="H7929" i="10"/>
  <c r="J7929" i="10"/>
  <c r="L7929" i="10"/>
  <c r="R7926" i="10" s="1"/>
  <c r="G7930" i="10"/>
  <c r="H7930" i="10"/>
  <c r="J7930" i="10"/>
  <c r="V7930" i="10" s="1"/>
  <c r="L7930" i="10"/>
  <c r="G7931" i="10"/>
  <c r="H7931" i="10"/>
  <c r="J7931" i="10"/>
  <c r="K7931" i="10" s="1"/>
  <c r="M7931" i="10" s="1"/>
  <c r="L7931" i="10"/>
  <c r="G7932" i="10"/>
  <c r="H7932" i="10"/>
  <c r="J7932" i="10"/>
  <c r="K7932" i="10" s="1"/>
  <c r="M7932" i="10" s="1"/>
  <c r="L7932" i="10"/>
  <c r="Q7930" i="10" s="1"/>
  <c r="G7933" i="10"/>
  <c r="H7933" i="10"/>
  <c r="J7933" i="10"/>
  <c r="L7933" i="10"/>
  <c r="R7930" i="10" s="1"/>
  <c r="G7934" i="10"/>
  <c r="H7934" i="10"/>
  <c r="J7934" i="10"/>
  <c r="V7934" i="10" s="1"/>
  <c r="L7934" i="10"/>
  <c r="G7935" i="10"/>
  <c r="H7935" i="10"/>
  <c r="J7935" i="10"/>
  <c r="K7935" i="10" s="1"/>
  <c r="L7935" i="10"/>
  <c r="G7936" i="10"/>
  <c r="H7936" i="10"/>
  <c r="J7936" i="10"/>
  <c r="L7936" i="10"/>
  <c r="Q7934" i="10" s="1"/>
  <c r="G7937" i="10"/>
  <c r="H7937" i="10"/>
  <c r="J7937" i="10"/>
  <c r="L7937" i="10"/>
  <c r="R7934" i="10" s="1"/>
  <c r="G7938" i="10"/>
  <c r="H7938" i="10"/>
  <c r="J7938" i="10"/>
  <c r="L7938" i="10"/>
  <c r="G7939" i="10"/>
  <c r="H7939" i="10"/>
  <c r="J7939" i="10"/>
  <c r="K7939" i="10" s="1"/>
  <c r="N7939" i="10" s="1"/>
  <c r="L7939" i="10"/>
  <c r="G7940" i="10"/>
  <c r="H7940" i="10"/>
  <c r="J7940" i="10"/>
  <c r="L7940" i="10"/>
  <c r="Q7938" i="10" s="1"/>
  <c r="G7941" i="10"/>
  <c r="H7941" i="10"/>
  <c r="J7941" i="10"/>
  <c r="K7941" i="10" s="1"/>
  <c r="L7941" i="10"/>
  <c r="R7938" i="10" s="1"/>
  <c r="G7942" i="10"/>
  <c r="H7942" i="10"/>
  <c r="J7942" i="10"/>
  <c r="L7942" i="10"/>
  <c r="G7943" i="10"/>
  <c r="H7943" i="10"/>
  <c r="J7943" i="10"/>
  <c r="K7943" i="10" s="1"/>
  <c r="M7943" i="10" s="1"/>
  <c r="L7943" i="10"/>
  <c r="G7944" i="10"/>
  <c r="H7944" i="10"/>
  <c r="J7944" i="10"/>
  <c r="K7944" i="10" s="1"/>
  <c r="M7944" i="10" s="1"/>
  <c r="L7944" i="10"/>
  <c r="Q7942" i="10" s="1"/>
  <c r="G7945" i="10"/>
  <c r="H7945" i="10"/>
  <c r="J7945" i="10"/>
  <c r="K7945" i="10" s="1"/>
  <c r="M7945" i="10" s="1"/>
  <c r="L7945" i="10"/>
  <c r="R7942" i="10" s="1"/>
  <c r="G7946" i="10"/>
  <c r="H7946" i="10"/>
  <c r="J7946" i="10"/>
  <c r="L7946" i="10"/>
  <c r="G7947" i="10"/>
  <c r="H7947" i="10"/>
  <c r="J7947" i="10"/>
  <c r="L7947" i="10"/>
  <c r="G7948" i="10"/>
  <c r="H7948" i="10"/>
  <c r="J7948" i="10"/>
  <c r="K7948" i="10" s="1"/>
  <c r="L7948" i="10"/>
  <c r="Q7946" i="10" s="1"/>
  <c r="G7949" i="10"/>
  <c r="H7949" i="10"/>
  <c r="J7949" i="10"/>
  <c r="K7949" i="10" s="1"/>
  <c r="L7949" i="10"/>
  <c r="R7946" i="10" s="1"/>
  <c r="G7950" i="10"/>
  <c r="H7950" i="10"/>
  <c r="J7950" i="10"/>
  <c r="L7950" i="10"/>
  <c r="G7951" i="10"/>
  <c r="H7951" i="10"/>
  <c r="J7951" i="10"/>
  <c r="L7951" i="10"/>
  <c r="G7952" i="10"/>
  <c r="H7952" i="10"/>
  <c r="J7952" i="10"/>
  <c r="L7952" i="10"/>
  <c r="Q7950" i="10" s="1"/>
  <c r="G7953" i="10"/>
  <c r="H7953" i="10"/>
  <c r="J7953" i="10"/>
  <c r="L7953" i="10"/>
  <c r="R7950" i="10" s="1"/>
  <c r="G7954" i="10"/>
  <c r="H7954" i="10"/>
  <c r="J7954" i="10"/>
  <c r="L7954" i="10"/>
  <c r="G7955" i="10"/>
  <c r="H7955" i="10"/>
  <c r="J7955" i="10"/>
  <c r="L7955" i="10"/>
  <c r="G7956" i="10"/>
  <c r="H7956" i="10"/>
  <c r="J7956" i="10"/>
  <c r="K7956" i="10" s="1"/>
  <c r="L7956" i="10"/>
  <c r="Q7954" i="10" s="1"/>
  <c r="G7957" i="10"/>
  <c r="H7957" i="10"/>
  <c r="J7957" i="10"/>
  <c r="K7957" i="10" s="1"/>
  <c r="M7957" i="10" s="1"/>
  <c r="L7957" i="10"/>
  <c r="R7954" i="10" s="1"/>
  <c r="G7958" i="10"/>
  <c r="H7958" i="10"/>
  <c r="J7958" i="10"/>
  <c r="L7958" i="10"/>
  <c r="G7959" i="10"/>
  <c r="H7959" i="10"/>
  <c r="J7959" i="10"/>
  <c r="K7959" i="10" s="1"/>
  <c r="L7959" i="10"/>
  <c r="G7960" i="10"/>
  <c r="H7960" i="10"/>
  <c r="J7960" i="10"/>
  <c r="K7960" i="10" s="1"/>
  <c r="L7960" i="10"/>
  <c r="Q7958" i="10" s="1"/>
  <c r="G7961" i="10"/>
  <c r="H7961" i="10"/>
  <c r="J7961" i="10"/>
  <c r="L7961" i="10"/>
  <c r="R7958" i="10" s="1"/>
  <c r="G7962" i="10"/>
  <c r="H7962" i="10"/>
  <c r="J7962" i="10"/>
  <c r="V7962" i="10" s="1"/>
  <c r="L7962" i="10"/>
  <c r="G7963" i="10"/>
  <c r="H7963" i="10"/>
  <c r="J7963" i="10"/>
  <c r="L7963" i="10"/>
  <c r="G7964" i="10"/>
  <c r="H7964" i="10"/>
  <c r="J7964" i="10"/>
  <c r="K7964" i="10" s="1"/>
  <c r="L7964" i="10"/>
  <c r="Q7962" i="10" s="1"/>
  <c r="G7965" i="10"/>
  <c r="H7965" i="10"/>
  <c r="J7965" i="10"/>
  <c r="K7965" i="10" s="1"/>
  <c r="N7965" i="10" s="1"/>
  <c r="L7965" i="10"/>
  <c r="R7962" i="10" s="1"/>
  <c r="G7966" i="10"/>
  <c r="H7966" i="10"/>
  <c r="J7966" i="10"/>
  <c r="L7966" i="10"/>
  <c r="G7967" i="10"/>
  <c r="H7967" i="10"/>
  <c r="J7967" i="10"/>
  <c r="L7967" i="10"/>
  <c r="G7968" i="10"/>
  <c r="H7968" i="10"/>
  <c r="J7968" i="10"/>
  <c r="K7968" i="10" s="1"/>
  <c r="L7968" i="10"/>
  <c r="Q7966" i="10" s="1"/>
  <c r="G7969" i="10"/>
  <c r="H7969" i="10"/>
  <c r="J7969" i="10"/>
  <c r="K7969" i="10" s="1"/>
  <c r="O7969" i="10" s="1"/>
  <c r="L7969" i="10"/>
  <c r="R7966" i="10" s="1"/>
  <c r="G7970" i="10"/>
  <c r="H7970" i="10"/>
  <c r="J7970" i="10"/>
  <c r="V7970" i="10" s="1"/>
  <c r="L7970" i="10"/>
  <c r="G7971" i="10"/>
  <c r="H7971" i="10"/>
  <c r="J7971" i="10"/>
  <c r="K7971" i="10" s="1"/>
  <c r="L7971" i="10"/>
  <c r="G7972" i="10"/>
  <c r="H7972" i="10"/>
  <c r="J7972" i="10"/>
  <c r="K7972" i="10" s="1"/>
  <c r="O7972" i="10" s="1"/>
  <c r="L7972" i="10"/>
  <c r="Q7970" i="10" s="1"/>
  <c r="G7973" i="10"/>
  <c r="H7973" i="10"/>
  <c r="J7973" i="10"/>
  <c r="L7973" i="10"/>
  <c r="R7970" i="10" s="1"/>
  <c r="G7974" i="10"/>
  <c r="H7974" i="10"/>
  <c r="J7974" i="10"/>
  <c r="V7974" i="10" s="1"/>
  <c r="L7974" i="10"/>
  <c r="G7975" i="10"/>
  <c r="H7975" i="10"/>
  <c r="J7975" i="10"/>
  <c r="K7975" i="10" s="1"/>
  <c r="O7975" i="10" s="1"/>
  <c r="L7975" i="10"/>
  <c r="G7976" i="10"/>
  <c r="H7976" i="10"/>
  <c r="J7976" i="10"/>
  <c r="L7976" i="10"/>
  <c r="Q7974" i="10" s="1"/>
  <c r="G7977" i="10"/>
  <c r="H7977" i="10"/>
  <c r="J7977" i="10"/>
  <c r="L7977" i="10"/>
  <c r="R7974" i="10" s="1"/>
  <c r="G7978" i="10"/>
  <c r="H7978" i="10"/>
  <c r="J7978" i="10"/>
  <c r="V7978" i="10" s="1"/>
  <c r="L7978" i="10"/>
  <c r="G7979" i="10"/>
  <c r="H7979" i="10"/>
  <c r="J7979" i="10"/>
  <c r="L7979" i="10"/>
  <c r="G7980" i="10"/>
  <c r="H7980" i="10"/>
  <c r="J7980" i="10"/>
  <c r="L7980" i="10"/>
  <c r="Q7978" i="10" s="1"/>
  <c r="G7981" i="10"/>
  <c r="H7981" i="10"/>
  <c r="J7981" i="10"/>
  <c r="L7981" i="10"/>
  <c r="R7978" i="10" s="1"/>
  <c r="G7982" i="10"/>
  <c r="H7982" i="10"/>
  <c r="J7982" i="10"/>
  <c r="L7982" i="10"/>
  <c r="G7983" i="10"/>
  <c r="H7983" i="10"/>
  <c r="J7983" i="10"/>
  <c r="K7983" i="10" s="1"/>
  <c r="O7983" i="10" s="1"/>
  <c r="L7983" i="10"/>
  <c r="G7984" i="10"/>
  <c r="H7984" i="10"/>
  <c r="J7984" i="10"/>
  <c r="K7984" i="10" s="1"/>
  <c r="O7984" i="10" s="1"/>
  <c r="L7984" i="10"/>
  <c r="Q7982" i="10" s="1"/>
  <c r="G7985" i="10"/>
  <c r="H7985" i="10"/>
  <c r="J7985" i="10"/>
  <c r="K7985" i="10" s="1"/>
  <c r="O7985" i="10" s="1"/>
  <c r="L7985" i="10"/>
  <c r="R7982" i="10" s="1"/>
  <c r="G7986" i="10"/>
  <c r="H7986" i="10"/>
  <c r="J7986" i="10"/>
  <c r="V7986" i="10" s="1"/>
  <c r="L7986" i="10"/>
  <c r="G7987" i="10"/>
  <c r="H7987" i="10"/>
  <c r="J7987" i="10"/>
  <c r="L7987" i="10"/>
  <c r="G7988" i="10"/>
  <c r="H7988" i="10"/>
  <c r="J7988" i="10"/>
  <c r="L7988" i="10"/>
  <c r="Q7986" i="10" s="1"/>
  <c r="G7989" i="10"/>
  <c r="H7989" i="10"/>
  <c r="J7989" i="10"/>
  <c r="L7989" i="10"/>
  <c r="R7986" i="10" s="1"/>
  <c r="G7990" i="10"/>
  <c r="H7990" i="10"/>
  <c r="J7990" i="10"/>
  <c r="L7990" i="10"/>
  <c r="G7991" i="10"/>
  <c r="H7991" i="10"/>
  <c r="J7991" i="10"/>
  <c r="K7991" i="10" s="1"/>
  <c r="L7991" i="10"/>
  <c r="G7992" i="10"/>
  <c r="H7992" i="10"/>
  <c r="J7992" i="10"/>
  <c r="K7992" i="10" s="1"/>
  <c r="L7992" i="10"/>
  <c r="Q7990" i="10" s="1"/>
  <c r="G7993" i="10"/>
  <c r="H7993" i="10"/>
  <c r="J7993" i="10"/>
  <c r="K7993" i="10" s="1"/>
  <c r="O7993" i="10" s="1"/>
  <c r="L7993" i="10"/>
  <c r="R7990" i="10" s="1"/>
  <c r="G7994" i="10"/>
  <c r="H7994" i="10"/>
  <c r="J7994" i="10"/>
  <c r="V7994" i="10" s="1"/>
  <c r="L7994" i="10"/>
  <c r="G7995" i="10"/>
  <c r="H7995" i="10"/>
  <c r="J7995" i="10"/>
  <c r="L7995" i="10"/>
  <c r="G7996" i="10"/>
  <c r="H7996" i="10"/>
  <c r="J7996" i="10"/>
  <c r="L7996" i="10"/>
  <c r="Q7994" i="10" s="1"/>
  <c r="G7997" i="10"/>
  <c r="H7997" i="10"/>
  <c r="J7997" i="10"/>
  <c r="L7997" i="10"/>
  <c r="R7994" i="10" s="1"/>
  <c r="G7998" i="10"/>
  <c r="H7998" i="10"/>
  <c r="J7998" i="10"/>
  <c r="L7998" i="10"/>
  <c r="G7999" i="10"/>
  <c r="H7999" i="10"/>
  <c r="J7999" i="10"/>
  <c r="L7999" i="10"/>
  <c r="G8000" i="10"/>
  <c r="H8000" i="10"/>
  <c r="J8000" i="10"/>
  <c r="L8000" i="10"/>
  <c r="Q7998" i="10" s="1"/>
  <c r="G8001" i="10"/>
  <c r="H8001" i="10"/>
  <c r="J8001" i="10"/>
  <c r="K8001" i="10" s="1"/>
  <c r="M8001" i="10" s="1"/>
  <c r="L8001" i="10"/>
  <c r="R7998" i="10" s="1"/>
  <c r="G8002" i="10"/>
  <c r="H8002" i="10"/>
  <c r="J8002" i="10"/>
  <c r="L8002" i="10"/>
  <c r="G8003" i="10"/>
  <c r="H8003" i="10"/>
  <c r="J8003" i="10"/>
  <c r="L8003" i="10"/>
  <c r="G8004" i="10"/>
  <c r="H8004" i="10"/>
  <c r="J8004" i="10"/>
  <c r="L8004" i="10"/>
  <c r="Q8002" i="10" s="1"/>
  <c r="G8005" i="10"/>
  <c r="H8005" i="10"/>
  <c r="J8005" i="10"/>
  <c r="K8005" i="10" s="1"/>
  <c r="L8005" i="10"/>
  <c r="R8002" i="10" s="1"/>
  <c r="G8006" i="10"/>
  <c r="H8006" i="10"/>
  <c r="J8006" i="10"/>
  <c r="V8006" i="10" s="1"/>
  <c r="L8006" i="10"/>
  <c r="G8007" i="10"/>
  <c r="H8007" i="10"/>
  <c r="J8007" i="10"/>
  <c r="L8007" i="10"/>
  <c r="G8008" i="10"/>
  <c r="H8008" i="10"/>
  <c r="J8008" i="10"/>
  <c r="K8008" i="10" s="1"/>
  <c r="L8008" i="10"/>
  <c r="Q8006" i="10" s="1"/>
  <c r="G8009" i="10"/>
  <c r="H8009" i="10"/>
  <c r="J8009" i="10"/>
  <c r="K8009" i="10" s="1"/>
  <c r="M8009" i="10" s="1"/>
  <c r="L8009" i="10"/>
  <c r="R8006" i="10" s="1"/>
  <c r="G8010" i="10"/>
  <c r="H8010" i="10"/>
  <c r="J8010" i="10"/>
  <c r="L8010" i="10"/>
  <c r="G8011" i="10"/>
  <c r="H8011" i="10"/>
  <c r="J8011" i="10"/>
  <c r="L8011" i="10"/>
  <c r="G8012" i="10"/>
  <c r="H8012" i="10"/>
  <c r="J8012" i="10"/>
  <c r="K8012" i="10" s="1"/>
  <c r="O8012" i="10" s="1"/>
  <c r="L8012" i="10"/>
  <c r="Q8010" i="10" s="1"/>
  <c r="G8013" i="10"/>
  <c r="H8013" i="10"/>
  <c r="J8013" i="10"/>
  <c r="K8013" i="10" s="1"/>
  <c r="N8013" i="10" s="1"/>
  <c r="L8013" i="10"/>
  <c r="R8010" i="10" s="1"/>
  <c r="G8014" i="10"/>
  <c r="H8014" i="10"/>
  <c r="J8014" i="10"/>
  <c r="V8014" i="10" s="1"/>
  <c r="L8014" i="10"/>
  <c r="G8015" i="10"/>
  <c r="H8015" i="10"/>
  <c r="J8015" i="10"/>
  <c r="K8015" i="10" s="1"/>
  <c r="M8015" i="10" s="1"/>
  <c r="L8015" i="10"/>
  <c r="G8016" i="10"/>
  <c r="H8016" i="10"/>
  <c r="J8016" i="10"/>
  <c r="L8016" i="10"/>
  <c r="Q8014" i="10" s="1"/>
  <c r="G8017" i="10"/>
  <c r="H8017" i="10"/>
  <c r="J8017" i="10"/>
  <c r="L8017" i="10"/>
  <c r="R8014" i="10" s="1"/>
  <c r="G8018" i="10"/>
  <c r="H8018" i="10"/>
  <c r="J8018" i="10"/>
  <c r="V8018" i="10" s="1"/>
  <c r="L8018" i="10"/>
  <c r="G8019" i="10"/>
  <c r="H8019" i="10"/>
  <c r="J8019" i="10"/>
  <c r="L8019" i="10"/>
  <c r="G8020" i="10"/>
  <c r="H8020" i="10"/>
  <c r="J8020" i="10"/>
  <c r="L8020" i="10"/>
  <c r="Q8018" i="10" s="1"/>
  <c r="G8021" i="10"/>
  <c r="H8021" i="10"/>
  <c r="J8021" i="10"/>
  <c r="L8021" i="10"/>
  <c r="R8018" i="10" s="1"/>
  <c r="G8022" i="10"/>
  <c r="H8022" i="10"/>
  <c r="J8022" i="10"/>
  <c r="L8022" i="10"/>
  <c r="G8023" i="10"/>
  <c r="H8023" i="10"/>
  <c r="J8023" i="10"/>
  <c r="K8023" i="10" s="1"/>
  <c r="L8023" i="10"/>
  <c r="G8024" i="10"/>
  <c r="H8024" i="10"/>
  <c r="J8024" i="10"/>
  <c r="L8024" i="10"/>
  <c r="Q8022" i="10" s="1"/>
  <c r="G8025" i="10"/>
  <c r="H8025" i="10"/>
  <c r="J8025" i="10"/>
  <c r="K8025" i="10" s="1"/>
  <c r="L8025" i="10"/>
  <c r="R8022" i="10" s="1"/>
  <c r="G8026" i="10"/>
  <c r="H8026" i="10"/>
  <c r="J8026" i="10"/>
  <c r="L8026" i="10"/>
  <c r="G8027" i="10"/>
  <c r="H8027" i="10"/>
  <c r="J8027" i="10"/>
  <c r="L8027" i="10"/>
  <c r="G8028" i="10"/>
  <c r="H8028" i="10"/>
  <c r="J8028" i="10"/>
  <c r="L8028" i="10"/>
  <c r="Q8026" i="10" s="1"/>
  <c r="G8029" i="10"/>
  <c r="H8029" i="10"/>
  <c r="J8029" i="10"/>
  <c r="K8029" i="10" s="1"/>
  <c r="L8029" i="10"/>
  <c r="R8026" i="10" s="1"/>
  <c r="G8030" i="10"/>
  <c r="H8030" i="10"/>
  <c r="J8030" i="10"/>
  <c r="V8030" i="10" s="1"/>
  <c r="L8030" i="10"/>
  <c r="G8031" i="10"/>
  <c r="H8031" i="10"/>
  <c r="J8031" i="10"/>
  <c r="K8031" i="10" s="1"/>
  <c r="M8031" i="10" s="1"/>
  <c r="L8031" i="10"/>
  <c r="G8032" i="10"/>
  <c r="H8032" i="10"/>
  <c r="J8032" i="10"/>
  <c r="L8032" i="10"/>
  <c r="Q8030" i="10" s="1"/>
  <c r="G8033" i="10"/>
  <c r="H8033" i="10"/>
  <c r="J8033" i="10"/>
  <c r="L8033" i="10"/>
  <c r="R8030" i="10" s="1"/>
  <c r="G8034" i="10"/>
  <c r="H8034" i="10"/>
  <c r="J8034" i="10"/>
  <c r="L8034" i="10"/>
  <c r="G8035" i="10"/>
  <c r="H8035" i="10"/>
  <c r="J8035" i="10"/>
  <c r="K8035" i="10" s="1"/>
  <c r="L8035" i="10"/>
  <c r="G8036" i="10"/>
  <c r="H8036" i="10"/>
  <c r="J8036" i="10"/>
  <c r="L8036" i="10"/>
  <c r="Q8034" i="10" s="1"/>
  <c r="G8037" i="10"/>
  <c r="H8037" i="10"/>
  <c r="J8037" i="10"/>
  <c r="K8037" i="10" s="1"/>
  <c r="L8037" i="10"/>
  <c r="R8034" i="10" s="1"/>
  <c r="G8038" i="10"/>
  <c r="H8038" i="10"/>
  <c r="J8038" i="10"/>
  <c r="V8038" i="10" s="1"/>
  <c r="L8038" i="10"/>
  <c r="G8039" i="10"/>
  <c r="H8039" i="10"/>
  <c r="J8039" i="10"/>
  <c r="K8039" i="10" s="1"/>
  <c r="N8039" i="10" s="1"/>
  <c r="L8039" i="10"/>
  <c r="G8040" i="10"/>
  <c r="H8040" i="10"/>
  <c r="J8040" i="10"/>
  <c r="K8040" i="10" s="1"/>
  <c r="L8040" i="10"/>
  <c r="Q8038" i="10" s="1"/>
  <c r="G8041" i="10"/>
  <c r="H8041" i="10"/>
  <c r="J8041" i="10"/>
  <c r="L8041" i="10"/>
  <c r="R8038" i="10" s="1"/>
  <c r="G8042" i="10"/>
  <c r="H8042" i="10"/>
  <c r="J8042" i="10"/>
  <c r="L8042" i="10"/>
  <c r="G8043" i="10"/>
  <c r="H8043" i="10"/>
  <c r="J8043" i="10"/>
  <c r="K8043" i="10" s="1"/>
  <c r="M8043" i="10" s="1"/>
  <c r="L8043" i="10"/>
  <c r="G8044" i="10"/>
  <c r="H8044" i="10"/>
  <c r="J8044" i="10"/>
  <c r="K8044" i="10" s="1"/>
  <c r="M8044" i="10" s="1"/>
  <c r="L8044" i="10"/>
  <c r="Q8042" i="10" s="1"/>
  <c r="G8045" i="10"/>
  <c r="H8045" i="10"/>
  <c r="J8045" i="10"/>
  <c r="L8045" i="10"/>
  <c r="R8042" i="10" s="1"/>
  <c r="G8046" i="10"/>
  <c r="H8046" i="10"/>
  <c r="J8046" i="10"/>
  <c r="V8046" i="10" s="1"/>
  <c r="L8046" i="10"/>
  <c r="G8047" i="10"/>
  <c r="H8047" i="10"/>
  <c r="J8047" i="10"/>
  <c r="K8047" i="10" s="1"/>
  <c r="L8047" i="10"/>
  <c r="G8048" i="10"/>
  <c r="H8048" i="10"/>
  <c r="J8048" i="10"/>
  <c r="K8048" i="10" s="1"/>
  <c r="L8048" i="10"/>
  <c r="Q8046" i="10" s="1"/>
  <c r="G8049" i="10"/>
  <c r="H8049" i="10"/>
  <c r="J8049" i="10"/>
  <c r="K8049" i="10" s="1"/>
  <c r="O8049" i="10" s="1"/>
  <c r="L8049" i="10"/>
  <c r="R8046" i="10" s="1"/>
  <c r="G8050" i="10"/>
  <c r="H8050" i="10"/>
  <c r="J8050" i="10"/>
  <c r="V8050" i="10" s="1"/>
  <c r="L8050" i="10"/>
  <c r="G8051" i="10"/>
  <c r="H8051" i="10"/>
  <c r="J8051" i="10"/>
  <c r="L8051" i="10"/>
  <c r="G8052" i="10"/>
  <c r="H8052" i="10"/>
  <c r="J8052" i="10"/>
  <c r="L8052" i="10"/>
  <c r="Q8050" i="10" s="1"/>
  <c r="G8053" i="10"/>
  <c r="H8053" i="10"/>
  <c r="J8053" i="10"/>
  <c r="L8053" i="10"/>
  <c r="R8050" i="10" s="1"/>
  <c r="G8054" i="10"/>
  <c r="H8054" i="10"/>
  <c r="J8054" i="10"/>
  <c r="V8054" i="10" s="1"/>
  <c r="L8054" i="10"/>
  <c r="G8055" i="10"/>
  <c r="H8055" i="10"/>
  <c r="J8055" i="10"/>
  <c r="K8055" i="10" s="1"/>
  <c r="O8055" i="10" s="1"/>
  <c r="L8055" i="10"/>
  <c r="G8056" i="10"/>
  <c r="H8056" i="10"/>
  <c r="J8056" i="10"/>
  <c r="K8056" i="10" s="1"/>
  <c r="O8056" i="10" s="1"/>
  <c r="L8056" i="10"/>
  <c r="Q8054" i="10" s="1"/>
  <c r="G8057" i="10"/>
  <c r="H8057" i="10"/>
  <c r="J8057" i="10"/>
  <c r="K8057" i="10" s="1"/>
  <c r="L8057" i="10"/>
  <c r="R8054" i="10" s="1"/>
  <c r="G8058" i="10"/>
  <c r="H8058" i="10"/>
  <c r="J8058" i="10"/>
  <c r="V8058" i="10" s="1"/>
  <c r="L8058" i="10"/>
  <c r="G8059" i="10"/>
  <c r="H8059" i="10"/>
  <c r="J8059" i="10"/>
  <c r="L8059" i="10"/>
  <c r="G8060" i="10"/>
  <c r="H8060" i="10"/>
  <c r="J8060" i="10"/>
  <c r="K8060" i="10" s="1"/>
  <c r="O8060" i="10" s="1"/>
  <c r="L8060" i="10"/>
  <c r="Q8058" i="10" s="1"/>
  <c r="G8061" i="10"/>
  <c r="H8061" i="10"/>
  <c r="J8061" i="10"/>
  <c r="L8061" i="10"/>
  <c r="R8058" i="10" s="1"/>
  <c r="G8062" i="10"/>
  <c r="H8062" i="10"/>
  <c r="J8062" i="10"/>
  <c r="L8062" i="10"/>
  <c r="G8063" i="10"/>
  <c r="H8063" i="10"/>
  <c r="J8063" i="10"/>
  <c r="K8063" i="10" s="1"/>
  <c r="O8063" i="10" s="1"/>
  <c r="L8063" i="10"/>
  <c r="G8064" i="10"/>
  <c r="H8064" i="10"/>
  <c r="J8064" i="10"/>
  <c r="L8064" i="10"/>
  <c r="Q8062" i="10" s="1"/>
  <c r="G8065" i="10"/>
  <c r="H8065" i="10"/>
  <c r="J8065" i="10"/>
  <c r="K8065" i="10" s="1"/>
  <c r="M8065" i="10" s="1"/>
  <c r="L8065" i="10"/>
  <c r="R8062" i="10" s="1"/>
  <c r="G8066" i="10"/>
  <c r="H8066" i="10"/>
  <c r="J8066" i="10"/>
  <c r="L8066" i="10"/>
  <c r="G8067" i="10"/>
  <c r="H8067" i="10"/>
  <c r="J8067" i="10"/>
  <c r="K8067" i="10" s="1"/>
  <c r="M8067" i="10" s="1"/>
  <c r="L8067" i="10"/>
  <c r="G8068" i="10"/>
  <c r="H8068" i="10"/>
  <c r="J8068" i="10"/>
  <c r="L8068" i="10"/>
  <c r="Q8066" i="10" s="1"/>
  <c r="G8069" i="10"/>
  <c r="H8069" i="10"/>
  <c r="J8069" i="10"/>
  <c r="K8069" i="10" s="1"/>
  <c r="N8069" i="10" s="1"/>
  <c r="L8069" i="10"/>
  <c r="R8066" i="10" s="1"/>
  <c r="G8070" i="10"/>
  <c r="H8070" i="10"/>
  <c r="J8070" i="10"/>
  <c r="V8070" i="10" s="1"/>
  <c r="L8070" i="10"/>
  <c r="G8071" i="10"/>
  <c r="H8071" i="10"/>
  <c r="J8071" i="10"/>
  <c r="K8071" i="10" s="1"/>
  <c r="L8071" i="10"/>
  <c r="G8072" i="10"/>
  <c r="H8072" i="10"/>
  <c r="J8072" i="10"/>
  <c r="K8072" i="10" s="1"/>
  <c r="L8072" i="10"/>
  <c r="Q8070" i="10" s="1"/>
  <c r="G8073" i="10"/>
  <c r="H8073" i="10"/>
  <c r="J8073" i="10"/>
  <c r="L8073" i="10"/>
  <c r="R8070" i="10" s="1"/>
  <c r="G8074" i="10"/>
  <c r="H8074" i="10"/>
  <c r="J8074" i="10"/>
  <c r="L8074" i="10"/>
  <c r="G8075" i="10"/>
  <c r="H8075" i="10"/>
  <c r="J8075" i="10"/>
  <c r="L8075" i="10"/>
  <c r="G8076" i="10"/>
  <c r="H8076" i="10"/>
  <c r="J8076" i="10"/>
  <c r="K8076" i="10" s="1"/>
  <c r="L8076" i="10"/>
  <c r="Q8074" i="10" s="1"/>
  <c r="G8077" i="10"/>
  <c r="H8077" i="10"/>
  <c r="J8077" i="10"/>
  <c r="L8077" i="10"/>
  <c r="R8074" i="10" s="1"/>
  <c r="G8078" i="10"/>
  <c r="H8078" i="10"/>
  <c r="J8078" i="10"/>
  <c r="K8078" i="10" s="1"/>
  <c r="L8078" i="10"/>
  <c r="G8079" i="10"/>
  <c r="H8079" i="10"/>
  <c r="J8079" i="10"/>
  <c r="K8079" i="10" s="1"/>
  <c r="M8079" i="10" s="1"/>
  <c r="L8079" i="10"/>
  <c r="G8080" i="10"/>
  <c r="H8080" i="10"/>
  <c r="J8080" i="10"/>
  <c r="K8080" i="10" s="1"/>
  <c r="M8080" i="10" s="1"/>
  <c r="L8080" i="10"/>
  <c r="Q8078" i="10" s="1"/>
  <c r="G8081" i="10"/>
  <c r="H8081" i="10"/>
  <c r="J8081" i="10"/>
  <c r="L8081" i="10"/>
  <c r="R8078" i="10" s="1"/>
  <c r="G8082" i="10"/>
  <c r="H8082" i="10"/>
  <c r="J8082" i="10"/>
  <c r="V8082" i="10" s="1"/>
  <c r="L8082" i="10"/>
  <c r="G8083" i="10"/>
  <c r="H8083" i="10"/>
  <c r="J8083" i="10"/>
  <c r="K8083" i="10" s="1"/>
  <c r="O8083" i="10" s="1"/>
  <c r="L8083" i="10"/>
  <c r="G8084" i="10"/>
  <c r="H8084" i="10"/>
  <c r="J8084" i="10"/>
  <c r="K8084" i="10" s="1"/>
  <c r="L8084" i="10"/>
  <c r="Q8082" i="10" s="1"/>
  <c r="G8085" i="10"/>
  <c r="H8085" i="10"/>
  <c r="J8085" i="10"/>
  <c r="L8085" i="10"/>
  <c r="R8082" i="10" s="1"/>
  <c r="G8086" i="10"/>
  <c r="H8086" i="10"/>
  <c r="J8086" i="10"/>
  <c r="V8086" i="10" s="1"/>
  <c r="L8086" i="10"/>
  <c r="G8087" i="10"/>
  <c r="H8087" i="10"/>
  <c r="J8087" i="10"/>
  <c r="K8087" i="10" s="1"/>
  <c r="N8087" i="10" s="1"/>
  <c r="L8087" i="10"/>
  <c r="G8088" i="10"/>
  <c r="H8088" i="10"/>
  <c r="J8088" i="10"/>
  <c r="K8088" i="10" s="1"/>
  <c r="L8088" i="10"/>
  <c r="Q8086" i="10" s="1"/>
  <c r="G8089" i="10"/>
  <c r="H8089" i="10"/>
  <c r="J8089" i="10"/>
  <c r="L8089" i="10"/>
  <c r="R8086" i="10" s="1"/>
  <c r="G8090" i="10"/>
  <c r="H8090" i="10"/>
  <c r="J8090" i="10"/>
  <c r="V8090" i="10" s="1"/>
  <c r="L8090" i="10"/>
  <c r="G8091" i="10"/>
  <c r="H8091" i="10"/>
  <c r="J8091" i="10"/>
  <c r="L8091" i="10"/>
  <c r="G8092" i="10"/>
  <c r="H8092" i="10"/>
  <c r="J8092" i="10"/>
  <c r="K8092" i="10" s="1"/>
  <c r="O8092" i="10" s="1"/>
  <c r="L8092" i="10"/>
  <c r="Q8090" i="10" s="1"/>
  <c r="G8093" i="10"/>
  <c r="H8093" i="10"/>
  <c r="J8093" i="10"/>
  <c r="L8093" i="10"/>
  <c r="R8090" i="10" s="1"/>
  <c r="G8094" i="10"/>
  <c r="H8094" i="10"/>
  <c r="J8094" i="10"/>
  <c r="L8094" i="10"/>
  <c r="G8095" i="10"/>
  <c r="H8095" i="10"/>
  <c r="J8095" i="10"/>
  <c r="K8095" i="10" s="1"/>
  <c r="N8095" i="10" s="1"/>
  <c r="L8095" i="10"/>
  <c r="G8096" i="10"/>
  <c r="H8096" i="10"/>
  <c r="J8096" i="10"/>
  <c r="L8096" i="10"/>
  <c r="Q8094" i="10" s="1"/>
  <c r="G8097" i="10"/>
  <c r="H8097" i="10"/>
  <c r="J8097" i="10"/>
  <c r="K8097" i="10" s="1"/>
  <c r="L8097" i="10"/>
  <c r="R8094" i="10" s="1"/>
  <c r="G8098" i="10"/>
  <c r="H8098" i="10"/>
  <c r="J8098" i="10"/>
  <c r="V8098" i="10" s="1"/>
  <c r="L8098" i="10"/>
  <c r="G8099" i="10"/>
  <c r="H8099" i="10"/>
  <c r="J8099" i="10"/>
  <c r="K8099" i="10" s="1"/>
  <c r="L8099" i="10"/>
  <c r="G8100" i="10"/>
  <c r="H8100" i="10"/>
  <c r="J8100" i="10"/>
  <c r="L8100" i="10"/>
  <c r="Q8098" i="10" s="1"/>
  <c r="G8101" i="10"/>
  <c r="H8101" i="10"/>
  <c r="J8101" i="10"/>
  <c r="K8101" i="10" s="1"/>
  <c r="L8101" i="10"/>
  <c r="R8098" i="10" s="1"/>
  <c r="G8102" i="10"/>
  <c r="H8102" i="10"/>
  <c r="J8102" i="10"/>
  <c r="V8102" i="10" s="1"/>
  <c r="L8102" i="10"/>
  <c r="G8103" i="10"/>
  <c r="H8103" i="10"/>
  <c r="J8103" i="10"/>
  <c r="K8103" i="10" s="1"/>
  <c r="L8103" i="10"/>
  <c r="G8104" i="10"/>
  <c r="H8104" i="10"/>
  <c r="J8104" i="10"/>
  <c r="K8104" i="10" s="1"/>
  <c r="L8104" i="10"/>
  <c r="Q8102" i="10" s="1"/>
  <c r="G8105" i="10"/>
  <c r="H8105" i="10"/>
  <c r="J8105" i="10"/>
  <c r="K8105" i="10" s="1"/>
  <c r="M8105" i="10" s="1"/>
  <c r="L8105" i="10"/>
  <c r="R8102" i="10" s="1"/>
  <c r="G8106" i="10"/>
  <c r="H8106" i="10"/>
  <c r="J8106" i="10"/>
  <c r="V8106" i="10" s="1"/>
  <c r="L8106" i="10"/>
  <c r="G8107" i="10"/>
  <c r="H8107" i="10"/>
  <c r="J8107" i="10"/>
  <c r="K8107" i="10" s="1"/>
  <c r="L8107" i="10"/>
  <c r="G8108" i="10"/>
  <c r="H8108" i="10"/>
  <c r="J8108" i="10"/>
  <c r="K8108" i="10" s="1"/>
  <c r="M8108" i="10" s="1"/>
  <c r="L8108" i="10"/>
  <c r="Q8106" i="10" s="1"/>
  <c r="G8109" i="10"/>
  <c r="H8109" i="10"/>
  <c r="J8109" i="10"/>
  <c r="L8109" i="10"/>
  <c r="R8106" i="10" s="1"/>
  <c r="G8110" i="10"/>
  <c r="H8110" i="10"/>
  <c r="J8110" i="10"/>
  <c r="L8110" i="10"/>
  <c r="G8111" i="10"/>
  <c r="H8111" i="10"/>
  <c r="J8111" i="10"/>
  <c r="L8111" i="10"/>
  <c r="G8112" i="10"/>
  <c r="H8112" i="10"/>
  <c r="J8112" i="10"/>
  <c r="L8112" i="10"/>
  <c r="Q8110" i="10" s="1"/>
  <c r="G8113" i="10"/>
  <c r="H8113" i="10"/>
  <c r="J8113" i="10"/>
  <c r="K8113" i="10" s="1"/>
  <c r="O8113" i="10" s="1"/>
  <c r="L8113" i="10"/>
  <c r="R8110" i="10" s="1"/>
  <c r="G8114" i="10"/>
  <c r="H8114" i="10"/>
  <c r="J8114" i="10"/>
  <c r="V8114" i="10" s="1"/>
  <c r="L8114" i="10"/>
  <c r="G8115" i="10"/>
  <c r="H8115" i="10"/>
  <c r="J8115" i="10"/>
  <c r="K8115" i="10" s="1"/>
  <c r="L8115" i="10"/>
  <c r="G8116" i="10"/>
  <c r="H8116" i="10"/>
  <c r="J8116" i="10"/>
  <c r="K8116" i="10" s="1"/>
  <c r="M8116" i="10" s="1"/>
  <c r="L8116" i="10"/>
  <c r="Q8114" i="10" s="1"/>
  <c r="G8117" i="10"/>
  <c r="H8117" i="10"/>
  <c r="J8117" i="10"/>
  <c r="K8117" i="10" s="1"/>
  <c r="N8117" i="10" s="1"/>
  <c r="L8117" i="10"/>
  <c r="R8114" i="10" s="1"/>
  <c r="G8118" i="10"/>
  <c r="H8118" i="10"/>
  <c r="J8118" i="10"/>
  <c r="V8118" i="10" s="1"/>
  <c r="L8118" i="10"/>
  <c r="G8119" i="10"/>
  <c r="H8119" i="10"/>
  <c r="J8119" i="10"/>
  <c r="K8119" i="10" s="1"/>
  <c r="M8119" i="10" s="1"/>
  <c r="L8119" i="10"/>
  <c r="G8120" i="10"/>
  <c r="H8120" i="10"/>
  <c r="J8120" i="10"/>
  <c r="K8120" i="10" s="1"/>
  <c r="L8120" i="10"/>
  <c r="Q8118" i="10" s="1"/>
  <c r="G8121" i="10"/>
  <c r="H8121" i="10"/>
  <c r="J8121" i="10"/>
  <c r="L8121" i="10"/>
  <c r="R8118" i="10" s="1"/>
  <c r="G8122" i="10"/>
  <c r="H8122" i="10"/>
  <c r="J8122" i="10"/>
  <c r="V8122" i="10" s="1"/>
  <c r="L8122" i="10"/>
  <c r="G8123" i="10"/>
  <c r="H8123" i="10"/>
  <c r="J8123" i="10"/>
  <c r="L8123" i="10"/>
  <c r="G8124" i="10"/>
  <c r="H8124" i="10"/>
  <c r="J8124" i="10"/>
  <c r="K8124" i="10" s="1"/>
  <c r="N8124" i="10" s="1"/>
  <c r="L8124" i="10"/>
  <c r="Q8122" i="10" s="1"/>
  <c r="G8125" i="10"/>
  <c r="H8125" i="10"/>
  <c r="J8125" i="10"/>
  <c r="L8125" i="10"/>
  <c r="R8122" i="10" s="1"/>
  <c r="G8126" i="10"/>
  <c r="H8126" i="10"/>
  <c r="J8126" i="10"/>
  <c r="K8126" i="10" s="1"/>
  <c r="L8126" i="10"/>
  <c r="G8127" i="10"/>
  <c r="H8127" i="10"/>
  <c r="J8127" i="10"/>
  <c r="K8127" i="10" s="1"/>
  <c r="L8127" i="10"/>
  <c r="G8128" i="10"/>
  <c r="H8128" i="10"/>
  <c r="J8128" i="10"/>
  <c r="K8128" i="10" s="1"/>
  <c r="L8128" i="10"/>
  <c r="Q8126" i="10" s="1"/>
  <c r="G8129" i="10"/>
  <c r="H8129" i="10"/>
  <c r="J8129" i="10"/>
  <c r="L8129" i="10"/>
  <c r="R8126" i="10" s="1"/>
  <c r="G8130" i="10"/>
  <c r="H8130" i="10"/>
  <c r="J8130" i="10"/>
  <c r="L8130" i="10"/>
  <c r="G8131" i="10"/>
  <c r="H8131" i="10"/>
  <c r="J8131" i="10"/>
  <c r="L8131" i="10"/>
  <c r="G8132" i="10"/>
  <c r="H8132" i="10"/>
  <c r="J8132" i="10"/>
  <c r="L8132" i="10"/>
  <c r="Q8130" i="10" s="1"/>
  <c r="G8133" i="10"/>
  <c r="H8133" i="10"/>
  <c r="J8133" i="10"/>
  <c r="K8133" i="10" s="1"/>
  <c r="O8133" i="10" s="1"/>
  <c r="L8133" i="10"/>
  <c r="R8130" i="10" s="1"/>
  <c r="G8134" i="10"/>
  <c r="H8134" i="10"/>
  <c r="J8134" i="10"/>
  <c r="L8134" i="10"/>
  <c r="G8135" i="10"/>
  <c r="H8135" i="10"/>
  <c r="J8135" i="10"/>
  <c r="L8135" i="10"/>
  <c r="G8136" i="10"/>
  <c r="H8136" i="10"/>
  <c r="J8136" i="10"/>
  <c r="K8136" i="10" s="1"/>
  <c r="N8136" i="10" s="1"/>
  <c r="L8136" i="10"/>
  <c r="Q8134" i="10" s="1"/>
  <c r="G8137" i="10"/>
  <c r="H8137" i="10"/>
  <c r="J8137" i="10"/>
  <c r="K8137" i="10" s="1"/>
  <c r="L8137" i="10"/>
  <c r="R8134" i="10" s="1"/>
  <c r="G8138" i="10"/>
  <c r="H8138" i="10"/>
  <c r="J8138" i="10"/>
  <c r="V8138" i="10" s="1"/>
  <c r="L8138" i="10"/>
  <c r="G8139" i="10"/>
  <c r="H8139" i="10"/>
  <c r="J8139" i="10"/>
  <c r="L8139" i="10"/>
  <c r="G8140" i="10"/>
  <c r="H8140" i="10"/>
  <c r="J8140" i="10"/>
  <c r="L8140" i="10"/>
  <c r="Q8138" i="10" s="1"/>
  <c r="G8141" i="10"/>
  <c r="H8141" i="10"/>
  <c r="J8141" i="10"/>
  <c r="K8141" i="10" s="1"/>
  <c r="L8141" i="10"/>
  <c r="R8138" i="10" s="1"/>
  <c r="G8142" i="10"/>
  <c r="H8142" i="10"/>
  <c r="J8142" i="10"/>
  <c r="V8142" i="10" s="1"/>
  <c r="L8142" i="10"/>
  <c r="G8143" i="10"/>
  <c r="H8143" i="10"/>
  <c r="J8143" i="10"/>
  <c r="L8143" i="10"/>
  <c r="G8144" i="10"/>
  <c r="H8144" i="10"/>
  <c r="J8144" i="10"/>
  <c r="K8144" i="10" s="1"/>
  <c r="N8144" i="10" s="1"/>
  <c r="L8144" i="10"/>
  <c r="Q8142" i="10" s="1"/>
  <c r="G8145" i="10"/>
  <c r="H8145" i="10"/>
  <c r="J8145" i="10"/>
  <c r="L8145" i="10"/>
  <c r="R8142" i="10" s="1"/>
  <c r="G8146" i="10"/>
  <c r="H8146" i="10"/>
  <c r="J8146" i="10"/>
  <c r="V8146" i="10" s="1"/>
  <c r="L8146" i="10"/>
  <c r="G8147" i="10"/>
  <c r="H8147" i="10"/>
  <c r="J8147" i="10"/>
  <c r="L8147" i="10"/>
  <c r="G8148" i="10"/>
  <c r="H8148" i="10"/>
  <c r="J8148" i="10"/>
  <c r="K8148" i="10" s="1"/>
  <c r="M8148" i="10" s="1"/>
  <c r="L8148" i="10"/>
  <c r="Q8146" i="10" s="1"/>
  <c r="G8149" i="10"/>
  <c r="H8149" i="10"/>
  <c r="J8149" i="10"/>
  <c r="L8149" i="10"/>
  <c r="R8146" i="10" s="1"/>
  <c r="G8150" i="10"/>
  <c r="H8150" i="10"/>
  <c r="J8150" i="10"/>
  <c r="K8150" i="10" s="1"/>
  <c r="L8150" i="10"/>
  <c r="G8151" i="10"/>
  <c r="H8151" i="10"/>
  <c r="J8151" i="10"/>
  <c r="K8151" i="10" s="1"/>
  <c r="L8151" i="10"/>
  <c r="G8152" i="10"/>
  <c r="H8152" i="10"/>
  <c r="J8152" i="10"/>
  <c r="L8152" i="10"/>
  <c r="Q8150" i="10" s="1"/>
  <c r="G8153" i="10"/>
  <c r="H8153" i="10"/>
  <c r="J8153" i="10"/>
  <c r="K8153" i="10" s="1"/>
  <c r="M8153" i="10" s="1"/>
  <c r="L8153" i="10"/>
  <c r="R8150" i="10" s="1"/>
  <c r="G8154" i="10"/>
  <c r="H8154" i="10"/>
  <c r="J8154" i="10"/>
  <c r="V8154" i="10" s="1"/>
  <c r="L8154" i="10"/>
  <c r="G8155" i="10"/>
  <c r="H8155" i="10"/>
  <c r="J8155" i="10"/>
  <c r="L8155" i="10"/>
  <c r="G8156" i="10"/>
  <c r="H8156" i="10"/>
  <c r="J8156" i="10"/>
  <c r="K8156" i="10" s="1"/>
  <c r="O8156" i="10" s="1"/>
  <c r="L8156" i="10"/>
  <c r="Q8154" i="10" s="1"/>
  <c r="G8157" i="10"/>
  <c r="H8157" i="10"/>
  <c r="J8157" i="10"/>
  <c r="K8157" i="10" s="1"/>
  <c r="O8157" i="10" s="1"/>
  <c r="L8157" i="10"/>
  <c r="R8154" i="10" s="1"/>
  <c r="G8158" i="10"/>
  <c r="H8158" i="10"/>
  <c r="J8158" i="10"/>
  <c r="L8158" i="10"/>
  <c r="G8159" i="10"/>
  <c r="H8159" i="10"/>
  <c r="J8159" i="10"/>
  <c r="L8159" i="10"/>
  <c r="G8160" i="10"/>
  <c r="H8160" i="10"/>
  <c r="J8160" i="10"/>
  <c r="K8160" i="10" s="1"/>
  <c r="M8160" i="10" s="1"/>
  <c r="L8160" i="10"/>
  <c r="Q8158" i="10" s="1"/>
  <c r="G8161" i="10"/>
  <c r="H8161" i="10"/>
  <c r="J8161" i="10"/>
  <c r="K8161" i="10" s="1"/>
  <c r="M8161" i="10" s="1"/>
  <c r="L8161" i="10"/>
  <c r="R8158" i="10" s="1"/>
  <c r="G8162" i="10"/>
  <c r="H8162" i="10"/>
  <c r="J8162" i="10"/>
  <c r="V8162" i="10" s="1"/>
  <c r="L8162" i="10"/>
  <c r="G8163" i="10"/>
  <c r="H8163" i="10"/>
  <c r="J8163" i="10"/>
  <c r="K8163" i="10" s="1"/>
  <c r="L8163" i="10"/>
  <c r="G8164" i="10"/>
  <c r="H8164" i="10"/>
  <c r="J8164" i="10"/>
  <c r="K8164" i="10" s="1"/>
  <c r="L8164" i="10"/>
  <c r="Q8162" i="10" s="1"/>
  <c r="G8165" i="10"/>
  <c r="H8165" i="10"/>
  <c r="J8165" i="10"/>
  <c r="K8165" i="10" s="1"/>
  <c r="L8165" i="10"/>
  <c r="R8162" i="10" s="1"/>
  <c r="G8166" i="10"/>
  <c r="H8166" i="10"/>
  <c r="J8166" i="10"/>
  <c r="V8166" i="10" s="1"/>
  <c r="L8166" i="10"/>
  <c r="G8167" i="10"/>
  <c r="H8167" i="10"/>
  <c r="J8167" i="10"/>
  <c r="L8167" i="10"/>
  <c r="G8168" i="10"/>
  <c r="H8168" i="10"/>
  <c r="J8168" i="10"/>
  <c r="K8168" i="10" s="1"/>
  <c r="M8168" i="10" s="1"/>
  <c r="L8168" i="10"/>
  <c r="Q8166" i="10" s="1"/>
  <c r="G8169" i="10"/>
  <c r="H8169" i="10"/>
  <c r="J8169" i="10"/>
  <c r="K8169" i="10" s="1"/>
  <c r="L8169" i="10"/>
  <c r="R8166" i="10" s="1"/>
  <c r="G8170" i="10"/>
  <c r="H8170" i="10"/>
  <c r="J8170" i="10"/>
  <c r="L8170" i="10"/>
  <c r="G8171" i="10"/>
  <c r="H8171" i="10"/>
  <c r="J8171" i="10"/>
  <c r="L8171" i="10"/>
  <c r="G8172" i="10"/>
  <c r="H8172" i="10"/>
  <c r="J8172" i="10"/>
  <c r="L8172" i="10"/>
  <c r="Q8170" i="10" s="1"/>
  <c r="G8173" i="10"/>
  <c r="H8173" i="10"/>
  <c r="J8173" i="10"/>
  <c r="L8173" i="10"/>
  <c r="R8170" i="10" s="1"/>
  <c r="G8174" i="10"/>
  <c r="H8174" i="10"/>
  <c r="J8174" i="10"/>
  <c r="V8174" i="10" s="1"/>
  <c r="L8174" i="10"/>
  <c r="G8175" i="10"/>
  <c r="H8175" i="10"/>
  <c r="J8175" i="10"/>
  <c r="L8175" i="10"/>
  <c r="G8176" i="10"/>
  <c r="H8176" i="10"/>
  <c r="J8176" i="10"/>
  <c r="K8176" i="10" s="1"/>
  <c r="M8176" i="10" s="1"/>
  <c r="L8176" i="10"/>
  <c r="Q8174" i="10" s="1"/>
  <c r="G8177" i="10"/>
  <c r="H8177" i="10"/>
  <c r="J8177" i="10"/>
  <c r="K8177" i="10" s="1"/>
  <c r="L8177" i="10"/>
  <c r="R8174" i="10" s="1"/>
  <c r="G8178" i="10"/>
  <c r="H8178" i="10"/>
  <c r="J8178" i="10"/>
  <c r="V8178" i="10" s="1"/>
  <c r="L8178" i="10"/>
  <c r="G8179" i="10"/>
  <c r="H8179" i="10"/>
  <c r="J8179" i="10"/>
  <c r="K8179" i="10" s="1"/>
  <c r="N8179" i="10" s="1"/>
  <c r="L8179" i="10"/>
  <c r="G8180" i="10"/>
  <c r="H8180" i="10"/>
  <c r="J8180" i="10"/>
  <c r="K8180" i="10" s="1"/>
  <c r="M8180" i="10" s="1"/>
  <c r="L8180" i="10"/>
  <c r="Q8178" i="10" s="1"/>
  <c r="G8181" i="10"/>
  <c r="H8181" i="10"/>
  <c r="J8181" i="10"/>
  <c r="K8181" i="10" s="1"/>
  <c r="L8181" i="10"/>
  <c r="R8178" i="10" s="1"/>
  <c r="G8182" i="10"/>
  <c r="H8182" i="10"/>
  <c r="J8182" i="10"/>
  <c r="V8182" i="10" s="1"/>
  <c r="L8182" i="10"/>
  <c r="G8183" i="10"/>
  <c r="H8183" i="10"/>
  <c r="J8183" i="10"/>
  <c r="K8183" i="10" s="1"/>
  <c r="M8183" i="10" s="1"/>
  <c r="L8183" i="10"/>
  <c r="G8184" i="10"/>
  <c r="H8184" i="10"/>
  <c r="J8184" i="10"/>
  <c r="K8184" i="10" s="1"/>
  <c r="L8184" i="10"/>
  <c r="Q8182" i="10" s="1"/>
  <c r="G8185" i="10"/>
  <c r="H8185" i="10"/>
  <c r="J8185" i="10"/>
  <c r="L8185" i="10"/>
  <c r="R8182" i="10" s="1"/>
  <c r="G8186" i="10"/>
  <c r="H8186" i="10"/>
  <c r="J8186" i="10"/>
  <c r="V8186" i="10" s="1"/>
  <c r="L8186" i="10"/>
  <c r="G8187" i="10"/>
  <c r="H8187" i="10"/>
  <c r="J8187" i="10"/>
  <c r="L8187" i="10"/>
  <c r="G8188" i="10"/>
  <c r="H8188" i="10"/>
  <c r="J8188" i="10"/>
  <c r="L8188" i="10"/>
  <c r="Q8186" i="10" s="1"/>
  <c r="G8189" i="10"/>
  <c r="H8189" i="10"/>
  <c r="J8189" i="10"/>
  <c r="L8189" i="10"/>
  <c r="R8186" i="10" s="1"/>
  <c r="G8190" i="10"/>
  <c r="H8190" i="10"/>
  <c r="J8190" i="10"/>
  <c r="L8190" i="10"/>
  <c r="G8191" i="10"/>
  <c r="H8191" i="10"/>
  <c r="J8191" i="10"/>
  <c r="K8191" i="10" s="1"/>
  <c r="M8191" i="10" s="1"/>
  <c r="L8191" i="10"/>
  <c r="G8192" i="10"/>
  <c r="H8192" i="10"/>
  <c r="J8192" i="10"/>
  <c r="K8192" i="10" s="1"/>
  <c r="N8192" i="10" s="1"/>
  <c r="L8192" i="10"/>
  <c r="Q8190" i="10" s="1"/>
  <c r="G8193" i="10"/>
  <c r="H8193" i="10"/>
  <c r="J8193" i="10"/>
  <c r="K8193" i="10" s="1"/>
  <c r="M8193" i="10" s="1"/>
  <c r="L8193" i="10"/>
  <c r="R8190" i="10" s="1"/>
  <c r="G8194" i="10"/>
  <c r="H8194" i="10"/>
  <c r="J8194" i="10"/>
  <c r="V8194" i="10" s="1"/>
  <c r="L8194" i="10"/>
  <c r="G8195" i="10"/>
  <c r="H8195" i="10"/>
  <c r="J8195" i="10"/>
  <c r="L8195" i="10"/>
  <c r="G8196" i="10"/>
  <c r="H8196" i="10"/>
  <c r="J8196" i="10"/>
  <c r="L8196" i="10"/>
  <c r="Q8194" i="10" s="1"/>
  <c r="G8197" i="10"/>
  <c r="H8197" i="10"/>
  <c r="J8197" i="10"/>
  <c r="L8197" i="10"/>
  <c r="R8194" i="10" s="1"/>
  <c r="G8198" i="10"/>
  <c r="H8198" i="10"/>
  <c r="J8198" i="10"/>
  <c r="L8198" i="10"/>
  <c r="G8199" i="10"/>
  <c r="H8199" i="10"/>
  <c r="J8199" i="10"/>
  <c r="K8199" i="10" s="1"/>
  <c r="L8199" i="10"/>
  <c r="G8200" i="10"/>
  <c r="H8200" i="10"/>
  <c r="J8200" i="10"/>
  <c r="L8200" i="10"/>
  <c r="Q8198" i="10" s="1"/>
  <c r="G8201" i="10"/>
  <c r="H8201" i="10"/>
  <c r="J8201" i="10"/>
  <c r="L8201" i="10"/>
  <c r="R8198" i="10" s="1"/>
  <c r="G8202" i="10"/>
  <c r="H8202" i="10"/>
  <c r="J8202" i="10"/>
  <c r="V8202" i="10" s="1"/>
  <c r="L8202" i="10"/>
  <c r="G8203" i="10"/>
  <c r="H8203" i="10"/>
  <c r="J8203" i="10"/>
  <c r="K8203" i="10" s="1"/>
  <c r="L8203" i="10"/>
  <c r="G8204" i="10"/>
  <c r="H8204" i="10"/>
  <c r="J8204" i="10"/>
  <c r="K8204" i="10" s="1"/>
  <c r="M8204" i="10" s="1"/>
  <c r="L8204" i="10"/>
  <c r="Q8202" i="10" s="1"/>
  <c r="G8205" i="10"/>
  <c r="H8205" i="10"/>
  <c r="J8205" i="10"/>
  <c r="K8205" i="10" s="1"/>
  <c r="L8205" i="10"/>
  <c r="R8202" i="10" s="1"/>
  <c r="G8206" i="10"/>
  <c r="H8206" i="10"/>
  <c r="J8206" i="10"/>
  <c r="V8206" i="10" s="1"/>
  <c r="L8206" i="10"/>
  <c r="G8207" i="10"/>
  <c r="H8207" i="10"/>
  <c r="J8207" i="10"/>
  <c r="K8207" i="10" s="1"/>
  <c r="O8207" i="10" s="1"/>
  <c r="L8207" i="10"/>
  <c r="G8208" i="10"/>
  <c r="H8208" i="10"/>
  <c r="J8208" i="10"/>
  <c r="K8208" i="10" s="1"/>
  <c r="L8208" i="10"/>
  <c r="Q8206" i="10" s="1"/>
  <c r="G8209" i="10"/>
  <c r="H8209" i="10"/>
  <c r="J8209" i="10"/>
  <c r="L8209" i="10"/>
  <c r="R8206" i="10" s="1"/>
  <c r="G8210" i="10"/>
  <c r="H8210" i="10"/>
  <c r="J8210" i="10"/>
  <c r="V8210" i="10" s="1"/>
  <c r="L8210" i="10"/>
  <c r="G8211" i="10"/>
  <c r="H8211" i="10"/>
  <c r="J8211" i="10"/>
  <c r="L8211" i="10"/>
  <c r="G8212" i="10"/>
  <c r="H8212" i="10"/>
  <c r="J8212" i="10"/>
  <c r="L8212" i="10"/>
  <c r="Q8210" i="10" s="1"/>
  <c r="G8213" i="10"/>
  <c r="H8213" i="10"/>
  <c r="J8213" i="10"/>
  <c r="K8213" i="10" s="1"/>
  <c r="M8213" i="10" s="1"/>
  <c r="L8213" i="10"/>
  <c r="R8210" i="10" s="1"/>
  <c r="G8214" i="10"/>
  <c r="H8214" i="10"/>
  <c r="J8214" i="10"/>
  <c r="L8214" i="10"/>
  <c r="G8215" i="10"/>
  <c r="H8215" i="10"/>
  <c r="J8215" i="10"/>
  <c r="L8215" i="10"/>
  <c r="G8216" i="10"/>
  <c r="H8216" i="10"/>
  <c r="J8216" i="10"/>
  <c r="K8216" i="10" s="1"/>
  <c r="O8216" i="10" s="1"/>
  <c r="L8216" i="10"/>
  <c r="Q8214" i="10" s="1"/>
  <c r="G8217" i="10"/>
  <c r="H8217" i="10"/>
  <c r="J8217" i="10"/>
  <c r="L8217" i="10"/>
  <c r="R8214" i="10" s="1"/>
  <c r="G8218" i="10"/>
  <c r="H8218" i="10"/>
  <c r="J8218" i="10"/>
  <c r="V8218" i="10" s="1"/>
  <c r="L8218" i="10"/>
  <c r="G8219" i="10"/>
  <c r="H8219" i="10"/>
  <c r="J8219" i="10"/>
  <c r="L8219" i="10"/>
  <c r="G8220" i="10"/>
  <c r="H8220" i="10"/>
  <c r="J8220" i="10"/>
  <c r="K8220" i="10" s="1"/>
  <c r="O8220" i="10" s="1"/>
  <c r="L8220" i="10"/>
  <c r="Q8218" i="10" s="1"/>
  <c r="G8221" i="10"/>
  <c r="H8221" i="10"/>
  <c r="J8221" i="10"/>
  <c r="L8221" i="10"/>
  <c r="R8218" i="10" s="1"/>
  <c r="G8222" i="10"/>
  <c r="H8222" i="10"/>
  <c r="J8222" i="10"/>
  <c r="V8222" i="10" s="1"/>
  <c r="L8222" i="10"/>
  <c r="G8223" i="10"/>
  <c r="H8223" i="10"/>
  <c r="J8223" i="10"/>
  <c r="L8223" i="10"/>
  <c r="G8224" i="10"/>
  <c r="H8224" i="10"/>
  <c r="J8224" i="10"/>
  <c r="K8224" i="10" s="1"/>
  <c r="M8224" i="10" s="1"/>
  <c r="L8224" i="10"/>
  <c r="Q8222" i="10" s="1"/>
  <c r="G8225" i="10"/>
  <c r="H8225" i="10"/>
  <c r="J8225" i="10"/>
  <c r="L8225" i="10"/>
  <c r="R8222" i="10" s="1"/>
  <c r="G8226" i="10"/>
  <c r="H8226" i="10"/>
  <c r="J8226" i="10"/>
  <c r="V8226" i="10" s="1"/>
  <c r="L8226" i="10"/>
  <c r="G8227" i="10"/>
  <c r="H8227" i="10"/>
  <c r="J8227" i="10"/>
  <c r="L8227" i="10"/>
  <c r="G8228" i="10"/>
  <c r="H8228" i="10"/>
  <c r="J8228" i="10"/>
  <c r="K8228" i="10" s="1"/>
  <c r="O8228" i="10" s="1"/>
  <c r="L8228" i="10"/>
  <c r="Q8226" i="10" s="1"/>
  <c r="G8229" i="10"/>
  <c r="H8229" i="10"/>
  <c r="J8229" i="10"/>
  <c r="K8229" i="10" s="1"/>
  <c r="M8229" i="10" s="1"/>
  <c r="L8229" i="10"/>
  <c r="R8226" i="10" s="1"/>
  <c r="G8230" i="10"/>
  <c r="H8230" i="10"/>
  <c r="J8230" i="10"/>
  <c r="V8230" i="10" s="1"/>
  <c r="L8230" i="10"/>
  <c r="G8231" i="10"/>
  <c r="H8231" i="10"/>
  <c r="J8231" i="10"/>
  <c r="K8231" i="10" s="1"/>
  <c r="N8231" i="10" s="1"/>
  <c r="L8231" i="10"/>
  <c r="G8232" i="10"/>
  <c r="H8232" i="10"/>
  <c r="J8232" i="10"/>
  <c r="L8232" i="10"/>
  <c r="Q8230" i="10" s="1"/>
  <c r="G8233" i="10"/>
  <c r="H8233" i="10"/>
  <c r="J8233" i="10"/>
  <c r="K8233" i="10" s="1"/>
  <c r="M8233" i="10" s="1"/>
  <c r="L8233" i="10"/>
  <c r="R8230" i="10" s="1"/>
  <c r="G8234" i="10"/>
  <c r="H8234" i="10"/>
  <c r="J8234" i="10"/>
  <c r="V8234" i="10" s="1"/>
  <c r="L8234" i="10"/>
  <c r="G8235" i="10"/>
  <c r="H8235" i="10"/>
  <c r="J8235" i="10"/>
  <c r="L8235" i="10"/>
  <c r="G8236" i="10"/>
  <c r="H8236" i="10"/>
  <c r="J8236" i="10"/>
  <c r="L8236" i="10"/>
  <c r="Q8234" i="10" s="1"/>
  <c r="G8237" i="10"/>
  <c r="H8237" i="10"/>
  <c r="J8237" i="10"/>
  <c r="L8237" i="10"/>
  <c r="R8234" i="10" s="1"/>
  <c r="G8238" i="10"/>
  <c r="H8238" i="10"/>
  <c r="J8238" i="10"/>
  <c r="L8238" i="10"/>
  <c r="G8239" i="10"/>
  <c r="H8239" i="10"/>
  <c r="J8239" i="10"/>
  <c r="K8239" i="10" s="1"/>
  <c r="N8239" i="10" s="1"/>
  <c r="L8239" i="10"/>
  <c r="G8240" i="10"/>
  <c r="H8240" i="10"/>
  <c r="J8240" i="10"/>
  <c r="L8240" i="10"/>
  <c r="Q8238" i="10" s="1"/>
  <c r="G8241" i="10"/>
  <c r="H8241" i="10"/>
  <c r="J8241" i="10"/>
  <c r="K8241" i="10" s="1"/>
  <c r="N8241" i="10" s="1"/>
  <c r="L8241" i="10"/>
  <c r="R8238" i="10" s="1"/>
  <c r="G8242" i="10"/>
  <c r="H8242" i="10"/>
  <c r="J8242" i="10"/>
  <c r="V8242" i="10" s="1"/>
  <c r="L8242" i="10"/>
  <c r="G8243" i="10"/>
  <c r="H8243" i="10"/>
  <c r="J8243" i="10"/>
  <c r="K8243" i="10" s="1"/>
  <c r="L8243" i="10"/>
  <c r="G8244" i="10"/>
  <c r="H8244" i="10"/>
  <c r="J8244" i="10"/>
  <c r="L8244" i="10"/>
  <c r="Q8242" i="10" s="1"/>
  <c r="G8245" i="10"/>
  <c r="H8245" i="10"/>
  <c r="J8245" i="10"/>
  <c r="K8245" i="10" s="1"/>
  <c r="M8245" i="10" s="1"/>
  <c r="L8245" i="10"/>
  <c r="R8242" i="10" s="1"/>
  <c r="G8246" i="10"/>
  <c r="H8246" i="10"/>
  <c r="J8246" i="10"/>
  <c r="V8246" i="10" s="1"/>
  <c r="L8246" i="10"/>
  <c r="G8247" i="10"/>
  <c r="H8247" i="10"/>
  <c r="J8247" i="10"/>
  <c r="L8247" i="10"/>
  <c r="G8248" i="10"/>
  <c r="H8248" i="10"/>
  <c r="J8248" i="10"/>
  <c r="K8248" i="10" s="1"/>
  <c r="M8248" i="10" s="1"/>
  <c r="L8248" i="10"/>
  <c r="Q8246" i="10" s="1"/>
  <c r="G8249" i="10"/>
  <c r="H8249" i="10"/>
  <c r="J8249" i="10"/>
  <c r="K8249" i="10" s="1"/>
  <c r="N8249" i="10" s="1"/>
  <c r="L8249" i="10"/>
  <c r="R8246" i="10" s="1"/>
  <c r="G8250" i="10"/>
  <c r="H8250" i="10"/>
  <c r="J8250" i="10"/>
  <c r="L8250" i="10"/>
  <c r="G8251" i="10"/>
  <c r="H8251" i="10"/>
  <c r="J8251" i="10"/>
  <c r="L8251" i="10"/>
  <c r="G8252" i="10"/>
  <c r="H8252" i="10"/>
  <c r="J8252" i="10"/>
  <c r="L8252" i="10"/>
  <c r="Q8250" i="10" s="1"/>
  <c r="G8253" i="10"/>
  <c r="H8253" i="10"/>
  <c r="J8253" i="10"/>
  <c r="L8253" i="10"/>
  <c r="R8250" i="10" s="1"/>
  <c r="G8254" i="10"/>
  <c r="H8254" i="10"/>
  <c r="J8254" i="10"/>
  <c r="L8254" i="10"/>
  <c r="G8255" i="10"/>
  <c r="H8255" i="10"/>
  <c r="J8255" i="10"/>
  <c r="K8255" i="10" s="1"/>
  <c r="O8255" i="10" s="1"/>
  <c r="L8255" i="10"/>
  <c r="G8256" i="10"/>
  <c r="H8256" i="10"/>
  <c r="J8256" i="10"/>
  <c r="L8256" i="10"/>
  <c r="Q8254" i="10" s="1"/>
  <c r="G8257" i="10"/>
  <c r="H8257" i="10"/>
  <c r="J8257" i="10"/>
  <c r="L8257" i="10"/>
  <c r="R8254" i="10" s="1"/>
  <c r="G8258" i="10"/>
  <c r="H8258" i="10"/>
  <c r="J8258" i="10"/>
  <c r="V8258" i="10" s="1"/>
  <c r="L8258" i="10"/>
  <c r="G8259" i="10"/>
  <c r="H8259" i="10"/>
  <c r="J8259" i="10"/>
  <c r="K8259" i="10" s="1"/>
  <c r="O8259" i="10" s="1"/>
  <c r="L8259" i="10"/>
  <c r="G8260" i="10"/>
  <c r="H8260" i="10"/>
  <c r="J8260" i="10"/>
  <c r="L8260" i="10"/>
  <c r="Q8258" i="10" s="1"/>
  <c r="G8261" i="10"/>
  <c r="H8261" i="10"/>
  <c r="J8261" i="10"/>
  <c r="K8261" i="10" s="1"/>
  <c r="L8261" i="10"/>
  <c r="R8258" i="10" s="1"/>
  <c r="G8262" i="10"/>
  <c r="H8262" i="10"/>
  <c r="J8262" i="10"/>
  <c r="V8262" i="10" s="1"/>
  <c r="L8262" i="10"/>
  <c r="G8263" i="10"/>
  <c r="H8263" i="10"/>
  <c r="J8263" i="10"/>
  <c r="K8263" i="10" s="1"/>
  <c r="L8263" i="10"/>
  <c r="G8264" i="10"/>
  <c r="H8264" i="10"/>
  <c r="J8264" i="10"/>
  <c r="K8264" i="10" s="1"/>
  <c r="M8264" i="10" s="1"/>
  <c r="L8264" i="10"/>
  <c r="Q8262" i="10" s="1"/>
  <c r="G8265" i="10"/>
  <c r="H8265" i="10"/>
  <c r="J8265" i="10"/>
  <c r="L8265" i="10"/>
  <c r="R8262" i="10" s="1"/>
  <c r="G8266" i="10"/>
  <c r="H8266" i="10"/>
  <c r="J8266" i="10"/>
  <c r="V8266" i="10" s="1"/>
  <c r="L8266" i="10"/>
  <c r="G8267" i="10"/>
  <c r="H8267" i="10"/>
  <c r="J8267" i="10"/>
  <c r="K8267" i="10" s="1"/>
  <c r="O8267" i="10" s="1"/>
  <c r="L8267" i="10"/>
  <c r="G8268" i="10"/>
  <c r="H8268" i="10"/>
  <c r="J8268" i="10"/>
  <c r="L8268" i="10"/>
  <c r="Q8266" i="10" s="1"/>
  <c r="G8269" i="10"/>
  <c r="H8269" i="10"/>
  <c r="J8269" i="10"/>
  <c r="K8269" i="10" s="1"/>
  <c r="L8269" i="10"/>
  <c r="R8266" i="10" s="1"/>
  <c r="G8270" i="10"/>
  <c r="H8270" i="10"/>
  <c r="J8270" i="10"/>
  <c r="V8270" i="10" s="1"/>
  <c r="L8270" i="10"/>
  <c r="G8271" i="10"/>
  <c r="H8271" i="10"/>
  <c r="J8271" i="10"/>
  <c r="L8271" i="10"/>
  <c r="G8272" i="10"/>
  <c r="H8272" i="10"/>
  <c r="J8272" i="10"/>
  <c r="K8272" i="10" s="1"/>
  <c r="L8272" i="10"/>
  <c r="Q8270" i="10" s="1"/>
  <c r="G8273" i="10"/>
  <c r="H8273" i="10"/>
  <c r="J8273" i="10"/>
  <c r="L8273" i="10"/>
  <c r="R8270" i="10" s="1"/>
  <c r="G8274" i="10"/>
  <c r="H8274" i="10"/>
  <c r="J8274" i="10"/>
  <c r="V8274" i="10" s="1"/>
  <c r="L8274" i="10"/>
  <c r="G8275" i="10"/>
  <c r="H8275" i="10"/>
  <c r="J8275" i="10"/>
  <c r="K8275" i="10" s="1"/>
  <c r="O8275" i="10" s="1"/>
  <c r="L8275" i="10"/>
  <c r="G8276" i="10"/>
  <c r="H8276" i="10"/>
  <c r="J8276" i="10"/>
  <c r="K8276" i="10" s="1"/>
  <c r="L8276" i="10"/>
  <c r="Q8274" i="10" s="1"/>
  <c r="G8277" i="10"/>
  <c r="H8277" i="10"/>
  <c r="J8277" i="10"/>
  <c r="K8277" i="10" s="1"/>
  <c r="N8277" i="10" s="1"/>
  <c r="L8277" i="10"/>
  <c r="R8274" i="10" s="1"/>
  <c r="G8278" i="10"/>
  <c r="H8278" i="10"/>
  <c r="J8278" i="10"/>
  <c r="V8278" i="10" s="1"/>
  <c r="L8278" i="10"/>
  <c r="G8279" i="10"/>
  <c r="H8279" i="10"/>
  <c r="J8279" i="10"/>
  <c r="L8279" i="10"/>
  <c r="G8280" i="10"/>
  <c r="H8280" i="10"/>
  <c r="J8280" i="10"/>
  <c r="L8280" i="10"/>
  <c r="Q8278" i="10" s="1"/>
  <c r="G8281" i="10"/>
  <c r="H8281" i="10"/>
  <c r="J8281" i="10"/>
  <c r="L8281" i="10"/>
  <c r="R8278" i="10" s="1"/>
  <c r="G8282" i="10"/>
  <c r="H8282" i="10"/>
  <c r="J8282" i="10"/>
  <c r="V8282" i="10" s="1"/>
  <c r="L8282" i="10"/>
  <c r="G8283" i="10"/>
  <c r="H8283" i="10"/>
  <c r="J8283" i="10"/>
  <c r="L8283" i="10"/>
  <c r="G8284" i="10"/>
  <c r="H8284" i="10"/>
  <c r="J8284" i="10"/>
  <c r="L8284" i="10"/>
  <c r="Q8282" i="10" s="1"/>
  <c r="G8285" i="10"/>
  <c r="H8285" i="10"/>
  <c r="J8285" i="10"/>
  <c r="L8285" i="10"/>
  <c r="R8282" i="10" s="1"/>
  <c r="G8286" i="10"/>
  <c r="H8286" i="10"/>
  <c r="J8286" i="10"/>
  <c r="V8286" i="10" s="1"/>
  <c r="L8286" i="10"/>
  <c r="G8287" i="10"/>
  <c r="H8287" i="10"/>
  <c r="J8287" i="10"/>
  <c r="L8287" i="10"/>
  <c r="G8288" i="10"/>
  <c r="H8288" i="10"/>
  <c r="J8288" i="10"/>
  <c r="K8288" i="10" s="1"/>
  <c r="N8288" i="10" s="1"/>
  <c r="L8288" i="10"/>
  <c r="Q8286" i="10" s="1"/>
  <c r="G8289" i="10"/>
  <c r="H8289" i="10"/>
  <c r="J8289" i="10"/>
  <c r="L8289" i="10"/>
  <c r="R8286" i="10" s="1"/>
  <c r="G8290" i="10"/>
  <c r="H8290" i="10"/>
  <c r="J8290" i="10"/>
  <c r="L8290" i="10"/>
  <c r="G8291" i="10"/>
  <c r="H8291" i="10"/>
  <c r="J8291" i="10"/>
  <c r="L8291" i="10"/>
  <c r="G8292" i="10"/>
  <c r="H8292" i="10"/>
  <c r="J8292" i="10"/>
  <c r="K8292" i="10" s="1"/>
  <c r="N8292" i="10" s="1"/>
  <c r="L8292" i="10"/>
  <c r="Q8290" i="10" s="1"/>
  <c r="G8293" i="10"/>
  <c r="H8293" i="10"/>
  <c r="J8293" i="10"/>
  <c r="K8293" i="10" s="1"/>
  <c r="L8293" i="10"/>
  <c r="R8290" i="10" s="1"/>
  <c r="G8294" i="10"/>
  <c r="H8294" i="10"/>
  <c r="J8294" i="10"/>
  <c r="L8294" i="10"/>
  <c r="G8295" i="10"/>
  <c r="H8295" i="10"/>
  <c r="J8295" i="10"/>
  <c r="K8295" i="10" s="1"/>
  <c r="L8295" i="10"/>
  <c r="G8296" i="10"/>
  <c r="H8296" i="10"/>
  <c r="J8296" i="10"/>
  <c r="K8296" i="10" s="1"/>
  <c r="O8296" i="10" s="1"/>
  <c r="L8296" i="10"/>
  <c r="Q8294" i="10" s="1"/>
  <c r="G8297" i="10"/>
  <c r="H8297" i="10"/>
  <c r="J8297" i="10"/>
  <c r="K8297" i="10" s="1"/>
  <c r="M8297" i="10" s="1"/>
  <c r="L8297" i="10"/>
  <c r="R8294" i="10" s="1"/>
  <c r="G8298" i="10"/>
  <c r="H8298" i="10"/>
  <c r="J8298" i="10"/>
  <c r="L8298" i="10"/>
  <c r="G8299" i="10"/>
  <c r="H8299" i="10"/>
  <c r="J8299" i="10"/>
  <c r="L8299" i="10"/>
  <c r="G8300" i="10"/>
  <c r="H8300" i="10"/>
  <c r="J8300" i="10"/>
  <c r="L8300" i="10"/>
  <c r="Q8298" i="10" s="1"/>
  <c r="G8301" i="10"/>
  <c r="H8301" i="10"/>
  <c r="J8301" i="10"/>
  <c r="K8301" i="10" s="1"/>
  <c r="O8301" i="10" s="1"/>
  <c r="L8301" i="10"/>
  <c r="R8298" i="10" s="1"/>
  <c r="G8302" i="10"/>
  <c r="H8302" i="10"/>
  <c r="J8302" i="10"/>
  <c r="V8302" i="10" s="1"/>
  <c r="L8302" i="10"/>
  <c r="G8303" i="10"/>
  <c r="H8303" i="10"/>
  <c r="J8303" i="10"/>
  <c r="K8303" i="10" s="1"/>
  <c r="L8303" i="10"/>
  <c r="G8304" i="10"/>
  <c r="H8304" i="10"/>
  <c r="J8304" i="10"/>
  <c r="L8304" i="10"/>
  <c r="Q8302" i="10" s="1"/>
  <c r="G8305" i="10"/>
  <c r="H8305" i="10"/>
  <c r="J8305" i="10"/>
  <c r="K8305" i="10" s="1"/>
  <c r="L8305" i="10"/>
  <c r="R8302" i="10" s="1"/>
  <c r="G8306" i="10"/>
  <c r="H8306" i="10"/>
  <c r="J8306" i="10"/>
  <c r="V8306" i="10" s="1"/>
  <c r="L8306" i="10"/>
  <c r="G8307" i="10"/>
  <c r="H8307" i="10"/>
  <c r="J8307" i="10"/>
  <c r="K8307" i="10" s="1"/>
  <c r="N8307" i="10" s="1"/>
  <c r="L8307" i="10"/>
  <c r="G8308" i="10"/>
  <c r="H8308" i="10"/>
  <c r="J8308" i="10"/>
  <c r="L8308" i="10"/>
  <c r="Q8306" i="10" s="1"/>
  <c r="G8309" i="10"/>
  <c r="H8309" i="10"/>
  <c r="J8309" i="10"/>
  <c r="L8309" i="10"/>
  <c r="R8306" i="10" s="1"/>
  <c r="G8310" i="10"/>
  <c r="H8310" i="10"/>
  <c r="J8310" i="10"/>
  <c r="L8310" i="10"/>
  <c r="G8311" i="10"/>
  <c r="H8311" i="10"/>
  <c r="J8311" i="10"/>
  <c r="L8311" i="10"/>
  <c r="G8312" i="10"/>
  <c r="H8312" i="10"/>
  <c r="J8312" i="10"/>
  <c r="K8312" i="10" s="1"/>
  <c r="O8312" i="10" s="1"/>
  <c r="L8312" i="10"/>
  <c r="Q8310" i="10" s="1"/>
  <c r="G8313" i="10"/>
  <c r="H8313" i="10"/>
  <c r="J8313" i="10"/>
  <c r="L8313" i="10"/>
  <c r="R8310" i="10" s="1"/>
  <c r="G8314" i="10"/>
  <c r="H8314" i="10"/>
  <c r="J8314" i="10"/>
  <c r="L8314" i="10"/>
  <c r="G8315" i="10"/>
  <c r="H8315" i="10"/>
  <c r="J8315" i="10"/>
  <c r="K8315" i="10" s="1"/>
  <c r="O8315" i="10" s="1"/>
  <c r="L8315" i="10"/>
  <c r="G8316" i="10"/>
  <c r="H8316" i="10"/>
  <c r="J8316" i="10"/>
  <c r="L8316" i="10"/>
  <c r="Q8314" i="10" s="1"/>
  <c r="G8317" i="10"/>
  <c r="H8317" i="10"/>
  <c r="J8317" i="10"/>
  <c r="K8317" i="10" s="1"/>
  <c r="N8317" i="10" s="1"/>
  <c r="L8317" i="10"/>
  <c r="R8314" i="10" s="1"/>
  <c r="G8318" i="10"/>
  <c r="H8318" i="10"/>
  <c r="J8318" i="10"/>
  <c r="V8318" i="10" s="1"/>
  <c r="L8318" i="10"/>
  <c r="G8319" i="10"/>
  <c r="H8319" i="10"/>
  <c r="J8319" i="10"/>
  <c r="L8319" i="10"/>
  <c r="G8320" i="10"/>
  <c r="H8320" i="10"/>
  <c r="J8320" i="10"/>
  <c r="K8320" i="10" s="1"/>
  <c r="O8320" i="10" s="1"/>
  <c r="L8320" i="10"/>
  <c r="Q8318" i="10" s="1"/>
  <c r="G8321" i="10"/>
  <c r="H8321" i="10"/>
  <c r="J8321" i="10"/>
  <c r="K8321" i="10" s="1"/>
  <c r="N8321" i="10" s="1"/>
  <c r="L8321" i="10"/>
  <c r="R8318" i="10" s="1"/>
  <c r="G8322" i="10"/>
  <c r="H8322" i="10"/>
  <c r="J8322" i="10"/>
  <c r="L8322" i="10"/>
  <c r="G8323" i="10"/>
  <c r="H8323" i="10"/>
  <c r="J8323" i="10"/>
  <c r="L8323" i="10"/>
  <c r="G8324" i="10"/>
  <c r="H8324" i="10"/>
  <c r="J8324" i="10"/>
  <c r="L8324" i="10"/>
  <c r="Q8322" i="10" s="1"/>
  <c r="G8325" i="10"/>
  <c r="H8325" i="10"/>
  <c r="J8325" i="10"/>
  <c r="K8325" i="10" s="1"/>
  <c r="L8325" i="10"/>
  <c r="R8322" i="10" s="1"/>
  <c r="G8326" i="10"/>
  <c r="H8326" i="10"/>
  <c r="J8326" i="10"/>
  <c r="L8326" i="10"/>
  <c r="G8327" i="10"/>
  <c r="H8327" i="10"/>
  <c r="J8327" i="10"/>
  <c r="K8327" i="10" s="1"/>
  <c r="M8327" i="10" s="1"/>
  <c r="L8327" i="10"/>
  <c r="G8328" i="10"/>
  <c r="H8328" i="10"/>
  <c r="J8328" i="10"/>
  <c r="L8328" i="10"/>
  <c r="Q8326" i="10" s="1"/>
  <c r="G8329" i="10"/>
  <c r="H8329" i="10"/>
  <c r="J8329" i="10"/>
  <c r="L8329" i="10"/>
  <c r="R8326" i="10" s="1"/>
  <c r="G8330" i="10"/>
  <c r="H8330" i="10"/>
  <c r="J8330" i="10"/>
  <c r="V8330" i="10" s="1"/>
  <c r="L8330" i="10"/>
  <c r="G8331" i="10"/>
  <c r="H8331" i="10"/>
  <c r="J8331" i="10"/>
  <c r="L8331" i="10"/>
  <c r="G8332" i="10"/>
  <c r="H8332" i="10"/>
  <c r="J8332" i="10"/>
  <c r="K8332" i="10" s="1"/>
  <c r="M8332" i="10" s="1"/>
  <c r="L8332" i="10"/>
  <c r="Q8330" i="10" s="1"/>
  <c r="G8333" i="10"/>
  <c r="H8333" i="10"/>
  <c r="J8333" i="10"/>
  <c r="K8333" i="10" s="1"/>
  <c r="L8333" i="10"/>
  <c r="R8330" i="10" s="1"/>
  <c r="G8334" i="10"/>
  <c r="H8334" i="10"/>
  <c r="J8334" i="10"/>
  <c r="L8334" i="10"/>
  <c r="G8335" i="10"/>
  <c r="H8335" i="10"/>
  <c r="J8335" i="10"/>
  <c r="K8335" i="10" s="1"/>
  <c r="L8335" i="10"/>
  <c r="G8336" i="10"/>
  <c r="H8336" i="10"/>
  <c r="J8336" i="10"/>
  <c r="K8336" i="10" s="1"/>
  <c r="L8336" i="10"/>
  <c r="Q8334" i="10" s="1"/>
  <c r="G8337" i="10"/>
  <c r="H8337" i="10"/>
  <c r="J8337" i="10"/>
  <c r="K8337" i="10" s="1"/>
  <c r="O8337" i="10" s="1"/>
  <c r="L8337" i="10"/>
  <c r="R8334" i="10" s="1"/>
  <c r="G8338" i="10"/>
  <c r="H8338" i="10"/>
  <c r="J8338" i="10"/>
  <c r="L8338" i="10"/>
  <c r="G8339" i="10"/>
  <c r="H8339" i="10"/>
  <c r="J8339" i="10"/>
  <c r="K8339" i="10" s="1"/>
  <c r="M8339" i="10" s="1"/>
  <c r="L8339" i="10"/>
  <c r="G8340" i="10"/>
  <c r="H8340" i="10"/>
  <c r="J8340" i="10"/>
  <c r="L8340" i="10"/>
  <c r="Q8338" i="10" s="1"/>
  <c r="G8341" i="10"/>
  <c r="H8341" i="10"/>
  <c r="J8341" i="10"/>
  <c r="K8341" i="10" s="1"/>
  <c r="M8341" i="10" s="1"/>
  <c r="L8341" i="10"/>
  <c r="R8338" i="10" s="1"/>
  <c r="G8342" i="10"/>
  <c r="H8342" i="10"/>
  <c r="J8342" i="10"/>
  <c r="L8342" i="10"/>
  <c r="G8343" i="10"/>
  <c r="H8343" i="10"/>
  <c r="J8343" i="10"/>
  <c r="K8343" i="10" s="1"/>
  <c r="L8343" i="10"/>
  <c r="G8344" i="10"/>
  <c r="H8344" i="10"/>
  <c r="J8344" i="10"/>
  <c r="L8344" i="10"/>
  <c r="Q8342" i="10" s="1"/>
  <c r="G8345" i="10"/>
  <c r="H8345" i="10"/>
  <c r="J8345" i="10"/>
  <c r="K8345" i="10" s="1"/>
  <c r="M8345" i="10" s="1"/>
  <c r="L8345" i="10"/>
  <c r="R8342" i="10" s="1"/>
  <c r="G8346" i="10"/>
  <c r="H8346" i="10"/>
  <c r="J8346" i="10"/>
  <c r="L8346" i="10"/>
  <c r="G8347" i="10"/>
  <c r="H8347" i="10"/>
  <c r="J8347" i="10"/>
  <c r="L8347" i="10"/>
  <c r="G8348" i="10"/>
  <c r="H8348" i="10"/>
  <c r="J8348" i="10"/>
  <c r="K8348" i="10" s="1"/>
  <c r="O8348" i="10" s="1"/>
  <c r="L8348" i="10"/>
  <c r="Q8346" i="10" s="1"/>
  <c r="G8349" i="10"/>
  <c r="H8349" i="10"/>
  <c r="J8349" i="10"/>
  <c r="L8349" i="10"/>
  <c r="R8346" i="10" s="1"/>
  <c r="G8350" i="10"/>
  <c r="H8350" i="10"/>
  <c r="J8350" i="10"/>
  <c r="L8350" i="10"/>
  <c r="G8351" i="10"/>
  <c r="H8351" i="10"/>
  <c r="J8351" i="10"/>
  <c r="K8351" i="10" s="1"/>
  <c r="O8351" i="10" s="1"/>
  <c r="L8351" i="10"/>
  <c r="G8352" i="10"/>
  <c r="H8352" i="10"/>
  <c r="J8352" i="10"/>
  <c r="L8352" i="10"/>
  <c r="Q8350" i="10" s="1"/>
  <c r="G8353" i="10"/>
  <c r="H8353" i="10"/>
  <c r="J8353" i="10"/>
  <c r="K8353" i="10" s="1"/>
  <c r="N8353" i="10" s="1"/>
  <c r="L8353" i="10"/>
  <c r="R8350" i="10" s="1"/>
  <c r="G8354" i="10"/>
  <c r="H8354" i="10"/>
  <c r="J8354" i="10"/>
  <c r="V8354" i="10" s="1"/>
  <c r="L8354" i="10"/>
  <c r="G8355" i="10"/>
  <c r="H8355" i="10"/>
  <c r="J8355" i="10"/>
  <c r="L8355" i="10"/>
  <c r="G8356" i="10"/>
  <c r="H8356" i="10"/>
  <c r="J8356" i="10"/>
  <c r="L8356" i="10"/>
  <c r="Q8354" i="10" s="1"/>
  <c r="G8357" i="10"/>
  <c r="H8357" i="10"/>
  <c r="J8357" i="10"/>
  <c r="K8357" i="10" s="1"/>
  <c r="L8357" i="10"/>
  <c r="R8354" i="10" s="1"/>
  <c r="G8358" i="10"/>
  <c r="H8358" i="10"/>
  <c r="J8358" i="10"/>
  <c r="L8358" i="10"/>
  <c r="G8359" i="10"/>
  <c r="H8359" i="10"/>
  <c r="J8359" i="10"/>
  <c r="L8359" i="10"/>
  <c r="G8360" i="10"/>
  <c r="H8360" i="10"/>
  <c r="J8360" i="10"/>
  <c r="K8360" i="10" s="1"/>
  <c r="O8360" i="10" s="1"/>
  <c r="L8360" i="10"/>
  <c r="Q8358" i="10" s="1"/>
  <c r="G8361" i="10"/>
  <c r="H8361" i="10"/>
  <c r="J8361" i="10"/>
  <c r="L8361" i="10"/>
  <c r="R8358" i="10" s="1"/>
  <c r="G8362" i="10"/>
  <c r="H8362" i="10"/>
  <c r="J8362" i="10"/>
  <c r="K8362" i="10" s="1"/>
  <c r="L8362" i="10"/>
  <c r="G8363" i="10"/>
  <c r="H8363" i="10"/>
  <c r="J8363" i="10"/>
  <c r="L8363" i="10"/>
  <c r="G8364" i="10"/>
  <c r="H8364" i="10"/>
  <c r="J8364" i="10"/>
  <c r="L8364" i="10"/>
  <c r="Q8362" i="10" s="1"/>
  <c r="G8365" i="10"/>
  <c r="H8365" i="10"/>
  <c r="J8365" i="10"/>
  <c r="K8365" i="10" s="1"/>
  <c r="O8365" i="10" s="1"/>
  <c r="L8365" i="10"/>
  <c r="R8362" i="10" s="1"/>
  <c r="G8366" i="10"/>
  <c r="H8366" i="10"/>
  <c r="J8366" i="10"/>
  <c r="V8366" i="10" s="1"/>
  <c r="L8366" i="10"/>
  <c r="G8367" i="10"/>
  <c r="H8367" i="10"/>
  <c r="J8367" i="10"/>
  <c r="K8367" i="10" s="1"/>
  <c r="M8367" i="10" s="1"/>
  <c r="L8367" i="10"/>
  <c r="G8368" i="10"/>
  <c r="H8368" i="10"/>
  <c r="J8368" i="10"/>
  <c r="K8368" i="10" s="1"/>
  <c r="O8368" i="10" s="1"/>
  <c r="L8368" i="10"/>
  <c r="Q8366" i="10" s="1"/>
  <c r="G8369" i="10"/>
  <c r="H8369" i="10"/>
  <c r="J8369" i="10"/>
  <c r="K8369" i="10" s="1"/>
  <c r="L8369" i="10"/>
  <c r="R8366" i="10" s="1"/>
  <c r="G8370" i="10"/>
  <c r="H8370" i="10"/>
  <c r="J8370" i="10"/>
  <c r="V8370" i="10" s="1"/>
  <c r="L8370" i="10"/>
  <c r="G8371" i="10"/>
  <c r="H8371" i="10"/>
  <c r="J8371" i="10"/>
  <c r="K8371" i="10" s="1"/>
  <c r="L8371" i="10"/>
  <c r="G8372" i="10"/>
  <c r="H8372" i="10"/>
  <c r="J8372" i="10"/>
  <c r="L8372" i="10"/>
  <c r="Q8370" i="10" s="1"/>
  <c r="G8373" i="10"/>
  <c r="H8373" i="10"/>
  <c r="J8373" i="10"/>
  <c r="K8373" i="10" s="1"/>
  <c r="O8373" i="10" s="1"/>
  <c r="L8373" i="10"/>
  <c r="R8370" i="10" s="1"/>
  <c r="G8374" i="10"/>
  <c r="H8374" i="10"/>
  <c r="J8374" i="10"/>
  <c r="V8374" i="10" s="1"/>
  <c r="L8374" i="10"/>
  <c r="G8375" i="10"/>
  <c r="H8375" i="10"/>
  <c r="J8375" i="10"/>
  <c r="L8375" i="10"/>
  <c r="G8376" i="10"/>
  <c r="H8376" i="10"/>
  <c r="J8376" i="10"/>
  <c r="K8376" i="10" s="1"/>
  <c r="L8376" i="10"/>
  <c r="Q8374" i="10" s="1"/>
  <c r="G8377" i="10"/>
  <c r="H8377" i="10"/>
  <c r="J8377" i="10"/>
  <c r="L8377" i="10"/>
  <c r="R8374" i="10" s="1"/>
  <c r="G8378" i="10"/>
  <c r="H8378" i="10"/>
  <c r="J8378" i="10"/>
  <c r="V8378" i="10" s="1"/>
  <c r="L8378" i="10"/>
  <c r="G8379" i="10"/>
  <c r="H8379" i="10"/>
  <c r="J8379" i="10"/>
  <c r="K8379" i="10" s="1"/>
  <c r="O8379" i="10" s="1"/>
  <c r="L8379" i="10"/>
  <c r="G8380" i="10"/>
  <c r="H8380" i="10"/>
  <c r="J8380" i="10"/>
  <c r="K8380" i="10" s="1"/>
  <c r="L8380" i="10"/>
  <c r="Q8378" i="10" s="1"/>
  <c r="G8381" i="10"/>
  <c r="H8381" i="10"/>
  <c r="J8381" i="10"/>
  <c r="K8381" i="10" s="1"/>
  <c r="N8381" i="10" s="1"/>
  <c r="L8381" i="10"/>
  <c r="R8378" i="10" s="1"/>
  <c r="G8382" i="10"/>
  <c r="H8382" i="10"/>
  <c r="J8382" i="10"/>
  <c r="L8382" i="10"/>
  <c r="G8383" i="10"/>
  <c r="H8383" i="10"/>
  <c r="J8383" i="10"/>
  <c r="K8383" i="10" s="1"/>
  <c r="O8383" i="10" s="1"/>
  <c r="L8383" i="10"/>
  <c r="G8384" i="10"/>
  <c r="H8384" i="10"/>
  <c r="J8384" i="10"/>
  <c r="K8384" i="10" s="1"/>
  <c r="L8384" i="10"/>
  <c r="Q8382" i="10" s="1"/>
  <c r="G8385" i="10"/>
  <c r="H8385" i="10"/>
  <c r="J8385" i="10"/>
  <c r="K8385" i="10" s="1"/>
  <c r="N8385" i="10" s="1"/>
  <c r="L8385" i="10"/>
  <c r="R8382" i="10" s="1"/>
  <c r="G8386" i="10"/>
  <c r="H8386" i="10"/>
  <c r="J8386" i="10"/>
  <c r="L8386" i="10"/>
  <c r="G8387" i="10"/>
  <c r="H8387" i="10"/>
  <c r="J8387" i="10"/>
  <c r="L8387" i="10"/>
  <c r="G8388" i="10"/>
  <c r="H8388" i="10"/>
  <c r="J8388" i="10"/>
  <c r="K8388" i="10" s="1"/>
  <c r="N8388" i="10" s="1"/>
  <c r="L8388" i="10"/>
  <c r="Q8386" i="10" s="1"/>
  <c r="G8389" i="10"/>
  <c r="H8389" i="10"/>
  <c r="J8389" i="10"/>
  <c r="K8389" i="10" s="1"/>
  <c r="N8389" i="10" s="1"/>
  <c r="L8389" i="10"/>
  <c r="R8386" i="10" s="1"/>
  <c r="G8390" i="10"/>
  <c r="H8390" i="10"/>
  <c r="J8390" i="10"/>
  <c r="V8390" i="10" s="1"/>
  <c r="L8390" i="10"/>
  <c r="G8391" i="10"/>
  <c r="H8391" i="10"/>
  <c r="J8391" i="10"/>
  <c r="K8391" i="10" s="1"/>
  <c r="O8391" i="10" s="1"/>
  <c r="L8391" i="10"/>
  <c r="G8392" i="10"/>
  <c r="H8392" i="10"/>
  <c r="J8392" i="10"/>
  <c r="K8392" i="10" s="1"/>
  <c r="N8392" i="10" s="1"/>
  <c r="L8392" i="10"/>
  <c r="Q8390" i="10" s="1"/>
  <c r="G8393" i="10"/>
  <c r="H8393" i="10"/>
  <c r="J8393" i="10"/>
  <c r="L8393" i="10"/>
  <c r="R8390" i="10" s="1"/>
  <c r="G8394" i="10"/>
  <c r="H8394" i="10"/>
  <c r="J8394" i="10"/>
  <c r="L8394" i="10"/>
  <c r="G8395" i="10"/>
  <c r="H8395" i="10"/>
  <c r="J8395" i="10"/>
  <c r="K8395" i="10" s="1"/>
  <c r="L8395" i="10"/>
  <c r="G8396" i="10"/>
  <c r="H8396" i="10"/>
  <c r="J8396" i="10"/>
  <c r="K8396" i="10" s="1"/>
  <c r="N8396" i="10" s="1"/>
  <c r="L8396" i="10"/>
  <c r="Q8394" i="10" s="1"/>
  <c r="G8397" i="10"/>
  <c r="H8397" i="10"/>
  <c r="J8397" i="10"/>
  <c r="K8397" i="10" s="1"/>
  <c r="L8397" i="10"/>
  <c r="R8394" i="10" s="1"/>
  <c r="G8398" i="10"/>
  <c r="H8398" i="10"/>
  <c r="J8398" i="10"/>
  <c r="L8398" i="10"/>
  <c r="G8399" i="10"/>
  <c r="H8399" i="10"/>
  <c r="J8399" i="10"/>
  <c r="K8399" i="10" s="1"/>
  <c r="L8399" i="10"/>
  <c r="G8400" i="10"/>
  <c r="H8400" i="10"/>
  <c r="J8400" i="10"/>
  <c r="K8400" i="10" s="1"/>
  <c r="L8400" i="10"/>
  <c r="Q8398" i="10" s="1"/>
  <c r="G8401" i="10"/>
  <c r="H8401" i="10"/>
  <c r="J8401" i="10"/>
  <c r="L8401" i="10"/>
  <c r="R8398" i="10" s="1"/>
  <c r="G8402" i="10"/>
  <c r="H8402" i="10"/>
  <c r="J8402" i="10"/>
  <c r="K8402" i="10" s="1"/>
  <c r="L8402" i="10"/>
  <c r="G8403" i="10"/>
  <c r="H8403" i="10"/>
  <c r="J8403" i="10"/>
  <c r="K8403" i="10" s="1"/>
  <c r="L8403" i="10"/>
  <c r="G8404" i="10"/>
  <c r="H8404" i="10"/>
  <c r="J8404" i="10"/>
  <c r="K8404" i="10" s="1"/>
  <c r="L8404" i="10"/>
  <c r="Q8402" i="10" s="1"/>
  <c r="G8405" i="10"/>
  <c r="H8405" i="10"/>
  <c r="J8405" i="10"/>
  <c r="K8405" i="10" s="1"/>
  <c r="L8405" i="10"/>
  <c r="R8402" i="10" s="1"/>
  <c r="G8406" i="10"/>
  <c r="H8406" i="10"/>
  <c r="J8406" i="10"/>
  <c r="L8406" i="10"/>
  <c r="G8407" i="10"/>
  <c r="H8407" i="10"/>
  <c r="J8407" i="10"/>
  <c r="L8407" i="10"/>
  <c r="G8408" i="10"/>
  <c r="H8408" i="10"/>
  <c r="J8408" i="10"/>
  <c r="K8408" i="10" s="1"/>
  <c r="N8408" i="10" s="1"/>
  <c r="L8408" i="10"/>
  <c r="Q8406" i="10" s="1"/>
  <c r="G8409" i="10"/>
  <c r="H8409" i="10"/>
  <c r="J8409" i="10"/>
  <c r="K8409" i="10" s="1"/>
  <c r="N8409" i="10" s="1"/>
  <c r="L8409" i="10"/>
  <c r="R8406" i="10" s="1"/>
  <c r="G8410" i="10"/>
  <c r="H8410" i="10"/>
  <c r="J8410" i="10"/>
  <c r="V8410" i="10" s="1"/>
  <c r="L8410" i="10"/>
  <c r="G8411" i="10"/>
  <c r="H8411" i="10"/>
  <c r="J8411" i="10"/>
  <c r="L8411" i="10"/>
  <c r="G8412" i="10"/>
  <c r="H8412" i="10"/>
  <c r="J8412" i="10"/>
  <c r="K8412" i="10" s="1"/>
  <c r="N8412" i="10" s="1"/>
  <c r="L8412" i="10"/>
  <c r="Q8410" i="10" s="1"/>
  <c r="G8413" i="10"/>
  <c r="H8413" i="10"/>
  <c r="J8413" i="10"/>
  <c r="K8413" i="10" s="1"/>
  <c r="L8413" i="10"/>
  <c r="R8410" i="10" s="1"/>
  <c r="G8414" i="10"/>
  <c r="H8414" i="10"/>
  <c r="J8414" i="10"/>
  <c r="V8414" i="10" s="1"/>
  <c r="L8414" i="10"/>
  <c r="G8415" i="10"/>
  <c r="H8415" i="10"/>
  <c r="J8415" i="10"/>
  <c r="L8415" i="10"/>
  <c r="G8416" i="10"/>
  <c r="H8416" i="10"/>
  <c r="J8416" i="10"/>
  <c r="K8416" i="10" s="1"/>
  <c r="M8416" i="10" s="1"/>
  <c r="L8416" i="10"/>
  <c r="Q8414" i="10" s="1"/>
  <c r="G8417" i="10"/>
  <c r="H8417" i="10"/>
  <c r="J8417" i="10"/>
  <c r="L8417" i="10"/>
  <c r="R8414" i="10" s="1"/>
  <c r="G8418" i="10"/>
  <c r="H8418" i="10"/>
  <c r="J8418" i="10"/>
  <c r="V8418" i="10" s="1"/>
  <c r="L8418" i="10"/>
  <c r="G8419" i="10"/>
  <c r="H8419" i="10"/>
  <c r="J8419" i="10"/>
  <c r="L8419" i="10"/>
  <c r="G8420" i="10"/>
  <c r="H8420" i="10"/>
  <c r="J8420" i="10"/>
  <c r="K8420" i="10" s="1"/>
  <c r="M8420" i="10" s="1"/>
  <c r="L8420" i="10"/>
  <c r="Q8418" i="10" s="1"/>
  <c r="G8421" i="10"/>
  <c r="H8421" i="10"/>
  <c r="J8421" i="10"/>
  <c r="K8421" i="10" s="1"/>
  <c r="L8421" i="10"/>
  <c r="R8418" i="10" s="1"/>
  <c r="G8422" i="10"/>
  <c r="H8422" i="10"/>
  <c r="J8422" i="10"/>
  <c r="K8422" i="10" s="1"/>
  <c r="L8422" i="10"/>
  <c r="G8423" i="10"/>
  <c r="H8423" i="10"/>
  <c r="J8423" i="10"/>
  <c r="L8423" i="10"/>
  <c r="G8424" i="10"/>
  <c r="H8424" i="10"/>
  <c r="J8424" i="10"/>
  <c r="L8424" i="10"/>
  <c r="Q8422" i="10" s="1"/>
  <c r="G8425" i="10"/>
  <c r="H8425" i="10"/>
  <c r="J8425" i="10"/>
  <c r="L8425" i="10"/>
  <c r="R8422" i="10" s="1"/>
  <c r="G8426" i="10"/>
  <c r="H8426" i="10"/>
  <c r="J8426" i="10"/>
  <c r="V8426" i="10" s="1"/>
  <c r="L8426" i="10"/>
  <c r="G8427" i="10"/>
  <c r="H8427" i="10"/>
  <c r="J8427" i="10"/>
  <c r="L8427" i="10"/>
  <c r="G8428" i="10"/>
  <c r="H8428" i="10"/>
  <c r="J8428" i="10"/>
  <c r="K8428" i="10" s="1"/>
  <c r="M8428" i="10" s="1"/>
  <c r="L8428" i="10"/>
  <c r="Q8426" i="10" s="1"/>
  <c r="G8429" i="10"/>
  <c r="H8429" i="10"/>
  <c r="J8429" i="10"/>
  <c r="L8429" i="10"/>
  <c r="R8426" i="10" s="1"/>
  <c r="G8430" i="10"/>
  <c r="H8430" i="10"/>
  <c r="J8430" i="10"/>
  <c r="L8430" i="10"/>
  <c r="G8431" i="10"/>
  <c r="H8431" i="10"/>
  <c r="J8431" i="10"/>
  <c r="K8431" i="10" s="1"/>
  <c r="L8431" i="10"/>
  <c r="G8432" i="10"/>
  <c r="H8432" i="10"/>
  <c r="J8432" i="10"/>
  <c r="L8432" i="10"/>
  <c r="Q8430" i="10" s="1"/>
  <c r="G8433" i="10"/>
  <c r="H8433" i="10"/>
  <c r="J8433" i="10"/>
  <c r="K8433" i="10" s="1"/>
  <c r="O8433" i="10" s="1"/>
  <c r="L8433" i="10"/>
  <c r="R8430" i="10" s="1"/>
  <c r="G8434" i="10"/>
  <c r="H8434" i="10"/>
  <c r="J8434" i="10"/>
  <c r="V8434" i="10" s="1"/>
  <c r="L8434" i="10"/>
  <c r="G8435" i="10"/>
  <c r="H8435" i="10"/>
  <c r="J8435" i="10"/>
  <c r="K8435" i="10" s="1"/>
  <c r="N8435" i="10" s="1"/>
  <c r="L8435" i="10"/>
  <c r="G8436" i="10"/>
  <c r="H8436" i="10"/>
  <c r="J8436" i="10"/>
  <c r="L8436" i="10"/>
  <c r="Q8434" i="10" s="1"/>
  <c r="G8437" i="10"/>
  <c r="H8437" i="10"/>
  <c r="J8437" i="10"/>
  <c r="L8437" i="10"/>
  <c r="R8434" i="10" s="1"/>
  <c r="G8438" i="10"/>
  <c r="H8438" i="10"/>
  <c r="J8438" i="10"/>
  <c r="L8438" i="10"/>
  <c r="G8439" i="10"/>
  <c r="H8439" i="10"/>
  <c r="J8439" i="10"/>
  <c r="L8439" i="10"/>
  <c r="G8440" i="10"/>
  <c r="H8440" i="10"/>
  <c r="J8440" i="10"/>
  <c r="K8440" i="10" s="1"/>
  <c r="N8440" i="10" s="1"/>
  <c r="L8440" i="10"/>
  <c r="Q8438" i="10" s="1"/>
  <c r="G8441" i="10"/>
  <c r="H8441" i="10"/>
  <c r="J8441" i="10"/>
  <c r="K8441" i="10" s="1"/>
  <c r="L8441" i="10"/>
  <c r="R8438" i="10" s="1"/>
  <c r="G8442" i="10"/>
  <c r="H8442" i="10"/>
  <c r="J8442" i="10"/>
  <c r="V8442" i="10" s="1"/>
  <c r="L8442" i="10"/>
  <c r="G8443" i="10"/>
  <c r="H8443" i="10"/>
  <c r="J8443" i="10"/>
  <c r="L8443" i="10"/>
  <c r="G8444" i="10"/>
  <c r="H8444" i="10"/>
  <c r="J8444" i="10"/>
  <c r="L8444" i="10"/>
  <c r="Q8442" i="10" s="1"/>
  <c r="G8445" i="10"/>
  <c r="H8445" i="10"/>
  <c r="J8445" i="10"/>
  <c r="K8445" i="10" s="1"/>
  <c r="N8445" i="10" s="1"/>
  <c r="L8445" i="10"/>
  <c r="R8442" i="10" s="1"/>
  <c r="G8446" i="10"/>
  <c r="H8446" i="10"/>
  <c r="J8446" i="10"/>
  <c r="L8446" i="10"/>
  <c r="G8447" i="10"/>
  <c r="H8447" i="10"/>
  <c r="J8447" i="10"/>
  <c r="K8447" i="10" s="1"/>
  <c r="O8447" i="10" s="1"/>
  <c r="L8447" i="10"/>
  <c r="G8448" i="10"/>
  <c r="H8448" i="10"/>
  <c r="J8448" i="10"/>
  <c r="L8448" i="10"/>
  <c r="Q8446" i="10" s="1"/>
  <c r="G8449" i="10"/>
  <c r="H8449" i="10"/>
  <c r="J8449" i="10"/>
  <c r="L8449" i="10"/>
  <c r="R8446" i="10" s="1"/>
  <c r="G8450" i="10"/>
  <c r="H8450" i="10"/>
  <c r="J8450" i="10"/>
  <c r="L8450" i="10"/>
  <c r="G8451" i="10"/>
  <c r="H8451" i="10"/>
  <c r="J8451" i="10"/>
  <c r="K8451" i="10" s="1"/>
  <c r="L8451" i="10"/>
  <c r="G8452" i="10"/>
  <c r="H8452" i="10"/>
  <c r="J8452" i="10"/>
  <c r="L8452" i="10"/>
  <c r="Q8450" i="10" s="1"/>
  <c r="G8453" i="10"/>
  <c r="H8453" i="10"/>
  <c r="J8453" i="10"/>
  <c r="K8453" i="10" s="1"/>
  <c r="O8453" i="10" s="1"/>
  <c r="L8453" i="10"/>
  <c r="R8450" i="10" s="1"/>
  <c r="G8454" i="10"/>
  <c r="H8454" i="10"/>
  <c r="J8454" i="10"/>
  <c r="V8454" i="10" s="1"/>
  <c r="L8454" i="10"/>
  <c r="G8455" i="10"/>
  <c r="H8455" i="10"/>
  <c r="J8455" i="10"/>
  <c r="K8455" i="10" s="1"/>
  <c r="M8455" i="10" s="1"/>
  <c r="L8455" i="10"/>
  <c r="G8456" i="10"/>
  <c r="H8456" i="10"/>
  <c r="J8456" i="10"/>
  <c r="K8456" i="10" s="1"/>
  <c r="O8456" i="10" s="1"/>
  <c r="L8456" i="10"/>
  <c r="Q8454" i="10" s="1"/>
  <c r="G8457" i="10"/>
  <c r="H8457" i="10"/>
  <c r="J8457" i="10"/>
  <c r="L8457" i="10"/>
  <c r="R8454" i="10" s="1"/>
  <c r="G8458" i="10"/>
  <c r="H8458" i="10"/>
  <c r="J8458" i="10"/>
  <c r="V8458" i="10" s="1"/>
  <c r="L8458" i="10"/>
  <c r="G8459" i="10"/>
  <c r="H8459" i="10"/>
  <c r="J8459" i="10"/>
  <c r="K8459" i="10" s="1"/>
  <c r="O8459" i="10" s="1"/>
  <c r="L8459" i="10"/>
  <c r="G8460" i="10"/>
  <c r="H8460" i="10"/>
  <c r="J8460" i="10"/>
  <c r="L8460" i="10"/>
  <c r="Q8458" i="10" s="1"/>
  <c r="G8461" i="10"/>
  <c r="H8461" i="10"/>
  <c r="J8461" i="10"/>
  <c r="K8461" i="10" s="1"/>
  <c r="L8461" i="10"/>
  <c r="R8458" i="10" s="1"/>
  <c r="G8462" i="10"/>
  <c r="H8462" i="10"/>
  <c r="J8462" i="10"/>
  <c r="L8462" i="10"/>
  <c r="G8463" i="10"/>
  <c r="H8463" i="10"/>
  <c r="J8463" i="10"/>
  <c r="L8463" i="10"/>
  <c r="G8464" i="10"/>
  <c r="H8464" i="10"/>
  <c r="J8464" i="10"/>
  <c r="L8464" i="10"/>
  <c r="Q8462" i="10" s="1"/>
  <c r="G8465" i="10"/>
  <c r="H8465" i="10"/>
  <c r="J8465" i="10"/>
  <c r="L8465" i="10"/>
  <c r="R8462" i="10" s="1"/>
  <c r="G8466" i="10"/>
  <c r="H8466" i="10"/>
  <c r="J8466" i="10"/>
  <c r="V8466" i="10" s="1"/>
  <c r="L8466" i="10"/>
  <c r="G8467" i="10"/>
  <c r="H8467" i="10"/>
  <c r="J8467" i="10"/>
  <c r="K8467" i="10" s="1"/>
  <c r="L8467" i="10"/>
  <c r="G8468" i="10"/>
  <c r="H8468" i="10"/>
  <c r="J8468" i="10"/>
  <c r="L8468" i="10"/>
  <c r="Q8466" i="10" s="1"/>
  <c r="G8469" i="10"/>
  <c r="H8469" i="10"/>
  <c r="J8469" i="10"/>
  <c r="K8469" i="10" s="1"/>
  <c r="L8469" i="10"/>
  <c r="R8466" i="10" s="1"/>
  <c r="G8470" i="10"/>
  <c r="H8470" i="10"/>
  <c r="J8470" i="10"/>
  <c r="V8470" i="10" s="1"/>
  <c r="L8470" i="10"/>
  <c r="G8471" i="10"/>
  <c r="H8471" i="10"/>
  <c r="J8471" i="10"/>
  <c r="K8471" i="10" s="1"/>
  <c r="M8471" i="10" s="1"/>
  <c r="L8471" i="10"/>
  <c r="G8472" i="10"/>
  <c r="H8472" i="10"/>
  <c r="J8472" i="10"/>
  <c r="K8472" i="10" s="1"/>
  <c r="O8472" i="10" s="1"/>
  <c r="L8472" i="10"/>
  <c r="Q8470" i="10" s="1"/>
  <c r="G8473" i="10"/>
  <c r="H8473" i="10"/>
  <c r="J8473" i="10"/>
  <c r="L8473" i="10"/>
  <c r="R8470" i="10" s="1"/>
  <c r="G8474" i="10"/>
  <c r="H8474" i="10"/>
  <c r="J8474" i="10"/>
  <c r="L8474" i="10"/>
  <c r="G8475" i="10"/>
  <c r="H8475" i="10"/>
  <c r="J8475" i="10"/>
  <c r="L8475" i="10"/>
  <c r="G8476" i="10"/>
  <c r="H8476" i="10"/>
  <c r="J8476" i="10"/>
  <c r="K8476" i="10" s="1"/>
  <c r="N8476" i="10" s="1"/>
  <c r="L8476" i="10"/>
  <c r="Q8474" i="10" s="1"/>
  <c r="G8477" i="10"/>
  <c r="H8477" i="10"/>
  <c r="J8477" i="10"/>
  <c r="L8477" i="10"/>
  <c r="R8474" i="10" s="1"/>
  <c r="G8478" i="10"/>
  <c r="H8478" i="10"/>
  <c r="J8478" i="10"/>
  <c r="V8478" i="10" s="1"/>
  <c r="L8478" i="10"/>
  <c r="G8479" i="10"/>
  <c r="H8479" i="10"/>
  <c r="J8479" i="10"/>
  <c r="L8479" i="10"/>
  <c r="G8480" i="10"/>
  <c r="H8480" i="10"/>
  <c r="J8480" i="10"/>
  <c r="K8480" i="10" s="1"/>
  <c r="M8480" i="10" s="1"/>
  <c r="L8480" i="10"/>
  <c r="Q8478" i="10" s="1"/>
  <c r="G8481" i="10"/>
  <c r="H8481" i="10"/>
  <c r="J8481" i="10"/>
  <c r="L8481" i="10"/>
  <c r="R8478" i="10" s="1"/>
  <c r="G8482" i="10"/>
  <c r="H8482" i="10"/>
  <c r="J8482" i="10"/>
  <c r="L8482" i="10"/>
  <c r="G8483" i="10"/>
  <c r="H8483" i="10"/>
  <c r="J8483" i="10"/>
  <c r="L8483" i="10"/>
  <c r="G8484" i="10"/>
  <c r="H8484" i="10"/>
  <c r="J8484" i="10"/>
  <c r="K8484" i="10" s="1"/>
  <c r="O8484" i="10" s="1"/>
  <c r="L8484" i="10"/>
  <c r="Q8482" i="10" s="1"/>
  <c r="G8485" i="10"/>
  <c r="H8485" i="10"/>
  <c r="J8485" i="10"/>
  <c r="K8485" i="10" s="1"/>
  <c r="M8485" i="10" s="1"/>
  <c r="L8485" i="10"/>
  <c r="R8482" i="10" s="1"/>
  <c r="G8486" i="10"/>
  <c r="H8486" i="10"/>
  <c r="J8486" i="10"/>
  <c r="V8486" i="10" s="1"/>
  <c r="L8486" i="10"/>
  <c r="G8487" i="10"/>
  <c r="H8487" i="10"/>
  <c r="J8487" i="10"/>
  <c r="K8487" i="10" s="1"/>
  <c r="N8487" i="10" s="1"/>
  <c r="L8487" i="10"/>
  <c r="G8488" i="10"/>
  <c r="H8488" i="10"/>
  <c r="J8488" i="10"/>
  <c r="K8488" i="10" s="1"/>
  <c r="O8488" i="10" s="1"/>
  <c r="L8488" i="10"/>
  <c r="Q8486" i="10" s="1"/>
  <c r="G8489" i="10"/>
  <c r="H8489" i="10"/>
  <c r="J8489" i="10"/>
  <c r="L8489" i="10"/>
  <c r="R8486" i="10" s="1"/>
  <c r="G8490" i="10"/>
  <c r="H8490" i="10"/>
  <c r="J8490" i="10"/>
  <c r="K8490" i="10" s="1"/>
  <c r="L8490" i="10"/>
  <c r="G8491" i="10"/>
  <c r="H8491" i="10"/>
  <c r="J8491" i="10"/>
  <c r="K8491" i="10" s="1"/>
  <c r="L8491" i="10"/>
  <c r="G8492" i="10"/>
  <c r="H8492" i="10"/>
  <c r="J8492" i="10"/>
  <c r="L8492" i="10"/>
  <c r="Q8490" i="10" s="1"/>
  <c r="G8493" i="10"/>
  <c r="H8493" i="10"/>
  <c r="J8493" i="10"/>
  <c r="K8493" i="10" s="1"/>
  <c r="N8493" i="10" s="1"/>
  <c r="L8493" i="10"/>
  <c r="R8490" i="10" s="1"/>
  <c r="G8494" i="10"/>
  <c r="H8494" i="10"/>
  <c r="J8494" i="10"/>
  <c r="V8494" i="10" s="1"/>
  <c r="L8494" i="10"/>
  <c r="G8495" i="10"/>
  <c r="H8495" i="10"/>
  <c r="J8495" i="10"/>
  <c r="K8495" i="10" s="1"/>
  <c r="M8495" i="10" s="1"/>
  <c r="L8495" i="10"/>
  <c r="G8496" i="10"/>
  <c r="H8496" i="10"/>
  <c r="J8496" i="10"/>
  <c r="L8496" i="10"/>
  <c r="Q8494" i="10" s="1"/>
  <c r="G8497" i="10"/>
  <c r="H8497" i="10"/>
  <c r="J8497" i="10"/>
  <c r="K8497" i="10" s="1"/>
  <c r="O8497" i="10" s="1"/>
  <c r="L8497" i="10"/>
  <c r="R8494" i="10" s="1"/>
  <c r="G8498" i="10"/>
  <c r="H8498" i="10"/>
  <c r="J8498" i="10"/>
  <c r="V8498" i="10" s="1"/>
  <c r="L8498" i="10"/>
  <c r="G8499" i="10"/>
  <c r="H8499" i="10"/>
  <c r="J8499" i="10"/>
  <c r="K8499" i="10" s="1"/>
  <c r="O8499" i="10" s="1"/>
  <c r="L8499" i="10"/>
  <c r="G8500" i="10"/>
  <c r="H8500" i="10"/>
  <c r="J8500" i="10"/>
  <c r="L8500" i="10"/>
  <c r="Q8498" i="10" s="1"/>
  <c r="G8501" i="10"/>
  <c r="H8501" i="10"/>
  <c r="J8501" i="10"/>
  <c r="L8501" i="10"/>
  <c r="R8498" i="10" s="1"/>
  <c r="G8502" i="10"/>
  <c r="H8502" i="10"/>
  <c r="J8502" i="10"/>
  <c r="V8502" i="10" s="1"/>
  <c r="L8502" i="10"/>
  <c r="G8503" i="10"/>
  <c r="H8503" i="10"/>
  <c r="J8503" i="10"/>
  <c r="K8503" i="10" s="1"/>
  <c r="N8503" i="10" s="1"/>
  <c r="L8503" i="10"/>
  <c r="G8504" i="10"/>
  <c r="H8504" i="10"/>
  <c r="J8504" i="10"/>
  <c r="L8504" i="10"/>
  <c r="Q8502" i="10" s="1"/>
  <c r="G8505" i="10"/>
  <c r="H8505" i="10"/>
  <c r="J8505" i="10"/>
  <c r="L8505" i="10"/>
  <c r="R8502" i="10" s="1"/>
  <c r="G8506" i="10"/>
  <c r="H8506" i="10"/>
  <c r="J8506" i="10"/>
  <c r="V8506" i="10" s="1"/>
  <c r="L8506" i="10"/>
  <c r="G8507" i="10"/>
  <c r="H8507" i="10"/>
  <c r="J8507" i="10"/>
  <c r="K8507" i="10" s="1"/>
  <c r="L8507" i="10"/>
  <c r="G8508" i="10"/>
  <c r="H8508" i="10"/>
  <c r="J8508" i="10"/>
  <c r="L8508" i="10"/>
  <c r="Q8506" i="10" s="1"/>
  <c r="G8509" i="10"/>
  <c r="H8509" i="10"/>
  <c r="J8509" i="10"/>
  <c r="L8509" i="10"/>
  <c r="R8506" i="10" s="1"/>
  <c r="G8510" i="10"/>
  <c r="H8510" i="10"/>
  <c r="J8510" i="10"/>
  <c r="V8510" i="10" s="1"/>
  <c r="L8510" i="10"/>
  <c r="G8511" i="10"/>
  <c r="H8511" i="10"/>
  <c r="J8511" i="10"/>
  <c r="L8511" i="10"/>
  <c r="G8512" i="10"/>
  <c r="H8512" i="10"/>
  <c r="J8512" i="10"/>
  <c r="L8512" i="10"/>
  <c r="Q8510" i="10" s="1"/>
  <c r="G8513" i="10"/>
  <c r="H8513" i="10"/>
  <c r="J8513" i="10"/>
  <c r="L8513" i="10"/>
  <c r="R8510" i="10" s="1"/>
  <c r="G8514" i="10"/>
  <c r="H8514" i="10"/>
  <c r="J8514" i="10"/>
  <c r="V8514" i="10" s="1"/>
  <c r="L8514" i="10"/>
  <c r="G8515" i="10"/>
  <c r="H8515" i="10"/>
  <c r="J8515" i="10"/>
  <c r="K8515" i="10" s="1"/>
  <c r="M8515" i="10" s="1"/>
  <c r="L8515" i="10"/>
  <c r="G8516" i="10"/>
  <c r="H8516" i="10"/>
  <c r="J8516" i="10"/>
  <c r="L8516" i="10"/>
  <c r="Q8514" i="10" s="1"/>
  <c r="G8517" i="10"/>
  <c r="H8517" i="10"/>
  <c r="J8517" i="10"/>
  <c r="K8517" i="10" s="1"/>
  <c r="L8517" i="10"/>
  <c r="R8514" i="10" s="1"/>
  <c r="G8518" i="10"/>
  <c r="H8518" i="10"/>
  <c r="J8518" i="10"/>
  <c r="V8518" i="10" s="1"/>
  <c r="L8518" i="10"/>
  <c r="G8519" i="10"/>
  <c r="H8519" i="10"/>
  <c r="J8519" i="10"/>
  <c r="K8519" i="10" s="1"/>
  <c r="M8519" i="10" s="1"/>
  <c r="L8519" i="10"/>
  <c r="G8520" i="10"/>
  <c r="H8520" i="10"/>
  <c r="J8520" i="10"/>
  <c r="K8520" i="10" s="1"/>
  <c r="M8520" i="10" s="1"/>
  <c r="L8520" i="10"/>
  <c r="Q8518" i="10" s="1"/>
  <c r="G8521" i="10"/>
  <c r="H8521" i="10"/>
  <c r="J8521" i="10"/>
  <c r="L8521" i="10"/>
  <c r="R8518" i="10" s="1"/>
  <c r="G8522" i="10"/>
  <c r="H8522" i="10"/>
  <c r="J8522" i="10"/>
  <c r="V8522" i="10" s="1"/>
  <c r="L8522" i="10"/>
  <c r="G8523" i="10"/>
  <c r="H8523" i="10"/>
  <c r="J8523" i="10"/>
  <c r="K8523" i="10" s="1"/>
  <c r="L8523" i="10"/>
  <c r="G8524" i="10"/>
  <c r="H8524" i="10"/>
  <c r="J8524" i="10"/>
  <c r="L8524" i="10"/>
  <c r="Q8522" i="10" s="1"/>
  <c r="G8525" i="10"/>
  <c r="H8525" i="10"/>
  <c r="J8525" i="10"/>
  <c r="L8525" i="10"/>
  <c r="R8522" i="10" s="1"/>
  <c r="G8526" i="10"/>
  <c r="H8526" i="10"/>
  <c r="J8526" i="10"/>
  <c r="K8526" i="10" s="1"/>
  <c r="L8526" i="10"/>
  <c r="G8527" i="10"/>
  <c r="H8527" i="10"/>
  <c r="J8527" i="10"/>
  <c r="K8527" i="10" s="1"/>
  <c r="N8527" i="10" s="1"/>
  <c r="L8527" i="10"/>
  <c r="G8528" i="10"/>
  <c r="H8528" i="10"/>
  <c r="J8528" i="10"/>
  <c r="L8528" i="10"/>
  <c r="Q8526" i="10" s="1"/>
  <c r="G8529" i="10"/>
  <c r="H8529" i="10"/>
  <c r="J8529" i="10"/>
  <c r="K8529" i="10" s="1"/>
  <c r="M8529" i="10" s="1"/>
  <c r="L8529" i="10"/>
  <c r="R8526" i="10" s="1"/>
  <c r="G8530" i="10"/>
  <c r="H8530" i="10"/>
  <c r="J8530" i="10"/>
  <c r="V8530" i="10" s="1"/>
  <c r="L8530" i="10"/>
  <c r="G8531" i="10"/>
  <c r="H8531" i="10"/>
  <c r="J8531" i="10"/>
  <c r="K8531" i="10" s="1"/>
  <c r="N8531" i="10" s="1"/>
  <c r="L8531" i="10"/>
  <c r="G8532" i="10"/>
  <c r="H8532" i="10"/>
  <c r="J8532" i="10"/>
  <c r="L8532" i="10"/>
  <c r="Q8530" i="10" s="1"/>
  <c r="G8533" i="10"/>
  <c r="H8533" i="10"/>
  <c r="J8533" i="10"/>
  <c r="K8533" i="10" s="1"/>
  <c r="O8533" i="10" s="1"/>
  <c r="L8533" i="10"/>
  <c r="R8530" i="10" s="1"/>
  <c r="G8534" i="10"/>
  <c r="H8534" i="10"/>
  <c r="J8534" i="10"/>
  <c r="V8534" i="10" s="1"/>
  <c r="L8534" i="10"/>
  <c r="G8535" i="10"/>
  <c r="H8535" i="10"/>
  <c r="J8535" i="10"/>
  <c r="K8535" i="10" s="1"/>
  <c r="L8535" i="10"/>
  <c r="G8536" i="10"/>
  <c r="H8536" i="10"/>
  <c r="J8536" i="10"/>
  <c r="K8536" i="10" s="1"/>
  <c r="O8536" i="10" s="1"/>
  <c r="L8536" i="10"/>
  <c r="Q8534" i="10" s="1"/>
  <c r="G8537" i="10"/>
  <c r="H8537" i="10"/>
  <c r="J8537" i="10"/>
  <c r="L8537" i="10"/>
  <c r="R8534" i="10" s="1"/>
  <c r="G8538" i="10"/>
  <c r="H8538" i="10"/>
  <c r="J8538" i="10"/>
  <c r="V8538" i="10" s="1"/>
  <c r="L8538" i="10"/>
  <c r="G8539" i="10"/>
  <c r="H8539" i="10"/>
  <c r="J8539" i="10"/>
  <c r="L8539" i="10"/>
  <c r="G8540" i="10"/>
  <c r="H8540" i="10"/>
  <c r="J8540" i="10"/>
  <c r="L8540" i="10"/>
  <c r="Q8538" i="10" s="1"/>
  <c r="G8541" i="10"/>
  <c r="H8541" i="10"/>
  <c r="J8541" i="10"/>
  <c r="L8541" i="10"/>
  <c r="R8538" i="10" s="1"/>
  <c r="G8542" i="10"/>
  <c r="H8542" i="10"/>
  <c r="J8542" i="10"/>
  <c r="V8542" i="10" s="1"/>
  <c r="L8542" i="10"/>
  <c r="G8543" i="10"/>
  <c r="H8543" i="10"/>
  <c r="J8543" i="10"/>
  <c r="L8543" i="10"/>
  <c r="G8544" i="10"/>
  <c r="H8544" i="10"/>
  <c r="J8544" i="10"/>
  <c r="K8544" i="10" s="1"/>
  <c r="L8544" i="10"/>
  <c r="Q8542" i="10" s="1"/>
  <c r="G8545" i="10"/>
  <c r="H8545" i="10"/>
  <c r="J8545" i="10"/>
  <c r="K8545" i="10" s="1"/>
  <c r="N8545" i="10" s="1"/>
  <c r="L8545" i="10"/>
  <c r="R8542" i="10" s="1"/>
  <c r="G8546" i="10"/>
  <c r="H8546" i="10"/>
  <c r="J8546" i="10"/>
  <c r="V8546" i="10" s="1"/>
  <c r="L8546" i="10"/>
  <c r="G8547" i="10"/>
  <c r="H8547" i="10"/>
  <c r="J8547" i="10"/>
  <c r="L8547" i="10"/>
  <c r="G8548" i="10"/>
  <c r="H8548" i="10"/>
  <c r="J8548" i="10"/>
  <c r="K8548" i="10" s="1"/>
  <c r="M8548" i="10" s="1"/>
  <c r="L8548" i="10"/>
  <c r="Q8546" i="10" s="1"/>
  <c r="G8549" i="10"/>
  <c r="H8549" i="10"/>
  <c r="J8549" i="10"/>
  <c r="K8549" i="10" s="1"/>
  <c r="M8549" i="10" s="1"/>
  <c r="L8549" i="10"/>
  <c r="R8546" i="10" s="1"/>
  <c r="G8550" i="10"/>
  <c r="H8550" i="10"/>
  <c r="J8550" i="10"/>
  <c r="L8550" i="10"/>
  <c r="G8551" i="10"/>
  <c r="H8551" i="10"/>
  <c r="J8551" i="10"/>
  <c r="K8551" i="10" s="1"/>
  <c r="O8551" i="10" s="1"/>
  <c r="L8551" i="10"/>
  <c r="G8552" i="10"/>
  <c r="H8552" i="10"/>
  <c r="J8552" i="10"/>
  <c r="K8552" i="10" s="1"/>
  <c r="M8552" i="10" s="1"/>
  <c r="L8552" i="10"/>
  <c r="Q8550" i="10" s="1"/>
  <c r="G8553" i="10"/>
  <c r="H8553" i="10"/>
  <c r="J8553" i="10"/>
  <c r="K8553" i="10" s="1"/>
  <c r="M8553" i="10" s="1"/>
  <c r="L8553" i="10"/>
  <c r="R8550" i="10" s="1"/>
  <c r="G8554" i="10"/>
  <c r="H8554" i="10"/>
  <c r="J8554" i="10"/>
  <c r="V8554" i="10" s="1"/>
  <c r="L8554" i="10"/>
  <c r="G8555" i="10"/>
  <c r="H8555" i="10"/>
  <c r="J8555" i="10"/>
  <c r="K8555" i="10" s="1"/>
  <c r="L8555" i="10"/>
  <c r="G8556" i="10"/>
  <c r="H8556" i="10"/>
  <c r="J8556" i="10"/>
  <c r="L8556" i="10"/>
  <c r="Q8554" i="10" s="1"/>
  <c r="G8557" i="10"/>
  <c r="H8557" i="10"/>
  <c r="J8557" i="10"/>
  <c r="K8557" i="10" s="1"/>
  <c r="L8557" i="10"/>
  <c r="R8554" i="10" s="1"/>
  <c r="G8558" i="10"/>
  <c r="H8558" i="10"/>
  <c r="J8558" i="10"/>
  <c r="V8558" i="10" s="1"/>
  <c r="L8558" i="10"/>
  <c r="G8559" i="10"/>
  <c r="H8559" i="10"/>
  <c r="J8559" i="10"/>
  <c r="L8559" i="10"/>
  <c r="G8560" i="10"/>
  <c r="H8560" i="10"/>
  <c r="J8560" i="10"/>
  <c r="K8560" i="10" s="1"/>
  <c r="L8560" i="10"/>
  <c r="Q8558" i="10" s="1"/>
  <c r="G8561" i="10"/>
  <c r="H8561" i="10"/>
  <c r="J8561" i="10"/>
  <c r="L8561" i="10"/>
  <c r="R8558" i="10" s="1"/>
  <c r="G8562" i="10"/>
  <c r="H8562" i="10"/>
  <c r="J8562" i="10"/>
  <c r="V8562" i="10" s="1"/>
  <c r="L8562" i="10"/>
  <c r="G8563" i="10"/>
  <c r="H8563" i="10"/>
  <c r="J8563" i="10"/>
  <c r="L8563" i="10"/>
  <c r="G8564" i="10"/>
  <c r="H8564" i="10"/>
  <c r="J8564" i="10"/>
  <c r="L8564" i="10"/>
  <c r="Q8562" i="10" s="1"/>
  <c r="G8565" i="10"/>
  <c r="H8565" i="10"/>
  <c r="J8565" i="10"/>
  <c r="L8565" i="10"/>
  <c r="R8562" i="10" s="1"/>
  <c r="G8566" i="10"/>
  <c r="H8566" i="10"/>
  <c r="J8566" i="10"/>
  <c r="V8566" i="10" s="1"/>
  <c r="L8566" i="10"/>
  <c r="G8567" i="10"/>
  <c r="H8567" i="10"/>
  <c r="J8567" i="10"/>
  <c r="L8567" i="10"/>
  <c r="G8568" i="10"/>
  <c r="H8568" i="10"/>
  <c r="J8568" i="10"/>
  <c r="L8568" i="10"/>
  <c r="Q8566" i="10" s="1"/>
  <c r="G8569" i="10"/>
  <c r="H8569" i="10"/>
  <c r="J8569" i="10"/>
  <c r="L8569" i="10"/>
  <c r="R8566" i="10" s="1"/>
  <c r="G8570" i="10"/>
  <c r="H8570" i="10"/>
  <c r="J8570" i="10"/>
  <c r="V8570" i="10" s="1"/>
  <c r="L8570" i="10"/>
  <c r="G8571" i="10"/>
  <c r="H8571" i="10"/>
  <c r="J8571" i="10"/>
  <c r="L8571" i="10"/>
  <c r="G8572" i="10"/>
  <c r="H8572" i="10"/>
  <c r="J8572" i="10"/>
  <c r="K8572" i="10" s="1"/>
  <c r="M8572" i="10" s="1"/>
  <c r="L8572" i="10"/>
  <c r="Q8570" i="10" s="1"/>
  <c r="G8573" i="10"/>
  <c r="H8573" i="10"/>
  <c r="J8573" i="10"/>
  <c r="K8573" i="10" s="1"/>
  <c r="L8573" i="10"/>
  <c r="R8570" i="10" s="1"/>
  <c r="G8574" i="10"/>
  <c r="H8574" i="10"/>
  <c r="J8574" i="10"/>
  <c r="V8574" i="10" s="1"/>
  <c r="L8574" i="10"/>
  <c r="G8575" i="10"/>
  <c r="H8575" i="10"/>
  <c r="J8575" i="10"/>
  <c r="K8575" i="10" s="1"/>
  <c r="M8575" i="10" s="1"/>
  <c r="L8575" i="10"/>
  <c r="G8576" i="10"/>
  <c r="H8576" i="10"/>
  <c r="J8576" i="10"/>
  <c r="K8576" i="10" s="1"/>
  <c r="M8576" i="10" s="1"/>
  <c r="L8576" i="10"/>
  <c r="Q8574" i="10" s="1"/>
  <c r="G8577" i="10"/>
  <c r="H8577" i="10"/>
  <c r="J8577" i="10"/>
  <c r="L8577" i="10"/>
  <c r="R8574" i="10" s="1"/>
  <c r="G8578" i="10"/>
  <c r="H8578" i="10"/>
  <c r="J8578" i="10"/>
  <c r="V8578" i="10" s="1"/>
  <c r="L8578" i="10"/>
  <c r="G8579" i="10"/>
  <c r="H8579" i="10"/>
  <c r="J8579" i="10"/>
  <c r="L8579" i="10"/>
  <c r="G8580" i="10"/>
  <c r="H8580" i="10"/>
  <c r="J8580" i="10"/>
  <c r="L8580" i="10"/>
  <c r="Q8578" i="10" s="1"/>
  <c r="G8581" i="10"/>
  <c r="H8581" i="10"/>
  <c r="J8581" i="10"/>
  <c r="K8581" i="10" s="1"/>
  <c r="L8581" i="10"/>
  <c r="R8578" i="10" s="1"/>
  <c r="G8582" i="10"/>
  <c r="H8582" i="10"/>
  <c r="J8582" i="10"/>
  <c r="V8582" i="10" s="1"/>
  <c r="L8582" i="10"/>
  <c r="G8583" i="10"/>
  <c r="H8583" i="10"/>
  <c r="J8583" i="10"/>
  <c r="L8583" i="10"/>
  <c r="G8584" i="10"/>
  <c r="H8584" i="10"/>
  <c r="J8584" i="10"/>
  <c r="K8584" i="10" s="1"/>
  <c r="O8584" i="10" s="1"/>
  <c r="L8584" i="10"/>
  <c r="Q8582" i="10" s="1"/>
  <c r="G8585" i="10"/>
  <c r="H8585" i="10"/>
  <c r="J8585" i="10"/>
  <c r="K8585" i="10" s="1"/>
  <c r="O8585" i="10" s="1"/>
  <c r="L8585" i="10"/>
  <c r="R8582" i="10" s="1"/>
  <c r="G8586" i="10"/>
  <c r="H8586" i="10"/>
  <c r="J8586" i="10"/>
  <c r="V8586" i="10" s="1"/>
  <c r="L8586" i="10"/>
  <c r="G8587" i="10"/>
  <c r="H8587" i="10"/>
  <c r="J8587" i="10"/>
  <c r="K8587" i="10" s="1"/>
  <c r="L8587" i="10"/>
  <c r="G8588" i="10"/>
  <c r="H8588" i="10"/>
  <c r="J8588" i="10"/>
  <c r="L8588" i="10"/>
  <c r="Q8586" i="10" s="1"/>
  <c r="G8589" i="10"/>
  <c r="H8589" i="10"/>
  <c r="J8589" i="10"/>
  <c r="K8589" i="10" s="1"/>
  <c r="M8589" i="10" s="1"/>
  <c r="L8589" i="10"/>
  <c r="R8586" i="10" s="1"/>
  <c r="G8590" i="10"/>
  <c r="H8590" i="10"/>
  <c r="J8590" i="10"/>
  <c r="V8590" i="10" s="1"/>
  <c r="L8590" i="10"/>
  <c r="G8591" i="10"/>
  <c r="H8591" i="10"/>
  <c r="J8591" i="10"/>
  <c r="L8591" i="10"/>
  <c r="G8592" i="10"/>
  <c r="H8592" i="10"/>
  <c r="J8592" i="10"/>
  <c r="L8592" i="10"/>
  <c r="Q8590" i="10" s="1"/>
  <c r="G8593" i="10"/>
  <c r="H8593" i="10"/>
  <c r="J8593" i="10"/>
  <c r="L8593" i="10"/>
  <c r="R8590" i="10" s="1"/>
  <c r="G8594" i="10"/>
  <c r="H8594" i="10"/>
  <c r="J8594" i="10"/>
  <c r="V8594" i="10" s="1"/>
  <c r="L8594" i="10"/>
  <c r="G8595" i="10"/>
  <c r="H8595" i="10"/>
  <c r="J8595" i="10"/>
  <c r="L8595" i="10"/>
  <c r="G8596" i="10"/>
  <c r="H8596" i="10"/>
  <c r="J8596" i="10"/>
  <c r="L8596" i="10"/>
  <c r="Q8594" i="10" s="1"/>
  <c r="G8597" i="10"/>
  <c r="H8597" i="10"/>
  <c r="J8597" i="10"/>
  <c r="L8597" i="10"/>
  <c r="R8594" i="10" s="1"/>
  <c r="G8598" i="10"/>
  <c r="H8598" i="10"/>
  <c r="J8598" i="10"/>
  <c r="V8598" i="10" s="1"/>
  <c r="L8598" i="10"/>
  <c r="G8599" i="10"/>
  <c r="H8599" i="10"/>
  <c r="J8599" i="10"/>
  <c r="L8599" i="10"/>
  <c r="G8600" i="10"/>
  <c r="H8600" i="10"/>
  <c r="J8600" i="10"/>
  <c r="L8600" i="10"/>
  <c r="Q8598" i="10" s="1"/>
  <c r="G8601" i="10"/>
  <c r="H8601" i="10"/>
  <c r="J8601" i="10"/>
  <c r="K8601" i="10" s="1"/>
  <c r="M8601" i="10" s="1"/>
  <c r="L8601" i="10"/>
  <c r="R8598" i="10" s="1"/>
  <c r="G8602" i="10"/>
  <c r="H8602" i="10"/>
  <c r="J8602" i="10"/>
  <c r="V8602" i="10" s="1"/>
  <c r="L8602" i="10"/>
  <c r="G8603" i="10"/>
  <c r="H8603" i="10"/>
  <c r="J8603" i="10"/>
  <c r="K8603" i="10" s="1"/>
  <c r="L8603" i="10"/>
  <c r="G8604" i="10"/>
  <c r="H8604" i="10"/>
  <c r="J8604" i="10"/>
  <c r="L8604" i="10"/>
  <c r="Q8602" i="10" s="1"/>
  <c r="G8605" i="10"/>
  <c r="H8605" i="10"/>
  <c r="J8605" i="10"/>
  <c r="L8605" i="10"/>
  <c r="R8602" i="10" s="1"/>
  <c r="G8606" i="10"/>
  <c r="H8606" i="10"/>
  <c r="J8606" i="10"/>
  <c r="L8606" i="10"/>
  <c r="G8607" i="10"/>
  <c r="H8607" i="10"/>
  <c r="J8607" i="10"/>
  <c r="L8607" i="10"/>
  <c r="G8608" i="10"/>
  <c r="H8608" i="10"/>
  <c r="J8608" i="10"/>
  <c r="L8608" i="10"/>
  <c r="Q8606" i="10" s="1"/>
  <c r="G8609" i="10"/>
  <c r="H8609" i="10"/>
  <c r="J8609" i="10"/>
  <c r="K8609" i="10" s="1"/>
  <c r="N8609" i="10" s="1"/>
  <c r="L8609" i="10"/>
  <c r="R8606" i="10" s="1"/>
  <c r="G8610" i="10"/>
  <c r="H8610" i="10"/>
  <c r="J8610" i="10"/>
  <c r="V8610" i="10" s="1"/>
  <c r="L8610" i="10"/>
  <c r="G8611" i="10"/>
  <c r="H8611" i="10"/>
  <c r="J8611" i="10"/>
  <c r="L8611" i="10"/>
  <c r="G8612" i="10"/>
  <c r="H8612" i="10"/>
  <c r="J8612" i="10"/>
  <c r="L8612" i="10"/>
  <c r="Q8610" i="10" s="1"/>
  <c r="G8613" i="10"/>
  <c r="H8613" i="10"/>
  <c r="J8613" i="10"/>
  <c r="K8613" i="10" s="1"/>
  <c r="N8613" i="10" s="1"/>
  <c r="L8613" i="10"/>
  <c r="R8610" i="10" s="1"/>
  <c r="G8614" i="10"/>
  <c r="H8614" i="10"/>
  <c r="J8614" i="10"/>
  <c r="V8614" i="10" s="1"/>
  <c r="L8614" i="10"/>
  <c r="G8615" i="10"/>
  <c r="H8615" i="10"/>
  <c r="J8615" i="10"/>
  <c r="K8615" i="10" s="1"/>
  <c r="O8615" i="10" s="1"/>
  <c r="L8615" i="10"/>
  <c r="G8616" i="10"/>
  <c r="H8616" i="10"/>
  <c r="J8616" i="10"/>
  <c r="K8616" i="10" s="1"/>
  <c r="O8616" i="10" s="1"/>
  <c r="L8616" i="10"/>
  <c r="Q8614" i="10" s="1"/>
  <c r="G8617" i="10"/>
  <c r="H8617" i="10"/>
  <c r="I8617" i="10" s="1"/>
  <c r="J8617" i="10"/>
  <c r="K8617" i="10" s="1"/>
  <c r="M8617" i="10" s="1"/>
  <c r="L8617" i="10"/>
  <c r="R8614" i="10" s="1"/>
  <c r="G8618" i="10"/>
  <c r="H8618" i="10"/>
  <c r="J8618" i="10"/>
  <c r="V8618" i="10" s="1"/>
  <c r="L8618" i="10"/>
  <c r="G8619" i="10"/>
  <c r="H8619" i="10"/>
  <c r="J8619" i="10"/>
  <c r="K8619" i="10" s="1"/>
  <c r="L8619" i="10"/>
  <c r="G8620" i="10"/>
  <c r="H8620" i="10"/>
  <c r="J8620" i="10"/>
  <c r="L8620" i="10"/>
  <c r="Q8618" i="10" s="1"/>
  <c r="G8621" i="10"/>
  <c r="H8621" i="10"/>
  <c r="J8621" i="10"/>
  <c r="L8621" i="10"/>
  <c r="R8618" i="10" s="1"/>
  <c r="G8622" i="10"/>
  <c r="H8622" i="10"/>
  <c r="J8622" i="10"/>
  <c r="V8622" i="10" s="1"/>
  <c r="L8622" i="10"/>
  <c r="G8623" i="10"/>
  <c r="H8623" i="10"/>
  <c r="J8623" i="10"/>
  <c r="L8623" i="10"/>
  <c r="G8624" i="10"/>
  <c r="H8624" i="10"/>
  <c r="J8624" i="10"/>
  <c r="L8624" i="10"/>
  <c r="Q8622" i="10" s="1"/>
  <c r="G8625" i="10"/>
  <c r="H8625" i="10"/>
  <c r="J8625" i="10"/>
  <c r="L8625" i="10"/>
  <c r="R8622" i="10" s="1"/>
  <c r="G8626" i="10"/>
  <c r="H8626" i="10"/>
  <c r="J8626" i="10"/>
  <c r="V8626" i="10" s="1"/>
  <c r="L8626" i="10"/>
  <c r="G8627" i="10"/>
  <c r="H8627" i="10"/>
  <c r="J8627" i="10"/>
  <c r="L8627" i="10"/>
  <c r="G8628" i="10"/>
  <c r="H8628" i="10"/>
  <c r="J8628" i="10"/>
  <c r="L8628" i="10"/>
  <c r="Q8626" i="10" s="1"/>
  <c r="G8629" i="10"/>
  <c r="H8629" i="10"/>
  <c r="J8629" i="10"/>
  <c r="L8629" i="10"/>
  <c r="R8626" i="10" s="1"/>
  <c r="G8630" i="10"/>
  <c r="H8630" i="10"/>
  <c r="J8630" i="10"/>
  <c r="L8630" i="10"/>
  <c r="G8631" i="10"/>
  <c r="H8631" i="10"/>
  <c r="J8631" i="10"/>
  <c r="L8631" i="10"/>
  <c r="G8632" i="10"/>
  <c r="H8632" i="10"/>
  <c r="J8632" i="10"/>
  <c r="K8632" i="10" s="1"/>
  <c r="N8632" i="10" s="1"/>
  <c r="L8632" i="10"/>
  <c r="Q8630" i="10" s="1"/>
  <c r="G8633" i="10"/>
  <c r="H8633" i="10"/>
  <c r="J8633" i="10"/>
  <c r="K8633" i="10" s="1"/>
  <c r="L8633" i="10"/>
  <c r="R8630" i="10" s="1"/>
  <c r="G8634" i="10"/>
  <c r="H8634" i="10"/>
  <c r="J8634" i="10"/>
  <c r="V8634" i="10" s="1"/>
  <c r="L8634" i="10"/>
  <c r="G8635" i="10"/>
  <c r="H8635" i="10"/>
  <c r="J8635" i="10"/>
  <c r="K8635" i="10" s="1"/>
  <c r="N8635" i="10" s="1"/>
  <c r="L8635" i="10"/>
  <c r="G8636" i="10"/>
  <c r="H8636" i="10"/>
  <c r="J8636" i="10"/>
  <c r="K8636" i="10" s="1"/>
  <c r="M8636" i="10" s="1"/>
  <c r="L8636" i="10"/>
  <c r="Q8634" i="10" s="1"/>
  <c r="G8637" i="10"/>
  <c r="H8637" i="10"/>
  <c r="J8637" i="10"/>
  <c r="L8637" i="10"/>
  <c r="R8634" i="10" s="1"/>
  <c r="G8638" i="10"/>
  <c r="H8638" i="10"/>
  <c r="J8638" i="10"/>
  <c r="V8638" i="10" s="1"/>
  <c r="L8638" i="10"/>
  <c r="G8639" i="10"/>
  <c r="H8639" i="10"/>
  <c r="J8639" i="10"/>
  <c r="K8639" i="10" s="1"/>
  <c r="L8639" i="10"/>
  <c r="G8640" i="10"/>
  <c r="H8640" i="10"/>
  <c r="J8640" i="10"/>
  <c r="K8640" i="10" s="1"/>
  <c r="L8640" i="10"/>
  <c r="Q8638" i="10" s="1"/>
  <c r="G8641" i="10"/>
  <c r="H8641" i="10"/>
  <c r="J8641" i="10"/>
  <c r="L8641" i="10"/>
  <c r="R8638" i="10" s="1"/>
  <c r="G8642" i="10"/>
  <c r="H8642" i="10"/>
  <c r="J8642" i="10"/>
  <c r="V8642" i="10" s="1"/>
  <c r="L8642" i="10"/>
  <c r="G8643" i="10"/>
  <c r="H8643" i="10"/>
  <c r="J8643" i="10"/>
  <c r="L8643" i="10"/>
  <c r="G8644" i="10"/>
  <c r="H8644" i="10"/>
  <c r="J8644" i="10"/>
  <c r="L8644" i="10"/>
  <c r="Q8642" i="10" s="1"/>
  <c r="G8645" i="10"/>
  <c r="H8645" i="10"/>
  <c r="J8645" i="10"/>
  <c r="L8645" i="10"/>
  <c r="R8642" i="10" s="1"/>
  <c r="G8646" i="10"/>
  <c r="H8646" i="10"/>
  <c r="J8646" i="10"/>
  <c r="V8646" i="10" s="1"/>
  <c r="L8646" i="10"/>
  <c r="G8647" i="10"/>
  <c r="H8647" i="10"/>
  <c r="J8647" i="10"/>
  <c r="L8647" i="10"/>
  <c r="G8648" i="10"/>
  <c r="H8648" i="10"/>
  <c r="J8648" i="10"/>
  <c r="K8648" i="10" s="1"/>
  <c r="O8648" i="10" s="1"/>
  <c r="L8648" i="10"/>
  <c r="Q8646" i="10" s="1"/>
  <c r="G8649" i="10"/>
  <c r="H8649" i="10"/>
  <c r="J8649" i="10"/>
  <c r="K8649" i="10" s="1"/>
  <c r="N8649" i="10" s="1"/>
  <c r="L8649" i="10"/>
  <c r="R8646" i="10" s="1"/>
  <c r="G8650" i="10"/>
  <c r="H8650" i="10"/>
  <c r="J8650" i="10"/>
  <c r="V8650" i="10" s="1"/>
  <c r="L8650" i="10"/>
  <c r="G8651" i="10"/>
  <c r="H8651" i="10"/>
  <c r="J8651" i="10"/>
  <c r="K8651" i="10" s="1"/>
  <c r="M8651" i="10" s="1"/>
  <c r="L8651" i="10"/>
  <c r="G8652" i="10"/>
  <c r="H8652" i="10"/>
  <c r="J8652" i="10"/>
  <c r="K8652" i="10" s="1"/>
  <c r="N8652" i="10" s="1"/>
  <c r="L8652" i="10"/>
  <c r="Q8650" i="10" s="1"/>
  <c r="G8653" i="10"/>
  <c r="H8653" i="10"/>
  <c r="J8653" i="10"/>
  <c r="L8653" i="10"/>
  <c r="R8650" i="10" s="1"/>
  <c r="G8654" i="10"/>
  <c r="H8654" i="10"/>
  <c r="J8654" i="10"/>
  <c r="K8654" i="10" s="1"/>
  <c r="L8654" i="10"/>
  <c r="G8655" i="10"/>
  <c r="H8655" i="10"/>
  <c r="J8655" i="10"/>
  <c r="L8655" i="10"/>
  <c r="G8656" i="10"/>
  <c r="H8656" i="10"/>
  <c r="J8656" i="10"/>
  <c r="L8656" i="10"/>
  <c r="Q8654" i="10" s="1"/>
  <c r="G8657" i="10"/>
  <c r="H8657" i="10"/>
  <c r="J8657" i="10"/>
  <c r="K8657" i="10" s="1"/>
  <c r="N8657" i="10" s="1"/>
  <c r="L8657" i="10"/>
  <c r="R8654" i="10" s="1"/>
  <c r="G8658" i="10"/>
  <c r="H8658" i="10"/>
  <c r="J8658" i="10"/>
  <c r="V8658" i="10" s="1"/>
  <c r="L8658" i="10"/>
  <c r="G8659" i="10"/>
  <c r="H8659" i="10"/>
  <c r="J8659" i="10"/>
  <c r="L8659" i="10"/>
  <c r="G8660" i="10"/>
  <c r="H8660" i="10"/>
  <c r="J8660" i="10"/>
  <c r="K8660" i="10" s="1"/>
  <c r="L8660" i="10"/>
  <c r="Q8658" i="10" s="1"/>
  <c r="G8661" i="10"/>
  <c r="H8661" i="10"/>
  <c r="J8661" i="10"/>
  <c r="L8661" i="10"/>
  <c r="R8658" i="10" s="1"/>
  <c r="G8662" i="10"/>
  <c r="H8662" i="10"/>
  <c r="J8662" i="10"/>
  <c r="V8662" i="10" s="1"/>
  <c r="L8662" i="10"/>
  <c r="G8663" i="10"/>
  <c r="H8663" i="10"/>
  <c r="J8663" i="10"/>
  <c r="L8663" i="10"/>
  <c r="G8664" i="10"/>
  <c r="H8664" i="10"/>
  <c r="J8664" i="10"/>
  <c r="L8664" i="10"/>
  <c r="Q8662" i="10" s="1"/>
  <c r="G8665" i="10"/>
  <c r="H8665" i="10"/>
  <c r="J8665" i="10"/>
  <c r="K8665" i="10" s="1"/>
  <c r="M8665" i="10" s="1"/>
  <c r="L8665" i="10"/>
  <c r="R8662" i="10" s="1"/>
  <c r="G8666" i="10"/>
  <c r="H8666" i="10"/>
  <c r="J8666" i="10"/>
  <c r="V8666" i="10" s="1"/>
  <c r="L8666" i="10"/>
  <c r="G8667" i="10"/>
  <c r="H8667" i="10"/>
  <c r="J8667" i="10"/>
  <c r="K8667" i="10" s="1"/>
  <c r="M8667" i="10" s="1"/>
  <c r="L8667" i="10"/>
  <c r="G8668" i="10"/>
  <c r="H8668" i="10"/>
  <c r="J8668" i="10"/>
  <c r="L8668" i="10"/>
  <c r="Q8666" i="10" s="1"/>
  <c r="G8669" i="10"/>
  <c r="H8669" i="10"/>
  <c r="J8669" i="10"/>
  <c r="K8669" i="10" s="1"/>
  <c r="M8669" i="10" s="1"/>
  <c r="L8669" i="10"/>
  <c r="R8666" i="10" s="1"/>
  <c r="G8670" i="10"/>
  <c r="H8670" i="10"/>
  <c r="J8670" i="10"/>
  <c r="L8670" i="10"/>
  <c r="G8671" i="10"/>
  <c r="H8671" i="10"/>
  <c r="J8671" i="10"/>
  <c r="L8671" i="10"/>
  <c r="G8672" i="10"/>
  <c r="H8672" i="10"/>
  <c r="J8672" i="10"/>
  <c r="K8672" i="10" s="1"/>
  <c r="M8672" i="10" s="1"/>
  <c r="L8672" i="10"/>
  <c r="Q8670" i="10" s="1"/>
  <c r="G8673" i="10"/>
  <c r="H8673" i="10"/>
  <c r="J8673" i="10"/>
  <c r="K8673" i="10" s="1"/>
  <c r="N8673" i="10" s="1"/>
  <c r="L8673" i="10"/>
  <c r="R8670" i="10" s="1"/>
  <c r="G8674" i="10"/>
  <c r="H8674" i="10"/>
  <c r="J8674" i="10"/>
  <c r="V8674" i="10" s="1"/>
  <c r="L8674" i="10"/>
  <c r="G8675" i="10"/>
  <c r="H8675" i="10"/>
  <c r="J8675" i="10"/>
  <c r="L8675" i="10"/>
  <c r="G8676" i="10"/>
  <c r="H8676" i="10"/>
  <c r="J8676" i="10"/>
  <c r="L8676" i="10"/>
  <c r="Q8674" i="10" s="1"/>
  <c r="G8677" i="10"/>
  <c r="H8677" i="10"/>
  <c r="J8677" i="10"/>
  <c r="K8677" i="10" s="1"/>
  <c r="N8677" i="10" s="1"/>
  <c r="L8677" i="10"/>
  <c r="R8674" i="10" s="1"/>
  <c r="G8678" i="10"/>
  <c r="H8678" i="10"/>
  <c r="J8678" i="10"/>
  <c r="L8678" i="10"/>
  <c r="G8679" i="10"/>
  <c r="H8679" i="10"/>
  <c r="J8679" i="10"/>
  <c r="L8679" i="10"/>
  <c r="G8680" i="10"/>
  <c r="H8680" i="10"/>
  <c r="J8680" i="10"/>
  <c r="K8680" i="10" s="1"/>
  <c r="M8680" i="10" s="1"/>
  <c r="L8680" i="10"/>
  <c r="Q8678" i="10" s="1"/>
  <c r="G8681" i="10"/>
  <c r="H8681" i="10"/>
  <c r="J8681" i="10"/>
  <c r="K8681" i="10" s="1"/>
  <c r="M8681" i="10" s="1"/>
  <c r="L8681" i="10"/>
  <c r="R8678" i="10" s="1"/>
  <c r="G8682" i="10"/>
  <c r="H8682" i="10"/>
  <c r="J8682" i="10"/>
  <c r="V8682" i="10" s="1"/>
  <c r="L8682" i="10"/>
  <c r="G8683" i="10"/>
  <c r="H8683" i="10"/>
  <c r="J8683" i="10"/>
  <c r="K8683" i="10" s="1"/>
  <c r="L8683" i="10"/>
  <c r="G8684" i="10"/>
  <c r="H8684" i="10"/>
  <c r="J8684" i="10"/>
  <c r="L8684" i="10"/>
  <c r="Q8682" i="10" s="1"/>
  <c r="G8685" i="10"/>
  <c r="H8685" i="10"/>
  <c r="J8685" i="10"/>
  <c r="L8685" i="10"/>
  <c r="R8682" i="10" s="1"/>
  <c r="G8686" i="10"/>
  <c r="H8686" i="10"/>
  <c r="J8686" i="10"/>
  <c r="V8686" i="10" s="1"/>
  <c r="L8686" i="10"/>
  <c r="G8687" i="10"/>
  <c r="H8687" i="10"/>
  <c r="J8687" i="10"/>
  <c r="L8687" i="10"/>
  <c r="G8688" i="10"/>
  <c r="H8688" i="10"/>
  <c r="J8688" i="10"/>
  <c r="L8688" i="10"/>
  <c r="Q8686" i="10" s="1"/>
  <c r="G8689" i="10"/>
  <c r="H8689" i="10"/>
  <c r="J8689" i="10"/>
  <c r="L8689" i="10"/>
  <c r="R8686" i="10" s="1"/>
  <c r="G8690" i="10"/>
  <c r="H8690" i="10"/>
  <c r="J8690" i="10"/>
  <c r="V8690" i="10" s="1"/>
  <c r="L8690" i="10"/>
  <c r="G8691" i="10"/>
  <c r="H8691" i="10"/>
  <c r="J8691" i="10"/>
  <c r="K8691" i="10" s="1"/>
  <c r="O8691" i="10" s="1"/>
  <c r="L8691" i="10"/>
  <c r="G8692" i="10"/>
  <c r="H8692" i="10"/>
  <c r="J8692" i="10"/>
  <c r="L8692" i="10"/>
  <c r="Q8690" i="10" s="1"/>
  <c r="G8693" i="10"/>
  <c r="H8693" i="10"/>
  <c r="J8693" i="10"/>
  <c r="K8693" i="10" s="1"/>
  <c r="N8693" i="10" s="1"/>
  <c r="L8693" i="10"/>
  <c r="R8690" i="10" s="1"/>
  <c r="G8694" i="10"/>
  <c r="H8694" i="10"/>
  <c r="J8694" i="10"/>
  <c r="V8694" i="10" s="1"/>
  <c r="L8694" i="10"/>
  <c r="G8695" i="10"/>
  <c r="H8695" i="10"/>
  <c r="J8695" i="10"/>
  <c r="K8695" i="10" s="1"/>
  <c r="L8695" i="10"/>
  <c r="G8696" i="10"/>
  <c r="H8696" i="10"/>
  <c r="J8696" i="10"/>
  <c r="L8696" i="10"/>
  <c r="Q8694" i="10" s="1"/>
  <c r="G8697" i="10"/>
  <c r="H8697" i="10"/>
  <c r="J8697" i="10"/>
  <c r="K8697" i="10" s="1"/>
  <c r="N8697" i="10" s="1"/>
  <c r="L8697" i="10"/>
  <c r="R8694" i="10" s="1"/>
  <c r="G8698" i="10"/>
  <c r="H8698" i="10"/>
  <c r="J8698" i="10"/>
  <c r="V8698" i="10" s="1"/>
  <c r="L8698" i="10"/>
  <c r="G8699" i="10"/>
  <c r="H8699" i="10"/>
  <c r="J8699" i="10"/>
  <c r="L8699" i="10"/>
  <c r="G8700" i="10"/>
  <c r="H8700" i="10"/>
  <c r="J8700" i="10"/>
  <c r="L8700" i="10"/>
  <c r="Q8698" i="10" s="1"/>
  <c r="G8701" i="10"/>
  <c r="H8701" i="10"/>
  <c r="J8701" i="10"/>
  <c r="K8701" i="10" s="1"/>
  <c r="L8701" i="10"/>
  <c r="R8698" i="10" s="1"/>
  <c r="G8702" i="10"/>
  <c r="H8702" i="10"/>
  <c r="J8702" i="10"/>
  <c r="V8702" i="10" s="1"/>
  <c r="L8702" i="10"/>
  <c r="G8703" i="10"/>
  <c r="H8703" i="10"/>
  <c r="J8703" i="10"/>
  <c r="K8703" i="10" s="1"/>
  <c r="L8703" i="10"/>
  <c r="G8704" i="10"/>
  <c r="H8704" i="10"/>
  <c r="J8704" i="10"/>
  <c r="K8704" i="10" s="1"/>
  <c r="L8704" i="10"/>
  <c r="Q8702" i="10" s="1"/>
  <c r="G8705" i="10"/>
  <c r="H8705" i="10"/>
  <c r="J8705" i="10"/>
  <c r="L8705" i="10"/>
  <c r="R8702" i="10" s="1"/>
  <c r="G8706" i="10"/>
  <c r="H8706" i="10"/>
  <c r="J8706" i="10"/>
  <c r="V8706" i="10" s="1"/>
  <c r="L8706" i="10"/>
  <c r="G8707" i="10"/>
  <c r="H8707" i="10"/>
  <c r="J8707" i="10"/>
  <c r="L8707" i="10"/>
  <c r="G8708" i="10"/>
  <c r="H8708" i="10"/>
  <c r="J8708" i="10"/>
  <c r="K8708" i="10" s="1"/>
  <c r="M8708" i="10" s="1"/>
  <c r="L8708" i="10"/>
  <c r="Q8706" i="10" s="1"/>
  <c r="G8709" i="10"/>
  <c r="H8709" i="10"/>
  <c r="J8709" i="10"/>
  <c r="L8709" i="10"/>
  <c r="R8706" i="10" s="1"/>
  <c r="G8710" i="10"/>
  <c r="H8710" i="10"/>
  <c r="J8710" i="10"/>
  <c r="V8710" i="10" s="1"/>
  <c r="L8710" i="10"/>
  <c r="G8711" i="10"/>
  <c r="H8711" i="10"/>
  <c r="J8711" i="10"/>
  <c r="K8711" i="10" s="1"/>
  <c r="M8711" i="10" s="1"/>
  <c r="L8711" i="10"/>
  <c r="G8712" i="10"/>
  <c r="H8712" i="10"/>
  <c r="J8712" i="10"/>
  <c r="L8712" i="10"/>
  <c r="Q8710" i="10" s="1"/>
  <c r="G8713" i="10"/>
  <c r="H8713" i="10"/>
  <c r="J8713" i="10"/>
  <c r="K8713" i="10" s="1"/>
  <c r="O8713" i="10" s="1"/>
  <c r="L8713" i="10"/>
  <c r="R8710" i="10" s="1"/>
  <c r="G8714" i="10"/>
  <c r="H8714" i="10"/>
  <c r="J8714" i="10"/>
  <c r="V8714" i="10" s="1"/>
  <c r="L8714" i="10"/>
  <c r="G8715" i="10"/>
  <c r="H8715" i="10"/>
  <c r="J8715" i="10"/>
  <c r="K8715" i="10" s="1"/>
  <c r="N8715" i="10" s="1"/>
  <c r="L8715" i="10"/>
  <c r="G8716" i="10"/>
  <c r="H8716" i="10"/>
  <c r="J8716" i="10"/>
  <c r="K8716" i="10" s="1"/>
  <c r="N8716" i="10" s="1"/>
  <c r="L8716" i="10"/>
  <c r="Q8714" i="10" s="1"/>
  <c r="G8717" i="10"/>
  <c r="H8717" i="10"/>
  <c r="J8717" i="10"/>
  <c r="K8717" i="10" s="1"/>
  <c r="M8717" i="10" s="1"/>
  <c r="L8717" i="10"/>
  <c r="R8714" i="10" s="1"/>
  <c r="G8718" i="10"/>
  <c r="H8718" i="10"/>
  <c r="J8718" i="10"/>
  <c r="V8718" i="10" s="1"/>
  <c r="L8718" i="10"/>
  <c r="G8719" i="10"/>
  <c r="H8719" i="10"/>
  <c r="J8719" i="10"/>
  <c r="L8719" i="10"/>
  <c r="G8720" i="10"/>
  <c r="H8720" i="10"/>
  <c r="J8720" i="10"/>
  <c r="L8720" i="10"/>
  <c r="Q8718" i="10" s="1"/>
  <c r="G8721" i="10"/>
  <c r="H8721" i="10"/>
  <c r="J8721" i="10"/>
  <c r="K8721" i="10" s="1"/>
  <c r="N8721" i="10" s="1"/>
  <c r="L8721" i="10"/>
  <c r="R8718" i="10" s="1"/>
  <c r="G8722" i="10"/>
  <c r="H8722" i="10"/>
  <c r="J8722" i="10"/>
  <c r="V8722" i="10" s="1"/>
  <c r="L8722" i="10"/>
  <c r="G8723" i="10"/>
  <c r="H8723" i="10"/>
  <c r="J8723" i="10"/>
  <c r="L8723" i="10"/>
  <c r="G8724" i="10"/>
  <c r="H8724" i="10"/>
  <c r="J8724" i="10"/>
  <c r="L8724" i="10"/>
  <c r="Q8722" i="10" s="1"/>
  <c r="G8725" i="10"/>
  <c r="H8725" i="10"/>
  <c r="J8725" i="10"/>
  <c r="K8725" i="10" s="1"/>
  <c r="O8725" i="10" s="1"/>
  <c r="L8725" i="10"/>
  <c r="R8722" i="10" s="1"/>
  <c r="G8726" i="10"/>
  <c r="H8726" i="10"/>
  <c r="J8726" i="10"/>
  <c r="L8726" i="10"/>
  <c r="G8727" i="10"/>
  <c r="H8727" i="10"/>
  <c r="J8727" i="10"/>
  <c r="L8727" i="10"/>
  <c r="G8728" i="10"/>
  <c r="H8728" i="10"/>
  <c r="J8728" i="10"/>
  <c r="K8728" i="10" s="1"/>
  <c r="M8728" i="10" s="1"/>
  <c r="L8728" i="10"/>
  <c r="Q8726" i="10" s="1"/>
  <c r="G8729" i="10"/>
  <c r="H8729" i="10"/>
  <c r="J8729" i="10"/>
  <c r="K8729" i="10" s="1"/>
  <c r="M8729" i="10" s="1"/>
  <c r="L8729" i="10"/>
  <c r="R8726" i="10" s="1"/>
  <c r="G8730" i="10"/>
  <c r="H8730" i="10"/>
  <c r="J8730" i="10"/>
  <c r="V8730" i="10" s="1"/>
  <c r="L8730" i="10"/>
  <c r="G8731" i="10"/>
  <c r="H8731" i="10"/>
  <c r="J8731" i="10"/>
  <c r="K8731" i="10" s="1"/>
  <c r="L8731" i="10"/>
  <c r="G8732" i="10"/>
  <c r="H8732" i="10"/>
  <c r="J8732" i="10"/>
  <c r="L8732" i="10"/>
  <c r="Q8730" i="10" s="1"/>
  <c r="G8733" i="10"/>
  <c r="H8733" i="10"/>
  <c r="J8733" i="10"/>
  <c r="K8733" i="10" s="1"/>
  <c r="L8733" i="10"/>
  <c r="R8730" i="10" s="1"/>
  <c r="G8734" i="10"/>
  <c r="H8734" i="10"/>
  <c r="J8734" i="10"/>
  <c r="K8734" i="10" s="1"/>
  <c r="L8734" i="10"/>
  <c r="G8735" i="10"/>
  <c r="H8735" i="10"/>
  <c r="J8735" i="10"/>
  <c r="L8735" i="10"/>
  <c r="G8736" i="10"/>
  <c r="H8736" i="10"/>
  <c r="J8736" i="10"/>
  <c r="L8736" i="10"/>
  <c r="Q8734" i="10" s="1"/>
  <c r="G8737" i="10"/>
  <c r="H8737" i="10"/>
  <c r="J8737" i="10"/>
  <c r="K8737" i="10" s="1"/>
  <c r="O8737" i="10" s="1"/>
  <c r="L8737" i="10"/>
  <c r="R8734" i="10" s="1"/>
  <c r="G8738" i="10"/>
  <c r="H8738" i="10"/>
  <c r="J8738" i="10"/>
  <c r="V8738" i="10" s="1"/>
  <c r="L8738" i="10"/>
  <c r="G8739" i="10"/>
  <c r="H8739" i="10"/>
  <c r="J8739" i="10"/>
  <c r="L8739" i="10"/>
  <c r="G8740" i="10"/>
  <c r="H8740" i="10"/>
  <c r="J8740" i="10"/>
  <c r="L8740" i="10"/>
  <c r="Q8738" i="10" s="1"/>
  <c r="G8741" i="10"/>
  <c r="H8741" i="10"/>
  <c r="J8741" i="10"/>
  <c r="K8741" i="10" s="1"/>
  <c r="N8741" i="10" s="1"/>
  <c r="L8741" i="10"/>
  <c r="R8738" i="10" s="1"/>
  <c r="G8742" i="10"/>
  <c r="H8742" i="10"/>
  <c r="J8742" i="10"/>
  <c r="V8742" i="10" s="1"/>
  <c r="L8742" i="10"/>
  <c r="G8743" i="10"/>
  <c r="H8743" i="10"/>
  <c r="J8743" i="10"/>
  <c r="L8743" i="10"/>
  <c r="G8744" i="10"/>
  <c r="H8744" i="10"/>
  <c r="J8744" i="10"/>
  <c r="L8744" i="10"/>
  <c r="Q8742" i="10" s="1"/>
  <c r="G8745" i="10"/>
  <c r="H8745" i="10"/>
  <c r="J8745" i="10"/>
  <c r="K8745" i="10" s="1"/>
  <c r="O8745" i="10" s="1"/>
  <c r="L8745" i="10"/>
  <c r="R8742" i="10" s="1"/>
  <c r="G8746" i="10"/>
  <c r="H8746" i="10"/>
  <c r="J8746" i="10"/>
  <c r="V8746" i="10" s="1"/>
  <c r="L8746" i="10"/>
  <c r="G8747" i="10"/>
  <c r="H8747" i="10"/>
  <c r="J8747" i="10"/>
  <c r="L8747" i="10"/>
  <c r="G8748" i="10"/>
  <c r="H8748" i="10"/>
  <c r="J8748" i="10"/>
  <c r="K8748" i="10" s="1"/>
  <c r="M8748" i="10" s="1"/>
  <c r="L8748" i="10"/>
  <c r="Q8746" i="10" s="1"/>
  <c r="G8749" i="10"/>
  <c r="H8749" i="10"/>
  <c r="J8749" i="10"/>
  <c r="K8749" i="10" s="1"/>
  <c r="L8749" i="10"/>
  <c r="R8746" i="10" s="1"/>
  <c r="G8750" i="10"/>
  <c r="H8750" i="10"/>
  <c r="J8750" i="10"/>
  <c r="V8750" i="10" s="1"/>
  <c r="L8750" i="10"/>
  <c r="G8751" i="10"/>
  <c r="H8751" i="10"/>
  <c r="J8751" i="10"/>
  <c r="K8751" i="10" s="1"/>
  <c r="M8751" i="10" s="1"/>
  <c r="L8751" i="10"/>
  <c r="G8752" i="10"/>
  <c r="H8752" i="10"/>
  <c r="J8752" i="10"/>
  <c r="K8752" i="10" s="1"/>
  <c r="N8752" i="10" s="1"/>
  <c r="L8752" i="10"/>
  <c r="Q8750" i="10" s="1"/>
  <c r="G8753" i="10"/>
  <c r="H8753" i="10"/>
  <c r="J8753" i="10"/>
  <c r="L8753" i="10"/>
  <c r="R8750" i="10" s="1"/>
  <c r="G8754" i="10"/>
  <c r="H8754" i="10"/>
  <c r="J8754" i="10"/>
  <c r="V8754" i="10" s="1"/>
  <c r="L8754" i="10"/>
  <c r="G8755" i="10"/>
  <c r="H8755" i="10"/>
  <c r="J8755" i="10"/>
  <c r="K8755" i="10" s="1"/>
  <c r="L8755" i="10"/>
  <c r="G8756" i="10"/>
  <c r="H8756" i="10"/>
  <c r="J8756" i="10"/>
  <c r="L8756" i="10"/>
  <c r="Q8754" i="10" s="1"/>
  <c r="G8757" i="10"/>
  <c r="H8757" i="10"/>
  <c r="J8757" i="10"/>
  <c r="L8757" i="10"/>
  <c r="R8754" i="10" s="1"/>
  <c r="G8758" i="10"/>
  <c r="H8758" i="10"/>
  <c r="J8758" i="10"/>
  <c r="L8758" i="10"/>
  <c r="G8759" i="10"/>
  <c r="H8759" i="10"/>
  <c r="J8759" i="10"/>
  <c r="K8759" i="10" s="1"/>
  <c r="M8759" i="10" s="1"/>
  <c r="L8759" i="10"/>
  <c r="G8760" i="10"/>
  <c r="H8760" i="10"/>
  <c r="J8760" i="10"/>
  <c r="K8760" i="10" s="1"/>
  <c r="O8760" i="10" s="1"/>
  <c r="L8760" i="10"/>
  <c r="Q8758" i="10" s="1"/>
  <c r="G8761" i="10"/>
  <c r="H8761" i="10"/>
  <c r="J8761" i="10"/>
  <c r="K8761" i="10" s="1"/>
  <c r="O8761" i="10" s="1"/>
  <c r="L8761" i="10"/>
  <c r="R8758" i="10" s="1"/>
  <c r="G8762" i="10"/>
  <c r="H8762" i="10"/>
  <c r="J8762" i="10"/>
  <c r="L8762" i="10"/>
  <c r="G8763" i="10"/>
  <c r="H8763" i="10"/>
  <c r="J8763" i="10"/>
  <c r="L8763" i="10"/>
  <c r="G8764" i="10"/>
  <c r="H8764" i="10"/>
  <c r="J8764" i="10"/>
  <c r="K8764" i="10" s="1"/>
  <c r="O8764" i="10" s="1"/>
  <c r="L8764" i="10"/>
  <c r="Q8762" i="10" s="1"/>
  <c r="G8765" i="10"/>
  <c r="H8765" i="10"/>
  <c r="J8765" i="10"/>
  <c r="L8765" i="10"/>
  <c r="R8762" i="10" s="1"/>
  <c r="G8766" i="10"/>
  <c r="H8766" i="10"/>
  <c r="J8766" i="10"/>
  <c r="K8766" i="10" s="1"/>
  <c r="L8766" i="10"/>
  <c r="G8767" i="10"/>
  <c r="H8767" i="10"/>
  <c r="J8767" i="10"/>
  <c r="L8767" i="10"/>
  <c r="G8768" i="10"/>
  <c r="H8768" i="10"/>
  <c r="J8768" i="10"/>
  <c r="L8768" i="10"/>
  <c r="Q8766" i="10" s="1"/>
  <c r="G8769" i="10"/>
  <c r="H8769" i="10"/>
  <c r="J8769" i="10"/>
  <c r="K8769" i="10" s="1"/>
  <c r="M8769" i="10" s="1"/>
  <c r="L8769" i="10"/>
  <c r="R8766" i="10" s="1"/>
  <c r="G8770" i="10"/>
  <c r="H8770" i="10"/>
  <c r="J8770" i="10"/>
  <c r="V8770" i="10" s="1"/>
  <c r="L8770" i="10"/>
  <c r="G8771" i="10"/>
  <c r="H8771" i="10"/>
  <c r="J8771" i="10"/>
  <c r="L8771" i="10"/>
  <c r="G8772" i="10"/>
  <c r="H8772" i="10"/>
  <c r="J8772" i="10"/>
  <c r="L8772" i="10"/>
  <c r="Q8770" i="10" s="1"/>
  <c r="G8773" i="10"/>
  <c r="H8773" i="10"/>
  <c r="J8773" i="10"/>
  <c r="L8773" i="10"/>
  <c r="R8770" i="10" s="1"/>
  <c r="G8774" i="10"/>
  <c r="H8774" i="10"/>
  <c r="J8774" i="10"/>
  <c r="L8774" i="10"/>
  <c r="G8775" i="10"/>
  <c r="H8775" i="10"/>
  <c r="J8775" i="10"/>
  <c r="L8775" i="10"/>
  <c r="G8776" i="10"/>
  <c r="H8776" i="10"/>
  <c r="J8776" i="10"/>
  <c r="K8776" i="10" s="1"/>
  <c r="O8776" i="10" s="1"/>
  <c r="L8776" i="10"/>
  <c r="Q8774" i="10" s="1"/>
  <c r="G8777" i="10"/>
  <c r="H8777" i="10"/>
  <c r="J8777" i="10"/>
  <c r="L8777" i="10"/>
  <c r="R8774" i="10" s="1"/>
  <c r="G8778" i="10"/>
  <c r="H8778" i="10"/>
  <c r="J8778" i="10"/>
  <c r="V8778" i="10" s="1"/>
  <c r="L8778" i="10"/>
  <c r="G8779" i="10"/>
  <c r="H8779" i="10"/>
  <c r="J8779" i="10"/>
  <c r="K8779" i="10" s="1"/>
  <c r="L8779" i="10"/>
  <c r="G8780" i="10"/>
  <c r="H8780" i="10"/>
  <c r="J8780" i="10"/>
  <c r="L8780" i="10"/>
  <c r="Q8778" i="10" s="1"/>
  <c r="G8781" i="10"/>
  <c r="H8781" i="10"/>
  <c r="J8781" i="10"/>
  <c r="L8781" i="10"/>
  <c r="R8778" i="10" s="1"/>
  <c r="G8782" i="10"/>
  <c r="H8782" i="10"/>
  <c r="J8782" i="10"/>
  <c r="L8782" i="10"/>
  <c r="G8783" i="10"/>
  <c r="H8783" i="10"/>
  <c r="J8783" i="10"/>
  <c r="L8783" i="10"/>
  <c r="G8784" i="10"/>
  <c r="H8784" i="10"/>
  <c r="J8784" i="10"/>
  <c r="K8784" i="10" s="1"/>
  <c r="L8784" i="10"/>
  <c r="Q8782" i="10" s="1"/>
  <c r="G8785" i="10"/>
  <c r="H8785" i="10"/>
  <c r="J8785" i="10"/>
  <c r="K8785" i="10" s="1"/>
  <c r="N8785" i="10" s="1"/>
  <c r="L8785" i="10"/>
  <c r="R8782" i="10" s="1"/>
  <c r="G8786" i="10"/>
  <c r="H8786" i="10"/>
  <c r="J8786" i="10"/>
  <c r="L8786" i="10"/>
  <c r="G8787" i="10"/>
  <c r="H8787" i="10"/>
  <c r="J8787" i="10"/>
  <c r="K8787" i="10" s="1"/>
  <c r="N8787" i="10" s="1"/>
  <c r="L8787" i="10"/>
  <c r="G8788" i="10"/>
  <c r="H8788" i="10"/>
  <c r="J8788" i="10"/>
  <c r="L8788" i="10"/>
  <c r="Q8786" i="10" s="1"/>
  <c r="G8789" i="10"/>
  <c r="H8789" i="10"/>
  <c r="J8789" i="10"/>
  <c r="L8789" i="10"/>
  <c r="R8786" i="10" s="1"/>
  <c r="G8790" i="10"/>
  <c r="H8790" i="10"/>
  <c r="J8790" i="10"/>
  <c r="L8790" i="10"/>
  <c r="G8791" i="10"/>
  <c r="H8791" i="10"/>
  <c r="J8791" i="10"/>
  <c r="K8791" i="10" s="1"/>
  <c r="M8791" i="10" s="1"/>
  <c r="L8791" i="10"/>
  <c r="G8792" i="10"/>
  <c r="H8792" i="10"/>
  <c r="J8792" i="10"/>
  <c r="L8792" i="10"/>
  <c r="Q8790" i="10" s="1"/>
  <c r="G8793" i="10"/>
  <c r="H8793" i="10"/>
  <c r="J8793" i="10"/>
  <c r="K8793" i="10" s="1"/>
  <c r="N8793" i="10" s="1"/>
  <c r="L8793" i="10"/>
  <c r="R8790" i="10" s="1"/>
  <c r="G8794" i="10"/>
  <c r="H8794" i="10"/>
  <c r="J8794" i="10"/>
  <c r="L8794" i="10"/>
  <c r="G8795" i="10"/>
  <c r="H8795" i="10"/>
  <c r="J8795" i="10"/>
  <c r="K8795" i="10" s="1"/>
  <c r="L8795" i="10"/>
  <c r="G8796" i="10"/>
  <c r="H8796" i="10"/>
  <c r="J8796" i="10"/>
  <c r="L8796" i="10"/>
  <c r="Q8794" i="10" s="1"/>
  <c r="G8797" i="10"/>
  <c r="H8797" i="10"/>
  <c r="J8797" i="10"/>
  <c r="K8797" i="10" s="1"/>
  <c r="O8797" i="10" s="1"/>
  <c r="L8797" i="10"/>
  <c r="R8794" i="10" s="1"/>
  <c r="G8798" i="10"/>
  <c r="H8798" i="10"/>
  <c r="J8798" i="10"/>
  <c r="V8798" i="10" s="1"/>
  <c r="L8798" i="10"/>
  <c r="G8799" i="10"/>
  <c r="H8799" i="10"/>
  <c r="J8799" i="10"/>
  <c r="K8799" i="10" s="1"/>
  <c r="M8799" i="10" s="1"/>
  <c r="L8799" i="10"/>
  <c r="G8800" i="10"/>
  <c r="H8800" i="10"/>
  <c r="J8800" i="10"/>
  <c r="K8800" i="10" s="1"/>
  <c r="N8800" i="10" s="1"/>
  <c r="L8800" i="10"/>
  <c r="Q8798" i="10" s="1"/>
  <c r="G8801" i="10"/>
  <c r="H8801" i="10"/>
  <c r="J8801" i="10"/>
  <c r="K8801" i="10" s="1"/>
  <c r="M8801" i="10" s="1"/>
  <c r="L8801" i="10"/>
  <c r="R8798" i="10" s="1"/>
  <c r="G8802" i="10"/>
  <c r="H8802" i="10"/>
  <c r="J8802" i="10"/>
  <c r="V8802" i="10" s="1"/>
  <c r="L8802" i="10"/>
  <c r="G8803" i="10"/>
  <c r="H8803" i="10"/>
  <c r="J8803" i="10"/>
  <c r="L8803" i="10"/>
  <c r="G8804" i="10"/>
  <c r="H8804" i="10"/>
  <c r="J8804" i="10"/>
  <c r="K8804" i="10" s="1"/>
  <c r="N8804" i="10" s="1"/>
  <c r="L8804" i="10"/>
  <c r="Q8802" i="10" s="1"/>
  <c r="G8805" i="10"/>
  <c r="H8805" i="10"/>
  <c r="J8805" i="10"/>
  <c r="K8805" i="10" s="1"/>
  <c r="N8805" i="10" s="1"/>
  <c r="L8805" i="10"/>
  <c r="R8802" i="10" s="1"/>
  <c r="G8806" i="10"/>
  <c r="H8806" i="10"/>
  <c r="J8806" i="10"/>
  <c r="L8806" i="10"/>
  <c r="G8807" i="10"/>
  <c r="H8807" i="10"/>
  <c r="J8807" i="10"/>
  <c r="L8807" i="10"/>
  <c r="G8808" i="10"/>
  <c r="H8808" i="10"/>
  <c r="J8808" i="10"/>
  <c r="K8808" i="10" s="1"/>
  <c r="L8808" i="10"/>
  <c r="Q8806" i="10" s="1"/>
  <c r="G8809" i="10"/>
  <c r="H8809" i="10"/>
  <c r="J8809" i="10"/>
  <c r="K8809" i="10" s="1"/>
  <c r="M8809" i="10" s="1"/>
  <c r="L8809" i="10"/>
  <c r="R8806" i="10" s="1"/>
  <c r="G8810" i="10"/>
  <c r="H8810" i="10"/>
  <c r="J8810" i="10"/>
  <c r="L8810" i="10"/>
  <c r="G8811" i="10"/>
  <c r="H8811" i="10"/>
  <c r="J8811" i="10"/>
  <c r="L8811" i="10"/>
  <c r="G8812" i="10"/>
  <c r="H8812" i="10"/>
  <c r="J8812" i="10"/>
  <c r="K8812" i="10" s="1"/>
  <c r="O8812" i="10" s="1"/>
  <c r="L8812" i="10"/>
  <c r="Q8810" i="10" s="1"/>
  <c r="G8813" i="10"/>
  <c r="H8813" i="10"/>
  <c r="J8813" i="10"/>
  <c r="K8813" i="10" s="1"/>
  <c r="M8813" i="10" s="1"/>
  <c r="L8813" i="10"/>
  <c r="R8810" i="10" s="1"/>
  <c r="G8814" i="10"/>
  <c r="H8814" i="10"/>
  <c r="J8814" i="10"/>
  <c r="V8814" i="10" s="1"/>
  <c r="L8814" i="10"/>
  <c r="G8815" i="10"/>
  <c r="H8815" i="10"/>
  <c r="J8815" i="10"/>
  <c r="L8815" i="10"/>
  <c r="G8816" i="10"/>
  <c r="H8816" i="10"/>
  <c r="J8816" i="10"/>
  <c r="L8816" i="10"/>
  <c r="Q8814" i="10" s="1"/>
  <c r="G8817" i="10"/>
  <c r="H8817" i="10"/>
  <c r="J8817" i="10"/>
  <c r="L8817" i="10"/>
  <c r="R8814" i="10" s="1"/>
  <c r="G8818" i="10"/>
  <c r="H8818" i="10"/>
  <c r="J8818" i="10"/>
  <c r="L8818" i="10"/>
  <c r="G8819" i="10"/>
  <c r="H8819" i="10"/>
  <c r="J8819" i="10"/>
  <c r="L8819" i="10"/>
  <c r="G8820" i="10"/>
  <c r="H8820" i="10"/>
  <c r="J8820" i="10"/>
  <c r="L8820" i="10"/>
  <c r="Q8818" i="10" s="1"/>
  <c r="G8821" i="10"/>
  <c r="H8821" i="10"/>
  <c r="J8821" i="10"/>
  <c r="L8821" i="10"/>
  <c r="R8818" i="10" s="1"/>
  <c r="G8822" i="10"/>
  <c r="H8822" i="10"/>
  <c r="J8822" i="10"/>
  <c r="K8822" i="10" s="1"/>
  <c r="L8822" i="10"/>
  <c r="G8823" i="10"/>
  <c r="H8823" i="10"/>
  <c r="J8823" i="10"/>
  <c r="L8823" i="10"/>
  <c r="G8824" i="10"/>
  <c r="H8824" i="10"/>
  <c r="J8824" i="10"/>
  <c r="K8824" i="10" s="1"/>
  <c r="L8824" i="10"/>
  <c r="Q8822" i="10" s="1"/>
  <c r="G8825" i="10"/>
  <c r="H8825" i="10"/>
  <c r="J8825" i="10"/>
  <c r="L8825" i="10"/>
  <c r="R8822" i="10" s="1"/>
  <c r="G8826" i="10"/>
  <c r="H8826" i="10"/>
  <c r="J8826" i="10"/>
  <c r="L8826" i="10"/>
  <c r="G8827" i="10"/>
  <c r="H8827" i="10"/>
  <c r="J8827" i="10"/>
  <c r="L8827" i="10"/>
  <c r="G8828" i="10"/>
  <c r="H8828" i="10"/>
  <c r="J8828" i="10"/>
  <c r="L8828" i="10"/>
  <c r="Q8826" i="10" s="1"/>
  <c r="G8829" i="10"/>
  <c r="H8829" i="10"/>
  <c r="J8829" i="10"/>
  <c r="L8829" i="10"/>
  <c r="R8826" i="10" s="1"/>
  <c r="G8830" i="10"/>
  <c r="H8830" i="10"/>
  <c r="J8830" i="10"/>
  <c r="L8830" i="10"/>
  <c r="G8831" i="10"/>
  <c r="H8831" i="10"/>
  <c r="J8831" i="10"/>
  <c r="L8831" i="10"/>
  <c r="G8832" i="10"/>
  <c r="H8832" i="10"/>
  <c r="J8832" i="10"/>
  <c r="L8832" i="10"/>
  <c r="Q8830" i="10" s="1"/>
  <c r="G8833" i="10"/>
  <c r="H8833" i="10"/>
  <c r="J8833" i="10"/>
  <c r="K8833" i="10" s="1"/>
  <c r="N8833" i="10" s="1"/>
  <c r="L8833" i="10"/>
  <c r="R8830" i="10" s="1"/>
  <c r="G8834" i="10"/>
  <c r="H8834" i="10"/>
  <c r="J8834" i="10"/>
  <c r="L8834" i="10"/>
  <c r="G8835" i="10"/>
  <c r="H8835" i="10"/>
  <c r="J8835" i="10"/>
  <c r="L8835" i="10"/>
  <c r="G8836" i="10"/>
  <c r="H8836" i="10"/>
  <c r="J8836" i="10"/>
  <c r="L8836" i="10"/>
  <c r="Q8834" i="10" s="1"/>
  <c r="G8837" i="10"/>
  <c r="H8837" i="10"/>
  <c r="J8837" i="10"/>
  <c r="L8837" i="10"/>
  <c r="R8834" i="10" s="1"/>
  <c r="G8838" i="10"/>
  <c r="H8838" i="10"/>
  <c r="J8838" i="10"/>
  <c r="L8838" i="10"/>
  <c r="G8839" i="10"/>
  <c r="H8839" i="10"/>
  <c r="J8839" i="10"/>
  <c r="K8839" i="10" s="1"/>
  <c r="N8839" i="10" s="1"/>
  <c r="L8839" i="10"/>
  <c r="G8840" i="10"/>
  <c r="H8840" i="10"/>
  <c r="J8840" i="10"/>
  <c r="L8840" i="10"/>
  <c r="Q8838" i="10" s="1"/>
  <c r="G8841" i="10"/>
  <c r="H8841" i="10"/>
  <c r="J8841" i="10"/>
  <c r="K8841" i="10" s="1"/>
  <c r="N8841" i="10" s="1"/>
  <c r="L8841" i="10"/>
  <c r="R8838" i="10" s="1"/>
  <c r="G8842" i="10"/>
  <c r="H8842" i="10"/>
  <c r="J8842" i="10"/>
  <c r="L8842" i="10"/>
  <c r="G8843" i="10"/>
  <c r="H8843" i="10"/>
  <c r="J8843" i="10"/>
  <c r="K8843" i="10" s="1"/>
  <c r="L8843" i="10"/>
  <c r="G8844" i="10"/>
  <c r="H8844" i="10"/>
  <c r="J8844" i="10"/>
  <c r="L8844" i="10"/>
  <c r="Q8842" i="10" s="1"/>
  <c r="G8845" i="10"/>
  <c r="H8845" i="10"/>
  <c r="J8845" i="10"/>
  <c r="L8845" i="10"/>
  <c r="R8842" i="10" s="1"/>
  <c r="G8846" i="10"/>
  <c r="H8846" i="10"/>
  <c r="J8846" i="10"/>
  <c r="L8846" i="10"/>
  <c r="G8847" i="10"/>
  <c r="H8847" i="10"/>
  <c r="J8847" i="10"/>
  <c r="K8847" i="10" s="1"/>
  <c r="N8847" i="10" s="1"/>
  <c r="L8847" i="10"/>
  <c r="G8848" i="10"/>
  <c r="H8848" i="10"/>
  <c r="J8848" i="10"/>
  <c r="K8848" i="10" s="1"/>
  <c r="L8848" i="10"/>
  <c r="Q8846" i="10" s="1"/>
  <c r="G8849" i="10"/>
  <c r="H8849" i="10"/>
  <c r="J8849" i="10"/>
  <c r="L8849" i="10"/>
  <c r="R8846" i="10" s="1"/>
  <c r="G8850" i="10"/>
  <c r="H8850" i="10"/>
  <c r="J8850" i="10"/>
  <c r="L8850" i="10"/>
  <c r="G8851" i="10"/>
  <c r="H8851" i="10"/>
  <c r="J8851" i="10"/>
  <c r="L8851" i="10"/>
  <c r="G8852" i="10"/>
  <c r="H8852" i="10"/>
  <c r="J8852" i="10"/>
  <c r="K8852" i="10" s="1"/>
  <c r="L8852" i="10"/>
  <c r="Q8850" i="10" s="1"/>
  <c r="G8853" i="10"/>
  <c r="H8853" i="10"/>
  <c r="J8853" i="10"/>
  <c r="K8853" i="10" s="1"/>
  <c r="L8853" i="10"/>
  <c r="R8850" i="10" s="1"/>
  <c r="G8854" i="10"/>
  <c r="H8854" i="10"/>
  <c r="J8854" i="10"/>
  <c r="V8854" i="10" s="1"/>
  <c r="L8854" i="10"/>
  <c r="G8855" i="10"/>
  <c r="H8855" i="10"/>
  <c r="J8855" i="10"/>
  <c r="K8855" i="10" s="1"/>
  <c r="N8855" i="10" s="1"/>
  <c r="L8855" i="10"/>
  <c r="G8856" i="10"/>
  <c r="H8856" i="10"/>
  <c r="J8856" i="10"/>
  <c r="K8856" i="10" s="1"/>
  <c r="O8856" i="10" s="1"/>
  <c r="L8856" i="10"/>
  <c r="Q8854" i="10" s="1"/>
  <c r="G8857" i="10"/>
  <c r="H8857" i="10"/>
  <c r="J8857" i="10"/>
  <c r="K8857" i="10" s="1"/>
  <c r="M8857" i="10" s="1"/>
  <c r="L8857" i="10"/>
  <c r="R8854" i="10" s="1"/>
  <c r="G8858" i="10"/>
  <c r="H8858" i="10"/>
  <c r="J8858" i="10"/>
  <c r="L8858" i="10"/>
  <c r="G8859" i="10"/>
  <c r="H8859" i="10"/>
  <c r="J8859" i="10"/>
  <c r="K8859" i="10" s="1"/>
  <c r="L8859" i="10"/>
  <c r="G8860" i="10"/>
  <c r="H8860" i="10"/>
  <c r="J8860" i="10"/>
  <c r="L8860" i="10"/>
  <c r="Q8858" i="10" s="1"/>
  <c r="G8861" i="10"/>
  <c r="H8861" i="10"/>
  <c r="J8861" i="10"/>
  <c r="L8861" i="10"/>
  <c r="R8858" i="10" s="1"/>
  <c r="G8862" i="10"/>
  <c r="H8862" i="10"/>
  <c r="J8862" i="10"/>
  <c r="K8862" i="10" s="1"/>
  <c r="L8862" i="10"/>
  <c r="G8863" i="10"/>
  <c r="H8863" i="10"/>
  <c r="J8863" i="10"/>
  <c r="K8863" i="10" s="1"/>
  <c r="L8863" i="10"/>
  <c r="G8864" i="10"/>
  <c r="H8864" i="10"/>
  <c r="J8864" i="10"/>
  <c r="L8864" i="10"/>
  <c r="Q8862" i="10" s="1"/>
  <c r="G8865" i="10"/>
  <c r="H8865" i="10"/>
  <c r="J8865" i="10"/>
  <c r="K8865" i="10" s="1"/>
  <c r="M8865" i="10" s="1"/>
  <c r="L8865" i="10"/>
  <c r="R8862" i="10" s="1"/>
  <c r="G8866" i="10"/>
  <c r="H8866" i="10"/>
  <c r="J8866" i="10"/>
  <c r="V8866" i="10" s="1"/>
  <c r="L8866" i="10"/>
  <c r="G8867" i="10"/>
  <c r="H8867" i="10"/>
  <c r="J8867" i="10"/>
  <c r="L8867" i="10"/>
  <c r="G8868" i="10"/>
  <c r="H8868" i="10"/>
  <c r="J8868" i="10"/>
  <c r="L8868" i="10"/>
  <c r="Q8866" i="10" s="1"/>
  <c r="G8869" i="10"/>
  <c r="H8869" i="10"/>
  <c r="J8869" i="10"/>
  <c r="K8869" i="10" s="1"/>
  <c r="L8869" i="10"/>
  <c r="R8866" i="10" s="1"/>
  <c r="G8870" i="10"/>
  <c r="H8870" i="10"/>
  <c r="J8870" i="10"/>
  <c r="L8870" i="10"/>
  <c r="G8871" i="10"/>
  <c r="H8871" i="10"/>
  <c r="J8871" i="10"/>
  <c r="K8871" i="10" s="1"/>
  <c r="L8871" i="10"/>
  <c r="G8872" i="10"/>
  <c r="H8872" i="10"/>
  <c r="J8872" i="10"/>
  <c r="L8872" i="10"/>
  <c r="Q8870" i="10" s="1"/>
  <c r="G8873" i="10"/>
  <c r="H8873" i="10"/>
  <c r="J8873" i="10"/>
  <c r="K8873" i="10" s="1"/>
  <c r="N8873" i="10" s="1"/>
  <c r="L8873" i="10"/>
  <c r="R8870" i="10" s="1"/>
  <c r="G8874" i="10"/>
  <c r="H8874" i="10"/>
  <c r="J8874" i="10"/>
  <c r="L8874" i="10"/>
  <c r="G8875" i="10"/>
  <c r="H8875" i="10"/>
  <c r="J8875" i="10"/>
  <c r="L8875" i="10"/>
  <c r="G8876" i="10"/>
  <c r="H8876" i="10"/>
  <c r="J8876" i="10"/>
  <c r="K8876" i="10" s="1"/>
  <c r="N8876" i="10" s="1"/>
  <c r="L8876" i="10"/>
  <c r="Q8874" i="10" s="1"/>
  <c r="G8877" i="10"/>
  <c r="H8877" i="10"/>
  <c r="J8877" i="10"/>
  <c r="K8877" i="10" s="1"/>
  <c r="N8877" i="10" s="1"/>
  <c r="L8877" i="10"/>
  <c r="R8874" i="10" s="1"/>
  <c r="G8878" i="10"/>
  <c r="H8878" i="10"/>
  <c r="J8878" i="10"/>
  <c r="L8878" i="10"/>
  <c r="G8879" i="10"/>
  <c r="H8879" i="10"/>
  <c r="J8879" i="10"/>
  <c r="K8879" i="10" s="1"/>
  <c r="O8879" i="10" s="1"/>
  <c r="L8879" i="10"/>
  <c r="G8880" i="10"/>
  <c r="H8880" i="10"/>
  <c r="J8880" i="10"/>
  <c r="K8880" i="10" s="1"/>
  <c r="N8880" i="10" s="1"/>
  <c r="L8880" i="10"/>
  <c r="Q8878" i="10" s="1"/>
  <c r="G8881" i="10"/>
  <c r="H8881" i="10"/>
  <c r="J8881" i="10"/>
  <c r="L8881" i="10"/>
  <c r="R8878" i="10" s="1"/>
  <c r="G8882" i="10"/>
  <c r="H8882" i="10"/>
  <c r="J8882" i="10"/>
  <c r="L8882" i="10"/>
  <c r="G8883" i="10"/>
  <c r="H8883" i="10"/>
  <c r="J8883" i="10"/>
  <c r="L8883" i="10"/>
  <c r="G8884" i="10"/>
  <c r="H8884" i="10"/>
  <c r="J8884" i="10"/>
  <c r="L8884" i="10"/>
  <c r="Q8882" i="10" s="1"/>
  <c r="G8885" i="10"/>
  <c r="H8885" i="10"/>
  <c r="J8885" i="10"/>
  <c r="L8885" i="10"/>
  <c r="R8882" i="10" s="1"/>
  <c r="G8886" i="10"/>
  <c r="H8886" i="10"/>
  <c r="J8886" i="10"/>
  <c r="L8886" i="10"/>
  <c r="G8887" i="10"/>
  <c r="H8887" i="10"/>
  <c r="J8887" i="10"/>
  <c r="K8887" i="10" s="1"/>
  <c r="M8887" i="10" s="1"/>
  <c r="L8887" i="10"/>
  <c r="G8888" i="10"/>
  <c r="H8888" i="10"/>
  <c r="J8888" i="10"/>
  <c r="K8888" i="10" s="1"/>
  <c r="O8888" i="10" s="1"/>
  <c r="L8888" i="10"/>
  <c r="Q8886" i="10" s="1"/>
  <c r="G8889" i="10"/>
  <c r="H8889" i="10"/>
  <c r="J8889" i="10"/>
  <c r="K8889" i="10" s="1"/>
  <c r="L8889" i="10"/>
  <c r="R8886" i="10" s="1"/>
  <c r="G8890" i="10"/>
  <c r="H8890" i="10"/>
  <c r="J8890" i="10"/>
  <c r="L8890" i="10"/>
  <c r="G8891" i="10"/>
  <c r="H8891" i="10"/>
  <c r="J8891" i="10"/>
  <c r="L8891" i="10"/>
  <c r="G8892" i="10"/>
  <c r="H8892" i="10"/>
  <c r="J8892" i="10"/>
  <c r="K8892" i="10" s="1"/>
  <c r="N8892" i="10" s="1"/>
  <c r="L8892" i="10"/>
  <c r="Q8890" i="10" s="1"/>
  <c r="G8893" i="10"/>
  <c r="H8893" i="10"/>
  <c r="J8893" i="10"/>
  <c r="K8893" i="10" s="1"/>
  <c r="L8893" i="10"/>
  <c r="R8890" i="10" s="1"/>
  <c r="G8894" i="10"/>
  <c r="H8894" i="10"/>
  <c r="J8894" i="10"/>
  <c r="V8894" i="10" s="1"/>
  <c r="L8894" i="10"/>
  <c r="G8895" i="10"/>
  <c r="H8895" i="10"/>
  <c r="J8895" i="10"/>
  <c r="L8895" i="10"/>
  <c r="G8896" i="10"/>
  <c r="H8896" i="10"/>
  <c r="J8896" i="10"/>
  <c r="K8896" i="10" s="1"/>
  <c r="L8896" i="10"/>
  <c r="Q8894" i="10" s="1"/>
  <c r="G8897" i="10"/>
  <c r="H8897" i="10"/>
  <c r="J8897" i="10"/>
  <c r="L8897" i="10"/>
  <c r="R8894" i="10" s="1"/>
  <c r="G8898" i="10"/>
  <c r="H8898" i="10"/>
  <c r="J8898" i="10"/>
  <c r="L8898" i="10"/>
  <c r="G8899" i="10"/>
  <c r="H8899" i="10"/>
  <c r="J8899" i="10"/>
  <c r="L8899" i="10"/>
  <c r="G8900" i="10"/>
  <c r="H8900" i="10"/>
  <c r="J8900" i="10"/>
  <c r="K8900" i="10" s="1"/>
  <c r="L8900" i="10"/>
  <c r="Q8898" i="10" s="1"/>
  <c r="G8901" i="10"/>
  <c r="H8901" i="10"/>
  <c r="J8901" i="10"/>
  <c r="K8901" i="10" s="1"/>
  <c r="L8901" i="10"/>
  <c r="R8898" i="10" s="1"/>
  <c r="G8902" i="10"/>
  <c r="H8902" i="10"/>
  <c r="J8902" i="10"/>
  <c r="K8902" i="10" s="1"/>
  <c r="L8902" i="10"/>
  <c r="G8903" i="10"/>
  <c r="H8903" i="10"/>
  <c r="J8903" i="10"/>
  <c r="K8903" i="10" s="1"/>
  <c r="L8903" i="10"/>
  <c r="G8904" i="10"/>
  <c r="H8904" i="10"/>
  <c r="J8904" i="10"/>
  <c r="L8904" i="10"/>
  <c r="Q8902" i="10" s="1"/>
  <c r="G8905" i="10"/>
  <c r="H8905" i="10"/>
  <c r="J8905" i="10"/>
  <c r="K8905" i="10" s="1"/>
  <c r="N8905" i="10" s="1"/>
  <c r="L8905" i="10"/>
  <c r="R8902" i="10" s="1"/>
  <c r="G8906" i="10"/>
  <c r="H8906" i="10"/>
  <c r="J8906" i="10"/>
  <c r="V8906" i="10" s="1"/>
  <c r="L8906" i="10"/>
  <c r="G8907" i="10"/>
  <c r="H8907" i="10"/>
  <c r="J8907" i="10"/>
  <c r="K8907" i="10" s="1"/>
  <c r="N8907" i="10" s="1"/>
  <c r="L8907" i="10"/>
  <c r="G8908" i="10"/>
  <c r="H8908" i="10"/>
  <c r="J8908" i="10"/>
  <c r="K8908" i="10" s="1"/>
  <c r="M8908" i="10" s="1"/>
  <c r="L8908" i="10"/>
  <c r="Q8906" i="10" s="1"/>
  <c r="G8909" i="10"/>
  <c r="H8909" i="10"/>
  <c r="J8909" i="10"/>
  <c r="L8909" i="10"/>
  <c r="R8906" i="10" s="1"/>
  <c r="G8910" i="10"/>
  <c r="H8910" i="10"/>
  <c r="J8910" i="10"/>
  <c r="L8910" i="10"/>
  <c r="G8911" i="10"/>
  <c r="H8911" i="10"/>
  <c r="J8911" i="10"/>
  <c r="K8911" i="10" s="1"/>
  <c r="N8911" i="10" s="1"/>
  <c r="L8911" i="10"/>
  <c r="G8912" i="10"/>
  <c r="H8912" i="10"/>
  <c r="J8912" i="10"/>
  <c r="L8912" i="10"/>
  <c r="Q8910" i="10" s="1"/>
  <c r="G8913" i="10"/>
  <c r="H8913" i="10"/>
  <c r="J8913" i="10"/>
  <c r="L8913" i="10"/>
  <c r="R8910" i="10" s="1"/>
  <c r="G8914" i="10"/>
  <c r="H8914" i="10"/>
  <c r="J8914" i="10"/>
  <c r="V8914" i="10" s="1"/>
  <c r="L8914" i="10"/>
  <c r="G8915" i="10"/>
  <c r="H8915" i="10"/>
  <c r="J8915" i="10"/>
  <c r="L8915" i="10"/>
  <c r="G8916" i="10"/>
  <c r="H8916" i="10"/>
  <c r="J8916" i="10"/>
  <c r="L8916" i="10"/>
  <c r="Q8914" i="10" s="1"/>
  <c r="G8917" i="10"/>
  <c r="H8917" i="10"/>
  <c r="J8917" i="10"/>
  <c r="K8917" i="10" s="1"/>
  <c r="M8917" i="10" s="1"/>
  <c r="L8917" i="10"/>
  <c r="R8914" i="10" s="1"/>
  <c r="G8918" i="10"/>
  <c r="H8918" i="10"/>
  <c r="J8918" i="10"/>
  <c r="L8918" i="10"/>
  <c r="G8919" i="10"/>
  <c r="H8919" i="10"/>
  <c r="J8919" i="10"/>
  <c r="L8919" i="10"/>
  <c r="G8920" i="10"/>
  <c r="H8920" i="10"/>
  <c r="J8920" i="10"/>
  <c r="K8920" i="10" s="1"/>
  <c r="N8920" i="10" s="1"/>
  <c r="L8920" i="10"/>
  <c r="Q8918" i="10" s="1"/>
  <c r="G8921" i="10"/>
  <c r="H8921" i="10"/>
  <c r="J8921" i="10"/>
  <c r="K8921" i="10" s="1"/>
  <c r="N8921" i="10" s="1"/>
  <c r="L8921" i="10"/>
  <c r="R8918" i="10" s="1"/>
  <c r="G8922" i="10"/>
  <c r="H8922" i="10"/>
  <c r="J8922" i="10"/>
  <c r="L8922" i="10"/>
  <c r="G8923" i="10"/>
  <c r="H8923" i="10"/>
  <c r="J8923" i="10"/>
  <c r="K8923" i="10" s="1"/>
  <c r="L8923" i="10"/>
  <c r="G8924" i="10"/>
  <c r="H8924" i="10"/>
  <c r="J8924" i="10"/>
  <c r="L8924" i="10"/>
  <c r="Q8922" i="10" s="1"/>
  <c r="G8925" i="10"/>
  <c r="H8925" i="10"/>
  <c r="J8925" i="10"/>
  <c r="K8925" i="10" s="1"/>
  <c r="L8925" i="10"/>
  <c r="R8922" i="10" s="1"/>
  <c r="G8926" i="10"/>
  <c r="H8926" i="10"/>
  <c r="J8926" i="10"/>
  <c r="L8926" i="10"/>
  <c r="G8927" i="10"/>
  <c r="H8927" i="10"/>
  <c r="J8927" i="10"/>
  <c r="L8927" i="10"/>
  <c r="G8928" i="10"/>
  <c r="H8928" i="10"/>
  <c r="J8928" i="10"/>
  <c r="K8928" i="10" s="1"/>
  <c r="L8928" i="10"/>
  <c r="Q8926" i="10" s="1"/>
  <c r="G8929" i="10"/>
  <c r="H8929" i="10"/>
  <c r="J8929" i="10"/>
  <c r="L8929" i="10"/>
  <c r="R8926" i="10" s="1"/>
  <c r="G8930" i="10"/>
  <c r="H8930" i="10"/>
  <c r="J8930" i="10"/>
  <c r="K8930" i="10" s="1"/>
  <c r="L8930" i="10"/>
  <c r="G8931" i="10"/>
  <c r="H8931" i="10"/>
  <c r="J8931" i="10"/>
  <c r="L8931" i="10"/>
  <c r="G8932" i="10"/>
  <c r="H8932" i="10"/>
  <c r="J8932" i="10"/>
  <c r="K8932" i="10" s="1"/>
  <c r="N8932" i="10" s="1"/>
  <c r="L8932" i="10"/>
  <c r="Q8930" i="10" s="1"/>
  <c r="G8933" i="10"/>
  <c r="H8933" i="10"/>
  <c r="J8933" i="10"/>
  <c r="L8933" i="10"/>
  <c r="R8930" i="10" s="1"/>
  <c r="G8934" i="10"/>
  <c r="H8934" i="10"/>
  <c r="J8934" i="10"/>
  <c r="L8934" i="10"/>
  <c r="G8935" i="10"/>
  <c r="H8935" i="10"/>
  <c r="J8935" i="10"/>
  <c r="K8935" i="10" s="1"/>
  <c r="L8935" i="10"/>
  <c r="G8936" i="10"/>
  <c r="H8936" i="10"/>
  <c r="J8936" i="10"/>
  <c r="K8936" i="10" s="1"/>
  <c r="L8936" i="10"/>
  <c r="Q8934" i="10" s="1"/>
  <c r="G8937" i="10"/>
  <c r="H8937" i="10"/>
  <c r="J8937" i="10"/>
  <c r="K8937" i="10" s="1"/>
  <c r="N8937" i="10" s="1"/>
  <c r="L8937" i="10"/>
  <c r="R8934" i="10" s="1"/>
  <c r="G8938" i="10"/>
  <c r="H8938" i="10"/>
  <c r="J8938" i="10"/>
  <c r="L8938" i="10"/>
  <c r="G8939" i="10"/>
  <c r="H8939" i="10"/>
  <c r="J8939" i="10"/>
  <c r="K8939" i="10" s="1"/>
  <c r="N8939" i="10" s="1"/>
  <c r="L8939" i="10"/>
  <c r="G8940" i="10"/>
  <c r="H8940" i="10"/>
  <c r="J8940" i="10"/>
  <c r="K8940" i="10" s="1"/>
  <c r="L8940" i="10"/>
  <c r="Q8938" i="10" s="1"/>
  <c r="G8941" i="10"/>
  <c r="H8941" i="10"/>
  <c r="J8941" i="10"/>
  <c r="L8941" i="10"/>
  <c r="R8938" i="10" s="1"/>
  <c r="G8942" i="10"/>
  <c r="H8942" i="10"/>
  <c r="J8942" i="10"/>
  <c r="L8942" i="10"/>
  <c r="G8943" i="10"/>
  <c r="H8943" i="10"/>
  <c r="J8943" i="10"/>
  <c r="K8943" i="10" s="1"/>
  <c r="L8943" i="10"/>
  <c r="G8944" i="10"/>
  <c r="H8944" i="10"/>
  <c r="J8944" i="10"/>
  <c r="K8944" i="10" s="1"/>
  <c r="L8944" i="10"/>
  <c r="Q8942" i="10" s="1"/>
  <c r="G8945" i="10"/>
  <c r="H8945" i="10"/>
  <c r="J8945" i="10"/>
  <c r="L8945" i="10"/>
  <c r="R8942" i="10" s="1"/>
  <c r="G8946" i="10"/>
  <c r="H8946" i="10"/>
  <c r="J8946" i="10"/>
  <c r="L8946" i="10"/>
  <c r="G8947" i="10"/>
  <c r="H8947" i="10"/>
  <c r="J8947" i="10"/>
  <c r="L8947" i="10"/>
  <c r="G8948" i="10"/>
  <c r="H8948" i="10"/>
  <c r="J8948" i="10"/>
  <c r="K8948" i="10" s="1"/>
  <c r="L8948" i="10"/>
  <c r="Q8946" i="10" s="1"/>
  <c r="G8949" i="10"/>
  <c r="H8949" i="10"/>
  <c r="J8949" i="10"/>
  <c r="K8949" i="10" s="1"/>
  <c r="L8949" i="10"/>
  <c r="R8946" i="10" s="1"/>
  <c r="G8950" i="10"/>
  <c r="H8950" i="10"/>
  <c r="J8950" i="10"/>
  <c r="L8950" i="10"/>
  <c r="G8951" i="10"/>
  <c r="H8951" i="10"/>
  <c r="J8951" i="10"/>
  <c r="K8951" i="10" s="1"/>
  <c r="L8951" i="10"/>
  <c r="G8952" i="10"/>
  <c r="H8952" i="10"/>
  <c r="J8952" i="10"/>
  <c r="L8952" i="10"/>
  <c r="Q8950" i="10" s="1"/>
  <c r="G8953" i="10"/>
  <c r="H8953" i="10"/>
  <c r="J8953" i="10"/>
  <c r="K8953" i="10" s="1"/>
  <c r="L8953" i="10"/>
  <c r="R8950" i="10" s="1"/>
  <c r="G8954" i="10"/>
  <c r="H8954" i="10"/>
  <c r="J8954" i="10"/>
  <c r="L8954" i="10"/>
  <c r="G8955" i="10"/>
  <c r="H8955" i="10"/>
  <c r="J8955" i="10"/>
  <c r="L8955" i="10"/>
  <c r="G8956" i="10"/>
  <c r="H8956" i="10"/>
  <c r="J8956" i="10"/>
  <c r="K8956" i="10" s="1"/>
  <c r="L8956" i="10"/>
  <c r="Q8954" i="10" s="1"/>
  <c r="G8957" i="10"/>
  <c r="H8957" i="10"/>
  <c r="J8957" i="10"/>
  <c r="K8957" i="10" s="1"/>
  <c r="L8957" i="10"/>
  <c r="R8954" i="10" s="1"/>
  <c r="G8958" i="10"/>
  <c r="H8958" i="10"/>
  <c r="J8958" i="10"/>
  <c r="L8958" i="10"/>
  <c r="G8959" i="10"/>
  <c r="H8959" i="10"/>
  <c r="J8959" i="10"/>
  <c r="L8959" i="10"/>
  <c r="G8960" i="10"/>
  <c r="H8960" i="10"/>
  <c r="J8960" i="10"/>
  <c r="K8960" i="10" s="1"/>
  <c r="N8960" i="10" s="1"/>
  <c r="L8960" i="10"/>
  <c r="Q8958" i="10" s="1"/>
  <c r="G8961" i="10"/>
  <c r="H8961" i="10"/>
  <c r="J8961" i="10"/>
  <c r="K8961" i="10" s="1"/>
  <c r="N8961" i="10" s="1"/>
  <c r="L8961" i="10"/>
  <c r="R8958" i="10" s="1"/>
  <c r="G8962" i="10"/>
  <c r="H8962" i="10"/>
  <c r="J8962" i="10"/>
  <c r="V8962" i="10" s="1"/>
  <c r="L8962" i="10"/>
  <c r="G8963" i="10"/>
  <c r="H8963" i="10"/>
  <c r="J8963" i="10"/>
  <c r="K8963" i="10" s="1"/>
  <c r="N8963" i="10" s="1"/>
  <c r="L8963" i="10"/>
  <c r="G8964" i="10"/>
  <c r="H8964" i="10"/>
  <c r="J8964" i="10"/>
  <c r="K8964" i="10" s="1"/>
  <c r="L8964" i="10"/>
  <c r="Q8962" i="10" s="1"/>
  <c r="G8965" i="10"/>
  <c r="H8965" i="10"/>
  <c r="J8965" i="10"/>
  <c r="K8965" i="10" s="1"/>
  <c r="L8965" i="10"/>
  <c r="R8962" i="10" s="1"/>
  <c r="G8966" i="10"/>
  <c r="H8966" i="10"/>
  <c r="J8966" i="10"/>
  <c r="V8966" i="10" s="1"/>
  <c r="L8966" i="10"/>
  <c r="G8967" i="10"/>
  <c r="H8967" i="10"/>
  <c r="J8967" i="10"/>
  <c r="K8967" i="10" s="1"/>
  <c r="N8967" i="10" s="1"/>
  <c r="L8967" i="10"/>
  <c r="G8968" i="10"/>
  <c r="H8968" i="10"/>
  <c r="J8968" i="10"/>
  <c r="L8968" i="10"/>
  <c r="Q8966" i="10" s="1"/>
  <c r="G8969" i="10"/>
  <c r="H8969" i="10"/>
  <c r="J8969" i="10"/>
  <c r="K8969" i="10" s="1"/>
  <c r="L8969" i="10"/>
  <c r="R8966" i="10" s="1"/>
  <c r="G8970" i="10"/>
  <c r="H8970" i="10"/>
  <c r="J8970" i="10"/>
  <c r="K8970" i="10" s="1"/>
  <c r="L8970" i="10"/>
  <c r="G8971" i="10"/>
  <c r="H8971" i="10"/>
  <c r="J8971" i="10"/>
  <c r="K8971" i="10" s="1"/>
  <c r="L8971" i="10"/>
  <c r="G8972" i="10"/>
  <c r="H8972" i="10"/>
  <c r="J8972" i="10"/>
  <c r="L8972" i="10"/>
  <c r="Q8970" i="10" s="1"/>
  <c r="G8973" i="10"/>
  <c r="H8973" i="10"/>
  <c r="J8973" i="10"/>
  <c r="K8973" i="10" s="1"/>
  <c r="L8973" i="10"/>
  <c r="R8970" i="10" s="1"/>
  <c r="G8974" i="10"/>
  <c r="H8974" i="10"/>
  <c r="J8974" i="10"/>
  <c r="L8974" i="10"/>
  <c r="G8975" i="10"/>
  <c r="H8975" i="10"/>
  <c r="J8975" i="10"/>
  <c r="K8975" i="10" s="1"/>
  <c r="L8975" i="10"/>
  <c r="G8976" i="10"/>
  <c r="H8976" i="10"/>
  <c r="J8976" i="10"/>
  <c r="K8976" i="10" s="1"/>
  <c r="N8976" i="10" s="1"/>
  <c r="L8976" i="10"/>
  <c r="Q8974" i="10" s="1"/>
  <c r="G8977" i="10"/>
  <c r="H8977" i="10"/>
  <c r="J8977" i="10"/>
  <c r="L8977" i="10"/>
  <c r="R8974" i="10" s="1"/>
  <c r="G8978" i="10"/>
  <c r="H8978" i="10"/>
  <c r="J8978" i="10"/>
  <c r="L8978" i="10"/>
  <c r="G8979" i="10"/>
  <c r="H8979" i="10"/>
  <c r="J8979" i="10"/>
  <c r="L8979" i="10"/>
  <c r="G8980" i="10"/>
  <c r="H8980" i="10"/>
  <c r="J8980" i="10"/>
  <c r="L8980" i="10"/>
  <c r="Q8978" i="10" s="1"/>
  <c r="G8981" i="10"/>
  <c r="H8981" i="10"/>
  <c r="J8981" i="10"/>
  <c r="K8981" i="10" s="1"/>
  <c r="N8981" i="10" s="1"/>
  <c r="L8981" i="10"/>
  <c r="R8978" i="10" s="1"/>
  <c r="G8982" i="10"/>
  <c r="H8982" i="10"/>
  <c r="J8982" i="10"/>
  <c r="L8982" i="10"/>
  <c r="G8983" i="10"/>
  <c r="H8983" i="10"/>
  <c r="J8983" i="10"/>
  <c r="K8983" i="10" s="1"/>
  <c r="L8983" i="10"/>
  <c r="G8984" i="10"/>
  <c r="H8984" i="10"/>
  <c r="J8984" i="10"/>
  <c r="K8984" i="10" s="1"/>
  <c r="N8984" i="10" s="1"/>
  <c r="L8984" i="10"/>
  <c r="Q8982" i="10" s="1"/>
  <c r="G8985" i="10"/>
  <c r="H8985" i="10"/>
  <c r="J8985" i="10"/>
  <c r="K8985" i="10" s="1"/>
  <c r="L8985" i="10"/>
  <c r="R8982" i="10" s="1"/>
  <c r="G8986" i="10"/>
  <c r="H8986" i="10"/>
  <c r="J8986" i="10"/>
  <c r="K8986" i="10" s="1"/>
  <c r="L8986" i="10"/>
  <c r="G8987" i="10"/>
  <c r="H8987" i="10"/>
  <c r="J8987" i="10"/>
  <c r="L8987" i="10"/>
  <c r="G8988" i="10"/>
  <c r="H8988" i="10"/>
  <c r="J8988" i="10"/>
  <c r="L8988" i="10"/>
  <c r="Q8986" i="10" s="1"/>
  <c r="G8989" i="10"/>
  <c r="H8989" i="10"/>
  <c r="J8989" i="10"/>
  <c r="L8989" i="10"/>
  <c r="R8986" i="10" s="1"/>
  <c r="G8990" i="10"/>
  <c r="H8990" i="10"/>
  <c r="J8990" i="10"/>
  <c r="L8990" i="10"/>
  <c r="G8991" i="10"/>
  <c r="H8991" i="10"/>
  <c r="J8991" i="10"/>
  <c r="L8991" i="10"/>
  <c r="G8992" i="10"/>
  <c r="H8992" i="10"/>
  <c r="J8992" i="10"/>
  <c r="L8992" i="10"/>
  <c r="Q8990" i="10" s="1"/>
  <c r="G8993" i="10"/>
  <c r="H8993" i="10"/>
  <c r="J8993" i="10"/>
  <c r="K8993" i="10" s="1"/>
  <c r="L8993" i="10"/>
  <c r="R8990" i="10" s="1"/>
  <c r="G8994" i="10"/>
  <c r="H8994" i="10"/>
  <c r="J8994" i="10"/>
  <c r="K8994" i="10" s="1"/>
  <c r="L8994" i="10"/>
  <c r="G8995" i="10"/>
  <c r="H8995" i="10"/>
  <c r="J8995" i="10"/>
  <c r="K8995" i="10" s="1"/>
  <c r="N8995" i="10" s="1"/>
  <c r="L8995" i="10"/>
  <c r="G8996" i="10"/>
  <c r="H8996" i="10"/>
  <c r="J8996" i="10"/>
  <c r="K8996" i="10" s="1"/>
  <c r="L8996" i="10"/>
  <c r="Q8994" i="10" s="1"/>
  <c r="G8997" i="10"/>
  <c r="H8997" i="10"/>
  <c r="J8997" i="10"/>
  <c r="L8997" i="10"/>
  <c r="R8994" i="10" s="1"/>
  <c r="G8998" i="10"/>
  <c r="H8998" i="10"/>
  <c r="J8998" i="10"/>
  <c r="L8998" i="10"/>
  <c r="G8999" i="10"/>
  <c r="H8999" i="10"/>
  <c r="J8999" i="10"/>
  <c r="L8999" i="10"/>
  <c r="G9000" i="10"/>
  <c r="H9000" i="10"/>
  <c r="J9000" i="10"/>
  <c r="L9000" i="10"/>
  <c r="Q8998" i="10" s="1"/>
  <c r="G9001" i="10"/>
  <c r="H9001" i="10"/>
  <c r="J9001" i="10"/>
  <c r="K9001" i="10" s="1"/>
  <c r="L9001" i="10"/>
  <c r="R8998" i="10" s="1"/>
  <c r="G9002" i="10"/>
  <c r="H9002" i="10"/>
  <c r="J9002" i="10"/>
  <c r="K9002" i="10" s="1"/>
  <c r="L9002" i="10"/>
  <c r="G9003" i="10"/>
  <c r="H9003" i="10"/>
  <c r="J9003" i="10"/>
  <c r="K9003" i="10" s="1"/>
  <c r="N9003" i="10" s="1"/>
  <c r="L9003" i="10"/>
  <c r="G9004" i="10"/>
  <c r="H9004" i="10"/>
  <c r="J9004" i="10"/>
  <c r="L9004" i="10"/>
  <c r="Q9002" i="10" s="1"/>
  <c r="G9005" i="10"/>
  <c r="H9005" i="10"/>
  <c r="J9005" i="10"/>
  <c r="L9005" i="10"/>
  <c r="R9002" i="10" s="1"/>
  <c r="G9006" i="10"/>
  <c r="H9006" i="10"/>
  <c r="J9006" i="10"/>
  <c r="L9006" i="10"/>
  <c r="G9007" i="10"/>
  <c r="H9007" i="10"/>
  <c r="J9007" i="10"/>
  <c r="L9007" i="10"/>
  <c r="G9008" i="10"/>
  <c r="H9008" i="10"/>
  <c r="J9008" i="10"/>
  <c r="L9008" i="10"/>
  <c r="Q9006" i="10" s="1"/>
  <c r="G9009" i="10"/>
  <c r="H9009" i="10"/>
  <c r="J9009" i="10"/>
  <c r="L9009" i="10"/>
  <c r="R9006" i="10" s="1"/>
  <c r="G9010" i="10"/>
  <c r="H9010" i="10"/>
  <c r="J9010" i="10"/>
  <c r="L9010" i="10"/>
  <c r="G9011" i="10"/>
  <c r="H9011" i="10"/>
  <c r="J9011" i="10"/>
  <c r="K9011" i="10" s="1"/>
  <c r="L9011" i="10"/>
  <c r="G9012" i="10"/>
  <c r="H9012" i="10"/>
  <c r="J9012" i="10"/>
  <c r="K9012" i="10" s="1"/>
  <c r="L9012" i="10"/>
  <c r="Q9010" i="10" s="1"/>
  <c r="G9013" i="10"/>
  <c r="H9013" i="10"/>
  <c r="J9013" i="10"/>
  <c r="K9013" i="10" s="1"/>
  <c r="L9013" i="10"/>
  <c r="R9010" i="10" s="1"/>
  <c r="G9014" i="10"/>
  <c r="H9014" i="10"/>
  <c r="J9014" i="10"/>
  <c r="L9014" i="10"/>
  <c r="G9015" i="10"/>
  <c r="H9015" i="10"/>
  <c r="J9015" i="10"/>
  <c r="K9015" i="10" s="1"/>
  <c r="M9015" i="10" s="1"/>
  <c r="L9015" i="10"/>
  <c r="G9016" i="10"/>
  <c r="H9016" i="10"/>
  <c r="J9016" i="10"/>
  <c r="K9016" i="10" s="1"/>
  <c r="L9016" i="10"/>
  <c r="Q9014" i="10" s="1"/>
  <c r="G9017" i="10"/>
  <c r="H9017" i="10"/>
  <c r="J9017" i="10"/>
  <c r="K9017" i="10" s="1"/>
  <c r="L9017" i="10"/>
  <c r="R9014" i="10" s="1"/>
  <c r="G9018" i="10"/>
  <c r="H9018" i="10"/>
  <c r="J9018" i="10"/>
  <c r="L9018" i="10"/>
  <c r="G9019" i="10"/>
  <c r="H9019" i="10"/>
  <c r="J9019" i="10"/>
  <c r="L9019" i="10"/>
  <c r="G9020" i="10"/>
  <c r="H9020" i="10"/>
  <c r="J9020" i="10"/>
  <c r="L9020" i="10"/>
  <c r="Q9018" i="10" s="1"/>
  <c r="G9021" i="10"/>
  <c r="H9021" i="10"/>
  <c r="J9021" i="10"/>
  <c r="L9021" i="10"/>
  <c r="R9018" i="10" s="1"/>
  <c r="G9022" i="10"/>
  <c r="H9022" i="10"/>
  <c r="J9022" i="10"/>
  <c r="L9022" i="10"/>
  <c r="G9023" i="10"/>
  <c r="H9023" i="10"/>
  <c r="J9023" i="10"/>
  <c r="L9023" i="10"/>
  <c r="G9024" i="10"/>
  <c r="H9024" i="10"/>
  <c r="J9024" i="10"/>
  <c r="K9024" i="10" s="1"/>
  <c r="O9024" i="10" s="1"/>
  <c r="L9024" i="10"/>
  <c r="Q9022" i="10" s="1"/>
  <c r="G9025" i="10"/>
  <c r="H9025" i="10"/>
  <c r="J9025" i="10"/>
  <c r="L9025" i="10"/>
  <c r="R9022" i="10" s="1"/>
  <c r="G9026" i="10"/>
  <c r="H9026" i="10"/>
  <c r="J9026" i="10"/>
  <c r="K9026" i="10" s="1"/>
  <c r="L9026" i="10"/>
  <c r="G9027" i="10"/>
  <c r="H9027" i="10"/>
  <c r="J9027" i="10"/>
  <c r="K9027" i="10" s="1"/>
  <c r="L9027" i="10"/>
  <c r="G9028" i="10"/>
  <c r="H9028" i="10"/>
  <c r="J9028" i="10"/>
  <c r="L9028" i="10"/>
  <c r="Q9026" i="10" s="1"/>
  <c r="G9029" i="10"/>
  <c r="H9029" i="10"/>
  <c r="J9029" i="10"/>
  <c r="L9029" i="10"/>
  <c r="R9026" i="10" s="1"/>
  <c r="G9030" i="10"/>
  <c r="H9030" i="10"/>
  <c r="J9030" i="10"/>
  <c r="V9030" i="10" s="1"/>
  <c r="L9030" i="10"/>
  <c r="G9031" i="10"/>
  <c r="H9031" i="10"/>
  <c r="J9031" i="10"/>
  <c r="L9031" i="10"/>
  <c r="G9032" i="10"/>
  <c r="H9032" i="10"/>
  <c r="J9032" i="10"/>
  <c r="K9032" i="10" s="1"/>
  <c r="L9032" i="10"/>
  <c r="Q9030" i="10" s="1"/>
  <c r="G9033" i="10"/>
  <c r="H9033" i="10"/>
  <c r="J9033" i="10"/>
  <c r="K9033" i="10" s="1"/>
  <c r="L9033" i="10"/>
  <c r="R9030" i="10" s="1"/>
  <c r="G9034" i="10"/>
  <c r="H9034" i="10"/>
  <c r="J9034" i="10"/>
  <c r="V9034" i="10" s="1"/>
  <c r="L9034" i="10"/>
  <c r="G9035" i="10"/>
  <c r="H9035" i="10"/>
  <c r="J9035" i="10"/>
  <c r="K9035" i="10" s="1"/>
  <c r="L9035" i="10"/>
  <c r="G9036" i="10"/>
  <c r="H9036" i="10"/>
  <c r="J9036" i="10"/>
  <c r="K9036" i="10" s="1"/>
  <c r="L9036" i="10"/>
  <c r="Q9034" i="10" s="1"/>
  <c r="G9037" i="10"/>
  <c r="H9037" i="10"/>
  <c r="J9037" i="10"/>
  <c r="K9037" i="10" s="1"/>
  <c r="L9037" i="10"/>
  <c r="R9034" i="10" s="1"/>
  <c r="G9038" i="10"/>
  <c r="H9038" i="10"/>
  <c r="J9038" i="10"/>
  <c r="L9038" i="10"/>
  <c r="G9039" i="10"/>
  <c r="H9039" i="10"/>
  <c r="J9039" i="10"/>
  <c r="K9039" i="10" s="1"/>
  <c r="M9039" i="10" s="1"/>
  <c r="L9039" i="10"/>
  <c r="G9040" i="10"/>
  <c r="H9040" i="10"/>
  <c r="J9040" i="10"/>
  <c r="K9040" i="10" s="1"/>
  <c r="L9040" i="10"/>
  <c r="Q9038" i="10" s="1"/>
  <c r="G9041" i="10"/>
  <c r="H9041" i="10"/>
  <c r="J9041" i="10"/>
  <c r="L9041" i="10"/>
  <c r="R9038" i="10" s="1"/>
  <c r="G9042" i="10"/>
  <c r="H9042" i="10"/>
  <c r="J9042" i="10"/>
  <c r="V9042" i="10" s="1"/>
  <c r="L9042" i="10"/>
  <c r="G9043" i="10"/>
  <c r="H9043" i="10"/>
  <c r="J9043" i="10"/>
  <c r="K9043" i="10" s="1"/>
  <c r="N9043" i="10" s="1"/>
  <c r="L9043" i="10"/>
  <c r="G9044" i="10"/>
  <c r="H9044" i="10"/>
  <c r="J9044" i="10"/>
  <c r="L9044" i="10"/>
  <c r="Q9042" i="10" s="1"/>
  <c r="G9045" i="10"/>
  <c r="H9045" i="10"/>
  <c r="J9045" i="10"/>
  <c r="L9045" i="10"/>
  <c r="R9042" i="10" s="1"/>
  <c r="G9046" i="10"/>
  <c r="H9046" i="10"/>
  <c r="J9046" i="10"/>
  <c r="L9046" i="10"/>
  <c r="G9047" i="10"/>
  <c r="H9047" i="10"/>
  <c r="J9047" i="10"/>
  <c r="K9047" i="10" s="1"/>
  <c r="L9047" i="10"/>
  <c r="G9048" i="10"/>
  <c r="H9048" i="10"/>
  <c r="J9048" i="10"/>
  <c r="L9048" i="10"/>
  <c r="Q9046" i="10" s="1"/>
  <c r="G9049" i="10"/>
  <c r="H9049" i="10"/>
  <c r="J9049" i="10"/>
  <c r="L9049" i="10"/>
  <c r="R9046" i="10" s="1"/>
  <c r="G9050" i="10"/>
  <c r="H9050" i="10"/>
  <c r="J9050" i="10"/>
  <c r="K9050" i="10" s="1"/>
  <c r="L9050" i="10"/>
  <c r="G9051" i="10"/>
  <c r="H9051" i="10"/>
  <c r="J9051" i="10"/>
  <c r="L9051" i="10"/>
  <c r="G9052" i="10"/>
  <c r="H9052" i="10"/>
  <c r="J9052" i="10"/>
  <c r="K9052" i="10" s="1"/>
  <c r="L9052" i="10"/>
  <c r="Q9050" i="10" s="1"/>
  <c r="G9053" i="10"/>
  <c r="H9053" i="10"/>
  <c r="J9053" i="10"/>
  <c r="L9053" i="10"/>
  <c r="R9050" i="10" s="1"/>
  <c r="G9054" i="10"/>
  <c r="H9054" i="10"/>
  <c r="J9054" i="10"/>
  <c r="L9054" i="10"/>
  <c r="G9055" i="10"/>
  <c r="H9055" i="10"/>
  <c r="J9055" i="10"/>
  <c r="K9055" i="10" s="1"/>
  <c r="L9055" i="10"/>
  <c r="G9056" i="10"/>
  <c r="H9056" i="10"/>
  <c r="J9056" i="10"/>
  <c r="L9056" i="10"/>
  <c r="Q9054" i="10" s="1"/>
  <c r="G9057" i="10"/>
  <c r="H9057" i="10"/>
  <c r="J9057" i="10"/>
  <c r="K9057" i="10" s="1"/>
  <c r="M9057" i="10" s="1"/>
  <c r="L9057" i="10"/>
  <c r="R9054" i="10" s="1"/>
  <c r="G9058" i="10"/>
  <c r="H9058" i="10"/>
  <c r="J9058" i="10"/>
  <c r="K9058" i="10" s="1"/>
  <c r="L9058" i="10"/>
  <c r="G9059" i="10"/>
  <c r="H9059" i="10"/>
  <c r="J9059" i="10"/>
  <c r="K9059" i="10" s="1"/>
  <c r="L9059" i="10"/>
  <c r="G9060" i="10"/>
  <c r="H9060" i="10"/>
  <c r="J9060" i="10"/>
  <c r="L9060" i="10"/>
  <c r="Q9058" i="10" s="1"/>
  <c r="G9061" i="10"/>
  <c r="H9061" i="10"/>
  <c r="J9061" i="10"/>
  <c r="K9061" i="10" s="1"/>
  <c r="L9061" i="10"/>
  <c r="R9058" i="10" s="1"/>
  <c r="G9062" i="10"/>
  <c r="H9062" i="10"/>
  <c r="J9062" i="10"/>
  <c r="L9062" i="10"/>
  <c r="G9063" i="10"/>
  <c r="H9063" i="10"/>
  <c r="J9063" i="10"/>
  <c r="L9063" i="10"/>
  <c r="G9064" i="10"/>
  <c r="H9064" i="10"/>
  <c r="J9064" i="10"/>
  <c r="L9064" i="10"/>
  <c r="Q9062" i="10" s="1"/>
  <c r="G9065" i="10"/>
  <c r="H9065" i="10"/>
  <c r="J9065" i="10"/>
  <c r="K9065" i="10" s="1"/>
  <c r="L9065" i="10"/>
  <c r="R9062" i="10" s="1"/>
  <c r="G9066" i="10"/>
  <c r="H9066" i="10"/>
  <c r="J9066" i="10"/>
  <c r="K9066" i="10" s="1"/>
  <c r="L9066" i="10"/>
  <c r="G9067" i="10"/>
  <c r="H9067" i="10"/>
  <c r="J9067" i="10"/>
  <c r="L9067" i="10"/>
  <c r="G9068" i="10"/>
  <c r="H9068" i="10"/>
  <c r="J9068" i="10"/>
  <c r="L9068" i="10"/>
  <c r="Q9066" i="10" s="1"/>
  <c r="G9069" i="10"/>
  <c r="H9069" i="10"/>
  <c r="J9069" i="10"/>
  <c r="K9069" i="10" s="1"/>
  <c r="L9069" i="10"/>
  <c r="R9066" i="10" s="1"/>
  <c r="G9070" i="10"/>
  <c r="H9070" i="10"/>
  <c r="J9070" i="10"/>
  <c r="L9070" i="10"/>
  <c r="G9071" i="10"/>
  <c r="H9071" i="10"/>
  <c r="J9071" i="10"/>
  <c r="K9071" i="10" s="1"/>
  <c r="L9071" i="10"/>
  <c r="G9072" i="10"/>
  <c r="H9072" i="10"/>
  <c r="J9072" i="10"/>
  <c r="L9072" i="10"/>
  <c r="Q9070" i="10" s="1"/>
  <c r="G9073" i="10"/>
  <c r="H9073" i="10"/>
  <c r="J9073" i="10"/>
  <c r="L9073" i="10"/>
  <c r="R9070" i="10" s="1"/>
  <c r="G9074" i="10"/>
  <c r="H9074" i="10"/>
  <c r="J9074" i="10"/>
  <c r="L9074" i="10"/>
  <c r="G9075" i="10"/>
  <c r="H9075" i="10"/>
  <c r="J9075" i="10"/>
  <c r="K9075" i="10" s="1"/>
  <c r="L9075" i="10"/>
  <c r="G9076" i="10"/>
  <c r="H9076" i="10"/>
  <c r="J9076" i="10"/>
  <c r="K9076" i="10" s="1"/>
  <c r="L9076" i="10"/>
  <c r="Q9074" i="10" s="1"/>
  <c r="G9077" i="10"/>
  <c r="H9077" i="10"/>
  <c r="J9077" i="10"/>
  <c r="K9077" i="10" s="1"/>
  <c r="L9077" i="10"/>
  <c r="R9074" i="10" s="1"/>
  <c r="G9078" i="10"/>
  <c r="H9078" i="10"/>
  <c r="J9078" i="10"/>
  <c r="L9078" i="10"/>
  <c r="G9079" i="10"/>
  <c r="H9079" i="10"/>
  <c r="J9079" i="10"/>
  <c r="L9079" i="10"/>
  <c r="G9080" i="10"/>
  <c r="H9080" i="10"/>
  <c r="J9080" i="10"/>
  <c r="K9080" i="10" s="1"/>
  <c r="L9080" i="10"/>
  <c r="Q9078" i="10" s="1"/>
  <c r="G9081" i="10"/>
  <c r="H9081" i="10"/>
  <c r="J9081" i="10"/>
  <c r="L9081" i="10"/>
  <c r="R9078" i="10" s="1"/>
  <c r="G9082" i="10"/>
  <c r="H9082" i="10"/>
  <c r="J9082" i="10"/>
  <c r="L9082" i="10"/>
  <c r="G9083" i="10"/>
  <c r="H9083" i="10"/>
  <c r="J9083" i="10"/>
  <c r="L9083" i="10"/>
  <c r="G9084" i="10"/>
  <c r="H9084" i="10"/>
  <c r="J9084" i="10"/>
  <c r="L9084" i="10"/>
  <c r="Q9082" i="10" s="1"/>
  <c r="G9085" i="10"/>
  <c r="H9085" i="10"/>
  <c r="J9085" i="10"/>
  <c r="L9085" i="10"/>
  <c r="R9082" i="10" s="1"/>
  <c r="G9086" i="10"/>
  <c r="H9086" i="10"/>
  <c r="J9086" i="10"/>
  <c r="L9086" i="10"/>
  <c r="G9087" i="10"/>
  <c r="H9087" i="10"/>
  <c r="J9087" i="10"/>
  <c r="K9087" i="10" s="1"/>
  <c r="L9087" i="10"/>
  <c r="G9088" i="10"/>
  <c r="H9088" i="10"/>
  <c r="J9088" i="10"/>
  <c r="K9088" i="10"/>
  <c r="O9088" i="10" s="1"/>
  <c r="L9088" i="10"/>
  <c r="Q9086" i="10" s="1"/>
  <c r="G9089" i="10"/>
  <c r="H9089" i="10"/>
  <c r="J9089" i="10"/>
  <c r="K9089" i="10" s="1"/>
  <c r="N9089" i="10" s="1"/>
  <c r="L9089" i="10"/>
  <c r="R9086" i="10" s="1"/>
  <c r="G9090" i="10"/>
  <c r="H9090" i="10"/>
  <c r="J9090" i="10"/>
  <c r="K9090" i="10" s="1"/>
  <c r="L9090" i="10"/>
  <c r="G9091" i="10"/>
  <c r="H9091" i="10"/>
  <c r="J9091" i="10"/>
  <c r="K9091" i="10" s="1"/>
  <c r="L9091" i="10"/>
  <c r="G9092" i="10"/>
  <c r="H9092" i="10"/>
  <c r="J9092" i="10"/>
  <c r="K9092" i="10" s="1"/>
  <c r="L9092" i="10"/>
  <c r="Q9090" i="10" s="1"/>
  <c r="G9093" i="10"/>
  <c r="H9093" i="10"/>
  <c r="J9093" i="10"/>
  <c r="L9093" i="10"/>
  <c r="R9090" i="10" s="1"/>
  <c r="G9094" i="10"/>
  <c r="H9094" i="10"/>
  <c r="J9094" i="10"/>
  <c r="V9094" i="10" s="1"/>
  <c r="L9094" i="10"/>
  <c r="G9095" i="10"/>
  <c r="H9095" i="10"/>
  <c r="J9095" i="10"/>
  <c r="L9095" i="10"/>
  <c r="G9096" i="10"/>
  <c r="H9096" i="10"/>
  <c r="J9096" i="10"/>
  <c r="K9096" i="10" s="1"/>
  <c r="L9096" i="10"/>
  <c r="Q9094" i="10" s="1"/>
  <c r="G9097" i="10"/>
  <c r="H9097" i="10"/>
  <c r="J9097" i="10"/>
  <c r="K9097" i="10" s="1"/>
  <c r="L9097" i="10"/>
  <c r="R9094" i="10" s="1"/>
  <c r="I1907" i="10" l="1"/>
  <c r="K7438" i="10"/>
  <c r="T6874" i="10"/>
  <c r="I6832" i="10"/>
  <c r="I8980" i="10"/>
  <c r="I8978" i="10"/>
  <c r="I8968" i="10"/>
  <c r="I8950" i="10"/>
  <c r="I8229" i="10"/>
  <c r="I8183" i="10"/>
  <c r="N7369" i="10"/>
  <c r="I1908" i="10"/>
  <c r="I8514" i="10"/>
  <c r="I8506" i="10"/>
  <c r="K8390" i="10"/>
  <c r="I7335" i="10"/>
  <c r="I1998" i="10"/>
  <c r="I8959" i="10"/>
  <c r="I8272" i="10"/>
  <c r="K7386" i="10"/>
  <c r="I8407" i="10"/>
  <c r="I2000" i="10"/>
  <c r="I1992" i="10"/>
  <c r="I1909" i="10"/>
  <c r="I7128" i="10"/>
  <c r="I6986" i="10"/>
  <c r="T1986" i="10"/>
  <c r="U1986" i="10"/>
  <c r="T1970" i="10"/>
  <c r="U1970" i="10"/>
  <c r="T1954" i="10"/>
  <c r="U1954" i="10"/>
  <c r="T1938" i="10"/>
  <c r="U1938" i="10"/>
  <c r="T1922" i="10"/>
  <c r="U1922" i="10"/>
  <c r="T1998" i="10"/>
  <c r="U1998" i="10"/>
  <c r="T1990" i="10"/>
  <c r="U1990" i="10"/>
  <c r="T1982" i="10"/>
  <c r="U1982" i="10"/>
  <c r="T1974" i="10"/>
  <c r="U1974" i="10"/>
  <c r="T1966" i="10"/>
  <c r="U1966" i="10"/>
  <c r="T1958" i="10"/>
  <c r="U1958" i="10"/>
  <c r="T1950" i="10"/>
  <c r="U1950" i="10"/>
  <c r="T1942" i="10"/>
  <c r="U1942" i="10"/>
  <c r="T1934" i="10"/>
  <c r="U1934" i="10"/>
  <c r="T1926" i="10"/>
  <c r="U1926" i="10"/>
  <c r="T1918" i="10"/>
  <c r="U1918" i="10"/>
  <c r="T1910" i="10"/>
  <c r="U1910" i="10"/>
  <c r="O7089" i="10"/>
  <c r="I1994" i="10"/>
  <c r="I1911" i="10"/>
  <c r="T1994" i="10"/>
  <c r="T1978" i="10"/>
  <c r="T1962" i="10"/>
  <c r="T1946" i="10"/>
  <c r="T1930" i="10"/>
  <c r="T1914" i="10"/>
  <c r="K8330" i="10"/>
  <c r="I7957" i="10"/>
  <c r="I7129" i="10"/>
  <c r="I1996" i="10"/>
  <c r="T7474" i="10"/>
  <c r="I7043" i="10"/>
  <c r="I1906" i="10"/>
  <c r="I2001" i="10"/>
  <c r="I1993" i="10"/>
  <c r="V1910" i="10"/>
  <c r="I7368" i="10"/>
  <c r="K7362" i="10"/>
  <c r="I6967" i="10"/>
  <c r="I6931" i="10"/>
  <c r="K7882" i="10"/>
  <c r="U7746" i="10"/>
  <c r="V1994" i="10"/>
  <c r="I9079" i="10"/>
  <c r="I9067" i="10"/>
  <c r="I9063" i="10"/>
  <c r="I8790" i="10"/>
  <c r="I8768" i="10"/>
  <c r="I7362" i="10"/>
  <c r="I7080" i="10"/>
  <c r="U1994" i="10"/>
  <c r="U1978" i="10"/>
  <c r="U1962" i="10"/>
  <c r="U1946" i="10"/>
  <c r="U1930" i="10"/>
  <c r="U1914" i="10"/>
  <c r="K8514" i="10"/>
  <c r="I1997" i="10"/>
  <c r="V1998" i="10"/>
  <c r="M1997" i="10"/>
  <c r="N1997" i="10"/>
  <c r="O1997" i="10"/>
  <c r="M1999" i="10"/>
  <c r="N1999" i="10"/>
  <c r="O1999" i="10"/>
  <c r="M1996" i="10"/>
  <c r="N1996" i="10"/>
  <c r="O1996" i="10"/>
  <c r="M2001" i="10"/>
  <c r="N2001" i="10"/>
  <c r="O2001" i="10"/>
  <c r="M1993" i="10"/>
  <c r="N1993" i="10"/>
  <c r="O1993" i="10"/>
  <c r="M1995" i="10"/>
  <c r="N1995" i="10"/>
  <c r="O1995" i="10"/>
  <c r="M2000" i="10"/>
  <c r="N2000" i="10"/>
  <c r="O2000" i="10"/>
  <c r="M1992" i="10"/>
  <c r="N1992" i="10"/>
  <c r="O1992" i="10"/>
  <c r="U1906" i="10"/>
  <c r="I1988" i="10"/>
  <c r="K1988" i="10"/>
  <c r="I1986" i="10"/>
  <c r="K1986" i="10"/>
  <c r="I1984" i="10"/>
  <c r="K1984" i="10"/>
  <c r="I1982" i="10"/>
  <c r="K1982" i="10"/>
  <c r="I1980" i="10"/>
  <c r="K1980" i="10"/>
  <c r="I1978" i="10"/>
  <c r="K1978" i="10"/>
  <c r="I1976" i="10"/>
  <c r="K1976" i="10"/>
  <c r="I1974" i="10"/>
  <c r="K1974" i="10"/>
  <c r="I1972" i="10"/>
  <c r="K1972" i="10"/>
  <c r="I1970" i="10"/>
  <c r="K1970" i="10"/>
  <c r="I1968" i="10"/>
  <c r="K1968" i="10"/>
  <c r="I1966" i="10"/>
  <c r="K1966" i="10"/>
  <c r="I1964" i="10"/>
  <c r="K1964" i="10"/>
  <c r="I1962" i="10"/>
  <c r="K1962" i="10"/>
  <c r="I1960" i="10"/>
  <c r="K1960" i="10"/>
  <c r="I1958" i="10"/>
  <c r="K1958" i="10"/>
  <c r="I1956" i="10"/>
  <c r="K1956" i="10"/>
  <c r="I1954" i="10"/>
  <c r="K1954" i="10"/>
  <c r="I1952" i="10"/>
  <c r="K1952" i="10"/>
  <c r="I1950" i="10"/>
  <c r="K1950" i="10"/>
  <c r="I1948" i="10"/>
  <c r="K1948" i="10"/>
  <c r="I1946" i="10"/>
  <c r="K1946" i="10"/>
  <c r="I1944" i="10"/>
  <c r="K1944" i="10"/>
  <c r="I1942" i="10"/>
  <c r="K1942" i="10"/>
  <c r="I1940" i="10"/>
  <c r="K1940" i="10"/>
  <c r="I1938" i="10"/>
  <c r="K1938" i="10"/>
  <c r="I1936" i="10"/>
  <c r="K1936" i="10"/>
  <c r="I1934" i="10"/>
  <c r="K1934" i="10"/>
  <c r="I1932" i="10"/>
  <c r="K1932" i="10"/>
  <c r="I1930" i="10"/>
  <c r="K1930" i="10"/>
  <c r="I1928" i="10"/>
  <c r="K1928" i="10"/>
  <c r="I1926" i="10"/>
  <c r="K1926" i="10"/>
  <c r="I1924" i="10"/>
  <c r="K1924" i="10"/>
  <c r="I1922" i="10"/>
  <c r="K1922" i="10"/>
  <c r="I1920" i="10"/>
  <c r="K1920" i="10"/>
  <c r="I1918" i="10"/>
  <c r="K1918" i="10"/>
  <c r="I1916" i="10"/>
  <c r="K1916" i="10"/>
  <c r="I1914" i="10"/>
  <c r="K1914" i="10"/>
  <c r="I1912" i="10"/>
  <c r="K1912" i="10"/>
  <c r="I1990" i="10"/>
  <c r="K1990" i="10"/>
  <c r="I1989" i="10"/>
  <c r="K1989" i="10"/>
  <c r="I1987" i="10"/>
  <c r="K1987" i="10"/>
  <c r="I1985" i="10"/>
  <c r="K1985" i="10"/>
  <c r="I1983" i="10"/>
  <c r="K1983" i="10"/>
  <c r="I1981" i="10"/>
  <c r="K1981" i="10"/>
  <c r="I1979" i="10"/>
  <c r="K1979" i="10"/>
  <c r="I1977" i="10"/>
  <c r="K1977" i="10"/>
  <c r="I1975" i="10"/>
  <c r="K1975" i="10"/>
  <c r="I1973" i="10"/>
  <c r="K1973" i="10"/>
  <c r="I1971" i="10"/>
  <c r="K1971" i="10"/>
  <c r="I1969" i="10"/>
  <c r="K1969" i="10"/>
  <c r="I1967" i="10"/>
  <c r="K1967" i="10"/>
  <c r="I1965" i="10"/>
  <c r="K1965" i="10"/>
  <c r="I1963" i="10"/>
  <c r="K1963" i="10"/>
  <c r="I1961" i="10"/>
  <c r="K1961" i="10"/>
  <c r="I1959" i="10"/>
  <c r="K1959" i="10"/>
  <c r="I1957" i="10"/>
  <c r="K1957" i="10"/>
  <c r="I1955" i="10"/>
  <c r="K1955" i="10"/>
  <c r="I1953" i="10"/>
  <c r="K1953" i="10"/>
  <c r="I1951" i="10"/>
  <c r="K1951" i="10"/>
  <c r="I1949" i="10"/>
  <c r="K1949" i="10"/>
  <c r="I1947" i="10"/>
  <c r="K1947" i="10"/>
  <c r="I1945" i="10"/>
  <c r="K1945" i="10"/>
  <c r="I1943" i="10"/>
  <c r="K1943" i="10"/>
  <c r="I1941" i="10"/>
  <c r="K1941" i="10"/>
  <c r="I1939" i="10"/>
  <c r="K1939" i="10"/>
  <c r="I1937" i="10"/>
  <c r="K1937" i="10"/>
  <c r="I1935" i="10"/>
  <c r="K1935" i="10"/>
  <c r="I1933" i="10"/>
  <c r="K1933" i="10"/>
  <c r="I1931" i="10"/>
  <c r="K1931" i="10"/>
  <c r="I1929" i="10"/>
  <c r="K1929" i="10"/>
  <c r="I1927" i="10"/>
  <c r="K1927" i="10"/>
  <c r="I1925" i="10"/>
  <c r="K1925" i="10"/>
  <c r="I1923" i="10"/>
  <c r="K1923" i="10"/>
  <c r="I1921" i="10"/>
  <c r="K1921" i="10"/>
  <c r="I1919" i="10"/>
  <c r="K1919" i="10"/>
  <c r="I1917" i="10"/>
  <c r="K1917" i="10"/>
  <c r="I1915" i="10"/>
  <c r="K1915" i="10"/>
  <c r="I1913" i="10"/>
  <c r="K1913" i="10"/>
  <c r="I1991" i="10"/>
  <c r="K1991" i="10"/>
  <c r="K1911" i="10"/>
  <c r="K1910" i="10"/>
  <c r="K1909" i="10"/>
  <c r="K1908" i="10"/>
  <c r="K1907" i="10"/>
  <c r="K1906" i="10"/>
  <c r="T1906" i="10"/>
  <c r="I8751" i="10"/>
  <c r="I7870" i="10"/>
  <c r="K7826" i="10"/>
  <c r="I9015" i="10"/>
  <c r="I8533" i="10"/>
  <c r="K8274" i="10"/>
  <c r="I8113" i="10"/>
  <c r="I7750" i="10"/>
  <c r="I7712" i="10"/>
  <c r="K7634" i="10"/>
  <c r="I7410" i="10"/>
  <c r="I8469" i="10"/>
  <c r="I8330" i="10"/>
  <c r="T7326" i="10"/>
  <c r="T7294" i="10"/>
  <c r="I9011" i="10"/>
  <c r="I7345" i="10"/>
  <c r="I7343" i="10"/>
  <c r="I7293" i="10"/>
  <c r="I7046" i="10"/>
  <c r="I6872" i="10"/>
  <c r="I6854" i="10"/>
  <c r="I9014" i="10"/>
  <c r="I7532" i="10"/>
  <c r="I8616" i="10"/>
  <c r="I8906" i="10"/>
  <c r="I8898" i="10"/>
  <c r="I8373" i="10"/>
  <c r="I8309" i="10"/>
  <c r="I8136" i="10"/>
  <c r="I8134" i="10"/>
  <c r="I8118" i="10"/>
  <c r="I8044" i="10"/>
  <c r="I7984" i="10"/>
  <c r="K7894" i="10"/>
  <c r="I7123" i="10"/>
  <c r="I7117" i="10"/>
  <c r="I7099" i="10"/>
  <c r="I7004" i="10"/>
  <c r="K8722" i="10"/>
  <c r="I8687" i="10"/>
  <c r="I8685" i="10"/>
  <c r="K8262" i="10"/>
  <c r="I7841" i="10"/>
  <c r="K7570" i="10"/>
  <c r="K7442" i="10"/>
  <c r="I7358" i="10"/>
  <c r="I7329" i="10"/>
  <c r="I7144" i="10"/>
  <c r="I6999" i="10"/>
  <c r="I6819" i="10"/>
  <c r="I8900" i="10"/>
  <c r="I9045" i="10"/>
  <c r="N8809" i="10"/>
  <c r="I8722" i="10"/>
  <c r="I8518" i="10"/>
  <c r="K8470" i="10"/>
  <c r="I8077" i="10"/>
  <c r="O8031" i="10"/>
  <c r="I7819" i="10"/>
  <c r="I7682" i="10"/>
  <c r="K7674" i="10"/>
  <c r="U7654" i="10"/>
  <c r="I7568" i="10"/>
  <c r="I7442" i="10"/>
  <c r="I7430" i="10"/>
  <c r="M7089" i="10"/>
  <c r="T6866" i="10"/>
  <c r="I8565" i="10"/>
  <c r="I8563" i="10"/>
  <c r="I8559" i="10"/>
  <c r="I8464" i="10"/>
  <c r="K8210" i="10"/>
  <c r="U7866" i="10"/>
  <c r="K7286" i="10"/>
  <c r="I7020" i="10"/>
  <c r="I6920" i="10"/>
  <c r="I6910" i="10"/>
  <c r="I6866" i="10"/>
  <c r="O8116" i="10"/>
  <c r="I8049" i="10"/>
  <c r="I7765" i="10"/>
  <c r="I7753" i="10"/>
  <c r="I7617" i="10"/>
  <c r="I7601" i="10"/>
  <c r="M7549" i="10"/>
  <c r="I7332" i="10"/>
  <c r="I9068" i="10"/>
  <c r="I9023" i="10"/>
  <c r="I9021" i="10"/>
  <c r="I9019" i="10"/>
  <c r="M8721" i="10"/>
  <c r="I8557" i="10"/>
  <c r="I8545" i="10"/>
  <c r="K8434" i="10"/>
  <c r="O8428" i="10"/>
  <c r="I8348" i="10"/>
  <c r="I8300" i="10"/>
  <c r="I8198" i="10"/>
  <c r="O7889" i="10"/>
  <c r="I7652" i="10"/>
  <c r="K7650" i="10"/>
  <c r="K7502" i="10"/>
  <c r="I7439" i="10"/>
  <c r="I7404" i="10"/>
  <c r="K7382" i="10"/>
  <c r="I7149" i="10"/>
  <c r="I7131" i="10"/>
  <c r="I7096" i="10"/>
  <c r="K7094" i="10"/>
  <c r="I7085" i="10"/>
  <c r="I7077" i="10"/>
  <c r="I7071" i="10"/>
  <c r="I7037" i="10"/>
  <c r="M7019" i="10"/>
  <c r="I6830" i="10"/>
  <c r="I6826" i="10"/>
  <c r="I6822" i="10"/>
  <c r="M8963" i="10"/>
  <c r="K8914" i="10"/>
  <c r="O8728" i="10"/>
  <c r="K8622" i="10"/>
  <c r="I8991" i="10"/>
  <c r="I8979" i="10"/>
  <c r="M8804" i="10"/>
  <c r="I8773" i="10"/>
  <c r="I8767" i="10"/>
  <c r="M8761" i="10"/>
  <c r="O8665" i="10"/>
  <c r="I8568" i="10"/>
  <c r="I8094" i="10"/>
  <c r="I8090" i="10"/>
  <c r="I7808" i="10"/>
  <c r="I7661" i="10"/>
  <c r="I7488" i="10"/>
  <c r="I7480" i="10"/>
  <c r="I7478" i="10"/>
  <c r="I7474" i="10"/>
  <c r="O7285" i="10"/>
  <c r="I8764" i="10"/>
  <c r="I9000" i="10"/>
  <c r="I8983" i="10"/>
  <c r="I8981" i="10"/>
  <c r="K8959" i="10"/>
  <c r="O8959" i="10" s="1"/>
  <c r="I8866" i="10"/>
  <c r="I8695" i="10"/>
  <c r="I8644" i="10"/>
  <c r="I8461" i="10"/>
  <c r="I8405" i="10"/>
  <c r="I8311" i="10"/>
  <c r="K8309" i="10"/>
  <c r="O8309" i="10" s="1"/>
  <c r="I8005" i="10"/>
  <c r="I7964" i="10"/>
  <c r="I7962" i="10"/>
  <c r="I7900" i="10"/>
  <c r="I7874" i="10"/>
  <c r="I7872" i="10"/>
  <c r="K7850" i="10"/>
  <c r="I7839" i="10"/>
  <c r="I7780" i="10"/>
  <c r="I7778" i="10"/>
  <c r="I7709" i="10"/>
  <c r="I7630" i="10"/>
  <c r="K7594" i="10"/>
  <c r="I7530" i="10"/>
  <c r="I7225" i="10"/>
  <c r="I7168" i="10"/>
  <c r="I7160" i="10"/>
  <c r="I7125" i="10"/>
  <c r="I7016" i="10"/>
  <c r="I6987" i="10"/>
  <c r="I6926" i="10"/>
  <c r="I9055" i="10"/>
  <c r="I8153" i="10"/>
  <c r="I8119" i="10"/>
  <c r="I8117" i="10"/>
  <c r="M7361" i="10"/>
  <c r="I7278" i="10"/>
  <c r="I7215" i="10"/>
  <c r="I6985" i="10"/>
  <c r="I9078" i="10"/>
  <c r="I9072" i="10"/>
  <c r="K9068" i="10"/>
  <c r="M9068" i="10" s="1"/>
  <c r="I9029" i="10"/>
  <c r="I8988" i="10"/>
  <c r="I8943" i="10"/>
  <c r="I8763" i="10"/>
  <c r="I8693" i="10"/>
  <c r="I8655" i="10"/>
  <c r="I8588" i="10"/>
  <c r="K8586" i="10"/>
  <c r="I8468" i="10"/>
  <c r="K8464" i="10"/>
  <c r="M8464" i="10" s="1"/>
  <c r="I8437" i="10"/>
  <c r="I8420" i="10"/>
  <c r="K8410" i="10"/>
  <c r="I8368" i="10"/>
  <c r="I8297" i="10"/>
  <c r="I8270" i="10"/>
  <c r="I8220" i="10"/>
  <c r="I8218" i="10"/>
  <c r="I8214" i="10"/>
  <c r="I8190" i="10"/>
  <c r="I8188" i="10"/>
  <c r="K8174" i="10"/>
  <c r="I7985" i="10"/>
  <c r="I7850" i="10"/>
  <c r="I7799" i="10"/>
  <c r="I7695" i="10"/>
  <c r="I7658" i="10"/>
  <c r="I7576" i="10"/>
  <c r="I7522" i="10"/>
  <c r="I7514" i="10"/>
  <c r="K7439" i="10"/>
  <c r="O7439" i="10" s="1"/>
  <c r="I7438" i="10"/>
  <c r="I7382" i="10"/>
  <c r="N7285" i="10"/>
  <c r="I7175" i="10"/>
  <c r="I7173" i="10"/>
  <c r="O7076" i="10"/>
  <c r="I8857" i="10"/>
  <c r="M8905" i="10"/>
  <c r="N7076" i="10"/>
  <c r="T6814" i="10"/>
  <c r="T6810" i="10"/>
  <c r="T6802" i="10"/>
  <c r="I8793" i="10"/>
  <c r="M8888" i="10"/>
  <c r="O8857" i="10"/>
  <c r="I9044" i="10"/>
  <c r="I8999" i="10"/>
  <c r="I8964" i="10"/>
  <c r="N8857" i="10"/>
  <c r="M8793" i="10"/>
  <c r="I8780" i="10"/>
  <c r="K8778" i="10"/>
  <c r="I8761" i="10"/>
  <c r="K8542" i="10"/>
  <c r="M8365" i="10"/>
  <c r="K8258" i="10"/>
  <c r="I8174" i="10"/>
  <c r="I8158" i="10"/>
  <c r="N8116" i="10"/>
  <c r="N8031" i="10"/>
  <c r="K7986" i="10"/>
  <c r="I7844" i="10"/>
  <c r="T7338" i="10"/>
  <c r="I7275" i="10"/>
  <c r="I7273" i="10"/>
  <c r="I7259" i="10"/>
  <c r="I7141" i="10"/>
  <c r="O7323" i="10"/>
  <c r="M6987" i="10"/>
  <c r="I8778" i="10"/>
  <c r="I8697" i="10"/>
  <c r="I8633" i="10"/>
  <c r="I8611" i="10"/>
  <c r="I8607" i="10"/>
  <c r="I8605" i="10"/>
  <c r="I8536" i="10"/>
  <c r="I8528" i="10"/>
  <c r="I8446" i="10"/>
  <c r="K8086" i="10"/>
  <c r="K7970" i="10"/>
  <c r="I7895" i="10"/>
  <c r="M7889" i="10"/>
  <c r="K7874" i="10"/>
  <c r="I7678" i="10"/>
  <c r="I7657" i="10"/>
  <c r="K7532" i="10"/>
  <c r="I7509" i="10"/>
  <c r="M7417" i="10"/>
  <c r="I7396" i="10"/>
  <c r="O7369" i="10"/>
  <c r="I7257" i="10"/>
  <c r="I6867" i="10"/>
  <c r="N8983" i="10"/>
  <c r="M8983" i="10"/>
  <c r="M8376" i="10"/>
  <c r="O8376" i="10"/>
  <c r="I9057" i="10"/>
  <c r="K9034" i="10"/>
  <c r="I8909" i="10"/>
  <c r="O8905" i="10"/>
  <c r="K8866" i="10"/>
  <c r="I8841" i="10"/>
  <c r="M8800" i="10"/>
  <c r="K8714" i="10"/>
  <c r="I8631" i="10"/>
  <c r="I8629" i="10"/>
  <c r="I8627" i="10"/>
  <c r="I8623" i="10"/>
  <c r="I8594" i="10"/>
  <c r="N8553" i="10"/>
  <c r="I8519" i="10"/>
  <c r="I8423" i="10"/>
  <c r="I8369" i="10"/>
  <c r="V8322" i="10"/>
  <c r="K8322" i="10"/>
  <c r="K8266" i="10"/>
  <c r="V8034" i="10"/>
  <c r="K8034" i="10"/>
  <c r="M7888" i="10"/>
  <c r="N7888" i="10"/>
  <c r="I7836" i="10"/>
  <c r="I9095" i="10"/>
  <c r="I9093" i="10"/>
  <c r="I9053" i="10"/>
  <c r="I9049" i="10"/>
  <c r="K9045" i="10"/>
  <c r="O9045" i="10" s="1"/>
  <c r="K8962" i="10"/>
  <c r="I8955" i="10"/>
  <c r="I8942" i="10"/>
  <c r="I8736" i="10"/>
  <c r="I8712" i="10"/>
  <c r="K8690" i="10"/>
  <c r="K8646" i="10"/>
  <c r="I8532" i="10"/>
  <c r="K8530" i="10"/>
  <c r="I8511" i="10"/>
  <c r="I8396" i="10"/>
  <c r="K8306" i="10"/>
  <c r="V8198" i="10"/>
  <c r="K8198" i="10"/>
  <c r="K8194" i="10"/>
  <c r="M7993" i="10"/>
  <c r="N7993" i="10"/>
  <c r="V7950" i="10"/>
  <c r="K7950" i="10"/>
  <c r="K7940" i="10"/>
  <c r="M7940" i="10" s="1"/>
  <c r="I7940" i="10"/>
  <c r="M7689" i="10"/>
  <c r="N7689" i="10"/>
  <c r="O7689" i="10"/>
  <c r="O6983" i="10"/>
  <c r="N6983" i="10"/>
  <c r="N6981" i="10"/>
  <c r="O6981" i="10"/>
  <c r="M8335" i="10"/>
  <c r="N8335" i="10"/>
  <c r="K8271" i="10"/>
  <c r="I8271" i="10"/>
  <c r="V8026" i="10"/>
  <c r="K8026" i="10"/>
  <c r="V7938" i="10"/>
  <c r="K7938" i="10"/>
  <c r="V7922" i="10"/>
  <c r="I7922" i="10"/>
  <c r="K7914" i="10"/>
  <c r="K7504" i="10"/>
  <c r="M7504" i="10" s="1"/>
  <c r="I7504" i="10"/>
  <c r="O7069" i="10"/>
  <c r="N7069" i="10"/>
  <c r="I8962" i="10"/>
  <c r="I8916" i="10"/>
  <c r="I8811" i="10"/>
  <c r="I8747" i="10"/>
  <c r="I8636" i="10"/>
  <c r="I8553" i="10"/>
  <c r="I8551" i="10"/>
  <c r="I8530" i="10"/>
  <c r="I8497" i="10"/>
  <c r="I8493" i="10"/>
  <c r="I8333" i="10"/>
  <c r="V8170" i="10"/>
  <c r="K8170" i="10"/>
  <c r="I8022" i="10"/>
  <c r="I8018" i="10"/>
  <c r="V7870" i="10"/>
  <c r="K7870" i="10"/>
  <c r="K7788" i="10"/>
  <c r="N7788" i="10" s="1"/>
  <c r="I7788" i="10"/>
  <c r="I9081" i="10"/>
  <c r="I8905" i="10"/>
  <c r="N8856" i="10"/>
  <c r="O8841" i="10"/>
  <c r="N8760" i="10"/>
  <c r="I8624" i="10"/>
  <c r="I8572" i="10"/>
  <c r="I8447" i="10"/>
  <c r="I8386" i="10"/>
  <c r="I8140" i="10"/>
  <c r="K8140" i="10"/>
  <c r="M8140" i="10" s="1"/>
  <c r="V8002" i="10"/>
  <c r="K8002" i="10"/>
  <c r="V7998" i="10"/>
  <c r="I7998" i="10"/>
  <c r="O7939" i="10"/>
  <c r="V7862" i="10"/>
  <c r="I7862" i="10"/>
  <c r="K9079" i="10"/>
  <c r="O9079" i="10" s="1"/>
  <c r="I9048" i="10"/>
  <c r="I9039" i="10"/>
  <c r="I9004" i="10"/>
  <c r="I8993" i="10"/>
  <c r="K8991" i="10"/>
  <c r="N8991" i="10" s="1"/>
  <c r="K8980" i="10"/>
  <c r="O8980" i="10" s="1"/>
  <c r="M8976" i="10"/>
  <c r="N8865" i="10"/>
  <c r="M8856" i="10"/>
  <c r="M8841" i="10"/>
  <c r="K8814" i="10"/>
  <c r="N8729" i="10"/>
  <c r="I8660" i="10"/>
  <c r="K8658" i="10"/>
  <c r="I8649" i="10"/>
  <c r="M8635" i="10"/>
  <c r="I8585" i="10"/>
  <c r="I8508" i="10"/>
  <c r="K8506" i="10"/>
  <c r="I8487" i="10"/>
  <c r="I8485" i="10"/>
  <c r="I8352" i="10"/>
  <c r="I8325" i="10"/>
  <c r="I8236" i="10"/>
  <c r="K8234" i="10"/>
  <c r="K7988" i="10"/>
  <c r="N7988" i="10" s="1"/>
  <c r="I7988" i="10"/>
  <c r="K7746" i="10"/>
  <c r="V7694" i="10"/>
  <c r="I7694" i="10"/>
  <c r="N7601" i="10"/>
  <c r="O7601" i="10"/>
  <c r="I8675" i="10"/>
  <c r="I8671" i="10"/>
  <c r="I8637" i="10"/>
  <c r="I8608" i="10"/>
  <c r="I8604" i="10"/>
  <c r="I8596" i="10"/>
  <c r="K8594" i="10"/>
  <c r="I8525" i="10"/>
  <c r="I8500" i="10"/>
  <c r="O8181" i="10"/>
  <c r="M8181" i="10"/>
  <c r="N8181" i="10"/>
  <c r="I8814" i="10"/>
  <c r="I8797" i="10"/>
  <c r="O8553" i="10"/>
  <c r="V8450" i="10"/>
  <c r="K8450" i="10"/>
  <c r="I8167" i="10"/>
  <c r="K8167" i="10"/>
  <c r="N8167" i="10" s="1"/>
  <c r="N7632" i="10"/>
  <c r="O7632" i="10"/>
  <c r="I7458" i="10"/>
  <c r="K7446" i="10"/>
  <c r="K7374" i="10"/>
  <c r="K7293" i="10"/>
  <c r="K7275" i="10"/>
  <c r="M7275" i="10" s="1"/>
  <c r="I7193" i="10"/>
  <c r="I7174" i="10"/>
  <c r="I7067" i="10"/>
  <c r="I6899" i="10"/>
  <c r="K6832" i="10"/>
  <c r="O6832" i="10" s="1"/>
  <c r="K6819" i="10"/>
  <c r="N6819" i="10" s="1"/>
  <c r="I7529" i="10"/>
  <c r="I7506" i="10"/>
  <c r="I8392" i="10"/>
  <c r="I8376" i="10"/>
  <c r="I8365" i="10"/>
  <c r="I8266" i="10"/>
  <c r="I8192" i="10"/>
  <c r="I7983" i="10"/>
  <c r="U7778" i="10"/>
  <c r="I7746" i="10"/>
  <c r="O7713" i="10"/>
  <c r="T7694" i="10"/>
  <c r="N7681" i="10"/>
  <c r="O7657" i="10"/>
  <c r="N7581" i="10"/>
  <c r="N7545" i="10"/>
  <c r="I7542" i="10"/>
  <c r="I7446" i="10"/>
  <c r="T7390" i="10"/>
  <c r="I7383" i="10"/>
  <c r="T7378" i="10"/>
  <c r="I7282" i="10"/>
  <c r="I7221" i="10"/>
  <c r="I7208" i="10"/>
  <c r="O7196" i="10"/>
  <c r="I7181" i="10"/>
  <c r="I7155" i="10"/>
  <c r="O7136" i="10"/>
  <c r="N7125" i="10"/>
  <c r="I7097" i="10"/>
  <c r="I7083" i="10"/>
  <c r="I7034" i="10"/>
  <c r="I7024" i="10"/>
  <c r="M7016" i="10"/>
  <c r="M7003" i="10"/>
  <c r="I6996" i="10"/>
  <c r="K6990" i="10"/>
  <c r="I6914" i="10"/>
  <c r="K6910" i="10"/>
  <c r="I6877" i="10"/>
  <c r="I6864" i="10"/>
  <c r="K6862" i="10"/>
  <c r="K6830" i="10"/>
  <c r="I8399" i="10"/>
  <c r="I8381" i="10"/>
  <c r="I8345" i="10"/>
  <c r="I8343" i="10"/>
  <c r="I8332" i="10"/>
  <c r="I8262" i="10"/>
  <c r="I8207" i="10"/>
  <c r="I8154" i="10"/>
  <c r="I8116" i="10"/>
  <c r="I8012" i="10"/>
  <c r="I8010" i="10"/>
  <c r="I8008" i="10"/>
  <c r="I7882" i="10"/>
  <c r="I7854" i="10"/>
  <c r="I7852" i="10"/>
  <c r="I7826" i="10"/>
  <c r="K7822" i="10"/>
  <c r="T7750" i="10"/>
  <c r="N7713" i="10"/>
  <c r="I7690" i="10"/>
  <c r="M7681" i="10"/>
  <c r="N7657" i="10"/>
  <c r="N7641" i="10"/>
  <c r="I7622" i="10"/>
  <c r="I7604" i="10"/>
  <c r="M7581" i="10"/>
  <c r="M7545" i="10"/>
  <c r="K7530" i="10"/>
  <c r="I7511" i="10"/>
  <c r="I7487" i="10"/>
  <c r="I7485" i="10"/>
  <c r="I7437" i="10"/>
  <c r="K7410" i="10"/>
  <c r="O7391" i="10"/>
  <c r="I7300" i="10"/>
  <c r="I7296" i="10"/>
  <c r="I7164" i="10"/>
  <c r="I7075" i="10"/>
  <c r="K7062" i="10"/>
  <c r="I7005" i="10"/>
  <c r="I6988" i="10"/>
  <c r="M6957" i="10"/>
  <c r="I6948" i="10"/>
  <c r="I6860" i="10"/>
  <c r="I6858" i="10"/>
  <c r="I6856" i="10"/>
  <c r="O6848" i="10"/>
  <c r="I8501" i="10"/>
  <c r="I8337" i="10"/>
  <c r="I8328" i="10"/>
  <c r="I8269" i="10"/>
  <c r="I8258" i="10"/>
  <c r="I8228" i="10"/>
  <c r="I8226" i="10"/>
  <c r="N8191" i="10"/>
  <c r="I8182" i="10"/>
  <c r="I8114" i="10"/>
  <c r="I8110" i="10"/>
  <c r="I8098" i="10"/>
  <c r="I8056" i="10"/>
  <c r="I8036" i="10"/>
  <c r="T7998" i="10"/>
  <c r="T7934" i="10"/>
  <c r="O7812" i="10"/>
  <c r="T7742" i="10"/>
  <c r="K7706" i="10"/>
  <c r="I7643" i="10"/>
  <c r="M7641" i="10"/>
  <c r="T7594" i="10"/>
  <c r="K7562" i="10"/>
  <c r="M7488" i="10"/>
  <c r="O7417" i="10"/>
  <c r="N7391" i="10"/>
  <c r="K7368" i="10"/>
  <c r="I7253" i="10"/>
  <c r="I7251" i="10"/>
  <c r="K7158" i="10"/>
  <c r="I7134" i="10"/>
  <c r="K7071" i="10"/>
  <c r="I7041" i="10"/>
  <c r="K6999" i="10"/>
  <c r="M6999" i="10" s="1"/>
  <c r="I6976" i="10"/>
  <c r="I6906" i="10"/>
  <c r="I6904" i="10"/>
  <c r="I6896" i="10"/>
  <c r="K6894" i="10"/>
  <c r="K6867" i="10"/>
  <c r="I6850" i="10"/>
  <c r="I6833" i="10"/>
  <c r="I6824" i="10"/>
  <c r="U7810" i="10"/>
  <c r="T7698" i="10"/>
  <c r="T7634" i="10"/>
  <c r="T7466" i="10"/>
  <c r="N7137" i="10"/>
  <c r="I8246" i="10"/>
  <c r="K8242" i="10"/>
  <c r="K8206" i="10"/>
  <c r="K8138" i="10"/>
  <c r="I8034" i="10"/>
  <c r="I8002" i="10"/>
  <c r="I7943" i="10"/>
  <c r="I7930" i="10"/>
  <c r="I7901" i="10"/>
  <c r="I7863" i="10"/>
  <c r="K7770" i="10"/>
  <c r="I7713" i="10"/>
  <c r="I7688" i="10"/>
  <c r="K7682" i="10"/>
  <c r="K7658" i="10"/>
  <c r="I7632" i="10"/>
  <c r="K7630" i="10"/>
  <c r="I7623" i="10"/>
  <c r="I7600" i="10"/>
  <c r="I7562" i="10"/>
  <c r="I7524" i="10"/>
  <c r="K7522" i="10"/>
  <c r="I7466" i="10"/>
  <c r="I7443" i="10"/>
  <c r="K7396" i="10"/>
  <c r="I7389" i="10"/>
  <c r="I7334" i="10"/>
  <c r="I7279" i="10"/>
  <c r="T7274" i="10"/>
  <c r="I7274" i="10"/>
  <c r="I7235" i="10"/>
  <c r="I7205" i="10"/>
  <c r="I7158" i="10"/>
  <c r="I7147" i="10"/>
  <c r="K7123" i="10"/>
  <c r="O7123" i="10" s="1"/>
  <c r="N7111" i="10"/>
  <c r="I7093" i="10"/>
  <c r="I7050" i="10"/>
  <c r="I6970" i="10"/>
  <c r="I6951" i="10"/>
  <c r="I6936" i="10"/>
  <c r="K6934" i="10"/>
  <c r="K6846" i="10"/>
  <c r="I8200" i="10"/>
  <c r="I8053" i="10"/>
  <c r="I8007" i="10"/>
  <c r="I7842" i="10"/>
  <c r="I7785" i="10"/>
  <c r="I7615" i="10"/>
  <c r="I7588" i="10"/>
  <c r="M7489" i="10"/>
  <c r="N6985" i="10"/>
  <c r="M6939" i="10"/>
  <c r="T6830" i="10"/>
  <c r="O9040" i="10"/>
  <c r="M9040" i="10"/>
  <c r="N9040" i="10"/>
  <c r="O9017" i="10"/>
  <c r="M9017" i="10"/>
  <c r="N9017" i="10"/>
  <c r="M9061" i="10"/>
  <c r="N9061" i="10"/>
  <c r="O9061" i="10"/>
  <c r="M9037" i="10"/>
  <c r="O9037" i="10"/>
  <c r="O8843" i="10"/>
  <c r="M8843" i="10"/>
  <c r="I9031" i="10"/>
  <c r="K9031" i="10"/>
  <c r="M9031" i="10" s="1"/>
  <c r="I8912" i="10"/>
  <c r="K8912" i="10"/>
  <c r="I8868" i="10"/>
  <c r="K8868" i="10"/>
  <c r="O8868" i="10" s="1"/>
  <c r="N8795" i="10"/>
  <c r="M8795" i="10"/>
  <c r="I8756" i="10"/>
  <c r="K8756" i="10"/>
  <c r="M8756" i="10" s="1"/>
  <c r="N8451" i="10"/>
  <c r="O8451" i="10"/>
  <c r="M8451" i="10"/>
  <c r="I9084" i="10"/>
  <c r="I9065" i="10"/>
  <c r="K9063" i="10"/>
  <c r="M9063" i="10" s="1"/>
  <c r="I9060" i="10"/>
  <c r="I9051" i="10"/>
  <c r="K9049" i="10"/>
  <c r="K9042" i="10"/>
  <c r="I9025" i="10"/>
  <c r="I9009" i="10"/>
  <c r="I9007" i="10"/>
  <c r="I9005" i="10"/>
  <c r="I8883" i="10"/>
  <c r="N8848" i="10"/>
  <c r="O8848" i="10"/>
  <c r="V8782" i="10"/>
  <c r="I8782" i="10"/>
  <c r="K8782" i="10"/>
  <c r="I8744" i="10"/>
  <c r="K8744" i="10"/>
  <c r="M8744" i="10" s="1"/>
  <c r="O7796" i="10"/>
  <c r="M7796" i="10"/>
  <c r="N7796" i="10"/>
  <c r="V8846" i="10"/>
  <c r="K8846" i="10"/>
  <c r="I9096" i="10"/>
  <c r="I9042" i="10"/>
  <c r="O9039" i="10"/>
  <c r="N9039" i="10"/>
  <c r="I9036" i="10"/>
  <c r="O8951" i="10"/>
  <c r="N8951" i="10"/>
  <c r="V8842" i="10"/>
  <c r="I8842" i="10"/>
  <c r="I8815" i="10"/>
  <c r="K8815" i="10"/>
  <c r="N8815" i="10" s="1"/>
  <c r="I9089" i="10"/>
  <c r="I9073" i="10"/>
  <c r="I9028" i="10"/>
  <c r="N9024" i="10"/>
  <c r="I8951" i="10"/>
  <c r="O8889" i="10"/>
  <c r="N8889" i="10"/>
  <c r="I9092" i="10"/>
  <c r="I9085" i="10"/>
  <c r="I9083" i="10"/>
  <c r="I9071" i="10"/>
  <c r="I9064" i="10"/>
  <c r="I9052" i="10"/>
  <c r="I9043" i="10"/>
  <c r="I9008" i="10"/>
  <c r="K9004" i="10"/>
  <c r="M9004" i="10" s="1"/>
  <c r="I8972" i="10"/>
  <c r="K8947" i="10"/>
  <c r="I8947" i="10"/>
  <c r="I8945" i="10"/>
  <c r="K8945" i="10"/>
  <c r="M8945" i="10" s="1"/>
  <c r="N8887" i="10"/>
  <c r="I8884" i="10"/>
  <c r="K8884" i="10"/>
  <c r="V8882" i="10"/>
  <c r="K8882" i="10"/>
  <c r="K8849" i="10"/>
  <c r="I8849" i="10"/>
  <c r="V8794" i="10"/>
  <c r="I8794" i="10"/>
  <c r="M8263" i="10"/>
  <c r="O8263" i="10"/>
  <c r="M8939" i="10"/>
  <c r="V8898" i="10"/>
  <c r="K8898" i="10"/>
  <c r="V8874" i="10"/>
  <c r="K8874" i="10"/>
  <c r="M8660" i="10"/>
  <c r="N8660" i="10"/>
  <c r="K9095" i="10"/>
  <c r="K9081" i="10"/>
  <c r="K9067" i="10"/>
  <c r="N9067" i="10" s="1"/>
  <c r="K9044" i="10"/>
  <c r="M9044" i="10" s="1"/>
  <c r="I9037" i="10"/>
  <c r="M8996" i="10"/>
  <c r="N8996" i="10"/>
  <c r="V8818" i="10"/>
  <c r="K8818" i="10"/>
  <c r="M8371" i="10"/>
  <c r="N8371" i="10"/>
  <c r="O8336" i="10"/>
  <c r="M8336" i="10"/>
  <c r="I8939" i="10"/>
  <c r="I8937" i="10"/>
  <c r="I8932" i="10"/>
  <c r="I8928" i="10"/>
  <c r="I8901" i="10"/>
  <c r="I8851" i="10"/>
  <c r="I8820" i="10"/>
  <c r="K8738" i="10"/>
  <c r="O8729" i="10"/>
  <c r="I8719" i="10"/>
  <c r="I8714" i="10"/>
  <c r="I8703" i="10"/>
  <c r="I8692" i="10"/>
  <c r="I8681" i="10"/>
  <c r="I8658" i="10"/>
  <c r="K8644" i="10"/>
  <c r="M8644" i="10" s="1"/>
  <c r="O8635" i="10"/>
  <c r="K8634" i="10"/>
  <c r="K8623" i="10"/>
  <c r="N8623" i="10" s="1"/>
  <c r="I8622" i="10"/>
  <c r="I8609" i="10"/>
  <c r="I8591" i="10"/>
  <c r="I8586" i="10"/>
  <c r="K8568" i="10"/>
  <c r="N8568" i="10" s="1"/>
  <c r="K8498" i="10"/>
  <c r="I8470" i="10"/>
  <c r="I8460" i="10"/>
  <c r="I8448" i="10"/>
  <c r="I8443" i="10"/>
  <c r="I8434" i="10"/>
  <c r="K8418" i="10"/>
  <c r="I8375" i="10"/>
  <c r="I8359" i="10"/>
  <c r="I8292" i="10"/>
  <c r="K8282" i="10"/>
  <c r="K8273" i="10"/>
  <c r="I8273" i="10"/>
  <c r="I8248" i="10"/>
  <c r="I8234" i="10"/>
  <c r="M8163" i="10"/>
  <c r="O8163" i="10"/>
  <c r="I8148" i="10"/>
  <c r="V8110" i="10"/>
  <c r="K8110" i="10"/>
  <c r="K8106" i="10"/>
  <c r="I8059" i="10"/>
  <c r="K8059" i="10"/>
  <c r="N8059" i="10" s="1"/>
  <c r="M8057" i="10"/>
  <c r="O8057" i="10"/>
  <c r="K8036" i="10"/>
  <c r="N8036" i="10" s="1"/>
  <c r="V8010" i="10"/>
  <c r="K8010" i="10"/>
  <c r="M8008" i="10"/>
  <c r="O8008" i="10"/>
  <c r="I7992" i="10"/>
  <c r="V7942" i="10"/>
  <c r="I7942" i="10"/>
  <c r="V7622" i="10"/>
  <c r="K7622" i="10"/>
  <c r="I7575" i="10"/>
  <c r="V8314" i="10"/>
  <c r="K8314" i="10"/>
  <c r="M8303" i="10"/>
  <c r="O8303" i="10"/>
  <c r="I8196" i="10"/>
  <c r="K8196" i="10"/>
  <c r="O8196" i="10" s="1"/>
  <c r="O7652" i="10"/>
  <c r="N7652" i="10"/>
  <c r="V7618" i="10"/>
  <c r="I7618" i="10"/>
  <c r="I8935" i="10"/>
  <c r="I8890" i="10"/>
  <c r="I8846" i="10"/>
  <c r="I8818" i="10"/>
  <c r="O8793" i="10"/>
  <c r="I8772" i="10"/>
  <c r="I8749" i="10"/>
  <c r="I8738" i="10"/>
  <c r="I8708" i="10"/>
  <c r="I8688" i="10"/>
  <c r="N8680" i="10"/>
  <c r="I8677" i="10"/>
  <c r="I8673" i="10"/>
  <c r="K8671" i="10"/>
  <c r="I8656" i="10"/>
  <c r="I8640" i="10"/>
  <c r="O8636" i="10"/>
  <c r="I8628" i="10"/>
  <c r="K8626" i="10"/>
  <c r="K8582" i="10"/>
  <c r="I8575" i="10"/>
  <c r="K8566" i="10"/>
  <c r="I8548" i="10"/>
  <c r="I8540" i="10"/>
  <c r="K8538" i="10"/>
  <c r="K8528" i="10"/>
  <c r="M8528" i="10" s="1"/>
  <c r="K8525" i="10"/>
  <c r="M8525" i="10" s="1"/>
  <c r="I8520" i="10"/>
  <c r="I8484" i="10"/>
  <c r="I8471" i="10"/>
  <c r="K8468" i="10"/>
  <c r="M8468" i="10" s="1"/>
  <c r="K8454" i="10"/>
  <c r="N8428" i="10"/>
  <c r="I8380" i="10"/>
  <c r="I8314" i="10"/>
  <c r="I8312" i="10"/>
  <c r="I8301" i="10"/>
  <c r="I8278" i="10"/>
  <c r="I8255" i="10"/>
  <c r="I8106" i="10"/>
  <c r="V8066" i="10"/>
  <c r="K8066" i="10"/>
  <c r="I8064" i="10"/>
  <c r="I7845" i="10"/>
  <c r="K7662" i="10"/>
  <c r="O7629" i="10"/>
  <c r="M7629" i="10"/>
  <c r="M7627" i="10"/>
  <c r="O7627" i="10"/>
  <c r="N7627" i="10"/>
  <c r="K7608" i="10"/>
  <c r="I7608" i="10"/>
  <c r="K7576" i="10"/>
  <c r="O8657" i="10"/>
  <c r="M8585" i="10"/>
  <c r="N8433" i="10"/>
  <c r="M8388" i="10"/>
  <c r="K8289" i="10"/>
  <c r="N8289" i="10" s="1"/>
  <c r="I8289" i="10"/>
  <c r="O8264" i="10"/>
  <c r="K8253" i="10"/>
  <c r="N8253" i="10" s="1"/>
  <c r="I8253" i="10"/>
  <c r="K8222" i="10"/>
  <c r="M8164" i="10"/>
  <c r="N8164" i="10"/>
  <c r="O8164" i="10"/>
  <c r="V8130" i="10"/>
  <c r="K8130" i="10"/>
  <c r="M7991" i="10"/>
  <c r="O7991" i="10"/>
  <c r="K7748" i="10"/>
  <c r="N7748" i="10" s="1"/>
  <c r="I7748" i="10"/>
  <c r="N7696" i="10"/>
  <c r="M7696" i="10"/>
  <c r="I7512" i="10"/>
  <c r="K7512" i="10"/>
  <c r="N7512" i="10" s="1"/>
  <c r="I7501" i="10"/>
  <c r="K7501" i="10"/>
  <c r="N7501" i="10" s="1"/>
  <c r="V7482" i="10"/>
  <c r="I7482" i="10"/>
  <c r="I8995" i="10"/>
  <c r="I8927" i="10"/>
  <c r="K8906" i="10"/>
  <c r="I8882" i="10"/>
  <c r="I8880" i="10"/>
  <c r="I8847" i="10"/>
  <c r="I8831" i="10"/>
  <c r="I8829" i="10"/>
  <c r="I8827" i="10"/>
  <c r="I8752" i="10"/>
  <c r="K8750" i="10"/>
  <c r="I8739" i="10"/>
  <c r="I8729" i="10"/>
  <c r="N8665" i="10"/>
  <c r="M8657" i="10"/>
  <c r="I8652" i="10"/>
  <c r="K8650" i="10"/>
  <c r="I8645" i="10"/>
  <c r="I8626" i="10"/>
  <c r="I8621" i="10"/>
  <c r="I8592" i="10"/>
  <c r="I8580" i="10"/>
  <c r="I8573" i="10"/>
  <c r="I8566" i="10"/>
  <c r="I8549" i="10"/>
  <c r="I8538" i="10"/>
  <c r="O8519" i="10"/>
  <c r="K8518" i="10"/>
  <c r="O8495" i="10"/>
  <c r="I8492" i="10"/>
  <c r="I8476" i="10"/>
  <c r="M8433" i="10"/>
  <c r="K8426" i="10"/>
  <c r="I8419" i="10"/>
  <c r="K8374" i="10"/>
  <c r="I8335" i="10"/>
  <c r="N8267" i="10"/>
  <c r="N8264" i="10"/>
  <c r="I8130" i="10"/>
  <c r="N7835" i="10"/>
  <c r="O7835" i="10"/>
  <c r="M7835" i="10"/>
  <c r="I7583" i="10"/>
  <c r="M7551" i="10"/>
  <c r="O7551" i="10"/>
  <c r="N7551" i="10"/>
  <c r="M7243" i="10"/>
  <c r="N7243" i="10"/>
  <c r="I8915" i="10"/>
  <c r="I8878" i="10"/>
  <c r="I8867" i="10"/>
  <c r="M8812" i="10"/>
  <c r="N8801" i="10"/>
  <c r="I8784" i="10"/>
  <c r="O8769" i="10"/>
  <c r="M8737" i="10"/>
  <c r="I8732" i="10"/>
  <c r="I8723" i="10"/>
  <c r="I8716" i="10"/>
  <c r="O8681" i="10"/>
  <c r="I8676" i="10"/>
  <c r="K8631" i="10"/>
  <c r="O8631" i="10" s="1"/>
  <c r="K8588" i="10"/>
  <c r="O8588" i="10" s="1"/>
  <c r="I8576" i="10"/>
  <c r="N8519" i="10"/>
  <c r="K8511" i="10"/>
  <c r="O8511" i="10" s="1"/>
  <c r="K8502" i="10"/>
  <c r="N8495" i="10"/>
  <c r="I8472" i="10"/>
  <c r="K8466" i="10"/>
  <c r="I8459" i="10"/>
  <c r="I8440" i="10"/>
  <c r="I8415" i="10"/>
  <c r="I8395" i="10"/>
  <c r="N8365" i="10"/>
  <c r="I8356" i="10"/>
  <c r="K8354" i="10"/>
  <c r="K8328" i="10"/>
  <c r="I8317" i="10"/>
  <c r="K8311" i="10"/>
  <c r="M8311" i="10" s="1"/>
  <c r="V8298" i="10"/>
  <c r="I8298" i="10"/>
  <c r="K8236" i="10"/>
  <c r="N8236" i="10" s="1"/>
  <c r="O8180" i="10"/>
  <c r="K8082" i="10"/>
  <c r="I8071" i="10"/>
  <c r="K8050" i="10"/>
  <c r="O8035" i="10"/>
  <c r="N8035" i="10"/>
  <c r="K7799" i="10"/>
  <c r="V7778" i="10"/>
  <c r="K7778" i="10"/>
  <c r="I7551" i="10"/>
  <c r="V7534" i="10"/>
  <c r="K7534" i="10"/>
  <c r="M8097" i="10"/>
  <c r="O8097" i="10"/>
  <c r="K8033" i="10"/>
  <c r="M8033" i="10" s="1"/>
  <c r="I8033" i="10"/>
  <c r="V7810" i="10"/>
  <c r="K7810" i="10"/>
  <c r="V7726" i="10"/>
  <c r="K7726" i="10"/>
  <c r="N8728" i="10"/>
  <c r="I8639" i="10"/>
  <c r="I8615" i="10"/>
  <c r="I8574" i="10"/>
  <c r="I8502" i="10"/>
  <c r="I8466" i="10"/>
  <c r="I8354" i="10"/>
  <c r="I8341" i="10"/>
  <c r="I8336" i="10"/>
  <c r="N8303" i="10"/>
  <c r="I8277" i="10"/>
  <c r="M8259" i="10"/>
  <c r="N8259" i="10"/>
  <c r="M8241" i="10"/>
  <c r="O8241" i="10"/>
  <c r="M8228" i="10"/>
  <c r="N8157" i="10"/>
  <c r="I8097" i="10"/>
  <c r="I8050" i="10"/>
  <c r="V8042" i="10"/>
  <c r="K8042" i="10"/>
  <c r="O7992" i="10"/>
  <c r="N7992" i="10"/>
  <c r="I7810" i="10"/>
  <c r="N7808" i="10"/>
  <c r="M7808" i="10"/>
  <c r="I7726" i="10"/>
  <c r="M7712" i="10"/>
  <c r="N7712" i="10"/>
  <c r="O7640" i="10"/>
  <c r="M7640" i="10"/>
  <c r="N7640" i="10"/>
  <c r="M7575" i="10"/>
  <c r="N7575" i="10"/>
  <c r="O7575" i="10"/>
  <c r="N7564" i="10"/>
  <c r="M7564" i="10"/>
  <c r="I8009" i="10"/>
  <c r="I7997" i="10"/>
  <c r="I7995" i="10"/>
  <c r="I7991" i="10"/>
  <c r="I7978" i="10"/>
  <c r="I7959" i="10"/>
  <c r="I7944" i="10"/>
  <c r="I7941" i="10"/>
  <c r="I7926" i="10"/>
  <c r="I7917" i="10"/>
  <c r="I7912" i="10"/>
  <c r="I7890" i="10"/>
  <c r="I7860" i="10"/>
  <c r="U7822" i="10"/>
  <c r="I7809" i="10"/>
  <c r="I7806" i="10"/>
  <c r="I7736" i="10"/>
  <c r="I7734" i="10"/>
  <c r="I7696" i="10"/>
  <c r="I7685" i="10"/>
  <c r="U7674" i="10"/>
  <c r="I7653" i="10"/>
  <c r="I7629" i="10"/>
  <c r="T7582" i="10"/>
  <c r="V7546" i="10"/>
  <c r="K7546" i="10"/>
  <c r="I7490" i="10"/>
  <c r="O7393" i="10"/>
  <c r="N7393" i="10"/>
  <c r="I7376" i="10"/>
  <c r="K7334" i="10"/>
  <c r="K7265" i="10"/>
  <c r="I7265" i="10"/>
  <c r="I7240" i="10"/>
  <c r="M7161" i="10"/>
  <c r="O7161" i="10"/>
  <c r="M7013" i="10"/>
  <c r="N7013" i="10"/>
  <c r="V6870" i="10"/>
  <c r="K6870" i="10"/>
  <c r="I7348" i="10"/>
  <c r="K7348" i="10"/>
  <c r="K7232" i="10"/>
  <c r="N7232" i="10" s="1"/>
  <c r="I7232" i="10"/>
  <c r="M7208" i="10"/>
  <c r="N7208" i="10"/>
  <c r="O7208" i="10"/>
  <c r="M7181" i="10"/>
  <c r="N7181" i="10"/>
  <c r="O7181" i="10"/>
  <c r="O7115" i="10"/>
  <c r="M7115" i="10"/>
  <c r="N7115" i="10"/>
  <c r="V6954" i="10"/>
  <c r="K6954" i="10"/>
  <c r="I7159" i="10"/>
  <c r="M7071" i="10"/>
  <c r="O7071" i="10"/>
  <c r="I8267" i="10"/>
  <c r="I8235" i="10"/>
  <c r="I8221" i="10"/>
  <c r="I8208" i="10"/>
  <c r="K8202" i="10"/>
  <c r="O8191" i="10"/>
  <c r="K8188" i="10"/>
  <c r="N8188" i="10" s="1"/>
  <c r="I8178" i="10"/>
  <c r="K8162" i="10"/>
  <c r="I8124" i="10"/>
  <c r="I8122" i="10"/>
  <c r="I8111" i="10"/>
  <c r="I8069" i="10"/>
  <c r="I8060" i="10"/>
  <c r="I8055" i="10"/>
  <c r="K8053" i="10"/>
  <c r="I8026" i="10"/>
  <c r="K8007" i="10"/>
  <c r="O8007" i="10" s="1"/>
  <c r="I8000" i="10"/>
  <c r="I7981" i="10"/>
  <c r="I7970" i="10"/>
  <c r="I7938" i="10"/>
  <c r="I7927" i="10"/>
  <c r="O7903" i="10"/>
  <c r="K7866" i="10"/>
  <c r="I7822" i="10"/>
  <c r="K7814" i="10"/>
  <c r="K7802" i="10"/>
  <c r="I7796" i="10"/>
  <c r="I7794" i="10"/>
  <c r="T7726" i="10"/>
  <c r="I7724" i="10"/>
  <c r="K7709" i="10"/>
  <c r="T7678" i="10"/>
  <c r="I7662" i="10"/>
  <c r="T7646" i="10"/>
  <c r="I7644" i="10"/>
  <c r="K7642" i="10"/>
  <c r="I7631" i="10"/>
  <c r="K7604" i="10"/>
  <c r="U7586" i="10"/>
  <c r="I7573" i="10"/>
  <c r="I7556" i="10"/>
  <c r="K7554" i="10"/>
  <c r="K7508" i="10"/>
  <c r="O7508" i="10" s="1"/>
  <c r="I7508" i="10"/>
  <c r="V7506" i="10"/>
  <c r="K7506" i="10"/>
  <c r="M7433" i="10"/>
  <c r="N7433" i="10"/>
  <c r="K7424" i="10"/>
  <c r="O7424" i="10" s="1"/>
  <c r="I7424" i="10"/>
  <c r="K7389" i="10"/>
  <c r="O7389" i="10" s="1"/>
  <c r="I7386" i="10"/>
  <c r="K7270" i="10"/>
  <c r="I7245" i="10"/>
  <c r="M8136" i="10"/>
  <c r="O8009" i="10"/>
  <c r="O7921" i="10"/>
  <c r="N7903" i="10"/>
  <c r="O7809" i="10"/>
  <c r="U7798" i="10"/>
  <c r="V7462" i="10"/>
  <c r="K7462" i="10"/>
  <c r="O7392" i="10"/>
  <c r="M7392" i="10"/>
  <c r="N7392" i="10"/>
  <c r="M7353" i="10"/>
  <c r="N7353" i="10"/>
  <c r="O7353" i="10"/>
  <c r="M7324" i="10"/>
  <c r="N7324" i="10"/>
  <c r="O7324" i="10"/>
  <c r="N7301" i="10"/>
  <c r="M7301" i="10"/>
  <c r="I7138" i="10"/>
  <c r="V6986" i="10"/>
  <c r="K6986" i="10"/>
  <c r="I8320" i="10"/>
  <c r="I8276" i="10"/>
  <c r="I8264" i="10"/>
  <c r="I8231" i="10"/>
  <c r="I8202" i="10"/>
  <c r="I8186" i="10"/>
  <c r="I8181" i="10"/>
  <c r="I8162" i="10"/>
  <c r="I8160" i="10"/>
  <c r="T8094" i="10"/>
  <c r="I8087" i="10"/>
  <c r="I8085" i="10"/>
  <c r="I8072" i="10"/>
  <c r="I8065" i="10"/>
  <c r="I8046" i="10"/>
  <c r="I8039" i="10"/>
  <c r="N8012" i="10"/>
  <c r="N8009" i="10"/>
  <c r="I7994" i="10"/>
  <c r="N7969" i="10"/>
  <c r="I7916" i="10"/>
  <c r="M7875" i="10"/>
  <c r="I7866" i="10"/>
  <c r="K7862" i="10"/>
  <c r="U7830" i="10"/>
  <c r="I7814" i="10"/>
  <c r="N7812" i="10"/>
  <c r="N7809" i="10"/>
  <c r="I7802" i="10"/>
  <c r="I7792" i="10"/>
  <c r="I7700" i="10"/>
  <c r="K7690" i="10"/>
  <c r="I7663" i="10"/>
  <c r="I7647" i="10"/>
  <c r="I7642" i="10"/>
  <c r="U7610" i="10"/>
  <c r="I7609" i="10"/>
  <c r="K7602" i="10"/>
  <c r="I7375" i="10"/>
  <c r="I7353" i="10"/>
  <c r="K7349" i="10"/>
  <c r="M7349" i="10" s="1"/>
  <c r="I7349" i="10"/>
  <c r="O7112" i="10"/>
  <c r="N7112" i="10"/>
  <c r="M7044" i="10"/>
  <c r="O7044" i="10"/>
  <c r="M6888" i="10"/>
  <c r="O6888" i="10"/>
  <c r="M6816" i="10"/>
  <c r="O6816" i="10"/>
  <c r="N6816" i="10"/>
  <c r="I8143" i="10"/>
  <c r="K8114" i="10"/>
  <c r="I8103" i="10"/>
  <c r="K8054" i="10"/>
  <c r="T8010" i="10"/>
  <c r="T7978" i="10"/>
  <c r="K7926" i="10"/>
  <c r="K7890" i="10"/>
  <c r="T7762" i="10"/>
  <c r="O7732" i="10"/>
  <c r="N7673" i="10"/>
  <c r="T7662" i="10"/>
  <c r="K7661" i="10"/>
  <c r="I7616" i="10"/>
  <c r="T7602" i="10"/>
  <c r="V7574" i="10"/>
  <c r="K7574" i="10"/>
  <c r="I7492" i="10"/>
  <c r="K7492" i="10"/>
  <c r="O7492" i="10" s="1"/>
  <c r="K7481" i="10"/>
  <c r="O7481" i="10" s="1"/>
  <c r="I7481" i="10"/>
  <c r="V7458" i="10"/>
  <c r="K7458" i="10"/>
  <c r="I7452" i="10"/>
  <c r="K7450" i="10"/>
  <c r="M7393" i="10"/>
  <c r="I7324" i="10"/>
  <c r="O7316" i="10"/>
  <c r="N7316" i="10"/>
  <c r="O7169" i="10"/>
  <c r="M7169" i="10"/>
  <c r="N7169" i="10"/>
  <c r="K7108" i="10"/>
  <c r="I7108" i="10"/>
  <c r="I7059" i="10"/>
  <c r="I8156" i="10"/>
  <c r="K7473" i="10"/>
  <c r="I7473" i="10"/>
  <c r="V7378" i="10"/>
  <c r="K7378" i="10"/>
  <c r="M7360" i="10"/>
  <c r="N7360" i="10"/>
  <c r="O7360" i="10"/>
  <c r="N7308" i="10"/>
  <c r="M7308" i="10"/>
  <c r="I7252" i="10"/>
  <c r="K7252" i="10"/>
  <c r="M7252" i="10" s="1"/>
  <c r="I7203" i="10"/>
  <c r="K7203" i="10"/>
  <c r="N7197" i="10"/>
  <c r="O7197" i="10"/>
  <c r="V7174" i="10"/>
  <c r="K7174" i="10"/>
  <c r="V7150" i="10"/>
  <c r="K7150" i="10"/>
  <c r="I6827" i="10"/>
  <c r="I7243" i="10"/>
  <c r="N7136" i="10"/>
  <c r="I7101" i="10"/>
  <c r="O7092" i="10"/>
  <c r="I7079" i="10"/>
  <c r="M7069" i="10"/>
  <c r="I7039" i="10"/>
  <c r="O7027" i="10"/>
  <c r="O6984" i="10"/>
  <c r="M6983" i="10"/>
  <c r="I6929" i="10"/>
  <c r="I6908" i="10"/>
  <c r="T6882" i="10"/>
  <c r="I6873" i="10"/>
  <c r="I6870" i="10"/>
  <c r="N6848" i="10"/>
  <c r="T6806" i="10"/>
  <c r="I7567" i="10"/>
  <c r="I7554" i="10"/>
  <c r="I7549" i="10"/>
  <c r="I7536" i="10"/>
  <c r="I7464" i="10"/>
  <c r="T7454" i="10"/>
  <c r="I7448" i="10"/>
  <c r="O7444" i="10"/>
  <c r="I7412" i="10"/>
  <c r="I7405" i="10"/>
  <c r="K7394" i="10"/>
  <c r="I7393" i="10"/>
  <c r="K7390" i="10"/>
  <c r="I7381" i="10"/>
  <c r="I7373" i="10"/>
  <c r="K7273" i="10"/>
  <c r="I7261" i="10"/>
  <c r="K7259" i="10"/>
  <c r="M7259" i="10" s="1"/>
  <c r="K7230" i="10"/>
  <c r="M7221" i="10"/>
  <c r="I7192" i="10"/>
  <c r="K7144" i="10"/>
  <c r="N7144" i="10" s="1"/>
  <c r="O7137" i="10"/>
  <c r="K7117" i="10"/>
  <c r="O7117" i="10" s="1"/>
  <c r="I7109" i="10"/>
  <c r="I7104" i="10"/>
  <c r="K7102" i="10"/>
  <c r="N7092" i="10"/>
  <c r="K7077" i="10"/>
  <c r="I7044" i="10"/>
  <c r="N7027" i="10"/>
  <c r="K7024" i="10"/>
  <c r="O7024" i="10" s="1"/>
  <c r="N7019" i="10"/>
  <c r="K7004" i="10"/>
  <c r="I7003" i="10"/>
  <c r="O6985" i="10"/>
  <c r="M6984" i="10"/>
  <c r="I6973" i="10"/>
  <c r="I6968" i="10"/>
  <c r="I6945" i="10"/>
  <c r="O6939" i="10"/>
  <c r="K6918" i="10"/>
  <c r="I6888" i="10"/>
  <c r="I6816" i="10"/>
  <c r="I6808" i="10"/>
  <c r="T7550" i="10"/>
  <c r="T7486" i="10"/>
  <c r="I7471" i="10"/>
  <c r="U7426" i="10"/>
  <c r="K7418" i="10"/>
  <c r="I7394" i="10"/>
  <c r="I7390" i="10"/>
  <c r="T7370" i="10"/>
  <c r="I7369" i="10"/>
  <c r="I7328" i="10"/>
  <c r="N7323" i="10"/>
  <c r="I7320" i="10"/>
  <c r="K7279" i="10"/>
  <c r="M7267" i="10"/>
  <c r="K7245" i="10"/>
  <c r="K7240" i="10"/>
  <c r="N7240" i="10" s="1"/>
  <c r="K7205" i="10"/>
  <c r="N7205" i="10" s="1"/>
  <c r="N7196" i="10"/>
  <c r="I7195" i="10"/>
  <c r="K7193" i="10"/>
  <c r="M7193" i="10" s="1"/>
  <c r="K7142" i="10"/>
  <c r="I7136" i="10"/>
  <c r="M7125" i="10"/>
  <c r="I7082" i="10"/>
  <c r="M7043" i="10"/>
  <c r="K7034" i="10"/>
  <c r="I6980" i="10"/>
  <c r="I6918" i="10"/>
  <c r="I6909" i="10"/>
  <c r="T6870" i="10"/>
  <c r="T6854" i="10"/>
  <c r="T6842" i="10"/>
  <c r="I6835" i="10"/>
  <c r="U7490" i="10"/>
  <c r="T7410" i="10"/>
  <c r="T7282" i="10"/>
  <c r="I6983" i="10"/>
  <c r="O6944" i="10"/>
  <c r="I6934" i="10"/>
  <c r="I6923" i="10"/>
  <c r="I6898" i="10"/>
  <c r="I6862" i="10"/>
  <c r="I6848" i="10"/>
  <c r="T6834" i="10"/>
  <c r="T7570" i="10"/>
  <c r="T7562" i="10"/>
  <c r="I7553" i="10"/>
  <c r="I7503" i="10"/>
  <c r="I7494" i="10"/>
  <c r="I7489" i="10"/>
  <c r="I7460" i="10"/>
  <c r="I7447" i="10"/>
  <c r="T7442" i="10"/>
  <c r="I7418" i="10"/>
  <c r="I7417" i="10"/>
  <c r="T7402" i="10"/>
  <c r="O7293" i="10"/>
  <c r="I7291" i="10"/>
  <c r="I7161" i="10"/>
  <c r="I7112" i="10"/>
  <c r="I7025" i="10"/>
  <c r="I7012" i="10"/>
  <c r="I6990" i="10"/>
  <c r="I6984" i="10"/>
  <c r="I6981" i="10"/>
  <c r="K6970" i="10"/>
  <c r="I6953" i="10"/>
  <c r="I6928" i="10"/>
  <c r="K6926" i="10"/>
  <c r="I6894" i="10"/>
  <c r="T6890" i="10"/>
  <c r="I6881" i="10"/>
  <c r="I6844" i="10"/>
  <c r="I6840" i="10"/>
  <c r="I6809" i="10"/>
  <c r="O9087" i="10"/>
  <c r="M9087" i="10"/>
  <c r="N9087" i="10"/>
  <c r="N9069" i="10"/>
  <c r="M9069" i="10"/>
  <c r="N9059" i="10"/>
  <c r="M9059" i="10"/>
  <c r="O9059" i="10"/>
  <c r="M8935" i="10"/>
  <c r="O8935" i="10"/>
  <c r="N8935" i="10"/>
  <c r="O9001" i="10"/>
  <c r="N9001" i="10"/>
  <c r="M9001" i="10"/>
  <c r="N9055" i="10"/>
  <c r="M9055" i="10"/>
  <c r="O9055" i="10"/>
  <c r="N9035" i="10"/>
  <c r="O9035" i="10"/>
  <c r="N8859" i="10"/>
  <c r="O8859" i="10"/>
  <c r="O9065" i="10"/>
  <c r="M9065" i="10"/>
  <c r="N9065" i="10"/>
  <c r="N8969" i="10"/>
  <c r="M8969" i="10"/>
  <c r="N9047" i="10"/>
  <c r="M9047" i="10"/>
  <c r="M8993" i="10"/>
  <c r="N8993" i="10"/>
  <c r="O8993" i="10"/>
  <c r="M9036" i="10"/>
  <c r="O9036" i="10"/>
  <c r="N8975" i="10"/>
  <c r="M8975" i="10"/>
  <c r="M9080" i="10"/>
  <c r="N9080" i="10"/>
  <c r="O9080" i="10"/>
  <c r="M9016" i="10"/>
  <c r="O9016" i="10"/>
  <c r="N9016" i="10"/>
  <c r="I9087" i="10"/>
  <c r="T9074" i="10"/>
  <c r="U9074" i="10"/>
  <c r="T9070" i="10"/>
  <c r="U9070" i="10"/>
  <c r="K9022" i="10"/>
  <c r="V9022" i="10"/>
  <c r="U9094" i="10"/>
  <c r="T9094" i="10"/>
  <c r="K9093" i="10"/>
  <c r="M9093" i="10" s="1"/>
  <c r="I9090" i="10"/>
  <c r="V9090" i="10"/>
  <c r="K9072" i="10"/>
  <c r="T9058" i="10"/>
  <c r="U9058" i="10"/>
  <c r="I9041" i="10"/>
  <c r="I9040" i="10"/>
  <c r="N9037" i="10"/>
  <c r="I9035" i="10"/>
  <c r="I9032" i="10"/>
  <c r="M9024" i="10"/>
  <c r="I9022" i="10"/>
  <c r="I9020" i="10"/>
  <c r="I9018" i="10"/>
  <c r="V9018" i="10"/>
  <c r="I9017" i="10"/>
  <c r="M9003" i="10"/>
  <c r="I9002" i="10"/>
  <c r="V9002" i="10"/>
  <c r="I9001" i="10"/>
  <c r="I8997" i="10"/>
  <c r="K8997" i="10"/>
  <c r="T8986" i="10"/>
  <c r="U8986" i="10"/>
  <c r="I8985" i="10"/>
  <c r="K8982" i="10"/>
  <c r="V8982" i="10"/>
  <c r="I8977" i="10"/>
  <c r="K8977" i="10"/>
  <c r="K8974" i="10"/>
  <c r="V8974" i="10"/>
  <c r="T8970" i="10"/>
  <c r="U8970" i="10"/>
  <c r="T8962" i="10"/>
  <c r="U8962" i="10"/>
  <c r="O8961" i="10"/>
  <c r="M8961" i="10"/>
  <c r="K8946" i="10"/>
  <c r="V8946" i="10"/>
  <c r="T8942" i="10"/>
  <c r="U8942" i="10"/>
  <c r="I8925" i="10"/>
  <c r="M8920" i="10"/>
  <c r="I8908" i="10"/>
  <c r="V8890" i="10"/>
  <c r="K8890" i="10"/>
  <c r="V8858" i="10"/>
  <c r="K8858" i="10"/>
  <c r="U8798" i="10"/>
  <c r="T8798" i="10"/>
  <c r="K8758" i="10"/>
  <c r="V8758" i="10"/>
  <c r="K9038" i="10"/>
  <c r="V9038" i="10"/>
  <c r="U8958" i="10"/>
  <c r="T8958" i="10"/>
  <c r="T9050" i="10"/>
  <c r="U9050" i="10"/>
  <c r="K9086" i="10"/>
  <c r="V9086" i="10"/>
  <c r="I9069" i="10"/>
  <c r="K9060" i="10"/>
  <c r="I9059" i="10"/>
  <c r="O9057" i="10"/>
  <c r="U9054" i="10"/>
  <c r="T9054" i="10"/>
  <c r="I9050" i="10"/>
  <c r="V9050" i="10"/>
  <c r="N9045" i="10"/>
  <c r="O9043" i="10"/>
  <c r="I9027" i="10"/>
  <c r="U9022" i="10"/>
  <c r="T9022" i="10"/>
  <c r="K9023" i="10"/>
  <c r="K9009" i="10"/>
  <c r="K9006" i="10"/>
  <c r="V9006" i="10"/>
  <c r="K8998" i="10"/>
  <c r="V8998" i="10"/>
  <c r="K8990" i="10"/>
  <c r="V8990" i="10"/>
  <c r="K8988" i="10"/>
  <c r="V8978" i="10"/>
  <c r="K8978" i="10"/>
  <c r="K8972" i="10"/>
  <c r="I8969" i="10"/>
  <c r="M8964" i="10"/>
  <c r="N8964" i="10"/>
  <c r="K8958" i="10"/>
  <c r="V8958" i="10"/>
  <c r="U8934" i="10"/>
  <c r="T8934" i="10"/>
  <c r="I8933" i="10"/>
  <c r="U8926" i="10"/>
  <c r="T8926" i="10"/>
  <c r="O8921" i="10"/>
  <c r="O8876" i="10"/>
  <c r="U8838" i="10"/>
  <c r="T8838" i="10"/>
  <c r="O8833" i="10"/>
  <c r="M8833" i="10"/>
  <c r="I8823" i="10"/>
  <c r="K8823" i="10"/>
  <c r="O8823" i="10" s="1"/>
  <c r="I8788" i="10"/>
  <c r="N8779" i="10"/>
  <c r="M8779" i="10"/>
  <c r="O8779" i="10"/>
  <c r="O8749" i="10"/>
  <c r="M8749" i="10"/>
  <c r="M8640" i="10"/>
  <c r="N8640" i="10"/>
  <c r="O8640" i="10"/>
  <c r="M8535" i="10"/>
  <c r="N8535" i="10"/>
  <c r="O8535" i="10"/>
  <c r="K9078" i="10"/>
  <c r="V9078" i="10"/>
  <c r="N9088" i="10"/>
  <c r="T9082" i="10"/>
  <c r="U9082" i="10"/>
  <c r="M9088" i="10"/>
  <c r="I9086" i="10"/>
  <c r="I9082" i="10"/>
  <c r="V9082" i="10"/>
  <c r="I9066" i="10"/>
  <c r="V9066" i="10"/>
  <c r="M9045" i="10"/>
  <c r="M9043" i="10"/>
  <c r="T9026" i="10"/>
  <c r="U9026" i="10"/>
  <c r="O9015" i="10"/>
  <c r="O8995" i="10"/>
  <c r="T8950" i="10"/>
  <c r="U8950" i="10"/>
  <c r="M8936" i="10"/>
  <c r="O8936" i="10"/>
  <c r="I8930" i="10"/>
  <c r="V8930" i="10"/>
  <c r="M8921" i="10"/>
  <c r="K8918" i="10"/>
  <c r="V8918" i="10"/>
  <c r="I8918" i="10"/>
  <c r="T8914" i="10"/>
  <c r="U8914" i="10"/>
  <c r="I8895" i="10"/>
  <c r="K8895" i="10"/>
  <c r="O8893" i="10"/>
  <c r="N8893" i="10"/>
  <c r="I8885" i="10"/>
  <c r="K8885" i="10"/>
  <c r="N8885" i="10" s="1"/>
  <c r="M8879" i="10"/>
  <c r="N8879" i="10"/>
  <c r="M8876" i="10"/>
  <c r="K8861" i="10"/>
  <c r="I8861" i="10"/>
  <c r="V8786" i="10"/>
  <c r="K8786" i="10"/>
  <c r="M9067" i="10"/>
  <c r="N9057" i="10"/>
  <c r="T9046" i="10"/>
  <c r="U9046" i="10"/>
  <c r="I9091" i="10"/>
  <c r="M9089" i="10"/>
  <c r="U9086" i="10"/>
  <c r="T9086" i="10"/>
  <c r="I9075" i="10"/>
  <c r="K9073" i="10"/>
  <c r="K9070" i="10"/>
  <c r="V9070" i="10"/>
  <c r="K9062" i="10"/>
  <c r="V9062" i="10"/>
  <c r="K9051" i="10"/>
  <c r="K9048" i="10"/>
  <c r="O9048" i="10" s="1"/>
  <c r="I9047" i="10"/>
  <c r="T9042" i="10"/>
  <c r="U9042" i="10"/>
  <c r="I9033" i="10"/>
  <c r="K9028" i="10"/>
  <c r="K9025" i="10"/>
  <c r="N9015" i="10"/>
  <c r="K9014" i="10"/>
  <c r="V9014" i="10"/>
  <c r="T9010" i="10"/>
  <c r="U9010" i="10"/>
  <c r="K9007" i="10"/>
  <c r="T9002" i="10"/>
  <c r="U9002" i="10"/>
  <c r="I9003" i="10"/>
  <c r="U8998" i="10"/>
  <c r="T8998" i="10"/>
  <c r="K8999" i="10"/>
  <c r="O8996" i="10"/>
  <c r="M8995" i="10"/>
  <c r="I8994" i="10"/>
  <c r="V8994" i="10"/>
  <c r="I8986" i="10"/>
  <c r="V8986" i="10"/>
  <c r="M8984" i="10"/>
  <c r="T8978" i="10"/>
  <c r="U8978" i="10"/>
  <c r="K8979" i="10"/>
  <c r="O8976" i="10"/>
  <c r="K8942" i="10"/>
  <c r="V8942" i="10"/>
  <c r="T8938" i="10"/>
  <c r="U8938" i="10"/>
  <c r="I8926" i="10"/>
  <c r="V8926" i="10"/>
  <c r="T8922" i="10"/>
  <c r="U8922" i="10"/>
  <c r="K8916" i="10"/>
  <c r="I8911" i="10"/>
  <c r="M8903" i="10"/>
  <c r="N8903" i="10"/>
  <c r="T8878" i="10"/>
  <c r="U8878" i="10"/>
  <c r="I8879" i="10"/>
  <c r="M8873" i="10"/>
  <c r="O8873" i="10"/>
  <c r="U8862" i="10"/>
  <c r="T8862" i="10"/>
  <c r="I8838" i="10"/>
  <c r="V8838" i="10"/>
  <c r="K8838" i="10"/>
  <c r="K8777" i="10"/>
  <c r="I8777" i="10"/>
  <c r="O8573" i="10"/>
  <c r="M8573" i="10"/>
  <c r="N8573" i="10"/>
  <c r="T9090" i="10"/>
  <c r="U9090" i="10"/>
  <c r="M8937" i="10"/>
  <c r="O8937" i="10"/>
  <c r="I8924" i="10"/>
  <c r="K8924" i="10"/>
  <c r="O8924" i="10" s="1"/>
  <c r="T8910" i="10"/>
  <c r="U8910" i="10"/>
  <c r="O8880" i="10"/>
  <c r="M8880" i="10"/>
  <c r="I8864" i="10"/>
  <c r="K8864" i="10"/>
  <c r="I8844" i="10"/>
  <c r="K8844" i="10"/>
  <c r="N8844" i="10" s="1"/>
  <c r="I8836" i="10"/>
  <c r="K8836" i="10"/>
  <c r="V8834" i="10"/>
  <c r="K8834" i="10"/>
  <c r="V8810" i="10"/>
  <c r="I8810" i="10"/>
  <c r="K8810" i="10"/>
  <c r="N8619" i="10"/>
  <c r="M8619" i="10"/>
  <c r="O8967" i="10"/>
  <c r="M8967" i="10"/>
  <c r="T9066" i="10"/>
  <c r="U9066" i="10"/>
  <c r="T9014" i="10"/>
  <c r="U9014" i="10"/>
  <c r="K9010" i="10"/>
  <c r="V9010" i="10"/>
  <c r="T9006" i="10"/>
  <c r="U9006" i="10"/>
  <c r="T8994" i="10"/>
  <c r="U8994" i="10"/>
  <c r="U8990" i="10"/>
  <c r="T8990" i="10"/>
  <c r="I8989" i="10"/>
  <c r="K8989" i="10"/>
  <c r="O8981" i="10"/>
  <c r="M8981" i="10"/>
  <c r="T8974" i="10"/>
  <c r="U8974" i="10"/>
  <c r="I8967" i="10"/>
  <c r="O8960" i="10"/>
  <c r="M8960" i="10"/>
  <c r="M8957" i="10"/>
  <c r="N8957" i="10"/>
  <c r="I8940" i="10"/>
  <c r="I8931" i="10"/>
  <c r="K8931" i="10"/>
  <c r="M8931" i="10" s="1"/>
  <c r="V8922" i="10"/>
  <c r="K8922" i="10"/>
  <c r="I8921" i="10"/>
  <c r="O8907" i="10"/>
  <c r="M8907" i="10"/>
  <c r="O8877" i="10"/>
  <c r="M8877" i="10"/>
  <c r="I8876" i="10"/>
  <c r="V8826" i="10"/>
  <c r="K8826" i="10"/>
  <c r="V8762" i="10"/>
  <c r="I8762" i="10"/>
  <c r="K8762" i="10"/>
  <c r="M8980" i="10"/>
  <c r="N8980" i="10"/>
  <c r="I8970" i="10"/>
  <c r="V8970" i="10"/>
  <c r="I9058" i="10"/>
  <c r="V9058" i="10"/>
  <c r="K9054" i="10"/>
  <c r="V9054" i="10"/>
  <c r="K9046" i="10"/>
  <c r="V9046" i="10"/>
  <c r="T9038" i="10"/>
  <c r="U9038" i="10"/>
  <c r="I9034" i="10"/>
  <c r="U9030" i="10"/>
  <c r="T9030" i="10"/>
  <c r="K9029" i="10"/>
  <c r="M9029" i="10" s="1"/>
  <c r="I9026" i="10"/>
  <c r="V9026" i="10"/>
  <c r="K9008" i="10"/>
  <c r="K9005" i="10"/>
  <c r="I8987" i="10"/>
  <c r="I8984" i="10"/>
  <c r="K8968" i="10"/>
  <c r="I8965" i="10"/>
  <c r="I8957" i="10"/>
  <c r="K8950" i="10"/>
  <c r="V8950" i="10"/>
  <c r="T8946" i="10"/>
  <c r="U8946" i="10"/>
  <c r="I8922" i="10"/>
  <c r="I8914" i="10"/>
  <c r="V8910" i="10"/>
  <c r="K8910" i="10"/>
  <c r="U8902" i="10"/>
  <c r="T8902" i="10"/>
  <c r="I8896" i="10"/>
  <c r="I8886" i="10"/>
  <c r="V8886" i="10"/>
  <c r="K8886" i="10"/>
  <c r="I8877" i="10"/>
  <c r="U8870" i="10"/>
  <c r="T8870" i="10"/>
  <c r="V8850" i="10"/>
  <c r="I8850" i="10"/>
  <c r="K8850" i="10"/>
  <c r="I8816" i="10"/>
  <c r="K8816" i="10"/>
  <c r="V8806" i="10"/>
  <c r="I8806" i="10"/>
  <c r="K8806" i="10"/>
  <c r="T8802" i="10"/>
  <c r="U8802" i="10"/>
  <c r="M8787" i="10"/>
  <c r="O8787" i="10"/>
  <c r="M8683" i="10"/>
  <c r="N8683" i="10"/>
  <c r="O8683" i="10"/>
  <c r="M8639" i="10"/>
  <c r="N8639" i="10"/>
  <c r="O8639" i="10"/>
  <c r="N8965" i="10"/>
  <c r="M8965" i="10"/>
  <c r="U9062" i="10"/>
  <c r="T9062" i="10"/>
  <c r="T9078" i="10"/>
  <c r="U9078" i="10"/>
  <c r="K9074" i="10"/>
  <c r="V9074" i="10"/>
  <c r="T9034" i="10"/>
  <c r="U9034" i="10"/>
  <c r="T9018" i="10"/>
  <c r="U9018" i="10"/>
  <c r="K8938" i="10"/>
  <c r="V8938" i="10"/>
  <c r="O8908" i="10"/>
  <c r="N8908" i="10"/>
  <c r="M8892" i="10"/>
  <c r="O8892" i="10"/>
  <c r="V8878" i="10"/>
  <c r="K8878" i="10"/>
  <c r="I8872" i="10"/>
  <c r="K8872" i="10"/>
  <c r="T8866" i="10"/>
  <c r="U8866" i="10"/>
  <c r="I8845" i="10"/>
  <c r="K8845" i="10"/>
  <c r="M8845" i="10" s="1"/>
  <c r="M8839" i="10"/>
  <c r="O8839" i="10"/>
  <c r="I8837" i="10"/>
  <c r="K8837" i="10"/>
  <c r="K8792" i="10"/>
  <c r="I8792" i="10"/>
  <c r="O8603" i="10"/>
  <c r="M8603" i="10"/>
  <c r="I8832" i="10"/>
  <c r="I8830" i="10"/>
  <c r="V8830" i="10"/>
  <c r="I8828" i="10"/>
  <c r="T8822" i="10"/>
  <c r="U8822" i="10"/>
  <c r="I8821" i="10"/>
  <c r="I8819" i="10"/>
  <c r="O8801" i="10"/>
  <c r="K8790" i="10"/>
  <c r="V8790" i="10"/>
  <c r="T8782" i="10"/>
  <c r="U8782" i="10"/>
  <c r="I8781" i="10"/>
  <c r="I8774" i="10"/>
  <c r="V8774" i="10"/>
  <c r="U8766" i="10"/>
  <c r="T8766" i="10"/>
  <c r="T8754" i="10"/>
  <c r="U8754" i="10"/>
  <c r="U8742" i="10"/>
  <c r="T8742" i="10"/>
  <c r="K8736" i="10"/>
  <c r="I8724" i="10"/>
  <c r="T8714" i="10"/>
  <c r="U8714" i="10"/>
  <c r="I8709" i="10"/>
  <c r="K8706" i="10"/>
  <c r="U8702" i="10"/>
  <c r="T8702" i="10"/>
  <c r="I8696" i="10"/>
  <c r="T8682" i="10"/>
  <c r="U8682" i="10"/>
  <c r="K8674" i="10"/>
  <c r="T8662" i="10"/>
  <c r="U8662" i="10"/>
  <c r="T8642" i="10"/>
  <c r="U8642" i="10"/>
  <c r="K8628" i="10"/>
  <c r="K8621" i="10"/>
  <c r="O8621" i="10" s="1"/>
  <c r="K8618" i="10"/>
  <c r="I8612" i="10"/>
  <c r="K8610" i="10"/>
  <c r="I8606" i="10"/>
  <c r="V8606" i="10"/>
  <c r="K8602" i="10"/>
  <c r="K8596" i="10"/>
  <c r="T8586" i="10"/>
  <c r="U8586" i="10"/>
  <c r="U8574" i="10"/>
  <c r="T8574" i="10"/>
  <c r="K8570" i="10"/>
  <c r="I8567" i="10"/>
  <c r="K8558" i="10"/>
  <c r="K8546" i="10"/>
  <c r="K8540" i="10"/>
  <c r="K8534" i="10"/>
  <c r="O8517" i="10"/>
  <c r="N8517" i="10"/>
  <c r="T8490" i="10"/>
  <c r="U8490" i="10"/>
  <c r="I8477" i="10"/>
  <c r="K8477" i="10"/>
  <c r="N8467" i="10"/>
  <c r="M8467" i="10"/>
  <c r="O8467" i="10"/>
  <c r="V8398" i="10"/>
  <c r="K8398" i="10"/>
  <c r="N8380" i="10"/>
  <c r="M8380" i="10"/>
  <c r="V8310" i="10"/>
  <c r="I8310" i="10"/>
  <c r="K8310" i="10"/>
  <c r="M8276" i="10"/>
  <c r="N8276" i="10"/>
  <c r="O8261" i="10"/>
  <c r="M8261" i="10"/>
  <c r="N8261" i="10"/>
  <c r="M8208" i="10"/>
  <c r="N8208" i="10"/>
  <c r="M8169" i="10"/>
  <c r="N8169" i="10"/>
  <c r="O8169" i="10"/>
  <c r="I8152" i="10"/>
  <c r="K8152" i="10"/>
  <c r="M8152" i="10" s="1"/>
  <c r="M8137" i="10"/>
  <c r="N8137" i="10"/>
  <c r="O8137" i="10"/>
  <c r="M8059" i="10"/>
  <c r="M7971" i="10"/>
  <c r="N7971" i="10"/>
  <c r="M7928" i="10"/>
  <c r="N7928" i="10"/>
  <c r="O7928" i="10"/>
  <c r="I7861" i="10"/>
  <c r="K7861" i="10"/>
  <c r="M7861" i="10" s="1"/>
  <c r="K7606" i="10"/>
  <c r="V7606" i="10"/>
  <c r="I7606" i="10"/>
  <c r="I7592" i="10"/>
  <c r="K7592" i="10"/>
  <c r="N7592" i="10" s="1"/>
  <c r="U8710" i="10"/>
  <c r="T8710" i="10"/>
  <c r="U8678" i="10"/>
  <c r="T8678" i="10"/>
  <c r="T8658" i="10"/>
  <c r="U8658" i="10"/>
  <c r="T8566" i="10"/>
  <c r="U8566" i="10"/>
  <c r="T8522" i="10"/>
  <c r="U8522" i="10"/>
  <c r="T8506" i="10"/>
  <c r="U8506" i="10"/>
  <c r="V8482" i="10"/>
  <c r="K8482" i="10"/>
  <c r="U8478" i="10"/>
  <c r="T8478" i="10"/>
  <c r="T8466" i="10"/>
  <c r="U8466" i="10"/>
  <c r="I8462" i="10"/>
  <c r="V8462" i="10"/>
  <c r="U8458" i="10"/>
  <c r="T8458" i="10"/>
  <c r="U8446" i="10"/>
  <c r="T8446" i="10"/>
  <c r="I8442" i="10"/>
  <c r="K8430" i="10"/>
  <c r="V8430" i="10"/>
  <c r="T8418" i="10"/>
  <c r="U8418" i="10"/>
  <c r="I8412" i="10"/>
  <c r="I8409" i="10"/>
  <c r="I8398" i="10"/>
  <c r="U8394" i="10"/>
  <c r="T8394" i="10"/>
  <c r="N8395" i="10"/>
  <c r="O8395" i="10"/>
  <c r="I8370" i="10"/>
  <c r="I8319" i="10"/>
  <c r="K8319" i="10"/>
  <c r="N8305" i="10"/>
  <c r="O8305" i="10"/>
  <c r="K8247" i="10"/>
  <c r="N8247" i="10" s="1"/>
  <c r="I8247" i="10"/>
  <c r="T8186" i="10"/>
  <c r="U8186" i="10"/>
  <c r="O8165" i="10"/>
  <c r="N8165" i="10"/>
  <c r="N8120" i="10"/>
  <c r="M8120" i="10"/>
  <c r="O8120" i="10"/>
  <c r="O8084" i="10"/>
  <c r="M8084" i="10"/>
  <c r="N8084" i="10"/>
  <c r="U7990" i="10"/>
  <c r="T7990" i="10"/>
  <c r="I7989" i="10"/>
  <c r="K7989" i="10"/>
  <c r="V7982" i="10"/>
  <c r="K7982" i="10"/>
  <c r="N7948" i="10"/>
  <c r="M7948" i="10"/>
  <c r="O7948" i="10"/>
  <c r="V7946" i="10"/>
  <c r="K7946" i="10"/>
  <c r="K7905" i="10"/>
  <c r="I7905" i="10"/>
  <c r="V7722" i="10"/>
  <c r="K7722" i="10"/>
  <c r="I7722" i="10"/>
  <c r="I8862" i="10"/>
  <c r="V8862" i="10"/>
  <c r="T8858" i="10"/>
  <c r="U8858" i="10"/>
  <c r="T8854" i="10"/>
  <c r="U8854" i="10"/>
  <c r="T8846" i="10"/>
  <c r="U8846" i="10"/>
  <c r="T8842" i="10"/>
  <c r="U8842" i="10"/>
  <c r="T8834" i="10"/>
  <c r="U8834" i="10"/>
  <c r="I8826" i="10"/>
  <c r="O8791" i="10"/>
  <c r="T8786" i="10"/>
  <c r="U8786" i="10"/>
  <c r="I8786" i="10"/>
  <c r="T8770" i="10"/>
  <c r="U8770" i="10"/>
  <c r="N8759" i="10"/>
  <c r="N8751" i="10"/>
  <c r="I8734" i="10"/>
  <c r="V8734" i="10"/>
  <c r="T8730" i="10"/>
  <c r="U8730" i="10"/>
  <c r="I8706" i="10"/>
  <c r="I8701" i="10"/>
  <c r="N8691" i="10"/>
  <c r="I8674" i="10"/>
  <c r="O8667" i="10"/>
  <c r="T8654" i="10"/>
  <c r="U8654" i="10"/>
  <c r="I8618" i="10"/>
  <c r="I8610" i="10"/>
  <c r="I8602" i="10"/>
  <c r="I8601" i="10"/>
  <c r="U8590" i="10"/>
  <c r="T8590" i="10"/>
  <c r="T8578" i="10"/>
  <c r="U8578" i="10"/>
  <c r="I8570" i="10"/>
  <c r="I8558" i="10"/>
  <c r="K8550" i="10"/>
  <c r="V8550" i="10"/>
  <c r="I8546" i="10"/>
  <c r="I8527" i="10"/>
  <c r="I8517" i="10"/>
  <c r="I8482" i="10"/>
  <c r="I8456" i="10"/>
  <c r="I8453" i="10"/>
  <c r="I8450" i="10"/>
  <c r="T8434" i="10"/>
  <c r="U8434" i="10"/>
  <c r="I8430" i="10"/>
  <c r="I8422" i="10"/>
  <c r="V8422" i="10"/>
  <c r="I8390" i="10"/>
  <c r="T8386" i="10"/>
  <c r="U8386" i="10"/>
  <c r="I8374" i="10"/>
  <c r="K8279" i="10"/>
  <c r="I8279" i="10"/>
  <c r="M8271" i="10"/>
  <c r="N8271" i="10"/>
  <c r="O8271" i="10"/>
  <c r="O8243" i="10"/>
  <c r="M8243" i="10"/>
  <c r="O8224" i="10"/>
  <c r="N8224" i="10"/>
  <c r="I8155" i="10"/>
  <c r="K8155" i="10"/>
  <c r="T8058" i="10"/>
  <c r="U8058" i="10"/>
  <c r="M8040" i="10"/>
  <c r="O8040" i="10"/>
  <c r="U8034" i="10"/>
  <c r="T8034" i="10"/>
  <c r="I7976" i="10"/>
  <c r="K7976" i="10"/>
  <c r="M7976" i="10" s="1"/>
  <c r="O7941" i="10"/>
  <c r="M7941" i="10"/>
  <c r="N7941" i="10"/>
  <c r="N7881" i="10"/>
  <c r="M7881" i="10"/>
  <c r="O7881" i="10"/>
  <c r="I8996" i="10"/>
  <c r="T8982" i="10"/>
  <c r="U8982" i="10"/>
  <c r="I8975" i="10"/>
  <c r="I8973" i="10"/>
  <c r="T8954" i="10"/>
  <c r="U8954" i="10"/>
  <c r="K8934" i="10"/>
  <c r="V8934" i="10"/>
  <c r="T8930" i="10"/>
  <c r="U8930" i="10"/>
  <c r="T8918" i="10"/>
  <c r="U8918" i="10"/>
  <c r="I8902" i="10"/>
  <c r="V8902" i="10"/>
  <c r="T8898" i="10"/>
  <c r="U8898" i="10"/>
  <c r="I8891" i="10"/>
  <c r="T8886" i="10"/>
  <c r="U8886" i="10"/>
  <c r="I8887" i="10"/>
  <c r="T8882" i="10"/>
  <c r="U8882" i="10"/>
  <c r="I8874" i="10"/>
  <c r="I8871" i="10"/>
  <c r="T8850" i="10"/>
  <c r="U8850" i="10"/>
  <c r="M8849" i="10"/>
  <c r="T8818" i="10"/>
  <c r="U8818" i="10"/>
  <c r="I8813" i="10"/>
  <c r="U8806" i="10"/>
  <c r="T8806" i="10"/>
  <c r="I8804" i="10"/>
  <c r="K8802" i="10"/>
  <c r="T8794" i="10"/>
  <c r="U8794" i="10"/>
  <c r="K8788" i="10"/>
  <c r="K8772" i="10"/>
  <c r="N8769" i="10"/>
  <c r="T8762" i="10"/>
  <c r="U8762" i="10"/>
  <c r="K8763" i="10"/>
  <c r="O8763" i="10" s="1"/>
  <c r="K8754" i="10"/>
  <c r="O8752" i="10"/>
  <c r="I8750" i="10"/>
  <c r="N8748" i="10"/>
  <c r="K8742" i="10"/>
  <c r="I8741" i="10"/>
  <c r="K8732" i="10"/>
  <c r="T8726" i="10"/>
  <c r="U8726" i="10"/>
  <c r="I8721" i="10"/>
  <c r="K8719" i="10"/>
  <c r="M8719" i="10" s="1"/>
  <c r="N8713" i="10"/>
  <c r="O8708" i="10"/>
  <c r="I8704" i="10"/>
  <c r="K8702" i="10"/>
  <c r="I8690" i="10"/>
  <c r="K8686" i="10"/>
  <c r="K8685" i="10"/>
  <c r="N8681" i="10"/>
  <c r="I8680" i="10"/>
  <c r="K8678" i="10"/>
  <c r="V8678" i="10"/>
  <c r="K8675" i="10"/>
  <c r="N8675" i="10" s="1"/>
  <c r="U8670" i="10"/>
  <c r="T8670" i="10"/>
  <c r="N8667" i="10"/>
  <c r="K8666" i="10"/>
  <c r="K8656" i="10"/>
  <c r="I8650" i="10"/>
  <c r="K8645" i="10"/>
  <c r="O8645" i="10" s="1"/>
  <c r="K8642" i="10"/>
  <c r="N8636" i="10"/>
  <c r="I8634" i="10"/>
  <c r="U8630" i="10"/>
  <c r="T8630" i="10"/>
  <c r="K8629" i="10"/>
  <c r="K8607" i="10"/>
  <c r="N8607" i="10" s="1"/>
  <c r="K8592" i="10"/>
  <c r="M8592" i="10" s="1"/>
  <c r="K8580" i="10"/>
  <c r="K8559" i="10"/>
  <c r="T8554" i="10"/>
  <c r="U8554" i="10"/>
  <c r="T8534" i="10"/>
  <c r="U8534" i="10"/>
  <c r="K8532" i="10"/>
  <c r="M8532" i="10" s="1"/>
  <c r="K8522" i="10"/>
  <c r="O8520" i="10"/>
  <c r="T8502" i="10"/>
  <c r="U8502" i="10"/>
  <c r="K8501" i="10"/>
  <c r="M8501" i="10" s="1"/>
  <c r="I8498" i="10"/>
  <c r="T8494" i="10"/>
  <c r="U8494" i="10"/>
  <c r="I8495" i="10"/>
  <c r="V8490" i="10"/>
  <c r="I8490" i="10"/>
  <c r="K8478" i="10"/>
  <c r="I8436" i="10"/>
  <c r="U8426" i="10"/>
  <c r="T8426" i="10"/>
  <c r="K8423" i="10"/>
  <c r="N8423" i="10" s="1"/>
  <c r="V8386" i="10"/>
  <c r="K8386" i="10"/>
  <c r="U8382" i="10"/>
  <c r="T8382" i="10"/>
  <c r="I8383" i="10"/>
  <c r="K8378" i="10"/>
  <c r="K8375" i="10"/>
  <c r="M8375" i="10" s="1"/>
  <c r="T8370" i="10"/>
  <c r="U8370" i="10"/>
  <c r="M8348" i="10"/>
  <c r="N8348" i="10"/>
  <c r="V8346" i="10"/>
  <c r="K8346" i="10"/>
  <c r="T8342" i="10"/>
  <c r="U8342" i="10"/>
  <c r="V8334" i="10"/>
  <c r="I8334" i="10"/>
  <c r="K8334" i="10"/>
  <c r="V8326" i="10"/>
  <c r="K8326" i="10"/>
  <c r="K8324" i="10"/>
  <c r="N8324" i="10" s="1"/>
  <c r="I8324" i="10"/>
  <c r="I8299" i="10"/>
  <c r="K8299" i="10"/>
  <c r="V8290" i="10"/>
  <c r="K8290" i="10"/>
  <c r="I8290" i="10"/>
  <c r="O8277" i="10"/>
  <c r="M8277" i="10"/>
  <c r="O8184" i="10"/>
  <c r="M8184" i="10"/>
  <c r="N8184" i="10"/>
  <c r="M8127" i="10"/>
  <c r="N8127" i="10"/>
  <c r="O8127" i="10"/>
  <c r="I8100" i="10"/>
  <c r="K8100" i="10"/>
  <c r="N8100" i="10" s="1"/>
  <c r="V8062" i="10"/>
  <c r="I8062" i="10"/>
  <c r="K8062" i="10"/>
  <c r="K8028" i="10"/>
  <c r="N8028" i="10" s="1"/>
  <c r="I8028" i="10"/>
  <c r="M7972" i="10"/>
  <c r="N7972" i="10"/>
  <c r="M7924" i="10"/>
  <c r="N7924" i="10"/>
  <c r="O7924" i="10"/>
  <c r="U7734" i="10"/>
  <c r="T7734" i="10"/>
  <c r="I8822" i="10"/>
  <c r="V8822" i="10"/>
  <c r="T8814" i="10"/>
  <c r="U8814" i="10"/>
  <c r="T8778" i="10"/>
  <c r="U8778" i="10"/>
  <c r="I8766" i="10"/>
  <c r="V8766" i="10"/>
  <c r="M8752" i="10"/>
  <c r="T8746" i="10"/>
  <c r="U8746" i="10"/>
  <c r="K8726" i="10"/>
  <c r="V8726" i="10"/>
  <c r="M8713" i="10"/>
  <c r="N8708" i="10"/>
  <c r="T8698" i="10"/>
  <c r="U8698" i="10"/>
  <c r="T8690" i="10"/>
  <c r="U8690" i="10"/>
  <c r="T8686" i="10"/>
  <c r="U8686" i="10"/>
  <c r="T8674" i="10"/>
  <c r="U8674" i="10"/>
  <c r="U8646" i="10"/>
  <c r="T8646" i="10"/>
  <c r="T8634" i="10"/>
  <c r="U8634" i="10"/>
  <c r="U8622" i="10"/>
  <c r="T8622" i="10"/>
  <c r="T8614" i="10"/>
  <c r="U8614" i="10"/>
  <c r="O8609" i="10"/>
  <c r="U8606" i="10"/>
  <c r="T8606" i="10"/>
  <c r="T8602" i="10"/>
  <c r="U8602" i="10"/>
  <c r="O8572" i="10"/>
  <c r="T8562" i="10"/>
  <c r="U8562" i="10"/>
  <c r="N8536" i="10"/>
  <c r="M8536" i="10"/>
  <c r="M8533" i="10"/>
  <c r="O8529" i="10"/>
  <c r="N8529" i="10"/>
  <c r="N8520" i="10"/>
  <c r="T8514" i="10"/>
  <c r="U8514" i="10"/>
  <c r="T8474" i="10"/>
  <c r="U8474" i="10"/>
  <c r="O8469" i="10"/>
  <c r="M8469" i="10"/>
  <c r="N8469" i="10"/>
  <c r="K8465" i="10"/>
  <c r="I8465" i="10"/>
  <c r="N8441" i="10"/>
  <c r="M8441" i="10"/>
  <c r="O8441" i="10"/>
  <c r="T8374" i="10"/>
  <c r="U8374" i="10"/>
  <c r="U8362" i="10"/>
  <c r="T8362" i="10"/>
  <c r="O8327" i="10"/>
  <c r="M8309" i="10"/>
  <c r="T8282" i="10"/>
  <c r="U8282" i="10"/>
  <c r="O8272" i="10"/>
  <c r="M8272" i="10"/>
  <c r="N8272" i="10"/>
  <c r="K8252" i="10"/>
  <c r="M8252" i="10" s="1"/>
  <c r="I8252" i="10"/>
  <c r="V8250" i="10"/>
  <c r="K8250" i="10"/>
  <c r="T8154" i="10"/>
  <c r="U8154" i="10"/>
  <c r="O8107" i="10"/>
  <c r="M8107" i="10"/>
  <c r="N8107" i="10"/>
  <c r="T8070" i="10"/>
  <c r="U8070" i="10"/>
  <c r="M8055" i="10"/>
  <c r="N8055" i="10"/>
  <c r="K8004" i="10"/>
  <c r="O8004" i="10" s="1"/>
  <c r="I8004" i="10"/>
  <c r="T7918" i="10"/>
  <c r="U7918" i="10"/>
  <c r="K7884" i="10"/>
  <c r="N7884" i="10" s="1"/>
  <c r="I7884" i="10"/>
  <c r="K7764" i="10"/>
  <c r="I7764" i="10"/>
  <c r="V7762" i="10"/>
  <c r="K7762" i="10"/>
  <c r="K7760" i="10"/>
  <c r="M7760" i="10" s="1"/>
  <c r="I7760" i="10"/>
  <c r="V7738" i="10"/>
  <c r="I7738" i="10"/>
  <c r="K7738" i="10"/>
  <c r="I8971" i="10"/>
  <c r="U8966" i="10"/>
  <c r="T8966" i="10"/>
  <c r="I8963" i="10"/>
  <c r="I8956" i="10"/>
  <c r="K8954" i="10"/>
  <c r="V8954" i="10"/>
  <c r="I8910" i="10"/>
  <c r="T8906" i="10"/>
  <c r="U8906" i="10"/>
  <c r="T8890" i="10"/>
  <c r="U8890" i="10"/>
  <c r="M8889" i="10"/>
  <c r="I8888" i="10"/>
  <c r="I8875" i="10"/>
  <c r="I8869" i="10"/>
  <c r="I8863" i="10"/>
  <c r="I8852" i="10"/>
  <c r="I8848" i="10"/>
  <c r="I8840" i="10"/>
  <c r="N8812" i="10"/>
  <c r="O8809" i="10"/>
  <c r="I8808" i="10"/>
  <c r="I8802" i="10"/>
  <c r="I8801" i="10"/>
  <c r="M8797" i="10"/>
  <c r="T8790" i="10"/>
  <c r="U8790" i="10"/>
  <c r="K8780" i="10"/>
  <c r="N8780" i="10" s="1"/>
  <c r="U8774" i="10"/>
  <c r="T8774" i="10"/>
  <c r="K8770" i="10"/>
  <c r="K8767" i="10"/>
  <c r="N8761" i="10"/>
  <c r="M8760" i="10"/>
  <c r="I8759" i="10"/>
  <c r="I8754" i="10"/>
  <c r="T8750" i="10"/>
  <c r="U8750" i="10"/>
  <c r="K8746" i="10"/>
  <c r="I8745" i="10"/>
  <c r="I8742" i="10"/>
  <c r="K8739" i="10"/>
  <c r="I8735" i="10"/>
  <c r="K8730" i="10"/>
  <c r="I8728" i="10"/>
  <c r="K8723" i="10"/>
  <c r="O8723" i="10" s="1"/>
  <c r="T8706" i="10"/>
  <c r="U8706" i="10"/>
  <c r="I8702" i="10"/>
  <c r="K8698" i="10"/>
  <c r="K8692" i="10"/>
  <c r="M8692" i="10" s="1"/>
  <c r="I8691" i="10"/>
  <c r="K8688" i="10"/>
  <c r="K8687" i="10"/>
  <c r="I8686" i="10"/>
  <c r="K8682" i="10"/>
  <c r="K8676" i="10"/>
  <c r="M8673" i="10"/>
  <c r="I8672" i="10"/>
  <c r="I8666" i="10"/>
  <c r="I8665" i="10"/>
  <c r="I8657" i="10"/>
  <c r="T8650" i="10"/>
  <c r="U8650" i="10"/>
  <c r="I8651" i="10"/>
  <c r="I8642" i="10"/>
  <c r="K8638" i="10"/>
  <c r="K8637" i="10"/>
  <c r="K8627" i="10"/>
  <c r="K8624" i="10"/>
  <c r="T8618" i="10"/>
  <c r="U8618" i="10"/>
  <c r="O8617" i="10"/>
  <c r="M8609" i="10"/>
  <c r="K8608" i="10"/>
  <c r="O8608" i="10" s="1"/>
  <c r="K8605" i="10"/>
  <c r="M8605" i="10" s="1"/>
  <c r="K8604" i="10"/>
  <c r="O8601" i="10"/>
  <c r="T8598" i="10"/>
  <c r="U8598" i="10"/>
  <c r="K8590" i="10"/>
  <c r="I8589" i="10"/>
  <c r="I8583" i="10"/>
  <c r="K8578" i="10"/>
  <c r="O8576" i="10"/>
  <c r="N8572" i="10"/>
  <c r="I8564" i="10"/>
  <c r="K8562" i="10"/>
  <c r="U8558" i="10"/>
  <c r="T8558" i="10"/>
  <c r="K8554" i="10"/>
  <c r="T8546" i="10"/>
  <c r="U8546" i="10"/>
  <c r="M8545" i="10"/>
  <c r="I8535" i="10"/>
  <c r="I8529" i="10"/>
  <c r="I8522" i="10"/>
  <c r="N8497" i="10"/>
  <c r="I8488" i="10"/>
  <c r="N8472" i="10"/>
  <c r="O8471" i="10"/>
  <c r="N8459" i="10"/>
  <c r="K8458" i="10"/>
  <c r="N8456" i="10"/>
  <c r="I8441" i="10"/>
  <c r="I8439" i="10"/>
  <c r="K8437" i="10"/>
  <c r="O8437" i="10" s="1"/>
  <c r="I8433" i="10"/>
  <c r="I8428" i="10"/>
  <c r="T8422" i="10"/>
  <c r="U8422" i="10"/>
  <c r="K8414" i="10"/>
  <c r="O8409" i="10"/>
  <c r="I8408" i="10"/>
  <c r="I8406" i="10"/>
  <c r="V8406" i="10"/>
  <c r="T8402" i="10"/>
  <c r="U8402" i="10"/>
  <c r="I8397" i="10"/>
  <c r="I8384" i="10"/>
  <c r="M8379" i="10"/>
  <c r="M8369" i="10"/>
  <c r="N8369" i="10"/>
  <c r="O8369" i="10"/>
  <c r="O8367" i="10"/>
  <c r="T8314" i="10"/>
  <c r="U8314" i="10"/>
  <c r="I8284" i="10"/>
  <c r="K8284" i="10"/>
  <c r="N8275" i="10"/>
  <c r="M8275" i="10"/>
  <c r="O8269" i="10"/>
  <c r="M8269" i="10"/>
  <c r="N8269" i="10"/>
  <c r="T8242" i="10"/>
  <c r="U8242" i="10"/>
  <c r="T8210" i="10"/>
  <c r="U8210" i="10"/>
  <c r="M8207" i="10"/>
  <c r="N8207" i="10"/>
  <c r="O8141" i="10"/>
  <c r="N8141" i="10"/>
  <c r="M8076" i="10"/>
  <c r="N8076" i="10"/>
  <c r="O8076" i="10"/>
  <c r="V8074" i="10"/>
  <c r="I8074" i="10"/>
  <c r="K8074" i="10"/>
  <c r="O8053" i="10"/>
  <c r="M8053" i="10"/>
  <c r="N8053" i="10"/>
  <c r="V7990" i="10"/>
  <c r="I7990" i="10"/>
  <c r="K7990" i="10"/>
  <c r="I7979" i="10"/>
  <c r="K7979" i="10"/>
  <c r="M7979" i="10" s="1"/>
  <c r="V7906" i="10"/>
  <c r="I7906" i="10"/>
  <c r="K7906" i="10"/>
  <c r="V7858" i="10"/>
  <c r="I7858" i="10"/>
  <c r="K7858" i="10"/>
  <c r="O7789" i="10"/>
  <c r="M7789" i="10"/>
  <c r="N7789" i="10"/>
  <c r="T8758" i="10"/>
  <c r="U8758" i="10"/>
  <c r="T8738" i="10"/>
  <c r="U8738" i="10"/>
  <c r="T8722" i="10"/>
  <c r="U8722" i="10"/>
  <c r="T8718" i="10"/>
  <c r="U8718" i="10"/>
  <c r="O8715" i="10"/>
  <c r="T8666" i="10"/>
  <c r="U8666" i="10"/>
  <c r="I8654" i="10"/>
  <c r="V8654" i="10"/>
  <c r="U8638" i="10"/>
  <c r="T8638" i="10"/>
  <c r="N8617" i="10"/>
  <c r="N8601" i="10"/>
  <c r="N8576" i="10"/>
  <c r="O8575" i="10"/>
  <c r="T8570" i="10"/>
  <c r="U8570" i="10"/>
  <c r="O8548" i="10"/>
  <c r="N8548" i="10"/>
  <c r="T8518" i="10"/>
  <c r="U8518" i="10"/>
  <c r="M8517" i="10"/>
  <c r="U8510" i="10"/>
  <c r="T8510" i="10"/>
  <c r="M8497" i="10"/>
  <c r="V8474" i="10"/>
  <c r="K8474" i="10"/>
  <c r="M8472" i="10"/>
  <c r="N8471" i="10"/>
  <c r="M8459" i="10"/>
  <c r="M8456" i="10"/>
  <c r="M8453" i="10"/>
  <c r="T8442" i="10"/>
  <c r="U8442" i="10"/>
  <c r="K8429" i="10"/>
  <c r="I8429" i="10"/>
  <c r="T8410" i="10"/>
  <c r="U8410" i="10"/>
  <c r="M8409" i="10"/>
  <c r="T8398" i="10"/>
  <c r="U8398" i="10"/>
  <c r="V8394" i="10"/>
  <c r="K8394" i="10"/>
  <c r="K8382" i="10"/>
  <c r="V8382" i="10"/>
  <c r="V8362" i="10"/>
  <c r="I8362" i="10"/>
  <c r="I8316" i="10"/>
  <c r="K8316" i="10"/>
  <c r="N8316" i="10" s="1"/>
  <c r="U8298" i="10"/>
  <c r="T8298" i="10"/>
  <c r="K8280" i="10"/>
  <c r="I8280" i="10"/>
  <c r="O8276" i="10"/>
  <c r="I8212" i="10"/>
  <c r="K8212" i="10"/>
  <c r="O8212" i="10" s="1"/>
  <c r="O8208" i="10"/>
  <c r="O8205" i="10"/>
  <c r="M8205" i="10"/>
  <c r="N8205" i="10"/>
  <c r="M8203" i="10"/>
  <c r="N8203" i="10"/>
  <c r="O8203" i="10"/>
  <c r="T8110" i="10"/>
  <c r="U8110" i="10"/>
  <c r="M8083" i="10"/>
  <c r="N8083" i="10"/>
  <c r="I8016" i="10"/>
  <c r="K8016" i="10"/>
  <c r="O8016" i="10" s="1"/>
  <c r="T8006" i="10"/>
  <c r="U8006" i="10"/>
  <c r="I7996" i="10"/>
  <c r="K7996" i="10"/>
  <c r="O7996" i="10" s="1"/>
  <c r="O7971" i="10"/>
  <c r="M7968" i="10"/>
  <c r="N7968" i="10"/>
  <c r="O7968" i="10"/>
  <c r="K7966" i="10"/>
  <c r="V7966" i="10"/>
  <c r="I7966" i="10"/>
  <c r="K7958" i="10"/>
  <c r="V7958" i="10"/>
  <c r="I7958" i="10"/>
  <c r="U7950" i="10"/>
  <c r="T7950" i="10"/>
  <c r="T7898" i="10"/>
  <c r="U7898" i="10"/>
  <c r="U8894" i="10"/>
  <c r="T8894" i="10"/>
  <c r="I8892" i="10"/>
  <c r="T8874" i="10"/>
  <c r="U8874" i="10"/>
  <c r="I8870" i="10"/>
  <c r="V8870" i="10"/>
  <c r="O8865" i="10"/>
  <c r="I8858" i="10"/>
  <c r="N8843" i="10"/>
  <c r="K8842" i="10"/>
  <c r="I8834" i="10"/>
  <c r="U8830" i="10"/>
  <c r="T8830" i="10"/>
  <c r="T8826" i="10"/>
  <c r="U8826" i="10"/>
  <c r="T8810" i="10"/>
  <c r="U8810" i="10"/>
  <c r="O8804" i="10"/>
  <c r="O8795" i="10"/>
  <c r="K8794" i="10"/>
  <c r="K8774" i="10"/>
  <c r="I8770" i="10"/>
  <c r="I8755" i="10"/>
  <c r="I8746" i="10"/>
  <c r="I8740" i="10"/>
  <c r="N8737" i="10"/>
  <c r="U8734" i="10"/>
  <c r="T8734" i="10"/>
  <c r="I8733" i="10"/>
  <c r="I8730" i="10"/>
  <c r="M8725" i="10"/>
  <c r="K8724" i="10"/>
  <c r="O8721" i="10"/>
  <c r="I8720" i="10"/>
  <c r="M8715" i="10"/>
  <c r="K8709" i="10"/>
  <c r="N8709" i="10" s="1"/>
  <c r="I8698" i="10"/>
  <c r="T8694" i="10"/>
  <c r="U8694" i="10"/>
  <c r="I8682" i="10"/>
  <c r="I8670" i="10"/>
  <c r="V8670" i="10"/>
  <c r="O8644" i="10"/>
  <c r="I8638" i="10"/>
  <c r="I8630" i="10"/>
  <c r="V8630" i="10"/>
  <c r="T8626" i="10"/>
  <c r="U8626" i="10"/>
  <c r="T8610" i="10"/>
  <c r="U8610" i="10"/>
  <c r="T8594" i="10"/>
  <c r="U8594" i="10"/>
  <c r="I8590" i="10"/>
  <c r="T8582" i="10"/>
  <c r="U8582" i="10"/>
  <c r="I8578" i="10"/>
  <c r="N8575" i="10"/>
  <c r="K8574" i="10"/>
  <c r="I8562" i="10"/>
  <c r="I8560" i="10"/>
  <c r="I8554" i="10"/>
  <c r="T8550" i="10"/>
  <c r="U8550" i="10"/>
  <c r="T8538" i="10"/>
  <c r="U8538" i="10"/>
  <c r="V8526" i="10"/>
  <c r="I8526" i="10"/>
  <c r="T8498" i="10"/>
  <c r="U8498" i="10"/>
  <c r="T8482" i="10"/>
  <c r="U8482" i="10"/>
  <c r="I8474" i="10"/>
  <c r="T8470" i="10"/>
  <c r="U8470" i="10"/>
  <c r="T8462" i="10"/>
  <c r="U8462" i="10"/>
  <c r="I8458" i="10"/>
  <c r="T8454" i="10"/>
  <c r="U8454" i="10"/>
  <c r="I8455" i="10"/>
  <c r="I8444" i="10"/>
  <c r="K8442" i="10"/>
  <c r="T8438" i="10"/>
  <c r="U8438" i="10"/>
  <c r="V8402" i="10"/>
  <c r="I8402" i="10"/>
  <c r="M8395" i="10"/>
  <c r="I8394" i="10"/>
  <c r="I8389" i="10"/>
  <c r="O8371" i="10"/>
  <c r="K8370" i="10"/>
  <c r="N8360" i="10"/>
  <c r="M8360" i="10"/>
  <c r="V8338" i="10"/>
  <c r="K8338" i="10"/>
  <c r="I8338" i="10"/>
  <c r="O8333" i="10"/>
  <c r="M8333" i="10"/>
  <c r="T8326" i="10"/>
  <c r="U8326" i="10"/>
  <c r="O8325" i="10"/>
  <c r="N8325" i="10"/>
  <c r="M8307" i="10"/>
  <c r="O8307" i="10"/>
  <c r="M8305" i="10"/>
  <c r="K8201" i="10"/>
  <c r="O8201" i="10" s="1"/>
  <c r="I8201" i="10"/>
  <c r="I8187" i="10"/>
  <c r="K8187" i="10"/>
  <c r="O8187" i="10" s="1"/>
  <c r="T8178" i="10"/>
  <c r="U8178" i="10"/>
  <c r="O8128" i="10"/>
  <c r="M8128" i="10"/>
  <c r="N8128" i="10"/>
  <c r="O8117" i="10"/>
  <c r="M8117" i="10"/>
  <c r="M8099" i="10"/>
  <c r="N8099" i="10"/>
  <c r="O8099" i="10"/>
  <c r="M8056" i="10"/>
  <c r="N8056" i="10"/>
  <c r="O8037" i="10"/>
  <c r="N8037" i="10"/>
  <c r="O7956" i="10"/>
  <c r="M7956" i="10"/>
  <c r="N7956" i="10"/>
  <c r="V7954" i="10"/>
  <c r="I7954" i="10"/>
  <c r="K7954" i="10"/>
  <c r="M7923" i="10"/>
  <c r="N7923" i="10"/>
  <c r="O7923" i="10"/>
  <c r="K7902" i="10"/>
  <c r="V7902" i="10"/>
  <c r="I7902" i="10"/>
  <c r="K7873" i="10"/>
  <c r="M7873" i="10" s="1"/>
  <c r="I7873" i="10"/>
  <c r="M7833" i="10"/>
  <c r="N7833" i="10"/>
  <c r="O7833" i="10"/>
  <c r="I7820" i="10"/>
  <c r="K7820" i="10"/>
  <c r="N7804" i="10"/>
  <c r="M7804" i="10"/>
  <c r="O7804" i="10"/>
  <c r="O7555" i="10"/>
  <c r="M7555" i="10"/>
  <c r="N7555" i="10"/>
  <c r="U8350" i="10"/>
  <c r="T8350" i="10"/>
  <c r="I8346" i="10"/>
  <c r="I8344" i="10"/>
  <c r="N8328" i="10"/>
  <c r="I8326" i="10"/>
  <c r="T8322" i="10"/>
  <c r="U8322" i="10"/>
  <c r="T8294" i="10"/>
  <c r="U8294" i="10"/>
  <c r="I8293" i="10"/>
  <c r="M8267" i="10"/>
  <c r="N8263" i="10"/>
  <c r="I8261" i="10"/>
  <c r="U8254" i="10"/>
  <c r="T8254" i="10"/>
  <c r="T8246" i="10"/>
  <c r="U8246" i="10"/>
  <c r="K8238" i="10"/>
  <c r="V8238" i="10"/>
  <c r="U8234" i="10"/>
  <c r="T8234" i="10"/>
  <c r="U8222" i="10"/>
  <c r="T8222" i="10"/>
  <c r="I8204" i="10"/>
  <c r="T8194" i="10"/>
  <c r="U8194" i="10"/>
  <c r="I8193" i="10"/>
  <c r="K8190" i="10"/>
  <c r="V8190" i="10"/>
  <c r="N8180" i="10"/>
  <c r="I8179" i="10"/>
  <c r="I8176" i="10"/>
  <c r="U8170" i="10"/>
  <c r="T8170" i="10"/>
  <c r="N8163" i="10"/>
  <c r="I8161" i="10"/>
  <c r="N8156" i="10"/>
  <c r="I8151" i="10"/>
  <c r="I8146" i="10"/>
  <c r="T8142" i="10"/>
  <c r="U8142" i="10"/>
  <c r="K8134" i="10"/>
  <c r="V8134" i="10"/>
  <c r="I8108" i="10"/>
  <c r="I8095" i="10"/>
  <c r="I8080" i="10"/>
  <c r="I8076" i="10"/>
  <c r="I8058" i="10"/>
  <c r="M8035" i="10"/>
  <c r="U8026" i="10"/>
  <c r="T8026" i="10"/>
  <c r="I8025" i="10"/>
  <c r="I8023" i="10"/>
  <c r="M8012" i="10"/>
  <c r="N8008" i="10"/>
  <c r="U8002" i="10"/>
  <c r="T8002" i="10"/>
  <c r="M7992" i="10"/>
  <c r="N7991" i="10"/>
  <c r="M7969" i="10"/>
  <c r="T7966" i="10"/>
  <c r="I7965" i="10"/>
  <c r="I7960" i="10"/>
  <c r="I7956" i="10"/>
  <c r="I7949" i="10"/>
  <c r="I7948" i="10"/>
  <c r="I7935" i="10"/>
  <c r="I7932" i="10"/>
  <c r="I7931" i="10"/>
  <c r="T7922" i="10"/>
  <c r="I7891" i="10"/>
  <c r="U7882" i="10"/>
  <c r="I7878" i="10"/>
  <c r="V7878" i="10"/>
  <c r="I7867" i="10"/>
  <c r="I7864" i="10"/>
  <c r="I7857" i="10"/>
  <c r="I7843" i="10"/>
  <c r="I7828" i="10"/>
  <c r="I7823" i="10"/>
  <c r="U7806" i="10"/>
  <c r="T7806" i="10"/>
  <c r="I7798" i="10"/>
  <c r="V7798" i="10"/>
  <c r="K7784" i="10"/>
  <c r="N7784" i="10" s="1"/>
  <c r="I7784" i="10"/>
  <c r="T7758" i="10"/>
  <c r="O7733" i="10"/>
  <c r="N7733" i="10"/>
  <c r="I7704" i="10"/>
  <c r="V7702" i="10"/>
  <c r="K7702" i="10"/>
  <c r="I7686" i="10"/>
  <c r="V7686" i="10"/>
  <c r="K7665" i="10"/>
  <c r="I7665" i="10"/>
  <c r="K7559" i="10"/>
  <c r="I7559" i="10"/>
  <c r="I7484" i="10"/>
  <c r="K7484" i="10"/>
  <c r="U7234" i="10"/>
  <c r="T7234" i="10"/>
  <c r="U7222" i="10"/>
  <c r="T7222" i="10"/>
  <c r="U7150" i="10"/>
  <c r="T7150" i="10"/>
  <c r="N7065" i="10"/>
  <c r="M7065" i="10"/>
  <c r="O7065" i="10"/>
  <c r="M7063" i="10"/>
  <c r="N7063" i="10"/>
  <c r="O7063" i="10"/>
  <c r="V7434" i="10"/>
  <c r="K7434" i="10"/>
  <c r="I7434" i="10"/>
  <c r="M7325" i="10"/>
  <c r="N7325" i="10"/>
  <c r="O7325" i="10"/>
  <c r="I7248" i="10"/>
  <c r="K7248" i="10"/>
  <c r="O7248" i="10" s="1"/>
  <c r="K8350" i="10"/>
  <c r="V8350" i="10"/>
  <c r="K8342" i="10"/>
  <c r="V8342" i="10"/>
  <c r="T8334" i="10"/>
  <c r="U8334" i="10"/>
  <c r="I8305" i="10"/>
  <c r="K8294" i="10"/>
  <c r="V8294" i="10"/>
  <c r="U8286" i="10"/>
  <c r="T8286" i="10"/>
  <c r="U8266" i="10"/>
  <c r="T8266" i="10"/>
  <c r="T8262" i="10"/>
  <c r="U8262" i="10"/>
  <c r="T8258" i="10"/>
  <c r="U8258" i="10"/>
  <c r="I8250" i="10"/>
  <c r="T8226" i="10"/>
  <c r="U8226" i="10"/>
  <c r="T8218" i="10"/>
  <c r="U8218" i="10"/>
  <c r="I8205" i="10"/>
  <c r="I8184" i="10"/>
  <c r="T8162" i="10"/>
  <c r="U8162" i="10"/>
  <c r="O8160" i="10"/>
  <c r="I8137" i="10"/>
  <c r="U8130" i="10"/>
  <c r="T8130" i="10"/>
  <c r="T8122" i="10"/>
  <c r="U8122" i="10"/>
  <c r="I8120" i="10"/>
  <c r="I8078" i="10"/>
  <c r="V8078" i="10"/>
  <c r="T8046" i="10"/>
  <c r="U8046" i="10"/>
  <c r="I8047" i="10"/>
  <c r="U8022" i="10"/>
  <c r="T8022" i="10"/>
  <c r="I7946" i="10"/>
  <c r="I7928" i="10"/>
  <c r="T7910" i="10"/>
  <c r="U7910" i="10"/>
  <c r="I7855" i="10"/>
  <c r="M7829" i="10"/>
  <c r="O7829" i="10"/>
  <c r="V7758" i="10"/>
  <c r="K7758" i="10"/>
  <c r="M7743" i="10"/>
  <c r="N7743" i="10"/>
  <c r="V7698" i="10"/>
  <c r="K7698" i="10"/>
  <c r="K7668" i="10"/>
  <c r="M7668" i="10" s="1"/>
  <c r="I7668" i="10"/>
  <c r="O7548" i="10"/>
  <c r="M7548" i="10"/>
  <c r="N7548" i="10"/>
  <c r="U7494" i="10"/>
  <c r="T7494" i="10"/>
  <c r="U8414" i="10"/>
  <c r="T8414" i="10"/>
  <c r="I8410" i="10"/>
  <c r="T8406" i="10"/>
  <c r="U8406" i="10"/>
  <c r="I8378" i="10"/>
  <c r="T8366" i="10"/>
  <c r="U8366" i="10"/>
  <c r="I8367" i="10"/>
  <c r="T8346" i="10"/>
  <c r="U8346" i="10"/>
  <c r="I8342" i="10"/>
  <c r="T8338" i="10"/>
  <c r="U8338" i="10"/>
  <c r="N8337" i="10"/>
  <c r="I8327" i="10"/>
  <c r="U8318" i="10"/>
  <c r="T8318" i="10"/>
  <c r="T8310" i="10"/>
  <c r="U8310" i="10"/>
  <c r="I8306" i="10"/>
  <c r="M8301" i="10"/>
  <c r="I8296" i="10"/>
  <c r="T8290" i="10"/>
  <c r="U8290" i="10"/>
  <c r="O8289" i="10"/>
  <c r="T8274" i="10"/>
  <c r="U8274" i="10"/>
  <c r="I8274" i="10"/>
  <c r="I8254" i="10"/>
  <c r="V8254" i="10"/>
  <c r="I8241" i="10"/>
  <c r="I8210" i="10"/>
  <c r="I8206" i="10"/>
  <c r="I8180" i="10"/>
  <c r="I8170" i="10"/>
  <c r="O8161" i="10"/>
  <c r="N8160" i="10"/>
  <c r="M8157" i="10"/>
  <c r="I8138" i="10"/>
  <c r="I8126" i="10"/>
  <c r="V8126" i="10"/>
  <c r="N8097" i="10"/>
  <c r="U8090" i="10"/>
  <c r="T8090" i="10"/>
  <c r="O8080" i="10"/>
  <c r="N8057" i="10"/>
  <c r="I8054" i="10"/>
  <c r="I8013" i="10"/>
  <c r="K8000" i="10"/>
  <c r="O8000" i="10" s="1"/>
  <c r="K7997" i="10"/>
  <c r="N7997" i="10" s="1"/>
  <c r="K7994" i="10"/>
  <c r="I7986" i="10"/>
  <c r="I7969" i="10"/>
  <c r="T7962" i="10"/>
  <c r="U7962" i="10"/>
  <c r="O7944" i="10"/>
  <c r="N7940" i="10"/>
  <c r="M7939" i="10"/>
  <c r="O7932" i="10"/>
  <c r="O7931" i="10"/>
  <c r="I7925" i="10"/>
  <c r="N7921" i="10"/>
  <c r="I7914" i="10"/>
  <c r="K7912" i="10"/>
  <c r="M7912" i="10" s="1"/>
  <c r="K7898" i="10"/>
  <c r="I7897" i="10"/>
  <c r="I7892" i="10"/>
  <c r="U7886" i="10"/>
  <c r="T7886" i="10"/>
  <c r="V7842" i="10"/>
  <c r="K7842" i="10"/>
  <c r="I7829" i="10"/>
  <c r="I7804" i="10"/>
  <c r="U7786" i="10"/>
  <c r="T7786" i="10"/>
  <c r="K7785" i="10"/>
  <c r="O7785" i="10" s="1"/>
  <c r="I7776" i="10"/>
  <c r="I7772" i="10"/>
  <c r="K7772" i="10"/>
  <c r="O7772" i="10" s="1"/>
  <c r="V7754" i="10"/>
  <c r="I7754" i="10"/>
  <c r="K7754" i="10"/>
  <c r="I7743" i="10"/>
  <c r="I7741" i="10"/>
  <c r="K7741" i="10"/>
  <c r="K7734" i="10"/>
  <c r="V7734" i="10"/>
  <c r="V7718" i="10"/>
  <c r="K7718" i="10"/>
  <c r="I7526" i="10"/>
  <c r="V7526" i="10"/>
  <c r="K7526" i="10"/>
  <c r="N7504" i="10"/>
  <c r="V7498" i="10"/>
  <c r="K7498" i="10"/>
  <c r="U7478" i="10"/>
  <c r="T7478" i="10"/>
  <c r="K7425" i="10"/>
  <c r="I7425" i="10"/>
  <c r="O7211" i="10"/>
  <c r="M7211" i="10"/>
  <c r="N7211" i="10"/>
  <c r="U8542" i="10"/>
  <c r="T8542" i="10"/>
  <c r="I8534" i="10"/>
  <c r="T8530" i="10"/>
  <c r="U8530" i="10"/>
  <c r="U8526" i="10"/>
  <c r="T8526" i="10"/>
  <c r="I8523" i="10"/>
  <c r="T8486" i="10"/>
  <c r="U8486" i="10"/>
  <c r="I8463" i="10"/>
  <c r="I8454" i="10"/>
  <c r="T8450" i="10"/>
  <c r="U8450" i="10"/>
  <c r="K8446" i="10"/>
  <c r="V8446" i="10"/>
  <c r="I8445" i="10"/>
  <c r="I8438" i="10"/>
  <c r="V8438" i="10"/>
  <c r="T8430" i="10"/>
  <c r="U8430" i="10"/>
  <c r="I8426" i="10"/>
  <c r="I8421" i="10"/>
  <c r="I8418" i="10"/>
  <c r="T8390" i="10"/>
  <c r="U8390" i="10"/>
  <c r="I8391" i="10"/>
  <c r="I8388" i="10"/>
  <c r="T8378" i="10"/>
  <c r="U8378" i="10"/>
  <c r="T8358" i="10"/>
  <c r="U8358" i="10"/>
  <c r="I8357" i="10"/>
  <c r="I8340" i="10"/>
  <c r="N8332" i="10"/>
  <c r="I8322" i="10"/>
  <c r="T8306" i="10"/>
  <c r="U8306" i="10"/>
  <c r="T8302" i="10"/>
  <c r="U8302" i="10"/>
  <c r="I8303" i="10"/>
  <c r="K8286" i="10"/>
  <c r="I8282" i="10"/>
  <c r="K8278" i="10"/>
  <c r="I8263" i="10"/>
  <c r="I8251" i="10"/>
  <c r="K8246" i="10"/>
  <c r="I8245" i="10"/>
  <c r="I8242" i="10"/>
  <c r="I8239" i="10"/>
  <c r="T8230" i="10"/>
  <c r="U8230" i="10"/>
  <c r="I8213" i="10"/>
  <c r="T8206" i="10"/>
  <c r="U8206" i="10"/>
  <c r="O8204" i="10"/>
  <c r="I8194" i="10"/>
  <c r="U8190" i="10"/>
  <c r="T8190" i="10"/>
  <c r="O8183" i="10"/>
  <c r="K8182" i="10"/>
  <c r="K8178" i="10"/>
  <c r="T8166" i="10"/>
  <c r="U8166" i="10"/>
  <c r="I8164" i="10"/>
  <c r="N8161" i="10"/>
  <c r="T8146" i="10"/>
  <c r="U8146" i="10"/>
  <c r="O8136" i="10"/>
  <c r="N8133" i="10"/>
  <c r="O8119" i="10"/>
  <c r="K8118" i="10"/>
  <c r="U8114" i="10"/>
  <c r="T8114" i="10"/>
  <c r="T8102" i="10"/>
  <c r="U8102" i="10"/>
  <c r="I8101" i="10"/>
  <c r="K8094" i="10"/>
  <c r="V8094" i="10"/>
  <c r="T8082" i="10"/>
  <c r="U8082" i="10"/>
  <c r="I8082" i="10"/>
  <c r="N8080" i="10"/>
  <c r="I8066" i="10"/>
  <c r="U8054" i="10"/>
  <c r="T8054" i="10"/>
  <c r="I8048" i="10"/>
  <c r="I8042" i="10"/>
  <c r="T8038" i="10"/>
  <c r="U8038" i="10"/>
  <c r="T8030" i="10"/>
  <c r="I8031" i="10"/>
  <c r="K8022" i="10"/>
  <c r="V8022" i="10"/>
  <c r="U8018" i="10"/>
  <c r="T8018" i="10"/>
  <c r="O8015" i="10"/>
  <c r="K8014" i="10"/>
  <c r="U7982" i="10"/>
  <c r="T7982" i="10"/>
  <c r="U7970" i="10"/>
  <c r="T7970" i="10"/>
  <c r="O7945" i="10"/>
  <c r="N7944" i="10"/>
  <c r="O7943" i="10"/>
  <c r="U7938" i="10"/>
  <c r="T7938" i="10"/>
  <c r="N7932" i="10"/>
  <c r="N7931" i="10"/>
  <c r="K7930" i="10"/>
  <c r="O7927" i="10"/>
  <c r="T7914" i="10"/>
  <c r="T7906" i="10"/>
  <c r="U7906" i="10"/>
  <c r="I7859" i="10"/>
  <c r="K7859" i="10"/>
  <c r="M7859" i="10" s="1"/>
  <c r="N7844" i="10"/>
  <c r="O7843" i="10"/>
  <c r="U7838" i="10"/>
  <c r="T7838" i="10"/>
  <c r="N7805" i="10"/>
  <c r="O7805" i="10"/>
  <c r="O7744" i="10"/>
  <c r="M7744" i="10"/>
  <c r="K7705" i="10"/>
  <c r="I7705" i="10"/>
  <c r="M7675" i="10"/>
  <c r="O7675" i="10"/>
  <c r="V7666" i="10"/>
  <c r="K7666" i="10"/>
  <c r="M7655" i="10"/>
  <c r="N7655" i="10"/>
  <c r="I7635" i="10"/>
  <c r="K7635" i="10"/>
  <c r="I7595" i="10"/>
  <c r="K7595" i="10"/>
  <c r="N7595" i="10" s="1"/>
  <c r="K7465" i="10"/>
  <c r="N7465" i="10" s="1"/>
  <c r="I7465" i="10"/>
  <c r="K7440" i="10"/>
  <c r="I7440" i="10"/>
  <c r="M7179" i="10"/>
  <c r="N7179" i="10"/>
  <c r="O7179" i="10"/>
  <c r="U8330" i="10"/>
  <c r="T8330" i="10"/>
  <c r="K8298" i="10"/>
  <c r="T8278" i="10"/>
  <c r="U8278" i="10"/>
  <c r="N8273" i="10"/>
  <c r="K8270" i="10"/>
  <c r="T8250" i="10"/>
  <c r="U8250" i="10"/>
  <c r="T8238" i="10"/>
  <c r="U8238" i="10"/>
  <c r="K8226" i="10"/>
  <c r="K8218" i="10"/>
  <c r="T8214" i="10"/>
  <c r="U8214" i="10"/>
  <c r="I8211" i="10"/>
  <c r="N8204" i="10"/>
  <c r="T8198" i="10"/>
  <c r="U8198" i="10"/>
  <c r="K8186" i="10"/>
  <c r="N8183" i="10"/>
  <c r="O8176" i="10"/>
  <c r="I8173" i="10"/>
  <c r="I8165" i="10"/>
  <c r="U8158" i="10"/>
  <c r="T8158" i="10"/>
  <c r="K8154" i="10"/>
  <c r="I8150" i="10"/>
  <c r="V8150" i="10"/>
  <c r="M8133" i="10"/>
  <c r="T8126" i="10"/>
  <c r="K8122" i="10"/>
  <c r="N8119" i="10"/>
  <c r="T8106" i="10"/>
  <c r="K8098" i="10"/>
  <c r="I8092" i="10"/>
  <c r="K8090" i="10"/>
  <c r="U8086" i="10"/>
  <c r="T8086" i="10"/>
  <c r="I8079" i="10"/>
  <c r="T8074" i="10"/>
  <c r="T8062" i="10"/>
  <c r="K8046" i="10"/>
  <c r="I8037" i="10"/>
  <c r="N8033" i="10"/>
  <c r="K8018" i="10"/>
  <c r="N8015" i="10"/>
  <c r="K7998" i="10"/>
  <c r="O7988" i="10"/>
  <c r="K7978" i="10"/>
  <c r="K7962" i="10"/>
  <c r="U7958" i="10"/>
  <c r="T7958" i="10"/>
  <c r="T7954" i="10"/>
  <c r="U7954" i="10"/>
  <c r="T7946" i="10"/>
  <c r="N7945" i="10"/>
  <c r="N7943" i="10"/>
  <c r="K7942" i="10"/>
  <c r="N7927" i="10"/>
  <c r="K7922" i="10"/>
  <c r="I7915" i="10"/>
  <c r="T7902" i="10"/>
  <c r="I7903" i="10"/>
  <c r="I7898" i="10"/>
  <c r="U7870" i="10"/>
  <c r="T7870" i="10"/>
  <c r="N7857" i="10"/>
  <c r="K7854" i="10"/>
  <c r="V7854" i="10"/>
  <c r="I7846" i="10"/>
  <c r="V7846" i="10"/>
  <c r="M7844" i="10"/>
  <c r="N7843" i="10"/>
  <c r="N7819" i="10"/>
  <c r="K7818" i="10"/>
  <c r="U7814" i="10"/>
  <c r="T7814" i="10"/>
  <c r="I7812" i="10"/>
  <c r="N7807" i="10"/>
  <c r="K7806" i="10"/>
  <c r="K7800" i="10"/>
  <c r="M7800" i="10" s="1"/>
  <c r="I7800" i="10"/>
  <c r="V7794" i="10"/>
  <c r="K7794" i="10"/>
  <c r="I7791" i="10"/>
  <c r="K7768" i="10"/>
  <c r="M7768" i="10" s="1"/>
  <c r="I7768" i="10"/>
  <c r="I7744" i="10"/>
  <c r="I7716" i="10"/>
  <c r="V7714" i="10"/>
  <c r="K7714" i="10"/>
  <c r="I7714" i="10"/>
  <c r="N7600" i="10"/>
  <c r="M7600" i="10"/>
  <c r="K7388" i="10"/>
  <c r="I7388" i="10"/>
  <c r="K8358" i="10"/>
  <c r="V8358" i="10"/>
  <c r="T8354" i="10"/>
  <c r="U8354" i="10"/>
  <c r="T8270" i="10"/>
  <c r="U8270" i="10"/>
  <c r="K8214" i="10"/>
  <c r="V8214" i="10"/>
  <c r="U8202" i="10"/>
  <c r="T8202" i="10"/>
  <c r="K8200" i="10"/>
  <c r="O8200" i="10" s="1"/>
  <c r="I8195" i="10"/>
  <c r="T8174" i="10"/>
  <c r="U8174" i="10"/>
  <c r="I8168" i="10"/>
  <c r="K8158" i="10"/>
  <c r="V8158" i="10"/>
  <c r="K8146" i="10"/>
  <c r="K8143" i="10"/>
  <c r="O8143" i="10" s="1"/>
  <c r="T8138" i="10"/>
  <c r="I8127" i="10"/>
  <c r="K8111" i="10"/>
  <c r="M8111" i="10" s="1"/>
  <c r="I8104" i="10"/>
  <c r="K8085" i="10"/>
  <c r="M8085" i="10" s="1"/>
  <c r="I8084" i="10"/>
  <c r="I8083" i="10"/>
  <c r="T8078" i="10"/>
  <c r="U8078" i="10"/>
  <c r="K8077" i="10"/>
  <c r="I8067" i="10"/>
  <c r="K8064" i="10"/>
  <c r="N8064" i="10" s="1"/>
  <c r="K8058" i="10"/>
  <c r="T8050" i="10"/>
  <c r="U8050" i="10"/>
  <c r="T8042" i="10"/>
  <c r="I8040" i="10"/>
  <c r="K7995" i="10"/>
  <c r="M7995" i="10" s="1"/>
  <c r="M7988" i="10"/>
  <c r="K7981" i="10"/>
  <c r="N7981" i="10" s="1"/>
  <c r="I7975" i="10"/>
  <c r="I7972" i="10"/>
  <c r="T7942" i="10"/>
  <c r="U7942" i="10"/>
  <c r="T7930" i="10"/>
  <c r="U7930" i="10"/>
  <c r="I7908" i="10"/>
  <c r="U7894" i="10"/>
  <c r="T7894" i="10"/>
  <c r="U7878" i="10"/>
  <c r="T7878" i="10"/>
  <c r="O7860" i="10"/>
  <c r="N7860" i="10"/>
  <c r="U7850" i="10"/>
  <c r="I7851" i="10"/>
  <c r="U7842" i="10"/>
  <c r="I7825" i="10"/>
  <c r="K7825" i="10"/>
  <c r="N7825" i="10" s="1"/>
  <c r="M7819" i="10"/>
  <c r="M7807" i="10"/>
  <c r="I7797" i="10"/>
  <c r="K7797" i="10"/>
  <c r="U7790" i="10"/>
  <c r="T7790" i="10"/>
  <c r="K7766" i="10"/>
  <c r="V7766" i="10"/>
  <c r="I7766" i="10"/>
  <c r="I7759" i="10"/>
  <c r="K7759" i="10"/>
  <c r="O7747" i="10"/>
  <c r="M7747" i="10"/>
  <c r="T7738" i="10"/>
  <c r="K7737" i="10"/>
  <c r="I7737" i="10"/>
  <c r="M7733" i="10"/>
  <c r="K7671" i="10"/>
  <c r="I7671" i="10"/>
  <c r="N7659" i="10"/>
  <c r="M7659" i="10"/>
  <c r="O7659" i="10"/>
  <c r="M7648" i="10"/>
  <c r="O7648" i="10"/>
  <c r="U7638" i="10"/>
  <c r="T7638" i="10"/>
  <c r="K7565" i="10"/>
  <c r="N7565" i="10" s="1"/>
  <c r="I7565" i="10"/>
  <c r="K7552" i="10"/>
  <c r="I7552" i="10"/>
  <c r="M7547" i="10"/>
  <c r="N7547" i="10"/>
  <c r="O7547" i="10"/>
  <c r="N7472" i="10"/>
  <c r="M7472" i="10"/>
  <c r="V7470" i="10"/>
  <c r="K7470" i="10"/>
  <c r="N7443" i="10"/>
  <c r="M7443" i="10"/>
  <c r="O7443" i="10"/>
  <c r="I7431" i="10"/>
  <c r="K7431" i="10"/>
  <c r="O7431" i="10" s="1"/>
  <c r="V7114" i="10"/>
  <c r="K7114" i="10"/>
  <c r="T8182" i="10"/>
  <c r="U8182" i="10"/>
  <c r="T8150" i="10"/>
  <c r="U8150" i="10"/>
  <c r="T8134" i="10"/>
  <c r="U8134" i="10"/>
  <c r="U8118" i="10"/>
  <c r="T8118" i="10"/>
  <c r="U8098" i="10"/>
  <c r="T8098" i="10"/>
  <c r="U8066" i="10"/>
  <c r="T8066" i="10"/>
  <c r="U8014" i="10"/>
  <c r="T8014" i="10"/>
  <c r="T7994" i="10"/>
  <c r="U7994" i="10"/>
  <c r="T7986" i="10"/>
  <c r="U7986" i="10"/>
  <c r="T7974" i="10"/>
  <c r="U7974" i="10"/>
  <c r="U7926" i="10"/>
  <c r="T7926" i="10"/>
  <c r="I7886" i="10"/>
  <c r="V7886" i="10"/>
  <c r="I7880" i="10"/>
  <c r="K7880" i="10"/>
  <c r="N7867" i="10"/>
  <c r="M7867" i="10"/>
  <c r="U7818" i="10"/>
  <c r="I7775" i="10"/>
  <c r="K7775" i="10"/>
  <c r="V7742" i="10"/>
  <c r="I7742" i="10"/>
  <c r="K7742" i="10"/>
  <c r="I7740" i="10"/>
  <c r="K7740" i="10"/>
  <c r="U7702" i="10"/>
  <c r="T7702" i="10"/>
  <c r="I7676" i="10"/>
  <c r="K7676" i="10"/>
  <c r="M7636" i="10"/>
  <c r="O7636" i="10"/>
  <c r="I7620" i="10"/>
  <c r="K7620" i="10"/>
  <c r="O7620" i="10" s="1"/>
  <c r="O7520" i="10"/>
  <c r="M7520" i="10"/>
  <c r="N7520" i="10"/>
  <c r="I7493" i="10"/>
  <c r="K7493" i="10"/>
  <c r="M7493" i="10" s="1"/>
  <c r="U7366" i="10"/>
  <c r="T7366" i="10"/>
  <c r="K7321" i="10"/>
  <c r="I7321" i="10"/>
  <c r="N7289" i="10"/>
  <c r="M7289" i="10"/>
  <c r="O7289" i="10"/>
  <c r="K7219" i="10"/>
  <c r="M7219" i="10" s="1"/>
  <c r="I7219" i="10"/>
  <c r="N7040" i="10"/>
  <c r="O7040" i="10"/>
  <c r="O7015" i="10"/>
  <c r="N7015" i="10"/>
  <c r="M7015" i="10"/>
  <c r="I7006" i="10"/>
  <c r="V7006" i="10"/>
  <c r="K7006" i="10"/>
  <c r="I6993" i="10"/>
  <c r="K6993" i="10"/>
  <c r="O6993" i="10" s="1"/>
  <c r="I7771" i="10"/>
  <c r="I7758" i="10"/>
  <c r="O7736" i="10"/>
  <c r="T7730" i="10"/>
  <c r="K7730" i="10"/>
  <c r="T7718" i="10"/>
  <c r="I7717" i="10"/>
  <c r="U7706" i="10"/>
  <c r="K7704" i="10"/>
  <c r="I7701" i="10"/>
  <c r="I7698" i="10"/>
  <c r="O7692" i="10"/>
  <c r="T7686" i="10"/>
  <c r="O7673" i="10"/>
  <c r="U7670" i="10"/>
  <c r="T7670" i="10"/>
  <c r="U7650" i="10"/>
  <c r="K7646" i="10"/>
  <c r="K7643" i="10"/>
  <c r="I7636" i="10"/>
  <c r="K7615" i="10"/>
  <c r="M7615" i="10" s="1"/>
  <c r="K7610" i="10"/>
  <c r="M7601" i="10"/>
  <c r="K7588" i="10"/>
  <c r="N7588" i="10" s="1"/>
  <c r="N7573" i="10"/>
  <c r="N7572" i="10"/>
  <c r="K7566" i="10"/>
  <c r="U7558" i="10"/>
  <c r="T7558" i="10"/>
  <c r="O7524" i="10"/>
  <c r="K7510" i="10"/>
  <c r="U7502" i="10"/>
  <c r="O7500" i="10"/>
  <c r="I7498" i="10"/>
  <c r="K7494" i="10"/>
  <c r="N7491" i="10"/>
  <c r="K7490" i="10"/>
  <c r="K7482" i="10"/>
  <c r="O7468" i="10"/>
  <c r="N7468" i="10"/>
  <c r="M7444" i="10"/>
  <c r="U7430" i="10"/>
  <c r="T7430" i="10"/>
  <c r="N7420" i="10"/>
  <c r="M7420" i="10"/>
  <c r="I7371" i="10"/>
  <c r="K7371" i="10"/>
  <c r="I7341" i="10"/>
  <c r="K7341" i="10"/>
  <c r="O7341" i="10" s="1"/>
  <c r="K7262" i="10"/>
  <c r="V7262" i="10"/>
  <c r="V7246" i="10"/>
  <c r="K7246" i="10"/>
  <c r="V7238" i="10"/>
  <c r="I7238" i="10"/>
  <c r="K7229" i="10"/>
  <c r="M7229" i="10" s="1"/>
  <c r="I7229" i="10"/>
  <c r="U7186" i="10"/>
  <c r="T7186" i="10"/>
  <c r="N7145" i="10"/>
  <c r="M7145" i="10"/>
  <c r="O7145" i="10"/>
  <c r="M7140" i="10"/>
  <c r="N7140" i="10"/>
  <c r="O7140" i="10"/>
  <c r="N7692" i="10"/>
  <c r="U7578" i="10"/>
  <c r="T7578" i="10"/>
  <c r="M7573" i="10"/>
  <c r="M7572" i="10"/>
  <c r="I7548" i="10"/>
  <c r="U7542" i="10"/>
  <c r="T7542" i="10"/>
  <c r="N7524" i="10"/>
  <c r="T7518" i="10"/>
  <c r="I7520" i="10"/>
  <c r="I7518" i="10"/>
  <c r="V7518" i="10"/>
  <c r="I7516" i="10"/>
  <c r="K7514" i="10"/>
  <c r="M7500" i="10"/>
  <c r="M7491" i="10"/>
  <c r="K7476" i="10"/>
  <c r="N7476" i="10" s="1"/>
  <c r="I7476" i="10"/>
  <c r="V7474" i="10"/>
  <c r="K7474" i="10"/>
  <c r="I7468" i="10"/>
  <c r="V7466" i="10"/>
  <c r="K7466" i="10"/>
  <c r="I7432" i="10"/>
  <c r="K7432" i="10"/>
  <c r="V7426" i="10"/>
  <c r="I7426" i="10"/>
  <c r="M7421" i="10"/>
  <c r="I7420" i="10"/>
  <c r="U7414" i="10"/>
  <c r="T7414" i="10"/>
  <c r="O7404" i="10"/>
  <c r="N7404" i="10"/>
  <c r="I7399" i="10"/>
  <c r="N7361" i="10"/>
  <c r="K7357" i="10"/>
  <c r="I7357" i="10"/>
  <c r="I7352" i="10"/>
  <c r="U7330" i="10"/>
  <c r="T7330" i="10"/>
  <c r="K7322" i="10"/>
  <c r="V7322" i="10"/>
  <c r="O7308" i="10"/>
  <c r="K7307" i="10"/>
  <c r="I7307" i="10"/>
  <c r="K7303" i="10"/>
  <c r="O7303" i="10" s="1"/>
  <c r="I7303" i="10"/>
  <c r="O7301" i="10"/>
  <c r="K7300" i="10"/>
  <c r="O7300" i="10" s="1"/>
  <c r="N7287" i="10"/>
  <c r="O7287" i="10"/>
  <c r="I7262" i="10"/>
  <c r="K7241" i="10"/>
  <c r="O7241" i="10" s="1"/>
  <c r="I7241" i="10"/>
  <c r="I7217" i="10"/>
  <c r="K7217" i="10"/>
  <c r="N7217" i="10" s="1"/>
  <c r="M7195" i="10"/>
  <c r="O7195" i="10"/>
  <c r="N7195" i="10"/>
  <c r="I7145" i="10"/>
  <c r="N7061" i="10"/>
  <c r="O7061" i="10"/>
  <c r="I7031" i="10"/>
  <c r="M6996" i="10"/>
  <c r="N6996" i="10"/>
  <c r="O6996" i="10"/>
  <c r="I6961" i="10"/>
  <c r="I6930" i="10"/>
  <c r="K6923" i="10"/>
  <c r="K6906" i="10"/>
  <c r="V6906" i="10"/>
  <c r="I6883" i="10"/>
  <c r="K6883" i="10"/>
  <c r="N6883" i="10" s="1"/>
  <c r="I6874" i="10"/>
  <c r="M6872" i="10"/>
  <c r="O6872" i="10"/>
  <c r="N6872" i="10"/>
  <c r="T7770" i="10"/>
  <c r="I7762" i="10"/>
  <c r="I7733" i="10"/>
  <c r="I7730" i="10"/>
  <c r="I7708" i="10"/>
  <c r="I7680" i="10"/>
  <c r="K7678" i="10"/>
  <c r="V7678" i="10"/>
  <c r="I7660" i="10"/>
  <c r="U7642" i="10"/>
  <c r="T7642" i="10"/>
  <c r="K7626" i="10"/>
  <c r="U7622" i="10"/>
  <c r="T7622" i="10"/>
  <c r="I7610" i="10"/>
  <c r="K7586" i="10"/>
  <c r="I7585" i="10"/>
  <c r="K7578" i="10"/>
  <c r="K7567" i="10"/>
  <c r="O7567" i="10" s="1"/>
  <c r="I7566" i="10"/>
  <c r="I7560" i="10"/>
  <c r="K7542" i="10"/>
  <c r="V7542" i="10"/>
  <c r="K7538" i="10"/>
  <c r="U7522" i="10"/>
  <c r="U7510" i="10"/>
  <c r="T7510" i="10"/>
  <c r="K7511" i="10"/>
  <c r="O7511" i="10" s="1"/>
  <c r="I7510" i="10"/>
  <c r="T7498" i="10"/>
  <c r="K7471" i="10"/>
  <c r="O7471" i="10" s="1"/>
  <c r="I7454" i="10"/>
  <c r="V7454" i="10"/>
  <c r="K7452" i="10"/>
  <c r="M7452" i="10" s="1"/>
  <c r="I7429" i="10"/>
  <c r="K7416" i="10"/>
  <c r="I7416" i="10"/>
  <c r="K7412" i="10"/>
  <c r="O7412" i="10" s="1"/>
  <c r="K7402" i="10"/>
  <c r="I7366" i="10"/>
  <c r="V7366" i="10"/>
  <c r="K7366" i="10"/>
  <c r="I7344" i="10"/>
  <c r="K7335" i="10"/>
  <c r="U7318" i="10"/>
  <c r="T7318" i="10"/>
  <c r="V7310" i="10"/>
  <c r="I7310" i="10"/>
  <c r="I7298" i="10"/>
  <c r="V7298" i="10"/>
  <c r="K7298" i="10"/>
  <c r="K7296" i="10"/>
  <c r="I7280" i="10"/>
  <c r="I7272" i="10"/>
  <c r="K7251" i="10"/>
  <c r="N7251" i="10" s="1"/>
  <c r="U7218" i="10"/>
  <c r="T7218" i="10"/>
  <c r="K7202" i="10"/>
  <c r="V7202" i="10"/>
  <c r="U7170" i="10"/>
  <c r="T7170" i="10"/>
  <c r="M7107" i="10"/>
  <c r="O7107" i="10"/>
  <c r="N7107" i="10"/>
  <c r="V7098" i="10"/>
  <c r="I7098" i="10"/>
  <c r="K7080" i="10"/>
  <c r="M7080" i="10" s="1"/>
  <c r="M7036" i="10"/>
  <c r="N7036" i="10"/>
  <c r="K7011" i="10"/>
  <c r="I7011" i="10"/>
  <c r="V6950" i="10"/>
  <c r="K6950" i="10"/>
  <c r="M6912" i="10"/>
  <c r="N6912" i="10"/>
  <c r="O6912" i="10"/>
  <c r="U7554" i="10"/>
  <c r="U7534" i="10"/>
  <c r="U7446" i="10"/>
  <c r="T7446" i="10"/>
  <c r="K7409" i="10"/>
  <c r="O7409" i="10" s="1"/>
  <c r="I7409" i="10"/>
  <c r="I7407" i="10"/>
  <c r="K7407" i="10"/>
  <c r="U7398" i="10"/>
  <c r="T7398" i="10"/>
  <c r="O7380" i="10"/>
  <c r="M7380" i="10"/>
  <c r="V7330" i="10"/>
  <c r="K7330" i="10"/>
  <c r="K7315" i="10"/>
  <c r="I7315" i="10"/>
  <c r="M7133" i="10"/>
  <c r="O7133" i="10"/>
  <c r="N7133" i="10"/>
  <c r="M7123" i="10"/>
  <c r="N7123" i="10"/>
  <c r="N7113" i="10"/>
  <c r="M7113" i="10"/>
  <c r="O7113" i="10"/>
  <c r="O7064" i="10"/>
  <c r="M7064" i="10"/>
  <c r="N7064" i="10"/>
  <c r="I7055" i="10"/>
  <c r="K7055" i="10"/>
  <c r="O7039" i="10"/>
  <c r="N7039" i="10"/>
  <c r="M7039" i="10"/>
  <c r="O6964" i="10"/>
  <c r="M6964" i="10"/>
  <c r="I6950" i="10"/>
  <c r="I6912" i="10"/>
  <c r="K7670" i="10"/>
  <c r="V7670" i="10"/>
  <c r="I7666" i="10"/>
  <c r="I7626" i="10"/>
  <c r="O7609" i="10"/>
  <c r="I7586" i="10"/>
  <c r="I7578" i="10"/>
  <c r="U7574" i="10"/>
  <c r="T7574" i="10"/>
  <c r="I7572" i="10"/>
  <c r="U7566" i="10"/>
  <c r="O7553" i="10"/>
  <c r="I7538" i="10"/>
  <c r="T7530" i="10"/>
  <c r="O7529" i="10"/>
  <c r="U7526" i="10"/>
  <c r="T7526" i="10"/>
  <c r="I7500" i="10"/>
  <c r="I7497" i="10"/>
  <c r="I7402" i="10"/>
  <c r="I7380" i="10"/>
  <c r="I7374" i="10"/>
  <c r="V7370" i="10"/>
  <c r="K7370" i="10"/>
  <c r="U7354" i="10"/>
  <c r="T7354" i="10"/>
  <c r="I7330" i="10"/>
  <c r="I7318" i="10"/>
  <c r="V7318" i="10"/>
  <c r="K7318" i="10"/>
  <c r="U7302" i="10"/>
  <c r="T7302" i="10"/>
  <c r="O7291" i="10"/>
  <c r="M7291" i="10"/>
  <c r="M7288" i="10"/>
  <c r="O7288" i="10"/>
  <c r="M7283" i="10"/>
  <c r="N7283" i="10"/>
  <c r="O7283" i="10"/>
  <c r="O7245" i="10"/>
  <c r="N7245" i="10"/>
  <c r="M7245" i="10"/>
  <c r="N7235" i="10"/>
  <c r="O7235" i="10"/>
  <c r="M7235" i="10"/>
  <c r="K7210" i="10"/>
  <c r="V7210" i="10"/>
  <c r="U7178" i="10"/>
  <c r="T7178" i="10"/>
  <c r="I7113" i="10"/>
  <c r="O7047" i="10"/>
  <c r="M7047" i="10"/>
  <c r="N7047" i="10"/>
  <c r="K6974" i="10"/>
  <c r="V6974" i="10"/>
  <c r="I6964" i="10"/>
  <c r="I6933" i="10"/>
  <c r="K6842" i="10"/>
  <c r="V6842" i="10"/>
  <c r="I6842" i="10"/>
  <c r="I7786" i="10"/>
  <c r="V7786" i="10"/>
  <c r="U7766" i="10"/>
  <c r="T7766" i="10"/>
  <c r="I7757" i="10"/>
  <c r="O7753" i="10"/>
  <c r="I7749" i="10"/>
  <c r="N7732" i="10"/>
  <c r="T7710" i="10"/>
  <c r="I7692" i="10"/>
  <c r="I7674" i="10"/>
  <c r="I7673" i="10"/>
  <c r="I7670" i="10"/>
  <c r="T7666" i="10"/>
  <c r="I7650" i="10"/>
  <c r="I7640" i="10"/>
  <c r="K7638" i="10"/>
  <c r="V7638" i="10"/>
  <c r="I7634" i="10"/>
  <c r="U7618" i="10"/>
  <c r="T7614" i="10"/>
  <c r="N7609" i="10"/>
  <c r="U7606" i="10"/>
  <c r="T7606" i="10"/>
  <c r="I7605" i="10"/>
  <c r="I7602" i="10"/>
  <c r="I7594" i="10"/>
  <c r="U7590" i="10"/>
  <c r="T7590" i="10"/>
  <c r="I7574" i="10"/>
  <c r="I7561" i="10"/>
  <c r="N7553" i="10"/>
  <c r="T7538" i="10"/>
  <c r="N7529" i="10"/>
  <c r="O7489" i="10"/>
  <c r="O7488" i="10"/>
  <c r="O7487" i="10"/>
  <c r="O7480" i="10"/>
  <c r="U7458" i="10"/>
  <c r="I7445" i="10"/>
  <c r="U7438" i="10"/>
  <c r="T7434" i="10"/>
  <c r="K7422" i="10"/>
  <c r="V7422" i="10"/>
  <c r="U7394" i="10"/>
  <c r="I7391" i="10"/>
  <c r="N7387" i="10"/>
  <c r="M7387" i="10"/>
  <c r="U7374" i="10"/>
  <c r="I7370" i="10"/>
  <c r="N7363" i="10"/>
  <c r="I7361" i="10"/>
  <c r="V7354" i="10"/>
  <c r="K7354" i="10"/>
  <c r="K7351" i="10"/>
  <c r="N7351" i="10" s="1"/>
  <c r="I7351" i="10"/>
  <c r="I7340" i="10"/>
  <c r="V7338" i="10"/>
  <c r="I7338" i="10"/>
  <c r="U7334" i="10"/>
  <c r="T7334" i="10"/>
  <c r="I7327" i="10"/>
  <c r="U7322" i="10"/>
  <c r="T7322" i="10"/>
  <c r="K7306" i="10"/>
  <c r="V7306" i="10"/>
  <c r="K7266" i="10"/>
  <c r="V7266" i="10"/>
  <c r="I7266" i="10"/>
  <c r="N7261" i="10"/>
  <c r="M7261" i="10"/>
  <c r="O7261" i="10"/>
  <c r="K7258" i="10"/>
  <c r="V7258" i="10"/>
  <c r="I7258" i="10"/>
  <c r="I7223" i="10"/>
  <c r="I7213" i="10"/>
  <c r="I7210" i="10"/>
  <c r="U7206" i="10"/>
  <c r="T7206" i="10"/>
  <c r="M7139" i="10"/>
  <c r="N7139" i="10"/>
  <c r="O7139" i="10"/>
  <c r="M7040" i="10"/>
  <c r="O7028" i="10"/>
  <c r="M7028" i="10"/>
  <c r="N7028" i="10"/>
  <c r="I7022" i="10"/>
  <c r="V7022" i="10"/>
  <c r="V6886" i="10"/>
  <c r="I6886" i="10"/>
  <c r="M6880" i="10"/>
  <c r="N6880" i="10"/>
  <c r="O6880" i="10"/>
  <c r="I7887" i="10"/>
  <c r="I7875" i="10"/>
  <c r="I7869" i="10"/>
  <c r="U7862" i="10"/>
  <c r="U7854" i="10"/>
  <c r="U7846" i="10"/>
  <c r="T7846" i="10"/>
  <c r="I7835" i="10"/>
  <c r="I7807" i="10"/>
  <c r="I7793" i="10"/>
  <c r="U7782" i="10"/>
  <c r="T7782" i="10"/>
  <c r="T7774" i="10"/>
  <c r="I7770" i="10"/>
  <c r="N7753" i="10"/>
  <c r="I7752" i="10"/>
  <c r="K7750" i="10"/>
  <c r="V7750" i="10"/>
  <c r="I7706" i="10"/>
  <c r="I7703" i="10"/>
  <c r="O7696" i="10"/>
  <c r="I7693" i="10"/>
  <c r="I7689" i="10"/>
  <c r="I7681" i="10"/>
  <c r="I7664" i="10"/>
  <c r="I7654" i="10"/>
  <c r="V7654" i="10"/>
  <c r="I7645" i="10"/>
  <c r="I7641" i="10"/>
  <c r="I7638" i="10"/>
  <c r="N7629" i="10"/>
  <c r="U7626" i="10"/>
  <c r="I7627" i="10"/>
  <c r="I7612" i="10"/>
  <c r="I7599" i="10"/>
  <c r="I7581" i="10"/>
  <c r="I7570" i="10"/>
  <c r="I7564" i="10"/>
  <c r="N7549" i="10"/>
  <c r="I7546" i="10"/>
  <c r="I7545" i="10"/>
  <c r="T7506" i="10"/>
  <c r="I7502" i="10"/>
  <c r="N7487" i="10"/>
  <c r="M7480" i="10"/>
  <c r="M7468" i="10"/>
  <c r="I7453" i="10"/>
  <c r="T7422" i="10"/>
  <c r="I7422" i="10"/>
  <c r="O7420" i="10"/>
  <c r="U7406" i="10"/>
  <c r="I7387" i="10"/>
  <c r="I7384" i="10"/>
  <c r="I7367" i="10"/>
  <c r="K7367" i="10"/>
  <c r="M7367" i="10" s="1"/>
  <c r="M7363" i="10"/>
  <c r="I7354" i="10"/>
  <c r="V7346" i="10"/>
  <c r="I7346" i="10"/>
  <c r="I7316" i="10"/>
  <c r="V7302" i="10"/>
  <c r="I7302" i="10"/>
  <c r="U7290" i="10"/>
  <c r="T7290" i="10"/>
  <c r="I7281" i="10"/>
  <c r="K7281" i="10"/>
  <c r="M7281" i="10" s="1"/>
  <c r="N7259" i="10"/>
  <c r="I7216" i="10"/>
  <c r="K7199" i="10"/>
  <c r="I7199" i="10"/>
  <c r="I7187" i="10"/>
  <c r="M7124" i="10"/>
  <c r="O7124" i="10"/>
  <c r="N7124" i="10"/>
  <c r="M7067" i="10"/>
  <c r="N7067" i="10"/>
  <c r="O7067" i="10"/>
  <c r="I7028" i="10"/>
  <c r="I6977" i="10"/>
  <c r="O6965" i="10"/>
  <c r="N6965" i="10"/>
  <c r="M6965" i="10"/>
  <c r="I6960" i="10"/>
  <c r="I6922" i="10"/>
  <c r="I6915" i="10"/>
  <c r="I6880" i="10"/>
  <c r="K6864" i="10"/>
  <c r="K6850" i="10"/>
  <c r="V6850" i="10"/>
  <c r="K7478" i="10"/>
  <c r="V7478" i="10"/>
  <c r="O7473" i="10"/>
  <c r="U7470" i="10"/>
  <c r="I7450" i="10"/>
  <c r="I7428" i="10"/>
  <c r="I7411" i="10"/>
  <c r="I7400" i="10"/>
  <c r="I7378" i="10"/>
  <c r="U7362" i="10"/>
  <c r="T7362" i="10"/>
  <c r="U7342" i="10"/>
  <c r="T7342" i="10"/>
  <c r="T7314" i="10"/>
  <c r="U7310" i="10"/>
  <c r="T7310" i="10"/>
  <c r="I7308" i="10"/>
  <c r="I7305" i="10"/>
  <c r="U7298" i="10"/>
  <c r="T7298" i="10"/>
  <c r="I7289" i="10"/>
  <c r="I7288" i="10"/>
  <c r="I7287" i="10"/>
  <c r="U7278" i="10"/>
  <c r="T7278" i="10"/>
  <c r="K7274" i="10"/>
  <c r="V7274" i="10"/>
  <c r="U7270" i="10"/>
  <c r="T7270" i="10"/>
  <c r="I7271" i="10"/>
  <c r="I7267" i="10"/>
  <c r="I7256" i="10"/>
  <c r="I7234" i="10"/>
  <c r="I7222" i="10"/>
  <c r="U7214" i="10"/>
  <c r="T7214" i="10"/>
  <c r="I7201" i="10"/>
  <c r="I7198" i="10"/>
  <c r="U7190" i="10"/>
  <c r="T7190" i="10"/>
  <c r="U7166" i="10"/>
  <c r="T7166" i="10"/>
  <c r="I7167" i="10"/>
  <c r="I7151" i="10"/>
  <c r="I7143" i="10"/>
  <c r="K7118" i="10"/>
  <c r="V7118" i="10"/>
  <c r="I7111" i="10"/>
  <c r="I7106" i="10"/>
  <c r="I7103" i="10"/>
  <c r="K7082" i="10"/>
  <c r="V7082" i="10"/>
  <c r="I7066" i="10"/>
  <c r="I7065" i="10"/>
  <c r="I7064" i="10"/>
  <c r="I7063" i="10"/>
  <c r="K7050" i="10"/>
  <c r="V7050" i="10"/>
  <c r="I7047" i="10"/>
  <c r="I7036" i="10"/>
  <c r="I7033" i="10"/>
  <c r="O7016" i="10"/>
  <c r="N6987" i="10"/>
  <c r="K6898" i="10"/>
  <c r="V6898" i="10"/>
  <c r="T6862" i="10"/>
  <c r="K6858" i="10"/>
  <c r="V6858" i="10"/>
  <c r="I6852" i="10"/>
  <c r="I6846" i="10"/>
  <c r="M6832" i="10"/>
  <c r="N6832" i="10"/>
  <c r="K6818" i="10"/>
  <c r="V6818" i="10"/>
  <c r="I6818" i="10"/>
  <c r="U7462" i="10"/>
  <c r="T7462" i="10"/>
  <c r="I7461" i="10"/>
  <c r="K7430" i="10"/>
  <c r="V7430" i="10"/>
  <c r="I7392" i="10"/>
  <c r="U7382" i="10"/>
  <c r="T7382" i="10"/>
  <c r="T7358" i="10"/>
  <c r="K7358" i="10"/>
  <c r="V7358" i="10"/>
  <c r="U7350" i="10"/>
  <c r="T7350" i="10"/>
  <c r="T7346" i="10"/>
  <c r="I7283" i="10"/>
  <c r="K7278" i="10"/>
  <c r="V7278" i="10"/>
  <c r="I7269" i="10"/>
  <c r="U7250" i="10"/>
  <c r="T7250" i="10"/>
  <c r="O7243" i="10"/>
  <c r="O7221" i="10"/>
  <c r="I7202" i="10"/>
  <c r="U7198" i="10"/>
  <c r="T7198" i="10"/>
  <c r="M7197" i="10"/>
  <c r="U7194" i="10"/>
  <c r="T7194" i="10"/>
  <c r="I7179" i="10"/>
  <c r="I7171" i="10"/>
  <c r="I7139" i="10"/>
  <c r="K7134" i="10"/>
  <c r="V7134" i="10"/>
  <c r="I7133" i="10"/>
  <c r="K7131" i="10"/>
  <c r="O7131" i="10" s="1"/>
  <c r="I7124" i="10"/>
  <c r="I7114" i="10"/>
  <c r="O7111" i="10"/>
  <c r="K7109" i="10"/>
  <c r="I7107" i="10"/>
  <c r="K7099" i="10"/>
  <c r="O7099" i="10" s="1"/>
  <c r="M7093" i="10"/>
  <c r="I7086" i="10"/>
  <c r="V7086" i="10"/>
  <c r="K7075" i="10"/>
  <c r="I7056" i="10"/>
  <c r="K7046" i="10"/>
  <c r="V7046" i="10"/>
  <c r="O7043" i="10"/>
  <c r="K7042" i="10"/>
  <c r="K7041" i="10"/>
  <c r="K6998" i="10"/>
  <c r="I6994" i="10"/>
  <c r="V6994" i="10"/>
  <c r="I6991" i="10"/>
  <c r="K6988" i="10"/>
  <c r="M6981" i="10"/>
  <c r="K6978" i="10"/>
  <c r="I6965" i="10"/>
  <c r="N6957" i="10"/>
  <c r="K6951" i="10"/>
  <c r="M6951" i="10" s="1"/>
  <c r="M6944" i="10"/>
  <c r="K6904" i="10"/>
  <c r="K6899" i="10"/>
  <c r="O6899" i="10" s="1"/>
  <c r="K6896" i="10"/>
  <c r="I6892" i="10"/>
  <c r="K6878" i="10"/>
  <c r="I6875" i="10"/>
  <c r="I6865" i="10"/>
  <c r="K6856" i="10"/>
  <c r="T6846" i="10"/>
  <c r="I6828" i="10"/>
  <c r="K6828" i="10"/>
  <c r="O6828" i="10" s="1"/>
  <c r="I6812" i="10"/>
  <c r="K6812" i="10"/>
  <c r="M6808" i="10"/>
  <c r="N6808" i="10"/>
  <c r="O6808" i="10"/>
  <c r="K7166" i="10"/>
  <c r="V7166" i="10"/>
  <c r="U7158" i="10"/>
  <c r="T7158" i="10"/>
  <c r="K7126" i="10"/>
  <c r="V7126" i="10"/>
  <c r="I6962" i="10"/>
  <c r="V6962" i="10"/>
  <c r="I6804" i="10"/>
  <c r="K6804" i="10"/>
  <c r="O6804" i="10" s="1"/>
  <c r="U7286" i="10"/>
  <c r="T7286" i="10"/>
  <c r="U7258" i="10"/>
  <c r="T7258" i="10"/>
  <c r="U7254" i="10"/>
  <c r="T7254" i="10"/>
  <c r="I7224" i="10"/>
  <c r="U7210" i="10"/>
  <c r="T7210" i="10"/>
  <c r="U7182" i="10"/>
  <c r="T7182" i="10"/>
  <c r="U7174" i="10"/>
  <c r="T7174" i="10"/>
  <c r="I7169" i="10"/>
  <c r="I7166" i="10"/>
  <c r="U7162" i="10"/>
  <c r="T7162" i="10"/>
  <c r="N7161" i="10"/>
  <c r="I7126" i="10"/>
  <c r="M7112" i="10"/>
  <c r="K7090" i="10"/>
  <c r="V7090" i="10"/>
  <c r="I7089" i="10"/>
  <c r="I7076" i="10"/>
  <c r="N7071" i="10"/>
  <c r="I7061" i="10"/>
  <c r="I7057" i="10"/>
  <c r="I7053" i="10"/>
  <c r="N7044" i="10"/>
  <c r="I7042" i="10"/>
  <c r="I7032" i="10"/>
  <c r="I7026" i="10"/>
  <c r="V7026" i="10"/>
  <c r="I7019" i="10"/>
  <c r="I7017" i="10"/>
  <c r="I7001" i="10"/>
  <c r="I6998" i="10"/>
  <c r="K6982" i="10"/>
  <c r="I6978" i="10"/>
  <c r="I6972" i="10"/>
  <c r="I6969" i="10"/>
  <c r="N6963" i="10"/>
  <c r="I6956" i="10"/>
  <c r="K6945" i="10"/>
  <c r="K6942" i="10"/>
  <c r="V6942" i="10"/>
  <c r="I6939" i="10"/>
  <c r="I6924" i="10"/>
  <c r="K6914" i="10"/>
  <c r="V6914" i="10"/>
  <c r="I6907" i="10"/>
  <c r="K6902" i="10"/>
  <c r="I6893" i="10"/>
  <c r="K6890" i="10"/>
  <c r="V6890" i="10"/>
  <c r="K6882" i="10"/>
  <c r="V6882" i="10"/>
  <c r="I6878" i="10"/>
  <c r="I6868" i="10"/>
  <c r="T6858" i="10"/>
  <c r="I6859" i="10"/>
  <c r="I6857" i="10"/>
  <c r="K6854" i="10"/>
  <c r="I6851" i="10"/>
  <c r="K6840" i="10"/>
  <c r="K7342" i="10"/>
  <c r="V7342" i="10"/>
  <c r="I7336" i="10"/>
  <c r="I7323" i="10"/>
  <c r="T7306" i="10"/>
  <c r="I7286" i="10"/>
  <c r="I7285" i="10"/>
  <c r="K7282" i="10"/>
  <c r="V7282" i="10"/>
  <c r="I7270" i="10"/>
  <c r="I7263" i="10"/>
  <c r="U7238" i="10"/>
  <c r="T7238" i="10"/>
  <c r="I7230" i="10"/>
  <c r="U7226" i="10"/>
  <c r="T7226" i="10"/>
  <c r="I7227" i="10"/>
  <c r="K7222" i="10"/>
  <c r="I7211" i="10"/>
  <c r="U7202" i="10"/>
  <c r="T7202" i="10"/>
  <c r="I7197" i="10"/>
  <c r="K7164" i="10"/>
  <c r="O7164" i="10" s="1"/>
  <c r="I7163" i="10"/>
  <c r="I7150" i="10"/>
  <c r="U7142" i="10"/>
  <c r="T7142" i="10"/>
  <c r="I7142" i="10"/>
  <c r="K7138" i="10"/>
  <c r="V7138" i="10"/>
  <c r="I7137" i="10"/>
  <c r="I7115" i="10"/>
  <c r="K7106" i="10"/>
  <c r="I7092" i="10"/>
  <c r="I7090" i="10"/>
  <c r="I7087" i="10"/>
  <c r="I7069" i="10"/>
  <c r="K7066" i="10"/>
  <c r="I7054" i="10"/>
  <c r="V7054" i="10"/>
  <c r="K7037" i="10"/>
  <c r="I6890" i="10"/>
  <c r="T6886" i="10"/>
  <c r="I6882" i="10"/>
  <c r="K6866" i="10"/>
  <c r="V6866" i="10"/>
  <c r="K6860" i="10"/>
  <c r="M6860" i="10" s="1"/>
  <c r="T6850" i="10"/>
  <c r="I6849" i="10"/>
  <c r="V6838" i="10"/>
  <c r="I6838" i="10"/>
  <c r="K6838" i="10"/>
  <c r="I6836" i="10"/>
  <c r="K6836" i="10"/>
  <c r="U7266" i="10"/>
  <c r="T7266" i="10"/>
  <c r="U7262" i="10"/>
  <c r="T7262" i="10"/>
  <c r="U7246" i="10"/>
  <c r="T7246" i="10"/>
  <c r="U7242" i="10"/>
  <c r="T7242" i="10"/>
  <c r="K7234" i="10"/>
  <c r="V7234" i="10"/>
  <c r="U7230" i="10"/>
  <c r="T7230" i="10"/>
  <c r="K7198" i="10"/>
  <c r="V7198" i="10"/>
  <c r="U7154" i="10"/>
  <c r="T7154" i="10"/>
  <c r="U7146" i="10"/>
  <c r="T7146" i="10"/>
  <c r="K7038" i="10"/>
  <c r="V7038" i="10"/>
  <c r="I7014" i="10"/>
  <c r="V7014" i="10"/>
  <c r="I6982" i="10"/>
  <c r="I6975" i="10"/>
  <c r="I6940" i="10"/>
  <c r="K6930" i="10"/>
  <c r="V6930" i="10"/>
  <c r="K6922" i="10"/>
  <c r="V6922" i="10"/>
  <c r="I6902" i="10"/>
  <c r="T6878" i="10"/>
  <c r="K6874" i="10"/>
  <c r="V6874" i="10"/>
  <c r="I6843" i="10"/>
  <c r="K6834" i="10"/>
  <c r="V6834" i="10"/>
  <c r="I6834" i="10"/>
  <c r="K6806" i="10"/>
  <c r="V6806" i="10"/>
  <c r="T6838" i="10"/>
  <c r="K6826" i="10"/>
  <c r="V6826" i="10"/>
  <c r="I6820" i="10"/>
  <c r="I6814" i="10"/>
  <c r="I6806" i="10"/>
  <c r="T6822" i="10"/>
  <c r="K6810" i="10"/>
  <c r="V6810" i="10"/>
  <c r="I6802" i="10"/>
  <c r="V6802" i="10"/>
  <c r="I6841" i="10"/>
  <c r="K6827" i="10"/>
  <c r="N6827" i="10" s="1"/>
  <c r="K6824" i="10"/>
  <c r="I6810" i="10"/>
  <c r="T6826" i="10"/>
  <c r="I6825" i="10"/>
  <c r="K6822" i="10"/>
  <c r="T6818" i="10"/>
  <c r="I6817" i="10"/>
  <c r="K6814" i="10"/>
  <c r="I6811" i="10"/>
  <c r="I6803" i="10"/>
  <c r="U7890" i="10"/>
  <c r="T7890" i="10"/>
  <c r="U7874" i="10"/>
  <c r="T7874" i="10"/>
  <c r="U7858" i="10"/>
  <c r="T7858" i="10"/>
  <c r="U7794" i="10"/>
  <c r="T7794" i="10"/>
  <c r="U8126" i="10"/>
  <c r="U8094" i="10"/>
  <c r="U8062" i="10"/>
  <c r="U8030" i="10"/>
  <c r="U7998" i="10"/>
  <c r="U7966" i="10"/>
  <c r="U7934" i="10"/>
  <c r="U7902" i="10"/>
  <c r="U7834" i="10"/>
  <c r="T7834" i="10"/>
  <c r="T7866" i="10"/>
  <c r="U8138" i="10"/>
  <c r="U8106" i="10"/>
  <c r="U8074" i="10"/>
  <c r="U8042" i="10"/>
  <c r="U8010" i="10"/>
  <c r="U7978" i="10"/>
  <c r="U7946" i="10"/>
  <c r="U7914" i="10"/>
  <c r="U7826" i="10"/>
  <c r="T7826" i="10"/>
  <c r="U7802" i="10"/>
  <c r="T7802" i="10"/>
  <c r="U7922" i="10"/>
  <c r="T7842" i="10"/>
  <c r="T7810" i="10"/>
  <c r="T7778" i="10"/>
  <c r="U7770" i="10"/>
  <c r="U7750" i="10"/>
  <c r="U7726" i="10"/>
  <c r="U7598" i="10"/>
  <c r="T7598" i="10"/>
  <c r="U7450" i="10"/>
  <c r="T7450" i="10"/>
  <c r="U7754" i="10"/>
  <c r="T7754" i="10"/>
  <c r="U7658" i="10"/>
  <c r="T7658" i="10"/>
  <c r="T7114" i="10"/>
  <c r="U7114" i="10"/>
  <c r="T7082" i="10"/>
  <c r="U7082" i="10"/>
  <c r="T7050" i="10"/>
  <c r="U7050" i="10"/>
  <c r="T7018" i="10"/>
  <c r="U7018" i="10"/>
  <c r="T6986" i="10"/>
  <c r="U6986" i="10"/>
  <c r="T6954" i="10"/>
  <c r="U6954" i="10"/>
  <c r="T6922" i="10"/>
  <c r="U6922" i="10"/>
  <c r="T7882" i="10"/>
  <c r="T7850" i="10"/>
  <c r="T7818" i="10"/>
  <c r="U7714" i="10"/>
  <c r="T7714" i="10"/>
  <c r="U7694" i="10"/>
  <c r="U7514" i="10"/>
  <c r="T7514" i="10"/>
  <c r="T7854" i="10"/>
  <c r="T7822" i="10"/>
  <c r="U7630" i="10"/>
  <c r="T7630" i="10"/>
  <c r="U7418" i="10"/>
  <c r="T7418" i="10"/>
  <c r="U7758" i="10"/>
  <c r="T7746" i="10"/>
  <c r="U7738" i="10"/>
  <c r="U7718" i="10"/>
  <c r="T7706" i="10"/>
  <c r="U7682" i="10"/>
  <c r="T7682" i="10"/>
  <c r="U7662" i="10"/>
  <c r="T7610" i="10"/>
  <c r="T7862" i="10"/>
  <c r="T7830" i="10"/>
  <c r="T7798" i="10"/>
  <c r="U7722" i="10"/>
  <c r="T7722" i="10"/>
  <c r="T7654" i="10"/>
  <c r="U7482" i="10"/>
  <c r="T7482" i="10"/>
  <c r="U7686" i="10"/>
  <c r="T7674" i="10"/>
  <c r="U7386" i="10"/>
  <c r="T7386" i="10"/>
  <c r="U7690" i="10"/>
  <c r="T7690" i="10"/>
  <c r="U7546" i="10"/>
  <c r="T7546" i="10"/>
  <c r="T7650" i="10"/>
  <c r="T7618" i="10"/>
  <c r="T7586" i="10"/>
  <c r="T7554" i="10"/>
  <c r="T7522" i="10"/>
  <c r="T7490" i="10"/>
  <c r="T7458" i="10"/>
  <c r="T7426" i="10"/>
  <c r="T7394" i="10"/>
  <c r="U7774" i="10"/>
  <c r="U7742" i="10"/>
  <c r="U7710" i="10"/>
  <c r="U7678" i="10"/>
  <c r="U7646" i="10"/>
  <c r="T7626" i="10"/>
  <c r="U7614" i="10"/>
  <c r="U7582" i="10"/>
  <c r="U7550" i="10"/>
  <c r="U7518" i="10"/>
  <c r="U7486" i="10"/>
  <c r="U7454" i="10"/>
  <c r="U7422" i="10"/>
  <c r="U7390" i="10"/>
  <c r="U7358" i="10"/>
  <c r="U7326" i="10"/>
  <c r="U7294" i="10"/>
  <c r="T7566" i="10"/>
  <c r="T7534" i="10"/>
  <c r="T7502" i="10"/>
  <c r="T7470" i="10"/>
  <c r="T7438" i="10"/>
  <c r="T7406" i="10"/>
  <c r="T7374" i="10"/>
  <c r="T7130" i="10"/>
  <c r="U7130" i="10"/>
  <c r="U7594" i="10"/>
  <c r="U7562" i="10"/>
  <c r="U7530" i="10"/>
  <c r="U7498" i="10"/>
  <c r="U7466" i="10"/>
  <c r="U7434" i="10"/>
  <c r="U7402" i="10"/>
  <c r="U7370" i="10"/>
  <c r="U7338" i="10"/>
  <c r="U7306" i="10"/>
  <c r="U7274" i="10"/>
  <c r="T7098" i="10"/>
  <c r="U7098" i="10"/>
  <c r="T7066" i="10"/>
  <c r="U7066" i="10"/>
  <c r="T7034" i="10"/>
  <c r="U7034" i="10"/>
  <c r="U7762" i="10"/>
  <c r="U7730" i="10"/>
  <c r="U7698" i="10"/>
  <c r="U7666" i="10"/>
  <c r="U7634" i="10"/>
  <c r="U7602" i="10"/>
  <c r="U7570" i="10"/>
  <c r="U7538" i="10"/>
  <c r="U7506" i="10"/>
  <c r="U7474" i="10"/>
  <c r="U7442" i="10"/>
  <c r="U7410" i="10"/>
  <c r="U7378" i="10"/>
  <c r="U7346" i="10"/>
  <c r="U7314" i="10"/>
  <c r="U7282" i="10"/>
  <c r="T7006" i="10"/>
  <c r="U7006" i="10"/>
  <c r="T6974" i="10"/>
  <c r="U6974" i="10"/>
  <c r="T6942" i="10"/>
  <c r="U6942" i="10"/>
  <c r="T6910" i="10"/>
  <c r="U6910" i="10"/>
  <c r="T6998" i="10"/>
  <c r="U6998" i="10"/>
  <c r="T6966" i="10"/>
  <c r="U6966" i="10"/>
  <c r="T6934" i="10"/>
  <c r="U6934" i="10"/>
  <c r="T6902" i="10"/>
  <c r="U6902" i="10"/>
  <c r="T7134" i="10"/>
  <c r="U7134" i="10"/>
  <c r="T7118" i="10"/>
  <c r="U7118" i="10"/>
  <c r="T7102" i="10"/>
  <c r="U7102" i="10"/>
  <c r="T7086" i="10"/>
  <c r="U7086" i="10"/>
  <c r="T7070" i="10"/>
  <c r="U7070" i="10"/>
  <c r="T7054" i="10"/>
  <c r="U7054" i="10"/>
  <c r="T7038" i="10"/>
  <c r="U7038" i="10"/>
  <c r="T7022" i="10"/>
  <c r="U7022" i="10"/>
  <c r="T7010" i="10"/>
  <c r="U7010" i="10"/>
  <c r="T6978" i="10"/>
  <c r="U6978" i="10"/>
  <c r="T6946" i="10"/>
  <c r="U6946" i="10"/>
  <c r="T6914" i="10"/>
  <c r="U6914" i="10"/>
  <c r="T6990" i="10"/>
  <c r="U6990" i="10"/>
  <c r="T6958" i="10"/>
  <c r="U6958" i="10"/>
  <c r="T6926" i="10"/>
  <c r="U6926" i="10"/>
  <c r="T6894" i="10"/>
  <c r="U6894" i="10"/>
  <c r="T7138" i="10"/>
  <c r="U7138" i="10"/>
  <c r="T7122" i="10"/>
  <c r="U7122" i="10"/>
  <c r="T7106" i="10"/>
  <c r="U7106" i="10"/>
  <c r="T7090" i="10"/>
  <c r="U7090" i="10"/>
  <c r="T7074" i="10"/>
  <c r="U7074" i="10"/>
  <c r="T7058" i="10"/>
  <c r="U7058" i="10"/>
  <c r="T7042" i="10"/>
  <c r="U7042" i="10"/>
  <c r="T7026" i="10"/>
  <c r="U7026" i="10"/>
  <c r="T7002" i="10"/>
  <c r="U7002" i="10"/>
  <c r="T6970" i="10"/>
  <c r="U6970" i="10"/>
  <c r="T6938" i="10"/>
  <c r="U6938" i="10"/>
  <c r="T6906" i="10"/>
  <c r="U6906" i="10"/>
  <c r="T7014" i="10"/>
  <c r="U7014" i="10"/>
  <c r="T6982" i="10"/>
  <c r="U6982" i="10"/>
  <c r="T6950" i="10"/>
  <c r="U6950" i="10"/>
  <c r="T6918" i="10"/>
  <c r="U6918" i="10"/>
  <c r="T7126" i="10"/>
  <c r="U7126" i="10"/>
  <c r="T7110" i="10"/>
  <c r="U7110" i="10"/>
  <c r="T7094" i="10"/>
  <c r="U7094" i="10"/>
  <c r="T7078" i="10"/>
  <c r="U7078" i="10"/>
  <c r="T7062" i="10"/>
  <c r="U7062" i="10"/>
  <c r="T7046" i="10"/>
  <c r="U7046" i="10"/>
  <c r="T7030" i="10"/>
  <c r="U7030" i="10"/>
  <c r="T6994" i="10"/>
  <c r="U6994" i="10"/>
  <c r="T6962" i="10"/>
  <c r="U6962" i="10"/>
  <c r="T6930" i="10"/>
  <c r="U6930" i="10"/>
  <c r="T6898" i="10"/>
  <c r="U6898" i="10"/>
  <c r="U6890" i="10"/>
  <c r="U6886" i="10"/>
  <c r="U6882" i="10"/>
  <c r="U6878" i="10"/>
  <c r="U6874" i="10"/>
  <c r="U6870" i="10"/>
  <c r="U6866" i="10"/>
  <c r="U6862" i="10"/>
  <c r="U6858" i="10"/>
  <c r="U6854" i="10"/>
  <c r="U6850" i="10"/>
  <c r="U6846" i="10"/>
  <c r="U6842" i="10"/>
  <c r="U6838" i="10"/>
  <c r="U6834" i="10"/>
  <c r="U6830" i="10"/>
  <c r="U6826" i="10"/>
  <c r="U6822" i="10"/>
  <c r="U6818" i="10"/>
  <c r="U6814" i="10"/>
  <c r="U6810" i="10"/>
  <c r="U6806" i="10"/>
  <c r="U6802" i="10"/>
  <c r="K8783" i="10"/>
  <c r="I8783" i="10"/>
  <c r="M8731" i="10"/>
  <c r="N8731" i="10"/>
  <c r="O8731" i="10"/>
  <c r="K8727" i="10"/>
  <c r="I8727" i="10"/>
  <c r="I8664" i="10"/>
  <c r="K8664" i="10"/>
  <c r="M8580" i="10"/>
  <c r="N8580" i="10"/>
  <c r="O8580" i="10"/>
  <c r="N8544" i="10"/>
  <c r="O8544" i="10"/>
  <c r="M8544" i="10"/>
  <c r="K8505" i="10"/>
  <c r="I8505" i="10"/>
  <c r="M8384" i="10"/>
  <c r="N8384" i="10"/>
  <c r="O8384" i="10"/>
  <c r="M8295" i="10"/>
  <c r="O8295" i="10"/>
  <c r="N8295" i="10"/>
  <c r="M9097" i="10"/>
  <c r="N9097" i="10"/>
  <c r="O9097" i="10"/>
  <c r="O8853" i="10"/>
  <c r="M8853" i="10"/>
  <c r="N8853" i="10"/>
  <c r="I9097" i="10"/>
  <c r="M9092" i="10"/>
  <c r="N9092" i="10"/>
  <c r="O9092" i="10"/>
  <c r="M9073" i="10"/>
  <c r="N9073" i="10"/>
  <c r="O9073" i="10"/>
  <c r="O8557" i="10"/>
  <c r="M8557" i="10"/>
  <c r="N8557" i="10"/>
  <c r="N8523" i="10"/>
  <c r="M8523" i="10"/>
  <c r="O8523" i="10"/>
  <c r="M8399" i="10"/>
  <c r="O8399" i="10"/>
  <c r="N8399" i="10"/>
  <c r="M8247" i="10"/>
  <c r="O8247" i="10"/>
  <c r="M9028" i="10"/>
  <c r="N9028" i="10"/>
  <c r="O9028" i="10"/>
  <c r="M9009" i="10"/>
  <c r="N9009" i="10"/>
  <c r="O9009" i="10"/>
  <c r="K8718" i="10"/>
  <c r="I8718" i="10"/>
  <c r="K8700" i="10"/>
  <c r="I8700" i="10"/>
  <c r="M8940" i="10"/>
  <c r="O8940" i="10"/>
  <c r="N8940" i="10"/>
  <c r="K8927" i="10"/>
  <c r="K8851" i="10"/>
  <c r="I8824" i="10"/>
  <c r="K8757" i="10"/>
  <c r="I8757" i="10"/>
  <c r="M8703" i="10"/>
  <c r="N8703" i="10"/>
  <c r="O8703" i="10"/>
  <c r="K8653" i="10"/>
  <c r="I8653" i="10"/>
  <c r="I8647" i="10"/>
  <c r="K8647" i="10"/>
  <c r="K8614" i="10"/>
  <c r="I8614" i="10"/>
  <c r="K8513" i="10"/>
  <c r="I8513" i="10"/>
  <c r="M8404" i="10"/>
  <c r="O8404" i="10"/>
  <c r="N8404" i="10"/>
  <c r="N9051" i="10"/>
  <c r="M9051" i="10"/>
  <c r="O9051" i="10"/>
  <c r="N8912" i="10"/>
  <c r="M8912" i="10"/>
  <c r="O8912" i="10"/>
  <c r="M8900" i="10"/>
  <c r="N8900" i="10"/>
  <c r="O8900" i="10"/>
  <c r="K8897" i="10"/>
  <c r="I8897" i="10"/>
  <c r="M8956" i="10"/>
  <c r="N8956" i="10"/>
  <c r="O8956" i="10"/>
  <c r="I8953" i="10"/>
  <c r="N8945" i="10"/>
  <c r="K8929" i="10"/>
  <c r="I8929" i="10"/>
  <c r="M8924" i="10"/>
  <c r="N8924" i="10"/>
  <c r="I8948" i="10"/>
  <c r="M8943" i="10"/>
  <c r="N8943" i="10"/>
  <c r="O8943" i="10"/>
  <c r="O8901" i="10"/>
  <c r="M8901" i="10"/>
  <c r="N8901" i="10"/>
  <c r="K8870" i="10"/>
  <c r="I8860" i="10"/>
  <c r="K8860" i="10"/>
  <c r="N8816" i="10"/>
  <c r="M8816" i="10"/>
  <c r="O8816" i="10"/>
  <c r="K8798" i="10"/>
  <c r="I8798" i="10"/>
  <c r="N8784" i="10"/>
  <c r="M8784" i="10"/>
  <c r="O8784" i="10"/>
  <c r="M8755" i="10"/>
  <c r="N8755" i="10"/>
  <c r="O8755" i="10"/>
  <c r="M8732" i="10"/>
  <c r="N8732" i="10"/>
  <c r="O8732" i="10"/>
  <c r="M8555" i="10"/>
  <c r="N8555" i="10"/>
  <c r="O8555" i="10"/>
  <c r="O8397" i="10"/>
  <c r="N8397" i="10"/>
  <c r="M8397" i="10"/>
  <c r="N8953" i="10"/>
  <c r="M8953" i="10"/>
  <c r="O8953" i="10"/>
  <c r="O9031" i="10"/>
  <c r="M9012" i="10"/>
  <c r="N9012" i="10"/>
  <c r="O9012" i="10"/>
  <c r="I8990" i="10"/>
  <c r="M8985" i="10"/>
  <c r="O8985" i="10"/>
  <c r="N8985" i="10"/>
  <c r="M9013" i="10"/>
  <c r="N9013" i="10"/>
  <c r="O9013" i="10"/>
  <c r="I9010" i="10"/>
  <c r="I8992" i="10"/>
  <c r="K8992" i="10"/>
  <c r="N8971" i="10"/>
  <c r="M8971" i="10"/>
  <c r="O8971" i="10"/>
  <c r="I8954" i="10"/>
  <c r="O8925" i="10"/>
  <c r="M8925" i="10"/>
  <c r="N8925" i="10"/>
  <c r="K8913" i="10"/>
  <c r="I8913" i="10"/>
  <c r="M8863" i="10"/>
  <c r="N8863" i="10"/>
  <c r="O8863" i="10"/>
  <c r="K8854" i="10"/>
  <c r="I8854" i="10"/>
  <c r="O8701" i="10"/>
  <c r="M8701" i="10"/>
  <c r="N8701" i="10"/>
  <c r="O8629" i="10"/>
  <c r="M8629" i="10"/>
  <c r="N8629" i="10"/>
  <c r="K8593" i="10"/>
  <c r="I8593" i="10"/>
  <c r="N8587" i="10"/>
  <c r="M8587" i="10"/>
  <c r="O8587" i="10"/>
  <c r="K8569" i="10"/>
  <c r="I8569" i="10"/>
  <c r="K8504" i="10"/>
  <c r="I8504" i="10"/>
  <c r="O8413" i="10"/>
  <c r="M8413" i="10"/>
  <c r="N8413" i="10"/>
  <c r="M8895" i="10"/>
  <c r="N8895" i="10"/>
  <c r="O8895" i="10"/>
  <c r="I8853" i="10"/>
  <c r="O8824" i="10"/>
  <c r="M8824" i="10"/>
  <c r="N8824" i="10"/>
  <c r="K8807" i="10"/>
  <c r="I8807" i="10"/>
  <c r="N9093" i="10"/>
  <c r="M9096" i="10"/>
  <c r="N9096" i="10"/>
  <c r="O9096" i="10"/>
  <c r="K8825" i="10"/>
  <c r="I8825" i="10"/>
  <c r="I8796" i="10"/>
  <c r="K8796" i="10"/>
  <c r="K8765" i="10"/>
  <c r="I8765" i="10"/>
  <c r="K8743" i="10"/>
  <c r="I8743" i="10"/>
  <c r="M8704" i="10"/>
  <c r="N8704" i="10"/>
  <c r="O8704" i="10"/>
  <c r="K8679" i="10"/>
  <c r="I8679" i="10"/>
  <c r="M8559" i="10"/>
  <c r="N8559" i="10"/>
  <c r="O8559" i="10"/>
  <c r="O8421" i="10"/>
  <c r="N8421" i="10"/>
  <c r="M8421" i="10"/>
  <c r="O8400" i="10"/>
  <c r="N8400" i="10"/>
  <c r="M8400" i="10"/>
  <c r="K9094" i="10"/>
  <c r="I9094" i="10"/>
  <c r="N9032" i="10"/>
  <c r="M9032" i="10"/>
  <c r="O9032" i="10"/>
  <c r="M8896" i="10"/>
  <c r="N8896" i="10"/>
  <c r="O8896" i="10"/>
  <c r="M9077" i="10"/>
  <c r="N9077" i="10"/>
  <c r="O9077" i="10"/>
  <c r="I9074" i="10"/>
  <c r="I9056" i="10"/>
  <c r="K9056" i="10"/>
  <c r="N9027" i="10"/>
  <c r="M9027" i="10"/>
  <c r="O9027" i="10"/>
  <c r="I9013" i="10"/>
  <c r="M9008" i="10"/>
  <c r="N9008" i="10"/>
  <c r="O9008" i="10"/>
  <c r="N8989" i="10"/>
  <c r="M8989" i="10"/>
  <c r="O8989" i="10"/>
  <c r="I8952" i="10"/>
  <c r="K8952" i="10"/>
  <c r="M8949" i="10"/>
  <c r="N8949" i="10"/>
  <c r="O8949" i="10"/>
  <c r="I8946" i="10"/>
  <c r="O8928" i="10"/>
  <c r="N8928" i="10"/>
  <c r="M8928" i="10"/>
  <c r="M8852" i="10"/>
  <c r="N8852" i="10"/>
  <c r="O8852" i="10"/>
  <c r="N9091" i="10"/>
  <c r="M9091" i="10"/>
  <c r="O9091" i="10"/>
  <c r="I9077" i="10"/>
  <c r="M9072" i="10"/>
  <c r="N9072" i="10"/>
  <c r="O9072" i="10"/>
  <c r="I9061" i="10"/>
  <c r="K9053" i="10"/>
  <c r="N9011" i="10"/>
  <c r="M9011" i="10"/>
  <c r="O9011" i="10"/>
  <c r="K8955" i="10"/>
  <c r="I8949" i="10"/>
  <c r="M8944" i="10"/>
  <c r="N8944" i="10"/>
  <c r="O8944" i="10"/>
  <c r="K8941" i="10"/>
  <c r="I8941" i="10"/>
  <c r="M8923" i="10"/>
  <c r="N8923" i="10"/>
  <c r="O8923" i="10"/>
  <c r="K8919" i="10"/>
  <c r="I8919" i="10"/>
  <c r="I8899" i="10"/>
  <c r="K8899" i="10"/>
  <c r="I8894" i="10"/>
  <c r="K8894" i="10"/>
  <c r="M8871" i="10"/>
  <c r="N8871" i="10"/>
  <c r="O8871" i="10"/>
  <c r="O8861" i="10"/>
  <c r="M8861" i="10"/>
  <c r="N8861" i="10"/>
  <c r="O8837" i="10"/>
  <c r="N8837" i="10"/>
  <c r="M8837" i="10"/>
  <c r="I8775" i="10"/>
  <c r="K8775" i="10"/>
  <c r="O8756" i="10"/>
  <c r="O8733" i="10"/>
  <c r="M8733" i="10"/>
  <c r="N8733" i="10"/>
  <c r="I8710" i="10"/>
  <c r="K8710" i="10"/>
  <c r="I8668" i="10"/>
  <c r="K8668" i="10"/>
  <c r="O8627" i="10"/>
  <c r="M8627" i="10"/>
  <c r="N8627" i="10"/>
  <c r="M8588" i="10"/>
  <c r="N8588" i="10"/>
  <c r="I8579" i="10"/>
  <c r="K8579" i="10"/>
  <c r="I8509" i="10"/>
  <c r="K8509" i="10"/>
  <c r="O8507" i="10"/>
  <c r="N8507" i="10"/>
  <c r="M8507" i="10"/>
  <c r="O8461" i="10"/>
  <c r="N8461" i="10"/>
  <c r="M8461" i="10"/>
  <c r="N8628" i="10"/>
  <c r="M8628" i="10"/>
  <c r="O8628" i="10"/>
  <c r="M9095" i="10"/>
  <c r="N9095" i="10"/>
  <c r="O9095" i="10"/>
  <c r="M9076" i="10"/>
  <c r="N9076" i="10"/>
  <c r="O9076" i="10"/>
  <c r="I9054" i="10"/>
  <c r="M9049" i="10"/>
  <c r="O9049" i="10"/>
  <c r="N9049" i="10"/>
  <c r="I9012" i="10"/>
  <c r="M9007" i="10"/>
  <c r="N9007" i="10"/>
  <c r="O9007" i="10"/>
  <c r="M8988" i="10"/>
  <c r="N8988" i="10"/>
  <c r="O8988" i="10"/>
  <c r="O8973" i="10"/>
  <c r="M8973" i="10"/>
  <c r="N8973" i="10"/>
  <c r="M8948" i="10"/>
  <c r="N8948" i="10"/>
  <c r="O8948" i="10"/>
  <c r="I9076" i="10"/>
  <c r="M9071" i="10"/>
  <c r="N9071" i="10"/>
  <c r="O9071" i="10"/>
  <c r="M9052" i="10"/>
  <c r="O9052" i="10"/>
  <c r="N9052" i="10"/>
  <c r="N9075" i="10"/>
  <c r="M9075" i="10"/>
  <c r="O9075" i="10"/>
  <c r="M9033" i="10"/>
  <c r="N9033" i="10"/>
  <c r="O9033" i="10"/>
  <c r="K9030" i="10"/>
  <c r="I9030" i="10"/>
  <c r="K8987" i="10"/>
  <c r="M8972" i="10"/>
  <c r="N8972" i="10"/>
  <c r="O8972" i="10"/>
  <c r="N8947" i="10"/>
  <c r="M8947" i="10"/>
  <c r="O8947" i="10"/>
  <c r="K8926" i="10"/>
  <c r="K8694" i="10"/>
  <c r="I8694" i="10"/>
  <c r="M8560" i="10"/>
  <c r="N8560" i="10"/>
  <c r="O8560" i="10"/>
  <c r="M8808" i="10"/>
  <c r="O8808" i="10"/>
  <c r="K8817" i="10"/>
  <c r="I8817" i="10"/>
  <c r="I8799" i="10"/>
  <c r="I8785" i="10"/>
  <c r="I8776" i="10"/>
  <c r="K8768" i="10"/>
  <c r="I8758" i="10"/>
  <c r="O8751" i="10"/>
  <c r="N8749" i="10"/>
  <c r="O8748" i="10"/>
  <c r="M8745" i="10"/>
  <c r="N8745" i="10"/>
  <c r="K8735" i="10"/>
  <c r="N8725" i="10"/>
  <c r="K8720" i="10"/>
  <c r="K8712" i="10"/>
  <c r="I8711" i="10"/>
  <c r="K8696" i="10"/>
  <c r="K8670" i="10"/>
  <c r="I8669" i="10"/>
  <c r="K8655" i="10"/>
  <c r="O8649" i="10"/>
  <c r="M8649" i="10"/>
  <c r="I8648" i="10"/>
  <c r="N8645" i="10"/>
  <c r="N8644" i="10"/>
  <c r="K8630" i="10"/>
  <c r="K8611" i="10"/>
  <c r="I8600" i="10"/>
  <c r="K8600" i="10"/>
  <c r="I8595" i="10"/>
  <c r="K8595" i="10"/>
  <c r="O8589" i="10"/>
  <c r="N8589" i="10"/>
  <c r="I8581" i="10"/>
  <c r="K8565" i="10"/>
  <c r="K8564" i="10"/>
  <c r="K8563" i="10"/>
  <c r="I8550" i="10"/>
  <c r="O8545" i="10"/>
  <c r="I8543" i="10"/>
  <c r="K8543" i="10"/>
  <c r="O8525" i="10"/>
  <c r="N8525" i="10"/>
  <c r="I8524" i="10"/>
  <c r="K8524" i="10"/>
  <c r="K8516" i="10"/>
  <c r="I8516" i="10"/>
  <c r="I8510" i="10"/>
  <c r="K8510" i="10"/>
  <c r="K8500" i="10"/>
  <c r="K8494" i="10"/>
  <c r="I8494" i="10"/>
  <c r="O8480" i="10"/>
  <c r="K8449" i="10"/>
  <c r="I8449" i="10"/>
  <c r="K8444" i="10"/>
  <c r="O8440" i="10"/>
  <c r="K8438" i="10"/>
  <c r="I8431" i="10"/>
  <c r="I8427" i="10"/>
  <c r="K8427" i="10"/>
  <c r="M8423" i="10"/>
  <c r="M8412" i="10"/>
  <c r="O8412" i="10"/>
  <c r="O8408" i="10"/>
  <c r="K8406" i="10"/>
  <c r="I8404" i="10"/>
  <c r="I8400" i="10"/>
  <c r="O8389" i="10"/>
  <c r="M8389" i="10"/>
  <c r="I8382" i="10"/>
  <c r="N8376" i="10"/>
  <c r="O8375" i="10"/>
  <c r="N8373" i="10"/>
  <c r="K8359" i="10"/>
  <c r="I8358" i="10"/>
  <c r="I8353" i="10"/>
  <c r="I8349" i="10"/>
  <c r="K8349" i="10"/>
  <c r="K8344" i="10"/>
  <c r="O8324" i="10"/>
  <c r="I8321" i="10"/>
  <c r="N8312" i="10"/>
  <c r="O8311" i="10"/>
  <c r="N8309" i="10"/>
  <c r="K8304" i="10"/>
  <c r="I8304" i="10"/>
  <c r="N8301" i="10"/>
  <c r="I8294" i="10"/>
  <c r="I8285" i="10"/>
  <c r="K8285" i="10"/>
  <c r="K8251" i="10"/>
  <c r="O8245" i="10"/>
  <c r="N8245" i="10"/>
  <c r="M8239" i="10"/>
  <c r="O8239" i="10"/>
  <c r="K8235" i="10"/>
  <c r="N8228" i="10"/>
  <c r="I8216" i="10"/>
  <c r="O8213" i="10"/>
  <c r="N8213" i="10"/>
  <c r="K8189" i="10"/>
  <c r="I8189" i="10"/>
  <c r="K8173" i="10"/>
  <c r="O8155" i="10"/>
  <c r="O8101" i="10"/>
  <c r="N8101" i="10"/>
  <c r="M8101" i="10"/>
  <c r="K8089" i="10"/>
  <c r="I8089" i="10"/>
  <c r="I8051" i="10"/>
  <c r="K8051" i="10"/>
  <c r="O8036" i="10"/>
  <c r="M8036" i="10"/>
  <c r="I8029" i="10"/>
  <c r="K8021" i="10"/>
  <c r="I8021" i="10"/>
  <c r="K7961" i="10"/>
  <c r="I7961" i="10"/>
  <c r="O7891" i="10"/>
  <c r="M7891" i="10"/>
  <c r="N7891" i="10"/>
  <c r="I8411" i="10"/>
  <c r="K8411" i="10"/>
  <c r="O8405" i="10"/>
  <c r="N8405" i="10"/>
  <c r="K8393" i="10"/>
  <c r="I8393" i="10"/>
  <c r="I8387" i="10"/>
  <c r="K8387" i="10"/>
  <c r="I9070" i="10"/>
  <c r="M8855" i="10"/>
  <c r="O8855" i="10"/>
  <c r="M8631" i="10"/>
  <c r="N8631" i="10"/>
  <c r="M8623" i="10"/>
  <c r="O8623" i="10"/>
  <c r="I8597" i="10"/>
  <c r="K8597" i="10"/>
  <c r="N8584" i="10"/>
  <c r="I8571" i="10"/>
  <c r="K8571" i="10"/>
  <c r="O8552" i="10"/>
  <c r="M8511" i="10"/>
  <c r="N8511" i="10"/>
  <c r="O8501" i="10"/>
  <c r="N8501" i="10"/>
  <c r="M8491" i="10"/>
  <c r="N8491" i="10"/>
  <c r="O8491" i="10"/>
  <c r="M8487" i="10"/>
  <c r="O8487" i="10"/>
  <c r="N8484" i="10"/>
  <c r="I8197" i="10"/>
  <c r="K8197" i="10"/>
  <c r="M8177" i="10"/>
  <c r="N8177" i="10"/>
  <c r="O8177" i="10"/>
  <c r="O8104" i="10"/>
  <c r="M8104" i="10"/>
  <c r="N8104" i="10"/>
  <c r="N8048" i="10"/>
  <c r="M8048" i="10"/>
  <c r="O8048" i="10"/>
  <c r="K8024" i="10"/>
  <c r="I8024" i="10"/>
  <c r="I8019" i="10"/>
  <c r="K8019" i="10"/>
  <c r="K7967" i="10"/>
  <c r="I7967" i="10"/>
  <c r="O7964" i="10"/>
  <c r="N7964" i="10"/>
  <c r="I7951" i="10"/>
  <c r="K7951" i="10"/>
  <c r="M8343" i="10"/>
  <c r="O8343" i="10"/>
  <c r="I9006" i="10"/>
  <c r="K8966" i="10"/>
  <c r="I8966" i="10"/>
  <c r="M8671" i="10"/>
  <c r="O8671" i="10"/>
  <c r="N8671" i="10"/>
  <c r="N8480" i="10"/>
  <c r="O8445" i="10"/>
  <c r="M8445" i="10"/>
  <c r="M8440" i="10"/>
  <c r="K8417" i="10"/>
  <c r="I8417" i="10"/>
  <c r="M8408" i="10"/>
  <c r="K8401" i="10"/>
  <c r="I8401" i="10"/>
  <c r="M8396" i="10"/>
  <c r="O8396" i="10"/>
  <c r="M8383" i="10"/>
  <c r="N8383" i="10"/>
  <c r="N8375" i="10"/>
  <c r="M8373" i="10"/>
  <c r="I8364" i="10"/>
  <c r="K8364" i="10"/>
  <c r="N8339" i="10"/>
  <c r="O8339" i="10"/>
  <c r="K8329" i="10"/>
  <c r="I8329" i="10"/>
  <c r="M8324" i="10"/>
  <c r="I8318" i="10"/>
  <c r="K8318" i="10"/>
  <c r="M8312" i="10"/>
  <c r="N8311" i="10"/>
  <c r="N8252" i="10"/>
  <c r="O8236" i="10"/>
  <c r="N8220" i="10"/>
  <c r="K8217" i="10"/>
  <c r="I8217" i="10"/>
  <c r="I9088" i="10"/>
  <c r="K9085" i="10"/>
  <c r="K9084" i="10"/>
  <c r="K9083" i="10"/>
  <c r="K9082" i="10"/>
  <c r="K9064" i="10"/>
  <c r="I9046" i="10"/>
  <c r="K9041" i="10"/>
  <c r="N9036" i="10"/>
  <c r="M9035" i="10"/>
  <c r="I9024" i="10"/>
  <c r="K9021" i="10"/>
  <c r="K9020" i="10"/>
  <c r="K9019" i="10"/>
  <c r="K9018" i="10"/>
  <c r="K9000" i="10"/>
  <c r="I8982" i="10"/>
  <c r="I8976" i="10"/>
  <c r="I8961" i="10"/>
  <c r="I8960" i="10"/>
  <c r="I8958" i="10"/>
  <c r="M8951" i="10"/>
  <c r="O8939" i="10"/>
  <c r="N8936" i="10"/>
  <c r="K8933" i="10"/>
  <c r="K8915" i="10"/>
  <c r="K8909" i="10"/>
  <c r="I8904" i="10"/>
  <c r="K8904" i="10"/>
  <c r="M8893" i="10"/>
  <c r="K8891" i="10"/>
  <c r="I8889" i="10"/>
  <c r="K8883" i="10"/>
  <c r="K8881" i="10"/>
  <c r="I8881" i="10"/>
  <c r="K8875" i="10"/>
  <c r="I8873" i="10"/>
  <c r="K8867" i="10"/>
  <c r="I8865" i="10"/>
  <c r="M8859" i="10"/>
  <c r="I8855" i="10"/>
  <c r="M8848" i="10"/>
  <c r="I8843" i="10"/>
  <c r="K8840" i="10"/>
  <c r="I8839" i="10"/>
  <c r="O8836" i="10"/>
  <c r="K8832" i="10"/>
  <c r="K8831" i="10"/>
  <c r="K8830" i="10"/>
  <c r="K8829" i="10"/>
  <c r="K8828" i="10"/>
  <c r="K8827" i="10"/>
  <c r="K8821" i="10"/>
  <c r="K8820" i="10"/>
  <c r="K8819" i="10"/>
  <c r="K8811" i="10"/>
  <c r="I8809" i="10"/>
  <c r="N8797" i="10"/>
  <c r="O8792" i="10"/>
  <c r="N8791" i="10"/>
  <c r="K8789" i="10"/>
  <c r="I8789" i="10"/>
  <c r="K8781" i="10"/>
  <c r="I8779" i="10"/>
  <c r="K8773" i="10"/>
  <c r="I8771" i="10"/>
  <c r="K8771" i="10"/>
  <c r="I8769" i="10"/>
  <c r="I8760" i="10"/>
  <c r="K8747" i="10"/>
  <c r="K8740" i="10"/>
  <c r="I8737" i="10"/>
  <c r="M8716" i="10"/>
  <c r="O8716" i="10"/>
  <c r="I8713" i="10"/>
  <c r="I8707" i="10"/>
  <c r="K8707" i="10"/>
  <c r="M8697" i="10"/>
  <c r="O8697" i="10"/>
  <c r="M8691" i="10"/>
  <c r="O8673" i="10"/>
  <c r="I8662" i="10"/>
  <c r="K8662" i="10"/>
  <c r="O8660" i="10"/>
  <c r="I8635" i="10"/>
  <c r="O8619" i="10"/>
  <c r="M8616" i="10"/>
  <c r="N8616" i="10"/>
  <c r="K8612" i="10"/>
  <c r="K8606" i="10"/>
  <c r="K8591" i="10"/>
  <c r="N8585" i="10"/>
  <c r="M8584" i="10"/>
  <c r="I8582" i="10"/>
  <c r="N8552" i="10"/>
  <c r="M8551" i="10"/>
  <c r="N8551" i="10"/>
  <c r="M8527" i="10"/>
  <c r="O8527" i="10"/>
  <c r="I8491" i="10"/>
  <c r="M8484" i="10"/>
  <c r="K8460" i="10"/>
  <c r="K8457" i="10"/>
  <c r="I8457" i="10"/>
  <c r="N8453" i="10"/>
  <c r="K8439" i="10"/>
  <c r="K8432" i="10"/>
  <c r="I8432" i="10"/>
  <c r="K8407" i="10"/>
  <c r="O8380" i="10"/>
  <c r="N8379" i="10"/>
  <c r="I8355" i="10"/>
  <c r="K8355" i="10"/>
  <c r="N8345" i="10"/>
  <c r="O8345" i="10"/>
  <c r="I8339" i="10"/>
  <c r="N8336" i="10"/>
  <c r="O8335" i="10"/>
  <c r="N8333" i="10"/>
  <c r="O8332" i="10"/>
  <c r="I8323" i="10"/>
  <c r="K8323" i="10"/>
  <c r="M8319" i="10"/>
  <c r="N8319" i="10"/>
  <c r="O8319" i="10"/>
  <c r="K8300" i="10"/>
  <c r="I8291" i="10"/>
  <c r="K8291" i="10"/>
  <c r="K8265" i="10"/>
  <c r="I8265" i="10"/>
  <c r="I8256" i="10"/>
  <c r="K8256" i="10"/>
  <c r="N8243" i="10"/>
  <c r="K8232" i="10"/>
  <c r="I8232" i="10"/>
  <c r="K8225" i="10"/>
  <c r="I8225" i="10"/>
  <c r="M8220" i="10"/>
  <c r="K8209" i="10"/>
  <c r="I8209" i="10"/>
  <c r="I8177" i="10"/>
  <c r="I8171" i="10"/>
  <c r="K8171" i="10"/>
  <c r="I8166" i="10"/>
  <c r="K8166" i="10"/>
  <c r="M8156" i="10"/>
  <c r="O8148" i="10"/>
  <c r="N8148" i="10"/>
  <c r="I8125" i="10"/>
  <c r="K8125" i="10"/>
  <c r="M8115" i="10"/>
  <c r="O8115" i="10"/>
  <c r="N8115" i="10"/>
  <c r="K8109" i="10"/>
  <c r="I8109" i="10"/>
  <c r="M8095" i="10"/>
  <c r="O8095" i="10"/>
  <c r="M8092" i="10"/>
  <c r="N8092" i="10"/>
  <c r="O8079" i="10"/>
  <c r="K8070" i="10"/>
  <c r="I8070" i="10"/>
  <c r="K8045" i="10"/>
  <c r="I8045" i="10"/>
  <c r="M8016" i="10"/>
  <c r="I8015" i="10"/>
  <c r="I7999" i="10"/>
  <c r="K7999" i="10"/>
  <c r="I7911" i="10"/>
  <c r="K7911" i="10"/>
  <c r="I7909" i="10"/>
  <c r="K7909" i="10"/>
  <c r="O8931" i="10"/>
  <c r="K8583" i="10"/>
  <c r="K8577" i="10"/>
  <c r="I8577" i="10"/>
  <c r="K8567" i="10"/>
  <c r="I8544" i="10"/>
  <c r="O8528" i="10"/>
  <c r="N8528" i="10"/>
  <c r="O8515" i="10"/>
  <c r="K8508" i="10"/>
  <c r="I8507" i="10"/>
  <c r="K8492" i="10"/>
  <c r="N8488" i="10"/>
  <c r="M8488" i="10"/>
  <c r="I8479" i="10"/>
  <c r="K8479" i="10"/>
  <c r="K8473" i="10"/>
  <c r="I8473" i="10"/>
  <c r="K8462" i="10"/>
  <c r="I8424" i="10"/>
  <c r="K8424" i="10"/>
  <c r="K8419" i="10"/>
  <c r="I8413" i="10"/>
  <c r="M8391" i="10"/>
  <c r="N8391" i="10"/>
  <c r="I8372" i="10"/>
  <c r="K8372" i="10"/>
  <c r="K8366" i="10"/>
  <c r="I8366" i="10"/>
  <c r="K8356" i="10"/>
  <c r="I8350" i="10"/>
  <c r="K8340" i="10"/>
  <c r="O8316" i="10"/>
  <c r="N8315" i="10"/>
  <c r="N8296" i="10"/>
  <c r="M8296" i="10"/>
  <c r="I8295" i="10"/>
  <c r="O8292" i="10"/>
  <c r="M8292" i="10"/>
  <c r="I8268" i="10"/>
  <c r="K8268" i="10"/>
  <c r="O8253" i="10"/>
  <c r="M8253" i="10"/>
  <c r="O8249" i="10"/>
  <c r="K8240" i="10"/>
  <c r="I8240" i="10"/>
  <c r="O8229" i="10"/>
  <c r="N8229" i="10"/>
  <c r="I8227" i="10"/>
  <c r="K8227" i="10"/>
  <c r="K8195" i="10"/>
  <c r="O8168" i="10"/>
  <c r="K8145" i="10"/>
  <c r="I8145" i="10"/>
  <c r="I8112" i="10"/>
  <c r="K8112" i="10"/>
  <c r="N8079" i="10"/>
  <c r="K8073" i="10"/>
  <c r="I8073" i="10"/>
  <c r="O8067" i="10"/>
  <c r="N8067" i="10"/>
  <c r="M8063" i="10"/>
  <c r="N8063" i="10"/>
  <c r="K8030" i="10"/>
  <c r="I8030" i="10"/>
  <c r="I8006" i="10"/>
  <c r="K8006" i="10"/>
  <c r="I7987" i="10"/>
  <c r="K7987" i="10"/>
  <c r="I7980" i="10"/>
  <c r="K7980" i="10"/>
  <c r="K7977" i="10"/>
  <c r="I7977" i="10"/>
  <c r="K8705" i="10"/>
  <c r="I8705" i="10"/>
  <c r="M8695" i="10"/>
  <c r="N8695" i="10"/>
  <c r="N8621" i="10"/>
  <c r="I8620" i="10"/>
  <c r="K8620" i="10"/>
  <c r="I8486" i="10"/>
  <c r="K8486" i="10"/>
  <c r="O8477" i="10"/>
  <c r="N8477" i="10"/>
  <c r="I8974" i="10"/>
  <c r="M8932" i="10"/>
  <c r="O8932" i="10"/>
  <c r="I8920" i="10"/>
  <c r="O8780" i="10"/>
  <c r="N8868" i="10"/>
  <c r="M8868" i="10"/>
  <c r="M8847" i="10"/>
  <c r="O8847" i="10"/>
  <c r="O8813" i="10"/>
  <c r="N8813" i="10"/>
  <c r="O8805" i="10"/>
  <c r="M8805" i="10"/>
  <c r="N8763" i="10"/>
  <c r="M8763" i="10"/>
  <c r="O8741" i="10"/>
  <c r="M8741" i="10"/>
  <c r="O8709" i="10"/>
  <c r="M8709" i="10"/>
  <c r="N8672" i="10"/>
  <c r="O8672" i="10"/>
  <c r="N8651" i="10"/>
  <c r="O8651" i="10"/>
  <c r="K8641" i="10"/>
  <c r="I8641" i="10"/>
  <c r="M8632" i="10"/>
  <c r="O8632" i="10"/>
  <c r="I8598" i="10"/>
  <c r="K8598" i="10"/>
  <c r="O9089" i="10"/>
  <c r="O9069" i="10"/>
  <c r="I9062" i="10"/>
  <c r="O9047" i="10"/>
  <c r="O9025" i="10"/>
  <c r="O9005" i="10"/>
  <c r="I8998" i="10"/>
  <c r="O8984" i="10"/>
  <c r="O8983" i="10"/>
  <c r="O8969" i="10"/>
  <c r="O8965" i="10"/>
  <c r="I8934" i="10"/>
  <c r="O8920" i="10"/>
  <c r="O8917" i="10"/>
  <c r="N8917" i="10"/>
  <c r="O8869" i="10"/>
  <c r="M8869" i="10"/>
  <c r="N8869" i="10"/>
  <c r="I8856" i="10"/>
  <c r="I8833" i="10"/>
  <c r="M8823" i="10"/>
  <c r="N8823" i="10"/>
  <c r="I8812" i="10"/>
  <c r="I8805" i="10"/>
  <c r="O8800" i="10"/>
  <c r="O8799" i="10"/>
  <c r="O8785" i="10"/>
  <c r="N8776" i="10"/>
  <c r="M8764" i="10"/>
  <c r="N8764" i="10"/>
  <c r="K8753" i="10"/>
  <c r="I8753" i="10"/>
  <c r="I8748" i="10"/>
  <c r="O8744" i="10"/>
  <c r="I8725" i="10"/>
  <c r="O8717" i="10"/>
  <c r="N8717" i="10"/>
  <c r="O8711" i="10"/>
  <c r="O8693" i="10"/>
  <c r="M8693" i="10"/>
  <c r="I8678" i="10"/>
  <c r="I8663" i="10"/>
  <c r="K8663" i="10"/>
  <c r="I8659" i="10"/>
  <c r="K8659" i="10"/>
  <c r="M8652" i="10"/>
  <c r="O8652" i="10"/>
  <c r="N8648" i="10"/>
  <c r="I8643" i="10"/>
  <c r="K8643" i="10"/>
  <c r="I8632" i="10"/>
  <c r="K8625" i="10"/>
  <c r="I8625" i="10"/>
  <c r="O8613" i="10"/>
  <c r="M8613" i="10"/>
  <c r="M8607" i="10"/>
  <c r="O8607" i="10"/>
  <c r="N8592" i="10"/>
  <c r="M8568" i="10"/>
  <c r="O8568" i="10"/>
  <c r="K8537" i="10"/>
  <c r="I8537" i="10"/>
  <c r="O8532" i="10"/>
  <c r="O8531" i="10"/>
  <c r="O8293" i="10"/>
  <c r="N8293" i="10"/>
  <c r="M8293" i="10"/>
  <c r="O8288" i="10"/>
  <c r="M8249" i="10"/>
  <c r="N8248" i="10"/>
  <c r="O8248" i="10"/>
  <c r="K8237" i="10"/>
  <c r="I8237" i="10"/>
  <c r="N8233" i="10"/>
  <c r="O8233" i="10"/>
  <c r="N8216" i="10"/>
  <c r="M8199" i="10"/>
  <c r="N8199" i="10"/>
  <c r="O8199" i="10"/>
  <c r="N8187" i="10"/>
  <c r="N8168" i="10"/>
  <c r="M8167" i="10"/>
  <c r="O8167" i="10"/>
  <c r="N8152" i="10"/>
  <c r="O8152" i="10"/>
  <c r="I8142" i="10"/>
  <c r="K8142" i="10"/>
  <c r="O8105" i="10"/>
  <c r="N8105" i="10"/>
  <c r="O8100" i="10"/>
  <c r="O8088" i="10"/>
  <c r="N8088" i="10"/>
  <c r="M8088" i="10"/>
  <c r="I8063" i="10"/>
  <c r="N8060" i="10"/>
  <c r="M8060" i="10"/>
  <c r="K8052" i="10"/>
  <c r="I8052" i="10"/>
  <c r="O8025" i="10"/>
  <c r="N8025" i="10"/>
  <c r="M8025" i="10"/>
  <c r="K8020" i="10"/>
  <c r="I8020" i="10"/>
  <c r="N7996" i="10"/>
  <c r="M7996" i="10"/>
  <c r="M8767" i="10"/>
  <c r="N8767" i="10"/>
  <c r="O8581" i="10"/>
  <c r="M8581" i="10"/>
  <c r="M8431" i="10"/>
  <c r="N8431" i="10"/>
  <c r="I8803" i="10"/>
  <c r="K8803" i="10"/>
  <c r="I8800" i="10"/>
  <c r="K8521" i="10"/>
  <c r="I8521" i="10"/>
  <c r="N8515" i="10"/>
  <c r="I8512" i="10"/>
  <c r="K8512" i="10"/>
  <c r="M8503" i="10"/>
  <c r="O8503" i="10"/>
  <c r="N8499" i="10"/>
  <c r="K8496" i="10"/>
  <c r="I8496" i="10"/>
  <c r="O8485" i="10"/>
  <c r="N8485" i="10"/>
  <c r="O8455" i="10"/>
  <c r="K8452" i="10"/>
  <c r="I8452" i="10"/>
  <c r="M8447" i="10"/>
  <c r="N8447" i="10"/>
  <c r="M8435" i="10"/>
  <c r="O8435" i="10"/>
  <c r="O8420" i="10"/>
  <c r="N8420" i="10"/>
  <c r="O8416" i="10"/>
  <c r="N8403" i="10"/>
  <c r="O8403" i="10"/>
  <c r="M8403" i="10"/>
  <c r="M8392" i="10"/>
  <c r="O8392" i="10"/>
  <c r="M8385" i="10"/>
  <c r="O8385" i="10"/>
  <c r="K8377" i="10"/>
  <c r="I8377" i="10"/>
  <c r="K8361" i="10"/>
  <c r="I8361" i="10"/>
  <c r="O8357" i="10"/>
  <c r="N8357" i="10"/>
  <c r="M8357" i="10"/>
  <c r="O8353" i="10"/>
  <c r="M8351" i="10"/>
  <c r="N8351" i="10"/>
  <c r="O8341" i="10"/>
  <c r="N8341" i="10"/>
  <c r="I8331" i="10"/>
  <c r="K8331" i="10"/>
  <c r="M8316" i="10"/>
  <c r="M8315" i="10"/>
  <c r="I8308" i="10"/>
  <c r="K8308" i="10"/>
  <c r="I9080" i="10"/>
  <c r="O9068" i="10"/>
  <c r="O9067" i="10"/>
  <c r="I9038" i="10"/>
  <c r="I9016" i="10"/>
  <c r="O9004" i="10"/>
  <c r="O9003" i="10"/>
  <c r="O8975" i="10"/>
  <c r="O8964" i="10"/>
  <c r="O8963" i="10"/>
  <c r="O8957" i="10"/>
  <c r="I8938" i="10"/>
  <c r="I8936" i="10"/>
  <c r="I8917" i="10"/>
  <c r="M8911" i="10"/>
  <c r="O8911" i="10"/>
  <c r="O8903" i="10"/>
  <c r="I8893" i="10"/>
  <c r="N8888" i="10"/>
  <c r="O8887" i="10"/>
  <c r="O8872" i="10"/>
  <c r="O8864" i="10"/>
  <c r="I8835" i="10"/>
  <c r="K8835" i="10"/>
  <c r="M8815" i="10"/>
  <c r="O8815" i="10"/>
  <c r="N8808" i="10"/>
  <c r="N8799" i="10"/>
  <c r="I8791" i="10"/>
  <c r="M8785" i="10"/>
  <c r="N8777" i="10"/>
  <c r="M8776" i="10"/>
  <c r="O8767" i="10"/>
  <c r="O8759" i="10"/>
  <c r="N8744" i="10"/>
  <c r="I8726" i="10"/>
  <c r="I8717" i="10"/>
  <c r="N8711" i="10"/>
  <c r="I8699" i="10"/>
  <c r="K8699" i="10"/>
  <c r="O8695" i="10"/>
  <c r="O8680" i="10"/>
  <c r="O8676" i="10"/>
  <c r="M8648" i="10"/>
  <c r="M8633" i="10"/>
  <c r="O8633" i="10"/>
  <c r="N8633" i="10"/>
  <c r="M8621" i="10"/>
  <c r="I8613" i="10"/>
  <c r="N8603" i="10"/>
  <c r="I8599" i="10"/>
  <c r="K8599" i="10"/>
  <c r="I8584" i="10"/>
  <c r="N8581" i="10"/>
  <c r="I8552" i="10"/>
  <c r="N8533" i="10"/>
  <c r="N8532" i="10"/>
  <c r="M8531" i="10"/>
  <c r="I8503" i="10"/>
  <c r="M8499" i="10"/>
  <c r="O8493" i="10"/>
  <c r="M8493" i="10"/>
  <c r="M8477" i="10"/>
  <c r="O8476" i="10"/>
  <c r="M8476" i="10"/>
  <c r="I8475" i="10"/>
  <c r="K8475" i="10"/>
  <c r="K8463" i="10"/>
  <c r="N8455" i="10"/>
  <c r="M8437" i="10"/>
  <c r="O8431" i="10"/>
  <c r="N8416" i="10"/>
  <c r="M8405" i="10"/>
  <c r="I8403" i="10"/>
  <c r="O8388" i="10"/>
  <c r="I8385" i="10"/>
  <c r="O8381" i="10"/>
  <c r="M8381" i="10"/>
  <c r="M8353" i="10"/>
  <c r="I8351" i="10"/>
  <c r="N8343" i="10"/>
  <c r="M8320" i="10"/>
  <c r="N8320" i="10"/>
  <c r="K8313" i="10"/>
  <c r="I8313" i="10"/>
  <c r="N8297" i="10"/>
  <c r="O8297" i="10"/>
  <c r="M8288" i="10"/>
  <c r="I8287" i="10"/>
  <c r="K8287" i="10"/>
  <c r="K8260" i="10"/>
  <c r="I8260" i="10"/>
  <c r="K8254" i="10"/>
  <c r="I8233" i="10"/>
  <c r="K8221" i="10"/>
  <c r="I8219" i="10"/>
  <c r="K8219" i="10"/>
  <c r="M8216" i="10"/>
  <c r="K8215" i="10"/>
  <c r="I8215" i="10"/>
  <c r="K8211" i="10"/>
  <c r="I8199" i="10"/>
  <c r="M8188" i="10"/>
  <c r="O8188" i="10"/>
  <c r="I8172" i="10"/>
  <c r="K8172" i="10"/>
  <c r="K8149" i="10"/>
  <c r="I8149" i="10"/>
  <c r="I8105" i="10"/>
  <c r="M8100" i="10"/>
  <c r="K8096" i="10"/>
  <c r="I8096" i="10"/>
  <c r="K8093" i="10"/>
  <c r="I8093" i="10"/>
  <c r="I8088" i="10"/>
  <c r="I8038" i="10"/>
  <c r="K8038" i="10"/>
  <c r="O8028" i="10"/>
  <c r="M8023" i="10"/>
  <c r="O8023" i="10"/>
  <c r="N8023" i="10"/>
  <c r="K8017" i="10"/>
  <c r="I8017" i="10"/>
  <c r="K8489" i="10"/>
  <c r="I8489" i="10"/>
  <c r="O8464" i="10"/>
  <c r="N8464" i="10"/>
  <c r="K8448" i="10"/>
  <c r="K8443" i="10"/>
  <c r="K8436" i="10"/>
  <c r="K8425" i="10"/>
  <c r="I8425" i="10"/>
  <c r="K8415" i="10"/>
  <c r="N8368" i="10"/>
  <c r="M8368" i="10"/>
  <c r="I8363" i="10"/>
  <c r="K8363" i="10"/>
  <c r="K8352" i="10"/>
  <c r="I8347" i="10"/>
  <c r="K8347" i="10"/>
  <c r="O8317" i="10"/>
  <c r="M8317" i="10"/>
  <c r="K8281" i="10"/>
  <c r="I8281" i="10"/>
  <c r="I8230" i="10"/>
  <c r="K8230" i="10"/>
  <c r="N8212" i="10"/>
  <c r="M8212" i="10"/>
  <c r="N8200" i="10"/>
  <c r="M8196" i="10"/>
  <c r="N8196" i="10"/>
  <c r="M8179" i="10"/>
  <c r="O8179" i="10"/>
  <c r="N8143" i="10"/>
  <c r="M8103" i="10"/>
  <c r="O8103" i="10"/>
  <c r="N8103" i="10"/>
  <c r="I8068" i="10"/>
  <c r="K8068" i="10"/>
  <c r="M8047" i="10"/>
  <c r="O8047" i="10"/>
  <c r="N8047" i="10"/>
  <c r="O8001" i="10"/>
  <c r="N8001" i="10"/>
  <c r="O7997" i="10"/>
  <c r="M7997" i="10"/>
  <c r="M7975" i="10"/>
  <c r="N7975" i="10"/>
  <c r="M8675" i="10"/>
  <c r="O8675" i="10"/>
  <c r="O8669" i="10"/>
  <c r="N8669" i="10"/>
  <c r="I8661" i="10"/>
  <c r="K8661" i="10"/>
  <c r="M8321" i="10"/>
  <c r="O8321" i="10"/>
  <c r="I8283" i="10"/>
  <c r="K8283" i="10"/>
  <c r="M8255" i="10"/>
  <c r="N8255" i="10"/>
  <c r="I8249" i="10"/>
  <c r="I8244" i="10"/>
  <c r="K8244" i="10"/>
  <c r="I8238" i="10"/>
  <c r="M8231" i="10"/>
  <c r="O8231" i="10"/>
  <c r="I8147" i="10"/>
  <c r="K8147" i="10"/>
  <c r="I8131" i="10"/>
  <c r="K8131" i="10"/>
  <c r="O8124" i="10"/>
  <c r="M8124" i="10"/>
  <c r="I8123" i="10"/>
  <c r="K8123" i="10"/>
  <c r="I8091" i="10"/>
  <c r="K8091" i="10"/>
  <c r="O8085" i="10"/>
  <c r="N8085" i="10"/>
  <c r="M8072" i="10"/>
  <c r="N8072" i="10"/>
  <c r="O8072" i="10"/>
  <c r="I8061" i="10"/>
  <c r="K8061" i="10"/>
  <c r="O8044" i="10"/>
  <c r="N8044" i="10"/>
  <c r="N8040" i="10"/>
  <c r="M8039" i="10"/>
  <c r="O8039" i="10"/>
  <c r="K8032" i="10"/>
  <c r="I8032" i="10"/>
  <c r="O8029" i="10"/>
  <c r="M8029" i="10"/>
  <c r="N8029" i="10"/>
  <c r="O8005" i="10"/>
  <c r="M8005" i="10"/>
  <c r="N8005" i="10"/>
  <c r="I8001" i="10"/>
  <c r="M7964" i="10"/>
  <c r="K7953" i="10"/>
  <c r="I7953" i="10"/>
  <c r="M7935" i="10"/>
  <c r="O7935" i="10"/>
  <c r="N7935" i="10"/>
  <c r="K7904" i="10"/>
  <c r="I7904" i="10"/>
  <c r="O7925" i="10"/>
  <c r="M7925" i="10"/>
  <c r="O7823" i="10"/>
  <c r="N7823" i="10"/>
  <c r="M7823" i="10"/>
  <c r="O7872" i="10"/>
  <c r="N7872" i="10"/>
  <c r="M7872" i="10"/>
  <c r="O7869" i="10"/>
  <c r="N7869" i="10"/>
  <c r="K7849" i="10"/>
  <c r="I7849" i="10"/>
  <c r="K7847" i="10"/>
  <c r="I7847" i="10"/>
  <c r="O8013" i="10"/>
  <c r="M8013" i="10"/>
  <c r="O7979" i="10"/>
  <c r="O7949" i="10"/>
  <c r="N7949" i="10"/>
  <c r="M7949" i="10"/>
  <c r="I7933" i="10"/>
  <c r="K7933" i="10"/>
  <c r="I7918" i="10"/>
  <c r="K7918" i="10"/>
  <c r="O7907" i="10"/>
  <c r="N7907" i="10"/>
  <c r="K7853" i="10"/>
  <c r="I7853" i="10"/>
  <c r="I7838" i="10"/>
  <c r="K7838" i="10"/>
  <c r="I7801" i="10"/>
  <c r="K7801" i="10"/>
  <c r="O7915" i="10"/>
  <c r="N7915" i="10"/>
  <c r="M7899" i="10"/>
  <c r="O7899" i="10"/>
  <c r="N7899" i="10"/>
  <c r="O7859" i="10"/>
  <c r="N7859" i="10"/>
  <c r="K7827" i="10"/>
  <c r="I7827" i="10"/>
  <c r="K7777" i="10"/>
  <c r="I7777" i="10"/>
  <c r="I8944" i="10"/>
  <c r="I8907" i="10"/>
  <c r="I8903" i="10"/>
  <c r="I8787" i="10"/>
  <c r="I8715" i="10"/>
  <c r="K8689" i="10"/>
  <c r="I8689" i="10"/>
  <c r="I8684" i="10"/>
  <c r="K8684" i="10"/>
  <c r="O8677" i="10"/>
  <c r="M8677" i="10"/>
  <c r="I8646" i="10"/>
  <c r="M8615" i="10"/>
  <c r="N8615" i="10"/>
  <c r="I8587" i="10"/>
  <c r="K8561" i="10"/>
  <c r="I8561" i="10"/>
  <c r="I8556" i="10"/>
  <c r="K8556" i="10"/>
  <c r="O8549" i="10"/>
  <c r="N8549" i="10"/>
  <c r="I8547" i="10"/>
  <c r="K8547" i="10"/>
  <c r="I8541" i="10"/>
  <c r="K8541" i="10"/>
  <c r="I8539" i="10"/>
  <c r="K8539" i="10"/>
  <c r="I8483" i="10"/>
  <c r="K8483" i="10"/>
  <c r="K8481" i="10"/>
  <c r="I8481" i="10"/>
  <c r="I8414" i="10"/>
  <c r="I8360" i="10"/>
  <c r="K8302" i="10"/>
  <c r="I8302" i="10"/>
  <c r="I8288" i="10"/>
  <c r="K8257" i="10"/>
  <c r="I8257" i="10"/>
  <c r="I8223" i="10"/>
  <c r="K8223" i="10"/>
  <c r="N8153" i="10"/>
  <c r="O8153" i="10"/>
  <c r="K8132" i="10"/>
  <c r="I8132" i="10"/>
  <c r="I8075" i="10"/>
  <c r="K8075" i="10"/>
  <c r="M8071" i="10"/>
  <c r="N8071" i="10"/>
  <c r="O8071" i="10"/>
  <c r="I8027" i="10"/>
  <c r="K8027" i="10"/>
  <c r="M8007" i="10"/>
  <c r="N8007" i="10"/>
  <c r="M8000" i="10"/>
  <c r="N7995" i="10"/>
  <c r="O7995" i="10"/>
  <c r="I7936" i="10"/>
  <c r="K7936" i="10"/>
  <c r="N7916" i="10"/>
  <c r="O7916" i="10"/>
  <c r="M7916" i="10"/>
  <c r="I7910" i="10"/>
  <c r="K7910" i="10"/>
  <c r="O7908" i="10"/>
  <c r="M7908" i="10"/>
  <c r="N7908" i="10"/>
  <c r="N7896" i="10"/>
  <c r="O7896" i="10"/>
  <c r="M7896" i="10"/>
  <c r="M7887" i="10"/>
  <c r="O7887" i="10"/>
  <c r="I7883" i="10"/>
  <c r="K7883" i="10"/>
  <c r="I7856" i="10"/>
  <c r="K7856" i="10"/>
  <c r="O7839" i="10"/>
  <c r="M7839" i="10"/>
  <c r="K7782" i="10"/>
  <c r="I7782" i="10"/>
  <c r="O7780" i="10"/>
  <c r="M7780" i="10"/>
  <c r="N7780" i="10"/>
  <c r="K7756" i="10"/>
  <c r="I7756" i="10"/>
  <c r="I7934" i="10"/>
  <c r="K7934" i="10"/>
  <c r="N7925" i="10"/>
  <c r="I7896" i="10"/>
  <c r="O7884" i="10"/>
  <c r="M7884" i="10"/>
  <c r="I7848" i="10"/>
  <c r="K7848" i="10"/>
  <c r="M7959" i="10"/>
  <c r="O7959" i="10"/>
  <c r="N7959" i="10"/>
  <c r="I7919" i="10"/>
  <c r="K7919" i="10"/>
  <c r="K7900" i="10"/>
  <c r="I7893" i="10"/>
  <c r="K7893" i="10"/>
  <c r="I7877" i="10"/>
  <c r="K7877" i="10"/>
  <c r="I7868" i="10"/>
  <c r="K7868" i="10"/>
  <c r="M8151" i="10"/>
  <c r="O8151" i="10"/>
  <c r="N8151" i="10"/>
  <c r="M8144" i="10"/>
  <c r="O8144" i="10"/>
  <c r="O8108" i="10"/>
  <c r="N8108" i="10"/>
  <c r="I8102" i="10"/>
  <c r="K8102" i="10"/>
  <c r="O8069" i="10"/>
  <c r="M8069" i="10"/>
  <c r="I8923" i="10"/>
  <c r="I8859" i="10"/>
  <c r="I8795" i="10"/>
  <c r="I8731" i="10"/>
  <c r="I8667" i="10"/>
  <c r="I8603" i="10"/>
  <c r="I8478" i="10"/>
  <c r="I8467" i="10"/>
  <c r="I8451" i="10"/>
  <c r="M8429" i="10"/>
  <c r="I8416" i="10"/>
  <c r="N8367" i="10"/>
  <c r="M8337" i="10"/>
  <c r="N8327" i="10"/>
  <c r="M8325" i="10"/>
  <c r="I8315" i="10"/>
  <c r="I8222" i="10"/>
  <c r="I8203" i="10"/>
  <c r="O8192" i="10"/>
  <c r="M8192" i="10"/>
  <c r="I8191" i="10"/>
  <c r="N8176" i="10"/>
  <c r="K8175" i="10"/>
  <c r="I8175" i="10"/>
  <c r="I8169" i="10"/>
  <c r="M8165" i="10"/>
  <c r="I8157" i="10"/>
  <c r="I8144" i="10"/>
  <c r="M8141" i="10"/>
  <c r="I8133" i="10"/>
  <c r="K8081" i="10"/>
  <c r="I8081" i="10"/>
  <c r="O8065" i="10"/>
  <c r="N8065" i="10"/>
  <c r="K8041" i="10"/>
  <c r="I8041" i="10"/>
  <c r="M8037" i="10"/>
  <c r="I8003" i="10"/>
  <c r="K8003" i="10"/>
  <c r="O7965" i="10"/>
  <c r="M7965" i="10"/>
  <c r="I7963" i="10"/>
  <c r="N7960" i="10"/>
  <c r="O7960" i="10"/>
  <c r="M7960" i="10"/>
  <c r="I7952" i="10"/>
  <c r="K7952" i="10"/>
  <c r="M7920" i="10"/>
  <c r="N7920" i="10"/>
  <c r="O7917" i="10"/>
  <c r="M7917" i="10"/>
  <c r="K7913" i="10"/>
  <c r="I7913" i="10"/>
  <c r="N7897" i="10"/>
  <c r="M7897" i="10"/>
  <c r="N7837" i="10"/>
  <c r="M7837" i="10"/>
  <c r="M7825" i="10"/>
  <c r="K7795" i="10"/>
  <c r="I7795" i="10"/>
  <c r="I8683" i="10"/>
  <c r="I8619" i="10"/>
  <c r="I8555" i="10"/>
  <c r="I8542" i="10"/>
  <c r="I8531" i="10"/>
  <c r="I8515" i="10"/>
  <c r="I8480" i="10"/>
  <c r="I8379" i="10"/>
  <c r="I8286" i="10"/>
  <c r="I8275" i="10"/>
  <c r="I8259" i="10"/>
  <c r="I8224" i="10"/>
  <c r="O8193" i="10"/>
  <c r="N8193" i="10"/>
  <c r="K8185" i="10"/>
  <c r="I8185" i="10"/>
  <c r="K8159" i="10"/>
  <c r="I8159" i="10"/>
  <c r="K8135" i="10"/>
  <c r="I8135" i="10"/>
  <c r="K8129" i="10"/>
  <c r="I8129" i="10"/>
  <c r="O8077" i="10"/>
  <c r="N8077" i="10"/>
  <c r="M8077" i="10"/>
  <c r="O8043" i="10"/>
  <c r="N8043" i="10"/>
  <c r="N8004" i="10"/>
  <c r="M8004" i="10"/>
  <c r="I7973" i="10"/>
  <c r="K7973" i="10"/>
  <c r="I7955" i="10"/>
  <c r="K7955" i="10"/>
  <c r="K7937" i="10"/>
  <c r="I7937" i="10"/>
  <c r="O7875" i="10"/>
  <c r="O7873" i="10"/>
  <c r="N7873" i="10"/>
  <c r="K7865" i="10"/>
  <c r="I7865" i="10"/>
  <c r="M7860" i="10"/>
  <c r="I7830" i="10"/>
  <c r="K7830" i="10"/>
  <c r="I7821" i="10"/>
  <c r="K7821" i="10"/>
  <c r="N7816" i="10"/>
  <c r="M7816" i="10"/>
  <c r="O7816" i="10"/>
  <c r="K7774" i="10"/>
  <c r="I7774" i="10"/>
  <c r="M7785" i="10"/>
  <c r="N7785" i="10"/>
  <c r="I7751" i="10"/>
  <c r="K7751" i="10"/>
  <c r="I7719" i="10"/>
  <c r="K7719" i="10"/>
  <c r="M7984" i="10"/>
  <c r="N7984" i="10"/>
  <c r="I7974" i="10"/>
  <c r="K7974" i="10"/>
  <c r="I7879" i="10"/>
  <c r="K7879" i="10"/>
  <c r="K7845" i="10"/>
  <c r="K7831" i="10"/>
  <c r="I7831" i="10"/>
  <c r="O7799" i="10"/>
  <c r="N7799" i="10"/>
  <c r="M7799" i="10"/>
  <c r="O7791" i="10"/>
  <c r="M7791" i="10"/>
  <c r="N7791" i="10"/>
  <c r="N7840" i="10"/>
  <c r="M7840" i="10"/>
  <c r="N7836" i="10"/>
  <c r="M7836" i="10"/>
  <c r="O7836" i="10"/>
  <c r="M7828" i="10"/>
  <c r="O7828" i="10"/>
  <c r="N7828" i="10"/>
  <c r="K7803" i="10"/>
  <c r="I7803" i="10"/>
  <c r="K7783" i="10"/>
  <c r="I7783" i="10"/>
  <c r="I7781" i="10"/>
  <c r="K7781" i="10"/>
  <c r="I7881" i="10"/>
  <c r="M7871" i="10"/>
  <c r="O7871" i="10"/>
  <c r="M7863" i="10"/>
  <c r="O7863" i="10"/>
  <c r="M7855" i="10"/>
  <c r="N7855" i="10"/>
  <c r="O7855" i="10"/>
  <c r="O7851" i="10"/>
  <c r="M7851" i="10"/>
  <c r="I7840" i="10"/>
  <c r="N7824" i="10"/>
  <c r="O7824" i="10"/>
  <c r="I7817" i="10"/>
  <c r="K7817" i="10"/>
  <c r="K7773" i="10"/>
  <c r="I7773" i="10"/>
  <c r="N7976" i="10"/>
  <c r="O7976" i="10"/>
  <c r="K7963" i="10"/>
  <c r="O7901" i="10"/>
  <c r="N7901" i="10"/>
  <c r="M7901" i="10"/>
  <c r="K7892" i="10"/>
  <c r="O7885" i="10"/>
  <c r="M7885" i="10"/>
  <c r="I7876" i="10"/>
  <c r="K7876" i="10"/>
  <c r="I7871" i="10"/>
  <c r="O7864" i="10"/>
  <c r="N7864" i="10"/>
  <c r="O7857" i="10"/>
  <c r="N7852" i="10"/>
  <c r="M7852" i="10"/>
  <c r="K7841" i="10"/>
  <c r="K7832" i="10"/>
  <c r="I7832" i="10"/>
  <c r="I7824" i="10"/>
  <c r="O7800" i="10"/>
  <c r="N7792" i="10"/>
  <c r="O7792" i="10"/>
  <c r="M7792" i="10"/>
  <c r="K7769" i="10"/>
  <c r="I7769" i="10"/>
  <c r="K7725" i="10"/>
  <c r="I7725" i="10"/>
  <c r="I7710" i="10"/>
  <c r="K7710" i="10"/>
  <c r="O7701" i="10"/>
  <c r="M7701" i="10"/>
  <c r="N7701" i="10"/>
  <c r="M7695" i="10"/>
  <c r="O7695" i="10"/>
  <c r="N7695" i="10"/>
  <c r="I8499" i="10"/>
  <c r="I8435" i="10"/>
  <c r="I8371" i="10"/>
  <c r="I8307" i="10"/>
  <c r="I8243" i="10"/>
  <c r="I8128" i="10"/>
  <c r="N8113" i="10"/>
  <c r="M8113" i="10"/>
  <c r="I8107" i="10"/>
  <c r="M8087" i="10"/>
  <c r="O8087" i="10"/>
  <c r="I8086" i="10"/>
  <c r="I8011" i="10"/>
  <c r="K8011" i="10"/>
  <c r="M7985" i="10"/>
  <c r="N7985" i="10"/>
  <c r="I7920" i="10"/>
  <c r="I7894" i="10"/>
  <c r="I7885" i="10"/>
  <c r="K7834" i="10"/>
  <c r="I7834" i="10"/>
  <c r="I7815" i="10"/>
  <c r="K7815" i="10"/>
  <c r="M7767" i="10"/>
  <c r="O7767" i="10"/>
  <c r="N7767" i="10"/>
  <c r="O7704" i="10"/>
  <c r="M7704" i="10"/>
  <c r="N7704" i="10"/>
  <c r="K7679" i="10"/>
  <c r="I7679" i="10"/>
  <c r="I7728" i="10"/>
  <c r="K7728" i="10"/>
  <c r="I7779" i="10"/>
  <c r="K7779" i="10"/>
  <c r="M7775" i="10"/>
  <c r="N7775" i="10"/>
  <c r="O7775" i="10"/>
  <c r="I7755" i="10"/>
  <c r="K7755" i="10"/>
  <c r="K7790" i="10"/>
  <c r="I7790" i="10"/>
  <c r="M7759" i="10"/>
  <c r="O7759" i="10"/>
  <c r="N7759" i="10"/>
  <c r="O7724" i="10"/>
  <c r="N7724" i="10"/>
  <c r="M7724" i="10"/>
  <c r="O7709" i="10"/>
  <c r="M7709" i="10"/>
  <c r="N7709" i="10"/>
  <c r="M7739" i="10"/>
  <c r="O7739" i="10"/>
  <c r="I7767" i="10"/>
  <c r="N7760" i="10"/>
  <c r="M7736" i="10"/>
  <c r="I7735" i="10"/>
  <c r="I7721" i="10"/>
  <c r="I7715" i="10"/>
  <c r="K7715" i="10"/>
  <c r="M7716" i="10"/>
  <c r="N7716" i="10"/>
  <c r="I7699" i="10"/>
  <c r="K7699" i="10"/>
  <c r="K7686" i="10"/>
  <c r="I7683" i="10"/>
  <c r="K7683" i="10"/>
  <c r="K7677" i="10"/>
  <c r="I7677" i="10"/>
  <c r="M7776" i="10"/>
  <c r="O7776" i="10"/>
  <c r="N7771" i="10"/>
  <c r="M7771" i="10"/>
  <c r="I7763" i="10"/>
  <c r="K7763" i="10"/>
  <c r="O7757" i="10"/>
  <c r="N7757" i="10"/>
  <c r="M7757" i="10"/>
  <c r="K7729" i="10"/>
  <c r="I7729" i="10"/>
  <c r="O7723" i="10"/>
  <c r="N7723" i="10"/>
  <c r="M7723" i="10"/>
  <c r="O7717" i="10"/>
  <c r="M7717" i="10"/>
  <c r="N7717" i="10"/>
  <c r="M7711" i="10"/>
  <c r="N7711" i="10"/>
  <c r="K7703" i="10"/>
  <c r="N7700" i="10"/>
  <c r="O7700" i="10"/>
  <c r="I8141" i="10"/>
  <c r="I8139" i="10"/>
  <c r="K8139" i="10"/>
  <c r="K8121" i="10"/>
  <c r="I8121" i="10"/>
  <c r="I8115" i="10"/>
  <c r="N8049" i="10"/>
  <c r="M8049" i="10"/>
  <c r="I8043" i="10"/>
  <c r="I8014" i="10"/>
  <c r="I7982" i="10"/>
  <c r="I7899" i="10"/>
  <c r="I7818" i="10"/>
  <c r="I7813" i="10"/>
  <c r="K7813" i="10"/>
  <c r="M7793" i="10"/>
  <c r="O7793" i="10"/>
  <c r="M7752" i="10"/>
  <c r="O7752" i="10"/>
  <c r="M7727" i="10"/>
  <c r="O7727" i="10"/>
  <c r="N7727" i="10"/>
  <c r="M7735" i="10"/>
  <c r="N7735" i="10"/>
  <c r="O7735" i="10"/>
  <c r="O7721" i="10"/>
  <c r="M7721" i="10"/>
  <c r="N7721" i="10"/>
  <c r="I8163" i="10"/>
  <c r="I8099" i="10"/>
  <c r="I8057" i="10"/>
  <c r="I8035" i="10"/>
  <c r="I7993" i="10"/>
  <c r="I7968" i="10"/>
  <c r="I7950" i="10"/>
  <c r="I7945" i="10"/>
  <c r="I7939" i="10"/>
  <c r="I7924" i="10"/>
  <c r="I7923" i="10"/>
  <c r="I7921" i="10"/>
  <c r="I7889" i="10"/>
  <c r="I7888" i="10"/>
  <c r="I7833" i="10"/>
  <c r="K7811" i="10"/>
  <c r="I7811" i="10"/>
  <c r="K7787" i="10"/>
  <c r="I7787" i="10"/>
  <c r="K7761" i="10"/>
  <c r="I7761" i="10"/>
  <c r="O7749" i="10"/>
  <c r="M7749" i="10"/>
  <c r="I7732" i="10"/>
  <c r="I7727" i="10"/>
  <c r="I7720" i="10"/>
  <c r="I7711" i="10"/>
  <c r="N7707" i="10"/>
  <c r="M7707" i="10"/>
  <c r="M7688" i="10"/>
  <c r="O7688" i="10"/>
  <c r="N7688" i="10"/>
  <c r="K7684" i="10"/>
  <c r="I7684" i="10"/>
  <c r="I7651" i="10"/>
  <c r="K7651" i="10"/>
  <c r="N7648" i="10"/>
  <c r="K7639" i="10"/>
  <c r="I7639" i="10"/>
  <c r="I7619" i="10"/>
  <c r="K7619" i="10"/>
  <c r="N7616" i="10"/>
  <c r="M7616" i="10"/>
  <c r="O7616" i="10"/>
  <c r="I7598" i="10"/>
  <c r="K7598" i="10"/>
  <c r="M7583" i="10"/>
  <c r="N7583" i="10"/>
  <c r="O7583" i="10"/>
  <c r="M7568" i="10"/>
  <c r="O7568" i="10"/>
  <c r="N7568" i="10"/>
  <c r="I7451" i="10"/>
  <c r="K7451" i="10"/>
  <c r="O7653" i="10"/>
  <c r="M7653" i="10"/>
  <c r="O7645" i="10"/>
  <c r="M7645" i="10"/>
  <c r="N7645" i="10"/>
  <c r="M7592" i="10"/>
  <c r="O7592" i="10"/>
  <c r="I7558" i="10"/>
  <c r="K7558" i="10"/>
  <c r="I7519" i="10"/>
  <c r="K7519" i="10"/>
  <c r="M7419" i="10"/>
  <c r="N7419" i="10"/>
  <c r="O7419" i="10"/>
  <c r="M7663" i="10"/>
  <c r="O7663" i="10"/>
  <c r="N7663" i="10"/>
  <c r="K7633" i="10"/>
  <c r="I7633" i="10"/>
  <c r="K7596" i="10"/>
  <c r="I7596" i="10"/>
  <c r="I7587" i="10"/>
  <c r="K7587" i="10"/>
  <c r="I7571" i="10"/>
  <c r="K7571" i="10"/>
  <c r="I7533" i="10"/>
  <c r="K7533" i="10"/>
  <c r="I7517" i="10"/>
  <c r="K7517" i="10"/>
  <c r="K7625" i="10"/>
  <c r="I7625" i="10"/>
  <c r="M7599" i="10"/>
  <c r="O7599" i="10"/>
  <c r="N7599" i="10"/>
  <c r="I7469" i="10"/>
  <c r="K7469" i="10"/>
  <c r="O7660" i="10"/>
  <c r="M7660" i="10"/>
  <c r="K7649" i="10"/>
  <c r="I7649" i="10"/>
  <c r="N7643" i="10"/>
  <c r="M7643" i="10"/>
  <c r="O7643" i="10"/>
  <c r="K7593" i="10"/>
  <c r="I7593" i="10"/>
  <c r="K7584" i="10"/>
  <c r="I7584" i="10"/>
  <c r="I7515" i="10"/>
  <c r="K7515" i="10"/>
  <c r="K7423" i="10"/>
  <c r="I7423" i="10"/>
  <c r="M7667" i="10"/>
  <c r="O7667" i="10"/>
  <c r="N7664" i="10"/>
  <c r="M7664" i="10"/>
  <c r="M7567" i="10"/>
  <c r="N7567" i="10"/>
  <c r="K7557" i="10"/>
  <c r="I7557" i="10"/>
  <c r="K7543" i="10"/>
  <c r="I7543" i="10"/>
  <c r="I7687" i="10"/>
  <c r="K7687" i="10"/>
  <c r="O7680" i="10"/>
  <c r="M7680" i="10"/>
  <c r="N7680" i="10"/>
  <c r="N7668" i="10"/>
  <c r="O7661" i="10"/>
  <c r="N7661" i="10"/>
  <c r="M7661" i="10"/>
  <c r="M7652" i="10"/>
  <c r="N7636" i="10"/>
  <c r="I7591" i="10"/>
  <c r="K7591" i="10"/>
  <c r="K7582" i="10"/>
  <c r="I7582" i="10"/>
  <c r="O7563" i="10"/>
  <c r="M7563" i="10"/>
  <c r="N7563" i="10"/>
  <c r="K7521" i="10"/>
  <c r="I7521" i="10"/>
  <c r="O7448" i="10"/>
  <c r="M7448" i="10"/>
  <c r="N7448" i="10"/>
  <c r="M7983" i="10"/>
  <c r="N7983" i="10"/>
  <c r="O7957" i="10"/>
  <c r="N7957" i="10"/>
  <c r="I7947" i="10"/>
  <c r="K7947" i="10"/>
  <c r="K7929" i="10"/>
  <c r="I7929" i="10"/>
  <c r="M7895" i="10"/>
  <c r="O7895" i="10"/>
  <c r="M7772" i="10"/>
  <c r="N7772" i="10"/>
  <c r="O7765" i="10"/>
  <c r="N7765" i="10"/>
  <c r="K7745" i="10"/>
  <c r="I7745" i="10"/>
  <c r="O7720" i="10"/>
  <c r="N7720" i="10"/>
  <c r="M7647" i="10"/>
  <c r="N7647" i="10"/>
  <c r="O7647" i="10"/>
  <c r="I7621" i="10"/>
  <c r="K7621" i="10"/>
  <c r="M7604" i="10"/>
  <c r="O7604" i="10"/>
  <c r="N7604" i="10"/>
  <c r="O7589" i="10"/>
  <c r="N7589" i="10"/>
  <c r="I7579" i="10"/>
  <c r="K7579" i="10"/>
  <c r="I7528" i="10"/>
  <c r="K7528" i="10"/>
  <c r="K7496" i="10"/>
  <c r="I7496" i="10"/>
  <c r="K7477" i="10"/>
  <c r="I7477" i="10"/>
  <c r="M7632" i="10"/>
  <c r="N7631" i="10"/>
  <c r="I7614" i="10"/>
  <c r="K7614" i="10"/>
  <c r="O7612" i="10"/>
  <c r="N7612" i="10"/>
  <c r="M7612" i="10"/>
  <c r="O7605" i="10"/>
  <c r="M7605" i="10"/>
  <c r="N7605" i="10"/>
  <c r="O7588" i="10"/>
  <c r="K7580" i="10"/>
  <c r="I7580" i="10"/>
  <c r="I7539" i="10"/>
  <c r="K7539" i="10"/>
  <c r="M7511" i="10"/>
  <c r="N7511" i="10"/>
  <c r="O7427" i="10"/>
  <c r="N7427" i="10"/>
  <c r="M7427" i="10"/>
  <c r="I7971" i="10"/>
  <c r="I7907" i="10"/>
  <c r="I7816" i="10"/>
  <c r="I7805" i="10"/>
  <c r="I7789" i="10"/>
  <c r="I7747" i="10"/>
  <c r="I7731" i="10"/>
  <c r="K7731" i="10"/>
  <c r="I7723" i="10"/>
  <c r="M7708" i="10"/>
  <c r="N7708" i="10"/>
  <c r="I7702" i="10"/>
  <c r="O7693" i="10"/>
  <c r="N7693" i="10"/>
  <c r="I7691" i="10"/>
  <c r="K7691" i="10"/>
  <c r="K7672" i="10"/>
  <c r="I7672" i="10"/>
  <c r="I7656" i="10"/>
  <c r="K7656" i="10"/>
  <c r="I7646" i="10"/>
  <c r="K7637" i="10"/>
  <c r="I7637" i="10"/>
  <c r="I7624" i="10"/>
  <c r="K7624" i="10"/>
  <c r="M7560" i="10"/>
  <c r="N7560" i="10"/>
  <c r="K7540" i="10"/>
  <c r="I7540" i="10"/>
  <c r="M7527" i="10"/>
  <c r="O7527" i="10"/>
  <c r="N7527" i="10"/>
  <c r="I7507" i="10"/>
  <c r="K7507" i="10"/>
  <c r="I7456" i="10"/>
  <c r="K7456" i="10"/>
  <c r="M7400" i="10"/>
  <c r="O7400" i="10"/>
  <c r="N7400" i="10"/>
  <c r="O7371" i="10"/>
  <c r="N7371" i="10"/>
  <c r="M7371" i="10"/>
  <c r="N7471" i="10"/>
  <c r="I7467" i="10"/>
  <c r="K7467" i="10"/>
  <c r="N7428" i="10"/>
  <c r="O7428" i="10"/>
  <c r="M7428" i="10"/>
  <c r="M7407" i="10"/>
  <c r="O7407" i="10"/>
  <c r="N7407" i="10"/>
  <c r="I7613" i="10"/>
  <c r="K7613" i="10"/>
  <c r="I7603" i="10"/>
  <c r="K7603" i="10"/>
  <c r="M7561" i="10"/>
  <c r="N7561" i="10"/>
  <c r="O7561" i="10"/>
  <c r="I7535" i="10"/>
  <c r="K7535" i="10"/>
  <c r="K7513" i="10"/>
  <c r="I7513" i="10"/>
  <c r="K7505" i="10"/>
  <c r="I7505" i="10"/>
  <c r="M7497" i="10"/>
  <c r="O7497" i="10"/>
  <c r="N7497" i="10"/>
  <c r="N7484" i="10"/>
  <c r="M7484" i="10"/>
  <c r="O7484" i="10"/>
  <c r="O7476" i="10"/>
  <c r="M7476" i="10"/>
  <c r="M7460" i="10"/>
  <c r="O7460" i="10"/>
  <c r="M7432" i="10"/>
  <c r="N7432" i="10"/>
  <c r="O7432" i="10"/>
  <c r="K7365" i="10"/>
  <c r="I7365" i="10"/>
  <c r="O7525" i="10"/>
  <c r="M7525" i="10"/>
  <c r="O7509" i="10"/>
  <c r="M7509" i="10"/>
  <c r="K7464" i="10"/>
  <c r="I7326" i="10"/>
  <c r="K7326" i="10"/>
  <c r="I7455" i="10"/>
  <c r="K7455" i="10"/>
  <c r="K7401" i="10"/>
  <c r="I7401" i="10"/>
  <c r="I7648" i="10"/>
  <c r="O7631" i="10"/>
  <c r="N7620" i="10"/>
  <c r="M7559" i="10"/>
  <c r="N7559" i="10"/>
  <c r="O7559" i="10"/>
  <c r="K7550" i="10"/>
  <c r="I7550" i="10"/>
  <c r="K7536" i="10"/>
  <c r="K7518" i="10"/>
  <c r="M7503" i="10"/>
  <c r="N7503" i="10"/>
  <c r="O7503" i="10"/>
  <c r="K7453" i="10"/>
  <c r="M7447" i="10"/>
  <c r="N7447" i="10"/>
  <c r="K7436" i="10"/>
  <c r="I7436" i="10"/>
  <c r="K7414" i="10"/>
  <c r="I7414" i="10"/>
  <c r="M7376" i="10"/>
  <c r="N7376" i="10"/>
  <c r="N7340" i="10"/>
  <c r="O7340" i="10"/>
  <c r="M7340" i="10"/>
  <c r="O7333" i="10"/>
  <c r="M7333" i="10"/>
  <c r="N7333" i="10"/>
  <c r="I7408" i="10"/>
  <c r="K7408" i="10"/>
  <c r="O7348" i="10"/>
  <c r="N7348" i="10"/>
  <c r="M7348" i="10"/>
  <c r="K7486" i="10"/>
  <c r="I7486" i="10"/>
  <c r="M7483" i="10"/>
  <c r="N7483" i="10"/>
  <c r="I7463" i="10"/>
  <c r="K7463" i="10"/>
  <c r="I7459" i="10"/>
  <c r="K7459" i="10"/>
  <c r="M7439" i="10"/>
  <c r="N7439" i="10"/>
  <c r="M7431" i="10"/>
  <c r="N7431" i="10"/>
  <c r="M7409" i="10"/>
  <c r="I7406" i="10"/>
  <c r="K7406" i="10"/>
  <c r="I7379" i="10"/>
  <c r="K7379" i="10"/>
  <c r="M7355" i="10"/>
  <c r="O7355" i="10"/>
  <c r="N7355" i="10"/>
  <c r="N7296" i="10"/>
  <c r="O7296" i="10"/>
  <c r="M7296" i="10"/>
  <c r="K7359" i="10"/>
  <c r="I7359" i="10"/>
  <c r="O7332" i="10"/>
  <c r="M7332" i="10"/>
  <c r="N7332" i="10"/>
  <c r="I7837" i="10"/>
  <c r="I7718" i="10"/>
  <c r="I7707" i="10"/>
  <c r="K7669" i="10"/>
  <c r="I7669" i="10"/>
  <c r="M7644" i="10"/>
  <c r="N7644" i="10"/>
  <c r="K7597" i="10"/>
  <c r="I7597" i="10"/>
  <c r="I7590" i="10"/>
  <c r="K7590" i="10"/>
  <c r="K7577" i="10"/>
  <c r="I7577" i="10"/>
  <c r="K7556" i="10"/>
  <c r="K7516" i="10"/>
  <c r="O7512" i="10"/>
  <c r="M7512" i="10"/>
  <c r="K7495" i="10"/>
  <c r="I7495" i="10"/>
  <c r="I7475" i="10"/>
  <c r="K7475" i="10"/>
  <c r="O7465" i="10"/>
  <c r="O7461" i="10"/>
  <c r="M7461" i="10"/>
  <c r="O7452" i="10"/>
  <c r="N7452" i="10"/>
  <c r="K7441" i="10"/>
  <c r="I7441" i="10"/>
  <c r="O7437" i="10"/>
  <c r="M7437" i="10"/>
  <c r="N7437" i="10"/>
  <c r="M7411" i="10"/>
  <c r="N7411" i="10"/>
  <c r="K7399" i="10"/>
  <c r="M7396" i="10"/>
  <c r="O7396" i="10"/>
  <c r="N7396" i="10"/>
  <c r="K7385" i="10"/>
  <c r="I7385" i="10"/>
  <c r="O7381" i="10"/>
  <c r="N7381" i="10"/>
  <c r="I7312" i="10"/>
  <c r="K7312" i="10"/>
  <c r="K7628" i="10"/>
  <c r="I7628" i="10"/>
  <c r="N7617" i="10"/>
  <c r="M7617" i="10"/>
  <c r="O7611" i="10"/>
  <c r="N7611" i="10"/>
  <c r="K7541" i="10"/>
  <c r="I7541" i="10"/>
  <c r="K7537" i="10"/>
  <c r="I7537" i="10"/>
  <c r="O7532" i="10"/>
  <c r="N7532" i="10"/>
  <c r="M7532" i="10"/>
  <c r="N7492" i="10"/>
  <c r="M7492" i="10"/>
  <c r="O7485" i="10"/>
  <c r="N7485" i="10"/>
  <c r="M7485" i="10"/>
  <c r="K7479" i="10"/>
  <c r="I7479" i="10"/>
  <c r="K7457" i="10"/>
  <c r="I7457" i="10"/>
  <c r="O7429" i="10"/>
  <c r="M7429" i="10"/>
  <c r="N7424" i="10"/>
  <c r="M7424" i="10"/>
  <c r="O7405" i="10"/>
  <c r="N7405" i="10"/>
  <c r="M7405" i="10"/>
  <c r="I7364" i="10"/>
  <c r="K7364" i="10"/>
  <c r="K7339" i="10"/>
  <c r="I7339" i="10"/>
  <c r="O7317" i="10"/>
  <c r="N7317" i="10"/>
  <c r="M7317" i="10"/>
  <c r="I7398" i="10"/>
  <c r="K7398" i="10"/>
  <c r="I7395" i="10"/>
  <c r="K7395" i="10"/>
  <c r="M7368" i="10"/>
  <c r="O7368" i="10"/>
  <c r="M7347" i="10"/>
  <c r="O7347" i="10"/>
  <c r="I7319" i="10"/>
  <c r="K7319" i="10"/>
  <c r="M7305" i="10"/>
  <c r="O7305" i="10"/>
  <c r="N7305" i="10"/>
  <c r="M7272" i="10"/>
  <c r="N7272" i="10"/>
  <c r="O7272" i="10"/>
  <c r="O7249" i="10"/>
  <c r="N7249" i="10"/>
  <c r="M7249" i="10"/>
  <c r="N7352" i="10"/>
  <c r="O7352" i="10"/>
  <c r="M7352" i="10"/>
  <c r="M7345" i="10"/>
  <c r="N7345" i="10"/>
  <c r="O7345" i="10"/>
  <c r="O7327" i="10"/>
  <c r="M7327" i="10"/>
  <c r="I7294" i="10"/>
  <c r="K7294" i="10"/>
  <c r="O7253" i="10"/>
  <c r="N7253" i="10"/>
  <c r="M7253" i="10"/>
  <c r="O7685" i="10"/>
  <c r="M7685" i="10"/>
  <c r="N7665" i="10"/>
  <c r="O7665" i="10"/>
  <c r="M7665" i="10"/>
  <c r="M7623" i="10"/>
  <c r="N7623" i="10"/>
  <c r="K7607" i="10"/>
  <c r="I7607" i="10"/>
  <c r="O7585" i="10"/>
  <c r="M7585" i="10"/>
  <c r="K7544" i="10"/>
  <c r="I7544" i="10"/>
  <c r="I7525" i="10"/>
  <c r="N7508" i="10"/>
  <c r="M7508" i="10"/>
  <c r="O7499" i="10"/>
  <c r="N7499" i="10"/>
  <c r="O7445" i="10"/>
  <c r="M7445" i="10"/>
  <c r="I7435" i="10"/>
  <c r="K7435" i="10"/>
  <c r="K7415" i="10"/>
  <c r="I7415" i="10"/>
  <c r="I7403" i="10"/>
  <c r="K7403" i="10"/>
  <c r="O7397" i="10"/>
  <c r="N7397" i="10"/>
  <c r="M7383" i="10"/>
  <c r="O7383" i="10"/>
  <c r="K7372" i="10"/>
  <c r="I7372" i="10"/>
  <c r="I7356" i="10"/>
  <c r="K7356" i="10"/>
  <c r="N7341" i="10"/>
  <c r="M7341" i="10"/>
  <c r="M7337" i="10"/>
  <c r="N7337" i="10"/>
  <c r="M7329" i="10"/>
  <c r="N7329" i="10"/>
  <c r="O7384" i="10"/>
  <c r="N7384" i="10"/>
  <c r="K7377" i="10"/>
  <c r="I7377" i="10"/>
  <c r="N7368" i="10"/>
  <c r="N7367" i="10"/>
  <c r="O7367" i="10"/>
  <c r="K7350" i="10"/>
  <c r="I7350" i="10"/>
  <c r="N7347" i="10"/>
  <c r="I7337" i="10"/>
  <c r="I7322" i="10"/>
  <c r="I7311" i="10"/>
  <c r="K7311" i="10"/>
  <c r="I7304" i="10"/>
  <c r="K7304" i="10"/>
  <c r="O7373" i="10"/>
  <c r="M7373" i="10"/>
  <c r="N7373" i="10"/>
  <c r="O7295" i="10"/>
  <c r="M7295" i="10"/>
  <c r="K7697" i="10"/>
  <c r="I7697" i="10"/>
  <c r="I7659" i="10"/>
  <c r="I7655" i="10"/>
  <c r="I7523" i="10"/>
  <c r="K7523" i="10"/>
  <c r="I7472" i="10"/>
  <c r="I7462" i="10"/>
  <c r="K7449" i="10"/>
  <c r="I7449" i="10"/>
  <c r="I7444" i="10"/>
  <c r="I7433" i="10"/>
  <c r="I7421" i="10"/>
  <c r="I7413" i="10"/>
  <c r="M7375" i="10"/>
  <c r="N7375" i="10"/>
  <c r="I7360" i="10"/>
  <c r="M7351" i="10"/>
  <c r="O7351" i="10"/>
  <c r="N7344" i="10"/>
  <c r="M7344" i="10"/>
  <c r="I7342" i="10"/>
  <c r="K7331" i="10"/>
  <c r="I7331" i="10"/>
  <c r="N7257" i="10"/>
  <c r="O7257" i="10"/>
  <c r="M7257" i="10"/>
  <c r="N7231" i="10"/>
  <c r="O7231" i="10"/>
  <c r="M7217" i="10"/>
  <c r="O7217" i="10"/>
  <c r="M7192" i="10"/>
  <c r="O7192" i="10"/>
  <c r="N7192" i="10"/>
  <c r="I7306" i="10"/>
  <c r="N7303" i="10"/>
  <c r="I7297" i="10"/>
  <c r="K7297" i="10"/>
  <c r="N7279" i="10"/>
  <c r="M7279" i="10"/>
  <c r="O7279" i="10"/>
  <c r="O7276" i="10"/>
  <c r="M7276" i="10"/>
  <c r="N7276" i="10"/>
  <c r="M7273" i="10"/>
  <c r="O7273" i="10"/>
  <c r="N7273" i="10"/>
  <c r="N7269" i="10"/>
  <c r="O7269" i="10"/>
  <c r="K7250" i="10"/>
  <c r="I7250" i="10"/>
  <c r="I7228" i="10"/>
  <c r="K7228" i="10"/>
  <c r="O7225" i="10"/>
  <c r="M7225" i="10"/>
  <c r="M7251" i="10"/>
  <c r="K7242" i="10"/>
  <c r="I7242" i="10"/>
  <c r="K7152" i="10"/>
  <c r="I7152" i="10"/>
  <c r="I7309" i="10"/>
  <c r="K7309" i="10"/>
  <c r="I7284" i="10"/>
  <c r="K7284" i="10"/>
  <c r="N7248" i="10"/>
  <c r="K7239" i="10"/>
  <c r="I7239" i="10"/>
  <c r="M7203" i="10"/>
  <c r="O7203" i="10"/>
  <c r="N7203" i="10"/>
  <c r="I7667" i="10"/>
  <c r="O7655" i="10"/>
  <c r="O7600" i="10"/>
  <c r="I7589" i="10"/>
  <c r="K7569" i="10"/>
  <c r="I7569" i="10"/>
  <c r="O7564" i="10"/>
  <c r="I7531" i="10"/>
  <c r="K7531" i="10"/>
  <c r="I7527" i="10"/>
  <c r="O7504" i="10"/>
  <c r="O7501" i="10"/>
  <c r="M7501" i="10"/>
  <c r="I7499" i="10"/>
  <c r="O7472" i="10"/>
  <c r="I7470" i="10"/>
  <c r="O7433" i="10"/>
  <c r="N7421" i="10"/>
  <c r="I7397" i="10"/>
  <c r="O7349" i="10"/>
  <c r="N7349" i="10"/>
  <c r="I7347" i="10"/>
  <c r="O7335" i="10"/>
  <c r="M7335" i="10"/>
  <c r="N7335" i="10"/>
  <c r="N7328" i="10"/>
  <c r="M7328" i="10"/>
  <c r="K7299" i="10"/>
  <c r="I7299" i="10"/>
  <c r="K7280" i="10"/>
  <c r="N7223" i="10"/>
  <c r="M7223" i="10"/>
  <c r="O7223" i="10"/>
  <c r="N7300" i="10"/>
  <c r="M7300" i="10"/>
  <c r="I7295" i="10"/>
  <c r="K7277" i="10"/>
  <c r="I7277" i="10"/>
  <c r="N7271" i="10"/>
  <c r="M7271" i="10"/>
  <c r="I7244" i="10"/>
  <c r="K7244" i="10"/>
  <c r="M7240" i="10"/>
  <c r="O7240" i="10"/>
  <c r="K7178" i="10"/>
  <c r="I7178" i="10"/>
  <c r="I7176" i="10"/>
  <c r="K7176" i="10"/>
  <c r="M7216" i="10"/>
  <c r="N7216" i="10"/>
  <c r="O7216" i="10"/>
  <c r="O7565" i="10"/>
  <c r="M7565" i="10"/>
  <c r="I7563" i="10"/>
  <c r="I7534" i="10"/>
  <c r="O7413" i="10"/>
  <c r="N7413" i="10"/>
  <c r="O7343" i="10"/>
  <c r="M7343" i="10"/>
  <c r="N7336" i="10"/>
  <c r="M7336" i="10"/>
  <c r="N7320" i="10"/>
  <c r="O7320" i="10"/>
  <c r="M7316" i="10"/>
  <c r="M7313" i="10"/>
  <c r="O7313" i="10"/>
  <c r="M7269" i="10"/>
  <c r="N7268" i="10"/>
  <c r="M7268" i="10"/>
  <c r="K7264" i="10"/>
  <c r="I7264" i="10"/>
  <c r="N7225" i="10"/>
  <c r="M7224" i="10"/>
  <c r="N7224" i="10"/>
  <c r="O7224" i="10"/>
  <c r="N7215" i="10"/>
  <c r="M7215" i="10"/>
  <c r="O7215" i="10"/>
  <c r="I7185" i="10"/>
  <c r="K7185" i="10"/>
  <c r="I7183" i="10"/>
  <c r="K7183" i="10"/>
  <c r="M7156" i="10"/>
  <c r="N7156" i="10"/>
  <c r="O7227" i="10"/>
  <c r="N7227" i="10"/>
  <c r="M7205" i="10"/>
  <c r="O7205" i="10"/>
  <c r="I7177" i="10"/>
  <c r="K7177" i="10"/>
  <c r="M7144" i="10"/>
  <c r="O7144" i="10"/>
  <c r="I7119" i="10"/>
  <c r="K7119" i="10"/>
  <c r="K7100" i="10"/>
  <c r="I7100" i="10"/>
  <c r="O7087" i="10"/>
  <c r="M7087" i="10"/>
  <c r="K7081" i="10"/>
  <c r="I7081" i="10"/>
  <c r="K7084" i="10"/>
  <c r="I7084" i="10"/>
  <c r="I7555" i="10"/>
  <c r="I7491" i="10"/>
  <c r="I7427" i="10"/>
  <c r="I7363" i="10"/>
  <c r="I7314" i="10"/>
  <c r="K7314" i="10"/>
  <c r="I7254" i="10"/>
  <c r="K7254" i="10"/>
  <c r="N7236" i="10"/>
  <c r="O7236" i="10"/>
  <c r="I7220" i="10"/>
  <c r="K7220" i="10"/>
  <c r="N7213" i="10"/>
  <c r="O7213" i="10"/>
  <c r="K7191" i="10"/>
  <c r="I7191" i="10"/>
  <c r="I7189" i="10"/>
  <c r="K7189" i="10"/>
  <c r="K7186" i="10"/>
  <c r="I7186" i="10"/>
  <c r="M7163" i="10"/>
  <c r="N7163" i="10"/>
  <c r="I7132" i="10"/>
  <c r="K7132" i="10"/>
  <c r="I7049" i="10"/>
  <c r="K7049" i="10"/>
  <c r="K7206" i="10"/>
  <c r="I7206" i="10"/>
  <c r="I7182" i="10"/>
  <c r="K7182" i="10"/>
  <c r="K7154" i="10"/>
  <c r="I7154" i="10"/>
  <c r="I7127" i="10"/>
  <c r="K7127" i="10"/>
  <c r="I7120" i="10"/>
  <c r="K7120" i="10"/>
  <c r="I7023" i="10"/>
  <c r="K7023" i="10"/>
  <c r="K7130" i="10"/>
  <c r="I7130" i="10"/>
  <c r="I7110" i="10"/>
  <c r="K7110" i="10"/>
  <c r="N7105" i="10"/>
  <c r="M7105" i="10"/>
  <c r="I7739" i="10"/>
  <c r="I7675" i="10"/>
  <c r="I7611" i="10"/>
  <c r="I7547" i="10"/>
  <c r="I7483" i="10"/>
  <c r="I7419" i="10"/>
  <c r="I7355" i="10"/>
  <c r="I7333" i="10"/>
  <c r="I7292" i="10"/>
  <c r="K7292" i="10"/>
  <c r="O7275" i="10"/>
  <c r="N7275" i="10"/>
  <c r="O7267" i="10"/>
  <c r="I7260" i="10"/>
  <c r="K7260" i="10"/>
  <c r="N7247" i="10"/>
  <c r="M7247" i="10"/>
  <c r="N7241" i="10"/>
  <c r="M7241" i="10"/>
  <c r="I7237" i="10"/>
  <c r="K7237" i="10"/>
  <c r="I7233" i="10"/>
  <c r="K7233" i="10"/>
  <c r="N7229" i="10"/>
  <c r="K7214" i="10"/>
  <c r="I7214" i="10"/>
  <c r="K7200" i="10"/>
  <c r="I7200" i="10"/>
  <c r="O7156" i="10"/>
  <c r="M7155" i="10"/>
  <c r="N7155" i="10"/>
  <c r="I7072" i="10"/>
  <c r="K7072" i="10"/>
  <c r="I7058" i="10"/>
  <c r="K7058" i="10"/>
  <c r="K7052" i="10"/>
  <c r="I7052" i="10"/>
  <c r="O7252" i="10"/>
  <c r="N7252" i="10"/>
  <c r="K7218" i="10"/>
  <c r="I7218" i="10"/>
  <c r="K7207" i="10"/>
  <c r="I7207" i="10"/>
  <c r="M7204" i="10"/>
  <c r="N7204" i="10"/>
  <c r="N7193" i="10"/>
  <c r="O7193" i="10"/>
  <c r="I7188" i="10"/>
  <c r="K7188" i="10"/>
  <c r="K7068" i="10"/>
  <c r="I7068" i="10"/>
  <c r="N7048" i="10"/>
  <c r="M7048" i="10"/>
  <c r="O7048" i="10"/>
  <c r="I7325" i="10"/>
  <c r="I7317" i="10"/>
  <c r="I7313" i="10"/>
  <c r="I7301" i="10"/>
  <c r="I7276" i="10"/>
  <c r="N7263" i="10"/>
  <c r="M7263" i="10"/>
  <c r="I7190" i="10"/>
  <c r="K7190" i="10"/>
  <c r="N7187" i="10"/>
  <c r="O7187" i="10"/>
  <c r="N7175" i="10"/>
  <c r="M7175" i="10"/>
  <c r="O7175" i="10"/>
  <c r="N7171" i="10"/>
  <c r="M7171" i="10"/>
  <c r="N7167" i="10"/>
  <c r="M7167" i="10"/>
  <c r="N7151" i="10"/>
  <c r="M7151" i="10"/>
  <c r="O7151" i="10"/>
  <c r="O7147" i="10"/>
  <c r="M7147" i="10"/>
  <c r="M7121" i="10"/>
  <c r="N7121" i="10"/>
  <c r="O7121" i="10"/>
  <c r="O7096" i="10"/>
  <c r="M7096" i="10"/>
  <c r="N7096" i="10"/>
  <c r="M7079" i="10"/>
  <c r="O7055" i="10"/>
  <c r="K7194" i="10"/>
  <c r="I7194" i="10"/>
  <c r="I7184" i="10"/>
  <c r="K7184" i="10"/>
  <c r="I7180" i="10"/>
  <c r="K7180" i="10"/>
  <c r="N7172" i="10"/>
  <c r="M7172" i="10"/>
  <c r="O7172" i="10"/>
  <c r="M7168" i="10"/>
  <c r="O7168" i="10"/>
  <c r="O7148" i="10"/>
  <c r="N7148" i="10"/>
  <c r="K7135" i="10"/>
  <c r="I7135" i="10"/>
  <c r="O7104" i="10"/>
  <c r="M7104" i="10"/>
  <c r="N7104" i="10"/>
  <c r="N7097" i="10"/>
  <c r="M7097" i="10"/>
  <c r="O7097" i="10"/>
  <c r="O7080" i="10"/>
  <c r="N7080" i="10"/>
  <c r="I7078" i="10"/>
  <c r="K7078" i="10"/>
  <c r="K7059" i="10"/>
  <c r="M7045" i="10"/>
  <c r="O7045" i="10"/>
  <c r="M7001" i="10"/>
  <c r="O7001" i="10"/>
  <c r="N7001" i="10"/>
  <c r="K7051" i="10"/>
  <c r="I7051" i="10"/>
  <c r="I7246" i="10"/>
  <c r="I7236" i="10"/>
  <c r="M7232" i="10"/>
  <c r="O7232" i="10"/>
  <c r="I7231" i="10"/>
  <c r="K7209" i="10"/>
  <c r="I7209" i="10"/>
  <c r="M7173" i="10"/>
  <c r="N7173" i="10"/>
  <c r="O7173" i="10"/>
  <c r="I7165" i="10"/>
  <c r="K7165" i="10"/>
  <c r="K7162" i="10"/>
  <c r="I7162" i="10"/>
  <c r="M7128" i="10"/>
  <c r="O7128" i="10"/>
  <c r="N7128" i="10"/>
  <c r="K7122" i="10"/>
  <c r="I7122" i="10"/>
  <c r="O7101" i="10"/>
  <c r="M7101" i="10"/>
  <c r="O7056" i="10"/>
  <c r="M7056" i="10"/>
  <c r="K7018" i="10"/>
  <c r="I7018" i="10"/>
  <c r="N7255" i="10"/>
  <c r="O7255" i="10"/>
  <c r="I7247" i="10"/>
  <c r="K7226" i="10"/>
  <c r="I7226" i="10"/>
  <c r="K7170" i="10"/>
  <c r="I7170" i="10"/>
  <c r="N7159" i="10"/>
  <c r="M7159" i="10"/>
  <c r="I7153" i="10"/>
  <c r="K7153" i="10"/>
  <c r="N7147" i="10"/>
  <c r="K7146" i="10"/>
  <c r="I7146" i="10"/>
  <c r="M7099" i="10"/>
  <c r="N7099" i="10"/>
  <c r="K7088" i="10"/>
  <c r="I7088" i="10"/>
  <c r="I7070" i="10"/>
  <c r="K7070" i="10"/>
  <c r="N7057" i="10"/>
  <c r="M7057" i="10"/>
  <c r="N7079" i="10"/>
  <c r="I7074" i="10"/>
  <c r="K7074" i="10"/>
  <c r="N7053" i="10"/>
  <c r="M7053" i="10"/>
  <c r="K7290" i="10"/>
  <c r="I7290" i="10"/>
  <c r="M7256" i="10"/>
  <c r="O7256" i="10"/>
  <c r="I7255" i="10"/>
  <c r="M7201" i="10"/>
  <c r="N7201" i="10"/>
  <c r="M7160" i="10"/>
  <c r="N7160" i="10"/>
  <c r="N7149" i="10"/>
  <c r="O7149" i="10"/>
  <c r="N7143" i="10"/>
  <c r="O7143" i="10"/>
  <c r="I7105" i="10"/>
  <c r="N7083" i="10"/>
  <c r="M7083" i="10"/>
  <c r="K7060" i="10"/>
  <c r="I7060" i="10"/>
  <c r="O7021" i="10"/>
  <c r="N7021" i="10"/>
  <c r="M7021" i="10"/>
  <c r="O6951" i="10"/>
  <c r="I7212" i="10"/>
  <c r="K7212" i="10"/>
  <c r="K7157" i="10"/>
  <c r="I7157" i="10"/>
  <c r="N7129" i="10"/>
  <c r="O7129" i="10"/>
  <c r="N7103" i="10"/>
  <c r="M7103" i="10"/>
  <c r="O7103" i="10"/>
  <c r="I7095" i="10"/>
  <c r="K7095" i="10"/>
  <c r="K7091" i="10"/>
  <c r="I7091" i="10"/>
  <c r="N7073" i="10"/>
  <c r="M7073" i="10"/>
  <c r="O7073" i="10"/>
  <c r="K7035" i="10"/>
  <c r="I7035" i="10"/>
  <c r="N7032" i="10"/>
  <c r="M7032" i="10"/>
  <c r="O7032" i="10"/>
  <c r="M7025" i="10"/>
  <c r="N7025" i="10"/>
  <c r="O7025" i="10"/>
  <c r="M7012" i="10"/>
  <c r="N7012" i="10"/>
  <c r="M7017" i="10"/>
  <c r="N7017" i="10"/>
  <c r="K7030" i="10"/>
  <c r="I7030" i="10"/>
  <c r="N6980" i="10"/>
  <c r="O6980" i="10"/>
  <c r="M6980" i="10"/>
  <c r="M6961" i="10"/>
  <c r="N6961" i="10"/>
  <c r="O6961" i="10"/>
  <c r="M6936" i="10"/>
  <c r="N6936" i="10"/>
  <c r="O6936" i="10"/>
  <c r="I7172" i="10"/>
  <c r="I7156" i="10"/>
  <c r="I7121" i="10"/>
  <c r="I7102" i="10"/>
  <c r="M7085" i="10"/>
  <c r="O7085" i="10"/>
  <c r="O7031" i="10"/>
  <c r="M7031" i="10"/>
  <c r="N7031" i="10"/>
  <c r="K7010" i="10"/>
  <c r="I7010" i="10"/>
  <c r="K7008" i="10"/>
  <c r="I7008" i="10"/>
  <c r="M7005" i="10"/>
  <c r="N7005" i="10"/>
  <c r="I6992" i="10"/>
  <c r="K6992" i="10"/>
  <c r="I6989" i="10"/>
  <c r="K6989" i="10"/>
  <c r="I6958" i="10"/>
  <c r="K6958" i="10"/>
  <c r="M6937" i="10"/>
  <c r="N6937" i="10"/>
  <c r="O6937" i="10"/>
  <c r="N6924" i="10"/>
  <c r="M6924" i="10"/>
  <c r="O6924" i="10"/>
  <c r="M6993" i="10"/>
  <c r="N6976" i="10"/>
  <c r="O6976" i="10"/>
  <c r="M6976" i="10"/>
  <c r="O6973" i="10"/>
  <c r="N6973" i="10"/>
  <c r="M6973" i="10"/>
  <c r="I7002" i="10"/>
  <c r="K7002" i="10"/>
  <c r="I6932" i="10"/>
  <c r="K6932" i="10"/>
  <c r="I7249" i="10"/>
  <c r="I7148" i="10"/>
  <c r="K7141" i="10"/>
  <c r="O7093" i="10"/>
  <c r="N7024" i="10"/>
  <c r="M7024" i="10"/>
  <c r="O7020" i="10"/>
  <c r="M7020" i="10"/>
  <c r="K7009" i="10"/>
  <c r="I7009" i="10"/>
  <c r="O6967" i="10"/>
  <c r="M6967" i="10"/>
  <c r="N6967" i="10"/>
  <c r="I7196" i="10"/>
  <c r="I7118" i="10"/>
  <c r="I7116" i="10"/>
  <c r="K7116" i="10"/>
  <c r="I7048" i="10"/>
  <c r="M7033" i="10"/>
  <c r="N7033" i="10"/>
  <c r="I7029" i="10"/>
  <c r="K7029" i="10"/>
  <c r="I7000" i="10"/>
  <c r="K7000" i="10"/>
  <c r="O6991" i="10"/>
  <c r="N6991" i="10"/>
  <c r="K6943" i="10"/>
  <c r="I6943" i="10"/>
  <c r="O6915" i="10"/>
  <c r="M6915" i="10"/>
  <c r="N6915" i="10"/>
  <c r="K6979" i="10"/>
  <c r="I6979" i="10"/>
  <c r="O6956" i="10"/>
  <c r="N6956" i="10"/>
  <c r="M6956" i="10"/>
  <c r="N6949" i="10"/>
  <c r="M6949" i="10"/>
  <c r="O6949" i="10"/>
  <c r="I6916" i="10"/>
  <c r="K6916" i="10"/>
  <c r="O6975" i="10"/>
  <c r="N6975" i="10"/>
  <c r="I6974" i="10"/>
  <c r="I6949" i="10"/>
  <c r="K6929" i="10"/>
  <c r="O6923" i="10"/>
  <c r="M6923" i="10"/>
  <c r="N6923" i="10"/>
  <c r="K6861" i="10"/>
  <c r="I6861" i="10"/>
  <c r="M6920" i="10"/>
  <c r="N6920" i="10"/>
  <c r="I6884" i="10"/>
  <c r="K6884" i="10"/>
  <c r="O7013" i="10"/>
  <c r="O7004" i="10"/>
  <c r="O7003" i="10"/>
  <c r="M6977" i="10"/>
  <c r="O6977" i="10"/>
  <c r="O6972" i="10"/>
  <c r="M6972" i="10"/>
  <c r="N6964" i="10"/>
  <c r="O6963" i="10"/>
  <c r="I6946" i="10"/>
  <c r="K6946" i="10"/>
  <c r="O6940" i="10"/>
  <c r="M6940" i="10"/>
  <c r="N6940" i="10"/>
  <c r="M6933" i="10"/>
  <c r="O6933" i="10"/>
  <c r="I6876" i="10"/>
  <c r="K6876" i="10"/>
  <c r="I7268" i="10"/>
  <c r="I7204" i="10"/>
  <c r="I7140" i="10"/>
  <c r="I7073" i="10"/>
  <c r="I7062" i="10"/>
  <c r="I7045" i="10"/>
  <c r="I6963" i="10"/>
  <c r="K6959" i="10"/>
  <c r="I6959" i="10"/>
  <c r="I6941" i="10"/>
  <c r="K6941" i="10"/>
  <c r="K6925" i="10"/>
  <c r="I6925" i="10"/>
  <c r="I7094" i="10"/>
  <c r="O6999" i="10"/>
  <c r="N6999" i="10"/>
  <c r="I6997" i="10"/>
  <c r="K6997" i="10"/>
  <c r="K6995" i="10"/>
  <c r="I6995" i="10"/>
  <c r="K6966" i="10"/>
  <c r="I6966" i="10"/>
  <c r="K6955" i="10"/>
  <c r="I6955" i="10"/>
  <c r="K6952" i="10"/>
  <c r="I6952" i="10"/>
  <c r="O6948" i="10"/>
  <c r="M6948" i="10"/>
  <c r="I6947" i="10"/>
  <c r="I6942" i="10"/>
  <c r="I6889" i="10"/>
  <c r="K6889" i="10"/>
  <c r="K6971" i="10"/>
  <c r="I6971" i="10"/>
  <c r="N6960" i="10"/>
  <c r="M6960" i="10"/>
  <c r="O6960" i="10"/>
  <c r="M6947" i="10"/>
  <c r="N6947" i="10"/>
  <c r="I6938" i="10"/>
  <c r="K6938" i="10"/>
  <c r="M6928" i="10"/>
  <c r="N6928" i="10"/>
  <c r="O6928" i="10"/>
  <c r="K6917" i="10"/>
  <c r="I6917" i="10"/>
  <c r="N6908" i="10"/>
  <c r="M6908" i="10"/>
  <c r="O6908" i="10"/>
  <c r="M6871" i="10"/>
  <c r="N6871" i="10"/>
  <c r="O6871" i="10"/>
  <c r="I7040" i="10"/>
  <c r="I7038" i="10"/>
  <c r="I7027" i="10"/>
  <c r="I7015" i="10"/>
  <c r="I7007" i="10"/>
  <c r="M6969" i="10"/>
  <c r="N6969" i="10"/>
  <c r="M6953" i="10"/>
  <c r="O6953" i="10"/>
  <c r="I6944" i="10"/>
  <c r="K6927" i="10"/>
  <c r="I6927" i="10"/>
  <c r="I6905" i="10"/>
  <c r="K6905" i="10"/>
  <c r="N6892" i="10"/>
  <c r="M6892" i="10"/>
  <c r="I6837" i="10"/>
  <c r="K6837" i="10"/>
  <c r="M6879" i="10"/>
  <c r="N6879" i="10"/>
  <c r="K6868" i="10"/>
  <c r="M6855" i="10"/>
  <c r="N6855" i="10"/>
  <c r="O6855" i="10"/>
  <c r="I6900" i="10"/>
  <c r="K6900" i="10"/>
  <c r="I6829" i="10"/>
  <c r="K6829" i="10"/>
  <c r="M6877" i="10"/>
  <c r="N6877" i="10"/>
  <c r="O6877" i="10"/>
  <c r="I6853" i="10"/>
  <c r="K6853" i="10"/>
  <c r="M6847" i="10"/>
  <c r="N6847" i="10"/>
  <c r="O6847" i="10"/>
  <c r="O7007" i="10"/>
  <c r="N7007" i="10"/>
  <c r="N6968" i="10"/>
  <c r="M6968" i="10"/>
  <c r="O6931" i="10"/>
  <c r="M6931" i="10"/>
  <c r="N6931" i="10"/>
  <c r="K6901" i="10"/>
  <c r="I6901" i="10"/>
  <c r="K6895" i="10"/>
  <c r="I6895" i="10"/>
  <c r="K6869" i="10"/>
  <c r="I6869" i="10"/>
  <c r="I6845" i="10"/>
  <c r="K6845" i="10"/>
  <c r="I7013" i="10"/>
  <c r="I6921" i="10"/>
  <c r="K6921" i="10"/>
  <c r="I6913" i="10"/>
  <c r="K6913" i="10"/>
  <c r="I6891" i="10"/>
  <c r="N6888" i="10"/>
  <c r="O6883" i="10"/>
  <c r="M6883" i="10"/>
  <c r="N6867" i="10"/>
  <c r="O6867" i="10"/>
  <c r="M6867" i="10"/>
  <c r="I6897" i="10"/>
  <c r="K6897" i="10"/>
  <c r="M6852" i="10"/>
  <c r="N6852" i="10"/>
  <c r="O6852" i="10"/>
  <c r="M6839" i="10"/>
  <c r="N6839" i="10"/>
  <c r="O6839" i="10"/>
  <c r="I6821" i="10"/>
  <c r="K6821" i="10"/>
  <c r="I7021" i="10"/>
  <c r="I6957" i="10"/>
  <c r="I6954" i="10"/>
  <c r="K6911" i="10"/>
  <c r="I6911" i="10"/>
  <c r="O6904" i="10"/>
  <c r="K6885" i="10"/>
  <c r="I6885" i="10"/>
  <c r="M6812" i="10"/>
  <c r="N6812" i="10"/>
  <c r="O6812" i="10"/>
  <c r="M6828" i="10"/>
  <c r="N6828" i="10"/>
  <c r="M6815" i="10"/>
  <c r="N6815" i="10"/>
  <c r="O6815" i="10"/>
  <c r="O6907" i="10"/>
  <c r="M6907" i="10"/>
  <c r="O6891" i="10"/>
  <c r="M6891" i="10"/>
  <c r="M6844" i="10"/>
  <c r="N6844" i="10"/>
  <c r="O6844" i="10"/>
  <c r="M6831" i="10"/>
  <c r="N6831" i="10"/>
  <c r="O6831" i="10"/>
  <c r="I6813" i="10"/>
  <c r="K6813" i="10"/>
  <c r="M6820" i="10"/>
  <c r="N6820" i="10"/>
  <c r="O6820" i="10"/>
  <c r="M6807" i="10"/>
  <c r="N6807" i="10"/>
  <c r="O6807" i="10"/>
  <c r="I6805" i="10"/>
  <c r="K6805" i="10"/>
  <c r="I6937" i="10"/>
  <c r="K6935" i="10"/>
  <c r="I6935" i="10"/>
  <c r="K6919" i="10"/>
  <c r="I6919" i="10"/>
  <c r="M6909" i="10"/>
  <c r="O6909" i="10"/>
  <c r="K6903" i="10"/>
  <c r="I6903" i="10"/>
  <c r="M6893" i="10"/>
  <c r="O6893" i="10"/>
  <c r="K6887" i="10"/>
  <c r="I6887" i="10"/>
  <c r="N6875" i="10"/>
  <c r="O6875" i="10"/>
  <c r="M6875" i="10"/>
  <c r="M6863" i="10"/>
  <c r="N6863" i="10"/>
  <c r="M6836" i="10"/>
  <c r="N6836" i="10"/>
  <c r="O6836" i="10"/>
  <c r="M6823" i="10"/>
  <c r="N6823" i="10"/>
  <c r="O6823" i="10"/>
  <c r="I6879" i="10"/>
  <c r="I6871" i="10"/>
  <c r="I6863" i="10"/>
  <c r="M6859" i="10"/>
  <c r="I6855" i="10"/>
  <c r="M6851" i="10"/>
  <c r="I6847" i="10"/>
  <c r="M6843" i="10"/>
  <c r="I6839" i="10"/>
  <c r="M6835" i="10"/>
  <c r="I6831" i="10"/>
  <c r="M6827" i="10"/>
  <c r="I6823" i="10"/>
  <c r="M6819" i="10"/>
  <c r="I6815" i="10"/>
  <c r="M6811" i="10"/>
  <c r="I6807" i="10"/>
  <c r="M6803" i="10"/>
  <c r="K6802" i="10"/>
  <c r="K6881" i="10"/>
  <c r="K6873" i="10"/>
  <c r="K6865" i="10"/>
  <c r="K6857" i="10"/>
  <c r="K6849" i="10"/>
  <c r="K6841" i="10"/>
  <c r="K6833" i="10"/>
  <c r="K6825" i="10"/>
  <c r="K6817" i="10"/>
  <c r="K6809" i="10"/>
  <c r="O6859" i="10"/>
  <c r="O6851" i="10"/>
  <c r="O6843" i="10"/>
  <c r="O6835" i="10"/>
  <c r="O6827" i="10"/>
  <c r="O6819" i="10"/>
  <c r="O6811" i="10"/>
  <c r="O6803" i="10"/>
  <c r="M8959" i="10" l="1"/>
  <c r="N8959" i="10"/>
  <c r="O7229" i="10"/>
  <c r="N7409" i="10"/>
  <c r="M8143" i="10"/>
  <c r="O8252" i="10"/>
  <c r="M8289" i="10"/>
  <c r="N8605" i="10"/>
  <c r="N9063" i="10"/>
  <c r="N6993" i="10"/>
  <c r="M7465" i="10"/>
  <c r="O8605" i="10"/>
  <c r="O7259" i="10"/>
  <c r="M7620" i="10"/>
  <c r="M7588" i="10"/>
  <c r="O8991" i="10"/>
  <c r="M7303" i="10"/>
  <c r="O7825" i="10"/>
  <c r="N8000" i="10"/>
  <c r="M8780" i="10"/>
  <c r="M8991" i="10"/>
  <c r="O7940" i="10"/>
  <c r="O7668" i="10"/>
  <c r="N7800" i="10"/>
  <c r="N7979" i="10"/>
  <c r="N8931" i="10"/>
  <c r="N8016" i="10"/>
  <c r="O8423" i="10"/>
  <c r="O8033" i="10"/>
  <c r="N9004" i="10"/>
  <c r="O9063" i="10"/>
  <c r="M1911" i="10"/>
  <c r="O1911" i="10"/>
  <c r="N1911" i="10"/>
  <c r="M1913" i="10"/>
  <c r="O1913" i="10"/>
  <c r="N1913" i="10"/>
  <c r="M1945" i="10"/>
  <c r="O1945" i="10"/>
  <c r="N1945" i="10"/>
  <c r="M1969" i="10"/>
  <c r="O1969" i="10"/>
  <c r="N1969" i="10"/>
  <c r="M1912" i="10"/>
  <c r="O1912" i="10"/>
  <c r="N1912" i="10"/>
  <c r="M1928" i="10"/>
  <c r="O1928" i="10"/>
  <c r="N1928" i="10"/>
  <c r="M1960" i="10"/>
  <c r="O1960" i="10"/>
  <c r="N1960" i="10"/>
  <c r="M1991" i="10"/>
  <c r="N1991" i="10"/>
  <c r="O1991" i="10"/>
  <c r="M1919" i="10"/>
  <c r="O1919" i="10"/>
  <c r="N1919" i="10"/>
  <c r="M1927" i="10"/>
  <c r="O1927" i="10"/>
  <c r="N1927" i="10"/>
  <c r="M1935" i="10"/>
  <c r="O1935" i="10"/>
  <c r="N1935" i="10"/>
  <c r="M1943" i="10"/>
  <c r="O1943" i="10"/>
  <c r="N1943" i="10"/>
  <c r="M1951" i="10"/>
  <c r="O1951" i="10"/>
  <c r="N1951" i="10"/>
  <c r="M1959" i="10"/>
  <c r="O1959" i="10"/>
  <c r="N1959" i="10"/>
  <c r="M1967" i="10"/>
  <c r="O1967" i="10"/>
  <c r="N1967" i="10"/>
  <c r="M1975" i="10"/>
  <c r="O1975" i="10"/>
  <c r="N1975" i="10"/>
  <c r="M1983" i="10"/>
  <c r="O1983" i="10"/>
  <c r="N1983" i="10"/>
  <c r="M1929" i="10"/>
  <c r="O1929" i="10"/>
  <c r="N1929" i="10"/>
  <c r="M1961" i="10"/>
  <c r="O1961" i="10"/>
  <c r="N1961" i="10"/>
  <c r="M1976" i="10"/>
  <c r="O1976" i="10"/>
  <c r="N1976" i="10"/>
  <c r="M1921" i="10"/>
  <c r="O1921" i="10"/>
  <c r="N1921" i="10"/>
  <c r="M1937" i="10"/>
  <c r="O1937" i="10"/>
  <c r="N1937" i="10"/>
  <c r="M1953" i="10"/>
  <c r="O1953" i="10"/>
  <c r="N1953" i="10"/>
  <c r="M1977" i="10"/>
  <c r="O1977" i="10"/>
  <c r="N1977" i="10"/>
  <c r="M1985" i="10"/>
  <c r="O1985" i="10"/>
  <c r="N1985" i="10"/>
  <c r="M1920" i="10"/>
  <c r="O1920" i="10"/>
  <c r="N1920" i="10"/>
  <c r="M1936" i="10"/>
  <c r="O1936" i="10"/>
  <c r="N1936" i="10"/>
  <c r="M1944" i="10"/>
  <c r="O1944" i="10"/>
  <c r="N1944" i="10"/>
  <c r="M1952" i="10"/>
  <c r="O1952" i="10"/>
  <c r="N1952" i="10"/>
  <c r="M1968" i="10"/>
  <c r="O1968" i="10"/>
  <c r="N1968" i="10"/>
  <c r="M1984" i="10"/>
  <c r="O1984" i="10"/>
  <c r="N1984" i="10"/>
  <c r="M1907" i="10"/>
  <c r="O1907" i="10"/>
  <c r="N1907" i="10"/>
  <c r="M1908" i="10"/>
  <c r="O1908" i="10"/>
  <c r="N1908" i="10"/>
  <c r="M1931" i="10"/>
  <c r="O1931" i="10"/>
  <c r="N1931" i="10"/>
  <c r="M1947" i="10"/>
  <c r="O1947" i="10"/>
  <c r="N1947" i="10"/>
  <c r="M1971" i="10"/>
  <c r="O1971" i="10"/>
  <c r="N1971" i="10"/>
  <c r="M1987" i="10"/>
  <c r="O1987" i="10"/>
  <c r="N1987" i="10"/>
  <c r="M1909" i="10"/>
  <c r="O1909" i="10"/>
  <c r="N1909" i="10"/>
  <c r="M1915" i="10"/>
  <c r="O1915" i="10"/>
  <c r="N1915" i="10"/>
  <c r="M1923" i="10"/>
  <c r="O1923" i="10"/>
  <c r="N1923" i="10"/>
  <c r="M1939" i="10"/>
  <c r="O1939" i="10"/>
  <c r="N1939" i="10"/>
  <c r="M1955" i="10"/>
  <c r="O1955" i="10"/>
  <c r="N1955" i="10"/>
  <c r="M1963" i="10"/>
  <c r="O1963" i="10"/>
  <c r="N1963" i="10"/>
  <c r="M1979" i="10"/>
  <c r="O1979" i="10"/>
  <c r="N1979" i="10"/>
  <c r="M1917" i="10"/>
  <c r="O1917" i="10"/>
  <c r="N1917" i="10"/>
  <c r="M1925" i="10"/>
  <c r="O1925" i="10"/>
  <c r="N1925" i="10"/>
  <c r="M1933" i="10"/>
  <c r="O1933" i="10"/>
  <c r="N1933" i="10"/>
  <c r="M1941" i="10"/>
  <c r="O1941" i="10"/>
  <c r="N1941" i="10"/>
  <c r="M1949" i="10"/>
  <c r="O1949" i="10"/>
  <c r="N1949" i="10"/>
  <c r="M1957" i="10"/>
  <c r="O1957" i="10"/>
  <c r="N1957" i="10"/>
  <c r="M1965" i="10"/>
  <c r="O1965" i="10"/>
  <c r="N1965" i="10"/>
  <c r="M1973" i="10"/>
  <c r="O1973" i="10"/>
  <c r="N1973" i="10"/>
  <c r="M1981" i="10"/>
  <c r="O1981" i="10"/>
  <c r="N1981" i="10"/>
  <c r="M1989" i="10"/>
  <c r="O1989" i="10"/>
  <c r="N1989" i="10"/>
  <c r="M1916" i="10"/>
  <c r="O1916" i="10"/>
  <c r="N1916" i="10"/>
  <c r="M1924" i="10"/>
  <c r="O1924" i="10"/>
  <c r="N1924" i="10"/>
  <c r="M1932" i="10"/>
  <c r="O1932" i="10"/>
  <c r="N1932" i="10"/>
  <c r="M1940" i="10"/>
  <c r="O1940" i="10"/>
  <c r="N1940" i="10"/>
  <c r="M1948" i="10"/>
  <c r="O1948" i="10"/>
  <c r="N1948" i="10"/>
  <c r="M1956" i="10"/>
  <c r="O1956" i="10"/>
  <c r="N1956" i="10"/>
  <c r="M1964" i="10"/>
  <c r="O1964" i="10"/>
  <c r="N1964" i="10"/>
  <c r="M1972" i="10"/>
  <c r="O1972" i="10"/>
  <c r="N1972" i="10"/>
  <c r="M1980" i="10"/>
  <c r="O1980" i="10"/>
  <c r="N1980" i="10"/>
  <c r="M1988" i="10"/>
  <c r="O1988" i="10"/>
  <c r="N1988" i="10"/>
  <c r="O7281" i="10"/>
  <c r="M7471" i="10"/>
  <c r="M8028" i="10"/>
  <c r="O8592" i="10"/>
  <c r="M8236" i="10"/>
  <c r="O9093" i="10"/>
  <c r="N7389" i="10"/>
  <c r="N8140" i="10"/>
  <c r="M7389" i="10"/>
  <c r="N9068" i="10"/>
  <c r="M8187" i="10"/>
  <c r="N8756" i="10"/>
  <c r="N9031" i="10"/>
  <c r="O7251" i="10"/>
  <c r="N7281" i="10"/>
  <c r="M7131" i="10"/>
  <c r="O8140" i="10"/>
  <c r="N8111" i="10"/>
  <c r="N7131" i="10"/>
  <c r="N6951" i="10"/>
  <c r="N8845" i="10"/>
  <c r="M7981" i="10"/>
  <c r="M8645" i="10"/>
  <c r="O8845" i="10"/>
  <c r="O8111" i="10"/>
  <c r="N7768" i="10"/>
  <c r="N7615" i="10"/>
  <c r="O7768" i="10"/>
  <c r="N7912" i="10"/>
  <c r="O7912" i="10"/>
  <c r="N6804" i="10"/>
  <c r="M8200" i="10"/>
  <c r="M7248" i="10"/>
  <c r="O7493" i="10"/>
  <c r="O8064" i="10"/>
  <c r="O7788" i="10"/>
  <c r="O8059" i="10"/>
  <c r="O7615" i="10"/>
  <c r="O7760" i="10"/>
  <c r="O7981" i="10"/>
  <c r="N8201" i="10"/>
  <c r="O8945" i="10"/>
  <c r="N9044" i="10"/>
  <c r="N7219" i="10"/>
  <c r="N7412" i="10"/>
  <c r="N7861" i="10"/>
  <c r="O7784" i="10"/>
  <c r="M8201" i="10"/>
  <c r="N8719" i="10"/>
  <c r="O7748" i="10"/>
  <c r="O7219" i="10"/>
  <c r="M7412" i="10"/>
  <c r="O7861" i="10"/>
  <c r="M7784" i="10"/>
  <c r="O8719" i="10"/>
  <c r="O8468" i="10"/>
  <c r="M7293" i="10"/>
  <c r="N7293" i="10"/>
  <c r="N8437" i="10"/>
  <c r="O9029" i="10"/>
  <c r="M7748" i="10"/>
  <c r="N8468" i="10"/>
  <c r="M9079" i="10"/>
  <c r="N9079" i="10"/>
  <c r="N7493" i="10"/>
  <c r="O7595" i="10"/>
  <c r="N9029" i="10"/>
  <c r="O9044" i="10"/>
  <c r="M7595" i="10"/>
  <c r="M8064" i="10"/>
  <c r="M7788" i="10"/>
  <c r="N7481" i="10"/>
  <c r="M7481" i="10"/>
  <c r="O7608" i="10"/>
  <c r="N7608" i="10"/>
  <c r="M7608" i="10"/>
  <c r="M6804" i="10"/>
  <c r="M7004" i="10"/>
  <c r="N7004" i="10"/>
  <c r="O8884" i="10"/>
  <c r="N8884" i="10"/>
  <c r="M8884" i="10"/>
  <c r="M7117" i="10"/>
  <c r="N7117" i="10"/>
  <c r="M7108" i="10"/>
  <c r="N7108" i="10"/>
  <c r="O7108" i="10"/>
  <c r="O6860" i="10"/>
  <c r="N6899" i="10"/>
  <c r="M8328" i="10"/>
  <c r="O8328" i="10"/>
  <c r="N6860" i="10"/>
  <c r="M6899" i="10"/>
  <c r="N7164" i="10"/>
  <c r="O7077" i="10"/>
  <c r="M7077" i="10"/>
  <c r="N7077" i="10"/>
  <c r="O7576" i="10"/>
  <c r="M7576" i="10"/>
  <c r="N7576" i="10"/>
  <c r="N8849" i="10"/>
  <c r="O8849" i="10"/>
  <c r="M7164" i="10"/>
  <c r="N7473" i="10"/>
  <c r="M7473" i="10"/>
  <c r="O7265" i="10"/>
  <c r="M7265" i="10"/>
  <c r="N7265" i="10"/>
  <c r="O8273" i="10"/>
  <c r="M8273" i="10"/>
  <c r="M9081" i="10"/>
  <c r="N9081" i="10"/>
  <c r="O9081" i="10"/>
  <c r="M7075" i="10"/>
  <c r="O7075" i="10"/>
  <c r="N7075" i="10"/>
  <c r="N7307" i="10"/>
  <c r="M7307" i="10"/>
  <c r="O7307" i="10"/>
  <c r="O7357" i="10"/>
  <c r="M7357" i="10"/>
  <c r="N7357" i="10"/>
  <c r="N7880" i="10"/>
  <c r="M7880" i="10"/>
  <c r="O7880" i="10"/>
  <c r="O8429" i="10"/>
  <c r="N8429" i="10"/>
  <c r="O8637" i="10"/>
  <c r="M8637" i="10"/>
  <c r="N8637" i="10"/>
  <c r="N8656" i="10"/>
  <c r="M8656" i="10"/>
  <c r="O8656" i="10"/>
  <c r="O8772" i="10"/>
  <c r="N8772" i="10"/>
  <c r="M8772" i="10"/>
  <c r="M8977" i="10"/>
  <c r="N8977" i="10"/>
  <c r="O8977" i="10"/>
  <c r="M6824" i="10"/>
  <c r="O6824" i="10"/>
  <c r="N6824" i="10"/>
  <c r="M6945" i="10"/>
  <c r="N6945" i="10"/>
  <c r="O6945" i="10"/>
  <c r="N7011" i="10"/>
  <c r="O7011" i="10"/>
  <c r="M7011" i="10"/>
  <c r="O7552" i="10"/>
  <c r="M7552" i="10"/>
  <c r="N7552" i="10"/>
  <c r="M7388" i="10"/>
  <c r="N7388" i="10"/>
  <c r="O7388" i="10"/>
  <c r="N8608" i="10"/>
  <c r="M8608" i="10"/>
  <c r="N8692" i="10"/>
  <c r="O8692" i="10"/>
  <c r="O8465" i="10"/>
  <c r="M8465" i="10"/>
  <c r="N8465" i="10"/>
  <c r="O8788" i="10"/>
  <c r="N8788" i="10"/>
  <c r="M8788" i="10"/>
  <c r="N8836" i="10"/>
  <c r="M8836" i="10"/>
  <c r="N9048" i="10"/>
  <c r="M9048" i="10"/>
  <c r="O8885" i="10"/>
  <c r="M8885" i="10"/>
  <c r="O9023" i="10"/>
  <c r="N9023" i="10"/>
  <c r="M9023" i="10"/>
  <c r="M7041" i="10"/>
  <c r="O7041" i="10"/>
  <c r="N7041" i="10"/>
  <c r="M7676" i="10"/>
  <c r="O7676" i="10"/>
  <c r="N7676" i="10"/>
  <c r="M7425" i="10"/>
  <c r="N7425" i="10"/>
  <c r="O7425" i="10"/>
  <c r="O8739" i="10"/>
  <c r="M8739" i="10"/>
  <c r="N8739" i="10"/>
  <c r="O8685" i="10"/>
  <c r="M8685" i="10"/>
  <c r="N8685" i="10"/>
  <c r="O8968" i="10"/>
  <c r="N8968" i="10"/>
  <c r="M8968" i="10"/>
  <c r="M7037" i="10"/>
  <c r="N7037" i="10"/>
  <c r="O7037" i="10"/>
  <c r="M6864" i="10"/>
  <c r="N6864" i="10"/>
  <c r="O6864" i="10"/>
  <c r="N7416" i="10"/>
  <c r="M7416" i="10"/>
  <c r="O7416" i="10"/>
  <c r="O7797" i="10"/>
  <c r="M7797" i="10"/>
  <c r="N7797" i="10"/>
  <c r="M7635" i="10"/>
  <c r="N7635" i="10"/>
  <c r="O7635" i="10"/>
  <c r="N8724" i="10"/>
  <c r="M8724" i="10"/>
  <c r="O8724" i="10"/>
  <c r="M8284" i="10"/>
  <c r="N8284" i="10"/>
  <c r="O8284" i="10"/>
  <c r="N8676" i="10"/>
  <c r="M8676" i="10"/>
  <c r="M7905" i="10"/>
  <c r="N7905" i="10"/>
  <c r="O7905" i="10"/>
  <c r="O7989" i="10"/>
  <c r="M7989" i="10"/>
  <c r="N7989" i="10"/>
  <c r="M8540" i="10"/>
  <c r="N8540" i="10"/>
  <c r="O8540" i="10"/>
  <c r="O8844" i="10"/>
  <c r="M8844" i="10"/>
  <c r="N8916" i="10"/>
  <c r="M8916" i="10"/>
  <c r="O8916" i="10"/>
  <c r="N9025" i="10"/>
  <c r="M9025" i="10"/>
  <c r="M6840" i="10"/>
  <c r="N6840" i="10"/>
  <c r="O6840" i="10"/>
  <c r="M6896" i="10"/>
  <c r="O6896" i="10"/>
  <c r="N6896" i="10"/>
  <c r="O7315" i="10"/>
  <c r="M7315" i="10"/>
  <c r="N7315" i="10"/>
  <c r="M7671" i="10"/>
  <c r="N7671" i="10"/>
  <c r="O7671" i="10"/>
  <c r="O7705" i="10"/>
  <c r="M7705" i="10"/>
  <c r="N7705" i="10"/>
  <c r="N8596" i="10"/>
  <c r="M8596" i="10"/>
  <c r="O8596" i="10"/>
  <c r="O8736" i="10"/>
  <c r="M8736" i="10"/>
  <c r="N8736" i="10"/>
  <c r="N6988" i="10"/>
  <c r="O6988" i="10"/>
  <c r="M6988" i="10"/>
  <c r="N7199" i="10"/>
  <c r="O7199" i="10"/>
  <c r="M7199" i="10"/>
  <c r="N7055" i="10"/>
  <c r="M7055" i="10"/>
  <c r="O7820" i="10"/>
  <c r="M7820" i="10"/>
  <c r="N7820" i="10"/>
  <c r="O7764" i="10"/>
  <c r="M7764" i="10"/>
  <c r="N7764" i="10"/>
  <c r="M8155" i="10"/>
  <c r="N8155" i="10"/>
  <c r="N9005" i="10"/>
  <c r="M9005" i="10"/>
  <c r="M8864" i="10"/>
  <c r="N8864" i="10"/>
  <c r="O8777" i="10"/>
  <c r="M8777" i="10"/>
  <c r="N8979" i="10"/>
  <c r="M8979" i="10"/>
  <c r="O8979" i="10"/>
  <c r="M6904" i="10"/>
  <c r="N6904" i="10"/>
  <c r="O7109" i="10"/>
  <c r="N7109" i="10"/>
  <c r="M7109" i="10"/>
  <c r="M7321" i="10"/>
  <c r="N7321" i="10"/>
  <c r="O7321" i="10"/>
  <c r="M7740" i="10"/>
  <c r="N7740" i="10"/>
  <c r="O7740" i="10"/>
  <c r="M7440" i="10"/>
  <c r="N7440" i="10"/>
  <c r="O7440" i="10"/>
  <c r="N8624" i="10"/>
  <c r="M8624" i="10"/>
  <c r="O8624" i="10"/>
  <c r="M8687" i="10"/>
  <c r="N8687" i="10"/>
  <c r="O8687" i="10"/>
  <c r="M8723" i="10"/>
  <c r="N8723" i="10"/>
  <c r="M8792" i="10"/>
  <c r="N8792" i="10"/>
  <c r="M9060" i="10"/>
  <c r="N9060" i="10"/>
  <c r="O9060" i="10"/>
  <c r="M6856" i="10"/>
  <c r="O6856" i="10"/>
  <c r="N6856" i="10"/>
  <c r="M7737" i="10"/>
  <c r="O7737" i="10"/>
  <c r="N7737" i="10"/>
  <c r="O7741" i="10"/>
  <c r="M7741" i="10"/>
  <c r="N7741" i="10"/>
  <c r="M8280" i="10"/>
  <c r="N8280" i="10"/>
  <c r="O8280" i="10"/>
  <c r="O8604" i="10"/>
  <c r="M8604" i="10"/>
  <c r="N8604" i="10"/>
  <c r="M8688" i="10"/>
  <c r="N8688" i="10"/>
  <c r="O8688" i="10"/>
  <c r="M8299" i="10"/>
  <c r="N8299" i="10"/>
  <c r="O8299" i="10"/>
  <c r="M8279" i="10"/>
  <c r="N8279" i="10"/>
  <c r="O8279" i="10"/>
  <c r="M8872" i="10"/>
  <c r="N8872" i="10"/>
  <c r="O8999" i="10"/>
  <c r="M8999" i="10"/>
  <c r="N8999" i="10"/>
  <c r="M8997" i="10"/>
  <c r="O8997" i="10"/>
  <c r="N8997" i="10"/>
  <c r="O7299" i="10"/>
  <c r="M7299" i="10"/>
  <c r="N7299" i="10"/>
  <c r="M6919" i="10"/>
  <c r="N6919" i="10"/>
  <c r="O6919" i="10"/>
  <c r="M6813" i="10"/>
  <c r="N6813" i="10"/>
  <c r="O6813" i="10"/>
  <c r="O6921" i="10"/>
  <c r="N6921" i="10"/>
  <c r="M6921" i="10"/>
  <c r="M6895" i="10"/>
  <c r="N6895" i="10"/>
  <c r="O6895" i="10"/>
  <c r="M6837" i="10"/>
  <c r="N6837" i="10"/>
  <c r="O6837" i="10"/>
  <c r="N6927" i="10"/>
  <c r="M6927" i="10"/>
  <c r="O6927" i="10"/>
  <c r="M6971" i="10"/>
  <c r="O6971" i="10"/>
  <c r="N6971" i="10"/>
  <c r="M6861" i="10"/>
  <c r="N6861" i="10"/>
  <c r="O6861" i="10"/>
  <c r="N7000" i="10"/>
  <c r="O7000" i="10"/>
  <c r="M7000" i="10"/>
  <c r="M7292" i="10"/>
  <c r="O7292" i="10"/>
  <c r="N7292" i="10"/>
  <c r="M7120" i="10"/>
  <c r="N7120" i="10"/>
  <c r="O7120" i="10"/>
  <c r="M7152" i="10"/>
  <c r="N7152" i="10"/>
  <c r="O7152" i="10"/>
  <c r="M7607" i="10"/>
  <c r="O7607" i="10"/>
  <c r="N7607" i="10"/>
  <c r="O7319" i="10"/>
  <c r="N7319" i="10"/>
  <c r="M7319" i="10"/>
  <c r="N7395" i="10"/>
  <c r="O7395" i="10"/>
  <c r="M7395" i="10"/>
  <c r="M7339" i="10"/>
  <c r="O7339" i="10"/>
  <c r="N7339" i="10"/>
  <c r="O7541" i="10"/>
  <c r="N7541" i="10"/>
  <c r="M7541" i="10"/>
  <c r="M7628" i="10"/>
  <c r="O7628" i="10"/>
  <c r="N7628" i="10"/>
  <c r="M7495" i="10"/>
  <c r="N7495" i="10"/>
  <c r="O7495" i="10"/>
  <c r="M7591" i="10"/>
  <c r="O7591" i="10"/>
  <c r="N7591" i="10"/>
  <c r="O7596" i="10"/>
  <c r="M7596" i="10"/>
  <c r="N7596" i="10"/>
  <c r="M7787" i="10"/>
  <c r="N7787" i="10"/>
  <c r="O7787" i="10"/>
  <c r="M7813" i="10"/>
  <c r="N7813" i="10"/>
  <c r="O7813" i="10"/>
  <c r="O7763" i="10"/>
  <c r="N7763" i="10"/>
  <c r="M7763" i="10"/>
  <c r="N7779" i="10"/>
  <c r="O7779" i="10"/>
  <c r="M7779" i="10"/>
  <c r="M7679" i="10"/>
  <c r="O7679" i="10"/>
  <c r="N7679" i="10"/>
  <c r="M7817" i="10"/>
  <c r="O7817" i="10"/>
  <c r="N7817" i="10"/>
  <c r="O7831" i="10"/>
  <c r="M7831" i="10"/>
  <c r="N7831" i="10"/>
  <c r="O7913" i="10"/>
  <c r="N7913" i="10"/>
  <c r="M7913" i="10"/>
  <c r="M8081" i="10"/>
  <c r="N8081" i="10"/>
  <c r="O8081" i="10"/>
  <c r="O7756" i="10"/>
  <c r="N7756" i="10"/>
  <c r="M7756" i="10"/>
  <c r="O7936" i="10"/>
  <c r="M7936" i="10"/>
  <c r="N7936" i="10"/>
  <c r="M8684" i="10"/>
  <c r="N8684" i="10"/>
  <c r="O8684" i="10"/>
  <c r="N7827" i="10"/>
  <c r="O7827" i="10"/>
  <c r="M7827" i="10"/>
  <c r="O7933" i="10"/>
  <c r="N7933" i="10"/>
  <c r="M7933" i="10"/>
  <c r="M7849" i="10"/>
  <c r="N7849" i="10"/>
  <c r="O7849" i="10"/>
  <c r="M8363" i="10"/>
  <c r="O8363" i="10"/>
  <c r="N8363" i="10"/>
  <c r="M8436" i="10"/>
  <c r="O8436" i="10"/>
  <c r="N8436" i="10"/>
  <c r="N8172" i="10"/>
  <c r="O8172" i="10"/>
  <c r="M8172" i="10"/>
  <c r="M8377" i="10"/>
  <c r="N8377" i="10"/>
  <c r="O8377" i="10"/>
  <c r="O8625" i="10"/>
  <c r="M8625" i="10"/>
  <c r="N8625" i="10"/>
  <c r="M8659" i="10"/>
  <c r="N8659" i="10"/>
  <c r="O8659" i="10"/>
  <c r="M8340" i="10"/>
  <c r="O8340" i="10"/>
  <c r="N8340" i="10"/>
  <c r="M7999" i="10"/>
  <c r="N7999" i="10"/>
  <c r="O7999" i="10"/>
  <c r="O8125" i="10"/>
  <c r="N8125" i="10"/>
  <c r="M8125" i="10"/>
  <c r="M8209" i="10"/>
  <c r="O8209" i="10"/>
  <c r="N8209" i="10"/>
  <c r="N8707" i="10"/>
  <c r="O8707" i="10"/>
  <c r="M8707" i="10"/>
  <c r="M8747" i="10"/>
  <c r="O8747" i="10"/>
  <c r="N8747" i="10"/>
  <c r="O8781" i="10"/>
  <c r="N8781" i="10"/>
  <c r="M8781" i="10"/>
  <c r="O8819" i="10"/>
  <c r="M8819" i="10"/>
  <c r="N8819" i="10"/>
  <c r="O8832" i="10"/>
  <c r="M8832" i="10"/>
  <c r="N8832" i="10"/>
  <c r="N8891" i="10"/>
  <c r="M8891" i="10"/>
  <c r="O8891" i="10"/>
  <c r="M9000" i="10"/>
  <c r="N9000" i="10"/>
  <c r="O9000" i="10"/>
  <c r="M9041" i="10"/>
  <c r="N9041" i="10"/>
  <c r="O9041" i="10"/>
  <c r="M7967" i="10"/>
  <c r="O7967" i="10"/>
  <c r="N7967" i="10"/>
  <c r="O8197" i="10"/>
  <c r="M8197" i="10"/>
  <c r="N8197" i="10"/>
  <c r="O8021" i="10"/>
  <c r="N8021" i="10"/>
  <c r="M8021" i="10"/>
  <c r="O8189" i="10"/>
  <c r="N8189" i="10"/>
  <c r="M8189" i="10"/>
  <c r="M8235" i="10"/>
  <c r="N8235" i="10"/>
  <c r="O8235" i="10"/>
  <c r="O8285" i="10"/>
  <c r="M8285" i="10"/>
  <c r="N8285" i="10"/>
  <c r="M8595" i="10"/>
  <c r="O8595" i="10"/>
  <c r="N8595" i="10"/>
  <c r="M8696" i="10"/>
  <c r="O8696" i="10"/>
  <c r="N8696" i="10"/>
  <c r="M8679" i="10"/>
  <c r="N8679" i="10"/>
  <c r="O8679" i="10"/>
  <c r="O8825" i="10"/>
  <c r="N8825" i="10"/>
  <c r="M8825" i="10"/>
  <c r="O8929" i="10"/>
  <c r="M8929" i="10"/>
  <c r="N8929" i="10"/>
  <c r="M8851" i="10"/>
  <c r="N8851" i="10"/>
  <c r="O8851" i="10"/>
  <c r="N7008" i="10"/>
  <c r="O7008" i="10"/>
  <c r="M7008" i="10"/>
  <c r="M7035" i="10"/>
  <c r="N7035" i="10"/>
  <c r="O7035" i="10"/>
  <c r="M7165" i="10"/>
  <c r="N7165" i="10"/>
  <c r="O7165" i="10"/>
  <c r="O7189" i="10"/>
  <c r="M7189" i="10"/>
  <c r="N7189" i="10"/>
  <c r="N7084" i="10"/>
  <c r="O7084" i="10"/>
  <c r="M7084" i="10"/>
  <c r="N7183" i="10"/>
  <c r="M7183" i="10"/>
  <c r="O7183" i="10"/>
  <c r="M7284" i="10"/>
  <c r="O7284" i="10"/>
  <c r="N7284" i="10"/>
  <c r="N7523" i="10"/>
  <c r="O7523" i="10"/>
  <c r="M7523" i="10"/>
  <c r="O7697" i="10"/>
  <c r="M7697" i="10"/>
  <c r="N7697" i="10"/>
  <c r="O7311" i="10"/>
  <c r="N7311" i="10"/>
  <c r="M7311" i="10"/>
  <c r="N7372" i="10"/>
  <c r="M7372" i="10"/>
  <c r="O7372" i="10"/>
  <c r="M7415" i="10"/>
  <c r="O7415" i="10"/>
  <c r="N7415" i="10"/>
  <c r="N7364" i="10"/>
  <c r="M7364" i="10"/>
  <c r="O7364" i="10"/>
  <c r="N7459" i="10"/>
  <c r="O7459" i="10"/>
  <c r="M7459" i="10"/>
  <c r="M7464" i="10"/>
  <c r="N7464" i="10"/>
  <c r="O7464" i="10"/>
  <c r="O7513" i="10"/>
  <c r="N7513" i="10"/>
  <c r="M7513" i="10"/>
  <c r="O7637" i="10"/>
  <c r="N7637" i="10"/>
  <c r="M7637" i="10"/>
  <c r="M7731" i="10"/>
  <c r="O7731" i="10"/>
  <c r="N7731" i="10"/>
  <c r="O7528" i="10"/>
  <c r="M7528" i="10"/>
  <c r="N7528" i="10"/>
  <c r="M7593" i="10"/>
  <c r="N7593" i="10"/>
  <c r="O7593" i="10"/>
  <c r="M7649" i="10"/>
  <c r="O7649" i="10"/>
  <c r="N7649" i="10"/>
  <c r="M7625" i="10"/>
  <c r="N7625" i="10"/>
  <c r="O7625" i="10"/>
  <c r="O7533" i="10"/>
  <c r="N7533" i="10"/>
  <c r="M7533" i="10"/>
  <c r="M7519" i="10"/>
  <c r="O7519" i="10"/>
  <c r="N7519" i="10"/>
  <c r="O7619" i="10"/>
  <c r="N7619" i="10"/>
  <c r="M7619" i="10"/>
  <c r="N7684" i="10"/>
  <c r="M7684" i="10"/>
  <c r="O7684" i="10"/>
  <c r="O7755" i="10"/>
  <c r="M7755" i="10"/>
  <c r="N7755" i="10"/>
  <c r="O7803" i="10"/>
  <c r="N7803" i="10"/>
  <c r="M7803" i="10"/>
  <c r="O7845" i="10"/>
  <c r="M7845" i="10"/>
  <c r="N7845" i="10"/>
  <c r="M7879" i="10"/>
  <c r="N7879" i="10"/>
  <c r="O7879" i="10"/>
  <c r="O7821" i="10"/>
  <c r="N7821" i="10"/>
  <c r="M7821" i="10"/>
  <c r="O7937" i="10"/>
  <c r="N7937" i="10"/>
  <c r="M7937" i="10"/>
  <c r="O7893" i="10"/>
  <c r="N7893" i="10"/>
  <c r="M7893" i="10"/>
  <c r="M7883" i="10"/>
  <c r="N7883" i="10"/>
  <c r="O7883" i="10"/>
  <c r="N8027" i="10"/>
  <c r="M8027" i="10"/>
  <c r="O8027" i="10"/>
  <c r="O8075" i="10"/>
  <c r="M8075" i="10"/>
  <c r="N8075" i="10"/>
  <c r="O8443" i="10"/>
  <c r="N8443" i="10"/>
  <c r="M8443" i="10"/>
  <c r="M8096" i="10"/>
  <c r="O8096" i="10"/>
  <c r="N8096" i="10"/>
  <c r="M8219" i="10"/>
  <c r="N8219" i="10"/>
  <c r="O8219" i="10"/>
  <c r="M8313" i="10"/>
  <c r="N8313" i="10"/>
  <c r="O8313" i="10"/>
  <c r="N8496" i="10"/>
  <c r="M8496" i="10"/>
  <c r="O8496" i="10"/>
  <c r="N8052" i="10"/>
  <c r="M8052" i="10"/>
  <c r="O8052" i="10"/>
  <c r="N8112" i="10"/>
  <c r="M8112" i="10"/>
  <c r="O8112" i="10"/>
  <c r="M8567" i="10"/>
  <c r="N8567" i="10"/>
  <c r="O8567" i="10"/>
  <c r="M8256" i="10"/>
  <c r="O8256" i="10"/>
  <c r="N8256" i="10"/>
  <c r="M8291" i="10"/>
  <c r="N8291" i="10"/>
  <c r="O8291" i="10"/>
  <c r="M8355" i="10"/>
  <c r="O8355" i="10"/>
  <c r="N8355" i="10"/>
  <c r="N8820" i="10"/>
  <c r="M8820" i="10"/>
  <c r="O8820" i="10"/>
  <c r="O8867" i="10"/>
  <c r="M8867" i="10"/>
  <c r="N8867" i="10"/>
  <c r="N8217" i="10"/>
  <c r="M8217" i="10"/>
  <c r="O8217" i="10"/>
  <c r="N8019" i="10"/>
  <c r="M8019" i="10"/>
  <c r="O8019" i="10"/>
  <c r="N8411" i="10"/>
  <c r="O8411" i="10"/>
  <c r="M8411" i="10"/>
  <c r="M8449" i="10"/>
  <c r="O8449" i="10"/>
  <c r="N8449" i="10"/>
  <c r="N8516" i="10"/>
  <c r="O8516" i="10"/>
  <c r="M8516" i="10"/>
  <c r="N8987" i="10"/>
  <c r="O8987" i="10"/>
  <c r="M8987" i="10"/>
  <c r="M8919" i="10"/>
  <c r="N8919" i="10"/>
  <c r="O8919" i="10"/>
  <c r="M8743" i="10"/>
  <c r="N8743" i="10"/>
  <c r="O8743" i="10"/>
  <c r="N8860" i="10"/>
  <c r="M8860" i="10"/>
  <c r="O8860" i="10"/>
  <c r="M6825" i="10"/>
  <c r="O6825" i="10"/>
  <c r="N6825" i="10"/>
  <c r="M6853" i="10"/>
  <c r="N6853" i="10"/>
  <c r="O6853" i="10"/>
  <c r="M6903" i="10"/>
  <c r="N6903" i="10"/>
  <c r="O6903" i="10"/>
  <c r="M6885" i="10"/>
  <c r="O6885" i="10"/>
  <c r="N6885" i="10"/>
  <c r="M7153" i="10"/>
  <c r="N7153" i="10"/>
  <c r="O7153" i="10"/>
  <c r="N7051" i="10"/>
  <c r="O7051" i="10"/>
  <c r="M7051" i="10"/>
  <c r="N7135" i="10"/>
  <c r="O7135" i="10"/>
  <c r="M7135" i="10"/>
  <c r="M7180" i="10"/>
  <c r="N7180" i="10"/>
  <c r="O7180" i="10"/>
  <c r="M7068" i="10"/>
  <c r="N7068" i="10"/>
  <c r="O7068" i="10"/>
  <c r="N7207" i="10"/>
  <c r="O7207" i="10"/>
  <c r="M7207" i="10"/>
  <c r="N7052" i="10"/>
  <c r="O7052" i="10"/>
  <c r="M7052" i="10"/>
  <c r="N7127" i="10"/>
  <c r="O7127" i="10"/>
  <c r="M7127" i="10"/>
  <c r="M7100" i="10"/>
  <c r="N7100" i="10"/>
  <c r="O7100" i="10"/>
  <c r="M7264" i="10"/>
  <c r="O7264" i="10"/>
  <c r="N7264" i="10"/>
  <c r="N7277" i="10"/>
  <c r="M7277" i="10"/>
  <c r="O7277" i="10"/>
  <c r="M7569" i="10"/>
  <c r="O7569" i="10"/>
  <c r="N7569" i="10"/>
  <c r="M7297" i="10"/>
  <c r="N7297" i="10"/>
  <c r="O7297" i="10"/>
  <c r="O7435" i="10"/>
  <c r="M7435" i="10"/>
  <c r="N7435" i="10"/>
  <c r="O7457" i="10"/>
  <c r="N7457" i="10"/>
  <c r="M7457" i="10"/>
  <c r="N7312" i="10"/>
  <c r="M7312" i="10"/>
  <c r="O7312" i="10"/>
  <c r="M7441" i="10"/>
  <c r="N7441" i="10"/>
  <c r="O7441" i="10"/>
  <c r="O7597" i="10"/>
  <c r="N7597" i="10"/>
  <c r="M7597" i="10"/>
  <c r="O7669" i="10"/>
  <c r="N7669" i="10"/>
  <c r="M7669" i="10"/>
  <c r="N7408" i="10"/>
  <c r="O7408" i="10"/>
  <c r="M7408" i="10"/>
  <c r="N7436" i="10"/>
  <c r="M7436" i="10"/>
  <c r="O7436" i="10"/>
  <c r="N7536" i="10"/>
  <c r="O7536" i="10"/>
  <c r="M7536" i="10"/>
  <c r="O7365" i="10"/>
  <c r="M7365" i="10"/>
  <c r="N7365" i="10"/>
  <c r="M7535" i="10"/>
  <c r="O7535" i="10"/>
  <c r="N7535" i="10"/>
  <c r="M7603" i="10"/>
  <c r="N7603" i="10"/>
  <c r="O7603" i="10"/>
  <c r="N7929" i="10"/>
  <c r="M7929" i="10"/>
  <c r="O7929" i="10"/>
  <c r="O7521" i="10"/>
  <c r="M7521" i="10"/>
  <c r="N7521" i="10"/>
  <c r="M7423" i="10"/>
  <c r="N7423" i="10"/>
  <c r="O7423" i="10"/>
  <c r="N7811" i="10"/>
  <c r="O7811" i="10"/>
  <c r="M7811" i="10"/>
  <c r="M7703" i="10"/>
  <c r="N7703" i="10"/>
  <c r="O7703" i="10"/>
  <c r="O7677" i="10"/>
  <c r="M7677" i="10"/>
  <c r="N7677" i="10"/>
  <c r="N7832" i="10"/>
  <c r="M7832" i="10"/>
  <c r="O7832" i="10"/>
  <c r="M7719" i="10"/>
  <c r="O7719" i="10"/>
  <c r="N7719" i="10"/>
  <c r="N7865" i="10"/>
  <c r="O7865" i="10"/>
  <c r="M7865" i="10"/>
  <c r="M7955" i="10"/>
  <c r="O7955" i="10"/>
  <c r="N7955" i="10"/>
  <c r="M8135" i="10"/>
  <c r="N8135" i="10"/>
  <c r="O8135" i="10"/>
  <c r="N8041" i="10"/>
  <c r="M8041" i="10"/>
  <c r="O8041" i="10"/>
  <c r="M8539" i="10"/>
  <c r="N8539" i="10"/>
  <c r="O8539" i="10"/>
  <c r="M8556" i="10"/>
  <c r="N8556" i="10"/>
  <c r="O8556" i="10"/>
  <c r="M7801" i="10"/>
  <c r="O7801" i="10"/>
  <c r="N7801" i="10"/>
  <c r="M7953" i="10"/>
  <c r="N7953" i="10"/>
  <c r="O7953" i="10"/>
  <c r="M8032" i="10"/>
  <c r="N8032" i="10"/>
  <c r="O8032" i="10"/>
  <c r="O8147" i="10"/>
  <c r="M8147" i="10"/>
  <c r="N8147" i="10"/>
  <c r="M8448" i="10"/>
  <c r="N8448" i="10"/>
  <c r="O8448" i="10"/>
  <c r="M8260" i="10"/>
  <c r="N8260" i="10"/>
  <c r="O8260" i="10"/>
  <c r="M8463" i="10"/>
  <c r="O8463" i="10"/>
  <c r="N8463" i="10"/>
  <c r="N8331" i="10"/>
  <c r="M8331" i="10"/>
  <c r="O8331" i="10"/>
  <c r="N8521" i="10"/>
  <c r="M8521" i="10"/>
  <c r="O8521" i="10"/>
  <c r="M8643" i="10"/>
  <c r="N8643" i="10"/>
  <c r="O8643" i="10"/>
  <c r="M8663" i="10"/>
  <c r="N8663" i="10"/>
  <c r="O8663" i="10"/>
  <c r="M8753" i="10"/>
  <c r="N8753" i="10"/>
  <c r="O8753" i="10"/>
  <c r="M8073" i="10"/>
  <c r="O8073" i="10"/>
  <c r="N8073" i="10"/>
  <c r="N8195" i="10"/>
  <c r="M8195" i="10"/>
  <c r="O8195" i="10"/>
  <c r="O8240" i="10"/>
  <c r="M8240" i="10"/>
  <c r="N8240" i="10"/>
  <c r="O8356" i="10"/>
  <c r="N8356" i="10"/>
  <c r="M8356" i="10"/>
  <c r="O8473" i="10"/>
  <c r="M8473" i="10"/>
  <c r="N8473" i="10"/>
  <c r="N8508" i="10"/>
  <c r="O8508" i="10"/>
  <c r="M8508" i="10"/>
  <c r="M8439" i="10"/>
  <c r="O8439" i="10"/>
  <c r="N8439" i="10"/>
  <c r="O8789" i="10"/>
  <c r="N8789" i="10"/>
  <c r="M8789" i="10"/>
  <c r="O8821" i="10"/>
  <c r="M8821" i="10"/>
  <c r="N8821" i="10"/>
  <c r="N9019" i="10"/>
  <c r="M9019" i="10"/>
  <c r="O9019" i="10"/>
  <c r="M9064" i="10"/>
  <c r="N9064" i="10"/>
  <c r="O9064" i="10"/>
  <c r="N8329" i="10"/>
  <c r="M8329" i="10"/>
  <c r="O8329" i="10"/>
  <c r="O8597" i="10"/>
  <c r="M8597" i="10"/>
  <c r="N8597" i="10"/>
  <c r="O8089" i="10"/>
  <c r="N8089" i="10"/>
  <c r="M8089" i="10"/>
  <c r="M8359" i="10"/>
  <c r="O8359" i="10"/>
  <c r="N8359" i="10"/>
  <c r="M8427" i="10"/>
  <c r="N8427" i="10"/>
  <c r="O8427" i="10"/>
  <c r="O8524" i="10"/>
  <c r="N8524" i="10"/>
  <c r="M8524" i="10"/>
  <c r="O8563" i="10"/>
  <c r="N8563" i="10"/>
  <c r="M8563" i="10"/>
  <c r="N8600" i="10"/>
  <c r="O8600" i="10"/>
  <c r="M8600" i="10"/>
  <c r="N8579" i="10"/>
  <c r="M8579" i="10"/>
  <c r="O8579" i="10"/>
  <c r="N8913" i="10"/>
  <c r="M8913" i="10"/>
  <c r="O8913" i="10"/>
  <c r="M8700" i="10"/>
  <c r="N8700" i="10"/>
  <c r="O8700" i="10"/>
  <c r="M6857" i="10"/>
  <c r="O6857" i="10"/>
  <c r="N6857" i="10"/>
  <c r="M6868" i="10"/>
  <c r="N6868" i="10"/>
  <c r="O6868" i="10"/>
  <c r="O6889" i="10"/>
  <c r="N6889" i="10"/>
  <c r="M6889" i="10"/>
  <c r="N6932" i="10"/>
  <c r="M6932" i="10"/>
  <c r="O6932" i="10"/>
  <c r="N6992" i="10"/>
  <c r="O6992" i="10"/>
  <c r="M6992" i="10"/>
  <c r="O7029" i="10"/>
  <c r="N7029" i="10"/>
  <c r="M7029" i="10"/>
  <c r="M6805" i="10"/>
  <c r="N6805" i="10"/>
  <c r="O6805" i="10"/>
  <c r="N6952" i="10"/>
  <c r="O6952" i="10"/>
  <c r="M6952" i="10"/>
  <c r="O7060" i="10"/>
  <c r="N7060" i="10"/>
  <c r="M7060" i="10"/>
  <c r="O7088" i="10"/>
  <c r="N7088" i="10"/>
  <c r="M7088" i="10"/>
  <c r="O7233" i="10"/>
  <c r="N7233" i="10"/>
  <c r="M7233" i="10"/>
  <c r="M7260" i="10"/>
  <c r="O7260" i="10"/>
  <c r="N7260" i="10"/>
  <c r="M7132" i="10"/>
  <c r="N7132" i="10"/>
  <c r="O7132" i="10"/>
  <c r="N7119" i="10"/>
  <c r="O7119" i="10"/>
  <c r="M7119" i="10"/>
  <c r="O7185" i="10"/>
  <c r="M7185" i="10"/>
  <c r="N7185" i="10"/>
  <c r="M7399" i="10"/>
  <c r="N7399" i="10"/>
  <c r="O7399" i="10"/>
  <c r="M7516" i="10"/>
  <c r="O7516" i="10"/>
  <c r="N7516" i="10"/>
  <c r="M7359" i="10"/>
  <c r="N7359" i="10"/>
  <c r="O7359" i="10"/>
  <c r="M7463" i="10"/>
  <c r="N7463" i="10"/>
  <c r="O7463" i="10"/>
  <c r="O7456" i="10"/>
  <c r="N7456" i="10"/>
  <c r="M7456" i="10"/>
  <c r="N7507" i="10"/>
  <c r="M7507" i="10"/>
  <c r="O7507" i="10"/>
  <c r="O7540" i="10"/>
  <c r="N7540" i="10"/>
  <c r="M7540" i="10"/>
  <c r="O7656" i="10"/>
  <c r="M7656" i="10"/>
  <c r="N7656" i="10"/>
  <c r="M7580" i="10"/>
  <c r="O7580" i="10"/>
  <c r="N7580" i="10"/>
  <c r="O7477" i="10"/>
  <c r="N7477" i="10"/>
  <c r="M7477" i="10"/>
  <c r="M7543" i="10"/>
  <c r="O7543" i="10"/>
  <c r="N7543" i="10"/>
  <c r="O7571" i="10"/>
  <c r="N7571" i="10"/>
  <c r="M7571" i="10"/>
  <c r="O7683" i="10"/>
  <c r="M7683" i="10"/>
  <c r="N7683" i="10"/>
  <c r="N8011" i="10"/>
  <c r="M8011" i="10"/>
  <c r="O8011" i="10"/>
  <c r="M7841" i="10"/>
  <c r="N7841" i="10"/>
  <c r="O7841" i="10"/>
  <c r="M7876" i="10"/>
  <c r="N7876" i="10"/>
  <c r="O7876" i="10"/>
  <c r="N7900" i="10"/>
  <c r="M7900" i="10"/>
  <c r="O7900" i="10"/>
  <c r="M7848" i="10"/>
  <c r="O7848" i="10"/>
  <c r="N7848" i="10"/>
  <c r="O8689" i="10"/>
  <c r="M8689" i="10"/>
  <c r="N8689" i="10"/>
  <c r="O8061" i="10"/>
  <c r="M8061" i="10"/>
  <c r="N8061" i="10"/>
  <c r="N8091" i="10"/>
  <c r="M8091" i="10"/>
  <c r="O8091" i="10"/>
  <c r="N8123" i="10"/>
  <c r="M8123" i="10"/>
  <c r="O8123" i="10"/>
  <c r="O8661" i="10"/>
  <c r="N8661" i="10"/>
  <c r="M8661" i="10"/>
  <c r="N8068" i="10"/>
  <c r="M8068" i="10"/>
  <c r="O8068" i="10"/>
  <c r="O8221" i="10"/>
  <c r="M8221" i="10"/>
  <c r="N8221" i="10"/>
  <c r="M8287" i="10"/>
  <c r="N8287" i="10"/>
  <c r="O8287" i="10"/>
  <c r="M8537" i="10"/>
  <c r="N8537" i="10"/>
  <c r="O8537" i="10"/>
  <c r="O8419" i="10"/>
  <c r="N8419" i="10"/>
  <c r="M8419" i="10"/>
  <c r="M8479" i="10"/>
  <c r="N8479" i="10"/>
  <c r="O8479" i="10"/>
  <c r="M8577" i="10"/>
  <c r="N8577" i="10"/>
  <c r="O8577" i="10"/>
  <c r="O8045" i="10"/>
  <c r="N8045" i="10"/>
  <c r="M8045" i="10"/>
  <c r="O8300" i="10"/>
  <c r="N8300" i="10"/>
  <c r="M8300" i="10"/>
  <c r="N8827" i="10"/>
  <c r="M8827" i="10"/>
  <c r="O8827" i="10"/>
  <c r="M8840" i="10"/>
  <c r="N8840" i="10"/>
  <c r="O8840" i="10"/>
  <c r="M8875" i="10"/>
  <c r="N8875" i="10"/>
  <c r="O8875" i="10"/>
  <c r="M8904" i="10"/>
  <c r="O8904" i="10"/>
  <c r="N8904" i="10"/>
  <c r="M9020" i="10"/>
  <c r="N9020" i="10"/>
  <c r="O9020" i="10"/>
  <c r="O8401" i="10"/>
  <c r="M8401" i="10"/>
  <c r="N8401" i="10"/>
  <c r="M7951" i="10"/>
  <c r="N7951" i="10"/>
  <c r="O7951" i="10"/>
  <c r="N8571" i="10"/>
  <c r="M8571" i="10"/>
  <c r="O8571" i="10"/>
  <c r="N8387" i="10"/>
  <c r="M8387" i="10"/>
  <c r="O8387" i="10"/>
  <c r="N8564" i="10"/>
  <c r="O8564" i="10"/>
  <c r="M8564" i="10"/>
  <c r="O8712" i="10"/>
  <c r="N8712" i="10"/>
  <c r="M8712" i="10"/>
  <c r="O8668" i="10"/>
  <c r="M8668" i="10"/>
  <c r="N8668" i="10"/>
  <c r="M8899" i="10"/>
  <c r="N8899" i="10"/>
  <c r="O8899" i="10"/>
  <c r="N8955" i="10"/>
  <c r="M8955" i="10"/>
  <c r="O8955" i="10"/>
  <c r="O8765" i="10"/>
  <c r="M8765" i="10"/>
  <c r="N8765" i="10"/>
  <c r="N8504" i="10"/>
  <c r="M8504" i="10"/>
  <c r="O8504" i="10"/>
  <c r="M8897" i="10"/>
  <c r="N8897" i="10"/>
  <c r="O8897" i="10"/>
  <c r="M8647" i="10"/>
  <c r="N8647" i="10"/>
  <c r="O8647" i="10"/>
  <c r="N8505" i="10"/>
  <c r="M8505" i="10"/>
  <c r="O8505" i="10"/>
  <c r="M8727" i="10"/>
  <c r="N8727" i="10"/>
  <c r="O8727" i="10"/>
  <c r="M7157" i="10"/>
  <c r="N7157" i="10"/>
  <c r="O7157" i="10"/>
  <c r="N6935" i="10"/>
  <c r="M6935" i="10"/>
  <c r="O6935" i="10"/>
  <c r="M6901" i="10"/>
  <c r="O6901" i="10"/>
  <c r="N6901" i="10"/>
  <c r="M6917" i="10"/>
  <c r="O6917" i="10"/>
  <c r="N6917" i="10"/>
  <c r="O6959" i="10"/>
  <c r="M6959" i="10"/>
  <c r="N6959" i="10"/>
  <c r="M6833" i="10"/>
  <c r="O6833" i="10"/>
  <c r="N6833" i="10"/>
  <c r="O6865" i="10"/>
  <c r="N6865" i="10"/>
  <c r="M6865" i="10"/>
  <c r="M6821" i="10"/>
  <c r="N6821" i="10"/>
  <c r="O6821" i="10"/>
  <c r="M6845" i="10"/>
  <c r="N6845" i="10"/>
  <c r="O6845" i="10"/>
  <c r="N6900" i="10"/>
  <c r="O6900" i="10"/>
  <c r="M6900" i="10"/>
  <c r="N6884" i="10"/>
  <c r="O6884" i="10"/>
  <c r="M6884" i="10"/>
  <c r="M7116" i="10"/>
  <c r="N7116" i="10"/>
  <c r="O7116" i="10"/>
  <c r="M7091" i="10"/>
  <c r="N7091" i="10"/>
  <c r="O7091" i="10"/>
  <c r="N7188" i="10"/>
  <c r="O7188" i="10"/>
  <c r="M7188" i="10"/>
  <c r="M7309" i="10"/>
  <c r="N7309" i="10"/>
  <c r="O7309" i="10"/>
  <c r="O7228" i="10"/>
  <c r="M7228" i="10"/>
  <c r="N7228" i="10"/>
  <c r="N6995" i="10"/>
  <c r="M6995" i="10"/>
  <c r="O6995" i="10"/>
  <c r="M6876" i="10"/>
  <c r="N6876" i="10"/>
  <c r="O6876" i="10"/>
  <c r="N6916" i="10"/>
  <c r="O6916" i="10"/>
  <c r="M6916" i="10"/>
  <c r="N7095" i="10"/>
  <c r="O7095" i="10"/>
  <c r="M7095" i="10"/>
  <c r="O7059" i="10"/>
  <c r="M7059" i="10"/>
  <c r="N7059" i="10"/>
  <c r="M7184" i="10"/>
  <c r="O7184" i="10"/>
  <c r="N7184" i="10"/>
  <c r="N7191" i="10"/>
  <c r="O7191" i="10"/>
  <c r="M7191" i="10"/>
  <c r="M7176" i="10"/>
  <c r="N7176" i="10"/>
  <c r="O7176" i="10"/>
  <c r="M7280" i="10"/>
  <c r="N7280" i="10"/>
  <c r="O7280" i="10"/>
  <c r="O7449" i="10"/>
  <c r="M7449" i="10"/>
  <c r="N7449" i="10"/>
  <c r="M7377" i="10"/>
  <c r="O7377" i="10"/>
  <c r="N7377" i="10"/>
  <c r="O7356" i="10"/>
  <c r="M7356" i="10"/>
  <c r="N7356" i="10"/>
  <c r="N7544" i="10"/>
  <c r="O7544" i="10"/>
  <c r="M7544" i="10"/>
  <c r="M7479" i="10"/>
  <c r="O7479" i="10"/>
  <c r="N7479" i="10"/>
  <c r="N7556" i="10"/>
  <c r="M7556" i="10"/>
  <c r="O7556" i="10"/>
  <c r="O7613" i="10"/>
  <c r="N7613" i="10"/>
  <c r="M7613" i="10"/>
  <c r="M7947" i="10"/>
  <c r="O7947" i="10"/>
  <c r="N7947" i="10"/>
  <c r="N7515" i="10"/>
  <c r="M7515" i="10"/>
  <c r="O7515" i="10"/>
  <c r="O7469" i="10"/>
  <c r="N7469" i="10"/>
  <c r="M7469" i="10"/>
  <c r="M7633" i="10"/>
  <c r="N7633" i="10"/>
  <c r="O7633" i="10"/>
  <c r="N7451" i="10"/>
  <c r="O7451" i="10"/>
  <c r="M7451" i="10"/>
  <c r="M7639" i="10"/>
  <c r="N7639" i="10"/>
  <c r="O7639" i="10"/>
  <c r="O8121" i="10"/>
  <c r="M8121" i="10"/>
  <c r="N8121" i="10"/>
  <c r="N7729" i="10"/>
  <c r="O7729" i="10"/>
  <c r="M7729" i="10"/>
  <c r="N7728" i="10"/>
  <c r="M7728" i="10"/>
  <c r="O7728" i="10"/>
  <c r="O7781" i="10"/>
  <c r="N7781" i="10"/>
  <c r="M7781" i="10"/>
  <c r="O7973" i="10"/>
  <c r="N7973" i="10"/>
  <c r="M7973" i="10"/>
  <c r="M8159" i="10"/>
  <c r="N8159" i="10"/>
  <c r="O8159" i="10"/>
  <c r="M8175" i="10"/>
  <c r="N8175" i="10"/>
  <c r="O8175" i="10"/>
  <c r="O7868" i="10"/>
  <c r="N7868" i="10"/>
  <c r="M7868" i="10"/>
  <c r="M7919" i="10"/>
  <c r="N7919" i="10"/>
  <c r="O7919" i="10"/>
  <c r="M8223" i="10"/>
  <c r="N8223" i="10"/>
  <c r="O8223" i="10"/>
  <c r="O8541" i="10"/>
  <c r="M8541" i="10"/>
  <c r="N8541" i="10"/>
  <c r="M8283" i="10"/>
  <c r="N8283" i="10"/>
  <c r="O8283" i="10"/>
  <c r="M8415" i="10"/>
  <c r="N8415" i="10"/>
  <c r="O8415" i="10"/>
  <c r="N8475" i="10"/>
  <c r="M8475" i="10"/>
  <c r="O8475" i="10"/>
  <c r="O8452" i="10"/>
  <c r="M8452" i="10"/>
  <c r="N8452" i="10"/>
  <c r="O8020" i="10"/>
  <c r="N8020" i="10"/>
  <c r="M8020" i="10"/>
  <c r="O8641" i="10"/>
  <c r="M8641" i="10"/>
  <c r="N8641" i="10"/>
  <c r="N7977" i="10"/>
  <c r="M7977" i="10"/>
  <c r="O7977" i="10"/>
  <c r="M8145" i="10"/>
  <c r="N8145" i="10"/>
  <c r="O8145" i="10"/>
  <c r="N8424" i="10"/>
  <c r="M8424" i="10"/>
  <c r="O8424" i="10"/>
  <c r="M8583" i="10"/>
  <c r="N8583" i="10"/>
  <c r="O8583" i="10"/>
  <c r="O7909" i="10"/>
  <c r="N7909" i="10"/>
  <c r="M7909" i="10"/>
  <c r="O8109" i="10"/>
  <c r="N8109" i="10"/>
  <c r="M8109" i="10"/>
  <c r="N8265" i="10"/>
  <c r="O8265" i="10"/>
  <c r="M8265" i="10"/>
  <c r="M8591" i="10"/>
  <c r="O8591" i="10"/>
  <c r="N8591" i="10"/>
  <c r="M8771" i="10"/>
  <c r="O8771" i="10"/>
  <c r="N8771" i="10"/>
  <c r="M8828" i="10"/>
  <c r="N8828" i="10"/>
  <c r="O8828" i="10"/>
  <c r="M9021" i="10"/>
  <c r="O9021" i="10"/>
  <c r="N9021" i="10"/>
  <c r="N9083" i="10"/>
  <c r="M9083" i="10"/>
  <c r="O9083" i="10"/>
  <c r="O8024" i="10"/>
  <c r="N8024" i="10"/>
  <c r="M8024" i="10"/>
  <c r="N7961" i="10"/>
  <c r="O7961" i="10"/>
  <c r="M7961" i="10"/>
  <c r="M8051" i="10"/>
  <c r="N8051" i="10"/>
  <c r="O8051" i="10"/>
  <c r="O8565" i="10"/>
  <c r="M8565" i="10"/>
  <c r="N8565" i="10"/>
  <c r="M8611" i="10"/>
  <c r="O8611" i="10"/>
  <c r="N8611" i="10"/>
  <c r="N8720" i="10"/>
  <c r="O8720" i="10"/>
  <c r="M8720" i="10"/>
  <c r="O8952" i="10"/>
  <c r="M8952" i="10"/>
  <c r="N8952" i="10"/>
  <c r="M9056" i="10"/>
  <c r="N9056" i="10"/>
  <c r="O9056" i="10"/>
  <c r="O8796" i="10"/>
  <c r="M8796" i="10"/>
  <c r="N8796" i="10"/>
  <c r="M8992" i="10"/>
  <c r="N8992" i="10"/>
  <c r="O8992" i="10"/>
  <c r="M8927" i="10"/>
  <c r="O8927" i="10"/>
  <c r="N8927" i="10"/>
  <c r="M7009" i="10"/>
  <c r="O7009" i="10"/>
  <c r="N7009" i="10"/>
  <c r="M6809" i="10"/>
  <c r="O6809" i="10"/>
  <c r="N6809" i="10"/>
  <c r="M6841" i="10"/>
  <c r="O6841" i="10"/>
  <c r="N6841" i="10"/>
  <c r="O6873" i="10"/>
  <c r="M6873" i="10"/>
  <c r="N6873" i="10"/>
  <c r="M6887" i="10"/>
  <c r="N6887" i="10"/>
  <c r="O6887" i="10"/>
  <c r="M6911" i="10"/>
  <c r="N6911" i="10"/>
  <c r="O6911" i="10"/>
  <c r="O6905" i="10"/>
  <c r="N6905" i="10"/>
  <c r="M6905" i="10"/>
  <c r="O6955" i="10"/>
  <c r="M6955" i="10"/>
  <c r="N6955" i="10"/>
  <c r="N6997" i="10"/>
  <c r="O6997" i="10"/>
  <c r="M6997" i="10"/>
  <c r="O6943" i="10"/>
  <c r="N6943" i="10"/>
  <c r="M6943" i="10"/>
  <c r="O7141" i="10"/>
  <c r="M7141" i="10"/>
  <c r="N7141" i="10"/>
  <c r="O7072" i="10"/>
  <c r="M7072" i="10"/>
  <c r="N7072" i="10"/>
  <c r="M7200" i="10"/>
  <c r="N7200" i="10"/>
  <c r="O7200" i="10"/>
  <c r="M7237" i="10"/>
  <c r="O7237" i="10"/>
  <c r="N7237" i="10"/>
  <c r="N7244" i="10"/>
  <c r="M7244" i="10"/>
  <c r="O7244" i="10"/>
  <c r="N7239" i="10"/>
  <c r="O7239" i="10"/>
  <c r="M7239" i="10"/>
  <c r="M7331" i="10"/>
  <c r="N7331" i="10"/>
  <c r="O7331" i="10"/>
  <c r="M7475" i="10"/>
  <c r="N7475" i="10"/>
  <c r="O7475" i="10"/>
  <c r="O7453" i="10"/>
  <c r="N7453" i="10"/>
  <c r="M7453" i="10"/>
  <c r="M7401" i="10"/>
  <c r="O7401" i="10"/>
  <c r="N7401" i="10"/>
  <c r="M7467" i="10"/>
  <c r="O7467" i="10"/>
  <c r="N7467" i="10"/>
  <c r="M7496" i="10"/>
  <c r="N7496" i="10"/>
  <c r="O7496" i="10"/>
  <c r="N7579" i="10"/>
  <c r="M7579" i="10"/>
  <c r="O7579" i="10"/>
  <c r="M7687" i="10"/>
  <c r="N7687" i="10"/>
  <c r="O7687" i="10"/>
  <c r="O7557" i="10"/>
  <c r="M7557" i="10"/>
  <c r="N7557" i="10"/>
  <c r="N7587" i="10"/>
  <c r="O7587" i="10"/>
  <c r="M7587" i="10"/>
  <c r="N8139" i="10"/>
  <c r="O8139" i="10"/>
  <c r="M8139" i="10"/>
  <c r="O7725" i="10"/>
  <c r="N7725" i="10"/>
  <c r="M7725" i="10"/>
  <c r="M7963" i="10"/>
  <c r="O7963" i="10"/>
  <c r="N7963" i="10"/>
  <c r="M8132" i="10"/>
  <c r="N8132" i="10"/>
  <c r="O8132" i="10"/>
  <c r="M8481" i="10"/>
  <c r="N8481" i="10"/>
  <c r="O8481" i="10"/>
  <c r="M8561" i="10"/>
  <c r="N8561" i="10"/>
  <c r="O8561" i="10"/>
  <c r="M7777" i="10"/>
  <c r="N7777" i="10"/>
  <c r="O7777" i="10"/>
  <c r="N7904" i="10"/>
  <c r="M7904" i="10"/>
  <c r="O7904" i="10"/>
  <c r="M8281" i="10"/>
  <c r="N8281" i="10"/>
  <c r="O8281" i="10"/>
  <c r="N8347" i="10"/>
  <c r="M8347" i="10"/>
  <c r="O8347" i="10"/>
  <c r="M8017" i="10"/>
  <c r="O8017" i="10"/>
  <c r="N8017" i="10"/>
  <c r="M8211" i="10"/>
  <c r="O8211" i="10"/>
  <c r="N8211" i="10"/>
  <c r="O8835" i="10"/>
  <c r="M8835" i="10"/>
  <c r="N8835" i="10"/>
  <c r="M8308" i="10"/>
  <c r="N8308" i="10"/>
  <c r="O8308" i="10"/>
  <c r="N8361" i="10"/>
  <c r="M8361" i="10"/>
  <c r="O8361" i="10"/>
  <c r="M8512" i="10"/>
  <c r="N8512" i="10"/>
  <c r="O8512" i="10"/>
  <c r="O8803" i="10"/>
  <c r="M8803" i="10"/>
  <c r="N8803" i="10"/>
  <c r="O8620" i="10"/>
  <c r="M8620" i="10"/>
  <c r="N8620" i="10"/>
  <c r="N7980" i="10"/>
  <c r="M7980" i="10"/>
  <c r="O7980" i="10"/>
  <c r="M8227" i="10"/>
  <c r="N8227" i="10"/>
  <c r="O8227" i="10"/>
  <c r="M8372" i="10"/>
  <c r="N8372" i="10"/>
  <c r="O8372" i="10"/>
  <c r="M8225" i="10"/>
  <c r="O8225" i="10"/>
  <c r="N8225" i="10"/>
  <c r="M8407" i="10"/>
  <c r="O8407" i="10"/>
  <c r="N8407" i="10"/>
  <c r="O8457" i="10"/>
  <c r="N8457" i="10"/>
  <c r="M8457" i="10"/>
  <c r="O8829" i="10"/>
  <c r="M8829" i="10"/>
  <c r="N8829" i="10"/>
  <c r="M8881" i="10"/>
  <c r="N8881" i="10"/>
  <c r="O8881" i="10"/>
  <c r="O8909" i="10"/>
  <c r="N8909" i="10"/>
  <c r="M8909" i="10"/>
  <c r="M9084" i="10"/>
  <c r="N9084" i="10"/>
  <c r="O9084" i="10"/>
  <c r="O8251" i="10"/>
  <c r="N8251" i="10"/>
  <c r="M8251" i="10"/>
  <c r="N8304" i="10"/>
  <c r="M8304" i="10"/>
  <c r="O8304" i="10"/>
  <c r="N8344" i="10"/>
  <c r="M8344" i="10"/>
  <c r="O8344" i="10"/>
  <c r="O8500" i="10"/>
  <c r="N8500" i="10"/>
  <c r="M8500" i="10"/>
  <c r="M8655" i="10"/>
  <c r="O8655" i="10"/>
  <c r="N8655" i="10"/>
  <c r="M8569" i="10"/>
  <c r="O8569" i="10"/>
  <c r="N8569" i="10"/>
  <c r="N8593" i="10"/>
  <c r="M8593" i="10"/>
  <c r="O8593" i="10"/>
  <c r="O8757" i="10"/>
  <c r="M8757" i="10"/>
  <c r="N8757" i="10"/>
  <c r="M8783" i="10"/>
  <c r="O8783" i="10"/>
  <c r="N8783" i="10"/>
  <c r="O6913" i="10"/>
  <c r="M6913" i="10"/>
  <c r="N6913" i="10"/>
  <c r="M6869" i="10"/>
  <c r="N6869" i="10"/>
  <c r="O6869" i="10"/>
  <c r="O7023" i="10"/>
  <c r="M7023" i="10"/>
  <c r="N7023" i="10"/>
  <c r="M7049" i="10"/>
  <c r="O7049" i="10"/>
  <c r="N7049" i="10"/>
  <c r="N7081" i="10"/>
  <c r="O7081" i="10"/>
  <c r="M7081" i="10"/>
  <c r="M7403" i="10"/>
  <c r="O7403" i="10"/>
  <c r="N7403" i="10"/>
  <c r="N7537" i="10"/>
  <c r="O7537" i="10"/>
  <c r="M7537" i="10"/>
  <c r="O7577" i="10"/>
  <c r="M7577" i="10"/>
  <c r="N7577" i="10"/>
  <c r="M7624" i="10"/>
  <c r="N7624" i="10"/>
  <c r="O7624" i="10"/>
  <c r="M7672" i="10"/>
  <c r="N7672" i="10"/>
  <c r="O7672" i="10"/>
  <c r="O7621" i="10"/>
  <c r="M7621" i="10"/>
  <c r="N7621" i="10"/>
  <c r="M7651" i="10"/>
  <c r="N7651" i="10"/>
  <c r="O7651" i="10"/>
  <c r="N7761" i="10"/>
  <c r="O7761" i="10"/>
  <c r="M7761" i="10"/>
  <c r="O7699" i="10"/>
  <c r="N7699" i="10"/>
  <c r="M7699" i="10"/>
  <c r="M7715" i="10"/>
  <c r="N7715" i="10"/>
  <c r="O7715" i="10"/>
  <c r="M8185" i="10"/>
  <c r="N8185" i="10"/>
  <c r="O8185" i="10"/>
  <c r="M7952" i="10"/>
  <c r="N7952" i="10"/>
  <c r="O7952" i="10"/>
  <c r="O8003" i="10"/>
  <c r="N8003" i="10"/>
  <c r="M8003" i="10"/>
  <c r="O7877" i="10"/>
  <c r="M7877" i="10"/>
  <c r="N7877" i="10"/>
  <c r="M8483" i="10"/>
  <c r="N8483" i="10"/>
  <c r="O8483" i="10"/>
  <c r="M8547" i="10"/>
  <c r="N8547" i="10"/>
  <c r="O8547" i="10"/>
  <c r="M7847" i="10"/>
  <c r="N7847" i="10"/>
  <c r="O7847" i="10"/>
  <c r="N8425" i="10"/>
  <c r="M8425" i="10"/>
  <c r="O8425" i="10"/>
  <c r="M8599" i="10"/>
  <c r="O8599" i="10"/>
  <c r="N8599" i="10"/>
  <c r="O8237" i="10"/>
  <c r="M8237" i="10"/>
  <c r="N8237" i="10"/>
  <c r="M8705" i="10"/>
  <c r="N8705" i="10"/>
  <c r="O8705" i="10"/>
  <c r="O8268" i="10"/>
  <c r="M8268" i="10"/>
  <c r="N8268" i="10"/>
  <c r="M7911" i="10"/>
  <c r="O7911" i="10"/>
  <c r="N7911" i="10"/>
  <c r="O8460" i="10"/>
  <c r="N8460" i="10"/>
  <c r="M8460" i="10"/>
  <c r="O8773" i="10"/>
  <c r="N8773" i="10"/>
  <c r="M8773" i="10"/>
  <c r="M8883" i="10"/>
  <c r="O8883" i="10"/>
  <c r="N8883" i="10"/>
  <c r="M8915" i="10"/>
  <c r="O8915" i="10"/>
  <c r="N8915" i="10"/>
  <c r="M9085" i="10"/>
  <c r="O9085" i="10"/>
  <c r="N9085" i="10"/>
  <c r="N8364" i="10"/>
  <c r="O8364" i="10"/>
  <c r="M8364" i="10"/>
  <c r="N8417" i="10"/>
  <c r="O8417" i="10"/>
  <c r="M8417" i="10"/>
  <c r="N8393" i="10"/>
  <c r="M8393" i="10"/>
  <c r="O8393" i="10"/>
  <c r="O8173" i="10"/>
  <c r="M8173" i="10"/>
  <c r="N8173" i="10"/>
  <c r="O8349" i="10"/>
  <c r="M8349" i="10"/>
  <c r="N8349" i="10"/>
  <c r="M8543" i="10"/>
  <c r="N8543" i="10"/>
  <c r="O8543" i="10"/>
  <c r="O8817" i="10"/>
  <c r="N8817" i="10"/>
  <c r="M8817" i="10"/>
  <c r="O8509" i="10"/>
  <c r="M8509" i="10"/>
  <c r="N8509" i="10"/>
  <c r="M8775" i="10"/>
  <c r="O8775" i="10"/>
  <c r="N8775" i="10"/>
  <c r="M8941" i="10"/>
  <c r="O8941" i="10"/>
  <c r="N8941" i="10"/>
  <c r="O8653" i="10"/>
  <c r="N8653" i="10"/>
  <c r="M8653" i="10"/>
  <c r="M6925" i="10"/>
  <c r="N6925" i="10"/>
  <c r="O6925" i="10"/>
  <c r="O7531" i="10"/>
  <c r="M7531" i="10"/>
  <c r="N7531" i="10"/>
  <c r="M6817" i="10"/>
  <c r="O6817" i="10"/>
  <c r="N6817" i="10"/>
  <c r="M6849" i="10"/>
  <c r="O6849" i="10"/>
  <c r="N6849" i="10"/>
  <c r="O6881" i="10"/>
  <c r="M6881" i="10"/>
  <c r="N6881" i="10"/>
  <c r="O6897" i="10"/>
  <c r="M6897" i="10"/>
  <c r="N6897" i="10"/>
  <c r="M6829" i="10"/>
  <c r="N6829" i="10"/>
  <c r="O6829" i="10"/>
  <c r="N6941" i="10"/>
  <c r="O6941" i="10"/>
  <c r="M6941" i="10"/>
  <c r="O6929" i="10"/>
  <c r="M6929" i="10"/>
  <c r="N6929" i="10"/>
  <c r="O6979" i="10"/>
  <c r="M6979" i="10"/>
  <c r="N6979" i="10"/>
  <c r="N6989" i="10"/>
  <c r="O6989" i="10"/>
  <c r="M6989" i="10"/>
  <c r="O7212" i="10"/>
  <c r="M7212" i="10"/>
  <c r="N7212" i="10"/>
  <c r="M7209" i="10"/>
  <c r="O7209" i="10"/>
  <c r="N7209" i="10"/>
  <c r="O7220" i="10"/>
  <c r="M7220" i="10"/>
  <c r="N7220" i="10"/>
  <c r="M7177" i="10"/>
  <c r="N7177" i="10"/>
  <c r="O7177" i="10"/>
  <c r="N7304" i="10"/>
  <c r="O7304" i="10"/>
  <c r="M7304" i="10"/>
  <c r="O7385" i="10"/>
  <c r="M7385" i="10"/>
  <c r="N7385" i="10"/>
  <c r="O7379" i="10"/>
  <c r="N7379" i="10"/>
  <c r="M7379" i="10"/>
  <c r="M7455" i="10"/>
  <c r="O7455" i="10"/>
  <c r="N7455" i="10"/>
  <c r="M7505" i="10"/>
  <c r="N7505" i="10"/>
  <c r="O7505" i="10"/>
  <c r="O7691" i="10"/>
  <c r="M7691" i="10"/>
  <c r="N7691" i="10"/>
  <c r="M7539" i="10"/>
  <c r="O7539" i="10"/>
  <c r="N7539" i="10"/>
  <c r="M7745" i="10"/>
  <c r="O7745" i="10"/>
  <c r="N7745" i="10"/>
  <c r="O7584" i="10"/>
  <c r="M7584" i="10"/>
  <c r="N7584" i="10"/>
  <c r="O7517" i="10"/>
  <c r="M7517" i="10"/>
  <c r="N7517" i="10"/>
  <c r="O7815" i="10"/>
  <c r="M7815" i="10"/>
  <c r="N7815" i="10"/>
  <c r="O7769" i="10"/>
  <c r="N7769" i="10"/>
  <c r="M7769" i="10"/>
  <c r="O7892" i="10"/>
  <c r="N7892" i="10"/>
  <c r="M7892" i="10"/>
  <c r="O7773" i="10"/>
  <c r="M7773" i="10"/>
  <c r="N7773" i="10"/>
  <c r="O7783" i="10"/>
  <c r="M7783" i="10"/>
  <c r="N7783" i="10"/>
  <c r="M7751" i="10"/>
  <c r="N7751" i="10"/>
  <c r="O7751" i="10"/>
  <c r="O8129" i="10"/>
  <c r="M8129" i="10"/>
  <c r="N8129" i="10"/>
  <c r="O7795" i="10"/>
  <c r="M7795" i="10"/>
  <c r="N7795" i="10"/>
  <c r="M7856" i="10"/>
  <c r="O7856" i="10"/>
  <c r="N7856" i="10"/>
  <c r="M8257" i="10"/>
  <c r="N8257" i="10"/>
  <c r="O8257" i="10"/>
  <c r="O7853" i="10"/>
  <c r="M7853" i="10"/>
  <c r="N7853" i="10"/>
  <c r="N8131" i="10"/>
  <c r="O8131" i="10"/>
  <c r="M8131" i="10"/>
  <c r="O8244" i="10"/>
  <c r="M8244" i="10"/>
  <c r="N8244" i="10"/>
  <c r="N8352" i="10"/>
  <c r="M8352" i="10"/>
  <c r="O8352" i="10"/>
  <c r="N8489" i="10"/>
  <c r="O8489" i="10"/>
  <c r="M8489" i="10"/>
  <c r="O8093" i="10"/>
  <c r="M8093" i="10"/>
  <c r="N8093" i="10"/>
  <c r="O8149" i="10"/>
  <c r="N8149" i="10"/>
  <c r="M8149" i="10"/>
  <c r="M8215" i="10"/>
  <c r="O8215" i="10"/>
  <c r="N8215" i="10"/>
  <c r="N8699" i="10"/>
  <c r="M8699" i="10"/>
  <c r="O8699" i="10"/>
  <c r="M7987" i="10"/>
  <c r="N7987" i="10"/>
  <c r="O7987" i="10"/>
  <c r="M8492" i="10"/>
  <c r="O8492" i="10"/>
  <c r="N8492" i="10"/>
  <c r="O8171" i="10"/>
  <c r="M8171" i="10"/>
  <c r="N8171" i="10"/>
  <c r="N8232" i="10"/>
  <c r="M8232" i="10"/>
  <c r="O8232" i="10"/>
  <c r="N8323" i="10"/>
  <c r="O8323" i="10"/>
  <c r="M8323" i="10"/>
  <c r="N8432" i="10"/>
  <c r="O8432" i="10"/>
  <c r="M8432" i="10"/>
  <c r="N8612" i="10"/>
  <c r="O8612" i="10"/>
  <c r="M8612" i="10"/>
  <c r="N8740" i="10"/>
  <c r="O8740" i="10"/>
  <c r="M8740" i="10"/>
  <c r="O8811" i="10"/>
  <c r="M8811" i="10"/>
  <c r="N8811" i="10"/>
  <c r="M8831" i="10"/>
  <c r="N8831" i="10"/>
  <c r="O8831" i="10"/>
  <c r="N8933" i="10"/>
  <c r="M8933" i="10"/>
  <c r="O8933" i="10"/>
  <c r="N8444" i="10"/>
  <c r="O8444" i="10"/>
  <c r="M8444" i="10"/>
  <c r="M8735" i="10"/>
  <c r="O8735" i="10"/>
  <c r="N8735" i="10"/>
  <c r="M8768" i="10"/>
  <c r="O8768" i="10"/>
  <c r="N8768" i="10"/>
  <c r="N9053" i="10"/>
  <c r="M9053" i="10"/>
  <c r="O9053" i="10"/>
  <c r="M8807" i="10"/>
  <c r="N8807" i="10"/>
  <c r="O8807" i="10"/>
  <c r="M8513" i="10"/>
  <c r="N8513" i="10"/>
  <c r="O8513" i="10"/>
  <c r="M8664" i="10"/>
  <c r="N8664" i="10"/>
  <c r="O8664" i="10"/>
  <c r="W4114" i="10" l="1"/>
  <c r="W4118" i="10"/>
  <c r="W4122" i="10"/>
  <c r="W4126" i="10"/>
  <c r="W4130" i="10"/>
  <c r="W4134" i="10"/>
  <c r="W4138" i="10"/>
  <c r="W4142" i="10"/>
  <c r="W4146" i="10"/>
  <c r="W4150" i="10"/>
  <c r="W4154" i="10"/>
  <c r="W4158" i="10"/>
  <c r="W4162" i="10"/>
  <c r="W4166" i="10"/>
  <c r="W4170" i="10"/>
  <c r="W4174" i="10"/>
  <c r="W4178" i="10"/>
  <c r="W4182" i="10"/>
  <c r="W4186" i="10"/>
  <c r="W4190" i="10"/>
  <c r="W4194" i="10"/>
  <c r="W4198" i="10"/>
  <c r="W4202" i="10"/>
  <c r="W4206" i="10"/>
  <c r="W4210" i="10"/>
  <c r="W4214" i="10"/>
  <c r="W4218" i="10"/>
  <c r="W4222" i="10"/>
  <c r="W4226" i="10"/>
  <c r="W4230" i="10"/>
  <c r="W4234" i="10"/>
  <c r="W4238" i="10"/>
  <c r="W4242" i="10"/>
  <c r="W4246" i="10"/>
  <c r="W4250" i="10"/>
  <c r="W4254" i="10"/>
  <c r="W4258" i="10"/>
  <c r="W4262" i="10"/>
  <c r="W4266" i="10"/>
  <c r="W4270" i="10"/>
  <c r="W4274" i="10"/>
  <c r="W4278" i="10"/>
  <c r="W4282" i="10"/>
  <c r="W4286" i="10"/>
  <c r="W4290" i="10"/>
  <c r="W4294" i="10"/>
  <c r="W4298" i="10"/>
  <c r="W4302" i="10"/>
  <c r="W4306" i="10"/>
  <c r="W4310" i="10"/>
  <c r="W4314" i="10"/>
  <c r="W4318" i="10"/>
  <c r="W4322" i="10"/>
  <c r="W4326" i="10"/>
  <c r="W4330" i="10"/>
  <c r="W4334" i="10"/>
  <c r="W4338" i="10"/>
  <c r="W4342" i="10"/>
  <c r="W4346" i="10"/>
  <c r="W4350" i="10"/>
  <c r="W4354" i="10"/>
  <c r="W4358" i="10"/>
  <c r="W4362" i="10"/>
  <c r="W4366" i="10"/>
  <c r="W4370" i="10"/>
  <c r="W4374" i="10"/>
  <c r="W4378" i="10"/>
  <c r="W4382" i="10"/>
  <c r="W4386" i="10"/>
  <c r="W4390" i="10"/>
  <c r="W4394" i="10"/>
  <c r="W4398" i="10"/>
  <c r="W4402" i="10"/>
  <c r="W4406" i="10"/>
  <c r="W4410" i="10"/>
  <c r="W4414" i="10"/>
  <c r="W4418" i="10"/>
  <c r="W4422" i="10"/>
  <c r="W4426" i="10"/>
  <c r="W4430" i="10"/>
  <c r="W4434" i="10"/>
  <c r="W4438" i="10"/>
  <c r="W4442" i="10"/>
  <c r="W4446" i="10"/>
  <c r="W4450" i="10"/>
  <c r="W4454" i="10"/>
  <c r="W4458" i="10"/>
  <c r="W4462" i="10"/>
  <c r="W4466" i="10"/>
  <c r="W4470" i="10"/>
  <c r="W4474" i="10"/>
  <c r="W4478" i="10"/>
  <c r="W4482" i="10"/>
  <c r="W4486" i="10"/>
  <c r="W4490" i="10"/>
  <c r="W4494" i="10"/>
  <c r="W4498" i="10"/>
  <c r="W4502" i="10"/>
  <c r="W4506" i="10"/>
  <c r="W4510" i="10"/>
  <c r="W4514" i="10"/>
  <c r="W4518" i="10"/>
  <c r="W4522" i="10"/>
  <c r="W4526" i="10"/>
  <c r="W4530" i="10"/>
  <c r="W4534" i="10"/>
  <c r="W4538" i="10"/>
  <c r="W4542" i="10"/>
  <c r="W4546" i="10"/>
  <c r="W4550" i="10"/>
  <c r="W4554" i="10"/>
  <c r="W4558" i="10"/>
  <c r="W4562" i="10"/>
  <c r="W4566" i="10"/>
  <c r="W4570" i="10"/>
  <c r="W4574" i="10"/>
  <c r="W4578" i="10"/>
  <c r="W4582" i="10"/>
  <c r="W4586" i="10"/>
  <c r="W4590" i="10"/>
  <c r="W4594" i="10"/>
  <c r="W4598" i="10"/>
  <c r="W4602" i="10"/>
  <c r="W4606" i="10"/>
  <c r="W4610" i="10"/>
  <c r="W4614" i="10"/>
  <c r="W4618" i="10"/>
  <c r="W4622" i="10"/>
  <c r="W4626" i="10"/>
  <c r="W4630" i="10"/>
  <c r="W4634" i="10"/>
  <c r="W4638" i="10"/>
  <c r="W4642" i="10"/>
  <c r="W4646" i="10"/>
  <c r="W4650" i="10"/>
  <c r="W4654" i="10"/>
  <c r="W4658" i="10"/>
  <c r="W4662" i="10"/>
  <c r="W4666" i="10"/>
  <c r="W4670" i="10"/>
  <c r="W4674" i="10"/>
  <c r="W4678" i="10"/>
  <c r="W4682" i="10"/>
  <c r="W4686" i="10"/>
  <c r="W4690" i="10"/>
  <c r="W4694" i="10"/>
  <c r="W4698" i="10"/>
  <c r="W4702" i="10"/>
  <c r="W4706" i="10"/>
  <c r="W4710" i="10"/>
  <c r="W4714" i="10"/>
  <c r="W4718" i="10"/>
  <c r="W4722" i="10"/>
  <c r="W4726" i="10"/>
  <c r="W4730" i="10"/>
  <c r="W4734" i="10"/>
  <c r="W4738" i="10"/>
  <c r="W4742" i="10"/>
  <c r="W4746" i="10"/>
  <c r="W4750" i="10"/>
  <c r="W4754" i="10"/>
  <c r="W4758" i="10"/>
  <c r="W4762" i="10"/>
  <c r="W4766" i="10"/>
  <c r="W4770" i="10"/>
  <c r="W4774" i="10"/>
  <c r="W4778" i="10"/>
  <c r="W4782" i="10"/>
  <c r="W4786" i="10"/>
  <c r="W4790" i="10"/>
  <c r="W4794" i="10"/>
  <c r="W4798" i="10"/>
  <c r="W4802" i="10"/>
  <c r="W4806" i="10"/>
  <c r="W4810" i="10"/>
  <c r="W4814" i="10"/>
  <c r="W4818" i="10"/>
  <c r="W4822" i="10"/>
  <c r="W4826" i="10"/>
  <c r="W4830" i="10"/>
  <c r="W4834" i="10"/>
  <c r="W4838" i="10"/>
  <c r="W4842" i="10"/>
  <c r="W4846" i="10"/>
  <c r="W4850" i="10"/>
  <c r="W4854" i="10"/>
  <c r="W4858" i="10"/>
  <c r="W4862" i="10"/>
  <c r="W4866" i="10"/>
  <c r="W4870" i="10"/>
  <c r="W4874" i="10"/>
  <c r="W4878" i="10"/>
  <c r="W4882" i="10"/>
  <c r="W4886" i="10"/>
  <c r="W4890" i="10"/>
  <c r="W4894" i="10"/>
  <c r="W4898" i="10"/>
  <c r="W4902" i="10"/>
  <c r="W4906" i="10"/>
  <c r="W4910" i="10"/>
  <c r="W4914" i="10"/>
  <c r="W4918" i="10"/>
  <c r="W4922" i="10"/>
  <c r="W4926" i="10"/>
  <c r="W4930" i="10"/>
  <c r="W4934" i="10"/>
  <c r="W4938" i="10"/>
  <c r="W4942" i="10"/>
  <c r="W4946" i="10"/>
  <c r="W4950" i="10"/>
  <c r="W4954" i="10"/>
  <c r="W4958" i="10"/>
  <c r="W4962" i="10"/>
  <c r="W4966" i="10"/>
  <c r="W4970" i="10"/>
  <c r="W4974" i="10"/>
  <c r="W4978" i="10"/>
  <c r="W4982" i="10"/>
  <c r="W4986" i="10"/>
  <c r="W4990" i="10"/>
  <c r="W4994" i="10"/>
  <c r="W4998" i="10"/>
  <c r="W5002" i="10"/>
  <c r="W5006" i="10"/>
  <c r="W5010" i="10"/>
  <c r="W5014" i="10"/>
  <c r="W5018" i="10"/>
  <c r="W5022" i="10"/>
  <c r="W5026" i="10"/>
  <c r="W5030" i="10"/>
  <c r="W5034" i="10"/>
  <c r="W5038" i="10"/>
  <c r="W5042" i="10"/>
  <c r="W5046" i="10"/>
  <c r="W5050" i="10"/>
  <c r="W5054" i="10"/>
  <c r="W5058" i="10"/>
  <c r="W5062" i="10"/>
  <c r="W5066" i="10"/>
  <c r="W5070" i="10"/>
  <c r="W5074" i="10"/>
  <c r="W5078" i="10"/>
  <c r="W5082" i="10"/>
  <c r="W5086" i="10"/>
  <c r="W5090" i="10"/>
  <c r="W5094" i="10"/>
  <c r="W5098" i="10"/>
  <c r="W5102" i="10"/>
  <c r="W5106" i="10"/>
  <c r="W5110" i="10"/>
  <c r="W5114" i="10"/>
  <c r="W5118" i="10"/>
  <c r="W5122" i="10"/>
  <c r="W5126" i="10"/>
  <c r="W5130" i="10"/>
  <c r="W5134" i="10"/>
  <c r="W5138" i="10"/>
  <c r="W5142" i="10"/>
  <c r="W5146" i="10"/>
  <c r="W5150" i="10"/>
  <c r="W5154" i="10"/>
  <c r="W5158" i="10"/>
  <c r="W5162" i="10"/>
  <c r="W5166" i="10"/>
  <c r="W5170" i="10"/>
  <c r="W5174" i="10"/>
  <c r="W5178" i="10"/>
  <c r="W5182" i="10"/>
  <c r="W5186" i="10"/>
  <c r="W5190" i="10"/>
  <c r="W5194" i="10"/>
  <c r="W5198" i="10"/>
  <c r="W5202" i="10"/>
  <c r="W5206" i="10"/>
  <c r="W5210" i="10"/>
  <c r="W5214" i="10"/>
  <c r="W5218" i="10"/>
  <c r="W5222" i="10"/>
  <c r="W5226" i="10"/>
  <c r="W5230" i="10"/>
  <c r="W5234" i="10"/>
  <c r="W5238" i="10"/>
  <c r="W5242" i="10"/>
  <c r="W5246" i="10"/>
  <c r="W5250" i="10"/>
  <c r="W5254" i="10"/>
  <c r="W5258" i="10"/>
  <c r="W5262" i="10"/>
  <c r="W5266" i="10"/>
  <c r="W5270" i="10"/>
  <c r="W5274" i="10"/>
  <c r="W5278" i="10"/>
  <c r="W5282" i="10"/>
  <c r="W5286" i="10"/>
  <c r="W5290" i="10"/>
  <c r="W5294" i="10"/>
  <c r="W5298" i="10"/>
  <c r="W5302" i="10"/>
  <c r="W5306" i="10"/>
  <c r="W5310" i="10"/>
  <c r="W5314" i="10"/>
  <c r="W5318" i="10"/>
  <c r="W5322" i="10"/>
  <c r="W5326" i="10"/>
  <c r="W5330" i="10"/>
  <c r="W5334" i="10"/>
  <c r="W5338" i="10"/>
  <c r="W5342" i="10"/>
  <c r="W5346" i="10"/>
  <c r="W5350" i="10"/>
  <c r="W5354" i="10"/>
  <c r="W5358" i="10"/>
  <c r="W5362" i="10"/>
  <c r="W5366" i="10"/>
  <c r="W5370" i="10"/>
  <c r="W5374" i="10"/>
  <c r="W5378" i="10"/>
  <c r="W5382" i="10"/>
  <c r="W5386" i="10"/>
  <c r="W5390" i="10"/>
  <c r="W5394" i="10"/>
  <c r="W5398" i="10"/>
  <c r="W5402" i="10"/>
  <c r="W5406" i="10"/>
  <c r="W5410" i="10"/>
  <c r="W5414" i="10"/>
  <c r="W5418" i="10"/>
  <c r="W5422" i="10"/>
  <c r="W5426" i="10"/>
  <c r="W5430" i="10"/>
  <c r="W5434" i="10"/>
  <c r="W5438" i="10"/>
  <c r="W5442" i="10"/>
  <c r="W5446" i="10"/>
  <c r="W5450" i="10"/>
  <c r="W5454" i="10"/>
  <c r="W5458" i="10"/>
  <c r="W5462" i="10"/>
  <c r="W5466" i="10"/>
  <c r="W5470" i="10"/>
  <c r="W5474" i="10"/>
  <c r="W5478" i="10"/>
  <c r="W5482" i="10"/>
  <c r="W5486" i="10"/>
  <c r="W5490" i="10"/>
  <c r="W5494" i="10"/>
  <c r="W5498" i="10"/>
  <c r="W5502" i="10"/>
  <c r="W5506" i="10"/>
  <c r="W5510" i="10"/>
  <c r="W5514" i="10"/>
  <c r="W5518" i="10"/>
  <c r="W5522" i="10"/>
  <c r="W5526" i="10"/>
  <c r="W5530" i="10"/>
  <c r="W5534" i="10"/>
  <c r="W5538" i="10"/>
  <c r="W5542" i="10"/>
  <c r="W5546" i="10"/>
  <c r="W5550" i="10"/>
  <c r="W5554" i="10"/>
  <c r="W5558" i="10"/>
  <c r="W5562" i="10"/>
  <c r="W5566" i="10"/>
  <c r="W5570" i="10"/>
  <c r="W5574" i="10"/>
  <c r="W5578" i="10"/>
  <c r="W5582" i="10"/>
  <c r="W5586" i="10"/>
  <c r="W5590" i="10"/>
  <c r="W5594" i="10"/>
  <c r="W5598" i="10"/>
  <c r="W5602" i="10"/>
  <c r="W5606" i="10"/>
  <c r="W5610" i="10"/>
  <c r="W5614" i="10"/>
  <c r="W5618" i="10"/>
  <c r="W5622" i="10"/>
  <c r="W5626" i="10"/>
  <c r="W5630" i="10"/>
  <c r="W5634" i="10"/>
  <c r="W5638" i="10"/>
  <c r="W5642" i="10"/>
  <c r="W5646" i="10"/>
  <c r="W5650" i="10"/>
  <c r="W5654" i="10"/>
  <c r="W5658" i="10"/>
  <c r="W5662" i="10"/>
  <c r="W5666" i="10"/>
  <c r="W5670" i="10"/>
  <c r="W5674" i="10"/>
  <c r="W5678" i="10"/>
  <c r="W5682" i="10"/>
  <c r="W5686" i="10"/>
  <c r="W5690" i="10"/>
  <c r="W5694" i="10"/>
  <c r="W5698" i="10"/>
  <c r="W5702" i="10"/>
  <c r="W5706" i="10"/>
  <c r="W5710" i="10"/>
  <c r="W5714" i="10"/>
  <c r="W5718" i="10"/>
  <c r="W5722" i="10"/>
  <c r="W5726" i="10"/>
  <c r="W5730" i="10"/>
  <c r="W5734" i="10"/>
  <c r="W5738" i="10"/>
  <c r="W5742" i="10"/>
  <c r="W5746" i="10"/>
  <c r="W5750" i="10"/>
  <c r="W5754" i="10"/>
  <c r="W5758" i="10"/>
  <c r="W5762" i="10"/>
  <c r="W5766" i="10"/>
  <c r="W5770" i="10"/>
  <c r="W5774" i="10"/>
  <c r="W5778" i="10"/>
  <c r="W5782" i="10"/>
  <c r="W5786" i="10"/>
  <c r="W5790" i="10"/>
  <c r="W5794" i="10"/>
  <c r="W5798" i="10"/>
  <c r="W5802" i="10"/>
  <c r="W5806" i="10"/>
  <c r="W5810" i="10"/>
  <c r="W5814" i="10"/>
  <c r="W5818" i="10"/>
  <c r="W5822" i="10"/>
  <c r="W5826" i="10"/>
  <c r="W5830" i="10"/>
  <c r="W5834" i="10"/>
  <c r="W5838" i="10"/>
  <c r="W5842" i="10"/>
  <c r="W5846" i="10"/>
  <c r="W5850" i="10"/>
  <c r="W5854" i="10"/>
  <c r="W5858" i="10"/>
  <c r="W5862" i="10"/>
  <c r="W5866" i="10"/>
  <c r="W5870" i="10"/>
  <c r="W5874" i="10"/>
  <c r="W5878" i="10"/>
  <c r="W5882" i="10"/>
  <c r="W5886" i="10"/>
  <c r="W5890" i="10"/>
  <c r="W5894" i="10"/>
  <c r="W5898" i="10"/>
  <c r="W5902" i="10"/>
  <c r="W5906" i="10"/>
  <c r="W5910" i="10"/>
  <c r="W5914" i="10"/>
  <c r="W5918" i="10"/>
  <c r="W5922" i="10"/>
  <c r="W5926" i="10"/>
  <c r="W5930" i="10"/>
  <c r="W5934" i="10"/>
  <c r="W5938" i="10"/>
  <c r="W5942" i="10"/>
  <c r="W5946" i="10"/>
  <c r="W5950" i="10"/>
  <c r="W5954" i="10"/>
  <c r="W5958" i="10"/>
  <c r="W5962" i="10"/>
  <c r="W5966" i="10"/>
  <c r="W5970" i="10"/>
  <c r="W5974" i="10"/>
  <c r="W5978" i="10"/>
  <c r="W5982" i="10"/>
  <c r="W5986" i="10"/>
  <c r="W5990" i="10"/>
  <c r="W5994" i="10"/>
  <c r="W5998" i="10"/>
  <c r="W6002" i="10"/>
  <c r="W6006" i="10"/>
  <c r="W6010" i="10"/>
  <c r="W6014" i="10"/>
  <c r="W6018" i="10"/>
  <c r="W6022" i="10"/>
  <c r="W6026" i="10"/>
  <c r="W6030" i="10"/>
  <c r="W6034" i="10"/>
  <c r="W6038" i="10"/>
  <c r="W6042" i="10"/>
  <c r="W6046" i="10"/>
  <c r="W6050" i="10"/>
  <c r="W6054" i="10"/>
  <c r="W6058" i="10"/>
  <c r="W6062" i="10"/>
  <c r="W6066" i="10"/>
  <c r="W6070" i="10"/>
  <c r="W6074" i="10"/>
  <c r="W6078" i="10"/>
  <c r="W6082" i="10"/>
  <c r="W6086" i="10"/>
  <c r="W6090" i="10"/>
  <c r="W6094" i="10"/>
  <c r="W6098" i="10"/>
  <c r="W6102" i="10"/>
  <c r="W6106" i="10"/>
  <c r="W6110" i="10"/>
  <c r="W6114" i="10"/>
  <c r="W6118" i="10"/>
  <c r="W6122" i="10"/>
  <c r="W6126" i="10"/>
  <c r="W6130" i="10"/>
  <c r="W6134" i="10"/>
  <c r="W6138" i="10"/>
  <c r="W6142" i="10"/>
  <c r="W6146" i="10"/>
  <c r="W6150" i="10"/>
  <c r="W6154" i="10"/>
  <c r="W6158" i="10"/>
  <c r="W6162" i="10"/>
  <c r="W6166" i="10"/>
  <c r="W6170" i="10"/>
  <c r="W6174" i="10"/>
  <c r="W6178" i="10"/>
  <c r="W6182" i="10"/>
  <c r="W6186" i="10"/>
  <c r="W6190" i="10"/>
  <c r="W6194" i="10"/>
  <c r="W6198" i="10"/>
  <c r="W6202" i="10"/>
  <c r="W6206" i="10"/>
  <c r="W6210" i="10"/>
  <c r="W6214" i="10"/>
  <c r="W6218" i="10"/>
  <c r="W6222" i="10"/>
  <c r="W6226" i="10"/>
  <c r="W6230" i="10"/>
  <c r="W6234" i="10"/>
  <c r="W6238" i="10"/>
  <c r="W6242" i="10"/>
  <c r="W6246" i="10"/>
  <c r="W6250" i="10"/>
  <c r="W6254" i="10"/>
  <c r="W6258" i="10"/>
  <c r="W6262" i="10"/>
  <c r="W6266" i="10"/>
  <c r="W6270" i="10"/>
  <c r="W6274" i="10"/>
  <c r="W6278" i="10"/>
  <c r="W6282" i="10"/>
  <c r="W6286" i="10"/>
  <c r="W6290" i="10"/>
  <c r="W6294" i="10"/>
  <c r="W6298" i="10"/>
  <c r="W6302" i="10"/>
  <c r="W6306" i="10"/>
  <c r="W6310" i="10"/>
  <c r="W6314" i="10"/>
  <c r="W6318" i="10"/>
  <c r="W6322" i="10"/>
  <c r="W6326" i="10"/>
  <c r="W6330" i="10"/>
  <c r="W6334" i="10"/>
  <c r="W6338" i="10"/>
  <c r="W6342" i="10"/>
  <c r="W6346" i="10"/>
  <c r="W6350" i="10"/>
  <c r="W6354" i="10"/>
  <c r="W6358" i="10"/>
  <c r="W6362" i="10"/>
  <c r="W6366" i="10"/>
  <c r="W6370" i="10"/>
  <c r="W6374" i="10"/>
  <c r="W6378" i="10"/>
  <c r="W6382" i="10"/>
  <c r="W6386" i="10"/>
  <c r="W6390" i="10"/>
  <c r="W6394" i="10"/>
  <c r="W6398" i="10"/>
  <c r="W6402" i="10"/>
  <c r="W6406" i="10"/>
  <c r="W6410" i="10"/>
  <c r="W6414" i="10"/>
  <c r="W6418" i="10"/>
  <c r="W6422" i="10"/>
  <c r="W6426" i="10"/>
  <c r="W6430" i="10"/>
  <c r="W6434" i="10"/>
  <c r="W6438" i="10"/>
  <c r="W6442" i="10"/>
  <c r="W6446" i="10"/>
  <c r="W6450" i="10"/>
  <c r="W6454" i="10"/>
  <c r="W6458" i="10"/>
  <c r="W6462" i="10"/>
  <c r="W6466" i="10"/>
  <c r="W6470" i="10"/>
  <c r="W6474" i="10"/>
  <c r="W6478" i="10"/>
  <c r="W6482" i="10"/>
  <c r="W6486" i="10"/>
  <c r="W6490" i="10"/>
  <c r="W6494" i="10"/>
  <c r="W6498" i="10"/>
  <c r="W6502" i="10"/>
  <c r="W6506" i="10"/>
  <c r="W6510" i="10"/>
  <c r="W6514" i="10"/>
  <c r="W6518" i="10"/>
  <c r="W6522" i="10"/>
  <c r="W6526" i="10"/>
  <c r="W6530" i="10"/>
  <c r="W6534" i="10"/>
  <c r="W6538" i="10"/>
  <c r="W6542" i="10"/>
  <c r="W6546" i="10"/>
  <c r="W6550" i="10"/>
  <c r="W6554" i="10"/>
  <c r="W6558" i="10"/>
  <c r="W6562" i="10"/>
  <c r="W6566" i="10"/>
  <c r="W6570" i="10"/>
  <c r="W6574" i="10"/>
  <c r="W6578" i="10"/>
  <c r="W6582" i="10"/>
  <c r="W6586" i="10"/>
  <c r="W6590" i="10"/>
  <c r="W6594" i="10"/>
  <c r="W6598" i="10"/>
  <c r="W6602" i="10"/>
  <c r="W6606" i="10"/>
  <c r="W6610" i="10"/>
  <c r="W6614" i="10"/>
  <c r="W6618" i="10"/>
  <c r="W6622" i="10"/>
  <c r="W6626" i="10"/>
  <c r="W6630" i="10"/>
  <c r="W6634" i="10"/>
  <c r="W6638" i="10"/>
  <c r="W6642" i="10"/>
  <c r="W6646" i="10"/>
  <c r="W6650" i="10"/>
  <c r="W6654" i="10"/>
  <c r="W6658" i="10"/>
  <c r="W6662" i="10"/>
  <c r="W6666" i="10"/>
  <c r="W6670" i="10"/>
  <c r="W6674" i="10"/>
  <c r="W6678" i="10"/>
  <c r="W6682" i="10"/>
  <c r="W6686" i="10"/>
  <c r="W6690" i="10"/>
  <c r="W6694" i="10"/>
  <c r="W6698" i="10"/>
  <c r="W6702" i="10"/>
  <c r="W6706" i="10"/>
  <c r="W6710" i="10"/>
  <c r="W6714" i="10"/>
  <c r="W6718" i="10"/>
  <c r="W6722" i="10"/>
  <c r="W6726" i="10"/>
  <c r="W6730" i="10"/>
  <c r="W6734" i="10"/>
  <c r="W6738" i="10"/>
  <c r="W6742" i="10"/>
  <c r="W6746" i="10"/>
  <c r="W6750" i="10"/>
  <c r="W6754" i="10"/>
  <c r="W6758" i="10"/>
  <c r="W6762" i="10"/>
  <c r="W6766" i="10"/>
  <c r="W6770" i="10"/>
  <c r="W6774" i="10"/>
  <c r="W6778" i="10"/>
  <c r="W6782" i="10"/>
  <c r="W6786" i="10"/>
  <c r="W6790" i="10"/>
  <c r="W6794" i="10"/>
  <c r="W6798" i="10"/>
  <c r="G4115" i="10"/>
  <c r="H4115" i="10"/>
  <c r="J4115" i="10"/>
  <c r="L4115" i="10"/>
  <c r="G4116" i="10"/>
  <c r="H4116" i="10"/>
  <c r="J4116" i="10"/>
  <c r="L4116" i="10"/>
  <c r="Q4114" i="10" s="1"/>
  <c r="G4117" i="10"/>
  <c r="H4117" i="10"/>
  <c r="J4117" i="10"/>
  <c r="K4117" i="10" s="1"/>
  <c r="L4117" i="10"/>
  <c r="R4114" i="10" s="1"/>
  <c r="G4118" i="10"/>
  <c r="H4118" i="10"/>
  <c r="J4118" i="10"/>
  <c r="L4118" i="10"/>
  <c r="G4119" i="10"/>
  <c r="H4119" i="10"/>
  <c r="J4119" i="10"/>
  <c r="K4119" i="10" s="1"/>
  <c r="L4119" i="10"/>
  <c r="G4120" i="10"/>
  <c r="H4120" i="10"/>
  <c r="J4120" i="10"/>
  <c r="K4120" i="10" s="1"/>
  <c r="L4120" i="10"/>
  <c r="Q4118" i="10" s="1"/>
  <c r="G4121" i="10"/>
  <c r="H4121" i="10"/>
  <c r="J4121" i="10"/>
  <c r="L4121" i="10"/>
  <c r="R4118" i="10" s="1"/>
  <c r="G4122" i="10"/>
  <c r="H4122" i="10"/>
  <c r="J4122" i="10"/>
  <c r="L4122" i="10"/>
  <c r="G4123" i="10"/>
  <c r="H4123" i="10"/>
  <c r="J4123" i="10"/>
  <c r="K4123" i="10" s="1"/>
  <c r="O4123" i="10" s="1"/>
  <c r="L4123" i="10"/>
  <c r="G4124" i="10"/>
  <c r="H4124" i="10"/>
  <c r="J4124" i="10"/>
  <c r="K4124" i="10" s="1"/>
  <c r="M4124" i="10" s="1"/>
  <c r="L4124" i="10"/>
  <c r="Q4122" i="10" s="1"/>
  <c r="G4125" i="10"/>
  <c r="H4125" i="10"/>
  <c r="J4125" i="10"/>
  <c r="K4125" i="10" s="1"/>
  <c r="L4125" i="10"/>
  <c r="R4122" i="10" s="1"/>
  <c r="G4126" i="10"/>
  <c r="H4126" i="10"/>
  <c r="J4126" i="10"/>
  <c r="V4126" i="10" s="1"/>
  <c r="L4126" i="10"/>
  <c r="G4127" i="10"/>
  <c r="H4127" i="10"/>
  <c r="J4127" i="10"/>
  <c r="K4127" i="10" s="1"/>
  <c r="L4127" i="10"/>
  <c r="G4128" i="10"/>
  <c r="H4128" i="10"/>
  <c r="J4128" i="10"/>
  <c r="K4128" i="10" s="1"/>
  <c r="M4128" i="10" s="1"/>
  <c r="L4128" i="10"/>
  <c r="Q4126" i="10" s="1"/>
  <c r="G4129" i="10"/>
  <c r="H4129" i="10"/>
  <c r="J4129" i="10"/>
  <c r="L4129" i="10"/>
  <c r="R4126" i="10" s="1"/>
  <c r="G4130" i="10"/>
  <c r="H4130" i="10"/>
  <c r="J4130" i="10"/>
  <c r="L4130" i="10"/>
  <c r="G4131" i="10"/>
  <c r="H4131" i="10"/>
  <c r="J4131" i="10"/>
  <c r="K4131" i="10" s="1"/>
  <c r="L4131" i="10"/>
  <c r="G4132" i="10"/>
  <c r="H4132" i="10"/>
  <c r="J4132" i="10"/>
  <c r="L4132" i="10"/>
  <c r="Q4130" i="10" s="1"/>
  <c r="G4133" i="10"/>
  <c r="H4133" i="10"/>
  <c r="J4133" i="10"/>
  <c r="L4133" i="10"/>
  <c r="R4130" i="10" s="1"/>
  <c r="G4134" i="10"/>
  <c r="H4134" i="10"/>
  <c r="J4134" i="10"/>
  <c r="V4134" i="10" s="1"/>
  <c r="L4134" i="10"/>
  <c r="G4135" i="10"/>
  <c r="H4135" i="10"/>
  <c r="J4135" i="10"/>
  <c r="L4135" i="10"/>
  <c r="G4136" i="10"/>
  <c r="H4136" i="10"/>
  <c r="J4136" i="10"/>
  <c r="K4136" i="10" s="1"/>
  <c r="M4136" i="10" s="1"/>
  <c r="L4136" i="10"/>
  <c r="Q4134" i="10" s="1"/>
  <c r="G4137" i="10"/>
  <c r="H4137" i="10"/>
  <c r="J4137" i="10"/>
  <c r="L4137" i="10"/>
  <c r="R4134" i="10" s="1"/>
  <c r="G4138" i="10"/>
  <c r="H4138" i="10"/>
  <c r="J4138" i="10"/>
  <c r="L4138" i="10"/>
  <c r="G4139" i="10"/>
  <c r="H4139" i="10"/>
  <c r="J4139" i="10"/>
  <c r="K4139" i="10" s="1"/>
  <c r="L4139" i="10"/>
  <c r="G4140" i="10"/>
  <c r="H4140" i="10"/>
  <c r="J4140" i="10"/>
  <c r="K4140" i="10" s="1"/>
  <c r="L4140" i="10"/>
  <c r="Q4138" i="10" s="1"/>
  <c r="G4141" i="10"/>
  <c r="H4141" i="10"/>
  <c r="J4141" i="10"/>
  <c r="K4141" i="10" s="1"/>
  <c r="L4141" i="10"/>
  <c r="R4138" i="10" s="1"/>
  <c r="G4142" i="10"/>
  <c r="H4142" i="10"/>
  <c r="J4142" i="10"/>
  <c r="K4142" i="10" s="1"/>
  <c r="L4142" i="10"/>
  <c r="G4143" i="10"/>
  <c r="H4143" i="10"/>
  <c r="J4143" i="10"/>
  <c r="L4143" i="10"/>
  <c r="G4144" i="10"/>
  <c r="H4144" i="10"/>
  <c r="J4144" i="10"/>
  <c r="K4144" i="10" s="1"/>
  <c r="L4144" i="10"/>
  <c r="Q4142" i="10" s="1"/>
  <c r="G4145" i="10"/>
  <c r="H4145" i="10"/>
  <c r="J4145" i="10"/>
  <c r="L4145" i="10"/>
  <c r="R4142" i="10" s="1"/>
  <c r="G4146" i="10"/>
  <c r="H4146" i="10"/>
  <c r="J4146" i="10"/>
  <c r="L4146" i="10"/>
  <c r="G4147" i="10"/>
  <c r="H4147" i="10"/>
  <c r="J4147" i="10"/>
  <c r="K4147" i="10" s="1"/>
  <c r="O4147" i="10" s="1"/>
  <c r="L4147" i="10"/>
  <c r="G4148" i="10"/>
  <c r="H4148" i="10"/>
  <c r="J4148" i="10"/>
  <c r="K4148" i="10" s="1"/>
  <c r="L4148" i="10"/>
  <c r="Q4146" i="10" s="1"/>
  <c r="G4149" i="10"/>
  <c r="H4149" i="10"/>
  <c r="J4149" i="10"/>
  <c r="K4149" i="10" s="1"/>
  <c r="L4149" i="10"/>
  <c r="R4146" i="10" s="1"/>
  <c r="G4150" i="10"/>
  <c r="H4150" i="10"/>
  <c r="J4150" i="10"/>
  <c r="L4150" i="10"/>
  <c r="G4151" i="10"/>
  <c r="H4151" i="10"/>
  <c r="J4151" i="10"/>
  <c r="L4151" i="10"/>
  <c r="G4152" i="10"/>
  <c r="H4152" i="10"/>
  <c r="J4152" i="10"/>
  <c r="K4152" i="10" s="1"/>
  <c r="L4152" i="10"/>
  <c r="Q4150" i="10" s="1"/>
  <c r="G4153" i="10"/>
  <c r="H4153" i="10"/>
  <c r="J4153" i="10"/>
  <c r="L4153" i="10"/>
  <c r="R4150" i="10" s="1"/>
  <c r="G4154" i="10"/>
  <c r="H4154" i="10"/>
  <c r="J4154" i="10"/>
  <c r="L4154" i="10"/>
  <c r="G4155" i="10"/>
  <c r="H4155" i="10"/>
  <c r="J4155" i="10"/>
  <c r="K4155" i="10" s="1"/>
  <c r="O4155" i="10" s="1"/>
  <c r="L4155" i="10"/>
  <c r="G4156" i="10"/>
  <c r="H4156" i="10"/>
  <c r="J4156" i="10"/>
  <c r="K4156" i="10" s="1"/>
  <c r="M4156" i="10" s="1"/>
  <c r="L4156" i="10"/>
  <c r="Q4154" i="10" s="1"/>
  <c r="G4157" i="10"/>
  <c r="H4157" i="10"/>
  <c r="J4157" i="10"/>
  <c r="K4157" i="10" s="1"/>
  <c r="L4157" i="10"/>
  <c r="R4154" i="10" s="1"/>
  <c r="G4158" i="10"/>
  <c r="H4158" i="10"/>
  <c r="J4158" i="10"/>
  <c r="V4158" i="10" s="1"/>
  <c r="L4158" i="10"/>
  <c r="G4159" i="10"/>
  <c r="H4159" i="10"/>
  <c r="J4159" i="10"/>
  <c r="K4159" i="10" s="1"/>
  <c r="L4159" i="10"/>
  <c r="G4160" i="10"/>
  <c r="H4160" i="10"/>
  <c r="J4160" i="10"/>
  <c r="K4160" i="10" s="1"/>
  <c r="L4160" i="10"/>
  <c r="Q4158" i="10" s="1"/>
  <c r="G4161" i="10"/>
  <c r="H4161" i="10"/>
  <c r="J4161" i="10"/>
  <c r="L4161" i="10"/>
  <c r="R4158" i="10" s="1"/>
  <c r="G4162" i="10"/>
  <c r="H4162" i="10"/>
  <c r="J4162" i="10"/>
  <c r="L4162" i="10"/>
  <c r="G4163" i="10"/>
  <c r="H4163" i="10"/>
  <c r="J4163" i="10"/>
  <c r="K4163" i="10" s="1"/>
  <c r="O4163" i="10" s="1"/>
  <c r="L4163" i="10"/>
  <c r="G4164" i="10"/>
  <c r="H4164" i="10"/>
  <c r="J4164" i="10"/>
  <c r="L4164" i="10"/>
  <c r="Q4162" i="10" s="1"/>
  <c r="G4165" i="10"/>
  <c r="H4165" i="10"/>
  <c r="J4165" i="10"/>
  <c r="K4165" i="10" s="1"/>
  <c r="L4165" i="10"/>
  <c r="R4162" i="10" s="1"/>
  <c r="G4166" i="10"/>
  <c r="H4166" i="10"/>
  <c r="J4166" i="10"/>
  <c r="L4166" i="10"/>
  <c r="G4167" i="10"/>
  <c r="H4167" i="10"/>
  <c r="J4167" i="10"/>
  <c r="L4167" i="10"/>
  <c r="G4168" i="10"/>
  <c r="H4168" i="10"/>
  <c r="J4168" i="10"/>
  <c r="K4168" i="10" s="1"/>
  <c r="L4168" i="10"/>
  <c r="Q4166" i="10" s="1"/>
  <c r="G4169" i="10"/>
  <c r="H4169" i="10"/>
  <c r="J4169" i="10"/>
  <c r="L4169" i="10"/>
  <c r="R4166" i="10" s="1"/>
  <c r="G4170" i="10"/>
  <c r="H4170" i="10"/>
  <c r="J4170" i="10"/>
  <c r="L4170" i="10"/>
  <c r="G4171" i="10"/>
  <c r="H4171" i="10"/>
  <c r="J4171" i="10"/>
  <c r="K4171" i="10" s="1"/>
  <c r="O4171" i="10" s="1"/>
  <c r="L4171" i="10"/>
  <c r="G4172" i="10"/>
  <c r="H4172" i="10"/>
  <c r="J4172" i="10"/>
  <c r="L4172" i="10"/>
  <c r="Q4170" i="10" s="1"/>
  <c r="G4173" i="10"/>
  <c r="H4173" i="10"/>
  <c r="J4173" i="10"/>
  <c r="L4173" i="10"/>
  <c r="R4170" i="10" s="1"/>
  <c r="G4174" i="10"/>
  <c r="H4174" i="10"/>
  <c r="J4174" i="10"/>
  <c r="V4174" i="10" s="1"/>
  <c r="L4174" i="10"/>
  <c r="G4175" i="10"/>
  <c r="H4175" i="10"/>
  <c r="J4175" i="10"/>
  <c r="L4175" i="10"/>
  <c r="G4176" i="10"/>
  <c r="H4176" i="10"/>
  <c r="J4176" i="10"/>
  <c r="L4176" i="10"/>
  <c r="Q4174" i="10" s="1"/>
  <c r="G4177" i="10"/>
  <c r="H4177" i="10"/>
  <c r="J4177" i="10"/>
  <c r="L4177" i="10"/>
  <c r="R4174" i="10" s="1"/>
  <c r="G4178" i="10"/>
  <c r="H4178" i="10"/>
  <c r="J4178" i="10"/>
  <c r="L4178" i="10"/>
  <c r="G4179" i="10"/>
  <c r="H4179" i="10"/>
  <c r="J4179" i="10"/>
  <c r="L4179" i="10"/>
  <c r="G4180" i="10"/>
  <c r="H4180" i="10"/>
  <c r="J4180" i="10"/>
  <c r="K4180" i="10" s="1"/>
  <c r="L4180" i="10"/>
  <c r="Q4178" i="10" s="1"/>
  <c r="G4181" i="10"/>
  <c r="H4181" i="10"/>
  <c r="J4181" i="10"/>
  <c r="L4181" i="10"/>
  <c r="R4178" i="10" s="1"/>
  <c r="G4182" i="10"/>
  <c r="H4182" i="10"/>
  <c r="J4182" i="10"/>
  <c r="K4182" i="10" s="1"/>
  <c r="L4182" i="10"/>
  <c r="G4183" i="10"/>
  <c r="H4183" i="10"/>
  <c r="J4183" i="10"/>
  <c r="K4183" i="10" s="1"/>
  <c r="L4183" i="10"/>
  <c r="G4184" i="10"/>
  <c r="H4184" i="10"/>
  <c r="J4184" i="10"/>
  <c r="K4184" i="10" s="1"/>
  <c r="M4184" i="10" s="1"/>
  <c r="L4184" i="10"/>
  <c r="Q4182" i="10" s="1"/>
  <c r="G4185" i="10"/>
  <c r="H4185" i="10"/>
  <c r="J4185" i="10"/>
  <c r="L4185" i="10"/>
  <c r="R4182" i="10" s="1"/>
  <c r="G4186" i="10"/>
  <c r="H4186" i="10"/>
  <c r="J4186" i="10"/>
  <c r="L4186" i="10"/>
  <c r="G4187" i="10"/>
  <c r="H4187" i="10"/>
  <c r="J4187" i="10"/>
  <c r="K4187" i="10" s="1"/>
  <c r="M4187" i="10" s="1"/>
  <c r="L4187" i="10"/>
  <c r="G4188" i="10"/>
  <c r="H4188" i="10"/>
  <c r="J4188" i="10"/>
  <c r="K4188" i="10" s="1"/>
  <c r="L4188" i="10"/>
  <c r="Q4186" i="10" s="1"/>
  <c r="G4189" i="10"/>
  <c r="H4189" i="10"/>
  <c r="J4189" i="10"/>
  <c r="L4189" i="10"/>
  <c r="R4186" i="10" s="1"/>
  <c r="G4190" i="10"/>
  <c r="H4190" i="10"/>
  <c r="J4190" i="10"/>
  <c r="V4190" i="10" s="1"/>
  <c r="L4190" i="10"/>
  <c r="G4191" i="10"/>
  <c r="H4191" i="10"/>
  <c r="J4191" i="10"/>
  <c r="L4191" i="10"/>
  <c r="G4192" i="10"/>
  <c r="H4192" i="10"/>
  <c r="J4192" i="10"/>
  <c r="K4192" i="10" s="1"/>
  <c r="M4192" i="10" s="1"/>
  <c r="L4192" i="10"/>
  <c r="Q4190" i="10" s="1"/>
  <c r="G4193" i="10"/>
  <c r="H4193" i="10"/>
  <c r="J4193" i="10"/>
  <c r="L4193" i="10"/>
  <c r="R4190" i="10" s="1"/>
  <c r="G4194" i="10"/>
  <c r="H4194" i="10"/>
  <c r="J4194" i="10"/>
  <c r="I4194" i="10" s="1"/>
  <c r="L4194" i="10"/>
  <c r="G4195" i="10"/>
  <c r="H4195" i="10"/>
  <c r="J4195" i="10"/>
  <c r="K4195" i="10" s="1"/>
  <c r="L4195" i="10"/>
  <c r="G4196" i="10"/>
  <c r="H4196" i="10"/>
  <c r="J4196" i="10"/>
  <c r="K4196" i="10" s="1"/>
  <c r="L4196" i="10"/>
  <c r="Q4194" i="10" s="1"/>
  <c r="G4197" i="10"/>
  <c r="H4197" i="10"/>
  <c r="J4197" i="10"/>
  <c r="L4197" i="10"/>
  <c r="R4194" i="10" s="1"/>
  <c r="G4198" i="10"/>
  <c r="H4198" i="10"/>
  <c r="J4198" i="10"/>
  <c r="L4198" i="10"/>
  <c r="G4199" i="10"/>
  <c r="H4199" i="10"/>
  <c r="J4199" i="10"/>
  <c r="K4199" i="10" s="1"/>
  <c r="L4199" i="10"/>
  <c r="G4200" i="10"/>
  <c r="H4200" i="10"/>
  <c r="J4200" i="10"/>
  <c r="K4200" i="10" s="1"/>
  <c r="L4200" i="10"/>
  <c r="Q4198" i="10" s="1"/>
  <c r="G4201" i="10"/>
  <c r="H4201" i="10"/>
  <c r="J4201" i="10"/>
  <c r="L4201" i="10"/>
  <c r="R4198" i="10" s="1"/>
  <c r="G4202" i="10"/>
  <c r="H4202" i="10"/>
  <c r="J4202" i="10"/>
  <c r="L4202" i="10"/>
  <c r="G4203" i="10"/>
  <c r="H4203" i="10"/>
  <c r="J4203" i="10"/>
  <c r="L4203" i="10"/>
  <c r="G4204" i="10"/>
  <c r="H4204" i="10"/>
  <c r="J4204" i="10"/>
  <c r="I4204" i="10" s="1"/>
  <c r="L4204" i="10"/>
  <c r="Q4202" i="10" s="1"/>
  <c r="G4205" i="10"/>
  <c r="H4205" i="10"/>
  <c r="J4205" i="10"/>
  <c r="L4205" i="10"/>
  <c r="R4202" i="10" s="1"/>
  <c r="G4206" i="10"/>
  <c r="H4206" i="10"/>
  <c r="J4206" i="10"/>
  <c r="V4206" i="10" s="1"/>
  <c r="L4206" i="10"/>
  <c r="G4207" i="10"/>
  <c r="H4207" i="10"/>
  <c r="J4207" i="10"/>
  <c r="L4207" i="10"/>
  <c r="G4208" i="10"/>
  <c r="H4208" i="10"/>
  <c r="J4208" i="10"/>
  <c r="L4208" i="10"/>
  <c r="Q4206" i="10" s="1"/>
  <c r="G4209" i="10"/>
  <c r="H4209" i="10"/>
  <c r="J4209" i="10"/>
  <c r="K4209" i="10" s="1"/>
  <c r="O4209" i="10" s="1"/>
  <c r="L4209" i="10"/>
  <c r="R4206" i="10" s="1"/>
  <c r="G4210" i="10"/>
  <c r="H4210" i="10"/>
  <c r="J4210" i="10"/>
  <c r="V4210" i="10" s="1"/>
  <c r="L4210" i="10"/>
  <c r="G4211" i="10"/>
  <c r="H4211" i="10"/>
  <c r="J4211" i="10"/>
  <c r="L4211" i="10"/>
  <c r="G4212" i="10"/>
  <c r="H4212" i="10"/>
  <c r="J4212" i="10"/>
  <c r="K4212" i="10" s="1"/>
  <c r="L4212" i="10"/>
  <c r="Q4210" i="10" s="1"/>
  <c r="G4213" i="10"/>
  <c r="H4213" i="10"/>
  <c r="J4213" i="10"/>
  <c r="L4213" i="10"/>
  <c r="R4210" i="10" s="1"/>
  <c r="G4214" i="10"/>
  <c r="H4214" i="10"/>
  <c r="J4214" i="10"/>
  <c r="K4214" i="10" s="1"/>
  <c r="L4214" i="10"/>
  <c r="G4215" i="10"/>
  <c r="H4215" i="10"/>
  <c r="J4215" i="10"/>
  <c r="L4215" i="10"/>
  <c r="G4216" i="10"/>
  <c r="H4216" i="10"/>
  <c r="J4216" i="10"/>
  <c r="K4216" i="10" s="1"/>
  <c r="L4216" i="10"/>
  <c r="Q4214" i="10" s="1"/>
  <c r="G4217" i="10"/>
  <c r="H4217" i="10"/>
  <c r="J4217" i="10"/>
  <c r="L4217" i="10"/>
  <c r="R4214" i="10" s="1"/>
  <c r="G4218" i="10"/>
  <c r="H4218" i="10"/>
  <c r="J4218" i="10"/>
  <c r="V4218" i="10" s="1"/>
  <c r="L4218" i="10"/>
  <c r="G4219" i="10"/>
  <c r="H4219" i="10"/>
  <c r="J4219" i="10"/>
  <c r="L4219" i="10"/>
  <c r="G4220" i="10"/>
  <c r="H4220" i="10"/>
  <c r="J4220" i="10"/>
  <c r="K4220" i="10" s="1"/>
  <c r="N4220" i="10" s="1"/>
  <c r="L4220" i="10"/>
  <c r="Q4218" i="10" s="1"/>
  <c r="G4221" i="10"/>
  <c r="H4221" i="10"/>
  <c r="J4221" i="10"/>
  <c r="K4221" i="10" s="1"/>
  <c r="N4221" i="10" s="1"/>
  <c r="L4221" i="10"/>
  <c r="R4218" i="10" s="1"/>
  <c r="G4222" i="10"/>
  <c r="H4222" i="10"/>
  <c r="J4222" i="10"/>
  <c r="K4222" i="10" s="1"/>
  <c r="L4222" i="10"/>
  <c r="G4223" i="10"/>
  <c r="H4223" i="10"/>
  <c r="J4223" i="10"/>
  <c r="K4223" i="10" s="1"/>
  <c r="L4223" i="10"/>
  <c r="G4224" i="10"/>
  <c r="H4224" i="10"/>
  <c r="J4224" i="10"/>
  <c r="L4224" i="10"/>
  <c r="Q4222" i="10" s="1"/>
  <c r="G4225" i="10"/>
  <c r="H4225" i="10"/>
  <c r="J4225" i="10"/>
  <c r="K4225" i="10" s="1"/>
  <c r="N4225" i="10" s="1"/>
  <c r="L4225" i="10"/>
  <c r="R4222" i="10" s="1"/>
  <c r="G4226" i="10"/>
  <c r="H4226" i="10"/>
  <c r="J4226" i="10"/>
  <c r="L4226" i="10"/>
  <c r="G4227" i="10"/>
  <c r="H4227" i="10"/>
  <c r="J4227" i="10"/>
  <c r="L4227" i="10"/>
  <c r="G4228" i="10"/>
  <c r="H4228" i="10"/>
  <c r="J4228" i="10"/>
  <c r="K4228" i="10" s="1"/>
  <c r="M4228" i="10" s="1"/>
  <c r="L4228" i="10"/>
  <c r="Q4226" i="10" s="1"/>
  <c r="G4229" i="10"/>
  <c r="H4229" i="10"/>
  <c r="J4229" i="10"/>
  <c r="L4229" i="10"/>
  <c r="R4226" i="10" s="1"/>
  <c r="G4230" i="10"/>
  <c r="H4230" i="10"/>
  <c r="J4230" i="10"/>
  <c r="V4230" i="10" s="1"/>
  <c r="L4230" i="10"/>
  <c r="G4231" i="10"/>
  <c r="H4231" i="10"/>
  <c r="J4231" i="10"/>
  <c r="L4231" i="10"/>
  <c r="G4232" i="10"/>
  <c r="H4232" i="10"/>
  <c r="J4232" i="10"/>
  <c r="K4232" i="10" s="1"/>
  <c r="O4232" i="10" s="1"/>
  <c r="L4232" i="10"/>
  <c r="Q4230" i="10" s="1"/>
  <c r="G4233" i="10"/>
  <c r="H4233" i="10"/>
  <c r="J4233" i="10"/>
  <c r="K4233" i="10" s="1"/>
  <c r="M4233" i="10" s="1"/>
  <c r="L4233" i="10"/>
  <c r="R4230" i="10" s="1"/>
  <c r="G4234" i="10"/>
  <c r="H4234" i="10"/>
  <c r="J4234" i="10"/>
  <c r="V4234" i="10" s="1"/>
  <c r="L4234" i="10"/>
  <c r="G4235" i="10"/>
  <c r="H4235" i="10"/>
  <c r="J4235" i="10"/>
  <c r="L4235" i="10"/>
  <c r="G4236" i="10"/>
  <c r="H4236" i="10"/>
  <c r="J4236" i="10"/>
  <c r="K4236" i="10" s="1"/>
  <c r="M4236" i="10" s="1"/>
  <c r="L4236" i="10"/>
  <c r="Q4234" i="10" s="1"/>
  <c r="G4237" i="10"/>
  <c r="H4237" i="10"/>
  <c r="J4237" i="10"/>
  <c r="L4237" i="10"/>
  <c r="R4234" i="10" s="1"/>
  <c r="G4238" i="10"/>
  <c r="H4238" i="10"/>
  <c r="J4238" i="10"/>
  <c r="L4238" i="10"/>
  <c r="G4239" i="10"/>
  <c r="H4239" i="10"/>
  <c r="J4239" i="10"/>
  <c r="L4239" i="10"/>
  <c r="G4240" i="10"/>
  <c r="H4240" i="10"/>
  <c r="J4240" i="10"/>
  <c r="K4240" i="10" s="1"/>
  <c r="L4240" i="10"/>
  <c r="Q4238" i="10" s="1"/>
  <c r="G4241" i="10"/>
  <c r="H4241" i="10"/>
  <c r="J4241" i="10"/>
  <c r="K4241" i="10" s="1"/>
  <c r="L4241" i="10"/>
  <c r="R4238" i="10" s="1"/>
  <c r="G4242" i="10"/>
  <c r="H4242" i="10"/>
  <c r="J4242" i="10"/>
  <c r="V4242" i="10" s="1"/>
  <c r="L4242" i="10"/>
  <c r="G4243" i="10"/>
  <c r="H4243" i="10"/>
  <c r="J4243" i="10"/>
  <c r="L4243" i="10"/>
  <c r="G4244" i="10"/>
  <c r="H4244" i="10"/>
  <c r="J4244" i="10"/>
  <c r="K4244" i="10" s="1"/>
  <c r="L4244" i="10"/>
  <c r="Q4242" i="10" s="1"/>
  <c r="G4245" i="10"/>
  <c r="H4245" i="10"/>
  <c r="J4245" i="10"/>
  <c r="L4245" i="10"/>
  <c r="R4242" i="10" s="1"/>
  <c r="G4246" i="10"/>
  <c r="H4246" i="10"/>
  <c r="J4246" i="10"/>
  <c r="L4246" i="10"/>
  <c r="G4247" i="10"/>
  <c r="H4247" i="10"/>
  <c r="J4247" i="10"/>
  <c r="K4247" i="10" s="1"/>
  <c r="L4247" i="10"/>
  <c r="G4248" i="10"/>
  <c r="H4248" i="10"/>
  <c r="J4248" i="10"/>
  <c r="K4248" i="10" s="1"/>
  <c r="L4248" i="10"/>
  <c r="Q4246" i="10" s="1"/>
  <c r="G4249" i="10"/>
  <c r="H4249" i="10"/>
  <c r="J4249" i="10"/>
  <c r="K4249" i="10" s="1"/>
  <c r="N4249" i="10" s="1"/>
  <c r="L4249" i="10"/>
  <c r="R4246" i="10" s="1"/>
  <c r="G4250" i="10"/>
  <c r="H4250" i="10"/>
  <c r="J4250" i="10"/>
  <c r="V4250" i="10" s="1"/>
  <c r="L4250" i="10"/>
  <c r="G4251" i="10"/>
  <c r="H4251" i="10"/>
  <c r="J4251" i="10"/>
  <c r="K4251" i="10" s="1"/>
  <c r="L4251" i="10"/>
  <c r="G4252" i="10"/>
  <c r="H4252" i="10"/>
  <c r="J4252" i="10"/>
  <c r="L4252" i="10"/>
  <c r="Q4250" i="10" s="1"/>
  <c r="G4253" i="10"/>
  <c r="H4253" i="10"/>
  <c r="J4253" i="10"/>
  <c r="K4253" i="10" s="1"/>
  <c r="L4253" i="10"/>
  <c r="R4250" i="10" s="1"/>
  <c r="G4254" i="10"/>
  <c r="H4254" i="10"/>
  <c r="J4254" i="10"/>
  <c r="L4254" i="10"/>
  <c r="G4255" i="10"/>
  <c r="H4255" i="10"/>
  <c r="J4255" i="10"/>
  <c r="L4255" i="10"/>
  <c r="G4256" i="10"/>
  <c r="H4256" i="10"/>
  <c r="J4256" i="10"/>
  <c r="K4256" i="10" s="1"/>
  <c r="O4256" i="10" s="1"/>
  <c r="L4256" i="10"/>
  <c r="Q4254" i="10" s="1"/>
  <c r="G4257" i="10"/>
  <c r="H4257" i="10"/>
  <c r="J4257" i="10"/>
  <c r="K4257" i="10" s="1"/>
  <c r="L4257" i="10"/>
  <c r="R4254" i="10" s="1"/>
  <c r="G4258" i="10"/>
  <c r="H4258" i="10"/>
  <c r="J4258" i="10"/>
  <c r="L4258" i="10"/>
  <c r="G4259" i="10"/>
  <c r="H4259" i="10"/>
  <c r="J4259" i="10"/>
  <c r="K4259" i="10" s="1"/>
  <c r="L4259" i="10"/>
  <c r="G4260" i="10"/>
  <c r="H4260" i="10"/>
  <c r="J4260" i="10"/>
  <c r="L4260" i="10"/>
  <c r="Q4258" i="10" s="1"/>
  <c r="G4261" i="10"/>
  <c r="H4261" i="10"/>
  <c r="J4261" i="10"/>
  <c r="L4261" i="10"/>
  <c r="R4258" i="10" s="1"/>
  <c r="G4262" i="10"/>
  <c r="H4262" i="10"/>
  <c r="J4262" i="10"/>
  <c r="V4262" i="10" s="1"/>
  <c r="L4262" i="10"/>
  <c r="G4263" i="10"/>
  <c r="H4263" i="10"/>
  <c r="J4263" i="10"/>
  <c r="L4263" i="10"/>
  <c r="G4264" i="10"/>
  <c r="H4264" i="10"/>
  <c r="J4264" i="10"/>
  <c r="L4264" i="10"/>
  <c r="Q4262" i="10" s="1"/>
  <c r="G4265" i="10"/>
  <c r="H4265" i="10"/>
  <c r="J4265" i="10"/>
  <c r="K4265" i="10" s="1"/>
  <c r="N4265" i="10" s="1"/>
  <c r="L4265" i="10"/>
  <c r="R4262" i="10" s="1"/>
  <c r="G4266" i="10"/>
  <c r="H4266" i="10"/>
  <c r="J4266" i="10"/>
  <c r="V4266" i="10" s="1"/>
  <c r="L4266" i="10"/>
  <c r="G4267" i="10"/>
  <c r="H4267" i="10"/>
  <c r="J4267" i="10"/>
  <c r="L4267" i="10"/>
  <c r="G4268" i="10"/>
  <c r="H4268" i="10"/>
  <c r="J4268" i="10"/>
  <c r="L4268" i="10"/>
  <c r="Q4266" i="10" s="1"/>
  <c r="G4269" i="10"/>
  <c r="H4269" i="10"/>
  <c r="J4269" i="10"/>
  <c r="L4269" i="10"/>
  <c r="R4266" i="10" s="1"/>
  <c r="G4270" i="10"/>
  <c r="H4270" i="10"/>
  <c r="J4270" i="10"/>
  <c r="V4270" i="10" s="1"/>
  <c r="L4270" i="10"/>
  <c r="G4271" i="10"/>
  <c r="H4271" i="10"/>
  <c r="J4271" i="10"/>
  <c r="L4271" i="10"/>
  <c r="G4272" i="10"/>
  <c r="H4272" i="10"/>
  <c r="J4272" i="10"/>
  <c r="L4272" i="10"/>
  <c r="Q4270" i="10" s="1"/>
  <c r="G4273" i="10"/>
  <c r="H4273" i="10"/>
  <c r="J4273" i="10"/>
  <c r="K4273" i="10" s="1"/>
  <c r="L4273" i="10"/>
  <c r="R4270" i="10" s="1"/>
  <c r="G4274" i="10"/>
  <c r="H4274" i="10"/>
  <c r="J4274" i="10"/>
  <c r="K4274" i="10" s="1"/>
  <c r="L4274" i="10"/>
  <c r="G4275" i="10"/>
  <c r="H4275" i="10"/>
  <c r="J4275" i="10"/>
  <c r="K4275" i="10" s="1"/>
  <c r="L4275" i="10"/>
  <c r="G4276" i="10"/>
  <c r="H4276" i="10"/>
  <c r="J4276" i="10"/>
  <c r="L4276" i="10"/>
  <c r="Q4274" i="10" s="1"/>
  <c r="G4277" i="10"/>
  <c r="H4277" i="10"/>
  <c r="J4277" i="10"/>
  <c r="L4277" i="10"/>
  <c r="R4274" i="10" s="1"/>
  <c r="G4278" i="10"/>
  <c r="H4278" i="10"/>
  <c r="J4278" i="10"/>
  <c r="V4278" i="10" s="1"/>
  <c r="L4278" i="10"/>
  <c r="G4279" i="10"/>
  <c r="H4279" i="10"/>
  <c r="J4279" i="10"/>
  <c r="L4279" i="10"/>
  <c r="G4280" i="10"/>
  <c r="H4280" i="10"/>
  <c r="J4280" i="10"/>
  <c r="K4280" i="10" s="1"/>
  <c r="M4280" i="10" s="1"/>
  <c r="L4280" i="10"/>
  <c r="Q4278" i="10" s="1"/>
  <c r="G4281" i="10"/>
  <c r="H4281" i="10"/>
  <c r="J4281" i="10"/>
  <c r="K4281" i="10" s="1"/>
  <c r="L4281" i="10"/>
  <c r="R4278" i="10" s="1"/>
  <c r="G4282" i="10"/>
  <c r="H4282" i="10"/>
  <c r="J4282" i="10"/>
  <c r="V4282" i="10" s="1"/>
  <c r="L4282" i="10"/>
  <c r="G4283" i="10"/>
  <c r="H4283" i="10"/>
  <c r="J4283" i="10"/>
  <c r="L4283" i="10"/>
  <c r="G4284" i="10"/>
  <c r="H4284" i="10"/>
  <c r="J4284" i="10"/>
  <c r="K4284" i="10" s="1"/>
  <c r="L4284" i="10"/>
  <c r="Q4282" i="10" s="1"/>
  <c r="G4285" i="10"/>
  <c r="H4285" i="10"/>
  <c r="J4285" i="10"/>
  <c r="K4285" i="10" s="1"/>
  <c r="M4285" i="10" s="1"/>
  <c r="L4285" i="10"/>
  <c r="R4282" i="10" s="1"/>
  <c r="G4286" i="10"/>
  <c r="H4286" i="10"/>
  <c r="J4286" i="10"/>
  <c r="V4286" i="10" s="1"/>
  <c r="L4286" i="10"/>
  <c r="G4287" i="10"/>
  <c r="H4287" i="10"/>
  <c r="J4287" i="10"/>
  <c r="L4287" i="10"/>
  <c r="G4288" i="10"/>
  <c r="H4288" i="10"/>
  <c r="J4288" i="10"/>
  <c r="K4288" i="10" s="1"/>
  <c r="L4288" i="10"/>
  <c r="Q4286" i="10" s="1"/>
  <c r="G4289" i="10"/>
  <c r="H4289" i="10"/>
  <c r="J4289" i="10"/>
  <c r="L4289" i="10"/>
  <c r="R4286" i="10" s="1"/>
  <c r="G4290" i="10"/>
  <c r="H4290" i="10"/>
  <c r="J4290" i="10"/>
  <c r="V4290" i="10" s="1"/>
  <c r="L4290" i="10"/>
  <c r="G4291" i="10"/>
  <c r="H4291" i="10"/>
  <c r="J4291" i="10"/>
  <c r="K4291" i="10" s="1"/>
  <c r="O4291" i="10" s="1"/>
  <c r="L4291" i="10"/>
  <c r="G4292" i="10"/>
  <c r="H4292" i="10"/>
  <c r="J4292" i="10"/>
  <c r="K4292" i="10" s="1"/>
  <c r="O4292" i="10" s="1"/>
  <c r="L4292" i="10"/>
  <c r="Q4290" i="10" s="1"/>
  <c r="G4293" i="10"/>
  <c r="H4293" i="10"/>
  <c r="J4293" i="10"/>
  <c r="K4293" i="10" s="1"/>
  <c r="M4293" i="10" s="1"/>
  <c r="L4293" i="10"/>
  <c r="R4290" i="10" s="1"/>
  <c r="G4294" i="10"/>
  <c r="H4294" i="10"/>
  <c r="J4294" i="10"/>
  <c r="V4294" i="10" s="1"/>
  <c r="L4294" i="10"/>
  <c r="G4295" i="10"/>
  <c r="H4295" i="10"/>
  <c r="J4295" i="10"/>
  <c r="K4295" i="10" s="1"/>
  <c r="L4295" i="10"/>
  <c r="G4296" i="10"/>
  <c r="H4296" i="10"/>
  <c r="J4296" i="10"/>
  <c r="K4296" i="10" s="1"/>
  <c r="L4296" i="10"/>
  <c r="Q4294" i="10" s="1"/>
  <c r="G4297" i="10"/>
  <c r="H4297" i="10"/>
  <c r="J4297" i="10"/>
  <c r="K4297" i="10" s="1"/>
  <c r="L4297" i="10"/>
  <c r="R4294" i="10" s="1"/>
  <c r="G4298" i="10"/>
  <c r="H4298" i="10"/>
  <c r="J4298" i="10"/>
  <c r="K4298" i="10" s="1"/>
  <c r="L4298" i="10"/>
  <c r="G4299" i="10"/>
  <c r="H4299" i="10"/>
  <c r="J4299" i="10"/>
  <c r="L4299" i="10"/>
  <c r="G4300" i="10"/>
  <c r="H4300" i="10"/>
  <c r="J4300" i="10"/>
  <c r="L4300" i="10"/>
  <c r="Q4298" i="10" s="1"/>
  <c r="G4301" i="10"/>
  <c r="H4301" i="10"/>
  <c r="J4301" i="10"/>
  <c r="K4301" i="10" s="1"/>
  <c r="M4301" i="10" s="1"/>
  <c r="L4301" i="10"/>
  <c r="R4298" i="10" s="1"/>
  <c r="G4302" i="10"/>
  <c r="H4302" i="10"/>
  <c r="J4302" i="10"/>
  <c r="V4302" i="10" s="1"/>
  <c r="L4302" i="10"/>
  <c r="G4303" i="10"/>
  <c r="H4303" i="10"/>
  <c r="J4303" i="10"/>
  <c r="L4303" i="10"/>
  <c r="G4304" i="10"/>
  <c r="H4304" i="10"/>
  <c r="J4304" i="10"/>
  <c r="K4304" i="10" s="1"/>
  <c r="M4304" i="10" s="1"/>
  <c r="L4304" i="10"/>
  <c r="Q4302" i="10" s="1"/>
  <c r="G4305" i="10"/>
  <c r="H4305" i="10"/>
  <c r="J4305" i="10"/>
  <c r="K4305" i="10" s="1"/>
  <c r="L4305" i="10"/>
  <c r="R4302" i="10" s="1"/>
  <c r="G4306" i="10"/>
  <c r="H4306" i="10"/>
  <c r="J4306" i="10"/>
  <c r="V4306" i="10" s="1"/>
  <c r="L4306" i="10"/>
  <c r="G4307" i="10"/>
  <c r="H4307" i="10"/>
  <c r="J4307" i="10"/>
  <c r="L4307" i="10"/>
  <c r="G4308" i="10"/>
  <c r="H4308" i="10"/>
  <c r="J4308" i="10"/>
  <c r="K4308" i="10" s="1"/>
  <c r="L4308" i="10"/>
  <c r="Q4306" i="10" s="1"/>
  <c r="G4309" i="10"/>
  <c r="H4309" i="10"/>
  <c r="J4309" i="10"/>
  <c r="K4309" i="10" s="1"/>
  <c r="L4309" i="10"/>
  <c r="R4306" i="10" s="1"/>
  <c r="G4310" i="10"/>
  <c r="H4310" i="10"/>
  <c r="J4310" i="10"/>
  <c r="L4310" i="10"/>
  <c r="G4311" i="10"/>
  <c r="H4311" i="10"/>
  <c r="J4311" i="10"/>
  <c r="L4311" i="10"/>
  <c r="G4312" i="10"/>
  <c r="H4312" i="10"/>
  <c r="J4312" i="10"/>
  <c r="L4312" i="10"/>
  <c r="Q4310" i="10" s="1"/>
  <c r="G4313" i="10"/>
  <c r="H4313" i="10"/>
  <c r="J4313" i="10"/>
  <c r="L4313" i="10"/>
  <c r="R4310" i="10" s="1"/>
  <c r="G4314" i="10"/>
  <c r="H4314" i="10"/>
  <c r="J4314" i="10"/>
  <c r="V4314" i="10" s="1"/>
  <c r="L4314" i="10"/>
  <c r="G4315" i="10"/>
  <c r="H4315" i="10"/>
  <c r="J4315" i="10"/>
  <c r="K4315" i="10" s="1"/>
  <c r="L4315" i="10"/>
  <c r="G4316" i="10"/>
  <c r="H4316" i="10"/>
  <c r="J4316" i="10"/>
  <c r="K4316" i="10" s="1"/>
  <c r="O4316" i="10" s="1"/>
  <c r="L4316" i="10"/>
  <c r="Q4314" i="10" s="1"/>
  <c r="G4317" i="10"/>
  <c r="H4317" i="10"/>
  <c r="J4317" i="10"/>
  <c r="L4317" i="10"/>
  <c r="R4314" i="10" s="1"/>
  <c r="G4318" i="10"/>
  <c r="H4318" i="10"/>
  <c r="J4318" i="10"/>
  <c r="V4318" i="10" s="1"/>
  <c r="L4318" i="10"/>
  <c r="G4319" i="10"/>
  <c r="H4319" i="10"/>
  <c r="J4319" i="10"/>
  <c r="L4319" i="10"/>
  <c r="G4320" i="10"/>
  <c r="H4320" i="10"/>
  <c r="J4320" i="10"/>
  <c r="K4320" i="10" s="1"/>
  <c r="L4320" i="10"/>
  <c r="Q4318" i="10" s="1"/>
  <c r="G4321" i="10"/>
  <c r="H4321" i="10"/>
  <c r="J4321" i="10"/>
  <c r="L4321" i="10"/>
  <c r="R4318" i="10" s="1"/>
  <c r="G4322" i="10"/>
  <c r="H4322" i="10"/>
  <c r="J4322" i="10"/>
  <c r="V4322" i="10" s="1"/>
  <c r="L4322" i="10"/>
  <c r="G4323" i="10"/>
  <c r="H4323" i="10"/>
  <c r="J4323" i="10"/>
  <c r="L4323" i="10"/>
  <c r="G4324" i="10"/>
  <c r="H4324" i="10"/>
  <c r="J4324" i="10"/>
  <c r="L4324" i="10"/>
  <c r="Q4322" i="10" s="1"/>
  <c r="G4325" i="10"/>
  <c r="H4325" i="10"/>
  <c r="J4325" i="10"/>
  <c r="K4325" i="10" s="1"/>
  <c r="L4325" i="10"/>
  <c r="R4322" i="10" s="1"/>
  <c r="G4326" i="10"/>
  <c r="H4326" i="10"/>
  <c r="J4326" i="10"/>
  <c r="L4326" i="10"/>
  <c r="G4327" i="10"/>
  <c r="H4327" i="10"/>
  <c r="J4327" i="10"/>
  <c r="K4327" i="10" s="1"/>
  <c r="O4327" i="10" s="1"/>
  <c r="L4327" i="10"/>
  <c r="G4328" i="10"/>
  <c r="H4328" i="10"/>
  <c r="J4328" i="10"/>
  <c r="K4328" i="10" s="1"/>
  <c r="O4328" i="10" s="1"/>
  <c r="L4328" i="10"/>
  <c r="Q4326" i="10" s="1"/>
  <c r="G4329" i="10"/>
  <c r="H4329" i="10"/>
  <c r="J4329" i="10"/>
  <c r="K4329" i="10" s="1"/>
  <c r="N4329" i="10" s="1"/>
  <c r="L4329" i="10"/>
  <c r="R4326" i="10" s="1"/>
  <c r="G4330" i="10"/>
  <c r="H4330" i="10"/>
  <c r="J4330" i="10"/>
  <c r="L4330" i="10"/>
  <c r="G4331" i="10"/>
  <c r="H4331" i="10"/>
  <c r="J4331" i="10"/>
  <c r="L4331" i="10"/>
  <c r="G4332" i="10"/>
  <c r="H4332" i="10"/>
  <c r="J4332" i="10"/>
  <c r="K4332" i="10" s="1"/>
  <c r="L4332" i="10"/>
  <c r="Q4330" i="10" s="1"/>
  <c r="G4333" i="10"/>
  <c r="H4333" i="10"/>
  <c r="J4333" i="10"/>
  <c r="L4333" i="10"/>
  <c r="R4330" i="10" s="1"/>
  <c r="G4334" i="10"/>
  <c r="H4334" i="10"/>
  <c r="J4334" i="10"/>
  <c r="L4334" i="10"/>
  <c r="G4335" i="10"/>
  <c r="H4335" i="10"/>
  <c r="J4335" i="10"/>
  <c r="K4335" i="10" s="1"/>
  <c r="N4335" i="10" s="1"/>
  <c r="L4335" i="10"/>
  <c r="G4336" i="10"/>
  <c r="H4336" i="10"/>
  <c r="J4336" i="10"/>
  <c r="K4336" i="10" s="1"/>
  <c r="O4336" i="10" s="1"/>
  <c r="L4336" i="10"/>
  <c r="Q4334" i="10" s="1"/>
  <c r="G4337" i="10"/>
  <c r="H4337" i="10"/>
  <c r="J4337" i="10"/>
  <c r="L4337" i="10"/>
  <c r="R4334" i="10" s="1"/>
  <c r="G4338" i="10"/>
  <c r="H4338" i="10"/>
  <c r="J4338" i="10"/>
  <c r="V4338" i="10" s="1"/>
  <c r="L4338" i="10"/>
  <c r="G4339" i="10"/>
  <c r="H4339" i="10"/>
  <c r="J4339" i="10"/>
  <c r="L4339" i="10"/>
  <c r="G4340" i="10"/>
  <c r="H4340" i="10"/>
  <c r="J4340" i="10"/>
  <c r="L4340" i="10"/>
  <c r="Q4338" i="10" s="1"/>
  <c r="G4341" i="10"/>
  <c r="H4341" i="10"/>
  <c r="J4341" i="10"/>
  <c r="L4341" i="10"/>
  <c r="R4338" i="10" s="1"/>
  <c r="G4342" i="10"/>
  <c r="H4342" i="10"/>
  <c r="J4342" i="10"/>
  <c r="L4342" i="10"/>
  <c r="G4343" i="10"/>
  <c r="H4343" i="10"/>
  <c r="J4343" i="10"/>
  <c r="K4343" i="10" s="1"/>
  <c r="M4343" i="10" s="1"/>
  <c r="L4343" i="10"/>
  <c r="G4344" i="10"/>
  <c r="H4344" i="10"/>
  <c r="J4344" i="10"/>
  <c r="L4344" i="10"/>
  <c r="Q4342" i="10" s="1"/>
  <c r="G4345" i="10"/>
  <c r="H4345" i="10"/>
  <c r="J4345" i="10"/>
  <c r="K4345" i="10" s="1"/>
  <c r="O4345" i="10" s="1"/>
  <c r="L4345" i="10"/>
  <c r="R4342" i="10" s="1"/>
  <c r="G4346" i="10"/>
  <c r="H4346" i="10"/>
  <c r="V4346" i="10"/>
  <c r="L4346" i="10"/>
  <c r="G4347" i="10"/>
  <c r="H4347" i="10"/>
  <c r="J4347" i="10"/>
  <c r="K4347" i="10" s="1"/>
  <c r="M4347" i="10" s="1"/>
  <c r="L4347" i="10"/>
  <c r="G4348" i="10"/>
  <c r="H4348" i="10"/>
  <c r="J4348" i="10"/>
  <c r="K4348" i="10" s="1"/>
  <c r="O4348" i="10" s="1"/>
  <c r="L4348" i="10"/>
  <c r="Q4346" i="10" s="1"/>
  <c r="G4349" i="10"/>
  <c r="H4349" i="10"/>
  <c r="J4349" i="10"/>
  <c r="K4349" i="10" s="1"/>
  <c r="L4349" i="10"/>
  <c r="R4346" i="10" s="1"/>
  <c r="G4350" i="10"/>
  <c r="H4350" i="10"/>
  <c r="J4350" i="10"/>
  <c r="V4350" i="10" s="1"/>
  <c r="L4350" i="10"/>
  <c r="G4351" i="10"/>
  <c r="H4351" i="10"/>
  <c r="J4351" i="10"/>
  <c r="L4351" i="10"/>
  <c r="G4352" i="10"/>
  <c r="H4352" i="10"/>
  <c r="J4352" i="10"/>
  <c r="K4352" i="10" s="1"/>
  <c r="L4352" i="10"/>
  <c r="Q4350" i="10" s="1"/>
  <c r="G4353" i="10"/>
  <c r="H4353" i="10"/>
  <c r="J4353" i="10"/>
  <c r="K4353" i="10" s="1"/>
  <c r="M4353" i="10" s="1"/>
  <c r="L4353" i="10"/>
  <c r="R4350" i="10" s="1"/>
  <c r="G4354" i="10"/>
  <c r="H4354" i="10"/>
  <c r="J4354" i="10"/>
  <c r="V4354" i="10" s="1"/>
  <c r="L4354" i="10"/>
  <c r="G4355" i="10"/>
  <c r="H4355" i="10"/>
  <c r="J4355" i="10"/>
  <c r="K4355" i="10" s="1"/>
  <c r="M4355" i="10" s="1"/>
  <c r="L4355" i="10"/>
  <c r="G4356" i="10"/>
  <c r="H4356" i="10"/>
  <c r="J4356" i="10"/>
  <c r="L4356" i="10"/>
  <c r="Q4354" i="10" s="1"/>
  <c r="G4357" i="10"/>
  <c r="H4357" i="10"/>
  <c r="J4357" i="10"/>
  <c r="K4357" i="10" s="1"/>
  <c r="N4357" i="10" s="1"/>
  <c r="L4357" i="10"/>
  <c r="R4354" i="10" s="1"/>
  <c r="G4358" i="10"/>
  <c r="H4358" i="10"/>
  <c r="J4358" i="10"/>
  <c r="V4358" i="10" s="1"/>
  <c r="L4358" i="10"/>
  <c r="G4359" i="10"/>
  <c r="H4359" i="10"/>
  <c r="J4359" i="10"/>
  <c r="K4359" i="10" s="1"/>
  <c r="O4359" i="10" s="1"/>
  <c r="L4359" i="10"/>
  <c r="G4360" i="10"/>
  <c r="H4360" i="10"/>
  <c r="J4360" i="10"/>
  <c r="L4360" i="10"/>
  <c r="Q4358" i="10" s="1"/>
  <c r="G4361" i="10"/>
  <c r="H4361" i="10"/>
  <c r="J4361" i="10"/>
  <c r="L4361" i="10"/>
  <c r="R4358" i="10" s="1"/>
  <c r="G4362" i="10"/>
  <c r="H4362" i="10"/>
  <c r="J4362" i="10"/>
  <c r="V4362" i="10" s="1"/>
  <c r="L4362" i="10"/>
  <c r="G4363" i="10"/>
  <c r="H4363" i="10"/>
  <c r="J4363" i="10"/>
  <c r="L4363" i="10"/>
  <c r="G4364" i="10"/>
  <c r="H4364" i="10"/>
  <c r="J4364" i="10"/>
  <c r="K4364" i="10" s="1"/>
  <c r="O4364" i="10" s="1"/>
  <c r="L4364" i="10"/>
  <c r="Q4362" i="10" s="1"/>
  <c r="G4365" i="10"/>
  <c r="H4365" i="10"/>
  <c r="J4365" i="10"/>
  <c r="L4365" i="10"/>
  <c r="R4362" i="10" s="1"/>
  <c r="G4366" i="10"/>
  <c r="H4366" i="10"/>
  <c r="J4366" i="10"/>
  <c r="L4366" i="10"/>
  <c r="G4367" i="10"/>
  <c r="H4367" i="10"/>
  <c r="J4367" i="10"/>
  <c r="K4367" i="10" s="1"/>
  <c r="L4367" i="10"/>
  <c r="G4368" i="10"/>
  <c r="H4368" i="10"/>
  <c r="J4368" i="10"/>
  <c r="K4368" i="10" s="1"/>
  <c r="L4368" i="10"/>
  <c r="Q4366" i="10" s="1"/>
  <c r="G4369" i="10"/>
  <c r="H4369" i="10"/>
  <c r="J4369" i="10"/>
  <c r="K4369" i="10" s="1"/>
  <c r="N4369" i="10" s="1"/>
  <c r="L4369" i="10"/>
  <c r="R4366" i="10" s="1"/>
  <c r="G4370" i="10"/>
  <c r="H4370" i="10"/>
  <c r="J4370" i="10"/>
  <c r="K4370" i="10" s="1"/>
  <c r="L4370" i="10"/>
  <c r="G4371" i="10"/>
  <c r="H4371" i="10"/>
  <c r="J4371" i="10"/>
  <c r="L4371" i="10"/>
  <c r="G4372" i="10"/>
  <c r="H4372" i="10"/>
  <c r="J4372" i="10"/>
  <c r="K4372" i="10" s="1"/>
  <c r="O4372" i="10" s="1"/>
  <c r="L4372" i="10"/>
  <c r="Q4370" i="10" s="1"/>
  <c r="G4373" i="10"/>
  <c r="H4373" i="10"/>
  <c r="J4373" i="10"/>
  <c r="K4373" i="10" s="1"/>
  <c r="L4373" i="10"/>
  <c r="R4370" i="10" s="1"/>
  <c r="G4374" i="10"/>
  <c r="H4374" i="10"/>
  <c r="J4374" i="10"/>
  <c r="V4374" i="10" s="1"/>
  <c r="L4374" i="10"/>
  <c r="G4375" i="10"/>
  <c r="H4375" i="10"/>
  <c r="J4375" i="10"/>
  <c r="L4375" i="10"/>
  <c r="G4376" i="10"/>
  <c r="H4376" i="10"/>
  <c r="J4376" i="10"/>
  <c r="L4376" i="10"/>
  <c r="Q4374" i="10" s="1"/>
  <c r="G4377" i="10"/>
  <c r="H4377" i="10"/>
  <c r="J4377" i="10"/>
  <c r="I4377" i="10" s="1"/>
  <c r="L4377" i="10"/>
  <c r="R4374" i="10" s="1"/>
  <c r="G4378" i="10"/>
  <c r="H4378" i="10"/>
  <c r="J4378" i="10"/>
  <c r="L4378" i="10"/>
  <c r="G4379" i="10"/>
  <c r="H4379" i="10"/>
  <c r="J4379" i="10"/>
  <c r="K4379" i="10" s="1"/>
  <c r="L4379" i="10"/>
  <c r="G4380" i="10"/>
  <c r="H4380" i="10"/>
  <c r="J4380" i="10"/>
  <c r="L4380" i="10"/>
  <c r="Q4378" i="10" s="1"/>
  <c r="G4381" i="10"/>
  <c r="H4381" i="10"/>
  <c r="J4381" i="10"/>
  <c r="K4381" i="10" s="1"/>
  <c r="O4381" i="10" s="1"/>
  <c r="L4381" i="10"/>
  <c r="R4378" i="10" s="1"/>
  <c r="G4382" i="10"/>
  <c r="H4382" i="10"/>
  <c r="J4382" i="10"/>
  <c r="V4382" i="10" s="1"/>
  <c r="L4382" i="10"/>
  <c r="G4383" i="10"/>
  <c r="H4383" i="10"/>
  <c r="J4383" i="10"/>
  <c r="I4383" i="10" s="1"/>
  <c r="L4383" i="10"/>
  <c r="G4384" i="10"/>
  <c r="H4384" i="10"/>
  <c r="J4384" i="10"/>
  <c r="L4384" i="10"/>
  <c r="Q4382" i="10" s="1"/>
  <c r="G4385" i="10"/>
  <c r="H4385" i="10"/>
  <c r="J4385" i="10"/>
  <c r="K4385" i="10" s="1"/>
  <c r="L4385" i="10"/>
  <c r="R4382" i="10" s="1"/>
  <c r="G4386" i="10"/>
  <c r="H4386" i="10"/>
  <c r="J4386" i="10"/>
  <c r="V4386" i="10" s="1"/>
  <c r="L4386" i="10"/>
  <c r="G4387" i="10"/>
  <c r="H4387" i="10"/>
  <c r="J4387" i="10"/>
  <c r="K4387" i="10" s="1"/>
  <c r="M4387" i="10" s="1"/>
  <c r="L4387" i="10"/>
  <c r="G4388" i="10"/>
  <c r="H4388" i="10"/>
  <c r="J4388" i="10"/>
  <c r="K4388" i="10" s="1"/>
  <c r="L4388" i="10"/>
  <c r="Q4386" i="10" s="1"/>
  <c r="G4389" i="10"/>
  <c r="H4389" i="10"/>
  <c r="J4389" i="10"/>
  <c r="L4389" i="10"/>
  <c r="R4386" i="10" s="1"/>
  <c r="G4390" i="10"/>
  <c r="H4390" i="10"/>
  <c r="J4390" i="10"/>
  <c r="L4390" i="10"/>
  <c r="G4391" i="10"/>
  <c r="H4391" i="10"/>
  <c r="J4391" i="10"/>
  <c r="K4391" i="10" s="1"/>
  <c r="M4391" i="10" s="1"/>
  <c r="L4391" i="10"/>
  <c r="G4392" i="10"/>
  <c r="H4392" i="10"/>
  <c r="J4392" i="10"/>
  <c r="K4392" i="10" s="1"/>
  <c r="L4392" i="10"/>
  <c r="Q4390" i="10" s="1"/>
  <c r="G4393" i="10"/>
  <c r="H4393" i="10"/>
  <c r="J4393" i="10"/>
  <c r="K4393" i="10" s="1"/>
  <c r="O4393" i="10" s="1"/>
  <c r="L4393" i="10"/>
  <c r="R4390" i="10" s="1"/>
  <c r="G4394" i="10"/>
  <c r="H4394" i="10"/>
  <c r="J4394" i="10"/>
  <c r="V4394" i="10" s="1"/>
  <c r="L4394" i="10"/>
  <c r="G4395" i="10"/>
  <c r="H4395" i="10"/>
  <c r="J4395" i="10"/>
  <c r="K4395" i="10" s="1"/>
  <c r="O4395" i="10" s="1"/>
  <c r="L4395" i="10"/>
  <c r="G4396" i="10"/>
  <c r="H4396" i="10"/>
  <c r="J4396" i="10"/>
  <c r="K4396" i="10" s="1"/>
  <c r="N4396" i="10" s="1"/>
  <c r="L4396" i="10"/>
  <c r="Q4394" i="10" s="1"/>
  <c r="G4397" i="10"/>
  <c r="H4397" i="10"/>
  <c r="J4397" i="10"/>
  <c r="L4397" i="10"/>
  <c r="R4394" i="10" s="1"/>
  <c r="G4398" i="10"/>
  <c r="H4398" i="10"/>
  <c r="J4398" i="10"/>
  <c r="L4398" i="10"/>
  <c r="G4399" i="10"/>
  <c r="H4399" i="10"/>
  <c r="J4399" i="10"/>
  <c r="K4399" i="10" s="1"/>
  <c r="M4399" i="10" s="1"/>
  <c r="L4399" i="10"/>
  <c r="G4400" i="10"/>
  <c r="H4400" i="10"/>
  <c r="J4400" i="10"/>
  <c r="K4400" i="10" s="1"/>
  <c r="L4400" i="10"/>
  <c r="Q4398" i="10" s="1"/>
  <c r="G4401" i="10"/>
  <c r="H4401" i="10"/>
  <c r="J4401" i="10"/>
  <c r="L4401" i="10"/>
  <c r="R4398" i="10" s="1"/>
  <c r="G4402" i="10"/>
  <c r="H4402" i="10"/>
  <c r="J4402" i="10"/>
  <c r="V4402" i="10" s="1"/>
  <c r="L4402" i="10"/>
  <c r="G4403" i="10"/>
  <c r="H4403" i="10"/>
  <c r="J4403" i="10"/>
  <c r="L4403" i="10"/>
  <c r="G4404" i="10"/>
  <c r="H4404" i="10"/>
  <c r="J4404" i="10"/>
  <c r="L4404" i="10"/>
  <c r="Q4402" i="10" s="1"/>
  <c r="G4405" i="10"/>
  <c r="H4405" i="10"/>
  <c r="J4405" i="10"/>
  <c r="L4405" i="10"/>
  <c r="R4402" i="10" s="1"/>
  <c r="G4406" i="10"/>
  <c r="H4406" i="10"/>
  <c r="J4406" i="10"/>
  <c r="L4406" i="10"/>
  <c r="G4407" i="10"/>
  <c r="H4407" i="10"/>
  <c r="J4407" i="10"/>
  <c r="L4407" i="10"/>
  <c r="G4408" i="10"/>
  <c r="H4408" i="10"/>
  <c r="J4408" i="10"/>
  <c r="L4408" i="10"/>
  <c r="Q4406" i="10" s="1"/>
  <c r="G4409" i="10"/>
  <c r="H4409" i="10"/>
  <c r="J4409" i="10"/>
  <c r="L4409" i="10"/>
  <c r="R4406" i="10" s="1"/>
  <c r="G4410" i="10"/>
  <c r="H4410" i="10"/>
  <c r="J4410" i="10"/>
  <c r="V4410" i="10" s="1"/>
  <c r="L4410" i="10"/>
  <c r="G4411" i="10"/>
  <c r="H4411" i="10"/>
  <c r="J4411" i="10"/>
  <c r="L4411" i="10"/>
  <c r="G4412" i="10"/>
  <c r="H4412" i="10"/>
  <c r="J4412" i="10"/>
  <c r="L4412" i="10"/>
  <c r="Q4410" i="10" s="1"/>
  <c r="G4413" i="10"/>
  <c r="H4413" i="10"/>
  <c r="J4413" i="10"/>
  <c r="L4413" i="10"/>
  <c r="R4410" i="10" s="1"/>
  <c r="G4414" i="10"/>
  <c r="H4414" i="10"/>
  <c r="J4414" i="10"/>
  <c r="V4414" i="10" s="1"/>
  <c r="L4414" i="10"/>
  <c r="G4415" i="10"/>
  <c r="H4415" i="10"/>
  <c r="J4415" i="10"/>
  <c r="L4415" i="10"/>
  <c r="G4416" i="10"/>
  <c r="H4416" i="10"/>
  <c r="J4416" i="10"/>
  <c r="L4416" i="10"/>
  <c r="Q4414" i="10" s="1"/>
  <c r="G4417" i="10"/>
  <c r="H4417" i="10"/>
  <c r="J4417" i="10"/>
  <c r="K4417" i="10" s="1"/>
  <c r="O4417" i="10" s="1"/>
  <c r="L4417" i="10"/>
  <c r="R4414" i="10" s="1"/>
  <c r="G4418" i="10"/>
  <c r="H4418" i="10"/>
  <c r="J4418" i="10"/>
  <c r="V4418" i="10" s="1"/>
  <c r="L4418" i="10"/>
  <c r="G4419" i="10"/>
  <c r="H4419" i="10"/>
  <c r="J4419" i="10"/>
  <c r="K4419" i="10" s="1"/>
  <c r="L4419" i="10"/>
  <c r="G4420" i="10"/>
  <c r="H4420" i="10"/>
  <c r="J4420" i="10"/>
  <c r="K4420" i="10" s="1"/>
  <c r="L4420" i="10"/>
  <c r="Q4418" i="10" s="1"/>
  <c r="G4421" i="10"/>
  <c r="H4421" i="10"/>
  <c r="J4421" i="10"/>
  <c r="L4421" i="10"/>
  <c r="R4418" i="10" s="1"/>
  <c r="G4422" i="10"/>
  <c r="H4422" i="10"/>
  <c r="J4422" i="10"/>
  <c r="V4422" i="10" s="1"/>
  <c r="L4422" i="10"/>
  <c r="G4423" i="10"/>
  <c r="H4423" i="10"/>
  <c r="J4423" i="10"/>
  <c r="K4423" i="10" s="1"/>
  <c r="L4423" i="10"/>
  <c r="G4424" i="10"/>
  <c r="H4424" i="10"/>
  <c r="J4424" i="10"/>
  <c r="K4424" i="10" s="1"/>
  <c r="L4424" i="10"/>
  <c r="Q4422" i="10" s="1"/>
  <c r="G4425" i="10"/>
  <c r="H4425" i="10"/>
  <c r="J4425" i="10"/>
  <c r="L4425" i="10"/>
  <c r="R4422" i="10" s="1"/>
  <c r="G4426" i="10"/>
  <c r="H4426" i="10"/>
  <c r="J4426" i="10"/>
  <c r="V4426" i="10" s="1"/>
  <c r="L4426" i="10"/>
  <c r="G4427" i="10"/>
  <c r="H4427" i="10"/>
  <c r="J4427" i="10"/>
  <c r="L4427" i="10"/>
  <c r="G4428" i="10"/>
  <c r="H4428" i="10"/>
  <c r="J4428" i="10"/>
  <c r="K4428" i="10" s="1"/>
  <c r="N4428" i="10" s="1"/>
  <c r="L4428" i="10"/>
  <c r="Q4426" i="10" s="1"/>
  <c r="G4429" i="10"/>
  <c r="H4429" i="10"/>
  <c r="J4429" i="10"/>
  <c r="L4429" i="10"/>
  <c r="R4426" i="10" s="1"/>
  <c r="G4430" i="10"/>
  <c r="H4430" i="10"/>
  <c r="J4430" i="10"/>
  <c r="V4430" i="10" s="1"/>
  <c r="L4430" i="10"/>
  <c r="G4431" i="10"/>
  <c r="H4431" i="10"/>
  <c r="J4431" i="10"/>
  <c r="L4431" i="10"/>
  <c r="G4432" i="10"/>
  <c r="H4432" i="10"/>
  <c r="J4432" i="10"/>
  <c r="K4432" i="10" s="1"/>
  <c r="N4432" i="10" s="1"/>
  <c r="L4432" i="10"/>
  <c r="Q4430" i="10" s="1"/>
  <c r="G4433" i="10"/>
  <c r="H4433" i="10"/>
  <c r="J4433" i="10"/>
  <c r="L4433" i="10"/>
  <c r="R4430" i="10" s="1"/>
  <c r="G4434" i="10"/>
  <c r="H4434" i="10"/>
  <c r="J4434" i="10"/>
  <c r="V4434" i="10" s="1"/>
  <c r="L4434" i="10"/>
  <c r="G4435" i="10"/>
  <c r="H4435" i="10"/>
  <c r="J4435" i="10"/>
  <c r="K4435" i="10" s="1"/>
  <c r="M4435" i="10" s="1"/>
  <c r="L4435" i="10"/>
  <c r="G4436" i="10"/>
  <c r="H4436" i="10"/>
  <c r="J4436" i="10"/>
  <c r="K4436" i="10" s="1"/>
  <c r="L4436" i="10"/>
  <c r="Q4434" i="10" s="1"/>
  <c r="G4437" i="10"/>
  <c r="H4437" i="10"/>
  <c r="J4437" i="10"/>
  <c r="L4437" i="10"/>
  <c r="R4434" i="10" s="1"/>
  <c r="G4438" i="10"/>
  <c r="H4438" i="10"/>
  <c r="J4438" i="10"/>
  <c r="V4438" i="10" s="1"/>
  <c r="L4438" i="10"/>
  <c r="G4439" i="10"/>
  <c r="H4439" i="10"/>
  <c r="J4439" i="10"/>
  <c r="L4439" i="10"/>
  <c r="G4440" i="10"/>
  <c r="H4440" i="10"/>
  <c r="J4440" i="10"/>
  <c r="L4440" i="10"/>
  <c r="Q4438" i="10" s="1"/>
  <c r="G4441" i="10"/>
  <c r="H4441" i="10"/>
  <c r="J4441" i="10"/>
  <c r="L4441" i="10"/>
  <c r="R4438" i="10" s="1"/>
  <c r="G4442" i="10"/>
  <c r="H4442" i="10"/>
  <c r="J4442" i="10"/>
  <c r="V4442" i="10" s="1"/>
  <c r="L4442" i="10"/>
  <c r="G4443" i="10"/>
  <c r="H4443" i="10"/>
  <c r="J4443" i="10"/>
  <c r="K4443" i="10" s="1"/>
  <c r="L4443" i="10"/>
  <c r="G4444" i="10"/>
  <c r="H4444" i="10"/>
  <c r="J4444" i="10"/>
  <c r="K4444" i="10" s="1"/>
  <c r="M4444" i="10" s="1"/>
  <c r="L4444" i="10"/>
  <c r="Q4442" i="10" s="1"/>
  <c r="G4445" i="10"/>
  <c r="H4445" i="10"/>
  <c r="J4445" i="10"/>
  <c r="K4445" i="10" s="1"/>
  <c r="L4445" i="10"/>
  <c r="R4442" i="10" s="1"/>
  <c r="G4446" i="10"/>
  <c r="H4446" i="10"/>
  <c r="J4446" i="10"/>
  <c r="L4446" i="10"/>
  <c r="G4447" i="10"/>
  <c r="H4447" i="10"/>
  <c r="J4447" i="10"/>
  <c r="K4447" i="10" s="1"/>
  <c r="L4447" i="10"/>
  <c r="G4448" i="10"/>
  <c r="H4448" i="10"/>
  <c r="J4448" i="10"/>
  <c r="L4448" i="10"/>
  <c r="Q4446" i="10" s="1"/>
  <c r="G4449" i="10"/>
  <c r="H4449" i="10"/>
  <c r="J4449" i="10"/>
  <c r="K4449" i="10" s="1"/>
  <c r="M4449" i="10" s="1"/>
  <c r="L4449" i="10"/>
  <c r="R4446" i="10" s="1"/>
  <c r="G4450" i="10"/>
  <c r="H4450" i="10"/>
  <c r="J4450" i="10"/>
  <c r="V4450" i="10" s="1"/>
  <c r="L4450" i="10"/>
  <c r="G4451" i="10"/>
  <c r="H4451" i="10"/>
  <c r="J4451" i="10"/>
  <c r="K4451" i="10" s="1"/>
  <c r="N4451" i="10" s="1"/>
  <c r="L4451" i="10"/>
  <c r="G4452" i="10"/>
  <c r="H4452" i="10"/>
  <c r="J4452" i="10"/>
  <c r="K4452" i="10" s="1"/>
  <c r="L4452" i="10"/>
  <c r="Q4450" i="10" s="1"/>
  <c r="G4453" i="10"/>
  <c r="H4453" i="10"/>
  <c r="J4453" i="10"/>
  <c r="K4453" i="10" s="1"/>
  <c r="M4453" i="10" s="1"/>
  <c r="L4453" i="10"/>
  <c r="R4450" i="10" s="1"/>
  <c r="G4454" i="10"/>
  <c r="H4454" i="10"/>
  <c r="J4454" i="10"/>
  <c r="L4454" i="10"/>
  <c r="G4455" i="10"/>
  <c r="H4455" i="10"/>
  <c r="J4455" i="10"/>
  <c r="L4455" i="10"/>
  <c r="G4456" i="10"/>
  <c r="H4456" i="10"/>
  <c r="J4456" i="10"/>
  <c r="L4456" i="10"/>
  <c r="Q4454" i="10" s="1"/>
  <c r="G4457" i="10"/>
  <c r="H4457" i="10"/>
  <c r="J4457" i="10"/>
  <c r="K4457" i="10" s="1"/>
  <c r="O4457" i="10" s="1"/>
  <c r="L4457" i="10"/>
  <c r="R4454" i="10" s="1"/>
  <c r="G4458" i="10"/>
  <c r="H4458" i="10"/>
  <c r="J4458" i="10"/>
  <c r="V4458" i="10" s="1"/>
  <c r="L4458" i="10"/>
  <c r="G4459" i="10"/>
  <c r="H4459" i="10"/>
  <c r="J4459" i="10"/>
  <c r="L4459" i="10"/>
  <c r="G4460" i="10"/>
  <c r="H4460" i="10"/>
  <c r="J4460" i="10"/>
  <c r="K4460" i="10" s="1"/>
  <c r="M4460" i="10" s="1"/>
  <c r="L4460" i="10"/>
  <c r="Q4458" i="10" s="1"/>
  <c r="G4461" i="10"/>
  <c r="H4461" i="10"/>
  <c r="J4461" i="10"/>
  <c r="L4461" i="10"/>
  <c r="R4458" i="10" s="1"/>
  <c r="G4462" i="10"/>
  <c r="H4462" i="10"/>
  <c r="J4462" i="10"/>
  <c r="K4462" i="10" s="1"/>
  <c r="L4462" i="10"/>
  <c r="G4463" i="10"/>
  <c r="H4463" i="10"/>
  <c r="J4463" i="10"/>
  <c r="L4463" i="10"/>
  <c r="G4464" i="10"/>
  <c r="H4464" i="10"/>
  <c r="J4464" i="10"/>
  <c r="K4464" i="10" s="1"/>
  <c r="N4464" i="10" s="1"/>
  <c r="L4464" i="10"/>
  <c r="Q4462" i="10" s="1"/>
  <c r="G4465" i="10"/>
  <c r="H4465" i="10"/>
  <c r="J4465" i="10"/>
  <c r="L4465" i="10"/>
  <c r="R4462" i="10" s="1"/>
  <c r="G4466" i="10"/>
  <c r="H4466" i="10"/>
  <c r="J4466" i="10"/>
  <c r="V4466" i="10" s="1"/>
  <c r="L4466" i="10"/>
  <c r="G4467" i="10"/>
  <c r="H4467" i="10"/>
  <c r="J4467" i="10"/>
  <c r="K4467" i="10" s="1"/>
  <c r="L4467" i="10"/>
  <c r="G4468" i="10"/>
  <c r="H4468" i="10"/>
  <c r="J4468" i="10"/>
  <c r="L4468" i="10"/>
  <c r="Q4466" i="10" s="1"/>
  <c r="G4469" i="10"/>
  <c r="H4469" i="10"/>
  <c r="J4469" i="10"/>
  <c r="K4469" i="10" s="1"/>
  <c r="L4469" i="10"/>
  <c r="R4466" i="10" s="1"/>
  <c r="G4470" i="10"/>
  <c r="H4470" i="10"/>
  <c r="J4470" i="10"/>
  <c r="L4470" i="10"/>
  <c r="G4471" i="10"/>
  <c r="H4471" i="10"/>
  <c r="J4471" i="10"/>
  <c r="K4471" i="10" s="1"/>
  <c r="L4471" i="10"/>
  <c r="G4472" i="10"/>
  <c r="H4472" i="10"/>
  <c r="J4472" i="10"/>
  <c r="K4472" i="10" s="1"/>
  <c r="L4472" i="10"/>
  <c r="Q4470" i="10" s="1"/>
  <c r="G4473" i="10"/>
  <c r="H4473" i="10"/>
  <c r="J4473" i="10"/>
  <c r="L4473" i="10"/>
  <c r="R4470" i="10" s="1"/>
  <c r="G4474" i="10"/>
  <c r="H4474" i="10"/>
  <c r="J4474" i="10"/>
  <c r="V4474" i="10" s="1"/>
  <c r="L4474" i="10"/>
  <c r="G4475" i="10"/>
  <c r="H4475" i="10"/>
  <c r="J4475" i="10"/>
  <c r="L4475" i="10"/>
  <c r="G4476" i="10"/>
  <c r="H4476" i="10"/>
  <c r="J4476" i="10"/>
  <c r="K4476" i="10" s="1"/>
  <c r="M4476" i="10" s="1"/>
  <c r="L4476" i="10"/>
  <c r="Q4474" i="10" s="1"/>
  <c r="G4477" i="10"/>
  <c r="H4477" i="10"/>
  <c r="J4477" i="10"/>
  <c r="L4477" i="10"/>
  <c r="R4474" i="10" s="1"/>
  <c r="G4478" i="10"/>
  <c r="H4478" i="10"/>
  <c r="J4478" i="10"/>
  <c r="L4478" i="10"/>
  <c r="G4479" i="10"/>
  <c r="H4479" i="10"/>
  <c r="J4479" i="10"/>
  <c r="L4479" i="10"/>
  <c r="G4480" i="10"/>
  <c r="H4480" i="10"/>
  <c r="J4480" i="10"/>
  <c r="K4480" i="10" s="1"/>
  <c r="L4480" i="10"/>
  <c r="Q4478" i="10" s="1"/>
  <c r="G4481" i="10"/>
  <c r="H4481" i="10"/>
  <c r="J4481" i="10"/>
  <c r="L4481" i="10"/>
  <c r="R4478" i="10" s="1"/>
  <c r="G4482" i="10"/>
  <c r="H4482" i="10"/>
  <c r="J4482" i="10"/>
  <c r="L4482" i="10"/>
  <c r="G4483" i="10"/>
  <c r="H4483" i="10"/>
  <c r="J4483" i="10"/>
  <c r="K4483" i="10" s="1"/>
  <c r="L4483" i="10"/>
  <c r="G4484" i="10"/>
  <c r="H4484" i="10"/>
  <c r="J4484" i="10"/>
  <c r="K4484" i="10" s="1"/>
  <c r="O4484" i="10" s="1"/>
  <c r="L4484" i="10"/>
  <c r="Q4482" i="10" s="1"/>
  <c r="G4485" i="10"/>
  <c r="H4485" i="10"/>
  <c r="J4485" i="10"/>
  <c r="K4485" i="10" s="1"/>
  <c r="L4485" i="10"/>
  <c r="R4482" i="10" s="1"/>
  <c r="G4486" i="10"/>
  <c r="H4486" i="10"/>
  <c r="J4486" i="10"/>
  <c r="V4486" i="10" s="1"/>
  <c r="L4486" i="10"/>
  <c r="G4487" i="10"/>
  <c r="H4487" i="10"/>
  <c r="J4487" i="10"/>
  <c r="K4487" i="10" s="1"/>
  <c r="O4487" i="10" s="1"/>
  <c r="L4487" i="10"/>
  <c r="G4488" i="10"/>
  <c r="H4488" i="10"/>
  <c r="J4488" i="10"/>
  <c r="L4488" i="10"/>
  <c r="Q4486" i="10" s="1"/>
  <c r="G4489" i="10"/>
  <c r="H4489" i="10"/>
  <c r="J4489" i="10"/>
  <c r="L4489" i="10"/>
  <c r="R4486" i="10" s="1"/>
  <c r="G4490" i="10"/>
  <c r="H4490" i="10"/>
  <c r="J4490" i="10"/>
  <c r="V4490" i="10" s="1"/>
  <c r="L4490" i="10"/>
  <c r="G4491" i="10"/>
  <c r="H4491" i="10"/>
  <c r="J4491" i="10"/>
  <c r="L4491" i="10"/>
  <c r="G4492" i="10"/>
  <c r="H4492" i="10"/>
  <c r="J4492" i="10"/>
  <c r="L4492" i="10"/>
  <c r="Q4490" i="10" s="1"/>
  <c r="G4493" i="10"/>
  <c r="H4493" i="10"/>
  <c r="J4493" i="10"/>
  <c r="L4493" i="10"/>
  <c r="R4490" i="10" s="1"/>
  <c r="G4494" i="10"/>
  <c r="H4494" i="10"/>
  <c r="J4494" i="10"/>
  <c r="L4494" i="10"/>
  <c r="G4495" i="10"/>
  <c r="H4495" i="10"/>
  <c r="J4495" i="10"/>
  <c r="L4495" i="10"/>
  <c r="G4496" i="10"/>
  <c r="H4496" i="10"/>
  <c r="J4496" i="10"/>
  <c r="K4496" i="10" s="1"/>
  <c r="L4496" i="10"/>
  <c r="Q4494" i="10" s="1"/>
  <c r="G4497" i="10"/>
  <c r="H4497" i="10"/>
  <c r="J4497" i="10"/>
  <c r="L4497" i="10"/>
  <c r="R4494" i="10" s="1"/>
  <c r="G4498" i="10"/>
  <c r="H4498" i="10"/>
  <c r="J4498" i="10"/>
  <c r="L4498" i="10"/>
  <c r="G4499" i="10"/>
  <c r="H4499" i="10"/>
  <c r="J4499" i="10"/>
  <c r="K4499" i="10" s="1"/>
  <c r="M4499" i="10" s="1"/>
  <c r="L4499" i="10"/>
  <c r="G4500" i="10"/>
  <c r="H4500" i="10"/>
  <c r="J4500" i="10"/>
  <c r="K4500" i="10" s="1"/>
  <c r="L4500" i="10"/>
  <c r="Q4498" i="10" s="1"/>
  <c r="G4501" i="10"/>
  <c r="H4501" i="10"/>
  <c r="J4501" i="10"/>
  <c r="L4501" i="10"/>
  <c r="R4498" i="10" s="1"/>
  <c r="G4502" i="10"/>
  <c r="H4502" i="10"/>
  <c r="J4502" i="10"/>
  <c r="V4502" i="10" s="1"/>
  <c r="L4502" i="10"/>
  <c r="G4503" i="10"/>
  <c r="H4503" i="10"/>
  <c r="J4503" i="10"/>
  <c r="K4503" i="10" s="1"/>
  <c r="N4503" i="10" s="1"/>
  <c r="L4503" i="10"/>
  <c r="G4504" i="10"/>
  <c r="H4504" i="10"/>
  <c r="J4504" i="10"/>
  <c r="L4504" i="10"/>
  <c r="Q4502" i="10" s="1"/>
  <c r="G4505" i="10"/>
  <c r="H4505" i="10"/>
  <c r="J4505" i="10"/>
  <c r="K4505" i="10" s="1"/>
  <c r="N4505" i="10" s="1"/>
  <c r="L4505" i="10"/>
  <c r="R4502" i="10" s="1"/>
  <c r="G4506" i="10"/>
  <c r="H4506" i="10"/>
  <c r="J4506" i="10"/>
  <c r="V4506" i="10" s="1"/>
  <c r="L4506" i="10"/>
  <c r="G4507" i="10"/>
  <c r="H4507" i="10"/>
  <c r="J4507" i="10"/>
  <c r="K4507" i="10" s="1"/>
  <c r="O4507" i="10" s="1"/>
  <c r="L4507" i="10"/>
  <c r="G4508" i="10"/>
  <c r="H4508" i="10"/>
  <c r="J4508" i="10"/>
  <c r="L4508" i="10"/>
  <c r="Q4506" i="10" s="1"/>
  <c r="G4509" i="10"/>
  <c r="H4509" i="10"/>
  <c r="J4509" i="10"/>
  <c r="L4509" i="10"/>
  <c r="R4506" i="10" s="1"/>
  <c r="G4510" i="10"/>
  <c r="H4510" i="10"/>
  <c r="J4510" i="10"/>
  <c r="V4510" i="10" s="1"/>
  <c r="L4510" i="10"/>
  <c r="G4511" i="10"/>
  <c r="H4511" i="10"/>
  <c r="J4511" i="10"/>
  <c r="L4511" i="10"/>
  <c r="G4512" i="10"/>
  <c r="H4512" i="10"/>
  <c r="J4512" i="10"/>
  <c r="K4512" i="10" s="1"/>
  <c r="M4512" i="10" s="1"/>
  <c r="L4512" i="10"/>
  <c r="Q4510" i="10" s="1"/>
  <c r="G4513" i="10"/>
  <c r="H4513" i="10"/>
  <c r="J4513" i="10"/>
  <c r="K4513" i="10" s="1"/>
  <c r="M4513" i="10" s="1"/>
  <c r="L4513" i="10"/>
  <c r="R4510" i="10" s="1"/>
  <c r="G4514" i="10"/>
  <c r="H4514" i="10"/>
  <c r="J4514" i="10"/>
  <c r="L4514" i="10"/>
  <c r="G4515" i="10"/>
  <c r="H4515" i="10"/>
  <c r="J4515" i="10"/>
  <c r="K4515" i="10" s="1"/>
  <c r="M4515" i="10" s="1"/>
  <c r="L4515" i="10"/>
  <c r="G4516" i="10"/>
  <c r="H4516" i="10"/>
  <c r="J4516" i="10"/>
  <c r="L4516" i="10"/>
  <c r="Q4514" i="10" s="1"/>
  <c r="G4517" i="10"/>
  <c r="H4517" i="10"/>
  <c r="J4517" i="10"/>
  <c r="L4517" i="10"/>
  <c r="R4514" i="10" s="1"/>
  <c r="G4518" i="10"/>
  <c r="H4518" i="10"/>
  <c r="J4518" i="10"/>
  <c r="V4518" i="10" s="1"/>
  <c r="L4518" i="10"/>
  <c r="G4519" i="10"/>
  <c r="H4519" i="10"/>
  <c r="J4519" i="10"/>
  <c r="K4519" i="10" s="1"/>
  <c r="L4519" i="10"/>
  <c r="G4520" i="10"/>
  <c r="H4520" i="10"/>
  <c r="J4520" i="10"/>
  <c r="K4520" i="10" s="1"/>
  <c r="M4520" i="10" s="1"/>
  <c r="L4520" i="10"/>
  <c r="Q4518" i="10" s="1"/>
  <c r="G4521" i="10"/>
  <c r="H4521" i="10"/>
  <c r="J4521" i="10"/>
  <c r="L4521" i="10"/>
  <c r="R4518" i="10" s="1"/>
  <c r="G4522" i="10"/>
  <c r="H4522" i="10"/>
  <c r="J4522" i="10"/>
  <c r="V4522" i="10" s="1"/>
  <c r="L4522" i="10"/>
  <c r="G4523" i="10"/>
  <c r="H4523" i="10"/>
  <c r="J4523" i="10"/>
  <c r="K4523" i="10" s="1"/>
  <c r="M4523" i="10" s="1"/>
  <c r="L4523" i="10"/>
  <c r="G4524" i="10"/>
  <c r="H4524" i="10"/>
  <c r="J4524" i="10"/>
  <c r="K4524" i="10" s="1"/>
  <c r="M4524" i="10" s="1"/>
  <c r="L4524" i="10"/>
  <c r="Q4522" i="10" s="1"/>
  <c r="G4525" i="10"/>
  <c r="H4525" i="10"/>
  <c r="J4525" i="10"/>
  <c r="L4525" i="10"/>
  <c r="R4522" i="10" s="1"/>
  <c r="G4526" i="10"/>
  <c r="H4526" i="10"/>
  <c r="J4526" i="10"/>
  <c r="V4526" i="10" s="1"/>
  <c r="L4526" i="10"/>
  <c r="G4527" i="10"/>
  <c r="H4527" i="10"/>
  <c r="J4527" i="10"/>
  <c r="L4527" i="10"/>
  <c r="G4528" i="10"/>
  <c r="H4528" i="10"/>
  <c r="J4528" i="10"/>
  <c r="L4528" i="10"/>
  <c r="Q4526" i="10" s="1"/>
  <c r="G4529" i="10"/>
  <c r="H4529" i="10"/>
  <c r="J4529" i="10"/>
  <c r="L4529" i="10"/>
  <c r="R4526" i="10" s="1"/>
  <c r="G4530" i="10"/>
  <c r="H4530" i="10"/>
  <c r="J4530" i="10"/>
  <c r="L4530" i="10"/>
  <c r="G4531" i="10"/>
  <c r="H4531" i="10"/>
  <c r="J4531" i="10"/>
  <c r="K4531" i="10" s="1"/>
  <c r="O4531" i="10" s="1"/>
  <c r="L4531" i="10"/>
  <c r="G4532" i="10"/>
  <c r="H4532" i="10"/>
  <c r="J4532" i="10"/>
  <c r="L4532" i="10"/>
  <c r="Q4530" i="10" s="1"/>
  <c r="G4533" i="10"/>
  <c r="H4533" i="10"/>
  <c r="J4533" i="10"/>
  <c r="K4533" i="10" s="1"/>
  <c r="L4533" i="10"/>
  <c r="R4530" i="10" s="1"/>
  <c r="G4534" i="10"/>
  <c r="H4534" i="10"/>
  <c r="J4534" i="10"/>
  <c r="V4534" i="10" s="1"/>
  <c r="L4534" i="10"/>
  <c r="G4535" i="10"/>
  <c r="H4535" i="10"/>
  <c r="J4535" i="10"/>
  <c r="K4535" i="10" s="1"/>
  <c r="L4535" i="10"/>
  <c r="G4536" i="10"/>
  <c r="H4536" i="10"/>
  <c r="J4536" i="10"/>
  <c r="K4536" i="10" s="1"/>
  <c r="M4536" i="10" s="1"/>
  <c r="L4536" i="10"/>
  <c r="Q4534" i="10" s="1"/>
  <c r="G4537" i="10"/>
  <c r="H4537" i="10"/>
  <c r="J4537" i="10"/>
  <c r="L4537" i="10"/>
  <c r="R4534" i="10" s="1"/>
  <c r="G4538" i="10"/>
  <c r="H4538" i="10"/>
  <c r="J4538" i="10"/>
  <c r="L4538" i="10"/>
  <c r="G4539" i="10"/>
  <c r="H4539" i="10"/>
  <c r="J4539" i="10"/>
  <c r="L4539" i="10"/>
  <c r="G4540" i="10"/>
  <c r="H4540" i="10"/>
  <c r="J4540" i="10"/>
  <c r="L4540" i="10"/>
  <c r="Q4538" i="10" s="1"/>
  <c r="G4541" i="10"/>
  <c r="H4541" i="10"/>
  <c r="J4541" i="10"/>
  <c r="K4541" i="10" s="1"/>
  <c r="L4541" i="10"/>
  <c r="R4538" i="10" s="1"/>
  <c r="G4542" i="10"/>
  <c r="H4542" i="10"/>
  <c r="J4542" i="10"/>
  <c r="V4542" i="10" s="1"/>
  <c r="L4542" i="10"/>
  <c r="G4543" i="10"/>
  <c r="H4543" i="10"/>
  <c r="J4543" i="10"/>
  <c r="L4543" i="10"/>
  <c r="G4544" i="10"/>
  <c r="H4544" i="10"/>
  <c r="J4544" i="10"/>
  <c r="K4544" i="10" s="1"/>
  <c r="M4544" i="10" s="1"/>
  <c r="L4544" i="10"/>
  <c r="Q4542" i="10" s="1"/>
  <c r="G4545" i="10"/>
  <c r="H4545" i="10"/>
  <c r="J4545" i="10"/>
  <c r="L4545" i="10"/>
  <c r="R4542" i="10" s="1"/>
  <c r="G4546" i="10"/>
  <c r="H4546" i="10"/>
  <c r="J4546" i="10"/>
  <c r="V4546" i="10" s="1"/>
  <c r="L4546" i="10"/>
  <c r="G4547" i="10"/>
  <c r="H4547" i="10"/>
  <c r="J4547" i="10"/>
  <c r="K4547" i="10" s="1"/>
  <c r="L4547" i="10"/>
  <c r="G4548" i="10"/>
  <c r="H4548" i="10"/>
  <c r="J4548" i="10"/>
  <c r="L4548" i="10"/>
  <c r="Q4546" i="10" s="1"/>
  <c r="G4549" i="10"/>
  <c r="H4549" i="10"/>
  <c r="J4549" i="10"/>
  <c r="K4549" i="10" s="1"/>
  <c r="L4549" i="10"/>
  <c r="R4546" i="10" s="1"/>
  <c r="G4550" i="10"/>
  <c r="H4550" i="10"/>
  <c r="J4550" i="10"/>
  <c r="V4550" i="10" s="1"/>
  <c r="L4550" i="10"/>
  <c r="G4551" i="10"/>
  <c r="H4551" i="10"/>
  <c r="J4551" i="10"/>
  <c r="K4551" i="10" s="1"/>
  <c r="O4551" i="10" s="1"/>
  <c r="L4551" i="10"/>
  <c r="G4552" i="10"/>
  <c r="H4552" i="10"/>
  <c r="J4552" i="10"/>
  <c r="K4552" i="10" s="1"/>
  <c r="L4552" i="10"/>
  <c r="Q4550" i="10" s="1"/>
  <c r="G4553" i="10"/>
  <c r="H4553" i="10"/>
  <c r="J4553" i="10"/>
  <c r="L4553" i="10"/>
  <c r="R4550" i="10" s="1"/>
  <c r="G4554" i="10"/>
  <c r="H4554" i="10"/>
  <c r="J4554" i="10"/>
  <c r="V4554" i="10" s="1"/>
  <c r="L4554" i="10"/>
  <c r="G4555" i="10"/>
  <c r="H4555" i="10"/>
  <c r="J4555" i="10"/>
  <c r="L4555" i="10"/>
  <c r="G4556" i="10"/>
  <c r="H4556" i="10"/>
  <c r="J4556" i="10"/>
  <c r="K4556" i="10" s="1"/>
  <c r="O4556" i="10" s="1"/>
  <c r="L4556" i="10"/>
  <c r="Q4554" i="10" s="1"/>
  <c r="G4557" i="10"/>
  <c r="H4557" i="10"/>
  <c r="J4557" i="10"/>
  <c r="L4557" i="10"/>
  <c r="R4554" i="10" s="1"/>
  <c r="G4558" i="10"/>
  <c r="H4558" i="10"/>
  <c r="J4558" i="10"/>
  <c r="V4558" i="10" s="1"/>
  <c r="L4558" i="10"/>
  <c r="G4559" i="10"/>
  <c r="H4559" i="10"/>
  <c r="J4559" i="10"/>
  <c r="L4559" i="10"/>
  <c r="G4560" i="10"/>
  <c r="H4560" i="10"/>
  <c r="J4560" i="10"/>
  <c r="K4560" i="10" s="1"/>
  <c r="M4560" i="10" s="1"/>
  <c r="L4560" i="10"/>
  <c r="Q4558" i="10" s="1"/>
  <c r="G4561" i="10"/>
  <c r="H4561" i="10"/>
  <c r="J4561" i="10"/>
  <c r="K4561" i="10" s="1"/>
  <c r="O4561" i="10" s="1"/>
  <c r="L4561" i="10"/>
  <c r="R4558" i="10" s="1"/>
  <c r="G4562" i="10"/>
  <c r="H4562" i="10"/>
  <c r="J4562" i="10"/>
  <c r="K4562" i="10" s="1"/>
  <c r="L4562" i="10"/>
  <c r="G4563" i="10"/>
  <c r="H4563" i="10"/>
  <c r="J4563" i="10"/>
  <c r="L4563" i="10"/>
  <c r="G4564" i="10"/>
  <c r="H4564" i="10"/>
  <c r="J4564" i="10"/>
  <c r="L4564" i="10"/>
  <c r="Q4562" i="10" s="1"/>
  <c r="G4565" i="10"/>
  <c r="H4565" i="10"/>
  <c r="J4565" i="10"/>
  <c r="K4565" i="10" s="1"/>
  <c r="L4565" i="10"/>
  <c r="R4562" i="10" s="1"/>
  <c r="G4566" i="10"/>
  <c r="H4566" i="10"/>
  <c r="J4566" i="10"/>
  <c r="V4566" i="10" s="1"/>
  <c r="L4566" i="10"/>
  <c r="G4567" i="10"/>
  <c r="H4567" i="10"/>
  <c r="J4567" i="10"/>
  <c r="K4567" i="10" s="1"/>
  <c r="N4567" i="10" s="1"/>
  <c r="L4567" i="10"/>
  <c r="G4568" i="10"/>
  <c r="H4568" i="10"/>
  <c r="J4568" i="10"/>
  <c r="L4568" i="10"/>
  <c r="Q4566" i="10" s="1"/>
  <c r="G4569" i="10"/>
  <c r="H4569" i="10"/>
  <c r="J4569" i="10"/>
  <c r="K4569" i="10" s="1"/>
  <c r="M4569" i="10" s="1"/>
  <c r="L4569" i="10"/>
  <c r="R4566" i="10" s="1"/>
  <c r="G4570" i="10"/>
  <c r="H4570" i="10"/>
  <c r="J4570" i="10"/>
  <c r="V4570" i="10" s="1"/>
  <c r="L4570" i="10"/>
  <c r="G4571" i="10"/>
  <c r="H4571" i="10"/>
  <c r="J4571" i="10"/>
  <c r="L4571" i="10"/>
  <c r="G4572" i="10"/>
  <c r="H4572" i="10"/>
  <c r="J4572" i="10"/>
  <c r="K4572" i="10" s="1"/>
  <c r="L4572" i="10"/>
  <c r="Q4570" i="10" s="1"/>
  <c r="G4573" i="10"/>
  <c r="H4573" i="10"/>
  <c r="J4573" i="10"/>
  <c r="K4573" i="10" s="1"/>
  <c r="L4573" i="10"/>
  <c r="R4570" i="10" s="1"/>
  <c r="G4574" i="10"/>
  <c r="H4574" i="10"/>
  <c r="J4574" i="10"/>
  <c r="L4574" i="10"/>
  <c r="G4575" i="10"/>
  <c r="H4575" i="10"/>
  <c r="J4575" i="10"/>
  <c r="L4575" i="10"/>
  <c r="G4576" i="10"/>
  <c r="H4576" i="10"/>
  <c r="J4576" i="10"/>
  <c r="L4576" i="10"/>
  <c r="Q4574" i="10" s="1"/>
  <c r="G4577" i="10"/>
  <c r="H4577" i="10"/>
  <c r="J4577" i="10"/>
  <c r="K4577" i="10" s="1"/>
  <c r="N4577" i="10" s="1"/>
  <c r="L4577" i="10"/>
  <c r="R4574" i="10" s="1"/>
  <c r="G4578" i="10"/>
  <c r="H4578" i="10"/>
  <c r="J4578" i="10"/>
  <c r="V4578" i="10" s="1"/>
  <c r="L4578" i="10"/>
  <c r="G4579" i="10"/>
  <c r="H4579" i="10"/>
  <c r="J4579" i="10"/>
  <c r="K4579" i="10" s="1"/>
  <c r="M4579" i="10" s="1"/>
  <c r="L4579" i="10"/>
  <c r="G4580" i="10"/>
  <c r="H4580" i="10"/>
  <c r="J4580" i="10"/>
  <c r="K4580" i="10" s="1"/>
  <c r="L4580" i="10"/>
  <c r="Q4578" i="10" s="1"/>
  <c r="G4581" i="10"/>
  <c r="H4581" i="10"/>
  <c r="J4581" i="10"/>
  <c r="K4581" i="10" s="1"/>
  <c r="N4581" i="10" s="1"/>
  <c r="L4581" i="10"/>
  <c r="R4578" i="10" s="1"/>
  <c r="G4582" i="10"/>
  <c r="H4582" i="10"/>
  <c r="J4582" i="10"/>
  <c r="V4582" i="10" s="1"/>
  <c r="L4582" i="10"/>
  <c r="G4583" i="10"/>
  <c r="H4583" i="10"/>
  <c r="J4583" i="10"/>
  <c r="K4583" i="10" s="1"/>
  <c r="M4583" i="10" s="1"/>
  <c r="L4583" i="10"/>
  <c r="G4584" i="10"/>
  <c r="H4584" i="10"/>
  <c r="J4584" i="10"/>
  <c r="L4584" i="10"/>
  <c r="Q4582" i="10" s="1"/>
  <c r="G4585" i="10"/>
  <c r="H4585" i="10"/>
  <c r="J4585" i="10"/>
  <c r="L4585" i="10"/>
  <c r="R4582" i="10" s="1"/>
  <c r="G4586" i="10"/>
  <c r="H4586" i="10"/>
  <c r="J4586" i="10"/>
  <c r="V4586" i="10" s="1"/>
  <c r="L4586" i="10"/>
  <c r="G4587" i="10"/>
  <c r="H4587" i="10"/>
  <c r="J4587" i="10"/>
  <c r="K4587" i="10" s="1"/>
  <c r="M4587" i="10" s="1"/>
  <c r="L4587" i="10"/>
  <c r="G4588" i="10"/>
  <c r="H4588" i="10"/>
  <c r="J4588" i="10"/>
  <c r="L4588" i="10"/>
  <c r="Q4586" i="10" s="1"/>
  <c r="G4589" i="10"/>
  <c r="H4589" i="10"/>
  <c r="J4589" i="10"/>
  <c r="K4589" i="10" s="1"/>
  <c r="M4589" i="10" s="1"/>
  <c r="L4589" i="10"/>
  <c r="R4586" i="10" s="1"/>
  <c r="G4590" i="10"/>
  <c r="H4590" i="10"/>
  <c r="J4590" i="10"/>
  <c r="L4590" i="10"/>
  <c r="G4591" i="10"/>
  <c r="H4591" i="10"/>
  <c r="J4591" i="10"/>
  <c r="K4591" i="10" s="1"/>
  <c r="O4591" i="10" s="1"/>
  <c r="L4591" i="10"/>
  <c r="G4592" i="10"/>
  <c r="H4592" i="10"/>
  <c r="J4592" i="10"/>
  <c r="K4592" i="10" s="1"/>
  <c r="O4592" i="10" s="1"/>
  <c r="L4592" i="10"/>
  <c r="Q4590" i="10" s="1"/>
  <c r="G4593" i="10"/>
  <c r="H4593" i="10"/>
  <c r="J4593" i="10"/>
  <c r="L4593" i="10"/>
  <c r="R4590" i="10" s="1"/>
  <c r="G4594" i="10"/>
  <c r="H4594" i="10"/>
  <c r="J4594" i="10"/>
  <c r="K4594" i="10" s="1"/>
  <c r="L4594" i="10"/>
  <c r="G4595" i="10"/>
  <c r="H4595" i="10"/>
  <c r="J4595" i="10"/>
  <c r="L4595" i="10"/>
  <c r="G4596" i="10"/>
  <c r="H4596" i="10"/>
  <c r="J4596" i="10"/>
  <c r="L4596" i="10"/>
  <c r="Q4594" i="10" s="1"/>
  <c r="G4597" i="10"/>
  <c r="H4597" i="10"/>
  <c r="J4597" i="10"/>
  <c r="L4597" i="10"/>
  <c r="R4594" i="10" s="1"/>
  <c r="G4598" i="10"/>
  <c r="H4598" i="10"/>
  <c r="J4598" i="10"/>
  <c r="L4598" i="10"/>
  <c r="G4599" i="10"/>
  <c r="H4599" i="10"/>
  <c r="J4599" i="10"/>
  <c r="L4599" i="10"/>
  <c r="G4600" i="10"/>
  <c r="H4600" i="10"/>
  <c r="J4600" i="10"/>
  <c r="L4600" i="10"/>
  <c r="Q4598" i="10" s="1"/>
  <c r="G4601" i="10"/>
  <c r="H4601" i="10"/>
  <c r="J4601" i="10"/>
  <c r="L4601" i="10"/>
  <c r="R4598" i="10" s="1"/>
  <c r="G4602" i="10"/>
  <c r="H4602" i="10"/>
  <c r="J4602" i="10"/>
  <c r="V4602" i="10" s="1"/>
  <c r="L4602" i="10"/>
  <c r="G4603" i="10"/>
  <c r="H4603" i="10"/>
  <c r="J4603" i="10"/>
  <c r="K4603" i="10" s="1"/>
  <c r="M4603" i="10" s="1"/>
  <c r="L4603" i="10"/>
  <c r="G4604" i="10"/>
  <c r="H4604" i="10"/>
  <c r="J4604" i="10"/>
  <c r="L4604" i="10"/>
  <c r="Q4602" i="10" s="1"/>
  <c r="G4605" i="10"/>
  <c r="H4605" i="10"/>
  <c r="J4605" i="10"/>
  <c r="L4605" i="10"/>
  <c r="R4602" i="10" s="1"/>
  <c r="G4606" i="10"/>
  <c r="H4606" i="10"/>
  <c r="J4606" i="10"/>
  <c r="V4606" i="10" s="1"/>
  <c r="L4606" i="10"/>
  <c r="G4607" i="10"/>
  <c r="H4607" i="10"/>
  <c r="J4607" i="10"/>
  <c r="K4607" i="10" s="1"/>
  <c r="N4607" i="10" s="1"/>
  <c r="L4607" i="10"/>
  <c r="G4608" i="10"/>
  <c r="H4608" i="10"/>
  <c r="J4608" i="10"/>
  <c r="L4608" i="10"/>
  <c r="Q4606" i="10" s="1"/>
  <c r="G4609" i="10"/>
  <c r="H4609" i="10"/>
  <c r="J4609" i="10"/>
  <c r="K4609" i="10" s="1"/>
  <c r="L4609" i="10"/>
  <c r="R4606" i="10" s="1"/>
  <c r="G4610" i="10"/>
  <c r="H4610" i="10"/>
  <c r="J4610" i="10"/>
  <c r="V4610" i="10" s="1"/>
  <c r="L4610" i="10"/>
  <c r="G4611" i="10"/>
  <c r="H4611" i="10"/>
  <c r="J4611" i="10"/>
  <c r="L4611" i="10"/>
  <c r="G4612" i="10"/>
  <c r="H4612" i="10"/>
  <c r="J4612" i="10"/>
  <c r="K4612" i="10" s="1"/>
  <c r="N4612" i="10" s="1"/>
  <c r="L4612" i="10"/>
  <c r="Q4610" i="10" s="1"/>
  <c r="G4613" i="10"/>
  <c r="H4613" i="10"/>
  <c r="J4613" i="10"/>
  <c r="K4613" i="10" s="1"/>
  <c r="O4613" i="10" s="1"/>
  <c r="L4613" i="10"/>
  <c r="R4610" i="10" s="1"/>
  <c r="G4614" i="10"/>
  <c r="H4614" i="10"/>
  <c r="J4614" i="10"/>
  <c r="L4614" i="10"/>
  <c r="G4615" i="10"/>
  <c r="H4615" i="10"/>
  <c r="J4615" i="10"/>
  <c r="K4615" i="10" s="1"/>
  <c r="O4615" i="10" s="1"/>
  <c r="L4615" i="10"/>
  <c r="G4616" i="10"/>
  <c r="H4616" i="10"/>
  <c r="J4616" i="10"/>
  <c r="K4616" i="10" s="1"/>
  <c r="L4616" i="10"/>
  <c r="Q4614" i="10" s="1"/>
  <c r="G4617" i="10"/>
  <c r="H4617" i="10"/>
  <c r="J4617" i="10"/>
  <c r="K4617" i="10" s="1"/>
  <c r="N4617" i="10" s="1"/>
  <c r="L4617" i="10"/>
  <c r="R4614" i="10" s="1"/>
  <c r="G4618" i="10"/>
  <c r="H4618" i="10"/>
  <c r="J4618" i="10"/>
  <c r="V4618" i="10" s="1"/>
  <c r="L4618" i="10"/>
  <c r="G4619" i="10"/>
  <c r="H4619" i="10"/>
  <c r="J4619" i="10"/>
  <c r="L4619" i="10"/>
  <c r="G4620" i="10"/>
  <c r="H4620" i="10"/>
  <c r="J4620" i="10"/>
  <c r="K4620" i="10" s="1"/>
  <c r="M4620" i="10" s="1"/>
  <c r="L4620" i="10"/>
  <c r="Q4618" i="10" s="1"/>
  <c r="G4621" i="10"/>
  <c r="H4621" i="10"/>
  <c r="J4621" i="10"/>
  <c r="L4621" i="10"/>
  <c r="R4618" i="10" s="1"/>
  <c r="G4622" i="10"/>
  <c r="H4622" i="10"/>
  <c r="J4622" i="10"/>
  <c r="L4622" i="10"/>
  <c r="G4623" i="10"/>
  <c r="H4623" i="10"/>
  <c r="J4623" i="10"/>
  <c r="K4623" i="10" s="1"/>
  <c r="M4623" i="10" s="1"/>
  <c r="L4623" i="10"/>
  <c r="G4624" i="10"/>
  <c r="H4624" i="10"/>
  <c r="J4624" i="10"/>
  <c r="K4624" i="10" s="1"/>
  <c r="L4624" i="10"/>
  <c r="Q4622" i="10" s="1"/>
  <c r="G4625" i="10"/>
  <c r="H4625" i="10"/>
  <c r="J4625" i="10"/>
  <c r="L4625" i="10"/>
  <c r="R4622" i="10" s="1"/>
  <c r="G4626" i="10"/>
  <c r="H4626" i="10"/>
  <c r="J4626" i="10"/>
  <c r="V4626" i="10" s="1"/>
  <c r="L4626" i="10"/>
  <c r="G4627" i="10"/>
  <c r="H4627" i="10"/>
  <c r="J4627" i="10"/>
  <c r="K4627" i="10" s="1"/>
  <c r="L4627" i="10"/>
  <c r="G4628" i="10"/>
  <c r="H4628" i="10"/>
  <c r="J4628" i="10"/>
  <c r="L4628" i="10"/>
  <c r="Q4626" i="10" s="1"/>
  <c r="G4629" i="10"/>
  <c r="H4629" i="10"/>
  <c r="J4629" i="10"/>
  <c r="K4629" i="10" s="1"/>
  <c r="N4629" i="10" s="1"/>
  <c r="L4629" i="10"/>
  <c r="R4626" i="10" s="1"/>
  <c r="G4630" i="10"/>
  <c r="H4630" i="10"/>
  <c r="J4630" i="10"/>
  <c r="V4630" i="10" s="1"/>
  <c r="L4630" i="10"/>
  <c r="G4631" i="10"/>
  <c r="H4631" i="10"/>
  <c r="J4631" i="10"/>
  <c r="K4631" i="10" s="1"/>
  <c r="M4631" i="10" s="1"/>
  <c r="L4631" i="10"/>
  <c r="G4632" i="10"/>
  <c r="H4632" i="10"/>
  <c r="J4632" i="10"/>
  <c r="K4632" i="10" s="1"/>
  <c r="L4632" i="10"/>
  <c r="Q4630" i="10" s="1"/>
  <c r="G4633" i="10"/>
  <c r="H4633" i="10"/>
  <c r="J4633" i="10"/>
  <c r="K4633" i="10" s="1"/>
  <c r="N4633" i="10" s="1"/>
  <c r="L4633" i="10"/>
  <c r="R4630" i="10" s="1"/>
  <c r="G4634" i="10"/>
  <c r="H4634" i="10"/>
  <c r="J4634" i="10"/>
  <c r="V4634" i="10" s="1"/>
  <c r="L4634" i="10"/>
  <c r="G4635" i="10"/>
  <c r="H4635" i="10"/>
  <c r="J4635" i="10"/>
  <c r="K4635" i="10" s="1"/>
  <c r="L4635" i="10"/>
  <c r="G4636" i="10"/>
  <c r="H4636" i="10"/>
  <c r="J4636" i="10"/>
  <c r="L4636" i="10"/>
  <c r="Q4634" i="10" s="1"/>
  <c r="G4637" i="10"/>
  <c r="H4637" i="10"/>
  <c r="J4637" i="10"/>
  <c r="K4637" i="10" s="1"/>
  <c r="O4637" i="10" s="1"/>
  <c r="L4637" i="10"/>
  <c r="R4634" i="10" s="1"/>
  <c r="G4638" i="10"/>
  <c r="H4638" i="10"/>
  <c r="J4638" i="10"/>
  <c r="V4638" i="10" s="1"/>
  <c r="L4638" i="10"/>
  <c r="G4639" i="10"/>
  <c r="H4639" i="10"/>
  <c r="J4639" i="10"/>
  <c r="K4639" i="10" s="1"/>
  <c r="M4639" i="10" s="1"/>
  <c r="L4639" i="10"/>
  <c r="G4640" i="10"/>
  <c r="H4640" i="10"/>
  <c r="J4640" i="10"/>
  <c r="K4640" i="10" s="1"/>
  <c r="L4640" i="10"/>
  <c r="Q4638" i="10" s="1"/>
  <c r="G4641" i="10"/>
  <c r="H4641" i="10"/>
  <c r="J4641" i="10"/>
  <c r="K4641" i="10" s="1"/>
  <c r="O4641" i="10" s="1"/>
  <c r="L4641" i="10"/>
  <c r="R4638" i="10" s="1"/>
  <c r="G4642" i="10"/>
  <c r="H4642" i="10"/>
  <c r="J4642" i="10"/>
  <c r="K4642" i="10" s="1"/>
  <c r="L4642" i="10"/>
  <c r="G4643" i="10"/>
  <c r="H4643" i="10"/>
  <c r="J4643" i="10"/>
  <c r="K4643" i="10" s="1"/>
  <c r="M4643" i="10" s="1"/>
  <c r="L4643" i="10"/>
  <c r="G4644" i="10"/>
  <c r="H4644" i="10"/>
  <c r="J4644" i="10"/>
  <c r="L4644" i="10"/>
  <c r="Q4642" i="10" s="1"/>
  <c r="G4645" i="10"/>
  <c r="H4645" i="10"/>
  <c r="J4645" i="10"/>
  <c r="K4645" i="10" s="1"/>
  <c r="L4645" i="10"/>
  <c r="R4642" i="10" s="1"/>
  <c r="G4646" i="10"/>
  <c r="H4646" i="10"/>
  <c r="J4646" i="10"/>
  <c r="V4646" i="10" s="1"/>
  <c r="L4646" i="10"/>
  <c r="G4647" i="10"/>
  <c r="H4647" i="10"/>
  <c r="J4647" i="10"/>
  <c r="L4647" i="10"/>
  <c r="G4648" i="10"/>
  <c r="H4648" i="10"/>
  <c r="J4648" i="10"/>
  <c r="L4648" i="10"/>
  <c r="Q4646" i="10" s="1"/>
  <c r="G4649" i="10"/>
  <c r="H4649" i="10"/>
  <c r="J4649" i="10"/>
  <c r="L4649" i="10"/>
  <c r="R4646" i="10" s="1"/>
  <c r="G4650" i="10"/>
  <c r="H4650" i="10"/>
  <c r="J4650" i="10"/>
  <c r="V4650" i="10" s="1"/>
  <c r="L4650" i="10"/>
  <c r="G4651" i="10"/>
  <c r="H4651" i="10"/>
  <c r="J4651" i="10"/>
  <c r="L4651" i="10"/>
  <c r="G4652" i="10"/>
  <c r="H4652" i="10"/>
  <c r="J4652" i="10"/>
  <c r="L4652" i="10"/>
  <c r="Q4650" i="10" s="1"/>
  <c r="G4653" i="10"/>
  <c r="H4653" i="10"/>
  <c r="J4653" i="10"/>
  <c r="K4653" i="10" s="1"/>
  <c r="M4653" i="10" s="1"/>
  <c r="L4653" i="10"/>
  <c r="R4650" i="10" s="1"/>
  <c r="G4654" i="10"/>
  <c r="H4654" i="10"/>
  <c r="J4654" i="10"/>
  <c r="V4654" i="10" s="1"/>
  <c r="L4654" i="10"/>
  <c r="G4655" i="10"/>
  <c r="H4655" i="10"/>
  <c r="J4655" i="10"/>
  <c r="L4655" i="10"/>
  <c r="G4656" i="10"/>
  <c r="H4656" i="10"/>
  <c r="J4656" i="10"/>
  <c r="K4656" i="10" s="1"/>
  <c r="N4656" i="10" s="1"/>
  <c r="L4656" i="10"/>
  <c r="Q4654" i="10" s="1"/>
  <c r="G4657" i="10"/>
  <c r="H4657" i="10"/>
  <c r="J4657" i="10"/>
  <c r="L4657" i="10"/>
  <c r="R4654" i="10" s="1"/>
  <c r="G4658" i="10"/>
  <c r="H4658" i="10"/>
  <c r="J4658" i="10"/>
  <c r="V4658" i="10" s="1"/>
  <c r="L4658" i="10"/>
  <c r="G4659" i="10"/>
  <c r="H4659" i="10"/>
  <c r="J4659" i="10"/>
  <c r="K4659" i="10" s="1"/>
  <c r="M4659" i="10" s="1"/>
  <c r="L4659" i="10"/>
  <c r="G4660" i="10"/>
  <c r="H4660" i="10"/>
  <c r="J4660" i="10"/>
  <c r="K4660" i="10" s="1"/>
  <c r="L4660" i="10"/>
  <c r="Q4658" i="10" s="1"/>
  <c r="G4661" i="10"/>
  <c r="H4661" i="10"/>
  <c r="J4661" i="10"/>
  <c r="L4661" i="10"/>
  <c r="R4658" i="10" s="1"/>
  <c r="G4662" i="10"/>
  <c r="H4662" i="10"/>
  <c r="J4662" i="10"/>
  <c r="V4662" i="10" s="1"/>
  <c r="L4662" i="10"/>
  <c r="G4663" i="10"/>
  <c r="H4663" i="10"/>
  <c r="J4663" i="10"/>
  <c r="K4663" i="10" s="1"/>
  <c r="N4663" i="10" s="1"/>
  <c r="L4663" i="10"/>
  <c r="G4664" i="10"/>
  <c r="H4664" i="10"/>
  <c r="J4664" i="10"/>
  <c r="L4664" i="10"/>
  <c r="Q4662" i="10" s="1"/>
  <c r="G4665" i="10"/>
  <c r="H4665" i="10"/>
  <c r="J4665" i="10"/>
  <c r="K4665" i="10" s="1"/>
  <c r="M4665" i="10" s="1"/>
  <c r="L4665" i="10"/>
  <c r="R4662" i="10" s="1"/>
  <c r="G4666" i="10"/>
  <c r="H4666" i="10"/>
  <c r="J4666" i="10"/>
  <c r="V4666" i="10" s="1"/>
  <c r="L4666" i="10"/>
  <c r="G4667" i="10"/>
  <c r="H4667" i="10"/>
  <c r="J4667" i="10"/>
  <c r="L4667" i="10"/>
  <c r="G4668" i="10"/>
  <c r="H4668" i="10"/>
  <c r="J4668" i="10"/>
  <c r="L4668" i="10"/>
  <c r="Q4666" i="10" s="1"/>
  <c r="G4669" i="10"/>
  <c r="H4669" i="10"/>
  <c r="J4669" i="10"/>
  <c r="K4669" i="10" s="1"/>
  <c r="O4669" i="10" s="1"/>
  <c r="L4669" i="10"/>
  <c r="R4666" i="10" s="1"/>
  <c r="G4670" i="10"/>
  <c r="H4670" i="10"/>
  <c r="J4670" i="10"/>
  <c r="V4670" i="10" s="1"/>
  <c r="L4670" i="10"/>
  <c r="G4671" i="10"/>
  <c r="H4671" i="10"/>
  <c r="J4671" i="10"/>
  <c r="K4671" i="10" s="1"/>
  <c r="L4671" i="10"/>
  <c r="G4672" i="10"/>
  <c r="H4672" i="10"/>
  <c r="J4672" i="10"/>
  <c r="L4672" i="10"/>
  <c r="Q4670" i="10" s="1"/>
  <c r="G4673" i="10"/>
  <c r="H4673" i="10"/>
  <c r="J4673" i="10"/>
  <c r="L4673" i="10"/>
  <c r="R4670" i="10" s="1"/>
  <c r="G4674" i="10"/>
  <c r="H4674" i="10"/>
  <c r="J4674" i="10"/>
  <c r="V4674" i="10" s="1"/>
  <c r="L4674" i="10"/>
  <c r="G4675" i="10"/>
  <c r="H4675" i="10"/>
  <c r="J4675" i="10"/>
  <c r="L4675" i="10"/>
  <c r="G4676" i="10"/>
  <c r="H4676" i="10"/>
  <c r="J4676" i="10"/>
  <c r="L4676" i="10"/>
  <c r="Q4674" i="10" s="1"/>
  <c r="G4677" i="10"/>
  <c r="H4677" i="10"/>
  <c r="J4677" i="10"/>
  <c r="L4677" i="10"/>
  <c r="R4674" i="10" s="1"/>
  <c r="G4678" i="10"/>
  <c r="H4678" i="10"/>
  <c r="J4678" i="10"/>
  <c r="V4678" i="10" s="1"/>
  <c r="L4678" i="10"/>
  <c r="G4679" i="10"/>
  <c r="H4679" i="10"/>
  <c r="J4679" i="10"/>
  <c r="L4679" i="10"/>
  <c r="G4680" i="10"/>
  <c r="H4680" i="10"/>
  <c r="J4680" i="10"/>
  <c r="K4680" i="10" s="1"/>
  <c r="L4680" i="10"/>
  <c r="Q4678" i="10" s="1"/>
  <c r="G4681" i="10"/>
  <c r="H4681" i="10"/>
  <c r="J4681" i="10"/>
  <c r="L4681" i="10"/>
  <c r="R4678" i="10" s="1"/>
  <c r="G4682" i="10"/>
  <c r="H4682" i="10"/>
  <c r="J4682" i="10"/>
  <c r="L4682" i="10"/>
  <c r="G4683" i="10"/>
  <c r="H4683" i="10"/>
  <c r="J4683" i="10"/>
  <c r="K4683" i="10" s="1"/>
  <c r="L4683" i="10"/>
  <c r="G4684" i="10"/>
  <c r="H4684" i="10"/>
  <c r="J4684" i="10"/>
  <c r="K4684" i="10" s="1"/>
  <c r="L4684" i="10"/>
  <c r="Q4682" i="10" s="1"/>
  <c r="G4685" i="10"/>
  <c r="H4685" i="10"/>
  <c r="J4685" i="10"/>
  <c r="L4685" i="10"/>
  <c r="R4682" i="10" s="1"/>
  <c r="G4686" i="10"/>
  <c r="H4686" i="10"/>
  <c r="J4686" i="10"/>
  <c r="L4686" i="10"/>
  <c r="G4687" i="10"/>
  <c r="H4687" i="10"/>
  <c r="J4687" i="10"/>
  <c r="L4687" i="10"/>
  <c r="G4688" i="10"/>
  <c r="H4688" i="10"/>
  <c r="J4688" i="10"/>
  <c r="K4688" i="10" s="1"/>
  <c r="L4688" i="10"/>
  <c r="Q4686" i="10" s="1"/>
  <c r="G4689" i="10"/>
  <c r="H4689" i="10"/>
  <c r="J4689" i="10"/>
  <c r="K4689" i="10" s="1"/>
  <c r="M4689" i="10" s="1"/>
  <c r="L4689" i="10"/>
  <c r="R4686" i="10" s="1"/>
  <c r="G4690" i="10"/>
  <c r="H4690" i="10"/>
  <c r="J4690" i="10"/>
  <c r="V4690" i="10" s="1"/>
  <c r="L4690" i="10"/>
  <c r="G4691" i="10"/>
  <c r="H4691" i="10"/>
  <c r="J4691" i="10"/>
  <c r="K4691" i="10" s="1"/>
  <c r="L4691" i="10"/>
  <c r="G4692" i="10"/>
  <c r="H4692" i="10"/>
  <c r="J4692" i="10"/>
  <c r="K4692" i="10" s="1"/>
  <c r="M4692" i="10" s="1"/>
  <c r="L4692" i="10"/>
  <c r="Q4690" i="10" s="1"/>
  <c r="G4693" i="10"/>
  <c r="H4693" i="10"/>
  <c r="J4693" i="10"/>
  <c r="L4693" i="10"/>
  <c r="R4690" i="10" s="1"/>
  <c r="G4694" i="10"/>
  <c r="H4694" i="10"/>
  <c r="J4694" i="10"/>
  <c r="V4694" i="10" s="1"/>
  <c r="L4694" i="10"/>
  <c r="G4695" i="10"/>
  <c r="H4695" i="10"/>
  <c r="J4695" i="10"/>
  <c r="L4695" i="10"/>
  <c r="G4696" i="10"/>
  <c r="H4696" i="10"/>
  <c r="J4696" i="10"/>
  <c r="L4696" i="10"/>
  <c r="Q4694" i="10" s="1"/>
  <c r="G4697" i="10"/>
  <c r="H4697" i="10"/>
  <c r="J4697" i="10"/>
  <c r="K4697" i="10" s="1"/>
  <c r="N4697" i="10" s="1"/>
  <c r="L4697" i="10"/>
  <c r="R4694" i="10" s="1"/>
  <c r="G4698" i="10"/>
  <c r="H4698" i="10"/>
  <c r="J4698" i="10"/>
  <c r="V4698" i="10" s="1"/>
  <c r="L4698" i="10"/>
  <c r="G4699" i="10"/>
  <c r="H4699" i="10"/>
  <c r="J4699" i="10"/>
  <c r="K4699" i="10" s="1"/>
  <c r="M4699" i="10" s="1"/>
  <c r="L4699" i="10"/>
  <c r="G4700" i="10"/>
  <c r="H4700" i="10"/>
  <c r="J4700" i="10"/>
  <c r="K4700" i="10" s="1"/>
  <c r="L4700" i="10"/>
  <c r="Q4698" i="10" s="1"/>
  <c r="G4701" i="10"/>
  <c r="H4701" i="10"/>
  <c r="J4701" i="10"/>
  <c r="K4701" i="10" s="1"/>
  <c r="O4701" i="10" s="1"/>
  <c r="L4701" i="10"/>
  <c r="R4698" i="10" s="1"/>
  <c r="G4702" i="10"/>
  <c r="H4702" i="10"/>
  <c r="J4702" i="10"/>
  <c r="V4702" i="10" s="1"/>
  <c r="L4702" i="10"/>
  <c r="G4703" i="10"/>
  <c r="H4703" i="10"/>
  <c r="J4703" i="10"/>
  <c r="K4703" i="10" s="1"/>
  <c r="L4703" i="10"/>
  <c r="G4704" i="10"/>
  <c r="H4704" i="10"/>
  <c r="J4704" i="10"/>
  <c r="L4704" i="10"/>
  <c r="Q4702" i="10" s="1"/>
  <c r="G4705" i="10"/>
  <c r="H4705" i="10"/>
  <c r="J4705" i="10"/>
  <c r="L4705" i="10"/>
  <c r="R4702" i="10" s="1"/>
  <c r="G4706" i="10"/>
  <c r="H4706" i="10"/>
  <c r="J4706" i="10"/>
  <c r="V4706" i="10" s="1"/>
  <c r="L4706" i="10"/>
  <c r="G4707" i="10"/>
  <c r="H4707" i="10"/>
  <c r="J4707" i="10"/>
  <c r="K4707" i="10" s="1"/>
  <c r="N4707" i="10" s="1"/>
  <c r="L4707" i="10"/>
  <c r="G4708" i="10"/>
  <c r="H4708" i="10"/>
  <c r="J4708" i="10"/>
  <c r="L4708" i="10"/>
  <c r="Q4706" i="10" s="1"/>
  <c r="G4709" i="10"/>
  <c r="H4709" i="10"/>
  <c r="J4709" i="10"/>
  <c r="L4709" i="10"/>
  <c r="R4706" i="10" s="1"/>
  <c r="G4710" i="10"/>
  <c r="H4710" i="10"/>
  <c r="J4710" i="10"/>
  <c r="V4710" i="10" s="1"/>
  <c r="L4710" i="10"/>
  <c r="G4711" i="10"/>
  <c r="H4711" i="10"/>
  <c r="J4711" i="10"/>
  <c r="K4711" i="10" s="1"/>
  <c r="M4711" i="10" s="1"/>
  <c r="L4711" i="10"/>
  <c r="G4712" i="10"/>
  <c r="H4712" i="10"/>
  <c r="J4712" i="10"/>
  <c r="L4712" i="10"/>
  <c r="Q4710" i="10" s="1"/>
  <c r="G4713" i="10"/>
  <c r="H4713" i="10"/>
  <c r="J4713" i="10"/>
  <c r="K4713" i="10" s="1"/>
  <c r="L4713" i="10"/>
  <c r="R4710" i="10" s="1"/>
  <c r="G4714" i="10"/>
  <c r="H4714" i="10"/>
  <c r="J4714" i="10"/>
  <c r="V4714" i="10" s="1"/>
  <c r="L4714" i="10"/>
  <c r="G4715" i="10"/>
  <c r="H4715" i="10"/>
  <c r="J4715" i="10"/>
  <c r="K4715" i="10" s="1"/>
  <c r="O4715" i="10" s="1"/>
  <c r="L4715" i="10"/>
  <c r="G4716" i="10"/>
  <c r="H4716" i="10"/>
  <c r="J4716" i="10"/>
  <c r="L4716" i="10"/>
  <c r="Q4714" i="10" s="1"/>
  <c r="G4717" i="10"/>
  <c r="H4717" i="10"/>
  <c r="J4717" i="10"/>
  <c r="L4717" i="10"/>
  <c r="R4714" i="10" s="1"/>
  <c r="G4718" i="10"/>
  <c r="H4718" i="10"/>
  <c r="J4718" i="10"/>
  <c r="V4718" i="10" s="1"/>
  <c r="L4718" i="10"/>
  <c r="G4719" i="10"/>
  <c r="H4719" i="10"/>
  <c r="J4719" i="10"/>
  <c r="K4719" i="10" s="1"/>
  <c r="L4719" i="10"/>
  <c r="G4720" i="10"/>
  <c r="H4720" i="10"/>
  <c r="J4720" i="10"/>
  <c r="L4720" i="10"/>
  <c r="Q4718" i="10" s="1"/>
  <c r="G4721" i="10"/>
  <c r="H4721" i="10"/>
  <c r="J4721" i="10"/>
  <c r="K4721" i="10" s="1"/>
  <c r="L4721" i="10"/>
  <c r="R4718" i="10" s="1"/>
  <c r="G4722" i="10"/>
  <c r="H4722" i="10"/>
  <c r="J4722" i="10"/>
  <c r="V4722" i="10" s="1"/>
  <c r="L4722" i="10"/>
  <c r="G4723" i="10"/>
  <c r="H4723" i="10"/>
  <c r="J4723" i="10"/>
  <c r="K4723" i="10" s="1"/>
  <c r="L4723" i="10"/>
  <c r="G4724" i="10"/>
  <c r="H4724" i="10"/>
  <c r="J4724" i="10"/>
  <c r="K4724" i="10" s="1"/>
  <c r="M4724" i="10" s="1"/>
  <c r="L4724" i="10"/>
  <c r="Q4722" i="10" s="1"/>
  <c r="G4725" i="10"/>
  <c r="H4725" i="10"/>
  <c r="J4725" i="10"/>
  <c r="L4725" i="10"/>
  <c r="R4722" i="10" s="1"/>
  <c r="G4726" i="10"/>
  <c r="H4726" i="10"/>
  <c r="J4726" i="10"/>
  <c r="V4726" i="10" s="1"/>
  <c r="L4726" i="10"/>
  <c r="G4727" i="10"/>
  <c r="H4727" i="10"/>
  <c r="J4727" i="10"/>
  <c r="L4727" i="10"/>
  <c r="G4728" i="10"/>
  <c r="H4728" i="10"/>
  <c r="J4728" i="10"/>
  <c r="K4728" i="10" s="1"/>
  <c r="L4728" i="10"/>
  <c r="Q4726" i="10" s="1"/>
  <c r="G4729" i="10"/>
  <c r="H4729" i="10"/>
  <c r="J4729" i="10"/>
  <c r="L4729" i="10"/>
  <c r="R4726" i="10" s="1"/>
  <c r="G4730" i="10"/>
  <c r="H4730" i="10"/>
  <c r="J4730" i="10"/>
  <c r="K4730" i="10" s="1"/>
  <c r="L4730" i="10"/>
  <c r="G4731" i="10"/>
  <c r="H4731" i="10"/>
  <c r="J4731" i="10"/>
  <c r="L4731" i="10"/>
  <c r="G4732" i="10"/>
  <c r="H4732" i="10"/>
  <c r="J4732" i="10"/>
  <c r="L4732" i="10"/>
  <c r="Q4730" i="10" s="1"/>
  <c r="G4733" i="10"/>
  <c r="H4733" i="10"/>
  <c r="J4733" i="10"/>
  <c r="L4733" i="10"/>
  <c r="R4730" i="10" s="1"/>
  <c r="G4734" i="10"/>
  <c r="H4734" i="10"/>
  <c r="J4734" i="10"/>
  <c r="V4734" i="10" s="1"/>
  <c r="L4734" i="10"/>
  <c r="G4735" i="10"/>
  <c r="H4735" i="10"/>
  <c r="J4735" i="10"/>
  <c r="L4735" i="10"/>
  <c r="G4736" i="10"/>
  <c r="H4736" i="10"/>
  <c r="J4736" i="10"/>
  <c r="K4736" i="10" s="1"/>
  <c r="N4736" i="10" s="1"/>
  <c r="L4736" i="10"/>
  <c r="Q4734" i="10" s="1"/>
  <c r="G4737" i="10"/>
  <c r="H4737" i="10"/>
  <c r="J4737" i="10"/>
  <c r="K4737" i="10" s="1"/>
  <c r="N4737" i="10" s="1"/>
  <c r="L4737" i="10"/>
  <c r="R4734" i="10" s="1"/>
  <c r="G4738" i="10"/>
  <c r="H4738" i="10"/>
  <c r="J4738" i="10"/>
  <c r="K4738" i="10" s="1"/>
  <c r="L4738" i="10"/>
  <c r="G4739" i="10"/>
  <c r="H4739" i="10"/>
  <c r="J4739" i="10"/>
  <c r="L4739" i="10"/>
  <c r="G4740" i="10"/>
  <c r="H4740" i="10"/>
  <c r="J4740" i="10"/>
  <c r="L4740" i="10"/>
  <c r="Q4738" i="10" s="1"/>
  <c r="G4741" i="10"/>
  <c r="H4741" i="10"/>
  <c r="J4741" i="10"/>
  <c r="L4741" i="10"/>
  <c r="R4738" i="10" s="1"/>
  <c r="G4742" i="10"/>
  <c r="H4742" i="10"/>
  <c r="J4742" i="10"/>
  <c r="V4742" i="10" s="1"/>
  <c r="L4742" i="10"/>
  <c r="G4743" i="10"/>
  <c r="H4743" i="10"/>
  <c r="J4743" i="10"/>
  <c r="K4743" i="10" s="1"/>
  <c r="M4743" i="10" s="1"/>
  <c r="L4743" i="10"/>
  <c r="G4744" i="10"/>
  <c r="H4744" i="10"/>
  <c r="J4744" i="10"/>
  <c r="L4744" i="10"/>
  <c r="Q4742" i="10" s="1"/>
  <c r="G4745" i="10"/>
  <c r="H4745" i="10"/>
  <c r="J4745" i="10"/>
  <c r="K4745" i="10" s="1"/>
  <c r="M4745" i="10" s="1"/>
  <c r="L4745" i="10"/>
  <c r="R4742" i="10" s="1"/>
  <c r="G4746" i="10"/>
  <c r="H4746" i="10"/>
  <c r="J4746" i="10"/>
  <c r="V4746" i="10" s="1"/>
  <c r="L4746" i="10"/>
  <c r="G4747" i="10"/>
  <c r="H4747" i="10"/>
  <c r="J4747" i="10"/>
  <c r="K4747" i="10" s="1"/>
  <c r="N4747" i="10" s="1"/>
  <c r="L4747" i="10"/>
  <c r="G4748" i="10"/>
  <c r="H4748" i="10"/>
  <c r="J4748" i="10"/>
  <c r="K4748" i="10" s="1"/>
  <c r="M4748" i="10" s="1"/>
  <c r="L4748" i="10"/>
  <c r="Q4746" i="10" s="1"/>
  <c r="G4749" i="10"/>
  <c r="H4749" i="10"/>
  <c r="J4749" i="10"/>
  <c r="L4749" i="10"/>
  <c r="R4746" i="10" s="1"/>
  <c r="G4750" i="10"/>
  <c r="H4750" i="10"/>
  <c r="J4750" i="10"/>
  <c r="V4750" i="10" s="1"/>
  <c r="L4750" i="10"/>
  <c r="G4751" i="10"/>
  <c r="H4751" i="10"/>
  <c r="J4751" i="10"/>
  <c r="L4751" i="10"/>
  <c r="G4752" i="10"/>
  <c r="H4752" i="10"/>
  <c r="J4752" i="10"/>
  <c r="L4752" i="10"/>
  <c r="Q4750" i="10" s="1"/>
  <c r="G4753" i="10"/>
  <c r="H4753" i="10"/>
  <c r="J4753" i="10"/>
  <c r="K4753" i="10" s="1"/>
  <c r="O4753" i="10" s="1"/>
  <c r="L4753" i="10"/>
  <c r="R4750" i="10" s="1"/>
  <c r="G4754" i="10"/>
  <c r="H4754" i="10"/>
  <c r="J4754" i="10"/>
  <c r="L4754" i="10"/>
  <c r="G4755" i="10"/>
  <c r="H4755" i="10"/>
  <c r="J4755" i="10"/>
  <c r="L4755" i="10"/>
  <c r="G4756" i="10"/>
  <c r="H4756" i="10"/>
  <c r="J4756" i="10"/>
  <c r="K4756" i="10" s="1"/>
  <c r="O4756" i="10" s="1"/>
  <c r="L4756" i="10"/>
  <c r="Q4754" i="10" s="1"/>
  <c r="G4757" i="10"/>
  <c r="H4757" i="10"/>
  <c r="J4757" i="10"/>
  <c r="K4757" i="10" s="1"/>
  <c r="O4757" i="10" s="1"/>
  <c r="L4757" i="10"/>
  <c r="R4754" i="10" s="1"/>
  <c r="G4758" i="10"/>
  <c r="H4758" i="10"/>
  <c r="J4758" i="10"/>
  <c r="V4758" i="10" s="1"/>
  <c r="L4758" i="10"/>
  <c r="G4759" i="10"/>
  <c r="H4759" i="10"/>
  <c r="J4759" i="10"/>
  <c r="K4759" i="10" s="1"/>
  <c r="L4759" i="10"/>
  <c r="G4760" i="10"/>
  <c r="H4760" i="10"/>
  <c r="J4760" i="10"/>
  <c r="L4760" i="10"/>
  <c r="Q4758" i="10" s="1"/>
  <c r="G4761" i="10"/>
  <c r="H4761" i="10"/>
  <c r="J4761" i="10"/>
  <c r="L4761" i="10"/>
  <c r="R4758" i="10" s="1"/>
  <c r="G4762" i="10"/>
  <c r="H4762" i="10"/>
  <c r="J4762" i="10"/>
  <c r="L4762" i="10"/>
  <c r="G4763" i="10"/>
  <c r="H4763" i="10"/>
  <c r="J4763" i="10"/>
  <c r="K4763" i="10" s="1"/>
  <c r="L4763" i="10"/>
  <c r="G4764" i="10"/>
  <c r="H4764" i="10"/>
  <c r="J4764" i="10"/>
  <c r="L4764" i="10"/>
  <c r="Q4762" i="10" s="1"/>
  <c r="G4765" i="10"/>
  <c r="H4765" i="10"/>
  <c r="J4765" i="10"/>
  <c r="L4765" i="10"/>
  <c r="R4762" i="10" s="1"/>
  <c r="G4766" i="10"/>
  <c r="H4766" i="10"/>
  <c r="J4766" i="10"/>
  <c r="V4766" i="10" s="1"/>
  <c r="L4766" i="10"/>
  <c r="G4767" i="10"/>
  <c r="H4767" i="10"/>
  <c r="J4767" i="10"/>
  <c r="L4767" i="10"/>
  <c r="G4768" i="10"/>
  <c r="H4768" i="10"/>
  <c r="J4768" i="10"/>
  <c r="K4768" i="10" s="1"/>
  <c r="L4768" i="10"/>
  <c r="Q4766" i="10" s="1"/>
  <c r="G4769" i="10"/>
  <c r="H4769" i="10"/>
  <c r="J4769" i="10"/>
  <c r="L4769" i="10"/>
  <c r="R4766" i="10" s="1"/>
  <c r="G4770" i="10"/>
  <c r="H4770" i="10"/>
  <c r="J4770" i="10"/>
  <c r="V4770" i="10" s="1"/>
  <c r="L4770" i="10"/>
  <c r="G4771" i="10"/>
  <c r="H4771" i="10"/>
  <c r="J4771" i="10"/>
  <c r="K4771" i="10" s="1"/>
  <c r="O4771" i="10" s="1"/>
  <c r="L4771" i="10"/>
  <c r="G4772" i="10"/>
  <c r="H4772" i="10"/>
  <c r="J4772" i="10"/>
  <c r="K4772" i="10" s="1"/>
  <c r="N4772" i="10" s="1"/>
  <c r="L4772" i="10"/>
  <c r="Q4770" i="10" s="1"/>
  <c r="G4773" i="10"/>
  <c r="H4773" i="10"/>
  <c r="J4773" i="10"/>
  <c r="K4773" i="10" s="1"/>
  <c r="L4773" i="10"/>
  <c r="R4770" i="10" s="1"/>
  <c r="G4774" i="10"/>
  <c r="H4774" i="10"/>
  <c r="J4774" i="10"/>
  <c r="V4774" i="10" s="1"/>
  <c r="L4774" i="10"/>
  <c r="G4775" i="10"/>
  <c r="H4775" i="10"/>
  <c r="J4775" i="10"/>
  <c r="K4775" i="10" s="1"/>
  <c r="L4775" i="10"/>
  <c r="G4776" i="10"/>
  <c r="H4776" i="10"/>
  <c r="J4776" i="10"/>
  <c r="K4776" i="10" s="1"/>
  <c r="L4776" i="10"/>
  <c r="Q4774" i="10" s="1"/>
  <c r="G4777" i="10"/>
  <c r="H4777" i="10"/>
  <c r="J4777" i="10"/>
  <c r="K4777" i="10" s="1"/>
  <c r="M4777" i="10" s="1"/>
  <c r="L4777" i="10"/>
  <c r="R4774" i="10" s="1"/>
  <c r="G4778" i="10"/>
  <c r="H4778" i="10"/>
  <c r="J4778" i="10"/>
  <c r="V4778" i="10" s="1"/>
  <c r="L4778" i="10"/>
  <c r="G4779" i="10"/>
  <c r="H4779" i="10"/>
  <c r="J4779" i="10"/>
  <c r="K4779" i="10" s="1"/>
  <c r="L4779" i="10"/>
  <c r="G4780" i="10"/>
  <c r="H4780" i="10"/>
  <c r="J4780" i="10"/>
  <c r="K4780" i="10" s="1"/>
  <c r="L4780" i="10"/>
  <c r="Q4778" i="10" s="1"/>
  <c r="G4781" i="10"/>
  <c r="H4781" i="10"/>
  <c r="J4781" i="10"/>
  <c r="L4781" i="10"/>
  <c r="R4778" i="10" s="1"/>
  <c r="G4782" i="10"/>
  <c r="H4782" i="10"/>
  <c r="J4782" i="10"/>
  <c r="V4782" i="10" s="1"/>
  <c r="L4782" i="10"/>
  <c r="G4783" i="10"/>
  <c r="H4783" i="10"/>
  <c r="J4783" i="10"/>
  <c r="L4783" i="10"/>
  <c r="G4784" i="10"/>
  <c r="H4784" i="10"/>
  <c r="J4784" i="10"/>
  <c r="L4784" i="10"/>
  <c r="Q4782" i="10" s="1"/>
  <c r="G4785" i="10"/>
  <c r="H4785" i="10"/>
  <c r="J4785" i="10"/>
  <c r="K4785" i="10" s="1"/>
  <c r="L4785" i="10"/>
  <c r="R4782" i="10" s="1"/>
  <c r="G4786" i="10"/>
  <c r="H4786" i="10"/>
  <c r="J4786" i="10"/>
  <c r="L4786" i="10"/>
  <c r="G4787" i="10"/>
  <c r="H4787" i="10"/>
  <c r="J4787" i="10"/>
  <c r="L4787" i="10"/>
  <c r="G4788" i="10"/>
  <c r="H4788" i="10"/>
  <c r="J4788" i="10"/>
  <c r="L4788" i="10"/>
  <c r="Q4786" i="10" s="1"/>
  <c r="G4789" i="10"/>
  <c r="H4789" i="10"/>
  <c r="J4789" i="10"/>
  <c r="L4789" i="10"/>
  <c r="R4786" i="10" s="1"/>
  <c r="G4790" i="10"/>
  <c r="H4790" i="10"/>
  <c r="J4790" i="10"/>
  <c r="L4790" i="10"/>
  <c r="G4791" i="10"/>
  <c r="H4791" i="10"/>
  <c r="J4791" i="10"/>
  <c r="L4791" i="10"/>
  <c r="G4792" i="10"/>
  <c r="H4792" i="10"/>
  <c r="J4792" i="10"/>
  <c r="L4792" i="10"/>
  <c r="Q4790" i="10" s="1"/>
  <c r="G4793" i="10"/>
  <c r="H4793" i="10"/>
  <c r="J4793" i="10"/>
  <c r="L4793" i="10"/>
  <c r="R4790" i="10" s="1"/>
  <c r="G4794" i="10"/>
  <c r="H4794" i="10"/>
  <c r="J4794" i="10"/>
  <c r="L4794" i="10"/>
  <c r="G4795" i="10"/>
  <c r="H4795" i="10"/>
  <c r="J4795" i="10"/>
  <c r="K4795" i="10" s="1"/>
  <c r="M4795" i="10" s="1"/>
  <c r="L4795" i="10"/>
  <c r="G4796" i="10"/>
  <c r="H4796" i="10"/>
  <c r="J4796" i="10"/>
  <c r="K4796" i="10" s="1"/>
  <c r="M4796" i="10" s="1"/>
  <c r="L4796" i="10"/>
  <c r="Q4794" i="10" s="1"/>
  <c r="G4797" i="10"/>
  <c r="H4797" i="10"/>
  <c r="J4797" i="10"/>
  <c r="K4797" i="10" s="1"/>
  <c r="L4797" i="10"/>
  <c r="R4794" i="10" s="1"/>
  <c r="G4798" i="10"/>
  <c r="H4798" i="10"/>
  <c r="J4798" i="10"/>
  <c r="V4798" i="10" s="1"/>
  <c r="L4798" i="10"/>
  <c r="G4799" i="10"/>
  <c r="H4799" i="10"/>
  <c r="J4799" i="10"/>
  <c r="K4799" i="10" s="1"/>
  <c r="L4799" i="10"/>
  <c r="G4800" i="10"/>
  <c r="H4800" i="10"/>
  <c r="J4800" i="10"/>
  <c r="L4800" i="10"/>
  <c r="Q4798" i="10" s="1"/>
  <c r="G4801" i="10"/>
  <c r="H4801" i="10"/>
  <c r="J4801" i="10"/>
  <c r="K4801" i="10" s="1"/>
  <c r="N4801" i="10" s="1"/>
  <c r="L4801" i="10"/>
  <c r="R4798" i="10" s="1"/>
  <c r="G4802" i="10"/>
  <c r="H4802" i="10"/>
  <c r="J4802" i="10"/>
  <c r="L4802" i="10"/>
  <c r="G4803" i="10"/>
  <c r="H4803" i="10"/>
  <c r="J4803" i="10"/>
  <c r="K4803" i="10" s="1"/>
  <c r="L4803" i="10"/>
  <c r="G4804" i="10"/>
  <c r="H4804" i="10"/>
  <c r="J4804" i="10"/>
  <c r="K4804" i="10" s="1"/>
  <c r="L4804" i="10"/>
  <c r="Q4802" i="10" s="1"/>
  <c r="G4805" i="10"/>
  <c r="H4805" i="10"/>
  <c r="J4805" i="10"/>
  <c r="L4805" i="10"/>
  <c r="R4802" i="10" s="1"/>
  <c r="G4806" i="10"/>
  <c r="H4806" i="10"/>
  <c r="J4806" i="10"/>
  <c r="L4806" i="10"/>
  <c r="G4807" i="10"/>
  <c r="H4807" i="10"/>
  <c r="J4807" i="10"/>
  <c r="K4807" i="10" s="1"/>
  <c r="O4807" i="10" s="1"/>
  <c r="L4807" i="10"/>
  <c r="G4808" i="10"/>
  <c r="H4808" i="10"/>
  <c r="J4808" i="10"/>
  <c r="K4808" i="10" s="1"/>
  <c r="O4808" i="10" s="1"/>
  <c r="L4808" i="10"/>
  <c r="Q4806" i="10" s="1"/>
  <c r="G4809" i="10"/>
  <c r="H4809" i="10"/>
  <c r="J4809" i="10"/>
  <c r="K4809" i="10" s="1"/>
  <c r="L4809" i="10"/>
  <c r="R4806" i="10" s="1"/>
  <c r="G4810" i="10"/>
  <c r="H4810" i="10"/>
  <c r="J4810" i="10"/>
  <c r="L4810" i="10"/>
  <c r="G4811" i="10"/>
  <c r="H4811" i="10"/>
  <c r="J4811" i="10"/>
  <c r="K4811" i="10" s="1"/>
  <c r="O4811" i="10" s="1"/>
  <c r="L4811" i="10"/>
  <c r="G4812" i="10"/>
  <c r="H4812" i="10"/>
  <c r="J4812" i="10"/>
  <c r="L4812" i="10"/>
  <c r="Q4810" i="10" s="1"/>
  <c r="G4813" i="10"/>
  <c r="H4813" i="10"/>
  <c r="J4813" i="10"/>
  <c r="L4813" i="10"/>
  <c r="R4810" i="10" s="1"/>
  <c r="G4814" i="10"/>
  <c r="H4814" i="10"/>
  <c r="J4814" i="10"/>
  <c r="L4814" i="10"/>
  <c r="G4815" i="10"/>
  <c r="H4815" i="10"/>
  <c r="J4815" i="10"/>
  <c r="K4815" i="10" s="1"/>
  <c r="L4815" i="10"/>
  <c r="G4816" i="10"/>
  <c r="H4816" i="10"/>
  <c r="J4816" i="10"/>
  <c r="L4816" i="10"/>
  <c r="Q4814" i="10" s="1"/>
  <c r="G4817" i="10"/>
  <c r="H4817" i="10"/>
  <c r="J4817" i="10"/>
  <c r="K4817" i="10" s="1"/>
  <c r="N4817" i="10" s="1"/>
  <c r="L4817" i="10"/>
  <c r="R4814" i="10" s="1"/>
  <c r="G4818" i="10"/>
  <c r="H4818" i="10"/>
  <c r="J4818" i="10"/>
  <c r="V4818" i="10" s="1"/>
  <c r="L4818" i="10"/>
  <c r="G4819" i="10"/>
  <c r="H4819" i="10"/>
  <c r="J4819" i="10"/>
  <c r="K4819" i="10" s="1"/>
  <c r="L4819" i="10"/>
  <c r="G4820" i="10"/>
  <c r="H4820" i="10"/>
  <c r="J4820" i="10"/>
  <c r="K4820" i="10" s="1"/>
  <c r="L4820" i="10"/>
  <c r="Q4818" i="10" s="1"/>
  <c r="G4821" i="10"/>
  <c r="H4821" i="10"/>
  <c r="J4821" i="10"/>
  <c r="L4821" i="10"/>
  <c r="R4818" i="10" s="1"/>
  <c r="G4822" i="10"/>
  <c r="H4822" i="10"/>
  <c r="J4822" i="10"/>
  <c r="V4822" i="10" s="1"/>
  <c r="L4822" i="10"/>
  <c r="G4823" i="10"/>
  <c r="H4823" i="10"/>
  <c r="J4823" i="10"/>
  <c r="L4823" i="10"/>
  <c r="G4824" i="10"/>
  <c r="H4824" i="10"/>
  <c r="J4824" i="10"/>
  <c r="L4824" i="10"/>
  <c r="Q4822" i="10" s="1"/>
  <c r="G4825" i="10"/>
  <c r="H4825" i="10"/>
  <c r="J4825" i="10"/>
  <c r="L4825" i="10"/>
  <c r="R4822" i="10" s="1"/>
  <c r="G4826" i="10"/>
  <c r="H4826" i="10"/>
  <c r="J4826" i="10"/>
  <c r="L4826" i="10"/>
  <c r="G4827" i="10"/>
  <c r="H4827" i="10"/>
  <c r="J4827" i="10"/>
  <c r="K4827" i="10" s="1"/>
  <c r="O4827" i="10" s="1"/>
  <c r="L4827" i="10"/>
  <c r="G4828" i="10"/>
  <c r="H4828" i="10"/>
  <c r="J4828" i="10"/>
  <c r="K4828" i="10" s="1"/>
  <c r="N4828" i="10" s="1"/>
  <c r="L4828" i="10"/>
  <c r="Q4826" i="10" s="1"/>
  <c r="G4829" i="10"/>
  <c r="H4829" i="10"/>
  <c r="J4829" i="10"/>
  <c r="L4829" i="10"/>
  <c r="R4826" i="10" s="1"/>
  <c r="G4830" i="10"/>
  <c r="H4830" i="10"/>
  <c r="J4830" i="10"/>
  <c r="V4830" i="10" s="1"/>
  <c r="L4830" i="10"/>
  <c r="G4831" i="10"/>
  <c r="H4831" i="10"/>
  <c r="J4831" i="10"/>
  <c r="L4831" i="10"/>
  <c r="G4832" i="10"/>
  <c r="H4832" i="10"/>
  <c r="J4832" i="10"/>
  <c r="L4832" i="10"/>
  <c r="Q4830" i="10" s="1"/>
  <c r="G4833" i="10"/>
  <c r="H4833" i="10"/>
  <c r="J4833" i="10"/>
  <c r="L4833" i="10"/>
  <c r="R4830" i="10" s="1"/>
  <c r="G4834" i="10"/>
  <c r="H4834" i="10"/>
  <c r="J4834" i="10"/>
  <c r="L4834" i="10"/>
  <c r="G4835" i="10"/>
  <c r="H4835" i="10"/>
  <c r="J4835" i="10"/>
  <c r="K4835" i="10" s="1"/>
  <c r="N4835" i="10" s="1"/>
  <c r="L4835" i="10"/>
  <c r="G4836" i="10"/>
  <c r="H4836" i="10"/>
  <c r="J4836" i="10"/>
  <c r="L4836" i="10"/>
  <c r="Q4834" i="10" s="1"/>
  <c r="G4837" i="10"/>
  <c r="H4837" i="10"/>
  <c r="J4837" i="10"/>
  <c r="K4837" i="10" s="1"/>
  <c r="L4837" i="10"/>
  <c r="R4834" i="10" s="1"/>
  <c r="G4838" i="10"/>
  <c r="H4838" i="10"/>
  <c r="J4838" i="10"/>
  <c r="L4838" i="10"/>
  <c r="G4839" i="10"/>
  <c r="H4839" i="10"/>
  <c r="J4839" i="10"/>
  <c r="L4839" i="10"/>
  <c r="G4840" i="10"/>
  <c r="H4840" i="10"/>
  <c r="J4840" i="10"/>
  <c r="K4840" i="10" s="1"/>
  <c r="L4840" i="10"/>
  <c r="Q4838" i="10" s="1"/>
  <c r="G4841" i="10"/>
  <c r="H4841" i="10"/>
  <c r="J4841" i="10"/>
  <c r="K4841" i="10" s="1"/>
  <c r="O4841" i="10" s="1"/>
  <c r="L4841" i="10"/>
  <c r="R4838" i="10" s="1"/>
  <c r="G4842" i="10"/>
  <c r="H4842" i="10"/>
  <c r="J4842" i="10"/>
  <c r="V4842" i="10" s="1"/>
  <c r="L4842" i="10"/>
  <c r="G4843" i="10"/>
  <c r="H4843" i="10"/>
  <c r="J4843" i="10"/>
  <c r="K4843" i="10" s="1"/>
  <c r="O4843" i="10" s="1"/>
  <c r="L4843" i="10"/>
  <c r="G4844" i="10"/>
  <c r="H4844" i="10"/>
  <c r="J4844" i="10"/>
  <c r="L4844" i="10"/>
  <c r="Q4842" i="10" s="1"/>
  <c r="G4845" i="10"/>
  <c r="H4845" i="10"/>
  <c r="J4845" i="10"/>
  <c r="K4845" i="10" s="1"/>
  <c r="O4845" i="10" s="1"/>
  <c r="L4845" i="10"/>
  <c r="R4842" i="10" s="1"/>
  <c r="G4846" i="10"/>
  <c r="H4846" i="10"/>
  <c r="J4846" i="10"/>
  <c r="L4846" i="10"/>
  <c r="G4847" i="10"/>
  <c r="H4847" i="10"/>
  <c r="J4847" i="10"/>
  <c r="L4847" i="10"/>
  <c r="G4848" i="10"/>
  <c r="H4848" i="10"/>
  <c r="J4848" i="10"/>
  <c r="K4848" i="10" s="1"/>
  <c r="L4848" i="10"/>
  <c r="Q4846" i="10" s="1"/>
  <c r="G4849" i="10"/>
  <c r="H4849" i="10"/>
  <c r="J4849" i="10"/>
  <c r="L4849" i="10"/>
  <c r="R4846" i="10" s="1"/>
  <c r="G4850" i="10"/>
  <c r="H4850" i="10"/>
  <c r="J4850" i="10"/>
  <c r="L4850" i="10"/>
  <c r="G4851" i="10"/>
  <c r="H4851" i="10"/>
  <c r="J4851" i="10"/>
  <c r="K4851" i="10" s="1"/>
  <c r="N4851" i="10" s="1"/>
  <c r="L4851" i="10"/>
  <c r="G4852" i="10"/>
  <c r="H4852" i="10"/>
  <c r="J4852" i="10"/>
  <c r="K4852" i="10" s="1"/>
  <c r="O4852" i="10" s="1"/>
  <c r="L4852" i="10"/>
  <c r="Q4850" i="10" s="1"/>
  <c r="G4853" i="10"/>
  <c r="H4853" i="10"/>
  <c r="J4853" i="10"/>
  <c r="L4853" i="10"/>
  <c r="R4850" i="10" s="1"/>
  <c r="G4854" i="10"/>
  <c r="H4854" i="10"/>
  <c r="J4854" i="10"/>
  <c r="L4854" i="10"/>
  <c r="G4855" i="10"/>
  <c r="H4855" i="10"/>
  <c r="J4855" i="10"/>
  <c r="K4855" i="10" s="1"/>
  <c r="L4855" i="10"/>
  <c r="G4856" i="10"/>
  <c r="H4856" i="10"/>
  <c r="J4856" i="10"/>
  <c r="K4856" i="10" s="1"/>
  <c r="O4856" i="10" s="1"/>
  <c r="L4856" i="10"/>
  <c r="Q4854" i="10" s="1"/>
  <c r="G4857" i="10"/>
  <c r="H4857" i="10"/>
  <c r="J4857" i="10"/>
  <c r="K4857" i="10" s="1"/>
  <c r="L4857" i="10"/>
  <c r="R4854" i="10" s="1"/>
  <c r="G4858" i="10"/>
  <c r="H4858" i="10"/>
  <c r="J4858" i="10"/>
  <c r="V4858" i="10" s="1"/>
  <c r="L4858" i="10"/>
  <c r="G4859" i="10"/>
  <c r="H4859" i="10"/>
  <c r="J4859" i="10"/>
  <c r="K4859" i="10" s="1"/>
  <c r="O4859" i="10" s="1"/>
  <c r="L4859" i="10"/>
  <c r="G4860" i="10"/>
  <c r="H4860" i="10"/>
  <c r="J4860" i="10"/>
  <c r="K4860" i="10" s="1"/>
  <c r="L4860" i="10"/>
  <c r="Q4858" i="10" s="1"/>
  <c r="G4861" i="10"/>
  <c r="H4861" i="10"/>
  <c r="J4861" i="10"/>
  <c r="L4861" i="10"/>
  <c r="R4858" i="10" s="1"/>
  <c r="G4862" i="10"/>
  <c r="H4862" i="10"/>
  <c r="J4862" i="10"/>
  <c r="V4862" i="10" s="1"/>
  <c r="L4862" i="10"/>
  <c r="G4863" i="10"/>
  <c r="H4863" i="10"/>
  <c r="J4863" i="10"/>
  <c r="K4863" i="10" s="1"/>
  <c r="N4863" i="10" s="1"/>
  <c r="L4863" i="10"/>
  <c r="G4864" i="10"/>
  <c r="H4864" i="10"/>
  <c r="J4864" i="10"/>
  <c r="K4864" i="10" s="1"/>
  <c r="L4864" i="10"/>
  <c r="Q4862" i="10" s="1"/>
  <c r="G4865" i="10"/>
  <c r="H4865" i="10"/>
  <c r="J4865" i="10"/>
  <c r="K4865" i="10" s="1"/>
  <c r="M4865" i="10" s="1"/>
  <c r="L4865" i="10"/>
  <c r="R4862" i="10" s="1"/>
  <c r="G4866" i="10"/>
  <c r="H4866" i="10"/>
  <c r="J4866" i="10"/>
  <c r="L4866" i="10"/>
  <c r="G4867" i="10"/>
  <c r="H4867" i="10"/>
  <c r="J4867" i="10"/>
  <c r="L4867" i="10"/>
  <c r="G4868" i="10"/>
  <c r="H4868" i="10"/>
  <c r="J4868" i="10"/>
  <c r="L4868" i="10"/>
  <c r="Q4866" i="10" s="1"/>
  <c r="G4869" i="10"/>
  <c r="H4869" i="10"/>
  <c r="J4869" i="10"/>
  <c r="L4869" i="10"/>
  <c r="R4866" i="10" s="1"/>
  <c r="G4870" i="10"/>
  <c r="H4870" i="10"/>
  <c r="J4870" i="10"/>
  <c r="V4870" i="10" s="1"/>
  <c r="L4870" i="10"/>
  <c r="G4871" i="10"/>
  <c r="H4871" i="10"/>
  <c r="J4871" i="10"/>
  <c r="L4871" i="10"/>
  <c r="G4872" i="10"/>
  <c r="H4872" i="10"/>
  <c r="J4872" i="10"/>
  <c r="K4872" i="10" s="1"/>
  <c r="L4872" i="10"/>
  <c r="Q4870" i="10" s="1"/>
  <c r="G4873" i="10"/>
  <c r="H4873" i="10"/>
  <c r="J4873" i="10"/>
  <c r="L4873" i="10"/>
  <c r="R4870" i="10" s="1"/>
  <c r="G4874" i="10"/>
  <c r="H4874" i="10"/>
  <c r="J4874" i="10"/>
  <c r="L4874" i="10"/>
  <c r="G4875" i="10"/>
  <c r="H4875" i="10"/>
  <c r="J4875" i="10"/>
  <c r="K4875" i="10" s="1"/>
  <c r="M4875" i="10" s="1"/>
  <c r="L4875" i="10"/>
  <c r="G4876" i="10"/>
  <c r="H4876" i="10"/>
  <c r="J4876" i="10"/>
  <c r="K4876" i="10" s="1"/>
  <c r="L4876" i="10"/>
  <c r="Q4874" i="10" s="1"/>
  <c r="G4877" i="10"/>
  <c r="H4877" i="10"/>
  <c r="J4877" i="10"/>
  <c r="K4877" i="10" s="1"/>
  <c r="L4877" i="10"/>
  <c r="R4874" i="10" s="1"/>
  <c r="G4878" i="10"/>
  <c r="H4878" i="10"/>
  <c r="J4878" i="10"/>
  <c r="K4878" i="10" s="1"/>
  <c r="L4878" i="10"/>
  <c r="G4879" i="10"/>
  <c r="H4879" i="10"/>
  <c r="J4879" i="10"/>
  <c r="L4879" i="10"/>
  <c r="G4880" i="10"/>
  <c r="H4880" i="10"/>
  <c r="J4880" i="10"/>
  <c r="L4880" i="10"/>
  <c r="Q4878" i="10" s="1"/>
  <c r="G4881" i="10"/>
  <c r="H4881" i="10"/>
  <c r="J4881" i="10"/>
  <c r="K4881" i="10" s="1"/>
  <c r="L4881" i="10"/>
  <c r="R4878" i="10" s="1"/>
  <c r="G4882" i="10"/>
  <c r="H4882" i="10"/>
  <c r="J4882" i="10"/>
  <c r="L4882" i="10"/>
  <c r="G4883" i="10"/>
  <c r="H4883" i="10"/>
  <c r="J4883" i="10"/>
  <c r="K4883" i="10" s="1"/>
  <c r="L4883" i="10"/>
  <c r="G4884" i="10"/>
  <c r="H4884" i="10"/>
  <c r="J4884" i="10"/>
  <c r="L4884" i="10"/>
  <c r="Q4882" i="10" s="1"/>
  <c r="G4885" i="10"/>
  <c r="H4885" i="10"/>
  <c r="J4885" i="10"/>
  <c r="K4885" i="10" s="1"/>
  <c r="M4885" i="10" s="1"/>
  <c r="L4885" i="10"/>
  <c r="R4882" i="10" s="1"/>
  <c r="G4886" i="10"/>
  <c r="H4886" i="10"/>
  <c r="J4886" i="10"/>
  <c r="L4886" i="10"/>
  <c r="G4887" i="10"/>
  <c r="H4887" i="10"/>
  <c r="J4887" i="10"/>
  <c r="L4887" i="10"/>
  <c r="G4888" i="10"/>
  <c r="H4888" i="10"/>
  <c r="J4888" i="10"/>
  <c r="L4888" i="10"/>
  <c r="Q4886" i="10" s="1"/>
  <c r="G4889" i="10"/>
  <c r="H4889" i="10"/>
  <c r="J4889" i="10"/>
  <c r="K4889" i="10" s="1"/>
  <c r="M4889" i="10" s="1"/>
  <c r="L4889" i="10"/>
  <c r="R4886" i="10" s="1"/>
  <c r="G4890" i="10"/>
  <c r="H4890" i="10"/>
  <c r="J4890" i="10"/>
  <c r="V4890" i="10" s="1"/>
  <c r="L4890" i="10"/>
  <c r="G4891" i="10"/>
  <c r="H4891" i="10"/>
  <c r="J4891" i="10"/>
  <c r="K4891" i="10" s="1"/>
  <c r="L4891" i="10"/>
  <c r="G4892" i="10"/>
  <c r="H4892" i="10"/>
  <c r="J4892" i="10"/>
  <c r="K4892" i="10" s="1"/>
  <c r="M4892" i="10" s="1"/>
  <c r="L4892" i="10"/>
  <c r="Q4890" i="10" s="1"/>
  <c r="G4893" i="10"/>
  <c r="H4893" i="10"/>
  <c r="J4893" i="10"/>
  <c r="L4893" i="10"/>
  <c r="R4890" i="10" s="1"/>
  <c r="G4894" i="10"/>
  <c r="H4894" i="10"/>
  <c r="J4894" i="10"/>
  <c r="L4894" i="10"/>
  <c r="G4895" i="10"/>
  <c r="H4895" i="10"/>
  <c r="J4895" i="10"/>
  <c r="K4895" i="10" s="1"/>
  <c r="N4895" i="10" s="1"/>
  <c r="L4895" i="10"/>
  <c r="G4896" i="10"/>
  <c r="H4896" i="10"/>
  <c r="J4896" i="10"/>
  <c r="K4896" i="10" s="1"/>
  <c r="L4896" i="10"/>
  <c r="Q4894" i="10" s="1"/>
  <c r="G4897" i="10"/>
  <c r="H4897" i="10"/>
  <c r="J4897" i="10"/>
  <c r="K4897" i="10" s="1"/>
  <c r="N4897" i="10" s="1"/>
  <c r="L4897" i="10"/>
  <c r="R4894" i="10" s="1"/>
  <c r="G4898" i="10"/>
  <c r="H4898" i="10"/>
  <c r="J4898" i="10"/>
  <c r="V4898" i="10" s="1"/>
  <c r="L4898" i="10"/>
  <c r="G4899" i="10"/>
  <c r="H4899" i="10"/>
  <c r="J4899" i="10"/>
  <c r="K4899" i="10" s="1"/>
  <c r="O4899" i="10" s="1"/>
  <c r="L4899" i="10"/>
  <c r="G4900" i="10"/>
  <c r="H4900" i="10"/>
  <c r="J4900" i="10"/>
  <c r="L4900" i="10"/>
  <c r="Q4898" i="10" s="1"/>
  <c r="G4901" i="10"/>
  <c r="H4901" i="10"/>
  <c r="J4901" i="10"/>
  <c r="K4901" i="10" s="1"/>
  <c r="M4901" i="10" s="1"/>
  <c r="L4901" i="10"/>
  <c r="R4898" i="10" s="1"/>
  <c r="G4902" i="10"/>
  <c r="H4902" i="10"/>
  <c r="J4902" i="10"/>
  <c r="L4902" i="10"/>
  <c r="G4903" i="10"/>
  <c r="H4903" i="10"/>
  <c r="J4903" i="10"/>
  <c r="L4903" i="10"/>
  <c r="G4904" i="10"/>
  <c r="H4904" i="10"/>
  <c r="J4904" i="10"/>
  <c r="L4904" i="10"/>
  <c r="Q4902" i="10" s="1"/>
  <c r="G4905" i="10"/>
  <c r="H4905" i="10"/>
  <c r="J4905" i="10"/>
  <c r="L4905" i="10"/>
  <c r="R4902" i="10" s="1"/>
  <c r="G4906" i="10"/>
  <c r="H4906" i="10"/>
  <c r="J4906" i="10"/>
  <c r="V4906" i="10" s="1"/>
  <c r="L4906" i="10"/>
  <c r="G4907" i="10"/>
  <c r="H4907" i="10"/>
  <c r="J4907" i="10"/>
  <c r="L4907" i="10"/>
  <c r="G4908" i="10"/>
  <c r="H4908" i="10"/>
  <c r="J4908" i="10"/>
  <c r="L4908" i="10"/>
  <c r="Q4906" i="10" s="1"/>
  <c r="G4909" i="10"/>
  <c r="H4909" i="10"/>
  <c r="J4909" i="10"/>
  <c r="L4909" i="10"/>
  <c r="R4906" i="10" s="1"/>
  <c r="G4910" i="10"/>
  <c r="H4910" i="10"/>
  <c r="J4910" i="10"/>
  <c r="K4910" i="10" s="1"/>
  <c r="L4910" i="10"/>
  <c r="G4911" i="10"/>
  <c r="H4911" i="10"/>
  <c r="J4911" i="10"/>
  <c r="K4911" i="10" s="1"/>
  <c r="L4911" i="10"/>
  <c r="G4912" i="10"/>
  <c r="H4912" i="10"/>
  <c r="J4912" i="10"/>
  <c r="L4912" i="10"/>
  <c r="Q4910" i="10" s="1"/>
  <c r="G4913" i="10"/>
  <c r="H4913" i="10"/>
  <c r="J4913" i="10"/>
  <c r="L4913" i="10"/>
  <c r="R4910" i="10" s="1"/>
  <c r="G4914" i="10"/>
  <c r="H4914" i="10"/>
  <c r="J4914" i="10"/>
  <c r="V4914" i="10" s="1"/>
  <c r="L4914" i="10"/>
  <c r="G4915" i="10"/>
  <c r="H4915" i="10"/>
  <c r="J4915" i="10"/>
  <c r="K4915" i="10" s="1"/>
  <c r="L4915" i="10"/>
  <c r="G4916" i="10"/>
  <c r="H4916" i="10"/>
  <c r="J4916" i="10"/>
  <c r="L4916" i="10"/>
  <c r="Q4914" i="10" s="1"/>
  <c r="G4917" i="10"/>
  <c r="H4917" i="10"/>
  <c r="J4917" i="10"/>
  <c r="K4917" i="10" s="1"/>
  <c r="N4917" i="10" s="1"/>
  <c r="L4917" i="10"/>
  <c r="R4914" i="10" s="1"/>
  <c r="G4918" i="10"/>
  <c r="H4918" i="10"/>
  <c r="J4918" i="10"/>
  <c r="L4918" i="10"/>
  <c r="G4919" i="10"/>
  <c r="H4919" i="10"/>
  <c r="J4919" i="10"/>
  <c r="L4919" i="10"/>
  <c r="G4920" i="10"/>
  <c r="H4920" i="10"/>
  <c r="J4920" i="10"/>
  <c r="L4920" i="10"/>
  <c r="Q4918" i="10" s="1"/>
  <c r="G4921" i="10"/>
  <c r="H4921" i="10"/>
  <c r="J4921" i="10"/>
  <c r="K4921" i="10" s="1"/>
  <c r="O4921" i="10" s="1"/>
  <c r="L4921" i="10"/>
  <c r="R4918" i="10" s="1"/>
  <c r="G4922" i="10"/>
  <c r="H4922" i="10"/>
  <c r="J4922" i="10"/>
  <c r="V4922" i="10" s="1"/>
  <c r="L4922" i="10"/>
  <c r="G4923" i="10"/>
  <c r="H4923" i="10"/>
  <c r="J4923" i="10"/>
  <c r="K4923" i="10" s="1"/>
  <c r="L4923" i="10"/>
  <c r="G4924" i="10"/>
  <c r="H4924" i="10"/>
  <c r="J4924" i="10"/>
  <c r="L4924" i="10"/>
  <c r="Q4922" i="10" s="1"/>
  <c r="G4925" i="10"/>
  <c r="H4925" i="10"/>
  <c r="J4925" i="10"/>
  <c r="L4925" i="10"/>
  <c r="R4922" i="10" s="1"/>
  <c r="G4926" i="10"/>
  <c r="H4926" i="10"/>
  <c r="J4926" i="10"/>
  <c r="K4926" i="10" s="1"/>
  <c r="L4926" i="10"/>
  <c r="G4927" i="10"/>
  <c r="H4927" i="10"/>
  <c r="J4927" i="10"/>
  <c r="L4927" i="10"/>
  <c r="G4928" i="10"/>
  <c r="H4928" i="10"/>
  <c r="J4928" i="10"/>
  <c r="K4928" i="10" s="1"/>
  <c r="L4928" i="10"/>
  <c r="Q4926" i="10" s="1"/>
  <c r="G4929" i="10"/>
  <c r="H4929" i="10"/>
  <c r="J4929" i="10"/>
  <c r="K4929" i="10" s="1"/>
  <c r="L4929" i="10"/>
  <c r="R4926" i="10" s="1"/>
  <c r="G4930" i="10"/>
  <c r="H4930" i="10"/>
  <c r="J4930" i="10"/>
  <c r="V4930" i="10" s="1"/>
  <c r="L4930" i="10"/>
  <c r="G4931" i="10"/>
  <c r="H4931" i="10"/>
  <c r="J4931" i="10"/>
  <c r="L4931" i="10"/>
  <c r="G4932" i="10"/>
  <c r="H4932" i="10"/>
  <c r="J4932" i="10"/>
  <c r="L4932" i="10"/>
  <c r="Q4930" i="10" s="1"/>
  <c r="G4933" i="10"/>
  <c r="H4933" i="10"/>
  <c r="J4933" i="10"/>
  <c r="K4933" i="10" s="1"/>
  <c r="L4933" i="10"/>
  <c r="R4930" i="10" s="1"/>
  <c r="G4934" i="10"/>
  <c r="H4934" i="10"/>
  <c r="J4934" i="10"/>
  <c r="L4934" i="10"/>
  <c r="G4935" i="10"/>
  <c r="H4935" i="10"/>
  <c r="J4935" i="10"/>
  <c r="K4935" i="10" s="1"/>
  <c r="L4935" i="10"/>
  <c r="G4936" i="10"/>
  <c r="H4936" i="10"/>
  <c r="J4936" i="10"/>
  <c r="K4936" i="10" s="1"/>
  <c r="O4936" i="10" s="1"/>
  <c r="L4936" i="10"/>
  <c r="Q4934" i="10" s="1"/>
  <c r="G4937" i="10"/>
  <c r="H4937" i="10"/>
  <c r="J4937" i="10"/>
  <c r="L4937" i="10"/>
  <c r="R4934" i="10" s="1"/>
  <c r="G4938" i="10"/>
  <c r="H4938" i="10"/>
  <c r="J4938" i="10"/>
  <c r="V4938" i="10" s="1"/>
  <c r="L4938" i="10"/>
  <c r="G4939" i="10"/>
  <c r="H4939" i="10"/>
  <c r="J4939" i="10"/>
  <c r="L4939" i="10"/>
  <c r="G4940" i="10"/>
  <c r="H4940" i="10"/>
  <c r="J4940" i="10"/>
  <c r="K4940" i="10" s="1"/>
  <c r="M4940" i="10" s="1"/>
  <c r="L4940" i="10"/>
  <c r="Q4938" i="10" s="1"/>
  <c r="G4941" i="10"/>
  <c r="H4941" i="10"/>
  <c r="J4941" i="10"/>
  <c r="K4941" i="10" s="1"/>
  <c r="M4941" i="10" s="1"/>
  <c r="L4941" i="10"/>
  <c r="R4938" i="10" s="1"/>
  <c r="G4942" i="10"/>
  <c r="H4942" i="10"/>
  <c r="J4942" i="10"/>
  <c r="L4942" i="10"/>
  <c r="G4943" i="10"/>
  <c r="H4943" i="10"/>
  <c r="J4943" i="10"/>
  <c r="K4943" i="10" s="1"/>
  <c r="N4943" i="10" s="1"/>
  <c r="L4943" i="10"/>
  <c r="G4944" i="10"/>
  <c r="H4944" i="10"/>
  <c r="J4944" i="10"/>
  <c r="K4944" i="10" s="1"/>
  <c r="L4944" i="10"/>
  <c r="Q4942" i="10" s="1"/>
  <c r="G4945" i="10"/>
  <c r="H4945" i="10"/>
  <c r="J4945" i="10"/>
  <c r="L4945" i="10"/>
  <c r="R4942" i="10" s="1"/>
  <c r="G4946" i="10"/>
  <c r="H4946" i="10"/>
  <c r="J4946" i="10"/>
  <c r="L4946" i="10"/>
  <c r="G4947" i="10"/>
  <c r="H4947" i="10"/>
  <c r="J4947" i="10"/>
  <c r="L4947" i="10"/>
  <c r="G4948" i="10"/>
  <c r="H4948" i="10"/>
  <c r="J4948" i="10"/>
  <c r="L4948" i="10"/>
  <c r="Q4946" i="10" s="1"/>
  <c r="G4949" i="10"/>
  <c r="H4949" i="10"/>
  <c r="J4949" i="10"/>
  <c r="L4949" i="10"/>
  <c r="R4946" i="10" s="1"/>
  <c r="G4950" i="10"/>
  <c r="H4950" i="10"/>
  <c r="J4950" i="10"/>
  <c r="K4950" i="10" s="1"/>
  <c r="L4950" i="10"/>
  <c r="G4951" i="10"/>
  <c r="H4951" i="10"/>
  <c r="J4951" i="10"/>
  <c r="K4951" i="10" s="1"/>
  <c r="N4951" i="10" s="1"/>
  <c r="L4951" i="10"/>
  <c r="G4952" i="10"/>
  <c r="H4952" i="10"/>
  <c r="J4952" i="10"/>
  <c r="K4952" i="10" s="1"/>
  <c r="M4952" i="10" s="1"/>
  <c r="L4952" i="10"/>
  <c r="Q4950" i="10" s="1"/>
  <c r="G4953" i="10"/>
  <c r="H4953" i="10"/>
  <c r="J4953" i="10"/>
  <c r="L4953" i="10"/>
  <c r="R4950" i="10" s="1"/>
  <c r="G4954" i="10"/>
  <c r="H4954" i="10"/>
  <c r="J4954" i="10"/>
  <c r="V4954" i="10" s="1"/>
  <c r="L4954" i="10"/>
  <c r="G4955" i="10"/>
  <c r="H4955" i="10"/>
  <c r="J4955" i="10"/>
  <c r="L4955" i="10"/>
  <c r="G4956" i="10"/>
  <c r="H4956" i="10"/>
  <c r="J4956" i="10"/>
  <c r="K4956" i="10" s="1"/>
  <c r="N4956" i="10" s="1"/>
  <c r="L4956" i="10"/>
  <c r="Q4954" i="10" s="1"/>
  <c r="G4957" i="10"/>
  <c r="H4957" i="10"/>
  <c r="J4957" i="10"/>
  <c r="K4957" i="10" s="1"/>
  <c r="L4957" i="10"/>
  <c r="R4954" i="10" s="1"/>
  <c r="G4958" i="10"/>
  <c r="H4958" i="10"/>
  <c r="J4958" i="10"/>
  <c r="V4958" i="10" s="1"/>
  <c r="L4958" i="10"/>
  <c r="G4959" i="10"/>
  <c r="H4959" i="10"/>
  <c r="J4959" i="10"/>
  <c r="K4959" i="10" s="1"/>
  <c r="N4959" i="10" s="1"/>
  <c r="L4959" i="10"/>
  <c r="G4960" i="10"/>
  <c r="H4960" i="10"/>
  <c r="J4960" i="10"/>
  <c r="L4960" i="10"/>
  <c r="Q4958" i="10" s="1"/>
  <c r="G4961" i="10"/>
  <c r="H4961" i="10"/>
  <c r="J4961" i="10"/>
  <c r="K4961" i="10" s="1"/>
  <c r="N4961" i="10" s="1"/>
  <c r="L4961" i="10"/>
  <c r="R4958" i="10" s="1"/>
  <c r="G4962" i="10"/>
  <c r="H4962" i="10"/>
  <c r="J4962" i="10"/>
  <c r="L4962" i="10"/>
  <c r="G4963" i="10"/>
  <c r="H4963" i="10"/>
  <c r="J4963" i="10"/>
  <c r="K4963" i="10" s="1"/>
  <c r="L4963" i="10"/>
  <c r="G4964" i="10"/>
  <c r="H4964" i="10"/>
  <c r="J4964" i="10"/>
  <c r="L4964" i="10"/>
  <c r="Q4962" i="10" s="1"/>
  <c r="G4965" i="10"/>
  <c r="H4965" i="10"/>
  <c r="J4965" i="10"/>
  <c r="L4965" i="10"/>
  <c r="R4962" i="10" s="1"/>
  <c r="G4966" i="10"/>
  <c r="H4966" i="10"/>
  <c r="J4966" i="10"/>
  <c r="K4966" i="10" s="1"/>
  <c r="L4966" i="10"/>
  <c r="G4967" i="10"/>
  <c r="H4967" i="10"/>
  <c r="J4967" i="10"/>
  <c r="L4967" i="10"/>
  <c r="G4968" i="10"/>
  <c r="H4968" i="10"/>
  <c r="J4968" i="10"/>
  <c r="L4968" i="10"/>
  <c r="Q4966" i="10" s="1"/>
  <c r="G4969" i="10"/>
  <c r="H4969" i="10"/>
  <c r="J4969" i="10"/>
  <c r="L4969" i="10"/>
  <c r="R4966" i="10" s="1"/>
  <c r="G4970" i="10"/>
  <c r="H4970" i="10"/>
  <c r="J4970" i="10"/>
  <c r="L4970" i="10"/>
  <c r="G4971" i="10"/>
  <c r="H4971" i="10"/>
  <c r="J4971" i="10"/>
  <c r="L4971" i="10"/>
  <c r="G4972" i="10"/>
  <c r="H4972" i="10"/>
  <c r="J4972" i="10"/>
  <c r="L4972" i="10"/>
  <c r="Q4970" i="10" s="1"/>
  <c r="G4973" i="10"/>
  <c r="H4973" i="10"/>
  <c r="J4973" i="10"/>
  <c r="L4973" i="10"/>
  <c r="R4970" i="10" s="1"/>
  <c r="G4974" i="10"/>
  <c r="H4974" i="10"/>
  <c r="J4974" i="10"/>
  <c r="K4974" i="10" s="1"/>
  <c r="L4974" i="10"/>
  <c r="G4975" i="10"/>
  <c r="H4975" i="10"/>
  <c r="J4975" i="10"/>
  <c r="L4975" i="10"/>
  <c r="G4976" i="10"/>
  <c r="H4976" i="10"/>
  <c r="J4976" i="10"/>
  <c r="L4976" i="10"/>
  <c r="Q4974" i="10" s="1"/>
  <c r="G4977" i="10"/>
  <c r="H4977" i="10"/>
  <c r="J4977" i="10"/>
  <c r="L4977" i="10"/>
  <c r="R4974" i="10" s="1"/>
  <c r="G4978" i="10"/>
  <c r="H4978" i="10"/>
  <c r="J4978" i="10"/>
  <c r="V4978" i="10" s="1"/>
  <c r="L4978" i="10"/>
  <c r="G4979" i="10"/>
  <c r="H4979" i="10"/>
  <c r="J4979" i="10"/>
  <c r="K4979" i="10" s="1"/>
  <c r="L4979" i="10"/>
  <c r="G4980" i="10"/>
  <c r="H4980" i="10"/>
  <c r="J4980" i="10"/>
  <c r="K4980" i="10" s="1"/>
  <c r="L4980" i="10"/>
  <c r="Q4978" i="10" s="1"/>
  <c r="G4981" i="10"/>
  <c r="H4981" i="10"/>
  <c r="J4981" i="10"/>
  <c r="K4981" i="10" s="1"/>
  <c r="L4981" i="10"/>
  <c r="R4978" i="10" s="1"/>
  <c r="G4982" i="10"/>
  <c r="H4982" i="10"/>
  <c r="J4982" i="10"/>
  <c r="V4982" i="10" s="1"/>
  <c r="L4982" i="10"/>
  <c r="G4983" i="10"/>
  <c r="H4983" i="10"/>
  <c r="J4983" i="10"/>
  <c r="K4983" i="10" s="1"/>
  <c r="N4983" i="10" s="1"/>
  <c r="L4983" i="10"/>
  <c r="G4984" i="10"/>
  <c r="H4984" i="10"/>
  <c r="J4984" i="10"/>
  <c r="L4984" i="10"/>
  <c r="Q4982" i="10" s="1"/>
  <c r="G4985" i="10"/>
  <c r="H4985" i="10"/>
  <c r="J4985" i="10"/>
  <c r="K4985" i="10" s="1"/>
  <c r="N4985" i="10" s="1"/>
  <c r="L4985" i="10"/>
  <c r="R4982" i="10" s="1"/>
  <c r="G4986" i="10"/>
  <c r="H4986" i="10"/>
  <c r="J4986" i="10"/>
  <c r="V4986" i="10" s="1"/>
  <c r="L4986" i="10"/>
  <c r="G4987" i="10"/>
  <c r="H4987" i="10"/>
  <c r="J4987" i="10"/>
  <c r="K4987" i="10" s="1"/>
  <c r="L4987" i="10"/>
  <c r="G4988" i="10"/>
  <c r="H4988" i="10"/>
  <c r="J4988" i="10"/>
  <c r="L4988" i="10"/>
  <c r="Q4986" i="10" s="1"/>
  <c r="G4989" i="10"/>
  <c r="H4989" i="10"/>
  <c r="J4989" i="10"/>
  <c r="K4989" i="10" s="1"/>
  <c r="L4989" i="10"/>
  <c r="R4986" i="10" s="1"/>
  <c r="G4990" i="10"/>
  <c r="H4990" i="10"/>
  <c r="J4990" i="10"/>
  <c r="V4990" i="10" s="1"/>
  <c r="L4990" i="10"/>
  <c r="G4991" i="10"/>
  <c r="H4991" i="10"/>
  <c r="J4991" i="10"/>
  <c r="K4991" i="10" s="1"/>
  <c r="L4991" i="10"/>
  <c r="G4992" i="10"/>
  <c r="H4992" i="10"/>
  <c r="J4992" i="10"/>
  <c r="L4992" i="10"/>
  <c r="Q4990" i="10" s="1"/>
  <c r="G4993" i="10"/>
  <c r="H4993" i="10"/>
  <c r="J4993" i="10"/>
  <c r="K4993" i="10" s="1"/>
  <c r="M4993" i="10" s="1"/>
  <c r="L4993" i="10"/>
  <c r="R4990" i="10" s="1"/>
  <c r="G4994" i="10"/>
  <c r="H4994" i="10"/>
  <c r="J4994" i="10"/>
  <c r="V4994" i="10" s="1"/>
  <c r="L4994" i="10"/>
  <c r="G4995" i="10"/>
  <c r="H4995" i="10"/>
  <c r="J4995" i="10"/>
  <c r="K4995" i="10" s="1"/>
  <c r="L4995" i="10"/>
  <c r="G4996" i="10"/>
  <c r="H4996" i="10"/>
  <c r="J4996" i="10"/>
  <c r="L4996" i="10"/>
  <c r="Q4994" i="10" s="1"/>
  <c r="G4997" i="10"/>
  <c r="H4997" i="10"/>
  <c r="J4997" i="10"/>
  <c r="K4997" i="10" s="1"/>
  <c r="N4997" i="10" s="1"/>
  <c r="L4997" i="10"/>
  <c r="R4994" i="10" s="1"/>
  <c r="G4998" i="10"/>
  <c r="H4998" i="10"/>
  <c r="J4998" i="10"/>
  <c r="V4998" i="10" s="1"/>
  <c r="L4998" i="10"/>
  <c r="G4999" i="10"/>
  <c r="H4999" i="10"/>
  <c r="J4999" i="10"/>
  <c r="K4999" i="10" s="1"/>
  <c r="L4999" i="10"/>
  <c r="G5000" i="10"/>
  <c r="H5000" i="10"/>
  <c r="J5000" i="10"/>
  <c r="K5000" i="10" s="1"/>
  <c r="N5000" i="10" s="1"/>
  <c r="L5000" i="10"/>
  <c r="Q4998" i="10" s="1"/>
  <c r="G5001" i="10"/>
  <c r="H5001" i="10"/>
  <c r="J5001" i="10"/>
  <c r="K5001" i="10" s="1"/>
  <c r="O5001" i="10" s="1"/>
  <c r="L5001" i="10"/>
  <c r="R4998" i="10" s="1"/>
  <c r="G5002" i="10"/>
  <c r="H5002" i="10"/>
  <c r="J5002" i="10"/>
  <c r="V5002" i="10" s="1"/>
  <c r="L5002" i="10"/>
  <c r="G5003" i="10"/>
  <c r="H5003" i="10"/>
  <c r="J5003" i="10"/>
  <c r="L5003" i="10"/>
  <c r="G5004" i="10"/>
  <c r="H5004" i="10"/>
  <c r="J5004" i="10"/>
  <c r="K5004" i="10" s="1"/>
  <c r="O5004" i="10" s="1"/>
  <c r="L5004" i="10"/>
  <c r="Q5002" i="10" s="1"/>
  <c r="G5005" i="10"/>
  <c r="H5005" i="10"/>
  <c r="J5005" i="10"/>
  <c r="L5005" i="10"/>
  <c r="R5002" i="10" s="1"/>
  <c r="G5006" i="10"/>
  <c r="H5006" i="10"/>
  <c r="J5006" i="10"/>
  <c r="V5006" i="10" s="1"/>
  <c r="L5006" i="10"/>
  <c r="G5007" i="10"/>
  <c r="H5007" i="10"/>
  <c r="J5007" i="10"/>
  <c r="L5007" i="10"/>
  <c r="G5008" i="10"/>
  <c r="H5008" i="10"/>
  <c r="J5008" i="10"/>
  <c r="L5008" i="10"/>
  <c r="Q5006" i="10" s="1"/>
  <c r="G5009" i="10"/>
  <c r="H5009" i="10"/>
  <c r="J5009" i="10"/>
  <c r="L5009" i="10"/>
  <c r="R5006" i="10" s="1"/>
  <c r="G5010" i="10"/>
  <c r="H5010" i="10"/>
  <c r="J5010" i="10"/>
  <c r="L5010" i="10"/>
  <c r="G5011" i="10"/>
  <c r="H5011" i="10"/>
  <c r="J5011" i="10"/>
  <c r="L5011" i="10"/>
  <c r="G5012" i="10"/>
  <c r="H5012" i="10"/>
  <c r="J5012" i="10"/>
  <c r="L5012" i="10"/>
  <c r="Q5010" i="10" s="1"/>
  <c r="G5013" i="10"/>
  <c r="H5013" i="10"/>
  <c r="J5013" i="10"/>
  <c r="L5013" i="10"/>
  <c r="R5010" i="10" s="1"/>
  <c r="G5014" i="10"/>
  <c r="H5014" i="10"/>
  <c r="J5014" i="10"/>
  <c r="V5014" i="10" s="1"/>
  <c r="L5014" i="10"/>
  <c r="G5015" i="10"/>
  <c r="H5015" i="10"/>
  <c r="J5015" i="10"/>
  <c r="K5015" i="10" s="1"/>
  <c r="N5015" i="10" s="1"/>
  <c r="L5015" i="10"/>
  <c r="G5016" i="10"/>
  <c r="H5016" i="10"/>
  <c r="J5016" i="10"/>
  <c r="L5016" i="10"/>
  <c r="Q5014" i="10" s="1"/>
  <c r="G5017" i="10"/>
  <c r="H5017" i="10"/>
  <c r="J5017" i="10"/>
  <c r="K5017" i="10" s="1"/>
  <c r="O5017" i="10" s="1"/>
  <c r="L5017" i="10"/>
  <c r="R5014" i="10" s="1"/>
  <c r="G5018" i="10"/>
  <c r="H5018" i="10"/>
  <c r="J5018" i="10"/>
  <c r="V5018" i="10" s="1"/>
  <c r="L5018" i="10"/>
  <c r="G5019" i="10"/>
  <c r="H5019" i="10"/>
  <c r="J5019" i="10"/>
  <c r="K5019" i="10" s="1"/>
  <c r="L5019" i="10"/>
  <c r="G5020" i="10"/>
  <c r="H5020" i="10"/>
  <c r="J5020" i="10"/>
  <c r="L5020" i="10"/>
  <c r="Q5018" i="10" s="1"/>
  <c r="G5021" i="10"/>
  <c r="H5021" i="10"/>
  <c r="J5021" i="10"/>
  <c r="K5021" i="10" s="1"/>
  <c r="L5021" i="10"/>
  <c r="R5018" i="10" s="1"/>
  <c r="G5022" i="10"/>
  <c r="H5022" i="10"/>
  <c r="J5022" i="10"/>
  <c r="K5022" i="10" s="1"/>
  <c r="L5022" i="10"/>
  <c r="G5023" i="10"/>
  <c r="H5023" i="10"/>
  <c r="J5023" i="10"/>
  <c r="L5023" i="10"/>
  <c r="G5024" i="10"/>
  <c r="H5024" i="10"/>
  <c r="J5024" i="10"/>
  <c r="K5024" i="10" s="1"/>
  <c r="L5024" i="10"/>
  <c r="Q5022" i="10" s="1"/>
  <c r="G5025" i="10"/>
  <c r="H5025" i="10"/>
  <c r="J5025" i="10"/>
  <c r="L5025" i="10"/>
  <c r="R5022" i="10" s="1"/>
  <c r="G5026" i="10"/>
  <c r="H5026" i="10"/>
  <c r="J5026" i="10"/>
  <c r="L5026" i="10"/>
  <c r="G5027" i="10"/>
  <c r="H5027" i="10"/>
  <c r="J5027" i="10"/>
  <c r="L5027" i="10"/>
  <c r="G5028" i="10"/>
  <c r="H5028" i="10"/>
  <c r="J5028" i="10"/>
  <c r="L5028" i="10"/>
  <c r="Q5026" i="10" s="1"/>
  <c r="G5029" i="10"/>
  <c r="H5029" i="10"/>
  <c r="J5029" i="10"/>
  <c r="L5029" i="10"/>
  <c r="R5026" i="10" s="1"/>
  <c r="G5030" i="10"/>
  <c r="H5030" i="10"/>
  <c r="J5030" i="10"/>
  <c r="L5030" i="10"/>
  <c r="G5031" i="10"/>
  <c r="H5031" i="10"/>
  <c r="J5031" i="10"/>
  <c r="L5031" i="10"/>
  <c r="G5032" i="10"/>
  <c r="H5032" i="10"/>
  <c r="J5032" i="10"/>
  <c r="L5032" i="10"/>
  <c r="Q5030" i="10" s="1"/>
  <c r="G5033" i="10"/>
  <c r="H5033" i="10"/>
  <c r="J5033" i="10"/>
  <c r="L5033" i="10"/>
  <c r="R5030" i="10" s="1"/>
  <c r="G5034" i="10"/>
  <c r="H5034" i="10"/>
  <c r="J5034" i="10"/>
  <c r="V5034" i="10" s="1"/>
  <c r="L5034" i="10"/>
  <c r="G5035" i="10"/>
  <c r="H5035" i="10"/>
  <c r="J5035" i="10"/>
  <c r="K5035" i="10" s="1"/>
  <c r="L5035" i="10"/>
  <c r="G5036" i="10"/>
  <c r="H5036" i="10"/>
  <c r="J5036" i="10"/>
  <c r="L5036" i="10"/>
  <c r="Q5034" i="10" s="1"/>
  <c r="G5037" i="10"/>
  <c r="H5037" i="10"/>
  <c r="J5037" i="10"/>
  <c r="L5037" i="10"/>
  <c r="R5034" i="10" s="1"/>
  <c r="G5038" i="10"/>
  <c r="H5038" i="10"/>
  <c r="J5038" i="10"/>
  <c r="V5038" i="10" s="1"/>
  <c r="L5038" i="10"/>
  <c r="G5039" i="10"/>
  <c r="H5039" i="10"/>
  <c r="J5039" i="10"/>
  <c r="K5039" i="10" s="1"/>
  <c r="N5039" i="10" s="1"/>
  <c r="L5039" i="10"/>
  <c r="G5040" i="10"/>
  <c r="H5040" i="10"/>
  <c r="J5040" i="10"/>
  <c r="L5040" i="10"/>
  <c r="Q5038" i="10" s="1"/>
  <c r="G5041" i="10"/>
  <c r="H5041" i="10"/>
  <c r="J5041" i="10"/>
  <c r="K5041" i="10" s="1"/>
  <c r="O5041" i="10" s="1"/>
  <c r="L5041" i="10"/>
  <c r="R5038" i="10" s="1"/>
  <c r="G5042" i="10"/>
  <c r="H5042" i="10"/>
  <c r="J5042" i="10"/>
  <c r="V5042" i="10" s="1"/>
  <c r="L5042" i="10"/>
  <c r="G5043" i="10"/>
  <c r="H5043" i="10"/>
  <c r="J5043" i="10"/>
  <c r="K5043" i="10" s="1"/>
  <c r="L5043" i="10"/>
  <c r="G5044" i="10"/>
  <c r="H5044" i="10"/>
  <c r="J5044" i="10"/>
  <c r="L5044" i="10"/>
  <c r="Q5042" i="10" s="1"/>
  <c r="G5045" i="10"/>
  <c r="H5045" i="10"/>
  <c r="J5045" i="10"/>
  <c r="K5045" i="10" s="1"/>
  <c r="M5045" i="10" s="1"/>
  <c r="L5045" i="10"/>
  <c r="R5042" i="10" s="1"/>
  <c r="G5046" i="10"/>
  <c r="H5046" i="10"/>
  <c r="J5046" i="10"/>
  <c r="V5046" i="10" s="1"/>
  <c r="L5046" i="10"/>
  <c r="G5047" i="10"/>
  <c r="H5047" i="10"/>
  <c r="J5047" i="10"/>
  <c r="L5047" i="10"/>
  <c r="G5048" i="10"/>
  <c r="H5048" i="10"/>
  <c r="J5048" i="10"/>
  <c r="K5048" i="10" s="1"/>
  <c r="L5048" i="10"/>
  <c r="Q5046" i="10" s="1"/>
  <c r="G5049" i="10"/>
  <c r="H5049" i="10"/>
  <c r="J5049" i="10"/>
  <c r="K5049" i="10" s="1"/>
  <c r="L5049" i="10"/>
  <c r="R5046" i="10" s="1"/>
  <c r="G5050" i="10"/>
  <c r="H5050" i="10"/>
  <c r="J5050" i="10"/>
  <c r="L5050" i="10"/>
  <c r="G5051" i="10"/>
  <c r="H5051" i="10"/>
  <c r="J5051" i="10"/>
  <c r="K5051" i="10" s="1"/>
  <c r="N5051" i="10" s="1"/>
  <c r="L5051" i="10"/>
  <c r="G5052" i="10"/>
  <c r="H5052" i="10"/>
  <c r="J5052" i="10"/>
  <c r="L5052" i="10"/>
  <c r="Q5050" i="10" s="1"/>
  <c r="G5053" i="10"/>
  <c r="H5053" i="10"/>
  <c r="J5053" i="10"/>
  <c r="K5053" i="10" s="1"/>
  <c r="L5053" i="10"/>
  <c r="R5050" i="10" s="1"/>
  <c r="G5054" i="10"/>
  <c r="H5054" i="10"/>
  <c r="J5054" i="10"/>
  <c r="L5054" i="10"/>
  <c r="G5055" i="10"/>
  <c r="H5055" i="10"/>
  <c r="J5055" i="10"/>
  <c r="K5055" i="10" s="1"/>
  <c r="O5055" i="10" s="1"/>
  <c r="L5055" i="10"/>
  <c r="G5056" i="10"/>
  <c r="H5056" i="10"/>
  <c r="J5056" i="10"/>
  <c r="L5056" i="10"/>
  <c r="Q5054" i="10" s="1"/>
  <c r="G5057" i="10"/>
  <c r="H5057" i="10"/>
  <c r="J5057" i="10"/>
  <c r="L5057" i="10"/>
  <c r="R5054" i="10" s="1"/>
  <c r="G5058" i="10"/>
  <c r="H5058" i="10"/>
  <c r="J5058" i="10"/>
  <c r="V5058" i="10" s="1"/>
  <c r="L5058" i="10"/>
  <c r="G5059" i="10"/>
  <c r="H5059" i="10"/>
  <c r="J5059" i="10"/>
  <c r="K5059" i="10" s="1"/>
  <c r="O5059" i="10" s="1"/>
  <c r="L5059" i="10"/>
  <c r="G5060" i="10"/>
  <c r="H5060" i="10"/>
  <c r="J5060" i="10"/>
  <c r="K5060" i="10" s="1"/>
  <c r="N5060" i="10" s="1"/>
  <c r="L5060" i="10"/>
  <c r="Q5058" i="10" s="1"/>
  <c r="G5061" i="10"/>
  <c r="H5061" i="10"/>
  <c r="J5061" i="10"/>
  <c r="L5061" i="10"/>
  <c r="R5058" i="10" s="1"/>
  <c r="G5062" i="10"/>
  <c r="H5062" i="10"/>
  <c r="J5062" i="10"/>
  <c r="V5062" i="10" s="1"/>
  <c r="L5062" i="10"/>
  <c r="G5063" i="10"/>
  <c r="H5063" i="10"/>
  <c r="J5063" i="10"/>
  <c r="K5063" i="10" s="1"/>
  <c r="O5063" i="10" s="1"/>
  <c r="L5063" i="10"/>
  <c r="G5064" i="10"/>
  <c r="H5064" i="10"/>
  <c r="J5064" i="10"/>
  <c r="L5064" i="10"/>
  <c r="Q5062" i="10" s="1"/>
  <c r="G5065" i="10"/>
  <c r="H5065" i="10"/>
  <c r="J5065" i="10"/>
  <c r="L5065" i="10"/>
  <c r="R5062" i="10" s="1"/>
  <c r="G5066" i="10"/>
  <c r="H5066" i="10"/>
  <c r="J5066" i="10"/>
  <c r="V5066" i="10" s="1"/>
  <c r="L5066" i="10"/>
  <c r="G5067" i="10"/>
  <c r="H5067" i="10"/>
  <c r="J5067" i="10"/>
  <c r="L5067" i="10"/>
  <c r="G5068" i="10"/>
  <c r="H5068" i="10"/>
  <c r="J5068" i="10"/>
  <c r="K5068" i="10" s="1"/>
  <c r="L5068" i="10"/>
  <c r="Q5066" i="10" s="1"/>
  <c r="G5069" i="10"/>
  <c r="H5069" i="10"/>
  <c r="J5069" i="10"/>
  <c r="K5069" i="10" s="1"/>
  <c r="L5069" i="10"/>
  <c r="R5066" i="10" s="1"/>
  <c r="G5070" i="10"/>
  <c r="H5070" i="10"/>
  <c r="J5070" i="10"/>
  <c r="L5070" i="10"/>
  <c r="G5071" i="10"/>
  <c r="H5071" i="10"/>
  <c r="J5071" i="10"/>
  <c r="K5071" i="10" s="1"/>
  <c r="L5071" i="10"/>
  <c r="G5072" i="10"/>
  <c r="H5072" i="10"/>
  <c r="J5072" i="10"/>
  <c r="K5072" i="10" s="1"/>
  <c r="L5072" i="10"/>
  <c r="Q5070" i="10" s="1"/>
  <c r="G5073" i="10"/>
  <c r="H5073" i="10"/>
  <c r="J5073" i="10"/>
  <c r="L5073" i="10"/>
  <c r="R5070" i="10" s="1"/>
  <c r="G5074" i="10"/>
  <c r="H5074" i="10"/>
  <c r="J5074" i="10"/>
  <c r="V5074" i="10" s="1"/>
  <c r="L5074" i="10"/>
  <c r="G5075" i="10"/>
  <c r="H5075" i="10"/>
  <c r="J5075" i="10"/>
  <c r="L5075" i="10"/>
  <c r="G5076" i="10"/>
  <c r="H5076" i="10"/>
  <c r="J5076" i="10"/>
  <c r="L5076" i="10"/>
  <c r="Q5074" i="10" s="1"/>
  <c r="G5077" i="10"/>
  <c r="H5077" i="10"/>
  <c r="J5077" i="10"/>
  <c r="K5077" i="10" s="1"/>
  <c r="L5077" i="10"/>
  <c r="R5074" i="10" s="1"/>
  <c r="G5078" i="10"/>
  <c r="H5078" i="10"/>
  <c r="J5078" i="10"/>
  <c r="L5078" i="10"/>
  <c r="G5079" i="10"/>
  <c r="H5079" i="10"/>
  <c r="J5079" i="10"/>
  <c r="L5079" i="10"/>
  <c r="G5080" i="10"/>
  <c r="H5080" i="10"/>
  <c r="J5080" i="10"/>
  <c r="L5080" i="10"/>
  <c r="Q5078" i="10" s="1"/>
  <c r="G5081" i="10"/>
  <c r="H5081" i="10"/>
  <c r="J5081" i="10"/>
  <c r="L5081" i="10"/>
  <c r="R5078" i="10" s="1"/>
  <c r="G5082" i="10"/>
  <c r="H5082" i="10"/>
  <c r="J5082" i="10"/>
  <c r="L5082" i="10"/>
  <c r="G5083" i="10"/>
  <c r="H5083" i="10"/>
  <c r="J5083" i="10"/>
  <c r="L5083" i="10"/>
  <c r="G5084" i="10"/>
  <c r="H5084" i="10"/>
  <c r="J5084" i="10"/>
  <c r="L5084" i="10"/>
  <c r="Q5082" i="10" s="1"/>
  <c r="G5085" i="10"/>
  <c r="H5085" i="10"/>
  <c r="J5085" i="10"/>
  <c r="K5085" i="10" s="1"/>
  <c r="M5085" i="10" s="1"/>
  <c r="L5085" i="10"/>
  <c r="R5082" i="10" s="1"/>
  <c r="G5086" i="10"/>
  <c r="H5086" i="10"/>
  <c r="J5086" i="10"/>
  <c r="L5086" i="10"/>
  <c r="G5087" i="10"/>
  <c r="H5087" i="10"/>
  <c r="J5087" i="10"/>
  <c r="L5087" i="10"/>
  <c r="G5088" i="10"/>
  <c r="H5088" i="10"/>
  <c r="J5088" i="10"/>
  <c r="K5088" i="10" s="1"/>
  <c r="O5088" i="10" s="1"/>
  <c r="L5088" i="10"/>
  <c r="Q5086" i="10" s="1"/>
  <c r="G5089" i="10"/>
  <c r="H5089" i="10"/>
  <c r="J5089" i="10"/>
  <c r="K5089" i="10" s="1"/>
  <c r="L5089" i="10"/>
  <c r="R5086" i="10" s="1"/>
  <c r="G5090" i="10"/>
  <c r="H5090" i="10"/>
  <c r="J5090" i="10"/>
  <c r="L5090" i="10"/>
  <c r="G5091" i="10"/>
  <c r="H5091" i="10"/>
  <c r="J5091" i="10"/>
  <c r="L5091" i="10"/>
  <c r="G5092" i="10"/>
  <c r="H5092" i="10"/>
  <c r="J5092" i="10"/>
  <c r="K5092" i="10" s="1"/>
  <c r="N5092" i="10" s="1"/>
  <c r="L5092" i="10"/>
  <c r="Q5090" i="10" s="1"/>
  <c r="G5093" i="10"/>
  <c r="H5093" i="10"/>
  <c r="J5093" i="10"/>
  <c r="L5093" i="10"/>
  <c r="R5090" i="10" s="1"/>
  <c r="G5094" i="10"/>
  <c r="H5094" i="10"/>
  <c r="J5094" i="10"/>
  <c r="L5094" i="10"/>
  <c r="G5095" i="10"/>
  <c r="H5095" i="10"/>
  <c r="J5095" i="10"/>
  <c r="L5095" i="10"/>
  <c r="G5096" i="10"/>
  <c r="H5096" i="10"/>
  <c r="J5096" i="10"/>
  <c r="L5096" i="10"/>
  <c r="Q5094" i="10" s="1"/>
  <c r="G5097" i="10"/>
  <c r="H5097" i="10"/>
  <c r="J5097" i="10"/>
  <c r="L5097" i="10"/>
  <c r="R5094" i="10" s="1"/>
  <c r="G5098" i="10"/>
  <c r="H5098" i="10"/>
  <c r="J5098" i="10"/>
  <c r="K5098" i="10" s="1"/>
  <c r="L5098" i="10"/>
  <c r="G5099" i="10"/>
  <c r="H5099" i="10"/>
  <c r="J5099" i="10"/>
  <c r="K5099" i="10" s="1"/>
  <c r="L5099" i="10"/>
  <c r="G5100" i="10"/>
  <c r="H5100" i="10"/>
  <c r="J5100" i="10"/>
  <c r="L5100" i="10"/>
  <c r="Q5098" i="10" s="1"/>
  <c r="G5101" i="10"/>
  <c r="H5101" i="10"/>
  <c r="J5101" i="10"/>
  <c r="K5101" i="10" s="1"/>
  <c r="L5101" i="10"/>
  <c r="R5098" i="10" s="1"/>
  <c r="G5102" i="10"/>
  <c r="H5102" i="10"/>
  <c r="J5102" i="10"/>
  <c r="L5102" i="10"/>
  <c r="G5103" i="10"/>
  <c r="H5103" i="10"/>
  <c r="J5103" i="10"/>
  <c r="K5103" i="10" s="1"/>
  <c r="L5103" i="10"/>
  <c r="G5104" i="10"/>
  <c r="H5104" i="10"/>
  <c r="J5104" i="10"/>
  <c r="K5104" i="10" s="1"/>
  <c r="O5104" i="10" s="1"/>
  <c r="L5104" i="10"/>
  <c r="Q5102" i="10" s="1"/>
  <c r="G5105" i="10"/>
  <c r="H5105" i="10"/>
  <c r="J5105" i="10"/>
  <c r="L5105" i="10"/>
  <c r="R5102" i="10" s="1"/>
  <c r="G5106" i="10"/>
  <c r="H5106" i="10"/>
  <c r="J5106" i="10"/>
  <c r="L5106" i="10"/>
  <c r="G5107" i="10"/>
  <c r="H5107" i="10"/>
  <c r="J5107" i="10"/>
  <c r="L5107" i="10"/>
  <c r="G5108" i="10"/>
  <c r="H5108" i="10"/>
  <c r="J5108" i="10"/>
  <c r="K5108" i="10" s="1"/>
  <c r="O5108" i="10" s="1"/>
  <c r="L5108" i="10"/>
  <c r="Q5106" i="10" s="1"/>
  <c r="G5109" i="10"/>
  <c r="H5109" i="10"/>
  <c r="J5109" i="10"/>
  <c r="K5109" i="10" s="1"/>
  <c r="O5109" i="10" s="1"/>
  <c r="L5109" i="10"/>
  <c r="R5106" i="10" s="1"/>
  <c r="G5110" i="10"/>
  <c r="H5110" i="10"/>
  <c r="J5110" i="10"/>
  <c r="L5110" i="10"/>
  <c r="G5111" i="10"/>
  <c r="H5111" i="10"/>
  <c r="J5111" i="10"/>
  <c r="L5111" i="10"/>
  <c r="G5112" i="10"/>
  <c r="H5112" i="10"/>
  <c r="J5112" i="10"/>
  <c r="K5112" i="10" s="1"/>
  <c r="N5112" i="10" s="1"/>
  <c r="L5112" i="10"/>
  <c r="Q5110" i="10" s="1"/>
  <c r="G5113" i="10"/>
  <c r="H5113" i="10"/>
  <c r="J5113" i="10"/>
  <c r="K5113" i="10" s="1"/>
  <c r="M5113" i="10" s="1"/>
  <c r="L5113" i="10"/>
  <c r="R5110" i="10" s="1"/>
  <c r="G5114" i="10"/>
  <c r="H5114" i="10"/>
  <c r="J5114" i="10"/>
  <c r="V5114" i="10" s="1"/>
  <c r="L5114" i="10"/>
  <c r="G5115" i="10"/>
  <c r="H5115" i="10"/>
  <c r="J5115" i="10"/>
  <c r="K5115" i="10" s="1"/>
  <c r="L5115" i="10"/>
  <c r="G5116" i="10"/>
  <c r="H5116" i="10"/>
  <c r="J5116" i="10"/>
  <c r="L5116" i="10"/>
  <c r="Q5114" i="10" s="1"/>
  <c r="G5117" i="10"/>
  <c r="H5117" i="10"/>
  <c r="J5117" i="10"/>
  <c r="L5117" i="10"/>
  <c r="R5114" i="10" s="1"/>
  <c r="G5118" i="10"/>
  <c r="H5118" i="10"/>
  <c r="J5118" i="10"/>
  <c r="L5118" i="10"/>
  <c r="G5119" i="10"/>
  <c r="H5119" i="10"/>
  <c r="J5119" i="10"/>
  <c r="K5119" i="10" s="1"/>
  <c r="L5119" i="10"/>
  <c r="G5120" i="10"/>
  <c r="H5120" i="10"/>
  <c r="J5120" i="10"/>
  <c r="L5120" i="10"/>
  <c r="Q5118" i="10" s="1"/>
  <c r="G5121" i="10"/>
  <c r="H5121" i="10"/>
  <c r="J5121" i="10"/>
  <c r="K5121" i="10" s="1"/>
  <c r="O5121" i="10" s="1"/>
  <c r="L5121" i="10"/>
  <c r="R5118" i="10" s="1"/>
  <c r="G5122" i="10"/>
  <c r="H5122" i="10"/>
  <c r="J5122" i="10"/>
  <c r="V5122" i="10" s="1"/>
  <c r="L5122" i="10"/>
  <c r="G5123" i="10"/>
  <c r="H5123" i="10"/>
  <c r="J5123" i="10"/>
  <c r="L5123" i="10"/>
  <c r="G5124" i="10"/>
  <c r="H5124" i="10"/>
  <c r="J5124" i="10"/>
  <c r="L5124" i="10"/>
  <c r="Q5122" i="10" s="1"/>
  <c r="G5125" i="10"/>
  <c r="H5125" i="10"/>
  <c r="J5125" i="10"/>
  <c r="K5125" i="10" s="1"/>
  <c r="L5125" i="10"/>
  <c r="R5122" i="10" s="1"/>
  <c r="G5126" i="10"/>
  <c r="H5126" i="10"/>
  <c r="J5126" i="10"/>
  <c r="L5126" i="10"/>
  <c r="G5127" i="10"/>
  <c r="H5127" i="10"/>
  <c r="J5127" i="10"/>
  <c r="K5127" i="10" s="1"/>
  <c r="O5127" i="10" s="1"/>
  <c r="L5127" i="10"/>
  <c r="G5128" i="10"/>
  <c r="H5128" i="10"/>
  <c r="J5128" i="10"/>
  <c r="K5128" i="10" s="1"/>
  <c r="L5128" i="10"/>
  <c r="Q5126" i="10" s="1"/>
  <c r="G5129" i="10"/>
  <c r="H5129" i="10"/>
  <c r="J5129" i="10"/>
  <c r="K5129" i="10" s="1"/>
  <c r="L5129" i="10"/>
  <c r="R5126" i="10" s="1"/>
  <c r="G5130" i="10"/>
  <c r="H5130" i="10"/>
  <c r="J5130" i="10"/>
  <c r="K5130" i="10" s="1"/>
  <c r="L5130" i="10"/>
  <c r="G5131" i="10"/>
  <c r="H5131" i="10"/>
  <c r="J5131" i="10"/>
  <c r="K5131" i="10" s="1"/>
  <c r="L5131" i="10"/>
  <c r="G5132" i="10"/>
  <c r="H5132" i="10"/>
  <c r="J5132" i="10"/>
  <c r="K5132" i="10" s="1"/>
  <c r="N5132" i="10" s="1"/>
  <c r="L5132" i="10"/>
  <c r="Q5130" i="10" s="1"/>
  <c r="G5133" i="10"/>
  <c r="H5133" i="10"/>
  <c r="J5133" i="10"/>
  <c r="K5133" i="10" s="1"/>
  <c r="M5133" i="10" s="1"/>
  <c r="L5133" i="10"/>
  <c r="R5130" i="10" s="1"/>
  <c r="G5134" i="10"/>
  <c r="H5134" i="10"/>
  <c r="J5134" i="10"/>
  <c r="V5134" i="10" s="1"/>
  <c r="L5134" i="10"/>
  <c r="G5135" i="10"/>
  <c r="H5135" i="10"/>
  <c r="J5135" i="10"/>
  <c r="K5135" i="10" s="1"/>
  <c r="N5135" i="10" s="1"/>
  <c r="L5135" i="10"/>
  <c r="G5136" i="10"/>
  <c r="H5136" i="10"/>
  <c r="J5136" i="10"/>
  <c r="K5136" i="10" s="1"/>
  <c r="L5136" i="10"/>
  <c r="Q5134" i="10" s="1"/>
  <c r="G5137" i="10"/>
  <c r="H5137" i="10"/>
  <c r="J5137" i="10"/>
  <c r="L5137" i="10"/>
  <c r="R5134" i="10" s="1"/>
  <c r="G5138" i="10"/>
  <c r="H5138" i="10"/>
  <c r="J5138" i="10"/>
  <c r="L5138" i="10"/>
  <c r="G5139" i="10"/>
  <c r="H5139" i="10"/>
  <c r="J5139" i="10"/>
  <c r="L5139" i="10"/>
  <c r="G5140" i="10"/>
  <c r="H5140" i="10"/>
  <c r="J5140" i="10"/>
  <c r="L5140" i="10"/>
  <c r="Q5138" i="10" s="1"/>
  <c r="G5141" i="10"/>
  <c r="H5141" i="10"/>
  <c r="J5141" i="10"/>
  <c r="L5141" i="10"/>
  <c r="R5138" i="10" s="1"/>
  <c r="G5142" i="10"/>
  <c r="H5142" i="10"/>
  <c r="J5142" i="10"/>
  <c r="V5142" i="10" s="1"/>
  <c r="L5142" i="10"/>
  <c r="G5143" i="10"/>
  <c r="H5143" i="10"/>
  <c r="J5143" i="10"/>
  <c r="L5143" i="10"/>
  <c r="G5144" i="10"/>
  <c r="H5144" i="10"/>
  <c r="J5144" i="10"/>
  <c r="K5144" i="10" s="1"/>
  <c r="L5144" i="10"/>
  <c r="Q5142" i="10" s="1"/>
  <c r="G5145" i="10"/>
  <c r="H5145" i="10"/>
  <c r="J5145" i="10"/>
  <c r="L5145" i="10"/>
  <c r="R5142" i="10" s="1"/>
  <c r="G5146" i="10"/>
  <c r="H5146" i="10"/>
  <c r="J5146" i="10"/>
  <c r="V5146" i="10" s="1"/>
  <c r="L5146" i="10"/>
  <c r="G5147" i="10"/>
  <c r="H5147" i="10"/>
  <c r="J5147" i="10"/>
  <c r="L5147" i="10"/>
  <c r="G5148" i="10"/>
  <c r="H5148" i="10"/>
  <c r="J5148" i="10"/>
  <c r="L5148" i="10"/>
  <c r="Q5146" i="10" s="1"/>
  <c r="G5149" i="10"/>
  <c r="H5149" i="10"/>
  <c r="J5149" i="10"/>
  <c r="L5149" i="10"/>
  <c r="R5146" i="10" s="1"/>
  <c r="G5150" i="10"/>
  <c r="H5150" i="10"/>
  <c r="J5150" i="10"/>
  <c r="L5150" i="10"/>
  <c r="G5151" i="10"/>
  <c r="H5151" i="10"/>
  <c r="J5151" i="10"/>
  <c r="L5151" i="10"/>
  <c r="G5152" i="10"/>
  <c r="H5152" i="10"/>
  <c r="J5152" i="10"/>
  <c r="L5152" i="10"/>
  <c r="Q5150" i="10" s="1"/>
  <c r="G5153" i="10"/>
  <c r="H5153" i="10"/>
  <c r="J5153" i="10"/>
  <c r="L5153" i="10"/>
  <c r="R5150" i="10" s="1"/>
  <c r="G5154" i="10"/>
  <c r="H5154" i="10"/>
  <c r="J5154" i="10"/>
  <c r="L5154" i="10"/>
  <c r="G5155" i="10"/>
  <c r="H5155" i="10"/>
  <c r="J5155" i="10"/>
  <c r="L5155" i="10"/>
  <c r="G5156" i="10"/>
  <c r="H5156" i="10"/>
  <c r="J5156" i="10"/>
  <c r="K5156" i="10" s="1"/>
  <c r="M5156" i="10" s="1"/>
  <c r="L5156" i="10"/>
  <c r="Q5154" i="10" s="1"/>
  <c r="G5157" i="10"/>
  <c r="H5157" i="10"/>
  <c r="J5157" i="10"/>
  <c r="L5157" i="10"/>
  <c r="R5154" i="10" s="1"/>
  <c r="G5158" i="10"/>
  <c r="H5158" i="10"/>
  <c r="J5158" i="10"/>
  <c r="V5158" i="10" s="1"/>
  <c r="L5158" i="10"/>
  <c r="G5159" i="10"/>
  <c r="H5159" i="10"/>
  <c r="J5159" i="10"/>
  <c r="L5159" i="10"/>
  <c r="G5160" i="10"/>
  <c r="H5160" i="10"/>
  <c r="J5160" i="10"/>
  <c r="K5160" i="10" s="1"/>
  <c r="O5160" i="10" s="1"/>
  <c r="L5160" i="10"/>
  <c r="Q5158" i="10" s="1"/>
  <c r="G5161" i="10"/>
  <c r="H5161" i="10"/>
  <c r="J5161" i="10"/>
  <c r="L5161" i="10"/>
  <c r="R5158" i="10" s="1"/>
  <c r="G5162" i="10"/>
  <c r="H5162" i="10"/>
  <c r="J5162" i="10"/>
  <c r="L5162" i="10"/>
  <c r="G5163" i="10"/>
  <c r="H5163" i="10"/>
  <c r="J5163" i="10"/>
  <c r="L5163" i="10"/>
  <c r="G5164" i="10"/>
  <c r="H5164" i="10"/>
  <c r="J5164" i="10"/>
  <c r="L5164" i="10"/>
  <c r="Q5162" i="10" s="1"/>
  <c r="G5165" i="10"/>
  <c r="H5165" i="10"/>
  <c r="J5165" i="10"/>
  <c r="L5165" i="10"/>
  <c r="R5162" i="10" s="1"/>
  <c r="G5166" i="10"/>
  <c r="H5166" i="10"/>
  <c r="J5166" i="10"/>
  <c r="V5166" i="10" s="1"/>
  <c r="L5166" i="10"/>
  <c r="G5167" i="10"/>
  <c r="H5167" i="10"/>
  <c r="J5167" i="10"/>
  <c r="K5167" i="10" s="1"/>
  <c r="L5167" i="10"/>
  <c r="G5168" i="10"/>
  <c r="H5168" i="10"/>
  <c r="J5168" i="10"/>
  <c r="L5168" i="10"/>
  <c r="Q5166" i="10" s="1"/>
  <c r="G5169" i="10"/>
  <c r="H5169" i="10"/>
  <c r="J5169" i="10"/>
  <c r="L5169" i="10"/>
  <c r="R5166" i="10" s="1"/>
  <c r="G5170" i="10"/>
  <c r="H5170" i="10"/>
  <c r="J5170" i="10"/>
  <c r="L5170" i="10"/>
  <c r="G5171" i="10"/>
  <c r="H5171" i="10"/>
  <c r="J5171" i="10"/>
  <c r="K5171" i="10" s="1"/>
  <c r="O5171" i="10" s="1"/>
  <c r="L5171" i="10"/>
  <c r="G5172" i="10"/>
  <c r="H5172" i="10"/>
  <c r="J5172" i="10"/>
  <c r="L5172" i="10"/>
  <c r="Q5170" i="10" s="1"/>
  <c r="G5173" i="10"/>
  <c r="H5173" i="10"/>
  <c r="J5173" i="10"/>
  <c r="L5173" i="10"/>
  <c r="R5170" i="10" s="1"/>
  <c r="G5174" i="10"/>
  <c r="H5174" i="10"/>
  <c r="J5174" i="10"/>
  <c r="V5174" i="10" s="1"/>
  <c r="L5174" i="10"/>
  <c r="G5175" i="10"/>
  <c r="H5175" i="10"/>
  <c r="J5175" i="10"/>
  <c r="K5175" i="10" s="1"/>
  <c r="M5175" i="10" s="1"/>
  <c r="L5175" i="10"/>
  <c r="G5176" i="10"/>
  <c r="H5176" i="10"/>
  <c r="J5176" i="10"/>
  <c r="L5176" i="10"/>
  <c r="Q5174" i="10" s="1"/>
  <c r="G5177" i="10"/>
  <c r="H5177" i="10"/>
  <c r="J5177" i="10"/>
  <c r="L5177" i="10"/>
  <c r="R5174" i="10" s="1"/>
  <c r="G5178" i="10"/>
  <c r="H5178" i="10"/>
  <c r="J5178" i="10"/>
  <c r="L5178" i="10"/>
  <c r="G5179" i="10"/>
  <c r="H5179" i="10"/>
  <c r="J5179" i="10"/>
  <c r="K5179" i="10" s="1"/>
  <c r="M5179" i="10" s="1"/>
  <c r="L5179" i="10"/>
  <c r="G5180" i="10"/>
  <c r="H5180" i="10"/>
  <c r="J5180" i="10"/>
  <c r="L5180" i="10"/>
  <c r="Q5178" i="10" s="1"/>
  <c r="G5181" i="10"/>
  <c r="H5181" i="10"/>
  <c r="J5181" i="10"/>
  <c r="L5181" i="10"/>
  <c r="R5178" i="10" s="1"/>
  <c r="G5182" i="10"/>
  <c r="H5182" i="10"/>
  <c r="J5182" i="10"/>
  <c r="L5182" i="10"/>
  <c r="G5183" i="10"/>
  <c r="H5183" i="10"/>
  <c r="J5183" i="10"/>
  <c r="L5183" i="10"/>
  <c r="G5184" i="10"/>
  <c r="H5184" i="10"/>
  <c r="J5184" i="10"/>
  <c r="L5184" i="10"/>
  <c r="Q5182" i="10" s="1"/>
  <c r="G5185" i="10"/>
  <c r="H5185" i="10"/>
  <c r="J5185" i="10"/>
  <c r="L5185" i="10"/>
  <c r="R5182" i="10" s="1"/>
  <c r="G5186" i="10"/>
  <c r="H5186" i="10"/>
  <c r="J5186" i="10"/>
  <c r="L5186" i="10"/>
  <c r="G5187" i="10"/>
  <c r="H5187" i="10"/>
  <c r="J5187" i="10"/>
  <c r="K5187" i="10" s="1"/>
  <c r="L5187" i="10"/>
  <c r="G5188" i="10"/>
  <c r="H5188" i="10"/>
  <c r="J5188" i="10"/>
  <c r="L5188" i="10"/>
  <c r="Q5186" i="10" s="1"/>
  <c r="G5189" i="10"/>
  <c r="H5189" i="10"/>
  <c r="J5189" i="10"/>
  <c r="L5189" i="10"/>
  <c r="R5186" i="10" s="1"/>
  <c r="G5190" i="10"/>
  <c r="H5190" i="10"/>
  <c r="J5190" i="10"/>
  <c r="V5190" i="10" s="1"/>
  <c r="L5190" i="10"/>
  <c r="G5191" i="10"/>
  <c r="H5191" i="10"/>
  <c r="J5191" i="10"/>
  <c r="L5191" i="10"/>
  <c r="G5192" i="10"/>
  <c r="H5192" i="10"/>
  <c r="J5192" i="10"/>
  <c r="K5192" i="10" s="1"/>
  <c r="L5192" i="10"/>
  <c r="Q5190" i="10" s="1"/>
  <c r="G5193" i="10"/>
  <c r="H5193" i="10"/>
  <c r="J5193" i="10"/>
  <c r="L5193" i="10"/>
  <c r="R5190" i="10" s="1"/>
  <c r="G5194" i="10"/>
  <c r="H5194" i="10"/>
  <c r="J5194" i="10"/>
  <c r="L5194" i="10"/>
  <c r="G5195" i="10"/>
  <c r="H5195" i="10"/>
  <c r="J5195" i="10"/>
  <c r="K5195" i="10" s="1"/>
  <c r="M5195" i="10" s="1"/>
  <c r="L5195" i="10"/>
  <c r="G5196" i="10"/>
  <c r="H5196" i="10"/>
  <c r="J5196" i="10"/>
  <c r="L5196" i="10"/>
  <c r="Q5194" i="10" s="1"/>
  <c r="G5197" i="10"/>
  <c r="H5197" i="10"/>
  <c r="J5197" i="10"/>
  <c r="K5197" i="10" s="1"/>
  <c r="L5197" i="10"/>
  <c r="R5194" i="10" s="1"/>
  <c r="G5198" i="10"/>
  <c r="H5198" i="10"/>
  <c r="J5198" i="10"/>
  <c r="V5198" i="10" s="1"/>
  <c r="L5198" i="10"/>
  <c r="G5199" i="10"/>
  <c r="H5199" i="10"/>
  <c r="J5199" i="10"/>
  <c r="K5199" i="10" s="1"/>
  <c r="M5199" i="10" s="1"/>
  <c r="L5199" i="10"/>
  <c r="G5200" i="10"/>
  <c r="H5200" i="10"/>
  <c r="J5200" i="10"/>
  <c r="K5200" i="10" s="1"/>
  <c r="O5200" i="10" s="1"/>
  <c r="L5200" i="10"/>
  <c r="Q5198" i="10" s="1"/>
  <c r="G5201" i="10"/>
  <c r="H5201" i="10"/>
  <c r="J5201" i="10"/>
  <c r="L5201" i="10"/>
  <c r="R5198" i="10" s="1"/>
  <c r="G5202" i="10"/>
  <c r="H5202" i="10"/>
  <c r="J5202" i="10"/>
  <c r="V5202" i="10" s="1"/>
  <c r="L5202" i="10"/>
  <c r="G5203" i="10"/>
  <c r="H5203" i="10"/>
  <c r="J5203" i="10"/>
  <c r="L5203" i="10"/>
  <c r="G5204" i="10"/>
  <c r="H5204" i="10"/>
  <c r="J5204" i="10"/>
  <c r="L5204" i="10"/>
  <c r="Q5202" i="10" s="1"/>
  <c r="G5205" i="10"/>
  <c r="H5205" i="10"/>
  <c r="J5205" i="10"/>
  <c r="K5205" i="10" s="1"/>
  <c r="N5205" i="10" s="1"/>
  <c r="L5205" i="10"/>
  <c r="R5202" i="10" s="1"/>
  <c r="G5206" i="10"/>
  <c r="H5206" i="10"/>
  <c r="J5206" i="10"/>
  <c r="L5206" i="10"/>
  <c r="G5207" i="10"/>
  <c r="H5207" i="10"/>
  <c r="J5207" i="10"/>
  <c r="L5207" i="10"/>
  <c r="G5208" i="10"/>
  <c r="H5208" i="10"/>
  <c r="J5208" i="10"/>
  <c r="L5208" i="10"/>
  <c r="Q5206" i="10" s="1"/>
  <c r="G5209" i="10"/>
  <c r="H5209" i="10"/>
  <c r="J5209" i="10"/>
  <c r="L5209" i="10"/>
  <c r="R5206" i="10" s="1"/>
  <c r="G5210" i="10"/>
  <c r="H5210" i="10"/>
  <c r="J5210" i="10"/>
  <c r="L5210" i="10"/>
  <c r="G5211" i="10"/>
  <c r="H5211" i="10"/>
  <c r="J5211" i="10"/>
  <c r="K5211" i="10" s="1"/>
  <c r="L5211" i="10"/>
  <c r="G5212" i="10"/>
  <c r="H5212" i="10"/>
  <c r="J5212" i="10"/>
  <c r="K5212" i="10" s="1"/>
  <c r="O5212" i="10" s="1"/>
  <c r="L5212" i="10"/>
  <c r="Q5210" i="10" s="1"/>
  <c r="G5213" i="10"/>
  <c r="H5213" i="10"/>
  <c r="J5213" i="10"/>
  <c r="L5213" i="10"/>
  <c r="R5210" i="10" s="1"/>
  <c r="G5214" i="10"/>
  <c r="H5214" i="10"/>
  <c r="J5214" i="10"/>
  <c r="V5214" i="10" s="1"/>
  <c r="L5214" i="10"/>
  <c r="G5215" i="10"/>
  <c r="H5215" i="10"/>
  <c r="J5215" i="10"/>
  <c r="K5215" i="10" s="1"/>
  <c r="O5215" i="10" s="1"/>
  <c r="L5215" i="10"/>
  <c r="G5216" i="10"/>
  <c r="H5216" i="10"/>
  <c r="J5216" i="10"/>
  <c r="L5216" i="10"/>
  <c r="Q5214" i="10" s="1"/>
  <c r="G5217" i="10"/>
  <c r="H5217" i="10"/>
  <c r="J5217" i="10"/>
  <c r="L5217" i="10"/>
  <c r="R5214" i="10" s="1"/>
  <c r="G5218" i="10"/>
  <c r="H5218" i="10"/>
  <c r="J5218" i="10"/>
  <c r="V5218" i="10" s="1"/>
  <c r="L5218" i="10"/>
  <c r="G5219" i="10"/>
  <c r="H5219" i="10"/>
  <c r="J5219" i="10"/>
  <c r="L5219" i="10"/>
  <c r="G5220" i="10"/>
  <c r="H5220" i="10"/>
  <c r="J5220" i="10"/>
  <c r="L5220" i="10"/>
  <c r="Q5218" i="10" s="1"/>
  <c r="G5221" i="10"/>
  <c r="H5221" i="10"/>
  <c r="J5221" i="10"/>
  <c r="L5221" i="10"/>
  <c r="R5218" i="10" s="1"/>
  <c r="G5222" i="10"/>
  <c r="H5222" i="10"/>
  <c r="J5222" i="10"/>
  <c r="V5222" i="10" s="1"/>
  <c r="L5222" i="10"/>
  <c r="G5223" i="10"/>
  <c r="H5223" i="10"/>
  <c r="J5223" i="10"/>
  <c r="K5223" i="10" s="1"/>
  <c r="N5223" i="10" s="1"/>
  <c r="L5223" i="10"/>
  <c r="G5224" i="10"/>
  <c r="H5224" i="10"/>
  <c r="J5224" i="10"/>
  <c r="L5224" i="10"/>
  <c r="Q5222" i="10" s="1"/>
  <c r="G5225" i="10"/>
  <c r="H5225" i="10"/>
  <c r="J5225" i="10"/>
  <c r="L5225" i="10"/>
  <c r="R5222" i="10" s="1"/>
  <c r="G5226" i="10"/>
  <c r="H5226" i="10"/>
  <c r="J5226" i="10"/>
  <c r="L5226" i="10"/>
  <c r="G5227" i="10"/>
  <c r="H5227" i="10"/>
  <c r="J5227" i="10"/>
  <c r="K5227" i="10" s="1"/>
  <c r="L5227" i="10"/>
  <c r="G5228" i="10"/>
  <c r="H5228" i="10"/>
  <c r="J5228" i="10"/>
  <c r="L5228" i="10"/>
  <c r="Q5226" i="10" s="1"/>
  <c r="G5229" i="10"/>
  <c r="H5229" i="10"/>
  <c r="J5229" i="10"/>
  <c r="L5229" i="10"/>
  <c r="R5226" i="10" s="1"/>
  <c r="G5230" i="10"/>
  <c r="H5230" i="10"/>
  <c r="J5230" i="10"/>
  <c r="K5230" i="10" s="1"/>
  <c r="L5230" i="10"/>
  <c r="G5231" i="10"/>
  <c r="H5231" i="10"/>
  <c r="J5231" i="10"/>
  <c r="L5231" i="10"/>
  <c r="G5232" i="10"/>
  <c r="H5232" i="10"/>
  <c r="J5232" i="10"/>
  <c r="L5232" i="10"/>
  <c r="Q5230" i="10" s="1"/>
  <c r="G5233" i="10"/>
  <c r="H5233" i="10"/>
  <c r="J5233" i="10"/>
  <c r="K5233" i="10" s="1"/>
  <c r="O5233" i="10" s="1"/>
  <c r="L5233" i="10"/>
  <c r="R5230" i="10" s="1"/>
  <c r="G5234" i="10"/>
  <c r="H5234" i="10"/>
  <c r="J5234" i="10"/>
  <c r="V5234" i="10" s="1"/>
  <c r="L5234" i="10"/>
  <c r="G5235" i="10"/>
  <c r="H5235" i="10"/>
  <c r="J5235" i="10"/>
  <c r="L5235" i="10"/>
  <c r="G5236" i="10"/>
  <c r="H5236" i="10"/>
  <c r="J5236" i="10"/>
  <c r="L5236" i="10"/>
  <c r="Q5234" i="10" s="1"/>
  <c r="G5237" i="10"/>
  <c r="H5237" i="10"/>
  <c r="J5237" i="10"/>
  <c r="L5237" i="10"/>
  <c r="R5234" i="10" s="1"/>
  <c r="G5238" i="10"/>
  <c r="H5238" i="10"/>
  <c r="J5238" i="10"/>
  <c r="L5238" i="10"/>
  <c r="G5239" i="10"/>
  <c r="H5239" i="10"/>
  <c r="J5239" i="10"/>
  <c r="K5239" i="10" s="1"/>
  <c r="L5239" i="10"/>
  <c r="G5240" i="10"/>
  <c r="H5240" i="10"/>
  <c r="J5240" i="10"/>
  <c r="K5240" i="10" s="1"/>
  <c r="N5240" i="10" s="1"/>
  <c r="L5240" i="10"/>
  <c r="Q5238" i="10" s="1"/>
  <c r="G5241" i="10"/>
  <c r="H5241" i="10"/>
  <c r="J5241" i="10"/>
  <c r="K5241" i="10" s="1"/>
  <c r="N5241" i="10" s="1"/>
  <c r="L5241" i="10"/>
  <c r="R5238" i="10" s="1"/>
  <c r="G5242" i="10"/>
  <c r="H5242" i="10"/>
  <c r="J5242" i="10"/>
  <c r="K5242" i="10" s="1"/>
  <c r="L5242" i="10"/>
  <c r="G5243" i="10"/>
  <c r="H5243" i="10"/>
  <c r="J5243" i="10"/>
  <c r="K5243" i="10" s="1"/>
  <c r="L5243" i="10"/>
  <c r="G5244" i="10"/>
  <c r="H5244" i="10"/>
  <c r="J5244" i="10"/>
  <c r="L5244" i="10"/>
  <c r="Q5242" i="10" s="1"/>
  <c r="G5245" i="10"/>
  <c r="H5245" i="10"/>
  <c r="J5245" i="10"/>
  <c r="L5245" i="10"/>
  <c r="R5242" i="10" s="1"/>
  <c r="G5246" i="10"/>
  <c r="H5246" i="10"/>
  <c r="J5246" i="10"/>
  <c r="V5246" i="10" s="1"/>
  <c r="L5246" i="10"/>
  <c r="G5247" i="10"/>
  <c r="H5247" i="10"/>
  <c r="J5247" i="10"/>
  <c r="K5247" i="10" s="1"/>
  <c r="N5247" i="10" s="1"/>
  <c r="L5247" i="10"/>
  <c r="G5248" i="10"/>
  <c r="H5248" i="10"/>
  <c r="J5248" i="10"/>
  <c r="K5248" i="10" s="1"/>
  <c r="M5248" i="10" s="1"/>
  <c r="L5248" i="10"/>
  <c r="Q5246" i="10" s="1"/>
  <c r="G5249" i="10"/>
  <c r="H5249" i="10"/>
  <c r="J5249" i="10"/>
  <c r="L5249" i="10"/>
  <c r="R5246" i="10" s="1"/>
  <c r="G5250" i="10"/>
  <c r="H5250" i="10"/>
  <c r="J5250" i="10"/>
  <c r="L5250" i="10"/>
  <c r="G5251" i="10"/>
  <c r="H5251" i="10"/>
  <c r="J5251" i="10"/>
  <c r="K5251" i="10" s="1"/>
  <c r="L5251" i="10"/>
  <c r="G5252" i="10"/>
  <c r="H5252" i="10"/>
  <c r="J5252" i="10"/>
  <c r="L5252" i="10"/>
  <c r="Q5250" i="10" s="1"/>
  <c r="G5253" i="10"/>
  <c r="H5253" i="10"/>
  <c r="J5253" i="10"/>
  <c r="K5253" i="10" s="1"/>
  <c r="L5253" i="10"/>
  <c r="R5250" i="10" s="1"/>
  <c r="G5254" i="10"/>
  <c r="H5254" i="10"/>
  <c r="J5254" i="10"/>
  <c r="L5254" i="10"/>
  <c r="G5255" i="10"/>
  <c r="H5255" i="10"/>
  <c r="J5255" i="10"/>
  <c r="K5255" i="10" s="1"/>
  <c r="M5255" i="10" s="1"/>
  <c r="L5255" i="10"/>
  <c r="G5256" i="10"/>
  <c r="H5256" i="10"/>
  <c r="J5256" i="10"/>
  <c r="L5256" i="10"/>
  <c r="Q5254" i="10" s="1"/>
  <c r="G5257" i="10"/>
  <c r="H5257" i="10"/>
  <c r="J5257" i="10"/>
  <c r="K5257" i="10" s="1"/>
  <c r="O5257" i="10" s="1"/>
  <c r="L5257" i="10"/>
  <c r="R5254" i="10" s="1"/>
  <c r="G5258" i="10"/>
  <c r="H5258" i="10"/>
  <c r="J5258" i="10"/>
  <c r="L5258" i="10"/>
  <c r="G5259" i="10"/>
  <c r="H5259" i="10"/>
  <c r="J5259" i="10"/>
  <c r="K5259" i="10" s="1"/>
  <c r="O5259" i="10" s="1"/>
  <c r="L5259" i="10"/>
  <c r="G5260" i="10"/>
  <c r="H5260" i="10"/>
  <c r="J5260" i="10"/>
  <c r="L5260" i="10"/>
  <c r="Q5258" i="10" s="1"/>
  <c r="G5261" i="10"/>
  <c r="H5261" i="10"/>
  <c r="J5261" i="10"/>
  <c r="L5261" i="10"/>
  <c r="R5258" i="10" s="1"/>
  <c r="G5262" i="10"/>
  <c r="H5262" i="10"/>
  <c r="J5262" i="10"/>
  <c r="L5262" i="10"/>
  <c r="G5263" i="10"/>
  <c r="H5263" i="10"/>
  <c r="J5263" i="10"/>
  <c r="K5263" i="10" s="1"/>
  <c r="L5263" i="10"/>
  <c r="G5264" i="10"/>
  <c r="H5264" i="10"/>
  <c r="J5264" i="10"/>
  <c r="L5264" i="10"/>
  <c r="Q5262" i="10" s="1"/>
  <c r="G5265" i="10"/>
  <c r="H5265" i="10"/>
  <c r="J5265" i="10"/>
  <c r="L5265" i="10"/>
  <c r="R5262" i="10" s="1"/>
  <c r="G5266" i="10"/>
  <c r="H5266" i="10"/>
  <c r="J5266" i="10"/>
  <c r="V5266" i="10" s="1"/>
  <c r="L5266" i="10"/>
  <c r="G5267" i="10"/>
  <c r="H5267" i="10"/>
  <c r="J5267" i="10"/>
  <c r="K5267" i="10" s="1"/>
  <c r="M5267" i="10" s="1"/>
  <c r="L5267" i="10"/>
  <c r="G5268" i="10"/>
  <c r="H5268" i="10"/>
  <c r="J5268" i="10"/>
  <c r="K5268" i="10" s="1"/>
  <c r="L5268" i="10"/>
  <c r="Q5266" i="10" s="1"/>
  <c r="G5269" i="10"/>
  <c r="H5269" i="10"/>
  <c r="J5269" i="10"/>
  <c r="L5269" i="10"/>
  <c r="R5266" i="10" s="1"/>
  <c r="G5270" i="10"/>
  <c r="H5270" i="10"/>
  <c r="J5270" i="10"/>
  <c r="L5270" i="10"/>
  <c r="G5271" i="10"/>
  <c r="H5271" i="10"/>
  <c r="J5271" i="10"/>
  <c r="L5271" i="10"/>
  <c r="G5272" i="10"/>
  <c r="H5272" i="10"/>
  <c r="J5272" i="10"/>
  <c r="K5272" i="10" s="1"/>
  <c r="L5272" i="10"/>
  <c r="Q5270" i="10" s="1"/>
  <c r="G5273" i="10"/>
  <c r="H5273" i="10"/>
  <c r="J5273" i="10"/>
  <c r="K5273" i="10" s="1"/>
  <c r="N5273" i="10" s="1"/>
  <c r="L5273" i="10"/>
  <c r="R5270" i="10" s="1"/>
  <c r="G5274" i="10"/>
  <c r="H5274" i="10"/>
  <c r="J5274" i="10"/>
  <c r="V5274" i="10" s="1"/>
  <c r="L5274" i="10"/>
  <c r="G5275" i="10"/>
  <c r="H5275" i="10"/>
  <c r="J5275" i="10"/>
  <c r="K5275" i="10" s="1"/>
  <c r="M5275" i="10" s="1"/>
  <c r="L5275" i="10"/>
  <c r="G5276" i="10"/>
  <c r="H5276" i="10"/>
  <c r="J5276" i="10"/>
  <c r="K5276" i="10" s="1"/>
  <c r="N5276" i="10" s="1"/>
  <c r="L5276" i="10"/>
  <c r="Q5274" i="10" s="1"/>
  <c r="G5277" i="10"/>
  <c r="H5277" i="10"/>
  <c r="J5277" i="10"/>
  <c r="K5277" i="10" s="1"/>
  <c r="O5277" i="10" s="1"/>
  <c r="L5277" i="10"/>
  <c r="R5274" i="10" s="1"/>
  <c r="G5278" i="10"/>
  <c r="H5278" i="10"/>
  <c r="J5278" i="10"/>
  <c r="V5278" i="10" s="1"/>
  <c r="L5278" i="10"/>
  <c r="G5279" i="10"/>
  <c r="H5279" i="10"/>
  <c r="J5279" i="10"/>
  <c r="K5279" i="10" s="1"/>
  <c r="O5279" i="10" s="1"/>
  <c r="L5279" i="10"/>
  <c r="G5280" i="10"/>
  <c r="H5280" i="10"/>
  <c r="J5280" i="10"/>
  <c r="K5280" i="10" s="1"/>
  <c r="L5280" i="10"/>
  <c r="Q5278" i="10" s="1"/>
  <c r="G5281" i="10"/>
  <c r="H5281" i="10"/>
  <c r="J5281" i="10"/>
  <c r="L5281" i="10"/>
  <c r="R5278" i="10" s="1"/>
  <c r="G5282" i="10"/>
  <c r="H5282" i="10"/>
  <c r="J5282" i="10"/>
  <c r="V5282" i="10" s="1"/>
  <c r="L5282" i="10"/>
  <c r="G5283" i="10"/>
  <c r="H5283" i="10"/>
  <c r="J5283" i="10"/>
  <c r="K5283" i="10" s="1"/>
  <c r="L5283" i="10"/>
  <c r="G5284" i="10"/>
  <c r="H5284" i="10"/>
  <c r="J5284" i="10"/>
  <c r="K5284" i="10" s="1"/>
  <c r="M5284" i="10" s="1"/>
  <c r="L5284" i="10"/>
  <c r="Q5282" i="10" s="1"/>
  <c r="G5285" i="10"/>
  <c r="H5285" i="10"/>
  <c r="J5285" i="10"/>
  <c r="L5285" i="10"/>
  <c r="R5282" i="10" s="1"/>
  <c r="G5286" i="10"/>
  <c r="H5286" i="10"/>
  <c r="J5286" i="10"/>
  <c r="K5286" i="10" s="1"/>
  <c r="L5286" i="10"/>
  <c r="G5287" i="10"/>
  <c r="H5287" i="10"/>
  <c r="J5287" i="10"/>
  <c r="L5287" i="10"/>
  <c r="G5288" i="10"/>
  <c r="H5288" i="10"/>
  <c r="J5288" i="10"/>
  <c r="L5288" i="10"/>
  <c r="Q5286" i="10" s="1"/>
  <c r="G5289" i="10"/>
  <c r="H5289" i="10"/>
  <c r="J5289" i="10"/>
  <c r="L5289" i="10"/>
  <c r="R5286" i="10" s="1"/>
  <c r="G5290" i="10"/>
  <c r="H5290" i="10"/>
  <c r="J5290" i="10"/>
  <c r="V5290" i="10" s="1"/>
  <c r="L5290" i="10"/>
  <c r="G5291" i="10"/>
  <c r="H5291" i="10"/>
  <c r="J5291" i="10"/>
  <c r="K5291" i="10" s="1"/>
  <c r="O5291" i="10" s="1"/>
  <c r="L5291" i="10"/>
  <c r="G5292" i="10"/>
  <c r="H5292" i="10"/>
  <c r="J5292" i="10"/>
  <c r="K5292" i="10" s="1"/>
  <c r="L5292" i="10"/>
  <c r="Q5290" i="10" s="1"/>
  <c r="G5293" i="10"/>
  <c r="H5293" i="10"/>
  <c r="J5293" i="10"/>
  <c r="K5293" i="10" s="1"/>
  <c r="M5293" i="10" s="1"/>
  <c r="L5293" i="10"/>
  <c r="R5290" i="10" s="1"/>
  <c r="G5294" i="10"/>
  <c r="H5294" i="10"/>
  <c r="J5294" i="10"/>
  <c r="L5294" i="10"/>
  <c r="G5295" i="10"/>
  <c r="H5295" i="10"/>
  <c r="J5295" i="10"/>
  <c r="K5295" i="10" s="1"/>
  <c r="N5295" i="10" s="1"/>
  <c r="L5295" i="10"/>
  <c r="G5296" i="10"/>
  <c r="H5296" i="10"/>
  <c r="J5296" i="10"/>
  <c r="K5296" i="10" s="1"/>
  <c r="O5296" i="10" s="1"/>
  <c r="L5296" i="10"/>
  <c r="Q5294" i="10" s="1"/>
  <c r="G5297" i="10"/>
  <c r="H5297" i="10"/>
  <c r="J5297" i="10"/>
  <c r="K5297" i="10" s="1"/>
  <c r="N5297" i="10" s="1"/>
  <c r="L5297" i="10"/>
  <c r="R5294" i="10" s="1"/>
  <c r="G5298" i="10"/>
  <c r="H5298" i="10"/>
  <c r="J5298" i="10"/>
  <c r="V5298" i="10" s="1"/>
  <c r="L5298" i="10"/>
  <c r="G5299" i="10"/>
  <c r="H5299" i="10"/>
  <c r="J5299" i="10"/>
  <c r="L5299" i="10"/>
  <c r="G5300" i="10"/>
  <c r="H5300" i="10"/>
  <c r="J5300" i="10"/>
  <c r="K5300" i="10" s="1"/>
  <c r="M5300" i="10" s="1"/>
  <c r="L5300" i="10"/>
  <c r="Q5298" i="10" s="1"/>
  <c r="G5301" i="10"/>
  <c r="H5301" i="10"/>
  <c r="J5301" i="10"/>
  <c r="K5301" i="10" s="1"/>
  <c r="L5301" i="10"/>
  <c r="R5298" i="10" s="1"/>
  <c r="G5302" i="10"/>
  <c r="H5302" i="10"/>
  <c r="J5302" i="10"/>
  <c r="L5302" i="10"/>
  <c r="G5303" i="10"/>
  <c r="H5303" i="10"/>
  <c r="J5303" i="10"/>
  <c r="L5303" i="10"/>
  <c r="G5304" i="10"/>
  <c r="H5304" i="10"/>
  <c r="J5304" i="10"/>
  <c r="K5304" i="10" s="1"/>
  <c r="O5304" i="10" s="1"/>
  <c r="L5304" i="10"/>
  <c r="Q5302" i="10" s="1"/>
  <c r="G5305" i="10"/>
  <c r="H5305" i="10"/>
  <c r="J5305" i="10"/>
  <c r="L5305" i="10"/>
  <c r="R5302" i="10" s="1"/>
  <c r="G5306" i="10"/>
  <c r="H5306" i="10"/>
  <c r="J5306" i="10"/>
  <c r="L5306" i="10"/>
  <c r="G5307" i="10"/>
  <c r="H5307" i="10"/>
  <c r="J5307" i="10"/>
  <c r="L5307" i="10"/>
  <c r="G5308" i="10"/>
  <c r="H5308" i="10"/>
  <c r="J5308" i="10"/>
  <c r="L5308" i="10"/>
  <c r="Q5306" i="10" s="1"/>
  <c r="G5309" i="10"/>
  <c r="H5309" i="10"/>
  <c r="J5309" i="10"/>
  <c r="K5309" i="10" s="1"/>
  <c r="M5309" i="10" s="1"/>
  <c r="L5309" i="10"/>
  <c r="R5306" i="10" s="1"/>
  <c r="G5310" i="10"/>
  <c r="H5310" i="10"/>
  <c r="J5310" i="10"/>
  <c r="L5310" i="10"/>
  <c r="G5311" i="10"/>
  <c r="H5311" i="10"/>
  <c r="J5311" i="10"/>
  <c r="L5311" i="10"/>
  <c r="G5312" i="10"/>
  <c r="H5312" i="10"/>
  <c r="J5312" i="10"/>
  <c r="K5312" i="10" s="1"/>
  <c r="L5312" i="10"/>
  <c r="Q5310" i="10" s="1"/>
  <c r="G5313" i="10"/>
  <c r="H5313" i="10"/>
  <c r="J5313" i="10"/>
  <c r="L5313" i="10"/>
  <c r="R5310" i="10" s="1"/>
  <c r="G5314" i="10"/>
  <c r="H5314" i="10"/>
  <c r="J5314" i="10"/>
  <c r="V5314" i="10" s="1"/>
  <c r="L5314" i="10"/>
  <c r="G5315" i="10"/>
  <c r="H5315" i="10"/>
  <c r="J5315" i="10"/>
  <c r="L5315" i="10"/>
  <c r="G5316" i="10"/>
  <c r="H5316" i="10"/>
  <c r="J5316" i="10"/>
  <c r="L5316" i="10"/>
  <c r="Q5314" i="10" s="1"/>
  <c r="G5317" i="10"/>
  <c r="H5317" i="10"/>
  <c r="J5317" i="10"/>
  <c r="L5317" i="10"/>
  <c r="R5314" i="10" s="1"/>
  <c r="G5318" i="10"/>
  <c r="H5318" i="10"/>
  <c r="J5318" i="10"/>
  <c r="L5318" i="10"/>
  <c r="G5319" i="10"/>
  <c r="H5319" i="10"/>
  <c r="J5319" i="10"/>
  <c r="L5319" i="10"/>
  <c r="G5320" i="10"/>
  <c r="H5320" i="10"/>
  <c r="J5320" i="10"/>
  <c r="K5320" i="10" s="1"/>
  <c r="M5320" i="10" s="1"/>
  <c r="L5320" i="10"/>
  <c r="Q5318" i="10" s="1"/>
  <c r="G5321" i="10"/>
  <c r="H5321" i="10"/>
  <c r="J5321" i="10"/>
  <c r="K5321" i="10" s="1"/>
  <c r="M5321" i="10" s="1"/>
  <c r="L5321" i="10"/>
  <c r="R5318" i="10" s="1"/>
  <c r="G5322" i="10"/>
  <c r="H5322" i="10"/>
  <c r="J5322" i="10"/>
  <c r="V5322" i="10" s="1"/>
  <c r="L5322" i="10"/>
  <c r="G5323" i="10"/>
  <c r="H5323" i="10"/>
  <c r="J5323" i="10"/>
  <c r="K5323" i="10" s="1"/>
  <c r="L5323" i="10"/>
  <c r="G5324" i="10"/>
  <c r="H5324" i="10"/>
  <c r="J5324" i="10"/>
  <c r="K5324" i="10" s="1"/>
  <c r="L5324" i="10"/>
  <c r="Q5322" i="10" s="1"/>
  <c r="G5325" i="10"/>
  <c r="H5325" i="10"/>
  <c r="J5325" i="10"/>
  <c r="L5325" i="10"/>
  <c r="R5322" i="10" s="1"/>
  <c r="G5326" i="10"/>
  <c r="H5326" i="10"/>
  <c r="J5326" i="10"/>
  <c r="K5326" i="10" s="1"/>
  <c r="L5326" i="10"/>
  <c r="G5327" i="10"/>
  <c r="H5327" i="10"/>
  <c r="J5327" i="10"/>
  <c r="L5327" i="10"/>
  <c r="G5328" i="10"/>
  <c r="H5328" i="10"/>
  <c r="J5328" i="10"/>
  <c r="K5328" i="10" s="1"/>
  <c r="O5328" i="10" s="1"/>
  <c r="L5328" i="10"/>
  <c r="Q5326" i="10" s="1"/>
  <c r="G5329" i="10"/>
  <c r="H5329" i="10"/>
  <c r="J5329" i="10"/>
  <c r="K5329" i="10" s="1"/>
  <c r="O5329" i="10" s="1"/>
  <c r="L5329" i="10"/>
  <c r="R5326" i="10" s="1"/>
  <c r="G5330" i="10"/>
  <c r="H5330" i="10"/>
  <c r="J5330" i="10"/>
  <c r="L5330" i="10"/>
  <c r="G5331" i="10"/>
  <c r="H5331" i="10"/>
  <c r="J5331" i="10"/>
  <c r="L5331" i="10"/>
  <c r="G5332" i="10"/>
  <c r="H5332" i="10"/>
  <c r="J5332" i="10"/>
  <c r="L5332" i="10"/>
  <c r="Q5330" i="10" s="1"/>
  <c r="G5333" i="10"/>
  <c r="H5333" i="10"/>
  <c r="J5333" i="10"/>
  <c r="K5333" i="10" s="1"/>
  <c r="L5333" i="10"/>
  <c r="R5330" i="10" s="1"/>
  <c r="G5334" i="10"/>
  <c r="H5334" i="10"/>
  <c r="J5334" i="10"/>
  <c r="L5334" i="10"/>
  <c r="G5335" i="10"/>
  <c r="H5335" i="10"/>
  <c r="J5335" i="10"/>
  <c r="K5335" i="10" s="1"/>
  <c r="O5335" i="10" s="1"/>
  <c r="L5335" i="10"/>
  <c r="G5336" i="10"/>
  <c r="H5336" i="10"/>
  <c r="J5336" i="10"/>
  <c r="L5336" i="10"/>
  <c r="Q5334" i="10" s="1"/>
  <c r="G5337" i="10"/>
  <c r="H5337" i="10"/>
  <c r="J5337" i="10"/>
  <c r="K5337" i="10" s="1"/>
  <c r="M5337" i="10" s="1"/>
  <c r="L5337" i="10"/>
  <c r="R5334" i="10" s="1"/>
  <c r="G5338" i="10"/>
  <c r="H5338" i="10"/>
  <c r="J5338" i="10"/>
  <c r="L5338" i="10"/>
  <c r="G5339" i="10"/>
  <c r="H5339" i="10"/>
  <c r="J5339" i="10"/>
  <c r="K5339" i="10" s="1"/>
  <c r="O5339" i="10" s="1"/>
  <c r="L5339" i="10"/>
  <c r="G5340" i="10"/>
  <c r="H5340" i="10"/>
  <c r="J5340" i="10"/>
  <c r="K5340" i="10" s="1"/>
  <c r="O5340" i="10" s="1"/>
  <c r="L5340" i="10"/>
  <c r="Q5338" i="10" s="1"/>
  <c r="G5341" i="10"/>
  <c r="H5341" i="10"/>
  <c r="J5341" i="10"/>
  <c r="L5341" i="10"/>
  <c r="R5338" i="10" s="1"/>
  <c r="G5342" i="10"/>
  <c r="H5342" i="10"/>
  <c r="J5342" i="10"/>
  <c r="V5342" i="10" s="1"/>
  <c r="L5342" i="10"/>
  <c r="G5343" i="10"/>
  <c r="H5343" i="10"/>
  <c r="J5343" i="10"/>
  <c r="L5343" i="10"/>
  <c r="G5344" i="10"/>
  <c r="H5344" i="10"/>
  <c r="J5344" i="10"/>
  <c r="K5344" i="10" s="1"/>
  <c r="M5344" i="10" s="1"/>
  <c r="L5344" i="10"/>
  <c r="Q5342" i="10" s="1"/>
  <c r="G5345" i="10"/>
  <c r="H5345" i="10"/>
  <c r="J5345" i="10"/>
  <c r="L5345" i="10"/>
  <c r="R5342" i="10" s="1"/>
  <c r="G5346" i="10"/>
  <c r="H5346" i="10"/>
  <c r="J5346" i="10"/>
  <c r="L5346" i="10"/>
  <c r="G5347" i="10"/>
  <c r="H5347" i="10"/>
  <c r="J5347" i="10"/>
  <c r="K5347" i="10" s="1"/>
  <c r="L5347" i="10"/>
  <c r="G5348" i="10"/>
  <c r="H5348" i="10"/>
  <c r="J5348" i="10"/>
  <c r="K5348" i="10" s="1"/>
  <c r="L5348" i="10"/>
  <c r="Q5346" i="10" s="1"/>
  <c r="G5349" i="10"/>
  <c r="H5349" i="10"/>
  <c r="J5349" i="10"/>
  <c r="K5349" i="10" s="1"/>
  <c r="M5349" i="10" s="1"/>
  <c r="L5349" i="10"/>
  <c r="R5346" i="10" s="1"/>
  <c r="G5350" i="10"/>
  <c r="H5350" i="10"/>
  <c r="J5350" i="10"/>
  <c r="V5350" i="10" s="1"/>
  <c r="L5350" i="10"/>
  <c r="G5351" i="10"/>
  <c r="H5351" i="10"/>
  <c r="J5351" i="10"/>
  <c r="K5351" i="10" s="1"/>
  <c r="L5351" i="10"/>
  <c r="G5352" i="10"/>
  <c r="H5352" i="10"/>
  <c r="J5352" i="10"/>
  <c r="L5352" i="10"/>
  <c r="Q5350" i="10" s="1"/>
  <c r="G5353" i="10"/>
  <c r="H5353" i="10"/>
  <c r="J5353" i="10"/>
  <c r="K5353" i="10" s="1"/>
  <c r="L5353" i="10"/>
  <c r="R5350" i="10" s="1"/>
  <c r="G5354" i="10"/>
  <c r="H5354" i="10"/>
  <c r="J5354" i="10"/>
  <c r="L5354" i="10"/>
  <c r="G5355" i="10"/>
  <c r="H5355" i="10"/>
  <c r="J5355" i="10"/>
  <c r="K5355" i="10" s="1"/>
  <c r="O5355" i="10" s="1"/>
  <c r="L5355" i="10"/>
  <c r="G5356" i="10"/>
  <c r="H5356" i="10"/>
  <c r="J5356" i="10"/>
  <c r="L5356" i="10"/>
  <c r="Q5354" i="10" s="1"/>
  <c r="G5357" i="10"/>
  <c r="H5357" i="10"/>
  <c r="J5357" i="10"/>
  <c r="K5357" i="10" s="1"/>
  <c r="N5357" i="10" s="1"/>
  <c r="L5357" i="10"/>
  <c r="R5354" i="10" s="1"/>
  <c r="G5358" i="10"/>
  <c r="H5358" i="10"/>
  <c r="J5358" i="10"/>
  <c r="V5358" i="10" s="1"/>
  <c r="L5358" i="10"/>
  <c r="G5359" i="10"/>
  <c r="H5359" i="10"/>
  <c r="J5359" i="10"/>
  <c r="K5359" i="10" s="1"/>
  <c r="N5359" i="10" s="1"/>
  <c r="L5359" i="10"/>
  <c r="G5360" i="10"/>
  <c r="H5360" i="10"/>
  <c r="J5360" i="10"/>
  <c r="K5360" i="10" s="1"/>
  <c r="L5360" i="10"/>
  <c r="Q5358" i="10" s="1"/>
  <c r="G5361" i="10"/>
  <c r="H5361" i="10"/>
  <c r="J5361" i="10"/>
  <c r="K5361" i="10" s="1"/>
  <c r="N5361" i="10" s="1"/>
  <c r="L5361" i="10"/>
  <c r="R5358" i="10" s="1"/>
  <c r="G5362" i="10"/>
  <c r="H5362" i="10"/>
  <c r="J5362" i="10"/>
  <c r="L5362" i="10"/>
  <c r="G5363" i="10"/>
  <c r="H5363" i="10"/>
  <c r="J5363" i="10"/>
  <c r="K5363" i="10" s="1"/>
  <c r="M5363" i="10" s="1"/>
  <c r="L5363" i="10"/>
  <c r="G5364" i="10"/>
  <c r="H5364" i="10"/>
  <c r="J5364" i="10"/>
  <c r="K5364" i="10" s="1"/>
  <c r="L5364" i="10"/>
  <c r="Q5362" i="10" s="1"/>
  <c r="G5365" i="10"/>
  <c r="H5365" i="10"/>
  <c r="J5365" i="10"/>
  <c r="K5365" i="10" s="1"/>
  <c r="M5365" i="10" s="1"/>
  <c r="L5365" i="10"/>
  <c r="R5362" i="10" s="1"/>
  <c r="G5366" i="10"/>
  <c r="H5366" i="10"/>
  <c r="J5366" i="10"/>
  <c r="V5366" i="10" s="1"/>
  <c r="L5366" i="10"/>
  <c r="G5367" i="10"/>
  <c r="H5367" i="10"/>
  <c r="J5367" i="10"/>
  <c r="K5367" i="10" s="1"/>
  <c r="N5367" i="10" s="1"/>
  <c r="L5367" i="10"/>
  <c r="G5368" i="10"/>
  <c r="H5368" i="10"/>
  <c r="J5368" i="10"/>
  <c r="K5368" i="10" s="1"/>
  <c r="O5368" i="10" s="1"/>
  <c r="L5368" i="10"/>
  <c r="Q5366" i="10" s="1"/>
  <c r="G5369" i="10"/>
  <c r="H5369" i="10"/>
  <c r="J5369" i="10"/>
  <c r="L5369" i="10"/>
  <c r="R5366" i="10" s="1"/>
  <c r="G5370" i="10"/>
  <c r="H5370" i="10"/>
  <c r="J5370" i="10"/>
  <c r="L5370" i="10"/>
  <c r="G5371" i="10"/>
  <c r="H5371" i="10"/>
  <c r="J5371" i="10"/>
  <c r="K5371" i="10" s="1"/>
  <c r="M5371" i="10" s="1"/>
  <c r="L5371" i="10"/>
  <c r="G5372" i="10"/>
  <c r="H5372" i="10"/>
  <c r="J5372" i="10"/>
  <c r="K5372" i="10" s="1"/>
  <c r="L5372" i="10"/>
  <c r="Q5370" i="10" s="1"/>
  <c r="G5373" i="10"/>
  <c r="H5373" i="10"/>
  <c r="J5373" i="10"/>
  <c r="K5373" i="10" s="1"/>
  <c r="N5373" i="10" s="1"/>
  <c r="L5373" i="10"/>
  <c r="R5370" i="10" s="1"/>
  <c r="G5374" i="10"/>
  <c r="H5374" i="10"/>
  <c r="J5374" i="10"/>
  <c r="V5374" i="10" s="1"/>
  <c r="L5374" i="10"/>
  <c r="G5375" i="10"/>
  <c r="H5375" i="10"/>
  <c r="J5375" i="10"/>
  <c r="K5375" i="10" s="1"/>
  <c r="L5375" i="10"/>
  <c r="G5376" i="10"/>
  <c r="H5376" i="10"/>
  <c r="J5376" i="10"/>
  <c r="K5376" i="10" s="1"/>
  <c r="L5376" i="10"/>
  <c r="Q5374" i="10" s="1"/>
  <c r="G5377" i="10"/>
  <c r="H5377" i="10"/>
  <c r="J5377" i="10"/>
  <c r="K5377" i="10" s="1"/>
  <c r="M5377" i="10" s="1"/>
  <c r="L5377" i="10"/>
  <c r="R5374" i="10" s="1"/>
  <c r="G5378" i="10"/>
  <c r="H5378" i="10"/>
  <c r="J5378" i="10"/>
  <c r="V5378" i="10" s="1"/>
  <c r="L5378" i="10"/>
  <c r="G5379" i="10"/>
  <c r="H5379" i="10"/>
  <c r="J5379" i="10"/>
  <c r="L5379" i="10"/>
  <c r="G5380" i="10"/>
  <c r="H5380" i="10"/>
  <c r="J5380" i="10"/>
  <c r="L5380" i="10"/>
  <c r="Q5378" i="10" s="1"/>
  <c r="G5381" i="10"/>
  <c r="H5381" i="10"/>
  <c r="J5381" i="10"/>
  <c r="K5381" i="10" s="1"/>
  <c r="M5381" i="10" s="1"/>
  <c r="L5381" i="10"/>
  <c r="R5378" i="10" s="1"/>
  <c r="G5382" i="10"/>
  <c r="H5382" i="10"/>
  <c r="J5382" i="10"/>
  <c r="K5382" i="10" s="1"/>
  <c r="L5382" i="10"/>
  <c r="G5383" i="10"/>
  <c r="H5383" i="10"/>
  <c r="J5383" i="10"/>
  <c r="L5383" i="10"/>
  <c r="G5384" i="10"/>
  <c r="H5384" i="10"/>
  <c r="J5384" i="10"/>
  <c r="K5384" i="10" s="1"/>
  <c r="L5384" i="10"/>
  <c r="Q5382" i="10" s="1"/>
  <c r="G5385" i="10"/>
  <c r="H5385" i="10"/>
  <c r="J5385" i="10"/>
  <c r="K5385" i="10" s="1"/>
  <c r="O5385" i="10" s="1"/>
  <c r="L5385" i="10"/>
  <c r="R5382" i="10" s="1"/>
  <c r="G5386" i="10"/>
  <c r="H5386" i="10"/>
  <c r="J5386" i="10"/>
  <c r="V5386" i="10" s="1"/>
  <c r="L5386" i="10"/>
  <c r="G5387" i="10"/>
  <c r="H5387" i="10"/>
  <c r="J5387" i="10"/>
  <c r="K5387" i="10" s="1"/>
  <c r="L5387" i="10"/>
  <c r="G5388" i="10"/>
  <c r="H5388" i="10"/>
  <c r="J5388" i="10"/>
  <c r="L5388" i="10"/>
  <c r="Q5386" i="10" s="1"/>
  <c r="G5389" i="10"/>
  <c r="H5389" i="10"/>
  <c r="J5389" i="10"/>
  <c r="K5389" i="10" s="1"/>
  <c r="L5389" i="10"/>
  <c r="R5386" i="10" s="1"/>
  <c r="G5390" i="10"/>
  <c r="H5390" i="10"/>
  <c r="J5390" i="10"/>
  <c r="V5390" i="10" s="1"/>
  <c r="L5390" i="10"/>
  <c r="G5391" i="10"/>
  <c r="H5391" i="10"/>
  <c r="J5391" i="10"/>
  <c r="K5391" i="10" s="1"/>
  <c r="M5391" i="10" s="1"/>
  <c r="L5391" i="10"/>
  <c r="G5392" i="10"/>
  <c r="H5392" i="10"/>
  <c r="J5392" i="10"/>
  <c r="K5392" i="10" s="1"/>
  <c r="L5392" i="10"/>
  <c r="Q5390" i="10" s="1"/>
  <c r="G5393" i="10"/>
  <c r="H5393" i="10"/>
  <c r="J5393" i="10"/>
  <c r="K5393" i="10" s="1"/>
  <c r="N5393" i="10" s="1"/>
  <c r="L5393" i="10"/>
  <c r="R5390" i="10" s="1"/>
  <c r="G5394" i="10"/>
  <c r="H5394" i="10"/>
  <c r="J5394" i="10"/>
  <c r="L5394" i="10"/>
  <c r="G5395" i="10"/>
  <c r="H5395" i="10"/>
  <c r="J5395" i="10"/>
  <c r="K5395" i="10" s="1"/>
  <c r="N5395" i="10" s="1"/>
  <c r="L5395" i="10"/>
  <c r="G5396" i="10"/>
  <c r="H5396" i="10"/>
  <c r="J5396" i="10"/>
  <c r="K5396" i="10" s="1"/>
  <c r="O5396" i="10" s="1"/>
  <c r="L5396" i="10"/>
  <c r="Q5394" i="10" s="1"/>
  <c r="G5397" i="10"/>
  <c r="H5397" i="10"/>
  <c r="J5397" i="10"/>
  <c r="L5397" i="10"/>
  <c r="R5394" i="10" s="1"/>
  <c r="G5398" i="10"/>
  <c r="H5398" i="10"/>
  <c r="J5398" i="10"/>
  <c r="L5398" i="10"/>
  <c r="G5399" i="10"/>
  <c r="H5399" i="10"/>
  <c r="J5399" i="10"/>
  <c r="L5399" i="10"/>
  <c r="G5400" i="10"/>
  <c r="H5400" i="10"/>
  <c r="J5400" i="10"/>
  <c r="L5400" i="10"/>
  <c r="Q5398" i="10" s="1"/>
  <c r="G5401" i="10"/>
  <c r="H5401" i="10"/>
  <c r="J5401" i="10"/>
  <c r="K5401" i="10" s="1"/>
  <c r="L5401" i="10"/>
  <c r="R5398" i="10" s="1"/>
  <c r="G5402" i="10"/>
  <c r="H5402" i="10"/>
  <c r="J5402" i="10"/>
  <c r="L5402" i="10"/>
  <c r="G5403" i="10"/>
  <c r="H5403" i="10"/>
  <c r="J5403" i="10"/>
  <c r="K5403" i="10" s="1"/>
  <c r="M5403" i="10" s="1"/>
  <c r="L5403" i="10"/>
  <c r="G5404" i="10"/>
  <c r="H5404" i="10"/>
  <c r="J5404" i="10"/>
  <c r="K5404" i="10" s="1"/>
  <c r="L5404" i="10"/>
  <c r="Q5402" i="10" s="1"/>
  <c r="G5405" i="10"/>
  <c r="H5405" i="10"/>
  <c r="J5405" i="10"/>
  <c r="L5405" i="10"/>
  <c r="R5402" i="10" s="1"/>
  <c r="G5406" i="10"/>
  <c r="H5406" i="10"/>
  <c r="J5406" i="10"/>
  <c r="V5406" i="10" s="1"/>
  <c r="L5406" i="10"/>
  <c r="G5407" i="10"/>
  <c r="H5407" i="10"/>
  <c r="J5407" i="10"/>
  <c r="K5407" i="10" s="1"/>
  <c r="L5407" i="10"/>
  <c r="G5408" i="10"/>
  <c r="H5408" i="10"/>
  <c r="J5408" i="10"/>
  <c r="L5408" i="10"/>
  <c r="Q5406" i="10" s="1"/>
  <c r="G5409" i="10"/>
  <c r="H5409" i="10"/>
  <c r="J5409" i="10"/>
  <c r="L5409" i="10"/>
  <c r="R5406" i="10" s="1"/>
  <c r="G5410" i="10"/>
  <c r="H5410" i="10"/>
  <c r="J5410" i="10"/>
  <c r="L5410" i="10"/>
  <c r="G5411" i="10"/>
  <c r="H5411" i="10"/>
  <c r="J5411" i="10"/>
  <c r="K5411" i="10" s="1"/>
  <c r="L5411" i="10"/>
  <c r="G5412" i="10"/>
  <c r="H5412" i="10"/>
  <c r="J5412" i="10"/>
  <c r="L5412" i="10"/>
  <c r="Q5410" i="10" s="1"/>
  <c r="G5413" i="10"/>
  <c r="H5413" i="10"/>
  <c r="J5413" i="10"/>
  <c r="K5413" i="10" s="1"/>
  <c r="L5413" i="10"/>
  <c r="R5410" i="10" s="1"/>
  <c r="G5414" i="10"/>
  <c r="H5414" i="10"/>
  <c r="J5414" i="10"/>
  <c r="L5414" i="10"/>
  <c r="G5415" i="10"/>
  <c r="H5415" i="10"/>
  <c r="J5415" i="10"/>
  <c r="L5415" i="10"/>
  <c r="G5416" i="10"/>
  <c r="H5416" i="10"/>
  <c r="J5416" i="10"/>
  <c r="L5416" i="10"/>
  <c r="Q5414" i="10" s="1"/>
  <c r="G5417" i="10"/>
  <c r="H5417" i="10"/>
  <c r="J5417" i="10"/>
  <c r="K5417" i="10" s="1"/>
  <c r="L5417" i="10"/>
  <c r="R5414" i="10" s="1"/>
  <c r="G5418" i="10"/>
  <c r="H5418" i="10"/>
  <c r="J5418" i="10"/>
  <c r="L5418" i="10"/>
  <c r="G5419" i="10"/>
  <c r="H5419" i="10"/>
  <c r="J5419" i="10"/>
  <c r="K5419" i="10" s="1"/>
  <c r="N5419" i="10" s="1"/>
  <c r="L5419" i="10"/>
  <c r="G5420" i="10"/>
  <c r="H5420" i="10"/>
  <c r="J5420" i="10"/>
  <c r="L5420" i="10"/>
  <c r="Q5418" i="10" s="1"/>
  <c r="G5421" i="10"/>
  <c r="H5421" i="10"/>
  <c r="J5421" i="10"/>
  <c r="K5421" i="10" s="1"/>
  <c r="L5421" i="10"/>
  <c r="R5418" i="10" s="1"/>
  <c r="G5422" i="10"/>
  <c r="H5422" i="10"/>
  <c r="J5422" i="10"/>
  <c r="L5422" i="10"/>
  <c r="G5423" i="10"/>
  <c r="H5423" i="10"/>
  <c r="J5423" i="10"/>
  <c r="L5423" i="10"/>
  <c r="G5424" i="10"/>
  <c r="H5424" i="10"/>
  <c r="J5424" i="10"/>
  <c r="L5424" i="10"/>
  <c r="Q5422" i="10" s="1"/>
  <c r="G5425" i="10"/>
  <c r="H5425" i="10"/>
  <c r="J5425" i="10"/>
  <c r="K5425" i="10" s="1"/>
  <c r="M5425" i="10" s="1"/>
  <c r="L5425" i="10"/>
  <c r="R5422" i="10" s="1"/>
  <c r="G5426" i="10"/>
  <c r="H5426" i="10"/>
  <c r="J5426" i="10"/>
  <c r="V5426" i="10" s="1"/>
  <c r="L5426" i="10"/>
  <c r="G5427" i="10"/>
  <c r="H5427" i="10"/>
  <c r="J5427" i="10"/>
  <c r="K5427" i="10" s="1"/>
  <c r="N5427" i="10" s="1"/>
  <c r="L5427" i="10"/>
  <c r="G5428" i="10"/>
  <c r="H5428" i="10"/>
  <c r="J5428" i="10"/>
  <c r="L5428" i="10"/>
  <c r="Q5426" i="10" s="1"/>
  <c r="G5429" i="10"/>
  <c r="H5429" i="10"/>
  <c r="J5429" i="10"/>
  <c r="K5429" i="10" s="1"/>
  <c r="N5429" i="10" s="1"/>
  <c r="L5429" i="10"/>
  <c r="R5426" i="10" s="1"/>
  <c r="G5430" i="10"/>
  <c r="H5430" i="10"/>
  <c r="J5430" i="10"/>
  <c r="L5430" i="10"/>
  <c r="G5431" i="10"/>
  <c r="H5431" i="10"/>
  <c r="J5431" i="10"/>
  <c r="L5431" i="10"/>
  <c r="G5432" i="10"/>
  <c r="H5432" i="10"/>
  <c r="J5432" i="10"/>
  <c r="K5432" i="10" s="1"/>
  <c r="L5432" i="10"/>
  <c r="Q5430" i="10" s="1"/>
  <c r="G5433" i="10"/>
  <c r="H5433" i="10"/>
  <c r="J5433" i="10"/>
  <c r="L5433" i="10"/>
  <c r="R5430" i="10" s="1"/>
  <c r="G5434" i="10"/>
  <c r="H5434" i="10"/>
  <c r="J5434" i="10"/>
  <c r="L5434" i="10"/>
  <c r="G5435" i="10"/>
  <c r="H5435" i="10"/>
  <c r="J5435" i="10"/>
  <c r="K5435" i="10" s="1"/>
  <c r="O5435" i="10" s="1"/>
  <c r="L5435" i="10"/>
  <c r="G5436" i="10"/>
  <c r="H5436" i="10"/>
  <c r="J5436" i="10"/>
  <c r="L5436" i="10"/>
  <c r="Q5434" i="10" s="1"/>
  <c r="G5437" i="10"/>
  <c r="H5437" i="10"/>
  <c r="J5437" i="10"/>
  <c r="L5437" i="10"/>
  <c r="R5434" i="10" s="1"/>
  <c r="G5438" i="10"/>
  <c r="H5438" i="10"/>
  <c r="J5438" i="10"/>
  <c r="V5438" i="10" s="1"/>
  <c r="L5438" i="10"/>
  <c r="G5439" i="10"/>
  <c r="H5439" i="10"/>
  <c r="J5439" i="10"/>
  <c r="K5439" i="10" s="1"/>
  <c r="L5439" i="10"/>
  <c r="G5440" i="10"/>
  <c r="H5440" i="10"/>
  <c r="J5440" i="10"/>
  <c r="K5440" i="10" s="1"/>
  <c r="O5440" i="10" s="1"/>
  <c r="L5440" i="10"/>
  <c r="Q5438" i="10" s="1"/>
  <c r="G5441" i="10"/>
  <c r="H5441" i="10"/>
  <c r="J5441" i="10"/>
  <c r="L5441" i="10"/>
  <c r="R5438" i="10" s="1"/>
  <c r="G5442" i="10"/>
  <c r="H5442" i="10"/>
  <c r="J5442" i="10"/>
  <c r="L5442" i="10"/>
  <c r="G5443" i="10"/>
  <c r="H5443" i="10"/>
  <c r="J5443" i="10"/>
  <c r="K5443" i="10" s="1"/>
  <c r="L5443" i="10"/>
  <c r="G5444" i="10"/>
  <c r="H5444" i="10"/>
  <c r="J5444" i="10"/>
  <c r="L5444" i="10"/>
  <c r="Q5442" i="10" s="1"/>
  <c r="G5445" i="10"/>
  <c r="H5445" i="10"/>
  <c r="J5445" i="10"/>
  <c r="L5445" i="10"/>
  <c r="R5442" i="10" s="1"/>
  <c r="G5446" i="10"/>
  <c r="H5446" i="10"/>
  <c r="J5446" i="10"/>
  <c r="L5446" i="10"/>
  <c r="G5447" i="10"/>
  <c r="H5447" i="10"/>
  <c r="J5447" i="10"/>
  <c r="L5447" i="10"/>
  <c r="G5448" i="10"/>
  <c r="H5448" i="10"/>
  <c r="J5448" i="10"/>
  <c r="K5448" i="10" s="1"/>
  <c r="L5448" i="10"/>
  <c r="Q5446" i="10" s="1"/>
  <c r="G5449" i="10"/>
  <c r="H5449" i="10"/>
  <c r="J5449" i="10"/>
  <c r="L5449" i="10"/>
  <c r="R5446" i="10" s="1"/>
  <c r="G5450" i="10"/>
  <c r="H5450" i="10"/>
  <c r="J5450" i="10"/>
  <c r="L5450" i="10"/>
  <c r="G5451" i="10"/>
  <c r="H5451" i="10"/>
  <c r="J5451" i="10"/>
  <c r="K5451" i="10" s="1"/>
  <c r="N5451" i="10" s="1"/>
  <c r="L5451" i="10"/>
  <c r="G5452" i="10"/>
  <c r="H5452" i="10"/>
  <c r="J5452" i="10"/>
  <c r="K5452" i="10" s="1"/>
  <c r="O5452" i="10" s="1"/>
  <c r="L5452" i="10"/>
  <c r="Q5450" i="10" s="1"/>
  <c r="G5453" i="10"/>
  <c r="H5453" i="10"/>
  <c r="J5453" i="10"/>
  <c r="L5453" i="10"/>
  <c r="R5450" i="10" s="1"/>
  <c r="G5454" i="10"/>
  <c r="H5454" i="10"/>
  <c r="J5454" i="10"/>
  <c r="L5454" i="10"/>
  <c r="G5455" i="10"/>
  <c r="H5455" i="10"/>
  <c r="J5455" i="10"/>
  <c r="K5455" i="10" s="1"/>
  <c r="M5455" i="10" s="1"/>
  <c r="L5455" i="10"/>
  <c r="G5456" i="10"/>
  <c r="H5456" i="10"/>
  <c r="J5456" i="10"/>
  <c r="K5456" i="10" s="1"/>
  <c r="N5456" i="10" s="1"/>
  <c r="L5456" i="10"/>
  <c r="Q5454" i="10" s="1"/>
  <c r="G5457" i="10"/>
  <c r="H5457" i="10"/>
  <c r="J5457" i="10"/>
  <c r="L5457" i="10"/>
  <c r="R5454" i="10" s="1"/>
  <c r="G5458" i="10"/>
  <c r="H5458" i="10"/>
  <c r="J5458" i="10"/>
  <c r="L5458" i="10"/>
  <c r="G5459" i="10"/>
  <c r="H5459" i="10"/>
  <c r="J5459" i="10"/>
  <c r="K5459" i="10" s="1"/>
  <c r="L5459" i="10"/>
  <c r="G5460" i="10"/>
  <c r="H5460" i="10"/>
  <c r="J5460" i="10"/>
  <c r="K5460" i="10" s="1"/>
  <c r="L5460" i="10"/>
  <c r="Q5458" i="10" s="1"/>
  <c r="G5461" i="10"/>
  <c r="H5461" i="10"/>
  <c r="J5461" i="10"/>
  <c r="L5461" i="10"/>
  <c r="R5458" i="10" s="1"/>
  <c r="G5462" i="10"/>
  <c r="H5462" i="10"/>
  <c r="J5462" i="10"/>
  <c r="V5462" i="10" s="1"/>
  <c r="L5462" i="10"/>
  <c r="G5463" i="10"/>
  <c r="H5463" i="10"/>
  <c r="J5463" i="10"/>
  <c r="L5463" i="10"/>
  <c r="G5464" i="10"/>
  <c r="H5464" i="10"/>
  <c r="J5464" i="10"/>
  <c r="L5464" i="10"/>
  <c r="Q5462" i="10" s="1"/>
  <c r="G5465" i="10"/>
  <c r="H5465" i="10"/>
  <c r="J5465" i="10"/>
  <c r="L5465" i="10"/>
  <c r="R5462" i="10" s="1"/>
  <c r="G5466" i="10"/>
  <c r="H5466" i="10"/>
  <c r="J5466" i="10"/>
  <c r="L5466" i="10"/>
  <c r="G5467" i="10"/>
  <c r="H5467" i="10"/>
  <c r="J5467" i="10"/>
  <c r="K5467" i="10" s="1"/>
  <c r="M5467" i="10" s="1"/>
  <c r="L5467" i="10"/>
  <c r="G5468" i="10"/>
  <c r="H5468" i="10"/>
  <c r="J5468" i="10"/>
  <c r="K5468" i="10" s="1"/>
  <c r="M5468" i="10" s="1"/>
  <c r="L5468" i="10"/>
  <c r="Q5466" i="10" s="1"/>
  <c r="G5469" i="10"/>
  <c r="H5469" i="10"/>
  <c r="J5469" i="10"/>
  <c r="L5469" i="10"/>
  <c r="R5466" i="10" s="1"/>
  <c r="G5470" i="10"/>
  <c r="H5470" i="10"/>
  <c r="J5470" i="10"/>
  <c r="V5470" i="10" s="1"/>
  <c r="L5470" i="10"/>
  <c r="G5471" i="10"/>
  <c r="H5471" i="10"/>
  <c r="J5471" i="10"/>
  <c r="K5471" i="10" s="1"/>
  <c r="O5471" i="10" s="1"/>
  <c r="L5471" i="10"/>
  <c r="G5472" i="10"/>
  <c r="H5472" i="10"/>
  <c r="J5472" i="10"/>
  <c r="L5472" i="10"/>
  <c r="Q5470" i="10" s="1"/>
  <c r="G5473" i="10"/>
  <c r="H5473" i="10"/>
  <c r="J5473" i="10"/>
  <c r="L5473" i="10"/>
  <c r="R5470" i="10" s="1"/>
  <c r="G5474" i="10"/>
  <c r="H5474" i="10"/>
  <c r="J5474" i="10"/>
  <c r="L5474" i="10"/>
  <c r="G5475" i="10"/>
  <c r="H5475" i="10"/>
  <c r="J5475" i="10"/>
  <c r="K5475" i="10" s="1"/>
  <c r="M5475" i="10" s="1"/>
  <c r="L5475" i="10"/>
  <c r="G5476" i="10"/>
  <c r="H5476" i="10"/>
  <c r="J5476" i="10"/>
  <c r="L5476" i="10"/>
  <c r="Q5474" i="10" s="1"/>
  <c r="G5477" i="10"/>
  <c r="H5477" i="10"/>
  <c r="J5477" i="10"/>
  <c r="L5477" i="10"/>
  <c r="R5474" i="10" s="1"/>
  <c r="G5478" i="10"/>
  <c r="H5478" i="10"/>
  <c r="J5478" i="10"/>
  <c r="L5478" i="10"/>
  <c r="G5479" i="10"/>
  <c r="H5479" i="10"/>
  <c r="J5479" i="10"/>
  <c r="K5479" i="10" s="1"/>
  <c r="L5479" i="10"/>
  <c r="G5480" i="10"/>
  <c r="H5480" i="10"/>
  <c r="J5480" i="10"/>
  <c r="K5480" i="10" s="1"/>
  <c r="L5480" i="10"/>
  <c r="Q5478" i="10" s="1"/>
  <c r="G5481" i="10"/>
  <c r="H5481" i="10"/>
  <c r="J5481" i="10"/>
  <c r="K5481" i="10" s="1"/>
  <c r="M5481" i="10" s="1"/>
  <c r="L5481" i="10"/>
  <c r="R5478" i="10" s="1"/>
  <c r="G5482" i="10"/>
  <c r="H5482" i="10"/>
  <c r="J5482" i="10"/>
  <c r="L5482" i="10"/>
  <c r="G5483" i="10"/>
  <c r="H5483" i="10"/>
  <c r="J5483" i="10"/>
  <c r="K5483" i="10" s="1"/>
  <c r="L5483" i="10"/>
  <c r="G5484" i="10"/>
  <c r="H5484" i="10"/>
  <c r="J5484" i="10"/>
  <c r="L5484" i="10"/>
  <c r="Q5482" i="10" s="1"/>
  <c r="G5485" i="10"/>
  <c r="H5485" i="10"/>
  <c r="J5485" i="10"/>
  <c r="K5485" i="10" s="1"/>
  <c r="N5485" i="10" s="1"/>
  <c r="L5485" i="10"/>
  <c r="R5482" i="10" s="1"/>
  <c r="G5486" i="10"/>
  <c r="H5486" i="10"/>
  <c r="J5486" i="10"/>
  <c r="L5486" i="10"/>
  <c r="G5487" i="10"/>
  <c r="H5487" i="10"/>
  <c r="J5487" i="10"/>
  <c r="K5487" i="10" s="1"/>
  <c r="L5487" i="10"/>
  <c r="G5488" i="10"/>
  <c r="H5488" i="10"/>
  <c r="J5488" i="10"/>
  <c r="K5488" i="10" s="1"/>
  <c r="L5488" i="10"/>
  <c r="Q5486" i="10" s="1"/>
  <c r="G5489" i="10"/>
  <c r="H5489" i="10"/>
  <c r="J5489" i="10"/>
  <c r="L5489" i="10"/>
  <c r="R5486" i="10" s="1"/>
  <c r="G5490" i="10"/>
  <c r="H5490" i="10"/>
  <c r="J5490" i="10"/>
  <c r="V5490" i="10" s="1"/>
  <c r="L5490" i="10"/>
  <c r="G5491" i="10"/>
  <c r="H5491" i="10"/>
  <c r="J5491" i="10"/>
  <c r="K5491" i="10" s="1"/>
  <c r="L5491" i="10"/>
  <c r="G5492" i="10"/>
  <c r="H5492" i="10"/>
  <c r="J5492" i="10"/>
  <c r="L5492" i="10"/>
  <c r="Q5490" i="10" s="1"/>
  <c r="G5493" i="10"/>
  <c r="H5493" i="10"/>
  <c r="J5493" i="10"/>
  <c r="L5493" i="10"/>
  <c r="R5490" i="10" s="1"/>
  <c r="G5494" i="10"/>
  <c r="H5494" i="10"/>
  <c r="J5494" i="10"/>
  <c r="V5494" i="10" s="1"/>
  <c r="L5494" i="10"/>
  <c r="G5495" i="10"/>
  <c r="H5495" i="10"/>
  <c r="J5495" i="10"/>
  <c r="L5495" i="10"/>
  <c r="G5496" i="10"/>
  <c r="H5496" i="10"/>
  <c r="J5496" i="10"/>
  <c r="K5496" i="10" s="1"/>
  <c r="O5496" i="10" s="1"/>
  <c r="L5496" i="10"/>
  <c r="Q5494" i="10" s="1"/>
  <c r="G5497" i="10"/>
  <c r="H5497" i="10"/>
  <c r="J5497" i="10"/>
  <c r="L5497" i="10"/>
  <c r="R5494" i="10" s="1"/>
  <c r="G5498" i="10"/>
  <c r="H5498" i="10"/>
  <c r="J5498" i="10"/>
  <c r="V5498" i="10" s="1"/>
  <c r="L5498" i="10"/>
  <c r="G5499" i="10"/>
  <c r="H5499" i="10"/>
  <c r="J5499" i="10"/>
  <c r="L5499" i="10"/>
  <c r="G5500" i="10"/>
  <c r="H5500" i="10"/>
  <c r="J5500" i="10"/>
  <c r="L5500" i="10"/>
  <c r="Q5498" i="10" s="1"/>
  <c r="G5501" i="10"/>
  <c r="H5501" i="10"/>
  <c r="J5501" i="10"/>
  <c r="K5501" i="10" s="1"/>
  <c r="M5501" i="10" s="1"/>
  <c r="L5501" i="10"/>
  <c r="R5498" i="10" s="1"/>
  <c r="G5502" i="10"/>
  <c r="H5502" i="10"/>
  <c r="J5502" i="10"/>
  <c r="L5502" i="10"/>
  <c r="G5503" i="10"/>
  <c r="H5503" i="10"/>
  <c r="J5503" i="10"/>
  <c r="K5503" i="10" s="1"/>
  <c r="O5503" i="10" s="1"/>
  <c r="L5503" i="10"/>
  <c r="G5504" i="10"/>
  <c r="H5504" i="10"/>
  <c r="J5504" i="10"/>
  <c r="K5504" i="10" s="1"/>
  <c r="L5504" i="10"/>
  <c r="Q5502" i="10" s="1"/>
  <c r="G5505" i="10"/>
  <c r="H5505" i="10"/>
  <c r="J5505" i="10"/>
  <c r="K5505" i="10" s="1"/>
  <c r="O5505" i="10" s="1"/>
  <c r="L5505" i="10"/>
  <c r="R5502" i="10" s="1"/>
  <c r="G5506" i="10"/>
  <c r="H5506" i="10"/>
  <c r="J5506" i="10"/>
  <c r="L5506" i="10"/>
  <c r="G5507" i="10"/>
  <c r="H5507" i="10"/>
  <c r="J5507" i="10"/>
  <c r="K5507" i="10" s="1"/>
  <c r="O5507" i="10" s="1"/>
  <c r="L5507" i="10"/>
  <c r="G5508" i="10"/>
  <c r="H5508" i="10"/>
  <c r="J5508" i="10"/>
  <c r="L5508" i="10"/>
  <c r="Q5506" i="10" s="1"/>
  <c r="G5509" i="10"/>
  <c r="H5509" i="10"/>
  <c r="J5509" i="10"/>
  <c r="K5509" i="10" s="1"/>
  <c r="L5509" i="10"/>
  <c r="R5506" i="10" s="1"/>
  <c r="G5510" i="10"/>
  <c r="H5510" i="10"/>
  <c r="J5510" i="10"/>
  <c r="L5510" i="10"/>
  <c r="G5511" i="10"/>
  <c r="H5511" i="10"/>
  <c r="J5511" i="10"/>
  <c r="L5511" i="10"/>
  <c r="G5512" i="10"/>
  <c r="H5512" i="10"/>
  <c r="J5512" i="10"/>
  <c r="L5512" i="10"/>
  <c r="Q5510" i="10" s="1"/>
  <c r="G5513" i="10"/>
  <c r="H5513" i="10"/>
  <c r="J5513" i="10"/>
  <c r="K5513" i="10" s="1"/>
  <c r="L5513" i="10"/>
  <c r="R5510" i="10" s="1"/>
  <c r="G5514" i="10"/>
  <c r="H5514" i="10"/>
  <c r="J5514" i="10"/>
  <c r="L5514" i="10"/>
  <c r="G5515" i="10"/>
  <c r="H5515" i="10"/>
  <c r="J5515" i="10"/>
  <c r="K5515" i="10" s="1"/>
  <c r="L5515" i="10"/>
  <c r="G5516" i="10"/>
  <c r="H5516" i="10"/>
  <c r="J5516" i="10"/>
  <c r="L5516" i="10"/>
  <c r="Q5514" i="10" s="1"/>
  <c r="G5517" i="10"/>
  <c r="H5517" i="10"/>
  <c r="J5517" i="10"/>
  <c r="K5517" i="10" s="1"/>
  <c r="O5517" i="10" s="1"/>
  <c r="L5517" i="10"/>
  <c r="R5514" i="10" s="1"/>
  <c r="G5518" i="10"/>
  <c r="H5518" i="10"/>
  <c r="J5518" i="10"/>
  <c r="L5518" i="10"/>
  <c r="G5519" i="10"/>
  <c r="H5519" i="10"/>
  <c r="J5519" i="10"/>
  <c r="K5519" i="10" s="1"/>
  <c r="L5519" i="10"/>
  <c r="G5520" i="10"/>
  <c r="H5520" i="10"/>
  <c r="J5520" i="10"/>
  <c r="K5520" i="10" s="1"/>
  <c r="L5520" i="10"/>
  <c r="Q5518" i="10" s="1"/>
  <c r="G5521" i="10"/>
  <c r="H5521" i="10"/>
  <c r="J5521" i="10"/>
  <c r="K5521" i="10" s="1"/>
  <c r="M5521" i="10" s="1"/>
  <c r="L5521" i="10"/>
  <c r="R5518" i="10" s="1"/>
  <c r="G5522" i="10"/>
  <c r="H5522" i="10"/>
  <c r="J5522" i="10"/>
  <c r="V5522" i="10" s="1"/>
  <c r="L5522" i="10"/>
  <c r="G5523" i="10"/>
  <c r="H5523" i="10"/>
  <c r="J5523" i="10"/>
  <c r="L5523" i="10"/>
  <c r="G5524" i="10"/>
  <c r="H5524" i="10"/>
  <c r="J5524" i="10"/>
  <c r="L5524" i="10"/>
  <c r="Q5522" i="10" s="1"/>
  <c r="G5525" i="10"/>
  <c r="H5525" i="10"/>
  <c r="J5525" i="10"/>
  <c r="L5525" i="10"/>
  <c r="R5522" i="10" s="1"/>
  <c r="G5526" i="10"/>
  <c r="H5526" i="10"/>
  <c r="J5526" i="10"/>
  <c r="L5526" i="10"/>
  <c r="G5527" i="10"/>
  <c r="H5527" i="10"/>
  <c r="J5527" i="10"/>
  <c r="K5527" i="10" s="1"/>
  <c r="M5527" i="10" s="1"/>
  <c r="L5527" i="10"/>
  <c r="G5528" i="10"/>
  <c r="H5528" i="10"/>
  <c r="J5528" i="10"/>
  <c r="L5528" i="10"/>
  <c r="Q5526" i="10" s="1"/>
  <c r="G5529" i="10"/>
  <c r="H5529" i="10"/>
  <c r="J5529" i="10"/>
  <c r="K5529" i="10" s="1"/>
  <c r="L5529" i="10"/>
  <c r="R5526" i="10" s="1"/>
  <c r="G5530" i="10"/>
  <c r="H5530" i="10"/>
  <c r="J5530" i="10"/>
  <c r="L5530" i="10"/>
  <c r="G5531" i="10"/>
  <c r="H5531" i="10"/>
  <c r="J5531" i="10"/>
  <c r="K5531" i="10" s="1"/>
  <c r="N5531" i="10" s="1"/>
  <c r="L5531" i="10"/>
  <c r="G5532" i="10"/>
  <c r="H5532" i="10"/>
  <c r="J5532" i="10"/>
  <c r="K5532" i="10" s="1"/>
  <c r="L5532" i="10"/>
  <c r="Q5530" i="10" s="1"/>
  <c r="G5533" i="10"/>
  <c r="H5533" i="10"/>
  <c r="J5533" i="10"/>
  <c r="L5533" i="10"/>
  <c r="R5530" i="10" s="1"/>
  <c r="G5534" i="10"/>
  <c r="H5534" i="10"/>
  <c r="J5534" i="10"/>
  <c r="K5534" i="10" s="1"/>
  <c r="L5534" i="10"/>
  <c r="G5535" i="10"/>
  <c r="H5535" i="10"/>
  <c r="J5535" i="10"/>
  <c r="L5535" i="10"/>
  <c r="G5536" i="10"/>
  <c r="H5536" i="10"/>
  <c r="J5536" i="10"/>
  <c r="L5536" i="10"/>
  <c r="Q5534" i="10" s="1"/>
  <c r="G5537" i="10"/>
  <c r="H5537" i="10"/>
  <c r="J5537" i="10"/>
  <c r="L5537" i="10"/>
  <c r="R5534" i="10" s="1"/>
  <c r="G5538" i="10"/>
  <c r="H5538" i="10"/>
  <c r="J5538" i="10"/>
  <c r="V5538" i="10" s="1"/>
  <c r="L5538" i="10"/>
  <c r="G5539" i="10"/>
  <c r="H5539" i="10"/>
  <c r="J5539" i="10"/>
  <c r="K5539" i="10" s="1"/>
  <c r="M5539" i="10" s="1"/>
  <c r="L5539" i="10"/>
  <c r="G5540" i="10"/>
  <c r="H5540" i="10"/>
  <c r="J5540" i="10"/>
  <c r="K5540" i="10" s="1"/>
  <c r="O5540" i="10" s="1"/>
  <c r="L5540" i="10"/>
  <c r="Q5538" i="10" s="1"/>
  <c r="G5541" i="10"/>
  <c r="H5541" i="10"/>
  <c r="J5541" i="10"/>
  <c r="L5541" i="10"/>
  <c r="R5538" i="10" s="1"/>
  <c r="G5542" i="10"/>
  <c r="H5542" i="10"/>
  <c r="J5542" i="10"/>
  <c r="V5542" i="10" s="1"/>
  <c r="L5542" i="10"/>
  <c r="G5543" i="10"/>
  <c r="H5543" i="10"/>
  <c r="J5543" i="10"/>
  <c r="K5543" i="10" s="1"/>
  <c r="L5543" i="10"/>
  <c r="G5544" i="10"/>
  <c r="H5544" i="10"/>
  <c r="J5544" i="10"/>
  <c r="K5544" i="10" s="1"/>
  <c r="L5544" i="10"/>
  <c r="Q5542" i="10" s="1"/>
  <c r="G5545" i="10"/>
  <c r="H5545" i="10"/>
  <c r="J5545" i="10"/>
  <c r="L5545" i="10"/>
  <c r="R5542" i="10" s="1"/>
  <c r="G5546" i="10"/>
  <c r="H5546" i="10"/>
  <c r="J5546" i="10"/>
  <c r="V5546" i="10" s="1"/>
  <c r="L5546" i="10"/>
  <c r="G5547" i="10"/>
  <c r="H5547" i="10"/>
  <c r="J5547" i="10"/>
  <c r="K5547" i="10" s="1"/>
  <c r="L5547" i="10"/>
  <c r="G5548" i="10"/>
  <c r="H5548" i="10"/>
  <c r="J5548" i="10"/>
  <c r="K5548" i="10" s="1"/>
  <c r="O5548" i="10" s="1"/>
  <c r="L5548" i="10"/>
  <c r="Q5546" i="10" s="1"/>
  <c r="G5549" i="10"/>
  <c r="H5549" i="10"/>
  <c r="J5549" i="10"/>
  <c r="K5549" i="10" s="1"/>
  <c r="M5549" i="10" s="1"/>
  <c r="L5549" i="10"/>
  <c r="R5546" i="10" s="1"/>
  <c r="G5550" i="10"/>
  <c r="H5550" i="10"/>
  <c r="J5550" i="10"/>
  <c r="V5550" i="10" s="1"/>
  <c r="L5550" i="10"/>
  <c r="G5551" i="10"/>
  <c r="H5551" i="10"/>
  <c r="J5551" i="10"/>
  <c r="K5551" i="10" s="1"/>
  <c r="N5551" i="10" s="1"/>
  <c r="L5551" i="10"/>
  <c r="G5552" i="10"/>
  <c r="H5552" i="10"/>
  <c r="J5552" i="10"/>
  <c r="K5552" i="10" s="1"/>
  <c r="L5552" i="10"/>
  <c r="Q5550" i="10" s="1"/>
  <c r="G5553" i="10"/>
  <c r="H5553" i="10"/>
  <c r="J5553" i="10"/>
  <c r="K5553" i="10" s="1"/>
  <c r="O5553" i="10" s="1"/>
  <c r="L5553" i="10"/>
  <c r="R5550" i="10" s="1"/>
  <c r="G5554" i="10"/>
  <c r="H5554" i="10"/>
  <c r="J5554" i="10"/>
  <c r="V5554" i="10" s="1"/>
  <c r="L5554" i="10"/>
  <c r="G5555" i="10"/>
  <c r="H5555" i="10"/>
  <c r="J5555" i="10"/>
  <c r="K5555" i="10" s="1"/>
  <c r="L5555" i="10"/>
  <c r="G5556" i="10"/>
  <c r="H5556" i="10"/>
  <c r="J5556" i="10"/>
  <c r="K5556" i="10" s="1"/>
  <c r="L5556" i="10"/>
  <c r="Q5554" i="10" s="1"/>
  <c r="G5557" i="10"/>
  <c r="H5557" i="10"/>
  <c r="J5557" i="10"/>
  <c r="K5557" i="10" s="1"/>
  <c r="L5557" i="10"/>
  <c r="R5554" i="10" s="1"/>
  <c r="G5558" i="10"/>
  <c r="H5558" i="10"/>
  <c r="J5558" i="10"/>
  <c r="L5558" i="10"/>
  <c r="G5559" i="10"/>
  <c r="H5559" i="10"/>
  <c r="J5559" i="10"/>
  <c r="L5559" i="10"/>
  <c r="G5560" i="10"/>
  <c r="H5560" i="10"/>
  <c r="J5560" i="10"/>
  <c r="K5560" i="10" s="1"/>
  <c r="L5560" i="10"/>
  <c r="Q5558" i="10" s="1"/>
  <c r="G5561" i="10"/>
  <c r="H5561" i="10"/>
  <c r="J5561" i="10"/>
  <c r="K5561" i="10" s="1"/>
  <c r="O5561" i="10" s="1"/>
  <c r="L5561" i="10"/>
  <c r="R5558" i="10" s="1"/>
  <c r="G5562" i="10"/>
  <c r="H5562" i="10"/>
  <c r="J5562" i="10"/>
  <c r="V5562" i="10" s="1"/>
  <c r="L5562" i="10"/>
  <c r="G5563" i="10"/>
  <c r="H5563" i="10"/>
  <c r="J5563" i="10"/>
  <c r="K5563" i="10" s="1"/>
  <c r="N5563" i="10" s="1"/>
  <c r="L5563" i="10"/>
  <c r="G5564" i="10"/>
  <c r="H5564" i="10"/>
  <c r="J5564" i="10"/>
  <c r="L5564" i="10"/>
  <c r="Q5562" i="10" s="1"/>
  <c r="G5565" i="10"/>
  <c r="H5565" i="10"/>
  <c r="J5565" i="10"/>
  <c r="K5565" i="10" s="1"/>
  <c r="L5565" i="10"/>
  <c r="R5562" i="10" s="1"/>
  <c r="G5566" i="10"/>
  <c r="H5566" i="10"/>
  <c r="J5566" i="10"/>
  <c r="K5566" i="10" s="1"/>
  <c r="L5566" i="10"/>
  <c r="G5567" i="10"/>
  <c r="H5567" i="10"/>
  <c r="J5567" i="10"/>
  <c r="K5567" i="10" s="1"/>
  <c r="O5567" i="10" s="1"/>
  <c r="L5567" i="10"/>
  <c r="G5568" i="10"/>
  <c r="H5568" i="10"/>
  <c r="J5568" i="10"/>
  <c r="L5568" i="10"/>
  <c r="Q5566" i="10" s="1"/>
  <c r="G5569" i="10"/>
  <c r="H5569" i="10"/>
  <c r="J5569" i="10"/>
  <c r="K5569" i="10" s="1"/>
  <c r="L5569" i="10"/>
  <c r="R5566" i="10" s="1"/>
  <c r="G5570" i="10"/>
  <c r="H5570" i="10"/>
  <c r="J5570" i="10"/>
  <c r="L5570" i="10"/>
  <c r="G5571" i="10"/>
  <c r="H5571" i="10"/>
  <c r="J5571" i="10"/>
  <c r="K5571" i="10" s="1"/>
  <c r="L5571" i="10"/>
  <c r="G5572" i="10"/>
  <c r="H5572" i="10"/>
  <c r="J5572" i="10"/>
  <c r="L5572" i="10"/>
  <c r="Q5570" i="10" s="1"/>
  <c r="G5573" i="10"/>
  <c r="H5573" i="10"/>
  <c r="J5573" i="10"/>
  <c r="K5573" i="10" s="1"/>
  <c r="L5573" i="10"/>
  <c r="R5570" i="10" s="1"/>
  <c r="G5574" i="10"/>
  <c r="H5574" i="10"/>
  <c r="J5574" i="10"/>
  <c r="V5574" i="10" s="1"/>
  <c r="L5574" i="10"/>
  <c r="G5575" i="10"/>
  <c r="H5575" i="10"/>
  <c r="J5575" i="10"/>
  <c r="L5575" i="10"/>
  <c r="G5576" i="10"/>
  <c r="H5576" i="10"/>
  <c r="J5576" i="10"/>
  <c r="L5576" i="10"/>
  <c r="Q5574" i="10" s="1"/>
  <c r="G5577" i="10"/>
  <c r="H5577" i="10"/>
  <c r="J5577" i="10"/>
  <c r="L5577" i="10"/>
  <c r="R5574" i="10" s="1"/>
  <c r="G5578" i="10"/>
  <c r="H5578" i="10"/>
  <c r="J5578" i="10"/>
  <c r="V5578" i="10" s="1"/>
  <c r="L5578" i="10"/>
  <c r="G5579" i="10"/>
  <c r="H5579" i="10"/>
  <c r="J5579" i="10"/>
  <c r="L5579" i="10"/>
  <c r="G5580" i="10"/>
  <c r="H5580" i="10"/>
  <c r="J5580" i="10"/>
  <c r="L5580" i="10"/>
  <c r="Q5578" i="10" s="1"/>
  <c r="G5581" i="10"/>
  <c r="H5581" i="10"/>
  <c r="J5581" i="10"/>
  <c r="L5581" i="10"/>
  <c r="R5578" i="10" s="1"/>
  <c r="G5582" i="10"/>
  <c r="H5582" i="10"/>
  <c r="J5582" i="10"/>
  <c r="V5582" i="10" s="1"/>
  <c r="L5582" i="10"/>
  <c r="G5583" i="10"/>
  <c r="H5583" i="10"/>
  <c r="J5583" i="10"/>
  <c r="K5583" i="10" s="1"/>
  <c r="M5583" i="10" s="1"/>
  <c r="L5583" i="10"/>
  <c r="G5584" i="10"/>
  <c r="H5584" i="10"/>
  <c r="J5584" i="10"/>
  <c r="K5584" i="10" s="1"/>
  <c r="N5584" i="10" s="1"/>
  <c r="L5584" i="10"/>
  <c r="Q5582" i="10" s="1"/>
  <c r="G5585" i="10"/>
  <c r="H5585" i="10"/>
  <c r="J5585" i="10"/>
  <c r="K5585" i="10" s="1"/>
  <c r="L5585" i="10"/>
  <c r="R5582" i="10" s="1"/>
  <c r="G5586" i="10"/>
  <c r="H5586" i="10"/>
  <c r="J5586" i="10"/>
  <c r="L5586" i="10"/>
  <c r="G5587" i="10"/>
  <c r="H5587" i="10"/>
  <c r="J5587" i="10"/>
  <c r="K5587" i="10" s="1"/>
  <c r="L5587" i="10"/>
  <c r="G5588" i="10"/>
  <c r="H5588" i="10"/>
  <c r="J5588" i="10"/>
  <c r="K5588" i="10" s="1"/>
  <c r="N5588" i="10" s="1"/>
  <c r="L5588" i="10"/>
  <c r="Q5586" i="10" s="1"/>
  <c r="G5589" i="10"/>
  <c r="H5589" i="10"/>
  <c r="J5589" i="10"/>
  <c r="K5589" i="10" s="1"/>
  <c r="L5589" i="10"/>
  <c r="R5586" i="10" s="1"/>
  <c r="G5590" i="10"/>
  <c r="H5590" i="10"/>
  <c r="J5590" i="10"/>
  <c r="V5590" i="10" s="1"/>
  <c r="L5590" i="10"/>
  <c r="G5591" i="10"/>
  <c r="H5591" i="10"/>
  <c r="J5591" i="10"/>
  <c r="K5591" i="10" s="1"/>
  <c r="L5591" i="10"/>
  <c r="G5592" i="10"/>
  <c r="H5592" i="10"/>
  <c r="J5592" i="10"/>
  <c r="L5592" i="10"/>
  <c r="Q5590" i="10" s="1"/>
  <c r="G5593" i="10"/>
  <c r="H5593" i="10"/>
  <c r="J5593" i="10"/>
  <c r="K5593" i="10" s="1"/>
  <c r="M5593" i="10" s="1"/>
  <c r="L5593" i="10"/>
  <c r="R5590" i="10" s="1"/>
  <c r="G5594" i="10"/>
  <c r="H5594" i="10"/>
  <c r="J5594" i="10"/>
  <c r="L5594" i="10"/>
  <c r="G5595" i="10"/>
  <c r="H5595" i="10"/>
  <c r="J5595" i="10"/>
  <c r="L5595" i="10"/>
  <c r="G5596" i="10"/>
  <c r="H5596" i="10"/>
  <c r="J5596" i="10"/>
  <c r="K5596" i="10" s="1"/>
  <c r="M5596" i="10" s="1"/>
  <c r="L5596" i="10"/>
  <c r="Q5594" i="10" s="1"/>
  <c r="G5597" i="10"/>
  <c r="H5597" i="10"/>
  <c r="J5597" i="10"/>
  <c r="L5597" i="10"/>
  <c r="R5594" i="10" s="1"/>
  <c r="G5598" i="10"/>
  <c r="H5598" i="10"/>
  <c r="J5598" i="10"/>
  <c r="L5598" i="10"/>
  <c r="G5599" i="10"/>
  <c r="H5599" i="10"/>
  <c r="J5599" i="10"/>
  <c r="K5599" i="10" s="1"/>
  <c r="L5599" i="10"/>
  <c r="G5600" i="10"/>
  <c r="H5600" i="10"/>
  <c r="J5600" i="10"/>
  <c r="K5600" i="10" s="1"/>
  <c r="L5600" i="10"/>
  <c r="Q5598" i="10" s="1"/>
  <c r="G5601" i="10"/>
  <c r="H5601" i="10"/>
  <c r="J5601" i="10"/>
  <c r="L5601" i="10"/>
  <c r="R5598" i="10" s="1"/>
  <c r="G5602" i="10"/>
  <c r="H5602" i="10"/>
  <c r="J5602" i="10"/>
  <c r="L5602" i="10"/>
  <c r="G5603" i="10"/>
  <c r="H5603" i="10"/>
  <c r="J5603" i="10"/>
  <c r="K5603" i="10" s="1"/>
  <c r="L5603" i="10"/>
  <c r="G5604" i="10"/>
  <c r="H5604" i="10"/>
  <c r="J5604" i="10"/>
  <c r="L5604" i="10"/>
  <c r="Q5602" i="10" s="1"/>
  <c r="G5605" i="10"/>
  <c r="H5605" i="10"/>
  <c r="J5605" i="10"/>
  <c r="L5605" i="10"/>
  <c r="R5602" i="10" s="1"/>
  <c r="G5606" i="10"/>
  <c r="H5606" i="10"/>
  <c r="J5606" i="10"/>
  <c r="V5606" i="10" s="1"/>
  <c r="L5606" i="10"/>
  <c r="G5607" i="10"/>
  <c r="H5607" i="10"/>
  <c r="J5607" i="10"/>
  <c r="K5607" i="10" s="1"/>
  <c r="L5607" i="10"/>
  <c r="G5608" i="10"/>
  <c r="H5608" i="10"/>
  <c r="J5608" i="10"/>
  <c r="K5608" i="10" s="1"/>
  <c r="L5608" i="10"/>
  <c r="Q5606" i="10" s="1"/>
  <c r="G5609" i="10"/>
  <c r="H5609" i="10"/>
  <c r="J5609" i="10"/>
  <c r="K5609" i="10" s="1"/>
  <c r="L5609" i="10"/>
  <c r="R5606" i="10" s="1"/>
  <c r="G5610" i="10"/>
  <c r="H5610" i="10"/>
  <c r="J5610" i="10"/>
  <c r="L5610" i="10"/>
  <c r="G5611" i="10"/>
  <c r="H5611" i="10"/>
  <c r="J5611" i="10"/>
  <c r="L5611" i="10"/>
  <c r="G5612" i="10"/>
  <c r="H5612" i="10"/>
  <c r="J5612" i="10"/>
  <c r="L5612" i="10"/>
  <c r="Q5610" i="10" s="1"/>
  <c r="G5613" i="10"/>
  <c r="H5613" i="10"/>
  <c r="J5613" i="10"/>
  <c r="L5613" i="10"/>
  <c r="R5610" i="10" s="1"/>
  <c r="G5614" i="10"/>
  <c r="H5614" i="10"/>
  <c r="J5614" i="10"/>
  <c r="V5614" i="10" s="1"/>
  <c r="L5614" i="10"/>
  <c r="G5615" i="10"/>
  <c r="H5615" i="10"/>
  <c r="J5615" i="10"/>
  <c r="K5615" i="10" s="1"/>
  <c r="M5615" i="10" s="1"/>
  <c r="L5615" i="10"/>
  <c r="G5616" i="10"/>
  <c r="H5616" i="10"/>
  <c r="J5616" i="10"/>
  <c r="K5616" i="10" s="1"/>
  <c r="N5616" i="10" s="1"/>
  <c r="L5616" i="10"/>
  <c r="Q5614" i="10" s="1"/>
  <c r="G5617" i="10"/>
  <c r="H5617" i="10"/>
  <c r="J5617" i="10"/>
  <c r="K5617" i="10" s="1"/>
  <c r="L5617" i="10"/>
  <c r="R5614" i="10" s="1"/>
  <c r="G5618" i="10"/>
  <c r="H5618" i="10"/>
  <c r="J5618" i="10"/>
  <c r="V5618" i="10" s="1"/>
  <c r="L5618" i="10"/>
  <c r="G5619" i="10"/>
  <c r="H5619" i="10"/>
  <c r="J5619" i="10"/>
  <c r="K5619" i="10" s="1"/>
  <c r="O5619" i="10" s="1"/>
  <c r="L5619" i="10"/>
  <c r="G5620" i="10"/>
  <c r="H5620" i="10"/>
  <c r="J5620" i="10"/>
  <c r="L5620" i="10"/>
  <c r="Q5618" i="10" s="1"/>
  <c r="G5621" i="10"/>
  <c r="H5621" i="10"/>
  <c r="J5621" i="10"/>
  <c r="L5621" i="10"/>
  <c r="R5618" i="10" s="1"/>
  <c r="G5622" i="10"/>
  <c r="H5622" i="10"/>
  <c r="J5622" i="10"/>
  <c r="V5622" i="10" s="1"/>
  <c r="L5622" i="10"/>
  <c r="G5623" i="10"/>
  <c r="H5623" i="10"/>
  <c r="J5623" i="10"/>
  <c r="K5623" i="10" s="1"/>
  <c r="O5623" i="10" s="1"/>
  <c r="L5623" i="10"/>
  <c r="G5624" i="10"/>
  <c r="H5624" i="10"/>
  <c r="J5624" i="10"/>
  <c r="K5624" i="10" s="1"/>
  <c r="O5624" i="10" s="1"/>
  <c r="L5624" i="10"/>
  <c r="Q5622" i="10" s="1"/>
  <c r="G5625" i="10"/>
  <c r="H5625" i="10"/>
  <c r="J5625" i="10"/>
  <c r="L5625" i="10"/>
  <c r="R5622" i="10" s="1"/>
  <c r="G5626" i="10"/>
  <c r="H5626" i="10"/>
  <c r="J5626" i="10"/>
  <c r="V5626" i="10" s="1"/>
  <c r="L5626" i="10"/>
  <c r="G5627" i="10"/>
  <c r="H5627" i="10"/>
  <c r="J5627" i="10"/>
  <c r="K5627" i="10" s="1"/>
  <c r="M5627" i="10" s="1"/>
  <c r="L5627" i="10"/>
  <c r="G5628" i="10"/>
  <c r="H5628" i="10"/>
  <c r="J5628" i="10"/>
  <c r="L5628" i="10"/>
  <c r="Q5626" i="10" s="1"/>
  <c r="G5629" i="10"/>
  <c r="H5629" i="10"/>
  <c r="J5629" i="10"/>
  <c r="L5629" i="10"/>
  <c r="R5626" i="10" s="1"/>
  <c r="G5630" i="10"/>
  <c r="H5630" i="10"/>
  <c r="J5630" i="10"/>
  <c r="K5630" i="10" s="1"/>
  <c r="L5630" i="10"/>
  <c r="G5631" i="10"/>
  <c r="H5631" i="10"/>
  <c r="J5631" i="10"/>
  <c r="L5631" i="10"/>
  <c r="G5632" i="10"/>
  <c r="H5632" i="10"/>
  <c r="J5632" i="10"/>
  <c r="K5632" i="10" s="1"/>
  <c r="L5632" i="10"/>
  <c r="Q5630" i="10" s="1"/>
  <c r="G5633" i="10"/>
  <c r="H5633" i="10"/>
  <c r="J5633" i="10"/>
  <c r="L5633" i="10"/>
  <c r="R5630" i="10" s="1"/>
  <c r="G5634" i="10"/>
  <c r="H5634" i="10"/>
  <c r="J5634" i="10"/>
  <c r="V5634" i="10" s="1"/>
  <c r="L5634" i="10"/>
  <c r="G5635" i="10"/>
  <c r="H5635" i="10"/>
  <c r="J5635" i="10"/>
  <c r="K5635" i="10" s="1"/>
  <c r="L5635" i="10"/>
  <c r="G5636" i="10"/>
  <c r="H5636" i="10"/>
  <c r="J5636" i="10"/>
  <c r="L5636" i="10"/>
  <c r="Q5634" i="10" s="1"/>
  <c r="G5637" i="10"/>
  <c r="H5637" i="10"/>
  <c r="J5637" i="10"/>
  <c r="L5637" i="10"/>
  <c r="R5634" i="10" s="1"/>
  <c r="G5638" i="10"/>
  <c r="H5638" i="10"/>
  <c r="J5638" i="10"/>
  <c r="V5638" i="10" s="1"/>
  <c r="L5638" i="10"/>
  <c r="G5639" i="10"/>
  <c r="H5639" i="10"/>
  <c r="J5639" i="10"/>
  <c r="K5639" i="10" s="1"/>
  <c r="L5639" i="10"/>
  <c r="G5640" i="10"/>
  <c r="H5640" i="10"/>
  <c r="J5640" i="10"/>
  <c r="K5640" i="10" s="1"/>
  <c r="L5640" i="10"/>
  <c r="Q5638" i="10" s="1"/>
  <c r="G5641" i="10"/>
  <c r="H5641" i="10"/>
  <c r="J5641" i="10"/>
  <c r="K5641" i="10" s="1"/>
  <c r="L5641" i="10"/>
  <c r="R5638" i="10" s="1"/>
  <c r="G5642" i="10"/>
  <c r="H5642" i="10"/>
  <c r="J5642" i="10"/>
  <c r="L5642" i="10"/>
  <c r="G5643" i="10"/>
  <c r="H5643" i="10"/>
  <c r="J5643" i="10"/>
  <c r="K5643" i="10" s="1"/>
  <c r="M5643" i="10" s="1"/>
  <c r="L5643" i="10"/>
  <c r="G5644" i="10"/>
  <c r="H5644" i="10"/>
  <c r="J5644" i="10"/>
  <c r="K5644" i="10" s="1"/>
  <c r="L5644" i="10"/>
  <c r="Q5642" i="10" s="1"/>
  <c r="G5645" i="10"/>
  <c r="H5645" i="10"/>
  <c r="J5645" i="10"/>
  <c r="K5645" i="10" s="1"/>
  <c r="L5645" i="10"/>
  <c r="R5642" i="10" s="1"/>
  <c r="G5646" i="10"/>
  <c r="H5646" i="10"/>
  <c r="J5646" i="10"/>
  <c r="V5646" i="10" s="1"/>
  <c r="L5646" i="10"/>
  <c r="G5647" i="10"/>
  <c r="H5647" i="10"/>
  <c r="J5647" i="10"/>
  <c r="L5647" i="10"/>
  <c r="G5648" i="10"/>
  <c r="H5648" i="10"/>
  <c r="J5648" i="10"/>
  <c r="K5648" i="10" s="1"/>
  <c r="N5648" i="10" s="1"/>
  <c r="L5648" i="10"/>
  <c r="Q5646" i="10" s="1"/>
  <c r="G5649" i="10"/>
  <c r="H5649" i="10"/>
  <c r="J5649" i="10"/>
  <c r="K5649" i="10" s="1"/>
  <c r="L5649" i="10"/>
  <c r="R5646" i="10" s="1"/>
  <c r="G5650" i="10"/>
  <c r="H5650" i="10"/>
  <c r="J5650" i="10"/>
  <c r="L5650" i="10"/>
  <c r="G5651" i="10"/>
  <c r="H5651" i="10"/>
  <c r="J5651" i="10"/>
  <c r="K5651" i="10" s="1"/>
  <c r="M5651" i="10" s="1"/>
  <c r="L5651" i="10"/>
  <c r="G5652" i="10"/>
  <c r="H5652" i="10"/>
  <c r="J5652" i="10"/>
  <c r="L5652" i="10"/>
  <c r="Q5650" i="10" s="1"/>
  <c r="G5653" i="10"/>
  <c r="H5653" i="10"/>
  <c r="J5653" i="10"/>
  <c r="K5653" i="10" s="1"/>
  <c r="N5653" i="10" s="1"/>
  <c r="L5653" i="10"/>
  <c r="R5650" i="10" s="1"/>
  <c r="G5654" i="10"/>
  <c r="H5654" i="10"/>
  <c r="J5654" i="10"/>
  <c r="L5654" i="10"/>
  <c r="G5655" i="10"/>
  <c r="H5655" i="10"/>
  <c r="J5655" i="10"/>
  <c r="K5655" i="10" s="1"/>
  <c r="L5655" i="10"/>
  <c r="G5656" i="10"/>
  <c r="H5656" i="10"/>
  <c r="J5656" i="10"/>
  <c r="L5656" i="10"/>
  <c r="Q5654" i="10" s="1"/>
  <c r="G5657" i="10"/>
  <c r="H5657" i="10"/>
  <c r="J5657" i="10"/>
  <c r="K5657" i="10" s="1"/>
  <c r="L5657" i="10"/>
  <c r="R5654" i="10" s="1"/>
  <c r="G5658" i="10"/>
  <c r="H5658" i="10"/>
  <c r="J5658" i="10"/>
  <c r="L5658" i="10"/>
  <c r="G5659" i="10"/>
  <c r="H5659" i="10"/>
  <c r="J5659" i="10"/>
  <c r="K5659" i="10" s="1"/>
  <c r="N5659" i="10" s="1"/>
  <c r="L5659" i="10"/>
  <c r="G5660" i="10"/>
  <c r="H5660" i="10"/>
  <c r="J5660" i="10"/>
  <c r="K5660" i="10" s="1"/>
  <c r="L5660" i="10"/>
  <c r="Q5658" i="10" s="1"/>
  <c r="G5661" i="10"/>
  <c r="H5661" i="10"/>
  <c r="J5661" i="10"/>
  <c r="L5661" i="10"/>
  <c r="R5658" i="10" s="1"/>
  <c r="G5662" i="10"/>
  <c r="H5662" i="10"/>
  <c r="J5662" i="10"/>
  <c r="V5662" i="10" s="1"/>
  <c r="L5662" i="10"/>
  <c r="G5663" i="10"/>
  <c r="H5663" i="10"/>
  <c r="J5663" i="10"/>
  <c r="L5663" i="10"/>
  <c r="G5664" i="10"/>
  <c r="H5664" i="10"/>
  <c r="J5664" i="10"/>
  <c r="L5664" i="10"/>
  <c r="Q5662" i="10" s="1"/>
  <c r="G5665" i="10"/>
  <c r="H5665" i="10"/>
  <c r="J5665" i="10"/>
  <c r="L5665" i="10"/>
  <c r="R5662" i="10" s="1"/>
  <c r="G5666" i="10"/>
  <c r="H5666" i="10"/>
  <c r="J5666" i="10"/>
  <c r="L5666" i="10"/>
  <c r="G5667" i="10"/>
  <c r="H5667" i="10"/>
  <c r="J5667" i="10"/>
  <c r="K5667" i="10" s="1"/>
  <c r="L5667" i="10"/>
  <c r="G5668" i="10"/>
  <c r="H5668" i="10"/>
  <c r="J5668" i="10"/>
  <c r="L5668" i="10"/>
  <c r="Q5666" i="10" s="1"/>
  <c r="G5669" i="10"/>
  <c r="H5669" i="10"/>
  <c r="J5669" i="10"/>
  <c r="L5669" i="10"/>
  <c r="R5666" i="10" s="1"/>
  <c r="U5666" i="10" s="1"/>
  <c r="G5670" i="10"/>
  <c r="H5670" i="10"/>
  <c r="J5670" i="10"/>
  <c r="L5670" i="10"/>
  <c r="G5671" i="10"/>
  <c r="H5671" i="10"/>
  <c r="J5671" i="10"/>
  <c r="K5671" i="10" s="1"/>
  <c r="L5671" i="10"/>
  <c r="G5672" i="10"/>
  <c r="H5672" i="10"/>
  <c r="J5672" i="10"/>
  <c r="K5672" i="10" s="1"/>
  <c r="L5672" i="10"/>
  <c r="Q5670" i="10" s="1"/>
  <c r="G5673" i="10"/>
  <c r="H5673" i="10"/>
  <c r="J5673" i="10"/>
  <c r="L5673" i="10"/>
  <c r="R5670" i="10" s="1"/>
  <c r="G5674" i="10"/>
  <c r="H5674" i="10"/>
  <c r="J5674" i="10"/>
  <c r="L5674" i="10"/>
  <c r="G5675" i="10"/>
  <c r="H5675" i="10"/>
  <c r="J5675" i="10"/>
  <c r="K5675" i="10" s="1"/>
  <c r="N5675" i="10" s="1"/>
  <c r="L5675" i="10"/>
  <c r="G5676" i="10"/>
  <c r="H5676" i="10"/>
  <c r="J5676" i="10"/>
  <c r="L5676" i="10"/>
  <c r="Q5674" i="10" s="1"/>
  <c r="G5677" i="10"/>
  <c r="H5677" i="10"/>
  <c r="J5677" i="10"/>
  <c r="L5677" i="10"/>
  <c r="R5674" i="10" s="1"/>
  <c r="G5678" i="10"/>
  <c r="H5678" i="10"/>
  <c r="J5678" i="10"/>
  <c r="V5678" i="10" s="1"/>
  <c r="L5678" i="10"/>
  <c r="G5679" i="10"/>
  <c r="H5679" i="10"/>
  <c r="J5679" i="10"/>
  <c r="K5679" i="10" s="1"/>
  <c r="L5679" i="10"/>
  <c r="G5680" i="10"/>
  <c r="H5680" i="10"/>
  <c r="J5680" i="10"/>
  <c r="K5680" i="10" s="1"/>
  <c r="L5680" i="10"/>
  <c r="Q5678" i="10" s="1"/>
  <c r="G5681" i="10"/>
  <c r="H5681" i="10"/>
  <c r="J5681" i="10"/>
  <c r="K5681" i="10" s="1"/>
  <c r="L5681" i="10"/>
  <c r="R5678" i="10" s="1"/>
  <c r="G5682" i="10"/>
  <c r="H5682" i="10"/>
  <c r="J5682" i="10"/>
  <c r="V5682" i="10" s="1"/>
  <c r="L5682" i="10"/>
  <c r="G5683" i="10"/>
  <c r="H5683" i="10"/>
  <c r="J5683" i="10"/>
  <c r="K5683" i="10" s="1"/>
  <c r="L5683" i="10"/>
  <c r="G5684" i="10"/>
  <c r="H5684" i="10"/>
  <c r="J5684" i="10"/>
  <c r="L5684" i="10"/>
  <c r="Q5682" i="10" s="1"/>
  <c r="G5685" i="10"/>
  <c r="H5685" i="10"/>
  <c r="J5685" i="10"/>
  <c r="K5685" i="10" s="1"/>
  <c r="N5685" i="10" s="1"/>
  <c r="L5685" i="10"/>
  <c r="R5682" i="10" s="1"/>
  <c r="G5686" i="10"/>
  <c r="H5686" i="10"/>
  <c r="J5686" i="10"/>
  <c r="L5686" i="10"/>
  <c r="G5687" i="10"/>
  <c r="H5687" i="10"/>
  <c r="J5687" i="10"/>
  <c r="L5687" i="10"/>
  <c r="G5688" i="10"/>
  <c r="H5688" i="10"/>
  <c r="J5688" i="10"/>
  <c r="L5688" i="10"/>
  <c r="Q5686" i="10" s="1"/>
  <c r="G5689" i="10"/>
  <c r="H5689" i="10"/>
  <c r="J5689" i="10"/>
  <c r="L5689" i="10"/>
  <c r="R5686" i="10" s="1"/>
  <c r="G5690" i="10"/>
  <c r="H5690" i="10"/>
  <c r="J5690" i="10"/>
  <c r="L5690" i="10"/>
  <c r="G5691" i="10"/>
  <c r="H5691" i="10"/>
  <c r="J5691" i="10"/>
  <c r="L5691" i="10"/>
  <c r="G5692" i="10"/>
  <c r="H5692" i="10"/>
  <c r="J5692" i="10"/>
  <c r="K5692" i="10" s="1"/>
  <c r="L5692" i="10"/>
  <c r="Q5690" i="10" s="1"/>
  <c r="G5693" i="10"/>
  <c r="H5693" i="10"/>
  <c r="J5693" i="10"/>
  <c r="L5693" i="10"/>
  <c r="R5690" i="10" s="1"/>
  <c r="G5694" i="10"/>
  <c r="H5694" i="10"/>
  <c r="J5694" i="10"/>
  <c r="L5694" i="10"/>
  <c r="G5695" i="10"/>
  <c r="H5695" i="10"/>
  <c r="J5695" i="10"/>
  <c r="L5695" i="10"/>
  <c r="G5696" i="10"/>
  <c r="H5696" i="10"/>
  <c r="J5696" i="10"/>
  <c r="K5696" i="10" s="1"/>
  <c r="O5696" i="10" s="1"/>
  <c r="L5696" i="10"/>
  <c r="Q5694" i="10" s="1"/>
  <c r="G5697" i="10"/>
  <c r="H5697" i="10"/>
  <c r="J5697" i="10"/>
  <c r="K5697" i="10" s="1"/>
  <c r="O5697" i="10" s="1"/>
  <c r="L5697" i="10"/>
  <c r="R5694" i="10" s="1"/>
  <c r="G5698" i="10"/>
  <c r="H5698" i="10"/>
  <c r="J5698" i="10"/>
  <c r="V5698" i="10" s="1"/>
  <c r="L5698" i="10"/>
  <c r="G5699" i="10"/>
  <c r="H5699" i="10"/>
  <c r="J5699" i="10"/>
  <c r="K5699" i="10" s="1"/>
  <c r="L5699" i="10"/>
  <c r="G5700" i="10"/>
  <c r="H5700" i="10"/>
  <c r="J5700" i="10"/>
  <c r="L5700" i="10"/>
  <c r="Q5698" i="10" s="1"/>
  <c r="G5701" i="10"/>
  <c r="H5701" i="10"/>
  <c r="J5701" i="10"/>
  <c r="K5701" i="10" s="1"/>
  <c r="O5701" i="10" s="1"/>
  <c r="L5701" i="10"/>
  <c r="R5698" i="10" s="1"/>
  <c r="G5702" i="10"/>
  <c r="H5702" i="10"/>
  <c r="J5702" i="10"/>
  <c r="V5702" i="10" s="1"/>
  <c r="L5702" i="10"/>
  <c r="G5703" i="10"/>
  <c r="H5703" i="10"/>
  <c r="J5703" i="10"/>
  <c r="L5703" i="10"/>
  <c r="G5704" i="10"/>
  <c r="H5704" i="10"/>
  <c r="J5704" i="10"/>
  <c r="K5704" i="10" s="1"/>
  <c r="L5704" i="10"/>
  <c r="Q5702" i="10" s="1"/>
  <c r="G5705" i="10"/>
  <c r="H5705" i="10"/>
  <c r="J5705" i="10"/>
  <c r="L5705" i="10"/>
  <c r="R5702" i="10" s="1"/>
  <c r="G5706" i="10"/>
  <c r="H5706" i="10"/>
  <c r="J5706" i="10"/>
  <c r="L5706" i="10"/>
  <c r="G5707" i="10"/>
  <c r="H5707" i="10"/>
  <c r="J5707" i="10"/>
  <c r="K5707" i="10" s="1"/>
  <c r="O5707" i="10" s="1"/>
  <c r="L5707" i="10"/>
  <c r="G5708" i="10"/>
  <c r="H5708" i="10"/>
  <c r="J5708" i="10"/>
  <c r="K5708" i="10" s="1"/>
  <c r="L5708" i="10"/>
  <c r="Q5706" i="10" s="1"/>
  <c r="G5709" i="10"/>
  <c r="H5709" i="10"/>
  <c r="J5709" i="10"/>
  <c r="L5709" i="10"/>
  <c r="R5706" i="10" s="1"/>
  <c r="G5710" i="10"/>
  <c r="H5710" i="10"/>
  <c r="J5710" i="10"/>
  <c r="L5710" i="10"/>
  <c r="G5711" i="10"/>
  <c r="H5711" i="10"/>
  <c r="J5711" i="10"/>
  <c r="K5711" i="10" s="1"/>
  <c r="L5711" i="10"/>
  <c r="G5712" i="10"/>
  <c r="H5712" i="10"/>
  <c r="J5712" i="10"/>
  <c r="L5712" i="10"/>
  <c r="Q5710" i="10" s="1"/>
  <c r="G5713" i="10"/>
  <c r="H5713" i="10"/>
  <c r="J5713" i="10"/>
  <c r="K5713" i="10" s="1"/>
  <c r="O5713" i="10" s="1"/>
  <c r="L5713" i="10"/>
  <c r="R5710" i="10" s="1"/>
  <c r="G5714" i="10"/>
  <c r="H5714" i="10"/>
  <c r="J5714" i="10"/>
  <c r="L5714" i="10"/>
  <c r="G5715" i="10"/>
  <c r="H5715" i="10"/>
  <c r="J5715" i="10"/>
  <c r="K5715" i="10" s="1"/>
  <c r="O5715" i="10" s="1"/>
  <c r="L5715" i="10"/>
  <c r="G5716" i="10"/>
  <c r="H5716" i="10"/>
  <c r="J5716" i="10"/>
  <c r="L5716" i="10"/>
  <c r="Q5714" i="10" s="1"/>
  <c r="G5717" i="10"/>
  <c r="H5717" i="10"/>
  <c r="J5717" i="10"/>
  <c r="L5717" i="10"/>
  <c r="R5714" i="10" s="1"/>
  <c r="G5718" i="10"/>
  <c r="H5718" i="10"/>
  <c r="J5718" i="10"/>
  <c r="L5718" i="10"/>
  <c r="G5719" i="10"/>
  <c r="H5719" i="10"/>
  <c r="J5719" i="10"/>
  <c r="L5719" i="10"/>
  <c r="G5720" i="10"/>
  <c r="H5720" i="10"/>
  <c r="J5720" i="10"/>
  <c r="K5720" i="10" s="1"/>
  <c r="L5720" i="10"/>
  <c r="Q5718" i="10" s="1"/>
  <c r="G5721" i="10"/>
  <c r="H5721" i="10"/>
  <c r="J5721" i="10"/>
  <c r="L5721" i="10"/>
  <c r="R5718" i="10" s="1"/>
  <c r="G5722" i="10"/>
  <c r="H5722" i="10"/>
  <c r="J5722" i="10"/>
  <c r="L5722" i="10"/>
  <c r="G5723" i="10"/>
  <c r="H5723" i="10"/>
  <c r="J5723" i="10"/>
  <c r="L5723" i="10"/>
  <c r="G5724" i="10"/>
  <c r="H5724" i="10"/>
  <c r="J5724" i="10"/>
  <c r="K5724" i="10" s="1"/>
  <c r="O5724" i="10" s="1"/>
  <c r="L5724" i="10"/>
  <c r="Q5722" i="10" s="1"/>
  <c r="G5725" i="10"/>
  <c r="H5725" i="10"/>
  <c r="J5725" i="10"/>
  <c r="L5725" i="10"/>
  <c r="R5722" i="10" s="1"/>
  <c r="G5726" i="10"/>
  <c r="H5726" i="10"/>
  <c r="J5726" i="10"/>
  <c r="V5726" i="10" s="1"/>
  <c r="L5726" i="10"/>
  <c r="G5727" i="10"/>
  <c r="H5727" i="10"/>
  <c r="J5727" i="10"/>
  <c r="L5727" i="10"/>
  <c r="G5728" i="10"/>
  <c r="H5728" i="10"/>
  <c r="J5728" i="10"/>
  <c r="K5728" i="10" s="1"/>
  <c r="O5728" i="10" s="1"/>
  <c r="L5728" i="10"/>
  <c r="Q5726" i="10" s="1"/>
  <c r="G5729" i="10"/>
  <c r="H5729" i="10"/>
  <c r="J5729" i="10"/>
  <c r="K5729" i="10" s="1"/>
  <c r="L5729" i="10"/>
  <c r="R5726" i="10" s="1"/>
  <c r="G5730" i="10"/>
  <c r="H5730" i="10"/>
  <c r="J5730" i="10"/>
  <c r="L5730" i="10"/>
  <c r="G5731" i="10"/>
  <c r="H5731" i="10"/>
  <c r="J5731" i="10"/>
  <c r="K5731" i="10" s="1"/>
  <c r="L5731" i="10"/>
  <c r="G5732" i="10"/>
  <c r="H5732" i="10"/>
  <c r="J5732" i="10"/>
  <c r="L5732" i="10"/>
  <c r="Q5730" i="10" s="1"/>
  <c r="G5733" i="10"/>
  <c r="H5733" i="10"/>
  <c r="J5733" i="10"/>
  <c r="K5733" i="10" s="1"/>
  <c r="O5733" i="10" s="1"/>
  <c r="L5733" i="10"/>
  <c r="R5730" i="10" s="1"/>
  <c r="G5734" i="10"/>
  <c r="H5734" i="10"/>
  <c r="J5734" i="10"/>
  <c r="K5734" i="10" s="1"/>
  <c r="L5734" i="10"/>
  <c r="G5735" i="10"/>
  <c r="H5735" i="10"/>
  <c r="J5735" i="10"/>
  <c r="L5735" i="10"/>
  <c r="G5736" i="10"/>
  <c r="H5736" i="10"/>
  <c r="J5736" i="10"/>
  <c r="K5736" i="10" s="1"/>
  <c r="O5736" i="10" s="1"/>
  <c r="L5736" i="10"/>
  <c r="Q5734" i="10" s="1"/>
  <c r="G5737" i="10"/>
  <c r="H5737" i="10"/>
  <c r="J5737" i="10"/>
  <c r="K5737" i="10" s="1"/>
  <c r="M5737" i="10" s="1"/>
  <c r="L5737" i="10"/>
  <c r="R5734" i="10" s="1"/>
  <c r="G5738" i="10"/>
  <c r="H5738" i="10"/>
  <c r="J5738" i="10"/>
  <c r="L5738" i="10"/>
  <c r="G5739" i="10"/>
  <c r="H5739" i="10"/>
  <c r="J5739" i="10"/>
  <c r="K5739" i="10" s="1"/>
  <c r="N5739" i="10" s="1"/>
  <c r="L5739" i="10"/>
  <c r="G5740" i="10"/>
  <c r="H5740" i="10"/>
  <c r="J5740" i="10"/>
  <c r="L5740" i="10"/>
  <c r="Q5738" i="10" s="1"/>
  <c r="G5741" i="10"/>
  <c r="H5741" i="10"/>
  <c r="J5741" i="10"/>
  <c r="K5741" i="10" s="1"/>
  <c r="M5741" i="10" s="1"/>
  <c r="L5741" i="10"/>
  <c r="R5738" i="10" s="1"/>
  <c r="G5742" i="10"/>
  <c r="H5742" i="10"/>
  <c r="J5742" i="10"/>
  <c r="V5742" i="10" s="1"/>
  <c r="L5742" i="10"/>
  <c r="G5743" i="10"/>
  <c r="H5743" i="10"/>
  <c r="J5743" i="10"/>
  <c r="L5743" i="10"/>
  <c r="G5744" i="10"/>
  <c r="H5744" i="10"/>
  <c r="J5744" i="10"/>
  <c r="K5744" i="10" s="1"/>
  <c r="L5744" i="10"/>
  <c r="Q5742" i="10" s="1"/>
  <c r="G5745" i="10"/>
  <c r="H5745" i="10"/>
  <c r="J5745" i="10"/>
  <c r="K5745" i="10" s="1"/>
  <c r="N5745" i="10" s="1"/>
  <c r="L5745" i="10"/>
  <c r="R5742" i="10" s="1"/>
  <c r="G5746" i="10"/>
  <c r="H5746" i="10"/>
  <c r="J5746" i="10"/>
  <c r="V5746" i="10" s="1"/>
  <c r="L5746" i="10"/>
  <c r="G5747" i="10"/>
  <c r="H5747" i="10"/>
  <c r="J5747" i="10"/>
  <c r="K5747" i="10" s="1"/>
  <c r="M5747" i="10" s="1"/>
  <c r="L5747" i="10"/>
  <c r="G5748" i="10"/>
  <c r="H5748" i="10"/>
  <c r="J5748" i="10"/>
  <c r="L5748" i="10"/>
  <c r="Q5746" i="10" s="1"/>
  <c r="G5749" i="10"/>
  <c r="H5749" i="10"/>
  <c r="J5749" i="10"/>
  <c r="K5749" i="10" s="1"/>
  <c r="L5749" i="10"/>
  <c r="R5746" i="10" s="1"/>
  <c r="G5750" i="10"/>
  <c r="H5750" i="10"/>
  <c r="J5750" i="10"/>
  <c r="L5750" i="10"/>
  <c r="G5751" i="10"/>
  <c r="H5751" i="10"/>
  <c r="J5751" i="10"/>
  <c r="K5751" i="10" s="1"/>
  <c r="L5751" i="10"/>
  <c r="G5752" i="10"/>
  <c r="H5752" i="10"/>
  <c r="J5752" i="10"/>
  <c r="L5752" i="10"/>
  <c r="Q5750" i="10" s="1"/>
  <c r="G5753" i="10"/>
  <c r="H5753" i="10"/>
  <c r="J5753" i="10"/>
  <c r="K5753" i="10" s="1"/>
  <c r="L5753" i="10"/>
  <c r="R5750" i="10" s="1"/>
  <c r="G5754" i="10"/>
  <c r="H5754" i="10"/>
  <c r="J5754" i="10"/>
  <c r="V5754" i="10" s="1"/>
  <c r="L5754" i="10"/>
  <c r="G5755" i="10"/>
  <c r="H5755" i="10"/>
  <c r="J5755" i="10"/>
  <c r="K5755" i="10" s="1"/>
  <c r="L5755" i="10"/>
  <c r="G5756" i="10"/>
  <c r="H5756" i="10"/>
  <c r="J5756" i="10"/>
  <c r="L5756" i="10"/>
  <c r="Q5754" i="10" s="1"/>
  <c r="G5757" i="10"/>
  <c r="H5757" i="10"/>
  <c r="J5757" i="10"/>
  <c r="L5757" i="10"/>
  <c r="R5754" i="10" s="1"/>
  <c r="G5758" i="10"/>
  <c r="H5758" i="10"/>
  <c r="J5758" i="10"/>
  <c r="L5758" i="10"/>
  <c r="G5759" i="10"/>
  <c r="H5759" i="10"/>
  <c r="J5759" i="10"/>
  <c r="K5759" i="10" s="1"/>
  <c r="M5759" i="10" s="1"/>
  <c r="L5759" i="10"/>
  <c r="G5760" i="10"/>
  <c r="H5760" i="10"/>
  <c r="J5760" i="10"/>
  <c r="L5760" i="10"/>
  <c r="Q5758" i="10" s="1"/>
  <c r="G5761" i="10"/>
  <c r="H5761" i="10"/>
  <c r="J5761" i="10"/>
  <c r="L5761" i="10"/>
  <c r="R5758" i="10" s="1"/>
  <c r="G5762" i="10"/>
  <c r="H5762" i="10"/>
  <c r="J5762" i="10"/>
  <c r="L5762" i="10"/>
  <c r="G5763" i="10"/>
  <c r="H5763" i="10"/>
  <c r="J5763" i="10"/>
  <c r="L5763" i="10"/>
  <c r="G5764" i="10"/>
  <c r="H5764" i="10"/>
  <c r="J5764" i="10"/>
  <c r="L5764" i="10"/>
  <c r="Q5762" i="10" s="1"/>
  <c r="G5765" i="10"/>
  <c r="H5765" i="10"/>
  <c r="J5765" i="10"/>
  <c r="K5765" i="10" s="1"/>
  <c r="L5765" i="10"/>
  <c r="R5762" i="10" s="1"/>
  <c r="G5766" i="10"/>
  <c r="H5766" i="10"/>
  <c r="J5766" i="10"/>
  <c r="V5766" i="10" s="1"/>
  <c r="L5766" i="10"/>
  <c r="G5767" i="10"/>
  <c r="H5767" i="10"/>
  <c r="J5767" i="10"/>
  <c r="L5767" i="10"/>
  <c r="G5768" i="10"/>
  <c r="H5768" i="10"/>
  <c r="J5768" i="10"/>
  <c r="L5768" i="10"/>
  <c r="Q5766" i="10" s="1"/>
  <c r="G5769" i="10"/>
  <c r="H5769" i="10"/>
  <c r="J5769" i="10"/>
  <c r="K5769" i="10" s="1"/>
  <c r="O5769" i="10" s="1"/>
  <c r="L5769" i="10"/>
  <c r="R5766" i="10" s="1"/>
  <c r="G5770" i="10"/>
  <c r="H5770" i="10"/>
  <c r="J5770" i="10"/>
  <c r="L5770" i="10"/>
  <c r="G5771" i="10"/>
  <c r="H5771" i="10"/>
  <c r="J5771" i="10"/>
  <c r="K5771" i="10" s="1"/>
  <c r="O5771" i="10" s="1"/>
  <c r="L5771" i="10"/>
  <c r="G5772" i="10"/>
  <c r="H5772" i="10"/>
  <c r="J5772" i="10"/>
  <c r="K5772" i="10" s="1"/>
  <c r="L5772" i="10"/>
  <c r="Q5770" i="10" s="1"/>
  <c r="G5773" i="10"/>
  <c r="H5773" i="10"/>
  <c r="J5773" i="10"/>
  <c r="L5773" i="10"/>
  <c r="R5770" i="10" s="1"/>
  <c r="G5774" i="10"/>
  <c r="H5774" i="10"/>
  <c r="J5774" i="10"/>
  <c r="L5774" i="10"/>
  <c r="G5775" i="10"/>
  <c r="H5775" i="10"/>
  <c r="J5775" i="10"/>
  <c r="K5775" i="10" s="1"/>
  <c r="M5775" i="10" s="1"/>
  <c r="L5775" i="10"/>
  <c r="G5776" i="10"/>
  <c r="H5776" i="10"/>
  <c r="J5776" i="10"/>
  <c r="L5776" i="10"/>
  <c r="Q5774" i="10" s="1"/>
  <c r="G5777" i="10"/>
  <c r="H5777" i="10"/>
  <c r="J5777" i="10"/>
  <c r="K5777" i="10" s="1"/>
  <c r="M5777" i="10" s="1"/>
  <c r="L5777" i="10"/>
  <c r="R5774" i="10" s="1"/>
  <c r="G5778" i="10"/>
  <c r="H5778" i="10"/>
  <c r="J5778" i="10"/>
  <c r="L5778" i="10"/>
  <c r="G5779" i="10"/>
  <c r="H5779" i="10"/>
  <c r="J5779" i="10"/>
  <c r="K5779" i="10" s="1"/>
  <c r="O5779" i="10" s="1"/>
  <c r="L5779" i="10"/>
  <c r="G5780" i="10"/>
  <c r="H5780" i="10"/>
  <c r="J5780" i="10"/>
  <c r="L5780" i="10"/>
  <c r="Q5778" i="10" s="1"/>
  <c r="G5781" i="10"/>
  <c r="H5781" i="10"/>
  <c r="J5781" i="10"/>
  <c r="L5781" i="10"/>
  <c r="R5778" i="10" s="1"/>
  <c r="G5782" i="10"/>
  <c r="H5782" i="10"/>
  <c r="J5782" i="10"/>
  <c r="L5782" i="10"/>
  <c r="G5783" i="10"/>
  <c r="H5783" i="10"/>
  <c r="J5783" i="10"/>
  <c r="L5783" i="10"/>
  <c r="G5784" i="10"/>
  <c r="H5784" i="10"/>
  <c r="J5784" i="10"/>
  <c r="L5784" i="10"/>
  <c r="Q5782" i="10" s="1"/>
  <c r="G5785" i="10"/>
  <c r="H5785" i="10"/>
  <c r="J5785" i="10"/>
  <c r="K5785" i="10" s="1"/>
  <c r="L5785" i="10"/>
  <c r="R5782" i="10" s="1"/>
  <c r="G5786" i="10"/>
  <c r="H5786" i="10"/>
  <c r="J5786" i="10"/>
  <c r="L5786" i="10"/>
  <c r="G5787" i="10"/>
  <c r="H5787" i="10"/>
  <c r="J5787" i="10"/>
  <c r="L5787" i="10"/>
  <c r="G5788" i="10"/>
  <c r="H5788" i="10"/>
  <c r="J5788" i="10"/>
  <c r="K5788" i="10" s="1"/>
  <c r="L5788" i="10"/>
  <c r="Q5786" i="10" s="1"/>
  <c r="G5789" i="10"/>
  <c r="H5789" i="10"/>
  <c r="J5789" i="10"/>
  <c r="K5789" i="10" s="1"/>
  <c r="M5789" i="10" s="1"/>
  <c r="L5789" i="10"/>
  <c r="R5786" i="10" s="1"/>
  <c r="G5790" i="10"/>
  <c r="H5790" i="10"/>
  <c r="J5790" i="10"/>
  <c r="L5790" i="10"/>
  <c r="G5791" i="10"/>
  <c r="H5791" i="10"/>
  <c r="J5791" i="10"/>
  <c r="L5791" i="10"/>
  <c r="G5792" i="10"/>
  <c r="H5792" i="10"/>
  <c r="J5792" i="10"/>
  <c r="K5792" i="10" s="1"/>
  <c r="O5792" i="10" s="1"/>
  <c r="L5792" i="10"/>
  <c r="Q5790" i="10" s="1"/>
  <c r="G5793" i="10"/>
  <c r="H5793" i="10"/>
  <c r="J5793" i="10"/>
  <c r="L5793" i="10"/>
  <c r="R5790" i="10" s="1"/>
  <c r="G5794" i="10"/>
  <c r="H5794" i="10"/>
  <c r="J5794" i="10"/>
  <c r="L5794" i="10"/>
  <c r="G5795" i="10"/>
  <c r="H5795" i="10"/>
  <c r="J5795" i="10"/>
  <c r="K5795" i="10" s="1"/>
  <c r="L5795" i="10"/>
  <c r="G5796" i="10"/>
  <c r="H5796" i="10"/>
  <c r="J5796" i="10"/>
  <c r="L5796" i="10"/>
  <c r="Q5794" i="10" s="1"/>
  <c r="G5797" i="10"/>
  <c r="H5797" i="10"/>
  <c r="J5797" i="10"/>
  <c r="L5797" i="10"/>
  <c r="R5794" i="10" s="1"/>
  <c r="G5798" i="10"/>
  <c r="H5798" i="10"/>
  <c r="J5798" i="10"/>
  <c r="V5798" i="10" s="1"/>
  <c r="L5798" i="10"/>
  <c r="G5799" i="10"/>
  <c r="H5799" i="10"/>
  <c r="J5799" i="10"/>
  <c r="K5799" i="10" s="1"/>
  <c r="O5799" i="10" s="1"/>
  <c r="L5799" i="10"/>
  <c r="G5800" i="10"/>
  <c r="H5800" i="10"/>
  <c r="J5800" i="10"/>
  <c r="K5800" i="10" s="1"/>
  <c r="L5800" i="10"/>
  <c r="Q5798" i="10" s="1"/>
  <c r="G5801" i="10"/>
  <c r="H5801" i="10"/>
  <c r="J5801" i="10"/>
  <c r="L5801" i="10"/>
  <c r="R5798" i="10" s="1"/>
  <c r="G5802" i="10"/>
  <c r="H5802" i="10"/>
  <c r="J5802" i="10"/>
  <c r="L5802" i="10"/>
  <c r="G5803" i="10"/>
  <c r="H5803" i="10"/>
  <c r="J5803" i="10"/>
  <c r="K5803" i="10" s="1"/>
  <c r="N5803" i="10" s="1"/>
  <c r="L5803" i="10"/>
  <c r="G5804" i="10"/>
  <c r="H5804" i="10"/>
  <c r="J5804" i="10"/>
  <c r="K5804" i="10" s="1"/>
  <c r="L5804" i="10"/>
  <c r="Q5802" i="10" s="1"/>
  <c r="G5805" i="10"/>
  <c r="H5805" i="10"/>
  <c r="J5805" i="10"/>
  <c r="K5805" i="10" s="1"/>
  <c r="L5805" i="10"/>
  <c r="R5802" i="10" s="1"/>
  <c r="G5806" i="10"/>
  <c r="H5806" i="10"/>
  <c r="J5806" i="10"/>
  <c r="L5806" i="10"/>
  <c r="G5807" i="10"/>
  <c r="H5807" i="10"/>
  <c r="J5807" i="10"/>
  <c r="K5807" i="10" s="1"/>
  <c r="L5807" i="10"/>
  <c r="G5808" i="10"/>
  <c r="H5808" i="10"/>
  <c r="J5808" i="10"/>
  <c r="K5808" i="10" s="1"/>
  <c r="L5808" i="10"/>
  <c r="Q5806" i="10" s="1"/>
  <c r="G5809" i="10"/>
  <c r="H5809" i="10"/>
  <c r="J5809" i="10"/>
  <c r="K5809" i="10" s="1"/>
  <c r="L5809" i="10"/>
  <c r="R5806" i="10" s="1"/>
  <c r="G5810" i="10"/>
  <c r="H5810" i="10"/>
  <c r="J5810" i="10"/>
  <c r="V5810" i="10" s="1"/>
  <c r="L5810" i="10"/>
  <c r="G5811" i="10"/>
  <c r="H5811" i="10"/>
  <c r="J5811" i="10"/>
  <c r="K5811" i="10" s="1"/>
  <c r="L5811" i="10"/>
  <c r="G5812" i="10"/>
  <c r="H5812" i="10"/>
  <c r="J5812" i="10"/>
  <c r="L5812" i="10"/>
  <c r="Q5810" i="10" s="1"/>
  <c r="G5813" i="10"/>
  <c r="H5813" i="10"/>
  <c r="J5813" i="10"/>
  <c r="L5813" i="10"/>
  <c r="R5810" i="10" s="1"/>
  <c r="G5814" i="10"/>
  <c r="H5814" i="10"/>
  <c r="J5814" i="10"/>
  <c r="V5814" i="10" s="1"/>
  <c r="L5814" i="10"/>
  <c r="G5815" i="10"/>
  <c r="H5815" i="10"/>
  <c r="J5815" i="10"/>
  <c r="L5815" i="10"/>
  <c r="G5816" i="10"/>
  <c r="H5816" i="10"/>
  <c r="J5816" i="10"/>
  <c r="K5816" i="10" s="1"/>
  <c r="L5816" i="10"/>
  <c r="Q5814" i="10" s="1"/>
  <c r="G5817" i="10"/>
  <c r="H5817" i="10"/>
  <c r="J5817" i="10"/>
  <c r="K5817" i="10" s="1"/>
  <c r="O5817" i="10" s="1"/>
  <c r="L5817" i="10"/>
  <c r="R5814" i="10" s="1"/>
  <c r="G5818" i="10"/>
  <c r="H5818" i="10"/>
  <c r="J5818" i="10"/>
  <c r="L5818" i="10"/>
  <c r="G5819" i="10"/>
  <c r="H5819" i="10"/>
  <c r="J5819" i="10"/>
  <c r="K5819" i="10" s="1"/>
  <c r="O5819" i="10" s="1"/>
  <c r="L5819" i="10"/>
  <c r="G5820" i="10"/>
  <c r="H5820" i="10"/>
  <c r="J5820" i="10"/>
  <c r="K5820" i="10" s="1"/>
  <c r="L5820" i="10"/>
  <c r="Q5818" i="10" s="1"/>
  <c r="G5821" i="10"/>
  <c r="H5821" i="10"/>
  <c r="J5821" i="10"/>
  <c r="K5821" i="10" s="1"/>
  <c r="O5821" i="10" s="1"/>
  <c r="L5821" i="10"/>
  <c r="R5818" i="10" s="1"/>
  <c r="G5822" i="10"/>
  <c r="H5822" i="10"/>
  <c r="J5822" i="10"/>
  <c r="V5822" i="10" s="1"/>
  <c r="L5822" i="10"/>
  <c r="G5823" i="10"/>
  <c r="H5823" i="10"/>
  <c r="J5823" i="10"/>
  <c r="L5823" i="10"/>
  <c r="G5824" i="10"/>
  <c r="H5824" i="10"/>
  <c r="J5824" i="10"/>
  <c r="K5824" i="10" s="1"/>
  <c r="O5824" i="10" s="1"/>
  <c r="L5824" i="10"/>
  <c r="Q5822" i="10" s="1"/>
  <c r="G5825" i="10"/>
  <c r="H5825" i="10"/>
  <c r="J5825" i="10"/>
  <c r="K5825" i="10" s="1"/>
  <c r="L5825" i="10"/>
  <c r="R5822" i="10" s="1"/>
  <c r="G5826" i="10"/>
  <c r="H5826" i="10"/>
  <c r="J5826" i="10"/>
  <c r="L5826" i="10"/>
  <c r="G5827" i="10"/>
  <c r="H5827" i="10"/>
  <c r="J5827" i="10"/>
  <c r="K5827" i="10" s="1"/>
  <c r="M5827" i="10" s="1"/>
  <c r="L5827" i="10"/>
  <c r="G5828" i="10"/>
  <c r="H5828" i="10"/>
  <c r="J5828" i="10"/>
  <c r="L5828" i="10"/>
  <c r="Q5826" i="10" s="1"/>
  <c r="G5829" i="10"/>
  <c r="H5829" i="10"/>
  <c r="J5829" i="10"/>
  <c r="K5829" i="10" s="1"/>
  <c r="L5829" i="10"/>
  <c r="R5826" i="10" s="1"/>
  <c r="G5830" i="10"/>
  <c r="H5830" i="10"/>
  <c r="J5830" i="10"/>
  <c r="K5830" i="10" s="1"/>
  <c r="L5830" i="10"/>
  <c r="G5831" i="10"/>
  <c r="H5831" i="10"/>
  <c r="J5831" i="10"/>
  <c r="K5831" i="10" s="1"/>
  <c r="N5831" i="10" s="1"/>
  <c r="L5831" i="10"/>
  <c r="G5832" i="10"/>
  <c r="H5832" i="10"/>
  <c r="J5832" i="10"/>
  <c r="L5832" i="10"/>
  <c r="Q5830" i="10" s="1"/>
  <c r="G5833" i="10"/>
  <c r="H5833" i="10"/>
  <c r="J5833" i="10"/>
  <c r="K5833" i="10" s="1"/>
  <c r="N5833" i="10" s="1"/>
  <c r="L5833" i="10"/>
  <c r="R5830" i="10" s="1"/>
  <c r="G5834" i="10"/>
  <c r="H5834" i="10"/>
  <c r="J5834" i="10"/>
  <c r="L5834" i="10"/>
  <c r="G5835" i="10"/>
  <c r="H5835" i="10"/>
  <c r="J5835" i="10"/>
  <c r="L5835" i="10"/>
  <c r="G5836" i="10"/>
  <c r="H5836" i="10"/>
  <c r="J5836" i="10"/>
  <c r="L5836" i="10"/>
  <c r="Q5834" i="10" s="1"/>
  <c r="G5837" i="10"/>
  <c r="H5837" i="10"/>
  <c r="J5837" i="10"/>
  <c r="K5837" i="10" s="1"/>
  <c r="L5837" i="10"/>
  <c r="R5834" i="10" s="1"/>
  <c r="G5838" i="10"/>
  <c r="H5838" i="10"/>
  <c r="J5838" i="10"/>
  <c r="V5838" i="10" s="1"/>
  <c r="L5838" i="10"/>
  <c r="G5839" i="10"/>
  <c r="H5839" i="10"/>
  <c r="J5839" i="10"/>
  <c r="L5839" i="10"/>
  <c r="G5840" i="10"/>
  <c r="H5840" i="10"/>
  <c r="J5840" i="10"/>
  <c r="K5840" i="10" s="1"/>
  <c r="L5840" i="10"/>
  <c r="Q5838" i="10" s="1"/>
  <c r="G5841" i="10"/>
  <c r="H5841" i="10"/>
  <c r="J5841" i="10"/>
  <c r="K5841" i="10" s="1"/>
  <c r="L5841" i="10"/>
  <c r="R5838" i="10" s="1"/>
  <c r="G5842" i="10"/>
  <c r="H5842" i="10"/>
  <c r="J5842" i="10"/>
  <c r="L5842" i="10"/>
  <c r="G5843" i="10"/>
  <c r="H5843" i="10"/>
  <c r="J5843" i="10"/>
  <c r="L5843" i="10"/>
  <c r="G5844" i="10"/>
  <c r="H5844" i="10"/>
  <c r="J5844" i="10"/>
  <c r="K5844" i="10" s="1"/>
  <c r="M5844" i="10" s="1"/>
  <c r="L5844" i="10"/>
  <c r="Q5842" i="10" s="1"/>
  <c r="G5845" i="10"/>
  <c r="H5845" i="10"/>
  <c r="J5845" i="10"/>
  <c r="L5845" i="10"/>
  <c r="R5842" i="10" s="1"/>
  <c r="G5846" i="10"/>
  <c r="H5846" i="10"/>
  <c r="J5846" i="10"/>
  <c r="L5846" i="10"/>
  <c r="G5847" i="10"/>
  <c r="H5847" i="10"/>
  <c r="J5847" i="10"/>
  <c r="L5847" i="10"/>
  <c r="G5848" i="10"/>
  <c r="H5848" i="10"/>
  <c r="J5848" i="10"/>
  <c r="L5848" i="10"/>
  <c r="Q5846" i="10" s="1"/>
  <c r="G5849" i="10"/>
  <c r="H5849" i="10"/>
  <c r="J5849" i="10"/>
  <c r="K5849" i="10" s="1"/>
  <c r="L5849" i="10"/>
  <c r="R5846" i="10" s="1"/>
  <c r="G5850" i="10"/>
  <c r="H5850" i="10"/>
  <c r="J5850" i="10"/>
  <c r="L5850" i="10"/>
  <c r="G5851" i="10"/>
  <c r="H5851" i="10"/>
  <c r="J5851" i="10"/>
  <c r="K5851" i="10" s="1"/>
  <c r="M5851" i="10" s="1"/>
  <c r="L5851" i="10"/>
  <c r="G5852" i="10"/>
  <c r="H5852" i="10"/>
  <c r="J5852" i="10"/>
  <c r="K5852" i="10" s="1"/>
  <c r="M5852" i="10" s="1"/>
  <c r="L5852" i="10"/>
  <c r="Q5850" i="10" s="1"/>
  <c r="G5853" i="10"/>
  <c r="H5853" i="10"/>
  <c r="J5853" i="10"/>
  <c r="L5853" i="10"/>
  <c r="R5850" i="10" s="1"/>
  <c r="G5854" i="10"/>
  <c r="H5854" i="10"/>
  <c r="J5854" i="10"/>
  <c r="V5854" i="10" s="1"/>
  <c r="L5854" i="10"/>
  <c r="G5855" i="10"/>
  <c r="H5855" i="10"/>
  <c r="J5855" i="10"/>
  <c r="K5855" i="10" s="1"/>
  <c r="M5855" i="10" s="1"/>
  <c r="L5855" i="10"/>
  <c r="G5856" i="10"/>
  <c r="H5856" i="10"/>
  <c r="J5856" i="10"/>
  <c r="L5856" i="10"/>
  <c r="Q5854" i="10" s="1"/>
  <c r="G5857" i="10"/>
  <c r="H5857" i="10"/>
  <c r="J5857" i="10"/>
  <c r="L5857" i="10"/>
  <c r="R5854" i="10" s="1"/>
  <c r="G5858" i="10"/>
  <c r="H5858" i="10"/>
  <c r="J5858" i="10"/>
  <c r="L5858" i="10"/>
  <c r="G5859" i="10"/>
  <c r="H5859" i="10"/>
  <c r="J5859" i="10"/>
  <c r="L5859" i="10"/>
  <c r="G5860" i="10"/>
  <c r="H5860" i="10"/>
  <c r="J5860" i="10"/>
  <c r="K5860" i="10" s="1"/>
  <c r="M5860" i="10" s="1"/>
  <c r="L5860" i="10"/>
  <c r="Q5858" i="10" s="1"/>
  <c r="G5861" i="10"/>
  <c r="H5861" i="10"/>
  <c r="J5861" i="10"/>
  <c r="L5861" i="10"/>
  <c r="R5858" i="10" s="1"/>
  <c r="G5862" i="10"/>
  <c r="H5862" i="10"/>
  <c r="J5862" i="10"/>
  <c r="K5862" i="10" s="1"/>
  <c r="L5862" i="10"/>
  <c r="G5863" i="10"/>
  <c r="H5863" i="10"/>
  <c r="J5863" i="10"/>
  <c r="K5863" i="10" s="1"/>
  <c r="O5863" i="10" s="1"/>
  <c r="L5863" i="10"/>
  <c r="G5864" i="10"/>
  <c r="H5864" i="10"/>
  <c r="J5864" i="10"/>
  <c r="K5864" i="10" s="1"/>
  <c r="O5864" i="10" s="1"/>
  <c r="L5864" i="10"/>
  <c r="Q5862" i="10" s="1"/>
  <c r="G5865" i="10"/>
  <c r="H5865" i="10"/>
  <c r="J5865" i="10"/>
  <c r="K5865" i="10" s="1"/>
  <c r="M5865" i="10" s="1"/>
  <c r="L5865" i="10"/>
  <c r="R5862" i="10" s="1"/>
  <c r="G5866" i="10"/>
  <c r="H5866" i="10"/>
  <c r="J5866" i="10"/>
  <c r="L5866" i="10"/>
  <c r="G5867" i="10"/>
  <c r="H5867" i="10"/>
  <c r="J5867" i="10"/>
  <c r="K5867" i="10" s="1"/>
  <c r="L5867" i="10"/>
  <c r="G5868" i="10"/>
  <c r="H5868" i="10"/>
  <c r="J5868" i="10"/>
  <c r="L5868" i="10"/>
  <c r="Q5866" i="10" s="1"/>
  <c r="G5869" i="10"/>
  <c r="H5869" i="10"/>
  <c r="J5869" i="10"/>
  <c r="K5869" i="10" s="1"/>
  <c r="M5869" i="10" s="1"/>
  <c r="L5869" i="10"/>
  <c r="R5866" i="10" s="1"/>
  <c r="G5870" i="10"/>
  <c r="H5870" i="10"/>
  <c r="J5870" i="10"/>
  <c r="V5870" i="10" s="1"/>
  <c r="L5870" i="10"/>
  <c r="G5871" i="10"/>
  <c r="H5871" i="10"/>
  <c r="J5871" i="10"/>
  <c r="K5871" i="10" s="1"/>
  <c r="L5871" i="10"/>
  <c r="G5872" i="10"/>
  <c r="H5872" i="10"/>
  <c r="J5872" i="10"/>
  <c r="K5872" i="10" s="1"/>
  <c r="L5872" i="10"/>
  <c r="Q5870" i="10" s="1"/>
  <c r="G5873" i="10"/>
  <c r="H5873" i="10"/>
  <c r="J5873" i="10"/>
  <c r="K5873" i="10" s="1"/>
  <c r="L5873" i="10"/>
  <c r="R5870" i="10" s="1"/>
  <c r="G5874" i="10"/>
  <c r="H5874" i="10"/>
  <c r="J5874" i="10"/>
  <c r="V5874" i="10" s="1"/>
  <c r="L5874" i="10"/>
  <c r="G5875" i="10"/>
  <c r="H5875" i="10"/>
  <c r="J5875" i="10"/>
  <c r="K5875" i="10" s="1"/>
  <c r="L5875" i="10"/>
  <c r="G5876" i="10"/>
  <c r="H5876" i="10"/>
  <c r="J5876" i="10"/>
  <c r="L5876" i="10"/>
  <c r="Q5874" i="10" s="1"/>
  <c r="G5877" i="10"/>
  <c r="H5877" i="10"/>
  <c r="J5877" i="10"/>
  <c r="K5877" i="10" s="1"/>
  <c r="N5877" i="10" s="1"/>
  <c r="L5877" i="10"/>
  <c r="R5874" i="10" s="1"/>
  <c r="G5878" i="10"/>
  <c r="H5878" i="10"/>
  <c r="J5878" i="10"/>
  <c r="L5878" i="10"/>
  <c r="G5879" i="10"/>
  <c r="H5879" i="10"/>
  <c r="J5879" i="10"/>
  <c r="K5879" i="10" s="1"/>
  <c r="M5879" i="10" s="1"/>
  <c r="L5879" i="10"/>
  <c r="G5880" i="10"/>
  <c r="H5880" i="10"/>
  <c r="J5880" i="10"/>
  <c r="K5880" i="10" s="1"/>
  <c r="N5880" i="10" s="1"/>
  <c r="L5880" i="10"/>
  <c r="Q5878" i="10" s="1"/>
  <c r="G5881" i="10"/>
  <c r="H5881" i="10"/>
  <c r="J5881" i="10"/>
  <c r="K5881" i="10" s="1"/>
  <c r="L5881" i="10"/>
  <c r="R5878" i="10" s="1"/>
  <c r="G5882" i="10"/>
  <c r="H5882" i="10"/>
  <c r="J5882" i="10"/>
  <c r="L5882" i="10"/>
  <c r="G5883" i="10"/>
  <c r="H5883" i="10"/>
  <c r="J5883" i="10"/>
  <c r="K5883" i="10" s="1"/>
  <c r="L5883" i="10"/>
  <c r="G5884" i="10"/>
  <c r="H5884" i="10"/>
  <c r="J5884" i="10"/>
  <c r="L5884" i="10"/>
  <c r="Q5882" i="10" s="1"/>
  <c r="G5885" i="10"/>
  <c r="H5885" i="10"/>
  <c r="J5885" i="10"/>
  <c r="L5885" i="10"/>
  <c r="R5882" i="10" s="1"/>
  <c r="G5886" i="10"/>
  <c r="H5886" i="10"/>
  <c r="J5886" i="10"/>
  <c r="K5886" i="10" s="1"/>
  <c r="L5886" i="10"/>
  <c r="G5887" i="10"/>
  <c r="H5887" i="10"/>
  <c r="J5887" i="10"/>
  <c r="K5887" i="10" s="1"/>
  <c r="O5887" i="10" s="1"/>
  <c r="L5887" i="10"/>
  <c r="G5888" i="10"/>
  <c r="H5888" i="10"/>
  <c r="J5888" i="10"/>
  <c r="K5888" i="10" s="1"/>
  <c r="L5888" i="10"/>
  <c r="Q5886" i="10" s="1"/>
  <c r="G5889" i="10"/>
  <c r="H5889" i="10"/>
  <c r="J5889" i="10"/>
  <c r="K5889" i="10" s="1"/>
  <c r="L5889" i="10"/>
  <c r="R5886" i="10" s="1"/>
  <c r="G5890" i="10"/>
  <c r="H5890" i="10"/>
  <c r="J5890" i="10"/>
  <c r="V5890" i="10" s="1"/>
  <c r="L5890" i="10"/>
  <c r="G5891" i="10"/>
  <c r="H5891" i="10"/>
  <c r="J5891" i="10"/>
  <c r="L5891" i="10"/>
  <c r="G5892" i="10"/>
  <c r="H5892" i="10"/>
  <c r="J5892" i="10"/>
  <c r="L5892" i="10"/>
  <c r="Q5890" i="10" s="1"/>
  <c r="G5893" i="10"/>
  <c r="H5893" i="10"/>
  <c r="J5893" i="10"/>
  <c r="L5893" i="10"/>
  <c r="R5890" i="10" s="1"/>
  <c r="G5894" i="10"/>
  <c r="H5894" i="10"/>
  <c r="J5894" i="10"/>
  <c r="V5894" i="10" s="1"/>
  <c r="L5894" i="10"/>
  <c r="G5895" i="10"/>
  <c r="H5895" i="10"/>
  <c r="J5895" i="10"/>
  <c r="K5895" i="10" s="1"/>
  <c r="L5895" i="10"/>
  <c r="G5896" i="10"/>
  <c r="H5896" i="10"/>
  <c r="J5896" i="10"/>
  <c r="K5896" i="10" s="1"/>
  <c r="L5896" i="10"/>
  <c r="Q5894" i="10" s="1"/>
  <c r="G5897" i="10"/>
  <c r="H5897" i="10"/>
  <c r="J5897" i="10"/>
  <c r="K5897" i="10" s="1"/>
  <c r="L5897" i="10"/>
  <c r="R5894" i="10" s="1"/>
  <c r="G5898" i="10"/>
  <c r="H5898" i="10"/>
  <c r="J5898" i="10"/>
  <c r="L5898" i="10"/>
  <c r="G5899" i="10"/>
  <c r="H5899" i="10"/>
  <c r="J5899" i="10"/>
  <c r="L5899" i="10"/>
  <c r="G5900" i="10"/>
  <c r="H5900" i="10"/>
  <c r="J5900" i="10"/>
  <c r="L5900" i="10"/>
  <c r="Q5898" i="10" s="1"/>
  <c r="G5901" i="10"/>
  <c r="H5901" i="10"/>
  <c r="J5901" i="10"/>
  <c r="L5901" i="10"/>
  <c r="R5898" i="10" s="1"/>
  <c r="G5902" i="10"/>
  <c r="H5902" i="10"/>
  <c r="J5902" i="10"/>
  <c r="K5902" i="10" s="1"/>
  <c r="L5902" i="10"/>
  <c r="G5903" i="10"/>
  <c r="H5903" i="10"/>
  <c r="J5903" i="10"/>
  <c r="L5903" i="10"/>
  <c r="G5904" i="10"/>
  <c r="H5904" i="10"/>
  <c r="J5904" i="10"/>
  <c r="K5904" i="10" s="1"/>
  <c r="L5904" i="10"/>
  <c r="Q5902" i="10" s="1"/>
  <c r="G5905" i="10"/>
  <c r="H5905" i="10"/>
  <c r="J5905" i="10"/>
  <c r="K5905" i="10" s="1"/>
  <c r="L5905" i="10"/>
  <c r="R5902" i="10" s="1"/>
  <c r="G5906" i="10"/>
  <c r="H5906" i="10"/>
  <c r="J5906" i="10"/>
  <c r="L5906" i="10"/>
  <c r="G5907" i="10"/>
  <c r="H5907" i="10"/>
  <c r="J5907" i="10"/>
  <c r="L5907" i="10"/>
  <c r="G5908" i="10"/>
  <c r="H5908" i="10"/>
  <c r="J5908" i="10"/>
  <c r="L5908" i="10"/>
  <c r="Q5906" i="10" s="1"/>
  <c r="G5909" i="10"/>
  <c r="H5909" i="10"/>
  <c r="J5909" i="10"/>
  <c r="K5909" i="10" s="1"/>
  <c r="M5909" i="10" s="1"/>
  <c r="L5909" i="10"/>
  <c r="R5906" i="10" s="1"/>
  <c r="G5910" i="10"/>
  <c r="H5910" i="10"/>
  <c r="J5910" i="10"/>
  <c r="V5910" i="10" s="1"/>
  <c r="L5910" i="10"/>
  <c r="G5911" i="10"/>
  <c r="H5911" i="10"/>
  <c r="J5911" i="10"/>
  <c r="K5911" i="10" s="1"/>
  <c r="N5911" i="10" s="1"/>
  <c r="L5911" i="10"/>
  <c r="G5912" i="10"/>
  <c r="H5912" i="10"/>
  <c r="J5912" i="10"/>
  <c r="K5912" i="10" s="1"/>
  <c r="M5912" i="10" s="1"/>
  <c r="L5912" i="10"/>
  <c r="Q5910" i="10" s="1"/>
  <c r="G5913" i="10"/>
  <c r="H5913" i="10"/>
  <c r="J5913" i="10"/>
  <c r="K5913" i="10" s="1"/>
  <c r="N5913" i="10" s="1"/>
  <c r="L5913" i="10"/>
  <c r="R5910" i="10" s="1"/>
  <c r="G5914" i="10"/>
  <c r="H5914" i="10"/>
  <c r="J5914" i="10"/>
  <c r="L5914" i="10"/>
  <c r="G5915" i="10"/>
  <c r="H5915" i="10"/>
  <c r="J5915" i="10"/>
  <c r="K5915" i="10" s="1"/>
  <c r="M5915" i="10" s="1"/>
  <c r="L5915" i="10"/>
  <c r="G5916" i="10"/>
  <c r="H5916" i="10"/>
  <c r="J5916" i="10"/>
  <c r="K5916" i="10" s="1"/>
  <c r="M5916" i="10" s="1"/>
  <c r="L5916" i="10"/>
  <c r="Q5914" i="10" s="1"/>
  <c r="G5917" i="10"/>
  <c r="H5917" i="10"/>
  <c r="J5917" i="10"/>
  <c r="L5917" i="10"/>
  <c r="R5914" i="10" s="1"/>
  <c r="G5918" i="10"/>
  <c r="H5918" i="10"/>
  <c r="J5918" i="10"/>
  <c r="L5918" i="10"/>
  <c r="G5919" i="10"/>
  <c r="H5919" i="10"/>
  <c r="J5919" i="10"/>
  <c r="K5919" i="10" s="1"/>
  <c r="N5919" i="10" s="1"/>
  <c r="L5919" i="10"/>
  <c r="G5920" i="10"/>
  <c r="H5920" i="10"/>
  <c r="J5920" i="10"/>
  <c r="K5920" i="10" s="1"/>
  <c r="M5920" i="10" s="1"/>
  <c r="L5920" i="10"/>
  <c r="Q5918" i="10" s="1"/>
  <c r="G5921" i="10"/>
  <c r="H5921" i="10"/>
  <c r="J5921" i="10"/>
  <c r="L5921" i="10"/>
  <c r="R5918" i="10" s="1"/>
  <c r="G5922" i="10"/>
  <c r="H5922" i="10"/>
  <c r="J5922" i="10"/>
  <c r="L5922" i="10"/>
  <c r="G5923" i="10"/>
  <c r="H5923" i="10"/>
  <c r="J5923" i="10"/>
  <c r="K5923" i="10" s="1"/>
  <c r="L5923" i="10"/>
  <c r="G5924" i="10"/>
  <c r="H5924" i="10"/>
  <c r="J5924" i="10"/>
  <c r="K5924" i="10" s="1"/>
  <c r="L5924" i="10"/>
  <c r="Q5922" i="10" s="1"/>
  <c r="G5925" i="10"/>
  <c r="H5925" i="10"/>
  <c r="J5925" i="10"/>
  <c r="L5925" i="10"/>
  <c r="R5922" i="10" s="1"/>
  <c r="G5926" i="10"/>
  <c r="H5926" i="10"/>
  <c r="J5926" i="10"/>
  <c r="L5926" i="10"/>
  <c r="G5927" i="10"/>
  <c r="H5927" i="10"/>
  <c r="J5927" i="10"/>
  <c r="K5927" i="10" s="1"/>
  <c r="O5927" i="10" s="1"/>
  <c r="L5927" i="10"/>
  <c r="G5928" i="10"/>
  <c r="H5928" i="10"/>
  <c r="J5928" i="10"/>
  <c r="L5928" i="10"/>
  <c r="Q5926" i="10" s="1"/>
  <c r="G5929" i="10"/>
  <c r="H5929" i="10"/>
  <c r="J5929" i="10"/>
  <c r="L5929" i="10"/>
  <c r="R5926" i="10" s="1"/>
  <c r="G5930" i="10"/>
  <c r="H5930" i="10"/>
  <c r="J5930" i="10"/>
  <c r="L5930" i="10"/>
  <c r="G5931" i="10"/>
  <c r="H5931" i="10"/>
  <c r="J5931" i="10"/>
  <c r="K5931" i="10" s="1"/>
  <c r="M5931" i="10" s="1"/>
  <c r="L5931" i="10"/>
  <c r="G5932" i="10"/>
  <c r="H5932" i="10"/>
  <c r="J5932" i="10"/>
  <c r="L5932" i="10"/>
  <c r="Q5930" i="10" s="1"/>
  <c r="G5933" i="10"/>
  <c r="H5933" i="10"/>
  <c r="J5933" i="10"/>
  <c r="K5933" i="10" s="1"/>
  <c r="M5933" i="10" s="1"/>
  <c r="L5933" i="10"/>
  <c r="R5930" i="10" s="1"/>
  <c r="G5934" i="10"/>
  <c r="H5934" i="10"/>
  <c r="J5934" i="10"/>
  <c r="L5934" i="10"/>
  <c r="G5935" i="10"/>
  <c r="H5935" i="10"/>
  <c r="J5935" i="10"/>
  <c r="K5935" i="10" s="1"/>
  <c r="L5935" i="10"/>
  <c r="G5936" i="10"/>
  <c r="H5936" i="10"/>
  <c r="J5936" i="10"/>
  <c r="K5936" i="10" s="1"/>
  <c r="L5936" i="10"/>
  <c r="Q5934" i="10" s="1"/>
  <c r="G5937" i="10"/>
  <c r="H5937" i="10"/>
  <c r="J5937" i="10"/>
  <c r="K5937" i="10" s="1"/>
  <c r="L5937" i="10"/>
  <c r="R5934" i="10" s="1"/>
  <c r="G5938" i="10"/>
  <c r="H5938" i="10"/>
  <c r="J5938" i="10"/>
  <c r="V5938" i="10" s="1"/>
  <c r="L5938" i="10"/>
  <c r="G5939" i="10"/>
  <c r="H5939" i="10"/>
  <c r="J5939" i="10"/>
  <c r="K5939" i="10" s="1"/>
  <c r="M5939" i="10" s="1"/>
  <c r="L5939" i="10"/>
  <c r="G5940" i="10"/>
  <c r="H5940" i="10"/>
  <c r="J5940" i="10"/>
  <c r="L5940" i="10"/>
  <c r="Q5938" i="10" s="1"/>
  <c r="G5941" i="10"/>
  <c r="H5941" i="10"/>
  <c r="J5941" i="10"/>
  <c r="L5941" i="10"/>
  <c r="R5938" i="10" s="1"/>
  <c r="G5942" i="10"/>
  <c r="H5942" i="10"/>
  <c r="J5942" i="10"/>
  <c r="L5942" i="10"/>
  <c r="G5943" i="10"/>
  <c r="H5943" i="10"/>
  <c r="J5943" i="10"/>
  <c r="L5943" i="10"/>
  <c r="G5944" i="10"/>
  <c r="H5944" i="10"/>
  <c r="J5944" i="10"/>
  <c r="K5944" i="10" s="1"/>
  <c r="L5944" i="10"/>
  <c r="Q5942" i="10" s="1"/>
  <c r="G5945" i="10"/>
  <c r="H5945" i="10"/>
  <c r="J5945" i="10"/>
  <c r="K5945" i="10" s="1"/>
  <c r="N5945" i="10" s="1"/>
  <c r="L5945" i="10"/>
  <c r="R5942" i="10" s="1"/>
  <c r="G5946" i="10"/>
  <c r="H5946" i="10"/>
  <c r="J5946" i="10"/>
  <c r="L5946" i="10"/>
  <c r="G5947" i="10"/>
  <c r="H5947" i="10"/>
  <c r="J5947" i="10"/>
  <c r="L5947" i="10"/>
  <c r="G5948" i="10"/>
  <c r="H5948" i="10"/>
  <c r="J5948" i="10"/>
  <c r="K5948" i="10" s="1"/>
  <c r="M5948" i="10" s="1"/>
  <c r="L5948" i="10"/>
  <c r="Q5946" i="10" s="1"/>
  <c r="G5949" i="10"/>
  <c r="H5949" i="10"/>
  <c r="J5949" i="10"/>
  <c r="L5949" i="10"/>
  <c r="R5946" i="10" s="1"/>
  <c r="G5950" i="10"/>
  <c r="H5950" i="10"/>
  <c r="J5950" i="10"/>
  <c r="V5950" i="10" s="1"/>
  <c r="L5950" i="10"/>
  <c r="G5951" i="10"/>
  <c r="H5951" i="10"/>
  <c r="J5951" i="10"/>
  <c r="K5951" i="10" s="1"/>
  <c r="L5951" i="10"/>
  <c r="G5952" i="10"/>
  <c r="H5952" i="10"/>
  <c r="J5952" i="10"/>
  <c r="L5952" i="10"/>
  <c r="Q5950" i="10" s="1"/>
  <c r="G5953" i="10"/>
  <c r="H5953" i="10"/>
  <c r="J5953" i="10"/>
  <c r="K5953" i="10" s="1"/>
  <c r="L5953" i="10"/>
  <c r="R5950" i="10" s="1"/>
  <c r="G5954" i="10"/>
  <c r="H5954" i="10"/>
  <c r="J5954" i="10"/>
  <c r="L5954" i="10"/>
  <c r="G5955" i="10"/>
  <c r="H5955" i="10"/>
  <c r="J5955" i="10"/>
  <c r="K5955" i="10" s="1"/>
  <c r="L5955" i="10"/>
  <c r="G5956" i="10"/>
  <c r="H5956" i="10"/>
  <c r="J5956" i="10"/>
  <c r="L5956" i="10"/>
  <c r="Q5954" i="10" s="1"/>
  <c r="G5957" i="10"/>
  <c r="H5957" i="10"/>
  <c r="J5957" i="10"/>
  <c r="L5957" i="10"/>
  <c r="R5954" i="10" s="1"/>
  <c r="G5958" i="10"/>
  <c r="H5958" i="10"/>
  <c r="J5958" i="10"/>
  <c r="K5958" i="10" s="1"/>
  <c r="L5958" i="10"/>
  <c r="G5959" i="10"/>
  <c r="H5959" i="10"/>
  <c r="J5959" i="10"/>
  <c r="K5959" i="10" s="1"/>
  <c r="L5959" i="10"/>
  <c r="G5960" i="10"/>
  <c r="H5960" i="10"/>
  <c r="J5960" i="10"/>
  <c r="K5960" i="10" s="1"/>
  <c r="L5960" i="10"/>
  <c r="Q5958" i="10" s="1"/>
  <c r="G5961" i="10"/>
  <c r="H5961" i="10"/>
  <c r="J5961" i="10"/>
  <c r="K5961" i="10" s="1"/>
  <c r="M5961" i="10" s="1"/>
  <c r="L5961" i="10"/>
  <c r="R5958" i="10" s="1"/>
  <c r="G5962" i="10"/>
  <c r="H5962" i="10"/>
  <c r="J5962" i="10"/>
  <c r="V5962" i="10" s="1"/>
  <c r="L5962" i="10"/>
  <c r="G5963" i="10"/>
  <c r="H5963" i="10"/>
  <c r="J5963" i="10"/>
  <c r="L5963" i="10"/>
  <c r="G5964" i="10"/>
  <c r="H5964" i="10"/>
  <c r="J5964" i="10"/>
  <c r="K5964" i="10" s="1"/>
  <c r="M5964" i="10" s="1"/>
  <c r="L5964" i="10"/>
  <c r="Q5962" i="10" s="1"/>
  <c r="G5965" i="10"/>
  <c r="H5965" i="10"/>
  <c r="J5965" i="10"/>
  <c r="K5965" i="10" s="1"/>
  <c r="M5965" i="10" s="1"/>
  <c r="L5965" i="10"/>
  <c r="R5962" i="10" s="1"/>
  <c r="G5966" i="10"/>
  <c r="H5966" i="10"/>
  <c r="J5966" i="10"/>
  <c r="L5966" i="10"/>
  <c r="G5967" i="10"/>
  <c r="H5967" i="10"/>
  <c r="J5967" i="10"/>
  <c r="K5967" i="10" s="1"/>
  <c r="M5967" i="10" s="1"/>
  <c r="L5967" i="10"/>
  <c r="G5968" i="10"/>
  <c r="H5968" i="10"/>
  <c r="J5968" i="10"/>
  <c r="L5968" i="10"/>
  <c r="Q5966" i="10" s="1"/>
  <c r="G5969" i="10"/>
  <c r="H5969" i="10"/>
  <c r="J5969" i="10"/>
  <c r="K5969" i="10" s="1"/>
  <c r="N5969" i="10" s="1"/>
  <c r="L5969" i="10"/>
  <c r="R5966" i="10" s="1"/>
  <c r="G5970" i="10"/>
  <c r="H5970" i="10"/>
  <c r="J5970" i="10"/>
  <c r="L5970" i="10"/>
  <c r="G5971" i="10"/>
  <c r="H5971" i="10"/>
  <c r="J5971" i="10"/>
  <c r="L5971" i="10"/>
  <c r="G5972" i="10"/>
  <c r="H5972" i="10"/>
  <c r="J5972" i="10"/>
  <c r="L5972" i="10"/>
  <c r="Q5970" i="10" s="1"/>
  <c r="G5973" i="10"/>
  <c r="H5973" i="10"/>
  <c r="J5973" i="10"/>
  <c r="K5973" i="10" s="1"/>
  <c r="M5973" i="10" s="1"/>
  <c r="L5973" i="10"/>
  <c r="R5970" i="10" s="1"/>
  <c r="G5974" i="10"/>
  <c r="H5974" i="10"/>
  <c r="J5974" i="10"/>
  <c r="L5974" i="10"/>
  <c r="G5975" i="10"/>
  <c r="H5975" i="10"/>
  <c r="J5975" i="10"/>
  <c r="K5975" i="10" s="1"/>
  <c r="L5975" i="10"/>
  <c r="G5976" i="10"/>
  <c r="H5976" i="10"/>
  <c r="J5976" i="10"/>
  <c r="L5976" i="10"/>
  <c r="Q5974" i="10" s="1"/>
  <c r="G5977" i="10"/>
  <c r="H5977" i="10"/>
  <c r="J5977" i="10"/>
  <c r="K5977" i="10" s="1"/>
  <c r="M5977" i="10" s="1"/>
  <c r="L5977" i="10"/>
  <c r="R5974" i="10" s="1"/>
  <c r="G5978" i="10"/>
  <c r="H5978" i="10"/>
  <c r="J5978" i="10"/>
  <c r="L5978" i="10"/>
  <c r="G5979" i="10"/>
  <c r="H5979" i="10"/>
  <c r="J5979" i="10"/>
  <c r="K5979" i="10" s="1"/>
  <c r="O5979" i="10" s="1"/>
  <c r="L5979" i="10"/>
  <c r="G5980" i="10"/>
  <c r="H5980" i="10"/>
  <c r="J5980" i="10"/>
  <c r="K5980" i="10" s="1"/>
  <c r="O5980" i="10" s="1"/>
  <c r="L5980" i="10"/>
  <c r="Q5978" i="10" s="1"/>
  <c r="G5981" i="10"/>
  <c r="H5981" i="10"/>
  <c r="J5981" i="10"/>
  <c r="K5981" i="10" s="1"/>
  <c r="O5981" i="10" s="1"/>
  <c r="L5981" i="10"/>
  <c r="R5978" i="10" s="1"/>
  <c r="G5982" i="10"/>
  <c r="H5982" i="10"/>
  <c r="J5982" i="10"/>
  <c r="V5982" i="10" s="1"/>
  <c r="L5982" i="10"/>
  <c r="G5983" i="10"/>
  <c r="H5983" i="10"/>
  <c r="J5983" i="10"/>
  <c r="K5983" i="10" s="1"/>
  <c r="L5983" i="10"/>
  <c r="G5984" i="10"/>
  <c r="H5984" i="10"/>
  <c r="J5984" i="10"/>
  <c r="L5984" i="10"/>
  <c r="Q5982" i="10" s="1"/>
  <c r="G5985" i="10"/>
  <c r="H5985" i="10"/>
  <c r="J5985" i="10"/>
  <c r="L5985" i="10"/>
  <c r="R5982" i="10" s="1"/>
  <c r="G5986" i="10"/>
  <c r="H5986" i="10"/>
  <c r="J5986" i="10"/>
  <c r="L5986" i="10"/>
  <c r="G5987" i="10"/>
  <c r="H5987" i="10"/>
  <c r="J5987" i="10"/>
  <c r="K5987" i="10" s="1"/>
  <c r="L5987" i="10"/>
  <c r="G5988" i="10"/>
  <c r="H5988" i="10"/>
  <c r="J5988" i="10"/>
  <c r="L5988" i="10"/>
  <c r="Q5986" i="10" s="1"/>
  <c r="G5989" i="10"/>
  <c r="H5989" i="10"/>
  <c r="J5989" i="10"/>
  <c r="L5989" i="10"/>
  <c r="R5986" i="10" s="1"/>
  <c r="G5990" i="10"/>
  <c r="H5990" i="10"/>
  <c r="J5990" i="10"/>
  <c r="V5990" i="10" s="1"/>
  <c r="L5990" i="10"/>
  <c r="G5991" i="10"/>
  <c r="H5991" i="10"/>
  <c r="J5991" i="10"/>
  <c r="K5991" i="10" s="1"/>
  <c r="L5991" i="10"/>
  <c r="G5992" i="10"/>
  <c r="H5992" i="10"/>
  <c r="J5992" i="10"/>
  <c r="K5992" i="10" s="1"/>
  <c r="L5992" i="10"/>
  <c r="Q5990" i="10" s="1"/>
  <c r="G5993" i="10"/>
  <c r="H5993" i="10"/>
  <c r="J5993" i="10"/>
  <c r="L5993" i="10"/>
  <c r="R5990" i="10" s="1"/>
  <c r="G5994" i="10"/>
  <c r="H5994" i="10"/>
  <c r="J5994" i="10"/>
  <c r="V5994" i="10" s="1"/>
  <c r="L5994" i="10"/>
  <c r="G5995" i="10"/>
  <c r="H5995" i="10"/>
  <c r="J5995" i="10"/>
  <c r="K5995" i="10" s="1"/>
  <c r="L5995" i="10"/>
  <c r="G5996" i="10"/>
  <c r="H5996" i="10"/>
  <c r="J5996" i="10"/>
  <c r="K5996" i="10" s="1"/>
  <c r="L5996" i="10"/>
  <c r="Q5994" i="10" s="1"/>
  <c r="G5997" i="10"/>
  <c r="H5997" i="10"/>
  <c r="J5997" i="10"/>
  <c r="L5997" i="10"/>
  <c r="R5994" i="10" s="1"/>
  <c r="G5998" i="10"/>
  <c r="H5998" i="10"/>
  <c r="J5998" i="10"/>
  <c r="V5998" i="10" s="1"/>
  <c r="L5998" i="10"/>
  <c r="G5999" i="10"/>
  <c r="H5999" i="10"/>
  <c r="J5999" i="10"/>
  <c r="K5999" i="10" s="1"/>
  <c r="L5999" i="10"/>
  <c r="G6000" i="10"/>
  <c r="H6000" i="10"/>
  <c r="J6000" i="10"/>
  <c r="K6000" i="10" s="1"/>
  <c r="M6000" i="10" s="1"/>
  <c r="L6000" i="10"/>
  <c r="Q5998" i="10" s="1"/>
  <c r="G6001" i="10"/>
  <c r="H6001" i="10"/>
  <c r="J6001" i="10"/>
  <c r="L6001" i="10"/>
  <c r="R5998" i="10" s="1"/>
  <c r="G6002" i="10"/>
  <c r="H6002" i="10"/>
  <c r="J6002" i="10"/>
  <c r="V6002" i="10" s="1"/>
  <c r="L6002" i="10"/>
  <c r="G6003" i="10"/>
  <c r="H6003" i="10"/>
  <c r="J6003" i="10"/>
  <c r="K6003" i="10" s="1"/>
  <c r="M6003" i="10" s="1"/>
  <c r="L6003" i="10"/>
  <c r="G6004" i="10"/>
  <c r="H6004" i="10"/>
  <c r="J6004" i="10"/>
  <c r="L6004" i="10"/>
  <c r="Q6002" i="10" s="1"/>
  <c r="G6005" i="10"/>
  <c r="H6005" i="10"/>
  <c r="J6005" i="10"/>
  <c r="K6005" i="10" s="1"/>
  <c r="L6005" i="10"/>
  <c r="R6002" i="10" s="1"/>
  <c r="G6006" i="10"/>
  <c r="H6006" i="10"/>
  <c r="J6006" i="10"/>
  <c r="L6006" i="10"/>
  <c r="G6007" i="10"/>
  <c r="H6007" i="10"/>
  <c r="J6007" i="10"/>
  <c r="K6007" i="10" s="1"/>
  <c r="M6007" i="10" s="1"/>
  <c r="L6007" i="10"/>
  <c r="G6008" i="10"/>
  <c r="H6008" i="10"/>
  <c r="J6008" i="10"/>
  <c r="K6008" i="10" s="1"/>
  <c r="L6008" i="10"/>
  <c r="Q6006" i="10" s="1"/>
  <c r="G6009" i="10"/>
  <c r="H6009" i="10"/>
  <c r="J6009" i="10"/>
  <c r="K6009" i="10" s="1"/>
  <c r="M6009" i="10" s="1"/>
  <c r="L6009" i="10"/>
  <c r="R6006" i="10" s="1"/>
  <c r="G6010" i="10"/>
  <c r="H6010" i="10"/>
  <c r="J6010" i="10"/>
  <c r="L6010" i="10"/>
  <c r="G6011" i="10"/>
  <c r="H6011" i="10"/>
  <c r="J6011" i="10"/>
  <c r="K6011" i="10" s="1"/>
  <c r="L6011" i="10"/>
  <c r="G6012" i="10"/>
  <c r="H6012" i="10"/>
  <c r="J6012" i="10"/>
  <c r="L6012" i="10"/>
  <c r="Q6010" i="10" s="1"/>
  <c r="G6013" i="10"/>
  <c r="H6013" i="10"/>
  <c r="J6013" i="10"/>
  <c r="L6013" i="10"/>
  <c r="R6010" i="10" s="1"/>
  <c r="G6014" i="10"/>
  <c r="H6014" i="10"/>
  <c r="J6014" i="10"/>
  <c r="K6014" i="10" s="1"/>
  <c r="L6014" i="10"/>
  <c r="G6015" i="10"/>
  <c r="H6015" i="10"/>
  <c r="J6015" i="10"/>
  <c r="L6015" i="10"/>
  <c r="G6016" i="10"/>
  <c r="H6016" i="10"/>
  <c r="J6016" i="10"/>
  <c r="L6016" i="10"/>
  <c r="Q6014" i="10" s="1"/>
  <c r="G6017" i="10"/>
  <c r="H6017" i="10"/>
  <c r="J6017" i="10"/>
  <c r="L6017" i="10"/>
  <c r="R6014" i="10" s="1"/>
  <c r="G6018" i="10"/>
  <c r="H6018" i="10"/>
  <c r="J6018" i="10"/>
  <c r="L6018" i="10"/>
  <c r="G6019" i="10"/>
  <c r="H6019" i="10"/>
  <c r="J6019" i="10"/>
  <c r="K6019" i="10" s="1"/>
  <c r="N6019" i="10" s="1"/>
  <c r="L6019" i="10"/>
  <c r="G6020" i="10"/>
  <c r="H6020" i="10"/>
  <c r="J6020" i="10"/>
  <c r="L6020" i="10"/>
  <c r="Q6018" i="10" s="1"/>
  <c r="G6021" i="10"/>
  <c r="H6021" i="10"/>
  <c r="J6021" i="10"/>
  <c r="L6021" i="10"/>
  <c r="R6018" i="10" s="1"/>
  <c r="G6022" i="10"/>
  <c r="H6022" i="10"/>
  <c r="J6022" i="10"/>
  <c r="V6022" i="10" s="1"/>
  <c r="L6022" i="10"/>
  <c r="G6023" i="10"/>
  <c r="H6023" i="10"/>
  <c r="J6023" i="10"/>
  <c r="K6023" i="10" s="1"/>
  <c r="L6023" i="10"/>
  <c r="G6024" i="10"/>
  <c r="H6024" i="10"/>
  <c r="J6024" i="10"/>
  <c r="K6024" i="10" s="1"/>
  <c r="L6024" i="10"/>
  <c r="Q6022" i="10" s="1"/>
  <c r="G6025" i="10"/>
  <c r="H6025" i="10"/>
  <c r="J6025" i="10"/>
  <c r="K6025" i="10" s="1"/>
  <c r="L6025" i="10"/>
  <c r="R6022" i="10" s="1"/>
  <c r="G6026" i="10"/>
  <c r="H6026" i="10"/>
  <c r="J6026" i="10"/>
  <c r="V6026" i="10" s="1"/>
  <c r="L6026" i="10"/>
  <c r="G6027" i="10"/>
  <c r="H6027" i="10"/>
  <c r="J6027" i="10"/>
  <c r="K6027" i="10" s="1"/>
  <c r="O6027" i="10" s="1"/>
  <c r="L6027" i="10"/>
  <c r="G6028" i="10"/>
  <c r="H6028" i="10"/>
  <c r="J6028" i="10"/>
  <c r="K6028" i="10" s="1"/>
  <c r="O6028" i="10" s="1"/>
  <c r="L6028" i="10"/>
  <c r="Q6026" i="10" s="1"/>
  <c r="G6029" i="10"/>
  <c r="H6029" i="10"/>
  <c r="J6029" i="10"/>
  <c r="L6029" i="10"/>
  <c r="R6026" i="10" s="1"/>
  <c r="G6030" i="10"/>
  <c r="H6030" i="10"/>
  <c r="J6030" i="10"/>
  <c r="L6030" i="10"/>
  <c r="G6031" i="10"/>
  <c r="H6031" i="10"/>
  <c r="J6031" i="10"/>
  <c r="K6031" i="10" s="1"/>
  <c r="O6031" i="10" s="1"/>
  <c r="L6031" i="10"/>
  <c r="G6032" i="10"/>
  <c r="H6032" i="10"/>
  <c r="J6032" i="10"/>
  <c r="L6032" i="10"/>
  <c r="Q6030" i="10" s="1"/>
  <c r="G6033" i="10"/>
  <c r="H6033" i="10"/>
  <c r="J6033" i="10"/>
  <c r="L6033" i="10"/>
  <c r="R6030" i="10" s="1"/>
  <c r="G6034" i="10"/>
  <c r="H6034" i="10"/>
  <c r="J6034" i="10"/>
  <c r="V6034" i="10" s="1"/>
  <c r="L6034" i="10"/>
  <c r="G6035" i="10"/>
  <c r="H6035" i="10"/>
  <c r="J6035" i="10"/>
  <c r="K6035" i="10" s="1"/>
  <c r="M6035" i="10" s="1"/>
  <c r="L6035" i="10"/>
  <c r="G6036" i="10"/>
  <c r="H6036" i="10"/>
  <c r="J6036" i="10"/>
  <c r="K6036" i="10" s="1"/>
  <c r="N6036" i="10" s="1"/>
  <c r="L6036" i="10"/>
  <c r="Q6034" i="10" s="1"/>
  <c r="G6037" i="10"/>
  <c r="H6037" i="10"/>
  <c r="J6037" i="10"/>
  <c r="K6037" i="10" s="1"/>
  <c r="O6037" i="10" s="1"/>
  <c r="L6037" i="10"/>
  <c r="R6034" i="10" s="1"/>
  <c r="G6038" i="10"/>
  <c r="H6038" i="10"/>
  <c r="J6038" i="10"/>
  <c r="K6038" i="10" s="1"/>
  <c r="L6038" i="10"/>
  <c r="G6039" i="10"/>
  <c r="H6039" i="10"/>
  <c r="J6039" i="10"/>
  <c r="L6039" i="10"/>
  <c r="G6040" i="10"/>
  <c r="H6040" i="10"/>
  <c r="J6040" i="10"/>
  <c r="K6040" i="10" s="1"/>
  <c r="L6040" i="10"/>
  <c r="Q6038" i="10" s="1"/>
  <c r="G6041" i="10"/>
  <c r="H6041" i="10"/>
  <c r="J6041" i="10"/>
  <c r="L6041" i="10"/>
  <c r="R6038" i="10" s="1"/>
  <c r="G6042" i="10"/>
  <c r="H6042" i="10"/>
  <c r="J6042" i="10"/>
  <c r="V6042" i="10" s="1"/>
  <c r="L6042" i="10"/>
  <c r="G6043" i="10"/>
  <c r="H6043" i="10"/>
  <c r="J6043" i="10"/>
  <c r="K6043" i="10" s="1"/>
  <c r="M6043" i="10" s="1"/>
  <c r="L6043" i="10"/>
  <c r="G6044" i="10"/>
  <c r="H6044" i="10"/>
  <c r="J6044" i="10"/>
  <c r="L6044" i="10"/>
  <c r="Q6042" i="10" s="1"/>
  <c r="G6045" i="10"/>
  <c r="H6045" i="10"/>
  <c r="J6045" i="10"/>
  <c r="K6045" i="10" s="1"/>
  <c r="M6045" i="10" s="1"/>
  <c r="L6045" i="10"/>
  <c r="R6042" i="10" s="1"/>
  <c r="G6046" i="10"/>
  <c r="H6046" i="10"/>
  <c r="J6046" i="10"/>
  <c r="V6046" i="10" s="1"/>
  <c r="L6046" i="10"/>
  <c r="G6047" i="10"/>
  <c r="H6047" i="10"/>
  <c r="J6047" i="10"/>
  <c r="L6047" i="10"/>
  <c r="G6048" i="10"/>
  <c r="H6048" i="10"/>
  <c r="J6048" i="10"/>
  <c r="K6048" i="10" s="1"/>
  <c r="L6048" i="10"/>
  <c r="Q6046" i="10" s="1"/>
  <c r="G6049" i="10"/>
  <c r="H6049" i="10"/>
  <c r="J6049" i="10"/>
  <c r="K6049" i="10" s="1"/>
  <c r="L6049" i="10"/>
  <c r="R6046" i="10" s="1"/>
  <c r="G6050" i="10"/>
  <c r="H6050" i="10"/>
  <c r="J6050" i="10"/>
  <c r="K6050" i="10" s="1"/>
  <c r="L6050" i="10"/>
  <c r="G6051" i="10"/>
  <c r="H6051" i="10"/>
  <c r="J6051" i="10"/>
  <c r="K6051" i="10" s="1"/>
  <c r="M6051" i="10" s="1"/>
  <c r="L6051" i="10"/>
  <c r="G6052" i="10"/>
  <c r="H6052" i="10"/>
  <c r="J6052" i="10"/>
  <c r="K6052" i="10" s="1"/>
  <c r="L6052" i="10"/>
  <c r="Q6050" i="10" s="1"/>
  <c r="G6053" i="10"/>
  <c r="H6053" i="10"/>
  <c r="J6053" i="10"/>
  <c r="L6053" i="10"/>
  <c r="R6050" i="10" s="1"/>
  <c r="G6054" i="10"/>
  <c r="H6054" i="10"/>
  <c r="J6054" i="10"/>
  <c r="V6054" i="10" s="1"/>
  <c r="L6054" i="10"/>
  <c r="G6055" i="10"/>
  <c r="H6055" i="10"/>
  <c r="J6055" i="10"/>
  <c r="K6055" i="10" s="1"/>
  <c r="L6055" i="10"/>
  <c r="G6056" i="10"/>
  <c r="H6056" i="10"/>
  <c r="J6056" i="10"/>
  <c r="K6056" i="10" s="1"/>
  <c r="N6056" i="10" s="1"/>
  <c r="L6056" i="10"/>
  <c r="Q6054" i="10" s="1"/>
  <c r="G6057" i="10"/>
  <c r="H6057" i="10"/>
  <c r="J6057" i="10"/>
  <c r="K6057" i="10" s="1"/>
  <c r="L6057" i="10"/>
  <c r="R6054" i="10" s="1"/>
  <c r="G6058" i="10"/>
  <c r="H6058" i="10"/>
  <c r="J6058" i="10"/>
  <c r="V6058" i="10" s="1"/>
  <c r="L6058" i="10"/>
  <c r="G6059" i="10"/>
  <c r="H6059" i="10"/>
  <c r="J6059" i="10"/>
  <c r="L6059" i="10"/>
  <c r="G6060" i="10"/>
  <c r="H6060" i="10"/>
  <c r="J6060" i="10"/>
  <c r="L6060" i="10"/>
  <c r="Q6058" i="10" s="1"/>
  <c r="G6061" i="10"/>
  <c r="H6061" i="10"/>
  <c r="J6061" i="10"/>
  <c r="K6061" i="10" s="1"/>
  <c r="M6061" i="10" s="1"/>
  <c r="L6061" i="10"/>
  <c r="R6058" i="10" s="1"/>
  <c r="G6062" i="10"/>
  <c r="H6062" i="10"/>
  <c r="J6062" i="10"/>
  <c r="V6062" i="10" s="1"/>
  <c r="L6062" i="10"/>
  <c r="G6063" i="10"/>
  <c r="H6063" i="10"/>
  <c r="J6063" i="10"/>
  <c r="L6063" i="10"/>
  <c r="G6064" i="10"/>
  <c r="H6064" i="10"/>
  <c r="J6064" i="10"/>
  <c r="K6064" i="10" s="1"/>
  <c r="L6064" i="10"/>
  <c r="Q6062" i="10" s="1"/>
  <c r="G6065" i="10"/>
  <c r="H6065" i="10"/>
  <c r="J6065" i="10"/>
  <c r="K6065" i="10" s="1"/>
  <c r="N6065" i="10" s="1"/>
  <c r="L6065" i="10"/>
  <c r="R6062" i="10" s="1"/>
  <c r="G6066" i="10"/>
  <c r="H6066" i="10"/>
  <c r="J6066" i="10"/>
  <c r="L6066" i="10"/>
  <c r="G6067" i="10"/>
  <c r="H6067" i="10"/>
  <c r="J6067" i="10"/>
  <c r="K6067" i="10" s="1"/>
  <c r="O6067" i="10" s="1"/>
  <c r="L6067" i="10"/>
  <c r="G6068" i="10"/>
  <c r="H6068" i="10"/>
  <c r="J6068" i="10"/>
  <c r="K6068" i="10" s="1"/>
  <c r="L6068" i="10"/>
  <c r="Q6066" i="10" s="1"/>
  <c r="G6069" i="10"/>
  <c r="H6069" i="10"/>
  <c r="J6069" i="10"/>
  <c r="K6069" i="10" s="1"/>
  <c r="N6069" i="10" s="1"/>
  <c r="L6069" i="10"/>
  <c r="R6066" i="10" s="1"/>
  <c r="G6070" i="10"/>
  <c r="H6070" i="10"/>
  <c r="J6070" i="10"/>
  <c r="L6070" i="10"/>
  <c r="G6071" i="10"/>
  <c r="H6071" i="10"/>
  <c r="J6071" i="10"/>
  <c r="K6071" i="10" s="1"/>
  <c r="M6071" i="10" s="1"/>
  <c r="L6071" i="10"/>
  <c r="G6072" i="10"/>
  <c r="H6072" i="10"/>
  <c r="J6072" i="10"/>
  <c r="K6072" i="10" s="1"/>
  <c r="N6072" i="10" s="1"/>
  <c r="L6072" i="10"/>
  <c r="Q6070" i="10" s="1"/>
  <c r="G6073" i="10"/>
  <c r="H6073" i="10"/>
  <c r="J6073" i="10"/>
  <c r="K6073" i="10" s="1"/>
  <c r="M6073" i="10" s="1"/>
  <c r="L6073" i="10"/>
  <c r="R6070" i="10" s="1"/>
  <c r="G6074" i="10"/>
  <c r="H6074" i="10"/>
  <c r="J6074" i="10"/>
  <c r="V6074" i="10" s="1"/>
  <c r="L6074" i="10"/>
  <c r="G6075" i="10"/>
  <c r="H6075" i="10"/>
  <c r="J6075" i="10"/>
  <c r="K6075" i="10" s="1"/>
  <c r="M6075" i="10" s="1"/>
  <c r="L6075" i="10"/>
  <c r="G6076" i="10"/>
  <c r="H6076" i="10"/>
  <c r="J6076" i="10"/>
  <c r="K6076" i="10" s="1"/>
  <c r="M6076" i="10" s="1"/>
  <c r="L6076" i="10"/>
  <c r="Q6074" i="10" s="1"/>
  <c r="G6077" i="10"/>
  <c r="H6077" i="10"/>
  <c r="J6077" i="10"/>
  <c r="K6077" i="10" s="1"/>
  <c r="L6077" i="10"/>
  <c r="R6074" i="10" s="1"/>
  <c r="G6078" i="10"/>
  <c r="H6078" i="10"/>
  <c r="J6078" i="10"/>
  <c r="V6078" i="10" s="1"/>
  <c r="L6078" i="10"/>
  <c r="G6079" i="10"/>
  <c r="H6079" i="10"/>
  <c r="J6079" i="10"/>
  <c r="K6079" i="10" s="1"/>
  <c r="N6079" i="10" s="1"/>
  <c r="L6079" i="10"/>
  <c r="G6080" i="10"/>
  <c r="H6080" i="10"/>
  <c r="J6080" i="10"/>
  <c r="K6080" i="10" s="1"/>
  <c r="O6080" i="10" s="1"/>
  <c r="L6080" i="10"/>
  <c r="Q6078" i="10" s="1"/>
  <c r="G6081" i="10"/>
  <c r="H6081" i="10"/>
  <c r="J6081" i="10"/>
  <c r="K6081" i="10" s="1"/>
  <c r="O6081" i="10" s="1"/>
  <c r="L6081" i="10"/>
  <c r="R6078" i="10" s="1"/>
  <c r="G6082" i="10"/>
  <c r="H6082" i="10"/>
  <c r="J6082" i="10"/>
  <c r="L6082" i="10"/>
  <c r="G6083" i="10"/>
  <c r="H6083" i="10"/>
  <c r="J6083" i="10"/>
  <c r="K6083" i="10" s="1"/>
  <c r="O6083" i="10" s="1"/>
  <c r="L6083" i="10"/>
  <c r="G6084" i="10"/>
  <c r="H6084" i="10"/>
  <c r="J6084" i="10"/>
  <c r="K6084" i="10" s="1"/>
  <c r="M6084" i="10" s="1"/>
  <c r="L6084" i="10"/>
  <c r="Q6082" i="10" s="1"/>
  <c r="G6085" i="10"/>
  <c r="H6085" i="10"/>
  <c r="J6085" i="10"/>
  <c r="L6085" i="10"/>
  <c r="R6082" i="10" s="1"/>
  <c r="G6086" i="10"/>
  <c r="H6086" i="10"/>
  <c r="J6086" i="10"/>
  <c r="L6086" i="10"/>
  <c r="G6087" i="10"/>
  <c r="H6087" i="10"/>
  <c r="J6087" i="10"/>
  <c r="K6087" i="10" s="1"/>
  <c r="L6087" i="10"/>
  <c r="G6088" i="10"/>
  <c r="H6088" i="10"/>
  <c r="J6088" i="10"/>
  <c r="L6088" i="10"/>
  <c r="Q6086" i="10" s="1"/>
  <c r="G6089" i="10"/>
  <c r="H6089" i="10"/>
  <c r="J6089" i="10"/>
  <c r="K6089" i="10" s="1"/>
  <c r="O6089" i="10" s="1"/>
  <c r="L6089" i="10"/>
  <c r="R6086" i="10" s="1"/>
  <c r="G6090" i="10"/>
  <c r="H6090" i="10"/>
  <c r="J6090" i="10"/>
  <c r="V6090" i="10" s="1"/>
  <c r="L6090" i="10"/>
  <c r="G6091" i="10"/>
  <c r="H6091" i="10"/>
  <c r="J6091" i="10"/>
  <c r="K6091" i="10" s="1"/>
  <c r="M6091" i="10" s="1"/>
  <c r="L6091" i="10"/>
  <c r="G6092" i="10"/>
  <c r="H6092" i="10"/>
  <c r="J6092" i="10"/>
  <c r="L6092" i="10"/>
  <c r="Q6090" i="10" s="1"/>
  <c r="G6093" i="10"/>
  <c r="H6093" i="10"/>
  <c r="J6093" i="10"/>
  <c r="L6093" i="10"/>
  <c r="R6090" i="10" s="1"/>
  <c r="G6094" i="10"/>
  <c r="H6094" i="10"/>
  <c r="J6094" i="10"/>
  <c r="L6094" i="10"/>
  <c r="G6095" i="10"/>
  <c r="H6095" i="10"/>
  <c r="J6095" i="10"/>
  <c r="L6095" i="10"/>
  <c r="G6096" i="10"/>
  <c r="H6096" i="10"/>
  <c r="J6096" i="10"/>
  <c r="L6096" i="10"/>
  <c r="Q6094" i="10" s="1"/>
  <c r="G6097" i="10"/>
  <c r="H6097" i="10"/>
  <c r="J6097" i="10"/>
  <c r="L6097" i="10"/>
  <c r="R6094" i="10" s="1"/>
  <c r="G6098" i="10"/>
  <c r="H6098" i="10"/>
  <c r="J6098" i="10"/>
  <c r="V6098" i="10" s="1"/>
  <c r="L6098" i="10"/>
  <c r="G6099" i="10"/>
  <c r="H6099" i="10"/>
  <c r="J6099" i="10"/>
  <c r="L6099" i="10"/>
  <c r="G6100" i="10"/>
  <c r="H6100" i="10"/>
  <c r="J6100" i="10"/>
  <c r="K6100" i="10" s="1"/>
  <c r="O6100" i="10" s="1"/>
  <c r="L6100" i="10"/>
  <c r="Q6098" i="10" s="1"/>
  <c r="G6101" i="10"/>
  <c r="H6101" i="10"/>
  <c r="J6101" i="10"/>
  <c r="L6101" i="10"/>
  <c r="R6098" i="10" s="1"/>
  <c r="G6102" i="10"/>
  <c r="H6102" i="10"/>
  <c r="J6102" i="10"/>
  <c r="V6102" i="10" s="1"/>
  <c r="L6102" i="10"/>
  <c r="G6103" i="10"/>
  <c r="H6103" i="10"/>
  <c r="J6103" i="10"/>
  <c r="L6103" i="10"/>
  <c r="G6104" i="10"/>
  <c r="H6104" i="10"/>
  <c r="J6104" i="10"/>
  <c r="K6104" i="10" s="1"/>
  <c r="L6104" i="10"/>
  <c r="Q6102" i="10" s="1"/>
  <c r="G6105" i="10"/>
  <c r="H6105" i="10"/>
  <c r="J6105" i="10"/>
  <c r="L6105" i="10"/>
  <c r="R6102" i="10" s="1"/>
  <c r="G6106" i="10"/>
  <c r="H6106" i="10"/>
  <c r="J6106" i="10"/>
  <c r="K6106" i="10" s="1"/>
  <c r="L6106" i="10"/>
  <c r="G6107" i="10"/>
  <c r="H6107" i="10"/>
  <c r="J6107" i="10"/>
  <c r="L6107" i="10"/>
  <c r="G6108" i="10"/>
  <c r="H6108" i="10"/>
  <c r="J6108" i="10"/>
  <c r="K6108" i="10" s="1"/>
  <c r="L6108" i="10"/>
  <c r="Q6106" i="10" s="1"/>
  <c r="G6109" i="10"/>
  <c r="H6109" i="10"/>
  <c r="J6109" i="10"/>
  <c r="L6109" i="10"/>
  <c r="R6106" i="10" s="1"/>
  <c r="G6110" i="10"/>
  <c r="H6110" i="10"/>
  <c r="J6110" i="10"/>
  <c r="L6110" i="10"/>
  <c r="G6111" i="10"/>
  <c r="H6111" i="10"/>
  <c r="J6111" i="10"/>
  <c r="K6111" i="10" s="1"/>
  <c r="L6111" i="10"/>
  <c r="G6112" i="10"/>
  <c r="H6112" i="10"/>
  <c r="J6112" i="10"/>
  <c r="K6112" i="10" s="1"/>
  <c r="L6112" i="10"/>
  <c r="Q6110" i="10" s="1"/>
  <c r="G6113" i="10"/>
  <c r="H6113" i="10"/>
  <c r="J6113" i="10"/>
  <c r="K6113" i="10" s="1"/>
  <c r="N6113" i="10" s="1"/>
  <c r="L6113" i="10"/>
  <c r="R6110" i="10" s="1"/>
  <c r="G6114" i="10"/>
  <c r="H6114" i="10"/>
  <c r="J6114" i="10"/>
  <c r="V6114" i="10" s="1"/>
  <c r="L6114" i="10"/>
  <c r="G6115" i="10"/>
  <c r="H6115" i="10"/>
  <c r="J6115" i="10"/>
  <c r="K6115" i="10" s="1"/>
  <c r="N6115" i="10" s="1"/>
  <c r="L6115" i="10"/>
  <c r="G6116" i="10"/>
  <c r="H6116" i="10"/>
  <c r="J6116" i="10"/>
  <c r="L6116" i="10"/>
  <c r="Q6114" i="10" s="1"/>
  <c r="G6117" i="10"/>
  <c r="H6117" i="10"/>
  <c r="J6117" i="10"/>
  <c r="L6117" i="10"/>
  <c r="R6114" i="10" s="1"/>
  <c r="G6118" i="10"/>
  <c r="H6118" i="10"/>
  <c r="J6118" i="10"/>
  <c r="V6118" i="10" s="1"/>
  <c r="L6118" i="10"/>
  <c r="G6119" i="10"/>
  <c r="H6119" i="10"/>
  <c r="J6119" i="10"/>
  <c r="K6119" i="10" s="1"/>
  <c r="M6119" i="10" s="1"/>
  <c r="L6119" i="10"/>
  <c r="G6120" i="10"/>
  <c r="H6120" i="10"/>
  <c r="J6120" i="10"/>
  <c r="L6120" i="10"/>
  <c r="Q6118" i="10" s="1"/>
  <c r="G6121" i="10"/>
  <c r="H6121" i="10"/>
  <c r="J6121" i="10"/>
  <c r="K6121" i="10" s="1"/>
  <c r="L6121" i="10"/>
  <c r="R6118" i="10" s="1"/>
  <c r="G6122" i="10"/>
  <c r="H6122" i="10"/>
  <c r="J6122" i="10"/>
  <c r="L6122" i="10"/>
  <c r="G6123" i="10"/>
  <c r="H6123" i="10"/>
  <c r="J6123" i="10"/>
  <c r="K6123" i="10" s="1"/>
  <c r="M6123" i="10" s="1"/>
  <c r="L6123" i="10"/>
  <c r="G6124" i="10"/>
  <c r="H6124" i="10"/>
  <c r="J6124" i="10"/>
  <c r="K6124" i="10" s="1"/>
  <c r="L6124" i="10"/>
  <c r="Q6122" i="10" s="1"/>
  <c r="G6125" i="10"/>
  <c r="H6125" i="10"/>
  <c r="J6125" i="10"/>
  <c r="L6125" i="10"/>
  <c r="R6122" i="10" s="1"/>
  <c r="G6126" i="10"/>
  <c r="H6126" i="10"/>
  <c r="J6126" i="10"/>
  <c r="L6126" i="10"/>
  <c r="G6127" i="10"/>
  <c r="H6127" i="10"/>
  <c r="J6127" i="10"/>
  <c r="K6127" i="10" s="1"/>
  <c r="L6127" i="10"/>
  <c r="G6128" i="10"/>
  <c r="H6128" i="10"/>
  <c r="J6128" i="10"/>
  <c r="K6128" i="10" s="1"/>
  <c r="L6128" i="10"/>
  <c r="Q6126" i="10" s="1"/>
  <c r="G6129" i="10"/>
  <c r="H6129" i="10"/>
  <c r="J6129" i="10"/>
  <c r="K6129" i="10" s="1"/>
  <c r="L6129" i="10"/>
  <c r="R6126" i="10" s="1"/>
  <c r="G6130" i="10"/>
  <c r="H6130" i="10"/>
  <c r="J6130" i="10"/>
  <c r="K6130" i="10" s="1"/>
  <c r="L6130" i="10"/>
  <c r="G6131" i="10"/>
  <c r="H6131" i="10"/>
  <c r="J6131" i="10"/>
  <c r="K6131" i="10" s="1"/>
  <c r="L6131" i="10"/>
  <c r="G6132" i="10"/>
  <c r="H6132" i="10"/>
  <c r="J6132" i="10"/>
  <c r="L6132" i="10"/>
  <c r="Q6130" i="10" s="1"/>
  <c r="G6133" i="10"/>
  <c r="H6133" i="10"/>
  <c r="J6133" i="10"/>
  <c r="L6133" i="10"/>
  <c r="R6130" i="10" s="1"/>
  <c r="G6134" i="10"/>
  <c r="H6134" i="10"/>
  <c r="J6134" i="10"/>
  <c r="L6134" i="10"/>
  <c r="G6135" i="10"/>
  <c r="H6135" i="10"/>
  <c r="J6135" i="10"/>
  <c r="K6135" i="10" s="1"/>
  <c r="O6135" i="10" s="1"/>
  <c r="L6135" i="10"/>
  <c r="G6136" i="10"/>
  <c r="H6136" i="10"/>
  <c r="J6136" i="10"/>
  <c r="K6136" i="10" s="1"/>
  <c r="L6136" i="10"/>
  <c r="Q6134" i="10" s="1"/>
  <c r="G6137" i="10"/>
  <c r="H6137" i="10"/>
  <c r="J6137" i="10"/>
  <c r="L6137" i="10"/>
  <c r="R6134" i="10" s="1"/>
  <c r="G6138" i="10"/>
  <c r="H6138" i="10"/>
  <c r="J6138" i="10"/>
  <c r="L6138" i="10"/>
  <c r="G6139" i="10"/>
  <c r="H6139" i="10"/>
  <c r="J6139" i="10"/>
  <c r="K6139" i="10" s="1"/>
  <c r="O6139" i="10" s="1"/>
  <c r="L6139" i="10"/>
  <c r="G6140" i="10"/>
  <c r="H6140" i="10"/>
  <c r="J6140" i="10"/>
  <c r="K6140" i="10" s="1"/>
  <c r="M6140" i="10" s="1"/>
  <c r="L6140" i="10"/>
  <c r="Q6138" i="10" s="1"/>
  <c r="G6141" i="10"/>
  <c r="H6141" i="10"/>
  <c r="J6141" i="10"/>
  <c r="K6141" i="10" s="1"/>
  <c r="M6141" i="10" s="1"/>
  <c r="L6141" i="10"/>
  <c r="R6138" i="10" s="1"/>
  <c r="G6142" i="10"/>
  <c r="H6142" i="10"/>
  <c r="J6142" i="10"/>
  <c r="K6142" i="10" s="1"/>
  <c r="L6142" i="10"/>
  <c r="G6143" i="10"/>
  <c r="H6143" i="10"/>
  <c r="J6143" i="10"/>
  <c r="L6143" i="10"/>
  <c r="G6144" i="10"/>
  <c r="H6144" i="10"/>
  <c r="J6144" i="10"/>
  <c r="L6144" i="10"/>
  <c r="Q6142" i="10" s="1"/>
  <c r="G6145" i="10"/>
  <c r="H6145" i="10"/>
  <c r="J6145" i="10"/>
  <c r="K6145" i="10" s="1"/>
  <c r="L6145" i="10"/>
  <c r="R6142" i="10" s="1"/>
  <c r="G6146" i="10"/>
  <c r="H6146" i="10"/>
  <c r="J6146" i="10"/>
  <c r="K6146" i="10" s="1"/>
  <c r="L6146" i="10"/>
  <c r="G6147" i="10"/>
  <c r="H6147" i="10"/>
  <c r="J6147" i="10"/>
  <c r="K6147" i="10" s="1"/>
  <c r="O6147" i="10" s="1"/>
  <c r="L6147" i="10"/>
  <c r="G6148" i="10"/>
  <c r="H6148" i="10"/>
  <c r="J6148" i="10"/>
  <c r="K6148" i="10" s="1"/>
  <c r="L6148" i="10"/>
  <c r="Q6146" i="10" s="1"/>
  <c r="G6149" i="10"/>
  <c r="H6149" i="10"/>
  <c r="J6149" i="10"/>
  <c r="L6149" i="10"/>
  <c r="R6146" i="10" s="1"/>
  <c r="G6150" i="10"/>
  <c r="H6150" i="10"/>
  <c r="J6150" i="10"/>
  <c r="L6150" i="10"/>
  <c r="G6151" i="10"/>
  <c r="H6151" i="10"/>
  <c r="J6151" i="10"/>
  <c r="L6151" i="10"/>
  <c r="G6152" i="10"/>
  <c r="H6152" i="10"/>
  <c r="J6152" i="10"/>
  <c r="K6152" i="10" s="1"/>
  <c r="L6152" i="10"/>
  <c r="Q6150" i="10" s="1"/>
  <c r="G6153" i="10"/>
  <c r="H6153" i="10"/>
  <c r="J6153" i="10"/>
  <c r="K6153" i="10" s="1"/>
  <c r="O6153" i="10" s="1"/>
  <c r="L6153" i="10"/>
  <c r="R6150" i="10" s="1"/>
  <c r="G6154" i="10"/>
  <c r="H6154" i="10"/>
  <c r="J6154" i="10"/>
  <c r="K6154" i="10" s="1"/>
  <c r="L6154" i="10"/>
  <c r="G6155" i="10"/>
  <c r="H6155" i="10"/>
  <c r="J6155" i="10"/>
  <c r="K6155" i="10" s="1"/>
  <c r="O6155" i="10" s="1"/>
  <c r="L6155" i="10"/>
  <c r="G6156" i="10"/>
  <c r="H6156" i="10"/>
  <c r="J6156" i="10"/>
  <c r="K6156" i="10" s="1"/>
  <c r="M6156" i="10" s="1"/>
  <c r="L6156" i="10"/>
  <c r="Q6154" i="10" s="1"/>
  <c r="G6157" i="10"/>
  <c r="H6157" i="10"/>
  <c r="J6157" i="10"/>
  <c r="K6157" i="10" s="1"/>
  <c r="O6157" i="10" s="1"/>
  <c r="L6157" i="10"/>
  <c r="R6154" i="10" s="1"/>
  <c r="G6158" i="10"/>
  <c r="H6158" i="10"/>
  <c r="J6158" i="10"/>
  <c r="L6158" i="10"/>
  <c r="G6159" i="10"/>
  <c r="H6159" i="10"/>
  <c r="J6159" i="10"/>
  <c r="L6159" i="10"/>
  <c r="G6160" i="10"/>
  <c r="H6160" i="10"/>
  <c r="J6160" i="10"/>
  <c r="K6160" i="10" s="1"/>
  <c r="N6160" i="10" s="1"/>
  <c r="L6160" i="10"/>
  <c r="Q6158" i="10" s="1"/>
  <c r="G6161" i="10"/>
  <c r="H6161" i="10"/>
  <c r="J6161" i="10"/>
  <c r="L6161" i="10"/>
  <c r="R6158" i="10" s="1"/>
  <c r="G6162" i="10"/>
  <c r="H6162" i="10"/>
  <c r="J6162" i="10"/>
  <c r="V6162" i="10" s="1"/>
  <c r="L6162" i="10"/>
  <c r="G6163" i="10"/>
  <c r="H6163" i="10"/>
  <c r="J6163" i="10"/>
  <c r="L6163" i="10"/>
  <c r="G6164" i="10"/>
  <c r="H6164" i="10"/>
  <c r="J6164" i="10"/>
  <c r="K6164" i="10" s="1"/>
  <c r="L6164" i="10"/>
  <c r="Q6162" i="10" s="1"/>
  <c r="G6165" i="10"/>
  <c r="H6165" i="10"/>
  <c r="J6165" i="10"/>
  <c r="L6165" i="10"/>
  <c r="R6162" i="10" s="1"/>
  <c r="G6166" i="10"/>
  <c r="H6166" i="10"/>
  <c r="J6166" i="10"/>
  <c r="L6166" i="10"/>
  <c r="G6167" i="10"/>
  <c r="H6167" i="10"/>
  <c r="J6167" i="10"/>
  <c r="K6167" i="10" s="1"/>
  <c r="M6167" i="10" s="1"/>
  <c r="L6167" i="10"/>
  <c r="G6168" i="10"/>
  <c r="H6168" i="10"/>
  <c r="J6168" i="10"/>
  <c r="L6168" i="10"/>
  <c r="Q6166" i="10" s="1"/>
  <c r="G6169" i="10"/>
  <c r="H6169" i="10"/>
  <c r="J6169" i="10"/>
  <c r="K6169" i="10" s="1"/>
  <c r="L6169" i="10"/>
  <c r="R6166" i="10" s="1"/>
  <c r="G6170" i="10"/>
  <c r="H6170" i="10"/>
  <c r="J6170" i="10"/>
  <c r="L6170" i="10"/>
  <c r="G6171" i="10"/>
  <c r="H6171" i="10"/>
  <c r="J6171" i="10"/>
  <c r="K6171" i="10" s="1"/>
  <c r="O6171" i="10" s="1"/>
  <c r="L6171" i="10"/>
  <c r="G6172" i="10"/>
  <c r="H6172" i="10"/>
  <c r="J6172" i="10"/>
  <c r="L6172" i="10"/>
  <c r="Q6170" i="10" s="1"/>
  <c r="G6173" i="10"/>
  <c r="H6173" i="10"/>
  <c r="J6173" i="10"/>
  <c r="L6173" i="10"/>
  <c r="R6170" i="10" s="1"/>
  <c r="G6174" i="10"/>
  <c r="H6174" i="10"/>
  <c r="J6174" i="10"/>
  <c r="V6174" i="10" s="1"/>
  <c r="L6174" i="10"/>
  <c r="G6175" i="10"/>
  <c r="H6175" i="10"/>
  <c r="J6175" i="10"/>
  <c r="K6175" i="10" s="1"/>
  <c r="L6175" i="10"/>
  <c r="G6176" i="10"/>
  <c r="H6176" i="10"/>
  <c r="J6176" i="10"/>
  <c r="L6176" i="10"/>
  <c r="Q6174" i="10" s="1"/>
  <c r="G6177" i="10"/>
  <c r="H6177" i="10"/>
  <c r="J6177" i="10"/>
  <c r="K6177" i="10" s="1"/>
  <c r="O6177" i="10" s="1"/>
  <c r="L6177" i="10"/>
  <c r="R6174" i="10" s="1"/>
  <c r="G6178" i="10"/>
  <c r="H6178" i="10"/>
  <c r="J6178" i="10"/>
  <c r="K6178" i="10" s="1"/>
  <c r="L6178" i="10"/>
  <c r="G6179" i="10"/>
  <c r="H6179" i="10"/>
  <c r="J6179" i="10"/>
  <c r="K6179" i="10" s="1"/>
  <c r="M6179" i="10" s="1"/>
  <c r="L6179" i="10"/>
  <c r="G6180" i="10"/>
  <c r="H6180" i="10"/>
  <c r="J6180" i="10"/>
  <c r="K6180" i="10" s="1"/>
  <c r="L6180" i="10"/>
  <c r="Q6178" i="10" s="1"/>
  <c r="G6181" i="10"/>
  <c r="H6181" i="10"/>
  <c r="J6181" i="10"/>
  <c r="L6181" i="10"/>
  <c r="R6178" i="10" s="1"/>
  <c r="G6182" i="10"/>
  <c r="H6182" i="10"/>
  <c r="J6182" i="10"/>
  <c r="V6182" i="10" s="1"/>
  <c r="L6182" i="10"/>
  <c r="G6183" i="10"/>
  <c r="H6183" i="10"/>
  <c r="J6183" i="10"/>
  <c r="K6183" i="10" s="1"/>
  <c r="N6183" i="10" s="1"/>
  <c r="L6183" i="10"/>
  <c r="G6184" i="10"/>
  <c r="H6184" i="10"/>
  <c r="J6184" i="10"/>
  <c r="L6184" i="10"/>
  <c r="Q6182" i="10" s="1"/>
  <c r="G6185" i="10"/>
  <c r="H6185" i="10"/>
  <c r="J6185" i="10"/>
  <c r="L6185" i="10"/>
  <c r="R6182" i="10" s="1"/>
  <c r="G6186" i="10"/>
  <c r="H6186" i="10"/>
  <c r="J6186" i="10"/>
  <c r="K6186" i="10" s="1"/>
  <c r="L6186" i="10"/>
  <c r="G6187" i="10"/>
  <c r="H6187" i="10"/>
  <c r="J6187" i="10"/>
  <c r="K6187" i="10" s="1"/>
  <c r="O6187" i="10" s="1"/>
  <c r="L6187" i="10"/>
  <c r="G6188" i="10"/>
  <c r="H6188" i="10"/>
  <c r="J6188" i="10"/>
  <c r="L6188" i="10"/>
  <c r="Q6186" i="10" s="1"/>
  <c r="G6189" i="10"/>
  <c r="H6189" i="10"/>
  <c r="J6189" i="10"/>
  <c r="K6189" i="10" s="1"/>
  <c r="L6189" i="10"/>
  <c r="R6186" i="10" s="1"/>
  <c r="G6190" i="10"/>
  <c r="H6190" i="10"/>
  <c r="J6190" i="10"/>
  <c r="V6190" i="10" s="1"/>
  <c r="L6190" i="10"/>
  <c r="G6191" i="10"/>
  <c r="H6191" i="10"/>
  <c r="J6191" i="10"/>
  <c r="K6191" i="10" s="1"/>
  <c r="L6191" i="10"/>
  <c r="G6192" i="10"/>
  <c r="H6192" i="10"/>
  <c r="J6192" i="10"/>
  <c r="K6192" i="10" s="1"/>
  <c r="L6192" i="10"/>
  <c r="Q6190" i="10" s="1"/>
  <c r="G6193" i="10"/>
  <c r="H6193" i="10"/>
  <c r="J6193" i="10"/>
  <c r="L6193" i="10"/>
  <c r="R6190" i="10" s="1"/>
  <c r="G6194" i="10"/>
  <c r="H6194" i="10"/>
  <c r="J6194" i="10"/>
  <c r="L6194" i="10"/>
  <c r="G6195" i="10"/>
  <c r="H6195" i="10"/>
  <c r="J6195" i="10"/>
  <c r="L6195" i="10"/>
  <c r="G6196" i="10"/>
  <c r="H6196" i="10"/>
  <c r="J6196" i="10"/>
  <c r="K6196" i="10" s="1"/>
  <c r="N6196" i="10" s="1"/>
  <c r="L6196" i="10"/>
  <c r="Q6194" i="10" s="1"/>
  <c r="G6197" i="10"/>
  <c r="H6197" i="10"/>
  <c r="J6197" i="10"/>
  <c r="K6197" i="10" s="1"/>
  <c r="M6197" i="10" s="1"/>
  <c r="L6197" i="10"/>
  <c r="R6194" i="10" s="1"/>
  <c r="G6198" i="10"/>
  <c r="H6198" i="10"/>
  <c r="J6198" i="10"/>
  <c r="V6198" i="10" s="1"/>
  <c r="L6198" i="10"/>
  <c r="G6199" i="10"/>
  <c r="H6199" i="10"/>
  <c r="J6199" i="10"/>
  <c r="L6199" i="10"/>
  <c r="G6200" i="10"/>
  <c r="H6200" i="10"/>
  <c r="J6200" i="10"/>
  <c r="K6200" i="10" s="1"/>
  <c r="N6200" i="10" s="1"/>
  <c r="L6200" i="10"/>
  <c r="Q6198" i="10" s="1"/>
  <c r="G6201" i="10"/>
  <c r="H6201" i="10"/>
  <c r="J6201" i="10"/>
  <c r="K6201" i="10" s="1"/>
  <c r="L6201" i="10"/>
  <c r="R6198" i="10" s="1"/>
  <c r="G6202" i="10"/>
  <c r="H6202" i="10"/>
  <c r="J6202" i="10"/>
  <c r="L6202" i="10"/>
  <c r="G6203" i="10"/>
  <c r="H6203" i="10"/>
  <c r="J6203" i="10"/>
  <c r="K6203" i="10" s="1"/>
  <c r="N6203" i="10" s="1"/>
  <c r="L6203" i="10"/>
  <c r="G6204" i="10"/>
  <c r="H6204" i="10"/>
  <c r="J6204" i="10"/>
  <c r="L6204" i="10"/>
  <c r="Q6202" i="10" s="1"/>
  <c r="G6205" i="10"/>
  <c r="H6205" i="10"/>
  <c r="J6205" i="10"/>
  <c r="K6205" i="10" s="1"/>
  <c r="L6205" i="10"/>
  <c r="R6202" i="10" s="1"/>
  <c r="G6206" i="10"/>
  <c r="H6206" i="10"/>
  <c r="J6206" i="10"/>
  <c r="L6206" i="10"/>
  <c r="G6207" i="10"/>
  <c r="H6207" i="10"/>
  <c r="J6207" i="10"/>
  <c r="K6207" i="10" s="1"/>
  <c r="L6207" i="10"/>
  <c r="G6208" i="10"/>
  <c r="H6208" i="10"/>
  <c r="J6208" i="10"/>
  <c r="K6208" i="10" s="1"/>
  <c r="M6208" i="10" s="1"/>
  <c r="L6208" i="10"/>
  <c r="Q6206" i="10" s="1"/>
  <c r="G6209" i="10"/>
  <c r="H6209" i="10"/>
  <c r="J6209" i="10"/>
  <c r="L6209" i="10"/>
  <c r="R6206" i="10" s="1"/>
  <c r="G6210" i="10"/>
  <c r="H6210" i="10"/>
  <c r="J6210" i="10"/>
  <c r="L6210" i="10"/>
  <c r="G6211" i="10"/>
  <c r="H6211" i="10"/>
  <c r="J6211" i="10"/>
  <c r="K6211" i="10" s="1"/>
  <c r="O6211" i="10" s="1"/>
  <c r="L6211" i="10"/>
  <c r="G6212" i="10"/>
  <c r="H6212" i="10"/>
  <c r="J6212" i="10"/>
  <c r="L6212" i="10"/>
  <c r="Q6210" i="10" s="1"/>
  <c r="G6213" i="10"/>
  <c r="H6213" i="10"/>
  <c r="J6213" i="10"/>
  <c r="L6213" i="10"/>
  <c r="R6210" i="10" s="1"/>
  <c r="G6214" i="10"/>
  <c r="H6214" i="10"/>
  <c r="J6214" i="10"/>
  <c r="L6214" i="10"/>
  <c r="G6215" i="10"/>
  <c r="H6215" i="10"/>
  <c r="J6215" i="10"/>
  <c r="K6215" i="10" s="1"/>
  <c r="N6215" i="10" s="1"/>
  <c r="L6215" i="10"/>
  <c r="G6216" i="10"/>
  <c r="H6216" i="10"/>
  <c r="J6216" i="10"/>
  <c r="K6216" i="10" s="1"/>
  <c r="L6216" i="10"/>
  <c r="Q6214" i="10" s="1"/>
  <c r="G6217" i="10"/>
  <c r="H6217" i="10"/>
  <c r="J6217" i="10"/>
  <c r="L6217" i="10"/>
  <c r="R6214" i="10" s="1"/>
  <c r="G6218" i="10"/>
  <c r="H6218" i="10"/>
  <c r="J6218" i="10"/>
  <c r="K6218" i="10" s="1"/>
  <c r="L6218" i="10"/>
  <c r="G6219" i="10"/>
  <c r="H6219" i="10"/>
  <c r="J6219" i="10"/>
  <c r="K6219" i="10" s="1"/>
  <c r="M6219" i="10" s="1"/>
  <c r="L6219" i="10"/>
  <c r="G6220" i="10"/>
  <c r="H6220" i="10"/>
  <c r="J6220" i="10"/>
  <c r="K6220" i="10" s="1"/>
  <c r="L6220" i="10"/>
  <c r="Q6218" i="10" s="1"/>
  <c r="G6221" i="10"/>
  <c r="H6221" i="10"/>
  <c r="J6221" i="10"/>
  <c r="K6221" i="10" s="1"/>
  <c r="N6221" i="10" s="1"/>
  <c r="L6221" i="10"/>
  <c r="R6218" i="10" s="1"/>
  <c r="G6222" i="10"/>
  <c r="H6222" i="10"/>
  <c r="J6222" i="10"/>
  <c r="L6222" i="10"/>
  <c r="G6223" i="10"/>
  <c r="H6223" i="10"/>
  <c r="J6223" i="10"/>
  <c r="K6223" i="10" s="1"/>
  <c r="M6223" i="10" s="1"/>
  <c r="L6223" i="10"/>
  <c r="G6224" i="10"/>
  <c r="H6224" i="10"/>
  <c r="J6224" i="10"/>
  <c r="K6224" i="10" s="1"/>
  <c r="L6224" i="10"/>
  <c r="Q6222" i="10" s="1"/>
  <c r="G6225" i="10"/>
  <c r="H6225" i="10"/>
  <c r="J6225" i="10"/>
  <c r="K6225" i="10" s="1"/>
  <c r="L6225" i="10"/>
  <c r="R6222" i="10" s="1"/>
  <c r="G6226" i="10"/>
  <c r="H6226" i="10"/>
  <c r="J6226" i="10"/>
  <c r="V6226" i="10" s="1"/>
  <c r="L6226" i="10"/>
  <c r="G6227" i="10"/>
  <c r="H6227" i="10"/>
  <c r="J6227" i="10"/>
  <c r="L6227" i="10"/>
  <c r="G6228" i="10"/>
  <c r="H6228" i="10"/>
  <c r="J6228" i="10"/>
  <c r="K6228" i="10" s="1"/>
  <c r="L6228" i="10"/>
  <c r="Q6226" i="10" s="1"/>
  <c r="G6229" i="10"/>
  <c r="H6229" i="10"/>
  <c r="J6229" i="10"/>
  <c r="L6229" i="10"/>
  <c r="R6226" i="10" s="1"/>
  <c r="G6230" i="10"/>
  <c r="H6230" i="10"/>
  <c r="J6230" i="10"/>
  <c r="L6230" i="10"/>
  <c r="G6231" i="10"/>
  <c r="H6231" i="10"/>
  <c r="J6231" i="10"/>
  <c r="K6231" i="10" s="1"/>
  <c r="L6231" i="10"/>
  <c r="G6232" i="10"/>
  <c r="H6232" i="10"/>
  <c r="J6232" i="10"/>
  <c r="K6232" i="10" s="1"/>
  <c r="L6232" i="10"/>
  <c r="Q6230" i="10" s="1"/>
  <c r="G6233" i="10"/>
  <c r="H6233" i="10"/>
  <c r="J6233" i="10"/>
  <c r="K6233" i="10" s="1"/>
  <c r="L6233" i="10"/>
  <c r="R6230" i="10" s="1"/>
  <c r="G6234" i="10"/>
  <c r="H6234" i="10"/>
  <c r="J6234" i="10"/>
  <c r="V6234" i="10" s="1"/>
  <c r="L6234" i="10"/>
  <c r="G6235" i="10"/>
  <c r="H6235" i="10"/>
  <c r="J6235" i="10"/>
  <c r="L6235" i="10"/>
  <c r="G6236" i="10"/>
  <c r="H6236" i="10"/>
  <c r="J6236" i="10"/>
  <c r="K6236" i="10" s="1"/>
  <c r="M6236" i="10" s="1"/>
  <c r="L6236" i="10"/>
  <c r="Q6234" i="10" s="1"/>
  <c r="G6237" i="10"/>
  <c r="H6237" i="10"/>
  <c r="J6237" i="10"/>
  <c r="K6237" i="10" s="1"/>
  <c r="O6237" i="10" s="1"/>
  <c r="L6237" i="10"/>
  <c r="R6234" i="10" s="1"/>
  <c r="G6238" i="10"/>
  <c r="H6238" i="10"/>
  <c r="J6238" i="10"/>
  <c r="L6238" i="10"/>
  <c r="G6239" i="10"/>
  <c r="H6239" i="10"/>
  <c r="J6239" i="10"/>
  <c r="K6239" i="10" s="1"/>
  <c r="N6239" i="10" s="1"/>
  <c r="L6239" i="10"/>
  <c r="G6240" i="10"/>
  <c r="H6240" i="10"/>
  <c r="J6240" i="10"/>
  <c r="L6240" i="10"/>
  <c r="Q6238" i="10" s="1"/>
  <c r="G6241" i="10"/>
  <c r="H6241" i="10"/>
  <c r="J6241" i="10"/>
  <c r="K6241" i="10" s="1"/>
  <c r="O6241" i="10" s="1"/>
  <c r="L6241" i="10"/>
  <c r="R6238" i="10" s="1"/>
  <c r="G6242" i="10"/>
  <c r="H6242" i="10"/>
  <c r="J6242" i="10"/>
  <c r="L6242" i="10"/>
  <c r="G6243" i="10"/>
  <c r="H6243" i="10"/>
  <c r="J6243" i="10"/>
  <c r="L6243" i="10"/>
  <c r="G6244" i="10"/>
  <c r="H6244" i="10"/>
  <c r="J6244" i="10"/>
  <c r="K6244" i="10" s="1"/>
  <c r="L6244" i="10"/>
  <c r="Q6242" i="10" s="1"/>
  <c r="G6245" i="10"/>
  <c r="H6245" i="10"/>
  <c r="J6245" i="10"/>
  <c r="L6245" i="10"/>
  <c r="R6242" i="10" s="1"/>
  <c r="G6246" i="10"/>
  <c r="H6246" i="10"/>
  <c r="J6246" i="10"/>
  <c r="V6246" i="10" s="1"/>
  <c r="L6246" i="10"/>
  <c r="G6247" i="10"/>
  <c r="H6247" i="10"/>
  <c r="J6247" i="10"/>
  <c r="L6247" i="10"/>
  <c r="G6248" i="10"/>
  <c r="H6248" i="10"/>
  <c r="J6248" i="10"/>
  <c r="L6248" i="10"/>
  <c r="Q6246" i="10" s="1"/>
  <c r="G6249" i="10"/>
  <c r="H6249" i="10"/>
  <c r="J6249" i="10"/>
  <c r="L6249" i="10"/>
  <c r="R6246" i="10" s="1"/>
  <c r="G6250" i="10"/>
  <c r="H6250" i="10"/>
  <c r="J6250" i="10"/>
  <c r="K6250" i="10" s="1"/>
  <c r="L6250" i="10"/>
  <c r="G6251" i="10"/>
  <c r="H6251" i="10"/>
  <c r="J6251" i="10"/>
  <c r="K6251" i="10" s="1"/>
  <c r="M6251" i="10" s="1"/>
  <c r="L6251" i="10"/>
  <c r="G6252" i="10"/>
  <c r="H6252" i="10"/>
  <c r="J6252" i="10"/>
  <c r="K6252" i="10" s="1"/>
  <c r="O6252" i="10" s="1"/>
  <c r="L6252" i="10"/>
  <c r="Q6250" i="10" s="1"/>
  <c r="G6253" i="10"/>
  <c r="H6253" i="10"/>
  <c r="J6253" i="10"/>
  <c r="K6253" i="10" s="1"/>
  <c r="L6253" i="10"/>
  <c r="R6250" i="10" s="1"/>
  <c r="G6254" i="10"/>
  <c r="H6254" i="10"/>
  <c r="J6254" i="10"/>
  <c r="K6254" i="10" s="1"/>
  <c r="L6254" i="10"/>
  <c r="G6255" i="10"/>
  <c r="H6255" i="10"/>
  <c r="J6255" i="10"/>
  <c r="K6255" i="10" s="1"/>
  <c r="M6255" i="10" s="1"/>
  <c r="L6255" i="10"/>
  <c r="G6256" i="10"/>
  <c r="H6256" i="10"/>
  <c r="J6256" i="10"/>
  <c r="K6256" i="10" s="1"/>
  <c r="M6256" i="10" s="1"/>
  <c r="L6256" i="10"/>
  <c r="Q6254" i="10" s="1"/>
  <c r="G6257" i="10"/>
  <c r="H6257" i="10"/>
  <c r="J6257" i="10"/>
  <c r="K6257" i="10" s="1"/>
  <c r="L6257" i="10"/>
  <c r="R6254" i="10" s="1"/>
  <c r="G6258" i="10"/>
  <c r="H6258" i="10"/>
  <c r="J6258" i="10"/>
  <c r="V6258" i="10" s="1"/>
  <c r="L6258" i="10"/>
  <c r="G6259" i="10"/>
  <c r="H6259" i="10"/>
  <c r="J6259" i="10"/>
  <c r="K6259" i="10" s="1"/>
  <c r="L6259" i="10"/>
  <c r="G6260" i="10"/>
  <c r="H6260" i="10"/>
  <c r="J6260" i="10"/>
  <c r="L6260" i="10"/>
  <c r="Q6258" i="10" s="1"/>
  <c r="G6261" i="10"/>
  <c r="H6261" i="10"/>
  <c r="J6261" i="10"/>
  <c r="K6261" i="10" s="1"/>
  <c r="L6261" i="10"/>
  <c r="R6258" i="10" s="1"/>
  <c r="G6262" i="10"/>
  <c r="H6262" i="10"/>
  <c r="J6262" i="10"/>
  <c r="V6262" i="10" s="1"/>
  <c r="L6262" i="10"/>
  <c r="G6263" i="10"/>
  <c r="H6263" i="10"/>
  <c r="J6263" i="10"/>
  <c r="K6263" i="10" s="1"/>
  <c r="L6263" i="10"/>
  <c r="G6264" i="10"/>
  <c r="H6264" i="10"/>
  <c r="J6264" i="10"/>
  <c r="K6264" i="10" s="1"/>
  <c r="O6264" i="10" s="1"/>
  <c r="L6264" i="10"/>
  <c r="Q6262" i="10" s="1"/>
  <c r="G6265" i="10"/>
  <c r="H6265" i="10"/>
  <c r="J6265" i="10"/>
  <c r="K6265" i="10" s="1"/>
  <c r="N6265" i="10" s="1"/>
  <c r="L6265" i="10"/>
  <c r="R6262" i="10" s="1"/>
  <c r="G6266" i="10"/>
  <c r="H6266" i="10"/>
  <c r="J6266" i="10"/>
  <c r="L6266" i="10"/>
  <c r="G6267" i="10"/>
  <c r="H6267" i="10"/>
  <c r="J6267" i="10"/>
  <c r="K6267" i="10" s="1"/>
  <c r="O6267" i="10" s="1"/>
  <c r="L6267" i="10"/>
  <c r="G6268" i="10"/>
  <c r="H6268" i="10"/>
  <c r="J6268" i="10"/>
  <c r="L6268" i="10"/>
  <c r="Q6266" i="10" s="1"/>
  <c r="G6269" i="10"/>
  <c r="H6269" i="10"/>
  <c r="J6269" i="10"/>
  <c r="K6269" i="10" s="1"/>
  <c r="N6269" i="10" s="1"/>
  <c r="L6269" i="10"/>
  <c r="R6266" i="10" s="1"/>
  <c r="G6270" i="10"/>
  <c r="H6270" i="10"/>
  <c r="J6270" i="10"/>
  <c r="L6270" i="10"/>
  <c r="G6271" i="10"/>
  <c r="H6271" i="10"/>
  <c r="J6271" i="10"/>
  <c r="L6271" i="10"/>
  <c r="G6272" i="10"/>
  <c r="H6272" i="10"/>
  <c r="J6272" i="10"/>
  <c r="K6272" i="10" s="1"/>
  <c r="L6272" i="10"/>
  <c r="Q6270" i="10" s="1"/>
  <c r="G6273" i="10"/>
  <c r="H6273" i="10"/>
  <c r="J6273" i="10"/>
  <c r="L6273" i="10"/>
  <c r="R6270" i="10" s="1"/>
  <c r="G6274" i="10"/>
  <c r="H6274" i="10"/>
  <c r="J6274" i="10"/>
  <c r="K6274" i="10" s="1"/>
  <c r="L6274" i="10"/>
  <c r="G6275" i="10"/>
  <c r="H6275" i="10"/>
  <c r="J6275" i="10"/>
  <c r="K6275" i="10" s="1"/>
  <c r="L6275" i="10"/>
  <c r="G6276" i="10"/>
  <c r="H6276" i="10"/>
  <c r="J6276" i="10"/>
  <c r="K6276" i="10" s="1"/>
  <c r="L6276" i="10"/>
  <c r="Q6274" i="10" s="1"/>
  <c r="G6277" i="10"/>
  <c r="H6277" i="10"/>
  <c r="J6277" i="10"/>
  <c r="K6277" i="10" s="1"/>
  <c r="N6277" i="10" s="1"/>
  <c r="L6277" i="10"/>
  <c r="R6274" i="10" s="1"/>
  <c r="G6278" i="10"/>
  <c r="H6278" i="10"/>
  <c r="J6278" i="10"/>
  <c r="L6278" i="10"/>
  <c r="G6279" i="10"/>
  <c r="H6279" i="10"/>
  <c r="J6279" i="10"/>
  <c r="K6279" i="10" s="1"/>
  <c r="L6279" i="10"/>
  <c r="G6280" i="10"/>
  <c r="H6280" i="10"/>
  <c r="J6280" i="10"/>
  <c r="L6280" i="10"/>
  <c r="Q6278" i="10" s="1"/>
  <c r="G6281" i="10"/>
  <c r="H6281" i="10"/>
  <c r="J6281" i="10"/>
  <c r="K6281" i="10" s="1"/>
  <c r="O6281" i="10" s="1"/>
  <c r="L6281" i="10"/>
  <c r="R6278" i="10" s="1"/>
  <c r="G6282" i="10"/>
  <c r="H6282" i="10"/>
  <c r="J6282" i="10"/>
  <c r="K6282" i="10" s="1"/>
  <c r="L6282" i="10"/>
  <c r="G6283" i="10"/>
  <c r="H6283" i="10"/>
  <c r="J6283" i="10"/>
  <c r="K6283" i="10" s="1"/>
  <c r="M6283" i="10" s="1"/>
  <c r="L6283" i="10"/>
  <c r="G6284" i="10"/>
  <c r="H6284" i="10"/>
  <c r="J6284" i="10"/>
  <c r="K6284" i="10" s="1"/>
  <c r="N6284" i="10" s="1"/>
  <c r="L6284" i="10"/>
  <c r="Q6282" i="10" s="1"/>
  <c r="G6285" i="10"/>
  <c r="H6285" i="10"/>
  <c r="J6285" i="10"/>
  <c r="L6285" i="10"/>
  <c r="R6282" i="10" s="1"/>
  <c r="G6286" i="10"/>
  <c r="H6286" i="10"/>
  <c r="J6286" i="10"/>
  <c r="L6286" i="10"/>
  <c r="G6287" i="10"/>
  <c r="H6287" i="10"/>
  <c r="J6287" i="10"/>
  <c r="K6287" i="10" s="1"/>
  <c r="L6287" i="10"/>
  <c r="G6288" i="10"/>
  <c r="H6288" i="10"/>
  <c r="J6288" i="10"/>
  <c r="K6288" i="10" s="1"/>
  <c r="L6288" i="10"/>
  <c r="Q6286" i="10" s="1"/>
  <c r="G6289" i="10"/>
  <c r="H6289" i="10"/>
  <c r="J6289" i="10"/>
  <c r="L6289" i="10"/>
  <c r="R6286" i="10" s="1"/>
  <c r="G6290" i="10"/>
  <c r="H6290" i="10"/>
  <c r="J6290" i="10"/>
  <c r="K6290" i="10" s="1"/>
  <c r="L6290" i="10"/>
  <c r="G6291" i="10"/>
  <c r="H6291" i="10"/>
  <c r="J6291" i="10"/>
  <c r="L6291" i="10"/>
  <c r="G6292" i="10"/>
  <c r="H6292" i="10"/>
  <c r="J6292" i="10"/>
  <c r="K6292" i="10" s="1"/>
  <c r="O6292" i="10" s="1"/>
  <c r="L6292" i="10"/>
  <c r="Q6290" i="10" s="1"/>
  <c r="G6293" i="10"/>
  <c r="H6293" i="10"/>
  <c r="J6293" i="10"/>
  <c r="L6293" i="10"/>
  <c r="R6290" i="10" s="1"/>
  <c r="G6294" i="10"/>
  <c r="H6294" i="10"/>
  <c r="J6294" i="10"/>
  <c r="L6294" i="10"/>
  <c r="G6295" i="10"/>
  <c r="H6295" i="10"/>
  <c r="J6295" i="10"/>
  <c r="L6295" i="10"/>
  <c r="G6296" i="10"/>
  <c r="H6296" i="10"/>
  <c r="J6296" i="10"/>
  <c r="K6296" i="10" s="1"/>
  <c r="N6296" i="10" s="1"/>
  <c r="L6296" i="10"/>
  <c r="Q6294" i="10" s="1"/>
  <c r="G6297" i="10"/>
  <c r="H6297" i="10"/>
  <c r="J6297" i="10"/>
  <c r="K6297" i="10" s="1"/>
  <c r="M6297" i="10" s="1"/>
  <c r="L6297" i="10"/>
  <c r="R6294" i="10" s="1"/>
  <c r="G6298" i="10"/>
  <c r="H6298" i="10"/>
  <c r="J6298" i="10"/>
  <c r="K6298" i="10" s="1"/>
  <c r="L6298" i="10"/>
  <c r="G6299" i="10"/>
  <c r="H6299" i="10"/>
  <c r="J6299" i="10"/>
  <c r="K6299" i="10" s="1"/>
  <c r="O6299" i="10" s="1"/>
  <c r="L6299" i="10"/>
  <c r="G6300" i="10"/>
  <c r="H6300" i="10"/>
  <c r="J6300" i="10"/>
  <c r="K6300" i="10" s="1"/>
  <c r="L6300" i="10"/>
  <c r="Q6298" i="10" s="1"/>
  <c r="G6301" i="10"/>
  <c r="H6301" i="10"/>
  <c r="J6301" i="10"/>
  <c r="L6301" i="10"/>
  <c r="R6298" i="10" s="1"/>
  <c r="G6302" i="10"/>
  <c r="H6302" i="10"/>
  <c r="J6302" i="10"/>
  <c r="L6302" i="10"/>
  <c r="G6303" i="10"/>
  <c r="H6303" i="10"/>
  <c r="J6303" i="10"/>
  <c r="L6303" i="10"/>
  <c r="G6304" i="10"/>
  <c r="H6304" i="10"/>
  <c r="J6304" i="10"/>
  <c r="K6304" i="10" s="1"/>
  <c r="L6304" i="10"/>
  <c r="Q6302" i="10" s="1"/>
  <c r="G6305" i="10"/>
  <c r="H6305" i="10"/>
  <c r="J6305" i="10"/>
  <c r="K6305" i="10" s="1"/>
  <c r="L6305" i="10"/>
  <c r="R6302" i="10" s="1"/>
  <c r="G6306" i="10"/>
  <c r="H6306" i="10"/>
  <c r="J6306" i="10"/>
  <c r="K6306" i="10" s="1"/>
  <c r="L6306" i="10"/>
  <c r="G6307" i="10"/>
  <c r="H6307" i="10"/>
  <c r="J6307" i="10"/>
  <c r="K6307" i="10" s="1"/>
  <c r="M6307" i="10" s="1"/>
  <c r="L6307" i="10"/>
  <c r="G6308" i="10"/>
  <c r="H6308" i="10"/>
  <c r="J6308" i="10"/>
  <c r="L6308" i="10"/>
  <c r="Q6306" i="10" s="1"/>
  <c r="G6309" i="10"/>
  <c r="H6309" i="10"/>
  <c r="J6309" i="10"/>
  <c r="L6309" i="10"/>
  <c r="R6306" i="10" s="1"/>
  <c r="G6310" i="10"/>
  <c r="H6310" i="10"/>
  <c r="J6310" i="10"/>
  <c r="V6310" i="10" s="1"/>
  <c r="L6310" i="10"/>
  <c r="G6311" i="10"/>
  <c r="H6311" i="10"/>
  <c r="J6311" i="10"/>
  <c r="K6311" i="10" s="1"/>
  <c r="L6311" i="10"/>
  <c r="G6312" i="10"/>
  <c r="H6312" i="10"/>
  <c r="J6312" i="10"/>
  <c r="L6312" i="10"/>
  <c r="Q6310" i="10" s="1"/>
  <c r="G6313" i="10"/>
  <c r="H6313" i="10"/>
  <c r="J6313" i="10"/>
  <c r="K6313" i="10" s="1"/>
  <c r="L6313" i="10"/>
  <c r="R6310" i="10" s="1"/>
  <c r="G6314" i="10"/>
  <c r="H6314" i="10"/>
  <c r="J6314" i="10"/>
  <c r="V6314" i="10" s="1"/>
  <c r="L6314" i="10"/>
  <c r="G6315" i="10"/>
  <c r="H6315" i="10"/>
  <c r="J6315" i="10"/>
  <c r="K6315" i="10" s="1"/>
  <c r="M6315" i="10" s="1"/>
  <c r="L6315" i="10"/>
  <c r="G6316" i="10"/>
  <c r="H6316" i="10"/>
  <c r="J6316" i="10"/>
  <c r="K6316" i="10" s="1"/>
  <c r="O6316" i="10" s="1"/>
  <c r="L6316" i="10"/>
  <c r="Q6314" i="10" s="1"/>
  <c r="G6317" i="10"/>
  <c r="H6317" i="10"/>
  <c r="J6317" i="10"/>
  <c r="K6317" i="10" s="1"/>
  <c r="L6317" i="10"/>
  <c r="R6314" i="10" s="1"/>
  <c r="G6318" i="10"/>
  <c r="H6318" i="10"/>
  <c r="J6318" i="10"/>
  <c r="K6318" i="10" s="1"/>
  <c r="L6318" i="10"/>
  <c r="G6319" i="10"/>
  <c r="H6319" i="10"/>
  <c r="J6319" i="10"/>
  <c r="K6319" i="10" s="1"/>
  <c r="M6319" i="10" s="1"/>
  <c r="L6319" i="10"/>
  <c r="G6320" i="10"/>
  <c r="H6320" i="10"/>
  <c r="J6320" i="10"/>
  <c r="L6320" i="10"/>
  <c r="Q6318" i="10" s="1"/>
  <c r="G6321" i="10"/>
  <c r="H6321" i="10"/>
  <c r="J6321" i="10"/>
  <c r="K6321" i="10" s="1"/>
  <c r="L6321" i="10"/>
  <c r="R6318" i="10" s="1"/>
  <c r="G6322" i="10"/>
  <c r="H6322" i="10"/>
  <c r="J6322" i="10"/>
  <c r="K6322" i="10" s="1"/>
  <c r="L6322" i="10"/>
  <c r="G6323" i="10"/>
  <c r="H6323" i="10"/>
  <c r="J6323" i="10"/>
  <c r="L6323" i="10"/>
  <c r="G6324" i="10"/>
  <c r="H6324" i="10"/>
  <c r="J6324" i="10"/>
  <c r="L6324" i="10"/>
  <c r="Q6322" i="10" s="1"/>
  <c r="G6325" i="10"/>
  <c r="H6325" i="10"/>
  <c r="J6325" i="10"/>
  <c r="K6325" i="10" s="1"/>
  <c r="N6325" i="10" s="1"/>
  <c r="L6325" i="10"/>
  <c r="R6322" i="10" s="1"/>
  <c r="G6326" i="10"/>
  <c r="H6326" i="10"/>
  <c r="J6326" i="10"/>
  <c r="L6326" i="10"/>
  <c r="G6327" i="10"/>
  <c r="H6327" i="10"/>
  <c r="J6327" i="10"/>
  <c r="K6327" i="10" s="1"/>
  <c r="M6327" i="10" s="1"/>
  <c r="L6327" i="10"/>
  <c r="G6328" i="10"/>
  <c r="H6328" i="10"/>
  <c r="J6328" i="10"/>
  <c r="K6328" i="10" s="1"/>
  <c r="L6328" i="10"/>
  <c r="Q6326" i="10" s="1"/>
  <c r="G6329" i="10"/>
  <c r="H6329" i="10"/>
  <c r="J6329" i="10"/>
  <c r="K6329" i="10" s="1"/>
  <c r="N6329" i="10" s="1"/>
  <c r="L6329" i="10"/>
  <c r="R6326" i="10" s="1"/>
  <c r="G6330" i="10"/>
  <c r="H6330" i="10"/>
  <c r="J6330" i="10"/>
  <c r="V6330" i="10" s="1"/>
  <c r="L6330" i="10"/>
  <c r="G6331" i="10"/>
  <c r="H6331" i="10"/>
  <c r="J6331" i="10"/>
  <c r="L6331" i="10"/>
  <c r="G6332" i="10"/>
  <c r="H6332" i="10"/>
  <c r="J6332" i="10"/>
  <c r="K6332" i="10" s="1"/>
  <c r="M6332" i="10" s="1"/>
  <c r="L6332" i="10"/>
  <c r="Q6330" i="10" s="1"/>
  <c r="G6333" i="10"/>
  <c r="H6333" i="10"/>
  <c r="J6333" i="10"/>
  <c r="K6333" i="10" s="1"/>
  <c r="M6333" i="10" s="1"/>
  <c r="L6333" i="10"/>
  <c r="R6330" i="10" s="1"/>
  <c r="G6334" i="10"/>
  <c r="H6334" i="10"/>
  <c r="J6334" i="10"/>
  <c r="L6334" i="10"/>
  <c r="G6335" i="10"/>
  <c r="H6335" i="10"/>
  <c r="J6335" i="10"/>
  <c r="L6335" i="10"/>
  <c r="G6336" i="10"/>
  <c r="H6336" i="10"/>
  <c r="J6336" i="10"/>
  <c r="L6336" i="10"/>
  <c r="Q6334" i="10" s="1"/>
  <c r="G6337" i="10"/>
  <c r="H6337" i="10"/>
  <c r="J6337" i="10"/>
  <c r="K6337" i="10" s="1"/>
  <c r="L6337" i="10"/>
  <c r="R6334" i="10" s="1"/>
  <c r="G6338" i="10"/>
  <c r="H6338" i="10"/>
  <c r="J6338" i="10"/>
  <c r="V6338" i="10" s="1"/>
  <c r="L6338" i="10"/>
  <c r="G6339" i="10"/>
  <c r="H6339" i="10"/>
  <c r="J6339" i="10"/>
  <c r="K6339" i="10" s="1"/>
  <c r="L6339" i="10"/>
  <c r="G6340" i="10"/>
  <c r="H6340" i="10"/>
  <c r="J6340" i="10"/>
  <c r="K6340" i="10" s="1"/>
  <c r="M6340" i="10" s="1"/>
  <c r="L6340" i="10"/>
  <c r="Q6338" i="10" s="1"/>
  <c r="G6341" i="10"/>
  <c r="H6341" i="10"/>
  <c r="J6341" i="10"/>
  <c r="K6341" i="10" s="1"/>
  <c r="L6341" i="10"/>
  <c r="R6338" i="10" s="1"/>
  <c r="G6342" i="10"/>
  <c r="H6342" i="10"/>
  <c r="J6342" i="10"/>
  <c r="L6342" i="10"/>
  <c r="G6343" i="10"/>
  <c r="H6343" i="10"/>
  <c r="J6343" i="10"/>
  <c r="L6343" i="10"/>
  <c r="G6344" i="10"/>
  <c r="H6344" i="10"/>
  <c r="J6344" i="10"/>
  <c r="K6344" i="10" s="1"/>
  <c r="O6344" i="10" s="1"/>
  <c r="L6344" i="10"/>
  <c r="Q6342" i="10" s="1"/>
  <c r="G6345" i="10"/>
  <c r="H6345" i="10"/>
  <c r="J6345" i="10"/>
  <c r="L6345" i="10"/>
  <c r="R6342" i="10" s="1"/>
  <c r="G6346" i="10"/>
  <c r="H6346" i="10"/>
  <c r="J6346" i="10"/>
  <c r="K6346" i="10" s="1"/>
  <c r="L6346" i="10"/>
  <c r="G6347" i="10"/>
  <c r="H6347" i="10"/>
  <c r="J6347" i="10"/>
  <c r="L6347" i="10"/>
  <c r="G6348" i="10"/>
  <c r="H6348" i="10"/>
  <c r="J6348" i="10"/>
  <c r="K6348" i="10" s="1"/>
  <c r="O6348" i="10" s="1"/>
  <c r="L6348" i="10"/>
  <c r="Q6346" i="10" s="1"/>
  <c r="G6349" i="10"/>
  <c r="H6349" i="10"/>
  <c r="J6349" i="10"/>
  <c r="L6349" i="10"/>
  <c r="R6346" i="10" s="1"/>
  <c r="G6350" i="10"/>
  <c r="H6350" i="10"/>
  <c r="J6350" i="10"/>
  <c r="L6350" i="10"/>
  <c r="G6351" i="10"/>
  <c r="H6351" i="10"/>
  <c r="J6351" i="10"/>
  <c r="K6351" i="10" s="1"/>
  <c r="L6351" i="10"/>
  <c r="G6352" i="10"/>
  <c r="H6352" i="10"/>
  <c r="J6352" i="10"/>
  <c r="K6352" i="10" s="1"/>
  <c r="L6352" i="10"/>
  <c r="Q6350" i="10" s="1"/>
  <c r="G6353" i="10"/>
  <c r="H6353" i="10"/>
  <c r="J6353" i="10"/>
  <c r="K6353" i="10" s="1"/>
  <c r="L6353" i="10"/>
  <c r="R6350" i="10" s="1"/>
  <c r="G6354" i="10"/>
  <c r="H6354" i="10"/>
  <c r="J6354" i="10"/>
  <c r="L6354" i="10"/>
  <c r="G6355" i="10"/>
  <c r="H6355" i="10"/>
  <c r="J6355" i="10"/>
  <c r="L6355" i="10"/>
  <c r="G6356" i="10"/>
  <c r="H6356" i="10"/>
  <c r="J6356" i="10"/>
  <c r="K6356" i="10" s="1"/>
  <c r="L6356" i="10"/>
  <c r="Q6354" i="10" s="1"/>
  <c r="G6357" i="10"/>
  <c r="H6357" i="10"/>
  <c r="J6357" i="10"/>
  <c r="L6357" i="10"/>
  <c r="R6354" i="10" s="1"/>
  <c r="G6358" i="10"/>
  <c r="H6358" i="10"/>
  <c r="J6358" i="10"/>
  <c r="V6358" i="10" s="1"/>
  <c r="L6358" i="10"/>
  <c r="G6359" i="10"/>
  <c r="H6359" i="10"/>
  <c r="J6359" i="10"/>
  <c r="K6359" i="10" s="1"/>
  <c r="M6359" i="10" s="1"/>
  <c r="L6359" i="10"/>
  <c r="G6360" i="10"/>
  <c r="H6360" i="10"/>
  <c r="J6360" i="10"/>
  <c r="K6360" i="10" s="1"/>
  <c r="N6360" i="10" s="1"/>
  <c r="L6360" i="10"/>
  <c r="Q6358" i="10" s="1"/>
  <c r="G6361" i="10"/>
  <c r="H6361" i="10"/>
  <c r="J6361" i="10"/>
  <c r="L6361" i="10"/>
  <c r="R6358" i="10" s="1"/>
  <c r="G6362" i="10"/>
  <c r="H6362" i="10"/>
  <c r="J6362" i="10"/>
  <c r="V6362" i="10" s="1"/>
  <c r="L6362" i="10"/>
  <c r="G6363" i="10"/>
  <c r="H6363" i="10"/>
  <c r="J6363" i="10"/>
  <c r="L6363" i="10"/>
  <c r="G6364" i="10"/>
  <c r="H6364" i="10"/>
  <c r="J6364" i="10"/>
  <c r="K6364" i="10" s="1"/>
  <c r="N6364" i="10" s="1"/>
  <c r="L6364" i="10"/>
  <c r="Q6362" i="10" s="1"/>
  <c r="G6365" i="10"/>
  <c r="H6365" i="10"/>
  <c r="J6365" i="10"/>
  <c r="L6365" i="10"/>
  <c r="R6362" i="10" s="1"/>
  <c r="G6366" i="10"/>
  <c r="H6366" i="10"/>
  <c r="J6366" i="10"/>
  <c r="L6366" i="10"/>
  <c r="G6367" i="10"/>
  <c r="H6367" i="10"/>
  <c r="J6367" i="10"/>
  <c r="L6367" i="10"/>
  <c r="G6368" i="10"/>
  <c r="H6368" i="10"/>
  <c r="J6368" i="10"/>
  <c r="K6368" i="10" s="1"/>
  <c r="N6368" i="10" s="1"/>
  <c r="L6368" i="10"/>
  <c r="Q6366" i="10" s="1"/>
  <c r="G6369" i="10"/>
  <c r="H6369" i="10"/>
  <c r="J6369" i="10"/>
  <c r="K6369" i="10" s="1"/>
  <c r="L6369" i="10"/>
  <c r="R6366" i="10" s="1"/>
  <c r="G6370" i="10"/>
  <c r="H6370" i="10"/>
  <c r="J6370" i="10"/>
  <c r="L6370" i="10"/>
  <c r="G6371" i="10"/>
  <c r="H6371" i="10"/>
  <c r="J6371" i="10"/>
  <c r="K6371" i="10" s="1"/>
  <c r="M6371" i="10" s="1"/>
  <c r="L6371" i="10"/>
  <c r="G6372" i="10"/>
  <c r="H6372" i="10"/>
  <c r="J6372" i="10"/>
  <c r="K6372" i="10" s="1"/>
  <c r="O6372" i="10" s="1"/>
  <c r="L6372" i="10"/>
  <c r="Q6370" i="10" s="1"/>
  <c r="G6373" i="10"/>
  <c r="H6373" i="10"/>
  <c r="J6373" i="10"/>
  <c r="L6373" i="10"/>
  <c r="R6370" i="10" s="1"/>
  <c r="G6374" i="10"/>
  <c r="H6374" i="10"/>
  <c r="J6374" i="10"/>
  <c r="L6374" i="10"/>
  <c r="G6375" i="10"/>
  <c r="H6375" i="10"/>
  <c r="J6375" i="10"/>
  <c r="K6375" i="10" s="1"/>
  <c r="M6375" i="10" s="1"/>
  <c r="L6375" i="10"/>
  <c r="G6376" i="10"/>
  <c r="H6376" i="10"/>
  <c r="J6376" i="10"/>
  <c r="L6376" i="10"/>
  <c r="Q6374" i="10" s="1"/>
  <c r="G6377" i="10"/>
  <c r="H6377" i="10"/>
  <c r="J6377" i="10"/>
  <c r="K6377" i="10" s="1"/>
  <c r="L6377" i="10"/>
  <c r="R6374" i="10" s="1"/>
  <c r="G6378" i="10"/>
  <c r="H6378" i="10"/>
  <c r="J6378" i="10"/>
  <c r="L6378" i="10"/>
  <c r="G6379" i="10"/>
  <c r="H6379" i="10"/>
  <c r="J6379" i="10"/>
  <c r="K6379" i="10" s="1"/>
  <c r="L6379" i="10"/>
  <c r="G6380" i="10"/>
  <c r="H6380" i="10"/>
  <c r="J6380" i="10"/>
  <c r="K6380" i="10" s="1"/>
  <c r="L6380" i="10"/>
  <c r="Q6378" i="10" s="1"/>
  <c r="G6381" i="10"/>
  <c r="H6381" i="10"/>
  <c r="J6381" i="10"/>
  <c r="L6381" i="10"/>
  <c r="R6378" i="10" s="1"/>
  <c r="G6382" i="10"/>
  <c r="H6382" i="10"/>
  <c r="J6382" i="10"/>
  <c r="L6382" i="10"/>
  <c r="G6383" i="10"/>
  <c r="H6383" i="10"/>
  <c r="J6383" i="10"/>
  <c r="L6383" i="10"/>
  <c r="G6384" i="10"/>
  <c r="H6384" i="10"/>
  <c r="J6384" i="10"/>
  <c r="L6384" i="10"/>
  <c r="Q6382" i="10" s="1"/>
  <c r="G6385" i="10"/>
  <c r="H6385" i="10"/>
  <c r="J6385" i="10"/>
  <c r="K6385" i="10" s="1"/>
  <c r="L6385" i="10"/>
  <c r="R6382" i="10" s="1"/>
  <c r="G6386" i="10"/>
  <c r="H6386" i="10"/>
  <c r="J6386" i="10"/>
  <c r="L6386" i="10"/>
  <c r="G6387" i="10"/>
  <c r="H6387" i="10"/>
  <c r="J6387" i="10"/>
  <c r="K6387" i="10" s="1"/>
  <c r="L6387" i="10"/>
  <c r="G6388" i="10"/>
  <c r="H6388" i="10"/>
  <c r="J6388" i="10"/>
  <c r="K6388" i="10" s="1"/>
  <c r="L6388" i="10"/>
  <c r="Q6386" i="10" s="1"/>
  <c r="G6389" i="10"/>
  <c r="H6389" i="10"/>
  <c r="J6389" i="10"/>
  <c r="L6389" i="10"/>
  <c r="R6386" i="10" s="1"/>
  <c r="G6390" i="10"/>
  <c r="H6390" i="10"/>
  <c r="J6390" i="10"/>
  <c r="K6390" i="10" s="1"/>
  <c r="L6390" i="10"/>
  <c r="G6391" i="10"/>
  <c r="H6391" i="10"/>
  <c r="J6391" i="10"/>
  <c r="K6391" i="10" s="1"/>
  <c r="M6391" i="10" s="1"/>
  <c r="L6391" i="10"/>
  <c r="G6392" i="10"/>
  <c r="H6392" i="10"/>
  <c r="J6392" i="10"/>
  <c r="L6392" i="10"/>
  <c r="Q6390" i="10" s="1"/>
  <c r="G6393" i="10"/>
  <c r="H6393" i="10"/>
  <c r="J6393" i="10"/>
  <c r="L6393" i="10"/>
  <c r="R6390" i="10" s="1"/>
  <c r="G6394" i="10"/>
  <c r="H6394" i="10"/>
  <c r="J6394" i="10"/>
  <c r="L6394" i="10"/>
  <c r="G6395" i="10"/>
  <c r="H6395" i="10"/>
  <c r="J6395" i="10"/>
  <c r="K6395" i="10" s="1"/>
  <c r="M6395" i="10" s="1"/>
  <c r="L6395" i="10"/>
  <c r="G6396" i="10"/>
  <c r="H6396" i="10"/>
  <c r="J6396" i="10"/>
  <c r="K6396" i="10" s="1"/>
  <c r="L6396" i="10"/>
  <c r="Q6394" i="10" s="1"/>
  <c r="G6397" i="10"/>
  <c r="H6397" i="10"/>
  <c r="J6397" i="10"/>
  <c r="K6397" i="10" s="1"/>
  <c r="L6397" i="10"/>
  <c r="R6394" i="10" s="1"/>
  <c r="G6398" i="10"/>
  <c r="H6398" i="10"/>
  <c r="J6398" i="10"/>
  <c r="K6398" i="10" s="1"/>
  <c r="L6398" i="10"/>
  <c r="G6399" i="10"/>
  <c r="H6399" i="10"/>
  <c r="J6399" i="10"/>
  <c r="K6399" i="10" s="1"/>
  <c r="L6399" i="10"/>
  <c r="G6400" i="10"/>
  <c r="H6400" i="10"/>
  <c r="J6400" i="10"/>
  <c r="L6400" i="10"/>
  <c r="Q6398" i="10" s="1"/>
  <c r="G6401" i="10"/>
  <c r="H6401" i="10"/>
  <c r="J6401" i="10"/>
  <c r="L6401" i="10"/>
  <c r="R6398" i="10" s="1"/>
  <c r="G6402" i="10"/>
  <c r="H6402" i="10"/>
  <c r="J6402" i="10"/>
  <c r="L6402" i="10"/>
  <c r="G6403" i="10"/>
  <c r="H6403" i="10"/>
  <c r="J6403" i="10"/>
  <c r="K6403" i="10" s="1"/>
  <c r="L6403" i="10"/>
  <c r="G6404" i="10"/>
  <c r="H6404" i="10"/>
  <c r="J6404" i="10"/>
  <c r="K6404" i="10" s="1"/>
  <c r="O6404" i="10" s="1"/>
  <c r="L6404" i="10"/>
  <c r="Q6402" i="10" s="1"/>
  <c r="G6405" i="10"/>
  <c r="H6405" i="10"/>
  <c r="J6405" i="10"/>
  <c r="L6405" i="10"/>
  <c r="R6402" i="10" s="1"/>
  <c r="G6406" i="10"/>
  <c r="H6406" i="10"/>
  <c r="J6406" i="10"/>
  <c r="L6406" i="10"/>
  <c r="G6407" i="10"/>
  <c r="H6407" i="10"/>
  <c r="J6407" i="10"/>
  <c r="K6407" i="10" s="1"/>
  <c r="N6407" i="10" s="1"/>
  <c r="L6407" i="10"/>
  <c r="G6408" i="10"/>
  <c r="H6408" i="10"/>
  <c r="J6408" i="10"/>
  <c r="K6408" i="10" s="1"/>
  <c r="O6408" i="10" s="1"/>
  <c r="L6408" i="10"/>
  <c r="Q6406" i="10" s="1"/>
  <c r="G6409" i="10"/>
  <c r="H6409" i="10"/>
  <c r="J6409" i="10"/>
  <c r="K6409" i="10" s="1"/>
  <c r="O6409" i="10" s="1"/>
  <c r="L6409" i="10"/>
  <c r="R6406" i="10" s="1"/>
  <c r="G6410" i="10"/>
  <c r="H6410" i="10"/>
  <c r="J6410" i="10"/>
  <c r="V6410" i="10" s="1"/>
  <c r="L6410" i="10"/>
  <c r="G6411" i="10"/>
  <c r="H6411" i="10"/>
  <c r="J6411" i="10"/>
  <c r="K6411" i="10" s="1"/>
  <c r="M6411" i="10" s="1"/>
  <c r="L6411" i="10"/>
  <c r="G6412" i="10"/>
  <c r="H6412" i="10"/>
  <c r="J6412" i="10"/>
  <c r="K6412" i="10" s="1"/>
  <c r="M6412" i="10" s="1"/>
  <c r="L6412" i="10"/>
  <c r="Q6410" i="10" s="1"/>
  <c r="G6413" i="10"/>
  <c r="H6413" i="10"/>
  <c r="J6413" i="10"/>
  <c r="K6413" i="10" s="1"/>
  <c r="M6413" i="10" s="1"/>
  <c r="L6413" i="10"/>
  <c r="R6410" i="10" s="1"/>
  <c r="G6414" i="10"/>
  <c r="H6414" i="10"/>
  <c r="J6414" i="10"/>
  <c r="L6414" i="10"/>
  <c r="G6415" i="10"/>
  <c r="H6415" i="10"/>
  <c r="J6415" i="10"/>
  <c r="K6415" i="10" s="1"/>
  <c r="N6415" i="10" s="1"/>
  <c r="L6415" i="10"/>
  <c r="G6416" i="10"/>
  <c r="H6416" i="10"/>
  <c r="J6416" i="10"/>
  <c r="K6416" i="10" s="1"/>
  <c r="M6416" i="10" s="1"/>
  <c r="L6416" i="10"/>
  <c r="Q6414" i="10" s="1"/>
  <c r="G6417" i="10"/>
  <c r="H6417" i="10"/>
  <c r="J6417" i="10"/>
  <c r="K6417" i="10" s="1"/>
  <c r="M6417" i="10" s="1"/>
  <c r="L6417" i="10"/>
  <c r="R6414" i="10" s="1"/>
  <c r="G6418" i="10"/>
  <c r="H6418" i="10"/>
  <c r="J6418" i="10"/>
  <c r="V6418" i="10" s="1"/>
  <c r="L6418" i="10"/>
  <c r="G6419" i="10"/>
  <c r="H6419" i="10"/>
  <c r="J6419" i="10"/>
  <c r="K6419" i="10" s="1"/>
  <c r="O6419" i="10" s="1"/>
  <c r="L6419" i="10"/>
  <c r="G6420" i="10"/>
  <c r="H6420" i="10"/>
  <c r="J6420" i="10"/>
  <c r="L6420" i="10"/>
  <c r="Q6418" i="10" s="1"/>
  <c r="G6421" i="10"/>
  <c r="H6421" i="10"/>
  <c r="J6421" i="10"/>
  <c r="L6421" i="10"/>
  <c r="R6418" i="10" s="1"/>
  <c r="G6422" i="10"/>
  <c r="H6422" i="10"/>
  <c r="J6422" i="10"/>
  <c r="K6422" i="10" s="1"/>
  <c r="L6422" i="10"/>
  <c r="G6423" i="10"/>
  <c r="H6423" i="10"/>
  <c r="J6423" i="10"/>
  <c r="K6423" i="10" s="1"/>
  <c r="L6423" i="10"/>
  <c r="G6424" i="10"/>
  <c r="H6424" i="10"/>
  <c r="J6424" i="10"/>
  <c r="K6424" i="10" s="1"/>
  <c r="N6424" i="10" s="1"/>
  <c r="L6424" i="10"/>
  <c r="Q6422" i="10" s="1"/>
  <c r="G6425" i="10"/>
  <c r="H6425" i="10"/>
  <c r="J6425" i="10"/>
  <c r="L6425" i="10"/>
  <c r="R6422" i="10" s="1"/>
  <c r="G6426" i="10"/>
  <c r="H6426" i="10"/>
  <c r="J6426" i="10"/>
  <c r="L6426" i="10"/>
  <c r="G6427" i="10"/>
  <c r="H6427" i="10"/>
  <c r="J6427" i="10"/>
  <c r="L6427" i="10"/>
  <c r="G6428" i="10"/>
  <c r="H6428" i="10"/>
  <c r="J6428" i="10"/>
  <c r="K6428" i="10" s="1"/>
  <c r="L6428" i="10"/>
  <c r="Q6426" i="10" s="1"/>
  <c r="G6429" i="10"/>
  <c r="H6429" i="10"/>
  <c r="J6429" i="10"/>
  <c r="K6429" i="10" s="1"/>
  <c r="L6429" i="10"/>
  <c r="R6426" i="10" s="1"/>
  <c r="G6430" i="10"/>
  <c r="H6430" i="10"/>
  <c r="J6430" i="10"/>
  <c r="L6430" i="10"/>
  <c r="G6431" i="10"/>
  <c r="H6431" i="10"/>
  <c r="J6431" i="10"/>
  <c r="K6431" i="10" s="1"/>
  <c r="L6431" i="10"/>
  <c r="G6432" i="10"/>
  <c r="H6432" i="10"/>
  <c r="J6432" i="10"/>
  <c r="L6432" i="10"/>
  <c r="Q6430" i="10" s="1"/>
  <c r="G6433" i="10"/>
  <c r="H6433" i="10"/>
  <c r="J6433" i="10"/>
  <c r="K6433" i="10" s="1"/>
  <c r="L6433" i="10"/>
  <c r="R6430" i="10" s="1"/>
  <c r="G6434" i="10"/>
  <c r="H6434" i="10"/>
  <c r="J6434" i="10"/>
  <c r="V6434" i="10" s="1"/>
  <c r="L6434" i="10"/>
  <c r="G6435" i="10"/>
  <c r="H6435" i="10"/>
  <c r="J6435" i="10"/>
  <c r="L6435" i="10"/>
  <c r="G6436" i="10"/>
  <c r="H6436" i="10"/>
  <c r="J6436" i="10"/>
  <c r="K6436" i="10" s="1"/>
  <c r="M6436" i="10" s="1"/>
  <c r="L6436" i="10"/>
  <c r="Q6434" i="10" s="1"/>
  <c r="G6437" i="10"/>
  <c r="H6437" i="10"/>
  <c r="J6437" i="10"/>
  <c r="K6437" i="10" s="1"/>
  <c r="L6437" i="10"/>
  <c r="R6434" i="10" s="1"/>
  <c r="G6438" i="10"/>
  <c r="H6438" i="10"/>
  <c r="J6438" i="10"/>
  <c r="L6438" i="10"/>
  <c r="G6439" i="10"/>
  <c r="H6439" i="10"/>
  <c r="J6439" i="10"/>
  <c r="K6439" i="10" s="1"/>
  <c r="N6439" i="10" s="1"/>
  <c r="L6439" i="10"/>
  <c r="G6440" i="10"/>
  <c r="H6440" i="10"/>
  <c r="J6440" i="10"/>
  <c r="K6440" i="10" s="1"/>
  <c r="L6440" i="10"/>
  <c r="Q6438" i="10" s="1"/>
  <c r="G6441" i="10"/>
  <c r="H6441" i="10"/>
  <c r="J6441" i="10"/>
  <c r="K6441" i="10" s="1"/>
  <c r="M6441" i="10" s="1"/>
  <c r="L6441" i="10"/>
  <c r="R6438" i="10" s="1"/>
  <c r="G6442" i="10"/>
  <c r="H6442" i="10"/>
  <c r="J6442" i="10"/>
  <c r="L6442" i="10"/>
  <c r="G6443" i="10"/>
  <c r="H6443" i="10"/>
  <c r="J6443" i="10"/>
  <c r="L6443" i="10"/>
  <c r="G6444" i="10"/>
  <c r="H6444" i="10"/>
  <c r="J6444" i="10"/>
  <c r="L6444" i="10"/>
  <c r="Q6442" i="10" s="1"/>
  <c r="G6445" i="10"/>
  <c r="H6445" i="10"/>
  <c r="J6445" i="10"/>
  <c r="K6445" i="10" s="1"/>
  <c r="M6445" i="10" s="1"/>
  <c r="L6445" i="10"/>
  <c r="R6442" i="10" s="1"/>
  <c r="G6446" i="10"/>
  <c r="H6446" i="10"/>
  <c r="J6446" i="10"/>
  <c r="K6446" i="10" s="1"/>
  <c r="L6446" i="10"/>
  <c r="G6447" i="10"/>
  <c r="H6447" i="10"/>
  <c r="J6447" i="10"/>
  <c r="K6447" i="10" s="1"/>
  <c r="N6447" i="10" s="1"/>
  <c r="L6447" i="10"/>
  <c r="G6448" i="10"/>
  <c r="H6448" i="10"/>
  <c r="J6448" i="10"/>
  <c r="K6448" i="10" s="1"/>
  <c r="M6448" i="10" s="1"/>
  <c r="L6448" i="10"/>
  <c r="Q6446" i="10" s="1"/>
  <c r="G6449" i="10"/>
  <c r="H6449" i="10"/>
  <c r="J6449" i="10"/>
  <c r="K6449" i="10" s="1"/>
  <c r="M6449" i="10" s="1"/>
  <c r="L6449" i="10"/>
  <c r="R6446" i="10" s="1"/>
  <c r="G6450" i="10"/>
  <c r="H6450" i="10"/>
  <c r="J6450" i="10"/>
  <c r="V6450" i="10" s="1"/>
  <c r="L6450" i="10"/>
  <c r="G6451" i="10"/>
  <c r="H6451" i="10"/>
  <c r="J6451" i="10"/>
  <c r="K6451" i="10" s="1"/>
  <c r="L6451" i="10"/>
  <c r="G6452" i="10"/>
  <c r="H6452" i="10"/>
  <c r="J6452" i="10"/>
  <c r="K6452" i="10" s="1"/>
  <c r="L6452" i="10"/>
  <c r="Q6450" i="10" s="1"/>
  <c r="G6453" i="10"/>
  <c r="H6453" i="10"/>
  <c r="J6453" i="10"/>
  <c r="K6453" i="10" s="1"/>
  <c r="L6453" i="10"/>
  <c r="R6450" i="10" s="1"/>
  <c r="G6454" i="10"/>
  <c r="H6454" i="10"/>
  <c r="J6454" i="10"/>
  <c r="L6454" i="10"/>
  <c r="G6455" i="10"/>
  <c r="H6455" i="10"/>
  <c r="J6455" i="10"/>
  <c r="L6455" i="10"/>
  <c r="G6456" i="10"/>
  <c r="H6456" i="10"/>
  <c r="J6456" i="10"/>
  <c r="K6456" i="10" s="1"/>
  <c r="O6456" i="10" s="1"/>
  <c r="L6456" i="10"/>
  <c r="Q6454" i="10" s="1"/>
  <c r="G6457" i="10"/>
  <c r="H6457" i="10"/>
  <c r="J6457" i="10"/>
  <c r="K6457" i="10" s="1"/>
  <c r="M6457" i="10" s="1"/>
  <c r="L6457" i="10"/>
  <c r="R6454" i="10" s="1"/>
  <c r="G6458" i="10"/>
  <c r="H6458" i="10"/>
  <c r="J6458" i="10"/>
  <c r="L6458" i="10"/>
  <c r="G6459" i="10"/>
  <c r="H6459" i="10"/>
  <c r="J6459" i="10"/>
  <c r="K6459" i="10" s="1"/>
  <c r="L6459" i="10"/>
  <c r="G6460" i="10"/>
  <c r="H6460" i="10"/>
  <c r="J6460" i="10"/>
  <c r="K6460" i="10" s="1"/>
  <c r="L6460" i="10"/>
  <c r="Q6458" i="10" s="1"/>
  <c r="G6461" i="10"/>
  <c r="H6461" i="10"/>
  <c r="J6461" i="10"/>
  <c r="L6461" i="10"/>
  <c r="R6458" i="10" s="1"/>
  <c r="G6462" i="10"/>
  <c r="H6462" i="10"/>
  <c r="J6462" i="10"/>
  <c r="K6462" i="10" s="1"/>
  <c r="L6462" i="10"/>
  <c r="G6463" i="10"/>
  <c r="H6463" i="10"/>
  <c r="J6463" i="10"/>
  <c r="K6463" i="10" s="1"/>
  <c r="M6463" i="10" s="1"/>
  <c r="L6463" i="10"/>
  <c r="G6464" i="10"/>
  <c r="H6464" i="10"/>
  <c r="J6464" i="10"/>
  <c r="K6464" i="10" s="1"/>
  <c r="M6464" i="10" s="1"/>
  <c r="L6464" i="10"/>
  <c r="Q6462" i="10" s="1"/>
  <c r="G6465" i="10"/>
  <c r="H6465" i="10"/>
  <c r="J6465" i="10"/>
  <c r="K6465" i="10" s="1"/>
  <c r="M6465" i="10" s="1"/>
  <c r="L6465" i="10"/>
  <c r="R6462" i="10" s="1"/>
  <c r="G6466" i="10"/>
  <c r="H6466" i="10"/>
  <c r="J6466" i="10"/>
  <c r="V6466" i="10" s="1"/>
  <c r="L6466" i="10"/>
  <c r="G6467" i="10"/>
  <c r="H6467" i="10"/>
  <c r="J6467" i="10"/>
  <c r="L6467" i="10"/>
  <c r="G6468" i="10"/>
  <c r="H6468" i="10"/>
  <c r="J6468" i="10"/>
  <c r="L6468" i="10"/>
  <c r="Q6466" i="10" s="1"/>
  <c r="G6469" i="10"/>
  <c r="H6469" i="10"/>
  <c r="J6469" i="10"/>
  <c r="L6469" i="10"/>
  <c r="R6466" i="10" s="1"/>
  <c r="G6470" i="10"/>
  <c r="H6470" i="10"/>
  <c r="J6470" i="10"/>
  <c r="L6470" i="10"/>
  <c r="G6471" i="10"/>
  <c r="H6471" i="10"/>
  <c r="J6471" i="10"/>
  <c r="K6471" i="10" s="1"/>
  <c r="L6471" i="10"/>
  <c r="G6472" i="10"/>
  <c r="H6472" i="10"/>
  <c r="J6472" i="10"/>
  <c r="L6472" i="10"/>
  <c r="Q6470" i="10" s="1"/>
  <c r="G6473" i="10"/>
  <c r="H6473" i="10"/>
  <c r="J6473" i="10"/>
  <c r="K6473" i="10" s="1"/>
  <c r="L6473" i="10"/>
  <c r="R6470" i="10" s="1"/>
  <c r="G6474" i="10"/>
  <c r="H6474" i="10"/>
  <c r="J6474" i="10"/>
  <c r="L6474" i="10"/>
  <c r="G6475" i="10"/>
  <c r="H6475" i="10"/>
  <c r="J6475" i="10"/>
  <c r="L6475" i="10"/>
  <c r="G6476" i="10"/>
  <c r="H6476" i="10"/>
  <c r="J6476" i="10"/>
  <c r="K6476" i="10" s="1"/>
  <c r="O6476" i="10" s="1"/>
  <c r="L6476" i="10"/>
  <c r="Q6474" i="10" s="1"/>
  <c r="G6477" i="10"/>
  <c r="H6477" i="10"/>
  <c r="J6477" i="10"/>
  <c r="L6477" i="10"/>
  <c r="R6474" i="10" s="1"/>
  <c r="G6478" i="10"/>
  <c r="H6478" i="10"/>
  <c r="J6478" i="10"/>
  <c r="L6478" i="10"/>
  <c r="G6479" i="10"/>
  <c r="H6479" i="10"/>
  <c r="J6479" i="10"/>
  <c r="K6479" i="10" s="1"/>
  <c r="O6479" i="10" s="1"/>
  <c r="L6479" i="10"/>
  <c r="G6480" i="10"/>
  <c r="H6480" i="10"/>
  <c r="J6480" i="10"/>
  <c r="K6480" i="10" s="1"/>
  <c r="M6480" i="10" s="1"/>
  <c r="L6480" i="10"/>
  <c r="Q6478" i="10" s="1"/>
  <c r="G6481" i="10"/>
  <c r="H6481" i="10"/>
  <c r="J6481" i="10"/>
  <c r="K6481" i="10" s="1"/>
  <c r="L6481" i="10"/>
  <c r="R6478" i="10" s="1"/>
  <c r="G6482" i="10"/>
  <c r="H6482" i="10"/>
  <c r="J6482" i="10"/>
  <c r="L6482" i="10"/>
  <c r="G6483" i="10"/>
  <c r="H6483" i="10"/>
  <c r="J6483" i="10"/>
  <c r="K6483" i="10" s="1"/>
  <c r="N6483" i="10" s="1"/>
  <c r="L6483" i="10"/>
  <c r="G6484" i="10"/>
  <c r="H6484" i="10"/>
  <c r="J6484" i="10"/>
  <c r="L6484" i="10"/>
  <c r="Q6482" i="10" s="1"/>
  <c r="G6485" i="10"/>
  <c r="H6485" i="10"/>
  <c r="J6485" i="10"/>
  <c r="L6485" i="10"/>
  <c r="R6482" i="10" s="1"/>
  <c r="G6486" i="10"/>
  <c r="H6486" i="10"/>
  <c r="J6486" i="10"/>
  <c r="K6486" i="10" s="1"/>
  <c r="L6486" i="10"/>
  <c r="G6487" i="10"/>
  <c r="H6487" i="10"/>
  <c r="J6487" i="10"/>
  <c r="L6487" i="10"/>
  <c r="G6488" i="10"/>
  <c r="H6488" i="10"/>
  <c r="J6488" i="10"/>
  <c r="K6488" i="10" s="1"/>
  <c r="L6488" i="10"/>
  <c r="Q6486" i="10" s="1"/>
  <c r="G6489" i="10"/>
  <c r="H6489" i="10"/>
  <c r="J6489" i="10"/>
  <c r="L6489" i="10"/>
  <c r="R6486" i="10" s="1"/>
  <c r="G6490" i="10"/>
  <c r="H6490" i="10"/>
  <c r="J6490" i="10"/>
  <c r="L6490" i="10"/>
  <c r="G6491" i="10"/>
  <c r="H6491" i="10"/>
  <c r="J6491" i="10"/>
  <c r="L6491" i="10"/>
  <c r="G6492" i="10"/>
  <c r="H6492" i="10"/>
  <c r="J6492" i="10"/>
  <c r="K6492" i="10" s="1"/>
  <c r="L6492" i="10"/>
  <c r="Q6490" i="10" s="1"/>
  <c r="G6493" i="10"/>
  <c r="H6493" i="10"/>
  <c r="J6493" i="10"/>
  <c r="L6493" i="10"/>
  <c r="R6490" i="10" s="1"/>
  <c r="G6494" i="10"/>
  <c r="H6494" i="10"/>
  <c r="J6494" i="10"/>
  <c r="K6494" i="10" s="1"/>
  <c r="L6494" i="10"/>
  <c r="G6495" i="10"/>
  <c r="H6495" i="10"/>
  <c r="J6495" i="10"/>
  <c r="L6495" i="10"/>
  <c r="G6496" i="10"/>
  <c r="H6496" i="10"/>
  <c r="J6496" i="10"/>
  <c r="L6496" i="10"/>
  <c r="Q6494" i="10" s="1"/>
  <c r="G6497" i="10"/>
  <c r="H6497" i="10"/>
  <c r="J6497" i="10"/>
  <c r="K6497" i="10" s="1"/>
  <c r="L6497" i="10"/>
  <c r="R6494" i="10" s="1"/>
  <c r="G6498" i="10"/>
  <c r="H6498" i="10"/>
  <c r="J6498" i="10"/>
  <c r="V6498" i="10" s="1"/>
  <c r="L6498" i="10"/>
  <c r="G6499" i="10"/>
  <c r="H6499" i="10"/>
  <c r="J6499" i="10"/>
  <c r="L6499" i="10"/>
  <c r="G6500" i="10"/>
  <c r="H6500" i="10"/>
  <c r="J6500" i="10"/>
  <c r="K6500" i="10" s="1"/>
  <c r="M6500" i="10" s="1"/>
  <c r="L6500" i="10"/>
  <c r="Q6498" i="10" s="1"/>
  <c r="G6501" i="10"/>
  <c r="H6501" i="10"/>
  <c r="J6501" i="10"/>
  <c r="K6501" i="10" s="1"/>
  <c r="L6501" i="10"/>
  <c r="R6498" i="10" s="1"/>
  <c r="G6502" i="10"/>
  <c r="H6502" i="10"/>
  <c r="J6502" i="10"/>
  <c r="V6502" i="10" s="1"/>
  <c r="L6502" i="10"/>
  <c r="G6503" i="10"/>
  <c r="H6503" i="10"/>
  <c r="J6503" i="10"/>
  <c r="L6503" i="10"/>
  <c r="G6504" i="10"/>
  <c r="H6504" i="10"/>
  <c r="J6504" i="10"/>
  <c r="L6504" i="10"/>
  <c r="Q6502" i="10" s="1"/>
  <c r="G6505" i="10"/>
  <c r="H6505" i="10"/>
  <c r="J6505" i="10"/>
  <c r="K6505" i="10" s="1"/>
  <c r="M6505" i="10" s="1"/>
  <c r="L6505" i="10"/>
  <c r="R6502" i="10" s="1"/>
  <c r="G6506" i="10"/>
  <c r="H6506" i="10"/>
  <c r="J6506" i="10"/>
  <c r="V6506" i="10" s="1"/>
  <c r="L6506" i="10"/>
  <c r="G6507" i="10"/>
  <c r="H6507" i="10"/>
  <c r="J6507" i="10"/>
  <c r="K6507" i="10" s="1"/>
  <c r="N6507" i="10" s="1"/>
  <c r="L6507" i="10"/>
  <c r="G6508" i="10"/>
  <c r="H6508" i="10"/>
  <c r="J6508" i="10"/>
  <c r="L6508" i="10"/>
  <c r="Q6506" i="10" s="1"/>
  <c r="G6509" i="10"/>
  <c r="H6509" i="10"/>
  <c r="J6509" i="10"/>
  <c r="L6509" i="10"/>
  <c r="R6506" i="10" s="1"/>
  <c r="G6510" i="10"/>
  <c r="H6510" i="10"/>
  <c r="J6510" i="10"/>
  <c r="L6510" i="10"/>
  <c r="G6511" i="10"/>
  <c r="H6511" i="10"/>
  <c r="J6511" i="10"/>
  <c r="L6511" i="10"/>
  <c r="G6512" i="10"/>
  <c r="H6512" i="10"/>
  <c r="J6512" i="10"/>
  <c r="K6512" i="10" s="1"/>
  <c r="O6512" i="10" s="1"/>
  <c r="L6512" i="10"/>
  <c r="Q6510" i="10" s="1"/>
  <c r="G6513" i="10"/>
  <c r="H6513" i="10"/>
  <c r="J6513" i="10"/>
  <c r="K6513" i="10" s="1"/>
  <c r="O6513" i="10" s="1"/>
  <c r="L6513" i="10"/>
  <c r="R6510" i="10" s="1"/>
  <c r="G6514" i="10"/>
  <c r="H6514" i="10"/>
  <c r="J6514" i="10"/>
  <c r="V6514" i="10" s="1"/>
  <c r="L6514" i="10"/>
  <c r="G6515" i="10"/>
  <c r="H6515" i="10"/>
  <c r="J6515" i="10"/>
  <c r="K6515" i="10" s="1"/>
  <c r="L6515" i="10"/>
  <c r="G6516" i="10"/>
  <c r="H6516" i="10"/>
  <c r="J6516" i="10"/>
  <c r="L6516" i="10"/>
  <c r="Q6514" i="10" s="1"/>
  <c r="G6517" i="10"/>
  <c r="H6517" i="10"/>
  <c r="J6517" i="10"/>
  <c r="K6517" i="10" s="1"/>
  <c r="L6517" i="10"/>
  <c r="R6514" i="10" s="1"/>
  <c r="G6518" i="10"/>
  <c r="H6518" i="10"/>
  <c r="J6518" i="10"/>
  <c r="V6518" i="10" s="1"/>
  <c r="L6518" i="10"/>
  <c r="G6519" i="10"/>
  <c r="H6519" i="10"/>
  <c r="J6519" i="10"/>
  <c r="K6519" i="10" s="1"/>
  <c r="L6519" i="10"/>
  <c r="G6520" i="10"/>
  <c r="H6520" i="10"/>
  <c r="J6520" i="10"/>
  <c r="K6520" i="10" s="1"/>
  <c r="O6520" i="10" s="1"/>
  <c r="L6520" i="10"/>
  <c r="Q6518" i="10" s="1"/>
  <c r="G6521" i="10"/>
  <c r="H6521" i="10"/>
  <c r="J6521" i="10"/>
  <c r="K6521" i="10" s="1"/>
  <c r="O6521" i="10" s="1"/>
  <c r="L6521" i="10"/>
  <c r="R6518" i="10" s="1"/>
  <c r="G6522" i="10"/>
  <c r="H6522" i="10"/>
  <c r="J6522" i="10"/>
  <c r="V6522" i="10" s="1"/>
  <c r="L6522" i="10"/>
  <c r="G6523" i="10"/>
  <c r="H6523" i="10"/>
  <c r="J6523" i="10"/>
  <c r="L6523" i="10"/>
  <c r="G6524" i="10"/>
  <c r="H6524" i="10"/>
  <c r="J6524" i="10"/>
  <c r="K6524" i="10" s="1"/>
  <c r="M6524" i="10" s="1"/>
  <c r="L6524" i="10"/>
  <c r="Q6522" i="10" s="1"/>
  <c r="G6525" i="10"/>
  <c r="H6525" i="10"/>
  <c r="J6525" i="10"/>
  <c r="L6525" i="10"/>
  <c r="R6522" i="10" s="1"/>
  <c r="G6526" i="10"/>
  <c r="H6526" i="10"/>
  <c r="J6526" i="10"/>
  <c r="K6526" i="10" s="1"/>
  <c r="L6526" i="10"/>
  <c r="G6527" i="10"/>
  <c r="H6527" i="10"/>
  <c r="J6527" i="10"/>
  <c r="K6527" i="10" s="1"/>
  <c r="O6527" i="10" s="1"/>
  <c r="L6527" i="10"/>
  <c r="G6528" i="10"/>
  <c r="H6528" i="10"/>
  <c r="J6528" i="10"/>
  <c r="K6528" i="10" s="1"/>
  <c r="N6528" i="10" s="1"/>
  <c r="L6528" i="10"/>
  <c r="Q6526" i="10" s="1"/>
  <c r="G6529" i="10"/>
  <c r="H6529" i="10"/>
  <c r="J6529" i="10"/>
  <c r="K6529" i="10" s="1"/>
  <c r="O6529" i="10" s="1"/>
  <c r="L6529" i="10"/>
  <c r="R6526" i="10" s="1"/>
  <c r="G6530" i="10"/>
  <c r="H6530" i="10"/>
  <c r="J6530" i="10"/>
  <c r="L6530" i="10"/>
  <c r="G6531" i="10"/>
  <c r="H6531" i="10"/>
  <c r="J6531" i="10"/>
  <c r="L6531" i="10"/>
  <c r="G6532" i="10"/>
  <c r="H6532" i="10"/>
  <c r="J6532" i="10"/>
  <c r="L6532" i="10"/>
  <c r="Q6530" i="10" s="1"/>
  <c r="G6533" i="10"/>
  <c r="H6533" i="10"/>
  <c r="J6533" i="10"/>
  <c r="K6533" i="10" s="1"/>
  <c r="M6533" i="10" s="1"/>
  <c r="L6533" i="10"/>
  <c r="R6530" i="10" s="1"/>
  <c r="G6534" i="10"/>
  <c r="H6534" i="10"/>
  <c r="J6534" i="10"/>
  <c r="L6534" i="10"/>
  <c r="G6535" i="10"/>
  <c r="H6535" i="10"/>
  <c r="J6535" i="10"/>
  <c r="K6535" i="10" s="1"/>
  <c r="N6535" i="10" s="1"/>
  <c r="L6535" i="10"/>
  <c r="G6536" i="10"/>
  <c r="H6536" i="10"/>
  <c r="J6536" i="10"/>
  <c r="L6536" i="10"/>
  <c r="Q6534" i="10" s="1"/>
  <c r="G6537" i="10"/>
  <c r="H6537" i="10"/>
  <c r="J6537" i="10"/>
  <c r="L6537" i="10"/>
  <c r="R6534" i="10" s="1"/>
  <c r="G6538" i="10"/>
  <c r="H6538" i="10"/>
  <c r="J6538" i="10"/>
  <c r="L6538" i="10"/>
  <c r="G6539" i="10"/>
  <c r="H6539" i="10"/>
  <c r="J6539" i="10"/>
  <c r="L6539" i="10"/>
  <c r="G6540" i="10"/>
  <c r="H6540" i="10"/>
  <c r="J6540" i="10"/>
  <c r="L6540" i="10"/>
  <c r="Q6538" i="10" s="1"/>
  <c r="G6541" i="10"/>
  <c r="H6541" i="10"/>
  <c r="J6541" i="10"/>
  <c r="L6541" i="10"/>
  <c r="R6538" i="10" s="1"/>
  <c r="G6542" i="10"/>
  <c r="H6542" i="10"/>
  <c r="J6542" i="10"/>
  <c r="L6542" i="10"/>
  <c r="G6543" i="10"/>
  <c r="H6543" i="10"/>
  <c r="J6543" i="10"/>
  <c r="K6543" i="10" s="1"/>
  <c r="O6543" i="10" s="1"/>
  <c r="L6543" i="10"/>
  <c r="G6544" i="10"/>
  <c r="H6544" i="10"/>
  <c r="J6544" i="10"/>
  <c r="K6544" i="10" s="1"/>
  <c r="M6544" i="10" s="1"/>
  <c r="L6544" i="10"/>
  <c r="Q6542" i="10" s="1"/>
  <c r="G6545" i="10"/>
  <c r="H6545" i="10"/>
  <c r="J6545" i="10"/>
  <c r="K6545" i="10" s="1"/>
  <c r="L6545" i="10"/>
  <c r="R6542" i="10" s="1"/>
  <c r="G6546" i="10"/>
  <c r="H6546" i="10"/>
  <c r="J6546" i="10"/>
  <c r="L6546" i="10"/>
  <c r="G6547" i="10"/>
  <c r="H6547" i="10"/>
  <c r="J6547" i="10"/>
  <c r="K6547" i="10" s="1"/>
  <c r="M6547" i="10" s="1"/>
  <c r="L6547" i="10"/>
  <c r="G6548" i="10"/>
  <c r="H6548" i="10"/>
  <c r="J6548" i="10"/>
  <c r="K6548" i="10" s="1"/>
  <c r="L6548" i="10"/>
  <c r="Q6546" i="10" s="1"/>
  <c r="G6549" i="10"/>
  <c r="H6549" i="10"/>
  <c r="J6549" i="10"/>
  <c r="L6549" i="10"/>
  <c r="R6546" i="10" s="1"/>
  <c r="G6550" i="10"/>
  <c r="H6550" i="10"/>
  <c r="J6550" i="10"/>
  <c r="K6550" i="10" s="1"/>
  <c r="L6550" i="10"/>
  <c r="G6551" i="10"/>
  <c r="H6551" i="10"/>
  <c r="J6551" i="10"/>
  <c r="K6551" i="10" s="1"/>
  <c r="M6551" i="10" s="1"/>
  <c r="L6551" i="10"/>
  <c r="G6552" i="10"/>
  <c r="H6552" i="10"/>
  <c r="J6552" i="10"/>
  <c r="L6552" i="10"/>
  <c r="Q6550" i="10" s="1"/>
  <c r="G6553" i="10"/>
  <c r="H6553" i="10"/>
  <c r="J6553" i="10"/>
  <c r="L6553" i="10"/>
  <c r="R6550" i="10" s="1"/>
  <c r="G6554" i="10"/>
  <c r="H6554" i="10"/>
  <c r="J6554" i="10"/>
  <c r="K6554" i="10" s="1"/>
  <c r="L6554" i="10"/>
  <c r="G6555" i="10"/>
  <c r="H6555" i="10"/>
  <c r="J6555" i="10"/>
  <c r="K6555" i="10" s="1"/>
  <c r="O6555" i="10" s="1"/>
  <c r="L6555" i="10"/>
  <c r="G6556" i="10"/>
  <c r="H6556" i="10"/>
  <c r="J6556" i="10"/>
  <c r="L6556" i="10"/>
  <c r="Q6554" i="10" s="1"/>
  <c r="G6557" i="10"/>
  <c r="H6557" i="10"/>
  <c r="J6557" i="10"/>
  <c r="K6557" i="10" s="1"/>
  <c r="L6557" i="10"/>
  <c r="R6554" i="10" s="1"/>
  <c r="G6558" i="10"/>
  <c r="H6558" i="10"/>
  <c r="J6558" i="10"/>
  <c r="L6558" i="10"/>
  <c r="G6559" i="10"/>
  <c r="H6559" i="10"/>
  <c r="J6559" i="10"/>
  <c r="K6559" i="10" s="1"/>
  <c r="L6559" i="10"/>
  <c r="G6560" i="10"/>
  <c r="H6560" i="10"/>
  <c r="J6560" i="10"/>
  <c r="K6560" i="10" s="1"/>
  <c r="L6560" i="10"/>
  <c r="Q6558" i="10" s="1"/>
  <c r="G6561" i="10"/>
  <c r="H6561" i="10"/>
  <c r="J6561" i="10"/>
  <c r="L6561" i="10"/>
  <c r="R6558" i="10" s="1"/>
  <c r="G6562" i="10"/>
  <c r="H6562" i="10"/>
  <c r="J6562" i="10"/>
  <c r="V6562" i="10" s="1"/>
  <c r="L6562" i="10"/>
  <c r="G6563" i="10"/>
  <c r="H6563" i="10"/>
  <c r="J6563" i="10"/>
  <c r="L6563" i="10"/>
  <c r="G6564" i="10"/>
  <c r="H6564" i="10"/>
  <c r="J6564" i="10"/>
  <c r="K6564" i="10" s="1"/>
  <c r="L6564" i="10"/>
  <c r="Q6562" i="10" s="1"/>
  <c r="G6565" i="10"/>
  <c r="H6565" i="10"/>
  <c r="J6565" i="10"/>
  <c r="K6565" i="10" s="1"/>
  <c r="N6565" i="10" s="1"/>
  <c r="L6565" i="10"/>
  <c r="R6562" i="10" s="1"/>
  <c r="G6566" i="10"/>
  <c r="H6566" i="10"/>
  <c r="J6566" i="10"/>
  <c r="L6566" i="10"/>
  <c r="G6567" i="10"/>
  <c r="H6567" i="10"/>
  <c r="J6567" i="10"/>
  <c r="K6567" i="10" s="1"/>
  <c r="L6567" i="10"/>
  <c r="G6568" i="10"/>
  <c r="H6568" i="10"/>
  <c r="J6568" i="10"/>
  <c r="K6568" i="10" s="1"/>
  <c r="L6568" i="10"/>
  <c r="Q6566" i="10" s="1"/>
  <c r="G6569" i="10"/>
  <c r="H6569" i="10"/>
  <c r="J6569" i="10"/>
  <c r="K6569" i="10" s="1"/>
  <c r="M6569" i="10" s="1"/>
  <c r="L6569" i="10"/>
  <c r="R6566" i="10" s="1"/>
  <c r="G6570" i="10"/>
  <c r="H6570" i="10"/>
  <c r="J6570" i="10"/>
  <c r="V6570" i="10" s="1"/>
  <c r="L6570" i="10"/>
  <c r="G6571" i="10"/>
  <c r="H6571" i="10"/>
  <c r="J6571" i="10"/>
  <c r="L6571" i="10"/>
  <c r="G6572" i="10"/>
  <c r="H6572" i="10"/>
  <c r="J6572" i="10"/>
  <c r="L6572" i="10"/>
  <c r="Q6570" i="10" s="1"/>
  <c r="G6573" i="10"/>
  <c r="H6573" i="10"/>
  <c r="J6573" i="10"/>
  <c r="L6573" i="10"/>
  <c r="R6570" i="10" s="1"/>
  <c r="G6574" i="10"/>
  <c r="H6574" i="10"/>
  <c r="J6574" i="10"/>
  <c r="L6574" i="10"/>
  <c r="G6575" i="10"/>
  <c r="H6575" i="10"/>
  <c r="J6575" i="10"/>
  <c r="K6575" i="10" s="1"/>
  <c r="L6575" i="10"/>
  <c r="G6576" i="10"/>
  <c r="H6576" i="10"/>
  <c r="J6576" i="10"/>
  <c r="L6576" i="10"/>
  <c r="Q6574" i="10" s="1"/>
  <c r="G6577" i="10"/>
  <c r="H6577" i="10"/>
  <c r="J6577" i="10"/>
  <c r="K6577" i="10" s="1"/>
  <c r="O6577" i="10" s="1"/>
  <c r="L6577" i="10"/>
  <c r="R6574" i="10" s="1"/>
  <c r="G6578" i="10"/>
  <c r="H6578" i="10"/>
  <c r="J6578" i="10"/>
  <c r="K6578" i="10" s="1"/>
  <c r="L6578" i="10"/>
  <c r="G6579" i="10"/>
  <c r="H6579" i="10"/>
  <c r="J6579" i="10"/>
  <c r="L6579" i="10"/>
  <c r="G6580" i="10"/>
  <c r="H6580" i="10"/>
  <c r="J6580" i="10"/>
  <c r="L6580" i="10"/>
  <c r="Q6578" i="10" s="1"/>
  <c r="G6581" i="10"/>
  <c r="H6581" i="10"/>
  <c r="J6581" i="10"/>
  <c r="L6581" i="10"/>
  <c r="R6578" i="10" s="1"/>
  <c r="G6582" i="10"/>
  <c r="H6582" i="10"/>
  <c r="J6582" i="10"/>
  <c r="L6582" i="10"/>
  <c r="G6583" i="10"/>
  <c r="H6583" i="10"/>
  <c r="J6583" i="10"/>
  <c r="L6583" i="10"/>
  <c r="G6584" i="10"/>
  <c r="H6584" i="10"/>
  <c r="J6584" i="10"/>
  <c r="K6584" i="10" s="1"/>
  <c r="L6584" i="10"/>
  <c r="Q6582" i="10" s="1"/>
  <c r="G6585" i="10"/>
  <c r="H6585" i="10"/>
  <c r="J6585" i="10"/>
  <c r="K6585" i="10" s="1"/>
  <c r="O6585" i="10" s="1"/>
  <c r="L6585" i="10"/>
  <c r="R6582" i="10" s="1"/>
  <c r="G6586" i="10"/>
  <c r="H6586" i="10"/>
  <c r="J6586" i="10"/>
  <c r="L6586" i="10"/>
  <c r="G6587" i="10"/>
  <c r="H6587" i="10"/>
  <c r="J6587" i="10"/>
  <c r="L6587" i="10"/>
  <c r="G6588" i="10"/>
  <c r="H6588" i="10"/>
  <c r="J6588" i="10"/>
  <c r="K6588" i="10" s="1"/>
  <c r="O6588" i="10" s="1"/>
  <c r="L6588" i="10"/>
  <c r="Q6586" i="10" s="1"/>
  <c r="G6589" i="10"/>
  <c r="H6589" i="10"/>
  <c r="J6589" i="10"/>
  <c r="K6589" i="10" s="1"/>
  <c r="L6589" i="10"/>
  <c r="R6586" i="10" s="1"/>
  <c r="G6590" i="10"/>
  <c r="H6590" i="10"/>
  <c r="J6590" i="10"/>
  <c r="L6590" i="10"/>
  <c r="G6591" i="10"/>
  <c r="H6591" i="10"/>
  <c r="J6591" i="10"/>
  <c r="L6591" i="10"/>
  <c r="G6592" i="10"/>
  <c r="H6592" i="10"/>
  <c r="J6592" i="10"/>
  <c r="L6592" i="10"/>
  <c r="Q6590" i="10" s="1"/>
  <c r="G6593" i="10"/>
  <c r="H6593" i="10"/>
  <c r="J6593" i="10"/>
  <c r="K6593" i="10" s="1"/>
  <c r="L6593" i="10"/>
  <c r="R6590" i="10" s="1"/>
  <c r="G6594" i="10"/>
  <c r="H6594" i="10"/>
  <c r="J6594" i="10"/>
  <c r="K6594" i="10" s="1"/>
  <c r="L6594" i="10"/>
  <c r="G6595" i="10"/>
  <c r="H6595" i="10"/>
  <c r="J6595" i="10"/>
  <c r="L6595" i="10"/>
  <c r="G6596" i="10"/>
  <c r="H6596" i="10"/>
  <c r="J6596" i="10"/>
  <c r="L6596" i="10"/>
  <c r="Q6594" i="10" s="1"/>
  <c r="G6597" i="10"/>
  <c r="H6597" i="10"/>
  <c r="J6597" i="10"/>
  <c r="L6597" i="10"/>
  <c r="R6594" i="10" s="1"/>
  <c r="G6598" i="10"/>
  <c r="H6598" i="10"/>
  <c r="J6598" i="10"/>
  <c r="L6598" i="10"/>
  <c r="G6599" i="10"/>
  <c r="H6599" i="10"/>
  <c r="J6599" i="10"/>
  <c r="L6599" i="10"/>
  <c r="G6600" i="10"/>
  <c r="H6600" i="10"/>
  <c r="J6600" i="10"/>
  <c r="K6600" i="10" s="1"/>
  <c r="M6600" i="10" s="1"/>
  <c r="L6600" i="10"/>
  <c r="Q6598" i="10" s="1"/>
  <c r="G6601" i="10"/>
  <c r="H6601" i="10"/>
  <c r="J6601" i="10"/>
  <c r="K6601" i="10" s="1"/>
  <c r="M6601" i="10" s="1"/>
  <c r="L6601" i="10"/>
  <c r="R6598" i="10" s="1"/>
  <c r="G6602" i="10"/>
  <c r="H6602" i="10"/>
  <c r="J6602" i="10"/>
  <c r="K6602" i="10" s="1"/>
  <c r="L6602" i="10"/>
  <c r="G6603" i="10"/>
  <c r="H6603" i="10"/>
  <c r="J6603" i="10"/>
  <c r="K6603" i="10" s="1"/>
  <c r="L6603" i="10"/>
  <c r="G6604" i="10"/>
  <c r="H6604" i="10"/>
  <c r="J6604" i="10"/>
  <c r="L6604" i="10"/>
  <c r="Q6602" i="10" s="1"/>
  <c r="G6605" i="10"/>
  <c r="H6605" i="10"/>
  <c r="J6605" i="10"/>
  <c r="K6605" i="10" s="1"/>
  <c r="N6605" i="10" s="1"/>
  <c r="L6605" i="10"/>
  <c r="R6602" i="10" s="1"/>
  <c r="G6606" i="10"/>
  <c r="H6606" i="10"/>
  <c r="J6606" i="10"/>
  <c r="L6606" i="10"/>
  <c r="G6607" i="10"/>
  <c r="H6607" i="10"/>
  <c r="J6607" i="10"/>
  <c r="K6607" i="10" s="1"/>
  <c r="O6607" i="10" s="1"/>
  <c r="L6607" i="10"/>
  <c r="G6608" i="10"/>
  <c r="H6608" i="10"/>
  <c r="J6608" i="10"/>
  <c r="K6608" i="10" s="1"/>
  <c r="L6608" i="10"/>
  <c r="Q6606" i="10" s="1"/>
  <c r="G6609" i="10"/>
  <c r="H6609" i="10"/>
  <c r="J6609" i="10"/>
  <c r="K6609" i="10" s="1"/>
  <c r="L6609" i="10"/>
  <c r="R6606" i="10" s="1"/>
  <c r="G6610" i="10"/>
  <c r="H6610" i="10"/>
  <c r="J6610" i="10"/>
  <c r="L6610" i="10"/>
  <c r="G6611" i="10"/>
  <c r="H6611" i="10"/>
  <c r="J6611" i="10"/>
  <c r="K6611" i="10" s="1"/>
  <c r="N6611" i="10" s="1"/>
  <c r="L6611" i="10"/>
  <c r="G6612" i="10"/>
  <c r="H6612" i="10"/>
  <c r="J6612" i="10"/>
  <c r="K6612" i="10" s="1"/>
  <c r="L6612" i="10"/>
  <c r="Q6610" i="10" s="1"/>
  <c r="G6613" i="10"/>
  <c r="H6613" i="10"/>
  <c r="J6613" i="10"/>
  <c r="L6613" i="10"/>
  <c r="R6610" i="10" s="1"/>
  <c r="G6614" i="10"/>
  <c r="H6614" i="10"/>
  <c r="J6614" i="10"/>
  <c r="L6614" i="10"/>
  <c r="G6615" i="10"/>
  <c r="H6615" i="10"/>
  <c r="J6615" i="10"/>
  <c r="L6615" i="10"/>
  <c r="G6616" i="10"/>
  <c r="H6616" i="10"/>
  <c r="J6616" i="10"/>
  <c r="L6616" i="10"/>
  <c r="Q6614" i="10" s="1"/>
  <c r="G6617" i="10"/>
  <c r="H6617" i="10"/>
  <c r="J6617" i="10"/>
  <c r="L6617" i="10"/>
  <c r="R6614" i="10" s="1"/>
  <c r="G6618" i="10"/>
  <c r="H6618" i="10"/>
  <c r="J6618" i="10"/>
  <c r="V6618" i="10" s="1"/>
  <c r="L6618" i="10"/>
  <c r="G6619" i="10"/>
  <c r="H6619" i="10"/>
  <c r="J6619" i="10"/>
  <c r="K6619" i="10" s="1"/>
  <c r="O6619" i="10" s="1"/>
  <c r="L6619" i="10"/>
  <c r="G6620" i="10"/>
  <c r="H6620" i="10"/>
  <c r="J6620" i="10"/>
  <c r="K6620" i="10" s="1"/>
  <c r="M6620" i="10" s="1"/>
  <c r="L6620" i="10"/>
  <c r="Q6618" i="10" s="1"/>
  <c r="G6621" i="10"/>
  <c r="H6621" i="10"/>
  <c r="J6621" i="10"/>
  <c r="L6621" i="10"/>
  <c r="R6618" i="10" s="1"/>
  <c r="G6622" i="10"/>
  <c r="H6622" i="10"/>
  <c r="J6622" i="10"/>
  <c r="L6622" i="10"/>
  <c r="G6623" i="10"/>
  <c r="H6623" i="10"/>
  <c r="J6623" i="10"/>
  <c r="L6623" i="10"/>
  <c r="G6624" i="10"/>
  <c r="H6624" i="10"/>
  <c r="J6624" i="10"/>
  <c r="L6624" i="10"/>
  <c r="Q6622" i="10" s="1"/>
  <c r="G6625" i="10"/>
  <c r="H6625" i="10"/>
  <c r="J6625" i="10"/>
  <c r="K6625" i="10" s="1"/>
  <c r="L6625" i="10"/>
  <c r="R6622" i="10" s="1"/>
  <c r="G6626" i="10"/>
  <c r="H6626" i="10"/>
  <c r="J6626" i="10"/>
  <c r="V6626" i="10" s="1"/>
  <c r="L6626" i="10"/>
  <c r="G6627" i="10"/>
  <c r="H6627" i="10"/>
  <c r="J6627" i="10"/>
  <c r="K6627" i="10" s="1"/>
  <c r="O6627" i="10" s="1"/>
  <c r="L6627" i="10"/>
  <c r="G6628" i="10"/>
  <c r="H6628" i="10"/>
  <c r="J6628" i="10"/>
  <c r="K6628" i="10" s="1"/>
  <c r="M6628" i="10" s="1"/>
  <c r="L6628" i="10"/>
  <c r="Q6626" i="10" s="1"/>
  <c r="G6629" i="10"/>
  <c r="H6629" i="10"/>
  <c r="J6629" i="10"/>
  <c r="K6629" i="10" s="1"/>
  <c r="N6629" i="10" s="1"/>
  <c r="L6629" i="10"/>
  <c r="R6626" i="10" s="1"/>
  <c r="G6630" i="10"/>
  <c r="H6630" i="10"/>
  <c r="J6630" i="10"/>
  <c r="V6630" i="10" s="1"/>
  <c r="L6630" i="10"/>
  <c r="G6631" i="10"/>
  <c r="H6631" i="10"/>
  <c r="J6631" i="10"/>
  <c r="K6631" i="10" s="1"/>
  <c r="M6631" i="10" s="1"/>
  <c r="L6631" i="10"/>
  <c r="G6632" i="10"/>
  <c r="H6632" i="10"/>
  <c r="J6632" i="10"/>
  <c r="K6632" i="10" s="1"/>
  <c r="O6632" i="10" s="1"/>
  <c r="L6632" i="10"/>
  <c r="Q6630" i="10" s="1"/>
  <c r="G6633" i="10"/>
  <c r="H6633" i="10"/>
  <c r="J6633" i="10"/>
  <c r="K6633" i="10" s="1"/>
  <c r="M6633" i="10" s="1"/>
  <c r="L6633" i="10"/>
  <c r="R6630" i="10" s="1"/>
  <c r="G6634" i="10"/>
  <c r="H6634" i="10"/>
  <c r="J6634" i="10"/>
  <c r="L6634" i="10"/>
  <c r="G6635" i="10"/>
  <c r="H6635" i="10"/>
  <c r="J6635" i="10"/>
  <c r="L6635" i="10"/>
  <c r="G6636" i="10"/>
  <c r="H6636" i="10"/>
  <c r="J6636" i="10"/>
  <c r="K6636" i="10" s="1"/>
  <c r="L6636" i="10"/>
  <c r="Q6634" i="10" s="1"/>
  <c r="G6637" i="10"/>
  <c r="H6637" i="10"/>
  <c r="J6637" i="10"/>
  <c r="K6637" i="10" s="1"/>
  <c r="O6637" i="10" s="1"/>
  <c r="L6637" i="10"/>
  <c r="R6634" i="10" s="1"/>
  <c r="G6638" i="10"/>
  <c r="H6638" i="10"/>
  <c r="J6638" i="10"/>
  <c r="K6638" i="10" s="1"/>
  <c r="L6638" i="10"/>
  <c r="G6639" i="10"/>
  <c r="H6639" i="10"/>
  <c r="J6639" i="10"/>
  <c r="K6639" i="10" s="1"/>
  <c r="M6639" i="10" s="1"/>
  <c r="L6639" i="10"/>
  <c r="G6640" i="10"/>
  <c r="H6640" i="10"/>
  <c r="J6640" i="10"/>
  <c r="K6640" i="10" s="1"/>
  <c r="O6640" i="10" s="1"/>
  <c r="L6640" i="10"/>
  <c r="Q6638" i="10" s="1"/>
  <c r="G6641" i="10"/>
  <c r="H6641" i="10"/>
  <c r="J6641" i="10"/>
  <c r="K6641" i="10" s="1"/>
  <c r="O6641" i="10" s="1"/>
  <c r="L6641" i="10"/>
  <c r="R6638" i="10" s="1"/>
  <c r="G6642" i="10"/>
  <c r="H6642" i="10"/>
  <c r="J6642" i="10"/>
  <c r="L6642" i="10"/>
  <c r="G6643" i="10"/>
  <c r="H6643" i="10"/>
  <c r="J6643" i="10"/>
  <c r="L6643" i="10"/>
  <c r="G6644" i="10"/>
  <c r="H6644" i="10"/>
  <c r="J6644" i="10"/>
  <c r="L6644" i="10"/>
  <c r="Q6642" i="10" s="1"/>
  <c r="G6645" i="10"/>
  <c r="H6645" i="10"/>
  <c r="J6645" i="10"/>
  <c r="L6645" i="10"/>
  <c r="R6642" i="10" s="1"/>
  <c r="G6646" i="10"/>
  <c r="H6646" i="10"/>
  <c r="J6646" i="10"/>
  <c r="V6646" i="10" s="1"/>
  <c r="L6646" i="10"/>
  <c r="G6647" i="10"/>
  <c r="H6647" i="10"/>
  <c r="J6647" i="10"/>
  <c r="K6647" i="10" s="1"/>
  <c r="L6647" i="10"/>
  <c r="G6648" i="10"/>
  <c r="H6648" i="10"/>
  <c r="J6648" i="10"/>
  <c r="K6648" i="10" s="1"/>
  <c r="M6648" i="10" s="1"/>
  <c r="L6648" i="10"/>
  <c r="Q6646" i="10" s="1"/>
  <c r="G6649" i="10"/>
  <c r="H6649" i="10"/>
  <c r="J6649" i="10"/>
  <c r="K6649" i="10" s="1"/>
  <c r="M6649" i="10" s="1"/>
  <c r="L6649" i="10"/>
  <c r="R6646" i="10" s="1"/>
  <c r="G6650" i="10"/>
  <c r="H6650" i="10"/>
  <c r="J6650" i="10"/>
  <c r="L6650" i="10"/>
  <c r="G6651" i="10"/>
  <c r="H6651" i="10"/>
  <c r="J6651" i="10"/>
  <c r="L6651" i="10"/>
  <c r="G6652" i="10"/>
  <c r="H6652" i="10"/>
  <c r="J6652" i="10"/>
  <c r="K6652" i="10" s="1"/>
  <c r="N6652" i="10" s="1"/>
  <c r="L6652" i="10"/>
  <c r="Q6650" i="10" s="1"/>
  <c r="G6653" i="10"/>
  <c r="H6653" i="10"/>
  <c r="J6653" i="10"/>
  <c r="K6653" i="10" s="1"/>
  <c r="L6653" i="10"/>
  <c r="R6650" i="10" s="1"/>
  <c r="G6654" i="10"/>
  <c r="H6654" i="10"/>
  <c r="J6654" i="10"/>
  <c r="L6654" i="10"/>
  <c r="G6655" i="10"/>
  <c r="H6655" i="10"/>
  <c r="J6655" i="10"/>
  <c r="L6655" i="10"/>
  <c r="G6656" i="10"/>
  <c r="H6656" i="10"/>
  <c r="J6656" i="10"/>
  <c r="K6656" i="10" s="1"/>
  <c r="M6656" i="10" s="1"/>
  <c r="L6656" i="10"/>
  <c r="Q6654" i="10" s="1"/>
  <c r="G6657" i="10"/>
  <c r="H6657" i="10"/>
  <c r="J6657" i="10"/>
  <c r="L6657" i="10"/>
  <c r="R6654" i="10" s="1"/>
  <c r="G6658" i="10"/>
  <c r="H6658" i="10"/>
  <c r="J6658" i="10"/>
  <c r="K6658" i="10" s="1"/>
  <c r="L6658" i="10"/>
  <c r="G6659" i="10"/>
  <c r="H6659" i="10"/>
  <c r="J6659" i="10"/>
  <c r="L6659" i="10"/>
  <c r="G6660" i="10"/>
  <c r="H6660" i="10"/>
  <c r="J6660" i="10"/>
  <c r="L6660" i="10"/>
  <c r="Q6658" i="10" s="1"/>
  <c r="G6661" i="10"/>
  <c r="H6661" i="10"/>
  <c r="J6661" i="10"/>
  <c r="L6661" i="10"/>
  <c r="R6658" i="10" s="1"/>
  <c r="G6662" i="10"/>
  <c r="H6662" i="10"/>
  <c r="J6662" i="10"/>
  <c r="V6662" i="10" s="1"/>
  <c r="L6662" i="10"/>
  <c r="G6663" i="10"/>
  <c r="H6663" i="10"/>
  <c r="J6663" i="10"/>
  <c r="L6663" i="10"/>
  <c r="G6664" i="10"/>
  <c r="H6664" i="10"/>
  <c r="J6664" i="10"/>
  <c r="K6664" i="10" s="1"/>
  <c r="L6664" i="10"/>
  <c r="Q6662" i="10" s="1"/>
  <c r="G6665" i="10"/>
  <c r="H6665" i="10"/>
  <c r="J6665" i="10"/>
  <c r="K6665" i="10" s="1"/>
  <c r="M6665" i="10" s="1"/>
  <c r="L6665" i="10"/>
  <c r="R6662" i="10" s="1"/>
  <c r="G6666" i="10"/>
  <c r="H6666" i="10"/>
  <c r="J6666" i="10"/>
  <c r="V6666" i="10" s="1"/>
  <c r="L6666" i="10"/>
  <c r="G6667" i="10"/>
  <c r="H6667" i="10"/>
  <c r="J6667" i="10"/>
  <c r="L6667" i="10"/>
  <c r="G6668" i="10"/>
  <c r="H6668" i="10"/>
  <c r="J6668" i="10"/>
  <c r="L6668" i="10"/>
  <c r="Q6666" i="10" s="1"/>
  <c r="G6669" i="10"/>
  <c r="H6669" i="10"/>
  <c r="J6669" i="10"/>
  <c r="K6669" i="10" s="1"/>
  <c r="O6669" i="10" s="1"/>
  <c r="L6669" i="10"/>
  <c r="R6666" i="10" s="1"/>
  <c r="G6670" i="10"/>
  <c r="H6670" i="10"/>
  <c r="J6670" i="10"/>
  <c r="L6670" i="10"/>
  <c r="G6671" i="10"/>
  <c r="H6671" i="10"/>
  <c r="J6671" i="10"/>
  <c r="K6671" i="10" s="1"/>
  <c r="M6671" i="10" s="1"/>
  <c r="L6671" i="10"/>
  <c r="G6672" i="10"/>
  <c r="H6672" i="10"/>
  <c r="J6672" i="10"/>
  <c r="K6672" i="10" s="1"/>
  <c r="N6672" i="10" s="1"/>
  <c r="L6672" i="10"/>
  <c r="Q6670" i="10" s="1"/>
  <c r="G6673" i="10"/>
  <c r="H6673" i="10"/>
  <c r="J6673" i="10"/>
  <c r="K6673" i="10" s="1"/>
  <c r="M6673" i="10" s="1"/>
  <c r="L6673" i="10"/>
  <c r="R6670" i="10" s="1"/>
  <c r="G6674" i="10"/>
  <c r="H6674" i="10"/>
  <c r="J6674" i="10"/>
  <c r="V6674" i="10" s="1"/>
  <c r="L6674" i="10"/>
  <c r="G6675" i="10"/>
  <c r="H6675" i="10"/>
  <c r="J6675" i="10"/>
  <c r="K6675" i="10" s="1"/>
  <c r="M6675" i="10" s="1"/>
  <c r="L6675" i="10"/>
  <c r="G6676" i="10"/>
  <c r="H6676" i="10"/>
  <c r="J6676" i="10"/>
  <c r="K6676" i="10" s="1"/>
  <c r="M6676" i="10" s="1"/>
  <c r="L6676" i="10"/>
  <c r="Q6674" i="10" s="1"/>
  <c r="G6677" i="10"/>
  <c r="H6677" i="10"/>
  <c r="J6677" i="10"/>
  <c r="L6677" i="10"/>
  <c r="R6674" i="10" s="1"/>
  <c r="G6678" i="10"/>
  <c r="H6678" i="10"/>
  <c r="J6678" i="10"/>
  <c r="K6678" i="10" s="1"/>
  <c r="L6678" i="10"/>
  <c r="G6679" i="10"/>
  <c r="H6679" i="10"/>
  <c r="J6679" i="10"/>
  <c r="K6679" i="10" s="1"/>
  <c r="L6679" i="10"/>
  <c r="G6680" i="10"/>
  <c r="H6680" i="10"/>
  <c r="J6680" i="10"/>
  <c r="L6680" i="10"/>
  <c r="Q6678" i="10" s="1"/>
  <c r="G6681" i="10"/>
  <c r="H6681" i="10"/>
  <c r="J6681" i="10"/>
  <c r="K6681" i="10" s="1"/>
  <c r="M6681" i="10" s="1"/>
  <c r="L6681" i="10"/>
  <c r="R6678" i="10" s="1"/>
  <c r="G6682" i="10"/>
  <c r="H6682" i="10"/>
  <c r="J6682" i="10"/>
  <c r="V6682" i="10" s="1"/>
  <c r="L6682" i="10"/>
  <c r="G6683" i="10"/>
  <c r="H6683" i="10"/>
  <c r="J6683" i="10"/>
  <c r="K6683" i="10" s="1"/>
  <c r="L6683" i="10"/>
  <c r="G6684" i="10"/>
  <c r="H6684" i="10"/>
  <c r="J6684" i="10"/>
  <c r="K6684" i="10" s="1"/>
  <c r="M6684" i="10" s="1"/>
  <c r="L6684" i="10"/>
  <c r="Q6682" i="10" s="1"/>
  <c r="G6685" i="10"/>
  <c r="H6685" i="10"/>
  <c r="J6685" i="10"/>
  <c r="L6685" i="10"/>
  <c r="R6682" i="10" s="1"/>
  <c r="G6686" i="10"/>
  <c r="H6686" i="10"/>
  <c r="J6686" i="10"/>
  <c r="L6686" i="10"/>
  <c r="G6687" i="10"/>
  <c r="H6687" i="10"/>
  <c r="J6687" i="10"/>
  <c r="L6687" i="10"/>
  <c r="G6688" i="10"/>
  <c r="H6688" i="10"/>
  <c r="J6688" i="10"/>
  <c r="K6688" i="10" s="1"/>
  <c r="O6688" i="10" s="1"/>
  <c r="L6688" i="10"/>
  <c r="Q6686" i="10" s="1"/>
  <c r="G6689" i="10"/>
  <c r="H6689" i="10"/>
  <c r="J6689" i="10"/>
  <c r="K6689" i="10" s="1"/>
  <c r="O6689" i="10" s="1"/>
  <c r="L6689" i="10"/>
  <c r="R6686" i="10" s="1"/>
  <c r="G6690" i="10"/>
  <c r="H6690" i="10"/>
  <c r="J6690" i="10"/>
  <c r="V6690" i="10" s="1"/>
  <c r="L6690" i="10"/>
  <c r="G6691" i="10"/>
  <c r="H6691" i="10"/>
  <c r="J6691" i="10"/>
  <c r="L6691" i="10"/>
  <c r="G6692" i="10"/>
  <c r="H6692" i="10"/>
  <c r="J6692" i="10"/>
  <c r="K6692" i="10" s="1"/>
  <c r="M6692" i="10" s="1"/>
  <c r="L6692" i="10"/>
  <c r="Q6690" i="10" s="1"/>
  <c r="G6693" i="10"/>
  <c r="H6693" i="10"/>
  <c r="J6693" i="10"/>
  <c r="K6693" i="10" s="1"/>
  <c r="O6693" i="10" s="1"/>
  <c r="L6693" i="10"/>
  <c r="R6690" i="10" s="1"/>
  <c r="G6694" i="10"/>
  <c r="H6694" i="10"/>
  <c r="J6694" i="10"/>
  <c r="V6694" i="10" s="1"/>
  <c r="L6694" i="10"/>
  <c r="G6695" i="10"/>
  <c r="H6695" i="10"/>
  <c r="J6695" i="10"/>
  <c r="K6695" i="10" s="1"/>
  <c r="M6695" i="10" s="1"/>
  <c r="L6695" i="10"/>
  <c r="G6696" i="10"/>
  <c r="H6696" i="10"/>
  <c r="J6696" i="10"/>
  <c r="K6696" i="10" s="1"/>
  <c r="L6696" i="10"/>
  <c r="Q6694" i="10" s="1"/>
  <c r="G6697" i="10"/>
  <c r="H6697" i="10"/>
  <c r="J6697" i="10"/>
  <c r="K6697" i="10" s="1"/>
  <c r="M6697" i="10" s="1"/>
  <c r="L6697" i="10"/>
  <c r="R6694" i="10" s="1"/>
  <c r="G6698" i="10"/>
  <c r="H6698" i="10"/>
  <c r="J6698" i="10"/>
  <c r="V6698" i="10" s="1"/>
  <c r="L6698" i="10"/>
  <c r="G6699" i="10"/>
  <c r="H6699" i="10"/>
  <c r="J6699" i="10"/>
  <c r="L6699" i="10"/>
  <c r="G6700" i="10"/>
  <c r="H6700" i="10"/>
  <c r="J6700" i="10"/>
  <c r="K6700" i="10" s="1"/>
  <c r="M6700" i="10" s="1"/>
  <c r="L6700" i="10"/>
  <c r="Q6698" i="10" s="1"/>
  <c r="G6701" i="10"/>
  <c r="H6701" i="10"/>
  <c r="J6701" i="10"/>
  <c r="L6701" i="10"/>
  <c r="R6698" i="10" s="1"/>
  <c r="G6702" i="10"/>
  <c r="H6702" i="10"/>
  <c r="J6702" i="10"/>
  <c r="L6702" i="10"/>
  <c r="G6703" i="10"/>
  <c r="H6703" i="10"/>
  <c r="J6703" i="10"/>
  <c r="L6703" i="10"/>
  <c r="G6704" i="10"/>
  <c r="H6704" i="10"/>
  <c r="J6704" i="10"/>
  <c r="L6704" i="10"/>
  <c r="Q6702" i="10" s="1"/>
  <c r="G6705" i="10"/>
  <c r="H6705" i="10"/>
  <c r="J6705" i="10"/>
  <c r="K6705" i="10" s="1"/>
  <c r="L6705" i="10"/>
  <c r="R6702" i="10" s="1"/>
  <c r="G6706" i="10"/>
  <c r="H6706" i="10"/>
  <c r="J6706" i="10"/>
  <c r="L6706" i="10"/>
  <c r="G6707" i="10"/>
  <c r="H6707" i="10"/>
  <c r="J6707" i="10"/>
  <c r="L6707" i="10"/>
  <c r="G6708" i="10"/>
  <c r="H6708" i="10"/>
  <c r="J6708" i="10"/>
  <c r="K6708" i="10" s="1"/>
  <c r="M6708" i="10" s="1"/>
  <c r="L6708" i="10"/>
  <c r="Q6706" i="10" s="1"/>
  <c r="G6709" i="10"/>
  <c r="H6709" i="10"/>
  <c r="J6709" i="10"/>
  <c r="L6709" i="10"/>
  <c r="R6706" i="10" s="1"/>
  <c r="G6710" i="10"/>
  <c r="H6710" i="10"/>
  <c r="J6710" i="10"/>
  <c r="V6710" i="10" s="1"/>
  <c r="L6710" i="10"/>
  <c r="G6711" i="10"/>
  <c r="H6711" i="10"/>
  <c r="J6711" i="10"/>
  <c r="L6711" i="10"/>
  <c r="G6712" i="10"/>
  <c r="H6712" i="10"/>
  <c r="J6712" i="10"/>
  <c r="L6712" i="10"/>
  <c r="Q6710" i="10" s="1"/>
  <c r="G6713" i="10"/>
  <c r="H6713" i="10"/>
  <c r="J6713" i="10"/>
  <c r="L6713" i="10"/>
  <c r="R6710" i="10" s="1"/>
  <c r="G6714" i="10"/>
  <c r="H6714" i="10"/>
  <c r="J6714" i="10"/>
  <c r="L6714" i="10"/>
  <c r="G6715" i="10"/>
  <c r="H6715" i="10"/>
  <c r="J6715" i="10"/>
  <c r="L6715" i="10"/>
  <c r="G6716" i="10"/>
  <c r="H6716" i="10"/>
  <c r="J6716" i="10"/>
  <c r="K6716" i="10" s="1"/>
  <c r="L6716" i="10"/>
  <c r="Q6714" i="10" s="1"/>
  <c r="G6717" i="10"/>
  <c r="H6717" i="10"/>
  <c r="J6717" i="10"/>
  <c r="K6717" i="10" s="1"/>
  <c r="N6717" i="10" s="1"/>
  <c r="L6717" i="10"/>
  <c r="R6714" i="10" s="1"/>
  <c r="G6718" i="10"/>
  <c r="H6718" i="10"/>
  <c r="J6718" i="10"/>
  <c r="L6718" i="10"/>
  <c r="G6719" i="10"/>
  <c r="H6719" i="10"/>
  <c r="J6719" i="10"/>
  <c r="L6719" i="10"/>
  <c r="G6720" i="10"/>
  <c r="H6720" i="10"/>
  <c r="J6720" i="10"/>
  <c r="K6720" i="10" s="1"/>
  <c r="O6720" i="10" s="1"/>
  <c r="L6720" i="10"/>
  <c r="Q6718" i="10" s="1"/>
  <c r="G6721" i="10"/>
  <c r="H6721" i="10"/>
  <c r="J6721" i="10"/>
  <c r="K6721" i="10" s="1"/>
  <c r="M6721" i="10" s="1"/>
  <c r="L6721" i="10"/>
  <c r="R6718" i="10" s="1"/>
  <c r="G6722" i="10"/>
  <c r="H6722" i="10"/>
  <c r="J6722" i="10"/>
  <c r="L6722" i="10"/>
  <c r="G6723" i="10"/>
  <c r="H6723" i="10"/>
  <c r="J6723" i="10"/>
  <c r="K6723" i="10" s="1"/>
  <c r="L6723" i="10"/>
  <c r="G6724" i="10"/>
  <c r="H6724" i="10"/>
  <c r="J6724" i="10"/>
  <c r="L6724" i="10"/>
  <c r="Q6722" i="10" s="1"/>
  <c r="G6725" i="10"/>
  <c r="H6725" i="10"/>
  <c r="J6725" i="10"/>
  <c r="K6725" i="10" s="1"/>
  <c r="L6725" i="10"/>
  <c r="R6722" i="10" s="1"/>
  <c r="G6726" i="10"/>
  <c r="H6726" i="10"/>
  <c r="J6726" i="10"/>
  <c r="L6726" i="10"/>
  <c r="G6727" i="10"/>
  <c r="H6727" i="10"/>
  <c r="J6727" i="10"/>
  <c r="K6727" i="10" s="1"/>
  <c r="M6727" i="10" s="1"/>
  <c r="L6727" i="10"/>
  <c r="G6728" i="10"/>
  <c r="H6728" i="10"/>
  <c r="J6728" i="10"/>
  <c r="K6728" i="10" s="1"/>
  <c r="O6728" i="10" s="1"/>
  <c r="L6728" i="10"/>
  <c r="Q6726" i="10" s="1"/>
  <c r="G6729" i="10"/>
  <c r="H6729" i="10"/>
  <c r="J6729" i="10"/>
  <c r="K6729" i="10" s="1"/>
  <c r="L6729" i="10"/>
  <c r="R6726" i="10" s="1"/>
  <c r="G6730" i="10"/>
  <c r="H6730" i="10"/>
  <c r="J6730" i="10"/>
  <c r="L6730" i="10"/>
  <c r="G6731" i="10"/>
  <c r="H6731" i="10"/>
  <c r="J6731" i="10"/>
  <c r="L6731" i="10"/>
  <c r="G6732" i="10"/>
  <c r="H6732" i="10"/>
  <c r="J6732" i="10"/>
  <c r="K6732" i="10" s="1"/>
  <c r="M6732" i="10" s="1"/>
  <c r="L6732" i="10"/>
  <c r="Q6730" i="10" s="1"/>
  <c r="G6733" i="10"/>
  <c r="H6733" i="10"/>
  <c r="J6733" i="10"/>
  <c r="K6733" i="10" s="1"/>
  <c r="M6733" i="10" s="1"/>
  <c r="L6733" i="10"/>
  <c r="R6730" i="10" s="1"/>
  <c r="G6734" i="10"/>
  <c r="H6734" i="10"/>
  <c r="J6734" i="10"/>
  <c r="K6734" i="10" s="1"/>
  <c r="L6734" i="10"/>
  <c r="G6735" i="10"/>
  <c r="H6735" i="10"/>
  <c r="J6735" i="10"/>
  <c r="L6735" i="10"/>
  <c r="G6736" i="10"/>
  <c r="H6736" i="10"/>
  <c r="J6736" i="10"/>
  <c r="L6736" i="10"/>
  <c r="Q6734" i="10" s="1"/>
  <c r="G6737" i="10"/>
  <c r="H6737" i="10"/>
  <c r="J6737" i="10"/>
  <c r="L6737" i="10"/>
  <c r="R6734" i="10" s="1"/>
  <c r="G6738" i="10"/>
  <c r="H6738" i="10"/>
  <c r="J6738" i="10"/>
  <c r="L6738" i="10"/>
  <c r="G6739" i="10"/>
  <c r="H6739" i="10"/>
  <c r="J6739" i="10"/>
  <c r="K6739" i="10" s="1"/>
  <c r="M6739" i="10" s="1"/>
  <c r="L6739" i="10"/>
  <c r="G6740" i="10"/>
  <c r="H6740" i="10"/>
  <c r="J6740" i="10"/>
  <c r="K6740" i="10" s="1"/>
  <c r="M6740" i="10" s="1"/>
  <c r="L6740" i="10"/>
  <c r="Q6738" i="10" s="1"/>
  <c r="G6741" i="10"/>
  <c r="H6741" i="10"/>
  <c r="J6741" i="10"/>
  <c r="L6741" i="10"/>
  <c r="R6738" i="10" s="1"/>
  <c r="G6742" i="10"/>
  <c r="H6742" i="10"/>
  <c r="J6742" i="10"/>
  <c r="V6742" i="10" s="1"/>
  <c r="L6742" i="10"/>
  <c r="G6743" i="10"/>
  <c r="H6743" i="10"/>
  <c r="J6743" i="10"/>
  <c r="L6743" i="10"/>
  <c r="G6744" i="10"/>
  <c r="H6744" i="10"/>
  <c r="J6744" i="10"/>
  <c r="L6744" i="10"/>
  <c r="Q6742" i="10" s="1"/>
  <c r="G6745" i="10"/>
  <c r="H6745" i="10"/>
  <c r="J6745" i="10"/>
  <c r="L6745" i="10"/>
  <c r="R6742" i="10" s="1"/>
  <c r="G6746" i="10"/>
  <c r="H6746" i="10"/>
  <c r="J6746" i="10"/>
  <c r="L6746" i="10"/>
  <c r="G6747" i="10"/>
  <c r="H6747" i="10"/>
  <c r="J6747" i="10"/>
  <c r="L6747" i="10"/>
  <c r="G6748" i="10"/>
  <c r="H6748" i="10"/>
  <c r="J6748" i="10"/>
  <c r="K6748" i="10" s="1"/>
  <c r="M6748" i="10" s="1"/>
  <c r="L6748" i="10"/>
  <c r="Q6746" i="10" s="1"/>
  <c r="G6749" i="10"/>
  <c r="H6749" i="10"/>
  <c r="J6749" i="10"/>
  <c r="L6749" i="10"/>
  <c r="R6746" i="10" s="1"/>
  <c r="G6750" i="10"/>
  <c r="H6750" i="10"/>
  <c r="J6750" i="10"/>
  <c r="L6750" i="10"/>
  <c r="G6751" i="10"/>
  <c r="H6751" i="10"/>
  <c r="J6751" i="10"/>
  <c r="L6751" i="10"/>
  <c r="G6752" i="10"/>
  <c r="H6752" i="10"/>
  <c r="J6752" i="10"/>
  <c r="K6752" i="10" s="1"/>
  <c r="O6752" i="10" s="1"/>
  <c r="L6752" i="10"/>
  <c r="Q6750" i="10" s="1"/>
  <c r="G6753" i="10"/>
  <c r="H6753" i="10"/>
  <c r="J6753" i="10"/>
  <c r="K6753" i="10" s="1"/>
  <c r="L6753" i="10"/>
  <c r="R6750" i="10" s="1"/>
  <c r="G6754" i="10"/>
  <c r="H6754" i="10"/>
  <c r="J6754" i="10"/>
  <c r="L6754" i="10"/>
  <c r="G6755" i="10"/>
  <c r="H6755" i="10"/>
  <c r="J6755" i="10"/>
  <c r="L6755" i="10"/>
  <c r="G6756" i="10"/>
  <c r="H6756" i="10"/>
  <c r="J6756" i="10"/>
  <c r="L6756" i="10"/>
  <c r="Q6754" i="10" s="1"/>
  <c r="G6757" i="10"/>
  <c r="H6757" i="10"/>
  <c r="J6757" i="10"/>
  <c r="L6757" i="10"/>
  <c r="R6754" i="10" s="1"/>
  <c r="G6758" i="10"/>
  <c r="H6758" i="10"/>
  <c r="J6758" i="10"/>
  <c r="V6758" i="10" s="1"/>
  <c r="L6758" i="10"/>
  <c r="G6759" i="10"/>
  <c r="H6759" i="10"/>
  <c r="J6759" i="10"/>
  <c r="L6759" i="10"/>
  <c r="G6760" i="10"/>
  <c r="H6760" i="10"/>
  <c r="J6760" i="10"/>
  <c r="K6760" i="10" s="1"/>
  <c r="L6760" i="10"/>
  <c r="Q6758" i="10" s="1"/>
  <c r="G6761" i="10"/>
  <c r="H6761" i="10"/>
  <c r="J6761" i="10"/>
  <c r="L6761" i="10"/>
  <c r="R6758" i="10" s="1"/>
  <c r="G6762" i="10"/>
  <c r="H6762" i="10"/>
  <c r="J6762" i="10"/>
  <c r="L6762" i="10"/>
  <c r="G6763" i="10"/>
  <c r="H6763" i="10"/>
  <c r="J6763" i="10"/>
  <c r="L6763" i="10"/>
  <c r="G6764" i="10"/>
  <c r="H6764" i="10"/>
  <c r="J6764" i="10"/>
  <c r="L6764" i="10"/>
  <c r="Q6762" i="10" s="1"/>
  <c r="G6765" i="10"/>
  <c r="H6765" i="10"/>
  <c r="J6765" i="10"/>
  <c r="K6765" i="10" s="1"/>
  <c r="M6765" i="10" s="1"/>
  <c r="L6765" i="10"/>
  <c r="R6762" i="10" s="1"/>
  <c r="G6766" i="10"/>
  <c r="H6766" i="10"/>
  <c r="J6766" i="10"/>
  <c r="L6766" i="10"/>
  <c r="G6767" i="10"/>
  <c r="H6767" i="10"/>
  <c r="J6767" i="10"/>
  <c r="K6767" i="10" s="1"/>
  <c r="L6767" i="10"/>
  <c r="G6768" i="10"/>
  <c r="H6768" i="10"/>
  <c r="J6768" i="10"/>
  <c r="L6768" i="10"/>
  <c r="Q6766" i="10" s="1"/>
  <c r="G6769" i="10"/>
  <c r="H6769" i="10"/>
  <c r="J6769" i="10"/>
  <c r="K6769" i="10" s="1"/>
  <c r="M6769" i="10" s="1"/>
  <c r="L6769" i="10"/>
  <c r="R6766" i="10" s="1"/>
  <c r="G6770" i="10"/>
  <c r="H6770" i="10"/>
  <c r="J6770" i="10"/>
  <c r="L6770" i="10"/>
  <c r="G6771" i="10"/>
  <c r="H6771" i="10"/>
  <c r="J6771" i="10"/>
  <c r="K6771" i="10" s="1"/>
  <c r="N6771" i="10" s="1"/>
  <c r="L6771" i="10"/>
  <c r="G6772" i="10"/>
  <c r="H6772" i="10"/>
  <c r="J6772" i="10"/>
  <c r="K6772" i="10" s="1"/>
  <c r="M6772" i="10" s="1"/>
  <c r="L6772" i="10"/>
  <c r="Q6770" i="10" s="1"/>
  <c r="G6773" i="10"/>
  <c r="H6773" i="10"/>
  <c r="J6773" i="10"/>
  <c r="L6773" i="10"/>
  <c r="R6770" i="10" s="1"/>
  <c r="G6774" i="10"/>
  <c r="H6774" i="10"/>
  <c r="J6774" i="10"/>
  <c r="K6774" i="10" s="1"/>
  <c r="L6774" i="10"/>
  <c r="G6775" i="10"/>
  <c r="H6775" i="10"/>
  <c r="J6775" i="10"/>
  <c r="L6775" i="10"/>
  <c r="G6776" i="10"/>
  <c r="H6776" i="10"/>
  <c r="J6776" i="10"/>
  <c r="K6776" i="10" s="1"/>
  <c r="L6776" i="10"/>
  <c r="Q6774" i="10" s="1"/>
  <c r="G6777" i="10"/>
  <c r="H6777" i="10"/>
  <c r="J6777" i="10"/>
  <c r="L6777" i="10"/>
  <c r="R6774" i="10" s="1"/>
  <c r="G6778" i="10"/>
  <c r="H6778" i="10"/>
  <c r="J6778" i="10"/>
  <c r="L6778" i="10"/>
  <c r="G6779" i="10"/>
  <c r="H6779" i="10"/>
  <c r="J6779" i="10"/>
  <c r="L6779" i="10"/>
  <c r="G6780" i="10"/>
  <c r="H6780" i="10"/>
  <c r="J6780" i="10"/>
  <c r="K6780" i="10" s="1"/>
  <c r="N6780" i="10" s="1"/>
  <c r="L6780" i="10"/>
  <c r="Q6778" i="10" s="1"/>
  <c r="G6781" i="10"/>
  <c r="H6781" i="10"/>
  <c r="J6781" i="10"/>
  <c r="K6781" i="10"/>
  <c r="N6781" i="10" s="1"/>
  <c r="L6781" i="10"/>
  <c r="R6778" i="10" s="1"/>
  <c r="G6782" i="10"/>
  <c r="H6782" i="10"/>
  <c r="J6782" i="10"/>
  <c r="K6782" i="10" s="1"/>
  <c r="L6782" i="10"/>
  <c r="G6783" i="10"/>
  <c r="H6783" i="10"/>
  <c r="J6783" i="10"/>
  <c r="L6783" i="10"/>
  <c r="G6784" i="10"/>
  <c r="H6784" i="10"/>
  <c r="J6784" i="10"/>
  <c r="K6784" i="10" s="1"/>
  <c r="O6784" i="10" s="1"/>
  <c r="L6784" i="10"/>
  <c r="Q6782" i="10" s="1"/>
  <c r="G6785" i="10"/>
  <c r="H6785" i="10"/>
  <c r="J6785" i="10"/>
  <c r="K6785" i="10" s="1"/>
  <c r="M6785" i="10" s="1"/>
  <c r="L6785" i="10"/>
  <c r="R6782" i="10" s="1"/>
  <c r="G6786" i="10"/>
  <c r="H6786" i="10"/>
  <c r="J6786" i="10"/>
  <c r="L6786" i="10"/>
  <c r="G6787" i="10"/>
  <c r="H6787" i="10"/>
  <c r="J6787" i="10"/>
  <c r="K6787" i="10" s="1"/>
  <c r="L6787" i="10"/>
  <c r="G6788" i="10"/>
  <c r="H6788" i="10"/>
  <c r="J6788" i="10"/>
  <c r="L6788" i="10"/>
  <c r="Q6786" i="10" s="1"/>
  <c r="G6789" i="10"/>
  <c r="H6789" i="10"/>
  <c r="J6789" i="10"/>
  <c r="K6789" i="10" s="1"/>
  <c r="L6789" i="10"/>
  <c r="R6786" i="10" s="1"/>
  <c r="G6790" i="10"/>
  <c r="H6790" i="10"/>
  <c r="J6790" i="10"/>
  <c r="K6790" i="10" s="1"/>
  <c r="L6790" i="10"/>
  <c r="G6791" i="10"/>
  <c r="H6791" i="10"/>
  <c r="J6791" i="10"/>
  <c r="K6791" i="10"/>
  <c r="M6791" i="10" s="1"/>
  <c r="L6791" i="10"/>
  <c r="G6792" i="10"/>
  <c r="H6792" i="10"/>
  <c r="J6792" i="10"/>
  <c r="K6792" i="10" s="1"/>
  <c r="O6792" i="10" s="1"/>
  <c r="L6792" i="10"/>
  <c r="Q6790" i="10" s="1"/>
  <c r="G6793" i="10"/>
  <c r="H6793" i="10"/>
  <c r="J6793" i="10"/>
  <c r="K6793" i="10" s="1"/>
  <c r="L6793" i="10"/>
  <c r="R6790" i="10" s="1"/>
  <c r="G6794" i="10"/>
  <c r="H6794" i="10"/>
  <c r="J6794" i="10"/>
  <c r="L6794" i="10"/>
  <c r="G6795" i="10"/>
  <c r="H6795" i="10"/>
  <c r="J6795" i="10"/>
  <c r="K6795" i="10" s="1"/>
  <c r="N6795" i="10" s="1"/>
  <c r="L6795" i="10"/>
  <c r="G6796" i="10"/>
  <c r="H6796" i="10"/>
  <c r="J6796" i="10"/>
  <c r="K6796" i="10" s="1"/>
  <c r="N6796" i="10" s="1"/>
  <c r="L6796" i="10"/>
  <c r="Q6794" i="10" s="1"/>
  <c r="G6797" i="10"/>
  <c r="H6797" i="10"/>
  <c r="J6797" i="10"/>
  <c r="K6797" i="10" s="1"/>
  <c r="O6797" i="10" s="1"/>
  <c r="L6797" i="10"/>
  <c r="R6794" i="10" s="1"/>
  <c r="G6798" i="10"/>
  <c r="H6798" i="10"/>
  <c r="J6798" i="10"/>
  <c r="K6798" i="10" s="1"/>
  <c r="L6798" i="10"/>
  <c r="G6799" i="10"/>
  <c r="H6799" i="10"/>
  <c r="J6799" i="10"/>
  <c r="L6799" i="10"/>
  <c r="G6800" i="10"/>
  <c r="H6800" i="10"/>
  <c r="J6800" i="10"/>
  <c r="L6800" i="10"/>
  <c r="Q6798" i="10" s="1"/>
  <c r="G6801" i="10"/>
  <c r="H6801" i="10"/>
  <c r="J6801" i="10"/>
  <c r="L6801" i="10"/>
  <c r="R6798" i="10" s="1"/>
  <c r="L4114" i="10"/>
  <c r="J4114" i="10"/>
  <c r="H4114" i="10"/>
  <c r="G4114" i="10"/>
  <c r="H850" i="10"/>
  <c r="I4660" i="10" l="1"/>
  <c r="I5725" i="10"/>
  <c r="I5723" i="10"/>
  <c r="T6714" i="10"/>
  <c r="I6624" i="10"/>
  <c r="T6486" i="10"/>
  <c r="I6736" i="10"/>
  <c r="I5435" i="10"/>
  <c r="I4667" i="10"/>
  <c r="I6138" i="10"/>
  <c r="I6116" i="10"/>
  <c r="I5310" i="10"/>
  <c r="I5300" i="10"/>
  <c r="I4938" i="10"/>
  <c r="I4896" i="10"/>
  <c r="I5703" i="10"/>
  <c r="I4657" i="10"/>
  <c r="I5851" i="10"/>
  <c r="I4696" i="10"/>
  <c r="K4694" i="10"/>
  <c r="I5908" i="10"/>
  <c r="I5876" i="10"/>
  <c r="I5866" i="10"/>
  <c r="T5806" i="10"/>
  <c r="T5726" i="10"/>
  <c r="U6182" i="10"/>
  <c r="I6039" i="10"/>
  <c r="O6371" i="10"/>
  <c r="I5558" i="10"/>
  <c r="I4471" i="10"/>
  <c r="I5853" i="10"/>
  <c r="I5154" i="10"/>
  <c r="K4502" i="10"/>
  <c r="I4846" i="10"/>
  <c r="K6450" i="10"/>
  <c r="I6335" i="10"/>
  <c r="N6299" i="10"/>
  <c r="I6081" i="10"/>
  <c r="I5914" i="10"/>
  <c r="K5158" i="10"/>
  <c r="O5132" i="10"/>
  <c r="K4506" i="10"/>
  <c r="I4403" i="10"/>
  <c r="K4383" i="10"/>
  <c r="I6033" i="10"/>
  <c r="I4869" i="10"/>
  <c r="I4492" i="10"/>
  <c r="K4490" i="10"/>
  <c r="U4114" i="10"/>
  <c r="I6800" i="10"/>
  <c r="I6775" i="10"/>
  <c r="I6704" i="10"/>
  <c r="K6698" i="10"/>
  <c r="T6694" i="10"/>
  <c r="I6231" i="10"/>
  <c r="I6161" i="10"/>
  <c r="I6159" i="10"/>
  <c r="I5885" i="10"/>
  <c r="T6678" i="10"/>
  <c r="O6413" i="10"/>
  <c r="N6139" i="10"/>
  <c r="T5630" i="10"/>
  <c r="I5108" i="10"/>
  <c r="K5066" i="10"/>
  <c r="I4845" i="10"/>
  <c r="T6674" i="10"/>
  <c r="I6747" i="10"/>
  <c r="I6745" i="10"/>
  <c r="I6743" i="10"/>
  <c r="I6644" i="10"/>
  <c r="I5801" i="10"/>
  <c r="N5109" i="10"/>
  <c r="I4996" i="10"/>
  <c r="K4218" i="10"/>
  <c r="T4154" i="10"/>
  <c r="I6731" i="10"/>
  <c r="K6506" i="10"/>
  <c r="I6396" i="10"/>
  <c r="I6202" i="10"/>
  <c r="I5942" i="10"/>
  <c r="I5940" i="10"/>
  <c r="I5932" i="10"/>
  <c r="I5928" i="10"/>
  <c r="O5912" i="10"/>
  <c r="K5678" i="10"/>
  <c r="I5635" i="10"/>
  <c r="I5210" i="10"/>
  <c r="I5206" i="10"/>
  <c r="I4116" i="10"/>
  <c r="T6462" i="10"/>
  <c r="K6358" i="10"/>
  <c r="T6270" i="10"/>
  <c r="O6219" i="10"/>
  <c r="N5869" i="10"/>
  <c r="I5611" i="10"/>
  <c r="I5506" i="10"/>
  <c r="I5395" i="10"/>
  <c r="I5343" i="10"/>
  <c r="I5331" i="10"/>
  <c r="I4643" i="10"/>
  <c r="I4367" i="10"/>
  <c r="K6034" i="10"/>
  <c r="I5269" i="10"/>
  <c r="T5242" i="10"/>
  <c r="T5194" i="10"/>
  <c r="I5071" i="10"/>
  <c r="I4802" i="10"/>
  <c r="I4729" i="10"/>
  <c r="I4548" i="10"/>
  <c r="K4546" i="10"/>
  <c r="K4442" i="10"/>
  <c r="I6482" i="10"/>
  <c r="I6466" i="10"/>
  <c r="I6460" i="10"/>
  <c r="I6452" i="10"/>
  <c r="T6446" i="10"/>
  <c r="T6422" i="10"/>
  <c r="N6371" i="10"/>
  <c r="I6358" i="10"/>
  <c r="I6356" i="10"/>
  <c r="T6294" i="10"/>
  <c r="I5912" i="10"/>
  <c r="I5741" i="10"/>
  <c r="T5390" i="10"/>
  <c r="I5055" i="10"/>
  <c r="I5023" i="10"/>
  <c r="I4219" i="10"/>
  <c r="I6794" i="10"/>
  <c r="I6677" i="10"/>
  <c r="T6606" i="10"/>
  <c r="T6582" i="10"/>
  <c r="I6012" i="10"/>
  <c r="I5691" i="10"/>
  <c r="I5557" i="10"/>
  <c r="I4927" i="10"/>
  <c r="I4762" i="10"/>
  <c r="K4746" i="10"/>
  <c r="O6544" i="10"/>
  <c r="I6493" i="10"/>
  <c r="M5911" i="10"/>
  <c r="I5072" i="10"/>
  <c r="N4659" i="10"/>
  <c r="I6242" i="10"/>
  <c r="I6230" i="10"/>
  <c r="T6202" i="10"/>
  <c r="T6186" i="10"/>
  <c r="I6094" i="10"/>
  <c r="U5634" i="10"/>
  <c r="I5576" i="10"/>
  <c r="K5574" i="10"/>
  <c r="I5543" i="10"/>
  <c r="I5531" i="10"/>
  <c r="I5113" i="10"/>
  <c r="I5056" i="10"/>
  <c r="I4716" i="10"/>
  <c r="I4712" i="10"/>
  <c r="I4665" i="10"/>
  <c r="I4628" i="10"/>
  <c r="K4492" i="10"/>
  <c r="M4492" i="10" s="1"/>
  <c r="I4314" i="10"/>
  <c r="M5635" i="10"/>
  <c r="N5635" i="10"/>
  <c r="O5635" i="10"/>
  <c r="N4768" i="10"/>
  <c r="M4768" i="10"/>
  <c r="O6653" i="10"/>
  <c r="N6653" i="10"/>
  <c r="O6411" i="10"/>
  <c r="I4713" i="10"/>
  <c r="I4629" i="10"/>
  <c r="I4590" i="10"/>
  <c r="I4524" i="10"/>
  <c r="I4414" i="10"/>
  <c r="I4398" i="10"/>
  <c r="O6465" i="10"/>
  <c r="I6693" i="10"/>
  <c r="O6681" i="10"/>
  <c r="M6652" i="10"/>
  <c r="I6501" i="10"/>
  <c r="N6465" i="10"/>
  <c r="N6411" i="10"/>
  <c r="I6222" i="10"/>
  <c r="I6128" i="10"/>
  <c r="T6046" i="10"/>
  <c r="T5958" i="10"/>
  <c r="I5825" i="10"/>
  <c r="M5817" i="10"/>
  <c r="I5800" i="10"/>
  <c r="N5737" i="10"/>
  <c r="U5650" i="10"/>
  <c r="O5651" i="10"/>
  <c r="T5450" i="10"/>
  <c r="I5308" i="10"/>
  <c r="N5296" i="10"/>
  <c r="N5233" i="10"/>
  <c r="I5214" i="10"/>
  <c r="I5134" i="10"/>
  <c r="M5109" i="10"/>
  <c r="I5001" i="10"/>
  <c r="N4993" i="10"/>
  <c r="I4990" i="10"/>
  <c r="I4918" i="10"/>
  <c r="I4885" i="10"/>
  <c r="I4794" i="10"/>
  <c r="I4786" i="10"/>
  <c r="O4699" i="10"/>
  <c r="I4206" i="10"/>
  <c r="T6762" i="10"/>
  <c r="T6758" i="10"/>
  <c r="K6731" i="10"/>
  <c r="M6731" i="10" s="1"/>
  <c r="M6619" i="10"/>
  <c r="I6610" i="10"/>
  <c r="T6570" i="10"/>
  <c r="T6558" i="10"/>
  <c r="I6525" i="10"/>
  <c r="N6513" i="10"/>
  <c r="K6502" i="10"/>
  <c r="I6279" i="10"/>
  <c r="I6102" i="10"/>
  <c r="I6092" i="10"/>
  <c r="T6038" i="10"/>
  <c r="K5950" i="10"/>
  <c r="O5911" i="10"/>
  <c r="U5690" i="10"/>
  <c r="I5667" i="10"/>
  <c r="N5553" i="10"/>
  <c r="I5431" i="10"/>
  <c r="M5296" i="10"/>
  <c r="O5112" i="10"/>
  <c r="I4964" i="10"/>
  <c r="I4839" i="10"/>
  <c r="I4705" i="10"/>
  <c r="I4668" i="10"/>
  <c r="I4651" i="10"/>
  <c r="N4583" i="10"/>
  <c r="K4550" i="10"/>
  <c r="I4500" i="10"/>
  <c r="K4466" i="10"/>
  <c r="I4360" i="10"/>
  <c r="I4260" i="10"/>
  <c r="I4252" i="10"/>
  <c r="N6147" i="10"/>
  <c r="U4886" i="10"/>
  <c r="I4207" i="10"/>
  <c r="N6441" i="10"/>
  <c r="O6368" i="10"/>
  <c r="O6315" i="10"/>
  <c r="I6300" i="10"/>
  <c r="N6211" i="10"/>
  <c r="I6175" i="10"/>
  <c r="M6147" i="10"/>
  <c r="I5429" i="10"/>
  <c r="T5358" i="10"/>
  <c r="I5357" i="10"/>
  <c r="I5351" i="10"/>
  <c r="I5200" i="10"/>
  <c r="I5068" i="10"/>
  <c r="N4899" i="10"/>
  <c r="I4697" i="10"/>
  <c r="I4535" i="10"/>
  <c r="I4533" i="10"/>
  <c r="I4498" i="10"/>
  <c r="I6570" i="10"/>
  <c r="I6568" i="10"/>
  <c r="O6528" i="10"/>
  <c r="I6457" i="10"/>
  <c r="I6779" i="10"/>
  <c r="I6711" i="10"/>
  <c r="T6630" i="10"/>
  <c r="I6538" i="10"/>
  <c r="I6532" i="10"/>
  <c r="I6403" i="10"/>
  <c r="N6395" i="10"/>
  <c r="N6187" i="10"/>
  <c r="I6097" i="10"/>
  <c r="I6095" i="10"/>
  <c r="I6060" i="10"/>
  <c r="K6058" i="10"/>
  <c r="K6033" i="10"/>
  <c r="M6033" i="10" s="1"/>
  <c r="I6010" i="10"/>
  <c r="I5965" i="10"/>
  <c r="I5963" i="10"/>
  <c r="N5912" i="10"/>
  <c r="I5899" i="10"/>
  <c r="I5791" i="10"/>
  <c r="I5701" i="10"/>
  <c r="I5651" i="10"/>
  <c r="I5649" i="10"/>
  <c r="K5611" i="10"/>
  <c r="M5517" i="10"/>
  <c r="K5470" i="10"/>
  <c r="I5413" i="10"/>
  <c r="I5368" i="10"/>
  <c r="I5296" i="10"/>
  <c r="I5274" i="10"/>
  <c r="I5148" i="10"/>
  <c r="K5146" i="10"/>
  <c r="N5113" i="10"/>
  <c r="I5112" i="10"/>
  <c r="K5056" i="10"/>
  <c r="O4961" i="10"/>
  <c r="I4940" i="10"/>
  <c r="K4938" i="10"/>
  <c r="I4911" i="10"/>
  <c r="I4859" i="10"/>
  <c r="I4791" i="10"/>
  <c r="I4691" i="10"/>
  <c r="K4654" i="10"/>
  <c r="I4626" i="10"/>
  <c r="I4567" i="10"/>
  <c r="I4446" i="10"/>
  <c r="I4444" i="10"/>
  <c r="K4430" i="10"/>
  <c r="I4393" i="10"/>
  <c r="I4387" i="10"/>
  <c r="I4220" i="10"/>
  <c r="N5017" i="10"/>
  <c r="I4874" i="10"/>
  <c r="K4870" i="10"/>
  <c r="K4650" i="10"/>
  <c r="I4614" i="10"/>
  <c r="I4416" i="10"/>
  <c r="K4414" i="10"/>
  <c r="I6759" i="10"/>
  <c r="T6722" i="10"/>
  <c r="I6684" i="10"/>
  <c r="T6658" i="10"/>
  <c r="I6585" i="10"/>
  <c r="T6402" i="10"/>
  <c r="T6322" i="10"/>
  <c r="I6262" i="10"/>
  <c r="K6226" i="10"/>
  <c r="I6172" i="10"/>
  <c r="K6162" i="10"/>
  <c r="I6134" i="10"/>
  <c r="I6132" i="10"/>
  <c r="T6114" i="10"/>
  <c r="I6015" i="10"/>
  <c r="I6013" i="10"/>
  <c r="I5974" i="10"/>
  <c r="I5955" i="10"/>
  <c r="I5947" i="10"/>
  <c r="I5943" i="10"/>
  <c r="I5883" i="10"/>
  <c r="I5812" i="10"/>
  <c r="I5777" i="10"/>
  <c r="I5744" i="10"/>
  <c r="I5732" i="10"/>
  <c r="I5645" i="10"/>
  <c r="I5632" i="10"/>
  <c r="I5470" i="10"/>
  <c r="I5456" i="10"/>
  <c r="I5442" i="10"/>
  <c r="I5381" i="10"/>
  <c r="I5234" i="10"/>
  <c r="I5189" i="10"/>
  <c r="I5146" i="10"/>
  <c r="K5134" i="10"/>
  <c r="K4990" i="10"/>
  <c r="I4949" i="10"/>
  <c r="I4947" i="10"/>
  <c r="I4924" i="10"/>
  <c r="K4922" i="10"/>
  <c r="I4768" i="10"/>
  <c r="K4206" i="10"/>
  <c r="N5871" i="10"/>
  <c r="O5871" i="10"/>
  <c r="O6789" i="10"/>
  <c r="M6789" i="10"/>
  <c r="N6108" i="10"/>
  <c r="M6108" i="10"/>
  <c r="O6108" i="10"/>
  <c r="O6317" i="10"/>
  <c r="N6317" i="10"/>
  <c r="M6317" i="10"/>
  <c r="N5692" i="10"/>
  <c r="M5692" i="10"/>
  <c r="I6758" i="10"/>
  <c r="M6693" i="10"/>
  <c r="M6669" i="10"/>
  <c r="O6652" i="10"/>
  <c r="I6771" i="10"/>
  <c r="I6695" i="10"/>
  <c r="I6643" i="10"/>
  <c r="N6639" i="10"/>
  <c r="T6610" i="10"/>
  <c r="I6556" i="10"/>
  <c r="I6522" i="10"/>
  <c r="O6441" i="10"/>
  <c r="T6410" i="10"/>
  <c r="I6411" i="10"/>
  <c r="I6348" i="10"/>
  <c r="I6344" i="10"/>
  <c r="I6340" i="10"/>
  <c r="K6338" i="10"/>
  <c r="I6276" i="10"/>
  <c r="I6268" i="10"/>
  <c r="T6238" i="10"/>
  <c r="I6127" i="10"/>
  <c r="O6115" i="10"/>
  <c r="N6083" i="10"/>
  <c r="I6076" i="10"/>
  <c r="I6063" i="10"/>
  <c r="I6044" i="10"/>
  <c r="K6042" i="10"/>
  <c r="I6020" i="10"/>
  <c r="I5843" i="10"/>
  <c r="K5843" i="10"/>
  <c r="N5843" i="10" s="1"/>
  <c r="I5813" i="10"/>
  <c r="I5771" i="10"/>
  <c r="K5431" i="10"/>
  <c r="K5216" i="10"/>
  <c r="N5216" i="10" s="1"/>
  <c r="I5216" i="10"/>
  <c r="I6799" i="10"/>
  <c r="I6757" i="10"/>
  <c r="I6755" i="10"/>
  <c r="I6749" i="10"/>
  <c r="I6715" i="10"/>
  <c r="I6713" i="10"/>
  <c r="K6711" i="10"/>
  <c r="I6680" i="10"/>
  <c r="I6669" i="10"/>
  <c r="I6655" i="10"/>
  <c r="N6588" i="10"/>
  <c r="N6544" i="10"/>
  <c r="I6531" i="10"/>
  <c r="K6493" i="10"/>
  <c r="I6440" i="10"/>
  <c r="T6426" i="10"/>
  <c r="I6417" i="10"/>
  <c r="N6413" i="10"/>
  <c r="M6368" i="10"/>
  <c r="I6326" i="10"/>
  <c r="I6316" i="10"/>
  <c r="M6299" i="10"/>
  <c r="M6284" i="10"/>
  <c r="I6214" i="10"/>
  <c r="I6203" i="10"/>
  <c r="I6156" i="10"/>
  <c r="M6139" i="10"/>
  <c r="V6006" i="10"/>
  <c r="K6006" i="10"/>
  <c r="O5973" i="10"/>
  <c r="U5962" i="10"/>
  <c r="I5933" i="10"/>
  <c r="M5880" i="10"/>
  <c r="O5880" i="10"/>
  <c r="I5877" i="10"/>
  <c r="I5864" i="10"/>
  <c r="I5763" i="10"/>
  <c r="K5763" i="10"/>
  <c r="O4680" i="10"/>
  <c r="N4680" i="10"/>
  <c r="O4632" i="10"/>
  <c r="M4632" i="10"/>
  <c r="N4632" i="10"/>
  <c r="I5907" i="10"/>
  <c r="K5907" i="10"/>
  <c r="M5907" i="10" s="1"/>
  <c r="T6362" i="10"/>
  <c r="I6351" i="10"/>
  <c r="I6320" i="10"/>
  <c r="T6310" i="10"/>
  <c r="T6306" i="10"/>
  <c r="I6271" i="10"/>
  <c r="N6267" i="10"/>
  <c r="I6204" i="10"/>
  <c r="K6182" i="10"/>
  <c r="K6116" i="10"/>
  <c r="N6116" i="10" s="1"/>
  <c r="I6096" i="10"/>
  <c r="O6073" i="10"/>
  <c r="I6068" i="10"/>
  <c r="I5979" i="10"/>
  <c r="N5973" i="10"/>
  <c r="K5921" i="10"/>
  <c r="N5921" i="10" s="1"/>
  <c r="I5921" i="10"/>
  <c r="I5860" i="10"/>
  <c r="I5523" i="10"/>
  <c r="K5472" i="10"/>
  <c r="O5472" i="10" s="1"/>
  <c r="I5472" i="10"/>
  <c r="N6681" i="10"/>
  <c r="I6631" i="10"/>
  <c r="I6600" i="10"/>
  <c r="I6565" i="10"/>
  <c r="I6517" i="10"/>
  <c r="I6312" i="10"/>
  <c r="T5966" i="10"/>
  <c r="I5952" i="10"/>
  <c r="I5647" i="10"/>
  <c r="K5647" i="10"/>
  <c r="M5647" i="10" s="1"/>
  <c r="I6768" i="10"/>
  <c r="I6764" i="10"/>
  <c r="K6758" i="10"/>
  <c r="I6707" i="10"/>
  <c r="I6703" i="10"/>
  <c r="I6701" i="10"/>
  <c r="I6668" i="10"/>
  <c r="I6660" i="10"/>
  <c r="I6652" i="10"/>
  <c r="T6634" i="10"/>
  <c r="I6613" i="10"/>
  <c r="I6588" i="10"/>
  <c r="I6559" i="10"/>
  <c r="I6544" i="10"/>
  <c r="I6536" i="10"/>
  <c r="K6532" i="10"/>
  <c r="M6532" i="10" s="1"/>
  <c r="I6506" i="10"/>
  <c r="T6494" i="10"/>
  <c r="I6450" i="10"/>
  <c r="I6418" i="10"/>
  <c r="I6391" i="10"/>
  <c r="I6385" i="10"/>
  <c r="U6230" i="10"/>
  <c r="M6211" i="10"/>
  <c r="I6182" i="10"/>
  <c r="T6110" i="10"/>
  <c r="O6019" i="10"/>
  <c r="M6019" i="10"/>
  <c r="I5915" i="10"/>
  <c r="I5887" i="10"/>
  <c r="V5806" i="10"/>
  <c r="K5806" i="10"/>
  <c r="I5787" i="10"/>
  <c r="K5787" i="10"/>
  <c r="M5787" i="10" s="1"/>
  <c r="O5737" i="10"/>
  <c r="T6526" i="10"/>
  <c r="T6490" i="10"/>
  <c r="I6437" i="10"/>
  <c r="I6433" i="10"/>
  <c r="T6390" i="10"/>
  <c r="T6338" i="10"/>
  <c r="N6316" i="10"/>
  <c r="N6315" i="10"/>
  <c r="I6289" i="10"/>
  <c r="T6274" i="10"/>
  <c r="I6252" i="10"/>
  <c r="I6246" i="10"/>
  <c r="I6238" i="10"/>
  <c r="I6234" i="10"/>
  <c r="O6203" i="10"/>
  <c r="I6185" i="10"/>
  <c r="I6176" i="10"/>
  <c r="I6105" i="10"/>
  <c r="U6094" i="10"/>
  <c r="I6086" i="10"/>
  <c r="I6084" i="10"/>
  <c r="I6032" i="10"/>
  <c r="I6011" i="10"/>
  <c r="I5881" i="10"/>
  <c r="O5877" i="10"/>
  <c r="T5790" i="10"/>
  <c r="M5683" i="10"/>
  <c r="N5683" i="10"/>
  <c r="M5552" i="10"/>
  <c r="N5552" i="10"/>
  <c r="V5422" i="10"/>
  <c r="K5422" i="10"/>
  <c r="I5727" i="10"/>
  <c r="K5727" i="10"/>
  <c r="N5727" i="10" s="1"/>
  <c r="N6693" i="10"/>
  <c r="N6669" i="10"/>
  <c r="I6609" i="10"/>
  <c r="I6513" i="10"/>
  <c r="I6498" i="10"/>
  <c r="T6482" i="10"/>
  <c r="N6412" i="10"/>
  <c r="M6316" i="10"/>
  <c r="M6203" i="10"/>
  <c r="V5926" i="10"/>
  <c r="K5926" i="10"/>
  <c r="M5877" i="10"/>
  <c r="M5792" i="10"/>
  <c r="N5792" i="10"/>
  <c r="O5692" i="10"/>
  <c r="I4722" i="10"/>
  <c r="M4701" i="10"/>
  <c r="I4656" i="10"/>
  <c r="I4633" i="10"/>
  <c r="O4617" i="10"/>
  <c r="I4612" i="10"/>
  <c r="I4565" i="10"/>
  <c r="I4428" i="10"/>
  <c r="K4426" i="10"/>
  <c r="T4202" i="10"/>
  <c r="K4116" i="10"/>
  <c r="M4116" i="10" s="1"/>
  <c r="I5318" i="10"/>
  <c r="I5266" i="10"/>
  <c r="K5189" i="10"/>
  <c r="N5189" i="10" s="1"/>
  <c r="M5132" i="10"/>
  <c r="M5112" i="10"/>
  <c r="I5060" i="10"/>
  <c r="I5004" i="10"/>
  <c r="K5002" i="10"/>
  <c r="I4997" i="10"/>
  <c r="I4992" i="10"/>
  <c r="I4989" i="10"/>
  <c r="M4985" i="10"/>
  <c r="K4954" i="10"/>
  <c r="I4943" i="10"/>
  <c r="I4875" i="10"/>
  <c r="K4869" i="10"/>
  <c r="O4869" i="10" s="1"/>
  <c r="I4847" i="10"/>
  <c r="I4792" i="10"/>
  <c r="I4761" i="10"/>
  <c r="I4727" i="10"/>
  <c r="T4710" i="10"/>
  <c r="I4659" i="10"/>
  <c r="K4657" i="10"/>
  <c r="O4657" i="10" s="1"/>
  <c r="I4638" i="10"/>
  <c r="K4628" i="10"/>
  <c r="O4583" i="10"/>
  <c r="I4544" i="10"/>
  <c r="K4542" i="10"/>
  <c r="I4517" i="10"/>
  <c r="I4490" i="10"/>
  <c r="K4486" i="10"/>
  <c r="I4466" i="10"/>
  <c r="K4386" i="10"/>
  <c r="K4252" i="10"/>
  <c r="K4204" i="10"/>
  <c r="M4204" i="10" s="1"/>
  <c r="T4190" i="10"/>
  <c r="T4186" i="10"/>
  <c r="I4153" i="10"/>
  <c r="I4128" i="10"/>
  <c r="N5651" i="10"/>
  <c r="M5553" i="10"/>
  <c r="T5162" i="10"/>
  <c r="K5034" i="10"/>
  <c r="I4137" i="10"/>
  <c r="I6016" i="10"/>
  <c r="I6005" i="10"/>
  <c r="I6001" i="10"/>
  <c r="I5950" i="10"/>
  <c r="I5867" i="10"/>
  <c r="I5863" i="10"/>
  <c r="I5840" i="10"/>
  <c r="I5765" i="10"/>
  <c r="T5758" i="10"/>
  <c r="I5718" i="10"/>
  <c r="I5595" i="10"/>
  <c r="T5518" i="10"/>
  <c r="I5423" i="10"/>
  <c r="O5361" i="10"/>
  <c r="I5360" i="10"/>
  <c r="K5358" i="10"/>
  <c r="I5293" i="10"/>
  <c r="I5248" i="10"/>
  <c r="K5246" i="10"/>
  <c r="I5212" i="10"/>
  <c r="O5175" i="10"/>
  <c r="I5121" i="10"/>
  <c r="I5109" i="10"/>
  <c r="I5092" i="10"/>
  <c r="I5017" i="10"/>
  <c r="I4954" i="10"/>
  <c r="I4952" i="10"/>
  <c r="I4882" i="10"/>
  <c r="I4867" i="10"/>
  <c r="I4854" i="10"/>
  <c r="I4852" i="10"/>
  <c r="U4810" i="10"/>
  <c r="T4806" i="10"/>
  <c r="I4784" i="10"/>
  <c r="K4782" i="10"/>
  <c r="I4736" i="10"/>
  <c r="I4732" i="10"/>
  <c r="I4708" i="10"/>
  <c r="I4692" i="10"/>
  <c r="M4637" i="10"/>
  <c r="I4486" i="10"/>
  <c r="I4480" i="10"/>
  <c r="I4478" i="10"/>
  <c r="K4402" i="10"/>
  <c r="I4395" i="10"/>
  <c r="I4304" i="10"/>
  <c r="K4207" i="10"/>
  <c r="T5670" i="10"/>
  <c r="M5361" i="10"/>
  <c r="T5322" i="10"/>
  <c r="T5258" i="10"/>
  <c r="M5257" i="10"/>
  <c r="N5175" i="10"/>
  <c r="U4938" i="10"/>
  <c r="N4724" i="10"/>
  <c r="K4658" i="10"/>
  <c r="M4633" i="10"/>
  <c r="I4607" i="10"/>
  <c r="I4601" i="10"/>
  <c r="I4599" i="10"/>
  <c r="I5985" i="10"/>
  <c r="I5845" i="10"/>
  <c r="I5819" i="10"/>
  <c r="I5789" i="10"/>
  <c r="T5774" i="10"/>
  <c r="U5714" i="10"/>
  <c r="I5706" i="10"/>
  <c r="I5676" i="10"/>
  <c r="I5642" i="10"/>
  <c r="I5583" i="10"/>
  <c r="I5581" i="10"/>
  <c r="I5579" i="10"/>
  <c r="I5520" i="10"/>
  <c r="I5491" i="10"/>
  <c r="I5473" i="10"/>
  <c r="I5421" i="10"/>
  <c r="I5402" i="10"/>
  <c r="I5358" i="10"/>
  <c r="I5352" i="10"/>
  <c r="M5340" i="10"/>
  <c r="I5335" i="10"/>
  <c r="I5236" i="10"/>
  <c r="I5202" i="10"/>
  <c r="K5122" i="10"/>
  <c r="I5119" i="10"/>
  <c r="N5108" i="10"/>
  <c r="I5045" i="10"/>
  <c r="I5000" i="10"/>
  <c r="K4996" i="10"/>
  <c r="N4996" i="10" s="1"/>
  <c r="I4988" i="10"/>
  <c r="K4986" i="10"/>
  <c r="N4892" i="10"/>
  <c r="I4841" i="10"/>
  <c r="K4791" i="10"/>
  <c r="I4780" i="10"/>
  <c r="K4778" i="10"/>
  <c r="M4756" i="10"/>
  <c r="I4739" i="10"/>
  <c r="K4651" i="10"/>
  <c r="O4651" i="10" s="1"/>
  <c r="I4505" i="10"/>
  <c r="I4487" i="10"/>
  <c r="I4457" i="10"/>
  <c r="I4453" i="10"/>
  <c r="K4282" i="10"/>
  <c r="I4244" i="10"/>
  <c r="I4115" i="10"/>
  <c r="N5004" i="10"/>
  <c r="U5698" i="10"/>
  <c r="I5586" i="10"/>
  <c r="I5533" i="10"/>
  <c r="I5445" i="10"/>
  <c r="I5409" i="10"/>
  <c r="I5375" i="10"/>
  <c r="I5361" i="10"/>
  <c r="I5309" i="10"/>
  <c r="I5175" i="10"/>
  <c r="I5122" i="10"/>
  <c r="I5016" i="10"/>
  <c r="I5008" i="10"/>
  <c r="K4994" i="10"/>
  <c r="I4991" i="10"/>
  <c r="I4986" i="10"/>
  <c r="I4879" i="10"/>
  <c r="I4829" i="10"/>
  <c r="I4825" i="10"/>
  <c r="I4821" i="10"/>
  <c r="I4778" i="10"/>
  <c r="K4774" i="10"/>
  <c r="N4701" i="10"/>
  <c r="I4670" i="10"/>
  <c r="I4552" i="10"/>
  <c r="I4512" i="10"/>
  <c r="I4423" i="10"/>
  <c r="K4270" i="10"/>
  <c r="I4249" i="10"/>
  <c r="I4230" i="10"/>
  <c r="I4221" i="10"/>
  <c r="I4212" i="10"/>
  <c r="I4179" i="10"/>
  <c r="I4177" i="10"/>
  <c r="I4169" i="10"/>
  <c r="I4136" i="10"/>
  <c r="K4134" i="10"/>
  <c r="T4122" i="10"/>
  <c r="O6725" i="10"/>
  <c r="M6725" i="10"/>
  <c r="M6548" i="10"/>
  <c r="N6548" i="10"/>
  <c r="O6548" i="10"/>
  <c r="O6683" i="10"/>
  <c r="M6683" i="10"/>
  <c r="N6716" i="10"/>
  <c r="M6716" i="10"/>
  <c r="M6679" i="10"/>
  <c r="N6679" i="10"/>
  <c r="O6679" i="10"/>
  <c r="I6788" i="10"/>
  <c r="K6775" i="10"/>
  <c r="I6763" i="10"/>
  <c r="I6761" i="10"/>
  <c r="K6759" i="10"/>
  <c r="M6759" i="10" s="1"/>
  <c r="I6756" i="10"/>
  <c r="K6747" i="10"/>
  <c r="I6735" i="10"/>
  <c r="I6730" i="10"/>
  <c r="I6712" i="10"/>
  <c r="I6709" i="10"/>
  <c r="K6704" i="10"/>
  <c r="O6704" i="10" s="1"/>
  <c r="I6616" i="10"/>
  <c r="I6546" i="10"/>
  <c r="M6121" i="10"/>
  <c r="O6121" i="10"/>
  <c r="I6595" i="10"/>
  <c r="K6595" i="10"/>
  <c r="M6595" i="10" s="1"/>
  <c r="V6538" i="10"/>
  <c r="K6538" i="10"/>
  <c r="T6534" i="10"/>
  <c r="O6253" i="10"/>
  <c r="N6253" i="10"/>
  <c r="M6253" i="10"/>
  <c r="N6612" i="10"/>
  <c r="O6612" i="10"/>
  <c r="M6593" i="10"/>
  <c r="O6593" i="10"/>
  <c r="O6568" i="10"/>
  <c r="N6568" i="10"/>
  <c r="I6773" i="10"/>
  <c r="K6764" i="10"/>
  <c r="M6764" i="10" s="1"/>
  <c r="K6745" i="10"/>
  <c r="M6745" i="10" s="1"/>
  <c r="K6736" i="10"/>
  <c r="O6736" i="10" s="1"/>
  <c r="I6733" i="10"/>
  <c r="I6721" i="10"/>
  <c r="K6715" i="10"/>
  <c r="K6710" i="10"/>
  <c r="K6707" i="10"/>
  <c r="I6659" i="10"/>
  <c r="I6629" i="10"/>
  <c r="K6604" i="10"/>
  <c r="O6604" i="10" s="1"/>
  <c r="I6604" i="10"/>
  <c r="O6501" i="10"/>
  <c r="M6501" i="10"/>
  <c r="M6397" i="10"/>
  <c r="N6397" i="10"/>
  <c r="M5515" i="10"/>
  <c r="O5515" i="10"/>
  <c r="T6650" i="10"/>
  <c r="V6598" i="10"/>
  <c r="K6598" i="10"/>
  <c r="M6545" i="10"/>
  <c r="O6545" i="10"/>
  <c r="I6508" i="10"/>
  <c r="K6508" i="10"/>
  <c r="I6710" i="10"/>
  <c r="T6666" i="10"/>
  <c r="I6598" i="10"/>
  <c r="T6594" i="10"/>
  <c r="V6558" i="10"/>
  <c r="K6558" i="10"/>
  <c r="O6341" i="10"/>
  <c r="N6341" i="10"/>
  <c r="K6800" i="10"/>
  <c r="O6800" i="10" s="1"/>
  <c r="I6797" i="10"/>
  <c r="I6785" i="10"/>
  <c r="K6779" i="10"/>
  <c r="T6770" i="10"/>
  <c r="I6724" i="10"/>
  <c r="K6668" i="10"/>
  <c r="M6668" i="10" s="1"/>
  <c r="K6644" i="10"/>
  <c r="O6644" i="10" s="1"/>
  <c r="I6637" i="10"/>
  <c r="O6633" i="10"/>
  <c r="T6622" i="10"/>
  <c r="I6596" i="10"/>
  <c r="K6596" i="10"/>
  <c r="M6596" i="10" s="1"/>
  <c r="I6558" i="10"/>
  <c r="M6481" i="10"/>
  <c r="N6481" i="10"/>
  <c r="O6481" i="10"/>
  <c r="K6477" i="10"/>
  <c r="N6477" i="10" s="1"/>
  <c r="I6477" i="10"/>
  <c r="O6180" i="10"/>
  <c r="N6180" i="10"/>
  <c r="M6180" i="10"/>
  <c r="M5955" i="10"/>
  <c r="N5955" i="10"/>
  <c r="O5955" i="10"/>
  <c r="N6633" i="10"/>
  <c r="O6609" i="10"/>
  <c r="N6609" i="10"/>
  <c r="O6565" i="10"/>
  <c r="M6565" i="10"/>
  <c r="O6244" i="10"/>
  <c r="N6244" i="10"/>
  <c r="M6244" i="10"/>
  <c r="M5875" i="10"/>
  <c r="N5875" i="10"/>
  <c r="O5875" i="10"/>
  <c r="N5660" i="10"/>
  <c r="M5660" i="10"/>
  <c r="O5660" i="10"/>
  <c r="I6795" i="10"/>
  <c r="T6786" i="10"/>
  <c r="I6783" i="10"/>
  <c r="M6781" i="10"/>
  <c r="I6777" i="10"/>
  <c r="I6772" i="10"/>
  <c r="K6763" i="10"/>
  <c r="N6763" i="10" s="1"/>
  <c r="T6754" i="10"/>
  <c r="O6748" i="10"/>
  <c r="I6744" i="10"/>
  <c r="K6742" i="10"/>
  <c r="I6739" i="10"/>
  <c r="T6710" i="10"/>
  <c r="I6699" i="10"/>
  <c r="N6695" i="10"/>
  <c r="I6687" i="10"/>
  <c r="I6685" i="10"/>
  <c r="V6658" i="10"/>
  <c r="I6658" i="10"/>
  <c r="V6654" i="10"/>
  <c r="K6654" i="10"/>
  <c r="M6612" i="10"/>
  <c r="T6578" i="10"/>
  <c r="T6574" i="10"/>
  <c r="M6568" i="10"/>
  <c r="V6546" i="10"/>
  <c r="K6546" i="10"/>
  <c r="N6524" i="10"/>
  <c r="O6524" i="10"/>
  <c r="M6396" i="10"/>
  <c r="N6396" i="10"/>
  <c r="M6356" i="10"/>
  <c r="N6356" i="10"/>
  <c r="N6300" i="10"/>
  <c r="M6300" i="10"/>
  <c r="O6300" i="10"/>
  <c r="I6354" i="10"/>
  <c r="I6301" i="10"/>
  <c r="I6260" i="10"/>
  <c r="I6212" i="10"/>
  <c r="U6198" i="10"/>
  <c r="K6185" i="10"/>
  <c r="K6172" i="10"/>
  <c r="K6161" i="10"/>
  <c r="M6161" i="10" s="1"/>
  <c r="O5881" i="10"/>
  <c r="M5881" i="10"/>
  <c r="M5825" i="10"/>
  <c r="N5825" i="10"/>
  <c r="O5753" i="10"/>
  <c r="M5753" i="10"/>
  <c r="N5753" i="10"/>
  <c r="M5547" i="10"/>
  <c r="N5547" i="10"/>
  <c r="O5547" i="10"/>
  <c r="I5541" i="10"/>
  <c r="V5334" i="10"/>
  <c r="K5334" i="10"/>
  <c r="V5330" i="10"/>
  <c r="I5330" i="10"/>
  <c r="K5330" i="10"/>
  <c r="O5243" i="10"/>
  <c r="N5243" i="10"/>
  <c r="I6064" i="10"/>
  <c r="I6008" i="10"/>
  <c r="I6000" i="10"/>
  <c r="I5951" i="10"/>
  <c r="I5937" i="10"/>
  <c r="I5875" i="10"/>
  <c r="I5842" i="10"/>
  <c r="O5795" i="10"/>
  <c r="M5795" i="10"/>
  <c r="K5712" i="10"/>
  <c r="N5712" i="10" s="1"/>
  <c r="I5712" i="10"/>
  <c r="O5667" i="10"/>
  <c r="N5667" i="10"/>
  <c r="I5589" i="10"/>
  <c r="I5515" i="10"/>
  <c r="K5256" i="10"/>
  <c r="O5256" i="10" s="1"/>
  <c r="I5256" i="10"/>
  <c r="I6632" i="10"/>
  <c r="I6612" i="10"/>
  <c r="I6551" i="10"/>
  <c r="I6549" i="10"/>
  <c r="I6481" i="10"/>
  <c r="I6479" i="10"/>
  <c r="I6475" i="10"/>
  <c r="N6464" i="10"/>
  <c r="N6436" i="10"/>
  <c r="I6400" i="10"/>
  <c r="I6394" i="10"/>
  <c r="T6378" i="10"/>
  <c r="K6362" i="10"/>
  <c r="T6358" i="10"/>
  <c r="I6352" i="10"/>
  <c r="N6348" i="10"/>
  <c r="I6337" i="10"/>
  <c r="K6335" i="10"/>
  <c r="K6320" i="10"/>
  <c r="M6320" i="10" s="1"/>
  <c r="O6296" i="10"/>
  <c r="I6256" i="10"/>
  <c r="I6239" i="10"/>
  <c r="I6225" i="10"/>
  <c r="K6204" i="10"/>
  <c r="I6200" i="10"/>
  <c r="K6198" i="10"/>
  <c r="K6132" i="10"/>
  <c r="N6132" i="10" s="1"/>
  <c r="O6123" i="10"/>
  <c r="K6118" i="10"/>
  <c r="M6115" i="10"/>
  <c r="K6098" i="10"/>
  <c r="K6097" i="10"/>
  <c r="K6096" i="10"/>
  <c r="K6095" i="10"/>
  <c r="K6092" i="10"/>
  <c r="I6089" i="10"/>
  <c r="I6079" i="10"/>
  <c r="I6075" i="10"/>
  <c r="I6067" i="10"/>
  <c r="K6060" i="10"/>
  <c r="M6060" i="10" s="1"/>
  <c r="I6057" i="10"/>
  <c r="O6051" i="10"/>
  <c r="K6039" i="10"/>
  <c r="M6039" i="10" s="1"/>
  <c r="T6030" i="10"/>
  <c r="K6032" i="10"/>
  <c r="I6031" i="10"/>
  <c r="K6020" i="10"/>
  <c r="O6020" i="10" s="1"/>
  <c r="K5998" i="10"/>
  <c r="I5991" i="10"/>
  <c r="K5985" i="10"/>
  <c r="N5985" i="10" s="1"/>
  <c r="I5949" i="10"/>
  <c r="K5947" i="10"/>
  <c r="I5919" i="10"/>
  <c r="K5845" i="10"/>
  <c r="O5845" i="10" s="1"/>
  <c r="I5823" i="10"/>
  <c r="K5721" i="10"/>
  <c r="M5721" i="10" s="1"/>
  <c r="I5721" i="10"/>
  <c r="I5629" i="10"/>
  <c r="K5629" i="10"/>
  <c r="M5629" i="10" s="1"/>
  <c r="N5585" i="10"/>
  <c r="M5585" i="10"/>
  <c r="O5585" i="10"/>
  <c r="N5557" i="10"/>
  <c r="M5557" i="10"/>
  <c r="O5557" i="10"/>
  <c r="M5448" i="10"/>
  <c r="N5448" i="10"/>
  <c r="O5448" i="10"/>
  <c r="M5360" i="10"/>
  <c r="N5360" i="10"/>
  <c r="O5347" i="10"/>
  <c r="N5347" i="10"/>
  <c r="M5259" i="10"/>
  <c r="V5090" i="10"/>
  <c r="I5090" i="10"/>
  <c r="K5090" i="10"/>
  <c r="V5082" i="10"/>
  <c r="K5082" i="10"/>
  <c r="I5082" i="10"/>
  <c r="T6034" i="10"/>
  <c r="O5657" i="10"/>
  <c r="M5657" i="10"/>
  <c r="O5529" i="10"/>
  <c r="M5529" i="10"/>
  <c r="N5529" i="10"/>
  <c r="I5499" i="10"/>
  <c r="K5499" i="10"/>
  <c r="M5499" i="10" s="1"/>
  <c r="I5493" i="10"/>
  <c r="K5493" i="10"/>
  <c r="N5493" i="10" s="1"/>
  <c r="M5491" i="10"/>
  <c r="O5491" i="10"/>
  <c r="N5320" i="10"/>
  <c r="O5320" i="10"/>
  <c r="M5280" i="10"/>
  <c r="N5280" i="10"/>
  <c r="O5280" i="10"/>
  <c r="M5276" i="10"/>
  <c r="M5128" i="10"/>
  <c r="N5128" i="10"/>
  <c r="K4920" i="10"/>
  <c r="I4920" i="10"/>
  <c r="I6412" i="10"/>
  <c r="I6386" i="10"/>
  <c r="I6380" i="10"/>
  <c r="T6370" i="10"/>
  <c r="I6350" i="10"/>
  <c r="I6266" i="10"/>
  <c r="T6254" i="10"/>
  <c r="I6244" i="10"/>
  <c r="I6198" i="10"/>
  <c r="I6180" i="10"/>
  <c r="I6152" i="10"/>
  <c r="I6148" i="10"/>
  <c r="I6140" i="10"/>
  <c r="I6139" i="10"/>
  <c r="I6118" i="10"/>
  <c r="I6098" i="10"/>
  <c r="U6090" i="10"/>
  <c r="I6073" i="10"/>
  <c r="O6035" i="10"/>
  <c r="I5998" i="10"/>
  <c r="I5954" i="10"/>
  <c r="O5860" i="10"/>
  <c r="N5860" i="10"/>
  <c r="O5765" i="10"/>
  <c r="M5765" i="10"/>
  <c r="N5765" i="10"/>
  <c r="I5655" i="10"/>
  <c r="M5632" i="10"/>
  <c r="N5632" i="10"/>
  <c r="O5596" i="10"/>
  <c r="K5525" i="10"/>
  <c r="O5525" i="10" s="1"/>
  <c r="I5525" i="10"/>
  <c r="N5404" i="10"/>
  <c r="O5404" i="10"/>
  <c r="I6620" i="10"/>
  <c r="T6598" i="10"/>
  <c r="I6592" i="10"/>
  <c r="I6583" i="10"/>
  <c r="I6581" i="10"/>
  <c r="I6579" i="10"/>
  <c r="O6569" i="10"/>
  <c r="I6552" i="10"/>
  <c r="I6520" i="10"/>
  <c r="N6505" i="10"/>
  <c r="I6502" i="10"/>
  <c r="I6491" i="10"/>
  <c r="T6474" i="10"/>
  <c r="T6470" i="10"/>
  <c r="T6442" i="10"/>
  <c r="I6436" i="10"/>
  <c r="K6434" i="10"/>
  <c r="I6429" i="10"/>
  <c r="I6427" i="10"/>
  <c r="I6415" i="10"/>
  <c r="I6371" i="10"/>
  <c r="I6338" i="10"/>
  <c r="T6334" i="10"/>
  <c r="I6315" i="10"/>
  <c r="T6298" i="10"/>
  <c r="I6287" i="10"/>
  <c r="I6285" i="10"/>
  <c r="O6283" i="10"/>
  <c r="T6278" i="10"/>
  <c r="M6267" i="10"/>
  <c r="K6262" i="10"/>
  <c r="I6259" i="10"/>
  <c r="O6251" i="10"/>
  <c r="I6226" i="10"/>
  <c r="T6222" i="10"/>
  <c r="M6187" i="10"/>
  <c r="N6171" i="10"/>
  <c r="I6145" i="10"/>
  <c r="I6115" i="10"/>
  <c r="K6102" i="10"/>
  <c r="I6080" i="10"/>
  <c r="O6076" i="10"/>
  <c r="O6075" i="10"/>
  <c r="I6042" i="10"/>
  <c r="N6035" i="10"/>
  <c r="I6025" i="10"/>
  <c r="T6018" i="10"/>
  <c r="I5996" i="10"/>
  <c r="T5986" i="10"/>
  <c r="I5981" i="10"/>
  <c r="V5934" i="10"/>
  <c r="K5934" i="10"/>
  <c r="I5920" i="10"/>
  <c r="O5916" i="10"/>
  <c r="O5915" i="10"/>
  <c r="I5739" i="10"/>
  <c r="I5685" i="10"/>
  <c r="U5658" i="10"/>
  <c r="I5600" i="10"/>
  <c r="N5596" i="10"/>
  <c r="I5379" i="10"/>
  <c r="K5379" i="10"/>
  <c r="M5379" i="10" s="1"/>
  <c r="N5300" i="10"/>
  <c r="O5300" i="10"/>
  <c r="M4991" i="10"/>
  <c r="N4991" i="10"/>
  <c r="I6676" i="10"/>
  <c r="T6642" i="10"/>
  <c r="I6575" i="10"/>
  <c r="K6498" i="10"/>
  <c r="T6454" i="10"/>
  <c r="T6430" i="10"/>
  <c r="T6414" i="10"/>
  <c r="T6406" i="10"/>
  <c r="T6342" i="10"/>
  <c r="N6283" i="10"/>
  <c r="I6280" i="10"/>
  <c r="N6252" i="10"/>
  <c r="N6251" i="10"/>
  <c r="I6248" i="10"/>
  <c r="K6246" i="10"/>
  <c r="O6197" i="10"/>
  <c r="N6179" i="10"/>
  <c r="O6156" i="10"/>
  <c r="N6100" i="10"/>
  <c r="N6076" i="10"/>
  <c r="N6075" i="10"/>
  <c r="N6031" i="10"/>
  <c r="T6010" i="10"/>
  <c r="I5999" i="10"/>
  <c r="T5982" i="10"/>
  <c r="U5970" i="10"/>
  <c r="I5967" i="10"/>
  <c r="I5934" i="10"/>
  <c r="N5916" i="10"/>
  <c r="N5915" i="10"/>
  <c r="O5909" i="10"/>
  <c r="N5881" i="10"/>
  <c r="O5825" i="10"/>
  <c r="M5785" i="10"/>
  <c r="N5785" i="10"/>
  <c r="O5785" i="10"/>
  <c r="I5781" i="10"/>
  <c r="I5707" i="10"/>
  <c r="V5510" i="10"/>
  <c r="K5510" i="10"/>
  <c r="I5415" i="10"/>
  <c r="K5415" i="10"/>
  <c r="N5277" i="10"/>
  <c r="M5243" i="10"/>
  <c r="T6546" i="10"/>
  <c r="I6468" i="10"/>
  <c r="I6389" i="10"/>
  <c r="I6381" i="10"/>
  <c r="I6361" i="10"/>
  <c r="T6350" i="10"/>
  <c r="K6260" i="10"/>
  <c r="M6252" i="10"/>
  <c r="K6234" i="10"/>
  <c r="M6200" i="10"/>
  <c r="N6197" i="10"/>
  <c r="K6190" i="10"/>
  <c r="I6165" i="10"/>
  <c r="I6160" i="10"/>
  <c r="N6156" i="10"/>
  <c r="I6149" i="10"/>
  <c r="I6124" i="10"/>
  <c r="M6100" i="10"/>
  <c r="O6091" i="10"/>
  <c r="O6072" i="10"/>
  <c r="M6031" i="10"/>
  <c r="K6016" i="10"/>
  <c r="K6013" i="10"/>
  <c r="I6007" i="10"/>
  <c r="I5984" i="10"/>
  <c r="K5932" i="10"/>
  <c r="M5932" i="10" s="1"/>
  <c r="K5870" i="10"/>
  <c r="N5795" i="10"/>
  <c r="K5766" i="10"/>
  <c r="M5667" i="10"/>
  <c r="I5620" i="10"/>
  <c r="K5620" i="10"/>
  <c r="N5591" i="10"/>
  <c r="M5591" i="10"/>
  <c r="O5591" i="10"/>
  <c r="I5567" i="10"/>
  <c r="V5486" i="10"/>
  <c r="K5486" i="10"/>
  <c r="O5283" i="10"/>
  <c r="M5283" i="10"/>
  <c r="N5283" i="10"/>
  <c r="V5106" i="10"/>
  <c r="K5106" i="10"/>
  <c r="V5050" i="10"/>
  <c r="K5050" i="10"/>
  <c r="I5495" i="10"/>
  <c r="I5479" i="10"/>
  <c r="I5403" i="10"/>
  <c r="I5394" i="10"/>
  <c r="I5287" i="10"/>
  <c r="I5208" i="10"/>
  <c r="I5133" i="10"/>
  <c r="M5048" i="10"/>
  <c r="O5048" i="10"/>
  <c r="O4963" i="10"/>
  <c r="M4963" i="10"/>
  <c r="V4946" i="10"/>
  <c r="K4946" i="10"/>
  <c r="K4585" i="10"/>
  <c r="I4585" i="10"/>
  <c r="V4482" i="10"/>
  <c r="K4482" i="10"/>
  <c r="N4367" i="10"/>
  <c r="M4367" i="10"/>
  <c r="O4797" i="10"/>
  <c r="M4797" i="10"/>
  <c r="K4611" i="10"/>
  <c r="I4611" i="10"/>
  <c r="K4564" i="10"/>
  <c r="I4564" i="10"/>
  <c r="V4538" i="10"/>
  <c r="K4538" i="10"/>
  <c r="K4404" i="10"/>
  <c r="I4404" i="10"/>
  <c r="V4254" i="10"/>
  <c r="K4254" i="10"/>
  <c r="T5782" i="10"/>
  <c r="I5745" i="10"/>
  <c r="O5741" i="10"/>
  <c r="I5730" i="10"/>
  <c r="U5626" i="10"/>
  <c r="M5619" i="10"/>
  <c r="I5539" i="10"/>
  <c r="I5537" i="10"/>
  <c r="I5535" i="10"/>
  <c r="M5507" i="10"/>
  <c r="I5475" i="10"/>
  <c r="I5466" i="10"/>
  <c r="U5418" i="10"/>
  <c r="I5370" i="10"/>
  <c r="N5340" i="10"/>
  <c r="K5314" i="10"/>
  <c r="K5282" i="10"/>
  <c r="K5274" i="10"/>
  <c r="I5263" i="10"/>
  <c r="M5233" i="10"/>
  <c r="K5214" i="10"/>
  <c r="K5202" i="10"/>
  <c r="K5061" i="10"/>
  <c r="N5061" i="10" s="1"/>
  <c r="I5061" i="10"/>
  <c r="M5056" i="10"/>
  <c r="N5056" i="10"/>
  <c r="V4686" i="10"/>
  <c r="K4686" i="10"/>
  <c r="M4624" i="10"/>
  <c r="N4624" i="10"/>
  <c r="O4624" i="10"/>
  <c r="I4344" i="10"/>
  <c r="K4344" i="10"/>
  <c r="O4344" i="10" s="1"/>
  <c r="K4319" i="10"/>
  <c r="I4319" i="10"/>
  <c r="I5806" i="10"/>
  <c r="N5741" i="10"/>
  <c r="I5603" i="10"/>
  <c r="K5595" i="10"/>
  <c r="K5579" i="10"/>
  <c r="O5579" i="10" s="1"/>
  <c r="I5568" i="10"/>
  <c r="I5563" i="10"/>
  <c r="I5561" i="10"/>
  <c r="K5550" i="10"/>
  <c r="K5533" i="10"/>
  <c r="O5533" i="10" s="1"/>
  <c r="K5523" i="10"/>
  <c r="O5523" i="10" s="1"/>
  <c r="I5489" i="10"/>
  <c r="K5445" i="10"/>
  <c r="O5445" i="10" s="1"/>
  <c r="I5432" i="10"/>
  <c r="K5423" i="10"/>
  <c r="O5423" i="10" s="1"/>
  <c r="K5298" i="10"/>
  <c r="K5290" i="10"/>
  <c r="K5236" i="10"/>
  <c r="O5236" i="10" s="1"/>
  <c r="K5222" i="10"/>
  <c r="I5149" i="10"/>
  <c r="M5059" i="10"/>
  <c r="I5053" i="10"/>
  <c r="M4883" i="10"/>
  <c r="N4883" i="10"/>
  <c r="N4855" i="10"/>
  <c r="M4855" i="10"/>
  <c r="O4855" i="10"/>
  <c r="K4588" i="10"/>
  <c r="N4588" i="10" s="1"/>
  <c r="I4588" i="10"/>
  <c r="O4573" i="10"/>
  <c r="M4573" i="10"/>
  <c r="N4573" i="10"/>
  <c r="N4496" i="10"/>
  <c r="O4496" i="10"/>
  <c r="N4368" i="10"/>
  <c r="M4368" i="10"/>
  <c r="O4368" i="10"/>
  <c r="I5871" i="10"/>
  <c r="I5820" i="10"/>
  <c r="I5817" i="10"/>
  <c r="T5750" i="10"/>
  <c r="U5742" i="10"/>
  <c r="I5737" i="10"/>
  <c r="U5722" i="10"/>
  <c r="I5715" i="10"/>
  <c r="T5482" i="10"/>
  <c r="T5386" i="10"/>
  <c r="U5202" i="10"/>
  <c r="V5098" i="10"/>
  <c r="I5098" i="10"/>
  <c r="V5094" i="10"/>
  <c r="K5094" i="10"/>
  <c r="K5079" i="10"/>
  <c r="I5079" i="10"/>
  <c r="O4989" i="10"/>
  <c r="M4989" i="10"/>
  <c r="K4976" i="10"/>
  <c r="O4976" i="10" s="1"/>
  <c r="I4976" i="10"/>
  <c r="V4962" i="10"/>
  <c r="K4962" i="10"/>
  <c r="I4853" i="10"/>
  <c r="K4853" i="10"/>
  <c r="M4837" i="10"/>
  <c r="N4837" i="10"/>
  <c r="O4837" i="10"/>
  <c r="M4640" i="10"/>
  <c r="O4640" i="10"/>
  <c r="N4383" i="10"/>
  <c r="M4383" i="10"/>
  <c r="I4351" i="10"/>
  <c r="K4351" i="10"/>
  <c r="O4351" i="10" s="1"/>
  <c r="I4263" i="10"/>
  <c r="K4263" i="10"/>
  <c r="M4263" i="10" s="1"/>
  <c r="I5893" i="10"/>
  <c r="I5807" i="10"/>
  <c r="K5798" i="10"/>
  <c r="I5795" i="10"/>
  <c r="I5762" i="10"/>
  <c r="U5754" i="10"/>
  <c r="I5733" i="10"/>
  <c r="I5693" i="10"/>
  <c r="I5684" i="10"/>
  <c r="T5662" i="10"/>
  <c r="I5643" i="10"/>
  <c r="I5556" i="10"/>
  <c r="I5550" i="10"/>
  <c r="T5514" i="10"/>
  <c r="I5439" i="10"/>
  <c r="I5430" i="10"/>
  <c r="I5411" i="10"/>
  <c r="I5407" i="10"/>
  <c r="I5396" i="10"/>
  <c r="I5371" i="10"/>
  <c r="U5354" i="10"/>
  <c r="K5322" i="10"/>
  <c r="T5294" i="10"/>
  <c r="I5295" i="10"/>
  <c r="I5290" i="10"/>
  <c r="I5277" i="10"/>
  <c r="K5234" i="10"/>
  <c r="I5233" i="10"/>
  <c r="T5226" i="10"/>
  <c r="I5222" i="10"/>
  <c r="K5218" i="10"/>
  <c r="K5047" i="10"/>
  <c r="I5047" i="10"/>
  <c r="V5030" i="10"/>
  <c r="K5030" i="10"/>
  <c r="I4831" i="10"/>
  <c r="K4831" i="10"/>
  <c r="I4823" i="10"/>
  <c r="K4823" i="10"/>
  <c r="O4645" i="10"/>
  <c r="M4645" i="10"/>
  <c r="I4627" i="10"/>
  <c r="M4392" i="10"/>
  <c r="N4392" i="10"/>
  <c r="K4375" i="10"/>
  <c r="I4375" i="10"/>
  <c r="M4320" i="10"/>
  <c r="O4320" i="10"/>
  <c r="I5859" i="10"/>
  <c r="I5835" i="10"/>
  <c r="I5753" i="10"/>
  <c r="I5729" i="10"/>
  <c r="I5716" i="10"/>
  <c r="I5709" i="10"/>
  <c r="I5673" i="10"/>
  <c r="I5641" i="10"/>
  <c r="I5617" i="10"/>
  <c r="I5580" i="10"/>
  <c r="I5573" i="10"/>
  <c r="I5467" i="10"/>
  <c r="I5457" i="10"/>
  <c r="I5433" i="10"/>
  <c r="I5424" i="10"/>
  <c r="I5385" i="10"/>
  <c r="I5347" i="10"/>
  <c r="I5345" i="10"/>
  <c r="T5306" i="10"/>
  <c r="I5260" i="10"/>
  <c r="I5229" i="10"/>
  <c r="I5215" i="10"/>
  <c r="I5205" i="10"/>
  <c r="I5156" i="10"/>
  <c r="V5154" i="10"/>
  <c r="K5154" i="10"/>
  <c r="V5130" i="10"/>
  <c r="I5130" i="10"/>
  <c r="V5054" i="10"/>
  <c r="K5054" i="10"/>
  <c r="I5054" i="10"/>
  <c r="N5048" i="10"/>
  <c r="I5028" i="10"/>
  <c r="K5028" i="10"/>
  <c r="V5026" i="10"/>
  <c r="I5026" i="10"/>
  <c r="K5026" i="10"/>
  <c r="K4813" i="10"/>
  <c r="I4813" i="10"/>
  <c r="O4703" i="10"/>
  <c r="M4703" i="10"/>
  <c r="M4580" i="10"/>
  <c r="N4580" i="10"/>
  <c r="O4367" i="10"/>
  <c r="I4197" i="10"/>
  <c r="K4197" i="10"/>
  <c r="N4803" i="10"/>
  <c r="M4803" i="10"/>
  <c r="O4660" i="10"/>
  <c r="M4660" i="10"/>
  <c r="I4525" i="10"/>
  <c r="K4525" i="10"/>
  <c r="N4525" i="10" s="1"/>
  <c r="I4475" i="10"/>
  <c r="K4475" i="10"/>
  <c r="N4295" i="10"/>
  <c r="M4295" i="10"/>
  <c r="I4962" i="10"/>
  <c r="I4946" i="10"/>
  <c r="I4795" i="10"/>
  <c r="I4573" i="10"/>
  <c r="O4512" i="10"/>
  <c r="O4505" i="10"/>
  <c r="T4198" i="10"/>
  <c r="I4124" i="10"/>
  <c r="I5066" i="10"/>
  <c r="I5013" i="10"/>
  <c r="I5007" i="10"/>
  <c r="I5005" i="10"/>
  <c r="I5002" i="10"/>
  <c r="O4985" i="10"/>
  <c r="I4980" i="10"/>
  <c r="I4965" i="10"/>
  <c r="I4922" i="10"/>
  <c r="I4900" i="10"/>
  <c r="I4861" i="10"/>
  <c r="I4819" i="10"/>
  <c r="I4817" i="10"/>
  <c r="I4757" i="10"/>
  <c r="N4753" i="10"/>
  <c r="I4746" i="10"/>
  <c r="I4658" i="10"/>
  <c r="N4653" i="10"/>
  <c r="O4620" i="10"/>
  <c r="I4569" i="10"/>
  <c r="I4550" i="10"/>
  <c r="I4536" i="10"/>
  <c r="N4512" i="10"/>
  <c r="M4505" i="10"/>
  <c r="I4452" i="10"/>
  <c r="I4442" i="10"/>
  <c r="O4369" i="10"/>
  <c r="I4347" i="10"/>
  <c r="I4297" i="10"/>
  <c r="I4259" i="10"/>
  <c r="K4242" i="10"/>
  <c r="O4233" i="10"/>
  <c r="K4210" i="10"/>
  <c r="I4195" i="10"/>
  <c r="I4165" i="10"/>
  <c r="I4161" i="10"/>
  <c r="T4142" i="10"/>
  <c r="I4787" i="10"/>
  <c r="K4722" i="10"/>
  <c r="I4715" i="10"/>
  <c r="I4707" i="10"/>
  <c r="I4701" i="10"/>
  <c r="I4689" i="10"/>
  <c r="I4680" i="10"/>
  <c r="I4676" i="10"/>
  <c r="I4672" i="10"/>
  <c r="K4670" i="10"/>
  <c r="M4663" i="10"/>
  <c r="K4638" i="10"/>
  <c r="K4626" i="10"/>
  <c r="O4623" i="10"/>
  <c r="N4620" i="10"/>
  <c r="I4589" i="10"/>
  <c r="I4539" i="10"/>
  <c r="K4450" i="10"/>
  <c r="N4444" i="10"/>
  <c r="K4434" i="10"/>
  <c r="M4393" i="10"/>
  <c r="I4381" i="10"/>
  <c r="M4369" i="10"/>
  <c r="K4362" i="10"/>
  <c r="I4327" i="10"/>
  <c r="K4302" i="10"/>
  <c r="I4281" i="10"/>
  <c r="O4236" i="10"/>
  <c r="N4233" i="10"/>
  <c r="K4230" i="10"/>
  <c r="I4215" i="10"/>
  <c r="T4206" i="10"/>
  <c r="I4205" i="10"/>
  <c r="I4189" i="10"/>
  <c r="T4174" i="10"/>
  <c r="I4157" i="10"/>
  <c r="I5116" i="10"/>
  <c r="I5069" i="10"/>
  <c r="M5060" i="10"/>
  <c r="K5016" i="10"/>
  <c r="M4961" i="10"/>
  <c r="U4950" i="10"/>
  <c r="I4925" i="10"/>
  <c r="M4921" i="10"/>
  <c r="I4909" i="10"/>
  <c r="M4851" i="10"/>
  <c r="I4848" i="10"/>
  <c r="K4829" i="10"/>
  <c r="N4829" i="10" s="1"/>
  <c r="I4815" i="10"/>
  <c r="I4797" i="10"/>
  <c r="K4766" i="10"/>
  <c r="K4761" i="10"/>
  <c r="K4742" i="10"/>
  <c r="K4732" i="10"/>
  <c r="K4727" i="10"/>
  <c r="O4727" i="10" s="1"/>
  <c r="K4708" i="10"/>
  <c r="K4705" i="10"/>
  <c r="M4705" i="10" s="1"/>
  <c r="I4644" i="10"/>
  <c r="O4639" i="10"/>
  <c r="N4623" i="10"/>
  <c r="O4579" i="10"/>
  <c r="K4558" i="10"/>
  <c r="K4522" i="10"/>
  <c r="K4517" i="10"/>
  <c r="M4517" i="10" s="1"/>
  <c r="K4474" i="10"/>
  <c r="I4420" i="10"/>
  <c r="K4416" i="10"/>
  <c r="O4416" i="10" s="1"/>
  <c r="K4377" i="10"/>
  <c r="O4377" i="10" s="1"/>
  <c r="K4360" i="10"/>
  <c r="O4360" i="10" s="1"/>
  <c r="O4293" i="10"/>
  <c r="K4262" i="10"/>
  <c r="I4247" i="10"/>
  <c r="N4236" i="10"/>
  <c r="I4223" i="10"/>
  <c r="I4176" i="10"/>
  <c r="K4174" i="10"/>
  <c r="T4170" i="10"/>
  <c r="I4125" i="10"/>
  <c r="K4992" i="10"/>
  <c r="I4968" i="10"/>
  <c r="T4926" i="10"/>
  <c r="K4914" i="10"/>
  <c r="I4871" i="10"/>
  <c r="U4858" i="10"/>
  <c r="I4615" i="10"/>
  <c r="I5050" i="10"/>
  <c r="O4897" i="10"/>
  <c r="U4890" i="10"/>
  <c r="U4874" i="10"/>
  <c r="I4766" i="10"/>
  <c r="N4757" i="10"/>
  <c r="I4556" i="10"/>
  <c r="I4549" i="10"/>
  <c r="I4522" i="10"/>
  <c r="I4503" i="10"/>
  <c r="I4474" i="10"/>
  <c r="I4460" i="10"/>
  <c r="K4458" i="10"/>
  <c r="I4353" i="10"/>
  <c r="I4328" i="10"/>
  <c r="K4314" i="10"/>
  <c r="I4233" i="10"/>
  <c r="I4196" i="10"/>
  <c r="I5183" i="10"/>
  <c r="I5106" i="10"/>
  <c r="I5034" i="10"/>
  <c r="I5032" i="10"/>
  <c r="I4957" i="10"/>
  <c r="I4955" i="10"/>
  <c r="T4942" i="10"/>
  <c r="I4914" i="10"/>
  <c r="U4906" i="10"/>
  <c r="U4902" i="10"/>
  <c r="M4897" i="10"/>
  <c r="N4865" i="10"/>
  <c r="I4851" i="10"/>
  <c r="I4849" i="10"/>
  <c r="O4835" i="10"/>
  <c r="N4796" i="10"/>
  <c r="I4788" i="10"/>
  <c r="M4757" i="10"/>
  <c r="I4754" i="10"/>
  <c r="O4736" i="10"/>
  <c r="I4675" i="10"/>
  <c r="I4673" i="10"/>
  <c r="N4669" i="10"/>
  <c r="I4654" i="10"/>
  <c r="I4613" i="10"/>
  <c r="I4591" i="10"/>
  <c r="I4587" i="10"/>
  <c r="I4577" i="10"/>
  <c r="I4520" i="10"/>
  <c r="I4484" i="10"/>
  <c r="I4435" i="10"/>
  <c r="I4265" i="10"/>
  <c r="I4256" i="10"/>
  <c r="I4251" i="10"/>
  <c r="I4248" i="10"/>
  <c r="I4236" i="10"/>
  <c r="I4224" i="10"/>
  <c r="I4216" i="10"/>
  <c r="I4192" i="10"/>
  <c r="I4181" i="10"/>
  <c r="I4145" i="10"/>
  <c r="T4118" i="10"/>
  <c r="M6729" i="10"/>
  <c r="N6729" i="10"/>
  <c r="O6729" i="10"/>
  <c r="M6696" i="10"/>
  <c r="N6696" i="10"/>
  <c r="O6696" i="10"/>
  <c r="O6787" i="10"/>
  <c r="M6787" i="10"/>
  <c r="N6787" i="10"/>
  <c r="M6793" i="10"/>
  <c r="N6793" i="10"/>
  <c r="O6793" i="10"/>
  <c r="M6723" i="10"/>
  <c r="N6723" i="10"/>
  <c r="O6723" i="10"/>
  <c r="O6589" i="10"/>
  <c r="M6589" i="10"/>
  <c r="N6589" i="10"/>
  <c r="I6726" i="10"/>
  <c r="V6726" i="10"/>
  <c r="K6714" i="10"/>
  <c r="V6714" i="10"/>
  <c r="V6530" i="10"/>
  <c r="K6530" i="10"/>
  <c r="I6467" i="10"/>
  <c r="K6467" i="10"/>
  <c r="I6443" i="10"/>
  <c r="K6443" i="10"/>
  <c r="N6189" i="10"/>
  <c r="M6189" i="10"/>
  <c r="O6189" i="10"/>
  <c r="M6145" i="10"/>
  <c r="N6145" i="10"/>
  <c r="O6145" i="10"/>
  <c r="V5918" i="10"/>
  <c r="I5918" i="10"/>
  <c r="K5918" i="10"/>
  <c r="I6798" i="10"/>
  <c r="V6798" i="10"/>
  <c r="I6782" i="10"/>
  <c r="V6782" i="10"/>
  <c r="I6630" i="10"/>
  <c r="I6530" i="10"/>
  <c r="I5971" i="10"/>
  <c r="K5971" i="10"/>
  <c r="O6796" i="10"/>
  <c r="M6797" i="10"/>
  <c r="M6796" i="10"/>
  <c r="M6795" i="10"/>
  <c r="N6785" i="10"/>
  <c r="M6771" i="10"/>
  <c r="I6801" i="10"/>
  <c r="T6794" i="10"/>
  <c r="I6793" i="10"/>
  <c r="I6789" i="10"/>
  <c r="I6787" i="10"/>
  <c r="I6784" i="10"/>
  <c r="I6781" i="10"/>
  <c r="K6777" i="10"/>
  <c r="I6774" i="10"/>
  <c r="V6774" i="10"/>
  <c r="K6768" i="10"/>
  <c r="M6768" i="10" s="1"/>
  <c r="K6762" i="10"/>
  <c r="V6762" i="10"/>
  <c r="K6756" i="10"/>
  <c r="K6755" i="10"/>
  <c r="I6752" i="10"/>
  <c r="I6750" i="10"/>
  <c r="V6750" i="10"/>
  <c r="I6741" i="10"/>
  <c r="I6740" i="10"/>
  <c r="I6737" i="10"/>
  <c r="T6730" i="10"/>
  <c r="I6729" i="10"/>
  <c r="K6726" i="10"/>
  <c r="I6725" i="10"/>
  <c r="I6723" i="10"/>
  <c r="I6720" i="10"/>
  <c r="I6718" i="10"/>
  <c r="V6718" i="10"/>
  <c r="I6708" i="10"/>
  <c r="I6700" i="10"/>
  <c r="K6690" i="10"/>
  <c r="I6689" i="10"/>
  <c r="I6674" i="10"/>
  <c r="I6673" i="10"/>
  <c r="O6668" i="10"/>
  <c r="I6667" i="10"/>
  <c r="I6664" i="10"/>
  <c r="K6662" i="10"/>
  <c r="K6659" i="10"/>
  <c r="T6654" i="10"/>
  <c r="K6655" i="10"/>
  <c r="O6649" i="10"/>
  <c r="I6648" i="10"/>
  <c r="K6646" i="10"/>
  <c r="M6632" i="10"/>
  <c r="N6631" i="10"/>
  <c r="K6630" i="10"/>
  <c r="I6626" i="10"/>
  <c r="I6622" i="10"/>
  <c r="V6622" i="10"/>
  <c r="M6611" i="10"/>
  <c r="I6590" i="10"/>
  <c r="V6590" i="10"/>
  <c r="V6586" i="10"/>
  <c r="I6586" i="10"/>
  <c r="M6564" i="10"/>
  <c r="O6564" i="10"/>
  <c r="K6562" i="10"/>
  <c r="N6547" i="10"/>
  <c r="I6533" i="10"/>
  <c r="K6518" i="10"/>
  <c r="I6510" i="10"/>
  <c r="V6510" i="10"/>
  <c r="K6510" i="10"/>
  <c r="T6506" i="10"/>
  <c r="I6507" i="10"/>
  <c r="O6505" i="10"/>
  <c r="K6503" i="10"/>
  <c r="I6503" i="10"/>
  <c r="N6501" i="10"/>
  <c r="T6498" i="10"/>
  <c r="I6497" i="10"/>
  <c r="I6495" i="10"/>
  <c r="K6495" i="10"/>
  <c r="O6488" i="10"/>
  <c r="M6488" i="10"/>
  <c r="M6483" i="10"/>
  <c r="O6464" i="10"/>
  <c r="M6460" i="10"/>
  <c r="N6460" i="10"/>
  <c r="O6437" i="10"/>
  <c r="M6437" i="10"/>
  <c r="I6420" i="10"/>
  <c r="K6420" i="10"/>
  <c r="O6412" i="10"/>
  <c r="O6399" i="10"/>
  <c r="N6399" i="10"/>
  <c r="M6399" i="10"/>
  <c r="I6364" i="10"/>
  <c r="I6324" i="10"/>
  <c r="K6324" i="10"/>
  <c r="O6324" i="10" s="1"/>
  <c r="K6289" i="10"/>
  <c r="O6284" i="10"/>
  <c r="T6262" i="10"/>
  <c r="U6262" i="10"/>
  <c r="N6259" i="10"/>
  <c r="M6259" i="10"/>
  <c r="O6259" i="10"/>
  <c r="I6193" i="10"/>
  <c r="K6193" i="10"/>
  <c r="O6148" i="10"/>
  <c r="M6148" i="10"/>
  <c r="N6148" i="10"/>
  <c r="O6055" i="10"/>
  <c r="M6055" i="10"/>
  <c r="N6055" i="10"/>
  <c r="I5717" i="10"/>
  <c r="K5717" i="10"/>
  <c r="M5717" i="10" s="1"/>
  <c r="I5710" i="10"/>
  <c r="V5710" i="10"/>
  <c r="K5710" i="10"/>
  <c r="K5598" i="10"/>
  <c r="V5598" i="10"/>
  <c r="I5598" i="10"/>
  <c r="N5532" i="10"/>
  <c r="M5532" i="10"/>
  <c r="O5532" i="10"/>
  <c r="O5348" i="10"/>
  <c r="N5348" i="10"/>
  <c r="M5348" i="10"/>
  <c r="I6638" i="10"/>
  <c r="V6638" i="10"/>
  <c r="K6478" i="10"/>
  <c r="V6478" i="10"/>
  <c r="I6432" i="10"/>
  <c r="K6432" i="10"/>
  <c r="O6276" i="10"/>
  <c r="N6276" i="10"/>
  <c r="M6276" i="10"/>
  <c r="I5857" i="10"/>
  <c r="K5857" i="10"/>
  <c r="M5323" i="10"/>
  <c r="N5323" i="10"/>
  <c r="O5323" i="10"/>
  <c r="I6567" i="10"/>
  <c r="I6562" i="10"/>
  <c r="I6534" i="10"/>
  <c r="V6534" i="10"/>
  <c r="I6518" i="10"/>
  <c r="K6504" i="10"/>
  <c r="I6504" i="10"/>
  <c r="I6500" i="10"/>
  <c r="I6308" i="10"/>
  <c r="K6308" i="10"/>
  <c r="K6786" i="10"/>
  <c r="V6786" i="10"/>
  <c r="M6780" i="10"/>
  <c r="N6748" i="10"/>
  <c r="O6740" i="10"/>
  <c r="O6739" i="10"/>
  <c r="K6722" i="10"/>
  <c r="V6722" i="10"/>
  <c r="M6717" i="10"/>
  <c r="O6707" i="10"/>
  <c r="I6698" i="10"/>
  <c r="O6673" i="10"/>
  <c r="M6672" i="10"/>
  <c r="V6642" i="10"/>
  <c r="K6642" i="10"/>
  <c r="M6640" i="10"/>
  <c r="M6636" i="10"/>
  <c r="N6636" i="10"/>
  <c r="I6615" i="10"/>
  <c r="K6615" i="10"/>
  <c r="M6615" i="10" s="1"/>
  <c r="M6608" i="10"/>
  <c r="O6608" i="10"/>
  <c r="T6602" i="10"/>
  <c r="N6593" i="10"/>
  <c r="I6591" i="10"/>
  <c r="K6591" i="10"/>
  <c r="M6588" i="10"/>
  <c r="I6572" i="10"/>
  <c r="K6572" i="10"/>
  <c r="N6569" i="10"/>
  <c r="I6557" i="10"/>
  <c r="N6555" i="10"/>
  <c r="V6554" i="10"/>
  <c r="I6554" i="10"/>
  <c r="T6542" i="10"/>
  <c r="I6543" i="10"/>
  <c r="K6541" i="10"/>
  <c r="N6541" i="10" s="1"/>
  <c r="I6541" i="10"/>
  <c r="M6527" i="10"/>
  <c r="N6527" i="10"/>
  <c r="K6516" i="10"/>
  <c r="N6516" i="10" s="1"/>
  <c r="I6516" i="10"/>
  <c r="V6474" i="10"/>
  <c r="K6474" i="10"/>
  <c r="I6474" i="10"/>
  <c r="I6461" i="10"/>
  <c r="K6461" i="10"/>
  <c r="K6454" i="10"/>
  <c r="V6454" i="10"/>
  <c r="I6444" i="10"/>
  <c r="K6444" i="10"/>
  <c r="V6438" i="10"/>
  <c r="K6438" i="10"/>
  <c r="I6421" i="10"/>
  <c r="K6421" i="10"/>
  <c r="I6404" i="10"/>
  <c r="I6372" i="10"/>
  <c r="I6336" i="10"/>
  <c r="K6336" i="10"/>
  <c r="M6292" i="10"/>
  <c r="N6292" i="10"/>
  <c r="M6260" i="10"/>
  <c r="N6260" i="10"/>
  <c r="O6260" i="10"/>
  <c r="K6243" i="10"/>
  <c r="O6243" i="10" s="1"/>
  <c r="I6243" i="10"/>
  <c r="M6124" i="10"/>
  <c r="N6124" i="10"/>
  <c r="O6124" i="10"/>
  <c r="O5924" i="10"/>
  <c r="M5924" i="10"/>
  <c r="N5924" i="10"/>
  <c r="K5903" i="10"/>
  <c r="I5903" i="10"/>
  <c r="N5883" i="10"/>
  <c r="M5883" i="10"/>
  <c r="O5883" i="10"/>
  <c r="N5879" i="10"/>
  <c r="O5879" i="10"/>
  <c r="I5868" i="10"/>
  <c r="K5868" i="10"/>
  <c r="N5868" i="10" s="1"/>
  <c r="M5849" i="10"/>
  <c r="N5849" i="10"/>
  <c r="O5849" i="10"/>
  <c r="M5816" i="10"/>
  <c r="N5816" i="10"/>
  <c r="O5816" i="10"/>
  <c r="K5722" i="10"/>
  <c r="V5722" i="10"/>
  <c r="I5722" i="10"/>
  <c r="O5681" i="10"/>
  <c r="M5681" i="10"/>
  <c r="N5681" i="10"/>
  <c r="N5679" i="10"/>
  <c r="M5679" i="10"/>
  <c r="O5679" i="10"/>
  <c r="K5656" i="10"/>
  <c r="N5656" i="10" s="1"/>
  <c r="I5656" i="10"/>
  <c r="K5559" i="10"/>
  <c r="I5559" i="10"/>
  <c r="N5509" i="10"/>
  <c r="M5509" i="10"/>
  <c r="O5509" i="10"/>
  <c r="K6766" i="10"/>
  <c r="V6766" i="10"/>
  <c r="M6575" i="10"/>
  <c r="O6575" i="10"/>
  <c r="I6343" i="10"/>
  <c r="K6343" i="10"/>
  <c r="N6343" i="10" s="1"/>
  <c r="O5708" i="10"/>
  <c r="N5708" i="10"/>
  <c r="M5292" i="10"/>
  <c r="N5292" i="10"/>
  <c r="O5292" i="10"/>
  <c r="I6662" i="10"/>
  <c r="M6423" i="10"/>
  <c r="N6423" i="10"/>
  <c r="I6406" i="10"/>
  <c r="V6406" i="10"/>
  <c r="M5699" i="10"/>
  <c r="N5699" i="10"/>
  <c r="O5699" i="10"/>
  <c r="K5674" i="10"/>
  <c r="V5674" i="10"/>
  <c r="I5674" i="10"/>
  <c r="K6778" i="10"/>
  <c r="V6778" i="10"/>
  <c r="K6746" i="10"/>
  <c r="V6746" i="10"/>
  <c r="T6798" i="10"/>
  <c r="K6799" i="10"/>
  <c r="M6799" i="10" s="1"/>
  <c r="T6790" i="10"/>
  <c r="I6791" i="10"/>
  <c r="N6789" i="10"/>
  <c r="K6783" i="10"/>
  <c r="O6783" i="10" s="1"/>
  <c r="T6778" i="10"/>
  <c r="T6774" i="10"/>
  <c r="K6773" i="10"/>
  <c r="M6773" i="10" s="1"/>
  <c r="I6769" i="10"/>
  <c r="K6761" i="10"/>
  <c r="M6761" i="10" s="1"/>
  <c r="I6751" i="10"/>
  <c r="T6746" i="10"/>
  <c r="I6746" i="10"/>
  <c r="K6743" i="10"/>
  <c r="M6743" i="10" s="1"/>
  <c r="I6742" i="10"/>
  <c r="N6740" i="10"/>
  <c r="N6739" i="10"/>
  <c r="K6738" i="10"/>
  <c r="V6738" i="10"/>
  <c r="T6734" i="10"/>
  <c r="K6735" i="10"/>
  <c r="M6735" i="10" s="1"/>
  <c r="T6726" i="10"/>
  <c r="I6727" i="10"/>
  <c r="N6725" i="10"/>
  <c r="I6719" i="10"/>
  <c r="I6716" i="10"/>
  <c r="T6702" i="10"/>
  <c r="K6699" i="10"/>
  <c r="M6699" i="10" s="1"/>
  <c r="O6695" i="10"/>
  <c r="K6694" i="10"/>
  <c r="I6691" i="10"/>
  <c r="T6686" i="10"/>
  <c r="N6683" i="10"/>
  <c r="K6682" i="10"/>
  <c r="K6680" i="10"/>
  <c r="I6679" i="10"/>
  <c r="N6673" i="10"/>
  <c r="T6670" i="10"/>
  <c r="K6666" i="10"/>
  <c r="I6663" i="10"/>
  <c r="I6653" i="10"/>
  <c r="I6642" i="10"/>
  <c r="T6638" i="10"/>
  <c r="I6639" i="10"/>
  <c r="M6637" i="10"/>
  <c r="I6636" i="10"/>
  <c r="N6628" i="10"/>
  <c r="I6621" i="10"/>
  <c r="K6621" i="10"/>
  <c r="K6618" i="10"/>
  <c r="K6613" i="10"/>
  <c r="M6613" i="10" s="1"/>
  <c r="M6609" i="10"/>
  <c r="I6599" i="10"/>
  <c r="K6592" i="10"/>
  <c r="I6573" i="10"/>
  <c r="K6573" i="10"/>
  <c r="I6563" i="10"/>
  <c r="K6552" i="10"/>
  <c r="K6549" i="10"/>
  <c r="I6548" i="10"/>
  <c r="N6545" i="10"/>
  <c r="T6530" i="10"/>
  <c r="K6531" i="10"/>
  <c r="M6528" i="10"/>
  <c r="T6522" i="10"/>
  <c r="K6514" i="10"/>
  <c r="I6511" i="10"/>
  <c r="I6509" i="10"/>
  <c r="I6496" i="10"/>
  <c r="K6496" i="10"/>
  <c r="M6496" i="10" s="1"/>
  <c r="I6484" i="10"/>
  <c r="K6484" i="10"/>
  <c r="K6470" i="10"/>
  <c r="V6470" i="10"/>
  <c r="K6468" i="10"/>
  <c r="M6468" i="10" s="1"/>
  <c r="O6457" i="10"/>
  <c r="V6426" i="10"/>
  <c r="I6426" i="10"/>
  <c r="K6426" i="10"/>
  <c r="O6417" i="10"/>
  <c r="I6402" i="10"/>
  <c r="V6402" i="10"/>
  <c r="K6402" i="10"/>
  <c r="M6348" i="10"/>
  <c r="K6323" i="10"/>
  <c r="O6323" i="10" s="1"/>
  <c r="I6323" i="10"/>
  <c r="M6313" i="10"/>
  <c r="O6313" i="10"/>
  <c r="I6292" i="10"/>
  <c r="V6290" i="10"/>
  <c r="I6290" i="10"/>
  <c r="T6266" i="10"/>
  <c r="U6266" i="10"/>
  <c r="M6196" i="10"/>
  <c r="O6196" i="10"/>
  <c r="M6169" i="10"/>
  <c r="N6169" i="10"/>
  <c r="O6169" i="10"/>
  <c r="K6158" i="10"/>
  <c r="V6158" i="10"/>
  <c r="I6158" i="10"/>
  <c r="N6131" i="10"/>
  <c r="M6131" i="10"/>
  <c r="O6131" i="10"/>
  <c r="M6052" i="10"/>
  <c r="N6052" i="10"/>
  <c r="O6052" i="10"/>
  <c r="N5999" i="10"/>
  <c r="O5999" i="10"/>
  <c r="M5803" i="10"/>
  <c r="O5803" i="10"/>
  <c r="K5690" i="10"/>
  <c r="V5690" i="10"/>
  <c r="K5688" i="10"/>
  <c r="I5688" i="10"/>
  <c r="M5443" i="10"/>
  <c r="N5443" i="10"/>
  <c r="O5443" i="10"/>
  <c r="V6458" i="10"/>
  <c r="K6458" i="10"/>
  <c r="V6374" i="10"/>
  <c r="I6374" i="10"/>
  <c r="K6374" i="10"/>
  <c r="K6240" i="10"/>
  <c r="O6240" i="10" s="1"/>
  <c r="I6240" i="10"/>
  <c r="I5743" i="10"/>
  <c r="K5743" i="10"/>
  <c r="N5743" i="10" s="1"/>
  <c r="I6690" i="10"/>
  <c r="O6287" i="10"/>
  <c r="M6287" i="10"/>
  <c r="N6287" i="10"/>
  <c r="K6047" i="10"/>
  <c r="N6047" i="10" s="1"/>
  <c r="I6047" i="10"/>
  <c r="M5873" i="10"/>
  <c r="N5873" i="10"/>
  <c r="O5873" i="10"/>
  <c r="I5776" i="10"/>
  <c r="K5776" i="10"/>
  <c r="I4114" i="10"/>
  <c r="V4114" i="10"/>
  <c r="O6733" i="10"/>
  <c r="O6732" i="10"/>
  <c r="O6731" i="10"/>
  <c r="K6706" i="10"/>
  <c r="V6706" i="10"/>
  <c r="O6697" i="10"/>
  <c r="O6675" i="10"/>
  <c r="T6662" i="10"/>
  <c r="V6650" i="10"/>
  <c r="K6650" i="10"/>
  <c r="N6648" i="10"/>
  <c r="V6634" i="10"/>
  <c r="K6634" i="10"/>
  <c r="T6614" i="10"/>
  <c r="V6578" i="10"/>
  <c r="I6578" i="10"/>
  <c r="V6566" i="10"/>
  <c r="K6566" i="10"/>
  <c r="K6561" i="10"/>
  <c r="M6561" i="10" s="1"/>
  <c r="I6561" i="10"/>
  <c r="K6537" i="10"/>
  <c r="M6537" i="10" s="1"/>
  <c r="I6537" i="10"/>
  <c r="O6532" i="10"/>
  <c r="N6532" i="10"/>
  <c r="N6529" i="10"/>
  <c r="V6494" i="10"/>
  <c r="I6494" i="10"/>
  <c r="I6487" i="10"/>
  <c r="K6487" i="10"/>
  <c r="M6459" i="10"/>
  <c r="O6459" i="10"/>
  <c r="V6442" i="10"/>
  <c r="K6442" i="10"/>
  <c r="T6434" i="10"/>
  <c r="O6424" i="10"/>
  <c r="M6424" i="10"/>
  <c r="M6419" i="10"/>
  <c r="N6419" i="10"/>
  <c r="N6417" i="10"/>
  <c r="N6416" i="10"/>
  <c r="O6416" i="10"/>
  <c r="O6375" i="10"/>
  <c r="N6375" i="10"/>
  <c r="K6370" i="10"/>
  <c r="V6370" i="10"/>
  <c r="K6361" i="10"/>
  <c r="K6347" i="10"/>
  <c r="I6347" i="10"/>
  <c r="I6342" i="10"/>
  <c r="V6342" i="10"/>
  <c r="K6342" i="10"/>
  <c r="I6298" i="10"/>
  <c r="V6298" i="10"/>
  <c r="I6295" i="10"/>
  <c r="K6295" i="10"/>
  <c r="N6295" i="10" s="1"/>
  <c r="N6288" i="10"/>
  <c r="M6288" i="10"/>
  <c r="O6288" i="10"/>
  <c r="K6122" i="10"/>
  <c r="V6122" i="10"/>
  <c r="K5929" i="10"/>
  <c r="I5929" i="10"/>
  <c r="K5858" i="10"/>
  <c r="V5858" i="10"/>
  <c r="M5829" i="10"/>
  <c r="N5829" i="10"/>
  <c r="O5829" i="10"/>
  <c r="M5763" i="10"/>
  <c r="N5763" i="10"/>
  <c r="O5763" i="10"/>
  <c r="O5747" i="10"/>
  <c r="N5747" i="10"/>
  <c r="M5573" i="10"/>
  <c r="N5573" i="10"/>
  <c r="O5573" i="10"/>
  <c r="M5483" i="10"/>
  <c r="N5483" i="10"/>
  <c r="O5483" i="10"/>
  <c r="N5387" i="10"/>
  <c r="O5387" i="10"/>
  <c r="M5324" i="10"/>
  <c r="N5324" i="10"/>
  <c r="O5324" i="10"/>
  <c r="I6678" i="10"/>
  <c r="V6678" i="10"/>
  <c r="M6369" i="10"/>
  <c r="O6369" i="10"/>
  <c r="N6369" i="10"/>
  <c r="O5987" i="10"/>
  <c r="M5987" i="10"/>
  <c r="N5987" i="10"/>
  <c r="O5837" i="10"/>
  <c r="M5837" i="10"/>
  <c r="N5837" i="10"/>
  <c r="I6734" i="10"/>
  <c r="V6734" i="10"/>
  <c r="I6671" i="10"/>
  <c r="I6646" i="10"/>
  <c r="I6571" i="10"/>
  <c r="K6571" i="10"/>
  <c r="O6415" i="10"/>
  <c r="M6415" i="10"/>
  <c r="M6372" i="10"/>
  <c r="N6372" i="10"/>
  <c r="O6220" i="10"/>
  <c r="M6220" i="10"/>
  <c r="N6220" i="10"/>
  <c r="O6795" i="10"/>
  <c r="O6771" i="10"/>
  <c r="T6750" i="10"/>
  <c r="N6797" i="10"/>
  <c r="I6792" i="10"/>
  <c r="K6788" i="10"/>
  <c r="O6785" i="10"/>
  <c r="T6782" i="10"/>
  <c r="I6780" i="10"/>
  <c r="I6776" i="10"/>
  <c r="I6765" i="10"/>
  <c r="K6754" i="10"/>
  <c r="V6754" i="10"/>
  <c r="K6749" i="10"/>
  <c r="T6742" i="10"/>
  <c r="T6738" i="10"/>
  <c r="N6733" i="10"/>
  <c r="N6732" i="10"/>
  <c r="N6731" i="10"/>
  <c r="I6728" i="10"/>
  <c r="K6724" i="10"/>
  <c r="O6721" i="10"/>
  <c r="T6718" i="10"/>
  <c r="I6717" i="10"/>
  <c r="K6713" i="10"/>
  <c r="T6706" i="10"/>
  <c r="T6698" i="10"/>
  <c r="N6697" i="10"/>
  <c r="I6694" i="10"/>
  <c r="I6688" i="10"/>
  <c r="I6686" i="10"/>
  <c r="V6686" i="10"/>
  <c r="T6682" i="10"/>
  <c r="I6682" i="10"/>
  <c r="N6675" i="10"/>
  <c r="K6674" i="10"/>
  <c r="K6670" i="10"/>
  <c r="V6670" i="10"/>
  <c r="I6666" i="10"/>
  <c r="I6661" i="10"/>
  <c r="O6656" i="10"/>
  <c r="I6650" i="10"/>
  <c r="T6646" i="10"/>
  <c r="I6645" i="10"/>
  <c r="N6641" i="10"/>
  <c r="I6640" i="10"/>
  <c r="I6634" i="10"/>
  <c r="K6626" i="10"/>
  <c r="I6618" i="10"/>
  <c r="K6616" i="10"/>
  <c r="M6616" i="10" s="1"/>
  <c r="I6597" i="10"/>
  <c r="K6597" i="10"/>
  <c r="M6597" i="10" s="1"/>
  <c r="I6574" i="10"/>
  <c r="V6574" i="10"/>
  <c r="K6570" i="10"/>
  <c r="I6566" i="10"/>
  <c r="T6554" i="10"/>
  <c r="I6555" i="10"/>
  <c r="I6535" i="10"/>
  <c r="M6529" i="10"/>
  <c r="K6525" i="10"/>
  <c r="I6524" i="10"/>
  <c r="I6514" i="10"/>
  <c r="N6488" i="10"/>
  <c r="I6485" i="10"/>
  <c r="K6485" i="10"/>
  <c r="V6482" i="10"/>
  <c r="K6482" i="10"/>
  <c r="O6463" i="10"/>
  <c r="O6460" i="10"/>
  <c r="I6442" i="10"/>
  <c r="N6437" i="10"/>
  <c r="I6431" i="10"/>
  <c r="K6410" i="10"/>
  <c r="I6405" i="10"/>
  <c r="K6405" i="10"/>
  <c r="M6405" i="10" s="1"/>
  <c r="T6382" i="10"/>
  <c r="I6332" i="10"/>
  <c r="I6293" i="10"/>
  <c r="K6293" i="10"/>
  <c r="I6288" i="10"/>
  <c r="I6282" i="10"/>
  <c r="V6282" i="10"/>
  <c r="M6275" i="10"/>
  <c r="N6275" i="10"/>
  <c r="O6275" i="10"/>
  <c r="I6249" i="10"/>
  <c r="K6249" i="10"/>
  <c r="I6188" i="10"/>
  <c r="K6188" i="10"/>
  <c r="I6144" i="10"/>
  <c r="K6144" i="10"/>
  <c r="K6110" i="10"/>
  <c r="V6110" i="10"/>
  <c r="I6110" i="10"/>
  <c r="K5834" i="10"/>
  <c r="V5834" i="10"/>
  <c r="I5834" i="10"/>
  <c r="O5827" i="10"/>
  <c r="N5827" i="10"/>
  <c r="K5773" i="10"/>
  <c r="O5773" i="10" s="1"/>
  <c r="I5773" i="10"/>
  <c r="K5610" i="10"/>
  <c r="V5610" i="10"/>
  <c r="I5610" i="10"/>
  <c r="M5571" i="10"/>
  <c r="N5571" i="10"/>
  <c r="O5571" i="10"/>
  <c r="I6790" i="10"/>
  <c r="V6790" i="10"/>
  <c r="I6635" i="10"/>
  <c r="K6635" i="10"/>
  <c r="M6567" i="10"/>
  <c r="O6567" i="10"/>
  <c r="O6508" i="10"/>
  <c r="M6508" i="10"/>
  <c r="M6440" i="10"/>
  <c r="O6440" i="10"/>
  <c r="T6314" i="10"/>
  <c r="I6294" i="10"/>
  <c r="V6294" i="10"/>
  <c r="K6294" i="10"/>
  <c r="I5957" i="10"/>
  <c r="K5957" i="10"/>
  <c r="M5957" i="10" s="1"/>
  <c r="I6696" i="10"/>
  <c r="I6580" i="10"/>
  <c r="K6580" i="10"/>
  <c r="N6580" i="10" s="1"/>
  <c r="V6430" i="10"/>
  <c r="K6430" i="10"/>
  <c r="I6430" i="10"/>
  <c r="V6346" i="10"/>
  <c r="I6346" i="10"/>
  <c r="K6331" i="10"/>
  <c r="I6331" i="10"/>
  <c r="K6794" i="10"/>
  <c r="V6794" i="10"/>
  <c r="K6770" i="10"/>
  <c r="V6770" i="10"/>
  <c r="T6766" i="10"/>
  <c r="O6745" i="10"/>
  <c r="K6730" i="10"/>
  <c r="V6730" i="10"/>
  <c r="N6721" i="10"/>
  <c r="I6702" i="10"/>
  <c r="V6702" i="10"/>
  <c r="T6690" i="10"/>
  <c r="N6656" i="10"/>
  <c r="N6632" i="10"/>
  <c r="O6631" i="10"/>
  <c r="O6629" i="10"/>
  <c r="M6629" i="10"/>
  <c r="I6614" i="10"/>
  <c r="V6614" i="10"/>
  <c r="K6614" i="10"/>
  <c r="O6611" i="10"/>
  <c r="V6610" i="10"/>
  <c r="K6610" i="10"/>
  <c r="V6602" i="10"/>
  <c r="I6602" i="10"/>
  <c r="N6595" i="10"/>
  <c r="V6594" i="10"/>
  <c r="I6594" i="10"/>
  <c r="K6590" i="10"/>
  <c r="K6586" i="10"/>
  <c r="K6579" i="10"/>
  <c r="M6579" i="10" s="1"/>
  <c r="N6567" i="10"/>
  <c r="T6562" i="10"/>
  <c r="K6556" i="10"/>
  <c r="I6550" i="10"/>
  <c r="V6550" i="10"/>
  <c r="O6547" i="10"/>
  <c r="I6540" i="10"/>
  <c r="T6510" i="10"/>
  <c r="N6508" i="10"/>
  <c r="O6507" i="10"/>
  <c r="M6507" i="10"/>
  <c r="N6500" i="10"/>
  <c r="V6490" i="10"/>
  <c r="K6490" i="10"/>
  <c r="I6490" i="10"/>
  <c r="O6483" i="10"/>
  <c r="N6463" i="10"/>
  <c r="I6462" i="10"/>
  <c r="V6462" i="10"/>
  <c r="T6458" i="10"/>
  <c r="K6455" i="10"/>
  <c r="I6455" i="10"/>
  <c r="N6440" i="10"/>
  <c r="M6439" i="10"/>
  <c r="O6439" i="10"/>
  <c r="T6418" i="10"/>
  <c r="K6414" i="10"/>
  <c r="V6414" i="10"/>
  <c r="I6414" i="10"/>
  <c r="I6384" i="10"/>
  <c r="K6384" i="10"/>
  <c r="M6384" i="10" s="1"/>
  <c r="K6382" i="10"/>
  <c r="V6382" i="10"/>
  <c r="I6382" i="10"/>
  <c r="V6354" i="10"/>
  <c r="K6354" i="10"/>
  <c r="I6273" i="10"/>
  <c r="K6273" i="10"/>
  <c r="O6273" i="10" s="1"/>
  <c r="K6266" i="10"/>
  <c r="V6266" i="10"/>
  <c r="O6228" i="10"/>
  <c r="M6228" i="10"/>
  <c r="N6228" i="10"/>
  <c r="I6217" i="10"/>
  <c r="K6217" i="10"/>
  <c r="K6210" i="10"/>
  <c r="V6210" i="10"/>
  <c r="I6206" i="10"/>
  <c r="V6206" i="10"/>
  <c r="M6132" i="10"/>
  <c r="M6077" i="10"/>
  <c r="N6077" i="10"/>
  <c r="O6077" i="10"/>
  <c r="I6070" i="10"/>
  <c r="V6070" i="10"/>
  <c r="K6070" i="10"/>
  <c r="I5925" i="10"/>
  <c r="K5925" i="10"/>
  <c r="O5923" i="10"/>
  <c r="N5923" i="10"/>
  <c r="K5898" i="10"/>
  <c r="V5898" i="10"/>
  <c r="I5891" i="10"/>
  <c r="K5891" i="10"/>
  <c r="V5878" i="10"/>
  <c r="K5878" i="10"/>
  <c r="M5872" i="10"/>
  <c r="N5872" i="10"/>
  <c r="O5872" i="10"/>
  <c r="N5755" i="10"/>
  <c r="M5755" i="10"/>
  <c r="O5755" i="10"/>
  <c r="M5708" i="10"/>
  <c r="M5680" i="10"/>
  <c r="N5680" i="10"/>
  <c r="O5680" i="10"/>
  <c r="I5669" i="10"/>
  <c r="K5669" i="10"/>
  <c r="O5669" i="10" s="1"/>
  <c r="I5637" i="10"/>
  <c r="K5637" i="10"/>
  <c r="I5602" i="10"/>
  <c r="T6626" i="10"/>
  <c r="I6623" i="10"/>
  <c r="K6606" i="10"/>
  <c r="V6606" i="10"/>
  <c r="T6586" i="10"/>
  <c r="I6584" i="10"/>
  <c r="I6582" i="10"/>
  <c r="V6582" i="10"/>
  <c r="T6566" i="10"/>
  <c r="T6550" i="10"/>
  <c r="I6545" i="10"/>
  <c r="K6542" i="10"/>
  <c r="V6542" i="10"/>
  <c r="T6538" i="10"/>
  <c r="I6527" i="10"/>
  <c r="I6472" i="10"/>
  <c r="T6466" i="10"/>
  <c r="I6446" i="10"/>
  <c r="V6446" i="10"/>
  <c r="I6439" i="10"/>
  <c r="I6424" i="10"/>
  <c r="I6409" i="10"/>
  <c r="I6398" i="10"/>
  <c r="V6398" i="10"/>
  <c r="I6395" i="10"/>
  <c r="I6388" i="10"/>
  <c r="K6386" i="10"/>
  <c r="V6386" i="10"/>
  <c r="K6366" i="10"/>
  <c r="V6366" i="10"/>
  <c r="I6360" i="10"/>
  <c r="I6353" i="10"/>
  <c r="K6350" i="10"/>
  <c r="V6350" i="10"/>
  <c r="I6341" i="10"/>
  <c r="T6330" i="10"/>
  <c r="I6328" i="10"/>
  <c r="K6326" i="10"/>
  <c r="V6326" i="10"/>
  <c r="I6322" i="10"/>
  <c r="V6322" i="10"/>
  <c r="T6318" i="10"/>
  <c r="I6310" i="10"/>
  <c r="I6302" i="10"/>
  <c r="V6302" i="10"/>
  <c r="I6297" i="10"/>
  <c r="T6286" i="10"/>
  <c r="I6284" i="10"/>
  <c r="I6281" i="10"/>
  <c r="I6270" i="10"/>
  <c r="V6270" i="10"/>
  <c r="I6263" i="10"/>
  <c r="T6258" i="10"/>
  <c r="U6258" i="10"/>
  <c r="I6258" i="10"/>
  <c r="U6254" i="10"/>
  <c r="I6255" i="10"/>
  <c r="I6236" i="10"/>
  <c r="I6229" i="10"/>
  <c r="I6228" i="10"/>
  <c r="I6216" i="10"/>
  <c r="K6214" i="10"/>
  <c r="V6214" i="10"/>
  <c r="T6206" i="10"/>
  <c r="K6202" i="10"/>
  <c r="V6202" i="10"/>
  <c r="O6200" i="10"/>
  <c r="I6192" i="10"/>
  <c r="O6179" i="10"/>
  <c r="I6178" i="10"/>
  <c r="V6178" i="10"/>
  <c r="I6171" i="10"/>
  <c r="I6150" i="10"/>
  <c r="V6150" i="10"/>
  <c r="N6135" i="10"/>
  <c r="M6116" i="10"/>
  <c r="I6091" i="10"/>
  <c r="U6086" i="10"/>
  <c r="I6072" i="10"/>
  <c r="T6054" i="10"/>
  <c r="I6056" i="10"/>
  <c r="T6050" i="10"/>
  <c r="I6046" i="10"/>
  <c r="I6040" i="10"/>
  <c r="M6037" i="10"/>
  <c r="I6026" i="10"/>
  <c r="I6023" i="10"/>
  <c r="T6006" i="10"/>
  <c r="O6000" i="10"/>
  <c r="U5994" i="10"/>
  <c r="I5995" i="10"/>
  <c r="I5990" i="10"/>
  <c r="I5987" i="10"/>
  <c r="I5953" i="10"/>
  <c r="I5948" i="10"/>
  <c r="I5931" i="10"/>
  <c r="I5923" i="10"/>
  <c r="M5921" i="10"/>
  <c r="N5920" i="10"/>
  <c r="M5919" i="10"/>
  <c r="I5909" i="10"/>
  <c r="I5905" i="10"/>
  <c r="I5888" i="10"/>
  <c r="I5882" i="10"/>
  <c r="O5869" i="10"/>
  <c r="N5865" i="10"/>
  <c r="I5841" i="10"/>
  <c r="I5838" i="10"/>
  <c r="I5837" i="10"/>
  <c r="I5833" i="10"/>
  <c r="M5831" i="10"/>
  <c r="I5830" i="10"/>
  <c r="V5830" i="10"/>
  <c r="I5829" i="10"/>
  <c r="K5826" i="10"/>
  <c r="V5826" i="10"/>
  <c r="I5822" i="10"/>
  <c r="N5817" i="10"/>
  <c r="I5808" i="10"/>
  <c r="I5805" i="10"/>
  <c r="K5802" i="10"/>
  <c r="V5802" i="10"/>
  <c r="I5790" i="10"/>
  <c r="V5790" i="10"/>
  <c r="T5786" i="10"/>
  <c r="I5775" i="10"/>
  <c r="T5770" i="10"/>
  <c r="I5769" i="10"/>
  <c r="U5750" i="10"/>
  <c r="I5749" i="10"/>
  <c r="I5742" i="10"/>
  <c r="M5739" i="10"/>
  <c r="I5738" i="10"/>
  <c r="T5730" i="10"/>
  <c r="K5730" i="10"/>
  <c r="V5730" i="10"/>
  <c r="M5707" i="10"/>
  <c r="K5706" i="10"/>
  <c r="V5706" i="10"/>
  <c r="T5702" i="10"/>
  <c r="I5699" i="10"/>
  <c r="K5694" i="10"/>
  <c r="V5694" i="10"/>
  <c r="T5686" i="10"/>
  <c r="U5686" i="10"/>
  <c r="O5683" i="10"/>
  <c r="I5681" i="10"/>
  <c r="I5680" i="10"/>
  <c r="I5679" i="10"/>
  <c r="I5671" i="10"/>
  <c r="O5659" i="10"/>
  <c r="I5658" i="10"/>
  <c r="T5654" i="10"/>
  <c r="U5654" i="10"/>
  <c r="M5653" i="10"/>
  <c r="T5638" i="10"/>
  <c r="T5622" i="10"/>
  <c r="U5622" i="10"/>
  <c r="I5623" i="10"/>
  <c r="N5619" i="10"/>
  <c r="I5614" i="10"/>
  <c r="I5609" i="10"/>
  <c r="N5593" i="10"/>
  <c r="I5571" i="10"/>
  <c r="I5569" i="10"/>
  <c r="I5566" i="10"/>
  <c r="V5566" i="10"/>
  <c r="O5552" i="10"/>
  <c r="M5551" i="10"/>
  <c r="I5549" i="10"/>
  <c r="T5542" i="10"/>
  <c r="K5541" i="10"/>
  <c r="U5530" i="10"/>
  <c r="I5521" i="10"/>
  <c r="N5517" i="10"/>
  <c r="I5509" i="10"/>
  <c r="N5507" i="10"/>
  <c r="K5506" i="10"/>
  <c r="V5506" i="10"/>
  <c r="I5503" i="10"/>
  <c r="M5493" i="10"/>
  <c r="K5489" i="10"/>
  <c r="M5489" i="10" s="1"/>
  <c r="I5488" i="10"/>
  <c r="M5485" i="10"/>
  <c r="I5483" i="10"/>
  <c r="N5481" i="10"/>
  <c r="K5473" i="10"/>
  <c r="I5471" i="10"/>
  <c r="I5459" i="10"/>
  <c r="K5457" i="10"/>
  <c r="N5457" i="10" s="1"/>
  <c r="I5443" i="10"/>
  <c r="I5436" i="10"/>
  <c r="I5427" i="10"/>
  <c r="K5409" i="10"/>
  <c r="O5409" i="10" s="1"/>
  <c r="K5398" i="10"/>
  <c r="V5398" i="10"/>
  <c r="U5386" i="10"/>
  <c r="I5387" i="10"/>
  <c r="I5382" i="10"/>
  <c r="V5382" i="10"/>
  <c r="I5376" i="10"/>
  <c r="I5373" i="10"/>
  <c r="M5368" i="10"/>
  <c r="N5368" i="10"/>
  <c r="I5365" i="10"/>
  <c r="O5360" i="10"/>
  <c r="M5359" i="10"/>
  <c r="I5355" i="10"/>
  <c r="K5350" i="10"/>
  <c r="I5349" i="10"/>
  <c r="K5345" i="10"/>
  <c r="I5344" i="10"/>
  <c r="M5339" i="10"/>
  <c r="I5338" i="10"/>
  <c r="K5331" i="10"/>
  <c r="M5331" i="10" s="1"/>
  <c r="K5318" i="10"/>
  <c r="V5318" i="10"/>
  <c r="K5313" i="10"/>
  <c r="M5313" i="10" s="1"/>
  <c r="I5313" i="10"/>
  <c r="K5308" i="10"/>
  <c r="M5297" i="10"/>
  <c r="T5286" i="10"/>
  <c r="U5286" i="10"/>
  <c r="I5278" i="10"/>
  <c r="O5276" i="10"/>
  <c r="K5260" i="10"/>
  <c r="N5260" i="10" s="1"/>
  <c r="N5257" i="10"/>
  <c r="I5255" i="10"/>
  <c r="I5253" i="10"/>
  <c r="I5244" i="10"/>
  <c r="K5244" i="10"/>
  <c r="O5244" i="10" s="1"/>
  <c r="M5241" i="10"/>
  <c r="M5236" i="10"/>
  <c r="T5202" i="10"/>
  <c r="N5199" i="10"/>
  <c r="I5198" i="10"/>
  <c r="T5190" i="10"/>
  <c r="U5190" i="10"/>
  <c r="V5178" i="10"/>
  <c r="I5178" i="10"/>
  <c r="K5178" i="10"/>
  <c r="V5170" i="10"/>
  <c r="K5170" i="10"/>
  <c r="T5106" i="10"/>
  <c r="U5106" i="10"/>
  <c r="K5087" i="10"/>
  <c r="M5087" i="10" s="1"/>
  <c r="I5087" i="10"/>
  <c r="K5078" i="10"/>
  <c r="V5078" i="10"/>
  <c r="T4978" i="10"/>
  <c r="U4978" i="10"/>
  <c r="M4944" i="10"/>
  <c r="N4944" i="10"/>
  <c r="O4944" i="10"/>
  <c r="K4919" i="10"/>
  <c r="I4919" i="10"/>
  <c r="N4684" i="10"/>
  <c r="O4684" i="10"/>
  <c r="M4684" i="10"/>
  <c r="T5502" i="10"/>
  <c r="U5502" i="10"/>
  <c r="T5474" i="10"/>
  <c r="U5474" i="10"/>
  <c r="K5414" i="10"/>
  <c r="V5414" i="10"/>
  <c r="T5378" i="10"/>
  <c r="U5378" i="10"/>
  <c r="K5346" i="10"/>
  <c r="V5346" i="10"/>
  <c r="T5314" i="10"/>
  <c r="U5314" i="10"/>
  <c r="V5306" i="10"/>
  <c r="K5306" i="10"/>
  <c r="O5301" i="10"/>
  <c r="N5301" i="10"/>
  <c r="I5288" i="10"/>
  <c r="K5288" i="10"/>
  <c r="I5204" i="10"/>
  <c r="K5204" i="10"/>
  <c r="V5194" i="10"/>
  <c r="I5194" i="10"/>
  <c r="K5194" i="10"/>
  <c r="I5181" i="10"/>
  <c r="K5181" i="10"/>
  <c r="M5181" i="10" s="1"/>
  <c r="K5168" i="10"/>
  <c r="I5168" i="10"/>
  <c r="I5157" i="10"/>
  <c r="K5157" i="10"/>
  <c r="M5131" i="10"/>
  <c r="O5131" i="10"/>
  <c r="K5118" i="10"/>
  <c r="V5118" i="10"/>
  <c r="I5118" i="10"/>
  <c r="K5076" i="10"/>
  <c r="I5076" i="10"/>
  <c r="T5042" i="10"/>
  <c r="U5042" i="10"/>
  <c r="V4942" i="10"/>
  <c r="K4942" i="10"/>
  <c r="M4915" i="10"/>
  <c r="N4915" i="10"/>
  <c r="O4915" i="10"/>
  <c r="M4872" i="10"/>
  <c r="O4872" i="10"/>
  <c r="N4872" i="10"/>
  <c r="I6250" i="10"/>
  <c r="V6250" i="10"/>
  <c r="I6223" i="10"/>
  <c r="I6220" i="10"/>
  <c r="I6164" i="10"/>
  <c r="I6142" i="10"/>
  <c r="V6142" i="10"/>
  <c r="I6131" i="10"/>
  <c r="K6126" i="10"/>
  <c r="V6126" i="10"/>
  <c r="K6082" i="10"/>
  <c r="V6082" i="10"/>
  <c r="I6052" i="10"/>
  <c r="I6036" i="10"/>
  <c r="K6030" i="10"/>
  <c r="V6030" i="10"/>
  <c r="K6018" i="10"/>
  <c r="V6018" i="10"/>
  <c r="T5998" i="10"/>
  <c r="K5966" i="10"/>
  <c r="V5966" i="10"/>
  <c r="K5946" i="10"/>
  <c r="V5946" i="10"/>
  <c r="I5935" i="10"/>
  <c r="I5878" i="10"/>
  <c r="I5872" i="10"/>
  <c r="I5862" i="10"/>
  <c r="V5862" i="10"/>
  <c r="K5850" i="10"/>
  <c r="V5850" i="10"/>
  <c r="I5811" i="10"/>
  <c r="I5799" i="10"/>
  <c r="K5794" i="10"/>
  <c r="V5794" i="10"/>
  <c r="K5782" i="10"/>
  <c r="V5782" i="10"/>
  <c r="I5779" i="10"/>
  <c r="K5770" i="10"/>
  <c r="V5770" i="10"/>
  <c r="K5758" i="10"/>
  <c r="V5758" i="10"/>
  <c r="K5750" i="10"/>
  <c r="V5750" i="10"/>
  <c r="T5718" i="10"/>
  <c r="U5718" i="10"/>
  <c r="K5714" i="10"/>
  <c r="V5714" i="10"/>
  <c r="I5713" i="10"/>
  <c r="K5686" i="10"/>
  <c r="V5686" i="10"/>
  <c r="K5666" i="10"/>
  <c r="V5666" i="10"/>
  <c r="I5624" i="10"/>
  <c r="I5607" i="10"/>
  <c r="I5555" i="10"/>
  <c r="T5534" i="10"/>
  <c r="U5534" i="10"/>
  <c r="K5526" i="10"/>
  <c r="V5526" i="10"/>
  <c r="I5519" i="10"/>
  <c r="I5501" i="10"/>
  <c r="K5478" i="10"/>
  <c r="V5478" i="10"/>
  <c r="K5464" i="10"/>
  <c r="I5464" i="10"/>
  <c r="K5450" i="10"/>
  <c r="V5450" i="10"/>
  <c r="K5434" i="10"/>
  <c r="V5434" i="10"/>
  <c r="I5434" i="10"/>
  <c r="I5428" i="10"/>
  <c r="K5428" i="10"/>
  <c r="N5428" i="10" s="1"/>
  <c r="I5425" i="10"/>
  <c r="T5410" i="10"/>
  <c r="U5410" i="10"/>
  <c r="I5326" i="10"/>
  <c r="V5326" i="10"/>
  <c r="I5321" i="10"/>
  <c r="I5316" i="10"/>
  <c r="K5316" i="10"/>
  <c r="O5316" i="10" s="1"/>
  <c r="I5306" i="10"/>
  <c r="V5294" i="10"/>
  <c r="K5294" i="10"/>
  <c r="I5270" i="10"/>
  <c r="V5270" i="10"/>
  <c r="K5270" i="10"/>
  <c r="K5209" i="10"/>
  <c r="I5209" i="10"/>
  <c r="K5164" i="10"/>
  <c r="I5164" i="10"/>
  <c r="V5162" i="10"/>
  <c r="K5162" i="10"/>
  <c r="I5162" i="10"/>
  <c r="T5158" i="10"/>
  <c r="U5158" i="10"/>
  <c r="U5150" i="10"/>
  <c r="T5150" i="10"/>
  <c r="K5145" i="10"/>
  <c r="I5145" i="10"/>
  <c r="I5141" i="10"/>
  <c r="K5141" i="10"/>
  <c r="M5141" i="10" s="1"/>
  <c r="K5081" i="10"/>
  <c r="I5081" i="10"/>
  <c r="O5021" i="10"/>
  <c r="M5021" i="10"/>
  <c r="M4987" i="10"/>
  <c r="N4987" i="10"/>
  <c r="O4987" i="10"/>
  <c r="O4929" i="10"/>
  <c r="M4929" i="10"/>
  <c r="N4929" i="10"/>
  <c r="N4799" i="10"/>
  <c r="O4799" i="10"/>
  <c r="M4799" i="10"/>
  <c r="I6488" i="10"/>
  <c r="T6478" i="10"/>
  <c r="I6447" i="10"/>
  <c r="I6434" i="10"/>
  <c r="I6428" i="10"/>
  <c r="I6422" i="10"/>
  <c r="V6422" i="10"/>
  <c r="I6410" i="10"/>
  <c r="I6407" i="10"/>
  <c r="T6398" i="10"/>
  <c r="I6399" i="10"/>
  <c r="O6397" i="10"/>
  <c r="O6396" i="10"/>
  <c r="O6395" i="10"/>
  <c r="K6394" i="10"/>
  <c r="V6394" i="10"/>
  <c r="O6356" i="10"/>
  <c r="T6346" i="10"/>
  <c r="I6305" i="10"/>
  <c r="K6268" i="10"/>
  <c r="I6261" i="10"/>
  <c r="T6250" i="10"/>
  <c r="I6247" i="10"/>
  <c r="T6242" i="10"/>
  <c r="K6238" i="10"/>
  <c r="V6238" i="10"/>
  <c r="K6230" i="10"/>
  <c r="V6230" i="10"/>
  <c r="K6212" i="10"/>
  <c r="I6190" i="10"/>
  <c r="K6174" i="10"/>
  <c r="K6170" i="10"/>
  <c r="V6170" i="10"/>
  <c r="I6167" i="10"/>
  <c r="K6165" i="10"/>
  <c r="N6165" i="10" s="1"/>
  <c r="I6162" i="10"/>
  <c r="K6159" i="10"/>
  <c r="O6159" i="10" s="1"/>
  <c r="I6146" i="10"/>
  <c r="V6146" i="10"/>
  <c r="K6138" i="10"/>
  <c r="V6138" i="10"/>
  <c r="I6135" i="10"/>
  <c r="I6129" i="10"/>
  <c r="I6126" i="10"/>
  <c r="K6094" i="10"/>
  <c r="V6094" i="10"/>
  <c r="K6090" i="10"/>
  <c r="I6082" i="10"/>
  <c r="K6054" i="10"/>
  <c r="K6044" i="10"/>
  <c r="M6044" i="10" s="1"/>
  <c r="I6037" i="10"/>
  <c r="I6030" i="10"/>
  <c r="T6022" i="10"/>
  <c r="I6024" i="10"/>
  <c r="I6018" i="10"/>
  <c r="K6010" i="10"/>
  <c r="V6010" i="10"/>
  <c r="I6006" i="10"/>
  <c r="I6003" i="10"/>
  <c r="K6001" i="10"/>
  <c r="M6001" i="10" s="1"/>
  <c r="T5990" i="10"/>
  <c r="I5977" i="10"/>
  <c r="I5975" i="10"/>
  <c r="I5969" i="10"/>
  <c r="K5963" i="10"/>
  <c r="O5963" i="10" s="1"/>
  <c r="I5960" i="10"/>
  <c r="K5954" i="10"/>
  <c r="V5954" i="10"/>
  <c r="I5946" i="10"/>
  <c r="I5926" i="10"/>
  <c r="K5922" i="10"/>
  <c r="V5922" i="10"/>
  <c r="K5914" i="10"/>
  <c r="V5914" i="10"/>
  <c r="K5906" i="10"/>
  <c r="V5906" i="10"/>
  <c r="I5901" i="10"/>
  <c r="K5899" i="10"/>
  <c r="M5899" i="10" s="1"/>
  <c r="K5893" i="10"/>
  <c r="I5886" i="10"/>
  <c r="V5886" i="10"/>
  <c r="I5873" i="10"/>
  <c r="K5866" i="10"/>
  <c r="V5866" i="10"/>
  <c r="I5865" i="10"/>
  <c r="K5859" i="10"/>
  <c r="I5855" i="10"/>
  <c r="K5853" i="10"/>
  <c r="M5853" i="10" s="1"/>
  <c r="I5850" i="10"/>
  <c r="K5842" i="10"/>
  <c r="V5842" i="10"/>
  <c r="K5835" i="10"/>
  <c r="K5812" i="10"/>
  <c r="N5812" i="10" s="1"/>
  <c r="I5809" i="10"/>
  <c r="I5794" i="10"/>
  <c r="K5791" i="10"/>
  <c r="M5791" i="10" s="1"/>
  <c r="I5782" i="10"/>
  <c r="T5762" i="10"/>
  <c r="I5758" i="10"/>
  <c r="I5755" i="10"/>
  <c r="I5728" i="10"/>
  <c r="K5723" i="10"/>
  <c r="O5723" i="10" s="1"/>
  <c r="K5718" i="10"/>
  <c r="V5718" i="10"/>
  <c r="I5714" i="10"/>
  <c r="K5702" i="10"/>
  <c r="K5691" i="10"/>
  <c r="O5691" i="10" s="1"/>
  <c r="I5686" i="10"/>
  <c r="I5666" i="10"/>
  <c r="K5654" i="10"/>
  <c r="V5654" i="10"/>
  <c r="I5653" i="10"/>
  <c r="K5650" i="10"/>
  <c r="V5650" i="10"/>
  <c r="I5615" i="10"/>
  <c r="K5594" i="10"/>
  <c r="V5594" i="10"/>
  <c r="I5587" i="10"/>
  <c r="K5570" i="10"/>
  <c r="V5570" i="10"/>
  <c r="I5526" i="10"/>
  <c r="T5506" i="10"/>
  <c r="U5506" i="10"/>
  <c r="K5502" i="10"/>
  <c r="V5502" i="10"/>
  <c r="I5486" i="10"/>
  <c r="I5485" i="10"/>
  <c r="K5458" i="10"/>
  <c r="V5458" i="10"/>
  <c r="I5450" i="10"/>
  <c r="I5419" i="10"/>
  <c r="I5417" i="10"/>
  <c r="I5393" i="10"/>
  <c r="I5377" i="10"/>
  <c r="I5363" i="10"/>
  <c r="I5339" i="10"/>
  <c r="U5310" i="10"/>
  <c r="T5310" i="10"/>
  <c r="I5294" i="10"/>
  <c r="N5291" i="10"/>
  <c r="M5291" i="10"/>
  <c r="T5278" i="10"/>
  <c r="U5278" i="10"/>
  <c r="I5279" i="10"/>
  <c r="T5274" i="10"/>
  <c r="V5258" i="10"/>
  <c r="K5258" i="10"/>
  <c r="K5254" i="10"/>
  <c r="V5254" i="10"/>
  <c r="I5254" i="10"/>
  <c r="T5214" i="10"/>
  <c r="U5214" i="10"/>
  <c r="K5207" i="10"/>
  <c r="I5207" i="10"/>
  <c r="T5186" i="10"/>
  <c r="U5186" i="10"/>
  <c r="O5179" i="10"/>
  <c r="N5179" i="10"/>
  <c r="M5160" i="10"/>
  <c r="N5160" i="10"/>
  <c r="I5152" i="10"/>
  <c r="K5152" i="10"/>
  <c r="I5150" i="10"/>
  <c r="V5150" i="10"/>
  <c r="M5129" i="10"/>
  <c r="N5129" i="10"/>
  <c r="O5129" i="10"/>
  <c r="K5124" i="10"/>
  <c r="I5124" i="10"/>
  <c r="T5102" i="10"/>
  <c r="U5102" i="10"/>
  <c r="T5086" i="10"/>
  <c r="U5086" i="10"/>
  <c r="T5082" i="10"/>
  <c r="U5082" i="10"/>
  <c r="T4998" i="10"/>
  <c r="U4998" i="10"/>
  <c r="I6218" i="10"/>
  <c r="V6218" i="10"/>
  <c r="I6194" i="10"/>
  <c r="V6194" i="10"/>
  <c r="I6050" i="10"/>
  <c r="V6050" i="10"/>
  <c r="T6042" i="10"/>
  <c r="I6038" i="10"/>
  <c r="V6038" i="10"/>
  <c r="K5986" i="10"/>
  <c r="V5986" i="10"/>
  <c r="I5958" i="10"/>
  <c r="V5958" i="10"/>
  <c r="K5930" i="10"/>
  <c r="V5930" i="10"/>
  <c r="K5774" i="10"/>
  <c r="V5774" i="10"/>
  <c r="T5742" i="10"/>
  <c r="I5734" i="10"/>
  <c r="V5734" i="10"/>
  <c r="I5672" i="10"/>
  <c r="K5670" i="10"/>
  <c r="V5670" i="10"/>
  <c r="I5659" i="10"/>
  <c r="I5654" i="10"/>
  <c r="I5650" i="10"/>
  <c r="I5594" i="10"/>
  <c r="O5563" i="10"/>
  <c r="I5551" i="10"/>
  <c r="O5549" i="10"/>
  <c r="T5538" i="10"/>
  <c r="U5538" i="10"/>
  <c r="I5534" i="10"/>
  <c r="V5534" i="10"/>
  <c r="O5531" i="10"/>
  <c r="I5517" i="10"/>
  <c r="N5515" i="10"/>
  <c r="I5502" i="10"/>
  <c r="N5491" i="10"/>
  <c r="K5482" i="10"/>
  <c r="V5482" i="10"/>
  <c r="I5481" i="10"/>
  <c r="K5474" i="10"/>
  <c r="V5474" i="10"/>
  <c r="I5458" i="10"/>
  <c r="T5454" i="10"/>
  <c r="I5455" i="10"/>
  <c r="T5446" i="10"/>
  <c r="U5446" i="10"/>
  <c r="I5437" i="10"/>
  <c r="K5437" i="10"/>
  <c r="O5437" i="10" s="1"/>
  <c r="I5422" i="10"/>
  <c r="K5410" i="10"/>
  <c r="V5410" i="10"/>
  <c r="O5367" i="10"/>
  <c r="T5354" i="10"/>
  <c r="K5354" i="10"/>
  <c r="V5354" i="10"/>
  <c r="T5346" i="10"/>
  <c r="U5346" i="10"/>
  <c r="O5344" i="10"/>
  <c r="I5337" i="10"/>
  <c r="I5332" i="10"/>
  <c r="K5332" i="10"/>
  <c r="M5332" i="10" s="1"/>
  <c r="I5314" i="10"/>
  <c r="V5302" i="10"/>
  <c r="K5302" i="10"/>
  <c r="I5298" i="10"/>
  <c r="I5268" i="10"/>
  <c r="I5258" i="10"/>
  <c r="I5257" i="10"/>
  <c r="O5255" i="10"/>
  <c r="I5247" i="10"/>
  <c r="V5242" i="10"/>
  <c r="I5242" i="10"/>
  <c r="V5226" i="10"/>
  <c r="K5226" i="10"/>
  <c r="T5222" i="10"/>
  <c r="U5222" i="10"/>
  <c r="I5218" i="10"/>
  <c r="O5195" i="10"/>
  <c r="N5195" i="10"/>
  <c r="I5188" i="10"/>
  <c r="K5188" i="10"/>
  <c r="M5188" i="10" s="1"/>
  <c r="T5182" i="10"/>
  <c r="U5182" i="10"/>
  <c r="T5110" i="10"/>
  <c r="U5110" i="10"/>
  <c r="N5104" i="10"/>
  <c r="M5104" i="10"/>
  <c r="U5098" i="10"/>
  <c r="T5098" i="10"/>
  <c r="I5093" i="10"/>
  <c r="K5093" i="10"/>
  <c r="V5086" i="10"/>
  <c r="I5086" i="10"/>
  <c r="K5086" i="10"/>
  <c r="I5084" i="10"/>
  <c r="K5084" i="10"/>
  <c r="N5084" i="10" s="1"/>
  <c r="V5070" i="10"/>
  <c r="K5070" i="10"/>
  <c r="U5066" i="10"/>
  <c r="T5066" i="10"/>
  <c r="V5010" i="10"/>
  <c r="K5010" i="10"/>
  <c r="I5003" i="10"/>
  <c r="K5003" i="10"/>
  <c r="M5003" i="10" s="1"/>
  <c r="O4995" i="10"/>
  <c r="M4995" i="10"/>
  <c r="N4995" i="10"/>
  <c r="M4923" i="10"/>
  <c r="N4923" i="10"/>
  <c r="O4923" i="10"/>
  <c r="K4905" i="10"/>
  <c r="O4905" i="10" s="1"/>
  <c r="I4905" i="10"/>
  <c r="M4820" i="10"/>
  <c r="O4820" i="10"/>
  <c r="N4820" i="10"/>
  <c r="T6618" i="10"/>
  <c r="I6619" i="10"/>
  <c r="T6590" i="10"/>
  <c r="I6576" i="10"/>
  <c r="I6560" i="10"/>
  <c r="I6539" i="10"/>
  <c r="I6526" i="10"/>
  <c r="V6526" i="10"/>
  <c r="K6522" i="10"/>
  <c r="T6514" i="10"/>
  <c r="I6515" i="10"/>
  <c r="T6502" i="10"/>
  <c r="I6480" i="10"/>
  <c r="I6478" i="10"/>
  <c r="I6471" i="10"/>
  <c r="I6469" i="10"/>
  <c r="K6466" i="10"/>
  <c r="I6463" i="10"/>
  <c r="I6458" i="10"/>
  <c r="I6438" i="10"/>
  <c r="K6418" i="10"/>
  <c r="I6416" i="10"/>
  <c r="I6408" i="10"/>
  <c r="T6386" i="10"/>
  <c r="I6370" i="10"/>
  <c r="O6360" i="10"/>
  <c r="M6341" i="10"/>
  <c r="I6327" i="10"/>
  <c r="N6297" i="10"/>
  <c r="T6282" i="10"/>
  <c r="K6278" i="10"/>
  <c r="V6278" i="10"/>
  <c r="I6267" i="10"/>
  <c r="I6254" i="10"/>
  <c r="V6254" i="10"/>
  <c r="I6253" i="10"/>
  <c r="T6246" i="10"/>
  <c r="I6241" i="10"/>
  <c r="T6234" i="10"/>
  <c r="U6234" i="10"/>
  <c r="I6224" i="10"/>
  <c r="K6222" i="10"/>
  <c r="V6222" i="10"/>
  <c r="N6219" i="10"/>
  <c r="U6214" i="10"/>
  <c r="I6215" i="10"/>
  <c r="I6211" i="10"/>
  <c r="I6196" i="10"/>
  <c r="T6190" i="10"/>
  <c r="I6191" i="10"/>
  <c r="I6186" i="10"/>
  <c r="V6186" i="10"/>
  <c r="I6177" i="10"/>
  <c r="I6174" i="10"/>
  <c r="M6172" i="10"/>
  <c r="M6171" i="10"/>
  <c r="I6143" i="10"/>
  <c r="I6136" i="10"/>
  <c r="I6123" i="10"/>
  <c r="N6121" i="10"/>
  <c r="I6111" i="10"/>
  <c r="T6102" i="10"/>
  <c r="N6091" i="10"/>
  <c r="I6090" i="10"/>
  <c r="M6072" i="10"/>
  <c r="K6066" i="10"/>
  <c r="V6066" i="10"/>
  <c r="O6056" i="10"/>
  <c r="I6054" i="10"/>
  <c r="N6051" i="10"/>
  <c r="I5992" i="10"/>
  <c r="I5986" i="10"/>
  <c r="K5978" i="10"/>
  <c r="V5978" i="10"/>
  <c r="T5954" i="10"/>
  <c r="I5936" i="10"/>
  <c r="I5930" i="10"/>
  <c r="I5927" i="10"/>
  <c r="N5909" i="10"/>
  <c r="I5904" i="10"/>
  <c r="I5879" i="10"/>
  <c r="M5871" i="10"/>
  <c r="K5846" i="10"/>
  <c r="V5846" i="10"/>
  <c r="I5827" i="10"/>
  <c r="I5821" i="10"/>
  <c r="K5818" i="10"/>
  <c r="V5818" i="10"/>
  <c r="I5803" i="10"/>
  <c r="O5787" i="10"/>
  <c r="K5786" i="10"/>
  <c r="V5786" i="10"/>
  <c r="K5778" i="10"/>
  <c r="V5778" i="10"/>
  <c r="I5774" i="10"/>
  <c r="T5746" i="10"/>
  <c r="I5747" i="10"/>
  <c r="T5738" i="10"/>
  <c r="I5731" i="10"/>
  <c r="I5711" i="10"/>
  <c r="I5683" i="10"/>
  <c r="I5670" i="10"/>
  <c r="I5630" i="10"/>
  <c r="V5630" i="10"/>
  <c r="I5627" i="10"/>
  <c r="I5619" i="10"/>
  <c r="I5616" i="10"/>
  <c r="I5608" i="10"/>
  <c r="I5591" i="10"/>
  <c r="I5584" i="10"/>
  <c r="I5565" i="10"/>
  <c r="M5563" i="10"/>
  <c r="I5552" i="10"/>
  <c r="N5549" i="10"/>
  <c r="M5531" i="10"/>
  <c r="K5530" i="10"/>
  <c r="V5530" i="10"/>
  <c r="I5529" i="10"/>
  <c r="K5518" i="10"/>
  <c r="V5518" i="10"/>
  <c r="K5514" i="10"/>
  <c r="V5514" i="10"/>
  <c r="I5507" i="10"/>
  <c r="T5486" i="10"/>
  <c r="I5482" i="10"/>
  <c r="I5474" i="10"/>
  <c r="O5468" i="10"/>
  <c r="O5467" i="10"/>
  <c r="T5422" i="10"/>
  <c r="T5406" i="10"/>
  <c r="U5406" i="10"/>
  <c r="K5394" i="10"/>
  <c r="V5394" i="10"/>
  <c r="I5391" i="10"/>
  <c r="T5382" i="10"/>
  <c r="U5382" i="10"/>
  <c r="I5372" i="10"/>
  <c r="M5367" i="10"/>
  <c r="O5357" i="10"/>
  <c r="M5357" i="10"/>
  <c r="I5354" i="10"/>
  <c r="T5350" i="10"/>
  <c r="U5350" i="10"/>
  <c r="N5344" i="10"/>
  <c r="T5338" i="10"/>
  <c r="I5327" i="10"/>
  <c r="K5327" i="10"/>
  <c r="O5327" i="10" s="1"/>
  <c r="I5312" i="10"/>
  <c r="K5310" i="10"/>
  <c r="V5310" i="10"/>
  <c r="M5295" i="10"/>
  <c r="O5295" i="10"/>
  <c r="K5287" i="10"/>
  <c r="N5287" i="10" s="1"/>
  <c r="I5284" i="10"/>
  <c r="I5283" i="10"/>
  <c r="M5273" i="10"/>
  <c r="O5273" i="10"/>
  <c r="K5266" i="10"/>
  <c r="T5262" i="10"/>
  <c r="N5255" i="10"/>
  <c r="V5250" i="10"/>
  <c r="K5250" i="10"/>
  <c r="T5246" i="10"/>
  <c r="U5246" i="10"/>
  <c r="I5226" i="10"/>
  <c r="I5203" i="10"/>
  <c r="K5203" i="10"/>
  <c r="O5203" i="10" s="1"/>
  <c r="K5191" i="10"/>
  <c r="I5191" i="10"/>
  <c r="V5186" i="10"/>
  <c r="I5186" i="10"/>
  <c r="K5186" i="10"/>
  <c r="I5184" i="10"/>
  <c r="K5184" i="10"/>
  <c r="K5182" i="10"/>
  <c r="V5182" i="10"/>
  <c r="T5142" i="10"/>
  <c r="U5142" i="10"/>
  <c r="I5117" i="10"/>
  <c r="K5117" i="10"/>
  <c r="O5117" i="10" s="1"/>
  <c r="V5102" i="10"/>
  <c r="I5102" i="10"/>
  <c r="K5102" i="10"/>
  <c r="V4970" i="10"/>
  <c r="I4970" i="10"/>
  <c r="K4970" i="10"/>
  <c r="V4934" i="10"/>
  <c r="K4934" i="10"/>
  <c r="K4916" i="10"/>
  <c r="I4916" i="10"/>
  <c r="M4864" i="10"/>
  <c r="N4864" i="10"/>
  <c r="O4864" i="10"/>
  <c r="T6518" i="10"/>
  <c r="I6519" i="10"/>
  <c r="I6512" i="10"/>
  <c r="I6492" i="10"/>
  <c r="I6486" i="10"/>
  <c r="V6486" i="10"/>
  <c r="I6464" i="10"/>
  <c r="T6450" i="10"/>
  <c r="I6448" i="10"/>
  <c r="I6445" i="10"/>
  <c r="T6438" i="10"/>
  <c r="I6423" i="10"/>
  <c r="T6394" i="10"/>
  <c r="I6390" i="10"/>
  <c r="V6390" i="10"/>
  <c r="I6359" i="10"/>
  <c r="T6354" i="10"/>
  <c r="I6334" i="10"/>
  <c r="V6334" i="10"/>
  <c r="T6326" i="10"/>
  <c r="I6318" i="10"/>
  <c r="V6318" i="10"/>
  <c r="K6310" i="10"/>
  <c r="I6306" i="10"/>
  <c r="V6306" i="10"/>
  <c r="T6302" i="10"/>
  <c r="K6301" i="10"/>
  <c r="I6296" i="10"/>
  <c r="K6285" i="10"/>
  <c r="I6278" i="10"/>
  <c r="I6274" i="10"/>
  <c r="V6274" i="10"/>
  <c r="K6258" i="10"/>
  <c r="K6248" i="10"/>
  <c r="O6248" i="10" s="1"/>
  <c r="K6242" i="10"/>
  <c r="V6242" i="10"/>
  <c r="I6233" i="10"/>
  <c r="K6149" i="10"/>
  <c r="K6134" i="10"/>
  <c r="V6134" i="10"/>
  <c r="I6130" i="10"/>
  <c r="V6130" i="10"/>
  <c r="O6116" i="10"/>
  <c r="I6108" i="10"/>
  <c r="I6106" i="10"/>
  <c r="V6106" i="10"/>
  <c r="I6100" i="10"/>
  <c r="I6088" i="10"/>
  <c r="K6086" i="10"/>
  <c r="V6086" i="10"/>
  <c r="I6083" i="10"/>
  <c r="I6069" i="10"/>
  <c r="I6066" i="10"/>
  <c r="I6061" i="10"/>
  <c r="I6048" i="10"/>
  <c r="K6046" i="10"/>
  <c r="I6045" i="10"/>
  <c r="I6034" i="10"/>
  <c r="T6026" i="10"/>
  <c r="I6028" i="10"/>
  <c r="K6026" i="10"/>
  <c r="I6019" i="10"/>
  <c r="T6014" i="10"/>
  <c r="I6014" i="10"/>
  <c r="V6014" i="10"/>
  <c r="T6002" i="10"/>
  <c r="K5990" i="10"/>
  <c r="K5984" i="10"/>
  <c r="I5978" i="10"/>
  <c r="K5974" i="10"/>
  <c r="V5974" i="10"/>
  <c r="I5973" i="10"/>
  <c r="K5970" i="10"/>
  <c r="V5970" i="10"/>
  <c r="I5961" i="10"/>
  <c r="U5946" i="10"/>
  <c r="I5944" i="10"/>
  <c r="K5942" i="10"/>
  <c r="V5942" i="10"/>
  <c r="U5938" i="10"/>
  <c r="I5939" i="10"/>
  <c r="K5928" i="10"/>
  <c r="M5928" i="10" s="1"/>
  <c r="O5921" i="10"/>
  <c r="K5908" i="10"/>
  <c r="I5880" i="10"/>
  <c r="K5876" i="10"/>
  <c r="I5870" i="10"/>
  <c r="I5861" i="10"/>
  <c r="I5846" i="10"/>
  <c r="K5838" i="10"/>
  <c r="I5824" i="10"/>
  <c r="K5822" i="10"/>
  <c r="I5818" i="10"/>
  <c r="K5813" i="10"/>
  <c r="N5813" i="10" s="1"/>
  <c r="K5801" i="10"/>
  <c r="I5792" i="10"/>
  <c r="I5786" i="10"/>
  <c r="I5785" i="10"/>
  <c r="K5781" i="10"/>
  <c r="M5781" i="10" s="1"/>
  <c r="T5766" i="10"/>
  <c r="I5759" i="10"/>
  <c r="T5754" i="10"/>
  <c r="I5751" i="10"/>
  <c r="K5742" i="10"/>
  <c r="O5739" i="10"/>
  <c r="K5732" i="10"/>
  <c r="M5732" i="10" s="1"/>
  <c r="K5716" i="10"/>
  <c r="M5716" i="10" s="1"/>
  <c r="K5703" i="10"/>
  <c r="T5694" i="10"/>
  <c r="K5693" i="10"/>
  <c r="I5692" i="10"/>
  <c r="I5678" i="10"/>
  <c r="K5676" i="10"/>
  <c r="N5676" i="10" s="1"/>
  <c r="I5675" i="10"/>
  <c r="K5673" i="10"/>
  <c r="M5673" i="10" s="1"/>
  <c r="I5668" i="10"/>
  <c r="I5663" i="10"/>
  <c r="O5653" i="10"/>
  <c r="I5648" i="10"/>
  <c r="I5633" i="10"/>
  <c r="I5628" i="10"/>
  <c r="K5614" i="10"/>
  <c r="K5586" i="10"/>
  <c r="V5586" i="10"/>
  <c r="I5585" i="10"/>
  <c r="K5580" i="10"/>
  <c r="N5580" i="10" s="1"/>
  <c r="K5558" i="10"/>
  <c r="V5558" i="10"/>
  <c r="I5553" i="10"/>
  <c r="I5547" i="10"/>
  <c r="I5540" i="10"/>
  <c r="K5537" i="10"/>
  <c r="I5530" i="10"/>
  <c r="I5527" i="10"/>
  <c r="I5514" i="10"/>
  <c r="T5510" i="10"/>
  <c r="U5510" i="10"/>
  <c r="I5505" i="10"/>
  <c r="O5501" i="10"/>
  <c r="K5495" i="10"/>
  <c r="O5495" i="10" s="1"/>
  <c r="O5493" i="10"/>
  <c r="I5487" i="10"/>
  <c r="O5485" i="10"/>
  <c r="U5482" i="10"/>
  <c r="T5478" i="10"/>
  <c r="U5478" i="10"/>
  <c r="I5477" i="10"/>
  <c r="U5470" i="10"/>
  <c r="T5470" i="10"/>
  <c r="N5468" i="10"/>
  <c r="N5467" i="10"/>
  <c r="I5451" i="10"/>
  <c r="V5446" i="10"/>
  <c r="K5446" i="10"/>
  <c r="K5433" i="10"/>
  <c r="M5433" i="10" s="1"/>
  <c r="O5425" i="10"/>
  <c r="K5424" i="10"/>
  <c r="O5424" i="10" s="1"/>
  <c r="K5418" i="10"/>
  <c r="V5418" i="10"/>
  <c r="I5418" i="10"/>
  <c r="I5405" i="10"/>
  <c r="K5405" i="10"/>
  <c r="T5374" i="10"/>
  <c r="U5374" i="10"/>
  <c r="K5362" i="10"/>
  <c r="V5362" i="10"/>
  <c r="K5352" i="10"/>
  <c r="T5342" i="10"/>
  <c r="U5342" i="10"/>
  <c r="I5341" i="10"/>
  <c r="K5341" i="10"/>
  <c r="I5324" i="10"/>
  <c r="O5321" i="10"/>
  <c r="K5317" i="10"/>
  <c r="N5317" i="10" s="1"/>
  <c r="I5317" i="10"/>
  <c r="O5297" i="10"/>
  <c r="T5290" i="10"/>
  <c r="I5292" i="10"/>
  <c r="K5278" i="10"/>
  <c r="O5275" i="10"/>
  <c r="K5269" i="10"/>
  <c r="M5269" i="10" s="1"/>
  <c r="I5250" i="10"/>
  <c r="K5229" i="10"/>
  <c r="O5229" i="10" s="1"/>
  <c r="I5219" i="10"/>
  <c r="K5219" i="10"/>
  <c r="I5213" i="10"/>
  <c r="K5213" i="10"/>
  <c r="N5213" i="10" s="1"/>
  <c r="V5210" i="10"/>
  <c r="K5210" i="10"/>
  <c r="K5208" i="10"/>
  <c r="N5208" i="10" s="1"/>
  <c r="K5198" i="10"/>
  <c r="I5180" i="10"/>
  <c r="K5180" i="10"/>
  <c r="K5177" i="10"/>
  <c r="I5177" i="10"/>
  <c r="K5172" i="10"/>
  <c r="I5172" i="10"/>
  <c r="O5156" i="10"/>
  <c r="N5156" i="10"/>
  <c r="T5134" i="10"/>
  <c r="U5134" i="10"/>
  <c r="K5110" i="10"/>
  <c r="V5110" i="10"/>
  <c r="I5110" i="10"/>
  <c r="M5051" i="10"/>
  <c r="O5051" i="10"/>
  <c r="U5002" i="10"/>
  <c r="T5002" i="10"/>
  <c r="O4533" i="10"/>
  <c r="M4533" i="10"/>
  <c r="N4533" i="10"/>
  <c r="I6378" i="10"/>
  <c r="V6378" i="10"/>
  <c r="T6374" i="10"/>
  <c r="T6366" i="10"/>
  <c r="T6290" i="10"/>
  <c r="K6286" i="10"/>
  <c r="V6286" i="10"/>
  <c r="T6218" i="10"/>
  <c r="I6166" i="10"/>
  <c r="V6166" i="10"/>
  <c r="I6154" i="10"/>
  <c r="V6154" i="10"/>
  <c r="N6037" i="10"/>
  <c r="O5920" i="10"/>
  <c r="O5919" i="10"/>
  <c r="I5902" i="10"/>
  <c r="V5902" i="10"/>
  <c r="K5882" i="10"/>
  <c r="V5882" i="10"/>
  <c r="O5865" i="10"/>
  <c r="O5831" i="10"/>
  <c r="U5774" i="10"/>
  <c r="K5762" i="10"/>
  <c r="V5762" i="10"/>
  <c r="K5738" i="10"/>
  <c r="V5738" i="10"/>
  <c r="N5707" i="10"/>
  <c r="U5682" i="10"/>
  <c r="K5658" i="10"/>
  <c r="V5658" i="10"/>
  <c r="K5642" i="10"/>
  <c r="V5642" i="10"/>
  <c r="K5602" i="10"/>
  <c r="V5602" i="10"/>
  <c r="O5593" i="10"/>
  <c r="O5551" i="10"/>
  <c r="U5514" i="10"/>
  <c r="N5501" i="10"/>
  <c r="O5481" i="10"/>
  <c r="K5466" i="10"/>
  <c r="V5466" i="10"/>
  <c r="K5454" i="10"/>
  <c r="V5454" i="10"/>
  <c r="U5450" i="10"/>
  <c r="U5442" i="10"/>
  <c r="T5442" i="10"/>
  <c r="K5430" i="10"/>
  <c r="V5430" i="10"/>
  <c r="N5425" i="10"/>
  <c r="K5402" i="10"/>
  <c r="V5402" i="10"/>
  <c r="M5395" i="10"/>
  <c r="O5395" i="10"/>
  <c r="O5359" i="10"/>
  <c r="N5339" i="10"/>
  <c r="K5338" i="10"/>
  <c r="V5338" i="10"/>
  <c r="T5326" i="10"/>
  <c r="N5321" i="10"/>
  <c r="M5301" i="10"/>
  <c r="O5293" i="10"/>
  <c r="N5293" i="10"/>
  <c r="N5275" i="10"/>
  <c r="K5262" i="10"/>
  <c r="V5262" i="10"/>
  <c r="I5262" i="10"/>
  <c r="T5254" i="10"/>
  <c r="U5254" i="10"/>
  <c r="U5242" i="10"/>
  <c r="O5241" i="10"/>
  <c r="M5240" i="10"/>
  <c r="O5240" i="10"/>
  <c r="O5199" i="10"/>
  <c r="I5151" i="10"/>
  <c r="K5151" i="10"/>
  <c r="N5151" i="10" s="1"/>
  <c r="I5147" i="10"/>
  <c r="K5147" i="10"/>
  <c r="O5147" i="10" s="1"/>
  <c r="I5140" i="10"/>
  <c r="K5140" i="10"/>
  <c r="V5138" i="10"/>
  <c r="K5138" i="10"/>
  <c r="O5136" i="10"/>
  <c r="N5136" i="10"/>
  <c r="N5131" i="10"/>
  <c r="I5123" i="10"/>
  <c r="K5123" i="10"/>
  <c r="M5049" i="10"/>
  <c r="N5049" i="10"/>
  <c r="O5049" i="10"/>
  <c r="I5037" i="10"/>
  <c r="K5037" i="10"/>
  <c r="O5037" i="10" s="1"/>
  <c r="I5020" i="10"/>
  <c r="K5020" i="10"/>
  <c r="I4948" i="10"/>
  <c r="K4948" i="10"/>
  <c r="O4948" i="10" s="1"/>
  <c r="M4876" i="10"/>
  <c r="O4876" i="10"/>
  <c r="N4876" i="10"/>
  <c r="T4746" i="10"/>
  <c r="U4746" i="10"/>
  <c r="N4671" i="10"/>
  <c r="O4671" i="10"/>
  <c r="M4671" i="10"/>
  <c r="K5442" i="10"/>
  <c r="V5442" i="10"/>
  <c r="T5438" i="10"/>
  <c r="U5438" i="10"/>
  <c r="T5418" i="10"/>
  <c r="T5414" i="10"/>
  <c r="U5414" i="10"/>
  <c r="K5370" i="10"/>
  <c r="V5370" i="10"/>
  <c r="I5364" i="10"/>
  <c r="I5359" i="10"/>
  <c r="I5328" i="10"/>
  <c r="T5318" i="10"/>
  <c r="U5318" i="10"/>
  <c r="I5286" i="10"/>
  <c r="V5286" i="10"/>
  <c r="T5282" i="10"/>
  <c r="U5282" i="10"/>
  <c r="I5282" i="10"/>
  <c r="I5261" i="10"/>
  <c r="I5238" i="10"/>
  <c r="V5238" i="10"/>
  <c r="T5230" i="10"/>
  <c r="I5227" i="10"/>
  <c r="T5218" i="10"/>
  <c r="U5218" i="10"/>
  <c r="K5206" i="10"/>
  <c r="V5206" i="10"/>
  <c r="T5198" i="10"/>
  <c r="U5198" i="10"/>
  <c r="I5187" i="10"/>
  <c r="I5170" i="10"/>
  <c r="T5166" i="10"/>
  <c r="U5166" i="10"/>
  <c r="I5167" i="10"/>
  <c r="T5154" i="10"/>
  <c r="U5154" i="10"/>
  <c r="T5118" i="10"/>
  <c r="U5118" i="10"/>
  <c r="I5114" i="10"/>
  <c r="M5108" i="10"/>
  <c r="I5101" i="10"/>
  <c r="T5090" i="10"/>
  <c r="U5090" i="10"/>
  <c r="I5074" i="10"/>
  <c r="I5042" i="10"/>
  <c r="T5038" i="10"/>
  <c r="U5038" i="10"/>
  <c r="I5039" i="10"/>
  <c r="T5030" i="10"/>
  <c r="U5030" i="10"/>
  <c r="T5022" i="10"/>
  <c r="U5022" i="10"/>
  <c r="M5017" i="10"/>
  <c r="I5015" i="10"/>
  <c r="M5004" i="10"/>
  <c r="I4999" i="10"/>
  <c r="T4994" i="10"/>
  <c r="U4994" i="10"/>
  <c r="I4994" i="10"/>
  <c r="N4989" i="10"/>
  <c r="T4986" i="10"/>
  <c r="U4986" i="10"/>
  <c r="T4982" i="10"/>
  <c r="U4982" i="10"/>
  <c r="I4974" i="10"/>
  <c r="V4974" i="10"/>
  <c r="N4963" i="10"/>
  <c r="I4961" i="10"/>
  <c r="I4959" i="10"/>
  <c r="I4944" i="10"/>
  <c r="I4941" i="10"/>
  <c r="I4926" i="10"/>
  <c r="V4926" i="10"/>
  <c r="N4921" i="10"/>
  <c r="M4920" i="10"/>
  <c r="I4910" i="10"/>
  <c r="V4910" i="10"/>
  <c r="M4899" i="10"/>
  <c r="I4898" i="10"/>
  <c r="I4897" i="10"/>
  <c r="K4890" i="10"/>
  <c r="I4889" i="10"/>
  <c r="N4885" i="10"/>
  <c r="I4881" i="10"/>
  <c r="K4879" i="10"/>
  <c r="M4879" i="10" s="1"/>
  <c r="N4869" i="10"/>
  <c r="K4867" i="10"/>
  <c r="O4863" i="10"/>
  <c r="K4854" i="10"/>
  <c r="V4854" i="10"/>
  <c r="K4849" i="10"/>
  <c r="M4849" i="10" s="1"/>
  <c r="T4838" i="10"/>
  <c r="K4839" i="10"/>
  <c r="I4835" i="10"/>
  <c r="O4829" i="10"/>
  <c r="K4794" i="10"/>
  <c r="V4794" i="10"/>
  <c r="I4774" i="10"/>
  <c r="T4770" i="10"/>
  <c r="U4770" i="10"/>
  <c r="I4763" i="10"/>
  <c r="K4758" i="10"/>
  <c r="I4756" i="10"/>
  <c r="I4745" i="10"/>
  <c r="I4742" i="10"/>
  <c r="I4740" i="10"/>
  <c r="K4734" i="10"/>
  <c r="I4728" i="10"/>
  <c r="T4718" i="10"/>
  <c r="U4718" i="10"/>
  <c r="K4712" i="10"/>
  <c r="M4712" i="10" s="1"/>
  <c r="I4686" i="10"/>
  <c r="I4683" i="10"/>
  <c r="K4678" i="10"/>
  <c r="K4666" i="10"/>
  <c r="O4663" i="10"/>
  <c r="K4662" i="10"/>
  <c r="N4660" i="10"/>
  <c r="O4659" i="10"/>
  <c r="M4656" i="10"/>
  <c r="O4653" i="10"/>
  <c r="N4645" i="10"/>
  <c r="K4644" i="10"/>
  <c r="M4644" i="10" s="1"/>
  <c r="I4640" i="10"/>
  <c r="N4637" i="10"/>
  <c r="K4634" i="10"/>
  <c r="I4623" i="10"/>
  <c r="K4599" i="10"/>
  <c r="O4589" i="10"/>
  <c r="N4589" i="10"/>
  <c r="I4583" i="10"/>
  <c r="I4580" i="10"/>
  <c r="M4577" i="10"/>
  <c r="I4561" i="10"/>
  <c r="M4556" i="10"/>
  <c r="K4548" i="10"/>
  <c r="N4548" i="10" s="1"/>
  <c r="I4540" i="10"/>
  <c r="K4540" i="10"/>
  <c r="N4540" i="10" s="1"/>
  <c r="I4516" i="10"/>
  <c r="K4516" i="10"/>
  <c r="M4516" i="10" s="1"/>
  <c r="I4485" i="10"/>
  <c r="N4336" i="10"/>
  <c r="M4336" i="10"/>
  <c r="I4267" i="10"/>
  <c r="K4267" i="10"/>
  <c r="I4258" i="10"/>
  <c r="V4258" i="10"/>
  <c r="K4258" i="10"/>
  <c r="I4228" i="10"/>
  <c r="V4226" i="10"/>
  <c r="K4226" i="10"/>
  <c r="I4226" i="10"/>
  <c r="I4164" i="10"/>
  <c r="K4164" i="10"/>
  <c r="M4164" i="10" s="1"/>
  <c r="M4160" i="10"/>
  <c r="O4160" i="10"/>
  <c r="O4128" i="10"/>
  <c r="U5230" i="10"/>
  <c r="U4870" i="10"/>
  <c r="M4869" i="10"/>
  <c r="M4863" i="10"/>
  <c r="M4829" i="10"/>
  <c r="T4826" i="10"/>
  <c r="U4826" i="10"/>
  <c r="K4810" i="10"/>
  <c r="V4810" i="10"/>
  <c r="T4790" i="10"/>
  <c r="U4790" i="10"/>
  <c r="T4750" i="10"/>
  <c r="U4750" i="10"/>
  <c r="O4445" i="10"/>
  <c r="N4445" i="10"/>
  <c r="I4412" i="10"/>
  <c r="K4412" i="10"/>
  <c r="K4334" i="10"/>
  <c r="V4334" i="10"/>
  <c r="I4312" i="10"/>
  <c r="K4312" i="10"/>
  <c r="I4276" i="10"/>
  <c r="K4276" i="10"/>
  <c r="K4143" i="10"/>
  <c r="I4143" i="10"/>
  <c r="I4132" i="10"/>
  <c r="K4132" i="10"/>
  <c r="M4132" i="10" s="1"/>
  <c r="K4130" i="10"/>
  <c r="V4130" i="10"/>
  <c r="I4130" i="10"/>
  <c r="T5250" i="10"/>
  <c r="U5250" i="10"/>
  <c r="I5243" i="10"/>
  <c r="I5230" i="10"/>
  <c r="V5230" i="10"/>
  <c r="I5199" i="10"/>
  <c r="T5170" i="10"/>
  <c r="U5170" i="10"/>
  <c r="T5146" i="10"/>
  <c r="U5146" i="10"/>
  <c r="K5126" i="10"/>
  <c r="V5126" i="10"/>
  <c r="T5122" i="10"/>
  <c r="U5122" i="10"/>
  <c r="O5113" i="10"/>
  <c r="I5089" i="10"/>
  <c r="O5060" i="10"/>
  <c r="N5059" i="10"/>
  <c r="K5058" i="10"/>
  <c r="O5056" i="10"/>
  <c r="I5049" i="10"/>
  <c r="I5043" i="10"/>
  <c r="I5024" i="10"/>
  <c r="I5021" i="10"/>
  <c r="K5018" i="10"/>
  <c r="K5013" i="10"/>
  <c r="I5010" i="10"/>
  <c r="K5006" i="10"/>
  <c r="K5005" i="10"/>
  <c r="O4993" i="10"/>
  <c r="O4991" i="10"/>
  <c r="K4968" i="10"/>
  <c r="M4968" i="10" s="1"/>
  <c r="K4965" i="10"/>
  <c r="K4964" i="10"/>
  <c r="T4958" i="10"/>
  <c r="K4955" i="10"/>
  <c r="I4951" i="10"/>
  <c r="K4949" i="10"/>
  <c r="I4942" i="10"/>
  <c r="I4934" i="10"/>
  <c r="K4930" i="10"/>
  <c r="K4927" i="10"/>
  <c r="I4908" i="10"/>
  <c r="K4906" i="10"/>
  <c r="K4900" i="10"/>
  <c r="I4895" i="10"/>
  <c r="I4890" i="10"/>
  <c r="O4883" i="10"/>
  <c r="K4882" i="10"/>
  <c r="V4882" i="10"/>
  <c r="T4878" i="10"/>
  <c r="U4878" i="10"/>
  <c r="O4865" i="10"/>
  <c r="I4860" i="10"/>
  <c r="I4857" i="10"/>
  <c r="O4851" i="10"/>
  <c r="K4846" i="10"/>
  <c r="V4846" i="10"/>
  <c r="I4840" i="10"/>
  <c r="T4830" i="10"/>
  <c r="U4830" i="10"/>
  <c r="I4827" i="10"/>
  <c r="K4825" i="10"/>
  <c r="N4825" i="10" s="1"/>
  <c r="O4823" i="10"/>
  <c r="K4821" i="10"/>
  <c r="I4807" i="10"/>
  <c r="O4803" i="10"/>
  <c r="K4802" i="10"/>
  <c r="V4802" i="10"/>
  <c r="N4797" i="10"/>
  <c r="O4796" i="10"/>
  <c r="K4792" i="10"/>
  <c r="O4792" i="10" s="1"/>
  <c r="I4789" i="10"/>
  <c r="K4786" i="10"/>
  <c r="V4786" i="10"/>
  <c r="I4777" i="10"/>
  <c r="T4762" i="10"/>
  <c r="U4762" i="10"/>
  <c r="I4758" i="10"/>
  <c r="K4750" i="10"/>
  <c r="T4742" i="10"/>
  <c r="U4742" i="10"/>
  <c r="I4743" i="10"/>
  <c r="I4738" i="10"/>
  <c r="V4738" i="10"/>
  <c r="I4734" i="10"/>
  <c r="I4731" i="10"/>
  <c r="K4726" i="10"/>
  <c r="O4724" i="10"/>
  <c r="K4718" i="10"/>
  <c r="U4714" i="10"/>
  <c r="T4714" i="10"/>
  <c r="I4678" i="10"/>
  <c r="K4674" i="10"/>
  <c r="K4673" i="10"/>
  <c r="K4672" i="10"/>
  <c r="K4667" i="10"/>
  <c r="M4667" i="10" s="1"/>
  <c r="I4666" i="10"/>
  <c r="I4662" i="10"/>
  <c r="I4641" i="10"/>
  <c r="I4634" i="10"/>
  <c r="N4613" i="10"/>
  <c r="M4613" i="10"/>
  <c r="K4578" i="10"/>
  <c r="I4572" i="10"/>
  <c r="K4570" i="10"/>
  <c r="V4562" i="10"/>
  <c r="I4562" i="10"/>
  <c r="M4551" i="10"/>
  <c r="N4551" i="10"/>
  <c r="V4530" i="10"/>
  <c r="K4530" i="10"/>
  <c r="V4514" i="10"/>
  <c r="K4514" i="10"/>
  <c r="I4513" i="10"/>
  <c r="I4449" i="10"/>
  <c r="I4401" i="10"/>
  <c r="K4401" i="10"/>
  <c r="K4365" i="10"/>
  <c r="I4365" i="10"/>
  <c r="M4327" i="10"/>
  <c r="N4327" i="10"/>
  <c r="I4299" i="10"/>
  <c r="K4299" i="10"/>
  <c r="N4299" i="10" s="1"/>
  <c r="K4239" i="10"/>
  <c r="N4239" i="10" s="1"/>
  <c r="I4239" i="10"/>
  <c r="T5006" i="10"/>
  <c r="U5006" i="10"/>
  <c r="T4894" i="10"/>
  <c r="U4894" i="10"/>
  <c r="K4886" i="10"/>
  <c r="V4886" i="10"/>
  <c r="T4862" i="10"/>
  <c r="U4862" i="10"/>
  <c r="K4850" i="10"/>
  <c r="V4850" i="10"/>
  <c r="K4834" i="10"/>
  <c r="V4834" i="10"/>
  <c r="T4798" i="10"/>
  <c r="U4798" i="10"/>
  <c r="T4782" i="10"/>
  <c r="U4782" i="10"/>
  <c r="K4622" i="10"/>
  <c r="V4622" i="10"/>
  <c r="K4554" i="10"/>
  <c r="I4546" i="10"/>
  <c r="N4531" i="10"/>
  <c r="I4530" i="10"/>
  <c r="I4514" i="10"/>
  <c r="V4498" i="10"/>
  <c r="K4498" i="10"/>
  <c r="N4457" i="10"/>
  <c r="M4457" i="10"/>
  <c r="K4455" i="10"/>
  <c r="N4455" i="10" s="1"/>
  <c r="I4455" i="10"/>
  <c r="I4436" i="10"/>
  <c r="I4385" i="10"/>
  <c r="I4343" i="10"/>
  <c r="K4272" i="10"/>
  <c r="I4272" i="10"/>
  <c r="M4152" i="10"/>
  <c r="O4152" i="10"/>
  <c r="I5333" i="10"/>
  <c r="U5322" i="10"/>
  <c r="I5322" i="10"/>
  <c r="I5304" i="10"/>
  <c r="I5301" i="10"/>
  <c r="I5285" i="10"/>
  <c r="I5280" i="10"/>
  <c r="I5272" i="10"/>
  <c r="I5239" i="10"/>
  <c r="I5237" i="10"/>
  <c r="I5197" i="10"/>
  <c r="U5162" i="10"/>
  <c r="I5138" i="10"/>
  <c r="I5135" i="10"/>
  <c r="U5130" i="10"/>
  <c r="T5130" i="10"/>
  <c r="O5128" i="10"/>
  <c r="T5114" i="10"/>
  <c r="U5114" i="10"/>
  <c r="I5103" i="10"/>
  <c r="N5079" i="10"/>
  <c r="T5074" i="10"/>
  <c r="U5074" i="10"/>
  <c r="I5070" i="10"/>
  <c r="I5063" i="10"/>
  <c r="T5058" i="10"/>
  <c r="U5058" i="10"/>
  <c r="I5058" i="10"/>
  <c r="T5054" i="10"/>
  <c r="U5054" i="10"/>
  <c r="T5050" i="10"/>
  <c r="U5050" i="10"/>
  <c r="N5047" i="10"/>
  <c r="T5026" i="10"/>
  <c r="U5026" i="10"/>
  <c r="I5022" i="10"/>
  <c r="V5022" i="10"/>
  <c r="I5018" i="10"/>
  <c r="K5014" i="10"/>
  <c r="K5008" i="10"/>
  <c r="K5007" i="10"/>
  <c r="I5006" i="10"/>
  <c r="T4990" i="10"/>
  <c r="U4990" i="10"/>
  <c r="K4978" i="10"/>
  <c r="I4966" i="10"/>
  <c r="V4966" i="10"/>
  <c r="U4954" i="10"/>
  <c r="I4935" i="10"/>
  <c r="I4930" i="10"/>
  <c r="I4921" i="10"/>
  <c r="I4917" i="10"/>
  <c r="K4909" i="10"/>
  <c r="N4909" i="10" s="1"/>
  <c r="I4906" i="10"/>
  <c r="I4901" i="10"/>
  <c r="O4892" i="10"/>
  <c r="I4886" i="10"/>
  <c r="I4877" i="10"/>
  <c r="I4863" i="10"/>
  <c r="K4861" i="10"/>
  <c r="O4853" i="10"/>
  <c r="I4850" i="10"/>
  <c r="K4847" i="10"/>
  <c r="M4847" i="10" s="1"/>
  <c r="T4842" i="10"/>
  <c r="U4842" i="10"/>
  <c r="I4843" i="10"/>
  <c r="M4835" i="10"/>
  <c r="I4834" i="10"/>
  <c r="T4814" i="10"/>
  <c r="U4814" i="10"/>
  <c r="I4799" i="10"/>
  <c r="T4794" i="10"/>
  <c r="U4794" i="10"/>
  <c r="K4787" i="10"/>
  <c r="K4784" i="10"/>
  <c r="O4784" i="10" s="1"/>
  <c r="T4774" i="10"/>
  <c r="U4774" i="10"/>
  <c r="K4770" i="10"/>
  <c r="O4768" i="10"/>
  <c r="K4762" i="10"/>
  <c r="V4762" i="10"/>
  <c r="N4756" i="10"/>
  <c r="M4753" i="10"/>
  <c r="I4750" i="10"/>
  <c r="I4747" i="10"/>
  <c r="K4739" i="10"/>
  <c r="O4739" i="10" s="1"/>
  <c r="M4736" i="10"/>
  <c r="T4730" i="10"/>
  <c r="U4730" i="10"/>
  <c r="I4726" i="10"/>
  <c r="T4722" i="10"/>
  <c r="U4722" i="10"/>
  <c r="I4723" i="10"/>
  <c r="I4718" i="10"/>
  <c r="K4710" i="10"/>
  <c r="O4708" i="10"/>
  <c r="K4706" i="10"/>
  <c r="N4703" i="10"/>
  <c r="K4702" i="10"/>
  <c r="N4699" i="10"/>
  <c r="K4682" i="10"/>
  <c r="V4682" i="10"/>
  <c r="M4680" i="10"/>
  <c r="K4676" i="10"/>
  <c r="K4675" i="10"/>
  <c r="I4674" i="10"/>
  <c r="M4669" i="10"/>
  <c r="K4668" i="10"/>
  <c r="M4668" i="10" s="1"/>
  <c r="I4663" i="10"/>
  <c r="I4653" i="10"/>
  <c r="K4646" i="10"/>
  <c r="O4643" i="10"/>
  <c r="I4642" i="10"/>
  <c r="V4642" i="10"/>
  <c r="N4639" i="10"/>
  <c r="I4637" i="10"/>
  <c r="I4635" i="10"/>
  <c r="O4633" i="10"/>
  <c r="I4622" i="10"/>
  <c r="I4617" i="10"/>
  <c r="K4614" i="10"/>
  <c r="V4614" i="10"/>
  <c r="K4601" i="10"/>
  <c r="K4586" i="10"/>
  <c r="O4580" i="10"/>
  <c r="N4579" i="10"/>
  <c r="I4578" i="10"/>
  <c r="I4557" i="10"/>
  <c r="K4557" i="10"/>
  <c r="K4539" i="10"/>
  <c r="M4539" i="10" s="1"/>
  <c r="K4534" i="10"/>
  <c r="K4521" i="10"/>
  <c r="I4521" i="10"/>
  <c r="N4472" i="10"/>
  <c r="M4472" i="10"/>
  <c r="O4472" i="10"/>
  <c r="M4443" i="10"/>
  <c r="O4443" i="10"/>
  <c r="I4399" i="10"/>
  <c r="V4378" i="10"/>
  <c r="K4378" i="10"/>
  <c r="I4363" i="10"/>
  <c r="K4363" i="10"/>
  <c r="M4363" i="10" s="1"/>
  <c r="K4202" i="10"/>
  <c r="V4202" i="10"/>
  <c r="K4122" i="10"/>
  <c r="V4122" i="10"/>
  <c r="I4122" i="10"/>
  <c r="T5062" i="10"/>
  <c r="U5062" i="10"/>
  <c r="U5034" i="10"/>
  <c r="T5034" i="10"/>
  <c r="T4974" i="10"/>
  <c r="U4974" i="10"/>
  <c r="U4966" i="10"/>
  <c r="U4922" i="10"/>
  <c r="T4910" i="10"/>
  <c r="U4910" i="10"/>
  <c r="K4894" i="10"/>
  <c r="V4894" i="10"/>
  <c r="T4846" i="10"/>
  <c r="U4846" i="10"/>
  <c r="K4826" i="10"/>
  <c r="V4826" i="10"/>
  <c r="K4806" i="10"/>
  <c r="V4806" i="10"/>
  <c r="K4790" i="10"/>
  <c r="V4790" i="10"/>
  <c r="T4786" i="10"/>
  <c r="U4786" i="10"/>
  <c r="T4778" i="10"/>
  <c r="U4778" i="10"/>
  <c r="T4734" i="10"/>
  <c r="U4734" i="10"/>
  <c r="I4596" i="10"/>
  <c r="K4596" i="10"/>
  <c r="N4591" i="10"/>
  <c r="M4591" i="10"/>
  <c r="O4515" i="10"/>
  <c r="N4515" i="10"/>
  <c r="K4509" i="10"/>
  <c r="N4509" i="10" s="1"/>
  <c r="I4509" i="10"/>
  <c r="K4448" i="10"/>
  <c r="O4448" i="10" s="1"/>
  <c r="I4448" i="10"/>
  <c r="K4397" i="10"/>
  <c r="I4397" i="10"/>
  <c r="K4366" i="10"/>
  <c r="V4366" i="10"/>
  <c r="I4366" i="10"/>
  <c r="I4361" i="10"/>
  <c r="K4361" i="10"/>
  <c r="M4361" i="10" s="1"/>
  <c r="M4351" i="10"/>
  <c r="N4351" i="10"/>
  <c r="M4335" i="10"/>
  <c r="O4335" i="10"/>
  <c r="I4255" i="10"/>
  <c r="K4255" i="10"/>
  <c r="O4255" i="10" s="1"/>
  <c r="M4144" i="10"/>
  <c r="O4144" i="10"/>
  <c r="O4136" i="10"/>
  <c r="I5136" i="10"/>
  <c r="T5126" i="10"/>
  <c r="U5126" i="10"/>
  <c r="I5127" i="10"/>
  <c r="K5114" i="10"/>
  <c r="T5094" i="10"/>
  <c r="U5094" i="10"/>
  <c r="K5074" i="10"/>
  <c r="T5070" i="10"/>
  <c r="U5070" i="10"/>
  <c r="I5064" i="10"/>
  <c r="K5042" i="10"/>
  <c r="I5041" i="10"/>
  <c r="I5036" i="10"/>
  <c r="K5023" i="10"/>
  <c r="N5023" i="10" s="1"/>
  <c r="I5019" i="10"/>
  <c r="T5014" i="10"/>
  <c r="U5014" i="10"/>
  <c r="I5014" i="10"/>
  <c r="I4985" i="10"/>
  <c r="I4981" i="10"/>
  <c r="I4978" i="10"/>
  <c r="I4956" i="10"/>
  <c r="I4950" i="10"/>
  <c r="V4950" i="10"/>
  <c r="K4947" i="10"/>
  <c r="M4947" i="10" s="1"/>
  <c r="I4933" i="10"/>
  <c r="I4928" i="10"/>
  <c r="K4925" i="10"/>
  <c r="K4924" i="10"/>
  <c r="K4918" i="10"/>
  <c r="V4918" i="10"/>
  <c r="I4912" i="10"/>
  <c r="I4907" i="10"/>
  <c r="I4904" i="10"/>
  <c r="I4902" i="10"/>
  <c r="V4902" i="10"/>
  <c r="K4898" i="10"/>
  <c r="O4875" i="10"/>
  <c r="K4866" i="10"/>
  <c r="V4866" i="10"/>
  <c r="K4838" i="10"/>
  <c r="V4838" i="10"/>
  <c r="I4826" i="10"/>
  <c r="T4822" i="10"/>
  <c r="K4814" i="10"/>
  <c r="V4814" i="10"/>
  <c r="T4810" i="10"/>
  <c r="I4811" i="10"/>
  <c r="I4809" i="10"/>
  <c r="I4806" i="10"/>
  <c r="I4790" i="10"/>
  <c r="I4779" i="10"/>
  <c r="T4766" i="10"/>
  <c r="U4766" i="10"/>
  <c r="T4758" i="10"/>
  <c r="U4758" i="10"/>
  <c r="T4754" i="10"/>
  <c r="U4754" i="10"/>
  <c r="I4748" i="10"/>
  <c r="O4743" i="10"/>
  <c r="T4726" i="10"/>
  <c r="U4726" i="10"/>
  <c r="I4721" i="10"/>
  <c r="I4710" i="10"/>
  <c r="I4706" i="10"/>
  <c r="I4702" i="10"/>
  <c r="I4688" i="10"/>
  <c r="N4657" i="10"/>
  <c r="O4656" i="10"/>
  <c r="I4646" i="10"/>
  <c r="I4620" i="10"/>
  <c r="I4609" i="10"/>
  <c r="I4594" i="10"/>
  <c r="V4594" i="10"/>
  <c r="N4587" i="10"/>
  <c r="O4587" i="10"/>
  <c r="I4586" i="10"/>
  <c r="O4577" i="10"/>
  <c r="K4574" i="10"/>
  <c r="V4574" i="10"/>
  <c r="O4513" i="10"/>
  <c r="V4494" i="10"/>
  <c r="K4494" i="10"/>
  <c r="O4475" i="10"/>
  <c r="M4475" i="10"/>
  <c r="N4475" i="10"/>
  <c r="V4470" i="10"/>
  <c r="K4470" i="10"/>
  <c r="O4449" i="10"/>
  <c r="I4439" i="10"/>
  <c r="K4439" i="10"/>
  <c r="K4411" i="10"/>
  <c r="I4411" i="10"/>
  <c r="I4389" i="10"/>
  <c r="K4389" i="10"/>
  <c r="K4311" i="10"/>
  <c r="I4311" i="10"/>
  <c r="M4309" i="10"/>
  <c r="N4309" i="10"/>
  <c r="O4309" i="10"/>
  <c r="K4208" i="10"/>
  <c r="O4208" i="10" s="1"/>
  <c r="I4208" i="10"/>
  <c r="K4138" i="10"/>
  <c r="V4138" i="10"/>
  <c r="I4138" i="10"/>
  <c r="T5138" i="10"/>
  <c r="U5138" i="10"/>
  <c r="T5078" i="10"/>
  <c r="U5078" i="10"/>
  <c r="T5046" i="10"/>
  <c r="U5046" i="10"/>
  <c r="T5018" i="10"/>
  <c r="U5018" i="10"/>
  <c r="T5010" i="10"/>
  <c r="U5010" i="10"/>
  <c r="U4970" i="10"/>
  <c r="T4970" i="10"/>
  <c r="O4885" i="10"/>
  <c r="I4883" i="10"/>
  <c r="I4878" i="10"/>
  <c r="V4878" i="10"/>
  <c r="N4875" i="10"/>
  <c r="K4874" i="10"/>
  <c r="V4874" i="10"/>
  <c r="I4866" i="10"/>
  <c r="I4856" i="10"/>
  <c r="I4838" i="10"/>
  <c r="I4814" i="10"/>
  <c r="I4803" i="10"/>
  <c r="I4782" i="10"/>
  <c r="K4754" i="10"/>
  <c r="V4754" i="10"/>
  <c r="I4753" i="10"/>
  <c r="N4743" i="10"/>
  <c r="T4738" i="10"/>
  <c r="U4738" i="10"/>
  <c r="I4730" i="10"/>
  <c r="V4730" i="10"/>
  <c r="I4724" i="10"/>
  <c r="I4699" i="10"/>
  <c r="I4694" i="10"/>
  <c r="I4669" i="10"/>
  <c r="M4657" i="10"/>
  <c r="N4641" i="10"/>
  <c r="I4631" i="10"/>
  <c r="M4588" i="10"/>
  <c r="O4588" i="10"/>
  <c r="I4574" i="10"/>
  <c r="N4561" i="10"/>
  <c r="M4561" i="10"/>
  <c r="N4556" i="10"/>
  <c r="I4542" i="10"/>
  <c r="N4513" i="10"/>
  <c r="V4478" i="10"/>
  <c r="K4478" i="10"/>
  <c r="I4470" i="10"/>
  <c r="N4449" i="10"/>
  <c r="K4407" i="10"/>
  <c r="I4407" i="10"/>
  <c r="M4359" i="10"/>
  <c r="N4359" i="10"/>
  <c r="N4352" i="10"/>
  <c r="M4352" i="10"/>
  <c r="O4352" i="10"/>
  <c r="I4340" i="10"/>
  <c r="K4340" i="10"/>
  <c r="O4340" i="10" s="1"/>
  <c r="K4324" i="10"/>
  <c r="O4324" i="10" s="1"/>
  <c r="I4324" i="10"/>
  <c r="O4273" i="10"/>
  <c r="M4273" i="10"/>
  <c r="I4172" i="10"/>
  <c r="K4172" i="10"/>
  <c r="N4172" i="10" s="1"/>
  <c r="M4168" i="10"/>
  <c r="O4168" i="10"/>
  <c r="K4151" i="10"/>
  <c r="I4151" i="10"/>
  <c r="I4355" i="10"/>
  <c r="O4343" i="10"/>
  <c r="I4335" i="10"/>
  <c r="O4301" i="10"/>
  <c r="N4293" i="10"/>
  <c r="I4284" i="10"/>
  <c r="I4202" i="10"/>
  <c r="I4198" i="10"/>
  <c r="V4198" i="10"/>
  <c r="T4194" i="10"/>
  <c r="K4178" i="10"/>
  <c r="V4178" i="10"/>
  <c r="K4170" i="10"/>
  <c r="V4170" i="10"/>
  <c r="K4162" i="10"/>
  <c r="V4162" i="10"/>
  <c r="I4159" i="10"/>
  <c r="K4154" i="10"/>
  <c r="V4154" i="10"/>
  <c r="K4146" i="10"/>
  <c r="V4146" i="10"/>
  <c r="I4140" i="10"/>
  <c r="T4134" i="10"/>
  <c r="T4126" i="10"/>
  <c r="I4506" i="10"/>
  <c r="I4469" i="10"/>
  <c r="K4454" i="10"/>
  <c r="V4454" i="10"/>
  <c r="I4450" i="10"/>
  <c r="I4402" i="10"/>
  <c r="O4383" i="10"/>
  <c r="N4344" i="10"/>
  <c r="N4343" i="10"/>
  <c r="I4316" i="10"/>
  <c r="I4308" i="10"/>
  <c r="N4301" i="10"/>
  <c r="O4295" i="10"/>
  <c r="I4274" i="10"/>
  <c r="V4274" i="10"/>
  <c r="I4242" i="10"/>
  <c r="I4214" i="10"/>
  <c r="V4214" i="10"/>
  <c r="I4200" i="10"/>
  <c r="I4188" i="10"/>
  <c r="K4186" i="10"/>
  <c r="V4186" i="10"/>
  <c r="O4184" i="10"/>
  <c r="I4183" i="10"/>
  <c r="I4180" i="10"/>
  <c r="I4178" i="10"/>
  <c r="I4170" i="10"/>
  <c r="T4166" i="10"/>
  <c r="I4162" i="10"/>
  <c r="T4158" i="10"/>
  <c r="N4155" i="10"/>
  <c r="I4154" i="10"/>
  <c r="T4150" i="10"/>
  <c r="I4149" i="10"/>
  <c r="N4147" i="10"/>
  <c r="I4146" i="10"/>
  <c r="M4123" i="10"/>
  <c r="I4120" i="10"/>
  <c r="K4118" i="10"/>
  <c r="V4118" i="10"/>
  <c r="I4592" i="10"/>
  <c r="I4541" i="10"/>
  <c r="I4538" i="10"/>
  <c r="I4476" i="10"/>
  <c r="I4472" i="10"/>
  <c r="I4462" i="10"/>
  <c r="V4462" i="10"/>
  <c r="I4454" i="10"/>
  <c r="I4447" i="10"/>
  <c r="I4396" i="10"/>
  <c r="I4391" i="10"/>
  <c r="I4372" i="10"/>
  <c r="I4370" i="10"/>
  <c r="V4370" i="10"/>
  <c r="I4369" i="10"/>
  <c r="I4362" i="10"/>
  <c r="I4349" i="10"/>
  <c r="M4344" i="10"/>
  <c r="K4342" i="10"/>
  <c r="V4342" i="10"/>
  <c r="I4329" i="10"/>
  <c r="I4320" i="10"/>
  <c r="K4294" i="10"/>
  <c r="I4288" i="10"/>
  <c r="K4286" i="10"/>
  <c r="I4285" i="10"/>
  <c r="I4280" i="10"/>
  <c r="K4278" i="10"/>
  <c r="I4270" i="10"/>
  <c r="I4262" i="10"/>
  <c r="K4260" i="10"/>
  <c r="K4234" i="10"/>
  <c r="K4224" i="10"/>
  <c r="M4224" i="10" s="1"/>
  <c r="K4215" i="10"/>
  <c r="M4215" i="10" s="1"/>
  <c r="K4194" i="10"/>
  <c r="V4194" i="10"/>
  <c r="O4192" i="10"/>
  <c r="K4189" i="10"/>
  <c r="I4186" i="10"/>
  <c r="T4182" i="10"/>
  <c r="K4181" i="10"/>
  <c r="O4181" i="10" s="1"/>
  <c r="K4176" i="10"/>
  <c r="N4176" i="10" s="1"/>
  <c r="N4171" i="10"/>
  <c r="M4163" i="10"/>
  <c r="M4155" i="10"/>
  <c r="M4147" i="10"/>
  <c r="I4141" i="10"/>
  <c r="T4114" i="10"/>
  <c r="K4166" i="10"/>
  <c r="V4166" i="10"/>
  <c r="K4406" i="10"/>
  <c r="V4406" i="10"/>
  <c r="I4373" i="10"/>
  <c r="I4334" i="10"/>
  <c r="K4330" i="10"/>
  <c r="V4330" i="10"/>
  <c r="K4310" i="10"/>
  <c r="V4310" i="10"/>
  <c r="I4309" i="10"/>
  <c r="I4298" i="10"/>
  <c r="V4298" i="10"/>
  <c r="I4294" i="10"/>
  <c r="I4293" i="10"/>
  <c r="I4286" i="10"/>
  <c r="I4278" i="10"/>
  <c r="K4238" i="10"/>
  <c r="V4238" i="10"/>
  <c r="I4234" i="10"/>
  <c r="I4168" i="10"/>
  <c r="I4166" i="10"/>
  <c r="I4160" i="10"/>
  <c r="I4152" i="10"/>
  <c r="I4150" i="10"/>
  <c r="V4150" i="10"/>
  <c r="T4146" i="10"/>
  <c r="I4144" i="10"/>
  <c r="I4139" i="10"/>
  <c r="I4131" i="10"/>
  <c r="I4123" i="10"/>
  <c r="I4482" i="10"/>
  <c r="I4426" i="10"/>
  <c r="I4406" i="10"/>
  <c r="O4391" i="10"/>
  <c r="K4390" i="10"/>
  <c r="V4390" i="10"/>
  <c r="I4386" i="10"/>
  <c r="I4359" i="10"/>
  <c r="K4326" i="10"/>
  <c r="V4326" i="10"/>
  <c r="I4310" i="10"/>
  <c r="I4305" i="10"/>
  <c r="I4302" i="10"/>
  <c r="I4301" i="10"/>
  <c r="I4254" i="10"/>
  <c r="K4246" i="10"/>
  <c r="V4246" i="10"/>
  <c r="I4241" i="10"/>
  <c r="I4238" i="10"/>
  <c r="I4218" i="10"/>
  <c r="I4210" i="10"/>
  <c r="I4184" i="10"/>
  <c r="I4171" i="10"/>
  <c r="T4162" i="10"/>
  <c r="I4163" i="10"/>
  <c r="I4155" i="10"/>
  <c r="I4147" i="10"/>
  <c r="I4142" i="10"/>
  <c r="V4142" i="10"/>
  <c r="T4138" i="10"/>
  <c r="I4134" i="10"/>
  <c r="T4130" i="10"/>
  <c r="I4616" i="10"/>
  <c r="I4605" i="10"/>
  <c r="K4598" i="10"/>
  <c r="V4598" i="10"/>
  <c r="K4590" i="10"/>
  <c r="V4590" i="10"/>
  <c r="I4570" i="10"/>
  <c r="I4568" i="10"/>
  <c r="I4554" i="10"/>
  <c r="I4551" i="10"/>
  <c r="I4534" i="10"/>
  <c r="I4519" i="10"/>
  <c r="I4499" i="10"/>
  <c r="I4458" i="10"/>
  <c r="K4446" i="10"/>
  <c r="V4446" i="10"/>
  <c r="O4444" i="10"/>
  <c r="I4434" i="10"/>
  <c r="I4424" i="10"/>
  <c r="I4419" i="10"/>
  <c r="K4398" i="10"/>
  <c r="V4398" i="10"/>
  <c r="N4393" i="10"/>
  <c r="O4392" i="10"/>
  <c r="N4391" i="10"/>
  <c r="I4390" i="10"/>
  <c r="N4381" i="10"/>
  <c r="I4364" i="10"/>
  <c r="I4345" i="10"/>
  <c r="I4326" i="10"/>
  <c r="I4315" i="10"/>
  <c r="I4296" i="10"/>
  <c r="I4279" i="10"/>
  <c r="I4235" i="10"/>
  <c r="I4225" i="10"/>
  <c r="I4222" i="10"/>
  <c r="V4222" i="10"/>
  <c r="I4187" i="10"/>
  <c r="I4185" i="10"/>
  <c r="I4182" i="10"/>
  <c r="V4182" i="10"/>
  <c r="T4178" i="10"/>
  <c r="I4174" i="10"/>
  <c r="I4156" i="10"/>
  <c r="I4148" i="10"/>
  <c r="I4117" i="10"/>
  <c r="T6178" i="10"/>
  <c r="U6178" i="10"/>
  <c r="T4694" i="10"/>
  <c r="U4694" i="10"/>
  <c r="T4470" i="10"/>
  <c r="U4470" i="10"/>
  <c r="T4438" i="10"/>
  <c r="U4438" i="10"/>
  <c r="T4406" i="10"/>
  <c r="U4406" i="10"/>
  <c r="T6166" i="10"/>
  <c r="U6166" i="10"/>
  <c r="T6134" i="10"/>
  <c r="U6134" i="10"/>
  <c r="T6082" i="10"/>
  <c r="U6082" i="10"/>
  <c r="T6062" i="10"/>
  <c r="U6062" i="10"/>
  <c r="T4866" i="10"/>
  <c r="U4866" i="10"/>
  <c r="T6226" i="10"/>
  <c r="T6210" i="10"/>
  <c r="T6194" i="10"/>
  <c r="T6158" i="10"/>
  <c r="U6158" i="10"/>
  <c r="T6126" i="10"/>
  <c r="T6094" i="10"/>
  <c r="T6074" i="10"/>
  <c r="U6074" i="10"/>
  <c r="U5974" i="10"/>
  <c r="T5974" i="10"/>
  <c r="T5914" i="10"/>
  <c r="U5914" i="10"/>
  <c r="T5882" i="10"/>
  <c r="U5882" i="10"/>
  <c r="T5850" i="10"/>
  <c r="U5850" i="10"/>
  <c r="T5818" i="10"/>
  <c r="U5818" i="10"/>
  <c r="T5734" i="10"/>
  <c r="U5734" i="10"/>
  <c r="T6146" i="10"/>
  <c r="U6146" i="10"/>
  <c r="T5522" i="10"/>
  <c r="U5522" i="10"/>
  <c r="T4802" i="10"/>
  <c r="U4802" i="10"/>
  <c r="T4534" i="10"/>
  <c r="U4534" i="10"/>
  <c r="U6270" i="10"/>
  <c r="U6238" i="10"/>
  <c r="U6218" i="10"/>
  <c r="U6202" i="10"/>
  <c r="U6186" i="10"/>
  <c r="T6170" i="10"/>
  <c r="U6170" i="10"/>
  <c r="T6138" i="10"/>
  <c r="U6138" i="10"/>
  <c r="T6106" i="10"/>
  <c r="T5174" i="10"/>
  <c r="U5174" i="10"/>
  <c r="U6798" i="10"/>
  <c r="U6794" i="10"/>
  <c r="U6790" i="10"/>
  <c r="U6786" i="10"/>
  <c r="U6782" i="10"/>
  <c r="U6778" i="10"/>
  <c r="U6774" i="10"/>
  <c r="U6770" i="10"/>
  <c r="U6766" i="10"/>
  <c r="U6762" i="10"/>
  <c r="U6758" i="10"/>
  <c r="U6754" i="10"/>
  <c r="U6750" i="10"/>
  <c r="U6746" i="10"/>
  <c r="U6742" i="10"/>
  <c r="U6738" i="10"/>
  <c r="U6734" i="10"/>
  <c r="U6730" i="10"/>
  <c r="U6726" i="10"/>
  <c r="U6722" i="10"/>
  <c r="U6718" i="10"/>
  <c r="U6714" i="10"/>
  <c r="U6710" i="10"/>
  <c r="U6706" i="10"/>
  <c r="U6702" i="10"/>
  <c r="U6698" i="10"/>
  <c r="U6694" i="10"/>
  <c r="U6690" i="10"/>
  <c r="U6686" i="10"/>
  <c r="U6682" i="10"/>
  <c r="U6678" i="10"/>
  <c r="U6674" i="10"/>
  <c r="U6670" i="10"/>
  <c r="U6666" i="10"/>
  <c r="U6662" i="10"/>
  <c r="U6658" i="10"/>
  <c r="U6654" i="10"/>
  <c r="U6650" i="10"/>
  <c r="U6646" i="10"/>
  <c r="U6642" i="10"/>
  <c r="U6638" i="10"/>
  <c r="U6634" i="10"/>
  <c r="U6630" i="10"/>
  <c r="U6626" i="10"/>
  <c r="U6622" i="10"/>
  <c r="U6618" i="10"/>
  <c r="U6614" i="10"/>
  <c r="U6610" i="10"/>
  <c r="U6606" i="10"/>
  <c r="U6602" i="10"/>
  <c r="U6598" i="10"/>
  <c r="U6594" i="10"/>
  <c r="U6590" i="10"/>
  <c r="U6586" i="10"/>
  <c r="U6582" i="10"/>
  <c r="U6578" i="10"/>
  <c r="U6574" i="10"/>
  <c r="U6570" i="10"/>
  <c r="U6566" i="10"/>
  <c r="U6562" i="10"/>
  <c r="U6558" i="10"/>
  <c r="U6554" i="10"/>
  <c r="U6550" i="10"/>
  <c r="U6546" i="10"/>
  <c r="U6542" i="10"/>
  <c r="U6538" i="10"/>
  <c r="U6534" i="10"/>
  <c r="U6530" i="10"/>
  <c r="U6526" i="10"/>
  <c r="U6522" i="10"/>
  <c r="U6518" i="10"/>
  <c r="U6514" i="10"/>
  <c r="U6510" i="10"/>
  <c r="U6506" i="10"/>
  <c r="U6502" i="10"/>
  <c r="U6498" i="10"/>
  <c r="U6494" i="10"/>
  <c r="U6490" i="10"/>
  <c r="U6486" i="10"/>
  <c r="U6482" i="10"/>
  <c r="U6478" i="10"/>
  <c r="U6474" i="10"/>
  <c r="U6470" i="10"/>
  <c r="U6466" i="10"/>
  <c r="U6462" i="10"/>
  <c r="U6458" i="10"/>
  <c r="U6454" i="10"/>
  <c r="U6450" i="10"/>
  <c r="U6446" i="10"/>
  <c r="U6442" i="10"/>
  <c r="U6438" i="10"/>
  <c r="U6434" i="10"/>
  <c r="U6430" i="10"/>
  <c r="U6426" i="10"/>
  <c r="U6422" i="10"/>
  <c r="U6418" i="10"/>
  <c r="U6414" i="10"/>
  <c r="U6410" i="10"/>
  <c r="U6406" i="10"/>
  <c r="U6402" i="10"/>
  <c r="U6398" i="10"/>
  <c r="U6394" i="10"/>
  <c r="U6390" i="10"/>
  <c r="U6386" i="10"/>
  <c r="U6382" i="10"/>
  <c r="U6378" i="10"/>
  <c r="U6374" i="10"/>
  <c r="U6370" i="10"/>
  <c r="U6366" i="10"/>
  <c r="U6362" i="10"/>
  <c r="U6358" i="10"/>
  <c r="U6354" i="10"/>
  <c r="U6350" i="10"/>
  <c r="U6346" i="10"/>
  <c r="U6342" i="10"/>
  <c r="U6338" i="10"/>
  <c r="U6334" i="10"/>
  <c r="U6330" i="10"/>
  <c r="U6326" i="10"/>
  <c r="U6322" i="10"/>
  <c r="U6318" i="10"/>
  <c r="U6314" i="10"/>
  <c r="U6310" i="10"/>
  <c r="U6306" i="10"/>
  <c r="U6302" i="10"/>
  <c r="U6298" i="10"/>
  <c r="U6294" i="10"/>
  <c r="U6290" i="10"/>
  <c r="U6286" i="10"/>
  <c r="U6282" i="10"/>
  <c r="U6278" i="10"/>
  <c r="U6274" i="10"/>
  <c r="U6242" i="10"/>
  <c r="T6230" i="10"/>
  <c r="T6214" i="10"/>
  <c r="T6198" i="10"/>
  <c r="T6182" i="10"/>
  <c r="T6150" i="10"/>
  <c r="U6150" i="10"/>
  <c r="T6118" i="10"/>
  <c r="T6086" i="10"/>
  <c r="T6066" i="10"/>
  <c r="U6066" i="10"/>
  <c r="T5950" i="10"/>
  <c r="T5618" i="10"/>
  <c r="U5618" i="10"/>
  <c r="T5266" i="10"/>
  <c r="U5266" i="10"/>
  <c r="T4662" i="10"/>
  <c r="U4662" i="10"/>
  <c r="T4598" i="10"/>
  <c r="U4598" i="10"/>
  <c r="T4502" i="10"/>
  <c r="U4502" i="10"/>
  <c r="T4374" i="10"/>
  <c r="U4374" i="10"/>
  <c r="T4342" i="10"/>
  <c r="U4342" i="10"/>
  <c r="T4310" i="10"/>
  <c r="U4310" i="10"/>
  <c r="T4278" i="10"/>
  <c r="U4278" i="10"/>
  <c r="T4246" i="10"/>
  <c r="U4246" i="10"/>
  <c r="T4214" i="10"/>
  <c r="U4214" i="10"/>
  <c r="U6246" i="10"/>
  <c r="U6222" i="10"/>
  <c r="U6206" i="10"/>
  <c r="U6190" i="10"/>
  <c r="T6162" i="10"/>
  <c r="U6162" i="10"/>
  <c r="T6130" i="10"/>
  <c r="U6130" i="10"/>
  <c r="T6098" i="10"/>
  <c r="T6078" i="10"/>
  <c r="U6078" i="10"/>
  <c r="U5978" i="10"/>
  <c r="T5978" i="10"/>
  <c r="T5238" i="10"/>
  <c r="U5238" i="10"/>
  <c r="T4630" i="10"/>
  <c r="U4630" i="10"/>
  <c r="U6250" i="10"/>
  <c r="T6174" i="10"/>
  <c r="U6174" i="10"/>
  <c r="T6142" i="10"/>
  <c r="U6142" i="10"/>
  <c r="T6058" i="10"/>
  <c r="U6058" i="10"/>
  <c r="U5942" i="10"/>
  <c r="T5942" i="10"/>
  <c r="T5494" i="10"/>
  <c r="U5494" i="10"/>
  <c r="T4566" i="10"/>
  <c r="U4566" i="10"/>
  <c r="U6226" i="10"/>
  <c r="U6210" i="10"/>
  <c r="U6194" i="10"/>
  <c r="T6154" i="10"/>
  <c r="U6154" i="10"/>
  <c r="T6122" i="10"/>
  <c r="T6090" i="10"/>
  <c r="T6070" i="10"/>
  <c r="U6070" i="10"/>
  <c r="T5902" i="10"/>
  <c r="U5902" i="10"/>
  <c r="T5870" i="10"/>
  <c r="U5870" i="10"/>
  <c r="T5838" i="10"/>
  <c r="U5838" i="10"/>
  <c r="T5570" i="10"/>
  <c r="U5570" i="10"/>
  <c r="T5926" i="10"/>
  <c r="U5926" i="10"/>
  <c r="T5894" i="10"/>
  <c r="U5894" i="10"/>
  <c r="T5862" i="10"/>
  <c r="U5862" i="10"/>
  <c r="T5830" i="10"/>
  <c r="U5830" i="10"/>
  <c r="T5798" i="10"/>
  <c r="U5766" i="10"/>
  <c r="T5710" i="10"/>
  <c r="U5710" i="10"/>
  <c r="T5646" i="10"/>
  <c r="U5646" i="10"/>
  <c r="U5402" i="10"/>
  <c r="T5402" i="10"/>
  <c r="T5362" i="10"/>
  <c r="U5362" i="10"/>
  <c r="T5334" i="10"/>
  <c r="U5334" i="10"/>
  <c r="U5306" i="10"/>
  <c r="U6126" i="10"/>
  <c r="U6122" i="10"/>
  <c r="U6118" i="10"/>
  <c r="U6114" i="10"/>
  <c r="U6110" i="10"/>
  <c r="U6106" i="10"/>
  <c r="U6102" i="10"/>
  <c r="U6098" i="10"/>
  <c r="U6054" i="10"/>
  <c r="U6050" i="10"/>
  <c r="U6046" i="10"/>
  <c r="U6042" i="10"/>
  <c r="U6038" i="10"/>
  <c r="U6034" i="10"/>
  <c r="U6030" i="10"/>
  <c r="U6026" i="10"/>
  <c r="U6022" i="10"/>
  <c r="U6018" i="10"/>
  <c r="U6014" i="10"/>
  <c r="U6010" i="10"/>
  <c r="U6006" i="10"/>
  <c r="U6002" i="10"/>
  <c r="U5998" i="10"/>
  <c r="T5994" i="10"/>
  <c r="U5982" i="10"/>
  <c r="T5962" i="10"/>
  <c r="U5950" i="10"/>
  <c r="T5906" i="10"/>
  <c r="U5906" i="10"/>
  <c r="T5874" i="10"/>
  <c r="U5874" i="10"/>
  <c r="T5842" i="10"/>
  <c r="U5842" i="10"/>
  <c r="T5810" i="10"/>
  <c r="T5778" i="10"/>
  <c r="U5746" i="10"/>
  <c r="T5674" i="10"/>
  <c r="U5674" i="10"/>
  <c r="T5586" i="10"/>
  <c r="U5586" i="10"/>
  <c r="U5986" i="10"/>
  <c r="U5954" i="10"/>
  <c r="T5930" i="10"/>
  <c r="U5930" i="10"/>
  <c r="T5918" i="10"/>
  <c r="U5918" i="10"/>
  <c r="T5886" i="10"/>
  <c r="U5886" i="10"/>
  <c r="T5854" i="10"/>
  <c r="U5854" i="10"/>
  <c r="T5822" i="10"/>
  <c r="U5822" i="10"/>
  <c r="U5758" i="10"/>
  <c r="U5990" i="10"/>
  <c r="T5970" i="10"/>
  <c r="U5958" i="10"/>
  <c r="T5938" i="10"/>
  <c r="T5898" i="10"/>
  <c r="U5898" i="10"/>
  <c r="T5866" i="10"/>
  <c r="U5866" i="10"/>
  <c r="T5834" i="10"/>
  <c r="U5834" i="10"/>
  <c r="T5802" i="10"/>
  <c r="U5770" i="10"/>
  <c r="U5738" i="10"/>
  <c r="T5554" i="10"/>
  <c r="U5554" i="10"/>
  <c r="T5934" i="10"/>
  <c r="U5934" i="10"/>
  <c r="T5910" i="10"/>
  <c r="U5910" i="10"/>
  <c r="T5878" i="10"/>
  <c r="U5878" i="10"/>
  <c r="T5846" i="10"/>
  <c r="U5846" i="10"/>
  <c r="T5814" i="10"/>
  <c r="U5814" i="10"/>
  <c r="T5678" i="10"/>
  <c r="U5678" i="10"/>
  <c r="T5602" i="10"/>
  <c r="U5602" i="10"/>
  <c r="U5966" i="10"/>
  <c r="T5946" i="10"/>
  <c r="T5922" i="10"/>
  <c r="U5922" i="10"/>
  <c r="T5890" i="10"/>
  <c r="U5890" i="10"/>
  <c r="T5858" i="10"/>
  <c r="U5858" i="10"/>
  <c r="T5826" i="10"/>
  <c r="U5826" i="10"/>
  <c r="T5794" i="10"/>
  <c r="U5762" i="10"/>
  <c r="T5706" i="10"/>
  <c r="U5706" i="10"/>
  <c r="T5642" i="10"/>
  <c r="U5642" i="10"/>
  <c r="T5614" i="10"/>
  <c r="U5614" i="10"/>
  <c r="T5598" i="10"/>
  <c r="U5598" i="10"/>
  <c r="T5582" i="10"/>
  <c r="U5582" i="10"/>
  <c r="T5566" i="10"/>
  <c r="U5566" i="10"/>
  <c r="T5550" i="10"/>
  <c r="U5550" i="10"/>
  <c r="U5542" i="10"/>
  <c r="U5466" i="10"/>
  <c r="T5466" i="10"/>
  <c r="T5426" i="10"/>
  <c r="U5426" i="10"/>
  <c r="T5398" i="10"/>
  <c r="U5398" i="10"/>
  <c r="T5206" i="10"/>
  <c r="U5206" i="10"/>
  <c r="U5810" i="10"/>
  <c r="U5806" i="10"/>
  <c r="U5802" i="10"/>
  <c r="U5798" i="10"/>
  <c r="U5794" i="10"/>
  <c r="U5790" i="10"/>
  <c r="U5786" i="10"/>
  <c r="U5782" i="10"/>
  <c r="U5778" i="10"/>
  <c r="U5730" i="10"/>
  <c r="U5726" i="10"/>
  <c r="T5714" i="10"/>
  <c r="U5694" i="10"/>
  <c r="T5682" i="10"/>
  <c r="U5662" i="10"/>
  <c r="T5650" i="10"/>
  <c r="U5630" i="10"/>
  <c r="U5498" i="10"/>
  <c r="T5498" i="10"/>
  <c r="T5458" i="10"/>
  <c r="U5458" i="10"/>
  <c r="T5430" i="10"/>
  <c r="U5430" i="10"/>
  <c r="U5210" i="10"/>
  <c r="T5210" i="10"/>
  <c r="T5606" i="10"/>
  <c r="U5606" i="10"/>
  <c r="T5590" i="10"/>
  <c r="U5590" i="10"/>
  <c r="T5574" i="10"/>
  <c r="U5574" i="10"/>
  <c r="T5558" i="10"/>
  <c r="U5558" i="10"/>
  <c r="T5530" i="10"/>
  <c r="T5526" i="10"/>
  <c r="U5526" i="10"/>
  <c r="T5298" i="10"/>
  <c r="U5298" i="10"/>
  <c r="T5270" i="10"/>
  <c r="U5270" i="10"/>
  <c r="U5178" i="10"/>
  <c r="T5178" i="10"/>
  <c r="T5722" i="10"/>
  <c r="U5702" i="10"/>
  <c r="T5690" i="10"/>
  <c r="U5670" i="10"/>
  <c r="T5658" i="10"/>
  <c r="U5638" i="10"/>
  <c r="T5626" i="10"/>
  <c r="T5546" i="10"/>
  <c r="U5434" i="10"/>
  <c r="T5434" i="10"/>
  <c r="T5394" i="10"/>
  <c r="U5394" i="10"/>
  <c r="T5366" i="10"/>
  <c r="U5366" i="10"/>
  <c r="U5338" i="10"/>
  <c r="T5610" i="10"/>
  <c r="U5610" i="10"/>
  <c r="T5594" i="10"/>
  <c r="U5594" i="10"/>
  <c r="T5578" i="10"/>
  <c r="U5578" i="10"/>
  <c r="T5562" i="10"/>
  <c r="U5562" i="10"/>
  <c r="T5490" i="10"/>
  <c r="U5490" i="10"/>
  <c r="T5462" i="10"/>
  <c r="U5462" i="10"/>
  <c r="T5234" i="10"/>
  <c r="U5234" i="10"/>
  <c r="T5698" i="10"/>
  <c r="T5666" i="10"/>
  <c r="T5634" i="10"/>
  <c r="U5370" i="10"/>
  <c r="T5370" i="10"/>
  <c r="T5330" i="10"/>
  <c r="U5330" i="10"/>
  <c r="T5302" i="10"/>
  <c r="U5302" i="10"/>
  <c r="U5274" i="10"/>
  <c r="T4962" i="10"/>
  <c r="U4962" i="10"/>
  <c r="T4930" i="10"/>
  <c r="U4930" i="10"/>
  <c r="U4918" i="10"/>
  <c r="U4854" i="10"/>
  <c r="T4706" i="10"/>
  <c r="U4706" i="10"/>
  <c r="T4674" i="10"/>
  <c r="U4674" i="10"/>
  <c r="T4642" i="10"/>
  <c r="U4642" i="10"/>
  <c r="T4610" i="10"/>
  <c r="U4610" i="10"/>
  <c r="T4578" i="10"/>
  <c r="U4578" i="10"/>
  <c r="T4546" i="10"/>
  <c r="U4546" i="10"/>
  <c r="T4514" i="10"/>
  <c r="U4514" i="10"/>
  <c r="T4482" i="10"/>
  <c r="U4482" i="10"/>
  <c r="U5546" i="10"/>
  <c r="U5290" i="10"/>
  <c r="U5258" i="10"/>
  <c r="U5226" i="10"/>
  <c r="U5194" i="10"/>
  <c r="T4966" i="10"/>
  <c r="T4882" i="10"/>
  <c r="U4882" i="10"/>
  <c r="T4818" i="10"/>
  <c r="U4818" i="10"/>
  <c r="U5518" i="10"/>
  <c r="U5486" i="10"/>
  <c r="U5454" i="10"/>
  <c r="U5422" i="10"/>
  <c r="U5390" i="10"/>
  <c r="U5358" i="10"/>
  <c r="U5326" i="10"/>
  <c r="U5294" i="10"/>
  <c r="U5262" i="10"/>
  <c r="T4946" i="10"/>
  <c r="U4946" i="10"/>
  <c r="U4934" i="10"/>
  <c r="T4898" i="10"/>
  <c r="U4898" i="10"/>
  <c r="T4834" i="10"/>
  <c r="U4834" i="10"/>
  <c r="T4914" i="10"/>
  <c r="U4914" i="10"/>
  <c r="T4850" i="10"/>
  <c r="U4850" i="10"/>
  <c r="U4838" i="10"/>
  <c r="U4822" i="10"/>
  <c r="U4806" i="10"/>
  <c r="T4950" i="10"/>
  <c r="T4934" i="10"/>
  <c r="T4918" i="10"/>
  <c r="T4902" i="10"/>
  <c r="T4886" i="10"/>
  <c r="T4870" i="10"/>
  <c r="T4854" i="10"/>
  <c r="U4958" i="10"/>
  <c r="U4942" i="10"/>
  <c r="U4926" i="10"/>
  <c r="T4954" i="10"/>
  <c r="T4938" i="10"/>
  <c r="T4922" i="10"/>
  <c r="T4906" i="10"/>
  <c r="T4890" i="10"/>
  <c r="T4874" i="10"/>
  <c r="T4858" i="10"/>
  <c r="T4682" i="10"/>
  <c r="U4682" i="10"/>
  <c r="T4650" i="10"/>
  <c r="U4650" i="10"/>
  <c r="T4618" i="10"/>
  <c r="U4618" i="10"/>
  <c r="T4586" i="10"/>
  <c r="U4586" i="10"/>
  <c r="T4554" i="10"/>
  <c r="U4554" i="10"/>
  <c r="T4522" i="10"/>
  <c r="U4522" i="10"/>
  <c r="T4490" i="10"/>
  <c r="U4490" i="10"/>
  <c r="T4458" i="10"/>
  <c r="U4458" i="10"/>
  <c r="T4686" i="10"/>
  <c r="U4686" i="10"/>
  <c r="T4654" i="10"/>
  <c r="U4654" i="10"/>
  <c r="T4622" i="10"/>
  <c r="U4622" i="10"/>
  <c r="T4590" i="10"/>
  <c r="U4590" i="10"/>
  <c r="T4558" i="10"/>
  <c r="U4558" i="10"/>
  <c r="T4526" i="10"/>
  <c r="U4526" i="10"/>
  <c r="T4494" i="10"/>
  <c r="U4494" i="10"/>
  <c r="T4462" i="10"/>
  <c r="U4462" i="10"/>
  <c r="T4698" i="10"/>
  <c r="U4698" i="10"/>
  <c r="T4666" i="10"/>
  <c r="U4666" i="10"/>
  <c r="T4634" i="10"/>
  <c r="U4634" i="10"/>
  <c r="T4602" i="10"/>
  <c r="U4602" i="10"/>
  <c r="T4570" i="10"/>
  <c r="U4570" i="10"/>
  <c r="T4538" i="10"/>
  <c r="U4538" i="10"/>
  <c r="T4506" i="10"/>
  <c r="U4506" i="10"/>
  <c r="T4474" i="10"/>
  <c r="U4474" i="10"/>
  <c r="U4710" i="10"/>
  <c r="T4678" i="10"/>
  <c r="U4678" i="10"/>
  <c r="T4646" i="10"/>
  <c r="U4646" i="10"/>
  <c r="T4614" i="10"/>
  <c r="U4614" i="10"/>
  <c r="T4582" i="10"/>
  <c r="U4582" i="10"/>
  <c r="T4550" i="10"/>
  <c r="U4550" i="10"/>
  <c r="T4518" i="10"/>
  <c r="U4518" i="10"/>
  <c r="T4486" i="10"/>
  <c r="U4486" i="10"/>
  <c r="T4454" i="10"/>
  <c r="U4454" i="10"/>
  <c r="T4422" i="10"/>
  <c r="U4422" i="10"/>
  <c r="T4390" i="10"/>
  <c r="U4390" i="10"/>
  <c r="T4358" i="10"/>
  <c r="U4358" i="10"/>
  <c r="T4326" i="10"/>
  <c r="U4326" i="10"/>
  <c r="T4294" i="10"/>
  <c r="U4294" i="10"/>
  <c r="T4262" i="10"/>
  <c r="U4262" i="10"/>
  <c r="T4230" i="10"/>
  <c r="U4230" i="10"/>
  <c r="T4690" i="10"/>
  <c r="U4690" i="10"/>
  <c r="T4658" i="10"/>
  <c r="U4658" i="10"/>
  <c r="T4626" i="10"/>
  <c r="U4626" i="10"/>
  <c r="T4594" i="10"/>
  <c r="U4594" i="10"/>
  <c r="T4562" i="10"/>
  <c r="U4562" i="10"/>
  <c r="T4530" i="10"/>
  <c r="U4530" i="10"/>
  <c r="T4498" i="10"/>
  <c r="U4498" i="10"/>
  <c r="T4466" i="10"/>
  <c r="U4466" i="10"/>
  <c r="T4702" i="10"/>
  <c r="U4702" i="10"/>
  <c r="T4670" i="10"/>
  <c r="U4670" i="10"/>
  <c r="T4638" i="10"/>
  <c r="U4638" i="10"/>
  <c r="T4606" i="10"/>
  <c r="U4606" i="10"/>
  <c r="T4574" i="10"/>
  <c r="U4574" i="10"/>
  <c r="T4542" i="10"/>
  <c r="U4542" i="10"/>
  <c r="T4510" i="10"/>
  <c r="U4510" i="10"/>
  <c r="T4478" i="10"/>
  <c r="U4478" i="10"/>
  <c r="T4442" i="10"/>
  <c r="U4442" i="10"/>
  <c r="T4426" i="10"/>
  <c r="U4426" i="10"/>
  <c r="T4410" i="10"/>
  <c r="U4410" i="10"/>
  <c r="T4394" i="10"/>
  <c r="U4394" i="10"/>
  <c r="T4378" i="10"/>
  <c r="U4378" i="10"/>
  <c r="T4362" i="10"/>
  <c r="U4362" i="10"/>
  <c r="T4346" i="10"/>
  <c r="U4346" i="10"/>
  <c r="T4330" i="10"/>
  <c r="U4330" i="10"/>
  <c r="T4314" i="10"/>
  <c r="U4314" i="10"/>
  <c r="T4298" i="10"/>
  <c r="U4298" i="10"/>
  <c r="T4282" i="10"/>
  <c r="U4282" i="10"/>
  <c r="T4266" i="10"/>
  <c r="U4266" i="10"/>
  <c r="T4250" i="10"/>
  <c r="U4250" i="10"/>
  <c r="T4234" i="10"/>
  <c r="U4234" i="10"/>
  <c r="T4218" i="10"/>
  <c r="U4218" i="10"/>
  <c r="T4446" i="10"/>
  <c r="U4446" i="10"/>
  <c r="T4430" i="10"/>
  <c r="U4430" i="10"/>
  <c r="T4414" i="10"/>
  <c r="U4414" i="10"/>
  <c r="T4398" i="10"/>
  <c r="U4398" i="10"/>
  <c r="T4382" i="10"/>
  <c r="U4382" i="10"/>
  <c r="T4366" i="10"/>
  <c r="U4366" i="10"/>
  <c r="T4350" i="10"/>
  <c r="U4350" i="10"/>
  <c r="T4334" i="10"/>
  <c r="U4334" i="10"/>
  <c r="T4318" i="10"/>
  <c r="U4318" i="10"/>
  <c r="T4302" i="10"/>
  <c r="U4302" i="10"/>
  <c r="T4286" i="10"/>
  <c r="U4286" i="10"/>
  <c r="T4270" i="10"/>
  <c r="U4270" i="10"/>
  <c r="T4254" i="10"/>
  <c r="U4254" i="10"/>
  <c r="T4238" i="10"/>
  <c r="U4238" i="10"/>
  <c r="T4222" i="10"/>
  <c r="U4222" i="10"/>
  <c r="T4450" i="10"/>
  <c r="U4450" i="10"/>
  <c r="T4434" i="10"/>
  <c r="U4434" i="10"/>
  <c r="T4418" i="10"/>
  <c r="U4418" i="10"/>
  <c r="T4402" i="10"/>
  <c r="U4402" i="10"/>
  <c r="T4386" i="10"/>
  <c r="U4386" i="10"/>
  <c r="T4370" i="10"/>
  <c r="U4370" i="10"/>
  <c r="T4354" i="10"/>
  <c r="U4354" i="10"/>
  <c r="T4338" i="10"/>
  <c r="U4338" i="10"/>
  <c r="T4322" i="10"/>
  <c r="U4322" i="10"/>
  <c r="T4306" i="10"/>
  <c r="U4306" i="10"/>
  <c r="T4290" i="10"/>
  <c r="U4290" i="10"/>
  <c r="T4274" i="10"/>
  <c r="U4274" i="10"/>
  <c r="T4258" i="10"/>
  <c r="U4258" i="10"/>
  <c r="T4242" i="10"/>
  <c r="U4242" i="10"/>
  <c r="T4226" i="10"/>
  <c r="U4226" i="10"/>
  <c r="T4210" i="10"/>
  <c r="U4210" i="10"/>
  <c r="U4206" i="10"/>
  <c r="U4202" i="10"/>
  <c r="U4198" i="10"/>
  <c r="U4194" i="10"/>
  <c r="U4190" i="10"/>
  <c r="U4186" i="10"/>
  <c r="U4182" i="10"/>
  <c r="U4178" i="10"/>
  <c r="U4174" i="10"/>
  <c r="U4170" i="10"/>
  <c r="U4166" i="10"/>
  <c r="U4162" i="10"/>
  <c r="U4158" i="10"/>
  <c r="U4154" i="10"/>
  <c r="U4150" i="10"/>
  <c r="U4146" i="10"/>
  <c r="U4142" i="10"/>
  <c r="U4138" i="10"/>
  <c r="U4134" i="10"/>
  <c r="U4130" i="10"/>
  <c r="U4126" i="10"/>
  <c r="U4122" i="10"/>
  <c r="U4118" i="10"/>
  <c r="N6767" i="10"/>
  <c r="O6767" i="10"/>
  <c r="M6767" i="10"/>
  <c r="M6760" i="10"/>
  <c r="N6760" i="10"/>
  <c r="O6760" i="10"/>
  <c r="M6705" i="10"/>
  <c r="N6705" i="10"/>
  <c r="O6705" i="10"/>
  <c r="M6753" i="10"/>
  <c r="N6753" i="10"/>
  <c r="O6753" i="10"/>
  <c r="M6647" i="10"/>
  <c r="N6647" i="10"/>
  <c r="O6647" i="10"/>
  <c r="N6272" i="10"/>
  <c r="M6272" i="10"/>
  <c r="O6272" i="10"/>
  <c r="M6559" i="10"/>
  <c r="N6559" i="10"/>
  <c r="O6559" i="10"/>
  <c r="N6665" i="10"/>
  <c r="O6665" i="10"/>
  <c r="K6383" i="10"/>
  <c r="I6383" i="10"/>
  <c r="M6379" i="10"/>
  <c r="O6379" i="10"/>
  <c r="N6799" i="10"/>
  <c r="O6799" i="10"/>
  <c r="M6471" i="10"/>
  <c r="N6471" i="10"/>
  <c r="O6471" i="10"/>
  <c r="I6470" i="10"/>
  <c r="O6453" i="10"/>
  <c r="M6453" i="10"/>
  <c r="N6453" i="10"/>
  <c r="I6449" i="10"/>
  <c r="M6800" i="10"/>
  <c r="N6800" i="10"/>
  <c r="I6778" i="10"/>
  <c r="O6765" i="10"/>
  <c r="O6764" i="10"/>
  <c r="N6745" i="10"/>
  <c r="M6736" i="10"/>
  <c r="N6736" i="10"/>
  <c r="I6714" i="10"/>
  <c r="O6700" i="10"/>
  <c r="O6699" i="10"/>
  <c r="O6692" i="10"/>
  <c r="N6684" i="10"/>
  <c r="O6684" i="10"/>
  <c r="N6668" i="10"/>
  <c r="I6651" i="10"/>
  <c r="K6651" i="10"/>
  <c r="I6649" i="10"/>
  <c r="I6641" i="10"/>
  <c r="M6625" i="10"/>
  <c r="N6625" i="10"/>
  <c r="O6625" i="10"/>
  <c r="N6608" i="10"/>
  <c r="M6607" i="10"/>
  <c r="N6607" i="10"/>
  <c r="M6603" i="10"/>
  <c r="O6603" i="10"/>
  <c r="N6603" i="10"/>
  <c r="N6575" i="10"/>
  <c r="I6564" i="10"/>
  <c r="O6557" i="10"/>
  <c r="M6557" i="10"/>
  <c r="N6557" i="10"/>
  <c r="I6542" i="10"/>
  <c r="O6533" i="10"/>
  <c r="N6533" i="10"/>
  <c r="M6520" i="10"/>
  <c r="N6520" i="10"/>
  <c r="M6516" i="10"/>
  <c r="O6493" i="10"/>
  <c r="M6493" i="10"/>
  <c r="N6493" i="10"/>
  <c r="O6407" i="10"/>
  <c r="M6407" i="10"/>
  <c r="N6387" i="10"/>
  <c r="M6387" i="10"/>
  <c r="O6387" i="10"/>
  <c r="M6377" i="10"/>
  <c r="N6377" i="10"/>
  <c r="O6377" i="10"/>
  <c r="I6366" i="10"/>
  <c r="M6360" i="10"/>
  <c r="O6359" i="10"/>
  <c r="N6359" i="10"/>
  <c r="I6345" i="10"/>
  <c r="K6345" i="10"/>
  <c r="O6340" i="10"/>
  <c r="N6340" i="10"/>
  <c r="I6339" i="10"/>
  <c r="N6336" i="10"/>
  <c r="M6336" i="10"/>
  <c r="O6336" i="10"/>
  <c r="M6281" i="10"/>
  <c r="N6281" i="10"/>
  <c r="M6273" i="10"/>
  <c r="N6273" i="10"/>
  <c r="M6257" i="10"/>
  <c r="O6257" i="10"/>
  <c r="N6257" i="10"/>
  <c r="I6245" i="10"/>
  <c r="K6245" i="10"/>
  <c r="I6208" i="10"/>
  <c r="K6195" i="10"/>
  <c r="I6195" i="10"/>
  <c r="N6192" i="10"/>
  <c r="O6192" i="10"/>
  <c r="M6192" i="10"/>
  <c r="O6183" i="10"/>
  <c r="M6183" i="10"/>
  <c r="I6125" i="10"/>
  <c r="K6125" i="10"/>
  <c r="I6113" i="10"/>
  <c r="N6104" i="10"/>
  <c r="M6104" i="10"/>
  <c r="O6104" i="10"/>
  <c r="I6101" i="10"/>
  <c r="K6101" i="10"/>
  <c r="I6085" i="10"/>
  <c r="K6085" i="10"/>
  <c r="I6078" i="10"/>
  <c r="K6078" i="10"/>
  <c r="O6044" i="10"/>
  <c r="I6043" i="10"/>
  <c r="I6029" i="10"/>
  <c r="K6029" i="10"/>
  <c r="K6012" i="10"/>
  <c r="K5993" i="10"/>
  <c r="I5993" i="10"/>
  <c r="I5988" i="10"/>
  <c r="K5988" i="10"/>
  <c r="N5959" i="10"/>
  <c r="O5959" i="10"/>
  <c r="M5959" i="10"/>
  <c r="N5953" i="10"/>
  <c r="O5953" i="10"/>
  <c r="M5953" i="10"/>
  <c r="M5944" i="10"/>
  <c r="N5944" i="10"/>
  <c r="O5944" i="10"/>
  <c r="K5941" i="10"/>
  <c r="I5941" i="10"/>
  <c r="M5929" i="10"/>
  <c r="N5929" i="10"/>
  <c r="O5929" i="10"/>
  <c r="I5884" i="10"/>
  <c r="K5884" i="10"/>
  <c r="M5808" i="10"/>
  <c r="N5808" i="10"/>
  <c r="O5808" i="10"/>
  <c r="M5749" i="10"/>
  <c r="N5749" i="10"/>
  <c r="O5749" i="10"/>
  <c r="M5736" i="10"/>
  <c r="N5736" i="10"/>
  <c r="O5685" i="10"/>
  <c r="M5685" i="10"/>
  <c r="O5675" i="10"/>
  <c r="M5675" i="10"/>
  <c r="M5672" i="10"/>
  <c r="N5672" i="10"/>
  <c r="O5672" i="10"/>
  <c r="K5664" i="10"/>
  <c r="I5664" i="10"/>
  <c r="K5662" i="10"/>
  <c r="I5662" i="10"/>
  <c r="N6664" i="10"/>
  <c r="O6664" i="10"/>
  <c r="N6783" i="10"/>
  <c r="M6776" i="10"/>
  <c r="N6776" i="10"/>
  <c r="I6767" i="10"/>
  <c r="I6766" i="10"/>
  <c r="I6754" i="10"/>
  <c r="I6753" i="10"/>
  <c r="I6499" i="10"/>
  <c r="K6499" i="10"/>
  <c r="M6492" i="10"/>
  <c r="N6492" i="10"/>
  <c r="O6492" i="10"/>
  <c r="O6477" i="10"/>
  <c r="M6477" i="10"/>
  <c r="I6706" i="10"/>
  <c r="I6705" i="10"/>
  <c r="O6621" i="10"/>
  <c r="M6621" i="10"/>
  <c r="N6621" i="10"/>
  <c r="O6597" i="10"/>
  <c r="M6584" i="10"/>
  <c r="N6584" i="10"/>
  <c r="N6515" i="10"/>
  <c r="O6515" i="10"/>
  <c r="O6339" i="10"/>
  <c r="N6339" i="10"/>
  <c r="I6329" i="10"/>
  <c r="M6305" i="10"/>
  <c r="N6305" i="10"/>
  <c r="O6305" i="10"/>
  <c r="I6272" i="10"/>
  <c r="I6264" i="10"/>
  <c r="M6456" i="10"/>
  <c r="N6456" i="10"/>
  <c r="I6453" i="10"/>
  <c r="O6429" i="10"/>
  <c r="M6429" i="10"/>
  <c r="N6429" i="10"/>
  <c r="K6801" i="10"/>
  <c r="I6796" i="10"/>
  <c r="I6786" i="10"/>
  <c r="O6773" i="10"/>
  <c r="O6772" i="10"/>
  <c r="N6765" i="10"/>
  <c r="N6764" i="10"/>
  <c r="O6761" i="10"/>
  <c r="K6751" i="10"/>
  <c r="K6750" i="10"/>
  <c r="K6744" i="10"/>
  <c r="K6741" i="10"/>
  <c r="K6737" i="10"/>
  <c r="I6732" i="10"/>
  <c r="I6722" i="10"/>
  <c r="O6708" i="10"/>
  <c r="N6700" i="10"/>
  <c r="N6699" i="10"/>
  <c r="N6692" i="10"/>
  <c r="M6689" i="10"/>
  <c r="N6689" i="10"/>
  <c r="K6685" i="10"/>
  <c r="I6683" i="10"/>
  <c r="I6681" i="10"/>
  <c r="O6676" i="10"/>
  <c r="K6667" i="10"/>
  <c r="K6661" i="10"/>
  <c r="K6660" i="10"/>
  <c r="I6654" i="10"/>
  <c r="K6643" i="10"/>
  <c r="I6625" i="10"/>
  <c r="K6622" i="10"/>
  <c r="O6616" i="10"/>
  <c r="O6615" i="10"/>
  <c r="I6607" i="10"/>
  <c r="I6603" i="10"/>
  <c r="K6599" i="10"/>
  <c r="M6585" i="10"/>
  <c r="N6585" i="10"/>
  <c r="K6581" i="10"/>
  <c r="N6577" i="10"/>
  <c r="K6574" i="10"/>
  <c r="M6543" i="10"/>
  <c r="N6543" i="10"/>
  <c r="K6539" i="10"/>
  <c r="K6534" i="10"/>
  <c r="I6528" i="10"/>
  <c r="N6512" i="10"/>
  <c r="K6509" i="10"/>
  <c r="M6497" i="10"/>
  <c r="N6497" i="10"/>
  <c r="O6497" i="10"/>
  <c r="O6480" i="10"/>
  <c r="K6475" i="10"/>
  <c r="K6472" i="10"/>
  <c r="I6456" i="10"/>
  <c r="M6433" i="10"/>
  <c r="N6433" i="10"/>
  <c r="O6433" i="10"/>
  <c r="O6391" i="10"/>
  <c r="N6391" i="10"/>
  <c r="I6387" i="10"/>
  <c r="K6381" i="10"/>
  <c r="I6377" i="10"/>
  <c r="O6351" i="10"/>
  <c r="M6351" i="10"/>
  <c r="N6351" i="10"/>
  <c r="N6332" i="10"/>
  <c r="O6332" i="10"/>
  <c r="K6330" i="10"/>
  <c r="I6330" i="10"/>
  <c r="N6323" i="10"/>
  <c r="I6303" i="10"/>
  <c r="K6303" i="10"/>
  <c r="K6270" i="10"/>
  <c r="M6241" i="10"/>
  <c r="N6241" i="10"/>
  <c r="N6237" i="10"/>
  <c r="M6237" i="10"/>
  <c r="O6231" i="10"/>
  <c r="M6231" i="10"/>
  <c r="N6231" i="10"/>
  <c r="K6206" i="10"/>
  <c r="K6166" i="10"/>
  <c r="K6163" i="10"/>
  <c r="I6163" i="10"/>
  <c r="N6152" i="10"/>
  <c r="M6152" i="10"/>
  <c r="O6152" i="10"/>
  <c r="N6141" i="10"/>
  <c r="O6141" i="10"/>
  <c r="N6136" i="10"/>
  <c r="M6136" i="10"/>
  <c r="O6136" i="10"/>
  <c r="O6111" i="10"/>
  <c r="M6111" i="10"/>
  <c r="N6111" i="10"/>
  <c r="I6104" i="10"/>
  <c r="K6088" i="10"/>
  <c r="K6063" i="10"/>
  <c r="O6036" i="10"/>
  <c r="M6036" i="10"/>
  <c r="M5996" i="10"/>
  <c r="O5996" i="10"/>
  <c r="N5996" i="10"/>
  <c r="K5982" i="10"/>
  <c r="I5982" i="10"/>
  <c r="K5976" i="10"/>
  <c r="I5976" i="10"/>
  <c r="M5904" i="10"/>
  <c r="O5904" i="10"/>
  <c r="N5904" i="10"/>
  <c r="K5901" i="10"/>
  <c r="K5890" i="10"/>
  <c r="I5890" i="10"/>
  <c r="K5839" i="10"/>
  <c r="I5839" i="10"/>
  <c r="M5805" i="10"/>
  <c r="N5805" i="10"/>
  <c r="O5805" i="10"/>
  <c r="I5793" i="10"/>
  <c r="K5793" i="10"/>
  <c r="M5773" i="10"/>
  <c r="K5760" i="10"/>
  <c r="I5760" i="10"/>
  <c r="K5719" i="10"/>
  <c r="I5719" i="10"/>
  <c r="M5688" i="10"/>
  <c r="O5688" i="10"/>
  <c r="N5688" i="10"/>
  <c r="K5601" i="10"/>
  <c r="I5601" i="10"/>
  <c r="M5565" i="10"/>
  <c r="N5565" i="10"/>
  <c r="O5565" i="10"/>
  <c r="I5536" i="10"/>
  <c r="K5536" i="10"/>
  <c r="N6775" i="10"/>
  <c r="O6775" i="10"/>
  <c r="N6768" i="10"/>
  <c r="N6711" i="10"/>
  <c r="O6711" i="10"/>
  <c r="I6587" i="10"/>
  <c r="K6587" i="10"/>
  <c r="M6560" i="10"/>
  <c r="N6560" i="10"/>
  <c r="O6560" i="10"/>
  <c r="O6445" i="10"/>
  <c r="N6445" i="10"/>
  <c r="I6435" i="10"/>
  <c r="K6435" i="10"/>
  <c r="M6432" i="10"/>
  <c r="N6432" i="10"/>
  <c r="O6432" i="10"/>
  <c r="M6428" i="10"/>
  <c r="N6428" i="10"/>
  <c r="O6428" i="10"/>
  <c r="I6647" i="10"/>
  <c r="N6556" i="10"/>
  <c r="O6556" i="10"/>
  <c r="K6553" i="10"/>
  <c r="I6553" i="10"/>
  <c r="N6380" i="10"/>
  <c r="O6380" i="10"/>
  <c r="I6379" i="10"/>
  <c r="O6781" i="10"/>
  <c r="O6780" i="10"/>
  <c r="M6775" i="10"/>
  <c r="N6773" i="10"/>
  <c r="N6772" i="10"/>
  <c r="O6769" i="10"/>
  <c r="O6768" i="10"/>
  <c r="N6761" i="10"/>
  <c r="M6752" i="10"/>
  <c r="N6752" i="10"/>
  <c r="O6717" i="10"/>
  <c r="O6716" i="10"/>
  <c r="M6711" i="10"/>
  <c r="N6708" i="10"/>
  <c r="N6676" i="10"/>
  <c r="O6672" i="10"/>
  <c r="O6671" i="10"/>
  <c r="M6664" i="10"/>
  <c r="M6644" i="10"/>
  <c r="N6644" i="10"/>
  <c r="N6616" i="10"/>
  <c r="N6615" i="10"/>
  <c r="M6604" i="10"/>
  <c r="N6604" i="10"/>
  <c r="N6600" i="10"/>
  <c r="O6600" i="10"/>
  <c r="M6577" i="10"/>
  <c r="O6552" i="10"/>
  <c r="O6551" i="10"/>
  <c r="M6535" i="10"/>
  <c r="O6535" i="10"/>
  <c r="N6521" i="10"/>
  <c r="M6521" i="10"/>
  <c r="O6517" i="10"/>
  <c r="M6517" i="10"/>
  <c r="N6517" i="10"/>
  <c r="M6512" i="10"/>
  <c r="N6480" i="10"/>
  <c r="M6479" i="10"/>
  <c r="N6479" i="10"/>
  <c r="M6451" i="10"/>
  <c r="N6451" i="10"/>
  <c r="O6451" i="10"/>
  <c r="M6447" i="10"/>
  <c r="O6447" i="10"/>
  <c r="N6216" i="10"/>
  <c r="M6216" i="10"/>
  <c r="O6216" i="10"/>
  <c r="K6209" i="10"/>
  <c r="I6209" i="10"/>
  <c r="M6193" i="10"/>
  <c r="O6193" i="10"/>
  <c r="N6193" i="10"/>
  <c r="K6114" i="10"/>
  <c r="I6114" i="10"/>
  <c r="O6079" i="10"/>
  <c r="M6079" i="10"/>
  <c r="N6064" i="10"/>
  <c r="O6064" i="10"/>
  <c r="M6064" i="10"/>
  <c r="M6049" i="10"/>
  <c r="N6049" i="10"/>
  <c r="O6049" i="10"/>
  <c r="K6041" i="10"/>
  <c r="I6041" i="10"/>
  <c r="K5962" i="10"/>
  <c r="I5962" i="10"/>
  <c r="M5896" i="10"/>
  <c r="N5896" i="10"/>
  <c r="O5896" i="10"/>
  <c r="M5888" i="10"/>
  <c r="N5888" i="10"/>
  <c r="O5888" i="10"/>
  <c r="M5728" i="10"/>
  <c r="N5728" i="10"/>
  <c r="K5698" i="10"/>
  <c r="I5698" i="10"/>
  <c r="I5545" i="10"/>
  <c r="K5545" i="10"/>
  <c r="I6760" i="10"/>
  <c r="N6620" i="10"/>
  <c r="O6620" i="10"/>
  <c r="K6617" i="10"/>
  <c r="I6617" i="10"/>
  <c r="N6449" i="10"/>
  <c r="O6449" i="10"/>
  <c r="I6672" i="10"/>
  <c r="N6408" i="10"/>
  <c r="M6408" i="10"/>
  <c r="M6388" i="10"/>
  <c r="N6388" i="10"/>
  <c r="O6388" i="10"/>
  <c r="K6367" i="10"/>
  <c r="I6367" i="10"/>
  <c r="M6337" i="10"/>
  <c r="N6337" i="10"/>
  <c r="O6337" i="10"/>
  <c r="M6324" i="10"/>
  <c r="N6324" i="10"/>
  <c r="O6311" i="10"/>
  <c r="M6311" i="10"/>
  <c r="N6311" i="10"/>
  <c r="O6175" i="10"/>
  <c r="M6175" i="10"/>
  <c r="N6175" i="10"/>
  <c r="I6133" i="10"/>
  <c r="K6133" i="10"/>
  <c r="M6129" i="10"/>
  <c r="O6129" i="10"/>
  <c r="N6129" i="10"/>
  <c r="M5979" i="10"/>
  <c r="N5979" i="10"/>
  <c r="K5814" i="10"/>
  <c r="I5814" i="10"/>
  <c r="M5811" i="10"/>
  <c r="O5811" i="10"/>
  <c r="N5811" i="10"/>
  <c r="M6783" i="10"/>
  <c r="O6777" i="10"/>
  <c r="O6776" i="10"/>
  <c r="N6769" i="10"/>
  <c r="K6757" i="10"/>
  <c r="I6748" i="10"/>
  <c r="I6738" i="10"/>
  <c r="O6713" i="10"/>
  <c r="K6703" i="10"/>
  <c r="K6702" i="10"/>
  <c r="K6701" i="10"/>
  <c r="K6691" i="10"/>
  <c r="K6686" i="10"/>
  <c r="N6671" i="10"/>
  <c r="K6663" i="10"/>
  <c r="K6657" i="10"/>
  <c r="I6657" i="10"/>
  <c r="I6656" i="10"/>
  <c r="O6648" i="10"/>
  <c r="K6645" i="10"/>
  <c r="N6640" i="10"/>
  <c r="O6639" i="10"/>
  <c r="N6637" i="10"/>
  <c r="O6636" i="10"/>
  <c r="O6635" i="10"/>
  <c r="O6628" i="10"/>
  <c r="K6623" i="10"/>
  <c r="N6619" i="10"/>
  <c r="I6608" i="10"/>
  <c r="O6595" i="10"/>
  <c r="K6582" i="10"/>
  <c r="K6576" i="10"/>
  <c r="N6551" i="10"/>
  <c r="K6540" i="10"/>
  <c r="K6536" i="10"/>
  <c r="I6521" i="10"/>
  <c r="M6513" i="10"/>
  <c r="K6511" i="10"/>
  <c r="K6489" i="10"/>
  <c r="I6489" i="10"/>
  <c r="N6485" i="10"/>
  <c r="K6469" i="10"/>
  <c r="N6459" i="10"/>
  <c r="I6454" i="10"/>
  <c r="I6451" i="10"/>
  <c r="M6444" i="10"/>
  <c r="K6425" i="10"/>
  <c r="I6425" i="10"/>
  <c r="N6421" i="10"/>
  <c r="K6378" i="10"/>
  <c r="N6352" i="10"/>
  <c r="M6352" i="10"/>
  <c r="O6352" i="10"/>
  <c r="N6333" i="10"/>
  <c r="O6333" i="10"/>
  <c r="N6328" i="10"/>
  <c r="M6328" i="10"/>
  <c r="O6328" i="10"/>
  <c r="I6311" i="10"/>
  <c r="O6279" i="10"/>
  <c r="M6279" i="10"/>
  <c r="N6279" i="10"/>
  <c r="K6271" i="10"/>
  <c r="O6263" i="10"/>
  <c r="M6263" i="10"/>
  <c r="N6263" i="10"/>
  <c r="O6255" i="10"/>
  <c r="N6255" i="10"/>
  <c r="N6224" i="10"/>
  <c r="O6224" i="10"/>
  <c r="M6224" i="10"/>
  <c r="M6204" i="10"/>
  <c r="N6204" i="10"/>
  <c r="O6204" i="10"/>
  <c r="I6184" i="10"/>
  <c r="K6184" i="10"/>
  <c r="O6167" i="10"/>
  <c r="N6167" i="10"/>
  <c r="K6105" i="10"/>
  <c r="K6074" i="10"/>
  <c r="I6074" i="10"/>
  <c r="I6049" i="10"/>
  <c r="I6021" i="10"/>
  <c r="K6021" i="10"/>
  <c r="M5960" i="10"/>
  <c r="N5960" i="10"/>
  <c r="O5960" i="10"/>
  <c r="K5885" i="10"/>
  <c r="I5854" i="10"/>
  <c r="K5854" i="10"/>
  <c r="M5809" i="10"/>
  <c r="N5809" i="10"/>
  <c r="O5809" i="10"/>
  <c r="K5790" i="10"/>
  <c r="I5752" i="10"/>
  <c r="K5752" i="10"/>
  <c r="O5729" i="10"/>
  <c r="M5729" i="10"/>
  <c r="N5729" i="10"/>
  <c r="I5695" i="10"/>
  <c r="K5695" i="10"/>
  <c r="I5646" i="10"/>
  <c r="K5646" i="10"/>
  <c r="M5640" i="10"/>
  <c r="O5640" i="10"/>
  <c r="N5640" i="10"/>
  <c r="I5631" i="10"/>
  <c r="K5631" i="10"/>
  <c r="K5626" i="10"/>
  <c r="I5626" i="10"/>
  <c r="I5612" i="10"/>
  <c r="K5612" i="10"/>
  <c r="I5597" i="10"/>
  <c r="K5597" i="10"/>
  <c r="I5582" i="10"/>
  <c r="K5582" i="10"/>
  <c r="I5575" i="10"/>
  <c r="K5575" i="10"/>
  <c r="M5520" i="10"/>
  <c r="O5520" i="10"/>
  <c r="N5520" i="10"/>
  <c r="N6476" i="10"/>
  <c r="M6476" i="10"/>
  <c r="M6473" i="10"/>
  <c r="N6473" i="10"/>
  <c r="O6473" i="10"/>
  <c r="M6452" i="10"/>
  <c r="N6452" i="10"/>
  <c r="O6452" i="10"/>
  <c r="N6448" i="10"/>
  <c r="O6448" i="10"/>
  <c r="M6431" i="10"/>
  <c r="N6431" i="10"/>
  <c r="O6431" i="10"/>
  <c r="K6392" i="10"/>
  <c r="I6392" i="10"/>
  <c r="N6379" i="10"/>
  <c r="I6365" i="10"/>
  <c r="K6365" i="10"/>
  <c r="M6321" i="10"/>
  <c r="O6321" i="10"/>
  <c r="N6321" i="10"/>
  <c r="N6307" i="10"/>
  <c r="O6307" i="10"/>
  <c r="N6304" i="10"/>
  <c r="M6304" i="10"/>
  <c r="O6304" i="10"/>
  <c r="K6235" i="10"/>
  <c r="I6235" i="10"/>
  <c r="N6232" i="10"/>
  <c r="M6232" i="10"/>
  <c r="O6232" i="10"/>
  <c r="M6217" i="10"/>
  <c r="N6217" i="10"/>
  <c r="O6217" i="10"/>
  <c r="O6207" i="10"/>
  <c r="M6207" i="10"/>
  <c r="N6207" i="10"/>
  <c r="M6164" i="10"/>
  <c r="N6164" i="10"/>
  <c r="O6164" i="10"/>
  <c r="M6157" i="10"/>
  <c r="N6157" i="10"/>
  <c r="M6153" i="10"/>
  <c r="N6153" i="10"/>
  <c r="N6112" i="10"/>
  <c r="M6112" i="10"/>
  <c r="O6112" i="10"/>
  <c r="N6080" i="10"/>
  <c r="M6080" i="10"/>
  <c r="M6068" i="10"/>
  <c r="N6068" i="10"/>
  <c r="O6068" i="10"/>
  <c r="N6024" i="10"/>
  <c r="M6024" i="10"/>
  <c r="O6024" i="10"/>
  <c r="N6007" i="10"/>
  <c r="O6007" i="10"/>
  <c r="K5994" i="10"/>
  <c r="I5994" i="10"/>
  <c r="M5992" i="10"/>
  <c r="N5992" i="10"/>
  <c r="O5992" i="10"/>
  <c r="I5989" i="10"/>
  <c r="K5989" i="10"/>
  <c r="N5983" i="10"/>
  <c r="M5983" i="10"/>
  <c r="O5983" i="10"/>
  <c r="K5910" i="10"/>
  <c r="I5910" i="10"/>
  <c r="N5905" i="10"/>
  <c r="O5905" i="10"/>
  <c r="M5905" i="10"/>
  <c r="N5819" i="10"/>
  <c r="M5819" i="10"/>
  <c r="I5797" i="10"/>
  <c r="K5797" i="10"/>
  <c r="K5783" i="10"/>
  <c r="I5783" i="10"/>
  <c r="I5768" i="10"/>
  <c r="K5768" i="10"/>
  <c r="N5671" i="10"/>
  <c r="M5671" i="10"/>
  <c r="O5671" i="10"/>
  <c r="I5665" i="10"/>
  <c r="K5665" i="10"/>
  <c r="I5524" i="10"/>
  <c r="K5524" i="10"/>
  <c r="M6704" i="10"/>
  <c r="N6704" i="10"/>
  <c r="K6719" i="10"/>
  <c r="K6718" i="10"/>
  <c r="K6712" i="10"/>
  <c r="K6709" i="10"/>
  <c r="I6692" i="10"/>
  <c r="K6687" i="10"/>
  <c r="K6677" i="10"/>
  <c r="I6670" i="10"/>
  <c r="M6653" i="10"/>
  <c r="N6649" i="10"/>
  <c r="M6641" i="10"/>
  <c r="I6627" i="10"/>
  <c r="K6624" i="10"/>
  <c r="I6605" i="10"/>
  <c r="I6601" i="10"/>
  <c r="I6589" i="10"/>
  <c r="O6584" i="10"/>
  <c r="K6583" i="10"/>
  <c r="I6577" i="10"/>
  <c r="N6564" i="10"/>
  <c r="K6563" i="10"/>
  <c r="M6556" i="10"/>
  <c r="M6555" i="10"/>
  <c r="N6537" i="10"/>
  <c r="O6537" i="10"/>
  <c r="I6523" i="10"/>
  <c r="K6523" i="10"/>
  <c r="M6515" i="10"/>
  <c r="O6500" i="10"/>
  <c r="K6491" i="10"/>
  <c r="O6487" i="10"/>
  <c r="I6476" i="10"/>
  <c r="I6473" i="10"/>
  <c r="M6455" i="10"/>
  <c r="N6455" i="10"/>
  <c r="O6455" i="10"/>
  <c r="O6436" i="10"/>
  <c r="K6427" i="10"/>
  <c r="O6423" i="10"/>
  <c r="K6406" i="10"/>
  <c r="M6403" i="10"/>
  <c r="N6403" i="10"/>
  <c r="O6403" i="10"/>
  <c r="K6389" i="10"/>
  <c r="M6380" i="10"/>
  <c r="M6353" i="10"/>
  <c r="N6353" i="10"/>
  <c r="O6353" i="10"/>
  <c r="M6339" i="10"/>
  <c r="K6334" i="10"/>
  <c r="I6321" i="10"/>
  <c r="N6313" i="10"/>
  <c r="K6312" i="10"/>
  <c r="I6307" i="10"/>
  <c r="I6304" i="10"/>
  <c r="O6297" i="10"/>
  <c r="M6296" i="10"/>
  <c r="K6280" i="10"/>
  <c r="K6247" i="10"/>
  <c r="O6239" i="10"/>
  <c r="M6239" i="10"/>
  <c r="I6232" i="10"/>
  <c r="M6225" i="10"/>
  <c r="O6225" i="10"/>
  <c r="N6225" i="10"/>
  <c r="O6221" i="10"/>
  <c r="M6221" i="10"/>
  <c r="I6207" i="10"/>
  <c r="K6194" i="10"/>
  <c r="K6176" i="10"/>
  <c r="I6153" i="10"/>
  <c r="K6143" i="10"/>
  <c r="K6137" i="10"/>
  <c r="I6137" i="10"/>
  <c r="O6127" i="10"/>
  <c r="N6127" i="10"/>
  <c r="M6127" i="10"/>
  <c r="O6119" i="10"/>
  <c r="N6119" i="10"/>
  <c r="I6112" i="10"/>
  <c r="I6103" i="10"/>
  <c r="K6103" i="10"/>
  <c r="N6011" i="10"/>
  <c r="M6011" i="10"/>
  <c r="O6011" i="10"/>
  <c r="M6008" i="10"/>
  <c r="O6008" i="10"/>
  <c r="N6008" i="10"/>
  <c r="I6004" i="10"/>
  <c r="K6004" i="10"/>
  <c r="K5997" i="10"/>
  <c r="I5997" i="10"/>
  <c r="I5983" i="10"/>
  <c r="N5931" i="10"/>
  <c r="O5931" i="10"/>
  <c r="N5897" i="10"/>
  <c r="O5897" i="10"/>
  <c r="M5897" i="10"/>
  <c r="M5889" i="10"/>
  <c r="N5889" i="10"/>
  <c r="O5889" i="10"/>
  <c r="M5867" i="10"/>
  <c r="N5867" i="10"/>
  <c r="O5867" i="10"/>
  <c r="N5863" i="10"/>
  <c r="M5863" i="10"/>
  <c r="M5812" i="10"/>
  <c r="M5788" i="10"/>
  <c r="N5788" i="10"/>
  <c r="O5788" i="10"/>
  <c r="M5744" i="10"/>
  <c r="N5744" i="10"/>
  <c r="O5744" i="10"/>
  <c r="K5726" i="10"/>
  <c r="I5726" i="10"/>
  <c r="I5689" i="10"/>
  <c r="K5689" i="10"/>
  <c r="K5677" i="10"/>
  <c r="I5677" i="10"/>
  <c r="M6627" i="10"/>
  <c r="N6627" i="10"/>
  <c r="O6605" i="10"/>
  <c r="M6605" i="10"/>
  <c r="N6601" i="10"/>
  <c r="O6601" i="10"/>
  <c r="N6791" i="10"/>
  <c r="O6791" i="10"/>
  <c r="M6784" i="10"/>
  <c r="N6784" i="10"/>
  <c r="I6762" i="10"/>
  <c r="I6357" i="10"/>
  <c r="K6357" i="10"/>
  <c r="I6349" i="10"/>
  <c r="K6349" i="10"/>
  <c r="O6335" i="10"/>
  <c r="M6335" i="10"/>
  <c r="N6335" i="10"/>
  <c r="M6329" i="10"/>
  <c r="O6329" i="10"/>
  <c r="I6309" i="10"/>
  <c r="K6309" i="10"/>
  <c r="N6264" i="10"/>
  <c r="M6264" i="10"/>
  <c r="M6261" i="10"/>
  <c r="N6261" i="10"/>
  <c r="O6261" i="10"/>
  <c r="M6233" i="10"/>
  <c r="N6233" i="10"/>
  <c r="O6233" i="10"/>
  <c r="M6205" i="10"/>
  <c r="N6205" i="10"/>
  <c r="O6205" i="10"/>
  <c r="M6201" i="10"/>
  <c r="N6201" i="10"/>
  <c r="O6201" i="10"/>
  <c r="O6191" i="10"/>
  <c r="N6191" i="10"/>
  <c r="M6191" i="10"/>
  <c r="M6185" i="10"/>
  <c r="O6185" i="10"/>
  <c r="N6185" i="10"/>
  <c r="I6173" i="10"/>
  <c r="K6173" i="10"/>
  <c r="K6168" i="10"/>
  <c r="I6168" i="10"/>
  <c r="O6087" i="10"/>
  <c r="M6087" i="10"/>
  <c r="N6087" i="10"/>
  <c r="M6081" i="10"/>
  <c r="N6081" i="10"/>
  <c r="I6062" i="10"/>
  <c r="K6062" i="10"/>
  <c r="N6040" i="10"/>
  <c r="O6040" i="10"/>
  <c r="M6040" i="10"/>
  <c r="M6025" i="10"/>
  <c r="N6025" i="10"/>
  <c r="O6025" i="10"/>
  <c r="K6022" i="10"/>
  <c r="I6022" i="10"/>
  <c r="M5995" i="10"/>
  <c r="O5995" i="10"/>
  <c r="N5995" i="10"/>
  <c r="I5968" i="10"/>
  <c r="K5968" i="10"/>
  <c r="O5964" i="10"/>
  <c r="N5964" i="10"/>
  <c r="K5952" i="10"/>
  <c r="K5943" i="10"/>
  <c r="N5935" i="10"/>
  <c r="M5935" i="10"/>
  <c r="O5935" i="10"/>
  <c r="I5900" i="10"/>
  <c r="K5900" i="10"/>
  <c r="N5855" i="10"/>
  <c r="O5855" i="10"/>
  <c r="N5841" i="10"/>
  <c r="M5841" i="10"/>
  <c r="O5841" i="10"/>
  <c r="I5832" i="10"/>
  <c r="K5832" i="10"/>
  <c r="K5823" i="10"/>
  <c r="M5804" i="10"/>
  <c r="N5804" i="10"/>
  <c r="O5804" i="10"/>
  <c r="M5772" i="10"/>
  <c r="N5772" i="10"/>
  <c r="O5772" i="10"/>
  <c r="N5759" i="10"/>
  <c r="O5759" i="10"/>
  <c r="M5701" i="10"/>
  <c r="N5701" i="10"/>
  <c r="K5687" i="10"/>
  <c r="I5687" i="10"/>
  <c r="O5641" i="10"/>
  <c r="M5641" i="10"/>
  <c r="N5641" i="10"/>
  <c r="I5622" i="10"/>
  <c r="K5622" i="10"/>
  <c r="K5590" i="10"/>
  <c r="I5590" i="10"/>
  <c r="M6495" i="10"/>
  <c r="N6495" i="10"/>
  <c r="O6495" i="10"/>
  <c r="N6727" i="10"/>
  <c r="O6727" i="10"/>
  <c r="M6720" i="10"/>
  <c r="N6720" i="10"/>
  <c r="M6519" i="10"/>
  <c r="N6519" i="10"/>
  <c r="O6519" i="10"/>
  <c r="M6792" i="10"/>
  <c r="N6792" i="10"/>
  <c r="I6770" i="10"/>
  <c r="O6735" i="10"/>
  <c r="M6728" i="10"/>
  <c r="N6728" i="10"/>
  <c r="M6688" i="10"/>
  <c r="N6688" i="10"/>
  <c r="I6665" i="10"/>
  <c r="I6628" i="10"/>
  <c r="I6606" i="10"/>
  <c r="I6401" i="10"/>
  <c r="K6401" i="10"/>
  <c r="N6240" i="10"/>
  <c r="M6240" i="10"/>
  <c r="N6208" i="10"/>
  <c r="O6208" i="10"/>
  <c r="I6201" i="10"/>
  <c r="M6177" i="10"/>
  <c r="N6177" i="10"/>
  <c r="I6151" i="10"/>
  <c r="K6151" i="10"/>
  <c r="N6140" i="10"/>
  <c r="O6140" i="10"/>
  <c r="N6128" i="10"/>
  <c r="O6128" i="10"/>
  <c r="M6128" i="10"/>
  <c r="M6113" i="10"/>
  <c r="O6113" i="10"/>
  <c r="I6087" i="10"/>
  <c r="M6069" i="10"/>
  <c r="O6069" i="10"/>
  <c r="M6057" i="10"/>
  <c r="N6057" i="10"/>
  <c r="O6057" i="10"/>
  <c r="N6048" i="10"/>
  <c r="M6048" i="10"/>
  <c r="O6048" i="10"/>
  <c r="O6043" i="10"/>
  <c r="N6043" i="10"/>
  <c r="M6020" i="10"/>
  <c r="O6005" i="10"/>
  <c r="M6005" i="10"/>
  <c r="N6005" i="10"/>
  <c r="M5984" i="10"/>
  <c r="N5984" i="10"/>
  <c r="O5984" i="10"/>
  <c r="O5965" i="10"/>
  <c r="N5965" i="10"/>
  <c r="I5956" i="10"/>
  <c r="K5956" i="10"/>
  <c r="K5938" i="10"/>
  <c r="I5938" i="10"/>
  <c r="K5847" i="10"/>
  <c r="I5847" i="10"/>
  <c r="O5813" i="10"/>
  <c r="M5776" i="10"/>
  <c r="O5776" i="10"/>
  <c r="N5776" i="10"/>
  <c r="M5769" i="10"/>
  <c r="N5769" i="10"/>
  <c r="N5751" i="10"/>
  <c r="O5751" i="10"/>
  <c r="M5751" i="10"/>
  <c r="N5733" i="10"/>
  <c r="M5733" i="10"/>
  <c r="K5578" i="10"/>
  <c r="I5578" i="10"/>
  <c r="I5542" i="10"/>
  <c r="K5542" i="10"/>
  <c r="N5649" i="10"/>
  <c r="O5649" i="10"/>
  <c r="O5645" i="10"/>
  <c r="M5645" i="10"/>
  <c r="N5645" i="10"/>
  <c r="K5634" i="10"/>
  <c r="I5634" i="10"/>
  <c r="O5611" i="10"/>
  <c r="M5611" i="10"/>
  <c r="N5607" i="10"/>
  <c r="M5607" i="10"/>
  <c r="N5589" i="10"/>
  <c r="O5589" i="10"/>
  <c r="M5561" i="10"/>
  <c r="M5560" i="10"/>
  <c r="O5560" i="10"/>
  <c r="M5544" i="10"/>
  <c r="N5544" i="10"/>
  <c r="M5513" i="10"/>
  <c r="N5513" i="10"/>
  <c r="O5473" i="10"/>
  <c r="M5473" i="10"/>
  <c r="M5459" i="10"/>
  <c r="N5459" i="10"/>
  <c r="M5432" i="10"/>
  <c r="O5432" i="10"/>
  <c r="N5432" i="10"/>
  <c r="N5424" i="10"/>
  <c r="M5417" i="10"/>
  <c r="N5417" i="10"/>
  <c r="O5417" i="10"/>
  <c r="K5390" i="10"/>
  <c r="I5390" i="10"/>
  <c r="M5384" i="10"/>
  <c r="O5384" i="10"/>
  <c r="N5384" i="10"/>
  <c r="I5374" i="10"/>
  <c r="K5374" i="10"/>
  <c r="M5353" i="10"/>
  <c r="N5353" i="10"/>
  <c r="O5353" i="10"/>
  <c r="I5315" i="10"/>
  <c r="K5315" i="10"/>
  <c r="I6017" i="10"/>
  <c r="K6017" i="10"/>
  <c r="K6002" i="10"/>
  <c r="I6002" i="10"/>
  <c r="N5975" i="10"/>
  <c r="M5975" i="10"/>
  <c r="N5957" i="10"/>
  <c r="N5951" i="10"/>
  <c r="O5951" i="10"/>
  <c r="N5947" i="10"/>
  <c r="M5947" i="10"/>
  <c r="O5947" i="10"/>
  <c r="I5896" i="10"/>
  <c r="I5889" i="10"/>
  <c r="M5840" i="10"/>
  <c r="O5840" i="10"/>
  <c r="N5840" i="10"/>
  <c r="I5804" i="10"/>
  <c r="M5800" i="10"/>
  <c r="N5800" i="10"/>
  <c r="I5796" i="10"/>
  <c r="K5796" i="10"/>
  <c r="I5780" i="10"/>
  <c r="K5780" i="10"/>
  <c r="I5772" i="10"/>
  <c r="I5756" i="10"/>
  <c r="K5756" i="10"/>
  <c r="N5711" i="10"/>
  <c r="O5711" i="10"/>
  <c r="M5704" i="10"/>
  <c r="O5704" i="10"/>
  <c r="N5704" i="10"/>
  <c r="N5657" i="10"/>
  <c r="O5632" i="10"/>
  <c r="K5625" i="10"/>
  <c r="I5625" i="10"/>
  <c r="I5621" i="10"/>
  <c r="K5621" i="10"/>
  <c r="N5617" i="10"/>
  <c r="M5617" i="10"/>
  <c r="K5581" i="10"/>
  <c r="I5577" i="10"/>
  <c r="K5577" i="10"/>
  <c r="M5569" i="10"/>
  <c r="O5569" i="10"/>
  <c r="I5560" i="10"/>
  <c r="M5556" i="10"/>
  <c r="O5556" i="10"/>
  <c r="I5544" i="10"/>
  <c r="O5537" i="10"/>
  <c r="K5535" i="10"/>
  <c r="I5494" i="10"/>
  <c r="K5494" i="10"/>
  <c r="M5480" i="10"/>
  <c r="N5480" i="10"/>
  <c r="K5477" i="10"/>
  <c r="K5462" i="10"/>
  <c r="I5462" i="10"/>
  <c r="I5453" i="10"/>
  <c r="K5453" i="10"/>
  <c r="I5420" i="10"/>
  <c r="K5420" i="10"/>
  <c r="I5414" i="10"/>
  <c r="O5411" i="10"/>
  <c r="M5411" i="10"/>
  <c r="I5398" i="10"/>
  <c r="I5384" i="10"/>
  <c r="O5333" i="10"/>
  <c r="M5333" i="10"/>
  <c r="N5333" i="10"/>
  <c r="I5700" i="10"/>
  <c r="K5700" i="10"/>
  <c r="I5661" i="10"/>
  <c r="K5661" i="10"/>
  <c r="M5656" i="10"/>
  <c r="O5656" i="10"/>
  <c r="I5640" i="10"/>
  <c r="M5608" i="10"/>
  <c r="N5608" i="10"/>
  <c r="O5608" i="10"/>
  <c r="I5604" i="10"/>
  <c r="K5604" i="10"/>
  <c r="K5498" i="10"/>
  <c r="I5498" i="10"/>
  <c r="N5495" i="10"/>
  <c r="M5495" i="10"/>
  <c r="K5465" i="10"/>
  <c r="I5465" i="10"/>
  <c r="N5415" i="10"/>
  <c r="M5415" i="10"/>
  <c r="O5415" i="10"/>
  <c r="K5408" i="10"/>
  <c r="I5408" i="10"/>
  <c r="O5401" i="10"/>
  <c r="N5401" i="10"/>
  <c r="M5401" i="10"/>
  <c r="I5388" i="10"/>
  <c r="K5388" i="10"/>
  <c r="O5365" i="10"/>
  <c r="N5365" i="10"/>
  <c r="M5460" i="10"/>
  <c r="O5460" i="10"/>
  <c r="N5460" i="10"/>
  <c r="K5426" i="10"/>
  <c r="I5426" i="10"/>
  <c r="N5421" i="10"/>
  <c r="M5421" i="10"/>
  <c r="O5421" i="10"/>
  <c r="I5401" i="10"/>
  <c r="M5396" i="10"/>
  <c r="N5396" i="10"/>
  <c r="M5385" i="10"/>
  <c r="N5385" i="10"/>
  <c r="K5378" i="10"/>
  <c r="I5378" i="10"/>
  <c r="N5372" i="10"/>
  <c r="O5372" i="10"/>
  <c r="M5372" i="10"/>
  <c r="M6265" i="10"/>
  <c r="O6265" i="10"/>
  <c r="N6236" i="10"/>
  <c r="O6236" i="10"/>
  <c r="K6107" i="10"/>
  <c r="I6107" i="10"/>
  <c r="M6089" i="10"/>
  <c r="N6089" i="10"/>
  <c r="M5833" i="10"/>
  <c r="O5833" i="10"/>
  <c r="N5647" i="10"/>
  <c r="O5647" i="10"/>
  <c r="N5623" i="10"/>
  <c r="M5623" i="10"/>
  <c r="K5618" i="10"/>
  <c r="I5618" i="10"/>
  <c r="M5609" i="10"/>
  <c r="O5609" i="10"/>
  <c r="N5609" i="10"/>
  <c r="K5605" i="10"/>
  <c r="I5605" i="10"/>
  <c r="N5599" i="10"/>
  <c r="M5599" i="10"/>
  <c r="O5599" i="10"/>
  <c r="M5587" i="10"/>
  <c r="N5587" i="10"/>
  <c r="O5587" i="10"/>
  <c r="N5579" i="10"/>
  <c r="M5579" i="10"/>
  <c r="K5562" i="10"/>
  <c r="I5562" i="10"/>
  <c r="N5533" i="10"/>
  <c r="M5533" i="10"/>
  <c r="I5516" i="10"/>
  <c r="K5516" i="10"/>
  <c r="M5496" i="10"/>
  <c r="N5496" i="10"/>
  <c r="N5487" i="10"/>
  <c r="M5487" i="10"/>
  <c r="O5487" i="10"/>
  <c r="M5451" i="10"/>
  <c r="O5451" i="10"/>
  <c r="N5439" i="10"/>
  <c r="O5439" i="10"/>
  <c r="M5439" i="10"/>
  <c r="I5412" i="10"/>
  <c r="K5412" i="10"/>
  <c r="I5406" i="10"/>
  <c r="K5406" i="10"/>
  <c r="O5389" i="10"/>
  <c r="N5389" i="10"/>
  <c r="M5389" i="10"/>
  <c r="N6457" i="10"/>
  <c r="M6409" i="10"/>
  <c r="N6409" i="10"/>
  <c r="N6404" i="10"/>
  <c r="O6364" i="10"/>
  <c r="K6227" i="10"/>
  <c r="I6227" i="10"/>
  <c r="M6155" i="10"/>
  <c r="N6155" i="10"/>
  <c r="I6120" i="10"/>
  <c r="K6120" i="10"/>
  <c r="O6071" i="10"/>
  <c r="N6071" i="10"/>
  <c r="M5824" i="10"/>
  <c r="N5824" i="10"/>
  <c r="N5820" i="10"/>
  <c r="M5820" i="10"/>
  <c r="O5820" i="10"/>
  <c r="N5791" i="10"/>
  <c r="O5791" i="10"/>
  <c r="M5745" i="10"/>
  <c r="O5745" i="10"/>
  <c r="M5724" i="10"/>
  <c r="N5724" i="10"/>
  <c r="N5717" i="10"/>
  <c r="O5717" i="10"/>
  <c r="I6593" i="10"/>
  <c r="I6529" i="10"/>
  <c r="I6465" i="10"/>
  <c r="M6404" i="10"/>
  <c r="I6368" i="10"/>
  <c r="N6344" i="10"/>
  <c r="M6344" i="10"/>
  <c r="M6325" i="10"/>
  <c r="O6325" i="10"/>
  <c r="O6319" i="10"/>
  <c r="N6319" i="10"/>
  <c r="I6314" i="10"/>
  <c r="K6314" i="10"/>
  <c r="K6291" i="10"/>
  <c r="I6291" i="10"/>
  <c r="O6277" i="10"/>
  <c r="M6277" i="10"/>
  <c r="I6275" i="10"/>
  <c r="I6265" i="10"/>
  <c r="M6243" i="10"/>
  <c r="I6213" i="10"/>
  <c r="K6213" i="10"/>
  <c r="I6210" i="10"/>
  <c r="M6160" i="10"/>
  <c r="M6159" i="10"/>
  <c r="N6123" i="10"/>
  <c r="M6083" i="10"/>
  <c r="N6073" i="10"/>
  <c r="I6071" i="10"/>
  <c r="M6065" i="10"/>
  <c r="O6065" i="10"/>
  <c r="O6061" i="10"/>
  <c r="O6060" i="10"/>
  <c r="M6056" i="10"/>
  <c r="O6039" i="10"/>
  <c r="N6039" i="10"/>
  <c r="O6009" i="10"/>
  <c r="N6009" i="10"/>
  <c r="O6003" i="10"/>
  <c r="N6000" i="10"/>
  <c r="M5999" i="10"/>
  <c r="I5972" i="10"/>
  <c r="K5972" i="10"/>
  <c r="N5967" i="10"/>
  <c r="O5967" i="10"/>
  <c r="I5966" i="10"/>
  <c r="O5961" i="10"/>
  <c r="O5945" i="10"/>
  <c r="M5945" i="10"/>
  <c r="M5923" i="10"/>
  <c r="I5913" i="10"/>
  <c r="N5895" i="10"/>
  <c r="M5895" i="10"/>
  <c r="O5895" i="10"/>
  <c r="N5887" i="10"/>
  <c r="M5887" i="10"/>
  <c r="N5876" i="10"/>
  <c r="K5874" i="10"/>
  <c r="I5874" i="10"/>
  <c r="I5869" i="10"/>
  <c r="O5853" i="10"/>
  <c r="O5852" i="10"/>
  <c r="O5851" i="10"/>
  <c r="K5848" i="10"/>
  <c r="I5848" i="10"/>
  <c r="K5815" i="10"/>
  <c r="I5815" i="10"/>
  <c r="N5787" i="10"/>
  <c r="K5784" i="10"/>
  <c r="I5784" i="10"/>
  <c r="I5778" i="10"/>
  <c r="I5770" i="10"/>
  <c r="K5761" i="10"/>
  <c r="I5761" i="10"/>
  <c r="I5720" i="10"/>
  <c r="I5705" i="10"/>
  <c r="K5705" i="10"/>
  <c r="I5702" i="10"/>
  <c r="I5696" i="10"/>
  <c r="I5690" i="10"/>
  <c r="K5663" i="10"/>
  <c r="M5659" i="10"/>
  <c r="I5657" i="10"/>
  <c r="I5652" i="10"/>
  <c r="K5652" i="10"/>
  <c r="K5633" i="10"/>
  <c r="O5629" i="10"/>
  <c r="N5627" i="10"/>
  <c r="O5627" i="10"/>
  <c r="M5620" i="10"/>
  <c r="K5613" i="10"/>
  <c r="I5613" i="10"/>
  <c r="I5599" i="10"/>
  <c r="N5583" i="10"/>
  <c r="O5583" i="10"/>
  <c r="K5576" i="10"/>
  <c r="N5567" i="10"/>
  <c r="M5567" i="10"/>
  <c r="N5543" i="10"/>
  <c r="M5543" i="10"/>
  <c r="O5543" i="10"/>
  <c r="N5540" i="10"/>
  <c r="K5528" i="10"/>
  <c r="I5528" i="10"/>
  <c r="M5525" i="10"/>
  <c r="N5525" i="10"/>
  <c r="N5521" i="10"/>
  <c r="O5521" i="10"/>
  <c r="I5478" i="10"/>
  <c r="K5463" i="10"/>
  <c r="I5463" i="10"/>
  <c r="I5389" i="10"/>
  <c r="K5366" i="10"/>
  <c r="I5366" i="10"/>
  <c r="N5328" i="10"/>
  <c r="M5328" i="10"/>
  <c r="I5311" i="10"/>
  <c r="K5311" i="10"/>
  <c r="O6269" i="10"/>
  <c r="N6256" i="10"/>
  <c r="O6256" i="10"/>
  <c r="N6243" i="10"/>
  <c r="O6160" i="10"/>
  <c r="N6045" i="10"/>
  <c r="O6045" i="10"/>
  <c r="M6027" i="10"/>
  <c r="N6027" i="10"/>
  <c r="O6023" i="10"/>
  <c r="M6023" i="10"/>
  <c r="N6023" i="10"/>
  <c r="N5991" i="10"/>
  <c r="M5991" i="10"/>
  <c r="O5991" i="10"/>
  <c r="M5985" i="10"/>
  <c r="O5985" i="10"/>
  <c r="M5980" i="10"/>
  <c r="N5980" i="10"/>
  <c r="N5948" i="10"/>
  <c r="O5948" i="10"/>
  <c r="N5939" i="10"/>
  <c r="O5939" i="10"/>
  <c r="M5913" i="10"/>
  <c r="O5913" i="10"/>
  <c r="I5894" i="10"/>
  <c r="K5894" i="10"/>
  <c r="I5856" i="10"/>
  <c r="K5856" i="10"/>
  <c r="K5757" i="10"/>
  <c r="I5757" i="10"/>
  <c r="M5720" i="10"/>
  <c r="N5720" i="10"/>
  <c r="O5720" i="10"/>
  <c r="N5713" i="10"/>
  <c r="M5713" i="10"/>
  <c r="M5696" i="10"/>
  <c r="N5696" i="10"/>
  <c r="K5682" i="10"/>
  <c r="I5682" i="10"/>
  <c r="K6393" i="10"/>
  <c r="I6393" i="10"/>
  <c r="M6385" i="10"/>
  <c r="O6385" i="10"/>
  <c r="N6385" i="10"/>
  <c r="M6364" i="10"/>
  <c r="I6299" i="10"/>
  <c r="I6283" i="10"/>
  <c r="M6269" i="10"/>
  <c r="I6187" i="10"/>
  <c r="I6169" i="10"/>
  <c r="I6155" i="10"/>
  <c r="M6135" i="10"/>
  <c r="M6028" i="10"/>
  <c r="N6028" i="10"/>
  <c r="I6027" i="10"/>
  <c r="N6016" i="10"/>
  <c r="I6697" i="10"/>
  <c r="I6675" i="10"/>
  <c r="I6633" i="10"/>
  <c r="I6611" i="10"/>
  <c r="I6569" i="10"/>
  <c r="I6547" i="10"/>
  <c r="I6505" i="10"/>
  <c r="I6483" i="10"/>
  <c r="I6441" i="10"/>
  <c r="I6419" i="10"/>
  <c r="K6400" i="10"/>
  <c r="I6369" i="10"/>
  <c r="I6362" i="10"/>
  <c r="I6325" i="10"/>
  <c r="N6320" i="10"/>
  <c r="O6320" i="10"/>
  <c r="I6319" i="10"/>
  <c r="K6302" i="10"/>
  <c r="I6286" i="10"/>
  <c r="I6277" i="10"/>
  <c r="I6251" i="10"/>
  <c r="K6229" i="10"/>
  <c r="I6219" i="10"/>
  <c r="K6199" i="10"/>
  <c r="I6199" i="10"/>
  <c r="I6189" i="10"/>
  <c r="I6181" i="10"/>
  <c r="K6181" i="10"/>
  <c r="I6179" i="10"/>
  <c r="I6170" i="10"/>
  <c r="K6150" i="10"/>
  <c r="I6147" i="10"/>
  <c r="I6121" i="10"/>
  <c r="I6109" i="10"/>
  <c r="K6109" i="10"/>
  <c r="I6065" i="10"/>
  <c r="N6061" i="10"/>
  <c r="N6060" i="10"/>
  <c r="I6053" i="10"/>
  <c r="K6053" i="10"/>
  <c r="I6051" i="10"/>
  <c r="K6015" i="10"/>
  <c r="I6009" i="10"/>
  <c r="N6003" i="10"/>
  <c r="M5981" i="10"/>
  <c r="N5981" i="10"/>
  <c r="O5969" i="10"/>
  <c r="N5963" i="10"/>
  <c r="N5961" i="10"/>
  <c r="K5949" i="10"/>
  <c r="I5945" i="10"/>
  <c r="K5940" i="10"/>
  <c r="M5937" i="10"/>
  <c r="N5937" i="10"/>
  <c r="O5937" i="10"/>
  <c r="N5933" i="10"/>
  <c r="O5933" i="10"/>
  <c r="I5906" i="10"/>
  <c r="I5898" i="10"/>
  <c r="I5895" i="10"/>
  <c r="K5861" i="10"/>
  <c r="I5858" i="10"/>
  <c r="N5853" i="10"/>
  <c r="N5852" i="10"/>
  <c r="N5851" i="10"/>
  <c r="N5845" i="10"/>
  <c r="O5844" i="10"/>
  <c r="K5810" i="10"/>
  <c r="I5810" i="10"/>
  <c r="N5807" i="10"/>
  <c r="M5807" i="10"/>
  <c r="O5807" i="10"/>
  <c r="I5798" i="10"/>
  <c r="O5789" i="10"/>
  <c r="M5779" i="10"/>
  <c r="N5779" i="10"/>
  <c r="N5775" i="10"/>
  <c r="O5775" i="10"/>
  <c r="M5771" i="10"/>
  <c r="N5771" i="10"/>
  <c r="I5750" i="10"/>
  <c r="K5725" i="10"/>
  <c r="K5709" i="10"/>
  <c r="N5703" i="10"/>
  <c r="M5703" i="10"/>
  <c r="O5703" i="10"/>
  <c r="M5697" i="10"/>
  <c r="N5697" i="10"/>
  <c r="K5684" i="10"/>
  <c r="K5668" i="10"/>
  <c r="M5649" i="10"/>
  <c r="M5648" i="10"/>
  <c r="O5648" i="10"/>
  <c r="N5644" i="10"/>
  <c r="O5644" i="10"/>
  <c r="M5644" i="10"/>
  <c r="N5639" i="10"/>
  <c r="M5639" i="10"/>
  <c r="O5639" i="10"/>
  <c r="N5629" i="10"/>
  <c r="M5624" i="10"/>
  <c r="N5624" i="10"/>
  <c r="N5611" i="10"/>
  <c r="O5607" i="10"/>
  <c r="K5606" i="10"/>
  <c r="I5606" i="10"/>
  <c r="O5603" i="10"/>
  <c r="M5603" i="10"/>
  <c r="N5603" i="10"/>
  <c r="M5589" i="10"/>
  <c r="I5572" i="10"/>
  <c r="K5572" i="10"/>
  <c r="N5560" i="10"/>
  <c r="M5555" i="10"/>
  <c r="N5555" i="10"/>
  <c r="O5555" i="10"/>
  <c r="O5544" i="10"/>
  <c r="M5540" i="10"/>
  <c r="O5539" i="10"/>
  <c r="N5539" i="10"/>
  <c r="K5538" i="10"/>
  <c r="I5538" i="10"/>
  <c r="O5513" i="10"/>
  <c r="I5512" i="10"/>
  <c r="K5512" i="10"/>
  <c r="N5505" i="10"/>
  <c r="M5504" i="10"/>
  <c r="O5504" i="10"/>
  <c r="N5504" i="10"/>
  <c r="N5479" i="10"/>
  <c r="M5479" i="10"/>
  <c r="O5479" i="10"/>
  <c r="N5473" i="10"/>
  <c r="N5471" i="10"/>
  <c r="M5471" i="10"/>
  <c r="O5459" i="10"/>
  <c r="M5452" i="10"/>
  <c r="N5452" i="10"/>
  <c r="N5431" i="10"/>
  <c r="O5431" i="10"/>
  <c r="M5431" i="10"/>
  <c r="N5407" i="10"/>
  <c r="M5407" i="10"/>
  <c r="O5407" i="10"/>
  <c r="I5397" i="10"/>
  <c r="K5397" i="10"/>
  <c r="K5386" i="10"/>
  <c r="I5386" i="10"/>
  <c r="I5380" i="10"/>
  <c r="K5380" i="10"/>
  <c r="K5343" i="10"/>
  <c r="I6459" i="10"/>
  <c r="I6413" i="10"/>
  <c r="I6376" i="10"/>
  <c r="K6376" i="10"/>
  <c r="K6363" i="10"/>
  <c r="I6363" i="10"/>
  <c r="O6327" i="10"/>
  <c r="N6327" i="10"/>
  <c r="I6257" i="10"/>
  <c r="I6237" i="10"/>
  <c r="O6223" i="10"/>
  <c r="N6223" i="10"/>
  <c r="I6221" i="10"/>
  <c r="O6215" i="10"/>
  <c r="M6215" i="10"/>
  <c r="I6183" i="10"/>
  <c r="I6157" i="10"/>
  <c r="I6122" i="10"/>
  <c r="I6093" i="10"/>
  <c r="K6093" i="10"/>
  <c r="O6084" i="10"/>
  <c r="N6084" i="10"/>
  <c r="N6067" i="10"/>
  <c r="M6067" i="10"/>
  <c r="I6055" i="10"/>
  <c r="O6047" i="10"/>
  <c r="M6047" i="10"/>
  <c r="O5975" i="10"/>
  <c r="M5969" i="10"/>
  <c r="M5963" i="10"/>
  <c r="I5959" i="10"/>
  <c r="O5957" i="10"/>
  <c r="M5951" i="10"/>
  <c r="I5917" i="10"/>
  <c r="K5917" i="10"/>
  <c r="N5903" i="10"/>
  <c r="O5903" i="10"/>
  <c r="M5903" i="10"/>
  <c r="M5845" i="10"/>
  <c r="N5844" i="10"/>
  <c r="M5843" i="10"/>
  <c r="O5843" i="10"/>
  <c r="I5836" i="10"/>
  <c r="K5836" i="10"/>
  <c r="M5821" i="10"/>
  <c r="N5821" i="10"/>
  <c r="O5800" i="10"/>
  <c r="N5799" i="10"/>
  <c r="M5799" i="10"/>
  <c r="N5789" i="10"/>
  <c r="O5743" i="10"/>
  <c r="I5740" i="10"/>
  <c r="K5740" i="10"/>
  <c r="I5735" i="10"/>
  <c r="K5735" i="10"/>
  <c r="O5731" i="10"/>
  <c r="N5731" i="10"/>
  <c r="M5731" i="10"/>
  <c r="N5721" i="10"/>
  <c r="O5721" i="10"/>
  <c r="M5711" i="10"/>
  <c r="N5669" i="10"/>
  <c r="M5669" i="10"/>
  <c r="N5655" i="10"/>
  <c r="M5655" i="10"/>
  <c r="O5655" i="10"/>
  <c r="I5644" i="10"/>
  <c r="I5639" i="10"/>
  <c r="K5628" i="10"/>
  <c r="O5617" i="10"/>
  <c r="M5600" i="10"/>
  <c r="N5600" i="10"/>
  <c r="O5600" i="10"/>
  <c r="K5592" i="10"/>
  <c r="I5592" i="10"/>
  <c r="M5588" i="10"/>
  <c r="O5588" i="10"/>
  <c r="N5569" i="10"/>
  <c r="K5568" i="10"/>
  <c r="N5561" i="10"/>
  <c r="N5556" i="10"/>
  <c r="M5548" i="10"/>
  <c r="N5548" i="10"/>
  <c r="M5505" i="10"/>
  <c r="I5504" i="10"/>
  <c r="I5497" i="10"/>
  <c r="K5497" i="10"/>
  <c r="O5480" i="10"/>
  <c r="M5472" i="10"/>
  <c r="N5472" i="10"/>
  <c r="I5461" i="10"/>
  <c r="K5461" i="10"/>
  <c r="N5445" i="10"/>
  <c r="M5445" i="10"/>
  <c r="M5440" i="10"/>
  <c r="N5440" i="10"/>
  <c r="M5428" i="10"/>
  <c r="N5411" i="10"/>
  <c r="I5410" i="10"/>
  <c r="N5381" i="10"/>
  <c r="O5381" i="10"/>
  <c r="O5364" i="10"/>
  <c r="M5364" i="10"/>
  <c r="N5364" i="10"/>
  <c r="I6375" i="10"/>
  <c r="I6373" i="10"/>
  <c r="K6373" i="10"/>
  <c r="K6355" i="10"/>
  <c r="I6355" i="10"/>
  <c r="I6317" i="10"/>
  <c r="I6313" i="10"/>
  <c r="I6197" i="10"/>
  <c r="I6119" i="10"/>
  <c r="I6117" i="10"/>
  <c r="K6117" i="10"/>
  <c r="K6099" i="10"/>
  <c r="I6099" i="10"/>
  <c r="K6059" i="10"/>
  <c r="I6059" i="10"/>
  <c r="I6058" i="10"/>
  <c r="N5977" i="10"/>
  <c r="O5977" i="10"/>
  <c r="I5964" i="10"/>
  <c r="M5936" i="10"/>
  <c r="N5936" i="10"/>
  <c r="O5936" i="10"/>
  <c r="N5927" i="10"/>
  <c r="M5927" i="10"/>
  <c r="I5897" i="10"/>
  <c r="I5892" i="10"/>
  <c r="K5892" i="10"/>
  <c r="I5844" i="10"/>
  <c r="I5748" i="10"/>
  <c r="K5748" i="10"/>
  <c r="M5715" i="10"/>
  <c r="N5715" i="10"/>
  <c r="I5697" i="10"/>
  <c r="N5643" i="10"/>
  <c r="O5643" i="10"/>
  <c r="I5638" i="10"/>
  <c r="K5638" i="10"/>
  <c r="N5559" i="10"/>
  <c r="M5559" i="10"/>
  <c r="O5559" i="10"/>
  <c r="K5554" i="10"/>
  <c r="I5554" i="10"/>
  <c r="K5546" i="10"/>
  <c r="I5546" i="10"/>
  <c r="I5511" i="10"/>
  <c r="K5511" i="10"/>
  <c r="I5500" i="10"/>
  <c r="K5500" i="10"/>
  <c r="I5476" i="10"/>
  <c r="K5476" i="10"/>
  <c r="N5423" i="10"/>
  <c r="M5423" i="10"/>
  <c r="M5404" i="10"/>
  <c r="N5403" i="10"/>
  <c r="O5403" i="10"/>
  <c r="M5387" i="10"/>
  <c r="M5376" i="10"/>
  <c r="O5376" i="10"/>
  <c r="N5376" i="10"/>
  <c r="N5351" i="10"/>
  <c r="M5351" i="10"/>
  <c r="O5351" i="10"/>
  <c r="M5347" i="10"/>
  <c r="O5331" i="10"/>
  <c r="N5331" i="10"/>
  <c r="M5167" i="10"/>
  <c r="O5167" i="10"/>
  <c r="N5167" i="10"/>
  <c r="M5239" i="10"/>
  <c r="O5239" i="10"/>
  <c r="N5239" i="10"/>
  <c r="I5441" i="10"/>
  <c r="K5441" i="10"/>
  <c r="I5438" i="10"/>
  <c r="K5438" i="10"/>
  <c r="N5435" i="10"/>
  <c r="M5435" i="10"/>
  <c r="M5429" i="10"/>
  <c r="O5429" i="10"/>
  <c r="N5413" i="10"/>
  <c r="M5413" i="10"/>
  <c r="O5413" i="10"/>
  <c r="M5409" i="10"/>
  <c r="N5409" i="10"/>
  <c r="K5400" i="10"/>
  <c r="I5400" i="10"/>
  <c r="M5392" i="10"/>
  <c r="O5392" i="10"/>
  <c r="N5392" i="10"/>
  <c r="O5377" i="10"/>
  <c r="N5377" i="10"/>
  <c r="M5355" i="10"/>
  <c r="N5355" i="10"/>
  <c r="N5332" i="10"/>
  <c r="O5332" i="10"/>
  <c r="N5316" i="10"/>
  <c r="I5303" i="10"/>
  <c r="K5303" i="10"/>
  <c r="M5263" i="10"/>
  <c r="O5263" i="10"/>
  <c r="N5263" i="10"/>
  <c r="N5527" i="10"/>
  <c r="O5527" i="10"/>
  <c r="N5519" i="10"/>
  <c r="O5519" i="10"/>
  <c r="M5519" i="10"/>
  <c r="I5492" i="10"/>
  <c r="K5492" i="10"/>
  <c r="M5488" i="10"/>
  <c r="N5488" i="10"/>
  <c r="O5488" i="10"/>
  <c r="I5469" i="10"/>
  <c r="K5469" i="10"/>
  <c r="K5416" i="10"/>
  <c r="I5416" i="10"/>
  <c r="M5352" i="10"/>
  <c r="N5352" i="10"/>
  <c r="O5352" i="10"/>
  <c r="I5342" i="10"/>
  <c r="K5342" i="10"/>
  <c r="K5336" i="10"/>
  <c r="I5336" i="10"/>
  <c r="K5319" i="10"/>
  <c r="I5319" i="10"/>
  <c r="I5228" i="10"/>
  <c r="K5228" i="10"/>
  <c r="I5220" i="10"/>
  <c r="K5220" i="10"/>
  <c r="M5304" i="10"/>
  <c r="N5304" i="10"/>
  <c r="N5284" i="10"/>
  <c r="O5284" i="10"/>
  <c r="M5279" i="10"/>
  <c r="N5279" i="10"/>
  <c r="N5375" i="10"/>
  <c r="O5375" i="10"/>
  <c r="M5375" i="10"/>
  <c r="O5363" i="10"/>
  <c r="N5363" i="10"/>
  <c r="I5356" i="10"/>
  <c r="K5356" i="10"/>
  <c r="N5337" i="10"/>
  <c r="O5337" i="10"/>
  <c r="O5288" i="10"/>
  <c r="N5288" i="10"/>
  <c r="M5288" i="10"/>
  <c r="O5269" i="10"/>
  <c r="M5207" i="10"/>
  <c r="N5207" i="10"/>
  <c r="O5207" i="10"/>
  <c r="I5264" i="10"/>
  <c r="K5264" i="10"/>
  <c r="M5272" i="10"/>
  <c r="N5272" i="10"/>
  <c r="O5272" i="10"/>
  <c r="K5252" i="10"/>
  <c r="I5252" i="10"/>
  <c r="I5224" i="10"/>
  <c r="K5224" i="10"/>
  <c r="N5227" i="10"/>
  <c r="M5227" i="10"/>
  <c r="N5211" i="10"/>
  <c r="M5211" i="10"/>
  <c r="M5208" i="10"/>
  <c r="M5204" i="10"/>
  <c r="N5204" i="10"/>
  <c r="O5204" i="10"/>
  <c r="O5197" i="10"/>
  <c r="M5197" i="10"/>
  <c r="N5197" i="10"/>
  <c r="M5192" i="10"/>
  <c r="O5192" i="10"/>
  <c r="K5185" i="10"/>
  <c r="I5185" i="10"/>
  <c r="I5182" i="10"/>
  <c r="I5166" i="10"/>
  <c r="K5166" i="10"/>
  <c r="I5163" i="10"/>
  <c r="K5163" i="10"/>
  <c r="M5103" i="10"/>
  <c r="O5103" i="10"/>
  <c r="N5103" i="10"/>
  <c r="M5035" i="10"/>
  <c r="N5035" i="10"/>
  <c r="M5864" i="10"/>
  <c r="N5864" i="10"/>
  <c r="I5828" i="10"/>
  <c r="K5828" i="10"/>
  <c r="N5777" i="10"/>
  <c r="O5777" i="10"/>
  <c r="I5767" i="10"/>
  <c r="K5767" i="10"/>
  <c r="K5754" i="10"/>
  <c r="I5754" i="10"/>
  <c r="I5636" i="10"/>
  <c r="K5636" i="10"/>
  <c r="N5615" i="10"/>
  <c r="O5615" i="10"/>
  <c r="M5584" i="10"/>
  <c r="O5584" i="10"/>
  <c r="K5522" i="10"/>
  <c r="I5522" i="10"/>
  <c r="I5496" i="10"/>
  <c r="I5480" i="10"/>
  <c r="I5447" i="10"/>
  <c r="K5447" i="10"/>
  <c r="K5436" i="10"/>
  <c r="O5427" i="10"/>
  <c r="O5419" i="10"/>
  <c r="K5399" i="10"/>
  <c r="I5399" i="10"/>
  <c r="O5393" i="10"/>
  <c r="N5391" i="10"/>
  <c r="O5391" i="10"/>
  <c r="M5373" i="10"/>
  <c r="O5373" i="10"/>
  <c r="N5349" i="10"/>
  <c r="O5349" i="10"/>
  <c r="N5329" i="10"/>
  <c r="M5329" i="10"/>
  <c r="N5312" i="10"/>
  <c r="M5312" i="10"/>
  <c r="O5312" i="10"/>
  <c r="M5287" i="10"/>
  <c r="O5287" i="10"/>
  <c r="O5253" i="10"/>
  <c r="M5253" i="10"/>
  <c r="N5253" i="10"/>
  <c r="I5245" i="10"/>
  <c r="K5245" i="10"/>
  <c r="K5238" i="10"/>
  <c r="N5229" i="10"/>
  <c r="M5223" i="10"/>
  <c r="O5223" i="10"/>
  <c r="M5212" i="10"/>
  <c r="N5212" i="10"/>
  <c r="I5192" i="10"/>
  <c r="K5183" i="10"/>
  <c r="K5150" i="10"/>
  <c r="N5147" i="10"/>
  <c r="M5147" i="10"/>
  <c r="I5126" i="10"/>
  <c r="I5078" i="10"/>
  <c r="I5067" i="10"/>
  <c r="K5067" i="10"/>
  <c r="K5062" i="10"/>
  <c r="I5062" i="10"/>
  <c r="I5038" i="10"/>
  <c r="K5038" i="10"/>
  <c r="K5012" i="10"/>
  <c r="I5012" i="10"/>
  <c r="M4979" i="10"/>
  <c r="N4979" i="10"/>
  <c r="O4979" i="10"/>
  <c r="I6397" i="10"/>
  <c r="I6333" i="10"/>
  <c r="I6269" i="10"/>
  <c r="I6205" i="10"/>
  <c r="I6141" i="10"/>
  <c r="I6077" i="10"/>
  <c r="I6035" i="10"/>
  <c r="I5970" i="10"/>
  <c r="I5924" i="10"/>
  <c r="I5922" i="10"/>
  <c r="I5911" i="10"/>
  <c r="I5849" i="10"/>
  <c r="I5831" i="10"/>
  <c r="I5826" i="10"/>
  <c r="I5816" i="10"/>
  <c r="I5802" i="10"/>
  <c r="I5736" i="10"/>
  <c r="M5712" i="10"/>
  <c r="O5712" i="10"/>
  <c r="I5694" i="10"/>
  <c r="M5616" i="10"/>
  <c r="O5616" i="10"/>
  <c r="I5593" i="10"/>
  <c r="I5570" i="10"/>
  <c r="I5564" i="10"/>
  <c r="K5564" i="10"/>
  <c r="I5518" i="10"/>
  <c r="N5503" i="10"/>
  <c r="M5503" i="10"/>
  <c r="I5460" i="10"/>
  <c r="N5455" i="10"/>
  <c r="O5455" i="10"/>
  <c r="I5454" i="10"/>
  <c r="M5427" i="10"/>
  <c r="M5419" i="10"/>
  <c r="M5393" i="10"/>
  <c r="I5367" i="10"/>
  <c r="I5348" i="10"/>
  <c r="I5346" i="10"/>
  <c r="I5329" i="10"/>
  <c r="K5305" i="10"/>
  <c r="I5305" i="10"/>
  <c r="O5260" i="10"/>
  <c r="M5260" i="10"/>
  <c r="K5249" i="10"/>
  <c r="I5249" i="10"/>
  <c r="N5236" i="10"/>
  <c r="I5232" i="10"/>
  <c r="K5232" i="10"/>
  <c r="M5229" i="10"/>
  <c r="I5223" i="10"/>
  <c r="O5213" i="10"/>
  <c r="M5213" i="10"/>
  <c r="O5205" i="10"/>
  <c r="M5205" i="10"/>
  <c r="K5201" i="10"/>
  <c r="I5201" i="10"/>
  <c r="I5143" i="10"/>
  <c r="K5120" i="10"/>
  <c r="I5120" i="10"/>
  <c r="I5107" i="10"/>
  <c r="K5107" i="10"/>
  <c r="K5100" i="10"/>
  <c r="I5100" i="10"/>
  <c r="K5097" i="10"/>
  <c r="I5097" i="10"/>
  <c r="O5053" i="10"/>
  <c r="M5053" i="10"/>
  <c r="N5053" i="10"/>
  <c r="O5024" i="10"/>
  <c r="M5024" i="10"/>
  <c r="N5024" i="10"/>
  <c r="I5139" i="10"/>
  <c r="K5139" i="10"/>
  <c r="O5133" i="10"/>
  <c r="N5133" i="10"/>
  <c r="M5127" i="10"/>
  <c r="N5127" i="10"/>
  <c r="K5073" i="10"/>
  <c r="I5073" i="10"/>
  <c r="I5031" i="10"/>
  <c r="K5031" i="10"/>
  <c r="O5013" i="10"/>
  <c r="N5013" i="10"/>
  <c r="M5013" i="10"/>
  <c r="M5456" i="10"/>
  <c r="O5456" i="10"/>
  <c r="I5449" i="10"/>
  <c r="K5449" i="10"/>
  <c r="I5392" i="10"/>
  <c r="I5383" i="10"/>
  <c r="K5383" i="10"/>
  <c r="K5369" i="10"/>
  <c r="I5369" i="10"/>
  <c r="I5353" i="10"/>
  <c r="I5325" i="10"/>
  <c r="K5325" i="10"/>
  <c r="M5277" i="10"/>
  <c r="O5267" i="10"/>
  <c r="N5267" i="10"/>
  <c r="K5261" i="10"/>
  <c r="I5246" i="10"/>
  <c r="N5244" i="10"/>
  <c r="M5215" i="10"/>
  <c r="N5215" i="10"/>
  <c r="K5174" i="10"/>
  <c r="I5174" i="10"/>
  <c r="K5165" i="10"/>
  <c r="I5165" i="10"/>
  <c r="K5111" i="10"/>
  <c r="I5111" i="10"/>
  <c r="O5101" i="10"/>
  <c r="N5101" i="10"/>
  <c r="M5101" i="10"/>
  <c r="M5256" i="10"/>
  <c r="M5251" i="10"/>
  <c r="N5251" i="10"/>
  <c r="O5251" i="10"/>
  <c r="M5244" i="10"/>
  <c r="I5235" i="10"/>
  <c r="K5235" i="10"/>
  <c r="I5221" i="10"/>
  <c r="K5221" i="10"/>
  <c r="O5216" i="10"/>
  <c r="M5216" i="10"/>
  <c r="O5144" i="10"/>
  <c r="N5144" i="10"/>
  <c r="M5144" i="10"/>
  <c r="K5105" i="10"/>
  <c r="I5105" i="10"/>
  <c r="O5093" i="10"/>
  <c r="M5093" i="10"/>
  <c r="N5093" i="10"/>
  <c r="I5083" i="10"/>
  <c r="K5083" i="10"/>
  <c r="M5043" i="10"/>
  <c r="N5043" i="10"/>
  <c r="O5043" i="10"/>
  <c r="K5289" i="10"/>
  <c r="I5289" i="10"/>
  <c r="K5285" i="10"/>
  <c r="N5268" i="10"/>
  <c r="O5268" i="10"/>
  <c r="M5268" i="10"/>
  <c r="K5265" i="10"/>
  <c r="I5265" i="10"/>
  <c r="N5259" i="10"/>
  <c r="K5237" i="10"/>
  <c r="O5227" i="10"/>
  <c r="O5211" i="10"/>
  <c r="K5196" i="10"/>
  <c r="I5196" i="10"/>
  <c r="N5192" i="10"/>
  <c r="K5149" i="10"/>
  <c r="I5144" i="10"/>
  <c r="M5119" i="10"/>
  <c r="N5119" i="10"/>
  <c r="O5119" i="10"/>
  <c r="K5116" i="10"/>
  <c r="I5096" i="10"/>
  <c r="K5096" i="10"/>
  <c r="K5064" i="10"/>
  <c r="M5055" i="10"/>
  <c r="N5055" i="10"/>
  <c r="O5035" i="10"/>
  <c r="N5019" i="10"/>
  <c r="M5019" i="10"/>
  <c r="O5019" i="10"/>
  <c r="N5248" i="10"/>
  <c r="O5248" i="10"/>
  <c r="I5231" i="10"/>
  <c r="K5231" i="10"/>
  <c r="I5159" i="10"/>
  <c r="K5159" i="10"/>
  <c r="K5153" i="10"/>
  <c r="I5153" i="10"/>
  <c r="K5142" i="10"/>
  <c r="I5142" i="10"/>
  <c r="O5123" i="10"/>
  <c r="M5123" i="10"/>
  <c r="N5123" i="10"/>
  <c r="I5574" i="10"/>
  <c r="I5548" i="10"/>
  <c r="I5513" i="10"/>
  <c r="I5484" i="10"/>
  <c r="K5484" i="10"/>
  <c r="O5475" i="10"/>
  <c r="N5475" i="10"/>
  <c r="I5446" i="10"/>
  <c r="I5444" i="10"/>
  <c r="K5444" i="10"/>
  <c r="I5440" i="10"/>
  <c r="N5371" i="10"/>
  <c r="O5371" i="10"/>
  <c r="I5350" i="10"/>
  <c r="N5313" i="10"/>
  <c r="O5313" i="10"/>
  <c r="I5307" i="10"/>
  <c r="K5307" i="10"/>
  <c r="I5267" i="10"/>
  <c r="K5225" i="10"/>
  <c r="I5225" i="10"/>
  <c r="K5193" i="10"/>
  <c r="I5193" i="10"/>
  <c r="K5190" i="10"/>
  <c r="I5190" i="10"/>
  <c r="K5143" i="10"/>
  <c r="M5136" i="10"/>
  <c r="M5135" i="10"/>
  <c r="O5135" i="10"/>
  <c r="M5121" i="10"/>
  <c r="N5121" i="10"/>
  <c r="M5084" i="10"/>
  <c r="O5084" i="10"/>
  <c r="K5080" i="10"/>
  <c r="I5080" i="10"/>
  <c r="M5072" i="10"/>
  <c r="O5072" i="10"/>
  <c r="N5072" i="10"/>
  <c r="K5065" i="10"/>
  <c r="I5065" i="10"/>
  <c r="K5036" i="10"/>
  <c r="I5035" i="10"/>
  <c r="K5032" i="10"/>
  <c r="I4967" i="10"/>
  <c r="K4967" i="10"/>
  <c r="N4947" i="10"/>
  <c r="O5187" i="10"/>
  <c r="N5187" i="10"/>
  <c r="M5187" i="10"/>
  <c r="N5184" i="10"/>
  <c r="M5184" i="10"/>
  <c r="O5184" i="10"/>
  <c r="K5161" i="10"/>
  <c r="I5161" i="10"/>
  <c r="K5148" i="10"/>
  <c r="O5125" i="10"/>
  <c r="M5125" i="10"/>
  <c r="N5125" i="10"/>
  <c r="M5115" i="10"/>
  <c r="N5115" i="10"/>
  <c r="O5115" i="10"/>
  <c r="I5095" i="10"/>
  <c r="K5095" i="10"/>
  <c r="I5091" i="10"/>
  <c r="K5091" i="10"/>
  <c r="N5088" i="10"/>
  <c r="M5088" i="10"/>
  <c r="O5077" i="10"/>
  <c r="M5077" i="10"/>
  <c r="N5077" i="10"/>
  <c r="O5069" i="10"/>
  <c r="M5069" i="10"/>
  <c r="N5069" i="10"/>
  <c r="I5044" i="10"/>
  <c r="K5044" i="10"/>
  <c r="K5040" i="10"/>
  <c r="I5040" i="10"/>
  <c r="K5025" i="10"/>
  <c r="I5025" i="10"/>
  <c r="K5009" i="10"/>
  <c r="I5009" i="10"/>
  <c r="K4982" i="10"/>
  <c r="I4982" i="10"/>
  <c r="I4972" i="10"/>
  <c r="K4972" i="10"/>
  <c r="M5191" i="10"/>
  <c r="N5191" i="10"/>
  <c r="O5191" i="10"/>
  <c r="I5128" i="10"/>
  <c r="I5125" i="10"/>
  <c r="O5099" i="10"/>
  <c r="M5099" i="10"/>
  <c r="N5099" i="10"/>
  <c r="M5092" i="10"/>
  <c r="O5092" i="10"/>
  <c r="I5088" i="10"/>
  <c r="O5085" i="10"/>
  <c r="N5085" i="10"/>
  <c r="I5077" i="10"/>
  <c r="M5063" i="10"/>
  <c r="N5063" i="10"/>
  <c r="I5029" i="10"/>
  <c r="K5029" i="10"/>
  <c r="I5027" i="10"/>
  <c r="K5027" i="10"/>
  <c r="M5015" i="10"/>
  <c r="O5015" i="10"/>
  <c r="M5001" i="10"/>
  <c r="N5001" i="10"/>
  <c r="O4980" i="10"/>
  <c r="M4980" i="10"/>
  <c r="N4980" i="10"/>
  <c r="M4948" i="10"/>
  <c r="N4948" i="10"/>
  <c r="O5016" i="10"/>
  <c r="N5016" i="10"/>
  <c r="M5016" i="10"/>
  <c r="I4998" i="10"/>
  <c r="K4998" i="10"/>
  <c r="K4977" i="10"/>
  <c r="I4977" i="10"/>
  <c r="K5033" i="10"/>
  <c r="I5033" i="10"/>
  <c r="M4983" i="10"/>
  <c r="O4983" i="10"/>
  <c r="I4932" i="10"/>
  <c r="K4932" i="10"/>
  <c r="O5003" i="10"/>
  <c r="N5003" i="10"/>
  <c r="M4999" i="10"/>
  <c r="N4999" i="10"/>
  <c r="O4999" i="10"/>
  <c r="I4983" i="10"/>
  <c r="I4971" i="10"/>
  <c r="K4971" i="10"/>
  <c r="N5124" i="10"/>
  <c r="M5124" i="10"/>
  <c r="O5124" i="10"/>
  <c r="N5068" i="10"/>
  <c r="M5068" i="10"/>
  <c r="O5068" i="10"/>
  <c r="K5046" i="10"/>
  <c r="I5046" i="10"/>
  <c r="N5021" i="10"/>
  <c r="I5011" i="10"/>
  <c r="K5011" i="10"/>
  <c r="I5271" i="10"/>
  <c r="K5271" i="10"/>
  <c r="K5217" i="10"/>
  <c r="I5217" i="10"/>
  <c r="M5200" i="10"/>
  <c r="N5200" i="10"/>
  <c r="N5188" i="10"/>
  <c r="O5188" i="10"/>
  <c r="K5176" i="10"/>
  <c r="I5176" i="10"/>
  <c r="K5173" i="10"/>
  <c r="I5173" i="10"/>
  <c r="K5169" i="10"/>
  <c r="I5169" i="10"/>
  <c r="N5089" i="10"/>
  <c r="M5089" i="10"/>
  <c r="O5089" i="10"/>
  <c r="O5081" i="10"/>
  <c r="M5081" i="10"/>
  <c r="N5081" i="10"/>
  <c r="M5071" i="10"/>
  <c r="N5071" i="10"/>
  <c r="O5071" i="10"/>
  <c r="K4969" i="10"/>
  <c r="I4969" i="10"/>
  <c r="O4957" i="10"/>
  <c r="M4957" i="10"/>
  <c r="N4957" i="10"/>
  <c r="M4935" i="10"/>
  <c r="N4935" i="10"/>
  <c r="O4935" i="10"/>
  <c r="I4903" i="10"/>
  <c r="K4903" i="10"/>
  <c r="M4891" i="10"/>
  <c r="N4891" i="10"/>
  <c r="O4891" i="10"/>
  <c r="K4888" i="10"/>
  <c r="I4888" i="10"/>
  <c r="M4955" i="10"/>
  <c r="N4955" i="10"/>
  <c r="O4955" i="10"/>
  <c r="K4907" i="10"/>
  <c r="O4981" i="10"/>
  <c r="M4981" i="10"/>
  <c r="N4981" i="10"/>
  <c r="I4975" i="10"/>
  <c r="K4975" i="10"/>
  <c r="K4960" i="10"/>
  <c r="I4960" i="10"/>
  <c r="O4949" i="10"/>
  <c r="N4949" i="10"/>
  <c r="M4949" i="10"/>
  <c r="M4936" i="10"/>
  <c r="N4936" i="10"/>
  <c r="O4933" i="10"/>
  <c r="M4933" i="10"/>
  <c r="N4933" i="10"/>
  <c r="M4927" i="10"/>
  <c r="N4927" i="10"/>
  <c r="O4927" i="10"/>
  <c r="I4973" i="10"/>
  <c r="K4973" i="10"/>
  <c r="K4958" i="10"/>
  <c r="I4958" i="10"/>
  <c r="I4936" i="10"/>
  <c r="M4861" i="10"/>
  <c r="O4861" i="10"/>
  <c r="N4861" i="10"/>
  <c r="I4939" i="10"/>
  <c r="K4939" i="10"/>
  <c r="K4953" i="10"/>
  <c r="I4953" i="10"/>
  <c r="M4943" i="10"/>
  <c r="O4943" i="10"/>
  <c r="K4937" i="10"/>
  <c r="I4937" i="10"/>
  <c r="O4928" i="10"/>
  <c r="M4928" i="10"/>
  <c r="N4928" i="10"/>
  <c r="K4913" i="10"/>
  <c r="I4913" i="10"/>
  <c r="O4901" i="10"/>
  <c r="N4901" i="10"/>
  <c r="I4862" i="10"/>
  <c r="K4862" i="10"/>
  <c r="M4841" i="10"/>
  <c r="N4841" i="10"/>
  <c r="K4805" i="10"/>
  <c r="I4805" i="10"/>
  <c r="I5766" i="10"/>
  <c r="I5764" i="10"/>
  <c r="K5764" i="10"/>
  <c r="K5746" i="10"/>
  <c r="I5746" i="10"/>
  <c r="I5708" i="10"/>
  <c r="I5704" i="10"/>
  <c r="I5588" i="10"/>
  <c r="I5510" i="10"/>
  <c r="I5508" i="10"/>
  <c r="K5508" i="10"/>
  <c r="K5490" i="10"/>
  <c r="I5490" i="10"/>
  <c r="I5452" i="10"/>
  <c r="I5448" i="10"/>
  <c r="I5334" i="10"/>
  <c r="I5251" i="10"/>
  <c r="O5209" i="10"/>
  <c r="M5209" i="10"/>
  <c r="N5209" i="10"/>
  <c r="I5155" i="10"/>
  <c r="K5155" i="10"/>
  <c r="I5099" i="10"/>
  <c r="I5085" i="10"/>
  <c r="I5075" i="10"/>
  <c r="K5075" i="10"/>
  <c r="O5045" i="10"/>
  <c r="N5045" i="10"/>
  <c r="N5041" i="10"/>
  <c r="M5041" i="10"/>
  <c r="M5000" i="10"/>
  <c r="O5000" i="10"/>
  <c r="N4952" i="10"/>
  <c r="O4952" i="10"/>
  <c r="N4940" i="10"/>
  <c r="O4940" i="10"/>
  <c r="K4912" i="10"/>
  <c r="O4896" i="10"/>
  <c r="M4896" i="10"/>
  <c r="N4896" i="10"/>
  <c r="I4892" i="10"/>
  <c r="K4893" i="10"/>
  <c r="I4893" i="10"/>
  <c r="K4887" i="10"/>
  <c r="I4887" i="10"/>
  <c r="O4877" i="10"/>
  <c r="M4877" i="10"/>
  <c r="N4877" i="10"/>
  <c r="O4857" i="10"/>
  <c r="N4857" i="10"/>
  <c r="M4857" i="10"/>
  <c r="K4818" i="10"/>
  <c r="I4818" i="10"/>
  <c r="I4979" i="10"/>
  <c r="M4976" i="10"/>
  <c r="N4976" i="10"/>
  <c r="M4959" i="10"/>
  <c r="O4959" i="10"/>
  <c r="M4956" i="10"/>
  <c r="O4956" i="10"/>
  <c r="O4941" i="10"/>
  <c r="N4941" i="10"/>
  <c r="I4931" i="10"/>
  <c r="K4931" i="10"/>
  <c r="K4842" i="10"/>
  <c r="I4842" i="10"/>
  <c r="M4763" i="10"/>
  <c r="O4763" i="10"/>
  <c r="N4763" i="10"/>
  <c r="K4716" i="10"/>
  <c r="N4881" i="10"/>
  <c r="M4881" i="10"/>
  <c r="O4881" i="10"/>
  <c r="I4873" i="10"/>
  <c r="K4873" i="10"/>
  <c r="M4840" i="10"/>
  <c r="N4840" i="10"/>
  <c r="O4840" i="10"/>
  <c r="N4831" i="10"/>
  <c r="M4831" i="10"/>
  <c r="O4831" i="10"/>
  <c r="N4819" i="10"/>
  <c r="M4819" i="10"/>
  <c r="O4819" i="10"/>
  <c r="N4791" i="10"/>
  <c r="O4791" i="10"/>
  <c r="M4791" i="10"/>
  <c r="I4769" i="10"/>
  <c r="K4769" i="10"/>
  <c r="K4858" i="10"/>
  <c r="I4858" i="10"/>
  <c r="O4776" i="10"/>
  <c r="N4776" i="10"/>
  <c r="M4776" i="10"/>
  <c r="M4773" i="10"/>
  <c r="N4773" i="10"/>
  <c r="O4773" i="10"/>
  <c r="M4911" i="10"/>
  <c r="N4911" i="10"/>
  <c r="O4911" i="10"/>
  <c r="K4908" i="10"/>
  <c r="K4904" i="10"/>
  <c r="N4879" i="10"/>
  <c r="O4879" i="10"/>
  <c r="N4815" i="10"/>
  <c r="O4815" i="10"/>
  <c r="M4815" i="10"/>
  <c r="I4783" i="10"/>
  <c r="K4783" i="10"/>
  <c r="I4776" i="10"/>
  <c r="I4773" i="10"/>
  <c r="K4752" i="10"/>
  <c r="I4752" i="10"/>
  <c r="M4852" i="10"/>
  <c r="N4852" i="10"/>
  <c r="N4827" i="10"/>
  <c r="M4827" i="10"/>
  <c r="N4807" i="10"/>
  <c r="M4807" i="10"/>
  <c r="N4795" i="10"/>
  <c r="O4795" i="10"/>
  <c r="O4777" i="10"/>
  <c r="N4777" i="10"/>
  <c r="N4719" i="10"/>
  <c r="M4719" i="10"/>
  <c r="O4719" i="10"/>
  <c r="K4648" i="10"/>
  <c r="I4648" i="10"/>
  <c r="N4859" i="10"/>
  <c r="M4859" i="10"/>
  <c r="N4813" i="10"/>
  <c r="M4813" i="10"/>
  <c r="O4813" i="10"/>
  <c r="I4810" i="10"/>
  <c r="K4788" i="10"/>
  <c r="I4681" i="10"/>
  <c r="K4681" i="10"/>
  <c r="M4801" i="10"/>
  <c r="O4801" i="10"/>
  <c r="M5335" i="10"/>
  <c r="N5335" i="10"/>
  <c r="O5309" i="10"/>
  <c r="N5309" i="10"/>
  <c r="I5299" i="10"/>
  <c r="K5299" i="10"/>
  <c r="K5281" i="10"/>
  <c r="I5281" i="10"/>
  <c r="M5247" i="10"/>
  <c r="O5247" i="10"/>
  <c r="O5189" i="10"/>
  <c r="M5189" i="10"/>
  <c r="O5181" i="10"/>
  <c r="N5181" i="10"/>
  <c r="M5171" i="10"/>
  <c r="N5171" i="10"/>
  <c r="K5057" i="10"/>
  <c r="I5057" i="10"/>
  <c r="I5052" i="10"/>
  <c r="K5052" i="10"/>
  <c r="M5039" i="10"/>
  <c r="O5039" i="10"/>
  <c r="O4997" i="10"/>
  <c r="M4997" i="10"/>
  <c r="K4984" i="10"/>
  <c r="I4984" i="10"/>
  <c r="M4951" i="10"/>
  <c r="O4951" i="10"/>
  <c r="N4860" i="10"/>
  <c r="M4860" i="10"/>
  <c r="O4860" i="10"/>
  <c r="M4848" i="10"/>
  <c r="O4848" i="10"/>
  <c r="N4848" i="10"/>
  <c r="I4816" i="10"/>
  <c r="K4816" i="10"/>
  <c r="N4811" i="10"/>
  <c r="M4811" i="10"/>
  <c r="I4801" i="10"/>
  <c r="O4775" i="10"/>
  <c r="M4775" i="10"/>
  <c r="N4775" i="10"/>
  <c r="I4764" i="10"/>
  <c r="K4764" i="10"/>
  <c r="K4741" i="10"/>
  <c r="I4741" i="10"/>
  <c r="I5980" i="10"/>
  <c r="I5916" i="10"/>
  <c r="I5852" i="10"/>
  <c r="I5788" i="10"/>
  <c r="I5724" i="10"/>
  <c r="I5660" i="10"/>
  <c r="I5596" i="10"/>
  <c r="I5532" i="10"/>
  <c r="I5468" i="10"/>
  <c r="I5404" i="10"/>
  <c r="I5362" i="10"/>
  <c r="I5340" i="10"/>
  <c r="I5320" i="10"/>
  <c r="I5302" i="10"/>
  <c r="I5297" i="10"/>
  <c r="I5291" i="10"/>
  <c r="I5276" i="10"/>
  <c r="I5275" i="10"/>
  <c r="I5273" i="10"/>
  <c r="I5241" i="10"/>
  <c r="I5240" i="10"/>
  <c r="I5171" i="10"/>
  <c r="I5158" i="10"/>
  <c r="K5137" i="10"/>
  <c r="I5137" i="10"/>
  <c r="I5132" i="10"/>
  <c r="I5131" i="10"/>
  <c r="I5129" i="10"/>
  <c r="I5104" i="10"/>
  <c r="I5094" i="10"/>
  <c r="O5061" i="10"/>
  <c r="M5061" i="10"/>
  <c r="I5048" i="10"/>
  <c r="I5030" i="10"/>
  <c r="I4995" i="10"/>
  <c r="I4993" i="10"/>
  <c r="K4988" i="10"/>
  <c r="I4929" i="10"/>
  <c r="I4915" i="10"/>
  <c r="K4902" i="10"/>
  <c r="I4894" i="10"/>
  <c r="N4889" i="10"/>
  <c r="O4889" i="10"/>
  <c r="I4884" i="10"/>
  <c r="K4884" i="10"/>
  <c r="M4856" i="10"/>
  <c r="N4856" i="10"/>
  <c r="I4855" i="10"/>
  <c r="I4844" i="10"/>
  <c r="K4844" i="10"/>
  <c r="K4789" i="10"/>
  <c r="I4775" i="10"/>
  <c r="N4759" i="10"/>
  <c r="M4759" i="10"/>
  <c r="O4759" i="10"/>
  <c r="K4729" i="10"/>
  <c r="M4723" i="10"/>
  <c r="N4723" i="10"/>
  <c r="O4723" i="10"/>
  <c r="K4649" i="10"/>
  <c r="I4649" i="10"/>
  <c r="I4647" i="10"/>
  <c r="K4647" i="10"/>
  <c r="K4945" i="10"/>
  <c r="I4945" i="10"/>
  <c r="O4917" i="10"/>
  <c r="M4917" i="10"/>
  <c r="M4895" i="10"/>
  <c r="O4895" i="10"/>
  <c r="K4880" i="10"/>
  <c r="I4880" i="10"/>
  <c r="N4845" i="10"/>
  <c r="M4845" i="10"/>
  <c r="K4833" i="10"/>
  <c r="I4833" i="10"/>
  <c r="K4830" i="10"/>
  <c r="I4830" i="10"/>
  <c r="O4817" i="10"/>
  <c r="M4817" i="10"/>
  <c r="M4809" i="10"/>
  <c r="N4809" i="10"/>
  <c r="O4809" i="10"/>
  <c r="N4780" i="10"/>
  <c r="M4780" i="10"/>
  <c r="O4780" i="10"/>
  <c r="K4755" i="10"/>
  <c r="I4755" i="10"/>
  <c r="K4749" i="10"/>
  <c r="I4749" i="10"/>
  <c r="O4688" i="10"/>
  <c r="M4688" i="10"/>
  <c r="N4688" i="10"/>
  <c r="N4611" i="10"/>
  <c r="O4611" i="10"/>
  <c r="M4611" i="10"/>
  <c r="O4564" i="10"/>
  <c r="M4564" i="10"/>
  <c r="N4564" i="10"/>
  <c r="I4655" i="10"/>
  <c r="K4655" i="10"/>
  <c r="N4643" i="10"/>
  <c r="M4641" i="10"/>
  <c r="N4640" i="10"/>
  <c r="K4621" i="10"/>
  <c r="I4621" i="10"/>
  <c r="M4615" i="10"/>
  <c r="N4615" i="10"/>
  <c r="O4541" i="10"/>
  <c r="N4541" i="10"/>
  <c r="M4541" i="10"/>
  <c r="K4731" i="10"/>
  <c r="N4727" i="10"/>
  <c r="M4727" i="10"/>
  <c r="K4720" i="10"/>
  <c r="I4720" i="10"/>
  <c r="K4714" i="10"/>
  <c r="I4714" i="10"/>
  <c r="I4704" i="10"/>
  <c r="K4704" i="10"/>
  <c r="K4696" i="10"/>
  <c r="K4685" i="10"/>
  <c r="I4685" i="10"/>
  <c r="K4717" i="10"/>
  <c r="I4717" i="10"/>
  <c r="O4705" i="10"/>
  <c r="N4705" i="10"/>
  <c r="M4700" i="10"/>
  <c r="N4700" i="10"/>
  <c r="O4700" i="10"/>
  <c r="N4692" i="10"/>
  <c r="O4692" i="10"/>
  <c r="O4689" i="10"/>
  <c r="N4689" i="10"/>
  <c r="K4661" i="10"/>
  <c r="I4661" i="10"/>
  <c r="M4616" i="10"/>
  <c r="N4616" i="10"/>
  <c r="O4616" i="10"/>
  <c r="I4832" i="10"/>
  <c r="K4832" i="10"/>
  <c r="I4824" i="10"/>
  <c r="K4824" i="10"/>
  <c r="M4804" i="10"/>
  <c r="N4804" i="10"/>
  <c r="O4804" i="10"/>
  <c r="O4785" i="10"/>
  <c r="N4785" i="10"/>
  <c r="M4785" i="10"/>
  <c r="K4781" i="10"/>
  <c r="I4781" i="10"/>
  <c r="K4765" i="10"/>
  <c r="I4765" i="10"/>
  <c r="O4761" i="10"/>
  <c r="N4761" i="10"/>
  <c r="M4761" i="10"/>
  <c r="N4748" i="10"/>
  <c r="O4748" i="10"/>
  <c r="K4744" i="10"/>
  <c r="I4744" i="10"/>
  <c r="K4733" i="10"/>
  <c r="I4733" i="10"/>
  <c r="M4728" i="10"/>
  <c r="N4728" i="10"/>
  <c r="O4728" i="10"/>
  <c r="I4700" i="10"/>
  <c r="O4668" i="10"/>
  <c r="N4668" i="10"/>
  <c r="M4628" i="10"/>
  <c r="N4628" i="10"/>
  <c r="O4628" i="10"/>
  <c r="I4602" i="10"/>
  <c r="K4602" i="10"/>
  <c r="M4552" i="10"/>
  <c r="N4552" i="10"/>
  <c r="O4552" i="10"/>
  <c r="I5323" i="10"/>
  <c r="I5259" i="10"/>
  <c r="I5211" i="10"/>
  <c r="I5195" i="10"/>
  <c r="I5160" i="10"/>
  <c r="I5059" i="10"/>
  <c r="I4891" i="10"/>
  <c r="N4843" i="10"/>
  <c r="M4843" i="10"/>
  <c r="I4837" i="10"/>
  <c r="M4828" i="10"/>
  <c r="O4828" i="10"/>
  <c r="M4808" i="10"/>
  <c r="N4808" i="10"/>
  <c r="I4804" i="10"/>
  <c r="K4798" i="10"/>
  <c r="I4798" i="10"/>
  <c r="I4793" i="10"/>
  <c r="K4793" i="10"/>
  <c r="I4785" i="10"/>
  <c r="I4751" i="10"/>
  <c r="K4751" i="10"/>
  <c r="O4697" i="10"/>
  <c r="M4697" i="10"/>
  <c r="M4683" i="10"/>
  <c r="N4683" i="10"/>
  <c r="O4683" i="10"/>
  <c r="I4645" i="10"/>
  <c r="K4619" i="10"/>
  <c r="I4619" i="10"/>
  <c r="K4605" i="10"/>
  <c r="K4584" i="10"/>
  <c r="I4584" i="10"/>
  <c r="I4812" i="10"/>
  <c r="K4812" i="10"/>
  <c r="M4779" i="10"/>
  <c r="O4779" i="10"/>
  <c r="N4779" i="10"/>
  <c r="M4771" i="10"/>
  <c r="N4771" i="10"/>
  <c r="K4725" i="10"/>
  <c r="I4725" i="10"/>
  <c r="O4713" i="10"/>
  <c r="M4713" i="10"/>
  <c r="N4713" i="10"/>
  <c r="K4693" i="10"/>
  <c r="I4693" i="10"/>
  <c r="I4690" i="10"/>
  <c r="K4690" i="10"/>
  <c r="I4687" i="10"/>
  <c r="K4687" i="10"/>
  <c r="I4608" i="10"/>
  <c r="K4608" i="10"/>
  <c r="K4545" i="10"/>
  <c r="I4545" i="10"/>
  <c r="O4539" i="10"/>
  <c r="N4539" i="10"/>
  <c r="I4526" i="10"/>
  <c r="K4526" i="10"/>
  <c r="I5179" i="10"/>
  <c r="I5115" i="10"/>
  <c r="I5051" i="10"/>
  <c r="I4987" i="10"/>
  <c r="I4923" i="10"/>
  <c r="K4871" i="10"/>
  <c r="I4870" i="10"/>
  <c r="I4868" i="10"/>
  <c r="K4868" i="10"/>
  <c r="I4864" i="10"/>
  <c r="I4771" i="10"/>
  <c r="K4740" i="10"/>
  <c r="I4735" i="10"/>
  <c r="K4735" i="10"/>
  <c r="M4715" i="10"/>
  <c r="N4715" i="10"/>
  <c r="O4711" i="10"/>
  <c r="N4711" i="10"/>
  <c r="K4698" i="10"/>
  <c r="I4698" i="10"/>
  <c r="O4665" i="10"/>
  <c r="N4665" i="10"/>
  <c r="K4664" i="10"/>
  <c r="I4664" i="10"/>
  <c r="K4636" i="10"/>
  <c r="I4636" i="10"/>
  <c r="O4631" i="10"/>
  <c r="N4631" i="10"/>
  <c r="N4627" i="10"/>
  <c r="M4627" i="10"/>
  <c r="O4627" i="10"/>
  <c r="M4617" i="10"/>
  <c r="O4609" i="10"/>
  <c r="M4609" i="10"/>
  <c r="N4609" i="10"/>
  <c r="N4603" i="10"/>
  <c r="O4603" i="10"/>
  <c r="I4597" i="10"/>
  <c r="K4597" i="10"/>
  <c r="K4568" i="10"/>
  <c r="O4565" i="10"/>
  <c r="N4565" i="10"/>
  <c r="M4565" i="10"/>
  <c r="O4549" i="10"/>
  <c r="M4549" i="10"/>
  <c r="N4549" i="10"/>
  <c r="I4963" i="10"/>
  <c r="I4899" i="10"/>
  <c r="I4865" i="10"/>
  <c r="I4836" i="10"/>
  <c r="K4836" i="10"/>
  <c r="K4822" i="10"/>
  <c r="I4822" i="10"/>
  <c r="I4808" i="10"/>
  <c r="M4772" i="10"/>
  <c r="O4772" i="10"/>
  <c r="I4760" i="10"/>
  <c r="K4760" i="10"/>
  <c r="N4712" i="10"/>
  <c r="O4712" i="10"/>
  <c r="M4707" i="10"/>
  <c r="O4707" i="10"/>
  <c r="M4691" i="10"/>
  <c r="O4691" i="10"/>
  <c r="N4691" i="10"/>
  <c r="I4682" i="10"/>
  <c r="M4651" i="10"/>
  <c r="N4651" i="10"/>
  <c r="M4612" i="10"/>
  <c r="O4612" i="10"/>
  <c r="K4606" i="10"/>
  <c r="I4606" i="10"/>
  <c r="K4582" i="10"/>
  <c r="I4582" i="10"/>
  <c r="M4519" i="10"/>
  <c r="O4519" i="10"/>
  <c r="N4519" i="10"/>
  <c r="K4510" i="10"/>
  <c r="I4510" i="10"/>
  <c r="M4607" i="10"/>
  <c r="O4607" i="10"/>
  <c r="I4598" i="10"/>
  <c r="I4595" i="10"/>
  <c r="K4595" i="10"/>
  <c r="K4543" i="10"/>
  <c r="I4543" i="10"/>
  <c r="I4459" i="10"/>
  <c r="K4459" i="10"/>
  <c r="K4537" i="10"/>
  <c r="I4537" i="10"/>
  <c r="K4527" i="10"/>
  <c r="I4527" i="10"/>
  <c r="K4652" i="10"/>
  <c r="I4652" i="10"/>
  <c r="M4635" i="10"/>
  <c r="N4635" i="10"/>
  <c r="O4635" i="10"/>
  <c r="M4629" i="10"/>
  <c r="O4629" i="10"/>
  <c r="K4618" i="10"/>
  <c r="I4618" i="10"/>
  <c r="K4610" i="10"/>
  <c r="I4610" i="10"/>
  <c r="M4596" i="10"/>
  <c r="N4596" i="10"/>
  <c r="O4596" i="10"/>
  <c r="I4593" i="10"/>
  <c r="K4593" i="10"/>
  <c r="O4572" i="10"/>
  <c r="N4572" i="10"/>
  <c r="M4572" i="10"/>
  <c r="K4566" i="10"/>
  <c r="I4566" i="10"/>
  <c r="N4547" i="10"/>
  <c r="O4547" i="10"/>
  <c r="M4547" i="10"/>
  <c r="O4544" i="10"/>
  <c r="N4544" i="10"/>
  <c r="O4525" i="10"/>
  <c r="M4525" i="10"/>
  <c r="I4571" i="10"/>
  <c r="K4571" i="10"/>
  <c r="O4548" i="10"/>
  <c r="M4535" i="10"/>
  <c r="N4535" i="10"/>
  <c r="O4535" i="10"/>
  <c r="N4483" i="10"/>
  <c r="M4483" i="10"/>
  <c r="O4483" i="10"/>
  <c r="I4422" i="10"/>
  <c r="K4422" i="10"/>
  <c r="M4420" i="10"/>
  <c r="N4420" i="10"/>
  <c r="O4420" i="10"/>
  <c r="K4425" i="10"/>
  <c r="I4425" i="10"/>
  <c r="I4876" i="10"/>
  <c r="I4872" i="10"/>
  <c r="I4820" i="10"/>
  <c r="I4800" i="10"/>
  <c r="K4800" i="10"/>
  <c r="I4772" i="10"/>
  <c r="I4767" i="10"/>
  <c r="K4767" i="10"/>
  <c r="O4745" i="10"/>
  <c r="N4745" i="10"/>
  <c r="O4737" i="10"/>
  <c r="M4737" i="10"/>
  <c r="O4721" i="10"/>
  <c r="M4721" i="10"/>
  <c r="N4721" i="10"/>
  <c r="I4695" i="10"/>
  <c r="K4695" i="10"/>
  <c r="K4677" i="10"/>
  <c r="I4677" i="10"/>
  <c r="I4650" i="10"/>
  <c r="K4630" i="10"/>
  <c r="I4630" i="10"/>
  <c r="I4600" i="10"/>
  <c r="K4600" i="10"/>
  <c r="N4592" i="10"/>
  <c r="M4592" i="10"/>
  <c r="I4559" i="10"/>
  <c r="K4559" i="10"/>
  <c r="N4536" i="10"/>
  <c r="O4536" i="10"/>
  <c r="K4518" i="10"/>
  <c r="I4518" i="10"/>
  <c r="O4500" i="10"/>
  <c r="M4500" i="10"/>
  <c r="N4500" i="10"/>
  <c r="K4481" i="10"/>
  <c r="I4481" i="10"/>
  <c r="I4463" i="10"/>
  <c r="K4463" i="10"/>
  <c r="I4418" i="10"/>
  <c r="K4418" i="10"/>
  <c r="O4485" i="10"/>
  <c r="M4485" i="10"/>
  <c r="N4485" i="10"/>
  <c r="I4421" i="10"/>
  <c r="K4421" i="10"/>
  <c r="O4540" i="10"/>
  <c r="O4467" i="10"/>
  <c r="N4467" i="10"/>
  <c r="M4467" i="10"/>
  <c r="N4520" i="10"/>
  <c r="O4520" i="10"/>
  <c r="O4516" i="10"/>
  <c r="N4516" i="10"/>
  <c r="I4495" i="10"/>
  <c r="K4495" i="10"/>
  <c r="O4480" i="10"/>
  <c r="M4480" i="10"/>
  <c r="O4469" i="10"/>
  <c r="N4469" i="10"/>
  <c r="M4439" i="10"/>
  <c r="O4439" i="10"/>
  <c r="M4424" i="10"/>
  <c r="N4424" i="10"/>
  <c r="O4424" i="10"/>
  <c r="I4380" i="10"/>
  <c r="K4380" i="10"/>
  <c r="N4560" i="10"/>
  <c r="O4560" i="10"/>
  <c r="I4528" i="10"/>
  <c r="K4528" i="10"/>
  <c r="O4517" i="10"/>
  <c r="N4517" i="10"/>
  <c r="M4507" i="10"/>
  <c r="N4507" i="10"/>
  <c r="N4499" i="10"/>
  <c r="O4499" i="10"/>
  <c r="K4488" i="10"/>
  <c r="I4488" i="10"/>
  <c r="K4477" i="10"/>
  <c r="I4477" i="10"/>
  <c r="K4456" i="10"/>
  <c r="I4456" i="10"/>
  <c r="N4416" i="10"/>
  <c r="M4416" i="10"/>
  <c r="K4405" i="10"/>
  <c r="I4405" i="10"/>
  <c r="I4384" i="10"/>
  <c r="K4384" i="10"/>
  <c r="K4437" i="10"/>
  <c r="I4437" i="10"/>
  <c r="N4400" i="10"/>
  <c r="M4400" i="10"/>
  <c r="O4400" i="10"/>
  <c r="O4581" i="10"/>
  <c r="M4581" i="10"/>
  <c r="I4508" i="10"/>
  <c r="K4508" i="10"/>
  <c r="M4471" i="10"/>
  <c r="O4471" i="10"/>
  <c r="N4471" i="10"/>
  <c r="M4464" i="10"/>
  <c r="O4464" i="10"/>
  <c r="M4447" i="10"/>
  <c r="N4447" i="10"/>
  <c r="O4447" i="10"/>
  <c r="I4431" i="10"/>
  <c r="K4431" i="10"/>
  <c r="N4389" i="10"/>
  <c r="O4389" i="10"/>
  <c r="M4389" i="10"/>
  <c r="I4828" i="10"/>
  <c r="I4796" i="10"/>
  <c r="I4770" i="10"/>
  <c r="M4747" i="10"/>
  <c r="O4747" i="10"/>
  <c r="I4737" i="10"/>
  <c r="K4709" i="10"/>
  <c r="I4709" i="10"/>
  <c r="I4679" i="10"/>
  <c r="K4679" i="10"/>
  <c r="I4671" i="10"/>
  <c r="I4625" i="10"/>
  <c r="K4625" i="10"/>
  <c r="I4604" i="10"/>
  <c r="K4604" i="10"/>
  <c r="I4581" i="10"/>
  <c r="K4575" i="10"/>
  <c r="I4575" i="10"/>
  <c r="M4567" i="10"/>
  <c r="O4567" i="10"/>
  <c r="I4563" i="10"/>
  <c r="K4563" i="10"/>
  <c r="K4504" i="10"/>
  <c r="I4504" i="10"/>
  <c r="K4501" i="10"/>
  <c r="I4501" i="10"/>
  <c r="K4489" i="10"/>
  <c r="I4489" i="10"/>
  <c r="K4461" i="10"/>
  <c r="I4461" i="10"/>
  <c r="N4435" i="10"/>
  <c r="O4435" i="10"/>
  <c r="M4404" i="10"/>
  <c r="N4404" i="10"/>
  <c r="O4404" i="10"/>
  <c r="K4394" i="10"/>
  <c r="I4394" i="10"/>
  <c r="I4376" i="10"/>
  <c r="K4376" i="10"/>
  <c r="K4511" i="10"/>
  <c r="I4511" i="10"/>
  <c r="K4497" i="10"/>
  <c r="I4497" i="10"/>
  <c r="M4487" i="10"/>
  <c r="N4487" i="10"/>
  <c r="N4480" i="10"/>
  <c r="I4479" i="10"/>
  <c r="K4479" i="10"/>
  <c r="N4476" i="10"/>
  <c r="O4476" i="10"/>
  <c r="M4469" i="10"/>
  <c r="M4452" i="10"/>
  <c r="O4452" i="10"/>
  <c r="N4452" i="10"/>
  <c r="N4439" i="10"/>
  <c r="I4438" i="10"/>
  <c r="K4438" i="10"/>
  <c r="O4436" i="10"/>
  <c r="M4436" i="10"/>
  <c r="N4436" i="10"/>
  <c r="I4429" i="10"/>
  <c r="K4429" i="10"/>
  <c r="I4408" i="10"/>
  <c r="K4408" i="10"/>
  <c r="K4382" i="10"/>
  <c r="I4382" i="10"/>
  <c r="K4553" i="10"/>
  <c r="I4553" i="10"/>
  <c r="M4531" i="10"/>
  <c r="O4523" i="10"/>
  <c r="N4523" i="10"/>
  <c r="I4507" i="10"/>
  <c r="M4496" i="10"/>
  <c r="I4494" i="10"/>
  <c r="K4468" i="10"/>
  <c r="I4468" i="10"/>
  <c r="K4441" i="10"/>
  <c r="I4441" i="10"/>
  <c r="K4433" i="10"/>
  <c r="I4433" i="10"/>
  <c r="I4430" i="10"/>
  <c r="M4381" i="10"/>
  <c r="K4341" i="10"/>
  <c r="I4341" i="10"/>
  <c r="K4403" i="10"/>
  <c r="N4353" i="10"/>
  <c r="O4353" i="10"/>
  <c r="I4333" i="10"/>
  <c r="K4333" i="10"/>
  <c r="I4719" i="10"/>
  <c r="I4684" i="10"/>
  <c r="I4603" i="10"/>
  <c r="K4529" i="10"/>
  <c r="I4529" i="10"/>
  <c r="N4524" i="10"/>
  <c r="O4524" i="10"/>
  <c r="M4503" i="10"/>
  <c r="O4503" i="10"/>
  <c r="I4502" i="10"/>
  <c r="M4484" i="10"/>
  <c r="N4484" i="10"/>
  <c r="M4428" i="10"/>
  <c r="O4428" i="10"/>
  <c r="N4399" i="10"/>
  <c r="O4399" i="10"/>
  <c r="N4379" i="10"/>
  <c r="M4379" i="10"/>
  <c r="O4379" i="10"/>
  <c r="K4318" i="10"/>
  <c r="I4318" i="10"/>
  <c r="I4759" i="10"/>
  <c r="I4711" i="10"/>
  <c r="I4560" i="10"/>
  <c r="I4493" i="10"/>
  <c r="K4493" i="10"/>
  <c r="M4448" i="10"/>
  <c r="N4448" i="10"/>
  <c r="M4423" i="10"/>
  <c r="N4423" i="10"/>
  <c r="O4423" i="10"/>
  <c r="I4409" i="10"/>
  <c r="K4409" i="10"/>
  <c r="N4377" i="10"/>
  <c r="M4377" i="10"/>
  <c r="K4350" i="10"/>
  <c r="I4350" i="10"/>
  <c r="K4338" i="10"/>
  <c r="I4338" i="10"/>
  <c r="I4703" i="10"/>
  <c r="I4639" i="10"/>
  <c r="I4632" i="10"/>
  <c r="K4576" i="10"/>
  <c r="I4576" i="10"/>
  <c r="N4569" i="10"/>
  <c r="O4569" i="10"/>
  <c r="I4555" i="10"/>
  <c r="K4555" i="10"/>
  <c r="K4532" i="10"/>
  <c r="I4532" i="10"/>
  <c r="I4523" i="10"/>
  <c r="I4491" i="10"/>
  <c r="K4491" i="10"/>
  <c r="K4473" i="10"/>
  <c r="I4473" i="10"/>
  <c r="K4465" i="10"/>
  <c r="I4465" i="10"/>
  <c r="O4453" i="10"/>
  <c r="N4453" i="10"/>
  <c r="O4432" i="10"/>
  <c r="M4432" i="10"/>
  <c r="O4385" i="10"/>
  <c r="N4385" i="10"/>
  <c r="M4385" i="10"/>
  <c r="K4374" i="10"/>
  <c r="I4374" i="10"/>
  <c r="I4313" i="10"/>
  <c r="K4313" i="10"/>
  <c r="M4308" i="10"/>
  <c r="N4308" i="10"/>
  <c r="O4308" i="10"/>
  <c r="I4303" i="10"/>
  <c r="K4303" i="10"/>
  <c r="M4364" i="10"/>
  <c r="N4364" i="10"/>
  <c r="I4356" i="10"/>
  <c r="K4356" i="10"/>
  <c r="M4349" i="10"/>
  <c r="N4349" i="10"/>
  <c r="O4349" i="10"/>
  <c r="I4346" i="10"/>
  <c r="K4323" i="10"/>
  <c r="I4323" i="10"/>
  <c r="K4290" i="10"/>
  <c r="I4290" i="10"/>
  <c r="N4315" i="10"/>
  <c r="O4315" i="10"/>
  <c r="M4315" i="10"/>
  <c r="K4307" i="10"/>
  <c r="I4307" i="10"/>
  <c r="I4245" i="10"/>
  <c r="K4245" i="10"/>
  <c r="K4331" i="10"/>
  <c r="I4331" i="10"/>
  <c r="K4322" i="10"/>
  <c r="I4322" i="10"/>
  <c r="I4306" i="10"/>
  <c r="K4306" i="10"/>
  <c r="I4283" i="10"/>
  <c r="K4283" i="10"/>
  <c r="M4267" i="10"/>
  <c r="N4267" i="10"/>
  <c r="O4267" i="10"/>
  <c r="I4264" i="10"/>
  <c r="K4264" i="10"/>
  <c r="I4624" i="10"/>
  <c r="I4558" i="10"/>
  <c r="I4547" i="10"/>
  <c r="I4531" i="10"/>
  <c r="I4496" i="10"/>
  <c r="I4464" i="10"/>
  <c r="N4460" i="10"/>
  <c r="O4460" i="10"/>
  <c r="M4455" i="10"/>
  <c r="O4455" i="10"/>
  <c r="M4451" i="10"/>
  <c r="O4451" i="10"/>
  <c r="I4440" i="10"/>
  <c r="K4440" i="10"/>
  <c r="I4427" i="10"/>
  <c r="K4427" i="10"/>
  <c r="N4419" i="10"/>
  <c r="M4419" i="10"/>
  <c r="O4419" i="10"/>
  <c r="I4410" i="10"/>
  <c r="K4410" i="10"/>
  <c r="O4397" i="10"/>
  <c r="M4397" i="10"/>
  <c r="N4397" i="10"/>
  <c r="M4373" i="10"/>
  <c r="O4373" i="10"/>
  <c r="N4373" i="10"/>
  <c r="I4339" i="10"/>
  <c r="K4339" i="10"/>
  <c r="I4321" i="10"/>
  <c r="K4321" i="10"/>
  <c r="I4317" i="10"/>
  <c r="K4317" i="10"/>
  <c r="O4297" i="10"/>
  <c r="M4297" i="10"/>
  <c r="N4297" i="10"/>
  <c r="K4250" i="10"/>
  <c r="I4250" i="10"/>
  <c r="K4266" i="10"/>
  <c r="I4266" i="10"/>
  <c r="M4251" i="10"/>
  <c r="N4251" i="10"/>
  <c r="O4251" i="10"/>
  <c r="I4243" i="10"/>
  <c r="K4243" i="10"/>
  <c r="N4224" i="10"/>
  <c r="O4224" i="10"/>
  <c r="N4363" i="10"/>
  <c r="O4363" i="10"/>
  <c r="M4332" i="10"/>
  <c r="N4332" i="10"/>
  <c r="O4332" i="10"/>
  <c r="M4296" i="10"/>
  <c r="N4296" i="10"/>
  <c r="M4288" i="10"/>
  <c r="N4288" i="10"/>
  <c r="O4288" i="10"/>
  <c r="M4275" i="10"/>
  <c r="N4275" i="10"/>
  <c r="I4342" i="10"/>
  <c r="I4337" i="10"/>
  <c r="K4337" i="10"/>
  <c r="I4332" i="10"/>
  <c r="M4328" i="10"/>
  <c r="N4328" i="10"/>
  <c r="I4300" i="10"/>
  <c r="K4300" i="10"/>
  <c r="I4282" i="10"/>
  <c r="M4260" i="10"/>
  <c r="O4260" i="10"/>
  <c r="N4260" i="10"/>
  <c r="I4483" i="10"/>
  <c r="I4467" i="10"/>
  <c r="M4445" i="10"/>
  <c r="N4443" i="10"/>
  <c r="I4432" i="10"/>
  <c r="I4415" i="10"/>
  <c r="K4415" i="10"/>
  <c r="I4413" i="10"/>
  <c r="K4413" i="10"/>
  <c r="M4401" i="10"/>
  <c r="N4395" i="10"/>
  <c r="M4395" i="10"/>
  <c r="I4392" i="10"/>
  <c r="N4387" i="10"/>
  <c r="O4387" i="10"/>
  <c r="M4357" i="10"/>
  <c r="O4357" i="10"/>
  <c r="N4347" i="10"/>
  <c r="O4347" i="10"/>
  <c r="M4329" i="10"/>
  <c r="O4329" i="10"/>
  <c r="N4320" i="10"/>
  <c r="O4280" i="10"/>
  <c r="N4280" i="10"/>
  <c r="N4248" i="10"/>
  <c r="O4248" i="10"/>
  <c r="M4248" i="10"/>
  <c r="M4417" i="10"/>
  <c r="N4417" i="10"/>
  <c r="M4388" i="10"/>
  <c r="O4388" i="10"/>
  <c r="N4388" i="10"/>
  <c r="I4371" i="10"/>
  <c r="K4371" i="10"/>
  <c r="O4361" i="10"/>
  <c r="M4348" i="10"/>
  <c r="N4348" i="10"/>
  <c r="N4345" i="10"/>
  <c r="M4325" i="10"/>
  <c r="N4325" i="10"/>
  <c r="O4325" i="10"/>
  <c r="N4292" i="10"/>
  <c r="M4292" i="10"/>
  <c r="O4281" i="10"/>
  <c r="N4281" i="10"/>
  <c r="M4281" i="10"/>
  <c r="I4445" i="10"/>
  <c r="I4443" i="10"/>
  <c r="I4417" i="10"/>
  <c r="I4388" i="10"/>
  <c r="I4378" i="10"/>
  <c r="M4372" i="10"/>
  <c r="N4372" i="10"/>
  <c r="K4358" i="10"/>
  <c r="I4358" i="10"/>
  <c r="K4354" i="10"/>
  <c r="I4354" i="10"/>
  <c r="I4348" i="10"/>
  <c r="M4345" i="10"/>
  <c r="I4330" i="10"/>
  <c r="I4325" i="10"/>
  <c r="O4305" i="10"/>
  <c r="M4305" i="10"/>
  <c r="N4305" i="10"/>
  <c r="M4299" i="10"/>
  <c r="O4296" i="10"/>
  <c r="I4292" i="10"/>
  <c r="I4287" i="10"/>
  <c r="K4287" i="10"/>
  <c r="N4284" i="10"/>
  <c r="O4284" i="10"/>
  <c r="M4284" i="10"/>
  <c r="O4275" i="10"/>
  <c r="I4268" i="10"/>
  <c r="K4268" i="10"/>
  <c r="I4246" i="10"/>
  <c r="M4244" i="10"/>
  <c r="N4244" i="10"/>
  <c r="O4244" i="10"/>
  <c r="M4291" i="10"/>
  <c r="N4291" i="10"/>
  <c r="M4259" i="10"/>
  <c r="N4259" i="10"/>
  <c r="O4259" i="10"/>
  <c r="M4247" i="10"/>
  <c r="O4247" i="10"/>
  <c r="N4247" i="10"/>
  <c r="N4355" i="10"/>
  <c r="O4355" i="10"/>
  <c r="I4352" i="10"/>
  <c r="M4316" i="10"/>
  <c r="N4316" i="10"/>
  <c r="I4291" i="10"/>
  <c r="K4277" i="10"/>
  <c r="I4277" i="10"/>
  <c r="N4273" i="10"/>
  <c r="N4263" i="10"/>
  <c r="O4263" i="10"/>
  <c r="M4252" i="10"/>
  <c r="N4252" i="10"/>
  <c r="O4252" i="10"/>
  <c r="M4220" i="10"/>
  <c r="O4220" i="10"/>
  <c r="O4195" i="10"/>
  <c r="M4195" i="10"/>
  <c r="N4195" i="10"/>
  <c r="M4212" i="10"/>
  <c r="O4212" i="10"/>
  <c r="N4212" i="10"/>
  <c r="K4175" i="10"/>
  <c r="I4175" i="10"/>
  <c r="K4279" i="10"/>
  <c r="K4269" i="10"/>
  <c r="I4269" i="10"/>
  <c r="O4265" i="10"/>
  <c r="M4265" i="10"/>
  <c r="O4257" i="10"/>
  <c r="M4257" i="10"/>
  <c r="N4257" i="10"/>
  <c r="N4253" i="10"/>
  <c r="O4253" i="10"/>
  <c r="M4253" i="10"/>
  <c r="N4240" i="10"/>
  <c r="M4240" i="10"/>
  <c r="O4240" i="10"/>
  <c r="K4231" i="10"/>
  <c r="I4231" i="10"/>
  <c r="I4579" i="10"/>
  <c r="I4515" i="10"/>
  <c r="I4451" i="10"/>
  <c r="M4396" i="10"/>
  <c r="O4396" i="10"/>
  <c r="I4379" i="10"/>
  <c r="I4357" i="10"/>
  <c r="I4336" i="10"/>
  <c r="M4324" i="10"/>
  <c r="N4324" i="10"/>
  <c r="K4289" i="10"/>
  <c r="I4289" i="10"/>
  <c r="N4285" i="10"/>
  <c r="O4285" i="10"/>
  <c r="K4261" i="10"/>
  <c r="I4261" i="10"/>
  <c r="I4257" i="10"/>
  <c r="I4253" i="10"/>
  <c r="I4240" i="10"/>
  <c r="M4216" i="10"/>
  <c r="N4216" i="10"/>
  <c r="O4216" i="10"/>
  <c r="I4237" i="10"/>
  <c r="K4237" i="10"/>
  <c r="I4229" i="10"/>
  <c r="K4229" i="10"/>
  <c r="K4201" i="10"/>
  <c r="I4201" i="10"/>
  <c r="K4198" i="10"/>
  <c r="N4180" i="10"/>
  <c r="O4180" i="10"/>
  <c r="M4180" i="10"/>
  <c r="N4304" i="10"/>
  <c r="O4304" i="10"/>
  <c r="I4275" i="10"/>
  <c r="M4256" i="10"/>
  <c r="N4256" i="10"/>
  <c r="I4203" i="10"/>
  <c r="M4183" i="10"/>
  <c r="N4183" i="10"/>
  <c r="O4183" i="10"/>
  <c r="K4205" i="10"/>
  <c r="K4191" i="10"/>
  <c r="I4191" i="10"/>
  <c r="I4173" i="10"/>
  <c r="K4173" i="10"/>
  <c r="O4221" i="10"/>
  <c r="M4221" i="10"/>
  <c r="M4197" i="10"/>
  <c r="O4197" i="10"/>
  <c r="N4197" i="10"/>
  <c r="I4213" i="10"/>
  <c r="K4213" i="10"/>
  <c r="M4200" i="10"/>
  <c r="N4200" i="10"/>
  <c r="O4200" i="10"/>
  <c r="K4158" i="10"/>
  <c r="I4158" i="10"/>
  <c r="M4149" i="10"/>
  <c r="N4149" i="10"/>
  <c r="O4149" i="10"/>
  <c r="M4143" i="10"/>
  <c r="N4143" i="10"/>
  <c r="O4143" i="10"/>
  <c r="M4125" i="10"/>
  <c r="N4125" i="10"/>
  <c r="O4125" i="10"/>
  <c r="M4165" i="10"/>
  <c r="N4165" i="10"/>
  <c r="O4165" i="10"/>
  <c r="M4120" i="10"/>
  <c r="N4120" i="10"/>
  <c r="O4120" i="10"/>
  <c r="M4171" i="10"/>
  <c r="K4150" i="10"/>
  <c r="I4400" i="10"/>
  <c r="I4368" i="10"/>
  <c r="I4273" i="10"/>
  <c r="I4271" i="10"/>
  <c r="K4271" i="10"/>
  <c r="N4196" i="10"/>
  <c r="O4196" i="10"/>
  <c r="M4196" i="10"/>
  <c r="K4190" i="10"/>
  <c r="I4190" i="10"/>
  <c r="M4157" i="10"/>
  <c r="N4157" i="10"/>
  <c r="O4157" i="10"/>
  <c r="O4139" i="10"/>
  <c r="M4139" i="10"/>
  <c r="N4139" i="10"/>
  <c r="I4211" i="10"/>
  <c r="M4207" i="10"/>
  <c r="N4207" i="10"/>
  <c r="O4207" i="10"/>
  <c r="N4188" i="10"/>
  <c r="O4188" i="10"/>
  <c r="M4188" i="10"/>
  <c r="K4126" i="10"/>
  <c r="I4126" i="10"/>
  <c r="M4249" i="10"/>
  <c r="O4249" i="10"/>
  <c r="M4232" i="10"/>
  <c r="N4232" i="10"/>
  <c r="M4209" i="10"/>
  <c r="N4209" i="10"/>
  <c r="O4131" i="10"/>
  <c r="M4131" i="10"/>
  <c r="N4131" i="10"/>
  <c r="M4117" i="10"/>
  <c r="N4117" i="10"/>
  <c r="O4117" i="10"/>
  <c r="I4295" i="10"/>
  <c r="M4241" i="10"/>
  <c r="N4241" i="10"/>
  <c r="O4241" i="10"/>
  <c r="I4232" i="10"/>
  <c r="N4228" i="10"/>
  <c r="O4228" i="10"/>
  <c r="I4227" i="10"/>
  <c r="I4209" i="10"/>
  <c r="M4189" i="10"/>
  <c r="N4189" i="10"/>
  <c r="O4189" i="10"/>
  <c r="N4163" i="10"/>
  <c r="N4140" i="10"/>
  <c r="O4140" i="10"/>
  <c r="M4140" i="10"/>
  <c r="N4148" i="10"/>
  <c r="O4148" i="10"/>
  <c r="M4148" i="10"/>
  <c r="M4141" i="10"/>
  <c r="N4141" i="10"/>
  <c r="O4141" i="10"/>
  <c r="K4135" i="10"/>
  <c r="I4135" i="10"/>
  <c r="I4118" i="10"/>
  <c r="M4225" i="10"/>
  <c r="O4225" i="10"/>
  <c r="K4217" i="10"/>
  <c r="I4217" i="10"/>
  <c r="O4187" i="10"/>
  <c r="N4187" i="10"/>
  <c r="K4167" i="10"/>
  <c r="I4167" i="10"/>
  <c r="I4133" i="10"/>
  <c r="K4133" i="10"/>
  <c r="I4121" i="10"/>
  <c r="M4223" i="10"/>
  <c r="N4223" i="10"/>
  <c r="O4223" i="10"/>
  <c r="M4199" i="10"/>
  <c r="N4199" i="10"/>
  <c r="O4199" i="10"/>
  <c r="M4181" i="10"/>
  <c r="N4181" i="10"/>
  <c r="M4159" i="10"/>
  <c r="N4159" i="10"/>
  <c r="O4159" i="10"/>
  <c r="I4199" i="10"/>
  <c r="I4193" i="10"/>
  <c r="N4156" i="10"/>
  <c r="O4156" i="10"/>
  <c r="M4151" i="10"/>
  <c r="N4151" i="10"/>
  <c r="O4151" i="10"/>
  <c r="I4129" i="10"/>
  <c r="N4123" i="10"/>
  <c r="O4132" i="10"/>
  <c r="M4127" i="10"/>
  <c r="N4127" i="10"/>
  <c r="O4127" i="10"/>
  <c r="M4119" i="10"/>
  <c r="N4119" i="10"/>
  <c r="O4119" i="10"/>
  <c r="I4127" i="10"/>
  <c r="N4124" i="10"/>
  <c r="O4124" i="10"/>
  <c r="I4119" i="10"/>
  <c r="N4116" i="10"/>
  <c r="O4116" i="10"/>
  <c r="K4235" i="10"/>
  <c r="K4227" i="10"/>
  <c r="K4219" i="10"/>
  <c r="K4211" i="10"/>
  <c r="K4203" i="10"/>
  <c r="N4192" i="10"/>
  <c r="N4184" i="10"/>
  <c r="K4179" i="10"/>
  <c r="N4168" i="10"/>
  <c r="N4160" i="10"/>
  <c r="N4152" i="10"/>
  <c r="N4144" i="10"/>
  <c r="N4136" i="10"/>
  <c r="N4128" i="10"/>
  <c r="K4115" i="10"/>
  <c r="K4193" i="10"/>
  <c r="K4185" i="10"/>
  <c r="K4177" i="10"/>
  <c r="K4169" i="10"/>
  <c r="K4161" i="10"/>
  <c r="K4153" i="10"/>
  <c r="K4145" i="10"/>
  <c r="K4137" i="10"/>
  <c r="K4129" i="10"/>
  <c r="K4121" i="10"/>
  <c r="K4114" i="10"/>
  <c r="M4360" i="10" l="1"/>
  <c r="O4492" i="10"/>
  <c r="M5316" i="10"/>
  <c r="M5813" i="10"/>
  <c r="N6020" i="10"/>
  <c r="M4548" i="10"/>
  <c r="O4239" i="10"/>
  <c r="M4239" i="10"/>
  <c r="M4784" i="10"/>
  <c r="M5203" i="10"/>
  <c r="N5269" i="10"/>
  <c r="O5899" i="10"/>
  <c r="N5932" i="10"/>
  <c r="O5499" i="10"/>
  <c r="M5424" i="10"/>
  <c r="O5727" i="10"/>
  <c r="O6496" i="10"/>
  <c r="N6743" i="10"/>
  <c r="N4132" i="10"/>
  <c r="N4784" i="10"/>
  <c r="O5580" i="10"/>
  <c r="N5899" i="10"/>
  <c r="N5499" i="10"/>
  <c r="M5727" i="10"/>
  <c r="M6323" i="10"/>
  <c r="N6496" i="10"/>
  <c r="O4996" i="10"/>
  <c r="N5203" i="10"/>
  <c r="O5208" i="10"/>
  <c r="O4215" i="10"/>
  <c r="M5580" i="10"/>
  <c r="O5428" i="10"/>
  <c r="N5723" i="10"/>
  <c r="O6759" i="10"/>
  <c r="M6580" i="10"/>
  <c r="M4996" i="10"/>
  <c r="O5932" i="10"/>
  <c r="O6743" i="10"/>
  <c r="N4215" i="10"/>
  <c r="N4492" i="10"/>
  <c r="O4947" i="10"/>
  <c r="O5317" i="10"/>
  <c r="N6159" i="10"/>
  <c r="M5723" i="10"/>
  <c r="N6759" i="10"/>
  <c r="O6033" i="10"/>
  <c r="M5317" i="10"/>
  <c r="O4299" i="10"/>
  <c r="N4360" i="10"/>
  <c r="N5256" i="10"/>
  <c r="O5812" i="10"/>
  <c r="N6033" i="10"/>
  <c r="M6343" i="10"/>
  <c r="O6405" i="10"/>
  <c r="N6597" i="10"/>
  <c r="N5379" i="10"/>
  <c r="M6541" i="10"/>
  <c r="O6343" i="10"/>
  <c r="O6541" i="10"/>
  <c r="O6468" i="10"/>
  <c r="N4204" i="10"/>
  <c r="O6384" i="10"/>
  <c r="N6468" i="10"/>
  <c r="O5379" i="10"/>
  <c r="O4204" i="10"/>
  <c r="M4172" i="10"/>
  <c r="M4905" i="10"/>
  <c r="N6384" i="10"/>
  <c r="N6161" i="10"/>
  <c r="O5676" i="10"/>
  <c r="M4909" i="10"/>
  <c r="N6405" i="10"/>
  <c r="N5087" i="10"/>
  <c r="O6161" i="10"/>
  <c r="O5023" i="10"/>
  <c r="O5433" i="10"/>
  <c r="M5023" i="10"/>
  <c r="N5773" i="10"/>
  <c r="O6763" i="10"/>
  <c r="N5673" i="10"/>
  <c r="N5716" i="10"/>
  <c r="N5141" i="10"/>
  <c r="N6735" i="10"/>
  <c r="O5673" i="10"/>
  <c r="O6579" i="10"/>
  <c r="O5141" i="10"/>
  <c r="M5327" i="10"/>
  <c r="N6579" i="10"/>
  <c r="M6763" i="10"/>
  <c r="N4361" i="10"/>
  <c r="N4905" i="10"/>
  <c r="M4739" i="10"/>
  <c r="N5327" i="10"/>
  <c r="O5928" i="10"/>
  <c r="N5928" i="10"/>
  <c r="N5732" i="10"/>
  <c r="M4792" i="10"/>
  <c r="O5151" i="10"/>
  <c r="N4849" i="10"/>
  <c r="O4968" i="10"/>
  <c r="M5151" i="10"/>
  <c r="O4849" i="10"/>
  <c r="N4968" i="10"/>
  <c r="O5732" i="10"/>
  <c r="M5037" i="10"/>
  <c r="N4208" i="10"/>
  <c r="M4208" i="10"/>
  <c r="N5037" i="10"/>
  <c r="N4792" i="10"/>
  <c r="N4739" i="10"/>
  <c r="O5716" i="10"/>
  <c r="M4340" i="10"/>
  <c r="O4847" i="10"/>
  <c r="N5117" i="10"/>
  <c r="N5437" i="10"/>
  <c r="O5781" i="10"/>
  <c r="N4847" i="10"/>
  <c r="N4667" i="10"/>
  <c r="M5117" i="10"/>
  <c r="M5437" i="10"/>
  <c r="N5781" i="10"/>
  <c r="O5907" i="10"/>
  <c r="O4667" i="10"/>
  <c r="N5907" i="10"/>
  <c r="N4340" i="10"/>
  <c r="N5433" i="10"/>
  <c r="N4992" i="10"/>
  <c r="O4992" i="10"/>
  <c r="M4992" i="10"/>
  <c r="M5079" i="10"/>
  <c r="O5079" i="10"/>
  <c r="M6016" i="10"/>
  <c r="O6016" i="10"/>
  <c r="M6092" i="10"/>
  <c r="N6092" i="10"/>
  <c r="M6779" i="10"/>
  <c r="O6779" i="10"/>
  <c r="N6779" i="10"/>
  <c r="O6561" i="10"/>
  <c r="N6044" i="10"/>
  <c r="N4732" i="10"/>
  <c r="M4732" i="10"/>
  <c r="O4732" i="10"/>
  <c r="M5595" i="10"/>
  <c r="N5595" i="10"/>
  <c r="O5595" i="10"/>
  <c r="O6095" i="10"/>
  <c r="N6095" i="10"/>
  <c r="M6095" i="10"/>
  <c r="O4172" i="10"/>
  <c r="N6561" i="10"/>
  <c r="N5028" i="10"/>
  <c r="O5028" i="10"/>
  <c r="M5028" i="10"/>
  <c r="M5523" i="10"/>
  <c r="N5523" i="10"/>
  <c r="N6096" i="10"/>
  <c r="O6096" i="10"/>
  <c r="M6096" i="10"/>
  <c r="N6172" i="10"/>
  <c r="O6172" i="10"/>
  <c r="O4909" i="10"/>
  <c r="M5457" i="10"/>
  <c r="O6165" i="10"/>
  <c r="M4585" i="10"/>
  <c r="N4585" i="10"/>
  <c r="O4585" i="10"/>
  <c r="M6097" i="10"/>
  <c r="O6097" i="10"/>
  <c r="N6097" i="10"/>
  <c r="N4164" i="10"/>
  <c r="M4825" i="10"/>
  <c r="O5457" i="10"/>
  <c r="O5489" i="10"/>
  <c r="M6165" i="10"/>
  <c r="O6092" i="10"/>
  <c r="M5047" i="10"/>
  <c r="O5047" i="10"/>
  <c r="O4825" i="10"/>
  <c r="N5489" i="10"/>
  <c r="N4823" i="10"/>
  <c r="M4823" i="10"/>
  <c r="N6707" i="10"/>
  <c r="M6707" i="10"/>
  <c r="M6747" i="10"/>
  <c r="N6747" i="10"/>
  <c r="O6747" i="10"/>
  <c r="M4509" i="10"/>
  <c r="N4255" i="10"/>
  <c r="O4509" i="10"/>
  <c r="O5087" i="10"/>
  <c r="M5743" i="10"/>
  <c r="O6580" i="10"/>
  <c r="O5868" i="10"/>
  <c r="O6516" i="10"/>
  <c r="O6132" i="10"/>
  <c r="N4319" i="10"/>
  <c r="M4319" i="10"/>
  <c r="O4319" i="10"/>
  <c r="O5620" i="10"/>
  <c r="N5620" i="10"/>
  <c r="N6032" i="10"/>
  <c r="O6032" i="10"/>
  <c r="M6032" i="10"/>
  <c r="O4164" i="10"/>
  <c r="M4255" i="10"/>
  <c r="M4540" i="10"/>
  <c r="M5676" i="10"/>
  <c r="M5868" i="10"/>
  <c r="N4708" i="10"/>
  <c r="M4708" i="10"/>
  <c r="N4375" i="10"/>
  <c r="M4375" i="10"/>
  <c r="O4375" i="10"/>
  <c r="M4853" i="10"/>
  <c r="N4853" i="10"/>
  <c r="M6013" i="10"/>
  <c r="N6013" i="10"/>
  <c r="O6013" i="10"/>
  <c r="O4920" i="10"/>
  <c r="N4920" i="10"/>
  <c r="O6596" i="10"/>
  <c r="N6596" i="10"/>
  <c r="N6715" i="10"/>
  <c r="O6715" i="10"/>
  <c r="M6715" i="10"/>
  <c r="O4407" i="10"/>
  <c r="M4407" i="10"/>
  <c r="N4407" i="10"/>
  <c r="N4821" i="10"/>
  <c r="O4821" i="10"/>
  <c r="M4821" i="10"/>
  <c r="O4965" i="10"/>
  <c r="N4965" i="10"/>
  <c r="M4965" i="10"/>
  <c r="M4276" i="10"/>
  <c r="N4276" i="10"/>
  <c r="O4276" i="10"/>
  <c r="N5177" i="10"/>
  <c r="M5177" i="10"/>
  <c r="O5177" i="10"/>
  <c r="N6301" i="10"/>
  <c r="O6301" i="10"/>
  <c r="M6301" i="10"/>
  <c r="O5835" i="10"/>
  <c r="N5835" i="10"/>
  <c r="M5835" i="10"/>
  <c r="O6001" i="10"/>
  <c r="N6001" i="10"/>
  <c r="O6212" i="10"/>
  <c r="N6212" i="10"/>
  <c r="M6212" i="10"/>
  <c r="O5157" i="10"/>
  <c r="M5157" i="10"/>
  <c r="N5157" i="10"/>
  <c r="N5925" i="10"/>
  <c r="M5925" i="10"/>
  <c r="O5925" i="10"/>
  <c r="M6713" i="10"/>
  <c r="N6713" i="10"/>
  <c r="M6487" i="10"/>
  <c r="N6487" i="10"/>
  <c r="O6444" i="10"/>
  <c r="N6444" i="10"/>
  <c r="M5857" i="10"/>
  <c r="N5857" i="10"/>
  <c r="O5857" i="10"/>
  <c r="M4924" i="10"/>
  <c r="N4924" i="10"/>
  <c r="O4924" i="10"/>
  <c r="M4672" i="10"/>
  <c r="O4672" i="10"/>
  <c r="N4672" i="10"/>
  <c r="O4644" i="10"/>
  <c r="N4644" i="10"/>
  <c r="O5180" i="10"/>
  <c r="M5180" i="10"/>
  <c r="N5180" i="10"/>
  <c r="O5219" i="10"/>
  <c r="M5219" i="10"/>
  <c r="N5219" i="10"/>
  <c r="N5405" i="10"/>
  <c r="M5405" i="10"/>
  <c r="O5405" i="10"/>
  <c r="N6248" i="10"/>
  <c r="M6248" i="10"/>
  <c r="N5691" i="10"/>
  <c r="M5691" i="10"/>
  <c r="N6268" i="10"/>
  <c r="O6268" i="10"/>
  <c r="M6268" i="10"/>
  <c r="M4919" i="10"/>
  <c r="N4919" i="10"/>
  <c r="O4919" i="10"/>
  <c r="M6635" i="10"/>
  <c r="N6635" i="10"/>
  <c r="M6249" i="10"/>
  <c r="N6249" i="10"/>
  <c r="O6249" i="10"/>
  <c r="M6293" i="10"/>
  <c r="N6293" i="10"/>
  <c r="O6293" i="10"/>
  <c r="N6571" i="10"/>
  <c r="O6571" i="10"/>
  <c r="M6571" i="10"/>
  <c r="N6484" i="10"/>
  <c r="O6484" i="10"/>
  <c r="M6484" i="10"/>
  <c r="O6573" i="10"/>
  <c r="M6573" i="10"/>
  <c r="N6573" i="10"/>
  <c r="M6591" i="10"/>
  <c r="N6591" i="10"/>
  <c r="O6591" i="10"/>
  <c r="M4411" i="10"/>
  <c r="N4411" i="10"/>
  <c r="O4411" i="10"/>
  <c r="O4925" i="10"/>
  <c r="M4925" i="10"/>
  <c r="N4925" i="10"/>
  <c r="M4272" i="10"/>
  <c r="N4272" i="10"/>
  <c r="O4272" i="10"/>
  <c r="M4365" i="10"/>
  <c r="N4365" i="10"/>
  <c r="O4365" i="10"/>
  <c r="O4673" i="10"/>
  <c r="N4673" i="10"/>
  <c r="M4673" i="10"/>
  <c r="M4312" i="10"/>
  <c r="O4312" i="10"/>
  <c r="N4312" i="10"/>
  <c r="M5152" i="10"/>
  <c r="O5152" i="10"/>
  <c r="N5152" i="10"/>
  <c r="M5076" i="10"/>
  <c r="O5076" i="10"/>
  <c r="N5076" i="10"/>
  <c r="N5637" i="10"/>
  <c r="M5637" i="10"/>
  <c r="O5637" i="10"/>
  <c r="M5891" i="10"/>
  <c r="N5891" i="10"/>
  <c r="O5891" i="10"/>
  <c r="N6531" i="10"/>
  <c r="O6531" i="10"/>
  <c r="M6531" i="10"/>
  <c r="M6655" i="10"/>
  <c r="N6655" i="10"/>
  <c r="O6655" i="10"/>
  <c r="M4176" i="10"/>
  <c r="O4176" i="10"/>
  <c r="N4521" i="10"/>
  <c r="O4521" i="10"/>
  <c r="M4521" i="10"/>
  <c r="N4401" i="10"/>
  <c r="O4401" i="10"/>
  <c r="N5168" i="10"/>
  <c r="O5168" i="10"/>
  <c r="M5168" i="10"/>
  <c r="M6749" i="10"/>
  <c r="N6749" i="10"/>
  <c r="O6749" i="10"/>
  <c r="M6592" i="10"/>
  <c r="N6592" i="10"/>
  <c r="O6592" i="10"/>
  <c r="O6308" i="10"/>
  <c r="N6308" i="10"/>
  <c r="M6308" i="10"/>
  <c r="M5971" i="10"/>
  <c r="N5971" i="10"/>
  <c r="O5971" i="10"/>
  <c r="M4601" i="10"/>
  <c r="N4601" i="10"/>
  <c r="O4601" i="10"/>
  <c r="N4900" i="10"/>
  <c r="O4900" i="10"/>
  <c r="M4900" i="10"/>
  <c r="O5005" i="10"/>
  <c r="N5005" i="10"/>
  <c r="M5005" i="10"/>
  <c r="M4599" i="10"/>
  <c r="N4599" i="10"/>
  <c r="O4599" i="10"/>
  <c r="M5801" i="10"/>
  <c r="N5801" i="10"/>
  <c r="O5801" i="10"/>
  <c r="O5308" i="10"/>
  <c r="M5308" i="10"/>
  <c r="N5308" i="10"/>
  <c r="N6331" i="10"/>
  <c r="O6331" i="10"/>
  <c r="M6331" i="10"/>
  <c r="O6525" i="10"/>
  <c r="N6525" i="10"/>
  <c r="M6525" i="10"/>
  <c r="O6724" i="10"/>
  <c r="M6724" i="10"/>
  <c r="N6724" i="10"/>
  <c r="O6788" i="10"/>
  <c r="M6788" i="10"/>
  <c r="N6788" i="10"/>
  <c r="O6421" i="10"/>
  <c r="M6421" i="10"/>
  <c r="O6461" i="10"/>
  <c r="M6461" i="10"/>
  <c r="N6461" i="10"/>
  <c r="M6659" i="10"/>
  <c r="N6659" i="10"/>
  <c r="O6659" i="10"/>
  <c r="N6443" i="10"/>
  <c r="M6443" i="10"/>
  <c r="O6443" i="10"/>
  <c r="N4787" i="10"/>
  <c r="M4787" i="10"/>
  <c r="O4787" i="10"/>
  <c r="M4867" i="10"/>
  <c r="N4867" i="10"/>
  <c r="O4867" i="10"/>
  <c r="O5140" i="10"/>
  <c r="M5140" i="10"/>
  <c r="N5140" i="10"/>
  <c r="M5693" i="10"/>
  <c r="N5693" i="10"/>
  <c r="O5693" i="10"/>
  <c r="M5876" i="10"/>
  <c r="O5876" i="10"/>
  <c r="O6149" i="10"/>
  <c r="M6149" i="10"/>
  <c r="N6149" i="10"/>
  <c r="O5893" i="10"/>
  <c r="N5893" i="10"/>
  <c r="M5893" i="10"/>
  <c r="O5145" i="10"/>
  <c r="N5145" i="10"/>
  <c r="M5145" i="10"/>
  <c r="M5345" i="10"/>
  <c r="N5345" i="10"/>
  <c r="O5345" i="10"/>
  <c r="N5541" i="10"/>
  <c r="M5541" i="10"/>
  <c r="O5541" i="10"/>
  <c r="N6144" i="10"/>
  <c r="M6144" i="10"/>
  <c r="O6144" i="10"/>
  <c r="M6755" i="10"/>
  <c r="N6755" i="10"/>
  <c r="O6755" i="10"/>
  <c r="M6777" i="10"/>
  <c r="N6777" i="10"/>
  <c r="M4311" i="10"/>
  <c r="O4311" i="10"/>
  <c r="N4311" i="10"/>
  <c r="O4557" i="10"/>
  <c r="M4557" i="10"/>
  <c r="N4557" i="10"/>
  <c r="M4675" i="10"/>
  <c r="N4675" i="10"/>
  <c r="O4675" i="10"/>
  <c r="M5007" i="10"/>
  <c r="N5007" i="10"/>
  <c r="O5007" i="10"/>
  <c r="O4412" i="10"/>
  <c r="M4412" i="10"/>
  <c r="N4412" i="10"/>
  <c r="M5172" i="10"/>
  <c r="O5172" i="10"/>
  <c r="N5172" i="10"/>
  <c r="N6285" i="10"/>
  <c r="O6285" i="10"/>
  <c r="M6285" i="10"/>
  <c r="O5859" i="10"/>
  <c r="N5859" i="10"/>
  <c r="M5859" i="10"/>
  <c r="O5164" i="10"/>
  <c r="N5164" i="10"/>
  <c r="M5164" i="10"/>
  <c r="O6295" i="10"/>
  <c r="M6295" i="10"/>
  <c r="M6347" i="10"/>
  <c r="O6347" i="10"/>
  <c r="N6347" i="10"/>
  <c r="O6549" i="10"/>
  <c r="M6549" i="10"/>
  <c r="N6549" i="10"/>
  <c r="O6613" i="10"/>
  <c r="N6613" i="10"/>
  <c r="N6680" i="10"/>
  <c r="M6680" i="10"/>
  <c r="O6680" i="10"/>
  <c r="O6572" i="10"/>
  <c r="M6572" i="10"/>
  <c r="N6572" i="10"/>
  <c r="M6756" i="10"/>
  <c r="N6756" i="10"/>
  <c r="O6756" i="10"/>
  <c r="O6467" i="10"/>
  <c r="M6467" i="10"/>
  <c r="N6467" i="10"/>
  <c r="M4676" i="10"/>
  <c r="N4676" i="10"/>
  <c r="O4676" i="10"/>
  <c r="M5008" i="10"/>
  <c r="O5008" i="10"/>
  <c r="N5008" i="10"/>
  <c r="N4964" i="10"/>
  <c r="O4964" i="10"/>
  <c r="M4964" i="10"/>
  <c r="N4839" i="10"/>
  <c r="M4839" i="10"/>
  <c r="O4839" i="10"/>
  <c r="M5020" i="10"/>
  <c r="N5020" i="10"/>
  <c r="O5020" i="10"/>
  <c r="M5341" i="10"/>
  <c r="N5341" i="10"/>
  <c r="O5341" i="10"/>
  <c r="N5537" i="10"/>
  <c r="M5537" i="10"/>
  <c r="M5908" i="10"/>
  <c r="N5908" i="10"/>
  <c r="O5908" i="10"/>
  <c r="M4916" i="10"/>
  <c r="N4916" i="10"/>
  <c r="O4916" i="10"/>
  <c r="M5464" i="10"/>
  <c r="O5464" i="10"/>
  <c r="N5464" i="10"/>
  <c r="N6188" i="10"/>
  <c r="M6188" i="10"/>
  <c r="O6188" i="10"/>
  <c r="O6485" i="10"/>
  <c r="M6485" i="10"/>
  <c r="M6361" i="10"/>
  <c r="N6361" i="10"/>
  <c r="O6361" i="10"/>
  <c r="N6552" i="10"/>
  <c r="M6552" i="10"/>
  <c r="N6504" i="10"/>
  <c r="O6504" i="10"/>
  <c r="M6504" i="10"/>
  <c r="M6289" i="10"/>
  <c r="N6289" i="10"/>
  <c r="O6289" i="10"/>
  <c r="M6420" i="10"/>
  <c r="N6420" i="10"/>
  <c r="O6420" i="10"/>
  <c r="M6503" i="10"/>
  <c r="N6503" i="10"/>
  <c r="O6503" i="10"/>
  <c r="M4167" i="10"/>
  <c r="N4167" i="10"/>
  <c r="O4167" i="10"/>
  <c r="M4279" i="10"/>
  <c r="O4279" i="10"/>
  <c r="N4279" i="10"/>
  <c r="M4333" i="10"/>
  <c r="O4333" i="10"/>
  <c r="N4333" i="10"/>
  <c r="M4161" i="10"/>
  <c r="N4161" i="10"/>
  <c r="O4161" i="10"/>
  <c r="M4203" i="10"/>
  <c r="O4203" i="10"/>
  <c r="N4203" i="10"/>
  <c r="M4287" i="10"/>
  <c r="N4287" i="10"/>
  <c r="O4287" i="10"/>
  <c r="M4177" i="10"/>
  <c r="N4177" i="10"/>
  <c r="O4177" i="10"/>
  <c r="O4227" i="10"/>
  <c r="N4227" i="10"/>
  <c r="M4227" i="10"/>
  <c r="M4217" i="10"/>
  <c r="N4217" i="10"/>
  <c r="O4217" i="10"/>
  <c r="O4271" i="10"/>
  <c r="M4271" i="10"/>
  <c r="N4271" i="10"/>
  <c r="M4268" i="10"/>
  <c r="O4268" i="10"/>
  <c r="N4268" i="10"/>
  <c r="O4415" i="10"/>
  <c r="M4415" i="10"/>
  <c r="N4415" i="10"/>
  <c r="N4337" i="10"/>
  <c r="O4337" i="10"/>
  <c r="M4337" i="10"/>
  <c r="M4264" i="10"/>
  <c r="N4264" i="10"/>
  <c r="O4264" i="10"/>
  <c r="N4555" i="10"/>
  <c r="M4555" i="10"/>
  <c r="O4555" i="10"/>
  <c r="O4493" i="10"/>
  <c r="N4493" i="10"/>
  <c r="M4493" i="10"/>
  <c r="M4529" i="10"/>
  <c r="N4529" i="10"/>
  <c r="O4529" i="10"/>
  <c r="M4553" i="10"/>
  <c r="O4553" i="10"/>
  <c r="N4553" i="10"/>
  <c r="O4376" i="10"/>
  <c r="M4376" i="10"/>
  <c r="N4376" i="10"/>
  <c r="N4504" i="10"/>
  <c r="O4504" i="10"/>
  <c r="M4504" i="10"/>
  <c r="M4575" i="10"/>
  <c r="O4575" i="10"/>
  <c r="N4575" i="10"/>
  <c r="M4380" i="10"/>
  <c r="O4380" i="10"/>
  <c r="N4380" i="10"/>
  <c r="O4767" i="10"/>
  <c r="M4767" i="10"/>
  <c r="N4767" i="10"/>
  <c r="N4595" i="10"/>
  <c r="M4595" i="10"/>
  <c r="O4595" i="10"/>
  <c r="N4568" i="10"/>
  <c r="M4568" i="10"/>
  <c r="O4568" i="10"/>
  <c r="N4793" i="10"/>
  <c r="M4793" i="10"/>
  <c r="O4793" i="10"/>
  <c r="M4733" i="10"/>
  <c r="N4733" i="10"/>
  <c r="O4733" i="10"/>
  <c r="N4781" i="10"/>
  <c r="O4781" i="10"/>
  <c r="M4781" i="10"/>
  <c r="M4717" i="10"/>
  <c r="O4717" i="10"/>
  <c r="N4717" i="10"/>
  <c r="M4655" i="10"/>
  <c r="O4655" i="10"/>
  <c r="N4655" i="10"/>
  <c r="N4648" i="10"/>
  <c r="M4648" i="10"/>
  <c r="O4648" i="10"/>
  <c r="M4888" i="10"/>
  <c r="N4888" i="10"/>
  <c r="O4888" i="10"/>
  <c r="M5271" i="10"/>
  <c r="N5271" i="10"/>
  <c r="O5271" i="10"/>
  <c r="M5095" i="10"/>
  <c r="N5095" i="10"/>
  <c r="O5095" i="10"/>
  <c r="M4967" i="10"/>
  <c r="N4967" i="10"/>
  <c r="O4967" i="10"/>
  <c r="O5080" i="10"/>
  <c r="M5080" i="10"/>
  <c r="N5080" i="10"/>
  <c r="M5096" i="10"/>
  <c r="N5096" i="10"/>
  <c r="O5096" i="10"/>
  <c r="O5237" i="10"/>
  <c r="M5237" i="10"/>
  <c r="N5237" i="10"/>
  <c r="O5492" i="10"/>
  <c r="N5492" i="10"/>
  <c r="M5492" i="10"/>
  <c r="O5441" i="10"/>
  <c r="M5441" i="10"/>
  <c r="N5441" i="10"/>
  <c r="N5511" i="10"/>
  <c r="M5511" i="10"/>
  <c r="O5511" i="10"/>
  <c r="M5512" i="10"/>
  <c r="O5512" i="10"/>
  <c r="N5512" i="10"/>
  <c r="M6181" i="10"/>
  <c r="N6181" i="10"/>
  <c r="O6181" i="10"/>
  <c r="N4300" i="10"/>
  <c r="O4300" i="10"/>
  <c r="M4300" i="10"/>
  <c r="M4135" i="10"/>
  <c r="N4135" i="10"/>
  <c r="O4135" i="10"/>
  <c r="M4175" i="10"/>
  <c r="N4175" i="10"/>
  <c r="O4175" i="10"/>
  <c r="M4219" i="10"/>
  <c r="N4219" i="10"/>
  <c r="O4219" i="10"/>
  <c r="M4121" i="10"/>
  <c r="N4121" i="10"/>
  <c r="O4121" i="10"/>
  <c r="M4185" i="10"/>
  <c r="N4185" i="10"/>
  <c r="O4185" i="10"/>
  <c r="M4173" i="10"/>
  <c r="N4173" i="10"/>
  <c r="O4173" i="10"/>
  <c r="M4129" i="10"/>
  <c r="O4129" i="10"/>
  <c r="N4129" i="10"/>
  <c r="M4193" i="10"/>
  <c r="O4193" i="10"/>
  <c r="N4193" i="10"/>
  <c r="M4235" i="10"/>
  <c r="N4235" i="10"/>
  <c r="O4235" i="10"/>
  <c r="O4213" i="10"/>
  <c r="M4213" i="10"/>
  <c r="N4213" i="10"/>
  <c r="M4201" i="10"/>
  <c r="O4201" i="10"/>
  <c r="N4201" i="10"/>
  <c r="O4261" i="10"/>
  <c r="M4261" i="10"/>
  <c r="N4261" i="10"/>
  <c r="N4331" i="10"/>
  <c r="O4331" i="10"/>
  <c r="M4331" i="10"/>
  <c r="M4409" i="10"/>
  <c r="N4409" i="10"/>
  <c r="O4409" i="10"/>
  <c r="N4403" i="10"/>
  <c r="M4403" i="10"/>
  <c r="O4403" i="10"/>
  <c r="M4679" i="10"/>
  <c r="O4679" i="10"/>
  <c r="N4679" i="10"/>
  <c r="M4431" i="10"/>
  <c r="O4431" i="10"/>
  <c r="N4431" i="10"/>
  <c r="M4405" i="10"/>
  <c r="O4405" i="10"/>
  <c r="N4405" i="10"/>
  <c r="O4481" i="10"/>
  <c r="N4481" i="10"/>
  <c r="M4481" i="10"/>
  <c r="M4559" i="10"/>
  <c r="N4559" i="10"/>
  <c r="O4559" i="10"/>
  <c r="M4527" i="10"/>
  <c r="N4527" i="10"/>
  <c r="O4527" i="10"/>
  <c r="M4760" i="10"/>
  <c r="O4760" i="10"/>
  <c r="N4760" i="10"/>
  <c r="N4619" i="10"/>
  <c r="M4619" i="10"/>
  <c r="O4619" i="10"/>
  <c r="N4765" i="10"/>
  <c r="M4765" i="10"/>
  <c r="O4765" i="10"/>
  <c r="M4832" i="10"/>
  <c r="O4832" i="10"/>
  <c r="N4832" i="10"/>
  <c r="N4661" i="10"/>
  <c r="M4661" i="10"/>
  <c r="O4661" i="10"/>
  <c r="N4685" i="10"/>
  <c r="M4685" i="10"/>
  <c r="O4685" i="10"/>
  <c r="N4749" i="10"/>
  <c r="O4749" i="10"/>
  <c r="M4749" i="10"/>
  <c r="M4880" i="10"/>
  <c r="O4880" i="10"/>
  <c r="N4880" i="10"/>
  <c r="N4988" i="10"/>
  <c r="M4988" i="10"/>
  <c r="O4988" i="10"/>
  <c r="M4741" i="10"/>
  <c r="N4741" i="10"/>
  <c r="O4741" i="10"/>
  <c r="N5281" i="10"/>
  <c r="O5281" i="10"/>
  <c r="M5281" i="10"/>
  <c r="O4681" i="10"/>
  <c r="N4681" i="10"/>
  <c r="M4681" i="10"/>
  <c r="O4973" i="10"/>
  <c r="M4973" i="10"/>
  <c r="N4973" i="10"/>
  <c r="O5036" i="10"/>
  <c r="M5036" i="10"/>
  <c r="N5036" i="10"/>
  <c r="M5193" i="10"/>
  <c r="N5193" i="10"/>
  <c r="O5193" i="10"/>
  <c r="O5221" i="10"/>
  <c r="N5221" i="10"/>
  <c r="M5221" i="10"/>
  <c r="O5636" i="10"/>
  <c r="N5636" i="10"/>
  <c r="M5636" i="10"/>
  <c r="M5319" i="10"/>
  <c r="O5319" i="10"/>
  <c r="N5319" i="10"/>
  <c r="M6099" i="10"/>
  <c r="N6099" i="10"/>
  <c r="O6099" i="10"/>
  <c r="N6355" i="10"/>
  <c r="O6355" i="10"/>
  <c r="M6355" i="10"/>
  <c r="N5687" i="10"/>
  <c r="O5687" i="10"/>
  <c r="M5687" i="10"/>
  <c r="O4245" i="10"/>
  <c r="M4245" i="10"/>
  <c r="N4245" i="10"/>
  <c r="O4461" i="10"/>
  <c r="M4461" i="10"/>
  <c r="N4461" i="10"/>
  <c r="M4604" i="10"/>
  <c r="N4604" i="10"/>
  <c r="O4604" i="10"/>
  <c r="O4477" i="10"/>
  <c r="M4477" i="10"/>
  <c r="N4477" i="10"/>
  <c r="O4421" i="10"/>
  <c r="M4421" i="10"/>
  <c r="N4421" i="10"/>
  <c r="M4593" i="10"/>
  <c r="N4593" i="10"/>
  <c r="O4593" i="10"/>
  <c r="N4636" i="10"/>
  <c r="M4636" i="10"/>
  <c r="O4636" i="10"/>
  <c r="N4725" i="10"/>
  <c r="M4725" i="10"/>
  <c r="O4725" i="10"/>
  <c r="M4751" i="10"/>
  <c r="O4751" i="10"/>
  <c r="N4751" i="10"/>
  <c r="O4744" i="10"/>
  <c r="M4744" i="10"/>
  <c r="N4744" i="10"/>
  <c r="M4696" i="10"/>
  <c r="N4696" i="10"/>
  <c r="O4696" i="10"/>
  <c r="N4720" i="10"/>
  <c r="O4720" i="10"/>
  <c r="M4720" i="10"/>
  <c r="N4621" i="10"/>
  <c r="M4621" i="10"/>
  <c r="O4621" i="10"/>
  <c r="N4945" i="10"/>
  <c r="M4945" i="10"/>
  <c r="O4945" i="10"/>
  <c r="O4729" i="10"/>
  <c r="N4729" i="10"/>
  <c r="M4729" i="10"/>
  <c r="N4789" i="10"/>
  <c r="O4789" i="10"/>
  <c r="M4789" i="10"/>
  <c r="N4764" i="10"/>
  <c r="M4764" i="10"/>
  <c r="O4764" i="10"/>
  <c r="M4816" i="10"/>
  <c r="N4816" i="10"/>
  <c r="O4816" i="10"/>
  <c r="O4893" i="10"/>
  <c r="N4893" i="10"/>
  <c r="M4893" i="10"/>
  <c r="M4969" i="10"/>
  <c r="N4969" i="10"/>
  <c r="O4969" i="10"/>
  <c r="N5169" i="10"/>
  <c r="M5169" i="10"/>
  <c r="O5169" i="10"/>
  <c r="M5416" i="10"/>
  <c r="N5416" i="10"/>
  <c r="O5416" i="10"/>
  <c r="N5735" i="10"/>
  <c r="M5735" i="10"/>
  <c r="O5735" i="10"/>
  <c r="N6015" i="10"/>
  <c r="M6015" i="10"/>
  <c r="O6015" i="10"/>
  <c r="M4145" i="10"/>
  <c r="O4145" i="10"/>
  <c r="N4145" i="10"/>
  <c r="M4528" i="10"/>
  <c r="N4528" i="10"/>
  <c r="O4528" i="10"/>
  <c r="M4495" i="10"/>
  <c r="N4495" i="10"/>
  <c r="O4495" i="10"/>
  <c r="M4571" i="10"/>
  <c r="O4571" i="10"/>
  <c r="N4571" i="10"/>
  <c r="M4652" i="10"/>
  <c r="O4652" i="10"/>
  <c r="N4652" i="10"/>
  <c r="O4537" i="10"/>
  <c r="N4537" i="10"/>
  <c r="M4537" i="10"/>
  <c r="O4735" i="10"/>
  <c r="N4735" i="10"/>
  <c r="M4735" i="10"/>
  <c r="M4868" i="10"/>
  <c r="O4868" i="10"/>
  <c r="N4868" i="10"/>
  <c r="O4545" i="10"/>
  <c r="N4545" i="10"/>
  <c r="M4545" i="10"/>
  <c r="M4812" i="10"/>
  <c r="O4812" i="10"/>
  <c r="N4812" i="10"/>
  <c r="O4704" i="10"/>
  <c r="N4704" i="10"/>
  <c r="M4704" i="10"/>
  <c r="M4755" i="10"/>
  <c r="O4755" i="10"/>
  <c r="N4755" i="10"/>
  <c r="M4833" i="10"/>
  <c r="N4833" i="10"/>
  <c r="O4833" i="10"/>
  <c r="O4647" i="10"/>
  <c r="M4647" i="10"/>
  <c r="N4647" i="10"/>
  <c r="M4844" i="10"/>
  <c r="O4844" i="10"/>
  <c r="N4844" i="10"/>
  <c r="N5052" i="10"/>
  <c r="M5052" i="10"/>
  <c r="O5052" i="10"/>
  <c r="M5299" i="10"/>
  <c r="N5299" i="10"/>
  <c r="O5299" i="10"/>
  <c r="N4908" i="10"/>
  <c r="O4908" i="10"/>
  <c r="M4908" i="10"/>
  <c r="O4769" i="10"/>
  <c r="M4769" i="10"/>
  <c r="N4769" i="10"/>
  <c r="O5011" i="10"/>
  <c r="M5011" i="10"/>
  <c r="N5011" i="10"/>
  <c r="N5040" i="10"/>
  <c r="O5040" i="10"/>
  <c r="M5040" i="10"/>
  <c r="M5065" i="10"/>
  <c r="O5065" i="10"/>
  <c r="N5065" i="10"/>
  <c r="O5225" i="10"/>
  <c r="N5225" i="10"/>
  <c r="M5225" i="10"/>
  <c r="M5153" i="10"/>
  <c r="N5153" i="10"/>
  <c r="O5153" i="10"/>
  <c r="N5265" i="10"/>
  <c r="O5265" i="10"/>
  <c r="M5265" i="10"/>
  <c r="O5289" i="10"/>
  <c r="M5289" i="10"/>
  <c r="N5289" i="10"/>
  <c r="O5165" i="10"/>
  <c r="N5165" i="10"/>
  <c r="M5165" i="10"/>
  <c r="O5325" i="10"/>
  <c r="M5325" i="10"/>
  <c r="N5325" i="10"/>
  <c r="N5449" i="10"/>
  <c r="M5449" i="10"/>
  <c r="O5449" i="10"/>
  <c r="M5097" i="10"/>
  <c r="N5097" i="10"/>
  <c r="O5097" i="10"/>
  <c r="O5232" i="10"/>
  <c r="N5232" i="10"/>
  <c r="M5232" i="10"/>
  <c r="M5305" i="10"/>
  <c r="N5305" i="10"/>
  <c r="O5305" i="10"/>
  <c r="O5012" i="10"/>
  <c r="M5012" i="10"/>
  <c r="N5012" i="10"/>
  <c r="N5185" i="10"/>
  <c r="O5185" i="10"/>
  <c r="M5185" i="10"/>
  <c r="O5224" i="10"/>
  <c r="N5224" i="10"/>
  <c r="M5224" i="10"/>
  <c r="M5336" i="10"/>
  <c r="N5336" i="10"/>
  <c r="O5336" i="10"/>
  <c r="N5469" i="10"/>
  <c r="M5469" i="10"/>
  <c r="O5469" i="10"/>
  <c r="O5380" i="10"/>
  <c r="N5380" i="10"/>
  <c r="M5380" i="10"/>
  <c r="M4269" i="10"/>
  <c r="O4269" i="10"/>
  <c r="N4269" i="10"/>
  <c r="N4277" i="10"/>
  <c r="M4277" i="10"/>
  <c r="O4277" i="10"/>
  <c r="N4491" i="10"/>
  <c r="M4491" i="10"/>
  <c r="O4491" i="10"/>
  <c r="O4433" i="10"/>
  <c r="N4433" i="10"/>
  <c r="M4433" i="10"/>
  <c r="N4563" i="10"/>
  <c r="M4563" i="10"/>
  <c r="O4563" i="10"/>
  <c r="M4508" i="10"/>
  <c r="N4508" i="10"/>
  <c r="O4508" i="10"/>
  <c r="M4153" i="10"/>
  <c r="N4153" i="10"/>
  <c r="O4153" i="10"/>
  <c r="O4205" i="10"/>
  <c r="M4205" i="10"/>
  <c r="N4205" i="10"/>
  <c r="M4231" i="10"/>
  <c r="N4231" i="10"/>
  <c r="O4231" i="10"/>
  <c r="M4321" i="10"/>
  <c r="O4321" i="10"/>
  <c r="N4321" i="10"/>
  <c r="M4427" i="10"/>
  <c r="N4427" i="10"/>
  <c r="O4427" i="10"/>
  <c r="N4408" i="10"/>
  <c r="M4408" i="10"/>
  <c r="O4408" i="10"/>
  <c r="M4479" i="10"/>
  <c r="N4479" i="10"/>
  <c r="O4479" i="10"/>
  <c r="O4497" i="10"/>
  <c r="M4497" i="10"/>
  <c r="N4497" i="10"/>
  <c r="O4489" i="10"/>
  <c r="N4489" i="10"/>
  <c r="M4489" i="10"/>
  <c r="N4625" i="10"/>
  <c r="O4625" i="10"/>
  <c r="M4625" i="10"/>
  <c r="O4437" i="10"/>
  <c r="N4437" i="10"/>
  <c r="M4437" i="10"/>
  <c r="O4488" i="10"/>
  <c r="M4488" i="10"/>
  <c r="N4488" i="10"/>
  <c r="M4800" i="10"/>
  <c r="N4800" i="10"/>
  <c r="O4800" i="10"/>
  <c r="O4459" i="10"/>
  <c r="N4459" i="10"/>
  <c r="M4459" i="10"/>
  <c r="M4597" i="10"/>
  <c r="N4597" i="10"/>
  <c r="O4597" i="10"/>
  <c r="O4664" i="10"/>
  <c r="M4664" i="10"/>
  <c r="N4664" i="10"/>
  <c r="N4693" i="10"/>
  <c r="M4693" i="10"/>
  <c r="O4693" i="10"/>
  <c r="M4884" i="10"/>
  <c r="N4884" i="10"/>
  <c r="O4884" i="10"/>
  <c r="N4984" i="10"/>
  <c r="M4984" i="10"/>
  <c r="O4984" i="10"/>
  <c r="M4716" i="10"/>
  <c r="N4716" i="10"/>
  <c r="O4716" i="10"/>
  <c r="M4937" i="10"/>
  <c r="N4937" i="10"/>
  <c r="O4937" i="10"/>
  <c r="N4939" i="10"/>
  <c r="O4939" i="10"/>
  <c r="M4939" i="10"/>
  <c r="N4960" i="10"/>
  <c r="O4960" i="10"/>
  <c r="M4960" i="10"/>
  <c r="O5173" i="10"/>
  <c r="M5173" i="10"/>
  <c r="N5173" i="10"/>
  <c r="O5217" i="10"/>
  <c r="M5217" i="10"/>
  <c r="N5217" i="10"/>
  <c r="M5159" i="10"/>
  <c r="O5159" i="10"/>
  <c r="N5159" i="10"/>
  <c r="M5201" i="10"/>
  <c r="N5201" i="10"/>
  <c r="O5201" i="10"/>
  <c r="N5264" i="10"/>
  <c r="O5264" i="10"/>
  <c r="M5264" i="10"/>
  <c r="O5220" i="10"/>
  <c r="M5220" i="10"/>
  <c r="N5220" i="10"/>
  <c r="N5748" i="10"/>
  <c r="O5748" i="10"/>
  <c r="M5748" i="10"/>
  <c r="M5592" i="10"/>
  <c r="N5592" i="10"/>
  <c r="O5592" i="10"/>
  <c r="N6168" i="10"/>
  <c r="M6168" i="10"/>
  <c r="O6168" i="10"/>
  <c r="M4317" i="10"/>
  <c r="N4317" i="10"/>
  <c r="O4317" i="10"/>
  <c r="O4237" i="10"/>
  <c r="N4237" i="10"/>
  <c r="M4237" i="10"/>
  <c r="O4289" i="10"/>
  <c r="N4289" i="10"/>
  <c r="M4289" i="10"/>
  <c r="M4307" i="10"/>
  <c r="N4307" i="10"/>
  <c r="O4307" i="10"/>
  <c r="M4356" i="10"/>
  <c r="N4356" i="10"/>
  <c r="O4356" i="10"/>
  <c r="M4465" i="10"/>
  <c r="N4465" i="10"/>
  <c r="O4465" i="10"/>
  <c r="N4441" i="10"/>
  <c r="M4441" i="10"/>
  <c r="O4441" i="10"/>
  <c r="N4709" i="10"/>
  <c r="M4709" i="10"/>
  <c r="O4709" i="10"/>
  <c r="M4600" i="10"/>
  <c r="N4600" i="10"/>
  <c r="O4600" i="10"/>
  <c r="M4425" i="10"/>
  <c r="N4425" i="10"/>
  <c r="O4425" i="10"/>
  <c r="M4836" i="10"/>
  <c r="N4836" i="10"/>
  <c r="O4836" i="10"/>
  <c r="M4740" i="10"/>
  <c r="N4740" i="10"/>
  <c r="O4740" i="10"/>
  <c r="M4608" i="10"/>
  <c r="N4608" i="10"/>
  <c r="O4608" i="10"/>
  <c r="M4731" i="10"/>
  <c r="N4731" i="10"/>
  <c r="O4731" i="10"/>
  <c r="M4788" i="10"/>
  <c r="N4788" i="10"/>
  <c r="O4788" i="10"/>
  <c r="N5075" i="10"/>
  <c r="O5075" i="10"/>
  <c r="M5075" i="10"/>
  <c r="M5155" i="10"/>
  <c r="N5155" i="10"/>
  <c r="O5155" i="10"/>
  <c r="M4975" i="10"/>
  <c r="N4975" i="10"/>
  <c r="O4975" i="10"/>
  <c r="O4971" i="10"/>
  <c r="M4971" i="10"/>
  <c r="N4971" i="10"/>
  <c r="M4932" i="10"/>
  <c r="N4932" i="10"/>
  <c r="O4932" i="10"/>
  <c r="N5033" i="10"/>
  <c r="O5033" i="10"/>
  <c r="M5033" i="10"/>
  <c r="O5027" i="10"/>
  <c r="M5027" i="10"/>
  <c r="N5027" i="10"/>
  <c r="M5161" i="10"/>
  <c r="N5161" i="10"/>
  <c r="O5161" i="10"/>
  <c r="M5143" i="10"/>
  <c r="O5143" i="10"/>
  <c r="N5143" i="10"/>
  <c r="N5073" i="10"/>
  <c r="M5073" i="10"/>
  <c r="O5073" i="10"/>
  <c r="O5100" i="10"/>
  <c r="N5100" i="10"/>
  <c r="M5100" i="10"/>
  <c r="N5447" i="10"/>
  <c r="M5447" i="10"/>
  <c r="O5447" i="10"/>
  <c r="M5163" i="10"/>
  <c r="O5163" i="10"/>
  <c r="N5163" i="10"/>
  <c r="M5356" i="10"/>
  <c r="O5356" i="10"/>
  <c r="N5356" i="10"/>
  <c r="O6363" i="10"/>
  <c r="M6363" i="10"/>
  <c r="N6363" i="10"/>
  <c r="M5572" i="10"/>
  <c r="N5572" i="10"/>
  <c r="O5572" i="10"/>
  <c r="O5709" i="10"/>
  <c r="M5709" i="10"/>
  <c r="N5709" i="10"/>
  <c r="M5700" i="10"/>
  <c r="N5700" i="10"/>
  <c r="O5700" i="10"/>
  <c r="M4137" i="10"/>
  <c r="N4137" i="10"/>
  <c r="O4137" i="10"/>
  <c r="O4115" i="10"/>
  <c r="N4115" i="10"/>
  <c r="M4115" i="10"/>
  <c r="O4179" i="10"/>
  <c r="M4179" i="10"/>
  <c r="N4179" i="10"/>
  <c r="M4191" i="10"/>
  <c r="N4191" i="10"/>
  <c r="O4191" i="10"/>
  <c r="M4169" i="10"/>
  <c r="O4169" i="10"/>
  <c r="N4169" i="10"/>
  <c r="M4211" i="10"/>
  <c r="N4211" i="10"/>
  <c r="O4211" i="10"/>
  <c r="M4133" i="10"/>
  <c r="N4133" i="10"/>
  <c r="O4133" i="10"/>
  <c r="M4413" i="10"/>
  <c r="N4413" i="10"/>
  <c r="O4413" i="10"/>
  <c r="N4243" i="10"/>
  <c r="O4243" i="10"/>
  <c r="M4243" i="10"/>
  <c r="N4339" i="10"/>
  <c r="O4339" i="10"/>
  <c r="M4339" i="10"/>
  <c r="N4440" i="10"/>
  <c r="M4440" i="10"/>
  <c r="O4440" i="10"/>
  <c r="M4283" i="10"/>
  <c r="O4283" i="10"/>
  <c r="N4283" i="10"/>
  <c r="N4323" i="10"/>
  <c r="O4323" i="10"/>
  <c r="M4323" i="10"/>
  <c r="N4576" i="10"/>
  <c r="O4576" i="10"/>
  <c r="M4576" i="10"/>
  <c r="M4341" i="10"/>
  <c r="N4341" i="10"/>
  <c r="O4341" i="10"/>
  <c r="O4429" i="10"/>
  <c r="M4429" i="10"/>
  <c r="N4429" i="10"/>
  <c r="M4511" i="10"/>
  <c r="N4511" i="10"/>
  <c r="O4511" i="10"/>
  <c r="O4501" i="10"/>
  <c r="N4501" i="10"/>
  <c r="M4501" i="10"/>
  <c r="O4384" i="10"/>
  <c r="M4384" i="10"/>
  <c r="N4384" i="10"/>
  <c r="N4456" i="10"/>
  <c r="M4456" i="10"/>
  <c r="O4456" i="10"/>
  <c r="M4463" i="10"/>
  <c r="N4463" i="10"/>
  <c r="O4463" i="10"/>
  <c r="M4677" i="10"/>
  <c r="O4677" i="10"/>
  <c r="N4677" i="10"/>
  <c r="N4871" i="10"/>
  <c r="M4871" i="10"/>
  <c r="O4871" i="10"/>
  <c r="M4584" i="10"/>
  <c r="N4584" i="10"/>
  <c r="O4584" i="10"/>
  <c r="O4649" i="10"/>
  <c r="M4649" i="10"/>
  <c r="N4649" i="10"/>
  <c r="N5057" i="10"/>
  <c r="M5057" i="10"/>
  <c r="O5057" i="10"/>
  <c r="O5764" i="10"/>
  <c r="M5764" i="10"/>
  <c r="N5764" i="10"/>
  <c r="O5176" i="10"/>
  <c r="M5176" i="10"/>
  <c r="N5176" i="10"/>
  <c r="N4972" i="10"/>
  <c r="O4972" i="10"/>
  <c r="M4972" i="10"/>
  <c r="N5025" i="10"/>
  <c r="O5025" i="10"/>
  <c r="M5025" i="10"/>
  <c r="N5091" i="10"/>
  <c r="O5091" i="10"/>
  <c r="M5091" i="10"/>
  <c r="M5307" i="10"/>
  <c r="O5307" i="10"/>
  <c r="N5307" i="10"/>
  <c r="O4229" i="10"/>
  <c r="N4229" i="10"/>
  <c r="M4229" i="10"/>
  <c r="O4303" i="10"/>
  <c r="M4303" i="10"/>
  <c r="N4303" i="10"/>
  <c r="N4371" i="10"/>
  <c r="O4371" i="10"/>
  <c r="M4371" i="10"/>
  <c r="M4313" i="10"/>
  <c r="N4313" i="10"/>
  <c r="O4313" i="10"/>
  <c r="O4473" i="10"/>
  <c r="M4473" i="10"/>
  <c r="N4473" i="10"/>
  <c r="N4532" i="10"/>
  <c r="M4532" i="10"/>
  <c r="O4532" i="10"/>
  <c r="O4468" i="10"/>
  <c r="M4468" i="10"/>
  <c r="N4468" i="10"/>
  <c r="M4695" i="10"/>
  <c r="N4695" i="10"/>
  <c r="O4695" i="10"/>
  <c r="M4543" i="10"/>
  <c r="O4543" i="10"/>
  <c r="N4543" i="10"/>
  <c r="M4687" i="10"/>
  <c r="N4687" i="10"/>
  <c r="O4687" i="10"/>
  <c r="N4605" i="10"/>
  <c r="M4605" i="10"/>
  <c r="O4605" i="10"/>
  <c r="M4824" i="10"/>
  <c r="N4824" i="10"/>
  <c r="O4824" i="10"/>
  <c r="M5137" i="10"/>
  <c r="N5137" i="10"/>
  <c r="O5137" i="10"/>
  <c r="M4752" i="10"/>
  <c r="N4752" i="10"/>
  <c r="O4752" i="10"/>
  <c r="N4931" i="10"/>
  <c r="O4931" i="10"/>
  <c r="M4931" i="10"/>
  <c r="N4887" i="10"/>
  <c r="M4887" i="10"/>
  <c r="O4887" i="10"/>
  <c r="M4912" i="10"/>
  <c r="N4912" i="10"/>
  <c r="O4912" i="10"/>
  <c r="M4913" i="10"/>
  <c r="N4913" i="10"/>
  <c r="O4913" i="10"/>
  <c r="M4903" i="10"/>
  <c r="N4903" i="10"/>
  <c r="O4903" i="10"/>
  <c r="M4977" i="10"/>
  <c r="N4977" i="10"/>
  <c r="O4977" i="10"/>
  <c r="O5029" i="10"/>
  <c r="M5029" i="10"/>
  <c r="N5029" i="10"/>
  <c r="N5032" i="10"/>
  <c r="M5032" i="10"/>
  <c r="O5032" i="10"/>
  <c r="M5064" i="10"/>
  <c r="N5064" i="10"/>
  <c r="O5064" i="10"/>
  <c r="O5149" i="10"/>
  <c r="M5149" i="10"/>
  <c r="N5149" i="10"/>
  <c r="M5111" i="10"/>
  <c r="N5111" i="10"/>
  <c r="O5111" i="10"/>
  <c r="O5261" i="10"/>
  <c r="N5261" i="10"/>
  <c r="M5261" i="10"/>
  <c r="M5892" i="10"/>
  <c r="N5892" i="10"/>
  <c r="O5892" i="10"/>
  <c r="N6059" i="10"/>
  <c r="O6059" i="10"/>
  <c r="M6059" i="10"/>
  <c r="N5836" i="10"/>
  <c r="M5836" i="10"/>
  <c r="O5836" i="10"/>
  <c r="M5576" i="10"/>
  <c r="O5576" i="10"/>
  <c r="N5576" i="10"/>
  <c r="N5815" i="10"/>
  <c r="M5815" i="10"/>
  <c r="O5815" i="10"/>
  <c r="M5231" i="10"/>
  <c r="N5231" i="10"/>
  <c r="O5231" i="10"/>
  <c r="N5083" i="10"/>
  <c r="O5083" i="10"/>
  <c r="M5083" i="10"/>
  <c r="M5235" i="10"/>
  <c r="O5235" i="10"/>
  <c r="N5235" i="10"/>
  <c r="M5031" i="10"/>
  <c r="N5031" i="10"/>
  <c r="O5031" i="10"/>
  <c r="M5139" i="10"/>
  <c r="O5139" i="10"/>
  <c r="N5139" i="10"/>
  <c r="M5120" i="10"/>
  <c r="N5120" i="10"/>
  <c r="O5120" i="10"/>
  <c r="N5436" i="10"/>
  <c r="O5436" i="10"/>
  <c r="M5436" i="10"/>
  <c r="N5500" i="10"/>
  <c r="M5500" i="10"/>
  <c r="O5500" i="10"/>
  <c r="N5628" i="10"/>
  <c r="M5628" i="10"/>
  <c r="O5628" i="10"/>
  <c r="N5343" i="10"/>
  <c r="O5343" i="10"/>
  <c r="M5343" i="10"/>
  <c r="N5861" i="10"/>
  <c r="M5861" i="10"/>
  <c r="O5861" i="10"/>
  <c r="O6229" i="10"/>
  <c r="M6229" i="10"/>
  <c r="N6229" i="10"/>
  <c r="N5663" i="10"/>
  <c r="M5663" i="10"/>
  <c r="O5663" i="10"/>
  <c r="O5516" i="10"/>
  <c r="M5516" i="10"/>
  <c r="N5516" i="10"/>
  <c r="N5388" i="10"/>
  <c r="O5388" i="10"/>
  <c r="M5388" i="10"/>
  <c r="O5581" i="10"/>
  <c r="M5581" i="10"/>
  <c r="N5581" i="10"/>
  <c r="M6017" i="10"/>
  <c r="N6017" i="10"/>
  <c r="O6017" i="10"/>
  <c r="N6309" i="10"/>
  <c r="O6309" i="10"/>
  <c r="M6309" i="10"/>
  <c r="M6004" i="10"/>
  <c r="N6004" i="10"/>
  <c r="O6004" i="10"/>
  <c r="O6143" i="10"/>
  <c r="N6143" i="10"/>
  <c r="M6143" i="10"/>
  <c r="N6280" i="10"/>
  <c r="M6280" i="10"/>
  <c r="O6280" i="10"/>
  <c r="M6624" i="10"/>
  <c r="O6624" i="10"/>
  <c r="N6624" i="10"/>
  <c r="M6687" i="10"/>
  <c r="N6687" i="10"/>
  <c r="O6687" i="10"/>
  <c r="M5665" i="10"/>
  <c r="O5665" i="10"/>
  <c r="N5665" i="10"/>
  <c r="N5783" i="10"/>
  <c r="O5783" i="10"/>
  <c r="M5783" i="10"/>
  <c r="N5989" i="10"/>
  <c r="M5989" i="10"/>
  <c r="O5989" i="10"/>
  <c r="M5885" i="10"/>
  <c r="N5885" i="10"/>
  <c r="O5885" i="10"/>
  <c r="N6184" i="10"/>
  <c r="M6184" i="10"/>
  <c r="O6184" i="10"/>
  <c r="O6489" i="10"/>
  <c r="M6489" i="10"/>
  <c r="N6489" i="10"/>
  <c r="M6540" i="10"/>
  <c r="N6540" i="10"/>
  <c r="O6540" i="10"/>
  <c r="O6657" i="10"/>
  <c r="M6657" i="10"/>
  <c r="N6657" i="10"/>
  <c r="N6703" i="10"/>
  <c r="O6703" i="10"/>
  <c r="M6703" i="10"/>
  <c r="M6133" i="10"/>
  <c r="N6133" i="10"/>
  <c r="O6133" i="10"/>
  <c r="M6435" i="10"/>
  <c r="N6435" i="10"/>
  <c r="O6435" i="10"/>
  <c r="N5839" i="10"/>
  <c r="O5839" i="10"/>
  <c r="M5839" i="10"/>
  <c r="M5976" i="10"/>
  <c r="N5976" i="10"/>
  <c r="O5976" i="10"/>
  <c r="M6163" i="10"/>
  <c r="N6163" i="10"/>
  <c r="O6163" i="10"/>
  <c r="O6303" i="10"/>
  <c r="M6303" i="10"/>
  <c r="N6303" i="10"/>
  <c r="O6661" i="10"/>
  <c r="N6661" i="10"/>
  <c r="M6661" i="10"/>
  <c r="O6383" i="10"/>
  <c r="N6383" i="10"/>
  <c r="M6383" i="10"/>
  <c r="M6523" i="10"/>
  <c r="N6523" i="10"/>
  <c r="O6523" i="10"/>
  <c r="N5797" i="10"/>
  <c r="M5797" i="10"/>
  <c r="O5797" i="10"/>
  <c r="O6235" i="10"/>
  <c r="N6235" i="10"/>
  <c r="M6235" i="10"/>
  <c r="N6392" i="10"/>
  <c r="M6392" i="10"/>
  <c r="O6392" i="10"/>
  <c r="N5631" i="10"/>
  <c r="M5631" i="10"/>
  <c r="O5631" i="10"/>
  <c r="O6271" i="10"/>
  <c r="M6271" i="10"/>
  <c r="N6271" i="10"/>
  <c r="M6663" i="10"/>
  <c r="O6663" i="10"/>
  <c r="N6663" i="10"/>
  <c r="M5793" i="10"/>
  <c r="N5793" i="10"/>
  <c r="O5793" i="10"/>
  <c r="M6472" i="10"/>
  <c r="N6472" i="10"/>
  <c r="O6472" i="10"/>
  <c r="M6667" i="10"/>
  <c r="N6667" i="10"/>
  <c r="O6667" i="10"/>
  <c r="M6801" i="10"/>
  <c r="N6801" i="10"/>
  <c r="O6801" i="10"/>
  <c r="M6499" i="10"/>
  <c r="N6499" i="10"/>
  <c r="O6499" i="10"/>
  <c r="N5884" i="10"/>
  <c r="M5884" i="10"/>
  <c r="O5884" i="10"/>
  <c r="M6029" i="10"/>
  <c r="O6029" i="10"/>
  <c r="N6029" i="10"/>
  <c r="O5668" i="10"/>
  <c r="M5668" i="10"/>
  <c r="N5668" i="10"/>
  <c r="N6109" i="10"/>
  <c r="M6109" i="10"/>
  <c r="O6109" i="10"/>
  <c r="M5856" i="10"/>
  <c r="O5856" i="10"/>
  <c r="N5856" i="10"/>
  <c r="N5463" i="10"/>
  <c r="M5463" i="10"/>
  <c r="O5463" i="10"/>
  <c r="M5528" i="10"/>
  <c r="O5528" i="10"/>
  <c r="N5528" i="10"/>
  <c r="M5784" i="10"/>
  <c r="N5784" i="10"/>
  <c r="O5784" i="10"/>
  <c r="O5453" i="10"/>
  <c r="M5453" i="10"/>
  <c r="N5453" i="10"/>
  <c r="N5756" i="10"/>
  <c r="M5756" i="10"/>
  <c r="O5756" i="10"/>
  <c r="O6151" i="10"/>
  <c r="M6151" i="10"/>
  <c r="N6151" i="10"/>
  <c r="N6173" i="10"/>
  <c r="M6173" i="10"/>
  <c r="O6173" i="10"/>
  <c r="N6176" i="10"/>
  <c r="M6176" i="10"/>
  <c r="O6176" i="10"/>
  <c r="M6389" i="10"/>
  <c r="O6389" i="10"/>
  <c r="N6389" i="10"/>
  <c r="N6427" i="10"/>
  <c r="O6427" i="10"/>
  <c r="M6427" i="10"/>
  <c r="M6563" i="10"/>
  <c r="N6563" i="10"/>
  <c r="O6563" i="10"/>
  <c r="M6709" i="10"/>
  <c r="N6709" i="10"/>
  <c r="O6709" i="10"/>
  <c r="M5524" i="10"/>
  <c r="N5524" i="10"/>
  <c r="O5524" i="10"/>
  <c r="M5768" i="10"/>
  <c r="N5768" i="10"/>
  <c r="O5768" i="10"/>
  <c r="N6088" i="10"/>
  <c r="M6088" i="10"/>
  <c r="O6088" i="10"/>
  <c r="M6475" i="10"/>
  <c r="N6475" i="10"/>
  <c r="O6475" i="10"/>
  <c r="M6737" i="10"/>
  <c r="N6737" i="10"/>
  <c r="O6737" i="10"/>
  <c r="M5664" i="10"/>
  <c r="N5664" i="10"/>
  <c r="O5664" i="10"/>
  <c r="O5988" i="10"/>
  <c r="M5988" i="10"/>
  <c r="N5988" i="10"/>
  <c r="N6195" i="10"/>
  <c r="M6195" i="10"/>
  <c r="O6195" i="10"/>
  <c r="M5684" i="10"/>
  <c r="N5684" i="10"/>
  <c r="O5684" i="10"/>
  <c r="O5633" i="10"/>
  <c r="M5633" i="10"/>
  <c r="N5633" i="10"/>
  <c r="M5848" i="10"/>
  <c r="O5848" i="10"/>
  <c r="N5848" i="10"/>
  <c r="M5972" i="10"/>
  <c r="N5972" i="10"/>
  <c r="O5972" i="10"/>
  <c r="N5420" i="10"/>
  <c r="O5420" i="10"/>
  <c r="M5420" i="10"/>
  <c r="N5621" i="10"/>
  <c r="M5621" i="10"/>
  <c r="O5621" i="10"/>
  <c r="N5943" i="10"/>
  <c r="M5943" i="10"/>
  <c r="O5943" i="10"/>
  <c r="O5677" i="10"/>
  <c r="M5677" i="10"/>
  <c r="N5677" i="10"/>
  <c r="M6712" i="10"/>
  <c r="N6712" i="10"/>
  <c r="O6712" i="10"/>
  <c r="O5597" i="10"/>
  <c r="M5597" i="10"/>
  <c r="N5597" i="10"/>
  <c r="N5695" i="10"/>
  <c r="M5695" i="10"/>
  <c r="O5695" i="10"/>
  <c r="M5752" i="10"/>
  <c r="N5752" i="10"/>
  <c r="O5752" i="10"/>
  <c r="O6021" i="10"/>
  <c r="N6021" i="10"/>
  <c r="M6021" i="10"/>
  <c r="M6623" i="10"/>
  <c r="N6623" i="10"/>
  <c r="O6623" i="10"/>
  <c r="M6587" i="10"/>
  <c r="N6587" i="10"/>
  <c r="O6587" i="10"/>
  <c r="N5719" i="10"/>
  <c r="M5719" i="10"/>
  <c r="O5719" i="10"/>
  <c r="O5901" i="10"/>
  <c r="M5901" i="10"/>
  <c r="N5901" i="10"/>
  <c r="M6539" i="10"/>
  <c r="N6539" i="10"/>
  <c r="O6539" i="10"/>
  <c r="O6581" i="10"/>
  <c r="M6581" i="10"/>
  <c r="N6581" i="10"/>
  <c r="M6741" i="10"/>
  <c r="N6741" i="10"/>
  <c r="O6741" i="10"/>
  <c r="O6117" i="10"/>
  <c r="M6117" i="10"/>
  <c r="N6117" i="10"/>
  <c r="M6373" i="10"/>
  <c r="N6373" i="10"/>
  <c r="O6373" i="10"/>
  <c r="O5497" i="10"/>
  <c r="N5497" i="10"/>
  <c r="M5497" i="10"/>
  <c r="M5568" i="10"/>
  <c r="N5568" i="10"/>
  <c r="O5568" i="10"/>
  <c r="M5740" i="10"/>
  <c r="N5740" i="10"/>
  <c r="O5740" i="10"/>
  <c r="N6376" i="10"/>
  <c r="M6376" i="10"/>
  <c r="O6376" i="10"/>
  <c r="N5940" i="10"/>
  <c r="O5940" i="10"/>
  <c r="M5940" i="10"/>
  <c r="M6053" i="10"/>
  <c r="N6053" i="10"/>
  <c r="O6053" i="10"/>
  <c r="N6400" i="10"/>
  <c r="M6400" i="10"/>
  <c r="O6400" i="10"/>
  <c r="M5757" i="10"/>
  <c r="N5757" i="10"/>
  <c r="O5757" i="10"/>
  <c r="M5652" i="10"/>
  <c r="O5652" i="10"/>
  <c r="N5652" i="10"/>
  <c r="O5761" i="10"/>
  <c r="M5761" i="10"/>
  <c r="N5761" i="10"/>
  <c r="M5315" i="10"/>
  <c r="O5315" i="10"/>
  <c r="N5315" i="10"/>
  <c r="N5847" i="10"/>
  <c r="M5847" i="10"/>
  <c r="O5847" i="10"/>
  <c r="M5952" i="10"/>
  <c r="O5952" i="10"/>
  <c r="N5952" i="10"/>
  <c r="N6349" i="10"/>
  <c r="O6349" i="10"/>
  <c r="M6349" i="10"/>
  <c r="O5689" i="10"/>
  <c r="N5689" i="10"/>
  <c r="M5689" i="10"/>
  <c r="O6103" i="10"/>
  <c r="M6103" i="10"/>
  <c r="N6103" i="10"/>
  <c r="N6491" i="10"/>
  <c r="O6491" i="10"/>
  <c r="M6491" i="10"/>
  <c r="M6511" i="10"/>
  <c r="N6511" i="10"/>
  <c r="O6511" i="10"/>
  <c r="O6576" i="10"/>
  <c r="M6576" i="10"/>
  <c r="N6576" i="10"/>
  <c r="O6645" i="10"/>
  <c r="M6645" i="10"/>
  <c r="N6645" i="10"/>
  <c r="O6757" i="10"/>
  <c r="M6757" i="10"/>
  <c r="N6757" i="10"/>
  <c r="M6041" i="10"/>
  <c r="O6041" i="10"/>
  <c r="N6041" i="10"/>
  <c r="M5536" i="10"/>
  <c r="N5536" i="10"/>
  <c r="O5536" i="10"/>
  <c r="M6744" i="10"/>
  <c r="N6744" i="10"/>
  <c r="O6744" i="10"/>
  <c r="O6085" i="10"/>
  <c r="M6085" i="10"/>
  <c r="N6085" i="10"/>
  <c r="M4783" i="10"/>
  <c r="O4783" i="10"/>
  <c r="N4783" i="10"/>
  <c r="M4904" i="10"/>
  <c r="N4904" i="10"/>
  <c r="O4904" i="10"/>
  <c r="M4873" i="10"/>
  <c r="N4873" i="10"/>
  <c r="O4873" i="10"/>
  <c r="O5508" i="10"/>
  <c r="M5508" i="10"/>
  <c r="N5508" i="10"/>
  <c r="M4805" i="10"/>
  <c r="O4805" i="10"/>
  <c r="N4805" i="10"/>
  <c r="N4953" i="10"/>
  <c r="O4953" i="10"/>
  <c r="M4953" i="10"/>
  <c r="O4907" i="10"/>
  <c r="M4907" i="10"/>
  <c r="N4907" i="10"/>
  <c r="O5009" i="10"/>
  <c r="M5009" i="10"/>
  <c r="N5009" i="10"/>
  <c r="N5044" i="10"/>
  <c r="O5044" i="10"/>
  <c r="M5044" i="10"/>
  <c r="M5148" i="10"/>
  <c r="O5148" i="10"/>
  <c r="N5148" i="10"/>
  <c r="O5444" i="10"/>
  <c r="M5444" i="10"/>
  <c r="N5444" i="10"/>
  <c r="N5484" i="10"/>
  <c r="O5484" i="10"/>
  <c r="M5484" i="10"/>
  <c r="M5116" i="10"/>
  <c r="N5116" i="10"/>
  <c r="O5116" i="10"/>
  <c r="M5196" i="10"/>
  <c r="N5196" i="10"/>
  <c r="O5196" i="10"/>
  <c r="O5285" i="10"/>
  <c r="M5285" i="10"/>
  <c r="N5285" i="10"/>
  <c r="O5369" i="10"/>
  <c r="M5369" i="10"/>
  <c r="N5369" i="10"/>
  <c r="M5107" i="10"/>
  <c r="O5107" i="10"/>
  <c r="N5107" i="10"/>
  <c r="N5564" i="10"/>
  <c r="M5564" i="10"/>
  <c r="O5564" i="10"/>
  <c r="N5399" i="10"/>
  <c r="M5399" i="10"/>
  <c r="O5399" i="10"/>
  <c r="M5828" i="10"/>
  <c r="N5828" i="10"/>
  <c r="O5828" i="10"/>
  <c r="M5252" i="10"/>
  <c r="N5252" i="10"/>
  <c r="O5252" i="10"/>
  <c r="M5228" i="10"/>
  <c r="O5228" i="10"/>
  <c r="N5228" i="10"/>
  <c r="N5917" i="10"/>
  <c r="M5917" i="10"/>
  <c r="O5917" i="10"/>
  <c r="N5397" i="10"/>
  <c r="O5397" i="10"/>
  <c r="M5397" i="10"/>
  <c r="M5725" i="10"/>
  <c r="N5725" i="10"/>
  <c r="O5725" i="10"/>
  <c r="O6199" i="10"/>
  <c r="M6199" i="10"/>
  <c r="N6199" i="10"/>
  <c r="M6393" i="10"/>
  <c r="N6393" i="10"/>
  <c r="O6393" i="10"/>
  <c r="M5311" i="10"/>
  <c r="O5311" i="10"/>
  <c r="N5311" i="10"/>
  <c r="N5705" i="10"/>
  <c r="O5705" i="10"/>
  <c r="M5705" i="10"/>
  <c r="O6227" i="10"/>
  <c r="N6227" i="10"/>
  <c r="M6227" i="10"/>
  <c r="O5412" i="10"/>
  <c r="M5412" i="10"/>
  <c r="N5412" i="10"/>
  <c r="M5780" i="10"/>
  <c r="N5780" i="10"/>
  <c r="O5780" i="10"/>
  <c r="N5823" i="10"/>
  <c r="M5823" i="10"/>
  <c r="O5823" i="10"/>
  <c r="O6247" i="10"/>
  <c r="N6247" i="10"/>
  <c r="M6247" i="10"/>
  <c r="N6312" i="10"/>
  <c r="O6312" i="10"/>
  <c r="M6312" i="10"/>
  <c r="M6583" i="10"/>
  <c r="N6583" i="10"/>
  <c r="O6583" i="10"/>
  <c r="N6719" i="10"/>
  <c r="O6719" i="10"/>
  <c r="M6719" i="10"/>
  <c r="N6365" i="10"/>
  <c r="M6365" i="10"/>
  <c r="O6365" i="10"/>
  <c r="O5612" i="10"/>
  <c r="N5612" i="10"/>
  <c r="M5612" i="10"/>
  <c r="M6105" i="10"/>
  <c r="N6105" i="10"/>
  <c r="O6105" i="10"/>
  <c r="O6425" i="10"/>
  <c r="M6425" i="10"/>
  <c r="N6425" i="10"/>
  <c r="O6469" i="10"/>
  <c r="M6469" i="10"/>
  <c r="N6469" i="10"/>
  <c r="M6691" i="10"/>
  <c r="N6691" i="10"/>
  <c r="O6691" i="10"/>
  <c r="M6617" i="10"/>
  <c r="N6617" i="10"/>
  <c r="O6617" i="10"/>
  <c r="M6209" i="10"/>
  <c r="O6209" i="10"/>
  <c r="N6209" i="10"/>
  <c r="M6553" i="10"/>
  <c r="N6553" i="10"/>
  <c r="O6553" i="10"/>
  <c r="N5601" i="10"/>
  <c r="O5601" i="10"/>
  <c r="M5601" i="10"/>
  <c r="M5760" i="10"/>
  <c r="N5760" i="10"/>
  <c r="O5760" i="10"/>
  <c r="N6643" i="10"/>
  <c r="O6643" i="10"/>
  <c r="M6643" i="10"/>
  <c r="M5993" i="10"/>
  <c r="O5993" i="10"/>
  <c r="N5993" i="10"/>
  <c r="M6125" i="10"/>
  <c r="N6125" i="10"/>
  <c r="O6125" i="10"/>
  <c r="M6345" i="10"/>
  <c r="N6345" i="10"/>
  <c r="O6345" i="10"/>
  <c r="N6651" i="10"/>
  <c r="O6651" i="10"/>
  <c r="M6651" i="10"/>
  <c r="N5383" i="10"/>
  <c r="M5383" i="10"/>
  <c r="O5383" i="10"/>
  <c r="N5249" i="10"/>
  <c r="M5249" i="10"/>
  <c r="O5249" i="10"/>
  <c r="N5067" i="10"/>
  <c r="M5067" i="10"/>
  <c r="O5067" i="10"/>
  <c r="M5183" i="10"/>
  <c r="O5183" i="10"/>
  <c r="N5183" i="10"/>
  <c r="O5245" i="10"/>
  <c r="N5245" i="10"/>
  <c r="M5245" i="10"/>
  <c r="M5303" i="10"/>
  <c r="O5303" i="10"/>
  <c r="N5303" i="10"/>
  <c r="M5400" i="10"/>
  <c r="O5400" i="10"/>
  <c r="N5400" i="10"/>
  <c r="O5476" i="10"/>
  <c r="M5476" i="10"/>
  <c r="N5476" i="10"/>
  <c r="M5949" i="10"/>
  <c r="O5949" i="10"/>
  <c r="N5949" i="10"/>
  <c r="O5613" i="10"/>
  <c r="N5613" i="10"/>
  <c r="M5613" i="10"/>
  <c r="N6120" i="10"/>
  <c r="M6120" i="10"/>
  <c r="O6120" i="10"/>
  <c r="O6107" i="10"/>
  <c r="M6107" i="10"/>
  <c r="N6107" i="10"/>
  <c r="N5477" i="10"/>
  <c r="M5477" i="10"/>
  <c r="O5477" i="10"/>
  <c r="N5535" i="10"/>
  <c r="M5535" i="10"/>
  <c r="O5535" i="10"/>
  <c r="O5577" i="10"/>
  <c r="M5577" i="10"/>
  <c r="N5577" i="10"/>
  <c r="O5625" i="10"/>
  <c r="M5625" i="10"/>
  <c r="N5625" i="10"/>
  <c r="N5956" i="10"/>
  <c r="O5956" i="10"/>
  <c r="M5956" i="10"/>
  <c r="M6401" i="10"/>
  <c r="N6401" i="10"/>
  <c r="O6401" i="10"/>
  <c r="M5832" i="10"/>
  <c r="N5832" i="10"/>
  <c r="O5832" i="10"/>
  <c r="M5900" i="10"/>
  <c r="N5900" i="10"/>
  <c r="O5900" i="10"/>
  <c r="O6357" i="10"/>
  <c r="M6357" i="10"/>
  <c r="N6357" i="10"/>
  <c r="N5575" i="10"/>
  <c r="M5575" i="10"/>
  <c r="O5575" i="10"/>
  <c r="O6701" i="10"/>
  <c r="M6701" i="10"/>
  <c r="N6701" i="10"/>
  <c r="O6367" i="10"/>
  <c r="N6367" i="10"/>
  <c r="M6367" i="10"/>
  <c r="M5545" i="10"/>
  <c r="O5545" i="10"/>
  <c r="N5545" i="10"/>
  <c r="M6599" i="10"/>
  <c r="O6599" i="10"/>
  <c r="N6599" i="10"/>
  <c r="N6012" i="10"/>
  <c r="O6012" i="10"/>
  <c r="M6012" i="10"/>
  <c r="N5105" i="10"/>
  <c r="M5105" i="10"/>
  <c r="O5105" i="10"/>
  <c r="N5767" i="10"/>
  <c r="M5767" i="10"/>
  <c r="O5767" i="10"/>
  <c r="N5461" i="10"/>
  <c r="M5461" i="10"/>
  <c r="O5461" i="10"/>
  <c r="N6093" i="10"/>
  <c r="M6093" i="10"/>
  <c r="O6093" i="10"/>
  <c r="O6213" i="10"/>
  <c r="M6213" i="10"/>
  <c r="N6213" i="10"/>
  <c r="M6291" i="10"/>
  <c r="N6291" i="10"/>
  <c r="O6291" i="10"/>
  <c r="N5605" i="10"/>
  <c r="M5605" i="10"/>
  <c r="O5605" i="10"/>
  <c r="M5408" i="10"/>
  <c r="N5408" i="10"/>
  <c r="O5408" i="10"/>
  <c r="O5465" i="10"/>
  <c r="N5465" i="10"/>
  <c r="M5465" i="10"/>
  <c r="O5604" i="10"/>
  <c r="N5604" i="10"/>
  <c r="M5604" i="10"/>
  <c r="N5661" i="10"/>
  <c r="O5661" i="10"/>
  <c r="M5661" i="10"/>
  <c r="O5796" i="10"/>
  <c r="M5796" i="10"/>
  <c r="N5796" i="10"/>
  <c r="M5968" i="10"/>
  <c r="O5968" i="10"/>
  <c r="N5968" i="10"/>
  <c r="M5997" i="10"/>
  <c r="O5997" i="10"/>
  <c r="N5997" i="10"/>
  <c r="M6137" i="10"/>
  <c r="O6137" i="10"/>
  <c r="N6137" i="10"/>
  <c r="O6677" i="10"/>
  <c r="M6677" i="10"/>
  <c r="N6677" i="10"/>
  <c r="N6536" i="10"/>
  <c r="O6536" i="10"/>
  <c r="M6536" i="10"/>
  <c r="O6063" i="10"/>
  <c r="N6063" i="10"/>
  <c r="M6063" i="10"/>
  <c r="N6381" i="10"/>
  <c r="O6381" i="10"/>
  <c r="M6381" i="10"/>
  <c r="O6509" i="10"/>
  <c r="N6509" i="10"/>
  <c r="M6509" i="10"/>
  <c r="O6660" i="10"/>
  <c r="M6660" i="10"/>
  <c r="N6660" i="10"/>
  <c r="O6685" i="10"/>
  <c r="M6685" i="10"/>
  <c r="N6685" i="10"/>
  <c r="N6751" i="10"/>
  <c r="O6751" i="10"/>
  <c r="M6751" i="10"/>
  <c r="M5941" i="10"/>
  <c r="N5941" i="10"/>
  <c r="O5941" i="10"/>
  <c r="M6101" i="10"/>
  <c r="N6101" i="10"/>
  <c r="O6101" i="10"/>
  <c r="O6245" i="10"/>
  <c r="M6245" i="10"/>
  <c r="N6245" i="10"/>
  <c r="W82" i="10" l="1"/>
  <c r="W86" i="10"/>
  <c r="W90" i="10"/>
  <c r="W94" i="10"/>
  <c r="W98" i="10"/>
  <c r="W102" i="10"/>
  <c r="W106" i="10"/>
  <c r="W110" i="10"/>
  <c r="W114" i="10"/>
  <c r="W118" i="10"/>
  <c r="W122" i="10"/>
  <c r="W126" i="10"/>
  <c r="W130" i="10"/>
  <c r="W134" i="10"/>
  <c r="W138" i="10"/>
  <c r="W142" i="10"/>
  <c r="W146" i="10"/>
  <c r="W150" i="10"/>
  <c r="W154" i="10"/>
  <c r="W158" i="10"/>
  <c r="W162" i="10"/>
  <c r="W166" i="10"/>
  <c r="W170" i="10"/>
  <c r="W174" i="10"/>
  <c r="G82" i="10"/>
  <c r="H82" i="10"/>
  <c r="J82" i="10"/>
  <c r="I82" i="10" s="1"/>
  <c r="L82" i="10"/>
  <c r="G83" i="10"/>
  <c r="H83" i="10"/>
  <c r="J83" i="10"/>
  <c r="L83" i="10"/>
  <c r="G84" i="10"/>
  <c r="H84" i="10"/>
  <c r="J84" i="10"/>
  <c r="K84" i="10" s="1"/>
  <c r="M84" i="10" s="1"/>
  <c r="L84" i="10"/>
  <c r="Q82" i="10" s="1"/>
  <c r="G85" i="10"/>
  <c r="H85" i="10"/>
  <c r="J85" i="10"/>
  <c r="K85" i="10" s="1"/>
  <c r="L85" i="10"/>
  <c r="R82" i="10" s="1"/>
  <c r="G86" i="10"/>
  <c r="H86" i="10"/>
  <c r="J86" i="10"/>
  <c r="V86" i="10" s="1"/>
  <c r="L86" i="10"/>
  <c r="G87" i="10"/>
  <c r="H87" i="10"/>
  <c r="J87" i="10"/>
  <c r="K87" i="10" s="1"/>
  <c r="L87" i="10"/>
  <c r="G88" i="10"/>
  <c r="H88" i="10"/>
  <c r="J88" i="10"/>
  <c r="L88" i="10"/>
  <c r="Q86" i="10" s="1"/>
  <c r="G89" i="10"/>
  <c r="H89" i="10"/>
  <c r="J89" i="10"/>
  <c r="I89" i="10" s="1"/>
  <c r="L89" i="10"/>
  <c r="R86" i="10" s="1"/>
  <c r="G90" i="10"/>
  <c r="H90" i="10"/>
  <c r="J90" i="10"/>
  <c r="K90" i="10" s="1"/>
  <c r="L90" i="10"/>
  <c r="G91" i="10"/>
  <c r="H91" i="10"/>
  <c r="J91" i="10"/>
  <c r="K91" i="10" s="1"/>
  <c r="L91" i="10"/>
  <c r="G92" i="10"/>
  <c r="H92" i="10"/>
  <c r="J92" i="10"/>
  <c r="K92" i="10" s="1"/>
  <c r="M92" i="10" s="1"/>
  <c r="L92" i="10"/>
  <c r="Q90" i="10" s="1"/>
  <c r="G93" i="10"/>
  <c r="H93" i="10"/>
  <c r="J93" i="10"/>
  <c r="K93" i="10" s="1"/>
  <c r="L93" i="10"/>
  <c r="R90" i="10" s="1"/>
  <c r="G94" i="10"/>
  <c r="H94" i="10"/>
  <c r="J94" i="10"/>
  <c r="V94" i="10" s="1"/>
  <c r="L94" i="10"/>
  <c r="G95" i="10"/>
  <c r="H95" i="10"/>
  <c r="J95" i="10"/>
  <c r="K95" i="10" s="1"/>
  <c r="L95" i="10"/>
  <c r="G96" i="10"/>
  <c r="H96" i="10"/>
  <c r="J96" i="10"/>
  <c r="L96" i="10"/>
  <c r="Q94" i="10" s="1"/>
  <c r="G97" i="10"/>
  <c r="H97" i="10"/>
  <c r="J97" i="10"/>
  <c r="L97" i="10"/>
  <c r="R94" i="10" s="1"/>
  <c r="G98" i="10"/>
  <c r="H98" i="10"/>
  <c r="J98" i="10"/>
  <c r="K98" i="10" s="1"/>
  <c r="L98" i="10"/>
  <c r="G99" i="10"/>
  <c r="H99" i="10"/>
  <c r="J99" i="10"/>
  <c r="K99" i="10" s="1"/>
  <c r="N99" i="10" s="1"/>
  <c r="L99" i="10"/>
  <c r="G100" i="10"/>
  <c r="H100" i="10"/>
  <c r="J100" i="10"/>
  <c r="K100" i="10" s="1"/>
  <c r="M100" i="10" s="1"/>
  <c r="L100" i="10"/>
  <c r="Q98" i="10" s="1"/>
  <c r="G101" i="10"/>
  <c r="H101" i="10"/>
  <c r="J101" i="10"/>
  <c r="K101" i="10" s="1"/>
  <c r="L101" i="10"/>
  <c r="R98" i="10" s="1"/>
  <c r="G102" i="10"/>
  <c r="H102" i="10"/>
  <c r="J102" i="10"/>
  <c r="V102" i="10" s="1"/>
  <c r="L102" i="10"/>
  <c r="G103" i="10"/>
  <c r="H103" i="10"/>
  <c r="J103" i="10"/>
  <c r="K103" i="10" s="1"/>
  <c r="L103" i="10"/>
  <c r="G104" i="10"/>
  <c r="H104" i="10"/>
  <c r="J104" i="10"/>
  <c r="K104" i="10" s="1"/>
  <c r="L104" i="10"/>
  <c r="Q102" i="10" s="1"/>
  <c r="G105" i="10"/>
  <c r="H105" i="10"/>
  <c r="J105" i="10"/>
  <c r="L105" i="10"/>
  <c r="R102" i="10" s="1"/>
  <c r="G106" i="10"/>
  <c r="H106" i="10"/>
  <c r="J106" i="10"/>
  <c r="K106" i="10" s="1"/>
  <c r="L106" i="10"/>
  <c r="G107" i="10"/>
  <c r="H107" i="10"/>
  <c r="J107" i="10"/>
  <c r="K107" i="10" s="1"/>
  <c r="L107" i="10"/>
  <c r="G108" i="10"/>
  <c r="H108" i="10"/>
  <c r="J108" i="10"/>
  <c r="L108" i="10"/>
  <c r="Q106" i="10" s="1"/>
  <c r="G109" i="10"/>
  <c r="H109" i="10"/>
  <c r="J109" i="10"/>
  <c r="L109" i="10"/>
  <c r="R106" i="10" s="1"/>
  <c r="G110" i="10"/>
  <c r="H110" i="10"/>
  <c r="J110" i="10"/>
  <c r="V110" i="10" s="1"/>
  <c r="L110" i="10"/>
  <c r="G111" i="10"/>
  <c r="H111" i="10"/>
  <c r="J111" i="10"/>
  <c r="K111" i="10" s="1"/>
  <c r="L111" i="10"/>
  <c r="G112" i="10"/>
  <c r="H112" i="10"/>
  <c r="J112" i="10"/>
  <c r="K112" i="10" s="1"/>
  <c r="L112" i="10"/>
  <c r="Q110" i="10" s="1"/>
  <c r="G113" i="10"/>
  <c r="H113" i="10"/>
  <c r="J113" i="10"/>
  <c r="L113" i="10"/>
  <c r="R110" i="10" s="1"/>
  <c r="G114" i="10"/>
  <c r="H114" i="10"/>
  <c r="J114" i="10"/>
  <c r="L114" i="10"/>
  <c r="G115" i="10"/>
  <c r="H115" i="10"/>
  <c r="J115" i="10"/>
  <c r="K115" i="10" s="1"/>
  <c r="L115" i="10"/>
  <c r="G116" i="10"/>
  <c r="H116" i="10"/>
  <c r="J116" i="10"/>
  <c r="K116" i="10" s="1"/>
  <c r="M116" i="10" s="1"/>
  <c r="L116" i="10"/>
  <c r="Q114" i="10" s="1"/>
  <c r="G117" i="10"/>
  <c r="H117" i="10"/>
  <c r="J117" i="10"/>
  <c r="K117" i="10" s="1"/>
  <c r="L117" i="10"/>
  <c r="R114" i="10" s="1"/>
  <c r="G118" i="10"/>
  <c r="H118" i="10"/>
  <c r="J118" i="10"/>
  <c r="V118" i="10" s="1"/>
  <c r="L118" i="10"/>
  <c r="G119" i="10"/>
  <c r="H119" i="10"/>
  <c r="J119" i="10"/>
  <c r="I119" i="10" s="1"/>
  <c r="L119" i="10"/>
  <c r="G120" i="10"/>
  <c r="H120" i="10"/>
  <c r="J120" i="10"/>
  <c r="K120" i="10" s="1"/>
  <c r="M120" i="10" s="1"/>
  <c r="L120" i="10"/>
  <c r="Q118" i="10" s="1"/>
  <c r="G121" i="10"/>
  <c r="H121" i="10"/>
  <c r="J121" i="10"/>
  <c r="I121" i="10" s="1"/>
  <c r="L121" i="10"/>
  <c r="R118" i="10" s="1"/>
  <c r="G122" i="10"/>
  <c r="H122" i="10"/>
  <c r="J122" i="10"/>
  <c r="K122" i="10" s="1"/>
  <c r="L122" i="10"/>
  <c r="G123" i="10"/>
  <c r="H123" i="10"/>
  <c r="J123" i="10"/>
  <c r="K123" i="10" s="1"/>
  <c r="N123" i="10" s="1"/>
  <c r="L123" i="10"/>
  <c r="G124" i="10"/>
  <c r="H124" i="10"/>
  <c r="J124" i="10"/>
  <c r="K124" i="10" s="1"/>
  <c r="M124" i="10" s="1"/>
  <c r="L124" i="10"/>
  <c r="Q122" i="10" s="1"/>
  <c r="G125" i="10"/>
  <c r="H125" i="10"/>
  <c r="J125" i="10"/>
  <c r="K125" i="10" s="1"/>
  <c r="L125" i="10"/>
  <c r="R122" i="10" s="1"/>
  <c r="G126" i="10"/>
  <c r="H126" i="10"/>
  <c r="J126" i="10"/>
  <c r="V126" i="10" s="1"/>
  <c r="L126" i="10"/>
  <c r="G127" i="10"/>
  <c r="H127" i="10"/>
  <c r="J127" i="10"/>
  <c r="K127" i="10" s="1"/>
  <c r="L127" i="10"/>
  <c r="G128" i="10"/>
  <c r="H128" i="10"/>
  <c r="J128" i="10"/>
  <c r="K128" i="10" s="1"/>
  <c r="L128" i="10"/>
  <c r="Q126" i="10" s="1"/>
  <c r="G129" i="10"/>
  <c r="H129" i="10"/>
  <c r="J129" i="10"/>
  <c r="L129" i="10"/>
  <c r="R126" i="10" s="1"/>
  <c r="G130" i="10"/>
  <c r="H130" i="10"/>
  <c r="J130" i="10"/>
  <c r="K130" i="10" s="1"/>
  <c r="L130" i="10"/>
  <c r="G131" i="10"/>
  <c r="H131" i="10"/>
  <c r="J131" i="10"/>
  <c r="K131" i="10" s="1"/>
  <c r="N131" i="10" s="1"/>
  <c r="L131" i="10"/>
  <c r="G132" i="10"/>
  <c r="H132" i="10"/>
  <c r="J132" i="10"/>
  <c r="I132" i="10" s="1"/>
  <c r="L132" i="10"/>
  <c r="Q130" i="10" s="1"/>
  <c r="G133" i="10"/>
  <c r="H133" i="10"/>
  <c r="J133" i="10"/>
  <c r="K133" i="10" s="1"/>
  <c r="L133" i="10"/>
  <c r="R130" i="10" s="1"/>
  <c r="G134" i="10"/>
  <c r="H134" i="10"/>
  <c r="J134" i="10"/>
  <c r="V134" i="10" s="1"/>
  <c r="L134" i="10"/>
  <c r="G135" i="10"/>
  <c r="H135" i="10"/>
  <c r="J135" i="10"/>
  <c r="L135" i="10"/>
  <c r="G136" i="10"/>
  <c r="H136" i="10"/>
  <c r="J136" i="10"/>
  <c r="K136" i="10" s="1"/>
  <c r="M136" i="10" s="1"/>
  <c r="L136" i="10"/>
  <c r="Q134" i="10" s="1"/>
  <c r="G137" i="10"/>
  <c r="H137" i="10"/>
  <c r="J137" i="10"/>
  <c r="L137" i="10"/>
  <c r="R134" i="10" s="1"/>
  <c r="G138" i="10"/>
  <c r="H138" i="10"/>
  <c r="J138" i="10"/>
  <c r="K138" i="10" s="1"/>
  <c r="L138" i="10"/>
  <c r="G139" i="10"/>
  <c r="H139" i="10"/>
  <c r="J139" i="10"/>
  <c r="K139" i="10" s="1"/>
  <c r="N139" i="10" s="1"/>
  <c r="L139" i="10"/>
  <c r="G140" i="10"/>
  <c r="H140" i="10"/>
  <c r="J140" i="10"/>
  <c r="L140" i="10"/>
  <c r="Q138" i="10" s="1"/>
  <c r="G141" i="10"/>
  <c r="H141" i="10"/>
  <c r="J141" i="10"/>
  <c r="L141" i="10"/>
  <c r="R138" i="10" s="1"/>
  <c r="G142" i="10"/>
  <c r="H142" i="10"/>
  <c r="J142" i="10"/>
  <c r="V142" i="10" s="1"/>
  <c r="L142" i="10"/>
  <c r="G143" i="10"/>
  <c r="H143" i="10"/>
  <c r="J143" i="10"/>
  <c r="K143" i="10" s="1"/>
  <c r="M143" i="10" s="1"/>
  <c r="L143" i="10"/>
  <c r="G144" i="10"/>
  <c r="H144" i="10"/>
  <c r="J144" i="10"/>
  <c r="I144" i="10" s="1"/>
  <c r="L144" i="10"/>
  <c r="Q142" i="10" s="1"/>
  <c r="G145" i="10"/>
  <c r="H145" i="10"/>
  <c r="J145" i="10"/>
  <c r="L145" i="10"/>
  <c r="R142" i="10" s="1"/>
  <c r="G146" i="10"/>
  <c r="H146" i="10"/>
  <c r="J146" i="10"/>
  <c r="K146" i="10" s="1"/>
  <c r="L146" i="10"/>
  <c r="G147" i="10"/>
  <c r="H147" i="10"/>
  <c r="J147" i="10"/>
  <c r="K147" i="10" s="1"/>
  <c r="L147" i="10"/>
  <c r="G148" i="10"/>
  <c r="H148" i="10"/>
  <c r="J148" i="10"/>
  <c r="K148" i="10" s="1"/>
  <c r="M148" i="10" s="1"/>
  <c r="L148" i="10"/>
  <c r="Q146" i="10" s="1"/>
  <c r="G149" i="10"/>
  <c r="H149" i="10"/>
  <c r="J149" i="10"/>
  <c r="K149" i="10" s="1"/>
  <c r="L149" i="10"/>
  <c r="R146" i="10" s="1"/>
  <c r="G150" i="10"/>
  <c r="H150" i="10"/>
  <c r="J150" i="10"/>
  <c r="V150" i="10" s="1"/>
  <c r="L150" i="10"/>
  <c r="G151" i="10"/>
  <c r="H151" i="10"/>
  <c r="J151" i="10"/>
  <c r="K151" i="10" s="1"/>
  <c r="L151" i="10"/>
  <c r="G152" i="10"/>
  <c r="H152" i="10"/>
  <c r="J152" i="10"/>
  <c r="L152" i="10"/>
  <c r="Q150" i="10" s="1"/>
  <c r="G153" i="10"/>
  <c r="H153" i="10"/>
  <c r="J153" i="10"/>
  <c r="K153" i="10" s="1"/>
  <c r="O153" i="10" s="1"/>
  <c r="L153" i="10"/>
  <c r="R150" i="10" s="1"/>
  <c r="G154" i="10"/>
  <c r="H154" i="10"/>
  <c r="J154" i="10"/>
  <c r="K154" i="10" s="1"/>
  <c r="L154" i="10"/>
  <c r="G155" i="10"/>
  <c r="H155" i="10"/>
  <c r="J155" i="10"/>
  <c r="K155" i="10" s="1"/>
  <c r="N155" i="10" s="1"/>
  <c r="L155" i="10"/>
  <c r="G156" i="10"/>
  <c r="H156" i="10"/>
  <c r="J156" i="10"/>
  <c r="K156" i="10" s="1"/>
  <c r="L156" i="10"/>
  <c r="Q154" i="10" s="1"/>
  <c r="G157" i="10"/>
  <c r="H157" i="10"/>
  <c r="J157" i="10"/>
  <c r="K157" i="10" s="1"/>
  <c r="L157" i="10"/>
  <c r="R154" i="10" s="1"/>
  <c r="G158" i="10"/>
  <c r="H158" i="10"/>
  <c r="J158" i="10"/>
  <c r="K158" i="10" s="1"/>
  <c r="L158" i="10"/>
  <c r="G159" i="10"/>
  <c r="H159" i="10"/>
  <c r="J159" i="10"/>
  <c r="K159" i="10" s="1"/>
  <c r="M159" i="10" s="1"/>
  <c r="L159" i="10"/>
  <c r="G160" i="10"/>
  <c r="H160" i="10"/>
  <c r="J160" i="10"/>
  <c r="L160" i="10"/>
  <c r="Q158" i="10" s="1"/>
  <c r="G161" i="10"/>
  <c r="H161" i="10"/>
  <c r="J161" i="10"/>
  <c r="K161" i="10" s="1"/>
  <c r="M161" i="10" s="1"/>
  <c r="L161" i="10"/>
  <c r="R158" i="10" s="1"/>
  <c r="G162" i="10"/>
  <c r="H162" i="10"/>
  <c r="J162" i="10"/>
  <c r="K162" i="10" s="1"/>
  <c r="L162" i="10"/>
  <c r="G163" i="10"/>
  <c r="H163" i="10"/>
  <c r="J163" i="10"/>
  <c r="K163" i="10" s="1"/>
  <c r="N163" i="10" s="1"/>
  <c r="L163" i="10"/>
  <c r="G164" i="10"/>
  <c r="H164" i="10"/>
  <c r="J164" i="10"/>
  <c r="K164" i="10" s="1"/>
  <c r="L164" i="10"/>
  <c r="Q162" i="10" s="1"/>
  <c r="G165" i="10"/>
  <c r="H165" i="10"/>
  <c r="J165" i="10"/>
  <c r="K165" i="10" s="1"/>
  <c r="L165" i="10"/>
  <c r="R162" i="10" s="1"/>
  <c r="G166" i="10"/>
  <c r="H166" i="10"/>
  <c r="J166" i="10"/>
  <c r="K166" i="10" s="1"/>
  <c r="L166" i="10"/>
  <c r="G167" i="10"/>
  <c r="H167" i="10"/>
  <c r="J167" i="10"/>
  <c r="K167" i="10" s="1"/>
  <c r="M167" i="10" s="1"/>
  <c r="L167" i="10"/>
  <c r="G168" i="10"/>
  <c r="H168" i="10"/>
  <c r="J168" i="10"/>
  <c r="L168" i="10"/>
  <c r="Q166" i="10" s="1"/>
  <c r="G169" i="10"/>
  <c r="H169" i="10"/>
  <c r="J169" i="10"/>
  <c r="K169" i="10" s="1"/>
  <c r="M169" i="10" s="1"/>
  <c r="L169" i="10"/>
  <c r="R166" i="10" s="1"/>
  <c r="G170" i="10"/>
  <c r="H170" i="10"/>
  <c r="J170" i="10"/>
  <c r="K170" i="10" s="1"/>
  <c r="L170" i="10"/>
  <c r="G171" i="10"/>
  <c r="H171" i="10"/>
  <c r="J171" i="10"/>
  <c r="K171" i="10" s="1"/>
  <c r="L171" i="10"/>
  <c r="G172" i="10"/>
  <c r="H172" i="10"/>
  <c r="J172" i="10"/>
  <c r="L172" i="10"/>
  <c r="Q170" i="10" s="1"/>
  <c r="G173" i="10"/>
  <c r="H173" i="10"/>
  <c r="J173" i="10"/>
  <c r="L173" i="10"/>
  <c r="R170" i="10" s="1"/>
  <c r="G174" i="10"/>
  <c r="H174" i="10"/>
  <c r="J174" i="10"/>
  <c r="K174" i="10" s="1"/>
  <c r="L174" i="10"/>
  <c r="G175" i="10"/>
  <c r="H175" i="10"/>
  <c r="J175" i="10"/>
  <c r="K175" i="10" s="1"/>
  <c r="M175" i="10" s="1"/>
  <c r="L175" i="10"/>
  <c r="G176" i="10"/>
  <c r="H176" i="10"/>
  <c r="J176" i="10"/>
  <c r="L176" i="10"/>
  <c r="Q174" i="10" s="1"/>
  <c r="G177" i="10"/>
  <c r="H177" i="10"/>
  <c r="J177" i="10"/>
  <c r="K177" i="10" s="1"/>
  <c r="M177" i="10" s="1"/>
  <c r="L177" i="10"/>
  <c r="R174" i="10" s="1"/>
  <c r="W178" i="10"/>
  <c r="W182" i="10"/>
  <c r="W186" i="10"/>
  <c r="W190" i="10"/>
  <c r="W194" i="10"/>
  <c r="W198" i="10"/>
  <c r="W202" i="10"/>
  <c r="W206" i="10"/>
  <c r="W210" i="10"/>
  <c r="W214" i="10"/>
  <c r="W218" i="10"/>
  <c r="W222" i="10"/>
  <c r="W226" i="10"/>
  <c r="W230" i="10"/>
  <c r="W234" i="10"/>
  <c r="W238" i="10"/>
  <c r="W242" i="10"/>
  <c r="W246" i="10"/>
  <c r="W250" i="10"/>
  <c r="W254" i="10"/>
  <c r="W258" i="10"/>
  <c r="W262" i="10"/>
  <c r="W266" i="10"/>
  <c r="W270" i="10"/>
  <c r="G178" i="10"/>
  <c r="H178" i="10"/>
  <c r="J178" i="10"/>
  <c r="L178" i="10"/>
  <c r="G179" i="10"/>
  <c r="H179" i="10"/>
  <c r="J179" i="10"/>
  <c r="K179" i="10" s="1"/>
  <c r="N179" i="10" s="1"/>
  <c r="L179" i="10"/>
  <c r="G180" i="10"/>
  <c r="H180" i="10"/>
  <c r="J180" i="10"/>
  <c r="K180" i="10" s="1"/>
  <c r="M180" i="10" s="1"/>
  <c r="L180" i="10"/>
  <c r="Q178" i="10" s="1"/>
  <c r="G181" i="10"/>
  <c r="H181" i="10"/>
  <c r="J181" i="10"/>
  <c r="K181" i="10" s="1"/>
  <c r="L181" i="10"/>
  <c r="R178" i="10" s="1"/>
  <c r="G182" i="10"/>
  <c r="H182" i="10"/>
  <c r="J182" i="10"/>
  <c r="K182" i="10" s="1"/>
  <c r="L182" i="10"/>
  <c r="G183" i="10"/>
  <c r="H183" i="10"/>
  <c r="J183" i="10"/>
  <c r="K183" i="10" s="1"/>
  <c r="L183" i="10"/>
  <c r="G184" i="10"/>
  <c r="H184" i="10"/>
  <c r="J184" i="10"/>
  <c r="K184" i="10" s="1"/>
  <c r="L184" i="10"/>
  <c r="Q182" i="10" s="1"/>
  <c r="G185" i="10"/>
  <c r="H185" i="10"/>
  <c r="J185" i="10"/>
  <c r="L185" i="10"/>
  <c r="R182" i="10" s="1"/>
  <c r="G186" i="10"/>
  <c r="H186" i="10"/>
  <c r="J186" i="10"/>
  <c r="V186" i="10" s="1"/>
  <c r="L186" i="10"/>
  <c r="G187" i="10"/>
  <c r="H187" i="10"/>
  <c r="J187" i="10"/>
  <c r="K187" i="10" s="1"/>
  <c r="N187" i="10" s="1"/>
  <c r="L187" i="10"/>
  <c r="G188" i="10"/>
  <c r="H188" i="10"/>
  <c r="J188" i="10"/>
  <c r="K188" i="10" s="1"/>
  <c r="M188" i="10" s="1"/>
  <c r="L188" i="10"/>
  <c r="Q186" i="10" s="1"/>
  <c r="G189" i="10"/>
  <c r="H189" i="10"/>
  <c r="J189" i="10"/>
  <c r="L189" i="10"/>
  <c r="R186" i="10" s="1"/>
  <c r="G190" i="10"/>
  <c r="H190" i="10"/>
  <c r="J190" i="10"/>
  <c r="K190" i="10" s="1"/>
  <c r="L190" i="10"/>
  <c r="G191" i="10"/>
  <c r="H191" i="10"/>
  <c r="J191" i="10"/>
  <c r="K191" i="10" s="1"/>
  <c r="L191" i="10"/>
  <c r="G192" i="10"/>
  <c r="H192" i="10"/>
  <c r="J192" i="10"/>
  <c r="K192" i="10" s="1"/>
  <c r="L192" i="10"/>
  <c r="Q190" i="10" s="1"/>
  <c r="G193" i="10"/>
  <c r="H193" i="10"/>
  <c r="J193" i="10"/>
  <c r="L193" i="10"/>
  <c r="R190" i="10" s="1"/>
  <c r="G194" i="10"/>
  <c r="H194" i="10"/>
  <c r="J194" i="10"/>
  <c r="L194" i="10"/>
  <c r="G195" i="10"/>
  <c r="H195" i="10"/>
  <c r="J195" i="10"/>
  <c r="K195" i="10" s="1"/>
  <c r="N195" i="10" s="1"/>
  <c r="L195" i="10"/>
  <c r="G196" i="10"/>
  <c r="H196" i="10"/>
  <c r="J196" i="10"/>
  <c r="K196" i="10" s="1"/>
  <c r="M196" i="10" s="1"/>
  <c r="L196" i="10"/>
  <c r="Q194" i="10" s="1"/>
  <c r="G197" i="10"/>
  <c r="H197" i="10"/>
  <c r="J197" i="10"/>
  <c r="L197" i="10"/>
  <c r="R194" i="10" s="1"/>
  <c r="G198" i="10"/>
  <c r="H198" i="10"/>
  <c r="J198" i="10"/>
  <c r="K198" i="10" s="1"/>
  <c r="L198" i="10"/>
  <c r="G199" i="10"/>
  <c r="H199" i="10"/>
  <c r="J199" i="10"/>
  <c r="K199" i="10" s="1"/>
  <c r="L199" i="10"/>
  <c r="G200" i="10"/>
  <c r="H200" i="10"/>
  <c r="J200" i="10"/>
  <c r="K200" i="10" s="1"/>
  <c r="L200" i="10"/>
  <c r="Q198" i="10" s="1"/>
  <c r="G201" i="10"/>
  <c r="H201" i="10"/>
  <c r="J201" i="10"/>
  <c r="L201" i="10"/>
  <c r="R198" i="10" s="1"/>
  <c r="G202" i="10"/>
  <c r="H202" i="10"/>
  <c r="J202" i="10"/>
  <c r="K202" i="10" s="1"/>
  <c r="L202" i="10"/>
  <c r="G203" i="10"/>
  <c r="H203" i="10"/>
  <c r="J203" i="10"/>
  <c r="K203" i="10" s="1"/>
  <c r="N203" i="10" s="1"/>
  <c r="L203" i="10"/>
  <c r="G204" i="10"/>
  <c r="H204" i="10"/>
  <c r="J204" i="10"/>
  <c r="L204" i="10"/>
  <c r="Q202" i="10" s="1"/>
  <c r="G205" i="10"/>
  <c r="H205" i="10"/>
  <c r="J205" i="10"/>
  <c r="L205" i="10"/>
  <c r="R202" i="10" s="1"/>
  <c r="G206" i="10"/>
  <c r="H206" i="10"/>
  <c r="J206" i="10"/>
  <c r="K206" i="10" s="1"/>
  <c r="L206" i="10"/>
  <c r="G207" i="10"/>
  <c r="H207" i="10"/>
  <c r="J207" i="10"/>
  <c r="K207" i="10" s="1"/>
  <c r="L207" i="10"/>
  <c r="G208" i="10"/>
  <c r="H208" i="10"/>
  <c r="J208" i="10"/>
  <c r="K208" i="10" s="1"/>
  <c r="L208" i="10"/>
  <c r="Q206" i="10" s="1"/>
  <c r="G209" i="10"/>
  <c r="H209" i="10"/>
  <c r="J209" i="10"/>
  <c r="L209" i="10"/>
  <c r="R206" i="10" s="1"/>
  <c r="G210" i="10"/>
  <c r="H210" i="10"/>
  <c r="J210" i="10"/>
  <c r="K210" i="10" s="1"/>
  <c r="L210" i="10"/>
  <c r="G211" i="10"/>
  <c r="H211" i="10"/>
  <c r="J211" i="10"/>
  <c r="K211" i="10" s="1"/>
  <c r="N211" i="10" s="1"/>
  <c r="L211" i="10"/>
  <c r="G212" i="10"/>
  <c r="H212" i="10"/>
  <c r="J212" i="10"/>
  <c r="K212" i="10" s="1"/>
  <c r="M212" i="10" s="1"/>
  <c r="L212" i="10"/>
  <c r="Q210" i="10" s="1"/>
  <c r="G213" i="10"/>
  <c r="H213" i="10"/>
  <c r="J213" i="10"/>
  <c r="L213" i="10"/>
  <c r="R210" i="10" s="1"/>
  <c r="G214" i="10"/>
  <c r="H214" i="10"/>
  <c r="J214" i="10"/>
  <c r="K214" i="10" s="1"/>
  <c r="L214" i="10"/>
  <c r="G215" i="10"/>
  <c r="H215" i="10"/>
  <c r="J215" i="10"/>
  <c r="K215" i="10" s="1"/>
  <c r="L215" i="10"/>
  <c r="G216" i="10"/>
  <c r="H216" i="10"/>
  <c r="J216" i="10"/>
  <c r="K216" i="10" s="1"/>
  <c r="M216" i="10" s="1"/>
  <c r="L216" i="10"/>
  <c r="Q214" i="10" s="1"/>
  <c r="G217" i="10"/>
  <c r="H217" i="10"/>
  <c r="J217" i="10"/>
  <c r="L217" i="10"/>
  <c r="R214" i="10" s="1"/>
  <c r="G218" i="10"/>
  <c r="H218" i="10"/>
  <c r="J218" i="10"/>
  <c r="K218" i="10" s="1"/>
  <c r="L218" i="10"/>
  <c r="G219" i="10"/>
  <c r="H219" i="10"/>
  <c r="J219" i="10"/>
  <c r="K219" i="10" s="1"/>
  <c r="N219" i="10" s="1"/>
  <c r="L219" i="10"/>
  <c r="G220" i="10"/>
  <c r="H220" i="10"/>
  <c r="J220" i="10"/>
  <c r="K220" i="10" s="1"/>
  <c r="M220" i="10" s="1"/>
  <c r="L220" i="10"/>
  <c r="Q218" i="10" s="1"/>
  <c r="G221" i="10"/>
  <c r="H221" i="10"/>
  <c r="J221" i="10"/>
  <c r="K221" i="10" s="1"/>
  <c r="L221" i="10"/>
  <c r="R218" i="10" s="1"/>
  <c r="G222" i="10"/>
  <c r="H222" i="10"/>
  <c r="J222" i="10"/>
  <c r="K222" i="10" s="1"/>
  <c r="L222" i="10"/>
  <c r="G223" i="10"/>
  <c r="H223" i="10"/>
  <c r="J223" i="10"/>
  <c r="K223" i="10" s="1"/>
  <c r="L223" i="10"/>
  <c r="G224" i="10"/>
  <c r="H224" i="10"/>
  <c r="J224" i="10"/>
  <c r="K224" i="10" s="1"/>
  <c r="L224" i="10"/>
  <c r="Q222" i="10" s="1"/>
  <c r="G225" i="10"/>
  <c r="H225" i="10"/>
  <c r="J225" i="10"/>
  <c r="L225" i="10"/>
  <c r="R222" i="10" s="1"/>
  <c r="G226" i="10"/>
  <c r="H226" i="10"/>
  <c r="J226" i="10"/>
  <c r="K226" i="10" s="1"/>
  <c r="L226" i="10"/>
  <c r="G227" i="10"/>
  <c r="H227" i="10"/>
  <c r="J227" i="10"/>
  <c r="K227" i="10" s="1"/>
  <c r="N227" i="10" s="1"/>
  <c r="L227" i="10"/>
  <c r="G228" i="10"/>
  <c r="H228" i="10"/>
  <c r="J228" i="10"/>
  <c r="L228" i="10"/>
  <c r="Q226" i="10" s="1"/>
  <c r="G229" i="10"/>
  <c r="H229" i="10"/>
  <c r="J229" i="10"/>
  <c r="L229" i="10"/>
  <c r="R226" i="10" s="1"/>
  <c r="G230" i="10"/>
  <c r="H230" i="10"/>
  <c r="J230" i="10"/>
  <c r="K230" i="10" s="1"/>
  <c r="L230" i="10"/>
  <c r="G231" i="10"/>
  <c r="H231" i="10"/>
  <c r="J231" i="10"/>
  <c r="K231" i="10" s="1"/>
  <c r="L231" i="10"/>
  <c r="G232" i="10"/>
  <c r="H232" i="10"/>
  <c r="J232" i="10"/>
  <c r="K232" i="10" s="1"/>
  <c r="M232" i="10" s="1"/>
  <c r="L232" i="10"/>
  <c r="Q230" i="10" s="1"/>
  <c r="G233" i="10"/>
  <c r="H233" i="10"/>
  <c r="J233" i="10"/>
  <c r="L233" i="10"/>
  <c r="R230" i="10" s="1"/>
  <c r="G234" i="10"/>
  <c r="H234" i="10"/>
  <c r="J234" i="10"/>
  <c r="K234" i="10" s="1"/>
  <c r="L234" i="10"/>
  <c r="G235" i="10"/>
  <c r="H235" i="10"/>
  <c r="J235" i="10"/>
  <c r="K235" i="10" s="1"/>
  <c r="N235" i="10" s="1"/>
  <c r="L235" i="10"/>
  <c r="G236" i="10"/>
  <c r="H236" i="10"/>
  <c r="J236" i="10"/>
  <c r="K236" i="10" s="1"/>
  <c r="M236" i="10" s="1"/>
  <c r="L236" i="10"/>
  <c r="Q234" i="10" s="1"/>
  <c r="G237" i="10"/>
  <c r="H237" i="10"/>
  <c r="J237" i="10"/>
  <c r="L237" i="10"/>
  <c r="R234" i="10" s="1"/>
  <c r="G238" i="10"/>
  <c r="H238" i="10"/>
  <c r="J238" i="10"/>
  <c r="K238" i="10" s="1"/>
  <c r="L238" i="10"/>
  <c r="G239" i="10"/>
  <c r="H239" i="10"/>
  <c r="J239" i="10"/>
  <c r="K239" i="10" s="1"/>
  <c r="L239" i="10"/>
  <c r="G240" i="10"/>
  <c r="H240" i="10"/>
  <c r="J240" i="10"/>
  <c r="K240" i="10" s="1"/>
  <c r="L240" i="10"/>
  <c r="Q238" i="10" s="1"/>
  <c r="G241" i="10"/>
  <c r="H241" i="10"/>
  <c r="J241" i="10"/>
  <c r="L241" i="10"/>
  <c r="R238" i="10" s="1"/>
  <c r="G242" i="10"/>
  <c r="H242" i="10"/>
  <c r="J242" i="10"/>
  <c r="K242" i="10" s="1"/>
  <c r="L242" i="10"/>
  <c r="G243" i="10"/>
  <c r="H243" i="10"/>
  <c r="J243" i="10"/>
  <c r="K243" i="10" s="1"/>
  <c r="N243" i="10" s="1"/>
  <c r="L243" i="10"/>
  <c r="G244" i="10"/>
  <c r="H244" i="10"/>
  <c r="J244" i="10"/>
  <c r="K244" i="10" s="1"/>
  <c r="L244" i="10"/>
  <c r="Q242" i="10" s="1"/>
  <c r="G245" i="10"/>
  <c r="H245" i="10"/>
  <c r="J245" i="10"/>
  <c r="L245" i="10"/>
  <c r="R242" i="10" s="1"/>
  <c r="G246" i="10"/>
  <c r="H246" i="10"/>
  <c r="J246" i="10"/>
  <c r="K246" i="10" s="1"/>
  <c r="L246" i="10"/>
  <c r="G247" i="10"/>
  <c r="H247" i="10"/>
  <c r="J247" i="10"/>
  <c r="K247" i="10" s="1"/>
  <c r="L247" i="10"/>
  <c r="G248" i="10"/>
  <c r="H248" i="10"/>
  <c r="J248" i="10"/>
  <c r="K248" i="10" s="1"/>
  <c r="L248" i="10"/>
  <c r="Q246" i="10" s="1"/>
  <c r="G249" i="10"/>
  <c r="H249" i="10"/>
  <c r="J249" i="10"/>
  <c r="L249" i="10"/>
  <c r="R246" i="10" s="1"/>
  <c r="G250" i="10"/>
  <c r="H250" i="10"/>
  <c r="J250" i="10"/>
  <c r="I250" i="10" s="1"/>
  <c r="L250" i="10"/>
  <c r="G251" i="10"/>
  <c r="H251" i="10"/>
  <c r="J251" i="10"/>
  <c r="L251" i="10"/>
  <c r="G252" i="10"/>
  <c r="H252" i="10"/>
  <c r="J252" i="10"/>
  <c r="I252" i="10" s="1"/>
  <c r="L252" i="10"/>
  <c r="Q250" i="10" s="1"/>
  <c r="G253" i="10"/>
  <c r="H253" i="10"/>
  <c r="J253" i="10"/>
  <c r="L253" i="10"/>
  <c r="R250" i="10" s="1"/>
  <c r="G254" i="10"/>
  <c r="H254" i="10"/>
  <c r="J254" i="10"/>
  <c r="K254" i="10" s="1"/>
  <c r="L254" i="10"/>
  <c r="G255" i="10"/>
  <c r="H255" i="10"/>
  <c r="J255" i="10"/>
  <c r="K255" i="10" s="1"/>
  <c r="L255" i="10"/>
  <c r="G256" i="10"/>
  <c r="H256" i="10"/>
  <c r="J256" i="10"/>
  <c r="K256" i="10" s="1"/>
  <c r="M256" i="10" s="1"/>
  <c r="L256" i="10"/>
  <c r="Q254" i="10" s="1"/>
  <c r="G257" i="10"/>
  <c r="H257" i="10"/>
  <c r="J257" i="10"/>
  <c r="I257" i="10" s="1"/>
  <c r="L257" i="10"/>
  <c r="R254" i="10" s="1"/>
  <c r="G258" i="10"/>
  <c r="H258" i="10"/>
  <c r="J258" i="10"/>
  <c r="V258" i="10" s="1"/>
  <c r="L258" i="10"/>
  <c r="G259" i="10"/>
  <c r="H259" i="10"/>
  <c r="J259" i="10"/>
  <c r="I259" i="10" s="1"/>
  <c r="L259" i="10"/>
  <c r="G260" i="10"/>
  <c r="H260" i="10"/>
  <c r="J260" i="10"/>
  <c r="K260" i="10" s="1"/>
  <c r="L260" i="10"/>
  <c r="Q258" i="10" s="1"/>
  <c r="G261" i="10"/>
  <c r="H261" i="10"/>
  <c r="J261" i="10"/>
  <c r="L261" i="10"/>
  <c r="R258" i="10" s="1"/>
  <c r="G262" i="10"/>
  <c r="H262" i="10"/>
  <c r="J262" i="10"/>
  <c r="K262" i="10" s="1"/>
  <c r="L262" i="10"/>
  <c r="G263" i="10"/>
  <c r="H263" i="10"/>
  <c r="J263" i="10"/>
  <c r="K263" i="10" s="1"/>
  <c r="L263" i="10"/>
  <c r="G264" i="10"/>
  <c r="H264" i="10"/>
  <c r="J264" i="10"/>
  <c r="L264" i="10"/>
  <c r="Q262" i="10" s="1"/>
  <c r="G265" i="10"/>
  <c r="H265" i="10"/>
  <c r="J265" i="10"/>
  <c r="L265" i="10"/>
  <c r="R262" i="10" s="1"/>
  <c r="G266" i="10"/>
  <c r="H266" i="10"/>
  <c r="J266" i="10"/>
  <c r="L266" i="10"/>
  <c r="G267" i="10"/>
  <c r="H267" i="10"/>
  <c r="J267" i="10"/>
  <c r="K267" i="10" s="1"/>
  <c r="N267" i="10" s="1"/>
  <c r="L267" i="10"/>
  <c r="G268" i="10"/>
  <c r="H268" i="10"/>
  <c r="J268" i="10"/>
  <c r="L268" i="10"/>
  <c r="Q266" i="10" s="1"/>
  <c r="G269" i="10"/>
  <c r="H269" i="10"/>
  <c r="J269" i="10"/>
  <c r="L269" i="10"/>
  <c r="R266" i="10" s="1"/>
  <c r="G270" i="10"/>
  <c r="H270" i="10"/>
  <c r="J270" i="10"/>
  <c r="K270" i="10" s="1"/>
  <c r="L270" i="10"/>
  <c r="G271" i="10"/>
  <c r="H271" i="10"/>
  <c r="J271" i="10"/>
  <c r="K271" i="10" s="1"/>
  <c r="L271" i="10"/>
  <c r="G272" i="10"/>
  <c r="H272" i="10"/>
  <c r="J272" i="10"/>
  <c r="L272" i="10"/>
  <c r="Q270" i="10" s="1"/>
  <c r="G273" i="10"/>
  <c r="H273" i="10"/>
  <c r="J273" i="10"/>
  <c r="K273" i="10" s="1"/>
  <c r="O273" i="10" s="1"/>
  <c r="L273" i="10"/>
  <c r="R270" i="10" s="1"/>
  <c r="K114" i="10" l="1"/>
  <c r="V114" i="10"/>
  <c r="I162" i="10"/>
  <c r="I231" i="10"/>
  <c r="I223" i="10"/>
  <c r="I83" i="10"/>
  <c r="I108" i="10"/>
  <c r="I228" i="10"/>
  <c r="I204" i="10"/>
  <c r="I155" i="10"/>
  <c r="I147" i="10"/>
  <c r="I265" i="10"/>
  <c r="K259" i="10"/>
  <c r="N259" i="10" s="1"/>
  <c r="I178" i="10"/>
  <c r="I115" i="10"/>
  <c r="I205" i="10"/>
  <c r="I201" i="10"/>
  <c r="I189" i="10"/>
  <c r="I179" i="10"/>
  <c r="I135" i="10"/>
  <c r="I129" i="10"/>
  <c r="I267" i="10"/>
  <c r="I202" i="10"/>
  <c r="I200" i="10"/>
  <c r="I198" i="10"/>
  <c r="I161" i="10"/>
  <c r="I217" i="10"/>
  <c r="I174" i="10"/>
  <c r="K135" i="10"/>
  <c r="M135" i="10" s="1"/>
  <c r="I247" i="10"/>
  <c r="I99" i="10"/>
  <c r="I243" i="10"/>
  <c r="I127" i="10"/>
  <c r="I173" i="10"/>
  <c r="O161" i="10"/>
  <c r="I138" i="10"/>
  <c r="I167" i="10"/>
  <c r="M128" i="10"/>
  <c r="O128" i="10"/>
  <c r="I272" i="10"/>
  <c r="I268" i="10"/>
  <c r="I256" i="10"/>
  <c r="I254" i="10"/>
  <c r="I240" i="10"/>
  <c r="I238" i="10"/>
  <c r="I229" i="10"/>
  <c r="I216" i="10"/>
  <c r="I214" i="10"/>
  <c r="I151" i="10"/>
  <c r="V162" i="10"/>
  <c r="I264" i="10"/>
  <c r="I219" i="10"/>
  <c r="I210" i="10"/>
  <c r="I195" i="10"/>
  <c r="I191" i="10"/>
  <c r="I187" i="10"/>
  <c r="I185" i="10"/>
  <c r="N177" i="10"/>
  <c r="I172" i="10"/>
  <c r="I163" i="10"/>
  <c r="I154" i="10"/>
  <c r="I123" i="10"/>
  <c r="I106" i="10"/>
  <c r="I97" i="10"/>
  <c r="I251" i="10"/>
  <c r="I241" i="10"/>
  <c r="I234" i="10"/>
  <c r="I141" i="10"/>
  <c r="O256" i="10"/>
  <c r="O216" i="10"/>
  <c r="V230" i="10"/>
  <c r="I143" i="10"/>
  <c r="I131" i="10"/>
  <c r="O120" i="10"/>
  <c r="I271" i="10"/>
  <c r="I258" i="10"/>
  <c r="I230" i="10"/>
  <c r="I226" i="10"/>
  <c r="I194" i="10"/>
  <c r="I177" i="10"/>
  <c r="I159" i="10"/>
  <c r="I139" i="10"/>
  <c r="K132" i="10"/>
  <c r="M132" i="10" s="1"/>
  <c r="I113" i="10"/>
  <c r="I109" i="10"/>
  <c r="I100" i="10"/>
  <c r="I91" i="10"/>
  <c r="V226" i="10"/>
  <c r="T270" i="10"/>
  <c r="I235" i="10"/>
  <c r="I207" i="10"/>
  <c r="I203" i="10"/>
  <c r="I199" i="10"/>
  <c r="I184" i="10"/>
  <c r="I182" i="10"/>
  <c r="V202" i="10"/>
  <c r="I175" i="10"/>
  <c r="I171" i="10"/>
  <c r="I169" i="10"/>
  <c r="I153" i="10"/>
  <c r="I140" i="10"/>
  <c r="I103" i="10"/>
  <c r="T206" i="10"/>
  <c r="U206" i="10"/>
  <c r="T170" i="10"/>
  <c r="U170" i="10"/>
  <c r="T174" i="10"/>
  <c r="U174" i="10"/>
  <c r="T134" i="10"/>
  <c r="U134" i="10"/>
  <c r="T110" i="10"/>
  <c r="U110" i="10"/>
  <c r="T106" i="10"/>
  <c r="U106" i="10"/>
  <c r="T198" i="10"/>
  <c r="U198" i="10"/>
  <c r="M112" i="10"/>
  <c r="O112" i="10"/>
  <c r="N112" i="10"/>
  <c r="T102" i="10"/>
  <c r="U102" i="10"/>
  <c r="T230" i="10"/>
  <c r="U230" i="10"/>
  <c r="M208" i="10"/>
  <c r="N208" i="10"/>
  <c r="O208" i="10"/>
  <c r="M200" i="10"/>
  <c r="N200" i="10"/>
  <c r="O200" i="10"/>
  <c r="T194" i="10"/>
  <c r="U194" i="10"/>
  <c r="T166" i="10"/>
  <c r="U166" i="10"/>
  <c r="T150" i="10"/>
  <c r="U150" i="10"/>
  <c r="N147" i="10"/>
  <c r="M147" i="10"/>
  <c r="T122" i="10"/>
  <c r="U122" i="10"/>
  <c r="M104" i="10"/>
  <c r="N104" i="10"/>
  <c r="O104" i="10"/>
  <c r="T218" i="10"/>
  <c r="U218" i="10"/>
  <c r="T162" i="10"/>
  <c r="U162" i="10"/>
  <c r="T98" i="10"/>
  <c r="U98" i="10"/>
  <c r="T186" i="10"/>
  <c r="U186" i="10"/>
  <c r="T146" i="10"/>
  <c r="U146" i="10"/>
  <c r="T130" i="10"/>
  <c r="U130" i="10"/>
  <c r="N91" i="10"/>
  <c r="M91" i="10"/>
  <c r="T262" i="10"/>
  <c r="U262" i="10"/>
  <c r="T202" i="10"/>
  <c r="U202" i="10"/>
  <c r="T214" i="10"/>
  <c r="U214" i="10"/>
  <c r="M192" i="10"/>
  <c r="N192" i="10"/>
  <c r="O192" i="10"/>
  <c r="T182" i="10"/>
  <c r="U182" i="10"/>
  <c r="T142" i="10"/>
  <c r="U142" i="10"/>
  <c r="M127" i="10"/>
  <c r="O127" i="10"/>
  <c r="T118" i="10"/>
  <c r="U118" i="10"/>
  <c r="N115" i="10"/>
  <c r="M115" i="10"/>
  <c r="N107" i="10"/>
  <c r="M107" i="10"/>
  <c r="T94" i="10"/>
  <c r="U94" i="10"/>
  <c r="T258" i="10"/>
  <c r="U258" i="10"/>
  <c r="T250" i="10"/>
  <c r="U250" i="10"/>
  <c r="T246" i="10"/>
  <c r="U246" i="10"/>
  <c r="T242" i="10"/>
  <c r="U242" i="10"/>
  <c r="T238" i="10"/>
  <c r="U238" i="10"/>
  <c r="M184" i="10"/>
  <c r="O184" i="10"/>
  <c r="N184" i="10"/>
  <c r="T178" i="10"/>
  <c r="U178" i="10"/>
  <c r="N171" i="10"/>
  <c r="O171" i="10"/>
  <c r="M171" i="10"/>
  <c r="T138" i="10"/>
  <c r="U138" i="10"/>
  <c r="T90" i="10"/>
  <c r="U90" i="10"/>
  <c r="M224" i="10"/>
  <c r="N224" i="10"/>
  <c r="O224" i="10"/>
  <c r="T266" i="10"/>
  <c r="U266" i="10"/>
  <c r="M248" i="10"/>
  <c r="N248" i="10"/>
  <c r="O248" i="10"/>
  <c r="M240" i="10"/>
  <c r="N240" i="10"/>
  <c r="O240" i="10"/>
  <c r="T234" i="10"/>
  <c r="U234" i="10"/>
  <c r="T210" i="10"/>
  <c r="U210" i="10"/>
  <c r="U226" i="10"/>
  <c r="T154" i="10"/>
  <c r="U154" i="10"/>
  <c r="M151" i="10"/>
  <c r="O151" i="10"/>
  <c r="T114" i="10"/>
  <c r="U114" i="10"/>
  <c r="T86" i="10"/>
  <c r="U86" i="10"/>
  <c r="T82" i="10"/>
  <c r="U82" i="10"/>
  <c r="V194" i="10"/>
  <c r="M273" i="10"/>
  <c r="N232" i="10"/>
  <c r="K272" i="10"/>
  <c r="I263" i="10"/>
  <c r="I242" i="10"/>
  <c r="I239" i="10"/>
  <c r="I237" i="10"/>
  <c r="I211" i="10"/>
  <c r="I209" i="10"/>
  <c r="I208" i="10"/>
  <c r="I206" i="10"/>
  <c r="K204" i="10"/>
  <c r="M204" i="10" s="1"/>
  <c r="I196" i="10"/>
  <c r="I186" i="10"/>
  <c r="I183" i="10"/>
  <c r="V246" i="10"/>
  <c r="V214" i="10"/>
  <c r="V182" i="10"/>
  <c r="I176" i="10"/>
  <c r="I170" i="10"/>
  <c r="I168" i="10"/>
  <c r="I149" i="10"/>
  <c r="I146" i="10"/>
  <c r="I117" i="10"/>
  <c r="I114" i="10"/>
  <c r="I111" i="10"/>
  <c r="K109" i="10"/>
  <c r="M109" i="10" s="1"/>
  <c r="I93" i="10"/>
  <c r="I90" i="10"/>
  <c r="K83" i="10"/>
  <c r="T254" i="10"/>
  <c r="T158" i="10"/>
  <c r="V130" i="10"/>
  <c r="T126" i="10"/>
  <c r="V98" i="10"/>
  <c r="I273" i="10"/>
  <c r="I270" i="10"/>
  <c r="K268" i="10"/>
  <c r="K264" i="10"/>
  <c r="N256" i="10"/>
  <c r="I255" i="10"/>
  <c r="I232" i="10"/>
  <c r="I227" i="10"/>
  <c r="I225" i="10"/>
  <c r="I224" i="10"/>
  <c r="I222" i="10"/>
  <c r="I212" i="10"/>
  <c r="V238" i="10"/>
  <c r="V206" i="10"/>
  <c r="O143" i="10"/>
  <c r="I136" i="10"/>
  <c r="I133" i="10"/>
  <c r="M131" i="10"/>
  <c r="I130" i="10"/>
  <c r="N128" i="10"/>
  <c r="I124" i="10"/>
  <c r="I101" i="10"/>
  <c r="M99" i="10"/>
  <c r="I98" i="10"/>
  <c r="V174" i="10"/>
  <c r="K251" i="10"/>
  <c r="N251" i="10" s="1"/>
  <c r="I233" i="10"/>
  <c r="K228" i="10"/>
  <c r="M228" i="10" s="1"/>
  <c r="I220" i="10"/>
  <c r="I197" i="10"/>
  <c r="V270" i="10"/>
  <c r="V250" i="10"/>
  <c r="V218" i="10"/>
  <c r="K172" i="10"/>
  <c r="I164" i="10"/>
  <c r="I156" i="10"/>
  <c r="I145" i="10"/>
  <c r="K140" i="10"/>
  <c r="M140" i="10" s="1"/>
  <c r="I137" i="10"/>
  <c r="I84" i="10"/>
  <c r="V154" i="10"/>
  <c r="V122" i="10"/>
  <c r="V90" i="10"/>
  <c r="T226" i="10"/>
  <c r="V198" i="10"/>
  <c r="V166" i="10"/>
  <c r="T190" i="10"/>
  <c r="V262" i="10"/>
  <c r="I266" i="10"/>
  <c r="I260" i="10"/>
  <c r="K257" i="10"/>
  <c r="I249" i="10"/>
  <c r="I248" i="10"/>
  <c r="I246" i="10"/>
  <c r="I236" i="10"/>
  <c r="I218" i="10"/>
  <c r="N216" i="10"/>
  <c r="I215" i="10"/>
  <c r="I213" i="10"/>
  <c r="I193" i="10"/>
  <c r="I192" i="10"/>
  <c r="I190" i="10"/>
  <c r="I180" i="10"/>
  <c r="V242" i="10"/>
  <c r="V210" i="10"/>
  <c r="V178" i="10"/>
  <c r="I148" i="10"/>
  <c r="O135" i="10"/>
  <c r="I125" i="10"/>
  <c r="M123" i="10"/>
  <c r="I122" i="10"/>
  <c r="N120" i="10"/>
  <c r="K119" i="10"/>
  <c r="N119" i="10" s="1"/>
  <c r="I116" i="10"/>
  <c r="K108" i="10"/>
  <c r="M108" i="10" s="1"/>
  <c r="I107" i="10"/>
  <c r="I105" i="10"/>
  <c r="I92" i="10"/>
  <c r="I87" i="10"/>
  <c r="V146" i="10"/>
  <c r="V82" i="10"/>
  <c r="T222" i="10"/>
  <c r="I262" i="10"/>
  <c r="K252" i="10"/>
  <c r="M252" i="10" s="1"/>
  <c r="I244" i="10"/>
  <c r="O232" i="10"/>
  <c r="I188" i="10"/>
  <c r="V254" i="10"/>
  <c r="V222" i="10"/>
  <c r="V190" i="10"/>
  <c r="I165" i="10"/>
  <c r="O163" i="10"/>
  <c r="I157" i="10"/>
  <c r="O155" i="10"/>
  <c r="K141" i="10"/>
  <c r="N141" i="10" s="1"/>
  <c r="O136" i="10"/>
  <c r="I85" i="10"/>
  <c r="V158" i="10"/>
  <c r="K265" i="10"/>
  <c r="N273" i="10"/>
  <c r="V266" i="10"/>
  <c r="U254" i="10"/>
  <c r="V234" i="10"/>
  <c r="U222" i="10"/>
  <c r="U190" i="10"/>
  <c r="M163" i="10"/>
  <c r="M155" i="10"/>
  <c r="M139" i="10"/>
  <c r="N136" i="10"/>
  <c r="I95" i="10"/>
  <c r="V170" i="10"/>
  <c r="U158" i="10"/>
  <c r="V138" i="10"/>
  <c r="U126" i="10"/>
  <c r="V106" i="10"/>
  <c r="M156" i="10"/>
  <c r="N156" i="10"/>
  <c r="O156" i="10"/>
  <c r="I166" i="10"/>
  <c r="M125" i="10"/>
  <c r="N125" i="10"/>
  <c r="O125" i="10"/>
  <c r="M164" i="10"/>
  <c r="N164" i="10"/>
  <c r="O164" i="10"/>
  <c r="M153" i="10"/>
  <c r="N153" i="10"/>
  <c r="K150" i="10"/>
  <c r="I150" i="10"/>
  <c r="I128" i="10"/>
  <c r="K118" i="10"/>
  <c r="I118" i="10"/>
  <c r="M103" i="10"/>
  <c r="N103" i="10"/>
  <c r="O103" i="10"/>
  <c r="M87" i="10"/>
  <c r="N87" i="10"/>
  <c r="O87" i="10"/>
  <c r="K134" i="10"/>
  <c r="I134" i="10"/>
  <c r="M95" i="10"/>
  <c r="N95" i="10"/>
  <c r="O95" i="10"/>
  <c r="M172" i="10"/>
  <c r="N172" i="10"/>
  <c r="O172" i="10"/>
  <c r="N161" i="10"/>
  <c r="I160" i="10"/>
  <c r="M133" i="10"/>
  <c r="N133" i="10"/>
  <c r="O133" i="10"/>
  <c r="I112" i="10"/>
  <c r="M101" i="10"/>
  <c r="N101" i="10"/>
  <c r="O101" i="10"/>
  <c r="M93" i="10"/>
  <c r="N93" i="10"/>
  <c r="O93" i="10"/>
  <c r="M85" i="10"/>
  <c r="N85" i="10"/>
  <c r="O85" i="10"/>
  <c r="K110" i="10"/>
  <c r="I110" i="10"/>
  <c r="K142" i="10"/>
  <c r="I142" i="10"/>
  <c r="M165" i="10"/>
  <c r="N165" i="10"/>
  <c r="O165" i="10"/>
  <c r="K126" i="10"/>
  <c r="I126" i="10"/>
  <c r="M149" i="10"/>
  <c r="N149" i="10"/>
  <c r="O149" i="10"/>
  <c r="M117" i="10"/>
  <c r="N117" i="10"/>
  <c r="O117" i="10"/>
  <c r="M157" i="10"/>
  <c r="N157" i="10"/>
  <c r="O157" i="10"/>
  <c r="O169" i="10"/>
  <c r="N169" i="10"/>
  <c r="O177" i="10"/>
  <c r="K173" i="10"/>
  <c r="I158" i="10"/>
  <c r="I152" i="10"/>
  <c r="I120" i="10"/>
  <c r="I104" i="10"/>
  <c r="I96" i="10"/>
  <c r="I88" i="10"/>
  <c r="M111" i="10"/>
  <c r="N111" i="10"/>
  <c r="O111" i="10"/>
  <c r="K102" i="10"/>
  <c r="I102" i="10"/>
  <c r="K94" i="10"/>
  <c r="I94" i="10"/>
  <c r="K86" i="10"/>
  <c r="I86" i="10"/>
  <c r="O175" i="10"/>
  <c r="N175" i="10"/>
  <c r="N167" i="10"/>
  <c r="N159" i="10"/>
  <c r="N151" i="10"/>
  <c r="N143" i="10"/>
  <c r="N135" i="10"/>
  <c r="N127" i="10"/>
  <c r="K82" i="10"/>
  <c r="O167" i="10"/>
  <c r="O159" i="10"/>
  <c r="K145" i="10"/>
  <c r="K137" i="10"/>
  <c r="K129" i="10"/>
  <c r="K121" i="10"/>
  <c r="K113" i="10"/>
  <c r="K105" i="10"/>
  <c r="K97" i="10"/>
  <c r="K89" i="10"/>
  <c r="K176" i="10"/>
  <c r="K168" i="10"/>
  <c r="K160" i="10"/>
  <c r="K152" i="10"/>
  <c r="O148" i="10"/>
  <c r="K144" i="10"/>
  <c r="O132" i="10"/>
  <c r="O124" i="10"/>
  <c r="O116" i="10"/>
  <c r="O100" i="10"/>
  <c r="K96" i="10"/>
  <c r="O92" i="10"/>
  <c r="K88" i="10"/>
  <c r="O84" i="10"/>
  <c r="N148" i="10"/>
  <c r="O147" i="10"/>
  <c r="O139" i="10"/>
  <c r="N132" i="10"/>
  <c r="O131" i="10"/>
  <c r="N124" i="10"/>
  <c r="O123" i="10"/>
  <c r="N116" i="10"/>
  <c r="O115" i="10"/>
  <c r="O107" i="10"/>
  <c r="N100" i="10"/>
  <c r="O99" i="10"/>
  <c r="N92" i="10"/>
  <c r="O91" i="10"/>
  <c r="N84" i="10"/>
  <c r="O83" i="10"/>
  <c r="U270" i="10"/>
  <c r="I269" i="10"/>
  <c r="K269" i="10"/>
  <c r="M199" i="10"/>
  <c r="O199" i="10"/>
  <c r="N199" i="10"/>
  <c r="I261" i="10"/>
  <c r="K261" i="10"/>
  <c r="M244" i="10"/>
  <c r="O244" i="10"/>
  <c r="N244" i="10"/>
  <c r="O215" i="10"/>
  <c r="M215" i="10"/>
  <c r="N215" i="10"/>
  <c r="M223" i="10"/>
  <c r="N223" i="10"/>
  <c r="O223" i="10"/>
  <c r="M268" i="10"/>
  <c r="N268" i="10"/>
  <c r="O268" i="10"/>
  <c r="M255" i="10"/>
  <c r="N255" i="10"/>
  <c r="O255" i="10"/>
  <c r="O231" i="10"/>
  <c r="M231" i="10"/>
  <c r="N231" i="10"/>
  <c r="M221" i="10"/>
  <c r="N221" i="10"/>
  <c r="O221" i="10"/>
  <c r="I253" i="10"/>
  <c r="K253" i="10"/>
  <c r="O247" i="10"/>
  <c r="M247" i="10"/>
  <c r="N247" i="10"/>
  <c r="O239" i="10"/>
  <c r="M239" i="10"/>
  <c r="N239" i="10"/>
  <c r="M183" i="10"/>
  <c r="N183" i="10"/>
  <c r="O183" i="10"/>
  <c r="I245" i="10"/>
  <c r="K245" i="10"/>
  <c r="M191" i="10"/>
  <c r="O191" i="10"/>
  <c r="N191" i="10"/>
  <c r="M181" i="10"/>
  <c r="N181" i="10"/>
  <c r="O181" i="10"/>
  <c r="M263" i="10"/>
  <c r="O263" i="10"/>
  <c r="N263" i="10"/>
  <c r="O207" i="10"/>
  <c r="M207" i="10"/>
  <c r="N207" i="10"/>
  <c r="M271" i="10"/>
  <c r="N271" i="10"/>
  <c r="O271" i="10"/>
  <c r="M260" i="10"/>
  <c r="O260" i="10"/>
  <c r="N260" i="10"/>
  <c r="I221" i="10"/>
  <c r="I181" i="10"/>
  <c r="M267" i="10"/>
  <c r="M259" i="10"/>
  <c r="M251" i="10"/>
  <c r="M243" i="10"/>
  <c r="K237" i="10"/>
  <c r="M235" i="10"/>
  <c r="K229" i="10"/>
  <c r="M227" i="10"/>
  <c r="M219" i="10"/>
  <c r="K213" i="10"/>
  <c r="M211" i="10"/>
  <c r="K205" i="10"/>
  <c r="M203" i="10"/>
  <c r="K197" i="10"/>
  <c r="M195" i="10"/>
  <c r="K189" i="10"/>
  <c r="M187" i="10"/>
  <c r="M179" i="10"/>
  <c r="K266" i="10"/>
  <c r="K258" i="10"/>
  <c r="K250" i="10"/>
  <c r="K194" i="10"/>
  <c r="K186" i="10"/>
  <c r="K178" i="10"/>
  <c r="K249" i="10"/>
  <c r="K241" i="10"/>
  <c r="K233" i="10"/>
  <c r="K225" i="10"/>
  <c r="K217" i="10"/>
  <c r="K209" i="10"/>
  <c r="K201" i="10"/>
  <c r="K193" i="10"/>
  <c r="K185" i="10"/>
  <c r="O228" i="10"/>
  <c r="O220" i="10"/>
  <c r="O212" i="10"/>
  <c r="O196" i="10"/>
  <c r="O188" i="10"/>
  <c r="O180" i="10"/>
  <c r="O236" i="10"/>
  <c r="O267" i="10"/>
  <c r="O259" i="10"/>
  <c r="O251" i="10"/>
  <c r="O243" i="10"/>
  <c r="N236" i="10"/>
  <c r="O235" i="10"/>
  <c r="N228" i="10"/>
  <c r="O227" i="10"/>
  <c r="N220" i="10"/>
  <c r="O219" i="10"/>
  <c r="N212" i="10"/>
  <c r="O211" i="10"/>
  <c r="O203" i="10"/>
  <c r="N196" i="10"/>
  <c r="O195" i="10"/>
  <c r="N188" i="10"/>
  <c r="O187" i="10"/>
  <c r="N180" i="10"/>
  <c r="O179" i="10"/>
  <c r="W4018" i="10"/>
  <c r="W4022" i="10"/>
  <c r="W4026" i="10"/>
  <c r="W4030" i="10"/>
  <c r="W4034" i="10"/>
  <c r="W4038" i="10"/>
  <c r="W4042" i="10"/>
  <c r="W4046" i="10"/>
  <c r="W4050" i="10"/>
  <c r="W4054" i="10"/>
  <c r="W4058" i="10"/>
  <c r="W4062" i="10"/>
  <c r="W4066" i="10"/>
  <c r="W4070" i="10"/>
  <c r="W4074" i="10"/>
  <c r="W4078" i="10"/>
  <c r="W4082" i="10"/>
  <c r="W4086" i="10"/>
  <c r="W4090" i="10"/>
  <c r="W4094" i="10"/>
  <c r="W4098" i="10"/>
  <c r="W4102" i="10"/>
  <c r="W4106" i="10"/>
  <c r="W4110" i="10"/>
  <c r="H4018" i="10"/>
  <c r="J4018" i="10"/>
  <c r="K4018" i="10"/>
  <c r="L4018" i="10"/>
  <c r="H4019" i="10"/>
  <c r="J4019" i="10"/>
  <c r="K4019" i="10"/>
  <c r="M4019" i="10" s="1"/>
  <c r="L4019" i="10"/>
  <c r="H4020" i="10"/>
  <c r="J4020" i="10"/>
  <c r="K4020" i="10"/>
  <c r="M4020" i="10" s="1"/>
  <c r="L4020" i="10"/>
  <c r="Q4018" i="10" s="1"/>
  <c r="H4021" i="10"/>
  <c r="J4021" i="10"/>
  <c r="K4021" i="10"/>
  <c r="M4021" i="10" s="1"/>
  <c r="L4021" i="10"/>
  <c r="R4018" i="10" s="1"/>
  <c r="H4022" i="10"/>
  <c r="J4022" i="10"/>
  <c r="K4022" i="10"/>
  <c r="L4022" i="10"/>
  <c r="H4023" i="10"/>
  <c r="J4023" i="10"/>
  <c r="K4023" i="10"/>
  <c r="M4023" i="10" s="1"/>
  <c r="L4023" i="10"/>
  <c r="H4024" i="10"/>
  <c r="J4024" i="10"/>
  <c r="K4024" i="10"/>
  <c r="M4024" i="10" s="1"/>
  <c r="L4024" i="10"/>
  <c r="Q4022" i="10" s="1"/>
  <c r="H4025" i="10"/>
  <c r="J4025" i="10"/>
  <c r="K4025" i="10"/>
  <c r="M4025" i="10" s="1"/>
  <c r="L4025" i="10"/>
  <c r="R4022" i="10" s="1"/>
  <c r="H4026" i="10"/>
  <c r="J4026" i="10"/>
  <c r="K4026" i="10"/>
  <c r="L4026" i="10"/>
  <c r="H4027" i="10"/>
  <c r="J4027" i="10"/>
  <c r="K4027" i="10"/>
  <c r="M4027" i="10" s="1"/>
  <c r="L4027" i="10"/>
  <c r="H4028" i="10"/>
  <c r="J4028" i="10"/>
  <c r="K4028" i="10"/>
  <c r="M4028" i="10" s="1"/>
  <c r="L4028" i="10"/>
  <c r="Q4026" i="10" s="1"/>
  <c r="H4029" i="10"/>
  <c r="J4029" i="10"/>
  <c r="K4029" i="10"/>
  <c r="M4029" i="10" s="1"/>
  <c r="L4029" i="10"/>
  <c r="R4026" i="10" s="1"/>
  <c r="H4030" i="10"/>
  <c r="J4030" i="10"/>
  <c r="K4030" i="10"/>
  <c r="L4030" i="10"/>
  <c r="H4031" i="10"/>
  <c r="J4031" i="10"/>
  <c r="K4031" i="10"/>
  <c r="M4031" i="10" s="1"/>
  <c r="L4031" i="10"/>
  <c r="H4032" i="10"/>
  <c r="J4032" i="10"/>
  <c r="K4032" i="10"/>
  <c r="M4032" i="10" s="1"/>
  <c r="L4032" i="10"/>
  <c r="Q4030" i="10" s="1"/>
  <c r="H4033" i="10"/>
  <c r="J4033" i="10"/>
  <c r="K4033" i="10"/>
  <c r="M4033" i="10" s="1"/>
  <c r="L4033" i="10"/>
  <c r="R4030" i="10" s="1"/>
  <c r="H4034" i="10"/>
  <c r="J4034" i="10"/>
  <c r="K4034" i="10"/>
  <c r="L4034" i="10"/>
  <c r="H4035" i="10"/>
  <c r="J4035" i="10"/>
  <c r="I4035" i="10" s="1"/>
  <c r="K4035" i="10"/>
  <c r="M4035" i="10" s="1"/>
  <c r="L4035" i="10"/>
  <c r="H4036" i="10"/>
  <c r="J4036" i="10"/>
  <c r="K4036" i="10"/>
  <c r="M4036" i="10" s="1"/>
  <c r="L4036" i="10"/>
  <c r="Q4034" i="10" s="1"/>
  <c r="H4037" i="10"/>
  <c r="J4037" i="10"/>
  <c r="I4037" i="10" s="1"/>
  <c r="K4037" i="10"/>
  <c r="N4037" i="10" s="1"/>
  <c r="L4037" i="10"/>
  <c r="R4034" i="10" s="1"/>
  <c r="H4038" i="10"/>
  <c r="J4038" i="10"/>
  <c r="V4038" i="10" s="1"/>
  <c r="K4038" i="10"/>
  <c r="L4038" i="10"/>
  <c r="H4039" i="10"/>
  <c r="J4039" i="10"/>
  <c r="K4039" i="10"/>
  <c r="M4039" i="10" s="1"/>
  <c r="L4039" i="10"/>
  <c r="H4040" i="10"/>
  <c r="J4040" i="10"/>
  <c r="I4040" i="10" s="1"/>
  <c r="K4040" i="10"/>
  <c r="N4040" i="10" s="1"/>
  <c r="L4040" i="10"/>
  <c r="Q4038" i="10" s="1"/>
  <c r="H4041" i="10"/>
  <c r="J4041" i="10"/>
  <c r="K4041" i="10"/>
  <c r="M4041" i="10" s="1"/>
  <c r="L4041" i="10"/>
  <c r="R4038" i="10" s="1"/>
  <c r="H4042" i="10"/>
  <c r="J4042" i="10"/>
  <c r="K4042" i="10"/>
  <c r="L4042" i="10"/>
  <c r="H4043" i="10"/>
  <c r="J4043" i="10"/>
  <c r="K4043" i="10"/>
  <c r="M4043" i="10" s="1"/>
  <c r="L4043" i="10"/>
  <c r="H4044" i="10"/>
  <c r="J4044" i="10"/>
  <c r="K4044" i="10"/>
  <c r="M4044" i="10" s="1"/>
  <c r="L4044" i="10"/>
  <c r="Q4042" i="10" s="1"/>
  <c r="H4045" i="10"/>
  <c r="J4045" i="10"/>
  <c r="K4045" i="10"/>
  <c r="N4045" i="10" s="1"/>
  <c r="L4045" i="10"/>
  <c r="R4042" i="10" s="1"/>
  <c r="H4046" i="10"/>
  <c r="J4046" i="10"/>
  <c r="V4046" i="10" s="1"/>
  <c r="K4046" i="10"/>
  <c r="L4046" i="10"/>
  <c r="H4047" i="10"/>
  <c r="J4047" i="10"/>
  <c r="K4047" i="10"/>
  <c r="N4047" i="10" s="1"/>
  <c r="L4047" i="10"/>
  <c r="H4048" i="10"/>
  <c r="J4048" i="10"/>
  <c r="K4048" i="10"/>
  <c r="N4048" i="10" s="1"/>
  <c r="L4048" i="10"/>
  <c r="Q4046" i="10" s="1"/>
  <c r="H4049" i="10"/>
  <c r="J4049" i="10"/>
  <c r="K4049" i="10"/>
  <c r="M4049" i="10" s="1"/>
  <c r="L4049" i="10"/>
  <c r="R4046" i="10" s="1"/>
  <c r="H4050" i="10"/>
  <c r="J4050" i="10"/>
  <c r="K4050" i="10"/>
  <c r="L4050" i="10"/>
  <c r="H4051" i="10"/>
  <c r="J4051" i="10"/>
  <c r="K4051" i="10"/>
  <c r="M4051" i="10" s="1"/>
  <c r="L4051" i="10"/>
  <c r="H4052" i="10"/>
  <c r="J4052" i="10"/>
  <c r="K4052" i="10"/>
  <c r="M4052" i="10" s="1"/>
  <c r="L4052" i="10"/>
  <c r="Q4050" i="10" s="1"/>
  <c r="H4053" i="10"/>
  <c r="J4053" i="10"/>
  <c r="K4053" i="10"/>
  <c r="N4053" i="10" s="1"/>
  <c r="L4053" i="10"/>
  <c r="R4050" i="10" s="1"/>
  <c r="H4054" i="10"/>
  <c r="J4054" i="10"/>
  <c r="V4054" i="10" s="1"/>
  <c r="K4054" i="10"/>
  <c r="L4054" i="10"/>
  <c r="H4055" i="10"/>
  <c r="J4055" i="10"/>
  <c r="K4055" i="10"/>
  <c r="N4055" i="10" s="1"/>
  <c r="L4055" i="10"/>
  <c r="H4056" i="10"/>
  <c r="J4056" i="10"/>
  <c r="K4056" i="10"/>
  <c r="N4056" i="10" s="1"/>
  <c r="L4056" i="10"/>
  <c r="Q4054" i="10" s="1"/>
  <c r="H4057" i="10"/>
  <c r="J4057" i="10"/>
  <c r="K4057" i="10"/>
  <c r="M4057" i="10" s="1"/>
  <c r="L4057" i="10"/>
  <c r="R4054" i="10" s="1"/>
  <c r="H4058" i="10"/>
  <c r="J4058" i="10"/>
  <c r="K4058" i="10"/>
  <c r="L4058" i="10"/>
  <c r="H4059" i="10"/>
  <c r="J4059" i="10"/>
  <c r="K4059" i="10"/>
  <c r="M4059" i="10" s="1"/>
  <c r="L4059" i="10"/>
  <c r="H4060" i="10"/>
  <c r="J4060" i="10"/>
  <c r="K4060" i="10"/>
  <c r="M4060" i="10" s="1"/>
  <c r="L4060" i="10"/>
  <c r="Q4058" i="10" s="1"/>
  <c r="H4061" i="10"/>
  <c r="J4061" i="10"/>
  <c r="K4061" i="10"/>
  <c r="N4061" i="10" s="1"/>
  <c r="L4061" i="10"/>
  <c r="R4058" i="10" s="1"/>
  <c r="H4062" i="10"/>
  <c r="J4062" i="10"/>
  <c r="V4062" i="10" s="1"/>
  <c r="K4062" i="10"/>
  <c r="L4062" i="10"/>
  <c r="H4063" i="10"/>
  <c r="J4063" i="10"/>
  <c r="K4063" i="10"/>
  <c r="M4063" i="10" s="1"/>
  <c r="L4063" i="10"/>
  <c r="H4064" i="10"/>
  <c r="J4064" i="10"/>
  <c r="K4064" i="10"/>
  <c r="N4064" i="10" s="1"/>
  <c r="L4064" i="10"/>
  <c r="Q4062" i="10" s="1"/>
  <c r="H4065" i="10"/>
  <c r="J4065" i="10"/>
  <c r="K4065" i="10"/>
  <c r="M4065" i="10" s="1"/>
  <c r="L4065" i="10"/>
  <c r="R4062" i="10" s="1"/>
  <c r="H4066" i="10"/>
  <c r="J4066" i="10"/>
  <c r="K4066" i="10"/>
  <c r="L4066" i="10"/>
  <c r="H4067" i="10"/>
  <c r="J4067" i="10"/>
  <c r="K4067" i="10"/>
  <c r="M4067" i="10" s="1"/>
  <c r="L4067" i="10"/>
  <c r="H4068" i="10"/>
  <c r="J4068" i="10"/>
  <c r="K4068" i="10"/>
  <c r="M4068" i="10" s="1"/>
  <c r="L4068" i="10"/>
  <c r="Q4066" i="10" s="1"/>
  <c r="H4069" i="10"/>
  <c r="J4069" i="10"/>
  <c r="K4069" i="10"/>
  <c r="N4069" i="10" s="1"/>
  <c r="L4069" i="10"/>
  <c r="R4066" i="10" s="1"/>
  <c r="H4070" i="10"/>
  <c r="J4070" i="10"/>
  <c r="V4070" i="10" s="1"/>
  <c r="K4070" i="10"/>
  <c r="L4070" i="10"/>
  <c r="H4071" i="10"/>
  <c r="J4071" i="10"/>
  <c r="K4071" i="10"/>
  <c r="M4071" i="10" s="1"/>
  <c r="L4071" i="10"/>
  <c r="H4072" i="10"/>
  <c r="J4072" i="10"/>
  <c r="K4072" i="10"/>
  <c r="N4072" i="10" s="1"/>
  <c r="L4072" i="10"/>
  <c r="Q4070" i="10" s="1"/>
  <c r="H4073" i="10"/>
  <c r="J4073" i="10"/>
  <c r="K4073" i="10"/>
  <c r="M4073" i="10" s="1"/>
  <c r="L4073" i="10"/>
  <c r="R4070" i="10" s="1"/>
  <c r="H4074" i="10"/>
  <c r="J4074" i="10"/>
  <c r="K4074" i="10"/>
  <c r="L4074" i="10"/>
  <c r="H4075" i="10"/>
  <c r="J4075" i="10"/>
  <c r="K4075" i="10"/>
  <c r="M4075" i="10" s="1"/>
  <c r="L4075" i="10"/>
  <c r="H4076" i="10"/>
  <c r="J4076" i="10"/>
  <c r="K4076" i="10"/>
  <c r="M4076" i="10" s="1"/>
  <c r="L4076" i="10"/>
  <c r="Q4074" i="10" s="1"/>
  <c r="H4077" i="10"/>
  <c r="J4077" i="10"/>
  <c r="K4077" i="10"/>
  <c r="N4077" i="10" s="1"/>
  <c r="L4077" i="10"/>
  <c r="R4074" i="10" s="1"/>
  <c r="H4078" i="10"/>
  <c r="J4078" i="10"/>
  <c r="V4078" i="10" s="1"/>
  <c r="K4078" i="10"/>
  <c r="L4078" i="10"/>
  <c r="H4079" i="10"/>
  <c r="J4079" i="10"/>
  <c r="K4079" i="10"/>
  <c r="O4079" i="10" s="1"/>
  <c r="L4079" i="10"/>
  <c r="N4079" i="10"/>
  <c r="H4080" i="10"/>
  <c r="J4080" i="10"/>
  <c r="K4080" i="10"/>
  <c r="N4080" i="10" s="1"/>
  <c r="L4080" i="10"/>
  <c r="Q4078" i="10" s="1"/>
  <c r="H4081" i="10"/>
  <c r="J4081" i="10"/>
  <c r="K4081" i="10"/>
  <c r="M4081" i="10" s="1"/>
  <c r="L4081" i="10"/>
  <c r="R4078" i="10" s="1"/>
  <c r="H4082" i="10"/>
  <c r="J4082" i="10"/>
  <c r="K4082" i="10"/>
  <c r="L4082" i="10"/>
  <c r="H4083" i="10"/>
  <c r="J4083" i="10"/>
  <c r="K4083" i="10"/>
  <c r="N4083" i="10" s="1"/>
  <c r="L4083" i="10"/>
  <c r="H4084" i="10"/>
  <c r="J4084" i="10"/>
  <c r="K4084" i="10"/>
  <c r="M4084" i="10" s="1"/>
  <c r="L4084" i="10"/>
  <c r="Q4082" i="10" s="1"/>
  <c r="H4085" i="10"/>
  <c r="J4085" i="10"/>
  <c r="K4085" i="10"/>
  <c r="N4085" i="10" s="1"/>
  <c r="L4085" i="10"/>
  <c r="R4082" i="10" s="1"/>
  <c r="H4086" i="10"/>
  <c r="J4086" i="10"/>
  <c r="V4086" i="10" s="1"/>
  <c r="K4086" i="10"/>
  <c r="L4086" i="10"/>
  <c r="H4087" i="10"/>
  <c r="J4087" i="10"/>
  <c r="K4087" i="10"/>
  <c r="N4087" i="10" s="1"/>
  <c r="L4087" i="10"/>
  <c r="H4088" i="10"/>
  <c r="J4088" i="10"/>
  <c r="K4088" i="10"/>
  <c r="M4088" i="10" s="1"/>
  <c r="L4088" i="10"/>
  <c r="Q4086" i="10" s="1"/>
  <c r="H4089" i="10"/>
  <c r="J4089" i="10"/>
  <c r="K4089" i="10"/>
  <c r="M4089" i="10" s="1"/>
  <c r="L4089" i="10"/>
  <c r="R4086" i="10" s="1"/>
  <c r="H4090" i="10"/>
  <c r="J4090" i="10"/>
  <c r="V4090" i="10" s="1"/>
  <c r="K4090" i="10"/>
  <c r="L4090" i="10"/>
  <c r="H4091" i="10"/>
  <c r="J4091" i="10"/>
  <c r="K4091" i="10"/>
  <c r="M4091" i="10" s="1"/>
  <c r="L4091" i="10"/>
  <c r="H4092" i="10"/>
  <c r="J4092" i="10"/>
  <c r="K4092" i="10"/>
  <c r="M4092" i="10" s="1"/>
  <c r="L4092" i="10"/>
  <c r="Q4090" i="10" s="1"/>
  <c r="H4093" i="10"/>
  <c r="J4093" i="10"/>
  <c r="K4093" i="10"/>
  <c r="N4093" i="10" s="1"/>
  <c r="L4093" i="10"/>
  <c r="R4090" i="10" s="1"/>
  <c r="H4094" i="10"/>
  <c r="J4094" i="10"/>
  <c r="V4094" i="10" s="1"/>
  <c r="K4094" i="10"/>
  <c r="L4094" i="10"/>
  <c r="H4095" i="10"/>
  <c r="J4095" i="10"/>
  <c r="K4095" i="10"/>
  <c r="M4095" i="10" s="1"/>
  <c r="L4095" i="10"/>
  <c r="H4096" i="10"/>
  <c r="J4096" i="10"/>
  <c r="K4096" i="10"/>
  <c r="N4096" i="10" s="1"/>
  <c r="L4096" i="10"/>
  <c r="Q4094" i="10" s="1"/>
  <c r="H4097" i="10"/>
  <c r="J4097" i="10"/>
  <c r="K4097" i="10"/>
  <c r="M4097" i="10" s="1"/>
  <c r="L4097" i="10"/>
  <c r="R4094" i="10" s="1"/>
  <c r="H4098" i="10"/>
  <c r="J4098" i="10"/>
  <c r="K4098" i="10"/>
  <c r="L4098" i="10"/>
  <c r="H4099" i="10"/>
  <c r="J4099" i="10"/>
  <c r="K4099" i="10"/>
  <c r="M4099" i="10" s="1"/>
  <c r="L4099" i="10"/>
  <c r="H4100" i="10"/>
  <c r="J4100" i="10"/>
  <c r="K4100" i="10"/>
  <c r="M4100" i="10" s="1"/>
  <c r="L4100" i="10"/>
  <c r="Q4098" i="10" s="1"/>
  <c r="H4101" i="10"/>
  <c r="J4101" i="10"/>
  <c r="K4101" i="10"/>
  <c r="N4101" i="10" s="1"/>
  <c r="L4101" i="10"/>
  <c r="R4098" i="10" s="1"/>
  <c r="H4102" i="10"/>
  <c r="J4102" i="10"/>
  <c r="V4102" i="10" s="1"/>
  <c r="K4102" i="10"/>
  <c r="L4102" i="10"/>
  <c r="H4103" i="10"/>
  <c r="J4103" i="10"/>
  <c r="K4103" i="10"/>
  <c r="O4103" i="10" s="1"/>
  <c r="L4103" i="10"/>
  <c r="H4104" i="10"/>
  <c r="J4104" i="10"/>
  <c r="K4104" i="10"/>
  <c r="O4104" i="10" s="1"/>
  <c r="L4104" i="10"/>
  <c r="Q4102" i="10" s="1"/>
  <c r="H4105" i="10"/>
  <c r="J4105" i="10"/>
  <c r="K4105" i="10"/>
  <c r="O4105" i="10" s="1"/>
  <c r="L4105" i="10"/>
  <c r="R4102" i="10" s="1"/>
  <c r="H4106" i="10"/>
  <c r="J4106" i="10"/>
  <c r="V4106" i="10" s="1"/>
  <c r="K4106" i="10"/>
  <c r="L4106" i="10"/>
  <c r="H4107" i="10"/>
  <c r="J4107" i="10"/>
  <c r="K4107" i="10"/>
  <c r="O4107" i="10" s="1"/>
  <c r="L4107" i="10"/>
  <c r="H4108" i="10"/>
  <c r="J4108" i="10"/>
  <c r="K4108" i="10"/>
  <c r="O4108" i="10" s="1"/>
  <c r="L4108" i="10"/>
  <c r="Q4106" i="10" s="1"/>
  <c r="H4109" i="10"/>
  <c r="J4109" i="10"/>
  <c r="K4109" i="10"/>
  <c r="O4109" i="10" s="1"/>
  <c r="L4109" i="10"/>
  <c r="R4106" i="10" s="1"/>
  <c r="H4110" i="10"/>
  <c r="J4110" i="10"/>
  <c r="K4110" i="10"/>
  <c r="L4110" i="10"/>
  <c r="H4111" i="10"/>
  <c r="J4111" i="10"/>
  <c r="K4111" i="10"/>
  <c r="O4111" i="10" s="1"/>
  <c r="L4111" i="10"/>
  <c r="H4112" i="10"/>
  <c r="J4112" i="10"/>
  <c r="K4112" i="10"/>
  <c r="O4112" i="10" s="1"/>
  <c r="L4112" i="10"/>
  <c r="Q4110" i="10" s="1"/>
  <c r="H4113" i="10"/>
  <c r="J4113" i="10"/>
  <c r="K4113" i="10"/>
  <c r="O4113" i="10" s="1"/>
  <c r="L4113" i="10"/>
  <c r="R4110" i="10" s="1"/>
  <c r="G4113" i="10"/>
  <c r="G4112" i="10"/>
  <c r="G4111" i="10"/>
  <c r="G4110" i="10"/>
  <c r="G4109" i="10"/>
  <c r="G4108" i="10"/>
  <c r="G4107" i="10"/>
  <c r="G4106" i="10"/>
  <c r="G4105" i="10"/>
  <c r="G4104" i="10"/>
  <c r="G4103" i="10"/>
  <c r="G4102" i="10"/>
  <c r="G4101" i="10"/>
  <c r="G4100" i="10"/>
  <c r="G4099" i="10"/>
  <c r="G4098" i="10"/>
  <c r="G4097" i="10"/>
  <c r="G4096" i="10"/>
  <c r="G4095" i="10"/>
  <c r="G4094" i="10"/>
  <c r="G4093" i="10"/>
  <c r="G4092" i="10"/>
  <c r="G4091" i="10"/>
  <c r="G4090" i="10"/>
  <c r="G4089" i="10"/>
  <c r="G4088" i="10"/>
  <c r="G4087" i="10"/>
  <c r="G4086" i="10"/>
  <c r="G4085" i="10"/>
  <c r="G4084" i="10"/>
  <c r="G4083" i="10"/>
  <c r="G4082" i="10"/>
  <c r="G4081" i="10"/>
  <c r="G4080" i="10"/>
  <c r="G4079" i="10"/>
  <c r="G4078" i="10"/>
  <c r="G4077" i="10"/>
  <c r="G4076" i="10"/>
  <c r="G4075" i="10"/>
  <c r="G4074" i="10"/>
  <c r="G4073" i="10"/>
  <c r="G4072" i="10"/>
  <c r="G4071" i="10"/>
  <c r="G4070" i="10"/>
  <c r="G4069" i="10"/>
  <c r="G4068" i="10"/>
  <c r="G4067" i="10"/>
  <c r="G4066" i="10"/>
  <c r="G4065" i="10"/>
  <c r="G4064" i="10"/>
  <c r="G4063" i="10"/>
  <c r="G4062" i="10"/>
  <c r="G4061" i="10"/>
  <c r="G4060" i="10"/>
  <c r="G4059" i="10"/>
  <c r="G4058" i="10"/>
  <c r="G4057" i="10"/>
  <c r="G4056" i="10"/>
  <c r="G4055" i="10"/>
  <c r="G4054" i="10"/>
  <c r="G4053" i="10"/>
  <c r="G4052" i="10"/>
  <c r="G4051" i="10"/>
  <c r="G4050" i="10"/>
  <c r="G4049" i="10"/>
  <c r="G4048" i="10"/>
  <c r="G4047" i="10"/>
  <c r="G4046" i="10"/>
  <c r="G4045" i="10"/>
  <c r="G4044" i="10"/>
  <c r="G4043" i="10"/>
  <c r="G4042" i="10"/>
  <c r="G4041" i="10"/>
  <c r="G4040" i="10"/>
  <c r="G4039" i="10"/>
  <c r="G4038" i="10"/>
  <c r="G4037" i="10"/>
  <c r="G4036" i="10"/>
  <c r="G4035" i="10"/>
  <c r="G4034" i="10"/>
  <c r="G4033" i="10"/>
  <c r="G4032" i="10"/>
  <c r="G4031" i="10"/>
  <c r="G4030" i="10"/>
  <c r="G4029" i="10"/>
  <c r="G4028" i="10"/>
  <c r="G4027" i="10"/>
  <c r="G4026" i="10"/>
  <c r="G4025" i="10"/>
  <c r="G4024" i="10"/>
  <c r="G4023" i="10"/>
  <c r="G4022" i="10"/>
  <c r="G4021" i="10"/>
  <c r="G4020" i="10"/>
  <c r="G4019" i="10"/>
  <c r="G4018" i="10"/>
  <c r="O4048" i="10" l="1"/>
  <c r="N204" i="10"/>
  <c r="O204" i="10"/>
  <c r="N109" i="10"/>
  <c r="M4112" i="10"/>
  <c r="I4069" i="10"/>
  <c r="I4067" i="10"/>
  <c r="I4072" i="10"/>
  <c r="I4029" i="10"/>
  <c r="I4082" i="10"/>
  <c r="M4101" i="10"/>
  <c r="O4041" i="10"/>
  <c r="O4019" i="10"/>
  <c r="N4019" i="10"/>
  <c r="O4073" i="10"/>
  <c r="I4064" i="10"/>
  <c r="I4058" i="10"/>
  <c r="I4056" i="10"/>
  <c r="O108" i="10"/>
  <c r="O4065" i="10"/>
  <c r="I4019" i="10"/>
  <c r="O109" i="10"/>
  <c r="N4041" i="10"/>
  <c r="O252" i="10"/>
  <c r="T4058" i="10"/>
  <c r="N252" i="10"/>
  <c r="O141" i="10"/>
  <c r="I4077" i="10"/>
  <c r="I4075" i="10"/>
  <c r="N4065" i="10"/>
  <c r="M4055" i="10"/>
  <c r="M4107" i="10"/>
  <c r="O4047" i="10"/>
  <c r="M141" i="10"/>
  <c r="I4110" i="10"/>
  <c r="M4093" i="10"/>
  <c r="O4080" i="10"/>
  <c r="N4073" i="10"/>
  <c r="M4047" i="10"/>
  <c r="O4087" i="10"/>
  <c r="I4036" i="10"/>
  <c r="I4034" i="10"/>
  <c r="N4109" i="10"/>
  <c r="M4109" i="10"/>
  <c r="M4096" i="10"/>
  <c r="M4087" i="10"/>
  <c r="T4074" i="10"/>
  <c r="O4055" i="10"/>
  <c r="I4045" i="10"/>
  <c r="O4027" i="10"/>
  <c r="N108" i="10"/>
  <c r="N4112" i="10"/>
  <c r="I4111" i="10"/>
  <c r="N4107" i="10"/>
  <c r="I4085" i="10"/>
  <c r="I4083" i="10"/>
  <c r="M4079" i="10"/>
  <c r="I4025" i="10"/>
  <c r="I4021" i="10"/>
  <c r="I4113" i="10"/>
  <c r="I4108" i="10"/>
  <c r="I4103" i="10"/>
  <c r="I4074" i="10"/>
  <c r="O4072" i="10"/>
  <c r="I4061" i="10"/>
  <c r="I4059" i="10"/>
  <c r="I4042" i="10"/>
  <c r="O4040" i="10"/>
  <c r="M4037" i="10"/>
  <c r="I4018" i="10"/>
  <c r="I4050" i="10"/>
  <c r="O4095" i="10"/>
  <c r="O4088" i="10"/>
  <c r="O4063" i="10"/>
  <c r="O4028" i="10"/>
  <c r="N4027" i="10"/>
  <c r="I4026" i="10"/>
  <c r="I4024" i="10"/>
  <c r="O140" i="10"/>
  <c r="O265" i="10"/>
  <c r="N265" i="10"/>
  <c r="M265" i="10"/>
  <c r="M264" i="10"/>
  <c r="O264" i="10"/>
  <c r="N264" i="10"/>
  <c r="N4105" i="10"/>
  <c r="O4096" i="10"/>
  <c r="N4095" i="10"/>
  <c r="N4088" i="10"/>
  <c r="O4081" i="10"/>
  <c r="N4063" i="10"/>
  <c r="O4056" i="10"/>
  <c r="O4049" i="10"/>
  <c r="I4043" i="10"/>
  <c r="O4031" i="10"/>
  <c r="N4028" i="10"/>
  <c r="O257" i="10"/>
  <c r="M257" i="10"/>
  <c r="N257" i="10"/>
  <c r="N83" i="10"/>
  <c r="M83" i="10"/>
  <c r="N4113" i="10"/>
  <c r="M4105" i="10"/>
  <c r="N4081" i="10"/>
  <c r="I4080" i="10"/>
  <c r="O4071" i="10"/>
  <c r="N4049" i="10"/>
  <c r="I4048" i="10"/>
  <c r="O4039" i="10"/>
  <c r="O4032" i="10"/>
  <c r="N4031" i="10"/>
  <c r="I4030" i="10"/>
  <c r="O4023" i="10"/>
  <c r="N4071" i="10"/>
  <c r="I4066" i="10"/>
  <c r="O4064" i="10"/>
  <c r="O4057" i="10"/>
  <c r="I4053" i="10"/>
  <c r="I4051" i="10"/>
  <c r="N4039" i="10"/>
  <c r="N4032" i="10"/>
  <c r="N4023" i="10"/>
  <c r="I4020" i="10"/>
  <c r="M119" i="10"/>
  <c r="O119" i="10"/>
  <c r="O4097" i="10"/>
  <c r="I4088" i="10"/>
  <c r="N4057" i="10"/>
  <c r="N140" i="10"/>
  <c r="M272" i="10"/>
  <c r="O272" i="10"/>
  <c r="N272" i="10"/>
  <c r="I4105" i="10"/>
  <c r="M176" i="10"/>
  <c r="N176" i="10"/>
  <c r="O176" i="10"/>
  <c r="N145" i="10"/>
  <c r="M145" i="10"/>
  <c r="O145" i="10"/>
  <c r="N89" i="10"/>
  <c r="M89" i="10"/>
  <c r="O89" i="10"/>
  <c r="M88" i="10"/>
  <c r="O88" i="10"/>
  <c r="N88" i="10"/>
  <c r="N97" i="10"/>
  <c r="M97" i="10"/>
  <c r="O97" i="10"/>
  <c r="N144" i="10"/>
  <c r="O144" i="10"/>
  <c r="M144" i="10"/>
  <c r="N105" i="10"/>
  <c r="M105" i="10"/>
  <c r="O105" i="10"/>
  <c r="M96" i="10"/>
  <c r="O96" i="10"/>
  <c r="N96" i="10"/>
  <c r="N113" i="10"/>
  <c r="M113" i="10"/>
  <c r="O113" i="10"/>
  <c r="M173" i="10"/>
  <c r="N173" i="10"/>
  <c r="O173" i="10"/>
  <c r="N152" i="10"/>
  <c r="O152" i="10"/>
  <c r="M152" i="10"/>
  <c r="N121" i="10"/>
  <c r="M121" i="10"/>
  <c r="O121" i="10"/>
  <c r="N160" i="10"/>
  <c r="M160" i="10"/>
  <c r="O160" i="10"/>
  <c r="M129" i="10"/>
  <c r="N129" i="10"/>
  <c r="O129" i="10"/>
  <c r="N168" i="10"/>
  <c r="M168" i="10"/>
  <c r="O168" i="10"/>
  <c r="N137" i="10"/>
  <c r="M137" i="10"/>
  <c r="O137" i="10"/>
  <c r="I4104" i="10"/>
  <c r="I4107" i="10"/>
  <c r="M225" i="10"/>
  <c r="N225" i="10"/>
  <c r="O225" i="10"/>
  <c r="M205" i="10"/>
  <c r="N205" i="10"/>
  <c r="O205" i="10"/>
  <c r="M233" i="10"/>
  <c r="N233" i="10"/>
  <c r="O233" i="10"/>
  <c r="N193" i="10"/>
  <c r="M193" i="10"/>
  <c r="O193" i="10"/>
  <c r="M189" i="10"/>
  <c r="N189" i="10"/>
  <c r="O189" i="10"/>
  <c r="N253" i="10"/>
  <c r="M253" i="10"/>
  <c r="O253" i="10"/>
  <c r="M201" i="10"/>
  <c r="N201" i="10"/>
  <c r="O201" i="10"/>
  <c r="M229" i="10"/>
  <c r="N229" i="10"/>
  <c r="O229" i="10"/>
  <c r="N241" i="10"/>
  <c r="O241" i="10"/>
  <c r="M241" i="10"/>
  <c r="N185" i="10"/>
  <c r="M185" i="10"/>
  <c r="O185" i="10"/>
  <c r="M249" i="10"/>
  <c r="O249" i="10"/>
  <c r="N249" i="10"/>
  <c r="N209" i="10"/>
  <c r="M209" i="10"/>
  <c r="O209" i="10"/>
  <c r="M197" i="10"/>
  <c r="N197" i="10"/>
  <c r="O197" i="10"/>
  <c r="N245" i="10"/>
  <c r="M245" i="10"/>
  <c r="O245" i="10"/>
  <c r="N261" i="10"/>
  <c r="M261" i="10"/>
  <c r="O261" i="10"/>
  <c r="M217" i="10"/>
  <c r="O217" i="10"/>
  <c r="N217" i="10"/>
  <c r="M237" i="10"/>
  <c r="N237" i="10"/>
  <c r="O237" i="10"/>
  <c r="O269" i="10"/>
  <c r="M269" i="10"/>
  <c r="N269" i="10"/>
  <c r="M213" i="10"/>
  <c r="N213" i="10"/>
  <c r="O213" i="10"/>
  <c r="I4112" i="10"/>
  <c r="I4109" i="10"/>
  <c r="I4101" i="10"/>
  <c r="I4099" i="10"/>
  <c r="I4095" i="10"/>
  <c r="N4089" i="10"/>
  <c r="T4086" i="10"/>
  <c r="T4078" i="10"/>
  <c r="T4070" i="10"/>
  <c r="T4054" i="10"/>
  <c r="T4046" i="10"/>
  <c r="T4038" i="10"/>
  <c r="O4033" i="10"/>
  <c r="I4096" i="10"/>
  <c r="I4093" i="10"/>
  <c r="I4091" i="10"/>
  <c r="I4087" i="10"/>
  <c r="I4079" i="10"/>
  <c r="I4071" i="10"/>
  <c r="I4063" i="10"/>
  <c r="I4055" i="10"/>
  <c r="I4047" i="10"/>
  <c r="I4039" i="10"/>
  <c r="N4033" i="10"/>
  <c r="O4029" i="10"/>
  <c r="O4024" i="10"/>
  <c r="I4022" i="10"/>
  <c r="V4074" i="10"/>
  <c r="V4030" i="10"/>
  <c r="N4111" i="10"/>
  <c r="N4029" i="10"/>
  <c r="O4025" i="10"/>
  <c r="N4024" i="10"/>
  <c r="O4020" i="10"/>
  <c r="V4058" i="10"/>
  <c r="V4042" i="10"/>
  <c r="M4111" i="10"/>
  <c r="M4108" i="10"/>
  <c r="N4104" i="10"/>
  <c r="M4103" i="10"/>
  <c r="I4031" i="10"/>
  <c r="N4025" i="10"/>
  <c r="O4021" i="10"/>
  <c r="N4020" i="10"/>
  <c r="V4026" i="10"/>
  <c r="N4108" i="10"/>
  <c r="I4106" i="10"/>
  <c r="N4103" i="10"/>
  <c r="T4098" i="10"/>
  <c r="T4106" i="10"/>
  <c r="M4104" i="10"/>
  <c r="I4098" i="10"/>
  <c r="I4041" i="10"/>
  <c r="I4032" i="10"/>
  <c r="I4027" i="10"/>
  <c r="T4022" i="10"/>
  <c r="N4021" i="10"/>
  <c r="V4098" i="10"/>
  <c r="T4102" i="10"/>
  <c r="I4090" i="10"/>
  <c r="I4038" i="10"/>
  <c r="I4033" i="10"/>
  <c r="I4028" i="10"/>
  <c r="I4023" i="10"/>
  <c r="T4018" i="10"/>
  <c r="V4110" i="10"/>
  <c r="V4082" i="10"/>
  <c r="V4022" i="10"/>
  <c r="V4066" i="10"/>
  <c r="V4050" i="10"/>
  <c r="V4034" i="10"/>
  <c r="M4113" i="10"/>
  <c r="N4097" i="10"/>
  <c r="O4089" i="10"/>
  <c r="M4085" i="10"/>
  <c r="M4080" i="10"/>
  <c r="M4077" i="10"/>
  <c r="M4072" i="10"/>
  <c r="M4069" i="10"/>
  <c r="M4064" i="10"/>
  <c r="M4061" i="10"/>
  <c r="M4056" i="10"/>
  <c r="M4053" i="10"/>
  <c r="M4048" i="10"/>
  <c r="M4045" i="10"/>
  <c r="M4040" i="10"/>
  <c r="V4018" i="10"/>
  <c r="T4030" i="10"/>
  <c r="T4066" i="10"/>
  <c r="T4050" i="10"/>
  <c r="T4082" i="10"/>
  <c r="T4042" i="10"/>
  <c r="T4090" i="10"/>
  <c r="T4062" i="10"/>
  <c r="T4094" i="10"/>
  <c r="T4034" i="10"/>
  <c r="T4110" i="10"/>
  <c r="T4026" i="10"/>
  <c r="U4110" i="10"/>
  <c r="U4106" i="10"/>
  <c r="U4102" i="10"/>
  <c r="U4098" i="10"/>
  <c r="U4094" i="10"/>
  <c r="U4090" i="10"/>
  <c r="U4086" i="10"/>
  <c r="U4082" i="10"/>
  <c r="U4078" i="10"/>
  <c r="U4074" i="10"/>
  <c r="U4070" i="10"/>
  <c r="U4066" i="10"/>
  <c r="U4062" i="10"/>
  <c r="U4058" i="10"/>
  <c r="U4054" i="10"/>
  <c r="U4050" i="10"/>
  <c r="U4046" i="10"/>
  <c r="U4042" i="10"/>
  <c r="U4038" i="10"/>
  <c r="U4034" i="10"/>
  <c r="U4030" i="10"/>
  <c r="U4026" i="10"/>
  <c r="U4022" i="10"/>
  <c r="U4018" i="10"/>
  <c r="I4100" i="10"/>
  <c r="I4092" i="10"/>
  <c r="I4084" i="10"/>
  <c r="I4076" i="10"/>
  <c r="I4068" i="10"/>
  <c r="I4060" i="10"/>
  <c r="I4052" i="10"/>
  <c r="I4044" i="10"/>
  <c r="I4102" i="10"/>
  <c r="O4099" i="10"/>
  <c r="I4094" i="10"/>
  <c r="O4091" i="10"/>
  <c r="I4086" i="10"/>
  <c r="O4083" i="10"/>
  <c r="I4078" i="10"/>
  <c r="O4075" i="10"/>
  <c r="I4070" i="10"/>
  <c r="O4067" i="10"/>
  <c r="I4062" i="10"/>
  <c r="O4059" i="10"/>
  <c r="I4054" i="10"/>
  <c r="O4051" i="10"/>
  <c r="I4046" i="10"/>
  <c r="O4043" i="10"/>
  <c r="O4035" i="10"/>
  <c r="O4100" i="10"/>
  <c r="N4099" i="10"/>
  <c r="O4076" i="10"/>
  <c r="O4068" i="10"/>
  <c r="N4067" i="10"/>
  <c r="O4060" i="10"/>
  <c r="N4059" i="10"/>
  <c r="O4052" i="10"/>
  <c r="N4051" i="10"/>
  <c r="O4044" i="10"/>
  <c r="N4043" i="10"/>
  <c r="O4036" i="10"/>
  <c r="N4035" i="10"/>
  <c r="O4092" i="10"/>
  <c r="N4091" i="10"/>
  <c r="N4075" i="10"/>
  <c r="O4085" i="10"/>
  <c r="N4084" i="10"/>
  <c r="M4083" i="10"/>
  <c r="O4069" i="10"/>
  <c r="N4068" i="10"/>
  <c r="O4061" i="10"/>
  <c r="N4060" i="10"/>
  <c r="O4053" i="10"/>
  <c r="N4052" i="10"/>
  <c r="O4045" i="10"/>
  <c r="N4044" i="10"/>
  <c r="O4037" i="10"/>
  <c r="N4036" i="10"/>
  <c r="O4084" i="10"/>
  <c r="O4101" i="10"/>
  <c r="N4100" i="10"/>
  <c r="O4093" i="10"/>
  <c r="N4092" i="10"/>
  <c r="O4077" i="10"/>
  <c r="N4076" i="10"/>
  <c r="I4097" i="10"/>
  <c r="I4089" i="10"/>
  <c r="I4081" i="10"/>
  <c r="I4073" i="10"/>
  <c r="I4065" i="10"/>
  <c r="I4057" i="10"/>
  <c r="I4049" i="10"/>
  <c r="M2180" i="4" l="1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W3538" i="10"/>
  <c r="W3542" i="10"/>
  <c r="W3546" i="10"/>
  <c r="W3550" i="10"/>
  <c r="W3554" i="10"/>
  <c r="W3558" i="10"/>
  <c r="W3562" i="10"/>
  <c r="W3566" i="10"/>
  <c r="W3570" i="10"/>
  <c r="W3574" i="10"/>
  <c r="W3578" i="10"/>
  <c r="W3582" i="10"/>
  <c r="W3586" i="10"/>
  <c r="W3590" i="10"/>
  <c r="W3594" i="10"/>
  <c r="W3598" i="10"/>
  <c r="W3602" i="10"/>
  <c r="W3606" i="10"/>
  <c r="W3610" i="10"/>
  <c r="W3614" i="10"/>
  <c r="W3618" i="10"/>
  <c r="W3622" i="10"/>
  <c r="W3626" i="10"/>
  <c r="W3630" i="10"/>
  <c r="W3634" i="10"/>
  <c r="W3638" i="10"/>
  <c r="W3642" i="10"/>
  <c r="W3646" i="10"/>
  <c r="W3650" i="10"/>
  <c r="W3654" i="10"/>
  <c r="W3658" i="10"/>
  <c r="W3662" i="10"/>
  <c r="W3666" i="10"/>
  <c r="W3670" i="10"/>
  <c r="W3674" i="10"/>
  <c r="W3678" i="10"/>
  <c r="W3682" i="10"/>
  <c r="W3686" i="10"/>
  <c r="W3690" i="10"/>
  <c r="W3694" i="10"/>
  <c r="W3698" i="10"/>
  <c r="W3702" i="10"/>
  <c r="W3706" i="10"/>
  <c r="W3710" i="10"/>
  <c r="W3714" i="10"/>
  <c r="W3718" i="10"/>
  <c r="W3722" i="10"/>
  <c r="W3726" i="10"/>
  <c r="W3730" i="10"/>
  <c r="W3734" i="10"/>
  <c r="W3738" i="10"/>
  <c r="W3742" i="10"/>
  <c r="W3746" i="10"/>
  <c r="W3750" i="10"/>
  <c r="W3754" i="10"/>
  <c r="W3758" i="10"/>
  <c r="W3762" i="10"/>
  <c r="W3766" i="10"/>
  <c r="W3770" i="10"/>
  <c r="W3774" i="10"/>
  <c r="W3778" i="10"/>
  <c r="W3782" i="10"/>
  <c r="W3786" i="10"/>
  <c r="W3790" i="10"/>
  <c r="W3794" i="10"/>
  <c r="W3798" i="10"/>
  <c r="W3802" i="10"/>
  <c r="W3806" i="10"/>
  <c r="W3810" i="10"/>
  <c r="W3814" i="10"/>
  <c r="W3818" i="10"/>
  <c r="W3822" i="10"/>
  <c r="W3826" i="10"/>
  <c r="W3830" i="10"/>
  <c r="W3834" i="10"/>
  <c r="W3838" i="10"/>
  <c r="W3842" i="10"/>
  <c r="W3846" i="10"/>
  <c r="W3850" i="10"/>
  <c r="W3854" i="10"/>
  <c r="W3858" i="10"/>
  <c r="W3862" i="10"/>
  <c r="W3866" i="10"/>
  <c r="W3870" i="10"/>
  <c r="W3874" i="10"/>
  <c r="W3878" i="10"/>
  <c r="W3882" i="10"/>
  <c r="W3886" i="10"/>
  <c r="W3890" i="10"/>
  <c r="W3894" i="10"/>
  <c r="W3898" i="10"/>
  <c r="W3902" i="10"/>
  <c r="W3906" i="10"/>
  <c r="W3910" i="10"/>
  <c r="W3914" i="10"/>
  <c r="W3918" i="10"/>
  <c r="W3922" i="10"/>
  <c r="W3926" i="10"/>
  <c r="W3930" i="10"/>
  <c r="W3934" i="10"/>
  <c r="W3938" i="10"/>
  <c r="W3942" i="10"/>
  <c r="W3946" i="10"/>
  <c r="W3950" i="10"/>
  <c r="W3954" i="10"/>
  <c r="W3958" i="10"/>
  <c r="W3962" i="10"/>
  <c r="W3966" i="10"/>
  <c r="W3970" i="10"/>
  <c r="W3974" i="10"/>
  <c r="W3978" i="10"/>
  <c r="W3982" i="10"/>
  <c r="W3986" i="10"/>
  <c r="W3990" i="10"/>
  <c r="W3994" i="10"/>
  <c r="W3998" i="10"/>
  <c r="W4002" i="10"/>
  <c r="W4006" i="10"/>
  <c r="W4010" i="10"/>
  <c r="W4014" i="10"/>
  <c r="L3538" i="10"/>
  <c r="L3539" i="10"/>
  <c r="L3540" i="10"/>
  <c r="Q3538" i="10" s="1"/>
  <c r="L3541" i="10"/>
  <c r="R3538" i="10" s="1"/>
  <c r="L3542" i="10"/>
  <c r="L3543" i="10"/>
  <c r="L3544" i="10"/>
  <c r="Q3542" i="10" s="1"/>
  <c r="L3545" i="10"/>
  <c r="R3542" i="10" s="1"/>
  <c r="L3546" i="10"/>
  <c r="L3547" i="10"/>
  <c r="L3548" i="10"/>
  <c r="Q3546" i="10" s="1"/>
  <c r="L3549" i="10"/>
  <c r="R3546" i="10" s="1"/>
  <c r="L3550" i="10"/>
  <c r="L3551" i="10"/>
  <c r="L3552" i="10"/>
  <c r="Q3550" i="10" s="1"/>
  <c r="L3553" i="10"/>
  <c r="R3550" i="10" s="1"/>
  <c r="L3554" i="10"/>
  <c r="L3555" i="10"/>
  <c r="L3556" i="10"/>
  <c r="Q3554" i="10" s="1"/>
  <c r="L3557" i="10"/>
  <c r="R3554" i="10" s="1"/>
  <c r="L3558" i="10"/>
  <c r="L3559" i="10"/>
  <c r="L3560" i="10"/>
  <c r="Q3558" i="10" s="1"/>
  <c r="L3561" i="10"/>
  <c r="R3558" i="10" s="1"/>
  <c r="L3562" i="10"/>
  <c r="L3563" i="10"/>
  <c r="L3564" i="10"/>
  <c r="Q3562" i="10" s="1"/>
  <c r="L3565" i="10"/>
  <c r="R3562" i="10" s="1"/>
  <c r="L3566" i="10"/>
  <c r="L3567" i="10"/>
  <c r="L3568" i="10"/>
  <c r="Q3566" i="10" s="1"/>
  <c r="L3569" i="10"/>
  <c r="R3566" i="10" s="1"/>
  <c r="L3570" i="10"/>
  <c r="L3571" i="10"/>
  <c r="L3572" i="10"/>
  <c r="Q3570" i="10" s="1"/>
  <c r="L3573" i="10"/>
  <c r="R3570" i="10" s="1"/>
  <c r="L3574" i="10"/>
  <c r="L3575" i="10"/>
  <c r="L3576" i="10"/>
  <c r="Q3574" i="10" s="1"/>
  <c r="L3577" i="10"/>
  <c r="R3574" i="10" s="1"/>
  <c r="L3578" i="10"/>
  <c r="L3579" i="10"/>
  <c r="L3580" i="10"/>
  <c r="Q3578" i="10" s="1"/>
  <c r="L3581" i="10"/>
  <c r="R3578" i="10" s="1"/>
  <c r="L3582" i="10"/>
  <c r="L3583" i="10"/>
  <c r="L3584" i="10"/>
  <c r="Q3582" i="10" s="1"/>
  <c r="L3585" i="10"/>
  <c r="R3582" i="10" s="1"/>
  <c r="L3586" i="10"/>
  <c r="L3587" i="10"/>
  <c r="L3588" i="10"/>
  <c r="Q3586" i="10" s="1"/>
  <c r="L3589" i="10"/>
  <c r="R3586" i="10" s="1"/>
  <c r="L3590" i="10"/>
  <c r="L3591" i="10"/>
  <c r="L3592" i="10"/>
  <c r="Q3590" i="10" s="1"/>
  <c r="L3593" i="10"/>
  <c r="R3590" i="10" s="1"/>
  <c r="L3594" i="10"/>
  <c r="L3595" i="10"/>
  <c r="L3596" i="10"/>
  <c r="Q3594" i="10" s="1"/>
  <c r="L3597" i="10"/>
  <c r="R3594" i="10" s="1"/>
  <c r="L3598" i="10"/>
  <c r="L3599" i="10"/>
  <c r="L3600" i="10"/>
  <c r="Q3598" i="10" s="1"/>
  <c r="L3601" i="10"/>
  <c r="R3598" i="10" s="1"/>
  <c r="L3602" i="10"/>
  <c r="L3603" i="10"/>
  <c r="L3604" i="10"/>
  <c r="Q3602" i="10" s="1"/>
  <c r="L3605" i="10"/>
  <c r="R3602" i="10" s="1"/>
  <c r="L3606" i="10"/>
  <c r="L3607" i="10"/>
  <c r="L3608" i="10"/>
  <c r="Q3606" i="10" s="1"/>
  <c r="L3609" i="10"/>
  <c r="R3606" i="10" s="1"/>
  <c r="L3610" i="10"/>
  <c r="L3611" i="10"/>
  <c r="L3612" i="10"/>
  <c r="Q3610" i="10" s="1"/>
  <c r="L3613" i="10"/>
  <c r="R3610" i="10" s="1"/>
  <c r="L3614" i="10"/>
  <c r="L3615" i="10"/>
  <c r="L3616" i="10"/>
  <c r="Q3614" i="10" s="1"/>
  <c r="L3617" i="10"/>
  <c r="R3614" i="10" s="1"/>
  <c r="L3618" i="10"/>
  <c r="L3619" i="10"/>
  <c r="L3620" i="10"/>
  <c r="Q3618" i="10" s="1"/>
  <c r="L3621" i="10"/>
  <c r="R3618" i="10" s="1"/>
  <c r="L3622" i="10"/>
  <c r="L3623" i="10"/>
  <c r="L3624" i="10"/>
  <c r="Q3622" i="10" s="1"/>
  <c r="L3625" i="10"/>
  <c r="R3622" i="10" s="1"/>
  <c r="L3626" i="10"/>
  <c r="L3627" i="10"/>
  <c r="L3628" i="10"/>
  <c r="Q3626" i="10" s="1"/>
  <c r="L3629" i="10"/>
  <c r="R3626" i="10" s="1"/>
  <c r="L3630" i="10"/>
  <c r="L3631" i="10"/>
  <c r="L3632" i="10"/>
  <c r="Q3630" i="10" s="1"/>
  <c r="L3633" i="10"/>
  <c r="R3630" i="10" s="1"/>
  <c r="L3634" i="10"/>
  <c r="L3635" i="10"/>
  <c r="L3636" i="10"/>
  <c r="Q3634" i="10" s="1"/>
  <c r="L3637" i="10"/>
  <c r="R3634" i="10" s="1"/>
  <c r="L3638" i="10"/>
  <c r="L3639" i="10"/>
  <c r="L3640" i="10"/>
  <c r="Q3638" i="10" s="1"/>
  <c r="L3641" i="10"/>
  <c r="R3638" i="10" s="1"/>
  <c r="L3642" i="10"/>
  <c r="L3643" i="10"/>
  <c r="L3644" i="10"/>
  <c r="Q3642" i="10" s="1"/>
  <c r="L3645" i="10"/>
  <c r="R3642" i="10" s="1"/>
  <c r="L3646" i="10"/>
  <c r="L3647" i="10"/>
  <c r="L3648" i="10"/>
  <c r="Q3646" i="10" s="1"/>
  <c r="L3649" i="10"/>
  <c r="R3646" i="10" s="1"/>
  <c r="L3650" i="10"/>
  <c r="L3651" i="10"/>
  <c r="L3652" i="10"/>
  <c r="Q3650" i="10" s="1"/>
  <c r="L3653" i="10"/>
  <c r="R3650" i="10" s="1"/>
  <c r="L3654" i="10"/>
  <c r="L3655" i="10"/>
  <c r="L3656" i="10"/>
  <c r="Q3654" i="10" s="1"/>
  <c r="L3657" i="10"/>
  <c r="R3654" i="10" s="1"/>
  <c r="L3658" i="10"/>
  <c r="L3659" i="10"/>
  <c r="L3660" i="10"/>
  <c r="Q3658" i="10" s="1"/>
  <c r="L3661" i="10"/>
  <c r="R3658" i="10" s="1"/>
  <c r="L3662" i="10"/>
  <c r="L3663" i="10"/>
  <c r="L3664" i="10"/>
  <c r="Q3662" i="10" s="1"/>
  <c r="L3665" i="10"/>
  <c r="R3662" i="10" s="1"/>
  <c r="L3666" i="10"/>
  <c r="L3667" i="10"/>
  <c r="L3668" i="10"/>
  <c r="Q3666" i="10" s="1"/>
  <c r="L3669" i="10"/>
  <c r="R3666" i="10" s="1"/>
  <c r="L3670" i="10"/>
  <c r="L3671" i="10"/>
  <c r="L3672" i="10"/>
  <c r="Q3670" i="10" s="1"/>
  <c r="L3673" i="10"/>
  <c r="R3670" i="10" s="1"/>
  <c r="L3674" i="10"/>
  <c r="L3675" i="10"/>
  <c r="L3676" i="10"/>
  <c r="Q3674" i="10" s="1"/>
  <c r="L3677" i="10"/>
  <c r="R3674" i="10" s="1"/>
  <c r="L3678" i="10"/>
  <c r="L3679" i="10"/>
  <c r="L3680" i="10"/>
  <c r="Q3678" i="10" s="1"/>
  <c r="L3681" i="10"/>
  <c r="R3678" i="10" s="1"/>
  <c r="L3682" i="10"/>
  <c r="L3683" i="10"/>
  <c r="L3684" i="10"/>
  <c r="Q3682" i="10" s="1"/>
  <c r="L3685" i="10"/>
  <c r="R3682" i="10" s="1"/>
  <c r="L3686" i="10"/>
  <c r="L3687" i="10"/>
  <c r="L3688" i="10"/>
  <c r="Q3686" i="10" s="1"/>
  <c r="L3689" i="10"/>
  <c r="R3686" i="10" s="1"/>
  <c r="L3690" i="10"/>
  <c r="L3691" i="10"/>
  <c r="L3692" i="10"/>
  <c r="Q3690" i="10" s="1"/>
  <c r="L3693" i="10"/>
  <c r="R3690" i="10" s="1"/>
  <c r="L3694" i="10"/>
  <c r="L3695" i="10"/>
  <c r="L3696" i="10"/>
  <c r="Q3694" i="10" s="1"/>
  <c r="L3697" i="10"/>
  <c r="R3694" i="10" s="1"/>
  <c r="L3698" i="10"/>
  <c r="L3699" i="10"/>
  <c r="L3700" i="10"/>
  <c r="Q3698" i="10" s="1"/>
  <c r="L3701" i="10"/>
  <c r="R3698" i="10" s="1"/>
  <c r="L3702" i="10"/>
  <c r="L3703" i="10"/>
  <c r="L3704" i="10"/>
  <c r="Q3702" i="10" s="1"/>
  <c r="L3705" i="10"/>
  <c r="R3702" i="10" s="1"/>
  <c r="L3706" i="10"/>
  <c r="L3707" i="10"/>
  <c r="L3708" i="10"/>
  <c r="Q3706" i="10" s="1"/>
  <c r="L3709" i="10"/>
  <c r="R3706" i="10" s="1"/>
  <c r="L3710" i="10"/>
  <c r="L3711" i="10"/>
  <c r="L3712" i="10"/>
  <c r="Q3710" i="10" s="1"/>
  <c r="L3713" i="10"/>
  <c r="R3710" i="10" s="1"/>
  <c r="L3714" i="10"/>
  <c r="L3715" i="10"/>
  <c r="L3716" i="10"/>
  <c r="Q3714" i="10" s="1"/>
  <c r="L3717" i="10"/>
  <c r="R3714" i="10" s="1"/>
  <c r="L3718" i="10"/>
  <c r="L3719" i="10"/>
  <c r="L3720" i="10"/>
  <c r="Q3718" i="10" s="1"/>
  <c r="L3721" i="10"/>
  <c r="R3718" i="10" s="1"/>
  <c r="L3722" i="10"/>
  <c r="L3723" i="10"/>
  <c r="L3724" i="10"/>
  <c r="Q3722" i="10" s="1"/>
  <c r="L3725" i="10"/>
  <c r="R3722" i="10" s="1"/>
  <c r="L3726" i="10"/>
  <c r="L3727" i="10"/>
  <c r="L3728" i="10"/>
  <c r="Q3726" i="10" s="1"/>
  <c r="L3729" i="10"/>
  <c r="R3726" i="10" s="1"/>
  <c r="L3730" i="10"/>
  <c r="L3731" i="10"/>
  <c r="L3732" i="10"/>
  <c r="Q3730" i="10" s="1"/>
  <c r="L3733" i="10"/>
  <c r="R3730" i="10" s="1"/>
  <c r="L3734" i="10"/>
  <c r="L3735" i="10"/>
  <c r="L3736" i="10"/>
  <c r="Q3734" i="10" s="1"/>
  <c r="L3737" i="10"/>
  <c r="R3734" i="10" s="1"/>
  <c r="L3738" i="10"/>
  <c r="L3739" i="10"/>
  <c r="L3740" i="10"/>
  <c r="Q3738" i="10" s="1"/>
  <c r="L3741" i="10"/>
  <c r="R3738" i="10" s="1"/>
  <c r="L3742" i="10"/>
  <c r="L3743" i="10"/>
  <c r="L3744" i="10"/>
  <c r="Q3742" i="10" s="1"/>
  <c r="L3745" i="10"/>
  <c r="R3742" i="10" s="1"/>
  <c r="L3746" i="10"/>
  <c r="L3747" i="10"/>
  <c r="L3748" i="10"/>
  <c r="Q3746" i="10" s="1"/>
  <c r="L3749" i="10"/>
  <c r="R3746" i="10" s="1"/>
  <c r="L3750" i="10"/>
  <c r="L3751" i="10"/>
  <c r="L3752" i="10"/>
  <c r="Q3750" i="10" s="1"/>
  <c r="L3753" i="10"/>
  <c r="R3750" i="10" s="1"/>
  <c r="L3754" i="10"/>
  <c r="L3755" i="10"/>
  <c r="L3756" i="10"/>
  <c r="Q3754" i="10" s="1"/>
  <c r="L3757" i="10"/>
  <c r="R3754" i="10" s="1"/>
  <c r="L3758" i="10"/>
  <c r="L3759" i="10"/>
  <c r="L3760" i="10"/>
  <c r="Q3758" i="10" s="1"/>
  <c r="L3761" i="10"/>
  <c r="R3758" i="10" s="1"/>
  <c r="L3762" i="10"/>
  <c r="L3763" i="10"/>
  <c r="L3764" i="10"/>
  <c r="Q3762" i="10" s="1"/>
  <c r="L3765" i="10"/>
  <c r="R3762" i="10" s="1"/>
  <c r="L3766" i="10"/>
  <c r="L3767" i="10"/>
  <c r="L3768" i="10"/>
  <c r="Q3766" i="10" s="1"/>
  <c r="L3769" i="10"/>
  <c r="R3766" i="10" s="1"/>
  <c r="L3770" i="10"/>
  <c r="L3771" i="10"/>
  <c r="L3772" i="10"/>
  <c r="Q3770" i="10" s="1"/>
  <c r="L3773" i="10"/>
  <c r="R3770" i="10" s="1"/>
  <c r="L3774" i="10"/>
  <c r="L3775" i="10"/>
  <c r="L3776" i="10"/>
  <c r="Q3774" i="10" s="1"/>
  <c r="L3777" i="10"/>
  <c r="R3774" i="10" s="1"/>
  <c r="L3778" i="10"/>
  <c r="L3779" i="10"/>
  <c r="L3780" i="10"/>
  <c r="Q3778" i="10" s="1"/>
  <c r="L3781" i="10"/>
  <c r="R3778" i="10" s="1"/>
  <c r="L3782" i="10"/>
  <c r="L3783" i="10"/>
  <c r="L3784" i="10"/>
  <c r="Q3782" i="10" s="1"/>
  <c r="L3785" i="10"/>
  <c r="R3782" i="10" s="1"/>
  <c r="L3786" i="10"/>
  <c r="L3787" i="10"/>
  <c r="L3788" i="10"/>
  <c r="Q3786" i="10" s="1"/>
  <c r="L3789" i="10"/>
  <c r="R3786" i="10" s="1"/>
  <c r="L3790" i="10"/>
  <c r="L3791" i="10"/>
  <c r="L3792" i="10"/>
  <c r="Q3790" i="10" s="1"/>
  <c r="L3793" i="10"/>
  <c r="R3790" i="10" s="1"/>
  <c r="L3794" i="10"/>
  <c r="L3795" i="10"/>
  <c r="L3796" i="10"/>
  <c r="Q3794" i="10" s="1"/>
  <c r="L3797" i="10"/>
  <c r="R3794" i="10" s="1"/>
  <c r="L3798" i="10"/>
  <c r="L3799" i="10"/>
  <c r="L3800" i="10"/>
  <c r="Q3798" i="10" s="1"/>
  <c r="L3801" i="10"/>
  <c r="R3798" i="10" s="1"/>
  <c r="L3802" i="10"/>
  <c r="L3803" i="10"/>
  <c r="L3804" i="10"/>
  <c r="Q3802" i="10" s="1"/>
  <c r="L3805" i="10"/>
  <c r="R3802" i="10" s="1"/>
  <c r="L3806" i="10"/>
  <c r="L3807" i="10"/>
  <c r="L3808" i="10"/>
  <c r="Q3806" i="10" s="1"/>
  <c r="L3809" i="10"/>
  <c r="R3806" i="10" s="1"/>
  <c r="L3810" i="10"/>
  <c r="L3811" i="10"/>
  <c r="L3812" i="10"/>
  <c r="Q3810" i="10" s="1"/>
  <c r="L3813" i="10"/>
  <c r="R3810" i="10" s="1"/>
  <c r="L3814" i="10"/>
  <c r="L3815" i="10"/>
  <c r="L3816" i="10"/>
  <c r="Q3814" i="10" s="1"/>
  <c r="L3817" i="10"/>
  <c r="R3814" i="10" s="1"/>
  <c r="L3818" i="10"/>
  <c r="L3819" i="10"/>
  <c r="L3820" i="10"/>
  <c r="Q3818" i="10" s="1"/>
  <c r="L3821" i="10"/>
  <c r="R3818" i="10" s="1"/>
  <c r="L3822" i="10"/>
  <c r="L3823" i="10"/>
  <c r="L3824" i="10"/>
  <c r="Q3822" i="10" s="1"/>
  <c r="L3825" i="10"/>
  <c r="R3822" i="10" s="1"/>
  <c r="L3826" i="10"/>
  <c r="L3827" i="10"/>
  <c r="L3828" i="10"/>
  <c r="Q3826" i="10" s="1"/>
  <c r="L3829" i="10"/>
  <c r="R3826" i="10" s="1"/>
  <c r="L3830" i="10"/>
  <c r="L3831" i="10"/>
  <c r="L3832" i="10"/>
  <c r="Q3830" i="10" s="1"/>
  <c r="L3833" i="10"/>
  <c r="R3830" i="10" s="1"/>
  <c r="L3834" i="10"/>
  <c r="L3835" i="10"/>
  <c r="L3836" i="10"/>
  <c r="Q3834" i="10" s="1"/>
  <c r="L3837" i="10"/>
  <c r="R3834" i="10" s="1"/>
  <c r="L3838" i="10"/>
  <c r="L3839" i="10"/>
  <c r="L3840" i="10"/>
  <c r="Q3838" i="10" s="1"/>
  <c r="L3841" i="10"/>
  <c r="R3838" i="10" s="1"/>
  <c r="L3842" i="10"/>
  <c r="L3843" i="10"/>
  <c r="L3844" i="10"/>
  <c r="Q3842" i="10" s="1"/>
  <c r="L3845" i="10"/>
  <c r="R3842" i="10" s="1"/>
  <c r="L3846" i="10"/>
  <c r="L3847" i="10"/>
  <c r="L3848" i="10"/>
  <c r="Q3846" i="10" s="1"/>
  <c r="L3849" i="10"/>
  <c r="R3846" i="10" s="1"/>
  <c r="L3850" i="10"/>
  <c r="L3851" i="10"/>
  <c r="L3852" i="10"/>
  <c r="Q3850" i="10" s="1"/>
  <c r="L3853" i="10"/>
  <c r="R3850" i="10" s="1"/>
  <c r="L3854" i="10"/>
  <c r="L3855" i="10"/>
  <c r="L3856" i="10"/>
  <c r="Q3854" i="10" s="1"/>
  <c r="L3857" i="10"/>
  <c r="R3854" i="10" s="1"/>
  <c r="L3858" i="10"/>
  <c r="L3859" i="10"/>
  <c r="L3860" i="10"/>
  <c r="Q3858" i="10" s="1"/>
  <c r="L3861" i="10"/>
  <c r="R3858" i="10" s="1"/>
  <c r="L3862" i="10"/>
  <c r="L3863" i="10"/>
  <c r="L3864" i="10"/>
  <c r="Q3862" i="10" s="1"/>
  <c r="L3865" i="10"/>
  <c r="R3862" i="10" s="1"/>
  <c r="L3866" i="10"/>
  <c r="L3867" i="10"/>
  <c r="L3868" i="10"/>
  <c r="Q3866" i="10" s="1"/>
  <c r="L3869" i="10"/>
  <c r="R3866" i="10" s="1"/>
  <c r="L3870" i="10"/>
  <c r="L3871" i="10"/>
  <c r="L3872" i="10"/>
  <c r="Q3870" i="10" s="1"/>
  <c r="L3873" i="10"/>
  <c r="R3870" i="10" s="1"/>
  <c r="L3874" i="10"/>
  <c r="L3875" i="10"/>
  <c r="L3876" i="10"/>
  <c r="Q3874" i="10" s="1"/>
  <c r="L3877" i="10"/>
  <c r="R3874" i="10" s="1"/>
  <c r="L3878" i="10"/>
  <c r="L3879" i="10"/>
  <c r="L3880" i="10"/>
  <c r="Q3878" i="10" s="1"/>
  <c r="L3881" i="10"/>
  <c r="R3878" i="10" s="1"/>
  <c r="L3882" i="10"/>
  <c r="L3883" i="10"/>
  <c r="L3884" i="10"/>
  <c r="Q3882" i="10" s="1"/>
  <c r="L3885" i="10"/>
  <c r="R3882" i="10" s="1"/>
  <c r="L3886" i="10"/>
  <c r="L3887" i="10"/>
  <c r="L3888" i="10"/>
  <c r="Q3886" i="10" s="1"/>
  <c r="L3889" i="10"/>
  <c r="R3886" i="10" s="1"/>
  <c r="L3890" i="10"/>
  <c r="L3891" i="10"/>
  <c r="L3892" i="10"/>
  <c r="Q3890" i="10" s="1"/>
  <c r="L3893" i="10"/>
  <c r="R3890" i="10" s="1"/>
  <c r="L3894" i="10"/>
  <c r="L3895" i="10"/>
  <c r="L3896" i="10"/>
  <c r="Q3894" i="10" s="1"/>
  <c r="L3897" i="10"/>
  <c r="R3894" i="10" s="1"/>
  <c r="L3898" i="10"/>
  <c r="L3899" i="10"/>
  <c r="L3900" i="10"/>
  <c r="Q3898" i="10" s="1"/>
  <c r="L3901" i="10"/>
  <c r="R3898" i="10" s="1"/>
  <c r="L3902" i="10"/>
  <c r="L3903" i="10"/>
  <c r="L3904" i="10"/>
  <c r="Q3902" i="10" s="1"/>
  <c r="L3905" i="10"/>
  <c r="R3902" i="10" s="1"/>
  <c r="L3906" i="10"/>
  <c r="L3907" i="10"/>
  <c r="L3908" i="10"/>
  <c r="Q3906" i="10" s="1"/>
  <c r="L3909" i="10"/>
  <c r="R3906" i="10" s="1"/>
  <c r="L3910" i="10"/>
  <c r="L3911" i="10"/>
  <c r="L3912" i="10"/>
  <c r="Q3910" i="10" s="1"/>
  <c r="L3913" i="10"/>
  <c r="R3910" i="10" s="1"/>
  <c r="L3914" i="10"/>
  <c r="L3915" i="10"/>
  <c r="L3916" i="10"/>
  <c r="Q3914" i="10" s="1"/>
  <c r="L3917" i="10"/>
  <c r="R3914" i="10" s="1"/>
  <c r="L3918" i="10"/>
  <c r="L3919" i="10"/>
  <c r="L3920" i="10"/>
  <c r="Q3918" i="10" s="1"/>
  <c r="L3921" i="10"/>
  <c r="R3918" i="10" s="1"/>
  <c r="L3922" i="10"/>
  <c r="L3923" i="10"/>
  <c r="L3924" i="10"/>
  <c r="Q3922" i="10" s="1"/>
  <c r="L3925" i="10"/>
  <c r="R3922" i="10" s="1"/>
  <c r="L3926" i="10"/>
  <c r="L3927" i="10"/>
  <c r="L3928" i="10"/>
  <c r="Q3926" i="10" s="1"/>
  <c r="L3929" i="10"/>
  <c r="R3926" i="10" s="1"/>
  <c r="L3930" i="10"/>
  <c r="L3931" i="10"/>
  <c r="L3932" i="10"/>
  <c r="Q3930" i="10" s="1"/>
  <c r="L3933" i="10"/>
  <c r="R3930" i="10" s="1"/>
  <c r="L3934" i="10"/>
  <c r="L3935" i="10"/>
  <c r="L3936" i="10"/>
  <c r="Q3934" i="10" s="1"/>
  <c r="L3937" i="10"/>
  <c r="R3934" i="10" s="1"/>
  <c r="L3938" i="10"/>
  <c r="L3939" i="10"/>
  <c r="L3940" i="10"/>
  <c r="Q3938" i="10" s="1"/>
  <c r="L3941" i="10"/>
  <c r="R3938" i="10" s="1"/>
  <c r="L3942" i="10"/>
  <c r="L3943" i="10"/>
  <c r="L3944" i="10"/>
  <c r="Q3942" i="10" s="1"/>
  <c r="L3945" i="10"/>
  <c r="R3942" i="10" s="1"/>
  <c r="L3946" i="10"/>
  <c r="L3947" i="10"/>
  <c r="L3948" i="10"/>
  <c r="Q3946" i="10" s="1"/>
  <c r="L3949" i="10"/>
  <c r="R3946" i="10" s="1"/>
  <c r="L3950" i="10"/>
  <c r="L3951" i="10"/>
  <c r="L3952" i="10"/>
  <c r="Q3950" i="10" s="1"/>
  <c r="L3953" i="10"/>
  <c r="R3950" i="10" s="1"/>
  <c r="L3954" i="10"/>
  <c r="L3955" i="10"/>
  <c r="L3956" i="10"/>
  <c r="Q3954" i="10" s="1"/>
  <c r="L3957" i="10"/>
  <c r="R3954" i="10" s="1"/>
  <c r="L3958" i="10"/>
  <c r="L3959" i="10"/>
  <c r="L3960" i="10"/>
  <c r="Q3958" i="10" s="1"/>
  <c r="L3961" i="10"/>
  <c r="R3958" i="10" s="1"/>
  <c r="L3962" i="10"/>
  <c r="L3963" i="10"/>
  <c r="L3964" i="10"/>
  <c r="Q3962" i="10" s="1"/>
  <c r="L3965" i="10"/>
  <c r="R3962" i="10" s="1"/>
  <c r="L3966" i="10"/>
  <c r="L3967" i="10"/>
  <c r="L3968" i="10"/>
  <c r="Q3966" i="10" s="1"/>
  <c r="L3969" i="10"/>
  <c r="R3966" i="10" s="1"/>
  <c r="L3970" i="10"/>
  <c r="L3971" i="10"/>
  <c r="L3972" i="10"/>
  <c r="Q3970" i="10" s="1"/>
  <c r="L3973" i="10"/>
  <c r="R3970" i="10" s="1"/>
  <c r="L3974" i="10"/>
  <c r="L3975" i="10"/>
  <c r="L3976" i="10"/>
  <c r="Q3974" i="10" s="1"/>
  <c r="L3977" i="10"/>
  <c r="R3974" i="10" s="1"/>
  <c r="L3978" i="10"/>
  <c r="L3979" i="10"/>
  <c r="L3980" i="10"/>
  <c r="Q3978" i="10" s="1"/>
  <c r="L3981" i="10"/>
  <c r="R3978" i="10" s="1"/>
  <c r="L3982" i="10"/>
  <c r="L3983" i="10"/>
  <c r="L3984" i="10"/>
  <c r="Q3982" i="10" s="1"/>
  <c r="L3985" i="10"/>
  <c r="R3982" i="10" s="1"/>
  <c r="L3986" i="10"/>
  <c r="L3987" i="10"/>
  <c r="L3988" i="10"/>
  <c r="Q3986" i="10" s="1"/>
  <c r="L3989" i="10"/>
  <c r="R3986" i="10" s="1"/>
  <c r="L3990" i="10"/>
  <c r="L3991" i="10"/>
  <c r="L3992" i="10"/>
  <c r="Q3990" i="10" s="1"/>
  <c r="L3993" i="10"/>
  <c r="R3990" i="10" s="1"/>
  <c r="L3994" i="10"/>
  <c r="L3995" i="10"/>
  <c r="L3996" i="10"/>
  <c r="Q3994" i="10" s="1"/>
  <c r="L3997" i="10"/>
  <c r="R3994" i="10" s="1"/>
  <c r="L3998" i="10"/>
  <c r="L3999" i="10"/>
  <c r="L4000" i="10"/>
  <c r="Q3998" i="10" s="1"/>
  <c r="L4001" i="10"/>
  <c r="R3998" i="10" s="1"/>
  <c r="L4002" i="10"/>
  <c r="L4003" i="10"/>
  <c r="L4004" i="10"/>
  <c r="Q4002" i="10" s="1"/>
  <c r="L4005" i="10"/>
  <c r="R4002" i="10" s="1"/>
  <c r="L4006" i="10"/>
  <c r="L4007" i="10"/>
  <c r="L4008" i="10"/>
  <c r="Q4006" i="10" s="1"/>
  <c r="L4009" i="10"/>
  <c r="R4006" i="10" s="1"/>
  <c r="L4010" i="10"/>
  <c r="L4011" i="10"/>
  <c r="L4012" i="10"/>
  <c r="Q4010" i="10" s="1"/>
  <c r="L4013" i="10"/>
  <c r="R4010" i="10" s="1"/>
  <c r="L4014" i="10"/>
  <c r="L4015" i="10"/>
  <c r="L4016" i="10"/>
  <c r="Q4014" i="10" s="1"/>
  <c r="L4017" i="10"/>
  <c r="R4014" i="10" s="1"/>
  <c r="G3538" i="10"/>
  <c r="H3538" i="10"/>
  <c r="J3538" i="10"/>
  <c r="K3538" i="10"/>
  <c r="G3539" i="10"/>
  <c r="H3539" i="10"/>
  <c r="J3539" i="10"/>
  <c r="I3539" i="10" s="1"/>
  <c r="K3539" i="10"/>
  <c r="G3540" i="10"/>
  <c r="H3540" i="10"/>
  <c r="J3540" i="10"/>
  <c r="K3540" i="10"/>
  <c r="G3541" i="10"/>
  <c r="H3541" i="10"/>
  <c r="J3541" i="10"/>
  <c r="I3541" i="10" s="1"/>
  <c r="K3541" i="10"/>
  <c r="G3542" i="10"/>
  <c r="H3542" i="10"/>
  <c r="J3542" i="10"/>
  <c r="V3542" i="10" s="1"/>
  <c r="K3542" i="10"/>
  <c r="G3543" i="10"/>
  <c r="H3543" i="10"/>
  <c r="J3543" i="10"/>
  <c r="I3543" i="10" s="1"/>
  <c r="K3543" i="10"/>
  <c r="G3544" i="10"/>
  <c r="H3544" i="10"/>
  <c r="J3544" i="10"/>
  <c r="K3544" i="10"/>
  <c r="G3545" i="10"/>
  <c r="H3545" i="10"/>
  <c r="J3545" i="10"/>
  <c r="K3545" i="10"/>
  <c r="G3546" i="10"/>
  <c r="H3546" i="10"/>
  <c r="J3546" i="10"/>
  <c r="K3546" i="10"/>
  <c r="G3547" i="10"/>
  <c r="H3547" i="10"/>
  <c r="J3547" i="10"/>
  <c r="K3547" i="10"/>
  <c r="G3548" i="10"/>
  <c r="H3548" i="10"/>
  <c r="J3548" i="10"/>
  <c r="K3548" i="10"/>
  <c r="G3549" i="10"/>
  <c r="H3549" i="10"/>
  <c r="J3549" i="10"/>
  <c r="K3549" i="10"/>
  <c r="G3550" i="10"/>
  <c r="H3550" i="10"/>
  <c r="J3550" i="10"/>
  <c r="V3550" i="10" s="1"/>
  <c r="K3550" i="10"/>
  <c r="G3551" i="10"/>
  <c r="H3551" i="10"/>
  <c r="J3551" i="10"/>
  <c r="I3551" i="10" s="1"/>
  <c r="K3551" i="10"/>
  <c r="G3552" i="10"/>
  <c r="H3552" i="10"/>
  <c r="J3552" i="10"/>
  <c r="K3552" i="10"/>
  <c r="G3553" i="10"/>
  <c r="H3553" i="10"/>
  <c r="J3553" i="10"/>
  <c r="K3553" i="10"/>
  <c r="G3554" i="10"/>
  <c r="H3554" i="10"/>
  <c r="J3554" i="10"/>
  <c r="K3554" i="10"/>
  <c r="G3555" i="10"/>
  <c r="H3555" i="10"/>
  <c r="J3555" i="10"/>
  <c r="K3555" i="10"/>
  <c r="G3556" i="10"/>
  <c r="H3556" i="10"/>
  <c r="J3556" i="10"/>
  <c r="K3556" i="10"/>
  <c r="N3556" i="10" s="1"/>
  <c r="G3557" i="10"/>
  <c r="H3557" i="10"/>
  <c r="J3557" i="10"/>
  <c r="K3557" i="10"/>
  <c r="G3558" i="10"/>
  <c r="H3558" i="10"/>
  <c r="J3558" i="10"/>
  <c r="V3558" i="10" s="1"/>
  <c r="K3558" i="10"/>
  <c r="G3559" i="10"/>
  <c r="H3559" i="10"/>
  <c r="J3559" i="10"/>
  <c r="K3559" i="10"/>
  <c r="G3560" i="10"/>
  <c r="H3560" i="10"/>
  <c r="J3560" i="10"/>
  <c r="K3560" i="10"/>
  <c r="G3561" i="10"/>
  <c r="H3561" i="10"/>
  <c r="J3561" i="10"/>
  <c r="K3561" i="10"/>
  <c r="N3561" i="10" s="1"/>
  <c r="G3562" i="10"/>
  <c r="H3562" i="10"/>
  <c r="J3562" i="10"/>
  <c r="K3562" i="10"/>
  <c r="G3563" i="10"/>
  <c r="H3563" i="10"/>
  <c r="J3563" i="10"/>
  <c r="K3563" i="10"/>
  <c r="G3564" i="10"/>
  <c r="H3564" i="10"/>
  <c r="J3564" i="10"/>
  <c r="K3564" i="10"/>
  <c r="G3565" i="10"/>
  <c r="H3565" i="10"/>
  <c r="J3565" i="10"/>
  <c r="K3565" i="10"/>
  <c r="G3566" i="10"/>
  <c r="H3566" i="10"/>
  <c r="J3566" i="10"/>
  <c r="V3566" i="10" s="1"/>
  <c r="K3566" i="10"/>
  <c r="G3567" i="10"/>
  <c r="H3567" i="10"/>
  <c r="J3567" i="10"/>
  <c r="K3567" i="10"/>
  <c r="G3568" i="10"/>
  <c r="H3568" i="10"/>
  <c r="J3568" i="10"/>
  <c r="K3568" i="10"/>
  <c r="G3569" i="10"/>
  <c r="H3569" i="10"/>
  <c r="J3569" i="10"/>
  <c r="K3569" i="10"/>
  <c r="G3570" i="10"/>
  <c r="H3570" i="10"/>
  <c r="J3570" i="10"/>
  <c r="K3570" i="10"/>
  <c r="G3571" i="10"/>
  <c r="H3571" i="10"/>
  <c r="J3571" i="10"/>
  <c r="K3571" i="10"/>
  <c r="G3572" i="10"/>
  <c r="H3572" i="10"/>
  <c r="J3572" i="10"/>
  <c r="K3572" i="10"/>
  <c r="G3573" i="10"/>
  <c r="H3573" i="10"/>
  <c r="J3573" i="10"/>
  <c r="K3573" i="10"/>
  <c r="G3574" i="10"/>
  <c r="H3574" i="10"/>
  <c r="J3574" i="10"/>
  <c r="K3574" i="10"/>
  <c r="G3575" i="10"/>
  <c r="H3575" i="10"/>
  <c r="J3575" i="10"/>
  <c r="K3575" i="10"/>
  <c r="G3576" i="10"/>
  <c r="H3576" i="10"/>
  <c r="J3576" i="10"/>
  <c r="K3576" i="10"/>
  <c r="G3577" i="10"/>
  <c r="H3577" i="10"/>
  <c r="J3577" i="10"/>
  <c r="K3577" i="10"/>
  <c r="G3578" i="10"/>
  <c r="H3578" i="10"/>
  <c r="J3578" i="10"/>
  <c r="K3578" i="10"/>
  <c r="G3579" i="10"/>
  <c r="H3579" i="10"/>
  <c r="J3579" i="10"/>
  <c r="K3579" i="10"/>
  <c r="G3580" i="10"/>
  <c r="H3580" i="10"/>
  <c r="J3580" i="10"/>
  <c r="K3580" i="10"/>
  <c r="G3581" i="10"/>
  <c r="H3581" i="10"/>
  <c r="J3581" i="10"/>
  <c r="K3581" i="10"/>
  <c r="G3582" i="10"/>
  <c r="H3582" i="10"/>
  <c r="J3582" i="10"/>
  <c r="K3582" i="10"/>
  <c r="G3583" i="10"/>
  <c r="H3583" i="10"/>
  <c r="J3583" i="10"/>
  <c r="K3583" i="10"/>
  <c r="G3584" i="10"/>
  <c r="H3584" i="10"/>
  <c r="J3584" i="10"/>
  <c r="K3584" i="10"/>
  <c r="G3585" i="10"/>
  <c r="H3585" i="10"/>
  <c r="J3585" i="10"/>
  <c r="K3585" i="10"/>
  <c r="G3586" i="10"/>
  <c r="H3586" i="10"/>
  <c r="J3586" i="10"/>
  <c r="K3586" i="10"/>
  <c r="G3587" i="10"/>
  <c r="H3587" i="10"/>
  <c r="J3587" i="10"/>
  <c r="K3587" i="10"/>
  <c r="G3588" i="10"/>
  <c r="H3588" i="10"/>
  <c r="J3588" i="10"/>
  <c r="K3588" i="10"/>
  <c r="G3589" i="10"/>
  <c r="H3589" i="10"/>
  <c r="J3589" i="10"/>
  <c r="K3589" i="10"/>
  <c r="G3590" i="10"/>
  <c r="H3590" i="10"/>
  <c r="J3590" i="10"/>
  <c r="V3590" i="10" s="1"/>
  <c r="K3590" i="10"/>
  <c r="G3591" i="10"/>
  <c r="H3591" i="10"/>
  <c r="J3591" i="10"/>
  <c r="K3591" i="10"/>
  <c r="G3592" i="10"/>
  <c r="H3592" i="10"/>
  <c r="J3592" i="10"/>
  <c r="K3592" i="10"/>
  <c r="G3593" i="10"/>
  <c r="H3593" i="10"/>
  <c r="J3593" i="10"/>
  <c r="K3593" i="10"/>
  <c r="G3594" i="10"/>
  <c r="H3594" i="10"/>
  <c r="J3594" i="10"/>
  <c r="K3594" i="10"/>
  <c r="G3595" i="10"/>
  <c r="H3595" i="10"/>
  <c r="J3595" i="10"/>
  <c r="K3595" i="10"/>
  <c r="G3596" i="10"/>
  <c r="H3596" i="10"/>
  <c r="J3596" i="10"/>
  <c r="K3596" i="10"/>
  <c r="G3597" i="10"/>
  <c r="H3597" i="10"/>
  <c r="J3597" i="10"/>
  <c r="K3597" i="10"/>
  <c r="G3598" i="10"/>
  <c r="H3598" i="10"/>
  <c r="J3598" i="10"/>
  <c r="V3598" i="10" s="1"/>
  <c r="K3598" i="10"/>
  <c r="G3599" i="10"/>
  <c r="H3599" i="10"/>
  <c r="J3599" i="10"/>
  <c r="K3599" i="10"/>
  <c r="G3600" i="10"/>
  <c r="H3600" i="10"/>
  <c r="J3600" i="10"/>
  <c r="K3600" i="10"/>
  <c r="G3601" i="10"/>
  <c r="H3601" i="10"/>
  <c r="J3601" i="10"/>
  <c r="K3601" i="10"/>
  <c r="G3602" i="10"/>
  <c r="H3602" i="10"/>
  <c r="J3602" i="10"/>
  <c r="K3602" i="10"/>
  <c r="G3603" i="10"/>
  <c r="H3603" i="10"/>
  <c r="J3603" i="10"/>
  <c r="K3603" i="10"/>
  <c r="G3604" i="10"/>
  <c r="H3604" i="10"/>
  <c r="J3604" i="10"/>
  <c r="I3604" i="10" s="1"/>
  <c r="K3604" i="10"/>
  <c r="G3605" i="10"/>
  <c r="H3605" i="10"/>
  <c r="J3605" i="10"/>
  <c r="K3605" i="10"/>
  <c r="G3606" i="10"/>
  <c r="H3606" i="10"/>
  <c r="J3606" i="10"/>
  <c r="V3606" i="10" s="1"/>
  <c r="K3606" i="10"/>
  <c r="G3607" i="10"/>
  <c r="H3607" i="10"/>
  <c r="J3607" i="10"/>
  <c r="I3607" i="10" s="1"/>
  <c r="K3607" i="10"/>
  <c r="G3608" i="10"/>
  <c r="H3608" i="10"/>
  <c r="J3608" i="10"/>
  <c r="I3608" i="10" s="1"/>
  <c r="K3608" i="10"/>
  <c r="G3609" i="10"/>
  <c r="H3609" i="10"/>
  <c r="J3609" i="10"/>
  <c r="K3609" i="10"/>
  <c r="G3610" i="10"/>
  <c r="H3610" i="10"/>
  <c r="J3610" i="10"/>
  <c r="K3610" i="10"/>
  <c r="G3611" i="10"/>
  <c r="H3611" i="10"/>
  <c r="J3611" i="10"/>
  <c r="K3611" i="10"/>
  <c r="G3612" i="10"/>
  <c r="H3612" i="10"/>
  <c r="J3612" i="10"/>
  <c r="K3612" i="10"/>
  <c r="G3613" i="10"/>
  <c r="H3613" i="10"/>
  <c r="J3613" i="10"/>
  <c r="K3613" i="10"/>
  <c r="G3614" i="10"/>
  <c r="H3614" i="10"/>
  <c r="J3614" i="10"/>
  <c r="K3614" i="10"/>
  <c r="G3615" i="10"/>
  <c r="H3615" i="10"/>
  <c r="J3615" i="10"/>
  <c r="I3615" i="10" s="1"/>
  <c r="K3615" i="10"/>
  <c r="G3616" i="10"/>
  <c r="H3616" i="10"/>
  <c r="J3616" i="10"/>
  <c r="K3616" i="10"/>
  <c r="G3617" i="10"/>
  <c r="H3617" i="10"/>
  <c r="J3617" i="10"/>
  <c r="K3617" i="10"/>
  <c r="G3618" i="10"/>
  <c r="H3618" i="10"/>
  <c r="J3618" i="10"/>
  <c r="K3618" i="10"/>
  <c r="G3619" i="10"/>
  <c r="H3619" i="10"/>
  <c r="J3619" i="10"/>
  <c r="K3619" i="10"/>
  <c r="G3620" i="10"/>
  <c r="H3620" i="10"/>
  <c r="J3620" i="10"/>
  <c r="K3620" i="10"/>
  <c r="G3621" i="10"/>
  <c r="H3621" i="10"/>
  <c r="J3621" i="10"/>
  <c r="K3621" i="10"/>
  <c r="G3622" i="10"/>
  <c r="H3622" i="10"/>
  <c r="J3622" i="10"/>
  <c r="V3622" i="10" s="1"/>
  <c r="K3622" i="10"/>
  <c r="G3623" i="10"/>
  <c r="H3623" i="10"/>
  <c r="J3623" i="10"/>
  <c r="I3623" i="10" s="1"/>
  <c r="K3623" i="10"/>
  <c r="G3624" i="10"/>
  <c r="H3624" i="10"/>
  <c r="J3624" i="10"/>
  <c r="K3624" i="10"/>
  <c r="G3625" i="10"/>
  <c r="H3625" i="10"/>
  <c r="J3625" i="10"/>
  <c r="K3625" i="10"/>
  <c r="G3626" i="10"/>
  <c r="H3626" i="10"/>
  <c r="J3626" i="10"/>
  <c r="K3626" i="10"/>
  <c r="G3627" i="10"/>
  <c r="H3627" i="10"/>
  <c r="J3627" i="10"/>
  <c r="K3627" i="10"/>
  <c r="G3628" i="10"/>
  <c r="H3628" i="10"/>
  <c r="J3628" i="10"/>
  <c r="K3628" i="10"/>
  <c r="G3629" i="10"/>
  <c r="H3629" i="10"/>
  <c r="J3629" i="10"/>
  <c r="K3629" i="10"/>
  <c r="G3630" i="10"/>
  <c r="H3630" i="10"/>
  <c r="J3630" i="10"/>
  <c r="V3630" i="10" s="1"/>
  <c r="K3630" i="10"/>
  <c r="G3631" i="10"/>
  <c r="H3631" i="10"/>
  <c r="J3631" i="10"/>
  <c r="K3631" i="10"/>
  <c r="G3632" i="10"/>
  <c r="H3632" i="10"/>
  <c r="J3632" i="10"/>
  <c r="K3632" i="10"/>
  <c r="G3633" i="10"/>
  <c r="H3633" i="10"/>
  <c r="J3633" i="10"/>
  <c r="K3633" i="10"/>
  <c r="G3634" i="10"/>
  <c r="H3634" i="10"/>
  <c r="J3634" i="10"/>
  <c r="K3634" i="10"/>
  <c r="G3635" i="10"/>
  <c r="H3635" i="10"/>
  <c r="J3635" i="10"/>
  <c r="K3635" i="10"/>
  <c r="G3636" i="10"/>
  <c r="H3636" i="10"/>
  <c r="J3636" i="10"/>
  <c r="K3636" i="10"/>
  <c r="G3637" i="10"/>
  <c r="H3637" i="10"/>
  <c r="J3637" i="10"/>
  <c r="K3637" i="10"/>
  <c r="G3638" i="10"/>
  <c r="H3638" i="10"/>
  <c r="J3638" i="10"/>
  <c r="V3638" i="10" s="1"/>
  <c r="K3638" i="10"/>
  <c r="G3639" i="10"/>
  <c r="H3639" i="10"/>
  <c r="J3639" i="10"/>
  <c r="I3639" i="10" s="1"/>
  <c r="K3639" i="10"/>
  <c r="G3640" i="10"/>
  <c r="H3640" i="10"/>
  <c r="J3640" i="10"/>
  <c r="K3640" i="10"/>
  <c r="G3641" i="10"/>
  <c r="H3641" i="10"/>
  <c r="J3641" i="10"/>
  <c r="K3641" i="10"/>
  <c r="G3642" i="10"/>
  <c r="H3642" i="10"/>
  <c r="J3642" i="10"/>
  <c r="K3642" i="10"/>
  <c r="G3643" i="10"/>
  <c r="H3643" i="10"/>
  <c r="J3643" i="10"/>
  <c r="K3643" i="10"/>
  <c r="G3644" i="10"/>
  <c r="H3644" i="10"/>
  <c r="J3644" i="10"/>
  <c r="K3644" i="10"/>
  <c r="G3645" i="10"/>
  <c r="H3645" i="10"/>
  <c r="J3645" i="10"/>
  <c r="K3645" i="10"/>
  <c r="G3646" i="10"/>
  <c r="H3646" i="10"/>
  <c r="J3646" i="10"/>
  <c r="K3646" i="10"/>
  <c r="G3647" i="10"/>
  <c r="H3647" i="10"/>
  <c r="J3647" i="10"/>
  <c r="K3647" i="10"/>
  <c r="G3648" i="10"/>
  <c r="H3648" i="10"/>
  <c r="J3648" i="10"/>
  <c r="K3648" i="10"/>
  <c r="G3649" i="10"/>
  <c r="H3649" i="10"/>
  <c r="J3649" i="10"/>
  <c r="K3649" i="10"/>
  <c r="G3650" i="10"/>
  <c r="H3650" i="10"/>
  <c r="J3650" i="10"/>
  <c r="K3650" i="10"/>
  <c r="G3651" i="10"/>
  <c r="H3651" i="10"/>
  <c r="J3651" i="10"/>
  <c r="K3651" i="10"/>
  <c r="G3652" i="10"/>
  <c r="H3652" i="10"/>
  <c r="J3652" i="10"/>
  <c r="K3652" i="10"/>
  <c r="G3653" i="10"/>
  <c r="H3653" i="10"/>
  <c r="J3653" i="10"/>
  <c r="K3653" i="10"/>
  <c r="G3654" i="10"/>
  <c r="H3654" i="10"/>
  <c r="J3654" i="10"/>
  <c r="V3654" i="10" s="1"/>
  <c r="K3654" i="10"/>
  <c r="G3655" i="10"/>
  <c r="H3655" i="10"/>
  <c r="J3655" i="10"/>
  <c r="I3655" i="10" s="1"/>
  <c r="K3655" i="10"/>
  <c r="G3656" i="10"/>
  <c r="H3656" i="10"/>
  <c r="J3656" i="10"/>
  <c r="I3656" i="10" s="1"/>
  <c r="K3656" i="10"/>
  <c r="G3657" i="10"/>
  <c r="H3657" i="10"/>
  <c r="J3657" i="10"/>
  <c r="K3657" i="10"/>
  <c r="G3658" i="10"/>
  <c r="H3658" i="10"/>
  <c r="J3658" i="10"/>
  <c r="K3658" i="10"/>
  <c r="G3659" i="10"/>
  <c r="H3659" i="10"/>
  <c r="J3659" i="10"/>
  <c r="K3659" i="10"/>
  <c r="G3660" i="10"/>
  <c r="H3660" i="10"/>
  <c r="J3660" i="10"/>
  <c r="K3660" i="10"/>
  <c r="G3661" i="10"/>
  <c r="H3661" i="10"/>
  <c r="J3661" i="10"/>
  <c r="K3661" i="10"/>
  <c r="G3662" i="10"/>
  <c r="H3662" i="10"/>
  <c r="J3662" i="10"/>
  <c r="V3662" i="10" s="1"/>
  <c r="K3662" i="10"/>
  <c r="G3663" i="10"/>
  <c r="H3663" i="10"/>
  <c r="J3663" i="10"/>
  <c r="K3663" i="10"/>
  <c r="G3664" i="10"/>
  <c r="H3664" i="10"/>
  <c r="J3664" i="10"/>
  <c r="I3664" i="10" s="1"/>
  <c r="K3664" i="10"/>
  <c r="G3665" i="10"/>
  <c r="H3665" i="10"/>
  <c r="J3665" i="10"/>
  <c r="I3665" i="10" s="1"/>
  <c r="K3665" i="10"/>
  <c r="G3666" i="10"/>
  <c r="H3666" i="10"/>
  <c r="J3666" i="10"/>
  <c r="K3666" i="10"/>
  <c r="G3667" i="10"/>
  <c r="H3667" i="10"/>
  <c r="J3667" i="10"/>
  <c r="I3667" i="10" s="1"/>
  <c r="K3667" i="10"/>
  <c r="G3668" i="10"/>
  <c r="H3668" i="10"/>
  <c r="J3668" i="10"/>
  <c r="I3668" i="10" s="1"/>
  <c r="K3668" i="10"/>
  <c r="G3669" i="10"/>
  <c r="H3669" i="10"/>
  <c r="J3669" i="10"/>
  <c r="I3669" i="10" s="1"/>
  <c r="K3669" i="10"/>
  <c r="G3670" i="10"/>
  <c r="H3670" i="10"/>
  <c r="J3670" i="10"/>
  <c r="V3670" i="10" s="1"/>
  <c r="K3670" i="10"/>
  <c r="G3671" i="10"/>
  <c r="H3671" i="10"/>
  <c r="J3671" i="10"/>
  <c r="K3671" i="10"/>
  <c r="G3672" i="10"/>
  <c r="H3672" i="10"/>
  <c r="J3672" i="10"/>
  <c r="K3672" i="10"/>
  <c r="G3673" i="10"/>
  <c r="H3673" i="10"/>
  <c r="J3673" i="10"/>
  <c r="K3673" i="10"/>
  <c r="G3674" i="10"/>
  <c r="H3674" i="10"/>
  <c r="J3674" i="10"/>
  <c r="K3674" i="10"/>
  <c r="G3675" i="10"/>
  <c r="H3675" i="10"/>
  <c r="J3675" i="10"/>
  <c r="K3675" i="10"/>
  <c r="G3676" i="10"/>
  <c r="H3676" i="10"/>
  <c r="J3676" i="10"/>
  <c r="K3676" i="10"/>
  <c r="G3677" i="10"/>
  <c r="H3677" i="10"/>
  <c r="J3677" i="10"/>
  <c r="K3677" i="10"/>
  <c r="G3678" i="10"/>
  <c r="H3678" i="10"/>
  <c r="J3678" i="10"/>
  <c r="K3678" i="10"/>
  <c r="G3679" i="10"/>
  <c r="H3679" i="10"/>
  <c r="J3679" i="10"/>
  <c r="I3679" i="10" s="1"/>
  <c r="K3679" i="10"/>
  <c r="G3680" i="10"/>
  <c r="H3680" i="10"/>
  <c r="J3680" i="10"/>
  <c r="I3680" i="10" s="1"/>
  <c r="K3680" i="10"/>
  <c r="N3680" i="10" s="1"/>
  <c r="G3681" i="10"/>
  <c r="H3681" i="10"/>
  <c r="J3681" i="10"/>
  <c r="K3681" i="10"/>
  <c r="G3682" i="10"/>
  <c r="H3682" i="10"/>
  <c r="J3682" i="10"/>
  <c r="K3682" i="10"/>
  <c r="G3683" i="10"/>
  <c r="H3683" i="10"/>
  <c r="J3683" i="10"/>
  <c r="K3683" i="10"/>
  <c r="G3684" i="10"/>
  <c r="H3684" i="10"/>
  <c r="J3684" i="10"/>
  <c r="K3684" i="10"/>
  <c r="N3684" i="10" s="1"/>
  <c r="G3685" i="10"/>
  <c r="H3685" i="10"/>
  <c r="J3685" i="10"/>
  <c r="K3685" i="10"/>
  <c r="G3686" i="10"/>
  <c r="H3686" i="10"/>
  <c r="J3686" i="10"/>
  <c r="V3686" i="10" s="1"/>
  <c r="K3686" i="10"/>
  <c r="G3687" i="10"/>
  <c r="H3687" i="10"/>
  <c r="J3687" i="10"/>
  <c r="K3687" i="10"/>
  <c r="G3688" i="10"/>
  <c r="H3688" i="10"/>
  <c r="J3688" i="10"/>
  <c r="K3688" i="10"/>
  <c r="G3689" i="10"/>
  <c r="H3689" i="10"/>
  <c r="J3689" i="10"/>
  <c r="K3689" i="10"/>
  <c r="G3690" i="10"/>
  <c r="H3690" i="10"/>
  <c r="J3690" i="10"/>
  <c r="K3690" i="10"/>
  <c r="G3691" i="10"/>
  <c r="H3691" i="10"/>
  <c r="J3691" i="10"/>
  <c r="K3691" i="10"/>
  <c r="G3692" i="10"/>
  <c r="H3692" i="10"/>
  <c r="J3692" i="10"/>
  <c r="K3692" i="10"/>
  <c r="G3693" i="10"/>
  <c r="H3693" i="10"/>
  <c r="J3693" i="10"/>
  <c r="K3693" i="10"/>
  <c r="G3694" i="10"/>
  <c r="H3694" i="10"/>
  <c r="J3694" i="10"/>
  <c r="V3694" i="10" s="1"/>
  <c r="K3694" i="10"/>
  <c r="G3695" i="10"/>
  <c r="H3695" i="10"/>
  <c r="J3695" i="10"/>
  <c r="K3695" i="10"/>
  <c r="G3696" i="10"/>
  <c r="H3696" i="10"/>
  <c r="J3696" i="10"/>
  <c r="K3696" i="10"/>
  <c r="G3697" i="10"/>
  <c r="H3697" i="10"/>
  <c r="J3697" i="10"/>
  <c r="I3697" i="10" s="1"/>
  <c r="K3697" i="10"/>
  <c r="O3697" i="10" s="1"/>
  <c r="G3698" i="10"/>
  <c r="H3698" i="10"/>
  <c r="J3698" i="10"/>
  <c r="K3698" i="10"/>
  <c r="G3699" i="10"/>
  <c r="H3699" i="10"/>
  <c r="J3699" i="10"/>
  <c r="I3699" i="10" s="1"/>
  <c r="K3699" i="10"/>
  <c r="G3700" i="10"/>
  <c r="H3700" i="10"/>
  <c r="J3700" i="10"/>
  <c r="K3700" i="10"/>
  <c r="G3701" i="10"/>
  <c r="H3701" i="10"/>
  <c r="J3701" i="10"/>
  <c r="I3701" i="10" s="1"/>
  <c r="K3701" i="10"/>
  <c r="G3702" i="10"/>
  <c r="H3702" i="10"/>
  <c r="J3702" i="10"/>
  <c r="V3702" i="10" s="1"/>
  <c r="K3702" i="10"/>
  <c r="G3703" i="10"/>
  <c r="H3703" i="10"/>
  <c r="J3703" i="10"/>
  <c r="I3703" i="10" s="1"/>
  <c r="K3703" i="10"/>
  <c r="G3704" i="10"/>
  <c r="H3704" i="10"/>
  <c r="J3704" i="10"/>
  <c r="K3704" i="10"/>
  <c r="G3705" i="10"/>
  <c r="H3705" i="10"/>
  <c r="J3705" i="10"/>
  <c r="K3705" i="10"/>
  <c r="G3706" i="10"/>
  <c r="H3706" i="10"/>
  <c r="J3706" i="10"/>
  <c r="K3706" i="10"/>
  <c r="G3707" i="10"/>
  <c r="H3707" i="10"/>
  <c r="J3707" i="10"/>
  <c r="K3707" i="10"/>
  <c r="G3708" i="10"/>
  <c r="H3708" i="10"/>
  <c r="J3708" i="10"/>
  <c r="K3708" i="10"/>
  <c r="G3709" i="10"/>
  <c r="H3709" i="10"/>
  <c r="J3709" i="10"/>
  <c r="K3709" i="10"/>
  <c r="G3710" i="10"/>
  <c r="H3710" i="10"/>
  <c r="J3710" i="10"/>
  <c r="V3710" i="10" s="1"/>
  <c r="K3710" i="10"/>
  <c r="G3711" i="10"/>
  <c r="H3711" i="10"/>
  <c r="J3711" i="10"/>
  <c r="I3711" i="10" s="1"/>
  <c r="K3711" i="10"/>
  <c r="G3712" i="10"/>
  <c r="H3712" i="10"/>
  <c r="J3712" i="10"/>
  <c r="K3712" i="10"/>
  <c r="G3713" i="10"/>
  <c r="H3713" i="10"/>
  <c r="J3713" i="10"/>
  <c r="K3713" i="10"/>
  <c r="G3714" i="10"/>
  <c r="H3714" i="10"/>
  <c r="J3714" i="10"/>
  <c r="K3714" i="10"/>
  <c r="G3715" i="10"/>
  <c r="H3715" i="10"/>
  <c r="J3715" i="10"/>
  <c r="K3715" i="10"/>
  <c r="G3716" i="10"/>
  <c r="H3716" i="10"/>
  <c r="J3716" i="10"/>
  <c r="K3716" i="10"/>
  <c r="G3717" i="10"/>
  <c r="H3717" i="10"/>
  <c r="J3717" i="10"/>
  <c r="K3717" i="10"/>
  <c r="G3718" i="10"/>
  <c r="H3718" i="10"/>
  <c r="J3718" i="10"/>
  <c r="V3718" i="10" s="1"/>
  <c r="K3718" i="10"/>
  <c r="G3719" i="10"/>
  <c r="H3719" i="10"/>
  <c r="J3719" i="10"/>
  <c r="K3719" i="10"/>
  <c r="G3720" i="10"/>
  <c r="H3720" i="10"/>
  <c r="J3720" i="10"/>
  <c r="K3720" i="10"/>
  <c r="G3721" i="10"/>
  <c r="H3721" i="10"/>
  <c r="J3721" i="10"/>
  <c r="K3721" i="10"/>
  <c r="G3722" i="10"/>
  <c r="H3722" i="10"/>
  <c r="J3722" i="10"/>
  <c r="K3722" i="10"/>
  <c r="G3723" i="10"/>
  <c r="H3723" i="10"/>
  <c r="J3723" i="10"/>
  <c r="K3723" i="10"/>
  <c r="G3724" i="10"/>
  <c r="H3724" i="10"/>
  <c r="J3724" i="10"/>
  <c r="K3724" i="10"/>
  <c r="G3725" i="10"/>
  <c r="H3725" i="10"/>
  <c r="J3725" i="10"/>
  <c r="K3725" i="10"/>
  <c r="G3726" i="10"/>
  <c r="H3726" i="10"/>
  <c r="J3726" i="10"/>
  <c r="V3726" i="10" s="1"/>
  <c r="K3726" i="10"/>
  <c r="G3727" i="10"/>
  <c r="H3727" i="10"/>
  <c r="J3727" i="10"/>
  <c r="K3727" i="10"/>
  <c r="G3728" i="10"/>
  <c r="H3728" i="10"/>
  <c r="J3728" i="10"/>
  <c r="K3728" i="10"/>
  <c r="G3729" i="10"/>
  <c r="H3729" i="10"/>
  <c r="J3729" i="10"/>
  <c r="K3729" i="10"/>
  <c r="G3730" i="10"/>
  <c r="H3730" i="10"/>
  <c r="J3730" i="10"/>
  <c r="K3730" i="10"/>
  <c r="G3731" i="10"/>
  <c r="H3731" i="10"/>
  <c r="J3731" i="10"/>
  <c r="K3731" i="10"/>
  <c r="G3732" i="10"/>
  <c r="H3732" i="10"/>
  <c r="J3732" i="10"/>
  <c r="K3732" i="10"/>
  <c r="G3733" i="10"/>
  <c r="H3733" i="10"/>
  <c r="J3733" i="10"/>
  <c r="K3733" i="10"/>
  <c r="G3734" i="10"/>
  <c r="H3734" i="10"/>
  <c r="J3734" i="10"/>
  <c r="V3734" i="10" s="1"/>
  <c r="K3734" i="10"/>
  <c r="G3735" i="10"/>
  <c r="H3735" i="10"/>
  <c r="J3735" i="10"/>
  <c r="K3735" i="10"/>
  <c r="O3735" i="10" s="1"/>
  <c r="G3736" i="10"/>
  <c r="H3736" i="10"/>
  <c r="J3736" i="10"/>
  <c r="K3736" i="10"/>
  <c r="G3737" i="10"/>
  <c r="H3737" i="10"/>
  <c r="J3737" i="10"/>
  <c r="K3737" i="10"/>
  <c r="G3738" i="10"/>
  <c r="H3738" i="10"/>
  <c r="J3738" i="10"/>
  <c r="K3738" i="10"/>
  <c r="G3739" i="10"/>
  <c r="H3739" i="10"/>
  <c r="J3739" i="10"/>
  <c r="K3739" i="10"/>
  <c r="G3740" i="10"/>
  <c r="H3740" i="10"/>
  <c r="J3740" i="10"/>
  <c r="K3740" i="10"/>
  <c r="G3741" i="10"/>
  <c r="H3741" i="10"/>
  <c r="J3741" i="10"/>
  <c r="K3741" i="10"/>
  <c r="G3742" i="10"/>
  <c r="H3742" i="10"/>
  <c r="J3742" i="10"/>
  <c r="K3742" i="10"/>
  <c r="G3743" i="10"/>
  <c r="H3743" i="10"/>
  <c r="J3743" i="10"/>
  <c r="K3743" i="10"/>
  <c r="G3744" i="10"/>
  <c r="H3744" i="10"/>
  <c r="J3744" i="10"/>
  <c r="K3744" i="10"/>
  <c r="M3744" i="10" s="1"/>
  <c r="G3745" i="10"/>
  <c r="H3745" i="10"/>
  <c r="J3745" i="10"/>
  <c r="K3745" i="10"/>
  <c r="G3746" i="10"/>
  <c r="H3746" i="10"/>
  <c r="J3746" i="10"/>
  <c r="K3746" i="10"/>
  <c r="G3747" i="10"/>
  <c r="H3747" i="10"/>
  <c r="J3747" i="10"/>
  <c r="K3747" i="10"/>
  <c r="G3748" i="10"/>
  <c r="H3748" i="10"/>
  <c r="J3748" i="10"/>
  <c r="K3748" i="10"/>
  <c r="G3749" i="10"/>
  <c r="H3749" i="10"/>
  <c r="J3749" i="10"/>
  <c r="K3749" i="10"/>
  <c r="G3750" i="10"/>
  <c r="H3750" i="10"/>
  <c r="J3750" i="10"/>
  <c r="V3750" i="10" s="1"/>
  <c r="K3750" i="10"/>
  <c r="G3751" i="10"/>
  <c r="H3751" i="10"/>
  <c r="J3751" i="10"/>
  <c r="K3751" i="10"/>
  <c r="G3752" i="10"/>
  <c r="H3752" i="10"/>
  <c r="J3752" i="10"/>
  <c r="K3752" i="10"/>
  <c r="G3753" i="10"/>
  <c r="H3753" i="10"/>
  <c r="J3753" i="10"/>
  <c r="K3753" i="10"/>
  <c r="G3754" i="10"/>
  <c r="H3754" i="10"/>
  <c r="J3754" i="10"/>
  <c r="K3754" i="10"/>
  <c r="G3755" i="10"/>
  <c r="H3755" i="10"/>
  <c r="J3755" i="10"/>
  <c r="K3755" i="10"/>
  <c r="G3756" i="10"/>
  <c r="H3756" i="10"/>
  <c r="J3756" i="10"/>
  <c r="K3756" i="10"/>
  <c r="G3757" i="10"/>
  <c r="H3757" i="10"/>
  <c r="J3757" i="10"/>
  <c r="K3757" i="10"/>
  <c r="M3757" i="10" s="1"/>
  <c r="G3758" i="10"/>
  <c r="H3758" i="10"/>
  <c r="J3758" i="10"/>
  <c r="V3758" i="10" s="1"/>
  <c r="K3758" i="10"/>
  <c r="G3759" i="10"/>
  <c r="H3759" i="10"/>
  <c r="J3759" i="10"/>
  <c r="K3759" i="10"/>
  <c r="G3760" i="10"/>
  <c r="H3760" i="10"/>
  <c r="J3760" i="10"/>
  <c r="I3760" i="10" s="1"/>
  <c r="K3760" i="10"/>
  <c r="G3761" i="10"/>
  <c r="H3761" i="10"/>
  <c r="J3761" i="10"/>
  <c r="K3761" i="10"/>
  <c r="G3762" i="10"/>
  <c r="H3762" i="10"/>
  <c r="J3762" i="10"/>
  <c r="K3762" i="10"/>
  <c r="G3763" i="10"/>
  <c r="H3763" i="10"/>
  <c r="J3763" i="10"/>
  <c r="K3763" i="10"/>
  <c r="G3764" i="10"/>
  <c r="H3764" i="10"/>
  <c r="J3764" i="10"/>
  <c r="I3764" i="10" s="1"/>
  <c r="K3764" i="10"/>
  <c r="G3765" i="10"/>
  <c r="H3765" i="10"/>
  <c r="J3765" i="10"/>
  <c r="K3765" i="10"/>
  <c r="G3766" i="10"/>
  <c r="H3766" i="10"/>
  <c r="J3766" i="10"/>
  <c r="V3766" i="10" s="1"/>
  <c r="K3766" i="10"/>
  <c r="G3767" i="10"/>
  <c r="H3767" i="10"/>
  <c r="J3767" i="10"/>
  <c r="I3767" i="10" s="1"/>
  <c r="K3767" i="10"/>
  <c r="G3768" i="10"/>
  <c r="H3768" i="10"/>
  <c r="J3768" i="10"/>
  <c r="K3768" i="10"/>
  <c r="G3769" i="10"/>
  <c r="H3769" i="10"/>
  <c r="J3769" i="10"/>
  <c r="K3769" i="10"/>
  <c r="G3770" i="10"/>
  <c r="H3770" i="10"/>
  <c r="J3770" i="10"/>
  <c r="K3770" i="10"/>
  <c r="G3771" i="10"/>
  <c r="H3771" i="10"/>
  <c r="J3771" i="10"/>
  <c r="K3771" i="10"/>
  <c r="G3772" i="10"/>
  <c r="H3772" i="10"/>
  <c r="J3772" i="10"/>
  <c r="K3772" i="10"/>
  <c r="G3773" i="10"/>
  <c r="H3773" i="10"/>
  <c r="J3773" i="10"/>
  <c r="K3773" i="10"/>
  <c r="G3774" i="10"/>
  <c r="H3774" i="10"/>
  <c r="J3774" i="10"/>
  <c r="V3774" i="10" s="1"/>
  <c r="K3774" i="10"/>
  <c r="G3775" i="10"/>
  <c r="H3775" i="10"/>
  <c r="J3775" i="10"/>
  <c r="I3775" i="10" s="1"/>
  <c r="K3775" i="10"/>
  <c r="G3776" i="10"/>
  <c r="H3776" i="10"/>
  <c r="J3776" i="10"/>
  <c r="K3776" i="10"/>
  <c r="G3777" i="10"/>
  <c r="H3777" i="10"/>
  <c r="J3777" i="10"/>
  <c r="I3777" i="10" s="1"/>
  <c r="K3777" i="10"/>
  <c r="G3778" i="10"/>
  <c r="H3778" i="10"/>
  <c r="J3778" i="10"/>
  <c r="K3778" i="10"/>
  <c r="G3779" i="10"/>
  <c r="H3779" i="10"/>
  <c r="J3779" i="10"/>
  <c r="K3779" i="10"/>
  <c r="G3780" i="10"/>
  <c r="H3780" i="10"/>
  <c r="J3780" i="10"/>
  <c r="K3780" i="10"/>
  <c r="G3781" i="10"/>
  <c r="H3781" i="10"/>
  <c r="J3781" i="10"/>
  <c r="I3781" i="10" s="1"/>
  <c r="K3781" i="10"/>
  <c r="G3782" i="10"/>
  <c r="H3782" i="10"/>
  <c r="J3782" i="10"/>
  <c r="V3782" i="10" s="1"/>
  <c r="K3782" i="10"/>
  <c r="G3783" i="10"/>
  <c r="H3783" i="10"/>
  <c r="J3783" i="10"/>
  <c r="K3783" i="10"/>
  <c r="O3783" i="10" s="1"/>
  <c r="G3784" i="10"/>
  <c r="H3784" i="10"/>
  <c r="J3784" i="10"/>
  <c r="K3784" i="10"/>
  <c r="G3785" i="10"/>
  <c r="H3785" i="10"/>
  <c r="J3785" i="10"/>
  <c r="K3785" i="10"/>
  <c r="G3786" i="10"/>
  <c r="H3786" i="10"/>
  <c r="J3786" i="10"/>
  <c r="K3786" i="10"/>
  <c r="G3787" i="10"/>
  <c r="H3787" i="10"/>
  <c r="J3787" i="10"/>
  <c r="K3787" i="10"/>
  <c r="G3788" i="10"/>
  <c r="H3788" i="10"/>
  <c r="J3788" i="10"/>
  <c r="K3788" i="10"/>
  <c r="G3789" i="10"/>
  <c r="H3789" i="10"/>
  <c r="J3789" i="10"/>
  <c r="K3789" i="10"/>
  <c r="G3790" i="10"/>
  <c r="H3790" i="10"/>
  <c r="J3790" i="10"/>
  <c r="K3790" i="10"/>
  <c r="G3791" i="10"/>
  <c r="H3791" i="10"/>
  <c r="J3791" i="10"/>
  <c r="K3791" i="10"/>
  <c r="M3791" i="10" s="1"/>
  <c r="G3792" i="10"/>
  <c r="H3792" i="10"/>
  <c r="J3792" i="10"/>
  <c r="K3792" i="10"/>
  <c r="G3793" i="10"/>
  <c r="H3793" i="10"/>
  <c r="J3793" i="10"/>
  <c r="K3793" i="10"/>
  <c r="G3794" i="10"/>
  <c r="H3794" i="10"/>
  <c r="J3794" i="10"/>
  <c r="K3794" i="10"/>
  <c r="G3795" i="10"/>
  <c r="H3795" i="10"/>
  <c r="J3795" i="10"/>
  <c r="K3795" i="10"/>
  <c r="G3796" i="10"/>
  <c r="H3796" i="10"/>
  <c r="J3796" i="10"/>
  <c r="I3796" i="10" s="1"/>
  <c r="K3796" i="10"/>
  <c r="G3797" i="10"/>
  <c r="H3797" i="10"/>
  <c r="J3797" i="10"/>
  <c r="K3797" i="10"/>
  <c r="N3797" i="10" s="1"/>
  <c r="G3798" i="10"/>
  <c r="H3798" i="10"/>
  <c r="J3798" i="10"/>
  <c r="V3798" i="10" s="1"/>
  <c r="K3798" i="10"/>
  <c r="G3799" i="10"/>
  <c r="H3799" i="10"/>
  <c r="J3799" i="10"/>
  <c r="K3799" i="10"/>
  <c r="G3800" i="10"/>
  <c r="H3800" i="10"/>
  <c r="J3800" i="10"/>
  <c r="K3800" i="10"/>
  <c r="G3801" i="10"/>
  <c r="H3801" i="10"/>
  <c r="J3801" i="10"/>
  <c r="K3801" i="10"/>
  <c r="G3802" i="10"/>
  <c r="H3802" i="10"/>
  <c r="J3802" i="10"/>
  <c r="K3802" i="10"/>
  <c r="G3803" i="10"/>
  <c r="H3803" i="10"/>
  <c r="J3803" i="10"/>
  <c r="K3803" i="10"/>
  <c r="G3804" i="10"/>
  <c r="H3804" i="10"/>
  <c r="J3804" i="10"/>
  <c r="K3804" i="10"/>
  <c r="G3805" i="10"/>
  <c r="H3805" i="10"/>
  <c r="J3805" i="10"/>
  <c r="K3805" i="10"/>
  <c r="G3806" i="10"/>
  <c r="H3806" i="10"/>
  <c r="J3806" i="10"/>
  <c r="V3806" i="10" s="1"/>
  <c r="K3806" i="10"/>
  <c r="G3807" i="10"/>
  <c r="H3807" i="10"/>
  <c r="J3807" i="10"/>
  <c r="I3807" i="10" s="1"/>
  <c r="K3807" i="10"/>
  <c r="G3808" i="10"/>
  <c r="H3808" i="10"/>
  <c r="J3808" i="10"/>
  <c r="I3808" i="10" s="1"/>
  <c r="K3808" i="10"/>
  <c r="G3809" i="10"/>
  <c r="H3809" i="10"/>
  <c r="J3809" i="10"/>
  <c r="I3809" i="10" s="1"/>
  <c r="K3809" i="10"/>
  <c r="G3810" i="10"/>
  <c r="H3810" i="10"/>
  <c r="J3810" i="10"/>
  <c r="K3810" i="10"/>
  <c r="G3811" i="10"/>
  <c r="H3811" i="10"/>
  <c r="J3811" i="10"/>
  <c r="K3811" i="10"/>
  <c r="G3812" i="10"/>
  <c r="H3812" i="10"/>
  <c r="J3812" i="10"/>
  <c r="I3812" i="10" s="1"/>
  <c r="K3812" i="10"/>
  <c r="G3813" i="10"/>
  <c r="H3813" i="10"/>
  <c r="J3813" i="10"/>
  <c r="I3813" i="10" s="1"/>
  <c r="K3813" i="10"/>
  <c r="G3814" i="10"/>
  <c r="H3814" i="10"/>
  <c r="J3814" i="10"/>
  <c r="V3814" i="10" s="1"/>
  <c r="K3814" i="10"/>
  <c r="G3815" i="10"/>
  <c r="H3815" i="10"/>
  <c r="J3815" i="10"/>
  <c r="K3815" i="10"/>
  <c r="G3816" i="10"/>
  <c r="H3816" i="10"/>
  <c r="J3816" i="10"/>
  <c r="K3816" i="10"/>
  <c r="G3817" i="10"/>
  <c r="H3817" i="10"/>
  <c r="J3817" i="10"/>
  <c r="K3817" i="10"/>
  <c r="O3817" i="10" s="1"/>
  <c r="G3818" i="10"/>
  <c r="H3818" i="10"/>
  <c r="J3818" i="10"/>
  <c r="K3818" i="10"/>
  <c r="G3819" i="10"/>
  <c r="H3819" i="10"/>
  <c r="J3819" i="10"/>
  <c r="K3819" i="10"/>
  <c r="G3820" i="10"/>
  <c r="H3820" i="10"/>
  <c r="J3820" i="10"/>
  <c r="K3820" i="10"/>
  <c r="G3821" i="10"/>
  <c r="H3821" i="10"/>
  <c r="J3821" i="10"/>
  <c r="K3821" i="10"/>
  <c r="N3821" i="10" s="1"/>
  <c r="G3822" i="10"/>
  <c r="H3822" i="10"/>
  <c r="J3822" i="10"/>
  <c r="K3822" i="10"/>
  <c r="G3823" i="10"/>
  <c r="H3823" i="10"/>
  <c r="J3823" i="10"/>
  <c r="K3823" i="10"/>
  <c r="G3824" i="10"/>
  <c r="H3824" i="10"/>
  <c r="J3824" i="10"/>
  <c r="K3824" i="10"/>
  <c r="G3825" i="10"/>
  <c r="H3825" i="10"/>
  <c r="J3825" i="10"/>
  <c r="K3825" i="10"/>
  <c r="G3826" i="10"/>
  <c r="H3826" i="10"/>
  <c r="J3826" i="10"/>
  <c r="K3826" i="10"/>
  <c r="G3827" i="10"/>
  <c r="H3827" i="10"/>
  <c r="J3827" i="10"/>
  <c r="K3827" i="10"/>
  <c r="G3828" i="10"/>
  <c r="H3828" i="10"/>
  <c r="J3828" i="10"/>
  <c r="K3828" i="10"/>
  <c r="N3828" i="10" s="1"/>
  <c r="G3829" i="10"/>
  <c r="H3829" i="10"/>
  <c r="J3829" i="10"/>
  <c r="K3829" i="10"/>
  <c r="G3830" i="10"/>
  <c r="H3830" i="10"/>
  <c r="J3830" i="10"/>
  <c r="V3830" i="10" s="1"/>
  <c r="K3830" i="10"/>
  <c r="G3831" i="10"/>
  <c r="H3831" i="10"/>
  <c r="J3831" i="10"/>
  <c r="K3831" i="10"/>
  <c r="G3832" i="10"/>
  <c r="H3832" i="10"/>
  <c r="J3832" i="10"/>
  <c r="K3832" i="10"/>
  <c r="M3832" i="10" s="1"/>
  <c r="G3833" i="10"/>
  <c r="H3833" i="10"/>
  <c r="J3833" i="10"/>
  <c r="K3833" i="10"/>
  <c r="G3834" i="10"/>
  <c r="H3834" i="10"/>
  <c r="J3834" i="10"/>
  <c r="K3834" i="10"/>
  <c r="G3835" i="10"/>
  <c r="H3835" i="10"/>
  <c r="J3835" i="10"/>
  <c r="K3835" i="10"/>
  <c r="G3836" i="10"/>
  <c r="H3836" i="10"/>
  <c r="J3836" i="10"/>
  <c r="I3836" i="10" s="1"/>
  <c r="K3836" i="10"/>
  <c r="G3837" i="10"/>
  <c r="H3837" i="10"/>
  <c r="J3837" i="10"/>
  <c r="K3837" i="10"/>
  <c r="G3838" i="10"/>
  <c r="H3838" i="10"/>
  <c r="J3838" i="10"/>
  <c r="V3838" i="10" s="1"/>
  <c r="K3838" i="10"/>
  <c r="G3839" i="10"/>
  <c r="H3839" i="10"/>
  <c r="J3839" i="10"/>
  <c r="K3839" i="10"/>
  <c r="G3840" i="10"/>
  <c r="H3840" i="10"/>
  <c r="J3840" i="10"/>
  <c r="K3840" i="10"/>
  <c r="G3841" i="10"/>
  <c r="H3841" i="10"/>
  <c r="J3841" i="10"/>
  <c r="K3841" i="10"/>
  <c r="G3842" i="10"/>
  <c r="H3842" i="10"/>
  <c r="J3842" i="10"/>
  <c r="K3842" i="10"/>
  <c r="G3843" i="10"/>
  <c r="H3843" i="10"/>
  <c r="J3843" i="10"/>
  <c r="K3843" i="10"/>
  <c r="N3843" i="10" s="1"/>
  <c r="G3844" i="10"/>
  <c r="H3844" i="10"/>
  <c r="J3844" i="10"/>
  <c r="K3844" i="10"/>
  <c r="G3845" i="10"/>
  <c r="H3845" i="10"/>
  <c r="J3845" i="10"/>
  <c r="K3845" i="10"/>
  <c r="G3846" i="10"/>
  <c r="H3846" i="10"/>
  <c r="J3846" i="10"/>
  <c r="V3846" i="10" s="1"/>
  <c r="K3846" i="10"/>
  <c r="G3847" i="10"/>
  <c r="H3847" i="10"/>
  <c r="J3847" i="10"/>
  <c r="K3847" i="10"/>
  <c r="G3848" i="10"/>
  <c r="H3848" i="10"/>
  <c r="J3848" i="10"/>
  <c r="K3848" i="10"/>
  <c r="G3849" i="10"/>
  <c r="H3849" i="10"/>
  <c r="J3849" i="10"/>
  <c r="K3849" i="10"/>
  <c r="M3849" i="10" s="1"/>
  <c r="G3850" i="10"/>
  <c r="H3850" i="10"/>
  <c r="J3850" i="10"/>
  <c r="K3850" i="10"/>
  <c r="G3851" i="10"/>
  <c r="H3851" i="10"/>
  <c r="J3851" i="10"/>
  <c r="K3851" i="10"/>
  <c r="G3852" i="10"/>
  <c r="H3852" i="10"/>
  <c r="J3852" i="10"/>
  <c r="K3852" i="10"/>
  <c r="G3853" i="10"/>
  <c r="H3853" i="10"/>
  <c r="J3853" i="10"/>
  <c r="K3853" i="10"/>
  <c r="G3854" i="10"/>
  <c r="H3854" i="10"/>
  <c r="J3854" i="10"/>
  <c r="K3854" i="10"/>
  <c r="G3855" i="10"/>
  <c r="H3855" i="10"/>
  <c r="J3855" i="10"/>
  <c r="K3855" i="10"/>
  <c r="G3856" i="10"/>
  <c r="H3856" i="10"/>
  <c r="J3856" i="10"/>
  <c r="K3856" i="10"/>
  <c r="G3857" i="10"/>
  <c r="H3857" i="10"/>
  <c r="J3857" i="10"/>
  <c r="K3857" i="10"/>
  <c r="G3858" i="10"/>
  <c r="H3858" i="10"/>
  <c r="J3858" i="10"/>
  <c r="K3858" i="10"/>
  <c r="G3859" i="10"/>
  <c r="H3859" i="10"/>
  <c r="J3859" i="10"/>
  <c r="K3859" i="10"/>
  <c r="G3860" i="10"/>
  <c r="H3860" i="10"/>
  <c r="J3860" i="10"/>
  <c r="K3860" i="10"/>
  <c r="G3861" i="10"/>
  <c r="H3861" i="10"/>
  <c r="J3861" i="10"/>
  <c r="K3861" i="10"/>
  <c r="G3862" i="10"/>
  <c r="H3862" i="10"/>
  <c r="J3862" i="10"/>
  <c r="V3862" i="10" s="1"/>
  <c r="K3862" i="10"/>
  <c r="G3863" i="10"/>
  <c r="H3863" i="10"/>
  <c r="J3863" i="10"/>
  <c r="I3863" i="10" s="1"/>
  <c r="K3863" i="10"/>
  <c r="G3864" i="10"/>
  <c r="H3864" i="10"/>
  <c r="J3864" i="10"/>
  <c r="K3864" i="10"/>
  <c r="G3865" i="10"/>
  <c r="H3865" i="10"/>
  <c r="J3865" i="10"/>
  <c r="K3865" i="10"/>
  <c r="M3865" i="10" s="1"/>
  <c r="G3866" i="10"/>
  <c r="H3866" i="10"/>
  <c r="J3866" i="10"/>
  <c r="K3866" i="10"/>
  <c r="G3867" i="10"/>
  <c r="H3867" i="10"/>
  <c r="J3867" i="10"/>
  <c r="K3867" i="10"/>
  <c r="G3868" i="10"/>
  <c r="H3868" i="10"/>
  <c r="J3868" i="10"/>
  <c r="K3868" i="10"/>
  <c r="G3869" i="10"/>
  <c r="H3869" i="10"/>
  <c r="J3869" i="10"/>
  <c r="K3869" i="10"/>
  <c r="G3870" i="10"/>
  <c r="H3870" i="10"/>
  <c r="J3870" i="10"/>
  <c r="V3870" i="10" s="1"/>
  <c r="K3870" i="10"/>
  <c r="G3871" i="10"/>
  <c r="H3871" i="10"/>
  <c r="J3871" i="10"/>
  <c r="K3871" i="10"/>
  <c r="G3872" i="10"/>
  <c r="H3872" i="10"/>
  <c r="J3872" i="10"/>
  <c r="K3872" i="10"/>
  <c r="G3873" i="10"/>
  <c r="H3873" i="10"/>
  <c r="J3873" i="10"/>
  <c r="K3873" i="10"/>
  <c r="G3874" i="10"/>
  <c r="H3874" i="10"/>
  <c r="J3874" i="10"/>
  <c r="K3874" i="10"/>
  <c r="G3875" i="10"/>
  <c r="H3875" i="10"/>
  <c r="J3875" i="10"/>
  <c r="K3875" i="10"/>
  <c r="G3876" i="10"/>
  <c r="H3876" i="10"/>
  <c r="J3876" i="10"/>
  <c r="K3876" i="10"/>
  <c r="G3877" i="10"/>
  <c r="H3877" i="10"/>
  <c r="J3877" i="10"/>
  <c r="K3877" i="10"/>
  <c r="G3878" i="10"/>
  <c r="H3878" i="10"/>
  <c r="J3878" i="10"/>
  <c r="K3878" i="10"/>
  <c r="G3879" i="10"/>
  <c r="H3879" i="10"/>
  <c r="J3879" i="10"/>
  <c r="K3879" i="10"/>
  <c r="G3880" i="10"/>
  <c r="H3880" i="10"/>
  <c r="J3880" i="10"/>
  <c r="K3880" i="10"/>
  <c r="G3881" i="10"/>
  <c r="H3881" i="10"/>
  <c r="J3881" i="10"/>
  <c r="K3881" i="10"/>
  <c r="M3881" i="10" s="1"/>
  <c r="G3882" i="10"/>
  <c r="H3882" i="10"/>
  <c r="J3882" i="10"/>
  <c r="K3882" i="10"/>
  <c r="G3883" i="10"/>
  <c r="H3883" i="10"/>
  <c r="J3883" i="10"/>
  <c r="K3883" i="10"/>
  <c r="G3884" i="10"/>
  <c r="H3884" i="10"/>
  <c r="J3884" i="10"/>
  <c r="K3884" i="10"/>
  <c r="G3885" i="10"/>
  <c r="H3885" i="10"/>
  <c r="J3885" i="10"/>
  <c r="K3885" i="10"/>
  <c r="G3886" i="10"/>
  <c r="H3886" i="10"/>
  <c r="J3886" i="10"/>
  <c r="V3886" i="10" s="1"/>
  <c r="K3886" i="10"/>
  <c r="G3887" i="10"/>
  <c r="H3887" i="10"/>
  <c r="J3887" i="10"/>
  <c r="I3887" i="10" s="1"/>
  <c r="K3887" i="10"/>
  <c r="G3888" i="10"/>
  <c r="H3888" i="10"/>
  <c r="J3888" i="10"/>
  <c r="I3888" i="10" s="1"/>
  <c r="K3888" i="10"/>
  <c r="G3889" i="10"/>
  <c r="H3889" i="10"/>
  <c r="J3889" i="10"/>
  <c r="K3889" i="10"/>
  <c r="G3890" i="10"/>
  <c r="H3890" i="10"/>
  <c r="J3890" i="10"/>
  <c r="V3890" i="10" s="1"/>
  <c r="K3890" i="10"/>
  <c r="G3891" i="10"/>
  <c r="H3891" i="10"/>
  <c r="J3891" i="10"/>
  <c r="K3891" i="10"/>
  <c r="G3892" i="10"/>
  <c r="H3892" i="10"/>
  <c r="J3892" i="10"/>
  <c r="K3892" i="10"/>
  <c r="O3892" i="10" s="1"/>
  <c r="G3893" i="10"/>
  <c r="H3893" i="10"/>
  <c r="J3893" i="10"/>
  <c r="K3893" i="10"/>
  <c r="G3894" i="10"/>
  <c r="H3894" i="10"/>
  <c r="J3894" i="10"/>
  <c r="V3894" i="10" s="1"/>
  <c r="K3894" i="10"/>
  <c r="G3895" i="10"/>
  <c r="H3895" i="10"/>
  <c r="J3895" i="10"/>
  <c r="K3895" i="10"/>
  <c r="G3896" i="10"/>
  <c r="H3896" i="10"/>
  <c r="J3896" i="10"/>
  <c r="K3896" i="10"/>
  <c r="G3897" i="10"/>
  <c r="H3897" i="10"/>
  <c r="J3897" i="10"/>
  <c r="K3897" i="10"/>
  <c r="G3898" i="10"/>
  <c r="H3898" i="10"/>
  <c r="J3898" i="10"/>
  <c r="V3898" i="10" s="1"/>
  <c r="K3898" i="10"/>
  <c r="G3899" i="10"/>
  <c r="H3899" i="10"/>
  <c r="J3899" i="10"/>
  <c r="K3899" i="10"/>
  <c r="G3900" i="10"/>
  <c r="H3900" i="10"/>
  <c r="J3900" i="10"/>
  <c r="K3900" i="10"/>
  <c r="G3901" i="10"/>
  <c r="H3901" i="10"/>
  <c r="J3901" i="10"/>
  <c r="K3901" i="10"/>
  <c r="G3902" i="10"/>
  <c r="H3902" i="10"/>
  <c r="J3902" i="10"/>
  <c r="K3902" i="10"/>
  <c r="G3903" i="10"/>
  <c r="H3903" i="10"/>
  <c r="J3903" i="10"/>
  <c r="K3903" i="10"/>
  <c r="M3903" i="10" s="1"/>
  <c r="G3904" i="10"/>
  <c r="H3904" i="10"/>
  <c r="J3904" i="10"/>
  <c r="K3904" i="10"/>
  <c r="G3905" i="10"/>
  <c r="H3905" i="10"/>
  <c r="J3905" i="10"/>
  <c r="K3905" i="10"/>
  <c r="N3905" i="10" s="1"/>
  <c r="G3906" i="10"/>
  <c r="H3906" i="10"/>
  <c r="J3906" i="10"/>
  <c r="K3906" i="10"/>
  <c r="G3907" i="10"/>
  <c r="H3907" i="10"/>
  <c r="J3907" i="10"/>
  <c r="K3907" i="10"/>
  <c r="G3908" i="10"/>
  <c r="H3908" i="10"/>
  <c r="J3908" i="10"/>
  <c r="K3908" i="10"/>
  <c r="O3908" i="10" s="1"/>
  <c r="G3909" i="10"/>
  <c r="H3909" i="10"/>
  <c r="J3909" i="10"/>
  <c r="K3909" i="10"/>
  <c r="G3910" i="10"/>
  <c r="H3910" i="10"/>
  <c r="J3910" i="10"/>
  <c r="V3910" i="10" s="1"/>
  <c r="K3910" i="10"/>
  <c r="G3911" i="10"/>
  <c r="H3911" i="10"/>
  <c r="J3911" i="10"/>
  <c r="K3911" i="10"/>
  <c r="G3912" i="10"/>
  <c r="H3912" i="10"/>
  <c r="J3912" i="10"/>
  <c r="K3912" i="10"/>
  <c r="G3913" i="10"/>
  <c r="H3913" i="10"/>
  <c r="J3913" i="10"/>
  <c r="K3913" i="10"/>
  <c r="M3913" i="10" s="1"/>
  <c r="G3914" i="10"/>
  <c r="H3914" i="10"/>
  <c r="J3914" i="10"/>
  <c r="K3914" i="10"/>
  <c r="G3915" i="10"/>
  <c r="H3915" i="10"/>
  <c r="J3915" i="10"/>
  <c r="K3915" i="10"/>
  <c r="G3916" i="10"/>
  <c r="H3916" i="10"/>
  <c r="J3916" i="10"/>
  <c r="K3916" i="10"/>
  <c r="G3917" i="10"/>
  <c r="H3917" i="10"/>
  <c r="J3917" i="10"/>
  <c r="K3917" i="10"/>
  <c r="G3918" i="10"/>
  <c r="H3918" i="10"/>
  <c r="J3918" i="10"/>
  <c r="V3918" i="10" s="1"/>
  <c r="K3918" i="10"/>
  <c r="G3919" i="10"/>
  <c r="H3919" i="10"/>
  <c r="J3919" i="10"/>
  <c r="K3919" i="10"/>
  <c r="M3919" i="10" s="1"/>
  <c r="G3920" i="10"/>
  <c r="H3920" i="10"/>
  <c r="J3920" i="10"/>
  <c r="K3920" i="10"/>
  <c r="G3921" i="10"/>
  <c r="H3921" i="10"/>
  <c r="J3921" i="10"/>
  <c r="K3921" i="10"/>
  <c r="N3921" i="10" s="1"/>
  <c r="G3922" i="10"/>
  <c r="H3922" i="10"/>
  <c r="J3922" i="10"/>
  <c r="K3922" i="10"/>
  <c r="G3923" i="10"/>
  <c r="H3923" i="10"/>
  <c r="J3923" i="10"/>
  <c r="K3923" i="10"/>
  <c r="G3924" i="10"/>
  <c r="H3924" i="10"/>
  <c r="J3924" i="10"/>
  <c r="K3924" i="10"/>
  <c r="G3925" i="10"/>
  <c r="H3925" i="10"/>
  <c r="J3925" i="10"/>
  <c r="K3925" i="10"/>
  <c r="G3926" i="10"/>
  <c r="H3926" i="10"/>
  <c r="J3926" i="10"/>
  <c r="K3926" i="10"/>
  <c r="G3927" i="10"/>
  <c r="H3927" i="10"/>
  <c r="J3927" i="10"/>
  <c r="K3927" i="10"/>
  <c r="G3928" i="10"/>
  <c r="H3928" i="10"/>
  <c r="J3928" i="10"/>
  <c r="K3928" i="10"/>
  <c r="G3929" i="10"/>
  <c r="H3929" i="10"/>
  <c r="J3929" i="10"/>
  <c r="K3929" i="10"/>
  <c r="G3930" i="10"/>
  <c r="H3930" i="10"/>
  <c r="J3930" i="10"/>
  <c r="K3930" i="10"/>
  <c r="G3931" i="10"/>
  <c r="H3931" i="10"/>
  <c r="J3931" i="10"/>
  <c r="K3931" i="10"/>
  <c r="G3932" i="10"/>
  <c r="H3932" i="10"/>
  <c r="J3932" i="10"/>
  <c r="K3932" i="10"/>
  <c r="M3932" i="10" s="1"/>
  <c r="G3933" i="10"/>
  <c r="H3933" i="10"/>
  <c r="J3933" i="10"/>
  <c r="K3933" i="10"/>
  <c r="G3934" i="10"/>
  <c r="H3934" i="10"/>
  <c r="J3934" i="10"/>
  <c r="V3934" i="10" s="1"/>
  <c r="K3934" i="10"/>
  <c r="G3935" i="10"/>
  <c r="H3935" i="10"/>
  <c r="J3935" i="10"/>
  <c r="K3935" i="10"/>
  <c r="G3936" i="10"/>
  <c r="H3936" i="10"/>
  <c r="J3936" i="10"/>
  <c r="K3936" i="10"/>
  <c r="G3937" i="10"/>
  <c r="H3937" i="10"/>
  <c r="J3937" i="10"/>
  <c r="K3937" i="10"/>
  <c r="G3938" i="10"/>
  <c r="H3938" i="10"/>
  <c r="J3938" i="10"/>
  <c r="V3938" i="10" s="1"/>
  <c r="K3938" i="10"/>
  <c r="G3939" i="10"/>
  <c r="H3939" i="10"/>
  <c r="J3939" i="10"/>
  <c r="K3939" i="10"/>
  <c r="G3940" i="10"/>
  <c r="H3940" i="10"/>
  <c r="J3940" i="10"/>
  <c r="K3940" i="10"/>
  <c r="G3941" i="10"/>
  <c r="H3941" i="10"/>
  <c r="J3941" i="10"/>
  <c r="K3941" i="10"/>
  <c r="G3942" i="10"/>
  <c r="H3942" i="10"/>
  <c r="J3942" i="10"/>
  <c r="V3942" i="10" s="1"/>
  <c r="K3942" i="10"/>
  <c r="G3943" i="10"/>
  <c r="H3943" i="10"/>
  <c r="J3943" i="10"/>
  <c r="K3943" i="10"/>
  <c r="G3944" i="10"/>
  <c r="H3944" i="10"/>
  <c r="J3944" i="10"/>
  <c r="K3944" i="10"/>
  <c r="G3945" i="10"/>
  <c r="H3945" i="10"/>
  <c r="J3945" i="10"/>
  <c r="K3945" i="10"/>
  <c r="N3945" i="10" s="1"/>
  <c r="G3946" i="10"/>
  <c r="H3946" i="10"/>
  <c r="J3946" i="10"/>
  <c r="K3946" i="10"/>
  <c r="G3947" i="10"/>
  <c r="H3947" i="10"/>
  <c r="J3947" i="10"/>
  <c r="K3947" i="10"/>
  <c r="G3948" i="10"/>
  <c r="H3948" i="10"/>
  <c r="J3948" i="10"/>
  <c r="K3948" i="10"/>
  <c r="G3949" i="10"/>
  <c r="H3949" i="10"/>
  <c r="J3949" i="10"/>
  <c r="K3949" i="10"/>
  <c r="G3950" i="10"/>
  <c r="H3950" i="10"/>
  <c r="J3950" i="10"/>
  <c r="K3950" i="10"/>
  <c r="G3951" i="10"/>
  <c r="H3951" i="10"/>
  <c r="J3951" i="10"/>
  <c r="K3951" i="10"/>
  <c r="G3952" i="10"/>
  <c r="H3952" i="10"/>
  <c r="J3952" i="10"/>
  <c r="K3952" i="10"/>
  <c r="G3953" i="10"/>
  <c r="H3953" i="10"/>
  <c r="J3953" i="10"/>
  <c r="K3953" i="10"/>
  <c r="G3954" i="10"/>
  <c r="H3954" i="10"/>
  <c r="J3954" i="10"/>
  <c r="V3954" i="10" s="1"/>
  <c r="K3954" i="10"/>
  <c r="G3955" i="10"/>
  <c r="H3955" i="10"/>
  <c r="J3955" i="10"/>
  <c r="K3955" i="10"/>
  <c r="G3956" i="10"/>
  <c r="H3956" i="10"/>
  <c r="J3956" i="10"/>
  <c r="K3956" i="10"/>
  <c r="G3957" i="10"/>
  <c r="H3957" i="10"/>
  <c r="J3957" i="10"/>
  <c r="K3957" i="10"/>
  <c r="N3957" i="10" s="1"/>
  <c r="G3958" i="10"/>
  <c r="H3958" i="10"/>
  <c r="J3958" i="10"/>
  <c r="V3958" i="10" s="1"/>
  <c r="K3958" i="10"/>
  <c r="G3959" i="10"/>
  <c r="H3959" i="10"/>
  <c r="J3959" i="10"/>
  <c r="K3959" i="10"/>
  <c r="N3959" i="10" s="1"/>
  <c r="G3960" i="10"/>
  <c r="H3960" i="10"/>
  <c r="J3960" i="10"/>
  <c r="I3960" i="10" s="1"/>
  <c r="K3960" i="10"/>
  <c r="G3961" i="10"/>
  <c r="H3961" i="10"/>
  <c r="J3961" i="10"/>
  <c r="K3961" i="10"/>
  <c r="G3962" i="10"/>
  <c r="H3962" i="10"/>
  <c r="J3962" i="10"/>
  <c r="K3962" i="10"/>
  <c r="G3963" i="10"/>
  <c r="H3963" i="10"/>
  <c r="J3963" i="10"/>
  <c r="K3963" i="10"/>
  <c r="G3964" i="10"/>
  <c r="H3964" i="10"/>
  <c r="J3964" i="10"/>
  <c r="I3964" i="10" s="1"/>
  <c r="K3964" i="10"/>
  <c r="G3965" i="10"/>
  <c r="H3965" i="10"/>
  <c r="J3965" i="10"/>
  <c r="K3965" i="10"/>
  <c r="N3965" i="10" s="1"/>
  <c r="G3966" i="10"/>
  <c r="H3966" i="10"/>
  <c r="J3966" i="10"/>
  <c r="V3966" i="10" s="1"/>
  <c r="K3966" i="10"/>
  <c r="G3967" i="10"/>
  <c r="H3967" i="10"/>
  <c r="J3967" i="10"/>
  <c r="K3967" i="10"/>
  <c r="O3967" i="10" s="1"/>
  <c r="G3968" i="10"/>
  <c r="H3968" i="10"/>
  <c r="J3968" i="10"/>
  <c r="K3968" i="10"/>
  <c r="G3969" i="10"/>
  <c r="H3969" i="10"/>
  <c r="J3969" i="10"/>
  <c r="K3969" i="10"/>
  <c r="G3970" i="10"/>
  <c r="H3970" i="10"/>
  <c r="J3970" i="10"/>
  <c r="K3970" i="10"/>
  <c r="G3971" i="10"/>
  <c r="H3971" i="10"/>
  <c r="J3971" i="10"/>
  <c r="K3971" i="10"/>
  <c r="G3972" i="10"/>
  <c r="H3972" i="10"/>
  <c r="J3972" i="10"/>
  <c r="K3972" i="10"/>
  <c r="G3973" i="10"/>
  <c r="H3973" i="10"/>
  <c r="J3973" i="10"/>
  <c r="K3973" i="10"/>
  <c r="G3974" i="10"/>
  <c r="H3974" i="10"/>
  <c r="J3974" i="10"/>
  <c r="V3974" i="10" s="1"/>
  <c r="K3974" i="10"/>
  <c r="G3975" i="10"/>
  <c r="H3975" i="10"/>
  <c r="J3975" i="10"/>
  <c r="K3975" i="10"/>
  <c r="G3976" i="10"/>
  <c r="H3976" i="10"/>
  <c r="J3976" i="10"/>
  <c r="I3976" i="10" s="1"/>
  <c r="K3976" i="10"/>
  <c r="M3976" i="10" s="1"/>
  <c r="G3977" i="10"/>
  <c r="H3977" i="10"/>
  <c r="J3977" i="10"/>
  <c r="K3977" i="10"/>
  <c r="G3978" i="10"/>
  <c r="H3978" i="10"/>
  <c r="J3978" i="10"/>
  <c r="K3978" i="10"/>
  <c r="G3979" i="10"/>
  <c r="H3979" i="10"/>
  <c r="J3979" i="10"/>
  <c r="K3979" i="10"/>
  <c r="G3980" i="10"/>
  <c r="H3980" i="10"/>
  <c r="J3980" i="10"/>
  <c r="I3980" i="10" s="1"/>
  <c r="K3980" i="10"/>
  <c r="O3980" i="10" s="1"/>
  <c r="G3981" i="10"/>
  <c r="H3981" i="10"/>
  <c r="J3981" i="10"/>
  <c r="K3981" i="10"/>
  <c r="G3982" i="10"/>
  <c r="H3982" i="10"/>
  <c r="J3982" i="10"/>
  <c r="V3982" i="10" s="1"/>
  <c r="K3982" i="10"/>
  <c r="G3983" i="10"/>
  <c r="H3983" i="10"/>
  <c r="J3983" i="10"/>
  <c r="K3983" i="10"/>
  <c r="O3983" i="10" s="1"/>
  <c r="G3984" i="10"/>
  <c r="H3984" i="10"/>
  <c r="J3984" i="10"/>
  <c r="I3984" i="10" s="1"/>
  <c r="K3984" i="10"/>
  <c r="G3985" i="10"/>
  <c r="H3985" i="10"/>
  <c r="J3985" i="10"/>
  <c r="K3985" i="10"/>
  <c r="N3985" i="10" s="1"/>
  <c r="G3986" i="10"/>
  <c r="H3986" i="10"/>
  <c r="J3986" i="10"/>
  <c r="V3986" i="10" s="1"/>
  <c r="K3986" i="10"/>
  <c r="G3987" i="10"/>
  <c r="H3987" i="10"/>
  <c r="J3987" i="10"/>
  <c r="K3987" i="10"/>
  <c r="G3988" i="10"/>
  <c r="H3988" i="10"/>
  <c r="J3988" i="10"/>
  <c r="K3988" i="10"/>
  <c r="G3989" i="10"/>
  <c r="H3989" i="10"/>
  <c r="J3989" i="10"/>
  <c r="K3989" i="10"/>
  <c r="M3989" i="10" s="1"/>
  <c r="G3990" i="10"/>
  <c r="H3990" i="10"/>
  <c r="J3990" i="10"/>
  <c r="K3990" i="10"/>
  <c r="G3991" i="10"/>
  <c r="H3991" i="10"/>
  <c r="J3991" i="10"/>
  <c r="K3991" i="10"/>
  <c r="O3991" i="10" s="1"/>
  <c r="G3992" i="10"/>
  <c r="H3992" i="10"/>
  <c r="J3992" i="10"/>
  <c r="I3992" i="10" s="1"/>
  <c r="K3992" i="10"/>
  <c r="G3993" i="10"/>
  <c r="H3993" i="10"/>
  <c r="J3993" i="10"/>
  <c r="K3993" i="10"/>
  <c r="G3994" i="10"/>
  <c r="H3994" i="10"/>
  <c r="J3994" i="10"/>
  <c r="K3994" i="10"/>
  <c r="G3995" i="10"/>
  <c r="H3995" i="10"/>
  <c r="J3995" i="10"/>
  <c r="K3995" i="10"/>
  <c r="G3996" i="10"/>
  <c r="H3996" i="10"/>
  <c r="J3996" i="10"/>
  <c r="I3996" i="10" s="1"/>
  <c r="K3996" i="10"/>
  <c r="O3996" i="10" s="1"/>
  <c r="G3997" i="10"/>
  <c r="H3997" i="10"/>
  <c r="J3997" i="10"/>
  <c r="K3997" i="10"/>
  <c r="G3998" i="10"/>
  <c r="H3998" i="10"/>
  <c r="J3998" i="10"/>
  <c r="V3998" i="10" s="1"/>
  <c r="K3998" i="10"/>
  <c r="G3999" i="10"/>
  <c r="H3999" i="10"/>
  <c r="J3999" i="10"/>
  <c r="K3999" i="10"/>
  <c r="G4000" i="10"/>
  <c r="H4000" i="10"/>
  <c r="J4000" i="10"/>
  <c r="K4000" i="10"/>
  <c r="M4000" i="10" s="1"/>
  <c r="G4001" i="10"/>
  <c r="H4001" i="10"/>
  <c r="J4001" i="10"/>
  <c r="K4001" i="10"/>
  <c r="G4002" i="10"/>
  <c r="H4002" i="10"/>
  <c r="J4002" i="10"/>
  <c r="V4002" i="10" s="1"/>
  <c r="K4002" i="10"/>
  <c r="G4003" i="10"/>
  <c r="H4003" i="10"/>
  <c r="J4003" i="10"/>
  <c r="K4003" i="10"/>
  <c r="M4003" i="10" s="1"/>
  <c r="G4004" i="10"/>
  <c r="H4004" i="10"/>
  <c r="J4004" i="10"/>
  <c r="K4004" i="10"/>
  <c r="G4005" i="10"/>
  <c r="H4005" i="10"/>
  <c r="J4005" i="10"/>
  <c r="K4005" i="10"/>
  <c r="G4006" i="10"/>
  <c r="H4006" i="10"/>
  <c r="J4006" i="10"/>
  <c r="K4006" i="10"/>
  <c r="G4007" i="10"/>
  <c r="H4007" i="10"/>
  <c r="J4007" i="10"/>
  <c r="K4007" i="10"/>
  <c r="G4008" i="10"/>
  <c r="H4008" i="10"/>
  <c r="J4008" i="10"/>
  <c r="K4008" i="10"/>
  <c r="G4009" i="10"/>
  <c r="H4009" i="10"/>
  <c r="J4009" i="10"/>
  <c r="K4009" i="10"/>
  <c r="O4009" i="10" s="1"/>
  <c r="G4010" i="10"/>
  <c r="H4010" i="10"/>
  <c r="J4010" i="10"/>
  <c r="K4010" i="10"/>
  <c r="G4011" i="10"/>
  <c r="H4011" i="10"/>
  <c r="J4011" i="10"/>
  <c r="K4011" i="10"/>
  <c r="G4012" i="10"/>
  <c r="H4012" i="10"/>
  <c r="J4012" i="10"/>
  <c r="I4012" i="10" s="1"/>
  <c r="K4012" i="10"/>
  <c r="G4013" i="10"/>
  <c r="H4013" i="10"/>
  <c r="J4013" i="10"/>
  <c r="K4013" i="10"/>
  <c r="G4014" i="10"/>
  <c r="H4014" i="10"/>
  <c r="J4014" i="10"/>
  <c r="V4014" i="10" s="1"/>
  <c r="K4014" i="10"/>
  <c r="G4015" i="10"/>
  <c r="H4015" i="10"/>
  <c r="J4015" i="10"/>
  <c r="K4015" i="10"/>
  <c r="M4015" i="10" s="1"/>
  <c r="G4016" i="10"/>
  <c r="H4016" i="10"/>
  <c r="J4016" i="10"/>
  <c r="I4016" i="10" s="1"/>
  <c r="K4016" i="10"/>
  <c r="G4017" i="10"/>
  <c r="H4017" i="10"/>
  <c r="J4017" i="10"/>
  <c r="K4017" i="10"/>
  <c r="O4017" i="10" s="1"/>
  <c r="I3552" i="10" l="1"/>
  <c r="I3838" i="10"/>
  <c r="I3894" i="10"/>
  <c r="I3890" i="10"/>
  <c r="I3640" i="10"/>
  <c r="I3736" i="10"/>
  <c r="I3726" i="10"/>
  <c r="I3694" i="10"/>
  <c r="I3686" i="10"/>
  <c r="I3918" i="10"/>
  <c r="I3910" i="10"/>
  <c r="I3862" i="10"/>
  <c r="I3846" i="10"/>
  <c r="I3558" i="10"/>
  <c r="I3766" i="10"/>
  <c r="I3599" i="10"/>
  <c r="I3583" i="10"/>
  <c r="I3744" i="10"/>
  <c r="I4007" i="10"/>
  <c r="I3999" i="10"/>
  <c r="I4005" i="10"/>
  <c r="I3831" i="10"/>
  <c r="I3815" i="10"/>
  <c r="I3938" i="10"/>
  <c r="I3933" i="10"/>
  <c r="I3929" i="10"/>
  <c r="I3927" i="10"/>
  <c r="I3925" i="10"/>
  <c r="I3921" i="10"/>
  <c r="I3844" i="10"/>
  <c r="I3840" i="10"/>
  <c r="I3725" i="10"/>
  <c r="I3723" i="10"/>
  <c r="I3721" i="10"/>
  <c r="I3719" i="10"/>
  <c r="I3636" i="10"/>
  <c r="I3624" i="10"/>
  <c r="I3616" i="10"/>
  <c r="I3575" i="10"/>
  <c r="I3573" i="10"/>
  <c r="I3571" i="10"/>
  <c r="I3569" i="10"/>
  <c r="I3565" i="10"/>
  <c r="I3563" i="10"/>
  <c r="I3561" i="10"/>
  <c r="N3849" i="10"/>
  <c r="I3814" i="10"/>
  <c r="I3780" i="10"/>
  <c r="I3776" i="10"/>
  <c r="I3606" i="10"/>
  <c r="I3982" i="10"/>
  <c r="I3903" i="10"/>
  <c r="I3895" i="10"/>
  <c r="I3974" i="10"/>
  <c r="I3966" i="10"/>
  <c r="I3879" i="10"/>
  <c r="I3653" i="10"/>
  <c r="I3651" i="10"/>
  <c r="I3649" i="10"/>
  <c r="I3647" i="10"/>
  <c r="I3598" i="10"/>
  <c r="I3596" i="10"/>
  <c r="I3592" i="10"/>
  <c r="I3588" i="10"/>
  <c r="I3584" i="10"/>
  <c r="I3954" i="10"/>
  <c r="I3942" i="10"/>
  <c r="I3936" i="10"/>
  <c r="I3855" i="10"/>
  <c r="I3839" i="10"/>
  <c r="I3750" i="10"/>
  <c r="I3724" i="10"/>
  <c r="I3720" i="10"/>
  <c r="I3712" i="10"/>
  <c r="T3850" i="10"/>
  <c r="I3997" i="10"/>
  <c r="I3993" i="10"/>
  <c r="I3991" i="10"/>
  <c r="I3983" i="10"/>
  <c r="I3908" i="10"/>
  <c r="I3904" i="10"/>
  <c r="I3631" i="10"/>
  <c r="I3576" i="10"/>
  <c r="I3566" i="10"/>
  <c r="I3560" i="10"/>
  <c r="I3998" i="10"/>
  <c r="I3975" i="10"/>
  <c r="I3959" i="10"/>
  <c r="I3953" i="10"/>
  <c r="I3951" i="10"/>
  <c r="I3949" i="10"/>
  <c r="I3945" i="10"/>
  <c r="I3943" i="10"/>
  <c r="I3783" i="10"/>
  <c r="I3765" i="10"/>
  <c r="I3763" i="10"/>
  <c r="I3761" i="10"/>
  <c r="I3751" i="10"/>
  <c r="I3743" i="10"/>
  <c r="I3733" i="10"/>
  <c r="I3731" i="10"/>
  <c r="I3729" i="10"/>
  <c r="I3654" i="10"/>
  <c r="I3652" i="10"/>
  <c r="I3648" i="10"/>
  <c r="I3597" i="10"/>
  <c r="I3595" i="10"/>
  <c r="I3593" i="10"/>
  <c r="T4010" i="10"/>
  <c r="T4002" i="10"/>
  <c r="T3986" i="10"/>
  <c r="T4014" i="10"/>
  <c r="T4006" i="10"/>
  <c r="T3998" i="10"/>
  <c r="T3990" i="10"/>
  <c r="I4017" i="10"/>
  <c r="I3957" i="10"/>
  <c r="I3941" i="10"/>
  <c r="I3939" i="10"/>
  <c r="I3898" i="10"/>
  <c r="I3896" i="10"/>
  <c r="I3853" i="10"/>
  <c r="I3851" i="10"/>
  <c r="I3849" i="10"/>
  <c r="I3847" i="10"/>
  <c r="I3830" i="10"/>
  <c r="I3824" i="10"/>
  <c r="I3718" i="10"/>
  <c r="I3695" i="10"/>
  <c r="I3693" i="10"/>
  <c r="I3689" i="10"/>
  <c r="I3687" i="10"/>
  <c r="I3567" i="10"/>
  <c r="I3559" i="10"/>
  <c r="I3557" i="10"/>
  <c r="I3555" i="10"/>
  <c r="I3553" i="10"/>
  <c r="O3849" i="10"/>
  <c r="I3704" i="10"/>
  <c r="I3671" i="10"/>
  <c r="I3663" i="10"/>
  <c r="I3590" i="10"/>
  <c r="T3994" i="10"/>
  <c r="I3935" i="10"/>
  <c r="I3798" i="10"/>
  <c r="I3759" i="10"/>
  <c r="I3958" i="10"/>
  <c r="I3911" i="10"/>
  <c r="I3901" i="10"/>
  <c r="I3899" i="10"/>
  <c r="I3886" i="10"/>
  <c r="I3782" i="10"/>
  <c r="I3735" i="10"/>
  <c r="I3727" i="10"/>
  <c r="I3702" i="10"/>
  <c r="I3700" i="10"/>
  <c r="I3696" i="10"/>
  <c r="I3630" i="10"/>
  <c r="I3605" i="10"/>
  <c r="I3603" i="10"/>
  <c r="I3601" i="10"/>
  <c r="I3572" i="10"/>
  <c r="I3973" i="10"/>
  <c r="I3969" i="10"/>
  <c r="I3967" i="10"/>
  <c r="I3893" i="10"/>
  <c r="I3891" i="10"/>
  <c r="I3860" i="10"/>
  <c r="I3856" i="10"/>
  <c r="I3829" i="10"/>
  <c r="I3827" i="10"/>
  <c r="I3825" i="10"/>
  <c r="I3823" i="10"/>
  <c r="I3768" i="10"/>
  <c r="I3692" i="10"/>
  <c r="I3688" i="10"/>
  <c r="I3622" i="10"/>
  <c r="N3892" i="10"/>
  <c r="I3934" i="10"/>
  <c r="I3932" i="10"/>
  <c r="I3877" i="10"/>
  <c r="I3873" i="10"/>
  <c r="I3871" i="10"/>
  <c r="I3799" i="10"/>
  <c r="I3797" i="10"/>
  <c r="I3795" i="10"/>
  <c r="I3793" i="10"/>
  <c r="I3791" i="10"/>
  <c r="I3758" i="10"/>
  <c r="I3756" i="10"/>
  <c r="I3752" i="10"/>
  <c r="I3732" i="10"/>
  <c r="I3728" i="10"/>
  <c r="I3672" i="10"/>
  <c r="I3662" i="10"/>
  <c r="I3637" i="10"/>
  <c r="I3635" i="10"/>
  <c r="I3633" i="10"/>
  <c r="I3629" i="10"/>
  <c r="I3625" i="10"/>
  <c r="I3544" i="10"/>
  <c r="I3540" i="10"/>
  <c r="M3892" i="10"/>
  <c r="N3865" i="10"/>
  <c r="I4010" i="10"/>
  <c r="V4010" i="10"/>
  <c r="I4008" i="10"/>
  <c r="I3985" i="10"/>
  <c r="V3970" i="10"/>
  <c r="I3970" i="10"/>
  <c r="N3964" i="10"/>
  <c r="O3964" i="10"/>
  <c r="M3964" i="10"/>
  <c r="N3960" i="10"/>
  <c r="O3960" i="10"/>
  <c r="M3960" i="10"/>
  <c r="I3955" i="10"/>
  <c r="M3953" i="10"/>
  <c r="N3953" i="10"/>
  <c r="O3953" i="10"/>
  <c r="N3951" i="10"/>
  <c r="O3951" i="10"/>
  <c r="M3951" i="10"/>
  <c r="I3909" i="10"/>
  <c r="I3907" i="10"/>
  <c r="I3905" i="10"/>
  <c r="M3897" i="10"/>
  <c r="N3897" i="10"/>
  <c r="O3897" i="10"/>
  <c r="N3895" i="10"/>
  <c r="M3895" i="10"/>
  <c r="O3895" i="10"/>
  <c r="O3876" i="10"/>
  <c r="M3876" i="10"/>
  <c r="N3872" i="10"/>
  <c r="O3872" i="10"/>
  <c r="M3872" i="10"/>
  <c r="I3845" i="10"/>
  <c r="I3841" i="10"/>
  <c r="I3810" i="10"/>
  <c r="V3810" i="10"/>
  <c r="V3742" i="10"/>
  <c r="I3742" i="10"/>
  <c r="O3709" i="10"/>
  <c r="M3709" i="10"/>
  <c r="N3709" i="10"/>
  <c r="O3707" i="10"/>
  <c r="M3707" i="10"/>
  <c r="N3707" i="10"/>
  <c r="M3705" i="10"/>
  <c r="N3705" i="10"/>
  <c r="O3705" i="10"/>
  <c r="M3676" i="10"/>
  <c r="O3676" i="10"/>
  <c r="N3676" i="10"/>
  <c r="M3672" i="10"/>
  <c r="O3672" i="10"/>
  <c r="N3672" i="10"/>
  <c r="I3628" i="10"/>
  <c r="I4014" i="10"/>
  <c r="M3939" i="10"/>
  <c r="N3939" i="10"/>
  <c r="O3939" i="10"/>
  <c r="I3930" i="10"/>
  <c r="V3930" i="10"/>
  <c r="I3928" i="10"/>
  <c r="V3926" i="10"/>
  <c r="I3926" i="10"/>
  <c r="M3889" i="10"/>
  <c r="O3889" i="10"/>
  <c r="N3889" i="10"/>
  <c r="N3887" i="10"/>
  <c r="O3887" i="10"/>
  <c r="M3887" i="10"/>
  <c r="O3860" i="10"/>
  <c r="M3860" i="10"/>
  <c r="N3860" i="10"/>
  <c r="N3856" i="10"/>
  <c r="O3856" i="10"/>
  <c r="M3856" i="10"/>
  <c r="O3852" i="10"/>
  <c r="N3852" i="10"/>
  <c r="M3852" i="10"/>
  <c r="N3848" i="10"/>
  <c r="O3848" i="10"/>
  <c r="M3848" i="10"/>
  <c r="I3794" i="10"/>
  <c r="V3794" i="10"/>
  <c r="I3792" i="10"/>
  <c r="V3790" i="10"/>
  <c r="I3790" i="10"/>
  <c r="M3751" i="10"/>
  <c r="N3751" i="10"/>
  <c r="O3751" i="10"/>
  <c r="I3722" i="10"/>
  <c r="V3722" i="10"/>
  <c r="N3637" i="10"/>
  <c r="M3637" i="10"/>
  <c r="O3637" i="10"/>
  <c r="N3635" i="10"/>
  <c r="O3635" i="10"/>
  <c r="M3635" i="10"/>
  <c r="M3633" i="10"/>
  <c r="N3633" i="10"/>
  <c r="O3633" i="10"/>
  <c r="O3631" i="10"/>
  <c r="M3631" i="10"/>
  <c r="N3631" i="10"/>
  <c r="O3924" i="10"/>
  <c r="M3924" i="10"/>
  <c r="N3924" i="10"/>
  <c r="M3833" i="10"/>
  <c r="N3833" i="10"/>
  <c r="O3833" i="10"/>
  <c r="M3788" i="10"/>
  <c r="N3788" i="10"/>
  <c r="O3788" i="10"/>
  <c r="O4011" i="10"/>
  <c r="N4011" i="10"/>
  <c r="M4011" i="10"/>
  <c r="N4007" i="10"/>
  <c r="O4007" i="10"/>
  <c r="M4007" i="10"/>
  <c r="M3971" i="10"/>
  <c r="N3971" i="10"/>
  <c r="O3971" i="10"/>
  <c r="M3937" i="10"/>
  <c r="O3937" i="10"/>
  <c r="N3937" i="10"/>
  <c r="N3935" i="10"/>
  <c r="O3935" i="10"/>
  <c r="M3935" i="10"/>
  <c r="I3916" i="10"/>
  <c r="O3900" i="10"/>
  <c r="N3900" i="10"/>
  <c r="M3900" i="10"/>
  <c r="I3858" i="10"/>
  <c r="V3858" i="10"/>
  <c r="V3854" i="10"/>
  <c r="I3854" i="10"/>
  <c r="I3757" i="10"/>
  <c r="I3753" i="10"/>
  <c r="O3687" i="10"/>
  <c r="M3687" i="10"/>
  <c r="N3687" i="10"/>
  <c r="M4013" i="10"/>
  <c r="N4013" i="10"/>
  <c r="O4013" i="10"/>
  <c r="M4009" i="10"/>
  <c r="N4009" i="10"/>
  <c r="I3986" i="10"/>
  <c r="V3902" i="10"/>
  <c r="I3902" i="10"/>
  <c r="O3877" i="10"/>
  <c r="M3877" i="10"/>
  <c r="N3877" i="10"/>
  <c r="M3875" i="10"/>
  <c r="N3875" i="10"/>
  <c r="O3875" i="10"/>
  <c r="M3873" i="10"/>
  <c r="O3873" i="10"/>
  <c r="N3873" i="10"/>
  <c r="N3871" i="10"/>
  <c r="O3871" i="10"/>
  <c r="M3871" i="10"/>
  <c r="I3842" i="10"/>
  <c r="V3842" i="10"/>
  <c r="O3805" i="10"/>
  <c r="N3805" i="10"/>
  <c r="M3805" i="10"/>
  <c r="M3801" i="10"/>
  <c r="N3801" i="10"/>
  <c r="O3801" i="10"/>
  <c r="O3733" i="10"/>
  <c r="M3733" i="10"/>
  <c r="N3733" i="10"/>
  <c r="N3731" i="10"/>
  <c r="O3731" i="10"/>
  <c r="M3731" i="10"/>
  <c r="M3729" i="10"/>
  <c r="N3729" i="10"/>
  <c r="O3729" i="10"/>
  <c r="M3727" i="10"/>
  <c r="N3727" i="10"/>
  <c r="O3727" i="10"/>
  <c r="I3650" i="10"/>
  <c r="V3650" i="10"/>
  <c r="O3573" i="10"/>
  <c r="N3573" i="10"/>
  <c r="M3573" i="10"/>
  <c r="M3571" i="10"/>
  <c r="N3571" i="10"/>
  <c r="O3571" i="10"/>
  <c r="M3569" i="10"/>
  <c r="N3569" i="10"/>
  <c r="O3569" i="10"/>
  <c r="O3567" i="10"/>
  <c r="N3567" i="10"/>
  <c r="M3567" i="10"/>
  <c r="N3876" i="10"/>
  <c r="V4006" i="10"/>
  <c r="I4006" i="10"/>
  <c r="M3979" i="10"/>
  <c r="N3979" i="10"/>
  <c r="O3979" i="10"/>
  <c r="N3975" i="10"/>
  <c r="O3975" i="10"/>
  <c r="M3975" i="10"/>
  <c r="I3962" i="10"/>
  <c r="V3962" i="10"/>
  <c r="V3878" i="10"/>
  <c r="I3878" i="10"/>
  <c r="N3837" i="10"/>
  <c r="O3837" i="10"/>
  <c r="M3837" i="10"/>
  <c r="M3831" i="10"/>
  <c r="N3831" i="10"/>
  <c r="O3831" i="10"/>
  <c r="O3784" i="10"/>
  <c r="N3784" i="10"/>
  <c r="M3784" i="10"/>
  <c r="I3994" i="10"/>
  <c r="V3994" i="10"/>
  <c r="O3973" i="10"/>
  <c r="M3973" i="10"/>
  <c r="N3973" i="10"/>
  <c r="M4005" i="10"/>
  <c r="N4005" i="10"/>
  <c r="O4005" i="10"/>
  <c r="M3948" i="10"/>
  <c r="N3948" i="10"/>
  <c r="O3948" i="10"/>
  <c r="N3803" i="10"/>
  <c r="O3803" i="10"/>
  <c r="M3803" i="10"/>
  <c r="M3799" i="10"/>
  <c r="O3799" i="10"/>
  <c r="N3799" i="10"/>
  <c r="O4003" i="10"/>
  <c r="N4003" i="10"/>
  <c r="M4001" i="10"/>
  <c r="N4001" i="10"/>
  <c r="O4001" i="10"/>
  <c r="M3999" i="10"/>
  <c r="N3999" i="10"/>
  <c r="O3999" i="10"/>
  <c r="I3965" i="10"/>
  <c r="I3961" i="10"/>
  <c r="I3952" i="10"/>
  <c r="V3950" i="10"/>
  <c r="I3950" i="10"/>
  <c r="O3933" i="10"/>
  <c r="M3933" i="10"/>
  <c r="N3933" i="10"/>
  <c r="M3931" i="10"/>
  <c r="N3931" i="10"/>
  <c r="O3931" i="10"/>
  <c r="M3929" i="10"/>
  <c r="N3929" i="10"/>
  <c r="O3929" i="10"/>
  <c r="N3927" i="10"/>
  <c r="M3927" i="10"/>
  <c r="O3927" i="10"/>
  <c r="M3764" i="10"/>
  <c r="N3764" i="10"/>
  <c r="O3764" i="10"/>
  <c r="O3760" i="10"/>
  <c r="N3760" i="10"/>
  <c r="M3760" i="10"/>
  <c r="N3669" i="10"/>
  <c r="M3669" i="10"/>
  <c r="O3669" i="10"/>
  <c r="N3667" i="10"/>
  <c r="O3667" i="10"/>
  <c r="M3667" i="10"/>
  <c r="M3665" i="10"/>
  <c r="N3665" i="10"/>
  <c r="O3665" i="10"/>
  <c r="O3663" i="10"/>
  <c r="N3663" i="10"/>
  <c r="M3663" i="10"/>
  <c r="O3981" i="10"/>
  <c r="M3981" i="10"/>
  <c r="N3981" i="10"/>
  <c r="M3977" i="10"/>
  <c r="N3977" i="10"/>
  <c r="O3977" i="10"/>
  <c r="N3920" i="10"/>
  <c r="O3920" i="10"/>
  <c r="M3920" i="10"/>
  <c r="N3835" i="10"/>
  <c r="O3835" i="10"/>
  <c r="M3835" i="10"/>
  <c r="V3678" i="10"/>
  <c r="I3678" i="10"/>
  <c r="V3990" i="10"/>
  <c r="I3990" i="10"/>
  <c r="N3984" i="10"/>
  <c r="O3984" i="10"/>
  <c r="M3984" i="10"/>
  <c r="N3944" i="10"/>
  <c r="O3944" i="10"/>
  <c r="M3944" i="10"/>
  <c r="I3906" i="10"/>
  <c r="V3906" i="10"/>
  <c r="M4016" i="10"/>
  <c r="N4016" i="10"/>
  <c r="I4003" i="10"/>
  <c r="I4001" i="10"/>
  <c r="O3997" i="10"/>
  <c r="M3997" i="10"/>
  <c r="N3997" i="10"/>
  <c r="M3995" i="10"/>
  <c r="N3995" i="10"/>
  <c r="O3995" i="10"/>
  <c r="M3993" i="10"/>
  <c r="N3993" i="10"/>
  <c r="O3993" i="10"/>
  <c r="M3991" i="10"/>
  <c r="N3991" i="10"/>
  <c r="O3957" i="10"/>
  <c r="M3957" i="10"/>
  <c r="O3940" i="10"/>
  <c r="M3940" i="10"/>
  <c r="N3940" i="10"/>
  <c r="N3888" i="10"/>
  <c r="O3888" i="10"/>
  <c r="M3888" i="10"/>
  <c r="O3861" i="10"/>
  <c r="M3861" i="10"/>
  <c r="N3861" i="10"/>
  <c r="M3859" i="10"/>
  <c r="N3859" i="10"/>
  <c r="O3859" i="10"/>
  <c r="M3857" i="10"/>
  <c r="O3857" i="10"/>
  <c r="N3857" i="10"/>
  <c r="N3855" i="10"/>
  <c r="O3855" i="10"/>
  <c r="M3855" i="10"/>
  <c r="M3820" i="10"/>
  <c r="N3820" i="10"/>
  <c r="O3820" i="10"/>
  <c r="O3816" i="10"/>
  <c r="N3816" i="10"/>
  <c r="M3816" i="10"/>
  <c r="I3762" i="10"/>
  <c r="V3762" i="10"/>
  <c r="M3700" i="10"/>
  <c r="N3700" i="10"/>
  <c r="O3700" i="10"/>
  <c r="M3696" i="10"/>
  <c r="N3696" i="10"/>
  <c r="O3696" i="10"/>
  <c r="O4012" i="10"/>
  <c r="M4012" i="10"/>
  <c r="N4012" i="10"/>
  <c r="M4008" i="10"/>
  <c r="N4008" i="10"/>
  <c r="O4008" i="10"/>
  <c r="I3989" i="10"/>
  <c r="O3972" i="10"/>
  <c r="M3972" i="10"/>
  <c r="N3972" i="10"/>
  <c r="N3968" i="10"/>
  <c r="O3968" i="10"/>
  <c r="M3968" i="10"/>
  <c r="O3901" i="10"/>
  <c r="M3901" i="10"/>
  <c r="N3901" i="10"/>
  <c r="M3899" i="10"/>
  <c r="N3899" i="10"/>
  <c r="O3899" i="10"/>
  <c r="I3826" i="10"/>
  <c r="V3826" i="10"/>
  <c r="V3822" i="10"/>
  <c r="I3822" i="10"/>
  <c r="O3773" i="10"/>
  <c r="M3773" i="10"/>
  <c r="N3773" i="10"/>
  <c r="N3771" i="10"/>
  <c r="O3771" i="10"/>
  <c r="M3771" i="10"/>
  <c r="M3769" i="10"/>
  <c r="N3769" i="10"/>
  <c r="O3769" i="10"/>
  <c r="M3740" i="10"/>
  <c r="N3740" i="10"/>
  <c r="O3740" i="10"/>
  <c r="O3736" i="10"/>
  <c r="N3736" i="10"/>
  <c r="M3736" i="10"/>
  <c r="I3698" i="10"/>
  <c r="V3698" i="10"/>
  <c r="I3594" i="10"/>
  <c r="V3594" i="10"/>
  <c r="O4016" i="10"/>
  <c r="I3626" i="10"/>
  <c r="V3626" i="10"/>
  <c r="O3596" i="10"/>
  <c r="N3596" i="10"/>
  <c r="O3592" i="10"/>
  <c r="M3592" i="10"/>
  <c r="N3592" i="10"/>
  <c r="M3581" i="10"/>
  <c r="O3581" i="10"/>
  <c r="N3581" i="10"/>
  <c r="M3579" i="10"/>
  <c r="N3579" i="10"/>
  <c r="O3579" i="10"/>
  <c r="M3577" i="10"/>
  <c r="N3577" i="10"/>
  <c r="O3577" i="10"/>
  <c r="O3541" i="10"/>
  <c r="N3541" i="10"/>
  <c r="M3541" i="10"/>
  <c r="M3539" i="10"/>
  <c r="N3539" i="10"/>
  <c r="O3539" i="10"/>
  <c r="M3983" i="10"/>
  <c r="M3908" i="10"/>
  <c r="N3988" i="10"/>
  <c r="O3988" i="10"/>
  <c r="I3981" i="10"/>
  <c r="I3977" i="10"/>
  <c r="I3968" i="10"/>
  <c r="M3955" i="10"/>
  <c r="N3955" i="10"/>
  <c r="O3955" i="10"/>
  <c r="I3948" i="10"/>
  <c r="I3946" i="10"/>
  <c r="V3946" i="10"/>
  <c r="I3944" i="10"/>
  <c r="I3937" i="10"/>
  <c r="I3924" i="10"/>
  <c r="I3922" i="10"/>
  <c r="V3922" i="10"/>
  <c r="I3920" i="10"/>
  <c r="O3916" i="10"/>
  <c r="N3916" i="10"/>
  <c r="N3912" i="10"/>
  <c r="O3912" i="10"/>
  <c r="M3912" i="10"/>
  <c r="I3897" i="10"/>
  <c r="O3884" i="10"/>
  <c r="N3884" i="10"/>
  <c r="N3880" i="10"/>
  <c r="O3880" i="10"/>
  <c r="M3880" i="10"/>
  <c r="O3869" i="10"/>
  <c r="M3869" i="10"/>
  <c r="N3869" i="10"/>
  <c r="M3867" i="10"/>
  <c r="N3867" i="10"/>
  <c r="O3867" i="10"/>
  <c r="N3863" i="10"/>
  <c r="M3863" i="10"/>
  <c r="O3863" i="10"/>
  <c r="I3852" i="10"/>
  <c r="I3850" i="10"/>
  <c r="V3850" i="10"/>
  <c r="I3848" i="10"/>
  <c r="I3837" i="10"/>
  <c r="I3835" i="10"/>
  <c r="I3833" i="10"/>
  <c r="I3820" i="10"/>
  <c r="I3818" i="10"/>
  <c r="V3818" i="10"/>
  <c r="I3816" i="10"/>
  <c r="I3805" i="10"/>
  <c r="I3803" i="10"/>
  <c r="I3801" i="10"/>
  <c r="I3788" i="10"/>
  <c r="I3786" i="10"/>
  <c r="V3786" i="10"/>
  <c r="I3784" i="10"/>
  <c r="I3773" i="10"/>
  <c r="I3771" i="10"/>
  <c r="I3769" i="10"/>
  <c r="M3767" i="10"/>
  <c r="N3767" i="10"/>
  <c r="O3767" i="10"/>
  <c r="O3749" i="10"/>
  <c r="M3749" i="10"/>
  <c r="N3749" i="10"/>
  <c r="N3747" i="10"/>
  <c r="O3747" i="10"/>
  <c r="M3747" i="10"/>
  <c r="M3745" i="10"/>
  <c r="N3745" i="10"/>
  <c r="O3745" i="10"/>
  <c r="I3740" i="10"/>
  <c r="I3738" i="10"/>
  <c r="V3738" i="10"/>
  <c r="M3716" i="10"/>
  <c r="N3716" i="10"/>
  <c r="O3716" i="10"/>
  <c r="O3712" i="10"/>
  <c r="N3712" i="10"/>
  <c r="I3709" i="10"/>
  <c r="I3707" i="10"/>
  <c r="I3705" i="10"/>
  <c r="O3703" i="10"/>
  <c r="M3703" i="10"/>
  <c r="N3703" i="10"/>
  <c r="M3685" i="10"/>
  <c r="O3685" i="10"/>
  <c r="N3685" i="10"/>
  <c r="O3683" i="10"/>
  <c r="M3683" i="10"/>
  <c r="N3683" i="10"/>
  <c r="M3681" i="10"/>
  <c r="N3681" i="10"/>
  <c r="O3681" i="10"/>
  <c r="I3676" i="10"/>
  <c r="N3661" i="10"/>
  <c r="M3661" i="10"/>
  <c r="O3661" i="10"/>
  <c r="N3659" i="10"/>
  <c r="O3659" i="10"/>
  <c r="M3659" i="10"/>
  <c r="M3657" i="10"/>
  <c r="N3657" i="10"/>
  <c r="O3657" i="10"/>
  <c r="M3644" i="10"/>
  <c r="N3644" i="10"/>
  <c r="O3644" i="10"/>
  <c r="M3640" i="10"/>
  <c r="O3640" i="10"/>
  <c r="N3640" i="10"/>
  <c r="I3620" i="10"/>
  <c r="I3618" i="10"/>
  <c r="V3618" i="10"/>
  <c r="M3605" i="10"/>
  <c r="N3605" i="10"/>
  <c r="O3605" i="10"/>
  <c r="N3603" i="10"/>
  <c r="O3603" i="10"/>
  <c r="M3603" i="10"/>
  <c r="M3601" i="10"/>
  <c r="O3601" i="10"/>
  <c r="N3601" i="10"/>
  <c r="M3599" i="10"/>
  <c r="N3599" i="10"/>
  <c r="O3599" i="10"/>
  <c r="O3791" i="10"/>
  <c r="I3914" i="10"/>
  <c r="V3914" i="10"/>
  <c r="I3912" i="10"/>
  <c r="N3904" i="10"/>
  <c r="O3904" i="10"/>
  <c r="M3904" i="10"/>
  <c r="O3893" i="10"/>
  <c r="M3893" i="10"/>
  <c r="N3893" i="10"/>
  <c r="M3891" i="10"/>
  <c r="N3891" i="10"/>
  <c r="O3891" i="10"/>
  <c r="I3884" i="10"/>
  <c r="I3882" i="10"/>
  <c r="V3882" i="10"/>
  <c r="I3880" i="10"/>
  <c r="I3869" i="10"/>
  <c r="I3865" i="10"/>
  <c r="N3844" i="10"/>
  <c r="O3844" i="10"/>
  <c r="O3840" i="10"/>
  <c r="N3840" i="10"/>
  <c r="O3829" i="10"/>
  <c r="M3829" i="10"/>
  <c r="N3829" i="10"/>
  <c r="N3827" i="10"/>
  <c r="O3827" i="10"/>
  <c r="M3827" i="10"/>
  <c r="M3825" i="10"/>
  <c r="N3825" i="10"/>
  <c r="O3825" i="10"/>
  <c r="N3823" i="10"/>
  <c r="M3823" i="10"/>
  <c r="O3823" i="10"/>
  <c r="M3812" i="10"/>
  <c r="O3812" i="10"/>
  <c r="N3812" i="10"/>
  <c r="O3808" i="10"/>
  <c r="N3808" i="10"/>
  <c r="M3808" i="10"/>
  <c r="O3797" i="10"/>
  <c r="M3797" i="10"/>
  <c r="N3795" i="10"/>
  <c r="O3795" i="10"/>
  <c r="M3795" i="10"/>
  <c r="M3793" i="10"/>
  <c r="N3793" i="10"/>
  <c r="O3793" i="10"/>
  <c r="M3780" i="10"/>
  <c r="N3780" i="10"/>
  <c r="O3780" i="10"/>
  <c r="O3776" i="10"/>
  <c r="N3776" i="10"/>
  <c r="M3756" i="10"/>
  <c r="N3756" i="10"/>
  <c r="O3756" i="10"/>
  <c r="O3752" i="10"/>
  <c r="N3752" i="10"/>
  <c r="M3752" i="10"/>
  <c r="I3749" i="10"/>
  <c r="I3745" i="10"/>
  <c r="M3743" i="10"/>
  <c r="N3743" i="10"/>
  <c r="O3743" i="10"/>
  <c r="O3725" i="10"/>
  <c r="N3725" i="10"/>
  <c r="M3725" i="10"/>
  <c r="N3723" i="10"/>
  <c r="O3723" i="10"/>
  <c r="M3723" i="10"/>
  <c r="M3721" i="10"/>
  <c r="N3721" i="10"/>
  <c r="O3721" i="10"/>
  <c r="I3716" i="10"/>
  <c r="I3714" i="10"/>
  <c r="V3714" i="10"/>
  <c r="M3692" i="10"/>
  <c r="N3692" i="10"/>
  <c r="O3692" i="10"/>
  <c r="M3688" i="10"/>
  <c r="N3688" i="10"/>
  <c r="O3688" i="10"/>
  <c r="I3685" i="10"/>
  <c r="I3681" i="10"/>
  <c r="O3679" i="10"/>
  <c r="M3679" i="10"/>
  <c r="N3679" i="10"/>
  <c r="I3661" i="10"/>
  <c r="I3659" i="10"/>
  <c r="I3657" i="10"/>
  <c r="O3655" i="10"/>
  <c r="M3655" i="10"/>
  <c r="V3646" i="10"/>
  <c r="I3646" i="10"/>
  <c r="N3629" i="10"/>
  <c r="M3629" i="10"/>
  <c r="O3629" i="10"/>
  <c r="N3627" i="10"/>
  <c r="O3627" i="10"/>
  <c r="M3625" i="10"/>
  <c r="N3625" i="10"/>
  <c r="O3625" i="10"/>
  <c r="M3612" i="10"/>
  <c r="N3612" i="10"/>
  <c r="O3612" i="10"/>
  <c r="O3608" i="10"/>
  <c r="N3608" i="10"/>
  <c r="M3608" i="10"/>
  <c r="I3586" i="10"/>
  <c r="V3586" i="10"/>
  <c r="M3559" i="10"/>
  <c r="N3559" i="10"/>
  <c r="O3559" i="10"/>
  <c r="M3916" i="10"/>
  <c r="M3844" i="10"/>
  <c r="N3791" i="10"/>
  <c r="N3655" i="10"/>
  <c r="I3778" i="10"/>
  <c r="V3778" i="10"/>
  <c r="I3754" i="10"/>
  <c r="V3754" i="10"/>
  <c r="M3732" i="10"/>
  <c r="N3732" i="10"/>
  <c r="O3732" i="10"/>
  <c r="O3728" i="10"/>
  <c r="N3728" i="10"/>
  <c r="M3728" i="10"/>
  <c r="M3719" i="10"/>
  <c r="N3719" i="10"/>
  <c r="O3719" i="10"/>
  <c r="M3701" i="10"/>
  <c r="O3701" i="10"/>
  <c r="N3701" i="10"/>
  <c r="O3699" i="10"/>
  <c r="M3699" i="10"/>
  <c r="N3699" i="10"/>
  <c r="M3697" i="10"/>
  <c r="N3697" i="10"/>
  <c r="I3690" i="10"/>
  <c r="V3690" i="10"/>
  <c r="M3668" i="10"/>
  <c r="N3668" i="10"/>
  <c r="O3668" i="10"/>
  <c r="M3664" i="10"/>
  <c r="O3664" i="10"/>
  <c r="N3664" i="10"/>
  <c r="O3623" i="10"/>
  <c r="M3623" i="10"/>
  <c r="N3623" i="10"/>
  <c r="V3614" i="10"/>
  <c r="I3614" i="10"/>
  <c r="M3597" i="10"/>
  <c r="O3597" i="10"/>
  <c r="N3597" i="10"/>
  <c r="N3595" i="10"/>
  <c r="O3595" i="10"/>
  <c r="M3595" i="10"/>
  <c r="M3593" i="10"/>
  <c r="O3593" i="10"/>
  <c r="N3593" i="10"/>
  <c r="M3580" i="10"/>
  <c r="N3580" i="10"/>
  <c r="O3580" i="10"/>
  <c r="N3576" i="10"/>
  <c r="O3576" i="10"/>
  <c r="M3576" i="10"/>
  <c r="O3551" i="10"/>
  <c r="N3551" i="10"/>
  <c r="M3551" i="10"/>
  <c r="O3540" i="10"/>
  <c r="N3540" i="10"/>
  <c r="M3540" i="10"/>
  <c r="M3988" i="10"/>
  <c r="O3913" i="10"/>
  <c r="O3765" i="10"/>
  <c r="M3765" i="10"/>
  <c r="N3763" i="10"/>
  <c r="O3763" i="10"/>
  <c r="M3763" i="10"/>
  <c r="M3761" i="10"/>
  <c r="N3761" i="10"/>
  <c r="O3761" i="10"/>
  <c r="M4017" i="10"/>
  <c r="N4017" i="10"/>
  <c r="N4015" i="10"/>
  <c r="O4015" i="10"/>
  <c r="O4004" i="10"/>
  <c r="M4004" i="10"/>
  <c r="O3989" i="10"/>
  <c r="N3989" i="10"/>
  <c r="M3980" i="10"/>
  <c r="N3980" i="10"/>
  <c r="N3976" i="10"/>
  <c r="O3976" i="10"/>
  <c r="I3971" i="10"/>
  <c r="M3969" i="10"/>
  <c r="N3969" i="10"/>
  <c r="O3969" i="10"/>
  <c r="M3967" i="10"/>
  <c r="N3967" i="10"/>
  <c r="O3949" i="10"/>
  <c r="N3949" i="10"/>
  <c r="M3947" i="10"/>
  <c r="N3947" i="10"/>
  <c r="O3947" i="10"/>
  <c r="M3945" i="10"/>
  <c r="O3945" i="10"/>
  <c r="M3943" i="10"/>
  <c r="N3943" i="10"/>
  <c r="O3943" i="10"/>
  <c r="N3936" i="10"/>
  <c r="O3936" i="10"/>
  <c r="M3936" i="10"/>
  <c r="O3925" i="10"/>
  <c r="M3925" i="10"/>
  <c r="N3925" i="10"/>
  <c r="M3923" i="10"/>
  <c r="N3923" i="10"/>
  <c r="O3923" i="10"/>
  <c r="M3921" i="10"/>
  <c r="O3921" i="10"/>
  <c r="N3919" i="10"/>
  <c r="O3919" i="10"/>
  <c r="N3896" i="10"/>
  <c r="O3896" i="10"/>
  <c r="M3896" i="10"/>
  <c r="I3889" i="10"/>
  <c r="I3876" i="10"/>
  <c r="I3874" i="10"/>
  <c r="V3874" i="10"/>
  <c r="I3872" i="10"/>
  <c r="I3861" i="10"/>
  <c r="I3857" i="10"/>
  <c r="O3853" i="10"/>
  <c r="M3853" i="10"/>
  <c r="N3853" i="10"/>
  <c r="M3851" i="10"/>
  <c r="N3851" i="10"/>
  <c r="O3851" i="10"/>
  <c r="N3847" i="10"/>
  <c r="M3847" i="10"/>
  <c r="O3847" i="10"/>
  <c r="M3836" i="10"/>
  <c r="N3836" i="10"/>
  <c r="O3832" i="10"/>
  <c r="N3832" i="10"/>
  <c r="O3821" i="10"/>
  <c r="M3821" i="10"/>
  <c r="N3819" i="10"/>
  <c r="O3819" i="10"/>
  <c r="M3819" i="10"/>
  <c r="M3817" i="10"/>
  <c r="N3817" i="10"/>
  <c r="M3815" i="10"/>
  <c r="N3815" i="10"/>
  <c r="O3815" i="10"/>
  <c r="M3804" i="10"/>
  <c r="N3804" i="10"/>
  <c r="O3804" i="10"/>
  <c r="O3800" i="10"/>
  <c r="N3800" i="10"/>
  <c r="M3800" i="10"/>
  <c r="O3789" i="10"/>
  <c r="M3789" i="10"/>
  <c r="N3789" i="10"/>
  <c r="N3787" i="10"/>
  <c r="O3787" i="10"/>
  <c r="M3787" i="10"/>
  <c r="M3785" i="10"/>
  <c r="N3785" i="10"/>
  <c r="O3785" i="10"/>
  <c r="M3783" i="10"/>
  <c r="N3783" i="10"/>
  <c r="M3772" i="10"/>
  <c r="N3772" i="10"/>
  <c r="O3772" i="10"/>
  <c r="O3768" i="10"/>
  <c r="N3768" i="10"/>
  <c r="M3768" i="10"/>
  <c r="M3759" i="10"/>
  <c r="N3759" i="10"/>
  <c r="O3759" i="10"/>
  <c r="O3741" i="10"/>
  <c r="M3741" i="10"/>
  <c r="N3741" i="10"/>
  <c r="N3739" i="10"/>
  <c r="O3739" i="10"/>
  <c r="M3739" i="10"/>
  <c r="M3737" i="10"/>
  <c r="N3737" i="10"/>
  <c r="O3737" i="10"/>
  <c r="I3734" i="10"/>
  <c r="I3730" i="10"/>
  <c r="V3730" i="10"/>
  <c r="M3708" i="10"/>
  <c r="N3708" i="10"/>
  <c r="O3708" i="10"/>
  <c r="M3704" i="10"/>
  <c r="N3704" i="10"/>
  <c r="O3704" i="10"/>
  <c r="O3695" i="10"/>
  <c r="M3695" i="10"/>
  <c r="N3695" i="10"/>
  <c r="M3677" i="10"/>
  <c r="N3677" i="10"/>
  <c r="O3677" i="10"/>
  <c r="O3675" i="10"/>
  <c r="M3675" i="10"/>
  <c r="N3675" i="10"/>
  <c r="M3673" i="10"/>
  <c r="N3673" i="10"/>
  <c r="O3673" i="10"/>
  <c r="I3670" i="10"/>
  <c r="I3666" i="10"/>
  <c r="V3666" i="10"/>
  <c r="O3647" i="10"/>
  <c r="M3647" i="10"/>
  <c r="N3647" i="10"/>
  <c r="M3636" i="10"/>
  <c r="N3636" i="10"/>
  <c r="O3636" i="10"/>
  <c r="M3632" i="10"/>
  <c r="O3632" i="10"/>
  <c r="N3632" i="10"/>
  <c r="M3591" i="10"/>
  <c r="N3591" i="10"/>
  <c r="O3591" i="10"/>
  <c r="V3582" i="10"/>
  <c r="I3582" i="10"/>
  <c r="O3572" i="10"/>
  <c r="M3572" i="10"/>
  <c r="N3572" i="10"/>
  <c r="N3568" i="10"/>
  <c r="O3568" i="10"/>
  <c r="M3568" i="10"/>
  <c r="O3549" i="10"/>
  <c r="N3549" i="10"/>
  <c r="M3549" i="10"/>
  <c r="M3547" i="10"/>
  <c r="N3547" i="10"/>
  <c r="O3547" i="10"/>
  <c r="M3545" i="10"/>
  <c r="N3545" i="10"/>
  <c r="O3545" i="10"/>
  <c r="I3542" i="10"/>
  <c r="I3538" i="10"/>
  <c r="V3538" i="10"/>
  <c r="T3978" i="10"/>
  <c r="T3970" i="10"/>
  <c r="T3962" i="10"/>
  <c r="T3954" i="10"/>
  <c r="T3946" i="10"/>
  <c r="T3938" i="10"/>
  <c r="T3930" i="10"/>
  <c r="T3922" i="10"/>
  <c r="T3914" i="10"/>
  <c r="T3906" i="10"/>
  <c r="T3898" i="10"/>
  <c r="T3890" i="10"/>
  <c r="T3882" i="10"/>
  <c r="T3874" i="10"/>
  <c r="T3866" i="10"/>
  <c r="U3858" i="10"/>
  <c r="T3858" i="10"/>
  <c r="T3842" i="10"/>
  <c r="T3634" i="10"/>
  <c r="T3626" i="10"/>
  <c r="T3618" i="10"/>
  <c r="T3610" i="10"/>
  <c r="T3602" i="10"/>
  <c r="T3594" i="10"/>
  <c r="N3913" i="10"/>
  <c r="M3884" i="10"/>
  <c r="M3840" i="10"/>
  <c r="M3627" i="10"/>
  <c r="M3987" i="10"/>
  <c r="N3987" i="10"/>
  <c r="O3987" i="10"/>
  <c r="I3978" i="10"/>
  <c r="V3978" i="10"/>
  <c r="M3956" i="10"/>
  <c r="N3956" i="10"/>
  <c r="O3956" i="10"/>
  <c r="O3917" i="10"/>
  <c r="M3917" i="10"/>
  <c r="N3917" i="10"/>
  <c r="M3915" i="10"/>
  <c r="N3915" i="10"/>
  <c r="O3915" i="10"/>
  <c r="N3911" i="10"/>
  <c r="M3911" i="10"/>
  <c r="O3911" i="10"/>
  <c r="O3885" i="10"/>
  <c r="M3885" i="10"/>
  <c r="N3885" i="10"/>
  <c r="M3883" i="10"/>
  <c r="N3883" i="10"/>
  <c r="O3883" i="10"/>
  <c r="N3879" i="10"/>
  <c r="M3879" i="10"/>
  <c r="O3879" i="10"/>
  <c r="O3868" i="10"/>
  <c r="N3868" i="10"/>
  <c r="N3864" i="10"/>
  <c r="O3864" i="10"/>
  <c r="M3864" i="10"/>
  <c r="I3834" i="10"/>
  <c r="V3834" i="10"/>
  <c r="I3832" i="10"/>
  <c r="I3821" i="10"/>
  <c r="I3817" i="10"/>
  <c r="I3806" i="10"/>
  <c r="I3804" i="10"/>
  <c r="I3802" i="10"/>
  <c r="V3802" i="10"/>
  <c r="I3800" i="10"/>
  <c r="I3789" i="10"/>
  <c r="I3785" i="10"/>
  <c r="I3774" i="10"/>
  <c r="I3772" i="10"/>
  <c r="I3770" i="10"/>
  <c r="V3770" i="10"/>
  <c r="M3748" i="10"/>
  <c r="N3748" i="10"/>
  <c r="O3748" i="10"/>
  <c r="O3744" i="10"/>
  <c r="N3744" i="10"/>
  <c r="I3741" i="10"/>
  <c r="I3737" i="10"/>
  <c r="M3735" i="10"/>
  <c r="N3735" i="10"/>
  <c r="O3717" i="10"/>
  <c r="M3717" i="10"/>
  <c r="N3717" i="10"/>
  <c r="N3715" i="10"/>
  <c r="O3715" i="10"/>
  <c r="M3715" i="10"/>
  <c r="M3713" i="10"/>
  <c r="N3713" i="10"/>
  <c r="O3713" i="10"/>
  <c r="I3710" i="10"/>
  <c r="I3708" i="10"/>
  <c r="I3706" i="10"/>
  <c r="V3706" i="10"/>
  <c r="M3684" i="10"/>
  <c r="O3684" i="10"/>
  <c r="O3680" i="10"/>
  <c r="M3680" i="10"/>
  <c r="I3677" i="10"/>
  <c r="M3660" i="10"/>
  <c r="N3660" i="10"/>
  <c r="O3660" i="10"/>
  <c r="M3656" i="10"/>
  <c r="O3656" i="10"/>
  <c r="N3656" i="10"/>
  <c r="N3645" i="10"/>
  <c r="M3645" i="10"/>
  <c r="O3645" i="10"/>
  <c r="N3643" i="10"/>
  <c r="O3643" i="10"/>
  <c r="M3643" i="10"/>
  <c r="M3641" i="10"/>
  <c r="N3641" i="10"/>
  <c r="O3641" i="10"/>
  <c r="I3638" i="10"/>
  <c r="I3634" i="10"/>
  <c r="V3634" i="10"/>
  <c r="I3632" i="10"/>
  <c r="I3621" i="10"/>
  <c r="I3619" i="10"/>
  <c r="I3617" i="10"/>
  <c r="O3615" i="10"/>
  <c r="M3615" i="10"/>
  <c r="N3615" i="10"/>
  <c r="N3604" i="10"/>
  <c r="M3604" i="10"/>
  <c r="O3604" i="10"/>
  <c r="O3600" i="10"/>
  <c r="N3600" i="10"/>
  <c r="M3600" i="10"/>
  <c r="I3591" i="10"/>
  <c r="V3574" i="10"/>
  <c r="I3574" i="10"/>
  <c r="I3568" i="10"/>
  <c r="M3564" i="10"/>
  <c r="N3564" i="10"/>
  <c r="O3564" i="10"/>
  <c r="N3560" i="10"/>
  <c r="O3560" i="10"/>
  <c r="M3560" i="10"/>
  <c r="N3996" i="10"/>
  <c r="O3881" i="10"/>
  <c r="M3868" i="10"/>
  <c r="M3776" i="10"/>
  <c r="M3596" i="10"/>
  <c r="O4000" i="10"/>
  <c r="N4000" i="10"/>
  <c r="I4015" i="10"/>
  <c r="I4013" i="10"/>
  <c r="I4009" i="10"/>
  <c r="I4002" i="10"/>
  <c r="I4000" i="10"/>
  <c r="N3992" i="10"/>
  <c r="O3992" i="10"/>
  <c r="M3992" i="10"/>
  <c r="I3987" i="10"/>
  <c r="M3985" i="10"/>
  <c r="O3985" i="10"/>
  <c r="O3965" i="10"/>
  <c r="M3965" i="10"/>
  <c r="M3963" i="10"/>
  <c r="N3963" i="10"/>
  <c r="O3963" i="10"/>
  <c r="M3961" i="10"/>
  <c r="N3961" i="10"/>
  <c r="O3959" i="10"/>
  <c r="M3959" i="10"/>
  <c r="N3952" i="10"/>
  <c r="O3952" i="10"/>
  <c r="M3952" i="10"/>
  <c r="O3941" i="10"/>
  <c r="M3941" i="10"/>
  <c r="N3941" i="10"/>
  <c r="O3932" i="10"/>
  <c r="N3932" i="10"/>
  <c r="N3928" i="10"/>
  <c r="O3928" i="10"/>
  <c r="M3928" i="10"/>
  <c r="I3919" i="10"/>
  <c r="I3917" i="10"/>
  <c r="I3915" i="10"/>
  <c r="I3913" i="10"/>
  <c r="O3909" i="10"/>
  <c r="M3909" i="10"/>
  <c r="N3909" i="10"/>
  <c r="M3907" i="10"/>
  <c r="N3907" i="10"/>
  <c r="O3907" i="10"/>
  <c r="M3905" i="10"/>
  <c r="O3905" i="10"/>
  <c r="N3903" i="10"/>
  <c r="O3903" i="10"/>
  <c r="I3885" i="10"/>
  <c r="I3883" i="10"/>
  <c r="I3881" i="10"/>
  <c r="I3870" i="10"/>
  <c r="I3868" i="10"/>
  <c r="I3866" i="10"/>
  <c r="V3866" i="10"/>
  <c r="I3864" i="10"/>
  <c r="N3845" i="10"/>
  <c r="O3845" i="10"/>
  <c r="M3845" i="10"/>
  <c r="O3843" i="10"/>
  <c r="M3843" i="10"/>
  <c r="M3841" i="10"/>
  <c r="N3841" i="10"/>
  <c r="O3841" i="10"/>
  <c r="M3839" i="10"/>
  <c r="N3839" i="10"/>
  <c r="O3839" i="10"/>
  <c r="M3828" i="10"/>
  <c r="O3828" i="10"/>
  <c r="O3824" i="10"/>
  <c r="N3824" i="10"/>
  <c r="M3824" i="10"/>
  <c r="O3813" i="10"/>
  <c r="M3813" i="10"/>
  <c r="N3813" i="10"/>
  <c r="N3811" i="10"/>
  <c r="O3811" i="10"/>
  <c r="M3811" i="10"/>
  <c r="M3809" i="10"/>
  <c r="N3809" i="10"/>
  <c r="O3809" i="10"/>
  <c r="M3807" i="10"/>
  <c r="N3807" i="10"/>
  <c r="O3807" i="10"/>
  <c r="M3796" i="10"/>
  <c r="N3796" i="10"/>
  <c r="O3796" i="10"/>
  <c r="O3792" i="10"/>
  <c r="N3792" i="10"/>
  <c r="M3792" i="10"/>
  <c r="O3781" i="10"/>
  <c r="M3781" i="10"/>
  <c r="N3781" i="10"/>
  <c r="N3779" i="10"/>
  <c r="O3779" i="10"/>
  <c r="M3779" i="10"/>
  <c r="M3777" i="10"/>
  <c r="N3777" i="10"/>
  <c r="O3777" i="10"/>
  <c r="M3775" i="10"/>
  <c r="N3775" i="10"/>
  <c r="O3775" i="10"/>
  <c r="O3757" i="10"/>
  <c r="N3757" i="10"/>
  <c r="N3755" i="10"/>
  <c r="O3755" i="10"/>
  <c r="M3755" i="10"/>
  <c r="M3753" i="10"/>
  <c r="N3753" i="10"/>
  <c r="O3753" i="10"/>
  <c r="I3748" i="10"/>
  <c r="I3746" i="10"/>
  <c r="V3746" i="10"/>
  <c r="M3724" i="10"/>
  <c r="N3724" i="10"/>
  <c r="O3724" i="10"/>
  <c r="O3720" i="10"/>
  <c r="N3720" i="10"/>
  <c r="M3720" i="10"/>
  <c r="I3717" i="10"/>
  <c r="I3715" i="10"/>
  <c r="I3713" i="10"/>
  <c r="M3711" i="10"/>
  <c r="N3711" i="10"/>
  <c r="O3711" i="10"/>
  <c r="M3693" i="10"/>
  <c r="O3693" i="10"/>
  <c r="N3693" i="10"/>
  <c r="O3691" i="10"/>
  <c r="M3691" i="10"/>
  <c r="N3691" i="10"/>
  <c r="M3689" i="10"/>
  <c r="N3689" i="10"/>
  <c r="O3689" i="10"/>
  <c r="I3684" i="10"/>
  <c r="I3682" i="10"/>
  <c r="V3682" i="10"/>
  <c r="I3660" i="10"/>
  <c r="I3658" i="10"/>
  <c r="V3658" i="10"/>
  <c r="M3628" i="10"/>
  <c r="O3628" i="10"/>
  <c r="N3628" i="10"/>
  <c r="M3624" i="10"/>
  <c r="O3624" i="10"/>
  <c r="N3624" i="10"/>
  <c r="N3613" i="10"/>
  <c r="M3613" i="10"/>
  <c r="O3613" i="10"/>
  <c r="N3611" i="10"/>
  <c r="O3611" i="10"/>
  <c r="M3611" i="10"/>
  <c r="M3609" i="10"/>
  <c r="N3609" i="10"/>
  <c r="O3609" i="10"/>
  <c r="I3602" i="10"/>
  <c r="V3602" i="10"/>
  <c r="I3600" i="10"/>
  <c r="I3589" i="10"/>
  <c r="I3587" i="10"/>
  <c r="I3585" i="10"/>
  <c r="M3583" i="10"/>
  <c r="N3583" i="10"/>
  <c r="O3583" i="10"/>
  <c r="I3564" i="10"/>
  <c r="I3562" i="10"/>
  <c r="V3562" i="10"/>
  <c r="N4004" i="10"/>
  <c r="M3996" i="10"/>
  <c r="N3983" i="10"/>
  <c r="O3961" i="10"/>
  <c r="M3949" i="10"/>
  <c r="N3908" i="10"/>
  <c r="N3881" i="10"/>
  <c r="O3865" i="10"/>
  <c r="O3836" i="10"/>
  <c r="N3765" i="10"/>
  <c r="M3712" i="10"/>
  <c r="I3570" i="10"/>
  <c r="V3570" i="10"/>
  <c r="M3548" i="10"/>
  <c r="N3548" i="10"/>
  <c r="O3548" i="10"/>
  <c r="N3544" i="10"/>
  <c r="O3544" i="10"/>
  <c r="M3544" i="10"/>
  <c r="T3982" i="10"/>
  <c r="T3974" i="10"/>
  <c r="T3966" i="10"/>
  <c r="T3958" i="10"/>
  <c r="T3950" i="10"/>
  <c r="T3942" i="10"/>
  <c r="T3934" i="10"/>
  <c r="T3926" i="10"/>
  <c r="T3918" i="10"/>
  <c r="T3910" i="10"/>
  <c r="T3902" i="10"/>
  <c r="T3894" i="10"/>
  <c r="T3886" i="10"/>
  <c r="T3878" i="10"/>
  <c r="T3870" i="10"/>
  <c r="T3862" i="10"/>
  <c r="U3854" i="10"/>
  <c r="U3846" i="10"/>
  <c r="T3838" i="10"/>
  <c r="T3638" i="10"/>
  <c r="T3630" i="10"/>
  <c r="T3622" i="10"/>
  <c r="T3614" i="10"/>
  <c r="T3606" i="10"/>
  <c r="T3598" i="10"/>
  <c r="T3590" i="10"/>
  <c r="T3582" i="10"/>
  <c r="T3574" i="10"/>
  <c r="T3566" i="10"/>
  <c r="T3558" i="10"/>
  <c r="T3550" i="10"/>
  <c r="T3542" i="10"/>
  <c r="I3674" i="10"/>
  <c r="V3674" i="10"/>
  <c r="M3652" i="10"/>
  <c r="N3652" i="10"/>
  <c r="O3652" i="10"/>
  <c r="M3648" i="10"/>
  <c r="O3648" i="10"/>
  <c r="N3648" i="10"/>
  <c r="I3645" i="10"/>
  <c r="I3643" i="10"/>
  <c r="I3641" i="10"/>
  <c r="O3639" i="10"/>
  <c r="M3639" i="10"/>
  <c r="N3639" i="10"/>
  <c r="N3621" i="10"/>
  <c r="M3621" i="10"/>
  <c r="O3621" i="10"/>
  <c r="N3619" i="10"/>
  <c r="O3619" i="10"/>
  <c r="M3619" i="10"/>
  <c r="M3617" i="10"/>
  <c r="N3617" i="10"/>
  <c r="O3617" i="10"/>
  <c r="I3612" i="10"/>
  <c r="I3610" i="10"/>
  <c r="V3610" i="10"/>
  <c r="M3588" i="10"/>
  <c r="N3588" i="10"/>
  <c r="O3588" i="10"/>
  <c r="O3584" i="10"/>
  <c r="M3584" i="10"/>
  <c r="N3584" i="10"/>
  <c r="I3581" i="10"/>
  <c r="I3579" i="10"/>
  <c r="I3577" i="10"/>
  <c r="M3575" i="10"/>
  <c r="N3575" i="10"/>
  <c r="O3575" i="10"/>
  <c r="O3557" i="10"/>
  <c r="N3557" i="10"/>
  <c r="M3557" i="10"/>
  <c r="M3555" i="10"/>
  <c r="N3555" i="10"/>
  <c r="O3555" i="10"/>
  <c r="M3553" i="10"/>
  <c r="N3553" i="10"/>
  <c r="O3553" i="10"/>
  <c r="I3550" i="10"/>
  <c r="I3548" i="10"/>
  <c r="I3546" i="10"/>
  <c r="V3546" i="10"/>
  <c r="T3586" i="10"/>
  <c r="T3578" i="10"/>
  <c r="T3570" i="10"/>
  <c r="T3562" i="10"/>
  <c r="T3554" i="10"/>
  <c r="T3546" i="10"/>
  <c r="T3538" i="10"/>
  <c r="I3673" i="10"/>
  <c r="O3671" i="10"/>
  <c r="N3671" i="10"/>
  <c r="M3671" i="10"/>
  <c r="N3653" i="10"/>
  <c r="M3653" i="10"/>
  <c r="O3653" i="10"/>
  <c r="N3651" i="10"/>
  <c r="O3651" i="10"/>
  <c r="M3651" i="10"/>
  <c r="M3649" i="10"/>
  <c r="N3649" i="10"/>
  <c r="O3649" i="10"/>
  <c r="I3644" i="10"/>
  <c r="I3642" i="10"/>
  <c r="V3642" i="10"/>
  <c r="M3620" i="10"/>
  <c r="O3620" i="10"/>
  <c r="N3620" i="10"/>
  <c r="M3616" i="10"/>
  <c r="O3616" i="10"/>
  <c r="N3616" i="10"/>
  <c r="I3613" i="10"/>
  <c r="I3611" i="10"/>
  <c r="I3609" i="10"/>
  <c r="O3607" i="10"/>
  <c r="N3607" i="10"/>
  <c r="M3607" i="10"/>
  <c r="O3589" i="10"/>
  <c r="N3589" i="10"/>
  <c r="M3589" i="10"/>
  <c r="N3587" i="10"/>
  <c r="O3587" i="10"/>
  <c r="M3587" i="10"/>
  <c r="M3585" i="10"/>
  <c r="N3585" i="10"/>
  <c r="O3585" i="10"/>
  <c r="I3580" i="10"/>
  <c r="I3578" i="10"/>
  <c r="V3578" i="10"/>
  <c r="O3556" i="10"/>
  <c r="M3556" i="10"/>
  <c r="N3552" i="10"/>
  <c r="O3552" i="10"/>
  <c r="M3552" i="10"/>
  <c r="I3549" i="10"/>
  <c r="I3547" i="10"/>
  <c r="I3545" i="10"/>
  <c r="M3543" i="10"/>
  <c r="N3543" i="10"/>
  <c r="O3543" i="10"/>
  <c r="O3565" i="10"/>
  <c r="N3565" i="10"/>
  <c r="M3565" i="10"/>
  <c r="M3563" i="10"/>
  <c r="N3563" i="10"/>
  <c r="O3563" i="10"/>
  <c r="M3561" i="10"/>
  <c r="O3561" i="10"/>
  <c r="I3556" i="10"/>
  <c r="I3554" i="10"/>
  <c r="V3554" i="10"/>
  <c r="U3874" i="10"/>
  <c r="T3854" i="10"/>
  <c r="U3842" i="10"/>
  <c r="T3742" i="10"/>
  <c r="U3742" i="10"/>
  <c r="T3710" i="10"/>
  <c r="U3710" i="10"/>
  <c r="T3678" i="10"/>
  <c r="U3678" i="10"/>
  <c r="T3646" i="10"/>
  <c r="U3646" i="10"/>
  <c r="T3794" i="10"/>
  <c r="U3794" i="10"/>
  <c r="T3778" i="10"/>
  <c r="U3778" i="10"/>
  <c r="T3754" i="10"/>
  <c r="U3754" i="10"/>
  <c r="T3722" i="10"/>
  <c r="U3722" i="10"/>
  <c r="T3690" i="10"/>
  <c r="U3690" i="10"/>
  <c r="T3658" i="10"/>
  <c r="U3658" i="10"/>
  <c r="U3850" i="10"/>
  <c r="T3766" i="10"/>
  <c r="U3766" i="10"/>
  <c r="T3734" i="10"/>
  <c r="U3734" i="10"/>
  <c r="T3702" i="10"/>
  <c r="U3702" i="10"/>
  <c r="T3670" i="10"/>
  <c r="U3670" i="10"/>
  <c r="T3826" i="10"/>
  <c r="U3826" i="10"/>
  <c r="T3810" i="10"/>
  <c r="U3810" i="10"/>
  <c r="T3830" i="10"/>
  <c r="U3830" i="10"/>
  <c r="T3814" i="10"/>
  <c r="U3814" i="10"/>
  <c r="T3798" i="10"/>
  <c r="U3798" i="10"/>
  <c r="T3782" i="10"/>
  <c r="U3782" i="10"/>
  <c r="T3746" i="10"/>
  <c r="U3746" i="10"/>
  <c r="T3714" i="10"/>
  <c r="U3714" i="10"/>
  <c r="T3682" i="10"/>
  <c r="U3682" i="10"/>
  <c r="T3650" i="10"/>
  <c r="U3650" i="10"/>
  <c r="T3758" i="10"/>
  <c r="U3758" i="10"/>
  <c r="T3726" i="10"/>
  <c r="U3726" i="10"/>
  <c r="T3694" i="10"/>
  <c r="U3694" i="10"/>
  <c r="T3662" i="10"/>
  <c r="U3662" i="10"/>
  <c r="U4014" i="10"/>
  <c r="U4010" i="10"/>
  <c r="U4006" i="10"/>
  <c r="U4002" i="10"/>
  <c r="U3998" i="10"/>
  <c r="U3994" i="10"/>
  <c r="U3990" i="10"/>
  <c r="U3986" i="10"/>
  <c r="U3982" i="10"/>
  <c r="U3978" i="10"/>
  <c r="U3974" i="10"/>
  <c r="U3970" i="10"/>
  <c r="U3966" i="10"/>
  <c r="U3962" i="10"/>
  <c r="U3958" i="10"/>
  <c r="U3954" i="10"/>
  <c r="U3950" i="10"/>
  <c r="U3946" i="10"/>
  <c r="U3942" i="10"/>
  <c r="U3938" i="10"/>
  <c r="U3934" i="10"/>
  <c r="U3930" i="10"/>
  <c r="U3926" i="10"/>
  <c r="U3922" i="10"/>
  <c r="U3918" i="10"/>
  <c r="U3914" i="10"/>
  <c r="U3910" i="10"/>
  <c r="U3906" i="10"/>
  <c r="U3902" i="10"/>
  <c r="U3898" i="10"/>
  <c r="U3894" i="10"/>
  <c r="U3890" i="10"/>
  <c r="U3886" i="10"/>
  <c r="U3882" i="10"/>
  <c r="U3878" i="10"/>
  <c r="U3862" i="10"/>
  <c r="T3834" i="10"/>
  <c r="U3834" i="10"/>
  <c r="T3818" i="10"/>
  <c r="U3818" i="10"/>
  <c r="T3802" i="10"/>
  <c r="U3802" i="10"/>
  <c r="T3786" i="10"/>
  <c r="U3786" i="10"/>
  <c r="T3770" i="10"/>
  <c r="U3770" i="10"/>
  <c r="T3738" i="10"/>
  <c r="U3738" i="10"/>
  <c r="T3706" i="10"/>
  <c r="U3706" i="10"/>
  <c r="T3674" i="10"/>
  <c r="U3674" i="10"/>
  <c r="T3642" i="10"/>
  <c r="U3866" i="10"/>
  <c r="T3846" i="10"/>
  <c r="T3750" i="10"/>
  <c r="U3750" i="10"/>
  <c r="T3718" i="10"/>
  <c r="U3718" i="10"/>
  <c r="T3686" i="10"/>
  <c r="U3686" i="10"/>
  <c r="T3654" i="10"/>
  <c r="U3654" i="10"/>
  <c r="U3870" i="10"/>
  <c r="U3838" i="10"/>
  <c r="T3822" i="10"/>
  <c r="U3822" i="10"/>
  <c r="T3806" i="10"/>
  <c r="U3806" i="10"/>
  <c r="T3790" i="10"/>
  <c r="U3790" i="10"/>
  <c r="T3774" i="10"/>
  <c r="U3774" i="10"/>
  <c r="T3762" i="10"/>
  <c r="U3762" i="10"/>
  <c r="T3730" i="10"/>
  <c r="U3730" i="10"/>
  <c r="T3698" i="10"/>
  <c r="U3698" i="10"/>
  <c r="T3666" i="10"/>
  <c r="U3666" i="10"/>
  <c r="U3642" i="10"/>
  <c r="U3638" i="10"/>
  <c r="U3634" i="10"/>
  <c r="U3630" i="10"/>
  <c r="U3626" i="10"/>
  <c r="U3622" i="10"/>
  <c r="U3618" i="10"/>
  <c r="U3614" i="10"/>
  <c r="U3610" i="10"/>
  <c r="U3606" i="10"/>
  <c r="U3602" i="10"/>
  <c r="U3598" i="10"/>
  <c r="U3594" i="10"/>
  <c r="U3590" i="10"/>
  <c r="U3586" i="10"/>
  <c r="U3582" i="10"/>
  <c r="U3578" i="10"/>
  <c r="U3574" i="10"/>
  <c r="U3570" i="10"/>
  <c r="U3566" i="10"/>
  <c r="U3562" i="10"/>
  <c r="U3558" i="10"/>
  <c r="U3554" i="10"/>
  <c r="U3550" i="10"/>
  <c r="U3546" i="10"/>
  <c r="U3542" i="10"/>
  <c r="U3538" i="10"/>
  <c r="I4011" i="10"/>
  <c r="I4004" i="10"/>
  <c r="I3995" i="10"/>
  <c r="I3988" i="10"/>
  <c r="I3979" i="10"/>
  <c r="I3972" i="10"/>
  <c r="I3963" i="10"/>
  <c r="I3956" i="10"/>
  <c r="I3947" i="10"/>
  <c r="I3940" i="10"/>
  <c r="I3931" i="10"/>
  <c r="I3900" i="10"/>
  <c r="I3867" i="10"/>
  <c r="I3843" i="10"/>
  <c r="I3828" i="10"/>
  <c r="I3811" i="10"/>
  <c r="I3779" i="10"/>
  <c r="I3755" i="10"/>
  <c r="I3691" i="10"/>
  <c r="I3627" i="10"/>
  <c r="I3923" i="10"/>
  <c r="I3892" i="10"/>
  <c r="I3859" i="10"/>
  <c r="I3747" i="10"/>
  <c r="I3683" i="10"/>
  <c r="I3875" i="10"/>
  <c r="I3819" i="10"/>
  <c r="I3787" i="10"/>
  <c r="I3739" i="10"/>
  <c r="I3675" i="10"/>
  <c r="L851" i="10" l="1"/>
  <c r="L852" i="10"/>
  <c r="L853" i="10"/>
  <c r="L854" i="10"/>
  <c r="L855" i="10"/>
  <c r="L856" i="10"/>
  <c r="L857" i="10"/>
  <c r="L858" i="10"/>
  <c r="L859" i="10"/>
  <c r="L860" i="10"/>
  <c r="L861" i="10"/>
  <c r="L862" i="10"/>
  <c r="L863" i="10"/>
  <c r="L864" i="10"/>
  <c r="L865" i="10"/>
  <c r="L866" i="10"/>
  <c r="L867" i="10"/>
  <c r="L868" i="10"/>
  <c r="L869" i="10"/>
  <c r="L870" i="10"/>
  <c r="L871" i="10"/>
  <c r="L872" i="10"/>
  <c r="L873" i="10"/>
  <c r="L874" i="10"/>
  <c r="L875" i="10"/>
  <c r="L876" i="10"/>
  <c r="L877" i="10"/>
  <c r="L878" i="10"/>
  <c r="L879" i="10"/>
  <c r="L880" i="10"/>
  <c r="L881" i="10"/>
  <c r="L882" i="10"/>
  <c r="L883" i="10"/>
  <c r="L884" i="10"/>
  <c r="L885" i="10"/>
  <c r="L886" i="10"/>
  <c r="L887" i="10"/>
  <c r="L888" i="10"/>
  <c r="L889" i="10"/>
  <c r="L890" i="10"/>
  <c r="L891" i="10"/>
  <c r="L892" i="10"/>
  <c r="L893" i="10"/>
  <c r="L894" i="10"/>
  <c r="L895" i="10"/>
  <c r="L896" i="10"/>
  <c r="L897" i="10"/>
  <c r="L898" i="10"/>
  <c r="L899" i="10"/>
  <c r="L900" i="10"/>
  <c r="L901" i="10"/>
  <c r="L902" i="10"/>
  <c r="L903" i="10"/>
  <c r="L904" i="10"/>
  <c r="L905" i="10"/>
  <c r="L906" i="10"/>
  <c r="L907" i="10"/>
  <c r="L908" i="10"/>
  <c r="L909" i="10"/>
  <c r="L910" i="10"/>
  <c r="L911" i="10"/>
  <c r="L912" i="10"/>
  <c r="L913" i="10"/>
  <c r="L914" i="10"/>
  <c r="L915" i="10"/>
  <c r="L916" i="10"/>
  <c r="L917" i="10"/>
  <c r="L918" i="10"/>
  <c r="L919" i="10"/>
  <c r="L920" i="10"/>
  <c r="L921" i="10"/>
  <c r="L922" i="10"/>
  <c r="L923" i="10"/>
  <c r="L924" i="10"/>
  <c r="L925" i="10"/>
  <c r="L926" i="10"/>
  <c r="L927" i="10"/>
  <c r="L928" i="10"/>
  <c r="L929" i="10"/>
  <c r="L930" i="10"/>
  <c r="L931" i="10"/>
  <c r="L932" i="10"/>
  <c r="L933" i="10"/>
  <c r="L934" i="10"/>
  <c r="L935" i="10"/>
  <c r="L936" i="10"/>
  <c r="L937" i="10"/>
  <c r="L938" i="10"/>
  <c r="L939" i="10"/>
  <c r="L940" i="10"/>
  <c r="L941" i="10"/>
  <c r="L942" i="10"/>
  <c r="L943" i="10"/>
  <c r="L944" i="10"/>
  <c r="L945" i="10"/>
  <c r="L946" i="10"/>
  <c r="L947" i="10"/>
  <c r="L948" i="10"/>
  <c r="L949" i="10"/>
  <c r="L950" i="10"/>
  <c r="L951" i="10"/>
  <c r="L952" i="10"/>
  <c r="L953" i="10"/>
  <c r="L954" i="10"/>
  <c r="L955" i="10"/>
  <c r="L956" i="10"/>
  <c r="L957" i="10"/>
  <c r="L958" i="10"/>
  <c r="L959" i="10"/>
  <c r="L960" i="10"/>
  <c r="L961" i="10"/>
  <c r="L962" i="10"/>
  <c r="L963" i="10"/>
  <c r="L964" i="10"/>
  <c r="L965" i="10"/>
  <c r="L966" i="10"/>
  <c r="L967" i="10"/>
  <c r="L968" i="10"/>
  <c r="L969" i="10"/>
  <c r="L970" i="10"/>
  <c r="L971" i="10"/>
  <c r="L972" i="10"/>
  <c r="L973" i="10"/>
  <c r="L974" i="10"/>
  <c r="L975" i="10"/>
  <c r="L976" i="10"/>
  <c r="L977" i="10"/>
  <c r="L978" i="10"/>
  <c r="L979" i="10"/>
  <c r="L980" i="10"/>
  <c r="L981" i="10"/>
  <c r="L982" i="10"/>
  <c r="L983" i="10"/>
  <c r="L984" i="10"/>
  <c r="L985" i="10"/>
  <c r="L986" i="10"/>
  <c r="L987" i="10"/>
  <c r="L988" i="10"/>
  <c r="L989" i="10"/>
  <c r="L990" i="10"/>
  <c r="L991" i="10"/>
  <c r="L992" i="10"/>
  <c r="L993" i="10"/>
  <c r="L994" i="10"/>
  <c r="L995" i="10"/>
  <c r="L996" i="10"/>
  <c r="L997" i="10"/>
  <c r="L998" i="10"/>
  <c r="L999" i="10"/>
  <c r="L1000" i="10"/>
  <c r="L1001" i="10"/>
  <c r="L1002" i="10"/>
  <c r="L1003" i="10"/>
  <c r="L1004" i="10"/>
  <c r="L1005" i="10"/>
  <c r="L1006" i="10"/>
  <c r="L1007" i="10"/>
  <c r="L1008" i="10"/>
  <c r="L1009" i="10"/>
  <c r="L1010" i="10"/>
  <c r="L1011" i="10"/>
  <c r="L1012" i="10"/>
  <c r="L1013" i="10"/>
  <c r="L1014" i="10"/>
  <c r="L1015" i="10"/>
  <c r="L1016" i="10"/>
  <c r="L1017" i="10"/>
  <c r="L1018" i="10"/>
  <c r="L1019" i="10"/>
  <c r="L1020" i="10"/>
  <c r="L1021" i="10"/>
  <c r="L1022" i="10"/>
  <c r="L1023" i="10"/>
  <c r="L1024" i="10"/>
  <c r="L1025" i="10"/>
  <c r="L1026" i="10"/>
  <c r="L1027" i="10"/>
  <c r="L1028" i="10"/>
  <c r="L1029" i="10"/>
  <c r="L1030" i="10"/>
  <c r="L1031" i="10"/>
  <c r="L1032" i="10"/>
  <c r="L1033" i="10"/>
  <c r="L1034" i="10"/>
  <c r="L1035" i="10"/>
  <c r="L1036" i="10"/>
  <c r="L1037" i="10"/>
  <c r="L1038" i="10"/>
  <c r="L1039" i="10"/>
  <c r="L1040" i="10"/>
  <c r="L1041" i="10"/>
  <c r="L1042" i="10"/>
  <c r="L1043" i="10"/>
  <c r="L1044" i="10"/>
  <c r="L1045" i="10"/>
  <c r="L1046" i="10"/>
  <c r="L1047" i="10"/>
  <c r="L1048" i="10"/>
  <c r="L1049" i="10"/>
  <c r="L1050" i="10"/>
  <c r="L1051" i="10"/>
  <c r="L1052" i="10"/>
  <c r="L1053" i="10"/>
  <c r="L1054" i="10"/>
  <c r="L1055" i="10"/>
  <c r="L1056" i="10"/>
  <c r="L1057" i="10"/>
  <c r="L1058" i="10"/>
  <c r="L1059" i="10"/>
  <c r="L1060" i="10"/>
  <c r="L1061" i="10"/>
  <c r="L1062" i="10"/>
  <c r="L1063" i="10"/>
  <c r="L1064" i="10"/>
  <c r="L1065" i="10"/>
  <c r="L1066" i="10"/>
  <c r="L1067" i="10"/>
  <c r="L1068" i="10"/>
  <c r="L1069" i="10"/>
  <c r="L1070" i="10"/>
  <c r="L1071" i="10"/>
  <c r="L1072" i="10"/>
  <c r="L1073" i="10"/>
  <c r="L1074" i="10"/>
  <c r="L1075" i="10"/>
  <c r="L1076" i="10"/>
  <c r="L1077" i="10"/>
  <c r="L1078" i="10"/>
  <c r="L1079" i="10"/>
  <c r="L1080" i="10"/>
  <c r="L1081" i="10"/>
  <c r="L1082" i="10"/>
  <c r="L1083" i="10"/>
  <c r="L1084" i="10"/>
  <c r="L1085" i="10"/>
  <c r="L1086" i="10"/>
  <c r="L1087" i="10"/>
  <c r="L1088" i="10"/>
  <c r="L1089" i="10"/>
  <c r="L1090" i="10"/>
  <c r="L1091" i="10"/>
  <c r="L1092" i="10"/>
  <c r="L1093" i="10"/>
  <c r="L1094" i="10"/>
  <c r="L1095" i="10"/>
  <c r="L1096" i="10"/>
  <c r="L1097" i="10"/>
  <c r="L1098" i="10"/>
  <c r="L1099" i="10"/>
  <c r="L1100" i="10"/>
  <c r="L1101" i="10"/>
  <c r="L1102" i="10"/>
  <c r="L1103" i="10"/>
  <c r="L1104" i="10"/>
  <c r="L1105" i="10"/>
  <c r="L1106" i="10"/>
  <c r="L1107" i="10"/>
  <c r="L1108" i="10"/>
  <c r="L1109" i="10"/>
  <c r="L1110" i="10"/>
  <c r="L1111" i="10"/>
  <c r="L1112" i="10"/>
  <c r="L1113" i="10"/>
  <c r="L1114" i="10"/>
  <c r="L1115" i="10"/>
  <c r="L1116" i="10"/>
  <c r="L1117" i="10"/>
  <c r="L1118" i="10"/>
  <c r="L1119" i="10"/>
  <c r="L1120" i="10"/>
  <c r="L1121" i="10"/>
  <c r="L1122" i="10"/>
  <c r="L1123" i="10"/>
  <c r="L1124" i="10"/>
  <c r="L1125" i="10"/>
  <c r="L1126" i="10"/>
  <c r="L1127" i="10"/>
  <c r="L1128" i="10"/>
  <c r="L1129" i="10"/>
  <c r="L1130" i="10"/>
  <c r="L1131" i="10"/>
  <c r="L1132" i="10"/>
  <c r="L1133" i="10"/>
  <c r="L1134" i="10"/>
  <c r="L1135" i="10"/>
  <c r="L1136" i="10"/>
  <c r="L1137" i="10"/>
  <c r="L1138" i="10"/>
  <c r="L1139" i="10"/>
  <c r="L1140" i="10"/>
  <c r="L1141" i="10"/>
  <c r="L1142" i="10"/>
  <c r="L1143" i="10"/>
  <c r="L1144" i="10"/>
  <c r="L1145" i="10"/>
  <c r="L1146" i="10"/>
  <c r="L1147" i="10"/>
  <c r="L1148" i="10"/>
  <c r="L1149" i="10"/>
  <c r="L1150" i="10"/>
  <c r="L1151" i="10"/>
  <c r="L1152" i="10"/>
  <c r="L1153" i="10"/>
  <c r="L1154" i="10"/>
  <c r="L1155" i="10"/>
  <c r="L1156" i="10"/>
  <c r="L1157" i="10"/>
  <c r="L1158" i="10"/>
  <c r="L1159" i="10"/>
  <c r="L1160" i="10"/>
  <c r="L1161" i="10"/>
  <c r="L1162" i="10"/>
  <c r="L1163" i="10"/>
  <c r="L1164" i="10"/>
  <c r="L1165" i="10"/>
  <c r="L1166" i="10"/>
  <c r="L1167" i="10"/>
  <c r="L1168" i="10"/>
  <c r="L1169" i="10"/>
  <c r="L1170" i="10"/>
  <c r="L1171" i="10"/>
  <c r="L1172" i="10"/>
  <c r="L1173" i="10"/>
  <c r="L1174" i="10"/>
  <c r="L1175" i="10"/>
  <c r="L1176" i="10"/>
  <c r="L1177" i="10"/>
  <c r="L1178" i="10"/>
  <c r="L1179" i="10"/>
  <c r="L1180" i="10"/>
  <c r="L1181" i="10"/>
  <c r="L1182" i="10"/>
  <c r="L1183" i="10"/>
  <c r="L1184" i="10"/>
  <c r="L1185" i="10"/>
  <c r="L1186" i="10"/>
  <c r="L1187" i="10"/>
  <c r="L1188" i="10"/>
  <c r="L1189" i="10"/>
  <c r="L1190" i="10"/>
  <c r="L1191" i="10"/>
  <c r="L1192" i="10"/>
  <c r="L1193" i="10"/>
  <c r="L1194" i="10"/>
  <c r="L1195" i="10"/>
  <c r="L1196" i="10"/>
  <c r="L1197" i="10"/>
  <c r="L1198" i="10"/>
  <c r="L1199" i="10"/>
  <c r="L1200" i="10"/>
  <c r="L1201" i="10"/>
  <c r="L1202" i="10"/>
  <c r="L1203" i="10"/>
  <c r="L1204" i="10"/>
  <c r="L1205" i="10"/>
  <c r="L1206" i="10"/>
  <c r="L1207" i="10"/>
  <c r="L1208" i="10"/>
  <c r="L1209" i="10"/>
  <c r="L1210" i="10"/>
  <c r="L1211" i="10"/>
  <c r="L1212" i="10"/>
  <c r="L1213" i="10"/>
  <c r="L1214" i="10"/>
  <c r="L1215" i="10"/>
  <c r="L1216" i="10"/>
  <c r="L1217" i="10"/>
  <c r="L1218" i="10"/>
  <c r="L1219" i="10"/>
  <c r="L1220" i="10"/>
  <c r="L1221" i="10"/>
  <c r="L1222" i="10"/>
  <c r="L1223" i="10"/>
  <c r="L1224" i="10"/>
  <c r="L1225" i="10"/>
  <c r="L1226" i="10"/>
  <c r="L1227" i="10"/>
  <c r="L1228" i="10"/>
  <c r="L1229" i="10"/>
  <c r="L1230" i="10"/>
  <c r="L1231" i="10"/>
  <c r="L1232" i="10"/>
  <c r="L1233" i="10"/>
  <c r="L1234" i="10"/>
  <c r="L1235" i="10"/>
  <c r="L1236" i="10"/>
  <c r="L1237" i="10"/>
  <c r="L1238" i="10"/>
  <c r="L1239" i="10"/>
  <c r="L1240" i="10"/>
  <c r="L1241" i="10"/>
  <c r="L1242" i="10"/>
  <c r="L1243" i="10"/>
  <c r="L1244" i="10"/>
  <c r="L1245" i="10"/>
  <c r="L1246" i="10"/>
  <c r="L1247" i="10"/>
  <c r="L1248" i="10"/>
  <c r="L1249" i="10"/>
  <c r="L1250" i="10"/>
  <c r="L1251" i="10"/>
  <c r="L1252" i="10"/>
  <c r="L1253" i="10"/>
  <c r="L1254" i="10"/>
  <c r="L1255" i="10"/>
  <c r="L1256" i="10"/>
  <c r="L1257" i="10"/>
  <c r="L1258" i="10"/>
  <c r="L1259" i="10"/>
  <c r="L1260" i="10"/>
  <c r="L1261" i="10"/>
  <c r="L1262" i="10"/>
  <c r="L1263" i="10"/>
  <c r="L1264" i="10"/>
  <c r="L1265" i="10"/>
  <c r="L1266" i="10"/>
  <c r="L1267" i="10"/>
  <c r="L1268" i="10"/>
  <c r="L1269" i="10"/>
  <c r="L1270" i="10"/>
  <c r="L1271" i="10"/>
  <c r="L1272" i="10"/>
  <c r="L1273" i="10"/>
  <c r="L1274" i="10"/>
  <c r="L1275" i="10"/>
  <c r="L1276" i="10"/>
  <c r="L1277" i="10"/>
  <c r="L1278" i="10"/>
  <c r="L1279" i="10"/>
  <c r="L1280" i="10"/>
  <c r="L1281" i="10"/>
  <c r="L1282" i="10"/>
  <c r="L1283" i="10"/>
  <c r="L1284" i="10"/>
  <c r="L1285" i="10"/>
  <c r="L1286" i="10"/>
  <c r="L1287" i="10"/>
  <c r="L1288" i="10"/>
  <c r="L1289" i="10"/>
  <c r="L1290" i="10"/>
  <c r="L1291" i="10"/>
  <c r="L1292" i="10"/>
  <c r="L1293" i="10"/>
  <c r="L1294" i="10"/>
  <c r="L1295" i="10"/>
  <c r="L1296" i="10"/>
  <c r="L1297" i="10"/>
  <c r="L1298" i="10"/>
  <c r="L1299" i="10"/>
  <c r="L1300" i="10"/>
  <c r="L1301" i="10"/>
  <c r="L1302" i="10"/>
  <c r="L1303" i="10"/>
  <c r="L1304" i="10"/>
  <c r="L1305" i="10"/>
  <c r="L1306" i="10"/>
  <c r="L1307" i="10"/>
  <c r="L1308" i="10"/>
  <c r="L1309" i="10"/>
  <c r="L1310" i="10"/>
  <c r="L1311" i="10"/>
  <c r="L1312" i="10"/>
  <c r="L1313" i="10"/>
  <c r="L1314" i="10"/>
  <c r="L1315" i="10"/>
  <c r="L1316" i="10"/>
  <c r="L1317" i="10"/>
  <c r="L1318" i="10"/>
  <c r="L1319" i="10"/>
  <c r="L1320" i="10"/>
  <c r="L1321" i="10"/>
  <c r="L1322" i="10"/>
  <c r="L1323" i="10"/>
  <c r="L1324" i="10"/>
  <c r="L1325" i="10"/>
  <c r="L1326" i="10"/>
  <c r="L1327" i="10"/>
  <c r="L1328" i="10"/>
  <c r="L1329" i="10"/>
  <c r="L1330" i="10"/>
  <c r="L1331" i="10"/>
  <c r="L1332" i="10"/>
  <c r="L1333" i="10"/>
  <c r="L1334" i="10"/>
  <c r="L1335" i="10"/>
  <c r="L1336" i="10"/>
  <c r="L1337" i="10"/>
  <c r="L1338" i="10"/>
  <c r="L1339" i="10"/>
  <c r="L1340" i="10"/>
  <c r="L1341" i="10"/>
  <c r="L1342" i="10"/>
  <c r="L1343" i="10"/>
  <c r="L1344" i="10"/>
  <c r="L1345" i="10"/>
  <c r="L1346" i="10"/>
  <c r="L1347" i="10"/>
  <c r="L1348" i="10"/>
  <c r="L1349" i="10"/>
  <c r="L1350" i="10"/>
  <c r="L1351" i="10"/>
  <c r="L1352" i="10"/>
  <c r="L1353" i="10"/>
  <c r="L1354" i="10"/>
  <c r="L1355" i="10"/>
  <c r="L1356" i="10"/>
  <c r="L1357" i="10"/>
  <c r="L1358" i="10"/>
  <c r="L1359" i="10"/>
  <c r="L1360" i="10"/>
  <c r="L1361" i="10"/>
  <c r="L1362" i="10"/>
  <c r="L1363" i="10"/>
  <c r="L1364" i="10"/>
  <c r="L1365" i="10"/>
  <c r="L1366" i="10"/>
  <c r="L1367" i="10"/>
  <c r="L1368" i="10"/>
  <c r="L1369" i="10"/>
  <c r="L1370" i="10"/>
  <c r="L1371" i="10"/>
  <c r="L1372" i="10"/>
  <c r="L1373" i="10"/>
  <c r="L1374" i="10"/>
  <c r="L1375" i="10"/>
  <c r="L1376" i="10"/>
  <c r="L1377" i="10"/>
  <c r="L1378" i="10"/>
  <c r="L1379" i="10"/>
  <c r="L1380" i="10"/>
  <c r="L1381" i="10"/>
  <c r="L1382" i="10"/>
  <c r="L1383" i="10"/>
  <c r="L1384" i="10"/>
  <c r="L1385" i="10"/>
  <c r="L1386" i="10"/>
  <c r="L1387" i="10"/>
  <c r="L1388" i="10"/>
  <c r="L1389" i="10"/>
  <c r="L1390" i="10"/>
  <c r="L1391" i="10"/>
  <c r="L1392" i="10"/>
  <c r="L1393" i="10"/>
  <c r="L1394" i="10"/>
  <c r="L1395" i="10"/>
  <c r="L1396" i="10"/>
  <c r="L1397" i="10"/>
  <c r="L1398" i="10"/>
  <c r="L1399" i="10"/>
  <c r="L1400" i="10"/>
  <c r="L1401" i="10"/>
  <c r="L1402" i="10"/>
  <c r="L1403" i="10"/>
  <c r="L1404" i="10"/>
  <c r="L1405" i="10"/>
  <c r="L1406" i="10"/>
  <c r="L1407" i="10"/>
  <c r="L1408" i="10"/>
  <c r="L1409" i="10"/>
  <c r="L1410" i="10"/>
  <c r="L1411" i="10"/>
  <c r="L1412" i="10"/>
  <c r="L1413" i="10"/>
  <c r="L1414" i="10"/>
  <c r="L1415" i="10"/>
  <c r="L1416" i="10"/>
  <c r="L1417" i="10"/>
  <c r="L1418" i="10"/>
  <c r="L1419" i="10"/>
  <c r="L1420" i="10"/>
  <c r="L1421" i="10"/>
  <c r="L1422" i="10"/>
  <c r="L1423" i="10"/>
  <c r="L1424" i="10"/>
  <c r="L1425" i="10"/>
  <c r="L1426" i="10"/>
  <c r="L1427" i="10"/>
  <c r="L1428" i="10"/>
  <c r="L1429" i="10"/>
  <c r="L1430" i="10"/>
  <c r="L1431" i="10"/>
  <c r="L1432" i="10"/>
  <c r="L1433" i="10"/>
  <c r="L1434" i="10"/>
  <c r="L1435" i="10"/>
  <c r="L1436" i="10"/>
  <c r="L1437" i="10"/>
  <c r="L1438" i="10"/>
  <c r="L1439" i="10"/>
  <c r="L1440" i="10"/>
  <c r="L1441" i="10"/>
  <c r="L1442" i="10"/>
  <c r="L1443" i="10"/>
  <c r="L1444" i="10"/>
  <c r="L1445" i="10"/>
  <c r="L1446" i="10"/>
  <c r="L1447" i="10"/>
  <c r="L1448" i="10"/>
  <c r="L1449" i="10"/>
  <c r="L1450" i="10"/>
  <c r="L1451" i="10"/>
  <c r="L1452" i="10"/>
  <c r="L1453" i="10"/>
  <c r="L1454" i="10"/>
  <c r="L1455" i="10"/>
  <c r="L1456" i="10"/>
  <c r="L1457" i="10"/>
  <c r="L1458" i="10"/>
  <c r="L1459" i="10"/>
  <c r="L1460" i="10"/>
  <c r="L1461" i="10"/>
  <c r="L1462" i="10"/>
  <c r="L1463" i="10"/>
  <c r="L1464" i="10"/>
  <c r="L1465" i="10"/>
  <c r="L1466" i="10"/>
  <c r="L1467" i="10"/>
  <c r="L1468" i="10"/>
  <c r="L1469" i="10"/>
  <c r="L1470" i="10"/>
  <c r="L1471" i="10"/>
  <c r="L1472" i="10"/>
  <c r="L1473" i="10"/>
  <c r="L1474" i="10"/>
  <c r="L1475" i="10"/>
  <c r="L1476" i="10"/>
  <c r="L1477" i="10"/>
  <c r="L1478" i="10"/>
  <c r="L1479" i="10"/>
  <c r="L1480" i="10"/>
  <c r="L1481" i="10"/>
  <c r="L1482" i="10"/>
  <c r="L1483" i="10"/>
  <c r="L1484" i="10"/>
  <c r="L1485" i="10"/>
  <c r="L1486" i="10"/>
  <c r="L1487" i="10"/>
  <c r="L1488" i="10"/>
  <c r="L1489" i="10"/>
  <c r="L1490" i="10"/>
  <c r="L1491" i="10"/>
  <c r="L1492" i="10"/>
  <c r="L1493" i="10"/>
  <c r="L1494" i="10"/>
  <c r="L1495" i="10"/>
  <c r="L1496" i="10"/>
  <c r="L1497" i="10"/>
  <c r="L1498" i="10"/>
  <c r="L1499" i="10"/>
  <c r="L1500" i="10"/>
  <c r="L1501" i="10"/>
  <c r="L1502" i="10"/>
  <c r="L1503" i="10"/>
  <c r="L1504" i="10"/>
  <c r="L1505" i="10"/>
  <c r="L1506" i="10"/>
  <c r="L1507" i="10"/>
  <c r="L1508" i="10"/>
  <c r="L1509" i="10"/>
  <c r="L1510" i="10"/>
  <c r="L1511" i="10"/>
  <c r="L1512" i="10"/>
  <c r="L1513" i="10"/>
  <c r="L1514" i="10"/>
  <c r="L1515" i="10"/>
  <c r="L1516" i="10"/>
  <c r="L1517" i="10"/>
  <c r="L1518" i="10"/>
  <c r="L1519" i="10"/>
  <c r="L1520" i="10"/>
  <c r="L1521" i="10"/>
  <c r="L1522" i="10"/>
  <c r="L1523" i="10"/>
  <c r="L1524" i="10"/>
  <c r="L1525" i="10"/>
  <c r="L1526" i="10"/>
  <c r="L1527" i="10"/>
  <c r="L1528" i="10"/>
  <c r="L1529" i="10"/>
  <c r="L1530" i="10"/>
  <c r="L1531" i="10"/>
  <c r="L1532" i="10"/>
  <c r="L1533" i="10"/>
  <c r="L1534" i="10"/>
  <c r="L1535" i="10"/>
  <c r="L1536" i="10"/>
  <c r="L1537" i="10"/>
  <c r="L1538" i="10"/>
  <c r="L1539" i="10"/>
  <c r="L1540" i="10"/>
  <c r="L1541" i="10"/>
  <c r="L1542" i="10"/>
  <c r="L1543" i="10"/>
  <c r="L1544" i="10"/>
  <c r="L1545" i="10"/>
  <c r="L1546" i="10"/>
  <c r="L1547" i="10"/>
  <c r="L1548" i="10"/>
  <c r="L1549" i="10"/>
  <c r="L1550" i="10"/>
  <c r="L1551" i="10"/>
  <c r="L1552" i="10"/>
  <c r="L1553" i="10"/>
  <c r="L1554" i="10"/>
  <c r="L1555" i="10"/>
  <c r="L1556" i="10"/>
  <c r="L1557" i="10"/>
  <c r="L1558" i="10"/>
  <c r="L1559" i="10"/>
  <c r="L1560" i="10"/>
  <c r="L1561" i="10"/>
  <c r="L1562" i="10"/>
  <c r="L1563" i="10"/>
  <c r="L1564" i="10"/>
  <c r="L1565" i="10"/>
  <c r="L1566" i="10"/>
  <c r="L1567" i="10"/>
  <c r="L1568" i="10"/>
  <c r="L1569" i="10"/>
  <c r="L1570" i="10"/>
  <c r="L1571" i="10"/>
  <c r="L1572" i="10"/>
  <c r="L1573" i="10"/>
  <c r="L1574" i="10"/>
  <c r="L1575" i="10"/>
  <c r="L1576" i="10"/>
  <c r="L1577" i="10"/>
  <c r="L1578" i="10"/>
  <c r="L1579" i="10"/>
  <c r="L1580" i="10"/>
  <c r="L1581" i="10"/>
  <c r="L1582" i="10"/>
  <c r="L1583" i="10"/>
  <c r="L1584" i="10"/>
  <c r="L1585" i="10"/>
  <c r="L1586" i="10"/>
  <c r="L1587" i="10"/>
  <c r="L1588" i="10"/>
  <c r="L1589" i="10"/>
  <c r="L1590" i="10"/>
  <c r="L1591" i="10"/>
  <c r="L1592" i="10"/>
  <c r="L1593" i="10"/>
  <c r="L1594" i="10"/>
  <c r="L1595" i="10"/>
  <c r="L1596" i="10"/>
  <c r="L1597" i="10"/>
  <c r="L1598" i="10"/>
  <c r="L1599" i="10"/>
  <c r="L1600" i="10"/>
  <c r="L1601" i="10"/>
  <c r="L1602" i="10"/>
  <c r="L1603" i="10"/>
  <c r="L1604" i="10"/>
  <c r="L1605" i="10"/>
  <c r="L1606" i="10"/>
  <c r="L1607" i="10"/>
  <c r="L1608" i="10"/>
  <c r="L1609" i="10"/>
  <c r="L1610" i="10"/>
  <c r="L1611" i="10"/>
  <c r="L1612" i="10"/>
  <c r="L1613" i="10"/>
  <c r="L1614" i="10"/>
  <c r="L1615" i="10"/>
  <c r="L1616" i="10"/>
  <c r="L1617" i="10"/>
  <c r="L1618" i="10"/>
  <c r="L1619" i="10"/>
  <c r="L1620" i="10"/>
  <c r="L1621" i="10"/>
  <c r="L1622" i="10"/>
  <c r="L1623" i="10"/>
  <c r="L1624" i="10"/>
  <c r="L1625" i="10"/>
  <c r="L1626" i="10"/>
  <c r="L1627" i="10"/>
  <c r="L1628" i="10"/>
  <c r="L1629" i="10"/>
  <c r="L1630" i="10"/>
  <c r="L1631" i="10"/>
  <c r="L1632" i="10"/>
  <c r="L1633" i="10"/>
  <c r="L1634" i="10"/>
  <c r="L1635" i="10"/>
  <c r="L1636" i="10"/>
  <c r="L1637" i="10"/>
  <c r="L1638" i="10"/>
  <c r="L1639" i="10"/>
  <c r="L1640" i="10"/>
  <c r="L1641" i="10"/>
  <c r="L1642" i="10"/>
  <c r="L1643" i="10"/>
  <c r="L1644" i="10"/>
  <c r="L1645" i="10"/>
  <c r="L1646" i="10"/>
  <c r="L1647" i="10"/>
  <c r="L1648" i="10"/>
  <c r="L1649" i="10"/>
  <c r="L1650" i="10"/>
  <c r="L1651" i="10"/>
  <c r="L1652" i="10"/>
  <c r="L1653" i="10"/>
  <c r="L1654" i="10"/>
  <c r="L1655" i="10"/>
  <c r="L1656" i="10"/>
  <c r="L1657" i="10"/>
  <c r="L1658" i="10"/>
  <c r="L1659" i="10"/>
  <c r="L1660" i="10"/>
  <c r="L1661" i="10"/>
  <c r="L1662" i="10"/>
  <c r="L1663" i="10"/>
  <c r="L1664" i="10"/>
  <c r="L1665" i="10"/>
  <c r="L1666" i="10"/>
  <c r="L1667" i="10"/>
  <c r="L1668" i="10"/>
  <c r="L1669" i="10"/>
  <c r="L1670" i="10"/>
  <c r="L1671" i="10"/>
  <c r="L1672" i="10"/>
  <c r="L1673" i="10"/>
  <c r="L1674" i="10"/>
  <c r="L1675" i="10"/>
  <c r="L1676" i="10"/>
  <c r="L1677" i="10"/>
  <c r="L1678" i="10"/>
  <c r="L1679" i="10"/>
  <c r="L1680" i="10"/>
  <c r="L1681" i="10"/>
  <c r="L1682" i="10"/>
  <c r="L1683" i="10"/>
  <c r="L1684" i="10"/>
  <c r="L1685" i="10"/>
  <c r="L1686" i="10"/>
  <c r="L1687" i="10"/>
  <c r="L1688" i="10"/>
  <c r="L1689" i="10"/>
  <c r="L1690" i="10"/>
  <c r="L1691" i="10"/>
  <c r="L1692" i="10"/>
  <c r="L1693" i="10"/>
  <c r="L1694" i="10"/>
  <c r="L1695" i="10"/>
  <c r="L1696" i="10"/>
  <c r="L1697" i="10"/>
  <c r="L1698" i="10"/>
  <c r="L1699" i="10"/>
  <c r="L1700" i="10"/>
  <c r="L1701" i="10"/>
  <c r="L1702" i="10"/>
  <c r="L1703" i="10"/>
  <c r="L1704" i="10"/>
  <c r="L1705" i="10"/>
  <c r="L1706" i="10"/>
  <c r="L1707" i="10"/>
  <c r="L1708" i="10"/>
  <c r="L1709" i="10"/>
  <c r="L1710" i="10"/>
  <c r="L1711" i="10"/>
  <c r="L1712" i="10"/>
  <c r="L1713" i="10"/>
  <c r="L1714" i="10"/>
  <c r="L1715" i="10"/>
  <c r="L1716" i="10"/>
  <c r="L1717" i="10"/>
  <c r="L1718" i="10"/>
  <c r="L1719" i="10"/>
  <c r="L1720" i="10"/>
  <c r="L1721" i="10"/>
  <c r="L1722" i="10"/>
  <c r="L1723" i="10"/>
  <c r="L1724" i="10"/>
  <c r="L1725" i="10"/>
  <c r="L1726" i="10"/>
  <c r="L1727" i="10"/>
  <c r="L1728" i="10"/>
  <c r="L1729" i="10"/>
  <c r="L1730" i="10"/>
  <c r="L1731" i="10"/>
  <c r="L1732" i="10"/>
  <c r="L1733" i="10"/>
  <c r="L1734" i="10"/>
  <c r="L1735" i="10"/>
  <c r="L1736" i="10"/>
  <c r="L1737" i="10"/>
  <c r="L1738" i="10"/>
  <c r="L1739" i="10"/>
  <c r="L1740" i="10"/>
  <c r="L1741" i="10"/>
  <c r="L1742" i="10"/>
  <c r="L1743" i="10"/>
  <c r="L1744" i="10"/>
  <c r="L1745" i="10"/>
  <c r="L1746" i="10"/>
  <c r="L1747" i="10"/>
  <c r="L1748" i="10"/>
  <c r="L1749" i="10"/>
  <c r="L1750" i="10"/>
  <c r="L1751" i="10"/>
  <c r="L1752" i="10"/>
  <c r="L1753" i="10"/>
  <c r="L1754" i="10"/>
  <c r="L1755" i="10"/>
  <c r="L1756" i="10"/>
  <c r="L1757" i="10"/>
  <c r="L1758" i="10"/>
  <c r="L1759" i="10"/>
  <c r="L1760" i="10"/>
  <c r="L1761" i="10"/>
  <c r="L1762" i="10"/>
  <c r="L1763" i="10"/>
  <c r="L1764" i="10"/>
  <c r="L1765" i="10"/>
  <c r="L1766" i="10"/>
  <c r="L1767" i="10"/>
  <c r="L1768" i="10"/>
  <c r="L1769" i="10"/>
  <c r="L1770" i="10"/>
  <c r="L1771" i="10"/>
  <c r="L1772" i="10"/>
  <c r="L1773" i="10"/>
  <c r="L1774" i="10"/>
  <c r="L1775" i="10"/>
  <c r="L1776" i="10"/>
  <c r="L1777" i="10"/>
  <c r="L1778" i="10"/>
  <c r="L1779" i="10"/>
  <c r="L1780" i="10"/>
  <c r="L1781" i="10"/>
  <c r="L1782" i="10"/>
  <c r="L1783" i="10"/>
  <c r="L1784" i="10"/>
  <c r="L1785" i="10"/>
  <c r="L1786" i="10"/>
  <c r="L1787" i="10"/>
  <c r="L1788" i="10"/>
  <c r="L1789" i="10"/>
  <c r="L1790" i="10"/>
  <c r="L1791" i="10"/>
  <c r="L1792" i="10"/>
  <c r="L1793" i="10"/>
  <c r="L1794" i="10"/>
  <c r="L1795" i="10"/>
  <c r="L1796" i="10"/>
  <c r="L1797" i="10"/>
  <c r="L1798" i="10"/>
  <c r="L1799" i="10"/>
  <c r="L1800" i="10"/>
  <c r="L1801" i="10"/>
  <c r="L1802" i="10"/>
  <c r="L1803" i="10"/>
  <c r="L1804" i="10"/>
  <c r="L1805" i="10"/>
  <c r="L1806" i="10"/>
  <c r="L1807" i="10"/>
  <c r="L1808" i="10"/>
  <c r="L1809" i="10"/>
  <c r="L1810" i="10"/>
  <c r="L1811" i="10"/>
  <c r="L1812" i="10"/>
  <c r="L1813" i="10"/>
  <c r="L1814" i="10"/>
  <c r="L1815" i="10"/>
  <c r="L1816" i="10"/>
  <c r="L1817" i="10"/>
  <c r="L1818" i="10"/>
  <c r="L1819" i="10"/>
  <c r="L1820" i="10"/>
  <c r="L1821" i="10"/>
  <c r="L1822" i="10"/>
  <c r="L1823" i="10"/>
  <c r="L1824" i="10"/>
  <c r="L1825" i="10"/>
  <c r="L1826" i="10"/>
  <c r="L1827" i="10"/>
  <c r="L1828" i="10"/>
  <c r="L1829" i="10"/>
  <c r="L1830" i="10"/>
  <c r="L1831" i="10"/>
  <c r="L1832" i="10"/>
  <c r="L1833" i="10"/>
  <c r="L1834" i="10"/>
  <c r="L1835" i="10"/>
  <c r="L1836" i="10"/>
  <c r="L1837" i="10"/>
  <c r="L1838" i="10"/>
  <c r="L1839" i="10"/>
  <c r="L1840" i="10"/>
  <c r="L1841" i="10"/>
  <c r="L1842" i="10"/>
  <c r="L1843" i="10"/>
  <c r="L1844" i="10"/>
  <c r="L1845" i="10"/>
  <c r="L1846" i="10"/>
  <c r="L1847" i="10"/>
  <c r="L1848" i="10"/>
  <c r="L1849" i="10"/>
  <c r="L1850" i="10"/>
  <c r="L1851" i="10"/>
  <c r="L1852" i="10"/>
  <c r="L1853" i="10"/>
  <c r="L1854" i="10"/>
  <c r="L1855" i="10"/>
  <c r="L1856" i="10"/>
  <c r="L1857" i="10"/>
  <c r="L1858" i="10"/>
  <c r="L1859" i="10"/>
  <c r="L1860" i="10"/>
  <c r="L1861" i="10"/>
  <c r="L1862" i="10"/>
  <c r="L1863" i="10"/>
  <c r="L1864" i="10"/>
  <c r="L1865" i="10"/>
  <c r="L1866" i="10"/>
  <c r="L1867" i="10"/>
  <c r="L1868" i="10"/>
  <c r="L1869" i="10"/>
  <c r="L1870" i="10"/>
  <c r="L1871" i="10"/>
  <c r="L1872" i="10"/>
  <c r="L1873" i="10"/>
  <c r="L1874" i="10"/>
  <c r="L1875" i="10"/>
  <c r="L1876" i="10"/>
  <c r="L1877" i="10"/>
  <c r="L1878" i="10"/>
  <c r="L1879" i="10"/>
  <c r="L1880" i="10"/>
  <c r="L1881" i="10"/>
  <c r="L1882" i="10"/>
  <c r="L1883" i="10"/>
  <c r="L1884" i="10"/>
  <c r="L1885" i="10"/>
  <c r="L1886" i="10"/>
  <c r="L1887" i="10"/>
  <c r="L1888" i="10"/>
  <c r="L1889" i="10"/>
  <c r="L1890" i="10"/>
  <c r="L1891" i="10"/>
  <c r="L1892" i="10"/>
  <c r="L1893" i="10"/>
  <c r="L1894" i="10"/>
  <c r="L1895" i="10"/>
  <c r="L1896" i="10"/>
  <c r="L1897" i="10"/>
  <c r="L1898" i="10"/>
  <c r="L1899" i="10"/>
  <c r="L1900" i="10"/>
  <c r="L1901" i="10"/>
  <c r="L1902" i="10"/>
  <c r="L1903" i="10"/>
  <c r="L1904" i="10"/>
  <c r="L1905" i="10"/>
  <c r="L2002" i="10"/>
  <c r="L2003" i="10"/>
  <c r="L2004" i="10"/>
  <c r="L2005" i="10"/>
  <c r="L2006" i="10"/>
  <c r="L2007" i="10"/>
  <c r="L2008" i="10"/>
  <c r="L2009" i="10"/>
  <c r="L2010" i="10"/>
  <c r="L2011" i="10"/>
  <c r="L2012" i="10"/>
  <c r="L2013" i="10"/>
  <c r="L2014" i="10"/>
  <c r="L2015" i="10"/>
  <c r="L2016" i="10"/>
  <c r="L2017" i="10"/>
  <c r="L2018" i="10"/>
  <c r="L2019" i="10"/>
  <c r="L2020" i="10"/>
  <c r="L2021" i="10"/>
  <c r="L2022" i="10"/>
  <c r="L2023" i="10"/>
  <c r="L2024" i="10"/>
  <c r="L2025" i="10"/>
  <c r="L2026" i="10"/>
  <c r="L2027" i="10"/>
  <c r="L2028" i="10"/>
  <c r="L2029" i="10"/>
  <c r="L2030" i="10"/>
  <c r="L2031" i="10"/>
  <c r="L2032" i="10"/>
  <c r="L2033" i="10"/>
  <c r="L2034" i="10"/>
  <c r="L2035" i="10"/>
  <c r="L2036" i="10"/>
  <c r="L2037" i="10"/>
  <c r="L2038" i="10"/>
  <c r="L2039" i="10"/>
  <c r="L2040" i="10"/>
  <c r="L2041" i="10"/>
  <c r="L2042" i="10"/>
  <c r="L2043" i="10"/>
  <c r="L2044" i="10"/>
  <c r="L2045" i="10"/>
  <c r="L2046" i="10"/>
  <c r="L2047" i="10"/>
  <c r="L2048" i="10"/>
  <c r="L2049" i="10"/>
  <c r="L2050" i="10"/>
  <c r="L2051" i="10"/>
  <c r="L2052" i="10"/>
  <c r="L2053" i="10"/>
  <c r="L2054" i="10"/>
  <c r="L2055" i="10"/>
  <c r="L2056" i="10"/>
  <c r="L2057" i="10"/>
  <c r="L2058" i="10"/>
  <c r="L2059" i="10"/>
  <c r="L2060" i="10"/>
  <c r="L2061" i="10"/>
  <c r="L2062" i="10"/>
  <c r="L2063" i="10"/>
  <c r="L2064" i="10"/>
  <c r="L2065" i="10"/>
  <c r="L2066" i="10"/>
  <c r="L2067" i="10"/>
  <c r="L2068" i="10"/>
  <c r="L2069" i="10"/>
  <c r="L2070" i="10"/>
  <c r="L2071" i="10"/>
  <c r="L2072" i="10"/>
  <c r="L2073" i="10"/>
  <c r="L2074" i="10"/>
  <c r="L2075" i="10"/>
  <c r="L2076" i="10"/>
  <c r="L2077" i="10"/>
  <c r="L2078" i="10"/>
  <c r="L2079" i="10"/>
  <c r="L2080" i="10"/>
  <c r="L2081" i="10"/>
  <c r="L2082" i="10"/>
  <c r="L2083" i="10"/>
  <c r="L2084" i="10"/>
  <c r="L2085" i="10"/>
  <c r="L2086" i="10"/>
  <c r="L2087" i="10"/>
  <c r="L2088" i="10"/>
  <c r="L2089" i="10"/>
  <c r="L2090" i="10"/>
  <c r="L2091" i="10"/>
  <c r="L2092" i="10"/>
  <c r="L2093" i="10"/>
  <c r="L2094" i="10"/>
  <c r="L2095" i="10"/>
  <c r="L2096" i="10"/>
  <c r="L2097" i="10"/>
  <c r="L2098" i="10"/>
  <c r="L2099" i="10"/>
  <c r="L2100" i="10"/>
  <c r="L2101" i="10"/>
  <c r="L2102" i="10"/>
  <c r="L2103" i="10"/>
  <c r="L2104" i="10"/>
  <c r="L2105" i="10"/>
  <c r="L2106" i="10"/>
  <c r="L2107" i="10"/>
  <c r="L2108" i="10"/>
  <c r="L2109" i="10"/>
  <c r="L2110" i="10"/>
  <c r="L2111" i="10"/>
  <c r="L2112" i="10"/>
  <c r="L2113" i="10"/>
  <c r="L2114" i="10"/>
  <c r="L2115" i="10"/>
  <c r="L2116" i="10"/>
  <c r="L2117" i="10"/>
  <c r="L2118" i="10"/>
  <c r="L2119" i="10"/>
  <c r="L2120" i="10"/>
  <c r="L2121" i="10"/>
  <c r="L2122" i="10"/>
  <c r="L2123" i="10"/>
  <c r="L2124" i="10"/>
  <c r="L2125" i="10"/>
  <c r="L2126" i="10"/>
  <c r="L2127" i="10"/>
  <c r="L2128" i="10"/>
  <c r="L2129" i="10"/>
  <c r="L2130" i="10"/>
  <c r="L2131" i="10"/>
  <c r="L2132" i="10"/>
  <c r="L2133" i="10"/>
  <c r="L2134" i="10"/>
  <c r="L2135" i="10"/>
  <c r="L2136" i="10"/>
  <c r="L2137" i="10"/>
  <c r="L2138" i="10"/>
  <c r="L2139" i="10"/>
  <c r="L2140" i="10"/>
  <c r="L2141" i="10"/>
  <c r="L2142" i="10"/>
  <c r="L2143" i="10"/>
  <c r="L2144" i="10"/>
  <c r="L2145" i="10"/>
  <c r="L2146" i="10"/>
  <c r="L2147" i="10"/>
  <c r="L2148" i="10"/>
  <c r="L2149" i="10"/>
  <c r="L2150" i="10"/>
  <c r="L2151" i="10"/>
  <c r="L2152" i="10"/>
  <c r="L2153" i="10"/>
  <c r="L2154" i="10"/>
  <c r="L2155" i="10"/>
  <c r="L2156" i="10"/>
  <c r="L2157" i="10"/>
  <c r="L2158" i="10"/>
  <c r="L2159" i="10"/>
  <c r="L2160" i="10"/>
  <c r="L2161" i="10"/>
  <c r="L2162" i="10"/>
  <c r="L2163" i="10"/>
  <c r="L2164" i="10"/>
  <c r="L2165" i="10"/>
  <c r="L2166" i="10"/>
  <c r="L2167" i="10"/>
  <c r="L2168" i="10"/>
  <c r="L2169" i="10"/>
  <c r="L2170" i="10"/>
  <c r="L2171" i="10"/>
  <c r="L2172" i="10"/>
  <c r="L2173" i="10"/>
  <c r="L2174" i="10"/>
  <c r="L2175" i="10"/>
  <c r="L2176" i="10"/>
  <c r="L2177" i="10"/>
  <c r="L2178" i="10"/>
  <c r="L2179" i="10"/>
  <c r="L2180" i="10"/>
  <c r="L2181" i="10"/>
  <c r="L2182" i="10"/>
  <c r="L2183" i="10"/>
  <c r="L2184" i="10"/>
  <c r="L2185" i="10"/>
  <c r="L2186" i="10"/>
  <c r="L2187" i="10"/>
  <c r="L2188" i="10"/>
  <c r="L2189" i="10"/>
  <c r="L2190" i="10"/>
  <c r="L2191" i="10"/>
  <c r="L2192" i="10"/>
  <c r="L2193" i="10"/>
  <c r="L2194" i="10"/>
  <c r="L2195" i="10"/>
  <c r="L2196" i="10"/>
  <c r="L2197" i="10"/>
  <c r="L2198" i="10"/>
  <c r="L2199" i="10"/>
  <c r="L2200" i="10"/>
  <c r="L2201" i="10"/>
  <c r="L2202" i="10"/>
  <c r="L2203" i="10"/>
  <c r="L2204" i="10"/>
  <c r="L2205" i="10"/>
  <c r="L2206" i="10"/>
  <c r="L2207" i="10"/>
  <c r="L2208" i="10"/>
  <c r="L2209" i="10"/>
  <c r="L2210" i="10"/>
  <c r="L2211" i="10"/>
  <c r="L2212" i="10"/>
  <c r="L2213" i="10"/>
  <c r="L2214" i="10"/>
  <c r="L2215" i="10"/>
  <c r="L2216" i="10"/>
  <c r="L2217" i="10"/>
  <c r="L2218" i="10"/>
  <c r="L2219" i="10"/>
  <c r="L2220" i="10"/>
  <c r="L2221" i="10"/>
  <c r="L2222" i="10"/>
  <c r="L2223" i="10"/>
  <c r="L2224" i="10"/>
  <c r="L2225" i="10"/>
  <c r="L2226" i="10"/>
  <c r="L2227" i="10"/>
  <c r="L2228" i="10"/>
  <c r="L2229" i="10"/>
  <c r="L2230" i="10"/>
  <c r="L2231" i="10"/>
  <c r="L2232" i="10"/>
  <c r="L2233" i="10"/>
  <c r="L2234" i="10"/>
  <c r="L2235" i="10"/>
  <c r="L2236" i="10"/>
  <c r="L2237" i="10"/>
  <c r="L2238" i="10"/>
  <c r="L2239" i="10"/>
  <c r="L2240" i="10"/>
  <c r="L2241" i="10"/>
  <c r="L2242" i="10"/>
  <c r="L2243" i="10"/>
  <c r="L2244" i="10"/>
  <c r="L2245" i="10"/>
  <c r="L2246" i="10"/>
  <c r="L2247" i="10"/>
  <c r="L2248" i="10"/>
  <c r="L2249" i="10"/>
  <c r="L2250" i="10"/>
  <c r="L2251" i="10"/>
  <c r="L2252" i="10"/>
  <c r="L2253" i="10"/>
  <c r="L2254" i="10"/>
  <c r="L2255" i="10"/>
  <c r="L2256" i="10"/>
  <c r="L2257" i="10"/>
  <c r="L2258" i="10"/>
  <c r="L2259" i="10"/>
  <c r="L2260" i="10"/>
  <c r="L2261" i="10"/>
  <c r="L2262" i="10"/>
  <c r="L2263" i="10"/>
  <c r="L2264" i="10"/>
  <c r="L2265" i="10"/>
  <c r="L2266" i="10"/>
  <c r="L2267" i="10"/>
  <c r="L2268" i="10"/>
  <c r="L2269" i="10"/>
  <c r="L2270" i="10"/>
  <c r="L2271" i="10"/>
  <c r="L2272" i="10"/>
  <c r="L2273" i="10"/>
  <c r="L2274" i="10"/>
  <c r="L2275" i="10"/>
  <c r="L2276" i="10"/>
  <c r="L2277" i="10"/>
  <c r="L2278" i="10"/>
  <c r="L2279" i="10"/>
  <c r="L2280" i="10"/>
  <c r="L2281" i="10"/>
  <c r="L2282" i="10"/>
  <c r="L2283" i="10"/>
  <c r="L2284" i="10"/>
  <c r="L2285" i="10"/>
  <c r="L2286" i="10"/>
  <c r="L2287" i="10"/>
  <c r="L2288" i="10"/>
  <c r="L2289" i="10"/>
  <c r="L2290" i="10"/>
  <c r="L2291" i="10"/>
  <c r="L2292" i="10"/>
  <c r="L2293" i="10"/>
  <c r="L2294" i="10"/>
  <c r="L2295" i="10"/>
  <c r="L2296" i="10"/>
  <c r="L2297" i="10"/>
  <c r="L2298" i="10"/>
  <c r="L2299" i="10"/>
  <c r="L2300" i="10"/>
  <c r="L2301" i="10"/>
  <c r="L2302" i="10"/>
  <c r="L2303" i="10"/>
  <c r="L2304" i="10"/>
  <c r="L2305" i="10"/>
  <c r="L2306" i="10"/>
  <c r="L2307" i="10"/>
  <c r="L2308" i="10"/>
  <c r="L2309" i="10"/>
  <c r="L2310" i="10"/>
  <c r="L2311" i="10"/>
  <c r="L2312" i="10"/>
  <c r="L2313" i="10"/>
  <c r="L2314" i="10"/>
  <c r="L2315" i="10"/>
  <c r="L2316" i="10"/>
  <c r="L2317" i="10"/>
  <c r="L2318" i="10"/>
  <c r="L2319" i="10"/>
  <c r="L2320" i="10"/>
  <c r="L2321" i="10"/>
  <c r="L2322" i="10"/>
  <c r="L2323" i="10"/>
  <c r="L2324" i="10"/>
  <c r="L2325" i="10"/>
  <c r="L2326" i="10"/>
  <c r="L2327" i="10"/>
  <c r="L2328" i="10"/>
  <c r="L2329" i="10"/>
  <c r="L2330" i="10"/>
  <c r="L2331" i="10"/>
  <c r="L2332" i="10"/>
  <c r="L2333" i="10"/>
  <c r="L2334" i="10"/>
  <c r="L2335" i="10"/>
  <c r="L2336" i="10"/>
  <c r="L2337" i="10"/>
  <c r="L2338" i="10"/>
  <c r="L2339" i="10"/>
  <c r="L2340" i="10"/>
  <c r="L2341" i="10"/>
  <c r="L2342" i="10"/>
  <c r="L2343" i="10"/>
  <c r="L2344" i="10"/>
  <c r="L2345" i="10"/>
  <c r="L2346" i="10"/>
  <c r="L2347" i="10"/>
  <c r="L2348" i="10"/>
  <c r="L2349" i="10"/>
  <c r="L2350" i="10"/>
  <c r="L2351" i="10"/>
  <c r="L2352" i="10"/>
  <c r="L2353" i="10"/>
  <c r="L2354" i="10"/>
  <c r="L2355" i="10"/>
  <c r="L2356" i="10"/>
  <c r="L2357" i="10"/>
  <c r="L2358" i="10"/>
  <c r="L2359" i="10"/>
  <c r="L2360" i="10"/>
  <c r="L2361" i="10"/>
  <c r="L2362" i="10"/>
  <c r="L2363" i="10"/>
  <c r="L2364" i="10"/>
  <c r="L2365" i="10"/>
  <c r="L2366" i="10"/>
  <c r="L2367" i="10"/>
  <c r="L2368" i="10"/>
  <c r="L2369" i="10"/>
  <c r="L2370" i="10"/>
  <c r="L2371" i="10"/>
  <c r="L2372" i="10"/>
  <c r="L2373" i="10"/>
  <c r="L2374" i="10"/>
  <c r="L2375" i="10"/>
  <c r="L2376" i="10"/>
  <c r="L2377" i="10"/>
  <c r="L2378" i="10"/>
  <c r="L2379" i="10"/>
  <c r="L2380" i="10"/>
  <c r="L2381" i="10"/>
  <c r="L2382" i="10"/>
  <c r="L2383" i="10"/>
  <c r="L2384" i="10"/>
  <c r="L2385" i="10"/>
  <c r="L2386" i="10"/>
  <c r="L2387" i="10"/>
  <c r="L2388" i="10"/>
  <c r="L2389" i="10"/>
  <c r="L2390" i="10"/>
  <c r="L2391" i="10"/>
  <c r="L2392" i="10"/>
  <c r="L2393" i="10"/>
  <c r="L2394" i="10"/>
  <c r="L2395" i="10"/>
  <c r="L2396" i="10"/>
  <c r="L2397" i="10"/>
  <c r="L2398" i="10"/>
  <c r="L2399" i="10"/>
  <c r="L2400" i="10"/>
  <c r="L2401" i="10"/>
  <c r="L2402" i="10"/>
  <c r="L2403" i="10"/>
  <c r="L2404" i="10"/>
  <c r="L2405" i="10"/>
  <c r="L2406" i="10"/>
  <c r="L2407" i="10"/>
  <c r="L2408" i="10"/>
  <c r="L2409" i="10"/>
  <c r="L2410" i="10"/>
  <c r="L2411" i="10"/>
  <c r="L2412" i="10"/>
  <c r="L2413" i="10"/>
  <c r="L2414" i="10"/>
  <c r="L2415" i="10"/>
  <c r="L2416" i="10"/>
  <c r="L2417" i="10"/>
  <c r="L2418" i="10"/>
  <c r="L2419" i="10"/>
  <c r="L2420" i="10"/>
  <c r="L2421" i="10"/>
  <c r="L2422" i="10"/>
  <c r="L2423" i="10"/>
  <c r="L2424" i="10"/>
  <c r="L2425" i="10"/>
  <c r="L2426" i="10"/>
  <c r="L2427" i="10"/>
  <c r="L2428" i="10"/>
  <c r="L2429" i="10"/>
  <c r="L2430" i="10"/>
  <c r="L2431" i="10"/>
  <c r="L2432" i="10"/>
  <c r="L2433" i="10"/>
  <c r="L2434" i="10"/>
  <c r="L2435" i="10"/>
  <c r="L2436" i="10"/>
  <c r="L2437" i="10"/>
  <c r="L2438" i="10"/>
  <c r="L2439" i="10"/>
  <c r="L2440" i="10"/>
  <c r="L2441" i="10"/>
  <c r="L2442" i="10"/>
  <c r="L2443" i="10"/>
  <c r="L2444" i="10"/>
  <c r="L2445" i="10"/>
  <c r="L2446" i="10"/>
  <c r="L2447" i="10"/>
  <c r="L2448" i="10"/>
  <c r="L2449" i="10"/>
  <c r="L2450" i="10"/>
  <c r="L2451" i="10"/>
  <c r="L2452" i="10"/>
  <c r="L2453" i="10"/>
  <c r="L2454" i="10"/>
  <c r="L2455" i="10"/>
  <c r="L2456" i="10"/>
  <c r="L2457" i="10"/>
  <c r="L2458" i="10"/>
  <c r="L2459" i="10"/>
  <c r="L2460" i="10"/>
  <c r="L2461" i="10"/>
  <c r="L2462" i="10"/>
  <c r="L2463" i="10"/>
  <c r="L2464" i="10"/>
  <c r="L2465" i="10"/>
  <c r="L2466" i="10"/>
  <c r="L2467" i="10"/>
  <c r="L2468" i="10"/>
  <c r="L2469" i="10"/>
  <c r="L2470" i="10"/>
  <c r="L2471" i="10"/>
  <c r="L2472" i="10"/>
  <c r="L2473" i="10"/>
  <c r="L2474" i="10"/>
  <c r="L2475" i="10"/>
  <c r="L2476" i="10"/>
  <c r="L2477" i="10"/>
  <c r="L2478" i="10"/>
  <c r="L2479" i="10"/>
  <c r="L2480" i="10"/>
  <c r="L2481" i="10"/>
  <c r="L2482" i="10"/>
  <c r="L2483" i="10"/>
  <c r="L2484" i="10"/>
  <c r="L2485" i="10"/>
  <c r="L2486" i="10"/>
  <c r="L2487" i="10"/>
  <c r="L2488" i="10"/>
  <c r="L2489" i="10"/>
  <c r="L2490" i="10"/>
  <c r="L2491" i="10"/>
  <c r="L2492" i="10"/>
  <c r="L2493" i="10"/>
  <c r="L2494" i="10"/>
  <c r="L2495" i="10"/>
  <c r="L2496" i="10"/>
  <c r="L2497" i="10"/>
  <c r="L2498" i="10"/>
  <c r="L2499" i="10"/>
  <c r="L2500" i="10"/>
  <c r="L2501" i="10"/>
  <c r="L2502" i="10"/>
  <c r="L2503" i="10"/>
  <c r="L2504" i="10"/>
  <c r="L2505" i="10"/>
  <c r="L2506" i="10"/>
  <c r="L2507" i="10"/>
  <c r="L2508" i="10"/>
  <c r="L2509" i="10"/>
  <c r="L2510" i="10"/>
  <c r="L2511" i="10"/>
  <c r="L2512" i="10"/>
  <c r="L2513" i="10"/>
  <c r="L2514" i="10"/>
  <c r="L2515" i="10"/>
  <c r="L2516" i="10"/>
  <c r="L2517" i="10"/>
  <c r="L2518" i="10"/>
  <c r="L2519" i="10"/>
  <c r="L2520" i="10"/>
  <c r="L2521" i="10"/>
  <c r="L2522" i="10"/>
  <c r="L2523" i="10"/>
  <c r="L2524" i="10"/>
  <c r="L2525" i="10"/>
  <c r="L2526" i="10"/>
  <c r="L2527" i="10"/>
  <c r="L2528" i="10"/>
  <c r="L2529" i="10"/>
  <c r="L2530" i="10"/>
  <c r="L2531" i="10"/>
  <c r="L2532" i="10"/>
  <c r="L2533" i="10"/>
  <c r="L2534" i="10"/>
  <c r="L2535" i="10"/>
  <c r="L2536" i="10"/>
  <c r="L2537" i="10"/>
  <c r="L2538" i="10"/>
  <c r="L2539" i="10"/>
  <c r="L2540" i="10"/>
  <c r="L2541" i="10"/>
  <c r="L2542" i="10"/>
  <c r="L2543" i="10"/>
  <c r="L2544" i="10"/>
  <c r="L2545" i="10"/>
  <c r="L2546" i="10"/>
  <c r="L2547" i="10"/>
  <c r="L2548" i="10"/>
  <c r="L2549" i="10"/>
  <c r="L2550" i="10"/>
  <c r="L2551" i="10"/>
  <c r="L2552" i="10"/>
  <c r="L2553" i="10"/>
  <c r="L2554" i="10"/>
  <c r="L2555" i="10"/>
  <c r="L2556" i="10"/>
  <c r="L2557" i="10"/>
  <c r="L2558" i="10"/>
  <c r="L2559" i="10"/>
  <c r="L2560" i="10"/>
  <c r="L2561" i="10"/>
  <c r="L2562" i="10"/>
  <c r="L2563" i="10"/>
  <c r="L2564" i="10"/>
  <c r="L2565" i="10"/>
  <c r="L2566" i="10"/>
  <c r="L2567" i="10"/>
  <c r="L2568" i="10"/>
  <c r="L2569" i="10"/>
  <c r="L2570" i="10"/>
  <c r="L2571" i="10"/>
  <c r="L2572" i="10"/>
  <c r="L2573" i="10"/>
  <c r="L2574" i="10"/>
  <c r="L2575" i="10"/>
  <c r="L2576" i="10"/>
  <c r="L2577" i="10"/>
  <c r="L2578" i="10"/>
  <c r="L2579" i="10"/>
  <c r="L2580" i="10"/>
  <c r="L2581" i="10"/>
  <c r="L2582" i="10"/>
  <c r="L2583" i="10"/>
  <c r="L2584" i="10"/>
  <c r="L2585" i="10"/>
  <c r="L2586" i="10"/>
  <c r="L2587" i="10"/>
  <c r="L2588" i="10"/>
  <c r="L2589" i="10"/>
  <c r="L2590" i="10"/>
  <c r="L2591" i="10"/>
  <c r="L2592" i="10"/>
  <c r="L2593" i="10"/>
  <c r="L2594" i="10"/>
  <c r="L2595" i="10"/>
  <c r="L2596" i="10"/>
  <c r="L2597" i="10"/>
  <c r="L2598" i="10"/>
  <c r="L2599" i="10"/>
  <c r="L2600" i="10"/>
  <c r="L2601" i="10"/>
  <c r="L2602" i="10"/>
  <c r="L2603" i="10"/>
  <c r="L2604" i="10"/>
  <c r="L2605" i="10"/>
  <c r="L2606" i="10"/>
  <c r="L2607" i="10"/>
  <c r="L2608" i="10"/>
  <c r="L2609" i="10"/>
  <c r="L2610" i="10"/>
  <c r="L2611" i="10"/>
  <c r="L2612" i="10"/>
  <c r="L2613" i="10"/>
  <c r="L2614" i="10"/>
  <c r="L2615" i="10"/>
  <c r="L2616" i="10"/>
  <c r="L2617" i="10"/>
  <c r="L2618" i="10"/>
  <c r="L2619" i="10"/>
  <c r="L2620" i="10"/>
  <c r="L2621" i="10"/>
  <c r="L2622" i="10"/>
  <c r="L2623" i="10"/>
  <c r="L2624" i="10"/>
  <c r="L2625" i="10"/>
  <c r="L2626" i="10"/>
  <c r="L2627" i="10"/>
  <c r="L2628" i="10"/>
  <c r="L2629" i="10"/>
  <c r="L2630" i="10"/>
  <c r="L2631" i="10"/>
  <c r="L2632" i="10"/>
  <c r="L2633" i="10"/>
  <c r="L2634" i="10"/>
  <c r="L2635" i="10"/>
  <c r="L2636" i="10"/>
  <c r="L2637" i="10"/>
  <c r="L2638" i="10"/>
  <c r="L2639" i="10"/>
  <c r="L2640" i="10"/>
  <c r="L2641" i="10"/>
  <c r="L2642" i="10"/>
  <c r="L2643" i="10"/>
  <c r="L2644" i="10"/>
  <c r="L2645" i="10"/>
  <c r="L2646" i="10"/>
  <c r="L2647" i="10"/>
  <c r="L2648" i="10"/>
  <c r="L2649" i="10"/>
  <c r="L2650" i="10"/>
  <c r="L2651" i="10"/>
  <c r="L2652" i="10"/>
  <c r="L2653" i="10"/>
  <c r="L2654" i="10"/>
  <c r="L2655" i="10"/>
  <c r="L2656" i="10"/>
  <c r="L2657" i="10"/>
  <c r="L2658" i="10"/>
  <c r="L2659" i="10"/>
  <c r="L2660" i="10"/>
  <c r="L2661" i="10"/>
  <c r="L2662" i="10"/>
  <c r="L2663" i="10"/>
  <c r="L2664" i="10"/>
  <c r="L2665" i="10"/>
  <c r="L2666" i="10"/>
  <c r="L2667" i="10"/>
  <c r="L2668" i="10"/>
  <c r="L2669" i="10"/>
  <c r="L2670" i="10"/>
  <c r="L2671" i="10"/>
  <c r="L2672" i="10"/>
  <c r="L2673" i="10"/>
  <c r="L2674" i="10"/>
  <c r="L2675" i="10"/>
  <c r="L2676" i="10"/>
  <c r="L2677" i="10"/>
  <c r="L2678" i="10"/>
  <c r="L2679" i="10"/>
  <c r="L2680" i="10"/>
  <c r="L2681" i="10"/>
  <c r="L2682" i="10"/>
  <c r="L2683" i="10"/>
  <c r="L2684" i="10"/>
  <c r="L2685" i="10"/>
  <c r="L2686" i="10"/>
  <c r="L2687" i="10"/>
  <c r="L2688" i="10"/>
  <c r="L2689" i="10"/>
  <c r="L2690" i="10"/>
  <c r="L2691" i="10"/>
  <c r="L2692" i="10"/>
  <c r="L2693" i="10"/>
  <c r="L2694" i="10"/>
  <c r="L2695" i="10"/>
  <c r="L2696" i="10"/>
  <c r="L2697" i="10"/>
  <c r="L2698" i="10"/>
  <c r="L2699" i="10"/>
  <c r="L2700" i="10"/>
  <c r="L2701" i="10"/>
  <c r="L2702" i="10"/>
  <c r="L2703" i="10"/>
  <c r="L2704" i="10"/>
  <c r="L2705" i="10"/>
  <c r="L2706" i="10"/>
  <c r="L2707" i="10"/>
  <c r="L2708" i="10"/>
  <c r="L2709" i="10"/>
  <c r="L2710" i="10"/>
  <c r="L2711" i="10"/>
  <c r="L2712" i="10"/>
  <c r="L2713" i="10"/>
  <c r="L2714" i="10"/>
  <c r="L2715" i="10"/>
  <c r="L2716" i="10"/>
  <c r="L2717" i="10"/>
  <c r="L2718" i="10"/>
  <c r="L2719" i="10"/>
  <c r="L2720" i="10"/>
  <c r="L2721" i="10"/>
  <c r="L2722" i="10"/>
  <c r="L2723" i="10"/>
  <c r="L2724" i="10"/>
  <c r="L2725" i="10"/>
  <c r="L2726" i="10"/>
  <c r="L2727" i="10"/>
  <c r="L2728" i="10"/>
  <c r="L2729" i="10"/>
  <c r="L2730" i="10"/>
  <c r="L2731" i="10"/>
  <c r="L2732" i="10"/>
  <c r="L2733" i="10"/>
  <c r="L2734" i="10"/>
  <c r="L2735" i="10"/>
  <c r="L2736" i="10"/>
  <c r="L2737" i="10"/>
  <c r="L2738" i="10"/>
  <c r="L2739" i="10"/>
  <c r="L2740" i="10"/>
  <c r="L2741" i="10"/>
  <c r="L2742" i="10"/>
  <c r="L2743" i="10"/>
  <c r="L2744" i="10"/>
  <c r="L2745" i="10"/>
  <c r="L2746" i="10"/>
  <c r="L2747" i="10"/>
  <c r="L2748" i="10"/>
  <c r="L2749" i="10"/>
  <c r="L2750" i="10"/>
  <c r="L2751" i="10"/>
  <c r="L2752" i="10"/>
  <c r="L2753" i="10"/>
  <c r="L2754" i="10"/>
  <c r="L2755" i="10"/>
  <c r="L2756" i="10"/>
  <c r="L2757" i="10"/>
  <c r="L2758" i="10"/>
  <c r="L2759" i="10"/>
  <c r="L2760" i="10"/>
  <c r="L2761" i="10"/>
  <c r="L2762" i="10"/>
  <c r="L2763" i="10"/>
  <c r="L2764" i="10"/>
  <c r="L2765" i="10"/>
  <c r="L2766" i="10"/>
  <c r="L2767" i="10"/>
  <c r="L2768" i="10"/>
  <c r="L2769" i="10"/>
  <c r="L2770" i="10"/>
  <c r="L2771" i="10"/>
  <c r="L2772" i="10"/>
  <c r="L2773" i="10"/>
  <c r="L2774" i="10"/>
  <c r="L2775" i="10"/>
  <c r="L2776" i="10"/>
  <c r="L2777" i="10"/>
  <c r="L2778" i="10"/>
  <c r="L2779" i="10"/>
  <c r="L2780" i="10"/>
  <c r="L2781" i="10"/>
  <c r="L2782" i="10"/>
  <c r="L2783" i="10"/>
  <c r="L2784" i="10"/>
  <c r="L2785" i="10"/>
  <c r="L2786" i="10"/>
  <c r="L2787" i="10"/>
  <c r="L2788" i="10"/>
  <c r="L2789" i="10"/>
  <c r="L2790" i="10"/>
  <c r="L2791" i="10"/>
  <c r="L2792" i="10"/>
  <c r="L2793" i="10"/>
  <c r="L2794" i="10"/>
  <c r="L2795" i="10"/>
  <c r="L2796" i="10"/>
  <c r="L2797" i="10"/>
  <c r="L2798" i="10"/>
  <c r="L2799" i="10"/>
  <c r="L2800" i="10"/>
  <c r="L2801" i="10"/>
  <c r="L2802" i="10"/>
  <c r="L2803" i="10"/>
  <c r="L2804" i="10"/>
  <c r="L2805" i="10"/>
  <c r="L2806" i="10"/>
  <c r="L2807" i="10"/>
  <c r="L2808" i="10"/>
  <c r="L2809" i="10"/>
  <c r="L2810" i="10"/>
  <c r="L2811" i="10"/>
  <c r="L2812" i="10"/>
  <c r="L2813" i="10"/>
  <c r="L2814" i="10"/>
  <c r="L2815" i="10"/>
  <c r="L2816" i="10"/>
  <c r="L2817" i="10"/>
  <c r="L2818" i="10"/>
  <c r="L2819" i="10"/>
  <c r="L2820" i="10"/>
  <c r="L2821" i="10"/>
  <c r="L2822" i="10"/>
  <c r="L2823" i="10"/>
  <c r="L2824" i="10"/>
  <c r="L2825" i="10"/>
  <c r="L2826" i="10"/>
  <c r="L2827" i="10"/>
  <c r="L2828" i="10"/>
  <c r="L2829" i="10"/>
  <c r="L2830" i="10"/>
  <c r="L2831" i="10"/>
  <c r="L2832" i="10"/>
  <c r="L2833" i="10"/>
  <c r="L2834" i="10"/>
  <c r="L2835" i="10"/>
  <c r="L2836" i="10"/>
  <c r="L2837" i="10"/>
  <c r="L2838" i="10"/>
  <c r="L2839" i="10"/>
  <c r="L2840" i="10"/>
  <c r="L2841" i="10"/>
  <c r="L2842" i="10"/>
  <c r="L2843" i="10"/>
  <c r="L2844" i="10"/>
  <c r="L2845" i="10"/>
  <c r="L2846" i="10"/>
  <c r="L2847" i="10"/>
  <c r="L2848" i="10"/>
  <c r="L2849" i="10"/>
  <c r="L2850" i="10"/>
  <c r="L2851" i="10"/>
  <c r="L2852" i="10"/>
  <c r="L2853" i="10"/>
  <c r="L2854" i="10"/>
  <c r="L2855" i="10"/>
  <c r="L2856" i="10"/>
  <c r="L2857" i="10"/>
  <c r="L2858" i="10"/>
  <c r="L2859" i="10"/>
  <c r="L2860" i="10"/>
  <c r="L2861" i="10"/>
  <c r="L2862" i="10"/>
  <c r="L2863" i="10"/>
  <c r="L2864" i="10"/>
  <c r="L2865" i="10"/>
  <c r="L2866" i="10"/>
  <c r="L2867" i="10"/>
  <c r="L2868" i="10"/>
  <c r="L2869" i="10"/>
  <c r="L2870" i="10"/>
  <c r="L2871" i="10"/>
  <c r="L2872" i="10"/>
  <c r="L2873" i="10"/>
  <c r="L2874" i="10"/>
  <c r="L2875" i="10"/>
  <c r="L2876" i="10"/>
  <c r="L2877" i="10"/>
  <c r="L2878" i="10"/>
  <c r="L2879" i="10"/>
  <c r="L2880" i="10"/>
  <c r="L2881" i="10"/>
  <c r="L2882" i="10"/>
  <c r="L2883" i="10"/>
  <c r="L2884" i="10"/>
  <c r="L2885" i="10"/>
  <c r="L2886" i="10"/>
  <c r="L2887" i="10"/>
  <c r="L2888" i="10"/>
  <c r="L2889" i="10"/>
  <c r="L2890" i="10"/>
  <c r="L2891" i="10"/>
  <c r="L2892" i="10"/>
  <c r="L2893" i="10"/>
  <c r="L2894" i="10"/>
  <c r="L2895" i="10"/>
  <c r="L2896" i="10"/>
  <c r="L2897" i="10"/>
  <c r="L2898" i="10"/>
  <c r="L2899" i="10"/>
  <c r="L2900" i="10"/>
  <c r="L2901" i="10"/>
  <c r="L2902" i="10"/>
  <c r="L2903" i="10"/>
  <c r="L2904" i="10"/>
  <c r="L2905" i="10"/>
  <c r="L2906" i="10"/>
  <c r="L2907" i="10"/>
  <c r="L2908" i="10"/>
  <c r="L2909" i="10"/>
  <c r="L2910" i="10"/>
  <c r="L2911" i="10"/>
  <c r="L2912" i="10"/>
  <c r="L2913" i="10"/>
  <c r="L2914" i="10"/>
  <c r="L2915" i="10"/>
  <c r="L2916" i="10"/>
  <c r="L2917" i="10"/>
  <c r="L2918" i="10"/>
  <c r="L2919" i="10"/>
  <c r="L2920" i="10"/>
  <c r="L2921" i="10"/>
  <c r="L2922" i="10"/>
  <c r="L2923" i="10"/>
  <c r="L2924" i="10"/>
  <c r="L2925" i="10"/>
  <c r="L2926" i="10"/>
  <c r="L2927" i="10"/>
  <c r="L2928" i="10"/>
  <c r="L2929" i="10"/>
  <c r="L2930" i="10"/>
  <c r="L2931" i="10"/>
  <c r="L2932" i="10"/>
  <c r="L2933" i="10"/>
  <c r="L2934" i="10"/>
  <c r="L2935" i="10"/>
  <c r="L2936" i="10"/>
  <c r="L2937" i="10"/>
  <c r="L2938" i="10"/>
  <c r="L2939" i="10"/>
  <c r="L2940" i="10"/>
  <c r="L2941" i="10"/>
  <c r="L2942" i="10"/>
  <c r="L2943" i="10"/>
  <c r="L2944" i="10"/>
  <c r="L2945" i="10"/>
  <c r="L2946" i="10"/>
  <c r="L2947" i="10"/>
  <c r="L2948" i="10"/>
  <c r="L2949" i="10"/>
  <c r="L2950" i="10"/>
  <c r="L2951" i="10"/>
  <c r="L2952" i="10"/>
  <c r="L2953" i="10"/>
  <c r="L2954" i="10"/>
  <c r="L2955" i="10"/>
  <c r="L2956" i="10"/>
  <c r="L2957" i="10"/>
  <c r="L2958" i="10"/>
  <c r="L2959" i="10"/>
  <c r="L2960" i="10"/>
  <c r="L2961" i="10"/>
  <c r="L2962" i="10"/>
  <c r="L2963" i="10"/>
  <c r="L2964" i="10"/>
  <c r="L2965" i="10"/>
  <c r="L2966" i="10"/>
  <c r="L2967" i="10"/>
  <c r="L2968" i="10"/>
  <c r="L2969" i="10"/>
  <c r="L2970" i="10"/>
  <c r="L2971" i="10"/>
  <c r="L2972" i="10"/>
  <c r="L2973" i="10"/>
  <c r="L2974" i="10"/>
  <c r="L2975" i="10"/>
  <c r="L2976" i="10"/>
  <c r="L2977" i="10"/>
  <c r="L2978" i="10"/>
  <c r="L2979" i="10"/>
  <c r="L2980" i="10"/>
  <c r="L2981" i="10"/>
  <c r="L2982" i="10"/>
  <c r="L2983" i="10"/>
  <c r="L2984" i="10"/>
  <c r="L2985" i="10"/>
  <c r="L2986" i="10"/>
  <c r="L2987" i="10"/>
  <c r="L2988" i="10"/>
  <c r="L2989" i="10"/>
  <c r="L2990" i="10"/>
  <c r="L2991" i="10"/>
  <c r="L2992" i="10"/>
  <c r="L2993" i="10"/>
  <c r="L2994" i="10"/>
  <c r="L2995" i="10"/>
  <c r="L2996" i="10"/>
  <c r="L2997" i="10"/>
  <c r="L2998" i="10"/>
  <c r="L2999" i="10"/>
  <c r="L3000" i="10"/>
  <c r="L3001" i="10"/>
  <c r="L3002" i="10"/>
  <c r="L3003" i="10"/>
  <c r="L3004" i="10"/>
  <c r="L3005" i="10"/>
  <c r="L3006" i="10"/>
  <c r="L3007" i="10"/>
  <c r="L3008" i="10"/>
  <c r="L3009" i="10"/>
  <c r="L3010" i="10"/>
  <c r="L3011" i="10"/>
  <c r="L3012" i="10"/>
  <c r="L3013" i="10"/>
  <c r="L3014" i="10"/>
  <c r="L3015" i="10"/>
  <c r="L3016" i="10"/>
  <c r="L3017" i="10"/>
  <c r="L3018" i="10"/>
  <c r="L3019" i="10"/>
  <c r="L3020" i="10"/>
  <c r="L3021" i="10"/>
  <c r="L3022" i="10"/>
  <c r="L3023" i="10"/>
  <c r="L3024" i="10"/>
  <c r="L3025" i="10"/>
  <c r="L3026" i="10"/>
  <c r="L3027" i="10"/>
  <c r="L3028" i="10"/>
  <c r="L3029" i="10"/>
  <c r="L3030" i="10"/>
  <c r="L3031" i="10"/>
  <c r="L3032" i="10"/>
  <c r="L3033" i="10"/>
  <c r="L3034" i="10"/>
  <c r="L3035" i="10"/>
  <c r="L3036" i="10"/>
  <c r="L3037" i="10"/>
  <c r="L3038" i="10"/>
  <c r="L3039" i="10"/>
  <c r="L3040" i="10"/>
  <c r="L3041" i="10"/>
  <c r="L3042" i="10"/>
  <c r="L3043" i="10"/>
  <c r="L3044" i="10"/>
  <c r="L3045" i="10"/>
  <c r="L3046" i="10"/>
  <c r="L3047" i="10"/>
  <c r="L3048" i="10"/>
  <c r="L3049" i="10"/>
  <c r="L3050" i="10"/>
  <c r="L3051" i="10"/>
  <c r="L3052" i="10"/>
  <c r="L3053" i="10"/>
  <c r="L3054" i="10"/>
  <c r="L3055" i="10"/>
  <c r="L3056" i="10"/>
  <c r="L3057" i="10"/>
  <c r="L3058" i="10"/>
  <c r="L3059" i="10"/>
  <c r="L3060" i="10"/>
  <c r="L3061" i="10"/>
  <c r="L3062" i="10"/>
  <c r="L3063" i="10"/>
  <c r="L3064" i="10"/>
  <c r="L3065" i="10"/>
  <c r="L3066" i="10"/>
  <c r="L3067" i="10"/>
  <c r="L3068" i="10"/>
  <c r="L3069" i="10"/>
  <c r="L3070" i="10"/>
  <c r="L3071" i="10"/>
  <c r="L3072" i="10"/>
  <c r="L3073" i="10"/>
  <c r="L3074" i="10"/>
  <c r="L3075" i="10"/>
  <c r="L3076" i="10"/>
  <c r="L3077" i="10"/>
  <c r="L3078" i="10"/>
  <c r="L3079" i="10"/>
  <c r="L3080" i="10"/>
  <c r="L3081" i="10"/>
  <c r="L3082" i="10"/>
  <c r="L3083" i="10"/>
  <c r="L3084" i="10"/>
  <c r="L3085" i="10"/>
  <c r="L3086" i="10"/>
  <c r="L3087" i="10"/>
  <c r="L3088" i="10"/>
  <c r="L3089" i="10"/>
  <c r="L3090" i="10"/>
  <c r="L3091" i="10"/>
  <c r="L3092" i="10"/>
  <c r="L3093" i="10"/>
  <c r="L3094" i="10"/>
  <c r="L3095" i="10"/>
  <c r="L3096" i="10"/>
  <c r="L3097" i="10"/>
  <c r="L3098" i="10"/>
  <c r="L3099" i="10"/>
  <c r="L3100" i="10"/>
  <c r="L3101" i="10"/>
  <c r="L3102" i="10"/>
  <c r="L3103" i="10"/>
  <c r="L3104" i="10"/>
  <c r="L3105" i="10"/>
  <c r="L3106" i="10"/>
  <c r="L3107" i="10"/>
  <c r="L3108" i="10"/>
  <c r="L3109" i="10"/>
  <c r="L3110" i="10"/>
  <c r="L3111" i="10"/>
  <c r="L3112" i="10"/>
  <c r="L3113" i="10"/>
  <c r="L3114" i="10"/>
  <c r="L3115" i="10"/>
  <c r="L3116" i="10"/>
  <c r="L3117" i="10"/>
  <c r="L3118" i="10"/>
  <c r="L3119" i="10"/>
  <c r="L3120" i="10"/>
  <c r="L3121" i="10"/>
  <c r="L3122" i="10"/>
  <c r="L3123" i="10"/>
  <c r="L3124" i="10"/>
  <c r="L3125" i="10"/>
  <c r="L3126" i="10"/>
  <c r="L3127" i="10"/>
  <c r="L3128" i="10"/>
  <c r="L3129" i="10"/>
  <c r="L3130" i="10"/>
  <c r="L3131" i="10"/>
  <c r="L3132" i="10"/>
  <c r="L3133" i="10"/>
  <c r="L3134" i="10"/>
  <c r="L3135" i="10"/>
  <c r="L3136" i="10"/>
  <c r="L3137" i="10"/>
  <c r="L3138" i="10"/>
  <c r="L3139" i="10"/>
  <c r="L3140" i="10"/>
  <c r="L3141" i="10"/>
  <c r="L3142" i="10"/>
  <c r="L3143" i="10"/>
  <c r="L3144" i="10"/>
  <c r="L3145" i="10"/>
  <c r="L3146" i="10"/>
  <c r="L3147" i="10"/>
  <c r="L3148" i="10"/>
  <c r="L3149" i="10"/>
  <c r="L3150" i="10"/>
  <c r="L3151" i="10"/>
  <c r="L3152" i="10"/>
  <c r="L3153" i="10"/>
  <c r="L3154" i="10"/>
  <c r="L3155" i="10"/>
  <c r="L3156" i="10"/>
  <c r="L3157" i="10"/>
  <c r="L3158" i="10"/>
  <c r="L3159" i="10"/>
  <c r="L3160" i="10"/>
  <c r="L3161" i="10"/>
  <c r="L3162" i="10"/>
  <c r="L3163" i="10"/>
  <c r="L3164" i="10"/>
  <c r="L3165" i="10"/>
  <c r="L3166" i="10"/>
  <c r="L3167" i="10"/>
  <c r="L3168" i="10"/>
  <c r="L3169" i="10"/>
  <c r="L3170" i="10"/>
  <c r="L3171" i="10"/>
  <c r="L3172" i="10"/>
  <c r="L3173" i="10"/>
  <c r="L3174" i="10"/>
  <c r="L3175" i="10"/>
  <c r="L3176" i="10"/>
  <c r="L3177" i="10"/>
  <c r="L3178" i="10"/>
  <c r="L3179" i="10"/>
  <c r="L3180" i="10"/>
  <c r="L3181" i="10"/>
  <c r="L3182" i="10"/>
  <c r="L3183" i="10"/>
  <c r="L3184" i="10"/>
  <c r="L3185" i="10"/>
  <c r="L3186" i="10"/>
  <c r="L3187" i="10"/>
  <c r="L3188" i="10"/>
  <c r="L3189" i="10"/>
  <c r="L3190" i="10"/>
  <c r="L3191" i="10"/>
  <c r="L3192" i="10"/>
  <c r="L3193" i="10"/>
  <c r="L3194" i="10"/>
  <c r="L3195" i="10"/>
  <c r="L3196" i="10"/>
  <c r="L3197" i="10"/>
  <c r="L3198" i="10"/>
  <c r="L3199" i="10"/>
  <c r="L3200" i="10"/>
  <c r="L3201" i="10"/>
  <c r="L3202" i="10"/>
  <c r="L3203" i="10"/>
  <c r="L3204" i="10"/>
  <c r="L3205" i="10"/>
  <c r="L3206" i="10"/>
  <c r="L3207" i="10"/>
  <c r="L3208" i="10"/>
  <c r="L3209" i="10"/>
  <c r="L3210" i="10"/>
  <c r="L3211" i="10"/>
  <c r="L3212" i="10"/>
  <c r="L3213" i="10"/>
  <c r="L3214" i="10"/>
  <c r="L3215" i="10"/>
  <c r="L3216" i="10"/>
  <c r="L3217" i="10"/>
  <c r="L3218" i="10"/>
  <c r="L3219" i="10"/>
  <c r="L3220" i="10"/>
  <c r="L3221" i="10"/>
  <c r="L3222" i="10"/>
  <c r="L3223" i="10"/>
  <c r="L3224" i="10"/>
  <c r="L3225" i="10"/>
  <c r="L3226" i="10"/>
  <c r="L3227" i="10"/>
  <c r="L3228" i="10"/>
  <c r="L3229" i="10"/>
  <c r="L3230" i="10"/>
  <c r="L3231" i="10"/>
  <c r="L3232" i="10"/>
  <c r="L3233" i="10"/>
  <c r="L3234" i="10"/>
  <c r="L3235" i="10"/>
  <c r="L3236" i="10"/>
  <c r="L3237" i="10"/>
  <c r="L3238" i="10"/>
  <c r="L3239" i="10"/>
  <c r="L3240" i="10"/>
  <c r="L3241" i="10"/>
  <c r="L3242" i="10"/>
  <c r="L3243" i="10"/>
  <c r="L3244" i="10"/>
  <c r="L3245" i="10"/>
  <c r="L3246" i="10"/>
  <c r="L3247" i="10"/>
  <c r="L3248" i="10"/>
  <c r="L3249" i="10"/>
  <c r="L3250" i="10"/>
  <c r="L3251" i="10"/>
  <c r="L3252" i="10"/>
  <c r="L3253" i="10"/>
  <c r="L3254" i="10"/>
  <c r="L3255" i="10"/>
  <c r="L3256" i="10"/>
  <c r="L3257" i="10"/>
  <c r="L3258" i="10"/>
  <c r="L3259" i="10"/>
  <c r="L3260" i="10"/>
  <c r="L3261" i="10"/>
  <c r="L3262" i="10"/>
  <c r="L3263" i="10"/>
  <c r="L3264" i="10"/>
  <c r="L3265" i="10"/>
  <c r="L3266" i="10"/>
  <c r="L3267" i="10"/>
  <c r="L3268" i="10"/>
  <c r="L3269" i="10"/>
  <c r="L3270" i="10"/>
  <c r="L3271" i="10"/>
  <c r="L3272" i="10"/>
  <c r="L3273" i="10"/>
  <c r="L3274" i="10"/>
  <c r="L3275" i="10"/>
  <c r="L3276" i="10"/>
  <c r="L3277" i="10"/>
  <c r="L3278" i="10"/>
  <c r="L3279" i="10"/>
  <c r="L3280" i="10"/>
  <c r="L3281" i="10"/>
  <c r="L3282" i="10"/>
  <c r="L3283" i="10"/>
  <c r="L3284" i="10"/>
  <c r="L3285" i="10"/>
  <c r="L3286" i="10"/>
  <c r="L3287" i="10"/>
  <c r="L3288" i="10"/>
  <c r="L3289" i="10"/>
  <c r="L3290" i="10"/>
  <c r="L3291" i="10"/>
  <c r="L3292" i="10"/>
  <c r="L3293" i="10"/>
  <c r="L3294" i="10"/>
  <c r="L3295" i="10"/>
  <c r="L3296" i="10"/>
  <c r="L3297" i="10"/>
  <c r="L3298" i="10"/>
  <c r="L3299" i="10"/>
  <c r="L3300" i="10"/>
  <c r="L3301" i="10"/>
  <c r="L3302" i="10"/>
  <c r="L3303" i="10"/>
  <c r="L3304" i="10"/>
  <c r="L3305" i="10"/>
  <c r="L3306" i="10"/>
  <c r="L3307" i="10"/>
  <c r="L3308" i="10"/>
  <c r="L3309" i="10"/>
  <c r="L3310" i="10"/>
  <c r="L3311" i="10"/>
  <c r="L3312" i="10"/>
  <c r="L3313" i="10"/>
  <c r="L3314" i="10"/>
  <c r="L3315" i="10"/>
  <c r="L3316" i="10"/>
  <c r="L3317" i="10"/>
  <c r="L3318" i="10"/>
  <c r="L3319" i="10"/>
  <c r="L3320" i="10"/>
  <c r="L3321" i="10"/>
  <c r="L3322" i="10"/>
  <c r="L3323" i="10"/>
  <c r="L3324" i="10"/>
  <c r="L3325" i="10"/>
  <c r="L3326" i="10"/>
  <c r="L3327" i="10"/>
  <c r="L3328" i="10"/>
  <c r="L3329" i="10"/>
  <c r="L3330" i="10"/>
  <c r="L3331" i="10"/>
  <c r="L3332" i="10"/>
  <c r="L3333" i="10"/>
  <c r="L3334" i="10"/>
  <c r="L3335" i="10"/>
  <c r="L3336" i="10"/>
  <c r="L3337" i="10"/>
  <c r="L3338" i="10"/>
  <c r="L3339" i="10"/>
  <c r="L3340" i="10"/>
  <c r="L3341" i="10"/>
  <c r="L3342" i="10"/>
  <c r="L3343" i="10"/>
  <c r="L3344" i="10"/>
  <c r="L3345" i="10"/>
  <c r="L3346" i="10"/>
  <c r="L3347" i="10"/>
  <c r="L3348" i="10"/>
  <c r="L3349" i="10"/>
  <c r="L3350" i="10"/>
  <c r="L3351" i="10"/>
  <c r="L3352" i="10"/>
  <c r="L3353" i="10"/>
  <c r="L3354" i="10"/>
  <c r="L3355" i="10"/>
  <c r="L3356" i="10"/>
  <c r="L3357" i="10"/>
  <c r="L3358" i="10"/>
  <c r="L3359" i="10"/>
  <c r="L3360" i="10"/>
  <c r="L3361" i="10"/>
  <c r="L3362" i="10"/>
  <c r="L3363" i="10"/>
  <c r="L3364" i="10"/>
  <c r="L3365" i="10"/>
  <c r="L3366" i="10"/>
  <c r="L3367" i="10"/>
  <c r="L3368" i="10"/>
  <c r="L3369" i="10"/>
  <c r="L3370" i="10"/>
  <c r="L3371" i="10"/>
  <c r="L3372" i="10"/>
  <c r="L3373" i="10"/>
  <c r="L3374" i="10"/>
  <c r="L3375" i="10"/>
  <c r="L3376" i="10"/>
  <c r="L3377" i="10"/>
  <c r="L3378" i="10"/>
  <c r="L3379" i="10"/>
  <c r="L3380" i="10"/>
  <c r="L3381" i="10"/>
  <c r="L3382" i="10"/>
  <c r="L3383" i="10"/>
  <c r="L3384" i="10"/>
  <c r="L3385" i="10"/>
  <c r="L3386" i="10"/>
  <c r="L3387" i="10"/>
  <c r="L3388" i="10"/>
  <c r="L3389" i="10"/>
  <c r="L3390" i="10"/>
  <c r="L3391" i="10"/>
  <c r="L3392" i="10"/>
  <c r="L3393" i="10"/>
  <c r="L3394" i="10"/>
  <c r="L3395" i="10"/>
  <c r="L3396" i="10"/>
  <c r="L3397" i="10"/>
  <c r="L3398" i="10"/>
  <c r="L3399" i="10"/>
  <c r="L3400" i="10"/>
  <c r="L3401" i="10"/>
  <c r="L3402" i="10"/>
  <c r="L3403" i="10"/>
  <c r="L3404" i="10"/>
  <c r="L3405" i="10"/>
  <c r="L3406" i="10"/>
  <c r="L3407" i="10"/>
  <c r="L3408" i="10"/>
  <c r="L3409" i="10"/>
  <c r="L3410" i="10"/>
  <c r="L3411" i="10"/>
  <c r="L3412" i="10"/>
  <c r="L3413" i="10"/>
  <c r="L3414" i="10"/>
  <c r="L3415" i="10"/>
  <c r="L3416" i="10"/>
  <c r="L3417" i="10"/>
  <c r="L3418" i="10"/>
  <c r="L3419" i="10"/>
  <c r="L3420" i="10"/>
  <c r="L3421" i="10"/>
  <c r="L3422" i="10"/>
  <c r="L3423" i="10"/>
  <c r="L3424" i="10"/>
  <c r="L3425" i="10"/>
  <c r="L3426" i="10"/>
  <c r="L3427" i="10"/>
  <c r="L3428" i="10"/>
  <c r="L3429" i="10"/>
  <c r="L3430" i="10"/>
  <c r="L3431" i="10"/>
  <c r="L3432" i="10"/>
  <c r="L3433" i="10"/>
  <c r="L3434" i="10"/>
  <c r="L3435" i="10"/>
  <c r="L3436" i="10"/>
  <c r="L3437" i="10"/>
  <c r="L3438" i="10"/>
  <c r="L3439" i="10"/>
  <c r="L3440" i="10"/>
  <c r="L3441" i="10"/>
  <c r="L3442" i="10"/>
  <c r="L3443" i="10"/>
  <c r="L3444" i="10"/>
  <c r="L3445" i="10"/>
  <c r="L3446" i="10"/>
  <c r="L3447" i="10"/>
  <c r="L3448" i="10"/>
  <c r="L3449" i="10"/>
  <c r="L3450" i="10"/>
  <c r="L3451" i="10"/>
  <c r="L3452" i="10"/>
  <c r="L3453" i="10"/>
  <c r="L3454" i="10"/>
  <c r="L3455" i="10"/>
  <c r="L3456" i="10"/>
  <c r="L3457" i="10"/>
  <c r="L3458" i="10"/>
  <c r="L3459" i="10"/>
  <c r="L3460" i="10"/>
  <c r="L3461" i="10"/>
  <c r="L3462" i="10"/>
  <c r="L3463" i="10"/>
  <c r="L3464" i="10"/>
  <c r="L3465" i="10"/>
  <c r="L3466" i="10"/>
  <c r="L3467" i="10"/>
  <c r="L3468" i="10"/>
  <c r="L3469" i="10"/>
  <c r="L3470" i="10"/>
  <c r="L3471" i="10"/>
  <c r="L3472" i="10"/>
  <c r="L3473" i="10"/>
  <c r="L3474" i="10"/>
  <c r="L3475" i="10"/>
  <c r="L3476" i="10"/>
  <c r="L3477" i="10"/>
  <c r="L3478" i="10"/>
  <c r="L3479" i="10"/>
  <c r="L3480" i="10"/>
  <c r="L3481" i="10"/>
  <c r="L3482" i="10"/>
  <c r="L3483" i="10"/>
  <c r="L3484" i="10"/>
  <c r="L3485" i="10"/>
  <c r="L3486" i="10"/>
  <c r="L3487" i="10"/>
  <c r="L3488" i="10"/>
  <c r="L3489" i="10"/>
  <c r="L3490" i="10"/>
  <c r="L3491" i="10"/>
  <c r="L3492" i="10"/>
  <c r="L3493" i="10"/>
  <c r="L3494" i="10"/>
  <c r="L3495" i="10"/>
  <c r="L3496" i="10"/>
  <c r="L3497" i="10"/>
  <c r="L3498" i="10"/>
  <c r="L3499" i="10"/>
  <c r="L3500" i="10"/>
  <c r="L3501" i="10"/>
  <c r="L3502" i="10"/>
  <c r="L3503" i="10"/>
  <c r="L3504" i="10"/>
  <c r="L3505" i="10"/>
  <c r="L3506" i="10"/>
  <c r="L3507" i="10"/>
  <c r="L3508" i="10"/>
  <c r="L3509" i="10"/>
  <c r="L3510" i="10"/>
  <c r="L3511" i="10"/>
  <c r="L3512" i="10"/>
  <c r="L3513" i="10"/>
  <c r="L3514" i="10"/>
  <c r="L3515" i="10"/>
  <c r="L3516" i="10"/>
  <c r="L3517" i="10"/>
  <c r="L3518" i="10"/>
  <c r="L3519" i="10"/>
  <c r="L3520" i="10"/>
  <c r="L3521" i="10"/>
  <c r="L3522" i="10"/>
  <c r="L3523" i="10"/>
  <c r="L3524" i="10"/>
  <c r="L3525" i="10"/>
  <c r="L3526" i="10"/>
  <c r="L3527" i="10"/>
  <c r="L3528" i="10"/>
  <c r="L3529" i="10"/>
  <c r="L3530" i="10"/>
  <c r="L3531" i="10"/>
  <c r="L3532" i="10"/>
  <c r="L3533" i="10"/>
  <c r="L3534" i="10"/>
  <c r="L3535" i="10"/>
  <c r="L3536" i="10"/>
  <c r="L3537" i="10"/>
  <c r="Q850" i="10"/>
  <c r="L850" i="10"/>
  <c r="M1772" i="4" l="1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1320" i="4"/>
  <c r="M1321" i="4"/>
  <c r="M1322" i="4"/>
  <c r="M1323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2252" i="4"/>
  <c r="M2253" i="4"/>
  <c r="M2254" i="4"/>
  <c r="M225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840" i="4"/>
  <c r="M841" i="4"/>
  <c r="M842" i="4"/>
  <c r="M843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436" i="4"/>
  <c r="M1437" i="4"/>
  <c r="M1438" i="4"/>
  <c r="M1439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272" i="4"/>
  <c r="M1273" i="4"/>
  <c r="M1274" i="4"/>
  <c r="M1275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B1441" i="4"/>
  <c r="C1441" i="4"/>
  <c r="D1441" i="4"/>
  <c r="E1441" i="4"/>
  <c r="F1441" i="4"/>
  <c r="B1442" i="4"/>
  <c r="C1442" i="4"/>
  <c r="D1442" i="4"/>
  <c r="E1442" i="4"/>
  <c r="F1442" i="4"/>
  <c r="B1443" i="4"/>
  <c r="C1443" i="4"/>
  <c r="D1443" i="4"/>
  <c r="E1443" i="4"/>
  <c r="F1443" i="4"/>
  <c r="B1444" i="4"/>
  <c r="C1444" i="4"/>
  <c r="D1444" i="4"/>
  <c r="E1444" i="4"/>
  <c r="F1444" i="4"/>
  <c r="B1445" i="4"/>
  <c r="C1445" i="4"/>
  <c r="D1445" i="4"/>
  <c r="E1445" i="4"/>
  <c r="F1445" i="4"/>
  <c r="B1446" i="4"/>
  <c r="C1446" i="4"/>
  <c r="D1446" i="4"/>
  <c r="E1446" i="4"/>
  <c r="F1446" i="4"/>
  <c r="B1447" i="4"/>
  <c r="C1447" i="4"/>
  <c r="D1447" i="4"/>
  <c r="E1447" i="4"/>
  <c r="F1447" i="4"/>
  <c r="B1448" i="4"/>
  <c r="C1448" i="4"/>
  <c r="D1448" i="4"/>
  <c r="E1448" i="4"/>
  <c r="F1448" i="4"/>
  <c r="B1449" i="4"/>
  <c r="C1449" i="4"/>
  <c r="D1449" i="4"/>
  <c r="E1449" i="4"/>
  <c r="F1449" i="4"/>
  <c r="B1450" i="4"/>
  <c r="C1450" i="4"/>
  <c r="D1450" i="4"/>
  <c r="E1450" i="4"/>
  <c r="F1450" i="4"/>
  <c r="B1451" i="4"/>
  <c r="C1451" i="4"/>
  <c r="D1451" i="4"/>
  <c r="E1451" i="4"/>
  <c r="F1451" i="4"/>
  <c r="B1452" i="4"/>
  <c r="C1452" i="4"/>
  <c r="D1452" i="4"/>
  <c r="E1452" i="4"/>
  <c r="F1452" i="4"/>
  <c r="B1453" i="4"/>
  <c r="C1453" i="4"/>
  <c r="D1453" i="4"/>
  <c r="E1453" i="4"/>
  <c r="F1453" i="4"/>
  <c r="B1454" i="4"/>
  <c r="C1454" i="4"/>
  <c r="D1454" i="4"/>
  <c r="E1454" i="4"/>
  <c r="F1454" i="4"/>
  <c r="B1455" i="4"/>
  <c r="C1455" i="4"/>
  <c r="D1455" i="4"/>
  <c r="E1455" i="4"/>
  <c r="F1455" i="4"/>
  <c r="B1456" i="4"/>
  <c r="C1456" i="4"/>
  <c r="D1456" i="4"/>
  <c r="E1456" i="4"/>
  <c r="F1456" i="4"/>
  <c r="B1457" i="4"/>
  <c r="C1457" i="4"/>
  <c r="D1457" i="4"/>
  <c r="E1457" i="4"/>
  <c r="F1457" i="4"/>
  <c r="B1458" i="4"/>
  <c r="C1458" i="4"/>
  <c r="D1458" i="4"/>
  <c r="E1458" i="4"/>
  <c r="F1458" i="4"/>
  <c r="B1459" i="4"/>
  <c r="C1459" i="4"/>
  <c r="D1459" i="4"/>
  <c r="E1459" i="4"/>
  <c r="F1459" i="4"/>
  <c r="B844" i="4"/>
  <c r="C844" i="4"/>
  <c r="D844" i="4"/>
  <c r="E844" i="4"/>
  <c r="F844" i="4"/>
  <c r="B845" i="4"/>
  <c r="C845" i="4"/>
  <c r="D845" i="4"/>
  <c r="E845" i="4"/>
  <c r="F845" i="4"/>
  <c r="B846" i="4"/>
  <c r="C846" i="4"/>
  <c r="D846" i="4"/>
  <c r="E846" i="4"/>
  <c r="F846" i="4"/>
  <c r="B847" i="4"/>
  <c r="C847" i="4"/>
  <c r="D847" i="4"/>
  <c r="E847" i="4"/>
  <c r="F847" i="4"/>
  <c r="B848" i="4"/>
  <c r="C848" i="4"/>
  <c r="D848" i="4"/>
  <c r="E848" i="4"/>
  <c r="F848" i="4"/>
  <c r="B849" i="4"/>
  <c r="C849" i="4"/>
  <c r="D849" i="4"/>
  <c r="E849" i="4"/>
  <c r="F849" i="4"/>
  <c r="B850" i="4"/>
  <c r="C850" i="4"/>
  <c r="D850" i="4"/>
  <c r="E850" i="4"/>
  <c r="F850" i="4"/>
  <c r="B851" i="4"/>
  <c r="C851" i="4"/>
  <c r="D851" i="4"/>
  <c r="E851" i="4"/>
  <c r="F851" i="4"/>
  <c r="B852" i="4"/>
  <c r="C852" i="4"/>
  <c r="D852" i="4"/>
  <c r="E852" i="4"/>
  <c r="F852" i="4"/>
  <c r="B853" i="4"/>
  <c r="C853" i="4"/>
  <c r="D853" i="4"/>
  <c r="E853" i="4"/>
  <c r="F853" i="4"/>
  <c r="B854" i="4"/>
  <c r="C854" i="4"/>
  <c r="D854" i="4"/>
  <c r="E854" i="4"/>
  <c r="F854" i="4"/>
  <c r="B855" i="4"/>
  <c r="C855" i="4"/>
  <c r="D855" i="4"/>
  <c r="E855" i="4"/>
  <c r="F855" i="4"/>
  <c r="B856" i="4"/>
  <c r="C856" i="4"/>
  <c r="D856" i="4"/>
  <c r="E856" i="4"/>
  <c r="F856" i="4"/>
  <c r="B857" i="4"/>
  <c r="C857" i="4"/>
  <c r="D857" i="4"/>
  <c r="E857" i="4"/>
  <c r="F857" i="4"/>
  <c r="B858" i="4"/>
  <c r="C858" i="4"/>
  <c r="D858" i="4"/>
  <c r="E858" i="4"/>
  <c r="F858" i="4"/>
  <c r="B859" i="4"/>
  <c r="C859" i="4"/>
  <c r="D859" i="4"/>
  <c r="E859" i="4"/>
  <c r="F859" i="4"/>
  <c r="B860" i="4"/>
  <c r="C860" i="4"/>
  <c r="D860" i="4"/>
  <c r="E860" i="4"/>
  <c r="F860" i="4"/>
  <c r="B861" i="4"/>
  <c r="C861" i="4"/>
  <c r="D861" i="4"/>
  <c r="E861" i="4"/>
  <c r="F861" i="4"/>
  <c r="B862" i="4"/>
  <c r="C862" i="4"/>
  <c r="D862" i="4"/>
  <c r="E862" i="4"/>
  <c r="F862" i="4"/>
  <c r="B863" i="4"/>
  <c r="C863" i="4"/>
  <c r="D863" i="4"/>
  <c r="E863" i="4"/>
  <c r="F863" i="4"/>
  <c r="B1320" i="4"/>
  <c r="C1320" i="4"/>
  <c r="D1320" i="4"/>
  <c r="E1320" i="4"/>
  <c r="F1320" i="4"/>
  <c r="B1321" i="4"/>
  <c r="C1321" i="4"/>
  <c r="D1321" i="4"/>
  <c r="E1321" i="4"/>
  <c r="F1321" i="4"/>
  <c r="B1322" i="4"/>
  <c r="C1322" i="4"/>
  <c r="D1322" i="4"/>
  <c r="E1322" i="4"/>
  <c r="F1322" i="4"/>
  <c r="B1323" i="4"/>
  <c r="C1323" i="4"/>
  <c r="D1323" i="4"/>
  <c r="E1323" i="4"/>
  <c r="F1323" i="4"/>
  <c r="B1392" i="4"/>
  <c r="C1392" i="4"/>
  <c r="D1392" i="4"/>
  <c r="E1392" i="4"/>
  <c r="F1392" i="4"/>
  <c r="B1393" i="4"/>
  <c r="C1393" i="4"/>
  <c r="D1393" i="4"/>
  <c r="E1393" i="4"/>
  <c r="F1393" i="4"/>
  <c r="B1394" i="4"/>
  <c r="C1394" i="4"/>
  <c r="D1394" i="4"/>
  <c r="E1394" i="4"/>
  <c r="F1394" i="4"/>
  <c r="B1395" i="4"/>
  <c r="C1395" i="4"/>
  <c r="D1395" i="4"/>
  <c r="E1395" i="4"/>
  <c r="F1395" i="4"/>
  <c r="B1396" i="4"/>
  <c r="C1396" i="4"/>
  <c r="D1396" i="4"/>
  <c r="E1396" i="4"/>
  <c r="F1396" i="4"/>
  <c r="B1397" i="4"/>
  <c r="C1397" i="4"/>
  <c r="D1397" i="4"/>
  <c r="E1397" i="4"/>
  <c r="F1397" i="4"/>
  <c r="B1398" i="4"/>
  <c r="C1398" i="4"/>
  <c r="D1398" i="4"/>
  <c r="E1398" i="4"/>
  <c r="F1398" i="4"/>
  <c r="B1399" i="4"/>
  <c r="C1399" i="4"/>
  <c r="D1399" i="4"/>
  <c r="E1399" i="4"/>
  <c r="F1399" i="4"/>
  <c r="B1400" i="4"/>
  <c r="C1400" i="4"/>
  <c r="D1400" i="4"/>
  <c r="E1400" i="4"/>
  <c r="F1400" i="4"/>
  <c r="B1401" i="4"/>
  <c r="C1401" i="4"/>
  <c r="D1401" i="4"/>
  <c r="E1401" i="4"/>
  <c r="F1401" i="4"/>
  <c r="B1402" i="4"/>
  <c r="C1402" i="4"/>
  <c r="D1402" i="4"/>
  <c r="E1402" i="4"/>
  <c r="F1402" i="4"/>
  <c r="B1403" i="4"/>
  <c r="C1403" i="4"/>
  <c r="D1403" i="4"/>
  <c r="E1403" i="4"/>
  <c r="F1403" i="4"/>
  <c r="B1404" i="4"/>
  <c r="C1404" i="4"/>
  <c r="D1404" i="4"/>
  <c r="E1404" i="4"/>
  <c r="F1404" i="4"/>
  <c r="B1405" i="4"/>
  <c r="C1405" i="4"/>
  <c r="D1405" i="4"/>
  <c r="E1405" i="4"/>
  <c r="F1405" i="4"/>
  <c r="B1406" i="4"/>
  <c r="C1406" i="4"/>
  <c r="D1406" i="4"/>
  <c r="E1406" i="4"/>
  <c r="F1406" i="4"/>
  <c r="B1407" i="4"/>
  <c r="C1407" i="4"/>
  <c r="D1407" i="4"/>
  <c r="E1407" i="4"/>
  <c r="F1407" i="4"/>
  <c r="B1408" i="4"/>
  <c r="C1408" i="4"/>
  <c r="D1408" i="4"/>
  <c r="E1408" i="4"/>
  <c r="F1408" i="4"/>
  <c r="B1409" i="4"/>
  <c r="C1409" i="4"/>
  <c r="D1409" i="4"/>
  <c r="E1409" i="4"/>
  <c r="F1409" i="4"/>
  <c r="B1410" i="4"/>
  <c r="C1410" i="4"/>
  <c r="D1410" i="4"/>
  <c r="E1410" i="4"/>
  <c r="F1410" i="4"/>
  <c r="B1411" i="4"/>
  <c r="C1411" i="4"/>
  <c r="D1411" i="4"/>
  <c r="E1411" i="4"/>
  <c r="F1411" i="4"/>
  <c r="B2252" i="4"/>
  <c r="C2252" i="4"/>
  <c r="D2252" i="4"/>
  <c r="E2252" i="4"/>
  <c r="F2252" i="4"/>
  <c r="B2253" i="4"/>
  <c r="C2253" i="4"/>
  <c r="D2253" i="4"/>
  <c r="E2253" i="4"/>
  <c r="F2253" i="4"/>
  <c r="B2254" i="4"/>
  <c r="C2254" i="4"/>
  <c r="D2254" i="4"/>
  <c r="E2254" i="4"/>
  <c r="F2254" i="4"/>
  <c r="B2255" i="4"/>
  <c r="C2255" i="4"/>
  <c r="D2255" i="4"/>
  <c r="E2255" i="4"/>
  <c r="F2255" i="4"/>
  <c r="B1796" i="4"/>
  <c r="C1796" i="4"/>
  <c r="D1796" i="4"/>
  <c r="E1796" i="4"/>
  <c r="F1796" i="4"/>
  <c r="B1797" i="4"/>
  <c r="C1797" i="4"/>
  <c r="D1797" i="4"/>
  <c r="E1797" i="4"/>
  <c r="F1797" i="4"/>
  <c r="B1798" i="4"/>
  <c r="C1798" i="4"/>
  <c r="D1798" i="4"/>
  <c r="E1798" i="4"/>
  <c r="F1798" i="4"/>
  <c r="B1799" i="4"/>
  <c r="C1799" i="4"/>
  <c r="D1799" i="4"/>
  <c r="E1799" i="4"/>
  <c r="F1799" i="4"/>
  <c r="B1800" i="4"/>
  <c r="C1800" i="4"/>
  <c r="D1800" i="4"/>
  <c r="E1800" i="4"/>
  <c r="F1800" i="4"/>
  <c r="B1801" i="4"/>
  <c r="C1801" i="4"/>
  <c r="D1801" i="4"/>
  <c r="E1801" i="4"/>
  <c r="F1801" i="4"/>
  <c r="B1802" i="4"/>
  <c r="C1802" i="4"/>
  <c r="D1802" i="4"/>
  <c r="E1802" i="4"/>
  <c r="F1802" i="4"/>
  <c r="B1803" i="4"/>
  <c r="C1803" i="4"/>
  <c r="D1803" i="4"/>
  <c r="E1803" i="4"/>
  <c r="F1803" i="4"/>
  <c r="B1804" i="4"/>
  <c r="C1804" i="4"/>
  <c r="D1804" i="4"/>
  <c r="E1804" i="4"/>
  <c r="F1804" i="4"/>
  <c r="B1805" i="4"/>
  <c r="C1805" i="4"/>
  <c r="D1805" i="4"/>
  <c r="E1805" i="4"/>
  <c r="F1805" i="4"/>
  <c r="B1806" i="4"/>
  <c r="C1806" i="4"/>
  <c r="D1806" i="4"/>
  <c r="E1806" i="4"/>
  <c r="F1806" i="4"/>
  <c r="B1807" i="4"/>
  <c r="C1807" i="4"/>
  <c r="D1807" i="4"/>
  <c r="E1807" i="4"/>
  <c r="F1807" i="4"/>
  <c r="B1808" i="4"/>
  <c r="C1808" i="4"/>
  <c r="D1808" i="4"/>
  <c r="E1808" i="4"/>
  <c r="F1808" i="4"/>
  <c r="B1809" i="4"/>
  <c r="C1809" i="4"/>
  <c r="D1809" i="4"/>
  <c r="E1809" i="4"/>
  <c r="F1809" i="4"/>
  <c r="B1810" i="4"/>
  <c r="C1810" i="4"/>
  <c r="D1810" i="4"/>
  <c r="E1810" i="4"/>
  <c r="F1810" i="4"/>
  <c r="B1811" i="4"/>
  <c r="C1811" i="4"/>
  <c r="D1811" i="4"/>
  <c r="E1811" i="4"/>
  <c r="F1811" i="4"/>
  <c r="B1812" i="4"/>
  <c r="C1812" i="4"/>
  <c r="D1812" i="4"/>
  <c r="E1812" i="4"/>
  <c r="F1812" i="4"/>
  <c r="B1813" i="4"/>
  <c r="C1813" i="4"/>
  <c r="D1813" i="4"/>
  <c r="E1813" i="4"/>
  <c r="F1813" i="4"/>
  <c r="B1814" i="4"/>
  <c r="C1814" i="4"/>
  <c r="D1814" i="4"/>
  <c r="E1814" i="4"/>
  <c r="F1814" i="4"/>
  <c r="B1815" i="4"/>
  <c r="C1815" i="4"/>
  <c r="D1815" i="4"/>
  <c r="E1815" i="4"/>
  <c r="F1815" i="4"/>
  <c r="B1816" i="4"/>
  <c r="C1816" i="4"/>
  <c r="D1816" i="4"/>
  <c r="E1816" i="4"/>
  <c r="F1816" i="4"/>
  <c r="B1817" i="4"/>
  <c r="C1817" i="4"/>
  <c r="D1817" i="4"/>
  <c r="E1817" i="4"/>
  <c r="F1817" i="4"/>
  <c r="B1818" i="4"/>
  <c r="C1818" i="4"/>
  <c r="D1818" i="4"/>
  <c r="E1818" i="4"/>
  <c r="F1818" i="4"/>
  <c r="B1819" i="4"/>
  <c r="C1819" i="4"/>
  <c r="D1819" i="4"/>
  <c r="E1819" i="4"/>
  <c r="F1819" i="4"/>
  <c r="B1508" i="4"/>
  <c r="C1508" i="4"/>
  <c r="D1508" i="4"/>
  <c r="E1508" i="4"/>
  <c r="F1508" i="4"/>
  <c r="B1509" i="4"/>
  <c r="C1509" i="4"/>
  <c r="D1509" i="4"/>
  <c r="E1509" i="4"/>
  <c r="F1509" i="4"/>
  <c r="B1510" i="4"/>
  <c r="C1510" i="4"/>
  <c r="D1510" i="4"/>
  <c r="E1510" i="4"/>
  <c r="F1510" i="4"/>
  <c r="B1511" i="4"/>
  <c r="C1511" i="4"/>
  <c r="D1511" i="4"/>
  <c r="E1511" i="4"/>
  <c r="F1511" i="4"/>
  <c r="B1512" i="4"/>
  <c r="C1512" i="4"/>
  <c r="D1512" i="4"/>
  <c r="E1512" i="4"/>
  <c r="F1512" i="4"/>
  <c r="B1513" i="4"/>
  <c r="C1513" i="4"/>
  <c r="D1513" i="4"/>
  <c r="E1513" i="4"/>
  <c r="F1513" i="4"/>
  <c r="B1514" i="4"/>
  <c r="C1514" i="4"/>
  <c r="D1514" i="4"/>
  <c r="E1514" i="4"/>
  <c r="F1514" i="4"/>
  <c r="B1515" i="4"/>
  <c r="C1515" i="4"/>
  <c r="D1515" i="4"/>
  <c r="E1515" i="4"/>
  <c r="F1515" i="4"/>
  <c r="B1516" i="4"/>
  <c r="C1516" i="4"/>
  <c r="D1516" i="4"/>
  <c r="E1516" i="4"/>
  <c r="F1516" i="4"/>
  <c r="B1517" i="4"/>
  <c r="C1517" i="4"/>
  <c r="D1517" i="4"/>
  <c r="E1517" i="4"/>
  <c r="F1517" i="4"/>
  <c r="B1518" i="4"/>
  <c r="C1518" i="4"/>
  <c r="D1518" i="4"/>
  <c r="E1518" i="4"/>
  <c r="F1518" i="4"/>
  <c r="B1519" i="4"/>
  <c r="C1519" i="4"/>
  <c r="D1519" i="4"/>
  <c r="E1519" i="4"/>
  <c r="F1519" i="4"/>
  <c r="B1520" i="4"/>
  <c r="C1520" i="4"/>
  <c r="D1520" i="4"/>
  <c r="E1520" i="4"/>
  <c r="F1520" i="4"/>
  <c r="B1521" i="4"/>
  <c r="C1521" i="4"/>
  <c r="D1521" i="4"/>
  <c r="E1521" i="4"/>
  <c r="F1521" i="4"/>
  <c r="B1522" i="4"/>
  <c r="C1522" i="4"/>
  <c r="D1522" i="4"/>
  <c r="E1522" i="4"/>
  <c r="F1522" i="4"/>
  <c r="B1523" i="4"/>
  <c r="C1523" i="4"/>
  <c r="D1523" i="4"/>
  <c r="E1523" i="4"/>
  <c r="F1523" i="4"/>
  <c r="B1524" i="4"/>
  <c r="C1524" i="4"/>
  <c r="D1524" i="4"/>
  <c r="E1524" i="4"/>
  <c r="F1524" i="4"/>
  <c r="B1525" i="4"/>
  <c r="C1525" i="4"/>
  <c r="D1525" i="4"/>
  <c r="E1525" i="4"/>
  <c r="F1525" i="4"/>
  <c r="B1526" i="4"/>
  <c r="C1526" i="4"/>
  <c r="D1526" i="4"/>
  <c r="E1526" i="4"/>
  <c r="F1526" i="4"/>
  <c r="B1527" i="4"/>
  <c r="C1527" i="4"/>
  <c r="D1527" i="4"/>
  <c r="E1527" i="4"/>
  <c r="F1527" i="4"/>
  <c r="B1528" i="4"/>
  <c r="C1528" i="4"/>
  <c r="D1528" i="4"/>
  <c r="E1528" i="4"/>
  <c r="F1528" i="4"/>
  <c r="B1529" i="4"/>
  <c r="C1529" i="4"/>
  <c r="D1529" i="4"/>
  <c r="E1529" i="4"/>
  <c r="F1529" i="4"/>
  <c r="B1530" i="4"/>
  <c r="C1530" i="4"/>
  <c r="D1530" i="4"/>
  <c r="E1530" i="4"/>
  <c r="F1530" i="4"/>
  <c r="B1531" i="4"/>
  <c r="C1531" i="4"/>
  <c r="D1531" i="4"/>
  <c r="E1531" i="4"/>
  <c r="F1531" i="4"/>
  <c r="B1412" i="4"/>
  <c r="C1412" i="4"/>
  <c r="D1412" i="4"/>
  <c r="E1412" i="4"/>
  <c r="F1412" i="4"/>
  <c r="B1413" i="4"/>
  <c r="C1413" i="4"/>
  <c r="D1413" i="4"/>
  <c r="E1413" i="4"/>
  <c r="F1413" i="4"/>
  <c r="B1414" i="4"/>
  <c r="C1414" i="4"/>
  <c r="D1414" i="4"/>
  <c r="E1414" i="4"/>
  <c r="F1414" i="4"/>
  <c r="B1415" i="4"/>
  <c r="C1415" i="4"/>
  <c r="D1415" i="4"/>
  <c r="E1415" i="4"/>
  <c r="F1415" i="4"/>
  <c r="B1416" i="4"/>
  <c r="C1416" i="4"/>
  <c r="D1416" i="4"/>
  <c r="E1416" i="4"/>
  <c r="F1416" i="4"/>
  <c r="B1417" i="4"/>
  <c r="C1417" i="4"/>
  <c r="D1417" i="4"/>
  <c r="E1417" i="4"/>
  <c r="F1417" i="4"/>
  <c r="B1418" i="4"/>
  <c r="C1418" i="4"/>
  <c r="D1418" i="4"/>
  <c r="E1418" i="4"/>
  <c r="F1418" i="4"/>
  <c r="B1419" i="4"/>
  <c r="C1419" i="4"/>
  <c r="D1419" i="4"/>
  <c r="E1419" i="4"/>
  <c r="F1419" i="4"/>
  <c r="B1420" i="4"/>
  <c r="C1420" i="4"/>
  <c r="D1420" i="4"/>
  <c r="E1420" i="4"/>
  <c r="F1420" i="4"/>
  <c r="B1421" i="4"/>
  <c r="C1421" i="4"/>
  <c r="D1421" i="4"/>
  <c r="E1421" i="4"/>
  <c r="F1421" i="4"/>
  <c r="B1422" i="4"/>
  <c r="C1422" i="4"/>
  <c r="D1422" i="4"/>
  <c r="E1422" i="4"/>
  <c r="F1422" i="4"/>
  <c r="B1423" i="4"/>
  <c r="C1423" i="4"/>
  <c r="D1423" i="4"/>
  <c r="E1423" i="4"/>
  <c r="F1423" i="4"/>
  <c r="B1424" i="4"/>
  <c r="C1424" i="4"/>
  <c r="D1424" i="4"/>
  <c r="E1424" i="4"/>
  <c r="F1424" i="4"/>
  <c r="B1425" i="4"/>
  <c r="C1425" i="4"/>
  <c r="D1425" i="4"/>
  <c r="E1425" i="4"/>
  <c r="F1425" i="4"/>
  <c r="B1426" i="4"/>
  <c r="C1426" i="4"/>
  <c r="D1426" i="4"/>
  <c r="E1426" i="4"/>
  <c r="F1426" i="4"/>
  <c r="B1427" i="4"/>
  <c r="C1427" i="4"/>
  <c r="D1427" i="4"/>
  <c r="E1427" i="4"/>
  <c r="F1427" i="4"/>
  <c r="B1428" i="4"/>
  <c r="C1428" i="4"/>
  <c r="D1428" i="4"/>
  <c r="E1428" i="4"/>
  <c r="F1428" i="4"/>
  <c r="B1429" i="4"/>
  <c r="C1429" i="4"/>
  <c r="D1429" i="4"/>
  <c r="E1429" i="4"/>
  <c r="F1429" i="4"/>
  <c r="B1430" i="4"/>
  <c r="C1430" i="4"/>
  <c r="D1430" i="4"/>
  <c r="E1430" i="4"/>
  <c r="F1430" i="4"/>
  <c r="B1431" i="4"/>
  <c r="C1431" i="4"/>
  <c r="D1431" i="4"/>
  <c r="E1431" i="4"/>
  <c r="F1431" i="4"/>
  <c r="B1432" i="4"/>
  <c r="C1432" i="4"/>
  <c r="D1432" i="4"/>
  <c r="E1432" i="4"/>
  <c r="F1432" i="4"/>
  <c r="B1433" i="4"/>
  <c r="C1433" i="4"/>
  <c r="D1433" i="4"/>
  <c r="E1433" i="4"/>
  <c r="F1433" i="4"/>
  <c r="B1434" i="4"/>
  <c r="C1434" i="4"/>
  <c r="D1434" i="4"/>
  <c r="E1434" i="4"/>
  <c r="F1434" i="4"/>
  <c r="B1435" i="4"/>
  <c r="C1435" i="4"/>
  <c r="D1435" i="4"/>
  <c r="E1435" i="4"/>
  <c r="F1435" i="4"/>
  <c r="B1296" i="4"/>
  <c r="C1296" i="4"/>
  <c r="D1296" i="4"/>
  <c r="E1296" i="4"/>
  <c r="F1296" i="4"/>
  <c r="B1297" i="4"/>
  <c r="C1297" i="4"/>
  <c r="D1297" i="4"/>
  <c r="E1297" i="4"/>
  <c r="F1297" i="4"/>
  <c r="B1298" i="4"/>
  <c r="C1298" i="4"/>
  <c r="D1298" i="4"/>
  <c r="E1298" i="4"/>
  <c r="F1298" i="4"/>
  <c r="B1299" i="4"/>
  <c r="C1299" i="4"/>
  <c r="D1299" i="4"/>
  <c r="E1299" i="4"/>
  <c r="F1299" i="4"/>
  <c r="B1300" i="4"/>
  <c r="C1300" i="4"/>
  <c r="D1300" i="4"/>
  <c r="E1300" i="4"/>
  <c r="F1300" i="4"/>
  <c r="B1301" i="4"/>
  <c r="C1301" i="4"/>
  <c r="D1301" i="4"/>
  <c r="E1301" i="4"/>
  <c r="F1301" i="4"/>
  <c r="B1302" i="4"/>
  <c r="C1302" i="4"/>
  <c r="D1302" i="4"/>
  <c r="E1302" i="4"/>
  <c r="F1302" i="4"/>
  <c r="B1303" i="4"/>
  <c r="C1303" i="4"/>
  <c r="D1303" i="4"/>
  <c r="E1303" i="4"/>
  <c r="F1303" i="4"/>
  <c r="B1304" i="4"/>
  <c r="C1304" i="4"/>
  <c r="D1304" i="4"/>
  <c r="E1304" i="4"/>
  <c r="F1304" i="4"/>
  <c r="B1305" i="4"/>
  <c r="C1305" i="4"/>
  <c r="D1305" i="4"/>
  <c r="E1305" i="4"/>
  <c r="F1305" i="4"/>
  <c r="B1306" i="4"/>
  <c r="C1306" i="4"/>
  <c r="D1306" i="4"/>
  <c r="E1306" i="4"/>
  <c r="F1306" i="4"/>
  <c r="B1307" i="4"/>
  <c r="C1307" i="4"/>
  <c r="D1307" i="4"/>
  <c r="E1307" i="4"/>
  <c r="F1307" i="4"/>
  <c r="B1308" i="4"/>
  <c r="C1308" i="4"/>
  <c r="D1308" i="4"/>
  <c r="E1308" i="4"/>
  <c r="F1308" i="4"/>
  <c r="B1309" i="4"/>
  <c r="C1309" i="4"/>
  <c r="D1309" i="4"/>
  <c r="E1309" i="4"/>
  <c r="F1309" i="4"/>
  <c r="B1310" i="4"/>
  <c r="C1310" i="4"/>
  <c r="D1310" i="4"/>
  <c r="E1310" i="4"/>
  <c r="F1310" i="4"/>
  <c r="B1311" i="4"/>
  <c r="C1311" i="4"/>
  <c r="D1311" i="4"/>
  <c r="E1311" i="4"/>
  <c r="F1311" i="4"/>
  <c r="B1312" i="4"/>
  <c r="C1312" i="4"/>
  <c r="D1312" i="4"/>
  <c r="E1312" i="4"/>
  <c r="F1312" i="4"/>
  <c r="B1313" i="4"/>
  <c r="C1313" i="4"/>
  <c r="D1313" i="4"/>
  <c r="E1313" i="4"/>
  <c r="F1313" i="4"/>
  <c r="B1314" i="4"/>
  <c r="C1314" i="4"/>
  <c r="D1314" i="4"/>
  <c r="E1314" i="4"/>
  <c r="F1314" i="4"/>
  <c r="B1315" i="4"/>
  <c r="C1315" i="4"/>
  <c r="D1315" i="4"/>
  <c r="E1315" i="4"/>
  <c r="F1315" i="4"/>
  <c r="B1316" i="4"/>
  <c r="C1316" i="4"/>
  <c r="D1316" i="4"/>
  <c r="E1316" i="4"/>
  <c r="F1316" i="4"/>
  <c r="B1317" i="4"/>
  <c r="C1317" i="4"/>
  <c r="D1317" i="4"/>
  <c r="E1317" i="4"/>
  <c r="F1317" i="4"/>
  <c r="B1318" i="4"/>
  <c r="C1318" i="4"/>
  <c r="D1318" i="4"/>
  <c r="E1318" i="4"/>
  <c r="F1318" i="4"/>
  <c r="B1319" i="4"/>
  <c r="C1319" i="4"/>
  <c r="D1319" i="4"/>
  <c r="E1319" i="4"/>
  <c r="F1319" i="4"/>
  <c r="B1604" i="4"/>
  <c r="C1604" i="4"/>
  <c r="D1604" i="4"/>
  <c r="E1604" i="4"/>
  <c r="F1604" i="4"/>
  <c r="B1605" i="4"/>
  <c r="C1605" i="4"/>
  <c r="D1605" i="4"/>
  <c r="E1605" i="4"/>
  <c r="F1605" i="4"/>
  <c r="B1606" i="4"/>
  <c r="C1606" i="4"/>
  <c r="D1606" i="4"/>
  <c r="E1606" i="4"/>
  <c r="F1606" i="4"/>
  <c r="B1607" i="4"/>
  <c r="C1607" i="4"/>
  <c r="D1607" i="4"/>
  <c r="E1607" i="4"/>
  <c r="F1607" i="4"/>
  <c r="B1608" i="4"/>
  <c r="C1608" i="4"/>
  <c r="D1608" i="4"/>
  <c r="E1608" i="4"/>
  <c r="F1608" i="4"/>
  <c r="B1609" i="4"/>
  <c r="C1609" i="4"/>
  <c r="D1609" i="4"/>
  <c r="E1609" i="4"/>
  <c r="F1609" i="4"/>
  <c r="B1610" i="4"/>
  <c r="C1610" i="4"/>
  <c r="D1610" i="4"/>
  <c r="E1610" i="4"/>
  <c r="F1610" i="4"/>
  <c r="B1611" i="4"/>
  <c r="C1611" i="4"/>
  <c r="D1611" i="4"/>
  <c r="E1611" i="4"/>
  <c r="F1611" i="4"/>
  <c r="B1612" i="4"/>
  <c r="C1612" i="4"/>
  <c r="D1612" i="4"/>
  <c r="E1612" i="4"/>
  <c r="F1612" i="4"/>
  <c r="B1613" i="4"/>
  <c r="C1613" i="4"/>
  <c r="D1613" i="4"/>
  <c r="E1613" i="4"/>
  <c r="F1613" i="4"/>
  <c r="B1614" i="4"/>
  <c r="C1614" i="4"/>
  <c r="D1614" i="4"/>
  <c r="E1614" i="4"/>
  <c r="F1614" i="4"/>
  <c r="B1615" i="4"/>
  <c r="C1615" i="4"/>
  <c r="D1615" i="4"/>
  <c r="E1615" i="4"/>
  <c r="F1615" i="4"/>
  <c r="B1616" i="4"/>
  <c r="C1616" i="4"/>
  <c r="D1616" i="4"/>
  <c r="E1616" i="4"/>
  <c r="F1616" i="4"/>
  <c r="B1617" i="4"/>
  <c r="C1617" i="4"/>
  <c r="D1617" i="4"/>
  <c r="E1617" i="4"/>
  <c r="F1617" i="4"/>
  <c r="B1618" i="4"/>
  <c r="C1618" i="4"/>
  <c r="D1618" i="4"/>
  <c r="E1618" i="4"/>
  <c r="F1618" i="4"/>
  <c r="B1619" i="4"/>
  <c r="C1619" i="4"/>
  <c r="D1619" i="4"/>
  <c r="E1619" i="4"/>
  <c r="F1619" i="4"/>
  <c r="B1620" i="4"/>
  <c r="C1620" i="4"/>
  <c r="D1620" i="4"/>
  <c r="E1620" i="4"/>
  <c r="F1620" i="4"/>
  <c r="B1621" i="4"/>
  <c r="C1621" i="4"/>
  <c r="D1621" i="4"/>
  <c r="E1621" i="4"/>
  <c r="F1621" i="4"/>
  <c r="B1622" i="4"/>
  <c r="C1622" i="4"/>
  <c r="D1622" i="4"/>
  <c r="E1622" i="4"/>
  <c r="F1622" i="4"/>
  <c r="B1623" i="4"/>
  <c r="C1623" i="4"/>
  <c r="D1623" i="4"/>
  <c r="E1623" i="4"/>
  <c r="F1623" i="4"/>
  <c r="B1624" i="4"/>
  <c r="C1624" i="4"/>
  <c r="D1624" i="4"/>
  <c r="E1624" i="4"/>
  <c r="F1624" i="4"/>
  <c r="B1625" i="4"/>
  <c r="C1625" i="4"/>
  <c r="D1625" i="4"/>
  <c r="E1625" i="4"/>
  <c r="F1625" i="4"/>
  <c r="B1626" i="4"/>
  <c r="C1626" i="4"/>
  <c r="D1626" i="4"/>
  <c r="E1626" i="4"/>
  <c r="F1626" i="4"/>
  <c r="B1627" i="4"/>
  <c r="C1627" i="4"/>
  <c r="D1627" i="4"/>
  <c r="E1627" i="4"/>
  <c r="F1627" i="4"/>
  <c r="B1940" i="4"/>
  <c r="C1940" i="4"/>
  <c r="D1940" i="4"/>
  <c r="E1940" i="4"/>
  <c r="F1940" i="4"/>
  <c r="B1941" i="4"/>
  <c r="C1941" i="4"/>
  <c r="D1941" i="4"/>
  <c r="E1941" i="4"/>
  <c r="F1941" i="4"/>
  <c r="B1942" i="4"/>
  <c r="C1942" i="4"/>
  <c r="D1942" i="4"/>
  <c r="E1942" i="4"/>
  <c r="F1942" i="4"/>
  <c r="B1943" i="4"/>
  <c r="C1943" i="4"/>
  <c r="D1943" i="4"/>
  <c r="E1943" i="4"/>
  <c r="F1943" i="4"/>
  <c r="B1944" i="4"/>
  <c r="C1944" i="4"/>
  <c r="D1944" i="4"/>
  <c r="E1944" i="4"/>
  <c r="F1944" i="4"/>
  <c r="B1945" i="4"/>
  <c r="C1945" i="4"/>
  <c r="D1945" i="4"/>
  <c r="E1945" i="4"/>
  <c r="F1945" i="4"/>
  <c r="B1946" i="4"/>
  <c r="C1946" i="4"/>
  <c r="D1946" i="4"/>
  <c r="E1946" i="4"/>
  <c r="F1946" i="4"/>
  <c r="B1947" i="4"/>
  <c r="C1947" i="4"/>
  <c r="D1947" i="4"/>
  <c r="E1947" i="4"/>
  <c r="F1947" i="4"/>
  <c r="B1948" i="4"/>
  <c r="C1948" i="4"/>
  <c r="D1948" i="4"/>
  <c r="E1948" i="4"/>
  <c r="F1948" i="4"/>
  <c r="B1949" i="4"/>
  <c r="C1949" i="4"/>
  <c r="D1949" i="4"/>
  <c r="E1949" i="4"/>
  <c r="F1949" i="4"/>
  <c r="B1950" i="4"/>
  <c r="C1950" i="4"/>
  <c r="D1950" i="4"/>
  <c r="E1950" i="4"/>
  <c r="F1950" i="4"/>
  <c r="B1951" i="4"/>
  <c r="C1951" i="4"/>
  <c r="D1951" i="4"/>
  <c r="E1951" i="4"/>
  <c r="F1951" i="4"/>
  <c r="B1952" i="4"/>
  <c r="C1952" i="4"/>
  <c r="D1952" i="4"/>
  <c r="E1952" i="4"/>
  <c r="F1952" i="4"/>
  <c r="B1953" i="4"/>
  <c r="C1953" i="4"/>
  <c r="D1953" i="4"/>
  <c r="E1953" i="4"/>
  <c r="F1953" i="4"/>
  <c r="B1954" i="4"/>
  <c r="C1954" i="4"/>
  <c r="D1954" i="4"/>
  <c r="E1954" i="4"/>
  <c r="F1954" i="4"/>
  <c r="B1955" i="4"/>
  <c r="C1955" i="4"/>
  <c r="D1955" i="4"/>
  <c r="E1955" i="4"/>
  <c r="F1955" i="4"/>
  <c r="B1956" i="4"/>
  <c r="C1956" i="4"/>
  <c r="D1956" i="4"/>
  <c r="E1956" i="4"/>
  <c r="F1956" i="4"/>
  <c r="B1957" i="4"/>
  <c r="C1957" i="4"/>
  <c r="D1957" i="4"/>
  <c r="E1957" i="4"/>
  <c r="F1957" i="4"/>
  <c r="B1958" i="4"/>
  <c r="C1958" i="4"/>
  <c r="D1958" i="4"/>
  <c r="E1958" i="4"/>
  <c r="F1958" i="4"/>
  <c r="B1959" i="4"/>
  <c r="C1959" i="4"/>
  <c r="D1959" i="4"/>
  <c r="E1959" i="4"/>
  <c r="F1959" i="4"/>
  <c r="B1960" i="4"/>
  <c r="C1960" i="4"/>
  <c r="D1960" i="4"/>
  <c r="E1960" i="4"/>
  <c r="F1960" i="4"/>
  <c r="B1961" i="4"/>
  <c r="C1961" i="4"/>
  <c r="D1961" i="4"/>
  <c r="E1961" i="4"/>
  <c r="F1961" i="4"/>
  <c r="B1962" i="4"/>
  <c r="C1962" i="4"/>
  <c r="D1962" i="4"/>
  <c r="E1962" i="4"/>
  <c r="F1962" i="4"/>
  <c r="B1963" i="4"/>
  <c r="C1963" i="4"/>
  <c r="D1963" i="4"/>
  <c r="E1963" i="4"/>
  <c r="F1963" i="4"/>
  <c r="B2012" i="4"/>
  <c r="C2012" i="4"/>
  <c r="D2012" i="4"/>
  <c r="E2012" i="4"/>
  <c r="F2012" i="4"/>
  <c r="B2013" i="4"/>
  <c r="C2013" i="4"/>
  <c r="D2013" i="4"/>
  <c r="E2013" i="4"/>
  <c r="F2013" i="4"/>
  <c r="B2014" i="4"/>
  <c r="C2014" i="4"/>
  <c r="D2014" i="4"/>
  <c r="E2014" i="4"/>
  <c r="F2014" i="4"/>
  <c r="B2015" i="4"/>
  <c r="C2015" i="4"/>
  <c r="D2015" i="4"/>
  <c r="E2015" i="4"/>
  <c r="F2015" i="4"/>
  <c r="B2016" i="4"/>
  <c r="C2016" i="4"/>
  <c r="D2016" i="4"/>
  <c r="E2016" i="4"/>
  <c r="F2016" i="4"/>
  <c r="B2017" i="4"/>
  <c r="C2017" i="4"/>
  <c r="D2017" i="4"/>
  <c r="E2017" i="4"/>
  <c r="F2017" i="4"/>
  <c r="B2018" i="4"/>
  <c r="C2018" i="4"/>
  <c r="D2018" i="4"/>
  <c r="E2018" i="4"/>
  <c r="F2018" i="4"/>
  <c r="B2019" i="4"/>
  <c r="C2019" i="4"/>
  <c r="D2019" i="4"/>
  <c r="E2019" i="4"/>
  <c r="F2019" i="4"/>
  <c r="B2020" i="4"/>
  <c r="C2020" i="4"/>
  <c r="D2020" i="4"/>
  <c r="E2020" i="4"/>
  <c r="F2020" i="4"/>
  <c r="B2021" i="4"/>
  <c r="C2021" i="4"/>
  <c r="D2021" i="4"/>
  <c r="E2021" i="4"/>
  <c r="F2021" i="4"/>
  <c r="B2022" i="4"/>
  <c r="C2022" i="4"/>
  <c r="D2022" i="4"/>
  <c r="E2022" i="4"/>
  <c r="F2022" i="4"/>
  <c r="B2023" i="4"/>
  <c r="C2023" i="4"/>
  <c r="D2023" i="4"/>
  <c r="E2023" i="4"/>
  <c r="F2023" i="4"/>
  <c r="B2024" i="4"/>
  <c r="C2024" i="4"/>
  <c r="D2024" i="4"/>
  <c r="E2024" i="4"/>
  <c r="F2024" i="4"/>
  <c r="B2025" i="4"/>
  <c r="C2025" i="4"/>
  <c r="D2025" i="4"/>
  <c r="E2025" i="4"/>
  <c r="F2025" i="4"/>
  <c r="B2026" i="4"/>
  <c r="C2026" i="4"/>
  <c r="D2026" i="4"/>
  <c r="E2026" i="4"/>
  <c r="F2026" i="4"/>
  <c r="B2027" i="4"/>
  <c r="C2027" i="4"/>
  <c r="D2027" i="4"/>
  <c r="E2027" i="4"/>
  <c r="F2027" i="4"/>
  <c r="B2028" i="4"/>
  <c r="C2028" i="4"/>
  <c r="D2028" i="4"/>
  <c r="E2028" i="4"/>
  <c r="F2028" i="4"/>
  <c r="B2029" i="4"/>
  <c r="C2029" i="4"/>
  <c r="D2029" i="4"/>
  <c r="E2029" i="4"/>
  <c r="F2029" i="4"/>
  <c r="B2030" i="4"/>
  <c r="C2030" i="4"/>
  <c r="D2030" i="4"/>
  <c r="E2030" i="4"/>
  <c r="F2030" i="4"/>
  <c r="B2031" i="4"/>
  <c r="C2031" i="4"/>
  <c r="D2031" i="4"/>
  <c r="E2031" i="4"/>
  <c r="F2031" i="4"/>
  <c r="B2032" i="4"/>
  <c r="C2032" i="4"/>
  <c r="D2032" i="4"/>
  <c r="E2032" i="4"/>
  <c r="F2032" i="4"/>
  <c r="B2033" i="4"/>
  <c r="C2033" i="4"/>
  <c r="D2033" i="4"/>
  <c r="E2033" i="4"/>
  <c r="F2033" i="4"/>
  <c r="B2034" i="4"/>
  <c r="C2034" i="4"/>
  <c r="D2034" i="4"/>
  <c r="E2034" i="4"/>
  <c r="F2034" i="4"/>
  <c r="B2035" i="4"/>
  <c r="C2035" i="4"/>
  <c r="D2035" i="4"/>
  <c r="E2035" i="4"/>
  <c r="F2035" i="4"/>
  <c r="B2256" i="4"/>
  <c r="C2256" i="4"/>
  <c r="D2256" i="4"/>
  <c r="E2256" i="4"/>
  <c r="F2256" i="4"/>
  <c r="B2257" i="4"/>
  <c r="C2257" i="4"/>
  <c r="D2257" i="4"/>
  <c r="E2257" i="4"/>
  <c r="F2257" i="4"/>
  <c r="B2258" i="4"/>
  <c r="C2258" i="4"/>
  <c r="D2258" i="4"/>
  <c r="E2258" i="4"/>
  <c r="F2258" i="4"/>
  <c r="B2259" i="4"/>
  <c r="C2259" i="4"/>
  <c r="D2259" i="4"/>
  <c r="E2259" i="4"/>
  <c r="F2259" i="4"/>
  <c r="B2260" i="4"/>
  <c r="C2260" i="4"/>
  <c r="D2260" i="4"/>
  <c r="E2260" i="4"/>
  <c r="F2260" i="4"/>
  <c r="B2261" i="4"/>
  <c r="C2261" i="4"/>
  <c r="D2261" i="4"/>
  <c r="E2261" i="4"/>
  <c r="F2261" i="4"/>
  <c r="B2262" i="4"/>
  <c r="C2262" i="4"/>
  <c r="D2262" i="4"/>
  <c r="E2262" i="4"/>
  <c r="F2262" i="4"/>
  <c r="B2263" i="4"/>
  <c r="C2263" i="4"/>
  <c r="D2263" i="4"/>
  <c r="E2263" i="4"/>
  <c r="F2263" i="4"/>
  <c r="B2264" i="4"/>
  <c r="C2264" i="4"/>
  <c r="D2264" i="4"/>
  <c r="E2264" i="4"/>
  <c r="F2264" i="4"/>
  <c r="B2265" i="4"/>
  <c r="C2265" i="4"/>
  <c r="D2265" i="4"/>
  <c r="E2265" i="4"/>
  <c r="F2265" i="4"/>
  <c r="B2266" i="4"/>
  <c r="C2266" i="4"/>
  <c r="D2266" i="4"/>
  <c r="E2266" i="4"/>
  <c r="F2266" i="4"/>
  <c r="B2267" i="4"/>
  <c r="C2267" i="4"/>
  <c r="D2267" i="4"/>
  <c r="E2267" i="4"/>
  <c r="F2267" i="4"/>
  <c r="B2268" i="4"/>
  <c r="C2268" i="4"/>
  <c r="D2268" i="4"/>
  <c r="E2268" i="4"/>
  <c r="F2268" i="4"/>
  <c r="B2269" i="4"/>
  <c r="C2269" i="4"/>
  <c r="D2269" i="4"/>
  <c r="E2269" i="4"/>
  <c r="F2269" i="4"/>
  <c r="B2270" i="4"/>
  <c r="C2270" i="4"/>
  <c r="D2270" i="4"/>
  <c r="E2270" i="4"/>
  <c r="F2270" i="4"/>
  <c r="B2271" i="4"/>
  <c r="C2271" i="4"/>
  <c r="D2271" i="4"/>
  <c r="E2271" i="4"/>
  <c r="F2271" i="4"/>
  <c r="B2272" i="4"/>
  <c r="C2272" i="4"/>
  <c r="D2272" i="4"/>
  <c r="E2272" i="4"/>
  <c r="F2272" i="4"/>
  <c r="B2273" i="4"/>
  <c r="C2273" i="4"/>
  <c r="D2273" i="4"/>
  <c r="E2273" i="4"/>
  <c r="F2273" i="4"/>
  <c r="B2274" i="4"/>
  <c r="C2274" i="4"/>
  <c r="D2274" i="4"/>
  <c r="E2274" i="4"/>
  <c r="F2274" i="4"/>
  <c r="B2275" i="4"/>
  <c r="C2275" i="4"/>
  <c r="D2275" i="4"/>
  <c r="E2275" i="4"/>
  <c r="F2275" i="4"/>
  <c r="B840" i="4"/>
  <c r="C840" i="4"/>
  <c r="D840" i="4"/>
  <c r="E840" i="4"/>
  <c r="F840" i="4"/>
  <c r="B841" i="4"/>
  <c r="C841" i="4"/>
  <c r="D841" i="4"/>
  <c r="E841" i="4"/>
  <c r="F841" i="4"/>
  <c r="B842" i="4"/>
  <c r="C842" i="4"/>
  <c r="D842" i="4"/>
  <c r="E842" i="4"/>
  <c r="F842" i="4"/>
  <c r="B843" i="4"/>
  <c r="C843" i="4"/>
  <c r="D843" i="4"/>
  <c r="E843" i="4"/>
  <c r="F843" i="4"/>
  <c r="B1276" i="4"/>
  <c r="C1276" i="4"/>
  <c r="D1276" i="4"/>
  <c r="E1276" i="4"/>
  <c r="F1276" i="4"/>
  <c r="B1277" i="4"/>
  <c r="C1277" i="4"/>
  <c r="D1277" i="4"/>
  <c r="E1277" i="4"/>
  <c r="F1277" i="4"/>
  <c r="B1278" i="4"/>
  <c r="C1278" i="4"/>
  <c r="D1278" i="4"/>
  <c r="E1278" i="4"/>
  <c r="F1278" i="4"/>
  <c r="B1279" i="4"/>
  <c r="C1279" i="4"/>
  <c r="D1279" i="4"/>
  <c r="E1279" i="4"/>
  <c r="F1279" i="4"/>
  <c r="B1280" i="4"/>
  <c r="C1280" i="4"/>
  <c r="D1280" i="4"/>
  <c r="E1280" i="4"/>
  <c r="F1280" i="4"/>
  <c r="B1281" i="4"/>
  <c r="C1281" i="4"/>
  <c r="D1281" i="4"/>
  <c r="E1281" i="4"/>
  <c r="F1281" i="4"/>
  <c r="B1282" i="4"/>
  <c r="C1282" i="4"/>
  <c r="D1282" i="4"/>
  <c r="E1282" i="4"/>
  <c r="F1282" i="4"/>
  <c r="B1283" i="4"/>
  <c r="C1283" i="4"/>
  <c r="D1283" i="4"/>
  <c r="E1283" i="4"/>
  <c r="F1283" i="4"/>
  <c r="B1284" i="4"/>
  <c r="C1284" i="4"/>
  <c r="D1284" i="4"/>
  <c r="E1284" i="4"/>
  <c r="F1284" i="4"/>
  <c r="B1285" i="4"/>
  <c r="C1285" i="4"/>
  <c r="D1285" i="4"/>
  <c r="E1285" i="4"/>
  <c r="F1285" i="4"/>
  <c r="B1286" i="4"/>
  <c r="C1286" i="4"/>
  <c r="D1286" i="4"/>
  <c r="E1286" i="4"/>
  <c r="F1286" i="4"/>
  <c r="B1287" i="4"/>
  <c r="C1287" i="4"/>
  <c r="D1287" i="4"/>
  <c r="E1287" i="4"/>
  <c r="F1287" i="4"/>
  <c r="B1288" i="4"/>
  <c r="C1288" i="4"/>
  <c r="D1288" i="4"/>
  <c r="E1288" i="4"/>
  <c r="F1288" i="4"/>
  <c r="B1289" i="4"/>
  <c r="C1289" i="4"/>
  <c r="D1289" i="4"/>
  <c r="E1289" i="4"/>
  <c r="F1289" i="4"/>
  <c r="B1290" i="4"/>
  <c r="C1290" i="4"/>
  <c r="D1290" i="4"/>
  <c r="E1290" i="4"/>
  <c r="F1290" i="4"/>
  <c r="B1291" i="4"/>
  <c r="C1291" i="4"/>
  <c r="D1291" i="4"/>
  <c r="E1291" i="4"/>
  <c r="F1291" i="4"/>
  <c r="B1292" i="4"/>
  <c r="C1292" i="4"/>
  <c r="D1292" i="4"/>
  <c r="E1292" i="4"/>
  <c r="F1292" i="4"/>
  <c r="B1293" i="4"/>
  <c r="C1293" i="4"/>
  <c r="D1293" i="4"/>
  <c r="E1293" i="4"/>
  <c r="F1293" i="4"/>
  <c r="B1294" i="4"/>
  <c r="C1294" i="4"/>
  <c r="D1294" i="4"/>
  <c r="E1294" i="4"/>
  <c r="F1294" i="4"/>
  <c r="B1295" i="4"/>
  <c r="C1295" i="4"/>
  <c r="D1295" i="4"/>
  <c r="E1295" i="4"/>
  <c r="F1295" i="4"/>
  <c r="B1436" i="4"/>
  <c r="C1436" i="4"/>
  <c r="D1436" i="4"/>
  <c r="E1436" i="4"/>
  <c r="F1436" i="4"/>
  <c r="B1437" i="4"/>
  <c r="C1437" i="4"/>
  <c r="D1437" i="4"/>
  <c r="E1437" i="4"/>
  <c r="F1437" i="4"/>
  <c r="B1438" i="4"/>
  <c r="C1438" i="4"/>
  <c r="D1438" i="4"/>
  <c r="E1438" i="4"/>
  <c r="F1438" i="4"/>
  <c r="B1439" i="4"/>
  <c r="C1439" i="4"/>
  <c r="D1439" i="4"/>
  <c r="E1439" i="4"/>
  <c r="F1439" i="4"/>
  <c r="B1324" i="4"/>
  <c r="C1324" i="4"/>
  <c r="D1324" i="4"/>
  <c r="E1324" i="4"/>
  <c r="F1324" i="4"/>
  <c r="B1325" i="4"/>
  <c r="C1325" i="4"/>
  <c r="D1325" i="4"/>
  <c r="E1325" i="4"/>
  <c r="F1325" i="4"/>
  <c r="B1326" i="4"/>
  <c r="C1326" i="4"/>
  <c r="D1326" i="4"/>
  <c r="E1326" i="4"/>
  <c r="F1326" i="4"/>
  <c r="B1327" i="4"/>
  <c r="C1327" i="4"/>
  <c r="D1327" i="4"/>
  <c r="E1327" i="4"/>
  <c r="F1327" i="4"/>
  <c r="B1328" i="4"/>
  <c r="C1328" i="4"/>
  <c r="D1328" i="4"/>
  <c r="E1328" i="4"/>
  <c r="F1328" i="4"/>
  <c r="B1329" i="4"/>
  <c r="C1329" i="4"/>
  <c r="D1329" i="4"/>
  <c r="E1329" i="4"/>
  <c r="F1329" i="4"/>
  <c r="B1330" i="4"/>
  <c r="C1330" i="4"/>
  <c r="D1330" i="4"/>
  <c r="E1330" i="4"/>
  <c r="F1330" i="4"/>
  <c r="B1331" i="4"/>
  <c r="C1331" i="4"/>
  <c r="D1331" i="4"/>
  <c r="E1331" i="4"/>
  <c r="F1331" i="4"/>
  <c r="B1332" i="4"/>
  <c r="C1332" i="4"/>
  <c r="D1332" i="4"/>
  <c r="E1332" i="4"/>
  <c r="F1332" i="4"/>
  <c r="B1333" i="4"/>
  <c r="C1333" i="4"/>
  <c r="D1333" i="4"/>
  <c r="E1333" i="4"/>
  <c r="F1333" i="4"/>
  <c r="B1334" i="4"/>
  <c r="C1334" i="4"/>
  <c r="D1334" i="4"/>
  <c r="E1334" i="4"/>
  <c r="F1334" i="4"/>
  <c r="B1335" i="4"/>
  <c r="C1335" i="4"/>
  <c r="D1335" i="4"/>
  <c r="E1335" i="4"/>
  <c r="F1335" i="4"/>
  <c r="B1336" i="4"/>
  <c r="C1336" i="4"/>
  <c r="D1336" i="4"/>
  <c r="E1336" i="4"/>
  <c r="F1336" i="4"/>
  <c r="B1337" i="4"/>
  <c r="C1337" i="4"/>
  <c r="D1337" i="4"/>
  <c r="E1337" i="4"/>
  <c r="F1337" i="4"/>
  <c r="B1338" i="4"/>
  <c r="C1338" i="4"/>
  <c r="D1338" i="4"/>
  <c r="E1338" i="4"/>
  <c r="F1338" i="4"/>
  <c r="B1339" i="4"/>
  <c r="C1339" i="4"/>
  <c r="D1339" i="4"/>
  <c r="E1339" i="4"/>
  <c r="F1339" i="4"/>
  <c r="B1340" i="4"/>
  <c r="C1340" i="4"/>
  <c r="D1340" i="4"/>
  <c r="E1340" i="4"/>
  <c r="F1340" i="4"/>
  <c r="B1341" i="4"/>
  <c r="C1341" i="4"/>
  <c r="D1341" i="4"/>
  <c r="E1341" i="4"/>
  <c r="F1341" i="4"/>
  <c r="B1342" i="4"/>
  <c r="C1342" i="4"/>
  <c r="D1342" i="4"/>
  <c r="E1342" i="4"/>
  <c r="F1342" i="4"/>
  <c r="B1343" i="4"/>
  <c r="C1343" i="4"/>
  <c r="D1343" i="4"/>
  <c r="E1343" i="4"/>
  <c r="F1343" i="4"/>
  <c r="B1272" i="4"/>
  <c r="C1272" i="4"/>
  <c r="D1272" i="4"/>
  <c r="E1272" i="4"/>
  <c r="F1272" i="4"/>
  <c r="B1273" i="4"/>
  <c r="C1273" i="4"/>
  <c r="D1273" i="4"/>
  <c r="E1273" i="4"/>
  <c r="F1273" i="4"/>
  <c r="B1274" i="4"/>
  <c r="C1274" i="4"/>
  <c r="D1274" i="4"/>
  <c r="E1274" i="4"/>
  <c r="F1274" i="4"/>
  <c r="B1275" i="4"/>
  <c r="C1275" i="4"/>
  <c r="D1275" i="4"/>
  <c r="E1275" i="4"/>
  <c r="F1275" i="4"/>
  <c r="B1724" i="4"/>
  <c r="C1724" i="4"/>
  <c r="D1724" i="4"/>
  <c r="E1724" i="4"/>
  <c r="F1724" i="4"/>
  <c r="B1725" i="4"/>
  <c r="C1725" i="4"/>
  <c r="D1725" i="4"/>
  <c r="E1725" i="4"/>
  <c r="F1725" i="4"/>
  <c r="B1726" i="4"/>
  <c r="C1726" i="4"/>
  <c r="D1726" i="4"/>
  <c r="E1726" i="4"/>
  <c r="F1726" i="4"/>
  <c r="B1727" i="4"/>
  <c r="C1727" i="4"/>
  <c r="D1727" i="4"/>
  <c r="E1727" i="4"/>
  <c r="F1727" i="4"/>
  <c r="B1728" i="4"/>
  <c r="C1728" i="4"/>
  <c r="D1728" i="4"/>
  <c r="E1728" i="4"/>
  <c r="F1728" i="4"/>
  <c r="B1729" i="4"/>
  <c r="C1729" i="4"/>
  <c r="D1729" i="4"/>
  <c r="E1729" i="4"/>
  <c r="F1729" i="4"/>
  <c r="B1730" i="4"/>
  <c r="C1730" i="4"/>
  <c r="D1730" i="4"/>
  <c r="E1730" i="4"/>
  <c r="F1730" i="4"/>
  <c r="B1731" i="4"/>
  <c r="C1731" i="4"/>
  <c r="D1731" i="4"/>
  <c r="E1731" i="4"/>
  <c r="F1731" i="4"/>
  <c r="B1732" i="4"/>
  <c r="C1732" i="4"/>
  <c r="D1732" i="4"/>
  <c r="E1732" i="4"/>
  <c r="F1732" i="4"/>
  <c r="B1733" i="4"/>
  <c r="C1733" i="4"/>
  <c r="D1733" i="4"/>
  <c r="E1733" i="4"/>
  <c r="F1733" i="4"/>
  <c r="B1734" i="4"/>
  <c r="C1734" i="4"/>
  <c r="D1734" i="4"/>
  <c r="E1734" i="4"/>
  <c r="F1734" i="4"/>
  <c r="B1735" i="4"/>
  <c r="C1735" i="4"/>
  <c r="D1735" i="4"/>
  <c r="E1735" i="4"/>
  <c r="F1735" i="4"/>
  <c r="B1736" i="4"/>
  <c r="C1736" i="4"/>
  <c r="D1736" i="4"/>
  <c r="E1736" i="4"/>
  <c r="F1736" i="4"/>
  <c r="B1737" i="4"/>
  <c r="C1737" i="4"/>
  <c r="D1737" i="4"/>
  <c r="E1737" i="4"/>
  <c r="F1737" i="4"/>
  <c r="B1738" i="4"/>
  <c r="C1738" i="4"/>
  <c r="D1738" i="4"/>
  <c r="E1738" i="4"/>
  <c r="F1738" i="4"/>
  <c r="B1739" i="4"/>
  <c r="C1739" i="4"/>
  <c r="D1739" i="4"/>
  <c r="E1739" i="4"/>
  <c r="F1739" i="4"/>
  <c r="B1740" i="4"/>
  <c r="C1740" i="4"/>
  <c r="D1740" i="4"/>
  <c r="E1740" i="4"/>
  <c r="F1740" i="4"/>
  <c r="B1741" i="4"/>
  <c r="C1741" i="4"/>
  <c r="D1741" i="4"/>
  <c r="E1741" i="4"/>
  <c r="F1741" i="4"/>
  <c r="B1742" i="4"/>
  <c r="C1742" i="4"/>
  <c r="D1742" i="4"/>
  <c r="E1742" i="4"/>
  <c r="F1742" i="4"/>
  <c r="B1743" i="4"/>
  <c r="C1743" i="4"/>
  <c r="D1743" i="4"/>
  <c r="E1743" i="4"/>
  <c r="F1743" i="4"/>
  <c r="B1744" i="4"/>
  <c r="C1744" i="4"/>
  <c r="D1744" i="4"/>
  <c r="E1744" i="4"/>
  <c r="F1744" i="4"/>
  <c r="B1745" i="4"/>
  <c r="C1745" i="4"/>
  <c r="D1745" i="4"/>
  <c r="E1745" i="4"/>
  <c r="F1745" i="4"/>
  <c r="B1746" i="4"/>
  <c r="C1746" i="4"/>
  <c r="D1746" i="4"/>
  <c r="E1746" i="4"/>
  <c r="F1746" i="4"/>
  <c r="B1747" i="4"/>
  <c r="C1747" i="4"/>
  <c r="D1747" i="4"/>
  <c r="E1747" i="4"/>
  <c r="F1747" i="4"/>
  <c r="B1532" i="4"/>
  <c r="C1532" i="4"/>
  <c r="D1532" i="4"/>
  <c r="E1532" i="4"/>
  <c r="F1532" i="4"/>
  <c r="B1533" i="4"/>
  <c r="C1533" i="4"/>
  <c r="D1533" i="4"/>
  <c r="E1533" i="4"/>
  <c r="F1533" i="4"/>
  <c r="B1534" i="4"/>
  <c r="C1534" i="4"/>
  <c r="D1534" i="4"/>
  <c r="E1534" i="4"/>
  <c r="F1534" i="4"/>
  <c r="B1535" i="4"/>
  <c r="C1535" i="4"/>
  <c r="D1535" i="4"/>
  <c r="E1535" i="4"/>
  <c r="F1535" i="4"/>
  <c r="B1536" i="4"/>
  <c r="C1536" i="4"/>
  <c r="D1536" i="4"/>
  <c r="E1536" i="4"/>
  <c r="F1536" i="4"/>
  <c r="B1537" i="4"/>
  <c r="C1537" i="4"/>
  <c r="D1537" i="4"/>
  <c r="E1537" i="4"/>
  <c r="F1537" i="4"/>
  <c r="B1538" i="4"/>
  <c r="C1538" i="4"/>
  <c r="D1538" i="4"/>
  <c r="E1538" i="4"/>
  <c r="F1538" i="4"/>
  <c r="B1539" i="4"/>
  <c r="C1539" i="4"/>
  <c r="D1539" i="4"/>
  <c r="E1539" i="4"/>
  <c r="F1539" i="4"/>
  <c r="B1540" i="4"/>
  <c r="C1540" i="4"/>
  <c r="D1540" i="4"/>
  <c r="E1540" i="4"/>
  <c r="F1540" i="4"/>
  <c r="B1541" i="4"/>
  <c r="C1541" i="4"/>
  <c r="D1541" i="4"/>
  <c r="E1541" i="4"/>
  <c r="F1541" i="4"/>
  <c r="B1542" i="4"/>
  <c r="C1542" i="4"/>
  <c r="D1542" i="4"/>
  <c r="E1542" i="4"/>
  <c r="F1542" i="4"/>
  <c r="B1543" i="4"/>
  <c r="C1543" i="4"/>
  <c r="D1543" i="4"/>
  <c r="E1543" i="4"/>
  <c r="F1543" i="4"/>
  <c r="B1544" i="4"/>
  <c r="C1544" i="4"/>
  <c r="D1544" i="4"/>
  <c r="E1544" i="4"/>
  <c r="F1544" i="4"/>
  <c r="B1545" i="4"/>
  <c r="C1545" i="4"/>
  <c r="D1545" i="4"/>
  <c r="E1545" i="4"/>
  <c r="F1545" i="4"/>
  <c r="B1546" i="4"/>
  <c r="C1546" i="4"/>
  <c r="D1546" i="4"/>
  <c r="E1546" i="4"/>
  <c r="F1546" i="4"/>
  <c r="B1547" i="4"/>
  <c r="C1547" i="4"/>
  <c r="D1547" i="4"/>
  <c r="E1547" i="4"/>
  <c r="F1547" i="4"/>
  <c r="B1548" i="4"/>
  <c r="C1548" i="4"/>
  <c r="D1548" i="4"/>
  <c r="E1548" i="4"/>
  <c r="F1548" i="4"/>
  <c r="B1549" i="4"/>
  <c r="C1549" i="4"/>
  <c r="D1549" i="4"/>
  <c r="E1549" i="4"/>
  <c r="F1549" i="4"/>
  <c r="B1550" i="4"/>
  <c r="C1550" i="4"/>
  <c r="D1550" i="4"/>
  <c r="E1550" i="4"/>
  <c r="F1550" i="4"/>
  <c r="B1551" i="4"/>
  <c r="C1551" i="4"/>
  <c r="D1551" i="4"/>
  <c r="E1551" i="4"/>
  <c r="F1551" i="4"/>
  <c r="B1552" i="4"/>
  <c r="C1552" i="4"/>
  <c r="D1552" i="4"/>
  <c r="E1552" i="4"/>
  <c r="F1552" i="4"/>
  <c r="B1553" i="4"/>
  <c r="C1553" i="4"/>
  <c r="D1553" i="4"/>
  <c r="E1553" i="4"/>
  <c r="F1553" i="4"/>
  <c r="B1554" i="4"/>
  <c r="C1554" i="4"/>
  <c r="D1554" i="4"/>
  <c r="E1554" i="4"/>
  <c r="F1554" i="4"/>
  <c r="B1555" i="4"/>
  <c r="C1555" i="4"/>
  <c r="D1555" i="4"/>
  <c r="E1555" i="4"/>
  <c r="F1555" i="4"/>
  <c r="B1892" i="4"/>
  <c r="C1892" i="4"/>
  <c r="D1892" i="4"/>
  <c r="E1892" i="4"/>
  <c r="F1892" i="4"/>
  <c r="B1893" i="4"/>
  <c r="C1893" i="4"/>
  <c r="D1893" i="4"/>
  <c r="E1893" i="4"/>
  <c r="F1893" i="4"/>
  <c r="B1894" i="4"/>
  <c r="C1894" i="4"/>
  <c r="D1894" i="4"/>
  <c r="E1894" i="4"/>
  <c r="F1894" i="4"/>
  <c r="B1895" i="4"/>
  <c r="C1895" i="4"/>
  <c r="D1895" i="4"/>
  <c r="E1895" i="4"/>
  <c r="F1895" i="4"/>
  <c r="B1896" i="4"/>
  <c r="C1896" i="4"/>
  <c r="D1896" i="4"/>
  <c r="E1896" i="4"/>
  <c r="F1896" i="4"/>
  <c r="B1897" i="4"/>
  <c r="C1897" i="4"/>
  <c r="D1897" i="4"/>
  <c r="E1897" i="4"/>
  <c r="F1897" i="4"/>
  <c r="B1898" i="4"/>
  <c r="C1898" i="4"/>
  <c r="D1898" i="4"/>
  <c r="E1898" i="4"/>
  <c r="F1898" i="4"/>
  <c r="B1899" i="4"/>
  <c r="C1899" i="4"/>
  <c r="D1899" i="4"/>
  <c r="E1899" i="4"/>
  <c r="F1899" i="4"/>
  <c r="B1900" i="4"/>
  <c r="C1900" i="4"/>
  <c r="D1900" i="4"/>
  <c r="E1900" i="4"/>
  <c r="F1900" i="4"/>
  <c r="B1901" i="4"/>
  <c r="C1901" i="4"/>
  <c r="D1901" i="4"/>
  <c r="E1901" i="4"/>
  <c r="F1901" i="4"/>
  <c r="B1902" i="4"/>
  <c r="C1902" i="4"/>
  <c r="D1902" i="4"/>
  <c r="E1902" i="4"/>
  <c r="F1902" i="4"/>
  <c r="B1903" i="4"/>
  <c r="C1903" i="4"/>
  <c r="D1903" i="4"/>
  <c r="E1903" i="4"/>
  <c r="F1903" i="4"/>
  <c r="B1904" i="4"/>
  <c r="C1904" i="4"/>
  <c r="D1904" i="4"/>
  <c r="E1904" i="4"/>
  <c r="F1904" i="4"/>
  <c r="B1905" i="4"/>
  <c r="C1905" i="4"/>
  <c r="D1905" i="4"/>
  <c r="E1905" i="4"/>
  <c r="F1905" i="4"/>
  <c r="B1906" i="4"/>
  <c r="C1906" i="4"/>
  <c r="D1906" i="4"/>
  <c r="E1906" i="4"/>
  <c r="F1906" i="4"/>
  <c r="B1907" i="4"/>
  <c r="C1907" i="4"/>
  <c r="D1907" i="4"/>
  <c r="E1907" i="4"/>
  <c r="F1907" i="4"/>
  <c r="B1908" i="4"/>
  <c r="C1908" i="4"/>
  <c r="D1908" i="4"/>
  <c r="E1908" i="4"/>
  <c r="F1908" i="4"/>
  <c r="B1909" i="4"/>
  <c r="C1909" i="4"/>
  <c r="D1909" i="4"/>
  <c r="E1909" i="4"/>
  <c r="F1909" i="4"/>
  <c r="B1910" i="4"/>
  <c r="C1910" i="4"/>
  <c r="D1910" i="4"/>
  <c r="E1910" i="4"/>
  <c r="F1910" i="4"/>
  <c r="B1911" i="4"/>
  <c r="C1911" i="4"/>
  <c r="D1911" i="4"/>
  <c r="E1911" i="4"/>
  <c r="F1911" i="4"/>
  <c r="B1912" i="4"/>
  <c r="C1912" i="4"/>
  <c r="D1912" i="4"/>
  <c r="E1912" i="4"/>
  <c r="F1912" i="4"/>
  <c r="B1913" i="4"/>
  <c r="C1913" i="4"/>
  <c r="D1913" i="4"/>
  <c r="E1913" i="4"/>
  <c r="F1913" i="4"/>
  <c r="B1914" i="4"/>
  <c r="C1914" i="4"/>
  <c r="D1914" i="4"/>
  <c r="E1914" i="4"/>
  <c r="F1914" i="4"/>
  <c r="B1915" i="4"/>
  <c r="C1915" i="4"/>
  <c r="D1915" i="4"/>
  <c r="E1915" i="4"/>
  <c r="F1915" i="4"/>
  <c r="B1556" i="4"/>
  <c r="C1556" i="4"/>
  <c r="D1556" i="4"/>
  <c r="E1556" i="4"/>
  <c r="F1556" i="4"/>
  <c r="B1557" i="4"/>
  <c r="C1557" i="4"/>
  <c r="D1557" i="4"/>
  <c r="E1557" i="4"/>
  <c r="F1557" i="4"/>
  <c r="B1558" i="4"/>
  <c r="C1558" i="4"/>
  <c r="D1558" i="4"/>
  <c r="E1558" i="4"/>
  <c r="F1558" i="4"/>
  <c r="B1559" i="4"/>
  <c r="C1559" i="4"/>
  <c r="D1559" i="4"/>
  <c r="E1559" i="4"/>
  <c r="F1559" i="4"/>
  <c r="B1560" i="4"/>
  <c r="C1560" i="4"/>
  <c r="D1560" i="4"/>
  <c r="E1560" i="4"/>
  <c r="F1560" i="4"/>
  <c r="B1561" i="4"/>
  <c r="C1561" i="4"/>
  <c r="D1561" i="4"/>
  <c r="E1561" i="4"/>
  <c r="F1561" i="4"/>
  <c r="B1562" i="4"/>
  <c r="C1562" i="4"/>
  <c r="D1562" i="4"/>
  <c r="E1562" i="4"/>
  <c r="F1562" i="4"/>
  <c r="B1563" i="4"/>
  <c r="C1563" i="4"/>
  <c r="D1563" i="4"/>
  <c r="E1563" i="4"/>
  <c r="F1563" i="4"/>
  <c r="B1564" i="4"/>
  <c r="C1564" i="4"/>
  <c r="D1564" i="4"/>
  <c r="E1564" i="4"/>
  <c r="F1564" i="4"/>
  <c r="B1565" i="4"/>
  <c r="C1565" i="4"/>
  <c r="D1565" i="4"/>
  <c r="E1565" i="4"/>
  <c r="F1565" i="4"/>
  <c r="B1566" i="4"/>
  <c r="C1566" i="4"/>
  <c r="D1566" i="4"/>
  <c r="E1566" i="4"/>
  <c r="F1566" i="4"/>
  <c r="B1567" i="4"/>
  <c r="C1567" i="4"/>
  <c r="D1567" i="4"/>
  <c r="E1567" i="4"/>
  <c r="F1567" i="4"/>
  <c r="B1568" i="4"/>
  <c r="C1568" i="4"/>
  <c r="D1568" i="4"/>
  <c r="E1568" i="4"/>
  <c r="F1568" i="4"/>
  <c r="B1569" i="4"/>
  <c r="C1569" i="4"/>
  <c r="D1569" i="4"/>
  <c r="E1569" i="4"/>
  <c r="F1569" i="4"/>
  <c r="B1570" i="4"/>
  <c r="C1570" i="4"/>
  <c r="D1570" i="4"/>
  <c r="E1570" i="4"/>
  <c r="F1570" i="4"/>
  <c r="B1571" i="4"/>
  <c r="C1571" i="4"/>
  <c r="D1571" i="4"/>
  <c r="E1571" i="4"/>
  <c r="F1571" i="4"/>
  <c r="B1572" i="4"/>
  <c r="C1572" i="4"/>
  <c r="D1572" i="4"/>
  <c r="E1572" i="4"/>
  <c r="F1572" i="4"/>
  <c r="B1573" i="4"/>
  <c r="C1573" i="4"/>
  <c r="D1573" i="4"/>
  <c r="E1573" i="4"/>
  <c r="F1573" i="4"/>
  <c r="B1574" i="4"/>
  <c r="C1574" i="4"/>
  <c r="D1574" i="4"/>
  <c r="E1574" i="4"/>
  <c r="F1574" i="4"/>
  <c r="B1575" i="4"/>
  <c r="C1575" i="4"/>
  <c r="D1575" i="4"/>
  <c r="E1575" i="4"/>
  <c r="F1575" i="4"/>
  <c r="B1576" i="4"/>
  <c r="C1576" i="4"/>
  <c r="D1576" i="4"/>
  <c r="E1576" i="4"/>
  <c r="F1576" i="4"/>
  <c r="B1577" i="4"/>
  <c r="C1577" i="4"/>
  <c r="D1577" i="4"/>
  <c r="E1577" i="4"/>
  <c r="F1577" i="4"/>
  <c r="B1578" i="4"/>
  <c r="C1578" i="4"/>
  <c r="D1578" i="4"/>
  <c r="E1578" i="4"/>
  <c r="F1578" i="4"/>
  <c r="B1579" i="4"/>
  <c r="C1579" i="4"/>
  <c r="D1579" i="4"/>
  <c r="E1579" i="4"/>
  <c r="F1579" i="4"/>
  <c r="B1460" i="4"/>
  <c r="C1460" i="4"/>
  <c r="D1460" i="4"/>
  <c r="E1460" i="4"/>
  <c r="F1460" i="4"/>
  <c r="B1461" i="4"/>
  <c r="C1461" i="4"/>
  <c r="D1461" i="4"/>
  <c r="E1461" i="4"/>
  <c r="F1461" i="4"/>
  <c r="B1462" i="4"/>
  <c r="C1462" i="4"/>
  <c r="D1462" i="4"/>
  <c r="E1462" i="4"/>
  <c r="F1462" i="4"/>
  <c r="B1463" i="4"/>
  <c r="C1463" i="4"/>
  <c r="D1463" i="4"/>
  <c r="E1463" i="4"/>
  <c r="F1463" i="4"/>
  <c r="B1464" i="4"/>
  <c r="C1464" i="4"/>
  <c r="D1464" i="4"/>
  <c r="E1464" i="4"/>
  <c r="F1464" i="4"/>
  <c r="B1465" i="4"/>
  <c r="C1465" i="4"/>
  <c r="D1465" i="4"/>
  <c r="E1465" i="4"/>
  <c r="F1465" i="4"/>
  <c r="B1466" i="4"/>
  <c r="C1466" i="4"/>
  <c r="D1466" i="4"/>
  <c r="E1466" i="4"/>
  <c r="F1466" i="4"/>
  <c r="B1467" i="4"/>
  <c r="C1467" i="4"/>
  <c r="D1467" i="4"/>
  <c r="E1467" i="4"/>
  <c r="F1467" i="4"/>
  <c r="B1468" i="4"/>
  <c r="C1468" i="4"/>
  <c r="D1468" i="4"/>
  <c r="E1468" i="4"/>
  <c r="F1468" i="4"/>
  <c r="B1469" i="4"/>
  <c r="C1469" i="4"/>
  <c r="D1469" i="4"/>
  <c r="E1469" i="4"/>
  <c r="F1469" i="4"/>
  <c r="B1470" i="4"/>
  <c r="C1470" i="4"/>
  <c r="D1470" i="4"/>
  <c r="E1470" i="4"/>
  <c r="F1470" i="4"/>
  <c r="B1471" i="4"/>
  <c r="C1471" i="4"/>
  <c r="D1471" i="4"/>
  <c r="E1471" i="4"/>
  <c r="F1471" i="4"/>
  <c r="B1472" i="4"/>
  <c r="C1472" i="4"/>
  <c r="D1472" i="4"/>
  <c r="E1472" i="4"/>
  <c r="F1472" i="4"/>
  <c r="B1473" i="4"/>
  <c r="C1473" i="4"/>
  <c r="D1473" i="4"/>
  <c r="E1473" i="4"/>
  <c r="F1473" i="4"/>
  <c r="B1474" i="4"/>
  <c r="C1474" i="4"/>
  <c r="D1474" i="4"/>
  <c r="E1474" i="4"/>
  <c r="F1474" i="4"/>
  <c r="B1475" i="4"/>
  <c r="C1475" i="4"/>
  <c r="D1475" i="4"/>
  <c r="E1475" i="4"/>
  <c r="F1475" i="4"/>
  <c r="B1476" i="4"/>
  <c r="C1476" i="4"/>
  <c r="D1476" i="4"/>
  <c r="E1476" i="4"/>
  <c r="F1476" i="4"/>
  <c r="B1477" i="4"/>
  <c r="C1477" i="4"/>
  <c r="D1477" i="4"/>
  <c r="E1477" i="4"/>
  <c r="F1477" i="4"/>
  <c r="B1478" i="4"/>
  <c r="C1478" i="4"/>
  <c r="D1478" i="4"/>
  <c r="E1478" i="4"/>
  <c r="F1478" i="4"/>
  <c r="B1479" i="4"/>
  <c r="C1479" i="4"/>
  <c r="D1479" i="4"/>
  <c r="E1479" i="4"/>
  <c r="F1479" i="4"/>
  <c r="B1480" i="4"/>
  <c r="C1480" i="4"/>
  <c r="D1480" i="4"/>
  <c r="E1480" i="4"/>
  <c r="F1480" i="4"/>
  <c r="B1481" i="4"/>
  <c r="C1481" i="4"/>
  <c r="D1481" i="4"/>
  <c r="E1481" i="4"/>
  <c r="F1481" i="4"/>
  <c r="B1482" i="4"/>
  <c r="C1482" i="4"/>
  <c r="D1482" i="4"/>
  <c r="E1482" i="4"/>
  <c r="F1482" i="4"/>
  <c r="B1483" i="4"/>
  <c r="C1483" i="4"/>
  <c r="D1483" i="4"/>
  <c r="E1483" i="4"/>
  <c r="F1483" i="4"/>
  <c r="B1368" i="4"/>
  <c r="C1368" i="4"/>
  <c r="D1368" i="4"/>
  <c r="E1368" i="4"/>
  <c r="F1368" i="4"/>
  <c r="B1369" i="4"/>
  <c r="C1369" i="4"/>
  <c r="D1369" i="4"/>
  <c r="E1369" i="4"/>
  <c r="F1369" i="4"/>
  <c r="B1370" i="4"/>
  <c r="C1370" i="4"/>
  <c r="D1370" i="4"/>
  <c r="E1370" i="4"/>
  <c r="F1370" i="4"/>
  <c r="B1371" i="4"/>
  <c r="C1371" i="4"/>
  <c r="D1371" i="4"/>
  <c r="E1371" i="4"/>
  <c r="F1371" i="4"/>
  <c r="B1372" i="4"/>
  <c r="C1372" i="4"/>
  <c r="D1372" i="4"/>
  <c r="E1372" i="4"/>
  <c r="F1372" i="4"/>
  <c r="B1373" i="4"/>
  <c r="C1373" i="4"/>
  <c r="D1373" i="4"/>
  <c r="E1373" i="4"/>
  <c r="F1373" i="4"/>
  <c r="B1374" i="4"/>
  <c r="C1374" i="4"/>
  <c r="D1374" i="4"/>
  <c r="E1374" i="4"/>
  <c r="F1374" i="4"/>
  <c r="B1375" i="4"/>
  <c r="C1375" i="4"/>
  <c r="D1375" i="4"/>
  <c r="E1375" i="4"/>
  <c r="F1375" i="4"/>
  <c r="B1376" i="4"/>
  <c r="C1376" i="4"/>
  <c r="D1376" i="4"/>
  <c r="E1376" i="4"/>
  <c r="F1376" i="4"/>
  <c r="B1377" i="4"/>
  <c r="C1377" i="4"/>
  <c r="D1377" i="4"/>
  <c r="E1377" i="4"/>
  <c r="F1377" i="4"/>
  <c r="B1378" i="4"/>
  <c r="C1378" i="4"/>
  <c r="D1378" i="4"/>
  <c r="E1378" i="4"/>
  <c r="F1378" i="4"/>
  <c r="B1379" i="4"/>
  <c r="C1379" i="4"/>
  <c r="D1379" i="4"/>
  <c r="E1379" i="4"/>
  <c r="F1379" i="4"/>
  <c r="B1380" i="4"/>
  <c r="C1380" i="4"/>
  <c r="D1380" i="4"/>
  <c r="E1380" i="4"/>
  <c r="F1380" i="4"/>
  <c r="B1381" i="4"/>
  <c r="C1381" i="4"/>
  <c r="D1381" i="4"/>
  <c r="E1381" i="4"/>
  <c r="F1381" i="4"/>
  <c r="B1382" i="4"/>
  <c r="C1382" i="4"/>
  <c r="D1382" i="4"/>
  <c r="E1382" i="4"/>
  <c r="F1382" i="4"/>
  <c r="B1383" i="4"/>
  <c r="C1383" i="4"/>
  <c r="D1383" i="4"/>
  <c r="E1383" i="4"/>
  <c r="F1383" i="4"/>
  <c r="B1384" i="4"/>
  <c r="C1384" i="4"/>
  <c r="D1384" i="4"/>
  <c r="E1384" i="4"/>
  <c r="F1384" i="4"/>
  <c r="B1385" i="4"/>
  <c r="C1385" i="4"/>
  <c r="D1385" i="4"/>
  <c r="E1385" i="4"/>
  <c r="F1385" i="4"/>
  <c r="B1386" i="4"/>
  <c r="C1386" i="4"/>
  <c r="D1386" i="4"/>
  <c r="E1386" i="4"/>
  <c r="F1386" i="4"/>
  <c r="B1387" i="4"/>
  <c r="C1387" i="4"/>
  <c r="D1387" i="4"/>
  <c r="E1387" i="4"/>
  <c r="F1387" i="4"/>
  <c r="B1388" i="4"/>
  <c r="C1388" i="4"/>
  <c r="D1388" i="4"/>
  <c r="E1388" i="4"/>
  <c r="F1388" i="4"/>
  <c r="B1389" i="4"/>
  <c r="C1389" i="4"/>
  <c r="D1389" i="4"/>
  <c r="E1389" i="4"/>
  <c r="F1389" i="4"/>
  <c r="B1390" i="4"/>
  <c r="C1390" i="4"/>
  <c r="D1390" i="4"/>
  <c r="E1390" i="4"/>
  <c r="F1390" i="4"/>
  <c r="B1391" i="4"/>
  <c r="C1391" i="4"/>
  <c r="D1391" i="4"/>
  <c r="E1391" i="4"/>
  <c r="F1391" i="4"/>
  <c r="B1988" i="4"/>
  <c r="C1988" i="4"/>
  <c r="D1988" i="4"/>
  <c r="E1988" i="4"/>
  <c r="F1988" i="4"/>
  <c r="B1989" i="4"/>
  <c r="C1989" i="4"/>
  <c r="D1989" i="4"/>
  <c r="E1989" i="4"/>
  <c r="F1989" i="4"/>
  <c r="B1990" i="4"/>
  <c r="C1990" i="4"/>
  <c r="D1990" i="4"/>
  <c r="E1990" i="4"/>
  <c r="F1990" i="4"/>
  <c r="B1991" i="4"/>
  <c r="C1991" i="4"/>
  <c r="D1991" i="4"/>
  <c r="E1991" i="4"/>
  <c r="F1991" i="4"/>
  <c r="B1992" i="4"/>
  <c r="C1992" i="4"/>
  <c r="D1992" i="4"/>
  <c r="E1992" i="4"/>
  <c r="F1992" i="4"/>
  <c r="B1993" i="4"/>
  <c r="C1993" i="4"/>
  <c r="D1993" i="4"/>
  <c r="E1993" i="4"/>
  <c r="F1993" i="4"/>
  <c r="B1994" i="4"/>
  <c r="C1994" i="4"/>
  <c r="D1994" i="4"/>
  <c r="E1994" i="4"/>
  <c r="F1994" i="4"/>
  <c r="B1995" i="4"/>
  <c r="C1995" i="4"/>
  <c r="D1995" i="4"/>
  <c r="E1995" i="4"/>
  <c r="F1995" i="4"/>
  <c r="B1996" i="4"/>
  <c r="C1996" i="4"/>
  <c r="D1996" i="4"/>
  <c r="E1996" i="4"/>
  <c r="F1996" i="4"/>
  <c r="B1997" i="4"/>
  <c r="C1997" i="4"/>
  <c r="D1997" i="4"/>
  <c r="E1997" i="4"/>
  <c r="F1997" i="4"/>
  <c r="B1998" i="4"/>
  <c r="C1998" i="4"/>
  <c r="D1998" i="4"/>
  <c r="E1998" i="4"/>
  <c r="F1998" i="4"/>
  <c r="B1999" i="4"/>
  <c r="C1999" i="4"/>
  <c r="D1999" i="4"/>
  <c r="E1999" i="4"/>
  <c r="F1999" i="4"/>
  <c r="B2000" i="4"/>
  <c r="C2000" i="4"/>
  <c r="D2000" i="4"/>
  <c r="E2000" i="4"/>
  <c r="F2000" i="4"/>
  <c r="B2001" i="4"/>
  <c r="C2001" i="4"/>
  <c r="D2001" i="4"/>
  <c r="E2001" i="4"/>
  <c r="F2001" i="4"/>
  <c r="B2002" i="4"/>
  <c r="C2002" i="4"/>
  <c r="D2002" i="4"/>
  <c r="E2002" i="4"/>
  <c r="F2002" i="4"/>
  <c r="B2003" i="4"/>
  <c r="C2003" i="4"/>
  <c r="D2003" i="4"/>
  <c r="E2003" i="4"/>
  <c r="F2003" i="4"/>
  <c r="B2004" i="4"/>
  <c r="C2004" i="4"/>
  <c r="D2004" i="4"/>
  <c r="E2004" i="4"/>
  <c r="F2004" i="4"/>
  <c r="B2005" i="4"/>
  <c r="C2005" i="4"/>
  <c r="D2005" i="4"/>
  <c r="E2005" i="4"/>
  <c r="F2005" i="4"/>
  <c r="B2006" i="4"/>
  <c r="C2006" i="4"/>
  <c r="D2006" i="4"/>
  <c r="E2006" i="4"/>
  <c r="F2006" i="4"/>
  <c r="B2007" i="4"/>
  <c r="C2007" i="4"/>
  <c r="D2007" i="4"/>
  <c r="E2007" i="4"/>
  <c r="F2007" i="4"/>
  <c r="B2008" i="4"/>
  <c r="C2008" i="4"/>
  <c r="D2008" i="4"/>
  <c r="E2008" i="4"/>
  <c r="F2008" i="4"/>
  <c r="B2009" i="4"/>
  <c r="C2009" i="4"/>
  <c r="D2009" i="4"/>
  <c r="E2009" i="4"/>
  <c r="F2009" i="4"/>
  <c r="B2010" i="4"/>
  <c r="C2010" i="4"/>
  <c r="D2010" i="4"/>
  <c r="E2010" i="4"/>
  <c r="F2010" i="4"/>
  <c r="B2011" i="4"/>
  <c r="C2011" i="4"/>
  <c r="D2011" i="4"/>
  <c r="E2011" i="4"/>
  <c r="F2011" i="4"/>
  <c r="B1676" i="4"/>
  <c r="C1676" i="4"/>
  <c r="D1676" i="4"/>
  <c r="E1676" i="4"/>
  <c r="F1676" i="4"/>
  <c r="B1677" i="4"/>
  <c r="C1677" i="4"/>
  <c r="D1677" i="4"/>
  <c r="E1677" i="4"/>
  <c r="F1677" i="4"/>
  <c r="B1678" i="4"/>
  <c r="C1678" i="4"/>
  <c r="D1678" i="4"/>
  <c r="E1678" i="4"/>
  <c r="F1678" i="4"/>
  <c r="B1679" i="4"/>
  <c r="C1679" i="4"/>
  <c r="D1679" i="4"/>
  <c r="E1679" i="4"/>
  <c r="F1679" i="4"/>
  <c r="B1680" i="4"/>
  <c r="C1680" i="4"/>
  <c r="D1680" i="4"/>
  <c r="E1680" i="4"/>
  <c r="F1680" i="4"/>
  <c r="B1681" i="4"/>
  <c r="C1681" i="4"/>
  <c r="D1681" i="4"/>
  <c r="E1681" i="4"/>
  <c r="F1681" i="4"/>
  <c r="B1682" i="4"/>
  <c r="C1682" i="4"/>
  <c r="D1682" i="4"/>
  <c r="E1682" i="4"/>
  <c r="F1682" i="4"/>
  <c r="B1683" i="4"/>
  <c r="C1683" i="4"/>
  <c r="D1683" i="4"/>
  <c r="E1683" i="4"/>
  <c r="F1683" i="4"/>
  <c r="B1684" i="4"/>
  <c r="C1684" i="4"/>
  <c r="D1684" i="4"/>
  <c r="E1684" i="4"/>
  <c r="F1684" i="4"/>
  <c r="B1685" i="4"/>
  <c r="C1685" i="4"/>
  <c r="D1685" i="4"/>
  <c r="E1685" i="4"/>
  <c r="F1685" i="4"/>
  <c r="B1686" i="4"/>
  <c r="C1686" i="4"/>
  <c r="D1686" i="4"/>
  <c r="E1686" i="4"/>
  <c r="F1686" i="4"/>
  <c r="B1687" i="4"/>
  <c r="C1687" i="4"/>
  <c r="D1687" i="4"/>
  <c r="E1687" i="4"/>
  <c r="F1687" i="4"/>
  <c r="B1688" i="4"/>
  <c r="C1688" i="4"/>
  <c r="D1688" i="4"/>
  <c r="E1688" i="4"/>
  <c r="F1688" i="4"/>
  <c r="B1689" i="4"/>
  <c r="C1689" i="4"/>
  <c r="D1689" i="4"/>
  <c r="E1689" i="4"/>
  <c r="F1689" i="4"/>
  <c r="B1690" i="4"/>
  <c r="C1690" i="4"/>
  <c r="D1690" i="4"/>
  <c r="E1690" i="4"/>
  <c r="F1690" i="4"/>
  <c r="B1691" i="4"/>
  <c r="C1691" i="4"/>
  <c r="D1691" i="4"/>
  <c r="E1691" i="4"/>
  <c r="F1691" i="4"/>
  <c r="B1692" i="4"/>
  <c r="C1692" i="4"/>
  <c r="D1692" i="4"/>
  <c r="E1692" i="4"/>
  <c r="F1692" i="4"/>
  <c r="B1693" i="4"/>
  <c r="C1693" i="4"/>
  <c r="D1693" i="4"/>
  <c r="E1693" i="4"/>
  <c r="F1693" i="4"/>
  <c r="B1694" i="4"/>
  <c r="C1694" i="4"/>
  <c r="D1694" i="4"/>
  <c r="E1694" i="4"/>
  <c r="F1694" i="4"/>
  <c r="B1695" i="4"/>
  <c r="C1695" i="4"/>
  <c r="D1695" i="4"/>
  <c r="E1695" i="4"/>
  <c r="F1695" i="4"/>
  <c r="B1696" i="4"/>
  <c r="C1696" i="4"/>
  <c r="D1696" i="4"/>
  <c r="E1696" i="4"/>
  <c r="F1696" i="4"/>
  <c r="B1697" i="4"/>
  <c r="C1697" i="4"/>
  <c r="D1697" i="4"/>
  <c r="E1697" i="4"/>
  <c r="F1697" i="4"/>
  <c r="B1698" i="4"/>
  <c r="C1698" i="4"/>
  <c r="D1698" i="4"/>
  <c r="E1698" i="4"/>
  <c r="F1698" i="4"/>
  <c r="B1699" i="4"/>
  <c r="C1699" i="4"/>
  <c r="D1699" i="4"/>
  <c r="E1699" i="4"/>
  <c r="F1699" i="4"/>
  <c r="B1964" i="4"/>
  <c r="C1964" i="4"/>
  <c r="D1964" i="4"/>
  <c r="E1964" i="4"/>
  <c r="F1964" i="4"/>
  <c r="B1965" i="4"/>
  <c r="C1965" i="4"/>
  <c r="D1965" i="4"/>
  <c r="E1965" i="4"/>
  <c r="F1965" i="4"/>
  <c r="B1966" i="4"/>
  <c r="C1966" i="4"/>
  <c r="D1966" i="4"/>
  <c r="E1966" i="4"/>
  <c r="F1966" i="4"/>
  <c r="B1967" i="4"/>
  <c r="C1967" i="4"/>
  <c r="D1967" i="4"/>
  <c r="E1967" i="4"/>
  <c r="F1967" i="4"/>
  <c r="B1968" i="4"/>
  <c r="C1968" i="4"/>
  <c r="D1968" i="4"/>
  <c r="E1968" i="4"/>
  <c r="F1968" i="4"/>
  <c r="B1969" i="4"/>
  <c r="C1969" i="4"/>
  <c r="D1969" i="4"/>
  <c r="E1969" i="4"/>
  <c r="F1969" i="4"/>
  <c r="B1970" i="4"/>
  <c r="C1970" i="4"/>
  <c r="D1970" i="4"/>
  <c r="E1970" i="4"/>
  <c r="F1970" i="4"/>
  <c r="B1971" i="4"/>
  <c r="C1971" i="4"/>
  <c r="D1971" i="4"/>
  <c r="E1971" i="4"/>
  <c r="F1971" i="4"/>
  <c r="B1972" i="4"/>
  <c r="C1972" i="4"/>
  <c r="D1972" i="4"/>
  <c r="E1972" i="4"/>
  <c r="F1972" i="4"/>
  <c r="B1973" i="4"/>
  <c r="C1973" i="4"/>
  <c r="D1973" i="4"/>
  <c r="E1973" i="4"/>
  <c r="F1973" i="4"/>
  <c r="B1974" i="4"/>
  <c r="C1974" i="4"/>
  <c r="D1974" i="4"/>
  <c r="E1974" i="4"/>
  <c r="F1974" i="4"/>
  <c r="B1975" i="4"/>
  <c r="C1975" i="4"/>
  <c r="D1975" i="4"/>
  <c r="E1975" i="4"/>
  <c r="F1975" i="4"/>
  <c r="B1976" i="4"/>
  <c r="C1976" i="4"/>
  <c r="D1976" i="4"/>
  <c r="E1976" i="4"/>
  <c r="F1976" i="4"/>
  <c r="B1977" i="4"/>
  <c r="C1977" i="4"/>
  <c r="D1977" i="4"/>
  <c r="E1977" i="4"/>
  <c r="F1977" i="4"/>
  <c r="B1978" i="4"/>
  <c r="C1978" i="4"/>
  <c r="D1978" i="4"/>
  <c r="E1978" i="4"/>
  <c r="F1978" i="4"/>
  <c r="B1979" i="4"/>
  <c r="C1979" i="4"/>
  <c r="D1979" i="4"/>
  <c r="E1979" i="4"/>
  <c r="F1979" i="4"/>
  <c r="B1980" i="4"/>
  <c r="C1980" i="4"/>
  <c r="D1980" i="4"/>
  <c r="E1980" i="4"/>
  <c r="F1980" i="4"/>
  <c r="B1981" i="4"/>
  <c r="C1981" i="4"/>
  <c r="D1981" i="4"/>
  <c r="E1981" i="4"/>
  <c r="F1981" i="4"/>
  <c r="B1982" i="4"/>
  <c r="C1982" i="4"/>
  <c r="D1982" i="4"/>
  <c r="E1982" i="4"/>
  <c r="F1982" i="4"/>
  <c r="B1983" i="4"/>
  <c r="C1983" i="4"/>
  <c r="D1983" i="4"/>
  <c r="E1983" i="4"/>
  <c r="F1983" i="4"/>
  <c r="B1984" i="4"/>
  <c r="C1984" i="4"/>
  <c r="D1984" i="4"/>
  <c r="E1984" i="4"/>
  <c r="F1984" i="4"/>
  <c r="B1985" i="4"/>
  <c r="C1985" i="4"/>
  <c r="D1985" i="4"/>
  <c r="E1985" i="4"/>
  <c r="F1985" i="4"/>
  <c r="B1986" i="4"/>
  <c r="C1986" i="4"/>
  <c r="D1986" i="4"/>
  <c r="E1986" i="4"/>
  <c r="F1986" i="4"/>
  <c r="B1987" i="4"/>
  <c r="C1987" i="4"/>
  <c r="D1987" i="4"/>
  <c r="E1987" i="4"/>
  <c r="F1987" i="4"/>
  <c r="B1344" i="4"/>
  <c r="C1344" i="4"/>
  <c r="D1344" i="4"/>
  <c r="E1344" i="4"/>
  <c r="F1344" i="4"/>
  <c r="B1345" i="4"/>
  <c r="C1345" i="4"/>
  <c r="D1345" i="4"/>
  <c r="E1345" i="4"/>
  <c r="F1345" i="4"/>
  <c r="B1346" i="4"/>
  <c r="C1346" i="4"/>
  <c r="D1346" i="4"/>
  <c r="E1346" i="4"/>
  <c r="F1346" i="4"/>
  <c r="B1347" i="4"/>
  <c r="C1347" i="4"/>
  <c r="D1347" i="4"/>
  <c r="E1347" i="4"/>
  <c r="F1347" i="4"/>
  <c r="B1348" i="4"/>
  <c r="C1348" i="4"/>
  <c r="D1348" i="4"/>
  <c r="E1348" i="4"/>
  <c r="F1348" i="4"/>
  <c r="B1349" i="4"/>
  <c r="C1349" i="4"/>
  <c r="D1349" i="4"/>
  <c r="E1349" i="4"/>
  <c r="F1349" i="4"/>
  <c r="B1350" i="4"/>
  <c r="C1350" i="4"/>
  <c r="D1350" i="4"/>
  <c r="E1350" i="4"/>
  <c r="F1350" i="4"/>
  <c r="B1351" i="4"/>
  <c r="C1351" i="4"/>
  <c r="D1351" i="4"/>
  <c r="E1351" i="4"/>
  <c r="F1351" i="4"/>
  <c r="B1352" i="4"/>
  <c r="C1352" i="4"/>
  <c r="D1352" i="4"/>
  <c r="E1352" i="4"/>
  <c r="F1352" i="4"/>
  <c r="B1353" i="4"/>
  <c r="C1353" i="4"/>
  <c r="D1353" i="4"/>
  <c r="E1353" i="4"/>
  <c r="F1353" i="4"/>
  <c r="B1354" i="4"/>
  <c r="C1354" i="4"/>
  <c r="D1354" i="4"/>
  <c r="E1354" i="4"/>
  <c r="F1354" i="4"/>
  <c r="B1355" i="4"/>
  <c r="C1355" i="4"/>
  <c r="D1355" i="4"/>
  <c r="E1355" i="4"/>
  <c r="F1355" i="4"/>
  <c r="B1356" i="4"/>
  <c r="C1356" i="4"/>
  <c r="D1356" i="4"/>
  <c r="E1356" i="4"/>
  <c r="F1356" i="4"/>
  <c r="B1357" i="4"/>
  <c r="C1357" i="4"/>
  <c r="D1357" i="4"/>
  <c r="E1357" i="4"/>
  <c r="F1357" i="4"/>
  <c r="B1358" i="4"/>
  <c r="C1358" i="4"/>
  <c r="D1358" i="4"/>
  <c r="E1358" i="4"/>
  <c r="F1358" i="4"/>
  <c r="B1359" i="4"/>
  <c r="C1359" i="4"/>
  <c r="D1359" i="4"/>
  <c r="E1359" i="4"/>
  <c r="F1359" i="4"/>
  <c r="B1360" i="4"/>
  <c r="C1360" i="4"/>
  <c r="D1360" i="4"/>
  <c r="E1360" i="4"/>
  <c r="F1360" i="4"/>
  <c r="B1361" i="4"/>
  <c r="C1361" i="4"/>
  <c r="D1361" i="4"/>
  <c r="E1361" i="4"/>
  <c r="F1361" i="4"/>
  <c r="B1362" i="4"/>
  <c r="C1362" i="4"/>
  <c r="D1362" i="4"/>
  <c r="E1362" i="4"/>
  <c r="F1362" i="4"/>
  <c r="B1363" i="4"/>
  <c r="C1363" i="4"/>
  <c r="D1363" i="4"/>
  <c r="E1363" i="4"/>
  <c r="F1363" i="4"/>
  <c r="B1364" i="4"/>
  <c r="C1364" i="4"/>
  <c r="D1364" i="4"/>
  <c r="E1364" i="4"/>
  <c r="F1364" i="4"/>
  <c r="B1365" i="4"/>
  <c r="C1365" i="4"/>
  <c r="D1365" i="4"/>
  <c r="E1365" i="4"/>
  <c r="F1365" i="4"/>
  <c r="B1366" i="4"/>
  <c r="C1366" i="4"/>
  <c r="D1366" i="4"/>
  <c r="E1366" i="4"/>
  <c r="F1366" i="4"/>
  <c r="B1367" i="4"/>
  <c r="C1367" i="4"/>
  <c r="D1367" i="4"/>
  <c r="E1367" i="4"/>
  <c r="F1367" i="4"/>
  <c r="B1484" i="4"/>
  <c r="C1484" i="4"/>
  <c r="D1484" i="4"/>
  <c r="E1484" i="4"/>
  <c r="F1484" i="4"/>
  <c r="B1485" i="4"/>
  <c r="C1485" i="4"/>
  <c r="D1485" i="4"/>
  <c r="E1485" i="4"/>
  <c r="F1485" i="4"/>
  <c r="B1486" i="4"/>
  <c r="C1486" i="4"/>
  <c r="D1486" i="4"/>
  <c r="E1486" i="4"/>
  <c r="F1486" i="4"/>
  <c r="B1487" i="4"/>
  <c r="C1487" i="4"/>
  <c r="D1487" i="4"/>
  <c r="E1487" i="4"/>
  <c r="F1487" i="4"/>
  <c r="B1488" i="4"/>
  <c r="C1488" i="4"/>
  <c r="D1488" i="4"/>
  <c r="E1488" i="4"/>
  <c r="F1488" i="4"/>
  <c r="B1489" i="4"/>
  <c r="C1489" i="4"/>
  <c r="D1489" i="4"/>
  <c r="E1489" i="4"/>
  <c r="F1489" i="4"/>
  <c r="B1490" i="4"/>
  <c r="C1490" i="4"/>
  <c r="D1490" i="4"/>
  <c r="E1490" i="4"/>
  <c r="F1490" i="4"/>
  <c r="B1491" i="4"/>
  <c r="C1491" i="4"/>
  <c r="D1491" i="4"/>
  <c r="E1491" i="4"/>
  <c r="F1491" i="4"/>
  <c r="B1492" i="4"/>
  <c r="C1492" i="4"/>
  <c r="D1492" i="4"/>
  <c r="E1492" i="4"/>
  <c r="F1492" i="4"/>
  <c r="B1493" i="4"/>
  <c r="C1493" i="4"/>
  <c r="D1493" i="4"/>
  <c r="E1493" i="4"/>
  <c r="F1493" i="4"/>
  <c r="B1494" i="4"/>
  <c r="C1494" i="4"/>
  <c r="D1494" i="4"/>
  <c r="E1494" i="4"/>
  <c r="F1494" i="4"/>
  <c r="B1495" i="4"/>
  <c r="C1495" i="4"/>
  <c r="D1495" i="4"/>
  <c r="E1495" i="4"/>
  <c r="F1495" i="4"/>
  <c r="B1496" i="4"/>
  <c r="C1496" i="4"/>
  <c r="D1496" i="4"/>
  <c r="E1496" i="4"/>
  <c r="F1496" i="4"/>
  <c r="B1497" i="4"/>
  <c r="C1497" i="4"/>
  <c r="D1497" i="4"/>
  <c r="E1497" i="4"/>
  <c r="F1497" i="4"/>
  <c r="B1498" i="4"/>
  <c r="C1498" i="4"/>
  <c r="D1498" i="4"/>
  <c r="E1498" i="4"/>
  <c r="F1498" i="4"/>
  <c r="B1499" i="4"/>
  <c r="C1499" i="4"/>
  <c r="D1499" i="4"/>
  <c r="E1499" i="4"/>
  <c r="F1499" i="4"/>
  <c r="B1500" i="4"/>
  <c r="C1500" i="4"/>
  <c r="D1500" i="4"/>
  <c r="E1500" i="4"/>
  <c r="F1500" i="4"/>
  <c r="B1501" i="4"/>
  <c r="C1501" i="4"/>
  <c r="D1501" i="4"/>
  <c r="E1501" i="4"/>
  <c r="F1501" i="4"/>
  <c r="B1502" i="4"/>
  <c r="C1502" i="4"/>
  <c r="D1502" i="4"/>
  <c r="E1502" i="4"/>
  <c r="F1502" i="4"/>
  <c r="B1503" i="4"/>
  <c r="C1503" i="4"/>
  <c r="D1503" i="4"/>
  <c r="E1503" i="4"/>
  <c r="F1503" i="4"/>
  <c r="B1504" i="4"/>
  <c r="C1504" i="4"/>
  <c r="D1504" i="4"/>
  <c r="E1504" i="4"/>
  <c r="F1504" i="4"/>
  <c r="B1505" i="4"/>
  <c r="C1505" i="4"/>
  <c r="D1505" i="4"/>
  <c r="E1505" i="4"/>
  <c r="F1505" i="4"/>
  <c r="B1506" i="4"/>
  <c r="C1506" i="4"/>
  <c r="D1506" i="4"/>
  <c r="E1506" i="4"/>
  <c r="F1506" i="4"/>
  <c r="B1507" i="4"/>
  <c r="C1507" i="4"/>
  <c r="D1507" i="4"/>
  <c r="E1507" i="4"/>
  <c r="F1507" i="4"/>
  <c r="B1820" i="4"/>
  <c r="C1820" i="4"/>
  <c r="D1820" i="4"/>
  <c r="E1820" i="4"/>
  <c r="F1820" i="4"/>
  <c r="B1821" i="4"/>
  <c r="C1821" i="4"/>
  <c r="D1821" i="4"/>
  <c r="E1821" i="4"/>
  <c r="F1821" i="4"/>
  <c r="B1822" i="4"/>
  <c r="C1822" i="4"/>
  <c r="D1822" i="4"/>
  <c r="E1822" i="4"/>
  <c r="F1822" i="4"/>
  <c r="B1823" i="4"/>
  <c r="C1823" i="4"/>
  <c r="D1823" i="4"/>
  <c r="E1823" i="4"/>
  <c r="F1823" i="4"/>
  <c r="B1824" i="4"/>
  <c r="C1824" i="4"/>
  <c r="D1824" i="4"/>
  <c r="E1824" i="4"/>
  <c r="F1824" i="4"/>
  <c r="B1825" i="4"/>
  <c r="C1825" i="4"/>
  <c r="D1825" i="4"/>
  <c r="E1825" i="4"/>
  <c r="F1825" i="4"/>
  <c r="B1826" i="4"/>
  <c r="C1826" i="4"/>
  <c r="D1826" i="4"/>
  <c r="E1826" i="4"/>
  <c r="F1826" i="4"/>
  <c r="B1827" i="4"/>
  <c r="C1827" i="4"/>
  <c r="D1827" i="4"/>
  <c r="E1827" i="4"/>
  <c r="F1827" i="4"/>
  <c r="B1828" i="4"/>
  <c r="C1828" i="4"/>
  <c r="D1828" i="4"/>
  <c r="E1828" i="4"/>
  <c r="F1828" i="4"/>
  <c r="B1829" i="4"/>
  <c r="C1829" i="4"/>
  <c r="D1829" i="4"/>
  <c r="E1829" i="4"/>
  <c r="F1829" i="4"/>
  <c r="B1830" i="4"/>
  <c r="C1830" i="4"/>
  <c r="D1830" i="4"/>
  <c r="E1830" i="4"/>
  <c r="F1830" i="4"/>
  <c r="B1831" i="4"/>
  <c r="C1831" i="4"/>
  <c r="D1831" i="4"/>
  <c r="E1831" i="4"/>
  <c r="F1831" i="4"/>
  <c r="B1832" i="4"/>
  <c r="C1832" i="4"/>
  <c r="D1832" i="4"/>
  <c r="E1832" i="4"/>
  <c r="F1832" i="4"/>
  <c r="B1833" i="4"/>
  <c r="C1833" i="4"/>
  <c r="D1833" i="4"/>
  <c r="E1833" i="4"/>
  <c r="F1833" i="4"/>
  <c r="B1834" i="4"/>
  <c r="C1834" i="4"/>
  <c r="D1834" i="4"/>
  <c r="E1834" i="4"/>
  <c r="F1834" i="4"/>
  <c r="B1835" i="4"/>
  <c r="C1835" i="4"/>
  <c r="D1835" i="4"/>
  <c r="E1835" i="4"/>
  <c r="F1835" i="4"/>
  <c r="B1836" i="4"/>
  <c r="C1836" i="4"/>
  <c r="D1836" i="4"/>
  <c r="E1836" i="4"/>
  <c r="F1836" i="4"/>
  <c r="B1837" i="4"/>
  <c r="C1837" i="4"/>
  <c r="D1837" i="4"/>
  <c r="E1837" i="4"/>
  <c r="F1837" i="4"/>
  <c r="B1838" i="4"/>
  <c r="C1838" i="4"/>
  <c r="D1838" i="4"/>
  <c r="E1838" i="4"/>
  <c r="F1838" i="4"/>
  <c r="B1839" i="4"/>
  <c r="C1839" i="4"/>
  <c r="D1839" i="4"/>
  <c r="E1839" i="4"/>
  <c r="F1839" i="4"/>
  <c r="B1840" i="4"/>
  <c r="C1840" i="4"/>
  <c r="D1840" i="4"/>
  <c r="E1840" i="4"/>
  <c r="F1840" i="4"/>
  <c r="B1841" i="4"/>
  <c r="C1841" i="4"/>
  <c r="D1841" i="4"/>
  <c r="E1841" i="4"/>
  <c r="F1841" i="4"/>
  <c r="B1842" i="4"/>
  <c r="C1842" i="4"/>
  <c r="D1842" i="4"/>
  <c r="E1842" i="4"/>
  <c r="F1842" i="4"/>
  <c r="B1843" i="4"/>
  <c r="C1843" i="4"/>
  <c r="D1843" i="4"/>
  <c r="E1843" i="4"/>
  <c r="F1843" i="4"/>
  <c r="B1652" i="4"/>
  <c r="C1652" i="4"/>
  <c r="D1652" i="4"/>
  <c r="E1652" i="4"/>
  <c r="F1652" i="4"/>
  <c r="B1653" i="4"/>
  <c r="C1653" i="4"/>
  <c r="D1653" i="4"/>
  <c r="E1653" i="4"/>
  <c r="F1653" i="4"/>
  <c r="B1654" i="4"/>
  <c r="C1654" i="4"/>
  <c r="D1654" i="4"/>
  <c r="E1654" i="4"/>
  <c r="F1654" i="4"/>
  <c r="B1655" i="4"/>
  <c r="C1655" i="4"/>
  <c r="D1655" i="4"/>
  <c r="E1655" i="4"/>
  <c r="F1655" i="4"/>
  <c r="B1656" i="4"/>
  <c r="C1656" i="4"/>
  <c r="D1656" i="4"/>
  <c r="E1656" i="4"/>
  <c r="F1656" i="4"/>
  <c r="B1657" i="4"/>
  <c r="C1657" i="4"/>
  <c r="D1657" i="4"/>
  <c r="E1657" i="4"/>
  <c r="F1657" i="4"/>
  <c r="B1658" i="4"/>
  <c r="C1658" i="4"/>
  <c r="D1658" i="4"/>
  <c r="E1658" i="4"/>
  <c r="F1658" i="4"/>
  <c r="B1659" i="4"/>
  <c r="C1659" i="4"/>
  <c r="D1659" i="4"/>
  <c r="E1659" i="4"/>
  <c r="F1659" i="4"/>
  <c r="B1660" i="4"/>
  <c r="C1660" i="4"/>
  <c r="D1660" i="4"/>
  <c r="E1660" i="4"/>
  <c r="F1660" i="4"/>
  <c r="B1661" i="4"/>
  <c r="C1661" i="4"/>
  <c r="D1661" i="4"/>
  <c r="E1661" i="4"/>
  <c r="F1661" i="4"/>
  <c r="B1662" i="4"/>
  <c r="C1662" i="4"/>
  <c r="D1662" i="4"/>
  <c r="E1662" i="4"/>
  <c r="F1662" i="4"/>
  <c r="B1663" i="4"/>
  <c r="C1663" i="4"/>
  <c r="D1663" i="4"/>
  <c r="E1663" i="4"/>
  <c r="F1663" i="4"/>
  <c r="B1664" i="4"/>
  <c r="C1664" i="4"/>
  <c r="D1664" i="4"/>
  <c r="E1664" i="4"/>
  <c r="F1664" i="4"/>
  <c r="B1665" i="4"/>
  <c r="C1665" i="4"/>
  <c r="D1665" i="4"/>
  <c r="E1665" i="4"/>
  <c r="F1665" i="4"/>
  <c r="B1666" i="4"/>
  <c r="C1666" i="4"/>
  <c r="D1666" i="4"/>
  <c r="E1666" i="4"/>
  <c r="F1666" i="4"/>
  <c r="B1667" i="4"/>
  <c r="C1667" i="4"/>
  <c r="D1667" i="4"/>
  <c r="E1667" i="4"/>
  <c r="F1667" i="4"/>
  <c r="B1668" i="4"/>
  <c r="C1668" i="4"/>
  <c r="D1668" i="4"/>
  <c r="E1668" i="4"/>
  <c r="F1668" i="4"/>
  <c r="B1669" i="4"/>
  <c r="C1669" i="4"/>
  <c r="D1669" i="4"/>
  <c r="E1669" i="4"/>
  <c r="F1669" i="4"/>
  <c r="B1670" i="4"/>
  <c r="C1670" i="4"/>
  <c r="D1670" i="4"/>
  <c r="E1670" i="4"/>
  <c r="F1670" i="4"/>
  <c r="B1671" i="4"/>
  <c r="C1671" i="4"/>
  <c r="D1671" i="4"/>
  <c r="E1671" i="4"/>
  <c r="F1671" i="4"/>
  <c r="B1672" i="4"/>
  <c r="C1672" i="4"/>
  <c r="D1672" i="4"/>
  <c r="E1672" i="4"/>
  <c r="F1672" i="4"/>
  <c r="B1673" i="4"/>
  <c r="C1673" i="4"/>
  <c r="D1673" i="4"/>
  <c r="E1673" i="4"/>
  <c r="F1673" i="4"/>
  <c r="B1674" i="4"/>
  <c r="C1674" i="4"/>
  <c r="D1674" i="4"/>
  <c r="E1674" i="4"/>
  <c r="F1674" i="4"/>
  <c r="B1675" i="4"/>
  <c r="C1675" i="4"/>
  <c r="D1675" i="4"/>
  <c r="E1675" i="4"/>
  <c r="F1675" i="4"/>
  <c r="B1628" i="4"/>
  <c r="C1628" i="4"/>
  <c r="D1628" i="4"/>
  <c r="E1628" i="4"/>
  <c r="F1628" i="4"/>
  <c r="B1629" i="4"/>
  <c r="C1629" i="4"/>
  <c r="D1629" i="4"/>
  <c r="E1629" i="4"/>
  <c r="F1629" i="4"/>
  <c r="B1630" i="4"/>
  <c r="C1630" i="4"/>
  <c r="D1630" i="4"/>
  <c r="E1630" i="4"/>
  <c r="F1630" i="4"/>
  <c r="B1631" i="4"/>
  <c r="C1631" i="4"/>
  <c r="D1631" i="4"/>
  <c r="E1631" i="4"/>
  <c r="F1631" i="4"/>
  <c r="B1632" i="4"/>
  <c r="C1632" i="4"/>
  <c r="D1632" i="4"/>
  <c r="E1632" i="4"/>
  <c r="F1632" i="4"/>
  <c r="B1633" i="4"/>
  <c r="C1633" i="4"/>
  <c r="D1633" i="4"/>
  <c r="E1633" i="4"/>
  <c r="F1633" i="4"/>
  <c r="B1634" i="4"/>
  <c r="C1634" i="4"/>
  <c r="D1634" i="4"/>
  <c r="E1634" i="4"/>
  <c r="F1634" i="4"/>
  <c r="B1635" i="4"/>
  <c r="C1635" i="4"/>
  <c r="D1635" i="4"/>
  <c r="E1635" i="4"/>
  <c r="F1635" i="4"/>
  <c r="B1636" i="4"/>
  <c r="C1636" i="4"/>
  <c r="D1636" i="4"/>
  <c r="E1636" i="4"/>
  <c r="F1636" i="4"/>
  <c r="B1637" i="4"/>
  <c r="C1637" i="4"/>
  <c r="D1637" i="4"/>
  <c r="E1637" i="4"/>
  <c r="F1637" i="4"/>
  <c r="B1638" i="4"/>
  <c r="C1638" i="4"/>
  <c r="D1638" i="4"/>
  <c r="E1638" i="4"/>
  <c r="F1638" i="4"/>
  <c r="B1639" i="4"/>
  <c r="C1639" i="4"/>
  <c r="D1639" i="4"/>
  <c r="E1639" i="4"/>
  <c r="F1639" i="4"/>
  <c r="B1640" i="4"/>
  <c r="C1640" i="4"/>
  <c r="D1640" i="4"/>
  <c r="E1640" i="4"/>
  <c r="F1640" i="4"/>
  <c r="B1641" i="4"/>
  <c r="C1641" i="4"/>
  <c r="D1641" i="4"/>
  <c r="E1641" i="4"/>
  <c r="F1641" i="4"/>
  <c r="B1642" i="4"/>
  <c r="C1642" i="4"/>
  <c r="D1642" i="4"/>
  <c r="E1642" i="4"/>
  <c r="F1642" i="4"/>
  <c r="B1643" i="4"/>
  <c r="C1643" i="4"/>
  <c r="D1643" i="4"/>
  <c r="E1643" i="4"/>
  <c r="F1643" i="4"/>
  <c r="B1644" i="4"/>
  <c r="C1644" i="4"/>
  <c r="D1644" i="4"/>
  <c r="E1644" i="4"/>
  <c r="F1644" i="4"/>
  <c r="B1645" i="4"/>
  <c r="C1645" i="4"/>
  <c r="D1645" i="4"/>
  <c r="E1645" i="4"/>
  <c r="F1645" i="4"/>
  <c r="B1646" i="4"/>
  <c r="C1646" i="4"/>
  <c r="D1646" i="4"/>
  <c r="E1646" i="4"/>
  <c r="F1646" i="4"/>
  <c r="B1647" i="4"/>
  <c r="C1647" i="4"/>
  <c r="D1647" i="4"/>
  <c r="E1647" i="4"/>
  <c r="F1647" i="4"/>
  <c r="B1648" i="4"/>
  <c r="C1648" i="4"/>
  <c r="D1648" i="4"/>
  <c r="E1648" i="4"/>
  <c r="F1648" i="4"/>
  <c r="B1649" i="4"/>
  <c r="C1649" i="4"/>
  <c r="D1649" i="4"/>
  <c r="E1649" i="4"/>
  <c r="F1649" i="4"/>
  <c r="B1650" i="4"/>
  <c r="C1650" i="4"/>
  <c r="D1650" i="4"/>
  <c r="E1650" i="4"/>
  <c r="F1650" i="4"/>
  <c r="B1651" i="4"/>
  <c r="C1651" i="4"/>
  <c r="D1651" i="4"/>
  <c r="E1651" i="4"/>
  <c r="F1651" i="4"/>
  <c r="B1700" i="4"/>
  <c r="C1700" i="4"/>
  <c r="D1700" i="4"/>
  <c r="E1700" i="4"/>
  <c r="F1700" i="4"/>
  <c r="B1701" i="4"/>
  <c r="C1701" i="4"/>
  <c r="D1701" i="4"/>
  <c r="E1701" i="4"/>
  <c r="F1701" i="4"/>
  <c r="B1702" i="4"/>
  <c r="C1702" i="4"/>
  <c r="D1702" i="4"/>
  <c r="E1702" i="4"/>
  <c r="F1702" i="4"/>
  <c r="B1703" i="4"/>
  <c r="C1703" i="4"/>
  <c r="D1703" i="4"/>
  <c r="E1703" i="4"/>
  <c r="F1703" i="4"/>
  <c r="B1704" i="4"/>
  <c r="C1704" i="4"/>
  <c r="D1704" i="4"/>
  <c r="E1704" i="4"/>
  <c r="F1704" i="4"/>
  <c r="B1705" i="4"/>
  <c r="C1705" i="4"/>
  <c r="D1705" i="4"/>
  <c r="E1705" i="4"/>
  <c r="F1705" i="4"/>
  <c r="B1706" i="4"/>
  <c r="C1706" i="4"/>
  <c r="D1706" i="4"/>
  <c r="E1706" i="4"/>
  <c r="F1706" i="4"/>
  <c r="B1707" i="4"/>
  <c r="C1707" i="4"/>
  <c r="D1707" i="4"/>
  <c r="E1707" i="4"/>
  <c r="F1707" i="4"/>
  <c r="B1708" i="4"/>
  <c r="C1708" i="4"/>
  <c r="D1708" i="4"/>
  <c r="E1708" i="4"/>
  <c r="F1708" i="4"/>
  <c r="B1709" i="4"/>
  <c r="C1709" i="4"/>
  <c r="D1709" i="4"/>
  <c r="E1709" i="4"/>
  <c r="F1709" i="4"/>
  <c r="B1710" i="4"/>
  <c r="C1710" i="4"/>
  <c r="D1710" i="4"/>
  <c r="E1710" i="4"/>
  <c r="F1710" i="4"/>
  <c r="B1711" i="4"/>
  <c r="C1711" i="4"/>
  <c r="D1711" i="4"/>
  <c r="E1711" i="4"/>
  <c r="F1711" i="4"/>
  <c r="B1712" i="4"/>
  <c r="C1712" i="4"/>
  <c r="D1712" i="4"/>
  <c r="E1712" i="4"/>
  <c r="F1712" i="4"/>
  <c r="B1713" i="4"/>
  <c r="C1713" i="4"/>
  <c r="D1713" i="4"/>
  <c r="E1713" i="4"/>
  <c r="F1713" i="4"/>
  <c r="B1714" i="4"/>
  <c r="C1714" i="4"/>
  <c r="D1714" i="4"/>
  <c r="E1714" i="4"/>
  <c r="F1714" i="4"/>
  <c r="B1715" i="4"/>
  <c r="C1715" i="4"/>
  <c r="D1715" i="4"/>
  <c r="E1715" i="4"/>
  <c r="F1715" i="4"/>
  <c r="B1716" i="4"/>
  <c r="C1716" i="4"/>
  <c r="D1716" i="4"/>
  <c r="E1716" i="4"/>
  <c r="F1716" i="4"/>
  <c r="B1717" i="4"/>
  <c r="C1717" i="4"/>
  <c r="D1717" i="4"/>
  <c r="E1717" i="4"/>
  <c r="F1717" i="4"/>
  <c r="B1718" i="4"/>
  <c r="C1718" i="4"/>
  <c r="D1718" i="4"/>
  <c r="E1718" i="4"/>
  <c r="F1718" i="4"/>
  <c r="B1719" i="4"/>
  <c r="C1719" i="4"/>
  <c r="D1719" i="4"/>
  <c r="E1719" i="4"/>
  <c r="F1719" i="4"/>
  <c r="B1720" i="4"/>
  <c r="C1720" i="4"/>
  <c r="D1720" i="4"/>
  <c r="E1720" i="4"/>
  <c r="F1720" i="4"/>
  <c r="B1721" i="4"/>
  <c r="C1721" i="4"/>
  <c r="D1721" i="4"/>
  <c r="E1721" i="4"/>
  <c r="F1721" i="4"/>
  <c r="B1722" i="4"/>
  <c r="C1722" i="4"/>
  <c r="D1722" i="4"/>
  <c r="E1722" i="4"/>
  <c r="F1722" i="4"/>
  <c r="B1723" i="4"/>
  <c r="C1723" i="4"/>
  <c r="D1723" i="4"/>
  <c r="E1723" i="4"/>
  <c r="F1723" i="4"/>
  <c r="B1868" i="4"/>
  <c r="C1868" i="4"/>
  <c r="D1868" i="4"/>
  <c r="E1868" i="4"/>
  <c r="F1868" i="4"/>
  <c r="B1869" i="4"/>
  <c r="C1869" i="4"/>
  <c r="D1869" i="4"/>
  <c r="E1869" i="4"/>
  <c r="F1869" i="4"/>
  <c r="B1870" i="4"/>
  <c r="C1870" i="4"/>
  <c r="D1870" i="4"/>
  <c r="E1870" i="4"/>
  <c r="F1870" i="4"/>
  <c r="B1871" i="4"/>
  <c r="C1871" i="4"/>
  <c r="D1871" i="4"/>
  <c r="E1871" i="4"/>
  <c r="F1871" i="4"/>
  <c r="B1872" i="4"/>
  <c r="C1872" i="4"/>
  <c r="D1872" i="4"/>
  <c r="E1872" i="4"/>
  <c r="F1872" i="4"/>
  <c r="B1873" i="4"/>
  <c r="C1873" i="4"/>
  <c r="D1873" i="4"/>
  <c r="E1873" i="4"/>
  <c r="F1873" i="4"/>
  <c r="B1874" i="4"/>
  <c r="C1874" i="4"/>
  <c r="D1874" i="4"/>
  <c r="E1874" i="4"/>
  <c r="F1874" i="4"/>
  <c r="B1875" i="4"/>
  <c r="C1875" i="4"/>
  <c r="D1875" i="4"/>
  <c r="E1875" i="4"/>
  <c r="F1875" i="4"/>
  <c r="B1876" i="4"/>
  <c r="C1876" i="4"/>
  <c r="D1876" i="4"/>
  <c r="E1876" i="4"/>
  <c r="F1876" i="4"/>
  <c r="B1877" i="4"/>
  <c r="C1877" i="4"/>
  <c r="D1877" i="4"/>
  <c r="E1877" i="4"/>
  <c r="F1877" i="4"/>
  <c r="B1878" i="4"/>
  <c r="C1878" i="4"/>
  <c r="D1878" i="4"/>
  <c r="E1878" i="4"/>
  <c r="F1878" i="4"/>
  <c r="B1879" i="4"/>
  <c r="C1879" i="4"/>
  <c r="D1879" i="4"/>
  <c r="E1879" i="4"/>
  <c r="F1879" i="4"/>
  <c r="B1880" i="4"/>
  <c r="C1880" i="4"/>
  <c r="D1880" i="4"/>
  <c r="E1880" i="4"/>
  <c r="F1880" i="4"/>
  <c r="B1881" i="4"/>
  <c r="C1881" i="4"/>
  <c r="D1881" i="4"/>
  <c r="E1881" i="4"/>
  <c r="F1881" i="4"/>
  <c r="B1882" i="4"/>
  <c r="C1882" i="4"/>
  <c r="D1882" i="4"/>
  <c r="E1882" i="4"/>
  <c r="F1882" i="4"/>
  <c r="B1883" i="4"/>
  <c r="C1883" i="4"/>
  <c r="D1883" i="4"/>
  <c r="E1883" i="4"/>
  <c r="F1883" i="4"/>
  <c r="B1884" i="4"/>
  <c r="C1884" i="4"/>
  <c r="D1884" i="4"/>
  <c r="E1884" i="4"/>
  <c r="F1884" i="4"/>
  <c r="B1885" i="4"/>
  <c r="C1885" i="4"/>
  <c r="D1885" i="4"/>
  <c r="E1885" i="4"/>
  <c r="F1885" i="4"/>
  <c r="B1886" i="4"/>
  <c r="C1886" i="4"/>
  <c r="D1886" i="4"/>
  <c r="E1886" i="4"/>
  <c r="F1886" i="4"/>
  <c r="B1887" i="4"/>
  <c r="C1887" i="4"/>
  <c r="D1887" i="4"/>
  <c r="E1887" i="4"/>
  <c r="F1887" i="4"/>
  <c r="B1888" i="4"/>
  <c r="C1888" i="4"/>
  <c r="D1888" i="4"/>
  <c r="E1888" i="4"/>
  <c r="F1888" i="4"/>
  <c r="B1889" i="4"/>
  <c r="C1889" i="4"/>
  <c r="D1889" i="4"/>
  <c r="E1889" i="4"/>
  <c r="F1889" i="4"/>
  <c r="B1890" i="4"/>
  <c r="C1890" i="4"/>
  <c r="D1890" i="4"/>
  <c r="E1890" i="4"/>
  <c r="F1890" i="4"/>
  <c r="B1891" i="4"/>
  <c r="C1891" i="4"/>
  <c r="D1891" i="4"/>
  <c r="E1891" i="4"/>
  <c r="F1891" i="4"/>
  <c r="B1844" i="4"/>
  <c r="C1844" i="4"/>
  <c r="D1844" i="4"/>
  <c r="E1844" i="4"/>
  <c r="F1844" i="4"/>
  <c r="B1845" i="4"/>
  <c r="C1845" i="4"/>
  <c r="D1845" i="4"/>
  <c r="E1845" i="4"/>
  <c r="F1845" i="4"/>
  <c r="B1846" i="4"/>
  <c r="C1846" i="4"/>
  <c r="D1846" i="4"/>
  <c r="E1846" i="4"/>
  <c r="F1846" i="4"/>
  <c r="B1847" i="4"/>
  <c r="C1847" i="4"/>
  <c r="D1847" i="4"/>
  <c r="E1847" i="4"/>
  <c r="F1847" i="4"/>
  <c r="B1848" i="4"/>
  <c r="C1848" i="4"/>
  <c r="D1848" i="4"/>
  <c r="E1848" i="4"/>
  <c r="F1848" i="4"/>
  <c r="B1849" i="4"/>
  <c r="C1849" i="4"/>
  <c r="D1849" i="4"/>
  <c r="E1849" i="4"/>
  <c r="F1849" i="4"/>
  <c r="B1850" i="4"/>
  <c r="C1850" i="4"/>
  <c r="D1850" i="4"/>
  <c r="E1850" i="4"/>
  <c r="F1850" i="4"/>
  <c r="B1851" i="4"/>
  <c r="C1851" i="4"/>
  <c r="D1851" i="4"/>
  <c r="E1851" i="4"/>
  <c r="F1851" i="4"/>
  <c r="B1852" i="4"/>
  <c r="C1852" i="4"/>
  <c r="D1852" i="4"/>
  <c r="E1852" i="4"/>
  <c r="F1852" i="4"/>
  <c r="B1853" i="4"/>
  <c r="C1853" i="4"/>
  <c r="D1853" i="4"/>
  <c r="E1853" i="4"/>
  <c r="F1853" i="4"/>
  <c r="B1854" i="4"/>
  <c r="C1854" i="4"/>
  <c r="D1854" i="4"/>
  <c r="E1854" i="4"/>
  <c r="F1854" i="4"/>
  <c r="B1855" i="4"/>
  <c r="C1855" i="4"/>
  <c r="D1855" i="4"/>
  <c r="E1855" i="4"/>
  <c r="F1855" i="4"/>
  <c r="B1856" i="4"/>
  <c r="C1856" i="4"/>
  <c r="D1856" i="4"/>
  <c r="E1856" i="4"/>
  <c r="F1856" i="4"/>
  <c r="B1857" i="4"/>
  <c r="C1857" i="4"/>
  <c r="D1857" i="4"/>
  <c r="E1857" i="4"/>
  <c r="F1857" i="4"/>
  <c r="B1858" i="4"/>
  <c r="C1858" i="4"/>
  <c r="D1858" i="4"/>
  <c r="E1858" i="4"/>
  <c r="F1858" i="4"/>
  <c r="B1859" i="4"/>
  <c r="C1859" i="4"/>
  <c r="D1859" i="4"/>
  <c r="E1859" i="4"/>
  <c r="F1859" i="4"/>
  <c r="B1860" i="4"/>
  <c r="C1860" i="4"/>
  <c r="D1860" i="4"/>
  <c r="E1860" i="4"/>
  <c r="F1860" i="4"/>
  <c r="B1861" i="4"/>
  <c r="C1861" i="4"/>
  <c r="D1861" i="4"/>
  <c r="E1861" i="4"/>
  <c r="F1861" i="4"/>
  <c r="B1862" i="4"/>
  <c r="C1862" i="4"/>
  <c r="D1862" i="4"/>
  <c r="E1862" i="4"/>
  <c r="F1862" i="4"/>
  <c r="B1863" i="4"/>
  <c r="C1863" i="4"/>
  <c r="D1863" i="4"/>
  <c r="E1863" i="4"/>
  <c r="F1863" i="4"/>
  <c r="B1864" i="4"/>
  <c r="C1864" i="4"/>
  <c r="D1864" i="4"/>
  <c r="E1864" i="4"/>
  <c r="F1864" i="4"/>
  <c r="B1865" i="4"/>
  <c r="C1865" i="4"/>
  <c r="D1865" i="4"/>
  <c r="E1865" i="4"/>
  <c r="F1865" i="4"/>
  <c r="B1866" i="4"/>
  <c r="C1866" i="4"/>
  <c r="D1866" i="4"/>
  <c r="E1866" i="4"/>
  <c r="F1866" i="4"/>
  <c r="B1867" i="4"/>
  <c r="C1867" i="4"/>
  <c r="D1867" i="4"/>
  <c r="E1867" i="4"/>
  <c r="F1867" i="4"/>
  <c r="B2036" i="4"/>
  <c r="C2036" i="4"/>
  <c r="D2036" i="4"/>
  <c r="E2036" i="4"/>
  <c r="F2036" i="4"/>
  <c r="B2037" i="4"/>
  <c r="C2037" i="4"/>
  <c r="D2037" i="4"/>
  <c r="E2037" i="4"/>
  <c r="F2037" i="4"/>
  <c r="B2038" i="4"/>
  <c r="C2038" i="4"/>
  <c r="D2038" i="4"/>
  <c r="E2038" i="4"/>
  <c r="F2038" i="4"/>
  <c r="B2039" i="4"/>
  <c r="C2039" i="4"/>
  <c r="D2039" i="4"/>
  <c r="E2039" i="4"/>
  <c r="F2039" i="4"/>
  <c r="B2040" i="4"/>
  <c r="C2040" i="4"/>
  <c r="D2040" i="4"/>
  <c r="E2040" i="4"/>
  <c r="F2040" i="4"/>
  <c r="B2041" i="4"/>
  <c r="C2041" i="4"/>
  <c r="D2041" i="4"/>
  <c r="E2041" i="4"/>
  <c r="F2041" i="4"/>
  <c r="B2042" i="4"/>
  <c r="C2042" i="4"/>
  <c r="D2042" i="4"/>
  <c r="E2042" i="4"/>
  <c r="F2042" i="4"/>
  <c r="B2043" i="4"/>
  <c r="C2043" i="4"/>
  <c r="D2043" i="4"/>
  <c r="E2043" i="4"/>
  <c r="F2043" i="4"/>
  <c r="B2044" i="4"/>
  <c r="C2044" i="4"/>
  <c r="D2044" i="4"/>
  <c r="E2044" i="4"/>
  <c r="F2044" i="4"/>
  <c r="B2045" i="4"/>
  <c r="C2045" i="4"/>
  <c r="D2045" i="4"/>
  <c r="E2045" i="4"/>
  <c r="F2045" i="4"/>
  <c r="B2046" i="4"/>
  <c r="C2046" i="4"/>
  <c r="D2046" i="4"/>
  <c r="E2046" i="4"/>
  <c r="F2046" i="4"/>
  <c r="B2047" i="4"/>
  <c r="C2047" i="4"/>
  <c r="D2047" i="4"/>
  <c r="E2047" i="4"/>
  <c r="F2047" i="4"/>
  <c r="B2048" i="4"/>
  <c r="C2048" i="4"/>
  <c r="D2048" i="4"/>
  <c r="E2048" i="4"/>
  <c r="F2048" i="4"/>
  <c r="B2049" i="4"/>
  <c r="C2049" i="4"/>
  <c r="D2049" i="4"/>
  <c r="E2049" i="4"/>
  <c r="F2049" i="4"/>
  <c r="B2050" i="4"/>
  <c r="C2050" i="4"/>
  <c r="D2050" i="4"/>
  <c r="E2050" i="4"/>
  <c r="F2050" i="4"/>
  <c r="B2051" i="4"/>
  <c r="C2051" i="4"/>
  <c r="D2051" i="4"/>
  <c r="E2051" i="4"/>
  <c r="F2051" i="4"/>
  <c r="B2052" i="4"/>
  <c r="C2052" i="4"/>
  <c r="D2052" i="4"/>
  <c r="E2052" i="4"/>
  <c r="F2052" i="4"/>
  <c r="B2053" i="4"/>
  <c r="C2053" i="4"/>
  <c r="D2053" i="4"/>
  <c r="E2053" i="4"/>
  <c r="F2053" i="4"/>
  <c r="B2054" i="4"/>
  <c r="C2054" i="4"/>
  <c r="D2054" i="4"/>
  <c r="E2054" i="4"/>
  <c r="F2054" i="4"/>
  <c r="B2055" i="4"/>
  <c r="C2055" i="4"/>
  <c r="D2055" i="4"/>
  <c r="E2055" i="4"/>
  <c r="F2055" i="4"/>
  <c r="B2056" i="4"/>
  <c r="C2056" i="4"/>
  <c r="D2056" i="4"/>
  <c r="E2056" i="4"/>
  <c r="F2056" i="4"/>
  <c r="B2057" i="4"/>
  <c r="C2057" i="4"/>
  <c r="D2057" i="4"/>
  <c r="E2057" i="4"/>
  <c r="F2057" i="4"/>
  <c r="B2058" i="4"/>
  <c r="C2058" i="4"/>
  <c r="D2058" i="4"/>
  <c r="E2058" i="4"/>
  <c r="F2058" i="4"/>
  <c r="B2059" i="4"/>
  <c r="C2059" i="4"/>
  <c r="D2059" i="4"/>
  <c r="E2059" i="4"/>
  <c r="F2059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1320" i="4"/>
  <c r="G1321" i="4"/>
  <c r="G1322" i="4"/>
  <c r="G1323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2252" i="4"/>
  <c r="G2253" i="4"/>
  <c r="G2254" i="4"/>
  <c r="G225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840" i="4"/>
  <c r="G841" i="4"/>
  <c r="G842" i="4"/>
  <c r="G843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436" i="4"/>
  <c r="G1437" i="4"/>
  <c r="G1438" i="4"/>
  <c r="G1439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272" i="4"/>
  <c r="G1273" i="4"/>
  <c r="G1274" i="4"/>
  <c r="G1275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R850" i="10"/>
  <c r="T850" i="10" s="1"/>
  <c r="W850" i="10"/>
  <c r="Q854" i="10"/>
  <c r="T854" i="10" s="1"/>
  <c r="R854" i="10"/>
  <c r="W854" i="10"/>
  <c r="Q858" i="10"/>
  <c r="R858" i="10"/>
  <c r="W858" i="10"/>
  <c r="Q862" i="10"/>
  <c r="R862" i="10"/>
  <c r="W862" i="10"/>
  <c r="Q866" i="10"/>
  <c r="R866" i="10"/>
  <c r="W866" i="10"/>
  <c r="Q870" i="10"/>
  <c r="R870" i="10"/>
  <c r="W870" i="10"/>
  <c r="Q874" i="10"/>
  <c r="R874" i="10"/>
  <c r="W874" i="10"/>
  <c r="Q878" i="10"/>
  <c r="R878" i="10"/>
  <c r="W878" i="10"/>
  <c r="Q882" i="10"/>
  <c r="R882" i="10"/>
  <c r="U882" i="10" s="1"/>
  <c r="W882" i="10"/>
  <c r="Q886" i="10"/>
  <c r="R886" i="10"/>
  <c r="W886" i="10"/>
  <c r="Q890" i="10"/>
  <c r="R890" i="10"/>
  <c r="W890" i="10"/>
  <c r="Q894" i="10"/>
  <c r="R894" i="10"/>
  <c r="W894" i="10"/>
  <c r="Q898" i="10"/>
  <c r="R898" i="10"/>
  <c r="W898" i="10"/>
  <c r="Q902" i="10"/>
  <c r="R902" i="10"/>
  <c r="W902" i="10"/>
  <c r="Q906" i="10"/>
  <c r="R906" i="10"/>
  <c r="W906" i="10"/>
  <c r="Q910" i="10"/>
  <c r="R910" i="10"/>
  <c r="W910" i="10"/>
  <c r="Q914" i="10"/>
  <c r="R914" i="10"/>
  <c r="W914" i="10"/>
  <c r="Q918" i="10"/>
  <c r="R918" i="10"/>
  <c r="W918" i="10"/>
  <c r="Q922" i="10"/>
  <c r="R922" i="10"/>
  <c r="W922" i="10"/>
  <c r="Q926" i="10"/>
  <c r="R926" i="10"/>
  <c r="W926" i="10"/>
  <c r="Q930" i="10"/>
  <c r="R930" i="10"/>
  <c r="W930" i="10"/>
  <c r="Q934" i="10"/>
  <c r="R934" i="10"/>
  <c r="W934" i="10"/>
  <c r="Q938" i="10"/>
  <c r="R938" i="10"/>
  <c r="W938" i="10"/>
  <c r="Q942" i="10"/>
  <c r="R942" i="10"/>
  <c r="W942" i="10"/>
  <c r="Q946" i="10"/>
  <c r="R946" i="10"/>
  <c r="T946" i="10" s="1"/>
  <c r="W946" i="10"/>
  <c r="Q950" i="10"/>
  <c r="R950" i="10"/>
  <c r="W950" i="10"/>
  <c r="Q954" i="10"/>
  <c r="R954" i="10"/>
  <c r="W954" i="10"/>
  <c r="Q958" i="10"/>
  <c r="R958" i="10"/>
  <c r="W958" i="10"/>
  <c r="Q962" i="10"/>
  <c r="R962" i="10"/>
  <c r="W962" i="10"/>
  <c r="Q966" i="10"/>
  <c r="R966" i="10"/>
  <c r="W966" i="10"/>
  <c r="Q970" i="10"/>
  <c r="R970" i="10"/>
  <c r="W970" i="10"/>
  <c r="Q974" i="10"/>
  <c r="R974" i="10"/>
  <c r="W974" i="10"/>
  <c r="Q978" i="10"/>
  <c r="R978" i="10"/>
  <c r="W978" i="10"/>
  <c r="Q982" i="10"/>
  <c r="R982" i="10"/>
  <c r="W982" i="10"/>
  <c r="Q986" i="10"/>
  <c r="R986" i="10"/>
  <c r="W986" i="10"/>
  <c r="Q990" i="10"/>
  <c r="R990" i="10"/>
  <c r="W990" i="10"/>
  <c r="Q994" i="10"/>
  <c r="R994" i="10"/>
  <c r="W994" i="10"/>
  <c r="Q998" i="10"/>
  <c r="R998" i="10"/>
  <c r="W998" i="10"/>
  <c r="Q1002" i="10"/>
  <c r="R1002" i="10"/>
  <c r="W1002" i="10"/>
  <c r="Q1006" i="10"/>
  <c r="R1006" i="10"/>
  <c r="W1006" i="10"/>
  <c r="Q1010" i="10"/>
  <c r="R1010" i="10"/>
  <c r="W1010" i="10"/>
  <c r="Q1014" i="10"/>
  <c r="R1014" i="10"/>
  <c r="W1014" i="10"/>
  <c r="Q1018" i="10"/>
  <c r="R1018" i="10"/>
  <c r="W1018" i="10"/>
  <c r="Q1022" i="10"/>
  <c r="R1022" i="10"/>
  <c r="W1022" i="10"/>
  <c r="Q1026" i="10"/>
  <c r="R1026" i="10"/>
  <c r="W1026" i="10"/>
  <c r="Q1030" i="10"/>
  <c r="R1030" i="10"/>
  <c r="W1030" i="10"/>
  <c r="Q1034" i="10"/>
  <c r="R1034" i="10"/>
  <c r="W1034" i="10"/>
  <c r="Q1038" i="10"/>
  <c r="R1038" i="10"/>
  <c r="W1038" i="10"/>
  <c r="Q1042" i="10"/>
  <c r="R1042" i="10"/>
  <c r="W1042" i="10"/>
  <c r="Q1046" i="10"/>
  <c r="R1046" i="10"/>
  <c r="W1046" i="10"/>
  <c r="Q1050" i="10"/>
  <c r="R1050" i="10"/>
  <c r="W1050" i="10"/>
  <c r="Q1054" i="10"/>
  <c r="R1054" i="10"/>
  <c r="W1054" i="10"/>
  <c r="Q1058" i="10"/>
  <c r="R1058" i="10"/>
  <c r="W1058" i="10"/>
  <c r="Q1062" i="10"/>
  <c r="R1062" i="10"/>
  <c r="W1062" i="10"/>
  <c r="Q1066" i="10"/>
  <c r="R1066" i="10"/>
  <c r="W1066" i="10"/>
  <c r="Q1070" i="10"/>
  <c r="R1070" i="10"/>
  <c r="W1070" i="10"/>
  <c r="Q1074" i="10"/>
  <c r="R1074" i="10"/>
  <c r="W1074" i="10"/>
  <c r="Q1078" i="10"/>
  <c r="R1078" i="10"/>
  <c r="W1078" i="10"/>
  <c r="Q1082" i="10"/>
  <c r="R1082" i="10"/>
  <c r="W1082" i="10"/>
  <c r="Q1086" i="10"/>
  <c r="R1086" i="10"/>
  <c r="W1086" i="10"/>
  <c r="Q1090" i="10"/>
  <c r="R1090" i="10"/>
  <c r="W1090" i="10"/>
  <c r="Q1094" i="10"/>
  <c r="R1094" i="10"/>
  <c r="W1094" i="10"/>
  <c r="Q1098" i="10"/>
  <c r="R1098" i="10"/>
  <c r="W1098" i="10"/>
  <c r="Q1102" i="10"/>
  <c r="R1102" i="10"/>
  <c r="W1102" i="10"/>
  <c r="Q1106" i="10"/>
  <c r="R1106" i="10"/>
  <c r="W1106" i="10"/>
  <c r="Q1110" i="10"/>
  <c r="R1110" i="10"/>
  <c r="W1110" i="10"/>
  <c r="Q1114" i="10"/>
  <c r="R1114" i="10"/>
  <c r="W1114" i="10"/>
  <c r="Q1118" i="10"/>
  <c r="R1118" i="10"/>
  <c r="W1118" i="10"/>
  <c r="Q1122" i="10"/>
  <c r="R1122" i="10"/>
  <c r="W1122" i="10"/>
  <c r="Q1126" i="10"/>
  <c r="R1126" i="10"/>
  <c r="W1126" i="10"/>
  <c r="Q1130" i="10"/>
  <c r="R1130" i="10"/>
  <c r="W1130" i="10"/>
  <c r="Q1134" i="10"/>
  <c r="R1134" i="10"/>
  <c r="W1134" i="10"/>
  <c r="Q1138" i="10"/>
  <c r="R1138" i="10"/>
  <c r="W1138" i="10"/>
  <c r="Q1142" i="10"/>
  <c r="R1142" i="10"/>
  <c r="W1142" i="10"/>
  <c r="Q1146" i="10"/>
  <c r="R1146" i="10"/>
  <c r="W1146" i="10"/>
  <c r="Q1150" i="10"/>
  <c r="R1150" i="10"/>
  <c r="W1150" i="10"/>
  <c r="Q1154" i="10"/>
  <c r="R1154" i="10"/>
  <c r="W1154" i="10"/>
  <c r="Q1158" i="10"/>
  <c r="R1158" i="10"/>
  <c r="W1158" i="10"/>
  <c r="Q1162" i="10"/>
  <c r="R1162" i="10"/>
  <c r="W1162" i="10"/>
  <c r="Q1166" i="10"/>
  <c r="R1166" i="10"/>
  <c r="W1166" i="10"/>
  <c r="Q1170" i="10"/>
  <c r="R1170" i="10"/>
  <c r="W1170" i="10"/>
  <c r="Q1174" i="10"/>
  <c r="R1174" i="10"/>
  <c r="W1174" i="10"/>
  <c r="Q1178" i="10"/>
  <c r="R1178" i="10"/>
  <c r="W1178" i="10"/>
  <c r="Q1182" i="10"/>
  <c r="R1182" i="10"/>
  <c r="W1182" i="10"/>
  <c r="Q1186" i="10"/>
  <c r="R1186" i="10"/>
  <c r="W1186" i="10"/>
  <c r="Q1190" i="10"/>
  <c r="R1190" i="10"/>
  <c r="W1190" i="10"/>
  <c r="Q1194" i="10"/>
  <c r="R1194" i="10"/>
  <c r="W1194" i="10"/>
  <c r="Q1198" i="10"/>
  <c r="R1198" i="10"/>
  <c r="W1198" i="10"/>
  <c r="Q1202" i="10"/>
  <c r="R1202" i="10"/>
  <c r="W1202" i="10"/>
  <c r="Q1206" i="10"/>
  <c r="R1206" i="10"/>
  <c r="W1206" i="10"/>
  <c r="Q1210" i="10"/>
  <c r="R1210" i="10"/>
  <c r="W1210" i="10"/>
  <c r="Q1214" i="10"/>
  <c r="R1214" i="10"/>
  <c r="W1214" i="10"/>
  <c r="Q1218" i="10"/>
  <c r="R1218" i="10"/>
  <c r="W1218" i="10"/>
  <c r="Q1222" i="10"/>
  <c r="R1222" i="10"/>
  <c r="W1222" i="10"/>
  <c r="Q1226" i="10"/>
  <c r="R1226" i="10"/>
  <c r="W1226" i="10"/>
  <c r="Q1230" i="10"/>
  <c r="R1230" i="10"/>
  <c r="W1230" i="10"/>
  <c r="Q1234" i="10"/>
  <c r="R1234" i="10"/>
  <c r="W1234" i="10"/>
  <c r="Q1238" i="10"/>
  <c r="R1238" i="10"/>
  <c r="W1238" i="10"/>
  <c r="Q1242" i="10"/>
  <c r="R1242" i="10"/>
  <c r="W1242" i="10"/>
  <c r="Q1246" i="10"/>
  <c r="R1246" i="10"/>
  <c r="W1246" i="10"/>
  <c r="Q1250" i="10"/>
  <c r="R1250" i="10"/>
  <c r="W1250" i="10"/>
  <c r="Q1254" i="10"/>
  <c r="R1254" i="10"/>
  <c r="W1254" i="10"/>
  <c r="Q1258" i="10"/>
  <c r="R1258" i="10"/>
  <c r="W1258" i="10"/>
  <c r="Q1262" i="10"/>
  <c r="R1262" i="10"/>
  <c r="W1262" i="10"/>
  <c r="Q1266" i="10"/>
  <c r="R1266" i="10"/>
  <c r="W1266" i="10"/>
  <c r="Q1270" i="10"/>
  <c r="R1270" i="10"/>
  <c r="W1270" i="10"/>
  <c r="Q1274" i="10"/>
  <c r="R1274" i="10"/>
  <c r="W1274" i="10"/>
  <c r="Q1278" i="10"/>
  <c r="R1278" i="10"/>
  <c r="W1278" i="10"/>
  <c r="Q1282" i="10"/>
  <c r="R1282" i="10"/>
  <c r="W1282" i="10"/>
  <c r="Q1286" i="10"/>
  <c r="R1286" i="10"/>
  <c r="W1286" i="10"/>
  <c r="Q1290" i="10"/>
  <c r="R1290" i="10"/>
  <c r="W1290" i="10"/>
  <c r="Q1294" i="10"/>
  <c r="R1294" i="10"/>
  <c r="W1294" i="10"/>
  <c r="Q1298" i="10"/>
  <c r="R1298" i="10"/>
  <c r="W1298" i="10"/>
  <c r="Q1302" i="10"/>
  <c r="R1302" i="10"/>
  <c r="W1302" i="10"/>
  <c r="Q1306" i="10"/>
  <c r="R1306" i="10"/>
  <c r="W1306" i="10"/>
  <c r="Q1310" i="10"/>
  <c r="R1310" i="10"/>
  <c r="W1310" i="10"/>
  <c r="Q1314" i="10"/>
  <c r="R1314" i="10"/>
  <c r="W1314" i="10"/>
  <c r="Q1318" i="10"/>
  <c r="R1318" i="10"/>
  <c r="W1318" i="10"/>
  <c r="Q1322" i="10"/>
  <c r="R1322" i="10"/>
  <c r="W1322" i="10"/>
  <c r="Q1326" i="10"/>
  <c r="R1326" i="10"/>
  <c r="W1326" i="10"/>
  <c r="Q1330" i="10"/>
  <c r="R1330" i="10"/>
  <c r="W1330" i="10"/>
  <c r="Q1334" i="10"/>
  <c r="R1334" i="10"/>
  <c r="W1334" i="10"/>
  <c r="Q1338" i="10"/>
  <c r="R1338" i="10"/>
  <c r="W1338" i="10"/>
  <c r="Q1342" i="10"/>
  <c r="R1342" i="10"/>
  <c r="W1342" i="10"/>
  <c r="Q1346" i="10"/>
  <c r="R1346" i="10"/>
  <c r="W1346" i="10"/>
  <c r="Q1350" i="10"/>
  <c r="R1350" i="10"/>
  <c r="W1350" i="10"/>
  <c r="Q1354" i="10"/>
  <c r="R1354" i="10"/>
  <c r="W1354" i="10"/>
  <c r="Q1358" i="10"/>
  <c r="R1358" i="10"/>
  <c r="W1358" i="10"/>
  <c r="Q1362" i="10"/>
  <c r="R1362" i="10"/>
  <c r="W1362" i="10"/>
  <c r="Q1366" i="10"/>
  <c r="R1366" i="10"/>
  <c r="W1366" i="10"/>
  <c r="Q1370" i="10"/>
  <c r="R1370" i="10"/>
  <c r="W1370" i="10"/>
  <c r="Q1374" i="10"/>
  <c r="R1374" i="10"/>
  <c r="W1374" i="10"/>
  <c r="Q1378" i="10"/>
  <c r="R1378" i="10"/>
  <c r="W1378" i="10"/>
  <c r="Q1382" i="10"/>
  <c r="R1382" i="10"/>
  <c r="W1382" i="10"/>
  <c r="Q1386" i="10"/>
  <c r="R1386" i="10"/>
  <c r="W1386" i="10"/>
  <c r="Q1390" i="10"/>
  <c r="R1390" i="10"/>
  <c r="W1390" i="10"/>
  <c r="Q1394" i="10"/>
  <c r="R1394" i="10"/>
  <c r="W1394" i="10"/>
  <c r="Q1398" i="10"/>
  <c r="R1398" i="10"/>
  <c r="W1398" i="10"/>
  <c r="Q1402" i="10"/>
  <c r="R1402" i="10"/>
  <c r="W1402" i="10"/>
  <c r="Q1406" i="10"/>
  <c r="R1406" i="10"/>
  <c r="W1406" i="10"/>
  <c r="Q1410" i="10"/>
  <c r="R1410" i="10"/>
  <c r="W1410" i="10"/>
  <c r="Q1414" i="10"/>
  <c r="R1414" i="10"/>
  <c r="W1414" i="10"/>
  <c r="Q1418" i="10"/>
  <c r="R1418" i="10"/>
  <c r="W1418" i="10"/>
  <c r="Q1422" i="10"/>
  <c r="R1422" i="10"/>
  <c r="W1422" i="10"/>
  <c r="Q1426" i="10"/>
  <c r="R1426" i="10"/>
  <c r="W1426" i="10"/>
  <c r="Q1430" i="10"/>
  <c r="R1430" i="10"/>
  <c r="W1430" i="10"/>
  <c r="Q1434" i="10"/>
  <c r="R1434" i="10"/>
  <c r="W1434" i="10"/>
  <c r="Q1438" i="10"/>
  <c r="R1438" i="10"/>
  <c r="W1438" i="10"/>
  <c r="Q1442" i="10"/>
  <c r="R1442" i="10"/>
  <c r="W1442" i="10"/>
  <c r="Q1446" i="10"/>
  <c r="R1446" i="10"/>
  <c r="W1446" i="10"/>
  <c r="Q1450" i="10"/>
  <c r="R1450" i="10"/>
  <c r="W1450" i="10"/>
  <c r="Q1454" i="10"/>
  <c r="R1454" i="10"/>
  <c r="W1454" i="10"/>
  <c r="Q1458" i="10"/>
  <c r="R1458" i="10"/>
  <c r="W1458" i="10"/>
  <c r="Q1462" i="10"/>
  <c r="R1462" i="10"/>
  <c r="W1462" i="10"/>
  <c r="Q1466" i="10"/>
  <c r="R1466" i="10"/>
  <c r="W1466" i="10"/>
  <c r="Q1470" i="10"/>
  <c r="R1470" i="10"/>
  <c r="W1470" i="10"/>
  <c r="Q1474" i="10"/>
  <c r="R1474" i="10"/>
  <c r="W1474" i="10"/>
  <c r="Q1478" i="10"/>
  <c r="R1478" i="10"/>
  <c r="W1478" i="10"/>
  <c r="Q1482" i="10"/>
  <c r="R1482" i="10"/>
  <c r="W1482" i="10"/>
  <c r="Q1486" i="10"/>
  <c r="R1486" i="10"/>
  <c r="W1486" i="10"/>
  <c r="Q1490" i="10"/>
  <c r="R1490" i="10"/>
  <c r="W1490" i="10"/>
  <c r="Q1494" i="10"/>
  <c r="R1494" i="10"/>
  <c r="W1494" i="10"/>
  <c r="Q1498" i="10"/>
  <c r="R1498" i="10"/>
  <c r="W1498" i="10"/>
  <c r="Q1502" i="10"/>
  <c r="R1502" i="10"/>
  <c r="W1502" i="10"/>
  <c r="Q1506" i="10"/>
  <c r="R1506" i="10"/>
  <c r="W1506" i="10"/>
  <c r="Q1510" i="10"/>
  <c r="R1510" i="10"/>
  <c r="W1510" i="10"/>
  <c r="Q1514" i="10"/>
  <c r="R1514" i="10"/>
  <c r="W1514" i="10"/>
  <c r="Q1518" i="10"/>
  <c r="R1518" i="10"/>
  <c r="W1518" i="10"/>
  <c r="Q1522" i="10"/>
  <c r="R1522" i="10"/>
  <c r="W1522" i="10"/>
  <c r="Q1526" i="10"/>
  <c r="R1526" i="10"/>
  <c r="W1526" i="10"/>
  <c r="Q1530" i="10"/>
  <c r="R1530" i="10"/>
  <c r="W1530" i="10"/>
  <c r="Q1534" i="10"/>
  <c r="R1534" i="10"/>
  <c r="W1534" i="10"/>
  <c r="Q1538" i="10"/>
  <c r="R1538" i="10"/>
  <c r="W1538" i="10"/>
  <c r="Q1542" i="10"/>
  <c r="R1542" i="10"/>
  <c r="W1542" i="10"/>
  <c r="Q1546" i="10"/>
  <c r="R1546" i="10"/>
  <c r="W1546" i="10"/>
  <c r="Q1550" i="10"/>
  <c r="R1550" i="10"/>
  <c r="W1550" i="10"/>
  <c r="Q1554" i="10"/>
  <c r="R1554" i="10"/>
  <c r="W1554" i="10"/>
  <c r="Q1558" i="10"/>
  <c r="R1558" i="10"/>
  <c r="W1558" i="10"/>
  <c r="Q1562" i="10"/>
  <c r="R1562" i="10"/>
  <c r="W1562" i="10"/>
  <c r="Q1566" i="10"/>
  <c r="R1566" i="10"/>
  <c r="W1566" i="10"/>
  <c r="Q1570" i="10"/>
  <c r="R1570" i="10"/>
  <c r="W1570" i="10"/>
  <c r="Q1574" i="10"/>
  <c r="R1574" i="10"/>
  <c r="W1574" i="10"/>
  <c r="Q1578" i="10"/>
  <c r="R1578" i="10"/>
  <c r="W1578" i="10"/>
  <c r="Q1582" i="10"/>
  <c r="R1582" i="10"/>
  <c r="W1582" i="10"/>
  <c r="Q1586" i="10"/>
  <c r="R1586" i="10"/>
  <c r="W1586" i="10"/>
  <c r="Q1590" i="10"/>
  <c r="R1590" i="10"/>
  <c r="W1590" i="10"/>
  <c r="Q1594" i="10"/>
  <c r="R1594" i="10"/>
  <c r="W1594" i="10"/>
  <c r="Q1598" i="10"/>
  <c r="R1598" i="10"/>
  <c r="W1598" i="10"/>
  <c r="Q1602" i="10"/>
  <c r="R1602" i="10"/>
  <c r="W1602" i="10"/>
  <c r="Q1606" i="10"/>
  <c r="R1606" i="10"/>
  <c r="W1606" i="10"/>
  <c r="Q1610" i="10"/>
  <c r="R1610" i="10"/>
  <c r="W1610" i="10"/>
  <c r="Q1614" i="10"/>
  <c r="R1614" i="10"/>
  <c r="W1614" i="10"/>
  <c r="Q1618" i="10"/>
  <c r="R1618" i="10"/>
  <c r="W1618" i="10"/>
  <c r="Q1622" i="10"/>
  <c r="R1622" i="10"/>
  <c r="W1622" i="10"/>
  <c r="Q1626" i="10"/>
  <c r="R1626" i="10"/>
  <c r="W1626" i="10"/>
  <c r="Q1630" i="10"/>
  <c r="R1630" i="10"/>
  <c r="W1630" i="10"/>
  <c r="Q1634" i="10"/>
  <c r="R1634" i="10"/>
  <c r="W1634" i="10"/>
  <c r="Q1638" i="10"/>
  <c r="R1638" i="10"/>
  <c r="W1638" i="10"/>
  <c r="Q1642" i="10"/>
  <c r="R1642" i="10"/>
  <c r="W1642" i="10"/>
  <c r="Q1646" i="10"/>
  <c r="R1646" i="10"/>
  <c r="W1646" i="10"/>
  <c r="Q1650" i="10"/>
  <c r="R1650" i="10"/>
  <c r="W1650" i="10"/>
  <c r="Q1654" i="10"/>
  <c r="R1654" i="10"/>
  <c r="W1654" i="10"/>
  <c r="Q1658" i="10"/>
  <c r="R1658" i="10"/>
  <c r="W1658" i="10"/>
  <c r="Q1662" i="10"/>
  <c r="R1662" i="10"/>
  <c r="W1662" i="10"/>
  <c r="Q1666" i="10"/>
  <c r="R1666" i="10"/>
  <c r="W1666" i="10"/>
  <c r="Q1670" i="10"/>
  <c r="R1670" i="10"/>
  <c r="W1670" i="10"/>
  <c r="Q1674" i="10"/>
  <c r="R1674" i="10"/>
  <c r="W1674" i="10"/>
  <c r="Q1678" i="10"/>
  <c r="R1678" i="10"/>
  <c r="W1678" i="10"/>
  <c r="Q1682" i="10"/>
  <c r="R1682" i="10"/>
  <c r="W1682" i="10"/>
  <c r="Q1686" i="10"/>
  <c r="R1686" i="10"/>
  <c r="W1686" i="10"/>
  <c r="Q1690" i="10"/>
  <c r="R1690" i="10"/>
  <c r="W1690" i="10"/>
  <c r="Q1694" i="10"/>
  <c r="R1694" i="10"/>
  <c r="W1694" i="10"/>
  <c r="Q1698" i="10"/>
  <c r="R1698" i="10"/>
  <c r="W1698" i="10"/>
  <c r="Q1702" i="10"/>
  <c r="R1702" i="10"/>
  <c r="W1702" i="10"/>
  <c r="Q1706" i="10"/>
  <c r="R1706" i="10"/>
  <c r="W1706" i="10"/>
  <c r="Q1710" i="10"/>
  <c r="R1710" i="10"/>
  <c r="W1710" i="10"/>
  <c r="Q1714" i="10"/>
  <c r="R1714" i="10"/>
  <c r="W1714" i="10"/>
  <c r="Q1718" i="10"/>
  <c r="R1718" i="10"/>
  <c r="W1718" i="10"/>
  <c r="Q1722" i="10"/>
  <c r="R1722" i="10"/>
  <c r="W1722" i="10"/>
  <c r="Q1726" i="10"/>
  <c r="R1726" i="10"/>
  <c r="W1726" i="10"/>
  <c r="Q1730" i="10"/>
  <c r="R1730" i="10"/>
  <c r="W1730" i="10"/>
  <c r="Q1734" i="10"/>
  <c r="R1734" i="10"/>
  <c r="W1734" i="10"/>
  <c r="Q1738" i="10"/>
  <c r="R1738" i="10"/>
  <c r="W1738" i="10"/>
  <c r="Q1742" i="10"/>
  <c r="R1742" i="10"/>
  <c r="W1742" i="10"/>
  <c r="Q1746" i="10"/>
  <c r="R1746" i="10"/>
  <c r="W1746" i="10"/>
  <c r="Q1750" i="10"/>
  <c r="R1750" i="10"/>
  <c r="W1750" i="10"/>
  <c r="Q1754" i="10"/>
  <c r="R1754" i="10"/>
  <c r="W1754" i="10"/>
  <c r="Q1758" i="10"/>
  <c r="R1758" i="10"/>
  <c r="W1758" i="10"/>
  <c r="Q1762" i="10"/>
  <c r="R1762" i="10"/>
  <c r="W1762" i="10"/>
  <c r="Q1766" i="10"/>
  <c r="R1766" i="10"/>
  <c r="W1766" i="10"/>
  <c r="Q1770" i="10"/>
  <c r="R1770" i="10"/>
  <c r="W1770" i="10"/>
  <c r="Q1774" i="10"/>
  <c r="R1774" i="10"/>
  <c r="W1774" i="10"/>
  <c r="Q1778" i="10"/>
  <c r="R1778" i="10"/>
  <c r="W1778" i="10"/>
  <c r="Q1782" i="10"/>
  <c r="R1782" i="10"/>
  <c r="W1782" i="10"/>
  <c r="Q1786" i="10"/>
  <c r="R1786" i="10"/>
  <c r="W1786" i="10"/>
  <c r="Q1790" i="10"/>
  <c r="R1790" i="10"/>
  <c r="W1790" i="10"/>
  <c r="Q1794" i="10"/>
  <c r="R1794" i="10"/>
  <c r="W1794" i="10"/>
  <c r="Q1798" i="10"/>
  <c r="R1798" i="10"/>
  <c r="W1798" i="10"/>
  <c r="Q1802" i="10"/>
  <c r="R1802" i="10"/>
  <c r="W1802" i="10"/>
  <c r="Q1806" i="10"/>
  <c r="R1806" i="10"/>
  <c r="W1806" i="10"/>
  <c r="Q1810" i="10"/>
  <c r="R1810" i="10"/>
  <c r="W1810" i="10"/>
  <c r="Q1814" i="10"/>
  <c r="R1814" i="10"/>
  <c r="W1814" i="10"/>
  <c r="Q1818" i="10"/>
  <c r="R1818" i="10"/>
  <c r="W1818" i="10"/>
  <c r="Q1822" i="10"/>
  <c r="R1822" i="10"/>
  <c r="W1822" i="10"/>
  <c r="Q1826" i="10"/>
  <c r="R1826" i="10"/>
  <c r="W1826" i="10"/>
  <c r="Q1830" i="10"/>
  <c r="R1830" i="10"/>
  <c r="W1830" i="10"/>
  <c r="Q1834" i="10"/>
  <c r="R1834" i="10"/>
  <c r="W1834" i="10"/>
  <c r="Q1838" i="10"/>
  <c r="R1838" i="10"/>
  <c r="W1838" i="10"/>
  <c r="Q1842" i="10"/>
  <c r="R1842" i="10"/>
  <c r="W1842" i="10"/>
  <c r="Q1846" i="10"/>
  <c r="R1846" i="10"/>
  <c r="W1846" i="10"/>
  <c r="Q1850" i="10"/>
  <c r="R1850" i="10"/>
  <c r="W1850" i="10"/>
  <c r="Q1854" i="10"/>
  <c r="R1854" i="10"/>
  <c r="W1854" i="10"/>
  <c r="Q1858" i="10"/>
  <c r="R1858" i="10"/>
  <c r="W1858" i="10"/>
  <c r="Q1862" i="10"/>
  <c r="R1862" i="10"/>
  <c r="W1862" i="10"/>
  <c r="Q1866" i="10"/>
  <c r="R1866" i="10"/>
  <c r="W1866" i="10"/>
  <c r="Q1870" i="10"/>
  <c r="R1870" i="10"/>
  <c r="W1870" i="10"/>
  <c r="Q1874" i="10"/>
  <c r="R1874" i="10"/>
  <c r="W1874" i="10"/>
  <c r="Q1878" i="10"/>
  <c r="R1878" i="10"/>
  <c r="W1878" i="10"/>
  <c r="Q1882" i="10"/>
  <c r="R1882" i="10"/>
  <c r="W1882" i="10"/>
  <c r="Q1886" i="10"/>
  <c r="R1886" i="10"/>
  <c r="W1886" i="10"/>
  <c r="Q1890" i="10"/>
  <c r="R1890" i="10"/>
  <c r="W1890" i="10"/>
  <c r="Q1894" i="10"/>
  <c r="R1894" i="10"/>
  <c r="W1894" i="10"/>
  <c r="Q1898" i="10"/>
  <c r="R1898" i="10"/>
  <c r="W1898" i="10"/>
  <c r="Q1902" i="10"/>
  <c r="R1902" i="10"/>
  <c r="W1902" i="10"/>
  <c r="Q2002" i="10"/>
  <c r="R2002" i="10"/>
  <c r="W2002" i="10"/>
  <c r="Q2006" i="10"/>
  <c r="R2006" i="10"/>
  <c r="W2006" i="10"/>
  <c r="Q2010" i="10"/>
  <c r="R2010" i="10"/>
  <c r="W2010" i="10"/>
  <c r="Q2014" i="10"/>
  <c r="R2014" i="10"/>
  <c r="W2014" i="10"/>
  <c r="Q2018" i="10"/>
  <c r="R2018" i="10"/>
  <c r="W2018" i="10"/>
  <c r="Q2022" i="10"/>
  <c r="R2022" i="10"/>
  <c r="W2022" i="10"/>
  <c r="Q2026" i="10"/>
  <c r="R2026" i="10"/>
  <c r="W2026" i="10"/>
  <c r="Q2030" i="10"/>
  <c r="R2030" i="10"/>
  <c r="W2030" i="10"/>
  <c r="Q2034" i="10"/>
  <c r="R2034" i="10"/>
  <c r="W2034" i="10"/>
  <c r="Q2038" i="10"/>
  <c r="R2038" i="10"/>
  <c r="W2038" i="10"/>
  <c r="Q2042" i="10"/>
  <c r="R2042" i="10"/>
  <c r="W2042" i="10"/>
  <c r="Q2046" i="10"/>
  <c r="R2046" i="10"/>
  <c r="W2046" i="10"/>
  <c r="Q2050" i="10"/>
  <c r="R2050" i="10"/>
  <c r="W2050" i="10"/>
  <c r="Q2054" i="10"/>
  <c r="R2054" i="10"/>
  <c r="W2054" i="10"/>
  <c r="Q2058" i="10"/>
  <c r="R2058" i="10"/>
  <c r="W2058" i="10"/>
  <c r="Q2062" i="10"/>
  <c r="R2062" i="10"/>
  <c r="W2062" i="10"/>
  <c r="Q2066" i="10"/>
  <c r="R2066" i="10"/>
  <c r="W2066" i="10"/>
  <c r="Q2070" i="10"/>
  <c r="R2070" i="10"/>
  <c r="W2070" i="10"/>
  <c r="Q2074" i="10"/>
  <c r="R2074" i="10"/>
  <c r="W2074" i="10"/>
  <c r="Q2078" i="10"/>
  <c r="R2078" i="10"/>
  <c r="W2078" i="10"/>
  <c r="Q2082" i="10"/>
  <c r="R2082" i="10"/>
  <c r="W2082" i="10"/>
  <c r="Q2086" i="10"/>
  <c r="R2086" i="10"/>
  <c r="W2086" i="10"/>
  <c r="Q2090" i="10"/>
  <c r="R2090" i="10"/>
  <c r="W2090" i="10"/>
  <c r="Q2094" i="10"/>
  <c r="R2094" i="10"/>
  <c r="W2094" i="10"/>
  <c r="Q2098" i="10"/>
  <c r="R2098" i="10"/>
  <c r="W2098" i="10"/>
  <c r="Q2102" i="10"/>
  <c r="R2102" i="10"/>
  <c r="W2102" i="10"/>
  <c r="Q2106" i="10"/>
  <c r="R2106" i="10"/>
  <c r="W2106" i="10"/>
  <c r="Q2110" i="10"/>
  <c r="R2110" i="10"/>
  <c r="W2110" i="10"/>
  <c r="Q2114" i="10"/>
  <c r="R2114" i="10"/>
  <c r="W2114" i="10"/>
  <c r="Q2118" i="10"/>
  <c r="R2118" i="10"/>
  <c r="W2118" i="10"/>
  <c r="Q2122" i="10"/>
  <c r="R2122" i="10"/>
  <c r="W2122" i="10"/>
  <c r="Q2126" i="10"/>
  <c r="R2126" i="10"/>
  <c r="W2126" i="10"/>
  <c r="Q2130" i="10"/>
  <c r="R2130" i="10"/>
  <c r="W2130" i="10"/>
  <c r="Q2134" i="10"/>
  <c r="R2134" i="10"/>
  <c r="W2134" i="10"/>
  <c r="Q2138" i="10"/>
  <c r="R2138" i="10"/>
  <c r="W2138" i="10"/>
  <c r="Q2142" i="10"/>
  <c r="R2142" i="10"/>
  <c r="W2142" i="10"/>
  <c r="Q2146" i="10"/>
  <c r="R2146" i="10"/>
  <c r="W2146" i="10"/>
  <c r="Q2150" i="10"/>
  <c r="R2150" i="10"/>
  <c r="W2150" i="10"/>
  <c r="Q2154" i="10"/>
  <c r="R2154" i="10"/>
  <c r="W2154" i="10"/>
  <c r="Q2158" i="10"/>
  <c r="R2158" i="10"/>
  <c r="W2158" i="10"/>
  <c r="Q2162" i="10"/>
  <c r="R2162" i="10"/>
  <c r="W2162" i="10"/>
  <c r="Q2166" i="10"/>
  <c r="R2166" i="10"/>
  <c r="W2166" i="10"/>
  <c r="Q2170" i="10"/>
  <c r="R2170" i="10"/>
  <c r="W2170" i="10"/>
  <c r="Q2174" i="10"/>
  <c r="R2174" i="10"/>
  <c r="W2174" i="10"/>
  <c r="Q2178" i="10"/>
  <c r="R2178" i="10"/>
  <c r="W2178" i="10"/>
  <c r="Q2182" i="10"/>
  <c r="R2182" i="10"/>
  <c r="W2182" i="10"/>
  <c r="Q2186" i="10"/>
  <c r="R2186" i="10"/>
  <c r="W2186" i="10"/>
  <c r="Q2190" i="10"/>
  <c r="R2190" i="10"/>
  <c r="W2190" i="10"/>
  <c r="Q2194" i="10"/>
  <c r="R2194" i="10"/>
  <c r="W2194" i="10"/>
  <c r="Q2198" i="10"/>
  <c r="R2198" i="10"/>
  <c r="W2198" i="10"/>
  <c r="Q2202" i="10"/>
  <c r="R2202" i="10"/>
  <c r="W2202" i="10"/>
  <c r="Q2206" i="10"/>
  <c r="R2206" i="10"/>
  <c r="W2206" i="10"/>
  <c r="Q2210" i="10"/>
  <c r="R2210" i="10"/>
  <c r="W2210" i="10"/>
  <c r="Q2214" i="10"/>
  <c r="R2214" i="10"/>
  <c r="W2214" i="10"/>
  <c r="Q2218" i="10"/>
  <c r="R2218" i="10"/>
  <c r="W2218" i="10"/>
  <c r="Q2222" i="10"/>
  <c r="R2222" i="10"/>
  <c r="W2222" i="10"/>
  <c r="Q2226" i="10"/>
  <c r="R2226" i="10"/>
  <c r="W2226" i="10"/>
  <c r="Q2230" i="10"/>
  <c r="R2230" i="10"/>
  <c r="W2230" i="10"/>
  <c r="Q2234" i="10"/>
  <c r="R2234" i="10"/>
  <c r="W2234" i="10"/>
  <c r="Q2238" i="10"/>
  <c r="R2238" i="10"/>
  <c r="W2238" i="10"/>
  <c r="Q2242" i="10"/>
  <c r="R2242" i="10"/>
  <c r="W2242" i="10"/>
  <c r="Q2246" i="10"/>
  <c r="R2246" i="10"/>
  <c r="W2246" i="10"/>
  <c r="Q2250" i="10"/>
  <c r="R2250" i="10"/>
  <c r="W2250" i="10"/>
  <c r="Q2254" i="10"/>
  <c r="R2254" i="10"/>
  <c r="W2254" i="10"/>
  <c r="Q2258" i="10"/>
  <c r="R2258" i="10"/>
  <c r="W2258" i="10"/>
  <c r="Q2262" i="10"/>
  <c r="R2262" i="10"/>
  <c r="W2262" i="10"/>
  <c r="Q2266" i="10"/>
  <c r="R2266" i="10"/>
  <c r="W2266" i="10"/>
  <c r="Q2270" i="10"/>
  <c r="R2270" i="10"/>
  <c r="W2270" i="10"/>
  <c r="Q2274" i="10"/>
  <c r="R2274" i="10"/>
  <c r="W2274" i="10"/>
  <c r="Q2278" i="10"/>
  <c r="R2278" i="10"/>
  <c r="W2278" i="10"/>
  <c r="Q2282" i="10"/>
  <c r="R2282" i="10"/>
  <c r="W2282" i="10"/>
  <c r="Q2286" i="10"/>
  <c r="R2286" i="10"/>
  <c r="W2286" i="10"/>
  <c r="Q2290" i="10"/>
  <c r="R2290" i="10"/>
  <c r="W2290" i="10"/>
  <c r="Q2294" i="10"/>
  <c r="R2294" i="10"/>
  <c r="W2294" i="10"/>
  <c r="Q2298" i="10"/>
  <c r="R2298" i="10"/>
  <c r="W2298" i="10"/>
  <c r="Q2302" i="10"/>
  <c r="R2302" i="10"/>
  <c r="W2302" i="10"/>
  <c r="Q2306" i="10"/>
  <c r="R2306" i="10"/>
  <c r="W2306" i="10"/>
  <c r="Q2310" i="10"/>
  <c r="R2310" i="10"/>
  <c r="W2310" i="10"/>
  <c r="Q2314" i="10"/>
  <c r="R2314" i="10"/>
  <c r="W2314" i="10"/>
  <c r="Q2318" i="10"/>
  <c r="R2318" i="10"/>
  <c r="W2318" i="10"/>
  <c r="Q2322" i="10"/>
  <c r="R2322" i="10"/>
  <c r="W2322" i="10"/>
  <c r="Q2326" i="10"/>
  <c r="R2326" i="10"/>
  <c r="W2326" i="10"/>
  <c r="Q2330" i="10"/>
  <c r="R2330" i="10"/>
  <c r="W2330" i="10"/>
  <c r="Q2334" i="10"/>
  <c r="R2334" i="10"/>
  <c r="W2334" i="10"/>
  <c r="Q2338" i="10"/>
  <c r="R2338" i="10"/>
  <c r="W2338" i="10"/>
  <c r="Q2342" i="10"/>
  <c r="R2342" i="10"/>
  <c r="W2342" i="10"/>
  <c r="Q2346" i="10"/>
  <c r="R2346" i="10"/>
  <c r="W2346" i="10"/>
  <c r="Q2350" i="10"/>
  <c r="R2350" i="10"/>
  <c r="W2350" i="10"/>
  <c r="Q2354" i="10"/>
  <c r="R2354" i="10"/>
  <c r="W2354" i="10"/>
  <c r="Q2358" i="10"/>
  <c r="R2358" i="10"/>
  <c r="W2358" i="10"/>
  <c r="Q2362" i="10"/>
  <c r="R2362" i="10"/>
  <c r="W2362" i="10"/>
  <c r="Q2366" i="10"/>
  <c r="R2366" i="10"/>
  <c r="W2366" i="10"/>
  <c r="Q2370" i="10"/>
  <c r="R2370" i="10"/>
  <c r="W2370" i="10"/>
  <c r="Q2374" i="10"/>
  <c r="R2374" i="10"/>
  <c r="W2374" i="10"/>
  <c r="Q2378" i="10"/>
  <c r="R2378" i="10"/>
  <c r="W2378" i="10"/>
  <c r="Q2382" i="10"/>
  <c r="R2382" i="10"/>
  <c r="W2382" i="10"/>
  <c r="Q2386" i="10"/>
  <c r="R2386" i="10"/>
  <c r="W2386" i="10"/>
  <c r="Q2390" i="10"/>
  <c r="R2390" i="10"/>
  <c r="W2390" i="10"/>
  <c r="Q2394" i="10"/>
  <c r="R2394" i="10"/>
  <c r="W2394" i="10"/>
  <c r="Q2398" i="10"/>
  <c r="R2398" i="10"/>
  <c r="W2398" i="10"/>
  <c r="Q2402" i="10"/>
  <c r="R2402" i="10"/>
  <c r="W2402" i="10"/>
  <c r="Q2406" i="10"/>
  <c r="R2406" i="10"/>
  <c r="W2406" i="10"/>
  <c r="Q2410" i="10"/>
  <c r="R2410" i="10"/>
  <c r="W2410" i="10"/>
  <c r="Q2414" i="10"/>
  <c r="R2414" i="10"/>
  <c r="W2414" i="10"/>
  <c r="Q2418" i="10"/>
  <c r="R2418" i="10"/>
  <c r="W2418" i="10"/>
  <c r="Q2422" i="10"/>
  <c r="R2422" i="10"/>
  <c r="W2422" i="10"/>
  <c r="Q2426" i="10"/>
  <c r="R2426" i="10"/>
  <c r="W2426" i="10"/>
  <c r="Q2430" i="10"/>
  <c r="R2430" i="10"/>
  <c r="W2430" i="10"/>
  <c r="Q2434" i="10"/>
  <c r="R2434" i="10"/>
  <c r="W2434" i="10"/>
  <c r="Q2438" i="10"/>
  <c r="R2438" i="10"/>
  <c r="W2438" i="10"/>
  <c r="Q2442" i="10"/>
  <c r="R2442" i="10"/>
  <c r="W2442" i="10"/>
  <c r="Q2446" i="10"/>
  <c r="R2446" i="10"/>
  <c r="W2446" i="10"/>
  <c r="Q2450" i="10"/>
  <c r="R2450" i="10"/>
  <c r="W2450" i="10"/>
  <c r="Q2454" i="10"/>
  <c r="R2454" i="10"/>
  <c r="W2454" i="10"/>
  <c r="Q2458" i="10"/>
  <c r="R2458" i="10"/>
  <c r="W2458" i="10"/>
  <c r="Q2462" i="10"/>
  <c r="R2462" i="10"/>
  <c r="W2462" i="10"/>
  <c r="Q2466" i="10"/>
  <c r="R2466" i="10"/>
  <c r="W2466" i="10"/>
  <c r="Q2470" i="10"/>
  <c r="R2470" i="10"/>
  <c r="W2470" i="10"/>
  <c r="Q2474" i="10"/>
  <c r="R2474" i="10"/>
  <c r="W2474" i="10"/>
  <c r="Q2478" i="10"/>
  <c r="R2478" i="10"/>
  <c r="W2478" i="10"/>
  <c r="Q2482" i="10"/>
  <c r="R2482" i="10"/>
  <c r="W2482" i="10"/>
  <c r="Q2486" i="10"/>
  <c r="R2486" i="10"/>
  <c r="W2486" i="10"/>
  <c r="Q2490" i="10"/>
  <c r="R2490" i="10"/>
  <c r="W2490" i="10"/>
  <c r="Q2494" i="10"/>
  <c r="R2494" i="10"/>
  <c r="W2494" i="10"/>
  <c r="Q2498" i="10"/>
  <c r="R2498" i="10"/>
  <c r="W2498" i="10"/>
  <c r="Q2502" i="10"/>
  <c r="R2502" i="10"/>
  <c r="W2502" i="10"/>
  <c r="Q2506" i="10"/>
  <c r="R2506" i="10"/>
  <c r="W2506" i="10"/>
  <c r="Q2510" i="10"/>
  <c r="R2510" i="10"/>
  <c r="W2510" i="10"/>
  <c r="Q2514" i="10"/>
  <c r="R2514" i="10"/>
  <c r="W2514" i="10"/>
  <c r="Q2518" i="10"/>
  <c r="R2518" i="10"/>
  <c r="W2518" i="10"/>
  <c r="Q2522" i="10"/>
  <c r="R2522" i="10"/>
  <c r="W2522" i="10"/>
  <c r="Q2526" i="10"/>
  <c r="R2526" i="10"/>
  <c r="W2526" i="10"/>
  <c r="Q2530" i="10"/>
  <c r="R2530" i="10"/>
  <c r="W2530" i="10"/>
  <c r="Q2534" i="10"/>
  <c r="R2534" i="10"/>
  <c r="W2534" i="10"/>
  <c r="Q2538" i="10"/>
  <c r="R2538" i="10"/>
  <c r="W2538" i="10"/>
  <c r="Q2542" i="10"/>
  <c r="R2542" i="10"/>
  <c r="W2542" i="10"/>
  <c r="Q2546" i="10"/>
  <c r="R2546" i="10"/>
  <c r="W2546" i="10"/>
  <c r="Q2550" i="10"/>
  <c r="R2550" i="10"/>
  <c r="W2550" i="10"/>
  <c r="Q2554" i="10"/>
  <c r="R2554" i="10"/>
  <c r="W2554" i="10"/>
  <c r="Q2558" i="10"/>
  <c r="R2558" i="10"/>
  <c r="W2558" i="10"/>
  <c r="Q2562" i="10"/>
  <c r="R2562" i="10"/>
  <c r="W2562" i="10"/>
  <c r="Q2566" i="10"/>
  <c r="R2566" i="10"/>
  <c r="W2566" i="10"/>
  <c r="Q2570" i="10"/>
  <c r="R2570" i="10"/>
  <c r="W2570" i="10"/>
  <c r="Q2574" i="10"/>
  <c r="R2574" i="10"/>
  <c r="W2574" i="10"/>
  <c r="Q2578" i="10"/>
  <c r="R2578" i="10"/>
  <c r="W2578" i="10"/>
  <c r="Q2582" i="10"/>
  <c r="R2582" i="10"/>
  <c r="W2582" i="10"/>
  <c r="Q2586" i="10"/>
  <c r="R2586" i="10"/>
  <c r="W2586" i="10"/>
  <c r="Q2590" i="10"/>
  <c r="R2590" i="10"/>
  <c r="W2590" i="10"/>
  <c r="Q2594" i="10"/>
  <c r="R2594" i="10"/>
  <c r="W2594" i="10"/>
  <c r="Q2598" i="10"/>
  <c r="R2598" i="10"/>
  <c r="W2598" i="10"/>
  <c r="Q2602" i="10"/>
  <c r="R2602" i="10"/>
  <c r="W2602" i="10"/>
  <c r="Q2606" i="10"/>
  <c r="R2606" i="10"/>
  <c r="W2606" i="10"/>
  <c r="Q2610" i="10"/>
  <c r="R2610" i="10"/>
  <c r="W2610" i="10"/>
  <c r="Q2614" i="10"/>
  <c r="R2614" i="10"/>
  <c r="W2614" i="10"/>
  <c r="Q2618" i="10"/>
  <c r="R2618" i="10"/>
  <c r="W2618" i="10"/>
  <c r="Q2622" i="10"/>
  <c r="R2622" i="10"/>
  <c r="W2622" i="10"/>
  <c r="Q2626" i="10"/>
  <c r="R2626" i="10"/>
  <c r="W2626" i="10"/>
  <c r="Q2630" i="10"/>
  <c r="R2630" i="10"/>
  <c r="W2630" i="10"/>
  <c r="Q2634" i="10"/>
  <c r="R2634" i="10"/>
  <c r="W2634" i="10"/>
  <c r="Q2638" i="10"/>
  <c r="R2638" i="10"/>
  <c r="W2638" i="10"/>
  <c r="Q2642" i="10"/>
  <c r="R2642" i="10"/>
  <c r="W2642" i="10"/>
  <c r="Q2646" i="10"/>
  <c r="R2646" i="10"/>
  <c r="W2646" i="10"/>
  <c r="Q2650" i="10"/>
  <c r="R2650" i="10"/>
  <c r="W2650" i="10"/>
  <c r="Q2654" i="10"/>
  <c r="R2654" i="10"/>
  <c r="W2654" i="10"/>
  <c r="Q2658" i="10"/>
  <c r="R2658" i="10"/>
  <c r="W2658" i="10"/>
  <c r="Q2662" i="10"/>
  <c r="R2662" i="10"/>
  <c r="W2662" i="10"/>
  <c r="Q2666" i="10"/>
  <c r="R2666" i="10"/>
  <c r="W2666" i="10"/>
  <c r="Q2670" i="10"/>
  <c r="R2670" i="10"/>
  <c r="W2670" i="10"/>
  <c r="Q2674" i="10"/>
  <c r="R2674" i="10"/>
  <c r="W2674" i="10"/>
  <c r="Q2678" i="10"/>
  <c r="R2678" i="10"/>
  <c r="W2678" i="10"/>
  <c r="Q2682" i="10"/>
  <c r="R2682" i="10"/>
  <c r="W2682" i="10"/>
  <c r="Q2686" i="10"/>
  <c r="R2686" i="10"/>
  <c r="W2686" i="10"/>
  <c r="Q2690" i="10"/>
  <c r="R2690" i="10"/>
  <c r="W2690" i="10"/>
  <c r="Q2694" i="10"/>
  <c r="R2694" i="10"/>
  <c r="W2694" i="10"/>
  <c r="Q2698" i="10"/>
  <c r="R2698" i="10"/>
  <c r="W2698" i="10"/>
  <c r="Q2702" i="10"/>
  <c r="R2702" i="10"/>
  <c r="W2702" i="10"/>
  <c r="Q2706" i="10"/>
  <c r="R2706" i="10"/>
  <c r="W2706" i="10"/>
  <c r="Q2710" i="10"/>
  <c r="R2710" i="10"/>
  <c r="W2710" i="10"/>
  <c r="Q2714" i="10"/>
  <c r="R2714" i="10"/>
  <c r="W2714" i="10"/>
  <c r="Q2718" i="10"/>
  <c r="R2718" i="10"/>
  <c r="W2718" i="10"/>
  <c r="Q2722" i="10"/>
  <c r="R2722" i="10"/>
  <c r="W2722" i="10"/>
  <c r="Q2726" i="10"/>
  <c r="R2726" i="10"/>
  <c r="W2726" i="10"/>
  <c r="Q2730" i="10"/>
  <c r="R2730" i="10"/>
  <c r="W2730" i="10"/>
  <c r="Q2734" i="10"/>
  <c r="R2734" i="10"/>
  <c r="W2734" i="10"/>
  <c r="Q2738" i="10"/>
  <c r="R2738" i="10"/>
  <c r="W2738" i="10"/>
  <c r="Q2742" i="10"/>
  <c r="R2742" i="10"/>
  <c r="W2742" i="10"/>
  <c r="Q2746" i="10"/>
  <c r="R2746" i="10"/>
  <c r="W2746" i="10"/>
  <c r="Q2750" i="10"/>
  <c r="R2750" i="10"/>
  <c r="W2750" i="10"/>
  <c r="Q2754" i="10"/>
  <c r="R2754" i="10"/>
  <c r="W2754" i="10"/>
  <c r="Q2758" i="10"/>
  <c r="R2758" i="10"/>
  <c r="W2758" i="10"/>
  <c r="Q2762" i="10"/>
  <c r="R2762" i="10"/>
  <c r="W2762" i="10"/>
  <c r="Q2766" i="10"/>
  <c r="R2766" i="10"/>
  <c r="W2766" i="10"/>
  <c r="Q2770" i="10"/>
  <c r="R2770" i="10"/>
  <c r="W2770" i="10"/>
  <c r="Q2774" i="10"/>
  <c r="R2774" i="10"/>
  <c r="W2774" i="10"/>
  <c r="Q2778" i="10"/>
  <c r="R2778" i="10"/>
  <c r="W2778" i="10"/>
  <c r="Q2782" i="10"/>
  <c r="R2782" i="10"/>
  <c r="W2782" i="10"/>
  <c r="Q2786" i="10"/>
  <c r="R2786" i="10"/>
  <c r="W2786" i="10"/>
  <c r="Q2790" i="10"/>
  <c r="R2790" i="10"/>
  <c r="W2790" i="10"/>
  <c r="Q2794" i="10"/>
  <c r="R2794" i="10"/>
  <c r="W2794" i="10"/>
  <c r="Q2798" i="10"/>
  <c r="R2798" i="10"/>
  <c r="W2798" i="10"/>
  <c r="Q2802" i="10"/>
  <c r="R2802" i="10"/>
  <c r="W2802" i="10"/>
  <c r="Q2806" i="10"/>
  <c r="R2806" i="10"/>
  <c r="W2806" i="10"/>
  <c r="Q2810" i="10"/>
  <c r="R2810" i="10"/>
  <c r="W2810" i="10"/>
  <c r="Q2814" i="10"/>
  <c r="R2814" i="10"/>
  <c r="W2814" i="10"/>
  <c r="Q2818" i="10"/>
  <c r="R2818" i="10"/>
  <c r="W2818" i="10"/>
  <c r="Q2822" i="10"/>
  <c r="R2822" i="10"/>
  <c r="W2822" i="10"/>
  <c r="Q2826" i="10"/>
  <c r="R2826" i="10"/>
  <c r="W2826" i="10"/>
  <c r="Q2830" i="10"/>
  <c r="R2830" i="10"/>
  <c r="W2830" i="10"/>
  <c r="Q2834" i="10"/>
  <c r="R2834" i="10"/>
  <c r="W2834" i="10"/>
  <c r="Q2838" i="10"/>
  <c r="R2838" i="10"/>
  <c r="W2838" i="10"/>
  <c r="Q2842" i="10"/>
  <c r="R2842" i="10"/>
  <c r="W2842" i="10"/>
  <c r="Q2846" i="10"/>
  <c r="R2846" i="10"/>
  <c r="W2846" i="10"/>
  <c r="Q2850" i="10"/>
  <c r="R2850" i="10"/>
  <c r="W2850" i="10"/>
  <c r="Q2854" i="10"/>
  <c r="R2854" i="10"/>
  <c r="W2854" i="10"/>
  <c r="Q2858" i="10"/>
  <c r="R2858" i="10"/>
  <c r="W2858" i="10"/>
  <c r="Q2862" i="10"/>
  <c r="R2862" i="10"/>
  <c r="W2862" i="10"/>
  <c r="Q2866" i="10"/>
  <c r="R2866" i="10"/>
  <c r="W2866" i="10"/>
  <c r="Q2870" i="10"/>
  <c r="R2870" i="10"/>
  <c r="W2870" i="10"/>
  <c r="Q2874" i="10"/>
  <c r="R2874" i="10"/>
  <c r="W2874" i="10"/>
  <c r="Q2878" i="10"/>
  <c r="R2878" i="10"/>
  <c r="W2878" i="10"/>
  <c r="Q2882" i="10"/>
  <c r="R2882" i="10"/>
  <c r="W2882" i="10"/>
  <c r="Q2886" i="10"/>
  <c r="R2886" i="10"/>
  <c r="W2886" i="10"/>
  <c r="Q2890" i="10"/>
  <c r="R2890" i="10"/>
  <c r="W2890" i="10"/>
  <c r="Q2894" i="10"/>
  <c r="R2894" i="10"/>
  <c r="W2894" i="10"/>
  <c r="Q2898" i="10"/>
  <c r="R2898" i="10"/>
  <c r="W2898" i="10"/>
  <c r="Q2902" i="10"/>
  <c r="R2902" i="10"/>
  <c r="W2902" i="10"/>
  <c r="Q2906" i="10"/>
  <c r="R2906" i="10"/>
  <c r="W2906" i="10"/>
  <c r="Q2910" i="10"/>
  <c r="R2910" i="10"/>
  <c r="W2910" i="10"/>
  <c r="Q2914" i="10"/>
  <c r="R2914" i="10"/>
  <c r="W2914" i="10"/>
  <c r="Q2918" i="10"/>
  <c r="R2918" i="10"/>
  <c r="W2918" i="10"/>
  <c r="Q2922" i="10"/>
  <c r="R2922" i="10"/>
  <c r="W2922" i="10"/>
  <c r="Q2926" i="10"/>
  <c r="R2926" i="10"/>
  <c r="W2926" i="10"/>
  <c r="Q2930" i="10"/>
  <c r="R2930" i="10"/>
  <c r="W2930" i="10"/>
  <c r="Q2934" i="10"/>
  <c r="R2934" i="10"/>
  <c r="W2934" i="10"/>
  <c r="Q2938" i="10"/>
  <c r="R2938" i="10"/>
  <c r="W2938" i="10"/>
  <c r="Q2942" i="10"/>
  <c r="R2942" i="10"/>
  <c r="W2942" i="10"/>
  <c r="Q2946" i="10"/>
  <c r="R2946" i="10"/>
  <c r="W2946" i="10"/>
  <c r="Q2950" i="10"/>
  <c r="R2950" i="10"/>
  <c r="W2950" i="10"/>
  <c r="Q2954" i="10"/>
  <c r="R2954" i="10"/>
  <c r="W2954" i="10"/>
  <c r="Q2958" i="10"/>
  <c r="R2958" i="10"/>
  <c r="W2958" i="10"/>
  <c r="Q2962" i="10"/>
  <c r="R2962" i="10"/>
  <c r="W2962" i="10"/>
  <c r="Q2966" i="10"/>
  <c r="R2966" i="10"/>
  <c r="W2966" i="10"/>
  <c r="Q2970" i="10"/>
  <c r="R2970" i="10"/>
  <c r="W2970" i="10"/>
  <c r="Q2974" i="10"/>
  <c r="R2974" i="10"/>
  <c r="W2974" i="10"/>
  <c r="Q2978" i="10"/>
  <c r="R2978" i="10"/>
  <c r="W2978" i="10"/>
  <c r="Q2982" i="10"/>
  <c r="R2982" i="10"/>
  <c r="W2982" i="10"/>
  <c r="Q2986" i="10"/>
  <c r="R2986" i="10"/>
  <c r="W2986" i="10"/>
  <c r="Q2990" i="10"/>
  <c r="R2990" i="10"/>
  <c r="W2990" i="10"/>
  <c r="Q2994" i="10"/>
  <c r="R2994" i="10"/>
  <c r="W2994" i="10"/>
  <c r="Q2998" i="10"/>
  <c r="R2998" i="10"/>
  <c r="W2998" i="10"/>
  <c r="Q3002" i="10"/>
  <c r="R3002" i="10"/>
  <c r="W3002" i="10"/>
  <c r="Q3006" i="10"/>
  <c r="R3006" i="10"/>
  <c r="W3006" i="10"/>
  <c r="Q3010" i="10"/>
  <c r="R3010" i="10"/>
  <c r="W3010" i="10"/>
  <c r="Q3014" i="10"/>
  <c r="R3014" i="10"/>
  <c r="W3014" i="10"/>
  <c r="Q3018" i="10"/>
  <c r="R3018" i="10"/>
  <c r="W3018" i="10"/>
  <c r="Q3022" i="10"/>
  <c r="R3022" i="10"/>
  <c r="W3022" i="10"/>
  <c r="Q3026" i="10"/>
  <c r="R3026" i="10"/>
  <c r="W3026" i="10"/>
  <c r="Q3030" i="10"/>
  <c r="R3030" i="10"/>
  <c r="W3030" i="10"/>
  <c r="Q3034" i="10"/>
  <c r="R3034" i="10"/>
  <c r="W3034" i="10"/>
  <c r="Q3038" i="10"/>
  <c r="R3038" i="10"/>
  <c r="W3038" i="10"/>
  <c r="Q3042" i="10"/>
  <c r="R3042" i="10"/>
  <c r="W3042" i="10"/>
  <c r="Q3046" i="10"/>
  <c r="R3046" i="10"/>
  <c r="W3046" i="10"/>
  <c r="Q3050" i="10"/>
  <c r="R3050" i="10"/>
  <c r="W3050" i="10"/>
  <c r="Q3054" i="10"/>
  <c r="R3054" i="10"/>
  <c r="W3054" i="10"/>
  <c r="Q3058" i="10"/>
  <c r="R3058" i="10"/>
  <c r="W3058" i="10"/>
  <c r="Q3062" i="10"/>
  <c r="R3062" i="10"/>
  <c r="W3062" i="10"/>
  <c r="Q3066" i="10"/>
  <c r="R3066" i="10"/>
  <c r="W3066" i="10"/>
  <c r="Q3070" i="10"/>
  <c r="R3070" i="10"/>
  <c r="W3070" i="10"/>
  <c r="Q3074" i="10"/>
  <c r="R3074" i="10"/>
  <c r="W3074" i="10"/>
  <c r="Q3078" i="10"/>
  <c r="R3078" i="10"/>
  <c r="W3078" i="10"/>
  <c r="Q3082" i="10"/>
  <c r="R3082" i="10"/>
  <c r="W3082" i="10"/>
  <c r="Q3086" i="10"/>
  <c r="R3086" i="10"/>
  <c r="W3086" i="10"/>
  <c r="Q3090" i="10"/>
  <c r="R3090" i="10"/>
  <c r="W3090" i="10"/>
  <c r="Q3094" i="10"/>
  <c r="R3094" i="10"/>
  <c r="W3094" i="10"/>
  <c r="Q3098" i="10"/>
  <c r="R3098" i="10"/>
  <c r="W3098" i="10"/>
  <c r="Q3102" i="10"/>
  <c r="R3102" i="10"/>
  <c r="W3102" i="10"/>
  <c r="Q3106" i="10"/>
  <c r="R3106" i="10"/>
  <c r="W3106" i="10"/>
  <c r="Q3110" i="10"/>
  <c r="R3110" i="10"/>
  <c r="W3110" i="10"/>
  <c r="Q3114" i="10"/>
  <c r="R3114" i="10"/>
  <c r="W3114" i="10"/>
  <c r="Q3118" i="10"/>
  <c r="R3118" i="10"/>
  <c r="W3118" i="10"/>
  <c r="Q3122" i="10"/>
  <c r="R3122" i="10"/>
  <c r="W3122" i="10"/>
  <c r="Q3126" i="10"/>
  <c r="R3126" i="10"/>
  <c r="W3126" i="10"/>
  <c r="Q3130" i="10"/>
  <c r="R3130" i="10"/>
  <c r="W3130" i="10"/>
  <c r="Q3134" i="10"/>
  <c r="R3134" i="10"/>
  <c r="W3134" i="10"/>
  <c r="Q3138" i="10"/>
  <c r="R3138" i="10"/>
  <c r="W3138" i="10"/>
  <c r="Q3142" i="10"/>
  <c r="R3142" i="10"/>
  <c r="W3142" i="10"/>
  <c r="Q3146" i="10"/>
  <c r="R3146" i="10"/>
  <c r="W3146" i="10"/>
  <c r="Q3150" i="10"/>
  <c r="R3150" i="10"/>
  <c r="W3150" i="10"/>
  <c r="Q3154" i="10"/>
  <c r="R3154" i="10"/>
  <c r="W3154" i="10"/>
  <c r="Q3158" i="10"/>
  <c r="R3158" i="10"/>
  <c r="W3158" i="10"/>
  <c r="Q3162" i="10"/>
  <c r="R3162" i="10"/>
  <c r="W3162" i="10"/>
  <c r="Q3166" i="10"/>
  <c r="R3166" i="10"/>
  <c r="W3166" i="10"/>
  <c r="Q3170" i="10"/>
  <c r="R3170" i="10"/>
  <c r="W3170" i="10"/>
  <c r="Q3174" i="10"/>
  <c r="R3174" i="10"/>
  <c r="W3174" i="10"/>
  <c r="Q3178" i="10"/>
  <c r="R3178" i="10"/>
  <c r="W3178" i="10"/>
  <c r="Q3182" i="10"/>
  <c r="R3182" i="10"/>
  <c r="W3182" i="10"/>
  <c r="Q3186" i="10"/>
  <c r="R3186" i="10"/>
  <c r="W3186" i="10"/>
  <c r="Q3190" i="10"/>
  <c r="R3190" i="10"/>
  <c r="W3190" i="10"/>
  <c r="Q3194" i="10"/>
  <c r="R3194" i="10"/>
  <c r="W3194" i="10"/>
  <c r="Q3198" i="10"/>
  <c r="R3198" i="10"/>
  <c r="W3198" i="10"/>
  <c r="Q3202" i="10"/>
  <c r="R3202" i="10"/>
  <c r="W3202" i="10"/>
  <c r="Q3206" i="10"/>
  <c r="R3206" i="10"/>
  <c r="W3206" i="10"/>
  <c r="Q3210" i="10"/>
  <c r="R3210" i="10"/>
  <c r="W3210" i="10"/>
  <c r="Q3214" i="10"/>
  <c r="R3214" i="10"/>
  <c r="W3214" i="10"/>
  <c r="Q3218" i="10"/>
  <c r="R3218" i="10"/>
  <c r="W3218" i="10"/>
  <c r="Q3222" i="10"/>
  <c r="R3222" i="10"/>
  <c r="W3222" i="10"/>
  <c r="Q3226" i="10"/>
  <c r="R3226" i="10"/>
  <c r="W3226" i="10"/>
  <c r="Q3230" i="10"/>
  <c r="R3230" i="10"/>
  <c r="W3230" i="10"/>
  <c r="Q3234" i="10"/>
  <c r="R3234" i="10"/>
  <c r="W3234" i="10"/>
  <c r="Q3238" i="10"/>
  <c r="R3238" i="10"/>
  <c r="W3238" i="10"/>
  <c r="Q3242" i="10"/>
  <c r="R3242" i="10"/>
  <c r="W3242" i="10"/>
  <c r="Q3246" i="10"/>
  <c r="R3246" i="10"/>
  <c r="W3246" i="10"/>
  <c r="Q3250" i="10"/>
  <c r="R3250" i="10"/>
  <c r="W3250" i="10"/>
  <c r="Q3254" i="10"/>
  <c r="R3254" i="10"/>
  <c r="W3254" i="10"/>
  <c r="Q3258" i="10"/>
  <c r="R3258" i="10"/>
  <c r="W3258" i="10"/>
  <c r="Q3262" i="10"/>
  <c r="R3262" i="10"/>
  <c r="W3262" i="10"/>
  <c r="Q3266" i="10"/>
  <c r="R3266" i="10"/>
  <c r="W3266" i="10"/>
  <c r="Q3270" i="10"/>
  <c r="R3270" i="10"/>
  <c r="W3270" i="10"/>
  <c r="Q3274" i="10"/>
  <c r="R3274" i="10"/>
  <c r="W3274" i="10"/>
  <c r="Q3278" i="10"/>
  <c r="R3278" i="10"/>
  <c r="W3278" i="10"/>
  <c r="Q3282" i="10"/>
  <c r="R3282" i="10"/>
  <c r="W3282" i="10"/>
  <c r="Q3286" i="10"/>
  <c r="R3286" i="10"/>
  <c r="W3286" i="10"/>
  <c r="Q3290" i="10"/>
  <c r="R3290" i="10"/>
  <c r="W3290" i="10"/>
  <c r="Q3294" i="10"/>
  <c r="R3294" i="10"/>
  <c r="W3294" i="10"/>
  <c r="Q3298" i="10"/>
  <c r="R3298" i="10"/>
  <c r="W3298" i="10"/>
  <c r="Q3302" i="10"/>
  <c r="R3302" i="10"/>
  <c r="W3302" i="10"/>
  <c r="Q3306" i="10"/>
  <c r="R3306" i="10"/>
  <c r="W3306" i="10"/>
  <c r="Q3310" i="10"/>
  <c r="R3310" i="10"/>
  <c r="W3310" i="10"/>
  <c r="Q3314" i="10"/>
  <c r="R3314" i="10"/>
  <c r="W3314" i="10"/>
  <c r="Q3318" i="10"/>
  <c r="R3318" i="10"/>
  <c r="W3318" i="10"/>
  <c r="Q3322" i="10"/>
  <c r="R3322" i="10"/>
  <c r="W3322" i="10"/>
  <c r="Q3326" i="10"/>
  <c r="R3326" i="10"/>
  <c r="W3326" i="10"/>
  <c r="Q3330" i="10"/>
  <c r="R3330" i="10"/>
  <c r="W3330" i="10"/>
  <c r="Q3334" i="10"/>
  <c r="R3334" i="10"/>
  <c r="W3334" i="10"/>
  <c r="Q3338" i="10"/>
  <c r="R3338" i="10"/>
  <c r="W3338" i="10"/>
  <c r="Q3342" i="10"/>
  <c r="R3342" i="10"/>
  <c r="W3342" i="10"/>
  <c r="Q3346" i="10"/>
  <c r="R3346" i="10"/>
  <c r="W3346" i="10"/>
  <c r="Q3350" i="10"/>
  <c r="R3350" i="10"/>
  <c r="W3350" i="10"/>
  <c r="Q3354" i="10"/>
  <c r="R3354" i="10"/>
  <c r="W3354" i="10"/>
  <c r="Q3358" i="10"/>
  <c r="R3358" i="10"/>
  <c r="W3358" i="10"/>
  <c r="Q3362" i="10"/>
  <c r="R3362" i="10"/>
  <c r="W3362" i="10"/>
  <c r="Q3366" i="10"/>
  <c r="R3366" i="10"/>
  <c r="W3366" i="10"/>
  <c r="Q3370" i="10"/>
  <c r="R3370" i="10"/>
  <c r="W3370" i="10"/>
  <c r="Q3374" i="10"/>
  <c r="R3374" i="10"/>
  <c r="W3374" i="10"/>
  <c r="Q3378" i="10"/>
  <c r="R3378" i="10"/>
  <c r="W3378" i="10"/>
  <c r="Q3382" i="10"/>
  <c r="R3382" i="10"/>
  <c r="W3382" i="10"/>
  <c r="Q3386" i="10"/>
  <c r="R3386" i="10"/>
  <c r="W3386" i="10"/>
  <c r="Q3390" i="10"/>
  <c r="R3390" i="10"/>
  <c r="W3390" i="10"/>
  <c r="Q3394" i="10"/>
  <c r="R3394" i="10"/>
  <c r="W3394" i="10"/>
  <c r="Q3398" i="10"/>
  <c r="R3398" i="10"/>
  <c r="W3398" i="10"/>
  <c r="Q3402" i="10"/>
  <c r="R3402" i="10"/>
  <c r="W3402" i="10"/>
  <c r="Q3406" i="10"/>
  <c r="R3406" i="10"/>
  <c r="W3406" i="10"/>
  <c r="Q3410" i="10"/>
  <c r="R3410" i="10"/>
  <c r="W3410" i="10"/>
  <c r="Q3414" i="10"/>
  <c r="R3414" i="10"/>
  <c r="W3414" i="10"/>
  <c r="Q3418" i="10"/>
  <c r="R3418" i="10"/>
  <c r="W3418" i="10"/>
  <c r="Q3422" i="10"/>
  <c r="R3422" i="10"/>
  <c r="W3422" i="10"/>
  <c r="Q3426" i="10"/>
  <c r="R3426" i="10"/>
  <c r="W3426" i="10"/>
  <c r="Q3430" i="10"/>
  <c r="R3430" i="10"/>
  <c r="W3430" i="10"/>
  <c r="Q3434" i="10"/>
  <c r="R3434" i="10"/>
  <c r="W3434" i="10"/>
  <c r="Q3438" i="10"/>
  <c r="R3438" i="10"/>
  <c r="W3438" i="10"/>
  <c r="Q3442" i="10"/>
  <c r="R3442" i="10"/>
  <c r="W3442" i="10"/>
  <c r="Q3446" i="10"/>
  <c r="R3446" i="10"/>
  <c r="W3446" i="10"/>
  <c r="Q3450" i="10"/>
  <c r="R3450" i="10"/>
  <c r="W3450" i="10"/>
  <c r="Q3454" i="10"/>
  <c r="R3454" i="10"/>
  <c r="W3454" i="10"/>
  <c r="Q3458" i="10"/>
  <c r="R3458" i="10"/>
  <c r="W3458" i="10"/>
  <c r="Q3462" i="10"/>
  <c r="R3462" i="10"/>
  <c r="W3462" i="10"/>
  <c r="Q3466" i="10"/>
  <c r="R3466" i="10"/>
  <c r="W3466" i="10"/>
  <c r="Q3470" i="10"/>
  <c r="R3470" i="10"/>
  <c r="W3470" i="10"/>
  <c r="Q3474" i="10"/>
  <c r="R3474" i="10"/>
  <c r="W3474" i="10"/>
  <c r="Q3478" i="10"/>
  <c r="R3478" i="10"/>
  <c r="W3478" i="10"/>
  <c r="Q3482" i="10"/>
  <c r="R3482" i="10"/>
  <c r="W3482" i="10"/>
  <c r="Q3486" i="10"/>
  <c r="R3486" i="10"/>
  <c r="W3486" i="10"/>
  <c r="Q3490" i="10"/>
  <c r="R3490" i="10"/>
  <c r="W3490" i="10"/>
  <c r="Q3494" i="10"/>
  <c r="R3494" i="10"/>
  <c r="W3494" i="10"/>
  <c r="Q3498" i="10"/>
  <c r="R3498" i="10"/>
  <c r="W3498" i="10"/>
  <c r="Q3502" i="10"/>
  <c r="R3502" i="10"/>
  <c r="W3502" i="10"/>
  <c r="Q3506" i="10"/>
  <c r="R3506" i="10"/>
  <c r="W3506" i="10"/>
  <c r="Q3510" i="10"/>
  <c r="R3510" i="10"/>
  <c r="W3510" i="10"/>
  <c r="Q3514" i="10"/>
  <c r="R3514" i="10"/>
  <c r="W3514" i="10"/>
  <c r="Q3518" i="10"/>
  <c r="R3518" i="10"/>
  <c r="W3518" i="10"/>
  <c r="Q3522" i="10"/>
  <c r="R3522" i="10"/>
  <c r="W3522" i="10"/>
  <c r="Q3526" i="10"/>
  <c r="R3526" i="10"/>
  <c r="W3526" i="10"/>
  <c r="Q3530" i="10"/>
  <c r="R3530" i="10"/>
  <c r="W3530" i="10"/>
  <c r="Q3534" i="10"/>
  <c r="R3534" i="10"/>
  <c r="W3534" i="10"/>
  <c r="W6" i="10"/>
  <c r="W10" i="10"/>
  <c r="W14" i="10"/>
  <c r="W18" i="10"/>
  <c r="W22" i="10"/>
  <c r="W26" i="10"/>
  <c r="W30" i="10"/>
  <c r="W34" i="10"/>
  <c r="W38" i="10"/>
  <c r="W42" i="10"/>
  <c r="W46" i="10"/>
  <c r="W50" i="10"/>
  <c r="W54" i="10"/>
  <c r="W58" i="10"/>
  <c r="W62" i="10"/>
  <c r="W66" i="10"/>
  <c r="W70" i="10"/>
  <c r="W74" i="10"/>
  <c r="W78" i="10"/>
  <c r="W274" i="10"/>
  <c r="W278" i="10"/>
  <c r="W282" i="10"/>
  <c r="W286" i="10"/>
  <c r="W290" i="10"/>
  <c r="W294" i="10"/>
  <c r="W298" i="10"/>
  <c r="W302" i="10"/>
  <c r="W306" i="10"/>
  <c r="W310" i="10"/>
  <c r="W314" i="10"/>
  <c r="W318" i="10"/>
  <c r="W322" i="10"/>
  <c r="W326" i="10"/>
  <c r="W330" i="10"/>
  <c r="W334" i="10"/>
  <c r="W338" i="10"/>
  <c r="W342" i="10"/>
  <c r="W346" i="10"/>
  <c r="W350" i="10"/>
  <c r="W354" i="10"/>
  <c r="W358" i="10"/>
  <c r="W362" i="10"/>
  <c r="W366" i="10"/>
  <c r="W370" i="10"/>
  <c r="W374" i="10"/>
  <c r="W378" i="10"/>
  <c r="W382" i="10"/>
  <c r="W386" i="10"/>
  <c r="W390" i="10"/>
  <c r="W394" i="10"/>
  <c r="W398" i="10"/>
  <c r="W402" i="10"/>
  <c r="W406" i="10"/>
  <c r="W410" i="10"/>
  <c r="W414" i="10"/>
  <c r="W418" i="10"/>
  <c r="W422" i="10"/>
  <c r="W426" i="10"/>
  <c r="W430" i="10"/>
  <c r="W434" i="10"/>
  <c r="W438" i="10"/>
  <c r="W442" i="10"/>
  <c r="W446" i="10"/>
  <c r="W450" i="10"/>
  <c r="W454" i="10"/>
  <c r="W458" i="10"/>
  <c r="W462" i="10"/>
  <c r="W466" i="10"/>
  <c r="W470" i="10"/>
  <c r="W474" i="10"/>
  <c r="W478" i="10"/>
  <c r="W482" i="10"/>
  <c r="W486" i="10"/>
  <c r="W490" i="10"/>
  <c r="W494" i="10"/>
  <c r="W498" i="10"/>
  <c r="W502" i="10"/>
  <c r="W506" i="10"/>
  <c r="W510" i="10"/>
  <c r="W514" i="10"/>
  <c r="W518" i="10"/>
  <c r="W522" i="10"/>
  <c r="W526" i="10"/>
  <c r="W530" i="10"/>
  <c r="W534" i="10"/>
  <c r="W538" i="10"/>
  <c r="W542" i="10"/>
  <c r="W546" i="10"/>
  <c r="W550" i="10"/>
  <c r="W554" i="10"/>
  <c r="W558" i="10"/>
  <c r="W562" i="10"/>
  <c r="W566" i="10"/>
  <c r="W570" i="10"/>
  <c r="W574" i="10"/>
  <c r="W578" i="10"/>
  <c r="W582" i="10"/>
  <c r="W586" i="10"/>
  <c r="W590" i="10"/>
  <c r="W594" i="10"/>
  <c r="W598" i="10"/>
  <c r="W602" i="10"/>
  <c r="W606" i="10"/>
  <c r="W610" i="10"/>
  <c r="W614" i="10"/>
  <c r="W618" i="10"/>
  <c r="W622" i="10"/>
  <c r="W626" i="10"/>
  <c r="W630" i="10"/>
  <c r="W634" i="10"/>
  <c r="W638" i="10"/>
  <c r="W642" i="10"/>
  <c r="W646" i="10"/>
  <c r="W650" i="10"/>
  <c r="W654" i="10"/>
  <c r="W658" i="10"/>
  <c r="W662" i="10"/>
  <c r="W666" i="10"/>
  <c r="W670" i="10"/>
  <c r="W674" i="10"/>
  <c r="W678" i="10"/>
  <c r="W682" i="10"/>
  <c r="W686" i="10"/>
  <c r="W690" i="10"/>
  <c r="W694" i="10"/>
  <c r="W698" i="10"/>
  <c r="W702" i="10"/>
  <c r="W706" i="10"/>
  <c r="W710" i="10"/>
  <c r="W714" i="10"/>
  <c r="W718" i="10"/>
  <c r="W722" i="10"/>
  <c r="W726" i="10"/>
  <c r="W730" i="10"/>
  <c r="W734" i="10"/>
  <c r="W738" i="10"/>
  <c r="W742" i="10"/>
  <c r="W746" i="10"/>
  <c r="W750" i="10"/>
  <c r="W754" i="10"/>
  <c r="W758" i="10"/>
  <c r="W762" i="10"/>
  <c r="W766" i="10"/>
  <c r="W770" i="10"/>
  <c r="W774" i="10"/>
  <c r="W778" i="10"/>
  <c r="W782" i="10"/>
  <c r="W786" i="10"/>
  <c r="W790" i="10"/>
  <c r="W794" i="10"/>
  <c r="W798" i="10"/>
  <c r="W802" i="10"/>
  <c r="W806" i="10"/>
  <c r="W810" i="10"/>
  <c r="W814" i="10"/>
  <c r="W818" i="10"/>
  <c r="W822" i="10"/>
  <c r="W826" i="10"/>
  <c r="W830" i="10"/>
  <c r="W834" i="10"/>
  <c r="W838" i="10"/>
  <c r="W842" i="10"/>
  <c r="W846" i="10"/>
  <c r="J6" i="10"/>
  <c r="L6" i="10"/>
  <c r="J7" i="10"/>
  <c r="K7" i="10" s="1"/>
  <c r="L7" i="10"/>
  <c r="J8" i="10"/>
  <c r="K8" i="10" s="1"/>
  <c r="M8" i="10" s="1"/>
  <c r="L8" i="10"/>
  <c r="Q6" i="10" s="1"/>
  <c r="J9" i="10"/>
  <c r="K9" i="10" s="1"/>
  <c r="L9" i="10"/>
  <c r="R6" i="10" s="1"/>
  <c r="J10" i="10"/>
  <c r="L10" i="10"/>
  <c r="J11" i="10"/>
  <c r="K11" i="10" s="1"/>
  <c r="O11" i="10" s="1"/>
  <c r="L11" i="10"/>
  <c r="J12" i="10"/>
  <c r="K12" i="10" s="1"/>
  <c r="N12" i="10" s="1"/>
  <c r="L12" i="10"/>
  <c r="Q10" i="10" s="1"/>
  <c r="J13" i="10"/>
  <c r="K13" i="10" s="1"/>
  <c r="L13" i="10"/>
  <c r="R10" i="10" s="1"/>
  <c r="J14" i="10"/>
  <c r="L14" i="10"/>
  <c r="J15" i="10"/>
  <c r="K15" i="10" s="1"/>
  <c r="L15" i="10"/>
  <c r="J16" i="10"/>
  <c r="K16" i="10" s="1"/>
  <c r="L16" i="10"/>
  <c r="Q14" i="10" s="1"/>
  <c r="J17" i="10"/>
  <c r="K17" i="10" s="1"/>
  <c r="L17" i="10"/>
  <c r="R14" i="10" s="1"/>
  <c r="J18" i="10"/>
  <c r="K18" i="10" s="1"/>
  <c r="L18" i="10"/>
  <c r="J19" i="10"/>
  <c r="K19" i="10" s="1"/>
  <c r="L19" i="10"/>
  <c r="J20" i="10"/>
  <c r="K20" i="10" s="1"/>
  <c r="L20" i="10"/>
  <c r="Q18" i="10" s="1"/>
  <c r="J21" i="10"/>
  <c r="K21" i="10" s="1"/>
  <c r="O21" i="10" s="1"/>
  <c r="L21" i="10"/>
  <c r="R18" i="10" s="1"/>
  <c r="J22" i="10"/>
  <c r="L22" i="10"/>
  <c r="J23" i="10"/>
  <c r="K23" i="10" s="1"/>
  <c r="N23" i="10" s="1"/>
  <c r="L23" i="10"/>
  <c r="J24" i="10"/>
  <c r="K24" i="10" s="1"/>
  <c r="M24" i="10" s="1"/>
  <c r="L24" i="10"/>
  <c r="Q22" i="10" s="1"/>
  <c r="J25" i="10"/>
  <c r="K25" i="10" s="1"/>
  <c r="L25" i="10"/>
  <c r="R22" i="10" s="1"/>
  <c r="J26" i="10"/>
  <c r="L26" i="10"/>
  <c r="J27" i="10"/>
  <c r="K27" i="10" s="1"/>
  <c r="L27" i="10"/>
  <c r="J28" i="10"/>
  <c r="K28" i="10" s="1"/>
  <c r="L28" i="10"/>
  <c r="Q26" i="10" s="1"/>
  <c r="J29" i="10"/>
  <c r="K29" i="10" s="1"/>
  <c r="L29" i="10"/>
  <c r="R26" i="10" s="1"/>
  <c r="J30" i="10"/>
  <c r="L30" i="10"/>
  <c r="J31" i="10"/>
  <c r="K31" i="10" s="1"/>
  <c r="L31" i="10"/>
  <c r="J32" i="10"/>
  <c r="K32" i="10" s="1"/>
  <c r="O32" i="10" s="1"/>
  <c r="L32" i="10"/>
  <c r="Q30" i="10" s="1"/>
  <c r="J33" i="10"/>
  <c r="K33" i="10" s="1"/>
  <c r="L33" i="10"/>
  <c r="R30" i="10" s="1"/>
  <c r="J34" i="10"/>
  <c r="K34" i="10" s="1"/>
  <c r="L34" i="10"/>
  <c r="J35" i="10"/>
  <c r="K35" i="10" s="1"/>
  <c r="M35" i="10" s="1"/>
  <c r="L35" i="10"/>
  <c r="J36" i="10"/>
  <c r="K36" i="10" s="1"/>
  <c r="L36" i="10"/>
  <c r="Q34" i="10" s="1"/>
  <c r="J37" i="10"/>
  <c r="K37" i="10" s="1"/>
  <c r="L37" i="10"/>
  <c r="R34" i="10" s="1"/>
  <c r="J38" i="10"/>
  <c r="L38" i="10"/>
  <c r="J39" i="10"/>
  <c r="K39" i="10" s="1"/>
  <c r="L39" i="10"/>
  <c r="J40" i="10"/>
  <c r="K40" i="10" s="1"/>
  <c r="L40" i="10"/>
  <c r="Q38" i="10" s="1"/>
  <c r="J41" i="10"/>
  <c r="K41" i="10" s="1"/>
  <c r="L41" i="10"/>
  <c r="R38" i="10" s="1"/>
  <c r="J42" i="10"/>
  <c r="K42" i="10" s="1"/>
  <c r="L42" i="10"/>
  <c r="J43" i="10"/>
  <c r="K43" i="10" s="1"/>
  <c r="O43" i="10" s="1"/>
  <c r="L43" i="10"/>
  <c r="J44" i="10"/>
  <c r="K44" i="10" s="1"/>
  <c r="L44" i="10"/>
  <c r="Q42" i="10" s="1"/>
  <c r="J45" i="10"/>
  <c r="K45" i="10" s="1"/>
  <c r="M45" i="10" s="1"/>
  <c r="L45" i="10"/>
  <c r="R42" i="10" s="1"/>
  <c r="J46" i="10"/>
  <c r="L46" i="10"/>
  <c r="J47" i="10"/>
  <c r="K47" i="10" s="1"/>
  <c r="L47" i="10"/>
  <c r="J48" i="10"/>
  <c r="L48" i="10"/>
  <c r="Q46" i="10" s="1"/>
  <c r="J49" i="10"/>
  <c r="K49" i="10" s="1"/>
  <c r="L49" i="10"/>
  <c r="R46" i="10" s="1"/>
  <c r="J50" i="10"/>
  <c r="V50" i="10" s="1"/>
  <c r="L50" i="10"/>
  <c r="J51" i="10"/>
  <c r="K51" i="10" s="1"/>
  <c r="L51" i="10"/>
  <c r="J52" i="10"/>
  <c r="L52" i="10"/>
  <c r="Q50" i="10" s="1"/>
  <c r="J53" i="10"/>
  <c r="K53" i="10" s="1"/>
  <c r="L53" i="10"/>
  <c r="R50" i="10" s="1"/>
  <c r="J54" i="10"/>
  <c r="V54" i="10" s="1"/>
  <c r="L54" i="10"/>
  <c r="J55" i="10"/>
  <c r="K55" i="10" s="1"/>
  <c r="N55" i="10" s="1"/>
  <c r="L55" i="10"/>
  <c r="J56" i="10"/>
  <c r="K56" i="10" s="1"/>
  <c r="L56" i="10"/>
  <c r="Q54" i="10" s="1"/>
  <c r="J57" i="10"/>
  <c r="L57" i="10"/>
  <c r="R54" i="10" s="1"/>
  <c r="J58" i="10"/>
  <c r="L58" i="10"/>
  <c r="J59" i="10"/>
  <c r="K59" i="10" s="1"/>
  <c r="M59" i="10" s="1"/>
  <c r="L59" i="10"/>
  <c r="J60" i="10"/>
  <c r="K60" i="10" s="1"/>
  <c r="O60" i="10" s="1"/>
  <c r="L60" i="10"/>
  <c r="Q58" i="10" s="1"/>
  <c r="J61" i="10"/>
  <c r="K61" i="10" s="1"/>
  <c r="L61" i="10"/>
  <c r="R58" i="10" s="1"/>
  <c r="J62" i="10"/>
  <c r="L62" i="10"/>
  <c r="J63" i="10"/>
  <c r="K63" i="10" s="1"/>
  <c r="N63" i="10" s="1"/>
  <c r="L63" i="10"/>
  <c r="J64" i="10"/>
  <c r="K64" i="10" s="1"/>
  <c r="M64" i="10" s="1"/>
  <c r="L64" i="10"/>
  <c r="Q62" i="10" s="1"/>
  <c r="J65" i="10"/>
  <c r="K65" i="10" s="1"/>
  <c r="L65" i="10"/>
  <c r="R62" i="10" s="1"/>
  <c r="J66" i="10"/>
  <c r="K66" i="10" s="1"/>
  <c r="L66" i="10"/>
  <c r="J67" i="10"/>
  <c r="K67" i="10" s="1"/>
  <c r="L67" i="10"/>
  <c r="J68" i="10"/>
  <c r="K68" i="10" s="1"/>
  <c r="M68" i="10" s="1"/>
  <c r="L68" i="10"/>
  <c r="Q66" i="10" s="1"/>
  <c r="J69" i="10"/>
  <c r="L69" i="10"/>
  <c r="R66" i="10" s="1"/>
  <c r="J70" i="10"/>
  <c r="L70" i="10"/>
  <c r="J71" i="10"/>
  <c r="K71" i="10" s="1"/>
  <c r="O71" i="10" s="1"/>
  <c r="L71" i="10"/>
  <c r="J72" i="10"/>
  <c r="K72" i="10" s="1"/>
  <c r="M72" i="10" s="1"/>
  <c r="L72" i="10"/>
  <c r="Q70" i="10" s="1"/>
  <c r="J73" i="10"/>
  <c r="K73" i="10" s="1"/>
  <c r="N73" i="10" s="1"/>
  <c r="L73" i="10"/>
  <c r="R70" i="10" s="1"/>
  <c r="J74" i="10"/>
  <c r="K74" i="10" s="1"/>
  <c r="L74" i="10"/>
  <c r="J75" i="10"/>
  <c r="K75" i="10" s="1"/>
  <c r="M75" i="10" s="1"/>
  <c r="L75" i="10"/>
  <c r="J76" i="10"/>
  <c r="K76" i="10" s="1"/>
  <c r="L76" i="10"/>
  <c r="Q74" i="10" s="1"/>
  <c r="J77" i="10"/>
  <c r="K77" i="10" s="1"/>
  <c r="L77" i="10"/>
  <c r="R74" i="10" s="1"/>
  <c r="J78" i="10"/>
  <c r="L78" i="10"/>
  <c r="J79" i="10"/>
  <c r="K79" i="10" s="1"/>
  <c r="L79" i="10"/>
  <c r="J80" i="10"/>
  <c r="K80" i="10" s="1"/>
  <c r="M80" i="10" s="1"/>
  <c r="L80" i="10"/>
  <c r="Q78" i="10" s="1"/>
  <c r="J81" i="10"/>
  <c r="K81" i="10" s="1"/>
  <c r="O81" i="10" s="1"/>
  <c r="L81" i="10"/>
  <c r="R78" i="10" s="1"/>
  <c r="J274" i="10"/>
  <c r="V274" i="10" s="1"/>
  <c r="L274" i="10"/>
  <c r="J275" i="10"/>
  <c r="K275" i="10" s="1"/>
  <c r="M275" i="10" s="1"/>
  <c r="L275" i="10"/>
  <c r="J276" i="10"/>
  <c r="K276" i="10" s="1"/>
  <c r="N276" i="10" s="1"/>
  <c r="L276" i="10"/>
  <c r="Q274" i="10" s="1"/>
  <c r="J277" i="10"/>
  <c r="K277" i="10" s="1"/>
  <c r="L277" i="10"/>
  <c r="R274" i="10" s="1"/>
  <c r="J278" i="10"/>
  <c r="L278" i="10"/>
  <c r="J279" i="10"/>
  <c r="K279" i="10" s="1"/>
  <c r="L279" i="10"/>
  <c r="J280" i="10"/>
  <c r="K280" i="10" s="1"/>
  <c r="L280" i="10"/>
  <c r="Q278" i="10" s="1"/>
  <c r="J281" i="10"/>
  <c r="K281" i="10" s="1"/>
  <c r="L281" i="10"/>
  <c r="R278" i="10" s="1"/>
  <c r="J282" i="10"/>
  <c r="L282" i="10"/>
  <c r="J283" i="10"/>
  <c r="K283" i="10" s="1"/>
  <c r="L283" i="10"/>
  <c r="J284" i="10"/>
  <c r="K284" i="10" s="1"/>
  <c r="O284" i="10" s="1"/>
  <c r="L284" i="10"/>
  <c r="Q282" i="10" s="1"/>
  <c r="J285" i="10"/>
  <c r="K285" i="10" s="1"/>
  <c r="M285" i="10" s="1"/>
  <c r="L285" i="10"/>
  <c r="R282" i="10" s="1"/>
  <c r="J286" i="10"/>
  <c r="L286" i="10"/>
  <c r="J287" i="10"/>
  <c r="K287" i="10" s="1"/>
  <c r="L287" i="10"/>
  <c r="J288" i="10"/>
  <c r="K288" i="10" s="1"/>
  <c r="M288" i="10" s="1"/>
  <c r="L288" i="10"/>
  <c r="Q286" i="10" s="1"/>
  <c r="J289" i="10"/>
  <c r="K289" i="10" s="1"/>
  <c r="L289" i="10"/>
  <c r="R286" i="10" s="1"/>
  <c r="J290" i="10"/>
  <c r="L290" i="10"/>
  <c r="J291" i="10"/>
  <c r="K291" i="10" s="1"/>
  <c r="L291" i="10"/>
  <c r="J292" i="10"/>
  <c r="K292" i="10" s="1"/>
  <c r="L292" i="10"/>
  <c r="Q290" i="10" s="1"/>
  <c r="J293" i="10"/>
  <c r="K293" i="10" s="1"/>
  <c r="L293" i="10"/>
  <c r="R290" i="10" s="1"/>
  <c r="J294" i="10"/>
  <c r="L294" i="10"/>
  <c r="J295" i="10"/>
  <c r="K295" i="10" s="1"/>
  <c r="L295" i="10"/>
  <c r="J296" i="10"/>
  <c r="L296" i="10"/>
  <c r="Q294" i="10" s="1"/>
  <c r="J297" i="10"/>
  <c r="K297" i="10" s="1"/>
  <c r="L297" i="10"/>
  <c r="R294" i="10" s="1"/>
  <c r="J298" i="10"/>
  <c r="K298" i="10" s="1"/>
  <c r="L298" i="10"/>
  <c r="J299" i="10"/>
  <c r="K299" i="10" s="1"/>
  <c r="M299" i="10" s="1"/>
  <c r="L299" i="10"/>
  <c r="J300" i="10"/>
  <c r="K300" i="10" s="1"/>
  <c r="L300" i="10"/>
  <c r="Q298" i="10" s="1"/>
  <c r="J301" i="10"/>
  <c r="K301" i="10" s="1"/>
  <c r="L301" i="10"/>
  <c r="R298" i="10" s="1"/>
  <c r="J302" i="10"/>
  <c r="L302" i="10"/>
  <c r="J303" i="10"/>
  <c r="K303" i="10" s="1"/>
  <c r="L303" i="10"/>
  <c r="J304" i="10"/>
  <c r="K304" i="10" s="1"/>
  <c r="L304" i="10"/>
  <c r="Q302" i="10" s="1"/>
  <c r="J305" i="10"/>
  <c r="K305" i="10" s="1"/>
  <c r="L305" i="10"/>
  <c r="R302" i="10" s="1"/>
  <c r="J306" i="10"/>
  <c r="V306" i="10" s="1"/>
  <c r="L306" i="10"/>
  <c r="J307" i="10"/>
  <c r="K307" i="10" s="1"/>
  <c r="L307" i="10"/>
  <c r="J308" i="10"/>
  <c r="K308" i="10" s="1"/>
  <c r="L308" i="10"/>
  <c r="Q306" i="10" s="1"/>
  <c r="J309" i="10"/>
  <c r="K309" i="10" s="1"/>
  <c r="L309" i="10"/>
  <c r="R306" i="10" s="1"/>
  <c r="J310" i="10"/>
  <c r="L310" i="10"/>
  <c r="J311" i="10"/>
  <c r="K311" i="10" s="1"/>
  <c r="L311" i="10"/>
  <c r="J312" i="10"/>
  <c r="K312" i="10" s="1"/>
  <c r="L312" i="10"/>
  <c r="Q310" i="10" s="1"/>
  <c r="J313" i="10"/>
  <c r="K313" i="10" s="1"/>
  <c r="L313" i="10"/>
  <c r="R310" i="10" s="1"/>
  <c r="J314" i="10"/>
  <c r="L314" i="10"/>
  <c r="J315" i="10"/>
  <c r="K315" i="10" s="1"/>
  <c r="M315" i="10" s="1"/>
  <c r="L315" i="10"/>
  <c r="J316" i="10"/>
  <c r="K316" i="10" s="1"/>
  <c r="L316" i="10"/>
  <c r="Q314" i="10" s="1"/>
  <c r="J317" i="10"/>
  <c r="K317" i="10" s="1"/>
  <c r="L317" i="10"/>
  <c r="R314" i="10" s="1"/>
  <c r="J318" i="10"/>
  <c r="L318" i="10"/>
  <c r="J319" i="10"/>
  <c r="K319" i="10" s="1"/>
  <c r="N319" i="10" s="1"/>
  <c r="L319" i="10"/>
  <c r="J320" i="10"/>
  <c r="K320" i="10" s="1"/>
  <c r="M320" i="10" s="1"/>
  <c r="L320" i="10"/>
  <c r="Q318" i="10" s="1"/>
  <c r="J321" i="10"/>
  <c r="K321" i="10" s="1"/>
  <c r="L321" i="10"/>
  <c r="R318" i="10" s="1"/>
  <c r="J322" i="10"/>
  <c r="K322" i="10" s="1"/>
  <c r="L322" i="10"/>
  <c r="J323" i="10"/>
  <c r="K323" i="10" s="1"/>
  <c r="L323" i="10"/>
  <c r="J324" i="10"/>
  <c r="K324" i="10" s="1"/>
  <c r="M324" i="10" s="1"/>
  <c r="L324" i="10"/>
  <c r="Q322" i="10" s="1"/>
  <c r="J325" i="10"/>
  <c r="K325" i="10" s="1"/>
  <c r="L325" i="10"/>
  <c r="R322" i="10" s="1"/>
  <c r="J326" i="10"/>
  <c r="L326" i="10"/>
  <c r="J327" i="10"/>
  <c r="K327" i="10" s="1"/>
  <c r="O327" i="10" s="1"/>
  <c r="L327" i="10"/>
  <c r="J328" i="10"/>
  <c r="K328" i="10" s="1"/>
  <c r="M328" i="10" s="1"/>
  <c r="L328" i="10"/>
  <c r="Q326" i="10" s="1"/>
  <c r="J329" i="10"/>
  <c r="K329" i="10" s="1"/>
  <c r="N329" i="10" s="1"/>
  <c r="L329" i="10"/>
  <c r="R326" i="10" s="1"/>
  <c r="J330" i="10"/>
  <c r="K330" i="10" s="1"/>
  <c r="L330" i="10"/>
  <c r="J331" i="10"/>
  <c r="K331" i="10" s="1"/>
  <c r="M331" i="10" s="1"/>
  <c r="L331" i="10"/>
  <c r="J332" i="10"/>
  <c r="K332" i="10" s="1"/>
  <c r="L332" i="10"/>
  <c r="Q330" i="10" s="1"/>
  <c r="J333" i="10"/>
  <c r="K333" i="10" s="1"/>
  <c r="L333" i="10"/>
  <c r="R330" i="10" s="1"/>
  <c r="J334" i="10"/>
  <c r="V334" i="10" s="1"/>
  <c r="L334" i="10"/>
  <c r="J335" i="10"/>
  <c r="K335" i="10" s="1"/>
  <c r="L335" i="10"/>
  <c r="J336" i="10"/>
  <c r="K336" i="10" s="1"/>
  <c r="L336" i="10"/>
  <c r="Q334" i="10" s="1"/>
  <c r="J337" i="10"/>
  <c r="K337" i="10" s="1"/>
  <c r="O337" i="10" s="1"/>
  <c r="L337" i="10"/>
  <c r="R334" i="10" s="1"/>
  <c r="J338" i="10"/>
  <c r="V338" i="10" s="1"/>
  <c r="L338" i="10"/>
  <c r="J339" i="10"/>
  <c r="K339" i="10" s="1"/>
  <c r="M339" i="10" s="1"/>
  <c r="L339" i="10"/>
  <c r="J340" i="10"/>
  <c r="K340" i="10" s="1"/>
  <c r="N340" i="10" s="1"/>
  <c r="L340" i="10"/>
  <c r="Q338" i="10" s="1"/>
  <c r="J341" i="10"/>
  <c r="K341" i="10" s="1"/>
  <c r="M341" i="10" s="1"/>
  <c r="L341" i="10"/>
  <c r="R338" i="10" s="1"/>
  <c r="J342" i="10"/>
  <c r="V342" i="10" s="1"/>
  <c r="L342" i="10"/>
  <c r="J343" i="10"/>
  <c r="K343" i="10" s="1"/>
  <c r="L343" i="10"/>
  <c r="J344" i="10"/>
  <c r="K344" i="10" s="1"/>
  <c r="L344" i="10"/>
  <c r="Q342" i="10" s="1"/>
  <c r="J345" i="10"/>
  <c r="K345" i="10" s="1"/>
  <c r="L345" i="10"/>
  <c r="R342" i="10" s="1"/>
  <c r="J346" i="10"/>
  <c r="V346" i="10" s="1"/>
  <c r="L346" i="10"/>
  <c r="J347" i="10"/>
  <c r="K347" i="10" s="1"/>
  <c r="M347" i="10" s="1"/>
  <c r="L347" i="10"/>
  <c r="J348" i="10"/>
  <c r="K348" i="10" s="1"/>
  <c r="L348" i="10"/>
  <c r="Q346" i="10" s="1"/>
  <c r="J349" i="10"/>
  <c r="K349" i="10" s="1"/>
  <c r="L349" i="10"/>
  <c r="R346" i="10" s="1"/>
  <c r="J350" i="10"/>
  <c r="V350" i="10" s="1"/>
  <c r="L350" i="10"/>
  <c r="J351" i="10"/>
  <c r="K351" i="10" s="1"/>
  <c r="N351" i="10" s="1"/>
  <c r="L351" i="10"/>
  <c r="J352" i="10"/>
  <c r="K352" i="10" s="1"/>
  <c r="L352" i="10"/>
  <c r="Q350" i="10" s="1"/>
  <c r="J353" i="10"/>
  <c r="K353" i="10" s="1"/>
  <c r="L353" i="10"/>
  <c r="R350" i="10" s="1"/>
  <c r="J354" i="10"/>
  <c r="V354" i="10" s="1"/>
  <c r="L354" i="10"/>
  <c r="J355" i="10"/>
  <c r="K355" i="10" s="1"/>
  <c r="L355" i="10"/>
  <c r="J356" i="10"/>
  <c r="K356" i="10" s="1"/>
  <c r="L356" i="10"/>
  <c r="Q354" i="10" s="1"/>
  <c r="J357" i="10"/>
  <c r="L357" i="10"/>
  <c r="R354" i="10" s="1"/>
  <c r="J358" i="10"/>
  <c r="V358" i="10" s="1"/>
  <c r="L358" i="10"/>
  <c r="J359" i="10"/>
  <c r="K359" i="10" s="1"/>
  <c r="O359" i="10" s="1"/>
  <c r="L359" i="10"/>
  <c r="J360" i="10"/>
  <c r="K360" i="10" s="1"/>
  <c r="L360" i="10"/>
  <c r="Q358" i="10" s="1"/>
  <c r="J361" i="10"/>
  <c r="K361" i="10" s="1"/>
  <c r="N361" i="10" s="1"/>
  <c r="L361" i="10"/>
  <c r="R358" i="10" s="1"/>
  <c r="J362" i="10"/>
  <c r="K362" i="10" s="1"/>
  <c r="L362" i="10"/>
  <c r="J363" i="10"/>
  <c r="K363" i="10" s="1"/>
  <c r="O363" i="10" s="1"/>
  <c r="L363" i="10"/>
  <c r="J364" i="10"/>
  <c r="K364" i="10" s="1"/>
  <c r="L364" i="10"/>
  <c r="Q362" i="10" s="1"/>
  <c r="J365" i="10"/>
  <c r="K365" i="10" s="1"/>
  <c r="L365" i="10"/>
  <c r="R362" i="10" s="1"/>
  <c r="J366" i="10"/>
  <c r="V366" i="10" s="1"/>
  <c r="L366" i="10"/>
  <c r="J367" i="10"/>
  <c r="K367" i="10" s="1"/>
  <c r="L367" i="10"/>
  <c r="J368" i="10"/>
  <c r="K368" i="10" s="1"/>
  <c r="L368" i="10"/>
  <c r="Q366" i="10" s="1"/>
  <c r="J369" i="10"/>
  <c r="K369" i="10" s="1"/>
  <c r="O369" i="10" s="1"/>
  <c r="L369" i="10"/>
  <c r="R366" i="10" s="1"/>
  <c r="J370" i="10"/>
  <c r="V370" i="10" s="1"/>
  <c r="L370" i="10"/>
  <c r="J371" i="10"/>
  <c r="K371" i="10" s="1"/>
  <c r="M371" i="10" s="1"/>
  <c r="L371" i="10"/>
  <c r="J372" i="10"/>
  <c r="K372" i="10" s="1"/>
  <c r="O372" i="10" s="1"/>
  <c r="L372" i="10"/>
  <c r="Q370" i="10" s="1"/>
  <c r="J373" i="10"/>
  <c r="K373" i="10" s="1"/>
  <c r="O373" i="10" s="1"/>
  <c r="L373" i="10"/>
  <c r="R370" i="10" s="1"/>
  <c r="J374" i="10"/>
  <c r="V374" i="10" s="1"/>
  <c r="L374" i="10"/>
  <c r="J375" i="10"/>
  <c r="K375" i="10" s="1"/>
  <c r="O375" i="10" s="1"/>
  <c r="L375" i="10"/>
  <c r="J376" i="10"/>
  <c r="K376" i="10" s="1"/>
  <c r="L376" i="10"/>
  <c r="Q374" i="10" s="1"/>
  <c r="J377" i="10"/>
  <c r="K377" i="10" s="1"/>
  <c r="L377" i="10"/>
  <c r="R374" i="10" s="1"/>
  <c r="J378" i="10"/>
  <c r="K378" i="10" s="1"/>
  <c r="L378" i="10"/>
  <c r="J379" i="10"/>
  <c r="K379" i="10" s="1"/>
  <c r="M379" i="10" s="1"/>
  <c r="L379" i="10"/>
  <c r="J380" i="10"/>
  <c r="K380" i="10" s="1"/>
  <c r="L380" i="10"/>
  <c r="Q378" i="10" s="1"/>
  <c r="J381" i="10"/>
  <c r="K381" i="10" s="1"/>
  <c r="L381" i="10"/>
  <c r="R378" i="10" s="1"/>
  <c r="J382" i="10"/>
  <c r="V382" i="10" s="1"/>
  <c r="L382" i="10"/>
  <c r="J383" i="10"/>
  <c r="K383" i="10" s="1"/>
  <c r="L383" i="10"/>
  <c r="J384" i="10"/>
  <c r="L384" i="10"/>
  <c r="Q382" i="10" s="1"/>
  <c r="J385" i="10"/>
  <c r="K385" i="10" s="1"/>
  <c r="O385" i="10" s="1"/>
  <c r="L385" i="10"/>
  <c r="R382" i="10" s="1"/>
  <c r="J386" i="10"/>
  <c r="K386" i="10" s="1"/>
  <c r="L386" i="10"/>
  <c r="J387" i="10"/>
  <c r="K387" i="10" s="1"/>
  <c r="M387" i="10" s="1"/>
  <c r="L387" i="10"/>
  <c r="J388" i="10"/>
  <c r="K388" i="10" s="1"/>
  <c r="L388" i="10"/>
  <c r="Q386" i="10" s="1"/>
  <c r="J389" i="10"/>
  <c r="K389" i="10" s="1"/>
  <c r="L389" i="10"/>
  <c r="R386" i="10" s="1"/>
  <c r="J390" i="10"/>
  <c r="V390" i="10" s="1"/>
  <c r="L390" i="10"/>
  <c r="J391" i="10"/>
  <c r="K391" i="10" s="1"/>
  <c r="L391" i="10"/>
  <c r="J392" i="10"/>
  <c r="K392" i="10" s="1"/>
  <c r="L392" i="10"/>
  <c r="Q390" i="10" s="1"/>
  <c r="J393" i="10"/>
  <c r="K393" i="10" s="1"/>
  <c r="L393" i="10"/>
  <c r="R390" i="10" s="1"/>
  <c r="J394" i="10"/>
  <c r="K394" i="10" s="1"/>
  <c r="L394" i="10"/>
  <c r="J395" i="10"/>
  <c r="K395" i="10" s="1"/>
  <c r="O395" i="10" s="1"/>
  <c r="L395" i="10"/>
  <c r="J396" i="10"/>
  <c r="K396" i="10" s="1"/>
  <c r="L396" i="10"/>
  <c r="Q394" i="10" s="1"/>
  <c r="J397" i="10"/>
  <c r="K397" i="10" s="1"/>
  <c r="L397" i="10"/>
  <c r="R394" i="10" s="1"/>
  <c r="J398" i="10"/>
  <c r="K398" i="10" s="1"/>
  <c r="L398" i="10"/>
  <c r="J399" i="10"/>
  <c r="K399" i="10" s="1"/>
  <c r="L399" i="10"/>
  <c r="J400" i="10"/>
  <c r="K400" i="10" s="1"/>
  <c r="L400" i="10"/>
  <c r="Q398" i="10" s="1"/>
  <c r="J401" i="10"/>
  <c r="K401" i="10" s="1"/>
  <c r="O401" i="10" s="1"/>
  <c r="L401" i="10"/>
  <c r="R398" i="10" s="1"/>
  <c r="J402" i="10"/>
  <c r="V402" i="10" s="1"/>
  <c r="L402" i="10"/>
  <c r="J403" i="10"/>
  <c r="K403" i="10" s="1"/>
  <c r="L403" i="10"/>
  <c r="J404" i="10"/>
  <c r="K404" i="10" s="1"/>
  <c r="O404" i="10" s="1"/>
  <c r="L404" i="10"/>
  <c r="Q402" i="10" s="1"/>
  <c r="J405" i="10"/>
  <c r="K405" i="10" s="1"/>
  <c r="L405" i="10"/>
  <c r="R402" i="10" s="1"/>
  <c r="J406" i="10"/>
  <c r="V406" i="10" s="1"/>
  <c r="L406" i="10"/>
  <c r="J407" i="10"/>
  <c r="K407" i="10" s="1"/>
  <c r="L407" i="10"/>
  <c r="J408" i="10"/>
  <c r="K408" i="10" s="1"/>
  <c r="L408" i="10"/>
  <c r="Q406" i="10" s="1"/>
  <c r="J409" i="10"/>
  <c r="K409" i="10" s="1"/>
  <c r="L409" i="10"/>
  <c r="R406" i="10" s="1"/>
  <c r="J410" i="10"/>
  <c r="L410" i="10"/>
  <c r="J411" i="10"/>
  <c r="K411" i="10" s="1"/>
  <c r="L411" i="10"/>
  <c r="J412" i="10"/>
  <c r="K412" i="10" s="1"/>
  <c r="L412" i="10"/>
  <c r="Q410" i="10" s="1"/>
  <c r="J413" i="10"/>
  <c r="K413" i="10" s="1"/>
  <c r="M413" i="10" s="1"/>
  <c r="L413" i="10"/>
  <c r="R410" i="10" s="1"/>
  <c r="J414" i="10"/>
  <c r="V414" i="10" s="1"/>
  <c r="L414" i="10"/>
  <c r="J415" i="10"/>
  <c r="K415" i="10" s="1"/>
  <c r="O415" i="10" s="1"/>
  <c r="L415" i="10"/>
  <c r="J416" i="10"/>
  <c r="K416" i="10" s="1"/>
  <c r="O416" i="10" s="1"/>
  <c r="L416" i="10"/>
  <c r="Q414" i="10" s="1"/>
  <c r="J417" i="10"/>
  <c r="K417" i="10" s="1"/>
  <c r="O417" i="10" s="1"/>
  <c r="L417" i="10"/>
  <c r="R414" i="10" s="1"/>
  <c r="J418" i="10"/>
  <c r="L418" i="10"/>
  <c r="J419" i="10"/>
  <c r="K419" i="10" s="1"/>
  <c r="N419" i="10" s="1"/>
  <c r="L419" i="10"/>
  <c r="J420" i="10"/>
  <c r="K420" i="10" s="1"/>
  <c r="L420" i="10"/>
  <c r="Q418" i="10" s="1"/>
  <c r="J421" i="10"/>
  <c r="K421" i="10" s="1"/>
  <c r="L421" i="10"/>
  <c r="R418" i="10" s="1"/>
  <c r="J422" i="10"/>
  <c r="L422" i="10"/>
  <c r="J423" i="10"/>
  <c r="K423" i="10" s="1"/>
  <c r="L423" i="10"/>
  <c r="J424" i="10"/>
  <c r="K424" i="10" s="1"/>
  <c r="L424" i="10"/>
  <c r="Q422" i="10" s="1"/>
  <c r="J425" i="10"/>
  <c r="K425" i="10" s="1"/>
  <c r="L425" i="10"/>
  <c r="R422" i="10" s="1"/>
  <c r="J426" i="10"/>
  <c r="L426" i="10"/>
  <c r="J427" i="10"/>
  <c r="L427" i="10"/>
  <c r="J428" i="10"/>
  <c r="K428" i="10" s="1"/>
  <c r="O428" i="10" s="1"/>
  <c r="L428" i="10"/>
  <c r="Q426" i="10" s="1"/>
  <c r="J429" i="10"/>
  <c r="K429" i="10" s="1"/>
  <c r="M429" i="10" s="1"/>
  <c r="L429" i="10"/>
  <c r="R426" i="10" s="1"/>
  <c r="J430" i="10"/>
  <c r="V430" i="10" s="1"/>
  <c r="L430" i="10"/>
  <c r="J431" i="10"/>
  <c r="K431" i="10" s="1"/>
  <c r="O431" i="10" s="1"/>
  <c r="L431" i="10"/>
  <c r="J432" i="10"/>
  <c r="K432" i="10" s="1"/>
  <c r="L432" i="10"/>
  <c r="Q430" i="10" s="1"/>
  <c r="J433" i="10"/>
  <c r="K433" i="10" s="1"/>
  <c r="O433" i="10" s="1"/>
  <c r="L433" i="10"/>
  <c r="R430" i="10" s="1"/>
  <c r="J434" i="10"/>
  <c r="K434" i="10" s="1"/>
  <c r="L434" i="10"/>
  <c r="J435" i="10"/>
  <c r="K435" i="10" s="1"/>
  <c r="L435" i="10"/>
  <c r="J436" i="10"/>
  <c r="K436" i="10" s="1"/>
  <c r="L436" i="10"/>
  <c r="Q434" i="10" s="1"/>
  <c r="J437" i="10"/>
  <c r="K437" i="10" s="1"/>
  <c r="L437" i="10"/>
  <c r="R434" i="10" s="1"/>
  <c r="J438" i="10"/>
  <c r="V438" i="10" s="1"/>
  <c r="L438" i="10"/>
  <c r="J439" i="10"/>
  <c r="K439" i="10" s="1"/>
  <c r="L439" i="10"/>
  <c r="J440" i="10"/>
  <c r="K440" i="10" s="1"/>
  <c r="M440" i="10" s="1"/>
  <c r="L440" i="10"/>
  <c r="Q438" i="10" s="1"/>
  <c r="J441" i="10"/>
  <c r="K441" i="10" s="1"/>
  <c r="L441" i="10"/>
  <c r="R438" i="10" s="1"/>
  <c r="J442" i="10"/>
  <c r="L442" i="10"/>
  <c r="J443" i="10"/>
  <c r="K443" i="10" s="1"/>
  <c r="O443" i="10" s="1"/>
  <c r="L443" i="10"/>
  <c r="J444" i="10"/>
  <c r="K444" i="10" s="1"/>
  <c r="L444" i="10"/>
  <c r="Q442" i="10" s="1"/>
  <c r="J445" i="10"/>
  <c r="K445" i="10" s="1"/>
  <c r="L445" i="10"/>
  <c r="R442" i="10" s="1"/>
  <c r="J446" i="10"/>
  <c r="V446" i="10" s="1"/>
  <c r="L446" i="10"/>
  <c r="J447" i="10"/>
  <c r="K447" i="10" s="1"/>
  <c r="L447" i="10"/>
  <c r="J448" i="10"/>
  <c r="K448" i="10" s="1"/>
  <c r="M448" i="10" s="1"/>
  <c r="L448" i="10"/>
  <c r="Q446" i="10" s="1"/>
  <c r="J449" i="10"/>
  <c r="K449" i="10" s="1"/>
  <c r="L449" i="10"/>
  <c r="R446" i="10" s="1"/>
  <c r="J450" i="10"/>
  <c r="K450" i="10" s="1"/>
  <c r="L450" i="10"/>
  <c r="J451" i="10"/>
  <c r="K451" i="10" s="1"/>
  <c r="M451" i="10" s="1"/>
  <c r="L451" i="10"/>
  <c r="J452" i="10"/>
  <c r="K452" i="10" s="1"/>
  <c r="L452" i="10"/>
  <c r="Q450" i="10" s="1"/>
  <c r="J453" i="10"/>
  <c r="K453" i="10" s="1"/>
  <c r="O453" i="10" s="1"/>
  <c r="L453" i="10"/>
  <c r="R450" i="10" s="1"/>
  <c r="J454" i="10"/>
  <c r="L454" i="10"/>
  <c r="J455" i="10"/>
  <c r="K455" i="10" s="1"/>
  <c r="L455" i="10"/>
  <c r="J456" i="10"/>
  <c r="L456" i="10"/>
  <c r="Q454" i="10" s="1"/>
  <c r="J457" i="10"/>
  <c r="K457" i="10" s="1"/>
  <c r="L457" i="10"/>
  <c r="R454" i="10" s="1"/>
  <c r="J458" i="10"/>
  <c r="K458" i="10" s="1"/>
  <c r="L458" i="10"/>
  <c r="J459" i="10"/>
  <c r="K459" i="10" s="1"/>
  <c r="M459" i="10" s="1"/>
  <c r="L459" i="10"/>
  <c r="J460" i="10"/>
  <c r="K460" i="10" s="1"/>
  <c r="O460" i="10" s="1"/>
  <c r="L460" i="10"/>
  <c r="Q458" i="10" s="1"/>
  <c r="J461" i="10"/>
  <c r="K461" i="10" s="1"/>
  <c r="L461" i="10"/>
  <c r="R458" i="10" s="1"/>
  <c r="J462" i="10"/>
  <c r="V462" i="10" s="1"/>
  <c r="L462" i="10"/>
  <c r="J463" i="10"/>
  <c r="K463" i="10" s="1"/>
  <c r="L463" i="10"/>
  <c r="J464" i="10"/>
  <c r="K464" i="10" s="1"/>
  <c r="O464" i="10" s="1"/>
  <c r="L464" i="10"/>
  <c r="Q462" i="10" s="1"/>
  <c r="J465" i="10"/>
  <c r="K465" i="10" s="1"/>
  <c r="L465" i="10"/>
  <c r="R462" i="10" s="1"/>
  <c r="J466" i="10"/>
  <c r="V466" i="10" s="1"/>
  <c r="L466" i="10"/>
  <c r="J467" i="10"/>
  <c r="K467" i="10" s="1"/>
  <c r="L467" i="10"/>
  <c r="J468" i="10"/>
  <c r="K468" i="10" s="1"/>
  <c r="L468" i="10"/>
  <c r="Q466" i="10" s="1"/>
  <c r="J469" i="10"/>
  <c r="K469" i="10" s="1"/>
  <c r="L469" i="10"/>
  <c r="R466" i="10" s="1"/>
  <c r="J470" i="10"/>
  <c r="V470" i="10" s="1"/>
  <c r="L470" i="10"/>
  <c r="J471" i="10"/>
  <c r="K471" i="10" s="1"/>
  <c r="O471" i="10" s="1"/>
  <c r="L471" i="10"/>
  <c r="J472" i="10"/>
  <c r="K472" i="10" s="1"/>
  <c r="L472" i="10"/>
  <c r="Q470" i="10" s="1"/>
  <c r="J473" i="10"/>
  <c r="K473" i="10" s="1"/>
  <c r="N473" i="10" s="1"/>
  <c r="L473" i="10"/>
  <c r="R470" i="10" s="1"/>
  <c r="J474" i="10"/>
  <c r="V474" i="10" s="1"/>
  <c r="L474" i="10"/>
  <c r="J475" i="10"/>
  <c r="K475" i="10" s="1"/>
  <c r="O475" i="10" s="1"/>
  <c r="L475" i="10"/>
  <c r="J476" i="10"/>
  <c r="K476" i="10" s="1"/>
  <c r="O476" i="10" s="1"/>
  <c r="L476" i="10"/>
  <c r="Q474" i="10" s="1"/>
  <c r="J477" i="10"/>
  <c r="K477" i="10" s="1"/>
  <c r="L477" i="10"/>
  <c r="R474" i="10" s="1"/>
  <c r="J478" i="10"/>
  <c r="V478" i="10" s="1"/>
  <c r="L478" i="10"/>
  <c r="J479" i="10"/>
  <c r="K479" i="10" s="1"/>
  <c r="M479" i="10" s="1"/>
  <c r="L479" i="10"/>
  <c r="J480" i="10"/>
  <c r="K480" i="10" s="1"/>
  <c r="L480" i="10"/>
  <c r="Q478" i="10" s="1"/>
  <c r="J481" i="10"/>
  <c r="K481" i="10" s="1"/>
  <c r="O481" i="10" s="1"/>
  <c r="L481" i="10"/>
  <c r="R478" i="10" s="1"/>
  <c r="J482" i="10"/>
  <c r="V482" i="10" s="1"/>
  <c r="L482" i="10"/>
  <c r="J483" i="10"/>
  <c r="K483" i="10" s="1"/>
  <c r="M483" i="10" s="1"/>
  <c r="L483" i="10"/>
  <c r="J484" i="10"/>
  <c r="K484" i="10" s="1"/>
  <c r="N484" i="10" s="1"/>
  <c r="L484" i="10"/>
  <c r="Q482" i="10" s="1"/>
  <c r="J485" i="10"/>
  <c r="K485" i="10" s="1"/>
  <c r="L485" i="10"/>
  <c r="R482" i="10" s="1"/>
  <c r="J486" i="10"/>
  <c r="V486" i="10" s="1"/>
  <c r="L486" i="10"/>
  <c r="J487" i="10"/>
  <c r="K487" i="10" s="1"/>
  <c r="L487" i="10"/>
  <c r="J488" i="10"/>
  <c r="K488" i="10" s="1"/>
  <c r="L488" i="10"/>
  <c r="Q486" i="10" s="1"/>
  <c r="J489" i="10"/>
  <c r="K489" i="10" s="1"/>
  <c r="L489" i="10"/>
  <c r="R486" i="10" s="1"/>
  <c r="J490" i="10"/>
  <c r="L490" i="10"/>
  <c r="J491" i="10"/>
  <c r="K491" i="10" s="1"/>
  <c r="M491" i="10" s="1"/>
  <c r="L491" i="10"/>
  <c r="J492" i="10"/>
  <c r="K492" i="10" s="1"/>
  <c r="L492" i="10"/>
  <c r="Q490" i="10" s="1"/>
  <c r="J493" i="10"/>
  <c r="K493" i="10" s="1"/>
  <c r="L493" i="10"/>
  <c r="R490" i="10" s="1"/>
  <c r="J494" i="10"/>
  <c r="V494" i="10" s="1"/>
  <c r="L494" i="10"/>
  <c r="J495" i="10"/>
  <c r="K495" i="10" s="1"/>
  <c r="L495" i="10"/>
  <c r="J496" i="10"/>
  <c r="K496" i="10" s="1"/>
  <c r="L496" i="10"/>
  <c r="Q494" i="10" s="1"/>
  <c r="J497" i="10"/>
  <c r="K497" i="10" s="1"/>
  <c r="O497" i="10" s="1"/>
  <c r="L497" i="10"/>
  <c r="R494" i="10" s="1"/>
  <c r="J498" i="10"/>
  <c r="K498" i="10" s="1"/>
  <c r="L498" i="10"/>
  <c r="J499" i="10"/>
  <c r="K499" i="10" s="1"/>
  <c r="M499" i="10" s="1"/>
  <c r="L499" i="10"/>
  <c r="J500" i="10"/>
  <c r="K500" i="10" s="1"/>
  <c r="L500" i="10"/>
  <c r="Q498" i="10" s="1"/>
  <c r="J501" i="10"/>
  <c r="K501" i="10" s="1"/>
  <c r="L501" i="10"/>
  <c r="R498" i="10" s="1"/>
  <c r="J502" i="10"/>
  <c r="V502" i="10" s="1"/>
  <c r="L502" i="10"/>
  <c r="J503" i="10"/>
  <c r="K503" i="10" s="1"/>
  <c r="L503" i="10"/>
  <c r="J504" i="10"/>
  <c r="K504" i="10" s="1"/>
  <c r="L504" i="10"/>
  <c r="Q502" i="10" s="1"/>
  <c r="J505" i="10"/>
  <c r="K505" i="10" s="1"/>
  <c r="O505" i="10" s="1"/>
  <c r="L505" i="10"/>
  <c r="R502" i="10" s="1"/>
  <c r="J506" i="10"/>
  <c r="K506" i="10" s="1"/>
  <c r="L506" i="10"/>
  <c r="J507" i="10"/>
  <c r="K507" i="10" s="1"/>
  <c r="O507" i="10" s="1"/>
  <c r="L507" i="10"/>
  <c r="J508" i="10"/>
  <c r="K508" i="10" s="1"/>
  <c r="O508" i="10" s="1"/>
  <c r="L508" i="10"/>
  <c r="Q506" i="10" s="1"/>
  <c r="J509" i="10"/>
  <c r="K509" i="10" s="1"/>
  <c r="L509" i="10"/>
  <c r="R506" i="10" s="1"/>
  <c r="J510" i="10"/>
  <c r="V510" i="10" s="1"/>
  <c r="L510" i="10"/>
  <c r="J511" i="10"/>
  <c r="K511" i="10" s="1"/>
  <c r="L511" i="10"/>
  <c r="J512" i="10"/>
  <c r="K512" i="10" s="1"/>
  <c r="L512" i="10"/>
  <c r="Q510" i="10" s="1"/>
  <c r="J513" i="10"/>
  <c r="K513" i="10" s="1"/>
  <c r="L513" i="10"/>
  <c r="R510" i="10" s="1"/>
  <c r="J514" i="10"/>
  <c r="L514" i="10"/>
  <c r="J515" i="10"/>
  <c r="K515" i="10" s="1"/>
  <c r="N515" i="10" s="1"/>
  <c r="L515" i="10"/>
  <c r="J516" i="10"/>
  <c r="K516" i="10" s="1"/>
  <c r="L516" i="10"/>
  <c r="Q514" i="10" s="1"/>
  <c r="J517" i="10"/>
  <c r="L517" i="10"/>
  <c r="R514" i="10" s="1"/>
  <c r="J518" i="10"/>
  <c r="L518" i="10"/>
  <c r="J519" i="10"/>
  <c r="K519" i="10" s="1"/>
  <c r="L519" i="10"/>
  <c r="J520" i="10"/>
  <c r="L520" i="10"/>
  <c r="Q518" i="10" s="1"/>
  <c r="J521" i="10"/>
  <c r="K521" i="10" s="1"/>
  <c r="M521" i="10" s="1"/>
  <c r="L521" i="10"/>
  <c r="R518" i="10" s="1"/>
  <c r="J522" i="10"/>
  <c r="K522" i="10" s="1"/>
  <c r="L522" i="10"/>
  <c r="J523" i="10"/>
  <c r="K523" i="10" s="1"/>
  <c r="O523" i="10" s="1"/>
  <c r="L523" i="10"/>
  <c r="J524" i="10"/>
  <c r="K524" i="10" s="1"/>
  <c r="O524" i="10" s="1"/>
  <c r="L524" i="10"/>
  <c r="Q522" i="10" s="1"/>
  <c r="J525" i="10"/>
  <c r="K525" i="10" s="1"/>
  <c r="O525" i="10" s="1"/>
  <c r="L525" i="10"/>
  <c r="R522" i="10" s="1"/>
  <c r="J526" i="10"/>
  <c r="V526" i="10" s="1"/>
  <c r="L526" i="10"/>
  <c r="J527" i="10"/>
  <c r="L527" i="10"/>
  <c r="J528" i="10"/>
  <c r="K528" i="10" s="1"/>
  <c r="L528" i="10"/>
  <c r="Q526" i="10" s="1"/>
  <c r="J529" i="10"/>
  <c r="K529" i="10" s="1"/>
  <c r="L529" i="10"/>
  <c r="R526" i="10" s="1"/>
  <c r="J530" i="10"/>
  <c r="V530" i="10" s="1"/>
  <c r="L530" i="10"/>
  <c r="J531" i="10"/>
  <c r="K531" i="10" s="1"/>
  <c r="O531" i="10" s="1"/>
  <c r="L531" i="10"/>
  <c r="J532" i="10"/>
  <c r="K532" i="10" s="1"/>
  <c r="L532" i="10"/>
  <c r="Q530" i="10" s="1"/>
  <c r="J533" i="10"/>
  <c r="K533" i="10" s="1"/>
  <c r="L533" i="10"/>
  <c r="R530" i="10" s="1"/>
  <c r="J534" i="10"/>
  <c r="V534" i="10" s="1"/>
  <c r="L534" i="10"/>
  <c r="J535" i="10"/>
  <c r="K535" i="10" s="1"/>
  <c r="O535" i="10" s="1"/>
  <c r="L535" i="10"/>
  <c r="J536" i="10"/>
  <c r="K536" i="10" s="1"/>
  <c r="O536" i="10" s="1"/>
  <c r="L536" i="10"/>
  <c r="Q534" i="10" s="1"/>
  <c r="J537" i="10"/>
  <c r="K537" i="10" s="1"/>
  <c r="O537" i="10" s="1"/>
  <c r="L537" i="10"/>
  <c r="R534" i="10" s="1"/>
  <c r="J538" i="10"/>
  <c r="V538" i="10" s="1"/>
  <c r="L538" i="10"/>
  <c r="J539" i="10"/>
  <c r="K539" i="10" s="1"/>
  <c r="L539" i="10"/>
  <c r="J540" i="10"/>
  <c r="K540" i="10" s="1"/>
  <c r="O540" i="10" s="1"/>
  <c r="L540" i="10"/>
  <c r="Q538" i="10" s="1"/>
  <c r="J541" i="10"/>
  <c r="K541" i="10" s="1"/>
  <c r="L541" i="10"/>
  <c r="R538" i="10" s="1"/>
  <c r="J542" i="10"/>
  <c r="V542" i="10" s="1"/>
  <c r="L542" i="10"/>
  <c r="J543" i="10"/>
  <c r="K543" i="10" s="1"/>
  <c r="O543" i="10" s="1"/>
  <c r="L543" i="10"/>
  <c r="J544" i="10"/>
  <c r="K544" i="10" s="1"/>
  <c r="L544" i="10"/>
  <c r="Q542" i="10" s="1"/>
  <c r="J545" i="10"/>
  <c r="K545" i="10" s="1"/>
  <c r="O545" i="10" s="1"/>
  <c r="L545" i="10"/>
  <c r="R542" i="10" s="1"/>
  <c r="J546" i="10"/>
  <c r="V546" i="10" s="1"/>
  <c r="L546" i="10"/>
  <c r="J547" i="10"/>
  <c r="K547" i="10" s="1"/>
  <c r="O547" i="10" s="1"/>
  <c r="L547" i="10"/>
  <c r="J548" i="10"/>
  <c r="K548" i="10" s="1"/>
  <c r="O548" i="10" s="1"/>
  <c r="L548" i="10"/>
  <c r="Q546" i="10" s="1"/>
  <c r="J549" i="10"/>
  <c r="K549" i="10" s="1"/>
  <c r="L549" i="10"/>
  <c r="R546" i="10" s="1"/>
  <c r="J550" i="10"/>
  <c r="V550" i="10" s="1"/>
  <c r="L550" i="10"/>
  <c r="J551" i="10"/>
  <c r="K551" i="10" s="1"/>
  <c r="L551" i="10"/>
  <c r="J552" i="10"/>
  <c r="K552" i="10" s="1"/>
  <c r="O552" i="10" s="1"/>
  <c r="L552" i="10"/>
  <c r="Q550" i="10" s="1"/>
  <c r="J553" i="10"/>
  <c r="K553" i="10" s="1"/>
  <c r="O553" i="10" s="1"/>
  <c r="L553" i="10"/>
  <c r="R550" i="10" s="1"/>
  <c r="J554" i="10"/>
  <c r="K554" i="10" s="1"/>
  <c r="L554" i="10"/>
  <c r="J555" i="10"/>
  <c r="K555" i="10" s="1"/>
  <c r="O555" i="10" s="1"/>
  <c r="L555" i="10"/>
  <c r="J556" i="10"/>
  <c r="K556" i="10" s="1"/>
  <c r="L556" i="10"/>
  <c r="Q554" i="10" s="1"/>
  <c r="J557" i="10"/>
  <c r="K557" i="10" s="1"/>
  <c r="O557" i="10" s="1"/>
  <c r="L557" i="10"/>
  <c r="R554" i="10" s="1"/>
  <c r="J558" i="10"/>
  <c r="L558" i="10"/>
  <c r="J559" i="10"/>
  <c r="K559" i="10" s="1"/>
  <c r="L559" i="10"/>
  <c r="J560" i="10"/>
  <c r="K560" i="10" s="1"/>
  <c r="L560" i="10"/>
  <c r="Q558" i="10" s="1"/>
  <c r="J561" i="10"/>
  <c r="K561" i="10" s="1"/>
  <c r="O561" i="10" s="1"/>
  <c r="L561" i="10"/>
  <c r="R558" i="10" s="1"/>
  <c r="J562" i="10"/>
  <c r="K562" i="10" s="1"/>
  <c r="L562" i="10"/>
  <c r="J563" i="10"/>
  <c r="K563" i="10" s="1"/>
  <c r="O563" i="10" s="1"/>
  <c r="L563" i="10"/>
  <c r="J564" i="10"/>
  <c r="K564" i="10" s="1"/>
  <c r="O564" i="10" s="1"/>
  <c r="L564" i="10"/>
  <c r="Q562" i="10" s="1"/>
  <c r="J565" i="10"/>
  <c r="K565" i="10" s="1"/>
  <c r="N565" i="10" s="1"/>
  <c r="L565" i="10"/>
  <c r="R562" i="10" s="1"/>
  <c r="J566" i="10"/>
  <c r="V566" i="10" s="1"/>
  <c r="L566" i="10"/>
  <c r="J567" i="10"/>
  <c r="K567" i="10" s="1"/>
  <c r="L567" i="10"/>
  <c r="J568" i="10"/>
  <c r="K568" i="10" s="1"/>
  <c r="O568" i="10" s="1"/>
  <c r="L568" i="10"/>
  <c r="Q566" i="10" s="1"/>
  <c r="J569" i="10"/>
  <c r="K569" i="10" s="1"/>
  <c r="O569" i="10" s="1"/>
  <c r="L569" i="10"/>
  <c r="R566" i="10" s="1"/>
  <c r="J570" i="10"/>
  <c r="K570" i="10" s="1"/>
  <c r="L570" i="10"/>
  <c r="J571" i="10"/>
  <c r="L571" i="10"/>
  <c r="J572" i="10"/>
  <c r="K572" i="10" s="1"/>
  <c r="O572" i="10" s="1"/>
  <c r="L572" i="10"/>
  <c r="Q570" i="10" s="1"/>
  <c r="J573" i="10"/>
  <c r="K573" i="10" s="1"/>
  <c r="L573" i="10"/>
  <c r="R570" i="10" s="1"/>
  <c r="J574" i="10"/>
  <c r="V574" i="10" s="1"/>
  <c r="L574" i="10"/>
  <c r="J575" i="10"/>
  <c r="K575" i="10" s="1"/>
  <c r="L575" i="10"/>
  <c r="J576" i="10"/>
  <c r="K576" i="10" s="1"/>
  <c r="L576" i="10"/>
  <c r="Q574" i="10" s="1"/>
  <c r="J577" i="10"/>
  <c r="K577" i="10" s="1"/>
  <c r="L577" i="10"/>
  <c r="R574" i="10" s="1"/>
  <c r="J578" i="10"/>
  <c r="K578" i="10" s="1"/>
  <c r="O578" i="10" s="1"/>
  <c r="L578" i="10"/>
  <c r="J579" i="10"/>
  <c r="K579" i="10" s="1"/>
  <c r="O579" i="10" s="1"/>
  <c r="L579" i="10"/>
  <c r="J580" i="10"/>
  <c r="K580" i="10" s="1"/>
  <c r="L580" i="10"/>
  <c r="Q578" i="10" s="1"/>
  <c r="J581" i="10"/>
  <c r="K581" i="10" s="1"/>
  <c r="L581" i="10"/>
  <c r="R578" i="10" s="1"/>
  <c r="J582" i="10"/>
  <c r="V582" i="10" s="1"/>
  <c r="L582" i="10"/>
  <c r="J583" i="10"/>
  <c r="K583" i="10" s="1"/>
  <c r="O583" i="10" s="1"/>
  <c r="L583" i="10"/>
  <c r="J584" i="10"/>
  <c r="K584" i="10" s="1"/>
  <c r="L584" i="10"/>
  <c r="Q582" i="10" s="1"/>
  <c r="J585" i="10"/>
  <c r="K585" i="10" s="1"/>
  <c r="O585" i="10" s="1"/>
  <c r="L585" i="10"/>
  <c r="R582" i="10" s="1"/>
  <c r="J586" i="10"/>
  <c r="K586" i="10" s="1"/>
  <c r="L586" i="10"/>
  <c r="J587" i="10"/>
  <c r="K587" i="10" s="1"/>
  <c r="O587" i="10" s="1"/>
  <c r="L587" i="10"/>
  <c r="J588" i="10"/>
  <c r="K588" i="10" s="1"/>
  <c r="O588" i="10" s="1"/>
  <c r="L588" i="10"/>
  <c r="Q586" i="10" s="1"/>
  <c r="J589" i="10"/>
  <c r="K589" i="10" s="1"/>
  <c r="L589" i="10"/>
  <c r="R586" i="10" s="1"/>
  <c r="J590" i="10"/>
  <c r="V590" i="10" s="1"/>
  <c r="L590" i="10"/>
  <c r="J591" i="10"/>
  <c r="L591" i="10"/>
  <c r="J592" i="10"/>
  <c r="K592" i="10" s="1"/>
  <c r="O592" i="10" s="1"/>
  <c r="L592" i="10"/>
  <c r="Q590" i="10" s="1"/>
  <c r="J593" i="10"/>
  <c r="K593" i="10" s="1"/>
  <c r="O593" i="10" s="1"/>
  <c r="L593" i="10"/>
  <c r="R590" i="10" s="1"/>
  <c r="J594" i="10"/>
  <c r="L594" i="10"/>
  <c r="J595" i="10"/>
  <c r="K595" i="10" s="1"/>
  <c r="O595" i="10" s="1"/>
  <c r="L595" i="10"/>
  <c r="J596" i="10"/>
  <c r="K596" i="10" s="1"/>
  <c r="O596" i="10" s="1"/>
  <c r="L596" i="10"/>
  <c r="Q594" i="10" s="1"/>
  <c r="J597" i="10"/>
  <c r="L597" i="10"/>
  <c r="R594" i="10" s="1"/>
  <c r="J598" i="10"/>
  <c r="K598" i="10" s="1"/>
  <c r="L598" i="10"/>
  <c r="J599" i="10"/>
  <c r="K599" i="10" s="1"/>
  <c r="O599" i="10" s="1"/>
  <c r="L599" i="10"/>
  <c r="J600" i="10"/>
  <c r="K600" i="10" s="1"/>
  <c r="L600" i="10"/>
  <c r="Q598" i="10" s="1"/>
  <c r="J601" i="10"/>
  <c r="K601" i="10" s="1"/>
  <c r="L601" i="10"/>
  <c r="R598" i="10" s="1"/>
  <c r="J602" i="10"/>
  <c r="V602" i="10" s="1"/>
  <c r="L602" i="10"/>
  <c r="J603" i="10"/>
  <c r="K603" i="10" s="1"/>
  <c r="O603" i="10" s="1"/>
  <c r="L603" i="10"/>
  <c r="J604" i="10"/>
  <c r="K604" i="10" s="1"/>
  <c r="L604" i="10"/>
  <c r="Q602" i="10" s="1"/>
  <c r="J605" i="10"/>
  <c r="K605" i="10" s="1"/>
  <c r="L605" i="10"/>
  <c r="R602" i="10" s="1"/>
  <c r="J606" i="10"/>
  <c r="V606" i="10" s="1"/>
  <c r="L606" i="10"/>
  <c r="J607" i="10"/>
  <c r="K607" i="10" s="1"/>
  <c r="O607" i="10" s="1"/>
  <c r="L607" i="10"/>
  <c r="J608" i="10"/>
  <c r="K608" i="10" s="1"/>
  <c r="L608" i="10"/>
  <c r="Q606" i="10" s="1"/>
  <c r="J609" i="10"/>
  <c r="K609" i="10" s="1"/>
  <c r="O609" i="10" s="1"/>
  <c r="L609" i="10"/>
  <c r="R606" i="10" s="1"/>
  <c r="J610" i="10"/>
  <c r="L610" i="10"/>
  <c r="J611" i="10"/>
  <c r="K611" i="10" s="1"/>
  <c r="N611" i="10" s="1"/>
  <c r="L611" i="10"/>
  <c r="J612" i="10"/>
  <c r="K612" i="10" s="1"/>
  <c r="L612" i="10"/>
  <c r="Q610" i="10" s="1"/>
  <c r="J613" i="10"/>
  <c r="K613" i="10" s="1"/>
  <c r="N613" i="10" s="1"/>
  <c r="L613" i="10"/>
  <c r="R610" i="10" s="1"/>
  <c r="J614" i="10"/>
  <c r="V614" i="10" s="1"/>
  <c r="L614" i="10"/>
  <c r="J615" i="10"/>
  <c r="K615" i="10" s="1"/>
  <c r="L615" i="10"/>
  <c r="J616" i="10"/>
  <c r="K616" i="10" s="1"/>
  <c r="L616" i="10"/>
  <c r="Q614" i="10" s="1"/>
  <c r="J617" i="10"/>
  <c r="L617" i="10"/>
  <c r="R614" i="10" s="1"/>
  <c r="J618" i="10"/>
  <c r="L618" i="10"/>
  <c r="J619" i="10"/>
  <c r="K619" i="10" s="1"/>
  <c r="O619" i="10" s="1"/>
  <c r="L619" i="10"/>
  <c r="J620" i="10"/>
  <c r="K620" i="10" s="1"/>
  <c r="O620" i="10" s="1"/>
  <c r="L620" i="10"/>
  <c r="Q618" i="10" s="1"/>
  <c r="J621" i="10"/>
  <c r="K621" i="10" s="1"/>
  <c r="O621" i="10" s="1"/>
  <c r="L621" i="10"/>
  <c r="R618" i="10" s="1"/>
  <c r="J622" i="10"/>
  <c r="L622" i="10"/>
  <c r="J623" i="10"/>
  <c r="K623" i="10" s="1"/>
  <c r="O623" i="10" s="1"/>
  <c r="L623" i="10"/>
  <c r="J624" i="10"/>
  <c r="K624" i="10" s="1"/>
  <c r="O624" i="10" s="1"/>
  <c r="L624" i="10"/>
  <c r="Q622" i="10" s="1"/>
  <c r="J625" i="10"/>
  <c r="K625" i="10" s="1"/>
  <c r="L625" i="10"/>
  <c r="R622" i="10" s="1"/>
  <c r="J626" i="10"/>
  <c r="K626" i="10" s="1"/>
  <c r="L626" i="10"/>
  <c r="J627" i="10"/>
  <c r="K627" i="10" s="1"/>
  <c r="O627" i="10" s="1"/>
  <c r="L627" i="10"/>
  <c r="J628" i="10"/>
  <c r="L628" i="10"/>
  <c r="Q626" i="10" s="1"/>
  <c r="J629" i="10"/>
  <c r="K629" i="10" s="1"/>
  <c r="O629" i="10" s="1"/>
  <c r="L629" i="10"/>
  <c r="R626" i="10" s="1"/>
  <c r="J630" i="10"/>
  <c r="V630" i="10" s="1"/>
  <c r="L630" i="10"/>
  <c r="J631" i="10"/>
  <c r="K631" i="10" s="1"/>
  <c r="L631" i="10"/>
  <c r="J632" i="10"/>
  <c r="K632" i="10" s="1"/>
  <c r="O632" i="10" s="1"/>
  <c r="L632" i="10"/>
  <c r="Q630" i="10" s="1"/>
  <c r="J633" i="10"/>
  <c r="K633" i="10" s="1"/>
  <c r="L633" i="10"/>
  <c r="R630" i="10" s="1"/>
  <c r="J634" i="10"/>
  <c r="K634" i="10" s="1"/>
  <c r="L634" i="10"/>
  <c r="J635" i="10"/>
  <c r="K635" i="10" s="1"/>
  <c r="O635" i="10" s="1"/>
  <c r="L635" i="10"/>
  <c r="J636" i="10"/>
  <c r="K636" i="10" s="1"/>
  <c r="L636" i="10"/>
  <c r="Q634" i="10" s="1"/>
  <c r="J637" i="10"/>
  <c r="K637" i="10" s="1"/>
  <c r="L637" i="10"/>
  <c r="R634" i="10" s="1"/>
  <c r="J638" i="10"/>
  <c r="V638" i="10" s="1"/>
  <c r="L638" i="10"/>
  <c r="J639" i="10"/>
  <c r="K639" i="10" s="1"/>
  <c r="O639" i="10" s="1"/>
  <c r="L639" i="10"/>
  <c r="J640" i="10"/>
  <c r="K640" i="10" s="1"/>
  <c r="O640" i="10" s="1"/>
  <c r="L640" i="10"/>
  <c r="Q638" i="10" s="1"/>
  <c r="J641" i="10"/>
  <c r="K641" i="10" s="1"/>
  <c r="O641" i="10" s="1"/>
  <c r="L641" i="10"/>
  <c r="R638" i="10" s="1"/>
  <c r="J642" i="10"/>
  <c r="K642" i="10" s="1"/>
  <c r="L642" i="10"/>
  <c r="J643" i="10"/>
  <c r="K643" i="10" s="1"/>
  <c r="O643" i="10" s="1"/>
  <c r="L643" i="10"/>
  <c r="J644" i="10"/>
  <c r="K644" i="10" s="1"/>
  <c r="O644" i="10" s="1"/>
  <c r="L644" i="10"/>
  <c r="Q642" i="10" s="1"/>
  <c r="J645" i="10"/>
  <c r="K645" i="10" s="1"/>
  <c r="L645" i="10"/>
  <c r="R642" i="10" s="1"/>
  <c r="J646" i="10"/>
  <c r="V646" i="10" s="1"/>
  <c r="L646" i="10"/>
  <c r="J647" i="10"/>
  <c r="K647" i="10" s="1"/>
  <c r="L647" i="10"/>
  <c r="J648" i="10"/>
  <c r="K648" i="10" s="1"/>
  <c r="L648" i="10"/>
  <c r="Q646" i="10" s="1"/>
  <c r="J649" i="10"/>
  <c r="K649" i="10" s="1"/>
  <c r="L649" i="10"/>
  <c r="R646" i="10" s="1"/>
  <c r="J650" i="10"/>
  <c r="K650" i="10" s="1"/>
  <c r="L650" i="10"/>
  <c r="J651" i="10"/>
  <c r="K651" i="10" s="1"/>
  <c r="O651" i="10" s="1"/>
  <c r="L651" i="10"/>
  <c r="J652" i="10"/>
  <c r="K652" i="10" s="1"/>
  <c r="L652" i="10"/>
  <c r="Q650" i="10" s="1"/>
  <c r="J653" i="10"/>
  <c r="K653" i="10" s="1"/>
  <c r="O653" i="10" s="1"/>
  <c r="L653" i="10"/>
  <c r="R650" i="10" s="1"/>
  <c r="J654" i="10"/>
  <c r="V654" i="10" s="1"/>
  <c r="L654" i="10"/>
  <c r="J655" i="10"/>
  <c r="K655" i="10" s="1"/>
  <c r="O655" i="10" s="1"/>
  <c r="L655" i="10"/>
  <c r="J656" i="10"/>
  <c r="K656" i="10" s="1"/>
  <c r="L656" i="10"/>
  <c r="Q654" i="10" s="1"/>
  <c r="J657" i="10"/>
  <c r="K657" i="10" s="1"/>
  <c r="O657" i="10" s="1"/>
  <c r="L657" i="10"/>
  <c r="R654" i="10" s="1"/>
  <c r="J658" i="10"/>
  <c r="V658" i="10" s="1"/>
  <c r="L658" i="10"/>
  <c r="J659" i="10"/>
  <c r="K659" i="10" s="1"/>
  <c r="O659" i="10" s="1"/>
  <c r="L659" i="10"/>
  <c r="J660" i="10"/>
  <c r="K660" i="10" s="1"/>
  <c r="O660" i="10" s="1"/>
  <c r="L660" i="10"/>
  <c r="Q658" i="10" s="1"/>
  <c r="J661" i="10"/>
  <c r="K661" i="10" s="1"/>
  <c r="O661" i="10" s="1"/>
  <c r="L661" i="10"/>
  <c r="R658" i="10" s="1"/>
  <c r="J662" i="10"/>
  <c r="V662" i="10" s="1"/>
  <c r="L662" i="10"/>
  <c r="J663" i="10"/>
  <c r="K663" i="10" s="1"/>
  <c r="O663" i="10" s="1"/>
  <c r="L663" i="10"/>
  <c r="J664" i="10"/>
  <c r="K664" i="10" s="1"/>
  <c r="L664" i="10"/>
  <c r="Q662" i="10" s="1"/>
  <c r="J665" i="10"/>
  <c r="K665" i="10" s="1"/>
  <c r="L665" i="10"/>
  <c r="R662" i="10" s="1"/>
  <c r="J666" i="10"/>
  <c r="V666" i="10" s="1"/>
  <c r="L666" i="10"/>
  <c r="J667" i="10"/>
  <c r="K667" i="10" s="1"/>
  <c r="N667" i="10" s="1"/>
  <c r="L667" i="10"/>
  <c r="J668" i="10"/>
  <c r="K668" i="10" s="1"/>
  <c r="L668" i="10"/>
  <c r="Q666" i="10" s="1"/>
  <c r="J669" i="10"/>
  <c r="K669" i="10" s="1"/>
  <c r="L669" i="10"/>
  <c r="R666" i="10" s="1"/>
  <c r="J670" i="10"/>
  <c r="V670" i="10" s="1"/>
  <c r="L670" i="10"/>
  <c r="J671" i="10"/>
  <c r="K671" i="10" s="1"/>
  <c r="O671" i="10" s="1"/>
  <c r="L671" i="10"/>
  <c r="J672" i="10"/>
  <c r="K672" i="10" s="1"/>
  <c r="L672" i="10"/>
  <c r="Q670" i="10" s="1"/>
  <c r="J673" i="10"/>
  <c r="K673" i="10" s="1"/>
  <c r="O673" i="10" s="1"/>
  <c r="L673" i="10"/>
  <c r="R670" i="10" s="1"/>
  <c r="J674" i="10"/>
  <c r="V674" i="10" s="1"/>
  <c r="L674" i="10"/>
  <c r="J675" i="10"/>
  <c r="K675" i="10" s="1"/>
  <c r="O675" i="10" s="1"/>
  <c r="L675" i="10"/>
  <c r="J676" i="10"/>
  <c r="K676" i="10" s="1"/>
  <c r="O676" i="10" s="1"/>
  <c r="L676" i="10"/>
  <c r="Q674" i="10" s="1"/>
  <c r="J677" i="10"/>
  <c r="K677" i="10" s="1"/>
  <c r="O677" i="10" s="1"/>
  <c r="L677" i="10"/>
  <c r="R674" i="10" s="1"/>
  <c r="J678" i="10"/>
  <c r="V678" i="10" s="1"/>
  <c r="L678" i="10"/>
  <c r="J679" i="10"/>
  <c r="L679" i="10"/>
  <c r="J680" i="10"/>
  <c r="K680" i="10" s="1"/>
  <c r="O680" i="10" s="1"/>
  <c r="L680" i="10"/>
  <c r="Q678" i="10" s="1"/>
  <c r="J681" i="10"/>
  <c r="K681" i="10" s="1"/>
  <c r="L681" i="10"/>
  <c r="R678" i="10" s="1"/>
  <c r="J682" i="10"/>
  <c r="L682" i="10"/>
  <c r="J683" i="10"/>
  <c r="K683" i="10" s="1"/>
  <c r="O683" i="10" s="1"/>
  <c r="L683" i="10"/>
  <c r="J684" i="10"/>
  <c r="K684" i="10" s="1"/>
  <c r="O684" i="10" s="1"/>
  <c r="L684" i="10"/>
  <c r="Q682" i="10" s="1"/>
  <c r="J685" i="10"/>
  <c r="K685" i="10" s="1"/>
  <c r="O685" i="10" s="1"/>
  <c r="L685" i="10"/>
  <c r="R682" i="10" s="1"/>
  <c r="J686" i="10"/>
  <c r="V686" i="10" s="1"/>
  <c r="L686" i="10"/>
  <c r="J687" i="10"/>
  <c r="K687" i="10" s="1"/>
  <c r="O687" i="10" s="1"/>
  <c r="L687" i="10"/>
  <c r="J688" i="10"/>
  <c r="K688" i="10" s="1"/>
  <c r="L688" i="10"/>
  <c r="Q686" i="10" s="1"/>
  <c r="J689" i="10"/>
  <c r="K689" i="10" s="1"/>
  <c r="O689" i="10" s="1"/>
  <c r="L689" i="10"/>
  <c r="R686" i="10" s="1"/>
  <c r="J690" i="10"/>
  <c r="K690" i="10" s="1"/>
  <c r="L690" i="10"/>
  <c r="J691" i="10"/>
  <c r="K691" i="10" s="1"/>
  <c r="O691" i="10" s="1"/>
  <c r="L691" i="10"/>
  <c r="J692" i="10"/>
  <c r="L692" i="10"/>
  <c r="Q690" i="10" s="1"/>
  <c r="J693" i="10"/>
  <c r="L693" i="10"/>
  <c r="R690" i="10" s="1"/>
  <c r="J694" i="10"/>
  <c r="V694" i="10" s="1"/>
  <c r="L694" i="10"/>
  <c r="J695" i="10"/>
  <c r="K695" i="10" s="1"/>
  <c r="L695" i="10"/>
  <c r="J696" i="10"/>
  <c r="K696" i="10" s="1"/>
  <c r="O696" i="10" s="1"/>
  <c r="L696" i="10"/>
  <c r="Q694" i="10" s="1"/>
  <c r="J697" i="10"/>
  <c r="K697" i="10" s="1"/>
  <c r="L697" i="10"/>
  <c r="R694" i="10" s="1"/>
  <c r="J698" i="10"/>
  <c r="L698" i="10"/>
  <c r="J699" i="10"/>
  <c r="K699" i="10" s="1"/>
  <c r="O699" i="10" s="1"/>
  <c r="L699" i="10"/>
  <c r="J700" i="10"/>
  <c r="K700" i="10" s="1"/>
  <c r="L700" i="10"/>
  <c r="Q698" i="10" s="1"/>
  <c r="J701" i="10"/>
  <c r="K701" i="10" s="1"/>
  <c r="L701" i="10"/>
  <c r="R698" i="10" s="1"/>
  <c r="J702" i="10"/>
  <c r="V702" i="10" s="1"/>
  <c r="L702" i="10"/>
  <c r="J703" i="10"/>
  <c r="K703" i="10" s="1"/>
  <c r="O703" i="10" s="1"/>
  <c r="L703" i="10"/>
  <c r="J704" i="10"/>
  <c r="K704" i="10" s="1"/>
  <c r="O704" i="10" s="1"/>
  <c r="L704" i="10"/>
  <c r="Q702" i="10" s="1"/>
  <c r="J705" i="10"/>
  <c r="K705" i="10" s="1"/>
  <c r="L705" i="10"/>
  <c r="R702" i="10" s="1"/>
  <c r="J706" i="10"/>
  <c r="K706" i="10" s="1"/>
  <c r="L706" i="10"/>
  <c r="J707" i="10"/>
  <c r="K707" i="10" s="1"/>
  <c r="O707" i="10" s="1"/>
  <c r="L707" i="10"/>
  <c r="J708" i="10"/>
  <c r="K708" i="10" s="1"/>
  <c r="L708" i="10"/>
  <c r="Q706" i="10" s="1"/>
  <c r="J709" i="10"/>
  <c r="K709" i="10" s="1"/>
  <c r="O709" i="10" s="1"/>
  <c r="L709" i="10"/>
  <c r="R706" i="10" s="1"/>
  <c r="J710" i="10"/>
  <c r="V710" i="10" s="1"/>
  <c r="L710" i="10"/>
  <c r="J711" i="10"/>
  <c r="K711" i="10" s="1"/>
  <c r="L711" i="10"/>
  <c r="J712" i="10"/>
  <c r="L712" i="10"/>
  <c r="Q710" i="10" s="1"/>
  <c r="J713" i="10"/>
  <c r="L713" i="10"/>
  <c r="R710" i="10" s="1"/>
  <c r="J714" i="10"/>
  <c r="K714" i="10" s="1"/>
  <c r="L714" i="10"/>
  <c r="J715" i="10"/>
  <c r="K715" i="10" s="1"/>
  <c r="O715" i="10" s="1"/>
  <c r="L715" i="10"/>
  <c r="J716" i="10"/>
  <c r="K716" i="10" s="1"/>
  <c r="O716" i="10" s="1"/>
  <c r="L716" i="10"/>
  <c r="Q714" i="10" s="1"/>
  <c r="J717" i="10"/>
  <c r="K717" i="10" s="1"/>
  <c r="L717" i="10"/>
  <c r="R714" i="10" s="1"/>
  <c r="J718" i="10"/>
  <c r="V718" i="10" s="1"/>
  <c r="L718" i="10"/>
  <c r="J719" i="10"/>
  <c r="K719" i="10" s="1"/>
  <c r="O719" i="10" s="1"/>
  <c r="L719" i="10"/>
  <c r="J720" i="10"/>
  <c r="K720" i="10" s="1"/>
  <c r="O720" i="10" s="1"/>
  <c r="L720" i="10"/>
  <c r="Q718" i="10" s="1"/>
  <c r="J721" i="10"/>
  <c r="K721" i="10" s="1"/>
  <c r="O721" i="10" s="1"/>
  <c r="L721" i="10"/>
  <c r="R718" i="10" s="1"/>
  <c r="J722" i="10"/>
  <c r="V722" i="10" s="1"/>
  <c r="L722" i="10"/>
  <c r="J723" i="10"/>
  <c r="K723" i="10" s="1"/>
  <c r="O723" i="10" s="1"/>
  <c r="L723" i="10"/>
  <c r="J724" i="10"/>
  <c r="K724" i="10" s="1"/>
  <c r="O724" i="10" s="1"/>
  <c r="L724" i="10"/>
  <c r="Q722" i="10" s="1"/>
  <c r="J725" i="10"/>
  <c r="L725" i="10"/>
  <c r="R722" i="10" s="1"/>
  <c r="J726" i="10"/>
  <c r="V726" i="10" s="1"/>
  <c r="L726" i="10"/>
  <c r="J727" i="10"/>
  <c r="K727" i="10" s="1"/>
  <c r="O727" i="10" s="1"/>
  <c r="L727" i="10"/>
  <c r="J728" i="10"/>
  <c r="K728" i="10" s="1"/>
  <c r="L728" i="10"/>
  <c r="Q726" i="10" s="1"/>
  <c r="J729" i="10"/>
  <c r="K729" i="10" s="1"/>
  <c r="L729" i="10"/>
  <c r="R726" i="10" s="1"/>
  <c r="J730" i="10"/>
  <c r="V730" i="10" s="1"/>
  <c r="L730" i="10"/>
  <c r="J731" i="10"/>
  <c r="K731" i="10" s="1"/>
  <c r="O731" i="10" s="1"/>
  <c r="L731" i="10"/>
  <c r="J732" i="10"/>
  <c r="K732" i="10" s="1"/>
  <c r="L732" i="10"/>
  <c r="Q730" i="10" s="1"/>
  <c r="J733" i="10"/>
  <c r="K733" i="10" s="1"/>
  <c r="L733" i="10"/>
  <c r="R730" i="10" s="1"/>
  <c r="J734" i="10"/>
  <c r="V734" i="10" s="1"/>
  <c r="L734" i="10"/>
  <c r="J735" i="10"/>
  <c r="K735" i="10" s="1"/>
  <c r="O735" i="10" s="1"/>
  <c r="L735" i="10"/>
  <c r="J736" i="10"/>
  <c r="K736" i="10" s="1"/>
  <c r="L736" i="10"/>
  <c r="Q734" i="10" s="1"/>
  <c r="J737" i="10"/>
  <c r="K737" i="10" s="1"/>
  <c r="O737" i="10" s="1"/>
  <c r="L737" i="10"/>
  <c r="R734" i="10" s="1"/>
  <c r="J738" i="10"/>
  <c r="L738" i="10"/>
  <c r="J739" i="10"/>
  <c r="K739" i="10" s="1"/>
  <c r="O739" i="10" s="1"/>
  <c r="L739" i="10"/>
  <c r="J740" i="10"/>
  <c r="K740" i="10" s="1"/>
  <c r="L740" i="10"/>
  <c r="Q738" i="10" s="1"/>
  <c r="J741" i="10"/>
  <c r="K741" i="10" s="1"/>
  <c r="N741" i="10" s="1"/>
  <c r="L741" i="10"/>
  <c r="R738" i="10" s="1"/>
  <c r="J742" i="10"/>
  <c r="V742" i="10" s="1"/>
  <c r="L742" i="10"/>
  <c r="J743" i="10"/>
  <c r="K743" i="10" s="1"/>
  <c r="L743" i="10"/>
  <c r="J744" i="10"/>
  <c r="K744" i="10" s="1"/>
  <c r="L744" i="10"/>
  <c r="Q742" i="10" s="1"/>
  <c r="J745" i="10"/>
  <c r="L745" i="10"/>
  <c r="R742" i="10" s="1"/>
  <c r="J746" i="10"/>
  <c r="L746" i="10"/>
  <c r="J747" i="10"/>
  <c r="K747" i="10" s="1"/>
  <c r="O747" i="10" s="1"/>
  <c r="L747" i="10"/>
  <c r="J748" i="10"/>
  <c r="K748" i="10" s="1"/>
  <c r="O748" i="10" s="1"/>
  <c r="L748" i="10"/>
  <c r="Q746" i="10" s="1"/>
  <c r="J749" i="10"/>
  <c r="K749" i="10" s="1"/>
  <c r="O749" i="10" s="1"/>
  <c r="L749" i="10"/>
  <c r="R746" i="10" s="1"/>
  <c r="J750" i="10"/>
  <c r="V750" i="10" s="1"/>
  <c r="L750" i="10"/>
  <c r="J751" i="10"/>
  <c r="K751" i="10" s="1"/>
  <c r="O751" i="10" s="1"/>
  <c r="L751" i="10"/>
  <c r="J752" i="10"/>
  <c r="K752" i="10" s="1"/>
  <c r="N752" i="10" s="1"/>
  <c r="L752" i="10"/>
  <c r="Q750" i="10" s="1"/>
  <c r="J753" i="10"/>
  <c r="L753" i="10"/>
  <c r="R750" i="10" s="1"/>
  <c r="J754" i="10"/>
  <c r="K754" i="10" s="1"/>
  <c r="L754" i="10"/>
  <c r="J755" i="10"/>
  <c r="K755" i="10" s="1"/>
  <c r="O755" i="10" s="1"/>
  <c r="L755" i="10"/>
  <c r="J756" i="10"/>
  <c r="K756" i="10" s="1"/>
  <c r="L756" i="10"/>
  <c r="Q754" i="10" s="1"/>
  <c r="J757" i="10"/>
  <c r="K757" i="10" s="1"/>
  <c r="O757" i="10" s="1"/>
  <c r="L757" i="10"/>
  <c r="R754" i="10" s="1"/>
  <c r="J758" i="10"/>
  <c r="V758" i="10" s="1"/>
  <c r="L758" i="10"/>
  <c r="J759" i="10"/>
  <c r="K759" i="10" s="1"/>
  <c r="L759" i="10"/>
  <c r="J760" i="10"/>
  <c r="K760" i="10" s="1"/>
  <c r="O760" i="10" s="1"/>
  <c r="L760" i="10"/>
  <c r="Q758" i="10" s="1"/>
  <c r="J761" i="10"/>
  <c r="K761" i="10" s="1"/>
  <c r="L761" i="10"/>
  <c r="R758" i="10" s="1"/>
  <c r="J762" i="10"/>
  <c r="K762" i="10" s="1"/>
  <c r="L762" i="10"/>
  <c r="J763" i="10"/>
  <c r="K763" i="10" s="1"/>
  <c r="O763" i="10" s="1"/>
  <c r="L763" i="10"/>
  <c r="J764" i="10"/>
  <c r="K764" i="10" s="1"/>
  <c r="L764" i="10"/>
  <c r="Q762" i="10" s="1"/>
  <c r="J765" i="10"/>
  <c r="K765" i="10" s="1"/>
  <c r="L765" i="10"/>
  <c r="R762" i="10" s="1"/>
  <c r="J766" i="10"/>
  <c r="V766" i="10" s="1"/>
  <c r="L766" i="10"/>
  <c r="J767" i="10"/>
  <c r="K767" i="10" s="1"/>
  <c r="O767" i="10" s="1"/>
  <c r="L767" i="10"/>
  <c r="J768" i="10"/>
  <c r="K768" i="10" s="1"/>
  <c r="O768" i="10" s="1"/>
  <c r="L768" i="10"/>
  <c r="Q766" i="10" s="1"/>
  <c r="J769" i="10"/>
  <c r="K769" i="10" s="1"/>
  <c r="O769" i="10" s="1"/>
  <c r="L769" i="10"/>
  <c r="R766" i="10" s="1"/>
  <c r="J770" i="10"/>
  <c r="K770" i="10" s="1"/>
  <c r="L770" i="10"/>
  <c r="J771" i="10"/>
  <c r="K771" i="10" s="1"/>
  <c r="O771" i="10" s="1"/>
  <c r="L771" i="10"/>
  <c r="J772" i="10"/>
  <c r="K772" i="10" s="1"/>
  <c r="O772" i="10" s="1"/>
  <c r="L772" i="10"/>
  <c r="Q770" i="10" s="1"/>
  <c r="J773" i="10"/>
  <c r="L773" i="10"/>
  <c r="R770" i="10" s="1"/>
  <c r="J774" i="10"/>
  <c r="K774" i="10" s="1"/>
  <c r="L774" i="10"/>
  <c r="J775" i="10"/>
  <c r="K775" i="10" s="1"/>
  <c r="L775" i="10"/>
  <c r="J776" i="10"/>
  <c r="K776" i="10" s="1"/>
  <c r="L776" i="10"/>
  <c r="Q774" i="10" s="1"/>
  <c r="J777" i="10"/>
  <c r="K777" i="10" s="1"/>
  <c r="O777" i="10" s="1"/>
  <c r="L777" i="10"/>
  <c r="R774" i="10" s="1"/>
  <c r="J778" i="10"/>
  <c r="K778" i="10" s="1"/>
  <c r="L778" i="10"/>
  <c r="J779" i="10"/>
  <c r="K779" i="10" s="1"/>
  <c r="O779" i="10" s="1"/>
  <c r="L779" i="10"/>
  <c r="J780" i="10"/>
  <c r="K780" i="10" s="1"/>
  <c r="O780" i="10" s="1"/>
  <c r="L780" i="10"/>
  <c r="Q778" i="10" s="1"/>
  <c r="J781" i="10"/>
  <c r="K781" i="10" s="1"/>
  <c r="O781" i="10" s="1"/>
  <c r="L781" i="10"/>
  <c r="R778" i="10" s="1"/>
  <c r="J782" i="10"/>
  <c r="V782" i="10" s="1"/>
  <c r="L782" i="10"/>
  <c r="J783" i="10"/>
  <c r="K783" i="10" s="1"/>
  <c r="L783" i="10"/>
  <c r="J784" i="10"/>
  <c r="K784" i="10" s="1"/>
  <c r="L784" i="10"/>
  <c r="Q782" i="10" s="1"/>
  <c r="J785" i="10"/>
  <c r="K785" i="10" s="1"/>
  <c r="O785" i="10" s="1"/>
  <c r="L785" i="10"/>
  <c r="R782" i="10" s="1"/>
  <c r="J786" i="10"/>
  <c r="V786" i="10" s="1"/>
  <c r="L786" i="10"/>
  <c r="J787" i="10"/>
  <c r="K787" i="10" s="1"/>
  <c r="O787" i="10" s="1"/>
  <c r="L787" i="10"/>
  <c r="J788" i="10"/>
  <c r="K788" i="10" s="1"/>
  <c r="O788" i="10" s="1"/>
  <c r="L788" i="10"/>
  <c r="Q786" i="10" s="1"/>
  <c r="J789" i="10"/>
  <c r="K789" i="10" s="1"/>
  <c r="O789" i="10" s="1"/>
  <c r="L789" i="10"/>
  <c r="R786" i="10" s="1"/>
  <c r="J790" i="10"/>
  <c r="V790" i="10" s="1"/>
  <c r="L790" i="10"/>
  <c r="J791" i="10"/>
  <c r="K791" i="10" s="1"/>
  <c r="O791" i="10" s="1"/>
  <c r="L791" i="10"/>
  <c r="J792" i="10"/>
  <c r="K792" i="10" s="1"/>
  <c r="O792" i="10" s="1"/>
  <c r="L792" i="10"/>
  <c r="Q790" i="10" s="1"/>
  <c r="J793" i="10"/>
  <c r="K793" i="10" s="1"/>
  <c r="O793" i="10" s="1"/>
  <c r="L793" i="10"/>
  <c r="R790" i="10" s="1"/>
  <c r="J794" i="10"/>
  <c r="V794" i="10" s="1"/>
  <c r="L794" i="10"/>
  <c r="J795" i="10"/>
  <c r="K795" i="10" s="1"/>
  <c r="O795" i="10" s="1"/>
  <c r="L795" i="10"/>
  <c r="J796" i="10"/>
  <c r="K796" i="10" s="1"/>
  <c r="O796" i="10" s="1"/>
  <c r="L796" i="10"/>
  <c r="Q794" i="10" s="1"/>
  <c r="J797" i="10"/>
  <c r="K797" i="10" s="1"/>
  <c r="L797" i="10"/>
  <c r="R794" i="10" s="1"/>
  <c r="J798" i="10"/>
  <c r="V798" i="10" s="1"/>
  <c r="L798" i="10"/>
  <c r="J799" i="10"/>
  <c r="K799" i="10" s="1"/>
  <c r="O799" i="10" s="1"/>
  <c r="L799" i="10"/>
  <c r="J800" i="10"/>
  <c r="K800" i="10" s="1"/>
  <c r="L800" i="10"/>
  <c r="Q798" i="10" s="1"/>
  <c r="J801" i="10"/>
  <c r="K801" i="10" s="1"/>
  <c r="O801" i="10" s="1"/>
  <c r="L801" i="10"/>
  <c r="R798" i="10" s="1"/>
  <c r="J802" i="10"/>
  <c r="L802" i="10"/>
  <c r="J803" i="10"/>
  <c r="K803" i="10" s="1"/>
  <c r="O803" i="10" s="1"/>
  <c r="L803" i="10"/>
  <c r="J804" i="10"/>
  <c r="K804" i="10" s="1"/>
  <c r="O804" i="10" s="1"/>
  <c r="L804" i="10"/>
  <c r="Q802" i="10" s="1"/>
  <c r="J805" i="10"/>
  <c r="K805" i="10" s="1"/>
  <c r="O805" i="10" s="1"/>
  <c r="L805" i="10"/>
  <c r="R802" i="10" s="1"/>
  <c r="J806" i="10"/>
  <c r="V806" i="10" s="1"/>
  <c r="L806" i="10"/>
  <c r="J807" i="10"/>
  <c r="K807" i="10" s="1"/>
  <c r="O807" i="10" s="1"/>
  <c r="L807" i="10"/>
  <c r="J808" i="10"/>
  <c r="K808" i="10" s="1"/>
  <c r="O808" i="10" s="1"/>
  <c r="L808" i="10"/>
  <c r="Q806" i="10" s="1"/>
  <c r="J809" i="10"/>
  <c r="L809" i="10"/>
  <c r="R806" i="10" s="1"/>
  <c r="J810" i="10"/>
  <c r="L810" i="10"/>
  <c r="J811" i="10"/>
  <c r="K811" i="10" s="1"/>
  <c r="O811" i="10" s="1"/>
  <c r="L811" i="10"/>
  <c r="J812" i="10"/>
  <c r="K812" i="10" s="1"/>
  <c r="O812" i="10" s="1"/>
  <c r="L812" i="10"/>
  <c r="Q810" i="10" s="1"/>
  <c r="J813" i="10"/>
  <c r="K813" i="10" s="1"/>
  <c r="O813" i="10" s="1"/>
  <c r="L813" i="10"/>
  <c r="R810" i="10" s="1"/>
  <c r="J814" i="10"/>
  <c r="V814" i="10" s="1"/>
  <c r="L814" i="10"/>
  <c r="J815" i="10"/>
  <c r="K815" i="10" s="1"/>
  <c r="O815" i="10" s="1"/>
  <c r="L815" i="10"/>
  <c r="J816" i="10"/>
  <c r="K816" i="10" s="1"/>
  <c r="O816" i="10" s="1"/>
  <c r="L816" i="10"/>
  <c r="Q814" i="10" s="1"/>
  <c r="J817" i="10"/>
  <c r="L817" i="10"/>
  <c r="R814" i="10" s="1"/>
  <c r="J818" i="10"/>
  <c r="K818" i="10" s="1"/>
  <c r="L818" i="10"/>
  <c r="J819" i="10"/>
  <c r="K819" i="10" s="1"/>
  <c r="O819" i="10" s="1"/>
  <c r="L819" i="10"/>
  <c r="J820" i="10"/>
  <c r="K820" i="10" s="1"/>
  <c r="L820" i="10"/>
  <c r="Q818" i="10" s="1"/>
  <c r="J821" i="10"/>
  <c r="K821" i="10" s="1"/>
  <c r="O821" i="10" s="1"/>
  <c r="L821" i="10"/>
  <c r="R818" i="10" s="1"/>
  <c r="J822" i="10"/>
  <c r="V822" i="10" s="1"/>
  <c r="L822" i="10"/>
  <c r="J823" i="10"/>
  <c r="L823" i="10"/>
  <c r="J824" i="10"/>
  <c r="K824" i="10" s="1"/>
  <c r="O824" i="10" s="1"/>
  <c r="L824" i="10"/>
  <c r="Q822" i="10" s="1"/>
  <c r="J825" i="10"/>
  <c r="K825" i="10" s="1"/>
  <c r="O825" i="10" s="1"/>
  <c r="L825" i="10"/>
  <c r="R822" i="10" s="1"/>
  <c r="J826" i="10"/>
  <c r="K826" i="10" s="1"/>
  <c r="L826" i="10"/>
  <c r="J827" i="10"/>
  <c r="K827" i="10" s="1"/>
  <c r="N827" i="10" s="1"/>
  <c r="L827" i="10"/>
  <c r="J828" i="10"/>
  <c r="K828" i="10" s="1"/>
  <c r="O828" i="10" s="1"/>
  <c r="L828" i="10"/>
  <c r="Q826" i="10" s="1"/>
  <c r="J829" i="10"/>
  <c r="K829" i="10" s="1"/>
  <c r="O829" i="10" s="1"/>
  <c r="L829" i="10"/>
  <c r="R826" i="10" s="1"/>
  <c r="J830" i="10"/>
  <c r="V830" i="10" s="1"/>
  <c r="L830" i="10"/>
  <c r="J831" i="10"/>
  <c r="K831" i="10" s="1"/>
  <c r="O831" i="10" s="1"/>
  <c r="L831" i="10"/>
  <c r="J832" i="10"/>
  <c r="K832" i="10" s="1"/>
  <c r="L832" i="10"/>
  <c r="Q830" i="10" s="1"/>
  <c r="J833" i="10"/>
  <c r="K833" i="10" s="1"/>
  <c r="L833" i="10"/>
  <c r="R830" i="10" s="1"/>
  <c r="J834" i="10"/>
  <c r="L834" i="10"/>
  <c r="J835" i="10"/>
  <c r="K835" i="10" s="1"/>
  <c r="O835" i="10" s="1"/>
  <c r="L835" i="10"/>
  <c r="J836" i="10"/>
  <c r="K836" i="10" s="1"/>
  <c r="L836" i="10"/>
  <c r="Q834" i="10" s="1"/>
  <c r="J837" i="10"/>
  <c r="K837" i="10" s="1"/>
  <c r="L837" i="10"/>
  <c r="R834" i="10" s="1"/>
  <c r="J838" i="10"/>
  <c r="V838" i="10" s="1"/>
  <c r="L838" i="10"/>
  <c r="J839" i="10"/>
  <c r="K839" i="10" s="1"/>
  <c r="O839" i="10" s="1"/>
  <c r="L839" i="10"/>
  <c r="J840" i="10"/>
  <c r="K840" i="10" s="1"/>
  <c r="O840" i="10" s="1"/>
  <c r="L840" i="10"/>
  <c r="Q838" i="10" s="1"/>
  <c r="J841" i="10"/>
  <c r="K841" i="10" s="1"/>
  <c r="O841" i="10" s="1"/>
  <c r="L841" i="10"/>
  <c r="R838" i="10" s="1"/>
  <c r="J842" i="10"/>
  <c r="K842" i="10" s="1"/>
  <c r="L842" i="10"/>
  <c r="J843" i="10"/>
  <c r="K843" i="10" s="1"/>
  <c r="O843" i="10" s="1"/>
  <c r="L843" i="10"/>
  <c r="J844" i="10"/>
  <c r="K844" i="10" s="1"/>
  <c r="O844" i="10" s="1"/>
  <c r="L844" i="10"/>
  <c r="Q842" i="10" s="1"/>
  <c r="J845" i="10"/>
  <c r="K845" i="10" s="1"/>
  <c r="L845" i="10"/>
  <c r="R842" i="10" s="1"/>
  <c r="J846" i="10"/>
  <c r="V846" i="10" s="1"/>
  <c r="L846" i="10"/>
  <c r="J847" i="10"/>
  <c r="K847" i="10" s="1"/>
  <c r="O847" i="10" s="1"/>
  <c r="L847" i="10"/>
  <c r="J848" i="10"/>
  <c r="K848" i="10" s="1"/>
  <c r="O848" i="10" s="1"/>
  <c r="L848" i="10"/>
  <c r="Q846" i="10" s="1"/>
  <c r="J849" i="10"/>
  <c r="K849" i="10" s="1"/>
  <c r="O849" i="10" s="1"/>
  <c r="L849" i="10"/>
  <c r="R846" i="10" s="1"/>
  <c r="H6" i="10"/>
  <c r="H7" i="10"/>
  <c r="H8" i="10"/>
  <c r="I8" i="10" s="1"/>
  <c r="H9" i="10"/>
  <c r="H10" i="10"/>
  <c r="H11" i="10"/>
  <c r="I11" i="10" s="1"/>
  <c r="H12" i="10"/>
  <c r="I12" i="10" s="1"/>
  <c r="H13" i="10"/>
  <c r="H14" i="10"/>
  <c r="H15" i="10"/>
  <c r="H16" i="10"/>
  <c r="I16" i="10" s="1"/>
  <c r="H17" i="10"/>
  <c r="H18" i="10"/>
  <c r="H19" i="10"/>
  <c r="I19" i="10" s="1"/>
  <c r="H20" i="10"/>
  <c r="H21" i="10"/>
  <c r="I21" i="10" s="1"/>
  <c r="H22" i="10"/>
  <c r="H23" i="10"/>
  <c r="H24" i="10"/>
  <c r="I24" i="10" s="1"/>
  <c r="H25" i="10"/>
  <c r="H26" i="10"/>
  <c r="H27" i="10"/>
  <c r="I27" i="10" s="1"/>
  <c r="H28" i="10"/>
  <c r="I28" i="10" s="1"/>
  <c r="H29" i="10"/>
  <c r="H30" i="10"/>
  <c r="H31" i="10"/>
  <c r="H32" i="10"/>
  <c r="H33" i="10"/>
  <c r="H34" i="10"/>
  <c r="H35" i="10"/>
  <c r="I35" i="10" s="1"/>
  <c r="H36" i="10"/>
  <c r="I36" i="10" s="1"/>
  <c r="H37" i="10"/>
  <c r="I37" i="10" s="1"/>
  <c r="H38" i="10"/>
  <c r="H39" i="10"/>
  <c r="H40" i="10"/>
  <c r="H41" i="10"/>
  <c r="H42" i="10"/>
  <c r="H43" i="10"/>
  <c r="H44" i="10"/>
  <c r="I44" i="10" s="1"/>
  <c r="H45" i="10"/>
  <c r="H46" i="10"/>
  <c r="H47" i="10"/>
  <c r="H48" i="10"/>
  <c r="H49" i="10"/>
  <c r="H50" i="10"/>
  <c r="H51" i="10"/>
  <c r="H52" i="10"/>
  <c r="H53" i="10"/>
  <c r="I53" i="10" s="1"/>
  <c r="H54" i="10"/>
  <c r="H55" i="10"/>
  <c r="H56" i="10"/>
  <c r="H57" i="10"/>
  <c r="H58" i="10"/>
  <c r="H59" i="10"/>
  <c r="I59" i="10" s="1"/>
  <c r="H60" i="10"/>
  <c r="I60" i="10" s="1"/>
  <c r="H61" i="10"/>
  <c r="H62" i="10"/>
  <c r="H63" i="10"/>
  <c r="H64" i="10"/>
  <c r="H65" i="10"/>
  <c r="H66" i="10"/>
  <c r="H67" i="10"/>
  <c r="I67" i="10" s="1"/>
  <c r="H68" i="10"/>
  <c r="I68" i="10" s="1"/>
  <c r="H69" i="10"/>
  <c r="H70" i="10"/>
  <c r="H71" i="10"/>
  <c r="H72" i="10"/>
  <c r="H73" i="10"/>
  <c r="H74" i="10"/>
  <c r="H75" i="10"/>
  <c r="H76" i="10"/>
  <c r="I76" i="10" s="1"/>
  <c r="H77" i="10"/>
  <c r="I77" i="10" s="1"/>
  <c r="H78" i="10"/>
  <c r="H79" i="10"/>
  <c r="H80" i="10"/>
  <c r="H81" i="10"/>
  <c r="H274" i="10"/>
  <c r="H275" i="10"/>
  <c r="H276" i="10"/>
  <c r="I276" i="10" s="1"/>
  <c r="H277" i="10"/>
  <c r="I277" i="10" s="1"/>
  <c r="H278" i="10"/>
  <c r="H279" i="10"/>
  <c r="H280" i="10"/>
  <c r="I280" i="10" s="1"/>
  <c r="H281" i="10"/>
  <c r="H282" i="10"/>
  <c r="H283" i="10"/>
  <c r="I283" i="10" s="1"/>
  <c r="H284" i="10"/>
  <c r="I284" i="10" s="1"/>
  <c r="H285" i="10"/>
  <c r="H286" i="10"/>
  <c r="H287" i="10"/>
  <c r="H288" i="10"/>
  <c r="H289" i="10"/>
  <c r="H290" i="10"/>
  <c r="H291" i="10"/>
  <c r="I291" i="10" s="1"/>
  <c r="H292" i="10"/>
  <c r="I292" i="10" s="1"/>
  <c r="H293" i="10"/>
  <c r="H294" i="10"/>
  <c r="H295" i="10"/>
  <c r="H296" i="10"/>
  <c r="H297" i="10"/>
  <c r="H298" i="10"/>
  <c r="H299" i="10"/>
  <c r="H300" i="10"/>
  <c r="H301" i="10"/>
  <c r="I301" i="10" s="1"/>
  <c r="H302" i="10"/>
  <c r="H303" i="10"/>
  <c r="H304" i="10"/>
  <c r="H305" i="10"/>
  <c r="H306" i="10"/>
  <c r="H307" i="10"/>
  <c r="H308" i="10"/>
  <c r="H309" i="10"/>
  <c r="I309" i="10" s="1"/>
  <c r="H310" i="10"/>
  <c r="H311" i="10"/>
  <c r="H312" i="10"/>
  <c r="I312" i="10" s="1"/>
  <c r="H313" i="10"/>
  <c r="H314" i="10"/>
  <c r="H315" i="10"/>
  <c r="I315" i="10" s="1"/>
  <c r="H316" i="10"/>
  <c r="H317" i="10"/>
  <c r="H318" i="10"/>
  <c r="H319" i="10"/>
  <c r="H320" i="10"/>
  <c r="H321" i="10"/>
  <c r="H322" i="10"/>
  <c r="H323" i="10"/>
  <c r="I323" i="10" s="1"/>
  <c r="H324" i="10"/>
  <c r="H325" i="10"/>
  <c r="I325" i="10" s="1"/>
  <c r="H326" i="10"/>
  <c r="H327" i="10"/>
  <c r="H328" i="10"/>
  <c r="H329" i="10"/>
  <c r="H330" i="10"/>
  <c r="H331" i="10"/>
  <c r="H332" i="10"/>
  <c r="I332" i="10" s="1"/>
  <c r="H333" i="10"/>
  <c r="I333" i="10" s="1"/>
  <c r="H334" i="10"/>
  <c r="H335" i="10"/>
  <c r="H336" i="10"/>
  <c r="H337" i="10"/>
  <c r="H338" i="10"/>
  <c r="H339" i="10"/>
  <c r="H340" i="10"/>
  <c r="H341" i="10"/>
  <c r="I341" i="10" s="1"/>
  <c r="H342" i="10"/>
  <c r="H343" i="10"/>
  <c r="H344" i="10"/>
  <c r="H345" i="10"/>
  <c r="H346" i="10"/>
  <c r="H347" i="10"/>
  <c r="H348" i="10"/>
  <c r="I348" i="10" s="1"/>
  <c r="H349" i="10"/>
  <c r="I349" i="10" s="1"/>
  <c r="H350" i="10"/>
  <c r="H351" i="10"/>
  <c r="H352" i="10"/>
  <c r="I352" i="10" s="1"/>
  <c r="H353" i="10"/>
  <c r="H354" i="10"/>
  <c r="H355" i="10"/>
  <c r="I355" i="10" s="1"/>
  <c r="H356" i="10"/>
  <c r="I356" i="10" s="1"/>
  <c r="H357" i="10"/>
  <c r="H358" i="10"/>
  <c r="H359" i="10"/>
  <c r="H360" i="10"/>
  <c r="I360" i="10" s="1"/>
  <c r="H361" i="10"/>
  <c r="H362" i="10"/>
  <c r="H363" i="10"/>
  <c r="I363" i="10" s="1"/>
  <c r="H364" i="10"/>
  <c r="I364" i="10" s="1"/>
  <c r="H365" i="10"/>
  <c r="H366" i="10"/>
  <c r="H367" i="10"/>
  <c r="H368" i="10"/>
  <c r="I368" i="10" s="1"/>
  <c r="H369" i="10"/>
  <c r="H370" i="10"/>
  <c r="H371" i="10"/>
  <c r="I371" i="10" s="1"/>
  <c r="H372" i="10"/>
  <c r="I372" i="10" s="1"/>
  <c r="H373" i="10"/>
  <c r="H374" i="10"/>
  <c r="H375" i="10"/>
  <c r="H376" i="10"/>
  <c r="H377" i="10"/>
  <c r="H378" i="10"/>
  <c r="H379" i="10"/>
  <c r="I379" i="10" s="1"/>
  <c r="H380" i="10"/>
  <c r="H381" i="10"/>
  <c r="I381" i="10" s="1"/>
  <c r="H382" i="10"/>
  <c r="H383" i="10"/>
  <c r="H384" i="10"/>
  <c r="H385" i="10"/>
  <c r="H386" i="10"/>
  <c r="H387" i="10"/>
  <c r="H388" i="10"/>
  <c r="I388" i="10" s="1"/>
  <c r="H389" i="10"/>
  <c r="I389" i="10" s="1"/>
  <c r="H390" i="10"/>
  <c r="H391" i="10"/>
  <c r="H392" i="10"/>
  <c r="H393" i="10"/>
  <c r="H394" i="10"/>
  <c r="H395" i="10"/>
  <c r="H396" i="10"/>
  <c r="I396" i="10" s="1"/>
  <c r="H397" i="10"/>
  <c r="I397" i="10" s="1"/>
  <c r="H398" i="10"/>
  <c r="H399" i="10"/>
  <c r="H400" i="10"/>
  <c r="H401" i="10"/>
  <c r="H402" i="10"/>
  <c r="H403" i="10"/>
  <c r="H404" i="10"/>
  <c r="I404" i="10" s="1"/>
  <c r="H405" i="10"/>
  <c r="I405" i="10" s="1"/>
  <c r="H406" i="10"/>
  <c r="H407" i="10"/>
  <c r="H408" i="10"/>
  <c r="H409" i="10"/>
  <c r="H410" i="10"/>
  <c r="H411" i="10"/>
  <c r="H412" i="10"/>
  <c r="H413" i="10"/>
  <c r="I413" i="10" s="1"/>
  <c r="H414" i="10"/>
  <c r="H415" i="10"/>
  <c r="H416" i="10"/>
  <c r="I416" i="10" s="1"/>
  <c r="H417" i="10"/>
  <c r="H418" i="10"/>
  <c r="H419" i="10"/>
  <c r="H420" i="10"/>
  <c r="H421" i="10"/>
  <c r="H422" i="10"/>
  <c r="H423" i="10"/>
  <c r="H424" i="10"/>
  <c r="I424" i="10" s="1"/>
  <c r="H425" i="10"/>
  <c r="H426" i="10"/>
  <c r="H427" i="10"/>
  <c r="H428" i="10"/>
  <c r="I428" i="10" s="1"/>
  <c r="H429" i="10"/>
  <c r="H430" i="10"/>
  <c r="I430" i="10" s="1"/>
  <c r="H431" i="10"/>
  <c r="H432" i="10"/>
  <c r="I432" i="10" s="1"/>
  <c r="H433" i="10"/>
  <c r="H434" i="10"/>
  <c r="H435" i="10"/>
  <c r="I435" i="10" s="1"/>
  <c r="H436" i="10"/>
  <c r="I436" i="10" s="1"/>
  <c r="H437" i="10"/>
  <c r="H438" i="10"/>
  <c r="I438" i="10" s="1"/>
  <c r="H439" i="10"/>
  <c r="H440" i="10"/>
  <c r="H441" i="10"/>
  <c r="H442" i="10"/>
  <c r="H443" i="10"/>
  <c r="I443" i="10" s="1"/>
  <c r="H444" i="10"/>
  <c r="I444" i="10" s="1"/>
  <c r="H445" i="10"/>
  <c r="H446" i="10"/>
  <c r="I446" i="10" s="1"/>
  <c r="H447" i="10"/>
  <c r="H448" i="10"/>
  <c r="H449" i="10"/>
  <c r="H450" i="10"/>
  <c r="H451" i="10"/>
  <c r="H452" i="10"/>
  <c r="I452" i="10" s="1"/>
  <c r="H453" i="10"/>
  <c r="I453" i="10" s="1"/>
  <c r="H454" i="10"/>
  <c r="H455" i="10"/>
  <c r="H456" i="10"/>
  <c r="H457" i="10"/>
  <c r="H458" i="10"/>
  <c r="H459" i="10"/>
  <c r="H460" i="10"/>
  <c r="I460" i="10" s="1"/>
  <c r="H461" i="10"/>
  <c r="I461" i="10" s="1"/>
  <c r="H462" i="10"/>
  <c r="I462" i="10" s="1"/>
  <c r="H463" i="10"/>
  <c r="H464" i="10"/>
  <c r="H465" i="10"/>
  <c r="H466" i="10"/>
  <c r="H467" i="10"/>
  <c r="H468" i="10"/>
  <c r="I468" i="10" s="1"/>
  <c r="H469" i="10"/>
  <c r="I469" i="10" s="1"/>
  <c r="H470" i="10"/>
  <c r="I470" i="10" s="1"/>
  <c r="H471" i="10"/>
  <c r="H472" i="10"/>
  <c r="H473" i="10"/>
  <c r="H474" i="10"/>
  <c r="H475" i="10"/>
  <c r="H476" i="10"/>
  <c r="H477" i="10"/>
  <c r="H478" i="10"/>
  <c r="I478" i="10" s="1"/>
  <c r="H479" i="10"/>
  <c r="H480" i="10"/>
  <c r="H481" i="10"/>
  <c r="H482" i="10"/>
  <c r="H483" i="10"/>
  <c r="H484" i="10"/>
  <c r="H485" i="10"/>
  <c r="I485" i="10" s="1"/>
  <c r="H486" i="10"/>
  <c r="I486" i="10" s="1"/>
  <c r="H487" i="10"/>
  <c r="H488" i="10"/>
  <c r="H489" i="10"/>
  <c r="H490" i="10"/>
  <c r="H491" i="10"/>
  <c r="I491" i="10" s="1"/>
  <c r="H492" i="10"/>
  <c r="I492" i="10" s="1"/>
  <c r="H493" i="10"/>
  <c r="H494" i="10"/>
  <c r="I494" i="10" s="1"/>
  <c r="H495" i="10"/>
  <c r="H496" i="10"/>
  <c r="H497" i="10"/>
  <c r="H498" i="10"/>
  <c r="H499" i="10"/>
  <c r="I499" i="10" s="1"/>
  <c r="H500" i="10"/>
  <c r="I500" i="10" s="1"/>
  <c r="H501" i="10"/>
  <c r="H502" i="10"/>
  <c r="I502" i="10" s="1"/>
  <c r="H503" i="10"/>
  <c r="H504" i="10"/>
  <c r="H505" i="10"/>
  <c r="H506" i="10"/>
  <c r="H507" i="10"/>
  <c r="I507" i="10" s="1"/>
  <c r="H508" i="10"/>
  <c r="I508" i="10" s="1"/>
  <c r="H509" i="10"/>
  <c r="I509" i="10" s="1"/>
  <c r="H510" i="10"/>
  <c r="H511" i="10"/>
  <c r="H512" i="10"/>
  <c r="H513" i="10"/>
  <c r="H514" i="10"/>
  <c r="H515" i="10"/>
  <c r="H516" i="10"/>
  <c r="I516" i="10" s="1"/>
  <c r="H517" i="10"/>
  <c r="H518" i="10"/>
  <c r="H519" i="10"/>
  <c r="H520" i="10"/>
  <c r="H521" i="10"/>
  <c r="H522" i="10"/>
  <c r="H523" i="10"/>
  <c r="H524" i="10"/>
  <c r="I524" i="10" s="1"/>
  <c r="H525" i="10"/>
  <c r="I525" i="10" s="1"/>
  <c r="H526" i="10"/>
  <c r="I526" i="10" s="1"/>
  <c r="H527" i="10"/>
  <c r="H528" i="10"/>
  <c r="H529" i="10"/>
  <c r="H530" i="10"/>
  <c r="H531" i="10"/>
  <c r="H532" i="10"/>
  <c r="I532" i="10" s="1"/>
  <c r="H533" i="10"/>
  <c r="I533" i="10" s="1"/>
  <c r="H534" i="10"/>
  <c r="H535" i="10"/>
  <c r="H536" i="10"/>
  <c r="H537" i="10"/>
  <c r="H538" i="10"/>
  <c r="H539" i="10"/>
  <c r="H540" i="10"/>
  <c r="I540" i="10" s="1"/>
  <c r="H541" i="10"/>
  <c r="H542" i="10"/>
  <c r="I542" i="10" s="1"/>
  <c r="H543" i="10"/>
  <c r="H544" i="10"/>
  <c r="H545" i="10"/>
  <c r="H546" i="10"/>
  <c r="H547" i="10"/>
  <c r="H548" i="10"/>
  <c r="I548" i="10" s="1"/>
  <c r="H549" i="10"/>
  <c r="H550" i="10"/>
  <c r="I550" i="10" s="1"/>
  <c r="H551" i="10"/>
  <c r="H552" i="10"/>
  <c r="H553" i="10"/>
  <c r="H554" i="10"/>
  <c r="H555" i="10"/>
  <c r="I555" i="10" s="1"/>
  <c r="H556" i="10"/>
  <c r="I556" i="10" s="1"/>
  <c r="H557" i="10"/>
  <c r="H558" i="10"/>
  <c r="H559" i="10"/>
  <c r="H560" i="10"/>
  <c r="H561" i="10"/>
  <c r="H562" i="10"/>
  <c r="H563" i="10"/>
  <c r="I563" i="10" s="1"/>
  <c r="H564" i="10"/>
  <c r="I564" i="10" s="1"/>
  <c r="H565" i="10"/>
  <c r="H566" i="10"/>
  <c r="I566" i="10" s="1"/>
  <c r="H567" i="10"/>
  <c r="H568" i="10"/>
  <c r="H569" i="10"/>
  <c r="H570" i="10"/>
  <c r="H571" i="10"/>
  <c r="H572" i="10"/>
  <c r="H573" i="10"/>
  <c r="H574" i="10"/>
  <c r="I574" i="10" s="1"/>
  <c r="H575" i="10"/>
  <c r="H576" i="10"/>
  <c r="H577" i="10"/>
  <c r="H578" i="10"/>
  <c r="H579" i="10"/>
  <c r="H580" i="10"/>
  <c r="I580" i="10" s="1"/>
  <c r="H581" i="10"/>
  <c r="H582" i="10"/>
  <c r="I582" i="10" s="1"/>
  <c r="H583" i="10"/>
  <c r="H584" i="10"/>
  <c r="H585" i="10"/>
  <c r="H586" i="10"/>
  <c r="H587" i="10"/>
  <c r="H588" i="10"/>
  <c r="I588" i="10" s="1"/>
  <c r="H589" i="10"/>
  <c r="H590" i="10"/>
  <c r="I590" i="10" s="1"/>
  <c r="H591" i="10"/>
  <c r="H592" i="10"/>
  <c r="H593" i="10"/>
  <c r="H594" i="10"/>
  <c r="H595" i="10"/>
  <c r="H596" i="10"/>
  <c r="I596" i="10" s="1"/>
  <c r="H597" i="10"/>
  <c r="H598" i="10"/>
  <c r="H599" i="10"/>
  <c r="H600" i="10"/>
  <c r="H601" i="10"/>
  <c r="H602" i="10"/>
  <c r="H603" i="10"/>
  <c r="H604" i="10"/>
  <c r="H605" i="10"/>
  <c r="H606" i="10"/>
  <c r="H607" i="10"/>
  <c r="H608" i="10"/>
  <c r="H609" i="10"/>
  <c r="H610" i="10"/>
  <c r="H611" i="10"/>
  <c r="H612" i="10"/>
  <c r="H613" i="10"/>
  <c r="H614" i="10"/>
  <c r="H615" i="10"/>
  <c r="H616" i="10"/>
  <c r="H617" i="10"/>
  <c r="H618" i="10"/>
  <c r="H619" i="10"/>
  <c r="H620" i="10"/>
  <c r="I620" i="10" s="1"/>
  <c r="H621" i="10"/>
  <c r="H622" i="10"/>
  <c r="I622" i="10" s="1"/>
  <c r="H623" i="10"/>
  <c r="H624" i="10"/>
  <c r="I624" i="10" s="1"/>
  <c r="H625" i="10"/>
  <c r="H626" i="10"/>
  <c r="H627" i="10"/>
  <c r="I627" i="10" s="1"/>
  <c r="H628" i="10"/>
  <c r="H629" i="10"/>
  <c r="H630" i="10"/>
  <c r="H631" i="10"/>
  <c r="H632" i="10"/>
  <c r="H633" i="10"/>
  <c r="H634" i="10"/>
  <c r="H635" i="10"/>
  <c r="H636" i="10"/>
  <c r="H637" i="10"/>
  <c r="H638" i="10"/>
  <c r="H639" i="10"/>
  <c r="H640" i="10"/>
  <c r="H641" i="10"/>
  <c r="H642" i="10"/>
  <c r="H643" i="10"/>
  <c r="H644" i="10"/>
  <c r="H645" i="10"/>
  <c r="H646" i="10"/>
  <c r="H647" i="10"/>
  <c r="H648" i="10"/>
  <c r="H649" i="10"/>
  <c r="H650" i="10"/>
  <c r="H651" i="10"/>
  <c r="H652" i="10"/>
  <c r="H653" i="10"/>
  <c r="H654" i="10"/>
  <c r="H655" i="10"/>
  <c r="H656" i="10"/>
  <c r="H657" i="10"/>
  <c r="H658" i="10"/>
  <c r="H659" i="10"/>
  <c r="H660" i="10"/>
  <c r="H661" i="10"/>
  <c r="H662" i="10"/>
  <c r="H663" i="10"/>
  <c r="H664" i="10"/>
  <c r="H665" i="10"/>
  <c r="H666" i="10"/>
  <c r="H667" i="10"/>
  <c r="H668" i="10"/>
  <c r="H669" i="10"/>
  <c r="H670" i="10"/>
  <c r="H671" i="10"/>
  <c r="H672" i="10"/>
  <c r="H673" i="10"/>
  <c r="H674" i="10"/>
  <c r="H675" i="10"/>
  <c r="H676" i="10"/>
  <c r="H677" i="10"/>
  <c r="H678" i="10"/>
  <c r="H679" i="10"/>
  <c r="H680" i="10"/>
  <c r="H681" i="10"/>
  <c r="H682" i="10"/>
  <c r="H683" i="10"/>
  <c r="H684" i="10"/>
  <c r="H685" i="10"/>
  <c r="H686" i="10"/>
  <c r="H687" i="10"/>
  <c r="H688" i="10"/>
  <c r="H689" i="10"/>
  <c r="H690" i="10"/>
  <c r="H691" i="10"/>
  <c r="H692" i="10"/>
  <c r="H693" i="10"/>
  <c r="H694" i="10"/>
  <c r="H695" i="10"/>
  <c r="H696" i="10"/>
  <c r="H697" i="10"/>
  <c r="H698" i="10"/>
  <c r="H699" i="10"/>
  <c r="H700" i="10"/>
  <c r="H701" i="10"/>
  <c r="H702" i="10"/>
  <c r="H703" i="10"/>
  <c r="H704" i="10"/>
  <c r="H705" i="10"/>
  <c r="H706" i="10"/>
  <c r="H707" i="10"/>
  <c r="H708" i="10"/>
  <c r="H709" i="10"/>
  <c r="H710" i="10"/>
  <c r="H711" i="10"/>
  <c r="H712" i="10"/>
  <c r="H713" i="10"/>
  <c r="H714" i="10"/>
  <c r="H715" i="10"/>
  <c r="H716" i="10"/>
  <c r="H717" i="10"/>
  <c r="H718" i="10"/>
  <c r="H719" i="10"/>
  <c r="H720" i="10"/>
  <c r="H721" i="10"/>
  <c r="H722" i="10"/>
  <c r="H723" i="10"/>
  <c r="H724" i="10"/>
  <c r="H725" i="10"/>
  <c r="H726" i="10"/>
  <c r="H727" i="10"/>
  <c r="H728" i="10"/>
  <c r="H729" i="10"/>
  <c r="H730" i="10"/>
  <c r="H731" i="10"/>
  <c r="H732" i="10"/>
  <c r="H733" i="10"/>
  <c r="H734" i="10"/>
  <c r="H735" i="10"/>
  <c r="H736" i="10"/>
  <c r="H737" i="10"/>
  <c r="H738" i="10"/>
  <c r="H739" i="10"/>
  <c r="H740" i="10"/>
  <c r="H741" i="10"/>
  <c r="H742" i="10"/>
  <c r="I742" i="10" s="1"/>
  <c r="H743" i="10"/>
  <c r="H744" i="10"/>
  <c r="I744" i="10" s="1"/>
  <c r="H745" i="10"/>
  <c r="H746" i="10"/>
  <c r="H747" i="10"/>
  <c r="H748" i="10"/>
  <c r="I748" i="10" s="1"/>
  <c r="H749" i="10"/>
  <c r="H750" i="10"/>
  <c r="H751" i="10"/>
  <c r="H752" i="10"/>
  <c r="H753" i="10"/>
  <c r="H754" i="10"/>
  <c r="H755" i="10"/>
  <c r="H756" i="10"/>
  <c r="H757" i="10"/>
  <c r="H758" i="10"/>
  <c r="H759" i="10"/>
  <c r="H760" i="10"/>
  <c r="H761" i="10"/>
  <c r="H762" i="10"/>
  <c r="H763" i="10"/>
  <c r="H764" i="10"/>
  <c r="H765" i="10"/>
  <c r="H766" i="10"/>
  <c r="H767" i="10"/>
  <c r="H768" i="10"/>
  <c r="H769" i="10"/>
  <c r="H770" i="10"/>
  <c r="H771" i="10"/>
  <c r="H772" i="10"/>
  <c r="H773" i="10"/>
  <c r="H774" i="10"/>
  <c r="H775" i="10"/>
  <c r="H776" i="10"/>
  <c r="H777" i="10"/>
  <c r="H778" i="10"/>
  <c r="H779" i="10"/>
  <c r="H780" i="10"/>
  <c r="H781" i="10"/>
  <c r="H782" i="10"/>
  <c r="H783" i="10"/>
  <c r="H784" i="10"/>
  <c r="H785" i="10"/>
  <c r="H786" i="10"/>
  <c r="H787" i="10"/>
  <c r="H788" i="10"/>
  <c r="H789" i="10"/>
  <c r="H790" i="10"/>
  <c r="H791" i="10"/>
  <c r="H792" i="10"/>
  <c r="H793" i="10"/>
  <c r="H794" i="10"/>
  <c r="H795" i="10"/>
  <c r="H796" i="10"/>
  <c r="H797" i="10"/>
  <c r="H798" i="10"/>
  <c r="H799" i="10"/>
  <c r="H800" i="10"/>
  <c r="H801" i="10"/>
  <c r="H802" i="10"/>
  <c r="H803" i="10"/>
  <c r="H804" i="10"/>
  <c r="H805" i="10"/>
  <c r="H806" i="10"/>
  <c r="H807" i="10"/>
  <c r="H808" i="10"/>
  <c r="H809" i="10"/>
  <c r="H810" i="10"/>
  <c r="H811" i="10"/>
  <c r="H812" i="10"/>
  <c r="H813" i="10"/>
  <c r="H814" i="10"/>
  <c r="H815" i="10"/>
  <c r="H816" i="10"/>
  <c r="H817" i="10"/>
  <c r="H818" i="10"/>
  <c r="H819" i="10"/>
  <c r="H820" i="10"/>
  <c r="H821" i="10"/>
  <c r="H822" i="10"/>
  <c r="I822" i="10" s="1"/>
  <c r="H823" i="10"/>
  <c r="H824" i="10"/>
  <c r="H825" i="10"/>
  <c r="H826" i="10"/>
  <c r="H827" i="10"/>
  <c r="H828" i="10"/>
  <c r="I828" i="10" s="1"/>
  <c r="H829" i="10"/>
  <c r="H830" i="10"/>
  <c r="I830" i="10" s="1"/>
  <c r="H831" i="10"/>
  <c r="H832" i="10"/>
  <c r="H833" i="10"/>
  <c r="H834" i="10"/>
  <c r="H835" i="10"/>
  <c r="H836" i="10"/>
  <c r="H837" i="10"/>
  <c r="H838" i="10"/>
  <c r="I838" i="10" s="1"/>
  <c r="H839" i="10"/>
  <c r="H840" i="10"/>
  <c r="H841" i="10"/>
  <c r="H842" i="10"/>
  <c r="H843" i="10"/>
  <c r="H844" i="10"/>
  <c r="H845" i="10"/>
  <c r="H846" i="10"/>
  <c r="H847" i="10"/>
  <c r="H848" i="10"/>
  <c r="H849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565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97" i="10"/>
  <c r="G598" i="10"/>
  <c r="G599" i="10"/>
  <c r="G600" i="10"/>
  <c r="G601" i="10"/>
  <c r="G602" i="10"/>
  <c r="G603" i="10"/>
  <c r="G604" i="10"/>
  <c r="G605" i="10"/>
  <c r="G606" i="10"/>
  <c r="G607" i="10"/>
  <c r="G608" i="10"/>
  <c r="G609" i="10"/>
  <c r="G610" i="10"/>
  <c r="G611" i="10"/>
  <c r="G612" i="10"/>
  <c r="G613" i="10"/>
  <c r="G614" i="10"/>
  <c r="G615" i="10"/>
  <c r="G616" i="10"/>
  <c r="G617" i="10"/>
  <c r="G618" i="10"/>
  <c r="G619" i="10"/>
  <c r="G620" i="10"/>
  <c r="G621" i="10"/>
  <c r="G622" i="10"/>
  <c r="G623" i="10"/>
  <c r="G624" i="10"/>
  <c r="G625" i="10"/>
  <c r="G626" i="10"/>
  <c r="G627" i="10"/>
  <c r="G628" i="10"/>
  <c r="G629" i="10"/>
  <c r="G630" i="10"/>
  <c r="G631" i="10"/>
  <c r="G632" i="10"/>
  <c r="G633" i="10"/>
  <c r="G634" i="10"/>
  <c r="G635" i="10"/>
  <c r="G636" i="10"/>
  <c r="G637" i="10"/>
  <c r="G638" i="10"/>
  <c r="G639" i="10"/>
  <c r="G640" i="10"/>
  <c r="G641" i="10"/>
  <c r="G642" i="10"/>
  <c r="G643" i="10"/>
  <c r="G644" i="10"/>
  <c r="G645" i="10"/>
  <c r="G646" i="10"/>
  <c r="G647" i="10"/>
  <c r="G648" i="10"/>
  <c r="G649" i="10"/>
  <c r="G650" i="10"/>
  <c r="G651" i="10"/>
  <c r="G652" i="10"/>
  <c r="G653" i="10"/>
  <c r="G654" i="10"/>
  <c r="G655" i="10"/>
  <c r="G656" i="10"/>
  <c r="G657" i="10"/>
  <c r="G658" i="10"/>
  <c r="G659" i="10"/>
  <c r="G660" i="10"/>
  <c r="G661" i="10"/>
  <c r="G662" i="10"/>
  <c r="G663" i="10"/>
  <c r="G664" i="10"/>
  <c r="G665" i="10"/>
  <c r="G666" i="10"/>
  <c r="G667" i="10"/>
  <c r="G668" i="10"/>
  <c r="G669" i="10"/>
  <c r="G670" i="10"/>
  <c r="G671" i="10"/>
  <c r="G672" i="10"/>
  <c r="G673" i="10"/>
  <c r="G674" i="10"/>
  <c r="G675" i="10"/>
  <c r="G676" i="10"/>
  <c r="G677" i="10"/>
  <c r="G678" i="10"/>
  <c r="G679" i="10"/>
  <c r="G680" i="10"/>
  <c r="G681" i="10"/>
  <c r="G682" i="10"/>
  <c r="G683" i="10"/>
  <c r="G684" i="10"/>
  <c r="G685" i="10"/>
  <c r="G686" i="10"/>
  <c r="G687" i="10"/>
  <c r="G688" i="10"/>
  <c r="G689" i="10"/>
  <c r="G690" i="10"/>
  <c r="G691" i="10"/>
  <c r="G692" i="10"/>
  <c r="G693" i="10"/>
  <c r="G694" i="10"/>
  <c r="G695" i="10"/>
  <c r="G696" i="10"/>
  <c r="G697" i="10"/>
  <c r="G698" i="10"/>
  <c r="G699" i="10"/>
  <c r="G700" i="10"/>
  <c r="G701" i="10"/>
  <c r="G702" i="10"/>
  <c r="G703" i="10"/>
  <c r="G704" i="10"/>
  <c r="G705" i="10"/>
  <c r="G706" i="10"/>
  <c r="G707" i="10"/>
  <c r="G708" i="10"/>
  <c r="G709" i="10"/>
  <c r="G710" i="10"/>
  <c r="G711" i="10"/>
  <c r="G712" i="10"/>
  <c r="G713" i="10"/>
  <c r="G714" i="10"/>
  <c r="G715" i="10"/>
  <c r="G716" i="10"/>
  <c r="G717" i="10"/>
  <c r="G718" i="10"/>
  <c r="G719" i="10"/>
  <c r="G720" i="10"/>
  <c r="G721" i="10"/>
  <c r="G722" i="10"/>
  <c r="G723" i="10"/>
  <c r="G724" i="10"/>
  <c r="G725" i="10"/>
  <c r="G726" i="10"/>
  <c r="G727" i="10"/>
  <c r="G728" i="10"/>
  <c r="G729" i="10"/>
  <c r="G730" i="10"/>
  <c r="G731" i="10"/>
  <c r="G732" i="10"/>
  <c r="G733" i="10"/>
  <c r="G734" i="10"/>
  <c r="G735" i="10"/>
  <c r="G736" i="10"/>
  <c r="G737" i="10"/>
  <c r="G738" i="10"/>
  <c r="G739" i="10"/>
  <c r="G740" i="10"/>
  <c r="G741" i="10"/>
  <c r="G742" i="10"/>
  <c r="G743" i="10"/>
  <c r="G744" i="10"/>
  <c r="G745" i="10"/>
  <c r="G746" i="10"/>
  <c r="G747" i="10"/>
  <c r="G748" i="10"/>
  <c r="G749" i="10"/>
  <c r="G750" i="10"/>
  <c r="G751" i="10"/>
  <c r="G752" i="10"/>
  <c r="G753" i="10"/>
  <c r="G754" i="10"/>
  <c r="G755" i="10"/>
  <c r="G756" i="10"/>
  <c r="G757" i="10"/>
  <c r="G758" i="10"/>
  <c r="G759" i="10"/>
  <c r="G760" i="10"/>
  <c r="G761" i="10"/>
  <c r="G762" i="10"/>
  <c r="G763" i="10"/>
  <c r="G764" i="10"/>
  <c r="G765" i="10"/>
  <c r="G766" i="10"/>
  <c r="G767" i="10"/>
  <c r="G768" i="10"/>
  <c r="G769" i="10"/>
  <c r="G770" i="10"/>
  <c r="G771" i="10"/>
  <c r="G772" i="10"/>
  <c r="G773" i="10"/>
  <c r="G774" i="10"/>
  <c r="G775" i="10"/>
  <c r="G776" i="10"/>
  <c r="G777" i="10"/>
  <c r="G778" i="10"/>
  <c r="G779" i="10"/>
  <c r="G780" i="10"/>
  <c r="G781" i="10"/>
  <c r="G782" i="10"/>
  <c r="G783" i="10"/>
  <c r="G784" i="10"/>
  <c r="G785" i="10"/>
  <c r="G786" i="10"/>
  <c r="G787" i="10"/>
  <c r="G788" i="10"/>
  <c r="G789" i="10"/>
  <c r="G790" i="10"/>
  <c r="G791" i="10"/>
  <c r="G792" i="10"/>
  <c r="G793" i="10"/>
  <c r="G794" i="10"/>
  <c r="G795" i="10"/>
  <c r="G796" i="10"/>
  <c r="G797" i="10"/>
  <c r="G798" i="10"/>
  <c r="G799" i="10"/>
  <c r="G800" i="10"/>
  <c r="G801" i="10"/>
  <c r="G802" i="10"/>
  <c r="G803" i="10"/>
  <c r="G804" i="10"/>
  <c r="G805" i="10"/>
  <c r="G806" i="10"/>
  <c r="G807" i="10"/>
  <c r="G808" i="10"/>
  <c r="G809" i="10"/>
  <c r="G810" i="10"/>
  <c r="G811" i="10"/>
  <c r="G812" i="10"/>
  <c r="G813" i="10"/>
  <c r="G814" i="10"/>
  <c r="G815" i="10"/>
  <c r="G816" i="10"/>
  <c r="G817" i="10"/>
  <c r="G818" i="10"/>
  <c r="G819" i="10"/>
  <c r="G820" i="10"/>
  <c r="G821" i="10"/>
  <c r="G822" i="10"/>
  <c r="G823" i="10"/>
  <c r="G824" i="10"/>
  <c r="G825" i="10"/>
  <c r="G826" i="10"/>
  <c r="G827" i="10"/>
  <c r="G828" i="10"/>
  <c r="G829" i="10"/>
  <c r="G830" i="10"/>
  <c r="G831" i="10"/>
  <c r="G832" i="10"/>
  <c r="G833" i="10"/>
  <c r="G834" i="10"/>
  <c r="G835" i="10"/>
  <c r="G836" i="10"/>
  <c r="G837" i="10"/>
  <c r="G838" i="10"/>
  <c r="G839" i="10"/>
  <c r="G840" i="10"/>
  <c r="G841" i="10"/>
  <c r="G842" i="10"/>
  <c r="G843" i="10"/>
  <c r="G844" i="10"/>
  <c r="G845" i="10"/>
  <c r="G846" i="10"/>
  <c r="G847" i="10"/>
  <c r="G848" i="10"/>
  <c r="G849" i="10"/>
  <c r="M1440" i="4"/>
  <c r="W2" i="10"/>
  <c r="J857" i="10"/>
  <c r="J978" i="10"/>
  <c r="V978" i="10" s="1"/>
  <c r="J1011" i="10"/>
  <c r="K1716" i="10"/>
  <c r="K3442" i="10"/>
  <c r="K3446" i="10"/>
  <c r="K3450" i="10"/>
  <c r="K3454" i="10"/>
  <c r="K3458" i="10"/>
  <c r="K3462" i="10"/>
  <c r="K3466" i="10"/>
  <c r="K3470" i="10"/>
  <c r="K3474" i="10"/>
  <c r="K3478" i="10"/>
  <c r="K3482" i="10"/>
  <c r="K3486" i="10"/>
  <c r="K3443" i="10"/>
  <c r="K3447" i="10"/>
  <c r="K3451" i="10"/>
  <c r="K3455" i="10"/>
  <c r="K3459" i="10"/>
  <c r="K3463" i="10"/>
  <c r="K3467" i="10"/>
  <c r="K3471" i="10"/>
  <c r="K3475" i="10"/>
  <c r="K3479" i="10"/>
  <c r="K3483" i="10"/>
  <c r="K3487" i="10"/>
  <c r="K3444" i="10"/>
  <c r="K3448" i="10"/>
  <c r="K3452" i="10"/>
  <c r="K3456" i="10"/>
  <c r="K3460" i="10"/>
  <c r="K3464" i="10"/>
  <c r="K3468" i="10"/>
  <c r="K3472" i="10"/>
  <c r="K3476" i="10"/>
  <c r="K3480" i="10"/>
  <c r="K3484" i="10"/>
  <c r="K3488" i="10"/>
  <c r="K3445" i="10"/>
  <c r="K3449" i="10"/>
  <c r="K3453" i="10"/>
  <c r="K3457" i="10"/>
  <c r="K3461" i="10"/>
  <c r="K3465" i="10"/>
  <c r="K3469" i="10"/>
  <c r="K3473" i="10"/>
  <c r="K3477" i="10"/>
  <c r="K3481" i="10"/>
  <c r="K3485" i="10"/>
  <c r="K3489" i="10"/>
  <c r="K3492" i="10"/>
  <c r="K3496" i="10"/>
  <c r="K3500" i="10"/>
  <c r="K3504" i="10"/>
  <c r="K3508" i="10"/>
  <c r="K3512" i="10"/>
  <c r="K3516" i="10"/>
  <c r="K3520" i="10"/>
  <c r="K3524" i="10"/>
  <c r="K3528" i="10"/>
  <c r="K3532" i="10"/>
  <c r="K3536" i="10"/>
  <c r="K3493" i="10"/>
  <c r="K3497" i="10"/>
  <c r="K3501" i="10"/>
  <c r="K3505" i="10"/>
  <c r="K3509" i="10"/>
  <c r="K3513" i="10"/>
  <c r="K3517" i="10"/>
  <c r="K3521" i="10"/>
  <c r="K3525" i="10"/>
  <c r="K3529" i="10"/>
  <c r="K3533" i="10"/>
  <c r="K3537" i="10"/>
  <c r="K3491" i="10"/>
  <c r="K3495" i="10"/>
  <c r="K3499" i="10"/>
  <c r="K3503" i="10"/>
  <c r="K3507" i="10"/>
  <c r="K3511" i="10"/>
  <c r="K3515" i="10"/>
  <c r="K3519" i="10"/>
  <c r="K3523" i="10"/>
  <c r="K3527" i="10"/>
  <c r="K3531" i="10"/>
  <c r="K3535" i="10"/>
  <c r="K3490" i="10"/>
  <c r="K3494" i="10"/>
  <c r="K3498" i="10"/>
  <c r="K3502" i="10"/>
  <c r="K3506" i="10"/>
  <c r="K3510" i="10"/>
  <c r="K3514" i="10"/>
  <c r="K3518" i="10"/>
  <c r="K3522" i="10"/>
  <c r="K3526" i="10"/>
  <c r="K3530" i="10"/>
  <c r="K3534" i="10"/>
  <c r="K3346" i="10"/>
  <c r="K3350" i="10"/>
  <c r="K3354" i="10"/>
  <c r="K3358" i="10"/>
  <c r="K3362" i="10"/>
  <c r="K3366" i="10"/>
  <c r="K3370" i="10"/>
  <c r="K3374" i="10"/>
  <c r="K3378" i="10"/>
  <c r="K3382" i="10"/>
  <c r="K3386" i="10"/>
  <c r="K3390" i="10"/>
  <c r="K3347" i="10"/>
  <c r="K3351" i="10"/>
  <c r="K3355" i="10"/>
  <c r="K3359" i="10"/>
  <c r="K3363" i="10"/>
  <c r="K3367" i="10"/>
  <c r="K3371" i="10"/>
  <c r="K3375" i="10"/>
  <c r="K3379" i="10"/>
  <c r="K3383" i="10"/>
  <c r="K3387" i="10"/>
  <c r="K3391" i="10"/>
  <c r="K3348" i="10"/>
  <c r="K3352" i="10"/>
  <c r="K3356" i="10"/>
  <c r="K3360" i="10"/>
  <c r="K3364" i="10"/>
  <c r="K3368" i="10"/>
  <c r="K3372" i="10"/>
  <c r="K3376" i="10"/>
  <c r="K3380" i="10"/>
  <c r="K3384" i="10"/>
  <c r="K3388" i="10"/>
  <c r="K3392" i="10"/>
  <c r="K3349" i="10"/>
  <c r="K3353" i="10"/>
  <c r="K3357" i="10"/>
  <c r="K3361" i="10"/>
  <c r="K3365" i="10"/>
  <c r="K3369" i="10"/>
  <c r="K3373" i="10"/>
  <c r="K3377" i="10"/>
  <c r="K3381" i="10"/>
  <c r="K3385" i="10"/>
  <c r="K3389" i="10"/>
  <c r="K3393" i="10"/>
  <c r="K3396" i="10"/>
  <c r="K3400" i="10"/>
  <c r="K3404" i="10"/>
  <c r="K3408" i="10"/>
  <c r="K3412" i="10"/>
  <c r="K3416" i="10"/>
  <c r="K3420" i="10"/>
  <c r="K3424" i="10"/>
  <c r="K3428" i="10"/>
  <c r="K3432" i="10"/>
  <c r="K3436" i="10"/>
  <c r="K3440" i="10"/>
  <c r="K3397" i="10"/>
  <c r="K3401" i="10"/>
  <c r="K3405" i="10"/>
  <c r="K3409" i="10"/>
  <c r="K3413" i="10"/>
  <c r="K3417" i="10"/>
  <c r="K3421" i="10"/>
  <c r="K3425" i="10"/>
  <c r="K3429" i="10"/>
  <c r="K3433" i="10"/>
  <c r="K3437" i="10"/>
  <c r="K3441" i="10"/>
  <c r="K3395" i="10"/>
  <c r="K3399" i="10"/>
  <c r="K3403" i="10"/>
  <c r="K3407" i="10"/>
  <c r="K3411" i="10"/>
  <c r="K3415" i="10"/>
  <c r="K3419" i="10"/>
  <c r="K3423" i="10"/>
  <c r="K3427" i="10"/>
  <c r="K3431" i="10"/>
  <c r="K3435" i="10"/>
  <c r="K3439" i="10"/>
  <c r="K3394" i="10"/>
  <c r="K3398" i="10"/>
  <c r="K3402" i="10"/>
  <c r="K3406" i="10"/>
  <c r="K3410" i="10"/>
  <c r="K3414" i="10"/>
  <c r="K3418" i="10"/>
  <c r="K3422" i="10"/>
  <c r="K3426" i="10"/>
  <c r="K3430" i="10"/>
  <c r="K3434" i="10"/>
  <c r="K3438" i="10"/>
  <c r="K3250" i="10"/>
  <c r="K3254" i="10"/>
  <c r="K3258" i="10"/>
  <c r="K3262" i="10"/>
  <c r="K3266" i="10"/>
  <c r="K3270" i="10"/>
  <c r="K3274" i="10"/>
  <c r="K3278" i="10"/>
  <c r="K3282" i="10"/>
  <c r="K3286" i="10"/>
  <c r="K3290" i="10"/>
  <c r="K3294" i="10"/>
  <c r="K3251" i="10"/>
  <c r="K3255" i="10"/>
  <c r="K3259" i="10"/>
  <c r="K3263" i="10"/>
  <c r="K3267" i="10"/>
  <c r="K3271" i="10"/>
  <c r="K3275" i="10"/>
  <c r="K3279" i="10"/>
  <c r="K3283" i="10"/>
  <c r="K3287" i="10"/>
  <c r="K3291" i="10"/>
  <c r="K3295" i="10"/>
  <c r="K3252" i="10"/>
  <c r="K3256" i="10"/>
  <c r="K3260" i="10"/>
  <c r="K3264" i="10"/>
  <c r="K3268" i="10"/>
  <c r="K3272" i="10"/>
  <c r="K3276" i="10"/>
  <c r="K3280" i="10"/>
  <c r="K3284" i="10"/>
  <c r="K3288" i="10"/>
  <c r="K3292" i="10"/>
  <c r="K3296" i="10"/>
  <c r="K3253" i="10"/>
  <c r="K3257" i="10"/>
  <c r="K3261" i="10"/>
  <c r="K3265" i="10"/>
  <c r="K3269" i="10"/>
  <c r="K3273" i="10"/>
  <c r="K3277" i="10"/>
  <c r="K3281" i="10"/>
  <c r="K3285" i="10"/>
  <c r="K3289" i="10"/>
  <c r="K3293" i="10"/>
  <c r="K3297" i="10"/>
  <c r="K3300" i="10"/>
  <c r="K3304" i="10"/>
  <c r="K3308" i="10"/>
  <c r="K3312" i="10"/>
  <c r="K3316" i="10"/>
  <c r="K3320" i="10"/>
  <c r="K3324" i="10"/>
  <c r="K3328" i="10"/>
  <c r="K3332" i="10"/>
  <c r="K3336" i="10"/>
  <c r="K3340" i="10"/>
  <c r="K3344" i="10"/>
  <c r="K3301" i="10"/>
  <c r="K3305" i="10"/>
  <c r="K3309" i="10"/>
  <c r="K3313" i="10"/>
  <c r="K3317" i="10"/>
  <c r="K3321" i="10"/>
  <c r="K3325" i="10"/>
  <c r="K3329" i="10"/>
  <c r="K3333" i="10"/>
  <c r="K3337" i="10"/>
  <c r="K3341" i="10"/>
  <c r="K3345" i="10"/>
  <c r="K3299" i="10"/>
  <c r="K3303" i="10"/>
  <c r="K3307" i="10"/>
  <c r="K3311" i="10"/>
  <c r="K3315" i="10"/>
  <c r="K3319" i="10"/>
  <c r="K3323" i="10"/>
  <c r="K3327" i="10"/>
  <c r="K3331" i="10"/>
  <c r="M3331" i="10" s="1"/>
  <c r="K3335" i="10"/>
  <c r="K3339" i="10"/>
  <c r="K3343" i="10"/>
  <c r="K3298" i="10"/>
  <c r="K3302" i="10"/>
  <c r="K3306" i="10"/>
  <c r="K3310" i="10"/>
  <c r="K3314" i="10"/>
  <c r="K3318" i="10"/>
  <c r="K3322" i="10"/>
  <c r="K3326" i="10"/>
  <c r="K3330" i="10"/>
  <c r="K3334" i="10"/>
  <c r="K3338" i="10"/>
  <c r="K3342" i="10"/>
  <c r="J3442" i="10"/>
  <c r="V3442" i="10" s="1"/>
  <c r="J3446" i="10"/>
  <c r="V3446" i="10" s="1"/>
  <c r="J3450" i="10"/>
  <c r="V3450" i="10" s="1"/>
  <c r="J3454" i="10"/>
  <c r="V3454" i="10" s="1"/>
  <c r="J3458" i="10"/>
  <c r="V3458" i="10" s="1"/>
  <c r="J3462" i="10"/>
  <c r="V3462" i="10" s="1"/>
  <c r="J3466" i="10"/>
  <c r="V3466" i="10" s="1"/>
  <c r="J3470" i="10"/>
  <c r="V3470" i="10" s="1"/>
  <c r="J3474" i="10"/>
  <c r="V3474" i="10" s="1"/>
  <c r="J3478" i="10"/>
  <c r="V3478" i="10" s="1"/>
  <c r="J3482" i="10"/>
  <c r="V3482" i="10" s="1"/>
  <c r="J3486" i="10"/>
  <c r="V3486" i="10" s="1"/>
  <c r="J3443" i="10"/>
  <c r="J3447" i="10"/>
  <c r="J3451" i="10"/>
  <c r="J3455" i="10"/>
  <c r="J3459" i="10"/>
  <c r="J3463" i="10"/>
  <c r="J3467" i="10"/>
  <c r="J3471" i="10"/>
  <c r="J3475" i="10"/>
  <c r="J3479" i="10"/>
  <c r="J3483" i="10"/>
  <c r="J3487" i="10"/>
  <c r="J3444" i="10"/>
  <c r="J3448" i="10"/>
  <c r="J3452" i="10"/>
  <c r="J3456" i="10"/>
  <c r="J3460" i="10"/>
  <c r="J3464" i="10"/>
  <c r="J3468" i="10"/>
  <c r="J3472" i="10"/>
  <c r="J3476" i="10"/>
  <c r="J3480" i="10"/>
  <c r="J3484" i="10"/>
  <c r="J3488" i="10"/>
  <c r="J3445" i="10"/>
  <c r="J3449" i="10"/>
  <c r="J3453" i="10"/>
  <c r="J3457" i="10"/>
  <c r="J3461" i="10"/>
  <c r="J3465" i="10"/>
  <c r="J3469" i="10"/>
  <c r="J3473" i="10"/>
  <c r="J3477" i="10"/>
  <c r="J3481" i="10"/>
  <c r="J3485" i="10"/>
  <c r="J3489" i="10"/>
  <c r="J3492" i="10"/>
  <c r="J3496" i="10"/>
  <c r="J3500" i="10"/>
  <c r="J3504" i="10"/>
  <c r="J3508" i="10"/>
  <c r="J3512" i="10"/>
  <c r="J3516" i="10"/>
  <c r="J3520" i="10"/>
  <c r="J3524" i="10"/>
  <c r="J3528" i="10"/>
  <c r="J3532" i="10"/>
  <c r="J3536" i="10"/>
  <c r="J3493" i="10"/>
  <c r="J3497" i="10"/>
  <c r="J3501" i="10"/>
  <c r="J3505" i="10"/>
  <c r="J3509" i="10"/>
  <c r="J3513" i="10"/>
  <c r="J3517" i="10"/>
  <c r="J3521" i="10"/>
  <c r="J3525" i="10"/>
  <c r="J3529" i="10"/>
  <c r="J3533" i="10"/>
  <c r="J3537" i="10"/>
  <c r="J3491" i="10"/>
  <c r="J3495" i="10"/>
  <c r="J3499" i="10"/>
  <c r="J3503" i="10"/>
  <c r="J3507" i="10"/>
  <c r="J3511" i="10"/>
  <c r="J3515" i="10"/>
  <c r="J3519" i="10"/>
  <c r="J3523" i="10"/>
  <c r="J3527" i="10"/>
  <c r="J3531" i="10"/>
  <c r="J3535" i="10"/>
  <c r="J3490" i="10"/>
  <c r="V3490" i="10" s="1"/>
  <c r="J3494" i="10"/>
  <c r="V3494" i="10" s="1"/>
  <c r="J3498" i="10"/>
  <c r="V3498" i="10" s="1"/>
  <c r="J3502" i="10"/>
  <c r="V3502" i="10" s="1"/>
  <c r="J3506" i="10"/>
  <c r="V3506" i="10" s="1"/>
  <c r="J3510" i="10"/>
  <c r="V3510" i="10" s="1"/>
  <c r="J3514" i="10"/>
  <c r="V3514" i="10" s="1"/>
  <c r="J3518" i="10"/>
  <c r="V3518" i="10" s="1"/>
  <c r="J3522" i="10"/>
  <c r="V3522" i="10" s="1"/>
  <c r="J3526" i="10"/>
  <c r="V3526" i="10" s="1"/>
  <c r="J3530" i="10"/>
  <c r="V3530" i="10" s="1"/>
  <c r="J3534" i="10"/>
  <c r="V3534" i="10" s="1"/>
  <c r="J3346" i="10"/>
  <c r="V3346" i="10" s="1"/>
  <c r="J3350" i="10"/>
  <c r="V3350" i="10" s="1"/>
  <c r="J3354" i="10"/>
  <c r="V3354" i="10" s="1"/>
  <c r="J3358" i="10"/>
  <c r="V3358" i="10" s="1"/>
  <c r="J3362" i="10"/>
  <c r="V3362" i="10" s="1"/>
  <c r="J3366" i="10"/>
  <c r="V3366" i="10" s="1"/>
  <c r="J3370" i="10"/>
  <c r="V3370" i="10" s="1"/>
  <c r="J3374" i="10"/>
  <c r="V3374" i="10" s="1"/>
  <c r="J3378" i="10"/>
  <c r="V3378" i="10" s="1"/>
  <c r="J3382" i="10"/>
  <c r="V3382" i="10" s="1"/>
  <c r="J3386" i="10"/>
  <c r="V3386" i="10" s="1"/>
  <c r="J3390" i="10"/>
  <c r="V3390" i="10" s="1"/>
  <c r="J3347" i="10"/>
  <c r="J3351" i="10"/>
  <c r="J3355" i="10"/>
  <c r="J3359" i="10"/>
  <c r="J3363" i="10"/>
  <c r="J3367" i="10"/>
  <c r="J3371" i="10"/>
  <c r="J3375" i="10"/>
  <c r="J3379" i="10"/>
  <c r="J3383" i="10"/>
  <c r="J3387" i="10"/>
  <c r="J3391" i="10"/>
  <c r="J3348" i="10"/>
  <c r="J3352" i="10"/>
  <c r="J3356" i="10"/>
  <c r="J3360" i="10"/>
  <c r="J3364" i="10"/>
  <c r="J3368" i="10"/>
  <c r="J3372" i="10"/>
  <c r="J3376" i="10"/>
  <c r="J3380" i="10"/>
  <c r="J3384" i="10"/>
  <c r="J3388" i="10"/>
  <c r="J3392" i="10"/>
  <c r="J3349" i="10"/>
  <c r="J3353" i="10"/>
  <c r="J3357" i="10"/>
  <c r="J3361" i="10"/>
  <c r="J3365" i="10"/>
  <c r="J3369" i="10"/>
  <c r="J3373" i="10"/>
  <c r="J3377" i="10"/>
  <c r="J3381" i="10"/>
  <c r="J3385" i="10"/>
  <c r="J3389" i="10"/>
  <c r="J3393" i="10"/>
  <c r="J3396" i="10"/>
  <c r="J3400" i="10"/>
  <c r="J3404" i="10"/>
  <c r="J3408" i="10"/>
  <c r="J3412" i="10"/>
  <c r="J3416" i="10"/>
  <c r="J3420" i="10"/>
  <c r="J3424" i="10"/>
  <c r="J3428" i="10"/>
  <c r="J3432" i="10"/>
  <c r="J3436" i="10"/>
  <c r="J3440" i="10"/>
  <c r="J3397" i="10"/>
  <c r="J3401" i="10"/>
  <c r="J3405" i="10"/>
  <c r="J3409" i="10"/>
  <c r="J3413" i="10"/>
  <c r="J3417" i="10"/>
  <c r="J3421" i="10"/>
  <c r="J3425" i="10"/>
  <c r="J3429" i="10"/>
  <c r="J3433" i="10"/>
  <c r="J3437" i="10"/>
  <c r="J3441" i="10"/>
  <c r="J3395" i="10"/>
  <c r="J3399" i="10"/>
  <c r="J3403" i="10"/>
  <c r="J3407" i="10"/>
  <c r="J3411" i="10"/>
  <c r="J3415" i="10"/>
  <c r="J3419" i="10"/>
  <c r="J3423" i="10"/>
  <c r="J3427" i="10"/>
  <c r="J3431" i="10"/>
  <c r="J3435" i="10"/>
  <c r="J3439" i="10"/>
  <c r="J3394" i="10"/>
  <c r="V3394" i="10" s="1"/>
  <c r="J3398" i="10"/>
  <c r="V3398" i="10" s="1"/>
  <c r="J3402" i="10"/>
  <c r="V3402" i="10" s="1"/>
  <c r="J3406" i="10"/>
  <c r="V3406" i="10" s="1"/>
  <c r="J3410" i="10"/>
  <c r="V3410" i="10" s="1"/>
  <c r="J3414" i="10"/>
  <c r="V3414" i="10" s="1"/>
  <c r="J3418" i="10"/>
  <c r="V3418" i="10" s="1"/>
  <c r="J3422" i="10"/>
  <c r="V3422" i="10" s="1"/>
  <c r="J3426" i="10"/>
  <c r="V3426" i="10" s="1"/>
  <c r="J3430" i="10"/>
  <c r="V3430" i="10" s="1"/>
  <c r="J3434" i="10"/>
  <c r="V3434" i="10" s="1"/>
  <c r="J3438" i="10"/>
  <c r="V3438" i="10" s="1"/>
  <c r="J3250" i="10"/>
  <c r="V3250" i="10" s="1"/>
  <c r="J3254" i="10"/>
  <c r="V3254" i="10" s="1"/>
  <c r="J3258" i="10"/>
  <c r="V3258" i="10" s="1"/>
  <c r="J3262" i="10"/>
  <c r="V3262" i="10" s="1"/>
  <c r="J3266" i="10"/>
  <c r="V3266" i="10" s="1"/>
  <c r="J3270" i="10"/>
  <c r="V3270" i="10" s="1"/>
  <c r="J3274" i="10"/>
  <c r="V3274" i="10" s="1"/>
  <c r="J3278" i="10"/>
  <c r="V3278" i="10" s="1"/>
  <c r="J3282" i="10"/>
  <c r="V3282" i="10" s="1"/>
  <c r="J3286" i="10"/>
  <c r="V3286" i="10" s="1"/>
  <c r="J3290" i="10"/>
  <c r="V3290" i="10" s="1"/>
  <c r="J3294" i="10"/>
  <c r="V3294" i="10" s="1"/>
  <c r="J3251" i="10"/>
  <c r="J3255" i="10"/>
  <c r="J3259" i="10"/>
  <c r="J3263" i="10"/>
  <c r="J3267" i="10"/>
  <c r="J3271" i="10"/>
  <c r="J3275" i="10"/>
  <c r="J3279" i="10"/>
  <c r="J3283" i="10"/>
  <c r="J3287" i="10"/>
  <c r="J3291" i="10"/>
  <c r="J3295" i="10"/>
  <c r="J3252" i="10"/>
  <c r="J3256" i="10"/>
  <c r="J3260" i="10"/>
  <c r="J3264" i="10"/>
  <c r="J3268" i="10"/>
  <c r="J3272" i="10"/>
  <c r="J3276" i="10"/>
  <c r="J3280" i="10"/>
  <c r="J3284" i="10"/>
  <c r="J3288" i="10"/>
  <c r="J3292" i="10"/>
  <c r="J3296" i="10"/>
  <c r="J3253" i="10"/>
  <c r="J3257" i="10"/>
  <c r="J3261" i="10"/>
  <c r="J3265" i="10"/>
  <c r="J3269" i="10"/>
  <c r="J3273" i="10"/>
  <c r="J3277" i="10"/>
  <c r="J3281" i="10"/>
  <c r="J3285" i="10"/>
  <c r="J3289" i="10"/>
  <c r="J3293" i="10"/>
  <c r="J3297" i="10"/>
  <c r="J3300" i="10"/>
  <c r="J3304" i="10"/>
  <c r="J3308" i="10"/>
  <c r="J3312" i="10"/>
  <c r="J3316" i="10"/>
  <c r="J3320" i="10"/>
  <c r="J3324" i="10"/>
  <c r="J3328" i="10"/>
  <c r="J3332" i="10"/>
  <c r="J3336" i="10"/>
  <c r="J3340" i="10"/>
  <c r="J3344" i="10"/>
  <c r="J3301" i="10"/>
  <c r="J3305" i="10"/>
  <c r="J3309" i="10"/>
  <c r="J3313" i="10"/>
  <c r="J3317" i="10"/>
  <c r="J3321" i="10"/>
  <c r="J3325" i="10"/>
  <c r="J3329" i="10"/>
  <c r="J3333" i="10"/>
  <c r="J3337" i="10"/>
  <c r="J3341" i="10"/>
  <c r="J3345" i="10"/>
  <c r="J3299" i="10"/>
  <c r="J3303" i="10"/>
  <c r="J3307" i="10"/>
  <c r="J3311" i="10"/>
  <c r="J3315" i="10"/>
  <c r="J3319" i="10"/>
  <c r="J3323" i="10"/>
  <c r="J3327" i="10"/>
  <c r="J3331" i="10"/>
  <c r="J3335" i="10"/>
  <c r="J3339" i="10"/>
  <c r="J3343" i="10"/>
  <c r="J3298" i="10"/>
  <c r="V3298" i="10" s="1"/>
  <c r="J3302" i="10"/>
  <c r="V3302" i="10" s="1"/>
  <c r="J3306" i="10"/>
  <c r="V3306" i="10" s="1"/>
  <c r="J3310" i="10"/>
  <c r="V3310" i="10" s="1"/>
  <c r="J3314" i="10"/>
  <c r="V3314" i="10" s="1"/>
  <c r="J3318" i="10"/>
  <c r="V3318" i="10" s="1"/>
  <c r="J3322" i="10"/>
  <c r="V3322" i="10" s="1"/>
  <c r="J3326" i="10"/>
  <c r="V3326" i="10" s="1"/>
  <c r="J3330" i="10"/>
  <c r="V3330" i="10" s="1"/>
  <c r="J3334" i="10"/>
  <c r="V3334" i="10" s="1"/>
  <c r="J3338" i="10"/>
  <c r="V3338" i="10" s="1"/>
  <c r="J3342" i="10"/>
  <c r="V3342" i="10" s="1"/>
  <c r="H3442" i="10"/>
  <c r="H3446" i="10"/>
  <c r="H3450" i="10"/>
  <c r="H3454" i="10"/>
  <c r="H3458" i="10"/>
  <c r="H3462" i="10"/>
  <c r="H3466" i="10"/>
  <c r="H3470" i="10"/>
  <c r="H3474" i="10"/>
  <c r="H3478" i="10"/>
  <c r="H3482" i="10"/>
  <c r="H3486" i="10"/>
  <c r="H3443" i="10"/>
  <c r="H3447" i="10"/>
  <c r="H3451" i="10"/>
  <c r="H3455" i="10"/>
  <c r="H3459" i="10"/>
  <c r="H3463" i="10"/>
  <c r="H3467" i="10"/>
  <c r="H3471" i="10"/>
  <c r="H3475" i="10"/>
  <c r="H3479" i="10"/>
  <c r="H3483" i="10"/>
  <c r="H3487" i="10"/>
  <c r="H3444" i="10"/>
  <c r="I3444" i="10" s="1"/>
  <c r="H3448" i="10"/>
  <c r="H3452" i="10"/>
  <c r="H3456" i="10"/>
  <c r="H3460" i="10"/>
  <c r="H3464" i="10"/>
  <c r="H3468" i="10"/>
  <c r="H3472" i="10"/>
  <c r="H3476" i="10"/>
  <c r="H3480" i="10"/>
  <c r="H3484" i="10"/>
  <c r="H3488" i="10"/>
  <c r="H3445" i="10"/>
  <c r="H3449" i="10"/>
  <c r="H3453" i="10"/>
  <c r="H3457" i="10"/>
  <c r="H3461" i="10"/>
  <c r="H3465" i="10"/>
  <c r="H3469" i="10"/>
  <c r="H3473" i="10"/>
  <c r="H3477" i="10"/>
  <c r="H3481" i="10"/>
  <c r="H3485" i="10"/>
  <c r="H3489" i="10"/>
  <c r="H3492" i="10"/>
  <c r="H3496" i="10"/>
  <c r="H3500" i="10"/>
  <c r="H3504" i="10"/>
  <c r="H3508" i="10"/>
  <c r="H3512" i="10"/>
  <c r="H3516" i="10"/>
  <c r="H3520" i="10"/>
  <c r="H3524" i="10"/>
  <c r="H3528" i="10"/>
  <c r="H3532" i="10"/>
  <c r="H3536" i="10"/>
  <c r="H3493" i="10"/>
  <c r="H3497" i="10"/>
  <c r="H3501" i="10"/>
  <c r="H3505" i="10"/>
  <c r="H3509" i="10"/>
  <c r="H3513" i="10"/>
  <c r="H3517" i="10"/>
  <c r="H3521" i="10"/>
  <c r="H3525" i="10"/>
  <c r="H3529" i="10"/>
  <c r="H3533" i="10"/>
  <c r="H3537" i="10"/>
  <c r="H3491" i="10"/>
  <c r="H3495" i="10"/>
  <c r="H3499" i="10"/>
  <c r="H3503" i="10"/>
  <c r="H3507" i="10"/>
  <c r="H3511" i="10"/>
  <c r="H3515" i="10"/>
  <c r="H3519" i="10"/>
  <c r="H3523" i="10"/>
  <c r="H3527" i="10"/>
  <c r="H3531" i="10"/>
  <c r="H3535" i="10"/>
  <c r="H3490" i="10"/>
  <c r="H3494" i="10"/>
  <c r="H3498" i="10"/>
  <c r="H3502" i="10"/>
  <c r="H3506" i="10"/>
  <c r="H3510" i="10"/>
  <c r="H3514" i="10"/>
  <c r="H3518" i="10"/>
  <c r="H3522" i="10"/>
  <c r="H3526" i="10"/>
  <c r="H3530" i="10"/>
  <c r="H3534" i="10"/>
  <c r="H3346" i="10"/>
  <c r="H3350" i="10"/>
  <c r="I3350" i="10" s="1"/>
  <c r="H3354" i="10"/>
  <c r="H3358" i="10"/>
  <c r="H3362" i="10"/>
  <c r="H3366" i="10"/>
  <c r="H3370" i="10"/>
  <c r="H3374" i="10"/>
  <c r="H3378" i="10"/>
  <c r="H3382" i="10"/>
  <c r="H3386" i="10"/>
  <c r="H3390" i="10"/>
  <c r="H3347" i="10"/>
  <c r="H3351" i="10"/>
  <c r="H3355" i="10"/>
  <c r="H3359" i="10"/>
  <c r="H3363" i="10"/>
  <c r="H3367" i="10"/>
  <c r="H3371" i="10"/>
  <c r="H3375" i="10"/>
  <c r="H3379" i="10"/>
  <c r="H3383" i="10"/>
  <c r="H3387" i="10"/>
  <c r="H3391" i="10"/>
  <c r="H3348" i="10"/>
  <c r="H3352" i="10"/>
  <c r="H3356" i="10"/>
  <c r="H3360" i="10"/>
  <c r="H3364" i="10"/>
  <c r="H3368" i="10"/>
  <c r="H3372" i="10"/>
  <c r="H3376" i="10"/>
  <c r="H3380" i="10"/>
  <c r="H3384" i="10"/>
  <c r="H3388" i="10"/>
  <c r="H3392" i="10"/>
  <c r="H3349" i="10"/>
  <c r="H3353" i="10"/>
  <c r="H3357" i="10"/>
  <c r="H3361" i="10"/>
  <c r="H3365" i="10"/>
  <c r="H3369" i="10"/>
  <c r="H3373" i="10"/>
  <c r="H3377" i="10"/>
  <c r="H3381" i="10"/>
  <c r="H3385" i="10"/>
  <c r="H3389" i="10"/>
  <c r="H3393" i="10"/>
  <c r="H3396" i="10"/>
  <c r="H3400" i="10"/>
  <c r="H3404" i="10"/>
  <c r="H3408" i="10"/>
  <c r="H3412" i="10"/>
  <c r="H3416" i="10"/>
  <c r="H3420" i="10"/>
  <c r="H3424" i="10"/>
  <c r="H3428" i="10"/>
  <c r="H3432" i="10"/>
  <c r="H3436" i="10"/>
  <c r="H3440" i="10"/>
  <c r="H3397" i="10"/>
  <c r="H3401" i="10"/>
  <c r="H3405" i="10"/>
  <c r="H3409" i="10"/>
  <c r="H3413" i="10"/>
  <c r="H3417" i="10"/>
  <c r="H3421" i="10"/>
  <c r="H3425" i="10"/>
  <c r="H3429" i="10"/>
  <c r="H3433" i="10"/>
  <c r="H3437" i="10"/>
  <c r="H3441" i="10"/>
  <c r="H3395" i="10"/>
  <c r="H3399" i="10"/>
  <c r="H3403" i="10"/>
  <c r="H3407" i="10"/>
  <c r="H3411" i="10"/>
  <c r="H3415" i="10"/>
  <c r="H3419" i="10"/>
  <c r="H3423" i="10"/>
  <c r="H3427" i="10"/>
  <c r="H3431" i="10"/>
  <c r="H3435" i="10"/>
  <c r="H3439" i="10"/>
  <c r="H3394" i="10"/>
  <c r="H3398" i="10"/>
  <c r="H3402" i="10"/>
  <c r="H3406" i="10"/>
  <c r="H3410" i="10"/>
  <c r="H3414" i="10"/>
  <c r="H3418" i="10"/>
  <c r="H3422" i="10"/>
  <c r="H3426" i="10"/>
  <c r="H3430" i="10"/>
  <c r="H3434" i="10"/>
  <c r="H3438" i="10"/>
  <c r="H3250" i="10"/>
  <c r="H3254" i="10"/>
  <c r="H3258" i="10"/>
  <c r="H3262" i="10"/>
  <c r="H3266" i="10"/>
  <c r="H3270" i="10"/>
  <c r="H3274" i="10"/>
  <c r="H3278" i="10"/>
  <c r="H3282" i="10"/>
  <c r="H3286" i="10"/>
  <c r="H3290" i="10"/>
  <c r="H3294" i="10"/>
  <c r="H3251" i="10"/>
  <c r="H3255" i="10"/>
  <c r="H3259" i="10"/>
  <c r="H3263" i="10"/>
  <c r="H3267" i="10"/>
  <c r="H3271" i="10"/>
  <c r="H3275" i="10"/>
  <c r="H3279" i="10"/>
  <c r="H3283" i="10"/>
  <c r="H3287" i="10"/>
  <c r="H3291" i="10"/>
  <c r="H3295" i="10"/>
  <c r="H3252" i="10"/>
  <c r="H3256" i="10"/>
  <c r="H3260" i="10"/>
  <c r="H3264" i="10"/>
  <c r="H3268" i="10"/>
  <c r="H3272" i="10"/>
  <c r="H3276" i="10"/>
  <c r="H3280" i="10"/>
  <c r="H3284" i="10"/>
  <c r="H3288" i="10"/>
  <c r="H3292" i="10"/>
  <c r="H3296" i="10"/>
  <c r="H3253" i="10"/>
  <c r="H3257" i="10"/>
  <c r="H3261" i="10"/>
  <c r="H3265" i="10"/>
  <c r="H3269" i="10"/>
  <c r="H3273" i="10"/>
  <c r="H3277" i="10"/>
  <c r="H3281" i="10"/>
  <c r="H3285" i="10"/>
  <c r="H3289" i="10"/>
  <c r="H3293" i="10"/>
  <c r="H3297" i="10"/>
  <c r="H3300" i="10"/>
  <c r="H3304" i="10"/>
  <c r="H3308" i="10"/>
  <c r="H3312" i="10"/>
  <c r="H3316" i="10"/>
  <c r="H3320" i="10"/>
  <c r="H3324" i="10"/>
  <c r="H3328" i="10"/>
  <c r="H3332" i="10"/>
  <c r="H3336" i="10"/>
  <c r="H3340" i="10"/>
  <c r="H3344" i="10"/>
  <c r="H3301" i="10"/>
  <c r="H3305" i="10"/>
  <c r="H3309" i="10"/>
  <c r="H3313" i="10"/>
  <c r="H3317" i="10"/>
  <c r="H3321" i="10"/>
  <c r="H3325" i="10"/>
  <c r="H3329" i="10"/>
  <c r="H3333" i="10"/>
  <c r="H3337" i="10"/>
  <c r="H3341" i="10"/>
  <c r="H3345" i="10"/>
  <c r="H3299" i="10"/>
  <c r="H3303" i="10"/>
  <c r="H3307" i="10"/>
  <c r="H3311" i="10"/>
  <c r="H3315" i="10"/>
  <c r="H3319" i="10"/>
  <c r="H3323" i="10"/>
  <c r="H3327" i="10"/>
  <c r="H3331" i="10"/>
  <c r="H3335" i="10"/>
  <c r="H3339" i="10"/>
  <c r="H3343" i="10"/>
  <c r="H3298" i="10"/>
  <c r="H3302" i="10"/>
  <c r="H3306" i="10"/>
  <c r="H3310" i="10"/>
  <c r="H3314" i="10"/>
  <c r="H3318" i="10"/>
  <c r="H3322" i="10"/>
  <c r="H3326" i="10"/>
  <c r="H3330" i="10"/>
  <c r="H3334" i="10"/>
  <c r="H3338" i="10"/>
  <c r="H3342" i="10"/>
  <c r="G3442" i="10"/>
  <c r="G3446" i="10"/>
  <c r="G3450" i="10"/>
  <c r="G3454" i="10"/>
  <c r="G3458" i="10"/>
  <c r="G3462" i="10"/>
  <c r="G3466" i="10"/>
  <c r="G3470" i="10"/>
  <c r="G3474" i="10"/>
  <c r="G3478" i="10"/>
  <c r="G3482" i="10"/>
  <c r="G3486" i="10"/>
  <c r="G3443" i="10"/>
  <c r="G3447" i="10"/>
  <c r="G3451" i="10"/>
  <c r="G3455" i="10"/>
  <c r="G3459" i="10"/>
  <c r="G3463" i="10"/>
  <c r="G3467" i="10"/>
  <c r="G3471" i="10"/>
  <c r="G3475" i="10"/>
  <c r="G3479" i="10"/>
  <c r="G3483" i="10"/>
  <c r="G3487" i="10"/>
  <c r="G3444" i="10"/>
  <c r="G3448" i="10"/>
  <c r="G3452" i="10"/>
  <c r="G3456" i="10"/>
  <c r="G3460" i="10"/>
  <c r="G3464" i="10"/>
  <c r="G3468" i="10"/>
  <c r="G3472" i="10"/>
  <c r="G3476" i="10"/>
  <c r="G3480" i="10"/>
  <c r="G3484" i="10"/>
  <c r="G3488" i="10"/>
  <c r="G3445" i="10"/>
  <c r="G3449" i="10"/>
  <c r="G3453" i="10"/>
  <c r="G3457" i="10"/>
  <c r="G3461" i="10"/>
  <c r="G3465" i="10"/>
  <c r="G3469" i="10"/>
  <c r="G3473" i="10"/>
  <c r="G3477" i="10"/>
  <c r="G3481" i="10"/>
  <c r="G3485" i="10"/>
  <c r="G3489" i="10"/>
  <c r="G3492" i="10"/>
  <c r="G3496" i="10"/>
  <c r="G3500" i="10"/>
  <c r="G3504" i="10"/>
  <c r="G3508" i="10"/>
  <c r="G3512" i="10"/>
  <c r="G3516" i="10"/>
  <c r="G3520" i="10"/>
  <c r="G3524" i="10"/>
  <c r="G3528" i="10"/>
  <c r="G3532" i="10"/>
  <c r="G3536" i="10"/>
  <c r="G3493" i="10"/>
  <c r="G3497" i="10"/>
  <c r="G3501" i="10"/>
  <c r="G3505" i="10"/>
  <c r="G3509" i="10"/>
  <c r="G3513" i="10"/>
  <c r="G3517" i="10"/>
  <c r="G3521" i="10"/>
  <c r="G3525" i="10"/>
  <c r="G3529" i="10"/>
  <c r="G3533" i="10"/>
  <c r="G3537" i="10"/>
  <c r="G3491" i="10"/>
  <c r="G3495" i="10"/>
  <c r="G3499" i="10"/>
  <c r="G3503" i="10"/>
  <c r="G3507" i="10"/>
  <c r="G3511" i="10"/>
  <c r="G3515" i="10"/>
  <c r="G3519" i="10"/>
  <c r="G3523" i="10"/>
  <c r="G3527" i="10"/>
  <c r="G3531" i="10"/>
  <c r="G3535" i="10"/>
  <c r="G3490" i="10"/>
  <c r="G3494" i="10"/>
  <c r="G3498" i="10"/>
  <c r="G3502" i="10"/>
  <c r="G3506" i="10"/>
  <c r="G3510" i="10"/>
  <c r="G3514" i="10"/>
  <c r="G3518" i="10"/>
  <c r="G3522" i="10"/>
  <c r="G3526" i="10"/>
  <c r="G3530" i="10"/>
  <c r="G3534" i="10"/>
  <c r="G3346" i="10"/>
  <c r="G3350" i="10"/>
  <c r="G3354" i="10"/>
  <c r="G3358" i="10"/>
  <c r="G3362" i="10"/>
  <c r="G3366" i="10"/>
  <c r="G3370" i="10"/>
  <c r="G3374" i="10"/>
  <c r="G3378" i="10"/>
  <c r="G3382" i="10"/>
  <c r="G3386" i="10"/>
  <c r="G3390" i="10"/>
  <c r="G3347" i="10"/>
  <c r="G3351" i="10"/>
  <c r="G3355" i="10"/>
  <c r="G3359" i="10"/>
  <c r="G3363" i="10"/>
  <c r="G3367" i="10"/>
  <c r="G3371" i="10"/>
  <c r="G3375" i="10"/>
  <c r="G3379" i="10"/>
  <c r="G3383" i="10"/>
  <c r="G3387" i="10"/>
  <c r="G3391" i="10"/>
  <c r="G3348" i="10"/>
  <c r="G3352" i="10"/>
  <c r="G3356" i="10"/>
  <c r="G3360" i="10"/>
  <c r="G3364" i="10"/>
  <c r="G3368" i="10"/>
  <c r="G3372" i="10"/>
  <c r="G3376" i="10"/>
  <c r="G3380" i="10"/>
  <c r="G3384" i="10"/>
  <c r="G3388" i="10"/>
  <c r="G3392" i="10"/>
  <c r="G3349" i="10"/>
  <c r="G3353" i="10"/>
  <c r="G3357" i="10"/>
  <c r="G3361" i="10"/>
  <c r="G3365" i="10"/>
  <c r="G3369" i="10"/>
  <c r="G3373" i="10"/>
  <c r="G3377" i="10"/>
  <c r="G3381" i="10"/>
  <c r="G3385" i="10"/>
  <c r="G3389" i="10"/>
  <c r="G3393" i="10"/>
  <c r="G3396" i="10"/>
  <c r="G3400" i="10"/>
  <c r="G3404" i="10"/>
  <c r="G3408" i="10"/>
  <c r="G3412" i="10"/>
  <c r="G3416" i="10"/>
  <c r="G3420" i="10"/>
  <c r="G3424" i="10"/>
  <c r="G3428" i="10"/>
  <c r="G3432" i="10"/>
  <c r="G3436" i="10"/>
  <c r="G3440" i="10"/>
  <c r="G3397" i="10"/>
  <c r="G3401" i="10"/>
  <c r="G3405" i="10"/>
  <c r="G3409" i="10"/>
  <c r="G3413" i="10"/>
  <c r="G3417" i="10"/>
  <c r="G3421" i="10"/>
  <c r="G3425" i="10"/>
  <c r="G3429" i="10"/>
  <c r="G3433" i="10"/>
  <c r="G3437" i="10"/>
  <c r="G3441" i="10"/>
  <c r="G3395" i="10"/>
  <c r="G3399" i="10"/>
  <c r="G3403" i="10"/>
  <c r="G3407" i="10"/>
  <c r="G3411" i="10"/>
  <c r="G3415" i="10"/>
  <c r="G3419" i="10"/>
  <c r="G3423" i="10"/>
  <c r="G3427" i="10"/>
  <c r="G3431" i="10"/>
  <c r="G3435" i="10"/>
  <c r="G3439" i="10"/>
  <c r="G3394" i="10"/>
  <c r="G3398" i="10"/>
  <c r="G3402" i="10"/>
  <c r="G3406" i="10"/>
  <c r="G3410" i="10"/>
  <c r="G3414" i="10"/>
  <c r="G3418" i="10"/>
  <c r="G3422" i="10"/>
  <c r="G3426" i="10"/>
  <c r="G3430" i="10"/>
  <c r="G3434" i="10"/>
  <c r="G3438" i="10"/>
  <c r="G3250" i="10"/>
  <c r="G3254" i="10"/>
  <c r="G3258" i="10"/>
  <c r="G3262" i="10"/>
  <c r="G3266" i="10"/>
  <c r="G3270" i="10"/>
  <c r="G3274" i="10"/>
  <c r="G3278" i="10"/>
  <c r="G3282" i="10"/>
  <c r="G3286" i="10"/>
  <c r="G3290" i="10"/>
  <c r="G3294" i="10"/>
  <c r="G3251" i="10"/>
  <c r="G3255" i="10"/>
  <c r="G3259" i="10"/>
  <c r="G3263" i="10"/>
  <c r="G3267" i="10"/>
  <c r="G3271" i="10"/>
  <c r="G3275" i="10"/>
  <c r="G3279" i="10"/>
  <c r="G3283" i="10"/>
  <c r="G3287" i="10"/>
  <c r="G3291" i="10"/>
  <c r="G3295" i="10"/>
  <c r="G3252" i="10"/>
  <c r="G3256" i="10"/>
  <c r="G3260" i="10"/>
  <c r="G3264" i="10"/>
  <c r="G3268" i="10"/>
  <c r="G3272" i="10"/>
  <c r="G3276" i="10"/>
  <c r="G3280" i="10"/>
  <c r="G3284" i="10"/>
  <c r="G3288" i="10"/>
  <c r="G3292" i="10"/>
  <c r="G3296" i="10"/>
  <c r="G3253" i="10"/>
  <c r="G3257" i="10"/>
  <c r="G3261" i="10"/>
  <c r="G3265" i="10"/>
  <c r="G3269" i="10"/>
  <c r="G3273" i="10"/>
  <c r="G3277" i="10"/>
  <c r="G3281" i="10"/>
  <c r="G3285" i="10"/>
  <c r="G3289" i="10"/>
  <c r="G3293" i="10"/>
  <c r="G3297" i="10"/>
  <c r="G3300" i="10"/>
  <c r="G3304" i="10"/>
  <c r="G3308" i="10"/>
  <c r="G3312" i="10"/>
  <c r="G3316" i="10"/>
  <c r="G3320" i="10"/>
  <c r="G3324" i="10"/>
  <c r="G3328" i="10"/>
  <c r="G3332" i="10"/>
  <c r="G3336" i="10"/>
  <c r="G3340" i="10"/>
  <c r="G3344" i="10"/>
  <c r="G3301" i="10"/>
  <c r="G3305" i="10"/>
  <c r="G3309" i="10"/>
  <c r="G3313" i="10"/>
  <c r="G3317" i="10"/>
  <c r="G3321" i="10"/>
  <c r="G3325" i="10"/>
  <c r="G3329" i="10"/>
  <c r="G3333" i="10"/>
  <c r="G3337" i="10"/>
  <c r="G3341" i="10"/>
  <c r="G3345" i="10"/>
  <c r="G3299" i="10"/>
  <c r="G3303" i="10"/>
  <c r="G3307" i="10"/>
  <c r="G3311" i="10"/>
  <c r="G3315" i="10"/>
  <c r="G3319" i="10"/>
  <c r="G3323" i="10"/>
  <c r="G3327" i="10"/>
  <c r="G3331" i="10"/>
  <c r="G3335" i="10"/>
  <c r="G3339" i="10"/>
  <c r="G3343" i="10"/>
  <c r="G3298" i="10"/>
  <c r="G3302" i="10"/>
  <c r="G3306" i="10"/>
  <c r="G3310" i="10"/>
  <c r="G3314" i="10"/>
  <c r="G3318" i="10"/>
  <c r="G3322" i="10"/>
  <c r="G3326" i="10"/>
  <c r="G3330" i="10"/>
  <c r="G3334" i="10"/>
  <c r="G3338" i="10"/>
  <c r="G3342" i="10"/>
  <c r="U2970" i="10" l="1"/>
  <c r="T1850" i="10"/>
  <c r="T1562" i="10"/>
  <c r="T1306" i="10"/>
  <c r="U966" i="10"/>
  <c r="I361" i="10"/>
  <c r="I345" i="10"/>
  <c r="I313" i="10"/>
  <c r="I81" i="10"/>
  <c r="I65" i="10"/>
  <c r="I49" i="10"/>
  <c r="I25" i="10"/>
  <c r="I9" i="10"/>
  <c r="I377" i="10"/>
  <c r="I369" i="10"/>
  <c r="I329" i="10"/>
  <c r="I321" i="10"/>
  <c r="I305" i="10"/>
  <c r="I281" i="10"/>
  <c r="I41" i="10"/>
  <c r="I33" i="10"/>
  <c r="I17" i="10"/>
  <c r="I447" i="10"/>
  <c r="I431" i="10"/>
  <c r="I415" i="10"/>
  <c r="I407" i="10"/>
  <c r="I399" i="10"/>
  <c r="I391" i="10"/>
  <c r="I383" i="10"/>
  <c r="I375" i="10"/>
  <c r="I367" i="10"/>
  <c r="I359" i="10"/>
  <c r="I351" i="10"/>
  <c r="I335" i="10"/>
  <c r="I327" i="10"/>
  <c r="I319" i="10"/>
  <c r="I295" i="10"/>
  <c r="I279" i="10"/>
  <c r="I79" i="10"/>
  <c r="I71" i="10"/>
  <c r="I47" i="10"/>
  <c r="I39" i="10"/>
  <c r="I15" i="10"/>
  <c r="I7" i="10"/>
  <c r="I549" i="10"/>
  <c r="I541" i="10"/>
  <c r="I699" i="10"/>
  <c r="I691" i="10"/>
  <c r="T3506" i="10"/>
  <c r="U2930" i="10"/>
  <c r="U2898" i="10"/>
  <c r="U2866" i="10"/>
  <c r="T2066" i="10"/>
  <c r="I802" i="10"/>
  <c r="I794" i="10"/>
  <c r="I786" i="10"/>
  <c r="I738" i="10"/>
  <c r="I610" i="10"/>
  <c r="I602" i="10"/>
  <c r="I538" i="10"/>
  <c r="I530" i="10"/>
  <c r="I482" i="10"/>
  <c r="I474" i="10"/>
  <c r="I466" i="10"/>
  <c r="I418" i="10"/>
  <c r="I561" i="10"/>
  <c r="I553" i="10"/>
  <c r="I545" i="10"/>
  <c r="I537" i="10"/>
  <c r="I529" i="10"/>
  <c r="I521" i="10"/>
  <c r="I513" i="10"/>
  <c r="I505" i="10"/>
  <c r="I497" i="10"/>
  <c r="I489" i="10"/>
  <c r="I481" i="10"/>
  <c r="I473" i="10"/>
  <c r="I465" i="10"/>
  <c r="I457" i="10"/>
  <c r="I449" i="10"/>
  <c r="I409" i="10"/>
  <c r="I401" i="10"/>
  <c r="I393" i="10"/>
  <c r="I385" i="10"/>
  <c r="U2062" i="10"/>
  <c r="I687" i="10"/>
  <c r="I671" i="10"/>
  <c r="I663" i="10"/>
  <c r="I535" i="10"/>
  <c r="I511" i="10"/>
  <c r="I503" i="10"/>
  <c r="I495" i="10"/>
  <c r="I479" i="10"/>
  <c r="I463" i="10"/>
  <c r="I455" i="10"/>
  <c r="T2918" i="10"/>
  <c r="I816" i="10"/>
  <c r="I552" i="10"/>
  <c r="I677" i="10"/>
  <c r="I661" i="10"/>
  <c r="I653" i="10"/>
  <c r="I645" i="10"/>
  <c r="I613" i="10"/>
  <c r="I581" i="10"/>
  <c r="I573" i="10"/>
  <c r="U1866" i="10"/>
  <c r="T634" i="10"/>
  <c r="I546" i="10"/>
  <c r="U1874" i="10"/>
  <c r="T1810" i="10"/>
  <c r="I665" i="10"/>
  <c r="I569" i="10"/>
  <c r="I722" i="10"/>
  <c r="I736" i="10"/>
  <c r="T2790" i="10"/>
  <c r="I702" i="10"/>
  <c r="I694" i="10"/>
  <c r="I686" i="10"/>
  <c r="U3234" i="10"/>
  <c r="T3414" i="10"/>
  <c r="T3382" i="10"/>
  <c r="T3030" i="10"/>
  <c r="U2998" i="10"/>
  <c r="I775" i="10"/>
  <c r="I655" i="10"/>
  <c r="T2662" i="10"/>
  <c r="U1554" i="10"/>
  <c r="T1414" i="10"/>
  <c r="T1382" i="10"/>
  <c r="I755" i="10"/>
  <c r="T3386" i="10"/>
  <c r="U3342" i="10"/>
  <c r="T3310" i="10"/>
  <c r="U546" i="10"/>
  <c r="I641" i="10"/>
  <c r="I609" i="10"/>
  <c r="I601" i="10"/>
  <c r="I593" i="10"/>
  <c r="I585" i="10"/>
  <c r="U3170" i="10"/>
  <c r="U2786" i="10"/>
  <c r="U2370" i="10"/>
  <c r="T2274" i="10"/>
  <c r="T1058" i="10"/>
  <c r="I674" i="10"/>
  <c r="I658" i="10"/>
  <c r="I402" i="10"/>
  <c r="I354" i="10"/>
  <c r="I346" i="10"/>
  <c r="I338" i="10"/>
  <c r="I306" i="10"/>
  <c r="I274" i="10"/>
  <c r="I50" i="10"/>
  <c r="U2238" i="10"/>
  <c r="U2110" i="10"/>
  <c r="T1214" i="10"/>
  <c r="T1182" i="10"/>
  <c r="U1086" i="10"/>
  <c r="U1022" i="10"/>
  <c r="I833" i="10"/>
  <c r="I769" i="10"/>
  <c r="I761" i="10"/>
  <c r="I697" i="10"/>
  <c r="I689" i="10"/>
  <c r="I433" i="10"/>
  <c r="I425" i="10"/>
  <c r="I417" i="10"/>
  <c r="T1522" i="10"/>
  <c r="I544" i="10"/>
  <c r="I488" i="10"/>
  <c r="T1818" i="10"/>
  <c r="I807" i="10"/>
  <c r="I783" i="10"/>
  <c r="I639" i="10"/>
  <c r="I631" i="10"/>
  <c r="I623" i="10"/>
  <c r="I615" i="10"/>
  <c r="I607" i="10"/>
  <c r="I599" i="10"/>
  <c r="I567" i="10"/>
  <c r="I559" i="10"/>
  <c r="I678" i="10"/>
  <c r="I670" i="10"/>
  <c r="I414" i="10"/>
  <c r="I406" i="10"/>
  <c r="I398" i="10"/>
  <c r="I390" i="10"/>
  <c r="I382" i="10"/>
  <c r="I374" i="10"/>
  <c r="I366" i="10"/>
  <c r="I358" i="10"/>
  <c r="I350" i="10"/>
  <c r="I342" i="10"/>
  <c r="I334" i="10"/>
  <c r="I326" i="10"/>
  <c r="I318" i="10"/>
  <c r="I310" i="10"/>
  <c r="I302" i="10"/>
  <c r="I294" i="10"/>
  <c r="I286" i="10"/>
  <c r="I278" i="10"/>
  <c r="I78" i="10"/>
  <c r="I70" i="10"/>
  <c r="I62" i="10"/>
  <c r="I46" i="10"/>
  <c r="I38" i="10"/>
  <c r="I30" i="10"/>
  <c r="I22" i="10"/>
  <c r="I14" i="10"/>
  <c r="I845" i="10"/>
  <c r="I789" i="10"/>
  <c r="I781" i="10"/>
  <c r="I765" i="10"/>
  <c r="I717" i="10"/>
  <c r="I709" i="10"/>
  <c r="I421" i="10"/>
  <c r="K678" i="10"/>
  <c r="T2210" i="10"/>
  <c r="I844" i="10"/>
  <c r="I684" i="10"/>
  <c r="U382" i="10"/>
  <c r="U378" i="10"/>
  <c r="U354" i="10"/>
  <c r="U2058" i="10"/>
  <c r="U1886" i="10"/>
  <c r="U1726" i="10"/>
  <c r="U1598" i="10"/>
  <c r="U1566" i="10"/>
  <c r="T938" i="10"/>
  <c r="K722" i="10"/>
  <c r="K606" i="10"/>
  <c r="U294" i="10"/>
  <c r="U290" i="10"/>
  <c r="U2822" i="10"/>
  <c r="U3174" i="10"/>
  <c r="T1490" i="10"/>
  <c r="U1458" i="10"/>
  <c r="T1426" i="10"/>
  <c r="T1394" i="10"/>
  <c r="U1362" i="10"/>
  <c r="U1330" i="10"/>
  <c r="T1298" i="10"/>
  <c r="U1234" i="10"/>
  <c r="T1074" i="10"/>
  <c r="U1042" i="10"/>
  <c r="U1030" i="10"/>
  <c r="U978" i="10"/>
  <c r="I657" i="10"/>
  <c r="K838" i="10"/>
  <c r="T2502" i="10"/>
  <c r="U2406" i="10"/>
  <c r="T2342" i="10"/>
  <c r="T2310" i="10"/>
  <c r="U2278" i="10"/>
  <c r="U2182" i="10"/>
  <c r="U2054" i="10"/>
  <c r="U1126" i="10"/>
  <c r="I680" i="10"/>
  <c r="K806" i="10"/>
  <c r="U3502" i="10"/>
  <c r="U3438" i="10"/>
  <c r="T3510" i="10"/>
  <c r="I654" i="10"/>
  <c r="I646" i="10"/>
  <c r="K654" i="10"/>
  <c r="T2198" i="10"/>
  <c r="T2146" i="10"/>
  <c r="U2134" i="10"/>
  <c r="T2102" i="10"/>
  <c r="T2070" i="10"/>
  <c r="T1046" i="10"/>
  <c r="U826" i="10"/>
  <c r="K734" i="10"/>
  <c r="K430" i="10"/>
  <c r="U3482" i="10"/>
  <c r="U3354" i="10"/>
  <c r="U3322" i="10"/>
  <c r="U3302" i="10"/>
  <c r="U3290" i="10"/>
  <c r="T3142" i="10"/>
  <c r="T3026" i="10"/>
  <c r="T2710" i="10"/>
  <c r="T2614" i="10"/>
  <c r="U2190" i="10"/>
  <c r="T2002" i="10"/>
  <c r="U1854" i="10"/>
  <c r="U1790" i="10"/>
  <c r="T1746" i="10"/>
  <c r="U1714" i="10"/>
  <c r="U1170" i="10"/>
  <c r="T1150" i="10"/>
  <c r="T970" i="10"/>
  <c r="U562" i="10"/>
  <c r="T438" i="10"/>
  <c r="T1350" i="10"/>
  <c r="T1318" i="10"/>
  <c r="U926" i="10"/>
  <c r="I815" i="10"/>
  <c r="I735" i="10"/>
  <c r="K790" i="10"/>
  <c r="K462" i="10"/>
  <c r="T3522" i="10"/>
  <c r="T3458" i="10"/>
  <c r="U3278" i="10"/>
  <c r="U3246" i="10"/>
  <c r="T3194" i="10"/>
  <c r="U3130" i="10"/>
  <c r="T3066" i="10"/>
  <c r="T3014" i="10"/>
  <c r="T2982" i="10"/>
  <c r="U2918" i="10"/>
  <c r="T2634" i="10"/>
  <c r="U2454" i="10"/>
  <c r="T2422" i="10"/>
  <c r="U1894" i="10"/>
  <c r="U1862" i="10"/>
  <c r="U1702" i="10"/>
  <c r="U1574" i="10"/>
  <c r="I814" i="10"/>
  <c r="U794" i="10"/>
  <c r="T3478" i="10"/>
  <c r="T3394" i="10"/>
  <c r="U3330" i="10"/>
  <c r="T3298" i="10"/>
  <c r="U2790" i="10"/>
  <c r="U2706" i="10"/>
  <c r="T2694" i="10"/>
  <c r="T2610" i="10"/>
  <c r="U2186" i="10"/>
  <c r="T2090" i="10"/>
  <c r="T1690" i="10"/>
  <c r="T1626" i="10"/>
  <c r="T1178" i="10"/>
  <c r="T986" i="10"/>
  <c r="U2502" i="10"/>
  <c r="I751" i="10"/>
  <c r="U418" i="10"/>
  <c r="K390" i="10"/>
  <c r="T3222" i="10"/>
  <c r="U2882" i="10"/>
  <c r="U2850" i="10"/>
  <c r="U2450" i="10"/>
  <c r="U2386" i="10"/>
  <c r="U2354" i="10"/>
  <c r="U2290" i="10"/>
  <c r="U2258" i="10"/>
  <c r="T2194" i="10"/>
  <c r="T2162" i="10"/>
  <c r="T2130" i="10"/>
  <c r="U2118" i="10"/>
  <c r="T2086" i="10"/>
  <c r="T2006" i="10"/>
  <c r="T1398" i="10"/>
  <c r="T1366" i="10"/>
  <c r="T1206" i="10"/>
  <c r="U922" i="10"/>
  <c r="U878" i="10"/>
  <c r="I644" i="10"/>
  <c r="T574" i="10"/>
  <c r="U3526" i="10"/>
  <c r="T3462" i="10"/>
  <c r="T3314" i="10"/>
  <c r="T2786" i="10"/>
  <c r="T2722" i="10"/>
  <c r="T1802" i="10"/>
  <c r="T1770" i="10"/>
  <c r="T1674" i="10"/>
  <c r="T1642" i="10"/>
  <c r="U1246" i="10"/>
  <c r="T1194" i="10"/>
  <c r="T1098" i="10"/>
  <c r="I819" i="10"/>
  <c r="I747" i="10"/>
  <c r="I547" i="10"/>
  <c r="I483" i="10"/>
  <c r="I419" i="10"/>
  <c r="I790" i="10"/>
  <c r="I675" i="10"/>
  <c r="T698" i="10"/>
  <c r="T694" i="10"/>
  <c r="K614" i="10"/>
  <c r="T566" i="10"/>
  <c r="K510" i="10"/>
  <c r="T3318" i="10"/>
  <c r="T3266" i="10"/>
  <c r="T2358" i="10"/>
  <c r="T2110" i="10"/>
  <c r="T1842" i="10"/>
  <c r="T1622" i="10"/>
  <c r="T1462" i="10"/>
  <c r="U1074" i="10"/>
  <c r="U1010" i="10"/>
  <c r="I441" i="10"/>
  <c r="I745" i="10"/>
  <c r="U3446" i="10"/>
  <c r="U3394" i="10"/>
  <c r="U3386" i="10"/>
  <c r="U3194" i="10"/>
  <c r="U3154" i="10"/>
  <c r="U3058" i="10"/>
  <c r="U2642" i="10"/>
  <c r="U2578" i="10"/>
  <c r="U2546" i="10"/>
  <c r="T2378" i="10"/>
  <c r="T2190" i="10"/>
  <c r="T2182" i="10"/>
  <c r="T2098" i="10"/>
  <c r="T2018" i="10"/>
  <c r="U1830" i="10"/>
  <c r="U1810" i="10"/>
  <c r="T1790" i="10"/>
  <c r="T1758" i="10"/>
  <c r="T1662" i="10"/>
  <c r="T1630" i="10"/>
  <c r="T1546" i="10"/>
  <c r="T1514" i="10"/>
  <c r="T1062" i="10"/>
  <c r="T894" i="10"/>
  <c r="U862" i="10"/>
  <c r="I808" i="10"/>
  <c r="I688" i="10"/>
  <c r="I480" i="10"/>
  <c r="T670" i="10"/>
  <c r="U3534" i="10"/>
  <c r="T3274" i="10"/>
  <c r="T3234" i="10"/>
  <c r="U2994" i="10"/>
  <c r="T2962" i="10"/>
  <c r="U2662" i="10"/>
  <c r="T2598" i="10"/>
  <c r="U2534" i="10"/>
  <c r="T2354" i="10"/>
  <c r="U2322" i="10"/>
  <c r="T2250" i="10"/>
  <c r="U2126" i="10"/>
  <c r="U2066" i="10"/>
  <c r="T2058" i="10"/>
  <c r="T1778" i="10"/>
  <c r="T1766" i="10"/>
  <c r="T1714" i="10"/>
  <c r="U1682" i="10"/>
  <c r="T1650" i="10"/>
  <c r="T1638" i="10"/>
  <c r="U1586" i="10"/>
  <c r="T1534" i="10"/>
  <c r="T1458" i="10"/>
  <c r="T1354" i="10"/>
  <c r="T1290" i="10"/>
  <c r="T914" i="10"/>
  <c r="I839" i="10"/>
  <c r="I719" i="10"/>
  <c r="I583" i="10"/>
  <c r="I543" i="10"/>
  <c r="I711" i="10"/>
  <c r="K646" i="10"/>
  <c r="T606" i="10"/>
  <c r="K574" i="10"/>
  <c r="U358" i="10"/>
  <c r="K346" i="10"/>
  <c r="U2690" i="10"/>
  <c r="T2438" i="10"/>
  <c r="U2310" i="10"/>
  <c r="T1478" i="10"/>
  <c r="U1278" i="10"/>
  <c r="U870" i="10"/>
  <c r="I734" i="10"/>
  <c r="I606" i="10"/>
  <c r="I510" i="10"/>
  <c r="T598" i="10"/>
  <c r="K566" i="10"/>
  <c r="U502" i="10"/>
  <c r="K406" i="10"/>
  <c r="K370" i="10"/>
  <c r="I6" i="10"/>
  <c r="I805" i="10"/>
  <c r="I741" i="10"/>
  <c r="I637" i="10"/>
  <c r="I445" i="10"/>
  <c r="I700" i="10"/>
  <c r="T3302" i="10"/>
  <c r="U3270" i="10"/>
  <c r="T3198" i="10"/>
  <c r="T3178" i="10"/>
  <c r="T3170" i="10"/>
  <c r="T3106" i="10"/>
  <c r="T3022" i="10"/>
  <c r="U2834" i="10"/>
  <c r="U2802" i="10"/>
  <c r="U2710" i="10"/>
  <c r="T2678" i="10"/>
  <c r="T2658" i="10"/>
  <c r="U2626" i="10"/>
  <c r="U2194" i="10"/>
  <c r="T2186" i="10"/>
  <c r="U1898" i="10"/>
  <c r="T1854" i="10"/>
  <c r="U1846" i="10"/>
  <c r="U1626" i="10"/>
  <c r="U1498" i="10"/>
  <c r="U1466" i="10"/>
  <c r="T1254" i="10"/>
  <c r="T1234" i="10"/>
  <c r="T1126" i="10"/>
  <c r="U982" i="10"/>
  <c r="T962" i="10"/>
  <c r="T950" i="10"/>
  <c r="T930" i="10"/>
  <c r="I772" i="10"/>
  <c r="I708" i="10"/>
  <c r="I572" i="10"/>
  <c r="I476" i="10"/>
  <c r="I598" i="10"/>
  <c r="U3450" i="10"/>
  <c r="U3418" i="10"/>
  <c r="T3410" i="10"/>
  <c r="U3374" i="10"/>
  <c r="U3362" i="10"/>
  <c r="U3258" i="10"/>
  <c r="T2906" i="10"/>
  <c r="T2874" i="10"/>
  <c r="T2486" i="10"/>
  <c r="T2466" i="10"/>
  <c r="T2454" i="10"/>
  <c r="U2274" i="10"/>
  <c r="U2122" i="10"/>
  <c r="T2062" i="10"/>
  <c r="T2054" i="10"/>
  <c r="U1822" i="10"/>
  <c r="T1750" i="10"/>
  <c r="T1434" i="10"/>
  <c r="U1402" i="10"/>
  <c r="T1370" i="10"/>
  <c r="T1242" i="10"/>
  <c r="T1106" i="10"/>
  <c r="U990" i="10"/>
  <c r="T918" i="10"/>
  <c r="K597" i="10"/>
  <c r="O597" i="10" s="1"/>
  <c r="I597" i="10"/>
  <c r="K527" i="10"/>
  <c r="M527" i="10" s="1"/>
  <c r="I527" i="10"/>
  <c r="V454" i="10"/>
  <c r="I454" i="10"/>
  <c r="K69" i="10"/>
  <c r="M69" i="10" s="1"/>
  <c r="I69" i="10"/>
  <c r="K713" i="10"/>
  <c r="O713" i="10" s="1"/>
  <c r="I713" i="10"/>
  <c r="K357" i="10"/>
  <c r="O357" i="10" s="1"/>
  <c r="I357" i="10"/>
  <c r="K773" i="10"/>
  <c r="N773" i="10" s="1"/>
  <c r="I773" i="10"/>
  <c r="V622" i="10"/>
  <c r="K622" i="10"/>
  <c r="K591" i="10"/>
  <c r="O591" i="10" s="1"/>
  <c r="I591" i="10"/>
  <c r="K518" i="10"/>
  <c r="I518" i="10"/>
  <c r="K427" i="10"/>
  <c r="N427" i="10" s="1"/>
  <c r="I427" i="10"/>
  <c r="I692" i="10"/>
  <c r="K692" i="10"/>
  <c r="O692" i="10" s="1"/>
  <c r="V410" i="10"/>
  <c r="K410" i="10"/>
  <c r="I410" i="10"/>
  <c r="I823" i="10"/>
  <c r="K823" i="10"/>
  <c r="O823" i="10" s="1"/>
  <c r="V594" i="10"/>
  <c r="K594" i="10"/>
  <c r="V558" i="10"/>
  <c r="I558" i="10"/>
  <c r="K628" i="10"/>
  <c r="I628" i="10"/>
  <c r="K571" i="10"/>
  <c r="O571" i="10" s="1"/>
  <c r="I571" i="10"/>
  <c r="T2530" i="10"/>
  <c r="U2530" i="10"/>
  <c r="T2758" i="10"/>
  <c r="U2758" i="10"/>
  <c r="I767" i="10"/>
  <c r="I759" i="10"/>
  <c r="I703" i="10"/>
  <c r="I471" i="10"/>
  <c r="I343" i="10"/>
  <c r="I63" i="10"/>
  <c r="I809" i="10"/>
  <c r="T710" i="10"/>
  <c r="U3494" i="10"/>
  <c r="T3358" i="10"/>
  <c r="T3338" i="10"/>
  <c r="T3150" i="10"/>
  <c r="U3150" i="10"/>
  <c r="U1754" i="10"/>
  <c r="T1754" i="10"/>
  <c r="K822" i="10"/>
  <c r="K786" i="10"/>
  <c r="K702" i="10"/>
  <c r="T666" i="10"/>
  <c r="T662" i="10"/>
  <c r="T578" i="10"/>
  <c r="T534" i="10"/>
  <c r="K526" i="10"/>
  <c r="U410" i="10"/>
  <c r="T3530" i="10"/>
  <c r="U3522" i="10"/>
  <c r="T3502" i="10"/>
  <c r="T3474" i="10"/>
  <c r="T3454" i="10"/>
  <c r="T3434" i="10"/>
  <c r="U3414" i="10"/>
  <c r="U2434" i="10"/>
  <c r="T2246" i="10"/>
  <c r="U2246" i="10"/>
  <c r="U1118" i="10"/>
  <c r="I829" i="10"/>
  <c r="I477" i="10"/>
  <c r="I45" i="10"/>
  <c r="I831" i="10"/>
  <c r="T766" i="10"/>
  <c r="T734" i="10"/>
  <c r="I725" i="10"/>
  <c r="T702" i="10"/>
  <c r="U678" i="10"/>
  <c r="U454" i="10"/>
  <c r="U386" i="10"/>
  <c r="U2566" i="10"/>
  <c r="T2566" i="10"/>
  <c r="T2534" i="10"/>
  <c r="T2402" i="10"/>
  <c r="U2402" i="10"/>
  <c r="I836" i="10"/>
  <c r="I812" i="10"/>
  <c r="I780" i="10"/>
  <c r="I716" i="10"/>
  <c r="I604" i="10"/>
  <c r="I484" i="10"/>
  <c r="I380" i="10"/>
  <c r="I340" i="10"/>
  <c r="I308" i="10"/>
  <c r="I300" i="10"/>
  <c r="I20" i="10"/>
  <c r="I806" i="10"/>
  <c r="I764" i="10"/>
  <c r="I726" i="10"/>
  <c r="K798" i="10"/>
  <c r="T730" i="10"/>
  <c r="T726" i="10"/>
  <c r="K674" i="10"/>
  <c r="T638" i="10"/>
  <c r="U614" i="10"/>
  <c r="T542" i="10"/>
  <c r="K542" i="10"/>
  <c r="K502" i="10"/>
  <c r="K446" i="10"/>
  <c r="U342" i="10"/>
  <c r="K338" i="10"/>
  <c r="U3510" i="10"/>
  <c r="T3490" i="10"/>
  <c r="T3470" i="10"/>
  <c r="U3430" i="10"/>
  <c r="T3354" i="10"/>
  <c r="U3334" i="10"/>
  <c r="T2742" i="10"/>
  <c r="T2326" i="10"/>
  <c r="T2174" i="10"/>
  <c r="T762" i="10"/>
  <c r="I757" i="10"/>
  <c r="I693" i="10"/>
  <c r="U586" i="10"/>
  <c r="K582" i="10"/>
  <c r="K478" i="10"/>
  <c r="U446" i="10"/>
  <c r="U422" i="10"/>
  <c r="K414" i="10"/>
  <c r="U2658" i="10"/>
  <c r="I594" i="10"/>
  <c r="I847" i="10"/>
  <c r="I801" i="10"/>
  <c r="I774" i="10"/>
  <c r="I753" i="10"/>
  <c r="K742" i="10"/>
  <c r="K686" i="10"/>
  <c r="K670" i="10"/>
  <c r="U442" i="10"/>
  <c r="T3498" i="10"/>
  <c r="T3418" i="10"/>
  <c r="T2822" i="10"/>
  <c r="T2406" i="10"/>
  <c r="T2230" i="10"/>
  <c r="I673" i="10"/>
  <c r="I353" i="10"/>
  <c r="I337" i="10"/>
  <c r="I817" i="10"/>
  <c r="I679" i="10"/>
  <c r="U474" i="10"/>
  <c r="T3514" i="10"/>
  <c r="U3298" i="10"/>
  <c r="T3258" i="10"/>
  <c r="T3130" i="10"/>
  <c r="T2278" i="10"/>
  <c r="T3286" i="10"/>
  <c r="T3230" i="10"/>
  <c r="T3162" i="10"/>
  <c r="U3142" i="10"/>
  <c r="T3094" i="10"/>
  <c r="T3062" i="10"/>
  <c r="U3010" i="10"/>
  <c r="U2950" i="10"/>
  <c r="U2870" i="10"/>
  <c r="U2810" i="10"/>
  <c r="T2770" i="10"/>
  <c r="U2610" i="10"/>
  <c r="U2582" i="10"/>
  <c r="U2562" i="10"/>
  <c r="T2482" i="10"/>
  <c r="T2314" i="10"/>
  <c r="U2282" i="10"/>
  <c r="U2214" i="10"/>
  <c r="T2158" i="10"/>
  <c r="U2046" i="10"/>
  <c r="U2034" i="10"/>
  <c r="U2014" i="10"/>
  <c r="T1886" i="10"/>
  <c r="U1878" i="10"/>
  <c r="T1702" i="10"/>
  <c r="T1694" i="10"/>
  <c r="U1618" i="10"/>
  <c r="T1598" i="10"/>
  <c r="T1586" i="10"/>
  <c r="T1578" i="10"/>
  <c r="T1558" i="10"/>
  <c r="T1510" i="10"/>
  <c r="U1438" i="10"/>
  <c r="T1406" i="10"/>
  <c r="U1394" i="10"/>
  <c r="T1266" i="10"/>
  <c r="T1246" i="10"/>
  <c r="U1146" i="10"/>
  <c r="U998" i="10"/>
  <c r="T958" i="10"/>
  <c r="U1758" i="10"/>
  <c r="T1682" i="10"/>
  <c r="U1662" i="10"/>
  <c r="T1086" i="10"/>
  <c r="T1066" i="10"/>
  <c r="T1026" i="10"/>
  <c r="T966" i="10"/>
  <c r="T926" i="10"/>
  <c r="T898" i="10"/>
  <c r="T886" i="10"/>
  <c r="T3486" i="10"/>
  <c r="U3458" i="10"/>
  <c r="U3426" i="10"/>
  <c r="T3406" i="10"/>
  <c r="T3294" i="10"/>
  <c r="U3266" i="10"/>
  <c r="T3246" i="10"/>
  <c r="U3226" i="10"/>
  <c r="T3218" i="10"/>
  <c r="T3122" i="10"/>
  <c r="T3090" i="10"/>
  <c r="U3070" i="10"/>
  <c r="U2978" i="10"/>
  <c r="T2838" i="10"/>
  <c r="T2738" i="10"/>
  <c r="T2570" i="10"/>
  <c r="U2470" i="10"/>
  <c r="T2290" i="10"/>
  <c r="U2262" i="10"/>
  <c r="T2126" i="10"/>
  <c r="T2118" i="10"/>
  <c r="U2022" i="10"/>
  <c r="U2002" i="10"/>
  <c r="T1874" i="10"/>
  <c r="T1866" i="10"/>
  <c r="U1818" i="10"/>
  <c r="U1778" i="10"/>
  <c r="T1574" i="10"/>
  <c r="T1566" i="10"/>
  <c r="U1446" i="10"/>
  <c r="T1374" i="10"/>
  <c r="U1342" i="10"/>
  <c r="U1274" i="10"/>
  <c r="U1214" i="10"/>
  <c r="T1094" i="10"/>
  <c r="U1054" i="10"/>
  <c r="T1042" i="10"/>
  <c r="T1034" i="10"/>
  <c r="T954" i="10"/>
  <c r="U934" i="10"/>
  <c r="U914" i="10"/>
  <c r="T866" i="10"/>
  <c r="U1630" i="10"/>
  <c r="T1554" i="10"/>
  <c r="U1534" i="10"/>
  <c r="U1310" i="10"/>
  <c r="T1082" i="10"/>
  <c r="T922" i="10"/>
  <c r="U3310" i="10"/>
  <c r="U3254" i="10"/>
  <c r="T3214" i="10"/>
  <c r="U3066" i="10"/>
  <c r="T2994" i="10"/>
  <c r="T2934" i="10"/>
  <c r="T2854" i="10"/>
  <c r="T2546" i="10"/>
  <c r="U2518" i="10"/>
  <c r="U2418" i="10"/>
  <c r="T2258" i="10"/>
  <c r="U2218" i="10"/>
  <c r="U2174" i="10"/>
  <c r="U2162" i="10"/>
  <c r="U2142" i="10"/>
  <c r="T2030" i="10"/>
  <c r="T1834" i="10"/>
  <c r="T1814" i="10"/>
  <c r="U1766" i="10"/>
  <c r="T1738" i="10"/>
  <c r="U1690" i="10"/>
  <c r="U1650" i="10"/>
  <c r="T1330" i="10"/>
  <c r="T1222" i="10"/>
  <c r="T1202" i="10"/>
  <c r="T1030" i="10"/>
  <c r="T3366" i="10"/>
  <c r="T3346" i="10"/>
  <c r="U3318" i="10"/>
  <c r="T3290" i="10"/>
  <c r="T3242" i="10"/>
  <c r="U3202" i="10"/>
  <c r="U3182" i="10"/>
  <c r="U3162" i="10"/>
  <c r="U3146" i="10"/>
  <c r="T3118" i="10"/>
  <c r="U3074" i="10"/>
  <c r="U3054" i="10"/>
  <c r="T3002" i="10"/>
  <c r="U2982" i="10"/>
  <c r="U2962" i="10"/>
  <c r="T2950" i="10"/>
  <c r="T2902" i="10"/>
  <c r="T2870" i="10"/>
  <c r="T2802" i="10"/>
  <c r="U2774" i="10"/>
  <c r="U2674" i="10"/>
  <c r="T2646" i="10"/>
  <c r="U2594" i="10"/>
  <c r="T2582" i="10"/>
  <c r="T2514" i="10"/>
  <c r="U2366" i="10"/>
  <c r="T2346" i="10"/>
  <c r="U2326" i="10"/>
  <c r="U2306" i="10"/>
  <c r="T2226" i="10"/>
  <c r="U2206" i="10"/>
  <c r="U2150" i="10"/>
  <c r="U2130" i="10"/>
  <c r="T2122" i="10"/>
  <c r="U2094" i="10"/>
  <c r="T2046" i="10"/>
  <c r="T1862" i="10"/>
  <c r="U1842" i="10"/>
  <c r="T1830" i="10"/>
  <c r="T1822" i="10"/>
  <c r="U1746" i="10"/>
  <c r="T1726" i="10"/>
  <c r="T1706" i="10"/>
  <c r="U1694" i="10"/>
  <c r="T1686" i="10"/>
  <c r="U1638" i="10"/>
  <c r="T1618" i="10"/>
  <c r="T1610" i="10"/>
  <c r="U1562" i="10"/>
  <c r="U1522" i="10"/>
  <c r="U1502" i="10"/>
  <c r="T1470" i="10"/>
  <c r="U1318" i="10"/>
  <c r="U1298" i="10"/>
  <c r="T1258" i="10"/>
  <c r="T1238" i="10"/>
  <c r="U1190" i="10"/>
  <c r="T1170" i="10"/>
  <c r="U1158" i="10"/>
  <c r="T1138" i="10"/>
  <c r="T1010" i="10"/>
  <c r="T998" i="10"/>
  <c r="U958" i="10"/>
  <c r="U902" i="10"/>
  <c r="T882" i="10"/>
  <c r="U322" i="10"/>
  <c r="I297" i="10"/>
  <c r="I293" i="10"/>
  <c r="I289" i="10"/>
  <c r="I324" i="10"/>
  <c r="I316" i="10"/>
  <c r="K274" i="10"/>
  <c r="I73" i="10"/>
  <c r="U318" i="10"/>
  <c r="I311" i="10"/>
  <c r="I303" i="10"/>
  <c r="U834" i="10"/>
  <c r="T834" i="10"/>
  <c r="O797" i="10"/>
  <c r="M797" i="10"/>
  <c r="N797" i="10"/>
  <c r="O784" i="10"/>
  <c r="N784" i="10"/>
  <c r="M784" i="10"/>
  <c r="O756" i="10"/>
  <c r="N756" i="10"/>
  <c r="M756" i="10"/>
  <c r="O700" i="10"/>
  <c r="N700" i="10"/>
  <c r="M700" i="10"/>
  <c r="O636" i="10"/>
  <c r="N636" i="10"/>
  <c r="M636" i="10"/>
  <c r="O625" i="10"/>
  <c r="N625" i="10"/>
  <c r="M625" i="10"/>
  <c r="O615" i="10"/>
  <c r="M615" i="10"/>
  <c r="O608" i="10"/>
  <c r="N608" i="10"/>
  <c r="M608" i="10"/>
  <c r="O541" i="10"/>
  <c r="N541" i="10"/>
  <c r="M541" i="10"/>
  <c r="N511" i="10"/>
  <c r="O511" i="10"/>
  <c r="M511" i="10"/>
  <c r="O495" i="10"/>
  <c r="N495" i="10"/>
  <c r="M495" i="10"/>
  <c r="O445" i="10"/>
  <c r="N445" i="10"/>
  <c r="M445" i="10"/>
  <c r="O441" i="10"/>
  <c r="N441" i="10"/>
  <c r="M441" i="10"/>
  <c r="N437" i="10"/>
  <c r="O437" i="10"/>
  <c r="M437" i="10"/>
  <c r="O397" i="10"/>
  <c r="N397" i="10"/>
  <c r="M397" i="10"/>
  <c r="N393" i="10"/>
  <c r="M393" i="10"/>
  <c r="O393" i="10"/>
  <c r="N377" i="10"/>
  <c r="O377" i="10"/>
  <c r="M377" i="10"/>
  <c r="O364" i="10"/>
  <c r="M364" i="10"/>
  <c r="N364" i="10"/>
  <c r="O300" i="10"/>
  <c r="N300" i="10"/>
  <c r="M300" i="10"/>
  <c r="N281" i="10"/>
  <c r="O281" i="10"/>
  <c r="M281" i="10"/>
  <c r="T74" i="10"/>
  <c r="U74" i="10"/>
  <c r="O836" i="10"/>
  <c r="N836" i="10"/>
  <c r="M836" i="10"/>
  <c r="O832" i="10"/>
  <c r="N832" i="10"/>
  <c r="M832" i="10"/>
  <c r="O820" i="10"/>
  <c r="N820" i="10"/>
  <c r="M820" i="10"/>
  <c r="O800" i="10"/>
  <c r="N800" i="10"/>
  <c r="M800" i="10"/>
  <c r="O773" i="10"/>
  <c r="O759" i="10"/>
  <c r="N759" i="10"/>
  <c r="M759" i="10"/>
  <c r="O649" i="10"/>
  <c r="N649" i="10"/>
  <c r="M649" i="10"/>
  <c r="O628" i="10"/>
  <c r="N628" i="10"/>
  <c r="M628" i="10"/>
  <c r="O604" i="10"/>
  <c r="N604" i="10"/>
  <c r="M604" i="10"/>
  <c r="O600" i="10"/>
  <c r="M600" i="10"/>
  <c r="N600" i="10"/>
  <c r="M591" i="10"/>
  <c r="O584" i="10"/>
  <c r="N584" i="10"/>
  <c r="M584" i="10"/>
  <c r="O551" i="10"/>
  <c r="N551" i="10"/>
  <c r="M551" i="10"/>
  <c r="O544" i="10"/>
  <c r="N544" i="10"/>
  <c r="M544" i="10"/>
  <c r="O527" i="10"/>
  <c r="O477" i="10"/>
  <c r="N477" i="10"/>
  <c r="M477" i="10"/>
  <c r="O380" i="10"/>
  <c r="N380" i="10"/>
  <c r="M380" i="10"/>
  <c r="O353" i="10"/>
  <c r="N353" i="10"/>
  <c r="M353" i="10"/>
  <c r="O311" i="10"/>
  <c r="N311" i="10"/>
  <c r="M311" i="10"/>
  <c r="N292" i="10"/>
  <c r="O292" i="10"/>
  <c r="M292" i="10"/>
  <c r="T58" i="10"/>
  <c r="U58" i="10"/>
  <c r="O39" i="10"/>
  <c r="N39" i="10"/>
  <c r="M39" i="10"/>
  <c r="O31" i="10"/>
  <c r="N31" i="10"/>
  <c r="M31" i="10"/>
  <c r="O776" i="10"/>
  <c r="M776" i="10"/>
  <c r="N776" i="10"/>
  <c r="U770" i="10"/>
  <c r="T770" i="10"/>
  <c r="O695" i="10"/>
  <c r="N695" i="10"/>
  <c r="M695" i="10"/>
  <c r="O688" i="10"/>
  <c r="N688" i="10"/>
  <c r="M688" i="10"/>
  <c r="O669" i="10"/>
  <c r="M669" i="10"/>
  <c r="N669" i="10"/>
  <c r="O665" i="10"/>
  <c r="N665" i="10"/>
  <c r="M665" i="10"/>
  <c r="O652" i="10"/>
  <c r="N652" i="10"/>
  <c r="M652" i="10"/>
  <c r="O645" i="10"/>
  <c r="N645" i="10"/>
  <c r="M645" i="10"/>
  <c r="O631" i="10"/>
  <c r="N631" i="10"/>
  <c r="M631" i="10"/>
  <c r="O567" i="10"/>
  <c r="N567" i="10"/>
  <c r="M567" i="10"/>
  <c r="O487" i="10"/>
  <c r="N487" i="10"/>
  <c r="M487" i="10"/>
  <c r="N480" i="10"/>
  <c r="O480" i="10"/>
  <c r="M480" i="10"/>
  <c r="O463" i="10"/>
  <c r="N463" i="10"/>
  <c r="M463" i="10"/>
  <c r="O444" i="10"/>
  <c r="N444" i="10"/>
  <c r="M444" i="10"/>
  <c r="O396" i="10"/>
  <c r="N396" i="10"/>
  <c r="M396" i="10"/>
  <c r="N383" i="10"/>
  <c r="O383" i="10"/>
  <c r="M383" i="10"/>
  <c r="N367" i="10"/>
  <c r="O367" i="10"/>
  <c r="M367" i="10"/>
  <c r="O7" i="10"/>
  <c r="N7" i="10"/>
  <c r="M7" i="10"/>
  <c r="O845" i="10"/>
  <c r="N845" i="10"/>
  <c r="M845" i="10"/>
  <c r="O744" i="10"/>
  <c r="M744" i="10"/>
  <c r="N744" i="10"/>
  <c r="U738" i="10"/>
  <c r="T738" i="10"/>
  <c r="U706" i="10"/>
  <c r="T706" i="10"/>
  <c r="O705" i="10"/>
  <c r="N705" i="10"/>
  <c r="M705" i="10"/>
  <c r="O681" i="10"/>
  <c r="N681" i="10"/>
  <c r="M681" i="10"/>
  <c r="O672" i="10"/>
  <c r="N672" i="10"/>
  <c r="M672" i="10"/>
  <c r="O648" i="10"/>
  <c r="M648" i="10"/>
  <c r="N648" i="10"/>
  <c r="U642" i="10"/>
  <c r="T642" i="10"/>
  <c r="O577" i="10"/>
  <c r="N577" i="10"/>
  <c r="M577" i="10"/>
  <c r="O503" i="10"/>
  <c r="M503" i="10"/>
  <c r="N503" i="10"/>
  <c r="N409" i="10"/>
  <c r="O409" i="10"/>
  <c r="M409" i="10"/>
  <c r="N356" i="10"/>
  <c r="O356" i="10"/>
  <c r="M356" i="10"/>
  <c r="N336" i="10"/>
  <c r="O336" i="10"/>
  <c r="M336" i="10"/>
  <c r="O295" i="10"/>
  <c r="N295" i="10"/>
  <c r="M295" i="10"/>
  <c r="N287" i="10"/>
  <c r="O287" i="10"/>
  <c r="M287" i="10"/>
  <c r="O49" i="10"/>
  <c r="N49" i="10"/>
  <c r="M49" i="10"/>
  <c r="O775" i="10"/>
  <c r="N775" i="10"/>
  <c r="M775" i="10"/>
  <c r="O740" i="10"/>
  <c r="N740" i="10"/>
  <c r="M740" i="10"/>
  <c r="O733" i="10"/>
  <c r="M733" i="10"/>
  <c r="N733" i="10"/>
  <c r="O729" i="10"/>
  <c r="N729" i="10"/>
  <c r="M729" i="10"/>
  <c r="O708" i="10"/>
  <c r="N708" i="10"/>
  <c r="M708" i="10"/>
  <c r="O668" i="10"/>
  <c r="N668" i="10"/>
  <c r="M668" i="10"/>
  <c r="O664" i="10"/>
  <c r="N664" i="10"/>
  <c r="M664" i="10"/>
  <c r="O580" i="10"/>
  <c r="N580" i="10"/>
  <c r="M580" i="10"/>
  <c r="O573" i="10"/>
  <c r="N573" i="10"/>
  <c r="M573" i="10"/>
  <c r="O533" i="10"/>
  <c r="N533" i="10"/>
  <c r="M533" i="10"/>
  <c r="N529" i="10"/>
  <c r="O529" i="10"/>
  <c r="M529" i="10"/>
  <c r="O513" i="10"/>
  <c r="N513" i="10"/>
  <c r="M513" i="10"/>
  <c r="O439" i="10"/>
  <c r="M439" i="10"/>
  <c r="N439" i="10"/>
  <c r="O432" i="10"/>
  <c r="N432" i="10"/>
  <c r="M432" i="10"/>
  <c r="O412" i="10"/>
  <c r="M412" i="10"/>
  <c r="N412" i="10"/>
  <c r="O405" i="10"/>
  <c r="N405" i="10"/>
  <c r="M405" i="10"/>
  <c r="N345" i="10"/>
  <c r="O345" i="10"/>
  <c r="M345" i="10"/>
  <c r="T50" i="10"/>
  <c r="U50" i="10"/>
  <c r="O765" i="10"/>
  <c r="M765" i="10"/>
  <c r="N765" i="10"/>
  <c r="O761" i="10"/>
  <c r="N761" i="10"/>
  <c r="M761" i="10"/>
  <c r="O743" i="10"/>
  <c r="N743" i="10"/>
  <c r="M743" i="10"/>
  <c r="O736" i="10"/>
  <c r="N736" i="10"/>
  <c r="M736" i="10"/>
  <c r="O711" i="10"/>
  <c r="N711" i="10"/>
  <c r="M711" i="10"/>
  <c r="O647" i="10"/>
  <c r="N647" i="10"/>
  <c r="M647" i="10"/>
  <c r="O589" i="10"/>
  <c r="M589" i="10"/>
  <c r="N589" i="10"/>
  <c r="N576" i="10"/>
  <c r="M576" i="10"/>
  <c r="O576" i="10"/>
  <c r="O560" i="10"/>
  <c r="N560" i="10"/>
  <c r="M560" i="10"/>
  <c r="O556" i="10"/>
  <c r="N556" i="10"/>
  <c r="M556" i="10"/>
  <c r="O549" i="10"/>
  <c r="N549" i="10"/>
  <c r="M549" i="10"/>
  <c r="O509" i="10"/>
  <c r="N509" i="10"/>
  <c r="M509" i="10"/>
  <c r="N469" i="10"/>
  <c r="O469" i="10"/>
  <c r="M469" i="10"/>
  <c r="O465" i="10"/>
  <c r="N465" i="10"/>
  <c r="M465" i="10"/>
  <c r="O449" i="10"/>
  <c r="N449" i="10"/>
  <c r="M449" i="10"/>
  <c r="O408" i="10"/>
  <c r="N408" i="10"/>
  <c r="M408" i="10"/>
  <c r="O391" i="10"/>
  <c r="M391" i="10"/>
  <c r="N391" i="10"/>
  <c r="O348" i="10"/>
  <c r="N348" i="10"/>
  <c r="M348" i="10"/>
  <c r="N335" i="10"/>
  <c r="O335" i="10"/>
  <c r="M335" i="10"/>
  <c r="O309" i="10"/>
  <c r="N309" i="10"/>
  <c r="M309" i="10"/>
  <c r="O305" i="10"/>
  <c r="M305" i="10"/>
  <c r="N305" i="10"/>
  <c r="T66" i="10"/>
  <c r="U66" i="10"/>
  <c r="T42" i="10"/>
  <c r="U42" i="10"/>
  <c r="O41" i="10"/>
  <c r="N41" i="10"/>
  <c r="M41" i="10"/>
  <c r="O37" i="10"/>
  <c r="N37" i="10"/>
  <c r="M37" i="10"/>
  <c r="N33" i="10"/>
  <c r="O33" i="10"/>
  <c r="M33" i="10"/>
  <c r="O13" i="10"/>
  <c r="N13" i="10"/>
  <c r="M13" i="10"/>
  <c r="O732" i="10"/>
  <c r="N732" i="10"/>
  <c r="M732" i="10"/>
  <c r="O701" i="10"/>
  <c r="M701" i="10"/>
  <c r="N701" i="10"/>
  <c r="O637" i="10"/>
  <c r="M637" i="10"/>
  <c r="N637" i="10"/>
  <c r="O532" i="10"/>
  <c r="N532" i="10"/>
  <c r="M532" i="10"/>
  <c r="O492" i="10"/>
  <c r="N492" i="10"/>
  <c r="M492" i="10"/>
  <c r="N452" i="10"/>
  <c r="O452" i="10"/>
  <c r="M452" i="10"/>
  <c r="O316" i="10"/>
  <c r="M316" i="10"/>
  <c r="N316" i="10"/>
  <c r="N44" i="10"/>
  <c r="O44" i="10"/>
  <c r="M44" i="10"/>
  <c r="T34" i="10"/>
  <c r="U34" i="10"/>
  <c r="O25" i="10"/>
  <c r="N25" i="10"/>
  <c r="M25" i="10"/>
  <c r="O9" i="10"/>
  <c r="N9" i="10"/>
  <c r="M9" i="10"/>
  <c r="U802" i="10"/>
  <c r="T802" i="10"/>
  <c r="O728" i="10"/>
  <c r="N728" i="10"/>
  <c r="M728" i="10"/>
  <c r="O697" i="10"/>
  <c r="N697" i="10"/>
  <c r="M697" i="10"/>
  <c r="O633" i="10"/>
  <c r="N633" i="10"/>
  <c r="M633" i="10"/>
  <c r="N616" i="10"/>
  <c r="O616" i="10"/>
  <c r="M616" i="10"/>
  <c r="N512" i="10"/>
  <c r="O512" i="10"/>
  <c r="M512" i="10"/>
  <c r="O496" i="10"/>
  <c r="N496" i="10"/>
  <c r="M496" i="10"/>
  <c r="O485" i="10"/>
  <c r="N485" i="10"/>
  <c r="M485" i="10"/>
  <c r="N837" i="10"/>
  <c r="M837" i="10"/>
  <c r="O837" i="10"/>
  <c r="O833" i="10"/>
  <c r="N833" i="10"/>
  <c r="M833" i="10"/>
  <c r="O764" i="10"/>
  <c r="N764" i="10"/>
  <c r="M764" i="10"/>
  <c r="O717" i="10"/>
  <c r="N717" i="10"/>
  <c r="M717" i="10"/>
  <c r="U674" i="10"/>
  <c r="T674" i="10"/>
  <c r="N656" i="10"/>
  <c r="O656" i="10"/>
  <c r="M656" i="10"/>
  <c r="M612" i="10"/>
  <c r="O612" i="10"/>
  <c r="N612" i="10"/>
  <c r="O605" i="10"/>
  <c r="N605" i="10"/>
  <c r="M605" i="10"/>
  <c r="O601" i="10"/>
  <c r="N601" i="10"/>
  <c r="M601" i="10"/>
  <c r="O575" i="10"/>
  <c r="N575" i="10"/>
  <c r="M575" i="10"/>
  <c r="O559" i="10"/>
  <c r="N559" i="10"/>
  <c r="M559" i="10"/>
  <c r="T482" i="10"/>
  <c r="U482" i="10"/>
  <c r="N468" i="10"/>
  <c r="O468" i="10"/>
  <c r="M468" i="10"/>
  <c r="O455" i="10"/>
  <c r="M455" i="10"/>
  <c r="N455" i="10"/>
  <c r="O407" i="10"/>
  <c r="M407" i="10"/>
  <c r="N407" i="10"/>
  <c r="O312" i="10"/>
  <c r="N312" i="10"/>
  <c r="M312" i="10"/>
  <c r="N308" i="10"/>
  <c r="M308" i="10"/>
  <c r="O308" i="10"/>
  <c r="N304" i="10"/>
  <c r="O304" i="10"/>
  <c r="M304" i="10"/>
  <c r="N297" i="10"/>
  <c r="O297" i="10"/>
  <c r="M297" i="10"/>
  <c r="N293" i="10"/>
  <c r="O293" i="10"/>
  <c r="M293" i="10"/>
  <c r="O289" i="10"/>
  <c r="N289" i="10"/>
  <c r="M289" i="10"/>
  <c r="O77" i="10"/>
  <c r="N77" i="10"/>
  <c r="M77" i="10"/>
  <c r="N40" i="10"/>
  <c r="O40" i="10"/>
  <c r="M40" i="10"/>
  <c r="O36" i="10"/>
  <c r="N36" i="10"/>
  <c r="M36" i="10"/>
  <c r="I3347" i="10"/>
  <c r="O3316" i="10"/>
  <c r="N3316" i="10"/>
  <c r="M3316" i="10"/>
  <c r="O3283" i="10"/>
  <c r="N3283" i="10"/>
  <c r="M3283" i="10"/>
  <c r="O3412" i="10"/>
  <c r="N3412" i="10"/>
  <c r="M3412" i="10"/>
  <c r="O3379" i="10"/>
  <c r="N3379" i="10"/>
  <c r="M3379" i="10"/>
  <c r="O3507" i="10"/>
  <c r="N3507" i="10"/>
  <c r="M3507" i="10"/>
  <c r="O3508" i="10"/>
  <c r="N3508" i="10"/>
  <c r="M3508" i="10"/>
  <c r="O3475" i="10"/>
  <c r="N3475" i="10"/>
  <c r="M3475" i="10"/>
  <c r="U846" i="10"/>
  <c r="T846" i="10"/>
  <c r="I834" i="10"/>
  <c r="V834" i="10"/>
  <c r="U790" i="10"/>
  <c r="T790" i="10"/>
  <c r="U778" i="10"/>
  <c r="T778" i="10"/>
  <c r="T718" i="10"/>
  <c r="U718" i="10"/>
  <c r="I712" i="10"/>
  <c r="I698" i="10"/>
  <c r="V698" i="10"/>
  <c r="T658" i="10"/>
  <c r="U658" i="10"/>
  <c r="U618" i="10"/>
  <c r="T618" i="10"/>
  <c r="T594" i="10"/>
  <c r="U594" i="10"/>
  <c r="T562" i="10"/>
  <c r="N528" i="10"/>
  <c r="O528" i="10"/>
  <c r="O493" i="10"/>
  <c r="N493" i="10"/>
  <c r="O467" i="10"/>
  <c r="N467" i="10"/>
  <c r="I456" i="10"/>
  <c r="I442" i="10"/>
  <c r="V442" i="10"/>
  <c r="N436" i="10"/>
  <c r="O436" i="10"/>
  <c r="N424" i="10"/>
  <c r="O424" i="10"/>
  <c r="N421" i="10"/>
  <c r="O421" i="10"/>
  <c r="O392" i="10"/>
  <c r="N392" i="10"/>
  <c r="I384" i="10"/>
  <c r="O381" i="10"/>
  <c r="N381" i="10"/>
  <c r="O355" i="10"/>
  <c r="N355" i="10"/>
  <c r="O352" i="10"/>
  <c r="N352" i="10"/>
  <c r="O349" i="10"/>
  <c r="N349" i="10"/>
  <c r="O332" i="10"/>
  <c r="N332" i="10"/>
  <c r="O317" i="10"/>
  <c r="N317" i="10"/>
  <c r="I296" i="10"/>
  <c r="I290" i="10"/>
  <c r="V290" i="10"/>
  <c r="O280" i="10"/>
  <c r="N280" i="10"/>
  <c r="O277" i="10"/>
  <c r="N277" i="10"/>
  <c r="O76" i="10"/>
  <c r="N76" i="10"/>
  <c r="T62" i="10"/>
  <c r="U62" i="10"/>
  <c r="O61" i="10"/>
  <c r="N61" i="10"/>
  <c r="I48" i="10"/>
  <c r="I26" i="10"/>
  <c r="V26" i="10"/>
  <c r="O20" i="10"/>
  <c r="N20" i="10"/>
  <c r="O17" i="10"/>
  <c r="N17" i="10"/>
  <c r="K14" i="10"/>
  <c r="V14" i="10"/>
  <c r="M849" i="10"/>
  <c r="M839" i="10"/>
  <c r="M828" i="10"/>
  <c r="M807" i="10"/>
  <c r="M796" i="10"/>
  <c r="M785" i="10"/>
  <c r="M721" i="10"/>
  <c r="M689" i="10"/>
  <c r="M657" i="10"/>
  <c r="M609" i="10"/>
  <c r="M599" i="10"/>
  <c r="M588" i="10"/>
  <c r="M545" i="10"/>
  <c r="M535" i="10"/>
  <c r="M524" i="10"/>
  <c r="M507" i="10"/>
  <c r="M475" i="10"/>
  <c r="M464" i="10"/>
  <c r="M453" i="10"/>
  <c r="M443" i="10"/>
  <c r="M416" i="10"/>
  <c r="M395" i="10"/>
  <c r="M373" i="10"/>
  <c r="M363" i="10"/>
  <c r="M352" i="10"/>
  <c r="M277" i="10"/>
  <c r="N840" i="10"/>
  <c r="N829" i="10"/>
  <c r="N819" i="10"/>
  <c r="N808" i="10"/>
  <c r="N787" i="10"/>
  <c r="N755" i="10"/>
  <c r="N723" i="10"/>
  <c r="N691" i="10"/>
  <c r="N680" i="10"/>
  <c r="N659" i="10"/>
  <c r="N627" i="10"/>
  <c r="N578" i="10"/>
  <c r="N568" i="10"/>
  <c r="N557" i="10"/>
  <c r="N547" i="10"/>
  <c r="N535" i="10"/>
  <c r="N507" i="10"/>
  <c r="N464" i="10"/>
  <c r="N443" i="10"/>
  <c r="N416" i="10"/>
  <c r="N395" i="10"/>
  <c r="N373" i="10"/>
  <c r="N327" i="10"/>
  <c r="N43" i="10"/>
  <c r="O752" i="10"/>
  <c r="O667" i="10"/>
  <c r="O484" i="10"/>
  <c r="O23" i="10"/>
  <c r="V598" i="10"/>
  <c r="O3333" i="10"/>
  <c r="N3333" i="10"/>
  <c r="M3333" i="10"/>
  <c r="O3253" i="10"/>
  <c r="N3253" i="10"/>
  <c r="M3253" i="10"/>
  <c r="O3429" i="10"/>
  <c r="N3429" i="10"/>
  <c r="M3429" i="10"/>
  <c r="O3349" i="10"/>
  <c r="N3349" i="10"/>
  <c r="M3349" i="10"/>
  <c r="O3493" i="10"/>
  <c r="N3493" i="10"/>
  <c r="M3493" i="10"/>
  <c r="O3343" i="10"/>
  <c r="N3343" i="10"/>
  <c r="M3343" i="10"/>
  <c r="O3311" i="10"/>
  <c r="N3311" i="10"/>
  <c r="M3311" i="10"/>
  <c r="O3329" i="10"/>
  <c r="N3329" i="10"/>
  <c r="M3329" i="10"/>
  <c r="O3344" i="10"/>
  <c r="N3344" i="10"/>
  <c r="M3344" i="10"/>
  <c r="O3312" i="10"/>
  <c r="N3312" i="10"/>
  <c r="M3312" i="10"/>
  <c r="O3281" i="10"/>
  <c r="N3281" i="10"/>
  <c r="M3281" i="10"/>
  <c r="O3296" i="10"/>
  <c r="N3296" i="10"/>
  <c r="M3296" i="10"/>
  <c r="O3264" i="10"/>
  <c r="N3264" i="10"/>
  <c r="M3264" i="10"/>
  <c r="O3279" i="10"/>
  <c r="N3279" i="10"/>
  <c r="M3279" i="10"/>
  <c r="O3439" i="10"/>
  <c r="N3439" i="10"/>
  <c r="M3439" i="10"/>
  <c r="O3407" i="10"/>
  <c r="N3407" i="10"/>
  <c r="M3407" i="10"/>
  <c r="O3425" i="10"/>
  <c r="N3425" i="10"/>
  <c r="M3425" i="10"/>
  <c r="O3440" i="10"/>
  <c r="N3440" i="10"/>
  <c r="M3440" i="10"/>
  <c r="O3408" i="10"/>
  <c r="N3408" i="10"/>
  <c r="M3408" i="10"/>
  <c r="O3377" i="10"/>
  <c r="N3377" i="10"/>
  <c r="M3377" i="10"/>
  <c r="O3392" i="10"/>
  <c r="N3392" i="10"/>
  <c r="M3392" i="10"/>
  <c r="O3360" i="10"/>
  <c r="N3360" i="10"/>
  <c r="M3360" i="10"/>
  <c r="O3375" i="10"/>
  <c r="N3375" i="10"/>
  <c r="M3375" i="10"/>
  <c r="O3535" i="10"/>
  <c r="N3535" i="10"/>
  <c r="M3535" i="10"/>
  <c r="O3503" i="10"/>
  <c r="N3503" i="10"/>
  <c r="M3503" i="10"/>
  <c r="O3521" i="10"/>
  <c r="N3521" i="10"/>
  <c r="M3521" i="10"/>
  <c r="O3536" i="10"/>
  <c r="N3536" i="10"/>
  <c r="M3536" i="10"/>
  <c r="O3504" i="10"/>
  <c r="N3504" i="10"/>
  <c r="M3504" i="10"/>
  <c r="O3473" i="10"/>
  <c r="N3473" i="10"/>
  <c r="M3473" i="10"/>
  <c r="O3488" i="10"/>
  <c r="N3488" i="10"/>
  <c r="M3488" i="10"/>
  <c r="O3456" i="10"/>
  <c r="N3456" i="10"/>
  <c r="M3456" i="10"/>
  <c r="O3471" i="10"/>
  <c r="N3471" i="10"/>
  <c r="M3471" i="10"/>
  <c r="I827" i="10"/>
  <c r="I799" i="10"/>
  <c r="I695" i="10"/>
  <c r="I652" i="10"/>
  <c r="I638" i="10"/>
  <c r="I577" i="10"/>
  <c r="I487" i="10"/>
  <c r="U814" i="10"/>
  <c r="T814" i="10"/>
  <c r="K810" i="10"/>
  <c r="V810" i="10"/>
  <c r="U774" i="10"/>
  <c r="T774" i="10"/>
  <c r="I754" i="10"/>
  <c r="V754" i="10"/>
  <c r="T742" i="10"/>
  <c r="I706" i="10"/>
  <c r="V706" i="10"/>
  <c r="T646" i="10"/>
  <c r="I629" i="10"/>
  <c r="I626" i="10"/>
  <c r="V626" i="10"/>
  <c r="T602" i="10"/>
  <c r="T554" i="10"/>
  <c r="U554" i="10"/>
  <c r="N539" i="10"/>
  <c r="O539" i="10"/>
  <c r="I528" i="10"/>
  <c r="U510" i="10"/>
  <c r="O504" i="10"/>
  <c r="N504" i="10"/>
  <c r="N501" i="10"/>
  <c r="O501" i="10"/>
  <c r="N489" i="10"/>
  <c r="O489" i="10"/>
  <c r="O472" i="10"/>
  <c r="N472" i="10"/>
  <c r="I464" i="10"/>
  <c r="O461" i="10"/>
  <c r="N461" i="10"/>
  <c r="I450" i="10"/>
  <c r="N447" i="10"/>
  <c r="O447" i="10"/>
  <c r="O403" i="10"/>
  <c r="N403" i="10"/>
  <c r="N400" i="10"/>
  <c r="O400" i="10"/>
  <c r="I392" i="10"/>
  <c r="N389" i="10"/>
  <c r="O389" i="10"/>
  <c r="I378" i="10"/>
  <c r="V378" i="10"/>
  <c r="O360" i="10"/>
  <c r="N360" i="10"/>
  <c r="O343" i="10"/>
  <c r="N343" i="10"/>
  <c r="K326" i="10"/>
  <c r="V326" i="10"/>
  <c r="O323" i="10"/>
  <c r="N323" i="10"/>
  <c r="O320" i="10"/>
  <c r="N320" i="10"/>
  <c r="U314" i="10"/>
  <c r="N313" i="10"/>
  <c r="O313" i="10"/>
  <c r="O301" i="10"/>
  <c r="N301" i="10"/>
  <c r="N283" i="10"/>
  <c r="O283" i="10"/>
  <c r="N79" i="10"/>
  <c r="O79" i="10"/>
  <c r="K70" i="10"/>
  <c r="V70" i="10"/>
  <c r="O67" i="10"/>
  <c r="N67" i="10"/>
  <c r="O64" i="10"/>
  <c r="N64" i="10"/>
  <c r="K50" i="10"/>
  <c r="T30" i="10"/>
  <c r="U30" i="10"/>
  <c r="N29" i="10"/>
  <c r="O29" i="10"/>
  <c r="I23" i="10"/>
  <c r="M848" i="10"/>
  <c r="M827" i="10"/>
  <c r="M816" i="10"/>
  <c r="M805" i="10"/>
  <c r="M795" i="10"/>
  <c r="M763" i="10"/>
  <c r="M752" i="10"/>
  <c r="M741" i="10"/>
  <c r="M731" i="10"/>
  <c r="M720" i="10"/>
  <c r="M709" i="10"/>
  <c r="M699" i="10"/>
  <c r="M677" i="10"/>
  <c r="M667" i="10"/>
  <c r="M635" i="10"/>
  <c r="M624" i="10"/>
  <c r="M597" i="10"/>
  <c r="M587" i="10"/>
  <c r="M565" i="10"/>
  <c r="M555" i="10"/>
  <c r="M523" i="10"/>
  <c r="M505" i="10"/>
  <c r="M484" i="10"/>
  <c r="M473" i="10"/>
  <c r="M431" i="10"/>
  <c r="M415" i="10"/>
  <c r="M404" i="10"/>
  <c r="M372" i="10"/>
  <c r="M361" i="10"/>
  <c r="M351" i="10"/>
  <c r="M340" i="10"/>
  <c r="M329" i="10"/>
  <c r="M319" i="10"/>
  <c r="M276" i="10"/>
  <c r="M73" i="10"/>
  <c r="M63" i="10"/>
  <c r="M23" i="10"/>
  <c r="M12" i="10"/>
  <c r="N849" i="10"/>
  <c r="N839" i="10"/>
  <c r="N828" i="10"/>
  <c r="N807" i="10"/>
  <c r="N796" i="10"/>
  <c r="N785" i="10"/>
  <c r="N721" i="10"/>
  <c r="N689" i="10"/>
  <c r="N657" i="10"/>
  <c r="N609" i="10"/>
  <c r="N599" i="10"/>
  <c r="N588" i="10"/>
  <c r="N545" i="10"/>
  <c r="N505" i="10"/>
  <c r="N415" i="10"/>
  <c r="N372" i="10"/>
  <c r="N32" i="10"/>
  <c r="O827" i="10"/>
  <c r="O741" i="10"/>
  <c r="O565" i="10"/>
  <c r="O473" i="10"/>
  <c r="O12" i="10"/>
  <c r="V554" i="10"/>
  <c r="O3301" i="10"/>
  <c r="N3301" i="10"/>
  <c r="M3301" i="10"/>
  <c r="O3268" i="10"/>
  <c r="N3268" i="10"/>
  <c r="M3268" i="10"/>
  <c r="O3397" i="10"/>
  <c r="N3397" i="10"/>
  <c r="M3397" i="10"/>
  <c r="O3364" i="10"/>
  <c r="N3364" i="10"/>
  <c r="M3364" i="10"/>
  <c r="O3525" i="10"/>
  <c r="N3525" i="10"/>
  <c r="M3525" i="10"/>
  <c r="O3445" i="10"/>
  <c r="N3445" i="10"/>
  <c r="M3445" i="10"/>
  <c r="O3443" i="10"/>
  <c r="N3443" i="10"/>
  <c r="M3443" i="10"/>
  <c r="I3340" i="10"/>
  <c r="O3339" i="10"/>
  <c r="N3339" i="10"/>
  <c r="M3339" i="10"/>
  <c r="O3307" i="10"/>
  <c r="N3307" i="10"/>
  <c r="M3307" i="10"/>
  <c r="O3325" i="10"/>
  <c r="N3325" i="10"/>
  <c r="M3325" i="10"/>
  <c r="O3340" i="10"/>
  <c r="N3340" i="10"/>
  <c r="M3340" i="10"/>
  <c r="O3308" i="10"/>
  <c r="N3308" i="10"/>
  <c r="M3308" i="10"/>
  <c r="O3277" i="10"/>
  <c r="N3277" i="10"/>
  <c r="M3277" i="10"/>
  <c r="O3292" i="10"/>
  <c r="N3292" i="10"/>
  <c r="M3292" i="10"/>
  <c r="O3260" i="10"/>
  <c r="N3260" i="10"/>
  <c r="M3260" i="10"/>
  <c r="O3275" i="10"/>
  <c r="N3275" i="10"/>
  <c r="M3275" i="10"/>
  <c r="O3435" i="10"/>
  <c r="N3435" i="10"/>
  <c r="M3435" i="10"/>
  <c r="O3403" i="10"/>
  <c r="N3403" i="10"/>
  <c r="M3403" i="10"/>
  <c r="O3421" i="10"/>
  <c r="N3421" i="10"/>
  <c r="M3421" i="10"/>
  <c r="O3436" i="10"/>
  <c r="N3436" i="10"/>
  <c r="M3436" i="10"/>
  <c r="O3404" i="10"/>
  <c r="N3404" i="10"/>
  <c r="M3404" i="10"/>
  <c r="O3373" i="10"/>
  <c r="N3373" i="10"/>
  <c r="M3373" i="10"/>
  <c r="O3388" i="10"/>
  <c r="N3388" i="10"/>
  <c r="M3388" i="10"/>
  <c r="O3356" i="10"/>
  <c r="N3356" i="10"/>
  <c r="M3356" i="10"/>
  <c r="O3371" i="10"/>
  <c r="N3371" i="10"/>
  <c r="M3371" i="10"/>
  <c r="O3531" i="10"/>
  <c r="N3531" i="10"/>
  <c r="M3531" i="10"/>
  <c r="O3499" i="10"/>
  <c r="N3499" i="10"/>
  <c r="M3499" i="10"/>
  <c r="O3517" i="10"/>
  <c r="N3517" i="10"/>
  <c r="M3517" i="10"/>
  <c r="O3532" i="10"/>
  <c r="N3532" i="10"/>
  <c r="M3532" i="10"/>
  <c r="O3500" i="10"/>
  <c r="N3500" i="10"/>
  <c r="M3500" i="10"/>
  <c r="O3469" i="10"/>
  <c r="N3469" i="10"/>
  <c r="M3469" i="10"/>
  <c r="O3484" i="10"/>
  <c r="N3484" i="10"/>
  <c r="M3484" i="10"/>
  <c r="O3452" i="10"/>
  <c r="N3452" i="10"/>
  <c r="M3452" i="10"/>
  <c r="O3467" i="10"/>
  <c r="N3467" i="10"/>
  <c r="M3467" i="10"/>
  <c r="I837" i="10"/>
  <c r="I811" i="10"/>
  <c r="I798" i="10"/>
  <c r="I782" i="10"/>
  <c r="I758" i="10"/>
  <c r="I718" i="10"/>
  <c r="I705" i="10"/>
  <c r="I683" i="10"/>
  <c r="I662" i="10"/>
  <c r="I649" i="10"/>
  <c r="I625" i="10"/>
  <c r="I589" i="10"/>
  <c r="I575" i="10"/>
  <c r="I496" i="10"/>
  <c r="I287" i="10"/>
  <c r="I848" i="10"/>
  <c r="I842" i="10"/>
  <c r="V842" i="10"/>
  <c r="I825" i="10"/>
  <c r="I804" i="10"/>
  <c r="U798" i="10"/>
  <c r="T798" i="10"/>
  <c r="I792" i="10"/>
  <c r="I768" i="10"/>
  <c r="T754" i="10"/>
  <c r="U754" i="10"/>
  <c r="K738" i="10"/>
  <c r="V738" i="10"/>
  <c r="K726" i="10"/>
  <c r="I720" i="10"/>
  <c r="I714" i="10"/>
  <c r="V714" i="10"/>
  <c r="K694" i="10"/>
  <c r="T686" i="10"/>
  <c r="U686" i="10"/>
  <c r="T654" i="10"/>
  <c r="U654" i="10"/>
  <c r="I640" i="10"/>
  <c r="T626" i="10"/>
  <c r="U626" i="10"/>
  <c r="K590" i="10"/>
  <c r="T582" i="10"/>
  <c r="U582" i="10"/>
  <c r="T570" i="10"/>
  <c r="I565" i="10"/>
  <c r="I562" i="10"/>
  <c r="V562" i="10"/>
  <c r="K550" i="10"/>
  <c r="T538" i="10"/>
  <c r="I536" i="10"/>
  <c r="K530" i="10"/>
  <c r="I522" i="10"/>
  <c r="V522" i="10"/>
  <c r="I519" i="10"/>
  <c r="U506" i="10"/>
  <c r="I501" i="10"/>
  <c r="I498" i="10"/>
  <c r="V498" i="10"/>
  <c r="K486" i="10"/>
  <c r="U478" i="10"/>
  <c r="I472" i="10"/>
  <c r="K466" i="10"/>
  <c r="I458" i="10"/>
  <c r="V458" i="10"/>
  <c r="U450" i="10"/>
  <c r="K438" i="10"/>
  <c r="N411" i="10"/>
  <c r="O411" i="10"/>
  <c r="I400" i="10"/>
  <c r="I386" i="10"/>
  <c r="V386" i="10"/>
  <c r="K366" i="10"/>
  <c r="K354" i="10"/>
  <c r="U346" i="10"/>
  <c r="K334" i="10"/>
  <c r="U326" i="10"/>
  <c r="K310" i="10"/>
  <c r="V310" i="10"/>
  <c r="O307" i="10"/>
  <c r="N307" i="10"/>
  <c r="I298" i="10"/>
  <c r="V298" i="10"/>
  <c r="K286" i="10"/>
  <c r="V286" i="10"/>
  <c r="T70" i="10"/>
  <c r="U70" i="10"/>
  <c r="T54" i="10"/>
  <c r="U54" i="10"/>
  <c r="O47" i="10"/>
  <c r="N47" i="10"/>
  <c r="K38" i="10"/>
  <c r="V38" i="10"/>
  <c r="O35" i="10"/>
  <c r="N35" i="10"/>
  <c r="T26" i="10"/>
  <c r="U26" i="10"/>
  <c r="T14" i="10"/>
  <c r="U14" i="10"/>
  <c r="I10" i="10"/>
  <c r="V10" i="10"/>
  <c r="M847" i="10"/>
  <c r="M825" i="10"/>
  <c r="M815" i="10"/>
  <c r="M804" i="10"/>
  <c r="M793" i="10"/>
  <c r="M772" i="10"/>
  <c r="M751" i="10"/>
  <c r="M719" i="10"/>
  <c r="M687" i="10"/>
  <c r="M676" i="10"/>
  <c r="M655" i="10"/>
  <c r="M644" i="10"/>
  <c r="M623" i="10"/>
  <c r="M607" i="10"/>
  <c r="M596" i="10"/>
  <c r="M585" i="10"/>
  <c r="M564" i="10"/>
  <c r="M553" i="10"/>
  <c r="M543" i="10"/>
  <c r="M504" i="10"/>
  <c r="M493" i="10"/>
  <c r="M472" i="10"/>
  <c r="M461" i="10"/>
  <c r="M403" i="10"/>
  <c r="M392" i="10"/>
  <c r="M381" i="10"/>
  <c r="M360" i="10"/>
  <c r="M349" i="10"/>
  <c r="M317" i="10"/>
  <c r="M307" i="10"/>
  <c r="M61" i="10"/>
  <c r="M43" i="10"/>
  <c r="M32" i="10"/>
  <c r="M21" i="10"/>
  <c r="M11" i="10"/>
  <c r="N848" i="10"/>
  <c r="N816" i="10"/>
  <c r="N805" i="10"/>
  <c r="N795" i="10"/>
  <c r="N763" i="10"/>
  <c r="N731" i="10"/>
  <c r="N720" i="10"/>
  <c r="N709" i="10"/>
  <c r="N699" i="10"/>
  <c r="N677" i="10"/>
  <c r="N635" i="10"/>
  <c r="N624" i="10"/>
  <c r="N597" i="10"/>
  <c r="N587" i="10"/>
  <c r="N555" i="10"/>
  <c r="N531" i="10"/>
  <c r="N481" i="10"/>
  <c r="N460" i="10"/>
  <c r="N369" i="10"/>
  <c r="N21" i="10"/>
  <c r="U742" i="10"/>
  <c r="T614" i="10"/>
  <c r="V450" i="10"/>
  <c r="O3315" i="10"/>
  <c r="N3315" i="10"/>
  <c r="M3315" i="10"/>
  <c r="O3285" i="10"/>
  <c r="N3285" i="10"/>
  <c r="M3285" i="10"/>
  <c r="O3251" i="10"/>
  <c r="N3251" i="10"/>
  <c r="M3251" i="10"/>
  <c r="O3411" i="10"/>
  <c r="N3411" i="10"/>
  <c r="M3411" i="10"/>
  <c r="O3381" i="10"/>
  <c r="N3381" i="10"/>
  <c r="M3381" i="10"/>
  <c r="O3347" i="10"/>
  <c r="N3347" i="10"/>
  <c r="M3347" i="10"/>
  <c r="O3477" i="10"/>
  <c r="N3477" i="10"/>
  <c r="M3477" i="10"/>
  <c r="O3460" i="10"/>
  <c r="N3460" i="10"/>
  <c r="M3460" i="10"/>
  <c r="O3335" i="10"/>
  <c r="N3335" i="10"/>
  <c r="M3335" i="10"/>
  <c r="O3303" i="10"/>
  <c r="N3303" i="10"/>
  <c r="M3303" i="10"/>
  <c r="O3321" i="10"/>
  <c r="N3321" i="10"/>
  <c r="M3321" i="10"/>
  <c r="O3336" i="10"/>
  <c r="N3336" i="10"/>
  <c r="M3336" i="10"/>
  <c r="O3304" i="10"/>
  <c r="N3304" i="10"/>
  <c r="M3304" i="10"/>
  <c r="O3273" i="10"/>
  <c r="N3273" i="10"/>
  <c r="M3273" i="10"/>
  <c r="O3288" i="10"/>
  <c r="N3288" i="10"/>
  <c r="M3288" i="10"/>
  <c r="O3256" i="10"/>
  <c r="N3256" i="10"/>
  <c r="M3256" i="10"/>
  <c r="O3271" i="10"/>
  <c r="N3271" i="10"/>
  <c r="M3271" i="10"/>
  <c r="O3431" i="10"/>
  <c r="N3431" i="10"/>
  <c r="M3431" i="10"/>
  <c r="O3399" i="10"/>
  <c r="N3399" i="10"/>
  <c r="M3399" i="10"/>
  <c r="O3417" i="10"/>
  <c r="N3417" i="10"/>
  <c r="M3417" i="10"/>
  <c r="O3432" i="10"/>
  <c r="N3432" i="10"/>
  <c r="M3432" i="10"/>
  <c r="O3400" i="10"/>
  <c r="N3400" i="10"/>
  <c r="M3400" i="10"/>
  <c r="O3369" i="10"/>
  <c r="N3369" i="10"/>
  <c r="M3369" i="10"/>
  <c r="N3384" i="10"/>
  <c r="O3384" i="10"/>
  <c r="M3384" i="10"/>
  <c r="O3352" i="10"/>
  <c r="N3352" i="10"/>
  <c r="M3352" i="10"/>
  <c r="O3367" i="10"/>
  <c r="N3367" i="10"/>
  <c r="M3367" i="10"/>
  <c r="N3527" i="10"/>
  <c r="O3527" i="10"/>
  <c r="M3527" i="10"/>
  <c r="O3495" i="10"/>
  <c r="N3495" i="10"/>
  <c r="M3495" i="10"/>
  <c r="O3513" i="10"/>
  <c r="N3513" i="10"/>
  <c r="M3513" i="10"/>
  <c r="O3528" i="10"/>
  <c r="N3528" i="10"/>
  <c r="M3528" i="10"/>
  <c r="O3496" i="10"/>
  <c r="N3496" i="10"/>
  <c r="M3496" i="10"/>
  <c r="O3465" i="10"/>
  <c r="N3465" i="10"/>
  <c r="M3465" i="10"/>
  <c r="O3480" i="10"/>
  <c r="N3480" i="10"/>
  <c r="M3480" i="10"/>
  <c r="O3448" i="10"/>
  <c r="N3448" i="10"/>
  <c r="M3448" i="10"/>
  <c r="O3463" i="10"/>
  <c r="N3463" i="10"/>
  <c r="M3463" i="10"/>
  <c r="I797" i="10"/>
  <c r="I756" i="10"/>
  <c r="I743" i="10"/>
  <c r="I733" i="10"/>
  <c r="I681" i="10"/>
  <c r="I672" i="10"/>
  <c r="I647" i="10"/>
  <c r="I636" i="10"/>
  <c r="I608" i="10"/>
  <c r="I534" i="10"/>
  <c r="K830" i="10"/>
  <c r="U822" i="10"/>
  <c r="T822" i="10"/>
  <c r="U810" i="10"/>
  <c r="T810" i="10"/>
  <c r="K809" i="10"/>
  <c r="K794" i="10"/>
  <c r="U786" i="10"/>
  <c r="T786" i="10"/>
  <c r="K782" i="10"/>
  <c r="I776" i="10"/>
  <c r="I762" i="10"/>
  <c r="V762" i="10"/>
  <c r="K753" i="10"/>
  <c r="K750" i="10"/>
  <c r="I732" i="10"/>
  <c r="I729" i="10"/>
  <c r="K682" i="10"/>
  <c r="V682" i="10"/>
  <c r="K679" i="10"/>
  <c r="I668" i="10"/>
  <c r="K662" i="10"/>
  <c r="I648" i="10"/>
  <c r="I634" i="10"/>
  <c r="V634" i="10"/>
  <c r="I616" i="10"/>
  <c r="U590" i="10"/>
  <c r="T590" i="10"/>
  <c r="U578" i="10"/>
  <c r="I576" i="10"/>
  <c r="U550" i="10"/>
  <c r="K538" i="10"/>
  <c r="U518" i="10"/>
  <c r="I512" i="10"/>
  <c r="U486" i="10"/>
  <c r="O483" i="10"/>
  <c r="N483" i="10"/>
  <c r="K474" i="10"/>
  <c r="O435" i="10"/>
  <c r="N435" i="10"/>
  <c r="K426" i="10"/>
  <c r="V426" i="10"/>
  <c r="I420" i="10"/>
  <c r="U414" i="10"/>
  <c r="I408" i="10"/>
  <c r="K402" i="10"/>
  <c r="I394" i="10"/>
  <c r="V394" i="10"/>
  <c r="K374" i="10"/>
  <c r="K342" i="10"/>
  <c r="O331" i="10"/>
  <c r="N331" i="10"/>
  <c r="O328" i="10"/>
  <c r="N328" i="10"/>
  <c r="N325" i="10"/>
  <c r="O325" i="10"/>
  <c r="U310" i="10"/>
  <c r="I304" i="10"/>
  <c r="U282" i="10"/>
  <c r="K282" i="10"/>
  <c r="V282" i="10"/>
  <c r="O279" i="10"/>
  <c r="N279" i="10"/>
  <c r="K78" i="10"/>
  <c r="V78" i="10"/>
  <c r="O75" i="10"/>
  <c r="N75" i="10"/>
  <c r="O72" i="10"/>
  <c r="N72" i="10"/>
  <c r="T38" i="10"/>
  <c r="U38" i="10"/>
  <c r="O28" i="10"/>
  <c r="N28" i="10"/>
  <c r="K22" i="10"/>
  <c r="V22" i="10"/>
  <c r="N19" i="10"/>
  <c r="O19" i="10"/>
  <c r="O16" i="10"/>
  <c r="N16" i="10"/>
  <c r="I13" i="10"/>
  <c r="M835" i="10"/>
  <c r="M824" i="10"/>
  <c r="M813" i="10"/>
  <c r="M803" i="10"/>
  <c r="M792" i="10"/>
  <c r="M781" i="10"/>
  <c r="M771" i="10"/>
  <c r="M760" i="10"/>
  <c r="M749" i="10"/>
  <c r="M739" i="10"/>
  <c r="M707" i="10"/>
  <c r="M696" i="10"/>
  <c r="M685" i="10"/>
  <c r="M675" i="10"/>
  <c r="M653" i="10"/>
  <c r="M643" i="10"/>
  <c r="M632" i="10"/>
  <c r="M621" i="10"/>
  <c r="M595" i="10"/>
  <c r="M563" i="10"/>
  <c r="M552" i="10"/>
  <c r="M531" i="10"/>
  <c r="M481" i="10"/>
  <c r="M471" i="10"/>
  <c r="M460" i="10"/>
  <c r="M428" i="10"/>
  <c r="M401" i="10"/>
  <c r="M369" i="10"/>
  <c r="M359" i="10"/>
  <c r="M337" i="10"/>
  <c r="M327" i="10"/>
  <c r="M284" i="10"/>
  <c r="M81" i="10"/>
  <c r="M71" i="10"/>
  <c r="M60" i="10"/>
  <c r="M20" i="10"/>
  <c r="N847" i="10"/>
  <c r="N825" i="10"/>
  <c r="N815" i="10"/>
  <c r="N804" i="10"/>
  <c r="N793" i="10"/>
  <c r="N772" i="10"/>
  <c r="N751" i="10"/>
  <c r="N719" i="10"/>
  <c r="N687" i="10"/>
  <c r="N676" i="10"/>
  <c r="N655" i="10"/>
  <c r="N644" i="10"/>
  <c r="N623" i="10"/>
  <c r="N607" i="10"/>
  <c r="N596" i="10"/>
  <c r="N585" i="10"/>
  <c r="N564" i="10"/>
  <c r="N553" i="10"/>
  <c r="N543" i="10"/>
  <c r="N525" i="10"/>
  <c r="N497" i="10"/>
  <c r="N476" i="10"/>
  <c r="N433" i="10"/>
  <c r="N385" i="10"/>
  <c r="N11" i="10"/>
  <c r="O361" i="10"/>
  <c r="O276" i="10"/>
  <c r="T826" i="10"/>
  <c r="T550" i="10"/>
  <c r="O3331" i="10"/>
  <c r="N3331" i="10"/>
  <c r="O3299" i="10"/>
  <c r="N3299" i="10"/>
  <c r="M3299" i="10"/>
  <c r="O3317" i="10"/>
  <c r="N3317" i="10"/>
  <c r="M3317" i="10"/>
  <c r="O3332" i="10"/>
  <c r="N3332" i="10"/>
  <c r="M3332" i="10"/>
  <c r="O3300" i="10"/>
  <c r="N3300" i="10"/>
  <c r="M3300" i="10"/>
  <c r="O3269" i="10"/>
  <c r="N3269" i="10"/>
  <c r="M3269" i="10"/>
  <c r="O3284" i="10"/>
  <c r="N3284" i="10"/>
  <c r="M3284" i="10"/>
  <c r="O3252" i="10"/>
  <c r="N3252" i="10"/>
  <c r="M3252" i="10"/>
  <c r="O3267" i="10"/>
  <c r="N3267" i="10"/>
  <c r="M3267" i="10"/>
  <c r="N3427" i="10"/>
  <c r="O3427" i="10"/>
  <c r="M3427" i="10"/>
  <c r="O3395" i="10"/>
  <c r="N3395" i="10"/>
  <c r="M3395" i="10"/>
  <c r="O3413" i="10"/>
  <c r="N3413" i="10"/>
  <c r="M3413" i="10"/>
  <c r="O3428" i="10"/>
  <c r="N3428" i="10"/>
  <c r="M3428" i="10"/>
  <c r="O3396" i="10"/>
  <c r="N3396" i="10"/>
  <c r="M3396" i="10"/>
  <c r="O3365" i="10"/>
  <c r="N3365" i="10"/>
  <c r="M3365" i="10"/>
  <c r="O3380" i="10"/>
  <c r="M3380" i="10"/>
  <c r="N3380" i="10"/>
  <c r="O3348" i="10"/>
  <c r="N3348" i="10"/>
  <c r="M3348" i="10"/>
  <c r="O3363" i="10"/>
  <c r="N3363" i="10"/>
  <c r="M3363" i="10"/>
  <c r="O3523" i="10"/>
  <c r="N3523" i="10"/>
  <c r="M3523" i="10"/>
  <c r="O3491" i="10"/>
  <c r="N3491" i="10"/>
  <c r="M3491" i="10"/>
  <c r="O3509" i="10"/>
  <c r="N3509" i="10"/>
  <c r="M3509" i="10"/>
  <c r="O3524" i="10"/>
  <c r="N3524" i="10"/>
  <c r="M3524" i="10"/>
  <c r="O3492" i="10"/>
  <c r="N3492" i="10"/>
  <c r="M3492" i="10"/>
  <c r="O3461" i="10"/>
  <c r="N3461" i="10"/>
  <c r="M3461" i="10"/>
  <c r="O3476" i="10"/>
  <c r="N3476" i="10"/>
  <c r="M3476" i="10"/>
  <c r="O3444" i="10"/>
  <c r="N3444" i="10"/>
  <c r="M3444" i="10"/>
  <c r="O3459" i="10"/>
  <c r="N3459" i="10"/>
  <c r="M3459" i="10"/>
  <c r="I846" i="10"/>
  <c r="I820" i="10"/>
  <c r="I766" i="10"/>
  <c r="I730" i="10"/>
  <c r="I635" i="10"/>
  <c r="I551" i="10"/>
  <c r="U842" i="10"/>
  <c r="T842" i="10"/>
  <c r="U830" i="10"/>
  <c r="T830" i="10"/>
  <c r="I800" i="10"/>
  <c r="U782" i="10"/>
  <c r="T782" i="10"/>
  <c r="I770" i="10"/>
  <c r="V770" i="10"/>
  <c r="U714" i="10"/>
  <c r="T714" i="10"/>
  <c r="I656" i="10"/>
  <c r="I642" i="10"/>
  <c r="V642" i="10"/>
  <c r="U610" i="10"/>
  <c r="T610" i="10"/>
  <c r="I584" i="10"/>
  <c r="I570" i="10"/>
  <c r="V570" i="10"/>
  <c r="N521" i="10"/>
  <c r="O521" i="10"/>
  <c r="I506" i="10"/>
  <c r="V506" i="10"/>
  <c r="N500" i="10"/>
  <c r="O500" i="10"/>
  <c r="O488" i="10"/>
  <c r="N488" i="10"/>
  <c r="N457" i="10"/>
  <c r="O457" i="10"/>
  <c r="O429" i="10"/>
  <c r="N429" i="10"/>
  <c r="I423" i="10"/>
  <c r="O413" i="10"/>
  <c r="N413" i="10"/>
  <c r="N399" i="10"/>
  <c r="O399" i="10"/>
  <c r="N388" i="10"/>
  <c r="O388" i="10"/>
  <c r="O371" i="10"/>
  <c r="N371" i="10"/>
  <c r="N368" i="10"/>
  <c r="O368" i="10"/>
  <c r="O339" i="10"/>
  <c r="N339" i="10"/>
  <c r="I328" i="10"/>
  <c r="I322" i="10"/>
  <c r="V322" i="10"/>
  <c r="K306" i="10"/>
  <c r="U286" i="10"/>
  <c r="O285" i="10"/>
  <c r="N285" i="10"/>
  <c r="I72" i="10"/>
  <c r="I66" i="10"/>
  <c r="V66" i="10"/>
  <c r="K46" i="10"/>
  <c r="V46" i="10"/>
  <c r="T22" i="10"/>
  <c r="U22" i="10"/>
  <c r="T10" i="10"/>
  <c r="U10" i="10"/>
  <c r="K6" i="10"/>
  <c r="V6" i="10"/>
  <c r="M844" i="10"/>
  <c r="M812" i="10"/>
  <c r="M801" i="10"/>
  <c r="M791" i="10"/>
  <c r="M780" i="10"/>
  <c r="M769" i="10"/>
  <c r="M748" i="10"/>
  <c r="M737" i="10"/>
  <c r="M727" i="10"/>
  <c r="M716" i="10"/>
  <c r="M684" i="10"/>
  <c r="M673" i="10"/>
  <c r="M663" i="10"/>
  <c r="M641" i="10"/>
  <c r="M620" i="10"/>
  <c r="M593" i="10"/>
  <c r="M583" i="10"/>
  <c r="M572" i="10"/>
  <c r="M561" i="10"/>
  <c r="M540" i="10"/>
  <c r="M501" i="10"/>
  <c r="M411" i="10"/>
  <c r="M400" i="10"/>
  <c r="M389" i="10"/>
  <c r="M368" i="10"/>
  <c r="M325" i="10"/>
  <c r="M283" i="10"/>
  <c r="M29" i="10"/>
  <c r="M19" i="10"/>
  <c r="N835" i="10"/>
  <c r="N824" i="10"/>
  <c r="N813" i="10"/>
  <c r="N803" i="10"/>
  <c r="N792" i="10"/>
  <c r="N781" i="10"/>
  <c r="N771" i="10"/>
  <c r="N760" i="10"/>
  <c r="N749" i="10"/>
  <c r="N739" i="10"/>
  <c r="N707" i="10"/>
  <c r="N696" i="10"/>
  <c r="N685" i="10"/>
  <c r="N675" i="10"/>
  <c r="N653" i="10"/>
  <c r="N643" i="10"/>
  <c r="N632" i="10"/>
  <c r="N621" i="10"/>
  <c r="N595" i="10"/>
  <c r="N563" i="10"/>
  <c r="N552" i="10"/>
  <c r="N524" i="10"/>
  <c r="N475" i="10"/>
  <c r="N453" i="10"/>
  <c r="N363" i="10"/>
  <c r="N284" i="10"/>
  <c r="O351" i="10"/>
  <c r="O73" i="10"/>
  <c r="V362" i="10"/>
  <c r="O3327" i="10"/>
  <c r="N3327" i="10"/>
  <c r="M3327" i="10"/>
  <c r="O3345" i="10"/>
  <c r="N3345" i="10"/>
  <c r="M3345" i="10"/>
  <c r="O3313" i="10"/>
  <c r="N3313" i="10"/>
  <c r="M3313" i="10"/>
  <c r="O3328" i="10"/>
  <c r="N3328" i="10"/>
  <c r="M3328" i="10"/>
  <c r="O3297" i="10"/>
  <c r="N3297" i="10"/>
  <c r="M3297" i="10"/>
  <c r="O3265" i="10"/>
  <c r="N3265" i="10"/>
  <c r="M3265" i="10"/>
  <c r="O3280" i="10"/>
  <c r="N3280" i="10"/>
  <c r="M3280" i="10"/>
  <c r="O3295" i="10"/>
  <c r="M3295" i="10"/>
  <c r="N3295" i="10"/>
  <c r="O3263" i="10"/>
  <c r="N3263" i="10"/>
  <c r="M3263" i="10"/>
  <c r="O3423" i="10"/>
  <c r="N3423" i="10"/>
  <c r="M3423" i="10"/>
  <c r="N3441" i="10"/>
  <c r="O3441" i="10"/>
  <c r="M3441" i="10"/>
  <c r="O3409" i="10"/>
  <c r="N3409" i="10"/>
  <c r="M3409" i="10"/>
  <c r="O3424" i="10"/>
  <c r="N3424" i="10"/>
  <c r="M3424" i="10"/>
  <c r="O3393" i="10"/>
  <c r="N3393" i="10"/>
  <c r="M3393" i="10"/>
  <c r="O3361" i="10"/>
  <c r="N3361" i="10"/>
  <c r="M3361" i="10"/>
  <c r="O3376" i="10"/>
  <c r="N3376" i="10"/>
  <c r="M3376" i="10"/>
  <c r="O3391" i="10"/>
  <c r="N3391" i="10"/>
  <c r="M3391" i="10"/>
  <c r="O3359" i="10"/>
  <c r="N3359" i="10"/>
  <c r="M3359" i="10"/>
  <c r="O3519" i="10"/>
  <c r="M3519" i="10"/>
  <c r="N3519" i="10"/>
  <c r="O3537" i="10"/>
  <c r="N3537" i="10"/>
  <c r="M3537" i="10"/>
  <c r="O3505" i="10"/>
  <c r="N3505" i="10"/>
  <c r="M3505" i="10"/>
  <c r="O3520" i="10"/>
  <c r="N3520" i="10"/>
  <c r="M3520" i="10"/>
  <c r="O3489" i="10"/>
  <c r="N3489" i="10"/>
  <c r="M3489" i="10"/>
  <c r="O3457" i="10"/>
  <c r="N3457" i="10"/>
  <c r="M3457" i="10"/>
  <c r="O3472" i="10"/>
  <c r="N3472" i="10"/>
  <c r="M3472" i="10"/>
  <c r="O3487" i="10"/>
  <c r="N3487" i="10"/>
  <c r="M3487" i="10"/>
  <c r="O3455" i="10"/>
  <c r="N3455" i="10"/>
  <c r="M3455" i="10"/>
  <c r="O1716" i="10"/>
  <c r="N1716" i="10"/>
  <c r="M1716" i="10"/>
  <c r="I611" i="10"/>
  <c r="I791" i="10"/>
  <c r="I777" i="10"/>
  <c r="I752" i="10"/>
  <c r="I727" i="10"/>
  <c r="I701" i="10"/>
  <c r="I633" i="10"/>
  <c r="I560" i="10"/>
  <c r="I439" i="10"/>
  <c r="U838" i="10"/>
  <c r="T838" i="10"/>
  <c r="I821" i="10"/>
  <c r="I818" i="10"/>
  <c r="V818" i="10"/>
  <c r="U806" i="10"/>
  <c r="T806" i="10"/>
  <c r="K758" i="10"/>
  <c r="T750" i="10"/>
  <c r="U750" i="10"/>
  <c r="K746" i="10"/>
  <c r="V746" i="10"/>
  <c r="I737" i="10"/>
  <c r="K725" i="10"/>
  <c r="K710" i="10"/>
  <c r="K693" i="10"/>
  <c r="U682" i="10"/>
  <c r="T682" i="10"/>
  <c r="I676" i="10"/>
  <c r="K658" i="10"/>
  <c r="I650" i="10"/>
  <c r="V650" i="10"/>
  <c r="K630" i="10"/>
  <c r="T622" i="10"/>
  <c r="U622" i="10"/>
  <c r="I592" i="10"/>
  <c r="I578" i="10"/>
  <c r="V578" i="10"/>
  <c r="U566" i="10"/>
  <c r="K558" i="10"/>
  <c r="K546" i="10"/>
  <c r="K494" i="10"/>
  <c r="N491" i="10"/>
  <c r="O491" i="10"/>
  <c r="K482" i="10"/>
  <c r="U470" i="10"/>
  <c r="K454" i="10"/>
  <c r="O440" i="10"/>
  <c r="N440" i="10"/>
  <c r="K382" i="10"/>
  <c r="O365" i="10"/>
  <c r="N365" i="10"/>
  <c r="K350" i="10"/>
  <c r="I336" i="10"/>
  <c r="O333" i="10"/>
  <c r="N333" i="10"/>
  <c r="N315" i="10"/>
  <c r="O315" i="10"/>
  <c r="N303" i="10"/>
  <c r="O303" i="10"/>
  <c r="K294" i="10"/>
  <c r="V294" i="10"/>
  <c r="O291" i="10"/>
  <c r="N291" i="10"/>
  <c r="O288" i="10"/>
  <c r="N288" i="10"/>
  <c r="T78" i="10"/>
  <c r="U78" i="10"/>
  <c r="N59" i="10"/>
  <c r="O59" i="10"/>
  <c r="I40" i="10"/>
  <c r="I34" i="10"/>
  <c r="V34" i="10"/>
  <c r="I31" i="10"/>
  <c r="O24" i="10"/>
  <c r="N24" i="10"/>
  <c r="M843" i="10"/>
  <c r="M821" i="10"/>
  <c r="M811" i="10"/>
  <c r="M789" i="10"/>
  <c r="M779" i="10"/>
  <c r="M768" i="10"/>
  <c r="M757" i="10"/>
  <c r="M747" i="10"/>
  <c r="M715" i="10"/>
  <c r="M704" i="10"/>
  <c r="M683" i="10"/>
  <c r="M661" i="10"/>
  <c r="M651" i="10"/>
  <c r="M640" i="10"/>
  <c r="M629" i="10"/>
  <c r="M619" i="10"/>
  <c r="M603" i="10"/>
  <c r="M592" i="10"/>
  <c r="M571" i="10"/>
  <c r="M539" i="10"/>
  <c r="M528" i="10"/>
  <c r="M500" i="10"/>
  <c r="M489" i="10"/>
  <c r="M457" i="10"/>
  <c r="M447" i="10"/>
  <c r="M436" i="10"/>
  <c r="M424" i="10"/>
  <c r="M399" i="10"/>
  <c r="M388" i="10"/>
  <c r="M313" i="10"/>
  <c r="M303" i="10"/>
  <c r="M79" i="10"/>
  <c r="M28" i="10"/>
  <c r="M17" i="10"/>
  <c r="N844" i="10"/>
  <c r="N812" i="10"/>
  <c r="N801" i="10"/>
  <c r="N791" i="10"/>
  <c r="N780" i="10"/>
  <c r="N769" i="10"/>
  <c r="N748" i="10"/>
  <c r="N737" i="10"/>
  <c r="N727" i="10"/>
  <c r="N716" i="10"/>
  <c r="N684" i="10"/>
  <c r="N673" i="10"/>
  <c r="N663" i="10"/>
  <c r="N641" i="10"/>
  <c r="N620" i="10"/>
  <c r="N593" i="10"/>
  <c r="N583" i="10"/>
  <c r="N572" i="10"/>
  <c r="N561" i="10"/>
  <c r="N540" i="10"/>
  <c r="N523" i="10"/>
  <c r="N431" i="10"/>
  <c r="N404" i="10"/>
  <c r="N359" i="10"/>
  <c r="N81" i="10"/>
  <c r="O340" i="10"/>
  <c r="O63" i="10"/>
  <c r="O3323" i="10"/>
  <c r="N3323" i="10"/>
  <c r="M3323" i="10"/>
  <c r="O3341" i="10"/>
  <c r="N3341" i="10"/>
  <c r="M3341" i="10"/>
  <c r="O3309" i="10"/>
  <c r="N3309" i="10"/>
  <c r="M3309" i="10"/>
  <c r="O3324" i="10"/>
  <c r="N3324" i="10"/>
  <c r="M3324" i="10"/>
  <c r="O3293" i="10"/>
  <c r="N3293" i="10"/>
  <c r="M3293" i="10"/>
  <c r="O3261" i="10"/>
  <c r="N3261" i="10"/>
  <c r="M3261" i="10"/>
  <c r="O3276" i="10"/>
  <c r="N3276" i="10"/>
  <c r="M3276" i="10"/>
  <c r="O3291" i="10"/>
  <c r="N3291" i="10"/>
  <c r="M3291" i="10"/>
  <c r="O3259" i="10"/>
  <c r="N3259" i="10"/>
  <c r="M3259" i="10"/>
  <c r="O3419" i="10"/>
  <c r="N3419" i="10"/>
  <c r="M3419" i="10"/>
  <c r="O3437" i="10"/>
  <c r="N3437" i="10"/>
  <c r="M3437" i="10"/>
  <c r="O3405" i="10"/>
  <c r="N3405" i="10"/>
  <c r="M3405" i="10"/>
  <c r="O3420" i="10"/>
  <c r="N3420" i="10"/>
  <c r="M3420" i="10"/>
  <c r="O3389" i="10"/>
  <c r="N3389" i="10"/>
  <c r="M3389" i="10"/>
  <c r="O3357" i="10"/>
  <c r="N3357" i="10"/>
  <c r="M3357" i="10"/>
  <c r="O3372" i="10"/>
  <c r="N3372" i="10"/>
  <c r="M3372" i="10"/>
  <c r="O3387" i="10"/>
  <c r="N3387" i="10"/>
  <c r="M3387" i="10"/>
  <c r="O3355" i="10"/>
  <c r="N3355" i="10"/>
  <c r="M3355" i="10"/>
  <c r="O3515" i="10"/>
  <c r="N3515" i="10"/>
  <c r="M3515" i="10"/>
  <c r="O3533" i="10"/>
  <c r="N3533" i="10"/>
  <c r="M3533" i="10"/>
  <c r="O3501" i="10"/>
  <c r="N3501" i="10"/>
  <c r="O3516" i="10"/>
  <c r="N3516" i="10"/>
  <c r="M3516" i="10"/>
  <c r="O3485" i="10"/>
  <c r="N3485" i="10"/>
  <c r="M3485" i="10"/>
  <c r="O3453" i="10"/>
  <c r="N3453" i="10"/>
  <c r="M3453" i="10"/>
  <c r="O3468" i="10"/>
  <c r="N3468" i="10"/>
  <c r="M3468" i="10"/>
  <c r="O3483" i="10"/>
  <c r="N3483" i="10"/>
  <c r="M3483" i="10"/>
  <c r="O3451" i="10"/>
  <c r="N3451" i="10"/>
  <c r="M3451" i="10"/>
  <c r="I739" i="10"/>
  <c r="I669" i="10"/>
  <c r="I605" i="10"/>
  <c r="I832" i="10"/>
  <c r="U818" i="10"/>
  <c r="T818" i="10"/>
  <c r="K802" i="10"/>
  <c r="V802" i="10"/>
  <c r="I784" i="10"/>
  <c r="I778" i="10"/>
  <c r="V778" i="10"/>
  <c r="I740" i="10"/>
  <c r="I728" i="10"/>
  <c r="I690" i="10"/>
  <c r="V690" i="10"/>
  <c r="I664" i="10"/>
  <c r="U650" i="10"/>
  <c r="T650" i="10"/>
  <c r="K618" i="10"/>
  <c r="V618" i="10"/>
  <c r="I600" i="10"/>
  <c r="I586" i="10"/>
  <c r="V586" i="10"/>
  <c r="T558" i="10"/>
  <c r="U558" i="10"/>
  <c r="N479" i="10"/>
  <c r="O479" i="10"/>
  <c r="O451" i="10"/>
  <c r="N451" i="10"/>
  <c r="N448" i="10"/>
  <c r="O448" i="10"/>
  <c r="I437" i="10"/>
  <c r="I434" i="10"/>
  <c r="V434" i="10"/>
  <c r="N379" i="10"/>
  <c r="O379" i="10"/>
  <c r="O376" i="10"/>
  <c r="N376" i="10"/>
  <c r="N347" i="10"/>
  <c r="O347" i="10"/>
  <c r="O344" i="10"/>
  <c r="N344" i="10"/>
  <c r="O341" i="10"/>
  <c r="N341" i="10"/>
  <c r="I330" i="10"/>
  <c r="V330" i="10"/>
  <c r="N324" i="10"/>
  <c r="O324" i="10"/>
  <c r="O321" i="10"/>
  <c r="N321" i="10"/>
  <c r="K318" i="10"/>
  <c r="V318" i="10"/>
  <c r="K278" i="10"/>
  <c r="V278" i="10"/>
  <c r="O275" i="10"/>
  <c r="N275" i="10"/>
  <c r="N80" i="10"/>
  <c r="O80" i="10"/>
  <c r="I74" i="10"/>
  <c r="V74" i="10"/>
  <c r="N68" i="10"/>
  <c r="O68" i="10"/>
  <c r="O65" i="10"/>
  <c r="N65" i="10"/>
  <c r="K62" i="10"/>
  <c r="V62" i="10"/>
  <c r="T46" i="10"/>
  <c r="U46" i="10"/>
  <c r="O45" i="10"/>
  <c r="N45" i="10"/>
  <c r="O27" i="10"/>
  <c r="N27" i="10"/>
  <c r="I18" i="10"/>
  <c r="V18" i="10"/>
  <c r="O15" i="10"/>
  <c r="N15" i="10"/>
  <c r="T6" i="10"/>
  <c r="U6" i="10"/>
  <c r="M841" i="10"/>
  <c r="M831" i="10"/>
  <c r="M799" i="10"/>
  <c r="M788" i="10"/>
  <c r="M777" i="10"/>
  <c r="M767" i="10"/>
  <c r="M735" i="10"/>
  <c r="M724" i="10"/>
  <c r="M713" i="10"/>
  <c r="M703" i="10"/>
  <c r="M692" i="10"/>
  <c r="M671" i="10"/>
  <c r="M660" i="10"/>
  <c r="M639" i="10"/>
  <c r="M579" i="10"/>
  <c r="M569" i="10"/>
  <c r="M548" i="10"/>
  <c r="M537" i="10"/>
  <c r="M488" i="10"/>
  <c r="M467" i="10"/>
  <c r="M435" i="10"/>
  <c r="M421" i="10"/>
  <c r="M376" i="10"/>
  <c r="M365" i="10"/>
  <c r="M355" i="10"/>
  <c r="M344" i="10"/>
  <c r="M333" i="10"/>
  <c r="M323" i="10"/>
  <c r="M301" i="10"/>
  <c r="M291" i="10"/>
  <c r="M280" i="10"/>
  <c r="M67" i="10"/>
  <c r="M27" i="10"/>
  <c r="M16" i="10"/>
  <c r="N843" i="10"/>
  <c r="N821" i="10"/>
  <c r="N811" i="10"/>
  <c r="N789" i="10"/>
  <c r="N779" i="10"/>
  <c r="N768" i="10"/>
  <c r="N757" i="10"/>
  <c r="N747" i="10"/>
  <c r="N715" i="10"/>
  <c r="N704" i="10"/>
  <c r="N683" i="10"/>
  <c r="N661" i="10"/>
  <c r="N651" i="10"/>
  <c r="N640" i="10"/>
  <c r="N629" i="10"/>
  <c r="N619" i="10"/>
  <c r="N603" i="10"/>
  <c r="N592" i="10"/>
  <c r="N571" i="10"/>
  <c r="N537" i="10"/>
  <c r="N471" i="10"/>
  <c r="N428" i="10"/>
  <c r="N401" i="10"/>
  <c r="N71" i="10"/>
  <c r="O329" i="10"/>
  <c r="V774" i="10"/>
  <c r="U710" i="10"/>
  <c r="U646" i="10"/>
  <c r="V398" i="10"/>
  <c r="M3501" i="10"/>
  <c r="O3319" i="10"/>
  <c r="N3319" i="10"/>
  <c r="M3319" i="10"/>
  <c r="O3337" i="10"/>
  <c r="N3337" i="10"/>
  <c r="M3337" i="10"/>
  <c r="O3305" i="10"/>
  <c r="N3305" i="10"/>
  <c r="M3305" i="10"/>
  <c r="O3320" i="10"/>
  <c r="N3320" i="10"/>
  <c r="M3320" i="10"/>
  <c r="O3289" i="10"/>
  <c r="N3289" i="10"/>
  <c r="M3289" i="10"/>
  <c r="O3257" i="10"/>
  <c r="N3257" i="10"/>
  <c r="M3257" i="10"/>
  <c r="O3272" i="10"/>
  <c r="N3272" i="10"/>
  <c r="M3272" i="10"/>
  <c r="O3287" i="10"/>
  <c r="N3287" i="10"/>
  <c r="M3287" i="10"/>
  <c r="O3255" i="10"/>
  <c r="N3255" i="10"/>
  <c r="M3255" i="10"/>
  <c r="O3415" i="10"/>
  <c r="N3415" i="10"/>
  <c r="M3415" i="10"/>
  <c r="O3433" i="10"/>
  <c r="N3433" i="10"/>
  <c r="M3433" i="10"/>
  <c r="O3401" i="10"/>
  <c r="N3401" i="10"/>
  <c r="M3401" i="10"/>
  <c r="O3416" i="10"/>
  <c r="N3416" i="10"/>
  <c r="O3385" i="10"/>
  <c r="N3385" i="10"/>
  <c r="M3385" i="10"/>
  <c r="O3353" i="10"/>
  <c r="N3353" i="10"/>
  <c r="M3353" i="10"/>
  <c r="O3368" i="10"/>
  <c r="N3368" i="10"/>
  <c r="M3368" i="10"/>
  <c r="O3383" i="10"/>
  <c r="N3383" i="10"/>
  <c r="M3383" i="10"/>
  <c r="O3351" i="10"/>
  <c r="M3351" i="10"/>
  <c r="N3351" i="10"/>
  <c r="O3511" i="10"/>
  <c r="N3511" i="10"/>
  <c r="M3511" i="10"/>
  <c r="O3529" i="10"/>
  <c r="N3529" i="10"/>
  <c r="M3529" i="10"/>
  <c r="O3497" i="10"/>
  <c r="N3497" i="10"/>
  <c r="M3497" i="10"/>
  <c r="O3512" i="10"/>
  <c r="N3512" i="10"/>
  <c r="M3512" i="10"/>
  <c r="O3481" i="10"/>
  <c r="N3481" i="10"/>
  <c r="M3481" i="10"/>
  <c r="O3449" i="10"/>
  <c r="N3449" i="10"/>
  <c r="M3449" i="10"/>
  <c r="O3464" i="10"/>
  <c r="N3464" i="10"/>
  <c r="M3464" i="10"/>
  <c r="O3479" i="10"/>
  <c r="N3479" i="10"/>
  <c r="M3479" i="10"/>
  <c r="O3447" i="10"/>
  <c r="N3447" i="10"/>
  <c r="M3447" i="10"/>
  <c r="I841" i="10"/>
  <c r="I803" i="10"/>
  <c r="I763" i="10"/>
  <c r="I750" i="10"/>
  <c r="I710" i="10"/>
  <c r="I666" i="10"/>
  <c r="I630" i="10"/>
  <c r="I619" i="10"/>
  <c r="I412" i="10"/>
  <c r="K846" i="10"/>
  <c r="I840" i="10"/>
  <c r="K834" i="10"/>
  <c r="I826" i="10"/>
  <c r="V826" i="10"/>
  <c r="K817" i="10"/>
  <c r="K814" i="10"/>
  <c r="I796" i="10"/>
  <c r="I793" i="10"/>
  <c r="K766" i="10"/>
  <c r="T758" i="10"/>
  <c r="U746" i="10"/>
  <c r="T746" i="10"/>
  <c r="K745" i="10"/>
  <c r="K730" i="10"/>
  <c r="T722" i="10"/>
  <c r="U722" i="10"/>
  <c r="K718" i="10"/>
  <c r="K712" i="10"/>
  <c r="I704" i="10"/>
  <c r="K698" i="10"/>
  <c r="T690" i="10"/>
  <c r="U690" i="10"/>
  <c r="T678" i="10"/>
  <c r="K666" i="10"/>
  <c r="K638" i="10"/>
  <c r="T630" i="10"/>
  <c r="K602" i="10"/>
  <c r="T586" i="10"/>
  <c r="T546" i="10"/>
  <c r="K534" i="10"/>
  <c r="T514" i="10"/>
  <c r="U514" i="10"/>
  <c r="O499" i="10"/>
  <c r="N499" i="10"/>
  <c r="K490" i="10"/>
  <c r="V490" i="10"/>
  <c r="K470" i="10"/>
  <c r="N459" i="10"/>
  <c r="O459" i="10"/>
  <c r="K456" i="10"/>
  <c r="I448" i="10"/>
  <c r="K442" i="10"/>
  <c r="U390" i="10"/>
  <c r="O387" i="10"/>
  <c r="N387" i="10"/>
  <c r="K384" i="10"/>
  <c r="I373" i="10"/>
  <c r="I370" i="10"/>
  <c r="K358" i="10"/>
  <c r="U350" i="10"/>
  <c r="I344" i="10"/>
  <c r="K314" i="10"/>
  <c r="V314" i="10"/>
  <c r="K302" i="10"/>
  <c r="V302" i="10"/>
  <c r="O299" i="10"/>
  <c r="N299" i="10"/>
  <c r="K296" i="10"/>
  <c r="K290" i="10"/>
  <c r="T278" i="10"/>
  <c r="U278" i="10"/>
  <c r="I80" i="10"/>
  <c r="K58" i="10"/>
  <c r="V58" i="10"/>
  <c r="K48" i="10"/>
  <c r="I42" i="10"/>
  <c r="V42" i="10"/>
  <c r="K30" i="10"/>
  <c r="V30" i="10"/>
  <c r="T18" i="10"/>
  <c r="U18" i="10"/>
  <c r="N8" i="10"/>
  <c r="O8" i="10"/>
  <c r="M840" i="10"/>
  <c r="M829" i="10"/>
  <c r="M819" i="10"/>
  <c r="M808" i="10"/>
  <c r="M787" i="10"/>
  <c r="M755" i="10"/>
  <c r="M723" i="10"/>
  <c r="M691" i="10"/>
  <c r="M680" i="10"/>
  <c r="M659" i="10"/>
  <c r="M627" i="10"/>
  <c r="M578" i="10"/>
  <c r="M568" i="10"/>
  <c r="M557" i="10"/>
  <c r="M547" i="10"/>
  <c r="M536" i="10"/>
  <c r="M525" i="10"/>
  <c r="M508" i="10"/>
  <c r="M497" i="10"/>
  <c r="M476" i="10"/>
  <c r="M433" i="10"/>
  <c r="M417" i="10"/>
  <c r="M385" i="10"/>
  <c r="M375" i="10"/>
  <c r="M343" i="10"/>
  <c r="M332" i="10"/>
  <c r="M321" i="10"/>
  <c r="M279" i="10"/>
  <c r="M76" i="10"/>
  <c r="M65" i="10"/>
  <c r="M47" i="10"/>
  <c r="M15" i="10"/>
  <c r="N841" i="10"/>
  <c r="N831" i="10"/>
  <c r="N799" i="10"/>
  <c r="N788" i="10"/>
  <c r="N777" i="10"/>
  <c r="N767" i="10"/>
  <c r="N735" i="10"/>
  <c r="N724" i="10"/>
  <c r="N713" i="10"/>
  <c r="N703" i="10"/>
  <c r="N692" i="10"/>
  <c r="N671" i="10"/>
  <c r="N660" i="10"/>
  <c r="N639" i="10"/>
  <c r="N579" i="10"/>
  <c r="N569" i="10"/>
  <c r="N548" i="10"/>
  <c r="N536" i="10"/>
  <c r="N508" i="10"/>
  <c r="N417" i="10"/>
  <c r="N375" i="10"/>
  <c r="N337" i="10"/>
  <c r="N60" i="10"/>
  <c r="O319" i="10"/>
  <c r="T794" i="10"/>
  <c r="M3416" i="10"/>
  <c r="U3514" i="10"/>
  <c r="T3450" i="10"/>
  <c r="T3426" i="10"/>
  <c r="U3406" i="10"/>
  <c r="T3398" i="10"/>
  <c r="U3398" i="10"/>
  <c r="T3390" i="10"/>
  <c r="T3362" i="10"/>
  <c r="T3254" i="10"/>
  <c r="U3190" i="10"/>
  <c r="T3190" i="10"/>
  <c r="U3134" i="10"/>
  <c r="T3074" i="10"/>
  <c r="U2514" i="10"/>
  <c r="U2026" i="10"/>
  <c r="T2374" i="10"/>
  <c r="U2374" i="10"/>
  <c r="U2294" i="10"/>
  <c r="T2294" i="10"/>
  <c r="T3494" i="10"/>
  <c r="T3370" i="10"/>
  <c r="T3226" i="10"/>
  <c r="T3206" i="10"/>
  <c r="U3206" i="10"/>
  <c r="U3122" i="10"/>
  <c r="T3114" i="10"/>
  <c r="U3114" i="10"/>
  <c r="U3082" i="10"/>
  <c r="U2770" i="10"/>
  <c r="T2034" i="10"/>
  <c r="T3102" i="10"/>
  <c r="U3102" i="10"/>
  <c r="U3038" i="10"/>
  <c r="T3038" i="10"/>
  <c r="T2886" i="10"/>
  <c r="U2886" i="10"/>
  <c r="T2630" i="10"/>
  <c r="U2630" i="10"/>
  <c r="U2550" i="10"/>
  <c r="T2550" i="10"/>
  <c r="T2242" i="10"/>
  <c r="U2242" i="10"/>
  <c r="T2078" i="10"/>
  <c r="U2078" i="10"/>
  <c r="U3490" i="10"/>
  <c r="T3446" i="10"/>
  <c r="U3366" i="10"/>
  <c r="U3350" i="10"/>
  <c r="T3350" i="10"/>
  <c r="T3322" i="10"/>
  <c r="U3214" i="10"/>
  <c r="T3202" i="10"/>
  <c r="U2966" i="10"/>
  <c r="T2966" i="10"/>
  <c r="U2154" i="10"/>
  <c r="T3482" i="10"/>
  <c r="U3462" i="10"/>
  <c r="T3330" i="10"/>
  <c r="T3250" i="10"/>
  <c r="U3110" i="10"/>
  <c r="T3110" i="10"/>
  <c r="T3078" i="10"/>
  <c r="U3046" i="10"/>
  <c r="U2806" i="10"/>
  <c r="T2806" i="10"/>
  <c r="U2726" i="10"/>
  <c r="T2498" i="10"/>
  <c r="U2498" i="10"/>
  <c r="T2390" i="10"/>
  <c r="U2338" i="10"/>
  <c r="U2086" i="10"/>
  <c r="U3470" i="10"/>
  <c r="T3374" i="10"/>
  <c r="T3238" i="10"/>
  <c r="U3238" i="10"/>
  <c r="T2754" i="10"/>
  <c r="U2754" i="10"/>
  <c r="T3438" i="10"/>
  <c r="T3430" i="10"/>
  <c r="T3422" i="10"/>
  <c r="U3382" i="10"/>
  <c r="T3306" i="10"/>
  <c r="T3282" i="10"/>
  <c r="T3182" i="10"/>
  <c r="T3174" i="10"/>
  <c r="T3166" i="10"/>
  <c r="T3158" i="10"/>
  <c r="T3098" i="10"/>
  <c r="T3054" i="10"/>
  <c r="T3046" i="10"/>
  <c r="U3030" i="10"/>
  <c r="U3002" i="10"/>
  <c r="U2938" i="10"/>
  <c r="T2930" i="10"/>
  <c r="U2842" i="10"/>
  <c r="T2834" i="10"/>
  <c r="T2726" i="10"/>
  <c r="T2674" i="10"/>
  <c r="T2470" i="10"/>
  <c r="T2418" i="10"/>
  <c r="T2214" i="10"/>
  <c r="T1878" i="10"/>
  <c r="T1798" i="10"/>
  <c r="T1734" i="10"/>
  <c r="T1670" i="10"/>
  <c r="T1606" i="10"/>
  <c r="T1542" i="10"/>
  <c r="T1362" i="10"/>
  <c r="T1270" i="10"/>
  <c r="T1190" i="10"/>
  <c r="T1146" i="10"/>
  <c r="T1110" i="10"/>
  <c r="T978" i="10"/>
  <c r="T934" i="10"/>
  <c r="U890" i="10"/>
  <c r="T890" i="10"/>
  <c r="U858" i="10"/>
  <c r="T858" i="10"/>
  <c r="U2902" i="10"/>
  <c r="U2646" i="10"/>
  <c r="T2594" i="10"/>
  <c r="U2390" i="10"/>
  <c r="T2338" i="10"/>
  <c r="U2302" i="10"/>
  <c r="T2154" i="10"/>
  <c r="T2094" i="10"/>
  <c r="T2026" i="10"/>
  <c r="T1450" i="10"/>
  <c r="T1386" i="10"/>
  <c r="T1342" i="10"/>
  <c r="T1226" i="10"/>
  <c r="T1022" i="10"/>
  <c r="U986" i="10"/>
  <c r="U950" i="10"/>
  <c r="T942" i="10"/>
  <c r="T906" i="10"/>
  <c r="T3534" i="10"/>
  <c r="T3526" i="10"/>
  <c r="T3518" i="10"/>
  <c r="U3478" i="10"/>
  <c r="T3402" i="10"/>
  <c r="T3378" i="10"/>
  <c r="T3278" i="10"/>
  <c r="T3270" i="10"/>
  <c r="T3262" i="10"/>
  <c r="U3222" i="10"/>
  <c r="T3154" i="10"/>
  <c r="T3138" i="10"/>
  <c r="T3086" i="10"/>
  <c r="T3034" i="10"/>
  <c r="U3014" i="10"/>
  <c r="U2990" i="10"/>
  <c r="T2946" i="10"/>
  <c r="U2874" i="10"/>
  <c r="T2866" i="10"/>
  <c r="T2850" i="10"/>
  <c r="T2794" i="10"/>
  <c r="U2742" i="10"/>
  <c r="T2706" i="10"/>
  <c r="T2690" i="10"/>
  <c r="U2598" i="10"/>
  <c r="T2538" i="10"/>
  <c r="U2486" i="10"/>
  <c r="T2450" i="10"/>
  <c r="T2434" i="10"/>
  <c r="U2342" i="10"/>
  <c r="T2282" i="10"/>
  <c r="U2230" i="10"/>
  <c r="T2202" i="10"/>
  <c r="U2178" i="10"/>
  <c r="T2170" i="10"/>
  <c r="T2074" i="10"/>
  <c r="U2050" i="10"/>
  <c r="T2042" i="10"/>
  <c r="T1894" i="10"/>
  <c r="U1814" i="10"/>
  <c r="U1786" i="10"/>
  <c r="U1722" i="10"/>
  <c r="U1686" i="10"/>
  <c r="U1658" i="10"/>
  <c r="U1622" i="10"/>
  <c r="U1594" i="10"/>
  <c r="U1530" i="10"/>
  <c r="U1510" i="10"/>
  <c r="T1494" i="10"/>
  <c r="T1430" i="10"/>
  <c r="T1322" i="10"/>
  <c r="T1286" i="10"/>
  <c r="T1278" i="10"/>
  <c r="U1266" i="10"/>
  <c r="T1162" i="10"/>
  <c r="T1142" i="10"/>
  <c r="T1118" i="10"/>
  <c r="U1106" i="10"/>
  <c r="U1062" i="10"/>
  <c r="T1002" i="10"/>
  <c r="T994" i="10"/>
  <c r="U894" i="10"/>
  <c r="U2854" i="10"/>
  <c r="T2774" i="10"/>
  <c r="U2722" i="10"/>
  <c r="U2694" i="10"/>
  <c r="T2518" i="10"/>
  <c r="U2466" i="10"/>
  <c r="U2438" i="10"/>
  <c r="T2262" i="10"/>
  <c r="U2210" i="10"/>
  <c r="U2158" i="10"/>
  <c r="U2090" i="10"/>
  <c r="U2030" i="10"/>
  <c r="U1382" i="10"/>
  <c r="U1374" i="10"/>
  <c r="U1202" i="10"/>
  <c r="U1150" i="10"/>
  <c r="T1018" i="10"/>
  <c r="T982" i="10"/>
  <c r="U946" i="10"/>
  <c r="T3466" i="10"/>
  <c r="T3442" i="10"/>
  <c r="T3342" i="10"/>
  <c r="T3334" i="10"/>
  <c r="T3326" i="10"/>
  <c r="U3286" i="10"/>
  <c r="T3210" i="10"/>
  <c r="T3186" i="10"/>
  <c r="U3094" i="10"/>
  <c r="T3058" i="10"/>
  <c r="T3050" i="10"/>
  <c r="T3042" i="10"/>
  <c r="U2934" i="10"/>
  <c r="U2906" i="10"/>
  <c r="T2898" i="10"/>
  <c r="T2882" i="10"/>
  <c r="U2838" i="10"/>
  <c r="U2738" i="10"/>
  <c r="U2678" i="10"/>
  <c r="T2642" i="10"/>
  <c r="T2626" i="10"/>
  <c r="U2482" i="10"/>
  <c r="U2422" i="10"/>
  <c r="T2386" i="10"/>
  <c r="T2370" i="10"/>
  <c r="U2334" i="10"/>
  <c r="U2226" i="10"/>
  <c r="T2218" i="10"/>
  <c r="U2166" i="10"/>
  <c r="T2150" i="10"/>
  <c r="T2142" i="10"/>
  <c r="U2098" i="10"/>
  <c r="T2082" i="10"/>
  <c r="T2038" i="10"/>
  <c r="T2022" i="10"/>
  <c r="T2014" i="10"/>
  <c r="T1882" i="10"/>
  <c r="T1846" i="10"/>
  <c r="T1782" i="10"/>
  <c r="T1718" i="10"/>
  <c r="T1654" i="10"/>
  <c r="T1590" i="10"/>
  <c r="T1526" i="10"/>
  <c r="T1502" i="10"/>
  <c r="T1446" i="10"/>
  <c r="T1438" i="10"/>
  <c r="U1338" i="10"/>
  <c r="T1302" i="10"/>
  <c r="T1158" i="10"/>
  <c r="T1114" i="10"/>
  <c r="T1078" i="10"/>
  <c r="T1054" i="10"/>
  <c r="T902" i="10"/>
  <c r="U1490" i="10"/>
  <c r="U1426" i="10"/>
  <c r="U1254" i="10"/>
  <c r="U1138" i="10"/>
  <c r="U1094" i="10"/>
  <c r="T3134" i="10"/>
  <c r="T3126" i="10"/>
  <c r="T2978" i="10"/>
  <c r="T2922" i="10"/>
  <c r="T2914" i="10"/>
  <c r="T2818" i="10"/>
  <c r="U2614" i="10"/>
  <c r="T2578" i="10"/>
  <c r="T2562" i="10"/>
  <c r="U2358" i="10"/>
  <c r="T2322" i="10"/>
  <c r="T2306" i="10"/>
  <c r="U2270" i="10"/>
  <c r="U2250" i="10"/>
  <c r="T2138" i="10"/>
  <c r="U2114" i="10"/>
  <c r="T2106" i="10"/>
  <c r="T2010" i="10"/>
  <c r="T1898" i="10"/>
  <c r="U1834" i="10"/>
  <c r="T1498" i="10"/>
  <c r="T1482" i="10"/>
  <c r="U1470" i="10"/>
  <c r="T1418" i="10"/>
  <c r="U1406" i="10"/>
  <c r="T1334" i="10"/>
  <c r="T1310" i="10"/>
  <c r="U1210" i="10"/>
  <c r="U1182" i="10"/>
  <c r="T1174" i="10"/>
  <c r="T1130" i="10"/>
  <c r="T1050" i="10"/>
  <c r="T1014" i="10"/>
  <c r="T990" i="10"/>
  <c r="U918" i="10"/>
  <c r="T910" i="10"/>
  <c r="T874" i="10"/>
  <c r="T870" i="10"/>
  <c r="T862" i="10"/>
  <c r="U886" i="10"/>
  <c r="T878" i="10"/>
  <c r="U3086" i="10"/>
  <c r="U3022" i="10"/>
  <c r="U2942" i="10"/>
  <c r="T2942" i="10"/>
  <c r="T2890" i="10"/>
  <c r="U2814" i="10"/>
  <c r="T2814" i="10"/>
  <c r="T2778" i="10"/>
  <c r="U2778" i="10"/>
  <c r="U2718" i="10"/>
  <c r="T2718" i="10"/>
  <c r="T2638" i="10"/>
  <c r="U2638" i="10"/>
  <c r="T2602" i="10"/>
  <c r="T2522" i="10"/>
  <c r="U2522" i="10"/>
  <c r="U2462" i="10"/>
  <c r="T2462" i="10"/>
  <c r="T2382" i="10"/>
  <c r="U2382" i="10"/>
  <c r="T2266" i="10"/>
  <c r="U2266" i="10"/>
  <c r="U3506" i="10"/>
  <c r="U3474" i="10"/>
  <c r="U3442" i="10"/>
  <c r="U3410" i="10"/>
  <c r="U3378" i="10"/>
  <c r="U3346" i="10"/>
  <c r="U3314" i="10"/>
  <c r="U3282" i="10"/>
  <c r="U3250" i="10"/>
  <c r="U3218" i="10"/>
  <c r="U3186" i="10"/>
  <c r="U3106" i="10"/>
  <c r="U3078" i="10"/>
  <c r="U3050" i="10"/>
  <c r="T2998" i="10"/>
  <c r="T2990" i="10"/>
  <c r="T2958" i="10"/>
  <c r="U2958" i="10"/>
  <c r="U2914" i="10"/>
  <c r="T2830" i="10"/>
  <c r="U2830" i="10"/>
  <c r="T2734" i="10"/>
  <c r="U2734" i="10"/>
  <c r="T2698" i="10"/>
  <c r="T2618" i="10"/>
  <c r="U2618" i="10"/>
  <c r="U2558" i="10"/>
  <c r="T2558" i="10"/>
  <c r="T2478" i="10"/>
  <c r="U2478" i="10"/>
  <c r="T2442" i="10"/>
  <c r="T2362" i="10"/>
  <c r="U2362" i="10"/>
  <c r="T2222" i="10"/>
  <c r="U2222" i="10"/>
  <c r="U3518" i="10"/>
  <c r="U3486" i="10"/>
  <c r="U3454" i="10"/>
  <c r="U3422" i="10"/>
  <c r="U3390" i="10"/>
  <c r="U3358" i="10"/>
  <c r="U3326" i="10"/>
  <c r="U3294" i="10"/>
  <c r="U3262" i="10"/>
  <c r="U3230" i="10"/>
  <c r="U3198" i="10"/>
  <c r="U3166" i="10"/>
  <c r="U3042" i="10"/>
  <c r="U3006" i="10"/>
  <c r="T3006" i="10"/>
  <c r="U2974" i="10"/>
  <c r="T2974" i="10"/>
  <c r="T2938" i="10"/>
  <c r="U2846" i="10"/>
  <c r="T2846" i="10"/>
  <c r="T2810" i="10"/>
  <c r="T2714" i="10"/>
  <c r="U2714" i="10"/>
  <c r="U2654" i="10"/>
  <c r="T2654" i="10"/>
  <c r="T2574" i="10"/>
  <c r="U2574" i="10"/>
  <c r="T2458" i="10"/>
  <c r="U2458" i="10"/>
  <c r="U2398" i="10"/>
  <c r="T2398" i="10"/>
  <c r="T2318" i="10"/>
  <c r="U2318" i="10"/>
  <c r="U3530" i="10"/>
  <c r="U3498" i="10"/>
  <c r="U3466" i="10"/>
  <c r="U3434" i="10"/>
  <c r="U3402" i="10"/>
  <c r="U3370" i="10"/>
  <c r="U3338" i="10"/>
  <c r="U3306" i="10"/>
  <c r="U3274" i="10"/>
  <c r="U3242" i="10"/>
  <c r="U3210" i="10"/>
  <c r="U3178" i="10"/>
  <c r="U3138" i="10"/>
  <c r="U3118" i="10"/>
  <c r="U3098" i="10"/>
  <c r="T3070" i="10"/>
  <c r="U3034" i="10"/>
  <c r="U2946" i="10"/>
  <c r="T2862" i="10"/>
  <c r="U2862" i="10"/>
  <c r="U2818" i="10"/>
  <c r="U2750" i="10"/>
  <c r="T2750" i="10"/>
  <c r="T2670" i="10"/>
  <c r="U2670" i="10"/>
  <c r="T2554" i="10"/>
  <c r="U2554" i="10"/>
  <c r="U2494" i="10"/>
  <c r="T2494" i="10"/>
  <c r="T2414" i="10"/>
  <c r="U2414" i="10"/>
  <c r="T2298" i="10"/>
  <c r="U2298" i="10"/>
  <c r="T3146" i="10"/>
  <c r="U3126" i="10"/>
  <c r="U3090" i="10"/>
  <c r="U3026" i="10"/>
  <c r="T2970" i="10"/>
  <c r="T2954" i="10"/>
  <c r="U2878" i="10"/>
  <c r="T2878" i="10"/>
  <c r="T2842" i="10"/>
  <c r="T2826" i="10"/>
  <c r="T2766" i="10"/>
  <c r="U2766" i="10"/>
  <c r="T2730" i="10"/>
  <c r="T2650" i="10"/>
  <c r="U2650" i="10"/>
  <c r="U2590" i="10"/>
  <c r="T2590" i="10"/>
  <c r="T2510" i="10"/>
  <c r="U2510" i="10"/>
  <c r="T2474" i="10"/>
  <c r="T2394" i="10"/>
  <c r="U2394" i="10"/>
  <c r="T2254" i="10"/>
  <c r="U2254" i="10"/>
  <c r="T2894" i="10"/>
  <c r="U2894" i="10"/>
  <c r="T2746" i="10"/>
  <c r="U2746" i="10"/>
  <c r="U2686" i="10"/>
  <c r="T2686" i="10"/>
  <c r="T2606" i="10"/>
  <c r="U2606" i="10"/>
  <c r="T2490" i="10"/>
  <c r="U2490" i="10"/>
  <c r="U2430" i="10"/>
  <c r="T2430" i="10"/>
  <c r="T2350" i="10"/>
  <c r="U2350" i="10"/>
  <c r="T2234" i="10"/>
  <c r="U2234" i="10"/>
  <c r="U3158" i="10"/>
  <c r="U3062" i="10"/>
  <c r="T3018" i="10"/>
  <c r="U3018" i="10"/>
  <c r="T2986" i="10"/>
  <c r="U2910" i="10"/>
  <c r="T2910" i="10"/>
  <c r="T2858" i="10"/>
  <c r="U2782" i="10"/>
  <c r="T2782" i="10"/>
  <c r="T2702" i="10"/>
  <c r="U2702" i="10"/>
  <c r="T2666" i="10"/>
  <c r="T2586" i="10"/>
  <c r="U2586" i="10"/>
  <c r="U2526" i="10"/>
  <c r="T2526" i="10"/>
  <c r="T2446" i="10"/>
  <c r="U2446" i="10"/>
  <c r="T2410" i="10"/>
  <c r="T2330" i="10"/>
  <c r="U2330" i="10"/>
  <c r="T3082" i="10"/>
  <c r="T3010" i="10"/>
  <c r="T2926" i="10"/>
  <c r="U2926" i="10"/>
  <c r="T2798" i="10"/>
  <c r="U2798" i="10"/>
  <c r="T2762" i="10"/>
  <c r="T2682" i="10"/>
  <c r="U2682" i="10"/>
  <c r="U2622" i="10"/>
  <c r="T2622" i="10"/>
  <c r="T2542" i="10"/>
  <c r="U2542" i="10"/>
  <c r="T2506" i="10"/>
  <c r="T2426" i="10"/>
  <c r="U2426" i="10"/>
  <c r="T2286" i="10"/>
  <c r="U2286" i="10"/>
  <c r="U2986" i="10"/>
  <c r="U2954" i="10"/>
  <c r="U2922" i="10"/>
  <c r="U2890" i="10"/>
  <c r="U2858" i="10"/>
  <c r="U2826" i="10"/>
  <c r="U2794" i="10"/>
  <c r="U2762" i="10"/>
  <c r="U2730" i="10"/>
  <c r="U2698" i="10"/>
  <c r="U2666" i="10"/>
  <c r="U2634" i="10"/>
  <c r="U2602" i="10"/>
  <c r="U2570" i="10"/>
  <c r="U2538" i="10"/>
  <c r="U2506" i="10"/>
  <c r="U2474" i="10"/>
  <c r="U2442" i="10"/>
  <c r="U2410" i="10"/>
  <c r="U2378" i="10"/>
  <c r="T2366" i="10"/>
  <c r="U2346" i="10"/>
  <c r="T2334" i="10"/>
  <c r="U2314" i="10"/>
  <c r="T2302" i="10"/>
  <c r="T2270" i="10"/>
  <c r="T2238" i="10"/>
  <c r="T2206" i="10"/>
  <c r="T2178" i="10"/>
  <c r="T2114" i="10"/>
  <c r="T2050" i="10"/>
  <c r="T1890" i="10"/>
  <c r="U1890" i="10"/>
  <c r="T1858" i="10"/>
  <c r="U1858" i="10"/>
  <c r="T1826" i="10"/>
  <c r="U1826" i="10"/>
  <c r="U1798" i="10"/>
  <c r="T1722" i="10"/>
  <c r="T1698" i="10"/>
  <c r="U1698" i="10"/>
  <c r="U1670" i="10"/>
  <c r="T1594" i="10"/>
  <c r="T1570" i="10"/>
  <c r="U1570" i="10"/>
  <c r="U1542" i="10"/>
  <c r="T1466" i="10"/>
  <c r="T1442" i="10"/>
  <c r="U1442" i="10"/>
  <c r="U1434" i="10"/>
  <c r="U1414" i="10"/>
  <c r="T1338" i="10"/>
  <c r="T1314" i="10"/>
  <c r="U1314" i="10"/>
  <c r="U1306" i="10"/>
  <c r="U1286" i="10"/>
  <c r="T1210" i="10"/>
  <c r="T1186" i="10"/>
  <c r="U1186" i="10"/>
  <c r="U1178" i="10"/>
  <c r="T2134" i="10"/>
  <c r="U1882" i="10"/>
  <c r="U1850" i="10"/>
  <c r="T1774" i="10"/>
  <c r="U1774" i="10"/>
  <c r="T1646" i="10"/>
  <c r="U1646" i="10"/>
  <c r="T1518" i="10"/>
  <c r="U1518" i="10"/>
  <c r="T1390" i="10"/>
  <c r="U1390" i="10"/>
  <c r="T1262" i="10"/>
  <c r="U1262" i="10"/>
  <c r="T1134" i="10"/>
  <c r="U1134" i="10"/>
  <c r="T1730" i="10"/>
  <c r="U1730" i="10"/>
  <c r="T1602" i="10"/>
  <c r="U1602" i="10"/>
  <c r="T1474" i="10"/>
  <c r="U1474" i="10"/>
  <c r="T1346" i="10"/>
  <c r="U1346" i="10"/>
  <c r="T1218" i="10"/>
  <c r="U1218" i="10"/>
  <c r="T1090" i="10"/>
  <c r="U1090" i="10"/>
  <c r="U1082" i="10"/>
  <c r="T1038" i="10"/>
  <c r="U1038" i="10"/>
  <c r="U2198" i="10"/>
  <c r="U2170" i="10"/>
  <c r="U2146" i="10"/>
  <c r="U2106" i="10"/>
  <c r="U2082" i="10"/>
  <c r="U2070" i="10"/>
  <c r="U2042" i="10"/>
  <c r="U2018" i="10"/>
  <c r="U2006" i="10"/>
  <c r="T1806" i="10"/>
  <c r="U1806" i="10"/>
  <c r="T1678" i="10"/>
  <c r="U1678" i="10"/>
  <c r="T1550" i="10"/>
  <c r="U1550" i="10"/>
  <c r="T1422" i="10"/>
  <c r="U1422" i="10"/>
  <c r="T1294" i="10"/>
  <c r="U1294" i="10"/>
  <c r="T1166" i="10"/>
  <c r="U1166" i="10"/>
  <c r="U2202" i="10"/>
  <c r="T1902" i="10"/>
  <c r="U1902" i="10"/>
  <c r="T1870" i="10"/>
  <c r="U1870" i="10"/>
  <c r="T1838" i="10"/>
  <c r="U1838" i="10"/>
  <c r="T1786" i="10"/>
  <c r="T1762" i="10"/>
  <c r="U1762" i="10"/>
  <c r="U1734" i="10"/>
  <c r="T1658" i="10"/>
  <c r="T1634" i="10"/>
  <c r="U1634" i="10"/>
  <c r="U1606" i="10"/>
  <c r="T1530" i="10"/>
  <c r="T1506" i="10"/>
  <c r="U1506" i="10"/>
  <c r="U1478" i="10"/>
  <c r="T1402" i="10"/>
  <c r="T1378" i="10"/>
  <c r="U1378" i="10"/>
  <c r="U1370" i="10"/>
  <c r="U1350" i="10"/>
  <c r="T1274" i="10"/>
  <c r="T1250" i="10"/>
  <c r="U1250" i="10"/>
  <c r="U1242" i="10"/>
  <c r="U1222" i="10"/>
  <c r="T1122" i="10"/>
  <c r="U1122" i="10"/>
  <c r="U1114" i="10"/>
  <c r="U1018" i="10"/>
  <c r="T974" i="10"/>
  <c r="U974" i="10"/>
  <c r="T2166" i="10"/>
  <c r="T1710" i="10"/>
  <c r="U1710" i="10"/>
  <c r="T1582" i="10"/>
  <c r="U1582" i="10"/>
  <c r="T1454" i="10"/>
  <c r="U1454" i="10"/>
  <c r="T1326" i="10"/>
  <c r="U1326" i="10"/>
  <c r="T1198" i="10"/>
  <c r="U1198" i="10"/>
  <c r="T1070" i="10"/>
  <c r="U1070" i="10"/>
  <c r="T1794" i="10"/>
  <c r="U1794" i="10"/>
  <c r="T1666" i="10"/>
  <c r="U1666" i="10"/>
  <c r="T1538" i="10"/>
  <c r="U1538" i="10"/>
  <c r="T1410" i="10"/>
  <c r="U1410" i="10"/>
  <c r="T1282" i="10"/>
  <c r="U1282" i="10"/>
  <c r="T1154" i="10"/>
  <c r="U1154" i="10"/>
  <c r="U954" i="10"/>
  <c r="U2138" i="10"/>
  <c r="U2102" i="10"/>
  <c r="U2074" i="10"/>
  <c r="U2038" i="10"/>
  <c r="U2010" i="10"/>
  <c r="T1742" i="10"/>
  <c r="U1742" i="10"/>
  <c r="T1614" i="10"/>
  <c r="U1614" i="10"/>
  <c r="T1486" i="10"/>
  <c r="U1486" i="10"/>
  <c r="T1358" i="10"/>
  <c r="U1358" i="10"/>
  <c r="T1230" i="10"/>
  <c r="U1230" i="10"/>
  <c r="T1102" i="10"/>
  <c r="U1102" i="10"/>
  <c r="U1050" i="10"/>
  <c r="T1006" i="10"/>
  <c r="U1006" i="10"/>
  <c r="U850" i="10"/>
  <c r="U1802" i="10"/>
  <c r="U1770" i="10"/>
  <c r="U1738" i="10"/>
  <c r="U1706" i="10"/>
  <c r="U1674" i="10"/>
  <c r="U1642" i="10"/>
  <c r="U1610" i="10"/>
  <c r="U1578" i="10"/>
  <c r="U1546" i="10"/>
  <c r="U1514" i="10"/>
  <c r="U1482" i="10"/>
  <c r="U1450" i="10"/>
  <c r="U1418" i="10"/>
  <c r="U1386" i="10"/>
  <c r="U1354" i="10"/>
  <c r="U1322" i="10"/>
  <c r="U1290" i="10"/>
  <c r="U1258" i="10"/>
  <c r="U1226" i="10"/>
  <c r="U1194" i="10"/>
  <c r="U1162" i="10"/>
  <c r="U1130" i="10"/>
  <c r="U1098" i="10"/>
  <c r="U1066" i="10"/>
  <c r="U1034" i="10"/>
  <c r="U1002" i="10"/>
  <c r="U970" i="10"/>
  <c r="U938" i="10"/>
  <c r="U906" i="10"/>
  <c r="U874" i="10"/>
  <c r="U1782" i="10"/>
  <c r="U1750" i="10"/>
  <c r="U1718" i="10"/>
  <c r="U1654" i="10"/>
  <c r="U1590" i="10"/>
  <c r="U1558" i="10"/>
  <c r="U1526" i="10"/>
  <c r="U1494" i="10"/>
  <c r="U1462" i="10"/>
  <c r="U1430" i="10"/>
  <c r="U1398" i="10"/>
  <c r="U1366" i="10"/>
  <c r="U1334" i="10"/>
  <c r="U1302" i="10"/>
  <c r="U1270" i="10"/>
  <c r="U1238" i="10"/>
  <c r="U1206" i="10"/>
  <c r="U1174" i="10"/>
  <c r="U1142" i="10"/>
  <c r="U1110" i="10"/>
  <c r="U1078" i="10"/>
  <c r="U1046" i="10"/>
  <c r="U1014" i="10"/>
  <c r="U854" i="10"/>
  <c r="U1058" i="10"/>
  <c r="U1026" i="10"/>
  <c r="U994" i="10"/>
  <c r="U962" i="10"/>
  <c r="U930" i="10"/>
  <c r="U898" i="10"/>
  <c r="U866" i="10"/>
  <c r="U942" i="10"/>
  <c r="U910" i="10"/>
  <c r="I514" i="10"/>
  <c r="V514" i="10"/>
  <c r="K514" i="10"/>
  <c r="N425" i="10"/>
  <c r="O425" i="10"/>
  <c r="M425" i="10"/>
  <c r="K52" i="10"/>
  <c r="I52" i="10"/>
  <c r="N519" i="10"/>
  <c r="M519" i="10"/>
  <c r="O519" i="10"/>
  <c r="I57" i="10"/>
  <c r="K57" i="10"/>
  <c r="K517" i="10"/>
  <c r="I517" i="10"/>
  <c r="I422" i="10"/>
  <c r="V422" i="10"/>
  <c r="K422" i="10"/>
  <c r="M55" i="10"/>
  <c r="O55" i="10"/>
  <c r="I520" i="10"/>
  <c r="K520" i="10"/>
  <c r="N51" i="10"/>
  <c r="M51" i="10"/>
  <c r="K617" i="10"/>
  <c r="I617" i="10"/>
  <c r="M516" i="10"/>
  <c r="N516" i="10"/>
  <c r="K54" i="10"/>
  <c r="I54" i="10"/>
  <c r="M613" i="10"/>
  <c r="O516" i="10"/>
  <c r="V610" i="10"/>
  <c r="K610" i="10"/>
  <c r="M420" i="10"/>
  <c r="O420" i="10"/>
  <c r="N420" i="10"/>
  <c r="O53" i="10"/>
  <c r="M53" i="10"/>
  <c r="N53" i="10"/>
  <c r="O613" i="10"/>
  <c r="O423" i="10"/>
  <c r="N423" i="10"/>
  <c r="M423" i="10"/>
  <c r="I55" i="10"/>
  <c r="O51" i="10"/>
  <c r="M419" i="10"/>
  <c r="O419" i="10"/>
  <c r="N615" i="10"/>
  <c r="I614" i="10"/>
  <c r="K418" i="10"/>
  <c r="V418" i="10"/>
  <c r="M515" i="10"/>
  <c r="O515" i="10"/>
  <c r="M611" i="10"/>
  <c r="O611" i="10"/>
  <c r="V518" i="10"/>
  <c r="I612" i="10"/>
  <c r="N56" i="10"/>
  <c r="O56" i="10"/>
  <c r="I56" i="10"/>
  <c r="M56" i="10"/>
  <c r="T426" i="10"/>
  <c r="U426" i="10"/>
  <c r="T430" i="10"/>
  <c r="U430" i="10"/>
  <c r="T362" i="10"/>
  <c r="U362" i="10"/>
  <c r="T342" i="10"/>
  <c r="U758" i="10"/>
  <c r="U726" i="10"/>
  <c r="U694" i="10"/>
  <c r="U662" i="10"/>
  <c r="U630" i="10"/>
  <c r="U598" i="10"/>
  <c r="U534" i="10"/>
  <c r="T530" i="10"/>
  <c r="U530" i="10"/>
  <c r="T498" i="10"/>
  <c r="U498" i="10"/>
  <c r="T466" i="10"/>
  <c r="U466" i="10"/>
  <c r="T398" i="10"/>
  <c r="U398" i="10"/>
  <c r="T330" i="10"/>
  <c r="U330" i="10"/>
  <c r="T310" i="10"/>
  <c r="T338" i="10"/>
  <c r="U338" i="10"/>
  <c r="T306" i="10"/>
  <c r="U306" i="10"/>
  <c r="T526" i="10"/>
  <c r="U526" i="10"/>
  <c r="T494" i="10"/>
  <c r="U494" i="10"/>
  <c r="T462" i="10"/>
  <c r="U462" i="10"/>
  <c r="T374" i="10"/>
  <c r="T274" i="10"/>
  <c r="U274" i="10"/>
  <c r="U762" i="10"/>
  <c r="U730" i="10"/>
  <c r="U698" i="10"/>
  <c r="U666" i="10"/>
  <c r="U634" i="10"/>
  <c r="U602" i="10"/>
  <c r="U570" i="10"/>
  <c r="U538" i="10"/>
  <c r="U438" i="10"/>
  <c r="T434" i="10"/>
  <c r="U434" i="10"/>
  <c r="T366" i="10"/>
  <c r="U366" i="10"/>
  <c r="T298" i="10"/>
  <c r="U298" i="10"/>
  <c r="T522" i="10"/>
  <c r="U522" i="10"/>
  <c r="T490" i="10"/>
  <c r="U490" i="10"/>
  <c r="T458" i="10"/>
  <c r="U458" i="10"/>
  <c r="T406" i="10"/>
  <c r="U766" i="10"/>
  <c r="U734" i="10"/>
  <c r="U702" i="10"/>
  <c r="U670" i="10"/>
  <c r="U638" i="10"/>
  <c r="U606" i="10"/>
  <c r="U574" i="10"/>
  <c r="U542" i="10"/>
  <c r="U406" i="10"/>
  <c r="T402" i="10"/>
  <c r="U402" i="10"/>
  <c r="T334" i="10"/>
  <c r="U334" i="10"/>
  <c r="T394" i="10"/>
  <c r="U394" i="10"/>
  <c r="T502" i="10"/>
  <c r="T470" i="10"/>
  <c r="U374" i="10"/>
  <c r="T370" i="10"/>
  <c r="U370" i="10"/>
  <c r="T302" i="10"/>
  <c r="U302" i="10"/>
  <c r="T506" i="10"/>
  <c r="T474" i="10"/>
  <c r="T442" i="10"/>
  <c r="T410" i="10"/>
  <c r="T378" i="10"/>
  <c r="T346" i="10"/>
  <c r="T314" i="10"/>
  <c r="T282" i="10"/>
  <c r="T510" i="10"/>
  <c r="T478" i="10"/>
  <c r="T446" i="10"/>
  <c r="T414" i="10"/>
  <c r="T382" i="10"/>
  <c r="T350" i="10"/>
  <c r="T318" i="10"/>
  <c r="T286" i="10"/>
  <c r="T450" i="10"/>
  <c r="T418" i="10"/>
  <c r="T386" i="10"/>
  <c r="T354" i="10"/>
  <c r="T322" i="10"/>
  <c r="T290" i="10"/>
  <c r="T518" i="10"/>
  <c r="T486" i="10"/>
  <c r="T454" i="10"/>
  <c r="T422" i="10"/>
  <c r="T390" i="10"/>
  <c r="T358" i="10"/>
  <c r="T326" i="10"/>
  <c r="T294" i="10"/>
  <c r="I621" i="10"/>
  <c r="I557" i="10"/>
  <c r="I493" i="10"/>
  <c r="I317" i="10"/>
  <c r="I429" i="10"/>
  <c r="I365" i="10"/>
  <c r="K10" i="10"/>
  <c r="I813" i="10"/>
  <c r="I61" i="10"/>
  <c r="I788" i="10"/>
  <c r="I724" i="10"/>
  <c r="I843" i="10"/>
  <c r="I795" i="10"/>
  <c r="I787" i="10"/>
  <c r="I771" i="10"/>
  <c r="I731" i="10"/>
  <c r="I715" i="10"/>
  <c r="I667" i="10"/>
  <c r="I659" i="10"/>
  <c r="I643" i="10"/>
  <c r="I603" i="10"/>
  <c r="I587" i="10"/>
  <c r="I579" i="10"/>
  <c r="I531" i="10"/>
  <c r="I347" i="10"/>
  <c r="I339" i="10"/>
  <c r="I331" i="10"/>
  <c r="I275" i="10"/>
  <c r="I75" i="10"/>
  <c r="I810" i="10"/>
  <c r="I746" i="10"/>
  <c r="I682" i="10"/>
  <c r="I618" i="10"/>
  <c r="I554" i="10"/>
  <c r="I490" i="10"/>
  <c r="I426" i="10"/>
  <c r="I362" i="10"/>
  <c r="I314" i="10"/>
  <c r="I282" i="10"/>
  <c r="I58" i="10"/>
  <c r="I749" i="10"/>
  <c r="I685" i="10"/>
  <c r="I285" i="10"/>
  <c r="I779" i="10"/>
  <c r="I651" i="10"/>
  <c r="I539" i="10"/>
  <c r="I523" i="10"/>
  <c r="I515" i="10"/>
  <c r="I459" i="10"/>
  <c r="I395" i="10"/>
  <c r="I307" i="10"/>
  <c r="I299" i="10"/>
  <c r="I51" i="10"/>
  <c r="I849" i="10"/>
  <c r="I785" i="10"/>
  <c r="I721" i="10"/>
  <c r="I32" i="10"/>
  <c r="I29" i="10"/>
  <c r="I660" i="10"/>
  <c r="I835" i="10"/>
  <c r="I723" i="10"/>
  <c r="I707" i="10"/>
  <c r="I595" i="10"/>
  <c r="I475" i="10"/>
  <c r="I467" i="10"/>
  <c r="I451" i="10"/>
  <c r="I411" i="10"/>
  <c r="I403" i="10"/>
  <c r="I387" i="10"/>
  <c r="I43" i="10"/>
  <c r="I824" i="10"/>
  <c r="I760" i="10"/>
  <c r="I696" i="10"/>
  <c r="I632" i="10"/>
  <c r="I568" i="10"/>
  <c r="I504" i="10"/>
  <c r="I440" i="10"/>
  <c r="I376" i="10"/>
  <c r="I320" i="10"/>
  <c r="I288" i="10"/>
  <c r="I64" i="10"/>
  <c r="K26" i="10"/>
  <c r="I3512" i="10"/>
  <c r="I3298" i="10"/>
  <c r="I3333" i="10"/>
  <c r="I3285" i="10"/>
  <c r="I3251" i="10"/>
  <c r="I3394" i="10"/>
  <c r="I3429" i="10"/>
  <c r="I3412" i="10"/>
  <c r="I3349" i="10"/>
  <c r="I3507" i="10"/>
  <c r="I3508" i="10"/>
  <c r="I3445" i="10"/>
  <c r="I3475" i="10"/>
  <c r="I3458" i="10"/>
  <c r="I3277" i="10"/>
  <c r="I3418" i="10"/>
  <c r="I3421" i="10"/>
  <c r="I3386" i="10"/>
  <c r="I3517" i="10"/>
  <c r="I3452" i="10"/>
  <c r="I3318" i="10"/>
  <c r="I3335" i="10"/>
  <c r="I3321" i="10"/>
  <c r="I3336" i="10"/>
  <c r="I3304" i="10"/>
  <c r="I3256" i="10"/>
  <c r="I3271" i="10"/>
  <c r="I3254" i="10"/>
  <c r="I3414" i="10"/>
  <c r="I3431" i="10"/>
  <c r="I3417" i="10"/>
  <c r="I3400" i="10"/>
  <c r="I3384" i="10"/>
  <c r="I3352" i="10"/>
  <c r="I3367" i="10"/>
  <c r="I3510" i="10"/>
  <c r="I3513" i="10"/>
  <c r="I3528" i="10"/>
  <c r="I3496" i="10"/>
  <c r="I3480" i="10"/>
  <c r="I3448" i="10"/>
  <c r="I3463" i="10"/>
  <c r="I3446" i="10"/>
  <c r="I3398" i="10"/>
  <c r="I3416" i="10"/>
  <c r="I3290" i="10"/>
  <c r="I3356" i="10"/>
  <c r="I3325" i="10"/>
  <c r="I3260" i="10"/>
  <c r="I3258" i="10"/>
  <c r="I3388" i="10"/>
  <c r="I3514" i="10"/>
  <c r="I3499" i="10"/>
  <c r="I3532" i="10"/>
  <c r="I3469" i="10"/>
  <c r="I3484" i="10"/>
  <c r="I3482" i="10"/>
  <c r="I3450" i="10"/>
  <c r="I3344" i="10"/>
  <c r="I3250" i="10"/>
  <c r="I3427" i="10"/>
  <c r="I3348" i="10"/>
  <c r="I3509" i="10"/>
  <c r="I3492" i="10"/>
  <c r="I3331" i="10"/>
  <c r="I3317" i="10"/>
  <c r="I3300" i="10"/>
  <c r="I3252" i="10"/>
  <c r="I3267" i="10"/>
  <c r="I3410" i="10"/>
  <c r="I3413" i="10"/>
  <c r="I3396" i="10"/>
  <c r="I3380" i="10"/>
  <c r="I3363" i="10"/>
  <c r="I3314" i="10"/>
  <c r="I3332" i="10"/>
  <c r="I3284" i="10"/>
  <c r="I3428" i="10"/>
  <c r="I3346" i="10"/>
  <c r="I3523" i="10"/>
  <c r="I3351" i="10"/>
  <c r="I3307" i="10"/>
  <c r="I3373" i="10"/>
  <c r="I3506" i="10"/>
  <c r="I3524" i="10"/>
  <c r="I3476" i="10"/>
  <c r="I3459" i="10"/>
  <c r="I3442" i="10"/>
  <c r="I3295" i="10"/>
  <c r="I3263" i="10"/>
  <c r="I3278" i="10"/>
  <c r="I3438" i="10"/>
  <c r="I3406" i="10"/>
  <c r="I3423" i="10"/>
  <c r="I3441" i="10"/>
  <c r="I3409" i="10"/>
  <c r="I3424" i="10"/>
  <c r="I3393" i="10"/>
  <c r="I3361" i="10"/>
  <c r="I3376" i="10"/>
  <c r="I3391" i="10"/>
  <c r="I3359" i="10"/>
  <c r="I3374" i="10"/>
  <c r="I3534" i="10"/>
  <c r="I3502" i="10"/>
  <c r="I3519" i="10"/>
  <c r="I3537" i="10"/>
  <c r="I3505" i="10"/>
  <c r="I3520" i="10"/>
  <c r="I3489" i="10"/>
  <c r="I3457" i="10"/>
  <c r="I3472" i="10"/>
  <c r="I3487" i="10"/>
  <c r="I3455" i="10"/>
  <c r="I3470" i="10"/>
  <c r="I3311" i="10"/>
  <c r="I3281" i="10"/>
  <c r="I3264" i="10"/>
  <c r="I3294" i="10"/>
  <c r="I3262" i="10"/>
  <c r="I3422" i="10"/>
  <c r="I3425" i="10"/>
  <c r="I3377" i="10"/>
  <c r="I3392" i="10"/>
  <c r="I3360" i="10"/>
  <c r="I3390" i="10"/>
  <c r="I3358" i="10"/>
  <c r="I3518" i="10"/>
  <c r="I3503" i="10"/>
  <c r="I3521" i="10"/>
  <c r="I3536" i="10"/>
  <c r="I3473" i="10"/>
  <c r="I3488" i="10"/>
  <c r="I3456" i="10"/>
  <c r="I3486" i="10"/>
  <c r="I3454" i="10"/>
  <c r="I3288" i="10"/>
  <c r="I3432" i="10"/>
  <c r="I3527" i="10"/>
  <c r="I3342" i="10"/>
  <c r="I3310" i="10"/>
  <c r="I3327" i="10"/>
  <c r="I3345" i="10"/>
  <c r="I3313" i="10"/>
  <c r="I3328" i="10"/>
  <c r="I3297" i="10"/>
  <c r="I3265" i="10"/>
  <c r="I3280" i="10"/>
  <c r="I3326" i="10"/>
  <c r="I3329" i="10"/>
  <c r="I3296" i="10"/>
  <c r="I3407" i="10"/>
  <c r="I3440" i="10"/>
  <c r="I3323" i="10"/>
  <c r="I3324" i="10"/>
  <c r="I3274" i="10"/>
  <c r="I3322" i="10"/>
  <c r="I3292" i="10"/>
  <c r="I3436" i="10"/>
  <c r="I3354" i="10"/>
  <c r="I3306" i="10"/>
  <c r="I3309" i="10"/>
  <c r="I3261" i="10"/>
  <c r="I3291" i="10"/>
  <c r="I3434" i="10"/>
  <c r="I3419" i="10"/>
  <c r="I3405" i="10"/>
  <c r="I3389" i="10"/>
  <c r="I3372" i="10"/>
  <c r="I3355" i="10"/>
  <c r="I3530" i="10"/>
  <c r="I3515" i="10"/>
  <c r="I3501" i="10"/>
  <c r="I3453" i="10"/>
  <c r="I3433" i="10"/>
  <c r="I3353" i="10"/>
  <c r="I3511" i="10"/>
  <c r="I3449" i="10"/>
  <c r="I3479" i="10"/>
  <c r="I3462" i="10"/>
  <c r="I3338" i="10"/>
  <c r="I3341" i="10"/>
  <c r="I3293" i="10"/>
  <c r="I3276" i="10"/>
  <c r="I3259" i="10"/>
  <c r="I3402" i="10"/>
  <c r="I3437" i="10"/>
  <c r="I3420" i="10"/>
  <c r="I3357" i="10"/>
  <c r="I3387" i="10"/>
  <c r="I3370" i="10"/>
  <c r="I3498" i="10"/>
  <c r="I3533" i="10"/>
  <c r="I3516" i="10"/>
  <c r="I3485" i="10"/>
  <c r="I3468" i="10"/>
  <c r="I3483" i="10"/>
  <c r="I3451" i="10"/>
  <c r="I3466" i="10"/>
  <c r="I3403" i="10"/>
  <c r="I3302" i="10"/>
  <c r="I3337" i="10"/>
  <c r="I3289" i="10"/>
  <c r="I3255" i="10"/>
  <c r="I3319" i="10"/>
  <c r="I3320" i="10"/>
  <c r="I3257" i="10"/>
  <c r="I3287" i="10"/>
  <c r="I3270" i="10"/>
  <c r="I3415" i="10"/>
  <c r="I3385" i="10"/>
  <c r="I3383" i="10"/>
  <c r="I3366" i="10"/>
  <c r="I3494" i="10"/>
  <c r="I3529" i="10"/>
  <c r="I3481" i="10"/>
  <c r="I3447" i="10"/>
  <c r="I3522" i="10"/>
  <c r="I3439" i="10"/>
  <c r="I3408" i="10"/>
  <c r="I3375" i="10"/>
  <c r="I3535" i="10"/>
  <c r="I3504" i="10"/>
  <c r="I3471" i="10"/>
  <c r="I3334" i="10"/>
  <c r="I3272" i="10"/>
  <c r="I3368" i="10"/>
  <c r="I3497" i="10"/>
  <c r="I3330" i="10"/>
  <c r="I3301" i="10"/>
  <c r="I3426" i="10"/>
  <c r="I3397" i="10"/>
  <c r="I3279" i="10"/>
  <c r="I3308" i="10"/>
  <c r="I3275" i="10"/>
  <c r="I3435" i="10"/>
  <c r="I3404" i="10"/>
  <c r="I3371" i="10"/>
  <c r="I3531" i="10"/>
  <c r="I3500" i="10"/>
  <c r="I3467" i="10"/>
  <c r="I3464" i="10"/>
  <c r="I3268" i="10"/>
  <c r="I3460" i="10"/>
  <c r="I3343" i="10"/>
  <c r="I3339" i="10"/>
  <c r="I3303" i="10"/>
  <c r="I3273" i="10"/>
  <c r="I3369" i="10"/>
  <c r="I3495" i="10"/>
  <c r="I3465" i="10"/>
  <c r="I3478" i="10"/>
  <c r="I3305" i="10"/>
  <c r="I3430" i="10"/>
  <c r="I3401" i="10"/>
  <c r="I3526" i="10"/>
  <c r="I3364" i="10"/>
  <c r="I3493" i="10"/>
  <c r="I3312" i="10"/>
  <c r="I3316" i="10"/>
  <c r="I3253" i="10"/>
  <c r="I3411" i="10"/>
  <c r="I3379" i="10"/>
  <c r="I3362" i="10"/>
  <c r="I3477" i="10"/>
  <c r="I3286" i="10"/>
  <c r="I3399" i="10"/>
  <c r="I3382" i="10"/>
  <c r="I3315" i="10"/>
  <c r="I3283" i="10"/>
  <c r="I3266" i="10"/>
  <c r="I3381" i="10"/>
  <c r="I3490" i="10"/>
  <c r="I3525" i="10"/>
  <c r="I3443" i="10"/>
  <c r="I3299" i="10"/>
  <c r="I3269" i="10"/>
  <c r="I3282" i="10"/>
  <c r="I3395" i="10"/>
  <c r="I3365" i="10"/>
  <c r="I3378" i="10"/>
  <c r="I3491" i="10"/>
  <c r="I3461" i="10"/>
  <c r="I3474" i="10"/>
  <c r="E1440" i="4"/>
  <c r="D1440" i="4"/>
  <c r="F1440" i="4"/>
  <c r="B1440" i="4"/>
  <c r="C1440" i="4"/>
  <c r="G1440" i="4"/>
  <c r="J2450" i="10"/>
  <c r="V2450" i="10" s="1"/>
  <c r="K1617" i="10"/>
  <c r="K2386" i="10"/>
  <c r="K2387" i="10"/>
  <c r="K2388" i="10"/>
  <c r="K2389" i="10"/>
  <c r="K2390" i="10"/>
  <c r="K2391" i="10"/>
  <c r="K2392" i="10"/>
  <c r="K2393" i="10"/>
  <c r="K2394" i="10"/>
  <c r="K2395" i="10"/>
  <c r="K2396" i="10"/>
  <c r="K2397" i="10"/>
  <c r="K2398" i="10"/>
  <c r="K2399" i="10"/>
  <c r="K2400" i="10"/>
  <c r="K2401" i="10"/>
  <c r="K2402" i="10"/>
  <c r="K2403" i="10"/>
  <c r="K2404" i="10"/>
  <c r="K2405" i="10"/>
  <c r="K2406" i="10"/>
  <c r="K2407" i="10"/>
  <c r="K2408" i="10"/>
  <c r="K2409" i="10"/>
  <c r="K2410" i="10"/>
  <c r="K2411" i="10"/>
  <c r="K2412" i="10"/>
  <c r="K2413" i="10"/>
  <c r="K2414" i="10"/>
  <c r="K2415" i="10"/>
  <c r="K2416" i="10"/>
  <c r="K2417" i="10"/>
  <c r="K2418" i="10"/>
  <c r="K2419" i="10"/>
  <c r="K2420" i="10"/>
  <c r="K2421" i="10"/>
  <c r="K2422" i="10"/>
  <c r="K2423" i="10"/>
  <c r="K2424" i="10"/>
  <c r="K2425" i="10"/>
  <c r="K2426" i="10"/>
  <c r="K2427" i="10"/>
  <c r="K2428" i="10"/>
  <c r="K2429" i="10"/>
  <c r="K2430" i="10"/>
  <c r="K2431" i="10"/>
  <c r="K2432" i="10"/>
  <c r="K2433" i="10"/>
  <c r="K2434" i="10"/>
  <c r="K2435" i="10"/>
  <c r="K2436" i="10"/>
  <c r="K2437" i="10"/>
  <c r="K2438" i="10"/>
  <c r="K2439" i="10"/>
  <c r="K2440" i="10"/>
  <c r="K2441" i="10"/>
  <c r="K2442" i="10"/>
  <c r="K2443" i="10"/>
  <c r="K2444" i="10"/>
  <c r="K2445" i="10"/>
  <c r="K2446" i="10"/>
  <c r="K2447" i="10"/>
  <c r="K2448" i="10"/>
  <c r="K2449" i="10"/>
  <c r="K2450" i="10"/>
  <c r="K2451" i="10"/>
  <c r="K2452" i="10"/>
  <c r="K2453" i="10"/>
  <c r="K2454" i="10"/>
  <c r="K2455" i="10"/>
  <c r="K2456" i="10"/>
  <c r="K2457" i="10"/>
  <c r="K2458" i="10"/>
  <c r="K2459" i="10"/>
  <c r="K2460" i="10"/>
  <c r="K2461" i="10"/>
  <c r="K2462" i="10"/>
  <c r="K2463" i="10"/>
  <c r="K2464" i="10"/>
  <c r="K2465" i="10"/>
  <c r="K2466" i="10"/>
  <c r="K2467" i="10"/>
  <c r="K2468" i="10"/>
  <c r="K2469" i="10"/>
  <c r="K2470" i="10"/>
  <c r="K2471" i="10"/>
  <c r="K2472" i="10"/>
  <c r="K2473" i="10"/>
  <c r="K2474" i="10"/>
  <c r="K2475" i="10"/>
  <c r="K2476" i="10"/>
  <c r="K2477" i="10"/>
  <c r="K2478" i="10"/>
  <c r="K2479" i="10"/>
  <c r="K2480" i="10"/>
  <c r="K2481" i="10"/>
  <c r="K3058" i="10"/>
  <c r="K3059" i="10"/>
  <c r="K3060" i="10"/>
  <c r="K3061" i="10"/>
  <c r="K3062" i="10"/>
  <c r="K3063" i="10"/>
  <c r="K3064" i="10"/>
  <c r="K3065" i="10"/>
  <c r="K3066" i="10"/>
  <c r="K3067" i="10"/>
  <c r="K3068" i="10"/>
  <c r="K3069" i="10"/>
  <c r="K3070" i="10"/>
  <c r="K3071" i="10"/>
  <c r="K3072" i="10"/>
  <c r="K3073" i="10"/>
  <c r="K3074" i="10"/>
  <c r="K3075" i="10"/>
  <c r="K3076" i="10"/>
  <c r="K3077" i="10"/>
  <c r="K3078" i="10"/>
  <c r="K3079" i="10"/>
  <c r="K3080" i="10"/>
  <c r="K3081" i="10"/>
  <c r="K3082" i="10"/>
  <c r="K3083" i="10"/>
  <c r="K3084" i="10"/>
  <c r="K3085" i="10"/>
  <c r="K3086" i="10"/>
  <c r="K3087" i="10"/>
  <c r="K3088" i="10"/>
  <c r="K3089" i="10"/>
  <c r="K3090" i="10"/>
  <c r="K3091" i="10"/>
  <c r="K3092" i="10"/>
  <c r="K3093" i="10"/>
  <c r="K3094" i="10"/>
  <c r="K3095" i="10"/>
  <c r="K3096" i="10"/>
  <c r="K3097" i="10"/>
  <c r="K3098" i="10"/>
  <c r="K3099" i="10"/>
  <c r="K3100" i="10"/>
  <c r="K3101" i="10"/>
  <c r="K3102" i="10"/>
  <c r="K3103" i="10"/>
  <c r="K3104" i="10"/>
  <c r="K3105" i="10"/>
  <c r="K3106" i="10"/>
  <c r="K3107" i="10"/>
  <c r="K3108" i="10"/>
  <c r="K3109" i="10"/>
  <c r="K3110" i="10"/>
  <c r="K3111" i="10"/>
  <c r="K3112" i="10"/>
  <c r="K3113" i="10"/>
  <c r="K3114" i="10"/>
  <c r="K3115" i="10"/>
  <c r="K3116" i="10"/>
  <c r="K3117" i="10"/>
  <c r="K3118" i="10"/>
  <c r="K3119" i="10"/>
  <c r="K3120" i="10"/>
  <c r="K3121" i="10"/>
  <c r="K3122" i="10"/>
  <c r="K3123" i="10"/>
  <c r="K3124" i="10"/>
  <c r="K3125" i="10"/>
  <c r="K3126" i="10"/>
  <c r="K3127" i="10"/>
  <c r="K3128" i="10"/>
  <c r="K3129" i="10"/>
  <c r="K3130" i="10"/>
  <c r="K3131" i="10"/>
  <c r="K3132" i="10"/>
  <c r="K3133" i="10"/>
  <c r="K3134" i="10"/>
  <c r="K3135" i="10"/>
  <c r="K3136" i="10"/>
  <c r="K3137" i="10"/>
  <c r="K3138" i="10"/>
  <c r="K3139" i="10"/>
  <c r="K3140" i="10"/>
  <c r="K3141" i="10"/>
  <c r="K3142" i="10"/>
  <c r="K3143" i="10"/>
  <c r="K3144" i="10"/>
  <c r="K3145" i="10"/>
  <c r="K3146" i="10"/>
  <c r="K3147" i="10"/>
  <c r="K3148" i="10"/>
  <c r="K3149" i="10"/>
  <c r="K3150" i="10"/>
  <c r="K3151" i="10"/>
  <c r="K3152" i="10"/>
  <c r="K3153" i="10"/>
  <c r="J1617" i="10"/>
  <c r="J2386" i="10"/>
  <c r="V2386" i="10" s="1"/>
  <c r="J2387" i="10"/>
  <c r="J2388" i="10"/>
  <c r="J2389" i="10"/>
  <c r="J2390" i="10"/>
  <c r="V2390" i="10" s="1"/>
  <c r="J2391" i="10"/>
  <c r="J2392" i="10"/>
  <c r="J2393" i="10"/>
  <c r="J2394" i="10"/>
  <c r="V2394" i="10" s="1"/>
  <c r="J2395" i="10"/>
  <c r="J2396" i="10"/>
  <c r="J2397" i="10"/>
  <c r="J2398" i="10"/>
  <c r="V2398" i="10" s="1"/>
  <c r="J2399" i="10"/>
  <c r="J2400" i="10"/>
  <c r="J2401" i="10"/>
  <c r="J2402" i="10"/>
  <c r="V2402" i="10" s="1"/>
  <c r="J2403" i="10"/>
  <c r="J2404" i="10"/>
  <c r="J2405" i="10"/>
  <c r="J2406" i="10"/>
  <c r="V2406" i="10" s="1"/>
  <c r="J2407" i="10"/>
  <c r="J2408" i="10"/>
  <c r="J2409" i="10"/>
  <c r="J2410" i="10"/>
  <c r="V2410" i="10" s="1"/>
  <c r="J2411" i="10"/>
  <c r="J2412" i="10"/>
  <c r="J2413" i="10"/>
  <c r="J2414" i="10"/>
  <c r="V2414" i="10" s="1"/>
  <c r="J2415" i="10"/>
  <c r="J2416" i="10"/>
  <c r="J2417" i="10"/>
  <c r="J2418" i="10"/>
  <c r="V2418" i="10" s="1"/>
  <c r="J2419" i="10"/>
  <c r="J2420" i="10"/>
  <c r="J2421" i="10"/>
  <c r="J2422" i="10"/>
  <c r="V2422" i="10" s="1"/>
  <c r="J2423" i="10"/>
  <c r="J2424" i="10"/>
  <c r="J2425" i="10"/>
  <c r="J2426" i="10"/>
  <c r="V2426" i="10" s="1"/>
  <c r="J2427" i="10"/>
  <c r="J2428" i="10"/>
  <c r="J2429" i="10"/>
  <c r="J2430" i="10"/>
  <c r="V2430" i="10" s="1"/>
  <c r="J2431" i="10"/>
  <c r="J2432" i="10"/>
  <c r="J2433" i="10"/>
  <c r="J2434" i="10"/>
  <c r="V2434" i="10" s="1"/>
  <c r="J2435" i="10"/>
  <c r="J2436" i="10"/>
  <c r="J2437" i="10"/>
  <c r="J2438" i="10"/>
  <c r="V2438" i="10" s="1"/>
  <c r="J2439" i="10"/>
  <c r="J2440" i="10"/>
  <c r="J2441" i="10"/>
  <c r="J2442" i="10"/>
  <c r="V2442" i="10" s="1"/>
  <c r="J2443" i="10"/>
  <c r="J2444" i="10"/>
  <c r="J2445" i="10"/>
  <c r="J2446" i="10"/>
  <c r="V2446" i="10" s="1"/>
  <c r="J2447" i="10"/>
  <c r="J2448" i="10"/>
  <c r="J2449" i="10"/>
  <c r="J2451" i="10"/>
  <c r="J2452" i="10"/>
  <c r="J2453" i="10"/>
  <c r="J2454" i="10"/>
  <c r="V2454" i="10" s="1"/>
  <c r="J2455" i="10"/>
  <c r="J2456" i="10"/>
  <c r="J2457" i="10"/>
  <c r="J2458" i="10"/>
  <c r="V2458" i="10" s="1"/>
  <c r="J2459" i="10"/>
  <c r="J2460" i="10"/>
  <c r="J2461" i="10"/>
  <c r="J2462" i="10"/>
  <c r="V2462" i="10" s="1"/>
  <c r="J2463" i="10"/>
  <c r="J2464" i="10"/>
  <c r="J2465" i="10"/>
  <c r="J2466" i="10"/>
  <c r="V2466" i="10" s="1"/>
  <c r="J2467" i="10"/>
  <c r="J2468" i="10"/>
  <c r="J2469" i="10"/>
  <c r="J2470" i="10"/>
  <c r="V2470" i="10" s="1"/>
  <c r="J2471" i="10"/>
  <c r="J2472" i="10"/>
  <c r="J2473" i="10"/>
  <c r="J2474" i="10"/>
  <c r="V2474" i="10" s="1"/>
  <c r="J2475" i="10"/>
  <c r="J2476" i="10"/>
  <c r="J2477" i="10"/>
  <c r="J2478" i="10"/>
  <c r="V2478" i="10" s="1"/>
  <c r="J2479" i="10"/>
  <c r="J2480" i="10"/>
  <c r="J2481" i="10"/>
  <c r="J3058" i="10"/>
  <c r="V3058" i="10" s="1"/>
  <c r="J3059" i="10"/>
  <c r="J3060" i="10"/>
  <c r="J3061" i="10"/>
  <c r="J3062" i="10"/>
  <c r="V3062" i="10" s="1"/>
  <c r="J3063" i="10"/>
  <c r="J3064" i="10"/>
  <c r="J3065" i="10"/>
  <c r="J3066" i="10"/>
  <c r="V3066" i="10" s="1"/>
  <c r="J3067" i="10"/>
  <c r="J3068" i="10"/>
  <c r="J3069" i="10"/>
  <c r="J3070" i="10"/>
  <c r="V3070" i="10" s="1"/>
  <c r="J3071" i="10"/>
  <c r="J3072" i="10"/>
  <c r="J3073" i="10"/>
  <c r="J3074" i="10"/>
  <c r="V3074" i="10" s="1"/>
  <c r="J3075" i="10"/>
  <c r="J3076" i="10"/>
  <c r="J3077" i="10"/>
  <c r="J3078" i="10"/>
  <c r="V3078" i="10" s="1"/>
  <c r="J3079" i="10"/>
  <c r="J3080" i="10"/>
  <c r="J3081" i="10"/>
  <c r="J3082" i="10"/>
  <c r="V3082" i="10" s="1"/>
  <c r="J3083" i="10"/>
  <c r="J3084" i="10"/>
  <c r="J3085" i="10"/>
  <c r="J3086" i="10"/>
  <c r="V3086" i="10" s="1"/>
  <c r="J3087" i="10"/>
  <c r="J3088" i="10"/>
  <c r="J3089" i="10"/>
  <c r="J3090" i="10"/>
  <c r="V3090" i="10" s="1"/>
  <c r="J3091" i="10"/>
  <c r="J3092" i="10"/>
  <c r="J3093" i="10"/>
  <c r="J3094" i="10"/>
  <c r="V3094" i="10" s="1"/>
  <c r="J3095" i="10"/>
  <c r="J3096" i="10"/>
  <c r="J3097" i="10"/>
  <c r="J3098" i="10"/>
  <c r="V3098" i="10" s="1"/>
  <c r="J3099" i="10"/>
  <c r="J3100" i="10"/>
  <c r="J3101" i="10"/>
  <c r="J3102" i="10"/>
  <c r="V3102" i="10" s="1"/>
  <c r="J3103" i="10"/>
  <c r="J3104" i="10"/>
  <c r="J3105" i="10"/>
  <c r="J3106" i="10"/>
  <c r="V3106" i="10" s="1"/>
  <c r="J3107" i="10"/>
  <c r="J3108" i="10"/>
  <c r="J3109" i="10"/>
  <c r="J3110" i="10"/>
  <c r="V3110" i="10" s="1"/>
  <c r="J3111" i="10"/>
  <c r="J3112" i="10"/>
  <c r="J3113" i="10"/>
  <c r="J3114" i="10"/>
  <c r="V3114" i="10" s="1"/>
  <c r="J3115" i="10"/>
  <c r="J3116" i="10"/>
  <c r="J3117" i="10"/>
  <c r="J3118" i="10"/>
  <c r="V3118" i="10" s="1"/>
  <c r="J3119" i="10"/>
  <c r="J3120" i="10"/>
  <c r="J3121" i="10"/>
  <c r="J3122" i="10"/>
  <c r="V3122" i="10" s="1"/>
  <c r="J3123" i="10"/>
  <c r="J3124" i="10"/>
  <c r="J3125" i="10"/>
  <c r="J3126" i="10"/>
  <c r="V3126" i="10" s="1"/>
  <c r="J3127" i="10"/>
  <c r="J3128" i="10"/>
  <c r="J3129" i="10"/>
  <c r="J3130" i="10"/>
  <c r="V3130" i="10" s="1"/>
  <c r="J3131" i="10"/>
  <c r="J3132" i="10"/>
  <c r="J3133" i="10"/>
  <c r="J3134" i="10"/>
  <c r="V3134" i="10" s="1"/>
  <c r="J3135" i="10"/>
  <c r="J3136" i="10"/>
  <c r="J3137" i="10"/>
  <c r="J3138" i="10"/>
  <c r="V3138" i="10" s="1"/>
  <c r="J3139" i="10"/>
  <c r="J3140" i="10"/>
  <c r="J3141" i="10"/>
  <c r="J3142" i="10"/>
  <c r="V3142" i="10" s="1"/>
  <c r="J3143" i="10"/>
  <c r="J3144" i="10"/>
  <c r="J3145" i="10"/>
  <c r="J3146" i="10"/>
  <c r="V3146" i="10" s="1"/>
  <c r="J3147" i="10"/>
  <c r="J3148" i="10"/>
  <c r="J3149" i="10"/>
  <c r="J3150" i="10"/>
  <c r="V3150" i="10" s="1"/>
  <c r="J3151" i="10"/>
  <c r="J3152" i="10"/>
  <c r="J3153" i="10"/>
  <c r="H1617" i="10"/>
  <c r="H2386" i="10"/>
  <c r="H2387" i="10"/>
  <c r="I2387" i="10" s="1"/>
  <c r="H2388" i="10"/>
  <c r="H2389" i="10"/>
  <c r="I2389" i="10" s="1"/>
  <c r="H2390" i="10"/>
  <c r="I2390" i="10" s="1"/>
  <c r="H2391" i="10"/>
  <c r="H2392" i="10"/>
  <c r="H2393" i="10"/>
  <c r="H2394" i="10"/>
  <c r="H2395" i="10"/>
  <c r="H2396" i="10"/>
  <c r="H2397" i="10"/>
  <c r="H2398" i="10"/>
  <c r="I2398" i="10" s="1"/>
  <c r="H2399" i="10"/>
  <c r="H2400" i="10"/>
  <c r="H2401" i="10"/>
  <c r="H2402" i="10"/>
  <c r="H2403" i="10"/>
  <c r="H2404" i="10"/>
  <c r="H2405" i="10"/>
  <c r="H2406" i="10"/>
  <c r="H2407" i="10"/>
  <c r="H2408" i="10"/>
  <c r="H2409" i="10"/>
  <c r="I2409" i="10" s="1"/>
  <c r="H2410" i="10"/>
  <c r="H2411" i="10"/>
  <c r="H2412" i="10"/>
  <c r="H2413" i="10"/>
  <c r="H2414" i="10"/>
  <c r="H2415" i="10"/>
  <c r="H2416" i="10"/>
  <c r="H2417" i="10"/>
  <c r="H2418" i="10"/>
  <c r="H2419" i="10"/>
  <c r="H2420" i="10"/>
  <c r="H2421" i="10"/>
  <c r="H2422" i="10"/>
  <c r="H2423" i="10"/>
  <c r="H2424" i="10"/>
  <c r="H2425" i="10"/>
  <c r="H2426" i="10"/>
  <c r="H2427" i="10"/>
  <c r="H2428" i="10"/>
  <c r="H2429" i="10"/>
  <c r="H2430" i="10"/>
  <c r="H2431" i="10"/>
  <c r="H2432" i="10"/>
  <c r="H2433" i="10"/>
  <c r="H2434" i="10"/>
  <c r="H2435" i="10"/>
  <c r="H2436" i="10"/>
  <c r="H2437" i="10"/>
  <c r="H2438" i="10"/>
  <c r="H2439" i="10"/>
  <c r="H2440" i="10"/>
  <c r="H2441" i="10"/>
  <c r="H2442" i="10"/>
  <c r="H2443" i="10"/>
  <c r="H2444" i="10"/>
  <c r="H2445" i="10"/>
  <c r="H2446" i="10"/>
  <c r="H2447" i="10"/>
  <c r="H2448" i="10"/>
  <c r="H2449" i="10"/>
  <c r="H2450" i="10"/>
  <c r="H2451" i="10"/>
  <c r="H2452" i="10"/>
  <c r="H2453" i="10"/>
  <c r="H2454" i="10"/>
  <c r="H2455" i="10"/>
  <c r="H2456" i="10"/>
  <c r="H2457" i="10"/>
  <c r="H2458" i="10"/>
  <c r="H2459" i="10"/>
  <c r="H2460" i="10"/>
  <c r="H2461" i="10"/>
  <c r="H2462" i="10"/>
  <c r="H2463" i="10"/>
  <c r="H2464" i="10"/>
  <c r="H2465" i="10"/>
  <c r="H2466" i="10"/>
  <c r="H2467" i="10"/>
  <c r="H2468" i="10"/>
  <c r="H2469" i="10"/>
  <c r="H2470" i="10"/>
  <c r="H2471" i="10"/>
  <c r="H2472" i="10"/>
  <c r="H2473" i="10"/>
  <c r="H2474" i="10"/>
  <c r="H2475" i="10"/>
  <c r="H2476" i="10"/>
  <c r="H2477" i="10"/>
  <c r="H2478" i="10"/>
  <c r="H2479" i="10"/>
  <c r="H2480" i="10"/>
  <c r="H2481" i="10"/>
  <c r="H3058" i="10"/>
  <c r="H3059" i="10"/>
  <c r="H3060" i="10"/>
  <c r="H3061" i="10"/>
  <c r="H3062" i="10"/>
  <c r="H3063" i="10"/>
  <c r="H3064" i="10"/>
  <c r="H3065" i="10"/>
  <c r="H3066" i="10"/>
  <c r="H3067" i="10"/>
  <c r="H3068" i="10"/>
  <c r="H3069" i="10"/>
  <c r="H3070" i="10"/>
  <c r="H3071" i="10"/>
  <c r="H3072" i="10"/>
  <c r="H3073" i="10"/>
  <c r="H3074" i="10"/>
  <c r="H3075" i="10"/>
  <c r="H3076" i="10"/>
  <c r="H3077" i="10"/>
  <c r="H3078" i="10"/>
  <c r="H3079" i="10"/>
  <c r="H3080" i="10"/>
  <c r="H3081" i="10"/>
  <c r="H3082" i="10"/>
  <c r="H3083" i="10"/>
  <c r="H3084" i="10"/>
  <c r="H3085" i="10"/>
  <c r="H3086" i="10"/>
  <c r="H3087" i="10"/>
  <c r="H3088" i="10"/>
  <c r="H3089" i="10"/>
  <c r="H3090" i="10"/>
  <c r="H3091" i="10"/>
  <c r="H3092" i="10"/>
  <c r="H3093" i="10"/>
  <c r="H3094" i="10"/>
  <c r="H3095" i="10"/>
  <c r="H3096" i="10"/>
  <c r="H3097" i="10"/>
  <c r="H3098" i="10"/>
  <c r="H3099" i="10"/>
  <c r="H3100" i="10"/>
  <c r="H3101" i="10"/>
  <c r="H3102" i="10"/>
  <c r="H3103" i="10"/>
  <c r="H3104" i="10"/>
  <c r="H3105" i="10"/>
  <c r="H3106" i="10"/>
  <c r="H3107" i="10"/>
  <c r="H3108" i="10"/>
  <c r="H3109" i="10"/>
  <c r="H3110" i="10"/>
  <c r="H3111" i="10"/>
  <c r="H3112" i="10"/>
  <c r="H3113" i="10"/>
  <c r="H3114" i="10"/>
  <c r="H3115" i="10"/>
  <c r="H3116" i="10"/>
  <c r="H3117" i="10"/>
  <c r="H3118" i="10"/>
  <c r="H3119" i="10"/>
  <c r="H3120" i="10"/>
  <c r="H3121" i="10"/>
  <c r="H3122" i="10"/>
  <c r="H3123" i="10"/>
  <c r="H3124" i="10"/>
  <c r="H3125" i="10"/>
  <c r="H3126" i="10"/>
  <c r="H3127" i="10"/>
  <c r="H3128" i="10"/>
  <c r="H3129" i="10"/>
  <c r="H3130" i="10"/>
  <c r="H3131" i="10"/>
  <c r="H3132" i="10"/>
  <c r="H3133" i="10"/>
  <c r="H3134" i="10"/>
  <c r="H3135" i="10"/>
  <c r="H3136" i="10"/>
  <c r="H3137" i="10"/>
  <c r="H3138" i="10"/>
  <c r="H3139" i="10"/>
  <c r="H3140" i="10"/>
  <c r="H3141" i="10"/>
  <c r="H3142" i="10"/>
  <c r="H3143" i="10"/>
  <c r="H3144" i="10"/>
  <c r="H3145" i="10"/>
  <c r="H3146" i="10"/>
  <c r="H3147" i="10"/>
  <c r="H3148" i="10"/>
  <c r="H3149" i="10"/>
  <c r="H3150" i="10"/>
  <c r="H3151" i="10"/>
  <c r="H3152" i="10"/>
  <c r="H3153" i="10"/>
  <c r="G1617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" i="10"/>
  <c r="G4" i="10"/>
  <c r="G5" i="10"/>
  <c r="G1906" i="10"/>
  <c r="G1907" i="10"/>
  <c r="G1908" i="10"/>
  <c r="G1909" i="10"/>
  <c r="G1910" i="10"/>
  <c r="G1911" i="10"/>
  <c r="G1912" i="10"/>
  <c r="G1913" i="10"/>
  <c r="G1914" i="10"/>
  <c r="G1915" i="10"/>
  <c r="G1916" i="10"/>
  <c r="G1917" i="10"/>
  <c r="G1918" i="10"/>
  <c r="G1919" i="10"/>
  <c r="G1920" i="10"/>
  <c r="G1921" i="10"/>
  <c r="G1922" i="10"/>
  <c r="G1923" i="10"/>
  <c r="G1924" i="10"/>
  <c r="G1925" i="10"/>
  <c r="G1926" i="10"/>
  <c r="G1927" i="10"/>
  <c r="G1928" i="10"/>
  <c r="G1929" i="10"/>
  <c r="G1930" i="10"/>
  <c r="G1931" i="10"/>
  <c r="G1932" i="10"/>
  <c r="G1933" i="10"/>
  <c r="G1935" i="10"/>
  <c r="G1934" i="10"/>
  <c r="G1936" i="10"/>
  <c r="G1937" i="10"/>
  <c r="G1938" i="10"/>
  <c r="G1939" i="10"/>
  <c r="G1940" i="10"/>
  <c r="G1941" i="10"/>
  <c r="G1942" i="10"/>
  <c r="G1943" i="10"/>
  <c r="G1944" i="10"/>
  <c r="G1945" i="10"/>
  <c r="G1946" i="10"/>
  <c r="G1947" i="10"/>
  <c r="G1948" i="10"/>
  <c r="G1949" i="10"/>
  <c r="G1950" i="10"/>
  <c r="G1951" i="10"/>
  <c r="G1952" i="10"/>
  <c r="G1953" i="10"/>
  <c r="G1954" i="10"/>
  <c r="G1955" i="10"/>
  <c r="G1956" i="10"/>
  <c r="G1957" i="10"/>
  <c r="G1958" i="10"/>
  <c r="G1959" i="10"/>
  <c r="G1960" i="10"/>
  <c r="G1961" i="10"/>
  <c r="G1962" i="10"/>
  <c r="G1963" i="10"/>
  <c r="G1964" i="10"/>
  <c r="G1965" i="10"/>
  <c r="G1966" i="10"/>
  <c r="G1967" i="10"/>
  <c r="G1968" i="10"/>
  <c r="G1969" i="10"/>
  <c r="G1970" i="10"/>
  <c r="G1971" i="10"/>
  <c r="G1972" i="10"/>
  <c r="G1973" i="10"/>
  <c r="G1974" i="10"/>
  <c r="G1975" i="10"/>
  <c r="G1976" i="10"/>
  <c r="G1977" i="10"/>
  <c r="G1978" i="10"/>
  <c r="G1979" i="10"/>
  <c r="G1980" i="10"/>
  <c r="G1981" i="10"/>
  <c r="G1982" i="10"/>
  <c r="G1983" i="10"/>
  <c r="G1984" i="10"/>
  <c r="G1985" i="10"/>
  <c r="G1986" i="10"/>
  <c r="G1987" i="10"/>
  <c r="G1988" i="10"/>
  <c r="G1989" i="10"/>
  <c r="G1990" i="10"/>
  <c r="G1991" i="10"/>
  <c r="G1992" i="10"/>
  <c r="G1993" i="10"/>
  <c r="G1994" i="10"/>
  <c r="G1995" i="10"/>
  <c r="G1996" i="10"/>
  <c r="G1997" i="10"/>
  <c r="G1998" i="10"/>
  <c r="G1999" i="10"/>
  <c r="G2000" i="10"/>
  <c r="G2001" i="10"/>
  <c r="G2" i="10"/>
  <c r="G1138" i="10"/>
  <c r="H1138" i="10"/>
  <c r="J1138" i="10"/>
  <c r="V1138" i="10" s="1"/>
  <c r="K1138" i="10"/>
  <c r="G1139" i="10"/>
  <c r="H1139" i="10"/>
  <c r="J1139" i="10"/>
  <c r="K1139" i="10"/>
  <c r="G1140" i="10"/>
  <c r="H1140" i="10"/>
  <c r="J1140" i="10"/>
  <c r="K1140" i="10"/>
  <c r="G1141" i="10"/>
  <c r="H1141" i="10"/>
  <c r="J1141" i="10"/>
  <c r="K1141" i="10"/>
  <c r="G1142" i="10"/>
  <c r="H1142" i="10"/>
  <c r="J1142" i="10"/>
  <c r="V1142" i="10" s="1"/>
  <c r="K1142" i="10"/>
  <c r="G1143" i="10"/>
  <c r="H1143" i="10"/>
  <c r="J1143" i="10"/>
  <c r="K1143" i="10"/>
  <c r="G1144" i="10"/>
  <c r="H1144" i="10"/>
  <c r="J1144" i="10"/>
  <c r="K1144" i="10"/>
  <c r="G1145" i="10"/>
  <c r="H1145" i="10"/>
  <c r="J1145" i="10"/>
  <c r="K1145" i="10"/>
  <c r="G1146" i="10"/>
  <c r="H1146" i="10"/>
  <c r="J1146" i="10"/>
  <c r="V1146" i="10" s="1"/>
  <c r="K1146" i="10"/>
  <c r="G1147" i="10"/>
  <c r="H1147" i="10"/>
  <c r="J1147" i="10"/>
  <c r="K1147" i="10"/>
  <c r="G1148" i="10"/>
  <c r="H1148" i="10"/>
  <c r="J1148" i="10"/>
  <c r="K1148" i="10"/>
  <c r="G1149" i="10"/>
  <c r="H1149" i="10"/>
  <c r="J1149" i="10"/>
  <c r="K1149" i="10"/>
  <c r="G1150" i="10"/>
  <c r="H1150" i="10"/>
  <c r="J1150" i="10"/>
  <c r="V1150" i="10" s="1"/>
  <c r="K1150" i="10"/>
  <c r="G1151" i="10"/>
  <c r="H1151" i="10"/>
  <c r="J1151" i="10"/>
  <c r="K1151" i="10"/>
  <c r="G1152" i="10"/>
  <c r="H1152" i="10"/>
  <c r="J1152" i="10"/>
  <c r="K1152" i="10"/>
  <c r="G1153" i="10"/>
  <c r="H1153" i="10"/>
  <c r="J1153" i="10"/>
  <c r="K1153" i="10"/>
  <c r="G1154" i="10"/>
  <c r="H1154" i="10"/>
  <c r="J1154" i="10"/>
  <c r="V1154" i="10" s="1"/>
  <c r="K1154" i="10"/>
  <c r="G1155" i="10"/>
  <c r="H1155" i="10"/>
  <c r="J1155" i="10"/>
  <c r="K1155" i="10"/>
  <c r="G1156" i="10"/>
  <c r="H1156" i="10"/>
  <c r="J1156" i="10"/>
  <c r="K1156" i="10"/>
  <c r="G1157" i="10"/>
  <c r="H1157" i="10"/>
  <c r="J1157" i="10"/>
  <c r="K1157" i="10"/>
  <c r="G1158" i="10"/>
  <c r="H1158" i="10"/>
  <c r="J1158" i="10"/>
  <c r="V1158" i="10" s="1"/>
  <c r="K1158" i="10"/>
  <c r="G1159" i="10"/>
  <c r="H1159" i="10"/>
  <c r="J1159" i="10"/>
  <c r="K1159" i="10"/>
  <c r="G1160" i="10"/>
  <c r="H1160" i="10"/>
  <c r="J1160" i="10"/>
  <c r="K1160" i="10"/>
  <c r="G1161" i="10"/>
  <c r="H1161" i="10"/>
  <c r="J1161" i="10"/>
  <c r="K1161" i="10"/>
  <c r="G1162" i="10"/>
  <c r="H1162" i="10"/>
  <c r="J1162" i="10"/>
  <c r="V1162" i="10" s="1"/>
  <c r="K1162" i="10"/>
  <c r="G1163" i="10"/>
  <c r="H1163" i="10"/>
  <c r="J1163" i="10"/>
  <c r="K1163" i="10"/>
  <c r="G1164" i="10"/>
  <c r="H1164" i="10"/>
  <c r="J1164" i="10"/>
  <c r="K1164" i="10"/>
  <c r="G1165" i="10"/>
  <c r="H1165" i="10"/>
  <c r="J1165" i="10"/>
  <c r="K1165" i="10"/>
  <c r="G1166" i="10"/>
  <c r="H1166" i="10"/>
  <c r="J1166" i="10"/>
  <c r="V1166" i="10" s="1"/>
  <c r="K1166" i="10"/>
  <c r="G1167" i="10"/>
  <c r="H1167" i="10"/>
  <c r="J1167" i="10"/>
  <c r="K1167" i="10"/>
  <c r="G1168" i="10"/>
  <c r="H1168" i="10"/>
  <c r="J1168" i="10"/>
  <c r="K1168" i="10"/>
  <c r="G1169" i="10"/>
  <c r="H1169" i="10"/>
  <c r="J1169" i="10"/>
  <c r="K1169" i="10"/>
  <c r="G1170" i="10"/>
  <c r="H1170" i="10"/>
  <c r="J1170" i="10"/>
  <c r="V1170" i="10" s="1"/>
  <c r="K1170" i="10"/>
  <c r="G1171" i="10"/>
  <c r="H1171" i="10"/>
  <c r="J1171" i="10"/>
  <c r="K1171" i="10"/>
  <c r="G1172" i="10"/>
  <c r="H1172" i="10"/>
  <c r="J1172" i="10"/>
  <c r="K1172" i="10"/>
  <c r="G1173" i="10"/>
  <c r="H1173" i="10"/>
  <c r="J1173" i="10"/>
  <c r="K1173" i="10"/>
  <c r="G1174" i="10"/>
  <c r="H1174" i="10"/>
  <c r="J1174" i="10"/>
  <c r="V1174" i="10" s="1"/>
  <c r="K1174" i="10"/>
  <c r="G1175" i="10"/>
  <c r="H1175" i="10"/>
  <c r="J1175" i="10"/>
  <c r="K1175" i="10"/>
  <c r="G1176" i="10"/>
  <c r="H1176" i="10"/>
  <c r="J1176" i="10"/>
  <c r="K1176" i="10"/>
  <c r="G1177" i="10"/>
  <c r="H1177" i="10"/>
  <c r="J1177" i="10"/>
  <c r="K1177" i="10"/>
  <c r="G1178" i="10"/>
  <c r="H1178" i="10"/>
  <c r="J1178" i="10"/>
  <c r="V1178" i="10" s="1"/>
  <c r="K1178" i="10"/>
  <c r="G1179" i="10"/>
  <c r="H1179" i="10"/>
  <c r="J1179" i="10"/>
  <c r="K1179" i="10"/>
  <c r="G1180" i="10"/>
  <c r="H1180" i="10"/>
  <c r="J1180" i="10"/>
  <c r="K1180" i="10"/>
  <c r="G1181" i="10"/>
  <c r="H1181" i="10"/>
  <c r="J1181" i="10"/>
  <c r="K1181" i="10"/>
  <c r="G1182" i="10"/>
  <c r="H1182" i="10"/>
  <c r="J1182" i="10"/>
  <c r="V1182" i="10" s="1"/>
  <c r="K1182" i="10"/>
  <c r="G1183" i="10"/>
  <c r="H1183" i="10"/>
  <c r="J1183" i="10"/>
  <c r="K1183" i="10"/>
  <c r="G1184" i="10"/>
  <c r="H1184" i="10"/>
  <c r="J1184" i="10"/>
  <c r="K1184" i="10"/>
  <c r="G1185" i="10"/>
  <c r="H1185" i="10"/>
  <c r="J1185" i="10"/>
  <c r="K1185" i="10"/>
  <c r="G1186" i="10"/>
  <c r="H1186" i="10"/>
  <c r="J1186" i="10"/>
  <c r="V1186" i="10" s="1"/>
  <c r="K1186" i="10"/>
  <c r="G1187" i="10"/>
  <c r="H1187" i="10"/>
  <c r="J1187" i="10"/>
  <c r="K1187" i="10"/>
  <c r="G1188" i="10"/>
  <c r="H1188" i="10"/>
  <c r="J1188" i="10"/>
  <c r="K1188" i="10"/>
  <c r="G1189" i="10"/>
  <c r="H1189" i="10"/>
  <c r="J1189" i="10"/>
  <c r="K1189" i="10"/>
  <c r="G1190" i="10"/>
  <c r="H1190" i="10"/>
  <c r="J1190" i="10"/>
  <c r="V1190" i="10" s="1"/>
  <c r="K1190" i="10"/>
  <c r="G1191" i="10"/>
  <c r="H1191" i="10"/>
  <c r="J1191" i="10"/>
  <c r="K1191" i="10"/>
  <c r="G1192" i="10"/>
  <c r="H1192" i="10"/>
  <c r="J1192" i="10"/>
  <c r="K1192" i="10"/>
  <c r="G1193" i="10"/>
  <c r="H1193" i="10"/>
  <c r="J1193" i="10"/>
  <c r="K1193" i="10"/>
  <c r="G1194" i="10"/>
  <c r="H1194" i="10"/>
  <c r="J1194" i="10"/>
  <c r="V1194" i="10" s="1"/>
  <c r="K1194" i="10"/>
  <c r="G1195" i="10"/>
  <c r="H1195" i="10"/>
  <c r="J1195" i="10"/>
  <c r="K1195" i="10"/>
  <c r="G1196" i="10"/>
  <c r="H1196" i="10"/>
  <c r="J1196" i="10"/>
  <c r="K1196" i="10"/>
  <c r="G1197" i="10"/>
  <c r="H1197" i="10"/>
  <c r="J1197" i="10"/>
  <c r="K1197" i="10"/>
  <c r="G1198" i="10"/>
  <c r="H1198" i="10"/>
  <c r="J1198" i="10"/>
  <c r="V1198" i="10" s="1"/>
  <c r="K1198" i="10"/>
  <c r="G1199" i="10"/>
  <c r="H1199" i="10"/>
  <c r="J1199" i="10"/>
  <c r="K1199" i="10"/>
  <c r="G1200" i="10"/>
  <c r="H1200" i="10"/>
  <c r="J1200" i="10"/>
  <c r="K1200" i="10"/>
  <c r="G1201" i="10"/>
  <c r="H1201" i="10"/>
  <c r="J1201" i="10"/>
  <c r="K1201" i="10"/>
  <c r="G1202" i="10"/>
  <c r="H1202" i="10"/>
  <c r="J1202" i="10"/>
  <c r="V1202" i="10" s="1"/>
  <c r="K1202" i="10"/>
  <c r="G1203" i="10"/>
  <c r="H1203" i="10"/>
  <c r="J1203" i="10"/>
  <c r="K1203" i="10"/>
  <c r="G1204" i="10"/>
  <c r="H1204" i="10"/>
  <c r="J1204" i="10"/>
  <c r="K1204" i="10"/>
  <c r="G1205" i="10"/>
  <c r="H1205" i="10"/>
  <c r="J1205" i="10"/>
  <c r="K1205" i="10"/>
  <c r="G1206" i="10"/>
  <c r="H1206" i="10"/>
  <c r="J1206" i="10"/>
  <c r="V1206" i="10" s="1"/>
  <c r="K1206" i="10"/>
  <c r="G1207" i="10"/>
  <c r="H1207" i="10"/>
  <c r="J1207" i="10"/>
  <c r="K1207" i="10"/>
  <c r="G1208" i="10"/>
  <c r="H1208" i="10"/>
  <c r="J1208" i="10"/>
  <c r="K1208" i="10"/>
  <c r="G1209" i="10"/>
  <c r="H1209" i="10"/>
  <c r="J1209" i="10"/>
  <c r="K1209" i="10"/>
  <c r="G1210" i="10"/>
  <c r="H1210" i="10"/>
  <c r="J1210" i="10"/>
  <c r="V1210" i="10" s="1"/>
  <c r="K1210" i="10"/>
  <c r="G1211" i="10"/>
  <c r="H1211" i="10"/>
  <c r="J1211" i="10"/>
  <c r="K1211" i="10"/>
  <c r="G1212" i="10"/>
  <c r="H1212" i="10"/>
  <c r="J1212" i="10"/>
  <c r="K1212" i="10"/>
  <c r="G1213" i="10"/>
  <c r="H1213" i="10"/>
  <c r="J1213" i="10"/>
  <c r="K1213" i="10"/>
  <c r="G1214" i="10"/>
  <c r="H1214" i="10"/>
  <c r="J1214" i="10"/>
  <c r="V1214" i="10" s="1"/>
  <c r="K1214" i="10"/>
  <c r="G1215" i="10"/>
  <c r="H1215" i="10"/>
  <c r="J1215" i="10"/>
  <c r="K1215" i="10"/>
  <c r="G1216" i="10"/>
  <c r="H1216" i="10"/>
  <c r="J1216" i="10"/>
  <c r="K1216" i="10"/>
  <c r="G1217" i="10"/>
  <c r="H1217" i="10"/>
  <c r="J1217" i="10"/>
  <c r="K1217" i="10"/>
  <c r="G1218" i="10"/>
  <c r="H1218" i="10"/>
  <c r="J1218" i="10"/>
  <c r="V1218" i="10" s="1"/>
  <c r="K1218" i="10"/>
  <c r="G1219" i="10"/>
  <c r="H1219" i="10"/>
  <c r="J1219" i="10"/>
  <c r="K1219" i="10"/>
  <c r="G1220" i="10"/>
  <c r="H1220" i="10"/>
  <c r="J1220" i="10"/>
  <c r="K1220" i="10"/>
  <c r="G1221" i="10"/>
  <c r="H1221" i="10"/>
  <c r="J1221" i="10"/>
  <c r="K1221" i="10"/>
  <c r="G1222" i="10"/>
  <c r="H1222" i="10"/>
  <c r="J1222" i="10"/>
  <c r="V1222" i="10" s="1"/>
  <c r="K1222" i="10"/>
  <c r="G1223" i="10"/>
  <c r="H1223" i="10"/>
  <c r="J1223" i="10"/>
  <c r="K1223" i="10"/>
  <c r="G1224" i="10"/>
  <c r="H1224" i="10"/>
  <c r="J1224" i="10"/>
  <c r="K1224" i="10"/>
  <c r="G1225" i="10"/>
  <c r="H1225" i="10"/>
  <c r="J1225" i="10"/>
  <c r="K1225" i="10"/>
  <c r="G1226" i="10"/>
  <c r="H1226" i="10"/>
  <c r="J1226" i="10"/>
  <c r="V1226" i="10" s="1"/>
  <c r="K1226" i="10"/>
  <c r="G1227" i="10"/>
  <c r="H1227" i="10"/>
  <c r="J1227" i="10"/>
  <c r="K1227" i="10"/>
  <c r="G1228" i="10"/>
  <c r="H1228" i="10"/>
  <c r="J1228" i="10"/>
  <c r="K1228" i="10"/>
  <c r="G1229" i="10"/>
  <c r="H1229" i="10"/>
  <c r="J1229" i="10"/>
  <c r="K1229" i="10"/>
  <c r="G1230" i="10"/>
  <c r="H1230" i="10"/>
  <c r="J1230" i="10"/>
  <c r="V1230" i="10" s="1"/>
  <c r="K1230" i="10"/>
  <c r="G1231" i="10"/>
  <c r="H1231" i="10"/>
  <c r="J1231" i="10"/>
  <c r="K1231" i="10"/>
  <c r="G1232" i="10"/>
  <c r="H1232" i="10"/>
  <c r="J1232" i="10"/>
  <c r="K1232" i="10"/>
  <c r="G1233" i="10"/>
  <c r="H1233" i="10"/>
  <c r="J1233" i="10"/>
  <c r="K1233" i="10"/>
  <c r="G1330" i="10"/>
  <c r="H1330" i="10"/>
  <c r="J1330" i="10"/>
  <c r="V1330" i="10" s="1"/>
  <c r="K1330" i="10"/>
  <c r="G1331" i="10"/>
  <c r="H1331" i="10"/>
  <c r="J1331" i="10"/>
  <c r="K1331" i="10"/>
  <c r="G1332" i="10"/>
  <c r="H1332" i="10"/>
  <c r="J1332" i="10"/>
  <c r="K1332" i="10"/>
  <c r="G1333" i="10"/>
  <c r="H1333" i="10"/>
  <c r="J1333" i="10"/>
  <c r="K1333" i="10"/>
  <c r="G1334" i="10"/>
  <c r="H1334" i="10"/>
  <c r="J1334" i="10"/>
  <c r="V1334" i="10" s="1"/>
  <c r="K1334" i="10"/>
  <c r="G1335" i="10"/>
  <c r="H1335" i="10"/>
  <c r="J1335" i="10"/>
  <c r="K1335" i="10"/>
  <c r="G1336" i="10"/>
  <c r="H1336" i="10"/>
  <c r="J1336" i="10"/>
  <c r="K1336" i="10"/>
  <c r="G1337" i="10"/>
  <c r="H1337" i="10"/>
  <c r="J1337" i="10"/>
  <c r="K1337" i="10"/>
  <c r="G1338" i="10"/>
  <c r="H1338" i="10"/>
  <c r="J1338" i="10"/>
  <c r="V1338" i="10" s="1"/>
  <c r="K1338" i="10"/>
  <c r="G1339" i="10"/>
  <c r="H1339" i="10"/>
  <c r="J1339" i="10"/>
  <c r="K1339" i="10"/>
  <c r="G1340" i="10"/>
  <c r="H1340" i="10"/>
  <c r="J1340" i="10"/>
  <c r="K1340" i="10"/>
  <c r="G1341" i="10"/>
  <c r="H1341" i="10"/>
  <c r="J1341" i="10"/>
  <c r="K1341" i="10"/>
  <c r="G1342" i="10"/>
  <c r="H1342" i="10"/>
  <c r="J1342" i="10"/>
  <c r="V1342" i="10" s="1"/>
  <c r="K1342" i="10"/>
  <c r="G1343" i="10"/>
  <c r="H1343" i="10"/>
  <c r="J1343" i="10"/>
  <c r="K1343" i="10"/>
  <c r="G1344" i="10"/>
  <c r="H1344" i="10"/>
  <c r="J1344" i="10"/>
  <c r="K1344" i="10"/>
  <c r="G1345" i="10"/>
  <c r="H1345" i="10"/>
  <c r="J1345" i="10"/>
  <c r="K1345" i="10"/>
  <c r="G1346" i="10"/>
  <c r="H1346" i="10"/>
  <c r="J1346" i="10"/>
  <c r="V1346" i="10" s="1"/>
  <c r="K1346" i="10"/>
  <c r="G1347" i="10"/>
  <c r="H1347" i="10"/>
  <c r="J1347" i="10"/>
  <c r="K1347" i="10"/>
  <c r="G1348" i="10"/>
  <c r="H1348" i="10"/>
  <c r="J1348" i="10"/>
  <c r="K1348" i="10"/>
  <c r="G1349" i="10"/>
  <c r="H1349" i="10"/>
  <c r="J1349" i="10"/>
  <c r="K1349" i="10"/>
  <c r="G1350" i="10"/>
  <c r="H1350" i="10"/>
  <c r="J1350" i="10"/>
  <c r="V1350" i="10" s="1"/>
  <c r="K1350" i="10"/>
  <c r="G1351" i="10"/>
  <c r="H1351" i="10"/>
  <c r="J1351" i="10"/>
  <c r="K1351" i="10"/>
  <c r="G1352" i="10"/>
  <c r="H1352" i="10"/>
  <c r="J1352" i="10"/>
  <c r="K1352" i="10"/>
  <c r="G1353" i="10"/>
  <c r="H1353" i="10"/>
  <c r="J1353" i="10"/>
  <c r="K1353" i="10"/>
  <c r="G1354" i="10"/>
  <c r="H1354" i="10"/>
  <c r="J1354" i="10"/>
  <c r="V1354" i="10" s="1"/>
  <c r="K1354" i="10"/>
  <c r="G1355" i="10"/>
  <c r="H1355" i="10"/>
  <c r="J1355" i="10"/>
  <c r="K1355" i="10"/>
  <c r="G1356" i="10"/>
  <c r="H1356" i="10"/>
  <c r="J1356" i="10"/>
  <c r="K1356" i="10"/>
  <c r="G1357" i="10"/>
  <c r="H1357" i="10"/>
  <c r="J1357" i="10"/>
  <c r="K1357" i="10"/>
  <c r="G1358" i="10"/>
  <c r="H1358" i="10"/>
  <c r="J1358" i="10"/>
  <c r="V1358" i="10" s="1"/>
  <c r="K1358" i="10"/>
  <c r="G1359" i="10"/>
  <c r="H1359" i="10"/>
  <c r="J1359" i="10"/>
  <c r="K1359" i="10"/>
  <c r="G1360" i="10"/>
  <c r="H1360" i="10"/>
  <c r="J1360" i="10"/>
  <c r="K1360" i="10"/>
  <c r="G1361" i="10"/>
  <c r="H1361" i="10"/>
  <c r="J1361" i="10"/>
  <c r="K1361" i="10"/>
  <c r="G1362" i="10"/>
  <c r="H1362" i="10"/>
  <c r="J1362" i="10"/>
  <c r="V1362" i="10" s="1"/>
  <c r="K1362" i="10"/>
  <c r="G1363" i="10"/>
  <c r="H1363" i="10"/>
  <c r="J1363" i="10"/>
  <c r="K1363" i="10"/>
  <c r="G1364" i="10"/>
  <c r="H1364" i="10"/>
  <c r="J1364" i="10"/>
  <c r="K1364" i="10"/>
  <c r="G1365" i="10"/>
  <c r="H1365" i="10"/>
  <c r="J1365" i="10"/>
  <c r="K1365" i="10"/>
  <c r="G1366" i="10"/>
  <c r="H1366" i="10"/>
  <c r="J1366" i="10"/>
  <c r="V1366" i="10" s="1"/>
  <c r="K1366" i="10"/>
  <c r="G1367" i="10"/>
  <c r="H1367" i="10"/>
  <c r="J1367" i="10"/>
  <c r="K1367" i="10"/>
  <c r="G1368" i="10"/>
  <c r="H1368" i="10"/>
  <c r="J1368" i="10"/>
  <c r="K1368" i="10"/>
  <c r="G1369" i="10"/>
  <c r="H1369" i="10"/>
  <c r="J1369" i="10"/>
  <c r="K1369" i="10"/>
  <c r="G1370" i="10"/>
  <c r="H1370" i="10"/>
  <c r="J1370" i="10"/>
  <c r="V1370" i="10" s="1"/>
  <c r="K1370" i="10"/>
  <c r="G1371" i="10"/>
  <c r="H1371" i="10"/>
  <c r="J1371" i="10"/>
  <c r="K1371" i="10"/>
  <c r="G1372" i="10"/>
  <c r="H1372" i="10"/>
  <c r="J1372" i="10"/>
  <c r="K1372" i="10"/>
  <c r="G1373" i="10"/>
  <c r="H1373" i="10"/>
  <c r="J1373" i="10"/>
  <c r="K1373" i="10"/>
  <c r="G1374" i="10"/>
  <c r="H1374" i="10"/>
  <c r="J1374" i="10"/>
  <c r="V1374" i="10" s="1"/>
  <c r="K1374" i="10"/>
  <c r="G1375" i="10"/>
  <c r="H1375" i="10"/>
  <c r="J1375" i="10"/>
  <c r="K1375" i="10"/>
  <c r="G1376" i="10"/>
  <c r="H1376" i="10"/>
  <c r="J1376" i="10"/>
  <c r="K1376" i="10"/>
  <c r="G1377" i="10"/>
  <c r="H1377" i="10"/>
  <c r="J1377" i="10"/>
  <c r="K1377" i="10"/>
  <c r="G1378" i="10"/>
  <c r="H1378" i="10"/>
  <c r="J1378" i="10"/>
  <c r="V1378" i="10" s="1"/>
  <c r="K1378" i="10"/>
  <c r="G1379" i="10"/>
  <c r="H1379" i="10"/>
  <c r="J1379" i="10"/>
  <c r="K1379" i="10"/>
  <c r="G1380" i="10"/>
  <c r="H1380" i="10"/>
  <c r="J1380" i="10"/>
  <c r="K1380" i="10"/>
  <c r="G1381" i="10"/>
  <c r="H1381" i="10"/>
  <c r="J1381" i="10"/>
  <c r="K1381" i="10"/>
  <c r="G1382" i="10"/>
  <c r="H1382" i="10"/>
  <c r="J1382" i="10"/>
  <c r="V1382" i="10" s="1"/>
  <c r="K1382" i="10"/>
  <c r="G1383" i="10"/>
  <c r="H1383" i="10"/>
  <c r="J1383" i="10"/>
  <c r="K1383" i="10"/>
  <c r="G1384" i="10"/>
  <c r="H1384" i="10"/>
  <c r="J1384" i="10"/>
  <c r="K1384" i="10"/>
  <c r="G1385" i="10"/>
  <c r="H1385" i="10"/>
  <c r="J1385" i="10"/>
  <c r="K1385" i="10"/>
  <c r="G1386" i="10"/>
  <c r="H1386" i="10"/>
  <c r="J1386" i="10"/>
  <c r="V1386" i="10" s="1"/>
  <c r="K1386" i="10"/>
  <c r="G1387" i="10"/>
  <c r="H1387" i="10"/>
  <c r="J1387" i="10"/>
  <c r="K1387" i="10"/>
  <c r="G1388" i="10"/>
  <c r="H1388" i="10"/>
  <c r="J1388" i="10"/>
  <c r="K1388" i="10"/>
  <c r="G1389" i="10"/>
  <c r="H1389" i="10"/>
  <c r="J1389" i="10"/>
  <c r="K1389" i="10"/>
  <c r="G1390" i="10"/>
  <c r="H1390" i="10"/>
  <c r="J1390" i="10"/>
  <c r="V1390" i="10" s="1"/>
  <c r="K1390" i="10"/>
  <c r="G1391" i="10"/>
  <c r="H1391" i="10"/>
  <c r="J1391" i="10"/>
  <c r="K1391" i="10"/>
  <c r="G1392" i="10"/>
  <c r="H1392" i="10"/>
  <c r="J1392" i="10"/>
  <c r="K1392" i="10"/>
  <c r="G1393" i="10"/>
  <c r="H1393" i="10"/>
  <c r="J1393" i="10"/>
  <c r="K1393" i="10"/>
  <c r="G1394" i="10"/>
  <c r="H1394" i="10"/>
  <c r="J1394" i="10"/>
  <c r="V1394" i="10" s="1"/>
  <c r="K1394" i="10"/>
  <c r="G1395" i="10"/>
  <c r="H1395" i="10"/>
  <c r="J1395" i="10"/>
  <c r="K1395" i="10"/>
  <c r="G1396" i="10"/>
  <c r="H1396" i="10"/>
  <c r="J1396" i="10"/>
  <c r="K1396" i="10"/>
  <c r="G1397" i="10"/>
  <c r="H1397" i="10"/>
  <c r="J1397" i="10"/>
  <c r="K1397" i="10"/>
  <c r="G1398" i="10"/>
  <c r="H1398" i="10"/>
  <c r="J1398" i="10"/>
  <c r="V1398" i="10" s="1"/>
  <c r="K1398" i="10"/>
  <c r="G1399" i="10"/>
  <c r="H1399" i="10"/>
  <c r="J1399" i="10"/>
  <c r="K1399" i="10"/>
  <c r="G1400" i="10"/>
  <c r="H1400" i="10"/>
  <c r="J1400" i="10"/>
  <c r="K1400" i="10"/>
  <c r="G1401" i="10"/>
  <c r="H1401" i="10"/>
  <c r="J1401" i="10"/>
  <c r="K1401" i="10"/>
  <c r="G1402" i="10"/>
  <c r="H1402" i="10"/>
  <c r="J1402" i="10"/>
  <c r="V1402" i="10" s="1"/>
  <c r="K1402" i="10"/>
  <c r="G1403" i="10"/>
  <c r="H1403" i="10"/>
  <c r="J1403" i="10"/>
  <c r="K1403" i="10"/>
  <c r="G1404" i="10"/>
  <c r="H1404" i="10"/>
  <c r="J1404" i="10"/>
  <c r="K1404" i="10"/>
  <c r="G1405" i="10"/>
  <c r="H1405" i="10"/>
  <c r="J1405" i="10"/>
  <c r="K1405" i="10"/>
  <c r="G1406" i="10"/>
  <c r="H1406" i="10"/>
  <c r="J1406" i="10"/>
  <c r="V1406" i="10" s="1"/>
  <c r="K1406" i="10"/>
  <c r="G1407" i="10"/>
  <c r="H1407" i="10"/>
  <c r="J1407" i="10"/>
  <c r="K1407" i="10"/>
  <c r="G1408" i="10"/>
  <c r="H1408" i="10"/>
  <c r="J1408" i="10"/>
  <c r="K1408" i="10"/>
  <c r="G1409" i="10"/>
  <c r="H1409" i="10"/>
  <c r="J1409" i="10"/>
  <c r="K1409" i="10"/>
  <c r="G1410" i="10"/>
  <c r="H1410" i="10"/>
  <c r="J1410" i="10"/>
  <c r="V1410" i="10" s="1"/>
  <c r="K1410" i="10"/>
  <c r="G1411" i="10"/>
  <c r="H1411" i="10"/>
  <c r="J1411" i="10"/>
  <c r="K1411" i="10"/>
  <c r="G1412" i="10"/>
  <c r="H1412" i="10"/>
  <c r="J1412" i="10"/>
  <c r="K1412" i="10"/>
  <c r="G1413" i="10"/>
  <c r="H1413" i="10"/>
  <c r="J1413" i="10"/>
  <c r="K1413" i="10"/>
  <c r="G1414" i="10"/>
  <c r="H1414" i="10"/>
  <c r="J1414" i="10"/>
  <c r="V1414" i="10" s="1"/>
  <c r="K1414" i="10"/>
  <c r="G1415" i="10"/>
  <c r="H1415" i="10"/>
  <c r="J1415" i="10"/>
  <c r="K1415" i="10"/>
  <c r="G1416" i="10"/>
  <c r="H1416" i="10"/>
  <c r="J1416" i="10"/>
  <c r="K1416" i="10"/>
  <c r="G1417" i="10"/>
  <c r="H1417" i="10"/>
  <c r="J1417" i="10"/>
  <c r="K1417" i="10"/>
  <c r="G1418" i="10"/>
  <c r="H1418" i="10"/>
  <c r="J1418" i="10"/>
  <c r="V1418" i="10" s="1"/>
  <c r="K1418" i="10"/>
  <c r="G1419" i="10"/>
  <c r="H1419" i="10"/>
  <c r="J1419" i="10"/>
  <c r="K1419" i="10"/>
  <c r="G1420" i="10"/>
  <c r="H1420" i="10"/>
  <c r="J1420" i="10"/>
  <c r="K1420" i="10"/>
  <c r="G1421" i="10"/>
  <c r="H1421" i="10"/>
  <c r="J1421" i="10"/>
  <c r="K1421" i="10"/>
  <c r="G1422" i="10"/>
  <c r="H1422" i="10"/>
  <c r="J1422" i="10"/>
  <c r="V1422" i="10" s="1"/>
  <c r="K1422" i="10"/>
  <c r="G1423" i="10"/>
  <c r="H1423" i="10"/>
  <c r="J1423" i="10"/>
  <c r="K1423" i="10"/>
  <c r="G1424" i="10"/>
  <c r="H1424" i="10"/>
  <c r="J1424" i="10"/>
  <c r="K1424" i="10"/>
  <c r="G1425" i="10"/>
  <c r="H1425" i="10"/>
  <c r="J1425" i="10"/>
  <c r="K1425" i="10"/>
  <c r="G1234" i="10"/>
  <c r="H1234" i="10"/>
  <c r="J1234" i="10"/>
  <c r="V1234" i="10" s="1"/>
  <c r="K1234" i="10"/>
  <c r="G1235" i="10"/>
  <c r="H1235" i="10"/>
  <c r="J1235" i="10"/>
  <c r="K1235" i="10"/>
  <c r="G1236" i="10"/>
  <c r="H1236" i="10"/>
  <c r="J1236" i="10"/>
  <c r="K1236" i="10"/>
  <c r="G1237" i="10"/>
  <c r="H1237" i="10"/>
  <c r="J1237" i="10"/>
  <c r="K1237" i="10"/>
  <c r="G1238" i="10"/>
  <c r="H1238" i="10"/>
  <c r="J1238" i="10"/>
  <c r="V1238" i="10" s="1"/>
  <c r="K1238" i="10"/>
  <c r="G1239" i="10"/>
  <c r="H1239" i="10"/>
  <c r="J1239" i="10"/>
  <c r="K1239" i="10"/>
  <c r="G1240" i="10"/>
  <c r="H1240" i="10"/>
  <c r="J1240" i="10"/>
  <c r="K1240" i="10"/>
  <c r="G1241" i="10"/>
  <c r="H1241" i="10"/>
  <c r="J1241" i="10"/>
  <c r="K1241" i="10"/>
  <c r="G1242" i="10"/>
  <c r="H1242" i="10"/>
  <c r="J1242" i="10"/>
  <c r="V1242" i="10" s="1"/>
  <c r="K1242" i="10"/>
  <c r="G1243" i="10"/>
  <c r="H1243" i="10"/>
  <c r="J1243" i="10"/>
  <c r="K1243" i="10"/>
  <c r="G1244" i="10"/>
  <c r="H1244" i="10"/>
  <c r="J1244" i="10"/>
  <c r="K1244" i="10"/>
  <c r="G1245" i="10"/>
  <c r="H1245" i="10"/>
  <c r="J1245" i="10"/>
  <c r="K1245" i="10"/>
  <c r="G1246" i="10"/>
  <c r="H1246" i="10"/>
  <c r="J1246" i="10"/>
  <c r="V1246" i="10" s="1"/>
  <c r="K1246" i="10"/>
  <c r="G1247" i="10"/>
  <c r="H1247" i="10"/>
  <c r="J1247" i="10"/>
  <c r="K1247" i="10"/>
  <c r="G1248" i="10"/>
  <c r="H1248" i="10"/>
  <c r="J1248" i="10"/>
  <c r="K1248" i="10"/>
  <c r="G1249" i="10"/>
  <c r="H1249" i="10"/>
  <c r="J1249" i="10"/>
  <c r="K1249" i="10"/>
  <c r="G1250" i="10"/>
  <c r="H1250" i="10"/>
  <c r="J1250" i="10"/>
  <c r="V1250" i="10" s="1"/>
  <c r="K1250" i="10"/>
  <c r="G1251" i="10"/>
  <c r="H1251" i="10"/>
  <c r="J1251" i="10"/>
  <c r="K1251" i="10"/>
  <c r="G1252" i="10"/>
  <c r="H1252" i="10"/>
  <c r="J1252" i="10"/>
  <c r="K1252" i="10"/>
  <c r="G1253" i="10"/>
  <c r="H1253" i="10"/>
  <c r="J1253" i="10"/>
  <c r="K1253" i="10"/>
  <c r="G1254" i="10"/>
  <c r="H1254" i="10"/>
  <c r="J1254" i="10"/>
  <c r="V1254" i="10" s="1"/>
  <c r="K1254" i="10"/>
  <c r="G1255" i="10"/>
  <c r="H1255" i="10"/>
  <c r="J1255" i="10"/>
  <c r="K1255" i="10"/>
  <c r="G1256" i="10"/>
  <c r="H1256" i="10"/>
  <c r="J1256" i="10"/>
  <c r="K1256" i="10"/>
  <c r="G1257" i="10"/>
  <c r="H1257" i="10"/>
  <c r="J1257" i="10"/>
  <c r="K1257" i="10"/>
  <c r="G1258" i="10"/>
  <c r="H1258" i="10"/>
  <c r="J1258" i="10"/>
  <c r="V1258" i="10" s="1"/>
  <c r="K1258" i="10"/>
  <c r="G1259" i="10"/>
  <c r="H1259" i="10"/>
  <c r="J1259" i="10"/>
  <c r="K1259" i="10"/>
  <c r="G1260" i="10"/>
  <c r="H1260" i="10"/>
  <c r="J1260" i="10"/>
  <c r="K1260" i="10"/>
  <c r="G1261" i="10"/>
  <c r="H1261" i="10"/>
  <c r="J1261" i="10"/>
  <c r="K1261" i="10"/>
  <c r="G1262" i="10"/>
  <c r="H1262" i="10"/>
  <c r="J1262" i="10"/>
  <c r="V1262" i="10" s="1"/>
  <c r="K1262" i="10"/>
  <c r="G1263" i="10"/>
  <c r="H1263" i="10"/>
  <c r="J1263" i="10"/>
  <c r="K1263" i="10"/>
  <c r="G1264" i="10"/>
  <c r="H1264" i="10"/>
  <c r="J1264" i="10"/>
  <c r="K1264" i="10"/>
  <c r="G1265" i="10"/>
  <c r="H1265" i="10"/>
  <c r="J1265" i="10"/>
  <c r="K1265" i="10"/>
  <c r="G1266" i="10"/>
  <c r="H1266" i="10"/>
  <c r="J1266" i="10"/>
  <c r="V1266" i="10" s="1"/>
  <c r="K1266" i="10"/>
  <c r="G1267" i="10"/>
  <c r="H1267" i="10"/>
  <c r="J1267" i="10"/>
  <c r="K1267" i="10"/>
  <c r="G1268" i="10"/>
  <c r="H1268" i="10"/>
  <c r="J1268" i="10"/>
  <c r="K1268" i="10"/>
  <c r="G1269" i="10"/>
  <c r="H1269" i="10"/>
  <c r="J1269" i="10"/>
  <c r="K1269" i="10"/>
  <c r="G1270" i="10"/>
  <c r="H1270" i="10"/>
  <c r="J1270" i="10"/>
  <c r="V1270" i="10" s="1"/>
  <c r="K1270" i="10"/>
  <c r="G1271" i="10"/>
  <c r="H1271" i="10"/>
  <c r="J1271" i="10"/>
  <c r="K1271" i="10"/>
  <c r="G1272" i="10"/>
  <c r="H1272" i="10"/>
  <c r="J1272" i="10"/>
  <c r="K1272" i="10"/>
  <c r="G1273" i="10"/>
  <c r="H1273" i="10"/>
  <c r="J1273" i="10"/>
  <c r="K1273" i="10"/>
  <c r="G1274" i="10"/>
  <c r="H1274" i="10"/>
  <c r="J1274" i="10"/>
  <c r="V1274" i="10" s="1"/>
  <c r="K1274" i="10"/>
  <c r="G1275" i="10"/>
  <c r="H1275" i="10"/>
  <c r="J1275" i="10"/>
  <c r="K1275" i="10"/>
  <c r="G1276" i="10"/>
  <c r="H1276" i="10"/>
  <c r="J1276" i="10"/>
  <c r="K1276" i="10"/>
  <c r="G1277" i="10"/>
  <c r="H1277" i="10"/>
  <c r="J1277" i="10"/>
  <c r="K1277" i="10"/>
  <c r="G1278" i="10"/>
  <c r="H1278" i="10"/>
  <c r="J1278" i="10"/>
  <c r="V1278" i="10" s="1"/>
  <c r="K1278" i="10"/>
  <c r="G1279" i="10"/>
  <c r="H1279" i="10"/>
  <c r="J1279" i="10"/>
  <c r="K1279" i="10"/>
  <c r="G1280" i="10"/>
  <c r="H1280" i="10"/>
  <c r="J1280" i="10"/>
  <c r="K1280" i="10"/>
  <c r="G1281" i="10"/>
  <c r="H1281" i="10"/>
  <c r="J1281" i="10"/>
  <c r="K1281" i="10"/>
  <c r="G1282" i="10"/>
  <c r="H1282" i="10"/>
  <c r="J1282" i="10"/>
  <c r="V1282" i="10" s="1"/>
  <c r="K1282" i="10"/>
  <c r="G1283" i="10"/>
  <c r="H1283" i="10"/>
  <c r="J1283" i="10"/>
  <c r="K1283" i="10"/>
  <c r="G1284" i="10"/>
  <c r="H1284" i="10"/>
  <c r="J1284" i="10"/>
  <c r="K1284" i="10"/>
  <c r="G1285" i="10"/>
  <c r="H1285" i="10"/>
  <c r="J1285" i="10"/>
  <c r="K1285" i="10"/>
  <c r="G1286" i="10"/>
  <c r="H1286" i="10"/>
  <c r="J1286" i="10"/>
  <c r="V1286" i="10" s="1"/>
  <c r="K1286" i="10"/>
  <c r="G1287" i="10"/>
  <c r="H1287" i="10"/>
  <c r="J1287" i="10"/>
  <c r="K1287" i="10"/>
  <c r="G1288" i="10"/>
  <c r="H1288" i="10"/>
  <c r="J1288" i="10"/>
  <c r="K1288" i="10"/>
  <c r="G1289" i="10"/>
  <c r="H1289" i="10"/>
  <c r="J1289" i="10"/>
  <c r="K1289" i="10"/>
  <c r="G1290" i="10"/>
  <c r="H1290" i="10"/>
  <c r="J1290" i="10"/>
  <c r="V1290" i="10" s="1"/>
  <c r="K1290" i="10"/>
  <c r="G1291" i="10"/>
  <c r="H1291" i="10"/>
  <c r="J1291" i="10"/>
  <c r="K1291" i="10"/>
  <c r="G1292" i="10"/>
  <c r="H1292" i="10"/>
  <c r="J1292" i="10"/>
  <c r="K1292" i="10"/>
  <c r="G1293" i="10"/>
  <c r="H1293" i="10"/>
  <c r="J1293" i="10"/>
  <c r="K1293" i="10"/>
  <c r="G1294" i="10"/>
  <c r="H1294" i="10"/>
  <c r="J1294" i="10"/>
  <c r="V1294" i="10" s="1"/>
  <c r="K1294" i="10"/>
  <c r="G1295" i="10"/>
  <c r="H1295" i="10"/>
  <c r="J1295" i="10"/>
  <c r="K1295" i="10"/>
  <c r="G1296" i="10"/>
  <c r="H1296" i="10"/>
  <c r="J1296" i="10"/>
  <c r="K1296" i="10"/>
  <c r="G1297" i="10"/>
  <c r="H1297" i="10"/>
  <c r="J1297" i="10"/>
  <c r="K1297" i="10"/>
  <c r="G1298" i="10"/>
  <c r="H1298" i="10"/>
  <c r="J1298" i="10"/>
  <c r="V1298" i="10" s="1"/>
  <c r="K1298" i="10"/>
  <c r="G1299" i="10"/>
  <c r="H1299" i="10"/>
  <c r="J1299" i="10"/>
  <c r="K1299" i="10"/>
  <c r="G1300" i="10"/>
  <c r="H1300" i="10"/>
  <c r="J1300" i="10"/>
  <c r="K1300" i="10"/>
  <c r="G1301" i="10"/>
  <c r="H1301" i="10"/>
  <c r="J1301" i="10"/>
  <c r="K1301" i="10"/>
  <c r="G1302" i="10"/>
  <c r="H1302" i="10"/>
  <c r="J1302" i="10"/>
  <c r="V1302" i="10" s="1"/>
  <c r="K1302" i="10"/>
  <c r="G1303" i="10"/>
  <c r="H1303" i="10"/>
  <c r="J1303" i="10"/>
  <c r="K1303" i="10"/>
  <c r="G1304" i="10"/>
  <c r="H1304" i="10"/>
  <c r="J1304" i="10"/>
  <c r="K1304" i="10"/>
  <c r="G1305" i="10"/>
  <c r="H1305" i="10"/>
  <c r="J1305" i="10"/>
  <c r="K1305" i="10"/>
  <c r="G1306" i="10"/>
  <c r="H1306" i="10"/>
  <c r="J1306" i="10"/>
  <c r="V1306" i="10" s="1"/>
  <c r="K1306" i="10"/>
  <c r="G1307" i="10"/>
  <c r="H1307" i="10"/>
  <c r="J1307" i="10"/>
  <c r="K1307" i="10"/>
  <c r="G1308" i="10"/>
  <c r="H1308" i="10"/>
  <c r="J1308" i="10"/>
  <c r="K1308" i="10"/>
  <c r="G1309" i="10"/>
  <c r="H1309" i="10"/>
  <c r="J1309" i="10"/>
  <c r="K1309" i="10"/>
  <c r="G1310" i="10"/>
  <c r="H1310" i="10"/>
  <c r="J1310" i="10"/>
  <c r="V1310" i="10" s="1"/>
  <c r="K1310" i="10"/>
  <c r="G1311" i="10"/>
  <c r="H1311" i="10"/>
  <c r="J1311" i="10"/>
  <c r="K1311" i="10"/>
  <c r="G1312" i="10"/>
  <c r="H1312" i="10"/>
  <c r="J1312" i="10"/>
  <c r="K1312" i="10"/>
  <c r="G1313" i="10"/>
  <c r="H1313" i="10"/>
  <c r="J1313" i="10"/>
  <c r="K1313" i="10"/>
  <c r="G1314" i="10"/>
  <c r="H1314" i="10"/>
  <c r="J1314" i="10"/>
  <c r="V1314" i="10" s="1"/>
  <c r="K1314" i="10"/>
  <c r="G1315" i="10"/>
  <c r="H1315" i="10"/>
  <c r="J1315" i="10"/>
  <c r="K1315" i="10"/>
  <c r="G1316" i="10"/>
  <c r="H1316" i="10"/>
  <c r="J1316" i="10"/>
  <c r="K1316" i="10"/>
  <c r="G1317" i="10"/>
  <c r="H1317" i="10"/>
  <c r="J1317" i="10"/>
  <c r="K1317" i="10"/>
  <c r="G1318" i="10"/>
  <c r="H1318" i="10"/>
  <c r="J1318" i="10"/>
  <c r="V1318" i="10" s="1"/>
  <c r="K1318" i="10"/>
  <c r="G1319" i="10"/>
  <c r="H1319" i="10"/>
  <c r="J1319" i="10"/>
  <c r="K1319" i="10"/>
  <c r="G1320" i="10"/>
  <c r="H1320" i="10"/>
  <c r="J1320" i="10"/>
  <c r="K1320" i="10"/>
  <c r="G1321" i="10"/>
  <c r="H1321" i="10"/>
  <c r="J1321" i="10"/>
  <c r="K1321" i="10"/>
  <c r="G1322" i="10"/>
  <c r="H1322" i="10"/>
  <c r="J1322" i="10"/>
  <c r="V1322" i="10" s="1"/>
  <c r="K1322" i="10"/>
  <c r="G1323" i="10"/>
  <c r="H1323" i="10"/>
  <c r="J1323" i="10"/>
  <c r="K1323" i="10"/>
  <c r="G1324" i="10"/>
  <c r="H1324" i="10"/>
  <c r="J1324" i="10"/>
  <c r="K1324" i="10"/>
  <c r="G1325" i="10"/>
  <c r="H1325" i="10"/>
  <c r="J1325" i="10"/>
  <c r="K1325" i="10"/>
  <c r="G1326" i="10"/>
  <c r="H1326" i="10"/>
  <c r="J1326" i="10"/>
  <c r="V1326" i="10" s="1"/>
  <c r="K1326" i="10"/>
  <c r="G1327" i="10"/>
  <c r="H1327" i="10"/>
  <c r="J1327" i="10"/>
  <c r="K1327" i="10"/>
  <c r="G1328" i="10"/>
  <c r="H1328" i="10"/>
  <c r="J1328" i="10"/>
  <c r="K1328" i="10"/>
  <c r="G1329" i="10"/>
  <c r="H1329" i="10"/>
  <c r="J1329" i="10"/>
  <c r="K1329" i="10"/>
  <c r="G2098" i="10"/>
  <c r="H2098" i="10"/>
  <c r="J2098" i="10"/>
  <c r="V2098" i="10" s="1"/>
  <c r="K2098" i="10"/>
  <c r="G2099" i="10"/>
  <c r="H2099" i="10"/>
  <c r="J2099" i="10"/>
  <c r="K2099" i="10"/>
  <c r="G2100" i="10"/>
  <c r="H2100" i="10"/>
  <c r="J2100" i="10"/>
  <c r="K2100" i="10"/>
  <c r="G2101" i="10"/>
  <c r="H2101" i="10"/>
  <c r="J2101" i="10"/>
  <c r="K2101" i="10"/>
  <c r="G2102" i="10"/>
  <c r="H2102" i="10"/>
  <c r="J2102" i="10"/>
  <c r="V2102" i="10" s="1"/>
  <c r="K2102" i="10"/>
  <c r="G2103" i="10"/>
  <c r="H2103" i="10"/>
  <c r="J2103" i="10"/>
  <c r="K2103" i="10"/>
  <c r="G2104" i="10"/>
  <c r="H2104" i="10"/>
  <c r="J2104" i="10"/>
  <c r="K2104" i="10"/>
  <c r="G2105" i="10"/>
  <c r="H2105" i="10"/>
  <c r="J2105" i="10"/>
  <c r="K2105" i="10"/>
  <c r="G2106" i="10"/>
  <c r="H2106" i="10"/>
  <c r="J2106" i="10"/>
  <c r="V2106" i="10" s="1"/>
  <c r="K2106" i="10"/>
  <c r="G2107" i="10"/>
  <c r="H2107" i="10"/>
  <c r="J2107" i="10"/>
  <c r="K2107" i="10"/>
  <c r="G2108" i="10"/>
  <c r="H2108" i="10"/>
  <c r="J2108" i="10"/>
  <c r="K2108" i="10"/>
  <c r="G2109" i="10"/>
  <c r="H2109" i="10"/>
  <c r="J2109" i="10"/>
  <c r="K2109" i="10"/>
  <c r="G2110" i="10"/>
  <c r="H2110" i="10"/>
  <c r="J2110" i="10"/>
  <c r="V2110" i="10" s="1"/>
  <c r="K2110" i="10"/>
  <c r="G2111" i="10"/>
  <c r="H2111" i="10"/>
  <c r="J2111" i="10"/>
  <c r="K2111" i="10"/>
  <c r="G2112" i="10"/>
  <c r="H2112" i="10"/>
  <c r="J2112" i="10"/>
  <c r="K2112" i="10"/>
  <c r="G2113" i="10"/>
  <c r="H2113" i="10"/>
  <c r="J2113" i="10"/>
  <c r="K2113" i="10"/>
  <c r="G2114" i="10"/>
  <c r="H2114" i="10"/>
  <c r="J2114" i="10"/>
  <c r="V2114" i="10" s="1"/>
  <c r="K2114" i="10"/>
  <c r="G2115" i="10"/>
  <c r="H2115" i="10"/>
  <c r="J2115" i="10"/>
  <c r="K2115" i="10"/>
  <c r="G2116" i="10"/>
  <c r="H2116" i="10"/>
  <c r="J2116" i="10"/>
  <c r="K2116" i="10"/>
  <c r="G2117" i="10"/>
  <c r="H2117" i="10"/>
  <c r="J2117" i="10"/>
  <c r="K2117" i="10"/>
  <c r="G2118" i="10"/>
  <c r="H2118" i="10"/>
  <c r="J2118" i="10"/>
  <c r="V2118" i="10" s="1"/>
  <c r="K2118" i="10"/>
  <c r="G2119" i="10"/>
  <c r="H2119" i="10"/>
  <c r="J2119" i="10"/>
  <c r="K2119" i="10"/>
  <c r="G2120" i="10"/>
  <c r="H2120" i="10"/>
  <c r="J2120" i="10"/>
  <c r="K2120" i="10"/>
  <c r="G2121" i="10"/>
  <c r="H2121" i="10"/>
  <c r="J2121" i="10"/>
  <c r="K2121" i="10"/>
  <c r="G2122" i="10"/>
  <c r="H2122" i="10"/>
  <c r="J2122" i="10"/>
  <c r="V2122" i="10" s="1"/>
  <c r="K2122" i="10"/>
  <c r="G2123" i="10"/>
  <c r="H2123" i="10"/>
  <c r="J2123" i="10"/>
  <c r="K2123" i="10"/>
  <c r="G2124" i="10"/>
  <c r="H2124" i="10"/>
  <c r="J2124" i="10"/>
  <c r="K2124" i="10"/>
  <c r="G2125" i="10"/>
  <c r="H2125" i="10"/>
  <c r="J2125" i="10"/>
  <c r="K2125" i="10"/>
  <c r="G2126" i="10"/>
  <c r="H2126" i="10"/>
  <c r="J2126" i="10"/>
  <c r="V2126" i="10" s="1"/>
  <c r="K2126" i="10"/>
  <c r="G2127" i="10"/>
  <c r="H2127" i="10"/>
  <c r="J2127" i="10"/>
  <c r="K2127" i="10"/>
  <c r="G2128" i="10"/>
  <c r="H2128" i="10"/>
  <c r="J2128" i="10"/>
  <c r="K2128" i="10"/>
  <c r="G2129" i="10"/>
  <c r="H2129" i="10"/>
  <c r="J2129" i="10"/>
  <c r="K2129" i="10"/>
  <c r="G2130" i="10"/>
  <c r="H2130" i="10"/>
  <c r="J2130" i="10"/>
  <c r="V2130" i="10" s="1"/>
  <c r="K2130" i="10"/>
  <c r="G2131" i="10"/>
  <c r="H2131" i="10"/>
  <c r="J2131" i="10"/>
  <c r="K2131" i="10"/>
  <c r="G2132" i="10"/>
  <c r="H2132" i="10"/>
  <c r="J2132" i="10"/>
  <c r="K2132" i="10"/>
  <c r="G2133" i="10"/>
  <c r="H2133" i="10"/>
  <c r="J2133" i="10"/>
  <c r="K2133" i="10"/>
  <c r="G2134" i="10"/>
  <c r="H2134" i="10"/>
  <c r="J2134" i="10"/>
  <c r="V2134" i="10" s="1"/>
  <c r="K2134" i="10"/>
  <c r="G2135" i="10"/>
  <c r="H2135" i="10"/>
  <c r="J2135" i="10"/>
  <c r="K2135" i="10"/>
  <c r="G2136" i="10"/>
  <c r="H2136" i="10"/>
  <c r="J2136" i="10"/>
  <c r="K2136" i="10"/>
  <c r="G2137" i="10"/>
  <c r="H2137" i="10"/>
  <c r="J2137" i="10"/>
  <c r="K2137" i="10"/>
  <c r="G2138" i="10"/>
  <c r="H2138" i="10"/>
  <c r="J2138" i="10"/>
  <c r="V2138" i="10" s="1"/>
  <c r="K2138" i="10"/>
  <c r="G2139" i="10"/>
  <c r="H2139" i="10"/>
  <c r="J2139" i="10"/>
  <c r="K2139" i="10"/>
  <c r="G2140" i="10"/>
  <c r="H2140" i="10"/>
  <c r="J2140" i="10"/>
  <c r="K2140" i="10"/>
  <c r="G2141" i="10"/>
  <c r="H2141" i="10"/>
  <c r="J2141" i="10"/>
  <c r="K2141" i="10"/>
  <c r="G2142" i="10"/>
  <c r="H2142" i="10"/>
  <c r="J2142" i="10"/>
  <c r="V2142" i="10" s="1"/>
  <c r="K2142" i="10"/>
  <c r="G2143" i="10"/>
  <c r="H2143" i="10"/>
  <c r="J2143" i="10"/>
  <c r="K2143" i="10"/>
  <c r="G2144" i="10"/>
  <c r="H2144" i="10"/>
  <c r="J2144" i="10"/>
  <c r="K2144" i="10"/>
  <c r="G2145" i="10"/>
  <c r="H2145" i="10"/>
  <c r="J2145" i="10"/>
  <c r="K2145" i="10"/>
  <c r="G2146" i="10"/>
  <c r="H2146" i="10"/>
  <c r="J2146" i="10"/>
  <c r="V2146" i="10" s="1"/>
  <c r="K2146" i="10"/>
  <c r="G2147" i="10"/>
  <c r="H2147" i="10"/>
  <c r="J2147" i="10"/>
  <c r="K2147" i="10"/>
  <c r="G2148" i="10"/>
  <c r="H2148" i="10"/>
  <c r="J2148" i="10"/>
  <c r="K2148" i="10"/>
  <c r="G2149" i="10"/>
  <c r="H2149" i="10"/>
  <c r="J2149" i="10"/>
  <c r="K2149" i="10"/>
  <c r="G2150" i="10"/>
  <c r="H2150" i="10"/>
  <c r="J2150" i="10"/>
  <c r="V2150" i="10" s="1"/>
  <c r="K2150" i="10"/>
  <c r="G2151" i="10"/>
  <c r="H2151" i="10"/>
  <c r="J2151" i="10"/>
  <c r="K2151" i="10"/>
  <c r="G2152" i="10"/>
  <c r="H2152" i="10"/>
  <c r="J2152" i="10"/>
  <c r="K2152" i="10"/>
  <c r="G2153" i="10"/>
  <c r="H2153" i="10"/>
  <c r="J2153" i="10"/>
  <c r="K2153" i="10"/>
  <c r="G2154" i="10"/>
  <c r="H2154" i="10"/>
  <c r="J2154" i="10"/>
  <c r="V2154" i="10" s="1"/>
  <c r="K2154" i="10"/>
  <c r="G2155" i="10"/>
  <c r="H2155" i="10"/>
  <c r="J2155" i="10"/>
  <c r="K2155" i="10"/>
  <c r="G2156" i="10"/>
  <c r="H2156" i="10"/>
  <c r="J2156" i="10"/>
  <c r="K2156" i="10"/>
  <c r="G2157" i="10"/>
  <c r="H2157" i="10"/>
  <c r="J2157" i="10"/>
  <c r="K2157" i="10"/>
  <c r="G2158" i="10"/>
  <c r="H2158" i="10"/>
  <c r="J2158" i="10"/>
  <c r="V2158" i="10" s="1"/>
  <c r="K2158" i="10"/>
  <c r="G2159" i="10"/>
  <c r="H2159" i="10"/>
  <c r="J2159" i="10"/>
  <c r="K2159" i="10"/>
  <c r="G2160" i="10"/>
  <c r="H2160" i="10"/>
  <c r="J2160" i="10"/>
  <c r="K2160" i="10"/>
  <c r="G2161" i="10"/>
  <c r="H2161" i="10"/>
  <c r="J2161" i="10"/>
  <c r="K2161" i="10"/>
  <c r="G2162" i="10"/>
  <c r="H2162" i="10"/>
  <c r="J2162" i="10"/>
  <c r="V2162" i="10" s="1"/>
  <c r="K2162" i="10"/>
  <c r="G2163" i="10"/>
  <c r="H2163" i="10"/>
  <c r="J2163" i="10"/>
  <c r="K2163" i="10"/>
  <c r="G2164" i="10"/>
  <c r="H2164" i="10"/>
  <c r="J2164" i="10"/>
  <c r="K2164" i="10"/>
  <c r="G2165" i="10"/>
  <c r="H2165" i="10"/>
  <c r="J2165" i="10"/>
  <c r="K2165" i="10"/>
  <c r="G2166" i="10"/>
  <c r="H2166" i="10"/>
  <c r="J2166" i="10"/>
  <c r="V2166" i="10" s="1"/>
  <c r="K2166" i="10"/>
  <c r="G2167" i="10"/>
  <c r="H2167" i="10"/>
  <c r="J2167" i="10"/>
  <c r="K2167" i="10"/>
  <c r="G2168" i="10"/>
  <c r="H2168" i="10"/>
  <c r="J2168" i="10"/>
  <c r="K2168" i="10"/>
  <c r="G2169" i="10"/>
  <c r="H2169" i="10"/>
  <c r="J2169" i="10"/>
  <c r="K2169" i="10"/>
  <c r="G2170" i="10"/>
  <c r="H2170" i="10"/>
  <c r="J2170" i="10"/>
  <c r="V2170" i="10" s="1"/>
  <c r="K2170" i="10"/>
  <c r="G2171" i="10"/>
  <c r="H2171" i="10"/>
  <c r="J2171" i="10"/>
  <c r="K2171" i="10"/>
  <c r="G2172" i="10"/>
  <c r="H2172" i="10"/>
  <c r="J2172" i="10"/>
  <c r="K2172" i="10"/>
  <c r="G2173" i="10"/>
  <c r="H2173" i="10"/>
  <c r="J2173" i="10"/>
  <c r="K2173" i="10"/>
  <c r="G2174" i="10"/>
  <c r="H2174" i="10"/>
  <c r="J2174" i="10"/>
  <c r="V2174" i="10" s="1"/>
  <c r="K2174" i="10"/>
  <c r="G2175" i="10"/>
  <c r="H2175" i="10"/>
  <c r="J2175" i="10"/>
  <c r="K2175" i="10"/>
  <c r="G2176" i="10"/>
  <c r="H2176" i="10"/>
  <c r="J2176" i="10"/>
  <c r="K2176" i="10"/>
  <c r="G2177" i="10"/>
  <c r="H2177" i="10"/>
  <c r="J2177" i="10"/>
  <c r="K2177" i="10"/>
  <c r="G2178" i="10"/>
  <c r="H2178" i="10"/>
  <c r="J2178" i="10"/>
  <c r="V2178" i="10" s="1"/>
  <c r="K2178" i="10"/>
  <c r="G2179" i="10"/>
  <c r="H2179" i="10"/>
  <c r="J2179" i="10"/>
  <c r="K2179" i="10"/>
  <c r="G2180" i="10"/>
  <c r="H2180" i="10"/>
  <c r="J2180" i="10"/>
  <c r="K2180" i="10"/>
  <c r="G2181" i="10"/>
  <c r="H2181" i="10"/>
  <c r="J2181" i="10"/>
  <c r="K2181" i="10"/>
  <c r="G2182" i="10"/>
  <c r="H2182" i="10"/>
  <c r="J2182" i="10"/>
  <c r="V2182" i="10" s="1"/>
  <c r="K2182" i="10"/>
  <c r="G2183" i="10"/>
  <c r="H2183" i="10"/>
  <c r="J2183" i="10"/>
  <c r="K2183" i="10"/>
  <c r="G2184" i="10"/>
  <c r="H2184" i="10"/>
  <c r="J2184" i="10"/>
  <c r="K2184" i="10"/>
  <c r="G2185" i="10"/>
  <c r="H2185" i="10"/>
  <c r="J2185" i="10"/>
  <c r="K2185" i="10"/>
  <c r="G2186" i="10"/>
  <c r="H2186" i="10"/>
  <c r="J2186" i="10"/>
  <c r="V2186" i="10" s="1"/>
  <c r="K2186" i="10"/>
  <c r="G2187" i="10"/>
  <c r="H2187" i="10"/>
  <c r="J2187" i="10"/>
  <c r="K2187" i="10"/>
  <c r="G2188" i="10"/>
  <c r="H2188" i="10"/>
  <c r="J2188" i="10"/>
  <c r="K2188" i="10"/>
  <c r="G2189" i="10"/>
  <c r="H2189" i="10"/>
  <c r="J2189" i="10"/>
  <c r="K2189" i="10"/>
  <c r="G2190" i="10"/>
  <c r="H2190" i="10"/>
  <c r="J2190" i="10"/>
  <c r="V2190" i="10" s="1"/>
  <c r="K2190" i="10"/>
  <c r="G2191" i="10"/>
  <c r="H2191" i="10"/>
  <c r="J2191" i="10"/>
  <c r="K2191" i="10"/>
  <c r="G2192" i="10"/>
  <c r="H2192" i="10"/>
  <c r="J2192" i="10"/>
  <c r="K2192" i="10"/>
  <c r="G2193" i="10"/>
  <c r="H2193" i="10"/>
  <c r="J2193" i="10"/>
  <c r="K2193" i="10"/>
  <c r="G1714" i="10"/>
  <c r="H1714" i="10"/>
  <c r="J1714" i="10"/>
  <c r="V1714" i="10" s="1"/>
  <c r="K1714" i="10"/>
  <c r="G1715" i="10"/>
  <c r="H1715" i="10"/>
  <c r="J1715" i="10"/>
  <c r="K1715" i="10"/>
  <c r="G1716" i="10"/>
  <c r="H1716" i="10"/>
  <c r="J1716" i="10"/>
  <c r="G1717" i="10"/>
  <c r="H1717" i="10"/>
  <c r="J1717" i="10"/>
  <c r="K1717" i="10"/>
  <c r="G1718" i="10"/>
  <c r="H1718" i="10"/>
  <c r="J1718" i="10"/>
  <c r="V1718" i="10" s="1"/>
  <c r="K1718" i="10"/>
  <c r="G1719" i="10"/>
  <c r="H1719" i="10"/>
  <c r="J1719" i="10"/>
  <c r="K1719" i="10"/>
  <c r="G1720" i="10"/>
  <c r="H1720" i="10"/>
  <c r="J1720" i="10"/>
  <c r="K1720" i="10"/>
  <c r="G1721" i="10"/>
  <c r="H1721" i="10"/>
  <c r="J1721" i="10"/>
  <c r="K1721" i="10"/>
  <c r="G1722" i="10"/>
  <c r="H1722" i="10"/>
  <c r="J1722" i="10"/>
  <c r="V1722" i="10" s="1"/>
  <c r="K1722" i="10"/>
  <c r="G1723" i="10"/>
  <c r="H1723" i="10"/>
  <c r="J1723" i="10"/>
  <c r="K1723" i="10"/>
  <c r="G1724" i="10"/>
  <c r="H1724" i="10"/>
  <c r="J1724" i="10"/>
  <c r="K1724" i="10"/>
  <c r="G1725" i="10"/>
  <c r="H1725" i="10"/>
  <c r="J1725" i="10"/>
  <c r="K1725" i="10"/>
  <c r="G1726" i="10"/>
  <c r="H1726" i="10"/>
  <c r="J1726" i="10"/>
  <c r="V1726" i="10" s="1"/>
  <c r="K1726" i="10"/>
  <c r="G1727" i="10"/>
  <c r="H1727" i="10"/>
  <c r="J1727" i="10"/>
  <c r="K1727" i="10"/>
  <c r="G1728" i="10"/>
  <c r="H1728" i="10"/>
  <c r="J1728" i="10"/>
  <c r="K1728" i="10"/>
  <c r="G1729" i="10"/>
  <c r="H1729" i="10"/>
  <c r="J1729" i="10"/>
  <c r="K1729" i="10"/>
  <c r="G1730" i="10"/>
  <c r="H1730" i="10"/>
  <c r="J1730" i="10"/>
  <c r="V1730" i="10" s="1"/>
  <c r="K1730" i="10"/>
  <c r="G1731" i="10"/>
  <c r="H1731" i="10"/>
  <c r="J1731" i="10"/>
  <c r="K1731" i="10"/>
  <c r="G1732" i="10"/>
  <c r="H1732" i="10"/>
  <c r="J1732" i="10"/>
  <c r="K1732" i="10"/>
  <c r="G1733" i="10"/>
  <c r="H1733" i="10"/>
  <c r="J1733" i="10"/>
  <c r="K1733" i="10"/>
  <c r="G1734" i="10"/>
  <c r="H1734" i="10"/>
  <c r="J1734" i="10"/>
  <c r="V1734" i="10" s="1"/>
  <c r="K1734" i="10"/>
  <c r="G1735" i="10"/>
  <c r="H1735" i="10"/>
  <c r="J1735" i="10"/>
  <c r="K1735" i="10"/>
  <c r="G1736" i="10"/>
  <c r="H1736" i="10"/>
  <c r="J1736" i="10"/>
  <c r="K1736" i="10"/>
  <c r="G1737" i="10"/>
  <c r="H1737" i="10"/>
  <c r="J1737" i="10"/>
  <c r="K1737" i="10"/>
  <c r="G1738" i="10"/>
  <c r="H1738" i="10"/>
  <c r="J1738" i="10"/>
  <c r="V1738" i="10" s="1"/>
  <c r="K1738" i="10"/>
  <c r="G1739" i="10"/>
  <c r="H1739" i="10"/>
  <c r="J1739" i="10"/>
  <c r="K1739" i="10"/>
  <c r="G1740" i="10"/>
  <c r="H1740" i="10"/>
  <c r="J1740" i="10"/>
  <c r="K1740" i="10"/>
  <c r="G1741" i="10"/>
  <c r="H1741" i="10"/>
  <c r="J1741" i="10"/>
  <c r="K1741" i="10"/>
  <c r="G1742" i="10"/>
  <c r="H1742" i="10"/>
  <c r="J1742" i="10"/>
  <c r="V1742" i="10" s="1"/>
  <c r="K1742" i="10"/>
  <c r="G1743" i="10"/>
  <c r="H1743" i="10"/>
  <c r="J1743" i="10"/>
  <c r="K1743" i="10"/>
  <c r="G1744" i="10"/>
  <c r="H1744" i="10"/>
  <c r="J1744" i="10"/>
  <c r="K1744" i="10"/>
  <c r="G1745" i="10"/>
  <c r="H1745" i="10"/>
  <c r="J1745" i="10"/>
  <c r="K1745" i="10"/>
  <c r="G1746" i="10"/>
  <c r="H1746" i="10"/>
  <c r="J1746" i="10"/>
  <c r="V1746" i="10" s="1"/>
  <c r="K1746" i="10"/>
  <c r="G1747" i="10"/>
  <c r="H1747" i="10"/>
  <c r="J1747" i="10"/>
  <c r="K1747" i="10"/>
  <c r="G1748" i="10"/>
  <c r="H1748" i="10"/>
  <c r="J1748" i="10"/>
  <c r="K1748" i="10"/>
  <c r="G1749" i="10"/>
  <c r="H1749" i="10"/>
  <c r="J1749" i="10"/>
  <c r="K1749" i="10"/>
  <c r="G1750" i="10"/>
  <c r="H1750" i="10"/>
  <c r="J1750" i="10"/>
  <c r="V1750" i="10" s="1"/>
  <c r="K1750" i="10"/>
  <c r="G1751" i="10"/>
  <c r="H1751" i="10"/>
  <c r="J1751" i="10"/>
  <c r="K1751" i="10"/>
  <c r="G1752" i="10"/>
  <c r="H1752" i="10"/>
  <c r="J1752" i="10"/>
  <c r="K1752" i="10"/>
  <c r="G1753" i="10"/>
  <c r="H1753" i="10"/>
  <c r="J1753" i="10"/>
  <c r="K1753" i="10"/>
  <c r="G1754" i="10"/>
  <c r="H1754" i="10"/>
  <c r="J1754" i="10"/>
  <c r="V1754" i="10" s="1"/>
  <c r="K1754" i="10"/>
  <c r="G1755" i="10"/>
  <c r="H1755" i="10"/>
  <c r="J1755" i="10"/>
  <c r="K1755" i="10"/>
  <c r="G1756" i="10"/>
  <c r="H1756" i="10"/>
  <c r="J1756" i="10"/>
  <c r="K1756" i="10"/>
  <c r="G1757" i="10"/>
  <c r="H1757" i="10"/>
  <c r="J1757" i="10"/>
  <c r="K1757" i="10"/>
  <c r="G1758" i="10"/>
  <c r="H1758" i="10"/>
  <c r="J1758" i="10"/>
  <c r="V1758" i="10" s="1"/>
  <c r="K1758" i="10"/>
  <c r="G1759" i="10"/>
  <c r="H1759" i="10"/>
  <c r="J1759" i="10"/>
  <c r="K1759" i="10"/>
  <c r="G1760" i="10"/>
  <c r="H1760" i="10"/>
  <c r="J1760" i="10"/>
  <c r="K1760" i="10"/>
  <c r="G1761" i="10"/>
  <c r="H1761" i="10"/>
  <c r="J1761" i="10"/>
  <c r="K1761" i="10"/>
  <c r="G1762" i="10"/>
  <c r="H1762" i="10"/>
  <c r="J1762" i="10"/>
  <c r="V1762" i="10" s="1"/>
  <c r="K1762" i="10"/>
  <c r="G1763" i="10"/>
  <c r="H1763" i="10"/>
  <c r="J1763" i="10"/>
  <c r="K1763" i="10"/>
  <c r="G1764" i="10"/>
  <c r="H1764" i="10"/>
  <c r="J1764" i="10"/>
  <c r="K1764" i="10"/>
  <c r="G1765" i="10"/>
  <c r="H1765" i="10"/>
  <c r="J1765" i="10"/>
  <c r="K1765" i="10"/>
  <c r="G1766" i="10"/>
  <c r="H1766" i="10"/>
  <c r="J1766" i="10"/>
  <c r="V1766" i="10" s="1"/>
  <c r="K1766" i="10"/>
  <c r="G1767" i="10"/>
  <c r="H1767" i="10"/>
  <c r="J1767" i="10"/>
  <c r="K1767" i="10"/>
  <c r="G1768" i="10"/>
  <c r="H1768" i="10"/>
  <c r="J1768" i="10"/>
  <c r="K1768" i="10"/>
  <c r="G1769" i="10"/>
  <c r="H1769" i="10"/>
  <c r="J1769" i="10"/>
  <c r="K1769" i="10"/>
  <c r="G1770" i="10"/>
  <c r="H1770" i="10"/>
  <c r="J1770" i="10"/>
  <c r="V1770" i="10" s="1"/>
  <c r="K1770" i="10"/>
  <c r="G1771" i="10"/>
  <c r="H1771" i="10"/>
  <c r="J1771" i="10"/>
  <c r="K1771" i="10"/>
  <c r="G1772" i="10"/>
  <c r="H1772" i="10"/>
  <c r="J1772" i="10"/>
  <c r="K1772" i="10"/>
  <c r="G1773" i="10"/>
  <c r="H1773" i="10"/>
  <c r="J1773" i="10"/>
  <c r="K1773" i="10"/>
  <c r="G1774" i="10"/>
  <c r="H1774" i="10"/>
  <c r="J1774" i="10"/>
  <c r="V1774" i="10" s="1"/>
  <c r="K1774" i="10"/>
  <c r="G1775" i="10"/>
  <c r="H1775" i="10"/>
  <c r="J1775" i="10"/>
  <c r="K1775" i="10"/>
  <c r="G1776" i="10"/>
  <c r="H1776" i="10"/>
  <c r="J1776" i="10"/>
  <c r="K1776" i="10"/>
  <c r="G1777" i="10"/>
  <c r="H1777" i="10"/>
  <c r="J1777" i="10"/>
  <c r="K1777" i="10"/>
  <c r="G1778" i="10"/>
  <c r="H1778" i="10"/>
  <c r="J1778" i="10"/>
  <c r="V1778" i="10" s="1"/>
  <c r="K1778" i="10"/>
  <c r="G1779" i="10"/>
  <c r="H1779" i="10"/>
  <c r="J1779" i="10"/>
  <c r="K1779" i="10"/>
  <c r="G1780" i="10"/>
  <c r="H1780" i="10"/>
  <c r="J1780" i="10"/>
  <c r="K1780" i="10"/>
  <c r="G1781" i="10"/>
  <c r="H1781" i="10"/>
  <c r="J1781" i="10"/>
  <c r="K1781" i="10"/>
  <c r="G1782" i="10"/>
  <c r="H1782" i="10"/>
  <c r="J1782" i="10"/>
  <c r="V1782" i="10" s="1"/>
  <c r="K1782" i="10"/>
  <c r="G1783" i="10"/>
  <c r="H1783" i="10"/>
  <c r="J1783" i="10"/>
  <c r="K1783" i="10"/>
  <c r="G1784" i="10"/>
  <c r="H1784" i="10"/>
  <c r="J1784" i="10"/>
  <c r="K1784" i="10"/>
  <c r="G1785" i="10"/>
  <c r="H1785" i="10"/>
  <c r="J1785" i="10"/>
  <c r="K1785" i="10"/>
  <c r="G1786" i="10"/>
  <c r="H1786" i="10"/>
  <c r="J1786" i="10"/>
  <c r="V1786" i="10" s="1"/>
  <c r="K1786" i="10"/>
  <c r="G1787" i="10"/>
  <c r="H1787" i="10"/>
  <c r="J1787" i="10"/>
  <c r="K1787" i="10"/>
  <c r="G1788" i="10"/>
  <c r="H1788" i="10"/>
  <c r="J1788" i="10"/>
  <c r="K1788" i="10"/>
  <c r="G1789" i="10"/>
  <c r="H1789" i="10"/>
  <c r="J1789" i="10"/>
  <c r="K1789" i="10"/>
  <c r="G1790" i="10"/>
  <c r="H1790" i="10"/>
  <c r="J1790" i="10"/>
  <c r="V1790" i="10" s="1"/>
  <c r="K1790" i="10"/>
  <c r="G1791" i="10"/>
  <c r="H1791" i="10"/>
  <c r="J1791" i="10"/>
  <c r="K1791" i="10"/>
  <c r="G1792" i="10"/>
  <c r="H1792" i="10"/>
  <c r="J1792" i="10"/>
  <c r="K1792" i="10"/>
  <c r="G1793" i="10"/>
  <c r="H1793" i="10"/>
  <c r="J1793" i="10"/>
  <c r="K1793" i="10"/>
  <c r="G1794" i="10"/>
  <c r="H1794" i="10"/>
  <c r="J1794" i="10"/>
  <c r="V1794" i="10" s="1"/>
  <c r="K1794" i="10"/>
  <c r="G1795" i="10"/>
  <c r="H1795" i="10"/>
  <c r="J1795" i="10"/>
  <c r="K1795" i="10"/>
  <c r="G1796" i="10"/>
  <c r="H1796" i="10"/>
  <c r="J1796" i="10"/>
  <c r="K1796" i="10"/>
  <c r="G1797" i="10"/>
  <c r="H1797" i="10"/>
  <c r="J1797" i="10"/>
  <c r="K1797" i="10"/>
  <c r="G1798" i="10"/>
  <c r="H1798" i="10"/>
  <c r="J1798" i="10"/>
  <c r="V1798" i="10" s="1"/>
  <c r="K1798" i="10"/>
  <c r="G1799" i="10"/>
  <c r="H1799" i="10"/>
  <c r="J1799" i="10"/>
  <c r="K1799" i="10"/>
  <c r="G1800" i="10"/>
  <c r="H1800" i="10"/>
  <c r="J1800" i="10"/>
  <c r="K1800" i="10"/>
  <c r="G1801" i="10"/>
  <c r="H1801" i="10"/>
  <c r="J1801" i="10"/>
  <c r="K1801" i="10"/>
  <c r="G1802" i="10"/>
  <c r="H1802" i="10"/>
  <c r="J1802" i="10"/>
  <c r="V1802" i="10" s="1"/>
  <c r="K1802" i="10"/>
  <c r="G1803" i="10"/>
  <c r="H1803" i="10"/>
  <c r="J1803" i="10"/>
  <c r="K1803" i="10"/>
  <c r="G1804" i="10"/>
  <c r="H1804" i="10"/>
  <c r="J1804" i="10"/>
  <c r="K1804" i="10"/>
  <c r="G1805" i="10"/>
  <c r="H1805" i="10"/>
  <c r="J1805" i="10"/>
  <c r="K1805" i="10"/>
  <c r="G1806" i="10"/>
  <c r="H1806" i="10"/>
  <c r="J1806" i="10"/>
  <c r="V1806" i="10" s="1"/>
  <c r="K1806" i="10"/>
  <c r="G1807" i="10"/>
  <c r="H1807" i="10"/>
  <c r="J1807" i="10"/>
  <c r="K1807" i="10"/>
  <c r="G1808" i="10"/>
  <c r="H1808" i="10"/>
  <c r="J1808" i="10"/>
  <c r="K1808" i="10"/>
  <c r="G1809" i="10"/>
  <c r="H1809" i="10"/>
  <c r="J1809" i="10"/>
  <c r="K1809" i="10"/>
  <c r="G2962" i="10"/>
  <c r="H2962" i="10"/>
  <c r="J2962" i="10"/>
  <c r="V2962" i="10" s="1"/>
  <c r="K2962" i="10"/>
  <c r="G2963" i="10"/>
  <c r="H2963" i="10"/>
  <c r="J2963" i="10"/>
  <c r="K2963" i="10"/>
  <c r="G2964" i="10"/>
  <c r="H2964" i="10"/>
  <c r="J2964" i="10"/>
  <c r="K2964" i="10"/>
  <c r="G2965" i="10"/>
  <c r="H2965" i="10"/>
  <c r="J2965" i="10"/>
  <c r="K2965" i="10"/>
  <c r="G2966" i="10"/>
  <c r="H2966" i="10"/>
  <c r="J2966" i="10"/>
  <c r="V2966" i="10" s="1"/>
  <c r="K2966" i="10"/>
  <c r="G2967" i="10"/>
  <c r="H2967" i="10"/>
  <c r="J2967" i="10"/>
  <c r="K2967" i="10"/>
  <c r="G2968" i="10"/>
  <c r="H2968" i="10"/>
  <c r="J2968" i="10"/>
  <c r="K2968" i="10"/>
  <c r="G2969" i="10"/>
  <c r="H2969" i="10"/>
  <c r="J2969" i="10"/>
  <c r="K2969" i="10"/>
  <c r="G2970" i="10"/>
  <c r="H2970" i="10"/>
  <c r="J2970" i="10"/>
  <c r="V2970" i="10" s="1"/>
  <c r="K2970" i="10"/>
  <c r="G2971" i="10"/>
  <c r="H2971" i="10"/>
  <c r="J2971" i="10"/>
  <c r="K2971" i="10"/>
  <c r="G2972" i="10"/>
  <c r="H2972" i="10"/>
  <c r="J2972" i="10"/>
  <c r="K2972" i="10"/>
  <c r="G2973" i="10"/>
  <c r="H2973" i="10"/>
  <c r="J2973" i="10"/>
  <c r="K2973" i="10"/>
  <c r="G2974" i="10"/>
  <c r="H2974" i="10"/>
  <c r="J2974" i="10"/>
  <c r="V2974" i="10" s="1"/>
  <c r="K2974" i="10"/>
  <c r="G2975" i="10"/>
  <c r="H2975" i="10"/>
  <c r="J2975" i="10"/>
  <c r="K2975" i="10"/>
  <c r="G2976" i="10"/>
  <c r="H2976" i="10"/>
  <c r="J2976" i="10"/>
  <c r="K2976" i="10"/>
  <c r="G2977" i="10"/>
  <c r="H2977" i="10"/>
  <c r="J2977" i="10"/>
  <c r="K2977" i="10"/>
  <c r="G2978" i="10"/>
  <c r="H2978" i="10"/>
  <c r="J2978" i="10"/>
  <c r="V2978" i="10" s="1"/>
  <c r="K2978" i="10"/>
  <c r="G2979" i="10"/>
  <c r="H2979" i="10"/>
  <c r="J2979" i="10"/>
  <c r="K2979" i="10"/>
  <c r="G2980" i="10"/>
  <c r="H2980" i="10"/>
  <c r="J2980" i="10"/>
  <c r="K2980" i="10"/>
  <c r="G2981" i="10"/>
  <c r="H2981" i="10"/>
  <c r="J2981" i="10"/>
  <c r="K2981" i="10"/>
  <c r="G2982" i="10"/>
  <c r="H2982" i="10"/>
  <c r="J2982" i="10"/>
  <c r="V2982" i="10" s="1"/>
  <c r="K2982" i="10"/>
  <c r="G2983" i="10"/>
  <c r="H2983" i="10"/>
  <c r="J2983" i="10"/>
  <c r="K2983" i="10"/>
  <c r="G2984" i="10"/>
  <c r="H2984" i="10"/>
  <c r="J2984" i="10"/>
  <c r="K2984" i="10"/>
  <c r="G2985" i="10"/>
  <c r="H2985" i="10"/>
  <c r="J2985" i="10"/>
  <c r="K2985" i="10"/>
  <c r="G2986" i="10"/>
  <c r="H2986" i="10"/>
  <c r="J2986" i="10"/>
  <c r="V2986" i="10" s="1"/>
  <c r="K2986" i="10"/>
  <c r="G2987" i="10"/>
  <c r="H2987" i="10"/>
  <c r="J2987" i="10"/>
  <c r="K2987" i="10"/>
  <c r="G2988" i="10"/>
  <c r="H2988" i="10"/>
  <c r="J2988" i="10"/>
  <c r="K2988" i="10"/>
  <c r="G2989" i="10"/>
  <c r="H2989" i="10"/>
  <c r="J2989" i="10"/>
  <c r="K2989" i="10"/>
  <c r="G2990" i="10"/>
  <c r="H2990" i="10"/>
  <c r="J2990" i="10"/>
  <c r="V2990" i="10" s="1"/>
  <c r="K2990" i="10"/>
  <c r="G2991" i="10"/>
  <c r="H2991" i="10"/>
  <c r="J2991" i="10"/>
  <c r="K2991" i="10"/>
  <c r="G2992" i="10"/>
  <c r="H2992" i="10"/>
  <c r="J2992" i="10"/>
  <c r="K2992" i="10"/>
  <c r="G2993" i="10"/>
  <c r="H2993" i="10"/>
  <c r="J2993" i="10"/>
  <c r="K2993" i="10"/>
  <c r="G2994" i="10"/>
  <c r="H2994" i="10"/>
  <c r="J2994" i="10"/>
  <c r="V2994" i="10" s="1"/>
  <c r="K2994" i="10"/>
  <c r="G2995" i="10"/>
  <c r="H2995" i="10"/>
  <c r="J2995" i="10"/>
  <c r="K2995" i="10"/>
  <c r="G2996" i="10"/>
  <c r="H2996" i="10"/>
  <c r="J2996" i="10"/>
  <c r="K2996" i="10"/>
  <c r="G2997" i="10"/>
  <c r="H2997" i="10"/>
  <c r="J2997" i="10"/>
  <c r="K2997" i="10"/>
  <c r="G2998" i="10"/>
  <c r="H2998" i="10"/>
  <c r="J2998" i="10"/>
  <c r="V2998" i="10" s="1"/>
  <c r="K2998" i="10"/>
  <c r="G2999" i="10"/>
  <c r="H2999" i="10"/>
  <c r="J2999" i="10"/>
  <c r="K2999" i="10"/>
  <c r="G3000" i="10"/>
  <c r="H3000" i="10"/>
  <c r="J3000" i="10"/>
  <c r="K3000" i="10"/>
  <c r="G3001" i="10"/>
  <c r="H3001" i="10"/>
  <c r="J3001" i="10"/>
  <c r="K3001" i="10"/>
  <c r="G3002" i="10"/>
  <c r="H3002" i="10"/>
  <c r="J3002" i="10"/>
  <c r="V3002" i="10" s="1"/>
  <c r="K3002" i="10"/>
  <c r="G3003" i="10"/>
  <c r="H3003" i="10"/>
  <c r="J3003" i="10"/>
  <c r="K3003" i="10"/>
  <c r="G3004" i="10"/>
  <c r="H3004" i="10"/>
  <c r="J3004" i="10"/>
  <c r="K3004" i="10"/>
  <c r="G3005" i="10"/>
  <c r="H3005" i="10"/>
  <c r="J3005" i="10"/>
  <c r="K3005" i="10"/>
  <c r="G3006" i="10"/>
  <c r="H3006" i="10"/>
  <c r="J3006" i="10"/>
  <c r="V3006" i="10" s="1"/>
  <c r="K3006" i="10"/>
  <c r="G3007" i="10"/>
  <c r="H3007" i="10"/>
  <c r="J3007" i="10"/>
  <c r="K3007" i="10"/>
  <c r="G3008" i="10"/>
  <c r="H3008" i="10"/>
  <c r="J3008" i="10"/>
  <c r="K3008" i="10"/>
  <c r="G3009" i="10"/>
  <c r="H3009" i="10"/>
  <c r="J3009" i="10"/>
  <c r="K3009" i="10"/>
  <c r="G3010" i="10"/>
  <c r="H3010" i="10"/>
  <c r="J3010" i="10"/>
  <c r="V3010" i="10" s="1"/>
  <c r="K3010" i="10"/>
  <c r="G3011" i="10"/>
  <c r="H3011" i="10"/>
  <c r="J3011" i="10"/>
  <c r="K3011" i="10"/>
  <c r="G3012" i="10"/>
  <c r="H3012" i="10"/>
  <c r="J3012" i="10"/>
  <c r="K3012" i="10"/>
  <c r="G3013" i="10"/>
  <c r="H3013" i="10"/>
  <c r="J3013" i="10"/>
  <c r="K3013" i="10"/>
  <c r="G3014" i="10"/>
  <c r="H3014" i="10"/>
  <c r="J3014" i="10"/>
  <c r="V3014" i="10" s="1"/>
  <c r="K3014" i="10"/>
  <c r="G3015" i="10"/>
  <c r="H3015" i="10"/>
  <c r="J3015" i="10"/>
  <c r="K3015" i="10"/>
  <c r="G3016" i="10"/>
  <c r="H3016" i="10"/>
  <c r="J3016" i="10"/>
  <c r="K3016" i="10"/>
  <c r="G3017" i="10"/>
  <c r="H3017" i="10"/>
  <c r="J3017" i="10"/>
  <c r="K3017" i="10"/>
  <c r="G3018" i="10"/>
  <c r="H3018" i="10"/>
  <c r="J3018" i="10"/>
  <c r="V3018" i="10" s="1"/>
  <c r="K3018" i="10"/>
  <c r="G3019" i="10"/>
  <c r="H3019" i="10"/>
  <c r="J3019" i="10"/>
  <c r="K3019" i="10"/>
  <c r="G3020" i="10"/>
  <c r="H3020" i="10"/>
  <c r="J3020" i="10"/>
  <c r="K3020" i="10"/>
  <c r="G3021" i="10"/>
  <c r="H3021" i="10"/>
  <c r="J3021" i="10"/>
  <c r="K3021" i="10"/>
  <c r="G3022" i="10"/>
  <c r="H3022" i="10"/>
  <c r="J3022" i="10"/>
  <c r="V3022" i="10" s="1"/>
  <c r="K3022" i="10"/>
  <c r="G3023" i="10"/>
  <c r="H3023" i="10"/>
  <c r="J3023" i="10"/>
  <c r="K3023" i="10"/>
  <c r="G3024" i="10"/>
  <c r="H3024" i="10"/>
  <c r="J3024" i="10"/>
  <c r="K3024" i="10"/>
  <c r="G3025" i="10"/>
  <c r="H3025" i="10"/>
  <c r="J3025" i="10"/>
  <c r="K3025" i="10"/>
  <c r="G3026" i="10"/>
  <c r="H3026" i="10"/>
  <c r="J3026" i="10"/>
  <c r="V3026" i="10" s="1"/>
  <c r="K3026" i="10"/>
  <c r="G3027" i="10"/>
  <c r="H3027" i="10"/>
  <c r="J3027" i="10"/>
  <c r="K3027" i="10"/>
  <c r="G3028" i="10"/>
  <c r="H3028" i="10"/>
  <c r="J3028" i="10"/>
  <c r="K3028" i="10"/>
  <c r="G3029" i="10"/>
  <c r="H3029" i="10"/>
  <c r="J3029" i="10"/>
  <c r="K3029" i="10"/>
  <c r="G3030" i="10"/>
  <c r="H3030" i="10"/>
  <c r="J3030" i="10"/>
  <c r="V3030" i="10" s="1"/>
  <c r="K3030" i="10"/>
  <c r="G3031" i="10"/>
  <c r="H3031" i="10"/>
  <c r="J3031" i="10"/>
  <c r="K3031" i="10"/>
  <c r="G3032" i="10"/>
  <c r="H3032" i="10"/>
  <c r="J3032" i="10"/>
  <c r="K3032" i="10"/>
  <c r="G3033" i="10"/>
  <c r="H3033" i="10"/>
  <c r="J3033" i="10"/>
  <c r="K3033" i="10"/>
  <c r="G3034" i="10"/>
  <c r="H3034" i="10"/>
  <c r="J3034" i="10"/>
  <c r="V3034" i="10" s="1"/>
  <c r="K3034" i="10"/>
  <c r="G3035" i="10"/>
  <c r="H3035" i="10"/>
  <c r="J3035" i="10"/>
  <c r="K3035" i="10"/>
  <c r="G3036" i="10"/>
  <c r="H3036" i="10"/>
  <c r="J3036" i="10"/>
  <c r="K3036" i="10"/>
  <c r="G3037" i="10"/>
  <c r="H3037" i="10"/>
  <c r="J3037" i="10"/>
  <c r="K3037" i="10"/>
  <c r="G3038" i="10"/>
  <c r="H3038" i="10"/>
  <c r="J3038" i="10"/>
  <c r="V3038" i="10" s="1"/>
  <c r="K3038" i="10"/>
  <c r="G3039" i="10"/>
  <c r="H3039" i="10"/>
  <c r="J3039" i="10"/>
  <c r="K3039" i="10"/>
  <c r="G3040" i="10"/>
  <c r="H3040" i="10"/>
  <c r="J3040" i="10"/>
  <c r="K3040" i="10"/>
  <c r="G3041" i="10"/>
  <c r="H3041" i="10"/>
  <c r="J3041" i="10"/>
  <c r="K3041" i="10"/>
  <c r="G3042" i="10"/>
  <c r="H3042" i="10"/>
  <c r="J3042" i="10"/>
  <c r="V3042" i="10" s="1"/>
  <c r="K3042" i="10"/>
  <c r="G3043" i="10"/>
  <c r="H3043" i="10"/>
  <c r="J3043" i="10"/>
  <c r="K3043" i="10"/>
  <c r="G3044" i="10"/>
  <c r="H3044" i="10"/>
  <c r="J3044" i="10"/>
  <c r="K3044" i="10"/>
  <c r="G3045" i="10"/>
  <c r="H3045" i="10"/>
  <c r="J3045" i="10"/>
  <c r="K3045" i="10"/>
  <c r="G3046" i="10"/>
  <c r="H3046" i="10"/>
  <c r="J3046" i="10"/>
  <c r="V3046" i="10" s="1"/>
  <c r="K3046" i="10"/>
  <c r="G3047" i="10"/>
  <c r="H3047" i="10"/>
  <c r="J3047" i="10"/>
  <c r="K3047" i="10"/>
  <c r="G3048" i="10"/>
  <c r="H3048" i="10"/>
  <c r="J3048" i="10"/>
  <c r="K3048" i="10"/>
  <c r="G3049" i="10"/>
  <c r="H3049" i="10"/>
  <c r="J3049" i="10"/>
  <c r="K3049" i="10"/>
  <c r="G3050" i="10"/>
  <c r="H3050" i="10"/>
  <c r="J3050" i="10"/>
  <c r="V3050" i="10" s="1"/>
  <c r="K3050" i="10"/>
  <c r="G3051" i="10"/>
  <c r="H3051" i="10"/>
  <c r="J3051" i="10"/>
  <c r="K3051" i="10"/>
  <c r="G3052" i="10"/>
  <c r="H3052" i="10"/>
  <c r="J3052" i="10"/>
  <c r="K3052" i="10"/>
  <c r="G3053" i="10"/>
  <c r="H3053" i="10"/>
  <c r="J3053" i="10"/>
  <c r="K3053" i="10"/>
  <c r="G3054" i="10"/>
  <c r="H3054" i="10"/>
  <c r="J3054" i="10"/>
  <c r="V3054" i="10" s="1"/>
  <c r="K3054" i="10"/>
  <c r="G3055" i="10"/>
  <c r="H3055" i="10"/>
  <c r="J3055" i="10"/>
  <c r="K3055" i="10"/>
  <c r="G3056" i="10"/>
  <c r="H3056" i="10"/>
  <c r="J3056" i="10"/>
  <c r="K3056" i="10"/>
  <c r="G3057" i="10"/>
  <c r="H3057" i="10"/>
  <c r="J3057" i="10"/>
  <c r="K3057" i="10"/>
  <c r="G1618" i="10"/>
  <c r="H1618" i="10"/>
  <c r="J1618" i="10"/>
  <c r="V1618" i="10" s="1"/>
  <c r="K1618" i="10"/>
  <c r="G1619" i="10"/>
  <c r="H1619" i="10"/>
  <c r="J1619" i="10"/>
  <c r="K1619" i="10"/>
  <c r="G1620" i="10"/>
  <c r="H1620" i="10"/>
  <c r="J1620" i="10"/>
  <c r="K1620" i="10"/>
  <c r="G1621" i="10"/>
  <c r="H1621" i="10"/>
  <c r="J1621" i="10"/>
  <c r="K1621" i="10"/>
  <c r="G1622" i="10"/>
  <c r="H1622" i="10"/>
  <c r="J1622" i="10"/>
  <c r="V1622" i="10" s="1"/>
  <c r="K1622" i="10"/>
  <c r="G1623" i="10"/>
  <c r="H1623" i="10"/>
  <c r="J1623" i="10"/>
  <c r="K1623" i="10"/>
  <c r="G1624" i="10"/>
  <c r="H1624" i="10"/>
  <c r="J1624" i="10"/>
  <c r="K1624" i="10"/>
  <c r="G1625" i="10"/>
  <c r="H1625" i="10"/>
  <c r="J1625" i="10"/>
  <c r="K1625" i="10"/>
  <c r="G1626" i="10"/>
  <c r="H1626" i="10"/>
  <c r="J1626" i="10"/>
  <c r="V1626" i="10" s="1"/>
  <c r="K1626" i="10"/>
  <c r="G1627" i="10"/>
  <c r="H1627" i="10"/>
  <c r="J1627" i="10"/>
  <c r="K1627" i="10"/>
  <c r="G1628" i="10"/>
  <c r="H1628" i="10"/>
  <c r="J1628" i="10"/>
  <c r="K1628" i="10"/>
  <c r="G1629" i="10"/>
  <c r="H1629" i="10"/>
  <c r="J1629" i="10"/>
  <c r="K1629" i="10"/>
  <c r="G1630" i="10"/>
  <c r="H1630" i="10"/>
  <c r="J1630" i="10"/>
  <c r="V1630" i="10" s="1"/>
  <c r="K1630" i="10"/>
  <c r="G1631" i="10"/>
  <c r="H1631" i="10"/>
  <c r="J1631" i="10"/>
  <c r="K1631" i="10"/>
  <c r="G1632" i="10"/>
  <c r="H1632" i="10"/>
  <c r="J1632" i="10"/>
  <c r="K1632" i="10"/>
  <c r="G1633" i="10"/>
  <c r="H1633" i="10"/>
  <c r="J1633" i="10"/>
  <c r="K1633" i="10"/>
  <c r="G1634" i="10"/>
  <c r="H1634" i="10"/>
  <c r="J1634" i="10"/>
  <c r="V1634" i="10" s="1"/>
  <c r="K1634" i="10"/>
  <c r="G1635" i="10"/>
  <c r="H1635" i="10"/>
  <c r="J1635" i="10"/>
  <c r="K1635" i="10"/>
  <c r="G1636" i="10"/>
  <c r="H1636" i="10"/>
  <c r="J1636" i="10"/>
  <c r="K1636" i="10"/>
  <c r="G1637" i="10"/>
  <c r="H1637" i="10"/>
  <c r="J1637" i="10"/>
  <c r="K1637" i="10"/>
  <c r="G1638" i="10"/>
  <c r="H1638" i="10"/>
  <c r="J1638" i="10"/>
  <c r="V1638" i="10" s="1"/>
  <c r="K1638" i="10"/>
  <c r="G1639" i="10"/>
  <c r="H1639" i="10"/>
  <c r="J1639" i="10"/>
  <c r="K1639" i="10"/>
  <c r="G1640" i="10"/>
  <c r="H1640" i="10"/>
  <c r="J1640" i="10"/>
  <c r="K1640" i="10"/>
  <c r="G1641" i="10"/>
  <c r="H1641" i="10"/>
  <c r="J1641" i="10"/>
  <c r="K1641" i="10"/>
  <c r="G1642" i="10"/>
  <c r="H1642" i="10"/>
  <c r="J1642" i="10"/>
  <c r="V1642" i="10" s="1"/>
  <c r="K1642" i="10"/>
  <c r="G1643" i="10"/>
  <c r="H1643" i="10"/>
  <c r="J1643" i="10"/>
  <c r="K1643" i="10"/>
  <c r="G1644" i="10"/>
  <c r="H1644" i="10"/>
  <c r="J1644" i="10"/>
  <c r="K1644" i="10"/>
  <c r="G1645" i="10"/>
  <c r="H1645" i="10"/>
  <c r="J1645" i="10"/>
  <c r="K1645" i="10"/>
  <c r="G1646" i="10"/>
  <c r="H1646" i="10"/>
  <c r="J1646" i="10"/>
  <c r="V1646" i="10" s="1"/>
  <c r="K1646" i="10"/>
  <c r="G1647" i="10"/>
  <c r="H1647" i="10"/>
  <c r="J1647" i="10"/>
  <c r="K1647" i="10"/>
  <c r="G1648" i="10"/>
  <c r="H1648" i="10"/>
  <c r="J1648" i="10"/>
  <c r="K1648" i="10"/>
  <c r="G1649" i="10"/>
  <c r="H1649" i="10"/>
  <c r="J1649" i="10"/>
  <c r="K1649" i="10"/>
  <c r="G1650" i="10"/>
  <c r="H1650" i="10"/>
  <c r="J1650" i="10"/>
  <c r="V1650" i="10" s="1"/>
  <c r="K1650" i="10"/>
  <c r="G1651" i="10"/>
  <c r="H1651" i="10"/>
  <c r="J1651" i="10"/>
  <c r="K1651" i="10"/>
  <c r="G1652" i="10"/>
  <c r="H1652" i="10"/>
  <c r="J1652" i="10"/>
  <c r="K1652" i="10"/>
  <c r="G1653" i="10"/>
  <c r="H1653" i="10"/>
  <c r="J1653" i="10"/>
  <c r="K1653" i="10"/>
  <c r="G1654" i="10"/>
  <c r="H1654" i="10"/>
  <c r="J1654" i="10"/>
  <c r="V1654" i="10" s="1"/>
  <c r="K1654" i="10"/>
  <c r="G1655" i="10"/>
  <c r="H1655" i="10"/>
  <c r="J1655" i="10"/>
  <c r="K1655" i="10"/>
  <c r="G1656" i="10"/>
  <c r="H1656" i="10"/>
  <c r="J1656" i="10"/>
  <c r="K1656" i="10"/>
  <c r="G1657" i="10"/>
  <c r="H1657" i="10"/>
  <c r="J1657" i="10"/>
  <c r="K1657" i="10"/>
  <c r="G1658" i="10"/>
  <c r="H1658" i="10"/>
  <c r="J1658" i="10"/>
  <c r="V1658" i="10" s="1"/>
  <c r="K1658" i="10"/>
  <c r="G1659" i="10"/>
  <c r="H1659" i="10"/>
  <c r="J1659" i="10"/>
  <c r="K1659" i="10"/>
  <c r="G1660" i="10"/>
  <c r="H1660" i="10"/>
  <c r="J1660" i="10"/>
  <c r="K1660" i="10"/>
  <c r="G1661" i="10"/>
  <c r="H1661" i="10"/>
  <c r="J1661" i="10"/>
  <c r="K1661" i="10"/>
  <c r="G1662" i="10"/>
  <c r="H1662" i="10"/>
  <c r="J1662" i="10"/>
  <c r="V1662" i="10" s="1"/>
  <c r="K1662" i="10"/>
  <c r="G1663" i="10"/>
  <c r="H1663" i="10"/>
  <c r="J1663" i="10"/>
  <c r="K1663" i="10"/>
  <c r="G1664" i="10"/>
  <c r="H1664" i="10"/>
  <c r="J1664" i="10"/>
  <c r="K1664" i="10"/>
  <c r="G1665" i="10"/>
  <c r="H1665" i="10"/>
  <c r="J1665" i="10"/>
  <c r="K1665" i="10"/>
  <c r="G1666" i="10"/>
  <c r="H1666" i="10"/>
  <c r="J1666" i="10"/>
  <c r="V1666" i="10" s="1"/>
  <c r="K1666" i="10"/>
  <c r="G1667" i="10"/>
  <c r="H1667" i="10"/>
  <c r="J1667" i="10"/>
  <c r="K1667" i="10"/>
  <c r="G1668" i="10"/>
  <c r="H1668" i="10"/>
  <c r="J1668" i="10"/>
  <c r="K1668" i="10"/>
  <c r="G1669" i="10"/>
  <c r="H1669" i="10"/>
  <c r="J1669" i="10"/>
  <c r="K1669" i="10"/>
  <c r="G1670" i="10"/>
  <c r="H1670" i="10"/>
  <c r="J1670" i="10"/>
  <c r="V1670" i="10" s="1"/>
  <c r="K1670" i="10"/>
  <c r="G1671" i="10"/>
  <c r="H1671" i="10"/>
  <c r="J1671" i="10"/>
  <c r="K1671" i="10"/>
  <c r="G1672" i="10"/>
  <c r="H1672" i="10"/>
  <c r="J1672" i="10"/>
  <c r="K1672" i="10"/>
  <c r="G1673" i="10"/>
  <c r="H1673" i="10"/>
  <c r="J1673" i="10"/>
  <c r="K1673" i="10"/>
  <c r="G1674" i="10"/>
  <c r="H1674" i="10"/>
  <c r="J1674" i="10"/>
  <c r="V1674" i="10" s="1"/>
  <c r="K1674" i="10"/>
  <c r="G1675" i="10"/>
  <c r="H1675" i="10"/>
  <c r="J1675" i="10"/>
  <c r="K1675" i="10"/>
  <c r="G1676" i="10"/>
  <c r="H1676" i="10"/>
  <c r="J1676" i="10"/>
  <c r="K1676" i="10"/>
  <c r="G1677" i="10"/>
  <c r="H1677" i="10"/>
  <c r="J1677" i="10"/>
  <c r="K1677" i="10"/>
  <c r="G1678" i="10"/>
  <c r="H1678" i="10"/>
  <c r="J1678" i="10"/>
  <c r="V1678" i="10" s="1"/>
  <c r="K1678" i="10"/>
  <c r="G1679" i="10"/>
  <c r="H1679" i="10"/>
  <c r="J1679" i="10"/>
  <c r="K1679" i="10"/>
  <c r="G1680" i="10"/>
  <c r="H1680" i="10"/>
  <c r="J1680" i="10"/>
  <c r="K1680" i="10"/>
  <c r="G1681" i="10"/>
  <c r="H1681" i="10"/>
  <c r="J1681" i="10"/>
  <c r="K1681" i="10"/>
  <c r="G1682" i="10"/>
  <c r="H1682" i="10"/>
  <c r="J1682" i="10"/>
  <c r="V1682" i="10" s="1"/>
  <c r="K1682" i="10"/>
  <c r="G1683" i="10"/>
  <c r="H1683" i="10"/>
  <c r="J1683" i="10"/>
  <c r="K1683" i="10"/>
  <c r="G1684" i="10"/>
  <c r="H1684" i="10"/>
  <c r="J1684" i="10"/>
  <c r="K1684" i="10"/>
  <c r="G1685" i="10"/>
  <c r="H1685" i="10"/>
  <c r="J1685" i="10"/>
  <c r="K1685" i="10"/>
  <c r="G1686" i="10"/>
  <c r="H1686" i="10"/>
  <c r="J1686" i="10"/>
  <c r="V1686" i="10" s="1"/>
  <c r="K1686" i="10"/>
  <c r="G1687" i="10"/>
  <c r="H1687" i="10"/>
  <c r="J1687" i="10"/>
  <c r="I1687" i="10" s="1"/>
  <c r="K1687" i="10"/>
  <c r="G1688" i="10"/>
  <c r="H1688" i="10"/>
  <c r="J1688" i="10"/>
  <c r="K1688" i="10"/>
  <c r="G1689" i="10"/>
  <c r="H1689" i="10"/>
  <c r="J1689" i="10"/>
  <c r="K1689" i="10"/>
  <c r="G1690" i="10"/>
  <c r="H1690" i="10"/>
  <c r="J1690" i="10"/>
  <c r="V1690" i="10" s="1"/>
  <c r="K1690" i="10"/>
  <c r="G1691" i="10"/>
  <c r="H1691" i="10"/>
  <c r="J1691" i="10"/>
  <c r="K1691" i="10"/>
  <c r="G1692" i="10"/>
  <c r="H1692" i="10"/>
  <c r="J1692" i="10"/>
  <c r="K1692" i="10"/>
  <c r="G1693" i="10"/>
  <c r="H1693" i="10"/>
  <c r="J1693" i="10"/>
  <c r="K1693" i="10"/>
  <c r="G1694" i="10"/>
  <c r="H1694" i="10"/>
  <c r="J1694" i="10"/>
  <c r="V1694" i="10" s="1"/>
  <c r="K1694" i="10"/>
  <c r="G1695" i="10"/>
  <c r="H1695" i="10"/>
  <c r="J1695" i="10"/>
  <c r="K1695" i="10"/>
  <c r="G1696" i="10"/>
  <c r="H1696" i="10"/>
  <c r="J1696" i="10"/>
  <c r="K1696" i="10"/>
  <c r="G1697" i="10"/>
  <c r="H1697" i="10"/>
  <c r="J1697" i="10"/>
  <c r="K1697" i="10"/>
  <c r="G1698" i="10"/>
  <c r="H1698" i="10"/>
  <c r="J1698" i="10"/>
  <c r="V1698" i="10" s="1"/>
  <c r="K1698" i="10"/>
  <c r="G1699" i="10"/>
  <c r="H1699" i="10"/>
  <c r="J1699" i="10"/>
  <c r="K1699" i="10"/>
  <c r="G1700" i="10"/>
  <c r="H1700" i="10"/>
  <c r="J1700" i="10"/>
  <c r="K1700" i="10"/>
  <c r="G1701" i="10"/>
  <c r="H1701" i="10"/>
  <c r="J1701" i="10"/>
  <c r="K1701" i="10"/>
  <c r="G1702" i="10"/>
  <c r="H1702" i="10"/>
  <c r="J1702" i="10"/>
  <c r="V1702" i="10" s="1"/>
  <c r="K1702" i="10"/>
  <c r="G1703" i="10"/>
  <c r="H1703" i="10"/>
  <c r="J1703" i="10"/>
  <c r="I1703" i="10" s="1"/>
  <c r="K1703" i="10"/>
  <c r="G1704" i="10"/>
  <c r="H1704" i="10"/>
  <c r="J1704" i="10"/>
  <c r="K1704" i="10"/>
  <c r="G1705" i="10"/>
  <c r="H1705" i="10"/>
  <c r="J1705" i="10"/>
  <c r="K1705" i="10"/>
  <c r="G1706" i="10"/>
  <c r="H1706" i="10"/>
  <c r="J1706" i="10"/>
  <c r="V1706" i="10" s="1"/>
  <c r="K1706" i="10"/>
  <c r="G1707" i="10"/>
  <c r="H1707" i="10"/>
  <c r="J1707" i="10"/>
  <c r="K1707" i="10"/>
  <c r="G1708" i="10"/>
  <c r="H1708" i="10"/>
  <c r="J1708" i="10"/>
  <c r="K1708" i="10"/>
  <c r="G1709" i="10"/>
  <c r="H1709" i="10"/>
  <c r="J1709" i="10"/>
  <c r="K1709" i="10"/>
  <c r="G1710" i="10"/>
  <c r="H1710" i="10"/>
  <c r="J1710" i="10"/>
  <c r="V1710" i="10" s="1"/>
  <c r="K1710" i="10"/>
  <c r="G1711" i="10"/>
  <c r="H1711" i="10"/>
  <c r="J1711" i="10"/>
  <c r="K1711" i="10"/>
  <c r="G1712" i="10"/>
  <c r="H1712" i="10"/>
  <c r="J1712" i="10"/>
  <c r="K1712" i="10"/>
  <c r="G1713" i="10"/>
  <c r="H1713" i="10"/>
  <c r="J1713" i="10"/>
  <c r="I1713" i="10" s="1"/>
  <c r="K1713" i="10"/>
  <c r="G2866" i="10"/>
  <c r="H2866" i="10"/>
  <c r="J2866" i="10"/>
  <c r="V2866" i="10" s="1"/>
  <c r="K2866" i="10"/>
  <c r="G2867" i="10"/>
  <c r="H2867" i="10"/>
  <c r="J2867" i="10"/>
  <c r="K2867" i="10"/>
  <c r="G2868" i="10"/>
  <c r="H2868" i="10"/>
  <c r="J2868" i="10"/>
  <c r="K2868" i="10"/>
  <c r="G2869" i="10"/>
  <c r="H2869" i="10"/>
  <c r="J2869" i="10"/>
  <c r="K2869" i="10"/>
  <c r="G2870" i="10"/>
  <c r="H2870" i="10"/>
  <c r="J2870" i="10"/>
  <c r="V2870" i="10" s="1"/>
  <c r="K2870" i="10"/>
  <c r="G2871" i="10"/>
  <c r="H2871" i="10"/>
  <c r="J2871" i="10"/>
  <c r="K2871" i="10"/>
  <c r="G2872" i="10"/>
  <c r="H2872" i="10"/>
  <c r="J2872" i="10"/>
  <c r="K2872" i="10"/>
  <c r="G2873" i="10"/>
  <c r="H2873" i="10"/>
  <c r="J2873" i="10"/>
  <c r="K2873" i="10"/>
  <c r="G2874" i="10"/>
  <c r="H2874" i="10"/>
  <c r="J2874" i="10"/>
  <c r="V2874" i="10" s="1"/>
  <c r="K2874" i="10"/>
  <c r="G2875" i="10"/>
  <c r="H2875" i="10"/>
  <c r="J2875" i="10"/>
  <c r="K2875" i="10"/>
  <c r="G2876" i="10"/>
  <c r="H2876" i="10"/>
  <c r="J2876" i="10"/>
  <c r="K2876" i="10"/>
  <c r="G2877" i="10"/>
  <c r="H2877" i="10"/>
  <c r="J2877" i="10"/>
  <c r="K2877" i="10"/>
  <c r="G2878" i="10"/>
  <c r="H2878" i="10"/>
  <c r="J2878" i="10"/>
  <c r="V2878" i="10" s="1"/>
  <c r="K2878" i="10"/>
  <c r="G2879" i="10"/>
  <c r="H2879" i="10"/>
  <c r="J2879" i="10"/>
  <c r="K2879" i="10"/>
  <c r="G2880" i="10"/>
  <c r="H2880" i="10"/>
  <c r="J2880" i="10"/>
  <c r="K2880" i="10"/>
  <c r="G2881" i="10"/>
  <c r="H2881" i="10"/>
  <c r="J2881" i="10"/>
  <c r="K2881" i="10"/>
  <c r="G2882" i="10"/>
  <c r="H2882" i="10"/>
  <c r="J2882" i="10"/>
  <c r="V2882" i="10" s="1"/>
  <c r="K2882" i="10"/>
  <c r="G2883" i="10"/>
  <c r="H2883" i="10"/>
  <c r="J2883" i="10"/>
  <c r="K2883" i="10"/>
  <c r="G2884" i="10"/>
  <c r="H2884" i="10"/>
  <c r="J2884" i="10"/>
  <c r="K2884" i="10"/>
  <c r="G2885" i="10"/>
  <c r="H2885" i="10"/>
  <c r="J2885" i="10"/>
  <c r="K2885" i="10"/>
  <c r="G2886" i="10"/>
  <c r="H2886" i="10"/>
  <c r="J2886" i="10"/>
  <c r="V2886" i="10" s="1"/>
  <c r="K2886" i="10"/>
  <c r="G2887" i="10"/>
  <c r="H2887" i="10"/>
  <c r="J2887" i="10"/>
  <c r="K2887" i="10"/>
  <c r="G2888" i="10"/>
  <c r="H2888" i="10"/>
  <c r="J2888" i="10"/>
  <c r="K2888" i="10"/>
  <c r="G2889" i="10"/>
  <c r="H2889" i="10"/>
  <c r="J2889" i="10"/>
  <c r="K2889" i="10"/>
  <c r="G2890" i="10"/>
  <c r="H2890" i="10"/>
  <c r="J2890" i="10"/>
  <c r="V2890" i="10" s="1"/>
  <c r="K2890" i="10"/>
  <c r="G2891" i="10"/>
  <c r="H2891" i="10"/>
  <c r="J2891" i="10"/>
  <c r="K2891" i="10"/>
  <c r="G2892" i="10"/>
  <c r="H2892" i="10"/>
  <c r="J2892" i="10"/>
  <c r="K2892" i="10"/>
  <c r="G2893" i="10"/>
  <c r="H2893" i="10"/>
  <c r="J2893" i="10"/>
  <c r="K2893" i="10"/>
  <c r="G2894" i="10"/>
  <c r="H2894" i="10"/>
  <c r="J2894" i="10"/>
  <c r="V2894" i="10" s="1"/>
  <c r="K2894" i="10"/>
  <c r="G2895" i="10"/>
  <c r="H2895" i="10"/>
  <c r="J2895" i="10"/>
  <c r="K2895" i="10"/>
  <c r="G2896" i="10"/>
  <c r="H2896" i="10"/>
  <c r="J2896" i="10"/>
  <c r="K2896" i="10"/>
  <c r="G2897" i="10"/>
  <c r="H2897" i="10"/>
  <c r="J2897" i="10"/>
  <c r="K2897" i="10"/>
  <c r="G2898" i="10"/>
  <c r="H2898" i="10"/>
  <c r="J2898" i="10"/>
  <c r="V2898" i="10" s="1"/>
  <c r="K2898" i="10"/>
  <c r="G2899" i="10"/>
  <c r="H2899" i="10"/>
  <c r="J2899" i="10"/>
  <c r="K2899" i="10"/>
  <c r="G2900" i="10"/>
  <c r="H2900" i="10"/>
  <c r="J2900" i="10"/>
  <c r="K2900" i="10"/>
  <c r="G2901" i="10"/>
  <c r="H2901" i="10"/>
  <c r="J2901" i="10"/>
  <c r="K2901" i="10"/>
  <c r="G2902" i="10"/>
  <c r="H2902" i="10"/>
  <c r="J2902" i="10"/>
  <c r="V2902" i="10" s="1"/>
  <c r="K2902" i="10"/>
  <c r="G2903" i="10"/>
  <c r="H2903" i="10"/>
  <c r="J2903" i="10"/>
  <c r="K2903" i="10"/>
  <c r="G2904" i="10"/>
  <c r="H2904" i="10"/>
  <c r="J2904" i="10"/>
  <c r="K2904" i="10"/>
  <c r="G2905" i="10"/>
  <c r="H2905" i="10"/>
  <c r="J2905" i="10"/>
  <c r="K2905" i="10"/>
  <c r="G2906" i="10"/>
  <c r="H2906" i="10"/>
  <c r="J2906" i="10"/>
  <c r="V2906" i="10" s="1"/>
  <c r="K2906" i="10"/>
  <c r="G2907" i="10"/>
  <c r="H2907" i="10"/>
  <c r="J2907" i="10"/>
  <c r="K2907" i="10"/>
  <c r="G2908" i="10"/>
  <c r="H2908" i="10"/>
  <c r="J2908" i="10"/>
  <c r="K2908" i="10"/>
  <c r="G2909" i="10"/>
  <c r="H2909" i="10"/>
  <c r="J2909" i="10"/>
  <c r="K2909" i="10"/>
  <c r="G2910" i="10"/>
  <c r="H2910" i="10"/>
  <c r="J2910" i="10"/>
  <c r="V2910" i="10" s="1"/>
  <c r="K2910" i="10"/>
  <c r="G2911" i="10"/>
  <c r="H2911" i="10"/>
  <c r="J2911" i="10"/>
  <c r="I2911" i="10" s="1"/>
  <c r="K2911" i="10"/>
  <c r="G2912" i="10"/>
  <c r="H2912" i="10"/>
  <c r="J2912" i="10"/>
  <c r="K2912" i="10"/>
  <c r="G2913" i="10"/>
  <c r="H2913" i="10"/>
  <c r="J2913" i="10"/>
  <c r="K2913" i="10"/>
  <c r="G2914" i="10"/>
  <c r="H2914" i="10"/>
  <c r="J2914" i="10"/>
  <c r="V2914" i="10" s="1"/>
  <c r="K2914" i="10"/>
  <c r="G2915" i="10"/>
  <c r="H2915" i="10"/>
  <c r="J2915" i="10"/>
  <c r="K2915" i="10"/>
  <c r="G2916" i="10"/>
  <c r="H2916" i="10"/>
  <c r="J2916" i="10"/>
  <c r="K2916" i="10"/>
  <c r="G2917" i="10"/>
  <c r="H2917" i="10"/>
  <c r="J2917" i="10"/>
  <c r="K2917" i="10"/>
  <c r="G2918" i="10"/>
  <c r="H2918" i="10"/>
  <c r="J2918" i="10"/>
  <c r="V2918" i="10" s="1"/>
  <c r="K2918" i="10"/>
  <c r="G2919" i="10"/>
  <c r="H2919" i="10"/>
  <c r="J2919" i="10"/>
  <c r="K2919" i="10"/>
  <c r="G2920" i="10"/>
  <c r="H2920" i="10"/>
  <c r="J2920" i="10"/>
  <c r="K2920" i="10"/>
  <c r="G2921" i="10"/>
  <c r="H2921" i="10"/>
  <c r="J2921" i="10"/>
  <c r="K2921" i="10"/>
  <c r="G2922" i="10"/>
  <c r="H2922" i="10"/>
  <c r="J2922" i="10"/>
  <c r="V2922" i="10" s="1"/>
  <c r="K2922" i="10"/>
  <c r="G2923" i="10"/>
  <c r="H2923" i="10"/>
  <c r="J2923" i="10"/>
  <c r="K2923" i="10"/>
  <c r="G2924" i="10"/>
  <c r="H2924" i="10"/>
  <c r="J2924" i="10"/>
  <c r="K2924" i="10"/>
  <c r="G2925" i="10"/>
  <c r="H2925" i="10"/>
  <c r="J2925" i="10"/>
  <c r="K2925" i="10"/>
  <c r="G2926" i="10"/>
  <c r="H2926" i="10"/>
  <c r="J2926" i="10"/>
  <c r="V2926" i="10" s="1"/>
  <c r="K2926" i="10"/>
  <c r="G2927" i="10"/>
  <c r="H2927" i="10"/>
  <c r="J2927" i="10"/>
  <c r="K2927" i="10"/>
  <c r="G2928" i="10"/>
  <c r="H2928" i="10"/>
  <c r="J2928" i="10"/>
  <c r="K2928" i="10"/>
  <c r="G2929" i="10"/>
  <c r="H2929" i="10"/>
  <c r="J2929" i="10"/>
  <c r="K2929" i="10"/>
  <c r="G2930" i="10"/>
  <c r="H2930" i="10"/>
  <c r="J2930" i="10"/>
  <c r="V2930" i="10" s="1"/>
  <c r="K2930" i="10"/>
  <c r="G2931" i="10"/>
  <c r="H2931" i="10"/>
  <c r="J2931" i="10"/>
  <c r="K2931" i="10"/>
  <c r="G2932" i="10"/>
  <c r="H2932" i="10"/>
  <c r="J2932" i="10"/>
  <c r="K2932" i="10"/>
  <c r="G2933" i="10"/>
  <c r="H2933" i="10"/>
  <c r="J2933" i="10"/>
  <c r="K2933" i="10"/>
  <c r="G2934" i="10"/>
  <c r="H2934" i="10"/>
  <c r="J2934" i="10"/>
  <c r="V2934" i="10" s="1"/>
  <c r="K2934" i="10"/>
  <c r="G2935" i="10"/>
  <c r="H2935" i="10"/>
  <c r="J2935" i="10"/>
  <c r="K2935" i="10"/>
  <c r="G2936" i="10"/>
  <c r="H2936" i="10"/>
  <c r="J2936" i="10"/>
  <c r="K2936" i="10"/>
  <c r="G2937" i="10"/>
  <c r="H2937" i="10"/>
  <c r="J2937" i="10"/>
  <c r="K2937" i="10"/>
  <c r="G2938" i="10"/>
  <c r="H2938" i="10"/>
  <c r="J2938" i="10"/>
  <c r="V2938" i="10" s="1"/>
  <c r="K2938" i="10"/>
  <c r="G2939" i="10"/>
  <c r="H2939" i="10"/>
  <c r="J2939" i="10"/>
  <c r="K2939" i="10"/>
  <c r="G2940" i="10"/>
  <c r="H2940" i="10"/>
  <c r="J2940" i="10"/>
  <c r="K2940" i="10"/>
  <c r="G2941" i="10"/>
  <c r="H2941" i="10"/>
  <c r="J2941" i="10"/>
  <c r="K2941" i="10"/>
  <c r="G2942" i="10"/>
  <c r="H2942" i="10"/>
  <c r="J2942" i="10"/>
  <c r="V2942" i="10" s="1"/>
  <c r="K2942" i="10"/>
  <c r="G2943" i="10"/>
  <c r="H2943" i="10"/>
  <c r="J2943" i="10"/>
  <c r="I2943" i="10" s="1"/>
  <c r="K2943" i="10"/>
  <c r="G2944" i="10"/>
  <c r="H2944" i="10"/>
  <c r="J2944" i="10"/>
  <c r="K2944" i="10"/>
  <c r="G2945" i="10"/>
  <c r="H2945" i="10"/>
  <c r="J2945" i="10"/>
  <c r="K2945" i="10"/>
  <c r="G2946" i="10"/>
  <c r="H2946" i="10"/>
  <c r="J2946" i="10"/>
  <c r="V2946" i="10" s="1"/>
  <c r="K2946" i="10"/>
  <c r="G2947" i="10"/>
  <c r="H2947" i="10"/>
  <c r="J2947" i="10"/>
  <c r="K2947" i="10"/>
  <c r="G2948" i="10"/>
  <c r="H2948" i="10"/>
  <c r="J2948" i="10"/>
  <c r="K2948" i="10"/>
  <c r="G2949" i="10"/>
  <c r="H2949" i="10"/>
  <c r="J2949" i="10"/>
  <c r="K2949" i="10"/>
  <c r="G2950" i="10"/>
  <c r="H2950" i="10"/>
  <c r="J2950" i="10"/>
  <c r="V2950" i="10" s="1"/>
  <c r="K2950" i="10"/>
  <c r="G2951" i="10"/>
  <c r="H2951" i="10"/>
  <c r="J2951" i="10"/>
  <c r="I2951" i="10" s="1"/>
  <c r="K2951" i="10"/>
  <c r="G2952" i="10"/>
  <c r="H2952" i="10"/>
  <c r="J2952" i="10"/>
  <c r="K2952" i="10"/>
  <c r="G2953" i="10"/>
  <c r="H2953" i="10"/>
  <c r="J2953" i="10"/>
  <c r="K2953" i="10"/>
  <c r="G2954" i="10"/>
  <c r="H2954" i="10"/>
  <c r="J2954" i="10"/>
  <c r="V2954" i="10" s="1"/>
  <c r="K2954" i="10"/>
  <c r="G2955" i="10"/>
  <c r="H2955" i="10"/>
  <c r="J2955" i="10"/>
  <c r="K2955" i="10"/>
  <c r="G2956" i="10"/>
  <c r="H2956" i="10"/>
  <c r="J2956" i="10"/>
  <c r="K2956" i="10"/>
  <c r="G2957" i="10"/>
  <c r="H2957" i="10"/>
  <c r="J2957" i="10"/>
  <c r="K2957" i="10"/>
  <c r="G2958" i="10"/>
  <c r="H2958" i="10"/>
  <c r="J2958" i="10"/>
  <c r="V2958" i="10" s="1"/>
  <c r="K2958" i="10"/>
  <c r="G2959" i="10"/>
  <c r="H2959" i="10"/>
  <c r="J2959" i="10"/>
  <c r="I2959" i="10" s="1"/>
  <c r="K2959" i="10"/>
  <c r="G2960" i="10"/>
  <c r="H2960" i="10"/>
  <c r="J2960" i="10"/>
  <c r="K2960" i="10"/>
  <c r="G2961" i="10"/>
  <c r="H2961" i="10"/>
  <c r="J2961" i="10"/>
  <c r="K2961" i="10"/>
  <c r="G2290" i="10"/>
  <c r="H2290" i="10"/>
  <c r="J2290" i="10"/>
  <c r="V2290" i="10" s="1"/>
  <c r="K2290" i="10"/>
  <c r="G2291" i="10"/>
  <c r="H2291" i="10"/>
  <c r="J2291" i="10"/>
  <c r="K2291" i="10"/>
  <c r="G2292" i="10"/>
  <c r="H2292" i="10"/>
  <c r="J2292" i="10"/>
  <c r="K2292" i="10"/>
  <c r="G2293" i="10"/>
  <c r="H2293" i="10"/>
  <c r="J2293" i="10"/>
  <c r="K2293" i="10"/>
  <c r="G2294" i="10"/>
  <c r="H2294" i="10"/>
  <c r="J2294" i="10"/>
  <c r="V2294" i="10" s="1"/>
  <c r="K2294" i="10"/>
  <c r="G2295" i="10"/>
  <c r="H2295" i="10"/>
  <c r="J2295" i="10"/>
  <c r="I2295" i="10" s="1"/>
  <c r="K2295" i="10"/>
  <c r="G2296" i="10"/>
  <c r="H2296" i="10"/>
  <c r="J2296" i="10"/>
  <c r="K2296" i="10"/>
  <c r="G2297" i="10"/>
  <c r="H2297" i="10"/>
  <c r="J2297" i="10"/>
  <c r="K2297" i="10"/>
  <c r="G2298" i="10"/>
  <c r="H2298" i="10"/>
  <c r="J2298" i="10"/>
  <c r="V2298" i="10" s="1"/>
  <c r="K2298" i="10"/>
  <c r="G2299" i="10"/>
  <c r="H2299" i="10"/>
  <c r="J2299" i="10"/>
  <c r="K2299" i="10"/>
  <c r="G2300" i="10"/>
  <c r="H2300" i="10"/>
  <c r="J2300" i="10"/>
  <c r="K2300" i="10"/>
  <c r="G2301" i="10"/>
  <c r="H2301" i="10"/>
  <c r="J2301" i="10"/>
  <c r="K2301" i="10"/>
  <c r="G2302" i="10"/>
  <c r="H2302" i="10"/>
  <c r="J2302" i="10"/>
  <c r="V2302" i="10" s="1"/>
  <c r="K2302" i="10"/>
  <c r="G2303" i="10"/>
  <c r="H2303" i="10"/>
  <c r="J2303" i="10"/>
  <c r="K2303" i="10"/>
  <c r="G2304" i="10"/>
  <c r="H2304" i="10"/>
  <c r="J2304" i="10"/>
  <c r="K2304" i="10"/>
  <c r="G2305" i="10"/>
  <c r="H2305" i="10"/>
  <c r="J2305" i="10"/>
  <c r="K2305" i="10"/>
  <c r="G2306" i="10"/>
  <c r="H2306" i="10"/>
  <c r="J2306" i="10"/>
  <c r="V2306" i="10" s="1"/>
  <c r="K2306" i="10"/>
  <c r="G2307" i="10"/>
  <c r="H2307" i="10"/>
  <c r="J2307" i="10"/>
  <c r="K2307" i="10"/>
  <c r="G2308" i="10"/>
  <c r="H2308" i="10"/>
  <c r="J2308" i="10"/>
  <c r="K2308" i="10"/>
  <c r="G2309" i="10"/>
  <c r="H2309" i="10"/>
  <c r="J2309" i="10"/>
  <c r="K2309" i="10"/>
  <c r="G2310" i="10"/>
  <c r="H2310" i="10"/>
  <c r="J2310" i="10"/>
  <c r="V2310" i="10" s="1"/>
  <c r="K2310" i="10"/>
  <c r="G2311" i="10"/>
  <c r="H2311" i="10"/>
  <c r="J2311" i="10"/>
  <c r="K2311" i="10"/>
  <c r="G2312" i="10"/>
  <c r="H2312" i="10"/>
  <c r="J2312" i="10"/>
  <c r="K2312" i="10"/>
  <c r="G2313" i="10"/>
  <c r="H2313" i="10"/>
  <c r="J2313" i="10"/>
  <c r="K2313" i="10"/>
  <c r="G2314" i="10"/>
  <c r="H2314" i="10"/>
  <c r="J2314" i="10"/>
  <c r="V2314" i="10" s="1"/>
  <c r="K2314" i="10"/>
  <c r="G2315" i="10"/>
  <c r="H2315" i="10"/>
  <c r="J2315" i="10"/>
  <c r="K2315" i="10"/>
  <c r="G2316" i="10"/>
  <c r="H2316" i="10"/>
  <c r="J2316" i="10"/>
  <c r="K2316" i="10"/>
  <c r="G2317" i="10"/>
  <c r="H2317" i="10"/>
  <c r="J2317" i="10"/>
  <c r="K2317" i="10"/>
  <c r="G2318" i="10"/>
  <c r="H2318" i="10"/>
  <c r="J2318" i="10"/>
  <c r="V2318" i="10" s="1"/>
  <c r="K2318" i="10"/>
  <c r="G2319" i="10"/>
  <c r="H2319" i="10"/>
  <c r="J2319" i="10"/>
  <c r="K2319" i="10"/>
  <c r="G2320" i="10"/>
  <c r="H2320" i="10"/>
  <c r="J2320" i="10"/>
  <c r="K2320" i="10"/>
  <c r="G2321" i="10"/>
  <c r="H2321" i="10"/>
  <c r="J2321" i="10"/>
  <c r="K2321" i="10"/>
  <c r="G2322" i="10"/>
  <c r="H2322" i="10"/>
  <c r="J2322" i="10"/>
  <c r="V2322" i="10" s="1"/>
  <c r="K2322" i="10"/>
  <c r="G2323" i="10"/>
  <c r="H2323" i="10"/>
  <c r="J2323" i="10"/>
  <c r="K2323" i="10"/>
  <c r="G2324" i="10"/>
  <c r="H2324" i="10"/>
  <c r="J2324" i="10"/>
  <c r="K2324" i="10"/>
  <c r="G2325" i="10"/>
  <c r="H2325" i="10"/>
  <c r="J2325" i="10"/>
  <c r="K2325" i="10"/>
  <c r="G2326" i="10"/>
  <c r="H2326" i="10"/>
  <c r="J2326" i="10"/>
  <c r="V2326" i="10" s="1"/>
  <c r="K2326" i="10"/>
  <c r="G2327" i="10"/>
  <c r="H2327" i="10"/>
  <c r="J2327" i="10"/>
  <c r="K2327" i="10"/>
  <c r="G2328" i="10"/>
  <c r="H2328" i="10"/>
  <c r="J2328" i="10"/>
  <c r="K2328" i="10"/>
  <c r="G2329" i="10"/>
  <c r="H2329" i="10"/>
  <c r="J2329" i="10"/>
  <c r="K2329" i="10"/>
  <c r="G2330" i="10"/>
  <c r="H2330" i="10"/>
  <c r="J2330" i="10"/>
  <c r="V2330" i="10" s="1"/>
  <c r="K2330" i="10"/>
  <c r="G2331" i="10"/>
  <c r="H2331" i="10"/>
  <c r="J2331" i="10"/>
  <c r="K2331" i="10"/>
  <c r="G2332" i="10"/>
  <c r="H2332" i="10"/>
  <c r="J2332" i="10"/>
  <c r="K2332" i="10"/>
  <c r="G2333" i="10"/>
  <c r="H2333" i="10"/>
  <c r="J2333" i="10"/>
  <c r="K2333" i="10"/>
  <c r="G2334" i="10"/>
  <c r="H2334" i="10"/>
  <c r="J2334" i="10"/>
  <c r="V2334" i="10" s="1"/>
  <c r="K2334" i="10"/>
  <c r="G2335" i="10"/>
  <c r="H2335" i="10"/>
  <c r="J2335" i="10"/>
  <c r="I2335" i="10" s="1"/>
  <c r="K2335" i="10"/>
  <c r="G2336" i="10"/>
  <c r="H2336" i="10"/>
  <c r="J2336" i="10"/>
  <c r="K2336" i="10"/>
  <c r="G2337" i="10"/>
  <c r="H2337" i="10"/>
  <c r="J2337" i="10"/>
  <c r="K2337" i="10"/>
  <c r="G2338" i="10"/>
  <c r="H2338" i="10"/>
  <c r="J2338" i="10"/>
  <c r="V2338" i="10" s="1"/>
  <c r="K2338" i="10"/>
  <c r="G2339" i="10"/>
  <c r="H2339" i="10"/>
  <c r="J2339" i="10"/>
  <c r="K2339" i="10"/>
  <c r="G2340" i="10"/>
  <c r="H2340" i="10"/>
  <c r="J2340" i="10"/>
  <c r="K2340" i="10"/>
  <c r="G2341" i="10"/>
  <c r="H2341" i="10"/>
  <c r="J2341" i="10"/>
  <c r="K2341" i="10"/>
  <c r="G2342" i="10"/>
  <c r="H2342" i="10"/>
  <c r="J2342" i="10"/>
  <c r="V2342" i="10" s="1"/>
  <c r="K2342" i="10"/>
  <c r="G2343" i="10"/>
  <c r="H2343" i="10"/>
  <c r="J2343" i="10"/>
  <c r="K2343" i="10"/>
  <c r="G2344" i="10"/>
  <c r="H2344" i="10"/>
  <c r="J2344" i="10"/>
  <c r="K2344" i="10"/>
  <c r="G2345" i="10"/>
  <c r="H2345" i="10"/>
  <c r="J2345" i="10"/>
  <c r="K2345" i="10"/>
  <c r="G2346" i="10"/>
  <c r="H2346" i="10"/>
  <c r="J2346" i="10"/>
  <c r="V2346" i="10" s="1"/>
  <c r="K2346" i="10"/>
  <c r="G2347" i="10"/>
  <c r="H2347" i="10"/>
  <c r="J2347" i="10"/>
  <c r="K2347" i="10"/>
  <c r="G2348" i="10"/>
  <c r="H2348" i="10"/>
  <c r="J2348" i="10"/>
  <c r="K2348" i="10"/>
  <c r="G2349" i="10"/>
  <c r="H2349" i="10"/>
  <c r="J2349" i="10"/>
  <c r="K2349" i="10"/>
  <c r="G2350" i="10"/>
  <c r="H2350" i="10"/>
  <c r="J2350" i="10"/>
  <c r="V2350" i="10" s="1"/>
  <c r="K2350" i="10"/>
  <c r="G2351" i="10"/>
  <c r="H2351" i="10"/>
  <c r="J2351" i="10"/>
  <c r="K2351" i="10"/>
  <c r="G2352" i="10"/>
  <c r="H2352" i="10"/>
  <c r="J2352" i="10"/>
  <c r="K2352" i="10"/>
  <c r="G2353" i="10"/>
  <c r="H2353" i="10"/>
  <c r="J2353" i="10"/>
  <c r="K2353" i="10"/>
  <c r="G2354" i="10"/>
  <c r="H2354" i="10"/>
  <c r="J2354" i="10"/>
  <c r="V2354" i="10" s="1"/>
  <c r="K2354" i="10"/>
  <c r="G2355" i="10"/>
  <c r="H2355" i="10"/>
  <c r="J2355" i="10"/>
  <c r="K2355" i="10"/>
  <c r="G2356" i="10"/>
  <c r="H2356" i="10"/>
  <c r="J2356" i="10"/>
  <c r="K2356" i="10"/>
  <c r="G2357" i="10"/>
  <c r="H2357" i="10"/>
  <c r="J2357" i="10"/>
  <c r="K2357" i="10"/>
  <c r="G2358" i="10"/>
  <c r="H2358" i="10"/>
  <c r="J2358" i="10"/>
  <c r="V2358" i="10" s="1"/>
  <c r="K2358" i="10"/>
  <c r="G2359" i="10"/>
  <c r="H2359" i="10"/>
  <c r="J2359" i="10"/>
  <c r="I2359" i="10" s="1"/>
  <c r="K2359" i="10"/>
  <c r="G2360" i="10"/>
  <c r="H2360" i="10"/>
  <c r="J2360" i="10"/>
  <c r="K2360" i="10"/>
  <c r="G2361" i="10"/>
  <c r="H2361" i="10"/>
  <c r="J2361" i="10"/>
  <c r="K2361" i="10"/>
  <c r="G2362" i="10"/>
  <c r="H2362" i="10"/>
  <c r="J2362" i="10"/>
  <c r="V2362" i="10" s="1"/>
  <c r="K2362" i="10"/>
  <c r="G2363" i="10"/>
  <c r="H2363" i="10"/>
  <c r="J2363" i="10"/>
  <c r="K2363" i="10"/>
  <c r="G2364" i="10"/>
  <c r="H2364" i="10"/>
  <c r="J2364" i="10"/>
  <c r="K2364" i="10"/>
  <c r="G2365" i="10"/>
  <c r="H2365" i="10"/>
  <c r="J2365" i="10"/>
  <c r="K2365" i="10"/>
  <c r="G2366" i="10"/>
  <c r="H2366" i="10"/>
  <c r="J2366" i="10"/>
  <c r="V2366" i="10" s="1"/>
  <c r="K2366" i="10"/>
  <c r="G2367" i="10"/>
  <c r="H2367" i="10"/>
  <c r="J2367" i="10"/>
  <c r="K2367" i="10"/>
  <c r="G2368" i="10"/>
  <c r="H2368" i="10"/>
  <c r="J2368" i="10"/>
  <c r="K2368" i="10"/>
  <c r="G2369" i="10"/>
  <c r="H2369" i="10"/>
  <c r="J2369" i="10"/>
  <c r="K2369" i="10"/>
  <c r="G2370" i="10"/>
  <c r="H2370" i="10"/>
  <c r="J2370" i="10"/>
  <c r="V2370" i="10" s="1"/>
  <c r="K2370" i="10"/>
  <c r="G2371" i="10"/>
  <c r="H2371" i="10"/>
  <c r="J2371" i="10"/>
  <c r="K2371" i="10"/>
  <c r="G2372" i="10"/>
  <c r="H2372" i="10"/>
  <c r="J2372" i="10"/>
  <c r="K2372" i="10"/>
  <c r="G2373" i="10"/>
  <c r="H2373" i="10"/>
  <c r="J2373" i="10"/>
  <c r="K2373" i="10"/>
  <c r="G2374" i="10"/>
  <c r="H2374" i="10"/>
  <c r="J2374" i="10"/>
  <c r="V2374" i="10" s="1"/>
  <c r="K2374" i="10"/>
  <c r="G2375" i="10"/>
  <c r="H2375" i="10"/>
  <c r="J2375" i="10"/>
  <c r="K2375" i="10"/>
  <c r="G2376" i="10"/>
  <c r="H2376" i="10"/>
  <c r="J2376" i="10"/>
  <c r="K2376" i="10"/>
  <c r="G2377" i="10"/>
  <c r="H2377" i="10"/>
  <c r="J2377" i="10"/>
  <c r="K2377" i="10"/>
  <c r="G2378" i="10"/>
  <c r="H2378" i="10"/>
  <c r="J2378" i="10"/>
  <c r="V2378" i="10" s="1"/>
  <c r="K2378" i="10"/>
  <c r="G2379" i="10"/>
  <c r="H2379" i="10"/>
  <c r="J2379" i="10"/>
  <c r="K2379" i="10"/>
  <c r="G2380" i="10"/>
  <c r="H2380" i="10"/>
  <c r="J2380" i="10"/>
  <c r="K2380" i="10"/>
  <c r="G2381" i="10"/>
  <c r="H2381" i="10"/>
  <c r="J2381" i="10"/>
  <c r="K2381" i="10"/>
  <c r="G2382" i="10"/>
  <c r="H2382" i="10"/>
  <c r="J2382" i="10"/>
  <c r="V2382" i="10" s="1"/>
  <c r="K2382" i="10"/>
  <c r="G2383" i="10"/>
  <c r="H2383" i="10"/>
  <c r="J2383" i="10"/>
  <c r="K2383" i="10"/>
  <c r="G2384" i="10"/>
  <c r="H2384" i="10"/>
  <c r="J2384" i="10"/>
  <c r="K2384" i="10"/>
  <c r="G2385" i="10"/>
  <c r="H2385" i="10"/>
  <c r="J2385" i="10"/>
  <c r="K2385" i="10"/>
  <c r="G2194" i="10"/>
  <c r="H2194" i="10"/>
  <c r="J2194" i="10"/>
  <c r="V2194" i="10" s="1"/>
  <c r="K2194" i="10"/>
  <c r="G2195" i="10"/>
  <c r="H2195" i="10"/>
  <c r="J2195" i="10"/>
  <c r="K2195" i="10"/>
  <c r="G2196" i="10"/>
  <c r="H2196" i="10"/>
  <c r="J2196" i="10"/>
  <c r="K2196" i="10"/>
  <c r="G2197" i="10"/>
  <c r="H2197" i="10"/>
  <c r="J2197" i="10"/>
  <c r="K2197" i="10"/>
  <c r="G2198" i="10"/>
  <c r="H2198" i="10"/>
  <c r="J2198" i="10"/>
  <c r="V2198" i="10" s="1"/>
  <c r="K2198" i="10"/>
  <c r="G2199" i="10"/>
  <c r="H2199" i="10"/>
  <c r="J2199" i="10"/>
  <c r="K2199" i="10"/>
  <c r="G2200" i="10"/>
  <c r="H2200" i="10"/>
  <c r="J2200" i="10"/>
  <c r="K2200" i="10"/>
  <c r="G2201" i="10"/>
  <c r="H2201" i="10"/>
  <c r="J2201" i="10"/>
  <c r="K2201" i="10"/>
  <c r="G2202" i="10"/>
  <c r="H2202" i="10"/>
  <c r="J2202" i="10"/>
  <c r="V2202" i="10" s="1"/>
  <c r="K2202" i="10"/>
  <c r="G2203" i="10"/>
  <c r="H2203" i="10"/>
  <c r="J2203" i="10"/>
  <c r="K2203" i="10"/>
  <c r="G2204" i="10"/>
  <c r="H2204" i="10"/>
  <c r="J2204" i="10"/>
  <c r="K2204" i="10"/>
  <c r="G2205" i="10"/>
  <c r="H2205" i="10"/>
  <c r="J2205" i="10"/>
  <c r="K2205" i="10"/>
  <c r="G2206" i="10"/>
  <c r="H2206" i="10"/>
  <c r="J2206" i="10"/>
  <c r="V2206" i="10" s="1"/>
  <c r="K2206" i="10"/>
  <c r="G2207" i="10"/>
  <c r="H2207" i="10"/>
  <c r="J2207" i="10"/>
  <c r="K2207" i="10"/>
  <c r="G2208" i="10"/>
  <c r="H2208" i="10"/>
  <c r="J2208" i="10"/>
  <c r="K2208" i="10"/>
  <c r="G2209" i="10"/>
  <c r="H2209" i="10"/>
  <c r="J2209" i="10"/>
  <c r="K2209" i="10"/>
  <c r="G2210" i="10"/>
  <c r="H2210" i="10"/>
  <c r="J2210" i="10"/>
  <c r="V2210" i="10" s="1"/>
  <c r="K2210" i="10"/>
  <c r="G2211" i="10"/>
  <c r="H2211" i="10"/>
  <c r="J2211" i="10"/>
  <c r="K2211" i="10"/>
  <c r="G2212" i="10"/>
  <c r="H2212" i="10"/>
  <c r="J2212" i="10"/>
  <c r="K2212" i="10"/>
  <c r="G2213" i="10"/>
  <c r="H2213" i="10"/>
  <c r="J2213" i="10"/>
  <c r="K2213" i="10"/>
  <c r="G2214" i="10"/>
  <c r="H2214" i="10"/>
  <c r="J2214" i="10"/>
  <c r="V2214" i="10" s="1"/>
  <c r="K2214" i="10"/>
  <c r="G2215" i="10"/>
  <c r="H2215" i="10"/>
  <c r="J2215" i="10"/>
  <c r="K2215" i="10"/>
  <c r="G2216" i="10"/>
  <c r="H2216" i="10"/>
  <c r="J2216" i="10"/>
  <c r="K2216" i="10"/>
  <c r="G2217" i="10"/>
  <c r="H2217" i="10"/>
  <c r="J2217" i="10"/>
  <c r="K2217" i="10"/>
  <c r="G2218" i="10"/>
  <c r="H2218" i="10"/>
  <c r="J2218" i="10"/>
  <c r="V2218" i="10" s="1"/>
  <c r="K2218" i="10"/>
  <c r="G2219" i="10"/>
  <c r="H2219" i="10"/>
  <c r="J2219" i="10"/>
  <c r="K2219" i="10"/>
  <c r="G2220" i="10"/>
  <c r="H2220" i="10"/>
  <c r="J2220" i="10"/>
  <c r="K2220" i="10"/>
  <c r="G2221" i="10"/>
  <c r="H2221" i="10"/>
  <c r="J2221" i="10"/>
  <c r="K2221" i="10"/>
  <c r="G2222" i="10"/>
  <c r="H2222" i="10"/>
  <c r="J2222" i="10"/>
  <c r="V2222" i="10" s="1"/>
  <c r="K2222" i="10"/>
  <c r="G2223" i="10"/>
  <c r="H2223" i="10"/>
  <c r="J2223" i="10"/>
  <c r="K2223" i="10"/>
  <c r="G2224" i="10"/>
  <c r="H2224" i="10"/>
  <c r="J2224" i="10"/>
  <c r="K2224" i="10"/>
  <c r="G2225" i="10"/>
  <c r="H2225" i="10"/>
  <c r="J2225" i="10"/>
  <c r="K2225" i="10"/>
  <c r="G2226" i="10"/>
  <c r="H2226" i="10"/>
  <c r="J2226" i="10"/>
  <c r="V2226" i="10" s="1"/>
  <c r="K2226" i="10"/>
  <c r="G2227" i="10"/>
  <c r="H2227" i="10"/>
  <c r="J2227" i="10"/>
  <c r="K2227" i="10"/>
  <c r="G2228" i="10"/>
  <c r="H2228" i="10"/>
  <c r="J2228" i="10"/>
  <c r="K2228" i="10"/>
  <c r="G2229" i="10"/>
  <c r="H2229" i="10"/>
  <c r="J2229" i="10"/>
  <c r="K2229" i="10"/>
  <c r="G2230" i="10"/>
  <c r="H2230" i="10"/>
  <c r="J2230" i="10"/>
  <c r="V2230" i="10" s="1"/>
  <c r="K2230" i="10"/>
  <c r="G2231" i="10"/>
  <c r="H2231" i="10"/>
  <c r="J2231" i="10"/>
  <c r="K2231" i="10"/>
  <c r="G2232" i="10"/>
  <c r="H2232" i="10"/>
  <c r="J2232" i="10"/>
  <c r="K2232" i="10"/>
  <c r="G2233" i="10"/>
  <c r="H2233" i="10"/>
  <c r="J2233" i="10"/>
  <c r="K2233" i="10"/>
  <c r="G2234" i="10"/>
  <c r="H2234" i="10"/>
  <c r="J2234" i="10"/>
  <c r="V2234" i="10" s="1"/>
  <c r="K2234" i="10"/>
  <c r="G2235" i="10"/>
  <c r="H2235" i="10"/>
  <c r="J2235" i="10"/>
  <c r="K2235" i="10"/>
  <c r="G2236" i="10"/>
  <c r="H2236" i="10"/>
  <c r="J2236" i="10"/>
  <c r="K2236" i="10"/>
  <c r="G2237" i="10"/>
  <c r="H2237" i="10"/>
  <c r="J2237" i="10"/>
  <c r="K2237" i="10"/>
  <c r="G2238" i="10"/>
  <c r="H2238" i="10"/>
  <c r="J2238" i="10"/>
  <c r="V2238" i="10" s="1"/>
  <c r="K2238" i="10"/>
  <c r="G2239" i="10"/>
  <c r="H2239" i="10"/>
  <c r="J2239" i="10"/>
  <c r="I2239" i="10" s="1"/>
  <c r="K2239" i="10"/>
  <c r="G2240" i="10"/>
  <c r="H2240" i="10"/>
  <c r="J2240" i="10"/>
  <c r="K2240" i="10"/>
  <c r="G2241" i="10"/>
  <c r="H2241" i="10"/>
  <c r="J2241" i="10"/>
  <c r="K2241" i="10"/>
  <c r="G2242" i="10"/>
  <c r="H2242" i="10"/>
  <c r="J2242" i="10"/>
  <c r="V2242" i="10" s="1"/>
  <c r="K2242" i="10"/>
  <c r="G2243" i="10"/>
  <c r="H2243" i="10"/>
  <c r="J2243" i="10"/>
  <c r="K2243" i="10"/>
  <c r="G2244" i="10"/>
  <c r="H2244" i="10"/>
  <c r="J2244" i="10"/>
  <c r="K2244" i="10"/>
  <c r="G2245" i="10"/>
  <c r="H2245" i="10"/>
  <c r="J2245" i="10"/>
  <c r="K2245" i="10"/>
  <c r="G2246" i="10"/>
  <c r="H2246" i="10"/>
  <c r="J2246" i="10"/>
  <c r="V2246" i="10" s="1"/>
  <c r="K2246" i="10"/>
  <c r="G2247" i="10"/>
  <c r="H2247" i="10"/>
  <c r="J2247" i="10"/>
  <c r="K2247" i="10"/>
  <c r="G2248" i="10"/>
  <c r="H2248" i="10"/>
  <c r="J2248" i="10"/>
  <c r="K2248" i="10"/>
  <c r="G2249" i="10"/>
  <c r="H2249" i="10"/>
  <c r="J2249" i="10"/>
  <c r="K2249" i="10"/>
  <c r="G2250" i="10"/>
  <c r="H2250" i="10"/>
  <c r="J2250" i="10"/>
  <c r="V2250" i="10" s="1"/>
  <c r="K2250" i="10"/>
  <c r="G2251" i="10"/>
  <c r="H2251" i="10"/>
  <c r="J2251" i="10"/>
  <c r="K2251" i="10"/>
  <c r="G2252" i="10"/>
  <c r="H2252" i="10"/>
  <c r="J2252" i="10"/>
  <c r="K2252" i="10"/>
  <c r="G2253" i="10"/>
  <c r="H2253" i="10"/>
  <c r="J2253" i="10"/>
  <c r="K2253" i="10"/>
  <c r="G2254" i="10"/>
  <c r="H2254" i="10"/>
  <c r="J2254" i="10"/>
  <c r="V2254" i="10" s="1"/>
  <c r="K2254" i="10"/>
  <c r="G2255" i="10"/>
  <c r="H2255" i="10"/>
  <c r="J2255" i="10"/>
  <c r="K2255" i="10"/>
  <c r="G2256" i="10"/>
  <c r="H2256" i="10"/>
  <c r="J2256" i="10"/>
  <c r="K2256" i="10"/>
  <c r="G2257" i="10"/>
  <c r="H2257" i="10"/>
  <c r="J2257" i="10"/>
  <c r="K2257" i="10"/>
  <c r="G2258" i="10"/>
  <c r="H2258" i="10"/>
  <c r="J2258" i="10"/>
  <c r="V2258" i="10" s="1"/>
  <c r="K2258" i="10"/>
  <c r="G2259" i="10"/>
  <c r="H2259" i="10"/>
  <c r="J2259" i="10"/>
  <c r="K2259" i="10"/>
  <c r="G2260" i="10"/>
  <c r="H2260" i="10"/>
  <c r="J2260" i="10"/>
  <c r="K2260" i="10"/>
  <c r="G2261" i="10"/>
  <c r="H2261" i="10"/>
  <c r="J2261" i="10"/>
  <c r="K2261" i="10"/>
  <c r="G2262" i="10"/>
  <c r="H2262" i="10"/>
  <c r="J2262" i="10"/>
  <c r="V2262" i="10" s="1"/>
  <c r="K2262" i="10"/>
  <c r="G2263" i="10"/>
  <c r="H2263" i="10"/>
  <c r="J2263" i="10"/>
  <c r="K2263" i="10"/>
  <c r="G2264" i="10"/>
  <c r="H2264" i="10"/>
  <c r="J2264" i="10"/>
  <c r="K2264" i="10"/>
  <c r="G2265" i="10"/>
  <c r="H2265" i="10"/>
  <c r="J2265" i="10"/>
  <c r="K2265" i="10"/>
  <c r="G2266" i="10"/>
  <c r="H2266" i="10"/>
  <c r="J2266" i="10"/>
  <c r="V2266" i="10" s="1"/>
  <c r="K2266" i="10"/>
  <c r="G2267" i="10"/>
  <c r="H2267" i="10"/>
  <c r="J2267" i="10"/>
  <c r="K2267" i="10"/>
  <c r="G2268" i="10"/>
  <c r="H2268" i="10"/>
  <c r="J2268" i="10"/>
  <c r="K2268" i="10"/>
  <c r="G2269" i="10"/>
  <c r="H2269" i="10"/>
  <c r="J2269" i="10"/>
  <c r="K2269" i="10"/>
  <c r="G2270" i="10"/>
  <c r="H2270" i="10"/>
  <c r="J2270" i="10"/>
  <c r="V2270" i="10" s="1"/>
  <c r="K2270" i="10"/>
  <c r="G2271" i="10"/>
  <c r="H2271" i="10"/>
  <c r="J2271" i="10"/>
  <c r="K2271" i="10"/>
  <c r="G2272" i="10"/>
  <c r="H2272" i="10"/>
  <c r="J2272" i="10"/>
  <c r="K2272" i="10"/>
  <c r="G2273" i="10"/>
  <c r="H2273" i="10"/>
  <c r="J2273" i="10"/>
  <c r="K2273" i="10"/>
  <c r="G2274" i="10"/>
  <c r="H2274" i="10"/>
  <c r="J2274" i="10"/>
  <c r="V2274" i="10" s="1"/>
  <c r="K2274" i="10"/>
  <c r="G2275" i="10"/>
  <c r="H2275" i="10"/>
  <c r="J2275" i="10"/>
  <c r="K2275" i="10"/>
  <c r="G2276" i="10"/>
  <c r="H2276" i="10"/>
  <c r="J2276" i="10"/>
  <c r="K2276" i="10"/>
  <c r="G2277" i="10"/>
  <c r="H2277" i="10"/>
  <c r="J2277" i="10"/>
  <c r="K2277" i="10"/>
  <c r="G2278" i="10"/>
  <c r="H2278" i="10"/>
  <c r="J2278" i="10"/>
  <c r="V2278" i="10" s="1"/>
  <c r="K2278" i="10"/>
  <c r="G2279" i="10"/>
  <c r="H2279" i="10"/>
  <c r="J2279" i="10"/>
  <c r="K2279" i="10"/>
  <c r="G2280" i="10"/>
  <c r="H2280" i="10"/>
  <c r="J2280" i="10"/>
  <c r="K2280" i="10"/>
  <c r="G2281" i="10"/>
  <c r="H2281" i="10"/>
  <c r="J2281" i="10"/>
  <c r="K2281" i="10"/>
  <c r="G2282" i="10"/>
  <c r="H2282" i="10"/>
  <c r="J2282" i="10"/>
  <c r="V2282" i="10" s="1"/>
  <c r="K2282" i="10"/>
  <c r="G2283" i="10"/>
  <c r="H2283" i="10"/>
  <c r="J2283" i="10"/>
  <c r="K2283" i="10"/>
  <c r="G2284" i="10"/>
  <c r="H2284" i="10"/>
  <c r="J2284" i="10"/>
  <c r="K2284" i="10"/>
  <c r="G2285" i="10"/>
  <c r="H2285" i="10"/>
  <c r="J2285" i="10"/>
  <c r="K2285" i="10"/>
  <c r="G2286" i="10"/>
  <c r="H2286" i="10"/>
  <c r="J2286" i="10"/>
  <c r="V2286" i="10" s="1"/>
  <c r="K2286" i="10"/>
  <c r="G2287" i="10"/>
  <c r="H2287" i="10"/>
  <c r="J2287" i="10"/>
  <c r="K2287" i="10"/>
  <c r="G2288" i="10"/>
  <c r="H2288" i="10"/>
  <c r="J2288" i="10"/>
  <c r="K2288" i="10"/>
  <c r="G2289" i="10"/>
  <c r="H2289" i="10"/>
  <c r="J2289" i="10"/>
  <c r="K2289" i="10"/>
  <c r="G2002" i="10"/>
  <c r="H2002" i="10"/>
  <c r="J2002" i="10"/>
  <c r="V2002" i="10" s="1"/>
  <c r="K2002" i="10"/>
  <c r="G2003" i="10"/>
  <c r="H2003" i="10"/>
  <c r="J2003" i="10"/>
  <c r="K2003" i="10"/>
  <c r="G2004" i="10"/>
  <c r="H2004" i="10"/>
  <c r="J2004" i="10"/>
  <c r="K2004" i="10"/>
  <c r="G2005" i="10"/>
  <c r="H2005" i="10"/>
  <c r="J2005" i="10"/>
  <c r="K2005" i="10"/>
  <c r="G2006" i="10"/>
  <c r="H2006" i="10"/>
  <c r="J2006" i="10"/>
  <c r="V2006" i="10" s="1"/>
  <c r="K2006" i="10"/>
  <c r="G2007" i="10"/>
  <c r="H2007" i="10"/>
  <c r="J2007" i="10"/>
  <c r="K2007" i="10"/>
  <c r="G2008" i="10"/>
  <c r="H2008" i="10"/>
  <c r="J2008" i="10"/>
  <c r="K2008" i="10"/>
  <c r="G2009" i="10"/>
  <c r="H2009" i="10"/>
  <c r="J2009" i="10"/>
  <c r="K2009" i="10"/>
  <c r="G2012" i="10"/>
  <c r="H2012" i="10"/>
  <c r="J2012" i="10"/>
  <c r="K2012" i="10"/>
  <c r="G2013" i="10"/>
  <c r="H2013" i="10"/>
  <c r="J2013" i="10"/>
  <c r="K2013" i="10"/>
  <c r="G2010" i="10"/>
  <c r="H2010" i="10"/>
  <c r="J2010" i="10"/>
  <c r="V2010" i="10" s="1"/>
  <c r="K2010" i="10"/>
  <c r="G2011" i="10"/>
  <c r="H2011" i="10"/>
  <c r="J2011" i="10"/>
  <c r="K2011" i="10"/>
  <c r="G2014" i="10"/>
  <c r="H2014" i="10"/>
  <c r="J2014" i="10"/>
  <c r="V2014" i="10" s="1"/>
  <c r="K2014" i="10"/>
  <c r="G2015" i="10"/>
  <c r="H2015" i="10"/>
  <c r="J2015" i="10"/>
  <c r="K2015" i="10"/>
  <c r="G2016" i="10"/>
  <c r="H2016" i="10"/>
  <c r="J2016" i="10"/>
  <c r="K2016" i="10"/>
  <c r="G2017" i="10"/>
  <c r="H2017" i="10"/>
  <c r="J2017" i="10"/>
  <c r="K2017" i="10"/>
  <c r="G2018" i="10"/>
  <c r="H2018" i="10"/>
  <c r="J2018" i="10"/>
  <c r="V2018" i="10" s="1"/>
  <c r="K2018" i="10"/>
  <c r="G2019" i="10"/>
  <c r="H2019" i="10"/>
  <c r="J2019" i="10"/>
  <c r="K2019" i="10"/>
  <c r="G2020" i="10"/>
  <c r="H2020" i="10"/>
  <c r="J2020" i="10"/>
  <c r="K2020" i="10"/>
  <c r="G2021" i="10"/>
  <c r="H2021" i="10"/>
  <c r="J2021" i="10"/>
  <c r="K2021" i="10"/>
  <c r="G2022" i="10"/>
  <c r="H2022" i="10"/>
  <c r="J2022" i="10"/>
  <c r="V2022" i="10" s="1"/>
  <c r="K2022" i="10"/>
  <c r="G2023" i="10"/>
  <c r="H2023" i="10"/>
  <c r="J2023" i="10"/>
  <c r="K2023" i="10"/>
  <c r="G2024" i="10"/>
  <c r="H2024" i="10"/>
  <c r="J2024" i="10"/>
  <c r="K2024" i="10"/>
  <c r="G2025" i="10"/>
  <c r="H2025" i="10"/>
  <c r="J2025" i="10"/>
  <c r="K2025" i="10"/>
  <c r="G2026" i="10"/>
  <c r="H2026" i="10"/>
  <c r="J2026" i="10"/>
  <c r="V2026" i="10" s="1"/>
  <c r="K2026" i="10"/>
  <c r="G2027" i="10"/>
  <c r="H2027" i="10"/>
  <c r="J2027" i="10"/>
  <c r="K2027" i="10"/>
  <c r="G2028" i="10"/>
  <c r="H2028" i="10"/>
  <c r="J2028" i="10"/>
  <c r="K2028" i="10"/>
  <c r="G2029" i="10"/>
  <c r="H2029" i="10"/>
  <c r="J2029" i="10"/>
  <c r="K2029" i="10"/>
  <c r="G2030" i="10"/>
  <c r="H2030" i="10"/>
  <c r="J2030" i="10"/>
  <c r="V2030" i="10" s="1"/>
  <c r="K2030" i="10"/>
  <c r="G2031" i="10"/>
  <c r="H2031" i="10"/>
  <c r="J2031" i="10"/>
  <c r="I2031" i="10" s="1"/>
  <c r="K2031" i="10"/>
  <c r="G2032" i="10"/>
  <c r="H2032" i="10"/>
  <c r="J2032" i="10"/>
  <c r="K2032" i="10"/>
  <c r="G2033" i="10"/>
  <c r="H2033" i="10"/>
  <c r="J2033" i="10"/>
  <c r="K2033" i="10"/>
  <c r="G2034" i="10"/>
  <c r="H2034" i="10"/>
  <c r="J2034" i="10"/>
  <c r="V2034" i="10" s="1"/>
  <c r="K2034" i="10"/>
  <c r="G2035" i="10"/>
  <c r="H2035" i="10"/>
  <c r="J2035" i="10"/>
  <c r="K2035" i="10"/>
  <c r="G2036" i="10"/>
  <c r="H2036" i="10"/>
  <c r="J2036" i="10"/>
  <c r="K2036" i="10"/>
  <c r="G2037" i="10"/>
  <c r="H2037" i="10"/>
  <c r="J2037" i="10"/>
  <c r="K2037" i="10"/>
  <c r="G2038" i="10"/>
  <c r="H2038" i="10"/>
  <c r="J2038" i="10"/>
  <c r="V2038" i="10" s="1"/>
  <c r="K2038" i="10"/>
  <c r="G2039" i="10"/>
  <c r="H2039" i="10"/>
  <c r="J2039" i="10"/>
  <c r="K2039" i="10"/>
  <c r="G2040" i="10"/>
  <c r="H2040" i="10"/>
  <c r="J2040" i="10"/>
  <c r="K2040" i="10"/>
  <c r="G2041" i="10"/>
  <c r="H2041" i="10"/>
  <c r="J2041" i="10"/>
  <c r="K2041" i="10"/>
  <c r="G2042" i="10"/>
  <c r="H2042" i="10"/>
  <c r="J2042" i="10"/>
  <c r="V2042" i="10" s="1"/>
  <c r="K2042" i="10"/>
  <c r="G2043" i="10"/>
  <c r="H2043" i="10"/>
  <c r="J2043" i="10"/>
  <c r="K2043" i="10"/>
  <c r="G2044" i="10"/>
  <c r="H2044" i="10"/>
  <c r="J2044" i="10"/>
  <c r="K2044" i="10"/>
  <c r="G2045" i="10"/>
  <c r="H2045" i="10"/>
  <c r="J2045" i="10"/>
  <c r="K2045" i="10"/>
  <c r="G2046" i="10"/>
  <c r="H2046" i="10"/>
  <c r="J2046" i="10"/>
  <c r="V2046" i="10" s="1"/>
  <c r="K2046" i="10"/>
  <c r="G2047" i="10"/>
  <c r="H2047" i="10"/>
  <c r="J2047" i="10"/>
  <c r="K2047" i="10"/>
  <c r="G2048" i="10"/>
  <c r="H2048" i="10"/>
  <c r="J2048" i="10"/>
  <c r="K2048" i="10"/>
  <c r="G2049" i="10"/>
  <c r="H2049" i="10"/>
  <c r="J2049" i="10"/>
  <c r="K2049" i="10"/>
  <c r="G2050" i="10"/>
  <c r="H2050" i="10"/>
  <c r="J2050" i="10"/>
  <c r="V2050" i="10" s="1"/>
  <c r="K2050" i="10"/>
  <c r="G2051" i="10"/>
  <c r="H2051" i="10"/>
  <c r="J2051" i="10"/>
  <c r="K2051" i="10"/>
  <c r="G2052" i="10"/>
  <c r="H2052" i="10"/>
  <c r="J2052" i="10"/>
  <c r="K2052" i="10"/>
  <c r="G2053" i="10"/>
  <c r="H2053" i="10"/>
  <c r="J2053" i="10"/>
  <c r="K2053" i="10"/>
  <c r="G2054" i="10"/>
  <c r="H2054" i="10"/>
  <c r="J2054" i="10"/>
  <c r="V2054" i="10" s="1"/>
  <c r="K2054" i="10"/>
  <c r="G2055" i="10"/>
  <c r="H2055" i="10"/>
  <c r="J2055" i="10"/>
  <c r="K2055" i="10"/>
  <c r="G2056" i="10"/>
  <c r="H2056" i="10"/>
  <c r="J2056" i="10"/>
  <c r="K2056" i="10"/>
  <c r="G2057" i="10"/>
  <c r="H2057" i="10"/>
  <c r="J2057" i="10"/>
  <c r="K2057" i="10"/>
  <c r="G2058" i="10"/>
  <c r="H2058" i="10"/>
  <c r="J2058" i="10"/>
  <c r="V2058" i="10" s="1"/>
  <c r="K2058" i="10"/>
  <c r="G2059" i="10"/>
  <c r="H2059" i="10"/>
  <c r="J2059" i="10"/>
  <c r="K2059" i="10"/>
  <c r="G2060" i="10"/>
  <c r="H2060" i="10"/>
  <c r="J2060" i="10"/>
  <c r="K2060" i="10"/>
  <c r="G2061" i="10"/>
  <c r="H2061" i="10"/>
  <c r="J2061" i="10"/>
  <c r="K2061" i="10"/>
  <c r="G2062" i="10"/>
  <c r="H2062" i="10"/>
  <c r="J2062" i="10"/>
  <c r="V2062" i="10" s="1"/>
  <c r="K2062" i="10"/>
  <c r="G2063" i="10"/>
  <c r="H2063" i="10"/>
  <c r="J2063" i="10"/>
  <c r="K2063" i="10"/>
  <c r="G2064" i="10"/>
  <c r="H2064" i="10"/>
  <c r="J2064" i="10"/>
  <c r="K2064" i="10"/>
  <c r="G2065" i="10"/>
  <c r="H2065" i="10"/>
  <c r="J2065" i="10"/>
  <c r="K2065" i="10"/>
  <c r="G2066" i="10"/>
  <c r="H2066" i="10"/>
  <c r="J2066" i="10"/>
  <c r="V2066" i="10" s="1"/>
  <c r="K2066" i="10"/>
  <c r="G2067" i="10"/>
  <c r="H2067" i="10"/>
  <c r="J2067" i="10"/>
  <c r="K2067" i="10"/>
  <c r="G2068" i="10"/>
  <c r="H2068" i="10"/>
  <c r="J2068" i="10"/>
  <c r="K2068" i="10"/>
  <c r="G2069" i="10"/>
  <c r="H2069" i="10"/>
  <c r="J2069" i="10"/>
  <c r="K2069" i="10"/>
  <c r="G2070" i="10"/>
  <c r="H2070" i="10"/>
  <c r="J2070" i="10"/>
  <c r="V2070" i="10" s="1"/>
  <c r="K2070" i="10"/>
  <c r="G2071" i="10"/>
  <c r="H2071" i="10"/>
  <c r="J2071" i="10"/>
  <c r="K2071" i="10"/>
  <c r="G2072" i="10"/>
  <c r="H2072" i="10"/>
  <c r="J2072" i="10"/>
  <c r="K2072" i="10"/>
  <c r="G2073" i="10"/>
  <c r="H2073" i="10"/>
  <c r="J2073" i="10"/>
  <c r="K2073" i="10"/>
  <c r="G2074" i="10"/>
  <c r="H2074" i="10"/>
  <c r="J2074" i="10"/>
  <c r="V2074" i="10" s="1"/>
  <c r="K2074" i="10"/>
  <c r="G2075" i="10"/>
  <c r="H2075" i="10"/>
  <c r="J2075" i="10"/>
  <c r="K2075" i="10"/>
  <c r="G2076" i="10"/>
  <c r="H2076" i="10"/>
  <c r="J2076" i="10"/>
  <c r="K2076" i="10"/>
  <c r="G2077" i="10"/>
  <c r="H2077" i="10"/>
  <c r="J2077" i="10"/>
  <c r="K2077" i="10"/>
  <c r="G2078" i="10"/>
  <c r="H2078" i="10"/>
  <c r="J2078" i="10"/>
  <c r="V2078" i="10" s="1"/>
  <c r="K2078" i="10"/>
  <c r="G2079" i="10"/>
  <c r="H2079" i="10"/>
  <c r="J2079" i="10"/>
  <c r="K2079" i="10"/>
  <c r="G2080" i="10"/>
  <c r="H2080" i="10"/>
  <c r="J2080" i="10"/>
  <c r="K2080" i="10"/>
  <c r="G2081" i="10"/>
  <c r="H2081" i="10"/>
  <c r="J2081" i="10"/>
  <c r="K2081" i="10"/>
  <c r="G2082" i="10"/>
  <c r="H2082" i="10"/>
  <c r="J2082" i="10"/>
  <c r="V2082" i="10" s="1"/>
  <c r="K2082" i="10"/>
  <c r="G2083" i="10"/>
  <c r="H2083" i="10"/>
  <c r="J2083" i="10"/>
  <c r="K2083" i="10"/>
  <c r="G2084" i="10"/>
  <c r="H2084" i="10"/>
  <c r="J2084" i="10"/>
  <c r="K2084" i="10"/>
  <c r="G2085" i="10"/>
  <c r="H2085" i="10"/>
  <c r="J2085" i="10"/>
  <c r="K2085" i="10"/>
  <c r="G2086" i="10"/>
  <c r="H2086" i="10"/>
  <c r="J2086" i="10"/>
  <c r="V2086" i="10" s="1"/>
  <c r="K2086" i="10"/>
  <c r="G2087" i="10"/>
  <c r="H2087" i="10"/>
  <c r="J2087" i="10"/>
  <c r="K2087" i="10"/>
  <c r="G2088" i="10"/>
  <c r="H2088" i="10"/>
  <c r="J2088" i="10"/>
  <c r="K2088" i="10"/>
  <c r="G2089" i="10"/>
  <c r="H2089" i="10"/>
  <c r="J2089" i="10"/>
  <c r="K2089" i="10"/>
  <c r="G2090" i="10"/>
  <c r="H2090" i="10"/>
  <c r="J2090" i="10"/>
  <c r="V2090" i="10" s="1"/>
  <c r="K2090" i="10"/>
  <c r="G2091" i="10"/>
  <c r="H2091" i="10"/>
  <c r="J2091" i="10"/>
  <c r="K2091" i="10"/>
  <c r="G2092" i="10"/>
  <c r="H2092" i="10"/>
  <c r="J2092" i="10"/>
  <c r="K2092" i="10"/>
  <c r="G2093" i="10"/>
  <c r="H2093" i="10"/>
  <c r="J2093" i="10"/>
  <c r="K2093" i="10"/>
  <c r="G2094" i="10"/>
  <c r="H2094" i="10"/>
  <c r="J2094" i="10"/>
  <c r="V2094" i="10" s="1"/>
  <c r="K2094" i="10"/>
  <c r="G2095" i="10"/>
  <c r="H2095" i="10"/>
  <c r="J2095" i="10"/>
  <c r="K2095" i="10"/>
  <c r="G2096" i="10"/>
  <c r="H2096" i="10"/>
  <c r="J2096" i="10"/>
  <c r="K2096" i="10"/>
  <c r="G2097" i="10"/>
  <c r="H2097" i="10"/>
  <c r="J2097" i="10"/>
  <c r="K2097" i="10"/>
  <c r="G1810" i="10"/>
  <c r="H1810" i="10"/>
  <c r="J1810" i="10"/>
  <c r="V1810" i="10" s="1"/>
  <c r="K1810" i="10"/>
  <c r="G1811" i="10"/>
  <c r="H1811" i="10"/>
  <c r="J1811" i="10"/>
  <c r="K1811" i="10"/>
  <c r="G1812" i="10"/>
  <c r="H1812" i="10"/>
  <c r="J1812" i="10"/>
  <c r="K1812" i="10"/>
  <c r="G1813" i="10"/>
  <c r="H1813" i="10"/>
  <c r="J1813" i="10"/>
  <c r="K1813" i="10"/>
  <c r="G1814" i="10"/>
  <c r="H1814" i="10"/>
  <c r="J1814" i="10"/>
  <c r="V1814" i="10" s="1"/>
  <c r="K1814" i="10"/>
  <c r="G1815" i="10"/>
  <c r="H1815" i="10"/>
  <c r="J1815" i="10"/>
  <c r="K1815" i="10"/>
  <c r="G1816" i="10"/>
  <c r="H1816" i="10"/>
  <c r="J1816" i="10"/>
  <c r="K1816" i="10"/>
  <c r="G1817" i="10"/>
  <c r="H1817" i="10"/>
  <c r="J1817" i="10"/>
  <c r="K1817" i="10"/>
  <c r="G1818" i="10"/>
  <c r="H1818" i="10"/>
  <c r="J1818" i="10"/>
  <c r="V1818" i="10" s="1"/>
  <c r="K1818" i="10"/>
  <c r="G1819" i="10"/>
  <c r="H1819" i="10"/>
  <c r="J1819" i="10"/>
  <c r="K1819" i="10"/>
  <c r="G1820" i="10"/>
  <c r="H1820" i="10"/>
  <c r="J1820" i="10"/>
  <c r="K1820" i="10"/>
  <c r="G1821" i="10"/>
  <c r="H1821" i="10"/>
  <c r="J1821" i="10"/>
  <c r="K1821" i="10"/>
  <c r="G1822" i="10"/>
  <c r="H1822" i="10"/>
  <c r="J1822" i="10"/>
  <c r="V1822" i="10" s="1"/>
  <c r="K1822" i="10"/>
  <c r="G1823" i="10"/>
  <c r="H1823" i="10"/>
  <c r="J1823" i="10"/>
  <c r="K1823" i="10"/>
  <c r="G1824" i="10"/>
  <c r="H1824" i="10"/>
  <c r="J1824" i="10"/>
  <c r="K1824" i="10"/>
  <c r="G1825" i="10"/>
  <c r="H1825" i="10"/>
  <c r="J1825" i="10"/>
  <c r="K1825" i="10"/>
  <c r="G1826" i="10"/>
  <c r="H1826" i="10"/>
  <c r="J1826" i="10"/>
  <c r="V1826" i="10" s="1"/>
  <c r="K1826" i="10"/>
  <c r="G1827" i="10"/>
  <c r="H1827" i="10"/>
  <c r="J1827" i="10"/>
  <c r="K1827" i="10"/>
  <c r="G1828" i="10"/>
  <c r="H1828" i="10"/>
  <c r="J1828" i="10"/>
  <c r="K1828" i="10"/>
  <c r="G1829" i="10"/>
  <c r="H1829" i="10"/>
  <c r="J1829" i="10"/>
  <c r="K1829" i="10"/>
  <c r="G1830" i="10"/>
  <c r="H1830" i="10"/>
  <c r="J1830" i="10"/>
  <c r="V1830" i="10" s="1"/>
  <c r="K1830" i="10"/>
  <c r="G1831" i="10"/>
  <c r="H1831" i="10"/>
  <c r="J1831" i="10"/>
  <c r="K1831" i="10"/>
  <c r="G1832" i="10"/>
  <c r="H1832" i="10"/>
  <c r="J1832" i="10"/>
  <c r="K1832" i="10"/>
  <c r="G1833" i="10"/>
  <c r="H1833" i="10"/>
  <c r="J1833" i="10"/>
  <c r="K1833" i="10"/>
  <c r="G1834" i="10"/>
  <c r="H1834" i="10"/>
  <c r="J1834" i="10"/>
  <c r="V1834" i="10" s="1"/>
  <c r="K1834" i="10"/>
  <c r="G1835" i="10"/>
  <c r="H1835" i="10"/>
  <c r="J1835" i="10"/>
  <c r="K1835" i="10"/>
  <c r="G1836" i="10"/>
  <c r="H1836" i="10"/>
  <c r="J1836" i="10"/>
  <c r="K1836" i="10"/>
  <c r="G1837" i="10"/>
  <c r="H1837" i="10"/>
  <c r="J1837" i="10"/>
  <c r="K1837" i="10"/>
  <c r="G1838" i="10"/>
  <c r="H1838" i="10"/>
  <c r="J1838" i="10"/>
  <c r="V1838" i="10" s="1"/>
  <c r="K1838" i="10"/>
  <c r="G1839" i="10"/>
  <c r="H1839" i="10"/>
  <c r="J1839" i="10"/>
  <c r="K1839" i="10"/>
  <c r="G1840" i="10"/>
  <c r="H1840" i="10"/>
  <c r="J1840" i="10"/>
  <c r="K1840" i="10"/>
  <c r="G1841" i="10"/>
  <c r="H1841" i="10"/>
  <c r="J1841" i="10"/>
  <c r="K1841" i="10"/>
  <c r="G1842" i="10"/>
  <c r="H1842" i="10"/>
  <c r="J1842" i="10"/>
  <c r="V1842" i="10" s="1"/>
  <c r="K1842" i="10"/>
  <c r="G1843" i="10"/>
  <c r="H1843" i="10"/>
  <c r="J1843" i="10"/>
  <c r="K1843" i="10"/>
  <c r="G1844" i="10"/>
  <c r="H1844" i="10"/>
  <c r="J1844" i="10"/>
  <c r="K1844" i="10"/>
  <c r="G1845" i="10"/>
  <c r="H1845" i="10"/>
  <c r="J1845" i="10"/>
  <c r="K1845" i="10"/>
  <c r="G1846" i="10"/>
  <c r="H1846" i="10"/>
  <c r="J1846" i="10"/>
  <c r="V1846" i="10" s="1"/>
  <c r="K1846" i="10"/>
  <c r="G1847" i="10"/>
  <c r="H1847" i="10"/>
  <c r="J1847" i="10"/>
  <c r="K1847" i="10"/>
  <c r="G1848" i="10"/>
  <c r="H1848" i="10"/>
  <c r="J1848" i="10"/>
  <c r="K1848" i="10"/>
  <c r="G1849" i="10"/>
  <c r="H1849" i="10"/>
  <c r="J1849" i="10"/>
  <c r="I1849" i="10" s="1"/>
  <c r="K1849" i="10"/>
  <c r="G1850" i="10"/>
  <c r="H1850" i="10"/>
  <c r="J1850" i="10"/>
  <c r="V1850" i="10" s="1"/>
  <c r="K1850" i="10"/>
  <c r="G1851" i="10"/>
  <c r="H1851" i="10"/>
  <c r="J1851" i="10"/>
  <c r="K1851" i="10"/>
  <c r="G1852" i="10"/>
  <c r="H1852" i="10"/>
  <c r="J1852" i="10"/>
  <c r="K1852" i="10"/>
  <c r="G1853" i="10"/>
  <c r="H1853" i="10"/>
  <c r="J1853" i="10"/>
  <c r="K1853" i="10"/>
  <c r="G1854" i="10"/>
  <c r="H1854" i="10"/>
  <c r="J1854" i="10"/>
  <c r="V1854" i="10" s="1"/>
  <c r="K1854" i="10"/>
  <c r="G1855" i="10"/>
  <c r="H1855" i="10"/>
  <c r="J1855" i="10"/>
  <c r="K1855" i="10"/>
  <c r="G1856" i="10"/>
  <c r="H1856" i="10"/>
  <c r="J1856" i="10"/>
  <c r="K1856" i="10"/>
  <c r="G1857" i="10"/>
  <c r="H1857" i="10"/>
  <c r="J1857" i="10"/>
  <c r="K1857" i="10"/>
  <c r="G1858" i="10"/>
  <c r="H1858" i="10"/>
  <c r="J1858" i="10"/>
  <c r="V1858" i="10" s="1"/>
  <c r="K1858" i="10"/>
  <c r="G1859" i="10"/>
  <c r="H1859" i="10"/>
  <c r="J1859" i="10"/>
  <c r="K1859" i="10"/>
  <c r="G1860" i="10"/>
  <c r="H1860" i="10"/>
  <c r="J1860" i="10"/>
  <c r="K1860" i="10"/>
  <c r="G1861" i="10"/>
  <c r="H1861" i="10"/>
  <c r="J1861" i="10"/>
  <c r="K1861" i="10"/>
  <c r="G1862" i="10"/>
  <c r="H1862" i="10"/>
  <c r="J1862" i="10"/>
  <c r="V1862" i="10" s="1"/>
  <c r="K1862" i="10"/>
  <c r="G1863" i="10"/>
  <c r="H1863" i="10"/>
  <c r="J1863" i="10"/>
  <c r="K1863" i="10"/>
  <c r="G1864" i="10"/>
  <c r="H1864" i="10"/>
  <c r="J1864" i="10"/>
  <c r="K1864" i="10"/>
  <c r="G1865" i="10"/>
  <c r="H1865" i="10"/>
  <c r="J1865" i="10"/>
  <c r="K1865" i="10"/>
  <c r="G1866" i="10"/>
  <c r="H1866" i="10"/>
  <c r="J1866" i="10"/>
  <c r="V1866" i="10" s="1"/>
  <c r="K1866" i="10"/>
  <c r="G1867" i="10"/>
  <c r="H1867" i="10"/>
  <c r="J1867" i="10"/>
  <c r="K1867" i="10"/>
  <c r="G1868" i="10"/>
  <c r="H1868" i="10"/>
  <c r="J1868" i="10"/>
  <c r="K1868" i="10"/>
  <c r="G1869" i="10"/>
  <c r="H1869" i="10"/>
  <c r="J1869" i="10"/>
  <c r="K1869" i="10"/>
  <c r="G1870" i="10"/>
  <c r="H1870" i="10"/>
  <c r="J1870" i="10"/>
  <c r="V1870" i="10" s="1"/>
  <c r="K1870" i="10"/>
  <c r="G1871" i="10"/>
  <c r="H1871" i="10"/>
  <c r="J1871" i="10"/>
  <c r="I1871" i="10" s="1"/>
  <c r="K1871" i="10"/>
  <c r="G1872" i="10"/>
  <c r="H1872" i="10"/>
  <c r="J1872" i="10"/>
  <c r="K1872" i="10"/>
  <c r="G1873" i="10"/>
  <c r="H1873" i="10"/>
  <c r="J1873" i="10"/>
  <c r="K1873" i="10"/>
  <c r="G1874" i="10"/>
  <c r="H1874" i="10"/>
  <c r="J1874" i="10"/>
  <c r="V1874" i="10" s="1"/>
  <c r="K1874" i="10"/>
  <c r="G1875" i="10"/>
  <c r="H1875" i="10"/>
  <c r="J1875" i="10"/>
  <c r="K1875" i="10"/>
  <c r="G1876" i="10"/>
  <c r="H1876" i="10"/>
  <c r="J1876" i="10"/>
  <c r="K1876" i="10"/>
  <c r="G1877" i="10"/>
  <c r="H1877" i="10"/>
  <c r="J1877" i="10"/>
  <c r="K1877" i="10"/>
  <c r="G1878" i="10"/>
  <c r="H1878" i="10"/>
  <c r="J1878" i="10"/>
  <c r="V1878" i="10" s="1"/>
  <c r="K1878" i="10"/>
  <c r="G1879" i="10"/>
  <c r="H1879" i="10"/>
  <c r="J1879" i="10"/>
  <c r="K1879" i="10"/>
  <c r="G1880" i="10"/>
  <c r="H1880" i="10"/>
  <c r="J1880" i="10"/>
  <c r="K1880" i="10"/>
  <c r="G1881" i="10"/>
  <c r="H1881" i="10"/>
  <c r="J1881" i="10"/>
  <c r="K1881" i="10"/>
  <c r="G1882" i="10"/>
  <c r="H1882" i="10"/>
  <c r="J1882" i="10"/>
  <c r="V1882" i="10" s="1"/>
  <c r="K1882" i="10"/>
  <c r="G1883" i="10"/>
  <c r="H1883" i="10"/>
  <c r="J1883" i="10"/>
  <c r="K1883" i="10"/>
  <c r="G1884" i="10"/>
  <c r="H1884" i="10"/>
  <c r="J1884" i="10"/>
  <c r="K1884" i="10"/>
  <c r="G1885" i="10"/>
  <c r="H1885" i="10"/>
  <c r="J1885" i="10"/>
  <c r="K1885" i="10"/>
  <c r="G1886" i="10"/>
  <c r="H1886" i="10"/>
  <c r="J1886" i="10"/>
  <c r="V1886" i="10" s="1"/>
  <c r="K1886" i="10"/>
  <c r="G1887" i="10"/>
  <c r="H1887" i="10"/>
  <c r="J1887" i="10"/>
  <c r="I1887" i="10" s="1"/>
  <c r="K1887" i="10"/>
  <c r="G1888" i="10"/>
  <c r="H1888" i="10"/>
  <c r="J1888" i="10"/>
  <c r="K1888" i="10"/>
  <c r="G1889" i="10"/>
  <c r="H1889" i="10"/>
  <c r="J1889" i="10"/>
  <c r="K1889" i="10"/>
  <c r="G1890" i="10"/>
  <c r="H1890" i="10"/>
  <c r="J1890" i="10"/>
  <c r="V1890" i="10" s="1"/>
  <c r="K1890" i="10"/>
  <c r="G1891" i="10"/>
  <c r="H1891" i="10"/>
  <c r="J1891" i="10"/>
  <c r="K1891" i="10"/>
  <c r="G1892" i="10"/>
  <c r="H1892" i="10"/>
  <c r="J1892" i="10"/>
  <c r="K1892" i="10"/>
  <c r="G1893" i="10"/>
  <c r="H1893" i="10"/>
  <c r="J1893" i="10"/>
  <c r="K1893" i="10"/>
  <c r="G1894" i="10"/>
  <c r="H1894" i="10"/>
  <c r="J1894" i="10"/>
  <c r="V1894" i="10" s="1"/>
  <c r="K1894" i="10"/>
  <c r="G1895" i="10"/>
  <c r="H1895" i="10"/>
  <c r="J1895" i="10"/>
  <c r="K1895" i="10"/>
  <c r="G1896" i="10"/>
  <c r="H1896" i="10"/>
  <c r="J1896" i="10"/>
  <c r="K1896" i="10"/>
  <c r="G1897" i="10"/>
  <c r="H1897" i="10"/>
  <c r="J1897" i="10"/>
  <c r="K1897" i="10"/>
  <c r="G1898" i="10"/>
  <c r="H1898" i="10"/>
  <c r="J1898" i="10"/>
  <c r="V1898" i="10" s="1"/>
  <c r="K1898" i="10"/>
  <c r="G1899" i="10"/>
  <c r="H1899" i="10"/>
  <c r="J1899" i="10"/>
  <c r="K1899" i="10"/>
  <c r="G1900" i="10"/>
  <c r="H1900" i="10"/>
  <c r="J1900" i="10"/>
  <c r="K1900" i="10"/>
  <c r="G1901" i="10"/>
  <c r="H1901" i="10"/>
  <c r="J1901" i="10"/>
  <c r="K1901" i="10"/>
  <c r="G1902" i="10"/>
  <c r="H1902" i="10"/>
  <c r="J1902" i="10"/>
  <c r="V1902" i="10" s="1"/>
  <c r="K1902" i="10"/>
  <c r="G1903" i="10"/>
  <c r="H1903" i="10"/>
  <c r="J1903" i="10"/>
  <c r="K1903" i="10"/>
  <c r="G1904" i="10"/>
  <c r="H1904" i="10"/>
  <c r="J1904" i="10"/>
  <c r="K1904" i="10"/>
  <c r="G1905" i="10"/>
  <c r="H1905" i="10"/>
  <c r="J1905" i="10"/>
  <c r="K1905" i="10"/>
  <c r="G2770" i="10"/>
  <c r="H2770" i="10"/>
  <c r="J2770" i="10"/>
  <c r="V2770" i="10" s="1"/>
  <c r="K2770" i="10"/>
  <c r="G2771" i="10"/>
  <c r="H2771" i="10"/>
  <c r="J2771" i="10"/>
  <c r="K2771" i="10"/>
  <c r="G2772" i="10"/>
  <c r="H2772" i="10"/>
  <c r="J2772" i="10"/>
  <c r="K2772" i="10"/>
  <c r="G2773" i="10"/>
  <c r="H2773" i="10"/>
  <c r="J2773" i="10"/>
  <c r="K2773" i="10"/>
  <c r="G2774" i="10"/>
  <c r="H2774" i="10"/>
  <c r="J2774" i="10"/>
  <c r="V2774" i="10" s="1"/>
  <c r="K2774" i="10"/>
  <c r="G2775" i="10"/>
  <c r="H2775" i="10"/>
  <c r="J2775" i="10"/>
  <c r="K2775" i="10"/>
  <c r="G2776" i="10"/>
  <c r="H2776" i="10"/>
  <c r="J2776" i="10"/>
  <c r="K2776" i="10"/>
  <c r="G2777" i="10"/>
  <c r="H2777" i="10"/>
  <c r="J2777" i="10"/>
  <c r="K2777" i="10"/>
  <c r="G2778" i="10"/>
  <c r="H2778" i="10"/>
  <c r="J2778" i="10"/>
  <c r="V2778" i="10" s="1"/>
  <c r="K2778" i="10"/>
  <c r="G2779" i="10"/>
  <c r="H2779" i="10"/>
  <c r="J2779" i="10"/>
  <c r="K2779" i="10"/>
  <c r="G2780" i="10"/>
  <c r="H2780" i="10"/>
  <c r="J2780" i="10"/>
  <c r="K2780" i="10"/>
  <c r="G2781" i="10"/>
  <c r="H2781" i="10"/>
  <c r="J2781" i="10"/>
  <c r="K2781" i="10"/>
  <c r="G2782" i="10"/>
  <c r="H2782" i="10"/>
  <c r="J2782" i="10"/>
  <c r="V2782" i="10" s="1"/>
  <c r="K2782" i="10"/>
  <c r="G2783" i="10"/>
  <c r="H2783" i="10"/>
  <c r="J2783" i="10"/>
  <c r="K2783" i="10"/>
  <c r="G2784" i="10"/>
  <c r="H2784" i="10"/>
  <c r="J2784" i="10"/>
  <c r="K2784" i="10"/>
  <c r="G2785" i="10"/>
  <c r="H2785" i="10"/>
  <c r="J2785" i="10"/>
  <c r="K2785" i="10"/>
  <c r="G2786" i="10"/>
  <c r="H2786" i="10"/>
  <c r="J2786" i="10"/>
  <c r="V2786" i="10" s="1"/>
  <c r="K2786" i="10"/>
  <c r="G2787" i="10"/>
  <c r="H2787" i="10"/>
  <c r="J2787" i="10"/>
  <c r="K2787" i="10"/>
  <c r="G2788" i="10"/>
  <c r="H2788" i="10"/>
  <c r="J2788" i="10"/>
  <c r="K2788" i="10"/>
  <c r="G2789" i="10"/>
  <c r="H2789" i="10"/>
  <c r="J2789" i="10"/>
  <c r="K2789" i="10"/>
  <c r="G2790" i="10"/>
  <c r="H2790" i="10"/>
  <c r="J2790" i="10"/>
  <c r="V2790" i="10" s="1"/>
  <c r="K2790" i="10"/>
  <c r="G2791" i="10"/>
  <c r="H2791" i="10"/>
  <c r="J2791" i="10"/>
  <c r="K2791" i="10"/>
  <c r="G2792" i="10"/>
  <c r="H2792" i="10"/>
  <c r="J2792" i="10"/>
  <c r="K2792" i="10"/>
  <c r="G2793" i="10"/>
  <c r="H2793" i="10"/>
  <c r="J2793" i="10"/>
  <c r="K2793" i="10"/>
  <c r="G2794" i="10"/>
  <c r="H2794" i="10"/>
  <c r="J2794" i="10"/>
  <c r="V2794" i="10" s="1"/>
  <c r="K2794" i="10"/>
  <c r="G2795" i="10"/>
  <c r="H2795" i="10"/>
  <c r="J2795" i="10"/>
  <c r="K2795" i="10"/>
  <c r="G2796" i="10"/>
  <c r="H2796" i="10"/>
  <c r="J2796" i="10"/>
  <c r="K2796" i="10"/>
  <c r="G2797" i="10"/>
  <c r="H2797" i="10"/>
  <c r="J2797" i="10"/>
  <c r="K2797" i="10"/>
  <c r="G2798" i="10"/>
  <c r="H2798" i="10"/>
  <c r="J2798" i="10"/>
  <c r="V2798" i="10" s="1"/>
  <c r="K2798" i="10"/>
  <c r="G2799" i="10"/>
  <c r="H2799" i="10"/>
  <c r="J2799" i="10"/>
  <c r="K2799" i="10"/>
  <c r="G2800" i="10"/>
  <c r="H2800" i="10"/>
  <c r="J2800" i="10"/>
  <c r="K2800" i="10"/>
  <c r="G2801" i="10"/>
  <c r="H2801" i="10"/>
  <c r="J2801" i="10"/>
  <c r="K2801" i="10"/>
  <c r="G2802" i="10"/>
  <c r="H2802" i="10"/>
  <c r="J2802" i="10"/>
  <c r="V2802" i="10" s="1"/>
  <c r="K2802" i="10"/>
  <c r="G2803" i="10"/>
  <c r="H2803" i="10"/>
  <c r="J2803" i="10"/>
  <c r="K2803" i="10"/>
  <c r="G2804" i="10"/>
  <c r="H2804" i="10"/>
  <c r="J2804" i="10"/>
  <c r="K2804" i="10"/>
  <c r="G2805" i="10"/>
  <c r="H2805" i="10"/>
  <c r="J2805" i="10"/>
  <c r="K2805" i="10"/>
  <c r="G2806" i="10"/>
  <c r="H2806" i="10"/>
  <c r="J2806" i="10"/>
  <c r="V2806" i="10" s="1"/>
  <c r="K2806" i="10"/>
  <c r="G2807" i="10"/>
  <c r="H2807" i="10"/>
  <c r="J2807" i="10"/>
  <c r="K2807" i="10"/>
  <c r="G2808" i="10"/>
  <c r="H2808" i="10"/>
  <c r="J2808" i="10"/>
  <c r="K2808" i="10"/>
  <c r="G2809" i="10"/>
  <c r="H2809" i="10"/>
  <c r="J2809" i="10"/>
  <c r="K2809" i="10"/>
  <c r="G2810" i="10"/>
  <c r="H2810" i="10"/>
  <c r="J2810" i="10"/>
  <c r="V2810" i="10" s="1"/>
  <c r="K2810" i="10"/>
  <c r="G2811" i="10"/>
  <c r="H2811" i="10"/>
  <c r="J2811" i="10"/>
  <c r="K2811" i="10"/>
  <c r="G2812" i="10"/>
  <c r="H2812" i="10"/>
  <c r="J2812" i="10"/>
  <c r="K2812" i="10"/>
  <c r="G2813" i="10"/>
  <c r="H2813" i="10"/>
  <c r="J2813" i="10"/>
  <c r="K2813" i="10"/>
  <c r="G2814" i="10"/>
  <c r="H2814" i="10"/>
  <c r="J2814" i="10"/>
  <c r="V2814" i="10" s="1"/>
  <c r="K2814" i="10"/>
  <c r="G2815" i="10"/>
  <c r="H2815" i="10"/>
  <c r="J2815" i="10"/>
  <c r="K2815" i="10"/>
  <c r="G2816" i="10"/>
  <c r="H2816" i="10"/>
  <c r="J2816" i="10"/>
  <c r="K2816" i="10"/>
  <c r="G2817" i="10"/>
  <c r="H2817" i="10"/>
  <c r="J2817" i="10"/>
  <c r="K2817" i="10"/>
  <c r="G2818" i="10"/>
  <c r="H2818" i="10"/>
  <c r="J2818" i="10"/>
  <c r="V2818" i="10" s="1"/>
  <c r="K2818" i="10"/>
  <c r="G2819" i="10"/>
  <c r="H2819" i="10"/>
  <c r="J2819" i="10"/>
  <c r="K2819" i="10"/>
  <c r="G2820" i="10"/>
  <c r="H2820" i="10"/>
  <c r="J2820" i="10"/>
  <c r="K2820" i="10"/>
  <c r="G2821" i="10"/>
  <c r="H2821" i="10"/>
  <c r="J2821" i="10"/>
  <c r="K2821" i="10"/>
  <c r="G2822" i="10"/>
  <c r="H2822" i="10"/>
  <c r="J2822" i="10"/>
  <c r="V2822" i="10" s="1"/>
  <c r="K2822" i="10"/>
  <c r="G2823" i="10"/>
  <c r="H2823" i="10"/>
  <c r="J2823" i="10"/>
  <c r="K2823" i="10"/>
  <c r="G2824" i="10"/>
  <c r="H2824" i="10"/>
  <c r="J2824" i="10"/>
  <c r="K2824" i="10"/>
  <c r="G2825" i="10"/>
  <c r="H2825" i="10"/>
  <c r="J2825" i="10"/>
  <c r="K2825" i="10"/>
  <c r="G2826" i="10"/>
  <c r="H2826" i="10"/>
  <c r="J2826" i="10"/>
  <c r="V2826" i="10" s="1"/>
  <c r="K2826" i="10"/>
  <c r="G2827" i="10"/>
  <c r="H2827" i="10"/>
  <c r="J2827" i="10"/>
  <c r="K2827" i="10"/>
  <c r="G2828" i="10"/>
  <c r="H2828" i="10"/>
  <c r="J2828" i="10"/>
  <c r="K2828" i="10"/>
  <c r="G2829" i="10"/>
  <c r="H2829" i="10"/>
  <c r="J2829" i="10"/>
  <c r="K2829" i="10"/>
  <c r="G2830" i="10"/>
  <c r="H2830" i="10"/>
  <c r="J2830" i="10"/>
  <c r="V2830" i="10" s="1"/>
  <c r="K2830" i="10"/>
  <c r="G2831" i="10"/>
  <c r="H2831" i="10"/>
  <c r="J2831" i="10"/>
  <c r="I2831" i="10" s="1"/>
  <c r="K2831" i="10"/>
  <c r="G2832" i="10"/>
  <c r="H2832" i="10"/>
  <c r="J2832" i="10"/>
  <c r="K2832" i="10"/>
  <c r="G2833" i="10"/>
  <c r="H2833" i="10"/>
  <c r="J2833" i="10"/>
  <c r="K2833" i="10"/>
  <c r="G2834" i="10"/>
  <c r="H2834" i="10"/>
  <c r="J2834" i="10"/>
  <c r="V2834" i="10" s="1"/>
  <c r="K2834" i="10"/>
  <c r="G2835" i="10"/>
  <c r="H2835" i="10"/>
  <c r="J2835" i="10"/>
  <c r="K2835" i="10"/>
  <c r="G2836" i="10"/>
  <c r="H2836" i="10"/>
  <c r="J2836" i="10"/>
  <c r="K2836" i="10"/>
  <c r="G2837" i="10"/>
  <c r="H2837" i="10"/>
  <c r="J2837" i="10"/>
  <c r="K2837" i="10"/>
  <c r="G2838" i="10"/>
  <c r="H2838" i="10"/>
  <c r="J2838" i="10"/>
  <c r="V2838" i="10" s="1"/>
  <c r="K2838" i="10"/>
  <c r="G2839" i="10"/>
  <c r="H2839" i="10"/>
  <c r="J2839" i="10"/>
  <c r="K2839" i="10"/>
  <c r="G2840" i="10"/>
  <c r="H2840" i="10"/>
  <c r="J2840" i="10"/>
  <c r="K2840" i="10"/>
  <c r="G2841" i="10"/>
  <c r="H2841" i="10"/>
  <c r="J2841" i="10"/>
  <c r="K2841" i="10"/>
  <c r="G2842" i="10"/>
  <c r="H2842" i="10"/>
  <c r="J2842" i="10"/>
  <c r="V2842" i="10" s="1"/>
  <c r="K2842" i="10"/>
  <c r="G2843" i="10"/>
  <c r="H2843" i="10"/>
  <c r="J2843" i="10"/>
  <c r="K2843" i="10"/>
  <c r="G2844" i="10"/>
  <c r="H2844" i="10"/>
  <c r="J2844" i="10"/>
  <c r="K2844" i="10"/>
  <c r="G2845" i="10"/>
  <c r="H2845" i="10"/>
  <c r="J2845" i="10"/>
  <c r="K2845" i="10"/>
  <c r="G2846" i="10"/>
  <c r="H2846" i="10"/>
  <c r="J2846" i="10"/>
  <c r="V2846" i="10" s="1"/>
  <c r="K2846" i="10"/>
  <c r="G2847" i="10"/>
  <c r="H2847" i="10"/>
  <c r="J2847" i="10"/>
  <c r="K2847" i="10"/>
  <c r="G2848" i="10"/>
  <c r="H2848" i="10"/>
  <c r="J2848" i="10"/>
  <c r="K2848" i="10"/>
  <c r="G2849" i="10"/>
  <c r="H2849" i="10"/>
  <c r="J2849" i="10"/>
  <c r="K2849" i="10"/>
  <c r="G2850" i="10"/>
  <c r="H2850" i="10"/>
  <c r="J2850" i="10"/>
  <c r="V2850" i="10" s="1"/>
  <c r="K2850" i="10"/>
  <c r="G2851" i="10"/>
  <c r="H2851" i="10"/>
  <c r="J2851" i="10"/>
  <c r="K2851" i="10"/>
  <c r="G2852" i="10"/>
  <c r="H2852" i="10"/>
  <c r="J2852" i="10"/>
  <c r="K2852" i="10"/>
  <c r="G2853" i="10"/>
  <c r="H2853" i="10"/>
  <c r="J2853" i="10"/>
  <c r="K2853" i="10"/>
  <c r="G2854" i="10"/>
  <c r="H2854" i="10"/>
  <c r="J2854" i="10"/>
  <c r="V2854" i="10" s="1"/>
  <c r="K2854" i="10"/>
  <c r="G2855" i="10"/>
  <c r="H2855" i="10"/>
  <c r="J2855" i="10"/>
  <c r="K2855" i="10"/>
  <c r="G2856" i="10"/>
  <c r="H2856" i="10"/>
  <c r="J2856" i="10"/>
  <c r="K2856" i="10"/>
  <c r="G2857" i="10"/>
  <c r="H2857" i="10"/>
  <c r="J2857" i="10"/>
  <c r="K2857" i="10"/>
  <c r="G2858" i="10"/>
  <c r="H2858" i="10"/>
  <c r="J2858" i="10"/>
  <c r="V2858" i="10" s="1"/>
  <c r="K2858" i="10"/>
  <c r="G2859" i="10"/>
  <c r="H2859" i="10"/>
  <c r="J2859" i="10"/>
  <c r="K2859" i="10"/>
  <c r="G2860" i="10"/>
  <c r="H2860" i="10"/>
  <c r="J2860" i="10"/>
  <c r="K2860" i="10"/>
  <c r="G2861" i="10"/>
  <c r="H2861" i="10"/>
  <c r="J2861" i="10"/>
  <c r="K2861" i="10"/>
  <c r="G2862" i="10"/>
  <c r="H2862" i="10"/>
  <c r="J2862" i="10"/>
  <c r="V2862" i="10" s="1"/>
  <c r="K2862" i="10"/>
  <c r="G2863" i="10"/>
  <c r="H2863" i="10"/>
  <c r="J2863" i="10"/>
  <c r="I2863" i="10" s="1"/>
  <c r="K2863" i="10"/>
  <c r="G2864" i="10"/>
  <c r="H2864" i="10"/>
  <c r="J2864" i="10"/>
  <c r="K2864" i="10"/>
  <c r="G2865" i="10"/>
  <c r="H2865" i="10"/>
  <c r="J2865" i="10"/>
  <c r="K2865" i="10"/>
  <c r="G2578" i="10"/>
  <c r="H2578" i="10"/>
  <c r="J2578" i="10"/>
  <c r="V2578" i="10" s="1"/>
  <c r="K2578" i="10"/>
  <c r="G2579" i="10"/>
  <c r="H2579" i="10"/>
  <c r="J2579" i="10"/>
  <c r="K2579" i="10"/>
  <c r="G2580" i="10"/>
  <c r="H2580" i="10"/>
  <c r="J2580" i="10"/>
  <c r="K2580" i="10"/>
  <c r="G2581" i="10"/>
  <c r="H2581" i="10"/>
  <c r="J2581" i="10"/>
  <c r="K2581" i="10"/>
  <c r="G2582" i="10"/>
  <c r="H2582" i="10"/>
  <c r="J2582" i="10"/>
  <c r="V2582" i="10" s="1"/>
  <c r="K2582" i="10"/>
  <c r="G2583" i="10"/>
  <c r="H2583" i="10"/>
  <c r="J2583" i="10"/>
  <c r="K2583" i="10"/>
  <c r="G2584" i="10"/>
  <c r="H2584" i="10"/>
  <c r="J2584" i="10"/>
  <c r="K2584" i="10"/>
  <c r="G2585" i="10"/>
  <c r="H2585" i="10"/>
  <c r="J2585" i="10"/>
  <c r="K2585" i="10"/>
  <c r="G2586" i="10"/>
  <c r="H2586" i="10"/>
  <c r="J2586" i="10"/>
  <c r="V2586" i="10" s="1"/>
  <c r="K2586" i="10"/>
  <c r="G2587" i="10"/>
  <c r="H2587" i="10"/>
  <c r="J2587" i="10"/>
  <c r="K2587" i="10"/>
  <c r="G2588" i="10"/>
  <c r="H2588" i="10"/>
  <c r="J2588" i="10"/>
  <c r="K2588" i="10"/>
  <c r="G2589" i="10"/>
  <c r="H2589" i="10"/>
  <c r="J2589" i="10"/>
  <c r="K2589" i="10"/>
  <c r="G2590" i="10"/>
  <c r="H2590" i="10"/>
  <c r="J2590" i="10"/>
  <c r="V2590" i="10" s="1"/>
  <c r="K2590" i="10"/>
  <c r="G2591" i="10"/>
  <c r="H2591" i="10"/>
  <c r="J2591" i="10"/>
  <c r="K2591" i="10"/>
  <c r="G2592" i="10"/>
  <c r="H2592" i="10"/>
  <c r="J2592" i="10"/>
  <c r="K2592" i="10"/>
  <c r="G2593" i="10"/>
  <c r="H2593" i="10"/>
  <c r="J2593" i="10"/>
  <c r="K2593" i="10"/>
  <c r="G2594" i="10"/>
  <c r="H2594" i="10"/>
  <c r="J2594" i="10"/>
  <c r="V2594" i="10" s="1"/>
  <c r="K2594" i="10"/>
  <c r="G2595" i="10"/>
  <c r="H2595" i="10"/>
  <c r="J2595" i="10"/>
  <c r="K2595" i="10"/>
  <c r="G2596" i="10"/>
  <c r="H2596" i="10"/>
  <c r="J2596" i="10"/>
  <c r="K2596" i="10"/>
  <c r="G2597" i="10"/>
  <c r="H2597" i="10"/>
  <c r="J2597" i="10"/>
  <c r="K2597" i="10"/>
  <c r="G2598" i="10"/>
  <c r="H2598" i="10"/>
  <c r="J2598" i="10"/>
  <c r="V2598" i="10" s="1"/>
  <c r="K2598" i="10"/>
  <c r="G2599" i="10"/>
  <c r="H2599" i="10"/>
  <c r="J2599" i="10"/>
  <c r="K2599" i="10"/>
  <c r="G2600" i="10"/>
  <c r="H2600" i="10"/>
  <c r="J2600" i="10"/>
  <c r="K2600" i="10"/>
  <c r="G2601" i="10"/>
  <c r="H2601" i="10"/>
  <c r="J2601" i="10"/>
  <c r="K2601" i="10"/>
  <c r="G2602" i="10"/>
  <c r="H2602" i="10"/>
  <c r="J2602" i="10"/>
  <c r="V2602" i="10" s="1"/>
  <c r="K2602" i="10"/>
  <c r="G2603" i="10"/>
  <c r="H2603" i="10"/>
  <c r="J2603" i="10"/>
  <c r="K2603" i="10"/>
  <c r="G2604" i="10"/>
  <c r="H2604" i="10"/>
  <c r="J2604" i="10"/>
  <c r="K2604" i="10"/>
  <c r="G2605" i="10"/>
  <c r="H2605" i="10"/>
  <c r="J2605" i="10"/>
  <c r="K2605" i="10"/>
  <c r="G2606" i="10"/>
  <c r="H2606" i="10"/>
  <c r="J2606" i="10"/>
  <c r="V2606" i="10" s="1"/>
  <c r="K2606" i="10"/>
  <c r="G2607" i="10"/>
  <c r="H2607" i="10"/>
  <c r="J2607" i="10"/>
  <c r="I2607" i="10" s="1"/>
  <c r="K2607" i="10"/>
  <c r="G2608" i="10"/>
  <c r="H2608" i="10"/>
  <c r="J2608" i="10"/>
  <c r="K2608" i="10"/>
  <c r="G2609" i="10"/>
  <c r="H2609" i="10"/>
  <c r="J2609" i="10"/>
  <c r="K2609" i="10"/>
  <c r="G2610" i="10"/>
  <c r="H2610" i="10"/>
  <c r="J2610" i="10"/>
  <c r="V2610" i="10" s="1"/>
  <c r="K2610" i="10"/>
  <c r="G2611" i="10"/>
  <c r="H2611" i="10"/>
  <c r="J2611" i="10"/>
  <c r="K2611" i="10"/>
  <c r="G2612" i="10"/>
  <c r="H2612" i="10"/>
  <c r="J2612" i="10"/>
  <c r="K2612" i="10"/>
  <c r="G2613" i="10"/>
  <c r="H2613" i="10"/>
  <c r="J2613" i="10"/>
  <c r="K2613" i="10"/>
  <c r="G2614" i="10"/>
  <c r="H2614" i="10"/>
  <c r="J2614" i="10"/>
  <c r="V2614" i="10" s="1"/>
  <c r="K2614" i="10"/>
  <c r="G2615" i="10"/>
  <c r="H2615" i="10"/>
  <c r="J2615" i="10"/>
  <c r="I2615" i="10" s="1"/>
  <c r="K2615" i="10"/>
  <c r="G2616" i="10"/>
  <c r="H2616" i="10"/>
  <c r="J2616" i="10"/>
  <c r="K2616" i="10"/>
  <c r="G2617" i="10"/>
  <c r="H2617" i="10"/>
  <c r="J2617" i="10"/>
  <c r="K2617" i="10"/>
  <c r="G2618" i="10"/>
  <c r="H2618" i="10"/>
  <c r="J2618" i="10"/>
  <c r="V2618" i="10" s="1"/>
  <c r="K2618" i="10"/>
  <c r="G2619" i="10"/>
  <c r="H2619" i="10"/>
  <c r="J2619" i="10"/>
  <c r="K2619" i="10"/>
  <c r="G2620" i="10"/>
  <c r="H2620" i="10"/>
  <c r="J2620" i="10"/>
  <c r="K2620" i="10"/>
  <c r="G2621" i="10"/>
  <c r="H2621" i="10"/>
  <c r="J2621" i="10"/>
  <c r="K2621" i="10"/>
  <c r="G2622" i="10"/>
  <c r="H2622" i="10"/>
  <c r="J2622" i="10"/>
  <c r="V2622" i="10" s="1"/>
  <c r="K2622" i="10"/>
  <c r="G2623" i="10"/>
  <c r="H2623" i="10"/>
  <c r="J2623" i="10"/>
  <c r="K2623" i="10"/>
  <c r="G2624" i="10"/>
  <c r="H2624" i="10"/>
  <c r="J2624" i="10"/>
  <c r="K2624" i="10"/>
  <c r="G2625" i="10"/>
  <c r="H2625" i="10"/>
  <c r="J2625" i="10"/>
  <c r="K2625" i="10"/>
  <c r="G2626" i="10"/>
  <c r="H2626" i="10"/>
  <c r="J2626" i="10"/>
  <c r="V2626" i="10" s="1"/>
  <c r="K2626" i="10"/>
  <c r="G2627" i="10"/>
  <c r="H2627" i="10"/>
  <c r="J2627" i="10"/>
  <c r="K2627" i="10"/>
  <c r="G2628" i="10"/>
  <c r="H2628" i="10"/>
  <c r="J2628" i="10"/>
  <c r="K2628" i="10"/>
  <c r="G2629" i="10"/>
  <c r="H2629" i="10"/>
  <c r="J2629" i="10"/>
  <c r="K2629" i="10"/>
  <c r="G2630" i="10"/>
  <c r="H2630" i="10"/>
  <c r="J2630" i="10"/>
  <c r="V2630" i="10" s="1"/>
  <c r="K2630" i="10"/>
  <c r="G2631" i="10"/>
  <c r="H2631" i="10"/>
  <c r="J2631" i="10"/>
  <c r="K2631" i="10"/>
  <c r="G2632" i="10"/>
  <c r="H2632" i="10"/>
  <c r="J2632" i="10"/>
  <c r="K2632" i="10"/>
  <c r="G2633" i="10"/>
  <c r="H2633" i="10"/>
  <c r="J2633" i="10"/>
  <c r="K2633" i="10"/>
  <c r="G2634" i="10"/>
  <c r="H2634" i="10"/>
  <c r="J2634" i="10"/>
  <c r="V2634" i="10" s="1"/>
  <c r="K2634" i="10"/>
  <c r="G2635" i="10"/>
  <c r="H2635" i="10"/>
  <c r="J2635" i="10"/>
  <c r="K2635" i="10"/>
  <c r="G2636" i="10"/>
  <c r="H2636" i="10"/>
  <c r="J2636" i="10"/>
  <c r="K2636" i="10"/>
  <c r="G2637" i="10"/>
  <c r="H2637" i="10"/>
  <c r="J2637" i="10"/>
  <c r="K2637" i="10"/>
  <c r="G2638" i="10"/>
  <c r="H2638" i="10"/>
  <c r="J2638" i="10"/>
  <c r="V2638" i="10" s="1"/>
  <c r="K2638" i="10"/>
  <c r="G2639" i="10"/>
  <c r="H2639" i="10"/>
  <c r="J2639" i="10"/>
  <c r="K2639" i="10"/>
  <c r="G2640" i="10"/>
  <c r="H2640" i="10"/>
  <c r="J2640" i="10"/>
  <c r="K2640" i="10"/>
  <c r="G2641" i="10"/>
  <c r="H2641" i="10"/>
  <c r="J2641" i="10"/>
  <c r="K2641" i="10"/>
  <c r="G2642" i="10"/>
  <c r="H2642" i="10"/>
  <c r="J2642" i="10"/>
  <c r="V2642" i="10" s="1"/>
  <c r="K2642" i="10"/>
  <c r="G2643" i="10"/>
  <c r="H2643" i="10"/>
  <c r="J2643" i="10"/>
  <c r="K2643" i="10"/>
  <c r="G2644" i="10"/>
  <c r="H2644" i="10"/>
  <c r="J2644" i="10"/>
  <c r="K2644" i="10"/>
  <c r="G2645" i="10"/>
  <c r="H2645" i="10"/>
  <c r="J2645" i="10"/>
  <c r="K2645" i="10"/>
  <c r="G2646" i="10"/>
  <c r="H2646" i="10"/>
  <c r="J2646" i="10"/>
  <c r="V2646" i="10" s="1"/>
  <c r="K2646" i="10"/>
  <c r="G2647" i="10"/>
  <c r="H2647" i="10"/>
  <c r="J2647" i="10"/>
  <c r="K2647" i="10"/>
  <c r="G2648" i="10"/>
  <c r="H2648" i="10"/>
  <c r="J2648" i="10"/>
  <c r="K2648" i="10"/>
  <c r="G2649" i="10"/>
  <c r="H2649" i="10"/>
  <c r="J2649" i="10"/>
  <c r="K2649" i="10"/>
  <c r="G2650" i="10"/>
  <c r="H2650" i="10"/>
  <c r="J2650" i="10"/>
  <c r="V2650" i="10" s="1"/>
  <c r="K2650" i="10"/>
  <c r="G2651" i="10"/>
  <c r="H2651" i="10"/>
  <c r="J2651" i="10"/>
  <c r="K2651" i="10"/>
  <c r="G2652" i="10"/>
  <c r="H2652" i="10"/>
  <c r="J2652" i="10"/>
  <c r="K2652" i="10"/>
  <c r="G2653" i="10"/>
  <c r="H2653" i="10"/>
  <c r="J2653" i="10"/>
  <c r="K2653" i="10"/>
  <c r="G2654" i="10"/>
  <c r="H2654" i="10"/>
  <c r="J2654" i="10"/>
  <c r="V2654" i="10" s="1"/>
  <c r="K2654" i="10"/>
  <c r="G2655" i="10"/>
  <c r="H2655" i="10"/>
  <c r="J2655" i="10"/>
  <c r="K2655" i="10"/>
  <c r="G2656" i="10"/>
  <c r="H2656" i="10"/>
  <c r="J2656" i="10"/>
  <c r="K2656" i="10"/>
  <c r="G2657" i="10"/>
  <c r="H2657" i="10"/>
  <c r="J2657" i="10"/>
  <c r="K2657" i="10"/>
  <c r="G2658" i="10"/>
  <c r="H2658" i="10"/>
  <c r="J2658" i="10"/>
  <c r="V2658" i="10" s="1"/>
  <c r="K2658" i="10"/>
  <c r="G2659" i="10"/>
  <c r="H2659" i="10"/>
  <c r="J2659" i="10"/>
  <c r="K2659" i="10"/>
  <c r="G2660" i="10"/>
  <c r="H2660" i="10"/>
  <c r="J2660" i="10"/>
  <c r="K2660" i="10"/>
  <c r="G2661" i="10"/>
  <c r="H2661" i="10"/>
  <c r="J2661" i="10"/>
  <c r="K2661" i="10"/>
  <c r="G2662" i="10"/>
  <c r="H2662" i="10"/>
  <c r="J2662" i="10"/>
  <c r="V2662" i="10" s="1"/>
  <c r="K2662" i="10"/>
  <c r="G2663" i="10"/>
  <c r="H2663" i="10"/>
  <c r="J2663" i="10"/>
  <c r="K2663" i="10"/>
  <c r="G2664" i="10"/>
  <c r="H2664" i="10"/>
  <c r="J2664" i="10"/>
  <c r="K2664" i="10"/>
  <c r="G2665" i="10"/>
  <c r="H2665" i="10"/>
  <c r="J2665" i="10"/>
  <c r="K2665" i="10"/>
  <c r="G2666" i="10"/>
  <c r="H2666" i="10"/>
  <c r="J2666" i="10"/>
  <c r="V2666" i="10" s="1"/>
  <c r="K2666" i="10"/>
  <c r="G2667" i="10"/>
  <c r="H2667" i="10"/>
  <c r="J2667" i="10"/>
  <c r="K2667" i="10"/>
  <c r="G2668" i="10"/>
  <c r="H2668" i="10"/>
  <c r="J2668" i="10"/>
  <c r="K2668" i="10"/>
  <c r="G2669" i="10"/>
  <c r="H2669" i="10"/>
  <c r="J2669" i="10"/>
  <c r="K2669" i="10"/>
  <c r="G2670" i="10"/>
  <c r="H2670" i="10"/>
  <c r="J2670" i="10"/>
  <c r="V2670" i="10" s="1"/>
  <c r="K2670" i="10"/>
  <c r="G2671" i="10"/>
  <c r="H2671" i="10"/>
  <c r="J2671" i="10"/>
  <c r="I2671" i="10" s="1"/>
  <c r="K2671" i="10"/>
  <c r="G2672" i="10"/>
  <c r="H2672" i="10"/>
  <c r="J2672" i="10"/>
  <c r="K2672" i="10"/>
  <c r="G2673" i="10"/>
  <c r="H2673" i="10"/>
  <c r="J2673" i="10"/>
  <c r="K2673" i="10"/>
  <c r="G2674" i="10"/>
  <c r="H2674" i="10"/>
  <c r="J2674" i="10"/>
  <c r="V2674" i="10" s="1"/>
  <c r="K2674" i="10"/>
  <c r="G2675" i="10"/>
  <c r="H2675" i="10"/>
  <c r="J2675" i="10"/>
  <c r="K2675" i="10"/>
  <c r="G2676" i="10"/>
  <c r="H2676" i="10"/>
  <c r="J2676" i="10"/>
  <c r="K2676" i="10"/>
  <c r="G2677" i="10"/>
  <c r="H2677" i="10"/>
  <c r="J2677" i="10"/>
  <c r="K2677" i="10"/>
  <c r="G2678" i="10"/>
  <c r="H2678" i="10"/>
  <c r="J2678" i="10"/>
  <c r="V2678" i="10" s="1"/>
  <c r="K2678" i="10"/>
  <c r="G2679" i="10"/>
  <c r="H2679" i="10"/>
  <c r="J2679" i="10"/>
  <c r="K2679" i="10"/>
  <c r="G2680" i="10"/>
  <c r="H2680" i="10"/>
  <c r="J2680" i="10"/>
  <c r="K2680" i="10"/>
  <c r="G2681" i="10"/>
  <c r="H2681" i="10"/>
  <c r="J2681" i="10"/>
  <c r="K2681" i="10"/>
  <c r="G2682" i="10"/>
  <c r="H2682" i="10"/>
  <c r="J2682" i="10"/>
  <c r="V2682" i="10" s="1"/>
  <c r="K2682" i="10"/>
  <c r="G2683" i="10"/>
  <c r="H2683" i="10"/>
  <c r="J2683" i="10"/>
  <c r="K2683" i="10"/>
  <c r="G2684" i="10"/>
  <c r="H2684" i="10"/>
  <c r="J2684" i="10"/>
  <c r="K2684" i="10"/>
  <c r="G2685" i="10"/>
  <c r="H2685" i="10"/>
  <c r="J2685" i="10"/>
  <c r="K2685" i="10"/>
  <c r="G2686" i="10"/>
  <c r="H2686" i="10"/>
  <c r="J2686" i="10"/>
  <c r="V2686" i="10" s="1"/>
  <c r="K2686" i="10"/>
  <c r="G2687" i="10"/>
  <c r="H2687" i="10"/>
  <c r="J2687" i="10"/>
  <c r="K2687" i="10"/>
  <c r="G2688" i="10"/>
  <c r="H2688" i="10"/>
  <c r="J2688" i="10"/>
  <c r="K2688" i="10"/>
  <c r="G2689" i="10"/>
  <c r="H2689" i="10"/>
  <c r="J2689" i="10"/>
  <c r="K2689" i="10"/>
  <c r="G2690" i="10"/>
  <c r="H2690" i="10"/>
  <c r="J2690" i="10"/>
  <c r="V2690" i="10" s="1"/>
  <c r="K2690" i="10"/>
  <c r="G2691" i="10"/>
  <c r="H2691" i="10"/>
  <c r="J2691" i="10"/>
  <c r="K2691" i="10"/>
  <c r="G2692" i="10"/>
  <c r="H2692" i="10"/>
  <c r="J2692" i="10"/>
  <c r="K2692" i="10"/>
  <c r="G2693" i="10"/>
  <c r="H2693" i="10"/>
  <c r="J2693" i="10"/>
  <c r="K2693" i="10"/>
  <c r="G2694" i="10"/>
  <c r="H2694" i="10"/>
  <c r="J2694" i="10"/>
  <c r="V2694" i="10" s="1"/>
  <c r="K2694" i="10"/>
  <c r="G2695" i="10"/>
  <c r="H2695" i="10"/>
  <c r="J2695" i="10"/>
  <c r="K2695" i="10"/>
  <c r="G2696" i="10"/>
  <c r="H2696" i="10"/>
  <c r="J2696" i="10"/>
  <c r="K2696" i="10"/>
  <c r="G2697" i="10"/>
  <c r="H2697" i="10"/>
  <c r="J2697" i="10"/>
  <c r="K2697" i="10"/>
  <c r="G2698" i="10"/>
  <c r="H2698" i="10"/>
  <c r="J2698" i="10"/>
  <c r="V2698" i="10" s="1"/>
  <c r="K2698" i="10"/>
  <c r="G2699" i="10"/>
  <c r="H2699" i="10"/>
  <c r="J2699" i="10"/>
  <c r="K2699" i="10"/>
  <c r="G2700" i="10"/>
  <c r="H2700" i="10"/>
  <c r="J2700" i="10"/>
  <c r="K2700" i="10"/>
  <c r="G2701" i="10"/>
  <c r="H2701" i="10"/>
  <c r="J2701" i="10"/>
  <c r="K2701" i="10"/>
  <c r="G2702" i="10"/>
  <c r="H2702" i="10"/>
  <c r="J2702" i="10"/>
  <c r="V2702" i="10" s="1"/>
  <c r="K2702" i="10"/>
  <c r="G2703" i="10"/>
  <c r="H2703" i="10"/>
  <c r="J2703" i="10"/>
  <c r="I2703" i="10" s="1"/>
  <c r="K2703" i="10"/>
  <c r="G2704" i="10"/>
  <c r="H2704" i="10"/>
  <c r="J2704" i="10"/>
  <c r="K2704" i="10"/>
  <c r="G2705" i="10"/>
  <c r="H2705" i="10"/>
  <c r="J2705" i="10"/>
  <c r="K2705" i="10"/>
  <c r="G2706" i="10"/>
  <c r="H2706" i="10"/>
  <c r="J2706" i="10"/>
  <c r="V2706" i="10" s="1"/>
  <c r="K2706" i="10"/>
  <c r="G2707" i="10"/>
  <c r="H2707" i="10"/>
  <c r="J2707" i="10"/>
  <c r="K2707" i="10"/>
  <c r="G2708" i="10"/>
  <c r="H2708" i="10"/>
  <c r="J2708" i="10"/>
  <c r="K2708" i="10"/>
  <c r="G2709" i="10"/>
  <c r="H2709" i="10"/>
  <c r="J2709" i="10"/>
  <c r="K2709" i="10"/>
  <c r="G2710" i="10"/>
  <c r="H2710" i="10"/>
  <c r="J2710" i="10"/>
  <c r="V2710" i="10" s="1"/>
  <c r="K2710" i="10"/>
  <c r="G2711" i="10"/>
  <c r="H2711" i="10"/>
  <c r="J2711" i="10"/>
  <c r="I2711" i="10" s="1"/>
  <c r="K2711" i="10"/>
  <c r="G2712" i="10"/>
  <c r="H2712" i="10"/>
  <c r="J2712" i="10"/>
  <c r="K2712" i="10"/>
  <c r="G2713" i="10"/>
  <c r="H2713" i="10"/>
  <c r="J2713" i="10"/>
  <c r="I2713" i="10" s="1"/>
  <c r="K2713" i="10"/>
  <c r="G2714" i="10"/>
  <c r="H2714" i="10"/>
  <c r="J2714" i="10"/>
  <c r="V2714" i="10" s="1"/>
  <c r="K2714" i="10"/>
  <c r="G2715" i="10"/>
  <c r="H2715" i="10"/>
  <c r="J2715" i="10"/>
  <c r="K2715" i="10"/>
  <c r="G2716" i="10"/>
  <c r="H2716" i="10"/>
  <c r="J2716" i="10"/>
  <c r="K2716" i="10"/>
  <c r="G2717" i="10"/>
  <c r="H2717" i="10"/>
  <c r="J2717" i="10"/>
  <c r="K2717" i="10"/>
  <c r="G2718" i="10"/>
  <c r="H2718" i="10"/>
  <c r="J2718" i="10"/>
  <c r="V2718" i="10" s="1"/>
  <c r="K2718" i="10"/>
  <c r="G2719" i="10"/>
  <c r="H2719" i="10"/>
  <c r="J2719" i="10"/>
  <c r="K2719" i="10"/>
  <c r="G2720" i="10"/>
  <c r="H2720" i="10"/>
  <c r="J2720" i="10"/>
  <c r="K2720" i="10"/>
  <c r="G2721" i="10"/>
  <c r="H2721" i="10"/>
  <c r="J2721" i="10"/>
  <c r="K2721" i="10"/>
  <c r="G2722" i="10"/>
  <c r="H2722" i="10"/>
  <c r="J2722" i="10"/>
  <c r="V2722" i="10" s="1"/>
  <c r="K2722" i="10"/>
  <c r="G2723" i="10"/>
  <c r="H2723" i="10"/>
  <c r="J2723" i="10"/>
  <c r="K2723" i="10"/>
  <c r="G2724" i="10"/>
  <c r="H2724" i="10"/>
  <c r="J2724" i="10"/>
  <c r="K2724" i="10"/>
  <c r="G2725" i="10"/>
  <c r="H2725" i="10"/>
  <c r="J2725" i="10"/>
  <c r="K2725" i="10"/>
  <c r="G2726" i="10"/>
  <c r="H2726" i="10"/>
  <c r="J2726" i="10"/>
  <c r="V2726" i="10" s="1"/>
  <c r="K2726" i="10"/>
  <c r="G2727" i="10"/>
  <c r="H2727" i="10"/>
  <c r="J2727" i="10"/>
  <c r="K2727" i="10"/>
  <c r="G2728" i="10"/>
  <c r="H2728" i="10"/>
  <c r="J2728" i="10"/>
  <c r="K2728" i="10"/>
  <c r="G2729" i="10"/>
  <c r="H2729" i="10"/>
  <c r="J2729" i="10"/>
  <c r="K2729" i="10"/>
  <c r="G2730" i="10"/>
  <c r="H2730" i="10"/>
  <c r="J2730" i="10"/>
  <c r="V2730" i="10" s="1"/>
  <c r="K2730" i="10"/>
  <c r="G2731" i="10"/>
  <c r="H2731" i="10"/>
  <c r="J2731" i="10"/>
  <c r="K2731" i="10"/>
  <c r="G2732" i="10"/>
  <c r="H2732" i="10"/>
  <c r="J2732" i="10"/>
  <c r="K2732" i="10"/>
  <c r="G2733" i="10"/>
  <c r="H2733" i="10"/>
  <c r="J2733" i="10"/>
  <c r="K2733" i="10"/>
  <c r="G2734" i="10"/>
  <c r="H2734" i="10"/>
  <c r="J2734" i="10"/>
  <c r="V2734" i="10" s="1"/>
  <c r="K2734" i="10"/>
  <c r="G2735" i="10"/>
  <c r="H2735" i="10"/>
  <c r="J2735" i="10"/>
  <c r="K2735" i="10"/>
  <c r="G2736" i="10"/>
  <c r="H2736" i="10"/>
  <c r="J2736" i="10"/>
  <c r="K2736" i="10"/>
  <c r="G2737" i="10"/>
  <c r="H2737" i="10"/>
  <c r="J2737" i="10"/>
  <c r="K2737" i="10"/>
  <c r="G2738" i="10"/>
  <c r="H2738" i="10"/>
  <c r="J2738" i="10"/>
  <c r="V2738" i="10" s="1"/>
  <c r="K2738" i="10"/>
  <c r="G2739" i="10"/>
  <c r="H2739" i="10"/>
  <c r="J2739" i="10"/>
  <c r="K2739" i="10"/>
  <c r="G2740" i="10"/>
  <c r="H2740" i="10"/>
  <c r="J2740" i="10"/>
  <c r="K2740" i="10"/>
  <c r="G2741" i="10"/>
  <c r="H2741" i="10"/>
  <c r="J2741" i="10"/>
  <c r="K2741" i="10"/>
  <c r="G2742" i="10"/>
  <c r="H2742" i="10"/>
  <c r="J2742" i="10"/>
  <c r="V2742" i="10" s="1"/>
  <c r="K2742" i="10"/>
  <c r="G2743" i="10"/>
  <c r="H2743" i="10"/>
  <c r="J2743" i="10"/>
  <c r="K2743" i="10"/>
  <c r="G2744" i="10"/>
  <c r="H2744" i="10"/>
  <c r="J2744" i="10"/>
  <c r="K2744" i="10"/>
  <c r="G2745" i="10"/>
  <c r="H2745" i="10"/>
  <c r="J2745" i="10"/>
  <c r="K2745" i="10"/>
  <c r="G2746" i="10"/>
  <c r="H2746" i="10"/>
  <c r="J2746" i="10"/>
  <c r="V2746" i="10" s="1"/>
  <c r="K2746" i="10"/>
  <c r="G2747" i="10"/>
  <c r="H2747" i="10"/>
  <c r="J2747" i="10"/>
  <c r="K2747" i="10"/>
  <c r="G2748" i="10"/>
  <c r="H2748" i="10"/>
  <c r="J2748" i="10"/>
  <c r="K2748" i="10"/>
  <c r="G2749" i="10"/>
  <c r="H2749" i="10"/>
  <c r="J2749" i="10"/>
  <c r="K2749" i="10"/>
  <c r="G2750" i="10"/>
  <c r="H2750" i="10"/>
  <c r="J2750" i="10"/>
  <c r="V2750" i="10" s="1"/>
  <c r="K2750" i="10"/>
  <c r="G2751" i="10"/>
  <c r="H2751" i="10"/>
  <c r="J2751" i="10"/>
  <c r="K2751" i="10"/>
  <c r="G2752" i="10"/>
  <c r="H2752" i="10"/>
  <c r="J2752" i="10"/>
  <c r="K2752" i="10"/>
  <c r="G2753" i="10"/>
  <c r="H2753" i="10"/>
  <c r="J2753" i="10"/>
  <c r="K2753" i="10"/>
  <c r="G2754" i="10"/>
  <c r="H2754" i="10"/>
  <c r="J2754" i="10"/>
  <c r="V2754" i="10" s="1"/>
  <c r="K2754" i="10"/>
  <c r="G2755" i="10"/>
  <c r="H2755" i="10"/>
  <c r="J2755" i="10"/>
  <c r="K2755" i="10"/>
  <c r="G2756" i="10"/>
  <c r="H2756" i="10"/>
  <c r="J2756" i="10"/>
  <c r="K2756" i="10"/>
  <c r="G2757" i="10"/>
  <c r="H2757" i="10"/>
  <c r="J2757" i="10"/>
  <c r="K2757" i="10"/>
  <c r="G2758" i="10"/>
  <c r="H2758" i="10"/>
  <c r="J2758" i="10"/>
  <c r="V2758" i="10" s="1"/>
  <c r="K2758" i="10"/>
  <c r="G2759" i="10"/>
  <c r="H2759" i="10"/>
  <c r="J2759" i="10"/>
  <c r="K2759" i="10"/>
  <c r="G2760" i="10"/>
  <c r="H2760" i="10"/>
  <c r="J2760" i="10"/>
  <c r="K2760" i="10"/>
  <c r="G2761" i="10"/>
  <c r="H2761" i="10"/>
  <c r="J2761" i="10"/>
  <c r="K2761" i="10"/>
  <c r="G2762" i="10"/>
  <c r="H2762" i="10"/>
  <c r="J2762" i="10"/>
  <c r="V2762" i="10" s="1"/>
  <c r="K2762" i="10"/>
  <c r="G2763" i="10"/>
  <c r="H2763" i="10"/>
  <c r="J2763" i="10"/>
  <c r="K2763" i="10"/>
  <c r="G2764" i="10"/>
  <c r="H2764" i="10"/>
  <c r="J2764" i="10"/>
  <c r="K2764" i="10"/>
  <c r="G2765" i="10"/>
  <c r="H2765" i="10"/>
  <c r="J2765" i="10"/>
  <c r="K2765" i="10"/>
  <c r="G2766" i="10"/>
  <c r="H2766" i="10"/>
  <c r="J2766" i="10"/>
  <c r="V2766" i="10" s="1"/>
  <c r="K2766" i="10"/>
  <c r="G2767" i="10"/>
  <c r="H2767" i="10"/>
  <c r="J2767" i="10"/>
  <c r="I2767" i="10" s="1"/>
  <c r="K2767" i="10"/>
  <c r="G2768" i="10"/>
  <c r="H2768" i="10"/>
  <c r="J2768" i="10"/>
  <c r="K2768" i="10"/>
  <c r="G2769" i="10"/>
  <c r="H2769" i="10"/>
  <c r="J2769" i="10"/>
  <c r="K2769" i="10"/>
  <c r="G850" i="10"/>
  <c r="J850" i="10"/>
  <c r="V850" i="10" s="1"/>
  <c r="K850" i="10"/>
  <c r="G851" i="10"/>
  <c r="H851" i="10"/>
  <c r="J851" i="10"/>
  <c r="K851" i="10"/>
  <c r="G852" i="10"/>
  <c r="H852" i="10"/>
  <c r="J852" i="10"/>
  <c r="K852" i="10"/>
  <c r="G853" i="10"/>
  <c r="H853" i="10"/>
  <c r="J853" i="10"/>
  <c r="K853" i="10"/>
  <c r="G854" i="10"/>
  <c r="H854" i="10"/>
  <c r="J854" i="10"/>
  <c r="V854" i="10" s="1"/>
  <c r="K854" i="10"/>
  <c r="G855" i="10"/>
  <c r="H855" i="10"/>
  <c r="J855" i="10"/>
  <c r="K855" i="10"/>
  <c r="G856" i="10"/>
  <c r="H856" i="10"/>
  <c r="J856" i="10"/>
  <c r="K856" i="10"/>
  <c r="G857" i="10"/>
  <c r="H857" i="10"/>
  <c r="K857" i="10"/>
  <c r="G858" i="10"/>
  <c r="H858" i="10"/>
  <c r="J858" i="10"/>
  <c r="V858" i="10" s="1"/>
  <c r="K858" i="10"/>
  <c r="G859" i="10"/>
  <c r="H859" i="10"/>
  <c r="J859" i="10"/>
  <c r="K859" i="10"/>
  <c r="G860" i="10"/>
  <c r="H860" i="10"/>
  <c r="J860" i="10"/>
  <c r="K860" i="10"/>
  <c r="G861" i="10"/>
  <c r="H861" i="10"/>
  <c r="J861" i="10"/>
  <c r="K861" i="10"/>
  <c r="G862" i="10"/>
  <c r="H862" i="10"/>
  <c r="J862" i="10"/>
  <c r="V862" i="10" s="1"/>
  <c r="K862" i="10"/>
  <c r="G863" i="10"/>
  <c r="H863" i="10"/>
  <c r="J863" i="10"/>
  <c r="K863" i="10"/>
  <c r="G864" i="10"/>
  <c r="H864" i="10"/>
  <c r="J864" i="10"/>
  <c r="K864" i="10"/>
  <c r="G865" i="10"/>
  <c r="H865" i="10"/>
  <c r="J865" i="10"/>
  <c r="K865" i="10"/>
  <c r="G866" i="10"/>
  <c r="H866" i="10"/>
  <c r="J866" i="10"/>
  <c r="V866" i="10" s="1"/>
  <c r="K866" i="10"/>
  <c r="G867" i="10"/>
  <c r="H867" i="10"/>
  <c r="J867" i="10"/>
  <c r="K867" i="10"/>
  <c r="G868" i="10"/>
  <c r="H868" i="10"/>
  <c r="J868" i="10"/>
  <c r="K868" i="10"/>
  <c r="G869" i="10"/>
  <c r="H869" i="10"/>
  <c r="J869" i="10"/>
  <c r="K869" i="10"/>
  <c r="G870" i="10"/>
  <c r="H870" i="10"/>
  <c r="J870" i="10"/>
  <c r="V870" i="10" s="1"/>
  <c r="K870" i="10"/>
  <c r="G871" i="10"/>
  <c r="H871" i="10"/>
  <c r="J871" i="10"/>
  <c r="K871" i="10"/>
  <c r="G872" i="10"/>
  <c r="H872" i="10"/>
  <c r="J872" i="10"/>
  <c r="K872" i="10"/>
  <c r="G873" i="10"/>
  <c r="H873" i="10"/>
  <c r="J873" i="10"/>
  <c r="K873" i="10"/>
  <c r="G874" i="10"/>
  <c r="H874" i="10"/>
  <c r="J874" i="10"/>
  <c r="V874" i="10" s="1"/>
  <c r="K874" i="10"/>
  <c r="G875" i="10"/>
  <c r="H875" i="10"/>
  <c r="J875" i="10"/>
  <c r="K875" i="10"/>
  <c r="G876" i="10"/>
  <c r="H876" i="10"/>
  <c r="J876" i="10"/>
  <c r="K876" i="10"/>
  <c r="G877" i="10"/>
  <c r="H877" i="10"/>
  <c r="J877" i="10"/>
  <c r="K877" i="10"/>
  <c r="G878" i="10"/>
  <c r="H878" i="10"/>
  <c r="J878" i="10"/>
  <c r="V878" i="10" s="1"/>
  <c r="K878" i="10"/>
  <c r="G879" i="10"/>
  <c r="H879" i="10"/>
  <c r="J879" i="10"/>
  <c r="K879" i="10"/>
  <c r="G880" i="10"/>
  <c r="H880" i="10"/>
  <c r="J880" i="10"/>
  <c r="K880" i="10"/>
  <c r="G881" i="10"/>
  <c r="H881" i="10"/>
  <c r="J881" i="10"/>
  <c r="K881" i="10"/>
  <c r="G882" i="10"/>
  <c r="H882" i="10"/>
  <c r="J882" i="10"/>
  <c r="V882" i="10" s="1"/>
  <c r="K882" i="10"/>
  <c r="G883" i="10"/>
  <c r="H883" i="10"/>
  <c r="J883" i="10"/>
  <c r="K883" i="10"/>
  <c r="G884" i="10"/>
  <c r="H884" i="10"/>
  <c r="J884" i="10"/>
  <c r="K884" i="10"/>
  <c r="G885" i="10"/>
  <c r="H885" i="10"/>
  <c r="J885" i="10"/>
  <c r="K885" i="10"/>
  <c r="G886" i="10"/>
  <c r="H886" i="10"/>
  <c r="J886" i="10"/>
  <c r="V886" i="10" s="1"/>
  <c r="K886" i="10"/>
  <c r="G887" i="10"/>
  <c r="H887" i="10"/>
  <c r="J887" i="10"/>
  <c r="K887" i="10"/>
  <c r="G888" i="10"/>
  <c r="H888" i="10"/>
  <c r="J888" i="10"/>
  <c r="K888" i="10"/>
  <c r="G889" i="10"/>
  <c r="H889" i="10"/>
  <c r="J889" i="10"/>
  <c r="K889" i="10"/>
  <c r="G890" i="10"/>
  <c r="H890" i="10"/>
  <c r="J890" i="10"/>
  <c r="V890" i="10" s="1"/>
  <c r="K890" i="10"/>
  <c r="G891" i="10"/>
  <c r="H891" i="10"/>
  <c r="J891" i="10"/>
  <c r="K891" i="10"/>
  <c r="G892" i="10"/>
  <c r="H892" i="10"/>
  <c r="J892" i="10"/>
  <c r="K892" i="10"/>
  <c r="G893" i="10"/>
  <c r="H893" i="10"/>
  <c r="J893" i="10"/>
  <c r="K893" i="10"/>
  <c r="G894" i="10"/>
  <c r="H894" i="10"/>
  <c r="J894" i="10"/>
  <c r="V894" i="10" s="1"/>
  <c r="K894" i="10"/>
  <c r="G895" i="10"/>
  <c r="H895" i="10"/>
  <c r="J895" i="10"/>
  <c r="K895" i="10"/>
  <c r="G896" i="10"/>
  <c r="H896" i="10"/>
  <c r="J896" i="10"/>
  <c r="K896" i="10"/>
  <c r="G897" i="10"/>
  <c r="H897" i="10"/>
  <c r="J897" i="10"/>
  <c r="K897" i="10"/>
  <c r="G898" i="10"/>
  <c r="H898" i="10"/>
  <c r="J898" i="10"/>
  <c r="V898" i="10" s="1"/>
  <c r="K898" i="10"/>
  <c r="G899" i="10"/>
  <c r="H899" i="10"/>
  <c r="J899" i="10"/>
  <c r="K899" i="10"/>
  <c r="G900" i="10"/>
  <c r="H900" i="10"/>
  <c r="J900" i="10"/>
  <c r="K900" i="10"/>
  <c r="G901" i="10"/>
  <c r="H901" i="10"/>
  <c r="J901" i="10"/>
  <c r="K901" i="10"/>
  <c r="G902" i="10"/>
  <c r="H902" i="10"/>
  <c r="J902" i="10"/>
  <c r="V902" i="10" s="1"/>
  <c r="K902" i="10"/>
  <c r="G903" i="10"/>
  <c r="H903" i="10"/>
  <c r="J903" i="10"/>
  <c r="K903" i="10"/>
  <c r="G904" i="10"/>
  <c r="H904" i="10"/>
  <c r="J904" i="10"/>
  <c r="K904" i="10"/>
  <c r="G905" i="10"/>
  <c r="H905" i="10"/>
  <c r="J905" i="10"/>
  <c r="K905" i="10"/>
  <c r="G906" i="10"/>
  <c r="H906" i="10"/>
  <c r="J906" i="10"/>
  <c r="V906" i="10" s="1"/>
  <c r="K906" i="10"/>
  <c r="G907" i="10"/>
  <c r="H907" i="10"/>
  <c r="J907" i="10"/>
  <c r="K907" i="10"/>
  <c r="G908" i="10"/>
  <c r="H908" i="10"/>
  <c r="J908" i="10"/>
  <c r="K908" i="10"/>
  <c r="G909" i="10"/>
  <c r="H909" i="10"/>
  <c r="J909" i="10"/>
  <c r="K909" i="10"/>
  <c r="G910" i="10"/>
  <c r="H910" i="10"/>
  <c r="J910" i="10"/>
  <c r="V910" i="10" s="1"/>
  <c r="K910" i="10"/>
  <c r="G911" i="10"/>
  <c r="H911" i="10"/>
  <c r="J911" i="10"/>
  <c r="K911" i="10"/>
  <c r="G912" i="10"/>
  <c r="H912" i="10"/>
  <c r="J912" i="10"/>
  <c r="K912" i="10"/>
  <c r="G913" i="10"/>
  <c r="H913" i="10"/>
  <c r="J913" i="10"/>
  <c r="K913" i="10"/>
  <c r="G914" i="10"/>
  <c r="H914" i="10"/>
  <c r="J914" i="10"/>
  <c r="V914" i="10" s="1"/>
  <c r="K914" i="10"/>
  <c r="G915" i="10"/>
  <c r="H915" i="10"/>
  <c r="J915" i="10"/>
  <c r="K915" i="10"/>
  <c r="G916" i="10"/>
  <c r="H916" i="10"/>
  <c r="J916" i="10"/>
  <c r="K916" i="10"/>
  <c r="G917" i="10"/>
  <c r="H917" i="10"/>
  <c r="J917" i="10"/>
  <c r="K917" i="10"/>
  <c r="G918" i="10"/>
  <c r="H918" i="10"/>
  <c r="J918" i="10"/>
  <c r="V918" i="10" s="1"/>
  <c r="K918" i="10"/>
  <c r="G919" i="10"/>
  <c r="H919" i="10"/>
  <c r="J919" i="10"/>
  <c r="K919" i="10"/>
  <c r="G920" i="10"/>
  <c r="H920" i="10"/>
  <c r="J920" i="10"/>
  <c r="K920" i="10"/>
  <c r="G921" i="10"/>
  <c r="H921" i="10"/>
  <c r="J921" i="10"/>
  <c r="K921" i="10"/>
  <c r="G922" i="10"/>
  <c r="H922" i="10"/>
  <c r="J922" i="10"/>
  <c r="V922" i="10" s="1"/>
  <c r="K922" i="10"/>
  <c r="G923" i="10"/>
  <c r="H923" i="10"/>
  <c r="J923" i="10"/>
  <c r="K923" i="10"/>
  <c r="G924" i="10"/>
  <c r="H924" i="10"/>
  <c r="J924" i="10"/>
  <c r="K924" i="10"/>
  <c r="G925" i="10"/>
  <c r="H925" i="10"/>
  <c r="J925" i="10"/>
  <c r="K925" i="10"/>
  <c r="G926" i="10"/>
  <c r="H926" i="10"/>
  <c r="J926" i="10"/>
  <c r="V926" i="10" s="1"/>
  <c r="K926" i="10"/>
  <c r="G927" i="10"/>
  <c r="H927" i="10"/>
  <c r="J927" i="10"/>
  <c r="K927" i="10"/>
  <c r="G928" i="10"/>
  <c r="H928" i="10"/>
  <c r="J928" i="10"/>
  <c r="K928" i="10"/>
  <c r="G929" i="10"/>
  <c r="H929" i="10"/>
  <c r="J929" i="10"/>
  <c r="K929" i="10"/>
  <c r="G930" i="10"/>
  <c r="H930" i="10"/>
  <c r="J930" i="10"/>
  <c r="V930" i="10" s="1"/>
  <c r="K930" i="10"/>
  <c r="G931" i="10"/>
  <c r="H931" i="10"/>
  <c r="J931" i="10"/>
  <c r="K931" i="10"/>
  <c r="G932" i="10"/>
  <c r="H932" i="10"/>
  <c r="J932" i="10"/>
  <c r="K932" i="10"/>
  <c r="G933" i="10"/>
  <c r="H933" i="10"/>
  <c r="J933" i="10"/>
  <c r="K933" i="10"/>
  <c r="G934" i="10"/>
  <c r="H934" i="10"/>
  <c r="J934" i="10"/>
  <c r="V934" i="10" s="1"/>
  <c r="K934" i="10"/>
  <c r="G935" i="10"/>
  <c r="H935" i="10"/>
  <c r="J935" i="10"/>
  <c r="K935" i="10"/>
  <c r="G936" i="10"/>
  <c r="H936" i="10"/>
  <c r="J936" i="10"/>
  <c r="K936" i="10"/>
  <c r="G937" i="10"/>
  <c r="H937" i="10"/>
  <c r="J937" i="10"/>
  <c r="K937" i="10"/>
  <c r="G938" i="10"/>
  <c r="H938" i="10"/>
  <c r="J938" i="10"/>
  <c r="V938" i="10" s="1"/>
  <c r="K938" i="10"/>
  <c r="G939" i="10"/>
  <c r="H939" i="10"/>
  <c r="J939" i="10"/>
  <c r="K939" i="10"/>
  <c r="G940" i="10"/>
  <c r="H940" i="10"/>
  <c r="J940" i="10"/>
  <c r="K940" i="10"/>
  <c r="G941" i="10"/>
  <c r="H941" i="10"/>
  <c r="J941" i="10"/>
  <c r="K941" i="10"/>
  <c r="G942" i="10"/>
  <c r="H942" i="10"/>
  <c r="J942" i="10"/>
  <c r="V942" i="10" s="1"/>
  <c r="K942" i="10"/>
  <c r="G943" i="10"/>
  <c r="H943" i="10"/>
  <c r="J943" i="10"/>
  <c r="K943" i="10"/>
  <c r="G944" i="10"/>
  <c r="H944" i="10"/>
  <c r="J944" i="10"/>
  <c r="K944" i="10"/>
  <c r="G945" i="10"/>
  <c r="H945" i="10"/>
  <c r="J945" i="10"/>
  <c r="K945" i="10"/>
  <c r="G1042" i="10"/>
  <c r="H1042" i="10"/>
  <c r="J1042" i="10"/>
  <c r="V1042" i="10" s="1"/>
  <c r="K1042" i="10"/>
  <c r="G1043" i="10"/>
  <c r="H1043" i="10"/>
  <c r="J1043" i="10"/>
  <c r="K1043" i="10"/>
  <c r="G1044" i="10"/>
  <c r="H1044" i="10"/>
  <c r="J1044" i="10"/>
  <c r="K1044" i="10"/>
  <c r="G1045" i="10"/>
  <c r="H1045" i="10"/>
  <c r="J1045" i="10"/>
  <c r="K1045" i="10"/>
  <c r="G1046" i="10"/>
  <c r="H1046" i="10"/>
  <c r="J1046" i="10"/>
  <c r="V1046" i="10" s="1"/>
  <c r="K1046" i="10"/>
  <c r="G1047" i="10"/>
  <c r="H1047" i="10"/>
  <c r="J1047" i="10"/>
  <c r="K1047" i="10"/>
  <c r="G1048" i="10"/>
  <c r="H1048" i="10"/>
  <c r="J1048" i="10"/>
  <c r="K1048" i="10"/>
  <c r="G1049" i="10"/>
  <c r="H1049" i="10"/>
  <c r="J1049" i="10"/>
  <c r="K1049" i="10"/>
  <c r="G1050" i="10"/>
  <c r="H1050" i="10"/>
  <c r="J1050" i="10"/>
  <c r="V1050" i="10" s="1"/>
  <c r="K1050" i="10"/>
  <c r="G1051" i="10"/>
  <c r="H1051" i="10"/>
  <c r="J1051" i="10"/>
  <c r="K1051" i="10"/>
  <c r="G1052" i="10"/>
  <c r="H1052" i="10"/>
  <c r="J1052" i="10"/>
  <c r="K1052" i="10"/>
  <c r="G1053" i="10"/>
  <c r="H1053" i="10"/>
  <c r="J1053" i="10"/>
  <c r="K1053" i="10"/>
  <c r="G1054" i="10"/>
  <c r="H1054" i="10"/>
  <c r="J1054" i="10"/>
  <c r="V1054" i="10" s="1"/>
  <c r="K1054" i="10"/>
  <c r="G1055" i="10"/>
  <c r="H1055" i="10"/>
  <c r="J1055" i="10"/>
  <c r="K1055" i="10"/>
  <c r="G1056" i="10"/>
  <c r="H1056" i="10"/>
  <c r="J1056" i="10"/>
  <c r="K1056" i="10"/>
  <c r="G1057" i="10"/>
  <c r="H1057" i="10"/>
  <c r="J1057" i="10"/>
  <c r="K1057" i="10"/>
  <c r="G1058" i="10"/>
  <c r="H1058" i="10"/>
  <c r="J1058" i="10"/>
  <c r="V1058" i="10" s="1"/>
  <c r="K1058" i="10"/>
  <c r="G1059" i="10"/>
  <c r="H1059" i="10"/>
  <c r="J1059" i="10"/>
  <c r="K1059" i="10"/>
  <c r="G1060" i="10"/>
  <c r="H1060" i="10"/>
  <c r="J1060" i="10"/>
  <c r="K1060" i="10"/>
  <c r="G1061" i="10"/>
  <c r="H1061" i="10"/>
  <c r="J1061" i="10"/>
  <c r="K1061" i="10"/>
  <c r="G1062" i="10"/>
  <c r="H1062" i="10"/>
  <c r="J1062" i="10"/>
  <c r="V1062" i="10" s="1"/>
  <c r="K1062" i="10"/>
  <c r="G1063" i="10"/>
  <c r="H1063" i="10"/>
  <c r="J1063" i="10"/>
  <c r="K1063" i="10"/>
  <c r="G1064" i="10"/>
  <c r="H1064" i="10"/>
  <c r="J1064" i="10"/>
  <c r="K1064" i="10"/>
  <c r="G1065" i="10"/>
  <c r="H1065" i="10"/>
  <c r="J1065" i="10"/>
  <c r="K1065" i="10"/>
  <c r="G1066" i="10"/>
  <c r="H1066" i="10"/>
  <c r="J1066" i="10"/>
  <c r="V1066" i="10" s="1"/>
  <c r="K1066" i="10"/>
  <c r="G1067" i="10"/>
  <c r="H1067" i="10"/>
  <c r="J1067" i="10"/>
  <c r="K1067" i="10"/>
  <c r="G1068" i="10"/>
  <c r="H1068" i="10"/>
  <c r="J1068" i="10"/>
  <c r="K1068" i="10"/>
  <c r="G1069" i="10"/>
  <c r="H1069" i="10"/>
  <c r="J1069" i="10"/>
  <c r="K1069" i="10"/>
  <c r="G1070" i="10"/>
  <c r="H1070" i="10"/>
  <c r="J1070" i="10"/>
  <c r="V1070" i="10" s="1"/>
  <c r="K1070" i="10"/>
  <c r="G1071" i="10"/>
  <c r="H1071" i="10"/>
  <c r="J1071" i="10"/>
  <c r="K1071" i="10"/>
  <c r="G1072" i="10"/>
  <c r="H1072" i="10"/>
  <c r="J1072" i="10"/>
  <c r="K1072" i="10"/>
  <c r="G1073" i="10"/>
  <c r="H1073" i="10"/>
  <c r="J1073" i="10"/>
  <c r="K1073" i="10"/>
  <c r="G1074" i="10"/>
  <c r="H1074" i="10"/>
  <c r="J1074" i="10"/>
  <c r="V1074" i="10" s="1"/>
  <c r="K1074" i="10"/>
  <c r="G1075" i="10"/>
  <c r="H1075" i="10"/>
  <c r="J1075" i="10"/>
  <c r="K1075" i="10"/>
  <c r="G1076" i="10"/>
  <c r="H1076" i="10"/>
  <c r="J1076" i="10"/>
  <c r="K1076" i="10"/>
  <c r="G1077" i="10"/>
  <c r="H1077" i="10"/>
  <c r="J1077" i="10"/>
  <c r="K1077" i="10"/>
  <c r="G1078" i="10"/>
  <c r="H1078" i="10"/>
  <c r="J1078" i="10"/>
  <c r="V1078" i="10" s="1"/>
  <c r="K1078" i="10"/>
  <c r="G1079" i="10"/>
  <c r="H1079" i="10"/>
  <c r="J1079" i="10"/>
  <c r="K1079" i="10"/>
  <c r="G1080" i="10"/>
  <c r="H1080" i="10"/>
  <c r="J1080" i="10"/>
  <c r="K1080" i="10"/>
  <c r="G1081" i="10"/>
  <c r="H1081" i="10"/>
  <c r="J1081" i="10"/>
  <c r="K1081" i="10"/>
  <c r="G1082" i="10"/>
  <c r="H1082" i="10"/>
  <c r="J1082" i="10"/>
  <c r="V1082" i="10" s="1"/>
  <c r="K1082" i="10"/>
  <c r="G1083" i="10"/>
  <c r="H1083" i="10"/>
  <c r="J1083" i="10"/>
  <c r="K1083" i="10"/>
  <c r="G1084" i="10"/>
  <c r="H1084" i="10"/>
  <c r="J1084" i="10"/>
  <c r="K1084" i="10"/>
  <c r="G1085" i="10"/>
  <c r="H1085" i="10"/>
  <c r="J1085" i="10"/>
  <c r="K1085" i="10"/>
  <c r="G1086" i="10"/>
  <c r="H1086" i="10"/>
  <c r="J1086" i="10"/>
  <c r="V1086" i="10" s="1"/>
  <c r="K1086" i="10"/>
  <c r="G1087" i="10"/>
  <c r="H1087" i="10"/>
  <c r="J1087" i="10"/>
  <c r="K1087" i="10"/>
  <c r="G1088" i="10"/>
  <c r="H1088" i="10"/>
  <c r="J1088" i="10"/>
  <c r="K1088" i="10"/>
  <c r="G1089" i="10"/>
  <c r="H1089" i="10"/>
  <c r="J1089" i="10"/>
  <c r="K1089" i="10"/>
  <c r="G1090" i="10"/>
  <c r="H1090" i="10"/>
  <c r="J1090" i="10"/>
  <c r="V1090" i="10" s="1"/>
  <c r="K1090" i="10"/>
  <c r="G1091" i="10"/>
  <c r="H1091" i="10"/>
  <c r="J1091" i="10"/>
  <c r="K1091" i="10"/>
  <c r="G1092" i="10"/>
  <c r="H1092" i="10"/>
  <c r="J1092" i="10"/>
  <c r="K1092" i="10"/>
  <c r="G1093" i="10"/>
  <c r="H1093" i="10"/>
  <c r="J1093" i="10"/>
  <c r="K1093" i="10"/>
  <c r="G1094" i="10"/>
  <c r="H1094" i="10"/>
  <c r="J1094" i="10"/>
  <c r="V1094" i="10" s="1"/>
  <c r="K1094" i="10"/>
  <c r="G1095" i="10"/>
  <c r="H1095" i="10"/>
  <c r="J1095" i="10"/>
  <c r="K1095" i="10"/>
  <c r="G1096" i="10"/>
  <c r="H1096" i="10"/>
  <c r="J1096" i="10"/>
  <c r="K1096" i="10"/>
  <c r="G1097" i="10"/>
  <c r="H1097" i="10"/>
  <c r="J1097" i="10"/>
  <c r="K1097" i="10"/>
  <c r="G1098" i="10"/>
  <c r="H1098" i="10"/>
  <c r="J1098" i="10"/>
  <c r="V1098" i="10" s="1"/>
  <c r="K1098" i="10"/>
  <c r="G1099" i="10"/>
  <c r="H1099" i="10"/>
  <c r="J1099" i="10"/>
  <c r="K1099" i="10"/>
  <c r="G1100" i="10"/>
  <c r="H1100" i="10"/>
  <c r="J1100" i="10"/>
  <c r="K1100" i="10"/>
  <c r="G1101" i="10"/>
  <c r="H1101" i="10"/>
  <c r="J1101" i="10"/>
  <c r="K1101" i="10"/>
  <c r="G1102" i="10"/>
  <c r="H1102" i="10"/>
  <c r="J1102" i="10"/>
  <c r="V1102" i="10" s="1"/>
  <c r="K1102" i="10"/>
  <c r="G1103" i="10"/>
  <c r="H1103" i="10"/>
  <c r="J1103" i="10"/>
  <c r="K1103" i="10"/>
  <c r="G1104" i="10"/>
  <c r="H1104" i="10"/>
  <c r="J1104" i="10"/>
  <c r="K1104" i="10"/>
  <c r="G1105" i="10"/>
  <c r="H1105" i="10"/>
  <c r="J1105" i="10"/>
  <c r="K1105" i="10"/>
  <c r="G1106" i="10"/>
  <c r="H1106" i="10"/>
  <c r="J1106" i="10"/>
  <c r="V1106" i="10" s="1"/>
  <c r="K1106" i="10"/>
  <c r="G1107" i="10"/>
  <c r="H1107" i="10"/>
  <c r="J1107" i="10"/>
  <c r="K1107" i="10"/>
  <c r="G1108" i="10"/>
  <c r="H1108" i="10"/>
  <c r="J1108" i="10"/>
  <c r="K1108" i="10"/>
  <c r="G1109" i="10"/>
  <c r="H1109" i="10"/>
  <c r="J1109" i="10"/>
  <c r="K1109" i="10"/>
  <c r="G1110" i="10"/>
  <c r="H1110" i="10"/>
  <c r="J1110" i="10"/>
  <c r="V1110" i="10" s="1"/>
  <c r="K1110" i="10"/>
  <c r="G1111" i="10"/>
  <c r="H1111" i="10"/>
  <c r="J1111" i="10"/>
  <c r="K1111" i="10"/>
  <c r="G1112" i="10"/>
  <c r="H1112" i="10"/>
  <c r="J1112" i="10"/>
  <c r="K1112" i="10"/>
  <c r="G1113" i="10"/>
  <c r="H1113" i="10"/>
  <c r="J1113" i="10"/>
  <c r="K1113" i="10"/>
  <c r="G1114" i="10"/>
  <c r="H1114" i="10"/>
  <c r="J1114" i="10"/>
  <c r="V1114" i="10" s="1"/>
  <c r="K1114" i="10"/>
  <c r="G1115" i="10"/>
  <c r="H1115" i="10"/>
  <c r="J1115" i="10"/>
  <c r="K1115" i="10"/>
  <c r="G1116" i="10"/>
  <c r="H1116" i="10"/>
  <c r="J1116" i="10"/>
  <c r="K1116" i="10"/>
  <c r="G1117" i="10"/>
  <c r="H1117" i="10"/>
  <c r="J1117" i="10"/>
  <c r="K1117" i="10"/>
  <c r="G1118" i="10"/>
  <c r="H1118" i="10"/>
  <c r="J1118" i="10"/>
  <c r="V1118" i="10" s="1"/>
  <c r="K1118" i="10"/>
  <c r="G1119" i="10"/>
  <c r="H1119" i="10"/>
  <c r="J1119" i="10"/>
  <c r="K1119" i="10"/>
  <c r="G1120" i="10"/>
  <c r="H1120" i="10"/>
  <c r="J1120" i="10"/>
  <c r="K1120" i="10"/>
  <c r="G1121" i="10"/>
  <c r="H1121" i="10"/>
  <c r="J1121" i="10"/>
  <c r="K1121" i="10"/>
  <c r="G1122" i="10"/>
  <c r="H1122" i="10"/>
  <c r="J1122" i="10"/>
  <c r="V1122" i="10" s="1"/>
  <c r="K1122" i="10"/>
  <c r="G1123" i="10"/>
  <c r="H1123" i="10"/>
  <c r="J1123" i="10"/>
  <c r="K1123" i="10"/>
  <c r="G1124" i="10"/>
  <c r="H1124" i="10"/>
  <c r="J1124" i="10"/>
  <c r="K1124" i="10"/>
  <c r="G1125" i="10"/>
  <c r="H1125" i="10"/>
  <c r="J1125" i="10"/>
  <c r="K1125" i="10"/>
  <c r="G1126" i="10"/>
  <c r="H1126" i="10"/>
  <c r="J1126" i="10"/>
  <c r="V1126" i="10" s="1"/>
  <c r="K1126" i="10"/>
  <c r="G1127" i="10"/>
  <c r="H1127" i="10"/>
  <c r="J1127" i="10"/>
  <c r="K1127" i="10"/>
  <c r="G1128" i="10"/>
  <c r="H1128" i="10"/>
  <c r="J1128" i="10"/>
  <c r="K1128" i="10"/>
  <c r="G1129" i="10"/>
  <c r="H1129" i="10"/>
  <c r="J1129" i="10"/>
  <c r="K1129" i="10"/>
  <c r="G1130" i="10"/>
  <c r="H1130" i="10"/>
  <c r="J1130" i="10"/>
  <c r="V1130" i="10" s="1"/>
  <c r="K1130" i="10"/>
  <c r="G1131" i="10"/>
  <c r="H1131" i="10"/>
  <c r="J1131" i="10"/>
  <c r="K1131" i="10"/>
  <c r="G1132" i="10"/>
  <c r="H1132" i="10"/>
  <c r="J1132" i="10"/>
  <c r="K1132" i="10"/>
  <c r="G1133" i="10"/>
  <c r="H1133" i="10"/>
  <c r="J1133" i="10"/>
  <c r="K1133" i="10"/>
  <c r="G1134" i="10"/>
  <c r="H1134" i="10"/>
  <c r="J1134" i="10"/>
  <c r="V1134" i="10" s="1"/>
  <c r="K1134" i="10"/>
  <c r="G1135" i="10"/>
  <c r="H1135" i="10"/>
  <c r="J1135" i="10"/>
  <c r="K1135" i="10"/>
  <c r="G1136" i="10"/>
  <c r="H1136" i="10"/>
  <c r="J1136" i="10"/>
  <c r="K1136" i="10"/>
  <c r="G1137" i="10"/>
  <c r="H1137" i="10"/>
  <c r="J1137" i="10"/>
  <c r="K1137" i="10"/>
  <c r="G946" i="10"/>
  <c r="H946" i="10"/>
  <c r="J946" i="10"/>
  <c r="V946" i="10" s="1"/>
  <c r="K946" i="10"/>
  <c r="G947" i="10"/>
  <c r="H947" i="10"/>
  <c r="J947" i="10"/>
  <c r="K947" i="10"/>
  <c r="G948" i="10"/>
  <c r="H948" i="10"/>
  <c r="J948" i="10"/>
  <c r="K948" i="10"/>
  <c r="G949" i="10"/>
  <c r="H949" i="10"/>
  <c r="J949" i="10"/>
  <c r="K949" i="10"/>
  <c r="G950" i="10"/>
  <c r="H950" i="10"/>
  <c r="J950" i="10"/>
  <c r="V950" i="10" s="1"/>
  <c r="K950" i="10"/>
  <c r="G951" i="10"/>
  <c r="H951" i="10"/>
  <c r="J951" i="10"/>
  <c r="K951" i="10"/>
  <c r="G952" i="10"/>
  <c r="H952" i="10"/>
  <c r="J952" i="10"/>
  <c r="K952" i="10"/>
  <c r="G953" i="10"/>
  <c r="H953" i="10"/>
  <c r="J953" i="10"/>
  <c r="K953" i="10"/>
  <c r="G954" i="10"/>
  <c r="H954" i="10"/>
  <c r="J954" i="10"/>
  <c r="V954" i="10" s="1"/>
  <c r="K954" i="10"/>
  <c r="G955" i="10"/>
  <c r="H955" i="10"/>
  <c r="J955" i="10"/>
  <c r="K955" i="10"/>
  <c r="G956" i="10"/>
  <c r="H956" i="10"/>
  <c r="J956" i="10"/>
  <c r="K956" i="10"/>
  <c r="G957" i="10"/>
  <c r="H957" i="10"/>
  <c r="J957" i="10"/>
  <c r="K957" i="10"/>
  <c r="G958" i="10"/>
  <c r="H958" i="10"/>
  <c r="J958" i="10"/>
  <c r="V958" i="10" s="1"/>
  <c r="K958" i="10"/>
  <c r="G959" i="10"/>
  <c r="H959" i="10"/>
  <c r="J959" i="10"/>
  <c r="K959" i="10"/>
  <c r="G960" i="10"/>
  <c r="H960" i="10"/>
  <c r="J960" i="10"/>
  <c r="K960" i="10"/>
  <c r="G961" i="10"/>
  <c r="H961" i="10"/>
  <c r="J961" i="10"/>
  <c r="K961" i="10"/>
  <c r="G962" i="10"/>
  <c r="H962" i="10"/>
  <c r="J962" i="10"/>
  <c r="V962" i="10" s="1"/>
  <c r="K962" i="10"/>
  <c r="G963" i="10"/>
  <c r="H963" i="10"/>
  <c r="J963" i="10"/>
  <c r="K963" i="10"/>
  <c r="G964" i="10"/>
  <c r="H964" i="10"/>
  <c r="J964" i="10"/>
  <c r="K964" i="10"/>
  <c r="G965" i="10"/>
  <c r="H965" i="10"/>
  <c r="J965" i="10"/>
  <c r="K965" i="10"/>
  <c r="G966" i="10"/>
  <c r="H966" i="10"/>
  <c r="J966" i="10"/>
  <c r="V966" i="10" s="1"/>
  <c r="K966" i="10"/>
  <c r="G967" i="10"/>
  <c r="H967" i="10"/>
  <c r="J967" i="10"/>
  <c r="K967" i="10"/>
  <c r="G968" i="10"/>
  <c r="H968" i="10"/>
  <c r="J968" i="10"/>
  <c r="K968" i="10"/>
  <c r="G969" i="10"/>
  <c r="H969" i="10"/>
  <c r="J969" i="10"/>
  <c r="K969" i="10"/>
  <c r="G970" i="10"/>
  <c r="H970" i="10"/>
  <c r="J970" i="10"/>
  <c r="V970" i="10" s="1"/>
  <c r="K970" i="10"/>
  <c r="G971" i="10"/>
  <c r="H971" i="10"/>
  <c r="J971" i="10"/>
  <c r="K971" i="10"/>
  <c r="G972" i="10"/>
  <c r="H972" i="10"/>
  <c r="J972" i="10"/>
  <c r="K972" i="10"/>
  <c r="G973" i="10"/>
  <c r="H973" i="10"/>
  <c r="J973" i="10"/>
  <c r="K973" i="10"/>
  <c r="G974" i="10"/>
  <c r="H974" i="10"/>
  <c r="J974" i="10"/>
  <c r="V974" i="10" s="1"/>
  <c r="K974" i="10"/>
  <c r="G975" i="10"/>
  <c r="H975" i="10"/>
  <c r="J975" i="10"/>
  <c r="K975" i="10"/>
  <c r="G976" i="10"/>
  <c r="H976" i="10"/>
  <c r="J976" i="10"/>
  <c r="K976" i="10"/>
  <c r="G977" i="10"/>
  <c r="H977" i="10"/>
  <c r="J977" i="10"/>
  <c r="K977" i="10"/>
  <c r="G978" i="10"/>
  <c r="H978" i="10"/>
  <c r="K978" i="10"/>
  <c r="G979" i="10"/>
  <c r="H979" i="10"/>
  <c r="J979" i="10"/>
  <c r="K979" i="10"/>
  <c r="G980" i="10"/>
  <c r="H980" i="10"/>
  <c r="J980" i="10"/>
  <c r="K980" i="10"/>
  <c r="G981" i="10"/>
  <c r="H981" i="10"/>
  <c r="J981" i="10"/>
  <c r="K981" i="10"/>
  <c r="G982" i="10"/>
  <c r="H982" i="10"/>
  <c r="J982" i="10"/>
  <c r="V982" i="10" s="1"/>
  <c r="K982" i="10"/>
  <c r="G983" i="10"/>
  <c r="H983" i="10"/>
  <c r="J983" i="10"/>
  <c r="K983" i="10"/>
  <c r="G984" i="10"/>
  <c r="H984" i="10"/>
  <c r="J984" i="10"/>
  <c r="K984" i="10"/>
  <c r="G985" i="10"/>
  <c r="H985" i="10"/>
  <c r="J985" i="10"/>
  <c r="K985" i="10"/>
  <c r="G986" i="10"/>
  <c r="H986" i="10"/>
  <c r="J986" i="10"/>
  <c r="V986" i="10" s="1"/>
  <c r="K986" i="10"/>
  <c r="G988" i="10"/>
  <c r="H988" i="10"/>
  <c r="J988" i="10"/>
  <c r="K988" i="10"/>
  <c r="G987" i="10"/>
  <c r="H987" i="10"/>
  <c r="J987" i="10"/>
  <c r="K987" i="10"/>
  <c r="G989" i="10"/>
  <c r="H989" i="10"/>
  <c r="J989" i="10"/>
  <c r="K989" i="10"/>
  <c r="G990" i="10"/>
  <c r="H990" i="10"/>
  <c r="J990" i="10"/>
  <c r="V990" i="10" s="1"/>
  <c r="K990" i="10"/>
  <c r="G991" i="10"/>
  <c r="H991" i="10"/>
  <c r="J991" i="10"/>
  <c r="K991" i="10"/>
  <c r="G992" i="10"/>
  <c r="H992" i="10"/>
  <c r="J992" i="10"/>
  <c r="K992" i="10"/>
  <c r="G993" i="10"/>
  <c r="H993" i="10"/>
  <c r="J993" i="10"/>
  <c r="K993" i="10"/>
  <c r="G994" i="10"/>
  <c r="H994" i="10"/>
  <c r="J994" i="10"/>
  <c r="V994" i="10" s="1"/>
  <c r="K994" i="10"/>
  <c r="G995" i="10"/>
  <c r="H995" i="10"/>
  <c r="J995" i="10"/>
  <c r="K995" i="10"/>
  <c r="G996" i="10"/>
  <c r="H996" i="10"/>
  <c r="J996" i="10"/>
  <c r="K996" i="10"/>
  <c r="G997" i="10"/>
  <c r="H997" i="10"/>
  <c r="J997" i="10"/>
  <c r="K997" i="10"/>
  <c r="G998" i="10"/>
  <c r="H998" i="10"/>
  <c r="J998" i="10"/>
  <c r="V998" i="10" s="1"/>
  <c r="K998" i="10"/>
  <c r="G999" i="10"/>
  <c r="H999" i="10"/>
  <c r="J999" i="10"/>
  <c r="K999" i="10"/>
  <c r="G1000" i="10"/>
  <c r="H1000" i="10"/>
  <c r="J1000" i="10"/>
  <c r="K1000" i="10"/>
  <c r="G1001" i="10"/>
  <c r="H1001" i="10"/>
  <c r="J1001" i="10"/>
  <c r="K1001" i="10"/>
  <c r="G1002" i="10"/>
  <c r="H1002" i="10"/>
  <c r="J1002" i="10"/>
  <c r="V1002" i="10" s="1"/>
  <c r="K1002" i="10"/>
  <c r="G1003" i="10"/>
  <c r="H1003" i="10"/>
  <c r="J1003" i="10"/>
  <c r="K1003" i="10"/>
  <c r="G1004" i="10"/>
  <c r="H1004" i="10"/>
  <c r="J1004" i="10"/>
  <c r="K1004" i="10"/>
  <c r="G1005" i="10"/>
  <c r="H1005" i="10"/>
  <c r="J1005" i="10"/>
  <c r="K1005" i="10"/>
  <c r="G1006" i="10"/>
  <c r="H1006" i="10"/>
  <c r="J1006" i="10"/>
  <c r="V1006" i="10" s="1"/>
  <c r="K1006" i="10"/>
  <c r="G1007" i="10"/>
  <c r="H1007" i="10"/>
  <c r="J1007" i="10"/>
  <c r="K1007" i="10"/>
  <c r="G1008" i="10"/>
  <c r="H1008" i="10"/>
  <c r="J1008" i="10"/>
  <c r="K1008" i="10"/>
  <c r="G1009" i="10"/>
  <c r="H1009" i="10"/>
  <c r="J1009" i="10"/>
  <c r="K1009" i="10"/>
  <c r="G1010" i="10"/>
  <c r="H1010" i="10"/>
  <c r="J1010" i="10"/>
  <c r="V1010" i="10" s="1"/>
  <c r="K1010" i="10"/>
  <c r="G1011" i="10"/>
  <c r="H1011" i="10"/>
  <c r="K1011" i="10"/>
  <c r="G1012" i="10"/>
  <c r="H1012" i="10"/>
  <c r="J1012" i="10"/>
  <c r="K1012" i="10"/>
  <c r="G1013" i="10"/>
  <c r="H1013" i="10"/>
  <c r="J1013" i="10"/>
  <c r="K1013" i="10"/>
  <c r="G1014" i="10"/>
  <c r="H1014" i="10"/>
  <c r="J1014" i="10"/>
  <c r="V1014" i="10" s="1"/>
  <c r="K1014" i="10"/>
  <c r="G1015" i="10"/>
  <c r="H1015" i="10"/>
  <c r="J1015" i="10"/>
  <c r="K1015" i="10"/>
  <c r="G1016" i="10"/>
  <c r="H1016" i="10"/>
  <c r="J1016" i="10"/>
  <c r="K1016" i="10"/>
  <c r="G1017" i="10"/>
  <c r="H1017" i="10"/>
  <c r="J1017" i="10"/>
  <c r="K1017" i="10"/>
  <c r="G1018" i="10"/>
  <c r="H1018" i="10"/>
  <c r="J1018" i="10"/>
  <c r="V1018" i="10" s="1"/>
  <c r="K1018" i="10"/>
  <c r="G1019" i="10"/>
  <c r="H1019" i="10"/>
  <c r="J1019" i="10"/>
  <c r="K1019" i="10"/>
  <c r="G1020" i="10"/>
  <c r="H1020" i="10"/>
  <c r="J1020" i="10"/>
  <c r="K1020" i="10"/>
  <c r="G1021" i="10"/>
  <c r="H1021" i="10"/>
  <c r="J1021" i="10"/>
  <c r="K1021" i="10"/>
  <c r="G1022" i="10"/>
  <c r="H1022" i="10"/>
  <c r="J1022" i="10"/>
  <c r="V1022" i="10" s="1"/>
  <c r="K1022" i="10"/>
  <c r="G1023" i="10"/>
  <c r="H1023" i="10"/>
  <c r="J1023" i="10"/>
  <c r="K1023" i="10"/>
  <c r="G1024" i="10"/>
  <c r="H1024" i="10"/>
  <c r="J1024" i="10"/>
  <c r="K1024" i="10"/>
  <c r="G1025" i="10"/>
  <c r="H1025" i="10"/>
  <c r="J1025" i="10"/>
  <c r="K1025" i="10"/>
  <c r="G1026" i="10"/>
  <c r="H1026" i="10"/>
  <c r="J1026" i="10"/>
  <c r="V1026" i="10" s="1"/>
  <c r="K1026" i="10"/>
  <c r="G1027" i="10"/>
  <c r="H1027" i="10"/>
  <c r="J1027" i="10"/>
  <c r="K1027" i="10"/>
  <c r="G1028" i="10"/>
  <c r="H1028" i="10"/>
  <c r="J1028" i="10"/>
  <c r="K1028" i="10"/>
  <c r="G1029" i="10"/>
  <c r="H1029" i="10"/>
  <c r="J1029" i="10"/>
  <c r="K1029" i="10"/>
  <c r="G1030" i="10"/>
  <c r="H1030" i="10"/>
  <c r="J1030" i="10"/>
  <c r="V1030" i="10" s="1"/>
  <c r="K1030" i="10"/>
  <c r="G1031" i="10"/>
  <c r="H1031" i="10"/>
  <c r="J1031" i="10"/>
  <c r="K1031" i="10"/>
  <c r="G1032" i="10"/>
  <c r="H1032" i="10"/>
  <c r="J1032" i="10"/>
  <c r="K1032" i="10"/>
  <c r="G1033" i="10"/>
  <c r="H1033" i="10"/>
  <c r="J1033" i="10"/>
  <c r="K1033" i="10"/>
  <c r="G1034" i="10"/>
  <c r="H1034" i="10"/>
  <c r="J1034" i="10"/>
  <c r="V1034" i="10" s="1"/>
  <c r="K1034" i="10"/>
  <c r="G1035" i="10"/>
  <c r="H1035" i="10"/>
  <c r="J1035" i="10"/>
  <c r="K1035" i="10"/>
  <c r="G1036" i="10"/>
  <c r="H1036" i="10"/>
  <c r="J1036" i="10"/>
  <c r="K1036" i="10"/>
  <c r="G1037" i="10"/>
  <c r="H1037" i="10"/>
  <c r="J1037" i="10"/>
  <c r="K1037" i="10"/>
  <c r="G1039" i="10"/>
  <c r="H1039" i="10"/>
  <c r="J1039" i="10"/>
  <c r="K1039" i="10"/>
  <c r="G1038" i="10"/>
  <c r="H1038" i="10"/>
  <c r="J1038" i="10"/>
  <c r="V1038" i="10" s="1"/>
  <c r="K1038" i="10"/>
  <c r="G1040" i="10"/>
  <c r="H1040" i="10"/>
  <c r="J1040" i="10"/>
  <c r="K1040" i="10"/>
  <c r="G1041" i="10"/>
  <c r="H1041" i="10"/>
  <c r="J1041" i="10"/>
  <c r="K1041" i="10"/>
  <c r="G3154" i="10"/>
  <c r="H3154" i="10"/>
  <c r="J3154" i="10"/>
  <c r="V3154" i="10" s="1"/>
  <c r="K3154" i="10"/>
  <c r="G3155" i="10"/>
  <c r="H3155" i="10"/>
  <c r="J3155" i="10"/>
  <c r="K3155" i="10"/>
  <c r="G3156" i="10"/>
  <c r="H3156" i="10"/>
  <c r="J3156" i="10"/>
  <c r="K3156" i="10"/>
  <c r="G3157" i="10"/>
  <c r="H3157" i="10"/>
  <c r="J3157" i="10"/>
  <c r="K3157" i="10"/>
  <c r="G3158" i="10"/>
  <c r="H3158" i="10"/>
  <c r="J3158" i="10"/>
  <c r="V3158" i="10" s="1"/>
  <c r="K3158" i="10"/>
  <c r="G3159" i="10"/>
  <c r="H3159" i="10"/>
  <c r="J3159" i="10"/>
  <c r="K3159" i="10"/>
  <c r="G3160" i="10"/>
  <c r="H3160" i="10"/>
  <c r="J3160" i="10"/>
  <c r="K3160" i="10"/>
  <c r="G3161" i="10"/>
  <c r="H3161" i="10"/>
  <c r="J3161" i="10"/>
  <c r="K3161" i="10"/>
  <c r="G3162" i="10"/>
  <c r="H3162" i="10"/>
  <c r="J3162" i="10"/>
  <c r="V3162" i="10" s="1"/>
  <c r="K3162" i="10"/>
  <c r="G3163" i="10"/>
  <c r="H3163" i="10"/>
  <c r="J3163" i="10"/>
  <c r="K3163" i="10"/>
  <c r="G3164" i="10"/>
  <c r="H3164" i="10"/>
  <c r="J3164" i="10"/>
  <c r="K3164" i="10"/>
  <c r="G3165" i="10"/>
  <c r="H3165" i="10"/>
  <c r="J3165" i="10"/>
  <c r="K3165" i="10"/>
  <c r="G3166" i="10"/>
  <c r="H3166" i="10"/>
  <c r="J3166" i="10"/>
  <c r="V3166" i="10" s="1"/>
  <c r="K3166" i="10"/>
  <c r="G3167" i="10"/>
  <c r="H3167" i="10"/>
  <c r="J3167" i="10"/>
  <c r="K3167" i="10"/>
  <c r="G3168" i="10"/>
  <c r="H3168" i="10"/>
  <c r="J3168" i="10"/>
  <c r="K3168" i="10"/>
  <c r="G3169" i="10"/>
  <c r="H3169" i="10"/>
  <c r="J3169" i="10"/>
  <c r="K3169" i="10"/>
  <c r="G3170" i="10"/>
  <c r="H3170" i="10"/>
  <c r="J3170" i="10"/>
  <c r="V3170" i="10" s="1"/>
  <c r="K3170" i="10"/>
  <c r="G3171" i="10"/>
  <c r="H3171" i="10"/>
  <c r="J3171" i="10"/>
  <c r="K3171" i="10"/>
  <c r="G3172" i="10"/>
  <c r="H3172" i="10"/>
  <c r="J3172" i="10"/>
  <c r="K3172" i="10"/>
  <c r="G3173" i="10"/>
  <c r="H3173" i="10"/>
  <c r="J3173" i="10"/>
  <c r="K3173" i="10"/>
  <c r="G3174" i="10"/>
  <c r="H3174" i="10"/>
  <c r="J3174" i="10"/>
  <c r="V3174" i="10" s="1"/>
  <c r="K3174" i="10"/>
  <c r="G3175" i="10"/>
  <c r="H3175" i="10"/>
  <c r="J3175" i="10"/>
  <c r="K3175" i="10"/>
  <c r="G3176" i="10"/>
  <c r="H3176" i="10"/>
  <c r="J3176" i="10"/>
  <c r="K3176" i="10"/>
  <c r="G3177" i="10"/>
  <c r="H3177" i="10"/>
  <c r="J3177" i="10"/>
  <c r="K3177" i="10"/>
  <c r="G3178" i="10"/>
  <c r="H3178" i="10"/>
  <c r="J3178" i="10"/>
  <c r="V3178" i="10" s="1"/>
  <c r="K3178" i="10"/>
  <c r="G3179" i="10"/>
  <c r="H3179" i="10"/>
  <c r="J3179" i="10"/>
  <c r="K3179" i="10"/>
  <c r="G3180" i="10"/>
  <c r="H3180" i="10"/>
  <c r="J3180" i="10"/>
  <c r="K3180" i="10"/>
  <c r="G3181" i="10"/>
  <c r="H3181" i="10"/>
  <c r="J3181" i="10"/>
  <c r="K3181" i="10"/>
  <c r="G3182" i="10"/>
  <c r="H3182" i="10"/>
  <c r="J3182" i="10"/>
  <c r="V3182" i="10" s="1"/>
  <c r="K3182" i="10"/>
  <c r="G3183" i="10"/>
  <c r="H3183" i="10"/>
  <c r="J3183" i="10"/>
  <c r="K3183" i="10"/>
  <c r="G3184" i="10"/>
  <c r="H3184" i="10"/>
  <c r="J3184" i="10"/>
  <c r="K3184" i="10"/>
  <c r="G3185" i="10"/>
  <c r="H3185" i="10"/>
  <c r="J3185" i="10"/>
  <c r="K3185" i="10"/>
  <c r="G3186" i="10"/>
  <c r="H3186" i="10"/>
  <c r="J3186" i="10"/>
  <c r="V3186" i="10" s="1"/>
  <c r="K3186" i="10"/>
  <c r="G3187" i="10"/>
  <c r="H3187" i="10"/>
  <c r="J3187" i="10"/>
  <c r="K3187" i="10"/>
  <c r="G3188" i="10"/>
  <c r="H3188" i="10"/>
  <c r="J3188" i="10"/>
  <c r="K3188" i="10"/>
  <c r="G3189" i="10"/>
  <c r="H3189" i="10"/>
  <c r="J3189" i="10"/>
  <c r="K3189" i="10"/>
  <c r="G3190" i="10"/>
  <c r="H3190" i="10"/>
  <c r="J3190" i="10"/>
  <c r="V3190" i="10" s="1"/>
  <c r="K3190" i="10"/>
  <c r="G3191" i="10"/>
  <c r="H3191" i="10"/>
  <c r="J3191" i="10"/>
  <c r="K3191" i="10"/>
  <c r="G3192" i="10"/>
  <c r="H3192" i="10"/>
  <c r="J3192" i="10"/>
  <c r="K3192" i="10"/>
  <c r="G3193" i="10"/>
  <c r="H3193" i="10"/>
  <c r="J3193" i="10"/>
  <c r="K3193" i="10"/>
  <c r="G3194" i="10"/>
  <c r="H3194" i="10"/>
  <c r="J3194" i="10"/>
  <c r="V3194" i="10" s="1"/>
  <c r="K3194" i="10"/>
  <c r="G3195" i="10"/>
  <c r="H3195" i="10"/>
  <c r="J3195" i="10"/>
  <c r="K3195" i="10"/>
  <c r="G3196" i="10"/>
  <c r="H3196" i="10"/>
  <c r="J3196" i="10"/>
  <c r="K3196" i="10"/>
  <c r="G3197" i="10"/>
  <c r="H3197" i="10"/>
  <c r="J3197" i="10"/>
  <c r="K3197" i="10"/>
  <c r="G3198" i="10"/>
  <c r="H3198" i="10"/>
  <c r="J3198" i="10"/>
  <c r="V3198" i="10" s="1"/>
  <c r="K3198" i="10"/>
  <c r="G3199" i="10"/>
  <c r="H3199" i="10"/>
  <c r="J3199" i="10"/>
  <c r="K3199" i="10"/>
  <c r="G3200" i="10"/>
  <c r="H3200" i="10"/>
  <c r="J3200" i="10"/>
  <c r="K3200" i="10"/>
  <c r="G3201" i="10"/>
  <c r="H3201" i="10"/>
  <c r="J3201" i="10"/>
  <c r="K3201" i="10"/>
  <c r="G3202" i="10"/>
  <c r="H3202" i="10"/>
  <c r="J3202" i="10"/>
  <c r="V3202" i="10" s="1"/>
  <c r="K3202" i="10"/>
  <c r="G3203" i="10"/>
  <c r="H3203" i="10"/>
  <c r="J3203" i="10"/>
  <c r="K3203" i="10"/>
  <c r="G3204" i="10"/>
  <c r="H3204" i="10"/>
  <c r="J3204" i="10"/>
  <c r="K3204" i="10"/>
  <c r="G3205" i="10"/>
  <c r="H3205" i="10"/>
  <c r="J3205" i="10"/>
  <c r="K3205" i="10"/>
  <c r="G3206" i="10"/>
  <c r="H3206" i="10"/>
  <c r="J3206" i="10"/>
  <c r="V3206" i="10" s="1"/>
  <c r="K3206" i="10"/>
  <c r="G3207" i="10"/>
  <c r="H3207" i="10"/>
  <c r="J3207" i="10"/>
  <c r="K3207" i="10"/>
  <c r="G3208" i="10"/>
  <c r="H3208" i="10"/>
  <c r="J3208" i="10"/>
  <c r="K3208" i="10"/>
  <c r="G3209" i="10"/>
  <c r="H3209" i="10"/>
  <c r="J3209" i="10"/>
  <c r="K3209" i="10"/>
  <c r="G3210" i="10"/>
  <c r="H3210" i="10"/>
  <c r="J3210" i="10"/>
  <c r="V3210" i="10" s="1"/>
  <c r="K3210" i="10"/>
  <c r="G3211" i="10"/>
  <c r="H3211" i="10"/>
  <c r="J3211" i="10"/>
  <c r="K3211" i="10"/>
  <c r="G3212" i="10"/>
  <c r="H3212" i="10"/>
  <c r="J3212" i="10"/>
  <c r="K3212" i="10"/>
  <c r="G3213" i="10"/>
  <c r="H3213" i="10"/>
  <c r="J3213" i="10"/>
  <c r="K3213" i="10"/>
  <c r="G3214" i="10"/>
  <c r="H3214" i="10"/>
  <c r="J3214" i="10"/>
  <c r="V3214" i="10" s="1"/>
  <c r="K3214" i="10"/>
  <c r="G3215" i="10"/>
  <c r="H3215" i="10"/>
  <c r="J3215" i="10"/>
  <c r="K3215" i="10"/>
  <c r="G3216" i="10"/>
  <c r="H3216" i="10"/>
  <c r="J3216" i="10"/>
  <c r="K3216" i="10"/>
  <c r="G3217" i="10"/>
  <c r="H3217" i="10"/>
  <c r="J3217" i="10"/>
  <c r="K3217" i="10"/>
  <c r="G3218" i="10"/>
  <c r="H3218" i="10"/>
  <c r="J3218" i="10"/>
  <c r="V3218" i="10" s="1"/>
  <c r="K3218" i="10"/>
  <c r="G3219" i="10"/>
  <c r="H3219" i="10"/>
  <c r="J3219" i="10"/>
  <c r="K3219" i="10"/>
  <c r="G3220" i="10"/>
  <c r="H3220" i="10"/>
  <c r="J3220" i="10"/>
  <c r="K3220" i="10"/>
  <c r="G3221" i="10"/>
  <c r="H3221" i="10"/>
  <c r="J3221" i="10"/>
  <c r="K3221" i="10"/>
  <c r="G3222" i="10"/>
  <c r="H3222" i="10"/>
  <c r="J3222" i="10"/>
  <c r="V3222" i="10" s="1"/>
  <c r="K3222" i="10"/>
  <c r="G3223" i="10"/>
  <c r="H3223" i="10"/>
  <c r="J3223" i="10"/>
  <c r="K3223" i="10"/>
  <c r="G3224" i="10"/>
  <c r="H3224" i="10"/>
  <c r="J3224" i="10"/>
  <c r="K3224" i="10"/>
  <c r="G3225" i="10"/>
  <c r="H3225" i="10"/>
  <c r="J3225" i="10"/>
  <c r="K3225" i="10"/>
  <c r="G3226" i="10"/>
  <c r="H3226" i="10"/>
  <c r="J3226" i="10"/>
  <c r="V3226" i="10" s="1"/>
  <c r="K3226" i="10"/>
  <c r="G3227" i="10"/>
  <c r="H3227" i="10"/>
  <c r="J3227" i="10"/>
  <c r="K3227" i="10"/>
  <c r="G3228" i="10"/>
  <c r="H3228" i="10"/>
  <c r="J3228" i="10"/>
  <c r="K3228" i="10"/>
  <c r="G3229" i="10"/>
  <c r="H3229" i="10"/>
  <c r="J3229" i="10"/>
  <c r="K3229" i="10"/>
  <c r="G3230" i="10"/>
  <c r="H3230" i="10"/>
  <c r="J3230" i="10"/>
  <c r="V3230" i="10" s="1"/>
  <c r="K3230" i="10"/>
  <c r="G3231" i="10"/>
  <c r="H3231" i="10"/>
  <c r="J3231" i="10"/>
  <c r="K3231" i="10"/>
  <c r="G3232" i="10"/>
  <c r="H3232" i="10"/>
  <c r="J3232" i="10"/>
  <c r="K3232" i="10"/>
  <c r="G3233" i="10"/>
  <c r="H3233" i="10"/>
  <c r="J3233" i="10"/>
  <c r="K3233" i="10"/>
  <c r="G3234" i="10"/>
  <c r="H3234" i="10"/>
  <c r="J3234" i="10"/>
  <c r="V3234" i="10" s="1"/>
  <c r="K3234" i="10"/>
  <c r="G3235" i="10"/>
  <c r="H3235" i="10"/>
  <c r="J3235" i="10"/>
  <c r="K3235" i="10"/>
  <c r="G3236" i="10"/>
  <c r="H3236" i="10"/>
  <c r="J3236" i="10"/>
  <c r="K3236" i="10"/>
  <c r="G3237" i="10"/>
  <c r="H3237" i="10"/>
  <c r="J3237" i="10"/>
  <c r="K3237" i="10"/>
  <c r="G3238" i="10"/>
  <c r="H3238" i="10"/>
  <c r="J3238" i="10"/>
  <c r="V3238" i="10" s="1"/>
  <c r="K3238" i="10"/>
  <c r="G3239" i="10"/>
  <c r="H3239" i="10"/>
  <c r="J3239" i="10"/>
  <c r="K3239" i="10"/>
  <c r="G3240" i="10"/>
  <c r="H3240" i="10"/>
  <c r="J3240" i="10"/>
  <c r="K3240" i="10"/>
  <c r="G3241" i="10"/>
  <c r="H3241" i="10"/>
  <c r="J3241" i="10"/>
  <c r="K3241" i="10"/>
  <c r="G3242" i="10"/>
  <c r="H3242" i="10"/>
  <c r="J3242" i="10"/>
  <c r="V3242" i="10" s="1"/>
  <c r="K3242" i="10"/>
  <c r="G3243" i="10"/>
  <c r="H3243" i="10"/>
  <c r="J3243" i="10"/>
  <c r="K3243" i="10"/>
  <c r="G3244" i="10"/>
  <c r="H3244" i="10"/>
  <c r="J3244" i="10"/>
  <c r="K3244" i="10"/>
  <c r="G3245" i="10"/>
  <c r="H3245" i="10"/>
  <c r="J3245" i="10"/>
  <c r="K3245" i="10"/>
  <c r="G3246" i="10"/>
  <c r="H3246" i="10"/>
  <c r="J3246" i="10"/>
  <c r="V3246" i="10" s="1"/>
  <c r="K3246" i="10"/>
  <c r="G3247" i="10"/>
  <c r="H3247" i="10"/>
  <c r="J3247" i="10"/>
  <c r="K3247" i="10"/>
  <c r="G3248" i="10"/>
  <c r="H3248" i="10"/>
  <c r="J3248" i="10"/>
  <c r="K3248" i="10"/>
  <c r="G3249" i="10"/>
  <c r="H3249" i="10"/>
  <c r="J3249" i="10"/>
  <c r="K3249" i="10"/>
  <c r="G2482" i="10"/>
  <c r="H2482" i="10"/>
  <c r="J2482" i="10"/>
  <c r="V2482" i="10" s="1"/>
  <c r="K2482" i="10"/>
  <c r="G2483" i="10"/>
  <c r="H2483" i="10"/>
  <c r="J2483" i="10"/>
  <c r="K2483" i="10"/>
  <c r="G2484" i="10"/>
  <c r="H2484" i="10"/>
  <c r="J2484" i="10"/>
  <c r="K2484" i="10"/>
  <c r="G2485" i="10"/>
  <c r="H2485" i="10"/>
  <c r="J2485" i="10"/>
  <c r="K2485" i="10"/>
  <c r="G2486" i="10"/>
  <c r="H2486" i="10"/>
  <c r="J2486" i="10"/>
  <c r="V2486" i="10" s="1"/>
  <c r="K2486" i="10"/>
  <c r="G2487" i="10"/>
  <c r="H2487" i="10"/>
  <c r="J2487" i="10"/>
  <c r="K2487" i="10"/>
  <c r="G2488" i="10"/>
  <c r="H2488" i="10"/>
  <c r="J2488" i="10"/>
  <c r="K2488" i="10"/>
  <c r="G2489" i="10"/>
  <c r="H2489" i="10"/>
  <c r="J2489" i="10"/>
  <c r="K2489" i="10"/>
  <c r="G2490" i="10"/>
  <c r="H2490" i="10"/>
  <c r="J2490" i="10"/>
  <c r="V2490" i="10" s="1"/>
  <c r="K2490" i="10"/>
  <c r="G2491" i="10"/>
  <c r="H2491" i="10"/>
  <c r="J2491" i="10"/>
  <c r="K2491" i="10"/>
  <c r="G2492" i="10"/>
  <c r="H2492" i="10"/>
  <c r="J2492" i="10"/>
  <c r="K2492" i="10"/>
  <c r="G2493" i="10"/>
  <c r="H2493" i="10"/>
  <c r="J2493" i="10"/>
  <c r="K2493" i="10"/>
  <c r="G2494" i="10"/>
  <c r="H2494" i="10"/>
  <c r="J2494" i="10"/>
  <c r="V2494" i="10" s="1"/>
  <c r="K2494" i="10"/>
  <c r="G2495" i="10"/>
  <c r="H2495" i="10"/>
  <c r="J2495" i="10"/>
  <c r="K2495" i="10"/>
  <c r="G2496" i="10"/>
  <c r="H2496" i="10"/>
  <c r="J2496" i="10"/>
  <c r="K2496" i="10"/>
  <c r="G2497" i="10"/>
  <c r="H2497" i="10"/>
  <c r="J2497" i="10"/>
  <c r="K2497" i="10"/>
  <c r="G2498" i="10"/>
  <c r="H2498" i="10"/>
  <c r="J2498" i="10"/>
  <c r="V2498" i="10" s="1"/>
  <c r="K2498" i="10"/>
  <c r="G2499" i="10"/>
  <c r="H2499" i="10"/>
  <c r="J2499" i="10"/>
  <c r="K2499" i="10"/>
  <c r="G2500" i="10"/>
  <c r="H2500" i="10"/>
  <c r="J2500" i="10"/>
  <c r="K2500" i="10"/>
  <c r="G2501" i="10"/>
  <c r="H2501" i="10"/>
  <c r="J2501" i="10"/>
  <c r="K2501" i="10"/>
  <c r="G2502" i="10"/>
  <c r="H2502" i="10"/>
  <c r="J2502" i="10"/>
  <c r="V2502" i="10" s="1"/>
  <c r="K2502" i="10"/>
  <c r="G2503" i="10"/>
  <c r="H2503" i="10"/>
  <c r="J2503" i="10"/>
  <c r="K2503" i="10"/>
  <c r="G2504" i="10"/>
  <c r="H2504" i="10"/>
  <c r="J2504" i="10"/>
  <c r="K2504" i="10"/>
  <c r="G2505" i="10"/>
  <c r="H2505" i="10"/>
  <c r="J2505" i="10"/>
  <c r="K2505" i="10"/>
  <c r="G2506" i="10"/>
  <c r="H2506" i="10"/>
  <c r="J2506" i="10"/>
  <c r="V2506" i="10" s="1"/>
  <c r="K2506" i="10"/>
  <c r="G2507" i="10"/>
  <c r="H2507" i="10"/>
  <c r="J2507" i="10"/>
  <c r="K2507" i="10"/>
  <c r="G2508" i="10"/>
  <c r="H2508" i="10"/>
  <c r="J2508" i="10"/>
  <c r="K2508" i="10"/>
  <c r="G2509" i="10"/>
  <c r="H2509" i="10"/>
  <c r="J2509" i="10"/>
  <c r="K2509" i="10"/>
  <c r="G2510" i="10"/>
  <c r="H2510" i="10"/>
  <c r="J2510" i="10"/>
  <c r="V2510" i="10" s="1"/>
  <c r="K2510" i="10"/>
  <c r="G2511" i="10"/>
  <c r="H2511" i="10"/>
  <c r="J2511" i="10"/>
  <c r="K2511" i="10"/>
  <c r="G2512" i="10"/>
  <c r="H2512" i="10"/>
  <c r="J2512" i="10"/>
  <c r="K2512" i="10"/>
  <c r="G2513" i="10"/>
  <c r="H2513" i="10"/>
  <c r="J2513" i="10"/>
  <c r="K2513" i="10"/>
  <c r="G2514" i="10"/>
  <c r="H2514" i="10"/>
  <c r="J2514" i="10"/>
  <c r="V2514" i="10" s="1"/>
  <c r="K2514" i="10"/>
  <c r="G2515" i="10"/>
  <c r="H2515" i="10"/>
  <c r="J2515" i="10"/>
  <c r="K2515" i="10"/>
  <c r="G2516" i="10"/>
  <c r="H2516" i="10"/>
  <c r="J2516" i="10"/>
  <c r="K2516" i="10"/>
  <c r="G2517" i="10"/>
  <c r="H2517" i="10"/>
  <c r="J2517" i="10"/>
  <c r="K2517" i="10"/>
  <c r="G2518" i="10"/>
  <c r="H2518" i="10"/>
  <c r="J2518" i="10"/>
  <c r="V2518" i="10" s="1"/>
  <c r="K2518" i="10"/>
  <c r="G2519" i="10"/>
  <c r="H2519" i="10"/>
  <c r="J2519" i="10"/>
  <c r="K2519" i="10"/>
  <c r="G2520" i="10"/>
  <c r="H2520" i="10"/>
  <c r="J2520" i="10"/>
  <c r="K2520" i="10"/>
  <c r="G2521" i="10"/>
  <c r="H2521" i="10"/>
  <c r="J2521" i="10"/>
  <c r="K2521" i="10"/>
  <c r="G2522" i="10"/>
  <c r="H2522" i="10"/>
  <c r="J2522" i="10"/>
  <c r="V2522" i="10" s="1"/>
  <c r="K2522" i="10"/>
  <c r="G2523" i="10"/>
  <c r="H2523" i="10"/>
  <c r="J2523" i="10"/>
  <c r="K2523" i="10"/>
  <c r="G2524" i="10"/>
  <c r="H2524" i="10"/>
  <c r="J2524" i="10"/>
  <c r="K2524" i="10"/>
  <c r="G2525" i="10"/>
  <c r="H2525" i="10"/>
  <c r="J2525" i="10"/>
  <c r="K2525" i="10"/>
  <c r="G2526" i="10"/>
  <c r="H2526" i="10"/>
  <c r="J2526" i="10"/>
  <c r="V2526" i="10" s="1"/>
  <c r="K2526" i="10"/>
  <c r="G2527" i="10"/>
  <c r="H2527" i="10"/>
  <c r="J2527" i="10"/>
  <c r="K2527" i="10"/>
  <c r="G2528" i="10"/>
  <c r="H2528" i="10"/>
  <c r="J2528" i="10"/>
  <c r="K2528" i="10"/>
  <c r="G2529" i="10"/>
  <c r="H2529" i="10"/>
  <c r="J2529" i="10"/>
  <c r="K2529" i="10"/>
  <c r="G2530" i="10"/>
  <c r="H2530" i="10"/>
  <c r="J2530" i="10"/>
  <c r="V2530" i="10" s="1"/>
  <c r="K2530" i="10"/>
  <c r="G2531" i="10"/>
  <c r="H2531" i="10"/>
  <c r="J2531" i="10"/>
  <c r="K2531" i="10"/>
  <c r="G2532" i="10"/>
  <c r="H2532" i="10"/>
  <c r="J2532" i="10"/>
  <c r="K2532" i="10"/>
  <c r="G2533" i="10"/>
  <c r="H2533" i="10"/>
  <c r="J2533" i="10"/>
  <c r="K2533" i="10"/>
  <c r="G2534" i="10"/>
  <c r="H2534" i="10"/>
  <c r="J2534" i="10"/>
  <c r="V2534" i="10" s="1"/>
  <c r="K2534" i="10"/>
  <c r="G2535" i="10"/>
  <c r="H2535" i="10"/>
  <c r="J2535" i="10"/>
  <c r="K2535" i="10"/>
  <c r="G2536" i="10"/>
  <c r="H2536" i="10"/>
  <c r="J2536" i="10"/>
  <c r="K2536" i="10"/>
  <c r="G2537" i="10"/>
  <c r="H2537" i="10"/>
  <c r="J2537" i="10"/>
  <c r="K2537" i="10"/>
  <c r="G2538" i="10"/>
  <c r="H2538" i="10"/>
  <c r="J2538" i="10"/>
  <c r="V2538" i="10" s="1"/>
  <c r="K2538" i="10"/>
  <c r="G2539" i="10"/>
  <c r="H2539" i="10"/>
  <c r="J2539" i="10"/>
  <c r="K2539" i="10"/>
  <c r="G2540" i="10"/>
  <c r="H2540" i="10"/>
  <c r="J2540" i="10"/>
  <c r="K2540" i="10"/>
  <c r="G2541" i="10"/>
  <c r="H2541" i="10"/>
  <c r="J2541" i="10"/>
  <c r="K2541" i="10"/>
  <c r="G2542" i="10"/>
  <c r="H2542" i="10"/>
  <c r="J2542" i="10"/>
  <c r="V2542" i="10" s="1"/>
  <c r="K2542" i="10"/>
  <c r="G2543" i="10"/>
  <c r="H2543" i="10"/>
  <c r="J2543" i="10"/>
  <c r="K2543" i="10"/>
  <c r="G2544" i="10"/>
  <c r="H2544" i="10"/>
  <c r="J2544" i="10"/>
  <c r="K2544" i="10"/>
  <c r="G2545" i="10"/>
  <c r="H2545" i="10"/>
  <c r="J2545" i="10"/>
  <c r="K2545" i="10"/>
  <c r="G2546" i="10"/>
  <c r="H2546" i="10"/>
  <c r="J2546" i="10"/>
  <c r="V2546" i="10" s="1"/>
  <c r="K2546" i="10"/>
  <c r="G2547" i="10"/>
  <c r="H2547" i="10"/>
  <c r="J2547" i="10"/>
  <c r="K2547" i="10"/>
  <c r="G2548" i="10"/>
  <c r="H2548" i="10"/>
  <c r="J2548" i="10"/>
  <c r="K2548" i="10"/>
  <c r="G2549" i="10"/>
  <c r="H2549" i="10"/>
  <c r="J2549" i="10"/>
  <c r="K2549" i="10"/>
  <c r="G2550" i="10"/>
  <c r="H2550" i="10"/>
  <c r="J2550" i="10"/>
  <c r="V2550" i="10" s="1"/>
  <c r="K2550" i="10"/>
  <c r="G2551" i="10"/>
  <c r="H2551" i="10"/>
  <c r="J2551" i="10"/>
  <c r="K2551" i="10"/>
  <c r="G2552" i="10"/>
  <c r="H2552" i="10"/>
  <c r="J2552" i="10"/>
  <c r="K2552" i="10"/>
  <c r="G2553" i="10"/>
  <c r="H2553" i="10"/>
  <c r="J2553" i="10"/>
  <c r="K2553" i="10"/>
  <c r="G2554" i="10"/>
  <c r="H2554" i="10"/>
  <c r="J2554" i="10"/>
  <c r="V2554" i="10" s="1"/>
  <c r="K2554" i="10"/>
  <c r="G2555" i="10"/>
  <c r="H2555" i="10"/>
  <c r="J2555" i="10"/>
  <c r="K2555" i="10"/>
  <c r="G2556" i="10"/>
  <c r="H2556" i="10"/>
  <c r="J2556" i="10"/>
  <c r="K2556" i="10"/>
  <c r="G2557" i="10"/>
  <c r="H2557" i="10"/>
  <c r="J2557" i="10"/>
  <c r="K2557" i="10"/>
  <c r="G2558" i="10"/>
  <c r="H2558" i="10"/>
  <c r="J2558" i="10"/>
  <c r="V2558" i="10" s="1"/>
  <c r="K2558" i="10"/>
  <c r="G2559" i="10"/>
  <c r="H2559" i="10"/>
  <c r="J2559" i="10"/>
  <c r="K2559" i="10"/>
  <c r="G2560" i="10"/>
  <c r="H2560" i="10"/>
  <c r="J2560" i="10"/>
  <c r="K2560" i="10"/>
  <c r="G2561" i="10"/>
  <c r="H2561" i="10"/>
  <c r="J2561" i="10"/>
  <c r="K2561" i="10"/>
  <c r="G2562" i="10"/>
  <c r="H2562" i="10"/>
  <c r="J2562" i="10"/>
  <c r="V2562" i="10" s="1"/>
  <c r="K2562" i="10"/>
  <c r="G2563" i="10"/>
  <c r="H2563" i="10"/>
  <c r="J2563" i="10"/>
  <c r="K2563" i="10"/>
  <c r="G2564" i="10"/>
  <c r="H2564" i="10"/>
  <c r="J2564" i="10"/>
  <c r="K2564" i="10"/>
  <c r="G2565" i="10"/>
  <c r="H2565" i="10"/>
  <c r="J2565" i="10"/>
  <c r="K2565" i="10"/>
  <c r="G2566" i="10"/>
  <c r="H2566" i="10"/>
  <c r="J2566" i="10"/>
  <c r="V2566" i="10" s="1"/>
  <c r="K2566" i="10"/>
  <c r="G2567" i="10"/>
  <c r="H2567" i="10"/>
  <c r="J2567" i="10"/>
  <c r="K2567" i="10"/>
  <c r="G2568" i="10"/>
  <c r="H2568" i="10"/>
  <c r="J2568" i="10"/>
  <c r="K2568" i="10"/>
  <c r="G2569" i="10"/>
  <c r="H2569" i="10"/>
  <c r="J2569" i="10"/>
  <c r="K2569" i="10"/>
  <c r="G2570" i="10"/>
  <c r="H2570" i="10"/>
  <c r="J2570" i="10"/>
  <c r="V2570" i="10" s="1"/>
  <c r="K2570" i="10"/>
  <c r="G2571" i="10"/>
  <c r="H2571" i="10"/>
  <c r="J2571" i="10"/>
  <c r="K2571" i="10"/>
  <c r="G2572" i="10"/>
  <c r="H2572" i="10"/>
  <c r="J2572" i="10"/>
  <c r="K2572" i="10"/>
  <c r="G2573" i="10"/>
  <c r="H2573" i="10"/>
  <c r="J2573" i="10"/>
  <c r="K2573" i="10"/>
  <c r="G2574" i="10"/>
  <c r="H2574" i="10"/>
  <c r="J2574" i="10"/>
  <c r="V2574" i="10" s="1"/>
  <c r="K2574" i="10"/>
  <c r="G2575" i="10"/>
  <c r="H2575" i="10"/>
  <c r="J2575" i="10"/>
  <c r="K2575" i="10"/>
  <c r="G2576" i="10"/>
  <c r="H2576" i="10"/>
  <c r="J2576" i="10"/>
  <c r="K2576" i="10"/>
  <c r="G2577" i="10"/>
  <c r="H2577" i="10"/>
  <c r="J2577" i="10"/>
  <c r="K2577" i="10"/>
  <c r="G1426" i="10"/>
  <c r="H1426" i="10"/>
  <c r="J1426" i="10"/>
  <c r="V1426" i="10" s="1"/>
  <c r="K1426" i="10"/>
  <c r="G1427" i="10"/>
  <c r="H1427" i="10"/>
  <c r="J1427" i="10"/>
  <c r="K1427" i="10"/>
  <c r="G1428" i="10"/>
  <c r="H1428" i="10"/>
  <c r="J1428" i="10"/>
  <c r="K1428" i="10"/>
  <c r="G1429" i="10"/>
  <c r="H1429" i="10"/>
  <c r="J1429" i="10"/>
  <c r="K1429" i="10"/>
  <c r="G1430" i="10"/>
  <c r="H1430" i="10"/>
  <c r="J1430" i="10"/>
  <c r="V1430" i="10" s="1"/>
  <c r="K1430" i="10"/>
  <c r="G1431" i="10"/>
  <c r="H1431" i="10"/>
  <c r="J1431" i="10"/>
  <c r="K1431" i="10"/>
  <c r="G1432" i="10"/>
  <c r="H1432" i="10"/>
  <c r="J1432" i="10"/>
  <c r="K1432" i="10"/>
  <c r="G1433" i="10"/>
  <c r="H1433" i="10"/>
  <c r="J1433" i="10"/>
  <c r="K1433" i="10"/>
  <c r="G1434" i="10"/>
  <c r="H1434" i="10"/>
  <c r="J1434" i="10"/>
  <c r="V1434" i="10" s="1"/>
  <c r="K1434" i="10"/>
  <c r="G1435" i="10"/>
  <c r="H1435" i="10"/>
  <c r="J1435" i="10"/>
  <c r="K1435" i="10"/>
  <c r="G1436" i="10"/>
  <c r="H1436" i="10"/>
  <c r="J1436" i="10"/>
  <c r="K1436" i="10"/>
  <c r="G1437" i="10"/>
  <c r="H1437" i="10"/>
  <c r="J1437" i="10"/>
  <c r="K1437" i="10"/>
  <c r="G1438" i="10"/>
  <c r="H1438" i="10"/>
  <c r="J1438" i="10"/>
  <c r="V1438" i="10" s="1"/>
  <c r="K1438" i="10"/>
  <c r="G1439" i="10"/>
  <c r="H1439" i="10"/>
  <c r="J1439" i="10"/>
  <c r="K1439" i="10"/>
  <c r="G1440" i="10"/>
  <c r="H1440" i="10"/>
  <c r="J1440" i="10"/>
  <c r="K1440" i="10"/>
  <c r="G1441" i="10"/>
  <c r="H1441" i="10"/>
  <c r="J1441" i="10"/>
  <c r="K1441" i="10"/>
  <c r="G1442" i="10"/>
  <c r="H1442" i="10"/>
  <c r="J1442" i="10"/>
  <c r="V1442" i="10" s="1"/>
  <c r="K1442" i="10"/>
  <c r="G1443" i="10"/>
  <c r="H1443" i="10"/>
  <c r="J1443" i="10"/>
  <c r="K1443" i="10"/>
  <c r="G1444" i="10"/>
  <c r="H1444" i="10"/>
  <c r="J1444" i="10"/>
  <c r="K1444" i="10"/>
  <c r="G1445" i="10"/>
  <c r="H1445" i="10"/>
  <c r="J1445" i="10"/>
  <c r="K1445" i="10"/>
  <c r="G1446" i="10"/>
  <c r="H1446" i="10"/>
  <c r="J1446" i="10"/>
  <c r="V1446" i="10" s="1"/>
  <c r="K1446" i="10"/>
  <c r="G1447" i="10"/>
  <c r="H1447" i="10"/>
  <c r="J1447" i="10"/>
  <c r="K1447" i="10"/>
  <c r="G1448" i="10"/>
  <c r="H1448" i="10"/>
  <c r="J1448" i="10"/>
  <c r="K1448" i="10"/>
  <c r="G1449" i="10"/>
  <c r="H1449" i="10"/>
  <c r="J1449" i="10"/>
  <c r="K1449" i="10"/>
  <c r="G1450" i="10"/>
  <c r="H1450" i="10"/>
  <c r="J1450" i="10"/>
  <c r="V1450" i="10" s="1"/>
  <c r="K1450" i="10"/>
  <c r="G1451" i="10"/>
  <c r="H1451" i="10"/>
  <c r="J1451" i="10"/>
  <c r="K1451" i="10"/>
  <c r="G1452" i="10"/>
  <c r="H1452" i="10"/>
  <c r="J1452" i="10"/>
  <c r="K1452" i="10"/>
  <c r="G1453" i="10"/>
  <c r="H1453" i="10"/>
  <c r="J1453" i="10"/>
  <c r="K1453" i="10"/>
  <c r="G1454" i="10"/>
  <c r="H1454" i="10"/>
  <c r="J1454" i="10"/>
  <c r="V1454" i="10" s="1"/>
  <c r="K1454" i="10"/>
  <c r="G1455" i="10"/>
  <c r="H1455" i="10"/>
  <c r="J1455" i="10"/>
  <c r="K1455" i="10"/>
  <c r="G1456" i="10"/>
  <c r="H1456" i="10"/>
  <c r="J1456" i="10"/>
  <c r="K1456" i="10"/>
  <c r="G1457" i="10"/>
  <c r="H1457" i="10"/>
  <c r="J1457" i="10"/>
  <c r="K1457" i="10"/>
  <c r="G1458" i="10"/>
  <c r="H1458" i="10"/>
  <c r="J1458" i="10"/>
  <c r="V1458" i="10" s="1"/>
  <c r="K1458" i="10"/>
  <c r="G1459" i="10"/>
  <c r="H1459" i="10"/>
  <c r="J1459" i="10"/>
  <c r="K1459" i="10"/>
  <c r="G1460" i="10"/>
  <c r="H1460" i="10"/>
  <c r="J1460" i="10"/>
  <c r="K1460" i="10"/>
  <c r="G1461" i="10"/>
  <c r="H1461" i="10"/>
  <c r="J1461" i="10"/>
  <c r="K1461" i="10"/>
  <c r="G1462" i="10"/>
  <c r="H1462" i="10"/>
  <c r="J1462" i="10"/>
  <c r="V1462" i="10" s="1"/>
  <c r="K1462" i="10"/>
  <c r="G1463" i="10"/>
  <c r="H1463" i="10"/>
  <c r="J1463" i="10"/>
  <c r="K1463" i="10"/>
  <c r="G1464" i="10"/>
  <c r="H1464" i="10"/>
  <c r="J1464" i="10"/>
  <c r="K1464" i="10"/>
  <c r="G1465" i="10"/>
  <c r="H1465" i="10"/>
  <c r="J1465" i="10"/>
  <c r="K1465" i="10"/>
  <c r="G1466" i="10"/>
  <c r="H1466" i="10"/>
  <c r="J1466" i="10"/>
  <c r="V1466" i="10" s="1"/>
  <c r="K1466" i="10"/>
  <c r="G1467" i="10"/>
  <c r="H1467" i="10"/>
  <c r="J1467" i="10"/>
  <c r="K1467" i="10"/>
  <c r="G1468" i="10"/>
  <c r="H1468" i="10"/>
  <c r="J1468" i="10"/>
  <c r="K1468" i="10"/>
  <c r="G1469" i="10"/>
  <c r="H1469" i="10"/>
  <c r="J1469" i="10"/>
  <c r="K1469" i="10"/>
  <c r="G1470" i="10"/>
  <c r="H1470" i="10"/>
  <c r="J1470" i="10"/>
  <c r="V1470" i="10" s="1"/>
  <c r="K1470" i="10"/>
  <c r="G1471" i="10"/>
  <c r="H1471" i="10"/>
  <c r="J1471" i="10"/>
  <c r="K1471" i="10"/>
  <c r="G1472" i="10"/>
  <c r="H1472" i="10"/>
  <c r="J1472" i="10"/>
  <c r="K1472" i="10"/>
  <c r="G1473" i="10"/>
  <c r="H1473" i="10"/>
  <c r="J1473" i="10"/>
  <c r="K1473" i="10"/>
  <c r="G1474" i="10"/>
  <c r="H1474" i="10"/>
  <c r="J1474" i="10"/>
  <c r="V1474" i="10" s="1"/>
  <c r="K1474" i="10"/>
  <c r="G1475" i="10"/>
  <c r="H1475" i="10"/>
  <c r="J1475" i="10"/>
  <c r="K1475" i="10"/>
  <c r="G1476" i="10"/>
  <c r="H1476" i="10"/>
  <c r="J1476" i="10"/>
  <c r="K1476" i="10"/>
  <c r="G1477" i="10"/>
  <c r="H1477" i="10"/>
  <c r="J1477" i="10"/>
  <c r="K1477" i="10"/>
  <c r="G1478" i="10"/>
  <c r="H1478" i="10"/>
  <c r="J1478" i="10"/>
  <c r="V1478" i="10" s="1"/>
  <c r="K1478" i="10"/>
  <c r="G1479" i="10"/>
  <c r="H1479" i="10"/>
  <c r="J1479" i="10"/>
  <c r="K1479" i="10"/>
  <c r="G1480" i="10"/>
  <c r="H1480" i="10"/>
  <c r="J1480" i="10"/>
  <c r="K1480" i="10"/>
  <c r="G1481" i="10"/>
  <c r="H1481" i="10"/>
  <c r="J1481" i="10"/>
  <c r="K1481" i="10"/>
  <c r="G1482" i="10"/>
  <c r="H1482" i="10"/>
  <c r="J1482" i="10"/>
  <c r="V1482" i="10" s="1"/>
  <c r="K1482" i="10"/>
  <c r="G1483" i="10"/>
  <c r="H1483" i="10"/>
  <c r="J1483" i="10"/>
  <c r="K1483" i="10"/>
  <c r="G1484" i="10"/>
  <c r="H1484" i="10"/>
  <c r="J1484" i="10"/>
  <c r="K1484" i="10"/>
  <c r="G1485" i="10"/>
  <c r="H1485" i="10"/>
  <c r="J1485" i="10"/>
  <c r="K1485" i="10"/>
  <c r="G1486" i="10"/>
  <c r="H1486" i="10"/>
  <c r="J1486" i="10"/>
  <c r="V1486" i="10" s="1"/>
  <c r="K1486" i="10"/>
  <c r="G1487" i="10"/>
  <c r="H1487" i="10"/>
  <c r="J1487" i="10"/>
  <c r="K1487" i="10"/>
  <c r="G1488" i="10"/>
  <c r="H1488" i="10"/>
  <c r="J1488" i="10"/>
  <c r="K1488" i="10"/>
  <c r="G1489" i="10"/>
  <c r="H1489" i="10"/>
  <c r="J1489" i="10"/>
  <c r="K1489" i="10"/>
  <c r="G1490" i="10"/>
  <c r="H1490" i="10"/>
  <c r="J1490" i="10"/>
  <c r="V1490" i="10" s="1"/>
  <c r="K1490" i="10"/>
  <c r="G1491" i="10"/>
  <c r="H1491" i="10"/>
  <c r="J1491" i="10"/>
  <c r="K1491" i="10"/>
  <c r="G1492" i="10"/>
  <c r="H1492" i="10"/>
  <c r="J1492" i="10"/>
  <c r="K1492" i="10"/>
  <c r="G1493" i="10"/>
  <c r="H1493" i="10"/>
  <c r="J1493" i="10"/>
  <c r="K1493" i="10"/>
  <c r="G1494" i="10"/>
  <c r="H1494" i="10"/>
  <c r="J1494" i="10"/>
  <c r="V1494" i="10" s="1"/>
  <c r="K1494" i="10"/>
  <c r="G1495" i="10"/>
  <c r="H1495" i="10"/>
  <c r="J1495" i="10"/>
  <c r="K1495" i="10"/>
  <c r="G1496" i="10"/>
  <c r="H1496" i="10"/>
  <c r="J1496" i="10"/>
  <c r="K1496" i="10"/>
  <c r="G1497" i="10"/>
  <c r="H1497" i="10"/>
  <c r="J1497" i="10"/>
  <c r="K1497" i="10"/>
  <c r="G1498" i="10"/>
  <c r="H1498" i="10"/>
  <c r="J1498" i="10"/>
  <c r="V1498" i="10" s="1"/>
  <c r="K1498" i="10"/>
  <c r="G1499" i="10"/>
  <c r="H1499" i="10"/>
  <c r="J1499" i="10"/>
  <c r="K1499" i="10"/>
  <c r="G1500" i="10"/>
  <c r="H1500" i="10"/>
  <c r="J1500" i="10"/>
  <c r="K1500" i="10"/>
  <c r="G1501" i="10"/>
  <c r="H1501" i="10"/>
  <c r="J1501" i="10"/>
  <c r="K1501" i="10"/>
  <c r="G1502" i="10"/>
  <c r="H1502" i="10"/>
  <c r="J1502" i="10"/>
  <c r="V1502" i="10" s="1"/>
  <c r="K1502" i="10"/>
  <c r="G1503" i="10"/>
  <c r="H1503" i="10"/>
  <c r="J1503" i="10"/>
  <c r="K1503" i="10"/>
  <c r="G1504" i="10"/>
  <c r="H1504" i="10"/>
  <c r="J1504" i="10"/>
  <c r="K1504" i="10"/>
  <c r="G1505" i="10"/>
  <c r="H1505" i="10"/>
  <c r="J1505" i="10"/>
  <c r="K1505" i="10"/>
  <c r="G1506" i="10"/>
  <c r="H1506" i="10"/>
  <c r="J1506" i="10"/>
  <c r="V1506" i="10" s="1"/>
  <c r="K1506" i="10"/>
  <c r="G1507" i="10"/>
  <c r="H1507" i="10"/>
  <c r="J1507" i="10"/>
  <c r="K1507" i="10"/>
  <c r="G1508" i="10"/>
  <c r="H1508" i="10"/>
  <c r="J1508" i="10"/>
  <c r="K1508" i="10"/>
  <c r="G1509" i="10"/>
  <c r="H1509" i="10"/>
  <c r="J1509" i="10"/>
  <c r="K1509" i="10"/>
  <c r="G1510" i="10"/>
  <c r="H1510" i="10"/>
  <c r="J1510" i="10"/>
  <c r="V1510" i="10" s="1"/>
  <c r="K1510" i="10"/>
  <c r="G1511" i="10"/>
  <c r="H1511" i="10"/>
  <c r="J1511" i="10"/>
  <c r="K1511" i="10"/>
  <c r="G1512" i="10"/>
  <c r="H1512" i="10"/>
  <c r="J1512" i="10"/>
  <c r="K1512" i="10"/>
  <c r="G1513" i="10"/>
  <c r="H1513" i="10"/>
  <c r="J1513" i="10"/>
  <c r="K1513" i="10"/>
  <c r="G1514" i="10"/>
  <c r="H1514" i="10"/>
  <c r="J1514" i="10"/>
  <c r="V1514" i="10" s="1"/>
  <c r="K1514" i="10"/>
  <c r="G1515" i="10"/>
  <c r="H1515" i="10"/>
  <c r="J1515" i="10"/>
  <c r="K1515" i="10"/>
  <c r="G1516" i="10"/>
  <c r="H1516" i="10"/>
  <c r="J1516" i="10"/>
  <c r="K1516" i="10"/>
  <c r="G1517" i="10"/>
  <c r="H1517" i="10"/>
  <c r="J1517" i="10"/>
  <c r="K1517" i="10"/>
  <c r="G1518" i="10"/>
  <c r="H1518" i="10"/>
  <c r="J1518" i="10"/>
  <c r="V1518" i="10" s="1"/>
  <c r="K1518" i="10"/>
  <c r="G1519" i="10"/>
  <c r="H1519" i="10"/>
  <c r="J1519" i="10"/>
  <c r="K1519" i="10"/>
  <c r="G1520" i="10"/>
  <c r="H1520" i="10"/>
  <c r="J1520" i="10"/>
  <c r="K1520" i="10"/>
  <c r="G1521" i="10"/>
  <c r="H1521" i="10"/>
  <c r="J1521" i="10"/>
  <c r="K1521" i="10"/>
  <c r="G1522" i="10"/>
  <c r="H1522" i="10"/>
  <c r="J1522" i="10"/>
  <c r="V1522" i="10" s="1"/>
  <c r="K1522" i="10"/>
  <c r="G1523" i="10"/>
  <c r="H1523" i="10"/>
  <c r="J1523" i="10"/>
  <c r="K1523" i="10"/>
  <c r="G1524" i="10"/>
  <c r="H1524" i="10"/>
  <c r="J1524" i="10"/>
  <c r="K1524" i="10"/>
  <c r="G1525" i="10"/>
  <c r="H1525" i="10"/>
  <c r="J1525" i="10"/>
  <c r="K1525" i="10"/>
  <c r="G1526" i="10"/>
  <c r="H1526" i="10"/>
  <c r="J1526" i="10"/>
  <c r="V1526" i="10" s="1"/>
  <c r="K1526" i="10"/>
  <c r="G1527" i="10"/>
  <c r="H1527" i="10"/>
  <c r="J1527" i="10"/>
  <c r="K1527" i="10"/>
  <c r="G1528" i="10"/>
  <c r="H1528" i="10"/>
  <c r="J1528" i="10"/>
  <c r="K1528" i="10"/>
  <c r="G1529" i="10"/>
  <c r="H1529" i="10"/>
  <c r="J1529" i="10"/>
  <c r="K1529" i="10"/>
  <c r="G1530" i="10"/>
  <c r="H1530" i="10"/>
  <c r="J1530" i="10"/>
  <c r="V1530" i="10" s="1"/>
  <c r="K1530" i="10"/>
  <c r="G1531" i="10"/>
  <c r="H1531" i="10"/>
  <c r="J1531" i="10"/>
  <c r="K1531" i="10"/>
  <c r="G1532" i="10"/>
  <c r="H1532" i="10"/>
  <c r="J1532" i="10"/>
  <c r="K1532" i="10"/>
  <c r="G1533" i="10"/>
  <c r="H1533" i="10"/>
  <c r="J1533" i="10"/>
  <c r="K1533" i="10"/>
  <c r="G1534" i="10"/>
  <c r="H1534" i="10"/>
  <c r="J1534" i="10"/>
  <c r="V1534" i="10" s="1"/>
  <c r="K1534" i="10"/>
  <c r="G1535" i="10"/>
  <c r="H1535" i="10"/>
  <c r="J1535" i="10"/>
  <c r="K1535" i="10"/>
  <c r="G1536" i="10"/>
  <c r="H1536" i="10"/>
  <c r="J1536" i="10"/>
  <c r="K1536" i="10"/>
  <c r="G1537" i="10"/>
  <c r="H1537" i="10"/>
  <c r="J1537" i="10"/>
  <c r="K1537" i="10"/>
  <c r="G1538" i="10"/>
  <c r="H1538" i="10"/>
  <c r="J1538" i="10"/>
  <c r="V1538" i="10" s="1"/>
  <c r="K1538" i="10"/>
  <c r="G1539" i="10"/>
  <c r="H1539" i="10"/>
  <c r="J1539" i="10"/>
  <c r="K1539" i="10"/>
  <c r="G1540" i="10"/>
  <c r="H1540" i="10"/>
  <c r="J1540" i="10"/>
  <c r="K1540" i="10"/>
  <c r="G1541" i="10"/>
  <c r="H1541" i="10"/>
  <c r="J1541" i="10"/>
  <c r="K1541" i="10"/>
  <c r="G1542" i="10"/>
  <c r="H1542" i="10"/>
  <c r="J1542" i="10"/>
  <c r="V1542" i="10" s="1"/>
  <c r="K1542" i="10"/>
  <c r="G1543" i="10"/>
  <c r="H1543" i="10"/>
  <c r="J1543" i="10"/>
  <c r="K1543" i="10"/>
  <c r="G1544" i="10"/>
  <c r="H1544" i="10"/>
  <c r="J1544" i="10"/>
  <c r="K1544" i="10"/>
  <c r="G1545" i="10"/>
  <c r="H1545" i="10"/>
  <c r="J1545" i="10"/>
  <c r="K1545" i="10"/>
  <c r="G1546" i="10"/>
  <c r="H1546" i="10"/>
  <c r="J1546" i="10"/>
  <c r="V1546" i="10" s="1"/>
  <c r="K1546" i="10"/>
  <c r="G1547" i="10"/>
  <c r="H1547" i="10"/>
  <c r="J1547" i="10"/>
  <c r="K1547" i="10"/>
  <c r="G1548" i="10"/>
  <c r="H1548" i="10"/>
  <c r="J1548" i="10"/>
  <c r="K1548" i="10"/>
  <c r="G1549" i="10"/>
  <c r="H1549" i="10"/>
  <c r="J1549" i="10"/>
  <c r="K1549" i="10"/>
  <c r="G1550" i="10"/>
  <c r="H1550" i="10"/>
  <c r="J1550" i="10"/>
  <c r="V1550" i="10" s="1"/>
  <c r="K1550" i="10"/>
  <c r="G1551" i="10"/>
  <c r="H1551" i="10"/>
  <c r="J1551" i="10"/>
  <c r="K1551" i="10"/>
  <c r="G1552" i="10"/>
  <c r="H1552" i="10"/>
  <c r="J1552" i="10"/>
  <c r="K1552" i="10"/>
  <c r="G1553" i="10"/>
  <c r="H1553" i="10"/>
  <c r="J1553" i="10"/>
  <c r="K1553" i="10"/>
  <c r="G1554" i="10"/>
  <c r="H1554" i="10"/>
  <c r="J1554" i="10"/>
  <c r="V1554" i="10" s="1"/>
  <c r="K1554" i="10"/>
  <c r="G1555" i="10"/>
  <c r="H1555" i="10"/>
  <c r="J1555" i="10"/>
  <c r="K1555" i="10"/>
  <c r="G1556" i="10"/>
  <c r="H1556" i="10"/>
  <c r="J1556" i="10"/>
  <c r="K1556" i="10"/>
  <c r="G1557" i="10"/>
  <c r="H1557" i="10"/>
  <c r="J1557" i="10"/>
  <c r="K1557" i="10"/>
  <c r="G1558" i="10"/>
  <c r="H1558" i="10"/>
  <c r="J1558" i="10"/>
  <c r="V1558" i="10" s="1"/>
  <c r="K1558" i="10"/>
  <c r="G1559" i="10"/>
  <c r="H1559" i="10"/>
  <c r="J1559" i="10"/>
  <c r="K1559" i="10"/>
  <c r="G1560" i="10"/>
  <c r="H1560" i="10"/>
  <c r="J1560" i="10"/>
  <c r="K1560" i="10"/>
  <c r="G1561" i="10"/>
  <c r="H1561" i="10"/>
  <c r="J1561" i="10"/>
  <c r="K1561" i="10"/>
  <c r="G1562" i="10"/>
  <c r="H1562" i="10"/>
  <c r="J1562" i="10"/>
  <c r="V1562" i="10" s="1"/>
  <c r="K1562" i="10"/>
  <c r="G1563" i="10"/>
  <c r="H1563" i="10"/>
  <c r="J1563" i="10"/>
  <c r="K1563" i="10"/>
  <c r="G1564" i="10"/>
  <c r="H1564" i="10"/>
  <c r="J1564" i="10"/>
  <c r="K1564" i="10"/>
  <c r="G1565" i="10"/>
  <c r="H1565" i="10"/>
  <c r="J1565" i="10"/>
  <c r="K1565" i="10"/>
  <c r="G1566" i="10"/>
  <c r="H1566" i="10"/>
  <c r="J1566" i="10"/>
  <c r="V1566" i="10" s="1"/>
  <c r="K1566" i="10"/>
  <c r="G1567" i="10"/>
  <c r="H1567" i="10"/>
  <c r="J1567" i="10"/>
  <c r="K1567" i="10"/>
  <c r="G1568" i="10"/>
  <c r="H1568" i="10"/>
  <c r="J1568" i="10"/>
  <c r="K1568" i="10"/>
  <c r="G1569" i="10"/>
  <c r="H1569" i="10"/>
  <c r="J1569" i="10"/>
  <c r="K1569" i="10"/>
  <c r="G1570" i="10"/>
  <c r="H1570" i="10"/>
  <c r="J1570" i="10"/>
  <c r="V1570" i="10" s="1"/>
  <c r="K1570" i="10"/>
  <c r="G1571" i="10"/>
  <c r="H1571" i="10"/>
  <c r="J1571" i="10"/>
  <c r="K1571" i="10"/>
  <c r="G1572" i="10"/>
  <c r="H1572" i="10"/>
  <c r="J1572" i="10"/>
  <c r="K1572" i="10"/>
  <c r="G1573" i="10"/>
  <c r="H1573" i="10"/>
  <c r="J1573" i="10"/>
  <c r="K1573" i="10"/>
  <c r="G1574" i="10"/>
  <c r="H1574" i="10"/>
  <c r="J1574" i="10"/>
  <c r="V1574" i="10" s="1"/>
  <c r="K1574" i="10"/>
  <c r="G1575" i="10"/>
  <c r="H1575" i="10"/>
  <c r="J1575" i="10"/>
  <c r="K1575" i="10"/>
  <c r="G1576" i="10"/>
  <c r="H1576" i="10"/>
  <c r="J1576" i="10"/>
  <c r="K1576" i="10"/>
  <c r="G1577" i="10"/>
  <c r="H1577" i="10"/>
  <c r="J1577" i="10"/>
  <c r="K1577" i="10"/>
  <c r="G1578" i="10"/>
  <c r="H1578" i="10"/>
  <c r="J1578" i="10"/>
  <c r="V1578" i="10" s="1"/>
  <c r="K1578" i="10"/>
  <c r="G1579" i="10"/>
  <c r="H1579" i="10"/>
  <c r="J1579" i="10"/>
  <c r="K1579" i="10"/>
  <c r="G1580" i="10"/>
  <c r="H1580" i="10"/>
  <c r="J1580" i="10"/>
  <c r="K1580" i="10"/>
  <c r="G1581" i="10"/>
  <c r="H1581" i="10"/>
  <c r="J1581" i="10"/>
  <c r="K1581" i="10"/>
  <c r="G1582" i="10"/>
  <c r="H1582" i="10"/>
  <c r="J1582" i="10"/>
  <c r="V1582" i="10" s="1"/>
  <c r="K1582" i="10"/>
  <c r="G1583" i="10"/>
  <c r="H1583" i="10"/>
  <c r="J1583" i="10"/>
  <c r="K1583" i="10"/>
  <c r="G1584" i="10"/>
  <c r="H1584" i="10"/>
  <c r="J1584" i="10"/>
  <c r="K1584" i="10"/>
  <c r="G1585" i="10"/>
  <c r="H1585" i="10"/>
  <c r="J1585" i="10"/>
  <c r="K1585" i="10"/>
  <c r="G1586" i="10"/>
  <c r="H1586" i="10"/>
  <c r="J1586" i="10"/>
  <c r="V1586" i="10" s="1"/>
  <c r="K1586" i="10"/>
  <c r="G1587" i="10"/>
  <c r="H1587" i="10"/>
  <c r="J1587" i="10"/>
  <c r="K1587" i="10"/>
  <c r="G1588" i="10"/>
  <c r="H1588" i="10"/>
  <c r="J1588" i="10"/>
  <c r="K1588" i="10"/>
  <c r="G1589" i="10"/>
  <c r="H1589" i="10"/>
  <c r="J1589" i="10"/>
  <c r="K1589" i="10"/>
  <c r="G1590" i="10"/>
  <c r="H1590" i="10"/>
  <c r="J1590" i="10"/>
  <c r="V1590" i="10" s="1"/>
  <c r="K1590" i="10"/>
  <c r="G1591" i="10"/>
  <c r="H1591" i="10"/>
  <c r="J1591" i="10"/>
  <c r="K1591" i="10"/>
  <c r="G1592" i="10"/>
  <c r="H1592" i="10"/>
  <c r="J1592" i="10"/>
  <c r="K1592" i="10"/>
  <c r="G1593" i="10"/>
  <c r="H1593" i="10"/>
  <c r="J1593" i="10"/>
  <c r="K1593" i="10"/>
  <c r="G1594" i="10"/>
  <c r="H1594" i="10"/>
  <c r="J1594" i="10"/>
  <c r="V1594" i="10" s="1"/>
  <c r="K1594" i="10"/>
  <c r="G1595" i="10"/>
  <c r="H1595" i="10"/>
  <c r="J1595" i="10"/>
  <c r="K1595" i="10"/>
  <c r="G1596" i="10"/>
  <c r="H1596" i="10"/>
  <c r="J1596" i="10"/>
  <c r="K1596" i="10"/>
  <c r="G1597" i="10"/>
  <c r="H1597" i="10"/>
  <c r="J1597" i="10"/>
  <c r="K1597" i="10"/>
  <c r="G1598" i="10"/>
  <c r="H1598" i="10"/>
  <c r="J1598" i="10"/>
  <c r="V1598" i="10" s="1"/>
  <c r="K1598" i="10"/>
  <c r="G1599" i="10"/>
  <c r="H1599" i="10"/>
  <c r="J1599" i="10"/>
  <c r="K1599" i="10"/>
  <c r="G1600" i="10"/>
  <c r="H1600" i="10"/>
  <c r="J1600" i="10"/>
  <c r="K1600" i="10"/>
  <c r="G1601" i="10"/>
  <c r="H1601" i="10"/>
  <c r="J1601" i="10"/>
  <c r="K1601" i="10"/>
  <c r="G1602" i="10"/>
  <c r="H1602" i="10"/>
  <c r="J1602" i="10"/>
  <c r="V1602" i="10" s="1"/>
  <c r="K1602" i="10"/>
  <c r="G1603" i="10"/>
  <c r="H1603" i="10"/>
  <c r="J1603" i="10"/>
  <c r="K1603" i="10"/>
  <c r="G1604" i="10"/>
  <c r="H1604" i="10"/>
  <c r="J1604" i="10"/>
  <c r="K1604" i="10"/>
  <c r="G1605" i="10"/>
  <c r="H1605" i="10"/>
  <c r="J1605" i="10"/>
  <c r="K1605" i="10"/>
  <c r="G1606" i="10"/>
  <c r="H1606" i="10"/>
  <c r="J1606" i="10"/>
  <c r="V1606" i="10" s="1"/>
  <c r="K1606" i="10"/>
  <c r="G1607" i="10"/>
  <c r="H1607" i="10"/>
  <c r="J1607" i="10"/>
  <c r="K1607" i="10"/>
  <c r="G1608" i="10"/>
  <c r="H1608" i="10"/>
  <c r="J1608" i="10"/>
  <c r="K1608" i="10"/>
  <c r="G1609" i="10"/>
  <c r="H1609" i="10"/>
  <c r="J1609" i="10"/>
  <c r="K1609" i="10"/>
  <c r="G1610" i="10"/>
  <c r="H1610" i="10"/>
  <c r="J1610" i="10"/>
  <c r="V1610" i="10" s="1"/>
  <c r="K1610" i="10"/>
  <c r="G1611" i="10"/>
  <c r="H1611" i="10"/>
  <c r="J1611" i="10"/>
  <c r="K1611" i="10"/>
  <c r="G1612" i="10"/>
  <c r="H1612" i="10"/>
  <c r="J1612" i="10"/>
  <c r="K1612" i="10"/>
  <c r="G1613" i="10"/>
  <c r="H1613" i="10"/>
  <c r="J1613" i="10"/>
  <c r="K1613" i="10"/>
  <c r="G1614" i="10"/>
  <c r="H1614" i="10"/>
  <c r="J1614" i="10"/>
  <c r="V1614" i="10" s="1"/>
  <c r="K1614" i="10"/>
  <c r="G1615" i="10"/>
  <c r="H1615" i="10"/>
  <c r="J1615" i="10"/>
  <c r="K1615" i="10"/>
  <c r="G1616" i="10"/>
  <c r="H1616" i="10"/>
  <c r="J1616" i="10"/>
  <c r="I1616" i="10" s="1"/>
  <c r="K1616" i="10"/>
  <c r="N2210" i="2"/>
  <c r="O2210" i="2" s="1"/>
  <c r="P2210" i="2"/>
  <c r="Q2210" i="2"/>
  <c r="N2211" i="2"/>
  <c r="P2211" i="2" s="1"/>
  <c r="R2210" i="2" s="1"/>
  <c r="O2211" i="2"/>
  <c r="Q2211" i="2"/>
  <c r="N2212" i="2"/>
  <c r="Q2212" i="2" s="1"/>
  <c r="O2212" i="2"/>
  <c r="P2212" i="2"/>
  <c r="N2213" i="2"/>
  <c r="Q2213" i="2" s="1"/>
  <c r="O2213" i="2"/>
  <c r="P2213" i="2"/>
  <c r="N2214" i="2"/>
  <c r="O2214" i="2"/>
  <c r="P2214" i="2"/>
  <c r="Q2214" i="2"/>
  <c r="N2215" i="2"/>
  <c r="P2215" i="2" s="1"/>
  <c r="O2215" i="2"/>
  <c r="Q2215" i="2"/>
  <c r="N2216" i="2"/>
  <c r="O2216" i="2"/>
  <c r="P2216" i="2"/>
  <c r="Q2216" i="2"/>
  <c r="N2217" i="2"/>
  <c r="O2217" i="2"/>
  <c r="P2217" i="2"/>
  <c r="Q2217" i="2"/>
  <c r="N2218" i="2"/>
  <c r="O2218" i="2"/>
  <c r="P2218" i="2"/>
  <c r="Q2218" i="2"/>
  <c r="N2219" i="2"/>
  <c r="P2219" i="2" s="1"/>
  <c r="O2219" i="2"/>
  <c r="Q2219" i="2"/>
  <c r="N2220" i="2"/>
  <c r="Q2220" i="2" s="1"/>
  <c r="O2220" i="2"/>
  <c r="P2220" i="2"/>
  <c r="N2221" i="2"/>
  <c r="Q2221" i="2" s="1"/>
  <c r="O2221" i="2"/>
  <c r="P2221" i="2"/>
  <c r="N2222" i="2"/>
  <c r="O2222" i="2" s="1"/>
  <c r="P2222" i="2"/>
  <c r="Q2222" i="2"/>
  <c r="N2223" i="2"/>
  <c r="P2223" i="2" s="1"/>
  <c r="Y2222" i="2" s="1"/>
  <c r="O2223" i="2"/>
  <c r="Q2223" i="2"/>
  <c r="N2224" i="2"/>
  <c r="O2224" i="2"/>
  <c r="P2224" i="2"/>
  <c r="Q2224" i="2"/>
  <c r="N2225" i="2"/>
  <c r="O2225" i="2"/>
  <c r="P2225" i="2"/>
  <c r="Q2225" i="2"/>
  <c r="N2226" i="2"/>
  <c r="O2226" i="2"/>
  <c r="P2226" i="2"/>
  <c r="Q2226" i="2"/>
  <c r="N2227" i="2"/>
  <c r="P2227" i="2" s="1"/>
  <c r="Y2226" i="2" s="1"/>
  <c r="O2227" i="2"/>
  <c r="Q2227" i="2"/>
  <c r="N2228" i="2"/>
  <c r="Q2228" i="2" s="1"/>
  <c r="O2228" i="2"/>
  <c r="P2228" i="2"/>
  <c r="N2229" i="2"/>
  <c r="Q2229" i="2" s="1"/>
  <c r="O2229" i="2"/>
  <c r="P2229" i="2"/>
  <c r="N2230" i="2"/>
  <c r="O2230" i="2"/>
  <c r="P2230" i="2"/>
  <c r="Q2230" i="2"/>
  <c r="N2231" i="2"/>
  <c r="P2231" i="2" s="1"/>
  <c r="O2231" i="2"/>
  <c r="Q2231" i="2"/>
  <c r="N2232" i="2"/>
  <c r="O2232" i="2"/>
  <c r="P2232" i="2"/>
  <c r="Q2232" i="2"/>
  <c r="N2233" i="2"/>
  <c r="O2233" i="2"/>
  <c r="P2233" i="2"/>
  <c r="Q2233" i="2"/>
  <c r="N2234" i="2"/>
  <c r="O2234" i="2"/>
  <c r="P2234" i="2"/>
  <c r="Q2234" i="2"/>
  <c r="N2235" i="2"/>
  <c r="P2235" i="2" s="1"/>
  <c r="O2235" i="2"/>
  <c r="Q2235" i="2"/>
  <c r="N2236" i="2"/>
  <c r="O2236" i="2"/>
  <c r="P2236" i="2"/>
  <c r="Q2236" i="2"/>
  <c r="T2234" i="2" s="1"/>
  <c r="N2237" i="2"/>
  <c r="Q2237" i="2" s="1"/>
  <c r="O2237" i="2"/>
  <c r="P2237" i="2"/>
  <c r="N2238" i="2"/>
  <c r="O2238" i="2" s="1"/>
  <c r="P2238" i="2"/>
  <c r="Q2238" i="2"/>
  <c r="N2239" i="2"/>
  <c r="P2239" i="2" s="1"/>
  <c r="R2238" i="2" s="1"/>
  <c r="O2239" i="2"/>
  <c r="Q2239" i="2"/>
  <c r="N2240" i="2"/>
  <c r="Q2240" i="2" s="1"/>
  <c r="O2240" i="2"/>
  <c r="P2240" i="2"/>
  <c r="N2241" i="2"/>
  <c r="Q2241" i="2" s="1"/>
  <c r="O2241" i="2"/>
  <c r="P2241" i="2"/>
  <c r="N2242" i="2"/>
  <c r="O2242" i="2" s="1"/>
  <c r="P2242" i="2"/>
  <c r="Q2242" i="2"/>
  <c r="N2243" i="2"/>
  <c r="P2243" i="2" s="1"/>
  <c r="Y2242" i="2" s="1"/>
  <c r="O2243" i="2"/>
  <c r="Q2243" i="2"/>
  <c r="N2244" i="2"/>
  <c r="Q2244" i="2" s="1"/>
  <c r="O2244" i="2"/>
  <c r="P2244" i="2"/>
  <c r="N2245" i="2"/>
  <c r="Q2245" i="2" s="1"/>
  <c r="O2245" i="2"/>
  <c r="P2245" i="2"/>
  <c r="N2246" i="2"/>
  <c r="O2246" i="2" s="1"/>
  <c r="P2246" i="2"/>
  <c r="Q2246" i="2"/>
  <c r="N2247" i="2"/>
  <c r="P2247" i="2" s="1"/>
  <c r="Y2246" i="2" s="1"/>
  <c r="O2247" i="2"/>
  <c r="Q2247" i="2"/>
  <c r="N2248" i="2"/>
  <c r="O2248" i="2"/>
  <c r="P2248" i="2"/>
  <c r="Q2248" i="2"/>
  <c r="N2249" i="2"/>
  <c r="O2249" i="2"/>
  <c r="P2249" i="2"/>
  <c r="Q2249" i="2"/>
  <c r="N2250" i="2"/>
  <c r="O2250" i="2"/>
  <c r="P2250" i="2"/>
  <c r="Q2250" i="2"/>
  <c r="N2251" i="2"/>
  <c r="P2251" i="2" s="1"/>
  <c r="Y2250" i="2" s="1"/>
  <c r="O2251" i="2"/>
  <c r="Q2251" i="2"/>
  <c r="N2252" i="2"/>
  <c r="O2252" i="2"/>
  <c r="P2252" i="2"/>
  <c r="Q2252" i="2"/>
  <c r="N2253" i="2"/>
  <c r="O2253" i="2"/>
  <c r="P2253" i="2"/>
  <c r="Q2253" i="2"/>
  <c r="N2254" i="2"/>
  <c r="O2254" i="2" s="1"/>
  <c r="P2254" i="2"/>
  <c r="Q2254" i="2"/>
  <c r="N2255" i="2"/>
  <c r="P2255" i="2" s="1"/>
  <c r="R2254" i="2" s="1"/>
  <c r="O2255" i="2"/>
  <c r="Q2255" i="2"/>
  <c r="N2256" i="2"/>
  <c r="O2256" i="2"/>
  <c r="P2256" i="2"/>
  <c r="Q2256" i="2"/>
  <c r="N2257" i="2"/>
  <c r="O2257" i="2"/>
  <c r="P2257" i="2"/>
  <c r="Q2257" i="2"/>
  <c r="N2258" i="2"/>
  <c r="O2258" i="2" s="1"/>
  <c r="P2258" i="2"/>
  <c r="Q2258" i="2"/>
  <c r="N2259" i="2"/>
  <c r="P2259" i="2" s="1"/>
  <c r="R2258" i="2" s="1"/>
  <c r="O2259" i="2"/>
  <c r="Q2259" i="2"/>
  <c r="N2260" i="2"/>
  <c r="Q2260" i="2" s="1"/>
  <c r="O2260" i="2"/>
  <c r="P2260" i="2"/>
  <c r="N2261" i="2"/>
  <c r="Q2261" i="2" s="1"/>
  <c r="O2261" i="2"/>
  <c r="P2261" i="2"/>
  <c r="N2262" i="2"/>
  <c r="O2262" i="2" s="1"/>
  <c r="P2262" i="2"/>
  <c r="Q2262" i="2"/>
  <c r="N2263" i="2"/>
  <c r="P2263" i="2" s="1"/>
  <c r="Y2262" i="2" s="1"/>
  <c r="O2263" i="2"/>
  <c r="Q2263" i="2"/>
  <c r="N2264" i="2"/>
  <c r="O2264" i="2"/>
  <c r="P2264" i="2"/>
  <c r="Q2264" i="2"/>
  <c r="N2265" i="2"/>
  <c r="O2265" i="2"/>
  <c r="P2265" i="2"/>
  <c r="Q2265" i="2"/>
  <c r="N2266" i="2"/>
  <c r="O2266" i="2"/>
  <c r="P2266" i="2"/>
  <c r="Q2266" i="2"/>
  <c r="N2267" i="2"/>
  <c r="P2267" i="2" s="1"/>
  <c r="Y2266" i="2" s="1"/>
  <c r="O2267" i="2"/>
  <c r="Q2267" i="2"/>
  <c r="N2268" i="2"/>
  <c r="Q2268" i="2" s="1"/>
  <c r="O2268" i="2"/>
  <c r="P2268" i="2"/>
  <c r="N2269" i="2"/>
  <c r="Q2269" i="2" s="1"/>
  <c r="O2269" i="2"/>
  <c r="P2269" i="2"/>
  <c r="N2270" i="2"/>
  <c r="O2270" i="2" s="1"/>
  <c r="P2270" i="2"/>
  <c r="Q2270" i="2"/>
  <c r="N2271" i="2"/>
  <c r="P2271" i="2" s="1"/>
  <c r="Y2270" i="2" s="1"/>
  <c r="O2271" i="2"/>
  <c r="Q2271" i="2"/>
  <c r="N2272" i="2"/>
  <c r="Q2272" i="2" s="1"/>
  <c r="O2272" i="2"/>
  <c r="P2272" i="2"/>
  <c r="N2273" i="2"/>
  <c r="Q2273" i="2" s="1"/>
  <c r="O2273" i="2"/>
  <c r="P2273" i="2"/>
  <c r="N2274" i="2"/>
  <c r="O2274" i="2" s="1"/>
  <c r="X2274" i="2" s="1"/>
  <c r="P2274" i="2"/>
  <c r="Q2274" i="2"/>
  <c r="N2275" i="2"/>
  <c r="P2275" i="2" s="1"/>
  <c r="O2275" i="2"/>
  <c r="Q2275" i="2"/>
  <c r="N2276" i="2"/>
  <c r="Q2276" i="2" s="1"/>
  <c r="O2276" i="2"/>
  <c r="P2276" i="2"/>
  <c r="N2277" i="2"/>
  <c r="Q2277" i="2" s="1"/>
  <c r="O2277" i="2"/>
  <c r="P2277" i="2"/>
  <c r="N2278" i="2"/>
  <c r="O2278" i="2"/>
  <c r="X2278" i="2" s="1"/>
  <c r="P2278" i="2"/>
  <c r="Q2278" i="2"/>
  <c r="N2279" i="2"/>
  <c r="P2279" i="2" s="1"/>
  <c r="O2279" i="2"/>
  <c r="Q2279" i="2"/>
  <c r="N2280" i="2"/>
  <c r="O2280" i="2"/>
  <c r="P2280" i="2"/>
  <c r="Q2280" i="2"/>
  <c r="N2281" i="2"/>
  <c r="O2281" i="2"/>
  <c r="P2281" i="2"/>
  <c r="Q2281" i="2"/>
  <c r="N2282" i="2"/>
  <c r="O2282" i="2"/>
  <c r="P2282" i="2"/>
  <c r="Q2282" i="2"/>
  <c r="N2283" i="2"/>
  <c r="P2283" i="2" s="1"/>
  <c r="O2283" i="2"/>
  <c r="Q2283" i="2"/>
  <c r="N2284" i="2"/>
  <c r="O2284" i="2"/>
  <c r="P2284" i="2"/>
  <c r="Q2284" i="2"/>
  <c r="N2285" i="2"/>
  <c r="Q2285" i="2" s="1"/>
  <c r="O2285" i="2"/>
  <c r="P2285" i="2"/>
  <c r="N2286" i="2"/>
  <c r="O2286" i="2" s="1"/>
  <c r="P2286" i="2"/>
  <c r="Q2286" i="2"/>
  <c r="N2287" i="2"/>
  <c r="P2287" i="2" s="1"/>
  <c r="Y2286" i="2" s="1"/>
  <c r="O2287" i="2"/>
  <c r="Q2287" i="2"/>
  <c r="N2288" i="2"/>
  <c r="O2288" i="2"/>
  <c r="P2288" i="2"/>
  <c r="Q2288" i="2"/>
  <c r="N2289" i="2"/>
  <c r="O2289" i="2"/>
  <c r="P2289" i="2"/>
  <c r="Q2289" i="2"/>
  <c r="N2290" i="2"/>
  <c r="O2290" i="2"/>
  <c r="P2290" i="2"/>
  <c r="Q2290" i="2"/>
  <c r="N2291" i="2"/>
  <c r="P2291" i="2" s="1"/>
  <c r="Y2290" i="2" s="1"/>
  <c r="O2291" i="2"/>
  <c r="Q2291" i="2"/>
  <c r="N2292" i="2"/>
  <c r="Q2292" i="2" s="1"/>
  <c r="O2292" i="2"/>
  <c r="P2292" i="2"/>
  <c r="N2293" i="2"/>
  <c r="Q2293" i="2" s="1"/>
  <c r="O2293" i="2"/>
  <c r="P2293" i="2"/>
  <c r="N2294" i="2"/>
  <c r="O2294" i="2" s="1"/>
  <c r="X2294" i="2" s="1"/>
  <c r="P2294" i="2"/>
  <c r="Q2294" i="2"/>
  <c r="N2295" i="2"/>
  <c r="P2295" i="2" s="1"/>
  <c r="O2295" i="2"/>
  <c r="Q2295" i="2"/>
  <c r="N2296" i="2"/>
  <c r="O2296" i="2"/>
  <c r="P2296" i="2"/>
  <c r="Q2296" i="2"/>
  <c r="N2297" i="2"/>
  <c r="O2297" i="2"/>
  <c r="P2297" i="2"/>
  <c r="Q2297" i="2"/>
  <c r="N2298" i="2"/>
  <c r="O2298" i="2"/>
  <c r="P2298" i="2"/>
  <c r="Q2298" i="2"/>
  <c r="N2299" i="2"/>
  <c r="P2299" i="2" s="1"/>
  <c r="O2299" i="2"/>
  <c r="Q2299" i="2"/>
  <c r="N2300" i="2"/>
  <c r="O2300" i="2"/>
  <c r="P2300" i="2"/>
  <c r="Q2300" i="2"/>
  <c r="N2301" i="2"/>
  <c r="O2301" i="2"/>
  <c r="P2301" i="2"/>
  <c r="Q2301" i="2"/>
  <c r="N2302" i="2"/>
  <c r="O2302" i="2" s="1"/>
  <c r="P2302" i="2"/>
  <c r="Q2302" i="2"/>
  <c r="N2303" i="2"/>
  <c r="P2303" i="2" s="1"/>
  <c r="R2302" i="2" s="1"/>
  <c r="O2303" i="2"/>
  <c r="Q2303" i="2"/>
  <c r="N2304" i="2"/>
  <c r="Q2304" i="2" s="1"/>
  <c r="O2304" i="2"/>
  <c r="P2304" i="2"/>
  <c r="N2305" i="2"/>
  <c r="Q2305" i="2" s="1"/>
  <c r="O2305" i="2"/>
  <c r="P2305" i="2"/>
  <c r="O2306" i="2"/>
  <c r="P2306" i="2"/>
  <c r="Q2306" i="2"/>
  <c r="Q1730" i="2"/>
  <c r="Q1731" i="2"/>
  <c r="Q1733" i="2"/>
  <c r="Q1734" i="2"/>
  <c r="Q1735" i="2"/>
  <c r="Q1736" i="2"/>
  <c r="Q1737" i="2"/>
  <c r="Q1738" i="2"/>
  <c r="Q1739" i="2"/>
  <c r="Q1742" i="2"/>
  <c r="Q1743" i="2"/>
  <c r="Q1744" i="2"/>
  <c r="Q1746" i="2"/>
  <c r="Q1747" i="2"/>
  <c r="Q1750" i="2"/>
  <c r="Q1751" i="2"/>
  <c r="Q1752" i="2"/>
  <c r="Q1753" i="2"/>
  <c r="S1750" i="2" s="1"/>
  <c r="Q1754" i="2"/>
  <c r="Q1755" i="2"/>
  <c r="Q1756" i="2"/>
  <c r="Q1757" i="2"/>
  <c r="Q1758" i="2"/>
  <c r="Q1759" i="2"/>
  <c r="Q1760" i="2"/>
  <c r="Q1761" i="2"/>
  <c r="Q1762" i="2"/>
  <c r="Q1763" i="2"/>
  <c r="Q1764" i="2"/>
  <c r="Q1765" i="2"/>
  <c r="Q1766" i="2"/>
  <c r="Q1767" i="2"/>
  <c r="Q1768" i="2"/>
  <c r="Q1769" i="2"/>
  <c r="S1766" i="2" s="1"/>
  <c r="Q1770" i="2"/>
  <c r="Q1771" i="2"/>
  <c r="Q1772" i="2"/>
  <c r="Q1773" i="2"/>
  <c r="Q1774" i="2"/>
  <c r="Q1775" i="2"/>
  <c r="Q1776" i="2"/>
  <c r="Q1777" i="2"/>
  <c r="Z1774" i="2" s="1"/>
  <c r="Q1778" i="2"/>
  <c r="Q1779" i="2"/>
  <c r="Q1780" i="2"/>
  <c r="Q1781" i="2"/>
  <c r="Q1782" i="2"/>
  <c r="Q1783" i="2"/>
  <c r="Q1784" i="2"/>
  <c r="Q1785" i="2"/>
  <c r="S1782" i="2" s="1"/>
  <c r="Q1786" i="2"/>
  <c r="Q1787" i="2"/>
  <c r="Q1790" i="2"/>
  <c r="Q1791" i="2"/>
  <c r="Q1792" i="2"/>
  <c r="Q1794" i="2"/>
  <c r="Q1795" i="2"/>
  <c r="Q1798" i="2"/>
  <c r="Q1799" i="2"/>
  <c r="Q1802" i="2"/>
  <c r="Q1803" i="2"/>
  <c r="Q1806" i="2"/>
  <c r="Q1807" i="2"/>
  <c r="Q1809" i="2"/>
  <c r="Q1810" i="2"/>
  <c r="Q1811" i="2"/>
  <c r="Q1814" i="2"/>
  <c r="Q1815" i="2"/>
  <c r="Q1818" i="2"/>
  <c r="Q1819" i="2"/>
  <c r="Q1822" i="2"/>
  <c r="Q1823" i="2"/>
  <c r="Q1825" i="2"/>
  <c r="P1730" i="2"/>
  <c r="P1732" i="2"/>
  <c r="P1733" i="2"/>
  <c r="P1734" i="2"/>
  <c r="P1736" i="2"/>
  <c r="P1737" i="2"/>
  <c r="P1738" i="2"/>
  <c r="P1740" i="2"/>
  <c r="P1741" i="2"/>
  <c r="P1742" i="2"/>
  <c r="P1744" i="2"/>
  <c r="P1745" i="2"/>
  <c r="P1746" i="2"/>
  <c r="P1748" i="2"/>
  <c r="P1749" i="2"/>
  <c r="P1750" i="2"/>
  <c r="P1752" i="2"/>
  <c r="P1753" i="2"/>
  <c r="P1754" i="2"/>
  <c r="P1756" i="2"/>
  <c r="P1757" i="2"/>
  <c r="P1758" i="2"/>
  <c r="P1760" i="2"/>
  <c r="P1761" i="2"/>
  <c r="P1762" i="2"/>
  <c r="P1763" i="2"/>
  <c r="P1764" i="2"/>
  <c r="P1765" i="2"/>
  <c r="P1766" i="2"/>
  <c r="P1767" i="2"/>
  <c r="Y1766" i="2" s="1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Y1782" i="2" s="1"/>
  <c r="P1784" i="2"/>
  <c r="P1785" i="2"/>
  <c r="P1786" i="2"/>
  <c r="P1787" i="2"/>
  <c r="P1788" i="2"/>
  <c r="P1789" i="2"/>
  <c r="P1790" i="2"/>
  <c r="P1791" i="2"/>
  <c r="Y1790" i="2" s="1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Y1814" i="2" s="1"/>
  <c r="P1816" i="2"/>
  <c r="P1817" i="2"/>
  <c r="P1818" i="2"/>
  <c r="P1819" i="2"/>
  <c r="P1820" i="2"/>
  <c r="P1821" i="2"/>
  <c r="P1822" i="2"/>
  <c r="P1823" i="2"/>
  <c r="P1824" i="2"/>
  <c r="P1825" i="2"/>
  <c r="O1731" i="2"/>
  <c r="O1732" i="2"/>
  <c r="O1733" i="2"/>
  <c r="O1735" i="2"/>
  <c r="O1736" i="2"/>
  <c r="O1737" i="2"/>
  <c r="O1739" i="2"/>
  <c r="O1740" i="2"/>
  <c r="O1741" i="2"/>
  <c r="O1743" i="2"/>
  <c r="O1744" i="2"/>
  <c r="O1745" i="2"/>
  <c r="O1747" i="2"/>
  <c r="O1748" i="2"/>
  <c r="O1749" i="2"/>
  <c r="O1750" i="2"/>
  <c r="O1751" i="2"/>
  <c r="O1752" i="2"/>
  <c r="O1753" i="2"/>
  <c r="O1755" i="2"/>
  <c r="O1756" i="2"/>
  <c r="O1757" i="2"/>
  <c r="O1759" i="2"/>
  <c r="O1760" i="2"/>
  <c r="O1761" i="2"/>
  <c r="O1763" i="2"/>
  <c r="O1764" i="2"/>
  <c r="O1765" i="2"/>
  <c r="O1767" i="2"/>
  <c r="O1768" i="2"/>
  <c r="O1769" i="2"/>
  <c r="O1771" i="2"/>
  <c r="O1772" i="2"/>
  <c r="O1773" i="2"/>
  <c r="O1775" i="2"/>
  <c r="O1776" i="2"/>
  <c r="O1777" i="2"/>
  <c r="O1778" i="2"/>
  <c r="O1779" i="2"/>
  <c r="O1780" i="2"/>
  <c r="O1781" i="2"/>
  <c r="O1783" i="2"/>
  <c r="O1784" i="2"/>
  <c r="O1785" i="2"/>
  <c r="O1787" i="2"/>
  <c r="O1788" i="2"/>
  <c r="O1789" i="2"/>
  <c r="O1791" i="2"/>
  <c r="O1792" i="2"/>
  <c r="O1793" i="2"/>
  <c r="O1795" i="2"/>
  <c r="O1796" i="2"/>
  <c r="O1797" i="2"/>
  <c r="O1799" i="2"/>
  <c r="O1800" i="2"/>
  <c r="O1801" i="2"/>
  <c r="O1803" i="2"/>
  <c r="O1804" i="2"/>
  <c r="O1805" i="2"/>
  <c r="O1807" i="2"/>
  <c r="O1808" i="2"/>
  <c r="O1809" i="2"/>
  <c r="O1810" i="2"/>
  <c r="O1811" i="2"/>
  <c r="O1812" i="2"/>
  <c r="O1813" i="2"/>
  <c r="O1815" i="2"/>
  <c r="O1816" i="2"/>
  <c r="O1817" i="2"/>
  <c r="O1819" i="2"/>
  <c r="O1820" i="2"/>
  <c r="O1821" i="2"/>
  <c r="O1823" i="2"/>
  <c r="O1824" i="2"/>
  <c r="O1825" i="2"/>
  <c r="N1730" i="2"/>
  <c r="O1730" i="2" s="1"/>
  <c r="N1731" i="2"/>
  <c r="P1731" i="2" s="1"/>
  <c r="Y1730" i="2" s="1"/>
  <c r="N1732" i="2"/>
  <c r="Q1732" i="2" s="1"/>
  <c r="N1733" i="2"/>
  <c r="N1734" i="2"/>
  <c r="O1734" i="2" s="1"/>
  <c r="N1735" i="2"/>
  <c r="P1735" i="2" s="1"/>
  <c r="N1736" i="2"/>
  <c r="N1737" i="2"/>
  <c r="N1738" i="2"/>
  <c r="O1738" i="2" s="1"/>
  <c r="N1739" i="2"/>
  <c r="P1739" i="2" s="1"/>
  <c r="Y1738" i="2" s="1"/>
  <c r="N1740" i="2"/>
  <c r="Q1740" i="2" s="1"/>
  <c r="N1741" i="2"/>
  <c r="Q1741" i="2" s="1"/>
  <c r="N1742" i="2"/>
  <c r="O1742" i="2" s="1"/>
  <c r="N1743" i="2"/>
  <c r="P1743" i="2" s="1"/>
  <c r="N1744" i="2"/>
  <c r="N1745" i="2"/>
  <c r="Q1745" i="2" s="1"/>
  <c r="N1746" i="2"/>
  <c r="O1746" i="2" s="1"/>
  <c r="N1747" i="2"/>
  <c r="P1747" i="2" s="1"/>
  <c r="Y1746" i="2" s="1"/>
  <c r="N1748" i="2"/>
  <c r="Q1748" i="2" s="1"/>
  <c r="N1749" i="2"/>
  <c r="Q1749" i="2" s="1"/>
  <c r="N1750" i="2"/>
  <c r="N1751" i="2"/>
  <c r="P1751" i="2" s="1"/>
  <c r="N1752" i="2"/>
  <c r="N1753" i="2"/>
  <c r="N1754" i="2"/>
  <c r="O1754" i="2" s="1"/>
  <c r="N1755" i="2"/>
  <c r="P1755" i="2" s="1"/>
  <c r="N1756" i="2"/>
  <c r="N1757" i="2"/>
  <c r="N1758" i="2"/>
  <c r="O1758" i="2" s="1"/>
  <c r="N1759" i="2"/>
  <c r="P1759" i="2" s="1"/>
  <c r="Y1758" i="2" s="1"/>
  <c r="N1760" i="2"/>
  <c r="N1761" i="2"/>
  <c r="N1762" i="2"/>
  <c r="O1762" i="2" s="1"/>
  <c r="N1763" i="2"/>
  <c r="N1764" i="2"/>
  <c r="N1765" i="2"/>
  <c r="N1766" i="2"/>
  <c r="O1766" i="2" s="1"/>
  <c r="N1767" i="2"/>
  <c r="N1768" i="2"/>
  <c r="N1769" i="2"/>
  <c r="N1770" i="2"/>
  <c r="O1770" i="2" s="1"/>
  <c r="N1771" i="2"/>
  <c r="N1772" i="2"/>
  <c r="N1773" i="2"/>
  <c r="N1774" i="2"/>
  <c r="O1774" i="2" s="1"/>
  <c r="N1775" i="2"/>
  <c r="N1776" i="2"/>
  <c r="N1777" i="2"/>
  <c r="N1778" i="2"/>
  <c r="N1779" i="2"/>
  <c r="N1780" i="2"/>
  <c r="N1781" i="2"/>
  <c r="N1782" i="2"/>
  <c r="O1782" i="2" s="1"/>
  <c r="N1783" i="2"/>
  <c r="N1784" i="2"/>
  <c r="N1785" i="2"/>
  <c r="N1786" i="2"/>
  <c r="O1786" i="2" s="1"/>
  <c r="N1787" i="2"/>
  <c r="N1788" i="2"/>
  <c r="Q1788" i="2" s="1"/>
  <c r="N1789" i="2"/>
  <c r="Q1789" i="2" s="1"/>
  <c r="N1790" i="2"/>
  <c r="O1790" i="2" s="1"/>
  <c r="N1791" i="2"/>
  <c r="N1792" i="2"/>
  <c r="N1793" i="2"/>
  <c r="Q1793" i="2" s="1"/>
  <c r="Z1790" i="2" s="1"/>
  <c r="N1794" i="2"/>
  <c r="O1794" i="2" s="1"/>
  <c r="N1795" i="2"/>
  <c r="N1796" i="2"/>
  <c r="Q1796" i="2" s="1"/>
  <c r="N1797" i="2"/>
  <c r="Q1797" i="2" s="1"/>
  <c r="N1798" i="2"/>
  <c r="O1798" i="2" s="1"/>
  <c r="N1799" i="2"/>
  <c r="N1800" i="2"/>
  <c r="Q1800" i="2" s="1"/>
  <c r="N1801" i="2"/>
  <c r="Q1801" i="2" s="1"/>
  <c r="N1802" i="2"/>
  <c r="O1802" i="2" s="1"/>
  <c r="N1803" i="2"/>
  <c r="N1804" i="2"/>
  <c r="Q1804" i="2" s="1"/>
  <c r="N1805" i="2"/>
  <c r="Q1805" i="2" s="1"/>
  <c r="N1806" i="2"/>
  <c r="O1806" i="2" s="1"/>
  <c r="N1807" i="2"/>
  <c r="N1808" i="2"/>
  <c r="Q1808" i="2" s="1"/>
  <c r="N1809" i="2"/>
  <c r="N1810" i="2"/>
  <c r="N1811" i="2"/>
  <c r="N1812" i="2"/>
  <c r="Q1812" i="2" s="1"/>
  <c r="N1813" i="2"/>
  <c r="Q1813" i="2" s="1"/>
  <c r="N1814" i="2"/>
  <c r="O1814" i="2" s="1"/>
  <c r="N1815" i="2"/>
  <c r="N1816" i="2"/>
  <c r="Q1816" i="2" s="1"/>
  <c r="N1817" i="2"/>
  <c r="Q1817" i="2" s="1"/>
  <c r="N1818" i="2"/>
  <c r="O1818" i="2" s="1"/>
  <c r="N1819" i="2"/>
  <c r="N1820" i="2"/>
  <c r="Q1820" i="2" s="1"/>
  <c r="N1821" i="2"/>
  <c r="Q1821" i="2" s="1"/>
  <c r="N1822" i="2"/>
  <c r="O1822" i="2" s="1"/>
  <c r="N1823" i="2"/>
  <c r="N1824" i="2"/>
  <c r="Q1824" i="2" s="1"/>
  <c r="N1825" i="2"/>
  <c r="T802" i="2"/>
  <c r="Z1626" i="2"/>
  <c r="T1734" i="2"/>
  <c r="Y1734" i="2"/>
  <c r="Y1742" i="2"/>
  <c r="R1750" i="2"/>
  <c r="X1750" i="2"/>
  <c r="Y1750" i="2"/>
  <c r="Y1754" i="2"/>
  <c r="Y1762" i="2"/>
  <c r="S1770" i="2"/>
  <c r="Y1770" i="2"/>
  <c r="Y1774" i="2"/>
  <c r="R1778" i="2"/>
  <c r="X1778" i="2"/>
  <c r="Y1778" i="2"/>
  <c r="Y1786" i="2"/>
  <c r="S1794" i="2"/>
  <c r="T1794" i="2"/>
  <c r="Y1794" i="2"/>
  <c r="Z1794" i="2"/>
  <c r="S1798" i="2"/>
  <c r="Y1798" i="2"/>
  <c r="S1802" i="2"/>
  <c r="T1802" i="2"/>
  <c r="Y1802" i="2"/>
  <c r="Z1802" i="2"/>
  <c r="Y1806" i="2"/>
  <c r="Z1806" i="2"/>
  <c r="R1810" i="2"/>
  <c r="S1810" i="2"/>
  <c r="T1810" i="2"/>
  <c r="X1810" i="2"/>
  <c r="Y1810" i="2"/>
  <c r="Z1810" i="2"/>
  <c r="S1814" i="2"/>
  <c r="S1818" i="2"/>
  <c r="T1818" i="2"/>
  <c r="Y1818" i="2"/>
  <c r="Z1818" i="2"/>
  <c r="Y1822" i="2"/>
  <c r="Z1822" i="2"/>
  <c r="X2210" i="2"/>
  <c r="X2214" i="2"/>
  <c r="Y2214" i="2"/>
  <c r="X2218" i="2"/>
  <c r="Z2218" i="2"/>
  <c r="S2222" i="2"/>
  <c r="T2222" i="2"/>
  <c r="X2222" i="2"/>
  <c r="Z2222" i="2"/>
  <c r="S2226" i="2"/>
  <c r="T2226" i="2"/>
  <c r="X2226" i="2"/>
  <c r="Z2226" i="2"/>
  <c r="S2230" i="2"/>
  <c r="T2230" i="2"/>
  <c r="X2230" i="2"/>
  <c r="Z2230" i="2"/>
  <c r="S2234" i="2"/>
  <c r="X2234" i="2"/>
  <c r="Y2234" i="2"/>
  <c r="Z2234" i="2"/>
  <c r="S2238" i="2"/>
  <c r="T2238" i="2"/>
  <c r="X2238" i="2"/>
  <c r="Z2238" i="2"/>
  <c r="S2242" i="2"/>
  <c r="T2242" i="2"/>
  <c r="X2242" i="2"/>
  <c r="Z2242" i="2"/>
  <c r="S2246" i="2"/>
  <c r="T2246" i="2"/>
  <c r="X2246" i="2"/>
  <c r="Z2246" i="2"/>
  <c r="S2250" i="2"/>
  <c r="T2250" i="2"/>
  <c r="X2250" i="2"/>
  <c r="Z2250" i="2"/>
  <c r="X2254" i="2"/>
  <c r="S2258" i="2"/>
  <c r="T2258" i="2"/>
  <c r="X2258" i="2"/>
  <c r="Z2258" i="2"/>
  <c r="S2262" i="2"/>
  <c r="T2262" i="2"/>
  <c r="X2262" i="2"/>
  <c r="Z2262" i="2"/>
  <c r="S2266" i="2"/>
  <c r="T2266" i="2"/>
  <c r="X2266" i="2"/>
  <c r="Z2266" i="2"/>
  <c r="X2270" i="2"/>
  <c r="S2274" i="2"/>
  <c r="T2274" i="2"/>
  <c r="Z2274" i="2"/>
  <c r="S2278" i="2"/>
  <c r="T2278" i="2"/>
  <c r="Y2278" i="2"/>
  <c r="Z2278" i="2"/>
  <c r="X2282" i="2"/>
  <c r="S2286" i="2"/>
  <c r="T2286" i="2"/>
  <c r="X2286" i="2"/>
  <c r="Z2286" i="2"/>
  <c r="S2290" i="2"/>
  <c r="T2290" i="2"/>
  <c r="X2290" i="2"/>
  <c r="Z2290" i="2"/>
  <c r="S2294" i="2"/>
  <c r="T2294" i="2"/>
  <c r="Z2294" i="2"/>
  <c r="S2298" i="2"/>
  <c r="T2298" i="2"/>
  <c r="X2298" i="2"/>
  <c r="Y2298" i="2"/>
  <c r="Z2298" i="2"/>
  <c r="S2302" i="2"/>
  <c r="T2302" i="2"/>
  <c r="X2302" i="2"/>
  <c r="Z2302" i="2"/>
  <c r="Q3" i="2"/>
  <c r="Q6" i="2"/>
  <c r="Q7" i="2"/>
  <c r="Q10" i="2"/>
  <c r="Q11" i="2"/>
  <c r="Q14" i="2"/>
  <c r="Q15" i="2"/>
  <c r="Q18" i="2"/>
  <c r="Q19" i="2"/>
  <c r="Q22" i="2"/>
  <c r="Q23" i="2"/>
  <c r="Q26" i="2"/>
  <c r="Q27" i="2"/>
  <c r="Q30" i="2"/>
  <c r="Q31" i="2"/>
  <c r="Q34" i="2"/>
  <c r="Q35" i="2"/>
  <c r="Q38" i="2"/>
  <c r="Q39" i="2"/>
  <c r="Q42" i="2"/>
  <c r="Q43" i="2"/>
  <c r="Q46" i="2"/>
  <c r="Q47" i="2"/>
  <c r="Q50" i="2"/>
  <c r="Q51" i="2"/>
  <c r="Q54" i="2"/>
  <c r="Q55" i="2"/>
  <c r="Q58" i="2"/>
  <c r="Q59" i="2"/>
  <c r="Q62" i="2"/>
  <c r="Q63" i="2"/>
  <c r="Q66" i="2"/>
  <c r="Q67" i="2"/>
  <c r="Q70" i="2"/>
  <c r="Q71" i="2"/>
  <c r="Q74" i="2"/>
  <c r="Q75" i="2"/>
  <c r="Q78" i="2"/>
  <c r="Q79" i="2"/>
  <c r="Q82" i="2"/>
  <c r="Q83" i="2"/>
  <c r="Q86" i="2"/>
  <c r="Q87" i="2"/>
  <c r="Q90" i="2"/>
  <c r="Q91" i="2"/>
  <c r="Q94" i="2"/>
  <c r="Q95" i="2"/>
  <c r="Q98" i="2"/>
  <c r="Q99" i="2"/>
  <c r="Q102" i="2"/>
  <c r="Q103" i="2"/>
  <c r="Q106" i="2"/>
  <c r="Q107" i="2"/>
  <c r="Q110" i="2"/>
  <c r="Q111" i="2"/>
  <c r="Q114" i="2"/>
  <c r="Q115" i="2"/>
  <c r="Q118" i="2"/>
  <c r="Q119" i="2"/>
  <c r="Q122" i="2"/>
  <c r="Q123" i="2"/>
  <c r="Q126" i="2"/>
  <c r="Q127" i="2"/>
  <c r="Q130" i="2"/>
  <c r="Q131" i="2"/>
  <c r="Q134" i="2"/>
  <c r="Q135" i="2"/>
  <c r="Q138" i="2"/>
  <c r="Q139" i="2"/>
  <c r="Q142" i="2"/>
  <c r="Q143" i="2"/>
  <c r="Q146" i="2"/>
  <c r="Q147" i="2"/>
  <c r="Q150" i="2"/>
  <c r="Q151" i="2"/>
  <c r="Q154" i="2"/>
  <c r="Q155" i="2"/>
  <c r="Q158" i="2"/>
  <c r="Q159" i="2"/>
  <c r="Q162" i="2"/>
  <c r="Q163" i="2"/>
  <c r="Q166" i="2"/>
  <c r="Q167" i="2"/>
  <c r="Q170" i="2"/>
  <c r="Q171" i="2"/>
  <c r="Q174" i="2"/>
  <c r="Q175" i="2"/>
  <c r="Q178" i="2"/>
  <c r="Q179" i="2"/>
  <c r="Q182" i="2"/>
  <c r="Q183" i="2"/>
  <c r="Q186" i="2"/>
  <c r="Q187" i="2"/>
  <c r="Q190" i="2"/>
  <c r="Q191" i="2"/>
  <c r="Q194" i="2"/>
  <c r="Q195" i="2"/>
  <c r="Q198" i="2"/>
  <c r="Q199" i="2"/>
  <c r="Q202" i="2"/>
  <c r="Q203" i="2"/>
  <c r="Q206" i="2"/>
  <c r="Q207" i="2"/>
  <c r="Q210" i="2"/>
  <c r="Q211" i="2"/>
  <c r="Q214" i="2"/>
  <c r="Q215" i="2"/>
  <c r="Q218" i="2"/>
  <c r="Q219" i="2"/>
  <c r="Q222" i="2"/>
  <c r="Q223" i="2"/>
  <c r="Q226" i="2"/>
  <c r="Q227" i="2"/>
  <c r="Q230" i="2"/>
  <c r="Q231" i="2"/>
  <c r="Q234" i="2"/>
  <c r="Q235" i="2"/>
  <c r="Q238" i="2"/>
  <c r="Q239" i="2"/>
  <c r="Q242" i="2"/>
  <c r="Q243" i="2"/>
  <c r="Q246" i="2"/>
  <c r="Q247" i="2"/>
  <c r="Q250" i="2"/>
  <c r="Q251" i="2"/>
  <c r="Q254" i="2"/>
  <c r="Q255" i="2"/>
  <c r="Q258" i="2"/>
  <c r="Q259" i="2"/>
  <c r="Q262" i="2"/>
  <c r="Q263" i="2"/>
  <c r="Q266" i="2"/>
  <c r="Q267" i="2"/>
  <c r="Q270" i="2"/>
  <c r="Q271" i="2"/>
  <c r="Q274" i="2"/>
  <c r="Q275" i="2"/>
  <c r="Q278" i="2"/>
  <c r="Q279" i="2"/>
  <c r="Q282" i="2"/>
  <c r="Q283" i="2"/>
  <c r="Q286" i="2"/>
  <c r="Q287" i="2"/>
  <c r="Q290" i="2"/>
  <c r="Q291" i="2"/>
  <c r="Q294" i="2"/>
  <c r="Q295" i="2"/>
  <c r="Q298" i="2"/>
  <c r="Q299" i="2"/>
  <c r="Q302" i="2"/>
  <c r="Q303" i="2"/>
  <c r="Q306" i="2"/>
  <c r="Q307" i="2"/>
  <c r="Q310" i="2"/>
  <c r="Q311" i="2"/>
  <c r="Q314" i="2"/>
  <c r="Q315" i="2"/>
  <c r="Q318" i="2"/>
  <c r="Q319" i="2"/>
  <c r="Q322" i="2"/>
  <c r="Q323" i="2"/>
  <c r="Q326" i="2"/>
  <c r="Q327" i="2"/>
  <c r="Q330" i="2"/>
  <c r="Q331" i="2"/>
  <c r="Q334" i="2"/>
  <c r="Q335" i="2"/>
  <c r="Q338" i="2"/>
  <c r="Q339" i="2"/>
  <c r="Q342" i="2"/>
  <c r="Q343" i="2"/>
  <c r="Q346" i="2"/>
  <c r="Q347" i="2"/>
  <c r="Q350" i="2"/>
  <c r="Q351" i="2"/>
  <c r="Q354" i="2"/>
  <c r="Q355" i="2"/>
  <c r="Q358" i="2"/>
  <c r="Q359" i="2"/>
  <c r="Q362" i="2"/>
  <c r="Q363" i="2"/>
  <c r="Q366" i="2"/>
  <c r="Q367" i="2"/>
  <c r="Q370" i="2"/>
  <c r="Q371" i="2"/>
  <c r="Q374" i="2"/>
  <c r="Q375" i="2"/>
  <c r="Q378" i="2"/>
  <c r="Q379" i="2"/>
  <c r="Q382" i="2"/>
  <c r="Q383" i="2"/>
  <c r="Q386" i="2"/>
  <c r="Q387" i="2"/>
  <c r="Q390" i="2"/>
  <c r="Q391" i="2"/>
  <c r="Q394" i="2"/>
  <c r="Q395" i="2"/>
  <c r="Q398" i="2"/>
  <c r="Q399" i="2"/>
  <c r="Q402" i="2"/>
  <c r="Q403" i="2"/>
  <c r="Q406" i="2"/>
  <c r="Q407" i="2"/>
  <c r="Q410" i="2"/>
  <c r="Q411" i="2"/>
  <c r="Q414" i="2"/>
  <c r="Q415" i="2"/>
  <c r="Q418" i="2"/>
  <c r="Q419" i="2"/>
  <c r="Q422" i="2"/>
  <c r="Q423" i="2"/>
  <c r="Q426" i="2"/>
  <c r="Q427" i="2"/>
  <c r="Q430" i="2"/>
  <c r="Q431" i="2"/>
  <c r="Q434" i="2"/>
  <c r="Q435" i="2"/>
  <c r="Q438" i="2"/>
  <c r="Q439" i="2"/>
  <c r="Q442" i="2"/>
  <c r="Q443" i="2"/>
  <c r="Q446" i="2"/>
  <c r="Q447" i="2"/>
  <c r="Q450" i="2"/>
  <c r="Q451" i="2"/>
  <c r="Q453" i="2"/>
  <c r="Q454" i="2"/>
  <c r="Q455" i="2"/>
  <c r="Q458" i="2"/>
  <c r="Q459" i="2"/>
  <c r="Q462" i="2"/>
  <c r="Q463" i="2"/>
  <c r="Q466" i="2"/>
  <c r="Q467" i="2"/>
  <c r="Q470" i="2"/>
  <c r="Q471" i="2"/>
  <c r="Q474" i="2"/>
  <c r="Q475" i="2"/>
  <c r="Q478" i="2"/>
  <c r="Q479" i="2"/>
  <c r="Q482" i="2"/>
  <c r="Q483" i="2"/>
  <c r="Q486" i="2"/>
  <c r="Q487" i="2"/>
  <c r="Q490" i="2"/>
  <c r="Q491" i="2"/>
  <c r="Q494" i="2"/>
  <c r="Q495" i="2"/>
  <c r="Q498" i="2"/>
  <c r="Q499" i="2"/>
  <c r="Q502" i="2"/>
  <c r="Q503" i="2"/>
  <c r="Q506" i="2"/>
  <c r="Q507" i="2"/>
  <c r="Q510" i="2"/>
  <c r="Q511" i="2"/>
  <c r="Q514" i="2"/>
  <c r="Q515" i="2"/>
  <c r="Q518" i="2"/>
  <c r="Q519" i="2"/>
  <c r="Q522" i="2"/>
  <c r="Q523" i="2"/>
  <c r="Q526" i="2"/>
  <c r="Q527" i="2"/>
  <c r="Q529" i="2"/>
  <c r="Q530" i="2"/>
  <c r="Q531" i="2"/>
  <c r="Q534" i="2"/>
  <c r="Q535" i="2"/>
  <c r="Q538" i="2"/>
  <c r="Q539" i="2"/>
  <c r="Q542" i="2"/>
  <c r="Q543" i="2"/>
  <c r="Q546" i="2"/>
  <c r="Q547" i="2"/>
  <c r="Q550" i="2"/>
  <c r="Q551" i="2"/>
  <c r="Q554" i="2"/>
  <c r="Q555" i="2"/>
  <c r="Q558" i="2"/>
  <c r="Q559" i="2"/>
  <c r="Q562" i="2"/>
  <c r="Q563" i="2"/>
  <c r="Q566" i="2"/>
  <c r="Q567" i="2"/>
  <c r="Q570" i="2"/>
  <c r="Q571" i="2"/>
  <c r="Q574" i="2"/>
  <c r="Q575" i="2"/>
  <c r="Q578" i="2"/>
  <c r="Q579" i="2"/>
  <c r="Q582" i="2"/>
  <c r="Q583" i="2"/>
  <c r="Q586" i="2"/>
  <c r="Q587" i="2"/>
  <c r="Q590" i="2"/>
  <c r="Q591" i="2"/>
  <c r="Q594" i="2"/>
  <c r="Q595" i="2"/>
  <c r="Q598" i="2"/>
  <c r="Q599" i="2"/>
  <c r="Q602" i="2"/>
  <c r="Q603" i="2"/>
  <c r="Q606" i="2"/>
  <c r="Q607" i="2"/>
  <c r="Q610" i="2"/>
  <c r="Q611" i="2"/>
  <c r="Q614" i="2"/>
  <c r="Q615" i="2"/>
  <c r="Q618" i="2"/>
  <c r="Q619" i="2"/>
  <c r="Q622" i="2"/>
  <c r="Q623" i="2"/>
  <c r="Q626" i="2"/>
  <c r="Q627" i="2"/>
  <c r="Q630" i="2"/>
  <c r="Q631" i="2"/>
  <c r="Q634" i="2"/>
  <c r="Q635" i="2"/>
  <c r="Q638" i="2"/>
  <c r="Q639" i="2"/>
  <c r="Q642" i="2"/>
  <c r="Q643" i="2"/>
  <c r="Q646" i="2"/>
  <c r="Q647" i="2"/>
  <c r="Q650" i="2"/>
  <c r="Q651" i="2"/>
  <c r="Q654" i="2"/>
  <c r="Q655" i="2"/>
  <c r="Q658" i="2"/>
  <c r="Q659" i="2"/>
  <c r="Q662" i="2"/>
  <c r="Q663" i="2"/>
  <c r="Q666" i="2"/>
  <c r="Q667" i="2"/>
  <c r="Q670" i="2"/>
  <c r="Q671" i="2"/>
  <c r="Q674" i="2"/>
  <c r="Q675" i="2"/>
  <c r="Q678" i="2"/>
  <c r="Q679" i="2"/>
  <c r="Q682" i="2"/>
  <c r="Q683" i="2"/>
  <c r="Q686" i="2"/>
  <c r="Q687" i="2"/>
  <c r="Q690" i="2"/>
  <c r="Q691" i="2"/>
  <c r="Q694" i="2"/>
  <c r="Q695" i="2"/>
  <c r="Q698" i="2"/>
  <c r="Q699" i="2"/>
  <c r="Q702" i="2"/>
  <c r="Q703" i="2"/>
  <c r="Q706" i="2"/>
  <c r="Q707" i="2"/>
  <c r="Q710" i="2"/>
  <c r="Q711" i="2"/>
  <c r="Q714" i="2"/>
  <c r="Q715" i="2"/>
  <c r="Q718" i="2"/>
  <c r="Q719" i="2"/>
  <c r="Q722" i="2"/>
  <c r="Q723" i="2"/>
  <c r="Q726" i="2"/>
  <c r="Q727" i="2"/>
  <c r="Q730" i="2"/>
  <c r="Q731" i="2"/>
  <c r="Q734" i="2"/>
  <c r="Q735" i="2"/>
  <c r="Q738" i="2"/>
  <c r="Q739" i="2"/>
  <c r="Q742" i="2"/>
  <c r="Q743" i="2"/>
  <c r="Q746" i="2"/>
  <c r="Q747" i="2"/>
  <c r="Q750" i="2"/>
  <c r="Q751" i="2"/>
  <c r="Q754" i="2"/>
  <c r="Q755" i="2"/>
  <c r="Q758" i="2"/>
  <c r="Q759" i="2"/>
  <c r="Q762" i="2"/>
  <c r="Q763" i="2"/>
  <c r="Q766" i="2"/>
  <c r="Q767" i="2"/>
  <c r="Q770" i="2"/>
  <c r="Q771" i="2"/>
  <c r="Q774" i="2"/>
  <c r="Q775" i="2"/>
  <c r="Q778" i="2"/>
  <c r="Q779" i="2"/>
  <c r="Q782" i="2"/>
  <c r="Q783" i="2"/>
  <c r="Q786" i="2"/>
  <c r="Q787" i="2"/>
  <c r="Q789" i="2"/>
  <c r="Q790" i="2"/>
  <c r="Q791" i="2"/>
  <c r="Q794" i="2"/>
  <c r="Q795" i="2"/>
  <c r="Q798" i="2"/>
  <c r="Q799" i="2"/>
  <c r="Q802" i="2"/>
  <c r="Q803" i="2"/>
  <c r="Q806" i="2"/>
  <c r="Q807" i="2"/>
  <c r="Q810" i="2"/>
  <c r="Q811" i="2"/>
  <c r="Q814" i="2"/>
  <c r="Q815" i="2"/>
  <c r="Q818" i="2"/>
  <c r="Q819" i="2"/>
  <c r="Q822" i="2"/>
  <c r="Q823" i="2"/>
  <c r="Q826" i="2"/>
  <c r="Q827" i="2"/>
  <c r="Q830" i="2"/>
  <c r="Q831" i="2"/>
  <c r="Q834" i="2"/>
  <c r="Q835" i="2"/>
  <c r="Q838" i="2"/>
  <c r="Q839" i="2"/>
  <c r="Q842" i="2"/>
  <c r="Q843" i="2"/>
  <c r="Q846" i="2"/>
  <c r="Q847" i="2"/>
  <c r="Q850" i="2"/>
  <c r="Q851" i="2"/>
  <c r="Q854" i="2"/>
  <c r="Q855" i="2"/>
  <c r="Q858" i="2"/>
  <c r="Q859" i="2"/>
  <c r="Q862" i="2"/>
  <c r="Q863" i="2"/>
  <c r="Q866" i="2"/>
  <c r="Q867" i="2"/>
  <c r="Q870" i="2"/>
  <c r="Q871" i="2"/>
  <c r="Q874" i="2"/>
  <c r="Q875" i="2"/>
  <c r="Q878" i="2"/>
  <c r="Q879" i="2"/>
  <c r="Q882" i="2"/>
  <c r="Q883" i="2"/>
  <c r="Q886" i="2"/>
  <c r="Q887" i="2"/>
  <c r="Q890" i="2"/>
  <c r="Q891" i="2"/>
  <c r="Q894" i="2"/>
  <c r="Q895" i="2"/>
  <c r="Q898" i="2"/>
  <c r="Q899" i="2"/>
  <c r="Q902" i="2"/>
  <c r="Q903" i="2"/>
  <c r="Q906" i="2"/>
  <c r="Q907" i="2"/>
  <c r="Q910" i="2"/>
  <c r="Q911" i="2"/>
  <c r="Q914" i="2"/>
  <c r="Q915" i="2"/>
  <c r="Q918" i="2"/>
  <c r="Q919" i="2"/>
  <c r="Q922" i="2"/>
  <c r="Q923" i="2"/>
  <c r="Q926" i="2"/>
  <c r="Q927" i="2"/>
  <c r="Q930" i="2"/>
  <c r="Q931" i="2"/>
  <c r="Q933" i="2"/>
  <c r="Q934" i="2"/>
  <c r="Q935" i="2"/>
  <c r="Q938" i="2"/>
  <c r="Q939" i="2"/>
  <c r="Q942" i="2"/>
  <c r="Q943" i="2"/>
  <c r="Q946" i="2"/>
  <c r="Q947" i="2"/>
  <c r="Q950" i="2"/>
  <c r="Q951" i="2"/>
  <c r="Q954" i="2"/>
  <c r="Q955" i="2"/>
  <c r="Q958" i="2"/>
  <c r="Q959" i="2"/>
  <c r="Q962" i="2"/>
  <c r="Q963" i="2"/>
  <c r="Q966" i="2"/>
  <c r="Q967" i="2"/>
  <c r="Q970" i="2"/>
  <c r="Q971" i="2"/>
  <c r="Q974" i="2"/>
  <c r="Q975" i="2"/>
  <c r="Q977" i="2"/>
  <c r="Q978" i="2"/>
  <c r="Q979" i="2"/>
  <c r="Q982" i="2"/>
  <c r="Q983" i="2"/>
  <c r="Q986" i="2"/>
  <c r="Q987" i="2"/>
  <c r="Q990" i="2"/>
  <c r="Q991" i="2"/>
  <c r="Q994" i="2"/>
  <c r="Q995" i="2"/>
  <c r="Q998" i="2"/>
  <c r="Q999" i="2"/>
  <c r="Q1002" i="2"/>
  <c r="Q1003" i="2"/>
  <c r="Q1006" i="2"/>
  <c r="Q1007" i="2"/>
  <c r="Q1010" i="2"/>
  <c r="Q1011" i="2"/>
  <c r="Q1014" i="2"/>
  <c r="Q1015" i="2"/>
  <c r="Q1018" i="2"/>
  <c r="Q1019" i="2"/>
  <c r="Q1022" i="2"/>
  <c r="Q1023" i="2"/>
  <c r="Q1026" i="2"/>
  <c r="Q1027" i="2"/>
  <c r="Q1030" i="2"/>
  <c r="Q1031" i="2"/>
  <c r="Q1034" i="2"/>
  <c r="Q1035" i="2"/>
  <c r="Q1038" i="2"/>
  <c r="Q1039" i="2"/>
  <c r="Q1042" i="2"/>
  <c r="Q1043" i="2"/>
  <c r="Q1046" i="2"/>
  <c r="Q1047" i="2"/>
  <c r="Q1050" i="2"/>
  <c r="Q1051" i="2"/>
  <c r="Q1054" i="2"/>
  <c r="Q1055" i="2"/>
  <c r="Q1058" i="2"/>
  <c r="Q1059" i="2"/>
  <c r="Q1062" i="2"/>
  <c r="Q1063" i="2"/>
  <c r="Q1066" i="2"/>
  <c r="Q1067" i="2"/>
  <c r="Q1070" i="2"/>
  <c r="Q1071" i="2"/>
  <c r="Q1074" i="2"/>
  <c r="Q1075" i="2"/>
  <c r="Q1078" i="2"/>
  <c r="Q1079" i="2"/>
  <c r="Q1082" i="2"/>
  <c r="Q1083" i="2"/>
  <c r="Q1086" i="2"/>
  <c r="Q1087" i="2"/>
  <c r="Q1090" i="2"/>
  <c r="Q1091" i="2"/>
  <c r="Q1094" i="2"/>
  <c r="Q1095" i="2"/>
  <c r="Q1098" i="2"/>
  <c r="Q1099" i="2"/>
  <c r="Q1102" i="2"/>
  <c r="Q1103" i="2"/>
  <c r="Q1106" i="2"/>
  <c r="Q1107" i="2"/>
  <c r="Q1110" i="2"/>
  <c r="Q1111" i="2"/>
  <c r="Q1114" i="2"/>
  <c r="Q1115" i="2"/>
  <c r="Q1118" i="2"/>
  <c r="Q1119" i="2"/>
  <c r="Q1122" i="2"/>
  <c r="Q1123" i="2"/>
  <c r="Q1126" i="2"/>
  <c r="Q1127" i="2"/>
  <c r="Q1130" i="2"/>
  <c r="Q1131" i="2"/>
  <c r="Q1134" i="2"/>
  <c r="Q1135" i="2"/>
  <c r="Q1137" i="2"/>
  <c r="Q1138" i="2"/>
  <c r="Q1139" i="2"/>
  <c r="Q1142" i="2"/>
  <c r="Q1143" i="2"/>
  <c r="Q1146" i="2"/>
  <c r="Q1147" i="2"/>
  <c r="Q1150" i="2"/>
  <c r="Q1151" i="2"/>
  <c r="Q1154" i="2"/>
  <c r="Q1155" i="2"/>
  <c r="Q1158" i="2"/>
  <c r="Q1159" i="2"/>
  <c r="Q1162" i="2"/>
  <c r="Q1163" i="2"/>
  <c r="Q1166" i="2"/>
  <c r="Q1167" i="2"/>
  <c r="Q1170" i="2"/>
  <c r="Q1171" i="2"/>
  <c r="Q1174" i="2"/>
  <c r="Q1175" i="2"/>
  <c r="Q1178" i="2"/>
  <c r="Q1179" i="2"/>
  <c r="Q1182" i="2"/>
  <c r="Q1183" i="2"/>
  <c r="Q1186" i="2"/>
  <c r="Q1187" i="2"/>
  <c r="Q1189" i="2"/>
  <c r="Q1190" i="2"/>
  <c r="Q1191" i="2"/>
  <c r="Q1194" i="2"/>
  <c r="Q1195" i="2"/>
  <c r="Q1198" i="2"/>
  <c r="Q1199" i="2"/>
  <c r="Q1202" i="2"/>
  <c r="Q1203" i="2"/>
  <c r="Q1206" i="2"/>
  <c r="Q1207" i="2"/>
  <c r="Q1210" i="2"/>
  <c r="Q1211" i="2"/>
  <c r="Q1214" i="2"/>
  <c r="Q1215" i="2"/>
  <c r="Q1218" i="2"/>
  <c r="Q1219" i="2"/>
  <c r="Q1222" i="2"/>
  <c r="Q1223" i="2"/>
  <c r="Q1226" i="2"/>
  <c r="Q1227" i="2"/>
  <c r="Q1230" i="2"/>
  <c r="Q1231" i="2"/>
  <c r="Q1233" i="2"/>
  <c r="Q1234" i="2"/>
  <c r="Q1235" i="2"/>
  <c r="Q1238" i="2"/>
  <c r="Q1239" i="2"/>
  <c r="Q1242" i="2"/>
  <c r="Q1243" i="2"/>
  <c r="Q1246" i="2"/>
  <c r="Q1247" i="2"/>
  <c r="Q1250" i="2"/>
  <c r="Q1251" i="2"/>
  <c r="Q1254" i="2"/>
  <c r="Q1255" i="2"/>
  <c r="Q1258" i="2"/>
  <c r="Q1259" i="2"/>
  <c r="Q1262" i="2"/>
  <c r="Q1263" i="2"/>
  <c r="Q1266" i="2"/>
  <c r="Q1267" i="2"/>
  <c r="Q1270" i="2"/>
  <c r="Q1271" i="2"/>
  <c r="Q1274" i="2"/>
  <c r="Q1275" i="2"/>
  <c r="Q1278" i="2"/>
  <c r="Q1279" i="2"/>
  <c r="Q1282" i="2"/>
  <c r="Q1283" i="2"/>
  <c r="Q1286" i="2"/>
  <c r="Q1287" i="2"/>
  <c r="Q1290" i="2"/>
  <c r="Q1291" i="2"/>
  <c r="Q1294" i="2"/>
  <c r="Q1295" i="2"/>
  <c r="Q1298" i="2"/>
  <c r="Q1299" i="2"/>
  <c r="Q1302" i="2"/>
  <c r="Q1303" i="2"/>
  <c r="Q1306" i="2"/>
  <c r="Q1307" i="2"/>
  <c r="Q1310" i="2"/>
  <c r="Q1311" i="2"/>
  <c r="Q1314" i="2"/>
  <c r="Q1315" i="2"/>
  <c r="Q1318" i="2"/>
  <c r="Q1319" i="2"/>
  <c r="Q1322" i="2"/>
  <c r="Q1323" i="2"/>
  <c r="Q1326" i="2"/>
  <c r="Q1327" i="2"/>
  <c r="Q1330" i="2"/>
  <c r="Q1331" i="2"/>
  <c r="Q1334" i="2"/>
  <c r="Q1335" i="2"/>
  <c r="Q1338" i="2"/>
  <c r="Q1339" i="2"/>
  <c r="Q1342" i="2"/>
  <c r="Q1343" i="2"/>
  <c r="Q1346" i="2"/>
  <c r="Q1347" i="2"/>
  <c r="Q1350" i="2"/>
  <c r="Q1351" i="2"/>
  <c r="Q1354" i="2"/>
  <c r="Q1355" i="2"/>
  <c r="Q1358" i="2"/>
  <c r="Q1359" i="2"/>
  <c r="Q1362" i="2"/>
  <c r="Q1363" i="2"/>
  <c r="Q1366" i="2"/>
  <c r="Q1367" i="2"/>
  <c r="Q1370" i="2"/>
  <c r="Q1371" i="2"/>
  <c r="Q1374" i="2"/>
  <c r="Q1375" i="2"/>
  <c r="Q1378" i="2"/>
  <c r="Q1379" i="2"/>
  <c r="Q1382" i="2"/>
  <c r="Q1383" i="2"/>
  <c r="Q1386" i="2"/>
  <c r="Q1387" i="2"/>
  <c r="Q1390" i="2"/>
  <c r="Q1391" i="2"/>
  <c r="Q1393" i="2"/>
  <c r="Q1394" i="2"/>
  <c r="Q1395" i="2"/>
  <c r="Q1398" i="2"/>
  <c r="Q1399" i="2"/>
  <c r="Q1402" i="2"/>
  <c r="Q1403" i="2"/>
  <c r="Q1406" i="2"/>
  <c r="Q1407" i="2"/>
  <c r="Q1410" i="2"/>
  <c r="Q1411" i="2"/>
  <c r="Q1414" i="2"/>
  <c r="Q1415" i="2"/>
  <c r="Q1418" i="2"/>
  <c r="Q1419" i="2"/>
  <c r="Q1422" i="2"/>
  <c r="Q1423" i="2"/>
  <c r="Q1426" i="2"/>
  <c r="Q1427" i="2"/>
  <c r="Q1430" i="2"/>
  <c r="Q1431" i="2"/>
  <c r="Q1434" i="2"/>
  <c r="Q1435" i="2"/>
  <c r="Q1438" i="2"/>
  <c r="Q1439" i="2"/>
  <c r="Q1442" i="2"/>
  <c r="Q1443" i="2"/>
  <c r="Q1445" i="2"/>
  <c r="Q1446" i="2"/>
  <c r="Q1447" i="2"/>
  <c r="Q1450" i="2"/>
  <c r="Q1451" i="2"/>
  <c r="Q1454" i="2"/>
  <c r="Q1455" i="2"/>
  <c r="Q1458" i="2"/>
  <c r="Q1459" i="2"/>
  <c r="Q1462" i="2"/>
  <c r="Q1463" i="2"/>
  <c r="Q1466" i="2"/>
  <c r="Q1467" i="2"/>
  <c r="Q1470" i="2"/>
  <c r="Q1471" i="2"/>
  <c r="Q1474" i="2"/>
  <c r="Q1475" i="2"/>
  <c r="Q1478" i="2"/>
  <c r="Q1479" i="2"/>
  <c r="Q1482" i="2"/>
  <c r="Q1483" i="2"/>
  <c r="Q1486" i="2"/>
  <c r="Q1487" i="2"/>
  <c r="Q1489" i="2"/>
  <c r="Q1490" i="2"/>
  <c r="Q1491" i="2"/>
  <c r="Q1494" i="2"/>
  <c r="Q1495" i="2"/>
  <c r="Q1498" i="2"/>
  <c r="Q1499" i="2"/>
  <c r="Q1502" i="2"/>
  <c r="Q1503" i="2"/>
  <c r="Q1506" i="2"/>
  <c r="Q1507" i="2"/>
  <c r="Q1510" i="2"/>
  <c r="Q1511" i="2"/>
  <c r="Q1514" i="2"/>
  <c r="Q1515" i="2"/>
  <c r="Q1518" i="2"/>
  <c r="Q1519" i="2"/>
  <c r="Q1522" i="2"/>
  <c r="Q1523" i="2"/>
  <c r="Q1526" i="2"/>
  <c r="Q1527" i="2"/>
  <c r="Q1530" i="2"/>
  <c r="Q1531" i="2"/>
  <c r="Q1534" i="2"/>
  <c r="Q1535" i="2"/>
  <c r="Q1538" i="2"/>
  <c r="Q1539" i="2"/>
  <c r="Q1542" i="2"/>
  <c r="Q1543" i="2"/>
  <c r="Q1546" i="2"/>
  <c r="Q1547" i="2"/>
  <c r="Q1550" i="2"/>
  <c r="Q1551" i="2"/>
  <c r="Q1554" i="2"/>
  <c r="Q1555" i="2"/>
  <c r="Q1558" i="2"/>
  <c r="Q1559" i="2"/>
  <c r="Q1562" i="2"/>
  <c r="Q1563" i="2"/>
  <c r="Q1566" i="2"/>
  <c r="Q1567" i="2"/>
  <c r="Q1570" i="2"/>
  <c r="Q1571" i="2"/>
  <c r="Q1574" i="2"/>
  <c r="Q1575" i="2"/>
  <c r="Q1578" i="2"/>
  <c r="Q1579" i="2"/>
  <c r="Q1582" i="2"/>
  <c r="Q1583" i="2"/>
  <c r="Q1586" i="2"/>
  <c r="Q1587" i="2"/>
  <c r="Q1590" i="2"/>
  <c r="Q1591" i="2"/>
  <c r="Q1594" i="2"/>
  <c r="Q1595" i="2"/>
  <c r="Q1598" i="2"/>
  <c r="Q1599" i="2"/>
  <c r="Q1602" i="2"/>
  <c r="Q1603" i="2"/>
  <c r="Q1606" i="2"/>
  <c r="Q1607" i="2"/>
  <c r="Q1610" i="2"/>
  <c r="Q1611" i="2"/>
  <c r="Q1614" i="2"/>
  <c r="Q1615" i="2"/>
  <c r="Q1618" i="2"/>
  <c r="Q1619" i="2"/>
  <c r="Q1622" i="2"/>
  <c r="Q1623" i="2"/>
  <c r="Q1626" i="2"/>
  <c r="Q1627" i="2"/>
  <c r="Q1630" i="2"/>
  <c r="Q1631" i="2"/>
  <c r="Q1634" i="2"/>
  <c r="Q1635" i="2"/>
  <c r="Q1638" i="2"/>
  <c r="Q1639" i="2"/>
  <c r="Q1642" i="2"/>
  <c r="Q1643" i="2"/>
  <c r="Q1646" i="2"/>
  <c r="Q1647" i="2"/>
  <c r="Q1649" i="2"/>
  <c r="Q1650" i="2"/>
  <c r="Q1651" i="2"/>
  <c r="Q1654" i="2"/>
  <c r="Q1655" i="2"/>
  <c r="Q1658" i="2"/>
  <c r="Q1659" i="2"/>
  <c r="Q1662" i="2"/>
  <c r="Q1663" i="2"/>
  <c r="Q1666" i="2"/>
  <c r="Q1667" i="2"/>
  <c r="Q1670" i="2"/>
  <c r="Q1671" i="2"/>
  <c r="Q1674" i="2"/>
  <c r="Q1675" i="2"/>
  <c r="Q1678" i="2"/>
  <c r="Q1679" i="2"/>
  <c r="Q1682" i="2"/>
  <c r="Q1683" i="2"/>
  <c r="Q1686" i="2"/>
  <c r="Q1687" i="2"/>
  <c r="Q1690" i="2"/>
  <c r="Q1691" i="2"/>
  <c r="Q1694" i="2"/>
  <c r="Q1695" i="2"/>
  <c r="Q1698" i="2"/>
  <c r="Q1699" i="2"/>
  <c r="Q1701" i="2"/>
  <c r="Q1702" i="2"/>
  <c r="Q1703" i="2"/>
  <c r="Q1706" i="2"/>
  <c r="Q1707" i="2"/>
  <c r="Q1710" i="2"/>
  <c r="Q1711" i="2"/>
  <c r="Q1714" i="2"/>
  <c r="Q1715" i="2"/>
  <c r="Q1718" i="2"/>
  <c r="Q1719" i="2"/>
  <c r="Q1722" i="2"/>
  <c r="Q1723" i="2"/>
  <c r="Q1726" i="2"/>
  <c r="Q1727" i="2"/>
  <c r="Q1728" i="2"/>
  <c r="P4" i="2"/>
  <c r="P5" i="2"/>
  <c r="P6" i="2"/>
  <c r="P8" i="2"/>
  <c r="P9" i="2"/>
  <c r="P10" i="2"/>
  <c r="P12" i="2"/>
  <c r="P13" i="2"/>
  <c r="P14" i="2"/>
  <c r="P16" i="2"/>
  <c r="P17" i="2"/>
  <c r="P18" i="2"/>
  <c r="P20" i="2"/>
  <c r="P21" i="2"/>
  <c r="P22" i="2"/>
  <c r="P24" i="2"/>
  <c r="P25" i="2"/>
  <c r="P26" i="2"/>
  <c r="P28" i="2"/>
  <c r="P29" i="2"/>
  <c r="P30" i="2"/>
  <c r="P32" i="2"/>
  <c r="P33" i="2"/>
  <c r="P34" i="2"/>
  <c r="P36" i="2"/>
  <c r="P37" i="2"/>
  <c r="P38" i="2"/>
  <c r="P40" i="2"/>
  <c r="P41" i="2"/>
  <c r="P42" i="2"/>
  <c r="P44" i="2"/>
  <c r="P45" i="2"/>
  <c r="P46" i="2"/>
  <c r="P48" i="2"/>
  <c r="P49" i="2"/>
  <c r="P50" i="2"/>
  <c r="P52" i="2"/>
  <c r="P53" i="2"/>
  <c r="P54" i="2"/>
  <c r="P56" i="2"/>
  <c r="P57" i="2"/>
  <c r="P58" i="2"/>
  <c r="P60" i="2"/>
  <c r="P61" i="2"/>
  <c r="P62" i="2"/>
  <c r="P64" i="2"/>
  <c r="P65" i="2"/>
  <c r="P66" i="2"/>
  <c r="P68" i="2"/>
  <c r="P69" i="2"/>
  <c r="P70" i="2"/>
  <c r="P72" i="2"/>
  <c r="P73" i="2"/>
  <c r="P74" i="2"/>
  <c r="P76" i="2"/>
  <c r="P77" i="2"/>
  <c r="P78" i="2"/>
  <c r="P80" i="2"/>
  <c r="P81" i="2"/>
  <c r="P82" i="2"/>
  <c r="P84" i="2"/>
  <c r="P85" i="2"/>
  <c r="P86" i="2"/>
  <c r="P88" i="2"/>
  <c r="P89" i="2"/>
  <c r="P90" i="2"/>
  <c r="P92" i="2"/>
  <c r="P93" i="2"/>
  <c r="P94" i="2"/>
  <c r="P96" i="2"/>
  <c r="P97" i="2"/>
  <c r="P98" i="2"/>
  <c r="P100" i="2"/>
  <c r="P101" i="2"/>
  <c r="P102" i="2"/>
  <c r="P104" i="2"/>
  <c r="P105" i="2"/>
  <c r="P106" i="2"/>
  <c r="P108" i="2"/>
  <c r="P109" i="2"/>
  <c r="P110" i="2"/>
  <c r="P112" i="2"/>
  <c r="P113" i="2"/>
  <c r="P114" i="2"/>
  <c r="P116" i="2"/>
  <c r="P117" i="2"/>
  <c r="P118" i="2"/>
  <c r="P120" i="2"/>
  <c r="P121" i="2"/>
  <c r="P122" i="2"/>
  <c r="P124" i="2"/>
  <c r="P125" i="2"/>
  <c r="P126" i="2"/>
  <c r="P128" i="2"/>
  <c r="P129" i="2"/>
  <c r="P130" i="2"/>
  <c r="P132" i="2"/>
  <c r="P133" i="2"/>
  <c r="P134" i="2"/>
  <c r="P136" i="2"/>
  <c r="P137" i="2"/>
  <c r="P138" i="2"/>
  <c r="P140" i="2"/>
  <c r="P141" i="2"/>
  <c r="P142" i="2"/>
  <c r="P144" i="2"/>
  <c r="P145" i="2"/>
  <c r="P146" i="2"/>
  <c r="P148" i="2"/>
  <c r="P149" i="2"/>
  <c r="P150" i="2"/>
  <c r="P152" i="2"/>
  <c r="P153" i="2"/>
  <c r="P154" i="2"/>
  <c r="P156" i="2"/>
  <c r="P157" i="2"/>
  <c r="P158" i="2"/>
  <c r="P160" i="2"/>
  <c r="P161" i="2"/>
  <c r="P162" i="2"/>
  <c r="P164" i="2"/>
  <c r="P165" i="2"/>
  <c r="P166" i="2"/>
  <c r="P168" i="2"/>
  <c r="P169" i="2"/>
  <c r="P170" i="2"/>
  <c r="P172" i="2"/>
  <c r="P173" i="2"/>
  <c r="P174" i="2"/>
  <c r="P176" i="2"/>
  <c r="P177" i="2"/>
  <c r="P178" i="2"/>
  <c r="P180" i="2"/>
  <c r="P181" i="2"/>
  <c r="P182" i="2"/>
  <c r="P184" i="2"/>
  <c r="P185" i="2"/>
  <c r="P186" i="2"/>
  <c r="P188" i="2"/>
  <c r="P189" i="2"/>
  <c r="P190" i="2"/>
  <c r="P192" i="2"/>
  <c r="P193" i="2"/>
  <c r="P194" i="2"/>
  <c r="P196" i="2"/>
  <c r="P197" i="2"/>
  <c r="P198" i="2"/>
  <c r="P200" i="2"/>
  <c r="P201" i="2"/>
  <c r="P202" i="2"/>
  <c r="P204" i="2"/>
  <c r="P205" i="2"/>
  <c r="P206" i="2"/>
  <c r="P208" i="2"/>
  <c r="P209" i="2"/>
  <c r="P210" i="2"/>
  <c r="P212" i="2"/>
  <c r="P213" i="2"/>
  <c r="P214" i="2"/>
  <c r="P216" i="2"/>
  <c r="P217" i="2"/>
  <c r="P218" i="2"/>
  <c r="P220" i="2"/>
  <c r="P221" i="2"/>
  <c r="P222" i="2"/>
  <c r="P224" i="2"/>
  <c r="P225" i="2"/>
  <c r="P226" i="2"/>
  <c r="P228" i="2"/>
  <c r="P229" i="2"/>
  <c r="P230" i="2"/>
  <c r="P232" i="2"/>
  <c r="P233" i="2"/>
  <c r="P234" i="2"/>
  <c r="P236" i="2"/>
  <c r="P237" i="2"/>
  <c r="P238" i="2"/>
  <c r="P240" i="2"/>
  <c r="P241" i="2"/>
  <c r="P242" i="2"/>
  <c r="P244" i="2"/>
  <c r="P245" i="2"/>
  <c r="P246" i="2"/>
  <c r="P248" i="2"/>
  <c r="P249" i="2"/>
  <c r="P250" i="2"/>
  <c r="P252" i="2"/>
  <c r="P253" i="2"/>
  <c r="P254" i="2"/>
  <c r="P256" i="2"/>
  <c r="P257" i="2"/>
  <c r="P258" i="2"/>
  <c r="P260" i="2"/>
  <c r="P261" i="2"/>
  <c r="P262" i="2"/>
  <c r="P264" i="2"/>
  <c r="P265" i="2"/>
  <c r="P266" i="2"/>
  <c r="P268" i="2"/>
  <c r="P269" i="2"/>
  <c r="P270" i="2"/>
  <c r="P272" i="2"/>
  <c r="P273" i="2"/>
  <c r="P274" i="2"/>
  <c r="P275" i="2"/>
  <c r="Y274" i="2" s="1"/>
  <c r="P276" i="2"/>
  <c r="P277" i="2"/>
  <c r="P278" i="2"/>
  <c r="P280" i="2"/>
  <c r="P281" i="2"/>
  <c r="P282" i="2"/>
  <c r="P284" i="2"/>
  <c r="P285" i="2"/>
  <c r="P286" i="2"/>
  <c r="P288" i="2"/>
  <c r="P289" i="2"/>
  <c r="P290" i="2"/>
  <c r="P292" i="2"/>
  <c r="P293" i="2"/>
  <c r="P294" i="2"/>
  <c r="P296" i="2"/>
  <c r="P297" i="2"/>
  <c r="P298" i="2"/>
  <c r="P300" i="2"/>
  <c r="P301" i="2"/>
  <c r="P302" i="2"/>
  <c r="P304" i="2"/>
  <c r="P305" i="2"/>
  <c r="P306" i="2"/>
  <c r="P308" i="2"/>
  <c r="P309" i="2"/>
  <c r="P310" i="2"/>
  <c r="P312" i="2"/>
  <c r="P313" i="2"/>
  <c r="P314" i="2"/>
  <c r="P316" i="2"/>
  <c r="P317" i="2"/>
  <c r="P318" i="2"/>
  <c r="P320" i="2"/>
  <c r="P321" i="2"/>
  <c r="P322" i="2"/>
  <c r="P324" i="2"/>
  <c r="P325" i="2"/>
  <c r="P326" i="2"/>
  <c r="P328" i="2"/>
  <c r="P329" i="2"/>
  <c r="P330" i="2"/>
  <c r="P331" i="2"/>
  <c r="Y330" i="2" s="1"/>
  <c r="P332" i="2"/>
  <c r="P333" i="2"/>
  <c r="P334" i="2"/>
  <c r="P336" i="2"/>
  <c r="P337" i="2"/>
  <c r="P338" i="2"/>
  <c r="P340" i="2"/>
  <c r="P341" i="2"/>
  <c r="P342" i="2"/>
  <c r="P344" i="2"/>
  <c r="P345" i="2"/>
  <c r="P346" i="2"/>
  <c r="P348" i="2"/>
  <c r="P349" i="2"/>
  <c r="P350" i="2"/>
  <c r="P352" i="2"/>
  <c r="P353" i="2"/>
  <c r="P354" i="2"/>
  <c r="P356" i="2"/>
  <c r="P357" i="2"/>
  <c r="P358" i="2"/>
  <c r="P360" i="2"/>
  <c r="P361" i="2"/>
  <c r="P362" i="2"/>
  <c r="P364" i="2"/>
  <c r="P365" i="2"/>
  <c r="P366" i="2"/>
  <c r="P368" i="2"/>
  <c r="P369" i="2"/>
  <c r="P370" i="2"/>
  <c r="P371" i="2"/>
  <c r="Y370" i="2" s="1"/>
  <c r="P372" i="2"/>
  <c r="P373" i="2"/>
  <c r="P374" i="2"/>
  <c r="P376" i="2"/>
  <c r="P377" i="2"/>
  <c r="P378" i="2"/>
  <c r="P380" i="2"/>
  <c r="P381" i="2"/>
  <c r="P382" i="2"/>
  <c r="P384" i="2"/>
  <c r="P385" i="2"/>
  <c r="P386" i="2"/>
  <c r="P388" i="2"/>
  <c r="P389" i="2"/>
  <c r="P390" i="2"/>
  <c r="P392" i="2"/>
  <c r="P393" i="2"/>
  <c r="P394" i="2"/>
  <c r="P396" i="2"/>
  <c r="P397" i="2"/>
  <c r="P398" i="2"/>
  <c r="P400" i="2"/>
  <c r="P401" i="2"/>
  <c r="P402" i="2"/>
  <c r="P404" i="2"/>
  <c r="P405" i="2"/>
  <c r="P406" i="2"/>
  <c r="P408" i="2"/>
  <c r="P409" i="2"/>
  <c r="P410" i="2"/>
  <c r="P412" i="2"/>
  <c r="P413" i="2"/>
  <c r="P414" i="2"/>
  <c r="P416" i="2"/>
  <c r="P417" i="2"/>
  <c r="P418" i="2"/>
  <c r="P420" i="2"/>
  <c r="P421" i="2"/>
  <c r="P422" i="2"/>
  <c r="P424" i="2"/>
  <c r="P425" i="2"/>
  <c r="P426" i="2"/>
  <c r="P428" i="2"/>
  <c r="P429" i="2"/>
  <c r="P430" i="2"/>
  <c r="P432" i="2"/>
  <c r="P433" i="2"/>
  <c r="P434" i="2"/>
  <c r="P436" i="2"/>
  <c r="P437" i="2"/>
  <c r="P438" i="2"/>
  <c r="P440" i="2"/>
  <c r="P441" i="2"/>
  <c r="P442" i="2"/>
  <c r="P444" i="2"/>
  <c r="P445" i="2"/>
  <c r="P446" i="2"/>
  <c r="P448" i="2"/>
  <c r="P449" i="2"/>
  <c r="P450" i="2"/>
  <c r="P452" i="2"/>
  <c r="P453" i="2"/>
  <c r="P454" i="2"/>
  <c r="P456" i="2"/>
  <c r="P457" i="2"/>
  <c r="P458" i="2"/>
  <c r="P460" i="2"/>
  <c r="P461" i="2"/>
  <c r="P462" i="2"/>
  <c r="P464" i="2"/>
  <c r="P465" i="2"/>
  <c r="P466" i="2"/>
  <c r="P468" i="2"/>
  <c r="P469" i="2"/>
  <c r="P470" i="2"/>
  <c r="P472" i="2"/>
  <c r="P473" i="2"/>
  <c r="P474" i="2"/>
  <c r="P476" i="2"/>
  <c r="P477" i="2"/>
  <c r="P478" i="2"/>
  <c r="P480" i="2"/>
  <c r="P481" i="2"/>
  <c r="P482" i="2"/>
  <c r="P484" i="2"/>
  <c r="P485" i="2"/>
  <c r="P486" i="2"/>
  <c r="P488" i="2"/>
  <c r="P489" i="2"/>
  <c r="P490" i="2"/>
  <c r="P492" i="2"/>
  <c r="P493" i="2"/>
  <c r="P494" i="2"/>
  <c r="P496" i="2"/>
  <c r="P497" i="2"/>
  <c r="P498" i="2"/>
  <c r="P500" i="2"/>
  <c r="P501" i="2"/>
  <c r="P502" i="2"/>
  <c r="P504" i="2"/>
  <c r="P505" i="2"/>
  <c r="P506" i="2"/>
  <c r="P508" i="2"/>
  <c r="P509" i="2"/>
  <c r="P510" i="2"/>
  <c r="P512" i="2"/>
  <c r="P513" i="2"/>
  <c r="P514" i="2"/>
  <c r="P516" i="2"/>
  <c r="P517" i="2"/>
  <c r="P518" i="2"/>
  <c r="P520" i="2"/>
  <c r="P521" i="2"/>
  <c r="P522" i="2"/>
  <c r="P524" i="2"/>
  <c r="P525" i="2"/>
  <c r="P526" i="2"/>
  <c r="P528" i="2"/>
  <c r="P529" i="2"/>
  <c r="P530" i="2"/>
  <c r="P531" i="2"/>
  <c r="Y530" i="2" s="1"/>
  <c r="P532" i="2"/>
  <c r="P533" i="2"/>
  <c r="P534" i="2"/>
  <c r="P536" i="2"/>
  <c r="P537" i="2"/>
  <c r="P538" i="2"/>
  <c r="P540" i="2"/>
  <c r="P541" i="2"/>
  <c r="P542" i="2"/>
  <c r="P544" i="2"/>
  <c r="P545" i="2"/>
  <c r="P546" i="2"/>
  <c r="P548" i="2"/>
  <c r="P549" i="2"/>
  <c r="P550" i="2"/>
  <c r="P552" i="2"/>
  <c r="P553" i="2"/>
  <c r="P554" i="2"/>
  <c r="P556" i="2"/>
  <c r="P557" i="2"/>
  <c r="P558" i="2"/>
  <c r="P560" i="2"/>
  <c r="P561" i="2"/>
  <c r="P562" i="2"/>
  <c r="P564" i="2"/>
  <c r="P565" i="2"/>
  <c r="P566" i="2"/>
  <c r="P568" i="2"/>
  <c r="P569" i="2"/>
  <c r="P570" i="2"/>
  <c r="P572" i="2"/>
  <c r="P573" i="2"/>
  <c r="P574" i="2"/>
  <c r="P576" i="2"/>
  <c r="P577" i="2"/>
  <c r="P578" i="2"/>
  <c r="P580" i="2"/>
  <c r="P581" i="2"/>
  <c r="P582" i="2"/>
  <c r="P584" i="2"/>
  <c r="P585" i="2"/>
  <c r="P586" i="2"/>
  <c r="P587" i="2"/>
  <c r="Y586" i="2" s="1"/>
  <c r="P588" i="2"/>
  <c r="P589" i="2"/>
  <c r="P590" i="2"/>
  <c r="P592" i="2"/>
  <c r="P593" i="2"/>
  <c r="P594" i="2"/>
  <c r="P596" i="2"/>
  <c r="P597" i="2"/>
  <c r="P598" i="2"/>
  <c r="P600" i="2"/>
  <c r="P601" i="2"/>
  <c r="P602" i="2"/>
  <c r="P604" i="2"/>
  <c r="P605" i="2"/>
  <c r="P606" i="2"/>
  <c r="P608" i="2"/>
  <c r="P609" i="2"/>
  <c r="P610" i="2"/>
  <c r="P612" i="2"/>
  <c r="P613" i="2"/>
  <c r="P614" i="2"/>
  <c r="P616" i="2"/>
  <c r="P617" i="2"/>
  <c r="P618" i="2"/>
  <c r="P620" i="2"/>
  <c r="P621" i="2"/>
  <c r="P622" i="2"/>
  <c r="P624" i="2"/>
  <c r="P625" i="2"/>
  <c r="P626" i="2"/>
  <c r="P627" i="2"/>
  <c r="Y626" i="2" s="1"/>
  <c r="P628" i="2"/>
  <c r="P629" i="2"/>
  <c r="P630" i="2"/>
  <c r="P632" i="2"/>
  <c r="P633" i="2"/>
  <c r="P634" i="2"/>
  <c r="P636" i="2"/>
  <c r="P637" i="2"/>
  <c r="P638" i="2"/>
  <c r="P640" i="2"/>
  <c r="P641" i="2"/>
  <c r="P642" i="2"/>
  <c r="P644" i="2"/>
  <c r="P645" i="2"/>
  <c r="P646" i="2"/>
  <c r="P648" i="2"/>
  <c r="P649" i="2"/>
  <c r="P650" i="2"/>
  <c r="P652" i="2"/>
  <c r="P653" i="2"/>
  <c r="P654" i="2"/>
  <c r="P656" i="2"/>
  <c r="P657" i="2"/>
  <c r="P658" i="2"/>
  <c r="P660" i="2"/>
  <c r="P661" i="2"/>
  <c r="P662" i="2"/>
  <c r="P664" i="2"/>
  <c r="P665" i="2"/>
  <c r="P666" i="2"/>
  <c r="P668" i="2"/>
  <c r="P669" i="2"/>
  <c r="P670" i="2"/>
  <c r="P672" i="2"/>
  <c r="P673" i="2"/>
  <c r="P674" i="2"/>
  <c r="P676" i="2"/>
  <c r="P677" i="2"/>
  <c r="P678" i="2"/>
  <c r="P680" i="2"/>
  <c r="P681" i="2"/>
  <c r="P682" i="2"/>
  <c r="P684" i="2"/>
  <c r="P685" i="2"/>
  <c r="P686" i="2"/>
  <c r="P688" i="2"/>
  <c r="P689" i="2"/>
  <c r="P690" i="2"/>
  <c r="P692" i="2"/>
  <c r="P693" i="2"/>
  <c r="P694" i="2"/>
  <c r="P696" i="2"/>
  <c r="P697" i="2"/>
  <c r="P698" i="2"/>
  <c r="P700" i="2"/>
  <c r="P701" i="2"/>
  <c r="P702" i="2"/>
  <c r="P704" i="2"/>
  <c r="P705" i="2"/>
  <c r="P706" i="2"/>
  <c r="P708" i="2"/>
  <c r="P709" i="2"/>
  <c r="P710" i="2"/>
  <c r="P712" i="2"/>
  <c r="P713" i="2"/>
  <c r="P714" i="2"/>
  <c r="P716" i="2"/>
  <c r="P717" i="2"/>
  <c r="P718" i="2"/>
  <c r="P720" i="2"/>
  <c r="P721" i="2"/>
  <c r="P722" i="2"/>
  <c r="P724" i="2"/>
  <c r="P725" i="2"/>
  <c r="P726" i="2"/>
  <c r="P728" i="2"/>
  <c r="P729" i="2"/>
  <c r="P730" i="2"/>
  <c r="P732" i="2"/>
  <c r="P733" i="2"/>
  <c r="P734" i="2"/>
  <c r="P736" i="2"/>
  <c r="P737" i="2"/>
  <c r="P738" i="2"/>
  <c r="P740" i="2"/>
  <c r="P741" i="2"/>
  <c r="P742" i="2"/>
  <c r="P744" i="2"/>
  <c r="P745" i="2"/>
  <c r="P746" i="2"/>
  <c r="P748" i="2"/>
  <c r="P749" i="2"/>
  <c r="P750" i="2"/>
  <c r="P752" i="2"/>
  <c r="P753" i="2"/>
  <c r="P754" i="2"/>
  <c r="P756" i="2"/>
  <c r="P757" i="2"/>
  <c r="P758" i="2"/>
  <c r="P760" i="2"/>
  <c r="P761" i="2"/>
  <c r="P762" i="2"/>
  <c r="P764" i="2"/>
  <c r="P765" i="2"/>
  <c r="P766" i="2"/>
  <c r="P768" i="2"/>
  <c r="P769" i="2"/>
  <c r="P770" i="2"/>
  <c r="P772" i="2"/>
  <c r="P773" i="2"/>
  <c r="P774" i="2"/>
  <c r="P776" i="2"/>
  <c r="P777" i="2"/>
  <c r="P778" i="2"/>
  <c r="P780" i="2"/>
  <c r="P781" i="2"/>
  <c r="P782" i="2"/>
  <c r="P784" i="2"/>
  <c r="P785" i="2"/>
  <c r="P786" i="2"/>
  <c r="P787" i="2"/>
  <c r="Y786" i="2" s="1"/>
  <c r="P788" i="2"/>
  <c r="P789" i="2"/>
  <c r="P790" i="2"/>
  <c r="P792" i="2"/>
  <c r="P793" i="2"/>
  <c r="P794" i="2"/>
  <c r="P796" i="2"/>
  <c r="P797" i="2"/>
  <c r="P798" i="2"/>
  <c r="P800" i="2"/>
  <c r="P801" i="2"/>
  <c r="P802" i="2"/>
  <c r="P804" i="2"/>
  <c r="P805" i="2"/>
  <c r="P806" i="2"/>
  <c r="P808" i="2"/>
  <c r="P809" i="2"/>
  <c r="P810" i="2"/>
  <c r="P812" i="2"/>
  <c r="P813" i="2"/>
  <c r="P814" i="2"/>
  <c r="P816" i="2"/>
  <c r="P817" i="2"/>
  <c r="P818" i="2"/>
  <c r="P820" i="2"/>
  <c r="P821" i="2"/>
  <c r="P822" i="2"/>
  <c r="P824" i="2"/>
  <c r="P825" i="2"/>
  <c r="P826" i="2"/>
  <c r="P828" i="2"/>
  <c r="P829" i="2"/>
  <c r="P830" i="2"/>
  <c r="P831" i="2"/>
  <c r="Y830" i="2" s="1"/>
  <c r="P832" i="2"/>
  <c r="P833" i="2"/>
  <c r="P834" i="2"/>
  <c r="P836" i="2"/>
  <c r="P837" i="2"/>
  <c r="P838" i="2"/>
  <c r="P840" i="2"/>
  <c r="P841" i="2"/>
  <c r="P842" i="2"/>
  <c r="P844" i="2"/>
  <c r="P845" i="2"/>
  <c r="P846" i="2"/>
  <c r="P848" i="2"/>
  <c r="P849" i="2"/>
  <c r="P850" i="2"/>
  <c r="P852" i="2"/>
  <c r="P853" i="2"/>
  <c r="P854" i="2"/>
  <c r="P856" i="2"/>
  <c r="P857" i="2"/>
  <c r="P858" i="2"/>
  <c r="P860" i="2"/>
  <c r="P861" i="2"/>
  <c r="P862" i="2"/>
  <c r="P863" i="2"/>
  <c r="Y862" i="2" s="1"/>
  <c r="P864" i="2"/>
  <c r="P865" i="2"/>
  <c r="P866" i="2"/>
  <c r="P868" i="2"/>
  <c r="P869" i="2"/>
  <c r="P870" i="2"/>
  <c r="P872" i="2"/>
  <c r="P873" i="2"/>
  <c r="P874" i="2"/>
  <c r="P876" i="2"/>
  <c r="P877" i="2"/>
  <c r="P878" i="2"/>
  <c r="P880" i="2"/>
  <c r="P881" i="2"/>
  <c r="P882" i="2"/>
  <c r="P884" i="2"/>
  <c r="P885" i="2"/>
  <c r="P886" i="2"/>
  <c r="P888" i="2"/>
  <c r="P889" i="2"/>
  <c r="P890" i="2"/>
  <c r="P892" i="2"/>
  <c r="P893" i="2"/>
  <c r="P894" i="2"/>
  <c r="P895" i="2"/>
  <c r="Y894" i="2" s="1"/>
  <c r="P896" i="2"/>
  <c r="P897" i="2"/>
  <c r="P898" i="2"/>
  <c r="P900" i="2"/>
  <c r="P901" i="2"/>
  <c r="P902" i="2"/>
  <c r="P904" i="2"/>
  <c r="P905" i="2"/>
  <c r="P906" i="2"/>
  <c r="P908" i="2"/>
  <c r="P909" i="2"/>
  <c r="P910" i="2"/>
  <c r="P912" i="2"/>
  <c r="P913" i="2"/>
  <c r="P914" i="2"/>
  <c r="P916" i="2"/>
  <c r="P917" i="2"/>
  <c r="P918" i="2"/>
  <c r="P920" i="2"/>
  <c r="P921" i="2"/>
  <c r="P922" i="2"/>
  <c r="P924" i="2"/>
  <c r="P925" i="2"/>
  <c r="P926" i="2"/>
  <c r="P927" i="2"/>
  <c r="Y926" i="2" s="1"/>
  <c r="P928" i="2"/>
  <c r="P929" i="2"/>
  <c r="P930" i="2"/>
  <c r="P932" i="2"/>
  <c r="P933" i="2"/>
  <c r="P934" i="2"/>
  <c r="P936" i="2"/>
  <c r="P937" i="2"/>
  <c r="P938" i="2"/>
  <c r="P940" i="2"/>
  <c r="P941" i="2"/>
  <c r="P942" i="2"/>
  <c r="P944" i="2"/>
  <c r="P945" i="2"/>
  <c r="P946" i="2"/>
  <c r="P948" i="2"/>
  <c r="P949" i="2"/>
  <c r="P950" i="2"/>
  <c r="P952" i="2"/>
  <c r="P953" i="2"/>
  <c r="P954" i="2"/>
  <c r="P956" i="2"/>
  <c r="P957" i="2"/>
  <c r="P958" i="2"/>
  <c r="P959" i="2"/>
  <c r="Y958" i="2" s="1"/>
  <c r="P960" i="2"/>
  <c r="P961" i="2"/>
  <c r="P962" i="2"/>
  <c r="P964" i="2"/>
  <c r="P965" i="2"/>
  <c r="P966" i="2"/>
  <c r="P968" i="2"/>
  <c r="P969" i="2"/>
  <c r="P970" i="2"/>
  <c r="P972" i="2"/>
  <c r="P973" i="2"/>
  <c r="P974" i="2"/>
  <c r="P976" i="2"/>
  <c r="P977" i="2"/>
  <c r="P978" i="2"/>
  <c r="P980" i="2"/>
  <c r="P981" i="2"/>
  <c r="P982" i="2"/>
  <c r="P984" i="2"/>
  <c r="P985" i="2"/>
  <c r="P986" i="2"/>
  <c r="P988" i="2"/>
  <c r="P989" i="2"/>
  <c r="P990" i="2"/>
  <c r="P991" i="2"/>
  <c r="Y990" i="2" s="1"/>
  <c r="P992" i="2"/>
  <c r="P993" i="2"/>
  <c r="P994" i="2"/>
  <c r="P996" i="2"/>
  <c r="P997" i="2"/>
  <c r="P998" i="2"/>
  <c r="P1000" i="2"/>
  <c r="P1001" i="2"/>
  <c r="P1002" i="2"/>
  <c r="P1004" i="2"/>
  <c r="P1005" i="2"/>
  <c r="P1006" i="2"/>
  <c r="P1008" i="2"/>
  <c r="P1009" i="2"/>
  <c r="P1010" i="2"/>
  <c r="P1012" i="2"/>
  <c r="P1013" i="2"/>
  <c r="P1014" i="2"/>
  <c r="P1016" i="2"/>
  <c r="P1017" i="2"/>
  <c r="P1018" i="2"/>
  <c r="P1020" i="2"/>
  <c r="P1021" i="2"/>
  <c r="P1022" i="2"/>
  <c r="P1023" i="2"/>
  <c r="Y1022" i="2" s="1"/>
  <c r="P1024" i="2"/>
  <c r="P1025" i="2"/>
  <c r="P1026" i="2"/>
  <c r="P1028" i="2"/>
  <c r="P1029" i="2"/>
  <c r="P1030" i="2"/>
  <c r="P1032" i="2"/>
  <c r="P1033" i="2"/>
  <c r="P1034" i="2"/>
  <c r="P1036" i="2"/>
  <c r="P1037" i="2"/>
  <c r="P1038" i="2"/>
  <c r="P1040" i="2"/>
  <c r="P1041" i="2"/>
  <c r="P1042" i="2"/>
  <c r="P1044" i="2"/>
  <c r="P1045" i="2"/>
  <c r="P1046" i="2"/>
  <c r="P1048" i="2"/>
  <c r="P1049" i="2"/>
  <c r="P1050" i="2"/>
  <c r="P1052" i="2"/>
  <c r="P1053" i="2"/>
  <c r="P1054" i="2"/>
  <c r="P1055" i="2"/>
  <c r="Y1054" i="2" s="1"/>
  <c r="P1056" i="2"/>
  <c r="P1057" i="2"/>
  <c r="P1058" i="2"/>
  <c r="P1060" i="2"/>
  <c r="P1061" i="2"/>
  <c r="P1062" i="2"/>
  <c r="P1064" i="2"/>
  <c r="P1065" i="2"/>
  <c r="P1066" i="2"/>
  <c r="P1068" i="2"/>
  <c r="P1069" i="2"/>
  <c r="P1070" i="2"/>
  <c r="P1072" i="2"/>
  <c r="P1073" i="2"/>
  <c r="P1074" i="2"/>
  <c r="P1076" i="2"/>
  <c r="P1077" i="2"/>
  <c r="P1078" i="2"/>
  <c r="P1080" i="2"/>
  <c r="P1081" i="2"/>
  <c r="P1082" i="2"/>
  <c r="P1084" i="2"/>
  <c r="P1085" i="2"/>
  <c r="P1086" i="2"/>
  <c r="P1087" i="2"/>
  <c r="Y1086" i="2" s="1"/>
  <c r="P1088" i="2"/>
  <c r="P1089" i="2"/>
  <c r="P1090" i="2"/>
  <c r="P1092" i="2"/>
  <c r="P1093" i="2"/>
  <c r="P1094" i="2"/>
  <c r="P1096" i="2"/>
  <c r="P1097" i="2"/>
  <c r="P1098" i="2"/>
  <c r="P1100" i="2"/>
  <c r="P1101" i="2"/>
  <c r="P1102" i="2"/>
  <c r="P1104" i="2"/>
  <c r="P1105" i="2"/>
  <c r="P1106" i="2"/>
  <c r="P1108" i="2"/>
  <c r="P1109" i="2"/>
  <c r="P1110" i="2"/>
  <c r="P1112" i="2"/>
  <c r="P1113" i="2"/>
  <c r="P1114" i="2"/>
  <c r="P1116" i="2"/>
  <c r="P1117" i="2"/>
  <c r="P1118" i="2"/>
  <c r="P1119" i="2"/>
  <c r="Y1118" i="2" s="1"/>
  <c r="P1120" i="2"/>
  <c r="P1121" i="2"/>
  <c r="P1122" i="2"/>
  <c r="P1124" i="2"/>
  <c r="P1125" i="2"/>
  <c r="P1126" i="2"/>
  <c r="P1128" i="2"/>
  <c r="P1129" i="2"/>
  <c r="P1130" i="2"/>
  <c r="P1132" i="2"/>
  <c r="P1133" i="2"/>
  <c r="P1134" i="2"/>
  <c r="P1136" i="2"/>
  <c r="P1137" i="2"/>
  <c r="P1138" i="2"/>
  <c r="P1140" i="2"/>
  <c r="P1141" i="2"/>
  <c r="P1142" i="2"/>
  <c r="P1144" i="2"/>
  <c r="P1145" i="2"/>
  <c r="P1146" i="2"/>
  <c r="P1148" i="2"/>
  <c r="P1149" i="2"/>
  <c r="P1150" i="2"/>
  <c r="P1151" i="2"/>
  <c r="Y1150" i="2" s="1"/>
  <c r="P1152" i="2"/>
  <c r="P1153" i="2"/>
  <c r="P1154" i="2"/>
  <c r="P1156" i="2"/>
  <c r="P1157" i="2"/>
  <c r="P1158" i="2"/>
  <c r="P1160" i="2"/>
  <c r="P1161" i="2"/>
  <c r="P1162" i="2"/>
  <c r="P1164" i="2"/>
  <c r="P1165" i="2"/>
  <c r="P1166" i="2"/>
  <c r="P1168" i="2"/>
  <c r="P1169" i="2"/>
  <c r="P1170" i="2"/>
  <c r="P1172" i="2"/>
  <c r="P1173" i="2"/>
  <c r="P1174" i="2"/>
  <c r="P1176" i="2"/>
  <c r="P1177" i="2"/>
  <c r="P1178" i="2"/>
  <c r="P1180" i="2"/>
  <c r="P1181" i="2"/>
  <c r="P1182" i="2"/>
  <c r="P1183" i="2"/>
  <c r="Y1182" i="2" s="1"/>
  <c r="P1184" i="2"/>
  <c r="P1185" i="2"/>
  <c r="P1186" i="2"/>
  <c r="P1188" i="2"/>
  <c r="P1189" i="2"/>
  <c r="P1190" i="2"/>
  <c r="P1192" i="2"/>
  <c r="P1193" i="2"/>
  <c r="P1194" i="2"/>
  <c r="P1196" i="2"/>
  <c r="P1197" i="2"/>
  <c r="P1198" i="2"/>
  <c r="P1200" i="2"/>
  <c r="P1201" i="2"/>
  <c r="P1202" i="2"/>
  <c r="P1204" i="2"/>
  <c r="P1205" i="2"/>
  <c r="P1206" i="2"/>
  <c r="P1208" i="2"/>
  <c r="P1209" i="2"/>
  <c r="P1210" i="2"/>
  <c r="P1212" i="2"/>
  <c r="P1213" i="2"/>
  <c r="P1214" i="2"/>
  <c r="P1215" i="2"/>
  <c r="Y1214" i="2" s="1"/>
  <c r="P1216" i="2"/>
  <c r="P1217" i="2"/>
  <c r="P1218" i="2"/>
  <c r="P1220" i="2"/>
  <c r="P1221" i="2"/>
  <c r="P1222" i="2"/>
  <c r="P1224" i="2"/>
  <c r="P1225" i="2"/>
  <c r="P1226" i="2"/>
  <c r="P1228" i="2"/>
  <c r="P1229" i="2"/>
  <c r="P1230" i="2"/>
  <c r="P1232" i="2"/>
  <c r="P1233" i="2"/>
  <c r="P1234" i="2"/>
  <c r="P1236" i="2"/>
  <c r="P1237" i="2"/>
  <c r="P1238" i="2"/>
  <c r="P1240" i="2"/>
  <c r="P1241" i="2"/>
  <c r="P1242" i="2"/>
  <c r="P1244" i="2"/>
  <c r="P1245" i="2"/>
  <c r="P1246" i="2"/>
  <c r="P1247" i="2"/>
  <c r="Y1246" i="2" s="1"/>
  <c r="P1248" i="2"/>
  <c r="P1249" i="2"/>
  <c r="P1250" i="2"/>
  <c r="P1252" i="2"/>
  <c r="P1253" i="2"/>
  <c r="P1254" i="2"/>
  <c r="P1256" i="2"/>
  <c r="P1257" i="2"/>
  <c r="P1258" i="2"/>
  <c r="P1260" i="2"/>
  <c r="P1261" i="2"/>
  <c r="P1262" i="2"/>
  <c r="P1264" i="2"/>
  <c r="P1265" i="2"/>
  <c r="P1266" i="2"/>
  <c r="P1268" i="2"/>
  <c r="P1269" i="2"/>
  <c r="P1270" i="2"/>
  <c r="P1272" i="2"/>
  <c r="P1273" i="2"/>
  <c r="P1274" i="2"/>
  <c r="P1276" i="2"/>
  <c r="P1277" i="2"/>
  <c r="P1278" i="2"/>
  <c r="P1279" i="2"/>
  <c r="Y1278" i="2" s="1"/>
  <c r="P1280" i="2"/>
  <c r="P1281" i="2"/>
  <c r="P1282" i="2"/>
  <c r="P1284" i="2"/>
  <c r="P1285" i="2"/>
  <c r="P1286" i="2"/>
  <c r="P1288" i="2"/>
  <c r="P1289" i="2"/>
  <c r="P1290" i="2"/>
  <c r="P1292" i="2"/>
  <c r="P1293" i="2"/>
  <c r="P1294" i="2"/>
  <c r="P1296" i="2"/>
  <c r="P1297" i="2"/>
  <c r="P1298" i="2"/>
  <c r="P1300" i="2"/>
  <c r="P1301" i="2"/>
  <c r="P1302" i="2"/>
  <c r="P1304" i="2"/>
  <c r="P1305" i="2"/>
  <c r="P1306" i="2"/>
  <c r="P1308" i="2"/>
  <c r="P1309" i="2"/>
  <c r="P1310" i="2"/>
  <c r="P1311" i="2"/>
  <c r="Y1310" i="2" s="1"/>
  <c r="P1312" i="2"/>
  <c r="P1313" i="2"/>
  <c r="P1314" i="2"/>
  <c r="P1316" i="2"/>
  <c r="P1317" i="2"/>
  <c r="P1318" i="2"/>
  <c r="P1320" i="2"/>
  <c r="P1321" i="2"/>
  <c r="P1322" i="2"/>
  <c r="P1324" i="2"/>
  <c r="P1325" i="2"/>
  <c r="P1326" i="2"/>
  <c r="P1328" i="2"/>
  <c r="P1329" i="2"/>
  <c r="P1330" i="2"/>
  <c r="P1332" i="2"/>
  <c r="P1333" i="2"/>
  <c r="P1334" i="2"/>
  <c r="P1336" i="2"/>
  <c r="P1337" i="2"/>
  <c r="P1338" i="2"/>
  <c r="P1340" i="2"/>
  <c r="P1341" i="2"/>
  <c r="P1342" i="2"/>
  <c r="P1343" i="2"/>
  <c r="Y1342" i="2" s="1"/>
  <c r="P1344" i="2"/>
  <c r="P1345" i="2"/>
  <c r="P1346" i="2"/>
  <c r="P1348" i="2"/>
  <c r="P1349" i="2"/>
  <c r="P1350" i="2"/>
  <c r="P1352" i="2"/>
  <c r="P1353" i="2"/>
  <c r="P1354" i="2"/>
  <c r="P1356" i="2"/>
  <c r="P1357" i="2"/>
  <c r="P1358" i="2"/>
  <c r="P1360" i="2"/>
  <c r="P1361" i="2"/>
  <c r="P1362" i="2"/>
  <c r="P1364" i="2"/>
  <c r="P1365" i="2"/>
  <c r="P1366" i="2"/>
  <c r="P1368" i="2"/>
  <c r="P1369" i="2"/>
  <c r="P1370" i="2"/>
  <c r="P1372" i="2"/>
  <c r="P1373" i="2"/>
  <c r="P1374" i="2"/>
  <c r="P1375" i="2"/>
  <c r="Y1374" i="2" s="1"/>
  <c r="P1376" i="2"/>
  <c r="P1377" i="2"/>
  <c r="P1378" i="2"/>
  <c r="P1380" i="2"/>
  <c r="P1381" i="2"/>
  <c r="P1382" i="2"/>
  <c r="P1384" i="2"/>
  <c r="P1385" i="2"/>
  <c r="P1386" i="2"/>
  <c r="P1388" i="2"/>
  <c r="P1389" i="2"/>
  <c r="P1390" i="2"/>
  <c r="P1392" i="2"/>
  <c r="P1393" i="2"/>
  <c r="P1394" i="2"/>
  <c r="P1396" i="2"/>
  <c r="P1397" i="2"/>
  <c r="P1398" i="2"/>
  <c r="P1400" i="2"/>
  <c r="P1401" i="2"/>
  <c r="P1402" i="2"/>
  <c r="P1404" i="2"/>
  <c r="P1405" i="2"/>
  <c r="P1406" i="2"/>
  <c r="P1407" i="2"/>
  <c r="Y1406" i="2" s="1"/>
  <c r="P1408" i="2"/>
  <c r="P1409" i="2"/>
  <c r="P1410" i="2"/>
  <c r="P1412" i="2"/>
  <c r="P1413" i="2"/>
  <c r="P1414" i="2"/>
  <c r="P1416" i="2"/>
  <c r="P1417" i="2"/>
  <c r="P1418" i="2"/>
  <c r="P1420" i="2"/>
  <c r="P1421" i="2"/>
  <c r="P1422" i="2"/>
  <c r="P1424" i="2"/>
  <c r="P1425" i="2"/>
  <c r="P1426" i="2"/>
  <c r="P1428" i="2"/>
  <c r="P1429" i="2"/>
  <c r="P1430" i="2"/>
  <c r="P1432" i="2"/>
  <c r="P1433" i="2"/>
  <c r="P1434" i="2"/>
  <c r="P1436" i="2"/>
  <c r="P1437" i="2"/>
  <c r="P1438" i="2"/>
  <c r="P1439" i="2"/>
  <c r="Y1438" i="2" s="1"/>
  <c r="P1440" i="2"/>
  <c r="P1441" i="2"/>
  <c r="P1442" i="2"/>
  <c r="P1444" i="2"/>
  <c r="P1445" i="2"/>
  <c r="P1446" i="2"/>
  <c r="P1448" i="2"/>
  <c r="P1449" i="2"/>
  <c r="P1450" i="2"/>
  <c r="P1452" i="2"/>
  <c r="P1453" i="2"/>
  <c r="P1454" i="2"/>
  <c r="P1456" i="2"/>
  <c r="P1457" i="2"/>
  <c r="P1458" i="2"/>
  <c r="P1460" i="2"/>
  <c r="P1461" i="2"/>
  <c r="P1462" i="2"/>
  <c r="P1464" i="2"/>
  <c r="P1465" i="2"/>
  <c r="P1466" i="2"/>
  <c r="P1468" i="2"/>
  <c r="P1469" i="2"/>
  <c r="P1470" i="2"/>
  <c r="P1471" i="2"/>
  <c r="Y1470" i="2" s="1"/>
  <c r="P1472" i="2"/>
  <c r="P1473" i="2"/>
  <c r="P1474" i="2"/>
  <c r="P1476" i="2"/>
  <c r="P1477" i="2"/>
  <c r="P1478" i="2"/>
  <c r="P1480" i="2"/>
  <c r="P1481" i="2"/>
  <c r="P1482" i="2"/>
  <c r="P1484" i="2"/>
  <c r="P1485" i="2"/>
  <c r="P1486" i="2"/>
  <c r="P1488" i="2"/>
  <c r="P1489" i="2"/>
  <c r="P1490" i="2"/>
  <c r="P1492" i="2"/>
  <c r="P1493" i="2"/>
  <c r="P1494" i="2"/>
  <c r="P1496" i="2"/>
  <c r="P1497" i="2"/>
  <c r="P1498" i="2"/>
  <c r="P1500" i="2"/>
  <c r="P1501" i="2"/>
  <c r="P1502" i="2"/>
  <c r="P1503" i="2"/>
  <c r="Y1502" i="2" s="1"/>
  <c r="P1504" i="2"/>
  <c r="P1505" i="2"/>
  <c r="P1506" i="2"/>
  <c r="P1508" i="2"/>
  <c r="P1509" i="2"/>
  <c r="P1510" i="2"/>
  <c r="P1512" i="2"/>
  <c r="P1513" i="2"/>
  <c r="P1514" i="2"/>
  <c r="P1516" i="2"/>
  <c r="P1517" i="2"/>
  <c r="P1518" i="2"/>
  <c r="P1520" i="2"/>
  <c r="P1521" i="2"/>
  <c r="P1522" i="2"/>
  <c r="P1524" i="2"/>
  <c r="P1525" i="2"/>
  <c r="P1526" i="2"/>
  <c r="P1528" i="2"/>
  <c r="P1529" i="2"/>
  <c r="P1530" i="2"/>
  <c r="P1532" i="2"/>
  <c r="P1533" i="2"/>
  <c r="P1534" i="2"/>
  <c r="P1535" i="2"/>
  <c r="Y1534" i="2" s="1"/>
  <c r="P1536" i="2"/>
  <c r="P1537" i="2"/>
  <c r="P1538" i="2"/>
  <c r="P1540" i="2"/>
  <c r="P1541" i="2"/>
  <c r="P1542" i="2"/>
  <c r="P1544" i="2"/>
  <c r="P1545" i="2"/>
  <c r="P1546" i="2"/>
  <c r="P1548" i="2"/>
  <c r="P1549" i="2"/>
  <c r="P1550" i="2"/>
  <c r="P1552" i="2"/>
  <c r="P1553" i="2"/>
  <c r="P1554" i="2"/>
  <c r="P1556" i="2"/>
  <c r="P1557" i="2"/>
  <c r="P1558" i="2"/>
  <c r="P1560" i="2"/>
  <c r="P1561" i="2"/>
  <c r="P1562" i="2"/>
  <c r="P1564" i="2"/>
  <c r="P1565" i="2"/>
  <c r="P1566" i="2"/>
  <c r="P1567" i="2"/>
  <c r="Y1566" i="2" s="1"/>
  <c r="P1568" i="2"/>
  <c r="P1569" i="2"/>
  <c r="P1570" i="2"/>
  <c r="P1572" i="2"/>
  <c r="P1573" i="2"/>
  <c r="P1574" i="2"/>
  <c r="P1576" i="2"/>
  <c r="P1577" i="2"/>
  <c r="P1578" i="2"/>
  <c r="P1580" i="2"/>
  <c r="P1581" i="2"/>
  <c r="P1582" i="2"/>
  <c r="P1584" i="2"/>
  <c r="P1585" i="2"/>
  <c r="P1586" i="2"/>
  <c r="P1588" i="2"/>
  <c r="P1589" i="2"/>
  <c r="P1590" i="2"/>
  <c r="P1592" i="2"/>
  <c r="P1593" i="2"/>
  <c r="P1594" i="2"/>
  <c r="P1596" i="2"/>
  <c r="P1597" i="2"/>
  <c r="P1598" i="2"/>
  <c r="P1599" i="2"/>
  <c r="Y1598" i="2" s="1"/>
  <c r="P1600" i="2"/>
  <c r="P1601" i="2"/>
  <c r="P1602" i="2"/>
  <c r="P1604" i="2"/>
  <c r="P1605" i="2"/>
  <c r="P1606" i="2"/>
  <c r="P1608" i="2"/>
  <c r="P1609" i="2"/>
  <c r="P1610" i="2"/>
  <c r="P1612" i="2"/>
  <c r="P1613" i="2"/>
  <c r="P1614" i="2"/>
  <c r="P1616" i="2"/>
  <c r="P1617" i="2"/>
  <c r="P1618" i="2"/>
  <c r="P1620" i="2"/>
  <c r="P1621" i="2"/>
  <c r="P1622" i="2"/>
  <c r="P1624" i="2"/>
  <c r="P1625" i="2"/>
  <c r="P1626" i="2"/>
  <c r="P1628" i="2"/>
  <c r="P1629" i="2"/>
  <c r="P1630" i="2"/>
  <c r="P1631" i="2"/>
  <c r="Y1630" i="2" s="1"/>
  <c r="P1632" i="2"/>
  <c r="P1633" i="2"/>
  <c r="P1634" i="2"/>
  <c r="P1636" i="2"/>
  <c r="P1637" i="2"/>
  <c r="P1638" i="2"/>
  <c r="P1640" i="2"/>
  <c r="P1641" i="2"/>
  <c r="P1642" i="2"/>
  <c r="P1644" i="2"/>
  <c r="P1645" i="2"/>
  <c r="P1646" i="2"/>
  <c r="P1648" i="2"/>
  <c r="P1649" i="2"/>
  <c r="P1650" i="2"/>
  <c r="P1652" i="2"/>
  <c r="P1653" i="2"/>
  <c r="P1654" i="2"/>
  <c r="P1656" i="2"/>
  <c r="P1657" i="2"/>
  <c r="P1658" i="2"/>
  <c r="P1660" i="2"/>
  <c r="P1661" i="2"/>
  <c r="P1662" i="2"/>
  <c r="P1663" i="2"/>
  <c r="Y1662" i="2" s="1"/>
  <c r="P1664" i="2"/>
  <c r="P1665" i="2"/>
  <c r="P1666" i="2"/>
  <c r="P1668" i="2"/>
  <c r="P1669" i="2"/>
  <c r="P1670" i="2"/>
  <c r="P1672" i="2"/>
  <c r="P1673" i="2"/>
  <c r="P1674" i="2"/>
  <c r="P1676" i="2"/>
  <c r="P1677" i="2"/>
  <c r="P1678" i="2"/>
  <c r="P1680" i="2"/>
  <c r="P1681" i="2"/>
  <c r="P1682" i="2"/>
  <c r="P1684" i="2"/>
  <c r="P1685" i="2"/>
  <c r="P1686" i="2"/>
  <c r="P1688" i="2"/>
  <c r="P1689" i="2"/>
  <c r="P1690" i="2"/>
  <c r="P1692" i="2"/>
  <c r="P1693" i="2"/>
  <c r="P1694" i="2"/>
  <c r="P1695" i="2"/>
  <c r="Y1694" i="2" s="1"/>
  <c r="P1696" i="2"/>
  <c r="P1697" i="2"/>
  <c r="P1698" i="2"/>
  <c r="P1700" i="2"/>
  <c r="P1701" i="2"/>
  <c r="P1702" i="2"/>
  <c r="P1704" i="2"/>
  <c r="P1705" i="2"/>
  <c r="P1706" i="2"/>
  <c r="P1708" i="2"/>
  <c r="P1709" i="2"/>
  <c r="P1710" i="2"/>
  <c r="P1712" i="2"/>
  <c r="P1713" i="2"/>
  <c r="P1714" i="2"/>
  <c r="P1716" i="2"/>
  <c r="P1717" i="2"/>
  <c r="P1718" i="2"/>
  <c r="P1720" i="2"/>
  <c r="P1721" i="2"/>
  <c r="P1722" i="2"/>
  <c r="P1724" i="2"/>
  <c r="P1725" i="2"/>
  <c r="P1726" i="2"/>
  <c r="P1727" i="2"/>
  <c r="Y1726" i="2" s="1"/>
  <c r="P1729" i="2"/>
  <c r="O3" i="2"/>
  <c r="O4" i="2"/>
  <c r="O5" i="2"/>
  <c r="O7" i="2"/>
  <c r="O8" i="2"/>
  <c r="O9" i="2"/>
  <c r="O11" i="2"/>
  <c r="O12" i="2"/>
  <c r="O13" i="2"/>
  <c r="O15" i="2"/>
  <c r="O16" i="2"/>
  <c r="O17" i="2"/>
  <c r="O19" i="2"/>
  <c r="O20" i="2"/>
  <c r="O21" i="2"/>
  <c r="O23" i="2"/>
  <c r="O24" i="2"/>
  <c r="O25" i="2"/>
  <c r="O27" i="2"/>
  <c r="O28" i="2"/>
  <c r="O29" i="2"/>
  <c r="O30" i="2"/>
  <c r="O31" i="2"/>
  <c r="O32" i="2"/>
  <c r="O33" i="2"/>
  <c r="O35" i="2"/>
  <c r="O36" i="2"/>
  <c r="O37" i="2"/>
  <c r="O39" i="2"/>
  <c r="O40" i="2"/>
  <c r="O41" i="2"/>
  <c r="O43" i="2"/>
  <c r="O44" i="2"/>
  <c r="O45" i="2"/>
  <c r="O47" i="2"/>
  <c r="O48" i="2"/>
  <c r="O49" i="2"/>
  <c r="O51" i="2"/>
  <c r="O52" i="2"/>
  <c r="O53" i="2"/>
  <c r="O55" i="2"/>
  <c r="O56" i="2"/>
  <c r="O57" i="2"/>
  <c r="O59" i="2"/>
  <c r="O60" i="2"/>
  <c r="O61" i="2"/>
  <c r="O63" i="2"/>
  <c r="O64" i="2"/>
  <c r="O65" i="2"/>
  <c r="O67" i="2"/>
  <c r="O68" i="2"/>
  <c r="O69" i="2"/>
  <c r="O71" i="2"/>
  <c r="O72" i="2"/>
  <c r="O73" i="2"/>
  <c r="O75" i="2"/>
  <c r="O76" i="2"/>
  <c r="O77" i="2"/>
  <c r="O79" i="2"/>
  <c r="O80" i="2"/>
  <c r="O81" i="2"/>
  <c r="O83" i="2"/>
  <c r="O84" i="2"/>
  <c r="O85" i="2"/>
  <c r="O86" i="2"/>
  <c r="O87" i="2"/>
  <c r="O88" i="2"/>
  <c r="O89" i="2"/>
  <c r="O91" i="2"/>
  <c r="O92" i="2"/>
  <c r="O93" i="2"/>
  <c r="O94" i="2"/>
  <c r="O95" i="2"/>
  <c r="O96" i="2"/>
  <c r="O97" i="2"/>
  <c r="O99" i="2"/>
  <c r="O100" i="2"/>
  <c r="O101" i="2"/>
  <c r="O103" i="2"/>
  <c r="O104" i="2"/>
  <c r="O105" i="2"/>
  <c r="O107" i="2"/>
  <c r="O108" i="2"/>
  <c r="O109" i="2"/>
  <c r="O111" i="2"/>
  <c r="O112" i="2"/>
  <c r="O113" i="2"/>
  <c r="O115" i="2"/>
  <c r="O116" i="2"/>
  <c r="O117" i="2"/>
  <c r="O119" i="2"/>
  <c r="O120" i="2"/>
  <c r="O121" i="2"/>
  <c r="O123" i="2"/>
  <c r="O124" i="2"/>
  <c r="O125" i="2"/>
  <c r="O127" i="2"/>
  <c r="O128" i="2"/>
  <c r="O129" i="2"/>
  <c r="O131" i="2"/>
  <c r="O132" i="2"/>
  <c r="O133" i="2"/>
  <c r="O135" i="2"/>
  <c r="O136" i="2"/>
  <c r="O137" i="2"/>
  <c r="O139" i="2"/>
  <c r="O140" i="2"/>
  <c r="O141" i="2"/>
  <c r="O143" i="2"/>
  <c r="O144" i="2"/>
  <c r="O145" i="2"/>
  <c r="O147" i="2"/>
  <c r="O148" i="2"/>
  <c r="O149" i="2"/>
  <c r="O151" i="2"/>
  <c r="O152" i="2"/>
  <c r="O153" i="2"/>
  <c r="O155" i="2"/>
  <c r="O156" i="2"/>
  <c r="O157" i="2"/>
  <c r="O158" i="2"/>
  <c r="O159" i="2"/>
  <c r="O160" i="2"/>
  <c r="O161" i="2"/>
  <c r="O163" i="2"/>
  <c r="O164" i="2"/>
  <c r="O165" i="2"/>
  <c r="O167" i="2"/>
  <c r="O168" i="2"/>
  <c r="O169" i="2"/>
  <c r="O171" i="2"/>
  <c r="O172" i="2"/>
  <c r="O173" i="2"/>
  <c r="O175" i="2"/>
  <c r="O176" i="2"/>
  <c r="O177" i="2"/>
  <c r="O179" i="2"/>
  <c r="O180" i="2"/>
  <c r="O181" i="2"/>
  <c r="O183" i="2"/>
  <c r="O184" i="2"/>
  <c r="O185" i="2"/>
  <c r="O187" i="2"/>
  <c r="O188" i="2"/>
  <c r="O189" i="2"/>
  <c r="O191" i="2"/>
  <c r="O192" i="2"/>
  <c r="O193" i="2"/>
  <c r="O195" i="2"/>
  <c r="O196" i="2"/>
  <c r="O197" i="2"/>
  <c r="O199" i="2"/>
  <c r="O200" i="2"/>
  <c r="O201" i="2"/>
  <c r="O203" i="2"/>
  <c r="O204" i="2"/>
  <c r="O205" i="2"/>
  <c r="O207" i="2"/>
  <c r="O208" i="2"/>
  <c r="O209" i="2"/>
  <c r="O211" i="2"/>
  <c r="O212" i="2"/>
  <c r="O213" i="2"/>
  <c r="O214" i="2"/>
  <c r="O215" i="2"/>
  <c r="O216" i="2"/>
  <c r="O217" i="2"/>
  <c r="O219" i="2"/>
  <c r="O220" i="2"/>
  <c r="O221" i="2"/>
  <c r="O222" i="2"/>
  <c r="O223" i="2"/>
  <c r="O224" i="2"/>
  <c r="O225" i="2"/>
  <c r="O227" i="2"/>
  <c r="O228" i="2"/>
  <c r="O229" i="2"/>
  <c r="O231" i="2"/>
  <c r="O232" i="2"/>
  <c r="O233" i="2"/>
  <c r="O235" i="2"/>
  <c r="O236" i="2"/>
  <c r="O237" i="2"/>
  <c r="O239" i="2"/>
  <c r="O240" i="2"/>
  <c r="O241" i="2"/>
  <c r="O243" i="2"/>
  <c r="O244" i="2"/>
  <c r="O245" i="2"/>
  <c r="O247" i="2"/>
  <c r="O248" i="2"/>
  <c r="O249" i="2"/>
  <c r="O251" i="2"/>
  <c r="O252" i="2"/>
  <c r="O253" i="2"/>
  <c r="O255" i="2"/>
  <c r="O256" i="2"/>
  <c r="O257" i="2"/>
  <c r="O259" i="2"/>
  <c r="O260" i="2"/>
  <c r="O261" i="2"/>
  <c r="O263" i="2"/>
  <c r="O264" i="2"/>
  <c r="O265" i="2"/>
  <c r="O267" i="2"/>
  <c r="O268" i="2"/>
  <c r="O269" i="2"/>
  <c r="O271" i="2"/>
  <c r="O272" i="2"/>
  <c r="O273" i="2"/>
  <c r="O275" i="2"/>
  <c r="O276" i="2"/>
  <c r="O277" i="2"/>
  <c r="O279" i="2"/>
  <c r="O280" i="2"/>
  <c r="O281" i="2"/>
  <c r="O283" i="2"/>
  <c r="O284" i="2"/>
  <c r="O285" i="2"/>
  <c r="O286" i="2"/>
  <c r="O287" i="2"/>
  <c r="O288" i="2"/>
  <c r="O289" i="2"/>
  <c r="O291" i="2"/>
  <c r="O292" i="2"/>
  <c r="O293" i="2"/>
  <c r="O295" i="2"/>
  <c r="O296" i="2"/>
  <c r="O297" i="2"/>
  <c r="O299" i="2"/>
  <c r="O300" i="2"/>
  <c r="O301" i="2"/>
  <c r="O303" i="2"/>
  <c r="O304" i="2"/>
  <c r="O305" i="2"/>
  <c r="O307" i="2"/>
  <c r="O308" i="2"/>
  <c r="O309" i="2"/>
  <c r="O311" i="2"/>
  <c r="O312" i="2"/>
  <c r="O313" i="2"/>
  <c r="O315" i="2"/>
  <c r="O316" i="2"/>
  <c r="O317" i="2"/>
  <c r="O319" i="2"/>
  <c r="O320" i="2"/>
  <c r="O321" i="2"/>
  <c r="O323" i="2"/>
  <c r="O324" i="2"/>
  <c r="O325" i="2"/>
  <c r="O327" i="2"/>
  <c r="O328" i="2"/>
  <c r="O329" i="2"/>
  <c r="O331" i="2"/>
  <c r="O332" i="2"/>
  <c r="O333" i="2"/>
  <c r="O335" i="2"/>
  <c r="O336" i="2"/>
  <c r="O337" i="2"/>
  <c r="O339" i="2"/>
  <c r="O340" i="2"/>
  <c r="O341" i="2"/>
  <c r="O343" i="2"/>
  <c r="O344" i="2"/>
  <c r="O345" i="2"/>
  <c r="O347" i="2"/>
  <c r="O348" i="2"/>
  <c r="O349" i="2"/>
  <c r="O351" i="2"/>
  <c r="O352" i="2"/>
  <c r="O353" i="2"/>
  <c r="O355" i="2"/>
  <c r="O356" i="2"/>
  <c r="O357" i="2"/>
  <c r="O359" i="2"/>
  <c r="O360" i="2"/>
  <c r="O361" i="2"/>
  <c r="O363" i="2"/>
  <c r="O364" i="2"/>
  <c r="O365" i="2"/>
  <c r="O367" i="2"/>
  <c r="O368" i="2"/>
  <c r="O369" i="2"/>
  <c r="O371" i="2"/>
  <c r="O372" i="2"/>
  <c r="O373" i="2"/>
  <c r="O375" i="2"/>
  <c r="O376" i="2"/>
  <c r="O377" i="2"/>
  <c r="O379" i="2"/>
  <c r="O380" i="2"/>
  <c r="O381" i="2"/>
  <c r="O383" i="2"/>
  <c r="O384" i="2"/>
  <c r="O385" i="2"/>
  <c r="O387" i="2"/>
  <c r="O388" i="2"/>
  <c r="O389" i="2"/>
  <c r="O391" i="2"/>
  <c r="O392" i="2"/>
  <c r="O393" i="2"/>
  <c r="O395" i="2"/>
  <c r="O396" i="2"/>
  <c r="O397" i="2"/>
  <c r="O399" i="2"/>
  <c r="O400" i="2"/>
  <c r="O401" i="2"/>
  <c r="O403" i="2"/>
  <c r="O404" i="2"/>
  <c r="O405" i="2"/>
  <c r="O407" i="2"/>
  <c r="O408" i="2"/>
  <c r="O409" i="2"/>
  <c r="O411" i="2"/>
  <c r="O412" i="2"/>
  <c r="O413" i="2"/>
  <c r="O415" i="2"/>
  <c r="O416" i="2"/>
  <c r="O417" i="2"/>
  <c r="O419" i="2"/>
  <c r="O420" i="2"/>
  <c r="O421" i="2"/>
  <c r="O423" i="2"/>
  <c r="O424" i="2"/>
  <c r="O425" i="2"/>
  <c r="O427" i="2"/>
  <c r="O428" i="2"/>
  <c r="O429" i="2"/>
  <c r="O431" i="2"/>
  <c r="O432" i="2"/>
  <c r="O433" i="2"/>
  <c r="O435" i="2"/>
  <c r="O436" i="2"/>
  <c r="O437" i="2"/>
  <c r="O439" i="2"/>
  <c r="O440" i="2"/>
  <c r="O441" i="2"/>
  <c r="O443" i="2"/>
  <c r="O444" i="2"/>
  <c r="O445" i="2"/>
  <c r="O447" i="2"/>
  <c r="O448" i="2"/>
  <c r="O449" i="2"/>
  <c r="O451" i="2"/>
  <c r="O452" i="2"/>
  <c r="O453" i="2"/>
  <c r="O455" i="2"/>
  <c r="O456" i="2"/>
  <c r="O457" i="2"/>
  <c r="O459" i="2"/>
  <c r="O460" i="2"/>
  <c r="O461" i="2"/>
  <c r="O462" i="2"/>
  <c r="O463" i="2"/>
  <c r="O464" i="2"/>
  <c r="O465" i="2"/>
  <c r="O467" i="2"/>
  <c r="O468" i="2"/>
  <c r="O469" i="2"/>
  <c r="O471" i="2"/>
  <c r="O472" i="2"/>
  <c r="O473" i="2"/>
  <c r="O475" i="2"/>
  <c r="O476" i="2"/>
  <c r="O477" i="2"/>
  <c r="O479" i="2"/>
  <c r="O480" i="2"/>
  <c r="O481" i="2"/>
  <c r="O483" i="2"/>
  <c r="O484" i="2"/>
  <c r="O485" i="2"/>
  <c r="O486" i="2"/>
  <c r="O487" i="2"/>
  <c r="O488" i="2"/>
  <c r="O489" i="2"/>
  <c r="O491" i="2"/>
  <c r="O492" i="2"/>
  <c r="O493" i="2"/>
  <c r="O494" i="2"/>
  <c r="O495" i="2"/>
  <c r="O496" i="2"/>
  <c r="O497" i="2"/>
  <c r="O499" i="2"/>
  <c r="O500" i="2"/>
  <c r="O501" i="2"/>
  <c r="O503" i="2"/>
  <c r="O504" i="2"/>
  <c r="O505" i="2"/>
  <c r="O507" i="2"/>
  <c r="O508" i="2"/>
  <c r="O509" i="2"/>
  <c r="O511" i="2"/>
  <c r="O512" i="2"/>
  <c r="O513" i="2"/>
  <c r="O515" i="2"/>
  <c r="O516" i="2"/>
  <c r="O517" i="2"/>
  <c r="O519" i="2"/>
  <c r="O520" i="2"/>
  <c r="O521" i="2"/>
  <c r="O523" i="2"/>
  <c r="O524" i="2"/>
  <c r="O525" i="2"/>
  <c r="O526" i="2"/>
  <c r="O527" i="2"/>
  <c r="O528" i="2"/>
  <c r="O529" i="2"/>
  <c r="O531" i="2"/>
  <c r="O532" i="2"/>
  <c r="O533" i="2"/>
  <c r="O535" i="2"/>
  <c r="O536" i="2"/>
  <c r="O537" i="2"/>
  <c r="O539" i="2"/>
  <c r="O540" i="2"/>
  <c r="O541" i="2"/>
  <c r="O543" i="2"/>
  <c r="O544" i="2"/>
  <c r="O545" i="2"/>
  <c r="O547" i="2"/>
  <c r="O548" i="2"/>
  <c r="O549" i="2"/>
  <c r="O550" i="2"/>
  <c r="O551" i="2"/>
  <c r="O552" i="2"/>
  <c r="O553" i="2"/>
  <c r="O555" i="2"/>
  <c r="O556" i="2"/>
  <c r="O557" i="2"/>
  <c r="O558" i="2"/>
  <c r="O559" i="2"/>
  <c r="O560" i="2"/>
  <c r="O561" i="2"/>
  <c r="O563" i="2"/>
  <c r="O564" i="2"/>
  <c r="O565" i="2"/>
  <c r="O567" i="2"/>
  <c r="O568" i="2"/>
  <c r="O569" i="2"/>
  <c r="O571" i="2"/>
  <c r="O572" i="2"/>
  <c r="O573" i="2"/>
  <c r="O575" i="2"/>
  <c r="O576" i="2"/>
  <c r="O577" i="2"/>
  <c r="O579" i="2"/>
  <c r="O580" i="2"/>
  <c r="O581" i="2"/>
  <c r="O583" i="2"/>
  <c r="O584" i="2"/>
  <c r="O585" i="2"/>
  <c r="O587" i="2"/>
  <c r="O588" i="2"/>
  <c r="O589" i="2"/>
  <c r="O590" i="2"/>
  <c r="O591" i="2"/>
  <c r="O592" i="2"/>
  <c r="O593" i="2"/>
  <c r="O595" i="2"/>
  <c r="O596" i="2"/>
  <c r="O597" i="2"/>
  <c r="O599" i="2"/>
  <c r="O600" i="2"/>
  <c r="O601" i="2"/>
  <c r="O603" i="2"/>
  <c r="O604" i="2"/>
  <c r="O605" i="2"/>
  <c r="O607" i="2"/>
  <c r="O608" i="2"/>
  <c r="O609" i="2"/>
  <c r="O611" i="2"/>
  <c r="O612" i="2"/>
  <c r="O613" i="2"/>
  <c r="O615" i="2"/>
  <c r="O616" i="2"/>
  <c r="O617" i="2"/>
  <c r="O619" i="2"/>
  <c r="O620" i="2"/>
  <c r="O621" i="2"/>
  <c r="O623" i="2"/>
  <c r="O624" i="2"/>
  <c r="O625" i="2"/>
  <c r="O627" i="2"/>
  <c r="O628" i="2"/>
  <c r="O629" i="2"/>
  <c r="O631" i="2"/>
  <c r="O632" i="2"/>
  <c r="O633" i="2"/>
  <c r="O635" i="2"/>
  <c r="O636" i="2"/>
  <c r="O637" i="2"/>
  <c r="O639" i="2"/>
  <c r="O640" i="2"/>
  <c r="O641" i="2"/>
  <c r="O643" i="2"/>
  <c r="O644" i="2"/>
  <c r="O645" i="2"/>
  <c r="O647" i="2"/>
  <c r="O648" i="2"/>
  <c r="O649" i="2"/>
  <c r="O651" i="2"/>
  <c r="O652" i="2"/>
  <c r="O653" i="2"/>
  <c r="O655" i="2"/>
  <c r="O656" i="2"/>
  <c r="O657" i="2"/>
  <c r="O659" i="2"/>
  <c r="O660" i="2"/>
  <c r="O661" i="2"/>
  <c r="O663" i="2"/>
  <c r="O664" i="2"/>
  <c r="O665" i="2"/>
  <c r="O667" i="2"/>
  <c r="O668" i="2"/>
  <c r="O669" i="2"/>
  <c r="O671" i="2"/>
  <c r="O672" i="2"/>
  <c r="O673" i="2"/>
  <c r="O675" i="2"/>
  <c r="O676" i="2"/>
  <c r="O677" i="2"/>
  <c r="O679" i="2"/>
  <c r="O680" i="2"/>
  <c r="O681" i="2"/>
  <c r="O683" i="2"/>
  <c r="O684" i="2"/>
  <c r="O685" i="2"/>
  <c r="O687" i="2"/>
  <c r="O688" i="2"/>
  <c r="O689" i="2"/>
  <c r="O691" i="2"/>
  <c r="O692" i="2"/>
  <c r="O693" i="2"/>
  <c r="O695" i="2"/>
  <c r="O696" i="2"/>
  <c r="O697" i="2"/>
  <c r="O699" i="2"/>
  <c r="O700" i="2"/>
  <c r="O701" i="2"/>
  <c r="O703" i="2"/>
  <c r="O704" i="2"/>
  <c r="O705" i="2"/>
  <c r="O707" i="2"/>
  <c r="O708" i="2"/>
  <c r="O709" i="2"/>
  <c r="O711" i="2"/>
  <c r="O712" i="2"/>
  <c r="O713" i="2"/>
  <c r="O715" i="2"/>
  <c r="O716" i="2"/>
  <c r="O717" i="2"/>
  <c r="O719" i="2"/>
  <c r="O720" i="2"/>
  <c r="O721" i="2"/>
  <c r="O723" i="2"/>
  <c r="O724" i="2"/>
  <c r="O725" i="2"/>
  <c r="O727" i="2"/>
  <c r="O728" i="2"/>
  <c r="O729" i="2"/>
  <c r="O731" i="2"/>
  <c r="O732" i="2"/>
  <c r="O733" i="2"/>
  <c r="O735" i="2"/>
  <c r="O736" i="2"/>
  <c r="O737" i="2"/>
  <c r="O739" i="2"/>
  <c r="O740" i="2"/>
  <c r="O741" i="2"/>
  <c r="O743" i="2"/>
  <c r="O744" i="2"/>
  <c r="O745" i="2"/>
  <c r="O747" i="2"/>
  <c r="O748" i="2"/>
  <c r="O749" i="2"/>
  <c r="O751" i="2"/>
  <c r="O752" i="2"/>
  <c r="O753" i="2"/>
  <c r="O755" i="2"/>
  <c r="O756" i="2"/>
  <c r="O757" i="2"/>
  <c r="O759" i="2"/>
  <c r="O760" i="2"/>
  <c r="O761" i="2"/>
  <c r="O763" i="2"/>
  <c r="O764" i="2"/>
  <c r="O765" i="2"/>
  <c r="O767" i="2"/>
  <c r="O768" i="2"/>
  <c r="O769" i="2"/>
  <c r="O771" i="2"/>
  <c r="O772" i="2"/>
  <c r="O773" i="2"/>
  <c r="O775" i="2"/>
  <c r="O776" i="2"/>
  <c r="O777" i="2"/>
  <c r="O779" i="2"/>
  <c r="O780" i="2"/>
  <c r="O781" i="2"/>
  <c r="O783" i="2"/>
  <c r="O784" i="2"/>
  <c r="O785" i="2"/>
  <c r="O787" i="2"/>
  <c r="O788" i="2"/>
  <c r="O789" i="2"/>
  <c r="O791" i="2"/>
  <c r="O792" i="2"/>
  <c r="O793" i="2"/>
  <c r="O795" i="2"/>
  <c r="O796" i="2"/>
  <c r="O797" i="2"/>
  <c r="O799" i="2"/>
  <c r="O800" i="2"/>
  <c r="O801" i="2"/>
  <c r="O803" i="2"/>
  <c r="O804" i="2"/>
  <c r="O805" i="2"/>
  <c r="O807" i="2"/>
  <c r="O808" i="2"/>
  <c r="O809" i="2"/>
  <c r="O811" i="2"/>
  <c r="O812" i="2"/>
  <c r="O813" i="2"/>
  <c r="O815" i="2"/>
  <c r="O816" i="2"/>
  <c r="O817" i="2"/>
  <c r="O819" i="2"/>
  <c r="O820" i="2"/>
  <c r="O821" i="2"/>
  <c r="O823" i="2"/>
  <c r="O824" i="2"/>
  <c r="O825" i="2"/>
  <c r="O827" i="2"/>
  <c r="O828" i="2"/>
  <c r="O829" i="2"/>
  <c r="O831" i="2"/>
  <c r="O832" i="2"/>
  <c r="O833" i="2"/>
  <c r="O835" i="2"/>
  <c r="O836" i="2"/>
  <c r="O837" i="2"/>
  <c r="O839" i="2"/>
  <c r="O840" i="2"/>
  <c r="O841" i="2"/>
  <c r="O843" i="2"/>
  <c r="O844" i="2"/>
  <c r="O845" i="2"/>
  <c r="O847" i="2"/>
  <c r="O848" i="2"/>
  <c r="O849" i="2"/>
  <c r="O851" i="2"/>
  <c r="O852" i="2"/>
  <c r="O853" i="2"/>
  <c r="O855" i="2"/>
  <c r="O856" i="2"/>
  <c r="O857" i="2"/>
  <c r="O859" i="2"/>
  <c r="O860" i="2"/>
  <c r="O861" i="2"/>
  <c r="O863" i="2"/>
  <c r="O864" i="2"/>
  <c r="O865" i="2"/>
  <c r="O867" i="2"/>
  <c r="O868" i="2"/>
  <c r="O869" i="2"/>
  <c r="O871" i="2"/>
  <c r="O872" i="2"/>
  <c r="O873" i="2"/>
  <c r="O875" i="2"/>
  <c r="O876" i="2"/>
  <c r="O877" i="2"/>
  <c r="O879" i="2"/>
  <c r="O880" i="2"/>
  <c r="O881" i="2"/>
  <c r="O883" i="2"/>
  <c r="O884" i="2"/>
  <c r="O885" i="2"/>
  <c r="O887" i="2"/>
  <c r="O888" i="2"/>
  <c r="O889" i="2"/>
  <c r="O891" i="2"/>
  <c r="O892" i="2"/>
  <c r="O893" i="2"/>
  <c r="O895" i="2"/>
  <c r="O896" i="2"/>
  <c r="O897" i="2"/>
  <c r="O899" i="2"/>
  <c r="O900" i="2"/>
  <c r="O901" i="2"/>
  <c r="O903" i="2"/>
  <c r="O904" i="2"/>
  <c r="O905" i="2"/>
  <c r="O907" i="2"/>
  <c r="O908" i="2"/>
  <c r="O909" i="2"/>
  <c r="O911" i="2"/>
  <c r="O912" i="2"/>
  <c r="O913" i="2"/>
  <c r="O915" i="2"/>
  <c r="O916" i="2"/>
  <c r="O917" i="2"/>
  <c r="O919" i="2"/>
  <c r="O920" i="2"/>
  <c r="O921" i="2"/>
  <c r="O923" i="2"/>
  <c r="O924" i="2"/>
  <c r="O925" i="2"/>
  <c r="O927" i="2"/>
  <c r="O928" i="2"/>
  <c r="O929" i="2"/>
  <c r="O931" i="2"/>
  <c r="O932" i="2"/>
  <c r="O933" i="2"/>
  <c r="O935" i="2"/>
  <c r="O936" i="2"/>
  <c r="O937" i="2"/>
  <c r="O939" i="2"/>
  <c r="O940" i="2"/>
  <c r="O941" i="2"/>
  <c r="O943" i="2"/>
  <c r="O944" i="2"/>
  <c r="O945" i="2"/>
  <c r="O947" i="2"/>
  <c r="O948" i="2"/>
  <c r="O949" i="2"/>
  <c r="O951" i="2"/>
  <c r="O952" i="2"/>
  <c r="O953" i="2"/>
  <c r="O955" i="2"/>
  <c r="O956" i="2"/>
  <c r="O957" i="2"/>
  <c r="O959" i="2"/>
  <c r="O960" i="2"/>
  <c r="O961" i="2"/>
  <c r="O963" i="2"/>
  <c r="O964" i="2"/>
  <c r="O965" i="2"/>
  <c r="O967" i="2"/>
  <c r="O968" i="2"/>
  <c r="O969" i="2"/>
  <c r="O971" i="2"/>
  <c r="O972" i="2"/>
  <c r="O973" i="2"/>
  <c r="O975" i="2"/>
  <c r="O976" i="2"/>
  <c r="O977" i="2"/>
  <c r="O979" i="2"/>
  <c r="O980" i="2"/>
  <c r="O981" i="2"/>
  <c r="O983" i="2"/>
  <c r="O984" i="2"/>
  <c r="O985" i="2"/>
  <c r="O987" i="2"/>
  <c r="O988" i="2"/>
  <c r="O989" i="2"/>
  <c r="O991" i="2"/>
  <c r="O992" i="2"/>
  <c r="O993" i="2"/>
  <c r="O995" i="2"/>
  <c r="O996" i="2"/>
  <c r="O997" i="2"/>
  <c r="O999" i="2"/>
  <c r="O1000" i="2"/>
  <c r="O1001" i="2"/>
  <c r="O1003" i="2"/>
  <c r="O1004" i="2"/>
  <c r="O1005" i="2"/>
  <c r="O1007" i="2"/>
  <c r="O1008" i="2"/>
  <c r="O1009" i="2"/>
  <c r="O1011" i="2"/>
  <c r="O1012" i="2"/>
  <c r="O1013" i="2"/>
  <c r="O1015" i="2"/>
  <c r="O1016" i="2"/>
  <c r="O1017" i="2"/>
  <c r="O1019" i="2"/>
  <c r="O1020" i="2"/>
  <c r="O1021" i="2"/>
  <c r="O1023" i="2"/>
  <c r="O1024" i="2"/>
  <c r="O1025" i="2"/>
  <c r="O1027" i="2"/>
  <c r="O1028" i="2"/>
  <c r="O1029" i="2"/>
  <c r="O1031" i="2"/>
  <c r="O1032" i="2"/>
  <c r="O1033" i="2"/>
  <c r="O1035" i="2"/>
  <c r="O1036" i="2"/>
  <c r="O1037" i="2"/>
  <c r="O1039" i="2"/>
  <c r="O1040" i="2"/>
  <c r="O1041" i="2"/>
  <c r="O1043" i="2"/>
  <c r="O1044" i="2"/>
  <c r="O1045" i="2"/>
  <c r="O1047" i="2"/>
  <c r="O1048" i="2"/>
  <c r="O1049" i="2"/>
  <c r="O1051" i="2"/>
  <c r="O1052" i="2"/>
  <c r="O1053" i="2"/>
  <c r="O1055" i="2"/>
  <c r="O1056" i="2"/>
  <c r="O1057" i="2"/>
  <c r="O1059" i="2"/>
  <c r="O1060" i="2"/>
  <c r="O1061" i="2"/>
  <c r="O1063" i="2"/>
  <c r="O1064" i="2"/>
  <c r="O1065" i="2"/>
  <c r="O1067" i="2"/>
  <c r="O1068" i="2"/>
  <c r="O1069" i="2"/>
  <c r="O1071" i="2"/>
  <c r="O1072" i="2"/>
  <c r="O1073" i="2"/>
  <c r="O1075" i="2"/>
  <c r="O1076" i="2"/>
  <c r="O1077" i="2"/>
  <c r="O1079" i="2"/>
  <c r="O1080" i="2"/>
  <c r="O1081" i="2"/>
  <c r="O1083" i="2"/>
  <c r="O1084" i="2"/>
  <c r="O1085" i="2"/>
  <c r="O1087" i="2"/>
  <c r="O1088" i="2"/>
  <c r="O1089" i="2"/>
  <c r="O1091" i="2"/>
  <c r="O1092" i="2"/>
  <c r="O1093" i="2"/>
  <c r="O1095" i="2"/>
  <c r="O1096" i="2"/>
  <c r="O1097" i="2"/>
  <c r="O1099" i="2"/>
  <c r="O1100" i="2"/>
  <c r="O1101" i="2"/>
  <c r="O1103" i="2"/>
  <c r="O1104" i="2"/>
  <c r="O1105" i="2"/>
  <c r="O1107" i="2"/>
  <c r="O1108" i="2"/>
  <c r="O1109" i="2"/>
  <c r="O1111" i="2"/>
  <c r="O1112" i="2"/>
  <c r="O1113" i="2"/>
  <c r="O1115" i="2"/>
  <c r="O1116" i="2"/>
  <c r="O1117" i="2"/>
  <c r="O1119" i="2"/>
  <c r="O1120" i="2"/>
  <c r="O1121" i="2"/>
  <c r="O1123" i="2"/>
  <c r="O1124" i="2"/>
  <c r="O1125" i="2"/>
  <c r="O1127" i="2"/>
  <c r="O1128" i="2"/>
  <c r="O1129" i="2"/>
  <c r="O1131" i="2"/>
  <c r="O1132" i="2"/>
  <c r="O1133" i="2"/>
  <c r="O1135" i="2"/>
  <c r="O1136" i="2"/>
  <c r="O1137" i="2"/>
  <c r="O1139" i="2"/>
  <c r="O1140" i="2"/>
  <c r="O1141" i="2"/>
  <c r="O1143" i="2"/>
  <c r="O1144" i="2"/>
  <c r="O1145" i="2"/>
  <c r="O1147" i="2"/>
  <c r="O1148" i="2"/>
  <c r="O1149" i="2"/>
  <c r="O1151" i="2"/>
  <c r="O1152" i="2"/>
  <c r="O1153" i="2"/>
  <c r="O1155" i="2"/>
  <c r="O1156" i="2"/>
  <c r="O1157" i="2"/>
  <c r="O1159" i="2"/>
  <c r="O1160" i="2"/>
  <c r="O1161" i="2"/>
  <c r="O1163" i="2"/>
  <c r="O1164" i="2"/>
  <c r="O1165" i="2"/>
  <c r="O1167" i="2"/>
  <c r="O1168" i="2"/>
  <c r="O1169" i="2"/>
  <c r="O1171" i="2"/>
  <c r="O1172" i="2"/>
  <c r="O1173" i="2"/>
  <c r="O1175" i="2"/>
  <c r="O1176" i="2"/>
  <c r="O1177" i="2"/>
  <c r="O1179" i="2"/>
  <c r="O1180" i="2"/>
  <c r="O1181" i="2"/>
  <c r="O1183" i="2"/>
  <c r="O1184" i="2"/>
  <c r="O1185" i="2"/>
  <c r="O1187" i="2"/>
  <c r="O1188" i="2"/>
  <c r="O1189" i="2"/>
  <c r="O1191" i="2"/>
  <c r="O1192" i="2"/>
  <c r="O1193" i="2"/>
  <c r="O1195" i="2"/>
  <c r="O1196" i="2"/>
  <c r="O1197" i="2"/>
  <c r="O1199" i="2"/>
  <c r="O1200" i="2"/>
  <c r="O1201" i="2"/>
  <c r="O1203" i="2"/>
  <c r="O1204" i="2"/>
  <c r="O1205" i="2"/>
  <c r="O1207" i="2"/>
  <c r="O1208" i="2"/>
  <c r="O1209" i="2"/>
  <c r="O1211" i="2"/>
  <c r="O1212" i="2"/>
  <c r="O1213" i="2"/>
  <c r="O1215" i="2"/>
  <c r="O1216" i="2"/>
  <c r="O1217" i="2"/>
  <c r="O1219" i="2"/>
  <c r="O1220" i="2"/>
  <c r="O1221" i="2"/>
  <c r="O1223" i="2"/>
  <c r="O1224" i="2"/>
  <c r="O1225" i="2"/>
  <c r="O1227" i="2"/>
  <c r="O1228" i="2"/>
  <c r="O1229" i="2"/>
  <c r="O1231" i="2"/>
  <c r="O1232" i="2"/>
  <c r="O1233" i="2"/>
  <c r="O1235" i="2"/>
  <c r="O1236" i="2"/>
  <c r="O1237" i="2"/>
  <c r="O1239" i="2"/>
  <c r="O1240" i="2"/>
  <c r="O1241" i="2"/>
  <c r="O1243" i="2"/>
  <c r="O1244" i="2"/>
  <c r="O1245" i="2"/>
  <c r="O1247" i="2"/>
  <c r="O1248" i="2"/>
  <c r="O1249" i="2"/>
  <c r="O1251" i="2"/>
  <c r="O1252" i="2"/>
  <c r="O1253" i="2"/>
  <c r="O1255" i="2"/>
  <c r="O1256" i="2"/>
  <c r="O1257" i="2"/>
  <c r="O1259" i="2"/>
  <c r="O1260" i="2"/>
  <c r="O1261" i="2"/>
  <c r="O1263" i="2"/>
  <c r="O1264" i="2"/>
  <c r="O1265" i="2"/>
  <c r="O1267" i="2"/>
  <c r="O1268" i="2"/>
  <c r="O1269" i="2"/>
  <c r="O1271" i="2"/>
  <c r="O1272" i="2"/>
  <c r="O1273" i="2"/>
  <c r="O1275" i="2"/>
  <c r="O1276" i="2"/>
  <c r="O1277" i="2"/>
  <c r="O1279" i="2"/>
  <c r="O1280" i="2"/>
  <c r="O1281" i="2"/>
  <c r="O1283" i="2"/>
  <c r="O1284" i="2"/>
  <c r="O1285" i="2"/>
  <c r="O1287" i="2"/>
  <c r="O1288" i="2"/>
  <c r="O1289" i="2"/>
  <c r="O1291" i="2"/>
  <c r="O1292" i="2"/>
  <c r="O1293" i="2"/>
  <c r="O1295" i="2"/>
  <c r="O1296" i="2"/>
  <c r="O1297" i="2"/>
  <c r="O1299" i="2"/>
  <c r="O1300" i="2"/>
  <c r="O1301" i="2"/>
  <c r="O1303" i="2"/>
  <c r="O1304" i="2"/>
  <c r="O1305" i="2"/>
  <c r="O1307" i="2"/>
  <c r="O1308" i="2"/>
  <c r="O1309" i="2"/>
  <c r="O1311" i="2"/>
  <c r="O1312" i="2"/>
  <c r="O1313" i="2"/>
  <c r="O1315" i="2"/>
  <c r="O1316" i="2"/>
  <c r="O1317" i="2"/>
  <c r="O1319" i="2"/>
  <c r="O1320" i="2"/>
  <c r="O1321" i="2"/>
  <c r="O1323" i="2"/>
  <c r="O1324" i="2"/>
  <c r="O1325" i="2"/>
  <c r="O1327" i="2"/>
  <c r="O1328" i="2"/>
  <c r="O1329" i="2"/>
  <c r="O1331" i="2"/>
  <c r="O1332" i="2"/>
  <c r="O1333" i="2"/>
  <c r="O1335" i="2"/>
  <c r="O1336" i="2"/>
  <c r="O1337" i="2"/>
  <c r="O1339" i="2"/>
  <c r="O1340" i="2"/>
  <c r="O1341" i="2"/>
  <c r="O1343" i="2"/>
  <c r="O1344" i="2"/>
  <c r="O1345" i="2"/>
  <c r="O1347" i="2"/>
  <c r="O1348" i="2"/>
  <c r="O1349" i="2"/>
  <c r="O1351" i="2"/>
  <c r="O1352" i="2"/>
  <c r="O1353" i="2"/>
  <c r="O1355" i="2"/>
  <c r="O1356" i="2"/>
  <c r="O1357" i="2"/>
  <c r="O1359" i="2"/>
  <c r="O1360" i="2"/>
  <c r="O1361" i="2"/>
  <c r="O1363" i="2"/>
  <c r="O1364" i="2"/>
  <c r="O1365" i="2"/>
  <c r="O1367" i="2"/>
  <c r="O1368" i="2"/>
  <c r="O1369" i="2"/>
  <c r="O1371" i="2"/>
  <c r="O1372" i="2"/>
  <c r="O1373" i="2"/>
  <c r="O1375" i="2"/>
  <c r="O1376" i="2"/>
  <c r="O1377" i="2"/>
  <c r="O1379" i="2"/>
  <c r="O1380" i="2"/>
  <c r="O1381" i="2"/>
  <c r="O1383" i="2"/>
  <c r="O1384" i="2"/>
  <c r="O1385" i="2"/>
  <c r="O1387" i="2"/>
  <c r="O1388" i="2"/>
  <c r="O1389" i="2"/>
  <c r="O1391" i="2"/>
  <c r="O1392" i="2"/>
  <c r="O1393" i="2"/>
  <c r="O1395" i="2"/>
  <c r="O1396" i="2"/>
  <c r="O1397" i="2"/>
  <c r="O1399" i="2"/>
  <c r="O1400" i="2"/>
  <c r="O1401" i="2"/>
  <c r="O1403" i="2"/>
  <c r="O1404" i="2"/>
  <c r="O1405" i="2"/>
  <c r="O1407" i="2"/>
  <c r="O1408" i="2"/>
  <c r="O1409" i="2"/>
  <c r="O1411" i="2"/>
  <c r="O1412" i="2"/>
  <c r="O1413" i="2"/>
  <c r="O1415" i="2"/>
  <c r="O1416" i="2"/>
  <c r="O1417" i="2"/>
  <c r="O1419" i="2"/>
  <c r="O1420" i="2"/>
  <c r="O1421" i="2"/>
  <c r="O1423" i="2"/>
  <c r="O1424" i="2"/>
  <c r="O1425" i="2"/>
  <c r="O1427" i="2"/>
  <c r="O1428" i="2"/>
  <c r="O1429" i="2"/>
  <c r="O1431" i="2"/>
  <c r="O1432" i="2"/>
  <c r="O1433" i="2"/>
  <c r="O1435" i="2"/>
  <c r="O1436" i="2"/>
  <c r="O1437" i="2"/>
  <c r="O1439" i="2"/>
  <c r="O1440" i="2"/>
  <c r="O1441" i="2"/>
  <c r="O1443" i="2"/>
  <c r="O1444" i="2"/>
  <c r="O1445" i="2"/>
  <c r="O1447" i="2"/>
  <c r="O1448" i="2"/>
  <c r="O1449" i="2"/>
  <c r="O1451" i="2"/>
  <c r="O1452" i="2"/>
  <c r="O1453" i="2"/>
  <c r="O1455" i="2"/>
  <c r="O1456" i="2"/>
  <c r="O1457" i="2"/>
  <c r="O1459" i="2"/>
  <c r="O1460" i="2"/>
  <c r="O1461" i="2"/>
  <c r="O1463" i="2"/>
  <c r="O1464" i="2"/>
  <c r="O1465" i="2"/>
  <c r="O1467" i="2"/>
  <c r="O1468" i="2"/>
  <c r="O1469" i="2"/>
  <c r="O1471" i="2"/>
  <c r="O1472" i="2"/>
  <c r="O1473" i="2"/>
  <c r="O1475" i="2"/>
  <c r="O1476" i="2"/>
  <c r="O1477" i="2"/>
  <c r="O1479" i="2"/>
  <c r="O1480" i="2"/>
  <c r="O1481" i="2"/>
  <c r="O1483" i="2"/>
  <c r="O1484" i="2"/>
  <c r="O1485" i="2"/>
  <c r="O1487" i="2"/>
  <c r="O1488" i="2"/>
  <c r="O1489" i="2"/>
  <c r="O1491" i="2"/>
  <c r="O1492" i="2"/>
  <c r="O1493" i="2"/>
  <c r="O1495" i="2"/>
  <c r="O1496" i="2"/>
  <c r="O1497" i="2"/>
  <c r="O1499" i="2"/>
  <c r="O1500" i="2"/>
  <c r="O1501" i="2"/>
  <c r="O1503" i="2"/>
  <c r="O1504" i="2"/>
  <c r="O1505" i="2"/>
  <c r="O1507" i="2"/>
  <c r="O1508" i="2"/>
  <c r="O1509" i="2"/>
  <c r="O1511" i="2"/>
  <c r="O1512" i="2"/>
  <c r="O1513" i="2"/>
  <c r="O1515" i="2"/>
  <c r="O1516" i="2"/>
  <c r="O1517" i="2"/>
  <c r="O1519" i="2"/>
  <c r="O1520" i="2"/>
  <c r="O1521" i="2"/>
  <c r="O1523" i="2"/>
  <c r="O1524" i="2"/>
  <c r="O1525" i="2"/>
  <c r="O1527" i="2"/>
  <c r="O1528" i="2"/>
  <c r="O1529" i="2"/>
  <c r="O1531" i="2"/>
  <c r="O1532" i="2"/>
  <c r="O1533" i="2"/>
  <c r="O1535" i="2"/>
  <c r="O1536" i="2"/>
  <c r="O1537" i="2"/>
  <c r="O1539" i="2"/>
  <c r="O1540" i="2"/>
  <c r="O1541" i="2"/>
  <c r="O1543" i="2"/>
  <c r="O1544" i="2"/>
  <c r="O1545" i="2"/>
  <c r="O1547" i="2"/>
  <c r="O1548" i="2"/>
  <c r="O1549" i="2"/>
  <c r="O1551" i="2"/>
  <c r="O1552" i="2"/>
  <c r="O1553" i="2"/>
  <c r="O1555" i="2"/>
  <c r="O1556" i="2"/>
  <c r="O1557" i="2"/>
  <c r="O1559" i="2"/>
  <c r="O1560" i="2"/>
  <c r="O1561" i="2"/>
  <c r="O1563" i="2"/>
  <c r="O1564" i="2"/>
  <c r="O1565" i="2"/>
  <c r="O1567" i="2"/>
  <c r="O1568" i="2"/>
  <c r="O1569" i="2"/>
  <c r="O1571" i="2"/>
  <c r="O1572" i="2"/>
  <c r="O1573" i="2"/>
  <c r="O1575" i="2"/>
  <c r="O1576" i="2"/>
  <c r="O1577" i="2"/>
  <c r="O1579" i="2"/>
  <c r="O1580" i="2"/>
  <c r="O1581" i="2"/>
  <c r="O1583" i="2"/>
  <c r="O1584" i="2"/>
  <c r="O1585" i="2"/>
  <c r="O1587" i="2"/>
  <c r="O1588" i="2"/>
  <c r="O1589" i="2"/>
  <c r="O1591" i="2"/>
  <c r="O1592" i="2"/>
  <c r="O1593" i="2"/>
  <c r="O1595" i="2"/>
  <c r="O1596" i="2"/>
  <c r="O1597" i="2"/>
  <c r="O1599" i="2"/>
  <c r="O1600" i="2"/>
  <c r="O1601" i="2"/>
  <c r="O1603" i="2"/>
  <c r="O1604" i="2"/>
  <c r="O1605" i="2"/>
  <c r="O1607" i="2"/>
  <c r="O1608" i="2"/>
  <c r="O1609" i="2"/>
  <c r="O1611" i="2"/>
  <c r="O1612" i="2"/>
  <c r="O1613" i="2"/>
  <c r="O1615" i="2"/>
  <c r="O1616" i="2"/>
  <c r="O1617" i="2"/>
  <c r="O1619" i="2"/>
  <c r="O1620" i="2"/>
  <c r="O1621" i="2"/>
  <c r="O1623" i="2"/>
  <c r="O1624" i="2"/>
  <c r="O1625" i="2"/>
  <c r="O1627" i="2"/>
  <c r="O1628" i="2"/>
  <c r="O1629" i="2"/>
  <c r="O1631" i="2"/>
  <c r="O1632" i="2"/>
  <c r="O1633" i="2"/>
  <c r="O1635" i="2"/>
  <c r="O1636" i="2"/>
  <c r="O1637" i="2"/>
  <c r="O1639" i="2"/>
  <c r="O1640" i="2"/>
  <c r="O1641" i="2"/>
  <c r="O1643" i="2"/>
  <c r="O1644" i="2"/>
  <c r="O1645" i="2"/>
  <c r="O1647" i="2"/>
  <c r="O1648" i="2"/>
  <c r="O1649" i="2"/>
  <c r="O1651" i="2"/>
  <c r="O1652" i="2"/>
  <c r="O1653" i="2"/>
  <c r="O1655" i="2"/>
  <c r="O1656" i="2"/>
  <c r="O1657" i="2"/>
  <c r="O1659" i="2"/>
  <c r="O1660" i="2"/>
  <c r="O1661" i="2"/>
  <c r="O1663" i="2"/>
  <c r="O1664" i="2"/>
  <c r="O1665" i="2"/>
  <c r="O1667" i="2"/>
  <c r="O1668" i="2"/>
  <c r="O1669" i="2"/>
  <c r="O1671" i="2"/>
  <c r="O1672" i="2"/>
  <c r="O1673" i="2"/>
  <c r="O1675" i="2"/>
  <c r="O1676" i="2"/>
  <c r="O1677" i="2"/>
  <c r="O1679" i="2"/>
  <c r="O1680" i="2"/>
  <c r="O1681" i="2"/>
  <c r="O1683" i="2"/>
  <c r="O1684" i="2"/>
  <c r="O1685" i="2"/>
  <c r="O1687" i="2"/>
  <c r="O1688" i="2"/>
  <c r="O1689" i="2"/>
  <c r="O1691" i="2"/>
  <c r="O1692" i="2"/>
  <c r="O1693" i="2"/>
  <c r="O1695" i="2"/>
  <c r="O1696" i="2"/>
  <c r="O1697" i="2"/>
  <c r="O1699" i="2"/>
  <c r="O1700" i="2"/>
  <c r="O1701" i="2"/>
  <c r="O1703" i="2"/>
  <c r="O1704" i="2"/>
  <c r="O1705" i="2"/>
  <c r="O1707" i="2"/>
  <c r="O1708" i="2"/>
  <c r="O1709" i="2"/>
  <c r="O1711" i="2"/>
  <c r="O1712" i="2"/>
  <c r="O1713" i="2"/>
  <c r="O1715" i="2"/>
  <c r="O1716" i="2"/>
  <c r="O1717" i="2"/>
  <c r="O1719" i="2"/>
  <c r="O1720" i="2"/>
  <c r="O1721" i="2"/>
  <c r="O1723" i="2"/>
  <c r="O1724" i="2"/>
  <c r="O1725" i="2"/>
  <c r="O1727" i="2"/>
  <c r="O1728" i="2"/>
  <c r="O1729" i="2"/>
  <c r="N3" i="2"/>
  <c r="P3" i="2" s="1"/>
  <c r="N4" i="2"/>
  <c r="Q4" i="2" s="1"/>
  <c r="N5" i="2"/>
  <c r="Q5" i="2" s="1"/>
  <c r="N6" i="2"/>
  <c r="O6" i="2" s="1"/>
  <c r="N7" i="2"/>
  <c r="P7" i="2" s="1"/>
  <c r="Y6" i="2" s="1"/>
  <c r="N8" i="2"/>
  <c r="Q8" i="2" s="1"/>
  <c r="N9" i="2"/>
  <c r="Q9" i="2" s="1"/>
  <c r="N10" i="2"/>
  <c r="O10" i="2" s="1"/>
  <c r="N11" i="2"/>
  <c r="P11" i="2" s="1"/>
  <c r="Y10" i="2" s="1"/>
  <c r="N12" i="2"/>
  <c r="Q12" i="2" s="1"/>
  <c r="N13" i="2"/>
  <c r="Q13" i="2" s="1"/>
  <c r="N14" i="2"/>
  <c r="O14" i="2" s="1"/>
  <c r="N15" i="2"/>
  <c r="P15" i="2" s="1"/>
  <c r="Y14" i="2" s="1"/>
  <c r="N16" i="2"/>
  <c r="Q16" i="2" s="1"/>
  <c r="N17" i="2"/>
  <c r="Q17" i="2" s="1"/>
  <c r="N18" i="2"/>
  <c r="O18" i="2" s="1"/>
  <c r="N19" i="2"/>
  <c r="P19" i="2" s="1"/>
  <c r="Y18" i="2" s="1"/>
  <c r="N20" i="2"/>
  <c r="Q20" i="2" s="1"/>
  <c r="N21" i="2"/>
  <c r="Q21" i="2" s="1"/>
  <c r="N22" i="2"/>
  <c r="O22" i="2" s="1"/>
  <c r="N23" i="2"/>
  <c r="P23" i="2" s="1"/>
  <c r="Y22" i="2" s="1"/>
  <c r="N24" i="2"/>
  <c r="Q24" i="2" s="1"/>
  <c r="N25" i="2"/>
  <c r="Q25" i="2" s="1"/>
  <c r="N26" i="2"/>
  <c r="O26" i="2" s="1"/>
  <c r="N27" i="2"/>
  <c r="P27" i="2" s="1"/>
  <c r="Y26" i="2" s="1"/>
  <c r="N28" i="2"/>
  <c r="Q28" i="2" s="1"/>
  <c r="N29" i="2"/>
  <c r="Q29" i="2" s="1"/>
  <c r="N30" i="2"/>
  <c r="N31" i="2"/>
  <c r="P31" i="2" s="1"/>
  <c r="Y30" i="2" s="1"/>
  <c r="N32" i="2"/>
  <c r="Q32" i="2" s="1"/>
  <c r="N33" i="2"/>
  <c r="Q33" i="2" s="1"/>
  <c r="N34" i="2"/>
  <c r="O34" i="2" s="1"/>
  <c r="N35" i="2"/>
  <c r="P35" i="2" s="1"/>
  <c r="Y34" i="2" s="1"/>
  <c r="N36" i="2"/>
  <c r="Q36" i="2" s="1"/>
  <c r="N37" i="2"/>
  <c r="Q37" i="2" s="1"/>
  <c r="N38" i="2"/>
  <c r="O38" i="2" s="1"/>
  <c r="N39" i="2"/>
  <c r="P39" i="2" s="1"/>
  <c r="Y38" i="2" s="1"/>
  <c r="N40" i="2"/>
  <c r="Q40" i="2" s="1"/>
  <c r="N41" i="2"/>
  <c r="Q41" i="2" s="1"/>
  <c r="N42" i="2"/>
  <c r="O42" i="2" s="1"/>
  <c r="N43" i="2"/>
  <c r="P43" i="2" s="1"/>
  <c r="Y42" i="2" s="1"/>
  <c r="N44" i="2"/>
  <c r="Q44" i="2" s="1"/>
  <c r="N45" i="2"/>
  <c r="Q45" i="2" s="1"/>
  <c r="N46" i="2"/>
  <c r="O46" i="2" s="1"/>
  <c r="N47" i="2"/>
  <c r="P47" i="2" s="1"/>
  <c r="Y46" i="2" s="1"/>
  <c r="N48" i="2"/>
  <c r="Q48" i="2" s="1"/>
  <c r="N49" i="2"/>
  <c r="Q49" i="2" s="1"/>
  <c r="N50" i="2"/>
  <c r="O50" i="2" s="1"/>
  <c r="N51" i="2"/>
  <c r="P51" i="2" s="1"/>
  <c r="Y50" i="2" s="1"/>
  <c r="N52" i="2"/>
  <c r="Q52" i="2" s="1"/>
  <c r="N53" i="2"/>
  <c r="Q53" i="2" s="1"/>
  <c r="N54" i="2"/>
  <c r="O54" i="2" s="1"/>
  <c r="N55" i="2"/>
  <c r="P55" i="2" s="1"/>
  <c r="Y54" i="2" s="1"/>
  <c r="N56" i="2"/>
  <c r="Q56" i="2" s="1"/>
  <c r="N57" i="2"/>
  <c r="Q57" i="2" s="1"/>
  <c r="N58" i="2"/>
  <c r="O58" i="2" s="1"/>
  <c r="N59" i="2"/>
  <c r="P59" i="2" s="1"/>
  <c r="Y58" i="2" s="1"/>
  <c r="N60" i="2"/>
  <c r="Q60" i="2" s="1"/>
  <c r="N61" i="2"/>
  <c r="Q61" i="2" s="1"/>
  <c r="N62" i="2"/>
  <c r="O62" i="2" s="1"/>
  <c r="N63" i="2"/>
  <c r="P63" i="2" s="1"/>
  <c r="Y62" i="2" s="1"/>
  <c r="N64" i="2"/>
  <c r="Q64" i="2" s="1"/>
  <c r="N65" i="2"/>
  <c r="Q65" i="2" s="1"/>
  <c r="N66" i="2"/>
  <c r="O66" i="2" s="1"/>
  <c r="N67" i="2"/>
  <c r="P67" i="2" s="1"/>
  <c r="Y66" i="2" s="1"/>
  <c r="N68" i="2"/>
  <c r="Q68" i="2" s="1"/>
  <c r="N69" i="2"/>
  <c r="Q69" i="2" s="1"/>
  <c r="N70" i="2"/>
  <c r="O70" i="2" s="1"/>
  <c r="N71" i="2"/>
  <c r="P71" i="2" s="1"/>
  <c r="Y70" i="2" s="1"/>
  <c r="N72" i="2"/>
  <c r="Q72" i="2" s="1"/>
  <c r="N73" i="2"/>
  <c r="Q73" i="2" s="1"/>
  <c r="N74" i="2"/>
  <c r="O74" i="2" s="1"/>
  <c r="N75" i="2"/>
  <c r="P75" i="2" s="1"/>
  <c r="Y74" i="2" s="1"/>
  <c r="N76" i="2"/>
  <c r="Q76" i="2" s="1"/>
  <c r="N77" i="2"/>
  <c r="Q77" i="2" s="1"/>
  <c r="N78" i="2"/>
  <c r="O78" i="2" s="1"/>
  <c r="N79" i="2"/>
  <c r="P79" i="2" s="1"/>
  <c r="Y78" i="2" s="1"/>
  <c r="N80" i="2"/>
  <c r="Q80" i="2" s="1"/>
  <c r="N81" i="2"/>
  <c r="Q81" i="2" s="1"/>
  <c r="N82" i="2"/>
  <c r="O82" i="2" s="1"/>
  <c r="N83" i="2"/>
  <c r="P83" i="2" s="1"/>
  <c r="Y82" i="2" s="1"/>
  <c r="N84" i="2"/>
  <c r="Q84" i="2" s="1"/>
  <c r="N85" i="2"/>
  <c r="Q85" i="2" s="1"/>
  <c r="N86" i="2"/>
  <c r="N87" i="2"/>
  <c r="P87" i="2" s="1"/>
  <c r="Y86" i="2" s="1"/>
  <c r="N88" i="2"/>
  <c r="Q88" i="2" s="1"/>
  <c r="N89" i="2"/>
  <c r="Q89" i="2" s="1"/>
  <c r="N90" i="2"/>
  <c r="O90" i="2" s="1"/>
  <c r="N91" i="2"/>
  <c r="P91" i="2" s="1"/>
  <c r="Y90" i="2" s="1"/>
  <c r="N92" i="2"/>
  <c r="Q92" i="2" s="1"/>
  <c r="N93" i="2"/>
  <c r="Q93" i="2" s="1"/>
  <c r="N94" i="2"/>
  <c r="N95" i="2"/>
  <c r="P95" i="2" s="1"/>
  <c r="Y94" i="2" s="1"/>
  <c r="N96" i="2"/>
  <c r="Q96" i="2" s="1"/>
  <c r="N97" i="2"/>
  <c r="Q97" i="2" s="1"/>
  <c r="N98" i="2"/>
  <c r="O98" i="2" s="1"/>
  <c r="N99" i="2"/>
  <c r="P99" i="2" s="1"/>
  <c r="Y98" i="2" s="1"/>
  <c r="N100" i="2"/>
  <c r="Q100" i="2" s="1"/>
  <c r="N101" i="2"/>
  <c r="Q101" i="2" s="1"/>
  <c r="N102" i="2"/>
  <c r="O102" i="2" s="1"/>
  <c r="N103" i="2"/>
  <c r="P103" i="2" s="1"/>
  <c r="Y102" i="2" s="1"/>
  <c r="N104" i="2"/>
  <c r="Q104" i="2" s="1"/>
  <c r="N105" i="2"/>
  <c r="Q105" i="2" s="1"/>
  <c r="N106" i="2"/>
  <c r="O106" i="2" s="1"/>
  <c r="N107" i="2"/>
  <c r="P107" i="2" s="1"/>
  <c r="Y106" i="2" s="1"/>
  <c r="N108" i="2"/>
  <c r="Q108" i="2" s="1"/>
  <c r="N109" i="2"/>
  <c r="Q109" i="2" s="1"/>
  <c r="N110" i="2"/>
  <c r="O110" i="2" s="1"/>
  <c r="N111" i="2"/>
  <c r="P111" i="2" s="1"/>
  <c r="Y110" i="2" s="1"/>
  <c r="N112" i="2"/>
  <c r="Q112" i="2" s="1"/>
  <c r="N113" i="2"/>
  <c r="Q113" i="2" s="1"/>
  <c r="N114" i="2"/>
  <c r="O114" i="2" s="1"/>
  <c r="N115" i="2"/>
  <c r="P115" i="2" s="1"/>
  <c r="Y114" i="2" s="1"/>
  <c r="N116" i="2"/>
  <c r="Q116" i="2" s="1"/>
  <c r="N117" i="2"/>
  <c r="Q117" i="2" s="1"/>
  <c r="N118" i="2"/>
  <c r="O118" i="2" s="1"/>
  <c r="N119" i="2"/>
  <c r="P119" i="2" s="1"/>
  <c r="Y118" i="2" s="1"/>
  <c r="N120" i="2"/>
  <c r="Q120" i="2" s="1"/>
  <c r="N121" i="2"/>
  <c r="Q121" i="2" s="1"/>
  <c r="N122" i="2"/>
  <c r="O122" i="2" s="1"/>
  <c r="N123" i="2"/>
  <c r="P123" i="2" s="1"/>
  <c r="Y122" i="2" s="1"/>
  <c r="N124" i="2"/>
  <c r="Q124" i="2" s="1"/>
  <c r="N125" i="2"/>
  <c r="Q125" i="2" s="1"/>
  <c r="N126" i="2"/>
  <c r="O126" i="2" s="1"/>
  <c r="N127" i="2"/>
  <c r="P127" i="2" s="1"/>
  <c r="Y126" i="2" s="1"/>
  <c r="N128" i="2"/>
  <c r="Q128" i="2" s="1"/>
  <c r="N129" i="2"/>
  <c r="Q129" i="2" s="1"/>
  <c r="N130" i="2"/>
  <c r="O130" i="2" s="1"/>
  <c r="N131" i="2"/>
  <c r="P131" i="2" s="1"/>
  <c r="Y130" i="2" s="1"/>
  <c r="N132" i="2"/>
  <c r="Q132" i="2" s="1"/>
  <c r="N133" i="2"/>
  <c r="Q133" i="2" s="1"/>
  <c r="N134" i="2"/>
  <c r="O134" i="2" s="1"/>
  <c r="N135" i="2"/>
  <c r="P135" i="2" s="1"/>
  <c r="Y134" i="2" s="1"/>
  <c r="N136" i="2"/>
  <c r="Q136" i="2" s="1"/>
  <c r="N137" i="2"/>
  <c r="Q137" i="2" s="1"/>
  <c r="N138" i="2"/>
  <c r="O138" i="2" s="1"/>
  <c r="N139" i="2"/>
  <c r="P139" i="2" s="1"/>
  <c r="Y138" i="2" s="1"/>
  <c r="N140" i="2"/>
  <c r="Q140" i="2" s="1"/>
  <c r="N141" i="2"/>
  <c r="Q141" i="2" s="1"/>
  <c r="N142" i="2"/>
  <c r="O142" i="2" s="1"/>
  <c r="N143" i="2"/>
  <c r="P143" i="2" s="1"/>
  <c r="Y142" i="2" s="1"/>
  <c r="N144" i="2"/>
  <c r="Q144" i="2" s="1"/>
  <c r="N145" i="2"/>
  <c r="Q145" i="2" s="1"/>
  <c r="N146" i="2"/>
  <c r="O146" i="2" s="1"/>
  <c r="N147" i="2"/>
  <c r="P147" i="2" s="1"/>
  <c r="Y146" i="2" s="1"/>
  <c r="N148" i="2"/>
  <c r="Q148" i="2" s="1"/>
  <c r="N149" i="2"/>
  <c r="Q149" i="2" s="1"/>
  <c r="N150" i="2"/>
  <c r="O150" i="2" s="1"/>
  <c r="N151" i="2"/>
  <c r="P151" i="2" s="1"/>
  <c r="Y150" i="2" s="1"/>
  <c r="N152" i="2"/>
  <c r="Q152" i="2" s="1"/>
  <c r="N153" i="2"/>
  <c r="Q153" i="2" s="1"/>
  <c r="N154" i="2"/>
  <c r="O154" i="2" s="1"/>
  <c r="N155" i="2"/>
  <c r="P155" i="2" s="1"/>
  <c r="Y154" i="2" s="1"/>
  <c r="N156" i="2"/>
  <c r="Q156" i="2" s="1"/>
  <c r="N157" i="2"/>
  <c r="Q157" i="2" s="1"/>
  <c r="N158" i="2"/>
  <c r="N159" i="2"/>
  <c r="P159" i="2" s="1"/>
  <c r="Y158" i="2" s="1"/>
  <c r="N160" i="2"/>
  <c r="Q160" i="2" s="1"/>
  <c r="N161" i="2"/>
  <c r="Q161" i="2" s="1"/>
  <c r="N162" i="2"/>
  <c r="O162" i="2" s="1"/>
  <c r="N163" i="2"/>
  <c r="P163" i="2" s="1"/>
  <c r="Y162" i="2" s="1"/>
  <c r="N164" i="2"/>
  <c r="Q164" i="2" s="1"/>
  <c r="N165" i="2"/>
  <c r="Q165" i="2" s="1"/>
  <c r="N166" i="2"/>
  <c r="O166" i="2" s="1"/>
  <c r="N167" i="2"/>
  <c r="P167" i="2" s="1"/>
  <c r="Y166" i="2" s="1"/>
  <c r="N168" i="2"/>
  <c r="Q168" i="2" s="1"/>
  <c r="N169" i="2"/>
  <c r="Q169" i="2" s="1"/>
  <c r="N170" i="2"/>
  <c r="O170" i="2" s="1"/>
  <c r="N171" i="2"/>
  <c r="P171" i="2" s="1"/>
  <c r="Y170" i="2" s="1"/>
  <c r="N172" i="2"/>
  <c r="Q172" i="2" s="1"/>
  <c r="N173" i="2"/>
  <c r="Q173" i="2" s="1"/>
  <c r="N174" i="2"/>
  <c r="O174" i="2" s="1"/>
  <c r="N175" i="2"/>
  <c r="P175" i="2" s="1"/>
  <c r="Y174" i="2" s="1"/>
  <c r="N176" i="2"/>
  <c r="Q176" i="2" s="1"/>
  <c r="N177" i="2"/>
  <c r="Q177" i="2" s="1"/>
  <c r="N178" i="2"/>
  <c r="O178" i="2" s="1"/>
  <c r="N179" i="2"/>
  <c r="P179" i="2" s="1"/>
  <c r="Y178" i="2" s="1"/>
  <c r="N180" i="2"/>
  <c r="Q180" i="2" s="1"/>
  <c r="N181" i="2"/>
  <c r="Q181" i="2" s="1"/>
  <c r="N182" i="2"/>
  <c r="O182" i="2" s="1"/>
  <c r="N183" i="2"/>
  <c r="P183" i="2" s="1"/>
  <c r="Y182" i="2" s="1"/>
  <c r="N184" i="2"/>
  <c r="Q184" i="2" s="1"/>
  <c r="N185" i="2"/>
  <c r="Q185" i="2" s="1"/>
  <c r="N186" i="2"/>
  <c r="O186" i="2" s="1"/>
  <c r="N187" i="2"/>
  <c r="P187" i="2" s="1"/>
  <c r="Y186" i="2" s="1"/>
  <c r="N188" i="2"/>
  <c r="Q188" i="2" s="1"/>
  <c r="N189" i="2"/>
  <c r="Q189" i="2" s="1"/>
  <c r="N190" i="2"/>
  <c r="O190" i="2" s="1"/>
  <c r="N191" i="2"/>
  <c r="P191" i="2" s="1"/>
  <c r="Y190" i="2" s="1"/>
  <c r="N192" i="2"/>
  <c r="Q192" i="2" s="1"/>
  <c r="N193" i="2"/>
  <c r="Q193" i="2" s="1"/>
  <c r="N194" i="2"/>
  <c r="O194" i="2" s="1"/>
  <c r="N195" i="2"/>
  <c r="P195" i="2" s="1"/>
  <c r="Y194" i="2" s="1"/>
  <c r="N196" i="2"/>
  <c r="Q196" i="2" s="1"/>
  <c r="N197" i="2"/>
  <c r="Q197" i="2" s="1"/>
  <c r="N198" i="2"/>
  <c r="O198" i="2" s="1"/>
  <c r="N199" i="2"/>
  <c r="P199" i="2" s="1"/>
  <c r="Y198" i="2" s="1"/>
  <c r="N200" i="2"/>
  <c r="Q200" i="2" s="1"/>
  <c r="N201" i="2"/>
  <c r="Q201" i="2" s="1"/>
  <c r="N202" i="2"/>
  <c r="O202" i="2" s="1"/>
  <c r="N203" i="2"/>
  <c r="P203" i="2" s="1"/>
  <c r="Y202" i="2" s="1"/>
  <c r="N204" i="2"/>
  <c r="Q204" i="2" s="1"/>
  <c r="N205" i="2"/>
  <c r="Q205" i="2" s="1"/>
  <c r="N206" i="2"/>
  <c r="O206" i="2" s="1"/>
  <c r="N207" i="2"/>
  <c r="P207" i="2" s="1"/>
  <c r="Y206" i="2" s="1"/>
  <c r="N208" i="2"/>
  <c r="Q208" i="2" s="1"/>
  <c r="N209" i="2"/>
  <c r="Q209" i="2" s="1"/>
  <c r="N210" i="2"/>
  <c r="O210" i="2" s="1"/>
  <c r="N211" i="2"/>
  <c r="P211" i="2" s="1"/>
  <c r="Y210" i="2" s="1"/>
  <c r="N212" i="2"/>
  <c r="Q212" i="2" s="1"/>
  <c r="N213" i="2"/>
  <c r="Q213" i="2" s="1"/>
  <c r="N214" i="2"/>
  <c r="N215" i="2"/>
  <c r="P215" i="2" s="1"/>
  <c r="Y214" i="2" s="1"/>
  <c r="N216" i="2"/>
  <c r="Q216" i="2" s="1"/>
  <c r="N217" i="2"/>
  <c r="Q217" i="2" s="1"/>
  <c r="N218" i="2"/>
  <c r="O218" i="2" s="1"/>
  <c r="N219" i="2"/>
  <c r="P219" i="2" s="1"/>
  <c r="Y218" i="2" s="1"/>
  <c r="N220" i="2"/>
  <c r="Q220" i="2" s="1"/>
  <c r="N221" i="2"/>
  <c r="Q221" i="2" s="1"/>
  <c r="N222" i="2"/>
  <c r="N223" i="2"/>
  <c r="P223" i="2" s="1"/>
  <c r="Y222" i="2" s="1"/>
  <c r="N224" i="2"/>
  <c r="Q224" i="2" s="1"/>
  <c r="N225" i="2"/>
  <c r="Q225" i="2" s="1"/>
  <c r="N226" i="2"/>
  <c r="O226" i="2" s="1"/>
  <c r="N227" i="2"/>
  <c r="P227" i="2" s="1"/>
  <c r="Y226" i="2" s="1"/>
  <c r="N228" i="2"/>
  <c r="Q228" i="2" s="1"/>
  <c r="N229" i="2"/>
  <c r="Q229" i="2" s="1"/>
  <c r="N230" i="2"/>
  <c r="O230" i="2" s="1"/>
  <c r="N231" i="2"/>
  <c r="P231" i="2" s="1"/>
  <c r="Y230" i="2" s="1"/>
  <c r="N232" i="2"/>
  <c r="Q232" i="2" s="1"/>
  <c r="N233" i="2"/>
  <c r="Q233" i="2" s="1"/>
  <c r="N234" i="2"/>
  <c r="O234" i="2" s="1"/>
  <c r="N235" i="2"/>
  <c r="P235" i="2" s="1"/>
  <c r="Y234" i="2" s="1"/>
  <c r="N236" i="2"/>
  <c r="Q236" i="2" s="1"/>
  <c r="N237" i="2"/>
  <c r="Q237" i="2" s="1"/>
  <c r="N238" i="2"/>
  <c r="O238" i="2" s="1"/>
  <c r="X238" i="2" s="1"/>
  <c r="N239" i="2"/>
  <c r="P239" i="2" s="1"/>
  <c r="Y238" i="2" s="1"/>
  <c r="N240" i="2"/>
  <c r="Q240" i="2" s="1"/>
  <c r="N241" i="2"/>
  <c r="Q241" i="2" s="1"/>
  <c r="N242" i="2"/>
  <c r="O242" i="2" s="1"/>
  <c r="N243" i="2"/>
  <c r="P243" i="2" s="1"/>
  <c r="Y242" i="2" s="1"/>
  <c r="N244" i="2"/>
  <c r="Q244" i="2" s="1"/>
  <c r="N245" i="2"/>
  <c r="Q245" i="2" s="1"/>
  <c r="N246" i="2"/>
  <c r="O246" i="2" s="1"/>
  <c r="N247" i="2"/>
  <c r="P247" i="2" s="1"/>
  <c r="Y246" i="2" s="1"/>
  <c r="N248" i="2"/>
  <c r="Q248" i="2" s="1"/>
  <c r="N249" i="2"/>
  <c r="Q249" i="2" s="1"/>
  <c r="N250" i="2"/>
  <c r="O250" i="2" s="1"/>
  <c r="X250" i="2" s="1"/>
  <c r="N251" i="2"/>
  <c r="P251" i="2" s="1"/>
  <c r="Y250" i="2" s="1"/>
  <c r="N252" i="2"/>
  <c r="Q252" i="2" s="1"/>
  <c r="N253" i="2"/>
  <c r="Q253" i="2" s="1"/>
  <c r="N254" i="2"/>
  <c r="O254" i="2" s="1"/>
  <c r="N255" i="2"/>
  <c r="P255" i="2" s="1"/>
  <c r="Y254" i="2" s="1"/>
  <c r="N256" i="2"/>
  <c r="Q256" i="2" s="1"/>
  <c r="N257" i="2"/>
  <c r="Q257" i="2" s="1"/>
  <c r="N258" i="2"/>
  <c r="O258" i="2" s="1"/>
  <c r="N259" i="2"/>
  <c r="P259" i="2" s="1"/>
  <c r="Y258" i="2" s="1"/>
  <c r="N260" i="2"/>
  <c r="Q260" i="2" s="1"/>
  <c r="N261" i="2"/>
  <c r="Q261" i="2" s="1"/>
  <c r="N262" i="2"/>
  <c r="O262" i="2" s="1"/>
  <c r="N263" i="2"/>
  <c r="P263" i="2" s="1"/>
  <c r="Y262" i="2" s="1"/>
  <c r="N264" i="2"/>
  <c r="Q264" i="2" s="1"/>
  <c r="N265" i="2"/>
  <c r="Q265" i="2" s="1"/>
  <c r="N266" i="2"/>
  <c r="O266" i="2" s="1"/>
  <c r="N267" i="2"/>
  <c r="P267" i="2" s="1"/>
  <c r="Y266" i="2" s="1"/>
  <c r="N268" i="2"/>
  <c r="Q268" i="2" s="1"/>
  <c r="N269" i="2"/>
  <c r="Q269" i="2" s="1"/>
  <c r="N270" i="2"/>
  <c r="O270" i="2" s="1"/>
  <c r="N271" i="2"/>
  <c r="P271" i="2" s="1"/>
  <c r="Y270" i="2" s="1"/>
  <c r="N272" i="2"/>
  <c r="Q272" i="2" s="1"/>
  <c r="N273" i="2"/>
  <c r="Q273" i="2" s="1"/>
  <c r="N274" i="2"/>
  <c r="O274" i="2" s="1"/>
  <c r="N275" i="2"/>
  <c r="N276" i="2"/>
  <c r="Q276" i="2" s="1"/>
  <c r="N277" i="2"/>
  <c r="Q277" i="2" s="1"/>
  <c r="N278" i="2"/>
  <c r="O278" i="2" s="1"/>
  <c r="N279" i="2"/>
  <c r="P279" i="2" s="1"/>
  <c r="Y278" i="2" s="1"/>
  <c r="N280" i="2"/>
  <c r="Q280" i="2" s="1"/>
  <c r="N281" i="2"/>
  <c r="Q281" i="2" s="1"/>
  <c r="N282" i="2"/>
  <c r="O282" i="2" s="1"/>
  <c r="N283" i="2"/>
  <c r="P283" i="2" s="1"/>
  <c r="Y282" i="2" s="1"/>
  <c r="N284" i="2"/>
  <c r="Q284" i="2" s="1"/>
  <c r="N285" i="2"/>
  <c r="Q285" i="2" s="1"/>
  <c r="N286" i="2"/>
  <c r="N287" i="2"/>
  <c r="P287" i="2" s="1"/>
  <c r="Y286" i="2" s="1"/>
  <c r="N288" i="2"/>
  <c r="Q288" i="2" s="1"/>
  <c r="N289" i="2"/>
  <c r="Q289" i="2" s="1"/>
  <c r="N290" i="2"/>
  <c r="O290" i="2" s="1"/>
  <c r="N291" i="2"/>
  <c r="P291" i="2" s="1"/>
  <c r="Y290" i="2" s="1"/>
  <c r="N292" i="2"/>
  <c r="Q292" i="2" s="1"/>
  <c r="N293" i="2"/>
  <c r="Q293" i="2" s="1"/>
  <c r="N294" i="2"/>
  <c r="O294" i="2" s="1"/>
  <c r="N295" i="2"/>
  <c r="P295" i="2" s="1"/>
  <c r="Y294" i="2" s="1"/>
  <c r="N296" i="2"/>
  <c r="Q296" i="2" s="1"/>
  <c r="N297" i="2"/>
  <c r="Q297" i="2" s="1"/>
  <c r="N298" i="2"/>
  <c r="O298" i="2" s="1"/>
  <c r="N299" i="2"/>
  <c r="P299" i="2" s="1"/>
  <c r="Y298" i="2" s="1"/>
  <c r="N300" i="2"/>
  <c r="Q300" i="2" s="1"/>
  <c r="N301" i="2"/>
  <c r="Q301" i="2" s="1"/>
  <c r="N302" i="2"/>
  <c r="O302" i="2" s="1"/>
  <c r="N303" i="2"/>
  <c r="P303" i="2" s="1"/>
  <c r="Y302" i="2" s="1"/>
  <c r="N304" i="2"/>
  <c r="Q304" i="2" s="1"/>
  <c r="N305" i="2"/>
  <c r="Q305" i="2" s="1"/>
  <c r="N306" i="2"/>
  <c r="O306" i="2" s="1"/>
  <c r="N307" i="2"/>
  <c r="P307" i="2" s="1"/>
  <c r="Y306" i="2" s="1"/>
  <c r="N308" i="2"/>
  <c r="Q308" i="2" s="1"/>
  <c r="N309" i="2"/>
  <c r="Q309" i="2" s="1"/>
  <c r="N310" i="2"/>
  <c r="O310" i="2" s="1"/>
  <c r="N311" i="2"/>
  <c r="P311" i="2" s="1"/>
  <c r="Y310" i="2" s="1"/>
  <c r="N312" i="2"/>
  <c r="Q312" i="2" s="1"/>
  <c r="N313" i="2"/>
  <c r="Q313" i="2" s="1"/>
  <c r="N314" i="2"/>
  <c r="O314" i="2" s="1"/>
  <c r="N315" i="2"/>
  <c r="P315" i="2" s="1"/>
  <c r="Y314" i="2" s="1"/>
  <c r="N316" i="2"/>
  <c r="Q316" i="2" s="1"/>
  <c r="N317" i="2"/>
  <c r="Q317" i="2" s="1"/>
  <c r="N318" i="2"/>
  <c r="O318" i="2" s="1"/>
  <c r="N319" i="2"/>
  <c r="P319" i="2" s="1"/>
  <c r="Y318" i="2" s="1"/>
  <c r="N320" i="2"/>
  <c r="Q320" i="2" s="1"/>
  <c r="N321" i="2"/>
  <c r="Q321" i="2" s="1"/>
  <c r="N322" i="2"/>
  <c r="O322" i="2" s="1"/>
  <c r="N323" i="2"/>
  <c r="P323" i="2" s="1"/>
  <c r="Y322" i="2" s="1"/>
  <c r="N324" i="2"/>
  <c r="Q324" i="2" s="1"/>
  <c r="N325" i="2"/>
  <c r="Q325" i="2" s="1"/>
  <c r="N326" i="2"/>
  <c r="O326" i="2" s="1"/>
  <c r="N327" i="2"/>
  <c r="P327" i="2" s="1"/>
  <c r="Y326" i="2" s="1"/>
  <c r="N328" i="2"/>
  <c r="Q328" i="2" s="1"/>
  <c r="N329" i="2"/>
  <c r="Q329" i="2" s="1"/>
  <c r="N330" i="2"/>
  <c r="O330" i="2" s="1"/>
  <c r="N331" i="2"/>
  <c r="N332" i="2"/>
  <c r="Q332" i="2" s="1"/>
  <c r="N333" i="2"/>
  <c r="Q333" i="2" s="1"/>
  <c r="N334" i="2"/>
  <c r="O334" i="2" s="1"/>
  <c r="N335" i="2"/>
  <c r="P335" i="2" s="1"/>
  <c r="Y334" i="2" s="1"/>
  <c r="N336" i="2"/>
  <c r="Q336" i="2" s="1"/>
  <c r="N337" i="2"/>
  <c r="Q337" i="2" s="1"/>
  <c r="N338" i="2"/>
  <c r="O338" i="2" s="1"/>
  <c r="N339" i="2"/>
  <c r="P339" i="2" s="1"/>
  <c r="Y338" i="2" s="1"/>
  <c r="N340" i="2"/>
  <c r="Q340" i="2" s="1"/>
  <c r="N341" i="2"/>
  <c r="Q341" i="2" s="1"/>
  <c r="N342" i="2"/>
  <c r="O342" i="2" s="1"/>
  <c r="N343" i="2"/>
  <c r="P343" i="2" s="1"/>
  <c r="Y342" i="2" s="1"/>
  <c r="N344" i="2"/>
  <c r="Q344" i="2" s="1"/>
  <c r="N345" i="2"/>
  <c r="Q345" i="2" s="1"/>
  <c r="N346" i="2"/>
  <c r="O346" i="2" s="1"/>
  <c r="N347" i="2"/>
  <c r="P347" i="2" s="1"/>
  <c r="Y346" i="2" s="1"/>
  <c r="N348" i="2"/>
  <c r="Q348" i="2" s="1"/>
  <c r="N349" i="2"/>
  <c r="Q349" i="2" s="1"/>
  <c r="N350" i="2"/>
  <c r="O350" i="2" s="1"/>
  <c r="N351" i="2"/>
  <c r="P351" i="2" s="1"/>
  <c r="Y350" i="2" s="1"/>
  <c r="N352" i="2"/>
  <c r="Q352" i="2" s="1"/>
  <c r="N353" i="2"/>
  <c r="Q353" i="2" s="1"/>
  <c r="N354" i="2"/>
  <c r="O354" i="2" s="1"/>
  <c r="N355" i="2"/>
  <c r="P355" i="2" s="1"/>
  <c r="Y354" i="2" s="1"/>
  <c r="N356" i="2"/>
  <c r="Q356" i="2" s="1"/>
  <c r="N357" i="2"/>
  <c r="Q357" i="2" s="1"/>
  <c r="N358" i="2"/>
  <c r="O358" i="2" s="1"/>
  <c r="N359" i="2"/>
  <c r="P359" i="2" s="1"/>
  <c r="Y358" i="2" s="1"/>
  <c r="N360" i="2"/>
  <c r="Q360" i="2" s="1"/>
  <c r="N361" i="2"/>
  <c r="Q361" i="2" s="1"/>
  <c r="N362" i="2"/>
  <c r="O362" i="2" s="1"/>
  <c r="N363" i="2"/>
  <c r="P363" i="2" s="1"/>
  <c r="Y362" i="2" s="1"/>
  <c r="N364" i="2"/>
  <c r="Q364" i="2" s="1"/>
  <c r="N365" i="2"/>
  <c r="Q365" i="2" s="1"/>
  <c r="N366" i="2"/>
  <c r="O366" i="2" s="1"/>
  <c r="N367" i="2"/>
  <c r="P367" i="2" s="1"/>
  <c r="Y366" i="2" s="1"/>
  <c r="N368" i="2"/>
  <c r="Q368" i="2" s="1"/>
  <c r="N369" i="2"/>
  <c r="Q369" i="2" s="1"/>
  <c r="N370" i="2"/>
  <c r="O370" i="2" s="1"/>
  <c r="N371" i="2"/>
  <c r="N372" i="2"/>
  <c r="Q372" i="2" s="1"/>
  <c r="N373" i="2"/>
  <c r="Q373" i="2" s="1"/>
  <c r="N374" i="2"/>
  <c r="O374" i="2" s="1"/>
  <c r="N375" i="2"/>
  <c r="P375" i="2" s="1"/>
  <c r="Y374" i="2" s="1"/>
  <c r="N376" i="2"/>
  <c r="Q376" i="2" s="1"/>
  <c r="N377" i="2"/>
  <c r="Q377" i="2" s="1"/>
  <c r="N378" i="2"/>
  <c r="O378" i="2" s="1"/>
  <c r="N379" i="2"/>
  <c r="P379" i="2" s="1"/>
  <c r="Y378" i="2" s="1"/>
  <c r="N380" i="2"/>
  <c r="Q380" i="2" s="1"/>
  <c r="N381" i="2"/>
  <c r="Q381" i="2" s="1"/>
  <c r="N382" i="2"/>
  <c r="O382" i="2" s="1"/>
  <c r="X382" i="2" s="1"/>
  <c r="N383" i="2"/>
  <c r="P383" i="2" s="1"/>
  <c r="Y382" i="2" s="1"/>
  <c r="N384" i="2"/>
  <c r="Q384" i="2" s="1"/>
  <c r="N385" i="2"/>
  <c r="Q385" i="2" s="1"/>
  <c r="N386" i="2"/>
  <c r="O386" i="2" s="1"/>
  <c r="N387" i="2"/>
  <c r="P387" i="2" s="1"/>
  <c r="Y386" i="2" s="1"/>
  <c r="N388" i="2"/>
  <c r="Q388" i="2" s="1"/>
  <c r="N389" i="2"/>
  <c r="Q389" i="2" s="1"/>
  <c r="N390" i="2"/>
  <c r="O390" i="2" s="1"/>
  <c r="N391" i="2"/>
  <c r="P391" i="2" s="1"/>
  <c r="Y390" i="2" s="1"/>
  <c r="N392" i="2"/>
  <c r="Q392" i="2" s="1"/>
  <c r="N393" i="2"/>
  <c r="Q393" i="2" s="1"/>
  <c r="N394" i="2"/>
  <c r="O394" i="2" s="1"/>
  <c r="N395" i="2"/>
  <c r="P395" i="2" s="1"/>
  <c r="Y394" i="2" s="1"/>
  <c r="N396" i="2"/>
  <c r="Q396" i="2" s="1"/>
  <c r="N397" i="2"/>
  <c r="Q397" i="2" s="1"/>
  <c r="N398" i="2"/>
  <c r="O398" i="2" s="1"/>
  <c r="N399" i="2"/>
  <c r="P399" i="2" s="1"/>
  <c r="Y398" i="2" s="1"/>
  <c r="N400" i="2"/>
  <c r="Q400" i="2" s="1"/>
  <c r="N401" i="2"/>
  <c r="Q401" i="2" s="1"/>
  <c r="N402" i="2"/>
  <c r="O402" i="2" s="1"/>
  <c r="N403" i="2"/>
  <c r="P403" i="2" s="1"/>
  <c r="Y402" i="2" s="1"/>
  <c r="N404" i="2"/>
  <c r="Q404" i="2" s="1"/>
  <c r="N405" i="2"/>
  <c r="Q405" i="2" s="1"/>
  <c r="N406" i="2"/>
  <c r="O406" i="2" s="1"/>
  <c r="N407" i="2"/>
  <c r="P407" i="2" s="1"/>
  <c r="Y406" i="2" s="1"/>
  <c r="N408" i="2"/>
  <c r="Q408" i="2" s="1"/>
  <c r="N409" i="2"/>
  <c r="Q409" i="2" s="1"/>
  <c r="N410" i="2"/>
  <c r="O410" i="2" s="1"/>
  <c r="N411" i="2"/>
  <c r="P411" i="2" s="1"/>
  <c r="Y410" i="2" s="1"/>
  <c r="N412" i="2"/>
  <c r="Q412" i="2" s="1"/>
  <c r="N413" i="2"/>
  <c r="Q413" i="2" s="1"/>
  <c r="N414" i="2"/>
  <c r="O414" i="2" s="1"/>
  <c r="N415" i="2"/>
  <c r="P415" i="2" s="1"/>
  <c r="Y414" i="2" s="1"/>
  <c r="N416" i="2"/>
  <c r="Q416" i="2" s="1"/>
  <c r="N417" i="2"/>
  <c r="Q417" i="2" s="1"/>
  <c r="N418" i="2"/>
  <c r="O418" i="2" s="1"/>
  <c r="N419" i="2"/>
  <c r="P419" i="2" s="1"/>
  <c r="Y418" i="2" s="1"/>
  <c r="N420" i="2"/>
  <c r="Q420" i="2" s="1"/>
  <c r="N421" i="2"/>
  <c r="Q421" i="2" s="1"/>
  <c r="N422" i="2"/>
  <c r="O422" i="2" s="1"/>
  <c r="N423" i="2"/>
  <c r="P423" i="2" s="1"/>
  <c r="Y422" i="2" s="1"/>
  <c r="N424" i="2"/>
  <c r="Q424" i="2" s="1"/>
  <c r="N425" i="2"/>
  <c r="Q425" i="2" s="1"/>
  <c r="N426" i="2"/>
  <c r="O426" i="2" s="1"/>
  <c r="N427" i="2"/>
  <c r="P427" i="2" s="1"/>
  <c r="Y426" i="2" s="1"/>
  <c r="N428" i="2"/>
  <c r="Q428" i="2" s="1"/>
  <c r="N429" i="2"/>
  <c r="Q429" i="2" s="1"/>
  <c r="N430" i="2"/>
  <c r="O430" i="2" s="1"/>
  <c r="N431" i="2"/>
  <c r="P431" i="2" s="1"/>
  <c r="Y430" i="2" s="1"/>
  <c r="N432" i="2"/>
  <c r="Q432" i="2" s="1"/>
  <c r="N433" i="2"/>
  <c r="Q433" i="2" s="1"/>
  <c r="N434" i="2"/>
  <c r="O434" i="2" s="1"/>
  <c r="N435" i="2"/>
  <c r="P435" i="2" s="1"/>
  <c r="Y434" i="2" s="1"/>
  <c r="N436" i="2"/>
  <c r="Q436" i="2" s="1"/>
  <c r="N437" i="2"/>
  <c r="Q437" i="2" s="1"/>
  <c r="N438" i="2"/>
  <c r="O438" i="2" s="1"/>
  <c r="N439" i="2"/>
  <c r="P439" i="2" s="1"/>
  <c r="Y438" i="2" s="1"/>
  <c r="N440" i="2"/>
  <c r="Q440" i="2" s="1"/>
  <c r="N441" i="2"/>
  <c r="Q441" i="2" s="1"/>
  <c r="N442" i="2"/>
  <c r="O442" i="2" s="1"/>
  <c r="N443" i="2"/>
  <c r="P443" i="2" s="1"/>
  <c r="Y442" i="2" s="1"/>
  <c r="N444" i="2"/>
  <c r="Q444" i="2" s="1"/>
  <c r="N445" i="2"/>
  <c r="Q445" i="2" s="1"/>
  <c r="N446" i="2"/>
  <c r="O446" i="2" s="1"/>
  <c r="N447" i="2"/>
  <c r="P447" i="2" s="1"/>
  <c r="Y446" i="2" s="1"/>
  <c r="N448" i="2"/>
  <c r="Q448" i="2" s="1"/>
  <c r="N449" i="2"/>
  <c r="Q449" i="2" s="1"/>
  <c r="N450" i="2"/>
  <c r="O450" i="2" s="1"/>
  <c r="N451" i="2"/>
  <c r="P451" i="2" s="1"/>
  <c r="Y450" i="2" s="1"/>
  <c r="N452" i="2"/>
  <c r="Q452" i="2" s="1"/>
  <c r="N453" i="2"/>
  <c r="N454" i="2"/>
  <c r="O454" i="2" s="1"/>
  <c r="N455" i="2"/>
  <c r="P455" i="2" s="1"/>
  <c r="Y454" i="2" s="1"/>
  <c r="N456" i="2"/>
  <c r="Q456" i="2" s="1"/>
  <c r="N457" i="2"/>
  <c r="Q457" i="2" s="1"/>
  <c r="N458" i="2"/>
  <c r="O458" i="2" s="1"/>
  <c r="N459" i="2"/>
  <c r="P459" i="2" s="1"/>
  <c r="Y458" i="2" s="1"/>
  <c r="N460" i="2"/>
  <c r="Q460" i="2" s="1"/>
  <c r="N461" i="2"/>
  <c r="Q461" i="2" s="1"/>
  <c r="N462" i="2"/>
  <c r="N463" i="2"/>
  <c r="P463" i="2" s="1"/>
  <c r="Y462" i="2" s="1"/>
  <c r="N464" i="2"/>
  <c r="Q464" i="2" s="1"/>
  <c r="N465" i="2"/>
  <c r="Q465" i="2" s="1"/>
  <c r="N466" i="2"/>
  <c r="O466" i="2" s="1"/>
  <c r="N467" i="2"/>
  <c r="P467" i="2" s="1"/>
  <c r="Y466" i="2" s="1"/>
  <c r="N468" i="2"/>
  <c r="Q468" i="2" s="1"/>
  <c r="N469" i="2"/>
  <c r="Q469" i="2" s="1"/>
  <c r="N470" i="2"/>
  <c r="O470" i="2" s="1"/>
  <c r="N471" i="2"/>
  <c r="P471" i="2" s="1"/>
  <c r="Y470" i="2" s="1"/>
  <c r="N472" i="2"/>
  <c r="Q472" i="2" s="1"/>
  <c r="N473" i="2"/>
  <c r="Q473" i="2" s="1"/>
  <c r="N474" i="2"/>
  <c r="O474" i="2" s="1"/>
  <c r="N475" i="2"/>
  <c r="P475" i="2" s="1"/>
  <c r="Y474" i="2" s="1"/>
  <c r="N476" i="2"/>
  <c r="Q476" i="2" s="1"/>
  <c r="N477" i="2"/>
  <c r="Q477" i="2" s="1"/>
  <c r="N478" i="2"/>
  <c r="O478" i="2" s="1"/>
  <c r="N479" i="2"/>
  <c r="P479" i="2" s="1"/>
  <c r="Y478" i="2" s="1"/>
  <c r="N480" i="2"/>
  <c r="Q480" i="2" s="1"/>
  <c r="N481" i="2"/>
  <c r="Q481" i="2" s="1"/>
  <c r="N482" i="2"/>
  <c r="O482" i="2" s="1"/>
  <c r="N483" i="2"/>
  <c r="P483" i="2" s="1"/>
  <c r="Y482" i="2" s="1"/>
  <c r="N484" i="2"/>
  <c r="Q484" i="2" s="1"/>
  <c r="N485" i="2"/>
  <c r="Q485" i="2" s="1"/>
  <c r="N486" i="2"/>
  <c r="N487" i="2"/>
  <c r="P487" i="2" s="1"/>
  <c r="Y486" i="2" s="1"/>
  <c r="N488" i="2"/>
  <c r="Q488" i="2" s="1"/>
  <c r="N489" i="2"/>
  <c r="Q489" i="2" s="1"/>
  <c r="N490" i="2"/>
  <c r="O490" i="2" s="1"/>
  <c r="N491" i="2"/>
  <c r="P491" i="2" s="1"/>
  <c r="Y490" i="2" s="1"/>
  <c r="N492" i="2"/>
  <c r="Q492" i="2" s="1"/>
  <c r="N493" i="2"/>
  <c r="Q493" i="2" s="1"/>
  <c r="N494" i="2"/>
  <c r="N495" i="2"/>
  <c r="P495" i="2" s="1"/>
  <c r="Y494" i="2" s="1"/>
  <c r="N496" i="2"/>
  <c r="Q496" i="2" s="1"/>
  <c r="N497" i="2"/>
  <c r="Q497" i="2" s="1"/>
  <c r="N498" i="2"/>
  <c r="O498" i="2" s="1"/>
  <c r="N499" i="2"/>
  <c r="P499" i="2" s="1"/>
  <c r="Y498" i="2" s="1"/>
  <c r="N500" i="2"/>
  <c r="Q500" i="2" s="1"/>
  <c r="N501" i="2"/>
  <c r="Q501" i="2" s="1"/>
  <c r="N502" i="2"/>
  <c r="O502" i="2" s="1"/>
  <c r="N503" i="2"/>
  <c r="P503" i="2" s="1"/>
  <c r="Y502" i="2" s="1"/>
  <c r="N504" i="2"/>
  <c r="Q504" i="2" s="1"/>
  <c r="N505" i="2"/>
  <c r="Q505" i="2" s="1"/>
  <c r="N506" i="2"/>
  <c r="O506" i="2" s="1"/>
  <c r="N507" i="2"/>
  <c r="P507" i="2" s="1"/>
  <c r="Y506" i="2" s="1"/>
  <c r="N508" i="2"/>
  <c r="Q508" i="2" s="1"/>
  <c r="N509" i="2"/>
  <c r="Q509" i="2" s="1"/>
  <c r="N510" i="2"/>
  <c r="O510" i="2" s="1"/>
  <c r="N511" i="2"/>
  <c r="P511" i="2" s="1"/>
  <c r="Y510" i="2" s="1"/>
  <c r="N512" i="2"/>
  <c r="Q512" i="2" s="1"/>
  <c r="N513" i="2"/>
  <c r="Q513" i="2" s="1"/>
  <c r="N514" i="2"/>
  <c r="O514" i="2" s="1"/>
  <c r="N515" i="2"/>
  <c r="P515" i="2" s="1"/>
  <c r="Y514" i="2" s="1"/>
  <c r="N516" i="2"/>
  <c r="Q516" i="2" s="1"/>
  <c r="N517" i="2"/>
  <c r="Q517" i="2" s="1"/>
  <c r="N518" i="2"/>
  <c r="O518" i="2" s="1"/>
  <c r="N519" i="2"/>
  <c r="P519" i="2" s="1"/>
  <c r="Y518" i="2" s="1"/>
  <c r="N520" i="2"/>
  <c r="Q520" i="2" s="1"/>
  <c r="N521" i="2"/>
  <c r="Q521" i="2" s="1"/>
  <c r="N522" i="2"/>
  <c r="O522" i="2" s="1"/>
  <c r="N523" i="2"/>
  <c r="P523" i="2" s="1"/>
  <c r="Y522" i="2" s="1"/>
  <c r="N524" i="2"/>
  <c r="Q524" i="2" s="1"/>
  <c r="N525" i="2"/>
  <c r="Q525" i="2" s="1"/>
  <c r="N526" i="2"/>
  <c r="N527" i="2"/>
  <c r="P527" i="2" s="1"/>
  <c r="Y526" i="2" s="1"/>
  <c r="N528" i="2"/>
  <c r="Q528" i="2" s="1"/>
  <c r="N529" i="2"/>
  <c r="N530" i="2"/>
  <c r="O530" i="2" s="1"/>
  <c r="N531" i="2"/>
  <c r="N532" i="2"/>
  <c r="Q532" i="2" s="1"/>
  <c r="N533" i="2"/>
  <c r="Q533" i="2" s="1"/>
  <c r="N534" i="2"/>
  <c r="O534" i="2" s="1"/>
  <c r="N535" i="2"/>
  <c r="P535" i="2" s="1"/>
  <c r="Y534" i="2" s="1"/>
  <c r="N536" i="2"/>
  <c r="Q536" i="2" s="1"/>
  <c r="N537" i="2"/>
  <c r="Q537" i="2" s="1"/>
  <c r="N538" i="2"/>
  <c r="O538" i="2" s="1"/>
  <c r="N539" i="2"/>
  <c r="P539" i="2" s="1"/>
  <c r="Y538" i="2" s="1"/>
  <c r="N540" i="2"/>
  <c r="Q540" i="2" s="1"/>
  <c r="N541" i="2"/>
  <c r="Q541" i="2" s="1"/>
  <c r="N542" i="2"/>
  <c r="O542" i="2" s="1"/>
  <c r="N543" i="2"/>
  <c r="P543" i="2" s="1"/>
  <c r="Y542" i="2" s="1"/>
  <c r="N544" i="2"/>
  <c r="Q544" i="2" s="1"/>
  <c r="N545" i="2"/>
  <c r="Q545" i="2" s="1"/>
  <c r="N546" i="2"/>
  <c r="O546" i="2" s="1"/>
  <c r="N547" i="2"/>
  <c r="P547" i="2" s="1"/>
  <c r="Y546" i="2" s="1"/>
  <c r="N548" i="2"/>
  <c r="Q548" i="2" s="1"/>
  <c r="N549" i="2"/>
  <c r="Q549" i="2" s="1"/>
  <c r="N550" i="2"/>
  <c r="N551" i="2"/>
  <c r="P551" i="2" s="1"/>
  <c r="Y550" i="2" s="1"/>
  <c r="N552" i="2"/>
  <c r="Q552" i="2" s="1"/>
  <c r="N553" i="2"/>
  <c r="Q553" i="2" s="1"/>
  <c r="N554" i="2"/>
  <c r="O554" i="2" s="1"/>
  <c r="N555" i="2"/>
  <c r="P555" i="2" s="1"/>
  <c r="Y554" i="2" s="1"/>
  <c r="N556" i="2"/>
  <c r="Q556" i="2" s="1"/>
  <c r="N557" i="2"/>
  <c r="Q557" i="2" s="1"/>
  <c r="N558" i="2"/>
  <c r="N559" i="2"/>
  <c r="P559" i="2" s="1"/>
  <c r="Y558" i="2" s="1"/>
  <c r="N560" i="2"/>
  <c r="Q560" i="2" s="1"/>
  <c r="N561" i="2"/>
  <c r="Q561" i="2" s="1"/>
  <c r="N562" i="2"/>
  <c r="O562" i="2" s="1"/>
  <c r="N563" i="2"/>
  <c r="P563" i="2" s="1"/>
  <c r="Y562" i="2" s="1"/>
  <c r="N564" i="2"/>
  <c r="Q564" i="2" s="1"/>
  <c r="N565" i="2"/>
  <c r="Q565" i="2" s="1"/>
  <c r="N566" i="2"/>
  <c r="O566" i="2" s="1"/>
  <c r="N567" i="2"/>
  <c r="P567" i="2" s="1"/>
  <c r="Y566" i="2" s="1"/>
  <c r="N568" i="2"/>
  <c r="Q568" i="2" s="1"/>
  <c r="N569" i="2"/>
  <c r="Q569" i="2" s="1"/>
  <c r="N570" i="2"/>
  <c r="O570" i="2" s="1"/>
  <c r="N571" i="2"/>
  <c r="P571" i="2" s="1"/>
  <c r="Y570" i="2" s="1"/>
  <c r="N572" i="2"/>
  <c r="Q572" i="2" s="1"/>
  <c r="N573" i="2"/>
  <c r="Q573" i="2" s="1"/>
  <c r="N574" i="2"/>
  <c r="O574" i="2" s="1"/>
  <c r="N575" i="2"/>
  <c r="P575" i="2" s="1"/>
  <c r="Y574" i="2" s="1"/>
  <c r="N576" i="2"/>
  <c r="Q576" i="2" s="1"/>
  <c r="N577" i="2"/>
  <c r="Q577" i="2" s="1"/>
  <c r="N578" i="2"/>
  <c r="O578" i="2" s="1"/>
  <c r="N579" i="2"/>
  <c r="P579" i="2" s="1"/>
  <c r="Y578" i="2" s="1"/>
  <c r="N580" i="2"/>
  <c r="Q580" i="2" s="1"/>
  <c r="N581" i="2"/>
  <c r="Q581" i="2" s="1"/>
  <c r="N582" i="2"/>
  <c r="O582" i="2" s="1"/>
  <c r="N583" i="2"/>
  <c r="P583" i="2" s="1"/>
  <c r="Y582" i="2" s="1"/>
  <c r="N584" i="2"/>
  <c r="Q584" i="2" s="1"/>
  <c r="N585" i="2"/>
  <c r="Q585" i="2" s="1"/>
  <c r="N586" i="2"/>
  <c r="O586" i="2" s="1"/>
  <c r="N587" i="2"/>
  <c r="N588" i="2"/>
  <c r="Q588" i="2" s="1"/>
  <c r="N589" i="2"/>
  <c r="Q589" i="2" s="1"/>
  <c r="N590" i="2"/>
  <c r="N591" i="2"/>
  <c r="P591" i="2" s="1"/>
  <c r="Y590" i="2" s="1"/>
  <c r="N592" i="2"/>
  <c r="Q592" i="2" s="1"/>
  <c r="N593" i="2"/>
  <c r="Q593" i="2" s="1"/>
  <c r="N594" i="2"/>
  <c r="O594" i="2" s="1"/>
  <c r="N595" i="2"/>
  <c r="P595" i="2" s="1"/>
  <c r="Y594" i="2" s="1"/>
  <c r="N596" i="2"/>
  <c r="Q596" i="2" s="1"/>
  <c r="N597" i="2"/>
  <c r="Q597" i="2" s="1"/>
  <c r="N598" i="2"/>
  <c r="O598" i="2" s="1"/>
  <c r="N599" i="2"/>
  <c r="P599" i="2" s="1"/>
  <c r="Y598" i="2" s="1"/>
  <c r="N600" i="2"/>
  <c r="Q600" i="2" s="1"/>
  <c r="N601" i="2"/>
  <c r="Q601" i="2" s="1"/>
  <c r="N602" i="2"/>
  <c r="O602" i="2" s="1"/>
  <c r="N603" i="2"/>
  <c r="P603" i="2" s="1"/>
  <c r="Y602" i="2" s="1"/>
  <c r="N604" i="2"/>
  <c r="Q604" i="2" s="1"/>
  <c r="N605" i="2"/>
  <c r="Q605" i="2" s="1"/>
  <c r="N606" i="2"/>
  <c r="O606" i="2" s="1"/>
  <c r="N607" i="2"/>
  <c r="P607" i="2" s="1"/>
  <c r="Y606" i="2" s="1"/>
  <c r="N608" i="2"/>
  <c r="Q608" i="2" s="1"/>
  <c r="N609" i="2"/>
  <c r="Q609" i="2" s="1"/>
  <c r="N610" i="2"/>
  <c r="O610" i="2" s="1"/>
  <c r="N611" i="2"/>
  <c r="P611" i="2" s="1"/>
  <c r="Y610" i="2" s="1"/>
  <c r="N612" i="2"/>
  <c r="Q612" i="2" s="1"/>
  <c r="N613" i="2"/>
  <c r="Q613" i="2" s="1"/>
  <c r="N614" i="2"/>
  <c r="O614" i="2" s="1"/>
  <c r="N615" i="2"/>
  <c r="P615" i="2" s="1"/>
  <c r="Y614" i="2" s="1"/>
  <c r="N616" i="2"/>
  <c r="Q616" i="2" s="1"/>
  <c r="N617" i="2"/>
  <c r="Q617" i="2" s="1"/>
  <c r="N618" i="2"/>
  <c r="O618" i="2" s="1"/>
  <c r="N619" i="2"/>
  <c r="P619" i="2" s="1"/>
  <c r="Y618" i="2" s="1"/>
  <c r="N620" i="2"/>
  <c r="Q620" i="2" s="1"/>
  <c r="N621" i="2"/>
  <c r="Q621" i="2" s="1"/>
  <c r="N622" i="2"/>
  <c r="O622" i="2" s="1"/>
  <c r="N623" i="2"/>
  <c r="P623" i="2" s="1"/>
  <c r="Y622" i="2" s="1"/>
  <c r="N624" i="2"/>
  <c r="Q624" i="2" s="1"/>
  <c r="N625" i="2"/>
  <c r="Q625" i="2" s="1"/>
  <c r="N626" i="2"/>
  <c r="O626" i="2" s="1"/>
  <c r="N627" i="2"/>
  <c r="N628" i="2"/>
  <c r="Q628" i="2" s="1"/>
  <c r="N629" i="2"/>
  <c r="Q629" i="2" s="1"/>
  <c r="N630" i="2"/>
  <c r="O630" i="2" s="1"/>
  <c r="N631" i="2"/>
  <c r="P631" i="2" s="1"/>
  <c r="Y630" i="2" s="1"/>
  <c r="N632" i="2"/>
  <c r="Q632" i="2" s="1"/>
  <c r="N633" i="2"/>
  <c r="Q633" i="2" s="1"/>
  <c r="N634" i="2"/>
  <c r="O634" i="2" s="1"/>
  <c r="N635" i="2"/>
  <c r="P635" i="2" s="1"/>
  <c r="Y634" i="2" s="1"/>
  <c r="N636" i="2"/>
  <c r="Q636" i="2" s="1"/>
  <c r="N637" i="2"/>
  <c r="Q637" i="2" s="1"/>
  <c r="N638" i="2"/>
  <c r="O638" i="2" s="1"/>
  <c r="N639" i="2"/>
  <c r="P639" i="2" s="1"/>
  <c r="Y638" i="2" s="1"/>
  <c r="N640" i="2"/>
  <c r="Q640" i="2" s="1"/>
  <c r="N641" i="2"/>
  <c r="Q641" i="2" s="1"/>
  <c r="N642" i="2"/>
  <c r="O642" i="2" s="1"/>
  <c r="N643" i="2"/>
  <c r="P643" i="2" s="1"/>
  <c r="Y642" i="2" s="1"/>
  <c r="N644" i="2"/>
  <c r="Q644" i="2" s="1"/>
  <c r="N645" i="2"/>
  <c r="Q645" i="2" s="1"/>
  <c r="N646" i="2"/>
  <c r="O646" i="2" s="1"/>
  <c r="N647" i="2"/>
  <c r="P647" i="2" s="1"/>
  <c r="Y646" i="2" s="1"/>
  <c r="N648" i="2"/>
  <c r="Q648" i="2" s="1"/>
  <c r="N649" i="2"/>
  <c r="Q649" i="2" s="1"/>
  <c r="N650" i="2"/>
  <c r="O650" i="2" s="1"/>
  <c r="N651" i="2"/>
  <c r="P651" i="2" s="1"/>
  <c r="Y650" i="2" s="1"/>
  <c r="N652" i="2"/>
  <c r="Q652" i="2" s="1"/>
  <c r="N653" i="2"/>
  <c r="Q653" i="2" s="1"/>
  <c r="N654" i="2"/>
  <c r="O654" i="2" s="1"/>
  <c r="N655" i="2"/>
  <c r="P655" i="2" s="1"/>
  <c r="Y654" i="2" s="1"/>
  <c r="N656" i="2"/>
  <c r="Q656" i="2" s="1"/>
  <c r="N657" i="2"/>
  <c r="Q657" i="2" s="1"/>
  <c r="N658" i="2"/>
  <c r="O658" i="2" s="1"/>
  <c r="N659" i="2"/>
  <c r="P659" i="2" s="1"/>
  <c r="Y658" i="2" s="1"/>
  <c r="N660" i="2"/>
  <c r="Q660" i="2" s="1"/>
  <c r="N661" i="2"/>
  <c r="Q661" i="2" s="1"/>
  <c r="N662" i="2"/>
  <c r="O662" i="2" s="1"/>
  <c r="N663" i="2"/>
  <c r="P663" i="2" s="1"/>
  <c r="Y662" i="2" s="1"/>
  <c r="N664" i="2"/>
  <c r="Q664" i="2" s="1"/>
  <c r="N665" i="2"/>
  <c r="Q665" i="2" s="1"/>
  <c r="N666" i="2"/>
  <c r="O666" i="2" s="1"/>
  <c r="N667" i="2"/>
  <c r="P667" i="2" s="1"/>
  <c r="Y666" i="2" s="1"/>
  <c r="N668" i="2"/>
  <c r="Q668" i="2" s="1"/>
  <c r="N669" i="2"/>
  <c r="Q669" i="2" s="1"/>
  <c r="N670" i="2"/>
  <c r="O670" i="2" s="1"/>
  <c r="N671" i="2"/>
  <c r="P671" i="2" s="1"/>
  <c r="Y670" i="2" s="1"/>
  <c r="N672" i="2"/>
  <c r="Q672" i="2" s="1"/>
  <c r="N673" i="2"/>
  <c r="Q673" i="2" s="1"/>
  <c r="N674" i="2"/>
  <c r="O674" i="2" s="1"/>
  <c r="N675" i="2"/>
  <c r="P675" i="2" s="1"/>
  <c r="Y674" i="2" s="1"/>
  <c r="N676" i="2"/>
  <c r="Q676" i="2" s="1"/>
  <c r="N677" i="2"/>
  <c r="Q677" i="2" s="1"/>
  <c r="N678" i="2"/>
  <c r="O678" i="2" s="1"/>
  <c r="N679" i="2"/>
  <c r="P679" i="2" s="1"/>
  <c r="Y678" i="2" s="1"/>
  <c r="N680" i="2"/>
  <c r="Q680" i="2" s="1"/>
  <c r="N681" i="2"/>
  <c r="Q681" i="2" s="1"/>
  <c r="N682" i="2"/>
  <c r="O682" i="2" s="1"/>
  <c r="N683" i="2"/>
  <c r="P683" i="2" s="1"/>
  <c r="Y682" i="2" s="1"/>
  <c r="N684" i="2"/>
  <c r="Q684" i="2" s="1"/>
  <c r="N685" i="2"/>
  <c r="Q685" i="2" s="1"/>
  <c r="N686" i="2"/>
  <c r="O686" i="2" s="1"/>
  <c r="N687" i="2"/>
  <c r="P687" i="2" s="1"/>
  <c r="Y686" i="2" s="1"/>
  <c r="N688" i="2"/>
  <c r="Q688" i="2" s="1"/>
  <c r="N689" i="2"/>
  <c r="Q689" i="2" s="1"/>
  <c r="N690" i="2"/>
  <c r="O690" i="2" s="1"/>
  <c r="N691" i="2"/>
  <c r="P691" i="2" s="1"/>
  <c r="Y690" i="2" s="1"/>
  <c r="N692" i="2"/>
  <c r="Q692" i="2" s="1"/>
  <c r="N693" i="2"/>
  <c r="Q693" i="2" s="1"/>
  <c r="N694" i="2"/>
  <c r="O694" i="2" s="1"/>
  <c r="N695" i="2"/>
  <c r="P695" i="2" s="1"/>
  <c r="Y694" i="2" s="1"/>
  <c r="N696" i="2"/>
  <c r="Q696" i="2" s="1"/>
  <c r="N697" i="2"/>
  <c r="Q697" i="2" s="1"/>
  <c r="N698" i="2"/>
  <c r="O698" i="2" s="1"/>
  <c r="N699" i="2"/>
  <c r="P699" i="2" s="1"/>
  <c r="Y698" i="2" s="1"/>
  <c r="N700" i="2"/>
  <c r="Q700" i="2" s="1"/>
  <c r="N701" i="2"/>
  <c r="Q701" i="2" s="1"/>
  <c r="N702" i="2"/>
  <c r="O702" i="2" s="1"/>
  <c r="N703" i="2"/>
  <c r="P703" i="2" s="1"/>
  <c r="Y702" i="2" s="1"/>
  <c r="N704" i="2"/>
  <c r="Q704" i="2" s="1"/>
  <c r="N705" i="2"/>
  <c r="Q705" i="2" s="1"/>
  <c r="N706" i="2"/>
  <c r="O706" i="2" s="1"/>
  <c r="N707" i="2"/>
  <c r="P707" i="2" s="1"/>
  <c r="Y706" i="2" s="1"/>
  <c r="N708" i="2"/>
  <c r="Q708" i="2" s="1"/>
  <c r="N709" i="2"/>
  <c r="Q709" i="2" s="1"/>
  <c r="N710" i="2"/>
  <c r="O710" i="2" s="1"/>
  <c r="N711" i="2"/>
  <c r="P711" i="2" s="1"/>
  <c r="Y710" i="2" s="1"/>
  <c r="N712" i="2"/>
  <c r="Q712" i="2" s="1"/>
  <c r="N713" i="2"/>
  <c r="Q713" i="2" s="1"/>
  <c r="N714" i="2"/>
  <c r="O714" i="2" s="1"/>
  <c r="N715" i="2"/>
  <c r="P715" i="2" s="1"/>
  <c r="Y714" i="2" s="1"/>
  <c r="N716" i="2"/>
  <c r="Q716" i="2" s="1"/>
  <c r="N717" i="2"/>
  <c r="Q717" i="2" s="1"/>
  <c r="N718" i="2"/>
  <c r="O718" i="2" s="1"/>
  <c r="N719" i="2"/>
  <c r="P719" i="2" s="1"/>
  <c r="Y718" i="2" s="1"/>
  <c r="N720" i="2"/>
  <c r="Q720" i="2" s="1"/>
  <c r="N721" i="2"/>
  <c r="Q721" i="2" s="1"/>
  <c r="N722" i="2"/>
  <c r="O722" i="2" s="1"/>
  <c r="N723" i="2"/>
  <c r="P723" i="2" s="1"/>
  <c r="Y722" i="2" s="1"/>
  <c r="N724" i="2"/>
  <c r="Q724" i="2" s="1"/>
  <c r="N725" i="2"/>
  <c r="Q725" i="2" s="1"/>
  <c r="N726" i="2"/>
  <c r="O726" i="2" s="1"/>
  <c r="N727" i="2"/>
  <c r="P727" i="2" s="1"/>
  <c r="Y726" i="2" s="1"/>
  <c r="N728" i="2"/>
  <c r="Q728" i="2" s="1"/>
  <c r="N729" i="2"/>
  <c r="Q729" i="2" s="1"/>
  <c r="N730" i="2"/>
  <c r="O730" i="2" s="1"/>
  <c r="N731" i="2"/>
  <c r="P731" i="2" s="1"/>
  <c r="Y730" i="2" s="1"/>
  <c r="N732" i="2"/>
  <c r="Q732" i="2" s="1"/>
  <c r="N733" i="2"/>
  <c r="Q733" i="2" s="1"/>
  <c r="N734" i="2"/>
  <c r="O734" i="2" s="1"/>
  <c r="N735" i="2"/>
  <c r="P735" i="2" s="1"/>
  <c r="Y734" i="2" s="1"/>
  <c r="N736" i="2"/>
  <c r="Q736" i="2" s="1"/>
  <c r="N737" i="2"/>
  <c r="Q737" i="2" s="1"/>
  <c r="N738" i="2"/>
  <c r="O738" i="2" s="1"/>
  <c r="N739" i="2"/>
  <c r="P739" i="2" s="1"/>
  <c r="Y738" i="2" s="1"/>
  <c r="N740" i="2"/>
  <c r="Q740" i="2" s="1"/>
  <c r="N741" i="2"/>
  <c r="Q741" i="2" s="1"/>
  <c r="N742" i="2"/>
  <c r="O742" i="2" s="1"/>
  <c r="N743" i="2"/>
  <c r="P743" i="2" s="1"/>
  <c r="Y742" i="2" s="1"/>
  <c r="N744" i="2"/>
  <c r="Q744" i="2" s="1"/>
  <c r="N745" i="2"/>
  <c r="Q745" i="2" s="1"/>
  <c r="N746" i="2"/>
  <c r="O746" i="2" s="1"/>
  <c r="N747" i="2"/>
  <c r="P747" i="2" s="1"/>
  <c r="Y746" i="2" s="1"/>
  <c r="N748" i="2"/>
  <c r="Q748" i="2" s="1"/>
  <c r="N749" i="2"/>
  <c r="Q749" i="2" s="1"/>
  <c r="N750" i="2"/>
  <c r="O750" i="2" s="1"/>
  <c r="N751" i="2"/>
  <c r="P751" i="2" s="1"/>
  <c r="Y750" i="2" s="1"/>
  <c r="N752" i="2"/>
  <c r="Q752" i="2" s="1"/>
  <c r="N753" i="2"/>
  <c r="Q753" i="2" s="1"/>
  <c r="N754" i="2"/>
  <c r="O754" i="2" s="1"/>
  <c r="N755" i="2"/>
  <c r="P755" i="2" s="1"/>
  <c r="Y754" i="2" s="1"/>
  <c r="N756" i="2"/>
  <c r="Q756" i="2" s="1"/>
  <c r="N757" i="2"/>
  <c r="Q757" i="2" s="1"/>
  <c r="N758" i="2"/>
  <c r="O758" i="2" s="1"/>
  <c r="N759" i="2"/>
  <c r="P759" i="2" s="1"/>
  <c r="Y758" i="2" s="1"/>
  <c r="N760" i="2"/>
  <c r="Q760" i="2" s="1"/>
  <c r="N761" i="2"/>
  <c r="Q761" i="2" s="1"/>
  <c r="N762" i="2"/>
  <c r="O762" i="2" s="1"/>
  <c r="N763" i="2"/>
  <c r="P763" i="2" s="1"/>
  <c r="Y762" i="2" s="1"/>
  <c r="N764" i="2"/>
  <c r="Q764" i="2" s="1"/>
  <c r="N765" i="2"/>
  <c r="Q765" i="2" s="1"/>
  <c r="N766" i="2"/>
  <c r="O766" i="2" s="1"/>
  <c r="N767" i="2"/>
  <c r="P767" i="2" s="1"/>
  <c r="Y766" i="2" s="1"/>
  <c r="N768" i="2"/>
  <c r="Q768" i="2" s="1"/>
  <c r="N769" i="2"/>
  <c r="Q769" i="2" s="1"/>
  <c r="N770" i="2"/>
  <c r="O770" i="2" s="1"/>
  <c r="N771" i="2"/>
  <c r="P771" i="2" s="1"/>
  <c r="Y770" i="2" s="1"/>
  <c r="N772" i="2"/>
  <c r="Q772" i="2" s="1"/>
  <c r="N773" i="2"/>
  <c r="Q773" i="2" s="1"/>
  <c r="N774" i="2"/>
  <c r="O774" i="2" s="1"/>
  <c r="N775" i="2"/>
  <c r="P775" i="2" s="1"/>
  <c r="Y774" i="2" s="1"/>
  <c r="N776" i="2"/>
  <c r="Q776" i="2" s="1"/>
  <c r="N777" i="2"/>
  <c r="Q777" i="2" s="1"/>
  <c r="N778" i="2"/>
  <c r="O778" i="2" s="1"/>
  <c r="N779" i="2"/>
  <c r="P779" i="2" s="1"/>
  <c r="Y778" i="2" s="1"/>
  <c r="N780" i="2"/>
  <c r="Q780" i="2" s="1"/>
  <c r="N781" i="2"/>
  <c r="Q781" i="2" s="1"/>
  <c r="N782" i="2"/>
  <c r="O782" i="2" s="1"/>
  <c r="N783" i="2"/>
  <c r="P783" i="2" s="1"/>
  <c r="Y782" i="2" s="1"/>
  <c r="N784" i="2"/>
  <c r="Q784" i="2" s="1"/>
  <c r="N785" i="2"/>
  <c r="Q785" i="2" s="1"/>
  <c r="N786" i="2"/>
  <c r="O786" i="2" s="1"/>
  <c r="N787" i="2"/>
  <c r="N788" i="2"/>
  <c r="Q788" i="2" s="1"/>
  <c r="N789" i="2"/>
  <c r="N790" i="2"/>
  <c r="O790" i="2" s="1"/>
  <c r="N791" i="2"/>
  <c r="P791" i="2" s="1"/>
  <c r="Y790" i="2" s="1"/>
  <c r="N792" i="2"/>
  <c r="Q792" i="2" s="1"/>
  <c r="N793" i="2"/>
  <c r="Q793" i="2" s="1"/>
  <c r="N794" i="2"/>
  <c r="O794" i="2" s="1"/>
  <c r="N795" i="2"/>
  <c r="P795" i="2" s="1"/>
  <c r="Y794" i="2" s="1"/>
  <c r="N796" i="2"/>
  <c r="Q796" i="2" s="1"/>
  <c r="N797" i="2"/>
  <c r="Q797" i="2" s="1"/>
  <c r="N798" i="2"/>
  <c r="O798" i="2" s="1"/>
  <c r="N799" i="2"/>
  <c r="P799" i="2" s="1"/>
  <c r="Y798" i="2" s="1"/>
  <c r="N800" i="2"/>
  <c r="Q800" i="2" s="1"/>
  <c r="N801" i="2"/>
  <c r="Q801" i="2" s="1"/>
  <c r="N802" i="2"/>
  <c r="O802" i="2" s="1"/>
  <c r="N803" i="2"/>
  <c r="P803" i="2" s="1"/>
  <c r="Y802" i="2" s="1"/>
  <c r="N804" i="2"/>
  <c r="Q804" i="2" s="1"/>
  <c r="N805" i="2"/>
  <c r="Q805" i="2" s="1"/>
  <c r="N806" i="2"/>
  <c r="O806" i="2" s="1"/>
  <c r="N807" i="2"/>
  <c r="P807" i="2" s="1"/>
  <c r="Y806" i="2" s="1"/>
  <c r="N808" i="2"/>
  <c r="Q808" i="2" s="1"/>
  <c r="N809" i="2"/>
  <c r="Q809" i="2" s="1"/>
  <c r="N810" i="2"/>
  <c r="O810" i="2" s="1"/>
  <c r="N811" i="2"/>
  <c r="P811" i="2" s="1"/>
  <c r="Y810" i="2" s="1"/>
  <c r="N812" i="2"/>
  <c r="Q812" i="2" s="1"/>
  <c r="N813" i="2"/>
  <c r="Q813" i="2" s="1"/>
  <c r="N814" i="2"/>
  <c r="O814" i="2" s="1"/>
  <c r="N815" i="2"/>
  <c r="P815" i="2" s="1"/>
  <c r="Y814" i="2" s="1"/>
  <c r="N816" i="2"/>
  <c r="Q816" i="2" s="1"/>
  <c r="N817" i="2"/>
  <c r="Q817" i="2" s="1"/>
  <c r="N818" i="2"/>
  <c r="O818" i="2" s="1"/>
  <c r="N819" i="2"/>
  <c r="P819" i="2" s="1"/>
  <c r="Y818" i="2" s="1"/>
  <c r="N820" i="2"/>
  <c r="Q820" i="2" s="1"/>
  <c r="N821" i="2"/>
  <c r="Q821" i="2" s="1"/>
  <c r="N822" i="2"/>
  <c r="O822" i="2" s="1"/>
  <c r="N823" i="2"/>
  <c r="P823" i="2" s="1"/>
  <c r="Y822" i="2" s="1"/>
  <c r="N824" i="2"/>
  <c r="Q824" i="2" s="1"/>
  <c r="N825" i="2"/>
  <c r="Q825" i="2" s="1"/>
  <c r="N826" i="2"/>
  <c r="O826" i="2" s="1"/>
  <c r="N827" i="2"/>
  <c r="P827" i="2" s="1"/>
  <c r="Y826" i="2" s="1"/>
  <c r="N828" i="2"/>
  <c r="Q828" i="2" s="1"/>
  <c r="N829" i="2"/>
  <c r="Q829" i="2" s="1"/>
  <c r="N830" i="2"/>
  <c r="O830" i="2" s="1"/>
  <c r="N831" i="2"/>
  <c r="N832" i="2"/>
  <c r="Q832" i="2" s="1"/>
  <c r="N833" i="2"/>
  <c r="Q833" i="2" s="1"/>
  <c r="N834" i="2"/>
  <c r="O834" i="2" s="1"/>
  <c r="N835" i="2"/>
  <c r="P835" i="2" s="1"/>
  <c r="Y834" i="2" s="1"/>
  <c r="N836" i="2"/>
  <c r="Q836" i="2" s="1"/>
  <c r="N837" i="2"/>
  <c r="Q837" i="2" s="1"/>
  <c r="N838" i="2"/>
  <c r="O838" i="2" s="1"/>
  <c r="N839" i="2"/>
  <c r="P839" i="2" s="1"/>
  <c r="Y838" i="2" s="1"/>
  <c r="N840" i="2"/>
  <c r="Q840" i="2" s="1"/>
  <c r="N841" i="2"/>
  <c r="Q841" i="2" s="1"/>
  <c r="N842" i="2"/>
  <c r="O842" i="2" s="1"/>
  <c r="N843" i="2"/>
  <c r="P843" i="2" s="1"/>
  <c r="Y842" i="2" s="1"/>
  <c r="N844" i="2"/>
  <c r="Q844" i="2" s="1"/>
  <c r="N845" i="2"/>
  <c r="Q845" i="2" s="1"/>
  <c r="N846" i="2"/>
  <c r="O846" i="2" s="1"/>
  <c r="N847" i="2"/>
  <c r="P847" i="2" s="1"/>
  <c r="Y846" i="2" s="1"/>
  <c r="N848" i="2"/>
  <c r="Q848" i="2" s="1"/>
  <c r="N849" i="2"/>
  <c r="Q849" i="2" s="1"/>
  <c r="N850" i="2"/>
  <c r="O850" i="2" s="1"/>
  <c r="N851" i="2"/>
  <c r="P851" i="2" s="1"/>
  <c r="Y850" i="2" s="1"/>
  <c r="N852" i="2"/>
  <c r="Q852" i="2" s="1"/>
  <c r="N853" i="2"/>
  <c r="Q853" i="2" s="1"/>
  <c r="N854" i="2"/>
  <c r="O854" i="2" s="1"/>
  <c r="N855" i="2"/>
  <c r="P855" i="2" s="1"/>
  <c r="Y854" i="2" s="1"/>
  <c r="N856" i="2"/>
  <c r="Q856" i="2" s="1"/>
  <c r="N857" i="2"/>
  <c r="Q857" i="2" s="1"/>
  <c r="N858" i="2"/>
  <c r="O858" i="2" s="1"/>
  <c r="N859" i="2"/>
  <c r="P859" i="2" s="1"/>
  <c r="Y858" i="2" s="1"/>
  <c r="N860" i="2"/>
  <c r="Q860" i="2" s="1"/>
  <c r="N861" i="2"/>
  <c r="Q861" i="2" s="1"/>
  <c r="N862" i="2"/>
  <c r="O862" i="2" s="1"/>
  <c r="N863" i="2"/>
  <c r="N864" i="2"/>
  <c r="Q864" i="2" s="1"/>
  <c r="N865" i="2"/>
  <c r="Q865" i="2" s="1"/>
  <c r="N866" i="2"/>
  <c r="O866" i="2" s="1"/>
  <c r="N867" i="2"/>
  <c r="P867" i="2" s="1"/>
  <c r="Y866" i="2" s="1"/>
  <c r="N868" i="2"/>
  <c r="Q868" i="2" s="1"/>
  <c r="N869" i="2"/>
  <c r="Q869" i="2" s="1"/>
  <c r="N870" i="2"/>
  <c r="O870" i="2" s="1"/>
  <c r="N871" i="2"/>
  <c r="P871" i="2" s="1"/>
  <c r="Y870" i="2" s="1"/>
  <c r="N872" i="2"/>
  <c r="Q872" i="2" s="1"/>
  <c r="N873" i="2"/>
  <c r="Q873" i="2" s="1"/>
  <c r="N874" i="2"/>
  <c r="O874" i="2" s="1"/>
  <c r="N875" i="2"/>
  <c r="P875" i="2" s="1"/>
  <c r="Y874" i="2" s="1"/>
  <c r="N876" i="2"/>
  <c r="Q876" i="2" s="1"/>
  <c r="N877" i="2"/>
  <c r="Q877" i="2" s="1"/>
  <c r="N878" i="2"/>
  <c r="O878" i="2" s="1"/>
  <c r="N879" i="2"/>
  <c r="P879" i="2" s="1"/>
  <c r="Y878" i="2" s="1"/>
  <c r="N880" i="2"/>
  <c r="Q880" i="2" s="1"/>
  <c r="N881" i="2"/>
  <c r="Q881" i="2" s="1"/>
  <c r="N882" i="2"/>
  <c r="O882" i="2" s="1"/>
  <c r="N883" i="2"/>
  <c r="P883" i="2" s="1"/>
  <c r="Y882" i="2" s="1"/>
  <c r="N884" i="2"/>
  <c r="Q884" i="2" s="1"/>
  <c r="N885" i="2"/>
  <c r="Q885" i="2" s="1"/>
  <c r="N886" i="2"/>
  <c r="O886" i="2" s="1"/>
  <c r="N887" i="2"/>
  <c r="P887" i="2" s="1"/>
  <c r="Y886" i="2" s="1"/>
  <c r="N888" i="2"/>
  <c r="Q888" i="2" s="1"/>
  <c r="N889" i="2"/>
  <c r="Q889" i="2" s="1"/>
  <c r="N890" i="2"/>
  <c r="O890" i="2" s="1"/>
  <c r="N891" i="2"/>
  <c r="P891" i="2" s="1"/>
  <c r="Y890" i="2" s="1"/>
  <c r="N892" i="2"/>
  <c r="Q892" i="2" s="1"/>
  <c r="N893" i="2"/>
  <c r="Q893" i="2" s="1"/>
  <c r="N894" i="2"/>
  <c r="O894" i="2" s="1"/>
  <c r="N895" i="2"/>
  <c r="N896" i="2"/>
  <c r="Q896" i="2" s="1"/>
  <c r="N897" i="2"/>
  <c r="Q897" i="2" s="1"/>
  <c r="N898" i="2"/>
  <c r="O898" i="2" s="1"/>
  <c r="N899" i="2"/>
  <c r="P899" i="2" s="1"/>
  <c r="Y898" i="2" s="1"/>
  <c r="N900" i="2"/>
  <c r="Q900" i="2" s="1"/>
  <c r="N901" i="2"/>
  <c r="Q901" i="2" s="1"/>
  <c r="N902" i="2"/>
  <c r="O902" i="2" s="1"/>
  <c r="N903" i="2"/>
  <c r="P903" i="2" s="1"/>
  <c r="Y902" i="2" s="1"/>
  <c r="N904" i="2"/>
  <c r="Q904" i="2" s="1"/>
  <c r="N905" i="2"/>
  <c r="Q905" i="2" s="1"/>
  <c r="N906" i="2"/>
  <c r="O906" i="2" s="1"/>
  <c r="N907" i="2"/>
  <c r="P907" i="2" s="1"/>
  <c r="Y906" i="2" s="1"/>
  <c r="N908" i="2"/>
  <c r="Q908" i="2" s="1"/>
  <c r="N909" i="2"/>
  <c r="Q909" i="2" s="1"/>
  <c r="N910" i="2"/>
  <c r="O910" i="2" s="1"/>
  <c r="N911" i="2"/>
  <c r="P911" i="2" s="1"/>
  <c r="Y910" i="2" s="1"/>
  <c r="N912" i="2"/>
  <c r="Q912" i="2" s="1"/>
  <c r="N913" i="2"/>
  <c r="Q913" i="2" s="1"/>
  <c r="N914" i="2"/>
  <c r="O914" i="2" s="1"/>
  <c r="N915" i="2"/>
  <c r="P915" i="2" s="1"/>
  <c r="Y914" i="2" s="1"/>
  <c r="N916" i="2"/>
  <c r="Q916" i="2" s="1"/>
  <c r="N917" i="2"/>
  <c r="Q917" i="2" s="1"/>
  <c r="N918" i="2"/>
  <c r="O918" i="2" s="1"/>
  <c r="N919" i="2"/>
  <c r="P919" i="2" s="1"/>
  <c r="Y918" i="2" s="1"/>
  <c r="N920" i="2"/>
  <c r="Q920" i="2" s="1"/>
  <c r="N921" i="2"/>
  <c r="Q921" i="2" s="1"/>
  <c r="N922" i="2"/>
  <c r="O922" i="2" s="1"/>
  <c r="N923" i="2"/>
  <c r="P923" i="2" s="1"/>
  <c r="Y922" i="2" s="1"/>
  <c r="N924" i="2"/>
  <c r="Q924" i="2" s="1"/>
  <c r="N925" i="2"/>
  <c r="Q925" i="2" s="1"/>
  <c r="N926" i="2"/>
  <c r="O926" i="2" s="1"/>
  <c r="N927" i="2"/>
  <c r="N928" i="2"/>
  <c r="Q928" i="2" s="1"/>
  <c r="N929" i="2"/>
  <c r="Q929" i="2" s="1"/>
  <c r="N930" i="2"/>
  <c r="O930" i="2" s="1"/>
  <c r="N931" i="2"/>
  <c r="P931" i="2" s="1"/>
  <c r="Y930" i="2" s="1"/>
  <c r="N932" i="2"/>
  <c r="Q932" i="2" s="1"/>
  <c r="N933" i="2"/>
  <c r="N934" i="2"/>
  <c r="O934" i="2" s="1"/>
  <c r="N935" i="2"/>
  <c r="P935" i="2" s="1"/>
  <c r="Y934" i="2" s="1"/>
  <c r="N936" i="2"/>
  <c r="Q936" i="2" s="1"/>
  <c r="N937" i="2"/>
  <c r="Q937" i="2" s="1"/>
  <c r="N938" i="2"/>
  <c r="O938" i="2" s="1"/>
  <c r="N939" i="2"/>
  <c r="P939" i="2" s="1"/>
  <c r="Y938" i="2" s="1"/>
  <c r="N940" i="2"/>
  <c r="Q940" i="2" s="1"/>
  <c r="N941" i="2"/>
  <c r="Q941" i="2" s="1"/>
  <c r="N942" i="2"/>
  <c r="O942" i="2" s="1"/>
  <c r="N943" i="2"/>
  <c r="P943" i="2" s="1"/>
  <c r="Y942" i="2" s="1"/>
  <c r="N944" i="2"/>
  <c r="Q944" i="2" s="1"/>
  <c r="N945" i="2"/>
  <c r="Q945" i="2" s="1"/>
  <c r="N946" i="2"/>
  <c r="O946" i="2" s="1"/>
  <c r="N947" i="2"/>
  <c r="P947" i="2" s="1"/>
  <c r="Y946" i="2" s="1"/>
  <c r="N948" i="2"/>
  <c r="Q948" i="2" s="1"/>
  <c r="N949" i="2"/>
  <c r="Q949" i="2" s="1"/>
  <c r="N950" i="2"/>
  <c r="O950" i="2" s="1"/>
  <c r="N951" i="2"/>
  <c r="P951" i="2" s="1"/>
  <c r="Y950" i="2" s="1"/>
  <c r="N952" i="2"/>
  <c r="Q952" i="2" s="1"/>
  <c r="N953" i="2"/>
  <c r="Q953" i="2" s="1"/>
  <c r="N954" i="2"/>
  <c r="O954" i="2" s="1"/>
  <c r="N955" i="2"/>
  <c r="P955" i="2" s="1"/>
  <c r="Y954" i="2" s="1"/>
  <c r="N956" i="2"/>
  <c r="Q956" i="2" s="1"/>
  <c r="N957" i="2"/>
  <c r="Q957" i="2" s="1"/>
  <c r="N958" i="2"/>
  <c r="O958" i="2" s="1"/>
  <c r="N959" i="2"/>
  <c r="N960" i="2"/>
  <c r="Q960" i="2" s="1"/>
  <c r="N961" i="2"/>
  <c r="Q961" i="2" s="1"/>
  <c r="N962" i="2"/>
  <c r="O962" i="2" s="1"/>
  <c r="N963" i="2"/>
  <c r="P963" i="2" s="1"/>
  <c r="Y962" i="2" s="1"/>
  <c r="N964" i="2"/>
  <c r="Q964" i="2" s="1"/>
  <c r="N965" i="2"/>
  <c r="Q965" i="2" s="1"/>
  <c r="N966" i="2"/>
  <c r="O966" i="2" s="1"/>
  <c r="N967" i="2"/>
  <c r="P967" i="2" s="1"/>
  <c r="Y966" i="2" s="1"/>
  <c r="N968" i="2"/>
  <c r="Q968" i="2" s="1"/>
  <c r="N969" i="2"/>
  <c r="Q969" i="2" s="1"/>
  <c r="N970" i="2"/>
  <c r="O970" i="2" s="1"/>
  <c r="N971" i="2"/>
  <c r="P971" i="2" s="1"/>
  <c r="Y970" i="2" s="1"/>
  <c r="N972" i="2"/>
  <c r="Q972" i="2" s="1"/>
  <c r="N973" i="2"/>
  <c r="Q973" i="2" s="1"/>
  <c r="N974" i="2"/>
  <c r="O974" i="2" s="1"/>
  <c r="N975" i="2"/>
  <c r="P975" i="2" s="1"/>
  <c r="Y974" i="2" s="1"/>
  <c r="N976" i="2"/>
  <c r="Q976" i="2" s="1"/>
  <c r="N977" i="2"/>
  <c r="N978" i="2"/>
  <c r="O978" i="2" s="1"/>
  <c r="N979" i="2"/>
  <c r="P979" i="2" s="1"/>
  <c r="Y978" i="2" s="1"/>
  <c r="N980" i="2"/>
  <c r="Q980" i="2" s="1"/>
  <c r="N981" i="2"/>
  <c r="Q981" i="2" s="1"/>
  <c r="N982" i="2"/>
  <c r="O982" i="2" s="1"/>
  <c r="N983" i="2"/>
  <c r="P983" i="2" s="1"/>
  <c r="Y982" i="2" s="1"/>
  <c r="N984" i="2"/>
  <c r="Q984" i="2" s="1"/>
  <c r="N985" i="2"/>
  <c r="Q985" i="2" s="1"/>
  <c r="N986" i="2"/>
  <c r="O986" i="2" s="1"/>
  <c r="N987" i="2"/>
  <c r="P987" i="2" s="1"/>
  <c r="Y986" i="2" s="1"/>
  <c r="N988" i="2"/>
  <c r="Q988" i="2" s="1"/>
  <c r="N989" i="2"/>
  <c r="Q989" i="2" s="1"/>
  <c r="N990" i="2"/>
  <c r="O990" i="2" s="1"/>
  <c r="N991" i="2"/>
  <c r="N992" i="2"/>
  <c r="Q992" i="2" s="1"/>
  <c r="N993" i="2"/>
  <c r="Q993" i="2" s="1"/>
  <c r="N994" i="2"/>
  <c r="O994" i="2" s="1"/>
  <c r="N995" i="2"/>
  <c r="P995" i="2" s="1"/>
  <c r="Y994" i="2" s="1"/>
  <c r="N996" i="2"/>
  <c r="Q996" i="2" s="1"/>
  <c r="N997" i="2"/>
  <c r="Q997" i="2" s="1"/>
  <c r="N998" i="2"/>
  <c r="O998" i="2" s="1"/>
  <c r="N999" i="2"/>
  <c r="P999" i="2" s="1"/>
  <c r="Y998" i="2" s="1"/>
  <c r="N1000" i="2"/>
  <c r="Q1000" i="2" s="1"/>
  <c r="N1001" i="2"/>
  <c r="Q1001" i="2" s="1"/>
  <c r="N1002" i="2"/>
  <c r="O1002" i="2" s="1"/>
  <c r="N1003" i="2"/>
  <c r="P1003" i="2" s="1"/>
  <c r="Y1002" i="2" s="1"/>
  <c r="N1004" i="2"/>
  <c r="Q1004" i="2" s="1"/>
  <c r="N1005" i="2"/>
  <c r="Q1005" i="2" s="1"/>
  <c r="N1006" i="2"/>
  <c r="O1006" i="2" s="1"/>
  <c r="N1007" i="2"/>
  <c r="P1007" i="2" s="1"/>
  <c r="Y1006" i="2" s="1"/>
  <c r="N1008" i="2"/>
  <c r="Q1008" i="2" s="1"/>
  <c r="N1009" i="2"/>
  <c r="Q1009" i="2" s="1"/>
  <c r="N1010" i="2"/>
  <c r="O1010" i="2" s="1"/>
  <c r="N1011" i="2"/>
  <c r="P1011" i="2" s="1"/>
  <c r="Y1010" i="2" s="1"/>
  <c r="N1012" i="2"/>
  <c r="Q1012" i="2" s="1"/>
  <c r="N1013" i="2"/>
  <c r="Q1013" i="2" s="1"/>
  <c r="N1014" i="2"/>
  <c r="O1014" i="2" s="1"/>
  <c r="N1015" i="2"/>
  <c r="P1015" i="2" s="1"/>
  <c r="Y1014" i="2" s="1"/>
  <c r="N1016" i="2"/>
  <c r="Q1016" i="2" s="1"/>
  <c r="N1017" i="2"/>
  <c r="Q1017" i="2" s="1"/>
  <c r="N1018" i="2"/>
  <c r="O1018" i="2" s="1"/>
  <c r="N1019" i="2"/>
  <c r="P1019" i="2" s="1"/>
  <c r="Y1018" i="2" s="1"/>
  <c r="N1020" i="2"/>
  <c r="Q1020" i="2" s="1"/>
  <c r="N1021" i="2"/>
  <c r="Q1021" i="2" s="1"/>
  <c r="N1022" i="2"/>
  <c r="O1022" i="2" s="1"/>
  <c r="N1023" i="2"/>
  <c r="N1024" i="2"/>
  <c r="Q1024" i="2" s="1"/>
  <c r="S1022" i="2" s="1"/>
  <c r="N1025" i="2"/>
  <c r="Q1025" i="2" s="1"/>
  <c r="N1026" i="2"/>
  <c r="O1026" i="2" s="1"/>
  <c r="N1027" i="2"/>
  <c r="P1027" i="2" s="1"/>
  <c r="Y1026" i="2" s="1"/>
  <c r="N1028" i="2"/>
  <c r="Q1028" i="2" s="1"/>
  <c r="N1029" i="2"/>
  <c r="Q1029" i="2" s="1"/>
  <c r="N1030" i="2"/>
  <c r="O1030" i="2" s="1"/>
  <c r="N1031" i="2"/>
  <c r="P1031" i="2" s="1"/>
  <c r="Y1030" i="2" s="1"/>
  <c r="N1032" i="2"/>
  <c r="Q1032" i="2" s="1"/>
  <c r="N1033" i="2"/>
  <c r="Q1033" i="2" s="1"/>
  <c r="N1034" i="2"/>
  <c r="O1034" i="2" s="1"/>
  <c r="N1035" i="2"/>
  <c r="P1035" i="2" s="1"/>
  <c r="Y1034" i="2" s="1"/>
  <c r="N1036" i="2"/>
  <c r="Q1036" i="2" s="1"/>
  <c r="N1037" i="2"/>
  <c r="Q1037" i="2" s="1"/>
  <c r="N1038" i="2"/>
  <c r="O1038" i="2" s="1"/>
  <c r="N1039" i="2"/>
  <c r="P1039" i="2" s="1"/>
  <c r="Y1038" i="2" s="1"/>
  <c r="N1040" i="2"/>
  <c r="Q1040" i="2" s="1"/>
  <c r="N1041" i="2"/>
  <c r="Q1041" i="2" s="1"/>
  <c r="N1042" i="2"/>
  <c r="O1042" i="2" s="1"/>
  <c r="N1043" i="2"/>
  <c r="P1043" i="2" s="1"/>
  <c r="Y1042" i="2" s="1"/>
  <c r="N1044" i="2"/>
  <c r="Q1044" i="2" s="1"/>
  <c r="N1045" i="2"/>
  <c r="Q1045" i="2" s="1"/>
  <c r="N1046" i="2"/>
  <c r="O1046" i="2" s="1"/>
  <c r="N1047" i="2"/>
  <c r="P1047" i="2" s="1"/>
  <c r="Y1046" i="2" s="1"/>
  <c r="N1048" i="2"/>
  <c r="Q1048" i="2" s="1"/>
  <c r="N1049" i="2"/>
  <c r="Q1049" i="2" s="1"/>
  <c r="N1050" i="2"/>
  <c r="O1050" i="2" s="1"/>
  <c r="N1051" i="2"/>
  <c r="P1051" i="2" s="1"/>
  <c r="Y1050" i="2" s="1"/>
  <c r="N1052" i="2"/>
  <c r="Q1052" i="2" s="1"/>
  <c r="N1053" i="2"/>
  <c r="Q1053" i="2" s="1"/>
  <c r="N1054" i="2"/>
  <c r="O1054" i="2" s="1"/>
  <c r="N1055" i="2"/>
  <c r="N1056" i="2"/>
  <c r="Q1056" i="2" s="1"/>
  <c r="N1057" i="2"/>
  <c r="Q1057" i="2" s="1"/>
  <c r="N1058" i="2"/>
  <c r="O1058" i="2" s="1"/>
  <c r="N1059" i="2"/>
  <c r="P1059" i="2" s="1"/>
  <c r="Y1058" i="2" s="1"/>
  <c r="N1060" i="2"/>
  <c r="Q1060" i="2" s="1"/>
  <c r="N1061" i="2"/>
  <c r="Q1061" i="2" s="1"/>
  <c r="N1062" i="2"/>
  <c r="O1062" i="2" s="1"/>
  <c r="N1063" i="2"/>
  <c r="P1063" i="2" s="1"/>
  <c r="Y1062" i="2" s="1"/>
  <c r="N1064" i="2"/>
  <c r="Q1064" i="2" s="1"/>
  <c r="N1065" i="2"/>
  <c r="Q1065" i="2" s="1"/>
  <c r="N1066" i="2"/>
  <c r="O1066" i="2" s="1"/>
  <c r="N1067" i="2"/>
  <c r="P1067" i="2" s="1"/>
  <c r="Y1066" i="2" s="1"/>
  <c r="N1068" i="2"/>
  <c r="Q1068" i="2" s="1"/>
  <c r="N1069" i="2"/>
  <c r="Q1069" i="2" s="1"/>
  <c r="N1070" i="2"/>
  <c r="O1070" i="2" s="1"/>
  <c r="N1071" i="2"/>
  <c r="P1071" i="2" s="1"/>
  <c r="Y1070" i="2" s="1"/>
  <c r="N1072" i="2"/>
  <c r="Q1072" i="2" s="1"/>
  <c r="N1073" i="2"/>
  <c r="Q1073" i="2" s="1"/>
  <c r="N1074" i="2"/>
  <c r="O1074" i="2" s="1"/>
  <c r="N1075" i="2"/>
  <c r="P1075" i="2" s="1"/>
  <c r="Y1074" i="2" s="1"/>
  <c r="N1076" i="2"/>
  <c r="Q1076" i="2" s="1"/>
  <c r="N1077" i="2"/>
  <c r="Q1077" i="2" s="1"/>
  <c r="N1078" i="2"/>
  <c r="O1078" i="2" s="1"/>
  <c r="N1079" i="2"/>
  <c r="P1079" i="2" s="1"/>
  <c r="Y1078" i="2" s="1"/>
  <c r="N1080" i="2"/>
  <c r="Q1080" i="2" s="1"/>
  <c r="N1081" i="2"/>
  <c r="Q1081" i="2" s="1"/>
  <c r="N1082" i="2"/>
  <c r="O1082" i="2" s="1"/>
  <c r="N1083" i="2"/>
  <c r="P1083" i="2" s="1"/>
  <c r="Y1082" i="2" s="1"/>
  <c r="N1084" i="2"/>
  <c r="Q1084" i="2" s="1"/>
  <c r="N1085" i="2"/>
  <c r="Q1085" i="2" s="1"/>
  <c r="N1086" i="2"/>
  <c r="O1086" i="2" s="1"/>
  <c r="N1087" i="2"/>
  <c r="N1088" i="2"/>
  <c r="Q1088" i="2" s="1"/>
  <c r="N1089" i="2"/>
  <c r="Q1089" i="2" s="1"/>
  <c r="N1090" i="2"/>
  <c r="O1090" i="2" s="1"/>
  <c r="N1091" i="2"/>
  <c r="P1091" i="2" s="1"/>
  <c r="Y1090" i="2" s="1"/>
  <c r="N1092" i="2"/>
  <c r="Q1092" i="2" s="1"/>
  <c r="N1093" i="2"/>
  <c r="Q1093" i="2" s="1"/>
  <c r="N1094" i="2"/>
  <c r="O1094" i="2" s="1"/>
  <c r="N1095" i="2"/>
  <c r="P1095" i="2" s="1"/>
  <c r="Y1094" i="2" s="1"/>
  <c r="N1096" i="2"/>
  <c r="Q1096" i="2" s="1"/>
  <c r="N1097" i="2"/>
  <c r="Q1097" i="2" s="1"/>
  <c r="N1098" i="2"/>
  <c r="O1098" i="2" s="1"/>
  <c r="N1099" i="2"/>
  <c r="P1099" i="2" s="1"/>
  <c r="Y1098" i="2" s="1"/>
  <c r="N1100" i="2"/>
  <c r="Q1100" i="2" s="1"/>
  <c r="T1098" i="2" s="1"/>
  <c r="N1101" i="2"/>
  <c r="Q1101" i="2" s="1"/>
  <c r="N1102" i="2"/>
  <c r="O1102" i="2" s="1"/>
  <c r="N1103" i="2"/>
  <c r="P1103" i="2" s="1"/>
  <c r="Y1102" i="2" s="1"/>
  <c r="N1104" i="2"/>
  <c r="Q1104" i="2" s="1"/>
  <c r="N1105" i="2"/>
  <c r="Q1105" i="2" s="1"/>
  <c r="N1106" i="2"/>
  <c r="O1106" i="2" s="1"/>
  <c r="N1107" i="2"/>
  <c r="P1107" i="2" s="1"/>
  <c r="Y1106" i="2" s="1"/>
  <c r="N1108" i="2"/>
  <c r="Q1108" i="2" s="1"/>
  <c r="N1109" i="2"/>
  <c r="Q1109" i="2" s="1"/>
  <c r="N1110" i="2"/>
  <c r="O1110" i="2" s="1"/>
  <c r="N1111" i="2"/>
  <c r="P1111" i="2" s="1"/>
  <c r="Y1110" i="2" s="1"/>
  <c r="N1112" i="2"/>
  <c r="Q1112" i="2" s="1"/>
  <c r="N1113" i="2"/>
  <c r="Q1113" i="2" s="1"/>
  <c r="N1114" i="2"/>
  <c r="O1114" i="2" s="1"/>
  <c r="N1115" i="2"/>
  <c r="P1115" i="2" s="1"/>
  <c r="Y1114" i="2" s="1"/>
  <c r="N1116" i="2"/>
  <c r="Q1116" i="2" s="1"/>
  <c r="N1117" i="2"/>
  <c r="Q1117" i="2" s="1"/>
  <c r="N1118" i="2"/>
  <c r="O1118" i="2" s="1"/>
  <c r="N1119" i="2"/>
  <c r="N1120" i="2"/>
  <c r="Q1120" i="2" s="1"/>
  <c r="N1121" i="2"/>
  <c r="Q1121" i="2" s="1"/>
  <c r="N1122" i="2"/>
  <c r="O1122" i="2" s="1"/>
  <c r="N1123" i="2"/>
  <c r="P1123" i="2" s="1"/>
  <c r="Y1122" i="2" s="1"/>
  <c r="N1124" i="2"/>
  <c r="Q1124" i="2" s="1"/>
  <c r="N1125" i="2"/>
  <c r="Q1125" i="2" s="1"/>
  <c r="N1126" i="2"/>
  <c r="O1126" i="2" s="1"/>
  <c r="N1127" i="2"/>
  <c r="P1127" i="2" s="1"/>
  <c r="Y1126" i="2" s="1"/>
  <c r="N1128" i="2"/>
  <c r="Q1128" i="2" s="1"/>
  <c r="N1129" i="2"/>
  <c r="Q1129" i="2" s="1"/>
  <c r="N1130" i="2"/>
  <c r="O1130" i="2" s="1"/>
  <c r="N1131" i="2"/>
  <c r="P1131" i="2" s="1"/>
  <c r="Y1130" i="2" s="1"/>
  <c r="N1132" i="2"/>
  <c r="Q1132" i="2" s="1"/>
  <c r="N1133" i="2"/>
  <c r="Q1133" i="2" s="1"/>
  <c r="N1134" i="2"/>
  <c r="O1134" i="2" s="1"/>
  <c r="N1135" i="2"/>
  <c r="P1135" i="2" s="1"/>
  <c r="Y1134" i="2" s="1"/>
  <c r="N1136" i="2"/>
  <c r="Q1136" i="2" s="1"/>
  <c r="N1137" i="2"/>
  <c r="N1138" i="2"/>
  <c r="O1138" i="2" s="1"/>
  <c r="N1139" i="2"/>
  <c r="P1139" i="2" s="1"/>
  <c r="Y1138" i="2" s="1"/>
  <c r="N1140" i="2"/>
  <c r="Q1140" i="2" s="1"/>
  <c r="N1141" i="2"/>
  <c r="Q1141" i="2" s="1"/>
  <c r="N1142" i="2"/>
  <c r="O1142" i="2" s="1"/>
  <c r="N1143" i="2"/>
  <c r="P1143" i="2" s="1"/>
  <c r="Y1142" i="2" s="1"/>
  <c r="N1144" i="2"/>
  <c r="Q1144" i="2" s="1"/>
  <c r="N1145" i="2"/>
  <c r="Q1145" i="2" s="1"/>
  <c r="N1146" i="2"/>
  <c r="O1146" i="2" s="1"/>
  <c r="N1147" i="2"/>
  <c r="P1147" i="2" s="1"/>
  <c r="Y1146" i="2" s="1"/>
  <c r="N1148" i="2"/>
  <c r="Q1148" i="2" s="1"/>
  <c r="N1149" i="2"/>
  <c r="Q1149" i="2" s="1"/>
  <c r="N1150" i="2"/>
  <c r="O1150" i="2" s="1"/>
  <c r="N1151" i="2"/>
  <c r="N1152" i="2"/>
  <c r="Q1152" i="2" s="1"/>
  <c r="N1153" i="2"/>
  <c r="Q1153" i="2" s="1"/>
  <c r="N1154" i="2"/>
  <c r="O1154" i="2" s="1"/>
  <c r="N1155" i="2"/>
  <c r="P1155" i="2" s="1"/>
  <c r="Y1154" i="2" s="1"/>
  <c r="N1156" i="2"/>
  <c r="Q1156" i="2" s="1"/>
  <c r="N1157" i="2"/>
  <c r="Q1157" i="2" s="1"/>
  <c r="N1158" i="2"/>
  <c r="O1158" i="2" s="1"/>
  <c r="N1159" i="2"/>
  <c r="P1159" i="2" s="1"/>
  <c r="Y1158" i="2" s="1"/>
  <c r="N1160" i="2"/>
  <c r="Q1160" i="2" s="1"/>
  <c r="N1161" i="2"/>
  <c r="Q1161" i="2" s="1"/>
  <c r="N1162" i="2"/>
  <c r="O1162" i="2" s="1"/>
  <c r="N1163" i="2"/>
  <c r="P1163" i="2" s="1"/>
  <c r="Y1162" i="2" s="1"/>
  <c r="N1164" i="2"/>
  <c r="Q1164" i="2" s="1"/>
  <c r="N1165" i="2"/>
  <c r="Q1165" i="2" s="1"/>
  <c r="N1166" i="2"/>
  <c r="O1166" i="2" s="1"/>
  <c r="N1167" i="2"/>
  <c r="P1167" i="2" s="1"/>
  <c r="Y1166" i="2" s="1"/>
  <c r="N1168" i="2"/>
  <c r="Q1168" i="2" s="1"/>
  <c r="N1169" i="2"/>
  <c r="Q1169" i="2" s="1"/>
  <c r="N1170" i="2"/>
  <c r="O1170" i="2" s="1"/>
  <c r="N1171" i="2"/>
  <c r="P1171" i="2" s="1"/>
  <c r="Y1170" i="2" s="1"/>
  <c r="N1172" i="2"/>
  <c r="Q1172" i="2" s="1"/>
  <c r="N1173" i="2"/>
  <c r="Q1173" i="2" s="1"/>
  <c r="N1174" i="2"/>
  <c r="O1174" i="2" s="1"/>
  <c r="N1175" i="2"/>
  <c r="P1175" i="2" s="1"/>
  <c r="Y1174" i="2" s="1"/>
  <c r="N1176" i="2"/>
  <c r="Q1176" i="2" s="1"/>
  <c r="N1177" i="2"/>
  <c r="Q1177" i="2" s="1"/>
  <c r="N1178" i="2"/>
  <c r="O1178" i="2" s="1"/>
  <c r="N1179" i="2"/>
  <c r="P1179" i="2" s="1"/>
  <c r="Y1178" i="2" s="1"/>
  <c r="N1180" i="2"/>
  <c r="Q1180" i="2" s="1"/>
  <c r="N1181" i="2"/>
  <c r="Q1181" i="2" s="1"/>
  <c r="N1182" i="2"/>
  <c r="O1182" i="2" s="1"/>
  <c r="N1183" i="2"/>
  <c r="N1184" i="2"/>
  <c r="Q1184" i="2" s="1"/>
  <c r="N1185" i="2"/>
  <c r="Q1185" i="2" s="1"/>
  <c r="N1186" i="2"/>
  <c r="O1186" i="2" s="1"/>
  <c r="N1187" i="2"/>
  <c r="P1187" i="2" s="1"/>
  <c r="Y1186" i="2" s="1"/>
  <c r="N1188" i="2"/>
  <c r="Q1188" i="2" s="1"/>
  <c r="N1189" i="2"/>
  <c r="N1190" i="2"/>
  <c r="O1190" i="2" s="1"/>
  <c r="N1191" i="2"/>
  <c r="P1191" i="2" s="1"/>
  <c r="Y1190" i="2" s="1"/>
  <c r="N1192" i="2"/>
  <c r="Q1192" i="2" s="1"/>
  <c r="N1193" i="2"/>
  <c r="Q1193" i="2" s="1"/>
  <c r="N1194" i="2"/>
  <c r="O1194" i="2" s="1"/>
  <c r="N1195" i="2"/>
  <c r="P1195" i="2" s="1"/>
  <c r="Y1194" i="2" s="1"/>
  <c r="N1196" i="2"/>
  <c r="Q1196" i="2" s="1"/>
  <c r="N1197" i="2"/>
  <c r="Q1197" i="2" s="1"/>
  <c r="N1198" i="2"/>
  <c r="O1198" i="2" s="1"/>
  <c r="N1199" i="2"/>
  <c r="P1199" i="2" s="1"/>
  <c r="Y1198" i="2" s="1"/>
  <c r="N1200" i="2"/>
  <c r="Q1200" i="2" s="1"/>
  <c r="N1201" i="2"/>
  <c r="Q1201" i="2" s="1"/>
  <c r="N1202" i="2"/>
  <c r="O1202" i="2" s="1"/>
  <c r="N1203" i="2"/>
  <c r="P1203" i="2" s="1"/>
  <c r="Y1202" i="2" s="1"/>
  <c r="N1204" i="2"/>
  <c r="Q1204" i="2" s="1"/>
  <c r="N1205" i="2"/>
  <c r="Q1205" i="2" s="1"/>
  <c r="N1206" i="2"/>
  <c r="O1206" i="2" s="1"/>
  <c r="N1207" i="2"/>
  <c r="P1207" i="2" s="1"/>
  <c r="Y1206" i="2" s="1"/>
  <c r="N1208" i="2"/>
  <c r="Q1208" i="2" s="1"/>
  <c r="N1209" i="2"/>
  <c r="Q1209" i="2" s="1"/>
  <c r="N1210" i="2"/>
  <c r="O1210" i="2" s="1"/>
  <c r="N1211" i="2"/>
  <c r="P1211" i="2" s="1"/>
  <c r="Y1210" i="2" s="1"/>
  <c r="N1212" i="2"/>
  <c r="Q1212" i="2" s="1"/>
  <c r="N1213" i="2"/>
  <c r="Q1213" i="2" s="1"/>
  <c r="N1214" i="2"/>
  <c r="O1214" i="2" s="1"/>
  <c r="N1215" i="2"/>
  <c r="N1216" i="2"/>
  <c r="Q1216" i="2" s="1"/>
  <c r="N1217" i="2"/>
  <c r="Q1217" i="2" s="1"/>
  <c r="N1218" i="2"/>
  <c r="O1218" i="2" s="1"/>
  <c r="N1219" i="2"/>
  <c r="P1219" i="2" s="1"/>
  <c r="Y1218" i="2" s="1"/>
  <c r="N1220" i="2"/>
  <c r="Q1220" i="2" s="1"/>
  <c r="N1221" i="2"/>
  <c r="Q1221" i="2" s="1"/>
  <c r="N1222" i="2"/>
  <c r="O1222" i="2" s="1"/>
  <c r="N1223" i="2"/>
  <c r="P1223" i="2" s="1"/>
  <c r="Y1222" i="2" s="1"/>
  <c r="N1224" i="2"/>
  <c r="Q1224" i="2" s="1"/>
  <c r="N1225" i="2"/>
  <c r="Q1225" i="2" s="1"/>
  <c r="N1226" i="2"/>
  <c r="O1226" i="2" s="1"/>
  <c r="N1227" i="2"/>
  <c r="P1227" i="2" s="1"/>
  <c r="Y1226" i="2" s="1"/>
  <c r="N1228" i="2"/>
  <c r="Q1228" i="2" s="1"/>
  <c r="N1229" i="2"/>
  <c r="Q1229" i="2" s="1"/>
  <c r="N1230" i="2"/>
  <c r="O1230" i="2" s="1"/>
  <c r="N1231" i="2"/>
  <c r="P1231" i="2" s="1"/>
  <c r="Y1230" i="2" s="1"/>
  <c r="N1232" i="2"/>
  <c r="Q1232" i="2" s="1"/>
  <c r="N1233" i="2"/>
  <c r="N1234" i="2"/>
  <c r="O1234" i="2" s="1"/>
  <c r="N1235" i="2"/>
  <c r="P1235" i="2" s="1"/>
  <c r="Y1234" i="2" s="1"/>
  <c r="N1236" i="2"/>
  <c r="Q1236" i="2" s="1"/>
  <c r="N1237" i="2"/>
  <c r="Q1237" i="2" s="1"/>
  <c r="N1238" i="2"/>
  <c r="O1238" i="2" s="1"/>
  <c r="N1239" i="2"/>
  <c r="P1239" i="2" s="1"/>
  <c r="Y1238" i="2" s="1"/>
  <c r="N1240" i="2"/>
  <c r="Q1240" i="2" s="1"/>
  <c r="N1241" i="2"/>
  <c r="Q1241" i="2" s="1"/>
  <c r="N1242" i="2"/>
  <c r="O1242" i="2" s="1"/>
  <c r="N1243" i="2"/>
  <c r="P1243" i="2" s="1"/>
  <c r="Y1242" i="2" s="1"/>
  <c r="N1244" i="2"/>
  <c r="Q1244" i="2" s="1"/>
  <c r="N1245" i="2"/>
  <c r="Q1245" i="2" s="1"/>
  <c r="N1246" i="2"/>
  <c r="O1246" i="2" s="1"/>
  <c r="N1247" i="2"/>
  <c r="N1248" i="2"/>
  <c r="Q1248" i="2" s="1"/>
  <c r="N1249" i="2"/>
  <c r="Q1249" i="2" s="1"/>
  <c r="N1250" i="2"/>
  <c r="O1250" i="2" s="1"/>
  <c r="N1251" i="2"/>
  <c r="P1251" i="2" s="1"/>
  <c r="Y1250" i="2" s="1"/>
  <c r="N1252" i="2"/>
  <c r="Q1252" i="2" s="1"/>
  <c r="N1253" i="2"/>
  <c r="Q1253" i="2" s="1"/>
  <c r="N1254" i="2"/>
  <c r="O1254" i="2" s="1"/>
  <c r="N1255" i="2"/>
  <c r="P1255" i="2" s="1"/>
  <c r="Y1254" i="2" s="1"/>
  <c r="N1256" i="2"/>
  <c r="Q1256" i="2" s="1"/>
  <c r="N1257" i="2"/>
  <c r="Q1257" i="2" s="1"/>
  <c r="N1258" i="2"/>
  <c r="O1258" i="2" s="1"/>
  <c r="N1259" i="2"/>
  <c r="P1259" i="2" s="1"/>
  <c r="Y1258" i="2" s="1"/>
  <c r="N1260" i="2"/>
  <c r="Q1260" i="2" s="1"/>
  <c r="N1261" i="2"/>
  <c r="Q1261" i="2" s="1"/>
  <c r="N1262" i="2"/>
  <c r="O1262" i="2" s="1"/>
  <c r="N1263" i="2"/>
  <c r="P1263" i="2" s="1"/>
  <c r="Y1262" i="2" s="1"/>
  <c r="N1264" i="2"/>
  <c r="Q1264" i="2" s="1"/>
  <c r="N1265" i="2"/>
  <c r="Q1265" i="2" s="1"/>
  <c r="N1266" i="2"/>
  <c r="O1266" i="2" s="1"/>
  <c r="N1267" i="2"/>
  <c r="P1267" i="2" s="1"/>
  <c r="Y1266" i="2" s="1"/>
  <c r="N1268" i="2"/>
  <c r="Q1268" i="2" s="1"/>
  <c r="N1269" i="2"/>
  <c r="Q1269" i="2" s="1"/>
  <c r="N1270" i="2"/>
  <c r="O1270" i="2" s="1"/>
  <c r="N1271" i="2"/>
  <c r="P1271" i="2" s="1"/>
  <c r="Y1270" i="2" s="1"/>
  <c r="N1272" i="2"/>
  <c r="Q1272" i="2" s="1"/>
  <c r="N1273" i="2"/>
  <c r="Q1273" i="2" s="1"/>
  <c r="N1274" i="2"/>
  <c r="O1274" i="2" s="1"/>
  <c r="N1275" i="2"/>
  <c r="P1275" i="2" s="1"/>
  <c r="Y1274" i="2" s="1"/>
  <c r="N1276" i="2"/>
  <c r="Q1276" i="2" s="1"/>
  <c r="N1277" i="2"/>
  <c r="Q1277" i="2" s="1"/>
  <c r="N1278" i="2"/>
  <c r="O1278" i="2" s="1"/>
  <c r="N1279" i="2"/>
  <c r="N1280" i="2"/>
  <c r="Q1280" i="2" s="1"/>
  <c r="N1281" i="2"/>
  <c r="Q1281" i="2" s="1"/>
  <c r="N1282" i="2"/>
  <c r="O1282" i="2" s="1"/>
  <c r="N1283" i="2"/>
  <c r="P1283" i="2" s="1"/>
  <c r="Y1282" i="2" s="1"/>
  <c r="N1284" i="2"/>
  <c r="Q1284" i="2" s="1"/>
  <c r="N1285" i="2"/>
  <c r="Q1285" i="2" s="1"/>
  <c r="N1286" i="2"/>
  <c r="O1286" i="2" s="1"/>
  <c r="N1287" i="2"/>
  <c r="P1287" i="2" s="1"/>
  <c r="Y1286" i="2" s="1"/>
  <c r="N1288" i="2"/>
  <c r="Q1288" i="2" s="1"/>
  <c r="N1289" i="2"/>
  <c r="Q1289" i="2" s="1"/>
  <c r="N1290" i="2"/>
  <c r="O1290" i="2" s="1"/>
  <c r="N1291" i="2"/>
  <c r="P1291" i="2" s="1"/>
  <c r="Y1290" i="2" s="1"/>
  <c r="N1292" i="2"/>
  <c r="Q1292" i="2" s="1"/>
  <c r="N1293" i="2"/>
  <c r="Q1293" i="2" s="1"/>
  <c r="N1294" i="2"/>
  <c r="O1294" i="2" s="1"/>
  <c r="N1295" i="2"/>
  <c r="P1295" i="2" s="1"/>
  <c r="Y1294" i="2" s="1"/>
  <c r="N1296" i="2"/>
  <c r="Q1296" i="2" s="1"/>
  <c r="N1297" i="2"/>
  <c r="Q1297" i="2" s="1"/>
  <c r="N1298" i="2"/>
  <c r="O1298" i="2" s="1"/>
  <c r="N1299" i="2"/>
  <c r="P1299" i="2" s="1"/>
  <c r="Y1298" i="2" s="1"/>
  <c r="N1300" i="2"/>
  <c r="Q1300" i="2" s="1"/>
  <c r="N1301" i="2"/>
  <c r="Q1301" i="2" s="1"/>
  <c r="N1302" i="2"/>
  <c r="O1302" i="2" s="1"/>
  <c r="N1303" i="2"/>
  <c r="P1303" i="2" s="1"/>
  <c r="Y1302" i="2" s="1"/>
  <c r="N1304" i="2"/>
  <c r="Q1304" i="2" s="1"/>
  <c r="N1305" i="2"/>
  <c r="Q1305" i="2" s="1"/>
  <c r="N1306" i="2"/>
  <c r="O1306" i="2" s="1"/>
  <c r="N1307" i="2"/>
  <c r="P1307" i="2" s="1"/>
  <c r="Y1306" i="2" s="1"/>
  <c r="N1308" i="2"/>
  <c r="Q1308" i="2" s="1"/>
  <c r="N1309" i="2"/>
  <c r="Q1309" i="2" s="1"/>
  <c r="N1310" i="2"/>
  <c r="O1310" i="2" s="1"/>
  <c r="N1311" i="2"/>
  <c r="N1312" i="2"/>
  <c r="Q1312" i="2" s="1"/>
  <c r="N1313" i="2"/>
  <c r="Q1313" i="2" s="1"/>
  <c r="N1314" i="2"/>
  <c r="O1314" i="2" s="1"/>
  <c r="N1315" i="2"/>
  <c r="P1315" i="2" s="1"/>
  <c r="Y1314" i="2" s="1"/>
  <c r="N1316" i="2"/>
  <c r="Q1316" i="2" s="1"/>
  <c r="N1317" i="2"/>
  <c r="Q1317" i="2" s="1"/>
  <c r="N1318" i="2"/>
  <c r="O1318" i="2" s="1"/>
  <c r="N1319" i="2"/>
  <c r="P1319" i="2" s="1"/>
  <c r="Y1318" i="2" s="1"/>
  <c r="N1320" i="2"/>
  <c r="Q1320" i="2" s="1"/>
  <c r="N1321" i="2"/>
  <c r="Q1321" i="2" s="1"/>
  <c r="N1322" i="2"/>
  <c r="O1322" i="2" s="1"/>
  <c r="N1323" i="2"/>
  <c r="P1323" i="2" s="1"/>
  <c r="Y1322" i="2" s="1"/>
  <c r="N1324" i="2"/>
  <c r="Q1324" i="2" s="1"/>
  <c r="N1325" i="2"/>
  <c r="Q1325" i="2" s="1"/>
  <c r="N1326" i="2"/>
  <c r="O1326" i="2" s="1"/>
  <c r="N1327" i="2"/>
  <c r="P1327" i="2" s="1"/>
  <c r="Y1326" i="2" s="1"/>
  <c r="N1328" i="2"/>
  <c r="Q1328" i="2" s="1"/>
  <c r="N1329" i="2"/>
  <c r="Q1329" i="2" s="1"/>
  <c r="N1330" i="2"/>
  <c r="O1330" i="2" s="1"/>
  <c r="N1331" i="2"/>
  <c r="P1331" i="2" s="1"/>
  <c r="Y1330" i="2" s="1"/>
  <c r="N1332" i="2"/>
  <c r="Q1332" i="2" s="1"/>
  <c r="N1333" i="2"/>
  <c r="Q1333" i="2" s="1"/>
  <c r="N1334" i="2"/>
  <c r="O1334" i="2" s="1"/>
  <c r="N1335" i="2"/>
  <c r="P1335" i="2" s="1"/>
  <c r="Y1334" i="2" s="1"/>
  <c r="N1336" i="2"/>
  <c r="Q1336" i="2" s="1"/>
  <c r="N1337" i="2"/>
  <c r="Q1337" i="2" s="1"/>
  <c r="N1338" i="2"/>
  <c r="O1338" i="2" s="1"/>
  <c r="N1339" i="2"/>
  <c r="P1339" i="2" s="1"/>
  <c r="Y1338" i="2" s="1"/>
  <c r="N1340" i="2"/>
  <c r="Q1340" i="2" s="1"/>
  <c r="N1341" i="2"/>
  <c r="Q1341" i="2" s="1"/>
  <c r="N1342" i="2"/>
  <c r="O1342" i="2" s="1"/>
  <c r="N1343" i="2"/>
  <c r="N1344" i="2"/>
  <c r="Q1344" i="2" s="1"/>
  <c r="N1345" i="2"/>
  <c r="Q1345" i="2" s="1"/>
  <c r="N1346" i="2"/>
  <c r="O1346" i="2" s="1"/>
  <c r="N1347" i="2"/>
  <c r="P1347" i="2" s="1"/>
  <c r="Y1346" i="2" s="1"/>
  <c r="N1348" i="2"/>
  <c r="Q1348" i="2" s="1"/>
  <c r="N1349" i="2"/>
  <c r="Q1349" i="2" s="1"/>
  <c r="N1350" i="2"/>
  <c r="O1350" i="2" s="1"/>
  <c r="N1351" i="2"/>
  <c r="P1351" i="2" s="1"/>
  <c r="Y1350" i="2" s="1"/>
  <c r="N1352" i="2"/>
  <c r="Q1352" i="2" s="1"/>
  <c r="N1353" i="2"/>
  <c r="Q1353" i="2" s="1"/>
  <c r="N1354" i="2"/>
  <c r="O1354" i="2" s="1"/>
  <c r="N1355" i="2"/>
  <c r="P1355" i="2" s="1"/>
  <c r="Y1354" i="2" s="1"/>
  <c r="N1356" i="2"/>
  <c r="Q1356" i="2" s="1"/>
  <c r="N1357" i="2"/>
  <c r="Q1357" i="2" s="1"/>
  <c r="N1358" i="2"/>
  <c r="O1358" i="2" s="1"/>
  <c r="N1359" i="2"/>
  <c r="P1359" i="2" s="1"/>
  <c r="Y1358" i="2" s="1"/>
  <c r="N1360" i="2"/>
  <c r="Q1360" i="2" s="1"/>
  <c r="N1361" i="2"/>
  <c r="Q1361" i="2" s="1"/>
  <c r="N1362" i="2"/>
  <c r="O1362" i="2" s="1"/>
  <c r="N1363" i="2"/>
  <c r="P1363" i="2" s="1"/>
  <c r="Y1362" i="2" s="1"/>
  <c r="N1364" i="2"/>
  <c r="Q1364" i="2" s="1"/>
  <c r="N1365" i="2"/>
  <c r="Q1365" i="2" s="1"/>
  <c r="N1366" i="2"/>
  <c r="O1366" i="2" s="1"/>
  <c r="N1367" i="2"/>
  <c r="P1367" i="2" s="1"/>
  <c r="Y1366" i="2" s="1"/>
  <c r="N1368" i="2"/>
  <c r="Q1368" i="2" s="1"/>
  <c r="N1369" i="2"/>
  <c r="Q1369" i="2" s="1"/>
  <c r="N1370" i="2"/>
  <c r="O1370" i="2" s="1"/>
  <c r="N1371" i="2"/>
  <c r="P1371" i="2" s="1"/>
  <c r="Y1370" i="2" s="1"/>
  <c r="N1372" i="2"/>
  <c r="Q1372" i="2" s="1"/>
  <c r="N1373" i="2"/>
  <c r="Q1373" i="2" s="1"/>
  <c r="N1374" i="2"/>
  <c r="O1374" i="2" s="1"/>
  <c r="N1375" i="2"/>
  <c r="N1376" i="2"/>
  <c r="Q1376" i="2" s="1"/>
  <c r="N1377" i="2"/>
  <c r="Q1377" i="2" s="1"/>
  <c r="N1378" i="2"/>
  <c r="O1378" i="2" s="1"/>
  <c r="N1379" i="2"/>
  <c r="P1379" i="2" s="1"/>
  <c r="Y1378" i="2" s="1"/>
  <c r="N1380" i="2"/>
  <c r="Q1380" i="2" s="1"/>
  <c r="N1381" i="2"/>
  <c r="Q1381" i="2" s="1"/>
  <c r="N1382" i="2"/>
  <c r="O1382" i="2" s="1"/>
  <c r="N1383" i="2"/>
  <c r="P1383" i="2" s="1"/>
  <c r="Y1382" i="2" s="1"/>
  <c r="N1384" i="2"/>
  <c r="Q1384" i="2" s="1"/>
  <c r="N1385" i="2"/>
  <c r="Q1385" i="2" s="1"/>
  <c r="N1386" i="2"/>
  <c r="O1386" i="2" s="1"/>
  <c r="N1387" i="2"/>
  <c r="P1387" i="2" s="1"/>
  <c r="Y1386" i="2" s="1"/>
  <c r="N1388" i="2"/>
  <c r="Q1388" i="2" s="1"/>
  <c r="N1389" i="2"/>
  <c r="Q1389" i="2" s="1"/>
  <c r="N1390" i="2"/>
  <c r="O1390" i="2" s="1"/>
  <c r="N1391" i="2"/>
  <c r="P1391" i="2" s="1"/>
  <c r="Y1390" i="2" s="1"/>
  <c r="N1392" i="2"/>
  <c r="Q1392" i="2" s="1"/>
  <c r="T1390" i="2" s="1"/>
  <c r="N1393" i="2"/>
  <c r="N1394" i="2"/>
  <c r="O1394" i="2" s="1"/>
  <c r="N1395" i="2"/>
  <c r="P1395" i="2" s="1"/>
  <c r="Y1394" i="2" s="1"/>
  <c r="N1396" i="2"/>
  <c r="Q1396" i="2" s="1"/>
  <c r="N1397" i="2"/>
  <c r="Q1397" i="2" s="1"/>
  <c r="N1398" i="2"/>
  <c r="O1398" i="2" s="1"/>
  <c r="N1399" i="2"/>
  <c r="P1399" i="2" s="1"/>
  <c r="Y1398" i="2" s="1"/>
  <c r="N1400" i="2"/>
  <c r="Q1400" i="2" s="1"/>
  <c r="N1401" i="2"/>
  <c r="Q1401" i="2" s="1"/>
  <c r="N1402" i="2"/>
  <c r="O1402" i="2" s="1"/>
  <c r="N1403" i="2"/>
  <c r="P1403" i="2" s="1"/>
  <c r="Y1402" i="2" s="1"/>
  <c r="N1404" i="2"/>
  <c r="Q1404" i="2" s="1"/>
  <c r="N1405" i="2"/>
  <c r="Q1405" i="2" s="1"/>
  <c r="N1406" i="2"/>
  <c r="O1406" i="2" s="1"/>
  <c r="N1407" i="2"/>
  <c r="N1408" i="2"/>
  <c r="Q1408" i="2" s="1"/>
  <c r="N1409" i="2"/>
  <c r="Q1409" i="2" s="1"/>
  <c r="N1410" i="2"/>
  <c r="O1410" i="2" s="1"/>
  <c r="N1411" i="2"/>
  <c r="P1411" i="2" s="1"/>
  <c r="Y1410" i="2" s="1"/>
  <c r="N1412" i="2"/>
  <c r="Q1412" i="2" s="1"/>
  <c r="N1413" i="2"/>
  <c r="Q1413" i="2" s="1"/>
  <c r="N1414" i="2"/>
  <c r="O1414" i="2" s="1"/>
  <c r="N1415" i="2"/>
  <c r="P1415" i="2" s="1"/>
  <c r="Y1414" i="2" s="1"/>
  <c r="N1416" i="2"/>
  <c r="Q1416" i="2" s="1"/>
  <c r="N1417" i="2"/>
  <c r="Q1417" i="2" s="1"/>
  <c r="N1418" i="2"/>
  <c r="O1418" i="2" s="1"/>
  <c r="N1419" i="2"/>
  <c r="P1419" i="2" s="1"/>
  <c r="Y1418" i="2" s="1"/>
  <c r="N1420" i="2"/>
  <c r="Q1420" i="2" s="1"/>
  <c r="N1421" i="2"/>
  <c r="Q1421" i="2" s="1"/>
  <c r="N1422" i="2"/>
  <c r="O1422" i="2" s="1"/>
  <c r="N1423" i="2"/>
  <c r="P1423" i="2" s="1"/>
  <c r="Y1422" i="2" s="1"/>
  <c r="N1424" i="2"/>
  <c r="Q1424" i="2" s="1"/>
  <c r="N1425" i="2"/>
  <c r="Q1425" i="2" s="1"/>
  <c r="N1426" i="2"/>
  <c r="O1426" i="2" s="1"/>
  <c r="N1427" i="2"/>
  <c r="P1427" i="2" s="1"/>
  <c r="Y1426" i="2" s="1"/>
  <c r="N1428" i="2"/>
  <c r="Q1428" i="2" s="1"/>
  <c r="N1429" i="2"/>
  <c r="Q1429" i="2" s="1"/>
  <c r="N1430" i="2"/>
  <c r="O1430" i="2" s="1"/>
  <c r="N1431" i="2"/>
  <c r="P1431" i="2" s="1"/>
  <c r="Y1430" i="2" s="1"/>
  <c r="N1432" i="2"/>
  <c r="Q1432" i="2" s="1"/>
  <c r="N1433" i="2"/>
  <c r="Q1433" i="2" s="1"/>
  <c r="N1434" i="2"/>
  <c r="O1434" i="2" s="1"/>
  <c r="N1435" i="2"/>
  <c r="P1435" i="2" s="1"/>
  <c r="Y1434" i="2" s="1"/>
  <c r="N1436" i="2"/>
  <c r="Q1436" i="2" s="1"/>
  <c r="N1437" i="2"/>
  <c r="Q1437" i="2" s="1"/>
  <c r="N1438" i="2"/>
  <c r="O1438" i="2" s="1"/>
  <c r="N1439" i="2"/>
  <c r="N1440" i="2"/>
  <c r="Q1440" i="2" s="1"/>
  <c r="N1441" i="2"/>
  <c r="Q1441" i="2" s="1"/>
  <c r="N1442" i="2"/>
  <c r="O1442" i="2" s="1"/>
  <c r="N1443" i="2"/>
  <c r="P1443" i="2" s="1"/>
  <c r="Y1442" i="2" s="1"/>
  <c r="N1444" i="2"/>
  <c r="Q1444" i="2" s="1"/>
  <c r="N1445" i="2"/>
  <c r="N1446" i="2"/>
  <c r="O1446" i="2" s="1"/>
  <c r="N1447" i="2"/>
  <c r="P1447" i="2" s="1"/>
  <c r="Y1446" i="2" s="1"/>
  <c r="N1448" i="2"/>
  <c r="Q1448" i="2" s="1"/>
  <c r="N1449" i="2"/>
  <c r="Q1449" i="2" s="1"/>
  <c r="N1450" i="2"/>
  <c r="O1450" i="2" s="1"/>
  <c r="N1451" i="2"/>
  <c r="P1451" i="2" s="1"/>
  <c r="Y1450" i="2" s="1"/>
  <c r="N1452" i="2"/>
  <c r="Q1452" i="2" s="1"/>
  <c r="N1453" i="2"/>
  <c r="Q1453" i="2" s="1"/>
  <c r="N1454" i="2"/>
  <c r="O1454" i="2" s="1"/>
  <c r="N1455" i="2"/>
  <c r="P1455" i="2" s="1"/>
  <c r="Y1454" i="2" s="1"/>
  <c r="N1456" i="2"/>
  <c r="Q1456" i="2" s="1"/>
  <c r="N1457" i="2"/>
  <c r="Q1457" i="2" s="1"/>
  <c r="N1458" i="2"/>
  <c r="O1458" i="2" s="1"/>
  <c r="N1459" i="2"/>
  <c r="P1459" i="2" s="1"/>
  <c r="Y1458" i="2" s="1"/>
  <c r="N1460" i="2"/>
  <c r="Q1460" i="2" s="1"/>
  <c r="N1461" i="2"/>
  <c r="Q1461" i="2" s="1"/>
  <c r="N1462" i="2"/>
  <c r="O1462" i="2" s="1"/>
  <c r="N1463" i="2"/>
  <c r="P1463" i="2" s="1"/>
  <c r="Y1462" i="2" s="1"/>
  <c r="N1464" i="2"/>
  <c r="Q1464" i="2" s="1"/>
  <c r="N1465" i="2"/>
  <c r="Q1465" i="2" s="1"/>
  <c r="N1466" i="2"/>
  <c r="O1466" i="2" s="1"/>
  <c r="N1467" i="2"/>
  <c r="P1467" i="2" s="1"/>
  <c r="Y1466" i="2" s="1"/>
  <c r="N1468" i="2"/>
  <c r="Q1468" i="2" s="1"/>
  <c r="N1469" i="2"/>
  <c r="Q1469" i="2" s="1"/>
  <c r="N1470" i="2"/>
  <c r="O1470" i="2" s="1"/>
  <c r="N1471" i="2"/>
  <c r="N1472" i="2"/>
  <c r="Q1472" i="2" s="1"/>
  <c r="N1473" i="2"/>
  <c r="Q1473" i="2" s="1"/>
  <c r="N1474" i="2"/>
  <c r="O1474" i="2" s="1"/>
  <c r="N1475" i="2"/>
  <c r="P1475" i="2" s="1"/>
  <c r="Y1474" i="2" s="1"/>
  <c r="N1476" i="2"/>
  <c r="Q1476" i="2" s="1"/>
  <c r="N1477" i="2"/>
  <c r="Q1477" i="2" s="1"/>
  <c r="N1478" i="2"/>
  <c r="O1478" i="2" s="1"/>
  <c r="N1479" i="2"/>
  <c r="P1479" i="2" s="1"/>
  <c r="Y1478" i="2" s="1"/>
  <c r="N1480" i="2"/>
  <c r="Q1480" i="2" s="1"/>
  <c r="N1481" i="2"/>
  <c r="Q1481" i="2" s="1"/>
  <c r="N1482" i="2"/>
  <c r="O1482" i="2" s="1"/>
  <c r="N1483" i="2"/>
  <c r="P1483" i="2" s="1"/>
  <c r="Y1482" i="2" s="1"/>
  <c r="N1484" i="2"/>
  <c r="Q1484" i="2" s="1"/>
  <c r="N1485" i="2"/>
  <c r="Q1485" i="2" s="1"/>
  <c r="N1486" i="2"/>
  <c r="O1486" i="2" s="1"/>
  <c r="N1487" i="2"/>
  <c r="P1487" i="2" s="1"/>
  <c r="Y1486" i="2" s="1"/>
  <c r="N1488" i="2"/>
  <c r="Q1488" i="2" s="1"/>
  <c r="N1489" i="2"/>
  <c r="N1490" i="2"/>
  <c r="O1490" i="2" s="1"/>
  <c r="N1491" i="2"/>
  <c r="P1491" i="2" s="1"/>
  <c r="Y1490" i="2" s="1"/>
  <c r="N1492" i="2"/>
  <c r="Q1492" i="2" s="1"/>
  <c r="N1493" i="2"/>
  <c r="Q1493" i="2" s="1"/>
  <c r="N1494" i="2"/>
  <c r="O1494" i="2" s="1"/>
  <c r="N1495" i="2"/>
  <c r="P1495" i="2" s="1"/>
  <c r="Y1494" i="2" s="1"/>
  <c r="N1496" i="2"/>
  <c r="Q1496" i="2" s="1"/>
  <c r="N1497" i="2"/>
  <c r="Q1497" i="2" s="1"/>
  <c r="N1498" i="2"/>
  <c r="O1498" i="2" s="1"/>
  <c r="N1499" i="2"/>
  <c r="P1499" i="2" s="1"/>
  <c r="Y1498" i="2" s="1"/>
  <c r="N1500" i="2"/>
  <c r="Q1500" i="2" s="1"/>
  <c r="N1501" i="2"/>
  <c r="Q1501" i="2" s="1"/>
  <c r="N1502" i="2"/>
  <c r="O1502" i="2" s="1"/>
  <c r="N1503" i="2"/>
  <c r="N1504" i="2"/>
  <c r="Q1504" i="2" s="1"/>
  <c r="N1505" i="2"/>
  <c r="Q1505" i="2" s="1"/>
  <c r="N1506" i="2"/>
  <c r="O1506" i="2" s="1"/>
  <c r="N1507" i="2"/>
  <c r="P1507" i="2" s="1"/>
  <c r="Y1506" i="2" s="1"/>
  <c r="N1508" i="2"/>
  <c r="Q1508" i="2" s="1"/>
  <c r="N1509" i="2"/>
  <c r="Q1509" i="2" s="1"/>
  <c r="N1510" i="2"/>
  <c r="O1510" i="2" s="1"/>
  <c r="N1511" i="2"/>
  <c r="P1511" i="2" s="1"/>
  <c r="Y1510" i="2" s="1"/>
  <c r="N1512" i="2"/>
  <c r="Q1512" i="2" s="1"/>
  <c r="N1513" i="2"/>
  <c r="Q1513" i="2" s="1"/>
  <c r="N1514" i="2"/>
  <c r="O1514" i="2" s="1"/>
  <c r="N1515" i="2"/>
  <c r="P1515" i="2" s="1"/>
  <c r="Y1514" i="2" s="1"/>
  <c r="N1516" i="2"/>
  <c r="Q1516" i="2" s="1"/>
  <c r="N1517" i="2"/>
  <c r="Q1517" i="2" s="1"/>
  <c r="N1518" i="2"/>
  <c r="O1518" i="2" s="1"/>
  <c r="N1519" i="2"/>
  <c r="P1519" i="2" s="1"/>
  <c r="Y1518" i="2" s="1"/>
  <c r="N1520" i="2"/>
  <c r="Q1520" i="2" s="1"/>
  <c r="N1521" i="2"/>
  <c r="Q1521" i="2" s="1"/>
  <c r="N1522" i="2"/>
  <c r="O1522" i="2" s="1"/>
  <c r="N1523" i="2"/>
  <c r="P1523" i="2" s="1"/>
  <c r="Y1522" i="2" s="1"/>
  <c r="N1524" i="2"/>
  <c r="Q1524" i="2" s="1"/>
  <c r="N1525" i="2"/>
  <c r="Q1525" i="2" s="1"/>
  <c r="N1526" i="2"/>
  <c r="O1526" i="2" s="1"/>
  <c r="N1527" i="2"/>
  <c r="P1527" i="2" s="1"/>
  <c r="Y1526" i="2" s="1"/>
  <c r="N1528" i="2"/>
  <c r="Q1528" i="2" s="1"/>
  <c r="N1529" i="2"/>
  <c r="Q1529" i="2" s="1"/>
  <c r="N1530" i="2"/>
  <c r="O1530" i="2" s="1"/>
  <c r="N1531" i="2"/>
  <c r="P1531" i="2" s="1"/>
  <c r="Y1530" i="2" s="1"/>
  <c r="N1532" i="2"/>
  <c r="Q1532" i="2" s="1"/>
  <c r="N1533" i="2"/>
  <c r="Q1533" i="2" s="1"/>
  <c r="N1534" i="2"/>
  <c r="O1534" i="2" s="1"/>
  <c r="N1535" i="2"/>
  <c r="N1536" i="2"/>
  <c r="Q1536" i="2" s="1"/>
  <c r="N1537" i="2"/>
  <c r="Q1537" i="2" s="1"/>
  <c r="N1538" i="2"/>
  <c r="O1538" i="2" s="1"/>
  <c r="N1539" i="2"/>
  <c r="P1539" i="2" s="1"/>
  <c r="Y1538" i="2" s="1"/>
  <c r="N1540" i="2"/>
  <c r="Q1540" i="2" s="1"/>
  <c r="N1541" i="2"/>
  <c r="Q1541" i="2" s="1"/>
  <c r="N1542" i="2"/>
  <c r="O1542" i="2" s="1"/>
  <c r="N1543" i="2"/>
  <c r="P1543" i="2" s="1"/>
  <c r="Y1542" i="2" s="1"/>
  <c r="N1544" i="2"/>
  <c r="Q1544" i="2" s="1"/>
  <c r="N1545" i="2"/>
  <c r="Q1545" i="2" s="1"/>
  <c r="N1546" i="2"/>
  <c r="O1546" i="2" s="1"/>
  <c r="N1547" i="2"/>
  <c r="P1547" i="2" s="1"/>
  <c r="Y1546" i="2" s="1"/>
  <c r="N1548" i="2"/>
  <c r="Q1548" i="2" s="1"/>
  <c r="N1549" i="2"/>
  <c r="Q1549" i="2" s="1"/>
  <c r="N1550" i="2"/>
  <c r="O1550" i="2" s="1"/>
  <c r="N1551" i="2"/>
  <c r="P1551" i="2" s="1"/>
  <c r="Y1550" i="2" s="1"/>
  <c r="N1552" i="2"/>
  <c r="Q1552" i="2" s="1"/>
  <c r="N1553" i="2"/>
  <c r="Q1553" i="2" s="1"/>
  <c r="N1554" i="2"/>
  <c r="O1554" i="2" s="1"/>
  <c r="N1555" i="2"/>
  <c r="P1555" i="2" s="1"/>
  <c r="Y1554" i="2" s="1"/>
  <c r="N1556" i="2"/>
  <c r="Q1556" i="2" s="1"/>
  <c r="N1557" i="2"/>
  <c r="Q1557" i="2" s="1"/>
  <c r="N1558" i="2"/>
  <c r="O1558" i="2" s="1"/>
  <c r="N1559" i="2"/>
  <c r="P1559" i="2" s="1"/>
  <c r="Y1558" i="2" s="1"/>
  <c r="N1560" i="2"/>
  <c r="Q1560" i="2" s="1"/>
  <c r="N1561" i="2"/>
  <c r="Q1561" i="2" s="1"/>
  <c r="N1562" i="2"/>
  <c r="O1562" i="2" s="1"/>
  <c r="N1563" i="2"/>
  <c r="P1563" i="2" s="1"/>
  <c r="Y1562" i="2" s="1"/>
  <c r="N1564" i="2"/>
  <c r="Q1564" i="2" s="1"/>
  <c r="N1565" i="2"/>
  <c r="Q1565" i="2" s="1"/>
  <c r="N1566" i="2"/>
  <c r="O1566" i="2" s="1"/>
  <c r="N1567" i="2"/>
  <c r="N1568" i="2"/>
  <c r="Q1568" i="2" s="1"/>
  <c r="N1569" i="2"/>
  <c r="Q1569" i="2" s="1"/>
  <c r="N1570" i="2"/>
  <c r="O1570" i="2" s="1"/>
  <c r="N1571" i="2"/>
  <c r="P1571" i="2" s="1"/>
  <c r="Y1570" i="2" s="1"/>
  <c r="N1572" i="2"/>
  <c r="Q1572" i="2" s="1"/>
  <c r="N1573" i="2"/>
  <c r="Q1573" i="2" s="1"/>
  <c r="N1574" i="2"/>
  <c r="O1574" i="2" s="1"/>
  <c r="N1575" i="2"/>
  <c r="P1575" i="2" s="1"/>
  <c r="Y1574" i="2" s="1"/>
  <c r="N1576" i="2"/>
  <c r="Q1576" i="2" s="1"/>
  <c r="S1574" i="2" s="1"/>
  <c r="N1577" i="2"/>
  <c r="Q1577" i="2" s="1"/>
  <c r="N1578" i="2"/>
  <c r="O1578" i="2" s="1"/>
  <c r="N1579" i="2"/>
  <c r="P1579" i="2" s="1"/>
  <c r="Y1578" i="2" s="1"/>
  <c r="N1580" i="2"/>
  <c r="Q1580" i="2" s="1"/>
  <c r="N1581" i="2"/>
  <c r="Q1581" i="2" s="1"/>
  <c r="N1582" i="2"/>
  <c r="O1582" i="2" s="1"/>
  <c r="N1583" i="2"/>
  <c r="P1583" i="2" s="1"/>
  <c r="Y1582" i="2" s="1"/>
  <c r="N1584" i="2"/>
  <c r="Q1584" i="2" s="1"/>
  <c r="N1585" i="2"/>
  <c r="Q1585" i="2" s="1"/>
  <c r="N1586" i="2"/>
  <c r="O1586" i="2" s="1"/>
  <c r="N1587" i="2"/>
  <c r="P1587" i="2" s="1"/>
  <c r="Y1586" i="2" s="1"/>
  <c r="N1588" i="2"/>
  <c r="Q1588" i="2" s="1"/>
  <c r="N1589" i="2"/>
  <c r="Q1589" i="2" s="1"/>
  <c r="N1590" i="2"/>
  <c r="O1590" i="2" s="1"/>
  <c r="N1591" i="2"/>
  <c r="P1591" i="2" s="1"/>
  <c r="Y1590" i="2" s="1"/>
  <c r="N1592" i="2"/>
  <c r="Q1592" i="2" s="1"/>
  <c r="N1593" i="2"/>
  <c r="Q1593" i="2" s="1"/>
  <c r="N1594" i="2"/>
  <c r="O1594" i="2" s="1"/>
  <c r="N1595" i="2"/>
  <c r="P1595" i="2" s="1"/>
  <c r="Y1594" i="2" s="1"/>
  <c r="N1596" i="2"/>
  <c r="Q1596" i="2" s="1"/>
  <c r="N1597" i="2"/>
  <c r="Q1597" i="2" s="1"/>
  <c r="N1598" i="2"/>
  <c r="O1598" i="2" s="1"/>
  <c r="N1599" i="2"/>
  <c r="N1600" i="2"/>
  <c r="Q1600" i="2" s="1"/>
  <c r="N1601" i="2"/>
  <c r="Q1601" i="2" s="1"/>
  <c r="N1602" i="2"/>
  <c r="O1602" i="2" s="1"/>
  <c r="N1603" i="2"/>
  <c r="P1603" i="2" s="1"/>
  <c r="Y1602" i="2" s="1"/>
  <c r="N1604" i="2"/>
  <c r="Q1604" i="2" s="1"/>
  <c r="N1605" i="2"/>
  <c r="Q1605" i="2" s="1"/>
  <c r="N1606" i="2"/>
  <c r="O1606" i="2" s="1"/>
  <c r="N1607" i="2"/>
  <c r="P1607" i="2" s="1"/>
  <c r="Y1606" i="2" s="1"/>
  <c r="N1608" i="2"/>
  <c r="Q1608" i="2" s="1"/>
  <c r="N1609" i="2"/>
  <c r="Q1609" i="2" s="1"/>
  <c r="N1610" i="2"/>
  <c r="O1610" i="2" s="1"/>
  <c r="N1611" i="2"/>
  <c r="P1611" i="2" s="1"/>
  <c r="Y1610" i="2" s="1"/>
  <c r="N1612" i="2"/>
  <c r="Q1612" i="2" s="1"/>
  <c r="N1613" i="2"/>
  <c r="Q1613" i="2" s="1"/>
  <c r="N1614" i="2"/>
  <c r="O1614" i="2" s="1"/>
  <c r="N1615" i="2"/>
  <c r="P1615" i="2" s="1"/>
  <c r="Y1614" i="2" s="1"/>
  <c r="N1616" i="2"/>
  <c r="Q1616" i="2" s="1"/>
  <c r="N1617" i="2"/>
  <c r="Q1617" i="2" s="1"/>
  <c r="N1618" i="2"/>
  <c r="O1618" i="2" s="1"/>
  <c r="N1619" i="2"/>
  <c r="P1619" i="2" s="1"/>
  <c r="Y1618" i="2" s="1"/>
  <c r="N1620" i="2"/>
  <c r="Q1620" i="2" s="1"/>
  <c r="N1621" i="2"/>
  <c r="Q1621" i="2" s="1"/>
  <c r="N1622" i="2"/>
  <c r="O1622" i="2" s="1"/>
  <c r="N1623" i="2"/>
  <c r="P1623" i="2" s="1"/>
  <c r="Y1622" i="2" s="1"/>
  <c r="N1624" i="2"/>
  <c r="Q1624" i="2" s="1"/>
  <c r="N1625" i="2"/>
  <c r="Q1625" i="2" s="1"/>
  <c r="N1626" i="2"/>
  <c r="O1626" i="2" s="1"/>
  <c r="N1627" i="2"/>
  <c r="P1627" i="2" s="1"/>
  <c r="Y1626" i="2" s="1"/>
  <c r="N1628" i="2"/>
  <c r="Q1628" i="2" s="1"/>
  <c r="N1629" i="2"/>
  <c r="Q1629" i="2" s="1"/>
  <c r="N1630" i="2"/>
  <c r="O1630" i="2" s="1"/>
  <c r="N1631" i="2"/>
  <c r="N1632" i="2"/>
  <c r="Q1632" i="2" s="1"/>
  <c r="N1633" i="2"/>
  <c r="Q1633" i="2" s="1"/>
  <c r="N1634" i="2"/>
  <c r="O1634" i="2" s="1"/>
  <c r="N1635" i="2"/>
  <c r="P1635" i="2" s="1"/>
  <c r="Y1634" i="2" s="1"/>
  <c r="N1636" i="2"/>
  <c r="Q1636" i="2" s="1"/>
  <c r="N1637" i="2"/>
  <c r="Q1637" i="2" s="1"/>
  <c r="N1638" i="2"/>
  <c r="O1638" i="2" s="1"/>
  <c r="N1639" i="2"/>
  <c r="P1639" i="2" s="1"/>
  <c r="Y1638" i="2" s="1"/>
  <c r="N1640" i="2"/>
  <c r="Q1640" i="2" s="1"/>
  <c r="N1641" i="2"/>
  <c r="Q1641" i="2" s="1"/>
  <c r="N1642" i="2"/>
  <c r="O1642" i="2" s="1"/>
  <c r="N1643" i="2"/>
  <c r="P1643" i="2" s="1"/>
  <c r="Y1642" i="2" s="1"/>
  <c r="N1644" i="2"/>
  <c r="Q1644" i="2" s="1"/>
  <c r="N1645" i="2"/>
  <c r="Q1645" i="2" s="1"/>
  <c r="N1646" i="2"/>
  <c r="O1646" i="2" s="1"/>
  <c r="N1647" i="2"/>
  <c r="P1647" i="2" s="1"/>
  <c r="Y1646" i="2" s="1"/>
  <c r="N1648" i="2"/>
  <c r="Q1648" i="2" s="1"/>
  <c r="T1646" i="2" s="1"/>
  <c r="N1649" i="2"/>
  <c r="N1650" i="2"/>
  <c r="O1650" i="2" s="1"/>
  <c r="N1651" i="2"/>
  <c r="P1651" i="2" s="1"/>
  <c r="Y1650" i="2" s="1"/>
  <c r="N1652" i="2"/>
  <c r="Q1652" i="2" s="1"/>
  <c r="N1653" i="2"/>
  <c r="Q1653" i="2" s="1"/>
  <c r="N1654" i="2"/>
  <c r="O1654" i="2" s="1"/>
  <c r="N1655" i="2"/>
  <c r="P1655" i="2" s="1"/>
  <c r="Y1654" i="2" s="1"/>
  <c r="N1656" i="2"/>
  <c r="Q1656" i="2" s="1"/>
  <c r="N1657" i="2"/>
  <c r="Q1657" i="2" s="1"/>
  <c r="N1658" i="2"/>
  <c r="O1658" i="2" s="1"/>
  <c r="N1659" i="2"/>
  <c r="P1659" i="2" s="1"/>
  <c r="Y1658" i="2" s="1"/>
  <c r="N1660" i="2"/>
  <c r="Q1660" i="2" s="1"/>
  <c r="N1661" i="2"/>
  <c r="Q1661" i="2" s="1"/>
  <c r="N1662" i="2"/>
  <c r="O1662" i="2" s="1"/>
  <c r="N1663" i="2"/>
  <c r="N1664" i="2"/>
  <c r="Q1664" i="2" s="1"/>
  <c r="N1665" i="2"/>
  <c r="Q1665" i="2" s="1"/>
  <c r="N1666" i="2"/>
  <c r="O1666" i="2" s="1"/>
  <c r="N1667" i="2"/>
  <c r="P1667" i="2" s="1"/>
  <c r="Y1666" i="2" s="1"/>
  <c r="N1668" i="2"/>
  <c r="Q1668" i="2" s="1"/>
  <c r="N1669" i="2"/>
  <c r="Q1669" i="2" s="1"/>
  <c r="N1670" i="2"/>
  <c r="O1670" i="2" s="1"/>
  <c r="N1671" i="2"/>
  <c r="P1671" i="2" s="1"/>
  <c r="Y1670" i="2" s="1"/>
  <c r="N1672" i="2"/>
  <c r="Q1672" i="2" s="1"/>
  <c r="N1673" i="2"/>
  <c r="Q1673" i="2" s="1"/>
  <c r="N1674" i="2"/>
  <c r="O1674" i="2" s="1"/>
  <c r="N1675" i="2"/>
  <c r="P1675" i="2" s="1"/>
  <c r="Y1674" i="2" s="1"/>
  <c r="N1676" i="2"/>
  <c r="Q1676" i="2" s="1"/>
  <c r="N1677" i="2"/>
  <c r="Q1677" i="2" s="1"/>
  <c r="N1678" i="2"/>
  <c r="O1678" i="2" s="1"/>
  <c r="N1679" i="2"/>
  <c r="P1679" i="2" s="1"/>
  <c r="Y1678" i="2" s="1"/>
  <c r="N1680" i="2"/>
  <c r="Q1680" i="2" s="1"/>
  <c r="N1681" i="2"/>
  <c r="Q1681" i="2" s="1"/>
  <c r="N1682" i="2"/>
  <c r="O1682" i="2" s="1"/>
  <c r="N1683" i="2"/>
  <c r="P1683" i="2" s="1"/>
  <c r="Y1682" i="2" s="1"/>
  <c r="N1684" i="2"/>
  <c r="Q1684" i="2" s="1"/>
  <c r="N1685" i="2"/>
  <c r="Q1685" i="2" s="1"/>
  <c r="N1686" i="2"/>
  <c r="O1686" i="2" s="1"/>
  <c r="N1687" i="2"/>
  <c r="P1687" i="2" s="1"/>
  <c r="Y1686" i="2" s="1"/>
  <c r="N1688" i="2"/>
  <c r="Q1688" i="2" s="1"/>
  <c r="N1689" i="2"/>
  <c r="Q1689" i="2" s="1"/>
  <c r="N1690" i="2"/>
  <c r="O1690" i="2" s="1"/>
  <c r="N1691" i="2"/>
  <c r="P1691" i="2" s="1"/>
  <c r="Y1690" i="2" s="1"/>
  <c r="N1692" i="2"/>
  <c r="Q1692" i="2" s="1"/>
  <c r="N1693" i="2"/>
  <c r="Q1693" i="2" s="1"/>
  <c r="N1694" i="2"/>
  <c r="O1694" i="2" s="1"/>
  <c r="N1695" i="2"/>
  <c r="N1696" i="2"/>
  <c r="Q1696" i="2" s="1"/>
  <c r="N1697" i="2"/>
  <c r="Q1697" i="2" s="1"/>
  <c r="N1698" i="2"/>
  <c r="O1698" i="2" s="1"/>
  <c r="N1699" i="2"/>
  <c r="P1699" i="2" s="1"/>
  <c r="Y1698" i="2" s="1"/>
  <c r="N1700" i="2"/>
  <c r="Q1700" i="2" s="1"/>
  <c r="N1701" i="2"/>
  <c r="N1702" i="2"/>
  <c r="O1702" i="2" s="1"/>
  <c r="N1703" i="2"/>
  <c r="P1703" i="2" s="1"/>
  <c r="Y1702" i="2" s="1"/>
  <c r="N1704" i="2"/>
  <c r="Q1704" i="2" s="1"/>
  <c r="N1705" i="2"/>
  <c r="Q1705" i="2" s="1"/>
  <c r="N1706" i="2"/>
  <c r="O1706" i="2" s="1"/>
  <c r="N1707" i="2"/>
  <c r="P1707" i="2" s="1"/>
  <c r="Y1706" i="2" s="1"/>
  <c r="N1708" i="2"/>
  <c r="Q1708" i="2" s="1"/>
  <c r="N1709" i="2"/>
  <c r="Q1709" i="2" s="1"/>
  <c r="N1710" i="2"/>
  <c r="O1710" i="2" s="1"/>
  <c r="N1711" i="2"/>
  <c r="P1711" i="2" s="1"/>
  <c r="Y1710" i="2" s="1"/>
  <c r="N1712" i="2"/>
  <c r="Q1712" i="2" s="1"/>
  <c r="N1713" i="2"/>
  <c r="Q1713" i="2" s="1"/>
  <c r="N1714" i="2"/>
  <c r="O1714" i="2" s="1"/>
  <c r="N1715" i="2"/>
  <c r="P1715" i="2" s="1"/>
  <c r="Y1714" i="2" s="1"/>
  <c r="N1716" i="2"/>
  <c r="Q1716" i="2" s="1"/>
  <c r="N1717" i="2"/>
  <c r="Q1717" i="2" s="1"/>
  <c r="N1718" i="2"/>
  <c r="O1718" i="2" s="1"/>
  <c r="N1719" i="2"/>
  <c r="P1719" i="2" s="1"/>
  <c r="Y1718" i="2" s="1"/>
  <c r="N1720" i="2"/>
  <c r="Q1720" i="2" s="1"/>
  <c r="N1721" i="2"/>
  <c r="Q1721" i="2" s="1"/>
  <c r="N1722" i="2"/>
  <c r="O1722" i="2" s="1"/>
  <c r="N1723" i="2"/>
  <c r="P1723" i="2" s="1"/>
  <c r="Y1722" i="2" s="1"/>
  <c r="N1724" i="2"/>
  <c r="Q1724" i="2" s="1"/>
  <c r="N1725" i="2"/>
  <c r="Q1725" i="2" s="1"/>
  <c r="N1726" i="2"/>
  <c r="O1726" i="2" s="1"/>
  <c r="N1727" i="2"/>
  <c r="N1728" i="2"/>
  <c r="P1728" i="2" s="1"/>
  <c r="N1729" i="2"/>
  <c r="Q1729" i="2" s="1"/>
  <c r="G1730" i="2"/>
  <c r="G2210" i="2"/>
  <c r="G1731" i="2"/>
  <c r="G2211" i="2"/>
  <c r="G1732" i="2"/>
  <c r="G1733" i="2"/>
  <c r="G2212" i="2"/>
  <c r="G2213" i="2"/>
  <c r="G1734" i="2"/>
  <c r="G2214" i="2"/>
  <c r="G1735" i="2"/>
  <c r="G2215" i="2"/>
  <c r="G1736" i="2"/>
  <c r="G1737" i="2"/>
  <c r="G2216" i="2"/>
  <c r="G2217" i="2"/>
  <c r="G1738" i="2"/>
  <c r="G2218" i="2"/>
  <c r="G1739" i="2"/>
  <c r="G2219" i="2"/>
  <c r="G1740" i="2"/>
  <c r="G1741" i="2"/>
  <c r="G2220" i="2"/>
  <c r="G2221" i="2"/>
  <c r="G1742" i="2"/>
  <c r="G2222" i="2"/>
  <c r="G1743" i="2"/>
  <c r="G2223" i="2"/>
  <c r="G1744" i="2"/>
  <c r="G1745" i="2"/>
  <c r="G2224" i="2"/>
  <c r="G2225" i="2"/>
  <c r="G1746" i="2"/>
  <c r="G2226" i="2"/>
  <c r="G1747" i="2"/>
  <c r="G2227" i="2"/>
  <c r="G1748" i="2"/>
  <c r="G1749" i="2"/>
  <c r="G2228" i="2"/>
  <c r="G2229" i="2"/>
  <c r="G1750" i="2"/>
  <c r="G2230" i="2"/>
  <c r="G1751" i="2"/>
  <c r="G2231" i="2"/>
  <c r="G1752" i="2"/>
  <c r="G1753" i="2"/>
  <c r="G2232" i="2"/>
  <c r="G2233" i="2"/>
  <c r="G1754" i="2"/>
  <c r="G2234" i="2"/>
  <c r="G1755" i="2"/>
  <c r="G2235" i="2"/>
  <c r="G1756" i="2"/>
  <c r="G1757" i="2"/>
  <c r="G2236" i="2"/>
  <c r="G2237" i="2"/>
  <c r="G1758" i="2"/>
  <c r="G2238" i="2"/>
  <c r="G1759" i="2"/>
  <c r="G2239" i="2"/>
  <c r="G1760" i="2"/>
  <c r="G1761" i="2"/>
  <c r="G2240" i="2"/>
  <c r="G2241" i="2"/>
  <c r="G1762" i="2"/>
  <c r="G2242" i="2"/>
  <c r="G1763" i="2"/>
  <c r="G2243" i="2"/>
  <c r="G1764" i="2"/>
  <c r="G1765" i="2"/>
  <c r="G2244" i="2"/>
  <c r="G2245" i="2"/>
  <c r="G1766" i="2"/>
  <c r="G2246" i="2"/>
  <c r="G1767" i="2"/>
  <c r="G2247" i="2"/>
  <c r="G1768" i="2"/>
  <c r="G1769" i="2"/>
  <c r="G2248" i="2"/>
  <c r="G2249" i="2"/>
  <c r="G1770" i="2"/>
  <c r="G2250" i="2"/>
  <c r="G1771" i="2"/>
  <c r="G2251" i="2"/>
  <c r="G1772" i="2"/>
  <c r="G1773" i="2"/>
  <c r="G2252" i="2"/>
  <c r="G2253" i="2"/>
  <c r="G1774" i="2"/>
  <c r="G2254" i="2"/>
  <c r="G1775" i="2"/>
  <c r="G2255" i="2"/>
  <c r="G1776" i="2"/>
  <c r="G1777" i="2"/>
  <c r="G2256" i="2"/>
  <c r="G2257" i="2"/>
  <c r="G1778" i="2"/>
  <c r="G2258" i="2"/>
  <c r="G1779" i="2"/>
  <c r="G2259" i="2"/>
  <c r="G1780" i="2"/>
  <c r="G1781" i="2"/>
  <c r="G2260" i="2"/>
  <c r="G2261" i="2"/>
  <c r="G1782" i="2"/>
  <c r="G2262" i="2"/>
  <c r="G1783" i="2"/>
  <c r="G2263" i="2"/>
  <c r="G1784" i="2"/>
  <c r="G1785" i="2"/>
  <c r="G2264" i="2"/>
  <c r="G2265" i="2"/>
  <c r="G1786" i="2"/>
  <c r="G2266" i="2"/>
  <c r="G1787" i="2"/>
  <c r="G2267" i="2"/>
  <c r="G1788" i="2"/>
  <c r="G1789" i="2"/>
  <c r="G2268" i="2"/>
  <c r="G2269" i="2"/>
  <c r="G1790" i="2"/>
  <c r="G2270" i="2"/>
  <c r="G1791" i="2"/>
  <c r="G2271" i="2"/>
  <c r="G1792" i="2"/>
  <c r="G1793" i="2"/>
  <c r="G2272" i="2"/>
  <c r="G2273" i="2"/>
  <c r="G1794" i="2"/>
  <c r="G2274" i="2"/>
  <c r="G1795" i="2"/>
  <c r="G2275" i="2"/>
  <c r="G1796" i="2"/>
  <c r="G1797" i="2"/>
  <c r="G2276" i="2"/>
  <c r="G2277" i="2"/>
  <c r="G1798" i="2"/>
  <c r="G2278" i="2"/>
  <c r="G1799" i="2"/>
  <c r="G2279" i="2"/>
  <c r="G1800" i="2"/>
  <c r="G1801" i="2"/>
  <c r="G2280" i="2"/>
  <c r="G2281" i="2"/>
  <c r="G1802" i="2"/>
  <c r="G2282" i="2"/>
  <c r="G1803" i="2"/>
  <c r="G2283" i="2"/>
  <c r="G1804" i="2"/>
  <c r="G1805" i="2"/>
  <c r="G2284" i="2"/>
  <c r="G2285" i="2"/>
  <c r="G1806" i="2"/>
  <c r="G2286" i="2"/>
  <c r="G1807" i="2"/>
  <c r="G2287" i="2"/>
  <c r="G1808" i="2"/>
  <c r="G1809" i="2"/>
  <c r="G2288" i="2"/>
  <c r="G2289" i="2"/>
  <c r="G1810" i="2"/>
  <c r="G2290" i="2"/>
  <c r="G1811" i="2"/>
  <c r="G2291" i="2"/>
  <c r="G1812" i="2"/>
  <c r="G1813" i="2"/>
  <c r="G2292" i="2"/>
  <c r="G2293" i="2"/>
  <c r="G1814" i="2"/>
  <c r="G2294" i="2"/>
  <c r="G1815" i="2"/>
  <c r="G2295" i="2"/>
  <c r="G1816" i="2"/>
  <c r="G1817" i="2"/>
  <c r="G2296" i="2"/>
  <c r="G2297" i="2"/>
  <c r="G1818" i="2"/>
  <c r="G2298" i="2"/>
  <c r="G1819" i="2"/>
  <c r="G2299" i="2"/>
  <c r="G1820" i="2"/>
  <c r="G1821" i="2"/>
  <c r="G2300" i="2"/>
  <c r="G2301" i="2"/>
  <c r="G1822" i="2"/>
  <c r="G2302" i="2"/>
  <c r="G1823" i="2"/>
  <c r="G2303" i="2"/>
  <c r="G1824" i="2"/>
  <c r="G1825" i="2"/>
  <c r="G2304" i="2"/>
  <c r="G2305" i="2"/>
  <c r="R1706" i="2" l="1"/>
  <c r="X1706" i="2"/>
  <c r="R1650" i="2"/>
  <c r="X1650" i="2"/>
  <c r="X1594" i="2"/>
  <c r="R1594" i="2"/>
  <c r="X1546" i="2"/>
  <c r="R1546" i="2"/>
  <c r="R1474" i="2"/>
  <c r="X1474" i="2"/>
  <c r="X1426" i="2"/>
  <c r="R1426" i="2"/>
  <c r="R1386" i="2"/>
  <c r="X1386" i="2"/>
  <c r="X1354" i="2"/>
  <c r="R1354" i="2"/>
  <c r="R1338" i="2"/>
  <c r="X1338" i="2"/>
  <c r="R1290" i="2"/>
  <c r="X1290" i="2"/>
  <c r="X1282" i="2"/>
  <c r="R1282" i="2"/>
  <c r="X1274" i="2"/>
  <c r="R1274" i="2"/>
  <c r="R1266" i="2"/>
  <c r="X1266" i="2"/>
  <c r="R1258" i="2"/>
  <c r="X1258" i="2"/>
  <c r="R1250" i="2"/>
  <c r="X1250" i="2"/>
  <c r="R1242" i="2"/>
  <c r="X1242" i="2"/>
  <c r="X1234" i="2"/>
  <c r="R1234" i="2"/>
  <c r="R1226" i="2"/>
  <c r="X1226" i="2"/>
  <c r="R1218" i="2"/>
  <c r="X1218" i="2"/>
  <c r="R1210" i="2"/>
  <c r="X1210" i="2"/>
  <c r="X1202" i="2"/>
  <c r="R1202" i="2"/>
  <c r="X1194" i="2"/>
  <c r="R1194" i="2"/>
  <c r="R1186" i="2"/>
  <c r="X1186" i="2"/>
  <c r="R1178" i="2"/>
  <c r="X1178" i="2"/>
  <c r="R1170" i="2"/>
  <c r="X1170" i="2"/>
  <c r="R1162" i="2"/>
  <c r="X1162" i="2"/>
  <c r="X1154" i="2"/>
  <c r="R1154" i="2"/>
  <c r="R1146" i="2"/>
  <c r="X1146" i="2"/>
  <c r="R1138" i="2"/>
  <c r="X1138" i="2"/>
  <c r="R1130" i="2"/>
  <c r="X1130" i="2"/>
  <c r="R1122" i="2"/>
  <c r="X1122" i="2"/>
  <c r="X1114" i="2"/>
  <c r="R1114" i="2"/>
  <c r="R1106" i="2"/>
  <c r="X1106" i="2"/>
  <c r="X1098" i="2"/>
  <c r="R1098" i="2"/>
  <c r="R1090" i="2"/>
  <c r="X1090" i="2"/>
  <c r="R1082" i="2"/>
  <c r="X1082" i="2"/>
  <c r="X1074" i="2"/>
  <c r="R1074" i="2"/>
  <c r="R1066" i="2"/>
  <c r="X1066" i="2"/>
  <c r="X1058" i="2"/>
  <c r="R1058" i="2"/>
  <c r="R1050" i="2"/>
  <c r="X1050" i="2"/>
  <c r="R1042" i="2"/>
  <c r="X1042" i="2"/>
  <c r="R1034" i="2"/>
  <c r="X1034" i="2"/>
  <c r="X1026" i="2"/>
  <c r="R1026" i="2"/>
  <c r="X1018" i="2"/>
  <c r="R1018" i="2"/>
  <c r="R1010" i="2"/>
  <c r="X1010" i="2"/>
  <c r="R1002" i="2"/>
  <c r="X1002" i="2"/>
  <c r="R994" i="2"/>
  <c r="X994" i="2"/>
  <c r="R986" i="2"/>
  <c r="X986" i="2"/>
  <c r="X978" i="2"/>
  <c r="R978" i="2"/>
  <c r="R970" i="2"/>
  <c r="X970" i="2"/>
  <c r="R962" i="2"/>
  <c r="X962" i="2"/>
  <c r="R954" i="2"/>
  <c r="X954" i="2"/>
  <c r="R946" i="2"/>
  <c r="X946" i="2"/>
  <c r="X938" i="2"/>
  <c r="R938" i="2"/>
  <c r="R930" i="2"/>
  <c r="X930" i="2"/>
  <c r="R922" i="2"/>
  <c r="X922" i="2"/>
  <c r="X914" i="2"/>
  <c r="R914" i="2"/>
  <c r="X906" i="2"/>
  <c r="R906" i="2"/>
  <c r="R898" i="2"/>
  <c r="X898" i="2"/>
  <c r="X890" i="2"/>
  <c r="R890" i="2"/>
  <c r="X882" i="2"/>
  <c r="R882" i="2"/>
  <c r="R874" i="2"/>
  <c r="X874" i="2"/>
  <c r="X866" i="2"/>
  <c r="R866" i="2"/>
  <c r="X858" i="2"/>
  <c r="R858" i="2"/>
  <c r="R850" i="2"/>
  <c r="X850" i="2"/>
  <c r="X842" i="2"/>
  <c r="R842" i="2"/>
  <c r="R834" i="2"/>
  <c r="X834" i="2"/>
  <c r="X826" i="2"/>
  <c r="R826" i="2"/>
  <c r="R818" i="2"/>
  <c r="X818" i="2"/>
  <c r="X810" i="2"/>
  <c r="R810" i="2"/>
  <c r="X802" i="2"/>
  <c r="R802" i="2"/>
  <c r="R794" i="2"/>
  <c r="X794" i="2"/>
  <c r="X786" i="2"/>
  <c r="R786" i="2"/>
  <c r="R778" i="2"/>
  <c r="X778" i="2"/>
  <c r="R770" i="2"/>
  <c r="X770" i="2"/>
  <c r="X762" i="2"/>
  <c r="R762" i="2"/>
  <c r="R754" i="2"/>
  <c r="X754" i="2"/>
  <c r="R746" i="2"/>
  <c r="X746" i="2"/>
  <c r="X738" i="2"/>
  <c r="R738" i="2"/>
  <c r="R730" i="2"/>
  <c r="X730" i="2"/>
  <c r="X722" i="2"/>
  <c r="R722" i="2"/>
  <c r="X714" i="2"/>
  <c r="R714" i="2"/>
  <c r="X706" i="2"/>
  <c r="R706" i="2"/>
  <c r="R698" i="2"/>
  <c r="X698" i="2"/>
  <c r="R690" i="2"/>
  <c r="X690" i="2"/>
  <c r="R682" i="2"/>
  <c r="X682" i="2"/>
  <c r="X674" i="2"/>
  <c r="R674" i="2"/>
  <c r="X666" i="2"/>
  <c r="R666" i="2"/>
  <c r="X658" i="2"/>
  <c r="R658" i="2"/>
  <c r="X650" i="2"/>
  <c r="R650" i="2"/>
  <c r="R642" i="2"/>
  <c r="X642" i="2"/>
  <c r="X634" i="2"/>
  <c r="R634" i="2"/>
  <c r="X626" i="2"/>
  <c r="R626" i="2"/>
  <c r="X618" i="2"/>
  <c r="R618" i="2"/>
  <c r="X610" i="2"/>
  <c r="R610" i="2"/>
  <c r="R602" i="2"/>
  <c r="X602" i="2"/>
  <c r="R1674" i="2"/>
  <c r="X1674" i="2"/>
  <c r="R1610" i="2"/>
  <c r="X1610" i="2"/>
  <c r="X1522" i="2"/>
  <c r="R1522" i="2"/>
  <c r="X1450" i="2"/>
  <c r="R1450" i="2"/>
  <c r="R1346" i="2"/>
  <c r="X1346" i="2"/>
  <c r="X1714" i="2"/>
  <c r="R1714" i="2"/>
  <c r="X1634" i="2"/>
  <c r="R1634" i="2"/>
  <c r="R1570" i="2"/>
  <c r="X1570" i="2"/>
  <c r="R1498" i="2"/>
  <c r="X1498" i="2"/>
  <c r="R1362" i="2"/>
  <c r="X1362" i="2"/>
  <c r="T1358" i="2"/>
  <c r="Z270" i="2"/>
  <c r="S270" i="2"/>
  <c r="T270" i="2"/>
  <c r="X1698" i="2"/>
  <c r="R1698" i="2"/>
  <c r="X1642" i="2"/>
  <c r="R1642" i="2"/>
  <c r="R1586" i="2"/>
  <c r="X1586" i="2"/>
  <c r="R1538" i="2"/>
  <c r="X1538" i="2"/>
  <c r="R1482" i="2"/>
  <c r="X1482" i="2"/>
  <c r="R1442" i="2"/>
  <c r="X1442" i="2"/>
  <c r="R1394" i="2"/>
  <c r="X1394" i="2"/>
  <c r="R1322" i="2"/>
  <c r="X1322" i="2"/>
  <c r="R1682" i="2"/>
  <c r="X1682" i="2"/>
  <c r="X1626" i="2"/>
  <c r="R1626" i="2"/>
  <c r="X1562" i="2"/>
  <c r="R1562" i="2"/>
  <c r="X1506" i="2"/>
  <c r="R1506" i="2"/>
  <c r="R1418" i="2"/>
  <c r="X1418" i="2"/>
  <c r="X1370" i="2"/>
  <c r="R1370" i="2"/>
  <c r="R1298" i="2"/>
  <c r="X1298" i="2"/>
  <c r="R1718" i="2"/>
  <c r="X1718" i="2"/>
  <c r="R1686" i="2"/>
  <c r="X1686" i="2"/>
  <c r="R1646" i="2"/>
  <c r="X1646" i="2"/>
  <c r="X1614" i="2"/>
  <c r="R1614" i="2"/>
  <c r="R1582" i="2"/>
  <c r="X1582" i="2"/>
  <c r="R1550" i="2"/>
  <c r="X1550" i="2"/>
  <c r="R1510" i="2"/>
  <c r="X1510" i="2"/>
  <c r="R1478" i="2"/>
  <c r="X1478" i="2"/>
  <c r="R1438" i="2"/>
  <c r="X1438" i="2"/>
  <c r="R1406" i="2"/>
  <c r="X1406" i="2"/>
  <c r="R1374" i="2"/>
  <c r="X1374" i="2"/>
  <c r="R1342" i="2"/>
  <c r="X1342" i="2"/>
  <c r="R1310" i="2"/>
  <c r="X1310" i="2"/>
  <c r="X1278" i="2"/>
  <c r="R1278" i="2"/>
  <c r="R1246" i="2"/>
  <c r="X1246" i="2"/>
  <c r="X1214" i="2"/>
  <c r="R1214" i="2"/>
  <c r="X1182" i="2"/>
  <c r="R1182" i="2"/>
  <c r="R1150" i="2"/>
  <c r="X1150" i="2"/>
  <c r="X1118" i="2"/>
  <c r="R1118" i="2"/>
  <c r="R1086" i="2"/>
  <c r="X1086" i="2"/>
  <c r="R1054" i="2"/>
  <c r="X1054" i="2"/>
  <c r="X1022" i="2"/>
  <c r="R1022" i="2"/>
  <c r="R990" i="2"/>
  <c r="X990" i="2"/>
  <c r="X958" i="2"/>
  <c r="R958" i="2"/>
  <c r="X926" i="2"/>
  <c r="R926" i="2"/>
  <c r="R894" i="2"/>
  <c r="X894" i="2"/>
  <c r="X822" i="2"/>
  <c r="R822" i="2"/>
  <c r="X470" i="2"/>
  <c r="R470" i="2"/>
  <c r="X454" i="2"/>
  <c r="R454" i="2"/>
  <c r="X446" i="2"/>
  <c r="R446" i="2"/>
  <c r="R438" i="2"/>
  <c r="X438" i="2"/>
  <c r="R278" i="2"/>
  <c r="X278" i="2"/>
  <c r="X254" i="2"/>
  <c r="R254" i="2"/>
  <c r="X246" i="2"/>
  <c r="R246" i="2"/>
  <c r="X190" i="2"/>
  <c r="R190" i="2"/>
  <c r="R182" i="2"/>
  <c r="X182" i="2"/>
  <c r="R150" i="2"/>
  <c r="X150" i="2"/>
  <c r="X126" i="2"/>
  <c r="R126" i="2"/>
  <c r="R118" i="2"/>
  <c r="X118" i="2"/>
  <c r="X62" i="2"/>
  <c r="R62" i="2"/>
  <c r="R54" i="2"/>
  <c r="X54" i="2"/>
  <c r="R22" i="2"/>
  <c r="X22" i="2"/>
  <c r="X1658" i="2"/>
  <c r="R1658" i="2"/>
  <c r="X1578" i="2"/>
  <c r="R1578" i="2"/>
  <c r="X1514" i="2"/>
  <c r="R1514" i="2"/>
  <c r="X1466" i="2"/>
  <c r="R1466" i="2"/>
  <c r="R1402" i="2"/>
  <c r="X1402" i="2"/>
  <c r="X1314" i="2"/>
  <c r="R1314" i="2"/>
  <c r="R1702" i="2"/>
  <c r="X1702" i="2"/>
  <c r="R1670" i="2"/>
  <c r="X1670" i="2"/>
  <c r="X1638" i="2"/>
  <c r="R1638" i="2"/>
  <c r="X1598" i="2"/>
  <c r="R1598" i="2"/>
  <c r="X1566" i="2"/>
  <c r="R1566" i="2"/>
  <c r="X1534" i="2"/>
  <c r="R1534" i="2"/>
  <c r="R1518" i="2"/>
  <c r="X1518" i="2"/>
  <c r="X1494" i="2"/>
  <c r="R1494" i="2"/>
  <c r="R1454" i="2"/>
  <c r="X1454" i="2"/>
  <c r="R1430" i="2"/>
  <c r="X1430" i="2"/>
  <c r="X1390" i="2"/>
  <c r="R1390" i="2"/>
  <c r="X1358" i="2"/>
  <c r="R1358" i="2"/>
  <c r="R1326" i="2"/>
  <c r="X1326" i="2"/>
  <c r="R1302" i="2"/>
  <c r="X1302" i="2"/>
  <c r="X1262" i="2"/>
  <c r="R1262" i="2"/>
  <c r="R1230" i="2"/>
  <c r="X1230" i="2"/>
  <c r="R1198" i="2"/>
  <c r="X1198" i="2"/>
  <c r="X1174" i="2"/>
  <c r="R1174" i="2"/>
  <c r="X1142" i="2"/>
  <c r="R1142" i="2"/>
  <c r="R1110" i="2"/>
  <c r="X1110" i="2"/>
  <c r="R1070" i="2"/>
  <c r="X1070" i="2"/>
  <c r="R1046" i="2"/>
  <c r="X1046" i="2"/>
  <c r="X1014" i="2"/>
  <c r="R1014" i="2"/>
  <c r="R982" i="2"/>
  <c r="X982" i="2"/>
  <c r="X950" i="2"/>
  <c r="R950" i="2"/>
  <c r="R910" i="2"/>
  <c r="X910" i="2"/>
  <c r="R878" i="2"/>
  <c r="X878" i="2"/>
  <c r="X854" i="2"/>
  <c r="R854" i="2"/>
  <c r="R838" i="2"/>
  <c r="X838" i="2"/>
  <c r="X806" i="2"/>
  <c r="R806" i="2"/>
  <c r="R774" i="2"/>
  <c r="X774" i="2"/>
  <c r="X742" i="2"/>
  <c r="R742" i="2"/>
  <c r="X718" i="2"/>
  <c r="R718" i="2"/>
  <c r="R702" i="2"/>
  <c r="X702" i="2"/>
  <c r="X678" i="2"/>
  <c r="R678" i="2"/>
  <c r="X654" i="2"/>
  <c r="R654" i="2"/>
  <c r="R646" i="2"/>
  <c r="X646" i="2"/>
  <c r="R630" i="2"/>
  <c r="X630" i="2"/>
  <c r="X614" i="2"/>
  <c r="R614" i="2"/>
  <c r="X598" i="2"/>
  <c r="R598" i="2"/>
  <c r="R574" i="2"/>
  <c r="X574" i="2"/>
  <c r="R542" i="2"/>
  <c r="X542" i="2"/>
  <c r="R518" i="2"/>
  <c r="X518" i="2"/>
  <c r="R502" i="2"/>
  <c r="X502" i="2"/>
  <c r="R1722" i="2"/>
  <c r="X1722" i="2"/>
  <c r="X1666" i="2"/>
  <c r="R1666" i="2"/>
  <c r="X1602" i="2"/>
  <c r="R1602" i="2"/>
  <c r="R1530" i="2"/>
  <c r="X1530" i="2"/>
  <c r="R1458" i="2"/>
  <c r="X1458" i="2"/>
  <c r="X1410" i="2"/>
  <c r="R1410" i="2"/>
  <c r="X1330" i="2"/>
  <c r="R1330" i="2"/>
  <c r="R1726" i="2"/>
  <c r="X1726" i="2"/>
  <c r="R1694" i="2"/>
  <c r="X1694" i="2"/>
  <c r="R1662" i="2"/>
  <c r="X1662" i="2"/>
  <c r="X1630" i="2"/>
  <c r="R1630" i="2"/>
  <c r="R1606" i="2"/>
  <c r="X1606" i="2"/>
  <c r="X1574" i="2"/>
  <c r="R1574" i="2"/>
  <c r="X1542" i="2"/>
  <c r="R1542" i="2"/>
  <c r="R1526" i="2"/>
  <c r="X1526" i="2"/>
  <c r="X1486" i="2"/>
  <c r="R1486" i="2"/>
  <c r="R1462" i="2"/>
  <c r="X1462" i="2"/>
  <c r="R1422" i="2"/>
  <c r="X1422" i="2"/>
  <c r="R1398" i="2"/>
  <c r="X1398" i="2"/>
  <c r="X1366" i="2"/>
  <c r="R1366" i="2"/>
  <c r="R1334" i="2"/>
  <c r="X1334" i="2"/>
  <c r="X1294" i="2"/>
  <c r="R1294" i="2"/>
  <c r="X1270" i="2"/>
  <c r="R1270" i="2"/>
  <c r="R1238" i="2"/>
  <c r="X1238" i="2"/>
  <c r="R1206" i="2"/>
  <c r="X1206" i="2"/>
  <c r="R1166" i="2"/>
  <c r="X1166" i="2"/>
  <c r="X1134" i="2"/>
  <c r="R1134" i="2"/>
  <c r="R1102" i="2"/>
  <c r="X1102" i="2"/>
  <c r="R1078" i="2"/>
  <c r="X1078" i="2"/>
  <c r="X1038" i="2"/>
  <c r="R1038" i="2"/>
  <c r="X1006" i="2"/>
  <c r="R1006" i="2"/>
  <c r="R974" i="2"/>
  <c r="X974" i="2"/>
  <c r="R942" i="2"/>
  <c r="X942" i="2"/>
  <c r="R918" i="2"/>
  <c r="X918" i="2"/>
  <c r="R886" i="2"/>
  <c r="X886" i="2"/>
  <c r="X862" i="2"/>
  <c r="R862" i="2"/>
  <c r="X830" i="2"/>
  <c r="R830" i="2"/>
  <c r="R798" i="2"/>
  <c r="X798" i="2"/>
  <c r="X782" i="2"/>
  <c r="R782" i="2"/>
  <c r="R758" i="2"/>
  <c r="X758" i="2"/>
  <c r="X726" i="2"/>
  <c r="R726" i="2"/>
  <c r="R694" i="2"/>
  <c r="X694" i="2"/>
  <c r="R686" i="2"/>
  <c r="X686" i="2"/>
  <c r="X662" i="2"/>
  <c r="R662" i="2"/>
  <c r="X638" i="2"/>
  <c r="R638" i="2"/>
  <c r="R622" i="2"/>
  <c r="X622" i="2"/>
  <c r="R606" i="2"/>
  <c r="X606" i="2"/>
  <c r="R582" i="2"/>
  <c r="X582" i="2"/>
  <c r="X566" i="2"/>
  <c r="R566" i="2"/>
  <c r="R534" i="2"/>
  <c r="X534" i="2"/>
  <c r="R510" i="2"/>
  <c r="X510" i="2"/>
  <c r="R478" i="2"/>
  <c r="X478" i="2"/>
  <c r="Z314" i="2"/>
  <c r="T314" i="2"/>
  <c r="S314" i="2"/>
  <c r="Z250" i="2"/>
  <c r="T250" i="2"/>
  <c r="S250" i="2"/>
  <c r="Z186" i="2"/>
  <c r="S186" i="2"/>
  <c r="T186" i="2"/>
  <c r="Z18" i="2"/>
  <c r="T18" i="2"/>
  <c r="S18" i="2"/>
  <c r="R1690" i="2"/>
  <c r="X1690" i="2"/>
  <c r="R1618" i="2"/>
  <c r="X1618" i="2"/>
  <c r="X1554" i="2"/>
  <c r="R1554" i="2"/>
  <c r="R1490" i="2"/>
  <c r="X1490" i="2"/>
  <c r="R1434" i="2"/>
  <c r="X1434" i="2"/>
  <c r="X1378" i="2"/>
  <c r="R1378" i="2"/>
  <c r="R1306" i="2"/>
  <c r="X1306" i="2"/>
  <c r="R1710" i="2"/>
  <c r="X1710" i="2"/>
  <c r="X1678" i="2"/>
  <c r="R1678" i="2"/>
  <c r="X1654" i="2"/>
  <c r="R1654" i="2"/>
  <c r="R1622" i="2"/>
  <c r="X1622" i="2"/>
  <c r="R1590" i="2"/>
  <c r="X1590" i="2"/>
  <c r="R1558" i="2"/>
  <c r="X1558" i="2"/>
  <c r="R1502" i="2"/>
  <c r="X1502" i="2"/>
  <c r="X1470" i="2"/>
  <c r="R1470" i="2"/>
  <c r="X1446" i="2"/>
  <c r="R1446" i="2"/>
  <c r="R1414" i="2"/>
  <c r="X1414" i="2"/>
  <c r="R1382" i="2"/>
  <c r="X1382" i="2"/>
  <c r="X1350" i="2"/>
  <c r="R1350" i="2"/>
  <c r="X1318" i="2"/>
  <c r="R1318" i="2"/>
  <c r="R1286" i="2"/>
  <c r="X1286" i="2"/>
  <c r="X1254" i="2"/>
  <c r="R1254" i="2"/>
  <c r="X1222" i="2"/>
  <c r="R1222" i="2"/>
  <c r="R1190" i="2"/>
  <c r="X1190" i="2"/>
  <c r="R1158" i="2"/>
  <c r="X1158" i="2"/>
  <c r="R1126" i="2"/>
  <c r="X1126" i="2"/>
  <c r="X1094" i="2"/>
  <c r="R1094" i="2"/>
  <c r="R1062" i="2"/>
  <c r="X1062" i="2"/>
  <c r="R1030" i="2"/>
  <c r="X1030" i="2"/>
  <c r="X998" i="2"/>
  <c r="R998" i="2"/>
  <c r="X966" i="2"/>
  <c r="R966" i="2"/>
  <c r="X934" i="2"/>
  <c r="R934" i="2"/>
  <c r="X902" i="2"/>
  <c r="R902" i="2"/>
  <c r="X870" i="2"/>
  <c r="R870" i="2"/>
  <c r="X846" i="2"/>
  <c r="R846" i="2"/>
  <c r="R814" i="2"/>
  <c r="X814" i="2"/>
  <c r="R790" i="2"/>
  <c r="X790" i="2"/>
  <c r="R766" i="2"/>
  <c r="X766" i="2"/>
  <c r="R750" i="2"/>
  <c r="X750" i="2"/>
  <c r="X734" i="2"/>
  <c r="R734" i="2"/>
  <c r="R710" i="2"/>
  <c r="X710" i="2"/>
  <c r="X670" i="2"/>
  <c r="R670" i="2"/>
  <c r="S342" i="2"/>
  <c r="Z342" i="2"/>
  <c r="T342" i="2"/>
  <c r="T278" i="2"/>
  <c r="S278" i="2"/>
  <c r="Z278" i="2"/>
  <c r="T238" i="2"/>
  <c r="Z238" i="2"/>
  <c r="S238" i="2"/>
  <c r="T182" i="2"/>
  <c r="Z182" i="2"/>
  <c r="S182" i="2"/>
  <c r="T126" i="2"/>
  <c r="Z126" i="2"/>
  <c r="S126" i="2"/>
  <c r="T70" i="2"/>
  <c r="S70" i="2"/>
  <c r="Z70" i="2"/>
  <c r="S14" i="2"/>
  <c r="T14" i="2"/>
  <c r="Z14" i="2"/>
  <c r="R286" i="2"/>
  <c r="X286" i="2"/>
  <c r="R550" i="2"/>
  <c r="X550" i="2"/>
  <c r="X486" i="2"/>
  <c r="R486" i="2"/>
  <c r="R214" i="2"/>
  <c r="X214" i="2"/>
  <c r="R86" i="2"/>
  <c r="X86" i="2"/>
  <c r="S1678" i="2"/>
  <c r="T1678" i="2"/>
  <c r="Z1678" i="2"/>
  <c r="T1614" i="2"/>
  <c r="S1614" i="2"/>
  <c r="Z1614" i="2"/>
  <c r="T1542" i="2"/>
  <c r="S1542" i="2"/>
  <c r="Z1542" i="2"/>
  <c r="T1486" i="2"/>
  <c r="Z1486" i="2"/>
  <c r="S1486" i="2"/>
  <c r="Z1414" i="2"/>
  <c r="T1414" i="2"/>
  <c r="S1414" i="2"/>
  <c r="Z1350" i="2"/>
  <c r="S1350" i="2"/>
  <c r="T1350" i="2"/>
  <c r="Z1238" i="2"/>
  <c r="T1238" i="2"/>
  <c r="S1238" i="2"/>
  <c r="Z1142" i="2"/>
  <c r="S1142" i="2"/>
  <c r="T1142" i="2"/>
  <c r="T1094" i="2"/>
  <c r="Z1094" i="2"/>
  <c r="S1094" i="2"/>
  <c r="T1054" i="2"/>
  <c r="Z1054" i="2"/>
  <c r="S1054" i="2"/>
  <c r="Z998" i="2"/>
  <c r="S998" i="2"/>
  <c r="T998" i="2"/>
  <c r="T942" i="2"/>
  <c r="Z942" i="2"/>
  <c r="S942" i="2"/>
  <c r="T886" i="2"/>
  <c r="S886" i="2"/>
  <c r="Z886" i="2"/>
  <c r="T814" i="2"/>
  <c r="Z814" i="2"/>
  <c r="S814" i="2"/>
  <c r="Z758" i="2"/>
  <c r="S758" i="2"/>
  <c r="T758" i="2"/>
  <c r="S710" i="2"/>
  <c r="Z710" i="2"/>
  <c r="T710" i="2"/>
  <c r="S662" i="2"/>
  <c r="Z662" i="2"/>
  <c r="T662" i="2"/>
  <c r="Z614" i="2"/>
  <c r="S614" i="2"/>
  <c r="T614" i="2"/>
  <c r="T574" i="2"/>
  <c r="S574" i="2"/>
  <c r="Z574" i="2"/>
  <c r="T502" i="2"/>
  <c r="Z502" i="2"/>
  <c r="S502" i="2"/>
  <c r="Z398" i="2"/>
  <c r="S398" i="2"/>
  <c r="T398" i="2"/>
  <c r="S334" i="2"/>
  <c r="T334" i="2"/>
  <c r="Z334" i="2"/>
  <c r="T286" i="2"/>
  <c r="Z286" i="2"/>
  <c r="S286" i="2"/>
  <c r="Z230" i="2"/>
  <c r="T230" i="2"/>
  <c r="S230" i="2"/>
  <c r="T190" i="2"/>
  <c r="S190" i="2"/>
  <c r="Z190" i="2"/>
  <c r="T134" i="2"/>
  <c r="S134" i="2"/>
  <c r="Z134" i="2"/>
  <c r="S78" i="2"/>
  <c r="T78" i="2"/>
  <c r="Z78" i="2"/>
  <c r="Z22" i="2"/>
  <c r="S22" i="2"/>
  <c r="T22" i="2"/>
  <c r="R158" i="2"/>
  <c r="X158" i="2"/>
  <c r="Z1722" i="2"/>
  <c r="S1722" i="2"/>
  <c r="T1722" i="2"/>
  <c r="S1690" i="2"/>
  <c r="T1690" i="2"/>
  <c r="Z1690" i="2"/>
  <c r="S1658" i="2"/>
  <c r="T1658" i="2"/>
  <c r="Z1658" i="2"/>
  <c r="T1610" i="2"/>
  <c r="S1610" i="2"/>
  <c r="Z1610" i="2"/>
  <c r="Z1578" i="2"/>
  <c r="T1578" i="2"/>
  <c r="S1578" i="2"/>
  <c r="T1538" i="2"/>
  <c r="Z1538" i="2"/>
  <c r="S1538" i="2"/>
  <c r="T1506" i="2"/>
  <c r="Z1506" i="2"/>
  <c r="S1506" i="2"/>
  <c r="Z1458" i="2"/>
  <c r="S1458" i="2"/>
  <c r="T1458" i="2"/>
  <c r="T1426" i="2"/>
  <c r="Z1426" i="2"/>
  <c r="S1426" i="2"/>
  <c r="Z1394" i="2"/>
  <c r="T1394" i="2"/>
  <c r="S1394" i="2"/>
  <c r="S1362" i="2"/>
  <c r="Z1362" i="2"/>
  <c r="T1362" i="2"/>
  <c r="Z1330" i="2"/>
  <c r="S1330" i="2"/>
  <c r="T1330" i="2"/>
  <c r="Z1298" i="2"/>
  <c r="T1298" i="2"/>
  <c r="S1298" i="2"/>
  <c r="Z1258" i="2"/>
  <c r="T1258" i="2"/>
  <c r="S1258" i="2"/>
  <c r="Z1218" i="2"/>
  <c r="S1218" i="2"/>
  <c r="T1218" i="2"/>
  <c r="S1186" i="2"/>
  <c r="T1186" i="2"/>
  <c r="Z1186" i="2"/>
  <c r="T1154" i="2"/>
  <c r="S1154" i="2"/>
  <c r="Z1154" i="2"/>
  <c r="Z1122" i="2"/>
  <c r="T1122" i="2"/>
  <c r="S1122" i="2"/>
  <c r="S1090" i="2"/>
  <c r="Z1090" i="2"/>
  <c r="T1090" i="2"/>
  <c r="Z1042" i="2"/>
  <c r="T1042" i="2"/>
  <c r="S1042" i="2"/>
  <c r="S1010" i="2"/>
  <c r="Z1010" i="2"/>
  <c r="T1010" i="2"/>
  <c r="T978" i="2"/>
  <c r="Z978" i="2"/>
  <c r="S978" i="2"/>
  <c r="T946" i="2"/>
  <c r="S946" i="2"/>
  <c r="Z946" i="2"/>
  <c r="S914" i="2"/>
  <c r="T914" i="2"/>
  <c r="Z914" i="2"/>
  <c r="T882" i="2"/>
  <c r="S882" i="2"/>
  <c r="Z882" i="2"/>
  <c r="Z850" i="2"/>
  <c r="S850" i="2"/>
  <c r="T850" i="2"/>
  <c r="S802" i="2"/>
  <c r="Z802" i="2"/>
  <c r="Z770" i="2"/>
  <c r="S770" i="2"/>
  <c r="Z738" i="2"/>
  <c r="S738" i="2"/>
  <c r="T738" i="2"/>
  <c r="T706" i="2"/>
  <c r="Z706" i="2"/>
  <c r="S706" i="2"/>
  <c r="Z674" i="2"/>
  <c r="S674" i="2"/>
  <c r="T674" i="2"/>
  <c r="S642" i="2"/>
  <c r="T642" i="2"/>
  <c r="Z642" i="2"/>
  <c r="S602" i="2"/>
  <c r="T602" i="2"/>
  <c r="Z602" i="2"/>
  <c r="Z570" i="2"/>
  <c r="T570" i="2"/>
  <c r="S570" i="2"/>
  <c r="S538" i="2"/>
  <c r="Z538" i="2"/>
  <c r="Z506" i="2"/>
  <c r="T506" i="2"/>
  <c r="S506" i="2"/>
  <c r="T466" i="2"/>
  <c r="Z466" i="2"/>
  <c r="S466" i="2"/>
  <c r="S434" i="2"/>
  <c r="T434" i="2"/>
  <c r="Z434" i="2"/>
  <c r="Z394" i="2"/>
  <c r="S394" i="2"/>
  <c r="T394" i="2"/>
  <c r="T362" i="2"/>
  <c r="Z362" i="2"/>
  <c r="S362" i="2"/>
  <c r="S330" i="2"/>
  <c r="Z330" i="2"/>
  <c r="T330" i="2"/>
  <c r="T282" i="2"/>
  <c r="S282" i="2"/>
  <c r="Z282" i="2"/>
  <c r="T242" i="2"/>
  <c r="Z242" i="2"/>
  <c r="S242" i="2"/>
  <c r="Z202" i="2"/>
  <c r="S202" i="2"/>
  <c r="T202" i="2"/>
  <c r="T162" i="2"/>
  <c r="Z162" i="2"/>
  <c r="S162" i="2"/>
  <c r="Z122" i="2"/>
  <c r="S122" i="2"/>
  <c r="T122" i="2"/>
  <c r="T82" i="2"/>
  <c r="Z82" i="2"/>
  <c r="S82" i="2"/>
  <c r="T50" i="2"/>
  <c r="S50" i="2"/>
  <c r="Z50" i="2"/>
  <c r="S10" i="2"/>
  <c r="Z10" i="2"/>
  <c r="T10" i="2"/>
  <c r="R558" i="2"/>
  <c r="X558" i="2"/>
  <c r="X94" i="2"/>
  <c r="R94" i="2"/>
  <c r="R1822" i="2"/>
  <c r="X1822" i="2"/>
  <c r="X1790" i="2"/>
  <c r="R1790" i="2"/>
  <c r="T1694" i="2"/>
  <c r="S1694" i="2"/>
  <c r="Z1694" i="2"/>
  <c r="Z1638" i="2"/>
  <c r="S1638" i="2"/>
  <c r="T1638" i="2"/>
  <c r="T1574" i="2"/>
  <c r="Z1574" i="2"/>
  <c r="Z1510" i="2"/>
  <c r="S1510" i="2"/>
  <c r="T1510" i="2"/>
  <c r="Z1454" i="2"/>
  <c r="T1454" i="2"/>
  <c r="S1398" i="2"/>
  <c r="Z1398" i="2"/>
  <c r="T1398" i="2"/>
  <c r="T1318" i="2"/>
  <c r="Z1318" i="2"/>
  <c r="S1318" i="2"/>
  <c r="Z1278" i="2"/>
  <c r="T1278" i="2"/>
  <c r="S1278" i="2"/>
  <c r="Z1222" i="2"/>
  <c r="S1222" i="2"/>
  <c r="T1222" i="2"/>
  <c r="Z1166" i="2"/>
  <c r="S1166" i="2"/>
  <c r="T1166" i="2"/>
  <c r="Z1102" i="2"/>
  <c r="T1102" i="2"/>
  <c r="S1102" i="2"/>
  <c r="Z1038" i="2"/>
  <c r="S1038" i="2"/>
  <c r="T1038" i="2"/>
  <c r="S990" i="2"/>
  <c r="Z990" i="2"/>
  <c r="T990" i="2"/>
  <c r="S934" i="2"/>
  <c r="T934" i="2"/>
  <c r="Z934" i="2"/>
  <c r="S854" i="2"/>
  <c r="T854" i="2"/>
  <c r="Z854" i="2"/>
  <c r="S806" i="2"/>
  <c r="T806" i="2"/>
  <c r="Z806" i="2"/>
  <c r="S750" i="2"/>
  <c r="Z750" i="2"/>
  <c r="T750" i="2"/>
  <c r="Z678" i="2"/>
  <c r="S678" i="2"/>
  <c r="T678" i="2"/>
  <c r="S638" i="2"/>
  <c r="Z638" i="2"/>
  <c r="T638" i="2"/>
  <c r="Z590" i="2"/>
  <c r="S590" i="2"/>
  <c r="T590" i="2"/>
  <c r="Z550" i="2"/>
  <c r="S550" i="2"/>
  <c r="T550" i="2"/>
  <c r="T494" i="2"/>
  <c r="S494" i="2"/>
  <c r="Z494" i="2"/>
  <c r="Z454" i="2"/>
  <c r="S454" i="2"/>
  <c r="T454" i="2"/>
  <c r="T406" i="2"/>
  <c r="S406" i="2"/>
  <c r="Z406" i="2"/>
  <c r="Z358" i="2"/>
  <c r="S358" i="2"/>
  <c r="T358" i="2"/>
  <c r="S318" i="2"/>
  <c r="Z318" i="2"/>
  <c r="T318" i="2"/>
  <c r="T262" i="2"/>
  <c r="Z262" i="2"/>
  <c r="S262" i="2"/>
  <c r="T198" i="2"/>
  <c r="Z198" i="2"/>
  <c r="S198" i="2"/>
  <c r="T150" i="2"/>
  <c r="S150" i="2"/>
  <c r="Z150" i="2"/>
  <c r="S94" i="2"/>
  <c r="T94" i="2"/>
  <c r="Z94" i="2"/>
  <c r="T30" i="2"/>
  <c r="S30" i="2"/>
  <c r="Z30" i="2"/>
  <c r="T1714" i="2"/>
  <c r="S1714" i="2"/>
  <c r="Z1714" i="2"/>
  <c r="Z1682" i="2"/>
  <c r="T1682" i="2"/>
  <c r="S1682" i="2"/>
  <c r="T1634" i="2"/>
  <c r="Z1634" i="2"/>
  <c r="S1634" i="2"/>
  <c r="T1602" i="2"/>
  <c r="Z1602" i="2"/>
  <c r="S1602" i="2"/>
  <c r="S1570" i="2"/>
  <c r="Z1570" i="2"/>
  <c r="T1570" i="2"/>
  <c r="Z1546" i="2"/>
  <c r="T1546" i="2"/>
  <c r="S1546" i="2"/>
  <c r="S1514" i="2"/>
  <c r="T1514" i="2"/>
  <c r="Z1514" i="2"/>
  <c r="S1482" i="2"/>
  <c r="T1482" i="2"/>
  <c r="Z1482" i="2"/>
  <c r="Z1434" i="2"/>
  <c r="S1434" i="2"/>
  <c r="T1434" i="2"/>
  <c r="S1402" i="2"/>
  <c r="T1402" i="2"/>
  <c r="Z1402" i="2"/>
  <c r="S1370" i="2"/>
  <c r="Z1370" i="2"/>
  <c r="T1370" i="2"/>
  <c r="Z1338" i="2"/>
  <c r="S1338" i="2"/>
  <c r="T1338" i="2"/>
  <c r="S1306" i="2"/>
  <c r="T1306" i="2"/>
  <c r="Z1306" i="2"/>
  <c r="S1274" i="2"/>
  <c r="T1274" i="2"/>
  <c r="Z1274" i="2"/>
  <c r="S1234" i="2"/>
  <c r="Z1234" i="2"/>
  <c r="T1234" i="2"/>
  <c r="S1202" i="2"/>
  <c r="Z1202" i="2"/>
  <c r="T1202" i="2"/>
  <c r="Z1162" i="2"/>
  <c r="S1162" i="2"/>
  <c r="T1162" i="2"/>
  <c r="S1130" i="2"/>
  <c r="T1130" i="2"/>
  <c r="Z1130" i="2"/>
  <c r="S1098" i="2"/>
  <c r="Z1098" i="2"/>
  <c r="S1066" i="2"/>
  <c r="Z1066" i="2"/>
  <c r="T1066" i="2"/>
  <c r="T1034" i="2"/>
  <c r="Z1034" i="2"/>
  <c r="S1034" i="2"/>
  <c r="Z1002" i="2"/>
  <c r="T1002" i="2"/>
  <c r="S1002" i="2"/>
  <c r="S954" i="2"/>
  <c r="T954" i="2"/>
  <c r="Z954" i="2"/>
  <c r="Z922" i="2"/>
  <c r="S922" i="2"/>
  <c r="T922" i="2"/>
  <c r="Z890" i="2"/>
  <c r="T890" i="2"/>
  <c r="S890" i="2"/>
  <c r="S858" i="2"/>
  <c r="Z858" i="2"/>
  <c r="T858" i="2"/>
  <c r="T826" i="2"/>
  <c r="Z826" i="2"/>
  <c r="S826" i="2"/>
  <c r="S786" i="2"/>
  <c r="T786" i="2"/>
  <c r="Z786" i="2"/>
  <c r="S746" i="2"/>
  <c r="T746" i="2"/>
  <c r="Z746" i="2"/>
  <c r="Z714" i="2"/>
  <c r="T714" i="2"/>
  <c r="S714" i="2"/>
  <c r="S682" i="2"/>
  <c r="T682" i="2"/>
  <c r="Z682" i="2"/>
  <c r="S650" i="2"/>
  <c r="T650" i="2"/>
  <c r="Z650" i="2"/>
  <c r="Z618" i="2"/>
  <c r="T618" i="2"/>
  <c r="S618" i="2"/>
  <c r="T578" i="2"/>
  <c r="Z578" i="2"/>
  <c r="S578" i="2"/>
  <c r="T546" i="2"/>
  <c r="Z546" i="2"/>
  <c r="S546" i="2"/>
  <c r="S514" i="2"/>
  <c r="Z514" i="2"/>
  <c r="T514" i="2"/>
  <c r="S482" i="2"/>
  <c r="T482" i="2"/>
  <c r="Z482" i="2"/>
  <c r="T442" i="2"/>
  <c r="S442" i="2"/>
  <c r="Z442" i="2"/>
  <c r="Z410" i="2"/>
  <c r="S410" i="2"/>
  <c r="T410" i="2"/>
  <c r="Z378" i="2"/>
  <c r="S378" i="2"/>
  <c r="T378" i="2"/>
  <c r="S338" i="2"/>
  <c r="Z338" i="2"/>
  <c r="T338" i="2"/>
  <c r="S298" i="2"/>
  <c r="Z298" i="2"/>
  <c r="T298" i="2"/>
  <c r="T266" i="2"/>
  <c r="S266" i="2"/>
  <c r="Z266" i="2"/>
  <c r="T218" i="2"/>
  <c r="S218" i="2"/>
  <c r="Z218" i="2"/>
  <c r="T170" i="2"/>
  <c r="S170" i="2"/>
  <c r="Z170" i="2"/>
  <c r="T138" i="2"/>
  <c r="Z138" i="2"/>
  <c r="S138" i="2"/>
  <c r="Z106" i="2"/>
  <c r="T106" i="2"/>
  <c r="S106" i="2"/>
  <c r="T74" i="2"/>
  <c r="S74" i="2"/>
  <c r="Z74" i="2"/>
  <c r="Z42" i="2"/>
  <c r="S42" i="2"/>
  <c r="T42" i="2"/>
  <c r="R1734" i="2"/>
  <c r="X1734" i="2"/>
  <c r="S1358" i="2"/>
  <c r="R382" i="2"/>
  <c r="S1710" i="2"/>
  <c r="Z1710" i="2"/>
  <c r="T1710" i="2"/>
  <c r="T1654" i="2"/>
  <c r="S1654" i="2"/>
  <c r="Z1654" i="2"/>
  <c r="Z1606" i="2"/>
  <c r="S1606" i="2"/>
  <c r="T1606" i="2"/>
  <c r="S1558" i="2"/>
  <c r="Z1558" i="2"/>
  <c r="T1558" i="2"/>
  <c r="S1518" i="2"/>
  <c r="T1518" i="2"/>
  <c r="S1462" i="2"/>
  <c r="T1462" i="2"/>
  <c r="Z1462" i="2"/>
  <c r="S1422" i="2"/>
  <c r="Z1422" i="2"/>
  <c r="T1422" i="2"/>
  <c r="S1382" i="2"/>
  <c r="Z1382" i="2"/>
  <c r="T1382" i="2"/>
  <c r="S1342" i="2"/>
  <c r="Z1342" i="2"/>
  <c r="T1342" i="2"/>
  <c r="S1294" i="2"/>
  <c r="T1294" i="2"/>
  <c r="Z1294" i="2"/>
  <c r="S1254" i="2"/>
  <c r="T1254" i="2"/>
  <c r="Z1254" i="2"/>
  <c r="Z1198" i="2"/>
  <c r="S1198" i="2"/>
  <c r="T1198" i="2"/>
  <c r="Z1158" i="2"/>
  <c r="S1158" i="2"/>
  <c r="T1158" i="2"/>
  <c r="Z1126" i="2"/>
  <c r="S1126" i="2"/>
  <c r="T1126" i="2"/>
  <c r="S1070" i="2"/>
  <c r="Z1070" i="2"/>
  <c r="T1070" i="2"/>
  <c r="Z1006" i="2"/>
  <c r="S1006" i="2"/>
  <c r="T1006" i="2"/>
  <c r="T950" i="2"/>
  <c r="S950" i="2"/>
  <c r="Z950" i="2"/>
  <c r="Z910" i="2"/>
  <c r="S910" i="2"/>
  <c r="T910" i="2"/>
  <c r="Z878" i="2"/>
  <c r="S878" i="2"/>
  <c r="T878" i="2"/>
  <c r="T822" i="2"/>
  <c r="S822" i="2"/>
  <c r="Z822" i="2"/>
  <c r="S766" i="2"/>
  <c r="T766" i="2"/>
  <c r="Z766" i="2"/>
  <c r="Z726" i="2"/>
  <c r="S726" i="2"/>
  <c r="T726" i="2"/>
  <c r="S670" i="2"/>
  <c r="T670" i="2"/>
  <c r="Z670" i="2"/>
  <c r="T646" i="2"/>
  <c r="Z646" i="2"/>
  <c r="S646" i="2"/>
  <c r="T606" i="2"/>
  <c r="Z606" i="2"/>
  <c r="S606" i="2"/>
  <c r="T558" i="2"/>
  <c r="S558" i="2"/>
  <c r="Z558" i="2"/>
  <c r="T518" i="2"/>
  <c r="S518" i="2"/>
  <c r="Z518" i="2"/>
  <c r="Z470" i="2"/>
  <c r="S470" i="2"/>
  <c r="T470" i="2"/>
  <c r="T446" i="2"/>
  <c r="Z446" i="2"/>
  <c r="S446" i="2"/>
  <c r="Z414" i="2"/>
  <c r="S414" i="2"/>
  <c r="T414" i="2"/>
  <c r="S374" i="2"/>
  <c r="T374" i="2"/>
  <c r="Z374" i="2"/>
  <c r="T326" i="2"/>
  <c r="Z326" i="2"/>
  <c r="S326" i="2"/>
  <c r="Z294" i="2"/>
  <c r="T294" i="2"/>
  <c r="S294" i="2"/>
  <c r="S222" i="2"/>
  <c r="Z222" i="2"/>
  <c r="T222" i="2"/>
  <c r="Z174" i="2"/>
  <c r="S174" i="2"/>
  <c r="T174" i="2"/>
  <c r="T142" i="2"/>
  <c r="S142" i="2"/>
  <c r="Z142" i="2"/>
  <c r="Z110" i="2"/>
  <c r="T110" i="2"/>
  <c r="S110" i="2"/>
  <c r="S62" i="2"/>
  <c r="Z62" i="2"/>
  <c r="T62" i="2"/>
  <c r="T6" i="2"/>
  <c r="Z6" i="2"/>
  <c r="R462" i="2"/>
  <c r="X462" i="2"/>
  <c r="R30" i="2"/>
  <c r="X30" i="2"/>
  <c r="S2218" i="2"/>
  <c r="T2218" i="2"/>
  <c r="S1698" i="2"/>
  <c r="T1698" i="2"/>
  <c r="Z1698" i="2"/>
  <c r="Z1666" i="2"/>
  <c r="S1666" i="2"/>
  <c r="T1666" i="2"/>
  <c r="S1650" i="2"/>
  <c r="Z1650" i="2"/>
  <c r="T1650" i="2"/>
  <c r="S1626" i="2"/>
  <c r="T1626" i="2"/>
  <c r="T1586" i="2"/>
  <c r="S1586" i="2"/>
  <c r="Z1586" i="2"/>
  <c r="T1562" i="2"/>
  <c r="S1562" i="2"/>
  <c r="Z1562" i="2"/>
  <c r="Z1530" i="2"/>
  <c r="T1530" i="2"/>
  <c r="S1530" i="2"/>
  <c r="S1498" i="2"/>
  <c r="Z1498" i="2"/>
  <c r="T1498" i="2"/>
  <c r="Z1474" i="2"/>
  <c r="T1474" i="2"/>
  <c r="S1474" i="2"/>
  <c r="S1450" i="2"/>
  <c r="Z1450" i="2"/>
  <c r="T1450" i="2"/>
  <c r="Z1410" i="2"/>
  <c r="S1410" i="2"/>
  <c r="T1410" i="2"/>
  <c r="T1386" i="2"/>
  <c r="Z1386" i="2"/>
  <c r="S1386" i="2"/>
  <c r="Z1354" i="2"/>
  <c r="T1354" i="2"/>
  <c r="S1354" i="2"/>
  <c r="S1322" i="2"/>
  <c r="Z1322" i="2"/>
  <c r="T1322" i="2"/>
  <c r="T1290" i="2"/>
  <c r="S1290" i="2"/>
  <c r="Z1290" i="2"/>
  <c r="S1266" i="2"/>
  <c r="Z1266" i="2"/>
  <c r="T1266" i="2"/>
  <c r="S1242" i="2"/>
  <c r="T1242" i="2"/>
  <c r="Z1242" i="2"/>
  <c r="T1210" i="2"/>
  <c r="S1210" i="2"/>
  <c r="Z1210" i="2"/>
  <c r="Z1178" i="2"/>
  <c r="T1178" i="2"/>
  <c r="S1178" i="2"/>
  <c r="S1146" i="2"/>
  <c r="T1146" i="2"/>
  <c r="Z1146" i="2"/>
  <c r="S1114" i="2"/>
  <c r="T1114" i="2"/>
  <c r="Z1114" i="2"/>
  <c r="Z1082" i="2"/>
  <c r="S1082" i="2"/>
  <c r="T1082" i="2"/>
  <c r="S1050" i="2"/>
  <c r="T1050" i="2"/>
  <c r="Z1050" i="2"/>
  <c r="S1018" i="2"/>
  <c r="T1018" i="2"/>
  <c r="Z1018" i="2"/>
  <c r="S994" i="2"/>
  <c r="T994" i="2"/>
  <c r="Z994" i="2"/>
  <c r="S970" i="2"/>
  <c r="Z970" i="2"/>
  <c r="S938" i="2"/>
  <c r="Z938" i="2"/>
  <c r="T938" i="2"/>
  <c r="Z898" i="2"/>
  <c r="S898" i="2"/>
  <c r="T898" i="2"/>
  <c r="S866" i="2"/>
  <c r="T866" i="2"/>
  <c r="Z866" i="2"/>
  <c r="T834" i="2"/>
  <c r="Z834" i="2"/>
  <c r="S834" i="2"/>
  <c r="S810" i="2"/>
  <c r="Z810" i="2"/>
  <c r="T810" i="2"/>
  <c r="T778" i="2"/>
  <c r="Z778" i="2"/>
  <c r="S778" i="2"/>
  <c r="T762" i="2"/>
  <c r="Z762" i="2"/>
  <c r="S762" i="2"/>
  <c r="S722" i="2"/>
  <c r="Z722" i="2"/>
  <c r="T722" i="2"/>
  <c r="S690" i="2"/>
  <c r="T690" i="2"/>
  <c r="Z690" i="2"/>
  <c r="Z666" i="2"/>
  <c r="T666" i="2"/>
  <c r="S666" i="2"/>
  <c r="T626" i="2"/>
  <c r="Z626" i="2"/>
  <c r="S626" i="2"/>
  <c r="T594" i="2"/>
  <c r="S594" i="2"/>
  <c r="Z594" i="2"/>
  <c r="T562" i="2"/>
  <c r="Z562" i="2"/>
  <c r="S562" i="2"/>
  <c r="Z530" i="2"/>
  <c r="S530" i="2"/>
  <c r="T530" i="2"/>
  <c r="T498" i="2"/>
  <c r="Z498" i="2"/>
  <c r="S498" i="2"/>
  <c r="S474" i="2"/>
  <c r="T474" i="2"/>
  <c r="Z474" i="2"/>
  <c r="Z450" i="2"/>
  <c r="S450" i="2"/>
  <c r="T450" i="2"/>
  <c r="S418" i="2"/>
  <c r="Z418" i="2"/>
  <c r="T418" i="2"/>
  <c r="T386" i="2"/>
  <c r="S386" i="2"/>
  <c r="Z386" i="2"/>
  <c r="S354" i="2"/>
  <c r="Z354" i="2"/>
  <c r="T354" i="2"/>
  <c r="T322" i="2"/>
  <c r="Z322" i="2"/>
  <c r="S322" i="2"/>
  <c r="Z290" i="2"/>
  <c r="S290" i="2"/>
  <c r="T290" i="2"/>
  <c r="T258" i="2"/>
  <c r="S258" i="2"/>
  <c r="Z258" i="2"/>
  <c r="S226" i="2"/>
  <c r="Z226" i="2"/>
  <c r="T226" i="2"/>
  <c r="S194" i="2"/>
  <c r="Z194" i="2"/>
  <c r="T194" i="2"/>
  <c r="Z146" i="2"/>
  <c r="S146" i="2"/>
  <c r="T146" i="2"/>
  <c r="T114" i="2"/>
  <c r="Z114" i="2"/>
  <c r="S114" i="2"/>
  <c r="T90" i="2"/>
  <c r="Z90" i="2"/>
  <c r="S90" i="2"/>
  <c r="Z58" i="2"/>
  <c r="T58" i="2"/>
  <c r="S58" i="2"/>
  <c r="S26" i="2"/>
  <c r="T26" i="2"/>
  <c r="Z26" i="2"/>
  <c r="X494" i="2"/>
  <c r="R494" i="2"/>
  <c r="R222" i="2"/>
  <c r="X222" i="2"/>
  <c r="T538" i="2"/>
  <c r="S2214" i="2"/>
  <c r="T2214" i="2"/>
  <c r="Z2214" i="2"/>
  <c r="R594" i="2"/>
  <c r="X594" i="2"/>
  <c r="X586" i="2"/>
  <c r="R586" i="2"/>
  <c r="R578" i="2"/>
  <c r="X578" i="2"/>
  <c r="X570" i="2"/>
  <c r="R570" i="2"/>
  <c r="R562" i="2"/>
  <c r="X562" i="2"/>
  <c r="X554" i="2"/>
  <c r="R554" i="2"/>
  <c r="X546" i="2"/>
  <c r="R546" i="2"/>
  <c r="X538" i="2"/>
  <c r="R538" i="2"/>
  <c r="R530" i="2"/>
  <c r="X530" i="2"/>
  <c r="R522" i="2"/>
  <c r="X522" i="2"/>
  <c r="X514" i="2"/>
  <c r="R514" i="2"/>
  <c r="X506" i="2"/>
  <c r="R506" i="2"/>
  <c r="R498" i="2"/>
  <c r="X498" i="2"/>
  <c r="X490" i="2"/>
  <c r="R490" i="2"/>
  <c r="X482" i="2"/>
  <c r="R482" i="2"/>
  <c r="X474" i="2"/>
  <c r="R474" i="2"/>
  <c r="X466" i="2"/>
  <c r="R466" i="2"/>
  <c r="R458" i="2"/>
  <c r="X458" i="2"/>
  <c r="R450" i="2"/>
  <c r="X450" i="2"/>
  <c r="R442" i="2"/>
  <c r="X442" i="2"/>
  <c r="X434" i="2"/>
  <c r="R434" i="2"/>
  <c r="X426" i="2"/>
  <c r="R426" i="2"/>
  <c r="X418" i="2"/>
  <c r="R418" i="2"/>
  <c r="X410" i="2"/>
  <c r="R410" i="2"/>
  <c r="X402" i="2"/>
  <c r="R402" i="2"/>
  <c r="X394" i="2"/>
  <c r="R394" i="2"/>
  <c r="R386" i="2"/>
  <c r="X386" i="2"/>
  <c r="X378" i="2"/>
  <c r="R378" i="2"/>
  <c r="X370" i="2"/>
  <c r="R370" i="2"/>
  <c r="X362" i="2"/>
  <c r="R362" i="2"/>
  <c r="X354" i="2"/>
  <c r="R354" i="2"/>
  <c r="R346" i="2"/>
  <c r="X346" i="2"/>
  <c r="R338" i="2"/>
  <c r="X338" i="2"/>
  <c r="X330" i="2"/>
  <c r="R330" i="2"/>
  <c r="R322" i="2"/>
  <c r="X322" i="2"/>
  <c r="X314" i="2"/>
  <c r="R314" i="2"/>
  <c r="R306" i="2"/>
  <c r="X306" i="2"/>
  <c r="X298" i="2"/>
  <c r="R298" i="2"/>
  <c r="R290" i="2"/>
  <c r="X290" i="2"/>
  <c r="R282" i="2"/>
  <c r="X282" i="2"/>
  <c r="X274" i="2"/>
  <c r="R274" i="2"/>
  <c r="R266" i="2"/>
  <c r="X266" i="2"/>
  <c r="R258" i="2"/>
  <c r="X258" i="2"/>
  <c r="R242" i="2"/>
  <c r="X242" i="2"/>
  <c r="R234" i="2"/>
  <c r="X234" i="2"/>
  <c r="X226" i="2"/>
  <c r="R226" i="2"/>
  <c r="X218" i="2"/>
  <c r="R218" i="2"/>
  <c r="R210" i="2"/>
  <c r="X210" i="2"/>
  <c r="R202" i="2"/>
  <c r="X202" i="2"/>
  <c r="R194" i="2"/>
  <c r="X194" i="2"/>
  <c r="X186" i="2"/>
  <c r="R186" i="2"/>
  <c r="X178" i="2"/>
  <c r="R178" i="2"/>
  <c r="R170" i="2"/>
  <c r="X170" i="2"/>
  <c r="R162" i="2"/>
  <c r="X162" i="2"/>
  <c r="X154" i="2"/>
  <c r="R154" i="2"/>
  <c r="R146" i="2"/>
  <c r="X146" i="2"/>
  <c r="R138" i="2"/>
  <c r="X138" i="2"/>
  <c r="R130" i="2"/>
  <c r="X130" i="2"/>
  <c r="R122" i="2"/>
  <c r="X122" i="2"/>
  <c r="X114" i="2"/>
  <c r="R114" i="2"/>
  <c r="R106" i="2"/>
  <c r="X106" i="2"/>
  <c r="R98" i="2"/>
  <c r="X98" i="2"/>
  <c r="X90" i="2"/>
  <c r="R90" i="2"/>
  <c r="R82" i="2"/>
  <c r="X82" i="2"/>
  <c r="X74" i="2"/>
  <c r="R74" i="2"/>
  <c r="R66" i="2"/>
  <c r="X66" i="2"/>
  <c r="R58" i="2"/>
  <c r="X58" i="2"/>
  <c r="X50" i="2"/>
  <c r="R50" i="2"/>
  <c r="R42" i="2"/>
  <c r="X42" i="2"/>
  <c r="X34" i="2"/>
  <c r="R34" i="2"/>
  <c r="X26" i="2"/>
  <c r="R26" i="2"/>
  <c r="X18" i="2"/>
  <c r="R18" i="2"/>
  <c r="R10" i="2"/>
  <c r="X10" i="2"/>
  <c r="Z1518" i="2"/>
  <c r="T970" i="2"/>
  <c r="R250" i="2"/>
  <c r="Z1702" i="2"/>
  <c r="T1702" i="2"/>
  <c r="S1702" i="2"/>
  <c r="Z1662" i="2"/>
  <c r="T1662" i="2"/>
  <c r="S1662" i="2"/>
  <c r="S1598" i="2"/>
  <c r="T1598" i="2"/>
  <c r="Z1598" i="2"/>
  <c r="Z1550" i="2"/>
  <c r="S1550" i="2"/>
  <c r="T1550" i="2"/>
  <c r="S1502" i="2"/>
  <c r="T1502" i="2"/>
  <c r="Z1502" i="2"/>
  <c r="S1470" i="2"/>
  <c r="Z1470" i="2"/>
  <c r="T1470" i="2"/>
  <c r="Z1430" i="2"/>
  <c r="S1430" i="2"/>
  <c r="T1430" i="2"/>
  <c r="T1366" i="2"/>
  <c r="Z1366" i="2"/>
  <c r="S1366" i="2"/>
  <c r="Z1334" i="2"/>
  <c r="T1334" i="2"/>
  <c r="S1334" i="2"/>
  <c r="T1302" i="2"/>
  <c r="S1302" i="2"/>
  <c r="Z1302" i="2"/>
  <c r="S1246" i="2"/>
  <c r="Z1246" i="2"/>
  <c r="T1246" i="2"/>
  <c r="S1190" i="2"/>
  <c r="T1190" i="2"/>
  <c r="Z1190" i="2"/>
  <c r="S1150" i="2"/>
  <c r="T1150" i="2"/>
  <c r="Z1150" i="2"/>
  <c r="S1118" i="2"/>
  <c r="Z1118" i="2"/>
  <c r="T1118" i="2"/>
  <c r="Z1062" i="2"/>
  <c r="T1062" i="2"/>
  <c r="S1062" i="2"/>
  <c r="T1014" i="2"/>
  <c r="Z1014" i="2"/>
  <c r="S1014" i="2"/>
  <c r="Z958" i="2"/>
  <c r="T958" i="2"/>
  <c r="S958" i="2"/>
  <c r="S918" i="2"/>
  <c r="Z918" i="2"/>
  <c r="T918" i="2"/>
  <c r="Z870" i="2"/>
  <c r="S870" i="2"/>
  <c r="T870" i="2"/>
  <c r="S830" i="2"/>
  <c r="Z830" i="2"/>
  <c r="T830" i="2"/>
  <c r="Z790" i="2"/>
  <c r="S790" i="2"/>
  <c r="T790" i="2"/>
  <c r="Z734" i="2"/>
  <c r="T734" i="2"/>
  <c r="S734" i="2"/>
  <c r="T686" i="2"/>
  <c r="Z686" i="2"/>
  <c r="S686" i="2"/>
  <c r="Z654" i="2"/>
  <c r="S654" i="2"/>
  <c r="T654" i="2"/>
  <c r="S598" i="2"/>
  <c r="Z598" i="2"/>
  <c r="T598" i="2"/>
  <c r="S566" i="2"/>
  <c r="Z566" i="2"/>
  <c r="T566" i="2"/>
  <c r="S510" i="2"/>
  <c r="Z510" i="2"/>
  <c r="T510" i="2"/>
  <c r="Z478" i="2"/>
  <c r="T478" i="2"/>
  <c r="S478" i="2"/>
  <c r="T438" i="2"/>
  <c r="Z438" i="2"/>
  <c r="S438" i="2"/>
  <c r="Z430" i="2"/>
  <c r="T430" i="2"/>
  <c r="S430" i="2"/>
  <c r="T390" i="2"/>
  <c r="S390" i="2"/>
  <c r="Z390" i="2"/>
  <c r="Z350" i="2"/>
  <c r="S350" i="2"/>
  <c r="T350" i="2"/>
  <c r="Z302" i="2"/>
  <c r="S302" i="2"/>
  <c r="T302" i="2"/>
  <c r="Z246" i="2"/>
  <c r="S246" i="2"/>
  <c r="T246" i="2"/>
  <c r="Z214" i="2"/>
  <c r="S214" i="2"/>
  <c r="T214" i="2"/>
  <c r="Z166" i="2"/>
  <c r="S166" i="2"/>
  <c r="T166" i="2"/>
  <c r="S118" i="2"/>
  <c r="Z118" i="2"/>
  <c r="T118" i="2"/>
  <c r="T86" i="2"/>
  <c r="S86" i="2"/>
  <c r="Z86" i="2"/>
  <c r="Z46" i="2"/>
  <c r="S46" i="2"/>
  <c r="T46" i="2"/>
  <c r="R590" i="2"/>
  <c r="X590" i="2"/>
  <c r="X526" i="2"/>
  <c r="R526" i="2"/>
  <c r="S6" i="2"/>
  <c r="Z1706" i="2"/>
  <c r="S1706" i="2"/>
  <c r="T1706" i="2"/>
  <c r="T1674" i="2"/>
  <c r="Z1674" i="2"/>
  <c r="S1674" i="2"/>
  <c r="S1642" i="2"/>
  <c r="Z1642" i="2"/>
  <c r="T1642" i="2"/>
  <c r="Z1618" i="2"/>
  <c r="T1618" i="2"/>
  <c r="S1618" i="2"/>
  <c r="T1594" i="2"/>
  <c r="Z1594" i="2"/>
  <c r="Z1554" i="2"/>
  <c r="T1554" i="2"/>
  <c r="S1554" i="2"/>
  <c r="T1522" i="2"/>
  <c r="S1522" i="2"/>
  <c r="Z1522" i="2"/>
  <c r="Z1490" i="2"/>
  <c r="S1490" i="2"/>
  <c r="T1490" i="2"/>
  <c r="Z1466" i="2"/>
  <c r="S1466" i="2"/>
  <c r="T1466" i="2"/>
  <c r="S1442" i="2"/>
  <c r="Z1442" i="2"/>
  <c r="T1442" i="2"/>
  <c r="Z1418" i="2"/>
  <c r="S1418" i="2"/>
  <c r="T1418" i="2"/>
  <c r="Z1378" i="2"/>
  <c r="S1378" i="2"/>
  <c r="T1378" i="2"/>
  <c r="S1346" i="2"/>
  <c r="T1346" i="2"/>
  <c r="Z1346" i="2"/>
  <c r="S1314" i="2"/>
  <c r="T1314" i="2"/>
  <c r="Z1314" i="2"/>
  <c r="S1282" i="2"/>
  <c r="T1282" i="2"/>
  <c r="Z1282" i="2"/>
  <c r="S1250" i="2"/>
  <c r="T1250" i="2"/>
  <c r="Z1250" i="2"/>
  <c r="S1226" i="2"/>
  <c r="T1226" i="2"/>
  <c r="Z1226" i="2"/>
  <c r="S1194" i="2"/>
  <c r="Z1194" i="2"/>
  <c r="T1194" i="2"/>
  <c r="S1170" i="2"/>
  <c r="T1170" i="2"/>
  <c r="Z1170" i="2"/>
  <c r="Z1138" i="2"/>
  <c r="S1138" i="2"/>
  <c r="T1138" i="2"/>
  <c r="S1106" i="2"/>
  <c r="Z1106" i="2"/>
  <c r="T1106" i="2"/>
  <c r="T1074" i="2"/>
  <c r="Z1074" i="2"/>
  <c r="S1074" i="2"/>
  <c r="S1058" i="2"/>
  <c r="T1058" i="2"/>
  <c r="Z1058" i="2"/>
  <c r="Z1026" i="2"/>
  <c r="S1026" i="2"/>
  <c r="T1026" i="2"/>
  <c r="S986" i="2"/>
  <c r="Z986" i="2"/>
  <c r="T986" i="2"/>
  <c r="Z962" i="2"/>
  <c r="S962" i="2"/>
  <c r="T962" i="2"/>
  <c r="Z930" i="2"/>
  <c r="S930" i="2"/>
  <c r="T930" i="2"/>
  <c r="T906" i="2"/>
  <c r="Z906" i="2"/>
  <c r="S906" i="2"/>
  <c r="S874" i="2"/>
  <c r="Z874" i="2"/>
  <c r="T874" i="2"/>
  <c r="T842" i="2"/>
  <c r="Z842" i="2"/>
  <c r="S842" i="2"/>
  <c r="Z818" i="2"/>
  <c r="S818" i="2"/>
  <c r="T818" i="2"/>
  <c r="S794" i="2"/>
  <c r="Z794" i="2"/>
  <c r="T794" i="2"/>
  <c r="T754" i="2"/>
  <c r="Z754" i="2"/>
  <c r="S754" i="2"/>
  <c r="S730" i="2"/>
  <c r="T730" i="2"/>
  <c r="Z730" i="2"/>
  <c r="Z698" i="2"/>
  <c r="S698" i="2"/>
  <c r="T698" i="2"/>
  <c r="S658" i="2"/>
  <c r="T658" i="2"/>
  <c r="Z658" i="2"/>
  <c r="Z634" i="2"/>
  <c r="T634" i="2"/>
  <c r="S634" i="2"/>
  <c r="Z610" i="2"/>
  <c r="S610" i="2"/>
  <c r="T610" i="2"/>
  <c r="T586" i="2"/>
  <c r="S586" i="2"/>
  <c r="Z586" i="2"/>
  <c r="Z554" i="2"/>
  <c r="S554" i="2"/>
  <c r="T554" i="2"/>
  <c r="T522" i="2"/>
  <c r="Z522" i="2"/>
  <c r="S522" i="2"/>
  <c r="Z490" i="2"/>
  <c r="S490" i="2"/>
  <c r="T490" i="2"/>
  <c r="T458" i="2"/>
  <c r="Z458" i="2"/>
  <c r="S458" i="2"/>
  <c r="T426" i="2"/>
  <c r="S426" i="2"/>
  <c r="Z426" i="2"/>
  <c r="S402" i="2"/>
  <c r="Z402" i="2"/>
  <c r="T402" i="2"/>
  <c r="T370" i="2"/>
  <c r="S370" i="2"/>
  <c r="Z370" i="2"/>
  <c r="T346" i="2"/>
  <c r="S346" i="2"/>
  <c r="Z346" i="2"/>
  <c r="T306" i="2"/>
  <c r="S306" i="2"/>
  <c r="Z306" i="2"/>
  <c r="S274" i="2"/>
  <c r="T274" i="2"/>
  <c r="Z274" i="2"/>
  <c r="T234" i="2"/>
  <c r="Z234" i="2"/>
  <c r="S234" i="2"/>
  <c r="T210" i="2"/>
  <c r="S210" i="2"/>
  <c r="Z210" i="2"/>
  <c r="T178" i="2"/>
  <c r="Z178" i="2"/>
  <c r="S178" i="2"/>
  <c r="T154" i="2"/>
  <c r="S154" i="2"/>
  <c r="Z154" i="2"/>
  <c r="T130" i="2"/>
  <c r="Z130" i="2"/>
  <c r="S130" i="2"/>
  <c r="S98" i="2"/>
  <c r="Z98" i="2"/>
  <c r="T98" i="2"/>
  <c r="S66" i="2"/>
  <c r="Z66" i="2"/>
  <c r="T66" i="2"/>
  <c r="S34" i="2"/>
  <c r="T34" i="2"/>
  <c r="Z34" i="2"/>
  <c r="R1782" i="2"/>
  <c r="X1782" i="2"/>
  <c r="Z2254" i="2"/>
  <c r="S2254" i="2"/>
  <c r="T2254" i="2"/>
  <c r="S1686" i="2"/>
  <c r="T1686" i="2"/>
  <c r="Z1686" i="2"/>
  <c r="T1630" i="2"/>
  <c r="Z1630" i="2"/>
  <c r="S1630" i="2"/>
  <c r="S1582" i="2"/>
  <c r="Z1582" i="2"/>
  <c r="T1582" i="2"/>
  <c r="T1526" i="2"/>
  <c r="Z1526" i="2"/>
  <c r="S1526" i="2"/>
  <c r="T1446" i="2"/>
  <c r="Z1446" i="2"/>
  <c r="S1446" i="2"/>
  <c r="Z1390" i="2"/>
  <c r="S1390" i="2"/>
  <c r="S1326" i="2"/>
  <c r="T1326" i="2"/>
  <c r="Z1326" i="2"/>
  <c r="T1270" i="2"/>
  <c r="S1270" i="2"/>
  <c r="Z1270" i="2"/>
  <c r="Z1214" i="2"/>
  <c r="S1214" i="2"/>
  <c r="T1214" i="2"/>
  <c r="S1174" i="2"/>
  <c r="Z1174" i="2"/>
  <c r="S1110" i="2"/>
  <c r="T1110" i="2"/>
  <c r="Z1110" i="2"/>
  <c r="Z1046" i="2"/>
  <c r="S1046" i="2"/>
  <c r="T1046" i="2"/>
  <c r="Z982" i="2"/>
  <c r="T982" i="2"/>
  <c r="S982" i="2"/>
  <c r="T926" i="2"/>
  <c r="Z926" i="2"/>
  <c r="S926" i="2"/>
  <c r="T862" i="2"/>
  <c r="Z862" i="2"/>
  <c r="S862" i="2"/>
  <c r="Z798" i="2"/>
  <c r="S798" i="2"/>
  <c r="T798" i="2"/>
  <c r="S742" i="2"/>
  <c r="Z742" i="2"/>
  <c r="T742" i="2"/>
  <c r="T694" i="2"/>
  <c r="Z694" i="2"/>
  <c r="S694" i="2"/>
  <c r="S622" i="2"/>
  <c r="T622" i="2"/>
  <c r="Z622" i="2"/>
  <c r="T582" i="2"/>
  <c r="Z582" i="2"/>
  <c r="S582" i="2"/>
  <c r="T542" i="2"/>
  <c r="S542" i="2"/>
  <c r="Z542" i="2"/>
  <c r="T486" i="2"/>
  <c r="Z486" i="2"/>
  <c r="S486" i="2"/>
  <c r="S462" i="2"/>
  <c r="Z462" i="2"/>
  <c r="T462" i="2"/>
  <c r="S422" i="2"/>
  <c r="T422" i="2"/>
  <c r="Z422" i="2"/>
  <c r="S366" i="2"/>
  <c r="Z366" i="2"/>
  <c r="T366" i="2"/>
  <c r="Z310" i="2"/>
  <c r="S310" i="2"/>
  <c r="T310" i="2"/>
  <c r="T254" i="2"/>
  <c r="S254" i="2"/>
  <c r="Z254" i="2"/>
  <c r="S206" i="2"/>
  <c r="T206" i="2"/>
  <c r="Z206" i="2"/>
  <c r="S158" i="2"/>
  <c r="Z158" i="2"/>
  <c r="T158" i="2"/>
  <c r="Z102" i="2"/>
  <c r="S102" i="2"/>
  <c r="T102" i="2"/>
  <c r="T38" i="2"/>
  <c r="Z38" i="2"/>
  <c r="S38" i="2"/>
  <c r="S1670" i="2"/>
  <c r="Z1670" i="2"/>
  <c r="T1670" i="2"/>
  <c r="S1622" i="2"/>
  <c r="Z1622" i="2"/>
  <c r="T1622" i="2"/>
  <c r="Z1566" i="2"/>
  <c r="T1566" i="2"/>
  <c r="S1566" i="2"/>
  <c r="S1494" i="2"/>
  <c r="T1494" i="2"/>
  <c r="Z1494" i="2"/>
  <c r="S1438" i="2"/>
  <c r="Z1438" i="2"/>
  <c r="Z1374" i="2"/>
  <c r="T1374" i="2"/>
  <c r="S1374" i="2"/>
  <c r="T1310" i="2"/>
  <c r="Z1310" i="2"/>
  <c r="S1310" i="2"/>
  <c r="Z1262" i="2"/>
  <c r="S1262" i="2"/>
  <c r="T1262" i="2"/>
  <c r="S1206" i="2"/>
  <c r="Z1206" i="2"/>
  <c r="T1206" i="2"/>
  <c r="T1134" i="2"/>
  <c r="Z1134" i="2"/>
  <c r="S1134" i="2"/>
  <c r="Z1078" i="2"/>
  <c r="S1078" i="2"/>
  <c r="T1078" i="2"/>
  <c r="Z1022" i="2"/>
  <c r="T1022" i="2"/>
  <c r="S974" i="2"/>
  <c r="T974" i="2"/>
  <c r="Z974" i="2"/>
  <c r="S894" i="2"/>
  <c r="Z894" i="2"/>
  <c r="T894" i="2"/>
  <c r="Z838" i="2"/>
  <c r="T838" i="2"/>
  <c r="S838" i="2"/>
  <c r="S782" i="2"/>
  <c r="Z782" i="2"/>
  <c r="T782" i="2"/>
  <c r="S702" i="2"/>
  <c r="T702" i="2"/>
  <c r="Z702" i="2"/>
  <c r="S630" i="2"/>
  <c r="Z630" i="2"/>
  <c r="T630" i="2"/>
  <c r="T526" i="2"/>
  <c r="S526" i="2"/>
  <c r="Z526" i="2"/>
  <c r="Z382" i="2"/>
  <c r="T382" i="2"/>
  <c r="S382" i="2"/>
  <c r="Z54" i="2"/>
  <c r="T54" i="2"/>
  <c r="S54" i="2"/>
  <c r="S1454" i="2"/>
  <c r="T1174" i="2"/>
  <c r="T770" i="2"/>
  <c r="Z1718" i="2"/>
  <c r="S1718" i="2"/>
  <c r="T1718" i="2"/>
  <c r="S1646" i="2"/>
  <c r="Z1646" i="2"/>
  <c r="T1590" i="2"/>
  <c r="Z1590" i="2"/>
  <c r="S1590" i="2"/>
  <c r="S1534" i="2"/>
  <c r="T1534" i="2"/>
  <c r="Z1534" i="2"/>
  <c r="S1478" i="2"/>
  <c r="Z1478" i="2"/>
  <c r="T1478" i="2"/>
  <c r="T1406" i="2"/>
  <c r="Z1406" i="2"/>
  <c r="S1406" i="2"/>
  <c r="Z1358" i="2"/>
  <c r="S1286" i="2"/>
  <c r="Z1286" i="2"/>
  <c r="T1286" i="2"/>
  <c r="S1230" i="2"/>
  <c r="T1230" i="2"/>
  <c r="Z1230" i="2"/>
  <c r="Z1182" i="2"/>
  <c r="S1182" i="2"/>
  <c r="T1182" i="2"/>
  <c r="Z1086" i="2"/>
  <c r="S1086" i="2"/>
  <c r="T1086" i="2"/>
  <c r="S1030" i="2"/>
  <c r="Z1030" i="2"/>
  <c r="T1030" i="2"/>
  <c r="Z966" i="2"/>
  <c r="S966" i="2"/>
  <c r="T966" i="2"/>
  <c r="T902" i="2"/>
  <c r="S902" i="2"/>
  <c r="Z902" i="2"/>
  <c r="S846" i="2"/>
  <c r="T846" i="2"/>
  <c r="Z846" i="2"/>
  <c r="T774" i="2"/>
  <c r="Z774" i="2"/>
  <c r="S774" i="2"/>
  <c r="Z718" i="2"/>
  <c r="T718" i="2"/>
  <c r="S718" i="2"/>
  <c r="S534" i="2"/>
  <c r="T534" i="2"/>
  <c r="Z534" i="2"/>
  <c r="R430" i="2"/>
  <c r="X430" i="2"/>
  <c r="R422" i="2"/>
  <c r="X422" i="2"/>
  <c r="R414" i="2"/>
  <c r="X414" i="2"/>
  <c r="X406" i="2"/>
  <c r="R406" i="2"/>
  <c r="R398" i="2"/>
  <c r="X398" i="2"/>
  <c r="X390" i="2"/>
  <c r="R390" i="2"/>
  <c r="X374" i="2"/>
  <c r="R374" i="2"/>
  <c r="R366" i="2"/>
  <c r="X366" i="2"/>
  <c r="R358" i="2"/>
  <c r="X358" i="2"/>
  <c r="X350" i="2"/>
  <c r="R350" i="2"/>
  <c r="R342" i="2"/>
  <c r="X342" i="2"/>
  <c r="R334" i="2"/>
  <c r="X334" i="2"/>
  <c r="R326" i="2"/>
  <c r="X326" i="2"/>
  <c r="R318" i="2"/>
  <c r="X318" i="2"/>
  <c r="R310" i="2"/>
  <c r="X310" i="2"/>
  <c r="R302" i="2"/>
  <c r="X302" i="2"/>
  <c r="R294" i="2"/>
  <c r="X294" i="2"/>
  <c r="R270" i="2"/>
  <c r="X270" i="2"/>
  <c r="R262" i="2"/>
  <c r="X262" i="2"/>
  <c r="R238" i="2"/>
  <c r="R230" i="2"/>
  <c r="X230" i="2"/>
  <c r="X206" i="2"/>
  <c r="R206" i="2"/>
  <c r="X198" i="2"/>
  <c r="R198" i="2"/>
  <c r="R174" i="2"/>
  <c r="X174" i="2"/>
  <c r="R166" i="2"/>
  <c r="X166" i="2"/>
  <c r="R142" i="2"/>
  <c r="X142" i="2"/>
  <c r="X134" i="2"/>
  <c r="R134" i="2"/>
  <c r="R110" i="2"/>
  <c r="X110" i="2"/>
  <c r="X102" i="2"/>
  <c r="R102" i="2"/>
  <c r="R78" i="2"/>
  <c r="X78" i="2"/>
  <c r="X70" i="2"/>
  <c r="R70" i="2"/>
  <c r="R46" i="2"/>
  <c r="X46" i="2"/>
  <c r="R38" i="2"/>
  <c r="X38" i="2"/>
  <c r="X14" i="2"/>
  <c r="R14" i="2"/>
  <c r="R6" i="2"/>
  <c r="X6" i="2"/>
  <c r="S1594" i="2"/>
  <c r="T1438" i="2"/>
  <c r="S1726" i="2"/>
  <c r="Z1778" i="2"/>
  <c r="S1778" i="2"/>
  <c r="T1778" i="2"/>
  <c r="Z1770" i="2"/>
  <c r="T1770" i="2"/>
  <c r="S1762" i="2"/>
  <c r="T1762" i="2"/>
  <c r="Z1762" i="2"/>
  <c r="T1754" i="2"/>
  <c r="S1754" i="2"/>
  <c r="Z2282" i="2"/>
  <c r="S2282" i="2"/>
  <c r="T2282" i="2"/>
  <c r="Z2270" i="2"/>
  <c r="S2270" i="2"/>
  <c r="T2270" i="2"/>
  <c r="Z1754" i="2"/>
  <c r="Z1726" i="2"/>
  <c r="T1726" i="2"/>
  <c r="R2294" i="2"/>
  <c r="Z1734" i="2"/>
  <c r="Z1782" i="2"/>
  <c r="S1774" i="2"/>
  <c r="Z1766" i="2"/>
  <c r="Z1758" i="2"/>
  <c r="Z1750" i="2"/>
  <c r="R2274" i="2"/>
  <c r="R2230" i="2"/>
  <c r="R2278" i="2"/>
  <c r="R2214" i="2"/>
  <c r="S1822" i="2"/>
  <c r="Z1814" i="2"/>
  <c r="S1806" i="2"/>
  <c r="Z1798" i="2"/>
  <c r="R2298" i="2"/>
  <c r="R2234" i="2"/>
  <c r="R2282" i="2"/>
  <c r="R2218" i="2"/>
  <c r="N591" i="10"/>
  <c r="N823" i="10"/>
  <c r="M427" i="10"/>
  <c r="O427" i="10"/>
  <c r="M773" i="10"/>
  <c r="M823" i="10"/>
  <c r="O69" i="10"/>
  <c r="N69" i="10"/>
  <c r="I1100" i="10"/>
  <c r="I924" i="10"/>
  <c r="S578" i="10"/>
  <c r="X578" i="10" s="1"/>
  <c r="N357" i="10"/>
  <c r="N527" i="10"/>
  <c r="M357" i="10"/>
  <c r="O975" i="10"/>
  <c r="N975" i="10"/>
  <c r="M975" i="10"/>
  <c r="O969" i="10"/>
  <c r="N969" i="10"/>
  <c r="M969" i="10"/>
  <c r="O965" i="10"/>
  <c r="N965" i="10"/>
  <c r="M965" i="10"/>
  <c r="O961" i="10"/>
  <c r="N961" i="10"/>
  <c r="M961" i="10"/>
  <c r="O955" i="10"/>
  <c r="N955" i="10"/>
  <c r="M955" i="10"/>
  <c r="O951" i="10"/>
  <c r="N951" i="10"/>
  <c r="M951" i="10"/>
  <c r="O947" i="10"/>
  <c r="N947" i="10"/>
  <c r="M947" i="10"/>
  <c r="O1135" i="10"/>
  <c r="N1135" i="10"/>
  <c r="M1135" i="10"/>
  <c r="O1129" i="10"/>
  <c r="N1129" i="10"/>
  <c r="M1129" i="10"/>
  <c r="O1123" i="10"/>
  <c r="N1123" i="10"/>
  <c r="M1123" i="10"/>
  <c r="O1115" i="10"/>
  <c r="N1115" i="10"/>
  <c r="M1115" i="10"/>
  <c r="O1109" i="10"/>
  <c r="N1109" i="10"/>
  <c r="M1109" i="10"/>
  <c r="O1101" i="10"/>
  <c r="N1101" i="10"/>
  <c r="M1101" i="10"/>
  <c r="O1093" i="10"/>
  <c r="N1093" i="10"/>
  <c r="M1093" i="10"/>
  <c r="O1087" i="10"/>
  <c r="N1087" i="10"/>
  <c r="M1087" i="10"/>
  <c r="O1079" i="10"/>
  <c r="N1079" i="10"/>
  <c r="M1079" i="10"/>
  <c r="O1071" i="10"/>
  <c r="N1071" i="10"/>
  <c r="M1071" i="10"/>
  <c r="O1065" i="10"/>
  <c r="N1065" i="10"/>
  <c r="M1065" i="10"/>
  <c r="O1057" i="10"/>
  <c r="N1057" i="10"/>
  <c r="M1057" i="10"/>
  <c r="O1051" i="10"/>
  <c r="N1051" i="10"/>
  <c r="M1051" i="10"/>
  <c r="O1045" i="10"/>
  <c r="N1045" i="10"/>
  <c r="M1045" i="10"/>
  <c r="O941" i="10"/>
  <c r="N941" i="10"/>
  <c r="M941" i="10"/>
  <c r="O935" i="10"/>
  <c r="N935" i="10"/>
  <c r="M935" i="10"/>
  <c r="O925" i="10"/>
  <c r="N925" i="10"/>
  <c r="M925" i="10"/>
  <c r="O921" i="10"/>
  <c r="N921" i="10"/>
  <c r="M921" i="10"/>
  <c r="O915" i="10"/>
  <c r="N915" i="10"/>
  <c r="M915" i="10"/>
  <c r="O909" i="10"/>
  <c r="N909" i="10"/>
  <c r="M909" i="10"/>
  <c r="O903" i="10"/>
  <c r="N903" i="10"/>
  <c r="M903" i="10"/>
  <c r="O897" i="10"/>
  <c r="N897" i="10"/>
  <c r="M897" i="10"/>
  <c r="O891" i="10"/>
  <c r="N891" i="10"/>
  <c r="M891" i="10"/>
  <c r="O887" i="10"/>
  <c r="N887" i="10"/>
  <c r="M887" i="10"/>
  <c r="O879" i="10"/>
  <c r="N879" i="10"/>
  <c r="M879" i="10"/>
  <c r="O875" i="10"/>
  <c r="N875" i="10"/>
  <c r="M875" i="10"/>
  <c r="O871" i="10"/>
  <c r="N871" i="10"/>
  <c r="M871" i="10"/>
  <c r="O865" i="10"/>
  <c r="N865" i="10"/>
  <c r="M865" i="10"/>
  <c r="O861" i="10"/>
  <c r="N861" i="10"/>
  <c r="M861" i="10"/>
  <c r="O857" i="10"/>
  <c r="N857" i="10"/>
  <c r="M857" i="10"/>
  <c r="O1007" i="10"/>
  <c r="N1007" i="10"/>
  <c r="M1007" i="10"/>
  <c r="O1003" i="10"/>
  <c r="N1003" i="10"/>
  <c r="M1003" i="10"/>
  <c r="O999" i="10"/>
  <c r="N999" i="10"/>
  <c r="M999" i="10"/>
  <c r="O997" i="10"/>
  <c r="N997" i="10"/>
  <c r="M997" i="10"/>
  <c r="O993" i="10"/>
  <c r="N993" i="10"/>
  <c r="M993" i="10"/>
  <c r="O989" i="10"/>
  <c r="N989" i="10"/>
  <c r="M989" i="10"/>
  <c r="O985" i="10"/>
  <c r="N985" i="10"/>
  <c r="M985" i="10"/>
  <c r="O1615" i="10"/>
  <c r="N1615" i="10"/>
  <c r="M1615" i="10"/>
  <c r="O1613" i="10"/>
  <c r="N1613" i="10"/>
  <c r="M1613" i="10"/>
  <c r="O1611" i="10"/>
  <c r="N1611" i="10"/>
  <c r="M1611" i="10"/>
  <c r="O1609" i="10"/>
  <c r="N1609" i="10"/>
  <c r="M1609" i="10"/>
  <c r="O1607" i="10"/>
  <c r="N1607" i="10"/>
  <c r="M1607" i="10"/>
  <c r="O1605" i="10"/>
  <c r="N1605" i="10"/>
  <c r="M1605" i="10"/>
  <c r="O1603" i="10"/>
  <c r="N1603" i="10"/>
  <c r="M1603" i="10"/>
  <c r="O1601" i="10"/>
  <c r="N1601" i="10"/>
  <c r="M1601" i="10"/>
  <c r="O1599" i="10"/>
  <c r="N1599" i="10"/>
  <c r="M1599" i="10"/>
  <c r="O1597" i="10"/>
  <c r="N1597" i="10"/>
  <c r="M1597" i="10"/>
  <c r="O1595" i="10"/>
  <c r="N1595" i="10"/>
  <c r="M1595" i="10"/>
  <c r="O1593" i="10"/>
  <c r="N1593" i="10"/>
  <c r="M1593" i="10"/>
  <c r="O1591" i="10"/>
  <c r="N1591" i="10"/>
  <c r="M1591" i="10"/>
  <c r="O1589" i="10"/>
  <c r="N1589" i="10"/>
  <c r="M1589" i="10"/>
  <c r="O1587" i="10"/>
  <c r="N1587" i="10"/>
  <c r="M1587" i="10"/>
  <c r="O1585" i="10"/>
  <c r="N1585" i="10"/>
  <c r="M1585" i="10"/>
  <c r="O1583" i="10"/>
  <c r="N1583" i="10"/>
  <c r="M1583" i="10"/>
  <c r="O1581" i="10"/>
  <c r="N1581" i="10"/>
  <c r="M1581" i="10"/>
  <c r="O1579" i="10"/>
  <c r="N1579" i="10"/>
  <c r="M1579" i="10"/>
  <c r="O1577" i="10"/>
  <c r="N1577" i="10"/>
  <c r="M1577" i="10"/>
  <c r="O1575" i="10"/>
  <c r="N1575" i="10"/>
  <c r="M1575" i="10"/>
  <c r="O1573" i="10"/>
  <c r="N1573" i="10"/>
  <c r="M1573" i="10"/>
  <c r="O1571" i="10"/>
  <c r="N1571" i="10"/>
  <c r="M1571" i="10"/>
  <c r="O1569" i="10"/>
  <c r="N1569" i="10"/>
  <c r="M1569" i="10"/>
  <c r="O1567" i="10"/>
  <c r="N1567" i="10"/>
  <c r="M1567" i="10"/>
  <c r="O1565" i="10"/>
  <c r="N1565" i="10"/>
  <c r="M1565" i="10"/>
  <c r="O1563" i="10"/>
  <c r="N1563" i="10"/>
  <c r="M1563" i="10"/>
  <c r="O1561" i="10"/>
  <c r="N1561" i="10"/>
  <c r="M1561" i="10"/>
  <c r="O1559" i="10"/>
  <c r="N1559" i="10"/>
  <c r="M1559" i="10"/>
  <c r="O1557" i="10"/>
  <c r="N1557" i="10"/>
  <c r="M1557" i="10"/>
  <c r="O1555" i="10"/>
  <c r="N1555" i="10"/>
  <c r="M1555" i="10"/>
  <c r="O1553" i="10"/>
  <c r="N1553" i="10"/>
  <c r="M1553" i="10"/>
  <c r="O1551" i="10"/>
  <c r="N1551" i="10"/>
  <c r="M1551" i="10"/>
  <c r="O1549" i="10"/>
  <c r="N1549" i="10"/>
  <c r="M1549" i="10"/>
  <c r="O1547" i="10"/>
  <c r="N1547" i="10"/>
  <c r="M1547" i="10"/>
  <c r="O1545" i="10"/>
  <c r="N1545" i="10"/>
  <c r="M1545" i="10"/>
  <c r="O1543" i="10"/>
  <c r="N1543" i="10"/>
  <c r="M1543" i="10"/>
  <c r="O1541" i="10"/>
  <c r="N1541" i="10"/>
  <c r="M1541" i="10"/>
  <c r="O1539" i="10"/>
  <c r="N1539" i="10"/>
  <c r="M1539" i="10"/>
  <c r="O1537" i="10"/>
  <c r="N1537" i="10"/>
  <c r="M1537" i="10"/>
  <c r="N1535" i="10"/>
  <c r="O1535" i="10"/>
  <c r="M1535" i="10"/>
  <c r="O1533" i="10"/>
  <c r="N1533" i="10"/>
  <c r="M1533" i="10"/>
  <c r="O1531" i="10"/>
  <c r="N1531" i="10"/>
  <c r="M1531" i="10"/>
  <c r="O1529" i="10"/>
  <c r="N1529" i="10"/>
  <c r="M1529" i="10"/>
  <c r="O1527" i="10"/>
  <c r="N1527" i="10"/>
  <c r="M1527" i="10"/>
  <c r="O1525" i="10"/>
  <c r="N1525" i="10"/>
  <c r="M1525" i="10"/>
  <c r="O1523" i="10"/>
  <c r="N1523" i="10"/>
  <c r="M1523" i="10"/>
  <c r="O1521" i="10"/>
  <c r="N1521" i="10"/>
  <c r="M1521" i="10"/>
  <c r="O1519" i="10"/>
  <c r="N1519" i="10"/>
  <c r="M1519" i="10"/>
  <c r="O1517" i="10"/>
  <c r="N1517" i="10"/>
  <c r="M1517" i="10"/>
  <c r="O1515" i="10"/>
  <c r="N1515" i="10"/>
  <c r="M1515" i="10"/>
  <c r="O1513" i="10"/>
  <c r="N1513" i="10"/>
  <c r="M1513" i="10"/>
  <c r="O1511" i="10"/>
  <c r="N1511" i="10"/>
  <c r="M1511" i="10"/>
  <c r="O1509" i="10"/>
  <c r="N1509" i="10"/>
  <c r="M1509" i="10"/>
  <c r="O1507" i="10"/>
  <c r="N1507" i="10"/>
  <c r="M1507" i="10"/>
  <c r="O1505" i="10"/>
  <c r="N1505" i="10"/>
  <c r="M1505" i="10"/>
  <c r="O1503" i="10"/>
  <c r="N1503" i="10"/>
  <c r="M1503" i="10"/>
  <c r="O1501" i="10"/>
  <c r="N1501" i="10"/>
  <c r="M1501" i="10"/>
  <c r="O1499" i="10"/>
  <c r="N1499" i="10"/>
  <c r="M1499" i="10"/>
  <c r="O1497" i="10"/>
  <c r="N1497" i="10"/>
  <c r="M1497" i="10"/>
  <c r="O1495" i="10"/>
  <c r="N1495" i="10"/>
  <c r="M1495" i="10"/>
  <c r="O1493" i="10"/>
  <c r="N1493" i="10"/>
  <c r="M1493" i="10"/>
  <c r="O1491" i="10"/>
  <c r="N1491" i="10"/>
  <c r="M1491" i="10"/>
  <c r="O1489" i="10"/>
  <c r="N1489" i="10"/>
  <c r="M1489" i="10"/>
  <c r="O1487" i="10"/>
  <c r="N1487" i="10"/>
  <c r="M1487" i="10"/>
  <c r="O1485" i="10"/>
  <c r="N1485" i="10"/>
  <c r="M1485" i="10"/>
  <c r="O1483" i="10"/>
  <c r="N1483" i="10"/>
  <c r="M1483" i="10"/>
  <c r="O1481" i="10"/>
  <c r="N1481" i="10"/>
  <c r="M1481" i="10"/>
  <c r="O1479" i="10"/>
  <c r="N1479" i="10"/>
  <c r="M1479" i="10"/>
  <c r="O1477" i="10"/>
  <c r="N1477" i="10"/>
  <c r="M1477" i="10"/>
  <c r="O1475" i="10"/>
  <c r="N1475" i="10"/>
  <c r="M1475" i="10"/>
  <c r="O1473" i="10"/>
  <c r="N1473" i="10"/>
  <c r="M1473" i="10"/>
  <c r="O1471" i="10"/>
  <c r="N1471" i="10"/>
  <c r="M1471" i="10"/>
  <c r="O1469" i="10"/>
  <c r="N1469" i="10"/>
  <c r="M1469" i="10"/>
  <c r="O1467" i="10"/>
  <c r="N1467" i="10"/>
  <c r="M1467" i="10"/>
  <c r="O1465" i="10"/>
  <c r="N1465" i="10"/>
  <c r="M1465" i="10"/>
  <c r="O1463" i="10"/>
  <c r="N1463" i="10"/>
  <c r="M1463" i="10"/>
  <c r="O1461" i="10"/>
  <c r="N1461" i="10"/>
  <c r="M1461" i="10"/>
  <c r="O1459" i="10"/>
  <c r="N1459" i="10"/>
  <c r="M1459" i="10"/>
  <c r="O1457" i="10"/>
  <c r="N1457" i="10"/>
  <c r="M1457" i="10"/>
  <c r="O1455" i="10"/>
  <c r="N1455" i="10"/>
  <c r="M1455" i="10"/>
  <c r="O1453" i="10"/>
  <c r="N1453" i="10"/>
  <c r="M1453" i="10"/>
  <c r="O1451" i="10"/>
  <c r="N1451" i="10"/>
  <c r="M1451" i="10"/>
  <c r="N1449" i="10"/>
  <c r="O1449" i="10"/>
  <c r="M1449" i="10"/>
  <c r="O1447" i="10"/>
  <c r="N1447" i="10"/>
  <c r="M1447" i="10"/>
  <c r="O1445" i="10"/>
  <c r="N1445" i="10"/>
  <c r="M1445" i="10"/>
  <c r="O1443" i="10"/>
  <c r="N1443" i="10"/>
  <c r="M1443" i="10"/>
  <c r="O1441" i="10"/>
  <c r="N1441" i="10"/>
  <c r="M1441" i="10"/>
  <c r="O1439" i="10"/>
  <c r="N1439" i="10"/>
  <c r="M1439" i="10"/>
  <c r="O1437" i="10"/>
  <c r="N1437" i="10"/>
  <c r="M1437" i="10"/>
  <c r="O1435" i="10"/>
  <c r="N1435" i="10"/>
  <c r="M1435" i="10"/>
  <c r="O1433" i="10"/>
  <c r="N1433" i="10"/>
  <c r="M1433" i="10"/>
  <c r="O1431" i="10"/>
  <c r="N1431" i="10"/>
  <c r="M1431" i="10"/>
  <c r="O1429" i="10"/>
  <c r="N1429" i="10"/>
  <c r="M1429" i="10"/>
  <c r="O1427" i="10"/>
  <c r="N1427" i="10"/>
  <c r="M1427" i="10"/>
  <c r="O2577" i="10"/>
  <c r="N2577" i="10"/>
  <c r="M2577" i="10"/>
  <c r="O2575" i="10"/>
  <c r="N2575" i="10"/>
  <c r="M2575" i="10"/>
  <c r="O2573" i="10"/>
  <c r="N2573" i="10"/>
  <c r="M2573" i="10"/>
  <c r="O2571" i="10"/>
  <c r="N2571" i="10"/>
  <c r="M2571" i="10"/>
  <c r="O2569" i="10"/>
  <c r="N2569" i="10"/>
  <c r="M2569" i="10"/>
  <c r="O2567" i="10"/>
  <c r="N2567" i="10"/>
  <c r="M2567" i="10"/>
  <c r="O2565" i="10"/>
  <c r="N2565" i="10"/>
  <c r="M2565" i="10"/>
  <c r="O2563" i="10"/>
  <c r="N2563" i="10"/>
  <c r="M2563" i="10"/>
  <c r="O2561" i="10"/>
  <c r="N2561" i="10"/>
  <c r="M2561" i="10"/>
  <c r="O2559" i="10"/>
  <c r="N2559" i="10"/>
  <c r="M2559" i="10"/>
  <c r="O2557" i="10"/>
  <c r="N2557" i="10"/>
  <c r="M2557" i="10"/>
  <c r="O2555" i="10"/>
  <c r="N2555" i="10"/>
  <c r="M2555" i="10"/>
  <c r="O2553" i="10"/>
  <c r="N2553" i="10"/>
  <c r="M2553" i="10"/>
  <c r="O2551" i="10"/>
  <c r="N2551" i="10"/>
  <c r="M2551" i="10"/>
  <c r="O2549" i="10"/>
  <c r="N2549" i="10"/>
  <c r="M2549" i="10"/>
  <c r="O2547" i="10"/>
  <c r="N2547" i="10"/>
  <c r="M2547" i="10"/>
  <c r="O2545" i="10"/>
  <c r="N2545" i="10"/>
  <c r="M2545" i="10"/>
  <c r="O2543" i="10"/>
  <c r="N2543" i="10"/>
  <c r="M2543" i="10"/>
  <c r="O2541" i="10"/>
  <c r="N2541" i="10"/>
  <c r="M2541" i="10"/>
  <c r="O2539" i="10"/>
  <c r="N2539" i="10"/>
  <c r="M2539" i="10"/>
  <c r="O2537" i="10"/>
  <c r="N2537" i="10"/>
  <c r="M2537" i="10"/>
  <c r="O2535" i="10"/>
  <c r="N2535" i="10"/>
  <c r="M2535" i="10"/>
  <c r="O2533" i="10"/>
  <c r="N2533" i="10"/>
  <c r="M2533" i="10"/>
  <c r="O2531" i="10"/>
  <c r="N2531" i="10"/>
  <c r="M2531" i="10"/>
  <c r="O2529" i="10"/>
  <c r="N2529" i="10"/>
  <c r="M2529" i="10"/>
  <c r="O2527" i="10"/>
  <c r="N2527" i="10"/>
  <c r="M2527" i="10"/>
  <c r="O2525" i="10"/>
  <c r="N2525" i="10"/>
  <c r="M2525" i="10"/>
  <c r="O2523" i="10"/>
  <c r="N2523" i="10"/>
  <c r="M2523" i="10"/>
  <c r="O2521" i="10"/>
  <c r="N2521" i="10"/>
  <c r="M2521" i="10"/>
  <c r="O2519" i="10"/>
  <c r="N2519" i="10"/>
  <c r="M2519" i="10"/>
  <c r="O2517" i="10"/>
  <c r="N2517" i="10"/>
  <c r="M2517" i="10"/>
  <c r="O2515" i="10"/>
  <c r="N2515" i="10"/>
  <c r="M2515" i="10"/>
  <c r="O2513" i="10"/>
  <c r="N2513" i="10"/>
  <c r="M2513" i="10"/>
  <c r="O2511" i="10"/>
  <c r="N2511" i="10"/>
  <c r="M2511" i="10"/>
  <c r="O2509" i="10"/>
  <c r="N2509" i="10"/>
  <c r="M2509" i="10"/>
  <c r="O2507" i="10"/>
  <c r="N2507" i="10"/>
  <c r="M2507" i="10"/>
  <c r="O2505" i="10"/>
  <c r="N2505" i="10"/>
  <c r="M2505" i="10"/>
  <c r="O2503" i="10"/>
  <c r="N2503" i="10"/>
  <c r="M2503" i="10"/>
  <c r="O2501" i="10"/>
  <c r="N2501" i="10"/>
  <c r="M2501" i="10"/>
  <c r="O2499" i="10"/>
  <c r="N2499" i="10"/>
  <c r="M2499" i="10"/>
  <c r="O2497" i="10"/>
  <c r="N2497" i="10"/>
  <c r="M2497" i="10"/>
  <c r="O2495" i="10"/>
  <c r="N2495" i="10"/>
  <c r="M2495" i="10"/>
  <c r="O2493" i="10"/>
  <c r="N2493" i="10"/>
  <c r="M2493" i="10"/>
  <c r="O2491" i="10"/>
  <c r="N2491" i="10"/>
  <c r="M2491" i="10"/>
  <c r="O2489" i="10"/>
  <c r="N2489" i="10"/>
  <c r="M2489" i="10"/>
  <c r="O2487" i="10"/>
  <c r="N2487" i="10"/>
  <c r="M2487" i="10"/>
  <c r="O2485" i="10"/>
  <c r="N2485" i="10"/>
  <c r="M2485" i="10"/>
  <c r="O2483" i="10"/>
  <c r="N2483" i="10"/>
  <c r="M2483" i="10"/>
  <c r="O3249" i="10"/>
  <c r="N3249" i="10"/>
  <c r="M3249" i="10"/>
  <c r="O3247" i="10"/>
  <c r="N3247" i="10"/>
  <c r="M3247" i="10"/>
  <c r="O3245" i="10"/>
  <c r="N3245" i="10"/>
  <c r="M3245" i="10"/>
  <c r="O3243" i="10"/>
  <c r="N3243" i="10"/>
  <c r="M3243" i="10"/>
  <c r="O3241" i="10"/>
  <c r="N3241" i="10"/>
  <c r="M3241" i="10"/>
  <c r="O3239" i="10"/>
  <c r="N3239" i="10"/>
  <c r="M3239" i="10"/>
  <c r="O3237" i="10"/>
  <c r="N3237" i="10"/>
  <c r="M3237" i="10"/>
  <c r="O3235" i="10"/>
  <c r="N3235" i="10"/>
  <c r="M3235" i="10"/>
  <c r="O3233" i="10"/>
  <c r="N3233" i="10"/>
  <c r="M3233" i="10"/>
  <c r="O3231" i="10"/>
  <c r="N3231" i="10"/>
  <c r="M3231" i="10"/>
  <c r="O3229" i="10"/>
  <c r="N3229" i="10"/>
  <c r="M3229" i="10"/>
  <c r="O3227" i="10"/>
  <c r="N3227" i="10"/>
  <c r="M3227" i="10"/>
  <c r="O3225" i="10"/>
  <c r="N3225" i="10"/>
  <c r="M3225" i="10"/>
  <c r="O3223" i="10"/>
  <c r="N3223" i="10"/>
  <c r="M3223" i="10"/>
  <c r="O3221" i="10"/>
  <c r="N3221" i="10"/>
  <c r="M3221" i="10"/>
  <c r="O3219" i="10"/>
  <c r="N3219" i="10"/>
  <c r="M3219" i="10"/>
  <c r="O3217" i="10"/>
  <c r="N3217" i="10"/>
  <c r="M3217" i="10"/>
  <c r="O3215" i="10"/>
  <c r="N3215" i="10"/>
  <c r="M3215" i="10"/>
  <c r="O3213" i="10"/>
  <c r="N3213" i="10"/>
  <c r="M3213" i="10"/>
  <c r="O3211" i="10"/>
  <c r="N3211" i="10"/>
  <c r="M3211" i="10"/>
  <c r="O3209" i="10"/>
  <c r="N3209" i="10"/>
  <c r="M3209" i="10"/>
  <c r="O3207" i="10"/>
  <c r="N3207" i="10"/>
  <c r="M3207" i="10"/>
  <c r="O3205" i="10"/>
  <c r="N3205" i="10"/>
  <c r="M3205" i="10"/>
  <c r="O3203" i="10"/>
  <c r="N3203" i="10"/>
  <c r="M3203" i="10"/>
  <c r="O3201" i="10"/>
  <c r="N3201" i="10"/>
  <c r="M3201" i="10"/>
  <c r="O3199" i="10"/>
  <c r="N3199" i="10"/>
  <c r="M3199" i="10"/>
  <c r="O3197" i="10"/>
  <c r="N3197" i="10"/>
  <c r="M3197" i="10"/>
  <c r="O3195" i="10"/>
  <c r="N3195" i="10"/>
  <c r="M3195" i="10"/>
  <c r="O3193" i="10"/>
  <c r="N3193" i="10"/>
  <c r="M3193" i="10"/>
  <c r="O3191" i="10"/>
  <c r="N3191" i="10"/>
  <c r="M3191" i="10"/>
  <c r="O3189" i="10"/>
  <c r="N3189" i="10"/>
  <c r="M3189" i="10"/>
  <c r="O3187" i="10"/>
  <c r="N3187" i="10"/>
  <c r="M3187" i="10"/>
  <c r="O3185" i="10"/>
  <c r="N3185" i="10"/>
  <c r="M3185" i="10"/>
  <c r="O3183" i="10"/>
  <c r="N3183" i="10"/>
  <c r="M3183" i="10"/>
  <c r="O3181" i="10"/>
  <c r="N3181" i="10"/>
  <c r="M3181" i="10"/>
  <c r="O3179" i="10"/>
  <c r="N3179" i="10"/>
  <c r="M3179" i="10"/>
  <c r="O3177" i="10"/>
  <c r="N3177" i="10"/>
  <c r="M3177" i="10"/>
  <c r="O3175" i="10"/>
  <c r="N3175" i="10"/>
  <c r="M3175" i="10"/>
  <c r="O3173" i="10"/>
  <c r="N3173" i="10"/>
  <c r="M3173" i="10"/>
  <c r="O3171" i="10"/>
  <c r="N3171" i="10"/>
  <c r="M3171" i="10"/>
  <c r="O3169" i="10"/>
  <c r="N3169" i="10"/>
  <c r="M3169" i="10"/>
  <c r="O3167" i="10"/>
  <c r="N3167" i="10"/>
  <c r="M3167" i="10"/>
  <c r="O3165" i="10"/>
  <c r="N3165" i="10"/>
  <c r="M3165" i="10"/>
  <c r="O3163" i="10"/>
  <c r="N3163" i="10"/>
  <c r="M3163" i="10"/>
  <c r="O3161" i="10"/>
  <c r="N3161" i="10"/>
  <c r="M3161" i="10"/>
  <c r="O3159" i="10"/>
  <c r="N3159" i="10"/>
  <c r="M3159" i="10"/>
  <c r="O3157" i="10"/>
  <c r="N3157" i="10"/>
  <c r="M3157" i="10"/>
  <c r="O3155" i="10"/>
  <c r="N3155" i="10"/>
  <c r="M3155" i="10"/>
  <c r="O1041" i="10"/>
  <c r="N1041" i="10"/>
  <c r="M1041" i="10"/>
  <c r="O1037" i="10"/>
  <c r="N1037" i="10"/>
  <c r="M1037" i="10"/>
  <c r="O1035" i="10"/>
  <c r="N1035" i="10"/>
  <c r="M1035" i="10"/>
  <c r="O1033" i="10"/>
  <c r="N1033" i="10"/>
  <c r="M1033" i="10"/>
  <c r="O1031" i="10"/>
  <c r="N1031" i="10"/>
  <c r="M1031" i="10"/>
  <c r="O1029" i="10"/>
  <c r="N1029" i="10"/>
  <c r="M1029" i="10"/>
  <c r="O1027" i="10"/>
  <c r="N1027" i="10"/>
  <c r="M1027" i="10"/>
  <c r="O1025" i="10"/>
  <c r="N1025" i="10"/>
  <c r="M1025" i="10"/>
  <c r="O1023" i="10"/>
  <c r="N1023" i="10"/>
  <c r="M1023" i="10"/>
  <c r="O1021" i="10"/>
  <c r="N1021" i="10"/>
  <c r="M1021" i="10"/>
  <c r="O1019" i="10"/>
  <c r="N1019" i="10"/>
  <c r="M1019" i="10"/>
  <c r="O1017" i="10"/>
  <c r="N1017" i="10"/>
  <c r="M1017" i="10"/>
  <c r="O1015" i="10"/>
  <c r="N1015" i="10"/>
  <c r="M1015" i="10"/>
  <c r="O1013" i="10"/>
  <c r="N1013" i="10"/>
  <c r="M1013" i="10"/>
  <c r="O1011" i="10"/>
  <c r="N1011" i="10"/>
  <c r="M1011" i="10"/>
  <c r="O2192" i="10"/>
  <c r="N2192" i="10"/>
  <c r="M2192" i="10"/>
  <c r="O2188" i="10"/>
  <c r="N2188" i="10"/>
  <c r="M2188" i="10"/>
  <c r="O2184" i="10"/>
  <c r="N2184" i="10"/>
  <c r="M2184" i="10"/>
  <c r="O2180" i="10"/>
  <c r="N2180" i="10"/>
  <c r="M2180" i="10"/>
  <c r="O2176" i="10"/>
  <c r="N2176" i="10"/>
  <c r="M2176" i="10"/>
  <c r="O2172" i="10"/>
  <c r="N2172" i="10"/>
  <c r="M2172" i="10"/>
  <c r="O2168" i="10"/>
  <c r="N2168" i="10"/>
  <c r="M2168" i="10"/>
  <c r="O2164" i="10"/>
  <c r="N2164" i="10"/>
  <c r="M2164" i="10"/>
  <c r="O2160" i="10"/>
  <c r="N2160" i="10"/>
  <c r="M2160" i="10"/>
  <c r="O2156" i="10"/>
  <c r="N2156" i="10"/>
  <c r="M2156" i="10"/>
  <c r="O2152" i="10"/>
  <c r="N2152" i="10"/>
  <c r="M2152" i="10"/>
  <c r="O2148" i="10"/>
  <c r="N2148" i="10"/>
  <c r="M2148" i="10"/>
  <c r="O2144" i="10"/>
  <c r="N2144" i="10"/>
  <c r="M2144" i="10"/>
  <c r="O2140" i="10"/>
  <c r="N2140" i="10"/>
  <c r="M2140" i="10"/>
  <c r="O2136" i="10"/>
  <c r="N2136" i="10"/>
  <c r="M2136" i="10"/>
  <c r="O2132" i="10"/>
  <c r="N2132" i="10"/>
  <c r="M2132" i="10"/>
  <c r="O2128" i="10"/>
  <c r="N2128" i="10"/>
  <c r="M2128" i="10"/>
  <c r="O2124" i="10"/>
  <c r="N2124" i="10"/>
  <c r="M2124" i="10"/>
  <c r="O2120" i="10"/>
  <c r="N2120" i="10"/>
  <c r="M2120" i="10"/>
  <c r="O2116" i="10"/>
  <c r="N2116" i="10"/>
  <c r="M2116" i="10"/>
  <c r="O2112" i="10"/>
  <c r="N2112" i="10"/>
  <c r="M2112" i="10"/>
  <c r="O2108" i="10"/>
  <c r="N2108" i="10"/>
  <c r="M2108" i="10"/>
  <c r="O2104" i="10"/>
  <c r="N2104" i="10"/>
  <c r="M2104" i="10"/>
  <c r="O2100" i="10"/>
  <c r="N2100" i="10"/>
  <c r="M2100" i="10"/>
  <c r="O1328" i="10"/>
  <c r="N1328" i="10"/>
  <c r="M1328" i="10"/>
  <c r="O1324" i="10"/>
  <c r="N1324" i="10"/>
  <c r="M1324" i="10"/>
  <c r="O1320" i="10"/>
  <c r="N1320" i="10"/>
  <c r="M1320" i="10"/>
  <c r="O1316" i="10"/>
  <c r="N1316" i="10"/>
  <c r="M1316" i="10"/>
  <c r="O1312" i="10"/>
  <c r="N1312" i="10"/>
  <c r="M1312" i="10"/>
  <c r="O1308" i="10"/>
  <c r="N1308" i="10"/>
  <c r="M1308" i="10"/>
  <c r="O1304" i="10"/>
  <c r="N1304" i="10"/>
  <c r="M1304" i="10"/>
  <c r="O1300" i="10"/>
  <c r="N1300" i="10"/>
  <c r="M1300" i="10"/>
  <c r="O1296" i="10"/>
  <c r="N1296" i="10"/>
  <c r="M1296" i="10"/>
  <c r="O1292" i="10"/>
  <c r="N1292" i="10"/>
  <c r="M1292" i="10"/>
  <c r="O1288" i="10"/>
  <c r="N1288" i="10"/>
  <c r="M1288" i="10"/>
  <c r="O1284" i="10"/>
  <c r="N1284" i="10"/>
  <c r="M1284" i="10"/>
  <c r="O1280" i="10"/>
  <c r="N1280" i="10"/>
  <c r="M1280" i="10"/>
  <c r="O1276" i="10"/>
  <c r="N1276" i="10"/>
  <c r="M1276" i="10"/>
  <c r="O1272" i="10"/>
  <c r="N1272" i="10"/>
  <c r="M1272" i="10"/>
  <c r="O1268" i="10"/>
  <c r="N1268" i="10"/>
  <c r="M1268" i="10"/>
  <c r="O1264" i="10"/>
  <c r="N1264" i="10"/>
  <c r="M1264" i="10"/>
  <c r="O1260" i="10"/>
  <c r="N1260" i="10"/>
  <c r="M1260" i="10"/>
  <c r="O1256" i="10"/>
  <c r="N1256" i="10"/>
  <c r="M1256" i="10"/>
  <c r="O1252" i="10"/>
  <c r="N1252" i="10"/>
  <c r="M1252" i="10"/>
  <c r="O1248" i="10"/>
  <c r="N1248" i="10"/>
  <c r="M1248" i="10"/>
  <c r="O1244" i="10"/>
  <c r="N1244" i="10"/>
  <c r="M1244" i="10"/>
  <c r="O1240" i="10"/>
  <c r="N1240" i="10"/>
  <c r="M1240" i="10"/>
  <c r="N1236" i="10"/>
  <c r="O1236" i="10"/>
  <c r="M1236" i="10"/>
  <c r="O1424" i="10"/>
  <c r="N1424" i="10"/>
  <c r="M1424" i="10"/>
  <c r="O1420" i="10"/>
  <c r="N1420" i="10"/>
  <c r="M1420" i="10"/>
  <c r="O1416" i="10"/>
  <c r="N1416" i="10"/>
  <c r="M1416" i="10"/>
  <c r="O1412" i="10"/>
  <c r="N1412" i="10"/>
  <c r="M1412" i="10"/>
  <c r="O1408" i="10"/>
  <c r="N1408" i="10"/>
  <c r="M1408" i="10"/>
  <c r="O1404" i="10"/>
  <c r="N1404" i="10"/>
  <c r="M1404" i="10"/>
  <c r="O1400" i="10"/>
  <c r="N1400" i="10"/>
  <c r="M1400" i="10"/>
  <c r="O1396" i="10"/>
  <c r="N1396" i="10"/>
  <c r="M1396" i="10"/>
  <c r="O1392" i="10"/>
  <c r="N1392" i="10"/>
  <c r="M1392" i="10"/>
  <c r="O1388" i="10"/>
  <c r="N1388" i="10"/>
  <c r="M1388" i="10"/>
  <c r="O1384" i="10"/>
  <c r="N1384" i="10"/>
  <c r="M1384" i="10"/>
  <c r="O1380" i="10"/>
  <c r="N1380" i="10"/>
  <c r="M1380" i="10"/>
  <c r="O1376" i="10"/>
  <c r="N1376" i="10"/>
  <c r="M1376" i="10"/>
  <c r="O1372" i="10"/>
  <c r="N1372" i="10"/>
  <c r="M1372" i="10"/>
  <c r="O1368" i="10"/>
  <c r="N1368" i="10"/>
  <c r="M1368" i="10"/>
  <c r="N1364" i="10"/>
  <c r="O1364" i="10"/>
  <c r="M1364" i="10"/>
  <c r="O1360" i="10"/>
  <c r="N1360" i="10"/>
  <c r="M1360" i="10"/>
  <c r="O1356" i="10"/>
  <c r="N1356" i="10"/>
  <c r="M1356" i="10"/>
  <c r="O1352" i="10"/>
  <c r="N1352" i="10"/>
  <c r="M1352" i="10"/>
  <c r="O1348" i="10"/>
  <c r="N1348" i="10"/>
  <c r="M1348" i="10"/>
  <c r="O1344" i="10"/>
  <c r="N1344" i="10"/>
  <c r="M1344" i="10"/>
  <c r="O1340" i="10"/>
  <c r="N1340" i="10"/>
  <c r="M1340" i="10"/>
  <c r="O1336" i="10"/>
  <c r="N1336" i="10"/>
  <c r="M1336" i="10"/>
  <c r="O1332" i="10"/>
  <c r="N1332" i="10"/>
  <c r="M1332" i="10"/>
  <c r="O1232" i="10"/>
  <c r="N1232" i="10"/>
  <c r="M1232" i="10"/>
  <c r="O1228" i="10"/>
  <c r="N1228" i="10"/>
  <c r="M1228" i="10"/>
  <c r="O1224" i="10"/>
  <c r="N1224" i="10"/>
  <c r="M1224" i="10"/>
  <c r="O1220" i="10"/>
  <c r="N1220" i="10"/>
  <c r="M1220" i="10"/>
  <c r="O1216" i="10"/>
  <c r="N1216" i="10"/>
  <c r="M1216" i="10"/>
  <c r="O1212" i="10"/>
  <c r="N1212" i="10"/>
  <c r="M1212" i="10"/>
  <c r="O1208" i="10"/>
  <c r="N1208" i="10"/>
  <c r="M1208" i="10"/>
  <c r="O1204" i="10"/>
  <c r="N1204" i="10"/>
  <c r="M1204" i="10"/>
  <c r="O1200" i="10"/>
  <c r="N1200" i="10"/>
  <c r="M1200" i="10"/>
  <c r="O1196" i="10"/>
  <c r="N1196" i="10"/>
  <c r="M1196" i="10"/>
  <c r="O1192" i="10"/>
  <c r="N1192" i="10"/>
  <c r="M1192" i="10"/>
  <c r="O1188" i="10"/>
  <c r="N1188" i="10"/>
  <c r="M1188" i="10"/>
  <c r="O1184" i="10"/>
  <c r="N1184" i="10"/>
  <c r="M1184" i="10"/>
  <c r="O1180" i="10"/>
  <c r="N1180" i="10"/>
  <c r="M1180" i="10"/>
  <c r="O1176" i="10"/>
  <c r="N1176" i="10"/>
  <c r="M1176" i="10"/>
  <c r="O1172" i="10"/>
  <c r="N1172" i="10"/>
  <c r="M1172" i="10"/>
  <c r="O1168" i="10"/>
  <c r="N1168" i="10"/>
  <c r="M1168" i="10"/>
  <c r="O1164" i="10"/>
  <c r="N1164" i="10"/>
  <c r="M1164" i="10"/>
  <c r="O1160" i="10"/>
  <c r="N1160" i="10"/>
  <c r="M1160" i="10"/>
  <c r="O1156" i="10"/>
  <c r="N1156" i="10"/>
  <c r="M1156" i="10"/>
  <c r="O1152" i="10"/>
  <c r="N1152" i="10"/>
  <c r="M1152" i="10"/>
  <c r="O1148" i="10"/>
  <c r="N1148" i="10"/>
  <c r="M1148" i="10"/>
  <c r="O1144" i="10"/>
  <c r="N1144" i="10"/>
  <c r="M1144" i="10"/>
  <c r="O1140" i="10"/>
  <c r="N1140" i="10"/>
  <c r="M1140" i="10"/>
  <c r="O3147" i="10"/>
  <c r="N3147" i="10"/>
  <c r="M3147" i="10"/>
  <c r="O3139" i="10"/>
  <c r="N3139" i="10"/>
  <c r="M3139" i="10"/>
  <c r="O3131" i="10"/>
  <c r="N3131" i="10"/>
  <c r="M3131" i="10"/>
  <c r="O3123" i="10"/>
  <c r="N3123" i="10"/>
  <c r="M3123" i="10"/>
  <c r="O3115" i="10"/>
  <c r="N3115" i="10"/>
  <c r="M3115" i="10"/>
  <c r="O3107" i="10"/>
  <c r="N3107" i="10"/>
  <c r="M3107" i="10"/>
  <c r="O3099" i="10"/>
  <c r="N3099" i="10"/>
  <c r="M3099" i="10"/>
  <c r="O3091" i="10"/>
  <c r="N3091" i="10"/>
  <c r="M3091" i="10"/>
  <c r="O3083" i="10"/>
  <c r="N3083" i="10"/>
  <c r="M3083" i="10"/>
  <c r="O3075" i="10"/>
  <c r="N3075" i="10"/>
  <c r="M3075" i="10"/>
  <c r="O3067" i="10"/>
  <c r="N3067" i="10"/>
  <c r="M3067" i="10"/>
  <c r="O3059" i="10"/>
  <c r="N3059" i="10"/>
  <c r="M3059" i="10"/>
  <c r="O2475" i="10"/>
  <c r="N2475" i="10"/>
  <c r="M2475" i="10"/>
  <c r="O2467" i="10"/>
  <c r="N2467" i="10"/>
  <c r="M2467" i="10"/>
  <c r="O2459" i="10"/>
  <c r="N2459" i="10"/>
  <c r="M2459" i="10"/>
  <c r="O2451" i="10"/>
  <c r="N2451" i="10"/>
  <c r="M2451" i="10"/>
  <c r="O2443" i="10"/>
  <c r="N2443" i="10"/>
  <c r="M2443" i="10"/>
  <c r="O2435" i="10"/>
  <c r="N2435" i="10"/>
  <c r="M2435" i="10"/>
  <c r="O2427" i="10"/>
  <c r="N2427" i="10"/>
  <c r="M2427" i="10"/>
  <c r="O2419" i="10"/>
  <c r="N2419" i="10"/>
  <c r="M2419" i="10"/>
  <c r="O2411" i="10"/>
  <c r="N2411" i="10"/>
  <c r="M2411" i="10"/>
  <c r="O2403" i="10"/>
  <c r="N2403" i="10"/>
  <c r="M2403" i="10"/>
  <c r="O2395" i="10"/>
  <c r="N2395" i="10"/>
  <c r="M2395" i="10"/>
  <c r="O2387" i="10"/>
  <c r="N2387" i="10"/>
  <c r="M2387" i="10"/>
  <c r="O856" i="10"/>
  <c r="N856" i="10"/>
  <c r="M856" i="10"/>
  <c r="O852" i="10"/>
  <c r="N852" i="10"/>
  <c r="M852" i="10"/>
  <c r="O2768" i="10"/>
  <c r="N2768" i="10"/>
  <c r="M2768" i="10"/>
  <c r="O2764" i="10"/>
  <c r="N2764" i="10"/>
  <c r="M2764" i="10"/>
  <c r="O2760" i="10"/>
  <c r="N2760" i="10"/>
  <c r="M2760" i="10"/>
  <c r="O2756" i="10"/>
  <c r="N2756" i="10"/>
  <c r="M2756" i="10"/>
  <c r="O2752" i="10"/>
  <c r="N2752" i="10"/>
  <c r="M2752" i="10"/>
  <c r="O2748" i="10"/>
  <c r="N2748" i="10"/>
  <c r="M2748" i="10"/>
  <c r="O2744" i="10"/>
  <c r="N2744" i="10"/>
  <c r="M2744" i="10"/>
  <c r="O2740" i="10"/>
  <c r="N2740" i="10"/>
  <c r="M2740" i="10"/>
  <c r="O2736" i="10"/>
  <c r="N2736" i="10"/>
  <c r="M2736" i="10"/>
  <c r="O2732" i="10"/>
  <c r="N2732" i="10"/>
  <c r="M2732" i="10"/>
  <c r="O2728" i="10"/>
  <c r="N2728" i="10"/>
  <c r="M2728" i="10"/>
  <c r="O2724" i="10"/>
  <c r="N2724" i="10"/>
  <c r="M2724" i="10"/>
  <c r="O2720" i="10"/>
  <c r="N2720" i="10"/>
  <c r="M2720" i="10"/>
  <c r="O2716" i="10"/>
  <c r="N2716" i="10"/>
  <c r="M2716" i="10"/>
  <c r="O2712" i="10"/>
  <c r="N2712" i="10"/>
  <c r="M2712" i="10"/>
  <c r="O2708" i="10"/>
  <c r="N2708" i="10"/>
  <c r="M2708" i="10"/>
  <c r="O2704" i="10"/>
  <c r="N2704" i="10"/>
  <c r="M2704" i="10"/>
  <c r="O2700" i="10"/>
  <c r="N2700" i="10"/>
  <c r="M2700" i="10"/>
  <c r="O2696" i="10"/>
  <c r="N2696" i="10"/>
  <c r="M2696" i="10"/>
  <c r="O2692" i="10"/>
  <c r="N2692" i="10"/>
  <c r="M2692" i="10"/>
  <c r="O2688" i="10"/>
  <c r="N2688" i="10"/>
  <c r="M2688" i="10"/>
  <c r="O2684" i="10"/>
  <c r="N2684" i="10"/>
  <c r="M2684" i="10"/>
  <c r="O2680" i="10"/>
  <c r="N2680" i="10"/>
  <c r="M2680" i="10"/>
  <c r="O2676" i="10"/>
  <c r="N2676" i="10"/>
  <c r="M2676" i="10"/>
  <c r="O2672" i="10"/>
  <c r="N2672" i="10"/>
  <c r="M2672" i="10"/>
  <c r="O2668" i="10"/>
  <c r="N2668" i="10"/>
  <c r="M2668" i="10"/>
  <c r="O2664" i="10"/>
  <c r="N2664" i="10"/>
  <c r="M2664" i="10"/>
  <c r="O2660" i="10"/>
  <c r="N2660" i="10"/>
  <c r="M2660" i="10"/>
  <c r="O2656" i="10"/>
  <c r="N2656" i="10"/>
  <c r="M2656" i="10"/>
  <c r="O2652" i="10"/>
  <c r="N2652" i="10"/>
  <c r="M2652" i="10"/>
  <c r="O2648" i="10"/>
  <c r="N2648" i="10"/>
  <c r="M2648" i="10"/>
  <c r="O2644" i="10"/>
  <c r="N2644" i="10"/>
  <c r="M2644" i="10"/>
  <c r="O2640" i="10"/>
  <c r="N2640" i="10"/>
  <c r="M2640" i="10"/>
  <c r="O2636" i="10"/>
  <c r="N2636" i="10"/>
  <c r="M2636" i="10"/>
  <c r="O2632" i="10"/>
  <c r="N2632" i="10"/>
  <c r="M2632" i="10"/>
  <c r="O2628" i="10"/>
  <c r="N2628" i="10"/>
  <c r="M2628" i="10"/>
  <c r="O2624" i="10"/>
  <c r="N2624" i="10"/>
  <c r="M2624" i="10"/>
  <c r="O2620" i="10"/>
  <c r="N2620" i="10"/>
  <c r="M2620" i="10"/>
  <c r="O2616" i="10"/>
  <c r="N2616" i="10"/>
  <c r="M2616" i="10"/>
  <c r="O2612" i="10"/>
  <c r="N2612" i="10"/>
  <c r="M2612" i="10"/>
  <c r="O2608" i="10"/>
  <c r="N2608" i="10"/>
  <c r="M2608" i="10"/>
  <c r="O2604" i="10"/>
  <c r="N2604" i="10"/>
  <c r="M2604" i="10"/>
  <c r="O2600" i="10"/>
  <c r="N2600" i="10"/>
  <c r="M2600" i="10"/>
  <c r="O2596" i="10"/>
  <c r="N2596" i="10"/>
  <c r="M2596" i="10"/>
  <c r="O2592" i="10"/>
  <c r="N2592" i="10"/>
  <c r="M2592" i="10"/>
  <c r="O2588" i="10"/>
  <c r="N2588" i="10"/>
  <c r="M2588" i="10"/>
  <c r="O2584" i="10"/>
  <c r="N2584" i="10"/>
  <c r="M2584" i="10"/>
  <c r="O2580" i="10"/>
  <c r="N2580" i="10"/>
  <c r="M2580" i="10"/>
  <c r="O2864" i="10"/>
  <c r="N2864" i="10"/>
  <c r="M2864" i="10"/>
  <c r="O2860" i="10"/>
  <c r="N2860" i="10"/>
  <c r="M2860" i="10"/>
  <c r="O2856" i="10"/>
  <c r="N2856" i="10"/>
  <c r="M2856" i="10"/>
  <c r="O2852" i="10"/>
  <c r="N2852" i="10"/>
  <c r="M2852" i="10"/>
  <c r="O2848" i="10"/>
  <c r="N2848" i="10"/>
  <c r="M2848" i="10"/>
  <c r="O2844" i="10"/>
  <c r="N2844" i="10"/>
  <c r="M2844" i="10"/>
  <c r="O2840" i="10"/>
  <c r="N2840" i="10"/>
  <c r="M2840" i="10"/>
  <c r="O2836" i="10"/>
  <c r="N2836" i="10"/>
  <c r="M2836" i="10"/>
  <c r="O2832" i="10"/>
  <c r="N2832" i="10"/>
  <c r="M2832" i="10"/>
  <c r="O2828" i="10"/>
  <c r="N2828" i="10"/>
  <c r="M2828" i="10"/>
  <c r="O2824" i="10"/>
  <c r="N2824" i="10"/>
  <c r="M2824" i="10"/>
  <c r="O2820" i="10"/>
  <c r="N2820" i="10"/>
  <c r="M2820" i="10"/>
  <c r="O2816" i="10"/>
  <c r="N2816" i="10"/>
  <c r="M2816" i="10"/>
  <c r="O2812" i="10"/>
  <c r="N2812" i="10"/>
  <c r="M2812" i="10"/>
  <c r="O2808" i="10"/>
  <c r="N2808" i="10"/>
  <c r="M2808" i="10"/>
  <c r="O2804" i="10"/>
  <c r="N2804" i="10"/>
  <c r="M2804" i="10"/>
  <c r="O2800" i="10"/>
  <c r="N2800" i="10"/>
  <c r="M2800" i="10"/>
  <c r="O2796" i="10"/>
  <c r="N2796" i="10"/>
  <c r="M2796" i="10"/>
  <c r="O2792" i="10"/>
  <c r="N2792" i="10"/>
  <c r="M2792" i="10"/>
  <c r="O2788" i="10"/>
  <c r="N2788" i="10"/>
  <c r="M2788" i="10"/>
  <c r="O2784" i="10"/>
  <c r="N2784" i="10"/>
  <c r="M2784" i="10"/>
  <c r="O2780" i="10"/>
  <c r="N2780" i="10"/>
  <c r="M2780" i="10"/>
  <c r="O2776" i="10"/>
  <c r="N2776" i="10"/>
  <c r="M2776" i="10"/>
  <c r="O2772" i="10"/>
  <c r="N2772" i="10"/>
  <c r="M2772" i="10"/>
  <c r="O1904" i="10"/>
  <c r="N1904" i="10"/>
  <c r="M1904" i="10"/>
  <c r="O1900" i="10"/>
  <c r="N1900" i="10"/>
  <c r="M1900" i="10"/>
  <c r="O1896" i="10"/>
  <c r="N1896" i="10"/>
  <c r="M1896" i="10"/>
  <c r="O1892" i="10"/>
  <c r="N1892" i="10"/>
  <c r="M1892" i="10"/>
  <c r="O1888" i="10"/>
  <c r="N1888" i="10"/>
  <c r="M1888" i="10"/>
  <c r="O1884" i="10"/>
  <c r="N1884" i="10"/>
  <c r="M1884" i="10"/>
  <c r="O1880" i="10"/>
  <c r="N1880" i="10"/>
  <c r="M1880" i="10"/>
  <c r="O1876" i="10"/>
  <c r="N1876" i="10"/>
  <c r="M1876" i="10"/>
  <c r="O1872" i="10"/>
  <c r="N1872" i="10"/>
  <c r="M1872" i="10"/>
  <c r="O1868" i="10"/>
  <c r="N1868" i="10"/>
  <c r="M1868" i="10"/>
  <c r="O1864" i="10"/>
  <c r="N1864" i="10"/>
  <c r="M1864" i="10"/>
  <c r="O1860" i="10"/>
  <c r="N1860" i="10"/>
  <c r="M1860" i="10"/>
  <c r="O1856" i="10"/>
  <c r="N1856" i="10"/>
  <c r="M1856" i="10"/>
  <c r="O1852" i="10"/>
  <c r="N1852" i="10"/>
  <c r="M1852" i="10"/>
  <c r="O1848" i="10"/>
  <c r="N1848" i="10"/>
  <c r="M1848" i="10"/>
  <c r="O1844" i="10"/>
  <c r="N1844" i="10"/>
  <c r="M1844" i="10"/>
  <c r="O1840" i="10"/>
  <c r="N1840" i="10"/>
  <c r="M1840" i="10"/>
  <c r="O1836" i="10"/>
  <c r="N1836" i="10"/>
  <c r="M1836" i="10"/>
  <c r="O1832" i="10"/>
  <c r="N1832" i="10"/>
  <c r="M1832" i="10"/>
  <c r="O1828" i="10"/>
  <c r="N1828" i="10"/>
  <c r="M1828" i="10"/>
  <c r="O1824" i="10"/>
  <c r="N1824" i="10"/>
  <c r="M1824" i="10"/>
  <c r="O1820" i="10"/>
  <c r="N1820" i="10"/>
  <c r="M1820" i="10"/>
  <c r="O1816" i="10"/>
  <c r="N1816" i="10"/>
  <c r="M1816" i="10"/>
  <c r="O1812" i="10"/>
  <c r="N1812" i="10"/>
  <c r="M1812" i="10"/>
  <c r="O2096" i="10"/>
  <c r="N2096" i="10"/>
  <c r="M2096" i="10"/>
  <c r="O2092" i="10"/>
  <c r="N2092" i="10"/>
  <c r="M2092" i="10"/>
  <c r="O2088" i="10"/>
  <c r="N2088" i="10"/>
  <c r="M2088" i="10"/>
  <c r="O2084" i="10"/>
  <c r="N2084" i="10"/>
  <c r="M2084" i="10"/>
  <c r="O2080" i="10"/>
  <c r="N2080" i="10"/>
  <c r="M2080" i="10"/>
  <c r="O2076" i="10"/>
  <c r="N2076" i="10"/>
  <c r="M2076" i="10"/>
  <c r="O2072" i="10"/>
  <c r="N2072" i="10"/>
  <c r="M2072" i="10"/>
  <c r="O2068" i="10"/>
  <c r="N2068" i="10"/>
  <c r="M2068" i="10"/>
  <c r="O2064" i="10"/>
  <c r="N2064" i="10"/>
  <c r="M2064" i="10"/>
  <c r="O2060" i="10"/>
  <c r="N2060" i="10"/>
  <c r="M2060" i="10"/>
  <c r="O2056" i="10"/>
  <c r="N2056" i="10"/>
  <c r="M2056" i="10"/>
  <c r="O2052" i="10"/>
  <c r="N2052" i="10"/>
  <c r="M2052" i="10"/>
  <c r="O2048" i="10"/>
  <c r="N2048" i="10"/>
  <c r="M2048" i="10"/>
  <c r="O2044" i="10"/>
  <c r="N2044" i="10"/>
  <c r="M2044" i="10"/>
  <c r="O2040" i="10"/>
  <c r="N2040" i="10"/>
  <c r="M2040" i="10"/>
  <c r="O2036" i="10"/>
  <c r="N2036" i="10"/>
  <c r="M2036" i="10"/>
  <c r="O2032" i="10"/>
  <c r="N2032" i="10"/>
  <c r="M2032" i="10"/>
  <c r="N2028" i="10"/>
  <c r="O2028" i="10"/>
  <c r="M2028" i="10"/>
  <c r="O2024" i="10"/>
  <c r="N2024" i="10"/>
  <c r="M2024" i="10"/>
  <c r="O2020" i="10"/>
  <c r="N2020" i="10"/>
  <c r="M2020" i="10"/>
  <c r="O2016" i="10"/>
  <c r="N2016" i="10"/>
  <c r="M2016" i="10"/>
  <c r="O2012" i="10"/>
  <c r="N2012" i="10"/>
  <c r="M2012" i="10"/>
  <c r="O2008" i="10"/>
  <c r="N2008" i="10"/>
  <c r="M2008" i="10"/>
  <c r="O2004" i="10"/>
  <c r="N2004" i="10"/>
  <c r="M2004" i="10"/>
  <c r="O2288" i="10"/>
  <c r="N2288" i="10"/>
  <c r="M2288" i="10"/>
  <c r="O2284" i="10"/>
  <c r="N2284" i="10"/>
  <c r="M2284" i="10"/>
  <c r="O2280" i="10"/>
  <c r="N2280" i="10"/>
  <c r="M2280" i="10"/>
  <c r="O2276" i="10"/>
  <c r="N2276" i="10"/>
  <c r="M2276" i="10"/>
  <c r="O2272" i="10"/>
  <c r="N2272" i="10"/>
  <c r="M2272" i="10"/>
  <c r="O2268" i="10"/>
  <c r="N2268" i="10"/>
  <c r="M2268" i="10"/>
  <c r="O2264" i="10"/>
  <c r="N2264" i="10"/>
  <c r="M2264" i="10"/>
  <c r="O2260" i="10"/>
  <c r="N2260" i="10"/>
  <c r="M2260" i="10"/>
  <c r="O2256" i="10"/>
  <c r="N2256" i="10"/>
  <c r="M2256" i="10"/>
  <c r="O2252" i="10"/>
  <c r="N2252" i="10"/>
  <c r="M2252" i="10"/>
  <c r="O2248" i="10"/>
  <c r="N2248" i="10"/>
  <c r="M2248" i="10"/>
  <c r="O2244" i="10"/>
  <c r="N2244" i="10"/>
  <c r="M2244" i="10"/>
  <c r="O2240" i="10"/>
  <c r="N2240" i="10"/>
  <c r="M2240" i="10"/>
  <c r="O2236" i="10"/>
  <c r="N2236" i="10"/>
  <c r="M2236" i="10"/>
  <c r="O2232" i="10"/>
  <c r="N2232" i="10"/>
  <c r="M2232" i="10"/>
  <c r="O2228" i="10"/>
  <c r="N2228" i="10"/>
  <c r="M2228" i="10"/>
  <c r="O2224" i="10"/>
  <c r="N2224" i="10"/>
  <c r="M2224" i="10"/>
  <c r="O2220" i="10"/>
  <c r="N2220" i="10"/>
  <c r="M2220" i="10"/>
  <c r="O2216" i="10"/>
  <c r="N2216" i="10"/>
  <c r="M2216" i="10"/>
  <c r="O2212" i="10"/>
  <c r="N2212" i="10"/>
  <c r="M2212" i="10"/>
  <c r="O2208" i="10"/>
  <c r="N2208" i="10"/>
  <c r="M2208" i="10"/>
  <c r="O2204" i="10"/>
  <c r="N2204" i="10"/>
  <c r="M2204" i="10"/>
  <c r="O2200" i="10"/>
  <c r="N2200" i="10"/>
  <c r="M2200" i="10"/>
  <c r="O2196" i="10"/>
  <c r="N2196" i="10"/>
  <c r="M2196" i="10"/>
  <c r="O2384" i="10"/>
  <c r="N2384" i="10"/>
  <c r="M2384" i="10"/>
  <c r="O2380" i="10"/>
  <c r="N2380" i="10"/>
  <c r="M2380" i="10"/>
  <c r="O2376" i="10"/>
  <c r="N2376" i="10"/>
  <c r="M2376" i="10"/>
  <c r="O2372" i="10"/>
  <c r="N2372" i="10"/>
  <c r="M2372" i="10"/>
  <c r="O2368" i="10"/>
  <c r="N2368" i="10"/>
  <c r="M2368" i="10"/>
  <c r="O2364" i="10"/>
  <c r="N2364" i="10"/>
  <c r="M2364" i="10"/>
  <c r="O2360" i="10"/>
  <c r="N2360" i="10"/>
  <c r="M2360" i="10"/>
  <c r="O2356" i="10"/>
  <c r="N2356" i="10"/>
  <c r="M2356" i="10"/>
  <c r="O2352" i="10"/>
  <c r="N2352" i="10"/>
  <c r="M2352" i="10"/>
  <c r="O2348" i="10"/>
  <c r="N2348" i="10"/>
  <c r="M2348" i="10"/>
  <c r="O2344" i="10"/>
  <c r="N2344" i="10"/>
  <c r="M2344" i="10"/>
  <c r="O2340" i="10"/>
  <c r="N2340" i="10"/>
  <c r="M2340" i="10"/>
  <c r="O2336" i="10"/>
  <c r="N2336" i="10"/>
  <c r="M2336" i="10"/>
  <c r="O2332" i="10"/>
  <c r="N2332" i="10"/>
  <c r="M2332" i="10"/>
  <c r="O2328" i="10"/>
  <c r="N2328" i="10"/>
  <c r="M2328" i="10"/>
  <c r="O2324" i="10"/>
  <c r="N2324" i="10"/>
  <c r="M2324" i="10"/>
  <c r="O2320" i="10"/>
  <c r="N2320" i="10"/>
  <c r="M2320" i="10"/>
  <c r="O2316" i="10"/>
  <c r="N2316" i="10"/>
  <c r="M2316" i="10"/>
  <c r="O2312" i="10"/>
  <c r="N2312" i="10"/>
  <c r="M2312" i="10"/>
  <c r="O2308" i="10"/>
  <c r="N2308" i="10"/>
  <c r="M2308" i="10"/>
  <c r="O2304" i="10"/>
  <c r="N2304" i="10"/>
  <c r="M2304" i="10"/>
  <c r="O2300" i="10"/>
  <c r="N2300" i="10"/>
  <c r="M2300" i="10"/>
  <c r="O2296" i="10"/>
  <c r="N2296" i="10"/>
  <c r="M2296" i="10"/>
  <c r="O2292" i="10"/>
  <c r="N2292" i="10"/>
  <c r="M2292" i="10"/>
  <c r="O2960" i="10"/>
  <c r="N2960" i="10"/>
  <c r="M2960" i="10"/>
  <c r="O2956" i="10"/>
  <c r="N2956" i="10"/>
  <c r="M2956" i="10"/>
  <c r="O2952" i="10"/>
  <c r="N2952" i="10"/>
  <c r="M2952" i="10"/>
  <c r="O2948" i="10"/>
  <c r="N2948" i="10"/>
  <c r="M2948" i="10"/>
  <c r="O2944" i="10"/>
  <c r="N2944" i="10"/>
  <c r="M2944" i="10"/>
  <c r="O2940" i="10"/>
  <c r="N2940" i="10"/>
  <c r="M2940" i="10"/>
  <c r="O2936" i="10"/>
  <c r="N2936" i="10"/>
  <c r="M2936" i="10"/>
  <c r="O2932" i="10"/>
  <c r="N2932" i="10"/>
  <c r="M2932" i="10"/>
  <c r="O2928" i="10"/>
  <c r="N2928" i="10"/>
  <c r="M2928" i="10"/>
  <c r="O2924" i="10"/>
  <c r="N2924" i="10"/>
  <c r="M2924" i="10"/>
  <c r="O2920" i="10"/>
  <c r="N2920" i="10"/>
  <c r="M2920" i="10"/>
  <c r="O2916" i="10"/>
  <c r="N2916" i="10"/>
  <c r="M2916" i="10"/>
  <c r="O2912" i="10"/>
  <c r="N2912" i="10"/>
  <c r="M2912" i="10"/>
  <c r="O2908" i="10"/>
  <c r="N2908" i="10"/>
  <c r="M2908" i="10"/>
  <c r="O2904" i="10"/>
  <c r="N2904" i="10"/>
  <c r="M2904" i="10"/>
  <c r="O2900" i="10"/>
  <c r="N2900" i="10"/>
  <c r="M2900" i="10"/>
  <c r="O2896" i="10"/>
  <c r="N2896" i="10"/>
  <c r="M2896" i="10"/>
  <c r="O2892" i="10"/>
  <c r="N2892" i="10"/>
  <c r="M2892" i="10"/>
  <c r="O2888" i="10"/>
  <c r="N2888" i="10"/>
  <c r="M2888" i="10"/>
  <c r="N2884" i="10"/>
  <c r="O2884" i="10"/>
  <c r="M2884" i="10"/>
  <c r="O2880" i="10"/>
  <c r="N2880" i="10"/>
  <c r="M2880" i="10"/>
  <c r="O2876" i="10"/>
  <c r="N2876" i="10"/>
  <c r="M2876" i="10"/>
  <c r="O2872" i="10"/>
  <c r="N2872" i="10"/>
  <c r="M2872" i="10"/>
  <c r="O2868" i="10"/>
  <c r="N2868" i="10"/>
  <c r="M2868" i="10"/>
  <c r="O1712" i="10"/>
  <c r="N1712" i="10"/>
  <c r="M1712" i="10"/>
  <c r="O1708" i="10"/>
  <c r="N1708" i="10"/>
  <c r="M1708" i="10"/>
  <c r="O1704" i="10"/>
  <c r="N1704" i="10"/>
  <c r="M1704" i="10"/>
  <c r="O1700" i="10"/>
  <c r="N1700" i="10"/>
  <c r="M1700" i="10"/>
  <c r="O1696" i="10"/>
  <c r="N1696" i="10"/>
  <c r="M1696" i="10"/>
  <c r="O1692" i="10"/>
  <c r="N1692" i="10"/>
  <c r="M1692" i="10"/>
  <c r="O1688" i="10"/>
  <c r="N1688" i="10"/>
  <c r="M1688" i="10"/>
  <c r="O1684" i="10"/>
  <c r="N1684" i="10"/>
  <c r="M1684" i="10"/>
  <c r="O1680" i="10"/>
  <c r="N1680" i="10"/>
  <c r="M1680" i="10"/>
  <c r="O1676" i="10"/>
  <c r="N1676" i="10"/>
  <c r="M1676" i="10"/>
  <c r="O1672" i="10"/>
  <c r="N1672" i="10"/>
  <c r="M1672" i="10"/>
  <c r="O1668" i="10"/>
  <c r="N1668" i="10"/>
  <c r="M1668" i="10"/>
  <c r="O1664" i="10"/>
  <c r="N1664" i="10"/>
  <c r="M1664" i="10"/>
  <c r="O1660" i="10"/>
  <c r="N1660" i="10"/>
  <c r="M1660" i="10"/>
  <c r="O1656" i="10"/>
  <c r="N1656" i="10"/>
  <c r="M1656" i="10"/>
  <c r="O1652" i="10"/>
  <c r="N1652" i="10"/>
  <c r="M1652" i="10"/>
  <c r="O1648" i="10"/>
  <c r="N1648" i="10"/>
  <c r="M1648" i="10"/>
  <c r="O1644" i="10"/>
  <c r="N1644" i="10"/>
  <c r="M1644" i="10"/>
  <c r="O1640" i="10"/>
  <c r="N1640" i="10"/>
  <c r="M1640" i="10"/>
  <c r="O1636" i="10"/>
  <c r="N1636" i="10"/>
  <c r="M1636" i="10"/>
  <c r="O1632" i="10"/>
  <c r="N1632" i="10"/>
  <c r="M1632" i="10"/>
  <c r="O1628" i="10"/>
  <c r="N1628" i="10"/>
  <c r="M1628" i="10"/>
  <c r="O1624" i="10"/>
  <c r="N1624" i="10"/>
  <c r="M1624" i="10"/>
  <c r="O1620" i="10"/>
  <c r="N1620" i="10"/>
  <c r="M1620" i="10"/>
  <c r="O3056" i="10"/>
  <c r="N3056" i="10"/>
  <c r="M3056" i="10"/>
  <c r="O3052" i="10"/>
  <c r="N3052" i="10"/>
  <c r="M3052" i="10"/>
  <c r="O3048" i="10"/>
  <c r="N3048" i="10"/>
  <c r="M3048" i="10"/>
  <c r="O3044" i="10"/>
  <c r="N3044" i="10"/>
  <c r="M3044" i="10"/>
  <c r="O3040" i="10"/>
  <c r="N3040" i="10"/>
  <c r="M3040" i="10"/>
  <c r="O3036" i="10"/>
  <c r="N3036" i="10"/>
  <c r="M3036" i="10"/>
  <c r="O3032" i="10"/>
  <c r="N3032" i="10"/>
  <c r="M3032" i="10"/>
  <c r="O3028" i="10"/>
  <c r="N3028" i="10"/>
  <c r="M3028" i="10"/>
  <c r="O3024" i="10"/>
  <c r="N3024" i="10"/>
  <c r="M3024" i="10"/>
  <c r="O3020" i="10"/>
  <c r="N3020" i="10"/>
  <c r="M3020" i="10"/>
  <c r="O3016" i="10"/>
  <c r="N3016" i="10"/>
  <c r="M3016" i="10"/>
  <c r="O3012" i="10"/>
  <c r="N3012" i="10"/>
  <c r="M3012" i="10"/>
  <c r="O3008" i="10"/>
  <c r="N3008" i="10"/>
  <c r="M3008" i="10"/>
  <c r="O3004" i="10"/>
  <c r="N3004" i="10"/>
  <c r="M3004" i="10"/>
  <c r="O3000" i="10"/>
  <c r="N3000" i="10"/>
  <c r="M3000" i="10"/>
  <c r="O2996" i="10"/>
  <c r="N2996" i="10"/>
  <c r="M2996" i="10"/>
  <c r="O2992" i="10"/>
  <c r="N2992" i="10"/>
  <c r="M2992" i="10"/>
  <c r="O2988" i="10"/>
  <c r="N2988" i="10"/>
  <c r="M2988" i="10"/>
  <c r="O2984" i="10"/>
  <c r="N2984" i="10"/>
  <c r="M2984" i="10"/>
  <c r="O2980" i="10"/>
  <c r="N2980" i="10"/>
  <c r="M2980" i="10"/>
  <c r="O2976" i="10"/>
  <c r="N2976" i="10"/>
  <c r="M2976" i="10"/>
  <c r="O2972" i="10"/>
  <c r="N2972" i="10"/>
  <c r="M2972" i="10"/>
  <c r="O2968" i="10"/>
  <c r="N2968" i="10"/>
  <c r="M2968" i="10"/>
  <c r="O2964" i="10"/>
  <c r="N2964" i="10"/>
  <c r="M2964" i="10"/>
  <c r="O1808" i="10"/>
  <c r="N1808" i="10"/>
  <c r="M1808" i="10"/>
  <c r="O1804" i="10"/>
  <c r="N1804" i="10"/>
  <c r="M1804" i="10"/>
  <c r="O1800" i="10"/>
  <c r="N1800" i="10"/>
  <c r="M1800" i="10"/>
  <c r="O1796" i="10"/>
  <c r="N1796" i="10"/>
  <c r="M1796" i="10"/>
  <c r="O1792" i="10"/>
  <c r="N1792" i="10"/>
  <c r="M1792" i="10"/>
  <c r="O1788" i="10"/>
  <c r="N1788" i="10"/>
  <c r="M1788" i="10"/>
  <c r="O1784" i="10"/>
  <c r="N1784" i="10"/>
  <c r="M1784" i="10"/>
  <c r="O1780" i="10"/>
  <c r="N1780" i="10"/>
  <c r="M1780" i="10"/>
  <c r="O1776" i="10"/>
  <c r="N1776" i="10"/>
  <c r="M1776" i="10"/>
  <c r="O1772" i="10"/>
  <c r="N1772" i="10"/>
  <c r="M1772" i="10"/>
  <c r="O1768" i="10"/>
  <c r="N1768" i="10"/>
  <c r="M1768" i="10"/>
  <c r="O1764" i="10"/>
  <c r="N1764" i="10"/>
  <c r="M1764" i="10"/>
  <c r="O1760" i="10"/>
  <c r="N1760" i="10"/>
  <c r="M1760" i="10"/>
  <c r="O1756" i="10"/>
  <c r="N1756" i="10"/>
  <c r="M1756" i="10"/>
  <c r="O1752" i="10"/>
  <c r="N1752" i="10"/>
  <c r="M1752" i="10"/>
  <c r="O1748" i="10"/>
  <c r="N1748" i="10"/>
  <c r="M1748" i="10"/>
  <c r="O1744" i="10"/>
  <c r="N1744" i="10"/>
  <c r="M1744" i="10"/>
  <c r="O1740" i="10"/>
  <c r="N1740" i="10"/>
  <c r="M1740" i="10"/>
  <c r="O1736" i="10"/>
  <c r="N1736" i="10"/>
  <c r="M1736" i="10"/>
  <c r="O1732" i="10"/>
  <c r="N1732" i="10"/>
  <c r="M1732" i="10"/>
  <c r="O1728" i="10"/>
  <c r="N1728" i="10"/>
  <c r="M1728" i="10"/>
  <c r="O1724" i="10"/>
  <c r="N1724" i="10"/>
  <c r="M1724" i="10"/>
  <c r="O1720" i="10"/>
  <c r="N1720" i="10"/>
  <c r="M1720" i="10"/>
  <c r="O679" i="10"/>
  <c r="N679" i="10"/>
  <c r="M679" i="10"/>
  <c r="O976" i="10"/>
  <c r="N976" i="10"/>
  <c r="M976" i="10"/>
  <c r="O964" i="10"/>
  <c r="N964" i="10"/>
  <c r="M964" i="10"/>
  <c r="O956" i="10"/>
  <c r="N956" i="10"/>
  <c r="M956" i="10"/>
  <c r="O1136" i="10"/>
  <c r="N1136" i="10"/>
  <c r="M1136" i="10"/>
  <c r="O1132" i="10"/>
  <c r="N1132" i="10"/>
  <c r="M1132" i="10"/>
  <c r="O1120" i="10"/>
  <c r="N1120" i="10"/>
  <c r="M1120" i="10"/>
  <c r="O1112" i="10"/>
  <c r="N1112" i="10"/>
  <c r="M1112" i="10"/>
  <c r="O1100" i="10"/>
  <c r="N1100" i="10"/>
  <c r="M1100" i="10"/>
  <c r="O1080" i="10"/>
  <c r="N1080" i="10"/>
  <c r="M1080" i="10"/>
  <c r="O1064" i="10"/>
  <c r="N1064" i="10"/>
  <c r="M1064" i="10"/>
  <c r="O1048" i="10"/>
  <c r="N1048" i="10"/>
  <c r="M1048" i="10"/>
  <c r="O936" i="10"/>
  <c r="N936" i="10"/>
  <c r="M936" i="10"/>
  <c r="O932" i="10"/>
  <c r="N932" i="10"/>
  <c r="M932" i="10"/>
  <c r="O916" i="10"/>
  <c r="N916" i="10"/>
  <c r="M916" i="10"/>
  <c r="O912" i="10"/>
  <c r="N912" i="10"/>
  <c r="M912" i="10"/>
  <c r="O908" i="10"/>
  <c r="N908" i="10"/>
  <c r="M908" i="10"/>
  <c r="O884" i="10"/>
  <c r="N884" i="10"/>
  <c r="M884" i="10"/>
  <c r="O880" i="10"/>
  <c r="N880" i="10"/>
  <c r="M880" i="10"/>
  <c r="O876" i="10"/>
  <c r="N876" i="10"/>
  <c r="M876" i="10"/>
  <c r="O872" i="10"/>
  <c r="N872" i="10"/>
  <c r="M872" i="10"/>
  <c r="O868" i="10"/>
  <c r="N868" i="10"/>
  <c r="M868" i="10"/>
  <c r="O864" i="10"/>
  <c r="N864" i="10"/>
  <c r="M864" i="10"/>
  <c r="O3153" i="10"/>
  <c r="N3153" i="10"/>
  <c r="M3153" i="10"/>
  <c r="O3145" i="10"/>
  <c r="N3145" i="10"/>
  <c r="M3145" i="10"/>
  <c r="O3137" i="10"/>
  <c r="N3137" i="10"/>
  <c r="M3137" i="10"/>
  <c r="O3129" i="10"/>
  <c r="N3129" i="10"/>
  <c r="M3129" i="10"/>
  <c r="O3121" i="10"/>
  <c r="N3121" i="10"/>
  <c r="M3121" i="10"/>
  <c r="O3113" i="10"/>
  <c r="N3113" i="10"/>
  <c r="M3113" i="10"/>
  <c r="O3105" i="10"/>
  <c r="N3105" i="10"/>
  <c r="M3105" i="10"/>
  <c r="O3097" i="10"/>
  <c r="N3097" i="10"/>
  <c r="M3097" i="10"/>
  <c r="O3089" i="10"/>
  <c r="N3089" i="10"/>
  <c r="M3089" i="10"/>
  <c r="O3081" i="10"/>
  <c r="N3081" i="10"/>
  <c r="M3081" i="10"/>
  <c r="O3073" i="10"/>
  <c r="N3073" i="10"/>
  <c r="M3073" i="10"/>
  <c r="O3065" i="10"/>
  <c r="N3065" i="10"/>
  <c r="M3065" i="10"/>
  <c r="O2481" i="10"/>
  <c r="N2481" i="10"/>
  <c r="M2481" i="10"/>
  <c r="O2473" i="10"/>
  <c r="N2473" i="10"/>
  <c r="M2473" i="10"/>
  <c r="O2465" i="10"/>
  <c r="N2465" i="10"/>
  <c r="M2465" i="10"/>
  <c r="O2457" i="10"/>
  <c r="N2457" i="10"/>
  <c r="M2457" i="10"/>
  <c r="O2449" i="10"/>
  <c r="N2449" i="10"/>
  <c r="M2449" i="10"/>
  <c r="O2441" i="10"/>
  <c r="N2441" i="10"/>
  <c r="M2441" i="10"/>
  <c r="O2433" i="10"/>
  <c r="N2433" i="10"/>
  <c r="M2433" i="10"/>
  <c r="O2425" i="10"/>
  <c r="N2425" i="10"/>
  <c r="M2425" i="10"/>
  <c r="O2417" i="10"/>
  <c r="N2417" i="10"/>
  <c r="M2417" i="10"/>
  <c r="O2409" i="10"/>
  <c r="N2409" i="10"/>
  <c r="M2409" i="10"/>
  <c r="O2401" i="10"/>
  <c r="N2401" i="10"/>
  <c r="M2401" i="10"/>
  <c r="O2393" i="10"/>
  <c r="N2393" i="10"/>
  <c r="M2393" i="10"/>
  <c r="O1617" i="10"/>
  <c r="N1617" i="10"/>
  <c r="M1617" i="10"/>
  <c r="O296" i="10"/>
  <c r="N296" i="10"/>
  <c r="M296" i="10"/>
  <c r="O712" i="10"/>
  <c r="M712" i="10"/>
  <c r="N712" i="10"/>
  <c r="O972" i="10"/>
  <c r="N972" i="10"/>
  <c r="M972" i="10"/>
  <c r="O960" i="10"/>
  <c r="N960" i="10"/>
  <c r="M960" i="10"/>
  <c r="O1116" i="10"/>
  <c r="N1116" i="10"/>
  <c r="M1116" i="10"/>
  <c r="O1104" i="10"/>
  <c r="N1104" i="10"/>
  <c r="M1104" i="10"/>
  <c r="O1096" i="10"/>
  <c r="N1096" i="10"/>
  <c r="M1096" i="10"/>
  <c r="O1084" i="10"/>
  <c r="N1084" i="10"/>
  <c r="M1084" i="10"/>
  <c r="O1076" i="10"/>
  <c r="N1076" i="10"/>
  <c r="M1076" i="10"/>
  <c r="O1068" i="10"/>
  <c r="N1068" i="10"/>
  <c r="M1068" i="10"/>
  <c r="O1060" i="10"/>
  <c r="N1060" i="10"/>
  <c r="M1060" i="10"/>
  <c r="O1052" i="10"/>
  <c r="N1052" i="10"/>
  <c r="M1052" i="10"/>
  <c r="O1044" i="10"/>
  <c r="N1044" i="10"/>
  <c r="M1044" i="10"/>
  <c r="O1008" i="10"/>
  <c r="N1008" i="10"/>
  <c r="M1008" i="10"/>
  <c r="O1004" i="10"/>
  <c r="N1004" i="10"/>
  <c r="M1004" i="10"/>
  <c r="O1000" i="10"/>
  <c r="N1000" i="10"/>
  <c r="M1000" i="10"/>
  <c r="O996" i="10"/>
  <c r="N996" i="10"/>
  <c r="M996" i="10"/>
  <c r="O992" i="10"/>
  <c r="N992" i="10"/>
  <c r="M992" i="10"/>
  <c r="O987" i="10"/>
  <c r="N987" i="10"/>
  <c r="M987" i="10"/>
  <c r="O984" i="10"/>
  <c r="N984" i="10"/>
  <c r="M984" i="10"/>
  <c r="O980" i="10"/>
  <c r="N980" i="10"/>
  <c r="M980" i="10"/>
  <c r="O3152" i="10"/>
  <c r="N3152" i="10"/>
  <c r="M3152" i="10"/>
  <c r="O3144" i="10"/>
  <c r="N3144" i="10"/>
  <c r="M3144" i="10"/>
  <c r="O3136" i="10"/>
  <c r="N3136" i="10"/>
  <c r="M3136" i="10"/>
  <c r="O3128" i="10"/>
  <c r="N3128" i="10"/>
  <c r="M3128" i="10"/>
  <c r="O3120" i="10"/>
  <c r="N3120" i="10"/>
  <c r="M3120" i="10"/>
  <c r="O3112" i="10"/>
  <c r="N3112" i="10"/>
  <c r="M3112" i="10"/>
  <c r="O3104" i="10"/>
  <c r="N3104" i="10"/>
  <c r="M3104" i="10"/>
  <c r="O3096" i="10"/>
  <c r="N3096" i="10"/>
  <c r="M3096" i="10"/>
  <c r="O3088" i="10"/>
  <c r="N3088" i="10"/>
  <c r="M3088" i="10"/>
  <c r="O3080" i="10"/>
  <c r="N3080" i="10"/>
  <c r="M3080" i="10"/>
  <c r="O3072" i="10"/>
  <c r="N3072" i="10"/>
  <c r="M3072" i="10"/>
  <c r="O3064" i="10"/>
  <c r="N3064" i="10"/>
  <c r="M3064" i="10"/>
  <c r="O2480" i="10"/>
  <c r="N2480" i="10"/>
  <c r="M2480" i="10"/>
  <c r="O2472" i="10"/>
  <c r="N2472" i="10"/>
  <c r="M2472" i="10"/>
  <c r="O2464" i="10"/>
  <c r="N2464" i="10"/>
  <c r="M2464" i="10"/>
  <c r="O2456" i="10"/>
  <c r="N2456" i="10"/>
  <c r="M2456" i="10"/>
  <c r="O2448" i="10"/>
  <c r="N2448" i="10"/>
  <c r="M2448" i="10"/>
  <c r="O2440" i="10"/>
  <c r="N2440" i="10"/>
  <c r="M2440" i="10"/>
  <c r="O2432" i="10"/>
  <c r="N2432" i="10"/>
  <c r="M2432" i="10"/>
  <c r="O2424" i="10"/>
  <c r="N2424" i="10"/>
  <c r="M2424" i="10"/>
  <c r="O2416" i="10"/>
  <c r="N2416" i="10"/>
  <c r="M2416" i="10"/>
  <c r="O2408" i="10"/>
  <c r="N2408" i="10"/>
  <c r="M2408" i="10"/>
  <c r="O2400" i="10"/>
  <c r="N2400" i="10"/>
  <c r="M2400" i="10"/>
  <c r="O2392" i="10"/>
  <c r="N2392" i="10"/>
  <c r="M2392" i="10"/>
  <c r="O48" i="10"/>
  <c r="N48" i="10"/>
  <c r="M48" i="10"/>
  <c r="O782" i="10"/>
  <c r="N782" i="10"/>
  <c r="M782" i="10"/>
  <c r="O968" i="10"/>
  <c r="N968" i="10"/>
  <c r="M968" i="10"/>
  <c r="O952" i="10"/>
  <c r="N952" i="10"/>
  <c r="M952" i="10"/>
  <c r="O948" i="10"/>
  <c r="N948" i="10"/>
  <c r="M948" i="10"/>
  <c r="O1128" i="10"/>
  <c r="N1128" i="10"/>
  <c r="M1128" i="10"/>
  <c r="O1124" i="10"/>
  <c r="N1124" i="10"/>
  <c r="M1124" i="10"/>
  <c r="O1108" i="10"/>
  <c r="N1108" i="10"/>
  <c r="M1108" i="10"/>
  <c r="O1092" i="10"/>
  <c r="N1092" i="10"/>
  <c r="M1092" i="10"/>
  <c r="O1088" i="10"/>
  <c r="N1088" i="10"/>
  <c r="M1088" i="10"/>
  <c r="O1072" i="10"/>
  <c r="N1072" i="10"/>
  <c r="M1072" i="10"/>
  <c r="O1056" i="10"/>
  <c r="N1056" i="10"/>
  <c r="M1056" i="10"/>
  <c r="O944" i="10"/>
  <c r="N944" i="10"/>
  <c r="M944" i="10"/>
  <c r="O940" i="10"/>
  <c r="N940" i="10"/>
  <c r="M940" i="10"/>
  <c r="O928" i="10"/>
  <c r="N928" i="10"/>
  <c r="M928" i="10"/>
  <c r="O924" i="10"/>
  <c r="N924" i="10"/>
  <c r="M924" i="10"/>
  <c r="O920" i="10"/>
  <c r="N920" i="10"/>
  <c r="M920" i="10"/>
  <c r="O904" i="10"/>
  <c r="N904" i="10"/>
  <c r="M904" i="10"/>
  <c r="O900" i="10"/>
  <c r="N900" i="10"/>
  <c r="M900" i="10"/>
  <c r="O896" i="10"/>
  <c r="N896" i="10"/>
  <c r="M896" i="10"/>
  <c r="O892" i="10"/>
  <c r="N892" i="10"/>
  <c r="M892" i="10"/>
  <c r="O888" i="10"/>
  <c r="N888" i="10"/>
  <c r="M888" i="10"/>
  <c r="O860" i="10"/>
  <c r="N860" i="10"/>
  <c r="M860" i="10"/>
  <c r="O1616" i="10"/>
  <c r="N1616" i="10"/>
  <c r="M1616" i="10"/>
  <c r="O1612" i="10"/>
  <c r="N1612" i="10"/>
  <c r="M1612" i="10"/>
  <c r="O1608" i="10"/>
  <c r="N1608" i="10"/>
  <c r="M1608" i="10"/>
  <c r="O1604" i="10"/>
  <c r="N1604" i="10"/>
  <c r="M1604" i="10"/>
  <c r="O1600" i="10"/>
  <c r="N1600" i="10"/>
  <c r="M1600" i="10"/>
  <c r="O1596" i="10"/>
  <c r="N1596" i="10"/>
  <c r="M1596" i="10"/>
  <c r="O1592" i="10"/>
  <c r="N1592" i="10"/>
  <c r="M1592" i="10"/>
  <c r="O1588" i="10"/>
  <c r="N1588" i="10"/>
  <c r="M1588" i="10"/>
  <c r="O1584" i="10"/>
  <c r="N1584" i="10"/>
  <c r="M1584" i="10"/>
  <c r="O1580" i="10"/>
  <c r="N1580" i="10"/>
  <c r="M1580" i="10"/>
  <c r="O1576" i="10"/>
  <c r="N1576" i="10"/>
  <c r="M1576" i="10"/>
  <c r="O1572" i="10"/>
  <c r="N1572" i="10"/>
  <c r="M1572" i="10"/>
  <c r="O1568" i="10"/>
  <c r="N1568" i="10"/>
  <c r="M1568" i="10"/>
  <c r="O1564" i="10"/>
  <c r="N1564" i="10"/>
  <c r="M1564" i="10"/>
  <c r="N1560" i="10"/>
  <c r="O1560" i="10"/>
  <c r="M1560" i="10"/>
  <c r="O1556" i="10"/>
  <c r="N1556" i="10"/>
  <c r="M1556" i="10"/>
  <c r="O1552" i="10"/>
  <c r="N1552" i="10"/>
  <c r="M1552" i="10"/>
  <c r="O1548" i="10"/>
  <c r="N1548" i="10"/>
  <c r="M1548" i="10"/>
  <c r="O1544" i="10"/>
  <c r="N1544" i="10"/>
  <c r="M1544" i="10"/>
  <c r="O1540" i="10"/>
  <c r="N1540" i="10"/>
  <c r="M1540" i="10"/>
  <c r="O1536" i="10"/>
  <c r="N1536" i="10"/>
  <c r="M1536" i="10"/>
  <c r="O1532" i="10"/>
  <c r="N1532" i="10"/>
  <c r="M1532" i="10"/>
  <c r="O1528" i="10"/>
  <c r="N1528" i="10"/>
  <c r="M1528" i="10"/>
  <c r="O1524" i="10"/>
  <c r="N1524" i="10"/>
  <c r="M1524" i="10"/>
  <c r="O1520" i="10"/>
  <c r="N1520" i="10"/>
  <c r="M1520" i="10"/>
  <c r="O1516" i="10"/>
  <c r="N1516" i="10"/>
  <c r="M1516" i="10"/>
  <c r="O1512" i="10"/>
  <c r="N1512" i="10"/>
  <c r="M1512" i="10"/>
  <c r="O1508" i="10"/>
  <c r="N1508" i="10"/>
  <c r="M1508" i="10"/>
  <c r="O1504" i="10"/>
  <c r="N1504" i="10"/>
  <c r="M1504" i="10"/>
  <c r="O1500" i="10"/>
  <c r="N1500" i="10"/>
  <c r="M1500" i="10"/>
  <c r="O1496" i="10"/>
  <c r="N1496" i="10"/>
  <c r="M1496" i="10"/>
  <c r="N1492" i="10"/>
  <c r="O1492" i="10"/>
  <c r="M1492" i="10"/>
  <c r="O1488" i="10"/>
  <c r="N1488" i="10"/>
  <c r="M1488" i="10"/>
  <c r="O1484" i="10"/>
  <c r="N1484" i="10"/>
  <c r="M1484" i="10"/>
  <c r="O1480" i="10"/>
  <c r="N1480" i="10"/>
  <c r="M1480" i="10"/>
  <c r="O1476" i="10"/>
  <c r="N1476" i="10"/>
  <c r="M1476" i="10"/>
  <c r="O1472" i="10"/>
  <c r="N1472" i="10"/>
  <c r="M1472" i="10"/>
  <c r="O1468" i="10"/>
  <c r="N1468" i="10"/>
  <c r="M1468" i="10"/>
  <c r="O1464" i="10"/>
  <c r="N1464" i="10"/>
  <c r="M1464" i="10"/>
  <c r="O1460" i="10"/>
  <c r="N1460" i="10"/>
  <c r="M1460" i="10"/>
  <c r="O1456" i="10"/>
  <c r="N1456" i="10"/>
  <c r="M1456" i="10"/>
  <c r="O1452" i="10"/>
  <c r="N1452" i="10"/>
  <c r="M1452" i="10"/>
  <c r="O1448" i="10"/>
  <c r="N1448" i="10"/>
  <c r="M1448" i="10"/>
  <c r="O1444" i="10"/>
  <c r="N1444" i="10"/>
  <c r="M1444" i="10"/>
  <c r="O1440" i="10"/>
  <c r="N1440" i="10"/>
  <c r="M1440" i="10"/>
  <c r="O1436" i="10"/>
  <c r="N1436" i="10"/>
  <c r="M1436" i="10"/>
  <c r="O1432" i="10"/>
  <c r="N1432" i="10"/>
  <c r="M1432" i="10"/>
  <c r="O1428" i="10"/>
  <c r="N1428" i="10"/>
  <c r="M1428" i="10"/>
  <c r="O2576" i="10"/>
  <c r="N2576" i="10"/>
  <c r="M2576" i="10"/>
  <c r="O2572" i="10"/>
  <c r="N2572" i="10"/>
  <c r="M2572" i="10"/>
  <c r="O2568" i="10"/>
  <c r="N2568" i="10"/>
  <c r="M2568" i="10"/>
  <c r="O2564" i="10"/>
  <c r="N2564" i="10"/>
  <c r="M2564" i="10"/>
  <c r="O2560" i="10"/>
  <c r="N2560" i="10"/>
  <c r="M2560" i="10"/>
  <c r="O2556" i="10"/>
  <c r="N2556" i="10"/>
  <c r="M2556" i="10"/>
  <c r="O2552" i="10"/>
  <c r="N2552" i="10"/>
  <c r="M2552" i="10"/>
  <c r="O2548" i="10"/>
  <c r="N2548" i="10"/>
  <c r="M2548" i="10"/>
  <c r="O2544" i="10"/>
  <c r="N2544" i="10"/>
  <c r="M2544" i="10"/>
  <c r="O2540" i="10"/>
  <c r="N2540" i="10"/>
  <c r="M2540" i="10"/>
  <c r="O2536" i="10"/>
  <c r="N2536" i="10"/>
  <c r="M2536" i="10"/>
  <c r="O2532" i="10"/>
  <c r="N2532" i="10"/>
  <c r="M2532" i="10"/>
  <c r="O2528" i="10"/>
  <c r="N2528" i="10"/>
  <c r="M2528" i="10"/>
  <c r="O2524" i="10"/>
  <c r="N2524" i="10"/>
  <c r="M2524" i="10"/>
  <c r="O2520" i="10"/>
  <c r="N2520" i="10"/>
  <c r="M2520" i="10"/>
  <c r="O2516" i="10"/>
  <c r="N2516" i="10"/>
  <c r="M2516" i="10"/>
  <c r="O2512" i="10"/>
  <c r="N2512" i="10"/>
  <c r="M2512" i="10"/>
  <c r="O2508" i="10"/>
  <c r="N2508" i="10"/>
  <c r="M2508" i="10"/>
  <c r="O2504" i="10"/>
  <c r="N2504" i="10"/>
  <c r="M2504" i="10"/>
  <c r="O2500" i="10"/>
  <c r="N2500" i="10"/>
  <c r="M2500" i="10"/>
  <c r="O2496" i="10"/>
  <c r="N2496" i="10"/>
  <c r="M2496" i="10"/>
  <c r="O2492" i="10"/>
  <c r="N2492" i="10"/>
  <c r="M2492" i="10"/>
  <c r="O2488" i="10"/>
  <c r="N2488" i="10"/>
  <c r="M2488" i="10"/>
  <c r="O2484" i="10"/>
  <c r="N2484" i="10"/>
  <c r="M2484" i="10"/>
  <c r="O3248" i="10"/>
  <c r="N3248" i="10"/>
  <c r="M3248" i="10"/>
  <c r="O3244" i="10"/>
  <c r="N3244" i="10"/>
  <c r="M3244" i="10"/>
  <c r="O3240" i="10"/>
  <c r="N3240" i="10"/>
  <c r="M3240" i="10"/>
  <c r="O3236" i="10"/>
  <c r="N3236" i="10"/>
  <c r="M3236" i="10"/>
  <c r="O3232" i="10"/>
  <c r="N3232" i="10"/>
  <c r="M3232" i="10"/>
  <c r="O3228" i="10"/>
  <c r="N3228" i="10"/>
  <c r="M3228" i="10"/>
  <c r="O3224" i="10"/>
  <c r="N3224" i="10"/>
  <c r="M3224" i="10"/>
  <c r="O3220" i="10"/>
  <c r="N3220" i="10"/>
  <c r="M3220" i="10"/>
  <c r="O3216" i="10"/>
  <c r="N3216" i="10"/>
  <c r="M3216" i="10"/>
  <c r="O3212" i="10"/>
  <c r="N3212" i="10"/>
  <c r="M3212" i="10"/>
  <c r="O3208" i="10"/>
  <c r="N3208" i="10"/>
  <c r="M3208" i="10"/>
  <c r="O3204" i="10"/>
  <c r="N3204" i="10"/>
  <c r="M3204" i="10"/>
  <c r="O3200" i="10"/>
  <c r="N3200" i="10"/>
  <c r="M3200" i="10"/>
  <c r="O3196" i="10"/>
  <c r="N3196" i="10"/>
  <c r="M3196" i="10"/>
  <c r="O3192" i="10"/>
  <c r="N3192" i="10"/>
  <c r="M3192" i="10"/>
  <c r="O3188" i="10"/>
  <c r="N3188" i="10"/>
  <c r="M3188" i="10"/>
  <c r="O3184" i="10"/>
  <c r="N3184" i="10"/>
  <c r="M3184" i="10"/>
  <c r="O3180" i="10"/>
  <c r="N3180" i="10"/>
  <c r="M3180" i="10"/>
  <c r="O3176" i="10"/>
  <c r="N3176" i="10"/>
  <c r="M3176" i="10"/>
  <c r="O3172" i="10"/>
  <c r="N3172" i="10"/>
  <c r="M3172" i="10"/>
  <c r="O3168" i="10"/>
  <c r="N3168" i="10"/>
  <c r="M3168" i="10"/>
  <c r="O3164" i="10"/>
  <c r="N3164" i="10"/>
  <c r="M3164" i="10"/>
  <c r="O3160" i="10"/>
  <c r="N3160" i="10"/>
  <c r="M3160" i="10"/>
  <c r="O3156" i="10"/>
  <c r="N3156" i="10"/>
  <c r="M3156" i="10"/>
  <c r="O1040" i="10"/>
  <c r="N1040" i="10"/>
  <c r="M1040" i="10"/>
  <c r="O1039" i="10"/>
  <c r="N1039" i="10"/>
  <c r="M1039" i="10"/>
  <c r="O1036" i="10"/>
  <c r="N1036" i="10"/>
  <c r="M1036" i="10"/>
  <c r="O1032" i="10"/>
  <c r="N1032" i="10"/>
  <c r="M1032" i="10"/>
  <c r="O1028" i="10"/>
  <c r="N1028" i="10"/>
  <c r="M1028" i="10"/>
  <c r="O1024" i="10"/>
  <c r="N1024" i="10"/>
  <c r="M1024" i="10"/>
  <c r="O1020" i="10"/>
  <c r="N1020" i="10"/>
  <c r="M1020" i="10"/>
  <c r="O1016" i="10"/>
  <c r="N1016" i="10"/>
  <c r="M1016" i="10"/>
  <c r="O1012" i="10"/>
  <c r="N1012" i="10"/>
  <c r="M1012" i="10"/>
  <c r="O1715" i="10"/>
  <c r="N1715" i="10"/>
  <c r="M1715" i="10"/>
  <c r="O2193" i="10"/>
  <c r="N2193" i="10"/>
  <c r="M2193" i="10"/>
  <c r="O2191" i="10"/>
  <c r="N2191" i="10"/>
  <c r="M2191" i="10"/>
  <c r="O2189" i="10"/>
  <c r="N2189" i="10"/>
  <c r="M2189" i="10"/>
  <c r="O2187" i="10"/>
  <c r="N2187" i="10"/>
  <c r="M2187" i="10"/>
  <c r="O2185" i="10"/>
  <c r="N2185" i="10"/>
  <c r="M2185" i="10"/>
  <c r="O2183" i="10"/>
  <c r="N2183" i="10"/>
  <c r="M2183" i="10"/>
  <c r="O2181" i="10"/>
  <c r="N2181" i="10"/>
  <c r="M2181" i="10"/>
  <c r="O2179" i="10"/>
  <c r="N2179" i="10"/>
  <c r="M2179" i="10"/>
  <c r="O2177" i="10"/>
  <c r="N2177" i="10"/>
  <c r="M2177" i="10"/>
  <c r="O2175" i="10"/>
  <c r="N2175" i="10"/>
  <c r="M2175" i="10"/>
  <c r="O2173" i="10"/>
  <c r="N2173" i="10"/>
  <c r="M2173" i="10"/>
  <c r="O2171" i="10"/>
  <c r="N2171" i="10"/>
  <c r="M2171" i="10"/>
  <c r="O2169" i="10"/>
  <c r="N2169" i="10"/>
  <c r="M2169" i="10"/>
  <c r="O2167" i="10"/>
  <c r="N2167" i="10"/>
  <c r="M2167" i="10"/>
  <c r="O2165" i="10"/>
  <c r="N2165" i="10"/>
  <c r="M2165" i="10"/>
  <c r="O2163" i="10"/>
  <c r="N2163" i="10"/>
  <c r="M2163" i="10"/>
  <c r="O2161" i="10"/>
  <c r="N2161" i="10"/>
  <c r="M2161" i="10"/>
  <c r="O2159" i="10"/>
  <c r="N2159" i="10"/>
  <c r="M2159" i="10"/>
  <c r="O2157" i="10"/>
  <c r="N2157" i="10"/>
  <c r="M2157" i="10"/>
  <c r="O2155" i="10"/>
  <c r="N2155" i="10"/>
  <c r="M2155" i="10"/>
  <c r="O2153" i="10"/>
  <c r="N2153" i="10"/>
  <c r="M2153" i="10"/>
  <c r="O2151" i="10"/>
  <c r="N2151" i="10"/>
  <c r="M2151" i="10"/>
  <c r="O2149" i="10"/>
  <c r="N2149" i="10"/>
  <c r="M2149" i="10"/>
  <c r="O2147" i="10"/>
  <c r="N2147" i="10"/>
  <c r="M2147" i="10"/>
  <c r="O2145" i="10"/>
  <c r="N2145" i="10"/>
  <c r="M2145" i="10"/>
  <c r="O2143" i="10"/>
  <c r="N2143" i="10"/>
  <c r="M2143" i="10"/>
  <c r="O2141" i="10"/>
  <c r="N2141" i="10"/>
  <c r="M2141" i="10"/>
  <c r="O2139" i="10"/>
  <c r="N2139" i="10"/>
  <c r="M2139" i="10"/>
  <c r="O2137" i="10"/>
  <c r="N2137" i="10"/>
  <c r="M2137" i="10"/>
  <c r="O2135" i="10"/>
  <c r="N2135" i="10"/>
  <c r="M2135" i="10"/>
  <c r="O2133" i="10"/>
  <c r="N2133" i="10"/>
  <c r="M2133" i="10"/>
  <c r="O2131" i="10"/>
  <c r="N2131" i="10"/>
  <c r="M2131" i="10"/>
  <c r="O2129" i="10"/>
  <c r="N2129" i="10"/>
  <c r="M2129" i="10"/>
  <c r="O2127" i="10"/>
  <c r="N2127" i="10"/>
  <c r="M2127" i="10"/>
  <c r="O2125" i="10"/>
  <c r="N2125" i="10"/>
  <c r="M2125" i="10"/>
  <c r="O2123" i="10"/>
  <c r="N2123" i="10"/>
  <c r="M2123" i="10"/>
  <c r="O2121" i="10"/>
  <c r="N2121" i="10"/>
  <c r="M2121" i="10"/>
  <c r="O2119" i="10"/>
  <c r="N2119" i="10"/>
  <c r="M2119" i="10"/>
  <c r="O2117" i="10"/>
  <c r="N2117" i="10"/>
  <c r="M2117" i="10"/>
  <c r="O2115" i="10"/>
  <c r="N2115" i="10"/>
  <c r="M2115" i="10"/>
  <c r="N2113" i="10"/>
  <c r="O2113" i="10"/>
  <c r="M2113" i="10"/>
  <c r="O2111" i="10"/>
  <c r="N2111" i="10"/>
  <c r="M2111" i="10"/>
  <c r="O2109" i="10"/>
  <c r="N2109" i="10"/>
  <c r="M2109" i="10"/>
  <c r="O2107" i="10"/>
  <c r="N2107" i="10"/>
  <c r="M2107" i="10"/>
  <c r="O2105" i="10"/>
  <c r="N2105" i="10"/>
  <c r="M2105" i="10"/>
  <c r="O2103" i="10"/>
  <c r="N2103" i="10"/>
  <c r="M2103" i="10"/>
  <c r="O2101" i="10"/>
  <c r="N2101" i="10"/>
  <c r="M2101" i="10"/>
  <c r="O2099" i="10"/>
  <c r="N2099" i="10"/>
  <c r="M2099" i="10"/>
  <c r="O1329" i="10"/>
  <c r="N1329" i="10"/>
  <c r="M1329" i="10"/>
  <c r="O1327" i="10"/>
  <c r="N1327" i="10"/>
  <c r="M1327" i="10"/>
  <c r="O1325" i="10"/>
  <c r="N1325" i="10"/>
  <c r="M1325" i="10"/>
  <c r="O1323" i="10"/>
  <c r="N1323" i="10"/>
  <c r="M1323" i="10"/>
  <c r="O1321" i="10"/>
  <c r="N1321" i="10"/>
  <c r="M1321" i="10"/>
  <c r="O1319" i="10"/>
  <c r="N1319" i="10"/>
  <c r="M1319" i="10"/>
  <c r="O1317" i="10"/>
  <c r="N1317" i="10"/>
  <c r="M1317" i="10"/>
  <c r="O1315" i="10"/>
  <c r="N1315" i="10"/>
  <c r="M1315" i="10"/>
  <c r="O1313" i="10"/>
  <c r="N1313" i="10"/>
  <c r="M1313" i="10"/>
  <c r="O1311" i="10"/>
  <c r="N1311" i="10"/>
  <c r="M1311" i="10"/>
  <c r="O1309" i="10"/>
  <c r="N1309" i="10"/>
  <c r="M1309" i="10"/>
  <c r="O1307" i="10"/>
  <c r="N1307" i="10"/>
  <c r="M1307" i="10"/>
  <c r="O1305" i="10"/>
  <c r="N1305" i="10"/>
  <c r="M1305" i="10"/>
  <c r="O1303" i="10"/>
  <c r="N1303" i="10"/>
  <c r="M1303" i="10"/>
  <c r="O1301" i="10"/>
  <c r="N1301" i="10"/>
  <c r="M1301" i="10"/>
  <c r="O1299" i="10"/>
  <c r="N1299" i="10"/>
  <c r="M1299" i="10"/>
  <c r="O1297" i="10"/>
  <c r="N1297" i="10"/>
  <c r="M1297" i="10"/>
  <c r="O1295" i="10"/>
  <c r="N1295" i="10"/>
  <c r="M1295" i="10"/>
  <c r="O1293" i="10"/>
  <c r="N1293" i="10"/>
  <c r="M1293" i="10"/>
  <c r="O1291" i="10"/>
  <c r="N1291" i="10"/>
  <c r="M1291" i="10"/>
  <c r="O1289" i="10"/>
  <c r="N1289" i="10"/>
  <c r="M1289" i="10"/>
  <c r="O1287" i="10"/>
  <c r="N1287" i="10"/>
  <c r="M1287" i="10"/>
  <c r="O1285" i="10"/>
  <c r="N1285" i="10"/>
  <c r="M1285" i="10"/>
  <c r="O1283" i="10"/>
  <c r="N1283" i="10"/>
  <c r="M1283" i="10"/>
  <c r="O1281" i="10"/>
  <c r="N1281" i="10"/>
  <c r="M1281" i="10"/>
  <c r="O1279" i="10"/>
  <c r="N1279" i="10"/>
  <c r="M1279" i="10"/>
  <c r="O1277" i="10"/>
  <c r="N1277" i="10"/>
  <c r="M1277" i="10"/>
  <c r="O1275" i="10"/>
  <c r="N1275" i="10"/>
  <c r="M1275" i="10"/>
  <c r="O1273" i="10"/>
  <c r="N1273" i="10"/>
  <c r="M1273" i="10"/>
  <c r="O1271" i="10"/>
  <c r="N1271" i="10"/>
  <c r="M1271" i="10"/>
  <c r="O1269" i="10"/>
  <c r="N1269" i="10"/>
  <c r="M1269" i="10"/>
  <c r="O1267" i="10"/>
  <c r="N1267" i="10"/>
  <c r="M1267" i="10"/>
  <c r="O1265" i="10"/>
  <c r="N1265" i="10"/>
  <c r="M1265" i="10"/>
  <c r="O1263" i="10"/>
  <c r="N1263" i="10"/>
  <c r="M1263" i="10"/>
  <c r="O1261" i="10"/>
  <c r="N1261" i="10"/>
  <c r="M1261" i="10"/>
  <c r="O1259" i="10"/>
  <c r="N1259" i="10"/>
  <c r="M1259" i="10"/>
  <c r="O1257" i="10"/>
  <c r="N1257" i="10"/>
  <c r="M1257" i="10"/>
  <c r="O1255" i="10"/>
  <c r="N1255" i="10"/>
  <c r="M1255" i="10"/>
  <c r="O1253" i="10"/>
  <c r="N1253" i="10"/>
  <c r="M1253" i="10"/>
  <c r="O1251" i="10"/>
  <c r="N1251" i="10"/>
  <c r="M1251" i="10"/>
  <c r="O1249" i="10"/>
  <c r="N1249" i="10"/>
  <c r="M1249" i="10"/>
  <c r="O1247" i="10"/>
  <c r="N1247" i="10"/>
  <c r="M1247" i="10"/>
  <c r="O1245" i="10"/>
  <c r="N1245" i="10"/>
  <c r="M1245" i="10"/>
  <c r="O1243" i="10"/>
  <c r="N1243" i="10"/>
  <c r="M1243" i="10"/>
  <c r="O1241" i="10"/>
  <c r="N1241" i="10"/>
  <c r="M1241" i="10"/>
  <c r="O1239" i="10"/>
  <c r="N1239" i="10"/>
  <c r="M1239" i="10"/>
  <c r="O1237" i="10"/>
  <c r="N1237" i="10"/>
  <c r="M1237" i="10"/>
  <c r="O1235" i="10"/>
  <c r="N1235" i="10"/>
  <c r="M1235" i="10"/>
  <c r="O1425" i="10"/>
  <c r="N1425" i="10"/>
  <c r="M1425" i="10"/>
  <c r="O1423" i="10"/>
  <c r="N1423" i="10"/>
  <c r="M1423" i="10"/>
  <c r="O1421" i="10"/>
  <c r="N1421" i="10"/>
  <c r="M1421" i="10"/>
  <c r="O1419" i="10"/>
  <c r="N1419" i="10"/>
  <c r="M1419" i="10"/>
  <c r="O1417" i="10"/>
  <c r="N1417" i="10"/>
  <c r="M1417" i="10"/>
  <c r="O1415" i="10"/>
  <c r="N1415" i="10"/>
  <c r="M1415" i="10"/>
  <c r="O1413" i="10"/>
  <c r="N1413" i="10"/>
  <c r="M1413" i="10"/>
  <c r="O1411" i="10"/>
  <c r="N1411" i="10"/>
  <c r="M1411" i="10"/>
  <c r="O1409" i="10"/>
  <c r="N1409" i="10"/>
  <c r="M1409" i="10"/>
  <c r="N1407" i="10"/>
  <c r="O1407" i="10"/>
  <c r="M1407" i="10"/>
  <c r="O1405" i="10"/>
  <c r="N1405" i="10"/>
  <c r="M1405" i="10"/>
  <c r="O1403" i="10"/>
  <c r="N1403" i="10"/>
  <c r="M1403" i="10"/>
  <c r="O1401" i="10"/>
  <c r="N1401" i="10"/>
  <c r="M1401" i="10"/>
  <c r="O1399" i="10"/>
  <c r="N1399" i="10"/>
  <c r="M1399" i="10"/>
  <c r="O1397" i="10"/>
  <c r="N1397" i="10"/>
  <c r="M1397" i="10"/>
  <c r="O1395" i="10"/>
  <c r="N1395" i="10"/>
  <c r="M1395" i="10"/>
  <c r="O1393" i="10"/>
  <c r="N1393" i="10"/>
  <c r="M1393" i="10"/>
  <c r="O1391" i="10"/>
  <c r="N1391" i="10"/>
  <c r="M1391" i="10"/>
  <c r="O1389" i="10"/>
  <c r="N1389" i="10"/>
  <c r="M1389" i="10"/>
  <c r="O1387" i="10"/>
  <c r="N1387" i="10"/>
  <c r="M1387" i="10"/>
  <c r="O1385" i="10"/>
  <c r="N1385" i="10"/>
  <c r="M1385" i="10"/>
  <c r="O1383" i="10"/>
  <c r="N1383" i="10"/>
  <c r="M1383" i="10"/>
  <c r="O1381" i="10"/>
  <c r="N1381" i="10"/>
  <c r="M1381" i="10"/>
  <c r="O1379" i="10"/>
  <c r="N1379" i="10"/>
  <c r="M1379" i="10"/>
  <c r="O1377" i="10"/>
  <c r="N1377" i="10"/>
  <c r="M1377" i="10"/>
  <c r="O1375" i="10"/>
  <c r="N1375" i="10"/>
  <c r="M1375" i="10"/>
  <c r="O1373" i="10"/>
  <c r="N1373" i="10"/>
  <c r="M1373" i="10"/>
  <c r="O1371" i="10"/>
  <c r="N1371" i="10"/>
  <c r="M1371" i="10"/>
  <c r="O1369" i="10"/>
  <c r="N1369" i="10"/>
  <c r="M1369" i="10"/>
  <c r="O1367" i="10"/>
  <c r="N1367" i="10"/>
  <c r="M1367" i="10"/>
  <c r="O1365" i="10"/>
  <c r="N1365" i="10"/>
  <c r="M1365" i="10"/>
  <c r="O1363" i="10"/>
  <c r="N1363" i="10"/>
  <c r="M1363" i="10"/>
  <c r="O1361" i="10"/>
  <c r="N1361" i="10"/>
  <c r="M1361" i="10"/>
  <c r="O1359" i="10"/>
  <c r="N1359" i="10"/>
  <c r="M1359" i="10"/>
  <c r="O1357" i="10"/>
  <c r="N1357" i="10"/>
  <c r="M1357" i="10"/>
  <c r="O1355" i="10"/>
  <c r="N1355" i="10"/>
  <c r="M1355" i="10"/>
  <c r="O1353" i="10"/>
  <c r="N1353" i="10"/>
  <c r="M1353" i="10"/>
  <c r="O1351" i="10"/>
  <c r="N1351" i="10"/>
  <c r="M1351" i="10"/>
  <c r="O1349" i="10"/>
  <c r="N1349" i="10"/>
  <c r="M1349" i="10"/>
  <c r="O1347" i="10"/>
  <c r="N1347" i="10"/>
  <c r="M1347" i="10"/>
  <c r="O1345" i="10"/>
  <c r="N1345" i="10"/>
  <c r="M1345" i="10"/>
  <c r="O1343" i="10"/>
  <c r="N1343" i="10"/>
  <c r="M1343" i="10"/>
  <c r="O1341" i="10"/>
  <c r="N1341" i="10"/>
  <c r="M1341" i="10"/>
  <c r="O1339" i="10"/>
  <c r="N1339" i="10"/>
  <c r="M1339" i="10"/>
  <c r="O1337" i="10"/>
  <c r="N1337" i="10"/>
  <c r="M1337" i="10"/>
  <c r="O1335" i="10"/>
  <c r="N1335" i="10"/>
  <c r="M1335" i="10"/>
  <c r="O1333" i="10"/>
  <c r="N1333" i="10"/>
  <c r="M1333" i="10"/>
  <c r="O1331" i="10"/>
  <c r="N1331" i="10"/>
  <c r="M1331" i="10"/>
  <c r="O1233" i="10"/>
  <c r="N1233" i="10"/>
  <c r="M1233" i="10"/>
  <c r="O1231" i="10"/>
  <c r="N1231" i="10"/>
  <c r="M1231" i="10"/>
  <c r="O1229" i="10"/>
  <c r="N1229" i="10"/>
  <c r="M1229" i="10"/>
  <c r="O1227" i="10"/>
  <c r="N1227" i="10"/>
  <c r="M1227" i="10"/>
  <c r="O1225" i="10"/>
  <c r="N1225" i="10"/>
  <c r="M1225" i="10"/>
  <c r="O1223" i="10"/>
  <c r="N1223" i="10"/>
  <c r="M1223" i="10"/>
  <c r="O1221" i="10"/>
  <c r="N1221" i="10"/>
  <c r="M1221" i="10"/>
  <c r="O1219" i="10"/>
  <c r="N1219" i="10"/>
  <c r="M1219" i="10"/>
  <c r="O1217" i="10"/>
  <c r="N1217" i="10"/>
  <c r="M1217" i="10"/>
  <c r="O1215" i="10"/>
  <c r="N1215" i="10"/>
  <c r="M1215" i="10"/>
  <c r="O1213" i="10"/>
  <c r="N1213" i="10"/>
  <c r="M1213" i="10"/>
  <c r="O1211" i="10"/>
  <c r="N1211" i="10"/>
  <c r="M1211" i="10"/>
  <c r="O1209" i="10"/>
  <c r="N1209" i="10"/>
  <c r="M1209" i="10"/>
  <c r="O1207" i="10"/>
  <c r="N1207" i="10"/>
  <c r="M1207" i="10"/>
  <c r="O1205" i="10"/>
  <c r="N1205" i="10"/>
  <c r="M1205" i="10"/>
  <c r="O1203" i="10"/>
  <c r="N1203" i="10"/>
  <c r="M1203" i="10"/>
  <c r="O1201" i="10"/>
  <c r="N1201" i="10"/>
  <c r="M1201" i="10"/>
  <c r="O1199" i="10"/>
  <c r="N1199" i="10"/>
  <c r="M1199" i="10"/>
  <c r="O1197" i="10"/>
  <c r="N1197" i="10"/>
  <c r="M1197" i="10"/>
  <c r="O1195" i="10"/>
  <c r="N1195" i="10"/>
  <c r="M1195" i="10"/>
  <c r="O1193" i="10"/>
  <c r="N1193" i="10"/>
  <c r="M1193" i="10"/>
  <c r="O1191" i="10"/>
  <c r="N1191" i="10"/>
  <c r="M1191" i="10"/>
  <c r="O1189" i="10"/>
  <c r="N1189" i="10"/>
  <c r="M1189" i="10"/>
  <c r="O1187" i="10"/>
  <c r="N1187" i="10"/>
  <c r="M1187" i="10"/>
  <c r="O1185" i="10"/>
  <c r="N1185" i="10"/>
  <c r="M1185" i="10"/>
  <c r="O1183" i="10"/>
  <c r="N1183" i="10"/>
  <c r="M1183" i="10"/>
  <c r="O1181" i="10"/>
  <c r="N1181" i="10"/>
  <c r="M1181" i="10"/>
  <c r="O1179" i="10"/>
  <c r="N1179" i="10"/>
  <c r="M1179" i="10"/>
  <c r="O1177" i="10"/>
  <c r="N1177" i="10"/>
  <c r="M1177" i="10"/>
  <c r="O1175" i="10"/>
  <c r="N1175" i="10"/>
  <c r="M1175" i="10"/>
  <c r="O1173" i="10"/>
  <c r="N1173" i="10"/>
  <c r="M1173" i="10"/>
  <c r="O1171" i="10"/>
  <c r="N1171" i="10"/>
  <c r="M1171" i="10"/>
  <c r="O1169" i="10"/>
  <c r="N1169" i="10"/>
  <c r="M1169" i="10"/>
  <c r="O1167" i="10"/>
  <c r="N1167" i="10"/>
  <c r="M1167" i="10"/>
  <c r="O1165" i="10"/>
  <c r="N1165" i="10"/>
  <c r="M1165" i="10"/>
  <c r="O1163" i="10"/>
  <c r="N1163" i="10"/>
  <c r="M1163" i="10"/>
  <c r="O1161" i="10"/>
  <c r="N1161" i="10"/>
  <c r="M1161" i="10"/>
  <c r="O1159" i="10"/>
  <c r="N1159" i="10"/>
  <c r="M1159" i="10"/>
  <c r="O1157" i="10"/>
  <c r="N1157" i="10"/>
  <c r="M1157" i="10"/>
  <c r="O1155" i="10"/>
  <c r="N1155" i="10"/>
  <c r="M1155" i="10"/>
  <c r="O1153" i="10"/>
  <c r="N1153" i="10"/>
  <c r="M1153" i="10"/>
  <c r="O1151" i="10"/>
  <c r="N1151" i="10"/>
  <c r="M1151" i="10"/>
  <c r="O1149" i="10"/>
  <c r="N1149" i="10"/>
  <c r="M1149" i="10"/>
  <c r="O1147" i="10"/>
  <c r="N1147" i="10"/>
  <c r="M1147" i="10"/>
  <c r="O1145" i="10"/>
  <c r="N1145" i="10"/>
  <c r="M1145" i="10"/>
  <c r="O1143" i="10"/>
  <c r="N1143" i="10"/>
  <c r="M1143" i="10"/>
  <c r="O1141" i="10"/>
  <c r="N1141" i="10"/>
  <c r="M1141" i="10"/>
  <c r="O1139" i="10"/>
  <c r="N1139" i="10"/>
  <c r="M1139" i="10"/>
  <c r="O3151" i="10"/>
  <c r="N3151" i="10"/>
  <c r="M3151" i="10"/>
  <c r="O3143" i="10"/>
  <c r="N3143" i="10"/>
  <c r="M3143" i="10"/>
  <c r="O3135" i="10"/>
  <c r="N3135" i="10"/>
  <c r="M3135" i="10"/>
  <c r="O3127" i="10"/>
  <c r="N3127" i="10"/>
  <c r="M3127" i="10"/>
  <c r="O3119" i="10"/>
  <c r="N3119" i="10"/>
  <c r="M3119" i="10"/>
  <c r="O3111" i="10"/>
  <c r="N3111" i="10"/>
  <c r="M3111" i="10"/>
  <c r="O3103" i="10"/>
  <c r="N3103" i="10"/>
  <c r="M3103" i="10"/>
  <c r="O3095" i="10"/>
  <c r="N3095" i="10"/>
  <c r="M3095" i="10"/>
  <c r="O3087" i="10"/>
  <c r="N3087" i="10"/>
  <c r="M3087" i="10"/>
  <c r="O3079" i="10"/>
  <c r="N3079" i="10"/>
  <c r="M3079" i="10"/>
  <c r="O3071" i="10"/>
  <c r="N3071" i="10"/>
  <c r="M3071" i="10"/>
  <c r="O3063" i="10"/>
  <c r="N3063" i="10"/>
  <c r="M3063" i="10"/>
  <c r="O2479" i="10"/>
  <c r="N2479" i="10"/>
  <c r="M2479" i="10"/>
  <c r="O2471" i="10"/>
  <c r="N2471" i="10"/>
  <c r="M2471" i="10"/>
  <c r="O2463" i="10"/>
  <c r="N2463" i="10"/>
  <c r="M2463" i="10"/>
  <c r="O2455" i="10"/>
  <c r="N2455" i="10"/>
  <c r="M2455" i="10"/>
  <c r="O2447" i="10"/>
  <c r="N2447" i="10"/>
  <c r="M2447" i="10"/>
  <c r="O2439" i="10"/>
  <c r="N2439" i="10"/>
  <c r="M2439" i="10"/>
  <c r="O2431" i="10"/>
  <c r="N2431" i="10"/>
  <c r="M2431" i="10"/>
  <c r="O2423" i="10"/>
  <c r="N2423" i="10"/>
  <c r="M2423" i="10"/>
  <c r="O2415" i="10"/>
  <c r="N2415" i="10"/>
  <c r="M2415" i="10"/>
  <c r="O2407" i="10"/>
  <c r="N2407" i="10"/>
  <c r="M2407" i="10"/>
  <c r="O2399" i="10"/>
  <c r="N2399" i="10"/>
  <c r="M2399" i="10"/>
  <c r="O2391" i="10"/>
  <c r="N2391" i="10"/>
  <c r="M2391" i="10"/>
  <c r="O456" i="10"/>
  <c r="N456" i="10"/>
  <c r="M456" i="10"/>
  <c r="O693" i="10"/>
  <c r="N693" i="10"/>
  <c r="M693" i="10"/>
  <c r="I2504" i="10"/>
  <c r="I3232" i="10"/>
  <c r="O855" i="10"/>
  <c r="N855" i="10"/>
  <c r="M855" i="10"/>
  <c r="O853" i="10"/>
  <c r="N853" i="10"/>
  <c r="M853" i="10"/>
  <c r="O851" i="10"/>
  <c r="N851" i="10"/>
  <c r="M851" i="10"/>
  <c r="O2769" i="10"/>
  <c r="N2769" i="10"/>
  <c r="M2769" i="10"/>
  <c r="O2767" i="10"/>
  <c r="N2767" i="10"/>
  <c r="M2767" i="10"/>
  <c r="O2765" i="10"/>
  <c r="N2765" i="10"/>
  <c r="M2765" i="10"/>
  <c r="O2763" i="10"/>
  <c r="N2763" i="10"/>
  <c r="M2763" i="10"/>
  <c r="O2761" i="10"/>
  <c r="N2761" i="10"/>
  <c r="M2761" i="10"/>
  <c r="O2759" i="10"/>
  <c r="N2759" i="10"/>
  <c r="M2759" i="10"/>
  <c r="O2757" i="10"/>
  <c r="N2757" i="10"/>
  <c r="M2757" i="10"/>
  <c r="O2755" i="10"/>
  <c r="N2755" i="10"/>
  <c r="M2755" i="10"/>
  <c r="O2753" i="10"/>
  <c r="N2753" i="10"/>
  <c r="M2753" i="10"/>
  <c r="O2751" i="10"/>
  <c r="N2751" i="10"/>
  <c r="M2751" i="10"/>
  <c r="O2749" i="10"/>
  <c r="N2749" i="10"/>
  <c r="M2749" i="10"/>
  <c r="O2747" i="10"/>
  <c r="N2747" i="10"/>
  <c r="M2747" i="10"/>
  <c r="O2745" i="10"/>
  <c r="N2745" i="10"/>
  <c r="M2745" i="10"/>
  <c r="O2743" i="10"/>
  <c r="N2743" i="10"/>
  <c r="M2743" i="10"/>
  <c r="O2741" i="10"/>
  <c r="N2741" i="10"/>
  <c r="M2741" i="10"/>
  <c r="O2739" i="10"/>
  <c r="N2739" i="10"/>
  <c r="M2739" i="10"/>
  <c r="O2737" i="10"/>
  <c r="N2737" i="10"/>
  <c r="M2737" i="10"/>
  <c r="O2735" i="10"/>
  <c r="N2735" i="10"/>
  <c r="M2735" i="10"/>
  <c r="O2733" i="10"/>
  <c r="N2733" i="10"/>
  <c r="M2733" i="10"/>
  <c r="O2731" i="10"/>
  <c r="N2731" i="10"/>
  <c r="M2731" i="10"/>
  <c r="O2729" i="10"/>
  <c r="N2729" i="10"/>
  <c r="M2729" i="10"/>
  <c r="O2727" i="10"/>
  <c r="N2727" i="10"/>
  <c r="M2727" i="10"/>
  <c r="O2725" i="10"/>
  <c r="N2725" i="10"/>
  <c r="M2725" i="10"/>
  <c r="O2723" i="10"/>
  <c r="N2723" i="10"/>
  <c r="M2723" i="10"/>
  <c r="O2721" i="10"/>
  <c r="N2721" i="10"/>
  <c r="M2721" i="10"/>
  <c r="O2719" i="10"/>
  <c r="N2719" i="10"/>
  <c r="M2719" i="10"/>
  <c r="O2717" i="10"/>
  <c r="N2717" i="10"/>
  <c r="M2717" i="10"/>
  <c r="O2715" i="10"/>
  <c r="N2715" i="10"/>
  <c r="M2715" i="10"/>
  <c r="O2713" i="10"/>
  <c r="N2713" i="10"/>
  <c r="M2713" i="10"/>
  <c r="O2711" i="10"/>
  <c r="N2711" i="10"/>
  <c r="M2711" i="10"/>
  <c r="O2709" i="10"/>
  <c r="N2709" i="10"/>
  <c r="M2709" i="10"/>
  <c r="O2707" i="10"/>
  <c r="N2707" i="10"/>
  <c r="M2707" i="10"/>
  <c r="O2705" i="10"/>
  <c r="N2705" i="10"/>
  <c r="M2705" i="10"/>
  <c r="O2703" i="10"/>
  <c r="N2703" i="10"/>
  <c r="M2703" i="10"/>
  <c r="O2701" i="10"/>
  <c r="N2701" i="10"/>
  <c r="M2701" i="10"/>
  <c r="O2699" i="10"/>
  <c r="N2699" i="10"/>
  <c r="M2699" i="10"/>
  <c r="O2697" i="10"/>
  <c r="N2697" i="10"/>
  <c r="M2697" i="10"/>
  <c r="O2695" i="10"/>
  <c r="N2695" i="10"/>
  <c r="M2695" i="10"/>
  <c r="O2693" i="10"/>
  <c r="N2693" i="10"/>
  <c r="M2693" i="10"/>
  <c r="O2691" i="10"/>
  <c r="N2691" i="10"/>
  <c r="M2691" i="10"/>
  <c r="O2689" i="10"/>
  <c r="N2689" i="10"/>
  <c r="M2689" i="10"/>
  <c r="O2687" i="10"/>
  <c r="N2687" i="10"/>
  <c r="M2687" i="10"/>
  <c r="O2685" i="10"/>
  <c r="N2685" i="10"/>
  <c r="M2685" i="10"/>
  <c r="O2683" i="10"/>
  <c r="N2683" i="10"/>
  <c r="M2683" i="10"/>
  <c r="O2681" i="10"/>
  <c r="N2681" i="10"/>
  <c r="M2681" i="10"/>
  <c r="O2679" i="10"/>
  <c r="N2679" i="10"/>
  <c r="M2679" i="10"/>
  <c r="O2677" i="10"/>
  <c r="N2677" i="10"/>
  <c r="M2677" i="10"/>
  <c r="O2675" i="10"/>
  <c r="N2675" i="10"/>
  <c r="M2675" i="10"/>
  <c r="O2673" i="10"/>
  <c r="N2673" i="10"/>
  <c r="M2673" i="10"/>
  <c r="O2671" i="10"/>
  <c r="N2671" i="10"/>
  <c r="M2671" i="10"/>
  <c r="O2669" i="10"/>
  <c r="N2669" i="10"/>
  <c r="M2669" i="10"/>
  <c r="O2667" i="10"/>
  <c r="N2667" i="10"/>
  <c r="M2667" i="10"/>
  <c r="O2665" i="10"/>
  <c r="N2665" i="10"/>
  <c r="M2665" i="10"/>
  <c r="O2663" i="10"/>
  <c r="N2663" i="10"/>
  <c r="M2663" i="10"/>
  <c r="O2661" i="10"/>
  <c r="N2661" i="10"/>
  <c r="M2661" i="10"/>
  <c r="O2659" i="10"/>
  <c r="N2659" i="10"/>
  <c r="M2659" i="10"/>
  <c r="O2657" i="10"/>
  <c r="N2657" i="10"/>
  <c r="M2657" i="10"/>
  <c r="O2655" i="10"/>
  <c r="N2655" i="10"/>
  <c r="M2655" i="10"/>
  <c r="O2653" i="10"/>
  <c r="N2653" i="10"/>
  <c r="M2653" i="10"/>
  <c r="O2651" i="10"/>
  <c r="N2651" i="10"/>
  <c r="M2651" i="10"/>
  <c r="O2649" i="10"/>
  <c r="N2649" i="10"/>
  <c r="M2649" i="10"/>
  <c r="O2647" i="10"/>
  <c r="N2647" i="10"/>
  <c r="M2647" i="10"/>
  <c r="O2645" i="10"/>
  <c r="N2645" i="10"/>
  <c r="M2645" i="10"/>
  <c r="O2643" i="10"/>
  <c r="N2643" i="10"/>
  <c r="M2643" i="10"/>
  <c r="O2641" i="10"/>
  <c r="N2641" i="10"/>
  <c r="M2641" i="10"/>
  <c r="O2639" i="10"/>
  <c r="N2639" i="10"/>
  <c r="M2639" i="10"/>
  <c r="O2637" i="10"/>
  <c r="N2637" i="10"/>
  <c r="M2637" i="10"/>
  <c r="O2635" i="10"/>
  <c r="N2635" i="10"/>
  <c r="M2635" i="10"/>
  <c r="O2633" i="10"/>
  <c r="N2633" i="10"/>
  <c r="M2633" i="10"/>
  <c r="O2631" i="10"/>
  <c r="N2631" i="10"/>
  <c r="M2631" i="10"/>
  <c r="O2629" i="10"/>
  <c r="N2629" i="10"/>
  <c r="M2629" i="10"/>
  <c r="O2627" i="10"/>
  <c r="N2627" i="10"/>
  <c r="M2627" i="10"/>
  <c r="O2625" i="10"/>
  <c r="N2625" i="10"/>
  <c r="M2625" i="10"/>
  <c r="O2623" i="10"/>
  <c r="N2623" i="10"/>
  <c r="M2623" i="10"/>
  <c r="O2621" i="10"/>
  <c r="N2621" i="10"/>
  <c r="M2621" i="10"/>
  <c r="O2619" i="10"/>
  <c r="N2619" i="10"/>
  <c r="M2619" i="10"/>
  <c r="O2617" i="10"/>
  <c r="N2617" i="10"/>
  <c r="M2617" i="10"/>
  <c r="O2615" i="10"/>
  <c r="N2615" i="10"/>
  <c r="M2615" i="10"/>
  <c r="O2613" i="10"/>
  <c r="N2613" i="10"/>
  <c r="M2613" i="10"/>
  <c r="O2611" i="10"/>
  <c r="N2611" i="10"/>
  <c r="M2611" i="10"/>
  <c r="O2609" i="10"/>
  <c r="N2609" i="10"/>
  <c r="M2609" i="10"/>
  <c r="O2607" i="10"/>
  <c r="N2607" i="10"/>
  <c r="M2607" i="10"/>
  <c r="O2605" i="10"/>
  <c r="N2605" i="10"/>
  <c r="M2605" i="10"/>
  <c r="O2603" i="10"/>
  <c r="N2603" i="10"/>
  <c r="M2603" i="10"/>
  <c r="O2601" i="10"/>
  <c r="N2601" i="10"/>
  <c r="M2601" i="10"/>
  <c r="O2599" i="10"/>
  <c r="N2599" i="10"/>
  <c r="M2599" i="10"/>
  <c r="O2597" i="10"/>
  <c r="N2597" i="10"/>
  <c r="M2597" i="10"/>
  <c r="O2595" i="10"/>
  <c r="N2595" i="10"/>
  <c r="M2595" i="10"/>
  <c r="O2593" i="10"/>
  <c r="N2593" i="10"/>
  <c r="M2593" i="10"/>
  <c r="O2591" i="10"/>
  <c r="N2591" i="10"/>
  <c r="M2591" i="10"/>
  <c r="O2589" i="10"/>
  <c r="N2589" i="10"/>
  <c r="M2589" i="10"/>
  <c r="O2587" i="10"/>
  <c r="N2587" i="10"/>
  <c r="M2587" i="10"/>
  <c r="O2585" i="10"/>
  <c r="N2585" i="10"/>
  <c r="M2585" i="10"/>
  <c r="O2583" i="10"/>
  <c r="N2583" i="10"/>
  <c r="M2583" i="10"/>
  <c r="O2581" i="10"/>
  <c r="N2581" i="10"/>
  <c r="M2581" i="10"/>
  <c r="O2579" i="10"/>
  <c r="N2579" i="10"/>
  <c r="M2579" i="10"/>
  <c r="O2865" i="10"/>
  <c r="N2865" i="10"/>
  <c r="M2865" i="10"/>
  <c r="O2863" i="10"/>
  <c r="N2863" i="10"/>
  <c r="M2863" i="10"/>
  <c r="O2861" i="10"/>
  <c r="N2861" i="10"/>
  <c r="M2861" i="10"/>
  <c r="O2859" i="10"/>
  <c r="N2859" i="10"/>
  <c r="M2859" i="10"/>
  <c r="O2857" i="10"/>
  <c r="N2857" i="10"/>
  <c r="M2857" i="10"/>
  <c r="O2855" i="10"/>
  <c r="N2855" i="10"/>
  <c r="M2855" i="10"/>
  <c r="O2853" i="10"/>
  <c r="N2853" i="10"/>
  <c r="M2853" i="10"/>
  <c r="O2851" i="10"/>
  <c r="N2851" i="10"/>
  <c r="M2851" i="10"/>
  <c r="O2849" i="10"/>
  <c r="N2849" i="10"/>
  <c r="M2849" i="10"/>
  <c r="O2847" i="10"/>
  <c r="N2847" i="10"/>
  <c r="M2847" i="10"/>
  <c r="O2845" i="10"/>
  <c r="N2845" i="10"/>
  <c r="M2845" i="10"/>
  <c r="O2843" i="10"/>
  <c r="N2843" i="10"/>
  <c r="M2843" i="10"/>
  <c r="O2841" i="10"/>
  <c r="N2841" i="10"/>
  <c r="M2841" i="10"/>
  <c r="O2839" i="10"/>
  <c r="N2839" i="10"/>
  <c r="M2839" i="10"/>
  <c r="O2837" i="10"/>
  <c r="N2837" i="10"/>
  <c r="M2837" i="10"/>
  <c r="O2835" i="10"/>
  <c r="N2835" i="10"/>
  <c r="M2835" i="10"/>
  <c r="O2833" i="10"/>
  <c r="N2833" i="10"/>
  <c r="M2833" i="10"/>
  <c r="O2831" i="10"/>
  <c r="N2831" i="10"/>
  <c r="M2831" i="10"/>
  <c r="O2829" i="10"/>
  <c r="N2829" i="10"/>
  <c r="M2829" i="10"/>
  <c r="O2827" i="10"/>
  <c r="N2827" i="10"/>
  <c r="M2827" i="10"/>
  <c r="O2825" i="10"/>
  <c r="N2825" i="10"/>
  <c r="M2825" i="10"/>
  <c r="O2823" i="10"/>
  <c r="N2823" i="10"/>
  <c r="M2823" i="10"/>
  <c r="O2821" i="10"/>
  <c r="N2821" i="10"/>
  <c r="M2821" i="10"/>
  <c r="O2819" i="10"/>
  <c r="N2819" i="10"/>
  <c r="M2819" i="10"/>
  <c r="O2817" i="10"/>
  <c r="N2817" i="10"/>
  <c r="M2817" i="10"/>
  <c r="O2815" i="10"/>
  <c r="N2815" i="10"/>
  <c r="M2815" i="10"/>
  <c r="O2813" i="10"/>
  <c r="N2813" i="10"/>
  <c r="M2813" i="10"/>
  <c r="O2811" i="10"/>
  <c r="N2811" i="10"/>
  <c r="M2811" i="10"/>
  <c r="O2809" i="10"/>
  <c r="N2809" i="10"/>
  <c r="M2809" i="10"/>
  <c r="O2807" i="10"/>
  <c r="N2807" i="10"/>
  <c r="M2807" i="10"/>
  <c r="O2805" i="10"/>
  <c r="N2805" i="10"/>
  <c r="M2805" i="10"/>
  <c r="O2803" i="10"/>
  <c r="N2803" i="10"/>
  <c r="M2803" i="10"/>
  <c r="O2801" i="10"/>
  <c r="N2801" i="10"/>
  <c r="M2801" i="10"/>
  <c r="O2799" i="10"/>
  <c r="N2799" i="10"/>
  <c r="M2799" i="10"/>
  <c r="O2797" i="10"/>
  <c r="N2797" i="10"/>
  <c r="M2797" i="10"/>
  <c r="O2795" i="10"/>
  <c r="N2795" i="10"/>
  <c r="M2795" i="10"/>
  <c r="O2793" i="10"/>
  <c r="N2793" i="10"/>
  <c r="M2793" i="10"/>
  <c r="O2791" i="10"/>
  <c r="N2791" i="10"/>
  <c r="M2791" i="10"/>
  <c r="O2789" i="10"/>
  <c r="N2789" i="10"/>
  <c r="M2789" i="10"/>
  <c r="O2787" i="10"/>
  <c r="N2787" i="10"/>
  <c r="M2787" i="10"/>
  <c r="O2785" i="10"/>
  <c r="N2785" i="10"/>
  <c r="M2785" i="10"/>
  <c r="O2783" i="10"/>
  <c r="N2783" i="10"/>
  <c r="M2783" i="10"/>
  <c r="O2781" i="10"/>
  <c r="N2781" i="10"/>
  <c r="M2781" i="10"/>
  <c r="O2779" i="10"/>
  <c r="N2779" i="10"/>
  <c r="M2779" i="10"/>
  <c r="O2777" i="10"/>
  <c r="N2777" i="10"/>
  <c r="M2777" i="10"/>
  <c r="O2775" i="10"/>
  <c r="N2775" i="10"/>
  <c r="M2775" i="10"/>
  <c r="O2773" i="10"/>
  <c r="N2773" i="10"/>
  <c r="M2773" i="10"/>
  <c r="O2771" i="10"/>
  <c r="N2771" i="10"/>
  <c r="M2771" i="10"/>
  <c r="O1905" i="10"/>
  <c r="N1905" i="10"/>
  <c r="M1905" i="10"/>
  <c r="O1903" i="10"/>
  <c r="N1903" i="10"/>
  <c r="M1903" i="10"/>
  <c r="O1901" i="10"/>
  <c r="N1901" i="10"/>
  <c r="M1901" i="10"/>
  <c r="O1899" i="10"/>
  <c r="N1899" i="10"/>
  <c r="M1899" i="10"/>
  <c r="O1897" i="10"/>
  <c r="N1897" i="10"/>
  <c r="M1897" i="10"/>
  <c r="O1895" i="10"/>
  <c r="N1895" i="10"/>
  <c r="M1895" i="10"/>
  <c r="O1893" i="10"/>
  <c r="N1893" i="10"/>
  <c r="M1893" i="10"/>
  <c r="O1891" i="10"/>
  <c r="N1891" i="10"/>
  <c r="M1891" i="10"/>
  <c r="O1889" i="10"/>
  <c r="N1889" i="10"/>
  <c r="M1889" i="10"/>
  <c r="O1887" i="10"/>
  <c r="N1887" i="10"/>
  <c r="M1887" i="10"/>
  <c r="O1885" i="10"/>
  <c r="N1885" i="10"/>
  <c r="M1885" i="10"/>
  <c r="O1883" i="10"/>
  <c r="N1883" i="10"/>
  <c r="M1883" i="10"/>
  <c r="O1881" i="10"/>
  <c r="N1881" i="10"/>
  <c r="M1881" i="10"/>
  <c r="O1879" i="10"/>
  <c r="N1879" i="10"/>
  <c r="M1879" i="10"/>
  <c r="O1877" i="10"/>
  <c r="N1877" i="10"/>
  <c r="M1877" i="10"/>
  <c r="O1875" i="10"/>
  <c r="N1875" i="10"/>
  <c r="M1875" i="10"/>
  <c r="O1873" i="10"/>
  <c r="N1873" i="10"/>
  <c r="M1873" i="10"/>
  <c r="O1871" i="10"/>
  <c r="N1871" i="10"/>
  <c r="M1871" i="10"/>
  <c r="O1869" i="10"/>
  <c r="N1869" i="10"/>
  <c r="M1869" i="10"/>
  <c r="O1867" i="10"/>
  <c r="N1867" i="10"/>
  <c r="M1867" i="10"/>
  <c r="O1865" i="10"/>
  <c r="N1865" i="10"/>
  <c r="M1865" i="10"/>
  <c r="O1863" i="10"/>
  <c r="N1863" i="10"/>
  <c r="M1863" i="10"/>
  <c r="O1861" i="10"/>
  <c r="N1861" i="10"/>
  <c r="M1861" i="10"/>
  <c r="N1859" i="10"/>
  <c r="O1859" i="10"/>
  <c r="M1859" i="10"/>
  <c r="O1857" i="10"/>
  <c r="N1857" i="10"/>
  <c r="M1857" i="10"/>
  <c r="O1855" i="10"/>
  <c r="N1855" i="10"/>
  <c r="M1855" i="10"/>
  <c r="O1853" i="10"/>
  <c r="N1853" i="10"/>
  <c r="M1853" i="10"/>
  <c r="O1851" i="10"/>
  <c r="N1851" i="10"/>
  <c r="M1851" i="10"/>
  <c r="O1849" i="10"/>
  <c r="N1849" i="10"/>
  <c r="M1849" i="10"/>
  <c r="O1847" i="10"/>
  <c r="N1847" i="10"/>
  <c r="M1847" i="10"/>
  <c r="O1845" i="10"/>
  <c r="N1845" i="10"/>
  <c r="M1845" i="10"/>
  <c r="O1843" i="10"/>
  <c r="N1843" i="10"/>
  <c r="M1843" i="10"/>
  <c r="O1841" i="10"/>
  <c r="N1841" i="10"/>
  <c r="M1841" i="10"/>
  <c r="O1839" i="10"/>
  <c r="N1839" i="10"/>
  <c r="M1839" i="10"/>
  <c r="O1837" i="10"/>
  <c r="N1837" i="10"/>
  <c r="M1837" i="10"/>
  <c r="O1835" i="10"/>
  <c r="N1835" i="10"/>
  <c r="M1835" i="10"/>
  <c r="O1833" i="10"/>
  <c r="N1833" i="10"/>
  <c r="M1833" i="10"/>
  <c r="O1831" i="10"/>
  <c r="N1831" i="10"/>
  <c r="M1831" i="10"/>
  <c r="O1829" i="10"/>
  <c r="N1829" i="10"/>
  <c r="M1829" i="10"/>
  <c r="O1827" i="10"/>
  <c r="N1827" i="10"/>
  <c r="M1827" i="10"/>
  <c r="O1825" i="10"/>
  <c r="N1825" i="10"/>
  <c r="M1825" i="10"/>
  <c r="O1823" i="10"/>
  <c r="N1823" i="10"/>
  <c r="M1823" i="10"/>
  <c r="O1821" i="10"/>
  <c r="N1821" i="10"/>
  <c r="M1821" i="10"/>
  <c r="O1819" i="10"/>
  <c r="N1819" i="10"/>
  <c r="M1819" i="10"/>
  <c r="O1817" i="10"/>
  <c r="N1817" i="10"/>
  <c r="M1817" i="10"/>
  <c r="O1815" i="10"/>
  <c r="N1815" i="10"/>
  <c r="M1815" i="10"/>
  <c r="O1813" i="10"/>
  <c r="N1813" i="10"/>
  <c r="M1813" i="10"/>
  <c r="O1811" i="10"/>
  <c r="N1811" i="10"/>
  <c r="M1811" i="10"/>
  <c r="O2097" i="10"/>
  <c r="N2097" i="10"/>
  <c r="M2097" i="10"/>
  <c r="O2095" i="10"/>
  <c r="N2095" i="10"/>
  <c r="M2095" i="10"/>
  <c r="O2093" i="10"/>
  <c r="N2093" i="10"/>
  <c r="M2093" i="10"/>
  <c r="O2091" i="10"/>
  <c r="N2091" i="10"/>
  <c r="M2091" i="10"/>
  <c r="O2089" i="10"/>
  <c r="N2089" i="10"/>
  <c r="M2089" i="10"/>
  <c r="O2087" i="10"/>
  <c r="N2087" i="10"/>
  <c r="M2087" i="10"/>
  <c r="O2085" i="10"/>
  <c r="N2085" i="10"/>
  <c r="M2085" i="10"/>
  <c r="O2083" i="10"/>
  <c r="N2083" i="10"/>
  <c r="M2083" i="10"/>
  <c r="O2081" i="10"/>
  <c r="N2081" i="10"/>
  <c r="M2081" i="10"/>
  <c r="O2079" i="10"/>
  <c r="N2079" i="10"/>
  <c r="M2079" i="10"/>
  <c r="O2077" i="10"/>
  <c r="N2077" i="10"/>
  <c r="M2077" i="10"/>
  <c r="O2075" i="10"/>
  <c r="N2075" i="10"/>
  <c r="M2075" i="10"/>
  <c r="O2073" i="10"/>
  <c r="N2073" i="10"/>
  <c r="M2073" i="10"/>
  <c r="O2071" i="10"/>
  <c r="N2071" i="10"/>
  <c r="M2071" i="10"/>
  <c r="O2069" i="10"/>
  <c r="N2069" i="10"/>
  <c r="M2069" i="10"/>
  <c r="O2067" i="10"/>
  <c r="N2067" i="10"/>
  <c r="M2067" i="10"/>
  <c r="O2065" i="10"/>
  <c r="N2065" i="10"/>
  <c r="M2065" i="10"/>
  <c r="O2063" i="10"/>
  <c r="N2063" i="10"/>
  <c r="M2063" i="10"/>
  <c r="O2061" i="10"/>
  <c r="N2061" i="10"/>
  <c r="M2061" i="10"/>
  <c r="O2059" i="10"/>
  <c r="N2059" i="10"/>
  <c r="M2059" i="10"/>
  <c r="O2057" i="10"/>
  <c r="N2057" i="10"/>
  <c r="M2057" i="10"/>
  <c r="O2055" i="10"/>
  <c r="N2055" i="10"/>
  <c r="M2055" i="10"/>
  <c r="O2053" i="10"/>
  <c r="N2053" i="10"/>
  <c r="M2053" i="10"/>
  <c r="O2051" i="10"/>
  <c r="N2051" i="10"/>
  <c r="M2051" i="10"/>
  <c r="O2049" i="10"/>
  <c r="N2049" i="10"/>
  <c r="M2049" i="10"/>
  <c r="O2047" i="10"/>
  <c r="N2047" i="10"/>
  <c r="M2047" i="10"/>
  <c r="O2045" i="10"/>
  <c r="N2045" i="10"/>
  <c r="M2045" i="10"/>
  <c r="O2043" i="10"/>
  <c r="N2043" i="10"/>
  <c r="M2043" i="10"/>
  <c r="O2041" i="10"/>
  <c r="N2041" i="10"/>
  <c r="M2041" i="10"/>
  <c r="O2039" i="10"/>
  <c r="N2039" i="10"/>
  <c r="M2039" i="10"/>
  <c r="O2037" i="10"/>
  <c r="N2037" i="10"/>
  <c r="M2037" i="10"/>
  <c r="O2035" i="10"/>
  <c r="N2035" i="10"/>
  <c r="M2035" i="10"/>
  <c r="O2033" i="10"/>
  <c r="N2033" i="10"/>
  <c r="M2033" i="10"/>
  <c r="O2031" i="10"/>
  <c r="N2031" i="10"/>
  <c r="M2031" i="10"/>
  <c r="O2029" i="10"/>
  <c r="N2029" i="10"/>
  <c r="M2029" i="10"/>
  <c r="O2027" i="10"/>
  <c r="N2027" i="10"/>
  <c r="M2027" i="10"/>
  <c r="O2025" i="10"/>
  <c r="N2025" i="10"/>
  <c r="M2025" i="10"/>
  <c r="O2023" i="10"/>
  <c r="N2023" i="10"/>
  <c r="M2023" i="10"/>
  <c r="O2021" i="10"/>
  <c r="N2021" i="10"/>
  <c r="M2021" i="10"/>
  <c r="O2019" i="10"/>
  <c r="N2019" i="10"/>
  <c r="M2019" i="10"/>
  <c r="O2017" i="10"/>
  <c r="N2017" i="10"/>
  <c r="M2017" i="10"/>
  <c r="O2015" i="10"/>
  <c r="N2015" i="10"/>
  <c r="M2015" i="10"/>
  <c r="O2011" i="10"/>
  <c r="N2011" i="10"/>
  <c r="M2011" i="10"/>
  <c r="O2013" i="10"/>
  <c r="N2013" i="10"/>
  <c r="M2013" i="10"/>
  <c r="O2009" i="10"/>
  <c r="N2009" i="10"/>
  <c r="M2009" i="10"/>
  <c r="O2007" i="10"/>
  <c r="N2007" i="10"/>
  <c r="M2007" i="10"/>
  <c r="O2005" i="10"/>
  <c r="N2005" i="10"/>
  <c r="M2005" i="10"/>
  <c r="O2003" i="10"/>
  <c r="N2003" i="10"/>
  <c r="M2003" i="10"/>
  <c r="O2289" i="10"/>
  <c r="N2289" i="10"/>
  <c r="M2289" i="10"/>
  <c r="O2287" i="10"/>
  <c r="N2287" i="10"/>
  <c r="M2287" i="10"/>
  <c r="O2285" i="10"/>
  <c r="N2285" i="10"/>
  <c r="M2285" i="10"/>
  <c r="O2283" i="10"/>
  <c r="N2283" i="10"/>
  <c r="M2283" i="10"/>
  <c r="O2281" i="10"/>
  <c r="N2281" i="10"/>
  <c r="M2281" i="10"/>
  <c r="O2279" i="10"/>
  <c r="N2279" i="10"/>
  <c r="M2279" i="10"/>
  <c r="O2277" i="10"/>
  <c r="N2277" i="10"/>
  <c r="M2277" i="10"/>
  <c r="O2275" i="10"/>
  <c r="N2275" i="10"/>
  <c r="M2275" i="10"/>
  <c r="O2273" i="10"/>
  <c r="N2273" i="10"/>
  <c r="M2273" i="10"/>
  <c r="O2271" i="10"/>
  <c r="N2271" i="10"/>
  <c r="M2271" i="10"/>
  <c r="O2269" i="10"/>
  <c r="N2269" i="10"/>
  <c r="M2269" i="10"/>
  <c r="O2267" i="10"/>
  <c r="N2267" i="10"/>
  <c r="M2267" i="10"/>
  <c r="O2265" i="10"/>
  <c r="N2265" i="10"/>
  <c r="M2265" i="10"/>
  <c r="O2263" i="10"/>
  <c r="N2263" i="10"/>
  <c r="M2263" i="10"/>
  <c r="O2261" i="10"/>
  <c r="N2261" i="10"/>
  <c r="M2261" i="10"/>
  <c r="O2259" i="10"/>
  <c r="N2259" i="10"/>
  <c r="M2259" i="10"/>
  <c r="O2257" i="10"/>
  <c r="N2257" i="10"/>
  <c r="M2257" i="10"/>
  <c r="O2255" i="10"/>
  <c r="N2255" i="10"/>
  <c r="M2255" i="10"/>
  <c r="O2253" i="10"/>
  <c r="N2253" i="10"/>
  <c r="M2253" i="10"/>
  <c r="O2251" i="10"/>
  <c r="N2251" i="10"/>
  <c r="M2251" i="10"/>
  <c r="O2249" i="10"/>
  <c r="N2249" i="10"/>
  <c r="M2249" i="10"/>
  <c r="O2247" i="10"/>
  <c r="N2247" i="10"/>
  <c r="M2247" i="10"/>
  <c r="O2245" i="10"/>
  <c r="N2245" i="10"/>
  <c r="M2245" i="10"/>
  <c r="O2243" i="10"/>
  <c r="N2243" i="10"/>
  <c r="M2243" i="10"/>
  <c r="O2241" i="10"/>
  <c r="N2241" i="10"/>
  <c r="M2241" i="10"/>
  <c r="O2239" i="10"/>
  <c r="N2239" i="10"/>
  <c r="M2239" i="10"/>
  <c r="O2237" i="10"/>
  <c r="N2237" i="10"/>
  <c r="M2237" i="10"/>
  <c r="O2235" i="10"/>
  <c r="N2235" i="10"/>
  <c r="M2235" i="10"/>
  <c r="O2233" i="10"/>
  <c r="N2233" i="10"/>
  <c r="M2233" i="10"/>
  <c r="O2231" i="10"/>
  <c r="N2231" i="10"/>
  <c r="M2231" i="10"/>
  <c r="O2229" i="10"/>
  <c r="N2229" i="10"/>
  <c r="M2229" i="10"/>
  <c r="O2227" i="10"/>
  <c r="N2227" i="10"/>
  <c r="M2227" i="10"/>
  <c r="O2225" i="10"/>
  <c r="N2225" i="10"/>
  <c r="M2225" i="10"/>
  <c r="O2223" i="10"/>
  <c r="N2223" i="10"/>
  <c r="M2223" i="10"/>
  <c r="O2221" i="10"/>
  <c r="N2221" i="10"/>
  <c r="M2221" i="10"/>
  <c r="O2219" i="10"/>
  <c r="N2219" i="10"/>
  <c r="M2219" i="10"/>
  <c r="O2217" i="10"/>
  <c r="N2217" i="10"/>
  <c r="M2217" i="10"/>
  <c r="O2215" i="10"/>
  <c r="N2215" i="10"/>
  <c r="M2215" i="10"/>
  <c r="O2213" i="10"/>
  <c r="N2213" i="10"/>
  <c r="M2213" i="10"/>
  <c r="O2211" i="10"/>
  <c r="N2211" i="10"/>
  <c r="M2211" i="10"/>
  <c r="O2209" i="10"/>
  <c r="N2209" i="10"/>
  <c r="M2209" i="10"/>
  <c r="O2207" i="10"/>
  <c r="N2207" i="10"/>
  <c r="M2207" i="10"/>
  <c r="O2205" i="10"/>
  <c r="N2205" i="10"/>
  <c r="M2205" i="10"/>
  <c r="O2203" i="10"/>
  <c r="N2203" i="10"/>
  <c r="M2203" i="10"/>
  <c r="O2201" i="10"/>
  <c r="N2201" i="10"/>
  <c r="M2201" i="10"/>
  <c r="N2199" i="10"/>
  <c r="O2199" i="10"/>
  <c r="M2199" i="10"/>
  <c r="O2197" i="10"/>
  <c r="N2197" i="10"/>
  <c r="M2197" i="10"/>
  <c r="O2195" i="10"/>
  <c r="N2195" i="10"/>
  <c r="M2195" i="10"/>
  <c r="O2385" i="10"/>
  <c r="N2385" i="10"/>
  <c r="M2385" i="10"/>
  <c r="O2383" i="10"/>
  <c r="N2383" i="10"/>
  <c r="M2383" i="10"/>
  <c r="O2381" i="10"/>
  <c r="N2381" i="10"/>
  <c r="M2381" i="10"/>
  <c r="O2379" i="10"/>
  <c r="N2379" i="10"/>
  <c r="M2379" i="10"/>
  <c r="O2377" i="10"/>
  <c r="N2377" i="10"/>
  <c r="M2377" i="10"/>
  <c r="O2375" i="10"/>
  <c r="N2375" i="10"/>
  <c r="M2375" i="10"/>
  <c r="O2373" i="10"/>
  <c r="N2373" i="10"/>
  <c r="M2373" i="10"/>
  <c r="O2371" i="10"/>
  <c r="N2371" i="10"/>
  <c r="M2371" i="10"/>
  <c r="O2369" i="10"/>
  <c r="N2369" i="10"/>
  <c r="M2369" i="10"/>
  <c r="O2367" i="10"/>
  <c r="N2367" i="10"/>
  <c r="M2367" i="10"/>
  <c r="O2365" i="10"/>
  <c r="N2365" i="10"/>
  <c r="M2365" i="10"/>
  <c r="O2363" i="10"/>
  <c r="N2363" i="10"/>
  <c r="M2363" i="10"/>
  <c r="O2361" i="10"/>
  <c r="N2361" i="10"/>
  <c r="M2361" i="10"/>
  <c r="O2359" i="10"/>
  <c r="N2359" i="10"/>
  <c r="M2359" i="10"/>
  <c r="O2357" i="10"/>
  <c r="N2357" i="10"/>
  <c r="M2357" i="10"/>
  <c r="O2355" i="10"/>
  <c r="N2355" i="10"/>
  <c r="M2355" i="10"/>
  <c r="O2353" i="10"/>
  <c r="N2353" i="10"/>
  <c r="M2353" i="10"/>
  <c r="O2351" i="10"/>
  <c r="N2351" i="10"/>
  <c r="M2351" i="10"/>
  <c r="O2349" i="10"/>
  <c r="N2349" i="10"/>
  <c r="M2349" i="10"/>
  <c r="O2347" i="10"/>
  <c r="N2347" i="10"/>
  <c r="M2347" i="10"/>
  <c r="O2345" i="10"/>
  <c r="N2345" i="10"/>
  <c r="M2345" i="10"/>
  <c r="O2343" i="10"/>
  <c r="N2343" i="10"/>
  <c r="M2343" i="10"/>
  <c r="O2341" i="10"/>
  <c r="N2341" i="10"/>
  <c r="M2341" i="10"/>
  <c r="O2339" i="10"/>
  <c r="N2339" i="10"/>
  <c r="M2339" i="10"/>
  <c r="O2337" i="10"/>
  <c r="N2337" i="10"/>
  <c r="M2337" i="10"/>
  <c r="O2335" i="10"/>
  <c r="N2335" i="10"/>
  <c r="M2335" i="10"/>
  <c r="O2333" i="10"/>
  <c r="N2333" i="10"/>
  <c r="M2333" i="10"/>
  <c r="O2331" i="10"/>
  <c r="N2331" i="10"/>
  <c r="M2331" i="10"/>
  <c r="O2329" i="10"/>
  <c r="N2329" i="10"/>
  <c r="M2329" i="10"/>
  <c r="O2327" i="10"/>
  <c r="N2327" i="10"/>
  <c r="M2327" i="10"/>
  <c r="O2325" i="10"/>
  <c r="N2325" i="10"/>
  <c r="M2325" i="10"/>
  <c r="O2323" i="10"/>
  <c r="N2323" i="10"/>
  <c r="M2323" i="10"/>
  <c r="O2321" i="10"/>
  <c r="N2321" i="10"/>
  <c r="M2321" i="10"/>
  <c r="O2319" i="10"/>
  <c r="N2319" i="10"/>
  <c r="M2319" i="10"/>
  <c r="O2317" i="10"/>
  <c r="N2317" i="10"/>
  <c r="M2317" i="10"/>
  <c r="O2315" i="10"/>
  <c r="N2315" i="10"/>
  <c r="M2315" i="10"/>
  <c r="O2313" i="10"/>
  <c r="N2313" i="10"/>
  <c r="M2313" i="10"/>
  <c r="O2311" i="10"/>
  <c r="N2311" i="10"/>
  <c r="M2311" i="10"/>
  <c r="O2309" i="10"/>
  <c r="N2309" i="10"/>
  <c r="M2309" i="10"/>
  <c r="O2307" i="10"/>
  <c r="N2307" i="10"/>
  <c r="M2307" i="10"/>
  <c r="O2305" i="10"/>
  <c r="N2305" i="10"/>
  <c r="M2305" i="10"/>
  <c r="O2303" i="10"/>
  <c r="N2303" i="10"/>
  <c r="M2303" i="10"/>
  <c r="O2301" i="10"/>
  <c r="N2301" i="10"/>
  <c r="M2301" i="10"/>
  <c r="O2299" i="10"/>
  <c r="N2299" i="10"/>
  <c r="M2299" i="10"/>
  <c r="O2297" i="10"/>
  <c r="N2297" i="10"/>
  <c r="M2297" i="10"/>
  <c r="O2295" i="10"/>
  <c r="N2295" i="10"/>
  <c r="M2295" i="10"/>
  <c r="O2293" i="10"/>
  <c r="N2293" i="10"/>
  <c r="M2293" i="10"/>
  <c r="O2291" i="10"/>
  <c r="N2291" i="10"/>
  <c r="M2291" i="10"/>
  <c r="O2961" i="10"/>
  <c r="N2961" i="10"/>
  <c r="M2961" i="10"/>
  <c r="O2959" i="10"/>
  <c r="N2959" i="10"/>
  <c r="M2959" i="10"/>
  <c r="O2957" i="10"/>
  <c r="N2957" i="10"/>
  <c r="M2957" i="10"/>
  <c r="O2955" i="10"/>
  <c r="N2955" i="10"/>
  <c r="M2955" i="10"/>
  <c r="O2953" i="10"/>
  <c r="N2953" i="10"/>
  <c r="M2953" i="10"/>
  <c r="O2951" i="10"/>
  <c r="N2951" i="10"/>
  <c r="M2951" i="10"/>
  <c r="O2949" i="10"/>
  <c r="N2949" i="10"/>
  <c r="M2949" i="10"/>
  <c r="O2947" i="10"/>
  <c r="N2947" i="10"/>
  <c r="M2947" i="10"/>
  <c r="O2945" i="10"/>
  <c r="N2945" i="10"/>
  <c r="M2945" i="10"/>
  <c r="O2943" i="10"/>
  <c r="N2943" i="10"/>
  <c r="M2943" i="10"/>
  <c r="O2941" i="10"/>
  <c r="N2941" i="10"/>
  <c r="M2941" i="10"/>
  <c r="O2939" i="10"/>
  <c r="N2939" i="10"/>
  <c r="M2939" i="10"/>
  <c r="O2937" i="10"/>
  <c r="N2937" i="10"/>
  <c r="M2937" i="10"/>
  <c r="O2935" i="10"/>
  <c r="N2935" i="10"/>
  <c r="M2935" i="10"/>
  <c r="O2933" i="10"/>
  <c r="N2933" i="10"/>
  <c r="M2933" i="10"/>
  <c r="O2931" i="10"/>
  <c r="N2931" i="10"/>
  <c r="M2931" i="10"/>
  <c r="O2929" i="10"/>
  <c r="N2929" i="10"/>
  <c r="M2929" i="10"/>
  <c r="O2927" i="10"/>
  <c r="N2927" i="10"/>
  <c r="M2927" i="10"/>
  <c r="O2925" i="10"/>
  <c r="N2925" i="10"/>
  <c r="M2925" i="10"/>
  <c r="O2923" i="10"/>
  <c r="N2923" i="10"/>
  <c r="M2923" i="10"/>
  <c r="O2921" i="10"/>
  <c r="N2921" i="10"/>
  <c r="M2921" i="10"/>
  <c r="O2919" i="10"/>
  <c r="N2919" i="10"/>
  <c r="M2919" i="10"/>
  <c r="O2917" i="10"/>
  <c r="N2917" i="10"/>
  <c r="M2917" i="10"/>
  <c r="O2915" i="10"/>
  <c r="N2915" i="10"/>
  <c r="M2915" i="10"/>
  <c r="O2913" i="10"/>
  <c r="N2913" i="10"/>
  <c r="M2913" i="10"/>
  <c r="O2911" i="10"/>
  <c r="N2911" i="10"/>
  <c r="M2911" i="10"/>
  <c r="O2909" i="10"/>
  <c r="N2909" i="10"/>
  <c r="M2909" i="10"/>
  <c r="O2907" i="10"/>
  <c r="N2907" i="10"/>
  <c r="M2907" i="10"/>
  <c r="O2905" i="10"/>
  <c r="N2905" i="10"/>
  <c r="M2905" i="10"/>
  <c r="O2903" i="10"/>
  <c r="N2903" i="10"/>
  <c r="M2903" i="10"/>
  <c r="O2901" i="10"/>
  <c r="N2901" i="10"/>
  <c r="M2901" i="10"/>
  <c r="O2899" i="10"/>
  <c r="N2899" i="10"/>
  <c r="M2899" i="10"/>
  <c r="O2897" i="10"/>
  <c r="N2897" i="10"/>
  <c r="M2897" i="10"/>
  <c r="O2895" i="10"/>
  <c r="N2895" i="10"/>
  <c r="M2895" i="10"/>
  <c r="O2893" i="10"/>
  <c r="N2893" i="10"/>
  <c r="M2893" i="10"/>
  <c r="O2891" i="10"/>
  <c r="N2891" i="10"/>
  <c r="M2891" i="10"/>
  <c r="O2889" i="10"/>
  <c r="N2889" i="10"/>
  <c r="M2889" i="10"/>
  <c r="O2887" i="10"/>
  <c r="N2887" i="10"/>
  <c r="M2887" i="10"/>
  <c r="O2885" i="10"/>
  <c r="N2885" i="10"/>
  <c r="M2885" i="10"/>
  <c r="O2883" i="10"/>
  <c r="N2883" i="10"/>
  <c r="M2883" i="10"/>
  <c r="O2881" i="10"/>
  <c r="N2881" i="10"/>
  <c r="M2881" i="10"/>
  <c r="O2879" i="10"/>
  <c r="N2879" i="10"/>
  <c r="M2879" i="10"/>
  <c r="O2877" i="10"/>
  <c r="N2877" i="10"/>
  <c r="M2877" i="10"/>
  <c r="O2875" i="10"/>
  <c r="N2875" i="10"/>
  <c r="M2875" i="10"/>
  <c r="O2873" i="10"/>
  <c r="N2873" i="10"/>
  <c r="M2873" i="10"/>
  <c r="O2871" i="10"/>
  <c r="N2871" i="10"/>
  <c r="M2871" i="10"/>
  <c r="O2869" i="10"/>
  <c r="N2869" i="10"/>
  <c r="M2869" i="10"/>
  <c r="O2867" i="10"/>
  <c r="N2867" i="10"/>
  <c r="M2867" i="10"/>
  <c r="O1713" i="10"/>
  <c r="N1713" i="10"/>
  <c r="M1713" i="10"/>
  <c r="O1711" i="10"/>
  <c r="N1711" i="10"/>
  <c r="M1711" i="10"/>
  <c r="O1709" i="10"/>
  <c r="N1709" i="10"/>
  <c r="M1709" i="10"/>
  <c r="O1707" i="10"/>
  <c r="N1707" i="10"/>
  <c r="M1707" i="10"/>
  <c r="N1705" i="10"/>
  <c r="O1705" i="10"/>
  <c r="M1705" i="10"/>
  <c r="O1703" i="10"/>
  <c r="N1703" i="10"/>
  <c r="M1703" i="10"/>
  <c r="O1701" i="10"/>
  <c r="N1701" i="10"/>
  <c r="M1701" i="10"/>
  <c r="O1699" i="10"/>
  <c r="N1699" i="10"/>
  <c r="M1699" i="10"/>
  <c r="O1697" i="10"/>
  <c r="N1697" i="10"/>
  <c r="M1697" i="10"/>
  <c r="O1695" i="10"/>
  <c r="N1695" i="10"/>
  <c r="M1695" i="10"/>
  <c r="O1693" i="10"/>
  <c r="N1693" i="10"/>
  <c r="M1693" i="10"/>
  <c r="O1691" i="10"/>
  <c r="N1691" i="10"/>
  <c r="M1691" i="10"/>
  <c r="O1689" i="10"/>
  <c r="N1689" i="10"/>
  <c r="M1689" i="10"/>
  <c r="O1687" i="10"/>
  <c r="N1687" i="10"/>
  <c r="M1687" i="10"/>
  <c r="O1685" i="10"/>
  <c r="N1685" i="10"/>
  <c r="M1685" i="10"/>
  <c r="O1683" i="10"/>
  <c r="N1683" i="10"/>
  <c r="M1683" i="10"/>
  <c r="O1681" i="10"/>
  <c r="N1681" i="10"/>
  <c r="M1681" i="10"/>
  <c r="O1679" i="10"/>
  <c r="N1679" i="10"/>
  <c r="M1679" i="10"/>
  <c r="O1677" i="10"/>
  <c r="N1677" i="10"/>
  <c r="M1677" i="10"/>
  <c r="O1675" i="10"/>
  <c r="N1675" i="10"/>
  <c r="M1675" i="10"/>
  <c r="O1673" i="10"/>
  <c r="N1673" i="10"/>
  <c r="M1673" i="10"/>
  <c r="O1671" i="10"/>
  <c r="N1671" i="10"/>
  <c r="M1671" i="10"/>
  <c r="O1669" i="10"/>
  <c r="N1669" i="10"/>
  <c r="M1669" i="10"/>
  <c r="O1667" i="10"/>
  <c r="N1667" i="10"/>
  <c r="M1667" i="10"/>
  <c r="O1665" i="10"/>
  <c r="N1665" i="10"/>
  <c r="M1665" i="10"/>
  <c r="O1663" i="10"/>
  <c r="N1663" i="10"/>
  <c r="M1663" i="10"/>
  <c r="O1661" i="10"/>
  <c r="N1661" i="10"/>
  <c r="M1661" i="10"/>
  <c r="O1659" i="10"/>
  <c r="N1659" i="10"/>
  <c r="M1659" i="10"/>
  <c r="O1657" i="10"/>
  <c r="N1657" i="10"/>
  <c r="M1657" i="10"/>
  <c r="O1655" i="10"/>
  <c r="N1655" i="10"/>
  <c r="M1655" i="10"/>
  <c r="O1653" i="10"/>
  <c r="N1653" i="10"/>
  <c r="M1653" i="10"/>
  <c r="O1651" i="10"/>
  <c r="N1651" i="10"/>
  <c r="M1651" i="10"/>
  <c r="O1649" i="10"/>
  <c r="N1649" i="10"/>
  <c r="M1649" i="10"/>
  <c r="O1647" i="10"/>
  <c r="N1647" i="10"/>
  <c r="M1647" i="10"/>
  <c r="N1645" i="10"/>
  <c r="O1645" i="10"/>
  <c r="M1645" i="10"/>
  <c r="O1643" i="10"/>
  <c r="N1643" i="10"/>
  <c r="M1643" i="10"/>
  <c r="O1641" i="10"/>
  <c r="N1641" i="10"/>
  <c r="M1641" i="10"/>
  <c r="O1639" i="10"/>
  <c r="N1639" i="10"/>
  <c r="M1639" i="10"/>
  <c r="O1637" i="10"/>
  <c r="N1637" i="10"/>
  <c r="M1637" i="10"/>
  <c r="O1635" i="10"/>
  <c r="N1635" i="10"/>
  <c r="M1635" i="10"/>
  <c r="O1633" i="10"/>
  <c r="N1633" i="10"/>
  <c r="M1633" i="10"/>
  <c r="O1631" i="10"/>
  <c r="N1631" i="10"/>
  <c r="M1631" i="10"/>
  <c r="O1629" i="10"/>
  <c r="N1629" i="10"/>
  <c r="M1629" i="10"/>
  <c r="O1627" i="10"/>
  <c r="N1627" i="10"/>
  <c r="M1627" i="10"/>
  <c r="O1625" i="10"/>
  <c r="N1625" i="10"/>
  <c r="M1625" i="10"/>
  <c r="O1623" i="10"/>
  <c r="N1623" i="10"/>
  <c r="M1623" i="10"/>
  <c r="O1621" i="10"/>
  <c r="N1621" i="10"/>
  <c r="M1621" i="10"/>
  <c r="O1619" i="10"/>
  <c r="N1619" i="10"/>
  <c r="M1619" i="10"/>
  <c r="O3057" i="10"/>
  <c r="N3057" i="10"/>
  <c r="M3057" i="10"/>
  <c r="O3055" i="10"/>
  <c r="N3055" i="10"/>
  <c r="M3055" i="10"/>
  <c r="O3053" i="10"/>
  <c r="N3053" i="10"/>
  <c r="M3053" i="10"/>
  <c r="O3051" i="10"/>
  <c r="N3051" i="10"/>
  <c r="M3051" i="10"/>
  <c r="O3049" i="10"/>
  <c r="N3049" i="10"/>
  <c r="M3049" i="10"/>
  <c r="O3047" i="10"/>
  <c r="N3047" i="10"/>
  <c r="M3047" i="10"/>
  <c r="O3045" i="10"/>
  <c r="N3045" i="10"/>
  <c r="M3045" i="10"/>
  <c r="O3043" i="10"/>
  <c r="N3043" i="10"/>
  <c r="M3043" i="10"/>
  <c r="O3041" i="10"/>
  <c r="N3041" i="10"/>
  <c r="M3041" i="10"/>
  <c r="O3039" i="10"/>
  <c r="N3039" i="10"/>
  <c r="M3039" i="10"/>
  <c r="O3037" i="10"/>
  <c r="N3037" i="10"/>
  <c r="M3037" i="10"/>
  <c r="O3035" i="10"/>
  <c r="N3035" i="10"/>
  <c r="M3035" i="10"/>
  <c r="O3033" i="10"/>
  <c r="N3033" i="10"/>
  <c r="M3033" i="10"/>
  <c r="O3031" i="10"/>
  <c r="N3031" i="10"/>
  <c r="M3031" i="10"/>
  <c r="O3029" i="10"/>
  <c r="N3029" i="10"/>
  <c r="M3029" i="10"/>
  <c r="O3027" i="10"/>
  <c r="N3027" i="10"/>
  <c r="M3027" i="10"/>
  <c r="O3025" i="10"/>
  <c r="N3025" i="10"/>
  <c r="M3025" i="10"/>
  <c r="O3023" i="10"/>
  <c r="N3023" i="10"/>
  <c r="M3023" i="10"/>
  <c r="O3021" i="10"/>
  <c r="N3021" i="10"/>
  <c r="M3021" i="10"/>
  <c r="O3019" i="10"/>
  <c r="N3019" i="10"/>
  <c r="M3019" i="10"/>
  <c r="O3017" i="10"/>
  <c r="N3017" i="10"/>
  <c r="M3017" i="10"/>
  <c r="O3015" i="10"/>
  <c r="N3015" i="10"/>
  <c r="M3015" i="10"/>
  <c r="O3013" i="10"/>
  <c r="N3013" i="10"/>
  <c r="M3013" i="10"/>
  <c r="O3011" i="10"/>
  <c r="N3011" i="10"/>
  <c r="M3011" i="10"/>
  <c r="O3009" i="10"/>
  <c r="N3009" i="10"/>
  <c r="M3009" i="10"/>
  <c r="O3007" i="10"/>
  <c r="N3007" i="10"/>
  <c r="M3007" i="10"/>
  <c r="O3005" i="10"/>
  <c r="N3005" i="10"/>
  <c r="M3005" i="10"/>
  <c r="O3003" i="10"/>
  <c r="N3003" i="10"/>
  <c r="M3003" i="10"/>
  <c r="O3001" i="10"/>
  <c r="N3001" i="10"/>
  <c r="M3001" i="10"/>
  <c r="O2999" i="10"/>
  <c r="N2999" i="10"/>
  <c r="M2999" i="10"/>
  <c r="O2997" i="10"/>
  <c r="N2997" i="10"/>
  <c r="M2997" i="10"/>
  <c r="O2995" i="10"/>
  <c r="N2995" i="10"/>
  <c r="M2995" i="10"/>
  <c r="O2993" i="10"/>
  <c r="N2993" i="10"/>
  <c r="M2993" i="10"/>
  <c r="O2991" i="10"/>
  <c r="N2991" i="10"/>
  <c r="M2991" i="10"/>
  <c r="O2989" i="10"/>
  <c r="N2989" i="10"/>
  <c r="M2989" i="10"/>
  <c r="O2987" i="10"/>
  <c r="N2987" i="10"/>
  <c r="M2987" i="10"/>
  <c r="O2985" i="10"/>
  <c r="N2985" i="10"/>
  <c r="M2985" i="10"/>
  <c r="O2983" i="10"/>
  <c r="N2983" i="10"/>
  <c r="M2983" i="10"/>
  <c r="O2981" i="10"/>
  <c r="N2981" i="10"/>
  <c r="M2981" i="10"/>
  <c r="O2979" i="10"/>
  <c r="N2979" i="10"/>
  <c r="M2979" i="10"/>
  <c r="O2977" i="10"/>
  <c r="N2977" i="10"/>
  <c r="M2977" i="10"/>
  <c r="O2975" i="10"/>
  <c r="N2975" i="10"/>
  <c r="M2975" i="10"/>
  <c r="O2973" i="10"/>
  <c r="N2973" i="10"/>
  <c r="M2973" i="10"/>
  <c r="O2971" i="10"/>
  <c r="N2971" i="10"/>
  <c r="M2971" i="10"/>
  <c r="O2969" i="10"/>
  <c r="N2969" i="10"/>
  <c r="M2969" i="10"/>
  <c r="O2967" i="10"/>
  <c r="N2967" i="10"/>
  <c r="M2967" i="10"/>
  <c r="O2965" i="10"/>
  <c r="N2965" i="10"/>
  <c r="M2965" i="10"/>
  <c r="O2963" i="10"/>
  <c r="N2963" i="10"/>
  <c r="M2963" i="10"/>
  <c r="O1809" i="10"/>
  <c r="N1809" i="10"/>
  <c r="M1809" i="10"/>
  <c r="O1807" i="10"/>
  <c r="N1807" i="10"/>
  <c r="M1807" i="10"/>
  <c r="O1805" i="10"/>
  <c r="N1805" i="10"/>
  <c r="M1805" i="10"/>
  <c r="O1803" i="10"/>
  <c r="N1803" i="10"/>
  <c r="M1803" i="10"/>
  <c r="O1801" i="10"/>
  <c r="N1801" i="10"/>
  <c r="M1801" i="10"/>
  <c r="O1799" i="10"/>
  <c r="N1799" i="10"/>
  <c r="M1799" i="10"/>
  <c r="O1797" i="10"/>
  <c r="N1797" i="10"/>
  <c r="M1797" i="10"/>
  <c r="O1795" i="10"/>
  <c r="N1795" i="10"/>
  <c r="M1795" i="10"/>
  <c r="O1793" i="10"/>
  <c r="N1793" i="10"/>
  <c r="M1793" i="10"/>
  <c r="N1791" i="10"/>
  <c r="O1791" i="10"/>
  <c r="M1791" i="10"/>
  <c r="O1789" i="10"/>
  <c r="N1789" i="10"/>
  <c r="M1789" i="10"/>
  <c r="O1787" i="10"/>
  <c r="N1787" i="10"/>
  <c r="M1787" i="10"/>
  <c r="O1785" i="10"/>
  <c r="N1785" i="10"/>
  <c r="M1785" i="10"/>
  <c r="O1783" i="10"/>
  <c r="N1783" i="10"/>
  <c r="M1783" i="10"/>
  <c r="O1781" i="10"/>
  <c r="N1781" i="10"/>
  <c r="M1781" i="10"/>
  <c r="O1779" i="10"/>
  <c r="N1779" i="10"/>
  <c r="M1779" i="10"/>
  <c r="O1777" i="10"/>
  <c r="N1777" i="10"/>
  <c r="M1777" i="10"/>
  <c r="O1775" i="10"/>
  <c r="N1775" i="10"/>
  <c r="M1775" i="10"/>
  <c r="O1773" i="10"/>
  <c r="N1773" i="10"/>
  <c r="M1773" i="10"/>
  <c r="O1771" i="10"/>
  <c r="N1771" i="10"/>
  <c r="M1771" i="10"/>
  <c r="O1769" i="10"/>
  <c r="N1769" i="10"/>
  <c r="M1769" i="10"/>
  <c r="O1767" i="10"/>
  <c r="N1767" i="10"/>
  <c r="M1767" i="10"/>
  <c r="O1765" i="10"/>
  <c r="N1765" i="10"/>
  <c r="M1765" i="10"/>
  <c r="O1763" i="10"/>
  <c r="N1763" i="10"/>
  <c r="M1763" i="10"/>
  <c r="N1761" i="10"/>
  <c r="O1761" i="10"/>
  <c r="M1761" i="10"/>
  <c r="O1759" i="10"/>
  <c r="N1759" i="10"/>
  <c r="M1759" i="10"/>
  <c r="O1757" i="10"/>
  <c r="N1757" i="10"/>
  <c r="M1757" i="10"/>
  <c r="O1755" i="10"/>
  <c r="N1755" i="10"/>
  <c r="M1755" i="10"/>
  <c r="O1753" i="10"/>
  <c r="N1753" i="10"/>
  <c r="M1753" i="10"/>
  <c r="O1751" i="10"/>
  <c r="N1751" i="10"/>
  <c r="M1751" i="10"/>
  <c r="O1749" i="10"/>
  <c r="N1749" i="10"/>
  <c r="M1749" i="10"/>
  <c r="O1747" i="10"/>
  <c r="N1747" i="10"/>
  <c r="M1747" i="10"/>
  <c r="O1745" i="10"/>
  <c r="N1745" i="10"/>
  <c r="M1745" i="10"/>
  <c r="O1743" i="10"/>
  <c r="N1743" i="10"/>
  <c r="M1743" i="10"/>
  <c r="O1741" i="10"/>
  <c r="N1741" i="10"/>
  <c r="M1741" i="10"/>
  <c r="O1739" i="10"/>
  <c r="N1739" i="10"/>
  <c r="M1739" i="10"/>
  <c r="O1737" i="10"/>
  <c r="N1737" i="10"/>
  <c r="M1737" i="10"/>
  <c r="O1735" i="10"/>
  <c r="N1735" i="10"/>
  <c r="M1735" i="10"/>
  <c r="O1733" i="10"/>
  <c r="N1733" i="10"/>
  <c r="M1733" i="10"/>
  <c r="N1731" i="10"/>
  <c r="O1731" i="10"/>
  <c r="M1731" i="10"/>
  <c r="O1729" i="10"/>
  <c r="N1729" i="10"/>
  <c r="M1729" i="10"/>
  <c r="O1727" i="10"/>
  <c r="N1727" i="10"/>
  <c r="M1727" i="10"/>
  <c r="O1725" i="10"/>
  <c r="N1725" i="10"/>
  <c r="M1725" i="10"/>
  <c r="O1723" i="10"/>
  <c r="N1723" i="10"/>
  <c r="M1723" i="10"/>
  <c r="O1721" i="10"/>
  <c r="N1721" i="10"/>
  <c r="M1721" i="10"/>
  <c r="O1719" i="10"/>
  <c r="N1719" i="10"/>
  <c r="M1719" i="10"/>
  <c r="O1717" i="10"/>
  <c r="N1717" i="10"/>
  <c r="M1717" i="10"/>
  <c r="O977" i="10"/>
  <c r="N977" i="10"/>
  <c r="M977" i="10"/>
  <c r="O973" i="10"/>
  <c r="N973" i="10"/>
  <c r="M973" i="10"/>
  <c r="O971" i="10"/>
  <c r="N971" i="10"/>
  <c r="M971" i="10"/>
  <c r="O967" i="10"/>
  <c r="N967" i="10"/>
  <c r="M967" i="10"/>
  <c r="O963" i="10"/>
  <c r="N963" i="10"/>
  <c r="M963" i="10"/>
  <c r="O959" i="10"/>
  <c r="N959" i="10"/>
  <c r="M959" i="10"/>
  <c r="O957" i="10"/>
  <c r="N957" i="10"/>
  <c r="M957" i="10"/>
  <c r="O953" i="10"/>
  <c r="N953" i="10"/>
  <c r="M953" i="10"/>
  <c r="O949" i="10"/>
  <c r="N949" i="10"/>
  <c r="M949" i="10"/>
  <c r="O1137" i="10"/>
  <c r="N1137" i="10"/>
  <c r="M1137" i="10"/>
  <c r="O1131" i="10"/>
  <c r="N1131" i="10"/>
  <c r="M1131" i="10"/>
  <c r="O1125" i="10"/>
  <c r="N1125" i="10"/>
  <c r="M1125" i="10"/>
  <c r="O1119" i="10"/>
  <c r="N1119" i="10"/>
  <c r="M1119" i="10"/>
  <c r="O1113" i="10"/>
  <c r="N1113" i="10"/>
  <c r="M1113" i="10"/>
  <c r="O1107" i="10"/>
  <c r="N1107" i="10"/>
  <c r="M1107" i="10"/>
  <c r="O1103" i="10"/>
  <c r="N1103" i="10"/>
  <c r="M1103" i="10"/>
  <c r="O1097" i="10"/>
  <c r="N1097" i="10"/>
  <c r="M1097" i="10"/>
  <c r="O1091" i="10"/>
  <c r="N1091" i="10"/>
  <c r="M1091" i="10"/>
  <c r="O1085" i="10"/>
  <c r="N1085" i="10"/>
  <c r="M1085" i="10"/>
  <c r="O1081" i="10"/>
  <c r="N1081" i="10"/>
  <c r="M1081" i="10"/>
  <c r="O1075" i="10"/>
  <c r="N1075" i="10"/>
  <c r="M1075" i="10"/>
  <c r="O1069" i="10"/>
  <c r="N1069" i="10"/>
  <c r="M1069" i="10"/>
  <c r="O1063" i="10"/>
  <c r="N1063" i="10"/>
  <c r="M1063" i="10"/>
  <c r="O1059" i="10"/>
  <c r="N1059" i="10"/>
  <c r="M1059" i="10"/>
  <c r="O1055" i="10"/>
  <c r="N1055" i="10"/>
  <c r="M1055" i="10"/>
  <c r="O1049" i="10"/>
  <c r="N1049" i="10"/>
  <c r="M1049" i="10"/>
  <c r="O1043" i="10"/>
  <c r="N1043" i="10"/>
  <c r="M1043" i="10"/>
  <c r="O943" i="10"/>
  <c r="N943" i="10"/>
  <c r="M943" i="10"/>
  <c r="O937" i="10"/>
  <c r="N937" i="10"/>
  <c r="M937" i="10"/>
  <c r="O931" i="10"/>
  <c r="N931" i="10"/>
  <c r="M931" i="10"/>
  <c r="O929" i="10"/>
  <c r="N929" i="10"/>
  <c r="M929" i="10"/>
  <c r="O923" i="10"/>
  <c r="N923" i="10"/>
  <c r="M923" i="10"/>
  <c r="O917" i="10"/>
  <c r="N917" i="10"/>
  <c r="M917" i="10"/>
  <c r="O913" i="10"/>
  <c r="N913" i="10"/>
  <c r="M913" i="10"/>
  <c r="O907" i="10"/>
  <c r="N907" i="10"/>
  <c r="M907" i="10"/>
  <c r="O901" i="10"/>
  <c r="N901" i="10"/>
  <c r="M901" i="10"/>
  <c r="O895" i="10"/>
  <c r="N895" i="10"/>
  <c r="M895" i="10"/>
  <c r="O883" i="10"/>
  <c r="N883" i="10"/>
  <c r="M883" i="10"/>
  <c r="O3149" i="10"/>
  <c r="N3149" i="10"/>
  <c r="M3149" i="10"/>
  <c r="O3141" i="10"/>
  <c r="N3141" i="10"/>
  <c r="M3141" i="10"/>
  <c r="O3133" i="10"/>
  <c r="N3133" i="10"/>
  <c r="M3133" i="10"/>
  <c r="O3125" i="10"/>
  <c r="N3125" i="10"/>
  <c r="M3125" i="10"/>
  <c r="O3117" i="10"/>
  <c r="N3117" i="10"/>
  <c r="M3117" i="10"/>
  <c r="O3109" i="10"/>
  <c r="N3109" i="10"/>
  <c r="M3109" i="10"/>
  <c r="O3101" i="10"/>
  <c r="N3101" i="10"/>
  <c r="M3101" i="10"/>
  <c r="O3093" i="10"/>
  <c r="N3093" i="10"/>
  <c r="M3093" i="10"/>
  <c r="O3085" i="10"/>
  <c r="N3085" i="10"/>
  <c r="M3085" i="10"/>
  <c r="O3077" i="10"/>
  <c r="N3077" i="10"/>
  <c r="M3077" i="10"/>
  <c r="O3069" i="10"/>
  <c r="N3069" i="10"/>
  <c r="M3069" i="10"/>
  <c r="O3061" i="10"/>
  <c r="N3061" i="10"/>
  <c r="M3061" i="10"/>
  <c r="O2477" i="10"/>
  <c r="N2477" i="10"/>
  <c r="M2477" i="10"/>
  <c r="O2469" i="10"/>
  <c r="N2469" i="10"/>
  <c r="M2469" i="10"/>
  <c r="O2461" i="10"/>
  <c r="N2461" i="10"/>
  <c r="M2461" i="10"/>
  <c r="O2453" i="10"/>
  <c r="N2453" i="10"/>
  <c r="M2453" i="10"/>
  <c r="O2445" i="10"/>
  <c r="N2445" i="10"/>
  <c r="M2445" i="10"/>
  <c r="O2437" i="10"/>
  <c r="N2437" i="10"/>
  <c r="M2437" i="10"/>
  <c r="O2429" i="10"/>
  <c r="N2429" i="10"/>
  <c r="M2429" i="10"/>
  <c r="O2421" i="10"/>
  <c r="N2421" i="10"/>
  <c r="M2421" i="10"/>
  <c r="O2413" i="10"/>
  <c r="N2413" i="10"/>
  <c r="M2413" i="10"/>
  <c r="O2405" i="10"/>
  <c r="N2405" i="10"/>
  <c r="M2405" i="10"/>
  <c r="O2397" i="10"/>
  <c r="N2397" i="10"/>
  <c r="M2397" i="10"/>
  <c r="O2389" i="10"/>
  <c r="N2389" i="10"/>
  <c r="M2389" i="10"/>
  <c r="O384" i="10"/>
  <c r="N384" i="10"/>
  <c r="M384" i="10"/>
  <c r="O725" i="10"/>
  <c r="N725" i="10"/>
  <c r="M725" i="10"/>
  <c r="O1133" i="10"/>
  <c r="N1133" i="10"/>
  <c r="M1133" i="10"/>
  <c r="O1127" i="10"/>
  <c r="N1127" i="10"/>
  <c r="M1127" i="10"/>
  <c r="O1121" i="10"/>
  <c r="N1121" i="10"/>
  <c r="M1121" i="10"/>
  <c r="O1117" i="10"/>
  <c r="N1117" i="10"/>
  <c r="M1117" i="10"/>
  <c r="O1111" i="10"/>
  <c r="N1111" i="10"/>
  <c r="M1111" i="10"/>
  <c r="O1105" i="10"/>
  <c r="N1105" i="10"/>
  <c r="M1105" i="10"/>
  <c r="O1099" i="10"/>
  <c r="N1099" i="10"/>
  <c r="M1099" i="10"/>
  <c r="O1095" i="10"/>
  <c r="N1095" i="10"/>
  <c r="M1095" i="10"/>
  <c r="O1089" i="10"/>
  <c r="N1089" i="10"/>
  <c r="M1089" i="10"/>
  <c r="O1083" i="10"/>
  <c r="N1083" i="10"/>
  <c r="M1083" i="10"/>
  <c r="O1077" i="10"/>
  <c r="N1077" i="10"/>
  <c r="M1077" i="10"/>
  <c r="O1073" i="10"/>
  <c r="N1073" i="10"/>
  <c r="M1073" i="10"/>
  <c r="O1067" i="10"/>
  <c r="N1067" i="10"/>
  <c r="M1067" i="10"/>
  <c r="O1061" i="10"/>
  <c r="N1061" i="10"/>
  <c r="M1061" i="10"/>
  <c r="O1053" i="10"/>
  <c r="N1053" i="10"/>
  <c r="M1053" i="10"/>
  <c r="O1047" i="10"/>
  <c r="N1047" i="10"/>
  <c r="M1047" i="10"/>
  <c r="O945" i="10"/>
  <c r="N945" i="10"/>
  <c r="M945" i="10"/>
  <c r="O939" i="10"/>
  <c r="N939" i="10"/>
  <c r="M939" i="10"/>
  <c r="O933" i="10"/>
  <c r="N933" i="10"/>
  <c r="M933" i="10"/>
  <c r="O927" i="10"/>
  <c r="N927" i="10"/>
  <c r="M927" i="10"/>
  <c r="O919" i="10"/>
  <c r="N919" i="10"/>
  <c r="M919" i="10"/>
  <c r="O911" i="10"/>
  <c r="N911" i="10"/>
  <c r="M911" i="10"/>
  <c r="O905" i="10"/>
  <c r="N905" i="10"/>
  <c r="M905" i="10"/>
  <c r="O899" i="10"/>
  <c r="N899" i="10"/>
  <c r="M899" i="10"/>
  <c r="O893" i="10"/>
  <c r="N893" i="10"/>
  <c r="M893" i="10"/>
  <c r="O889" i="10"/>
  <c r="N889" i="10"/>
  <c r="M889" i="10"/>
  <c r="O885" i="10"/>
  <c r="N885" i="10"/>
  <c r="M885" i="10"/>
  <c r="O881" i="10"/>
  <c r="N881" i="10"/>
  <c r="M881" i="10"/>
  <c r="O877" i="10"/>
  <c r="N877" i="10"/>
  <c r="M877" i="10"/>
  <c r="O873" i="10"/>
  <c r="N873" i="10"/>
  <c r="M873" i="10"/>
  <c r="O869" i="10"/>
  <c r="N869" i="10"/>
  <c r="M869" i="10"/>
  <c r="O867" i="10"/>
  <c r="N867" i="10"/>
  <c r="M867" i="10"/>
  <c r="O863" i="10"/>
  <c r="N863" i="10"/>
  <c r="M863" i="10"/>
  <c r="O859" i="10"/>
  <c r="N859" i="10"/>
  <c r="M859" i="10"/>
  <c r="O1009" i="10"/>
  <c r="N1009" i="10"/>
  <c r="M1009" i="10"/>
  <c r="O1005" i="10"/>
  <c r="N1005" i="10"/>
  <c r="M1005" i="10"/>
  <c r="O1001" i="10"/>
  <c r="N1001" i="10"/>
  <c r="M1001" i="10"/>
  <c r="O995" i="10"/>
  <c r="N995" i="10"/>
  <c r="M995" i="10"/>
  <c r="O991" i="10"/>
  <c r="N991" i="10"/>
  <c r="M991" i="10"/>
  <c r="O988" i="10"/>
  <c r="N988" i="10"/>
  <c r="M988" i="10"/>
  <c r="O983" i="10"/>
  <c r="N983" i="10"/>
  <c r="M983" i="10"/>
  <c r="O981" i="10"/>
  <c r="N981" i="10"/>
  <c r="M981" i="10"/>
  <c r="O979" i="10"/>
  <c r="N979" i="10"/>
  <c r="M979" i="10"/>
  <c r="O3148" i="10"/>
  <c r="N3148" i="10"/>
  <c r="M3148" i="10"/>
  <c r="O3140" i="10"/>
  <c r="N3140" i="10"/>
  <c r="M3140" i="10"/>
  <c r="N3132" i="10"/>
  <c r="O3132" i="10"/>
  <c r="M3132" i="10"/>
  <c r="O3124" i="10"/>
  <c r="N3124" i="10"/>
  <c r="M3124" i="10"/>
  <c r="O3116" i="10"/>
  <c r="N3116" i="10"/>
  <c r="M3116" i="10"/>
  <c r="O3108" i="10"/>
  <c r="N3108" i="10"/>
  <c r="M3108" i="10"/>
  <c r="O3100" i="10"/>
  <c r="N3100" i="10"/>
  <c r="M3100" i="10"/>
  <c r="O3092" i="10"/>
  <c r="N3092" i="10"/>
  <c r="M3092" i="10"/>
  <c r="O3084" i="10"/>
  <c r="N3084" i="10"/>
  <c r="M3084" i="10"/>
  <c r="O3076" i="10"/>
  <c r="N3076" i="10"/>
  <c r="M3076" i="10"/>
  <c r="O3068" i="10"/>
  <c r="N3068" i="10"/>
  <c r="M3068" i="10"/>
  <c r="O3060" i="10"/>
  <c r="N3060" i="10"/>
  <c r="M3060" i="10"/>
  <c r="O2476" i="10"/>
  <c r="N2476" i="10"/>
  <c r="M2476" i="10"/>
  <c r="O2468" i="10"/>
  <c r="N2468" i="10"/>
  <c r="M2468" i="10"/>
  <c r="O2460" i="10"/>
  <c r="N2460" i="10"/>
  <c r="M2460" i="10"/>
  <c r="O2452" i="10"/>
  <c r="N2452" i="10"/>
  <c r="M2452" i="10"/>
  <c r="O2444" i="10"/>
  <c r="N2444" i="10"/>
  <c r="M2444" i="10"/>
  <c r="O2436" i="10"/>
  <c r="N2436" i="10"/>
  <c r="M2436" i="10"/>
  <c r="O2428" i="10"/>
  <c r="N2428" i="10"/>
  <c r="M2428" i="10"/>
  <c r="O2420" i="10"/>
  <c r="N2420" i="10"/>
  <c r="M2420" i="10"/>
  <c r="O2412" i="10"/>
  <c r="N2412" i="10"/>
  <c r="M2412" i="10"/>
  <c r="O2404" i="10"/>
  <c r="N2404" i="10"/>
  <c r="M2404" i="10"/>
  <c r="O2396" i="10"/>
  <c r="N2396" i="10"/>
  <c r="M2396" i="10"/>
  <c r="O2388" i="10"/>
  <c r="N2388" i="10"/>
  <c r="M2388" i="10"/>
  <c r="O745" i="10"/>
  <c r="N745" i="10"/>
  <c r="M745" i="10"/>
  <c r="O817" i="10"/>
  <c r="N817" i="10"/>
  <c r="M817" i="10"/>
  <c r="O753" i="10"/>
  <c r="N753" i="10"/>
  <c r="M753" i="10"/>
  <c r="O809" i="10"/>
  <c r="N809" i="10"/>
  <c r="M809" i="10"/>
  <c r="N520" i="10"/>
  <c r="O520" i="10"/>
  <c r="M520" i="10"/>
  <c r="O517" i="10"/>
  <c r="N517" i="10"/>
  <c r="M517" i="10"/>
  <c r="N617" i="10"/>
  <c r="O617" i="10"/>
  <c r="M617" i="10"/>
  <c r="O52" i="10"/>
  <c r="M52" i="10"/>
  <c r="N52" i="10"/>
  <c r="M57" i="10"/>
  <c r="N57" i="10"/>
  <c r="O57" i="10"/>
  <c r="I2492" i="10"/>
  <c r="I2891" i="10"/>
  <c r="I2875" i="10"/>
  <c r="I1675" i="10"/>
  <c r="I3011" i="10"/>
  <c r="I1739" i="10"/>
  <c r="I1731" i="10"/>
  <c r="I1620" i="10"/>
  <c r="I1064" i="10"/>
  <c r="I920" i="10"/>
  <c r="I864" i="10"/>
  <c r="I2675" i="10"/>
  <c r="I2667" i="10"/>
  <c r="I2643" i="10"/>
  <c r="I2627" i="10"/>
  <c r="I2587" i="10"/>
  <c r="I2819" i="10"/>
  <c r="I2779" i="10"/>
  <c r="I1899" i="10"/>
  <c r="I1891" i="10"/>
  <c r="I1883" i="10"/>
  <c r="I1827" i="10"/>
  <c r="I2083" i="10"/>
  <c r="I2075" i="10"/>
  <c r="I2013" i="10"/>
  <c r="I3145" i="10"/>
  <c r="I3113" i="10"/>
  <c r="I3081" i="10"/>
  <c r="I3153" i="10"/>
  <c r="I3121" i="10"/>
  <c r="I3065" i="10"/>
  <c r="I2473" i="10"/>
  <c r="I2457" i="10"/>
  <c r="I3064" i="10"/>
  <c r="I2472" i="10"/>
  <c r="I3137" i="10"/>
  <c r="I3105" i="10"/>
  <c r="I3097" i="10"/>
  <c r="I3089" i="10"/>
  <c r="I2481" i="10"/>
  <c r="I1588" i="10"/>
  <c r="I1580" i="10"/>
  <c r="I1564" i="10"/>
  <c r="I1524" i="10"/>
  <c r="I1508" i="10"/>
  <c r="I1492" i="10"/>
  <c r="I3129" i="10"/>
  <c r="I3073" i="10"/>
  <c r="I2465" i="10"/>
  <c r="I3080" i="10"/>
  <c r="I1567" i="10"/>
  <c r="I1487" i="10"/>
  <c r="I1447" i="10"/>
  <c r="I2527" i="10"/>
  <c r="I2503" i="10"/>
  <c r="I3191" i="10"/>
  <c r="I3159" i="10"/>
  <c r="I1038" i="10"/>
  <c r="I856" i="10"/>
  <c r="I2744" i="10"/>
  <c r="I2728" i="10"/>
  <c r="I2680" i="10"/>
  <c r="I2632" i="10"/>
  <c r="I2584" i="10"/>
  <c r="I2864" i="10"/>
  <c r="I2832" i="10"/>
  <c r="I2784" i="10"/>
  <c r="I2096" i="10"/>
  <c r="I2072" i="10"/>
  <c r="I2040" i="10"/>
  <c r="I2272" i="10"/>
  <c r="I2216" i="10"/>
  <c r="I2376" i="10"/>
  <c r="I2344" i="10"/>
  <c r="I2312" i="10"/>
  <c r="I2920" i="10"/>
  <c r="I3048" i="10"/>
  <c r="I3008" i="10"/>
  <c r="I2187" i="10"/>
  <c r="I2107" i="10"/>
  <c r="I1243" i="10"/>
  <c r="I1339" i="10"/>
  <c r="I1227" i="10"/>
  <c r="I1203" i="10"/>
  <c r="I2449" i="10"/>
  <c r="I1396" i="10"/>
  <c r="I1388" i="10"/>
  <c r="I1372" i="10"/>
  <c r="I1348" i="10"/>
  <c r="I2424" i="10"/>
  <c r="I1563" i="10"/>
  <c r="I1523" i="10"/>
  <c r="I1507" i="10"/>
  <c r="I1451" i="10"/>
  <c r="I2563" i="10"/>
  <c r="I2523" i="10"/>
  <c r="I2515" i="10"/>
  <c r="I3235" i="10"/>
  <c r="I3203" i="10"/>
  <c r="I3179" i="10"/>
  <c r="I1027" i="10"/>
  <c r="I2756" i="10"/>
  <c r="I2708" i="10"/>
  <c r="I2684" i="10"/>
  <c r="I2596" i="10"/>
  <c r="I2036" i="10"/>
  <c r="I2020" i="10"/>
  <c r="I2010" i="10"/>
  <c r="I2228" i="10"/>
  <c r="I2212" i="10"/>
  <c r="I2356" i="10"/>
  <c r="I2932" i="10"/>
  <c r="I2916" i="10"/>
  <c r="I3044" i="10"/>
  <c r="I3020" i="10"/>
  <c r="I3012" i="10"/>
  <c r="I2988" i="10"/>
  <c r="I1724" i="10"/>
  <c r="I1367" i="10"/>
  <c r="I1359" i="10"/>
  <c r="I1767" i="10"/>
  <c r="I3093" i="10"/>
  <c r="I1593" i="10"/>
  <c r="I1529" i="10"/>
  <c r="I2521" i="10"/>
  <c r="I3225" i="10"/>
  <c r="I951" i="10"/>
  <c r="I879" i="10"/>
  <c r="I2637" i="10"/>
  <c r="I1837" i="10"/>
  <c r="I1821" i="10"/>
  <c r="I2917" i="10"/>
  <c r="I1749" i="10"/>
  <c r="I2120" i="10"/>
  <c r="I1296" i="10"/>
  <c r="I1240" i="10"/>
  <c r="I1392" i="10"/>
  <c r="I1384" i="10"/>
  <c r="I1368" i="10"/>
  <c r="I2444" i="10"/>
  <c r="I2474" i="10"/>
  <c r="I1549" i="10"/>
  <c r="I1541" i="10"/>
  <c r="I1517" i="10"/>
  <c r="I1509" i="10"/>
  <c r="I1485" i="10"/>
  <c r="I2525" i="10"/>
  <c r="I1008" i="10"/>
  <c r="I955" i="10"/>
  <c r="I1099" i="10"/>
  <c r="I1083" i="10"/>
  <c r="I2185" i="10"/>
  <c r="I3104" i="10"/>
  <c r="I2310" i="10"/>
  <c r="I1138" i="10"/>
  <c r="I2417" i="10"/>
  <c r="I1617" i="10"/>
  <c r="I1350" i="10"/>
  <c r="I3074" i="10"/>
  <c r="I1094" i="10"/>
  <c r="I1894" i="10"/>
  <c r="I2450" i="10"/>
  <c r="I2386" i="10"/>
  <c r="I2374" i="10"/>
  <c r="I2854" i="10"/>
  <c r="I2388" i="10"/>
  <c r="I2448" i="10"/>
  <c r="I2440" i="10"/>
  <c r="I2432" i="10"/>
  <c r="I2416" i="10"/>
  <c r="I2408" i="10"/>
  <c r="I2400" i="10"/>
  <c r="I2392" i="10"/>
  <c r="I1315" i="10"/>
  <c r="I1299" i="10"/>
  <c r="I1412" i="10"/>
  <c r="I1352" i="10"/>
  <c r="I1147" i="10"/>
  <c r="I1140" i="10"/>
  <c r="I3152" i="10"/>
  <c r="I3144" i="10"/>
  <c r="I3136" i="10"/>
  <c r="I3128" i="10"/>
  <c r="I3120" i="10"/>
  <c r="I3112" i="10"/>
  <c r="I3096" i="10"/>
  <c r="I3088" i="10"/>
  <c r="I3072" i="10"/>
  <c r="I2480" i="10"/>
  <c r="I2464" i="10"/>
  <c r="I2456" i="10"/>
  <c r="I2447" i="10"/>
  <c r="I2439" i="10"/>
  <c r="I2431" i="10"/>
  <c r="I2423" i="10"/>
  <c r="I2415" i="10"/>
  <c r="I2407" i="10"/>
  <c r="I2399" i="10"/>
  <c r="I2391" i="10"/>
  <c r="I3151" i="10"/>
  <c r="I3143" i="10"/>
  <c r="I3135" i="10"/>
  <c r="I3127" i="10"/>
  <c r="I3119" i="10"/>
  <c r="I3111" i="10"/>
  <c r="I3103" i="10"/>
  <c r="I3095" i="10"/>
  <c r="I3087" i="10"/>
  <c r="I3079" i="10"/>
  <c r="I3071" i="10"/>
  <c r="I3063" i="10"/>
  <c r="I2479" i="10"/>
  <c r="I2471" i="10"/>
  <c r="I2463" i="10"/>
  <c r="I2455" i="10"/>
  <c r="I2438" i="10"/>
  <c r="I3142" i="10"/>
  <c r="I3110" i="10"/>
  <c r="I3078" i="10"/>
  <c r="I2445" i="10"/>
  <c r="I2437" i="10"/>
  <c r="I2429" i="10"/>
  <c r="I2421" i="10"/>
  <c r="I2413" i="10"/>
  <c r="I2405" i="10"/>
  <c r="I2397" i="10"/>
  <c r="I1607" i="10"/>
  <c r="I2430" i="10"/>
  <c r="I3149" i="10"/>
  <c r="I3141" i="10"/>
  <c r="I3133" i="10"/>
  <c r="I3125" i="10"/>
  <c r="I3117" i="10"/>
  <c r="I3109" i="10"/>
  <c r="I3101" i="10"/>
  <c r="I3085" i="10"/>
  <c r="I3077" i="10"/>
  <c r="I3069" i="10"/>
  <c r="I3061" i="10"/>
  <c r="I2477" i="10"/>
  <c r="I2469" i="10"/>
  <c r="I2461" i="10"/>
  <c r="I2453" i="10"/>
  <c r="I2436" i="10"/>
  <c r="I2428" i="10"/>
  <c r="I2420" i="10"/>
  <c r="I2412" i="10"/>
  <c r="I2404" i="10"/>
  <c r="I2396" i="10"/>
  <c r="I3132" i="10"/>
  <c r="I3116" i="10"/>
  <c r="I3100" i="10"/>
  <c r="I3084" i="10"/>
  <c r="I3068" i="10"/>
  <c r="I2476" i="10"/>
  <c r="I2468" i="10"/>
  <c r="I2452" i="10"/>
  <c r="I2435" i="10"/>
  <c r="I2419" i="10"/>
  <c r="I2411" i="10"/>
  <c r="I2403" i="10"/>
  <c r="I2395" i="10"/>
  <c r="I2284" i="10"/>
  <c r="I2276" i="10"/>
  <c r="I2422" i="10"/>
  <c r="I3147" i="10"/>
  <c r="I3139" i="10"/>
  <c r="I3131" i="10"/>
  <c r="I3123" i="10"/>
  <c r="I3115" i="10"/>
  <c r="I3107" i="10"/>
  <c r="I3099" i="10"/>
  <c r="I3091" i="10"/>
  <c r="I3083" i="10"/>
  <c r="I3075" i="10"/>
  <c r="I3067" i="10"/>
  <c r="I3059" i="10"/>
  <c r="I2475" i="10"/>
  <c r="I2467" i="10"/>
  <c r="I2459" i="10"/>
  <c r="I2451" i="10"/>
  <c r="I3148" i="10"/>
  <c r="I3140" i="10"/>
  <c r="I3124" i="10"/>
  <c r="I3108" i="10"/>
  <c r="I3092" i="10"/>
  <c r="I3076" i="10"/>
  <c r="I3060" i="10"/>
  <c r="I2460" i="10"/>
  <c r="I2443" i="10"/>
  <c r="I2427" i="10"/>
  <c r="I1604" i="10"/>
  <c r="I1555" i="10"/>
  <c r="I1527" i="10"/>
  <c r="I1515" i="10"/>
  <c r="I2571" i="10"/>
  <c r="I2524" i="10"/>
  <c r="I2485" i="10"/>
  <c r="I1112" i="10"/>
  <c r="I911" i="10"/>
  <c r="I2630" i="10"/>
  <c r="I2080" i="10"/>
  <c r="I2271" i="10"/>
  <c r="I2246" i="10"/>
  <c r="I2214" i="10"/>
  <c r="I2941" i="10"/>
  <c r="I2872" i="10"/>
  <c r="I3055" i="10"/>
  <c r="I2968" i="10"/>
  <c r="I1736" i="10"/>
  <c r="I2189" i="10"/>
  <c r="I2124" i="10"/>
  <c r="I1236" i="10"/>
  <c r="I1414" i="10"/>
  <c r="I1387" i="10"/>
  <c r="I1193" i="10"/>
  <c r="I2441" i="10"/>
  <c r="I2433" i="10"/>
  <c r="I2425" i="10"/>
  <c r="I2401" i="10"/>
  <c r="I2393" i="10"/>
  <c r="I2462" i="10"/>
  <c r="I3066" i="10"/>
  <c r="I2446" i="10"/>
  <c r="I2406" i="10"/>
  <c r="I3082" i="10"/>
  <c r="I2878" i="10"/>
  <c r="I2414" i="10"/>
  <c r="I1182" i="10"/>
  <c r="I3090" i="10"/>
  <c r="I2410" i="10"/>
  <c r="I1427" i="10"/>
  <c r="I873" i="10"/>
  <c r="I1857" i="10"/>
  <c r="I2434" i="10"/>
  <c r="I2394" i="10"/>
  <c r="I2418" i="10"/>
  <c r="I2493" i="10"/>
  <c r="I1011" i="10"/>
  <c r="I1134" i="10"/>
  <c r="I1060" i="10"/>
  <c r="I1048" i="10"/>
  <c r="I2946" i="10"/>
  <c r="I2458" i="10"/>
  <c r="I2600" i="10"/>
  <c r="I2466" i="10"/>
  <c r="I2442" i="10"/>
  <c r="I2402" i="10"/>
  <c r="I1639" i="10"/>
  <c r="I3058" i="10"/>
  <c r="I934" i="10"/>
  <c r="I2180" i="10"/>
  <c r="I2103" i="10"/>
  <c r="I1637" i="10"/>
  <c r="I2426" i="10"/>
  <c r="I916" i="10"/>
  <c r="I900" i="10"/>
  <c r="I1046" i="10"/>
  <c r="I2978" i="10"/>
  <c r="I981" i="10"/>
  <c r="I1694" i="10"/>
  <c r="I3004" i="10"/>
  <c r="I2454" i="10"/>
  <c r="I988" i="10"/>
  <c r="I1848" i="10"/>
  <c r="I2378" i="10"/>
  <c r="I2871" i="10"/>
  <c r="I1755" i="10"/>
  <c r="I2470" i="10"/>
  <c r="I1032" i="10"/>
  <c r="I2260" i="10"/>
  <c r="I2119" i="10"/>
  <c r="I886" i="10"/>
  <c r="I2696" i="10"/>
  <c r="I2851" i="10"/>
  <c r="I2771" i="10"/>
  <c r="I1879" i="10"/>
  <c r="I2478" i="10"/>
  <c r="I1611" i="10"/>
  <c r="I2545" i="10"/>
  <c r="I1495" i="10"/>
  <c r="I1442" i="10"/>
  <c r="I974" i="10"/>
  <c r="I2569" i="10"/>
  <c r="I1050" i="10"/>
  <c r="I2706" i="10"/>
  <c r="I1854" i="10"/>
  <c r="I1802" i="10"/>
  <c r="I2482" i="10"/>
  <c r="I999" i="10"/>
  <c r="I958" i="10"/>
  <c r="I1136" i="10"/>
  <c r="I1082" i="10"/>
  <c r="I1042" i="10"/>
  <c r="I862" i="10"/>
  <c r="I2610" i="10"/>
  <c r="I1810" i="10"/>
  <c r="I2222" i="10"/>
  <c r="I1618" i="10"/>
  <c r="I1743" i="10"/>
  <c r="I2193" i="10"/>
  <c r="I2174" i="10"/>
  <c r="I2117" i="10"/>
  <c r="I1374" i="10"/>
  <c r="I1206" i="10"/>
  <c r="I1192" i="10"/>
  <c r="I3098" i="10"/>
  <c r="I1474" i="10"/>
  <c r="I882" i="10"/>
  <c r="I2746" i="10"/>
  <c r="I2690" i="10"/>
  <c r="I1822" i="10"/>
  <c r="I2018" i="10"/>
  <c r="I1678" i="10"/>
  <c r="I1234" i="10"/>
  <c r="I3246" i="10"/>
  <c r="I1610" i="10"/>
  <c r="I1322" i="10"/>
  <c r="I1238" i="10"/>
  <c r="I3150" i="10"/>
  <c r="I3134" i="10"/>
  <c r="I3126" i="10"/>
  <c r="I3118" i="10"/>
  <c r="I3102" i="10"/>
  <c r="I3094" i="10"/>
  <c r="I3086" i="10"/>
  <c r="I3070" i="10"/>
  <c r="I3062" i="10"/>
  <c r="I1598" i="10"/>
  <c r="I1594" i="10"/>
  <c r="I1118" i="10"/>
  <c r="I2766" i="10"/>
  <c r="I1662" i="10"/>
  <c r="I3042" i="10"/>
  <c r="I3026" i="10"/>
  <c r="I1550" i="10"/>
  <c r="I1466" i="10"/>
  <c r="I2738" i="10"/>
  <c r="I2586" i="10"/>
  <c r="I1863" i="10"/>
  <c r="I1814" i="10"/>
  <c r="I2974" i="10"/>
  <c r="I1806" i="10"/>
  <c r="I2159" i="10"/>
  <c r="I1358" i="10"/>
  <c r="I1144" i="10"/>
  <c r="I1142" i="10"/>
  <c r="I3106" i="10"/>
  <c r="I2814" i="10"/>
  <c r="I2258" i="10"/>
  <c r="I2242" i="10"/>
  <c r="I2346" i="10"/>
  <c r="I1706" i="10"/>
  <c r="I1630" i="10"/>
  <c r="I1386" i="10"/>
  <c r="I1378" i="10"/>
  <c r="I1491" i="10"/>
  <c r="I1135" i="10"/>
  <c r="I1130" i="10"/>
  <c r="I926" i="10"/>
  <c r="I890" i="10"/>
  <c r="I2714" i="10"/>
  <c r="I2686" i="10"/>
  <c r="I2683" i="10"/>
  <c r="I1834" i="10"/>
  <c r="I2066" i="10"/>
  <c r="I2058" i="10"/>
  <c r="I2116" i="10"/>
  <c r="I1242" i="10"/>
  <c r="I1191" i="10"/>
  <c r="I1178" i="10"/>
  <c r="I1175" i="10"/>
  <c r="I3038" i="10"/>
  <c r="I2102" i="10"/>
  <c r="I1370" i="10"/>
  <c r="I3146" i="10"/>
  <c r="I3138" i="10"/>
  <c r="I3130" i="10"/>
  <c r="I3122" i="10"/>
  <c r="I3114" i="10"/>
  <c r="I1898" i="10"/>
  <c r="I1895" i="10"/>
  <c r="I2002" i="10"/>
  <c r="I2166" i="10"/>
  <c r="I2163" i="10"/>
  <c r="I1398" i="10"/>
  <c r="I1214" i="10"/>
  <c r="I1551" i="10"/>
  <c r="I1528" i="10"/>
  <c r="I1488" i="10"/>
  <c r="I1482" i="10"/>
  <c r="I1479" i="10"/>
  <c r="I1450" i="10"/>
  <c r="I2551" i="10"/>
  <c r="I3230" i="10"/>
  <c r="I3249" i="10"/>
  <c r="I3182" i="10"/>
  <c r="I2309" i="10"/>
  <c r="I1575" i="10"/>
  <c r="I1571" i="10"/>
  <c r="I1559" i="10"/>
  <c r="I1548" i="10"/>
  <c r="I1539" i="10"/>
  <c r="I1536" i="10"/>
  <c r="I1530" i="10"/>
  <c r="I1465" i="10"/>
  <c r="I1433" i="10"/>
  <c r="I2507" i="10"/>
  <c r="I1597" i="10"/>
  <c r="I1584" i="10"/>
  <c r="I1581" i="10"/>
  <c r="I1475" i="10"/>
  <c r="I1434" i="10"/>
  <c r="I1449" i="10"/>
  <c r="I1615" i="10"/>
  <c r="I1572" i="10"/>
  <c r="I1569" i="10"/>
  <c r="I3162" i="10"/>
  <c r="I1031" i="10"/>
  <c r="I1106" i="10"/>
  <c r="I850" i="10"/>
  <c r="I2808" i="10"/>
  <c r="I1543" i="10"/>
  <c r="I1520" i="10"/>
  <c r="I1483" i="10"/>
  <c r="I1477" i="10"/>
  <c r="I2576" i="10"/>
  <c r="I2555" i="10"/>
  <c r="I2531" i="10"/>
  <c r="I2511" i="10"/>
  <c r="I2487" i="10"/>
  <c r="I3206" i="10"/>
  <c r="I3156" i="10"/>
  <c r="I983" i="10"/>
  <c r="I976" i="10"/>
  <c r="I969" i="10"/>
  <c r="I963" i="10"/>
  <c r="I956" i="10"/>
  <c r="I1126" i="10"/>
  <c r="I1079" i="10"/>
  <c r="I1075" i="10"/>
  <c r="I1062" i="10"/>
  <c r="I928" i="10"/>
  <c r="I2750" i="10"/>
  <c r="I2736" i="10"/>
  <c r="I2732" i="10"/>
  <c r="I2722" i="10"/>
  <c r="I2716" i="10"/>
  <c r="I2688" i="10"/>
  <c r="I2682" i="10"/>
  <c r="I2659" i="10"/>
  <c r="I2592" i="10"/>
  <c r="I2579" i="10"/>
  <c r="I2841" i="10"/>
  <c r="I2813" i="10"/>
  <c r="I2806" i="10"/>
  <c r="I1905" i="10"/>
  <c r="I2023" i="10"/>
  <c r="I1745" i="10"/>
  <c r="I2508" i="10"/>
  <c r="I3247" i="10"/>
  <c r="I3241" i="10"/>
  <c r="I1026" i="10"/>
  <c r="I1123" i="10"/>
  <c r="I1086" i="10"/>
  <c r="I1072" i="10"/>
  <c r="I1068" i="10"/>
  <c r="I1045" i="10"/>
  <c r="I936" i="10"/>
  <c r="I918" i="10"/>
  <c r="I898" i="10"/>
  <c r="I883" i="10"/>
  <c r="I880" i="10"/>
  <c r="I869" i="10"/>
  <c r="I860" i="10"/>
  <c r="I854" i="10"/>
  <c r="I2679" i="10"/>
  <c r="I2635" i="10"/>
  <c r="I2622" i="10"/>
  <c r="I2606" i="10"/>
  <c r="I2603" i="10"/>
  <c r="I2858" i="10"/>
  <c r="I2855" i="10"/>
  <c r="I2848" i="10"/>
  <c r="I2845" i="10"/>
  <c r="I2826" i="10"/>
  <c r="I2823" i="10"/>
  <c r="I2047" i="10"/>
  <c r="I2029" i="10"/>
  <c r="I2077" i="10"/>
  <c r="I1429" i="10"/>
  <c r="I2550" i="10"/>
  <c r="I3219" i="10"/>
  <c r="I3194" i="10"/>
  <c r="I1017" i="10"/>
  <c r="I1004" i="10"/>
  <c r="I990" i="10"/>
  <c r="I960" i="10"/>
  <c r="I1102" i="10"/>
  <c r="I1080" i="10"/>
  <c r="I891" i="10"/>
  <c r="I878" i="10"/>
  <c r="I2754" i="10"/>
  <c r="I2727" i="10"/>
  <c r="I2720" i="10"/>
  <c r="I2710" i="10"/>
  <c r="I2700" i="10"/>
  <c r="I2694" i="10"/>
  <c r="I2670" i="10"/>
  <c r="I2654" i="10"/>
  <c r="I2613" i="10"/>
  <c r="I2803" i="10"/>
  <c r="I2778" i="10"/>
  <c r="I2084" i="10"/>
  <c r="I2039" i="10"/>
  <c r="I2030" i="10"/>
  <c r="I2836" i="10"/>
  <c r="I2830" i="10"/>
  <c r="I2824" i="10"/>
  <c r="I1866" i="10"/>
  <c r="I2057" i="10"/>
  <c r="I2048" i="10"/>
  <c r="I2229" i="10"/>
  <c r="I2365" i="10"/>
  <c r="I1443" i="10"/>
  <c r="I1430" i="10"/>
  <c r="I2543" i="10"/>
  <c r="I2536" i="10"/>
  <c r="I965" i="10"/>
  <c r="I962" i="10"/>
  <c r="I1084" i="10"/>
  <c r="I1078" i="10"/>
  <c r="I1070" i="10"/>
  <c r="I1049" i="10"/>
  <c r="I1043" i="10"/>
  <c r="I944" i="10"/>
  <c r="I875" i="10"/>
  <c r="I2704" i="10"/>
  <c r="I2658" i="10"/>
  <c r="I2629" i="10"/>
  <c r="I2617" i="10"/>
  <c r="I2611" i="10"/>
  <c r="I2597" i="10"/>
  <c r="I2591" i="10"/>
  <c r="I2859" i="10"/>
  <c r="I2792" i="10"/>
  <c r="I1860" i="10"/>
  <c r="I2250" i="10"/>
  <c r="I2290" i="10"/>
  <c r="I2775" i="10"/>
  <c r="I1858" i="10"/>
  <c r="I1855" i="10"/>
  <c r="I2024" i="10"/>
  <c r="I2288" i="10"/>
  <c r="I2261" i="10"/>
  <c r="I2255" i="10"/>
  <c r="I2248" i="10"/>
  <c r="I2226" i="10"/>
  <c r="I2223" i="10"/>
  <c r="I2220" i="10"/>
  <c r="I2200" i="10"/>
  <c r="I2372" i="10"/>
  <c r="I2369" i="10"/>
  <c r="I2366" i="10"/>
  <c r="I2334" i="10"/>
  <c r="I2327" i="10"/>
  <c r="I2301" i="10"/>
  <c r="I2291" i="10"/>
  <c r="I2925" i="10"/>
  <c r="I2907" i="10"/>
  <c r="I2894" i="10"/>
  <c r="I2882" i="10"/>
  <c r="I2881" i="10"/>
  <c r="I1671" i="10"/>
  <c r="I3057" i="10"/>
  <c r="I3006" i="10"/>
  <c r="I2981" i="10"/>
  <c r="I1777" i="10"/>
  <c r="I1774" i="10"/>
  <c r="I1726" i="10"/>
  <c r="I2175" i="10"/>
  <c r="I2172" i="10"/>
  <c r="I2110" i="10"/>
  <c r="I1329" i="10"/>
  <c r="I1275" i="10"/>
  <c r="I1263" i="10"/>
  <c r="I1408" i="10"/>
  <c r="I1351" i="10"/>
  <c r="I1199" i="10"/>
  <c r="I1166" i="10"/>
  <c r="I1163" i="10"/>
  <c r="I1888" i="10"/>
  <c r="I1875" i="10"/>
  <c r="I1832" i="10"/>
  <c r="I1816" i="10"/>
  <c r="I2095" i="10"/>
  <c r="I2028" i="10"/>
  <c r="I2218" i="10"/>
  <c r="I2208" i="10"/>
  <c r="I2204" i="10"/>
  <c r="I2370" i="10"/>
  <c r="I2367" i="10"/>
  <c r="I2353" i="10"/>
  <c r="I2338" i="10"/>
  <c r="I2315" i="10"/>
  <c r="I2303" i="10"/>
  <c r="I2299" i="10"/>
  <c r="I2904" i="10"/>
  <c r="I2876" i="10"/>
  <c r="I2873" i="10"/>
  <c r="I1669" i="10"/>
  <c r="I1660" i="10"/>
  <c r="I1651" i="10"/>
  <c r="I1622" i="10"/>
  <c r="I3041" i="10"/>
  <c r="I3010" i="10"/>
  <c r="I2995" i="10"/>
  <c r="I2989" i="10"/>
  <c r="I2964" i="10"/>
  <c r="I1809" i="10"/>
  <c r="I1803" i="10"/>
  <c r="I1800" i="10"/>
  <c r="I1782" i="10"/>
  <c r="I1778" i="10"/>
  <c r="I1762" i="10"/>
  <c r="I2186" i="10"/>
  <c r="I2176" i="10"/>
  <c r="I2130" i="10"/>
  <c r="I1255" i="10"/>
  <c r="I1406" i="10"/>
  <c r="I1222" i="10"/>
  <c r="I1210" i="10"/>
  <c r="I1185" i="10"/>
  <c r="I1170" i="10"/>
  <c r="I1151" i="10"/>
  <c r="I1148" i="10"/>
  <c r="I1145" i="10"/>
  <c r="I1876" i="10"/>
  <c r="I1872" i="10"/>
  <c r="I1859" i="10"/>
  <c r="I1856" i="10"/>
  <c r="I1830" i="10"/>
  <c r="I1811" i="10"/>
  <c r="I2076" i="10"/>
  <c r="I2067" i="10"/>
  <c r="I2025" i="10"/>
  <c r="I2015" i="10"/>
  <c r="I2283" i="10"/>
  <c r="I2247" i="10"/>
  <c r="I2908" i="10"/>
  <c r="I2902" i="10"/>
  <c r="I1658" i="10"/>
  <c r="I1655" i="10"/>
  <c r="I3043" i="10"/>
  <c r="I3002" i="10"/>
  <c r="I1772" i="10"/>
  <c r="I1721" i="10"/>
  <c r="I1715" i="10"/>
  <c r="I2173" i="10"/>
  <c r="I2140" i="10"/>
  <c r="I2134" i="10"/>
  <c r="I2108" i="10"/>
  <c r="I1310" i="10"/>
  <c r="I1295" i="10"/>
  <c r="I1343" i="10"/>
  <c r="I1337" i="10"/>
  <c r="I1331" i="10"/>
  <c r="I1226" i="10"/>
  <c r="I1207" i="10"/>
  <c r="I1198" i="10"/>
  <c r="I1195" i="10"/>
  <c r="I1158" i="10"/>
  <c r="I2168" i="10"/>
  <c r="I1259" i="10"/>
  <c r="I1247" i="10"/>
  <c r="I1416" i="10"/>
  <c r="I1211" i="10"/>
  <c r="I1174" i="10"/>
  <c r="I2382" i="10"/>
  <c r="I2352" i="10"/>
  <c r="I2332" i="10"/>
  <c r="I2955" i="10"/>
  <c r="I2931" i="10"/>
  <c r="I2915" i="10"/>
  <c r="I1627" i="10"/>
  <c r="I2987" i="10"/>
  <c r="I1760" i="10"/>
  <c r="I1751" i="10"/>
  <c r="I1748" i="10"/>
  <c r="I1738" i="10"/>
  <c r="I1728" i="10"/>
  <c r="I1722" i="10"/>
  <c r="I2126" i="10"/>
  <c r="I1326" i="10"/>
  <c r="I1323" i="10"/>
  <c r="I1400" i="10"/>
  <c r="I1394" i="10"/>
  <c r="I1382" i="10"/>
  <c r="I1376" i="10"/>
  <c r="I1335" i="10"/>
  <c r="I1218" i="10"/>
  <c r="I1202" i="10"/>
  <c r="I1143" i="10"/>
  <c r="I1599" i="10"/>
  <c r="I1503" i="10"/>
  <c r="I1493" i="10"/>
  <c r="I2557" i="10"/>
  <c r="I2538" i="10"/>
  <c r="I2513" i="10"/>
  <c r="I2498" i="10"/>
  <c r="I2495" i="10"/>
  <c r="I3201" i="10"/>
  <c r="I2673" i="10"/>
  <c r="I1614" i="10"/>
  <c r="I1596" i="10"/>
  <c r="I1585" i="10"/>
  <c r="I1579" i="10"/>
  <c r="I1556" i="10"/>
  <c r="I1547" i="10"/>
  <c r="I1526" i="10"/>
  <c r="I1514" i="10"/>
  <c r="I1511" i="10"/>
  <c r="I1498" i="10"/>
  <c r="I1497" i="10"/>
  <c r="I1459" i="10"/>
  <c r="I1455" i="10"/>
  <c r="I1444" i="10"/>
  <c r="I2573" i="10"/>
  <c r="I2565" i="10"/>
  <c r="I2535" i="10"/>
  <c r="I2514" i="10"/>
  <c r="I3215" i="10"/>
  <c r="I3161" i="10"/>
  <c r="I3155" i="10"/>
  <c r="I1583" i="10"/>
  <c r="I1568" i="10"/>
  <c r="I1537" i="10"/>
  <c r="I1534" i="10"/>
  <c r="I1519" i="10"/>
  <c r="I1471" i="10"/>
  <c r="I1461" i="10"/>
  <c r="I1456" i="10"/>
  <c r="I1445" i="10"/>
  <c r="I1438" i="10"/>
  <c r="I1431" i="10"/>
  <c r="I2570" i="10"/>
  <c r="I2562" i="10"/>
  <c r="I2544" i="10"/>
  <c r="I2530" i="10"/>
  <c r="I2519" i="10"/>
  <c r="I3234" i="10"/>
  <c r="I3222" i="10"/>
  <c r="I984" i="10"/>
  <c r="I1098" i="10"/>
  <c r="I2827" i="10"/>
  <c r="I1589" i="10"/>
  <c r="I1577" i="10"/>
  <c r="I1573" i="10"/>
  <c r="I1558" i="10"/>
  <c r="I1506" i="10"/>
  <c r="I1476" i="10"/>
  <c r="I1453" i="10"/>
  <c r="I2575" i="10"/>
  <c r="I2567" i="10"/>
  <c r="I2552" i="10"/>
  <c r="I2502" i="10"/>
  <c r="I2489" i="10"/>
  <c r="I2486" i="10"/>
  <c r="I3200" i="10"/>
  <c r="I3187" i="10"/>
  <c r="I975" i="10"/>
  <c r="I1114" i="10"/>
  <c r="I1065" i="10"/>
  <c r="I2661" i="10"/>
  <c r="I2582" i="10"/>
  <c r="I985" i="10"/>
  <c r="I1578" i="10"/>
  <c r="I1535" i="10"/>
  <c r="I1463" i="10"/>
  <c r="I1439" i="10"/>
  <c r="I2517" i="10"/>
  <c r="I2506" i="10"/>
  <c r="I3208" i="10"/>
  <c r="I3188" i="10"/>
  <c r="I3171" i="10"/>
  <c r="I989" i="10"/>
  <c r="I979" i="10"/>
  <c r="I942" i="10"/>
  <c r="I2838" i="10"/>
  <c r="I2501" i="10"/>
  <c r="I2500" i="10"/>
  <c r="I2483" i="10"/>
  <c r="I3233" i="10"/>
  <c r="I3224" i="10"/>
  <c r="I3193" i="10"/>
  <c r="I3190" i="10"/>
  <c r="I3157" i="10"/>
  <c r="I3154" i="10"/>
  <c r="I1007" i="10"/>
  <c r="I1003" i="10"/>
  <c r="I982" i="10"/>
  <c r="I952" i="10"/>
  <c r="I1103" i="10"/>
  <c r="I1071" i="10"/>
  <c r="I1058" i="10"/>
  <c r="I914" i="10"/>
  <c r="I899" i="10"/>
  <c r="I2718" i="10"/>
  <c r="I2672" i="10"/>
  <c r="I2664" i="10"/>
  <c r="I2651" i="10"/>
  <c r="I2647" i="10"/>
  <c r="I2601" i="10"/>
  <c r="I2816" i="10"/>
  <c r="I1904" i="10"/>
  <c r="I1886" i="10"/>
  <c r="I2313" i="10"/>
  <c r="I2977" i="10"/>
  <c r="I908" i="10"/>
  <c r="I892" i="10"/>
  <c r="I888" i="10"/>
  <c r="I2758" i="10"/>
  <c r="I2715" i="10"/>
  <c r="I2707" i="10"/>
  <c r="I2809" i="10"/>
  <c r="I2795" i="10"/>
  <c r="I2785" i="10"/>
  <c r="I1902" i="10"/>
  <c r="I1862" i="10"/>
  <c r="I1030" i="10"/>
  <c r="I1016" i="10"/>
  <c r="I994" i="10"/>
  <c r="I993" i="10"/>
  <c r="I968" i="10"/>
  <c r="I953" i="10"/>
  <c r="I950" i="10"/>
  <c r="I946" i="10"/>
  <c r="I1132" i="10"/>
  <c r="I1124" i="10"/>
  <c r="I1101" i="10"/>
  <c r="I1092" i="10"/>
  <c r="I1088" i="10"/>
  <c r="I1066" i="10"/>
  <c r="I1059" i="10"/>
  <c r="I1056" i="10"/>
  <c r="I939" i="10"/>
  <c r="I870" i="10"/>
  <c r="I866" i="10"/>
  <c r="I2753" i="10"/>
  <c r="I2719" i="10"/>
  <c r="I2701" i="10"/>
  <c r="I2681" i="10"/>
  <c r="I2639" i="10"/>
  <c r="I2631" i="10"/>
  <c r="I2856" i="10"/>
  <c r="I2843" i="10"/>
  <c r="I2777" i="10"/>
  <c r="I2065" i="10"/>
  <c r="I2893" i="10"/>
  <c r="I1096" i="10"/>
  <c r="I852" i="10"/>
  <c r="I2857" i="10"/>
  <c r="I2825" i="10"/>
  <c r="I2817" i="10"/>
  <c r="I2782" i="10"/>
  <c r="I1903" i="10"/>
  <c r="I1870" i="10"/>
  <c r="I1711" i="10"/>
  <c r="I1105" i="10"/>
  <c r="I1076" i="10"/>
  <c r="I902" i="10"/>
  <c r="I897" i="10"/>
  <c r="I2702" i="10"/>
  <c r="I2625" i="10"/>
  <c r="I2822" i="10"/>
  <c r="I2341" i="10"/>
  <c r="I2541" i="10"/>
  <c r="I2499" i="10"/>
  <c r="I2491" i="10"/>
  <c r="I3192" i="10"/>
  <c r="I3186" i="10"/>
  <c r="I1024" i="10"/>
  <c r="I1013" i="10"/>
  <c r="I995" i="10"/>
  <c r="I991" i="10"/>
  <c r="I1133" i="10"/>
  <c r="I1090" i="10"/>
  <c r="I1054" i="10"/>
  <c r="I1044" i="10"/>
  <c r="I931" i="10"/>
  <c r="I921" i="10"/>
  <c r="I910" i="10"/>
  <c r="I894" i="10"/>
  <c r="I876" i="10"/>
  <c r="I2768" i="10"/>
  <c r="I2755" i="10"/>
  <c r="I2747" i="10"/>
  <c r="I2742" i="10"/>
  <c r="I2709" i="10"/>
  <c r="I2705" i="10"/>
  <c r="I2695" i="10"/>
  <c r="I2663" i="10"/>
  <c r="I2626" i="10"/>
  <c r="I2599" i="10"/>
  <c r="I2861" i="10"/>
  <c r="I2840" i="10"/>
  <c r="I2811" i="10"/>
  <c r="I1881" i="10"/>
  <c r="I2913" i="10"/>
  <c r="I2815" i="10"/>
  <c r="I2787" i="10"/>
  <c r="I1882" i="10"/>
  <c r="I1864" i="10"/>
  <c r="I1839" i="10"/>
  <c r="I1835" i="10"/>
  <c r="I1828" i="10"/>
  <c r="I1825" i="10"/>
  <c r="I2041" i="10"/>
  <c r="I2011" i="10"/>
  <c r="I1873" i="10"/>
  <c r="I1831" i="10"/>
  <c r="I1824" i="10"/>
  <c r="I2071" i="10"/>
  <c r="I2061" i="10"/>
  <c r="I2060" i="10"/>
  <c r="I2003" i="10"/>
  <c r="I2285" i="10"/>
  <c r="I2194" i="10"/>
  <c r="I2385" i="10"/>
  <c r="I2377" i="10"/>
  <c r="I2363" i="10"/>
  <c r="I2328" i="10"/>
  <c r="I2319" i="10"/>
  <c r="I2954" i="10"/>
  <c r="I2950" i="10"/>
  <c r="I2910" i="10"/>
  <c r="I2903" i="10"/>
  <c r="I2883" i="10"/>
  <c r="I1708" i="10"/>
  <c r="I1700" i="10"/>
  <c r="I1681" i="10"/>
  <c r="I1667" i="10"/>
  <c r="I1628" i="10"/>
  <c r="I3047" i="10"/>
  <c r="I3023" i="10"/>
  <c r="I2996" i="10"/>
  <c r="I2973" i="10"/>
  <c r="I1309" i="10"/>
  <c r="I1356" i="10"/>
  <c r="I2090" i="10"/>
  <c r="I2087" i="10"/>
  <c r="I2063" i="10"/>
  <c r="I2044" i="10"/>
  <c r="I2009" i="10"/>
  <c r="I2287" i="10"/>
  <c r="I2279" i="10"/>
  <c r="I2243" i="10"/>
  <c r="I2235" i="10"/>
  <c r="I2232" i="10"/>
  <c r="I2211" i="10"/>
  <c r="I2206" i="10"/>
  <c r="I2199" i="10"/>
  <c r="I2349" i="10"/>
  <c r="I2333" i="10"/>
  <c r="I2326" i="10"/>
  <c r="I2323" i="10"/>
  <c r="I2316" i="10"/>
  <c r="I2292" i="10"/>
  <c r="I2980" i="10"/>
  <c r="I1725" i="10"/>
  <c r="I1665" i="10"/>
  <c r="I1796" i="10"/>
  <c r="I1153" i="10"/>
  <c r="I1823" i="10"/>
  <c r="I2064" i="10"/>
  <c r="I2059" i="10"/>
  <c r="I2042" i="10"/>
  <c r="I2027" i="10"/>
  <c r="I2012" i="10"/>
  <c r="I2244" i="10"/>
  <c r="I2240" i="10"/>
  <c r="I2219" i="10"/>
  <c r="I2383" i="10"/>
  <c r="I2368" i="10"/>
  <c r="I2358" i="10"/>
  <c r="I2350" i="10"/>
  <c r="I2343" i="10"/>
  <c r="I2325" i="10"/>
  <c r="I2324" i="10"/>
  <c r="I2948" i="10"/>
  <c r="I2935" i="10"/>
  <c r="I2919" i="10"/>
  <c r="I1702" i="10"/>
  <c r="I1690" i="10"/>
  <c r="I1676" i="10"/>
  <c r="I1646" i="10"/>
  <c r="I1626" i="10"/>
  <c r="I1290" i="10"/>
  <c r="I1241" i="10"/>
  <c r="I1190" i="10"/>
  <c r="I2270" i="10"/>
  <c r="I2269" i="10"/>
  <c r="I2245" i="10"/>
  <c r="I2196" i="10"/>
  <c r="I2384" i="10"/>
  <c r="I2339" i="10"/>
  <c r="I2961" i="10"/>
  <c r="I2924" i="10"/>
  <c r="I2899" i="10"/>
  <c r="I1650" i="10"/>
  <c r="I3052" i="10"/>
  <c r="I2982" i="10"/>
  <c r="I1623" i="10"/>
  <c r="I2914" i="10"/>
  <c r="I2892" i="10"/>
  <c r="I2886" i="10"/>
  <c r="I1707" i="10"/>
  <c r="I1673" i="10"/>
  <c r="I1670" i="10"/>
  <c r="I1659" i="10"/>
  <c r="I1656" i="10"/>
  <c r="I1632" i="10"/>
  <c r="I1624" i="10"/>
  <c r="I3054" i="10"/>
  <c r="I3050" i="10"/>
  <c r="I3035" i="10"/>
  <c r="I3031" i="10"/>
  <c r="I3028" i="10"/>
  <c r="I3016" i="10"/>
  <c r="I3005" i="10"/>
  <c r="I2971" i="10"/>
  <c r="I1794" i="10"/>
  <c r="I1787" i="10"/>
  <c r="I1759" i="10"/>
  <c r="I1753" i="10"/>
  <c r="I1735" i="10"/>
  <c r="I2164" i="10"/>
  <c r="I2160" i="10"/>
  <c r="I2114" i="10"/>
  <c r="I1316" i="10"/>
  <c r="I1298" i="10"/>
  <c r="I1294" i="10"/>
  <c r="I1274" i="10"/>
  <c r="I1261" i="10"/>
  <c r="I1258" i="10"/>
  <c r="I1257" i="10"/>
  <c r="I1254" i="10"/>
  <c r="I1422" i="10"/>
  <c r="I1418" i="10"/>
  <c r="I1380" i="10"/>
  <c r="I1366" i="10"/>
  <c r="I1342" i="10"/>
  <c r="I1223" i="10"/>
  <c r="I1200" i="10"/>
  <c r="I1194" i="10"/>
  <c r="I1187" i="10"/>
  <c r="I1183" i="10"/>
  <c r="I1177" i="10"/>
  <c r="I1159" i="10"/>
  <c r="I1152" i="10"/>
  <c r="I1146" i="10"/>
  <c r="I1139" i="10"/>
  <c r="I2183" i="10"/>
  <c r="I2179" i="10"/>
  <c r="I2165" i="10"/>
  <c r="I2118" i="10"/>
  <c r="I2098" i="10"/>
  <c r="I1306" i="10"/>
  <c r="I1287" i="10"/>
  <c r="I1271" i="10"/>
  <c r="I1403" i="10"/>
  <c r="I1184" i="10"/>
  <c r="I1171" i="10"/>
  <c r="I1167" i="10"/>
  <c r="I1160" i="10"/>
  <c r="I3013" i="10"/>
  <c r="I2992" i="10"/>
  <c r="I1788" i="10"/>
  <c r="I2169" i="10"/>
  <c r="I2115" i="10"/>
  <c r="I1313" i="10"/>
  <c r="I1291" i="10"/>
  <c r="I1404" i="10"/>
  <c r="I1385" i="10"/>
  <c r="I1224" i="10"/>
  <c r="I1221" i="10"/>
  <c r="I1208" i="10"/>
  <c r="I1150" i="10"/>
  <c r="I2906" i="10"/>
  <c r="I2887" i="10"/>
  <c r="I1692" i="10"/>
  <c r="I1634" i="10"/>
  <c r="I3051" i="10"/>
  <c r="I3025" i="10"/>
  <c r="I3022" i="10"/>
  <c r="I3019" i="10"/>
  <c r="I3017" i="10"/>
  <c r="I1799" i="10"/>
  <c r="I1795" i="10"/>
  <c r="I1792" i="10"/>
  <c r="I1771" i="10"/>
  <c r="I1768" i="10"/>
  <c r="I1741" i="10"/>
  <c r="I1720" i="10"/>
  <c r="I2191" i="10"/>
  <c r="I2170" i="10"/>
  <c r="I2155" i="10"/>
  <c r="I2149" i="10"/>
  <c r="I2123" i="10"/>
  <c r="I1327" i="10"/>
  <c r="I1266" i="10"/>
  <c r="I1246" i="10"/>
  <c r="I1413" i="10"/>
  <c r="I1364" i="10"/>
  <c r="I1347" i="10"/>
  <c r="I1338" i="10"/>
  <c r="I1219" i="10"/>
  <c r="I1168" i="10"/>
  <c r="I1162" i="10"/>
  <c r="I1752" i="10"/>
  <c r="I1742" i="10"/>
  <c r="I1311" i="10"/>
  <c r="I1279" i="10"/>
  <c r="I1256" i="10"/>
  <c r="I1250" i="10"/>
  <c r="I1390" i="10"/>
  <c r="I1186" i="10"/>
  <c r="I1179" i="10"/>
  <c r="I1169" i="10"/>
  <c r="I1155" i="10"/>
  <c r="I1790" i="10"/>
  <c r="I2182" i="10"/>
  <c r="I2113" i="10"/>
  <c r="I2111" i="10"/>
  <c r="I1286" i="10"/>
  <c r="I1402" i="10"/>
  <c r="I1176" i="10"/>
  <c r="I1591" i="10"/>
  <c r="I1513" i="10"/>
  <c r="I1505" i="10"/>
  <c r="I1489" i="10"/>
  <c r="I1472" i="10"/>
  <c r="I1437" i="10"/>
  <c r="I1428" i="10"/>
  <c r="I2496" i="10"/>
  <c r="I1613" i="10"/>
  <c r="I1545" i="10"/>
  <c r="I3237" i="10"/>
  <c r="I1501" i="10"/>
  <c r="I2509" i="10"/>
  <c r="I1605" i="10"/>
  <c r="I1565" i="10"/>
  <c r="I1533" i="10"/>
  <c r="I1525" i="10"/>
  <c r="I1502" i="10"/>
  <c r="I1494" i="10"/>
  <c r="I1481" i="10"/>
  <c r="I1473" i="10"/>
  <c r="I1457" i="10"/>
  <c r="I1440" i="10"/>
  <c r="I2553" i="10"/>
  <c r="I2549" i="10"/>
  <c r="I2539" i="10"/>
  <c r="I2497" i="10"/>
  <c r="I1587" i="10"/>
  <c r="I1570" i="10"/>
  <c r="I1562" i="10"/>
  <c r="I1553" i="10"/>
  <c r="I1521" i="10"/>
  <c r="I1504" i="10"/>
  <c r="I1469" i="10"/>
  <c r="I1460" i="10"/>
  <c r="I2546" i="10"/>
  <c r="I2533" i="10"/>
  <c r="I2505" i="10"/>
  <c r="I1612" i="10"/>
  <c r="I1595" i="10"/>
  <c r="I1470" i="10"/>
  <c r="I1462" i="10"/>
  <c r="I1441" i="10"/>
  <c r="I2577" i="10"/>
  <c r="I2559" i="10"/>
  <c r="I2542" i="10"/>
  <c r="I2529" i="10"/>
  <c r="I1608" i="10"/>
  <c r="I1603" i="10"/>
  <c r="I2484" i="10"/>
  <c r="I1557" i="10"/>
  <c r="I1602" i="10"/>
  <c r="I1600" i="10"/>
  <c r="I1590" i="10"/>
  <c r="I1552" i="10"/>
  <c r="I1531" i="10"/>
  <c r="I1522" i="10"/>
  <c r="I1499" i="10"/>
  <c r="I1490" i="10"/>
  <c r="I1467" i="10"/>
  <c r="I1458" i="10"/>
  <c r="I1435" i="10"/>
  <c r="I1426" i="10"/>
  <c r="I2522" i="10"/>
  <c r="I3229" i="10"/>
  <c r="I3221" i="10"/>
  <c r="I1037" i="10"/>
  <c r="I1015" i="10"/>
  <c r="I977" i="10"/>
  <c r="I973" i="10"/>
  <c r="I940" i="10"/>
  <c r="I912" i="10"/>
  <c r="I1039" i="10"/>
  <c r="I1020" i="10"/>
  <c r="I1006" i="10"/>
  <c r="I1000" i="10"/>
  <c r="I978" i="10"/>
  <c r="I1119" i="10"/>
  <c r="I945" i="10"/>
  <c r="I2745" i="10"/>
  <c r="I1554" i="10"/>
  <c r="I1546" i="10"/>
  <c r="I1538" i="10"/>
  <c r="I1496" i="10"/>
  <c r="I1464" i="10"/>
  <c r="I1432" i="10"/>
  <c r="I2560" i="10"/>
  <c r="I2558" i="10"/>
  <c r="I2534" i="10"/>
  <c r="I2532" i="10"/>
  <c r="I2518" i="10"/>
  <c r="I2516" i="10"/>
  <c r="I3243" i="10"/>
  <c r="I3205" i="10"/>
  <c r="I3199" i="10"/>
  <c r="I3195" i="10"/>
  <c r="I3189" i="10"/>
  <c r="I1035" i="10"/>
  <c r="I1029" i="10"/>
  <c r="I1021" i="10"/>
  <c r="I1001" i="10"/>
  <c r="I987" i="10"/>
  <c r="I971" i="10"/>
  <c r="I874" i="10"/>
  <c r="I3163" i="10"/>
  <c r="I1025" i="10"/>
  <c r="I1057" i="10"/>
  <c r="I889" i="10"/>
  <c r="I1586" i="10"/>
  <c r="I1574" i="10"/>
  <c r="I1561" i="10"/>
  <c r="I1540" i="10"/>
  <c r="I1518" i="10"/>
  <c r="I1516" i="10"/>
  <c r="I1486" i="10"/>
  <c r="I1484" i="10"/>
  <c r="I1454" i="10"/>
  <c r="I1452" i="10"/>
  <c r="I2574" i="10"/>
  <c r="I2572" i="10"/>
  <c r="I2564" i="10"/>
  <c r="I2561" i="10"/>
  <c r="I2537" i="10"/>
  <c r="I2512" i="10"/>
  <c r="I2490" i="10"/>
  <c r="I3239" i="10"/>
  <c r="I3220" i="10"/>
  <c r="I3211" i="10"/>
  <c r="I3167" i="10"/>
  <c r="I1019" i="10"/>
  <c r="I959" i="10"/>
  <c r="I1131" i="10"/>
  <c r="I2547" i="10"/>
  <c r="I3173" i="10"/>
  <c r="I3218" i="10"/>
  <c r="I3214" i="10"/>
  <c r="I3198" i="10"/>
  <c r="I3166" i="10"/>
  <c r="I3158" i="10"/>
  <c r="I1040" i="10"/>
  <c r="I1116" i="10"/>
  <c r="I1115" i="10"/>
  <c r="I1104" i="10"/>
  <c r="I884" i="10"/>
  <c r="I2649" i="10"/>
  <c r="I2616" i="10"/>
  <c r="I2595" i="10"/>
  <c r="I2847" i="10"/>
  <c r="I947" i="10"/>
  <c r="I1111" i="10"/>
  <c r="I932" i="10"/>
  <c r="I927" i="10"/>
  <c r="I2697" i="10"/>
  <c r="I2645" i="10"/>
  <c r="I1897" i="10"/>
  <c r="I2253" i="10"/>
  <c r="I2764" i="10"/>
  <c r="I2653" i="10"/>
  <c r="I2636" i="10"/>
  <c r="I2609" i="10"/>
  <c r="I2593" i="10"/>
  <c r="I2590" i="10"/>
  <c r="I2583" i="10"/>
  <c r="I2853" i="10"/>
  <c r="I2805" i="10"/>
  <c r="I3231" i="10"/>
  <c r="I3223" i="10"/>
  <c r="I3202" i="10"/>
  <c r="I3170" i="10"/>
  <c r="I3169" i="10"/>
  <c r="I3165" i="10"/>
  <c r="I1034" i="10"/>
  <c r="I1033" i="10"/>
  <c r="I1022" i="10"/>
  <c r="I966" i="10"/>
  <c r="I1120" i="10"/>
  <c r="I1110" i="10"/>
  <c r="I905" i="10"/>
  <c r="I851" i="10"/>
  <c r="I2741" i="10"/>
  <c r="I2677" i="10"/>
  <c r="I1840" i="10"/>
  <c r="I1812" i="10"/>
  <c r="I2213" i="10"/>
  <c r="I1014" i="10"/>
  <c r="I1122" i="10"/>
  <c r="I1108" i="10"/>
  <c r="I1107" i="10"/>
  <c r="I2724" i="10"/>
  <c r="I2723" i="10"/>
  <c r="I2657" i="10"/>
  <c r="I2641" i="10"/>
  <c r="I2865" i="10"/>
  <c r="I2793" i="10"/>
  <c r="I1889" i="10"/>
  <c r="I3242" i="10"/>
  <c r="I3227" i="10"/>
  <c r="I3226" i="10"/>
  <c r="I3210" i="10"/>
  <c r="I3176" i="10"/>
  <c r="I3168" i="10"/>
  <c r="I3160" i="10"/>
  <c r="I1009" i="10"/>
  <c r="I992" i="10"/>
  <c r="I967" i="10"/>
  <c r="I961" i="10"/>
  <c r="I948" i="10"/>
  <c r="I1052" i="10"/>
  <c r="I1051" i="10"/>
  <c r="I937" i="10"/>
  <c r="I907" i="10"/>
  <c r="I872" i="10"/>
  <c r="I2752" i="10"/>
  <c r="I2726" i="10"/>
  <c r="I2691" i="10"/>
  <c r="I2689" i="10"/>
  <c r="I2685" i="10"/>
  <c r="I2665" i="10"/>
  <c r="I2638" i="10"/>
  <c r="I2585" i="10"/>
  <c r="I2580" i="10"/>
  <c r="I2849" i="10"/>
  <c r="I2829" i="10"/>
  <c r="I2801" i="10"/>
  <c r="I1847" i="10"/>
  <c r="I1063" i="10"/>
  <c r="I930" i="10"/>
  <c r="I915" i="10"/>
  <c r="I859" i="10"/>
  <c r="I2761" i="10"/>
  <c r="I2739" i="10"/>
  <c r="I2734" i="10"/>
  <c r="I2712" i="10"/>
  <c r="I2693" i="10"/>
  <c r="I2624" i="10"/>
  <c r="I2619" i="10"/>
  <c r="I2581" i="10"/>
  <c r="I2835" i="10"/>
  <c r="I2821" i="10"/>
  <c r="I1892" i="10"/>
  <c r="I1867" i="10"/>
  <c r="I2074" i="10"/>
  <c r="I2049" i="10"/>
  <c r="I2687" i="10"/>
  <c r="I2668" i="10"/>
  <c r="I2662" i="10"/>
  <c r="I2648" i="10"/>
  <c r="I2633" i="10"/>
  <c r="I2852" i="10"/>
  <c r="I2842" i="10"/>
  <c r="I2799" i="10"/>
  <c r="I2791" i="10"/>
  <c r="I1893" i="10"/>
  <c r="I1836" i="10"/>
  <c r="I2050" i="10"/>
  <c r="I2265" i="10"/>
  <c r="I2225" i="10"/>
  <c r="I904" i="10"/>
  <c r="I896" i="10"/>
  <c r="I861" i="10"/>
  <c r="I2760" i="10"/>
  <c r="I2740" i="10"/>
  <c r="I2730" i="10"/>
  <c r="I2699" i="10"/>
  <c r="I2698" i="10"/>
  <c r="I2676" i="10"/>
  <c r="I2674" i="10"/>
  <c r="I2656" i="10"/>
  <c r="I2620" i="10"/>
  <c r="I2862" i="10"/>
  <c r="I2846" i="10"/>
  <c r="I2837" i="10"/>
  <c r="I2833" i="10"/>
  <c r="I2804" i="10"/>
  <c r="I2800" i="10"/>
  <c r="I2794" i="10"/>
  <c r="I2774" i="10"/>
  <c r="I2773" i="10"/>
  <c r="I1880" i="10"/>
  <c r="I1865" i="10"/>
  <c r="I1846" i="10"/>
  <c r="I1818" i="10"/>
  <c r="I1817" i="10"/>
  <c r="I2079" i="10"/>
  <c r="I2073" i="10"/>
  <c r="I2055" i="10"/>
  <c r="I2053" i="10"/>
  <c r="I2043" i="10"/>
  <c r="I2237" i="10"/>
  <c r="I2930" i="10"/>
  <c r="I2905" i="10"/>
  <c r="I1709" i="10"/>
  <c r="I1677" i="10"/>
  <c r="I1621" i="10"/>
  <c r="I1657" i="10"/>
  <c r="I1074" i="10"/>
  <c r="I901" i="10"/>
  <c r="I868" i="10"/>
  <c r="I867" i="10"/>
  <c r="I863" i="10"/>
  <c r="I858" i="10"/>
  <c r="I2763" i="10"/>
  <c r="I2757" i="10"/>
  <c r="I2748" i="10"/>
  <c r="I2650" i="10"/>
  <c r="I2642" i="10"/>
  <c r="I2604" i="10"/>
  <c r="I2820" i="10"/>
  <c r="I2807" i="10"/>
  <c r="I2797" i="10"/>
  <c r="I1838" i="10"/>
  <c r="I1819" i="10"/>
  <c r="I2056" i="10"/>
  <c r="I2045" i="10"/>
  <c r="I2266" i="10"/>
  <c r="I2254" i="10"/>
  <c r="I2351" i="10"/>
  <c r="I2949" i="10"/>
  <c r="I2944" i="10"/>
  <c r="I2810" i="10"/>
  <c r="I2798" i="10"/>
  <c r="I2789" i="10"/>
  <c r="I1878" i="10"/>
  <c r="I1877" i="10"/>
  <c r="I1842" i="10"/>
  <c r="I2923" i="10"/>
  <c r="I1885" i="10"/>
  <c r="I1869" i="10"/>
  <c r="I2068" i="10"/>
  <c r="I2037" i="10"/>
  <c r="I2281" i="10"/>
  <c r="I2357" i="10"/>
  <c r="I1820" i="10"/>
  <c r="I2097" i="10"/>
  <c r="I2092" i="10"/>
  <c r="I2085" i="10"/>
  <c r="I2069" i="10"/>
  <c r="I2052" i="10"/>
  <c r="I2022" i="10"/>
  <c r="I2267" i="10"/>
  <c r="I2362" i="10"/>
  <c r="I2322" i="10"/>
  <c r="I2293" i="10"/>
  <c r="I1701" i="10"/>
  <c r="I1851" i="10"/>
  <c r="I2257" i="10"/>
  <c r="I2241" i="10"/>
  <c r="I2233" i="10"/>
  <c r="I2198" i="10"/>
  <c r="I2314" i="10"/>
  <c r="I2306" i="10"/>
  <c r="I2895" i="10"/>
  <c r="I3029" i="10"/>
  <c r="I1868" i="10"/>
  <c r="I1853" i="10"/>
  <c r="I1852" i="10"/>
  <c r="I1844" i="10"/>
  <c r="I2086" i="10"/>
  <c r="I2081" i="10"/>
  <c r="I2078" i="10"/>
  <c r="I2046" i="10"/>
  <c r="I2034" i="10"/>
  <c r="I2021" i="10"/>
  <c r="I2008" i="10"/>
  <c r="I2273" i="10"/>
  <c r="I2249" i="10"/>
  <c r="I2234" i="10"/>
  <c r="I2224" i="10"/>
  <c r="I2217" i="10"/>
  <c r="I2202" i="10"/>
  <c r="I2371" i="10"/>
  <c r="I2364" i="10"/>
  <c r="I2360" i="10"/>
  <c r="I2305" i="10"/>
  <c r="I2960" i="10"/>
  <c r="I2940" i="10"/>
  <c r="I2928" i="10"/>
  <c r="I1695" i="10"/>
  <c r="I1654" i="10"/>
  <c r="I1805" i="10"/>
  <c r="I2016" i="10"/>
  <c r="I2005" i="10"/>
  <c r="I2004" i="10"/>
  <c r="I2280" i="10"/>
  <c r="I2263" i="10"/>
  <c r="I2210" i="10"/>
  <c r="I2361" i="10"/>
  <c r="I2307" i="10"/>
  <c r="I2300" i="10"/>
  <c r="I2296" i="10"/>
  <c r="I1643" i="10"/>
  <c r="I1649" i="10"/>
  <c r="I2137" i="10"/>
  <c r="I2790" i="10"/>
  <c r="I2788" i="10"/>
  <c r="I2783" i="10"/>
  <c r="I2772" i="10"/>
  <c r="I1861" i="10"/>
  <c r="I1843" i="10"/>
  <c r="I1829" i="10"/>
  <c r="I1815" i="10"/>
  <c r="I2094" i="10"/>
  <c r="I2091" i="10"/>
  <c r="I2088" i="10"/>
  <c r="I2268" i="10"/>
  <c r="I2197" i="10"/>
  <c r="I2375" i="10"/>
  <c r="I2348" i="10"/>
  <c r="I2337" i="10"/>
  <c r="I2317" i="10"/>
  <c r="I2297" i="10"/>
  <c r="I2952" i="10"/>
  <c r="I2933" i="10"/>
  <c r="I2921" i="10"/>
  <c r="I2890" i="10"/>
  <c r="I1705" i="10"/>
  <c r="I1689" i="10"/>
  <c r="I1674" i="10"/>
  <c r="I1638" i="10"/>
  <c r="I2990" i="10"/>
  <c r="I1740" i="10"/>
  <c r="I1737" i="10"/>
  <c r="I1729" i="10"/>
  <c r="I1798" i="10"/>
  <c r="I2121" i="10"/>
  <c r="I2898" i="10"/>
  <c r="I2884" i="10"/>
  <c r="I2879" i="10"/>
  <c r="I1710" i="10"/>
  <c r="I1693" i="10"/>
  <c r="I1625" i="10"/>
  <c r="I3018" i="10"/>
  <c r="I3000" i="10"/>
  <c r="I1773" i="10"/>
  <c r="I3056" i="10"/>
  <c r="I1734" i="10"/>
  <c r="I2190" i="10"/>
  <c r="I3046" i="10"/>
  <c r="I3045" i="10"/>
  <c r="I3014" i="10"/>
  <c r="I2153" i="10"/>
  <c r="I2026" i="10"/>
  <c r="I2017" i="10"/>
  <c r="I2014" i="10"/>
  <c r="I2007" i="10"/>
  <c r="I2289" i="10"/>
  <c r="I2282" i="10"/>
  <c r="I2277" i="10"/>
  <c r="I2275" i="10"/>
  <c r="I2251" i="10"/>
  <c r="I2230" i="10"/>
  <c r="I2221" i="10"/>
  <c r="I2380" i="10"/>
  <c r="I2354" i="10"/>
  <c r="I2342" i="10"/>
  <c r="I2340" i="10"/>
  <c r="I2331" i="10"/>
  <c r="I2311" i="10"/>
  <c r="I2304" i="10"/>
  <c r="I2298" i="10"/>
  <c r="I2947" i="10"/>
  <c r="I2918" i="10"/>
  <c r="I1699" i="10"/>
  <c r="I1685" i="10"/>
  <c r="I1679" i="10"/>
  <c r="I1663" i="10"/>
  <c r="I1642" i="10"/>
  <c r="I1325" i="10"/>
  <c r="I1281" i="10"/>
  <c r="I2957" i="10"/>
  <c r="I2956" i="10"/>
  <c r="I2945" i="10"/>
  <c r="I2938" i="10"/>
  <c r="I2922" i="10"/>
  <c r="I2877" i="10"/>
  <c r="I2874" i="10"/>
  <c r="I1697" i="10"/>
  <c r="I1684" i="10"/>
  <c r="I1666" i="10"/>
  <c r="I1652" i="10"/>
  <c r="I1645" i="10"/>
  <c r="I1635" i="10"/>
  <c r="I1631" i="10"/>
  <c r="I2998" i="10"/>
  <c r="I1808" i="10"/>
  <c r="I1764" i="10"/>
  <c r="I2133" i="10"/>
  <c r="I1314" i="10"/>
  <c r="I1285" i="10"/>
  <c r="I1253" i="10"/>
  <c r="I2976" i="10"/>
  <c r="I2966" i="10"/>
  <c r="I2962" i="10"/>
  <c r="I1804" i="10"/>
  <c r="I1785" i="10"/>
  <c r="I1775" i="10"/>
  <c r="I1746" i="10"/>
  <c r="I2161" i="10"/>
  <c r="I1409" i="10"/>
  <c r="I3030" i="10"/>
  <c r="I3009" i="10"/>
  <c r="I3007" i="10"/>
  <c r="I2986" i="10"/>
  <c r="I2979" i="10"/>
  <c r="I2975" i="10"/>
  <c r="I1807" i="10"/>
  <c r="I1801" i="10"/>
  <c r="I1784" i="10"/>
  <c r="I1770" i="10"/>
  <c r="I1765" i="10"/>
  <c r="I1756" i="10"/>
  <c r="I2192" i="10"/>
  <c r="I2142" i="10"/>
  <c r="I2131" i="10"/>
  <c r="I2099" i="10"/>
  <c r="I1318" i="10"/>
  <c r="I1303" i="10"/>
  <c r="I1267" i="10"/>
  <c r="I2336" i="10"/>
  <c r="I2320" i="10"/>
  <c r="I2302" i="10"/>
  <c r="I2927" i="10"/>
  <c r="I2912" i="10"/>
  <c r="I2897" i="10"/>
  <c r="I2885" i="10"/>
  <c r="I2866" i="10"/>
  <c r="I1698" i="10"/>
  <c r="I1691" i="10"/>
  <c r="I1647" i="10"/>
  <c r="I1640" i="10"/>
  <c r="I1619" i="10"/>
  <c r="I3032" i="10"/>
  <c r="I3027" i="10"/>
  <c r="I3024" i="10"/>
  <c r="I3003" i="10"/>
  <c r="I2994" i="10"/>
  <c r="I2993" i="10"/>
  <c r="I2963" i="10"/>
  <c r="I1779" i="10"/>
  <c r="I1750" i="10"/>
  <c r="I1723" i="10"/>
  <c r="I2144" i="10"/>
  <c r="I2136" i="10"/>
  <c r="I1289" i="10"/>
  <c r="I1282" i="10"/>
  <c r="I1425" i="10"/>
  <c r="I1334" i="10"/>
  <c r="I1653" i="10"/>
  <c r="I1633" i="10"/>
  <c r="I3040" i="10"/>
  <c r="I2999" i="10"/>
  <c r="I2984" i="10"/>
  <c r="I1758" i="10"/>
  <c r="I1747" i="10"/>
  <c r="I2184" i="10"/>
  <c r="I2152" i="10"/>
  <c r="I2148" i="10"/>
  <c r="I1305" i="10"/>
  <c r="I1269" i="10"/>
  <c r="I1321" i="10"/>
  <c r="I1317" i="10"/>
  <c r="I1248" i="10"/>
  <c r="I1419" i="10"/>
  <c r="I1344" i="10"/>
  <c r="I1780" i="10"/>
  <c r="I1727" i="10"/>
  <c r="I1719" i="10"/>
  <c r="I1718" i="10"/>
  <c r="I2158" i="10"/>
  <c r="I2154" i="10"/>
  <c r="I2145" i="10"/>
  <c r="I2139" i="10"/>
  <c r="I2135" i="10"/>
  <c r="I1324" i="10"/>
  <c r="I1320" i="10"/>
  <c r="I1319" i="10"/>
  <c r="I1300" i="10"/>
  <c r="I1283" i="10"/>
  <c r="I1268" i="10"/>
  <c r="I1260" i="10"/>
  <c r="I1399" i="10"/>
  <c r="I1362" i="10"/>
  <c r="I2151" i="10"/>
  <c r="I2150" i="10"/>
  <c r="I2147" i="10"/>
  <c r="I2143" i="10"/>
  <c r="I2138" i="10"/>
  <c r="I2101" i="10"/>
  <c r="I1308" i="10"/>
  <c r="I1304" i="10"/>
  <c r="I1297" i="10"/>
  <c r="I1353" i="10"/>
  <c r="I1424" i="10"/>
  <c r="I1354" i="10"/>
  <c r="I1215" i="10"/>
  <c r="I1336" i="10"/>
  <c r="I1216" i="10"/>
  <c r="I1763" i="10"/>
  <c r="I1754" i="10"/>
  <c r="I1744" i="10"/>
  <c r="I1732" i="10"/>
  <c r="I2188" i="10"/>
  <c r="I2167" i="10"/>
  <c r="I2156" i="10"/>
  <c r="I2128" i="10"/>
  <c r="I2127" i="10"/>
  <c r="I1307" i="10"/>
  <c r="I1284" i="10"/>
  <c r="I1280" i="10"/>
  <c r="I1278" i="10"/>
  <c r="I1277" i="10"/>
  <c r="I1251" i="10"/>
  <c r="I1235" i="10"/>
  <c r="I1395" i="10"/>
  <c r="I1355" i="10"/>
  <c r="I1346" i="10"/>
  <c r="I1231" i="10"/>
  <c r="I1217" i="10"/>
  <c r="I1209" i="10"/>
  <c r="I1201" i="10"/>
  <c r="I1225" i="10"/>
  <c r="I1245" i="10"/>
  <c r="I1383" i="10"/>
  <c r="I1371" i="10"/>
  <c r="I1360" i="10"/>
  <c r="I1161" i="10"/>
  <c r="I1154" i="10"/>
  <c r="I1233" i="10"/>
  <c r="I1232" i="10"/>
  <c r="I1249" i="10"/>
  <c r="I1244" i="10"/>
  <c r="I1420" i="10"/>
  <c r="I1415" i="10"/>
  <c r="I1410" i="10"/>
  <c r="I1391" i="10"/>
  <c r="I1381" i="10"/>
  <c r="I1379" i="10"/>
  <c r="I1369" i="10"/>
  <c r="I1349" i="10"/>
  <c r="I1330" i="10"/>
  <c r="I1220" i="10"/>
  <c r="I1204" i="10"/>
  <c r="I1196" i="10"/>
  <c r="I1188" i="10"/>
  <c r="I1180" i="10"/>
  <c r="I1172" i="10"/>
  <c r="I1164" i="10"/>
  <c r="I1156" i="10"/>
  <c r="I3209" i="10"/>
  <c r="I3181" i="10"/>
  <c r="I1609" i="10"/>
  <c r="I1606" i="10"/>
  <c r="I1544" i="10"/>
  <c r="I1542" i="10"/>
  <c r="I1532" i="10"/>
  <c r="I1512" i="10"/>
  <c r="I1510" i="10"/>
  <c r="I1500" i="10"/>
  <c r="I1480" i="10"/>
  <c r="I1478" i="10"/>
  <c r="I1468" i="10"/>
  <c r="I1448" i="10"/>
  <c r="I1446" i="10"/>
  <c r="I1436" i="10"/>
  <c r="I2568" i="10"/>
  <c r="I2566" i="10"/>
  <c r="I2520" i="10"/>
  <c r="I2488" i="10"/>
  <c r="I3197" i="10"/>
  <c r="I1041" i="10"/>
  <c r="I1601" i="10"/>
  <c r="I1560" i="10"/>
  <c r="I3248" i="10"/>
  <c r="I997" i="10"/>
  <c r="I3185" i="10"/>
  <c r="I3174" i="10"/>
  <c r="I1023" i="10"/>
  <c r="I1576" i="10"/>
  <c r="I1566" i="10"/>
  <c r="I2554" i="10"/>
  <c r="I2548" i="10"/>
  <c r="I2540" i="10"/>
  <c r="I2528" i="10"/>
  <c r="I2526" i="10"/>
  <c r="I2510" i="10"/>
  <c r="I3238" i="10"/>
  <c r="I3178" i="10"/>
  <c r="I3175" i="10"/>
  <c r="I3213" i="10"/>
  <c r="I1005" i="10"/>
  <c r="I1592" i="10"/>
  <c r="I1582" i="10"/>
  <c r="I2556" i="10"/>
  <c r="I3207" i="10"/>
  <c r="I957" i="10"/>
  <c r="I1129" i="10"/>
  <c r="I2494" i="10"/>
  <c r="I3240" i="10"/>
  <c r="I3216" i="10"/>
  <c r="I3183" i="10"/>
  <c r="I3177" i="10"/>
  <c r="I853" i="10"/>
  <c r="I970" i="10"/>
  <c r="I1137" i="10"/>
  <c r="I938" i="10"/>
  <c r="I2737" i="10"/>
  <c r="I3245" i="10"/>
  <c r="I3217" i="10"/>
  <c r="I3184" i="10"/>
  <c r="I998" i="10"/>
  <c r="I996" i="10"/>
  <c r="I917" i="10"/>
  <c r="I885" i="10"/>
  <c r="I1113" i="10"/>
  <c r="I3244" i="10"/>
  <c r="I3212" i="10"/>
  <c r="I3180" i="10"/>
  <c r="I1018" i="10"/>
  <c r="I980" i="10"/>
  <c r="I954" i="10"/>
  <c r="I1121" i="10"/>
  <c r="I1097" i="10"/>
  <c r="I1087" i="10"/>
  <c r="I1073" i="10"/>
  <c r="I941" i="10"/>
  <c r="I933" i="10"/>
  <c r="I877" i="10"/>
  <c r="I865" i="10"/>
  <c r="I2655" i="10"/>
  <c r="I2605" i="10"/>
  <c r="I3236" i="10"/>
  <c r="I3204" i="10"/>
  <c r="I3172" i="10"/>
  <c r="I1028" i="10"/>
  <c r="I1002" i="10"/>
  <c r="I964" i="10"/>
  <c r="I949" i="10"/>
  <c r="I1089" i="10"/>
  <c r="I857" i="10"/>
  <c r="I2762" i="10"/>
  <c r="I2759" i="10"/>
  <c r="I2751" i="10"/>
  <c r="I2621" i="10"/>
  <c r="I2623" i="10"/>
  <c r="I3228" i="10"/>
  <c r="I3196" i="10"/>
  <c r="I3164" i="10"/>
  <c r="I1012" i="10"/>
  <c r="I986" i="10"/>
  <c r="I1127" i="10"/>
  <c r="I1109" i="10"/>
  <c r="I1081" i="10"/>
  <c r="I1067" i="10"/>
  <c r="I943" i="10"/>
  <c r="I929" i="10"/>
  <c r="I913" i="10"/>
  <c r="I881" i="10"/>
  <c r="I2735" i="10"/>
  <c r="I2692" i="10"/>
  <c r="I1036" i="10"/>
  <c r="I1010" i="10"/>
  <c r="I972" i="10"/>
  <c r="I1128" i="10"/>
  <c r="I1091" i="10"/>
  <c r="I1077" i="10"/>
  <c r="I922" i="10"/>
  <c r="I855" i="10"/>
  <c r="I2731" i="10"/>
  <c r="I2608" i="10"/>
  <c r="I2589" i="10"/>
  <c r="I1095" i="10"/>
  <c r="I1061" i="10"/>
  <c r="I1055" i="10"/>
  <c r="I925" i="10"/>
  <c r="I923" i="10"/>
  <c r="I919" i="10"/>
  <c r="I906" i="10"/>
  <c r="I903" i="10"/>
  <c r="I895" i="10"/>
  <c r="I2729" i="10"/>
  <c r="I2721" i="10"/>
  <c r="I2652" i="10"/>
  <c r="I2614" i="10"/>
  <c r="I1125" i="10"/>
  <c r="I1093" i="10"/>
  <c r="I1069" i="10"/>
  <c r="I1047" i="10"/>
  <c r="I909" i="10"/>
  <c r="I887" i="10"/>
  <c r="I2765" i="10"/>
  <c r="I2743" i="10"/>
  <c r="I2678" i="10"/>
  <c r="I2669" i="10"/>
  <c r="I2646" i="10"/>
  <c r="I2640" i="10"/>
  <c r="I2612" i="10"/>
  <c r="I2598" i="10"/>
  <c r="I2781" i="10"/>
  <c r="I2776" i="10"/>
  <c r="I2733" i="10"/>
  <c r="I1117" i="10"/>
  <c r="I1085" i="10"/>
  <c r="I1053" i="10"/>
  <c r="I935" i="10"/>
  <c r="I893" i="10"/>
  <c r="I871" i="10"/>
  <c r="I2769" i="10"/>
  <c r="I2749" i="10"/>
  <c r="I2725" i="10"/>
  <c r="I2717" i="10"/>
  <c r="I1901" i="10"/>
  <c r="I2839" i="10"/>
  <c r="I1896" i="10"/>
  <c r="I1850" i="10"/>
  <c r="I2660" i="10"/>
  <c r="I2634" i="10"/>
  <c r="I2594" i="10"/>
  <c r="I2588" i="10"/>
  <c r="I2818" i="10"/>
  <c r="I2812" i="10"/>
  <c r="I2780" i="10"/>
  <c r="I1874" i="10"/>
  <c r="I1826" i="10"/>
  <c r="I2019" i="10"/>
  <c r="I2089" i="10"/>
  <c r="I2644" i="10"/>
  <c r="I2618" i="10"/>
  <c r="I2578" i="10"/>
  <c r="I2860" i="10"/>
  <c r="I2802" i="10"/>
  <c r="I2796" i="10"/>
  <c r="I1890" i="10"/>
  <c r="I1833" i="10"/>
  <c r="I1813" i="10"/>
  <c r="I2093" i="10"/>
  <c r="I2264" i="10"/>
  <c r="I1845" i="10"/>
  <c r="I2666" i="10"/>
  <c r="I2628" i="10"/>
  <c r="I2602" i="10"/>
  <c r="I2850" i="10"/>
  <c r="I2844" i="10"/>
  <c r="I2770" i="10"/>
  <c r="I1884" i="10"/>
  <c r="I2062" i="10"/>
  <c r="I2033" i="10"/>
  <c r="I2834" i="10"/>
  <c r="I2828" i="10"/>
  <c r="I2786" i="10"/>
  <c r="I1900" i="10"/>
  <c r="I1841" i="10"/>
  <c r="I2082" i="10"/>
  <c r="I2054" i="10"/>
  <c r="I2051" i="10"/>
  <c r="I2038" i="10"/>
  <c r="I2274" i="10"/>
  <c r="I2256" i="10"/>
  <c r="I2032" i="10"/>
  <c r="I2286" i="10"/>
  <c r="I2238" i="10"/>
  <c r="I2231" i="10"/>
  <c r="I2205" i="10"/>
  <c r="I2381" i="10"/>
  <c r="I2259" i="10"/>
  <c r="I2035" i="10"/>
  <c r="I2262" i="10"/>
  <c r="I2252" i="10"/>
  <c r="I2201" i="10"/>
  <c r="I2345" i="10"/>
  <c r="I2330" i="10"/>
  <c r="I2209" i="10"/>
  <c r="I2070" i="10"/>
  <c r="I2006" i="10"/>
  <c r="I2236" i="10"/>
  <c r="I2227" i="10"/>
  <c r="I2215" i="10"/>
  <c r="I2909" i="10"/>
  <c r="I2347" i="10"/>
  <c r="I2278" i="10"/>
  <c r="I2373" i="10"/>
  <c r="I2321" i="10"/>
  <c r="I2953" i="10"/>
  <c r="I2868" i="10"/>
  <c r="I2889" i="10"/>
  <c r="I2869" i="10"/>
  <c r="I2937" i="10"/>
  <c r="I2939" i="10"/>
  <c r="I2929" i="10"/>
  <c r="I2203" i="10"/>
  <c r="I2379" i="10"/>
  <c r="I2329" i="10"/>
  <c r="I2934" i="10"/>
  <c r="I2207" i="10"/>
  <c r="I2195" i="10"/>
  <c r="I2355" i="10"/>
  <c r="I2308" i="10"/>
  <c r="I2942" i="10"/>
  <c r="I2936" i="10"/>
  <c r="I2958" i="10"/>
  <c r="I2888" i="10"/>
  <c r="I2867" i="10"/>
  <c r="I1688" i="10"/>
  <c r="I1629" i="10"/>
  <c r="I1696" i="10"/>
  <c r="I1686" i="10"/>
  <c r="I1668" i="10"/>
  <c r="I1648" i="10"/>
  <c r="I1641" i="10"/>
  <c r="I1661" i="10"/>
  <c r="I3037" i="10"/>
  <c r="I3021" i="10"/>
  <c r="I2318" i="10"/>
  <c r="I2926" i="10"/>
  <c r="I2900" i="10"/>
  <c r="I2880" i="10"/>
  <c r="I2870" i="10"/>
  <c r="I1682" i="10"/>
  <c r="I2294" i="10"/>
  <c r="I2901" i="10"/>
  <c r="I1704" i="10"/>
  <c r="I1683" i="10"/>
  <c r="I1672" i="10"/>
  <c r="I1644" i="10"/>
  <c r="I3036" i="10"/>
  <c r="I1680" i="10"/>
  <c r="I1636" i="10"/>
  <c r="I2972" i="10"/>
  <c r="I1793" i="10"/>
  <c r="I2896" i="10"/>
  <c r="I1712" i="10"/>
  <c r="I1664" i="10"/>
  <c r="I3034" i="10"/>
  <c r="I2985" i="10"/>
  <c r="I2970" i="10"/>
  <c r="I2997" i="10"/>
  <c r="I2969" i="10"/>
  <c r="I1789" i="10"/>
  <c r="I3053" i="10"/>
  <c r="I3049" i="10"/>
  <c r="I3033" i="10"/>
  <c r="I2965" i="10"/>
  <c r="I3039" i="10"/>
  <c r="I2991" i="10"/>
  <c r="I1791" i="10"/>
  <c r="I1786" i="10"/>
  <c r="I1766" i="10"/>
  <c r="I2177" i="10"/>
  <c r="I3001" i="10"/>
  <c r="I2967" i="10"/>
  <c r="I1783" i="10"/>
  <c r="I1761" i="10"/>
  <c r="I1769" i="10"/>
  <c r="I2129" i="10"/>
  <c r="I1716" i="10"/>
  <c r="I2162" i="10"/>
  <c r="I2125" i="10"/>
  <c r="I1797" i="10"/>
  <c r="I3015" i="10"/>
  <c r="I2983" i="10"/>
  <c r="I1714" i="10"/>
  <c r="I2157" i="10"/>
  <c r="I1781" i="10"/>
  <c r="I1776" i="10"/>
  <c r="I1757" i="10"/>
  <c r="I1733" i="10"/>
  <c r="I2141" i="10"/>
  <c r="I2109" i="10"/>
  <c r="I2105" i="10"/>
  <c r="I1717" i="10"/>
  <c r="I2178" i="10"/>
  <c r="I2122" i="10"/>
  <c r="I1328" i="10"/>
  <c r="I1730" i="10"/>
  <c r="I2181" i="10"/>
  <c r="I2171" i="10"/>
  <c r="I2146" i="10"/>
  <c r="I2100" i="10"/>
  <c r="I1293" i="10"/>
  <c r="I2132" i="10"/>
  <c r="I1265" i="10"/>
  <c r="I1421" i="10"/>
  <c r="I2112" i="10"/>
  <c r="I2106" i="10"/>
  <c r="I1405" i="10"/>
  <c r="I1312" i="10"/>
  <c r="I1292" i="10"/>
  <c r="I1302" i="10"/>
  <c r="I1273" i="10"/>
  <c r="I1377" i="10"/>
  <c r="I1365" i="10"/>
  <c r="I1229" i="10"/>
  <c r="I2104" i="10"/>
  <c r="I1264" i="10"/>
  <c r="I1262" i="10"/>
  <c r="I1401" i="10"/>
  <c r="I1411" i="10"/>
  <c r="I1389" i="10"/>
  <c r="I1276" i="10"/>
  <c r="I1393" i="10"/>
  <c r="I1301" i="10"/>
  <c r="I1288" i="10"/>
  <c r="I1272" i="10"/>
  <c r="I1270" i="10"/>
  <c r="I1252" i="10"/>
  <c r="I1239" i="10"/>
  <c r="I1333" i="10"/>
  <c r="I1213" i="10"/>
  <c r="I1423" i="10"/>
  <c r="I1357" i="10"/>
  <c r="I1230" i="10"/>
  <c r="I1205" i="10"/>
  <c r="I1197" i="10"/>
  <c r="I1237" i="10"/>
  <c r="I1407" i="10"/>
  <c r="I1373" i="10"/>
  <c r="I1363" i="10"/>
  <c r="I1341" i="10"/>
  <c r="I1417" i="10"/>
  <c r="I1397" i="10"/>
  <c r="I1375" i="10"/>
  <c r="I1361" i="10"/>
  <c r="I1228" i="10"/>
  <c r="I1181" i="10"/>
  <c r="I1345" i="10"/>
  <c r="I1149" i="10"/>
  <c r="I1173" i="10"/>
  <c r="I1141" i="10"/>
  <c r="I1165" i="10"/>
  <c r="I1340" i="10"/>
  <c r="I1332" i="10"/>
  <c r="I1212" i="10"/>
  <c r="I1189" i="10"/>
  <c r="I1157" i="10"/>
  <c r="Z2210" i="2"/>
  <c r="S2210" i="2"/>
  <c r="T2210" i="2"/>
  <c r="Y2294" i="2"/>
  <c r="R2286" i="2"/>
  <c r="Y2274" i="2"/>
  <c r="R2262" i="2"/>
  <c r="Y2254" i="2"/>
  <c r="R2242" i="2"/>
  <c r="Y2230" i="2"/>
  <c r="R2222" i="2"/>
  <c r="Y2210" i="2"/>
  <c r="Y2302" i="2"/>
  <c r="R2290" i="2"/>
  <c r="Y2282" i="2"/>
  <c r="R2266" i="2"/>
  <c r="Y2258" i="2"/>
  <c r="R2246" i="2"/>
  <c r="Y2238" i="2"/>
  <c r="R2226" i="2"/>
  <c r="Y2218" i="2"/>
  <c r="R2270" i="2"/>
  <c r="R2250" i="2"/>
  <c r="V2250" i="2" s="1"/>
  <c r="R1818" i="2"/>
  <c r="X1818" i="2"/>
  <c r="X1802" i="2"/>
  <c r="R1802" i="2"/>
  <c r="V1802" i="2" s="1"/>
  <c r="R1794" i="2"/>
  <c r="X1794" i="2"/>
  <c r="R1786" i="2"/>
  <c r="X1786" i="2"/>
  <c r="X1770" i="2"/>
  <c r="R1770" i="2"/>
  <c r="V1770" i="2" s="1"/>
  <c r="R1762" i="2"/>
  <c r="X1762" i="2"/>
  <c r="R1754" i="2"/>
  <c r="X1754" i="2"/>
  <c r="R1746" i="2"/>
  <c r="X1746" i="2"/>
  <c r="X1738" i="2"/>
  <c r="R1738" i="2"/>
  <c r="X1730" i="2"/>
  <c r="R1730" i="2"/>
  <c r="X1814" i="2"/>
  <c r="R1814" i="2"/>
  <c r="R1806" i="2"/>
  <c r="X1806" i="2"/>
  <c r="R1798" i="2"/>
  <c r="X1798" i="2"/>
  <c r="R1774" i="2"/>
  <c r="X1774" i="2"/>
  <c r="R1766" i="2"/>
  <c r="X1766" i="2"/>
  <c r="R1758" i="2"/>
  <c r="X1758" i="2"/>
  <c r="R1742" i="2"/>
  <c r="X1742" i="2"/>
  <c r="S1786" i="2"/>
  <c r="T1786" i="2"/>
  <c r="Z1786" i="2"/>
  <c r="S1746" i="2"/>
  <c r="T1746" i="2"/>
  <c r="Z1746" i="2"/>
  <c r="S1738" i="2"/>
  <c r="T1738" i="2"/>
  <c r="Z1738" i="2"/>
  <c r="Z1730" i="2"/>
  <c r="S1730" i="2"/>
  <c r="T1730" i="2"/>
  <c r="S1790" i="2"/>
  <c r="Z1742" i="2"/>
  <c r="T1814" i="2"/>
  <c r="T1798" i="2"/>
  <c r="T1782" i="2"/>
  <c r="T1766" i="2"/>
  <c r="V1766" i="2" s="1"/>
  <c r="T1750" i="2"/>
  <c r="V1750" i="2" s="1"/>
  <c r="S1734" i="2"/>
  <c r="T1822" i="2"/>
  <c r="T1806" i="2"/>
  <c r="T1790" i="2"/>
  <c r="T1774" i="2"/>
  <c r="T1758" i="2"/>
  <c r="T1742" i="2"/>
  <c r="S1758" i="2"/>
  <c r="S1742" i="2"/>
  <c r="V1774" i="2"/>
  <c r="I1730" i="2"/>
  <c r="J1730" i="2"/>
  <c r="K1730" i="2"/>
  <c r="I1734" i="2"/>
  <c r="J1734" i="2"/>
  <c r="K1734" i="2"/>
  <c r="I1738" i="2"/>
  <c r="J1738" i="2"/>
  <c r="K1738" i="2"/>
  <c r="I1742" i="2"/>
  <c r="J1742" i="2"/>
  <c r="K1742" i="2"/>
  <c r="I1746" i="2"/>
  <c r="J1746" i="2"/>
  <c r="K1746" i="2"/>
  <c r="I1750" i="2"/>
  <c r="J1750" i="2"/>
  <c r="K1750" i="2"/>
  <c r="I1754" i="2"/>
  <c r="J1754" i="2"/>
  <c r="K1754" i="2"/>
  <c r="I1758" i="2"/>
  <c r="J1758" i="2"/>
  <c r="K1758" i="2"/>
  <c r="I1762" i="2"/>
  <c r="V1762" i="2" s="1"/>
  <c r="J1762" i="2"/>
  <c r="K1762" i="2"/>
  <c r="I1766" i="2"/>
  <c r="J1766" i="2"/>
  <c r="K1766" i="2"/>
  <c r="I1770" i="2"/>
  <c r="J1770" i="2"/>
  <c r="K1770" i="2"/>
  <c r="I1774" i="2"/>
  <c r="J1774" i="2"/>
  <c r="K1774" i="2"/>
  <c r="I1731" i="2"/>
  <c r="J1731" i="2"/>
  <c r="K1731" i="2"/>
  <c r="I1735" i="2"/>
  <c r="J1735" i="2"/>
  <c r="K1735" i="2"/>
  <c r="I1739" i="2"/>
  <c r="J1739" i="2"/>
  <c r="K1739" i="2"/>
  <c r="I1743" i="2"/>
  <c r="J1743" i="2"/>
  <c r="K1743" i="2"/>
  <c r="I1747" i="2"/>
  <c r="J1747" i="2"/>
  <c r="K1747" i="2"/>
  <c r="I1751" i="2"/>
  <c r="J1751" i="2"/>
  <c r="K1751" i="2"/>
  <c r="I1755" i="2"/>
  <c r="J1755" i="2"/>
  <c r="K1755" i="2"/>
  <c r="I1759" i="2"/>
  <c r="J1759" i="2"/>
  <c r="K1759" i="2"/>
  <c r="I1763" i="2"/>
  <c r="J1763" i="2"/>
  <c r="K1763" i="2"/>
  <c r="I1767" i="2"/>
  <c r="J1767" i="2"/>
  <c r="K1767" i="2"/>
  <c r="I1771" i="2"/>
  <c r="J1771" i="2"/>
  <c r="K1771" i="2"/>
  <c r="I1775" i="2"/>
  <c r="J1775" i="2"/>
  <c r="K1775" i="2"/>
  <c r="I1732" i="2"/>
  <c r="J1732" i="2"/>
  <c r="K1732" i="2"/>
  <c r="I1736" i="2"/>
  <c r="J1736" i="2"/>
  <c r="K1736" i="2"/>
  <c r="I1740" i="2"/>
  <c r="J1740" i="2"/>
  <c r="K1740" i="2"/>
  <c r="I1744" i="2"/>
  <c r="J1744" i="2"/>
  <c r="K1744" i="2"/>
  <c r="I1748" i="2"/>
  <c r="J1748" i="2"/>
  <c r="K1748" i="2"/>
  <c r="I1752" i="2"/>
  <c r="J1752" i="2"/>
  <c r="K1752" i="2"/>
  <c r="I1756" i="2"/>
  <c r="J1756" i="2"/>
  <c r="K1756" i="2"/>
  <c r="I1760" i="2"/>
  <c r="J1760" i="2"/>
  <c r="L1760" i="2" s="1"/>
  <c r="K1760" i="2"/>
  <c r="I1764" i="2"/>
  <c r="J1764" i="2"/>
  <c r="K1764" i="2"/>
  <c r="I1768" i="2"/>
  <c r="J1768" i="2"/>
  <c r="K1768" i="2"/>
  <c r="I1772" i="2"/>
  <c r="J1772" i="2"/>
  <c r="K1772" i="2"/>
  <c r="I1776" i="2"/>
  <c r="J1776" i="2"/>
  <c r="K1776" i="2"/>
  <c r="I1733" i="2"/>
  <c r="J1733" i="2"/>
  <c r="K1733" i="2"/>
  <c r="I1737" i="2"/>
  <c r="J1737" i="2"/>
  <c r="K1737" i="2"/>
  <c r="I1741" i="2"/>
  <c r="J1741" i="2"/>
  <c r="K1741" i="2"/>
  <c r="I1745" i="2"/>
  <c r="J1745" i="2"/>
  <c r="L1745" i="2" s="1"/>
  <c r="K1745" i="2"/>
  <c r="I1749" i="2"/>
  <c r="J1749" i="2"/>
  <c r="K1749" i="2"/>
  <c r="I1753" i="2"/>
  <c r="J1753" i="2"/>
  <c r="K1753" i="2"/>
  <c r="I1757" i="2"/>
  <c r="J1757" i="2"/>
  <c r="K1757" i="2"/>
  <c r="I1761" i="2"/>
  <c r="J1761" i="2"/>
  <c r="K1761" i="2"/>
  <c r="I1765" i="2"/>
  <c r="J1765" i="2"/>
  <c r="K1765" i="2"/>
  <c r="I1769" i="2"/>
  <c r="J1769" i="2"/>
  <c r="K1769" i="2"/>
  <c r="I1773" i="2"/>
  <c r="J1773" i="2"/>
  <c r="K1773" i="2"/>
  <c r="I1777" i="2"/>
  <c r="J1777" i="2"/>
  <c r="L1777" i="2" s="1"/>
  <c r="K1777" i="2"/>
  <c r="I1780" i="2"/>
  <c r="J1780" i="2"/>
  <c r="K1780" i="2"/>
  <c r="I1784" i="2"/>
  <c r="J1784" i="2"/>
  <c r="K1784" i="2"/>
  <c r="I1788" i="2"/>
  <c r="J1788" i="2"/>
  <c r="K1788" i="2"/>
  <c r="I1792" i="2"/>
  <c r="J1792" i="2"/>
  <c r="K1792" i="2"/>
  <c r="I1796" i="2"/>
  <c r="J1796" i="2"/>
  <c r="K1796" i="2"/>
  <c r="I1800" i="2"/>
  <c r="J1800" i="2"/>
  <c r="K1800" i="2"/>
  <c r="I1804" i="2"/>
  <c r="J1804" i="2"/>
  <c r="K1804" i="2"/>
  <c r="I1808" i="2"/>
  <c r="J1808" i="2"/>
  <c r="L1808" i="2" s="1"/>
  <c r="K1808" i="2"/>
  <c r="I1812" i="2"/>
  <c r="J1812" i="2"/>
  <c r="K1812" i="2"/>
  <c r="I1816" i="2"/>
  <c r="J1816" i="2"/>
  <c r="K1816" i="2"/>
  <c r="I1820" i="2"/>
  <c r="J1820" i="2"/>
  <c r="K1820" i="2"/>
  <c r="I1824" i="2"/>
  <c r="J1824" i="2"/>
  <c r="K1824" i="2"/>
  <c r="I1781" i="2"/>
  <c r="J1781" i="2"/>
  <c r="K1781" i="2"/>
  <c r="I1785" i="2"/>
  <c r="J1785" i="2"/>
  <c r="K1785" i="2"/>
  <c r="I1789" i="2"/>
  <c r="J1789" i="2"/>
  <c r="K1789" i="2"/>
  <c r="I1793" i="2"/>
  <c r="J1793" i="2"/>
  <c r="L1793" i="2" s="1"/>
  <c r="K1793" i="2"/>
  <c r="I1797" i="2"/>
  <c r="J1797" i="2"/>
  <c r="K1797" i="2"/>
  <c r="I1801" i="2"/>
  <c r="J1801" i="2"/>
  <c r="K1801" i="2"/>
  <c r="I1805" i="2"/>
  <c r="J1805" i="2"/>
  <c r="K1805" i="2"/>
  <c r="I1809" i="2"/>
  <c r="J1809" i="2"/>
  <c r="K1809" i="2"/>
  <c r="I1813" i="2"/>
  <c r="J1813" i="2"/>
  <c r="K1813" i="2"/>
  <c r="I1817" i="2"/>
  <c r="J1817" i="2"/>
  <c r="K1817" i="2"/>
  <c r="I1821" i="2"/>
  <c r="J1821" i="2"/>
  <c r="K1821" i="2"/>
  <c r="I1825" i="2"/>
  <c r="J1825" i="2"/>
  <c r="L1825" i="2" s="1"/>
  <c r="K1825" i="2"/>
  <c r="I1779" i="2"/>
  <c r="J1779" i="2"/>
  <c r="K1779" i="2"/>
  <c r="I1783" i="2"/>
  <c r="J1783" i="2"/>
  <c r="K1783" i="2"/>
  <c r="I1787" i="2"/>
  <c r="J1787" i="2"/>
  <c r="K1787" i="2"/>
  <c r="I1791" i="2"/>
  <c r="J1791" i="2"/>
  <c r="K1791" i="2"/>
  <c r="I1795" i="2"/>
  <c r="J1795" i="2"/>
  <c r="K1795" i="2"/>
  <c r="I1799" i="2"/>
  <c r="J1799" i="2"/>
  <c r="K1799" i="2"/>
  <c r="I1803" i="2"/>
  <c r="J1803" i="2"/>
  <c r="K1803" i="2"/>
  <c r="I1807" i="2"/>
  <c r="J1807" i="2"/>
  <c r="L1807" i="2" s="1"/>
  <c r="K1807" i="2"/>
  <c r="I1811" i="2"/>
  <c r="J1811" i="2"/>
  <c r="K1811" i="2"/>
  <c r="I1815" i="2"/>
  <c r="J1815" i="2"/>
  <c r="K1815" i="2"/>
  <c r="I1819" i="2"/>
  <c r="J1819" i="2"/>
  <c r="K1819" i="2"/>
  <c r="I1823" i="2"/>
  <c r="J1823" i="2"/>
  <c r="K1823" i="2"/>
  <c r="I1778" i="2"/>
  <c r="V1778" i="2" s="1"/>
  <c r="J1778" i="2"/>
  <c r="K1778" i="2"/>
  <c r="I1782" i="2"/>
  <c r="J1782" i="2"/>
  <c r="K1782" i="2"/>
  <c r="I1786" i="2"/>
  <c r="J1786" i="2"/>
  <c r="K1786" i="2"/>
  <c r="I1790" i="2"/>
  <c r="J1790" i="2"/>
  <c r="L1790" i="2" s="1"/>
  <c r="K1790" i="2"/>
  <c r="I1794" i="2"/>
  <c r="V1794" i="2" s="1"/>
  <c r="J1794" i="2"/>
  <c r="K1794" i="2"/>
  <c r="I1798" i="2"/>
  <c r="V1798" i="2" s="1"/>
  <c r="J1798" i="2"/>
  <c r="K1798" i="2"/>
  <c r="I1802" i="2"/>
  <c r="J1802" i="2"/>
  <c r="K1802" i="2"/>
  <c r="I1806" i="2"/>
  <c r="J1806" i="2"/>
  <c r="K1806" i="2"/>
  <c r="I1810" i="2"/>
  <c r="V1810" i="2" s="1"/>
  <c r="J1810" i="2"/>
  <c r="K1810" i="2"/>
  <c r="I1814" i="2"/>
  <c r="V1814" i="2" s="1"/>
  <c r="J1814" i="2"/>
  <c r="K1814" i="2"/>
  <c r="I1818" i="2"/>
  <c r="J1818" i="2"/>
  <c r="K1818" i="2"/>
  <c r="I1822" i="2"/>
  <c r="V1822" i="2" s="1"/>
  <c r="J1822" i="2"/>
  <c r="L1822" i="2" s="1"/>
  <c r="K1822" i="2"/>
  <c r="I2210" i="2"/>
  <c r="J2210" i="2"/>
  <c r="K2210" i="2"/>
  <c r="I2214" i="2"/>
  <c r="J2214" i="2"/>
  <c r="K2214" i="2"/>
  <c r="I2218" i="2"/>
  <c r="J2218" i="2"/>
  <c r="K2218" i="2"/>
  <c r="I2222" i="2"/>
  <c r="J2222" i="2"/>
  <c r="K2222" i="2"/>
  <c r="I2226" i="2"/>
  <c r="J2226" i="2"/>
  <c r="K2226" i="2"/>
  <c r="I2230" i="2"/>
  <c r="J2230" i="2"/>
  <c r="K2230" i="2"/>
  <c r="I2234" i="2"/>
  <c r="J2234" i="2"/>
  <c r="K2234" i="2"/>
  <c r="I2238" i="2"/>
  <c r="V2238" i="2" s="1"/>
  <c r="J2238" i="2"/>
  <c r="L2238" i="2" s="1"/>
  <c r="K2238" i="2"/>
  <c r="I2242" i="2"/>
  <c r="V2242" i="2" s="1"/>
  <c r="J2242" i="2"/>
  <c r="K2242" i="2"/>
  <c r="I2246" i="2"/>
  <c r="J2246" i="2"/>
  <c r="K2246" i="2"/>
  <c r="I2250" i="2"/>
  <c r="J2250" i="2"/>
  <c r="K2250" i="2"/>
  <c r="I2254" i="2"/>
  <c r="V2254" i="2" s="1"/>
  <c r="J2254" i="2"/>
  <c r="K2254" i="2"/>
  <c r="I2211" i="2"/>
  <c r="J2211" i="2"/>
  <c r="K2211" i="2"/>
  <c r="I2215" i="2"/>
  <c r="J2215" i="2"/>
  <c r="K2215" i="2"/>
  <c r="I2219" i="2"/>
  <c r="J2219" i="2"/>
  <c r="K2219" i="2"/>
  <c r="I2223" i="2"/>
  <c r="J2223" i="2"/>
  <c r="L2223" i="2" s="1"/>
  <c r="K2223" i="2"/>
  <c r="I2227" i="2"/>
  <c r="J2227" i="2"/>
  <c r="K2227" i="2"/>
  <c r="I2231" i="2"/>
  <c r="J2231" i="2"/>
  <c r="K2231" i="2"/>
  <c r="I2235" i="2"/>
  <c r="J2235" i="2"/>
  <c r="K2235" i="2"/>
  <c r="I2239" i="2"/>
  <c r="J2239" i="2"/>
  <c r="K2239" i="2"/>
  <c r="I2243" i="2"/>
  <c r="J2243" i="2"/>
  <c r="K2243" i="2"/>
  <c r="I2247" i="2"/>
  <c r="J2247" i="2"/>
  <c r="K2247" i="2"/>
  <c r="I2251" i="2"/>
  <c r="J2251" i="2"/>
  <c r="K2251" i="2"/>
  <c r="I2255" i="2"/>
  <c r="J2255" i="2"/>
  <c r="K2255" i="2"/>
  <c r="I2212" i="2"/>
  <c r="J2212" i="2"/>
  <c r="K2212" i="2"/>
  <c r="I2216" i="2"/>
  <c r="J2216" i="2"/>
  <c r="K2216" i="2"/>
  <c r="I2220" i="2"/>
  <c r="J2220" i="2"/>
  <c r="K2220" i="2"/>
  <c r="I2224" i="2"/>
  <c r="J2224" i="2"/>
  <c r="K2224" i="2"/>
  <c r="I2228" i="2"/>
  <c r="J2228" i="2"/>
  <c r="K2228" i="2"/>
  <c r="I2232" i="2"/>
  <c r="J2232" i="2"/>
  <c r="K2232" i="2"/>
  <c r="I2236" i="2"/>
  <c r="J2236" i="2"/>
  <c r="K2236" i="2"/>
  <c r="I2240" i="2"/>
  <c r="J2240" i="2"/>
  <c r="L2240" i="2" s="1"/>
  <c r="K2240" i="2"/>
  <c r="I2244" i="2"/>
  <c r="J2244" i="2"/>
  <c r="K2244" i="2"/>
  <c r="I2248" i="2"/>
  <c r="J2248" i="2"/>
  <c r="K2248" i="2"/>
  <c r="I2252" i="2"/>
  <c r="J2252" i="2"/>
  <c r="K2252" i="2"/>
  <c r="I2256" i="2"/>
  <c r="J2256" i="2"/>
  <c r="K2256" i="2"/>
  <c r="I2213" i="2"/>
  <c r="J2213" i="2"/>
  <c r="K2213" i="2"/>
  <c r="I2217" i="2"/>
  <c r="J2217" i="2"/>
  <c r="K2217" i="2"/>
  <c r="I2221" i="2"/>
  <c r="J2221" i="2"/>
  <c r="K2221" i="2"/>
  <c r="I2225" i="2"/>
  <c r="J2225" i="2"/>
  <c r="K2225" i="2"/>
  <c r="I2229" i="2"/>
  <c r="J2229" i="2"/>
  <c r="K2229" i="2"/>
  <c r="I2233" i="2"/>
  <c r="J2233" i="2"/>
  <c r="K2233" i="2"/>
  <c r="I2237" i="2"/>
  <c r="J2237" i="2"/>
  <c r="K2237" i="2"/>
  <c r="I2241" i="2"/>
  <c r="J2241" i="2"/>
  <c r="K2241" i="2"/>
  <c r="I2245" i="2"/>
  <c r="J2245" i="2"/>
  <c r="K2245" i="2"/>
  <c r="I2249" i="2"/>
  <c r="J2249" i="2"/>
  <c r="K2249" i="2"/>
  <c r="I2253" i="2"/>
  <c r="J2253" i="2"/>
  <c r="K2253" i="2"/>
  <c r="I2257" i="2"/>
  <c r="J2257" i="2"/>
  <c r="K2257" i="2"/>
  <c r="I2260" i="2"/>
  <c r="J2260" i="2"/>
  <c r="K2260" i="2"/>
  <c r="I2264" i="2"/>
  <c r="J2264" i="2"/>
  <c r="K2264" i="2"/>
  <c r="I2268" i="2"/>
  <c r="J2268" i="2"/>
  <c r="K2268" i="2"/>
  <c r="I2272" i="2"/>
  <c r="J2272" i="2"/>
  <c r="K2272" i="2"/>
  <c r="I2276" i="2"/>
  <c r="J2276" i="2"/>
  <c r="L2276" i="2" s="1"/>
  <c r="K2276" i="2"/>
  <c r="I2280" i="2"/>
  <c r="J2280" i="2"/>
  <c r="K2280" i="2"/>
  <c r="I2284" i="2"/>
  <c r="J2284" i="2"/>
  <c r="K2284" i="2"/>
  <c r="L2284" i="2" s="1"/>
  <c r="I2288" i="2"/>
  <c r="J2288" i="2"/>
  <c r="K2288" i="2"/>
  <c r="I2292" i="2"/>
  <c r="J2292" i="2"/>
  <c r="K2292" i="2"/>
  <c r="I2296" i="2"/>
  <c r="J2296" i="2"/>
  <c r="K2296" i="2"/>
  <c r="I2300" i="2"/>
  <c r="J2300" i="2"/>
  <c r="K2300" i="2"/>
  <c r="I2304" i="2"/>
  <c r="J2304" i="2"/>
  <c r="K2304" i="2"/>
  <c r="I2261" i="2"/>
  <c r="J2261" i="2"/>
  <c r="K2261" i="2"/>
  <c r="I2265" i="2"/>
  <c r="J2265" i="2"/>
  <c r="K2265" i="2"/>
  <c r="I2269" i="2"/>
  <c r="J2269" i="2"/>
  <c r="K2269" i="2"/>
  <c r="I2273" i="2"/>
  <c r="J2273" i="2"/>
  <c r="K2273" i="2"/>
  <c r="I2277" i="2"/>
  <c r="J2277" i="2"/>
  <c r="K2277" i="2"/>
  <c r="I2281" i="2"/>
  <c r="J2281" i="2"/>
  <c r="K2281" i="2"/>
  <c r="I2285" i="2"/>
  <c r="J2285" i="2"/>
  <c r="K2285" i="2"/>
  <c r="I2289" i="2"/>
  <c r="J2289" i="2"/>
  <c r="K2289" i="2"/>
  <c r="I2293" i="2"/>
  <c r="J2293" i="2"/>
  <c r="K2293" i="2"/>
  <c r="I2297" i="2"/>
  <c r="J2297" i="2"/>
  <c r="K2297" i="2"/>
  <c r="I2301" i="2"/>
  <c r="J2301" i="2"/>
  <c r="K2301" i="2"/>
  <c r="I2305" i="2"/>
  <c r="J2305" i="2"/>
  <c r="K2305" i="2"/>
  <c r="I2259" i="2"/>
  <c r="J2259" i="2"/>
  <c r="K2259" i="2"/>
  <c r="I2263" i="2"/>
  <c r="J2263" i="2"/>
  <c r="K2263" i="2"/>
  <c r="I2267" i="2"/>
  <c r="J2267" i="2"/>
  <c r="K2267" i="2"/>
  <c r="I2271" i="2"/>
  <c r="J2271" i="2"/>
  <c r="K2271" i="2"/>
  <c r="I2275" i="2"/>
  <c r="J2275" i="2"/>
  <c r="K2275" i="2"/>
  <c r="I2279" i="2"/>
  <c r="J2279" i="2"/>
  <c r="K2279" i="2"/>
  <c r="I2283" i="2"/>
  <c r="J2283" i="2"/>
  <c r="K2283" i="2"/>
  <c r="I2287" i="2"/>
  <c r="J2287" i="2"/>
  <c r="K2287" i="2"/>
  <c r="I2291" i="2"/>
  <c r="J2291" i="2"/>
  <c r="K2291" i="2"/>
  <c r="I2295" i="2"/>
  <c r="J2295" i="2"/>
  <c r="K2295" i="2"/>
  <c r="I2299" i="2"/>
  <c r="J2299" i="2"/>
  <c r="K2299" i="2"/>
  <c r="I2303" i="2"/>
  <c r="J2303" i="2"/>
  <c r="K2303" i="2"/>
  <c r="I2258" i="2"/>
  <c r="V2258" i="2" s="1"/>
  <c r="J2258" i="2"/>
  <c r="K2258" i="2"/>
  <c r="I2262" i="2"/>
  <c r="J2262" i="2"/>
  <c r="K2262" i="2"/>
  <c r="I2266" i="2"/>
  <c r="J2266" i="2"/>
  <c r="K2266" i="2"/>
  <c r="I2270" i="2"/>
  <c r="J2270" i="2"/>
  <c r="K2270" i="2"/>
  <c r="I2274" i="2"/>
  <c r="V2274" i="2" s="1"/>
  <c r="J2274" i="2"/>
  <c r="K2274" i="2"/>
  <c r="I2278" i="2"/>
  <c r="J2278" i="2"/>
  <c r="K2278" i="2"/>
  <c r="I2282" i="2"/>
  <c r="J2282" i="2"/>
  <c r="K2282" i="2"/>
  <c r="I2286" i="2"/>
  <c r="J2286" i="2"/>
  <c r="K2286" i="2"/>
  <c r="I2290" i="2"/>
  <c r="J2290" i="2"/>
  <c r="K2290" i="2"/>
  <c r="I2294" i="2"/>
  <c r="J2294" i="2"/>
  <c r="K2294" i="2"/>
  <c r="I2298" i="2"/>
  <c r="J2298" i="2"/>
  <c r="K2298" i="2"/>
  <c r="I2302" i="2"/>
  <c r="V2302" i="2" s="1"/>
  <c r="J2302" i="2"/>
  <c r="K2302" i="2"/>
  <c r="H1730" i="2"/>
  <c r="H1734" i="2"/>
  <c r="H1738" i="2"/>
  <c r="H1742" i="2"/>
  <c r="H1746" i="2"/>
  <c r="H1750" i="2"/>
  <c r="H1754" i="2"/>
  <c r="H1758" i="2"/>
  <c r="H1762" i="2"/>
  <c r="H1766" i="2"/>
  <c r="H1770" i="2"/>
  <c r="H1774" i="2"/>
  <c r="H1731" i="2"/>
  <c r="H1735" i="2"/>
  <c r="H1739" i="2"/>
  <c r="H1743" i="2"/>
  <c r="H1747" i="2"/>
  <c r="H1751" i="2"/>
  <c r="H1755" i="2"/>
  <c r="H1759" i="2"/>
  <c r="H1763" i="2"/>
  <c r="H1767" i="2"/>
  <c r="H1771" i="2"/>
  <c r="H1775" i="2"/>
  <c r="H1732" i="2"/>
  <c r="H1736" i="2"/>
  <c r="H1740" i="2"/>
  <c r="H1744" i="2"/>
  <c r="H1748" i="2"/>
  <c r="H1752" i="2"/>
  <c r="H1756" i="2"/>
  <c r="H1760" i="2"/>
  <c r="H1764" i="2"/>
  <c r="H1768" i="2"/>
  <c r="H1772" i="2"/>
  <c r="H1776" i="2"/>
  <c r="H1733" i="2"/>
  <c r="H1737" i="2"/>
  <c r="H1741" i="2"/>
  <c r="H1745" i="2"/>
  <c r="H1749" i="2"/>
  <c r="H1753" i="2"/>
  <c r="H1757" i="2"/>
  <c r="H1761" i="2"/>
  <c r="H1765" i="2"/>
  <c r="H1769" i="2"/>
  <c r="H1773" i="2"/>
  <c r="H1777" i="2"/>
  <c r="H1780" i="2"/>
  <c r="H1784" i="2"/>
  <c r="H1788" i="2"/>
  <c r="H1792" i="2"/>
  <c r="H1796" i="2"/>
  <c r="H1800" i="2"/>
  <c r="H1804" i="2"/>
  <c r="H1808" i="2"/>
  <c r="H1812" i="2"/>
  <c r="H1816" i="2"/>
  <c r="H1820" i="2"/>
  <c r="H1824" i="2"/>
  <c r="H1781" i="2"/>
  <c r="H1785" i="2"/>
  <c r="H1789" i="2"/>
  <c r="H1793" i="2"/>
  <c r="H1797" i="2"/>
  <c r="H1801" i="2"/>
  <c r="H1805" i="2"/>
  <c r="H1809" i="2"/>
  <c r="H1813" i="2"/>
  <c r="H1817" i="2"/>
  <c r="H1821" i="2"/>
  <c r="H1825" i="2"/>
  <c r="H1779" i="2"/>
  <c r="H1783" i="2"/>
  <c r="H1787" i="2"/>
  <c r="H1791" i="2"/>
  <c r="H1795" i="2"/>
  <c r="H1799" i="2"/>
  <c r="H1803" i="2"/>
  <c r="H1807" i="2"/>
  <c r="H1811" i="2"/>
  <c r="H1815" i="2"/>
  <c r="H1819" i="2"/>
  <c r="H1823" i="2"/>
  <c r="H1778" i="2"/>
  <c r="H1782" i="2"/>
  <c r="H1786" i="2"/>
  <c r="H1790" i="2"/>
  <c r="H1794" i="2"/>
  <c r="H1798" i="2"/>
  <c r="H1802" i="2"/>
  <c r="H1806" i="2"/>
  <c r="H1810" i="2"/>
  <c r="H1814" i="2"/>
  <c r="H1818" i="2"/>
  <c r="H1822" i="2"/>
  <c r="H2210" i="2"/>
  <c r="H2214" i="2"/>
  <c r="H2218" i="2"/>
  <c r="H2222" i="2"/>
  <c r="H2226" i="2"/>
  <c r="H2230" i="2"/>
  <c r="H2234" i="2"/>
  <c r="H2238" i="2"/>
  <c r="H2242" i="2"/>
  <c r="H2246" i="2"/>
  <c r="H2250" i="2"/>
  <c r="H2254" i="2"/>
  <c r="H2211" i="2"/>
  <c r="H2215" i="2"/>
  <c r="H2219" i="2"/>
  <c r="H2223" i="2"/>
  <c r="H2227" i="2"/>
  <c r="H2231" i="2"/>
  <c r="H2235" i="2"/>
  <c r="H2239" i="2"/>
  <c r="H2243" i="2"/>
  <c r="H2247" i="2"/>
  <c r="H2251" i="2"/>
  <c r="H2255" i="2"/>
  <c r="H2212" i="2"/>
  <c r="H2216" i="2"/>
  <c r="H2220" i="2"/>
  <c r="H2224" i="2"/>
  <c r="H2228" i="2"/>
  <c r="H2232" i="2"/>
  <c r="H2236" i="2"/>
  <c r="H2240" i="2"/>
  <c r="H2244" i="2"/>
  <c r="H2248" i="2"/>
  <c r="H2252" i="2"/>
  <c r="H2256" i="2"/>
  <c r="H2213" i="2"/>
  <c r="H2217" i="2"/>
  <c r="H2221" i="2"/>
  <c r="H2225" i="2"/>
  <c r="H2229" i="2"/>
  <c r="H2233" i="2"/>
  <c r="H2237" i="2"/>
  <c r="H2241" i="2"/>
  <c r="H2245" i="2"/>
  <c r="H2249" i="2"/>
  <c r="H2253" i="2"/>
  <c r="H2257" i="2"/>
  <c r="H2260" i="2"/>
  <c r="H2264" i="2"/>
  <c r="H2268" i="2"/>
  <c r="H2272" i="2"/>
  <c r="H2276" i="2"/>
  <c r="H2280" i="2"/>
  <c r="H2284" i="2"/>
  <c r="H2288" i="2"/>
  <c r="H2292" i="2"/>
  <c r="H2296" i="2"/>
  <c r="H2300" i="2"/>
  <c r="H2304" i="2"/>
  <c r="H2261" i="2"/>
  <c r="H2265" i="2"/>
  <c r="H2269" i="2"/>
  <c r="H2273" i="2"/>
  <c r="H2277" i="2"/>
  <c r="H2281" i="2"/>
  <c r="H2285" i="2"/>
  <c r="H2289" i="2"/>
  <c r="H2293" i="2"/>
  <c r="H2297" i="2"/>
  <c r="H2301" i="2"/>
  <c r="H2305" i="2"/>
  <c r="H2259" i="2"/>
  <c r="H2263" i="2"/>
  <c r="H2267" i="2"/>
  <c r="H2271" i="2"/>
  <c r="H2275" i="2"/>
  <c r="H2279" i="2"/>
  <c r="H2283" i="2"/>
  <c r="H2287" i="2"/>
  <c r="H2291" i="2"/>
  <c r="H2295" i="2"/>
  <c r="H2299" i="2"/>
  <c r="H2303" i="2"/>
  <c r="H2258" i="2"/>
  <c r="H2262" i="2"/>
  <c r="H2266" i="2"/>
  <c r="H2270" i="2"/>
  <c r="H2274" i="2"/>
  <c r="H2278" i="2"/>
  <c r="H2282" i="2"/>
  <c r="H2286" i="2"/>
  <c r="H2290" i="2"/>
  <c r="H2294" i="2"/>
  <c r="H2298" i="2"/>
  <c r="H2302" i="2"/>
  <c r="V1782" i="2" l="1"/>
  <c r="V1754" i="2"/>
  <c r="V2290" i="2"/>
  <c r="V2282" i="2"/>
  <c r="V2278" i="2"/>
  <c r="V1730" i="2"/>
  <c r="V2286" i="2"/>
  <c r="V2234" i="2"/>
  <c r="V2230" i="2"/>
  <c r="V2226" i="2"/>
  <c r="V2298" i="2"/>
  <c r="V2294" i="2"/>
  <c r="L2221" i="2"/>
  <c r="L2236" i="2"/>
  <c r="L2251" i="2"/>
  <c r="L2219" i="2"/>
  <c r="L2234" i="2"/>
  <c r="L1818" i="2"/>
  <c r="L1786" i="2"/>
  <c r="L1803" i="2"/>
  <c r="L1821" i="2"/>
  <c r="L1789" i="2"/>
  <c r="L1804" i="2"/>
  <c r="L1773" i="2"/>
  <c r="L1741" i="2"/>
  <c r="L1756" i="2"/>
  <c r="L1771" i="2"/>
  <c r="L1739" i="2"/>
  <c r="L1754" i="2"/>
  <c r="V1734" i="2"/>
  <c r="V2222" i="2"/>
  <c r="V1738" i="2"/>
  <c r="V1818" i="2"/>
  <c r="V2246" i="2"/>
  <c r="V1790" i="2"/>
  <c r="V1806" i="2"/>
  <c r="V1746" i="2"/>
  <c r="V1786" i="2"/>
  <c r="V2266" i="2"/>
  <c r="V2270" i="2"/>
  <c r="V2262" i="2"/>
  <c r="V2218" i="2"/>
  <c r="V2214" i="2"/>
  <c r="S782" i="10"/>
  <c r="X782" i="10" s="1"/>
  <c r="V2210" i="2"/>
  <c r="V1742" i="2"/>
  <c r="V1758" i="2"/>
  <c r="L2273" i="2"/>
  <c r="L2269" i="2"/>
  <c r="L2245" i="2"/>
  <c r="L1775" i="2"/>
  <c r="L1743" i="2"/>
  <c r="L1758" i="2"/>
  <c r="L2271" i="2"/>
  <c r="L2233" i="2"/>
  <c r="L2213" i="2"/>
  <c r="L2228" i="2"/>
  <c r="L2286" i="2"/>
  <c r="L2303" i="2"/>
  <c r="L2253" i="2"/>
  <c r="L2229" i="2"/>
  <c r="L2290" i="2"/>
  <c r="L2258" i="2"/>
  <c r="L2275" i="2"/>
  <c r="L2293" i="2"/>
  <c r="L2261" i="2"/>
  <c r="L2268" i="2"/>
  <c r="L1799" i="2"/>
  <c r="L1817" i="2"/>
  <c r="L1785" i="2"/>
  <c r="L1800" i="2"/>
  <c r="L1769" i="2"/>
  <c r="L1737" i="2"/>
  <c r="L1752" i="2"/>
  <c r="L1767" i="2"/>
  <c r="L1735" i="2"/>
  <c r="L1750" i="2"/>
  <c r="L2291" i="2"/>
  <c r="L2263" i="2"/>
  <c r="L2298" i="2"/>
  <c r="L2266" i="2"/>
  <c r="L2283" i="2"/>
  <c r="L2301" i="2"/>
  <c r="L2281" i="2"/>
  <c r="L2248" i="2"/>
  <c r="L2259" i="2"/>
  <c r="L2296" i="2"/>
  <c r="L2257" i="2"/>
  <c r="L2216" i="2"/>
  <c r="L2294" i="2"/>
  <c r="L2277" i="2"/>
  <c r="L2237" i="2"/>
  <c r="L2244" i="2"/>
  <c r="L2262" i="2"/>
  <c r="L2279" i="2"/>
  <c r="L2282" i="2"/>
  <c r="L2267" i="2"/>
  <c r="L2299" i="2"/>
  <c r="L2264" i="2"/>
  <c r="L2302" i="2"/>
  <c r="L2270" i="2"/>
  <c r="L2287" i="2"/>
  <c r="L2285" i="2"/>
  <c r="L2292" i="2"/>
  <c r="L2252" i="2"/>
  <c r="L2212" i="2"/>
  <c r="L2239" i="2"/>
  <c r="L2254" i="2"/>
  <c r="L2222" i="2"/>
  <c r="L1806" i="2"/>
  <c r="L1823" i="2"/>
  <c r="L1791" i="2"/>
  <c r="L1809" i="2"/>
  <c r="L1824" i="2"/>
  <c r="L1792" i="2"/>
  <c r="L1761" i="2"/>
  <c r="L1776" i="2"/>
  <c r="L1744" i="2"/>
  <c r="L1759" i="2"/>
  <c r="L1774" i="2"/>
  <c r="L1742" i="2"/>
  <c r="L2274" i="2"/>
  <c r="L1730" i="2"/>
  <c r="L2278" i="2"/>
  <c r="L2295" i="2"/>
  <c r="L2300" i="2"/>
  <c r="L2260" i="2"/>
  <c r="L2220" i="2"/>
  <c r="L2289" i="2"/>
  <c r="L2256" i="2"/>
  <c r="L2297" i="2"/>
  <c r="L2280" i="2"/>
  <c r="L2217" i="2"/>
  <c r="L2305" i="2"/>
  <c r="L2288" i="2"/>
  <c r="L2225" i="2"/>
  <c r="L2255" i="2"/>
  <c r="L2235" i="2"/>
  <c r="L2250" i="2"/>
  <c r="L2218" i="2"/>
  <c r="L1802" i="2"/>
  <c r="L1819" i="2"/>
  <c r="L1787" i="2"/>
  <c r="L1805" i="2"/>
  <c r="L1820" i="2"/>
  <c r="L1788" i="2"/>
  <c r="L1757" i="2"/>
  <c r="L1772" i="2"/>
  <c r="L1740" i="2"/>
  <c r="L1755" i="2"/>
  <c r="L1770" i="2"/>
  <c r="L1738" i="2"/>
  <c r="L2241" i="2"/>
  <c r="L2243" i="2"/>
  <c r="L2211" i="2"/>
  <c r="L1795" i="2"/>
  <c r="L1813" i="2"/>
  <c r="L1796" i="2"/>
  <c r="L1765" i="2"/>
  <c r="L1733" i="2"/>
  <c r="L1748" i="2"/>
  <c r="L1763" i="2"/>
  <c r="L1731" i="2"/>
  <c r="L1746" i="2"/>
  <c r="L2304" i="2"/>
  <c r="L2224" i="2"/>
  <c r="L2226" i="2"/>
  <c r="L1810" i="2"/>
  <c r="L1778" i="2"/>
  <c r="L1781" i="2"/>
  <c r="L2265" i="2"/>
  <c r="L2249" i="2"/>
  <c r="L2232" i="2"/>
  <c r="L2231" i="2"/>
  <c r="L2246" i="2"/>
  <c r="L2214" i="2"/>
  <c r="L1798" i="2"/>
  <c r="L1815" i="2"/>
  <c r="L1783" i="2"/>
  <c r="L1801" i="2"/>
  <c r="L1816" i="2"/>
  <c r="L1784" i="2"/>
  <c r="L1753" i="2"/>
  <c r="L1768" i="2"/>
  <c r="L1736" i="2"/>
  <c r="L1751" i="2"/>
  <c r="L1766" i="2"/>
  <c r="L1734" i="2"/>
  <c r="L2272" i="2"/>
  <c r="L2227" i="2"/>
  <c r="L2242" i="2"/>
  <c r="L2210" i="2"/>
  <c r="L1794" i="2"/>
  <c r="L1811" i="2"/>
  <c r="L1779" i="2"/>
  <c r="L1797" i="2"/>
  <c r="L1812" i="2"/>
  <c r="L1780" i="2"/>
  <c r="L1749" i="2"/>
  <c r="L1764" i="2"/>
  <c r="L1732" i="2"/>
  <c r="L1747" i="2"/>
  <c r="L1762" i="2"/>
  <c r="L2247" i="2"/>
  <c r="L2215" i="2"/>
  <c r="L2230" i="2"/>
  <c r="L1814" i="2"/>
  <c r="L1782" i="2"/>
  <c r="J2" i="10" l="1"/>
  <c r="V2" i="10" s="1"/>
  <c r="J3" i="10"/>
  <c r="J4" i="10"/>
  <c r="J5" i="10"/>
  <c r="P9" i="6" l="1"/>
  <c r="L5" i="10"/>
  <c r="R2" i="10" s="1"/>
  <c r="K5" i="10"/>
  <c r="H5" i="10"/>
  <c r="L4" i="10"/>
  <c r="Q2" i="10" s="1"/>
  <c r="K4" i="10"/>
  <c r="H4" i="10"/>
  <c r="L3" i="10"/>
  <c r="K3" i="10"/>
  <c r="H3" i="10"/>
  <c r="I3" i="10" s="1"/>
  <c r="L2" i="10"/>
  <c r="H2" i="10"/>
  <c r="N3" i="10" l="1"/>
  <c r="M3" i="10"/>
  <c r="O3" i="10"/>
  <c r="N4" i="10"/>
  <c r="O4" i="10"/>
  <c r="M4" i="10"/>
  <c r="O5" i="10"/>
  <c r="N5" i="10"/>
  <c r="M5" i="10"/>
  <c r="T2" i="10"/>
  <c r="U2" i="10"/>
  <c r="M6" i="6"/>
  <c r="I8" i="6"/>
  <c r="G6" i="6"/>
  <c r="I7" i="6"/>
  <c r="K25" i="6"/>
  <c r="P6" i="6"/>
  <c r="G57" i="6"/>
  <c r="L14" i="6"/>
  <c r="O38" i="6"/>
  <c r="K11" i="6"/>
  <c r="O17" i="6"/>
  <c r="K4" i="6"/>
  <c r="P39" i="6"/>
  <c r="I48" i="6"/>
  <c r="G29" i="6"/>
  <c r="O8" i="6"/>
  <c r="K7" i="6"/>
  <c r="L7" i="6"/>
  <c r="I9" i="6"/>
  <c r="N36" i="6"/>
  <c r="M7" i="6"/>
  <c r="O10" i="6"/>
  <c r="I24" i="6"/>
  <c r="H25" i="6"/>
  <c r="K26" i="6"/>
  <c r="M37" i="6"/>
  <c r="N38" i="6"/>
  <c r="O32" i="6"/>
  <c r="P33" i="6"/>
  <c r="G32" i="6"/>
  <c r="I34" i="6"/>
  <c r="L39" i="6"/>
  <c r="L11" i="6"/>
  <c r="L49" i="6"/>
  <c r="H12" i="6"/>
  <c r="G17" i="6"/>
  <c r="G15" i="6"/>
  <c r="H13" i="6"/>
  <c r="K14" i="6"/>
  <c r="P12" i="6"/>
  <c r="G4" i="6"/>
  <c r="N17" i="6"/>
  <c r="I16" i="6"/>
  <c r="N5" i="6"/>
  <c r="O3" i="6"/>
  <c r="G3" i="6"/>
  <c r="H4" i="6"/>
  <c r="G10" i="6"/>
  <c r="H7" i="6"/>
  <c r="M9" i="6"/>
  <c r="G39" i="6"/>
  <c r="O7" i="6"/>
  <c r="P10" i="6"/>
  <c r="M39" i="6"/>
  <c r="H34" i="6"/>
  <c r="G5" i="6"/>
  <c r="P3" i="6"/>
  <c r="P7" i="6"/>
  <c r="G7" i="6"/>
  <c r="P36" i="6"/>
  <c r="N10" i="6"/>
  <c r="P24" i="6"/>
  <c r="I25" i="6"/>
  <c r="H26" i="6"/>
  <c r="L37" i="6"/>
  <c r="M38" i="6"/>
  <c r="N32" i="6"/>
  <c r="O33" i="6"/>
  <c r="P34" i="6"/>
  <c r="G33" i="6"/>
  <c r="K49" i="6"/>
  <c r="K16" i="6"/>
  <c r="O15" i="6"/>
  <c r="G12" i="6"/>
  <c r="I13" i="6"/>
  <c r="H14" i="6"/>
  <c r="I39" i="6"/>
  <c r="M17" i="6"/>
  <c r="M5" i="6"/>
  <c r="N3" i="6"/>
  <c r="I4" i="6"/>
  <c r="H48" i="6"/>
  <c r="K9" i="6"/>
  <c r="N7" i="6"/>
  <c r="H47" i="6"/>
  <c r="O47" i="6"/>
  <c r="P37" i="6"/>
  <c r="N37" i="6"/>
  <c r="G26" i="6"/>
  <c r="M10" i="6"/>
  <c r="O24" i="6"/>
  <c r="P25" i="6"/>
  <c r="G24" i="6"/>
  <c r="I26" i="6"/>
  <c r="K37" i="6"/>
  <c r="L38" i="6"/>
  <c r="M32" i="6"/>
  <c r="N33" i="6"/>
  <c r="O34" i="6"/>
  <c r="G34" i="6"/>
  <c r="G11" i="6"/>
  <c r="H49" i="6"/>
  <c r="I6" i="6"/>
  <c r="M15" i="6"/>
  <c r="P13" i="6"/>
  <c r="I14" i="6"/>
  <c r="P11" i="6"/>
  <c r="L17" i="6"/>
  <c r="O48" i="6"/>
  <c r="L5" i="6"/>
  <c r="M3" i="6"/>
  <c r="P4" i="6"/>
  <c r="G23" i="6"/>
  <c r="K48" i="6"/>
  <c r="H8" i="6"/>
  <c r="N47" i="6"/>
  <c r="N12" i="6"/>
  <c r="L26" i="6"/>
  <c r="I33" i="6"/>
  <c r="M49" i="6"/>
  <c r="K13" i="6"/>
  <c r="O5" i="6"/>
  <c r="L47" i="6"/>
  <c r="L10" i="6"/>
  <c r="N24" i="6"/>
  <c r="O25" i="6"/>
  <c r="P26" i="6"/>
  <c r="G25" i="6"/>
  <c r="H37" i="6"/>
  <c r="K38" i="6"/>
  <c r="L32" i="6"/>
  <c r="M33" i="6"/>
  <c r="N34" i="6"/>
  <c r="L12" i="6"/>
  <c r="K12" i="6"/>
  <c r="I49" i="6"/>
  <c r="P16" i="6"/>
  <c r="L15" i="6"/>
  <c r="O13" i="6"/>
  <c r="P14" i="6"/>
  <c r="G13" i="6"/>
  <c r="M11" i="6"/>
  <c r="G16" i="6"/>
  <c r="K17" i="6"/>
  <c r="P48" i="6"/>
  <c r="K5" i="6"/>
  <c r="L3" i="6"/>
  <c r="O4" i="6"/>
  <c r="O12" i="6"/>
  <c r="L48" i="6"/>
  <c r="I47" i="6"/>
  <c r="K47" i="6"/>
  <c r="I11" i="6"/>
  <c r="G9" i="6"/>
  <c r="L36" i="6"/>
  <c r="H24" i="6"/>
  <c r="P32" i="6"/>
  <c r="O11" i="6"/>
  <c r="G8" i="6"/>
  <c r="P47" i="6"/>
  <c r="H9" i="6"/>
  <c r="N39" i="6"/>
  <c r="I36" i="6"/>
  <c r="K10" i="6"/>
  <c r="M24" i="6"/>
  <c r="N25" i="6"/>
  <c r="O26" i="6"/>
  <c r="M12" i="6"/>
  <c r="I37" i="6"/>
  <c r="H38" i="6"/>
  <c r="K32" i="6"/>
  <c r="L33" i="6"/>
  <c r="M34" i="6"/>
  <c r="M16" i="6"/>
  <c r="L16" i="6"/>
  <c r="P49" i="6"/>
  <c r="G48" i="6"/>
  <c r="H39" i="6"/>
  <c r="K15" i="6"/>
  <c r="N13" i="6"/>
  <c r="O14" i="6"/>
  <c r="G14" i="6"/>
  <c r="H11" i="6"/>
  <c r="H17" i="6"/>
  <c r="G38" i="6"/>
  <c r="H5" i="6"/>
  <c r="K3" i="6"/>
  <c r="N4" i="6"/>
  <c r="M48" i="6"/>
  <c r="M47" i="6"/>
  <c r="K36" i="6"/>
  <c r="N9" i="6"/>
  <c r="O9" i="6"/>
  <c r="I17" i="6"/>
  <c r="G27" i="6"/>
  <c r="I5" i="6"/>
  <c r="H3" i="6"/>
  <c r="M4" i="6"/>
  <c r="N6" i="6"/>
  <c r="N48" i="6"/>
  <c r="G54" i="6"/>
  <c r="L9" i="6"/>
  <c r="M36" i="6"/>
  <c r="L8" i="6"/>
  <c r="G46" i="6"/>
  <c r="H10" i="6"/>
  <c r="L24" i="6"/>
  <c r="M25" i="6"/>
  <c r="N26" i="6"/>
  <c r="N16" i="6"/>
  <c r="G36" i="6"/>
  <c r="I38" i="6"/>
  <c r="H32" i="6"/>
  <c r="K33" i="6"/>
  <c r="L34" i="6"/>
  <c r="K6" i="6"/>
  <c r="H6" i="6"/>
  <c r="O49" i="6"/>
  <c r="G49" i="6"/>
  <c r="H15" i="6"/>
  <c r="M13" i="6"/>
  <c r="N14" i="6"/>
  <c r="I12" i="6"/>
  <c r="P15" i="6"/>
  <c r="M8" i="6"/>
  <c r="H36" i="6"/>
  <c r="N8" i="6"/>
  <c r="G43" i="6"/>
  <c r="I10" i="6"/>
  <c r="K24" i="6"/>
  <c r="L25" i="6"/>
  <c r="M26" i="6"/>
  <c r="L6" i="6"/>
  <c r="P38" i="6"/>
  <c r="G37" i="6"/>
  <c r="I32" i="6"/>
  <c r="H33" i="6"/>
  <c r="K34" i="6"/>
  <c r="O6" i="6"/>
  <c r="K39" i="6"/>
  <c r="N49" i="6"/>
  <c r="N11" i="6"/>
  <c r="I15" i="6"/>
  <c r="L13" i="6"/>
  <c r="M14" i="6"/>
  <c r="H16" i="6"/>
  <c r="N15" i="6"/>
  <c r="P17" i="6"/>
  <c r="P5" i="6"/>
  <c r="I3" i="6"/>
  <c r="L4" i="6"/>
  <c r="O39" i="6"/>
  <c r="G47" i="6"/>
  <c r="O37" i="6"/>
  <c r="K8" i="6"/>
  <c r="O16" i="6"/>
  <c r="O36" i="6"/>
  <c r="P8" i="6"/>
  <c r="Y2011" i="10"/>
  <c r="I4" i="10"/>
  <c r="I5" i="10"/>
  <c r="I2" i="10"/>
  <c r="Y1809" i="10"/>
  <c r="K2" i="10"/>
  <c r="N1998" i="10" l="1"/>
  <c r="O1998" i="10"/>
  <c r="M1990" i="10"/>
  <c r="N1926" i="10"/>
  <c r="O1950" i="10"/>
  <c r="M1974" i="10"/>
  <c r="M1994" i="10"/>
  <c r="M1922" i="10"/>
  <c r="N1938" i="10"/>
  <c r="O1962" i="10"/>
  <c r="M1910" i="10"/>
  <c r="N1906" i="10"/>
  <c r="M1998" i="10"/>
  <c r="S1998" i="10" s="1"/>
  <c r="X1998" i="10" s="1"/>
  <c r="O1990" i="10"/>
  <c r="M1934" i="10"/>
  <c r="N1950" i="10"/>
  <c r="O1974" i="10"/>
  <c r="O1922" i="10"/>
  <c r="M1946" i="10"/>
  <c r="N1962" i="10"/>
  <c r="O1910" i="10"/>
  <c r="M1906" i="10"/>
  <c r="S1906" i="10" s="1"/>
  <c r="X1906" i="10" s="1"/>
  <c r="N1990" i="10"/>
  <c r="O1934" i="10"/>
  <c r="M1958" i="10"/>
  <c r="N1974" i="10"/>
  <c r="N1922" i="10"/>
  <c r="O1946" i="10"/>
  <c r="M1970" i="10"/>
  <c r="N1910" i="10"/>
  <c r="M1918" i="10"/>
  <c r="N1934" i="10"/>
  <c r="O1958" i="10"/>
  <c r="M1982" i="10"/>
  <c r="M1930" i="10"/>
  <c r="N1946" i="10"/>
  <c r="O1970" i="10"/>
  <c r="O1918" i="10"/>
  <c r="M1942" i="10"/>
  <c r="N1958" i="10"/>
  <c r="O1982" i="10"/>
  <c r="O1930" i="10"/>
  <c r="M1954" i="10"/>
  <c r="N1970" i="10"/>
  <c r="N1918" i="10"/>
  <c r="O1942" i="10"/>
  <c r="M1966" i="10"/>
  <c r="N1982" i="10"/>
  <c r="M1986" i="10"/>
  <c r="M1914" i="10"/>
  <c r="N1930" i="10"/>
  <c r="O1954" i="10"/>
  <c r="M1978" i="10"/>
  <c r="M1926" i="10"/>
  <c r="S1926" i="10" s="1"/>
  <c r="X1926" i="10" s="1"/>
  <c r="N1942" i="10"/>
  <c r="O1966" i="10"/>
  <c r="O1994" i="10"/>
  <c r="O1986" i="10"/>
  <c r="O1914" i="10"/>
  <c r="M1938" i="10"/>
  <c r="S1938" i="10" s="1"/>
  <c r="X1938" i="10" s="1"/>
  <c r="N1954" i="10"/>
  <c r="O1978" i="10"/>
  <c r="O1926" i="10"/>
  <c r="M1950" i="10"/>
  <c r="S1950" i="10" s="1"/>
  <c r="X1950" i="10" s="1"/>
  <c r="N1966" i="10"/>
  <c r="N1994" i="10"/>
  <c r="N1986" i="10"/>
  <c r="N1914" i="10"/>
  <c r="O1938" i="10"/>
  <c r="M1962" i="10"/>
  <c r="S1962" i="10" s="1"/>
  <c r="X1962" i="10" s="1"/>
  <c r="N1978" i="10"/>
  <c r="O1906" i="10"/>
  <c r="O6930" i="10"/>
  <c r="M6838" i="10"/>
  <c r="N6814" i="10"/>
  <c r="N6878" i="10"/>
  <c r="O6818" i="10"/>
  <c r="O6898" i="10"/>
  <c r="O7050" i="10"/>
  <c r="O6926" i="10"/>
  <c r="O6854" i="10"/>
  <c r="N6846" i="10"/>
  <c r="M6870" i="10"/>
  <c r="N6902" i="10"/>
  <c r="O6934" i="10"/>
  <c r="M6882" i="10"/>
  <c r="O7306" i="10"/>
  <c r="O9046" i="10"/>
  <c r="O9074" i="10"/>
  <c r="M8542" i="10"/>
  <c r="M6830" i="10"/>
  <c r="M6826" i="10"/>
  <c r="M6874" i="10"/>
  <c r="M6998" i="10"/>
  <c r="N7042" i="10"/>
  <c r="N7266" i="10"/>
  <c r="M7318" i="10"/>
  <c r="M7382" i="10"/>
  <c r="M7466" i="10"/>
  <c r="M7390" i="10"/>
  <c r="N7674" i="10"/>
  <c r="M7670" i="10"/>
  <c r="M7778" i="10"/>
  <c r="O7786" i="10"/>
  <c r="M7814" i="10"/>
  <c r="M7858" i="10"/>
  <c r="M7874" i="10"/>
  <c r="O8190" i="10"/>
  <c r="M8466" i="10"/>
  <c r="N8010" i="10"/>
  <c r="O8466" i="10"/>
  <c r="M8282" i="10"/>
  <c r="N8034" i="10"/>
  <c r="O8638" i="10"/>
  <c r="O8530" i="10"/>
  <c r="M8074" i="10"/>
  <c r="N8546" i="10"/>
  <c r="N8042" i="10"/>
  <c r="M8226" i="10"/>
  <c r="O8686" i="10"/>
  <c r="N8978" i="10"/>
  <c r="O9086" i="10"/>
  <c r="N9022" i="10"/>
  <c r="M8622" i="10"/>
  <c r="M8846" i="10"/>
  <c r="M7114" i="10"/>
  <c r="N6950" i="10"/>
  <c r="N7146" i="10"/>
  <c r="N7034" i="10"/>
  <c r="M7054" i="10"/>
  <c r="M7138" i="10"/>
  <c r="N7422" i="10"/>
  <c r="O7498" i="10"/>
  <c r="N7510" i="10"/>
  <c r="O7734" i="10"/>
  <c r="N7966" i="10"/>
  <c r="O7802" i="10"/>
  <c r="O8490" i="10"/>
  <c r="O9038" i="10"/>
  <c r="O8142" i="10"/>
  <c r="O9034" i="10"/>
  <c r="O8590" i="10"/>
  <c r="O8130" i="10"/>
  <c r="N8410" i="10"/>
  <c r="M8334" i="10"/>
  <c r="M8942" i="10"/>
  <c r="O6998" i="10"/>
  <c r="O7202" i="10"/>
  <c r="M7586" i="10"/>
  <c r="N7318" i="10"/>
  <c r="O7778" i="10"/>
  <c r="M8210" i="10"/>
  <c r="O8102" i="10"/>
  <c r="O7938" i="10"/>
  <c r="N8734" i="10"/>
  <c r="N9066" i="10"/>
  <c r="O7962" i="10"/>
  <c r="O8698" i="10"/>
  <c r="M8986" i="10"/>
  <c r="M8922" i="10"/>
  <c r="N9058" i="10"/>
  <c r="N7066" i="10"/>
  <c r="O6918" i="10"/>
  <c r="N6862" i="10"/>
  <c r="N7262" i="10"/>
  <c r="N7202" i="10"/>
  <c r="N7358" i="10"/>
  <c r="N7398" i="10"/>
  <c r="N7454" i="10"/>
  <c r="M7458" i="10"/>
  <c r="O7958" i="10"/>
  <c r="O7798" i="10"/>
  <c r="O7710" i="10"/>
  <c r="O7854" i="10"/>
  <c r="M8054" i="10"/>
  <c r="O8218" i="10"/>
  <c r="M7962" i="10"/>
  <c r="M9006" i="10"/>
  <c r="N9070" i="10"/>
  <c r="O8750" i="10"/>
  <c r="M8666" i="10"/>
  <c r="M8258" i="10"/>
  <c r="M8766" i="10"/>
  <c r="M6846" i="10"/>
  <c r="S6846" i="10" s="1"/>
  <c r="X6846" i="10" s="1"/>
  <c r="M6942" i="10"/>
  <c r="M6970" i="10"/>
  <c r="M7150" i="10"/>
  <c r="M7174" i="10"/>
  <c r="M7254" i="10"/>
  <c r="N7494" i="10"/>
  <c r="O7442" i="10"/>
  <c r="N7410" i="10"/>
  <c r="N7942" i="10"/>
  <c r="N7434" i="10"/>
  <c r="O7558" i="10"/>
  <c r="O7750" i="10"/>
  <c r="O7862" i="10"/>
  <c r="M8042" i="10"/>
  <c r="S8042" i="10" s="1"/>
  <c r="X8042" i="10" s="1"/>
  <c r="N8198" i="10"/>
  <c r="N8454" i="10"/>
  <c r="O8942" i="10"/>
  <c r="O8758" i="10"/>
  <c r="M8506" i="10"/>
  <c r="M9082" i="10"/>
  <c r="N8694" i="10"/>
  <c r="N8314" i="10"/>
  <c r="O8870" i="10"/>
  <c r="N8754" i="10"/>
  <c r="O6954" i="10"/>
  <c r="O6874" i="10"/>
  <c r="N7006" i="10"/>
  <c r="O7262" i="10"/>
  <c r="M7058" i="10"/>
  <c r="O7294" i="10"/>
  <c r="O6810" i="10"/>
  <c r="O6982" i="10"/>
  <c r="O7150" i="10"/>
  <c r="N7566" i="10"/>
  <c r="O7366" i="10"/>
  <c r="N7538" i="10"/>
  <c r="O7754" i="10"/>
  <c r="N7862" i="10"/>
  <c r="N8046" i="10"/>
  <c r="M7934" i="10"/>
  <c r="O8302" i="10"/>
  <c r="O7826" i="10"/>
  <c r="N8738" i="10"/>
  <c r="O8998" i="10"/>
  <c r="O8506" i="10"/>
  <c r="N8450" i="10"/>
  <c r="N8406" i="10"/>
  <c r="M9030" i="10"/>
  <c r="N8850" i="10"/>
  <c r="O8334" i="10"/>
  <c r="O8174" i="10"/>
  <c r="O6826" i="10"/>
  <c r="O7042" i="10"/>
  <c r="N6946" i="10"/>
  <c r="O7078" i="10"/>
  <c r="O7130" i="10"/>
  <c r="O7818" i="10"/>
  <c r="O7982" i="10"/>
  <c r="O7246" i="10"/>
  <c r="N8550" i="10"/>
  <c r="M8990" i="10"/>
  <c r="N7102" i="10"/>
  <c r="N6906" i="10"/>
  <c r="M6850" i="10"/>
  <c r="M6934" i="10"/>
  <c r="N6994" i="10"/>
  <c r="N7014" i="10"/>
  <c r="N7134" i="10"/>
  <c r="N7418" i="10"/>
  <c r="M7490" i="10"/>
  <c r="M7402" i="10"/>
  <c r="O7410" i="10"/>
  <c r="N7474" i="10"/>
  <c r="M7642" i="10"/>
  <c r="O7714" i="10"/>
  <c r="M7954" i="10"/>
  <c r="O7806" i="10"/>
  <c r="M7866" i="10"/>
  <c r="M8018" i="10"/>
  <c r="O8202" i="10"/>
  <c r="O8574" i="10"/>
  <c r="M8170" i="10"/>
  <c r="O7998" i="10"/>
  <c r="M8530" i="10"/>
  <c r="M8082" i="10"/>
  <c r="M8714" i="10"/>
  <c r="M8586" i="10"/>
  <c r="O8082" i="10"/>
  <c r="M8690" i="10"/>
  <c r="O8074" i="10"/>
  <c r="O8482" i="10"/>
  <c r="M8810" i="10"/>
  <c r="O8682" i="10"/>
  <c r="O8746" i="10"/>
  <c r="M8978" i="10"/>
  <c r="S8978" i="10" s="1"/>
  <c r="X8978" i="10" s="1"/>
  <c r="N8706" i="10"/>
  <c r="O6870" i="10"/>
  <c r="N7010" i="10"/>
  <c r="M7146" i="10"/>
  <c r="S7146" i="10" s="1"/>
  <c r="X7146" i="10" s="1"/>
  <c r="N7086" i="10"/>
  <c r="O7186" i="10"/>
  <c r="M7230" i="10"/>
  <c r="M7482" i="10"/>
  <c r="N7446" i="10"/>
  <c r="O7526" i="10"/>
  <c r="M7758" i="10"/>
  <c r="N7870" i="10"/>
  <c r="O8610" i="10"/>
  <c r="M7870" i="10"/>
  <c r="M7878" i="10"/>
  <c r="N8486" i="10"/>
  <c r="M9070" i="10"/>
  <c r="S9070" i="10" s="1"/>
  <c r="X9070" i="10" s="1"/>
  <c r="M8594" i="10"/>
  <c r="N8426" i="10"/>
  <c r="N8990" i="10"/>
  <c r="S8990" i="10" s="1"/>
  <c r="X8990" i="10" s="1"/>
  <c r="M6902" i="10"/>
  <c r="S6902" i="10" s="1"/>
  <c r="X6902" i="10" s="1"/>
  <c r="O7054" i="10"/>
  <c r="N7630" i="10"/>
  <c r="N7386" i="10"/>
  <c r="M7622" i="10"/>
  <c r="O7706" i="10"/>
  <c r="O8442" i="10"/>
  <c r="M7906" i="10"/>
  <c r="N8122" i="10"/>
  <c r="M8326" i="10"/>
  <c r="N8218" i="10"/>
  <c r="N8006" i="10"/>
  <c r="N8150" i="10"/>
  <c r="N8778" i="10"/>
  <c r="O8594" i="10"/>
  <c r="M9034" i="10"/>
  <c r="N9010" i="10"/>
  <c r="M8358" i="10"/>
  <c r="N7018" i="10"/>
  <c r="M6982" i="10"/>
  <c r="M6878" i="10"/>
  <c r="S6878" i="10" s="1"/>
  <c r="X6878" i="10" s="1"/>
  <c r="M7090" i="10"/>
  <c r="O7046" i="10"/>
  <c r="N7114" i="10"/>
  <c r="N7054" i="10"/>
  <c r="N7338" i="10"/>
  <c r="O7398" i="10"/>
  <c r="N7438" i="10"/>
  <c r="O7646" i="10"/>
  <c r="O7594" i="10"/>
  <c r="N7622" i="10"/>
  <c r="N7698" i="10"/>
  <c r="N7758" i="10"/>
  <c r="N8518" i="10"/>
  <c r="M7886" i="10"/>
  <c r="M8114" i="10"/>
  <c r="O8414" i="10"/>
  <c r="N7594" i="10"/>
  <c r="N8594" i="10"/>
  <c r="N9050" i="10"/>
  <c r="N8442" i="10"/>
  <c r="N8834" i="10"/>
  <c r="N6874" i="10"/>
  <c r="O7066" i="10"/>
  <c r="N7094" i="10"/>
  <c r="M7470" i="10"/>
  <c r="O7470" i="10"/>
  <c r="N7442" i="10"/>
  <c r="N7990" i="10"/>
  <c r="M7618" i="10"/>
  <c r="O7678" i="10"/>
  <c r="M7726" i="10"/>
  <c r="O7794" i="10"/>
  <c r="N8206" i="10"/>
  <c r="N8470" i="10"/>
  <c r="O7978" i="10"/>
  <c r="N8382" i="10"/>
  <c r="M9062" i="10"/>
  <c r="O8078" i="10"/>
  <c r="O8514" i="10"/>
  <c r="N9082" i="10"/>
  <c r="M8694" i="10"/>
  <c r="S8694" i="10" s="1"/>
  <c r="X8694" i="10" s="1"/>
  <c r="M8654" i="10"/>
  <c r="N8918" i="10"/>
  <c r="M8562" i="10"/>
  <c r="O7026" i="10"/>
  <c r="O6882" i="10"/>
  <c r="M7122" i="10"/>
  <c r="N7058" i="10"/>
  <c r="N7294" i="10"/>
  <c r="N6858" i="10"/>
  <c r="N7046" i="10"/>
  <c r="N6974" i="10"/>
  <c r="M7106" i="10"/>
  <c r="M7298" i="10"/>
  <c r="M7506" i="10"/>
  <c r="O7850" i="10"/>
  <c r="N7854" i="10"/>
  <c r="O7934" i="10"/>
  <c r="N7886" i="10"/>
  <c r="O8778" i="10"/>
  <c r="O8666" i="10"/>
  <c r="O8406" i="10"/>
  <c r="N9030" i="10"/>
  <c r="O8026" i="10"/>
  <c r="M8470" i="10"/>
  <c r="N8538" i="10"/>
  <c r="O6902" i="10"/>
  <c r="M6914" i="10"/>
  <c r="O6946" i="10"/>
  <c r="N7078" i="10"/>
  <c r="M7154" i="10"/>
  <c r="M7262" i="10"/>
  <c r="S7262" i="10" s="1"/>
  <c r="X7262" i="10" s="1"/>
  <c r="M7602" i="10"/>
  <c r="O8954" i="10"/>
  <c r="N8286" i="10"/>
  <c r="O6942" i="10"/>
  <c r="N6954" i="10"/>
  <c r="O7226" i="10"/>
  <c r="O6910" i="10"/>
  <c r="M6898" i="10"/>
  <c r="M6906" i="10"/>
  <c r="S6906" i="10" s="1"/>
  <c r="X6906" i="10" s="1"/>
  <c r="M7014" i="10"/>
  <c r="S7014" i="10" s="1"/>
  <c r="X7014" i="10" s="1"/>
  <c r="N7026" i="10"/>
  <c r="M7210" i="10"/>
  <c r="N7282" i="10"/>
  <c r="N7402" i="10"/>
  <c r="O7474" i="10"/>
  <c r="M7394" i="10"/>
  <c r="M7554" i="10"/>
  <c r="O7654" i="10"/>
  <c r="M7742" i="10"/>
  <c r="M7970" i="10"/>
  <c r="N7814" i="10"/>
  <c r="M7862" i="10"/>
  <c r="S7862" i="10" s="1"/>
  <c r="X7862" i="10" s="1"/>
  <c r="N7798" i="10"/>
  <c r="N8226" i="10"/>
  <c r="N8682" i="10"/>
  <c r="O8226" i="10"/>
  <c r="M8034" i="10"/>
  <c r="S8034" i="10" s="1"/>
  <c r="X8034" i="10" s="1"/>
  <c r="M8882" i="10"/>
  <c r="M8098" i="10"/>
  <c r="N7946" i="10"/>
  <c r="M8790" i="10"/>
  <c r="M8378" i="10"/>
  <c r="O8774" i="10"/>
  <c r="O8210" i="10"/>
  <c r="O8546" i="10"/>
  <c r="M8738" i="10"/>
  <c r="S8738" i="10" s="1"/>
  <c r="X8738" i="10" s="1"/>
  <c r="M9042" i="10"/>
  <c r="N8882" i="10"/>
  <c r="M8778" i="10"/>
  <c r="S8778" i="10" s="1"/>
  <c r="X8778" i="10" s="1"/>
  <c r="N8842" i="10"/>
  <c r="N6898" i="10"/>
  <c r="M7010" i="10"/>
  <c r="S7010" i="10" s="1"/>
  <c r="X7010" i="10" s="1"/>
  <c r="O7146" i="10"/>
  <c r="N7186" i="10"/>
  <c r="N7670" i="10"/>
  <c r="O7354" i="10"/>
  <c r="N7562" i="10"/>
  <c r="N7666" i="10"/>
  <c r="N7994" i="10"/>
  <c r="N8050" i="10"/>
  <c r="N8254" i="10"/>
  <c r="O8486" i="10"/>
  <c r="N8462" i="10"/>
  <c r="O8434" i="10"/>
  <c r="O8858" i="10"/>
  <c r="M8578" i="10"/>
  <c r="N8542" i="10"/>
  <c r="S8542" i="10" s="1"/>
  <c r="X8542" i="10" s="1"/>
  <c r="O7234" i="10"/>
  <c r="N7406" i="10"/>
  <c r="N7526" i="10"/>
  <c r="M7438" i="10"/>
  <c r="S7438" i="10" s="1"/>
  <c r="X7438" i="10" s="1"/>
  <c r="N7742" i="10"/>
  <c r="M7546" i="10"/>
  <c r="O7666" i="10"/>
  <c r="N7794" i="10"/>
  <c r="O7770" i="10"/>
  <c r="M7994" i="10"/>
  <c r="N8602" i="10"/>
  <c r="M8006" i="10"/>
  <c r="S8006" i="10" s="1"/>
  <c r="X8006" i="10" s="1"/>
  <c r="M8434" i="10"/>
  <c r="N8838" i="10"/>
  <c r="O8386" i="10"/>
  <c r="O8198" i="10"/>
  <c r="N8250" i="10"/>
  <c r="N8474" i="10"/>
  <c r="M7018" i="10"/>
  <c r="S7018" i="10" s="1"/>
  <c r="X7018" i="10" s="1"/>
  <c r="M7006" i="10"/>
  <c r="S7006" i="10" s="1"/>
  <c r="X7006" i="10" s="1"/>
  <c r="M7158" i="10"/>
  <c r="O7090" i="10"/>
  <c r="M7494" i="10"/>
  <c r="S7494" i="10" s="1"/>
  <c r="X7494" i="10" s="1"/>
  <c r="N7242" i="10"/>
  <c r="O7346" i="10"/>
  <c r="M7398" i="10"/>
  <c r="S7398" i="10" s="1"/>
  <c r="X7398" i="10" s="1"/>
  <c r="N7530" i="10"/>
  <c r="O7634" i="10"/>
  <c r="M7666" i="10"/>
  <c r="M7754" i="10"/>
  <c r="M8046" i="10"/>
  <c r="S8046" i="10" s="1"/>
  <c r="X8046" i="10" s="1"/>
  <c r="M7978" i="10"/>
  <c r="N8814" i="10"/>
  <c r="N8566" i="10"/>
  <c r="N8154" i="10"/>
  <c r="O9066" i="10"/>
  <c r="M8398" i="10"/>
  <c r="M9074" i="10"/>
  <c r="M9010" i="10"/>
  <c r="S9010" i="10" s="1"/>
  <c r="X9010" i="10" s="1"/>
  <c r="N8994" i="10"/>
  <c r="N6890" i="10"/>
  <c r="M6858" i="10"/>
  <c r="S6858" i="10" s="1"/>
  <c r="X6858" i="10" s="1"/>
  <c r="M7082" i="10"/>
  <c r="M7202" i="10"/>
  <c r="S7202" i="10" s="1"/>
  <c r="X7202" i="10" s="1"/>
  <c r="M7566" i="10"/>
  <c r="S7566" i="10" s="1"/>
  <c r="X7566" i="10" s="1"/>
  <c r="O7638" i="10"/>
  <c r="O7458" i="10"/>
  <c r="O7894" i="10"/>
  <c r="O7698" i="10"/>
  <c r="M7854" i="10"/>
  <c r="S7854" i="10" s="1"/>
  <c r="X7854" i="10" s="1"/>
  <c r="N8530" i="10"/>
  <c r="N8038" i="10"/>
  <c r="M8110" i="10"/>
  <c r="N9062" i="10"/>
  <c r="N8210" i="10"/>
  <c r="N8958" i="10"/>
  <c r="O8274" i="10"/>
  <c r="O8550" i="10"/>
  <c r="O8694" i="10"/>
  <c r="M8782" i="10"/>
  <c r="M8122" i="10"/>
  <c r="S8122" i="10" s="1"/>
  <c r="X8122" i="10" s="1"/>
  <c r="O6814" i="10"/>
  <c r="N6830" i="10"/>
  <c r="M7026" i="10"/>
  <c r="S7026" i="10" s="1"/>
  <c r="X7026" i="10" s="1"/>
  <c r="O6842" i="10"/>
  <c r="N7122" i="10"/>
  <c r="O7058" i="10"/>
  <c r="M7294" i="10"/>
  <c r="S7294" i="10" s="1"/>
  <c r="X7294" i="10" s="1"/>
  <c r="M6894" i="10"/>
  <c r="O7094" i="10"/>
  <c r="O7174" i="10"/>
  <c r="M7222" i="10"/>
  <c r="N7330" i="10"/>
  <c r="N7470" i="10"/>
  <c r="N7550" i="10"/>
  <c r="N8054" i="10"/>
  <c r="N7598" i="10"/>
  <c r="M7950" i="10"/>
  <c r="M7894" i="10"/>
  <c r="N7722" i="10"/>
  <c r="O8042" i="10"/>
  <c r="O7842" i="10"/>
  <c r="M8026" i="10"/>
  <c r="N8106" i="10"/>
  <c r="O8886" i="10"/>
  <c r="M8406" i="10"/>
  <c r="S8406" i="10" s="1"/>
  <c r="X8406" i="10" s="1"/>
  <c r="M8222" i="10"/>
  <c r="M8726" i="10"/>
  <c r="M6990" i="10"/>
  <c r="M7102" i="10"/>
  <c r="M7226" i="10"/>
  <c r="N7270" i="10"/>
  <c r="N6822" i="10"/>
  <c r="M6810" i="10"/>
  <c r="N6982" i="10"/>
  <c r="O6994" i="10"/>
  <c r="O7282" i="10"/>
  <c r="O7210" i="10"/>
  <c r="N7362" i="10"/>
  <c r="O7418" i="10"/>
  <c r="O7506" i="10"/>
  <c r="M7630" i="10"/>
  <c r="S7630" i="10" s="1"/>
  <c r="X7630" i="10" s="1"/>
  <c r="O7674" i="10"/>
  <c r="N7482" i="10"/>
  <c r="N7690" i="10"/>
  <c r="M7762" i="10"/>
  <c r="O7926" i="10"/>
  <c r="N7906" i="10"/>
  <c r="N7810" i="10"/>
  <c r="M8246" i="10"/>
  <c r="O7954" i="10"/>
  <c r="O8266" i="10"/>
  <c r="M8158" i="10"/>
  <c r="M8450" i="10"/>
  <c r="S8450" i="10" s="1"/>
  <c r="X8450" i="10" s="1"/>
  <c r="O8158" i="10"/>
  <c r="N7970" i="10"/>
  <c r="M9022" i="10"/>
  <c r="S9022" i="10" s="1"/>
  <c r="X9022" i="10" s="1"/>
  <c r="M8482" i="10"/>
  <c r="M8526" i="10"/>
  <c r="M8642" i="10"/>
  <c r="N8642" i="10"/>
  <c r="N8770" i="10"/>
  <c r="O8714" i="10"/>
  <c r="O8518" i="10"/>
  <c r="M8842" i="10"/>
  <c r="S8842" i="10" s="1"/>
  <c r="X8842" i="10" s="1"/>
  <c r="O8874" i="10"/>
  <c r="O6850" i="10"/>
  <c r="O7010" i="10"/>
  <c r="O7022" i="10"/>
  <c r="M7186" i="10"/>
  <c r="S7186" i="10" s="1"/>
  <c r="X7186" i="10" s="1"/>
  <c r="M7322" i="10"/>
  <c r="N7486" i="10"/>
  <c r="M7626" i="10"/>
  <c r="O7494" i="10"/>
  <c r="N7914" i="10"/>
  <c r="O8034" i="10"/>
  <c r="N8158" i="10"/>
  <c r="O8114" i="10"/>
  <c r="M8254" i="10"/>
  <c r="S8254" i="10" s="1"/>
  <c r="X8254" i="10" s="1"/>
  <c r="M8486" i="10"/>
  <c r="S8486" i="10" s="1"/>
  <c r="X8486" i="10" s="1"/>
  <c r="O8462" i="10"/>
  <c r="O8022" i="10"/>
  <c r="N8574" i="10"/>
  <c r="M8062" i="10"/>
  <c r="M9038" i="10"/>
  <c r="O8930" i="10"/>
  <c r="M8238" i="10"/>
  <c r="M9054" i="10"/>
  <c r="M7282" i="10"/>
  <c r="S7282" i="10" s="1"/>
  <c r="X7282" i="10" s="1"/>
  <c r="M7034" i="10"/>
  <c r="S7034" i="10" s="1"/>
  <c r="X7034" i="10" s="1"/>
  <c r="N7198" i="10"/>
  <c r="O7338" i="10"/>
  <c r="O7406" i="10"/>
  <c r="O7562" i="10"/>
  <c r="M7578" i="10"/>
  <c r="O8086" i="10"/>
  <c r="N7866" i="10"/>
  <c r="O8814" i="10"/>
  <c r="O8006" i="10"/>
  <c r="O8846" i="10"/>
  <c r="O8502" i="10"/>
  <c r="O9018" i="10"/>
  <c r="O8646" i="10"/>
  <c r="N8062" i="10"/>
  <c r="N8186" i="10"/>
  <c r="N8490" i="10"/>
  <c r="M9050" i="10"/>
  <c r="S9050" i="10" s="1"/>
  <c r="X9050" i="10" s="1"/>
  <c r="O8842" i="10"/>
  <c r="N8434" i="10"/>
  <c r="N8614" i="10"/>
  <c r="N8554" i="10"/>
  <c r="O7018" i="10"/>
  <c r="O7106" i="10"/>
  <c r="O7082" i="10"/>
  <c r="O7302" i="10"/>
  <c r="O7230" i="10"/>
  <c r="O7242" i="10"/>
  <c r="M7834" i="10"/>
  <c r="O8170" i="10"/>
  <c r="M8570" i="10"/>
  <c r="M8678" i="10"/>
  <c r="N8846" i="10"/>
  <c r="N8502" i="10"/>
  <c r="N8258" i="10"/>
  <c r="N8202" i="10"/>
  <c r="M8502" i="10"/>
  <c r="M8306" i="10"/>
  <c r="N8950" i="10"/>
  <c r="M8270" i="10"/>
  <c r="M7126" i="10"/>
  <c r="M6866" i="10"/>
  <c r="O7158" i="10"/>
  <c r="M7346" i="10"/>
  <c r="N7958" i="10"/>
  <c r="N7974" i="10"/>
  <c r="O8046" i="10"/>
  <c r="N7842" i="10"/>
  <c r="M8038" i="10"/>
  <c r="S8038" i="10" s="1"/>
  <c r="X8038" i="10" s="1"/>
  <c r="O8370" i="10"/>
  <c r="O8146" i="10"/>
  <c r="O9062" i="10"/>
  <c r="O8958" i="10"/>
  <c r="N8098" i="10"/>
  <c r="N9090" i="10"/>
  <c r="O8986" i="10"/>
  <c r="M8374" i="10"/>
  <c r="N6842" i="10"/>
  <c r="M7134" i="10"/>
  <c r="S7134" i="10" s="1"/>
  <c r="X7134" i="10" s="1"/>
  <c r="N6810" i="10"/>
  <c r="O7122" i="10"/>
  <c r="M7142" i="10"/>
  <c r="N6838" i="10"/>
  <c r="S6838" i="10" s="1"/>
  <c r="X6838" i="10" s="1"/>
  <c r="N6866" i="10"/>
  <c r="M6962" i="10"/>
  <c r="O7266" i="10"/>
  <c r="M7218" i="10"/>
  <c r="O7114" i="10"/>
  <c r="M7550" i="10"/>
  <c r="S7550" i="10" s="1"/>
  <c r="X7550" i="10" s="1"/>
  <c r="M7610" i="10"/>
  <c r="N7458" i="10"/>
  <c r="O7598" i="10"/>
  <c r="O7950" i="10"/>
  <c r="M7946" i="10"/>
  <c r="S7946" i="10" s="1"/>
  <c r="X7946" i="10" s="1"/>
  <c r="O7822" i="10"/>
  <c r="N8134" i="10"/>
  <c r="M8422" i="10"/>
  <c r="N9002" i="10"/>
  <c r="O8110" i="10"/>
  <c r="O8222" i="10"/>
  <c r="N8638" i="10"/>
  <c r="M8414" i="10"/>
  <c r="O8946" i="10"/>
  <c r="N7062" i="10"/>
  <c r="O7322" i="10"/>
  <c r="M7534" i="10"/>
  <c r="N7226" i="10"/>
  <c r="N7250" i="10"/>
  <c r="N6854" i="10"/>
  <c r="M6842" i="10"/>
  <c r="S6842" i="10" s="1"/>
  <c r="X6842" i="10" s="1"/>
  <c r="O7014" i="10"/>
  <c r="M6986" i="10"/>
  <c r="N7210" i="10"/>
  <c r="N7286" i="10"/>
  <c r="O7402" i="10"/>
  <c r="O7334" i="10"/>
  <c r="M7530" i="10"/>
  <c r="S7530" i="10" s="1"/>
  <c r="X7530" i="10" s="1"/>
  <c r="O7522" i="10"/>
  <c r="N7626" i="10"/>
  <c r="O7642" i="10"/>
  <c r="O7742" i="10"/>
  <c r="M7770" i="10"/>
  <c r="O7730" i="10"/>
  <c r="O7970" i="10"/>
  <c r="N7882" i="10"/>
  <c r="N8266" i="10"/>
  <c r="M7958" i="10"/>
  <c r="N8290" i="10"/>
  <c r="N8170" i="10"/>
  <c r="M8590" i="10"/>
  <c r="M8206" i="10"/>
  <c r="S8206" i="10" s="1"/>
  <c r="X8206" i="10" s="1"/>
  <c r="N8082" i="10"/>
  <c r="N8458" i="10"/>
  <c r="M8078" i="10"/>
  <c r="O8642" i="10"/>
  <c r="M8874" i="10"/>
  <c r="N8690" i="10"/>
  <c r="M8818" i="10"/>
  <c r="N8810" i="10"/>
  <c r="O8534" i="10"/>
  <c r="N8874" i="10"/>
  <c r="M8906" i="10"/>
  <c r="O6834" i="10"/>
  <c r="N6986" i="10"/>
  <c r="O7102" i="10"/>
  <c r="M7162" i="10"/>
  <c r="N7222" i="10"/>
  <c r="O7486" i="10"/>
  <c r="N7450" i="10"/>
  <c r="O7690" i="10"/>
  <c r="M7734" i="10"/>
  <c r="N8130" i="10"/>
  <c r="N7890" i="10"/>
  <c r="N8074" i="10"/>
  <c r="N8294" i="10"/>
  <c r="O8254" i="10"/>
  <c r="N8890" i="10"/>
  <c r="N7962" i="10"/>
  <c r="M8462" i="10"/>
  <c r="S8462" i="10" s="1"/>
  <c r="X8462" i="10" s="1"/>
  <c r="N8666" i="10"/>
  <c r="M8322" i="10"/>
  <c r="N8162" i="10"/>
  <c r="M8346" i="10"/>
  <c r="M8430" i="10"/>
  <c r="O7170" i="10"/>
  <c r="O7286" i="10"/>
  <c r="N7462" i="10"/>
  <c r="N7322" i="10"/>
  <c r="N7306" i="10"/>
  <c r="M7406" i="10"/>
  <c r="S7406" i="10" s="1"/>
  <c r="X7406" i="10" s="1"/>
  <c r="N7326" i="10"/>
  <c r="N7702" i="10"/>
  <c r="M7698" i="10"/>
  <c r="S7698" i="10" s="1"/>
  <c r="X7698" i="10" s="1"/>
  <c r="O8478" i="10"/>
  <c r="N7878" i="10"/>
  <c r="O8678" i="10"/>
  <c r="O8962" i="10"/>
  <c r="M8582" i="10"/>
  <c r="M9018" i="10"/>
  <c r="O8966" i="10"/>
  <c r="M8566" i="10"/>
  <c r="S8566" i="10" s="1"/>
  <c r="X8566" i="10" s="1"/>
  <c r="M8638" i="10"/>
  <c r="M8574" i="10"/>
  <c r="S8574" i="10" s="1"/>
  <c r="X8574" i="10" s="1"/>
  <c r="N9074" i="10"/>
  <c r="M8342" i="10"/>
  <c r="N8626" i="10"/>
  <c r="M8614" i="10"/>
  <c r="S8614" i="10" s="1"/>
  <c r="X8614" i="10" s="1"/>
  <c r="N8674" i="10"/>
  <c r="N7098" i="10"/>
  <c r="N7126" i="10"/>
  <c r="M7118" i="10"/>
  <c r="M7242" i="10"/>
  <c r="S7242" i="10" s="1"/>
  <c r="X7242" i="10" s="1"/>
  <c r="N7570" i="10"/>
  <c r="O7834" i="10"/>
  <c r="M7902" i="10"/>
  <c r="O8674" i="10"/>
  <c r="O8910" i="10"/>
  <c r="O8974" i="10"/>
  <c r="N8686" i="10"/>
  <c r="O8898" i="10"/>
  <c r="N8926" i="10"/>
  <c r="M8410" i="10"/>
  <c r="S8410" i="10" s="1"/>
  <c r="X8410" i="10" s="1"/>
  <c r="M8946" i="10"/>
  <c r="M8310" i="10"/>
  <c r="M9058" i="10"/>
  <c r="S9058" i="10" s="1"/>
  <c r="X9058" i="10" s="1"/>
  <c r="M7246" i="10"/>
  <c r="N6970" i="10"/>
  <c r="N7258" i="10"/>
  <c r="N7106" i="10"/>
  <c r="M7370" i="10"/>
  <c r="M7570" i="10"/>
  <c r="M7974" i="10"/>
  <c r="S7974" i="10" s="1"/>
  <c r="X7974" i="10" s="1"/>
  <c r="M7766" i="10"/>
  <c r="N7910" i="10"/>
  <c r="O8038" i="10"/>
  <c r="O8474" i="10"/>
  <c r="N8678" i="10"/>
  <c r="O8154" i="10"/>
  <c r="N9026" i="10"/>
  <c r="N8970" i="10"/>
  <c r="O8326" i="10"/>
  <c r="O8538" i="10"/>
  <c r="N6806" i="10"/>
  <c r="O7134" i="10"/>
  <c r="O7126" i="10"/>
  <c r="M7302" i="10"/>
  <c r="N6870" i="10"/>
  <c r="S6870" i="10" s="1"/>
  <c r="X6870" i="10" s="1"/>
  <c r="O7006" i="10"/>
  <c r="O7218" i="10"/>
  <c r="N7374" i="10"/>
  <c r="N7514" i="10"/>
  <c r="N7646" i="10"/>
  <c r="O7550" i="10"/>
  <c r="M7434" i="10"/>
  <c r="S7434" i="10" s="1"/>
  <c r="X7434" i="10" s="1"/>
  <c r="M7598" i="10"/>
  <c r="S7598" i="10" s="1"/>
  <c r="X7598" i="10" s="1"/>
  <c r="M7678" i="10"/>
  <c r="N7998" i="10"/>
  <c r="O8690" i="10"/>
  <c r="O8734" i="10"/>
  <c r="N8698" i="10"/>
  <c r="N8030" i="10"/>
  <c r="N8366" i="10"/>
  <c r="O8186" i="10"/>
  <c r="O8494" i="10"/>
  <c r="M9026" i="10"/>
  <c r="O8654" i="10"/>
  <c r="M8522" i="10"/>
  <c r="O6958" i="10"/>
  <c r="O7206" i="10"/>
  <c r="N7662" i="10"/>
  <c r="O7310" i="10"/>
  <c r="M7654" i="10"/>
  <c r="N7378" i="10"/>
  <c r="N7466" i="10"/>
  <c r="N8190" i="10"/>
  <c r="O7846" i="10"/>
  <c r="M7830" i="10"/>
  <c r="M7782" i="10"/>
  <c r="N7930" i="10"/>
  <c r="N8522" i="10"/>
  <c r="O9070" i="10"/>
  <c r="O8166" i="10"/>
  <c r="N8526" i="10"/>
  <c r="O9026" i="10"/>
  <c r="O9094" i="10"/>
  <c r="O8050" i="10"/>
  <c r="N7542" i="10"/>
  <c r="M7362" i="10"/>
  <c r="S7362" i="10" s="1"/>
  <c r="X7362" i="10" s="1"/>
  <c r="O8982" i="10"/>
  <c r="O7118" i="10"/>
  <c r="N8646" i="10"/>
  <c r="O7342" i="10"/>
  <c r="M7166" i="10"/>
  <c r="M7250" i="10"/>
  <c r="S7250" i="10" s="1"/>
  <c r="X7250" i="10" s="1"/>
  <c r="O6802" i="10"/>
  <c r="M6834" i="10"/>
  <c r="O6890" i="10"/>
  <c r="N6934" i="10"/>
  <c r="O6970" i="10"/>
  <c r="M7238" i="10"/>
  <c r="O7394" i="10"/>
  <c r="O7358" i="10"/>
  <c r="O7626" i="10"/>
  <c r="M7674" i="10"/>
  <c r="S7674" i="10" s="1"/>
  <c r="X7674" i="10" s="1"/>
  <c r="N7634" i="10"/>
  <c r="O7738" i="10"/>
  <c r="O7814" i="10"/>
  <c r="O7866" i="10"/>
  <c r="N7786" i="10"/>
  <c r="O7930" i="10"/>
  <c r="M7926" i="10"/>
  <c r="O8270" i="10"/>
  <c r="N7986" i="10"/>
  <c r="M8394" i="10"/>
  <c r="O8290" i="10"/>
  <c r="O8658" i="10"/>
  <c r="O8262" i="10"/>
  <c r="O8098" i="10"/>
  <c r="M8534" i="10"/>
  <c r="N8378" i="10"/>
  <c r="O8762" i="10"/>
  <c r="N8418" i="10"/>
  <c r="O8790" i="10"/>
  <c r="M8838" i="10"/>
  <c r="S8838" i="10" s="1"/>
  <c r="X8838" i="10" s="1"/>
  <c r="N8818" i="10"/>
  <c r="M8890" i="10"/>
  <c r="S8890" i="10" s="1"/>
  <c r="X8890" i="10" s="1"/>
  <c r="O8890" i="10"/>
  <c r="N9042" i="10"/>
  <c r="M6862" i="10"/>
  <c r="S6862" i="10" s="1"/>
  <c r="X6862" i="10" s="1"/>
  <c r="M6918" i="10"/>
  <c r="M7070" i="10"/>
  <c r="N7162" i="10"/>
  <c r="O7278" i="10"/>
  <c r="M7486" i="10"/>
  <c r="S7486" i="10" s="1"/>
  <c r="X7486" i="10" s="1"/>
  <c r="N7554" i="10"/>
  <c r="O7670" i="10"/>
  <c r="M7850" i="10"/>
  <c r="O8194" i="10"/>
  <c r="M8850" i="10"/>
  <c r="S8850" i="10" s="1"/>
  <c r="X8850" i="10" s="1"/>
  <c r="O7986" i="10"/>
  <c r="O8118" i="10"/>
  <c r="M8602" i="10"/>
  <c r="S8602" i="10" s="1"/>
  <c r="X8602" i="10" s="1"/>
  <c r="M7898" i="10"/>
  <c r="N8090" i="10"/>
  <c r="N8498" i="10"/>
  <c r="N8370" i="10"/>
  <c r="O8066" i="10"/>
  <c r="O8522" i="10"/>
  <c r="N8558" i="10"/>
  <c r="N6894" i="10"/>
  <c r="N8350" i="10"/>
  <c r="N8358" i="10"/>
  <c r="N8086" i="10"/>
  <c r="N7138" i="10"/>
  <c r="O6862" i="10"/>
  <c r="N6834" i="10"/>
  <c r="M6802" i="10"/>
  <c r="M6886" i="10"/>
  <c r="M6994" i="10"/>
  <c r="S6994" i="10" s="1"/>
  <c r="X6994" i="10" s="1"/>
  <c r="N6962" i="10"/>
  <c r="M7266" i="10"/>
  <c r="S7266" i="10" s="1"/>
  <c r="X7266" i="10" s="1"/>
  <c r="M7286" i="10"/>
  <c r="S7286" i="10" s="1"/>
  <c r="X7286" i="10" s="1"/>
  <c r="O7330" i="10"/>
  <c r="M7650" i="10"/>
  <c r="O7502" i="10"/>
  <c r="O7586" i="10"/>
  <c r="O7566" i="10"/>
  <c r="N7714" i="10"/>
  <c r="N7778" i="10"/>
  <c r="N7806" i="10"/>
  <c r="N7746" i="10"/>
  <c r="N7954" i="10"/>
  <c r="O8058" i="10"/>
  <c r="O8330" i="10"/>
  <c r="M8002" i="10"/>
  <c r="O8458" i="10"/>
  <c r="O8706" i="10"/>
  <c r="O8018" i="10"/>
  <c r="M8518" i="10"/>
  <c r="S8518" i="10" s="1"/>
  <c r="X8518" i="10" s="1"/>
  <c r="N8282" i="10"/>
  <c r="N8746" i="10"/>
  <c r="N8482" i="10"/>
  <c r="O7942" i="10"/>
  <c r="M8190" i="10"/>
  <c r="O8470" i="10"/>
  <c r="O8882" i="10"/>
  <c r="N9086" i="10"/>
  <c r="O8878" i="10"/>
  <c r="M8962" i="10"/>
  <c r="N8786" i="10"/>
  <c r="N6910" i="10"/>
  <c r="O7070" i="10"/>
  <c r="M7274" i="10"/>
  <c r="O7434" i="10"/>
  <c r="M7234" i="10"/>
  <c r="N7310" i="10"/>
  <c r="N7430" i="10"/>
  <c r="M7454" i="10"/>
  <c r="S7454" i="10" s="1"/>
  <c r="X7454" i="10" s="1"/>
  <c r="M7658" i="10"/>
  <c r="M7730" i="10"/>
  <c r="N8402" i="10"/>
  <c r="M8298" i="10"/>
  <c r="N9038" i="10"/>
  <c r="M8142" i="10"/>
  <c r="N8782" i="10"/>
  <c r="O9058" i="10"/>
  <c r="M8370" i="10"/>
  <c r="O8566" i="10"/>
  <c r="N8826" i="10"/>
  <c r="M8138" i="10"/>
  <c r="N8862" i="10"/>
  <c r="N8922" i="10"/>
  <c r="O8834" i="10"/>
  <c r="O6886" i="10"/>
  <c r="N7022" i="10"/>
  <c r="N7118" i="10"/>
  <c r="M7354" i="10"/>
  <c r="N8094" i="10"/>
  <c r="M8102" i="10"/>
  <c r="M8610" i="10"/>
  <c r="O8134" i="10"/>
  <c r="M8802" i="10"/>
  <c r="O8634" i="10"/>
  <c r="M8178" i="10"/>
  <c r="M8214" i="10"/>
  <c r="N9046" i="10"/>
  <c r="N8758" i="10"/>
  <c r="O8894" i="10"/>
  <c r="M8682" i="10"/>
  <c r="S8682" i="10" s="1"/>
  <c r="X8682" i="10" s="1"/>
  <c r="N8946" i="10"/>
  <c r="M8994" i="10"/>
  <c r="S8994" i="10" s="1"/>
  <c r="X8994" i="10" s="1"/>
  <c r="N6942" i="10"/>
  <c r="M7042" i="10"/>
  <c r="S7042" i="10" s="1"/>
  <c r="X7042" i="10" s="1"/>
  <c r="N7174" i="10"/>
  <c r="M7190" i="10"/>
  <c r="M7310" i="10"/>
  <c r="S7310" i="10" s="1"/>
  <c r="X7310" i="10" s="1"/>
  <c r="O7578" i="10"/>
  <c r="N7818" i="10"/>
  <c r="O7726" i="10"/>
  <c r="M7710" i="10"/>
  <c r="M7794" i="10"/>
  <c r="S7794" i="10" s="1"/>
  <c r="X7794" i="10" s="1"/>
  <c r="M8442" i="10"/>
  <c r="S8442" i="10" s="1"/>
  <c r="X8442" i="10" s="1"/>
  <c r="N8354" i="10"/>
  <c r="M8182" i="10"/>
  <c r="N8634" i="10"/>
  <c r="N8214" i="10"/>
  <c r="M8650" i="10"/>
  <c r="N9014" i="10"/>
  <c r="M8646" i="10"/>
  <c r="S8646" i="10" s="1"/>
  <c r="X8646" i="10" s="1"/>
  <c r="M8350" i="10"/>
  <c r="N9006" i="10"/>
  <c r="M8554" i="10"/>
  <c r="S8554" i="10" s="1"/>
  <c r="X8554" i="10" s="1"/>
  <c r="M7038" i="10"/>
  <c r="O6986" i="10"/>
  <c r="O6962" i="10"/>
  <c r="N7254" i="10"/>
  <c r="N7502" i="10"/>
  <c r="O7530" i="10"/>
  <c r="N7706" i="10"/>
  <c r="M7634" i="10"/>
  <c r="S7634" i="10" s="1"/>
  <c r="X7634" i="10" s="1"/>
  <c r="M7558" i="10"/>
  <c r="N7726" i="10"/>
  <c r="O7882" i="10"/>
  <c r="N7822" i="10"/>
  <c r="M8130" i="10"/>
  <c r="S8130" i="10" s="1"/>
  <c r="X8130" i="10" s="1"/>
  <c r="O8342" i="10"/>
  <c r="N8414" i="10"/>
  <c r="S8414" i="10" s="1"/>
  <c r="X8414" i="10" s="1"/>
  <c r="N8726" i="10"/>
  <c r="S8726" i="10" s="1"/>
  <c r="X8726" i="10" s="1"/>
  <c r="M8974" i="10"/>
  <c r="M8010" i="10"/>
  <c r="S8010" i="10" s="1"/>
  <c r="X8010" i="10" s="1"/>
  <c r="O9082" i="10"/>
  <c r="O9042" i="10"/>
  <c r="M8314" i="10"/>
  <c r="S8314" i="10" s="1"/>
  <c r="X8314" i="10" s="1"/>
  <c r="O9050" i="10"/>
  <c r="M8870" i="10"/>
  <c r="O6990" i="10"/>
  <c r="M6806" i="10"/>
  <c r="S6806" i="10" s="1"/>
  <c r="X6806" i="10" s="1"/>
  <c r="O7002" i="10"/>
  <c r="O7290" i="10"/>
  <c r="N7574" i="10"/>
  <c r="M7646" i="10"/>
  <c r="S7646" i="10" s="1"/>
  <c r="X7646" i="10" s="1"/>
  <c r="N6826" i="10"/>
  <c r="N6922" i="10"/>
  <c r="N7082" i="10"/>
  <c r="O7718" i="10"/>
  <c r="M7410" i="10"/>
  <c r="S7410" i="10" s="1"/>
  <c r="X7410" i="10" s="1"/>
  <c r="O7618" i="10"/>
  <c r="O8378" i="10"/>
  <c r="N7934" i="10"/>
  <c r="M8302" i="10"/>
  <c r="O7838" i="10"/>
  <c r="O8626" i="10"/>
  <c r="O8422" i="10"/>
  <c r="M8998" i="10"/>
  <c r="O8978" i="10"/>
  <c r="N8078" i="10"/>
  <c r="M8550" i="10"/>
  <c r="S8550" i="10" s="1"/>
  <c r="X8550" i="10" s="1"/>
  <c r="O8374" i="10"/>
  <c r="O8702" i="10"/>
  <c r="M8950" i="10"/>
  <c r="S8950" i="10" s="1"/>
  <c r="X8950" i="10" s="1"/>
  <c r="M8718" i="10"/>
  <c r="M6814" i="10"/>
  <c r="S6814" i="10" s="1"/>
  <c r="X6814" i="10" s="1"/>
  <c r="O6858" i="10"/>
  <c r="M6946" i="10"/>
  <c r="S6946" i="10" s="1"/>
  <c r="X6946" i="10" s="1"/>
  <c r="M7078" i="10"/>
  <c r="S7078" i="10" s="1"/>
  <c r="X7078" i="10" s="1"/>
  <c r="O7142" i="10"/>
  <c r="M7130" i="10"/>
  <c r="O7258" i="10"/>
  <c r="M7414" i="10"/>
  <c r="O7426" i="10"/>
  <c r="N7614" i="10"/>
  <c r="N7766" i="10"/>
  <c r="O7686" i="10"/>
  <c r="N7774" i="10"/>
  <c r="N8262" i="10"/>
  <c r="M8658" i="10"/>
  <c r="N8422" i="10"/>
  <c r="N8070" i="10"/>
  <c r="O8710" i="10"/>
  <c r="M6930" i="10"/>
  <c r="M7562" i="10"/>
  <c r="S7562" i="10" s="1"/>
  <c r="X7562" i="10" s="1"/>
  <c r="O7994" i="10"/>
  <c r="M7638" i="10"/>
  <c r="M7386" i="10"/>
  <c r="S7386" i="10" s="1"/>
  <c r="X7386" i="10" s="1"/>
  <c r="M7326" i="10"/>
  <c r="S7326" i="10" s="1"/>
  <c r="X7326" i="10" s="1"/>
  <c r="N7734" i="10"/>
  <c r="O8382" i="10"/>
  <c r="N8590" i="10"/>
  <c r="M8454" i="10"/>
  <c r="S8454" i="10" s="1"/>
  <c r="X8454" i="10" s="1"/>
  <c r="M8834" i="10"/>
  <c r="S8834" i="10" s="1"/>
  <c r="X8834" i="10" s="1"/>
  <c r="M6974" i="10"/>
  <c r="S6974" i="10" s="1"/>
  <c r="X6974" i="10" s="1"/>
  <c r="N7770" i="10"/>
  <c r="O8122" i="10"/>
  <c r="O8314" i="10"/>
  <c r="M8698" i="10"/>
  <c r="S8698" i="10" s="1"/>
  <c r="X8698" i="10" s="1"/>
  <c r="O6830" i="10"/>
  <c r="M7574" i="10"/>
  <c r="N7558" i="10"/>
  <c r="O7974" i="10"/>
  <c r="O7910" i="10"/>
  <c r="M6922" i="10"/>
  <c r="M7002" i="10"/>
  <c r="N7142" i="10"/>
  <c r="N7370" i="10"/>
  <c r="O7570" i="10"/>
  <c r="M7838" i="10"/>
  <c r="M8366" i="10"/>
  <c r="S8366" i="10" s="1"/>
  <c r="X8366" i="10" s="1"/>
  <c r="N8886" i="10"/>
  <c r="O9030" i="10"/>
  <c r="M8330" i="10"/>
  <c r="O8914" i="10"/>
  <c r="O7222" i="10"/>
  <c r="M6978" i="10"/>
  <c r="O7382" i="10"/>
  <c r="O7414" i="10"/>
  <c r="O7538" i="10"/>
  <c r="M7722" i="10"/>
  <c r="S7722" i="10" s="1"/>
  <c r="X7722" i="10" s="1"/>
  <c r="O7874" i="10"/>
  <c r="M7966" i="10"/>
  <c r="S7966" i="10" s="1"/>
  <c r="X7966" i="10" s="1"/>
  <c r="N8586" i="10"/>
  <c r="M8070" i="10"/>
  <c r="N8270" i="10"/>
  <c r="O8606" i="10"/>
  <c r="O8362" i="10"/>
  <c r="M8438" i="10"/>
  <c r="M8702" i="10"/>
  <c r="N9094" i="10"/>
  <c r="N8798" i="10"/>
  <c r="M6910" i="10"/>
  <c r="M7418" i="10"/>
  <c r="S7418" i="10" s="1"/>
  <c r="X7418" i="10" s="1"/>
  <c r="N7654" i="10"/>
  <c r="M7518" i="10"/>
  <c r="M7514" i="10"/>
  <c r="S7514" i="10" s="1"/>
  <c r="X7514" i="10" s="1"/>
  <c r="O7722" i="10"/>
  <c r="N7918" i="10"/>
  <c r="M8294" i="10"/>
  <c r="S8294" i="10" s="1"/>
  <c r="X8294" i="10" s="1"/>
  <c r="O8234" i="10"/>
  <c r="M8362" i="10"/>
  <c r="N8618" i="10"/>
  <c r="M8914" i="10"/>
  <c r="M8830" i="10"/>
  <c r="N8534" i="10"/>
  <c r="M8066" i="10"/>
  <c r="N8510" i="10"/>
  <c r="M8514" i="10"/>
  <c r="M8930" i="10"/>
  <c r="N8794" i="10"/>
  <c r="N7166" i="10"/>
  <c r="M6890" i="10"/>
  <c r="S6890" i="10" s="1"/>
  <c r="X6890" i="10" s="1"/>
  <c r="O7198" i="10"/>
  <c r="O7086" i="10"/>
  <c r="M7182" i="10"/>
  <c r="O6978" i="10"/>
  <c r="M7178" i="10"/>
  <c r="M7474" i="10"/>
  <c r="S7474" i="10" s="1"/>
  <c r="X7474" i="10" s="1"/>
  <c r="O7378" i="10"/>
  <c r="N7394" i="10"/>
  <c r="M7510" i="10"/>
  <c r="S7510" i="10" s="1"/>
  <c r="X7510" i="10" s="1"/>
  <c r="M7422" i="10"/>
  <c r="S7422" i="10" s="1"/>
  <c r="X7422" i="10" s="1"/>
  <c r="N7730" i="10"/>
  <c r="N7858" i="10"/>
  <c r="O7858" i="10"/>
  <c r="M8234" i="10"/>
  <c r="N8514" i="10"/>
  <c r="N8942" i="10"/>
  <c r="M8090" i="10"/>
  <c r="S8090" i="10" s="1"/>
  <c r="X8090" i="10" s="1"/>
  <c r="M8022" i="10"/>
  <c r="N8246" i="10"/>
  <c r="O8310" i="10"/>
  <c r="O8670" i="10"/>
  <c r="O8826" i="10"/>
  <c r="M8938" i="10"/>
  <c r="M8242" i="10"/>
  <c r="O8346" i="10"/>
  <c r="M8386" i="10"/>
  <c r="M8814" i="10"/>
  <c r="S8814" i="10" s="1"/>
  <c r="X8814" i="10" s="1"/>
  <c r="O9022" i="10"/>
  <c r="O8822" i="10"/>
  <c r="N9018" i="10"/>
  <c r="N7710" i="10"/>
  <c r="N7926" i="10"/>
  <c r="M7702" i="10"/>
  <c r="N6998" i="10"/>
  <c r="O7650" i="10"/>
  <c r="O8450" i="10"/>
  <c r="O8722" i="10"/>
  <c r="O7438" i="10"/>
  <c r="M8546" i="10"/>
  <c r="S8546" i="10" s="1"/>
  <c r="X8546" i="10" s="1"/>
  <c r="O7914" i="10"/>
  <c r="N8722" i="10"/>
  <c r="N7586" i="10"/>
  <c r="M8250" i="10"/>
  <c r="S8250" i="10" s="1"/>
  <c r="X8250" i="10" s="1"/>
  <c r="M8618" i="10"/>
  <c r="N6882" i="10"/>
  <c r="S6882" i="10" s="1"/>
  <c r="X6882" i="10" s="1"/>
  <c r="O7702" i="10"/>
  <c r="M7798" i="10"/>
  <c r="S7798" i="10" s="1"/>
  <c r="X7798" i="10" s="1"/>
  <c r="M7910" i="10"/>
  <c r="S7910" i="10" s="1"/>
  <c r="X7910" i="10" s="1"/>
  <c r="O8850" i="10"/>
  <c r="M7374" i="10"/>
  <c r="S7374" i="10" s="1"/>
  <c r="X7374" i="10" s="1"/>
  <c r="M7338" i="10"/>
  <c r="S7338" i="10" s="1"/>
  <c r="X7338" i="10" s="1"/>
  <c r="M7426" i="10"/>
  <c r="O7766" i="10"/>
  <c r="M7738" i="10"/>
  <c r="N8802" i="10"/>
  <c r="O8366" i="10"/>
  <c r="M9090" i="10"/>
  <c r="S9090" i="10" s="1"/>
  <c r="X9090" i="10" s="1"/>
  <c r="N6914" i="10"/>
  <c r="N7238" i="10"/>
  <c r="N7390" i="10"/>
  <c r="M7774" i="10"/>
  <c r="S7774" i="10" s="1"/>
  <c r="X7774" i="10" s="1"/>
  <c r="N7782" i="10"/>
  <c r="O8106" i="10"/>
  <c r="O8070" i="10"/>
  <c r="M8606" i="10"/>
  <c r="O8390" i="10"/>
  <c r="O9090" i="10"/>
  <c r="N8654" i="10"/>
  <c r="M8798" i="10"/>
  <c r="M8734" i="10"/>
  <c r="S8734" i="10" s="1"/>
  <c r="X8734" i="10" s="1"/>
  <c r="M9002" i="10"/>
  <c r="S9002" i="10" s="1"/>
  <c r="X9002" i="10" s="1"/>
  <c r="O7062" i="10"/>
  <c r="M7334" i="10"/>
  <c r="N7382" i="10"/>
  <c r="N7638" i="10"/>
  <c r="O7518" i="10"/>
  <c r="O7422" i="10"/>
  <c r="N7682" i="10"/>
  <c r="O7902" i="10"/>
  <c r="M7918" i="10"/>
  <c r="N8230" i="10"/>
  <c r="N8334" i="10"/>
  <c r="N8398" i="10"/>
  <c r="N8742" i="10"/>
  <c r="N8662" i="10"/>
  <c r="O8830" i="10"/>
  <c r="N8582" i="10"/>
  <c r="M8510" i="10"/>
  <c r="S8510" i="10" s="1"/>
  <c r="X8510" i="10" s="1"/>
  <c r="N8658" i="10"/>
  <c r="M8134" i="10"/>
  <c r="S8134" i="10" s="1"/>
  <c r="X8134" i="10" s="1"/>
  <c r="O8794" i="10"/>
  <c r="M8826" i="10"/>
  <c r="S8826" i="10" s="1"/>
  <c r="X8826" i="10" s="1"/>
  <c r="M7258" i="10"/>
  <c r="S7258" i="10" s="1"/>
  <c r="X7258" i="10" s="1"/>
  <c r="N6930" i="10"/>
  <c r="N6966" i="10"/>
  <c r="O7214" i="10"/>
  <c r="N7182" i="10"/>
  <c r="N7178" i="10"/>
  <c r="N7354" i="10"/>
  <c r="M7446" i="10"/>
  <c r="S7446" i="10" s="1"/>
  <c r="X7446" i="10" s="1"/>
  <c r="N7694" i="10"/>
  <c r="N7902" i="10"/>
  <c r="O7922" i="10"/>
  <c r="M8402" i="10"/>
  <c r="S8402" i="10" s="1"/>
  <c r="X8402" i="10" s="1"/>
  <c r="N8386" i="10"/>
  <c r="O8810" i="10"/>
  <c r="N8598" i="10"/>
  <c r="O8178" i="10"/>
  <c r="M8706" i="10"/>
  <c r="S8706" i="10" s="1"/>
  <c r="X8706" i="10" s="1"/>
  <c r="N8390" i="10"/>
  <c r="M8670" i="10"/>
  <c r="M8094" i="10"/>
  <c r="S8094" i="10" s="1"/>
  <c r="X8094" i="10" s="1"/>
  <c r="N8138" i="10"/>
  <c r="N8578" i="10"/>
  <c r="O7966" i="10"/>
  <c r="N8630" i="10"/>
  <c r="M8750" i="10"/>
  <c r="N8338" i="10"/>
  <c r="M8630" i="10"/>
  <c r="N8238" i="10"/>
  <c r="O8650" i="10"/>
  <c r="N7170" i="10"/>
  <c r="M8478" i="10"/>
  <c r="M8958" i="10"/>
  <c r="S8958" i="10" s="1"/>
  <c r="X8958" i="10" s="1"/>
  <c r="O7886" i="10"/>
  <c r="M7050" i="10"/>
  <c r="N7090" i="10"/>
  <c r="M7746" i="10"/>
  <c r="S7746" i="10" s="1"/>
  <c r="X7746" i="10" s="1"/>
  <c r="O8394" i="10"/>
  <c r="M9086" i="10"/>
  <c r="S9086" i="10" s="1"/>
  <c r="X9086" i="10" s="1"/>
  <c r="O7270" i="10"/>
  <c r="N8278" i="10"/>
  <c r="M8634" i="10"/>
  <c r="S8634" i="10" s="1"/>
  <c r="X8634" i="10" s="1"/>
  <c r="M7086" i="10"/>
  <c r="S7086" i="10" s="1"/>
  <c r="X7086" i="10" s="1"/>
  <c r="N7346" i="10"/>
  <c r="M8858" i="10"/>
  <c r="N7618" i="10"/>
  <c r="M7986" i="10"/>
  <c r="S7986" i="10" s="1"/>
  <c r="X7986" i="10" s="1"/>
  <c r="O8010" i="10"/>
  <c r="N7922" i="10"/>
  <c r="M8626" i="10"/>
  <c r="S8626" i="10" s="1"/>
  <c r="X8626" i="10" s="1"/>
  <c r="M8918" i="10"/>
  <c r="S8918" i="10" s="1"/>
  <c r="X8918" i="10" s="1"/>
  <c r="M8822" i="10"/>
  <c r="O8206" i="10"/>
  <c r="M8786" i="10"/>
  <c r="S8786" i="10" s="1"/>
  <c r="X8786" i="10" s="1"/>
  <c r="O8350" i="10"/>
  <c r="N7578" i="10"/>
  <c r="O6838" i="10"/>
  <c r="N6926" i="10"/>
  <c r="N7894" i="10"/>
  <c r="M7750" i="10"/>
  <c r="N8998" i="10"/>
  <c r="M8446" i="10"/>
  <c r="M6822" i="10"/>
  <c r="S6822" i="10" s="1"/>
  <c r="X6822" i="10" s="1"/>
  <c r="O6906" i="10"/>
  <c r="O7542" i="10"/>
  <c r="N7686" i="10"/>
  <c r="O7774" i="10"/>
  <c r="O7782" i="10"/>
  <c r="N8110" i="10"/>
  <c r="N8310" i="10"/>
  <c r="N8166" i="10"/>
  <c r="M8722" i="10"/>
  <c r="N8466" i="10"/>
  <c r="N8446" i="10"/>
  <c r="O8730" i="10"/>
  <c r="O8798" i="10"/>
  <c r="O8214" i="10"/>
  <c r="M7062" i="10"/>
  <c r="S7062" i="10" s="1"/>
  <c r="X7062" i="10" s="1"/>
  <c r="N6978" i="10"/>
  <c r="N7350" i="10"/>
  <c r="O7446" i="10"/>
  <c r="N7366" i="10"/>
  <c r="M7442" i="10"/>
  <c r="S7442" i="10" s="1"/>
  <c r="X7442" i="10" s="1"/>
  <c r="M7662" i="10"/>
  <c r="S7662" i="10" s="1"/>
  <c r="X7662" i="10" s="1"/>
  <c r="M7922" i="10"/>
  <c r="O7918" i="10"/>
  <c r="O8230" i="10"/>
  <c r="N8430" i="10"/>
  <c r="O7898" i="10"/>
  <c r="M8806" i="10"/>
  <c r="O8090" i="10"/>
  <c r="O8662" i="10"/>
  <c r="M8390" i="10"/>
  <c r="O8618" i="10"/>
  <c r="O8510" i="10"/>
  <c r="O8094" i="10"/>
  <c r="N8730" i="10"/>
  <c r="O8558" i="10"/>
  <c r="O8990" i="10"/>
  <c r="N6938" i="10"/>
  <c r="N7278" i="10"/>
  <c r="M6966" i="10"/>
  <c r="M7074" i="10"/>
  <c r="M7214" i="10"/>
  <c r="O7178" i="10"/>
  <c r="O7682" i="10"/>
  <c r="N7802" i="10"/>
  <c r="N8790" i="10"/>
  <c r="N7898" i="10"/>
  <c r="M8598" i="10"/>
  <c r="N8374" i="10"/>
  <c r="M8418" i="10"/>
  <c r="S8418" i="10" s="1"/>
  <c r="X8418" i="10" s="1"/>
  <c r="M8762" i="10"/>
  <c r="O8402" i="10"/>
  <c r="N8930" i="10"/>
  <c r="O8802" i="10"/>
  <c r="N8902" i="10"/>
  <c r="M7430" i="10"/>
  <c r="S7430" i="10" s="1"/>
  <c r="X7430" i="10" s="1"/>
  <c r="O8306" i="10"/>
  <c r="M9014" i="10"/>
  <c r="S9014" i="10" s="1"/>
  <c r="X9014" i="10" s="1"/>
  <c r="N7490" i="10"/>
  <c r="N7342" i="10"/>
  <c r="O7758" i="10"/>
  <c r="M7818" i="10"/>
  <c r="S7818" i="10" s="1"/>
  <c r="X7818" i="10" s="1"/>
  <c r="O7038" i="10"/>
  <c r="N7302" i="10"/>
  <c r="O7762" i="10"/>
  <c r="M8770" i="10"/>
  <c r="S8770" i="10" s="1"/>
  <c r="X8770" i="10" s="1"/>
  <c r="N8866" i="10"/>
  <c r="O8418" i="10"/>
  <c r="N7158" i="10"/>
  <c r="N7978" i="10"/>
  <c r="M8966" i="10"/>
  <c r="M8274" i="10"/>
  <c r="M7810" i="10"/>
  <c r="S7810" i="10" s="1"/>
  <c r="X7810" i="10" s="1"/>
  <c r="M8382" i="10"/>
  <c r="S8382" i="10" s="1"/>
  <c r="X8382" i="10" s="1"/>
  <c r="N8174" i="10"/>
  <c r="M8910" i="10"/>
  <c r="M7066" i="10"/>
  <c r="S7066" i="10" s="1"/>
  <c r="X7066" i="10" s="1"/>
  <c r="O6822" i="10"/>
  <c r="O7374" i="10"/>
  <c r="N8910" i="10"/>
  <c r="N8322" i="10"/>
  <c r="O8602" i="10"/>
  <c r="M6854" i="10"/>
  <c r="S6854" i="10" s="1"/>
  <c r="X6854" i="10" s="1"/>
  <c r="N8302" i="10"/>
  <c r="O8030" i="10"/>
  <c r="N6818" i="10"/>
  <c r="O6866" i="10"/>
  <c r="M7046" i="10"/>
  <c r="S7046" i="10" s="1"/>
  <c r="X7046" i="10" s="1"/>
  <c r="N7130" i="10"/>
  <c r="M7694" i="10"/>
  <c r="M7686" i="10"/>
  <c r="O7830" i="10"/>
  <c r="M7842" i="10"/>
  <c r="S7842" i="10" s="1"/>
  <c r="X7842" i="10" s="1"/>
  <c r="O8398" i="10"/>
  <c r="M8742" i="10"/>
  <c r="S8742" i="10" s="1"/>
  <c r="X8742" i="10" s="1"/>
  <c r="M8166" i="10"/>
  <c r="O8582" i="10"/>
  <c r="N8710" i="10"/>
  <c r="N9034" i="10"/>
  <c r="N8854" i="10"/>
  <c r="O8950" i="10"/>
  <c r="M8538" i="10"/>
  <c r="S8538" i="10" s="1"/>
  <c r="X8538" i="10" s="1"/>
  <c r="O7238" i="10"/>
  <c r="O7350" i="10"/>
  <c r="M7358" i="10"/>
  <c r="S7358" i="10" s="1"/>
  <c r="X7358" i="10" s="1"/>
  <c r="O7450" i="10"/>
  <c r="N7826" i="10"/>
  <c r="O7906" i="10"/>
  <c r="N7738" i="10"/>
  <c r="N7874" i="10"/>
  <c r="M8230" i="10"/>
  <c r="S8230" i="10" s="1"/>
  <c r="X8230" i="10" s="1"/>
  <c r="M8126" i="10"/>
  <c r="O8938" i="10"/>
  <c r="M8662" i="10"/>
  <c r="S8662" i="10" s="1"/>
  <c r="X8662" i="10" s="1"/>
  <c r="O8246" i="10"/>
  <c r="N8702" i="10"/>
  <c r="M8902" i="10"/>
  <c r="O8806" i="10"/>
  <c r="N8954" i="10"/>
  <c r="O9014" i="10"/>
  <c r="M6938" i="10"/>
  <c r="N7478" i="10"/>
  <c r="O6966" i="10"/>
  <c r="O7074" i="10"/>
  <c r="O7274" i="10"/>
  <c r="N7214" i="10"/>
  <c r="O7370" i="10"/>
  <c r="M7450" i="10"/>
  <c r="S7450" i="10" s="1"/>
  <c r="X7450" i="10" s="1"/>
  <c r="N7718" i="10"/>
  <c r="N7546" i="10"/>
  <c r="M7914" i="10"/>
  <c r="S7914" i="10" s="1"/>
  <c r="X7914" i="10" s="1"/>
  <c r="O7870" i="10"/>
  <c r="M8426" i="10"/>
  <c r="S8426" i="10" s="1"/>
  <c r="X8426" i="10" s="1"/>
  <c r="N8126" i="10"/>
  <c r="O8598" i="10"/>
  <c r="O8454" i="10"/>
  <c r="M8354" i="10"/>
  <c r="S8354" i="10" s="1"/>
  <c r="X8354" i="10" s="1"/>
  <c r="O8282" i="10"/>
  <c r="M8730" i="10"/>
  <c r="S8730" i="10" s="1"/>
  <c r="X8730" i="10" s="1"/>
  <c r="O8162" i="10"/>
  <c r="O7658" i="10"/>
  <c r="N8878" i="10"/>
  <c r="M8686" i="10"/>
  <c r="S8686" i="10" s="1"/>
  <c r="X8686" i="10" s="1"/>
  <c r="N7590" i="10"/>
  <c r="N8066" i="10"/>
  <c r="O7250" i="10"/>
  <c r="N7070" i="10"/>
  <c r="N8142" i="10"/>
  <c r="M7542" i="10"/>
  <c r="S7542" i="10" s="1"/>
  <c r="X7542" i="10" s="1"/>
  <c r="N8894" i="10"/>
  <c r="O8926" i="10"/>
  <c r="O8726" i="10"/>
  <c r="N9054" i="10"/>
  <c r="N7650" i="10"/>
  <c r="O7946" i="10"/>
  <c r="N8562" i="10"/>
  <c r="M8878" i="10"/>
  <c r="O8554" i="10"/>
  <c r="O6878" i="10"/>
  <c r="N8194" i="10"/>
  <c r="N8750" i="10"/>
  <c r="N8022" i="10"/>
  <c r="N8330" i="10"/>
  <c r="N8966" i="10"/>
  <c r="O8410" i="10"/>
  <c r="N6918" i="10"/>
  <c r="O7190" i="10"/>
  <c r="M8198" i="10"/>
  <c r="S8198" i="10" s="1"/>
  <c r="X8198" i="10" s="1"/>
  <c r="N8974" i="10"/>
  <c r="M8146" i="10"/>
  <c r="M6950" i="10"/>
  <c r="S6950" i="10" s="1"/>
  <c r="X6950" i="10" s="1"/>
  <c r="N6886" i="10"/>
  <c r="M7606" i="10"/>
  <c r="N7426" i="10"/>
  <c r="M7594" i="10"/>
  <c r="S7594" i="10" s="1"/>
  <c r="X7594" i="10" s="1"/>
  <c r="O8446" i="10"/>
  <c r="O6914" i="10"/>
  <c r="M7290" i="10"/>
  <c r="O7662" i="10"/>
  <c r="N8342" i="10"/>
  <c r="M8030" i="10"/>
  <c r="S8030" i="10" s="1"/>
  <c r="X8030" i="10" s="1"/>
  <c r="O8526" i="10"/>
  <c r="M8154" i="10"/>
  <c r="S8154" i="10" s="1"/>
  <c r="X8154" i="10" s="1"/>
  <c r="N8718" i="10"/>
  <c r="M6926" i="10"/>
  <c r="S6926" i="10" s="1"/>
  <c r="X6926" i="10" s="1"/>
  <c r="N6958" i="10"/>
  <c r="N7154" i="10"/>
  <c r="N7606" i="10"/>
  <c r="N7506" i="10"/>
  <c r="M7522" i="10"/>
  <c r="M7682" i="10"/>
  <c r="S7682" i="10" s="1"/>
  <c r="X7682" i="10" s="1"/>
  <c r="M7706" i="10"/>
  <c r="S7706" i="10" s="1"/>
  <c r="X7706" i="10" s="1"/>
  <c r="N7830" i="10"/>
  <c r="M7982" i="10"/>
  <c r="N8938" i="10"/>
  <c r="M8934" i="10"/>
  <c r="M8186" i="10"/>
  <c r="S8186" i="10" s="1"/>
  <c r="X8186" i="10" s="1"/>
  <c r="N8002" i="10"/>
  <c r="O8622" i="10"/>
  <c r="M8710" i="10"/>
  <c r="O8126" i="10"/>
  <c r="M8854" i="10"/>
  <c r="O8338" i="10"/>
  <c r="O8742" i="10"/>
  <c r="M7350" i="10"/>
  <c r="S7350" i="10" s="1"/>
  <c r="X7350" i="10" s="1"/>
  <c r="M7378" i="10"/>
  <c r="S7378" i="10" s="1"/>
  <c r="X7378" i="10" s="1"/>
  <c r="M7538" i="10"/>
  <c r="S7538" i="10" s="1"/>
  <c r="X7538" i="10" s="1"/>
  <c r="N7950" i="10"/>
  <c r="O7622" i="10"/>
  <c r="M7786" i="10"/>
  <c r="S7786" i="10" s="1"/>
  <c r="X7786" i="10" s="1"/>
  <c r="N8182" i="10"/>
  <c r="M7942" i="10"/>
  <c r="S7942" i="10" s="1"/>
  <c r="X7942" i="10" s="1"/>
  <c r="N8298" i="10"/>
  <c r="O9006" i="10"/>
  <c r="M8202" i="10"/>
  <c r="S8202" i="10" s="1"/>
  <c r="X8202" i="10" s="1"/>
  <c r="N8318" i="10"/>
  <c r="O8258" i="10"/>
  <c r="M8194" i="10"/>
  <c r="O8906" i="10"/>
  <c r="N9078" i="10"/>
  <c r="M8218" i="10"/>
  <c r="S8218" i="10" s="1"/>
  <c r="X8218" i="10" s="1"/>
  <c r="O6938" i="10"/>
  <c r="N7030" i="10"/>
  <c r="N7074" i="10"/>
  <c r="O7034" i="10"/>
  <c r="N7110" i="10"/>
  <c r="N7246" i="10"/>
  <c r="O7490" i="10"/>
  <c r="O7386" i="10"/>
  <c r="O7462" i="10"/>
  <c r="N7582" i="10"/>
  <c r="O7602" i="10"/>
  <c r="M7990" i="10"/>
  <c r="S7990" i="10" s="1"/>
  <c r="X7990" i="10" s="1"/>
  <c r="O8242" i="10"/>
  <c r="M8558" i="10"/>
  <c r="S8558" i="10" s="1"/>
  <c r="X8558" i="10" s="1"/>
  <c r="O9010" i="10"/>
  <c r="N6850" i="10"/>
  <c r="O7630" i="10"/>
  <c r="M7890" i="10"/>
  <c r="S7890" i="10" s="1"/>
  <c r="X7890" i="10" s="1"/>
  <c r="M8106" i="10"/>
  <c r="S8106" i="10" s="1"/>
  <c r="X8106" i="10" s="1"/>
  <c r="N8906" i="10"/>
  <c r="O7546" i="10"/>
  <c r="N8178" i="10"/>
  <c r="O8150" i="10"/>
  <c r="O8738" i="10"/>
  <c r="O8770" i="10"/>
  <c r="O8754" i="10"/>
  <c r="M7170" i="10"/>
  <c r="S7170" i="10" s="1"/>
  <c r="X7170" i="10" s="1"/>
  <c r="N7230" i="10"/>
  <c r="N7754" i="10"/>
  <c r="M8490" i="10"/>
  <c r="S8490" i="10" s="1"/>
  <c r="X8490" i="10" s="1"/>
  <c r="N8898" i="10"/>
  <c r="M8174" i="10"/>
  <c r="S8174" i="10" s="1"/>
  <c r="X8174" i="10" s="1"/>
  <c r="O8614" i="10"/>
  <c r="N7190" i="10"/>
  <c r="M7198" i="10"/>
  <c r="S7198" i="10" s="1"/>
  <c r="X7198" i="10" s="1"/>
  <c r="N7678" i="10"/>
  <c r="N7834" i="10"/>
  <c r="M8290" i="10"/>
  <c r="S8290" i="10" s="1"/>
  <c r="X8290" i="10" s="1"/>
  <c r="M8926" i="10"/>
  <c r="S8926" i="10" s="1"/>
  <c r="X8926" i="10" s="1"/>
  <c r="M7882" i="10"/>
  <c r="S7882" i="10" s="1"/>
  <c r="X7882" i="10" s="1"/>
  <c r="M8674" i="10"/>
  <c r="S8674" i="10" s="1"/>
  <c r="X8674" i="10" s="1"/>
  <c r="O8866" i="10"/>
  <c r="N8766" i="10"/>
  <c r="O6806" i="10"/>
  <c r="O6922" i="10"/>
  <c r="N7290" i="10"/>
  <c r="O7574" i="10"/>
  <c r="M8746" i="10"/>
  <c r="S8746" i="10" s="1"/>
  <c r="X8746" i="10" s="1"/>
  <c r="N8494" i="10"/>
  <c r="O8718" i="10"/>
  <c r="O6846" i="10"/>
  <c r="O6974" i="10"/>
  <c r="M6958" i="10"/>
  <c r="S6958" i="10" s="1"/>
  <c r="X6958" i="10" s="1"/>
  <c r="O7154" i="10"/>
  <c r="M7462" i="10"/>
  <c r="S7462" i="10" s="1"/>
  <c r="X7462" i="10" s="1"/>
  <c r="O7746" i="10"/>
  <c r="O7534" i="10"/>
  <c r="O8014" i="10"/>
  <c r="N7750" i="10"/>
  <c r="M8286" i="10"/>
  <c r="S8286" i="10" s="1"/>
  <c r="X8286" i="10" s="1"/>
  <c r="N8026" i="10"/>
  <c r="N8234" i="10"/>
  <c r="O8934" i="10"/>
  <c r="O8902" i="10"/>
  <c r="O8854" i="10"/>
  <c r="M8498" i="10"/>
  <c r="S8498" i="10" s="1"/>
  <c r="X8498" i="10" s="1"/>
  <c r="M8278" i="10"/>
  <c r="S8278" i="10" s="1"/>
  <c r="X8278" i="10" s="1"/>
  <c r="O7430" i="10"/>
  <c r="O7466" i="10"/>
  <c r="M7718" i="10"/>
  <c r="O7610" i="10"/>
  <c r="O7694" i="10"/>
  <c r="N7938" i="10"/>
  <c r="N8326" i="10"/>
  <c r="N8274" i="10"/>
  <c r="M7802" i="10"/>
  <c r="S7802" i="10" s="1"/>
  <c r="X7802" i="10" s="1"/>
  <c r="M8794" i="10"/>
  <c r="S8794" i="10" s="1"/>
  <c r="X8794" i="10" s="1"/>
  <c r="O8278" i="10"/>
  <c r="M8318" i="10"/>
  <c r="S8318" i="10" s="1"/>
  <c r="X8318" i="10" s="1"/>
  <c r="O8862" i="10"/>
  <c r="N8346" i="10"/>
  <c r="O8542" i="10"/>
  <c r="M7030" i="10"/>
  <c r="O7166" i="10"/>
  <c r="N7194" i="10"/>
  <c r="M7110" i="10"/>
  <c r="S7110" i="10" s="1"/>
  <c r="X7110" i="10" s="1"/>
  <c r="N7314" i="10"/>
  <c r="M7278" i="10"/>
  <c r="S7278" i="10" s="1"/>
  <c r="X7278" i="10" s="1"/>
  <c r="M7270" i="10"/>
  <c r="S7270" i="10" s="1"/>
  <c r="X7270" i="10" s="1"/>
  <c r="N7334" i="10"/>
  <c r="M7582" i="10"/>
  <c r="M7790" i="10"/>
  <c r="M8758" i="10"/>
  <c r="S8758" i="10" s="1"/>
  <c r="X8758" i="10" s="1"/>
  <c r="O8922" i="10"/>
  <c r="N6802" i="10"/>
  <c r="O8498" i="10"/>
  <c r="O8054" i="10"/>
  <c r="O8918" i="10"/>
  <c r="M8118" i="10"/>
  <c r="M6818" i="10"/>
  <c r="S6818" i="10" s="1"/>
  <c r="X6818" i="10" s="1"/>
  <c r="M7714" i="10"/>
  <c r="S7714" i="10" s="1"/>
  <c r="X7714" i="10" s="1"/>
  <c r="N8306" i="10"/>
  <c r="M8474" i="10"/>
  <c r="S8474" i="10" s="1"/>
  <c r="X8474" i="10" s="1"/>
  <c r="M8866" i="10"/>
  <c r="S8866" i="10" s="1"/>
  <c r="X8866" i="10" s="1"/>
  <c r="N6990" i="10"/>
  <c r="S6990" i="10" s="1"/>
  <c r="X6990" i="10" s="1"/>
  <c r="O7162" i="10"/>
  <c r="O8238" i="10"/>
  <c r="O7326" i="10"/>
  <c r="O7454" i="10"/>
  <c r="N7642" i="10"/>
  <c r="N8102" i="10"/>
  <c r="N8114" i="10"/>
  <c r="M9046" i="10"/>
  <c r="S9046" i="10" s="1"/>
  <c r="X9046" i="10" s="1"/>
  <c r="M8894" i="10"/>
  <c r="S8894" i="10" s="1"/>
  <c r="X8894" i="10" s="1"/>
  <c r="O8766" i="10"/>
  <c r="M7094" i="10"/>
  <c r="S7094" i="10" s="1"/>
  <c r="X7094" i="10" s="1"/>
  <c r="M7502" i="10"/>
  <c r="S7502" i="10" s="1"/>
  <c r="X7502" i="10" s="1"/>
  <c r="N8506" i="10"/>
  <c r="N8762" i="10"/>
  <c r="N8986" i="10"/>
  <c r="O8358" i="10"/>
  <c r="N7038" i="10"/>
  <c r="O7254" i="10"/>
  <c r="N7658" i="10"/>
  <c r="M7998" i="10"/>
  <c r="S7998" i="10" s="1"/>
  <c r="X7998" i="10" s="1"/>
  <c r="N8650" i="10"/>
  <c r="N8870" i="10"/>
  <c r="N7002" i="10"/>
  <c r="N7218" i="10"/>
  <c r="N7274" i="10"/>
  <c r="O7606" i="10"/>
  <c r="N7838" i="10"/>
  <c r="N8822" i="10"/>
  <c r="M8970" i="10"/>
  <c r="S8970" i="10" s="1"/>
  <c r="X8970" i="10" s="1"/>
  <c r="O8182" i="10"/>
  <c r="O6894" i="10"/>
  <c r="O7098" i="10"/>
  <c r="M7206" i="10"/>
  <c r="M7330" i="10"/>
  <c r="S7330" i="10" s="1"/>
  <c r="X7330" i="10" s="1"/>
  <c r="N7414" i="10"/>
  <c r="M7614" i="10"/>
  <c r="S7614" i="10" s="1"/>
  <c r="X7614" i="10" s="1"/>
  <c r="N8118" i="10"/>
  <c r="O7514" i="10"/>
  <c r="N8014" i="10"/>
  <c r="O7890" i="10"/>
  <c r="M8050" i="10"/>
  <c r="S8050" i="10" s="1"/>
  <c r="X8050" i="10" s="1"/>
  <c r="N8222" i="10"/>
  <c r="S8222" i="10" s="1"/>
  <c r="X8222" i="10" s="1"/>
  <c r="O8430" i="10"/>
  <c r="M8338" i="10"/>
  <c r="S8338" i="10" s="1"/>
  <c r="X8338" i="10" s="1"/>
  <c r="N8914" i="10"/>
  <c r="N8606" i="10"/>
  <c r="N8242" i="10"/>
  <c r="O8438" i="10"/>
  <c r="M9094" i="10"/>
  <c r="S9094" i="10" s="1"/>
  <c r="X9094" i="10" s="1"/>
  <c r="N8362" i="10"/>
  <c r="O7298" i="10"/>
  <c r="N7518" i="10"/>
  <c r="O7510" i="10"/>
  <c r="N7602" i="10"/>
  <c r="M7846" i="10"/>
  <c r="N8394" i="10"/>
  <c r="O7810" i="10"/>
  <c r="N7982" i="10"/>
  <c r="O8786" i="10"/>
  <c r="O8570" i="10"/>
  <c r="N8934" i="10"/>
  <c r="N8830" i="10"/>
  <c r="O8354" i="10"/>
  <c r="O8002" i="10"/>
  <c r="O8138" i="10"/>
  <c r="N8610" i="10"/>
  <c r="O9078" i="10"/>
  <c r="M7342" i="10"/>
  <c r="S7342" i="10" s="1"/>
  <c r="X7342" i="10" s="1"/>
  <c r="M6954" i="10"/>
  <c r="S6954" i="10" s="1"/>
  <c r="X6954" i="10" s="1"/>
  <c r="O6950" i="10"/>
  <c r="M7098" i="10"/>
  <c r="S7098" i="10" s="1"/>
  <c r="X7098" i="10" s="1"/>
  <c r="O7194" i="10"/>
  <c r="O7182" i="10"/>
  <c r="O7314" i="10"/>
  <c r="O7138" i="10"/>
  <c r="N7234" i="10"/>
  <c r="O7362" i="10"/>
  <c r="O7590" i="10"/>
  <c r="M7526" i="10"/>
  <c r="S7526" i="10" s="1"/>
  <c r="X7526" i="10" s="1"/>
  <c r="O7482" i="10"/>
  <c r="M7690" i="10"/>
  <c r="S7690" i="10" s="1"/>
  <c r="X7690" i="10" s="1"/>
  <c r="O7790" i="10"/>
  <c r="N7846" i="10"/>
  <c r="O7990" i="10"/>
  <c r="O8298" i="10"/>
  <c r="N8962" i="10"/>
  <c r="N8806" i="10"/>
  <c r="O8994" i="10"/>
  <c r="O8286" i="10"/>
  <c r="N8982" i="10"/>
  <c r="M8262" i="10"/>
  <c r="S8262" i="10" s="1"/>
  <c r="X8262" i="10" s="1"/>
  <c r="N8670" i="10"/>
  <c r="M8862" i="10"/>
  <c r="S8862" i="10" s="1"/>
  <c r="X8862" i="10" s="1"/>
  <c r="M8058" i="10"/>
  <c r="M9078" i="10"/>
  <c r="S9078" i="10" s="1"/>
  <c r="X9078" i="10" s="1"/>
  <c r="M7938" i="10"/>
  <c r="S7938" i="10" s="1"/>
  <c r="X7938" i="10" s="1"/>
  <c r="O8586" i="10"/>
  <c r="O7478" i="10"/>
  <c r="O8322" i="10"/>
  <c r="N8774" i="10"/>
  <c r="O8818" i="10"/>
  <c r="O9054" i="10"/>
  <c r="M7314" i="10"/>
  <c r="N7790" i="10"/>
  <c r="M8150" i="10"/>
  <c r="S8150" i="10" s="1"/>
  <c r="X8150" i="10" s="1"/>
  <c r="O8250" i="10"/>
  <c r="M8774" i="10"/>
  <c r="O7318" i="10"/>
  <c r="O8562" i="10"/>
  <c r="N8478" i="10"/>
  <c r="O7390" i="10"/>
  <c r="N7498" i="10"/>
  <c r="O7582" i="10"/>
  <c r="O8294" i="10"/>
  <c r="M8954" i="10"/>
  <c r="S8954" i="10" s="1"/>
  <c r="X8954" i="10" s="1"/>
  <c r="M8886" i="10"/>
  <c r="S8886" i="10" s="1"/>
  <c r="X8886" i="10" s="1"/>
  <c r="M9066" i="10"/>
  <c r="S9066" i="10" s="1"/>
  <c r="X9066" i="10" s="1"/>
  <c r="N7150" i="10"/>
  <c r="N8018" i="10"/>
  <c r="N7850" i="10"/>
  <c r="O8318" i="10"/>
  <c r="O7878" i="10"/>
  <c r="N8058" i="10"/>
  <c r="N8714" i="10"/>
  <c r="N8146" i="10"/>
  <c r="M7806" i="10"/>
  <c r="S7806" i="10" s="1"/>
  <c r="X7806" i="10" s="1"/>
  <c r="M7366" i="10"/>
  <c r="S7366" i="10" s="1"/>
  <c r="X7366" i="10" s="1"/>
  <c r="N7610" i="10"/>
  <c r="N7762" i="10"/>
  <c r="M7930" i="10"/>
  <c r="S7930" i="10" s="1"/>
  <c r="X7930" i="10" s="1"/>
  <c r="O8062" i="10"/>
  <c r="O8970" i="10"/>
  <c r="M7498" i="10"/>
  <c r="N7534" i="10"/>
  <c r="S7534" i="10" s="1"/>
  <c r="X7534" i="10" s="1"/>
  <c r="O7030" i="10"/>
  <c r="M7194" i="10"/>
  <c r="S7194" i="10" s="1"/>
  <c r="X7194" i="10" s="1"/>
  <c r="O9002" i="10"/>
  <c r="M8266" i="10"/>
  <c r="S8266" i="10" s="1"/>
  <c r="X8266" i="10" s="1"/>
  <c r="N7206" i="10"/>
  <c r="M7826" i="10"/>
  <c r="S7826" i="10" s="1"/>
  <c r="X7826" i="10" s="1"/>
  <c r="M8898" i="10"/>
  <c r="S8898" i="10" s="1"/>
  <c r="X8898" i="10" s="1"/>
  <c r="N7522" i="10"/>
  <c r="M8086" i="10"/>
  <c r="S8086" i="10" s="1"/>
  <c r="X8086" i="10" s="1"/>
  <c r="M8754" i="10"/>
  <c r="S8754" i="10" s="1"/>
  <c r="X8754" i="10" s="1"/>
  <c r="O8578" i="10"/>
  <c r="O7110" i="10"/>
  <c r="O7554" i="10"/>
  <c r="O8838" i="10"/>
  <c r="O8630" i="10"/>
  <c r="O7614" i="10"/>
  <c r="N8438" i="10"/>
  <c r="M7822" i="10"/>
  <c r="S7822" i="10" s="1"/>
  <c r="X7822" i="10" s="1"/>
  <c r="N8570" i="10"/>
  <c r="M7306" i="10"/>
  <c r="S7306" i="10" s="1"/>
  <c r="X7306" i="10" s="1"/>
  <c r="M7590" i="10"/>
  <c r="S7590" i="10" s="1"/>
  <c r="X7590" i="10" s="1"/>
  <c r="O8782" i="10"/>
  <c r="M8458" i="10"/>
  <c r="S8458" i="10" s="1"/>
  <c r="X8458" i="10" s="1"/>
  <c r="N8858" i="10"/>
  <c r="M8494" i="10"/>
  <c r="N7298" i="10"/>
  <c r="M8014" i="10"/>
  <c r="M8162" i="10"/>
  <c r="S8162" i="10" s="1"/>
  <c r="X8162" i="10" s="1"/>
  <c r="M7478" i="10"/>
  <c r="S7478" i="10" s="1"/>
  <c r="X7478" i="10" s="1"/>
  <c r="O8426" i="10"/>
  <c r="N8622" i="10"/>
  <c r="N7050" i="10"/>
  <c r="M7022" i="10"/>
  <c r="S7022" i="10" s="1"/>
  <c r="X7022" i="10" s="1"/>
  <c r="M8982" i="10"/>
  <c r="M4222" i="10"/>
  <c r="O4174" i="10"/>
  <c r="M4186" i="10"/>
  <c r="N4134" i="10"/>
  <c r="O4230" i="10"/>
  <c r="O4194" i="10"/>
  <c r="O4166" i="10"/>
  <c r="N4246" i="10"/>
  <c r="M4650" i="10"/>
  <c r="O5350" i="10"/>
  <c r="O4118" i="10"/>
  <c r="O4186" i="10"/>
  <c r="O4278" i="10"/>
  <c r="O4362" i="10"/>
  <c r="O4306" i="10"/>
  <c r="O4386" i="10"/>
  <c r="O4714" i="10"/>
  <c r="M4978" i="10"/>
  <c r="O5258" i="10"/>
  <c r="O4998" i="10"/>
  <c r="N4226" i="10"/>
  <c r="N4278" i="10"/>
  <c r="O4770" i="10"/>
  <c r="O4490" i="10"/>
  <c r="N4422" i="10"/>
  <c r="O4510" i="10"/>
  <c r="N4570" i="10"/>
  <c r="O4734" i="10"/>
  <c r="O5302" i="10"/>
  <c r="M5482" i="10"/>
  <c r="N5054" i="10"/>
  <c r="O5654" i="10"/>
  <c r="O5878" i="10"/>
  <c r="M5638" i="10"/>
  <c r="N5778" i="10"/>
  <c r="M4494" i="10"/>
  <c r="O4606" i="10"/>
  <c r="N4726" i="10"/>
  <c r="N4954" i="10"/>
  <c r="N4594" i="10"/>
  <c r="N4874" i="10"/>
  <c r="N5086" i="10"/>
  <c r="O5102" i="10"/>
  <c r="N5694" i="10"/>
  <c r="O6058" i="10"/>
  <c r="M4522" i="10"/>
  <c r="O4666" i="10"/>
  <c r="N4682" i="10"/>
  <c r="O4742" i="10"/>
  <c r="O4638" i="10"/>
  <c r="N4742" i="10"/>
  <c r="M5490" i="10"/>
  <c r="M5134" i="10"/>
  <c r="N5446" i="10"/>
  <c r="O5234" i="10"/>
  <c r="N5802" i="10"/>
  <c r="M5254" i="10"/>
  <c r="N5434" i="10"/>
  <c r="O5398" i="10"/>
  <c r="M4438" i="10"/>
  <c r="M4174" i="10"/>
  <c r="N4266" i="10"/>
  <c r="M4338" i="10"/>
  <c r="O4446" i="10"/>
  <c r="N4666" i="10"/>
  <c r="O4594" i="10"/>
  <c r="O5362" i="10"/>
  <c r="M4758" i="10"/>
  <c r="M4946" i="10"/>
  <c r="N4906" i="10"/>
  <c r="N5134" i="10"/>
  <c r="N5458" i="10"/>
  <c r="M5570" i="10"/>
  <c r="N5410" i="10"/>
  <c r="N4330" i="10"/>
  <c r="O4586" i="10"/>
  <c r="N4526" i="10"/>
  <c r="N5006" i="10"/>
  <c r="M4746" i="10"/>
  <c r="M4786" i="10"/>
  <c r="M5746" i="10"/>
  <c r="N4838" i="10"/>
  <c r="M5118" i="10"/>
  <c r="O5242" i="10"/>
  <c r="N6058" i="10"/>
  <c r="M4138" i="10"/>
  <c r="M4146" i="10"/>
  <c r="N4370" i="10"/>
  <c r="N4578" i="10"/>
  <c r="O4554" i="10"/>
  <c r="N4834" i="10"/>
  <c r="N4766" i="10"/>
  <c r="M4866" i="10"/>
  <c r="M4882" i="10"/>
  <c r="O4962" i="10"/>
  <c r="O4926" i="10"/>
  <c r="N4986" i="10"/>
  <c r="M5006" i="10"/>
  <c r="O5074" i="10"/>
  <c r="M5218" i="10"/>
  <c r="M5154" i="10"/>
  <c r="M5194" i="10"/>
  <c r="O5286" i="10"/>
  <c r="M5290" i="10"/>
  <c r="M5298" i="10"/>
  <c r="M5442" i="10"/>
  <c r="N5506" i="10"/>
  <c r="N6250" i="10"/>
  <c r="N5666" i="10"/>
  <c r="O6250" i="10"/>
  <c r="M6630" i="10"/>
  <c r="N6530" i="10"/>
  <c r="O5914" i="10"/>
  <c r="N6410" i="10"/>
  <c r="M5870" i="10"/>
  <c r="O6794" i="10"/>
  <c r="O6090" i="10"/>
  <c r="M6742" i="10"/>
  <c r="O6290" i="10"/>
  <c r="M6598" i="10"/>
  <c r="M6198" i="10"/>
  <c r="N6506" i="10"/>
  <c r="M6790" i="10"/>
  <c r="O6614" i="10"/>
  <c r="O6442" i="10"/>
  <c r="O6294" i="10"/>
  <c r="O5566" i="10"/>
  <c r="N6162" i="10"/>
  <c r="M5734" i="10"/>
  <c r="N6502" i="10"/>
  <c r="O5658" i="10"/>
  <c r="N5838" i="10"/>
  <c r="M5206" i="10"/>
  <c r="N6782" i="10"/>
  <c r="N6598" i="10"/>
  <c r="N6446" i="10"/>
  <c r="O6594" i="10"/>
  <c r="N6326" i="10"/>
  <c r="N5586" i="10"/>
  <c r="O6130" i="10"/>
  <c r="N5482" i="10"/>
  <c r="M5310" i="10"/>
  <c r="O6546" i="10"/>
  <c r="N6242" i="10"/>
  <c r="M6746" i="10"/>
  <c r="M6258" i="10"/>
  <c r="M6134" i="10"/>
  <c r="M5998" i="10"/>
  <c r="O5886" i="10"/>
  <c r="M5806" i="10"/>
  <c r="O5502" i="10"/>
  <c r="O5194" i="10"/>
  <c r="O4918" i="10"/>
  <c r="N4638" i="10"/>
  <c r="N6586" i="10"/>
  <c r="N6478" i="10"/>
  <c r="O6254" i="10"/>
  <c r="O5942" i="10"/>
  <c r="N6134" i="10"/>
  <c r="N6642" i="10"/>
  <c r="M5530" i="10"/>
  <c r="N5714" i="10"/>
  <c r="M6514" i="10"/>
  <c r="M6734" i="10"/>
  <c r="M6666" i="10"/>
  <c r="M5594" i="10"/>
  <c r="M4430" i="10"/>
  <c r="O5518" i="10"/>
  <c r="M4126" i="10"/>
  <c r="N4118" i="10"/>
  <c r="N4326" i="10"/>
  <c r="M4314" i="10"/>
  <c r="M4302" i="10"/>
  <c r="O4346" i="10"/>
  <c r="O4494" i="10"/>
  <c r="N4698" i="10"/>
  <c r="M4474" i="10"/>
  <c r="M5094" i="10"/>
  <c r="N5650" i="10"/>
  <c r="N5162" i="10"/>
  <c r="M5946" i="10"/>
  <c r="O5690" i="10"/>
  <c r="O4142" i="10"/>
  <c r="M4162" i="10"/>
  <c r="O4134" i="10"/>
  <c r="O4314" i="10"/>
  <c r="N4334" i="10"/>
  <c r="M4422" i="10"/>
  <c r="S4422" i="10" s="1"/>
  <c r="X4422" i="10" s="1"/>
  <c r="M4510" i="10"/>
  <c r="O4706" i="10"/>
  <c r="M4550" i="10"/>
  <c r="N4902" i="10"/>
  <c r="N4702" i="10"/>
  <c r="N5042" i="10"/>
  <c r="N5150" i="10"/>
  <c r="O5214" i="10"/>
  <c r="O5946" i="10"/>
  <c r="M5694" i="10"/>
  <c r="S5694" i="10" s="1"/>
  <c r="X5694" i="10" s="1"/>
  <c r="M4666" i="10"/>
  <c r="M4606" i="10"/>
  <c r="M4678" i="10"/>
  <c r="M5114" i="10"/>
  <c r="N5294" i="10"/>
  <c r="O4974" i="10"/>
  <c r="N5078" i="10"/>
  <c r="O5590" i="10"/>
  <c r="O4786" i="10"/>
  <c r="M4654" i="10"/>
  <c r="M4478" i="10"/>
  <c r="N4826" i="10"/>
  <c r="M5738" i="10"/>
  <c r="O5002" i="10"/>
  <c r="O5526" i="10"/>
  <c r="M5126" i="10"/>
  <c r="M5350" i="10"/>
  <c r="O5742" i="10"/>
  <c r="O5446" i="10"/>
  <c r="O4394" i="10"/>
  <c r="M4206" i="10"/>
  <c r="M4266" i="10"/>
  <c r="N4338" i="10"/>
  <c r="M4742" i="10"/>
  <c r="S4742" i="10" s="1"/>
  <c r="X4742" i="10" s="1"/>
  <c r="M5362" i="10"/>
  <c r="M4810" i="10"/>
  <c r="N4786" i="10"/>
  <c r="M5022" i="10"/>
  <c r="N5010" i="10"/>
  <c r="M5122" i="10"/>
  <c r="O5718" i="10"/>
  <c r="M5450" i="10"/>
  <c r="M4406" i="10"/>
  <c r="N4454" i="10"/>
  <c r="O4834" i="10"/>
  <c r="M4526" i="10"/>
  <c r="M4774" i="10"/>
  <c r="N4850" i="10"/>
  <c r="N5746" i="10"/>
  <c r="N5022" i="10"/>
  <c r="N5210" i="10"/>
  <c r="N5174" i="10"/>
  <c r="N5326" i="10"/>
  <c r="N4146" i="10"/>
  <c r="O4218" i="10"/>
  <c r="M4370" i="10"/>
  <c r="O4366" i="10"/>
  <c r="N4514" i="10"/>
  <c r="O4622" i="10"/>
  <c r="O4670" i="10"/>
  <c r="M4542" i="10"/>
  <c r="M4658" i="10"/>
  <c r="N4922" i="10"/>
  <c r="O4986" i="10"/>
  <c r="O4914" i="10"/>
  <c r="N4962" i="10"/>
  <c r="N5026" i="10"/>
  <c r="M5138" i="10"/>
  <c r="M5146" i="10"/>
  <c r="O5278" i="10"/>
  <c r="N5274" i="10"/>
  <c r="M5338" i="10"/>
  <c r="N5442" i="10"/>
  <c r="M5614" i="10"/>
  <c r="M5642" i="10"/>
  <c r="N5598" i="10"/>
  <c r="O6282" i="10"/>
  <c r="O6026" i="10"/>
  <c r="N6298" i="10"/>
  <c r="N5658" i="10"/>
  <c r="N6570" i="10"/>
  <c r="M6106" i="10"/>
  <c r="M6418" i="10"/>
  <c r="M6038" i="10"/>
  <c r="N6682" i="10"/>
  <c r="N6290" i="10"/>
  <c r="N6594" i="10"/>
  <c r="M6374" i="10"/>
  <c r="O6486" i="10"/>
  <c r="M6250" i="10"/>
  <c r="S6250" i="10" s="1"/>
  <c r="X6250" i="10" s="1"/>
  <c r="N6742" i="10"/>
  <c r="M6726" i="10"/>
  <c r="O6138" i="10"/>
  <c r="O6298" i="10"/>
  <c r="N5862" i="10"/>
  <c r="O6618" i="10"/>
  <c r="M5650" i="10"/>
  <c r="M6046" i="10"/>
  <c r="O5954" i="10"/>
  <c r="M5394" i="10"/>
  <c r="N5382" i="10"/>
  <c r="O5162" i="10"/>
  <c r="M6254" i="10"/>
  <c r="M6262" i="10"/>
  <c r="M5830" i="10"/>
  <c r="O6426" i="10"/>
  <c r="N6158" i="10"/>
  <c r="N6590" i="10"/>
  <c r="N5966" i="10"/>
  <c r="M6030" i="10"/>
  <c r="M5262" i="10"/>
  <c r="N6282" i="10"/>
  <c r="O6326" i="10"/>
  <c r="M6370" i="10"/>
  <c r="O6634" i="10"/>
  <c r="M6326" i="10"/>
  <c r="O5850" i="10"/>
  <c r="O5770" i="10"/>
  <c r="O5642" i="10"/>
  <c r="M5170" i="10"/>
  <c r="M4974" i="10"/>
  <c r="O4910" i="10"/>
  <c r="N4758" i="10"/>
  <c r="M6306" i="10"/>
  <c r="O6342" i="10"/>
  <c r="O5686" i="10"/>
  <c r="M5842" i="10"/>
  <c r="M5954" i="10"/>
  <c r="M6214" i="10"/>
  <c r="M5506" i="10"/>
  <c r="S5506" i="10" s="1"/>
  <c r="X5506" i="10" s="1"/>
  <c r="O5614" i="10"/>
  <c r="M6634" i="10"/>
  <c r="M6566" i="10"/>
  <c r="N6422" i="10"/>
  <c r="N6390" i="10"/>
  <c r="N6402" i="10"/>
  <c r="M5942" i="10"/>
  <c r="M6322" i="10"/>
  <c r="M5398" i="10"/>
  <c r="N6222" i="10"/>
  <c r="N5602" i="10"/>
  <c r="O6690" i="10"/>
  <c r="N6666" i="10"/>
  <c r="N6550" i="10"/>
  <c r="O6494" i="10"/>
  <c r="N6086" i="10"/>
  <c r="M6486" i="10"/>
  <c r="N5990" i="10"/>
  <c r="O6030" i="10"/>
  <c r="N6434" i="10"/>
  <c r="O6222" i="10"/>
  <c r="M6458" i="10"/>
  <c r="M6450" i="10"/>
  <c r="M5978" i="10"/>
  <c r="O6782" i="10"/>
  <c r="M6086" i="10"/>
  <c r="O6050" i="10"/>
  <c r="M6798" i="10"/>
  <c r="M6474" i="10"/>
  <c r="M6126" i="10"/>
  <c r="O6086" i="10"/>
  <c r="O6358" i="10"/>
  <c r="M5902" i="10"/>
  <c r="N5866" i="10"/>
  <c r="M5314" i="10"/>
  <c r="N5206" i="10"/>
  <c r="M4318" i="10"/>
  <c r="O4150" i="10"/>
  <c r="O4282" i="10"/>
  <c r="N4566" i="10"/>
  <c r="M4426" i="10"/>
  <c r="M4782" i="10"/>
  <c r="O4906" i="10"/>
  <c r="N5394" i="10"/>
  <c r="M4838" i="10"/>
  <c r="S4838" i="10" s="1"/>
  <c r="X4838" i="10" s="1"/>
  <c r="N5014" i="10"/>
  <c r="O5182" i="10"/>
  <c r="O5802" i="10"/>
  <c r="O6054" i="10"/>
  <c r="M5414" i="10"/>
  <c r="N4182" i="10"/>
  <c r="N4390" i="10"/>
  <c r="O4322" i="10"/>
  <c r="M4598" i="10"/>
  <c r="O4254" i="10"/>
  <c r="N4126" i="10"/>
  <c r="M4182" i="10"/>
  <c r="N4142" i="10"/>
  <c r="N4254" i="10"/>
  <c r="N4470" i="10"/>
  <c r="N4346" i="10"/>
  <c r="O4682" i="10"/>
  <c r="O4698" i="10"/>
  <c r="M4914" i="10"/>
  <c r="O5158" i="10"/>
  <c r="N5766" i="10"/>
  <c r="N5282" i="10"/>
  <c r="O5530" i="10"/>
  <c r="O6126" i="10"/>
  <c r="O6754" i="10"/>
  <c r="N4250" i="10"/>
  <c r="O4334" i="10"/>
  <c r="N4202" i="10"/>
  <c r="O4130" i="10"/>
  <c r="N4342" i="10"/>
  <c r="N4486" i="10"/>
  <c r="O4422" i="10"/>
  <c r="O4726" i="10"/>
  <c r="M4806" i="10"/>
  <c r="M4902" i="10"/>
  <c r="M4886" i="10"/>
  <c r="M5162" i="10"/>
  <c r="S5162" i="10" s="1"/>
  <c r="X5162" i="10" s="1"/>
  <c r="M5150" i="10"/>
  <c r="O4814" i="10"/>
  <c r="O5358" i="10"/>
  <c r="O5070" i="10"/>
  <c r="N5090" i="10"/>
  <c r="N5170" i="10"/>
  <c r="M5590" i="10"/>
  <c r="O4798" i="10"/>
  <c r="M4594" i="10"/>
  <c r="S4594" i="10" s="1"/>
  <c r="X4594" i="10" s="1"/>
  <c r="O5094" i="10"/>
  <c r="O4946" i="10"/>
  <c r="M4910" i="10"/>
  <c r="M5098" i="10"/>
  <c r="M5090" i="10"/>
  <c r="O5710" i="10"/>
  <c r="N5486" i="10"/>
  <c r="N4274" i="10"/>
  <c r="M4394" i="10"/>
  <c r="M4294" i="10"/>
  <c r="O4266" i="10"/>
  <c r="N4286" i="10"/>
  <c r="O4398" i="10"/>
  <c r="O4674" i="10"/>
  <c r="N5362" i="10"/>
  <c r="M4638" i="10"/>
  <c r="S4638" i="10" s="1"/>
  <c r="X4638" i="10" s="1"/>
  <c r="N5070" i="10"/>
  <c r="O5118" i="10"/>
  <c r="N5922" i="10"/>
  <c r="N6770" i="10"/>
  <c r="N4238" i="10"/>
  <c r="M4282" i="10"/>
  <c r="M4534" i="10"/>
  <c r="O4426" i="10"/>
  <c r="O4526" i="10"/>
  <c r="M4686" i="10"/>
  <c r="N4930" i="10"/>
  <c r="O5746" i="10"/>
  <c r="O5226" i="10"/>
  <c r="O5370" i="10"/>
  <c r="O5174" i="10"/>
  <c r="M5866" i="10"/>
  <c r="N4130" i="10"/>
  <c r="O4238" i="10"/>
  <c r="O4274" i="10"/>
  <c r="M4398" i="10"/>
  <c r="N4458" i="10"/>
  <c r="O4534" i="10"/>
  <c r="N4694" i="10"/>
  <c r="O4662" i="10"/>
  <c r="M4734" i="10"/>
  <c r="N4750" i="10"/>
  <c r="N4866" i="10"/>
  <c r="O4954" i="10"/>
  <c r="M4930" i="10"/>
  <c r="N4994" i="10"/>
  <c r="M5198" i="10"/>
  <c r="N5218" i="10"/>
  <c r="O5442" i="10"/>
  <c r="O5282" i="10"/>
  <c r="M5306" i="10"/>
  <c r="M5466" i="10"/>
  <c r="M5658" i="10"/>
  <c r="S5658" i="10" s="1"/>
  <c r="X5658" i="10" s="1"/>
  <c r="N5706" i="10"/>
  <c r="O5650" i="10"/>
  <c r="O6414" i="10"/>
  <c r="O6066" i="10"/>
  <c r="M6318" i="10"/>
  <c r="M6138" i="10"/>
  <c r="M6682" i="10"/>
  <c r="S6682" i="10" s="1"/>
  <c r="X6682" i="10" s="1"/>
  <c r="N6138" i="10"/>
  <c r="O6422" i="10"/>
  <c r="N6190" i="10"/>
  <c r="M5602" i="10"/>
  <c r="S5602" i="10" s="1"/>
  <c r="X5602" i="10" s="1"/>
  <c r="O6482" i="10"/>
  <c r="M6014" i="10"/>
  <c r="M6426" i="10"/>
  <c r="M6678" i="10"/>
  <c r="N6374" i="10"/>
  <c r="O6570" i="10"/>
  <c r="O6562" i="10"/>
  <c r="N6066" i="10"/>
  <c r="N6674" i="10"/>
  <c r="N6426" i="10"/>
  <c r="O6542" i="10"/>
  <c r="M5550" i="10"/>
  <c r="O5774" i="10"/>
  <c r="M5834" i="10"/>
  <c r="M5326" i="10"/>
  <c r="S5326" i="10" s="1"/>
  <c r="X5326" i="10" s="1"/>
  <c r="N5130" i="10"/>
  <c r="N5058" i="10"/>
  <c r="M6438" i="10"/>
  <c r="O6234" i="10"/>
  <c r="O5666" i="10"/>
  <c r="O6118" i="10"/>
  <c r="N5550" i="10"/>
  <c r="O6258" i="10"/>
  <c r="N5770" i="10"/>
  <c r="N5818" i="10"/>
  <c r="O5926" i="10"/>
  <c r="N6774" i="10"/>
  <c r="O6438" i="10"/>
  <c r="M6202" i="10"/>
  <c r="M5722" i="10"/>
  <c r="M6154" i="10"/>
  <c r="N5474" i="10"/>
  <c r="N5782" i="10"/>
  <c r="O5434" i="10"/>
  <c r="O5130" i="10"/>
  <c r="N5106" i="10"/>
  <c r="N5030" i="10"/>
  <c r="O4870" i="10"/>
  <c r="O4126" i="10"/>
  <c r="M4358" i="10"/>
  <c r="O4262" i="10"/>
  <c r="M4346" i="10"/>
  <c r="M4502" i="10"/>
  <c r="N4430" i="10"/>
  <c r="S4430" i="10" s="1"/>
  <c r="X4430" i="10" s="1"/>
  <c r="N4846" i="10"/>
  <c r="N4718" i="10"/>
  <c r="M4698" i="10"/>
  <c r="S4698" i="10" s="1"/>
  <c r="X4698" i="10" s="1"/>
  <c r="O5122" i="10"/>
  <c r="M5158" i="10"/>
  <c r="M4730" i="10"/>
  <c r="M5766" i="10"/>
  <c r="O5066" i="10"/>
  <c r="N5558" i="10"/>
  <c r="O6714" i="10"/>
  <c r="O4250" i="10"/>
  <c r="O4202" i="10"/>
  <c r="M4154" i="10"/>
  <c r="N4186" i="10"/>
  <c r="S4186" i="10" s="1"/>
  <c r="X4186" i="10" s="1"/>
  <c r="N4378" i="10"/>
  <c r="M4562" i="10"/>
  <c r="M4614" i="10"/>
  <c r="N4778" i="10"/>
  <c r="N4942" i="10"/>
  <c r="O4830" i="10"/>
  <c r="O4902" i="10"/>
  <c r="O4730" i="10"/>
  <c r="N4950" i="10"/>
  <c r="N4982" i="10"/>
  <c r="N5338" i="10"/>
  <c r="O5150" i="10"/>
  <c r="O4390" i="10"/>
  <c r="M4546" i="10"/>
  <c r="M4390" i="10"/>
  <c r="S4390" i="10" s="1"/>
  <c r="X4390" i="10" s="1"/>
  <c r="M4574" i="10"/>
  <c r="O4546" i="10"/>
  <c r="N4530" i="10"/>
  <c r="M5266" i="10"/>
  <c r="M5058" i="10"/>
  <c r="O5918" i="10"/>
  <c r="O5506" i="10"/>
  <c r="N5590" i="10"/>
  <c r="N4442" i="10"/>
  <c r="M4766" i="10"/>
  <c r="S4766" i="10" s="1"/>
  <c r="X4766" i="10" s="1"/>
  <c r="M4798" i="10"/>
  <c r="M4906" i="10"/>
  <c r="S4906" i="10" s="1"/>
  <c r="X4906" i="10" s="1"/>
  <c r="M4926" i="10"/>
  <c r="O5170" i="10"/>
  <c r="M5934" i="10"/>
  <c r="N5878" i="10"/>
  <c r="M4158" i="10"/>
  <c r="O4382" i="10"/>
  <c r="N4394" i="10"/>
  <c r="O4302" i="10"/>
  <c r="M4270" i="10"/>
  <c r="N4290" i="10"/>
  <c r="O4454" i="10"/>
  <c r="O4766" i="10"/>
  <c r="O4782" i="10"/>
  <c r="N4878" i="10"/>
  <c r="O5154" i="10"/>
  <c r="M5106" i="10"/>
  <c r="M5922" i="10"/>
  <c r="O4222" i="10"/>
  <c r="O4298" i="10"/>
  <c r="M4446" i="10"/>
  <c r="M4710" i="10"/>
  <c r="M4894" i="10"/>
  <c r="O4810" i="10"/>
  <c r="N4898" i="10"/>
  <c r="O5474" i="10"/>
  <c r="M5174" i="10"/>
  <c r="S5174" i="10" s="1"/>
  <c r="X5174" i="10" s="1"/>
  <c r="M4226" i="10"/>
  <c r="S4226" i="10" s="1"/>
  <c r="X4226" i="10" s="1"/>
  <c r="N4210" i="10"/>
  <c r="N4234" i="10"/>
  <c r="M4386" i="10"/>
  <c r="M4590" i="10"/>
  <c r="O4562" i="10"/>
  <c r="O4574" i="10"/>
  <c r="O4686" i="10"/>
  <c r="N4802" i="10"/>
  <c r="O4922" i="10"/>
  <c r="O4942" i="10"/>
  <c r="M4966" i="10"/>
  <c r="M5026" i="10"/>
  <c r="S5026" i="10" s="1"/>
  <c r="X5026" i="10" s="1"/>
  <c r="M5018" i="10"/>
  <c r="O5218" i="10"/>
  <c r="O5306" i="10"/>
  <c r="O5466" i="10"/>
  <c r="M5178" i="10"/>
  <c r="M5322" i="10"/>
  <c r="N5786" i="10"/>
  <c r="N5834" i="10"/>
  <c r="O5354" i="10"/>
  <c r="N5734" i="10"/>
  <c r="M6794" i="10"/>
  <c r="N6082" i="10"/>
  <c r="M6350" i="10"/>
  <c r="O6146" i="10"/>
  <c r="O6730" i="10"/>
  <c r="N6154" i="10"/>
  <c r="M6462" i="10"/>
  <c r="N6266" i="10"/>
  <c r="N5654" i="10"/>
  <c r="N6398" i="10"/>
  <c r="N6038" i="10"/>
  <c r="M6490" i="10"/>
  <c r="O5834" i="10"/>
  <c r="M6398" i="10"/>
  <c r="M6758" i="10"/>
  <c r="O6458" i="10"/>
  <c r="N6026" i="10"/>
  <c r="M6626" i="10"/>
  <c r="O6182" i="10"/>
  <c r="N6514" i="10"/>
  <c r="M6222" i="10"/>
  <c r="S6222" i="10" s="1"/>
  <c r="X6222" i="10" s="1"/>
  <c r="N5430" i="10"/>
  <c r="O5782" i="10"/>
  <c r="O5270" i="10"/>
  <c r="M5010" i="10"/>
  <c r="S5010" i="10" s="1"/>
  <c r="X5010" i="10" s="1"/>
  <c r="N6758" i="10"/>
  <c r="O6154" i="10"/>
  <c r="O6098" i="10"/>
  <c r="M6538" i="10"/>
  <c r="O5722" i="10"/>
  <c r="M6218" i="10"/>
  <c r="O5794" i="10"/>
  <c r="N6438" i="10"/>
  <c r="M5610" i="10"/>
  <c r="M5130" i="10"/>
  <c r="O6462" i="10"/>
  <c r="M6610" i="10"/>
  <c r="N6538" i="10"/>
  <c r="N6042" i="10"/>
  <c r="N5870" i="10"/>
  <c r="O5818" i="10"/>
  <c r="O5482" i="10"/>
  <c r="O5402" i="10"/>
  <c r="O5042" i="10"/>
  <c r="O5210" i="10"/>
  <c r="N5310" i="10"/>
  <c r="N5066" i="10"/>
  <c r="N6734" i="10"/>
  <c r="N6234" i="10"/>
  <c r="M6402" i="10"/>
  <c r="S6402" i="10" s="1"/>
  <c r="X6402" i="10" s="1"/>
  <c r="N6102" i="10"/>
  <c r="N6322" i="10"/>
  <c r="O6034" i="10"/>
  <c r="N5794" i="10"/>
  <c r="M6010" i="10"/>
  <c r="M6358" i="10"/>
  <c r="M6478" i="10"/>
  <c r="S6478" i="10" s="1"/>
  <c r="X6478" i="10" s="1"/>
  <c r="O6674" i="10"/>
  <c r="N6662" i="10"/>
  <c r="O6678" i="10"/>
  <c r="M6338" i="10"/>
  <c r="M5990" i="10"/>
  <c r="S5990" i="10" s="1"/>
  <c r="X5990" i="10" s="1"/>
  <c r="O5298" i="10"/>
  <c r="M5470" i="10"/>
  <c r="O6650" i="10"/>
  <c r="M6658" i="10"/>
  <c r="M6310" i="10"/>
  <c r="O6706" i="10"/>
  <c r="O6346" i="10"/>
  <c r="N5942" i="10"/>
  <c r="N5882" i="10"/>
  <c r="M6230" i="10"/>
  <c r="O5394" i="10"/>
  <c r="M6190" i="10"/>
  <c r="S6190" i="10" s="1"/>
  <c r="X6190" i="10" s="1"/>
  <c r="O6694" i="10"/>
  <c r="N6798" i="10"/>
  <c r="N6174" i="10"/>
  <c r="O6774" i="10"/>
  <c r="O5862" i="10"/>
  <c r="M5918" i="10"/>
  <c r="O6626" i="10"/>
  <c r="N6522" i="10"/>
  <c r="O6310" i="10"/>
  <c r="O6306" i="10"/>
  <c r="N6578" i="10"/>
  <c r="O6586" i="10"/>
  <c r="N6630" i="10"/>
  <c r="O5326" i="10"/>
  <c r="O5838" i="10"/>
  <c r="N5290" i="10"/>
  <c r="N4558" i="10"/>
  <c r="O4318" i="10"/>
  <c r="O4330" i="10"/>
  <c r="N4310" i="10"/>
  <c r="O4350" i="10"/>
  <c r="M4626" i="10"/>
  <c r="N4518" i="10"/>
  <c r="M4566" i="10"/>
  <c r="S4566" i="10" s="1"/>
  <c r="X4566" i="10" s="1"/>
  <c r="N5018" i="10"/>
  <c r="N4738" i="10"/>
  <c r="O5510" i="10"/>
  <c r="N5222" i="10"/>
  <c r="O5970" i="10"/>
  <c r="O5898" i="10"/>
  <c r="N6358" i="10"/>
  <c r="O4374" i="10"/>
  <c r="O4226" i="10"/>
  <c r="M4178" i="10"/>
  <c r="M4310" i="10"/>
  <c r="M5702" i="10"/>
  <c r="N5334" i="10"/>
  <c r="M4118" i="10"/>
  <c r="O4242" i="10"/>
  <c r="O4358" i="10"/>
  <c r="M4486" i="10"/>
  <c r="S4486" i="10" s="1"/>
  <c r="X4486" i="10" s="1"/>
  <c r="M4490" i="10"/>
  <c r="O4610" i="10"/>
  <c r="M4814" i="10"/>
  <c r="N4722" i="10"/>
  <c r="N5158" i="10"/>
  <c r="N4790" i="10"/>
  <c r="O5766" i="10"/>
  <c r="M5826" i="10"/>
  <c r="N4482" i="10"/>
  <c r="M4250" i="10"/>
  <c r="S4250" i="10" s="1"/>
  <c r="X4250" i="10" s="1"/>
  <c r="M4142" i="10"/>
  <c r="S4142" i="10" s="1"/>
  <c r="X4142" i="10" s="1"/>
  <c r="M4230" i="10"/>
  <c r="N4178" i="10"/>
  <c r="O4310" i="10"/>
  <c r="O4530" i="10"/>
  <c r="N4542" i="10"/>
  <c r="N4690" i="10"/>
  <c r="O4602" i="10"/>
  <c r="M4830" i="10"/>
  <c r="O5086" i="10"/>
  <c r="M4718" i="10"/>
  <c r="S4718" i="10" s="1"/>
  <c r="X4718" i="10" s="1"/>
  <c r="O4982" i="10"/>
  <c r="O5090" i="10"/>
  <c r="M5454" i="10"/>
  <c r="N5258" i="10"/>
  <c r="M4442" i="10"/>
  <c r="N4490" i="10"/>
  <c r="O4794" i="10"/>
  <c r="N4634" i="10"/>
  <c r="O4658" i="10"/>
  <c r="M4702" i="10"/>
  <c r="S4702" i="10" s="1"/>
  <c r="X4702" i="10" s="1"/>
  <c r="N5278" i="10"/>
  <c r="N5234" i="10"/>
  <c r="O5126" i="10"/>
  <c r="O5470" i="10"/>
  <c r="M5654" i="10"/>
  <c r="N4230" i="10"/>
  <c r="N4574" i="10"/>
  <c r="N4798" i="10"/>
  <c r="M5070" i="10"/>
  <c r="S5070" i="10" s="1"/>
  <c r="X5070" i="10" s="1"/>
  <c r="O4994" i="10"/>
  <c r="N5522" i="10"/>
  <c r="O5998" i="10"/>
  <c r="O6606" i="10"/>
  <c r="N4158" i="10"/>
  <c r="M4382" i="10"/>
  <c r="O4370" i="10"/>
  <c r="M4290" i="10"/>
  <c r="M4570" i="10"/>
  <c r="S4570" i="10" s="1"/>
  <c r="X4570" i="10" s="1"/>
  <c r="M4434" i="10"/>
  <c r="O4618" i="10"/>
  <c r="O4822" i="10"/>
  <c r="O4970" i="10"/>
  <c r="O5310" i="10"/>
  <c r="N4910" i="10"/>
  <c r="M5014" i="10"/>
  <c r="S5014" i="10" s="1"/>
  <c r="X5014" i="10" s="1"/>
  <c r="O5922" i="10"/>
  <c r="O4570" i="10"/>
  <c r="O4270" i="10"/>
  <c r="O4502" i="10"/>
  <c r="M4470" i="10"/>
  <c r="S4470" i="10" s="1"/>
  <c r="X4470" i="10" s="1"/>
  <c r="N4990" i="10"/>
  <c r="M4642" i="10"/>
  <c r="O4938" i="10"/>
  <c r="O5010" i="10"/>
  <c r="O5550" i="10"/>
  <c r="O5246" i="10"/>
  <c r="N5842" i="10"/>
  <c r="M4218" i="10"/>
  <c r="O4210" i="10"/>
  <c r="O4294" i="10"/>
  <c r="M4414" i="10"/>
  <c r="N4466" i="10"/>
  <c r="O4578" i="10"/>
  <c r="M4622" i="10"/>
  <c r="N4590" i="10"/>
  <c r="N4734" i="10"/>
  <c r="O4874" i="10"/>
  <c r="N4854" i="10"/>
  <c r="M4990" i="10"/>
  <c r="N5098" i="10"/>
  <c r="O5054" i="10"/>
  <c r="N5138" i="10"/>
  <c r="O5338" i="10"/>
  <c r="O5134" i="10"/>
  <c r="N5186" i="10"/>
  <c r="M5382" i="10"/>
  <c r="S5382" i="10" s="1"/>
  <c r="X5382" i="10" s="1"/>
  <c r="N5530" i="10"/>
  <c r="M5402" i="10"/>
  <c r="N5466" i="10"/>
  <c r="N5918" i="10"/>
  <c r="M6530" i="10"/>
  <c r="S6530" i="10" s="1"/>
  <c r="X6530" i="10" s="1"/>
  <c r="N6146" i="10"/>
  <c r="N6370" i="10"/>
  <c r="N6318" i="10"/>
  <c r="M6554" i="10"/>
  <c r="O6162" i="10"/>
  <c r="M6482" i="10"/>
  <c r="O6418" i="10"/>
  <c r="M5706" i="10"/>
  <c r="S5706" i="10" s="1"/>
  <c r="X5706" i="10" s="1"/>
  <c r="O6510" i="10"/>
  <c r="O6046" i="10"/>
  <c r="O6274" i="10"/>
  <c r="N6014" i="10"/>
  <c r="N6414" i="10"/>
  <c r="M6618" i="10"/>
  <c r="O6498" i="10"/>
  <c r="N6474" i="10"/>
  <c r="M6550" i="10"/>
  <c r="S6550" i="10" s="1"/>
  <c r="X6550" i="10" s="1"/>
  <c r="N6118" i="10"/>
  <c r="N6466" i="10"/>
  <c r="M5850" i="10"/>
  <c r="N6342" i="10"/>
  <c r="N5534" i="10"/>
  <c r="O5202" i="10"/>
  <c r="O5882" i="10"/>
  <c r="M6546" i="10"/>
  <c r="O6746" i="10"/>
  <c r="M6066" i="10"/>
  <c r="S6066" i="10" s="1"/>
  <c r="X6066" i="10" s="1"/>
  <c r="N6626" i="10"/>
  <c r="O6042" i="10"/>
  <c r="N6034" i="10"/>
  <c r="N6566" i="10"/>
  <c r="N6214" i="10"/>
  <c r="O5806" i="10"/>
  <c r="O5870" i="10"/>
  <c r="M6578" i="10"/>
  <c r="S6578" i="10" s="1"/>
  <c r="X6578" i="10" s="1"/>
  <c r="O6598" i="10"/>
  <c r="N6618" i="10"/>
  <c r="N5566" i="10"/>
  <c r="N6518" i="10"/>
  <c r="M5586" i="10"/>
  <c r="S5586" i="10" s="1"/>
  <c r="X5586" i="10" s="1"/>
  <c r="O5458" i="10"/>
  <c r="N5122" i="10"/>
  <c r="M5202" i="10"/>
  <c r="N5118" i="10"/>
  <c r="N4926" i="10"/>
  <c r="N6546" i="10"/>
  <c r="M6638" i="10"/>
  <c r="N6202" i="10"/>
  <c r="M6346" i="10"/>
  <c r="M6042" i="10"/>
  <c r="N6110" i="10"/>
  <c r="M5526" i="10"/>
  <c r="N5422" i="10"/>
  <c r="O5950" i="10"/>
  <c r="O6434" i="10"/>
  <c r="N6278" i="10"/>
  <c r="M6394" i="10"/>
  <c r="M6558" i="10"/>
  <c r="M6562" i="10"/>
  <c r="M5958" i="10"/>
  <c r="M6518" i="10"/>
  <c r="O5930" i="10"/>
  <c r="N6462" i="10"/>
  <c r="N6726" i="10"/>
  <c r="O6798" i="10"/>
  <c r="O6466" i="10"/>
  <c r="O6662" i="10"/>
  <c r="N6562" i="10"/>
  <c r="M5822" i="10"/>
  <c r="N5738" i="10"/>
  <c r="O6110" i="10"/>
  <c r="O5450" i="10"/>
  <c r="O6266" i="10"/>
  <c r="M4330" i="10"/>
  <c r="M4378" i="10"/>
  <c r="O4378" i="10"/>
  <c r="N4198" i="10"/>
  <c r="N4358" i="10"/>
  <c r="N4630" i="10"/>
  <c r="N4610" i="10"/>
  <c r="M4498" i="10"/>
  <c r="O4778" i="10"/>
  <c r="N4538" i="10"/>
  <c r="N4806" i="10"/>
  <c r="N4934" i="10"/>
  <c r="O4890" i="10"/>
  <c r="O4950" i="10"/>
  <c r="M5054" i="10"/>
  <c r="S5054" i="10" s="1"/>
  <c r="X5054" i="10" s="1"/>
  <c r="N5826" i="10"/>
  <c r="N4166" i="10"/>
  <c r="O4122" i="10"/>
  <c r="M4190" i="10"/>
  <c r="M4254" i="10"/>
  <c r="S4254" i="10" s="1"/>
  <c r="X4254" i="10" s="1"/>
  <c r="O4482" i="10"/>
  <c r="N4814" i="10"/>
  <c r="O4690" i="10"/>
  <c r="M4602" i="10"/>
  <c r="N4474" i="10"/>
  <c r="N4830" i="10"/>
  <c r="O4790" i="10"/>
  <c r="M4982" i="10"/>
  <c r="S4982" i="10" s="1"/>
  <c r="X4982" i="10" s="1"/>
  <c r="N5142" i="10"/>
  <c r="O5454" i="10"/>
  <c r="O5250" i="10"/>
  <c r="O6454" i="10"/>
  <c r="N4546" i="10"/>
  <c r="N4614" i="10"/>
  <c r="M4770" i="10"/>
  <c r="O4806" i="10"/>
  <c r="M4726" i="10"/>
  <c r="S4726" i="10" s="1"/>
  <c r="X4726" i="10" s="1"/>
  <c r="N4918" i="10"/>
  <c r="M5002" i="10"/>
  <c r="N5346" i="10"/>
  <c r="O5106" i="10"/>
  <c r="N5270" i="10"/>
  <c r="N6670" i="10"/>
  <c r="N4398" i="10"/>
  <c r="M4954" i="10"/>
  <c r="O5266" i="10"/>
  <c r="N5102" i="10"/>
  <c r="M5522" i="10"/>
  <c r="N6606" i="10"/>
  <c r="O4158" i="10"/>
  <c r="N4382" i="10"/>
  <c r="O4234" i="10"/>
  <c r="O4354" i="10"/>
  <c r="O4290" i="10"/>
  <c r="O4414" i="10"/>
  <c r="N4418" i="10"/>
  <c r="N4618" i="10"/>
  <c r="M4822" i="10"/>
  <c r="N4774" i="10"/>
  <c r="O4930" i="10"/>
  <c r="M4898" i="10"/>
  <c r="S4898" i="10" s="1"/>
  <c r="X4898" i="10" s="1"/>
  <c r="O5098" i="10"/>
  <c r="O5262" i="10"/>
  <c r="N5038" i="10"/>
  <c r="M5102" i="10"/>
  <c r="O4182" i="10"/>
  <c r="M4274" i="10"/>
  <c r="S4274" i="10" s="1"/>
  <c r="X4274" i="10" s="1"/>
  <c r="M4530" i="10"/>
  <c r="S4530" i="10" s="1"/>
  <c r="X4530" i="10" s="1"/>
  <c r="O4434" i="10"/>
  <c r="O4462" i="10"/>
  <c r="N5198" i="10"/>
  <c r="O4878" i="10"/>
  <c r="O5014" i="10"/>
  <c r="M5286" i="10"/>
  <c r="N5242" i="10"/>
  <c r="N6694" i="10"/>
  <c r="N4138" i="10"/>
  <c r="M4238" i="10"/>
  <c r="S4238" i="10" s="1"/>
  <c r="X4238" i="10" s="1"/>
  <c r="M4334" i="10"/>
  <c r="S4334" i="10" s="1"/>
  <c r="X4334" i="10" s="1"/>
  <c r="N4414" i="10"/>
  <c r="M4586" i="10"/>
  <c r="O4754" i="10"/>
  <c r="O4694" i="10"/>
  <c r="N4678" i="10"/>
  <c r="O4866" i="10"/>
  <c r="N4886" i="10"/>
  <c r="M4778" i="10"/>
  <c r="S4778" i="10" s="1"/>
  <c r="X4778" i="10" s="1"/>
  <c r="O4966" i="10"/>
  <c r="N5114" i="10"/>
  <c r="O4990" i="10"/>
  <c r="O5198" i="10"/>
  <c r="O5146" i="10"/>
  <c r="N5154" i="10"/>
  <c r="N5194" i="10"/>
  <c r="N5306" i="10"/>
  <c r="O5786" i="10"/>
  <c r="M5430" i="10"/>
  <c r="S5430" i="10" s="1"/>
  <c r="X5430" i="10" s="1"/>
  <c r="N5642" i="10"/>
  <c r="M6146" i="10"/>
  <c r="S6146" i="10" s="1"/>
  <c r="X6146" i="10" s="1"/>
  <c r="N6730" i="10"/>
  <c r="O6178" i="10"/>
  <c r="O6398" i="10"/>
  <c r="O6370" i="10"/>
  <c r="N5674" i="10"/>
  <c r="N6182" i="10"/>
  <c r="M5762" i="10"/>
  <c r="M6506" i="10"/>
  <c r="S6506" i="10" s="1"/>
  <c r="X6506" i="10" s="1"/>
  <c r="O5738" i="10"/>
  <c r="N6658" i="10"/>
  <c r="M6054" i="10"/>
  <c r="O6374" i="10"/>
  <c r="N6054" i="10"/>
  <c r="N6254" i="10"/>
  <c r="M6342" i="10"/>
  <c r="M6510" i="10"/>
  <c r="N6542" i="10"/>
  <c r="M6430" i="10"/>
  <c r="O5866" i="10"/>
  <c r="M6386" i="10"/>
  <c r="O5674" i="10"/>
  <c r="N6130" i="10"/>
  <c r="N6258" i="10"/>
  <c r="N5358" i="10"/>
  <c r="M5330" i="10"/>
  <c r="N6294" i="10"/>
  <c r="N6418" i="10"/>
  <c r="O6474" i="10"/>
  <c r="O6590" i="10"/>
  <c r="M5566" i="10"/>
  <c r="S5566" i="10" s="1"/>
  <c r="X5566" i="10" s="1"/>
  <c r="N5850" i="10"/>
  <c r="N6046" i="10"/>
  <c r="M5986" i="10"/>
  <c r="M5182" i="10"/>
  <c r="N5330" i="10"/>
  <c r="O6238" i="10"/>
  <c r="N6262" i="10"/>
  <c r="M6274" i="10"/>
  <c r="O6666" i="10"/>
  <c r="O6726" i="10"/>
  <c r="O5514" i="10"/>
  <c r="M6158" i="10"/>
  <c r="S6158" i="10" s="1"/>
  <c r="X6158" i="10" s="1"/>
  <c r="O5294" i="10"/>
  <c r="O5050" i="10"/>
  <c r="O4934" i="10"/>
  <c r="M4790" i="10"/>
  <c r="S4790" i="10" s="1"/>
  <c r="X4790" i="10" s="1"/>
  <c r="O6070" i="10"/>
  <c r="M6226" i="10"/>
  <c r="O6006" i="10"/>
  <c r="M6102" i="10"/>
  <c r="S6102" i="10" s="1"/>
  <c r="X6102" i="10" s="1"/>
  <c r="O5958" i="10"/>
  <c r="O5990" i="10"/>
  <c r="N5398" i="10"/>
  <c r="N6526" i="10"/>
  <c r="N5806" i="10"/>
  <c r="O6526" i="10"/>
  <c r="M6182" i="10"/>
  <c r="O6202" i="10"/>
  <c r="N6246" i="10"/>
  <c r="N6498" i="10"/>
  <c r="O6602" i="10"/>
  <c r="O6642" i="10"/>
  <c r="O5486" i="10"/>
  <c r="O6190" i="10"/>
  <c r="O6410" i="10"/>
  <c r="O6742" i="10"/>
  <c r="O6186" i="10"/>
  <c r="M5802" i="10"/>
  <c r="N4282" i="10"/>
  <c r="N5126" i="10"/>
  <c r="M4134" i="10"/>
  <c r="S4134" i="10" s="1"/>
  <c r="X4134" i="10" s="1"/>
  <c r="M4454" i="10"/>
  <c r="S4454" i="10" s="1"/>
  <c r="X4454" i="10" s="1"/>
  <c r="O4198" i="10"/>
  <c r="M4130" i="10"/>
  <c r="S4130" i="10" s="1"/>
  <c r="X4130" i="10" s="1"/>
  <c r="N4170" i="10"/>
  <c r="N4306" i="10"/>
  <c r="O4542" i="10"/>
  <c r="O4630" i="10"/>
  <c r="M4610" i="10"/>
  <c r="M4794" i="10"/>
  <c r="N4714" i="10"/>
  <c r="N4762" i="10"/>
  <c r="N5074" i="10"/>
  <c r="M5082" i="10"/>
  <c r="M4970" i="10"/>
  <c r="N4998" i="10"/>
  <c r="O5826" i="10"/>
  <c r="M4246" i="10"/>
  <c r="S4246" i="10" s="1"/>
  <c r="X4246" i="10" s="1"/>
  <c r="M4194" i="10"/>
  <c r="M4242" i="10"/>
  <c r="N4190" i="10"/>
  <c r="N4262" i="10"/>
  <c r="O4442" i="10"/>
  <c r="O4886" i="10"/>
  <c r="M4690" i="10"/>
  <c r="S4690" i="10" s="1"/>
  <c r="X4690" i="10" s="1"/>
  <c r="N4602" i="10"/>
  <c r="O4614" i="10"/>
  <c r="N5082" i="10"/>
  <c r="O5142" i="10"/>
  <c r="N5454" i="10"/>
  <c r="O5638" i="10"/>
  <c r="O6766" i="10"/>
  <c r="O4406" i="10"/>
  <c r="O4598" i="10"/>
  <c r="M4682" i="10"/>
  <c r="S4682" i="10" s="1"/>
  <c r="X4682" i="10" s="1"/>
  <c r="N4890" i="10"/>
  <c r="M4826" i="10"/>
  <c r="S4826" i="10" s="1"/>
  <c r="X4826" i="10" s="1"/>
  <c r="M5042" i="10"/>
  <c r="S5042" i="10" s="1"/>
  <c r="X5042" i="10" s="1"/>
  <c r="M5346" i="10"/>
  <c r="S5346" i="10" s="1"/>
  <c r="X5346" i="10" s="1"/>
  <c r="M5226" i="10"/>
  <c r="M5630" i="10"/>
  <c r="O5478" i="10"/>
  <c r="N6706" i="10"/>
  <c r="O4702" i="10"/>
  <c r="N4770" i="10"/>
  <c r="M4482" i="10"/>
  <c r="S4482" i="10" s="1"/>
  <c r="X4482" i="10" s="1"/>
  <c r="M4874" i="10"/>
  <c r="S4874" i="10" s="1"/>
  <c r="X4874" i="10" s="1"/>
  <c r="M4646" i="10"/>
  <c r="N5490" i="10"/>
  <c r="N4974" i="10"/>
  <c r="N5354" i="10"/>
  <c r="N5050" i="10"/>
  <c r="O5522" i="10"/>
  <c r="M6606" i="10"/>
  <c r="M4458" i="10"/>
  <c r="S4458" i="10" s="1"/>
  <c r="X4458" i="10" s="1"/>
  <c r="O4458" i="10"/>
  <c r="N4438" i="10"/>
  <c r="N4122" i="10"/>
  <c r="N4222" i="10"/>
  <c r="S4222" i="10" s="1"/>
  <c r="X4222" i="10" s="1"/>
  <c r="N4354" i="10"/>
  <c r="M4506" i="10"/>
  <c r="M4418" i="10"/>
  <c r="S4418" i="10" s="1"/>
  <c r="X4418" i="10" s="1"/>
  <c r="M4618" i="10"/>
  <c r="N4822" i="10"/>
  <c r="M4554" i="10"/>
  <c r="N4686" i="10"/>
  <c r="M5030" i="10"/>
  <c r="S5030" i="10" s="1"/>
  <c r="X5030" i="10" s="1"/>
  <c r="N5094" i="10"/>
  <c r="N5230" i="10"/>
  <c r="M5050" i="10"/>
  <c r="O5038" i="10"/>
  <c r="O4342" i="10"/>
  <c r="M4214" i="10"/>
  <c r="M4234" i="10"/>
  <c r="S4234" i="10" s="1"/>
  <c r="X4234" i="10" s="1"/>
  <c r="M4286" i="10"/>
  <c r="S4286" i="10" s="1"/>
  <c r="X4286" i="10" s="1"/>
  <c r="N4450" i="10"/>
  <c r="N4870" i="10"/>
  <c r="M4694" i="10"/>
  <c r="S4694" i="10" s="1"/>
  <c r="X4694" i="10" s="1"/>
  <c r="N5302" i="10"/>
  <c r="N4946" i="10"/>
  <c r="O5110" i="10"/>
  <c r="O5222" i="10"/>
  <c r="M5078" i="10"/>
  <c r="S5078" i="10" s="1"/>
  <c r="X5078" i="10" s="1"/>
  <c r="N5402" i="10"/>
  <c r="O4138" i="10"/>
  <c r="O4162" i="10"/>
  <c r="N4294" i="10"/>
  <c r="M4298" i="10"/>
  <c r="N4562" i="10"/>
  <c r="N4554" i="10"/>
  <c r="M4834" i="10"/>
  <c r="S4834" i="10" s="1"/>
  <c r="X4834" i="10" s="1"/>
  <c r="M4662" i="10"/>
  <c r="N4626" i="10"/>
  <c r="M4754" i="10"/>
  <c r="N4710" i="10"/>
  <c r="M4922" i="10"/>
  <c r="S4922" i="10" s="1"/>
  <c r="X4922" i="10" s="1"/>
  <c r="M4986" i="10"/>
  <c r="S4986" i="10" s="1"/>
  <c r="X4986" i="10" s="1"/>
  <c r="N5178" i="10"/>
  <c r="O5018" i="10"/>
  <c r="O5138" i="10"/>
  <c r="M5258" i="10"/>
  <c r="S5258" i="10" s="1"/>
  <c r="X5258" i="10" s="1"/>
  <c r="O5230" i="10"/>
  <c r="M5234" i="10"/>
  <c r="S5234" i="10" s="1"/>
  <c r="X5234" i="10" s="1"/>
  <c r="N5322" i="10"/>
  <c r="M5786" i="10"/>
  <c r="S5786" i="10" s="1"/>
  <c r="X5786" i="10" s="1"/>
  <c r="N5470" i="10"/>
  <c r="O5706" i="10"/>
  <c r="M6186" i="10"/>
  <c r="M6526" i="10"/>
  <c r="N6186" i="10"/>
  <c r="N6794" i="10"/>
  <c r="O6394" i="10"/>
  <c r="M5678" i="10"/>
  <c r="O6214" i="10"/>
  <c r="M6290" i="10"/>
  <c r="S6290" i="10" s="1"/>
  <c r="X6290" i="10" s="1"/>
  <c r="M6466" i="10"/>
  <c r="S6466" i="10" s="1"/>
  <c r="X6466" i="10" s="1"/>
  <c r="N5762" i="10"/>
  <c r="M6446" i="10"/>
  <c r="S6446" i="10" s="1"/>
  <c r="X6446" i="10" s="1"/>
  <c r="M6118" i="10"/>
  <c r="S6118" i="10" s="1"/>
  <c r="X6118" i="10" s="1"/>
  <c r="M6730" i="10"/>
  <c r="O6094" i="10"/>
  <c r="M6298" i="10"/>
  <c r="S6298" i="10" s="1"/>
  <c r="X6298" i="10" s="1"/>
  <c r="O6610" i="10"/>
  <c r="O6522" i="10"/>
  <c r="N6354" i="10"/>
  <c r="M5710" i="10"/>
  <c r="N5722" i="10"/>
  <c r="M6266" i="10"/>
  <c r="S6266" i="10" s="1"/>
  <c r="X6266" i="10" s="1"/>
  <c r="O5630" i="10"/>
  <c r="O5966" i="10"/>
  <c r="N5930" i="10"/>
  <c r="M5282" i="10"/>
  <c r="S5282" i="10" s="1"/>
  <c r="X5282" i="10" s="1"/>
  <c r="N5318" i="10"/>
  <c r="N6482" i="10"/>
  <c r="M6642" i="10"/>
  <c r="S6642" i="10" s="1"/>
  <c r="X6642" i="10" s="1"/>
  <c r="M6542" i="10"/>
  <c r="O6430" i="10"/>
  <c r="O6514" i="10"/>
  <c r="M5598" i="10"/>
  <c r="S5598" i="10" s="1"/>
  <c r="X5598" i="10" s="1"/>
  <c r="N5774" i="10"/>
  <c r="M5782" i="10"/>
  <c r="S5782" i="10" s="1"/>
  <c r="X5782" i="10" s="1"/>
  <c r="N5298" i="10"/>
  <c r="O5318" i="10"/>
  <c r="M6382" i="10"/>
  <c r="M6234" i="10"/>
  <c r="S6234" i="10" s="1"/>
  <c r="X6234" i="10" s="1"/>
  <c r="O5418" i="10"/>
  <c r="M6602" i="10"/>
  <c r="O6218" i="10"/>
  <c r="M6162" i="10"/>
  <c r="S6162" i="10" s="1"/>
  <c r="X6162" i="10" s="1"/>
  <c r="O6010" i="10"/>
  <c r="M5214" i="10"/>
  <c r="N5262" i="10"/>
  <c r="M5250" i="10"/>
  <c r="O4718" i="10"/>
  <c r="M6442" i="10"/>
  <c r="N6678" i="10"/>
  <c r="O6538" i="10"/>
  <c r="N6142" i="10"/>
  <c r="M5558" i="10"/>
  <c r="S5558" i="10" s="1"/>
  <c r="X5558" i="10" s="1"/>
  <c r="M5718" i="10"/>
  <c r="M5930" i="10"/>
  <c r="M5886" i="10"/>
  <c r="O5678" i="10"/>
  <c r="N6274" i="10"/>
  <c r="O6082" i="10"/>
  <c r="N6006" i="10"/>
  <c r="N5686" i="10"/>
  <c r="M4362" i="10"/>
  <c r="N4810" i="10"/>
  <c r="O5558" i="10"/>
  <c r="O5346" i="10"/>
  <c r="M4514" i="10"/>
  <c r="S4514" i="10" s="1"/>
  <c r="X4514" i="10" s="1"/>
  <c r="O4438" i="10"/>
  <c r="O4206" i="10"/>
  <c r="O4882" i="10"/>
  <c r="O5026" i="10"/>
  <c r="M5278" i="10"/>
  <c r="S5278" i="10" s="1"/>
  <c r="X5278" i="10" s="1"/>
  <c r="N6634" i="10"/>
  <c r="M5774" i="10"/>
  <c r="N6710" i="10"/>
  <c r="O5254" i="10"/>
  <c r="M5534" i="10"/>
  <c r="S5534" i="10" s="1"/>
  <c r="X5534" i="10" s="1"/>
  <c r="M5422" i="10"/>
  <c r="S5422" i="10" s="1"/>
  <c r="X5422" i="10" s="1"/>
  <c r="O6550" i="10"/>
  <c r="N6602" i="10"/>
  <c r="M5434" i="10"/>
  <c r="S5434" i="10" s="1"/>
  <c r="X5434" i="10" s="1"/>
  <c r="N6646" i="10"/>
  <c r="M6098" i="10"/>
  <c r="O6318" i="10"/>
  <c r="O6478" i="10"/>
  <c r="O5978" i="10"/>
  <c r="N6490" i="10"/>
  <c r="N5958" i="10"/>
  <c r="M5838" i="10"/>
  <c r="S5838" i="10" s="1"/>
  <c r="X5838" i="10" s="1"/>
  <c r="O5902" i="10"/>
  <c r="N6690" i="10"/>
  <c r="N6486" i="10"/>
  <c r="O6758" i="10"/>
  <c r="O6490" i="10"/>
  <c r="N6386" i="10"/>
  <c r="N5742" i="10"/>
  <c r="M6070" i="10"/>
  <c r="N6238" i="10"/>
  <c r="O6226" i="10"/>
  <c r="N5630" i="10"/>
  <c r="O5290" i="10"/>
  <c r="M5066" i="10"/>
  <c r="S5066" i="10" s="1"/>
  <c r="X5066" i="10" s="1"/>
  <c r="M4150" i="10"/>
  <c r="N4402" i="10"/>
  <c r="N4350" i="10"/>
  <c r="N4622" i="10"/>
  <c r="N4502" i="10"/>
  <c r="M4582" i="10"/>
  <c r="O4854" i="10"/>
  <c r="O4842" i="10"/>
  <c r="O5178" i="10"/>
  <c r="N5286" i="10"/>
  <c r="O5078" i="10"/>
  <c r="N5898" i="10"/>
  <c r="N4214" i="10"/>
  <c r="N4258" i="10"/>
  <c r="O4410" i="10"/>
  <c r="N4386" i="10"/>
  <c r="N4366" i="10"/>
  <c r="N4462" i="10"/>
  <c r="O4498" i="10"/>
  <c r="N4746" i="10"/>
  <c r="M4934" i="10"/>
  <c r="S4934" i="10" s="1"/>
  <c r="X4934" i="10" s="1"/>
  <c r="O5082" i="10"/>
  <c r="M4950" i="10"/>
  <c r="S4950" i="10" s="1"/>
  <c r="X4950" i="10" s="1"/>
  <c r="O5974" i="10"/>
  <c r="M5798" i="10"/>
  <c r="O5606" i="10"/>
  <c r="M6314" i="10"/>
  <c r="M6334" i="10"/>
  <c r="N6078" i="10"/>
  <c r="N5910" i="10"/>
  <c r="N6362" i="10"/>
  <c r="N5962" i="10"/>
  <c r="O6778" i="10"/>
  <c r="O5406" i="10"/>
  <c r="N6194" i="10"/>
  <c r="O5386" i="10"/>
  <c r="M6286" i="10"/>
  <c r="O5618" i="10"/>
  <c r="N4858" i="10"/>
  <c r="N4958" i="10"/>
  <c r="M5046" i="10"/>
  <c r="N5546" i="10"/>
  <c r="O6302" i="10"/>
  <c r="O5562" i="10"/>
  <c r="O5854" i="10"/>
  <c r="M5246" i="10"/>
  <c r="O5754" i="10"/>
  <c r="O5810" i="10"/>
  <c r="M6150" i="10"/>
  <c r="M6210" i="10"/>
  <c r="N6270" i="10"/>
  <c r="O6750" i="10"/>
  <c r="M5858" i="10"/>
  <c r="M6114" i="10"/>
  <c r="M6194" i="10"/>
  <c r="M5618" i="10"/>
  <c r="O4958" i="10"/>
  <c r="M5982" i="10"/>
  <c r="O5894" i="10"/>
  <c r="M5698" i="10"/>
  <c r="M6074" i="10"/>
  <c r="O6470" i="10"/>
  <c r="M6534" i="10"/>
  <c r="O4858" i="10"/>
  <c r="M6330" i="10"/>
  <c r="O6114" i="10"/>
  <c r="O4466" i="10"/>
  <c r="O4190" i="10"/>
  <c r="N4510" i="10"/>
  <c r="N5266" i="10"/>
  <c r="N4314" i="10"/>
  <c r="N5350" i="10"/>
  <c r="N4550" i="10"/>
  <c r="M4890" i="10"/>
  <c r="S4890" i="10" s="1"/>
  <c r="X4890" i="10" s="1"/>
  <c r="O4338" i="10"/>
  <c r="N4478" i="10"/>
  <c r="N4646" i="10"/>
  <c r="N5950" i="10"/>
  <c r="M4170" i="10"/>
  <c r="S4170" i="10" s="1"/>
  <c r="X4170" i="10" s="1"/>
  <c r="M4854" i="10"/>
  <c r="S4854" i="10" s="1"/>
  <c r="X4854" i="10" s="1"/>
  <c r="M5274" i="10"/>
  <c r="S5274" i="10" s="1"/>
  <c r="X5274" i="10" s="1"/>
  <c r="O6198" i="10"/>
  <c r="M6570" i="10"/>
  <c r="S6570" i="10" s="1"/>
  <c r="X6570" i="10" s="1"/>
  <c r="O6682" i="10"/>
  <c r="M6590" i="10"/>
  <c r="S6590" i="10" s="1"/>
  <c r="X6590" i="10" s="1"/>
  <c r="N5214" i="10"/>
  <c r="N5610" i="10"/>
  <c r="M6130" i="10"/>
  <c r="S6130" i="10" s="1"/>
  <c r="X6130" i="10" s="1"/>
  <c r="N5846" i="10"/>
  <c r="M6650" i="10"/>
  <c r="M6494" i="10"/>
  <c r="M5882" i="10"/>
  <c r="S5882" i="10" s="1"/>
  <c r="X5882" i="10" s="1"/>
  <c r="N5450" i="10"/>
  <c r="N6090" i="10"/>
  <c r="O5594" i="10"/>
  <c r="M6414" i="10"/>
  <c r="S6414" i="10" s="1"/>
  <c r="X6414" i="10" s="1"/>
  <c r="M6050" i="10"/>
  <c r="O5694" i="10"/>
  <c r="N6030" i="10"/>
  <c r="O6230" i="10"/>
  <c r="O6278" i="10"/>
  <c r="M6690" i="10"/>
  <c r="S6690" i="10" s="1"/>
  <c r="X6690" i="10" s="1"/>
  <c r="O6382" i="10"/>
  <c r="M5794" i="10"/>
  <c r="S5794" i="10" s="1"/>
  <c r="X5794" i="10" s="1"/>
  <c r="N6450" i="10"/>
  <c r="N6610" i="10"/>
  <c r="N5974" i="10"/>
  <c r="M5878" i="10"/>
  <c r="S5878" i="10" s="1"/>
  <c r="X5878" i="10" s="1"/>
  <c r="O5534" i="10"/>
  <c r="N4978" i="10"/>
  <c r="M5514" i="10"/>
  <c r="N4150" i="10"/>
  <c r="N4658" i="10"/>
  <c r="O4506" i="10"/>
  <c r="N4754" i="10"/>
  <c r="N4654" i="10"/>
  <c r="M4762" i="10"/>
  <c r="S4762" i="10" s="1"/>
  <c r="X4762" i="10" s="1"/>
  <c r="M4842" i="10"/>
  <c r="N4938" i="10"/>
  <c r="M5110" i="10"/>
  <c r="O5022" i="10"/>
  <c r="M5294" i="10"/>
  <c r="S5294" i="10" s="1"/>
  <c r="X5294" i="10" s="1"/>
  <c r="M5478" i="10"/>
  <c r="N4162" i="10"/>
  <c r="O4470" i="10"/>
  <c r="M4466" i="10"/>
  <c r="S4466" i="10" s="1"/>
  <c r="X4466" i="10" s="1"/>
  <c r="M4722" i="10"/>
  <c r="S4722" i="10" s="1"/>
  <c r="X4722" i="10" s="1"/>
  <c r="N4662" i="10"/>
  <c r="M4802" i="10"/>
  <c r="S4802" i="10" s="1"/>
  <c r="X4802" i="10" s="1"/>
  <c r="O5058" i="10"/>
  <c r="M5186" i="10"/>
  <c r="S5186" i="10" s="1"/>
  <c r="X5186" i="10" s="1"/>
  <c r="N4970" i="10"/>
  <c r="N5110" i="10"/>
  <c r="O5206" i="10"/>
  <c r="M5674" i="10"/>
  <c r="S5674" i="10" s="1"/>
  <c r="X5674" i="10" s="1"/>
  <c r="O5758" i="10"/>
  <c r="N5798" i="10"/>
  <c r="M5874" i="10"/>
  <c r="M5606" i="10"/>
  <c r="N5478" i="10"/>
  <c r="O5414" i="10"/>
  <c r="O5582" i="10"/>
  <c r="M6078" i="10"/>
  <c r="N6574" i="10"/>
  <c r="N5426" i="10"/>
  <c r="O5962" i="10"/>
  <c r="M5406" i="10"/>
  <c r="O6194" i="10"/>
  <c r="N5386" i="10"/>
  <c r="N6286" i="10"/>
  <c r="N5618" i="10"/>
  <c r="O5374" i="10"/>
  <c r="O6718" i="10"/>
  <c r="M4958" i="10"/>
  <c r="O5546" i="10"/>
  <c r="M5562" i="10"/>
  <c r="O5578" i="10"/>
  <c r="M5854" i="10"/>
  <c r="O5982" i="10"/>
  <c r="N5754" i="10"/>
  <c r="N5810" i="10"/>
  <c r="O6150" i="10"/>
  <c r="N6210" i="10"/>
  <c r="O5814" i="10"/>
  <c r="M6270" i="10"/>
  <c r="M6750" i="10"/>
  <c r="N5570" i="10"/>
  <c r="N5858" i="10"/>
  <c r="N6714" i="10"/>
  <c r="M5962" i="10"/>
  <c r="N5406" i="10"/>
  <c r="N5690" i="10"/>
  <c r="N5374" i="10"/>
  <c r="N5062" i="10"/>
  <c r="N5854" i="10"/>
  <c r="M5906" i="10"/>
  <c r="O6270" i="10"/>
  <c r="N6170" i="10"/>
  <c r="O4114" i="10"/>
  <c r="N6314" i="10"/>
  <c r="M5538" i="10"/>
  <c r="O6622" i="10"/>
  <c r="M6302" i="10"/>
  <c r="N5994" i="10"/>
  <c r="M4306" i="10"/>
  <c r="S4306" i="10" s="1"/>
  <c r="X4306" i="10" s="1"/>
  <c r="O4538" i="10"/>
  <c r="N4706" i="10"/>
  <c r="O4650" i="10"/>
  <c r="N5718" i="10"/>
  <c r="N6018" i="10"/>
  <c r="M4354" i="10"/>
  <c r="S4354" i="10" s="1"/>
  <c r="X4354" i="10" s="1"/>
  <c r="N4218" i="10"/>
  <c r="M4942" i="10"/>
  <c r="S4942" i="10" s="1"/>
  <c r="X4942" i="10" s="1"/>
  <c r="M5230" i="10"/>
  <c r="S5230" i="10" s="1"/>
  <c r="X5230" i="10" s="1"/>
  <c r="O6530" i="10"/>
  <c r="M6142" i="10"/>
  <c r="S6142" i="10" s="1"/>
  <c r="X6142" i="10" s="1"/>
  <c r="O6578" i="10"/>
  <c r="N6746" i="10"/>
  <c r="M6710" i="10"/>
  <c r="S6710" i="10" s="1"/>
  <c r="X6710" i="10" s="1"/>
  <c r="M5926" i="10"/>
  <c r="O6698" i="10"/>
  <c r="O6518" i="10"/>
  <c r="N6790" i="10"/>
  <c r="N6346" i="10"/>
  <c r="O6106" i="10"/>
  <c r="O6014" i="10"/>
  <c r="O6566" i="10"/>
  <c r="O6390" i="10"/>
  <c r="M6242" i="10"/>
  <c r="S6242" i="10" s="1"/>
  <c r="X6242" i="10" s="1"/>
  <c r="O6554" i="10"/>
  <c r="M5370" i="10"/>
  <c r="O5714" i="10"/>
  <c r="O6646" i="10"/>
  <c r="O6366" i="10"/>
  <c r="N6454" i="10"/>
  <c r="M6238" i="10"/>
  <c r="S6238" i="10" s="1"/>
  <c r="X6238" i="10" s="1"/>
  <c r="M6674" i="10"/>
  <c r="S6674" i="10" s="1"/>
  <c r="X6674" i="10" s="1"/>
  <c r="O6174" i="10"/>
  <c r="N6430" i="10"/>
  <c r="O6710" i="10"/>
  <c r="O5734" i="10"/>
  <c r="N5934" i="10"/>
  <c r="O5382" i="10"/>
  <c r="M5458" i="10"/>
  <c r="S5458" i="10" s="1"/>
  <c r="X5458" i="10" s="1"/>
  <c r="O4258" i="10"/>
  <c r="M4634" i="10"/>
  <c r="S4634" i="10" s="1"/>
  <c r="X4634" i="10" s="1"/>
  <c r="N4434" i="10"/>
  <c r="O4774" i="10"/>
  <c r="N4966" i="10"/>
  <c r="N4842" i="10"/>
  <c r="O5034" i="10"/>
  <c r="M5210" i="10"/>
  <c r="S5210" i="10" s="1"/>
  <c r="X5210" i="10" s="1"/>
  <c r="O5670" i="10"/>
  <c r="N6226" i="10"/>
  <c r="N4374" i="10"/>
  <c r="M4202" i="10"/>
  <c r="S4202" i="10" s="1"/>
  <c r="X4202" i="10" s="1"/>
  <c r="M4322" i="10"/>
  <c r="M4578" i="10"/>
  <c r="S4578" i="10" s="1"/>
  <c r="X4578" i="10" s="1"/>
  <c r="N4882" i="10"/>
  <c r="O4762" i="10"/>
  <c r="O4862" i="10"/>
  <c r="M4938" i="10"/>
  <c r="N5190" i="10"/>
  <c r="N5874" i="10"/>
  <c r="N5606" i="10"/>
  <c r="M5750" i="10"/>
  <c r="N5582" i="10"/>
  <c r="N6122" i="10"/>
  <c r="M6722" i="10"/>
  <c r="O6078" i="10"/>
  <c r="M6574" i="10"/>
  <c r="M5426" i="10"/>
  <c r="O5390" i="10"/>
  <c r="M6718" i="10"/>
  <c r="M5578" i="10"/>
  <c r="M5754" i="10"/>
  <c r="S5754" i="10" s="1"/>
  <c r="X5754" i="10" s="1"/>
  <c r="M5814" i="10"/>
  <c r="O5570" i="10"/>
  <c r="N6470" i="10"/>
  <c r="M6454" i="10"/>
  <c r="N6738" i="10"/>
  <c r="O5238" i="10"/>
  <c r="N6206" i="10"/>
  <c r="M4342" i="10"/>
  <c r="M4714" i="10"/>
  <c r="S4714" i="10" s="1"/>
  <c r="X4714" i="10" s="1"/>
  <c r="M4998" i="10"/>
  <c r="S4998" i="10" s="1"/>
  <c r="X4998" i="10" s="1"/>
  <c r="N4446" i="10"/>
  <c r="O4474" i="10"/>
  <c r="M5446" i="10"/>
  <c r="S5446" i="10" s="1"/>
  <c r="X5446" i="10" s="1"/>
  <c r="M4166" i="10"/>
  <c r="S4166" i="10" s="1"/>
  <c r="X4166" i="10" s="1"/>
  <c r="O4678" i="10"/>
  <c r="M4870" i="10"/>
  <c r="S4870" i="10" s="1"/>
  <c r="X4870" i="10" s="1"/>
  <c r="N4650" i="10"/>
  <c r="S4650" i="10" s="1"/>
  <c r="X4650" i="10" s="1"/>
  <c r="M4366" i="10"/>
  <c r="S4366" i="10" s="1"/>
  <c r="X4366" i="10" s="1"/>
  <c r="N4914" i="10"/>
  <c r="M5242" i="10"/>
  <c r="S5242" i="10" s="1"/>
  <c r="X5242" i="10" s="1"/>
  <c r="O6506" i="10"/>
  <c r="M6502" i="10"/>
  <c r="S6502" i="10" s="1"/>
  <c r="X6502" i="10" s="1"/>
  <c r="N5514" i="10"/>
  <c r="O6354" i="10"/>
  <c r="O6134" i="10"/>
  <c r="N5002" i="10"/>
  <c r="O6262" i="10"/>
  <c r="O6158" i="10"/>
  <c r="N6098" i="10"/>
  <c r="O6242" i="10"/>
  <c r="N6230" i="10"/>
  <c r="O6038" i="10"/>
  <c r="M6278" i="10"/>
  <c r="S6278" i="10" s="1"/>
  <c r="X6278" i="10" s="1"/>
  <c r="O6558" i="10"/>
  <c r="N6126" i="10"/>
  <c r="O6322" i="10"/>
  <c r="M5486" i="10"/>
  <c r="S5486" i="10" s="1"/>
  <c r="X5486" i="10" s="1"/>
  <c r="O5602" i="10"/>
  <c r="O5986" i="10"/>
  <c r="N6310" i="10"/>
  <c r="N6442" i="10"/>
  <c r="M5974" i="10"/>
  <c r="N6218" i="10"/>
  <c r="M6026" i="10"/>
  <c r="S6026" i="10" s="1"/>
  <c r="X6026" i="10" s="1"/>
  <c r="N5926" i="10"/>
  <c r="M6422" i="10"/>
  <c r="S6422" i="10" s="1"/>
  <c r="X6422" i="10" s="1"/>
  <c r="N5730" i="10"/>
  <c r="N5758" i="10"/>
  <c r="N5418" i="10"/>
  <c r="O4522" i="10"/>
  <c r="N4362" i="10"/>
  <c r="N4298" i="10"/>
  <c r="O4566" i="10"/>
  <c r="O4710" i="10"/>
  <c r="N4894" i="10"/>
  <c r="N5246" i="10"/>
  <c r="N5202" i="10"/>
  <c r="O5830" i="10"/>
  <c r="M4374" i="10"/>
  <c r="S4374" i="10" s="1"/>
  <c r="X4374" i="10" s="1"/>
  <c r="O4154" i="10"/>
  <c r="N4322" i="10"/>
  <c r="N4506" i="10"/>
  <c r="O4978" i="10"/>
  <c r="M4862" i="10"/>
  <c r="M5190" i="10"/>
  <c r="O5874" i="10"/>
  <c r="M5582" i="10"/>
  <c r="N6722" i="10"/>
  <c r="N6166" i="10"/>
  <c r="O6574" i="10"/>
  <c r="M6470" i="10"/>
  <c r="M5898" i="10"/>
  <c r="S5898" i="10" s="1"/>
  <c r="X5898" i="10" s="1"/>
  <c r="O5426" i="10"/>
  <c r="N5390" i="10"/>
  <c r="O5622" i="10"/>
  <c r="M5890" i="10"/>
  <c r="O6762" i="10"/>
  <c r="O5498" i="10"/>
  <c r="M6062" i="10"/>
  <c r="N6766" i="10"/>
  <c r="O5494" i="10"/>
  <c r="M5374" i="10"/>
  <c r="S5374" i="10" s="1"/>
  <c r="X5374" i="10" s="1"/>
  <c r="O6022" i="10"/>
  <c r="N6718" i="10"/>
  <c r="M5062" i="10"/>
  <c r="S5062" i="10" s="1"/>
  <c r="X5062" i="10" s="1"/>
  <c r="O5462" i="10"/>
  <c r="N5578" i="10"/>
  <c r="N5982" i="10"/>
  <c r="N5166" i="10"/>
  <c r="O5906" i="10"/>
  <c r="N5894" i="10"/>
  <c r="O5646" i="10"/>
  <c r="N5814" i="10"/>
  <c r="N5698" i="10"/>
  <c r="M6170" i="10"/>
  <c r="O5726" i="10"/>
  <c r="O6074" i="10"/>
  <c r="O6702" i="10"/>
  <c r="M6786" i="10"/>
  <c r="N4114" i="10"/>
  <c r="M4114" i="10"/>
  <c r="M6166" i="10"/>
  <c r="M5690" i="10"/>
  <c r="S5690" i="10" s="1"/>
  <c r="X5690" i="10" s="1"/>
  <c r="N5890" i="10"/>
  <c r="M5498" i="10"/>
  <c r="M6622" i="10"/>
  <c r="N6686" i="10"/>
  <c r="N5238" i="10"/>
  <c r="O5790" i="10"/>
  <c r="N6330" i="10"/>
  <c r="N5414" i="10"/>
  <c r="M6206" i="10"/>
  <c r="M6406" i="10"/>
  <c r="O6786" i="10"/>
  <c r="N4794" i="10"/>
  <c r="O4758" i="10"/>
  <c r="O4146" i="10"/>
  <c r="M5074" i="10"/>
  <c r="S5074" i="10" s="1"/>
  <c r="X5074" i="10" s="1"/>
  <c r="M5846" i="10"/>
  <c r="S5846" i="10" s="1"/>
  <c r="X5846" i="10" s="1"/>
  <c r="M5758" i="10"/>
  <c r="S5758" i="10" s="1"/>
  <c r="X5758" i="10" s="1"/>
  <c r="N4730" i="10"/>
  <c r="M6090" i="10"/>
  <c r="S6090" i="10" s="1"/>
  <c r="X6090" i="10" s="1"/>
  <c r="N5370" i="10"/>
  <c r="M6646" i="10"/>
  <c r="S6646" i="10" s="1"/>
  <c r="X6646" i="10" s="1"/>
  <c r="M6594" i="10"/>
  <c r="S6594" i="10" s="1"/>
  <c r="X6594" i="10" s="1"/>
  <c r="N5998" i="10"/>
  <c r="O6502" i="10"/>
  <c r="M6434" i="10"/>
  <c r="S6434" i="10" s="1"/>
  <c r="X6434" i="10" s="1"/>
  <c r="N5954" i="10"/>
  <c r="O4246" i="10"/>
  <c r="N5226" i="10"/>
  <c r="N5902" i="10"/>
  <c r="M4326" i="10"/>
  <c r="S4326" i="10" s="1"/>
  <c r="X4326" i="10" s="1"/>
  <c r="N4670" i="10"/>
  <c r="M4750" i="10"/>
  <c r="S4750" i="10" s="1"/>
  <c r="X4750" i="10" s="1"/>
  <c r="N5182" i="10"/>
  <c r="N5438" i="10"/>
  <c r="M5626" i="10"/>
  <c r="N5366" i="10"/>
  <c r="N5634" i="10"/>
  <c r="N5342" i="10"/>
  <c r="O6654" i="10"/>
  <c r="N6378" i="10"/>
  <c r="M4198" i="10"/>
  <c r="S4198" i="10" s="1"/>
  <c r="X4198" i="10" s="1"/>
  <c r="N4154" i="10"/>
  <c r="O4646" i="10"/>
  <c r="O5186" i="10"/>
  <c r="M5142" i="10"/>
  <c r="S5142" i="10" s="1"/>
  <c r="X5142" i="10" s="1"/>
  <c r="O4550" i="10"/>
  <c r="O4478" i="10"/>
  <c r="O5702" i="10"/>
  <c r="N4406" i="10"/>
  <c r="O4802" i="10"/>
  <c r="M5038" i="10"/>
  <c r="S5038" i="10" s="1"/>
  <c r="X5038" i="10" s="1"/>
  <c r="O4738" i="10"/>
  <c r="N4522" i="10"/>
  <c r="M4962" i="10"/>
  <c r="S4962" i="10" s="1"/>
  <c r="X4962" i="10" s="1"/>
  <c r="N5830" i="10"/>
  <c r="N5886" i="10"/>
  <c r="O6102" i="10"/>
  <c r="N5314" i="10"/>
  <c r="M6282" i="10"/>
  <c r="S6282" i="10" s="1"/>
  <c r="X6282" i="10" s="1"/>
  <c r="O6446" i="10"/>
  <c r="N5146" i="10"/>
  <c r="N6558" i="10"/>
  <c r="M5818" i="10"/>
  <c r="S5818" i="10" s="1"/>
  <c r="X5818" i="10" s="1"/>
  <c r="M5950" i="10"/>
  <c r="S5950" i="10" s="1"/>
  <c r="X5950" i="10" s="1"/>
  <c r="O6142" i="10"/>
  <c r="M5914" i="10"/>
  <c r="M5714" i="10"/>
  <c r="S5714" i="10" s="1"/>
  <c r="X5714" i="10" s="1"/>
  <c r="M6174" i="10"/>
  <c r="S6174" i="10" s="1"/>
  <c r="X6174" i="10" s="1"/>
  <c r="M6246" i="10"/>
  <c r="S6246" i="10" s="1"/>
  <c r="X6246" i="10" s="1"/>
  <c r="N6010" i="10"/>
  <c r="N6106" i="10"/>
  <c r="M6178" i="10"/>
  <c r="O5410" i="10"/>
  <c r="M6614" i="10"/>
  <c r="N6350" i="10"/>
  <c r="O6246" i="10"/>
  <c r="N5822" i="10"/>
  <c r="O6630" i="10"/>
  <c r="N5678" i="10"/>
  <c r="M5862" i="10"/>
  <c r="S5862" i="10" s="1"/>
  <c r="X5862" i="10" s="1"/>
  <c r="O6386" i="10"/>
  <c r="O5430" i="10"/>
  <c r="O5846" i="10"/>
  <c r="O5330" i="10"/>
  <c r="N4318" i="10"/>
  <c r="M4402" i="10"/>
  <c r="S4402" i="10" s="1"/>
  <c r="X4402" i="10" s="1"/>
  <c r="N4270" i="10"/>
  <c r="O4558" i="10"/>
  <c r="M4462" i="10"/>
  <c r="S4462" i="10" s="1"/>
  <c r="X4462" i="10" s="1"/>
  <c r="O4750" i="10"/>
  <c r="M5510" i="10"/>
  <c r="M5418" i="10"/>
  <c r="M6110" i="10"/>
  <c r="S6110" i="10" s="1"/>
  <c r="X6110" i="10" s="1"/>
  <c r="N4174" i="10"/>
  <c r="N4242" i="10"/>
  <c r="O4402" i="10"/>
  <c r="O4486" i="10"/>
  <c r="M4450" i="10"/>
  <c r="S4450" i="10" s="1"/>
  <c r="X4450" i="10" s="1"/>
  <c r="N4862" i="10"/>
  <c r="O5190" i="10"/>
  <c r="N5986" i="10"/>
  <c r="O5438" i="10"/>
  <c r="O5778" i="10"/>
  <c r="O5626" i="10"/>
  <c r="O6722" i="10"/>
  <c r="O6166" i="10"/>
  <c r="O6122" i="10"/>
  <c r="O5366" i="10"/>
  <c r="M5390" i="10"/>
  <c r="M5622" i="10"/>
  <c r="O5890" i="10"/>
  <c r="N6534" i="10"/>
  <c r="M5682" i="10"/>
  <c r="N5498" i="10"/>
  <c r="O5634" i="10"/>
  <c r="N6062" i="10"/>
  <c r="N6622" i="10"/>
  <c r="M6754" i="10"/>
  <c r="N5702" i="10"/>
  <c r="S5702" i="10" s="1"/>
  <c r="X5702" i="10" s="1"/>
  <c r="M5494" i="10"/>
  <c r="M6022" i="10"/>
  <c r="O4818" i="10"/>
  <c r="O5062" i="10"/>
  <c r="O5342" i="10"/>
  <c r="N5462" i="10"/>
  <c r="N5938" i="10"/>
  <c r="N6582" i="10"/>
  <c r="O6330" i="10"/>
  <c r="O5166" i="10"/>
  <c r="M5894" i="10"/>
  <c r="N5646" i="10"/>
  <c r="O5698" i="10"/>
  <c r="O6362" i="10"/>
  <c r="M5726" i="10"/>
  <c r="N6406" i="10"/>
  <c r="N6074" i="10"/>
  <c r="M6702" i="10"/>
  <c r="N6786" i="10"/>
  <c r="M5366" i="10"/>
  <c r="O5542" i="10"/>
  <c r="O6534" i="10"/>
  <c r="N5682" i="10"/>
  <c r="M5634" i="10"/>
  <c r="N5494" i="10"/>
  <c r="M5342" i="10"/>
  <c r="O5938" i="10"/>
  <c r="M5166" i="10"/>
  <c r="S5166" i="10" s="1"/>
  <c r="X5166" i="10" s="1"/>
  <c r="M5994" i="10"/>
  <c r="S5994" i="10" s="1"/>
  <c r="X5994" i="10" s="1"/>
  <c r="M6002" i="10"/>
  <c r="M6378" i="10"/>
  <c r="N4606" i="10"/>
  <c r="M4846" i="10"/>
  <c r="S4846" i="10" s="1"/>
  <c r="X4846" i="10" s="1"/>
  <c r="O5490" i="10"/>
  <c r="M4670" i="10"/>
  <c r="S4670" i="10" s="1"/>
  <c r="X4670" i="10" s="1"/>
  <c r="O5762" i="10"/>
  <c r="M6662" i="10"/>
  <c r="S6662" i="10" s="1"/>
  <c r="X6662" i="10" s="1"/>
  <c r="N6366" i="10"/>
  <c r="N6094" i="10"/>
  <c r="N5978" i="10"/>
  <c r="M6694" i="10"/>
  <c r="S6694" i="10" s="1"/>
  <c r="X6694" i="10" s="1"/>
  <c r="M5502" i="10"/>
  <c r="N5906" i="10"/>
  <c r="N6178" i="10"/>
  <c r="O5750" i="10"/>
  <c r="O5610" i="10"/>
  <c r="N5254" i="10"/>
  <c r="O4518" i="10"/>
  <c r="O5574" i="10"/>
  <c r="O4326" i="10"/>
  <c r="M4410" i="10"/>
  <c r="N4674" i="10"/>
  <c r="M5034" i="10"/>
  <c r="M5518" i="10"/>
  <c r="N6334" i="10"/>
  <c r="M5542" i="10"/>
  <c r="N4818" i="10"/>
  <c r="M5938" i="10"/>
  <c r="M5554" i="10"/>
  <c r="M4630" i="10"/>
  <c r="S4630" i="10" s="1"/>
  <c r="X4630" i="10" s="1"/>
  <c r="O4846" i="10"/>
  <c r="N4498" i="10"/>
  <c r="M4918" i="10"/>
  <c r="S4918" i="10" s="1"/>
  <c r="X4918" i="10" s="1"/>
  <c r="N4494" i="10"/>
  <c r="N5710" i="10"/>
  <c r="M4278" i="10"/>
  <c r="S4278" i="10" s="1"/>
  <c r="X4278" i="10" s="1"/>
  <c r="M4878" i="10"/>
  <c r="S4878" i="10" s="1"/>
  <c r="X4878" i="10" s="1"/>
  <c r="O5030" i="10"/>
  <c r="O4826" i="10"/>
  <c r="M5354" i="10"/>
  <c r="S5354" i="10" s="1"/>
  <c r="X5354" i="10" s="1"/>
  <c r="M5086" i="10"/>
  <c r="S5086" i="10" s="1"/>
  <c r="X5086" i="10" s="1"/>
  <c r="M5670" i="10"/>
  <c r="N4586" i="10"/>
  <c r="M4994" i="10"/>
  <c r="S4994" i="10" s="1"/>
  <c r="X4994" i="10" s="1"/>
  <c r="M5358" i="10"/>
  <c r="S5358" i="10" s="1"/>
  <c r="X5358" i="10" s="1"/>
  <c r="M6294" i="10"/>
  <c r="S6294" i="10" s="1"/>
  <c r="X6294" i="10" s="1"/>
  <c r="N6394" i="10"/>
  <c r="M5770" i="10"/>
  <c r="S5770" i="10" s="1"/>
  <c r="X5770" i="10" s="1"/>
  <c r="O6790" i="10"/>
  <c r="N6510" i="10"/>
  <c r="O4898" i="10"/>
  <c r="N6494" i="10"/>
  <c r="M6498" i="10"/>
  <c r="S6498" i="10" s="1"/>
  <c r="X6498" i="10" s="1"/>
  <c r="N6698" i="10"/>
  <c r="M6094" i="10"/>
  <c r="N5526" i="10"/>
  <c r="N5614" i="10"/>
  <c r="M6082" i="10"/>
  <c r="S6082" i="10" s="1"/>
  <c r="X6082" i="10" s="1"/>
  <c r="M5686" i="10"/>
  <c r="S5686" i="10" s="1"/>
  <c r="X5686" i="10" s="1"/>
  <c r="O5586" i="10"/>
  <c r="M6018" i="10"/>
  <c r="S6018" i="10" s="1"/>
  <c r="X6018" i="10" s="1"/>
  <c r="M6410" i="10"/>
  <c r="S6410" i="10" s="1"/>
  <c r="X6410" i="10" s="1"/>
  <c r="O5934" i="10"/>
  <c r="M6522" i="10"/>
  <c r="S6522" i="10" s="1"/>
  <c r="X6522" i="10" s="1"/>
  <c r="N6070" i="10"/>
  <c r="N6306" i="10"/>
  <c r="M6586" i="10"/>
  <c r="S6586" i="10" s="1"/>
  <c r="X6586" i="10" s="1"/>
  <c r="N6458" i="10"/>
  <c r="M6354" i="10"/>
  <c r="S6354" i="10" s="1"/>
  <c r="X6354" i="10" s="1"/>
  <c r="M6782" i="10"/>
  <c r="S6782" i="10" s="1"/>
  <c r="X6782" i="10" s="1"/>
  <c r="N6050" i="10"/>
  <c r="M5778" i="10"/>
  <c r="S5778" i="10" s="1"/>
  <c r="X5778" i="10" s="1"/>
  <c r="M5742" i="10"/>
  <c r="S5742" i="10" s="1"/>
  <c r="X5742" i="10" s="1"/>
  <c r="O5322" i="10"/>
  <c r="M4122" i="10"/>
  <c r="S4122" i="10" s="1"/>
  <c r="X4122" i="10" s="1"/>
  <c r="M4558" i="10"/>
  <c r="S4558" i="10" s="1"/>
  <c r="X4558" i="10" s="1"/>
  <c r="O4450" i="10"/>
  <c r="O4746" i="10"/>
  <c r="N5510" i="10"/>
  <c r="N5574" i="10"/>
  <c r="O5598" i="10"/>
  <c r="O6170" i="10"/>
  <c r="O4286" i="10"/>
  <c r="M4210" i="10"/>
  <c r="S4210" i="10" s="1"/>
  <c r="X4210" i="10" s="1"/>
  <c r="N4302" i="10"/>
  <c r="O4590" i="10"/>
  <c r="O4514" i="10"/>
  <c r="N4598" i="10"/>
  <c r="S4598" i="10" s="1"/>
  <c r="X4598" i="10" s="1"/>
  <c r="N4642" i="10"/>
  <c r="M4850" i="10"/>
  <c r="S4850" i="10" s="1"/>
  <c r="X4850" i="10" s="1"/>
  <c r="N5034" i="10"/>
  <c r="O5274" i="10"/>
  <c r="M5334" i="10"/>
  <c r="S5334" i="10" s="1"/>
  <c r="X5334" i="10" s="1"/>
  <c r="N5946" i="10"/>
  <c r="M6122" i="10"/>
  <c r="S6122" i="10" s="1"/>
  <c r="X6122" i="10" s="1"/>
  <c r="M5666" i="10"/>
  <c r="S5666" i="10" s="1"/>
  <c r="X5666" i="10" s="1"/>
  <c r="N6762" i="10"/>
  <c r="M5438" i="10"/>
  <c r="S5438" i="10" s="1"/>
  <c r="X5438" i="10" s="1"/>
  <c r="M5966" i="10"/>
  <c r="S5966" i="10" s="1"/>
  <c r="X5966" i="10" s="1"/>
  <c r="O5378" i="10"/>
  <c r="N5626" i="10"/>
  <c r="M6058" i="10"/>
  <c r="S6058" i="10" s="1"/>
  <c r="X6058" i="10" s="1"/>
  <c r="O5662" i="10"/>
  <c r="O5538" i="10"/>
  <c r="N5622" i="10"/>
  <c r="M6778" i="10"/>
  <c r="M4818" i="10"/>
  <c r="S4818" i="10" s="1"/>
  <c r="X4818" i="10" s="1"/>
  <c r="M5462" i="10"/>
  <c r="S5462" i="10" s="1"/>
  <c r="X5462" i="10" s="1"/>
  <c r="M6582" i="10"/>
  <c r="S6582" i="10" s="1"/>
  <c r="X6582" i="10" s="1"/>
  <c r="M5646" i="10"/>
  <c r="S5646" i="10" s="1"/>
  <c r="X5646" i="10" s="1"/>
  <c r="N5726" i="10"/>
  <c r="N6702" i="10"/>
  <c r="M5318" i="10"/>
  <c r="S5318" i="10" s="1"/>
  <c r="X5318" i="10" s="1"/>
  <c r="O5822" i="10"/>
  <c r="M6366" i="10"/>
  <c r="O6734" i="10"/>
  <c r="O6638" i="10"/>
  <c r="N6754" i="10"/>
  <c r="N5670" i="10"/>
  <c r="N4582" i="10"/>
  <c r="M5970" i="10"/>
  <c r="O4170" i="10"/>
  <c r="O4626" i="10"/>
  <c r="M4674" i="10"/>
  <c r="N5378" i="10"/>
  <c r="M5662" i="10"/>
  <c r="N6778" i="10"/>
  <c r="N5046" i="10"/>
  <c r="O6582" i="10"/>
  <c r="N6002" i="10"/>
  <c r="O4894" i="10"/>
  <c r="O4178" i="10"/>
  <c r="M5302" i="10"/>
  <c r="S5302" i="10" s="1"/>
  <c r="X5302" i="10" s="1"/>
  <c r="N5638" i="10"/>
  <c r="O5006" i="10"/>
  <c r="O4418" i="10"/>
  <c r="N4426" i="10"/>
  <c r="M4258" i="10"/>
  <c r="S4258" i="10" s="1"/>
  <c r="X4258" i="10" s="1"/>
  <c r="N4782" i="10"/>
  <c r="O5334" i="10"/>
  <c r="M4706" i="10"/>
  <c r="O5114" i="10"/>
  <c r="N6198" i="10"/>
  <c r="O6658" i="10"/>
  <c r="O6450" i="10"/>
  <c r="O5314" i="10"/>
  <c r="O5422" i="10"/>
  <c r="M6034" i="10"/>
  <c r="S6034" i="10" s="1"/>
  <c r="X6034" i="10" s="1"/>
  <c r="M4738" i="10"/>
  <c r="O6338" i="10"/>
  <c r="M5410" i="10"/>
  <c r="S5410" i="10" s="1"/>
  <c r="X5410" i="10" s="1"/>
  <c r="M6774" i="10"/>
  <c r="S6774" i="10" s="1"/>
  <c r="X6774" i="10" s="1"/>
  <c r="M6390" i="10"/>
  <c r="S6390" i="10" s="1"/>
  <c r="X6390" i="10" s="1"/>
  <c r="N5502" i="10"/>
  <c r="M6698" i="10"/>
  <c r="M6006" i="10"/>
  <c r="S6006" i="10" s="1"/>
  <c r="X6006" i="10" s="1"/>
  <c r="O6402" i="10"/>
  <c r="N6338" i="10"/>
  <c r="N5914" i="10"/>
  <c r="O5730" i="10"/>
  <c r="N6650" i="10"/>
  <c r="N6638" i="10"/>
  <c r="N5594" i="10"/>
  <c r="N6614" i="10"/>
  <c r="M5474" i="10"/>
  <c r="S5474" i="10" s="1"/>
  <c r="X5474" i="10" s="1"/>
  <c r="N6554" i="10"/>
  <c r="O6350" i="10"/>
  <c r="N6382" i="10"/>
  <c r="O6018" i="10"/>
  <c r="O5842" i="10"/>
  <c r="M5270" i="10"/>
  <c r="S5270" i="10" s="1"/>
  <c r="X5270" i="10" s="1"/>
  <c r="M5222" i="10"/>
  <c r="S5222" i="10" s="1"/>
  <c r="X5222" i="10" s="1"/>
  <c r="N4194" i="10"/>
  <c r="O4214" i="10"/>
  <c r="M4350" i="10"/>
  <c r="S4350" i="10" s="1"/>
  <c r="X4350" i="10" s="1"/>
  <c r="N4534" i="10"/>
  <c r="O4430" i="10"/>
  <c r="M4518" i="10"/>
  <c r="S4518" i="10" s="1"/>
  <c r="X4518" i="10" s="1"/>
  <c r="O4582" i="10"/>
  <c r="O4642" i="10"/>
  <c r="M5574" i="10"/>
  <c r="N5970" i="10"/>
  <c r="M5730" i="10"/>
  <c r="S5730" i="10" s="1"/>
  <c r="X5730" i="10" s="1"/>
  <c r="N4206" i="10"/>
  <c r="M4262" i="10"/>
  <c r="S4262" i="10" s="1"/>
  <c r="X4262" i="10" s="1"/>
  <c r="N4410" i="10"/>
  <c r="O4634" i="10"/>
  <c r="M4538" i="10"/>
  <c r="S4538" i="10" s="1"/>
  <c r="X4538" i="10" s="1"/>
  <c r="O4838" i="10"/>
  <c r="O4850" i="10"/>
  <c r="O4654" i="10"/>
  <c r="O4722" i="10"/>
  <c r="N5250" i="10"/>
  <c r="N5518" i="10"/>
  <c r="O5798" i="10"/>
  <c r="O6314" i="10"/>
  <c r="M5378" i="10"/>
  <c r="S5378" i="10" s="1"/>
  <c r="X5378" i="10" s="1"/>
  <c r="O6334" i="10"/>
  <c r="O6770" i="10"/>
  <c r="N5662" i="10"/>
  <c r="M6670" i="10"/>
  <c r="S6670" i="10" s="1"/>
  <c r="X6670" i="10" s="1"/>
  <c r="M5910" i="10"/>
  <c r="S5910" i="10" s="1"/>
  <c r="X5910" i="10" s="1"/>
  <c r="N5538" i="10"/>
  <c r="M6362" i="10"/>
  <c r="S6362" i="10" s="1"/>
  <c r="X6362" i="10" s="1"/>
  <c r="N5542" i="10"/>
  <c r="O6738" i="10"/>
  <c r="O6670" i="10"/>
  <c r="M6762" i="10"/>
  <c r="M5386" i="10"/>
  <c r="S5386" i="10" s="1"/>
  <c r="X5386" i="10" s="1"/>
  <c r="O6686" i="10"/>
  <c r="M6766" i="10"/>
  <c r="S6766" i="10" s="1"/>
  <c r="X6766" i="10" s="1"/>
  <c r="M4858" i="10"/>
  <c r="S4858" i="10" s="1"/>
  <c r="X4858" i="10" s="1"/>
  <c r="O5046" i="10"/>
  <c r="M5238" i="10"/>
  <c r="S5238" i="10" s="1"/>
  <c r="X5238" i="10" s="1"/>
  <c r="M5546" i="10"/>
  <c r="S5546" i="10" s="1"/>
  <c r="X5546" i="10" s="1"/>
  <c r="N6302" i="10"/>
  <c r="M6770" i="10"/>
  <c r="S6770" i="10" s="1"/>
  <c r="X6770" i="10" s="1"/>
  <c r="N5790" i="10"/>
  <c r="M6738" i="10"/>
  <c r="S6738" i="10" s="1"/>
  <c r="X6738" i="10" s="1"/>
  <c r="M5810" i="10"/>
  <c r="S5810" i="10" s="1"/>
  <c r="X5810" i="10" s="1"/>
  <c r="N6150" i="10"/>
  <c r="O5994" i="10"/>
  <c r="O6206" i="10"/>
  <c r="M6654" i="10"/>
  <c r="O5554" i="10"/>
  <c r="O5858" i="10"/>
  <c r="O6002" i="10"/>
  <c r="O6378" i="10"/>
  <c r="N6114" i="10"/>
  <c r="N6654" i="10"/>
  <c r="N5554" i="10"/>
  <c r="M6714" i="10"/>
  <c r="S6714" i="10" s="1"/>
  <c r="X6714" i="10" s="1"/>
  <c r="O6062" i="10"/>
  <c r="O6286" i="10"/>
  <c r="N6022" i="10"/>
  <c r="N5562" i="10"/>
  <c r="M6706" i="10"/>
  <c r="S6706" i="10" s="1"/>
  <c r="X6706" i="10" s="1"/>
  <c r="O6210" i="10"/>
  <c r="N6750" i="10"/>
  <c r="N5750" i="10"/>
  <c r="O5910" i="10"/>
  <c r="O5682" i="10"/>
  <c r="M6686" i="10"/>
  <c r="S6686" i="10" s="1"/>
  <c r="X6686" i="10" s="1"/>
  <c r="M5790" i="10"/>
  <c r="O6406" i="10"/>
  <c r="M158" i="10"/>
  <c r="M154" i="10"/>
  <c r="M114" i="10"/>
  <c r="O94" i="10"/>
  <c r="M142" i="10"/>
  <c r="M150" i="10"/>
  <c r="O106" i="10"/>
  <c r="O82" i="10"/>
  <c r="N90" i="10"/>
  <c r="N102" i="10"/>
  <c r="O114" i="10"/>
  <c r="N86" i="10"/>
  <c r="O166" i="10"/>
  <c r="M174" i="10"/>
  <c r="O146" i="10"/>
  <c r="N142" i="10"/>
  <c r="N150" i="10"/>
  <c r="O154" i="10"/>
  <c r="M82" i="10"/>
  <c r="N130" i="10"/>
  <c r="O102" i="10"/>
  <c r="O86" i="10"/>
  <c r="O130" i="10"/>
  <c r="O142" i="10"/>
  <c r="O150" i="10"/>
  <c r="N106" i="10"/>
  <c r="M170" i="10"/>
  <c r="N170" i="10"/>
  <c r="M98" i="10"/>
  <c r="N82" i="10"/>
  <c r="N158" i="10"/>
  <c r="M110" i="10"/>
  <c r="N174" i="10"/>
  <c r="N122" i="10"/>
  <c r="N138" i="10"/>
  <c r="M126" i="10"/>
  <c r="M122" i="10"/>
  <c r="M130" i="10"/>
  <c r="N166" i="10"/>
  <c r="O138" i="10"/>
  <c r="O122" i="10"/>
  <c r="M134" i="10"/>
  <c r="N110" i="10"/>
  <c r="N114" i="10"/>
  <c r="N126" i="10"/>
  <c r="O90" i="10"/>
  <c r="N146" i="10"/>
  <c r="O162" i="10"/>
  <c r="O134" i="10"/>
  <c r="M90" i="10"/>
  <c r="O158" i="10"/>
  <c r="N134" i="10"/>
  <c r="O110" i="10"/>
  <c r="N154" i="10"/>
  <c r="N162" i="10"/>
  <c r="O126" i="10"/>
  <c r="M118" i="10"/>
  <c r="O98" i="10"/>
  <c r="M94" i="10"/>
  <c r="N118" i="10"/>
  <c r="M138" i="10"/>
  <c r="M146" i="10"/>
  <c r="N94" i="10"/>
  <c r="O170" i="10"/>
  <c r="M106" i="10"/>
  <c r="O174" i="10"/>
  <c r="M166" i="10"/>
  <c r="N98" i="10"/>
  <c r="M102" i="10"/>
  <c r="O118" i="10"/>
  <c r="M86" i="10"/>
  <c r="M162" i="10"/>
  <c r="M194" i="10"/>
  <c r="O226" i="10"/>
  <c r="M218" i="10"/>
  <c r="O230" i="10"/>
  <c r="O214" i="10"/>
  <c r="O254" i="10"/>
  <c r="O222" i="10"/>
  <c r="M230" i="10"/>
  <c r="M178" i="10"/>
  <c r="N202" i="10"/>
  <c r="M242" i="10"/>
  <c r="O198" i="10"/>
  <c r="M190" i="10"/>
  <c r="O246" i="10"/>
  <c r="M266" i="10"/>
  <c r="O250" i="10"/>
  <c r="N246" i="10"/>
  <c r="N254" i="10"/>
  <c r="O190" i="10"/>
  <c r="M202" i="10"/>
  <c r="N194" i="10"/>
  <c r="M198" i="10"/>
  <c r="M214" i="10"/>
  <c r="M246" i="10"/>
  <c r="N182" i="10"/>
  <c r="O234" i="10"/>
  <c r="O178" i="10"/>
  <c r="M270" i="10"/>
  <c r="M222" i="10"/>
  <c r="N262" i="10"/>
  <c r="O202" i="10"/>
  <c r="N206" i="10"/>
  <c r="N230" i="10"/>
  <c r="M238" i="10"/>
  <c r="M226" i="10"/>
  <c r="M186" i="10"/>
  <c r="O218" i="10"/>
  <c r="O242" i="10"/>
  <c r="M254" i="10"/>
  <c r="N190" i="10"/>
  <c r="M206" i="10"/>
  <c r="N210" i="10"/>
  <c r="N214" i="10"/>
  <c r="O270" i="10"/>
  <c r="N234" i="10"/>
  <c r="M182" i="10"/>
  <c r="N238" i="10"/>
  <c r="O182" i="10"/>
  <c r="N226" i="10"/>
  <c r="M234" i="10"/>
  <c r="O262" i="10"/>
  <c r="N270" i="10"/>
  <c r="N186" i="10"/>
  <c r="N250" i="10"/>
  <c r="O238" i="10"/>
  <c r="N222" i="10"/>
  <c r="N258" i="10"/>
  <c r="M258" i="10"/>
  <c r="N242" i="10"/>
  <c r="O210" i="10"/>
  <c r="O186" i="10"/>
  <c r="O194" i="10"/>
  <c r="M210" i="10"/>
  <c r="N178" i="10"/>
  <c r="O258" i="10"/>
  <c r="O266" i="10"/>
  <c r="N266" i="10"/>
  <c r="M262" i="10"/>
  <c r="M250" i="10"/>
  <c r="N198" i="10"/>
  <c r="O206" i="10"/>
  <c r="N218" i="10"/>
  <c r="N4082" i="10"/>
  <c r="M4094" i="10"/>
  <c r="O4098" i="10"/>
  <c r="M4062" i="10"/>
  <c r="N4070" i="10"/>
  <c r="M4082" i="10"/>
  <c r="M4018" i="10"/>
  <c r="N4110" i="10"/>
  <c r="O4018" i="10"/>
  <c r="N4086" i="10"/>
  <c r="O4042" i="10"/>
  <c r="M4106" i="10"/>
  <c r="M4046" i="10"/>
  <c r="M4086" i="10"/>
  <c r="O4062" i="10"/>
  <c r="O4046" i="10"/>
  <c r="N4078" i="10"/>
  <c r="N4102" i="10"/>
  <c r="M4034" i="10"/>
  <c r="M4074" i="10"/>
  <c r="N4098" i="10"/>
  <c r="N4106" i="10"/>
  <c r="M4026" i="10"/>
  <c r="N4046" i="10"/>
  <c r="M4090" i="10"/>
  <c r="O4034" i="10"/>
  <c r="O4038" i="10"/>
  <c r="O4078" i="10"/>
  <c r="N4042" i="10"/>
  <c r="N4038" i="10"/>
  <c r="N4074" i="10"/>
  <c r="M4110" i="10"/>
  <c r="S4110" i="10" s="1"/>
  <c r="X4110" i="10" s="1"/>
  <c r="M4050" i="10"/>
  <c r="M4058" i="10"/>
  <c r="N4054" i="10"/>
  <c r="O4106" i="10"/>
  <c r="M4030" i="10"/>
  <c r="N4062" i="10"/>
  <c r="M4038" i="10"/>
  <c r="O4090" i="10"/>
  <c r="N4018" i="10"/>
  <c r="O4030" i="10"/>
  <c r="O4054" i="10"/>
  <c r="O4022" i="10"/>
  <c r="O4074" i="10"/>
  <c r="O4086" i="10"/>
  <c r="O4082" i="10"/>
  <c r="M4078" i="10"/>
  <c r="N4090" i="10"/>
  <c r="N4034" i="10"/>
  <c r="M4066" i="10"/>
  <c r="M4102" i="10"/>
  <c r="O4026" i="10"/>
  <c r="O4094" i="10"/>
  <c r="O4066" i="10"/>
  <c r="O4050" i="10"/>
  <c r="M4042" i="10"/>
  <c r="M4054" i="10"/>
  <c r="N4050" i="10"/>
  <c r="N4058" i="10"/>
  <c r="N4030" i="10"/>
  <c r="O4102" i="10"/>
  <c r="N4094" i="10"/>
  <c r="N4026" i="10"/>
  <c r="M4022" i="10"/>
  <c r="O4058" i="10"/>
  <c r="O4110" i="10"/>
  <c r="M4070" i="10"/>
  <c r="O4070" i="10"/>
  <c r="N4066" i="10"/>
  <c r="N4022" i="10"/>
  <c r="M4098" i="10"/>
  <c r="N3690" i="10"/>
  <c r="N3978" i="10"/>
  <c r="N3806" i="10"/>
  <c r="M3714" i="10"/>
  <c r="M3874" i="10"/>
  <c r="N3738" i="10"/>
  <c r="N3582" i="10"/>
  <c r="M3710" i="10"/>
  <c r="M4006" i="10"/>
  <c r="N3770" i="10"/>
  <c r="N3734" i="10"/>
  <c r="M3550" i="10"/>
  <c r="M3858" i="10"/>
  <c r="M3914" i="10"/>
  <c r="M3774" i="10"/>
  <c r="O3638" i="10"/>
  <c r="O3962" i="10"/>
  <c r="N3542" i="10"/>
  <c r="N3574" i="10"/>
  <c r="O3570" i="10"/>
  <c r="M3822" i="10"/>
  <c r="M3618" i="10"/>
  <c r="M3870" i="10"/>
  <c r="O3546" i="10"/>
  <c r="O3658" i="10"/>
  <c r="N3682" i="10"/>
  <c r="M3670" i="10"/>
  <c r="O3834" i="10"/>
  <c r="O3674" i="10"/>
  <c r="M3882" i="10"/>
  <c r="M3706" i="10"/>
  <c r="M362" i="10"/>
  <c r="M618" i="10"/>
  <c r="M58" i="10"/>
  <c r="M314" i="10"/>
  <c r="N794" i="10"/>
  <c r="M18" i="10"/>
  <c r="M378" i="10"/>
  <c r="M614" i="10"/>
  <c r="M502" i="10"/>
  <c r="M10" i="10"/>
  <c r="M326" i="10"/>
  <c r="M66" i="10"/>
  <c r="M654" i="10"/>
  <c r="M670" i="10"/>
  <c r="M50" i="10"/>
  <c r="M410" i="10"/>
  <c r="M470" i="10"/>
  <c r="M22" i="10"/>
  <c r="M786" i="10"/>
  <c r="M822" i="10"/>
  <c r="M766" i="10"/>
  <c r="M346" i="10"/>
  <c r="M386" i="10"/>
  <c r="M350" i="10"/>
  <c r="N430" i="10"/>
  <c r="N694" i="10"/>
  <c r="N426" i="10"/>
  <c r="N698" i="10"/>
  <c r="N30" i="10"/>
  <c r="N610" i="10"/>
  <c r="N410" i="10"/>
  <c r="N574" i="10"/>
  <c r="N334" i="10"/>
  <c r="N774" i="10"/>
  <c r="N674" i="10"/>
  <c r="N326" i="10"/>
  <c r="N738" i="10"/>
  <c r="N62" i="10"/>
  <c r="N510" i="10"/>
  <c r="N490" i="10"/>
  <c r="N362" i="10"/>
  <c r="S362" i="10" s="1"/>
  <c r="X362" i="10" s="1"/>
  <c r="N518" i="10"/>
  <c r="N562" i="10"/>
  <c r="N290" i="10"/>
  <c r="N354" i="10"/>
  <c r="N622" i="10"/>
  <c r="M682" i="10"/>
  <c r="M810" i="10"/>
  <c r="M834" i="10"/>
  <c r="M526" i="10"/>
  <c r="M286" i="10"/>
  <c r="O306" i="10"/>
  <c r="M826" i="10"/>
  <c r="M54" i="10"/>
  <c r="M818" i="10"/>
  <c r="M774" i="10"/>
  <c r="M454" i="10"/>
  <c r="M546" i="10"/>
  <c r="M582" i="10"/>
  <c r="M382" i="10"/>
  <c r="M794" i="10"/>
  <c r="S794" i="10" s="1"/>
  <c r="X794" i="10" s="1"/>
  <c r="M838" i="10"/>
  <c r="M806" i="10"/>
  <c r="M722" i="10"/>
  <c r="M726" i="10"/>
  <c r="M550" i="10"/>
  <c r="M842" i="10"/>
  <c r="M70" i="10"/>
  <c r="N294" i="10"/>
  <c r="N398" i="10"/>
  <c r="N338" i="10"/>
  <c r="N666" i="10"/>
  <c r="N602" i="10"/>
  <c r="N822" i="10"/>
  <c r="N378" i="10"/>
  <c r="N314" i="10"/>
  <c r="N454" i="10"/>
  <c r="N78" i="10"/>
  <c r="N662" i="10"/>
  <c r="N586" i="10"/>
  <c r="N70" i="10"/>
  <c r="N650" i="10"/>
  <c r="N758" i="10"/>
  <c r="N298" i="10"/>
  <c r="N798" i="10"/>
  <c r="N406" i="10"/>
  <c r="N474" i="10"/>
  <c r="M26" i="10"/>
  <c r="M282" i="10"/>
  <c r="M770" i="10"/>
  <c r="M783" i="10"/>
  <c r="M422" i="10"/>
  <c r="M762" i="10"/>
  <c r="M754" i="10"/>
  <c r="M678" i="10"/>
  <c r="M482" i="10"/>
  <c r="M486" i="10"/>
  <c r="M802" i="10"/>
  <c r="M294" i="10"/>
  <c r="M730" i="10"/>
  <c r="M734" i="10"/>
  <c r="M574" i="10"/>
  <c r="M658" i="10"/>
  <c r="M638" i="10"/>
  <c r="M342" i="10"/>
  <c r="M778" i="10"/>
  <c r="M6" i="10"/>
  <c r="N38" i="10"/>
  <c r="N654" i="10"/>
  <c r="S654" i="10" s="1"/>
  <c r="X654" i="10" s="1"/>
  <c r="N434" i="10"/>
  <c r="N506" i="10"/>
  <c r="N702" i="10"/>
  <c r="N74" i="10"/>
  <c r="N638" i="10"/>
  <c r="N342" i="10"/>
  <c r="N14" i="10"/>
  <c r="N550" i="10"/>
  <c r="N482" i="10"/>
  <c r="N6" i="10"/>
  <c r="N554" i="10"/>
  <c r="N646" i="10"/>
  <c r="N618" i="10"/>
  <c r="N42" i="10"/>
  <c r="N502" i="10"/>
  <c r="N386" i="10"/>
  <c r="N382" i="10"/>
  <c r="M426" i="10"/>
  <c r="M554" i="10"/>
  <c r="M746" i="10"/>
  <c r="M706" i="10"/>
  <c r="M334" i="10"/>
  <c r="M698" i="10"/>
  <c r="S698" i="10" s="1"/>
  <c r="X698" i="10" s="1"/>
  <c r="M790" i="10"/>
  <c r="M690" i="10"/>
  <c r="M590" i="10"/>
  <c r="M418" i="10"/>
  <c r="M390" i="10"/>
  <c r="M738" i="10"/>
  <c r="M30" i="10"/>
  <c r="M666" i="10"/>
  <c r="M646" i="10"/>
  <c r="M374" i="10"/>
  <c r="M594" i="10"/>
  <c r="M542" i="10"/>
  <c r="M714" i="10"/>
  <c r="M814" i="10"/>
  <c r="M742" i="10"/>
  <c r="N830" i="10"/>
  <c r="N350" i="10"/>
  <c r="N634" i="10"/>
  <c r="N418" i="10"/>
  <c r="N590" i="10"/>
  <c r="N10" i="10"/>
  <c r="N366" i="10"/>
  <c r="N614" i="10"/>
  <c r="N790" i="10"/>
  <c r="N422" i="10"/>
  <c r="N522" i="10"/>
  <c r="N394" i="10"/>
  <c r="N746" i="10"/>
  <c r="N466" i="10"/>
  <c r="N526" i="10"/>
  <c r="N778" i="10"/>
  <c r="N818" i="10"/>
  <c r="N310" i="10"/>
  <c r="N810" i="10"/>
  <c r="N750" i="10"/>
  <c r="M318" i="10"/>
  <c r="M642" i="10"/>
  <c r="M62" i="10"/>
  <c r="M634" i="10"/>
  <c r="M694" i="10"/>
  <c r="M686" i="10"/>
  <c r="M626" i="10"/>
  <c r="M494" i="10"/>
  <c r="M302" i="10"/>
  <c r="M674" i="10"/>
  <c r="M846" i="10"/>
  <c r="M830" i="10"/>
  <c r="O846" i="10"/>
  <c r="M602" i="10"/>
  <c r="M558" i="10"/>
  <c r="M522" i="10"/>
  <c r="M446" i="10"/>
  <c r="M650" i="10"/>
  <c r="M718" i="10"/>
  <c r="M518" i="10"/>
  <c r="N718" i="10"/>
  <c r="N402" i="10"/>
  <c r="N330" i="10"/>
  <c r="N470" i="10"/>
  <c r="N770" i="10"/>
  <c r="N278" i="10"/>
  <c r="N670" i="10"/>
  <c r="N846" i="10"/>
  <c r="N802" i="10"/>
  <c r="N546" i="10"/>
  <c r="N514" i="10"/>
  <c r="N370" i="10"/>
  <c r="N414" i="10"/>
  <c r="N730" i="10"/>
  <c r="N54" i="10"/>
  <c r="N783" i="10"/>
  <c r="N714" i="10"/>
  <c r="N462" i="10"/>
  <c r="O286" i="10"/>
  <c r="O354" i="10"/>
  <c r="O418" i="10"/>
  <c r="M570" i="10"/>
  <c r="M562" i="10"/>
  <c r="M606" i="10"/>
  <c r="M478" i="10"/>
  <c r="M406" i="10"/>
  <c r="M38" i="10"/>
  <c r="M610" i="10"/>
  <c r="M750" i="10"/>
  <c r="M598" i="10"/>
  <c r="O542" i="10"/>
  <c r="M530" i="10"/>
  <c r="M462" i="10"/>
  <c r="M354" i="10"/>
  <c r="S354" i="10" s="1"/>
  <c r="X354" i="10" s="1"/>
  <c r="M458" i="10"/>
  <c r="M358" i="10"/>
  <c r="M586" i="10"/>
  <c r="S586" i="10" s="1"/>
  <c r="X586" i="10" s="1"/>
  <c r="M622" i="10"/>
  <c r="N598" i="10"/>
  <c r="N274" i="10"/>
  <c r="N678" i="10"/>
  <c r="N358" i="10"/>
  <c r="N682" i="10"/>
  <c r="N22" i="10"/>
  <c r="N558" i="10"/>
  <c r="N26" i="10"/>
  <c r="N542" i="10"/>
  <c r="N570" i="10"/>
  <c r="N322" i="10"/>
  <c r="N306" i="10"/>
  <c r="N838" i="10"/>
  <c r="N642" i="10"/>
  <c r="N842" i="10"/>
  <c r="O790" i="10"/>
  <c r="N626" i="10"/>
  <c r="N302" i="10"/>
  <c r="M490" i="10"/>
  <c r="S490" i="10" s="1"/>
  <c r="X490" i="10" s="1"/>
  <c r="M338" i="10"/>
  <c r="M506" i="10"/>
  <c r="M798" i="10"/>
  <c r="M330" i="10"/>
  <c r="M498" i="10"/>
  <c r="M510" i="10"/>
  <c r="M581" i="10"/>
  <c r="M310" i="10"/>
  <c r="M630" i="10"/>
  <c r="M370" i="10"/>
  <c r="M538" i="10"/>
  <c r="M662" i="10"/>
  <c r="M398" i="10"/>
  <c r="M298" i="10"/>
  <c r="M466" i="10"/>
  <c r="M366" i="10"/>
  <c r="M290" i="10"/>
  <c r="M394" i="10"/>
  <c r="M78" i="10"/>
  <c r="M514" i="10"/>
  <c r="M534" i="10"/>
  <c r="N282" i="10"/>
  <c r="N486" i="10"/>
  <c r="N18" i="10"/>
  <c r="N390" i="10"/>
  <c r="O298" i="10"/>
  <c r="N594" i="10"/>
  <c r="N814" i="10"/>
  <c r="N446" i="10"/>
  <c r="N762" i="10"/>
  <c r="N346" i="10"/>
  <c r="N58" i="10"/>
  <c r="S58" i="10" s="1"/>
  <c r="X58" i="10" s="1"/>
  <c r="N50" i="10"/>
  <c r="N534" i="10"/>
  <c r="N538" i="10"/>
  <c r="S538" i="10" s="1"/>
  <c r="X538" i="10" s="1"/>
  <c r="N742" i="10"/>
  <c r="N754" i="10"/>
  <c r="N690" i="10"/>
  <c r="N530" i="10"/>
  <c r="S530" i="10" s="1"/>
  <c r="X530" i="10" s="1"/>
  <c r="N46" i="10"/>
  <c r="M274" i="10"/>
  <c r="M442" i="10"/>
  <c r="M702" i="10"/>
  <c r="M710" i="10"/>
  <c r="M74" i="10"/>
  <c r="S74" i="10" s="1"/>
  <c r="X74" i="10" s="1"/>
  <c r="M434" i="10"/>
  <c r="S434" i="10" s="1"/>
  <c r="X434" i="10" s="1"/>
  <c r="M414" i="10"/>
  <c r="M322" i="10"/>
  <c r="S322" i="10" s="1"/>
  <c r="X322" i="10" s="1"/>
  <c r="M46" i="10"/>
  <c r="N478" i="10"/>
  <c r="M758" i="10"/>
  <c r="S758" i="10" s="1"/>
  <c r="X758" i="10" s="1"/>
  <c r="M430" i="10"/>
  <c r="M306" i="10"/>
  <c r="M474" i="10"/>
  <c r="M566" i="10"/>
  <c r="M42" i="10"/>
  <c r="M402" i="10"/>
  <c r="S402" i="10" s="1"/>
  <c r="X402" i="10" s="1"/>
  <c r="M278" i="10"/>
  <c r="M34" i="10"/>
  <c r="M14" i="10"/>
  <c r="S14" i="10" s="1"/>
  <c r="X14" i="10" s="1"/>
  <c r="M450" i="10"/>
  <c r="M438" i="10"/>
  <c r="N710" i="10"/>
  <c r="N374" i="10"/>
  <c r="N706" i="10"/>
  <c r="N786" i="10"/>
  <c r="N286" i="10"/>
  <c r="N834" i="10"/>
  <c r="N498" i="10"/>
  <c r="N686" i="10"/>
  <c r="N606" i="10"/>
  <c r="N582" i="10"/>
  <c r="S582" i="10" s="1"/>
  <c r="X582" i="10" s="1"/>
  <c r="N66" i="10"/>
  <c r="N566" i="10"/>
  <c r="N826" i="10"/>
  <c r="N318" i="10"/>
  <c r="S318" i="10" s="1"/>
  <c r="X318" i="10" s="1"/>
  <c r="N806" i="10"/>
  <c r="N722" i="10"/>
  <c r="N450" i="10"/>
  <c r="N630" i="10"/>
  <c r="N766" i="10"/>
  <c r="S766" i="10" s="1"/>
  <c r="X766" i="10" s="1"/>
  <c r="N458" i="10"/>
  <c r="N726" i="10"/>
  <c r="O362" i="10"/>
  <c r="O434" i="10"/>
  <c r="O498" i="10"/>
  <c r="O562" i="10"/>
  <c r="O630" i="10"/>
  <c r="O694" i="10"/>
  <c r="O758" i="10"/>
  <c r="O706" i="10"/>
  <c r="O698" i="10"/>
  <c r="O682" i="10"/>
  <c r="O738" i="10"/>
  <c r="O722" i="10"/>
  <c r="O510" i="10"/>
  <c r="O486" i="10"/>
  <c r="O302" i="10"/>
  <c r="O58" i="10"/>
  <c r="O518" i="10"/>
  <c r="O566" i="10"/>
  <c r="O330" i="10"/>
  <c r="O18" i="10"/>
  <c r="O534" i="10"/>
  <c r="N34" i="10"/>
  <c r="N438" i="10"/>
  <c r="O282" i="10"/>
  <c r="O370" i="10"/>
  <c r="O442" i="10"/>
  <c r="O506" i="10"/>
  <c r="O570" i="10"/>
  <c r="O638" i="10"/>
  <c r="O702" i="10"/>
  <c r="O766" i="10"/>
  <c r="O770" i="10"/>
  <c r="O762" i="10"/>
  <c r="O746" i="10"/>
  <c r="O802" i="10"/>
  <c r="O786" i="10"/>
  <c r="O574" i="10"/>
  <c r="O550" i="10"/>
  <c r="O366" i="10"/>
  <c r="O314" i="10"/>
  <c r="O814" i="10"/>
  <c r="N442" i="10"/>
  <c r="O830" i="10"/>
  <c r="O378" i="10"/>
  <c r="O450" i="10"/>
  <c r="O514" i="10"/>
  <c r="O582" i="10"/>
  <c r="O646" i="10"/>
  <c r="O710" i="10"/>
  <c r="O774" i="10"/>
  <c r="O834" i="10"/>
  <c r="O826" i="10"/>
  <c r="O810" i="10"/>
  <c r="O602" i="10"/>
  <c r="O430" i="10"/>
  <c r="O78" i="10"/>
  <c r="O350" i="10"/>
  <c r="O386" i="10"/>
  <c r="O458" i="10"/>
  <c r="O522" i="10"/>
  <c r="O590" i="10"/>
  <c r="O654" i="10"/>
  <c r="O718" i="10"/>
  <c r="O778" i="10"/>
  <c r="O626" i="10"/>
  <c r="O650" i="10"/>
  <c r="O34" i="10"/>
  <c r="O666" i="10"/>
  <c r="O798" i="10"/>
  <c r="O290" i="10"/>
  <c r="O783" i="10"/>
  <c r="O494" i="10"/>
  <c r="O10" i="10"/>
  <c r="O30" i="10"/>
  <c r="O806" i="10"/>
  <c r="O14" i="10"/>
  <c r="O334" i="10"/>
  <c r="O6" i="10"/>
  <c r="N734" i="10"/>
  <c r="O414" i="10"/>
  <c r="O394" i="10"/>
  <c r="O466" i="10"/>
  <c r="O530" i="10"/>
  <c r="O598" i="10"/>
  <c r="O662" i="10"/>
  <c r="O726" i="10"/>
  <c r="O38" i="10"/>
  <c r="O690" i="10"/>
  <c r="O842" i="10"/>
  <c r="O42" i="10"/>
  <c r="O730" i="10"/>
  <c r="O62" i="10"/>
  <c r="O838" i="10"/>
  <c r="O581" i="10"/>
  <c r="O558" i="10"/>
  <c r="O70" i="10"/>
  <c r="O310" i="10"/>
  <c r="O66" i="10"/>
  <c r="O398" i="10"/>
  <c r="O278" i="10"/>
  <c r="N494" i="10"/>
  <c r="S494" i="10" s="1"/>
  <c r="X494" i="10" s="1"/>
  <c r="O274" i="10"/>
  <c r="O478" i="10"/>
  <c r="O402" i="10"/>
  <c r="O474" i="10"/>
  <c r="O538" i="10"/>
  <c r="O606" i="10"/>
  <c r="O670" i="10"/>
  <c r="O734" i="10"/>
  <c r="O46" i="10"/>
  <c r="O754" i="10"/>
  <c r="O586" i="10"/>
  <c r="O50" i="10"/>
  <c r="O794" i="10"/>
  <c r="O318" i="10"/>
  <c r="O294" i="10"/>
  <c r="O326" i="10"/>
  <c r="O374" i="10"/>
  <c r="O322" i="10"/>
  <c r="O462" i="10"/>
  <c r="O342" i="10"/>
  <c r="O26" i="10"/>
  <c r="O822" i="10"/>
  <c r="O338" i="10"/>
  <c r="O410" i="10"/>
  <c r="O482" i="10"/>
  <c r="O546" i="10"/>
  <c r="O614" i="10"/>
  <c r="O678" i="10"/>
  <c r="O742" i="10"/>
  <c r="O54" i="10"/>
  <c r="O818" i="10"/>
  <c r="O714" i="10"/>
  <c r="O610" i="10"/>
  <c r="O594" i="10"/>
  <c r="O382" i="10"/>
  <c r="O358" i="10"/>
  <c r="O390" i="10"/>
  <c r="O438" i="10"/>
  <c r="O526" i="10"/>
  <c r="O406" i="10"/>
  <c r="O470" i="10"/>
  <c r="N658" i="10"/>
  <c r="N581" i="10"/>
  <c r="O346" i="10"/>
  <c r="O426" i="10"/>
  <c r="O490" i="10"/>
  <c r="O554" i="10"/>
  <c r="O622" i="10"/>
  <c r="O686" i="10"/>
  <c r="O750" i="10"/>
  <c r="O642" i="10"/>
  <c r="O634" i="10"/>
  <c r="O618" i="10"/>
  <c r="O674" i="10"/>
  <c r="O658" i="10"/>
  <c r="O446" i="10"/>
  <c r="O422" i="10"/>
  <c r="O22" i="10"/>
  <c r="O454" i="10"/>
  <c r="O502" i="10"/>
  <c r="O74" i="10"/>
  <c r="M2618" i="10"/>
  <c r="M2802" i="10"/>
  <c r="O2722" i="10"/>
  <c r="M2410" i="10"/>
  <c r="M1422" i="10"/>
  <c r="N1286" i="10"/>
  <c r="M1682" i="10"/>
  <c r="N1586" i="10"/>
  <c r="M2038" i="10"/>
  <c r="N922" i="10"/>
  <c r="M1186" i="10"/>
  <c r="M2058" i="10"/>
  <c r="N1146" i="10"/>
  <c r="N1638" i="10"/>
  <c r="N1494" i="10"/>
  <c r="M2750" i="10"/>
  <c r="M2922" i="10"/>
  <c r="N1502" i="10"/>
  <c r="O3098" i="10"/>
  <c r="M2850" i="10"/>
  <c r="N1846" i="10"/>
  <c r="M1098" i="10"/>
  <c r="M1678" i="10"/>
  <c r="M2634" i="10"/>
  <c r="N3202" i="10"/>
  <c r="M2206" i="10"/>
  <c r="N1706" i="10"/>
  <c r="M2602" i="10"/>
  <c r="N1866" i="10"/>
  <c r="M1802" i="10"/>
  <c r="N1570" i="10"/>
  <c r="O2498" i="10"/>
  <c r="O2462" i="10"/>
  <c r="O2310" i="10"/>
  <c r="M3374" i="10"/>
  <c r="N2166" i="10"/>
  <c r="M1814" i="10"/>
  <c r="N3306" i="10"/>
  <c r="M1570" i="10"/>
  <c r="S1570" i="10" s="1"/>
  <c r="X1570" i="10" s="1"/>
  <c r="M2758" i="10"/>
  <c r="O2502" i="10"/>
  <c r="O1406" i="10"/>
  <c r="O1430" i="10"/>
  <c r="O918" i="10"/>
  <c r="N2258" i="10"/>
  <c r="N1322" i="10"/>
  <c r="O2466" i="10"/>
  <c r="O2238" i="10"/>
  <c r="M2526" i="10"/>
  <c r="O1606" i="10"/>
  <c r="M3030" i="10"/>
  <c r="O2014" i="10"/>
  <c r="O2254" i="10"/>
  <c r="O1602" i="10"/>
  <c r="O1626" i="10"/>
  <c r="N894" i="10"/>
  <c r="O3814" i="10"/>
  <c r="O3386" i="10"/>
  <c r="O3902" i="10"/>
  <c r="O3594" i="10"/>
  <c r="O3934" i="10"/>
  <c r="O3794" i="10"/>
  <c r="O3770" i="10"/>
  <c r="O3966" i="10"/>
  <c r="O3922" i="10"/>
  <c r="O3758" i="10"/>
  <c r="O3710" i="10"/>
  <c r="O3410" i="10"/>
  <c r="O3846" i="10"/>
  <c r="O3278" i="10"/>
  <c r="O3290" i="10"/>
  <c r="O3766" i="10"/>
  <c r="O3754" i="10"/>
  <c r="O3454" i="10"/>
  <c r="O3622" i="10"/>
  <c r="M1058" i="10"/>
  <c r="O2126" i="10"/>
  <c r="M2290" i="10"/>
  <c r="M4014" i="10"/>
  <c r="M3634" i="10"/>
  <c r="M3810" i="10"/>
  <c r="M4010" i="10"/>
  <c r="M3734" i="10"/>
  <c r="S3734" i="10" s="1"/>
  <c r="X3734" i="10" s="1"/>
  <c r="M850" i="10"/>
  <c r="M3846" i="10"/>
  <c r="M3442" i="10"/>
  <c r="M3538" i="10"/>
  <c r="M3958" i="10"/>
  <c r="M3586" i="10"/>
  <c r="M3982" i="10"/>
  <c r="M3574" i="10"/>
  <c r="S3574" i="10" s="1"/>
  <c r="X3574" i="10" s="1"/>
  <c r="M1530" i="10"/>
  <c r="M1834" i="10"/>
  <c r="M3094" i="10"/>
  <c r="M1082" i="10"/>
  <c r="N1694" i="10"/>
  <c r="N3142" i="10"/>
  <c r="M3410" i="10"/>
  <c r="N2570" i="10"/>
  <c r="N3510" i="10"/>
  <c r="N1198" i="10"/>
  <c r="N1202" i="10"/>
  <c r="O1454" i="10"/>
  <c r="M2982" i="10"/>
  <c r="M1378" i="10"/>
  <c r="M3494" i="10"/>
  <c r="N2218" i="10"/>
  <c r="N1894" i="10"/>
  <c r="M1286" i="10"/>
  <c r="O3326" i="10"/>
  <c r="O1794" i="10"/>
  <c r="N1006" i="10"/>
  <c r="M1338" i="10"/>
  <c r="M950" i="10"/>
  <c r="M942" i="10"/>
  <c r="N1658" i="10"/>
  <c r="O1726" i="10"/>
  <c r="O2550" i="10"/>
  <c r="N1106" i="10"/>
  <c r="O2766" i="10"/>
  <c r="O2246" i="10"/>
  <c r="O1262" i="10"/>
  <c r="M2646" i="10"/>
  <c r="N1354" i="10"/>
  <c r="M2898" i="10"/>
  <c r="N2210" i="10"/>
  <c r="N2930" i="10"/>
  <c r="M2590" i="10"/>
  <c r="M1502" i="10"/>
  <c r="M1366" i="10"/>
  <c r="N1870" i="10"/>
  <c r="O2902" i="10"/>
  <c r="N3230" i="10"/>
  <c r="M2686" i="10"/>
  <c r="N2586" i="10"/>
  <c r="N3098" i="10"/>
  <c r="O934" i="10"/>
  <c r="O2878" i="10"/>
  <c r="M3462" i="10"/>
  <c r="M3294" i="10"/>
  <c r="N2250" i="10"/>
  <c r="N2714" i="10"/>
  <c r="N3490" i="10"/>
  <c r="N2190" i="10"/>
  <c r="N3322" i="10"/>
  <c r="O1282" i="10"/>
  <c r="M2046" i="10"/>
  <c r="O1554" i="10"/>
  <c r="O2570" i="10"/>
  <c r="O1630" i="10"/>
  <c r="M3126" i="10"/>
  <c r="M3478" i="10"/>
  <c r="M2938" i="10"/>
  <c r="N2590" i="10"/>
  <c r="M3110" i="10"/>
  <c r="N2014" i="10"/>
  <c r="M1042" i="10"/>
  <c r="N3474" i="10"/>
  <c r="O986" i="10"/>
  <c r="O1302" i="10"/>
  <c r="N1654" i="10"/>
  <c r="N1686" i="10"/>
  <c r="O1746" i="10"/>
  <c r="O1110" i="10"/>
  <c r="O1470" i="10"/>
  <c r="M2742" i="10"/>
  <c r="O1830" i="10"/>
  <c r="O962" i="10"/>
  <c r="N2682" i="10"/>
  <c r="N1046" i="10"/>
  <c r="O1714" i="10"/>
  <c r="O2602" i="10"/>
  <c r="O954" i="10"/>
  <c r="N1346" i="10"/>
  <c r="O1314" i="10"/>
  <c r="N1798" i="10"/>
  <c r="O3202" i="10"/>
  <c r="O1742" i="10"/>
  <c r="O1702" i="10"/>
  <c r="N3186" i="10"/>
  <c r="M1578" i="10"/>
  <c r="O2370" i="10"/>
  <c r="O1086" i="10"/>
  <c r="M890" i="10"/>
  <c r="O1598" i="10"/>
  <c r="O1810" i="10"/>
  <c r="N2406" i="10"/>
  <c r="M3446" i="10"/>
  <c r="M2930" i="10"/>
  <c r="M1898" i="10"/>
  <c r="M2798" i="10"/>
  <c r="N1314" i="10"/>
  <c r="N3030" i="10"/>
  <c r="N1510" i="10"/>
  <c r="N2994" i="10"/>
  <c r="M3230" i="10"/>
  <c r="O2062" i="10"/>
  <c r="M858" i="10"/>
  <c r="M2162" i="10"/>
  <c r="O938" i="10"/>
  <c r="O2038" i="10"/>
  <c r="O1698" i="10"/>
  <c r="O2890" i="10"/>
  <c r="O1246" i="10"/>
  <c r="O2886" i="10"/>
  <c r="O2194" i="10"/>
  <c r="M866" i="10"/>
  <c r="O2718" i="10"/>
  <c r="M3222" i="10"/>
  <c r="O1158" i="10"/>
  <c r="N3006" i="10"/>
  <c r="M3206" i="10"/>
  <c r="M2346" i="10"/>
  <c r="O1822" i="10"/>
  <c r="N2402" i="10"/>
  <c r="N2374" i="10"/>
  <c r="M3082" i="10"/>
  <c r="M2882" i="10"/>
  <c r="N2422" i="10"/>
  <c r="M2174" i="10"/>
  <c r="M2734" i="10"/>
  <c r="M1278" i="10"/>
  <c r="O2210" i="10"/>
  <c r="N1274" i="10"/>
  <c r="M1046" i="10"/>
  <c r="M1586" i="10"/>
  <c r="N2818" i="10"/>
  <c r="N930" i="10"/>
  <c r="N3718" i="10"/>
  <c r="N3578" i="10"/>
  <c r="N4014" i="10"/>
  <c r="N3518" i="10"/>
  <c r="N3890" i="10"/>
  <c r="N3898" i="10"/>
  <c r="N3550" i="10"/>
  <c r="O3158" i="10"/>
  <c r="O2614" i="10"/>
  <c r="O2730" i="10"/>
  <c r="N2330" i="10"/>
  <c r="N1890" i="10"/>
  <c r="M1018" i="10"/>
  <c r="N2242" i="10"/>
  <c r="M3078" i="10"/>
  <c r="M2294" i="10"/>
  <c r="M1162" i="10"/>
  <c r="N2598" i="10"/>
  <c r="N1458" i="10"/>
  <c r="N1754" i="10"/>
  <c r="M998" i="10"/>
  <c r="N1194" i="10"/>
  <c r="N2062" i="10"/>
  <c r="O3302" i="10"/>
  <c r="M1654" i="10"/>
  <c r="N2182" i="10"/>
  <c r="M1106" i="10"/>
  <c r="S1106" i="10" s="1"/>
  <c r="X1106" i="10" s="1"/>
  <c r="N2026" i="10"/>
  <c r="N1366" i="10"/>
  <c r="M1618" i="10"/>
  <c r="N2594" i="10"/>
  <c r="M2698" i="10"/>
  <c r="M2570" i="10"/>
  <c r="N2222" i="10"/>
  <c r="M2554" i="10"/>
  <c r="M3214" i="10"/>
  <c r="M3186" i="10"/>
  <c r="M1598" i="10"/>
  <c r="M1566" i="10"/>
  <c r="N2606" i="10"/>
  <c r="M1134" i="10"/>
  <c r="O2914" i="10"/>
  <c r="N1174" i="10"/>
  <c r="M2462" i="10"/>
  <c r="O1038" i="10"/>
  <c r="M3098" i="10"/>
  <c r="N2810" i="10"/>
  <c r="N3514" i="10"/>
  <c r="M2266" i="10"/>
  <c r="M1562" i="10"/>
  <c r="O914" i="10"/>
  <c r="M2502" i="10"/>
  <c r="O1622" i="10"/>
  <c r="M2830" i="10"/>
  <c r="M918" i="10"/>
  <c r="O2258" i="10"/>
  <c r="N2746" i="10"/>
  <c r="N3034" i="10"/>
  <c r="N2238" i="10"/>
  <c r="N2526" i="10"/>
  <c r="N1606" i="10"/>
  <c r="M2966" i="10"/>
  <c r="M2014" i="10"/>
  <c r="M2254" i="10"/>
  <c r="O2546" i="10"/>
  <c r="M1626" i="10"/>
  <c r="O3338" i="10"/>
  <c r="O3982" i="10"/>
  <c r="O3682" i="10"/>
  <c r="O3606" i="10"/>
  <c r="O3630" i="10"/>
  <c r="O3542" i="10"/>
  <c r="O3974" i="10"/>
  <c r="O3406" i="10"/>
  <c r="O3702" i="10"/>
  <c r="O3910" i="10"/>
  <c r="O3906" i="10"/>
  <c r="O3418" i="10"/>
  <c r="O3994" i="10"/>
  <c r="O3342" i="10"/>
  <c r="O3250" i="10"/>
  <c r="O3954" i="10"/>
  <c r="O3490" i="10"/>
  <c r="O3314" i="10"/>
  <c r="O3750" i="10"/>
  <c r="N946" i="10"/>
  <c r="O2838" i="10"/>
  <c r="M2126" i="10"/>
  <c r="O1070" i="10"/>
  <c r="M3842" i="10"/>
  <c r="M3962" i="10"/>
  <c r="M3662" i="10"/>
  <c r="M3602" i="10"/>
  <c r="M3630" i="10"/>
  <c r="M3702" i="10"/>
  <c r="M3622" i="10"/>
  <c r="M3546" i="10"/>
  <c r="M3626" i="10"/>
  <c r="M3282" i="10"/>
  <c r="M3918" i="10"/>
  <c r="M3834" i="10"/>
  <c r="M3562" i="10"/>
  <c r="M3902" i="10"/>
  <c r="O3182" i="10"/>
  <c r="O1834" i="10"/>
  <c r="O3094" i="10"/>
  <c r="O1082" i="10"/>
  <c r="O2418" i="10"/>
  <c r="O3142" i="10"/>
  <c r="M2986" i="10"/>
  <c r="M2226" i="10"/>
  <c r="N1530" i="10"/>
  <c r="O3522" i="10"/>
  <c r="N2838" i="10"/>
  <c r="N2138" i="10"/>
  <c r="N2982" i="10"/>
  <c r="O1474" i="10"/>
  <c r="M3346" i="10"/>
  <c r="N2670" i="10"/>
  <c r="N3090" i="10"/>
  <c r="M2390" i="10"/>
  <c r="O2138" i="10"/>
  <c r="M2498" i="10"/>
  <c r="M1006" i="10"/>
  <c r="S1006" i="10" s="1"/>
  <c r="X1006" i="10" s="1"/>
  <c r="N1634" i="10"/>
  <c r="N950" i="10"/>
  <c r="N942" i="10"/>
  <c r="M1658" i="10"/>
  <c r="S1658" i="10" s="1"/>
  <c r="X1658" i="10" s="1"/>
  <c r="N1726" i="10"/>
  <c r="M2550" i="10"/>
  <c r="O1106" i="10"/>
  <c r="O3102" i="10"/>
  <c r="O1094" i="10"/>
  <c r="N2178" i="10"/>
  <c r="N2646" i="10"/>
  <c r="S2646" i="10" s="1"/>
  <c r="X2646" i="10" s="1"/>
  <c r="M1354" i="10"/>
  <c r="S1354" i="10" s="1"/>
  <c r="X1354" i="10" s="1"/>
  <c r="M1674" i="10"/>
  <c r="M2202" i="10"/>
  <c r="O1818" i="10"/>
  <c r="O3166" i="10"/>
  <c r="M1790" i="10"/>
  <c r="O1274" i="10"/>
  <c r="N1066" i="10"/>
  <c r="O1774" i="10"/>
  <c r="O3230" i="10"/>
  <c r="O2686" i="10"/>
  <c r="O2586" i="10"/>
  <c r="O1618" i="10"/>
  <c r="M934" i="10"/>
  <c r="M2878" i="10"/>
  <c r="M3154" i="10"/>
  <c r="M2238" i="10"/>
  <c r="N2706" i="10"/>
  <c r="N3270" i="10"/>
  <c r="N2226" i="10"/>
  <c r="M1182" i="10"/>
  <c r="N2610" i="10"/>
  <c r="N1282" i="10"/>
  <c r="O2798" i="10"/>
  <c r="M1554" i="10"/>
  <c r="O1382" i="10"/>
  <c r="N2738" i="10"/>
  <c r="O1678" i="10"/>
  <c r="N2830" i="10"/>
  <c r="M3266" i="10"/>
  <c r="N2438" i="10"/>
  <c r="N1646" i="10"/>
  <c r="O3358" i="10"/>
  <c r="N1162" i="10"/>
  <c r="M2314" i="10"/>
  <c r="O2962" i="10"/>
  <c r="M1302" i="10"/>
  <c r="M1878" i="10"/>
  <c r="N2942" i="10"/>
  <c r="N1746" i="10"/>
  <c r="O3170" i="10"/>
  <c r="M1470" i="10"/>
  <c r="N2742" i="10"/>
  <c r="O1170" i="10"/>
  <c r="O2710" i="10"/>
  <c r="M1062" i="10"/>
  <c r="O1046" i="10"/>
  <c r="O2318" i="10"/>
  <c r="O1890" i="10"/>
  <c r="N954" i="10"/>
  <c r="M1826" i="10"/>
  <c r="N1362" i="10"/>
  <c r="N1806" i="10"/>
  <c r="N2386" i="10"/>
  <c r="M1850" i="10"/>
  <c r="M2114" i="10"/>
  <c r="N1770" i="10"/>
  <c r="N2506" i="10"/>
  <c r="N2986" i="10"/>
  <c r="N3238" i="10"/>
  <c r="N1254" i="10"/>
  <c r="M986" i="10"/>
  <c r="O2530" i="10"/>
  <c r="M2022" i="10"/>
  <c r="N1306" i="10"/>
  <c r="M3106" i="10"/>
  <c r="N2898" i="10"/>
  <c r="M1274" i="10"/>
  <c r="N974" i="10"/>
  <c r="M1010" i="10"/>
  <c r="M3170" i="10"/>
  <c r="M1382" i="10"/>
  <c r="M1442" i="10"/>
  <c r="N1718" i="10"/>
  <c r="O2522" i="10"/>
  <c r="M1514" i="10"/>
  <c r="O2018" i="10"/>
  <c r="M2890" i="10"/>
  <c r="M2166" i="10"/>
  <c r="M2446" i="10"/>
  <c r="N2914" i="10"/>
  <c r="O1166" i="10"/>
  <c r="O1414" i="10"/>
  <c r="N1038" i="10"/>
  <c r="M3298" i="10"/>
  <c r="N2054" i="10"/>
  <c r="N2542" i="10"/>
  <c r="O3466" i="10"/>
  <c r="O2190" i="10"/>
  <c r="M914" i="10"/>
  <c r="O1202" i="10"/>
  <c r="N1622" i="10"/>
  <c r="O2830" i="10"/>
  <c r="N918" i="10"/>
  <c r="O2974" i="10"/>
  <c r="O2746" i="10"/>
  <c r="N2870" i="10"/>
  <c r="O2082" i="10"/>
  <c r="O2526" i="10"/>
  <c r="O1750" i="10"/>
  <c r="O2966" i="10"/>
  <c r="O1734" i="10"/>
  <c r="M2794" i="10"/>
  <c r="M2546" i="10"/>
  <c r="N1626" i="10"/>
  <c r="O3258" i="10"/>
  <c r="O3882" i="10"/>
  <c r="O3738" i="10"/>
  <c r="O3870" i="10"/>
  <c r="O3930" i="10"/>
  <c r="O3978" i="10"/>
  <c r="O3950" i="10"/>
  <c r="O3582" i="10"/>
  <c r="O3458" i="10"/>
  <c r="O3746" i="10"/>
  <c r="O3734" i="10"/>
  <c r="O3618" i="10"/>
  <c r="O3366" i="10"/>
  <c r="O3442" i="10"/>
  <c r="O3742" i="10"/>
  <c r="O3262" i="10"/>
  <c r="O3318" i="10"/>
  <c r="O3694" i="10"/>
  <c r="O3498" i="10"/>
  <c r="O3402" i="10"/>
  <c r="O3790" i="10"/>
  <c r="M946" i="10"/>
  <c r="S946" i="10" s="1"/>
  <c r="X946" i="10" s="1"/>
  <c r="M2838" i="10"/>
  <c r="N2134" i="10"/>
  <c r="M1070" i="10"/>
  <c r="M3886" i="10"/>
  <c r="M3682" i="10"/>
  <c r="S3682" i="10" s="1"/>
  <c r="X3682" i="10" s="1"/>
  <c r="M3986" i="10"/>
  <c r="M3778" i="10"/>
  <c r="M3718" i="10"/>
  <c r="M3890" i="10"/>
  <c r="M3990" i="10"/>
  <c r="M3694" i="10"/>
  <c r="M3454" i="10"/>
  <c r="M3966" i="10"/>
  <c r="M3838" i="10"/>
  <c r="M3782" i="10"/>
  <c r="N3182" i="10"/>
  <c r="N1834" i="10"/>
  <c r="O1610" i="10"/>
  <c r="N1050" i="10"/>
  <c r="O1182" i="10"/>
  <c r="O1894" i="10"/>
  <c r="M3250" i="10"/>
  <c r="N1618" i="10"/>
  <c r="N2254" i="10"/>
  <c r="N1246" i="10"/>
  <c r="N2522" i="10"/>
  <c r="O2518" i="10"/>
  <c r="O2538" i="10"/>
  <c r="O2414" i="10"/>
  <c r="M2906" i="10"/>
  <c r="N2698" i="10"/>
  <c r="M1866" i="10"/>
  <c r="N2142" i="10"/>
  <c r="N2546" i="10"/>
  <c r="M2234" i="10"/>
  <c r="O1006" i="10"/>
  <c r="M1634" i="10"/>
  <c r="O950" i="10"/>
  <c r="O942" i="10"/>
  <c r="O1658" i="10"/>
  <c r="O2882" i="10"/>
  <c r="N2550" i="10"/>
  <c r="M3970" i="10"/>
  <c r="N3102" i="10"/>
  <c r="M1094" i="10"/>
  <c r="O2178" i="10"/>
  <c r="O2566" i="10"/>
  <c r="N2154" i="10"/>
  <c r="O1674" i="10"/>
  <c r="N2202" i="10"/>
  <c r="N1818" i="10"/>
  <c r="M3166" i="10"/>
  <c r="O1790" i="10"/>
  <c r="O1670" i="10"/>
  <c r="O1066" i="10"/>
  <c r="M2894" i="10"/>
  <c r="O1214" i="10"/>
  <c r="N2686" i="10"/>
  <c r="O1118" i="10"/>
  <c r="O958" i="10"/>
  <c r="O2946" i="10"/>
  <c r="O3074" i="10"/>
  <c r="N3278" i="10"/>
  <c r="N2498" i="10"/>
  <c r="N3418" i="10"/>
  <c r="M1322" i="10"/>
  <c r="M1154" i="10"/>
  <c r="M1662" i="10"/>
  <c r="O2490" i="10"/>
  <c r="O2302" i="10"/>
  <c r="N2798" i="10"/>
  <c r="N1554" i="10"/>
  <c r="N1738" i="10"/>
  <c r="O2738" i="10"/>
  <c r="N1678" i="10"/>
  <c r="M3438" i="10"/>
  <c r="M3358" i="10"/>
  <c r="N2214" i="10"/>
  <c r="N2998" i="10"/>
  <c r="N3422" i="10"/>
  <c r="M2082" i="10"/>
  <c r="O3478" i="10"/>
  <c r="O2362" i="10"/>
  <c r="O1642" i="10"/>
  <c r="O1878" i="10"/>
  <c r="O2942" i="10"/>
  <c r="O2698" i="10"/>
  <c r="N3170" i="10"/>
  <c r="M1650" i="10"/>
  <c r="O2742" i="10"/>
  <c r="N1170" i="10"/>
  <c r="M2710" i="10"/>
  <c r="O1062" i="10"/>
  <c r="O3058" i="10"/>
  <c r="M2070" i="10"/>
  <c r="N2634" i="10"/>
  <c r="O2554" i="10"/>
  <c r="M2150" i="10"/>
  <c r="O3014" i="10"/>
  <c r="M2078" i="10"/>
  <c r="O874" i="10"/>
  <c r="M1418" i="10"/>
  <c r="O2358" i="10"/>
  <c r="M2702" i="10"/>
  <c r="N1578" i="10"/>
  <c r="M2778" i="10"/>
  <c r="M1450" i="10"/>
  <c r="M1706" i="10"/>
  <c r="S1706" i="10" s="1"/>
  <c r="X1706" i="10" s="1"/>
  <c r="N3134" i="10"/>
  <c r="M2482" i="10"/>
  <c r="M2630" i="10"/>
  <c r="M3422" i="10"/>
  <c r="S3422" i="10" s="1"/>
  <c r="X3422" i="10" s="1"/>
  <c r="M3202" i="10"/>
  <c r="S3202" i="10" s="1"/>
  <c r="X3202" i="10" s="1"/>
  <c r="N2702" i="10"/>
  <c r="N1774" i="10"/>
  <c r="N2390" i="10"/>
  <c r="N3194" i="10"/>
  <c r="M2594" i="10"/>
  <c r="N1294" i="10"/>
  <c r="N1730" i="10"/>
  <c r="M2598" i="10"/>
  <c r="S2598" i="10" s="1"/>
  <c r="X2598" i="10" s="1"/>
  <c r="M978" i="10"/>
  <c r="N2850" i="10"/>
  <c r="N938" i="10"/>
  <c r="N2834" i="10"/>
  <c r="O1666" i="10"/>
  <c r="O1838" i="10"/>
  <c r="O1150" i="10"/>
  <c r="N2886" i="10"/>
  <c r="M1882" i="10"/>
  <c r="O866" i="10"/>
  <c r="N2718" i="10"/>
  <c r="O1438" i="10"/>
  <c r="O1210" i="10"/>
  <c r="O1866" i="10"/>
  <c r="O2166" i="10"/>
  <c r="O2346" i="10"/>
  <c r="M1822" i="10"/>
  <c r="O1134" i="10"/>
  <c r="O2010" i="10"/>
  <c r="M3458" i="10"/>
  <c r="M3138" i="10"/>
  <c r="M1714" i="10"/>
  <c r="N2394" i="10"/>
  <c r="N1250" i="10"/>
  <c r="N3058" i="10"/>
  <c r="O3034" i="10"/>
  <c r="M1890" i="10"/>
  <c r="O3350" i="10"/>
  <c r="O2286" i="10"/>
  <c r="O2022" i="10"/>
  <c r="N2638" i="10"/>
  <c r="N3650" i="10"/>
  <c r="N3606" i="10"/>
  <c r="N3894" i="10"/>
  <c r="N3254" i="10"/>
  <c r="N3970" i="10"/>
  <c r="N3818" i="10"/>
  <c r="N3398" i="10"/>
  <c r="N3662" i="10"/>
  <c r="N3382" i="10"/>
  <c r="N3462" i="10"/>
  <c r="N3838" i="10"/>
  <c r="N3886" i="10"/>
  <c r="N3658" i="10"/>
  <c r="N3450" i="10"/>
  <c r="N3558" i="10"/>
  <c r="N3862" i="10"/>
  <c r="N3874" i="10"/>
  <c r="N1786" i="10"/>
  <c r="M1002" i="10"/>
  <c r="M3178" i="10"/>
  <c r="O2050" i="10"/>
  <c r="M2574" i="10"/>
  <c r="M2666" i="10"/>
  <c r="N1850" i="10"/>
  <c r="M3238" i="10"/>
  <c r="S3238" i="10" s="1"/>
  <c r="X3238" i="10" s="1"/>
  <c r="N2918" i="10"/>
  <c r="O2314" i="10"/>
  <c r="O2726" i="10"/>
  <c r="N1590" i="10"/>
  <c r="M1266" i="10"/>
  <c r="O2114" i="10"/>
  <c r="M902" i="10"/>
  <c r="N2582" i="10"/>
  <c r="M1310" i="10"/>
  <c r="O2110" i="10"/>
  <c r="M898" i="10"/>
  <c r="O2002" i="10"/>
  <c r="O2242" i="10"/>
  <c r="M1238" i="10"/>
  <c r="N1854" i="10"/>
  <c r="M2282" i="10"/>
  <c r="N3046" i="10"/>
  <c r="M3026" i="10"/>
  <c r="N2146" i="10"/>
  <c r="N1542" i="10"/>
  <c r="N2382" i="10"/>
  <c r="M1710" i="10"/>
  <c r="M2826" i="10"/>
  <c r="M2306" i="10"/>
  <c r="M2866" i="10"/>
  <c r="N2626" i="10"/>
  <c r="M2962" i="10"/>
  <c r="M3302" i="10"/>
  <c r="O2266" i="10"/>
  <c r="M1114" i="10"/>
  <c r="N2458" i="10"/>
  <c r="O2202" i="10"/>
  <c r="M1870" i="10"/>
  <c r="S1870" i="10" s="1"/>
  <c r="X1870" i="10" s="1"/>
  <c r="O2978" i="10"/>
  <c r="M2494" i="10"/>
  <c r="N2534" i="10"/>
  <c r="M2682" i="10"/>
  <c r="S2682" i="10" s="1"/>
  <c r="X2682" i="10" s="1"/>
  <c r="M2378" i="10"/>
  <c r="M1314" i="10"/>
  <c r="M1742" i="10"/>
  <c r="N1762" i="10"/>
  <c r="N1810" i="10"/>
  <c r="N2050" i="10"/>
  <c r="M3146" i="10"/>
  <c r="M2374" i="10"/>
  <c r="S2374" i="10" s="1"/>
  <c r="X2374" i="10" s="1"/>
  <c r="M1290" i="10"/>
  <c r="O3194" i="10"/>
  <c r="N1414" i="10"/>
  <c r="M2522" i="10"/>
  <c r="S2522" i="10" s="1"/>
  <c r="X2522" i="10" s="1"/>
  <c r="M3418" i="10"/>
  <c r="N1710" i="10"/>
  <c r="M2534" i="10"/>
  <c r="S2534" i="10" s="1"/>
  <c r="X2534" i="10" s="1"/>
  <c r="M1334" i="10"/>
  <c r="O2954" i="10"/>
  <c r="N914" i="10"/>
  <c r="O1326" i="10"/>
  <c r="M1622" i="10"/>
  <c r="O2654" i="10"/>
  <c r="N2102" i="10"/>
  <c r="N2974" i="10"/>
  <c r="O2706" i="10"/>
  <c r="O2870" i="10"/>
  <c r="N2082" i="10"/>
  <c r="M3174" i="10"/>
  <c r="M1750" i="10"/>
  <c r="N2966" i="10"/>
  <c r="N1734" i="10"/>
  <c r="O2794" i="10"/>
  <c r="O1146" i="10"/>
  <c r="O2326" i="10"/>
  <c r="O3362" i="10"/>
  <c r="O3958" i="10"/>
  <c r="O3670" i="10"/>
  <c r="O3590" i="10"/>
  <c r="O3858" i="10"/>
  <c r="O3382" i="10"/>
  <c r="O3810" i="10"/>
  <c r="O2390" i="10"/>
  <c r="O3890" i="10"/>
  <c r="O3438" i="10"/>
  <c r="O3718" i="10"/>
  <c r="O3650" i="10"/>
  <c r="O3390" i="10"/>
  <c r="O3654" i="10"/>
  <c r="O3838" i="10"/>
  <c r="O3534" i="10"/>
  <c r="O3330" i="10"/>
  <c r="O3942" i="10"/>
  <c r="O946" i="10"/>
  <c r="M2530" i="10"/>
  <c r="M2134" i="10"/>
  <c r="M2670" i="10"/>
  <c r="M3686" i="10"/>
  <c r="M3742" i="10"/>
  <c r="M3566" i="10"/>
  <c r="M3898" i="10"/>
  <c r="S3898" i="10" s="1"/>
  <c r="X3898" i="10" s="1"/>
  <c r="M3934" i="10"/>
  <c r="M3730" i="10"/>
  <c r="M3790" i="10"/>
  <c r="M3654" i="10"/>
  <c r="M3530" i="10"/>
  <c r="M3826" i="10"/>
  <c r="M3674" i="10"/>
  <c r="M3910" i="10"/>
  <c r="M3894" i="10"/>
  <c r="M3690" i="10"/>
  <c r="S3690" i="10" s="1"/>
  <c r="X3690" i="10" s="1"/>
  <c r="M3182" i="10"/>
  <c r="S3182" i="10" s="1"/>
  <c r="X3182" i="10" s="1"/>
  <c r="M2814" i="10"/>
  <c r="N1610" i="10"/>
  <c r="O1050" i="10"/>
  <c r="N1182" i="10"/>
  <c r="N3094" i="10"/>
  <c r="S3094" i="10" s="1"/>
  <c r="X3094" i="10" s="1"/>
  <c r="M3474" i="10"/>
  <c r="N3370" i="10"/>
  <c r="N1070" i="10"/>
  <c r="M1126" i="10"/>
  <c r="M1858" i="10"/>
  <c r="O1490" i="10"/>
  <c r="O2250" i="10"/>
  <c r="M2438" i="10"/>
  <c r="S2438" i="10" s="1"/>
  <c r="X2438" i="10" s="1"/>
  <c r="M3386" i="10"/>
  <c r="N2322" i="10"/>
  <c r="N986" i="10"/>
  <c r="O3398" i="10"/>
  <c r="N2414" i="10"/>
  <c r="M2466" i="10"/>
  <c r="O1494" i="10"/>
  <c r="O1634" i="10"/>
  <c r="O1902" i="10"/>
  <c r="N1114" i="10"/>
  <c r="O2130" i="10"/>
  <c r="N2882" i="10"/>
  <c r="N854" i="10"/>
  <c r="O3878" i="10"/>
  <c r="M3102" i="10"/>
  <c r="S3102" i="10" s="1"/>
  <c r="X3102" i="10" s="1"/>
  <c r="N1094" i="10"/>
  <c r="M2178" i="10"/>
  <c r="M2566" i="10"/>
  <c r="O2154" i="10"/>
  <c r="N1674" i="10"/>
  <c r="O2034" i="10"/>
  <c r="N2842" i="10"/>
  <c r="O1546" i="10"/>
  <c r="N1790" i="10"/>
  <c r="N1670" i="10"/>
  <c r="O2562" i="10"/>
  <c r="O2894" i="10"/>
  <c r="N1214" i="10"/>
  <c r="M1386" i="10"/>
  <c r="O3118" i="10"/>
  <c r="N958" i="10"/>
  <c r="M2946" i="10"/>
  <c r="M3074" i="10"/>
  <c r="M3042" i="10"/>
  <c r="N3502" i="10"/>
  <c r="N2306" i="10"/>
  <c r="N1442" i="10"/>
  <c r="N1226" i="10"/>
  <c r="M1494" i="10"/>
  <c r="S1494" i="10" s="1"/>
  <c r="X1494" i="10" s="1"/>
  <c r="O1458" i="10"/>
  <c r="N2302" i="10"/>
  <c r="N2650" i="10"/>
  <c r="O2170" i="10"/>
  <c r="M1738" i="10"/>
  <c r="S1738" i="10" s="1"/>
  <c r="X1738" i="10" s="1"/>
  <c r="O1594" i="10"/>
  <c r="O2222" i="10"/>
  <c r="M3354" i="10"/>
  <c r="M2414" i="10"/>
  <c r="N1802" i="10"/>
  <c r="N2758" i="10"/>
  <c r="N3346" i="10"/>
  <c r="M1490" i="10"/>
  <c r="N1538" i="10"/>
  <c r="N2362" i="10"/>
  <c r="N2230" i="10"/>
  <c r="M2926" i="10"/>
  <c r="M2942" i="10"/>
  <c r="N1014" i="10"/>
  <c r="N3198" i="10"/>
  <c r="O1650" i="10"/>
  <c r="O1098" i="10"/>
  <c r="O2186" i="10"/>
  <c r="N2710" i="10"/>
  <c r="N3162" i="10"/>
  <c r="O3082" i="10"/>
  <c r="O2070" i="10"/>
  <c r="O2634" i="10"/>
  <c r="M1330" i="10"/>
  <c r="O2150" i="10"/>
  <c r="M3014" i="10"/>
  <c r="O2810" i="10"/>
  <c r="M874" i="10"/>
  <c r="O1298" i="10"/>
  <c r="O2042" i="10"/>
  <c r="O2782" i="10"/>
  <c r="O1514" i="10"/>
  <c r="O2778" i="10"/>
  <c r="O3138" i="10"/>
  <c r="N1358" i="10"/>
  <c r="M3134" i="10"/>
  <c r="S3134" i="10" s="1"/>
  <c r="X3134" i="10" s="1"/>
  <c r="N2482" i="10"/>
  <c r="O2854" i="10"/>
  <c r="M3290" i="10"/>
  <c r="M2874" i="10"/>
  <c r="N3114" i="10"/>
  <c r="N2470" i="10"/>
  <c r="M1830" i="10"/>
  <c r="N2042" i="10"/>
  <c r="M1034" i="10"/>
  <c r="M1282" i="10"/>
  <c r="O1730" i="10"/>
  <c r="M2510" i="10"/>
  <c r="N978" i="10"/>
  <c r="O906" i="10"/>
  <c r="O2494" i="10"/>
  <c r="O1566" i="10"/>
  <c r="N1666" i="10"/>
  <c r="M1838" i="10"/>
  <c r="N1422" i="10"/>
  <c r="O1190" i="10"/>
  <c r="O1882" i="10"/>
  <c r="O994" i="10"/>
  <c r="M2486" i="10"/>
  <c r="M1438" i="10"/>
  <c r="M1210" i="10"/>
  <c r="O2606" i="10"/>
  <c r="O3146" i="10"/>
  <c r="O1550" i="10"/>
  <c r="N1374" i="10"/>
  <c r="N1134" i="10"/>
  <c r="M2010" i="10"/>
  <c r="M3414" i="10"/>
  <c r="M2842" i="10"/>
  <c r="N2554" i="10"/>
  <c r="M2518" i="10"/>
  <c r="N1690" i="10"/>
  <c r="O3310" i="10"/>
  <c r="M1506" i="10"/>
  <c r="N2298" i="10"/>
  <c r="M1038" i="10"/>
  <c r="S1038" i="10" s="1"/>
  <c r="X1038" i="10" s="1"/>
  <c r="N2286" i="10"/>
  <c r="O2674" i="10"/>
  <c r="N3706" i="10"/>
  <c r="N3958" i="10"/>
  <c r="N3882" i="10"/>
  <c r="N3942" i="10"/>
  <c r="N3330" i="10"/>
  <c r="N3538" i="10"/>
  <c r="N3390" i="10"/>
  <c r="N3754" i="10"/>
  <c r="N3318" i="10"/>
  <c r="N3786" i="10"/>
  <c r="N3994" i="10"/>
  <c r="N3674" i="10"/>
  <c r="N3750" i="10"/>
  <c r="N3562" i="10"/>
  <c r="N3366" i="10"/>
  <c r="N3790" i="10"/>
  <c r="N3930" i="10"/>
  <c r="N3634" i="10"/>
  <c r="N1838" i="10"/>
  <c r="M2322" i="10"/>
  <c r="N1238" i="10"/>
  <c r="M2278" i="10"/>
  <c r="N2354" i="10"/>
  <c r="M1222" i="10"/>
  <c r="M2362" i="10"/>
  <c r="O3042" i="10"/>
  <c r="M3210" i="10"/>
  <c r="N2086" i="10"/>
  <c r="M3002" i="10"/>
  <c r="M2198" i="10"/>
  <c r="N1814" i="10"/>
  <c r="M2638" i="10"/>
  <c r="M1726" i="10"/>
  <c r="S1726" i="10" s="1"/>
  <c r="X1726" i="10" s="1"/>
  <c r="M2246" i="10"/>
  <c r="M2642" i="10"/>
  <c r="M1066" i="10"/>
  <c r="N2122" i="10"/>
  <c r="M1758" i="10"/>
  <c r="M1522" i="10"/>
  <c r="N1062" i="10"/>
  <c r="M3058" i="10"/>
  <c r="M1798" i="10"/>
  <c r="S1798" i="10" s="1"/>
  <c r="X1798" i="10" s="1"/>
  <c r="N2906" i="10"/>
  <c r="O990" i="10"/>
  <c r="M2406" i="10"/>
  <c r="S2406" i="10" s="1"/>
  <c r="X2406" i="10" s="1"/>
  <c r="N1402" i="10"/>
  <c r="N1550" i="10"/>
  <c r="O2054" i="10"/>
  <c r="O1290" i="10"/>
  <c r="O2174" i="10"/>
  <c r="O3110" i="10"/>
  <c r="M3470" i="10"/>
  <c r="M3314" i="10"/>
  <c r="O3494" i="10"/>
  <c r="M1414" i="10"/>
  <c r="O3530" i="10"/>
  <c r="N1030" i="10"/>
  <c r="O3154" i="10"/>
  <c r="M1326" i="10"/>
  <c r="M2218" i="10"/>
  <c r="S2218" i="10" s="1"/>
  <c r="X2218" i="10" s="1"/>
  <c r="M2654" i="10"/>
  <c r="M2102" i="10"/>
  <c r="S2102" i="10" s="1"/>
  <c r="X2102" i="10" s="1"/>
  <c r="M2974" i="10"/>
  <c r="M2478" i="10"/>
  <c r="M2870" i="10"/>
  <c r="O2578" i="10"/>
  <c r="O3174" i="10"/>
  <c r="N1750" i="10"/>
  <c r="M2998" i="10"/>
  <c r="M1734" i="10"/>
  <c r="S1734" i="10" s="1"/>
  <c r="X1734" i="10" s="1"/>
  <c r="O3242" i="10"/>
  <c r="M1146" i="10"/>
  <c r="S1146" i="10" s="1"/>
  <c r="X1146" i="10" s="1"/>
  <c r="N2326" i="10"/>
  <c r="O3722" i="10"/>
  <c r="O3986" i="10"/>
  <c r="O3914" i="10"/>
  <c r="O3714" i="10"/>
  <c r="O3762" i="10"/>
  <c r="O3818" i="10"/>
  <c r="O3842" i="10"/>
  <c r="O2398" i="10"/>
  <c r="O3346" i="10"/>
  <c r="O3998" i="10"/>
  <c r="O3474" i="10"/>
  <c r="O3782" i="10"/>
  <c r="O3446" i="10"/>
  <c r="O3566" i="10"/>
  <c r="O3450" i="10"/>
  <c r="O3370" i="10"/>
  <c r="O3602" i="10"/>
  <c r="O1862" i="10"/>
  <c r="N2530" i="10"/>
  <c r="O2134" i="10"/>
  <c r="O2670" i="10"/>
  <c r="M3758" i="10"/>
  <c r="M3950" i="10"/>
  <c r="M3578" i="10"/>
  <c r="S3578" i="10" s="1"/>
  <c r="X3578" i="10" s="1"/>
  <c r="M3866" i="10"/>
  <c r="M3974" i="10"/>
  <c r="M3994" i="10"/>
  <c r="M3722" i="10"/>
  <c r="M2398" i="10"/>
  <c r="M3406" i="10"/>
  <c r="M3814" i="10"/>
  <c r="M3862" i="10"/>
  <c r="S3862" i="10" s="1"/>
  <c r="X3862" i="10" s="1"/>
  <c r="M3802" i="10"/>
  <c r="M3598" i="10"/>
  <c r="O1434" i="10"/>
  <c r="O1898" i="10"/>
  <c r="O2814" i="10"/>
  <c r="M882" i="10"/>
  <c r="M1050" i="10"/>
  <c r="S1050" i="10" s="1"/>
  <c r="X1050" i="10" s="1"/>
  <c r="O2214" i="10"/>
  <c r="M3430" i="10"/>
  <c r="M3194" i="10"/>
  <c r="M1782" i="10"/>
  <c r="N2962" i="10"/>
  <c r="N1826" i="10"/>
  <c r="O2198" i="10"/>
  <c r="O1306" i="10"/>
  <c r="N1078" i="10"/>
  <c r="O2438" i="10"/>
  <c r="M3434" i="10"/>
  <c r="N2198" i="10"/>
  <c r="M2190" i="10"/>
  <c r="S2190" i="10" s="1"/>
  <c r="X2190" i="10" s="1"/>
  <c r="M2458" i="10"/>
  <c r="S2458" i="10" s="1"/>
  <c r="X2458" i="10" s="1"/>
  <c r="O3470" i="10"/>
  <c r="O1710" i="10"/>
  <c r="O2182" i="10"/>
  <c r="O1646" i="10"/>
  <c r="M1902" i="10"/>
  <c r="O1114" i="10"/>
  <c r="N2130" i="10"/>
  <c r="O2366" i="10"/>
  <c r="M854" i="10"/>
  <c r="S854" i="10" s="1"/>
  <c r="X854" i="10" s="1"/>
  <c r="O3826" i="10"/>
  <c r="M3246" i="10"/>
  <c r="N1230" i="10"/>
  <c r="O1766" i="10"/>
  <c r="O1410" i="10"/>
  <c r="N2922" i="10"/>
  <c r="O2094" i="10"/>
  <c r="M2034" i="10"/>
  <c r="N2074" i="10"/>
  <c r="M1546" i="10"/>
  <c r="O2098" i="10"/>
  <c r="M1670" i="10"/>
  <c r="S1670" i="10" s="1"/>
  <c r="X1670" i="10" s="1"/>
  <c r="O2514" i="10"/>
  <c r="O2658" i="10"/>
  <c r="O3122" i="10"/>
  <c r="O1386" i="10"/>
  <c r="M3118" i="10"/>
  <c r="M958" i="10"/>
  <c r="S958" i="10" s="1"/>
  <c r="X958" i="10" s="1"/>
  <c r="N2946" i="10"/>
  <c r="N2790" i="10"/>
  <c r="M3378" i="10"/>
  <c r="M2094" i="10"/>
  <c r="N3282" i="10"/>
  <c r="M2746" i="10"/>
  <c r="S2746" i="10" s="1"/>
  <c r="X2746" i="10" s="1"/>
  <c r="N3038" i="10"/>
  <c r="M1410" i="10"/>
  <c r="M1458" i="10"/>
  <c r="S1458" i="10" s="1"/>
  <c r="X1458" i="10" s="1"/>
  <c r="M2302" i="10"/>
  <c r="S2302" i="10" s="1"/>
  <c r="X2302" i="10" s="1"/>
  <c r="O2650" i="10"/>
  <c r="O2118" i="10"/>
  <c r="O1738" i="10"/>
  <c r="M1594" i="10"/>
  <c r="M2222" i="10"/>
  <c r="S2222" i="10" s="1"/>
  <c r="X2222" i="10" s="1"/>
  <c r="N2766" i="10"/>
  <c r="N2762" i="10"/>
  <c r="N2290" i="10"/>
  <c r="M1202" i="10"/>
  <c r="S1202" i="10" s="1"/>
  <c r="X1202" i="10" s="1"/>
  <c r="M1842" i="10"/>
  <c r="N1410" i="10"/>
  <c r="M1430" i="10"/>
  <c r="O1390" i="10"/>
  <c r="O2230" i="10"/>
  <c r="N2926" i="10"/>
  <c r="O1510" i="10"/>
  <c r="M1014" i="10"/>
  <c r="S1014" i="10" s="1"/>
  <c r="X1014" i="10" s="1"/>
  <c r="O3198" i="10"/>
  <c r="O1690" i="10"/>
  <c r="N1098" i="10"/>
  <c r="M2186" i="10"/>
  <c r="N2858" i="10"/>
  <c r="O3162" i="10"/>
  <c r="N3082" i="10"/>
  <c r="N2274" i="10"/>
  <c r="M2678" i="10"/>
  <c r="N1330" i="10"/>
  <c r="O1718" i="10"/>
  <c r="O3018" i="10"/>
  <c r="O1074" i="10"/>
  <c r="N874" i="10"/>
  <c r="N1298" i="10"/>
  <c r="M2042" i="10"/>
  <c r="M2782" i="10"/>
  <c r="O1394" i="10"/>
  <c r="N2778" i="10"/>
  <c r="N3138" i="10"/>
  <c r="O1358" i="10"/>
  <c r="N2018" i="10"/>
  <c r="O886" i="10"/>
  <c r="M2854" i="10"/>
  <c r="M3490" i="10"/>
  <c r="S3490" i="10" s="1"/>
  <c r="X3490" i="10" s="1"/>
  <c r="M3342" i="10"/>
  <c r="N1614" i="10"/>
  <c r="N2514" i="10"/>
  <c r="N1662" i="10"/>
  <c r="M1630" i="10"/>
  <c r="N1154" i="10"/>
  <c r="M1174" i="10"/>
  <c r="S1174" i="10" s="1"/>
  <c r="X1174" i="10" s="1"/>
  <c r="M1730" i="10"/>
  <c r="O2510" i="10"/>
  <c r="O978" i="10"/>
  <c r="M906" i="10"/>
  <c r="N2494" i="10"/>
  <c r="N1446" i="10"/>
  <c r="M1666" i="10"/>
  <c r="O2846" i="10"/>
  <c r="O1422" i="10"/>
  <c r="M1190" i="10"/>
  <c r="N1882" i="10"/>
  <c r="M994" i="10"/>
  <c r="N2486" i="10"/>
  <c r="N1438" i="10"/>
  <c r="O1778" i="10"/>
  <c r="O2806" i="10"/>
  <c r="N3146" i="10"/>
  <c r="O3062" i="10"/>
  <c r="O1374" i="10"/>
  <c r="O2446" i="10"/>
  <c r="N2010" i="10"/>
  <c r="M3486" i="10"/>
  <c r="M3334" i="10"/>
  <c r="M2606" i="10"/>
  <c r="S2606" i="10" s="1"/>
  <c r="X2606" i="10" s="1"/>
  <c r="N3334" i="10"/>
  <c r="M1766" i="10"/>
  <c r="N1582" i="10"/>
  <c r="M1510" i="10"/>
  <c r="S1510" i="10" s="1"/>
  <c r="X1510" i="10" s="1"/>
  <c r="M2422" i="10"/>
  <c r="S2422" i="10" s="1"/>
  <c r="X2422" i="10" s="1"/>
  <c r="M878" i="10"/>
  <c r="O2770" i="10"/>
  <c r="M2674" i="10"/>
  <c r="N3742" i="10"/>
  <c r="N3618" i="10"/>
  <c r="N3778" i="10"/>
  <c r="N3850" i="10"/>
  <c r="N3414" i="10"/>
  <c r="N3910" i="10"/>
  <c r="N3858" i="10"/>
  <c r="N3830" i="10"/>
  <c r="N3614" i="10"/>
  <c r="N3442" i="10"/>
  <c r="N3982" i="10"/>
  <c r="N4006" i="10"/>
  <c r="N3494" i="10"/>
  <c r="N3766" i="10"/>
  <c r="N3710" i="10"/>
  <c r="N3506" i="10"/>
  <c r="N3846" i="10"/>
  <c r="N3782" i="10"/>
  <c r="N3946" i="10"/>
  <c r="N2786" i="10"/>
  <c r="N1002" i="10"/>
  <c r="O2342" i="10"/>
  <c r="N3210" i="10"/>
  <c r="O2970" i="10"/>
  <c r="N2666" i="10"/>
  <c r="M922" i="10"/>
  <c r="M1542" i="10"/>
  <c r="N1426" i="10"/>
  <c r="M1590" i="10"/>
  <c r="S1590" i="10" s="1"/>
  <c r="X1590" i="10" s="1"/>
  <c r="M1854" i="10"/>
  <c r="S1854" i="10" s="1"/>
  <c r="X1854" i="10" s="1"/>
  <c r="N1698" i="10"/>
  <c r="N2314" i="10"/>
  <c r="N1858" i="10"/>
  <c r="N858" i="10"/>
  <c r="S858" i="10" s="1"/>
  <c r="X858" i="10" s="1"/>
  <c r="N1302" i="10"/>
  <c r="M1246" i="10"/>
  <c r="S1246" i="10" s="1"/>
  <c r="X1246" i="10" s="1"/>
  <c r="M2726" i="10"/>
  <c r="M2110" i="10"/>
  <c r="M2298" i="10"/>
  <c r="M2818" i="10"/>
  <c r="S2818" i="10" s="1"/>
  <c r="X2818" i="10" s="1"/>
  <c r="N3378" i="10"/>
  <c r="N2366" i="10"/>
  <c r="N1270" i="10"/>
  <c r="M1818" i="10"/>
  <c r="S1818" i="10" s="1"/>
  <c r="X1818" i="10" s="1"/>
  <c r="M1498" i="10"/>
  <c r="N1766" i="10"/>
  <c r="M2142" i="10"/>
  <c r="S2142" i="10" s="1"/>
  <c r="X2142" i="10" s="1"/>
  <c r="M2118" i="10"/>
  <c r="N1398" i="10"/>
  <c r="M1350" i="10"/>
  <c r="N2078" i="10"/>
  <c r="N1418" i="10"/>
  <c r="M1086" i="10"/>
  <c r="N2630" i="10"/>
  <c r="S2630" i="10" s="1"/>
  <c r="X2630" i="10" s="1"/>
  <c r="M1794" i="10"/>
  <c r="N3150" i="10"/>
  <c r="O1842" i="10"/>
  <c r="N2090" i="10"/>
  <c r="N1042" i="10"/>
  <c r="N3110" i="10"/>
  <c r="N3406" i="10"/>
  <c r="M3522" i="10"/>
  <c r="N2450" i="10"/>
  <c r="N3358" i="10"/>
  <c r="N2246" i="10"/>
  <c r="O1030" i="10"/>
  <c r="N3154" i="10"/>
  <c r="N1326" i="10"/>
  <c r="O2218" i="10"/>
  <c r="O878" i="10"/>
  <c r="O2102" i="10"/>
  <c r="O3086" i="10"/>
  <c r="N2478" i="10"/>
  <c r="N2934" i="10"/>
  <c r="O2762" i="10"/>
  <c r="N3174" i="10"/>
  <c r="O1318" i="10"/>
  <c r="O2998" i="10"/>
  <c r="N2990" i="10"/>
  <c r="N3242" i="10"/>
  <c r="N1258" i="10"/>
  <c r="M2326" i="10"/>
  <c r="S2326" i="10" s="1"/>
  <c r="X2326" i="10" s="1"/>
  <c r="O3938" i="10"/>
  <c r="O3926" i="10"/>
  <c r="O4014" i="10"/>
  <c r="O3274" i="10"/>
  <c r="O3686" i="10"/>
  <c r="O3282" i="10"/>
  <c r="O4002" i="10"/>
  <c r="O3354" i="10"/>
  <c r="O3886" i="10"/>
  <c r="O3286" i="10"/>
  <c r="O3726" i="10"/>
  <c r="O3822" i="10"/>
  <c r="O3422" i="10"/>
  <c r="O3586" i="10"/>
  <c r="O3506" i="10"/>
  <c r="O3394" i="10"/>
  <c r="N1862" i="10"/>
  <c r="O1218" i="10"/>
  <c r="O2334" i="10"/>
  <c r="M3750" i="10"/>
  <c r="S3750" i="10" s="1"/>
  <c r="X3750" i="10" s="1"/>
  <c r="M3770" i="10"/>
  <c r="S3770" i="10" s="1"/>
  <c r="X3770" i="10" s="1"/>
  <c r="M3590" i="10"/>
  <c r="M3582" i="10"/>
  <c r="S3582" i="10" s="1"/>
  <c r="X3582" i="10" s="1"/>
  <c r="M3998" i="10"/>
  <c r="M3606" i="10"/>
  <c r="S3606" i="10" s="1"/>
  <c r="X3606" i="10" s="1"/>
  <c r="M3666" i="10"/>
  <c r="M3350" i="10"/>
  <c r="M3510" i="10"/>
  <c r="S3510" i="10" s="1"/>
  <c r="X3510" i="10" s="1"/>
  <c r="M3638" i="10"/>
  <c r="M3850" i="10"/>
  <c r="M3286" i="10"/>
  <c r="M3926" i="10"/>
  <c r="M1434" i="10"/>
  <c r="N1898" i="10"/>
  <c r="N2814" i="10"/>
  <c r="S2814" i="10" s="1"/>
  <c r="X2814" i="10" s="1"/>
  <c r="O882" i="10"/>
  <c r="O2470" i="10"/>
  <c r="M2214" i="10"/>
  <c r="S2214" i="10" s="1"/>
  <c r="X2214" i="10" s="1"/>
  <c r="M3502" i="10"/>
  <c r="S3502" i="10" s="1"/>
  <c r="X3502" i="10" s="1"/>
  <c r="N2958" i="10"/>
  <c r="N2462" i="10"/>
  <c r="N2410" i="10"/>
  <c r="O3514" i="10"/>
  <c r="M2774" i="10"/>
  <c r="O1342" i="10"/>
  <c r="O1078" i="10"/>
  <c r="N3486" i="10"/>
  <c r="M3366" i="10"/>
  <c r="N1794" i="10"/>
  <c r="N2418" i="10"/>
  <c r="N1490" i="10"/>
  <c r="O2458" i="10"/>
  <c r="O1154" i="10"/>
  <c r="M2182" i="10"/>
  <c r="S2182" i="10" s="1"/>
  <c r="X2182" i="10" s="1"/>
  <c r="N910" i="10"/>
  <c r="O3190" i="10"/>
  <c r="N1722" i="10"/>
  <c r="M2130" i="10"/>
  <c r="O2030" i="10"/>
  <c r="O854" i="10"/>
  <c r="M3978" i="10"/>
  <c r="S3978" i="10" s="1"/>
  <c r="X3978" i="10" s="1"/>
  <c r="O3246" i="10"/>
  <c r="O1230" i="10"/>
  <c r="O2262" i="10"/>
  <c r="O1278" i="10"/>
  <c r="O2922" i="10"/>
  <c r="N2094" i="10"/>
  <c r="N2642" i="10"/>
  <c r="N1122" i="10"/>
  <c r="O1462" i="10"/>
  <c r="N2098" i="10"/>
  <c r="O2822" i="10"/>
  <c r="O1498" i="10"/>
  <c r="O1102" i="10"/>
  <c r="N3122" i="10"/>
  <c r="N1386" i="10"/>
  <c r="N3118" i="10"/>
  <c r="O974" i="10"/>
  <c r="M2434" i="10"/>
  <c r="M3338" i="10"/>
  <c r="M3122" i="10"/>
  <c r="N3258" i="10"/>
  <c r="N2278" i="10"/>
  <c r="M2054" i="10"/>
  <c r="S2054" i="10" s="1"/>
  <c r="X2054" i="10" s="1"/>
  <c r="M1602" i="10"/>
  <c r="M1486" i="10"/>
  <c r="O1334" i="10"/>
  <c r="O2938" i="10"/>
  <c r="M1846" i="10"/>
  <c r="S1846" i="10" s="1"/>
  <c r="X1846" i="10" s="1"/>
  <c r="N2118" i="10"/>
  <c r="O1398" i="10"/>
  <c r="N1594" i="10"/>
  <c r="M2738" i="10"/>
  <c r="S2738" i="10" s="1"/>
  <c r="X2738" i="10" s="1"/>
  <c r="M2978" i="10"/>
  <c r="M2270" i="10"/>
  <c r="M1806" i="10"/>
  <c r="S1806" i="10" s="1"/>
  <c r="X1806" i="10" s="1"/>
  <c r="N1378" i="10"/>
  <c r="O3486" i="10"/>
  <c r="O1722" i="10"/>
  <c r="M1122" i="10"/>
  <c r="N1390" i="10"/>
  <c r="O1638" i="10"/>
  <c r="O2926" i="10"/>
  <c r="O2158" i="10"/>
  <c r="O1014" i="10"/>
  <c r="O1518" i="10"/>
  <c r="M1690" i="10"/>
  <c r="S1690" i="10" s="1"/>
  <c r="X1690" i="10" s="1"/>
  <c r="O1534" i="10"/>
  <c r="N2186" i="10"/>
  <c r="O2858" i="10"/>
  <c r="O2714" i="10"/>
  <c r="O1350" i="10"/>
  <c r="M2274" i="10"/>
  <c r="S2274" i="10" s="1"/>
  <c r="X2274" i="10" s="1"/>
  <c r="O2678" i="10"/>
  <c r="O1330" i="10"/>
  <c r="M1718" i="10"/>
  <c r="S1718" i="10" s="1"/>
  <c r="X1718" i="10" s="1"/>
  <c r="M3018" i="10"/>
  <c r="N1074" i="10"/>
  <c r="N2558" i="10"/>
  <c r="O3050" i="10"/>
  <c r="O2206" i="10"/>
  <c r="N2782" i="10"/>
  <c r="N1394" i="10"/>
  <c r="N990" i="10"/>
  <c r="O1242" i="10"/>
  <c r="M1358" i="10"/>
  <c r="M2018" i="10"/>
  <c r="N886" i="10"/>
  <c r="O2474" i="10"/>
  <c r="M2914" i="10"/>
  <c r="S2914" i="10" s="1"/>
  <c r="X2914" i="10" s="1"/>
  <c r="N3226" i="10"/>
  <c r="M2250" i="10"/>
  <c r="S2250" i="10" s="1"/>
  <c r="X2250" i="10" s="1"/>
  <c r="M1810" i="10"/>
  <c r="S1810" i="10" s="1"/>
  <c r="X1810" i="10" s="1"/>
  <c r="N1206" i="10"/>
  <c r="N2158" i="10"/>
  <c r="N1758" i="10"/>
  <c r="M1242" i="10"/>
  <c r="O1682" i="10"/>
  <c r="N2510" i="10"/>
  <c r="O2122" i="10"/>
  <c r="N906" i="10"/>
  <c r="O2106" i="10"/>
  <c r="O1446" i="10"/>
  <c r="N2282" i="10"/>
  <c r="M2846" i="10"/>
  <c r="O3054" i="10"/>
  <c r="N1190" i="10"/>
  <c r="O1054" i="10"/>
  <c r="N1886" i="10"/>
  <c r="O2486" i="10"/>
  <c r="M1526" i="10"/>
  <c r="O3010" i="10"/>
  <c r="M2806" i="10"/>
  <c r="M926" i="10"/>
  <c r="M3062" i="10"/>
  <c r="O2610" i="10"/>
  <c r="M2430" i="10"/>
  <c r="M2626" i="10"/>
  <c r="S2626" i="10" s="1"/>
  <c r="X2626" i="10" s="1"/>
  <c r="N3214" i="10"/>
  <c r="N1714" i="10"/>
  <c r="M1646" i="10"/>
  <c r="S1646" i="10" s="1"/>
  <c r="X1646" i="10" s="1"/>
  <c r="N1902" i="10"/>
  <c r="N1598" i="10"/>
  <c r="M1306" i="10"/>
  <c r="S1306" i="10" s="1"/>
  <c r="X1306" i="10" s="1"/>
  <c r="M2474" i="10"/>
  <c r="N2038" i="10"/>
  <c r="N2170" i="10"/>
  <c r="N2770" i="10"/>
  <c r="N2674" i="10"/>
  <c r="N3694" i="10"/>
  <c r="N3546" i="10"/>
  <c r="N3914" i="10"/>
  <c r="N3394" i="10"/>
  <c r="N3990" i="10"/>
  <c r="N3350" i="10"/>
  <c r="N3586" i="10"/>
  <c r="N3794" i="10"/>
  <c r="N3866" i="10"/>
  <c r="N3294" i="10"/>
  <c r="N3902" i="10"/>
  <c r="N3906" i="10"/>
  <c r="N3478" i="10"/>
  <c r="N3878" i="10"/>
  <c r="N3774" i="10"/>
  <c r="N3250" i="10"/>
  <c r="N3686" i="10"/>
  <c r="N3762" i="10"/>
  <c r="N3526" i="10"/>
  <c r="O2278" i="10"/>
  <c r="O970" i="10"/>
  <c r="N2342" i="10"/>
  <c r="M966" i="10"/>
  <c r="M2970" i="10"/>
  <c r="O2802" i="10"/>
  <c r="O922" i="10"/>
  <c r="O1362" i="10"/>
  <c r="M2354" i="10"/>
  <c r="S2354" i="10" s="1"/>
  <c r="X2354" i="10" s="1"/>
  <c r="M2862" i="10"/>
  <c r="N1022" i="10"/>
  <c r="O1286" i="10"/>
  <c r="M3022" i="10"/>
  <c r="M2950" i="10"/>
  <c r="M870" i="10"/>
  <c r="O1558" i="10"/>
  <c r="N3002" i="10"/>
  <c r="N2754" i="10"/>
  <c r="N2722" i="10"/>
  <c r="O1370" i="10"/>
  <c r="O3026" i="10"/>
  <c r="N2690" i="10"/>
  <c r="O2426" i="10"/>
  <c r="M3066" i="10"/>
  <c r="M1150" i="10"/>
  <c r="M1090" i="10"/>
  <c r="N2454" i="10"/>
  <c r="N2234" i="10"/>
  <c r="M3226" i="10"/>
  <c r="N1126" i="10"/>
  <c r="M2490" i="10"/>
  <c r="M2770" i="10"/>
  <c r="N2910" i="10"/>
  <c r="M1022" i="10"/>
  <c r="M2754" i="10"/>
  <c r="N2794" i="10"/>
  <c r="N1334" i="10"/>
  <c r="O1486" i="10"/>
  <c r="M1078" i="10"/>
  <c r="S1078" i="10" s="1"/>
  <c r="X1078" i="10" s="1"/>
  <c r="N2566" i="10"/>
  <c r="S2566" i="10" s="1"/>
  <c r="X2566" i="10" s="1"/>
  <c r="O2074" i="10"/>
  <c r="N2902" i="10"/>
  <c r="M2006" i="10"/>
  <c r="M1746" i="10"/>
  <c r="S1746" i="10" s="1"/>
  <c r="X1746" i="10" s="1"/>
  <c r="N1650" i="10"/>
  <c r="N3130" i="10"/>
  <c r="M2958" i="10"/>
  <c r="M2810" i="10"/>
  <c r="S2810" i="10" s="1"/>
  <c r="X2810" i="10" s="1"/>
  <c r="M3050" i="10"/>
  <c r="N1450" i="10"/>
  <c r="N2854" i="10"/>
  <c r="N1506" i="10"/>
  <c r="M1374" i="10"/>
  <c r="S1374" i="10" s="1"/>
  <c r="X1374" i="10" s="1"/>
  <c r="N1842" i="10"/>
  <c r="M2090" i="10"/>
  <c r="S2090" i="10" s="1"/>
  <c r="X2090" i="10" s="1"/>
  <c r="O1042" i="10"/>
  <c r="O2450" i="10"/>
  <c r="M3090" i="10"/>
  <c r="S3090" i="10" s="1"/>
  <c r="X3090" i="10" s="1"/>
  <c r="M3322" i="10"/>
  <c r="S3322" i="10" s="1"/>
  <c r="X3322" i="10" s="1"/>
  <c r="N3354" i="10"/>
  <c r="O2906" i="10"/>
  <c r="N3286" i="10"/>
  <c r="M1030" i="10"/>
  <c r="S1030" i="10" s="1"/>
  <c r="X1030" i="10" s="1"/>
  <c r="O2506" i="10"/>
  <c r="O1198" i="10"/>
  <c r="O2226" i="10"/>
  <c r="N878" i="10"/>
  <c r="O2066" i="10"/>
  <c r="M3086" i="10"/>
  <c r="O2478" i="10"/>
  <c r="O2934" i="10"/>
  <c r="O1582" i="10"/>
  <c r="N1478" i="10"/>
  <c r="M1318" i="10"/>
  <c r="O2874" i="10"/>
  <c r="M2990" i="10"/>
  <c r="O1034" i="10"/>
  <c r="M1258" i="10"/>
  <c r="O894" i="10"/>
  <c r="O3830" i="10"/>
  <c r="O3662" i="10"/>
  <c r="O3690" i="10"/>
  <c r="O3646" i="10"/>
  <c r="O3802" i="10"/>
  <c r="O3298" i="10"/>
  <c r="O3598" i="10"/>
  <c r="O3898" i="10"/>
  <c r="O3854" i="10"/>
  <c r="O3306" i="10"/>
  <c r="O3698" i="10"/>
  <c r="O3378" i="10"/>
  <c r="O4010" i="10"/>
  <c r="O3874" i="10"/>
  <c r="O3434" i="10"/>
  <c r="O3970" i="10"/>
  <c r="O3642" i="10"/>
  <c r="O3270" i="10"/>
  <c r="O3254" i="10"/>
  <c r="O3730" i="10"/>
  <c r="O1058" i="10"/>
  <c r="M1218" i="10"/>
  <c r="N2334" i="10"/>
  <c r="M3558" i="10"/>
  <c r="S3558" i="10" s="1"/>
  <c r="X3558" i="10" s="1"/>
  <c r="M3798" i="10"/>
  <c r="M3946" i="10"/>
  <c r="S3946" i="10" s="1"/>
  <c r="X3946" i="10" s="1"/>
  <c r="M3610" i="10"/>
  <c r="M3570" i="10"/>
  <c r="M3954" i="10"/>
  <c r="M3642" i="10"/>
  <c r="M3738" i="10"/>
  <c r="S3738" i="10" s="1"/>
  <c r="X3738" i="10" s="1"/>
  <c r="M3554" i="10"/>
  <c r="M3254" i="10"/>
  <c r="S3254" i="10" s="1"/>
  <c r="X3254" i="10" s="1"/>
  <c r="N850" i="10"/>
  <c r="M3542" i="10"/>
  <c r="S3542" i="10" s="1"/>
  <c r="X3542" i="10" s="1"/>
  <c r="M3270" i="10"/>
  <c r="S3270" i="10" s="1"/>
  <c r="X3270" i="10" s="1"/>
  <c r="M3930" i="10"/>
  <c r="S3930" i="10" s="1"/>
  <c r="X3930" i="10" s="1"/>
  <c r="M3326" i="10"/>
  <c r="M3878" i="10"/>
  <c r="N1434" i="10"/>
  <c r="O3038" i="10"/>
  <c r="O1814" i="10"/>
  <c r="N882" i="10"/>
  <c r="M2470" i="10"/>
  <c r="S2470" i="10" s="1"/>
  <c r="X2470" i="10" s="1"/>
  <c r="O2422" i="10"/>
  <c r="M3274" i="10"/>
  <c r="M3310" i="10"/>
  <c r="N2490" i="10"/>
  <c r="N2446" i="10"/>
  <c r="N2730" i="10"/>
  <c r="O2774" i="10"/>
  <c r="M1342" i="10"/>
  <c r="O3114" i="10"/>
  <c r="M3398" i="10"/>
  <c r="S3398" i="10" s="1"/>
  <c r="X3398" i="10" s="1"/>
  <c r="M3278" i="10"/>
  <c r="S3278" i="10" s="1"/>
  <c r="X3278" i="10" s="1"/>
  <c r="N2578" i="10"/>
  <c r="N3262" i="10"/>
  <c r="N1290" i="10"/>
  <c r="O2146" i="10"/>
  <c r="N1486" i="10"/>
  <c r="N1338" i="10"/>
  <c r="M910" i="10"/>
  <c r="M3190" i="10"/>
  <c r="O1226" i="10"/>
  <c r="M2338" i="10"/>
  <c r="M2694" i="10"/>
  <c r="O2750" i="10"/>
  <c r="N3106" i="10"/>
  <c r="N3246" i="10"/>
  <c r="S3246" i="10" s="1"/>
  <c r="X3246" i="10" s="1"/>
  <c r="M1230" i="10"/>
  <c r="M2262" i="10"/>
  <c r="N1278" i="10"/>
  <c r="O2026" i="10"/>
  <c r="O2790" i="10"/>
  <c r="O2642" i="10"/>
  <c r="O1122" i="10"/>
  <c r="N1462" i="10"/>
  <c r="M2098" i="10"/>
  <c r="M2822" i="10"/>
  <c r="N1498" i="10"/>
  <c r="M1102" i="10"/>
  <c r="O1178" i="10"/>
  <c r="O1142" i="10"/>
  <c r="O1234" i="10"/>
  <c r="N2978" i="10"/>
  <c r="O2434" i="10"/>
  <c r="M3518" i="10"/>
  <c r="S3518" i="10" s="1"/>
  <c r="X3518" i="10" s="1"/>
  <c r="M3402" i="10"/>
  <c r="M2138" i="10"/>
  <c r="S2138" i="10" s="1"/>
  <c r="X2138" i="10" s="1"/>
  <c r="M2366" i="10"/>
  <c r="M1610" i="10"/>
  <c r="S1610" i="10" s="1"/>
  <c r="X1610" i="10" s="1"/>
  <c r="N1474" i="10"/>
  <c r="M2562" i="10"/>
  <c r="O2006" i="10"/>
  <c r="O2046" i="10"/>
  <c r="O1846" i="10"/>
  <c r="O1294" i="10"/>
  <c r="M3130" i="10"/>
  <c r="O3126" i="10"/>
  <c r="M2706" i="10"/>
  <c r="S2706" i="10" s="1"/>
  <c r="X2706" i="10" s="1"/>
  <c r="M3370" i="10"/>
  <c r="S3370" i="10" s="1"/>
  <c r="X3370" i="10" s="1"/>
  <c r="N2034" i="10"/>
  <c r="M2394" i="10"/>
  <c r="S2394" i="10" s="1"/>
  <c r="X2394" i="10" s="1"/>
  <c r="N1118" i="10"/>
  <c r="M1694" i="10"/>
  <c r="S1694" i="10" s="1"/>
  <c r="X1694" i="10" s="1"/>
  <c r="N2110" i="10"/>
  <c r="N2398" i="10"/>
  <c r="O1270" i="10"/>
  <c r="M1638" i="10"/>
  <c r="S1638" i="10" s="1"/>
  <c r="X1638" i="10" s="1"/>
  <c r="O1686" i="10"/>
  <c r="M2158" i="10"/>
  <c r="M1110" i="10"/>
  <c r="M1518" i="10"/>
  <c r="O2350" i="10"/>
  <c r="O1614" i="10"/>
  <c r="M962" i="10"/>
  <c r="M2858" i="10"/>
  <c r="S2858" i="10" s="1"/>
  <c r="X2858" i="10" s="1"/>
  <c r="O1442" i="10"/>
  <c r="N1350" i="10"/>
  <c r="O2274" i="10"/>
  <c r="N2678" i="10"/>
  <c r="O1346" i="10"/>
  <c r="O2994" i="10"/>
  <c r="N3018" i="10"/>
  <c r="N2734" i="10"/>
  <c r="M2558" i="10"/>
  <c r="N3050" i="10"/>
  <c r="N2206" i="10"/>
  <c r="N982" i="10"/>
  <c r="O1762" i="10"/>
  <c r="M990" i="10"/>
  <c r="N890" i="10"/>
  <c r="O1466" i="10"/>
  <c r="O1206" i="10"/>
  <c r="M886" i="10"/>
  <c r="N2474" i="10"/>
  <c r="M3306" i="10"/>
  <c r="S3306" i="10" s="1"/>
  <c r="X3306" i="10" s="1"/>
  <c r="O3526" i="10"/>
  <c r="M2030" i="10"/>
  <c r="M3198" i="10"/>
  <c r="S3198" i="10" s="1"/>
  <c r="X3198" i="10" s="1"/>
  <c r="M1474" i="10"/>
  <c r="O3334" i="10"/>
  <c r="M1466" i="10"/>
  <c r="M1166" i="10"/>
  <c r="N1682" i="10"/>
  <c r="O1770" i="10"/>
  <c r="O2162" i="10"/>
  <c r="N1010" i="10"/>
  <c r="M2106" i="10"/>
  <c r="M1754" i="10"/>
  <c r="S1754" i="10" s="1"/>
  <c r="X1754" i="10" s="1"/>
  <c r="O2282" i="10"/>
  <c r="O1426" i="10"/>
  <c r="M3054" i="10"/>
  <c r="M2910" i="10"/>
  <c r="S2910" i="10" s="1"/>
  <c r="X2910" i="10" s="1"/>
  <c r="M1054" i="10"/>
  <c r="M1886" i="10"/>
  <c r="O1506" i="10"/>
  <c r="N1526" i="10"/>
  <c r="N3010" i="10"/>
  <c r="N2806" i="10"/>
  <c r="N926" i="10"/>
  <c r="O3150" i="10"/>
  <c r="O1802" i="10"/>
  <c r="N2430" i="10"/>
  <c r="M2658" i="10"/>
  <c r="M3242" i="10"/>
  <c r="S3242" i="10" s="1"/>
  <c r="X3242" i="10" s="1"/>
  <c r="N2538" i="10"/>
  <c r="N1742" i="10"/>
  <c r="N2654" i="10"/>
  <c r="N1142" i="10"/>
  <c r="M1462" i="10"/>
  <c r="N1630" i="10"/>
  <c r="N1166" i="10"/>
  <c r="N994" i="10"/>
  <c r="N2618" i="10"/>
  <c r="M930" i="10"/>
  <c r="N3598" i="10"/>
  <c r="N3446" i="10"/>
  <c r="N3966" i="10"/>
  <c r="N3938" i="10"/>
  <c r="N3974" i="10"/>
  <c r="N3814" i="10"/>
  <c r="N3602" i="10"/>
  <c r="N3666" i="10"/>
  <c r="N3338" i="10"/>
  <c r="N3566" i="10"/>
  <c r="N3670" i="10"/>
  <c r="N3298" i="10"/>
  <c r="N3986" i="10"/>
  <c r="N3310" i="10"/>
  <c r="N3722" i="10"/>
  <c r="N3822" i="10"/>
  <c r="M3158" i="10"/>
  <c r="O1826" i="10"/>
  <c r="M970" i="10"/>
  <c r="M2342" i="10"/>
  <c r="S2342" i="10" s="1"/>
  <c r="X2342" i="10" s="1"/>
  <c r="O966" i="10"/>
  <c r="O2294" i="10"/>
  <c r="N2802" i="10"/>
  <c r="O1018" i="10"/>
  <c r="M1362" i="10"/>
  <c r="S1362" i="10" s="1"/>
  <c r="X1362" i="10" s="1"/>
  <c r="O3046" i="10"/>
  <c r="N2862" i="10"/>
  <c r="O1022" i="10"/>
  <c r="O1186" i="10"/>
  <c r="O1194" i="10"/>
  <c r="N2950" i="10"/>
  <c r="O870" i="10"/>
  <c r="N3234" i="10"/>
  <c r="O3002" i="10"/>
  <c r="O2622" i="10"/>
  <c r="O1126" i="10"/>
  <c r="O2058" i="10"/>
  <c r="N3070" i="10"/>
  <c r="M862" i="10"/>
  <c r="M2426" i="10"/>
  <c r="O3078" i="10"/>
  <c r="M2586" i="10"/>
  <c r="S2586" i="10" s="1"/>
  <c r="X2586" i="10" s="1"/>
  <c r="M3506" i="10"/>
  <c r="S3506" i="10" s="1"/>
  <c r="X3506" i="10" s="1"/>
  <c r="N2030" i="10"/>
  <c r="M2122" i="10"/>
  <c r="S2122" i="10" s="1"/>
  <c r="X2122" i="10" s="1"/>
  <c r="M1574" i="10"/>
  <c r="N2970" i="10"/>
  <c r="N1782" i="10"/>
  <c r="N2426" i="10"/>
  <c r="M2730" i="10"/>
  <c r="S2730" i="10" s="1"/>
  <c r="X2730" i="10" s="1"/>
  <c r="M2542" i="10"/>
  <c r="S2542" i="10" s="1"/>
  <c r="X2542" i="10" s="1"/>
  <c r="M1370" i="10"/>
  <c r="N1454" i="10"/>
  <c r="N2070" i="10"/>
  <c r="O2330" i="10"/>
  <c r="N1562" i="10"/>
  <c r="M2002" i="10"/>
  <c r="O1250" i="10"/>
  <c r="N1642" i="10"/>
  <c r="M1538" i="10"/>
  <c r="S1538" i="10" s="1"/>
  <c r="X1538" i="10" s="1"/>
  <c r="N2694" i="10"/>
  <c r="M2154" i="10"/>
  <c r="S2154" i="10" s="1"/>
  <c r="X2154" i="10" s="1"/>
  <c r="N1546" i="10"/>
  <c r="N2894" i="10"/>
  <c r="S2894" i="10" s="1"/>
  <c r="X2894" i="10" s="1"/>
  <c r="M2786" i="10"/>
  <c r="S2786" i="10" s="1"/>
  <c r="X2786" i="10" s="1"/>
  <c r="N2938" i="10"/>
  <c r="N2350" i="10"/>
  <c r="M2714" i="10"/>
  <c r="S2714" i="10" s="1"/>
  <c r="X2714" i="10" s="1"/>
  <c r="N2318" i="10"/>
  <c r="M1074" i="10"/>
  <c r="S1074" i="10" s="1"/>
  <c r="X1074" i="10" s="1"/>
  <c r="N2270" i="10"/>
  <c r="N1242" i="10"/>
  <c r="M2286" i="10"/>
  <c r="S2286" i="10" s="1"/>
  <c r="X2286" i="10" s="1"/>
  <c r="N1778" i="10"/>
  <c r="M2610" i="10"/>
  <c r="S2610" i="10" s="1"/>
  <c r="X2610" i="10" s="1"/>
  <c r="O1570" i="10"/>
  <c r="O2090" i="10"/>
  <c r="O3090" i="10"/>
  <c r="M2310" i="10"/>
  <c r="M3526" i="10"/>
  <c r="S3526" i="10" s="1"/>
  <c r="X3526" i="10" s="1"/>
  <c r="N3470" i="10"/>
  <c r="M1550" i="10"/>
  <c r="S1550" i="10" s="1"/>
  <c r="X1550" i="10" s="1"/>
  <c r="N3438" i="10"/>
  <c r="N3274" i="10"/>
  <c r="O2758" i="10"/>
  <c r="M2506" i="10"/>
  <c r="S2506" i="10" s="1"/>
  <c r="X2506" i="10" s="1"/>
  <c r="M1406" i="10"/>
  <c r="N1430" i="10"/>
  <c r="O2826" i="10"/>
  <c r="M2066" i="10"/>
  <c r="O1322" i="10"/>
  <c r="N2466" i="10"/>
  <c r="M2934" i="10"/>
  <c r="S2934" i="10" s="1"/>
  <c r="X2934" i="10" s="1"/>
  <c r="M1582" i="10"/>
  <c r="S1582" i="10" s="1"/>
  <c r="X1582" i="10" s="1"/>
  <c r="O1478" i="10"/>
  <c r="O3030" i="10"/>
  <c r="O2298" i="10"/>
  <c r="O2990" i="10"/>
  <c r="N1034" i="10"/>
  <c r="O1258" i="10"/>
  <c r="M894" i="10"/>
  <c r="S894" i="10" s="1"/>
  <c r="X894" i="10" s="1"/>
  <c r="O3894" i="10"/>
  <c r="O3806" i="10"/>
  <c r="O3322" i="10"/>
  <c r="O3798" i="10"/>
  <c r="O4006" i="10"/>
  <c r="O3558" i="10"/>
  <c r="O3778" i="10"/>
  <c r="O3574" i="10"/>
  <c r="O3774" i="10"/>
  <c r="O3862" i="10"/>
  <c r="O3266" i="10"/>
  <c r="O3918" i="10"/>
  <c r="O3550" i="10"/>
  <c r="O3426" i="10"/>
  <c r="O3706" i="10"/>
  <c r="O3518" i="10"/>
  <c r="O3678" i="10"/>
  <c r="O3786" i="10"/>
  <c r="N1058" i="10"/>
  <c r="N1218" i="10"/>
  <c r="O2290" i="10"/>
  <c r="M3614" i="10"/>
  <c r="M3658" i="10"/>
  <c r="S3658" i="10" s="1"/>
  <c r="X3658" i="10" s="1"/>
  <c r="M3650" i="10"/>
  <c r="S3650" i="10" s="1"/>
  <c r="X3650" i="10" s="1"/>
  <c r="M3942" i="10"/>
  <c r="S3942" i="10" s="1"/>
  <c r="X3942" i="10" s="1"/>
  <c r="M3698" i="10"/>
  <c r="M3938" i="10"/>
  <c r="M3262" i="10"/>
  <c r="S3262" i="10" s="1"/>
  <c r="X3262" i="10" s="1"/>
  <c r="M4002" i="10"/>
  <c r="M3678" i="10"/>
  <c r="M3450" i="10"/>
  <c r="S3450" i="10" s="1"/>
  <c r="X3450" i="10" s="1"/>
  <c r="M3766" i="10"/>
  <c r="S3766" i="10" s="1"/>
  <c r="X3766" i="10" s="1"/>
  <c r="M3830" i="10"/>
  <c r="S3830" i="10" s="1"/>
  <c r="X3830" i="10" s="1"/>
  <c r="M3794" i="10"/>
  <c r="S3794" i="10" s="1"/>
  <c r="X3794" i="10" s="1"/>
  <c r="M3726" i="10"/>
  <c r="M3258" i="10"/>
  <c r="M3806" i="10"/>
  <c r="S3806" i="10" s="1"/>
  <c r="X3806" i="10" s="1"/>
  <c r="O1530" i="10"/>
  <c r="M3038" i="10"/>
  <c r="O1662" i="10"/>
  <c r="N1082" i="10"/>
  <c r="O1694" i="10"/>
  <c r="M3142" i="10"/>
  <c r="S3142" i="10" s="1"/>
  <c r="X3142" i="10" s="1"/>
  <c r="M3034" i="10"/>
  <c r="S3034" i="10" s="1"/>
  <c r="X3034" i="10" s="1"/>
  <c r="M2074" i="10"/>
  <c r="S2074" i="10" s="1"/>
  <c r="X2074" i="10" s="1"/>
  <c r="N3290" i="10"/>
  <c r="N2006" i="10"/>
  <c r="O3106" i="10"/>
  <c r="M1454" i="10"/>
  <c r="O2982" i="10"/>
  <c r="O1378" i="10"/>
  <c r="M3466" i="10"/>
  <c r="N3410" i="10"/>
  <c r="N2954" i="10"/>
  <c r="M1426" i="10"/>
  <c r="S1426" i="10" s="1"/>
  <c r="X1426" i="10" s="1"/>
  <c r="N3430" i="10"/>
  <c r="O2850" i="10"/>
  <c r="O1538" i="10"/>
  <c r="O1338" i="10"/>
  <c r="O910" i="10"/>
  <c r="N3190" i="10"/>
  <c r="M1226" i="10"/>
  <c r="S1226" i="10" s="1"/>
  <c r="X1226" i="10" s="1"/>
  <c r="O2338" i="10"/>
  <c r="O2694" i="10"/>
  <c r="N2750" i="10"/>
  <c r="M2766" i="10"/>
  <c r="O2394" i="10"/>
  <c r="N1262" i="10"/>
  <c r="O2646" i="10"/>
  <c r="O1354" i="10"/>
  <c r="O2898" i="10"/>
  <c r="M2790" i="10"/>
  <c r="S2790" i="10" s="1"/>
  <c r="X2790" i="10" s="1"/>
  <c r="O2930" i="10"/>
  <c r="O2590" i="10"/>
  <c r="O1502" i="10"/>
  <c r="O1366" i="10"/>
  <c r="O1870" i="10"/>
  <c r="M2902" i="10"/>
  <c r="S2902" i="10" s="1"/>
  <c r="X2902" i="10" s="1"/>
  <c r="N1102" i="10"/>
  <c r="M1178" i="10"/>
  <c r="M1142" i="10"/>
  <c r="N1234" i="10"/>
  <c r="N934" i="10"/>
  <c r="N2878" i="10"/>
  <c r="N3342" i="10"/>
  <c r="M3330" i="10"/>
  <c r="S3330" i="10" s="1"/>
  <c r="X3330" i="10" s="1"/>
  <c r="N2826" i="10"/>
  <c r="M1642" i="10"/>
  <c r="N1178" i="10"/>
  <c r="O3430" i="10"/>
  <c r="M2418" i="10"/>
  <c r="S2418" i="10" s="1"/>
  <c r="X2418" i="10" s="1"/>
  <c r="O1758" i="10"/>
  <c r="N2046" i="10"/>
  <c r="O2534" i="10"/>
  <c r="M1294" i="10"/>
  <c r="S1294" i="10" s="1"/>
  <c r="X1294" i="10" s="1"/>
  <c r="O3130" i="10"/>
  <c r="N3126" i="10"/>
  <c r="M2762" i="10"/>
  <c r="S2762" i="10" s="1"/>
  <c r="X2762" i="10" s="1"/>
  <c r="O850" i="10"/>
  <c r="N3074" i="10"/>
  <c r="N3482" i="10"/>
  <c r="M1894" i="10"/>
  <c r="S1894" i="10" s="1"/>
  <c r="X1894" i="10" s="1"/>
  <c r="M1402" i="10"/>
  <c r="S1402" i="10" s="1"/>
  <c r="X1402" i="10" s="1"/>
  <c r="M1118" i="10"/>
  <c r="S1118" i="10" s="1"/>
  <c r="X1118" i="10" s="1"/>
  <c r="N2518" i="10"/>
  <c r="M1270" i="10"/>
  <c r="S1270" i="10" s="1"/>
  <c r="X1270" i="10" s="1"/>
  <c r="O1654" i="10"/>
  <c r="M1686" i="10"/>
  <c r="S1686" i="10" s="1"/>
  <c r="X1686" i="10" s="1"/>
  <c r="O2142" i="10"/>
  <c r="N1110" i="10"/>
  <c r="O1522" i="10"/>
  <c r="M2350" i="10"/>
  <c r="M1614" i="10"/>
  <c r="S1614" i="10" s="1"/>
  <c r="X1614" i="10" s="1"/>
  <c r="N962" i="10"/>
  <c r="O2682" i="10"/>
  <c r="O2378" i="10"/>
  <c r="M2146" i="10"/>
  <c r="S2146" i="10" s="1"/>
  <c r="X2146" i="10" s="1"/>
  <c r="N2602" i="10"/>
  <c r="M954" i="10"/>
  <c r="S954" i="10" s="1"/>
  <c r="X954" i="10" s="1"/>
  <c r="M1346" i="10"/>
  <c r="S1346" i="10" s="1"/>
  <c r="X1346" i="10" s="1"/>
  <c r="M2994" i="10"/>
  <c r="S2994" i="10" s="1"/>
  <c r="X2994" i="10" s="1"/>
  <c r="O1798" i="10"/>
  <c r="O2734" i="10"/>
  <c r="O2558" i="10"/>
  <c r="O2270" i="10"/>
  <c r="O3186" i="10"/>
  <c r="O982" i="10"/>
  <c r="N2370" i="10"/>
  <c r="N1086" i="10"/>
  <c r="O890" i="10"/>
  <c r="N1466" i="10"/>
  <c r="M1206" i="10"/>
  <c r="S1206" i="10" s="1"/>
  <c r="X1206" i="10" s="1"/>
  <c r="O2406" i="10"/>
  <c r="M2650" i="10"/>
  <c r="S2650" i="10" s="1"/>
  <c r="X2650" i="10" s="1"/>
  <c r="M3498" i="10"/>
  <c r="O3374" i="10"/>
  <c r="N3042" i="10"/>
  <c r="N1470" i="10"/>
  <c r="M1534" i="10"/>
  <c r="O3294" i="10"/>
  <c r="N2378" i="10"/>
  <c r="N2022" i="10"/>
  <c r="M2062" i="10"/>
  <c r="S2062" i="10" s="1"/>
  <c r="X2062" i="10" s="1"/>
  <c r="M1770" i="10"/>
  <c r="S1770" i="10" s="1"/>
  <c r="X1770" i="10" s="1"/>
  <c r="N2162" i="10"/>
  <c r="O1010" i="10"/>
  <c r="N2106" i="10"/>
  <c r="O1754" i="10"/>
  <c r="N2890" i="10"/>
  <c r="O1402" i="10"/>
  <c r="N3054" i="10"/>
  <c r="O2910" i="10"/>
  <c r="N1054" i="10"/>
  <c r="O1886" i="10"/>
  <c r="N3222" i="10"/>
  <c r="O1526" i="10"/>
  <c r="O3006" i="10"/>
  <c r="O3206" i="10"/>
  <c r="O926" i="10"/>
  <c r="M3150" i="10"/>
  <c r="S3150" i="10" s="1"/>
  <c r="X3150" i="10" s="1"/>
  <c r="M2402" i="10"/>
  <c r="O2430" i="10"/>
  <c r="M2578" i="10"/>
  <c r="S2578" i="10" s="1"/>
  <c r="X2578" i="10" s="1"/>
  <c r="M3426" i="10"/>
  <c r="N1702" i="10"/>
  <c r="N1534" i="10"/>
  <c r="N2066" i="10"/>
  <c r="M1170" i="10"/>
  <c r="S1170" i="10" s="1"/>
  <c r="X1170" i="10" s="1"/>
  <c r="N1382" i="10"/>
  <c r="M1250" i="10"/>
  <c r="S1250" i="10" s="1"/>
  <c r="X1250" i="10" s="1"/>
  <c r="O3414" i="10"/>
  <c r="O1586" i="10"/>
  <c r="O2618" i="10"/>
  <c r="O930" i="10"/>
  <c r="N3630" i="10"/>
  <c r="N3266" i="10"/>
  <c r="N3954" i="10"/>
  <c r="N4010" i="10"/>
  <c r="N3622" i="10"/>
  <c r="N3594" i="10"/>
  <c r="N3386" i="10"/>
  <c r="N3590" i="10"/>
  <c r="N3922" i="10"/>
  <c r="N3302" i="10"/>
  <c r="N3626" i="10"/>
  <c r="N3854" i="10"/>
  <c r="N3362" i="10"/>
  <c r="N3638" i="10"/>
  <c r="N3870" i="10"/>
  <c r="N3458" i="10"/>
  <c r="N3826" i="10"/>
  <c r="N3158" i="10"/>
  <c r="N2614" i="10"/>
  <c r="N970" i="10"/>
  <c r="O2234" i="10"/>
  <c r="N966" i="10"/>
  <c r="N2294" i="10"/>
  <c r="O1874" i="10"/>
  <c r="N1018" i="10"/>
  <c r="O2866" i="10"/>
  <c r="M3046" i="10"/>
  <c r="S3046" i="10" s="1"/>
  <c r="X3046" i="10" s="1"/>
  <c r="N2662" i="10"/>
  <c r="N1574" i="10"/>
  <c r="N1186" i="10"/>
  <c r="M1194" i="10"/>
  <c r="S1194" i="10" s="1"/>
  <c r="X1194" i="10" s="1"/>
  <c r="O2626" i="10"/>
  <c r="N870" i="10"/>
  <c r="O3234" i="10"/>
  <c r="O1222" i="10"/>
  <c r="N2622" i="10"/>
  <c r="N1482" i="10"/>
  <c r="N2058" i="10"/>
  <c r="M3070" i="10"/>
  <c r="S3070" i="10" s="1"/>
  <c r="X3070" i="10" s="1"/>
  <c r="N862" i="10"/>
  <c r="N2442" i="10"/>
  <c r="N3078" i="10"/>
  <c r="M3482" i="10"/>
  <c r="M3114" i="10"/>
  <c r="S3114" i="10" s="1"/>
  <c r="X3114" i="10" s="1"/>
  <c r="O2594" i="10"/>
  <c r="N2874" i="10"/>
  <c r="N2338" i="10"/>
  <c r="N1342" i="10"/>
  <c r="N998" i="10"/>
  <c r="M1026" i="10"/>
  <c r="M2538" i="10"/>
  <c r="S2538" i="10" s="1"/>
  <c r="X2538" i="10" s="1"/>
  <c r="M2334" i="10"/>
  <c r="S2334" i="10" s="1"/>
  <c r="X2334" i="10" s="1"/>
  <c r="M2258" i="10"/>
  <c r="S2258" i="10" s="1"/>
  <c r="X2258" i="10" s="1"/>
  <c r="N3702" i="10"/>
  <c r="N3530" i="10"/>
  <c r="N3554" i="10"/>
  <c r="N3934" i="10"/>
  <c r="N3918" i="10"/>
  <c r="N3522" i="10"/>
  <c r="N3726" i="10"/>
  <c r="N3654" i="10"/>
  <c r="O3178" i="10"/>
  <c r="O3218" i="10"/>
  <c r="N2150" i="10"/>
  <c r="M2370" i="10"/>
  <c r="N3498" i="10"/>
  <c r="O858" i="10"/>
  <c r="M2194" i="10"/>
  <c r="N1822" i="10"/>
  <c r="M1606" i="10"/>
  <c r="S1606" i="10" s="1"/>
  <c r="X1606" i="10" s="1"/>
  <c r="N3454" i="10"/>
  <c r="N3746" i="10"/>
  <c r="N3926" i="10"/>
  <c r="M2050" i="10"/>
  <c r="S2050" i="10" s="1"/>
  <c r="X2050" i="10" s="1"/>
  <c r="O1850" i="10"/>
  <c r="O2086" i="10"/>
  <c r="O1574" i="10"/>
  <c r="O1254" i="10"/>
  <c r="M2582" i="10"/>
  <c r="S2582" i="10" s="1"/>
  <c r="X2582" i="10" s="1"/>
  <c r="N1222" i="10"/>
  <c r="M1482" i="10"/>
  <c r="O3070" i="10"/>
  <c r="M2442" i="10"/>
  <c r="N1138" i="10"/>
  <c r="M3362" i="10"/>
  <c r="S3362" i="10" s="1"/>
  <c r="X3362" i="10" s="1"/>
  <c r="N2194" i="10"/>
  <c r="N2574" i="10"/>
  <c r="S2574" i="10" s="1"/>
  <c r="X2574" i="10" s="1"/>
  <c r="M2026" i="10"/>
  <c r="S2026" i="10" s="1"/>
  <c r="X2026" i="10" s="1"/>
  <c r="M1298" i="10"/>
  <c r="S1298" i="10" s="1"/>
  <c r="X1298" i="10" s="1"/>
  <c r="M1398" i="10"/>
  <c r="S1398" i="10" s="1"/>
  <c r="X1398" i="10" s="1"/>
  <c r="O3462" i="10"/>
  <c r="M982" i="10"/>
  <c r="N1514" i="10"/>
  <c r="N3014" i="10"/>
  <c r="O1450" i="10"/>
  <c r="N3326" i="10"/>
  <c r="N2266" i="10"/>
  <c r="N866" i="10"/>
  <c r="S866" i="10" s="1"/>
  <c r="X866" i="10" s="1"/>
  <c r="O2402" i="10"/>
  <c r="M1262" i="10"/>
  <c r="N3810" i="10"/>
  <c r="N3402" i="10"/>
  <c r="N3962" i="10"/>
  <c r="O3210" i="10"/>
  <c r="O998" i="10"/>
  <c r="M2086" i="10"/>
  <c r="S2086" i="10" s="1"/>
  <c r="X2086" i="10" s="1"/>
  <c r="O1590" i="10"/>
  <c r="M1254" i="10"/>
  <c r="S1254" i="10" s="1"/>
  <c r="X1254" i="10" s="1"/>
  <c r="O2582" i="10"/>
  <c r="O1782" i="10"/>
  <c r="O1482" i="10"/>
  <c r="O1238" i="10"/>
  <c r="O2442" i="10"/>
  <c r="M1138" i="10"/>
  <c r="M3394" i="10"/>
  <c r="S3394" i="10" s="1"/>
  <c r="X3394" i="10" s="1"/>
  <c r="N1830" i="10"/>
  <c r="N2262" i="10"/>
  <c r="M2622" i="10"/>
  <c r="M1214" i="10"/>
  <c r="S1214" i="10" s="1"/>
  <c r="X1214" i="10" s="1"/>
  <c r="N1318" i="10"/>
  <c r="O2078" i="10"/>
  <c r="O1706" i="10"/>
  <c r="O2842" i="10"/>
  <c r="M938" i="10"/>
  <c r="S938" i="10" s="1"/>
  <c r="X938" i="10" s="1"/>
  <c r="M2718" i="10"/>
  <c r="S2718" i="10" s="1"/>
  <c r="X2718" i="10" s="1"/>
  <c r="O2374" i="10"/>
  <c r="N3166" i="10"/>
  <c r="S3166" i="10" s="1"/>
  <c r="X3166" i="10" s="1"/>
  <c r="N3842" i="10"/>
  <c r="N3834" i="10"/>
  <c r="M1786" i="10"/>
  <c r="S1786" i="10" s="1"/>
  <c r="X1786" i="10" s="1"/>
  <c r="N3218" i="10"/>
  <c r="O3238" i="10"/>
  <c r="O2322" i="10"/>
  <c r="O2542" i="10"/>
  <c r="N2114" i="10"/>
  <c r="N1558" i="10"/>
  <c r="O1858" i="10"/>
  <c r="N2002" i="10"/>
  <c r="O2690" i="10"/>
  <c r="O2410" i="10"/>
  <c r="M2722" i="10"/>
  <c r="S2722" i="10" s="1"/>
  <c r="X2722" i="10" s="1"/>
  <c r="N3086" i="10"/>
  <c r="N2502" i="10"/>
  <c r="S2502" i="10" s="1"/>
  <c r="X2502" i="10" s="1"/>
  <c r="M2358" i="10"/>
  <c r="O3482" i="10"/>
  <c r="M2514" i="10"/>
  <c r="S2514" i="10" s="1"/>
  <c r="X2514" i="10" s="1"/>
  <c r="M1394" i="10"/>
  <c r="N1210" i="10"/>
  <c r="O3214" i="10"/>
  <c r="O3134" i="10"/>
  <c r="M2170" i="10"/>
  <c r="O2834" i="10"/>
  <c r="O3222" i="10"/>
  <c r="M3382" i="10"/>
  <c r="S3382" i="10" s="1"/>
  <c r="X3382" i="10" s="1"/>
  <c r="N1158" i="10"/>
  <c r="N3646" i="10"/>
  <c r="N3570" i="10"/>
  <c r="O1786" i="10"/>
  <c r="O2574" i="10"/>
  <c r="O1542" i="10"/>
  <c r="O2862" i="10"/>
  <c r="O1562" i="10"/>
  <c r="O2950" i="10"/>
  <c r="M1558" i="10"/>
  <c r="O2754" i="10"/>
  <c r="N1370" i="10"/>
  <c r="M2690" i="10"/>
  <c r="S2690" i="10" s="1"/>
  <c r="X2690" i="10" s="1"/>
  <c r="O3066" i="10"/>
  <c r="M2954" i="10"/>
  <c r="N3022" i="10"/>
  <c r="N2562" i="10"/>
  <c r="N3062" i="10"/>
  <c r="M1478" i="10"/>
  <c r="M2450" i="10"/>
  <c r="S2450" i="10" s="1"/>
  <c r="X2450" i="10" s="1"/>
  <c r="M1198" i="10"/>
  <c r="S1198" i="10" s="1"/>
  <c r="X1198" i="10" s="1"/>
  <c r="N2774" i="10"/>
  <c r="M974" i="10"/>
  <c r="S974" i="10" s="1"/>
  <c r="X974" i="10" s="1"/>
  <c r="O1418" i="10"/>
  <c r="O2482" i="10"/>
  <c r="M1390" i="10"/>
  <c r="S1390" i="10" s="1"/>
  <c r="X1390" i="10" s="1"/>
  <c r="M1698" i="10"/>
  <c r="S1698" i="10" s="1"/>
  <c r="X1698" i="10" s="1"/>
  <c r="M1158" i="10"/>
  <c r="N3534" i="10"/>
  <c r="O2958" i="10"/>
  <c r="N3798" i="10"/>
  <c r="N3758" i="10"/>
  <c r="M2614" i="10"/>
  <c r="S2614" i="10" s="1"/>
  <c r="X2614" i="10" s="1"/>
  <c r="M2330" i="10"/>
  <c r="S2330" i="10" s="1"/>
  <c r="X2330" i="10" s="1"/>
  <c r="N2866" i="10"/>
  <c r="M2662" i="10"/>
  <c r="O1162" i="10"/>
  <c r="O1090" i="10"/>
  <c r="M3234" i="10"/>
  <c r="N898" i="10"/>
  <c r="N1130" i="10"/>
  <c r="O862" i="10"/>
  <c r="N3066" i="10"/>
  <c r="M3218" i="10"/>
  <c r="M3010" i="10"/>
  <c r="S3010" i="10" s="1"/>
  <c r="X3010" i="10" s="1"/>
  <c r="O3502" i="10"/>
  <c r="N2822" i="10"/>
  <c r="N2846" i="10"/>
  <c r="N3026" i="10"/>
  <c r="N1566" i="10"/>
  <c r="N3426" i="10"/>
  <c r="O3510" i="10"/>
  <c r="M1234" i="10"/>
  <c r="N2358" i="10"/>
  <c r="O2630" i="10"/>
  <c r="N2174" i="10"/>
  <c r="O2306" i="10"/>
  <c r="M3006" i="10"/>
  <c r="N2434" i="10"/>
  <c r="O2818" i="10"/>
  <c r="N3610" i="10"/>
  <c r="O1002" i="10"/>
  <c r="O2666" i="10"/>
  <c r="M2918" i="10"/>
  <c r="S2918" i="10" s="1"/>
  <c r="X2918" i="10" s="1"/>
  <c r="O2662" i="10"/>
  <c r="N1266" i="10"/>
  <c r="N1090" i="10"/>
  <c r="O2382" i="10"/>
  <c r="O898" i="10"/>
  <c r="O1130" i="10"/>
  <c r="O1854" i="10"/>
  <c r="O2386" i="10"/>
  <c r="M3534" i="10"/>
  <c r="M2834" i="10"/>
  <c r="S2834" i="10" s="1"/>
  <c r="X2834" i="10" s="1"/>
  <c r="M1774" i="10"/>
  <c r="S1774" i="10" s="1"/>
  <c r="X1774" i="10" s="1"/>
  <c r="N2126" i="10"/>
  <c r="N1602" i="10"/>
  <c r="M2382" i="10"/>
  <c r="S2382" i="10" s="1"/>
  <c r="X2382" i="10" s="1"/>
  <c r="M1762" i="10"/>
  <c r="S1762" i="10" s="1"/>
  <c r="X1762" i="10" s="1"/>
  <c r="O2702" i="10"/>
  <c r="M3514" i="10"/>
  <c r="S3514" i="10" s="1"/>
  <c r="X3514" i="10" s="1"/>
  <c r="O1174" i="10"/>
  <c r="N1150" i="10"/>
  <c r="N3206" i="10"/>
  <c r="N3466" i="10"/>
  <c r="O2638" i="10"/>
  <c r="N3434" i="10"/>
  <c r="N3374" i="10"/>
  <c r="N3178" i="10"/>
  <c r="M1874" i="10"/>
  <c r="O2918" i="10"/>
  <c r="N2726" i="10"/>
  <c r="O1266" i="10"/>
  <c r="O902" i="10"/>
  <c r="O1310" i="10"/>
  <c r="N1026" i="10"/>
  <c r="M2242" i="10"/>
  <c r="S2242" i="10" s="1"/>
  <c r="X2242" i="10" s="1"/>
  <c r="O2454" i="10"/>
  <c r="M2386" i="10"/>
  <c r="S2386" i="10" s="1"/>
  <c r="X2386" i="10" s="1"/>
  <c r="M3390" i="10"/>
  <c r="S3390" i="10" s="1"/>
  <c r="X3390" i="10" s="1"/>
  <c r="M3318" i="10"/>
  <c r="S3318" i="10" s="1"/>
  <c r="X3318" i="10" s="1"/>
  <c r="M1778" i="10"/>
  <c r="S1778" i="10" s="1"/>
  <c r="X1778" i="10" s="1"/>
  <c r="M1722" i="10"/>
  <c r="S1722" i="10" s="1"/>
  <c r="X1722" i="10" s="1"/>
  <c r="M1702" i="10"/>
  <c r="M2230" i="10"/>
  <c r="S2230" i="10" s="1"/>
  <c r="X2230" i="10" s="1"/>
  <c r="M1446" i="10"/>
  <c r="S1446" i="10" s="1"/>
  <c r="X1446" i="10" s="1"/>
  <c r="N1878" i="10"/>
  <c r="O2786" i="10"/>
  <c r="O1578" i="10"/>
  <c r="M2210" i="10"/>
  <c r="S2210" i="10" s="1"/>
  <c r="X2210" i="10" s="1"/>
  <c r="O2598" i="10"/>
  <c r="M2886" i="10"/>
  <c r="S2886" i="10" s="1"/>
  <c r="X2886" i="10" s="1"/>
  <c r="N2346" i="10"/>
  <c r="N1406" i="10"/>
  <c r="N3714" i="10"/>
  <c r="N3998" i="10"/>
  <c r="N3950" i="10"/>
  <c r="O2986" i="10"/>
  <c r="N1874" i="10"/>
  <c r="O2354" i="10"/>
  <c r="O3226" i="10"/>
  <c r="O3022" i="10"/>
  <c r="N902" i="10"/>
  <c r="N1310" i="10"/>
  <c r="O1026" i="10"/>
  <c r="O1806" i="10"/>
  <c r="M2454" i="10"/>
  <c r="S2454" i="10" s="1"/>
  <c r="X2454" i="10" s="1"/>
  <c r="O1138" i="10"/>
  <c r="M3162" i="10"/>
  <c r="S3162" i="10" s="1"/>
  <c r="X3162" i="10" s="1"/>
  <c r="N2658" i="10"/>
  <c r="M2318" i="10"/>
  <c r="N3314" i="10"/>
  <c r="N2310" i="10"/>
  <c r="N1518" i="10"/>
  <c r="M1862" i="10"/>
  <c r="S1862" i="10" s="1"/>
  <c r="X1862" i="10" s="1"/>
  <c r="N1522" i="10"/>
  <c r="M1130" i="10"/>
  <c r="S1130" i="10" s="1"/>
  <c r="X1130" i="10" s="1"/>
  <c r="M3818" i="10"/>
  <c r="S3818" i="10" s="1"/>
  <c r="X3818" i="10" s="1"/>
  <c r="O3666" i="10"/>
  <c r="O3610" i="10"/>
  <c r="O3578" i="10"/>
  <c r="O3946" i="10"/>
  <c r="M3646" i="10"/>
  <c r="N3802" i="10"/>
  <c r="O3866" i="10"/>
  <c r="N3698" i="10"/>
  <c r="O3614" i="10"/>
  <c r="O3554" i="10"/>
  <c r="O3850" i="10"/>
  <c r="M3922" i="10"/>
  <c r="M3906" i="10"/>
  <c r="S3906" i="10" s="1"/>
  <c r="X3906" i="10" s="1"/>
  <c r="O3562" i="10"/>
  <c r="M3762" i="10"/>
  <c r="O3538" i="10"/>
  <c r="O3990" i="10"/>
  <c r="O3634" i="10"/>
  <c r="M3854" i="10"/>
  <c r="M3746" i="10"/>
  <c r="N3678" i="10"/>
  <c r="O3626" i="10"/>
  <c r="M3754" i="10"/>
  <c r="S3754" i="10" s="1"/>
  <c r="X3754" i="10" s="1"/>
  <c r="N3642" i="10"/>
  <c r="N4002" i="10"/>
  <c r="N3730" i="10"/>
  <c r="M3786" i="10"/>
  <c r="S3786" i="10" s="1"/>
  <c r="X3786" i="10" s="1"/>
  <c r="M3594" i="10"/>
  <c r="G52" i="6"/>
  <c r="G35" i="6"/>
  <c r="G22" i="6"/>
  <c r="Y989" i="10"/>
  <c r="Y997" i="10"/>
  <c r="Y1005" i="10"/>
  <c r="Y1013" i="10"/>
  <c r="Y1021" i="10"/>
  <c r="Y1029" i="10"/>
  <c r="Y1045" i="10"/>
  <c r="Y1053" i="10"/>
  <c r="Y1061" i="10"/>
  <c r="Y1069" i="10"/>
  <c r="Y1077" i="10"/>
  <c r="Y1085" i="10"/>
  <c r="Y1093" i="10"/>
  <c r="Y1101" i="10"/>
  <c r="Y1109" i="10"/>
  <c r="Y1117" i="10"/>
  <c r="Y1125" i="10"/>
  <c r="Y1133" i="10"/>
  <c r="Y1141" i="10"/>
  <c r="Y1149" i="10"/>
  <c r="Y1157" i="10"/>
  <c r="Y1165" i="10"/>
  <c r="Y1173" i="10"/>
  <c r="Y1181" i="10"/>
  <c r="Y1189" i="10"/>
  <c r="Y1197" i="10"/>
  <c r="Y1205" i="10"/>
  <c r="Y1213" i="10"/>
  <c r="Y1221" i="10"/>
  <c r="Y1229" i="10"/>
  <c r="Y1237" i="10"/>
  <c r="Y1245" i="10"/>
  <c r="Y1253" i="10"/>
  <c r="Y1261" i="10"/>
  <c r="Y1269" i="10"/>
  <c r="Y1277" i="10"/>
  <c r="Y1285" i="10"/>
  <c r="Y1293" i="10"/>
  <c r="Y1301" i="10"/>
  <c r="Y1309" i="10"/>
  <c r="Y1317" i="10"/>
  <c r="Y1325" i="10"/>
  <c r="Y1333" i="10"/>
  <c r="Y1341" i="10"/>
  <c r="Y1349" i="10"/>
  <c r="Y1357" i="10"/>
  <c r="Y1365" i="10"/>
  <c r="Y1373" i="10"/>
  <c r="Y1381" i="10"/>
  <c r="Y1389" i="10"/>
  <c r="Y1397" i="10"/>
  <c r="Y1405" i="10"/>
  <c r="Y1413" i="10"/>
  <c r="Y1421" i="10"/>
  <c r="Y1429" i="10"/>
  <c r="Y1437" i="10"/>
  <c r="Y1445" i="10"/>
  <c r="Y1453" i="10"/>
  <c r="Y1461" i="10"/>
  <c r="Y1469" i="10"/>
  <c r="Y1477" i="10"/>
  <c r="Y1485" i="10"/>
  <c r="Y1493" i="10"/>
  <c r="Y1501" i="10"/>
  <c r="Y1509" i="10"/>
  <c r="Y1517" i="10"/>
  <c r="Y1525" i="10"/>
  <c r="Y1533" i="10"/>
  <c r="Y1541" i="10"/>
  <c r="Y1549" i="10"/>
  <c r="Y1557" i="10"/>
  <c r="Y1565" i="10"/>
  <c r="Y1573" i="10"/>
  <c r="Y1581" i="10"/>
  <c r="Y1589" i="10"/>
  <c r="Y1597" i="10"/>
  <c r="Y1605" i="10"/>
  <c r="Y1613" i="10"/>
  <c r="Y1621" i="10"/>
  <c r="Y1629" i="10"/>
  <c r="Y1637" i="10"/>
  <c r="Y1645" i="10"/>
  <c r="Y1653" i="10"/>
  <c r="Y1661" i="10"/>
  <c r="Y861" i="10"/>
  <c r="Y869" i="10"/>
  <c r="Y877" i="10"/>
  <c r="Y885" i="10"/>
  <c r="Y893" i="10"/>
  <c r="Y901" i="10"/>
  <c r="Y909" i="10"/>
  <c r="Y917" i="10"/>
  <c r="Y925" i="10"/>
  <c r="Y933" i="10"/>
  <c r="Y941" i="10"/>
  <c r="Y949" i="10"/>
  <c r="Y957" i="10"/>
  <c r="Y965" i="10"/>
  <c r="Y973" i="10"/>
  <c r="Y985" i="10"/>
  <c r="Y993" i="10"/>
  <c r="Y1001" i="10"/>
  <c r="Y1009" i="10"/>
  <c r="Y1017" i="10"/>
  <c r="Y1025" i="10"/>
  <c r="Y1033" i="10"/>
  <c r="Y1049" i="10"/>
  <c r="Y1057" i="10"/>
  <c r="Y1065" i="10"/>
  <c r="Y1073" i="10"/>
  <c r="Y1081" i="10"/>
  <c r="Y1089" i="10"/>
  <c r="Y1097" i="10"/>
  <c r="Y1105" i="10"/>
  <c r="Y1113" i="10"/>
  <c r="Y1121" i="10"/>
  <c r="Y1129" i="10"/>
  <c r="Y1137" i="10"/>
  <c r="Y1145" i="10"/>
  <c r="Y1153" i="10"/>
  <c r="Y1161" i="10"/>
  <c r="Y1169" i="10"/>
  <c r="Y1177" i="10"/>
  <c r="Y1185" i="10"/>
  <c r="Y1193" i="10"/>
  <c r="Y1201" i="10"/>
  <c r="Y1209" i="10"/>
  <c r="Y857" i="10"/>
  <c r="Y865" i="10"/>
  <c r="Y889" i="10"/>
  <c r="Y953" i="10"/>
  <c r="Y1241" i="10"/>
  <c r="Y1305" i="10"/>
  <c r="Y1369" i="10"/>
  <c r="Y1433" i="10"/>
  <c r="Y1497" i="10"/>
  <c r="Y1561" i="10"/>
  <c r="Y1625" i="10"/>
  <c r="Y2121" i="10"/>
  <c r="Y2145" i="10"/>
  <c r="Y2161" i="10"/>
  <c r="Y2169" i="10"/>
  <c r="Y2185" i="10"/>
  <c r="Y2209" i="10"/>
  <c r="Y2217" i="10"/>
  <c r="Y2233" i="10"/>
  <c r="Y2241" i="10"/>
  <c r="Y2257" i="10"/>
  <c r="Y2273" i="10"/>
  <c r="Y2289" i="10"/>
  <c r="Y2305" i="10"/>
  <c r="Y2321" i="10"/>
  <c r="Y2337" i="10"/>
  <c r="Y2353" i="10"/>
  <c r="Y2369" i="10"/>
  <c r="Y2385" i="10"/>
  <c r="Y2497" i="10"/>
  <c r="Y2513" i="10"/>
  <c r="Y2529" i="10"/>
  <c r="Y2537" i="10"/>
  <c r="Y2561" i="10"/>
  <c r="Y2569" i="10"/>
  <c r="Y2585" i="10"/>
  <c r="Y2601" i="10"/>
  <c r="Y2617" i="10"/>
  <c r="Y2633" i="10"/>
  <c r="Y2641" i="10"/>
  <c r="Y2657" i="10"/>
  <c r="Y2665" i="10"/>
  <c r="Y2689" i="10"/>
  <c r="Y2697" i="10"/>
  <c r="Y2705" i="10"/>
  <c r="Y2729" i="10"/>
  <c r="Y2737" i="10"/>
  <c r="Y2753" i="10"/>
  <c r="Y2769" i="10"/>
  <c r="Y2785" i="10"/>
  <c r="Y2793" i="10"/>
  <c r="Y2801" i="10"/>
  <c r="Y2825" i="10"/>
  <c r="Y2833" i="10"/>
  <c r="Y2857" i="10"/>
  <c r="Y2865" i="10"/>
  <c r="Y2881" i="10"/>
  <c r="Y2905" i="10"/>
  <c r="Y2913" i="10"/>
  <c r="Y2937" i="10"/>
  <c r="Y2945" i="10"/>
  <c r="Y2969" i="10"/>
  <c r="Y2977" i="10"/>
  <c r="Y2993" i="10"/>
  <c r="Y3017" i="10"/>
  <c r="Y3025" i="10"/>
  <c r="Y3049" i="10"/>
  <c r="Y3057" i="10"/>
  <c r="Y881" i="10"/>
  <c r="Y945" i="10"/>
  <c r="Y1233" i="10"/>
  <c r="Y1297" i="10"/>
  <c r="Y1361" i="10"/>
  <c r="Y1425" i="10"/>
  <c r="Y1489" i="10"/>
  <c r="Y1553" i="10"/>
  <c r="Y2137" i="10"/>
  <c r="Y2249" i="10"/>
  <c r="Y2281" i="10"/>
  <c r="Y2313" i="10"/>
  <c r="Y2345" i="10"/>
  <c r="Y2377" i="10"/>
  <c r="Y2505" i="10"/>
  <c r="Y2545" i="10"/>
  <c r="Y2577" i="10"/>
  <c r="Y2609" i="10"/>
  <c r="Y2673" i="10"/>
  <c r="Y2721" i="10"/>
  <c r="Y2761" i="10"/>
  <c r="Y2817" i="10"/>
  <c r="Y2841" i="10"/>
  <c r="Y2873" i="10"/>
  <c r="Y2897" i="10"/>
  <c r="Y2929" i="10"/>
  <c r="Y2953" i="10"/>
  <c r="Y2985" i="10"/>
  <c r="Y3009" i="10"/>
  <c r="Y3041" i="10"/>
  <c r="Y873" i="10"/>
  <c r="Y937" i="10"/>
  <c r="Y1225" i="10"/>
  <c r="Y1289" i="10"/>
  <c r="Y1353" i="10"/>
  <c r="Y1417" i="10"/>
  <c r="Y1481" i="10"/>
  <c r="Y1545" i="10"/>
  <c r="Y1609" i="10"/>
  <c r="Y2017" i="10"/>
  <c r="Y2025" i="10"/>
  <c r="Y2033" i="10"/>
  <c r="Y2041" i="10"/>
  <c r="Y2049" i="10"/>
  <c r="Y2057" i="10"/>
  <c r="Y2065" i="10"/>
  <c r="Y2073" i="10"/>
  <c r="Y2081" i="10"/>
  <c r="Y2089" i="10"/>
  <c r="Y2105" i="10"/>
  <c r="Y2113" i="10"/>
  <c r="Y2129" i="10"/>
  <c r="Y2153" i="10"/>
  <c r="Y2177" i="10"/>
  <c r="Y2201" i="10"/>
  <c r="Y2225" i="10"/>
  <c r="Y2265" i="10"/>
  <c r="Y2297" i="10"/>
  <c r="Y2329" i="10"/>
  <c r="Y2361" i="10"/>
  <c r="Y2489" i="10"/>
  <c r="Y2521" i="10"/>
  <c r="Y2553" i="10"/>
  <c r="Y2593" i="10"/>
  <c r="Y2625" i="10"/>
  <c r="Y2649" i="10"/>
  <c r="Y2681" i="10"/>
  <c r="Y2713" i="10"/>
  <c r="Y2745" i="10"/>
  <c r="Y2777" i="10"/>
  <c r="Y2809" i="10"/>
  <c r="Y2849" i="10"/>
  <c r="Y2889" i="10"/>
  <c r="Y2921" i="10"/>
  <c r="Y2961" i="10"/>
  <c r="Y3001" i="10"/>
  <c r="Y3033" i="10"/>
  <c r="Y929" i="10"/>
  <c r="Y1217" i="10"/>
  <c r="Y1281" i="10"/>
  <c r="Y1345" i="10"/>
  <c r="Y1409" i="10"/>
  <c r="Y1473" i="10"/>
  <c r="Y1537" i="10"/>
  <c r="Y1601" i="10"/>
  <c r="Y1665" i="10"/>
  <c r="Y1673" i="10"/>
  <c r="Y1681" i="10"/>
  <c r="Y1689" i="10"/>
  <c r="Y1697" i="10"/>
  <c r="Y1705" i="10"/>
  <c r="Y1713" i="10"/>
  <c r="Y1717" i="10"/>
  <c r="Y1725" i="10"/>
  <c r="Y1733" i="10"/>
  <c r="Y1741" i="10"/>
  <c r="Y1749" i="10"/>
  <c r="Y1757" i="10"/>
  <c r="Y1765" i="10"/>
  <c r="Y1773" i="10"/>
  <c r="Y1781" i="10"/>
  <c r="Y1789" i="10"/>
  <c r="Y1797" i="10"/>
  <c r="Y1805" i="10"/>
  <c r="Y1817" i="10"/>
  <c r="Y1825" i="10"/>
  <c r="Y1833" i="10"/>
  <c r="Y1841" i="10"/>
  <c r="Y1849" i="10"/>
  <c r="Y1857" i="10"/>
  <c r="Y1865" i="10"/>
  <c r="Y1873" i="10"/>
  <c r="Y1881" i="10"/>
  <c r="Y1889" i="10"/>
  <c r="Y1897" i="10"/>
  <c r="Y1905" i="10"/>
  <c r="Y2009" i="10"/>
  <c r="Y921" i="10"/>
  <c r="Y1273" i="10"/>
  <c r="Y1337" i="10"/>
  <c r="Y1401" i="10"/>
  <c r="Y1465" i="10"/>
  <c r="Y1529" i="10"/>
  <c r="Y1593" i="10"/>
  <c r="Y1657" i="10"/>
  <c r="Y913" i="10"/>
  <c r="Y977" i="10"/>
  <c r="Y1265" i="10"/>
  <c r="Y1329" i="10"/>
  <c r="Y1393" i="10"/>
  <c r="Y1457" i="10"/>
  <c r="Y1521" i="10"/>
  <c r="Y1585" i="10"/>
  <c r="Y1649" i="10"/>
  <c r="Y905" i="10"/>
  <c r="Y969" i="10"/>
  <c r="Y1257" i="10"/>
  <c r="Y1321" i="10"/>
  <c r="Y1385" i="10"/>
  <c r="Y1449" i="10"/>
  <c r="Y1513" i="10"/>
  <c r="Y1577" i="10"/>
  <c r="Y1641" i="10"/>
  <c r="Y2021" i="10"/>
  <c r="Y2029" i="10"/>
  <c r="Y2037" i="10"/>
  <c r="Y2045" i="10"/>
  <c r="Y2053" i="10"/>
  <c r="Y2061" i="10"/>
  <c r="Y2069" i="10"/>
  <c r="Y2077" i="10"/>
  <c r="Y2085" i="10"/>
  <c r="Y2093" i="10"/>
  <c r="Y2101" i="10"/>
  <c r="Y2109" i="10"/>
  <c r="Y2117" i="10"/>
  <c r="Y2125" i="10"/>
  <c r="Y2133" i="10"/>
  <c r="Y2141" i="10"/>
  <c r="Y2149" i="10"/>
  <c r="Y2157" i="10"/>
  <c r="Y2165" i="10"/>
  <c r="Y2173" i="10"/>
  <c r="Y2181" i="10"/>
  <c r="Y2189" i="10"/>
  <c r="Y2197" i="10"/>
  <c r="Y2205" i="10"/>
  <c r="Y2213" i="10"/>
  <c r="Y2221" i="10"/>
  <c r="Y2229" i="10"/>
  <c r="Y2237" i="10"/>
  <c r="Y2245" i="10"/>
  <c r="Y2253" i="10"/>
  <c r="Y2261" i="10"/>
  <c r="Y2269" i="10"/>
  <c r="Y1313" i="10"/>
  <c r="Y1677" i="10"/>
  <c r="Y1737" i="10"/>
  <c r="Y1801" i="10"/>
  <c r="Y1869" i="10"/>
  <c r="Y2277" i="10"/>
  <c r="Y2341" i="10"/>
  <c r="Y2533" i="10"/>
  <c r="Y2597" i="10"/>
  <c r="Y2661" i="10"/>
  <c r="Y2725" i="10"/>
  <c r="Y2789" i="10"/>
  <c r="Y2853" i="10"/>
  <c r="Y2917" i="10"/>
  <c r="Y2981" i="10"/>
  <c r="Y3045" i="10"/>
  <c r="Y1377" i="10"/>
  <c r="Y1669" i="10"/>
  <c r="Y1729" i="10"/>
  <c r="Y1793" i="10"/>
  <c r="Y1861" i="10"/>
  <c r="Y2333" i="10"/>
  <c r="Y2525" i="10"/>
  <c r="Y2589" i="10"/>
  <c r="Y2653" i="10"/>
  <c r="Y2717" i="10"/>
  <c r="Y2781" i="10"/>
  <c r="Y2845" i="10"/>
  <c r="Y2909" i="10"/>
  <c r="Y2973" i="10"/>
  <c r="Y3037" i="10"/>
  <c r="Y2773" i="10"/>
  <c r="Y2901" i="10"/>
  <c r="Y2965" i="10"/>
  <c r="Y1441" i="10"/>
  <c r="Y1721" i="10"/>
  <c r="Y1785" i="10"/>
  <c r="Y1853" i="10"/>
  <c r="Y2325" i="10"/>
  <c r="Y2517" i="10"/>
  <c r="Y2581" i="10"/>
  <c r="Y2645" i="10"/>
  <c r="Y2709" i="10"/>
  <c r="Y2837" i="10"/>
  <c r="Y3029" i="10"/>
  <c r="Y1041" i="10"/>
  <c r="Y1505" i="10"/>
  <c r="Y1777" i="10"/>
  <c r="Y1845" i="10"/>
  <c r="Y2005" i="10"/>
  <c r="Y2317" i="10"/>
  <c r="Y2381" i="10"/>
  <c r="Y2509" i="10"/>
  <c r="Y2573" i="10"/>
  <c r="Y2637" i="10"/>
  <c r="Y2701" i="10"/>
  <c r="Y2765" i="10"/>
  <c r="Y2829" i="10"/>
  <c r="Y2893" i="10"/>
  <c r="Y2957" i="10"/>
  <c r="Y3021" i="10"/>
  <c r="Y3157" i="10"/>
  <c r="Y3165" i="10"/>
  <c r="Y3173" i="10"/>
  <c r="Y3181" i="10"/>
  <c r="Y3189" i="10"/>
  <c r="Y3197" i="10"/>
  <c r="Y3205" i="10"/>
  <c r="Y3213" i="10"/>
  <c r="Y3221" i="10"/>
  <c r="Y3229" i="10"/>
  <c r="Y3237" i="10"/>
  <c r="Y3245" i="10"/>
  <c r="Y897" i="10"/>
  <c r="Y1569" i="10"/>
  <c r="Y1709" i="10"/>
  <c r="Y1769" i="10"/>
  <c r="Y1837" i="10"/>
  <c r="Y1901" i="10"/>
  <c r="Y2309" i="10"/>
  <c r="Y2373" i="10"/>
  <c r="Y2501" i="10"/>
  <c r="Y2565" i="10"/>
  <c r="Y2629" i="10"/>
  <c r="Y961" i="10"/>
  <c r="Y1633" i="10"/>
  <c r="Y1701" i="10"/>
  <c r="Y1761" i="10"/>
  <c r="Y1829" i="10"/>
  <c r="Y1893" i="10"/>
  <c r="Y2301" i="10"/>
  <c r="Y2365" i="10"/>
  <c r="Y2493" i="10"/>
  <c r="Y2557" i="10"/>
  <c r="Y2621" i="10"/>
  <c r="Y2685" i="10"/>
  <c r="Y2749" i="10"/>
  <c r="Y2813" i="10"/>
  <c r="Y2877" i="10"/>
  <c r="Y2941" i="10"/>
  <c r="Y3005" i="10"/>
  <c r="Y1693" i="10"/>
  <c r="Y1753" i="10"/>
  <c r="Y1821" i="10"/>
  <c r="Y1885" i="10"/>
  <c r="Y2293" i="10"/>
  <c r="Y2357" i="10"/>
  <c r="Y2485" i="10"/>
  <c r="Y2549" i="10"/>
  <c r="Y2613" i="10"/>
  <c r="Y2677" i="10"/>
  <c r="Y2741" i="10"/>
  <c r="Y2805" i="10"/>
  <c r="Y2869" i="10"/>
  <c r="Y2933" i="10"/>
  <c r="Y2997" i="10"/>
  <c r="Y2669" i="10"/>
  <c r="Y2925" i="10"/>
  <c r="Y3161" i="10"/>
  <c r="Y3225" i="10"/>
  <c r="Y2885" i="10"/>
  <c r="Y3217" i="10"/>
  <c r="Y2285" i="10"/>
  <c r="Y2733" i="10"/>
  <c r="Y2989" i="10"/>
  <c r="Y3209" i="10"/>
  <c r="Y2349" i="10"/>
  <c r="Y2693" i="10"/>
  <c r="Y2949" i="10"/>
  <c r="Y3201" i="10"/>
  <c r="Y1249" i="10"/>
  <c r="Y1685" i="10"/>
  <c r="Y2797" i="10"/>
  <c r="Y3053" i="10"/>
  <c r="Y3193" i="10"/>
  <c r="Y1745" i="10"/>
  <c r="Y2757" i="10"/>
  <c r="Y3013" i="10"/>
  <c r="Y3185" i="10"/>
  <c r="Y1813" i="10"/>
  <c r="Y2541" i="10"/>
  <c r="Y2861" i="10"/>
  <c r="Y3177" i="10"/>
  <c r="Y3241" i="10"/>
  <c r="Y2821" i="10"/>
  <c r="Y3169" i="10"/>
  <c r="Y3233" i="10"/>
  <c r="Y1877" i="10"/>
  <c r="Y2605" i="10"/>
  <c r="Y981" i="10"/>
  <c r="G53" i="6"/>
  <c r="G67" i="6"/>
  <c r="G56" i="6"/>
  <c r="G55" i="6"/>
  <c r="G58" i="6"/>
  <c r="G50" i="6"/>
  <c r="G65" i="6"/>
  <c r="G28" i="6"/>
  <c r="G19" i="6"/>
  <c r="G41" i="6"/>
  <c r="G66" i="6"/>
  <c r="G64" i="6"/>
  <c r="G62" i="6"/>
  <c r="G44" i="6"/>
  <c r="G18" i="6"/>
  <c r="G40" i="6"/>
  <c r="G45" i="6"/>
  <c r="G30" i="6"/>
  <c r="G51" i="6"/>
  <c r="G59" i="6"/>
  <c r="G20" i="6"/>
  <c r="G21" i="6"/>
  <c r="G63" i="6"/>
  <c r="G31" i="6"/>
  <c r="G61" i="6"/>
  <c r="Y1037" i="10"/>
  <c r="Y853" i="10"/>
  <c r="G60" i="6"/>
  <c r="M2" i="10"/>
  <c r="O2" i="10"/>
  <c r="N2" i="10"/>
  <c r="S6206" i="10" l="1"/>
  <c r="X6206" i="10" s="1"/>
  <c r="S2958" i="10"/>
  <c r="X2958" i="10" s="1"/>
  <c r="S7314" i="10"/>
  <c r="X7314" i="10" s="1"/>
  <c r="S5766" i="10"/>
  <c r="X5766" i="10" s="1"/>
  <c r="S4370" i="10"/>
  <c r="X4370" i="10" s="1"/>
  <c r="S6762" i="10"/>
  <c r="X6762" i="10" s="1"/>
  <c r="S5390" i="10"/>
  <c r="X5390" i="10" s="1"/>
  <c r="S6170" i="10"/>
  <c r="X6170" i="10" s="1"/>
  <c r="S6078" i="10"/>
  <c r="X6078" i="10" s="1"/>
  <c r="S86" i="10"/>
  <c r="X86" i="10" s="1"/>
  <c r="S5938" i="10"/>
  <c r="X5938" i="10" s="1"/>
  <c r="S5342" i="10"/>
  <c r="X5342" i="10" s="1"/>
  <c r="S5522" i="10"/>
  <c r="X5522" i="10" s="1"/>
  <c r="S5922" i="10"/>
  <c r="X5922" i="10" s="1"/>
  <c r="O69" i="6"/>
  <c r="H69" i="6"/>
  <c r="P69" i="6"/>
  <c r="I69" i="6"/>
  <c r="N69" i="6"/>
  <c r="K69" i="6"/>
  <c r="L69" i="6"/>
  <c r="M69" i="6"/>
  <c r="S426" i="10"/>
  <c r="X426" i="10" s="1"/>
  <c r="H57" i="6"/>
  <c r="O57" i="6"/>
  <c r="P57" i="6"/>
  <c r="M57" i="6"/>
  <c r="L57" i="6"/>
  <c r="I57" i="6"/>
  <c r="N57" i="6"/>
  <c r="K57" i="6"/>
  <c r="S2318" i="10"/>
  <c r="X2318" i="10" s="1"/>
  <c r="S3762" i="10"/>
  <c r="X3762" i="10" s="1"/>
  <c r="S2774" i="10"/>
  <c r="X2774" i="10" s="1"/>
  <c r="S1066" i="10"/>
  <c r="X1066" i="10" s="1"/>
  <c r="S1394" i="10"/>
  <c r="X1394" i="10" s="1"/>
  <c r="S3474" i="10"/>
  <c r="X3474" i="10" s="1"/>
  <c r="S1322" i="10"/>
  <c r="X1322" i="10" s="1"/>
  <c r="S3614" i="10"/>
  <c r="X3614" i="10" s="1"/>
  <c r="S2170" i="10"/>
  <c r="X2170" i="10" s="1"/>
  <c r="S2366" i="10"/>
  <c r="X2366" i="10" s="1"/>
  <c r="S2594" i="10"/>
  <c r="X2594" i="10" s="1"/>
  <c r="S8470" i="10"/>
  <c r="X8470" i="10" s="1"/>
  <c r="S2638" i="10"/>
  <c r="X2638" i="10" s="1"/>
  <c r="S1282" i="10"/>
  <c r="X1282" i="10" s="1"/>
  <c r="S1230" i="10"/>
  <c r="X1230" i="10" s="1"/>
  <c r="S910" i="10"/>
  <c r="X910" i="10" s="1"/>
  <c r="S1542" i="10"/>
  <c r="X1542" i="10" s="1"/>
  <c r="S1414" i="10"/>
  <c r="X1414" i="10" s="1"/>
  <c r="S2942" i="10"/>
  <c r="X2942" i="10" s="1"/>
  <c r="S2178" i="10"/>
  <c r="X2178" i="10" s="1"/>
  <c r="S2686" i="10"/>
  <c r="X2686" i="10" s="1"/>
  <c r="S50" i="10"/>
  <c r="X50" i="10" s="1"/>
  <c r="S290" i="10"/>
  <c r="X290" i="10" s="1"/>
  <c r="N29" i="6"/>
  <c r="H29" i="6"/>
  <c r="P29" i="6"/>
  <c r="I29" i="6"/>
  <c r="L29" i="6"/>
  <c r="M29" i="6"/>
  <c r="K29" i="6"/>
  <c r="O29" i="6"/>
  <c r="S1970" i="10"/>
  <c r="X1970" i="10" s="1"/>
  <c r="S3594" i="10"/>
  <c r="X3594" i="10" s="1"/>
  <c r="S1358" i="10"/>
  <c r="X1358" i="10" s="1"/>
  <c r="S722" i="10"/>
  <c r="X722" i="10" s="1"/>
  <c r="S510" i="10"/>
  <c r="X510" i="10" s="1"/>
  <c r="S562" i="10"/>
  <c r="X562" i="10" s="1"/>
  <c r="S5866" i="10"/>
  <c r="X5866" i="10" s="1"/>
  <c r="S2298" i="10"/>
  <c r="X2298" i="10" s="1"/>
  <c r="S3194" i="10"/>
  <c r="X3194" i="10" s="1"/>
  <c r="S674" i="10"/>
  <c r="X674" i="10" s="1"/>
  <c r="S1922" i="10"/>
  <c r="X1922" i="10" s="1"/>
  <c r="S982" i="10"/>
  <c r="X982" i="10" s="1"/>
  <c r="S1966" i="10"/>
  <c r="X1966" i="10" s="1"/>
  <c r="S1942" i="10"/>
  <c r="X1942" i="10" s="1"/>
  <c r="S1918" i="10"/>
  <c r="X1918" i="10" s="1"/>
  <c r="S1934" i="10"/>
  <c r="X1934" i="10" s="1"/>
  <c r="S1994" i="10"/>
  <c r="X1994" i="10" s="1"/>
  <c r="S1974" i="10"/>
  <c r="X1974" i="10" s="1"/>
  <c r="S1978" i="10"/>
  <c r="X1978" i="10" s="1"/>
  <c r="S1954" i="10"/>
  <c r="X1954" i="10" s="1"/>
  <c r="S1930" i="10"/>
  <c r="X1930" i="10" s="1"/>
  <c r="S1946" i="10"/>
  <c r="X1946" i="10" s="1"/>
  <c r="S1910" i="10"/>
  <c r="X1910" i="10" s="1"/>
  <c r="S1990" i="10"/>
  <c r="X1990" i="10" s="1"/>
  <c r="S730" i="10"/>
  <c r="X730" i="10" s="1"/>
  <c r="S1914" i="10"/>
  <c r="X1914" i="10" s="1"/>
  <c r="S1982" i="10"/>
  <c r="X1982" i="10" s="1"/>
  <c r="S7958" i="10"/>
  <c r="X7958" i="10" s="1"/>
  <c r="S1986" i="10"/>
  <c r="X1986" i="10" s="1"/>
  <c r="S1958" i="10"/>
  <c r="X1958" i="10" s="1"/>
  <c r="S8638" i="10"/>
  <c r="X8638" i="10" s="1"/>
  <c r="S7922" i="10"/>
  <c r="X7922" i="10" s="1"/>
  <c r="S2570" i="10"/>
  <c r="X2570" i="10" s="1"/>
  <c r="S278" i="10"/>
  <c r="X278" i="10" s="1"/>
  <c r="S38" i="10"/>
  <c r="X38" i="10" s="1"/>
  <c r="S8350" i="10"/>
  <c r="X8350" i="10" s="1"/>
  <c r="S7718" i="10"/>
  <c r="X7718" i="10" s="1"/>
  <c r="S6910" i="10"/>
  <c r="X6910" i="10" s="1"/>
  <c r="S8166" i="10"/>
  <c r="X8166" i="10" s="1"/>
  <c r="S3258" i="10"/>
  <c r="X3258" i="10" s="1"/>
  <c r="S6542" i="10"/>
  <c r="X6542" i="10" s="1"/>
  <c r="S6730" i="10"/>
  <c r="X6730" i="10" s="1"/>
  <c r="M43" i="6"/>
  <c r="I43" i="6"/>
  <c r="O43" i="6"/>
  <c r="P43" i="6"/>
  <c r="N43" i="6"/>
  <c r="K43" i="6"/>
  <c r="H43" i="6"/>
  <c r="L43" i="6"/>
  <c r="S4346" i="10"/>
  <c r="X4346" i="10" s="1"/>
  <c r="O68" i="6"/>
  <c r="H68" i="6"/>
  <c r="P68" i="6"/>
  <c r="N68" i="6"/>
  <c r="I68" i="6"/>
  <c r="M68" i="6"/>
  <c r="K68" i="6"/>
  <c r="L68" i="6"/>
  <c r="S338" i="10"/>
  <c r="X338" i="10" s="1"/>
  <c r="S130" i="10"/>
  <c r="X130" i="10" s="1"/>
  <c r="S5050" i="10"/>
  <c r="X5050" i="10" s="1"/>
  <c r="S6606" i="10"/>
  <c r="X6606" i="10" s="1"/>
  <c r="S5082" i="10"/>
  <c r="X5082" i="10" s="1"/>
  <c r="S5654" i="10"/>
  <c r="X5654" i="10" s="1"/>
  <c r="S5106" i="10"/>
  <c r="X5106" i="10" s="1"/>
  <c r="S4930" i="10"/>
  <c r="X4930" i="10" s="1"/>
  <c r="S5090" i="10"/>
  <c r="X5090" i="10" s="1"/>
  <c r="S4902" i="10"/>
  <c r="X4902" i="10" s="1"/>
  <c r="S8798" i="10"/>
  <c r="X8798" i="10" s="1"/>
  <c r="S234" i="10"/>
  <c r="X234" i="10" s="1"/>
  <c r="S134" i="10"/>
  <c r="X134" i="10" s="1"/>
  <c r="S6094" i="10"/>
  <c r="X6094" i="10" s="1"/>
  <c r="S5418" i="10"/>
  <c r="X5418" i="10" s="1"/>
  <c r="S4290" i="10"/>
  <c r="X4290" i="10" s="1"/>
  <c r="S5130" i="10"/>
  <c r="X5130" i="10" s="1"/>
  <c r="S4526" i="10"/>
  <c r="X4526" i="10" s="1"/>
  <c r="S8710" i="10"/>
  <c r="X8710" i="10" s="1"/>
  <c r="S8598" i="10"/>
  <c r="X8598" i="10" s="1"/>
  <c r="S506" i="10"/>
  <c r="X506" i="10" s="1"/>
  <c r="S5790" i="10"/>
  <c r="X5790" i="10" s="1"/>
  <c r="S4674" i="10"/>
  <c r="X4674" i="10" s="1"/>
  <c r="S5682" i="10"/>
  <c r="X5682" i="10" s="1"/>
  <c r="S5110" i="10"/>
  <c r="X5110" i="10" s="1"/>
  <c r="S4618" i="10"/>
  <c r="X4618" i="10" s="1"/>
  <c r="S6546" i="10"/>
  <c r="X6546" i="10" s="1"/>
  <c r="S4182" i="10"/>
  <c r="X4182" i="10" s="1"/>
  <c r="S4666" i="10"/>
  <c r="X4666" i="10" s="1"/>
  <c r="S8494" i="10"/>
  <c r="X8494" i="10" s="1"/>
  <c r="O42" i="6"/>
  <c r="H42" i="6"/>
  <c r="P42" i="6"/>
  <c r="M42" i="6"/>
  <c r="I42" i="6"/>
  <c r="K42" i="6"/>
  <c r="L42" i="6"/>
  <c r="N42" i="6"/>
  <c r="S170" i="10"/>
  <c r="X170" i="10" s="1"/>
  <c r="S4098" i="10"/>
  <c r="X4098" i="10" s="1"/>
  <c r="S158" i="10"/>
  <c r="X158" i="10" s="1"/>
  <c r="S6526" i="10"/>
  <c r="X6526" i="10" s="1"/>
  <c r="S214" i="10"/>
  <c r="X214" i="10" s="1"/>
  <c r="S5426" i="10"/>
  <c r="X5426" i="10" s="1"/>
  <c r="S5774" i="10"/>
  <c r="X5774" i="10" s="1"/>
  <c r="S6182" i="10"/>
  <c r="X6182" i="10" s="1"/>
  <c r="S4990" i="10"/>
  <c r="X4990" i="10" s="1"/>
  <c r="S6470" i="10"/>
  <c r="X6470" i="10" s="1"/>
  <c r="S138" i="10"/>
  <c r="X138" i="10" s="1"/>
  <c r="S5330" i="10"/>
  <c r="X5330" i="10" s="1"/>
  <c r="S6518" i="10"/>
  <c r="X6518" i="10" s="1"/>
  <c r="S4442" i="10"/>
  <c r="X4442" i="10" s="1"/>
  <c r="S5150" i="10"/>
  <c r="X5150" i="10" s="1"/>
  <c r="S6042" i="10"/>
  <c r="X6042" i="10" s="1"/>
  <c r="S8630" i="10"/>
  <c r="X8630" i="10" s="1"/>
  <c r="S4490" i="10"/>
  <c r="X4490" i="10" s="1"/>
  <c r="S5502" i="10"/>
  <c r="X5502" i="10" s="1"/>
  <c r="S6938" i="10"/>
  <c r="X6938" i="10" s="1"/>
  <c r="S8370" i="10"/>
  <c r="X8370" i="10" s="1"/>
  <c r="S7582" i="10"/>
  <c r="X7582" i="10" s="1"/>
  <c r="S7030" i="10"/>
  <c r="X7030" i="10" s="1"/>
  <c r="S6966" i="10"/>
  <c r="X6966" i="10" s="1"/>
  <c r="S8882" i="10"/>
  <c r="X8882" i="10" s="1"/>
  <c r="S8878" i="10"/>
  <c r="X8878" i="10" s="1"/>
  <c r="S8902" i="10"/>
  <c r="X8902" i="10" s="1"/>
  <c r="S7694" i="10"/>
  <c r="X7694" i="10" s="1"/>
  <c r="S8190" i="10"/>
  <c r="X8190" i="10" s="1"/>
  <c r="S7666" i="10"/>
  <c r="X7666" i="10" s="1"/>
  <c r="S5582" i="10"/>
  <c r="X5582" i="10" s="1"/>
  <c r="S4042" i="10"/>
  <c r="X4042" i="10" s="1"/>
  <c r="S194" i="10"/>
  <c r="X194" i="10" s="1"/>
  <c r="S5962" i="10"/>
  <c r="X5962" i="10" s="1"/>
  <c r="S6342" i="10"/>
  <c r="X6342" i="10" s="1"/>
  <c r="S7918" i="10"/>
  <c r="X7918" i="10" s="1"/>
  <c r="S7994" i="10"/>
  <c r="X7994" i="10" s="1"/>
  <c r="S8874" i="10"/>
  <c r="X8874" i="10" s="1"/>
  <c r="S678" i="10"/>
  <c r="X678" i="10" s="1"/>
  <c r="S6166" i="10"/>
  <c r="X6166" i="10" s="1"/>
  <c r="S7574" i="10"/>
  <c r="X7574" i="10" s="1"/>
  <c r="S6602" i="10"/>
  <c r="X6602" i="10" s="1"/>
  <c r="S8774" i="10"/>
  <c r="X8774" i="10" s="1"/>
  <c r="S5022" i="10"/>
  <c r="X5022" i="10" s="1"/>
  <c r="S5006" i="10"/>
  <c r="X5006" i="10" s="1"/>
  <c r="S8446" i="10"/>
  <c r="X8446" i="10" s="1"/>
  <c r="S206" i="10"/>
  <c r="X206" i="10" s="1"/>
  <c r="S118" i="10"/>
  <c r="X118" i="10" s="1"/>
  <c r="S5926" i="10"/>
  <c r="X5926" i="10" s="1"/>
  <c r="S5214" i="10"/>
  <c r="X5214" i="10" s="1"/>
  <c r="S5918" i="10"/>
  <c r="X5918" i="10" s="1"/>
  <c r="S6358" i="10"/>
  <c r="X6358" i="10" s="1"/>
  <c r="S5834" i="10"/>
  <c r="X5834" i="10" s="1"/>
  <c r="S8522" i="10"/>
  <c r="X8522" i="10" s="1"/>
  <c r="S154" i="10"/>
  <c r="X154" i="10" s="1"/>
  <c r="S3366" i="10"/>
  <c r="X3366" i="10" s="1"/>
  <c r="S694" i="10"/>
  <c r="X694" i="10" s="1"/>
  <c r="S502" i="10"/>
  <c r="X502" i="10" s="1"/>
  <c r="S250" i="10"/>
  <c r="X250" i="10" s="1"/>
  <c r="S102" i="10"/>
  <c r="X102" i="10" s="1"/>
  <c r="S5854" i="10"/>
  <c r="X5854" i="10" s="1"/>
  <c r="S5650" i="10"/>
  <c r="X5650" i="10" s="1"/>
  <c r="S7686" i="10"/>
  <c r="X7686" i="10" s="1"/>
  <c r="S8070" i="10"/>
  <c r="X8070" i="10" s="1"/>
  <c r="S9026" i="10"/>
  <c r="X9026" i="10" s="1"/>
  <c r="S3746" i="10"/>
  <c r="X3746" i="10" s="1"/>
  <c r="S2954" i="10"/>
  <c r="X2954" i="10" s="1"/>
  <c r="S2998" i="10"/>
  <c r="X2998" i="10" s="1"/>
  <c r="S1314" i="10"/>
  <c r="X1314" i="10" s="1"/>
  <c r="S1866" i="10"/>
  <c r="X1866" i="10" s="1"/>
  <c r="S2166" i="10"/>
  <c r="X2166" i="10" s="1"/>
  <c r="S1586" i="10"/>
  <c r="X1586" i="10" s="1"/>
  <c r="S518" i="10"/>
  <c r="X518" i="10" s="1"/>
  <c r="S4070" i="10"/>
  <c r="X4070" i="10" s="1"/>
  <c r="S262" i="10"/>
  <c r="X262" i="10" s="1"/>
  <c r="S6378" i="10"/>
  <c r="X6378" i="10" s="1"/>
  <c r="S6270" i="10"/>
  <c r="X6270" i="10" s="1"/>
  <c r="S4266" i="10"/>
  <c r="X4266" i="10" s="1"/>
  <c r="S8194" i="10"/>
  <c r="X8194" i="10" s="1"/>
  <c r="S8854" i="10"/>
  <c r="X8854" i="10" s="1"/>
  <c r="S8722" i="10"/>
  <c r="X8722" i="10" s="1"/>
  <c r="S82" i="10"/>
  <c r="X82" i="10" s="1"/>
  <c r="S6454" i="10"/>
  <c r="X6454" i="10" s="1"/>
  <c r="S1274" i="10"/>
  <c r="X1274" i="10" s="1"/>
  <c r="S430" i="10"/>
  <c r="X430" i="10" s="1"/>
  <c r="S106" i="10"/>
  <c r="X106" i="10" s="1"/>
  <c r="S174" i="10"/>
  <c r="X174" i="10" s="1"/>
  <c r="S5366" i="10"/>
  <c r="X5366" i="10" s="1"/>
  <c r="S5974" i="10"/>
  <c r="X5974" i="10" s="1"/>
  <c r="S4938" i="10"/>
  <c r="X4938" i="10" s="1"/>
  <c r="S4958" i="10"/>
  <c r="X4958" i="10" s="1"/>
  <c r="S4554" i="10"/>
  <c r="X4554" i="10" s="1"/>
  <c r="S4610" i="10"/>
  <c r="X4610" i="10" s="1"/>
  <c r="S6562" i="10"/>
  <c r="X6562" i="10" s="1"/>
  <c r="S8014" i="10"/>
  <c r="X8014" i="10" s="1"/>
  <c r="S8390" i="10"/>
  <c r="X8390" i="10" s="1"/>
  <c r="S6922" i="10"/>
  <c r="X6922" i="10" s="1"/>
  <c r="S8502" i="10"/>
  <c r="X8502" i="10" s="1"/>
  <c r="S1478" i="10"/>
  <c r="X1478" i="10" s="1"/>
  <c r="S2870" i="10"/>
  <c r="X2870" i="10" s="1"/>
  <c r="S3058" i="10"/>
  <c r="X3058" i="10" s="1"/>
  <c r="S986" i="10"/>
  <c r="X986" i="10" s="1"/>
  <c r="S2134" i="10"/>
  <c r="X2134" i="10" s="1"/>
  <c r="S1890" i="10"/>
  <c r="X1890" i="10" s="1"/>
  <c r="S726" i="10"/>
  <c r="X726" i="10" s="1"/>
  <c r="S78" i="10"/>
  <c r="X78" i="10" s="1"/>
  <c r="S798" i="10"/>
  <c r="X798" i="10" s="1"/>
  <c r="S246" i="10"/>
  <c r="X246" i="10" s="1"/>
  <c r="S5574" i="10"/>
  <c r="X5574" i="10" s="1"/>
  <c r="S5894" i="10"/>
  <c r="X5894" i="10" s="1"/>
  <c r="S5190" i="10"/>
  <c r="X5190" i="10" s="1"/>
  <c r="S5102" i="10"/>
  <c r="X5102" i="10" s="1"/>
  <c r="S6086" i="10"/>
  <c r="X6086" i="10" s="1"/>
  <c r="S6326" i="10"/>
  <c r="X6326" i="10" s="1"/>
  <c r="S8982" i="10"/>
  <c r="X8982" i="10" s="1"/>
  <c r="S210" i="10"/>
  <c r="X210" i="10" s="1"/>
  <c r="S254" i="10"/>
  <c r="X254" i="10" s="1"/>
  <c r="S266" i="10"/>
  <c r="X266" i="10" s="1"/>
  <c r="S5618" i="10"/>
  <c r="X5618" i="10" s="1"/>
  <c r="S5058" i="10"/>
  <c r="X5058" i="10" s="1"/>
  <c r="S7846" i="10"/>
  <c r="X7846" i="10" s="1"/>
  <c r="S7606" i="10"/>
  <c r="X7606" i="10" s="1"/>
  <c r="S8062" i="10"/>
  <c r="X8062" i="10" s="1"/>
  <c r="S8642" i="10"/>
  <c r="X8642" i="10" s="1"/>
  <c r="S406" i="10"/>
  <c r="X406" i="10" s="1"/>
  <c r="S182" i="10"/>
  <c r="X182" i="10" s="1"/>
  <c r="S198" i="10"/>
  <c r="X198" i="10" s="1"/>
  <c r="S146" i="10"/>
  <c r="X146" i="10" s="1"/>
  <c r="S150" i="10"/>
  <c r="X150" i="10" s="1"/>
  <c r="S6698" i="10"/>
  <c r="X6698" i="10" s="1"/>
  <c r="S6366" i="10"/>
  <c r="X6366" i="10" s="1"/>
  <c r="S5494" i="10"/>
  <c r="X5494" i="10" s="1"/>
  <c r="S6178" i="10"/>
  <c r="X6178" i="10" s="1"/>
  <c r="S6062" i="10"/>
  <c r="X6062" i="10" s="1"/>
  <c r="S5578" i="10"/>
  <c r="X5578" i="10" s="1"/>
  <c r="S6302" i="10"/>
  <c r="X6302" i="10" s="1"/>
  <c r="S5514" i="10"/>
  <c r="X5514" i="10" s="1"/>
  <c r="S6534" i="10"/>
  <c r="X6534" i="10" s="1"/>
  <c r="S6194" i="10"/>
  <c r="X6194" i="10" s="1"/>
  <c r="S5710" i="10"/>
  <c r="X5710" i="10" s="1"/>
  <c r="S4754" i="10"/>
  <c r="X4754" i="10" s="1"/>
  <c r="S6386" i="10"/>
  <c r="X6386" i="10" s="1"/>
  <c r="S5002" i="10"/>
  <c r="X5002" i="10" s="1"/>
  <c r="S4230" i="10"/>
  <c r="X4230" i="10" s="1"/>
  <c r="S6010" i="10"/>
  <c r="X6010" i="10" s="1"/>
  <c r="S6218" i="10"/>
  <c r="X6218" i="10" s="1"/>
  <c r="S6758" i="10"/>
  <c r="X6758" i="10" s="1"/>
  <c r="S6462" i="10"/>
  <c r="X6462" i="10" s="1"/>
  <c r="S5018" i="10"/>
  <c r="X5018" i="10" s="1"/>
  <c r="S5266" i="10"/>
  <c r="X5266" i="10" s="1"/>
  <c r="S4614" i="10"/>
  <c r="X4614" i="10" s="1"/>
  <c r="S6202" i="10"/>
  <c r="X6202" i="10" s="1"/>
  <c r="S4914" i="10"/>
  <c r="X4914" i="10" s="1"/>
  <c r="S5978" i="10"/>
  <c r="X5978" i="10" s="1"/>
  <c r="S6322" i="10"/>
  <c r="X6322" i="10" s="1"/>
  <c r="S6370" i="10"/>
  <c r="X6370" i="10" s="1"/>
  <c r="S6046" i="10"/>
  <c r="X6046" i="10" s="1"/>
  <c r="S6106" i="10"/>
  <c r="X6106" i="10" s="1"/>
  <c r="S5614" i="10"/>
  <c r="X5614" i="10" s="1"/>
  <c r="S5450" i="10"/>
  <c r="X5450" i="10" s="1"/>
  <c r="S5126" i="10"/>
  <c r="X5126" i="10" s="1"/>
  <c r="S5594" i="10"/>
  <c r="X5594" i="10" s="1"/>
  <c r="S5806" i="10"/>
  <c r="X5806" i="10" s="1"/>
  <c r="S5310" i="10"/>
  <c r="X5310" i="10" s="1"/>
  <c r="S6742" i="10"/>
  <c r="X6742" i="10" s="1"/>
  <c r="S5194" i="10"/>
  <c r="X5194" i="10" s="1"/>
  <c r="S4882" i="10"/>
  <c r="X4882" i="10" s="1"/>
  <c r="S4138" i="10"/>
  <c r="X4138" i="10" s="1"/>
  <c r="S4522" i="10"/>
  <c r="X4522" i="10" s="1"/>
  <c r="S5482" i="10"/>
  <c r="X5482" i="10" s="1"/>
  <c r="S8058" i="10"/>
  <c r="X8058" i="10" s="1"/>
  <c r="S8934" i="10"/>
  <c r="X8934" i="10" s="1"/>
  <c r="S8910" i="10"/>
  <c r="X8910" i="10" s="1"/>
  <c r="S8806" i="10"/>
  <c r="X8806" i="10" s="1"/>
  <c r="S8750" i="10"/>
  <c r="X8750" i="10" s="1"/>
  <c r="S7178" i="10"/>
  <c r="X7178" i="10" s="1"/>
  <c r="S8930" i="10"/>
  <c r="X8930" i="10" s="1"/>
  <c r="S8362" i="10"/>
  <c r="X8362" i="10" s="1"/>
  <c r="S7838" i="10"/>
  <c r="X7838" i="10" s="1"/>
  <c r="S8302" i="10"/>
  <c r="X8302" i="10" s="1"/>
  <c r="S8138" i="10"/>
  <c r="X8138" i="10" s="1"/>
  <c r="S8298" i="10"/>
  <c r="X8298" i="10" s="1"/>
  <c r="S6918" i="10"/>
  <c r="X6918" i="10" s="1"/>
  <c r="S8394" i="10"/>
  <c r="X8394" i="10" s="1"/>
  <c r="S7246" i="10"/>
  <c r="X7246" i="10" s="1"/>
  <c r="S8906" i="10"/>
  <c r="X8906" i="10" s="1"/>
  <c r="S8078" i="10"/>
  <c r="X8078" i="10" s="1"/>
  <c r="S6866" i="10"/>
  <c r="X6866" i="10" s="1"/>
  <c r="S8526" i="10"/>
  <c r="X8526" i="10" s="1"/>
  <c r="S7894" i="10"/>
  <c r="X7894" i="10" s="1"/>
  <c r="S8578" i="10"/>
  <c r="X8578" i="10" s="1"/>
  <c r="S8378" i="10"/>
  <c r="X8378" i="10" s="1"/>
  <c r="S7394" i="10"/>
  <c r="X7394" i="10" s="1"/>
  <c r="S6898" i="10"/>
  <c r="X6898" i="10" s="1"/>
  <c r="S7622" i="10"/>
  <c r="X7622" i="10" s="1"/>
  <c r="S6850" i="10"/>
  <c r="X6850" i="10" s="1"/>
  <c r="S9030" i="10"/>
  <c r="X9030" i="10" s="1"/>
  <c r="S7934" i="10"/>
  <c r="X7934" i="10" s="1"/>
  <c r="S8922" i="10"/>
  <c r="X8922" i="10" s="1"/>
  <c r="S8210" i="10"/>
  <c r="X8210" i="10" s="1"/>
  <c r="S8282" i="10"/>
  <c r="X8282" i="10" s="1"/>
  <c r="S802" i="10"/>
  <c r="X802" i="10" s="1"/>
  <c r="S222" i="10"/>
  <c r="X222" i="10" s="1"/>
  <c r="S190" i="10"/>
  <c r="X190" i="10" s="1"/>
  <c r="S122" i="10"/>
  <c r="X122" i="10" s="1"/>
  <c r="S98" i="10"/>
  <c r="X98" i="10" s="1"/>
  <c r="S142" i="10"/>
  <c r="X142" i="10" s="1"/>
  <c r="S6778" i="10"/>
  <c r="X6778" i="10" s="1"/>
  <c r="S5670" i="10"/>
  <c r="X5670" i="10" s="1"/>
  <c r="S5542" i="10"/>
  <c r="X5542" i="10" s="1"/>
  <c r="S5634" i="10"/>
  <c r="X5634" i="10" s="1"/>
  <c r="S6718" i="10"/>
  <c r="X6718" i="10" s="1"/>
  <c r="S5750" i="10"/>
  <c r="X5750" i="10" s="1"/>
  <c r="S6750" i="10"/>
  <c r="X6750" i="10" s="1"/>
  <c r="S4842" i="10"/>
  <c r="X4842" i="10" s="1"/>
  <c r="S6114" i="10"/>
  <c r="X6114" i="10" s="1"/>
  <c r="S5246" i="10"/>
  <c r="X5246" i="10" s="1"/>
  <c r="S4582" i="10"/>
  <c r="X4582" i="10" s="1"/>
  <c r="S4506" i="10"/>
  <c r="X4506" i="10" s="1"/>
  <c r="S6054" i="10"/>
  <c r="X6054" i="10" s="1"/>
  <c r="S6638" i="10"/>
  <c r="X6638" i="10" s="1"/>
  <c r="S4622" i="10"/>
  <c r="X4622" i="10" s="1"/>
  <c r="S4830" i="10"/>
  <c r="X4830" i="10" s="1"/>
  <c r="S4814" i="10"/>
  <c r="X4814" i="10" s="1"/>
  <c r="S6398" i="10"/>
  <c r="X6398" i="10" s="1"/>
  <c r="S4590" i="10"/>
  <c r="X4590" i="10" s="1"/>
  <c r="S4798" i="10"/>
  <c r="X4798" i="10" s="1"/>
  <c r="S4562" i="10"/>
  <c r="X4562" i="10" s="1"/>
  <c r="S5550" i="10"/>
  <c r="X5550" i="10" s="1"/>
  <c r="S6678" i="10"/>
  <c r="X6678" i="10" s="1"/>
  <c r="S5466" i="10"/>
  <c r="X5466" i="10" s="1"/>
  <c r="S4398" i="10"/>
  <c r="X4398" i="10" s="1"/>
  <c r="S5098" i="10"/>
  <c r="X5098" i="10" s="1"/>
  <c r="S4806" i="10"/>
  <c r="X4806" i="10" s="1"/>
  <c r="S6450" i="10"/>
  <c r="X6450" i="10" s="1"/>
  <c r="S5942" i="10"/>
  <c r="X5942" i="10" s="1"/>
  <c r="S6214" i="10"/>
  <c r="X6214" i="10" s="1"/>
  <c r="S4974" i="10"/>
  <c r="X4974" i="10" s="1"/>
  <c r="S5830" i="10"/>
  <c r="X5830" i="10" s="1"/>
  <c r="S4510" i="10"/>
  <c r="X4510" i="10" s="1"/>
  <c r="S5946" i="10"/>
  <c r="X5946" i="10" s="1"/>
  <c r="S4302" i="10"/>
  <c r="X4302" i="10" s="1"/>
  <c r="S6666" i="10"/>
  <c r="X6666" i="10" s="1"/>
  <c r="S5206" i="10"/>
  <c r="X5206" i="10" s="1"/>
  <c r="S5154" i="10"/>
  <c r="X5154" i="10" s="1"/>
  <c r="S4866" i="10"/>
  <c r="X4866" i="10" s="1"/>
  <c r="S4946" i="10"/>
  <c r="X4946" i="10" s="1"/>
  <c r="S4174" i="10"/>
  <c r="X4174" i="10" s="1"/>
  <c r="S5134" i="10"/>
  <c r="X5134" i="10" s="1"/>
  <c r="S7498" i="10"/>
  <c r="X7498" i="10" s="1"/>
  <c r="S8762" i="10"/>
  <c r="X8762" i="10" s="1"/>
  <c r="S7426" i="10"/>
  <c r="X7426" i="10" s="1"/>
  <c r="S8618" i="10"/>
  <c r="X8618" i="10" s="1"/>
  <c r="S8514" i="10"/>
  <c r="X8514" i="10" s="1"/>
  <c r="S6978" i="10"/>
  <c r="X6978" i="10" s="1"/>
  <c r="S8214" i="10"/>
  <c r="X8214" i="10" s="1"/>
  <c r="S7354" i="10"/>
  <c r="X7354" i="10" s="1"/>
  <c r="S7274" i="10"/>
  <c r="X7274" i="10" s="1"/>
  <c r="S7850" i="10"/>
  <c r="X7850" i="10" s="1"/>
  <c r="S7766" i="10"/>
  <c r="X7766" i="10" s="1"/>
  <c r="S6962" i="10"/>
  <c r="X6962" i="10" s="1"/>
  <c r="S8374" i="10"/>
  <c r="X8374" i="10" s="1"/>
  <c r="S7126" i="10"/>
  <c r="X7126" i="10" s="1"/>
  <c r="S8482" i="10"/>
  <c r="X8482" i="10" s="1"/>
  <c r="S8246" i="10"/>
  <c r="X8246" i="10" s="1"/>
  <c r="S6810" i="10"/>
  <c r="X6810" i="10" s="1"/>
  <c r="S7950" i="10"/>
  <c r="X7950" i="10" s="1"/>
  <c r="S9074" i="10"/>
  <c r="X9074" i="10" s="1"/>
  <c r="S7754" i="10"/>
  <c r="X7754" i="10" s="1"/>
  <c r="S7546" i="10"/>
  <c r="X7546" i="10" s="1"/>
  <c r="S8790" i="10"/>
  <c r="X8790" i="10" s="1"/>
  <c r="S7154" i="10"/>
  <c r="X7154" i="10" s="1"/>
  <c r="S7506" i="10"/>
  <c r="X7506" i="10" s="1"/>
  <c r="S7122" i="10"/>
  <c r="X7122" i="10" s="1"/>
  <c r="S7726" i="10"/>
  <c r="X7726" i="10" s="1"/>
  <c r="S8114" i="10"/>
  <c r="X8114" i="10" s="1"/>
  <c r="S6982" i="10"/>
  <c r="X6982" i="10" s="1"/>
  <c r="S7482" i="10"/>
  <c r="X7482" i="10" s="1"/>
  <c r="S8586" i="10"/>
  <c r="X8586" i="10" s="1"/>
  <c r="S8018" i="10"/>
  <c r="X8018" i="10" s="1"/>
  <c r="S7402" i="10"/>
  <c r="X7402" i="10" s="1"/>
  <c r="S8766" i="10"/>
  <c r="X8766" i="10" s="1"/>
  <c r="S8054" i="10"/>
  <c r="X8054" i="10" s="1"/>
  <c r="S8986" i="10"/>
  <c r="X8986" i="10" s="1"/>
  <c r="S8226" i="10"/>
  <c r="X8226" i="10" s="1"/>
  <c r="S7778" i="10"/>
  <c r="X7778" i="10" s="1"/>
  <c r="S3718" i="10"/>
  <c r="X3718" i="10" s="1"/>
  <c r="S186" i="10"/>
  <c r="X186" i="10" s="1"/>
  <c r="S270" i="10"/>
  <c r="X270" i="10" s="1"/>
  <c r="S202" i="10"/>
  <c r="X202" i="10" s="1"/>
  <c r="S114" i="10"/>
  <c r="X114" i="10" s="1"/>
  <c r="S126" i="10"/>
  <c r="X126" i="10" s="1"/>
  <c r="S5970" i="10"/>
  <c r="X5970" i="10" s="1"/>
  <c r="S5726" i="10"/>
  <c r="X5726" i="10" s="1"/>
  <c r="S6754" i="10"/>
  <c r="X6754" i="10" s="1"/>
  <c r="S5622" i="10"/>
  <c r="X5622" i="10" s="1"/>
  <c r="S4114" i="10"/>
  <c r="X4114" i="10" s="1"/>
  <c r="S4322" i="10"/>
  <c r="X4322" i="10" s="1"/>
  <c r="S5538" i="10"/>
  <c r="X5538" i="10" s="1"/>
  <c r="S6074" i="10"/>
  <c r="X6074" i="10" s="1"/>
  <c r="S5858" i="10"/>
  <c r="X5858" i="10" s="1"/>
  <c r="S6286" i="10"/>
  <c r="X6286" i="10" s="1"/>
  <c r="S6098" i="10"/>
  <c r="X6098" i="10" s="1"/>
  <c r="S6186" i="10"/>
  <c r="X6186" i="10" s="1"/>
  <c r="S4662" i="10"/>
  <c r="X4662" i="10" s="1"/>
  <c r="S4242" i="10"/>
  <c r="X4242" i="10" s="1"/>
  <c r="S5182" i="10"/>
  <c r="X5182" i="10" s="1"/>
  <c r="S6430" i="10"/>
  <c r="X6430" i="10" s="1"/>
  <c r="S4954" i="10"/>
  <c r="X4954" i="10" s="1"/>
  <c r="N23" i="6"/>
  <c r="K23" i="6"/>
  <c r="L23" i="6"/>
  <c r="O23" i="6"/>
  <c r="M23" i="6"/>
  <c r="H23" i="6"/>
  <c r="I23" i="6"/>
  <c r="P23" i="6"/>
  <c r="S6618" i="10"/>
  <c r="X6618" i="10" s="1"/>
  <c r="S6482" i="10"/>
  <c r="X6482" i="10" s="1"/>
  <c r="S4434" i="10"/>
  <c r="X4434" i="10" s="1"/>
  <c r="S4310" i="10"/>
  <c r="X4310" i="10" s="1"/>
  <c r="S6338" i="10"/>
  <c r="X6338" i="10" s="1"/>
  <c r="S6610" i="10"/>
  <c r="X6610" i="10" s="1"/>
  <c r="S6538" i="10"/>
  <c r="X6538" i="10" s="1"/>
  <c r="S4966" i="10"/>
  <c r="X4966" i="10" s="1"/>
  <c r="S4386" i="10"/>
  <c r="X4386" i="10" s="1"/>
  <c r="S4894" i="10"/>
  <c r="X4894" i="10" s="1"/>
  <c r="S4378" i="10"/>
  <c r="X4378" i="10" s="1"/>
  <c r="S4502" i="10"/>
  <c r="X4502" i="10" s="1"/>
  <c r="S6426" i="10"/>
  <c r="X6426" i="10" s="1"/>
  <c r="S6138" i="10"/>
  <c r="X6138" i="10" s="1"/>
  <c r="S5306" i="10"/>
  <c r="X5306" i="10" s="1"/>
  <c r="S4910" i="10"/>
  <c r="X4910" i="10" s="1"/>
  <c r="S6126" i="10"/>
  <c r="X6126" i="10" s="1"/>
  <c r="S6458" i="10"/>
  <c r="X6458" i="10" s="1"/>
  <c r="S5954" i="10"/>
  <c r="X5954" i="10" s="1"/>
  <c r="S5170" i="10"/>
  <c r="X5170" i="10" s="1"/>
  <c r="S6262" i="10"/>
  <c r="X6262" i="10" s="1"/>
  <c r="S6374" i="10"/>
  <c r="X6374" i="10" s="1"/>
  <c r="S5338" i="10"/>
  <c r="X5338" i="10" s="1"/>
  <c r="S5122" i="10"/>
  <c r="X5122" i="10" s="1"/>
  <c r="S4314" i="10"/>
  <c r="X4314" i="10" s="1"/>
  <c r="S6734" i="10"/>
  <c r="X6734" i="10" s="1"/>
  <c r="S5998" i="10"/>
  <c r="X5998" i="10" s="1"/>
  <c r="S5218" i="10"/>
  <c r="X5218" i="10" s="1"/>
  <c r="S4758" i="10"/>
  <c r="X4758" i="10" s="1"/>
  <c r="S4438" i="10"/>
  <c r="X4438" i="10" s="1"/>
  <c r="S5490" i="10"/>
  <c r="X5490" i="10" s="1"/>
  <c r="S4494" i="10"/>
  <c r="X4494" i="10" s="1"/>
  <c r="S7982" i="10"/>
  <c r="X7982" i="10" s="1"/>
  <c r="S7290" i="10"/>
  <c r="X7290" i="10" s="1"/>
  <c r="S8146" i="10"/>
  <c r="X8146" i="10" s="1"/>
  <c r="S7214" i="10"/>
  <c r="X7214" i="10" s="1"/>
  <c r="S8478" i="10"/>
  <c r="X8478" i="10" s="1"/>
  <c r="S7182" i="10"/>
  <c r="X7182" i="10" s="1"/>
  <c r="S6930" i="10"/>
  <c r="X6930" i="10" s="1"/>
  <c r="S7710" i="10"/>
  <c r="X7710" i="10" s="1"/>
  <c r="S8178" i="10"/>
  <c r="X8178" i="10" s="1"/>
  <c r="S7730" i="10"/>
  <c r="X7730" i="10" s="1"/>
  <c r="S6834" i="10"/>
  <c r="X6834" i="10" s="1"/>
  <c r="S7654" i="10"/>
  <c r="X7654" i="10" s="1"/>
  <c r="S7678" i="10"/>
  <c r="X7678" i="10" s="1"/>
  <c r="S8310" i="10"/>
  <c r="X8310" i="10" s="1"/>
  <c r="S7702" i="10"/>
  <c r="X7702" i="10" s="1"/>
  <c r="S8430" i="10"/>
  <c r="X8430" i="10" s="1"/>
  <c r="S8270" i="10"/>
  <c r="X8270" i="10" s="1"/>
  <c r="S8678" i="10"/>
  <c r="X8678" i="10" s="1"/>
  <c r="S7626" i="10"/>
  <c r="X7626" i="10" s="1"/>
  <c r="S6894" i="10"/>
  <c r="X6894" i="10" s="1"/>
  <c r="S8110" i="10"/>
  <c r="X8110" i="10" s="1"/>
  <c r="S8398" i="10"/>
  <c r="X8398" i="10" s="1"/>
  <c r="S7158" i="10"/>
  <c r="X7158" i="10" s="1"/>
  <c r="S8434" i="10"/>
  <c r="X8434" i="10" s="1"/>
  <c r="S7298" i="10"/>
  <c r="X7298" i="10" s="1"/>
  <c r="S7886" i="10"/>
  <c r="X7886" i="10" s="1"/>
  <c r="S7878" i="10"/>
  <c r="X7878" i="10" s="1"/>
  <c r="S7230" i="10"/>
  <c r="X7230" i="10" s="1"/>
  <c r="S8714" i="10"/>
  <c r="X8714" i="10" s="1"/>
  <c r="S7866" i="10"/>
  <c r="X7866" i="10" s="1"/>
  <c r="S7490" i="10"/>
  <c r="X7490" i="10" s="1"/>
  <c r="S7102" i="10"/>
  <c r="X7102" i="10" s="1"/>
  <c r="S8258" i="10"/>
  <c r="X8258" i="10" s="1"/>
  <c r="S7114" i="10"/>
  <c r="X7114" i="10" s="1"/>
  <c r="S7670" i="10"/>
  <c r="X7670" i="10" s="1"/>
  <c r="S6998" i="10"/>
  <c r="X6998" i="10" s="1"/>
  <c r="S62" i="10"/>
  <c r="X62" i="10" s="1"/>
  <c r="S226" i="10"/>
  <c r="X226" i="10" s="1"/>
  <c r="S242" i="10"/>
  <c r="X242" i="10" s="1"/>
  <c r="S218" i="10"/>
  <c r="X218" i="10" s="1"/>
  <c r="S166" i="10"/>
  <c r="X166" i="10" s="1"/>
  <c r="S94" i="10"/>
  <c r="X94" i="10" s="1"/>
  <c r="S6654" i="10"/>
  <c r="X6654" i="10" s="1"/>
  <c r="S5518" i="10"/>
  <c r="X5518" i="10" s="1"/>
  <c r="S6002" i="10"/>
  <c r="X6002" i="10" s="1"/>
  <c r="S5890" i="10"/>
  <c r="X5890" i="10" s="1"/>
  <c r="S5562" i="10"/>
  <c r="X5562" i="10" s="1"/>
  <c r="S5698" i="10"/>
  <c r="X5698" i="10" s="1"/>
  <c r="S6334" i="10"/>
  <c r="X6334" i="10" s="1"/>
  <c r="S6442" i="10"/>
  <c r="X6442" i="10" s="1"/>
  <c r="S4194" i="10"/>
  <c r="X4194" i="10" s="1"/>
  <c r="S5986" i="10"/>
  <c r="X5986" i="10" s="1"/>
  <c r="S5822" i="10"/>
  <c r="X5822" i="10" s="1"/>
  <c r="S5402" i="10"/>
  <c r="X5402" i="10" s="1"/>
  <c r="S4178" i="10"/>
  <c r="X4178" i="10" s="1"/>
  <c r="S6490" i="10"/>
  <c r="X6490" i="10" s="1"/>
  <c r="S5322" i="10"/>
  <c r="X5322" i="10" s="1"/>
  <c r="S4710" i="10"/>
  <c r="X4710" i="10" s="1"/>
  <c r="S4158" i="10"/>
  <c r="X4158" i="10" s="1"/>
  <c r="S4574" i="10"/>
  <c r="X4574" i="10" s="1"/>
  <c r="S4730" i="10"/>
  <c r="X4730" i="10" s="1"/>
  <c r="S6438" i="10"/>
  <c r="X6438" i="10" s="1"/>
  <c r="S6014" i="10"/>
  <c r="X6014" i="10" s="1"/>
  <c r="S6318" i="10"/>
  <c r="X6318" i="10" s="1"/>
  <c r="S4686" i="10"/>
  <c r="X4686" i="10" s="1"/>
  <c r="S4294" i="10"/>
  <c r="X4294" i="10" s="1"/>
  <c r="S4318" i="10"/>
  <c r="X4318" i="10" s="1"/>
  <c r="S6474" i="10"/>
  <c r="X6474" i="10" s="1"/>
  <c r="S5842" i="10"/>
  <c r="X5842" i="10" s="1"/>
  <c r="S5262" i="10"/>
  <c r="X5262" i="10" s="1"/>
  <c r="S6254" i="10"/>
  <c r="X6254" i="10" s="1"/>
  <c r="S4774" i="10"/>
  <c r="X4774" i="10" s="1"/>
  <c r="S4206" i="10"/>
  <c r="X4206" i="10" s="1"/>
  <c r="S5738" i="10"/>
  <c r="X5738" i="10" s="1"/>
  <c r="S6514" i="10"/>
  <c r="X6514" i="10" s="1"/>
  <c r="S6134" i="10"/>
  <c r="X6134" i="10" s="1"/>
  <c r="S6790" i="10"/>
  <c r="X6790" i="10" s="1"/>
  <c r="S5870" i="10"/>
  <c r="X5870" i="10" s="1"/>
  <c r="S5118" i="10"/>
  <c r="X5118" i="10" s="1"/>
  <c r="S4330" i="10"/>
  <c r="X4330" i="10" s="1"/>
  <c r="S7790" i="10"/>
  <c r="X7790" i="10" s="1"/>
  <c r="S7074" i="10"/>
  <c r="X7074" i="10" s="1"/>
  <c r="S8386" i="10"/>
  <c r="X8386" i="10" s="1"/>
  <c r="S8022" i="10"/>
  <c r="X8022" i="10" s="1"/>
  <c r="S8066" i="10"/>
  <c r="X8066" i="10" s="1"/>
  <c r="S8650" i="10"/>
  <c r="X8650" i="10" s="1"/>
  <c r="S7658" i="10"/>
  <c r="X7658" i="10" s="1"/>
  <c r="S8002" i="10"/>
  <c r="X8002" i="10" s="1"/>
  <c r="S7898" i="10"/>
  <c r="X7898" i="10" s="1"/>
  <c r="S8534" i="10"/>
  <c r="X8534" i="10" s="1"/>
  <c r="S7926" i="10"/>
  <c r="X7926" i="10" s="1"/>
  <c r="S7570" i="10"/>
  <c r="X7570" i="10" s="1"/>
  <c r="S8946" i="10"/>
  <c r="X8946" i="10" s="1"/>
  <c r="S7902" i="10"/>
  <c r="X7902" i="10" s="1"/>
  <c r="S9018" i="10"/>
  <c r="X9018" i="10" s="1"/>
  <c r="S8346" i="10"/>
  <c r="X8346" i="10" s="1"/>
  <c r="S8570" i="10"/>
  <c r="X8570" i="10" s="1"/>
  <c r="S9054" i="10"/>
  <c r="X9054" i="10" s="1"/>
  <c r="S8782" i="10"/>
  <c r="X8782" i="10" s="1"/>
  <c r="S9042" i="10"/>
  <c r="X9042" i="10" s="1"/>
  <c r="S8098" i="10"/>
  <c r="X8098" i="10" s="1"/>
  <c r="S7106" i="10"/>
  <c r="X7106" i="10" s="1"/>
  <c r="S9062" i="10"/>
  <c r="X9062" i="10" s="1"/>
  <c r="S7618" i="10"/>
  <c r="X7618" i="10" s="1"/>
  <c r="S8358" i="10"/>
  <c r="X8358" i="10" s="1"/>
  <c r="S8326" i="10"/>
  <c r="X8326" i="10" s="1"/>
  <c r="S7870" i="10"/>
  <c r="X7870" i="10" s="1"/>
  <c r="S8082" i="10"/>
  <c r="X8082" i="10" s="1"/>
  <c r="S7058" i="10"/>
  <c r="X7058" i="10" s="1"/>
  <c r="S7254" i="10"/>
  <c r="X7254" i="10" s="1"/>
  <c r="S8666" i="10"/>
  <c r="X8666" i="10" s="1"/>
  <c r="S7586" i="10"/>
  <c r="X7586" i="10" s="1"/>
  <c r="S8846" i="10"/>
  <c r="X8846" i="10" s="1"/>
  <c r="S8466" i="10"/>
  <c r="X8466" i="10" s="1"/>
  <c r="S6874" i="10"/>
  <c r="X6874" i="10" s="1"/>
  <c r="S3118" i="10"/>
  <c r="X3118" i="10" s="1"/>
  <c r="S398" i="10"/>
  <c r="X398" i="10" s="1"/>
  <c r="S258" i="10"/>
  <c r="X258" i="10" s="1"/>
  <c r="S238" i="10"/>
  <c r="X238" i="10" s="1"/>
  <c r="S90" i="10"/>
  <c r="X90" i="10" s="1"/>
  <c r="S5034" i="10"/>
  <c r="X5034" i="10" s="1"/>
  <c r="S6786" i="10"/>
  <c r="X6786" i="10" s="1"/>
  <c r="S6574" i="10"/>
  <c r="X6574" i="10" s="1"/>
  <c r="S5370" i="10"/>
  <c r="X5370" i="10" s="1"/>
  <c r="S5406" i="10"/>
  <c r="X5406" i="10" s="1"/>
  <c r="S5606" i="10"/>
  <c r="X5606" i="10" s="1"/>
  <c r="S5478" i="10"/>
  <c r="X5478" i="10" s="1"/>
  <c r="S6494" i="10"/>
  <c r="X6494" i="10" s="1"/>
  <c r="S6314" i="10"/>
  <c r="X6314" i="10" s="1"/>
  <c r="S6070" i="10"/>
  <c r="X6070" i="10" s="1"/>
  <c r="S5886" i="10"/>
  <c r="X5886" i="10" s="1"/>
  <c r="S4794" i="10"/>
  <c r="X4794" i="10" s="1"/>
  <c r="S6226" i="10"/>
  <c r="X6226" i="10" s="1"/>
  <c r="S6510" i="10"/>
  <c r="X6510" i="10" s="1"/>
  <c r="S4770" i="10"/>
  <c r="X4770" i="10" s="1"/>
  <c r="S4190" i="10"/>
  <c r="X4190" i="10" s="1"/>
  <c r="S5958" i="10"/>
  <c r="X5958" i="10" s="1"/>
  <c r="S5526" i="10"/>
  <c r="X5526" i="10" s="1"/>
  <c r="S5850" i="10"/>
  <c r="X5850" i="10" s="1"/>
  <c r="S6554" i="10"/>
  <c r="X6554" i="10" s="1"/>
  <c r="S4414" i="10"/>
  <c r="X4414" i="10" s="1"/>
  <c r="S5454" i="10"/>
  <c r="X5454" i="10" s="1"/>
  <c r="S5826" i="10"/>
  <c r="X5826" i="10" s="1"/>
  <c r="S6310" i="10"/>
  <c r="X6310" i="10" s="1"/>
  <c r="S6350" i="10"/>
  <c r="X6350" i="10" s="1"/>
  <c r="S5178" i="10"/>
  <c r="X5178" i="10" s="1"/>
  <c r="S4446" i="10"/>
  <c r="X4446" i="10" s="1"/>
  <c r="S4154" i="10"/>
  <c r="X4154" i="10" s="1"/>
  <c r="S5158" i="10"/>
  <c r="X5158" i="10" s="1"/>
  <c r="S4734" i="10"/>
  <c r="X4734" i="10" s="1"/>
  <c r="S4394" i="10"/>
  <c r="X4394" i="10" s="1"/>
  <c r="S6798" i="10"/>
  <c r="X6798" i="10" s="1"/>
  <c r="S6030" i="10"/>
  <c r="X6030" i="10" s="1"/>
  <c r="S4658" i="10"/>
  <c r="X4658" i="10" s="1"/>
  <c r="S5114" i="10"/>
  <c r="X5114" i="10" s="1"/>
  <c r="S5094" i="10"/>
  <c r="X5094" i="10" s="1"/>
  <c r="S4118" i="10"/>
  <c r="X4118" i="10" s="1"/>
  <c r="S6258" i="10"/>
  <c r="X6258" i="10" s="1"/>
  <c r="S5442" i="10"/>
  <c r="X5442" i="10" s="1"/>
  <c r="S5638" i="10"/>
  <c r="X5638" i="10" s="1"/>
  <c r="S4978" i="10"/>
  <c r="X4978" i="10" s="1"/>
  <c r="S8118" i="10"/>
  <c r="X8118" i="10" s="1"/>
  <c r="S8126" i="10"/>
  <c r="X8126" i="10" s="1"/>
  <c r="S8274" i="10"/>
  <c r="X8274" i="10" s="1"/>
  <c r="S7334" i="10"/>
  <c r="X7334" i="10" s="1"/>
  <c r="S8606" i="10"/>
  <c r="X8606" i="10" s="1"/>
  <c r="S8702" i="10"/>
  <c r="X8702" i="10" s="1"/>
  <c r="S8330" i="10"/>
  <c r="X8330" i="10" s="1"/>
  <c r="S7002" i="10"/>
  <c r="X7002" i="10" s="1"/>
  <c r="S8998" i="10"/>
  <c r="X8998" i="10" s="1"/>
  <c r="S8802" i="10"/>
  <c r="X8802" i="10" s="1"/>
  <c r="S6886" i="10"/>
  <c r="X6886" i="10" s="1"/>
  <c r="S7782" i="10"/>
  <c r="X7782" i="10" s="1"/>
  <c r="S7302" i="10"/>
  <c r="X7302" i="10" s="1"/>
  <c r="S7370" i="10"/>
  <c r="X7370" i="10" s="1"/>
  <c r="S8582" i="10"/>
  <c r="X8582" i="10" s="1"/>
  <c r="S7162" i="10"/>
  <c r="X7162" i="10" s="1"/>
  <c r="S8818" i="10"/>
  <c r="X8818" i="10" s="1"/>
  <c r="S8590" i="10"/>
  <c r="X8590" i="10" s="1"/>
  <c r="S7770" i="10"/>
  <c r="X7770" i="10" s="1"/>
  <c r="S7610" i="10"/>
  <c r="X7610" i="10" s="1"/>
  <c r="S7142" i="10"/>
  <c r="X7142" i="10" s="1"/>
  <c r="S8306" i="10"/>
  <c r="X8306" i="10" s="1"/>
  <c r="S7578" i="10"/>
  <c r="X7578" i="10" s="1"/>
  <c r="S8238" i="10"/>
  <c r="X8238" i="10" s="1"/>
  <c r="S7322" i="10"/>
  <c r="X7322" i="10" s="1"/>
  <c r="S7226" i="10"/>
  <c r="X7226" i="10" s="1"/>
  <c r="S8026" i="10"/>
  <c r="X8026" i="10" s="1"/>
  <c r="S7082" i="10"/>
  <c r="X7082" i="10" s="1"/>
  <c r="S7970" i="10"/>
  <c r="X7970" i="10" s="1"/>
  <c r="S7210" i="10"/>
  <c r="X7210" i="10" s="1"/>
  <c r="S6914" i="10"/>
  <c r="X6914" i="10" s="1"/>
  <c r="S8562" i="10"/>
  <c r="X8562" i="10" s="1"/>
  <c r="S8810" i="10"/>
  <c r="X8810" i="10" s="1"/>
  <c r="S8530" i="10"/>
  <c r="X8530" i="10" s="1"/>
  <c r="S7954" i="10"/>
  <c r="X7954" i="10" s="1"/>
  <c r="S9082" i="10"/>
  <c r="X9082" i="10" s="1"/>
  <c r="S7174" i="10"/>
  <c r="X7174" i="10" s="1"/>
  <c r="S8622" i="10"/>
  <c r="X8622" i="10" s="1"/>
  <c r="S8074" i="10"/>
  <c r="X8074" i="10" s="1"/>
  <c r="S7390" i="10"/>
  <c r="X7390" i="10" s="1"/>
  <c r="S6826" i="10"/>
  <c r="X6826" i="10" s="1"/>
  <c r="S178" i="10"/>
  <c r="X178" i="10" s="1"/>
  <c r="S5662" i="10"/>
  <c r="X5662" i="10" s="1"/>
  <c r="S5510" i="10"/>
  <c r="X5510" i="10" s="1"/>
  <c r="S5626" i="10"/>
  <c r="X5626" i="10" s="1"/>
  <c r="S6622" i="10"/>
  <c r="X6622" i="10" s="1"/>
  <c r="S5874" i="10"/>
  <c r="X5874" i="10" s="1"/>
  <c r="S6650" i="10"/>
  <c r="X6650" i="10" s="1"/>
  <c r="S5982" i="10"/>
  <c r="X5982" i="10" s="1"/>
  <c r="S6210" i="10"/>
  <c r="X6210" i="10" s="1"/>
  <c r="S5930" i="10"/>
  <c r="X5930" i="10" s="1"/>
  <c r="S5250" i="10"/>
  <c r="X5250" i="10" s="1"/>
  <c r="S5678" i="10"/>
  <c r="X5678" i="10" s="1"/>
  <c r="S4214" i="10"/>
  <c r="X4214" i="10" s="1"/>
  <c r="S5630" i="10"/>
  <c r="X5630" i="10" s="1"/>
  <c r="S5762" i="10"/>
  <c r="X5762" i="10" s="1"/>
  <c r="S5286" i="10"/>
  <c r="X5286" i="10" s="1"/>
  <c r="S4822" i="10"/>
  <c r="X4822" i="10" s="1"/>
  <c r="S5202" i="10"/>
  <c r="X5202" i="10" s="1"/>
  <c r="S4642" i="10"/>
  <c r="X4642" i="10" s="1"/>
  <c r="S6658" i="10"/>
  <c r="X6658" i="10" s="1"/>
  <c r="S5610" i="10"/>
  <c r="X5610" i="10" s="1"/>
  <c r="S6626" i="10"/>
  <c r="X6626" i="10" s="1"/>
  <c r="S5934" i="10"/>
  <c r="X5934" i="10" s="1"/>
  <c r="S4546" i="10"/>
  <c r="X4546" i="10" s="1"/>
  <c r="S4358" i="10"/>
  <c r="X4358" i="10" s="1"/>
  <c r="S4342" i="10"/>
  <c r="X4342" i="10" s="1"/>
  <c r="S5314" i="10"/>
  <c r="X5314" i="10" s="1"/>
  <c r="S6566" i="10"/>
  <c r="X6566" i="10" s="1"/>
  <c r="S5146" i="10"/>
  <c r="X5146" i="10" s="1"/>
  <c r="S4542" i="10"/>
  <c r="X4542" i="10" s="1"/>
  <c r="S4478" i="10"/>
  <c r="X4478" i="10" s="1"/>
  <c r="S4678" i="10"/>
  <c r="X4678" i="10" s="1"/>
  <c r="S4474" i="10"/>
  <c r="X4474" i="10" s="1"/>
  <c r="S4126" i="10"/>
  <c r="X4126" i="10" s="1"/>
  <c r="S5530" i="10"/>
  <c r="X5530" i="10" s="1"/>
  <c r="S6746" i="10"/>
  <c r="X6746" i="10" s="1"/>
  <c r="S5734" i="10"/>
  <c r="X5734" i="10" s="1"/>
  <c r="S6198" i="10"/>
  <c r="X6198" i="10" s="1"/>
  <c r="S5298" i="10"/>
  <c r="X5298" i="10" s="1"/>
  <c r="S5746" i="10"/>
  <c r="X5746" i="10" s="1"/>
  <c r="S5570" i="10"/>
  <c r="X5570" i="10" s="1"/>
  <c r="S5254" i="10"/>
  <c r="X5254" i="10" s="1"/>
  <c r="S7206" i="10"/>
  <c r="X7206" i="10" s="1"/>
  <c r="S8966" i="10"/>
  <c r="X8966" i="10" s="1"/>
  <c r="S8858" i="10"/>
  <c r="X8858" i="10" s="1"/>
  <c r="S8242" i="10"/>
  <c r="X8242" i="10" s="1"/>
  <c r="S8830" i="10"/>
  <c r="X8830" i="10" s="1"/>
  <c r="S8438" i="10"/>
  <c r="X8438" i="10" s="1"/>
  <c r="S7414" i="10"/>
  <c r="X7414" i="10" s="1"/>
  <c r="S8718" i="10"/>
  <c r="X8718" i="10" s="1"/>
  <c r="S8974" i="10"/>
  <c r="X8974" i="10" s="1"/>
  <c r="S7558" i="10"/>
  <c r="X7558" i="10" s="1"/>
  <c r="S7038" i="10"/>
  <c r="X7038" i="10" s="1"/>
  <c r="S8962" i="10"/>
  <c r="X8962" i="10" s="1"/>
  <c r="S6802" i="10"/>
  <c r="X6802" i="10" s="1"/>
  <c r="S7166" i="10"/>
  <c r="X7166" i="10" s="1"/>
  <c r="S7830" i="10"/>
  <c r="X7830" i="10" s="1"/>
  <c r="S8342" i="10"/>
  <c r="X8342" i="10" s="1"/>
  <c r="S8322" i="10"/>
  <c r="X8322" i="10" s="1"/>
  <c r="S8422" i="10"/>
  <c r="X8422" i="10" s="1"/>
  <c r="S7834" i="10"/>
  <c r="X7834" i="10" s="1"/>
  <c r="S7762" i="10"/>
  <c r="X7762" i="10" s="1"/>
  <c r="S7742" i="10"/>
  <c r="X7742" i="10" s="1"/>
  <c r="S9034" i="10"/>
  <c r="X9034" i="10" s="1"/>
  <c r="S7906" i="10"/>
  <c r="X7906" i="10" s="1"/>
  <c r="S8506" i="10"/>
  <c r="X8506" i="10" s="1"/>
  <c r="S7150" i="10"/>
  <c r="X7150" i="10" s="1"/>
  <c r="S7138" i="10"/>
  <c r="X7138" i="10" s="1"/>
  <c r="S7874" i="10"/>
  <c r="X7874" i="10" s="1"/>
  <c r="S7466" i="10"/>
  <c r="X7466" i="10" s="1"/>
  <c r="S6830" i="10"/>
  <c r="X6830" i="10" s="1"/>
  <c r="S230" i="10"/>
  <c r="X230" i="10" s="1"/>
  <c r="S162" i="10"/>
  <c r="X162" i="10" s="1"/>
  <c r="S110" i="10"/>
  <c r="X110" i="10" s="1"/>
  <c r="S4738" i="10"/>
  <c r="X4738" i="10" s="1"/>
  <c r="L54" i="6"/>
  <c r="M54" i="6"/>
  <c r="O54" i="6"/>
  <c r="K54" i="6"/>
  <c r="P54" i="6"/>
  <c r="N54" i="6"/>
  <c r="I54" i="6"/>
  <c r="H54" i="6"/>
  <c r="S4706" i="10"/>
  <c r="X4706" i="10" s="1"/>
  <c r="P27" i="6"/>
  <c r="H27" i="6"/>
  <c r="L27" i="6"/>
  <c r="O27" i="6"/>
  <c r="I27" i="6"/>
  <c r="M27" i="6"/>
  <c r="N27" i="6"/>
  <c r="K27" i="6"/>
  <c r="S5554" i="10"/>
  <c r="X5554" i="10" s="1"/>
  <c r="S4410" i="10"/>
  <c r="X4410" i="10" s="1"/>
  <c r="S6614" i="10"/>
  <c r="X6614" i="10" s="1"/>
  <c r="S5914" i="10"/>
  <c r="X5914" i="10" s="1"/>
  <c r="S6406" i="10"/>
  <c r="X6406" i="10" s="1"/>
  <c r="S5498" i="10"/>
  <c r="X5498" i="10" s="1"/>
  <c r="S5814" i="10"/>
  <c r="X5814" i="10" s="1"/>
  <c r="S6722" i="10"/>
  <c r="X6722" i="10" s="1"/>
  <c r="S6050" i="10"/>
  <c r="X6050" i="10" s="1"/>
  <c r="S6330" i="10"/>
  <c r="X6330" i="10" s="1"/>
  <c r="S6150" i="10"/>
  <c r="X6150" i="10" s="1"/>
  <c r="S5046" i="10"/>
  <c r="X5046" i="10" s="1"/>
  <c r="S5798" i="10"/>
  <c r="X5798" i="10" s="1"/>
  <c r="S4150" i="10"/>
  <c r="X4150" i="10" s="1"/>
  <c r="S4362" i="10"/>
  <c r="X4362" i="10" s="1"/>
  <c r="S5718" i="10"/>
  <c r="X5718" i="10" s="1"/>
  <c r="S6382" i="10"/>
  <c r="X6382" i="10" s="1"/>
  <c r="S4298" i="10"/>
  <c r="X4298" i="10" s="1"/>
  <c r="S4646" i="10"/>
  <c r="X4646" i="10" s="1"/>
  <c r="S5226" i="10"/>
  <c r="X5226" i="10" s="1"/>
  <c r="S6274" i="10"/>
  <c r="X6274" i="10" s="1"/>
  <c r="S4586" i="10"/>
  <c r="X4586" i="10" s="1"/>
  <c r="S6558" i="10"/>
  <c r="X6558" i="10" s="1"/>
  <c r="S4382" i="10"/>
  <c r="X4382" i="10" s="1"/>
  <c r="S6794" i="10"/>
  <c r="X6794" i="10" s="1"/>
  <c r="S6154" i="10"/>
  <c r="X6154" i="10" s="1"/>
  <c r="S5198" i="10"/>
  <c r="X5198" i="10" s="1"/>
  <c r="S4534" i="10"/>
  <c r="X4534" i="10" s="1"/>
  <c r="S5414" i="10"/>
  <c r="X5414" i="10" s="1"/>
  <c r="S4782" i="10"/>
  <c r="X4782" i="10" s="1"/>
  <c r="S6634" i="10"/>
  <c r="X6634" i="10" s="1"/>
  <c r="S6306" i="10"/>
  <c r="X6306" i="10" s="1"/>
  <c r="S5394" i="10"/>
  <c r="X5394" i="10" s="1"/>
  <c r="S6726" i="10"/>
  <c r="X6726" i="10" s="1"/>
  <c r="S6038" i="10"/>
  <c r="X6038" i="10" s="1"/>
  <c r="S5138" i="10"/>
  <c r="X5138" i="10" s="1"/>
  <c r="S4810" i="10"/>
  <c r="X4810" i="10" s="1"/>
  <c r="S4654" i="10"/>
  <c r="X4654" i="10" s="1"/>
  <c r="S4606" i="10"/>
  <c r="X4606" i="10" s="1"/>
  <c r="S4162" i="10"/>
  <c r="X4162" i="10" s="1"/>
  <c r="S6598" i="10"/>
  <c r="X6598" i="10" s="1"/>
  <c r="S5290" i="10"/>
  <c r="X5290" i="10" s="1"/>
  <c r="S4786" i="10"/>
  <c r="X4786" i="10" s="1"/>
  <c r="S5802" i="10"/>
  <c r="X5802" i="10" s="1"/>
  <c r="S7522" i="10"/>
  <c r="X7522" i="10" s="1"/>
  <c r="S7750" i="10"/>
  <c r="X7750" i="10" s="1"/>
  <c r="S8822" i="10"/>
  <c r="X8822" i="10" s="1"/>
  <c r="S8670" i="10"/>
  <c r="X8670" i="10" s="1"/>
  <c r="S8938" i="10"/>
  <c r="X8938" i="10" s="1"/>
  <c r="S8914" i="10"/>
  <c r="X8914" i="10" s="1"/>
  <c r="S7518" i="10"/>
  <c r="X7518" i="10" s="1"/>
  <c r="S8658" i="10"/>
  <c r="X8658" i="10" s="1"/>
  <c r="S8182" i="10"/>
  <c r="X8182" i="10" s="1"/>
  <c r="S8610" i="10"/>
  <c r="X8610" i="10" s="1"/>
  <c r="S8142" i="10"/>
  <c r="X8142" i="10" s="1"/>
  <c r="S7650" i="10"/>
  <c r="X7650" i="10" s="1"/>
  <c r="S7238" i="10"/>
  <c r="X7238" i="10" s="1"/>
  <c r="S6986" i="10"/>
  <c r="X6986" i="10" s="1"/>
  <c r="S7346" i="10"/>
  <c r="X7346" i="10" s="1"/>
  <c r="S9038" i="10"/>
  <c r="X9038" i="10" s="1"/>
  <c r="S8158" i="10"/>
  <c r="X8158" i="10" s="1"/>
  <c r="S8654" i="10"/>
  <c r="X8654" i="10" s="1"/>
  <c r="S7758" i="10"/>
  <c r="X7758" i="10" s="1"/>
  <c r="S8170" i="10"/>
  <c r="X8170" i="10" s="1"/>
  <c r="S7642" i="10"/>
  <c r="X7642" i="10" s="1"/>
  <c r="S6970" i="10"/>
  <c r="X6970" i="10" s="1"/>
  <c r="S9006" i="10"/>
  <c r="X9006" i="10" s="1"/>
  <c r="S7458" i="10"/>
  <c r="X7458" i="10" s="1"/>
  <c r="S8942" i="10"/>
  <c r="X8942" i="10" s="1"/>
  <c r="S7054" i="10"/>
  <c r="X7054" i="10" s="1"/>
  <c r="S7858" i="10"/>
  <c r="X7858" i="10" s="1"/>
  <c r="S7382" i="10"/>
  <c r="X7382" i="10" s="1"/>
  <c r="S6702" i="10"/>
  <c r="X6702" i="10" s="1"/>
  <c r="S6022" i="10"/>
  <c r="X6022" i="10" s="1"/>
  <c r="S4862" i="10"/>
  <c r="X4862" i="10" s="1"/>
  <c r="S5906" i="10"/>
  <c r="X5906" i="10" s="1"/>
  <c r="S4970" i="10"/>
  <c r="X4970" i="10" s="1"/>
  <c r="S4602" i="10"/>
  <c r="X4602" i="10" s="1"/>
  <c r="S4498" i="10"/>
  <c r="X4498" i="10" s="1"/>
  <c r="S6394" i="10"/>
  <c r="X6394" i="10" s="1"/>
  <c r="S6346" i="10"/>
  <c r="X6346" i="10" s="1"/>
  <c r="S4218" i="10"/>
  <c r="X4218" i="10" s="1"/>
  <c r="S4626" i="10"/>
  <c r="X4626" i="10" s="1"/>
  <c r="S6230" i="10"/>
  <c r="X6230" i="10" s="1"/>
  <c r="S5470" i="10"/>
  <c r="X5470" i="10" s="1"/>
  <c r="S4270" i="10"/>
  <c r="X4270" i="10" s="1"/>
  <c r="S4926" i="10"/>
  <c r="X4926" i="10" s="1"/>
  <c r="S5722" i="10"/>
  <c r="X5722" i="10" s="1"/>
  <c r="S4282" i="10"/>
  <c r="X4282" i="10" s="1"/>
  <c r="S5590" i="10"/>
  <c r="X5590" i="10" s="1"/>
  <c r="S4886" i="10"/>
  <c r="X4886" i="10" s="1"/>
  <c r="S4426" i="10"/>
  <c r="X4426" i="10" s="1"/>
  <c r="S5902" i="10"/>
  <c r="X5902" i="10" s="1"/>
  <c r="S6486" i="10"/>
  <c r="X6486" i="10" s="1"/>
  <c r="S5398" i="10"/>
  <c r="X5398" i="10" s="1"/>
  <c r="S6418" i="10"/>
  <c r="X6418" i="10" s="1"/>
  <c r="S5642" i="10"/>
  <c r="X5642" i="10" s="1"/>
  <c r="S4406" i="10"/>
  <c r="X4406" i="10" s="1"/>
  <c r="S5362" i="10"/>
  <c r="X5362" i="10" s="1"/>
  <c r="S5350" i="10"/>
  <c r="X5350" i="10" s="1"/>
  <c r="S4550" i="10"/>
  <c r="X4550" i="10" s="1"/>
  <c r="S6630" i="10"/>
  <c r="X6630" i="10" s="1"/>
  <c r="S4146" i="10"/>
  <c r="X4146" i="10" s="1"/>
  <c r="S4746" i="10"/>
  <c r="X4746" i="10" s="1"/>
  <c r="S4338" i="10"/>
  <c r="X4338" i="10" s="1"/>
  <c r="S7050" i="10"/>
  <c r="X7050" i="10" s="1"/>
  <c r="S7738" i="10"/>
  <c r="X7738" i="10" s="1"/>
  <c r="S8234" i="10"/>
  <c r="X8234" i="10" s="1"/>
  <c r="S7638" i="10"/>
  <c r="X7638" i="10" s="1"/>
  <c r="S7130" i="10"/>
  <c r="X7130" i="10" s="1"/>
  <c r="S8870" i="10"/>
  <c r="X8870" i="10" s="1"/>
  <c r="S7190" i="10"/>
  <c r="X7190" i="10" s="1"/>
  <c r="S8102" i="10"/>
  <c r="X8102" i="10" s="1"/>
  <c r="S7234" i="10"/>
  <c r="X7234" i="10" s="1"/>
  <c r="S7070" i="10"/>
  <c r="X7070" i="10" s="1"/>
  <c r="S7118" i="10"/>
  <c r="X7118" i="10" s="1"/>
  <c r="S7734" i="10"/>
  <c r="X7734" i="10" s="1"/>
  <c r="S7218" i="10"/>
  <c r="X7218" i="10" s="1"/>
  <c r="S7222" i="10"/>
  <c r="X7222" i="10" s="1"/>
  <c r="S7978" i="10"/>
  <c r="X7978" i="10" s="1"/>
  <c r="S7554" i="10"/>
  <c r="X7554" i="10" s="1"/>
  <c r="S7602" i="10"/>
  <c r="X7602" i="10" s="1"/>
  <c r="S7470" i="10"/>
  <c r="X7470" i="10" s="1"/>
  <c r="S7090" i="10"/>
  <c r="X7090" i="10" s="1"/>
  <c r="S8594" i="10"/>
  <c r="X8594" i="10" s="1"/>
  <c r="S8690" i="10"/>
  <c r="X8690" i="10" s="1"/>
  <c r="S6934" i="10"/>
  <c r="X6934" i="10" s="1"/>
  <c r="S6942" i="10"/>
  <c r="X6942" i="10" s="1"/>
  <c r="S7962" i="10"/>
  <c r="X7962" i="10" s="1"/>
  <c r="S8334" i="10"/>
  <c r="X8334" i="10" s="1"/>
  <c r="S7814" i="10"/>
  <c r="X7814" i="10" s="1"/>
  <c r="S7318" i="10"/>
  <c r="X7318" i="10" s="1"/>
  <c r="S3418" i="10"/>
  <c r="X3418" i="10" s="1"/>
  <c r="S2042" i="10"/>
  <c r="X2042" i="10" s="1"/>
  <c r="S3922" i="10"/>
  <c r="X3922" i="10" s="1"/>
  <c r="S2098" i="10"/>
  <c r="X2098" i="10" s="1"/>
  <c r="S886" i="10"/>
  <c r="X886" i="10" s="1"/>
  <c r="S2158" i="10"/>
  <c r="X2158" i="10" s="1"/>
  <c r="S1258" i="10"/>
  <c r="X1258" i="10" s="1"/>
  <c r="S2782" i="10"/>
  <c r="X2782" i="10" s="1"/>
  <c r="S2130" i="10"/>
  <c r="X2130" i="10" s="1"/>
  <c r="S4102" i="10"/>
  <c r="X4102" i="10" s="1"/>
  <c r="S3894" i="10"/>
  <c r="X3894" i="10" s="1"/>
  <c r="S2478" i="10"/>
  <c r="X2478" i="10" s="1"/>
  <c r="S3850" i="10"/>
  <c r="X3850" i="10" s="1"/>
  <c r="S2322" i="10"/>
  <c r="X2322" i="10" s="1"/>
  <c r="S1234" i="10"/>
  <c r="X1234" i="10" s="1"/>
  <c r="S442" i="10"/>
  <c r="X442" i="10" s="1"/>
  <c r="S1142" i="10"/>
  <c r="X1142" i="10" s="1"/>
  <c r="S1502" i="10"/>
  <c r="X1502" i="10" s="1"/>
  <c r="S4038" i="10"/>
  <c r="X4038" i="10" s="1"/>
  <c r="S3098" i="10"/>
  <c r="X3098" i="10" s="1"/>
  <c r="S4054" i="10"/>
  <c r="X4054" i="10" s="1"/>
  <c r="S1286" i="10"/>
  <c r="X1286" i="10" s="1"/>
  <c r="S602" i="10"/>
  <c r="X602" i="10" s="1"/>
  <c r="S550" i="10"/>
  <c r="X550" i="10" s="1"/>
  <c r="S334" i="10"/>
  <c r="X334" i="10" s="1"/>
  <c r="S3938" i="10"/>
  <c r="X3938" i="10" s="1"/>
  <c r="S1046" i="10"/>
  <c r="X1046" i="10" s="1"/>
  <c r="S1654" i="10"/>
  <c r="X1654" i="10" s="1"/>
  <c r="S2362" i="10"/>
  <c r="X2362" i="10" s="1"/>
  <c r="S30" i="10"/>
  <c r="X30" i="10" s="1"/>
  <c r="S4078" i="10"/>
  <c r="X4078" i="10" s="1"/>
  <c r="S3854" i="10"/>
  <c r="X3854" i="10" s="1"/>
  <c r="S514" i="10"/>
  <c r="X514" i="10" s="1"/>
  <c r="S4082" i="10"/>
  <c r="X4082" i="10" s="1"/>
  <c r="S830" i="10"/>
  <c r="X830" i="10" s="1"/>
  <c r="S4086" i="10"/>
  <c r="X4086" i="10" s="1"/>
  <c r="S1462" i="10"/>
  <c r="X1462" i="10" s="1"/>
  <c r="S3878" i="10"/>
  <c r="X3878" i="10" s="1"/>
  <c r="S574" i="10"/>
  <c r="X574" i="10" s="1"/>
  <c r="S4026" i="10"/>
  <c r="X4026" i="10" s="1"/>
  <c r="S4018" i="10"/>
  <c r="X4018" i="10" s="1"/>
  <c r="S4030" i="10"/>
  <c r="X4030" i="10" s="1"/>
  <c r="S4046" i="10"/>
  <c r="X4046" i="10" s="1"/>
  <c r="S4074" i="10"/>
  <c r="X4074" i="10" s="1"/>
  <c r="S4106" i="10"/>
  <c r="X4106" i="10" s="1"/>
  <c r="S4062" i="10"/>
  <c r="X4062" i="10" s="1"/>
  <c r="S4066" i="10"/>
  <c r="X4066" i="10" s="1"/>
  <c r="S4034" i="10"/>
  <c r="X4034" i="10" s="1"/>
  <c r="S4058" i="10"/>
  <c r="X4058" i="10" s="1"/>
  <c r="S4094" i="10"/>
  <c r="X4094" i="10" s="1"/>
  <c r="S4022" i="10"/>
  <c r="X4022" i="10" s="1"/>
  <c r="S4050" i="10"/>
  <c r="X4050" i="10" s="1"/>
  <c r="S4090" i="10"/>
  <c r="X4090" i="10" s="1"/>
  <c r="S3186" i="10"/>
  <c r="X3186" i="10" s="1"/>
  <c r="S294" i="10"/>
  <c r="X294" i="10" s="1"/>
  <c r="S3646" i="10"/>
  <c r="X3646" i="10" s="1"/>
  <c r="S1022" i="10"/>
  <c r="X1022" i="10" s="1"/>
  <c r="S3994" i="10"/>
  <c r="X3994" i="10" s="1"/>
  <c r="S718" i="10"/>
  <c r="X718" i="10" s="1"/>
  <c r="S2770" i="10"/>
  <c r="X2770" i="10" s="1"/>
  <c r="S1454" i="10"/>
  <c r="X1454" i="10" s="1"/>
  <c r="S3226" i="10"/>
  <c r="X3226" i="10" s="1"/>
  <c r="S3122" i="10"/>
  <c r="X3122" i="10" s="1"/>
  <c r="S2842" i="10"/>
  <c r="X2842" i="10" s="1"/>
  <c r="S3230" i="10"/>
  <c r="X3230" i="10" s="1"/>
  <c r="S46" i="10"/>
  <c r="X46" i="10" s="1"/>
  <c r="S274" i="10"/>
  <c r="X274" i="10" s="1"/>
  <c r="S3378" i="10"/>
  <c r="X3378" i="10" s="1"/>
  <c r="S846" i="10"/>
  <c r="X846" i="10" s="1"/>
  <c r="S3130" i="10"/>
  <c r="X3130" i="10" s="1"/>
  <c r="S3334" i="10"/>
  <c r="X3334" i="10" s="1"/>
  <c r="S450" i="10"/>
  <c r="X450" i="10" s="1"/>
  <c r="S1166" i="10"/>
  <c r="X1166" i="10" s="1"/>
  <c r="S1410" i="10"/>
  <c r="X1410" i="10" s="1"/>
  <c r="S702" i="10"/>
  <c r="X702" i="10" s="1"/>
  <c r="S522" i="10"/>
  <c r="X522" i="10" s="1"/>
  <c r="S590" i="10"/>
  <c r="X590" i="10" s="1"/>
  <c r="S410" i="10"/>
  <c r="X410" i="10" s="1"/>
  <c r="S1262" i="10"/>
  <c r="X1262" i="10" s="1"/>
  <c r="S3970" i="10"/>
  <c r="X3970" i="10" s="1"/>
  <c r="S2930" i="10"/>
  <c r="X2930" i="10" s="1"/>
  <c r="S558" i="10"/>
  <c r="X558" i="10" s="1"/>
  <c r="S3534" i="10"/>
  <c r="X3534" i="10" s="1"/>
  <c r="S3482" i="10"/>
  <c r="X3482" i="10" s="1"/>
  <c r="S2974" i="10"/>
  <c r="X2974" i="10" s="1"/>
  <c r="S1622" i="10"/>
  <c r="X1622" i="10" s="1"/>
  <c r="S2238" i="10"/>
  <c r="X2238" i="10" s="1"/>
  <c r="S630" i="10"/>
  <c r="X630" i="10" s="1"/>
  <c r="S666" i="10"/>
  <c r="X666" i="10" s="1"/>
  <c r="S3234" i="10"/>
  <c r="X3234" i="10" s="1"/>
  <c r="S2370" i="10"/>
  <c r="X2370" i="10" s="1"/>
  <c r="S3498" i="10"/>
  <c r="X3498" i="10" s="1"/>
  <c r="S1886" i="10"/>
  <c r="X1886" i="10" s="1"/>
  <c r="S2018" i="10"/>
  <c r="X2018" i="10" s="1"/>
  <c r="S414" i="10"/>
  <c r="X414" i="10" s="1"/>
  <c r="S990" i="10"/>
  <c r="X990" i="10" s="1"/>
  <c r="S2978" i="10"/>
  <c r="X2978" i="10" s="1"/>
  <c r="S1710" i="10"/>
  <c r="X1710" i="10" s="1"/>
  <c r="S814" i="10"/>
  <c r="X814" i="10" s="1"/>
  <c r="S638" i="10"/>
  <c r="X638" i="10" s="1"/>
  <c r="S2694" i="10"/>
  <c r="X2694" i="10" s="1"/>
  <c r="S714" i="10"/>
  <c r="X714" i="10" s="1"/>
  <c r="S746" i="10"/>
  <c r="X746" i="10" s="1"/>
  <c r="S1482" i="10"/>
  <c r="X1482" i="10" s="1"/>
  <c r="S2754" i="10"/>
  <c r="X2754" i="10" s="1"/>
  <c r="S1526" i="10"/>
  <c r="X1526" i="10" s="1"/>
  <c r="S2558" i="10"/>
  <c r="X2558" i="10" s="1"/>
  <c r="S3286" i="10"/>
  <c r="X3286" i="10" s="1"/>
  <c r="S1842" i="10"/>
  <c r="X1842" i="10" s="1"/>
  <c r="S2094" i="10"/>
  <c r="X2094" i="10" s="1"/>
  <c r="S3002" i="10"/>
  <c r="X3002" i="10" s="1"/>
  <c r="S2010" i="10"/>
  <c r="X2010" i="10" s="1"/>
  <c r="S2486" i="10"/>
  <c r="X2486" i="10" s="1"/>
  <c r="S3354" i="10"/>
  <c r="X3354" i="10" s="1"/>
  <c r="S3674" i="10"/>
  <c r="X3674" i="10" s="1"/>
  <c r="S3566" i="10"/>
  <c r="X3566" i="10" s="1"/>
  <c r="S1730" i="10"/>
  <c r="X1730" i="10" s="1"/>
  <c r="S2702" i="10"/>
  <c r="X2702" i="10" s="1"/>
  <c r="S2794" i="10"/>
  <c r="X2794" i="10" s="1"/>
  <c r="S3170" i="10"/>
  <c r="X3170" i="10" s="1"/>
  <c r="S1850" i="10"/>
  <c r="X1850" i="10" s="1"/>
  <c r="S3346" i="10"/>
  <c r="X3346" i="10" s="1"/>
  <c r="S2986" i="10"/>
  <c r="X2986" i="10" s="1"/>
  <c r="S3562" i="10"/>
  <c r="X3562" i="10" s="1"/>
  <c r="S2966" i="10"/>
  <c r="X2966" i="10" s="1"/>
  <c r="S2830" i="10"/>
  <c r="X2830" i="10" s="1"/>
  <c r="S1598" i="10"/>
  <c r="X1598" i="10" s="1"/>
  <c r="S1618" i="10"/>
  <c r="X1618" i="10" s="1"/>
  <c r="S2882" i="10"/>
  <c r="X2882" i="10" s="1"/>
  <c r="S2590" i="10"/>
  <c r="X2590" i="10" s="1"/>
  <c r="S1366" i="10"/>
  <c r="X1366" i="10" s="1"/>
  <c r="S950" i="10"/>
  <c r="X950" i="10" s="1"/>
  <c r="S3494" i="10"/>
  <c r="X3494" i="10" s="1"/>
  <c r="S3982" i="10"/>
  <c r="X3982" i="10" s="1"/>
  <c r="S2206" i="10"/>
  <c r="X2206" i="10" s="1"/>
  <c r="S922" i="10"/>
  <c r="X922" i="10" s="1"/>
  <c r="S566" i="10"/>
  <c r="X566" i="10" s="1"/>
  <c r="S570" i="10"/>
  <c r="X570" i="10" s="1"/>
  <c r="S606" i="10"/>
  <c r="X606" i="10" s="1"/>
  <c r="S634" i="10"/>
  <c r="X634" i="10" s="1"/>
  <c r="S742" i="10"/>
  <c r="X742" i="10" s="1"/>
  <c r="S42" i="10"/>
  <c r="X42" i="10" s="1"/>
  <c r="S342" i="10"/>
  <c r="X342" i="10" s="1"/>
  <c r="S6" i="10"/>
  <c r="X6" i="10" s="1"/>
  <c r="S842" i="10"/>
  <c r="X842" i="10" s="1"/>
  <c r="S286" i="10"/>
  <c r="X286" i="10" s="1"/>
  <c r="S786" i="10"/>
  <c r="X786" i="10" s="1"/>
  <c r="S326" i="10"/>
  <c r="X326" i="10" s="1"/>
  <c r="S4006" i="10"/>
  <c r="X4006" i="10" s="1"/>
  <c r="S2862" i="10"/>
  <c r="X2862" i="10" s="1"/>
  <c r="S1486" i="10"/>
  <c r="X1486" i="10" s="1"/>
  <c r="S2118" i="10"/>
  <c r="X2118" i="10" s="1"/>
  <c r="S2674" i="10"/>
  <c r="X2674" i="10" s="1"/>
  <c r="S2854" i="10"/>
  <c r="X2854" i="10" s="1"/>
  <c r="S1506" i="10"/>
  <c r="X1506" i="10" s="1"/>
  <c r="S3742" i="10"/>
  <c r="X3742" i="10" s="1"/>
  <c r="S1290" i="10"/>
  <c r="X1290" i="10" s="1"/>
  <c r="S1114" i="10"/>
  <c r="X1114" i="10" s="1"/>
  <c r="S1238" i="10"/>
  <c r="X1238" i="10" s="1"/>
  <c r="S2666" i="10"/>
  <c r="X2666" i="10" s="1"/>
  <c r="S1714" i="10"/>
  <c r="X1714" i="10" s="1"/>
  <c r="S2070" i="10"/>
  <c r="X2070" i="10" s="1"/>
  <c r="S3782" i="10"/>
  <c r="X3782" i="10" s="1"/>
  <c r="S3778" i="10"/>
  <c r="X3778" i="10" s="1"/>
  <c r="S1010" i="10"/>
  <c r="X1010" i="10" s="1"/>
  <c r="S1062" i="10"/>
  <c r="X1062" i="10" s="1"/>
  <c r="S1790" i="10"/>
  <c r="X1790" i="10" s="1"/>
  <c r="S3602" i="10"/>
  <c r="X3602" i="10" s="1"/>
  <c r="S3082" i="10"/>
  <c r="X3082" i="10" s="1"/>
  <c r="S2938" i="10"/>
  <c r="X2938" i="10" s="1"/>
  <c r="S1338" i="10"/>
  <c r="X1338" i="10" s="1"/>
  <c r="S1378" i="10"/>
  <c r="X1378" i="10" s="1"/>
  <c r="S3586" i="10"/>
  <c r="X3586" i="10" s="1"/>
  <c r="S2526" i="10"/>
  <c r="X2526" i="10" s="1"/>
  <c r="S2922" i="10"/>
  <c r="X2922" i="10" s="1"/>
  <c r="S2038" i="10"/>
  <c r="X2038" i="10" s="1"/>
  <c r="S2618" i="10"/>
  <c r="X2618" i="10" s="1"/>
  <c r="S706" i="10"/>
  <c r="X706" i="10" s="1"/>
  <c r="S778" i="10"/>
  <c r="X778" i="10" s="1"/>
  <c r="S770" i="10"/>
  <c r="X770" i="10" s="1"/>
  <c r="S650" i="10"/>
  <c r="X650" i="10" s="1"/>
  <c r="S546" i="10"/>
  <c r="X546" i="10" s="1"/>
  <c r="S526" i="10"/>
  <c r="X526" i="10" s="1"/>
  <c r="S774" i="10"/>
  <c r="X774" i="10" s="1"/>
  <c r="S22" i="10"/>
  <c r="X22" i="10" s="1"/>
  <c r="S10" i="10"/>
  <c r="X10" i="10" s="1"/>
  <c r="S618" i="10"/>
  <c r="X618" i="10" s="1"/>
  <c r="S3706" i="10"/>
  <c r="X3706" i="10" s="1"/>
  <c r="S3774" i="10"/>
  <c r="X3774" i="10" s="1"/>
  <c r="S3710" i="10"/>
  <c r="X3710" i="10" s="1"/>
  <c r="S3050" i="10"/>
  <c r="X3050" i="10" s="1"/>
  <c r="S2474" i="10"/>
  <c r="X2474" i="10" s="1"/>
  <c r="S2430" i="10"/>
  <c r="X2430" i="10" s="1"/>
  <c r="S3018" i="10"/>
  <c r="X3018" i="10" s="1"/>
  <c r="S1794" i="10"/>
  <c r="X1794" i="10" s="1"/>
  <c r="S1902" i="10"/>
  <c r="X1902" i="10" s="1"/>
  <c r="S3974" i="10"/>
  <c r="X3974" i="10" s="1"/>
  <c r="S1326" i="10"/>
  <c r="X1326" i="10" s="1"/>
  <c r="S2642" i="10"/>
  <c r="X2642" i="10" s="1"/>
  <c r="S3210" i="10"/>
  <c r="X3210" i="10" s="1"/>
  <c r="S1386" i="10"/>
  <c r="X1386" i="10" s="1"/>
  <c r="S1858" i="10"/>
  <c r="X1858" i="10" s="1"/>
  <c r="S3686" i="10"/>
  <c r="X3686" i="10" s="1"/>
  <c r="S1334" i="10"/>
  <c r="X1334" i="10" s="1"/>
  <c r="S3138" i="10"/>
  <c r="X3138" i="10" s="1"/>
  <c r="S2482" i="10"/>
  <c r="X2482" i="10" s="1"/>
  <c r="S1418" i="10"/>
  <c r="X1418" i="10" s="1"/>
  <c r="S2906" i="10"/>
  <c r="X2906" i="10" s="1"/>
  <c r="S3250" i="10"/>
  <c r="X3250" i="10" s="1"/>
  <c r="S3838" i="10"/>
  <c r="X3838" i="10" s="1"/>
  <c r="S3986" i="10"/>
  <c r="X3986" i="10" s="1"/>
  <c r="S3298" i="10"/>
  <c r="X3298" i="10" s="1"/>
  <c r="S1302" i="10"/>
  <c r="X1302" i="10" s="1"/>
  <c r="S1182" i="10"/>
  <c r="X1182" i="10" s="1"/>
  <c r="S3662" i="10"/>
  <c r="X3662" i="10" s="1"/>
  <c r="S2462" i="10"/>
  <c r="X2462" i="10" s="1"/>
  <c r="S3214" i="10"/>
  <c r="X3214" i="10" s="1"/>
  <c r="S890" i="10"/>
  <c r="X890" i="10" s="1"/>
  <c r="S3478" i="10"/>
  <c r="X3478" i="10" s="1"/>
  <c r="S2982" i="10"/>
  <c r="X2982" i="10" s="1"/>
  <c r="S3958" i="10"/>
  <c r="X3958" i="10" s="1"/>
  <c r="S3634" i="10"/>
  <c r="X3634" i="10" s="1"/>
  <c r="S2758" i="10"/>
  <c r="X2758" i="10" s="1"/>
  <c r="S2634" i="10"/>
  <c r="X2634" i="10" s="1"/>
  <c r="S498" i="10"/>
  <c r="X498" i="10" s="1"/>
  <c r="S598" i="10"/>
  <c r="X598" i="10" s="1"/>
  <c r="S642" i="10"/>
  <c r="X642" i="10" s="1"/>
  <c r="S466" i="10"/>
  <c r="X466" i="10" s="1"/>
  <c r="S390" i="10"/>
  <c r="X390" i="10" s="1"/>
  <c r="S486" i="10"/>
  <c r="X486" i="10" s="1"/>
  <c r="S282" i="10"/>
  <c r="X282" i="10" s="1"/>
  <c r="S834" i="10"/>
  <c r="X834" i="10" s="1"/>
  <c r="S470" i="10"/>
  <c r="X470" i="10" s="1"/>
  <c r="S3882" i="10"/>
  <c r="X3882" i="10" s="1"/>
  <c r="S3618" i="10"/>
  <c r="X3618" i="10" s="1"/>
  <c r="S3914" i="10"/>
  <c r="X3914" i="10" s="1"/>
  <c r="S3218" i="10"/>
  <c r="X3218" i="10" s="1"/>
  <c r="S2662" i="10"/>
  <c r="X2662" i="10" s="1"/>
  <c r="S1158" i="10"/>
  <c r="X1158" i="10" s="1"/>
  <c r="S2622" i="10"/>
  <c r="X2622" i="10" s="1"/>
  <c r="S1122" i="10"/>
  <c r="X1122" i="10" s="1"/>
  <c r="S2110" i="10"/>
  <c r="X2110" i="10" s="1"/>
  <c r="S878" i="10"/>
  <c r="X878" i="10" s="1"/>
  <c r="S3486" i="10"/>
  <c r="X3486" i="10" s="1"/>
  <c r="S1630" i="10"/>
  <c r="X1630" i="10" s="1"/>
  <c r="S3866" i="10"/>
  <c r="X3866" i="10" s="1"/>
  <c r="S2246" i="10"/>
  <c r="X2246" i="10" s="1"/>
  <c r="S2510" i="10"/>
  <c r="X2510" i="10" s="1"/>
  <c r="S1330" i="10"/>
  <c r="X1330" i="10" s="1"/>
  <c r="S1490" i="10"/>
  <c r="X1490" i="10" s="1"/>
  <c r="S1126" i="10"/>
  <c r="X1126" i="10" s="1"/>
  <c r="S3146" i="10"/>
  <c r="X3146" i="10" s="1"/>
  <c r="S3358" i="10"/>
  <c r="X3358" i="10" s="1"/>
  <c r="S1094" i="10"/>
  <c r="X1094" i="10" s="1"/>
  <c r="S1634" i="10"/>
  <c r="X1634" i="10" s="1"/>
  <c r="S3966" i="10"/>
  <c r="X3966" i="10" s="1"/>
  <c r="S2498" i="10"/>
  <c r="X2498" i="10" s="1"/>
  <c r="S3282" i="10"/>
  <c r="X3282" i="10" s="1"/>
  <c r="S2554" i="10"/>
  <c r="X2554" i="10" s="1"/>
  <c r="S2798" i="10"/>
  <c r="X2798" i="10" s="1"/>
  <c r="S3538" i="10"/>
  <c r="X3538" i="10" s="1"/>
  <c r="S4014" i="10"/>
  <c r="X4014" i="10" s="1"/>
  <c r="S1678" i="10"/>
  <c r="X1678" i="10" s="1"/>
  <c r="S710" i="10"/>
  <c r="X710" i="10" s="1"/>
  <c r="S330" i="10"/>
  <c r="X330" i="10" s="1"/>
  <c r="S750" i="10"/>
  <c r="X750" i="10" s="1"/>
  <c r="S446" i="10"/>
  <c r="X446" i="10" s="1"/>
  <c r="S302" i="10"/>
  <c r="X302" i="10" s="1"/>
  <c r="S542" i="10"/>
  <c r="X542" i="10" s="1"/>
  <c r="S418" i="10"/>
  <c r="X418" i="10" s="1"/>
  <c r="S554" i="10"/>
  <c r="X554" i="10" s="1"/>
  <c r="S482" i="10"/>
  <c r="X482" i="10" s="1"/>
  <c r="S26" i="10"/>
  <c r="X26" i="10" s="1"/>
  <c r="S810" i="10"/>
  <c r="X810" i="10" s="1"/>
  <c r="S350" i="10"/>
  <c r="X350" i="10" s="1"/>
  <c r="S614" i="10"/>
  <c r="X614" i="10" s="1"/>
  <c r="S3858" i="10"/>
  <c r="X3858" i="10" s="1"/>
  <c r="S1534" i="10"/>
  <c r="X1534" i="10" s="1"/>
  <c r="S2490" i="10"/>
  <c r="X2490" i="10" s="1"/>
  <c r="S3350" i="10"/>
  <c r="X3350" i="10" s="1"/>
  <c r="S1498" i="10"/>
  <c r="X1498" i="10" s="1"/>
  <c r="S3790" i="10"/>
  <c r="X3790" i="10" s="1"/>
  <c r="S2494" i="10"/>
  <c r="X2494" i="10" s="1"/>
  <c r="S2962" i="10"/>
  <c r="X2962" i="10" s="1"/>
  <c r="S2078" i="10"/>
  <c r="X2078" i="10" s="1"/>
  <c r="S2710" i="10"/>
  <c r="X2710" i="10" s="1"/>
  <c r="S3438" i="10"/>
  <c r="X3438" i="10" s="1"/>
  <c r="S1662" i="10"/>
  <c r="X1662" i="10" s="1"/>
  <c r="S3886" i="10"/>
  <c r="X3886" i="10" s="1"/>
  <c r="S1826" i="10"/>
  <c r="X1826" i="10" s="1"/>
  <c r="S2314" i="10"/>
  <c r="X2314" i="10" s="1"/>
  <c r="S2202" i="10"/>
  <c r="X2202" i="10" s="1"/>
  <c r="S2550" i="10"/>
  <c r="X2550" i="10" s="1"/>
  <c r="S1626" i="10"/>
  <c r="X1626" i="10" s="1"/>
  <c r="S1278" i="10"/>
  <c r="X1278" i="10" s="1"/>
  <c r="S1898" i="10"/>
  <c r="X1898" i="10" s="1"/>
  <c r="S2742" i="10"/>
  <c r="X2742" i="10" s="1"/>
  <c r="S3442" i="10"/>
  <c r="X3442" i="10" s="1"/>
  <c r="S2290" i="10"/>
  <c r="X2290" i="10" s="1"/>
  <c r="S1802" i="10"/>
  <c r="X1802" i="10" s="1"/>
  <c r="S1098" i="10"/>
  <c r="X1098" i="10" s="1"/>
  <c r="S34" i="10"/>
  <c r="X34" i="10" s="1"/>
  <c r="S358" i="10"/>
  <c r="X358" i="10" s="1"/>
  <c r="S370" i="10"/>
  <c r="X370" i="10" s="1"/>
  <c r="S394" i="10"/>
  <c r="X394" i="10" s="1"/>
  <c r="S594" i="10"/>
  <c r="X594" i="10" s="1"/>
  <c r="S658" i="10"/>
  <c r="X658" i="10" s="1"/>
  <c r="S474" i="10"/>
  <c r="X474" i="10" s="1"/>
  <c r="S662" i="10"/>
  <c r="X662" i="10" s="1"/>
  <c r="S806" i="10"/>
  <c r="X806" i="10" s="1"/>
  <c r="S818" i="10"/>
  <c r="X818" i="10" s="1"/>
  <c r="S682" i="10"/>
  <c r="X682" i="10" s="1"/>
  <c r="S386" i="10"/>
  <c r="X386" i="10" s="1"/>
  <c r="S378" i="10"/>
  <c r="X378" i="10" s="1"/>
  <c r="S3550" i="10"/>
  <c r="X3550" i="10" s="1"/>
  <c r="S3874" i="10"/>
  <c r="X3874" i="10" s="1"/>
  <c r="S1558" i="10"/>
  <c r="X1558" i="10" s="1"/>
  <c r="S3310" i="10"/>
  <c r="X3310" i="10" s="1"/>
  <c r="S994" i="10"/>
  <c r="X994" i="10" s="1"/>
  <c r="S906" i="10"/>
  <c r="X906" i="10" s="1"/>
  <c r="S2186" i="10"/>
  <c r="X2186" i="10" s="1"/>
  <c r="S3814" i="10"/>
  <c r="X3814" i="10" s="1"/>
  <c r="S1838" i="10"/>
  <c r="X1838" i="10" s="1"/>
  <c r="S2530" i="10"/>
  <c r="X2530" i="10" s="1"/>
  <c r="S1002" i="10"/>
  <c r="X1002" i="10" s="1"/>
  <c r="S1450" i="10"/>
  <c r="X1450" i="10" s="1"/>
  <c r="S1154" i="10"/>
  <c r="X1154" i="10" s="1"/>
  <c r="S2234" i="10"/>
  <c r="X2234" i="10" s="1"/>
  <c r="S3694" i="10"/>
  <c r="X3694" i="10" s="1"/>
  <c r="S1070" i="10"/>
  <c r="X1070" i="10" s="1"/>
  <c r="S914" i="10"/>
  <c r="X914" i="10" s="1"/>
  <c r="S3106" i="10"/>
  <c r="X3106" i="10" s="1"/>
  <c r="S1674" i="10"/>
  <c r="X1674" i="10" s="1"/>
  <c r="S2390" i="10"/>
  <c r="X2390" i="10" s="1"/>
  <c r="S3546" i="10"/>
  <c r="X3546" i="10" s="1"/>
  <c r="S1134" i="10"/>
  <c r="X1134" i="10" s="1"/>
  <c r="S1162" i="10"/>
  <c r="X1162" i="10" s="1"/>
  <c r="S2734" i="10"/>
  <c r="X2734" i="10" s="1"/>
  <c r="S1578" i="10"/>
  <c r="X1578" i="10" s="1"/>
  <c r="S1042" i="10"/>
  <c r="X1042" i="10" s="1"/>
  <c r="S2898" i="10"/>
  <c r="X2898" i="10" s="1"/>
  <c r="S1834" i="10"/>
  <c r="X1834" i="10" s="1"/>
  <c r="S3846" i="10"/>
  <c r="X3846" i="10" s="1"/>
  <c r="S1814" i="10"/>
  <c r="X1814" i="10" s="1"/>
  <c r="S1422" i="10"/>
  <c r="X1422" i="10" s="1"/>
  <c r="S438" i="10"/>
  <c r="X438" i="10" s="1"/>
  <c r="S534" i="10"/>
  <c r="X534" i="10" s="1"/>
  <c r="S458" i="10"/>
  <c r="X458" i="10" s="1"/>
  <c r="S626" i="10"/>
  <c r="X626" i="10" s="1"/>
  <c r="S374" i="10"/>
  <c r="X374" i="10" s="1"/>
  <c r="S690" i="10"/>
  <c r="X690" i="10" s="1"/>
  <c r="S754" i="10"/>
  <c r="X754" i="10" s="1"/>
  <c r="S838" i="10"/>
  <c r="X838" i="10" s="1"/>
  <c r="S54" i="10"/>
  <c r="X54" i="10" s="1"/>
  <c r="S622" i="10"/>
  <c r="X622" i="10" s="1"/>
  <c r="S610" i="10"/>
  <c r="X610" i="10" s="1"/>
  <c r="S346" i="10"/>
  <c r="X346" i="10" s="1"/>
  <c r="S670" i="10"/>
  <c r="X670" i="10" s="1"/>
  <c r="S18" i="10"/>
  <c r="X18" i="10" s="1"/>
  <c r="S3670" i="10"/>
  <c r="X3670" i="10" s="1"/>
  <c r="S2806" i="10"/>
  <c r="X2806" i="10" s="1"/>
  <c r="S1434" i="10"/>
  <c r="X1434" i="10" s="1"/>
  <c r="S1594" i="10"/>
  <c r="X1594" i="10" s="1"/>
  <c r="S2034" i="10"/>
  <c r="X2034" i="10" s="1"/>
  <c r="S882" i="10"/>
  <c r="X882" i="10" s="1"/>
  <c r="S3406" i="10"/>
  <c r="X3406" i="10" s="1"/>
  <c r="S1666" i="10"/>
  <c r="X1666" i="10" s="1"/>
  <c r="S1034" i="10"/>
  <c r="X1034" i="10" s="1"/>
  <c r="S1750" i="10"/>
  <c r="X1750" i="10" s="1"/>
  <c r="S1882" i="10"/>
  <c r="X1882" i="10" s="1"/>
  <c r="S978" i="10"/>
  <c r="X978" i="10" s="1"/>
  <c r="S2778" i="10"/>
  <c r="X2778" i="10" s="1"/>
  <c r="S3990" i="10"/>
  <c r="X3990" i="10" s="1"/>
  <c r="S1442" i="10"/>
  <c r="X1442" i="10" s="1"/>
  <c r="S1554" i="10"/>
  <c r="X1554" i="10" s="1"/>
  <c r="S2254" i="10"/>
  <c r="X2254" i="10" s="1"/>
  <c r="S2698" i="10"/>
  <c r="X2698" i="10" s="1"/>
  <c r="S3446" i="10"/>
  <c r="X3446" i="10" s="1"/>
  <c r="S3294" i="10"/>
  <c r="X3294" i="10" s="1"/>
  <c r="S1530" i="10"/>
  <c r="X1530" i="10" s="1"/>
  <c r="S850" i="10"/>
  <c r="X850" i="10" s="1"/>
  <c r="S2850" i="10"/>
  <c r="X2850" i="10" s="1"/>
  <c r="S2410" i="10"/>
  <c r="X2410" i="10" s="1"/>
  <c r="S306" i="10"/>
  <c r="X306" i="10" s="1"/>
  <c r="S686" i="10"/>
  <c r="X686" i="10" s="1"/>
  <c r="S310" i="10"/>
  <c r="X310" i="10" s="1"/>
  <c r="S646" i="10"/>
  <c r="X646" i="10" s="1"/>
  <c r="S790" i="10"/>
  <c r="X790" i="10" s="1"/>
  <c r="S734" i="10"/>
  <c r="X734" i="10" s="1"/>
  <c r="S762" i="10"/>
  <c r="X762" i="10" s="1"/>
  <c r="S454" i="10"/>
  <c r="X454" i="10" s="1"/>
  <c r="S826" i="10"/>
  <c r="X826" i="10" s="1"/>
  <c r="S738" i="10"/>
  <c r="X738" i="10" s="1"/>
  <c r="S1702" i="10"/>
  <c r="X1702" i="10" s="1"/>
  <c r="S2350" i="10"/>
  <c r="X2350" i="10" s="1"/>
  <c r="S1642" i="10"/>
  <c r="X1642" i="10" s="1"/>
  <c r="S1474" i="10"/>
  <c r="X1474" i="10" s="1"/>
  <c r="S2990" i="10"/>
  <c r="X2990" i="10" s="1"/>
  <c r="S1350" i="10"/>
  <c r="X1350" i="10" s="1"/>
  <c r="S1766" i="10"/>
  <c r="X1766" i="10" s="1"/>
  <c r="S1190" i="10"/>
  <c r="X1190" i="10" s="1"/>
  <c r="S2398" i="10"/>
  <c r="X2398" i="10" s="1"/>
  <c r="S1758" i="10"/>
  <c r="X1758" i="10" s="1"/>
  <c r="S2198" i="10"/>
  <c r="X2198" i="10" s="1"/>
  <c r="S2278" i="10"/>
  <c r="X2278" i="10" s="1"/>
  <c r="S3414" i="10"/>
  <c r="X3414" i="10" s="1"/>
  <c r="S1438" i="10"/>
  <c r="X1438" i="10" s="1"/>
  <c r="S874" i="10"/>
  <c r="X874" i="10" s="1"/>
  <c r="S2926" i="10"/>
  <c r="X2926" i="10" s="1"/>
  <c r="S2414" i="10"/>
  <c r="X2414" i="10" s="1"/>
  <c r="S2946" i="10"/>
  <c r="X2946" i="10" s="1"/>
  <c r="S3910" i="10"/>
  <c r="X3910" i="10" s="1"/>
  <c r="S3174" i="10"/>
  <c r="X3174" i="10" s="1"/>
  <c r="S1742" i="10"/>
  <c r="X1742" i="10" s="1"/>
  <c r="S2306" i="10"/>
  <c r="X2306" i="10" s="1"/>
  <c r="S2282" i="10"/>
  <c r="X2282" i="10" s="1"/>
  <c r="S1650" i="10"/>
  <c r="X1650" i="10" s="1"/>
  <c r="S2082" i="10"/>
  <c r="X2082" i="10" s="1"/>
  <c r="S3890" i="10"/>
  <c r="X3890" i="10" s="1"/>
  <c r="S2838" i="10"/>
  <c r="X2838" i="10" s="1"/>
  <c r="S2546" i="10"/>
  <c r="X2546" i="10" s="1"/>
  <c r="S2446" i="10"/>
  <c r="X2446" i="10" s="1"/>
  <c r="S3154" i="10"/>
  <c r="X3154" i="10" s="1"/>
  <c r="S2670" i="10"/>
  <c r="X2670" i="10" s="1"/>
  <c r="S2226" i="10"/>
  <c r="X2226" i="10" s="1"/>
  <c r="S3902" i="10"/>
  <c r="X3902" i="10" s="1"/>
  <c r="S2014" i="10"/>
  <c r="X2014" i="10" s="1"/>
  <c r="S918" i="10"/>
  <c r="X918" i="10" s="1"/>
  <c r="S3110" i="10"/>
  <c r="X3110" i="10" s="1"/>
  <c r="S3462" i="10"/>
  <c r="X3462" i="10" s="1"/>
  <c r="S942" i="10"/>
  <c r="X942" i="10" s="1"/>
  <c r="S3030" i="10"/>
  <c r="X3030" i="10" s="1"/>
  <c r="S366" i="10"/>
  <c r="X366" i="10" s="1"/>
  <c r="S462" i="10"/>
  <c r="X462" i="10" s="1"/>
  <c r="S478" i="10"/>
  <c r="X478" i="10" s="1"/>
  <c r="S422" i="10"/>
  <c r="X422" i="10" s="1"/>
  <c r="S298" i="10"/>
  <c r="X298" i="10" s="1"/>
  <c r="S70" i="10"/>
  <c r="X70" i="10" s="1"/>
  <c r="S382" i="10"/>
  <c r="X382" i="10" s="1"/>
  <c r="S822" i="10"/>
  <c r="X822" i="10" s="1"/>
  <c r="S66" i="10"/>
  <c r="X66" i="10" s="1"/>
  <c r="S314" i="10"/>
  <c r="X314" i="10" s="1"/>
  <c r="S1370" i="10"/>
  <c r="X1370" i="10" s="1"/>
  <c r="S962" i="10"/>
  <c r="X962" i="10" s="1"/>
  <c r="S1342" i="10"/>
  <c r="X1342" i="10" s="1"/>
  <c r="S3570" i="10"/>
  <c r="X3570" i="10" s="1"/>
  <c r="S2006" i="10"/>
  <c r="X2006" i="10" s="1"/>
  <c r="S2270" i="10"/>
  <c r="X2270" i="10" s="1"/>
  <c r="S2434" i="10"/>
  <c r="X2434" i="10" s="1"/>
  <c r="S2678" i="10"/>
  <c r="X2678" i="10" s="1"/>
  <c r="S3722" i="10"/>
  <c r="X3722" i="10" s="1"/>
  <c r="S2654" i="10"/>
  <c r="X2654" i="10" s="1"/>
  <c r="S3314" i="10"/>
  <c r="X3314" i="10" s="1"/>
  <c r="S1830" i="10"/>
  <c r="X1830" i="10" s="1"/>
  <c r="S2826" i="10"/>
  <c r="X2826" i="10" s="1"/>
  <c r="S902" i="10"/>
  <c r="X902" i="10" s="1"/>
  <c r="S2878" i="10"/>
  <c r="X2878" i="10" s="1"/>
  <c r="S3630" i="10"/>
  <c r="X3630" i="10" s="1"/>
  <c r="S3410" i="10"/>
  <c r="X3410" i="10" s="1"/>
  <c r="S4010" i="10"/>
  <c r="X4010" i="10" s="1"/>
  <c r="S2802" i="10"/>
  <c r="X2802" i="10" s="1"/>
  <c r="S2358" i="10"/>
  <c r="X2358" i="10" s="1"/>
  <c r="S3678" i="10"/>
  <c r="X3678" i="10" s="1"/>
  <c r="S970" i="10"/>
  <c r="X970" i="10" s="1"/>
  <c r="S1054" i="10"/>
  <c r="X1054" i="10" s="1"/>
  <c r="S2030" i="10"/>
  <c r="X2030" i="10" s="1"/>
  <c r="S3610" i="10"/>
  <c r="X3610" i="10" s="1"/>
  <c r="S1318" i="10"/>
  <c r="X1318" i="10" s="1"/>
  <c r="S1090" i="10"/>
  <c r="X1090" i="10" s="1"/>
  <c r="S3590" i="10"/>
  <c r="X3590" i="10" s="1"/>
  <c r="S1782" i="10"/>
  <c r="X1782" i="10" s="1"/>
  <c r="S3470" i="10"/>
  <c r="X3470" i="10" s="1"/>
  <c r="S3014" i="10"/>
  <c r="X3014" i="10" s="1"/>
  <c r="S2466" i="10"/>
  <c r="X2466" i="10" s="1"/>
  <c r="S3826" i="10"/>
  <c r="X3826" i="10" s="1"/>
  <c r="S2378" i="10"/>
  <c r="X2378" i="10" s="1"/>
  <c r="S2890" i="10"/>
  <c r="X2890" i="10" s="1"/>
  <c r="S1878" i="10"/>
  <c r="X1878" i="10" s="1"/>
  <c r="S3266" i="10"/>
  <c r="X3266" i="10" s="1"/>
  <c r="S934" i="10"/>
  <c r="X934" i="10" s="1"/>
  <c r="S3834" i="10"/>
  <c r="X3834" i="10" s="1"/>
  <c r="S998" i="10"/>
  <c r="X998" i="10" s="1"/>
  <c r="S1018" i="10"/>
  <c r="X1018" i="10" s="1"/>
  <c r="S3222" i="10"/>
  <c r="X3222" i="10" s="1"/>
  <c r="S3810" i="10"/>
  <c r="X3810" i="10" s="1"/>
  <c r="S3870" i="10"/>
  <c r="X3870" i="10" s="1"/>
  <c r="S4002" i="10"/>
  <c r="X4002" i="10" s="1"/>
  <c r="S2066" i="10"/>
  <c r="X2066" i="10" s="1"/>
  <c r="S1150" i="10"/>
  <c r="X1150" i="10" s="1"/>
  <c r="S1602" i="10"/>
  <c r="X1602" i="10" s="1"/>
  <c r="S3638" i="10"/>
  <c r="X3638" i="10" s="1"/>
  <c r="S3434" i="10"/>
  <c r="X3434" i="10" s="1"/>
  <c r="S3598" i="10"/>
  <c r="X3598" i="10" s="1"/>
  <c r="S3530" i="10"/>
  <c r="X3530" i="10" s="1"/>
  <c r="S1266" i="10"/>
  <c r="X1266" i="10" s="1"/>
  <c r="S3918" i="10"/>
  <c r="X3918" i="10" s="1"/>
  <c r="S2750" i="10"/>
  <c r="X2750" i="10" s="1"/>
  <c r="S3426" i="10"/>
  <c r="X3426" i="10" s="1"/>
  <c r="S3466" i="10"/>
  <c r="X3466" i="10" s="1"/>
  <c r="S2002" i="10"/>
  <c r="X2002" i="10" s="1"/>
  <c r="S3158" i="10"/>
  <c r="X3158" i="10" s="1"/>
  <c r="S3054" i="10"/>
  <c r="X3054" i="10" s="1"/>
  <c r="S1518" i="10"/>
  <c r="X1518" i="10" s="1"/>
  <c r="S1102" i="10"/>
  <c r="X1102" i="10" s="1"/>
  <c r="S2338" i="10"/>
  <c r="X2338" i="10" s="1"/>
  <c r="S3798" i="10"/>
  <c r="X3798" i="10" s="1"/>
  <c r="S3066" i="10"/>
  <c r="X3066" i="10" s="1"/>
  <c r="S3522" i="10"/>
  <c r="X3522" i="10" s="1"/>
  <c r="S3430" i="10"/>
  <c r="X3430" i="10" s="1"/>
  <c r="S3802" i="10"/>
  <c r="X3802" i="10" s="1"/>
  <c r="S2874" i="10"/>
  <c r="X2874" i="10" s="1"/>
  <c r="S3654" i="10"/>
  <c r="X3654" i="10" s="1"/>
  <c r="S3302" i="10"/>
  <c r="X3302" i="10" s="1"/>
  <c r="S3458" i="10"/>
  <c r="X3458" i="10" s="1"/>
  <c r="S1514" i="10"/>
  <c r="X1514" i="10" s="1"/>
  <c r="S3962" i="10"/>
  <c r="X3962" i="10" s="1"/>
  <c r="S2402" i="10"/>
  <c r="X2402" i="10" s="1"/>
  <c r="S2162" i="10"/>
  <c r="X2162" i="10" s="1"/>
  <c r="S3126" i="10"/>
  <c r="X3126" i="10" s="1"/>
  <c r="S1082" i="10"/>
  <c r="X1082" i="10" s="1"/>
  <c r="S1682" i="10"/>
  <c r="X1682" i="10" s="1"/>
  <c r="S3822" i="10"/>
  <c r="X3822" i="10" s="1"/>
  <c r="S3726" i="10"/>
  <c r="X3726" i="10" s="1"/>
  <c r="S2426" i="10"/>
  <c r="X2426" i="10" s="1"/>
  <c r="S1110" i="10"/>
  <c r="X1110" i="10" s="1"/>
  <c r="S3402" i="10"/>
  <c r="X3402" i="10" s="1"/>
  <c r="S3554" i="10"/>
  <c r="X3554" i="10" s="1"/>
  <c r="S870" i="10"/>
  <c r="X870" i="10" s="1"/>
  <c r="S3062" i="10"/>
  <c r="X3062" i="10" s="1"/>
  <c r="S1086" i="10"/>
  <c r="X1086" i="10" s="1"/>
  <c r="S2726" i="10"/>
  <c r="X2726" i="10" s="1"/>
  <c r="S2766" i="10"/>
  <c r="X2766" i="10" s="1"/>
  <c r="S1546" i="10"/>
  <c r="X1546" i="10" s="1"/>
  <c r="S2518" i="10"/>
  <c r="X2518" i="10" s="1"/>
  <c r="S3290" i="10"/>
  <c r="X3290" i="10" s="1"/>
  <c r="S898" i="10"/>
  <c r="X898" i="10" s="1"/>
  <c r="S3178" i="10"/>
  <c r="X3178" i="10" s="1"/>
  <c r="S3454" i="10"/>
  <c r="X3454" i="10" s="1"/>
  <c r="S3626" i="10"/>
  <c r="X3626" i="10" s="1"/>
  <c r="S3842" i="10"/>
  <c r="X3842" i="10" s="1"/>
  <c r="S1562" i="10"/>
  <c r="X1562" i="10" s="1"/>
  <c r="S1874" i="10"/>
  <c r="X1874" i="10" s="1"/>
  <c r="S2194" i="10"/>
  <c r="X2194" i="10" s="1"/>
  <c r="S3698" i="10"/>
  <c r="X3698" i="10" s="1"/>
  <c r="S1406" i="10"/>
  <c r="X1406" i="10" s="1"/>
  <c r="S2310" i="10"/>
  <c r="X2310" i="10" s="1"/>
  <c r="S862" i="10"/>
  <c r="X862" i="10" s="1"/>
  <c r="S1466" i="10"/>
  <c r="X1466" i="10" s="1"/>
  <c r="S2822" i="10"/>
  <c r="X2822" i="10" s="1"/>
  <c r="S2262" i="10"/>
  <c r="X2262" i="10" s="1"/>
  <c r="S3190" i="10"/>
  <c r="X3190" i="10" s="1"/>
  <c r="S2950" i="10"/>
  <c r="X2950" i="10" s="1"/>
  <c r="S926" i="10"/>
  <c r="X926" i="10" s="1"/>
  <c r="S3666" i="10"/>
  <c r="X3666" i="10" s="1"/>
  <c r="S3038" i="10"/>
  <c r="X3038" i="10" s="1"/>
  <c r="S3950" i="10"/>
  <c r="X3950" i="10" s="1"/>
  <c r="S1222" i="10"/>
  <c r="X1222" i="10" s="1"/>
  <c r="S3042" i="10"/>
  <c r="X3042" i="10" s="1"/>
  <c r="S3730" i="10"/>
  <c r="X3730" i="10" s="1"/>
  <c r="S3026" i="10"/>
  <c r="X3026" i="10" s="1"/>
  <c r="S1470" i="10"/>
  <c r="X1470" i="10" s="1"/>
  <c r="S2266" i="10"/>
  <c r="X2266" i="10" s="1"/>
  <c r="S2346" i="10"/>
  <c r="X2346" i="10" s="1"/>
  <c r="S3714" i="10"/>
  <c r="X3714" i="10" s="1"/>
  <c r="S2442" i="10"/>
  <c r="X2442" i="10" s="1"/>
  <c r="S1574" i="10"/>
  <c r="X1574" i="10" s="1"/>
  <c r="S3274" i="10"/>
  <c r="X3274" i="10" s="1"/>
  <c r="S3326" i="10"/>
  <c r="X3326" i="10" s="1"/>
  <c r="S3642" i="10"/>
  <c r="X3642" i="10" s="1"/>
  <c r="S1218" i="10"/>
  <c r="X1218" i="10" s="1"/>
  <c r="S3086" i="10"/>
  <c r="X3086" i="10" s="1"/>
  <c r="S3022" i="10"/>
  <c r="X3022" i="10" s="1"/>
  <c r="S2970" i="10"/>
  <c r="X2970" i="10" s="1"/>
  <c r="S2846" i="10"/>
  <c r="X2846" i="10" s="1"/>
  <c r="S1242" i="10"/>
  <c r="X1242" i="10" s="1"/>
  <c r="S1430" i="10"/>
  <c r="X1430" i="10" s="1"/>
  <c r="S3758" i="10"/>
  <c r="X3758" i="10" s="1"/>
  <c r="S1522" i="10"/>
  <c r="X1522" i="10" s="1"/>
  <c r="S1210" i="10"/>
  <c r="X1210" i="10" s="1"/>
  <c r="S3074" i="10"/>
  <c r="X3074" i="10" s="1"/>
  <c r="S3386" i="10"/>
  <c r="X3386" i="10" s="1"/>
  <c r="S3934" i="10"/>
  <c r="X3934" i="10" s="1"/>
  <c r="S2866" i="10"/>
  <c r="X2866" i="10" s="1"/>
  <c r="S1310" i="10"/>
  <c r="X1310" i="10" s="1"/>
  <c r="S1822" i="10"/>
  <c r="X1822" i="10" s="1"/>
  <c r="S2150" i="10"/>
  <c r="X2150" i="10" s="1"/>
  <c r="S3622" i="10"/>
  <c r="X3622" i="10" s="1"/>
  <c r="S2126" i="10"/>
  <c r="X2126" i="10" s="1"/>
  <c r="S2294" i="10"/>
  <c r="X2294" i="10" s="1"/>
  <c r="S930" i="10"/>
  <c r="X930" i="10" s="1"/>
  <c r="S2174" i="10"/>
  <c r="X2174" i="10" s="1"/>
  <c r="S3206" i="10"/>
  <c r="X3206" i="10" s="1"/>
  <c r="S1058" i="10"/>
  <c r="X1058" i="10" s="1"/>
  <c r="S2602" i="10"/>
  <c r="X2602" i="10" s="1"/>
  <c r="S2058" i="10"/>
  <c r="X2058" i="10" s="1"/>
  <c r="S1138" i="10"/>
  <c r="X1138" i="10" s="1"/>
  <c r="S1026" i="10"/>
  <c r="X1026" i="10" s="1"/>
  <c r="S1178" i="10"/>
  <c r="X1178" i="10" s="1"/>
  <c r="S2658" i="10"/>
  <c r="X2658" i="10" s="1"/>
  <c r="S2106" i="10"/>
  <c r="X2106" i="10" s="1"/>
  <c r="S2562" i="10"/>
  <c r="X2562" i="10" s="1"/>
  <c r="S3954" i="10"/>
  <c r="X3954" i="10" s="1"/>
  <c r="S966" i="10"/>
  <c r="X966" i="10" s="1"/>
  <c r="S3338" i="10"/>
  <c r="X3338" i="10" s="1"/>
  <c r="S3926" i="10"/>
  <c r="X3926" i="10" s="1"/>
  <c r="S3998" i="10"/>
  <c r="X3998" i="10" s="1"/>
  <c r="S3342" i="10"/>
  <c r="X3342" i="10" s="1"/>
  <c r="S1382" i="10"/>
  <c r="X1382" i="10" s="1"/>
  <c r="S2022" i="10"/>
  <c r="X2022" i="10" s="1"/>
  <c r="S2114" i="10"/>
  <c r="X2114" i="10" s="1"/>
  <c r="S3702" i="10"/>
  <c r="X3702" i="10" s="1"/>
  <c r="S1566" i="10"/>
  <c r="X1566" i="10" s="1"/>
  <c r="S3078" i="10"/>
  <c r="X3078" i="10" s="1"/>
  <c r="S3006" i="10"/>
  <c r="X3006" i="10" s="1"/>
  <c r="S2046" i="10"/>
  <c r="X2046" i="10" s="1"/>
  <c r="S3374" i="10"/>
  <c r="X3374" i="10" s="1"/>
  <c r="S1186" i="10"/>
  <c r="X1186" i="10" s="1"/>
  <c r="S2" i="10"/>
  <c r="X2" i="10" s="1"/>
  <c r="Y2193" i="10"/>
  <c r="Y2097" i="10"/>
  <c r="Y3249" i="10"/>
  <c r="D73" i="6"/>
  <c r="I51" i="6"/>
  <c r="H51" i="6"/>
  <c r="K51" i="6"/>
  <c r="N51" i="6"/>
  <c r="O51" i="6"/>
  <c r="L51" i="6"/>
  <c r="P51" i="6"/>
  <c r="M51" i="6"/>
  <c r="I56" i="6"/>
  <c r="H56" i="6"/>
  <c r="K56" i="6"/>
  <c r="L56" i="6"/>
  <c r="M56" i="6"/>
  <c r="N56" i="6"/>
  <c r="O56" i="6"/>
  <c r="P56" i="6"/>
  <c r="I67" i="6"/>
  <c r="H67" i="6"/>
  <c r="K67" i="6"/>
  <c r="L67" i="6"/>
  <c r="M67" i="6"/>
  <c r="N67" i="6"/>
  <c r="O67" i="6"/>
  <c r="P67" i="6"/>
  <c r="I41" i="6"/>
  <c r="H41" i="6"/>
  <c r="K41" i="6"/>
  <c r="L41" i="6"/>
  <c r="M41" i="6"/>
  <c r="N41" i="6"/>
  <c r="O41" i="6"/>
  <c r="P41" i="6"/>
  <c r="H30" i="6"/>
  <c r="L30" i="6"/>
  <c r="N30" i="6"/>
  <c r="P30" i="6"/>
  <c r="I30" i="6"/>
  <c r="K30" i="6"/>
  <c r="M30" i="6"/>
  <c r="O30" i="6"/>
  <c r="I50" i="6"/>
  <c r="M50" i="6"/>
  <c r="L50" i="6"/>
  <c r="H50" i="6"/>
  <c r="N50" i="6"/>
  <c r="K50" i="6"/>
  <c r="O50" i="6"/>
  <c r="P50" i="6"/>
  <c r="I66" i="6"/>
  <c r="H66" i="6"/>
  <c r="K66" i="6"/>
  <c r="L66" i="6"/>
  <c r="M66" i="6"/>
  <c r="N66" i="6"/>
  <c r="O66" i="6"/>
  <c r="P66" i="6"/>
  <c r="I22" i="6"/>
  <c r="H22" i="6"/>
  <c r="K22" i="6"/>
  <c r="L22" i="6"/>
  <c r="M22" i="6"/>
  <c r="N22" i="6"/>
  <c r="O22" i="6"/>
  <c r="P22" i="6"/>
  <c r="K55" i="6"/>
  <c r="O55" i="6"/>
  <c r="L55" i="6"/>
  <c r="H55" i="6"/>
  <c r="I55" i="6"/>
  <c r="M55" i="6"/>
  <c r="P55" i="6"/>
  <c r="N55" i="6"/>
  <c r="H31" i="6"/>
  <c r="N31" i="6"/>
  <c r="P31" i="6"/>
  <c r="K31" i="6"/>
  <c r="L31" i="6"/>
  <c r="O31" i="6"/>
  <c r="I31" i="6"/>
  <c r="M31" i="6"/>
  <c r="I60" i="6"/>
  <c r="H60" i="6"/>
  <c r="K60" i="6"/>
  <c r="L60" i="6"/>
  <c r="M60" i="6"/>
  <c r="N60" i="6"/>
  <c r="O60" i="6"/>
  <c r="P60" i="6"/>
  <c r="I62" i="6"/>
  <c r="H62" i="6"/>
  <c r="K62" i="6"/>
  <c r="L62" i="6"/>
  <c r="M62" i="6"/>
  <c r="N62" i="6"/>
  <c r="O62" i="6"/>
  <c r="P62" i="6"/>
  <c r="I45" i="6"/>
  <c r="H45" i="6"/>
  <c r="K45" i="6"/>
  <c r="L45" i="6"/>
  <c r="M45" i="6"/>
  <c r="N45" i="6"/>
  <c r="P45" i="6"/>
  <c r="O45" i="6"/>
  <c r="I65" i="6"/>
  <c r="H65" i="6"/>
  <c r="K65" i="6"/>
  <c r="L65" i="6"/>
  <c r="M65" i="6"/>
  <c r="N65" i="6"/>
  <c r="O65" i="6"/>
  <c r="P65" i="6"/>
  <c r="K35" i="6"/>
  <c r="O35" i="6"/>
  <c r="L35" i="6"/>
  <c r="P35" i="6"/>
  <c r="I35" i="6"/>
  <c r="M35" i="6"/>
  <c r="H35" i="6"/>
  <c r="N35" i="6"/>
  <c r="I59" i="6"/>
  <c r="H59" i="6"/>
  <c r="K59" i="6"/>
  <c r="L59" i="6"/>
  <c r="M59" i="6"/>
  <c r="N59" i="6"/>
  <c r="O59" i="6"/>
  <c r="P59" i="6"/>
  <c r="I28" i="6"/>
  <c r="H28" i="6"/>
  <c r="K28" i="6"/>
  <c r="L28" i="6"/>
  <c r="M28" i="6"/>
  <c r="N28" i="6"/>
  <c r="O28" i="6"/>
  <c r="P28" i="6"/>
  <c r="I58" i="6"/>
  <c r="H58" i="6"/>
  <c r="K58" i="6"/>
  <c r="L58" i="6"/>
  <c r="M58" i="6"/>
  <c r="N58" i="6"/>
  <c r="O58" i="6"/>
  <c r="P58" i="6"/>
  <c r="N40" i="6"/>
  <c r="I40" i="6"/>
  <c r="H40" i="6"/>
  <c r="K40" i="6"/>
  <c r="L40" i="6"/>
  <c r="M40" i="6"/>
  <c r="P40" i="6"/>
  <c r="O40" i="6"/>
  <c r="P18" i="6"/>
  <c r="H18" i="6"/>
  <c r="K18" i="6"/>
  <c r="L18" i="6"/>
  <c r="M18" i="6"/>
  <c r="N18" i="6"/>
  <c r="O18" i="6"/>
  <c r="I18" i="6"/>
  <c r="K52" i="6"/>
  <c r="N52" i="6"/>
  <c r="O52" i="6"/>
  <c r="I52" i="6"/>
  <c r="L52" i="6"/>
  <c r="P52" i="6"/>
  <c r="H52" i="6"/>
  <c r="M52" i="6"/>
  <c r="I61" i="6"/>
  <c r="H61" i="6"/>
  <c r="K61" i="6"/>
  <c r="L61" i="6"/>
  <c r="M61" i="6"/>
  <c r="N61" i="6"/>
  <c r="O61" i="6"/>
  <c r="P61" i="6"/>
  <c r="O53" i="6"/>
  <c r="M53" i="6"/>
  <c r="N53" i="6"/>
  <c r="I53" i="6"/>
  <c r="H53" i="6"/>
  <c r="K53" i="6"/>
  <c r="L53" i="6"/>
  <c r="P53" i="6"/>
  <c r="P21" i="6"/>
  <c r="I21" i="6"/>
  <c r="H21" i="6"/>
  <c r="O21" i="6"/>
  <c r="K21" i="6"/>
  <c r="L21" i="6"/>
  <c r="M21" i="6"/>
  <c r="N21" i="6"/>
  <c r="K63" i="6"/>
  <c r="M63" i="6"/>
  <c r="O63" i="6"/>
  <c r="H63" i="6"/>
  <c r="L63" i="6"/>
  <c r="N63" i="6"/>
  <c r="P63" i="6"/>
  <c r="I63" i="6"/>
  <c r="I64" i="6"/>
  <c r="H64" i="6"/>
  <c r="K64" i="6"/>
  <c r="L64" i="6"/>
  <c r="M64" i="6"/>
  <c r="N64" i="6"/>
  <c r="O64" i="6"/>
  <c r="P64" i="6"/>
  <c r="I20" i="6"/>
  <c r="H20" i="6"/>
  <c r="K20" i="6"/>
  <c r="L20" i="6"/>
  <c r="M20" i="6"/>
  <c r="N20" i="6"/>
  <c r="O20" i="6"/>
  <c r="P20" i="6"/>
  <c r="I44" i="6"/>
  <c r="H44" i="6"/>
  <c r="K44" i="6"/>
  <c r="L44" i="6"/>
  <c r="M44" i="6"/>
  <c r="N44" i="6"/>
  <c r="O44" i="6"/>
  <c r="P44" i="6"/>
  <c r="I19" i="6"/>
  <c r="H19" i="6"/>
  <c r="K19" i="6"/>
  <c r="L19" i="6"/>
  <c r="M19" i="6"/>
  <c r="N19" i="6"/>
  <c r="O19" i="6"/>
  <c r="P19" i="6"/>
  <c r="K46" i="6"/>
  <c r="P46" i="6"/>
  <c r="M46" i="6"/>
  <c r="O46" i="6"/>
  <c r="N46" i="6"/>
  <c r="L46" i="6"/>
  <c r="H46" i="6"/>
  <c r="I46" i="6"/>
  <c r="J69" i="6" l="1"/>
  <c r="Q69" i="6"/>
  <c r="J42" i="6"/>
  <c r="Q68" i="6"/>
  <c r="J68" i="6"/>
  <c r="Q42" i="6"/>
  <c r="Q18" i="6"/>
  <c r="J18" i="6"/>
  <c r="D79" i="6"/>
  <c r="K2" i="2"/>
  <c r="J2" i="2"/>
  <c r="V6" i="1" l="1"/>
  <c r="V10" i="1"/>
  <c r="V14" i="1"/>
  <c r="V18" i="1"/>
  <c r="V22" i="1"/>
  <c r="V26" i="1"/>
  <c r="V30" i="1"/>
  <c r="V34" i="1"/>
  <c r="V38" i="1"/>
  <c r="V42" i="1"/>
  <c r="V46" i="1"/>
  <c r="V50" i="1"/>
  <c r="V54" i="1"/>
  <c r="V58" i="1"/>
  <c r="V62" i="1"/>
  <c r="V66" i="1"/>
  <c r="V70" i="1"/>
  <c r="V74" i="1"/>
  <c r="V78" i="1"/>
  <c r="V82" i="1"/>
  <c r="V86" i="1"/>
  <c r="V90" i="1"/>
  <c r="V94" i="1"/>
  <c r="V98" i="1"/>
  <c r="V102" i="1"/>
  <c r="V106" i="1"/>
  <c r="V110" i="1"/>
  <c r="V114" i="1"/>
  <c r="V118" i="1"/>
  <c r="V122" i="1"/>
  <c r="V126" i="1"/>
  <c r="V130" i="1"/>
  <c r="V134" i="1"/>
  <c r="V138" i="1"/>
  <c r="V142" i="1"/>
  <c r="V146" i="1"/>
  <c r="V150" i="1"/>
  <c r="V154" i="1"/>
  <c r="V158" i="1"/>
  <c r="V162" i="1"/>
  <c r="V166" i="1"/>
  <c r="V170" i="1"/>
  <c r="V174" i="1"/>
  <c r="V178" i="1"/>
  <c r="V182" i="1"/>
  <c r="V186" i="1"/>
  <c r="V190" i="1"/>
  <c r="V194" i="1"/>
  <c r="V198" i="1"/>
  <c r="V202" i="1"/>
  <c r="V206" i="1"/>
  <c r="V210" i="1"/>
  <c r="V214" i="1"/>
  <c r="V218" i="1"/>
  <c r="V222" i="1"/>
  <c r="V226" i="1"/>
  <c r="V230" i="1"/>
  <c r="V234" i="1"/>
  <c r="V238" i="1"/>
  <c r="V242" i="1"/>
  <c r="V246" i="1"/>
  <c r="V250" i="1"/>
  <c r="V254" i="1"/>
  <c r="V258" i="1"/>
  <c r="V262" i="1"/>
  <c r="V266" i="1"/>
  <c r="V270" i="1"/>
  <c r="V274" i="1"/>
  <c r="V278" i="1"/>
  <c r="V282" i="1"/>
  <c r="V286" i="1"/>
  <c r="V290" i="1"/>
  <c r="V294" i="1"/>
  <c r="V298" i="1"/>
  <c r="V302" i="1"/>
  <c r="V306" i="1"/>
  <c r="V310" i="1"/>
  <c r="V314" i="1"/>
  <c r="V318" i="1"/>
  <c r="V322" i="1"/>
  <c r="V326" i="1"/>
  <c r="V330" i="1"/>
  <c r="V334" i="1"/>
  <c r="V338" i="1"/>
  <c r="V342" i="1"/>
  <c r="V346" i="1"/>
  <c r="V350" i="1"/>
  <c r="V354" i="1"/>
  <c r="V358" i="1"/>
  <c r="V362" i="1"/>
  <c r="V366" i="1"/>
  <c r="V370" i="1"/>
  <c r="V374" i="1"/>
  <c r="V378" i="1"/>
  <c r="V382" i="1"/>
  <c r="V386" i="1"/>
  <c r="V390" i="1"/>
  <c r="V394" i="1"/>
  <c r="V398" i="1"/>
  <c r="V402" i="1"/>
  <c r="V406" i="1"/>
  <c r="V410" i="1"/>
  <c r="V414" i="1"/>
  <c r="V418" i="1"/>
  <c r="V422" i="1"/>
  <c r="V426" i="1"/>
  <c r="V430" i="1"/>
  <c r="V434" i="1"/>
  <c r="V438" i="1"/>
  <c r="V442" i="1"/>
  <c r="V446" i="1"/>
  <c r="V450" i="1"/>
  <c r="V454" i="1"/>
  <c r="V458" i="1"/>
  <c r="V462" i="1"/>
  <c r="V466" i="1"/>
  <c r="V470" i="1"/>
  <c r="V474" i="1"/>
  <c r="V478" i="1"/>
  <c r="V482" i="1"/>
  <c r="V486" i="1"/>
  <c r="V490" i="1"/>
  <c r="V494" i="1"/>
  <c r="V498" i="1"/>
  <c r="V502" i="1"/>
  <c r="V506" i="1"/>
  <c r="V510" i="1"/>
  <c r="V514" i="1"/>
  <c r="V518" i="1"/>
  <c r="V522" i="1"/>
  <c r="V526" i="1"/>
  <c r="V530" i="1"/>
  <c r="V534" i="1"/>
  <c r="V538" i="1"/>
  <c r="V542" i="1"/>
  <c r="V546" i="1"/>
  <c r="V550" i="1"/>
  <c r="V554" i="1"/>
  <c r="V558" i="1"/>
  <c r="V562" i="1"/>
  <c r="V566" i="1"/>
  <c r="V570" i="1"/>
  <c r="V574" i="1"/>
  <c r="V578" i="1"/>
  <c r="V582" i="1"/>
  <c r="V586" i="1"/>
  <c r="V590" i="1"/>
  <c r="V594" i="1"/>
  <c r="V598" i="1"/>
  <c r="V602" i="1"/>
  <c r="V606" i="1"/>
  <c r="V610" i="1"/>
  <c r="V614" i="1"/>
  <c r="V618" i="1"/>
  <c r="V622" i="1"/>
  <c r="V626" i="1"/>
  <c r="V630" i="1"/>
  <c r="V634" i="1"/>
  <c r="V638" i="1"/>
  <c r="V642" i="1"/>
  <c r="V646" i="1"/>
  <c r="V650" i="1"/>
  <c r="V654" i="1"/>
  <c r="I6" i="1"/>
  <c r="K6" i="1"/>
  <c r="I7" i="1"/>
  <c r="J7" i="1" s="1"/>
  <c r="L7" i="1" s="1"/>
  <c r="K7" i="1"/>
  <c r="I8" i="1"/>
  <c r="J8" i="1" s="1"/>
  <c r="K8" i="1"/>
  <c r="P6" i="1" s="1"/>
  <c r="I9" i="1"/>
  <c r="K9" i="1"/>
  <c r="Q6" i="1" s="1"/>
  <c r="I10" i="1"/>
  <c r="J10" i="1"/>
  <c r="K10" i="1"/>
  <c r="I11" i="1"/>
  <c r="K11" i="1"/>
  <c r="I12" i="1"/>
  <c r="J12" i="1" s="1"/>
  <c r="K12" i="1"/>
  <c r="P10" i="1" s="1"/>
  <c r="I13" i="1"/>
  <c r="J13" i="1" s="1"/>
  <c r="M13" i="1" s="1"/>
  <c r="K13" i="1"/>
  <c r="Q10" i="1" s="1"/>
  <c r="I14" i="1"/>
  <c r="K14" i="1"/>
  <c r="I15" i="1"/>
  <c r="J15" i="1"/>
  <c r="L15" i="1" s="1"/>
  <c r="K15" i="1"/>
  <c r="I16" i="1"/>
  <c r="J16" i="1" s="1"/>
  <c r="K16" i="1"/>
  <c r="P14" i="1" s="1"/>
  <c r="I17" i="1"/>
  <c r="K17" i="1"/>
  <c r="Q14" i="1" s="1"/>
  <c r="I18" i="1"/>
  <c r="U18" i="1" s="1"/>
  <c r="K18" i="1"/>
  <c r="I19" i="1"/>
  <c r="K19" i="1"/>
  <c r="I20" i="1"/>
  <c r="K20" i="1"/>
  <c r="P18" i="1" s="1"/>
  <c r="S18" i="1" s="1"/>
  <c r="I21" i="1"/>
  <c r="J21" i="1" s="1"/>
  <c r="M21" i="1" s="1"/>
  <c r="K21" i="1"/>
  <c r="Q18" i="1" s="1"/>
  <c r="I22" i="1"/>
  <c r="K22" i="1"/>
  <c r="I23" i="1"/>
  <c r="J23" i="1" s="1"/>
  <c r="L23" i="1" s="1"/>
  <c r="K23" i="1"/>
  <c r="I24" i="1"/>
  <c r="J24" i="1" s="1"/>
  <c r="K24" i="1"/>
  <c r="P22" i="1" s="1"/>
  <c r="I25" i="1"/>
  <c r="K25" i="1"/>
  <c r="Q22" i="1" s="1"/>
  <c r="I26" i="1"/>
  <c r="U26" i="1" s="1"/>
  <c r="K26" i="1"/>
  <c r="I27" i="1"/>
  <c r="K27" i="1"/>
  <c r="I28" i="1"/>
  <c r="K28" i="1"/>
  <c r="P26" i="1" s="1"/>
  <c r="I29" i="1"/>
  <c r="J29" i="1" s="1"/>
  <c r="M29" i="1" s="1"/>
  <c r="K29" i="1"/>
  <c r="Q26" i="1" s="1"/>
  <c r="I30" i="1"/>
  <c r="K30" i="1"/>
  <c r="I31" i="1"/>
  <c r="J31" i="1"/>
  <c r="L31" i="1" s="1"/>
  <c r="K31" i="1"/>
  <c r="I32" i="1"/>
  <c r="J32" i="1" s="1"/>
  <c r="K32" i="1"/>
  <c r="P30" i="1" s="1"/>
  <c r="I33" i="1"/>
  <c r="K33" i="1"/>
  <c r="Q30" i="1" s="1"/>
  <c r="I34" i="1"/>
  <c r="U34" i="1" s="1"/>
  <c r="K34" i="1"/>
  <c r="I35" i="1"/>
  <c r="K35" i="1"/>
  <c r="I36" i="1"/>
  <c r="J36" i="1" s="1"/>
  <c r="K36" i="1"/>
  <c r="P34" i="1" s="1"/>
  <c r="I37" i="1"/>
  <c r="J37" i="1" s="1"/>
  <c r="M37" i="1" s="1"/>
  <c r="K37" i="1"/>
  <c r="Q34" i="1" s="1"/>
  <c r="I38" i="1"/>
  <c r="U38" i="1" s="1"/>
  <c r="K38" i="1"/>
  <c r="I39" i="1"/>
  <c r="J39" i="1"/>
  <c r="L39" i="1" s="1"/>
  <c r="K39" i="1"/>
  <c r="I40" i="1"/>
  <c r="J40" i="1" s="1"/>
  <c r="K40" i="1"/>
  <c r="P38" i="1" s="1"/>
  <c r="I41" i="1"/>
  <c r="K41" i="1"/>
  <c r="Q38" i="1" s="1"/>
  <c r="I42" i="1"/>
  <c r="U42" i="1" s="1"/>
  <c r="K42" i="1"/>
  <c r="I43" i="1"/>
  <c r="K43" i="1"/>
  <c r="I44" i="1"/>
  <c r="K44" i="1"/>
  <c r="P42" i="1" s="1"/>
  <c r="I45" i="1"/>
  <c r="J45" i="1" s="1"/>
  <c r="L45" i="1" s="1"/>
  <c r="K45" i="1"/>
  <c r="Q42" i="1" s="1"/>
  <c r="M45" i="1"/>
  <c r="I46" i="1"/>
  <c r="U46" i="1" s="1"/>
  <c r="K46" i="1"/>
  <c r="I47" i="1"/>
  <c r="J47" i="1" s="1"/>
  <c r="K47" i="1"/>
  <c r="I48" i="1"/>
  <c r="K48" i="1"/>
  <c r="P46" i="1" s="1"/>
  <c r="I49" i="1"/>
  <c r="J49" i="1" s="1"/>
  <c r="K49" i="1"/>
  <c r="Q46" i="1" s="1"/>
  <c r="I50" i="1"/>
  <c r="J50" i="1" s="1"/>
  <c r="K50" i="1"/>
  <c r="I51" i="1"/>
  <c r="K51" i="1"/>
  <c r="I52" i="1"/>
  <c r="K52" i="1"/>
  <c r="P50" i="1" s="1"/>
  <c r="I53" i="1"/>
  <c r="J53" i="1" s="1"/>
  <c r="L53" i="1" s="1"/>
  <c r="K53" i="1"/>
  <c r="Q50" i="1" s="1"/>
  <c r="I54" i="1"/>
  <c r="U54" i="1" s="1"/>
  <c r="K54" i="1"/>
  <c r="I55" i="1"/>
  <c r="K55" i="1"/>
  <c r="I56" i="1"/>
  <c r="K56" i="1"/>
  <c r="P54" i="1" s="1"/>
  <c r="S54" i="1" s="1"/>
  <c r="I57" i="1"/>
  <c r="K57" i="1"/>
  <c r="Q54" i="1" s="1"/>
  <c r="I58" i="1"/>
  <c r="U58" i="1" s="1"/>
  <c r="J58" i="1"/>
  <c r="K58" i="1"/>
  <c r="I59" i="1"/>
  <c r="K59" i="1"/>
  <c r="I60" i="1"/>
  <c r="J60" i="1"/>
  <c r="N60" i="1" s="1"/>
  <c r="K60" i="1"/>
  <c r="P58" i="1" s="1"/>
  <c r="I61" i="1"/>
  <c r="J61" i="1" s="1"/>
  <c r="K61" i="1"/>
  <c r="Q58" i="1" s="1"/>
  <c r="I62" i="1"/>
  <c r="U62" i="1" s="1"/>
  <c r="K62" i="1"/>
  <c r="I63" i="1"/>
  <c r="J63" i="1"/>
  <c r="M63" i="1" s="1"/>
  <c r="K63" i="1"/>
  <c r="I64" i="1"/>
  <c r="J64" i="1" s="1"/>
  <c r="N64" i="1" s="1"/>
  <c r="K64" i="1"/>
  <c r="P62" i="1" s="1"/>
  <c r="I65" i="1"/>
  <c r="K65" i="1"/>
  <c r="Q62" i="1" s="1"/>
  <c r="I66" i="1"/>
  <c r="U66" i="1" s="1"/>
  <c r="J66" i="1"/>
  <c r="K66" i="1"/>
  <c r="I67" i="1"/>
  <c r="K67" i="1"/>
  <c r="I68" i="1"/>
  <c r="K68" i="1"/>
  <c r="P66" i="1" s="1"/>
  <c r="I69" i="1"/>
  <c r="J69" i="1" s="1"/>
  <c r="L69" i="1" s="1"/>
  <c r="K69" i="1"/>
  <c r="Q66" i="1" s="1"/>
  <c r="I70" i="1"/>
  <c r="U70" i="1" s="1"/>
  <c r="K70" i="1"/>
  <c r="I71" i="1"/>
  <c r="K71" i="1"/>
  <c r="I72" i="1"/>
  <c r="J72" i="1" s="1"/>
  <c r="N72" i="1" s="1"/>
  <c r="K72" i="1"/>
  <c r="P70" i="1" s="1"/>
  <c r="I73" i="1"/>
  <c r="J73" i="1" s="1"/>
  <c r="L73" i="1" s="1"/>
  <c r="K73" i="1"/>
  <c r="Q70" i="1" s="1"/>
  <c r="I74" i="1"/>
  <c r="U74" i="1" s="1"/>
  <c r="K74" i="1"/>
  <c r="I75" i="1"/>
  <c r="K75" i="1"/>
  <c r="I76" i="1"/>
  <c r="J76" i="1" s="1"/>
  <c r="K76" i="1"/>
  <c r="P74" i="1" s="1"/>
  <c r="I77" i="1"/>
  <c r="J77" i="1" s="1"/>
  <c r="L77" i="1" s="1"/>
  <c r="K77" i="1"/>
  <c r="Q74" i="1" s="1"/>
  <c r="I78" i="1"/>
  <c r="U78" i="1" s="1"/>
  <c r="K78" i="1"/>
  <c r="I79" i="1"/>
  <c r="J79" i="1" s="1"/>
  <c r="K79" i="1"/>
  <c r="I80" i="1"/>
  <c r="K80" i="1"/>
  <c r="P78" i="1" s="1"/>
  <c r="I81" i="1"/>
  <c r="J81" i="1" s="1"/>
  <c r="K81" i="1"/>
  <c r="Q78" i="1" s="1"/>
  <c r="I82" i="1"/>
  <c r="U82" i="1" s="1"/>
  <c r="K82" i="1"/>
  <c r="I83" i="1"/>
  <c r="K83" i="1"/>
  <c r="I84" i="1"/>
  <c r="K84" i="1"/>
  <c r="P82" i="1" s="1"/>
  <c r="I85" i="1"/>
  <c r="J85" i="1" s="1"/>
  <c r="L85" i="1" s="1"/>
  <c r="K85" i="1"/>
  <c r="Q82" i="1" s="1"/>
  <c r="I86" i="1"/>
  <c r="U86" i="1" s="1"/>
  <c r="K86" i="1"/>
  <c r="I87" i="1"/>
  <c r="K87" i="1"/>
  <c r="I88" i="1"/>
  <c r="J88" i="1" s="1"/>
  <c r="M88" i="1" s="1"/>
  <c r="K88" i="1"/>
  <c r="P86" i="1" s="1"/>
  <c r="I89" i="1"/>
  <c r="K89" i="1"/>
  <c r="Q86" i="1" s="1"/>
  <c r="I90" i="1"/>
  <c r="U90" i="1" s="1"/>
  <c r="J90" i="1"/>
  <c r="K90" i="1"/>
  <c r="I91" i="1"/>
  <c r="K91" i="1"/>
  <c r="I92" i="1"/>
  <c r="J92" i="1" s="1"/>
  <c r="K92" i="1"/>
  <c r="P90" i="1" s="1"/>
  <c r="I93" i="1"/>
  <c r="J93" i="1" s="1"/>
  <c r="L93" i="1" s="1"/>
  <c r="K93" i="1"/>
  <c r="Q90" i="1" s="1"/>
  <c r="M93" i="1"/>
  <c r="I94" i="1"/>
  <c r="J94" i="1" s="1"/>
  <c r="K94" i="1"/>
  <c r="I95" i="1"/>
  <c r="J95" i="1"/>
  <c r="K95" i="1"/>
  <c r="M95" i="1"/>
  <c r="I96" i="1"/>
  <c r="J96" i="1" s="1"/>
  <c r="M96" i="1" s="1"/>
  <c r="K96" i="1"/>
  <c r="P94" i="1" s="1"/>
  <c r="I97" i="1"/>
  <c r="K97" i="1"/>
  <c r="Q94" i="1" s="1"/>
  <c r="I98" i="1"/>
  <c r="U98" i="1" s="1"/>
  <c r="J98" i="1"/>
  <c r="K98" i="1"/>
  <c r="I99" i="1"/>
  <c r="J99" i="1" s="1"/>
  <c r="K99" i="1"/>
  <c r="I100" i="1"/>
  <c r="K100" i="1"/>
  <c r="P98" i="1" s="1"/>
  <c r="S98" i="1" s="1"/>
  <c r="I101" i="1"/>
  <c r="J101" i="1" s="1"/>
  <c r="K101" i="1"/>
  <c r="Q98" i="1" s="1"/>
  <c r="I102" i="1"/>
  <c r="J102" i="1" s="1"/>
  <c r="K102" i="1"/>
  <c r="I103" i="1"/>
  <c r="J103" i="1"/>
  <c r="L103" i="1" s="1"/>
  <c r="K103" i="1"/>
  <c r="I104" i="1"/>
  <c r="J104" i="1" s="1"/>
  <c r="M104" i="1" s="1"/>
  <c r="K104" i="1"/>
  <c r="P102" i="1" s="1"/>
  <c r="I105" i="1"/>
  <c r="K105" i="1"/>
  <c r="Q102" i="1" s="1"/>
  <c r="I106" i="1"/>
  <c r="J106" i="1" s="1"/>
  <c r="K106" i="1"/>
  <c r="I107" i="1"/>
  <c r="J107" i="1" s="1"/>
  <c r="N107" i="1" s="1"/>
  <c r="K107" i="1"/>
  <c r="I108" i="1"/>
  <c r="J108" i="1" s="1"/>
  <c r="K108" i="1"/>
  <c r="P106" i="1" s="1"/>
  <c r="I109" i="1"/>
  <c r="K109" i="1"/>
  <c r="Q106" i="1" s="1"/>
  <c r="I110" i="1"/>
  <c r="U110" i="1" s="1"/>
  <c r="K110" i="1"/>
  <c r="I111" i="1"/>
  <c r="K111" i="1"/>
  <c r="I112" i="1"/>
  <c r="J112" i="1" s="1"/>
  <c r="K112" i="1"/>
  <c r="P110" i="1" s="1"/>
  <c r="N112" i="1"/>
  <c r="I113" i="1"/>
  <c r="K113" i="1"/>
  <c r="Q110" i="1" s="1"/>
  <c r="I114" i="1"/>
  <c r="U114" i="1" s="1"/>
  <c r="K114" i="1"/>
  <c r="I115" i="1"/>
  <c r="K115" i="1"/>
  <c r="I116" i="1"/>
  <c r="J116" i="1" s="1"/>
  <c r="K116" i="1"/>
  <c r="P114" i="1" s="1"/>
  <c r="I117" i="1"/>
  <c r="J117" i="1" s="1"/>
  <c r="L117" i="1" s="1"/>
  <c r="K117" i="1"/>
  <c r="Q114" i="1" s="1"/>
  <c r="I118" i="1"/>
  <c r="K118" i="1"/>
  <c r="I119" i="1"/>
  <c r="K119" i="1"/>
  <c r="I120" i="1"/>
  <c r="K120" i="1"/>
  <c r="P118" i="1" s="1"/>
  <c r="I121" i="1"/>
  <c r="K121" i="1"/>
  <c r="Q118" i="1" s="1"/>
  <c r="I122" i="1"/>
  <c r="K122" i="1"/>
  <c r="I123" i="1"/>
  <c r="K123" i="1"/>
  <c r="I124" i="1"/>
  <c r="J124" i="1" s="1"/>
  <c r="K124" i="1"/>
  <c r="P122" i="1" s="1"/>
  <c r="I125" i="1"/>
  <c r="J125" i="1" s="1"/>
  <c r="L125" i="1" s="1"/>
  <c r="K125" i="1"/>
  <c r="Q122" i="1" s="1"/>
  <c r="I126" i="1"/>
  <c r="K126" i="1"/>
  <c r="I127" i="1"/>
  <c r="K127" i="1"/>
  <c r="I128" i="1"/>
  <c r="J128" i="1" s="1"/>
  <c r="M128" i="1" s="1"/>
  <c r="K128" i="1"/>
  <c r="P126" i="1" s="1"/>
  <c r="I129" i="1"/>
  <c r="J129" i="1" s="1"/>
  <c r="K129" i="1"/>
  <c r="Q126" i="1" s="1"/>
  <c r="I130" i="1"/>
  <c r="U130" i="1" s="1"/>
  <c r="K130" i="1"/>
  <c r="I131" i="1"/>
  <c r="J131" i="1" s="1"/>
  <c r="K131" i="1"/>
  <c r="I132" i="1"/>
  <c r="K132" i="1"/>
  <c r="P130" i="1" s="1"/>
  <c r="I133" i="1"/>
  <c r="J133" i="1" s="1"/>
  <c r="M133" i="1" s="1"/>
  <c r="K133" i="1"/>
  <c r="Q130" i="1" s="1"/>
  <c r="I134" i="1"/>
  <c r="U134" i="1" s="1"/>
  <c r="K134" i="1"/>
  <c r="I135" i="1"/>
  <c r="J135" i="1" s="1"/>
  <c r="K135" i="1"/>
  <c r="I136" i="1"/>
  <c r="J136" i="1" s="1"/>
  <c r="M136" i="1" s="1"/>
  <c r="K136" i="1"/>
  <c r="P134" i="1" s="1"/>
  <c r="N136" i="1"/>
  <c r="I137" i="1"/>
  <c r="K137" i="1"/>
  <c r="Q134" i="1" s="1"/>
  <c r="I138" i="1"/>
  <c r="J138" i="1" s="1"/>
  <c r="K138" i="1"/>
  <c r="I139" i="1"/>
  <c r="J139" i="1" s="1"/>
  <c r="N139" i="1" s="1"/>
  <c r="K139" i="1"/>
  <c r="I140" i="1"/>
  <c r="J140" i="1" s="1"/>
  <c r="K140" i="1"/>
  <c r="P138" i="1" s="1"/>
  <c r="I141" i="1"/>
  <c r="K141" i="1"/>
  <c r="Q138" i="1" s="1"/>
  <c r="I142" i="1"/>
  <c r="J142" i="1" s="1"/>
  <c r="K142" i="1"/>
  <c r="I143" i="1"/>
  <c r="J143" i="1" s="1"/>
  <c r="K143" i="1"/>
  <c r="I144" i="1"/>
  <c r="K144" i="1"/>
  <c r="P142" i="1" s="1"/>
  <c r="I145" i="1"/>
  <c r="J145" i="1"/>
  <c r="L145" i="1" s="1"/>
  <c r="K145" i="1"/>
  <c r="Q142" i="1" s="1"/>
  <c r="I146" i="1"/>
  <c r="J146" i="1" s="1"/>
  <c r="K146" i="1"/>
  <c r="I147" i="1"/>
  <c r="J147" i="1" s="1"/>
  <c r="K147" i="1"/>
  <c r="L147" i="1"/>
  <c r="I148" i="1"/>
  <c r="J148" i="1" s="1"/>
  <c r="K148" i="1"/>
  <c r="P146" i="1" s="1"/>
  <c r="I149" i="1"/>
  <c r="J149" i="1" s="1"/>
  <c r="N149" i="1" s="1"/>
  <c r="K149" i="1"/>
  <c r="Q146" i="1" s="1"/>
  <c r="I150" i="1"/>
  <c r="K150" i="1"/>
  <c r="I151" i="1"/>
  <c r="J151" i="1" s="1"/>
  <c r="K151" i="1"/>
  <c r="I152" i="1"/>
  <c r="K152" i="1"/>
  <c r="P150" i="1" s="1"/>
  <c r="I153" i="1"/>
  <c r="J153" i="1"/>
  <c r="K153" i="1"/>
  <c r="Q150" i="1" s="1"/>
  <c r="I154" i="1"/>
  <c r="K154" i="1"/>
  <c r="I155" i="1"/>
  <c r="J155" i="1" s="1"/>
  <c r="K155" i="1"/>
  <c r="I156" i="1"/>
  <c r="J156" i="1" s="1"/>
  <c r="K156" i="1"/>
  <c r="P154" i="1" s="1"/>
  <c r="I157" i="1"/>
  <c r="K157" i="1"/>
  <c r="Q154" i="1" s="1"/>
  <c r="I158" i="1"/>
  <c r="J158" i="1" s="1"/>
  <c r="K158" i="1"/>
  <c r="I159" i="1"/>
  <c r="J159" i="1"/>
  <c r="N159" i="1" s="1"/>
  <c r="K159" i="1"/>
  <c r="I160" i="1"/>
  <c r="K160" i="1"/>
  <c r="P158" i="1" s="1"/>
  <c r="I161" i="1"/>
  <c r="J161" i="1" s="1"/>
  <c r="K161" i="1"/>
  <c r="Q158" i="1" s="1"/>
  <c r="I162" i="1"/>
  <c r="K162" i="1"/>
  <c r="I163" i="1"/>
  <c r="J163" i="1" s="1"/>
  <c r="K163" i="1"/>
  <c r="L163" i="1"/>
  <c r="I164" i="1"/>
  <c r="J164" i="1" s="1"/>
  <c r="M164" i="1" s="1"/>
  <c r="K164" i="1"/>
  <c r="P162" i="1" s="1"/>
  <c r="I165" i="1"/>
  <c r="J165" i="1" s="1"/>
  <c r="K165" i="1"/>
  <c r="Q162" i="1" s="1"/>
  <c r="I166" i="1"/>
  <c r="J166" i="1"/>
  <c r="K166" i="1"/>
  <c r="I167" i="1"/>
  <c r="J167" i="1" s="1"/>
  <c r="K167" i="1"/>
  <c r="I168" i="1"/>
  <c r="K168" i="1"/>
  <c r="P166" i="1" s="1"/>
  <c r="I169" i="1"/>
  <c r="J169" i="1" s="1"/>
  <c r="K169" i="1"/>
  <c r="Q166" i="1" s="1"/>
  <c r="I170" i="1"/>
  <c r="K170" i="1"/>
  <c r="I171" i="1"/>
  <c r="J171" i="1" s="1"/>
  <c r="K171" i="1"/>
  <c r="I172" i="1"/>
  <c r="K172" i="1"/>
  <c r="P170" i="1" s="1"/>
  <c r="I173" i="1"/>
  <c r="K173" i="1"/>
  <c r="Q170" i="1" s="1"/>
  <c r="I174" i="1"/>
  <c r="J174" i="1"/>
  <c r="K174" i="1"/>
  <c r="I175" i="1"/>
  <c r="J175" i="1"/>
  <c r="L175" i="1" s="1"/>
  <c r="K175" i="1"/>
  <c r="M175" i="1"/>
  <c r="I176" i="1"/>
  <c r="K176" i="1"/>
  <c r="P174" i="1" s="1"/>
  <c r="I177" i="1"/>
  <c r="K177" i="1"/>
  <c r="Q174" i="1" s="1"/>
  <c r="I178" i="1"/>
  <c r="U178" i="1" s="1"/>
  <c r="K178" i="1"/>
  <c r="I179" i="1"/>
  <c r="K179" i="1"/>
  <c r="I180" i="1"/>
  <c r="J180" i="1" s="1"/>
  <c r="K180" i="1"/>
  <c r="P178" i="1" s="1"/>
  <c r="I181" i="1"/>
  <c r="K181" i="1"/>
  <c r="Q178" i="1" s="1"/>
  <c r="I182" i="1"/>
  <c r="K182" i="1"/>
  <c r="I183" i="1"/>
  <c r="J183" i="1" s="1"/>
  <c r="K183" i="1"/>
  <c r="I184" i="1"/>
  <c r="K184" i="1"/>
  <c r="P182" i="1" s="1"/>
  <c r="I185" i="1"/>
  <c r="K185" i="1"/>
  <c r="Q182" i="1" s="1"/>
  <c r="I186" i="1"/>
  <c r="K186" i="1"/>
  <c r="I187" i="1"/>
  <c r="J187" i="1" s="1"/>
  <c r="K187" i="1"/>
  <c r="I188" i="1"/>
  <c r="J188" i="1" s="1"/>
  <c r="K188" i="1"/>
  <c r="P186" i="1" s="1"/>
  <c r="I189" i="1"/>
  <c r="J189" i="1" s="1"/>
  <c r="M189" i="1" s="1"/>
  <c r="K189" i="1"/>
  <c r="Q186" i="1" s="1"/>
  <c r="I190" i="1"/>
  <c r="K190" i="1"/>
  <c r="I191" i="1"/>
  <c r="J191" i="1" s="1"/>
  <c r="K191" i="1"/>
  <c r="I192" i="1"/>
  <c r="K192" i="1"/>
  <c r="P190" i="1" s="1"/>
  <c r="I193" i="1"/>
  <c r="J193" i="1" s="1"/>
  <c r="K193" i="1"/>
  <c r="Q190" i="1" s="1"/>
  <c r="I194" i="1"/>
  <c r="K194" i="1"/>
  <c r="I195" i="1"/>
  <c r="J195" i="1" s="1"/>
  <c r="K195" i="1"/>
  <c r="I196" i="1"/>
  <c r="J196" i="1"/>
  <c r="M196" i="1" s="1"/>
  <c r="K196" i="1"/>
  <c r="P194" i="1" s="1"/>
  <c r="I197" i="1"/>
  <c r="J197" i="1"/>
  <c r="K197" i="1"/>
  <c r="Q194" i="1" s="1"/>
  <c r="I198" i="1"/>
  <c r="U198" i="1" s="1"/>
  <c r="K198" i="1"/>
  <c r="I199" i="1"/>
  <c r="J199" i="1"/>
  <c r="K199" i="1"/>
  <c r="I200" i="1"/>
  <c r="K200" i="1"/>
  <c r="P198" i="1" s="1"/>
  <c r="I201" i="1"/>
  <c r="J201" i="1" s="1"/>
  <c r="K201" i="1"/>
  <c r="Q198" i="1" s="1"/>
  <c r="I202" i="1"/>
  <c r="U202" i="1" s="1"/>
  <c r="K202" i="1"/>
  <c r="I203" i="1"/>
  <c r="J203" i="1" s="1"/>
  <c r="L203" i="1" s="1"/>
  <c r="K203" i="1"/>
  <c r="I204" i="1"/>
  <c r="K204" i="1"/>
  <c r="P202" i="1" s="1"/>
  <c r="I205" i="1"/>
  <c r="J205" i="1" s="1"/>
  <c r="L205" i="1" s="1"/>
  <c r="K205" i="1"/>
  <c r="Q202" i="1" s="1"/>
  <c r="I206" i="1"/>
  <c r="J206" i="1" s="1"/>
  <c r="K206" i="1"/>
  <c r="I207" i="1"/>
  <c r="J207" i="1" s="1"/>
  <c r="K207" i="1"/>
  <c r="I208" i="1"/>
  <c r="J208" i="1" s="1"/>
  <c r="L208" i="1" s="1"/>
  <c r="K208" i="1"/>
  <c r="P206" i="1" s="1"/>
  <c r="I209" i="1"/>
  <c r="K209" i="1"/>
  <c r="Q206" i="1" s="1"/>
  <c r="I210" i="1"/>
  <c r="U210" i="1" s="1"/>
  <c r="K210" i="1"/>
  <c r="I211" i="1"/>
  <c r="K211" i="1"/>
  <c r="I212" i="1"/>
  <c r="K212" i="1"/>
  <c r="P210" i="1" s="1"/>
  <c r="I213" i="1"/>
  <c r="K213" i="1"/>
  <c r="Q210" i="1" s="1"/>
  <c r="I214" i="1"/>
  <c r="U214" i="1" s="1"/>
  <c r="K214" i="1"/>
  <c r="I215" i="1"/>
  <c r="J215" i="1" s="1"/>
  <c r="N215" i="1" s="1"/>
  <c r="K215" i="1"/>
  <c r="I216" i="1"/>
  <c r="J216" i="1" s="1"/>
  <c r="N216" i="1" s="1"/>
  <c r="K216" i="1"/>
  <c r="P214" i="1" s="1"/>
  <c r="L216" i="1"/>
  <c r="M216" i="1"/>
  <c r="I217" i="1"/>
  <c r="K217" i="1"/>
  <c r="Q214" i="1" s="1"/>
  <c r="I218" i="1"/>
  <c r="K218" i="1"/>
  <c r="I219" i="1"/>
  <c r="K219" i="1"/>
  <c r="I220" i="1"/>
  <c r="J220" i="1" s="1"/>
  <c r="K220" i="1"/>
  <c r="P218" i="1" s="1"/>
  <c r="I221" i="1"/>
  <c r="K221" i="1"/>
  <c r="Q218" i="1" s="1"/>
  <c r="I222" i="1"/>
  <c r="K222" i="1"/>
  <c r="I223" i="1"/>
  <c r="K223" i="1"/>
  <c r="I224" i="1"/>
  <c r="K224" i="1"/>
  <c r="P222" i="1" s="1"/>
  <c r="I225" i="1"/>
  <c r="J225" i="1" s="1"/>
  <c r="K225" i="1"/>
  <c r="Q222" i="1" s="1"/>
  <c r="I226" i="1"/>
  <c r="K226" i="1"/>
  <c r="I227" i="1"/>
  <c r="J227" i="1" s="1"/>
  <c r="M227" i="1" s="1"/>
  <c r="K227" i="1"/>
  <c r="I228" i="1"/>
  <c r="K228" i="1"/>
  <c r="P226" i="1" s="1"/>
  <c r="I229" i="1"/>
  <c r="J229" i="1" s="1"/>
  <c r="L229" i="1" s="1"/>
  <c r="K229" i="1"/>
  <c r="Q226" i="1" s="1"/>
  <c r="I230" i="1"/>
  <c r="U230" i="1" s="1"/>
  <c r="J230" i="1"/>
  <c r="K230" i="1"/>
  <c r="I231" i="1"/>
  <c r="K231" i="1"/>
  <c r="I232" i="1"/>
  <c r="J232" i="1" s="1"/>
  <c r="K232" i="1"/>
  <c r="P230" i="1" s="1"/>
  <c r="I233" i="1"/>
  <c r="K233" i="1"/>
  <c r="Q230" i="1" s="1"/>
  <c r="I234" i="1"/>
  <c r="K234" i="1"/>
  <c r="I235" i="1"/>
  <c r="K235" i="1"/>
  <c r="I236" i="1"/>
  <c r="K236" i="1"/>
  <c r="P234" i="1" s="1"/>
  <c r="I237" i="1"/>
  <c r="J237" i="1"/>
  <c r="K237" i="1"/>
  <c r="Q234" i="1" s="1"/>
  <c r="I238" i="1"/>
  <c r="J238" i="1" s="1"/>
  <c r="K238" i="1"/>
  <c r="I239" i="1"/>
  <c r="K239" i="1"/>
  <c r="I240" i="1"/>
  <c r="K240" i="1"/>
  <c r="P238" i="1" s="1"/>
  <c r="I241" i="1"/>
  <c r="J241" i="1" s="1"/>
  <c r="K241" i="1"/>
  <c r="Q238" i="1" s="1"/>
  <c r="I242" i="1"/>
  <c r="U242" i="1" s="1"/>
  <c r="K242" i="1"/>
  <c r="I243" i="1"/>
  <c r="K243" i="1"/>
  <c r="I244" i="1"/>
  <c r="J244" i="1" s="1"/>
  <c r="N244" i="1" s="1"/>
  <c r="K244" i="1"/>
  <c r="P242" i="1" s="1"/>
  <c r="I245" i="1"/>
  <c r="K245" i="1"/>
  <c r="Q242" i="1" s="1"/>
  <c r="I246" i="1"/>
  <c r="U246" i="1" s="1"/>
  <c r="J246" i="1"/>
  <c r="K246" i="1"/>
  <c r="I247" i="1"/>
  <c r="K247" i="1"/>
  <c r="I248" i="1"/>
  <c r="J248" i="1" s="1"/>
  <c r="K248" i="1"/>
  <c r="P246" i="1" s="1"/>
  <c r="I249" i="1"/>
  <c r="J249" i="1" s="1"/>
  <c r="K249" i="1"/>
  <c r="Q246" i="1" s="1"/>
  <c r="I250" i="1"/>
  <c r="K250" i="1"/>
  <c r="I251" i="1"/>
  <c r="J251" i="1" s="1"/>
  <c r="K251" i="1"/>
  <c r="I252" i="1"/>
  <c r="J252" i="1" s="1"/>
  <c r="K252" i="1"/>
  <c r="P250" i="1" s="1"/>
  <c r="I253" i="1"/>
  <c r="J253" i="1" s="1"/>
  <c r="K253" i="1"/>
  <c r="Q250" i="1" s="1"/>
  <c r="I254" i="1"/>
  <c r="U254" i="1" s="1"/>
  <c r="J254" i="1"/>
  <c r="K254" i="1"/>
  <c r="I255" i="1"/>
  <c r="K255" i="1"/>
  <c r="I256" i="1"/>
  <c r="J256" i="1" s="1"/>
  <c r="N256" i="1" s="1"/>
  <c r="K256" i="1"/>
  <c r="P254" i="1" s="1"/>
  <c r="I257" i="1"/>
  <c r="J257" i="1" s="1"/>
  <c r="L257" i="1" s="1"/>
  <c r="K257" i="1"/>
  <c r="Q254" i="1" s="1"/>
  <c r="I258" i="1"/>
  <c r="K258" i="1"/>
  <c r="I259" i="1"/>
  <c r="J259" i="1" s="1"/>
  <c r="K259" i="1"/>
  <c r="I260" i="1"/>
  <c r="J260" i="1" s="1"/>
  <c r="N260" i="1" s="1"/>
  <c r="K260" i="1"/>
  <c r="P258" i="1" s="1"/>
  <c r="I261" i="1"/>
  <c r="K261" i="1"/>
  <c r="Q258" i="1" s="1"/>
  <c r="I262" i="1"/>
  <c r="U262" i="1" s="1"/>
  <c r="K262" i="1"/>
  <c r="I263" i="1"/>
  <c r="K263" i="1"/>
  <c r="I264" i="1"/>
  <c r="J264" i="1" s="1"/>
  <c r="N264" i="1" s="1"/>
  <c r="K264" i="1"/>
  <c r="P262" i="1" s="1"/>
  <c r="I265" i="1"/>
  <c r="J265" i="1" s="1"/>
  <c r="K265" i="1"/>
  <c r="Q262" i="1" s="1"/>
  <c r="I266" i="1"/>
  <c r="K266" i="1"/>
  <c r="I267" i="1"/>
  <c r="K267" i="1"/>
  <c r="I268" i="1"/>
  <c r="J268" i="1" s="1"/>
  <c r="K268" i="1"/>
  <c r="P266" i="1" s="1"/>
  <c r="I269" i="1"/>
  <c r="J269" i="1" s="1"/>
  <c r="K269" i="1"/>
  <c r="Q266" i="1" s="1"/>
  <c r="I270" i="1"/>
  <c r="U270" i="1" s="1"/>
  <c r="J270" i="1"/>
  <c r="K270" i="1"/>
  <c r="I271" i="1"/>
  <c r="K271" i="1"/>
  <c r="I272" i="1"/>
  <c r="K272" i="1"/>
  <c r="P270" i="1" s="1"/>
  <c r="I273" i="1"/>
  <c r="J273" i="1" s="1"/>
  <c r="L273" i="1" s="1"/>
  <c r="K273" i="1"/>
  <c r="Q270" i="1" s="1"/>
  <c r="M273" i="1"/>
  <c r="I274" i="1"/>
  <c r="U274" i="1" s="1"/>
  <c r="K274" i="1"/>
  <c r="I275" i="1"/>
  <c r="K275" i="1"/>
  <c r="I276" i="1"/>
  <c r="K276" i="1"/>
  <c r="P274" i="1" s="1"/>
  <c r="I277" i="1"/>
  <c r="K277" i="1"/>
  <c r="Q274" i="1" s="1"/>
  <c r="I278" i="1"/>
  <c r="J278" i="1"/>
  <c r="K278" i="1"/>
  <c r="I279" i="1"/>
  <c r="K279" i="1"/>
  <c r="I280" i="1"/>
  <c r="J280" i="1" s="1"/>
  <c r="M280" i="1" s="1"/>
  <c r="K280" i="1"/>
  <c r="P278" i="1" s="1"/>
  <c r="I281" i="1"/>
  <c r="J281" i="1" s="1"/>
  <c r="N281" i="1" s="1"/>
  <c r="K281" i="1"/>
  <c r="Q278" i="1" s="1"/>
  <c r="L281" i="1"/>
  <c r="I282" i="1"/>
  <c r="U282" i="1" s="1"/>
  <c r="K282" i="1"/>
  <c r="I283" i="1"/>
  <c r="J283" i="1" s="1"/>
  <c r="L283" i="1" s="1"/>
  <c r="K283" i="1"/>
  <c r="M283" i="1"/>
  <c r="I284" i="1"/>
  <c r="K284" i="1"/>
  <c r="P282" i="1" s="1"/>
  <c r="I285" i="1"/>
  <c r="J285" i="1" s="1"/>
  <c r="K285" i="1"/>
  <c r="Q282" i="1" s="1"/>
  <c r="I286" i="1"/>
  <c r="U286" i="1" s="1"/>
  <c r="K286" i="1"/>
  <c r="I287" i="1"/>
  <c r="J287" i="1" s="1"/>
  <c r="M287" i="1" s="1"/>
  <c r="K287" i="1"/>
  <c r="I288" i="1"/>
  <c r="J288" i="1"/>
  <c r="L288" i="1" s="1"/>
  <c r="K288" i="1"/>
  <c r="P286" i="1" s="1"/>
  <c r="I289" i="1"/>
  <c r="K289" i="1"/>
  <c r="Q286" i="1" s="1"/>
  <c r="I290" i="1"/>
  <c r="K290" i="1"/>
  <c r="I291" i="1"/>
  <c r="K291" i="1"/>
  <c r="I292" i="1"/>
  <c r="J292" i="1"/>
  <c r="K292" i="1"/>
  <c r="P290" i="1" s="1"/>
  <c r="I293" i="1"/>
  <c r="K293" i="1"/>
  <c r="Q290" i="1" s="1"/>
  <c r="I294" i="1"/>
  <c r="U294" i="1" s="1"/>
  <c r="K294" i="1"/>
  <c r="I295" i="1"/>
  <c r="K295" i="1"/>
  <c r="I296" i="1"/>
  <c r="J296" i="1"/>
  <c r="L296" i="1" s="1"/>
  <c r="K296" i="1"/>
  <c r="P294" i="1" s="1"/>
  <c r="M296" i="1"/>
  <c r="I297" i="1"/>
  <c r="J297" i="1" s="1"/>
  <c r="K297" i="1"/>
  <c r="Q294" i="1" s="1"/>
  <c r="I298" i="1"/>
  <c r="U298" i="1" s="1"/>
  <c r="K298" i="1"/>
  <c r="I299" i="1"/>
  <c r="J299" i="1"/>
  <c r="K299" i="1"/>
  <c r="I300" i="1"/>
  <c r="J300" i="1" s="1"/>
  <c r="N300" i="1" s="1"/>
  <c r="K300" i="1"/>
  <c r="P298" i="1" s="1"/>
  <c r="I301" i="1"/>
  <c r="J301" i="1" s="1"/>
  <c r="L301" i="1" s="1"/>
  <c r="K301" i="1"/>
  <c r="Q298" i="1" s="1"/>
  <c r="I302" i="1"/>
  <c r="J302" i="1" s="1"/>
  <c r="K302" i="1"/>
  <c r="I303" i="1"/>
  <c r="K303" i="1"/>
  <c r="I304" i="1"/>
  <c r="K304" i="1"/>
  <c r="P302" i="1" s="1"/>
  <c r="I305" i="1"/>
  <c r="K305" i="1"/>
  <c r="Q302" i="1" s="1"/>
  <c r="I306" i="1"/>
  <c r="U306" i="1" s="1"/>
  <c r="K306" i="1"/>
  <c r="I307" i="1"/>
  <c r="J307" i="1"/>
  <c r="M307" i="1" s="1"/>
  <c r="K307" i="1"/>
  <c r="I308" i="1"/>
  <c r="J308" i="1" s="1"/>
  <c r="K308" i="1"/>
  <c r="P306" i="1" s="1"/>
  <c r="I309" i="1"/>
  <c r="J309" i="1" s="1"/>
  <c r="L309" i="1" s="1"/>
  <c r="K309" i="1"/>
  <c r="Q306" i="1" s="1"/>
  <c r="I310" i="1"/>
  <c r="U310" i="1" s="1"/>
  <c r="K310" i="1"/>
  <c r="I311" i="1"/>
  <c r="K311" i="1"/>
  <c r="I312" i="1"/>
  <c r="K312" i="1"/>
  <c r="P310" i="1" s="1"/>
  <c r="I313" i="1"/>
  <c r="J313" i="1" s="1"/>
  <c r="K313" i="1"/>
  <c r="Q310" i="1" s="1"/>
  <c r="M313" i="1"/>
  <c r="I314" i="1"/>
  <c r="U314" i="1" s="1"/>
  <c r="K314" i="1"/>
  <c r="I315" i="1"/>
  <c r="J315" i="1" s="1"/>
  <c r="L315" i="1" s="1"/>
  <c r="K315" i="1"/>
  <c r="N315" i="1"/>
  <c r="I316" i="1"/>
  <c r="K316" i="1"/>
  <c r="P314" i="1" s="1"/>
  <c r="I317" i="1"/>
  <c r="J317" i="1" s="1"/>
  <c r="L317" i="1" s="1"/>
  <c r="K317" i="1"/>
  <c r="Q314" i="1" s="1"/>
  <c r="I318" i="1"/>
  <c r="K318" i="1"/>
  <c r="I319" i="1"/>
  <c r="J319" i="1" s="1"/>
  <c r="K319" i="1"/>
  <c r="I320" i="1"/>
  <c r="J320" i="1" s="1"/>
  <c r="K320" i="1"/>
  <c r="P318" i="1" s="1"/>
  <c r="I321" i="1"/>
  <c r="J321" i="1" s="1"/>
  <c r="L321" i="1" s="1"/>
  <c r="K321" i="1"/>
  <c r="Q318" i="1" s="1"/>
  <c r="N321" i="1"/>
  <c r="I322" i="1"/>
  <c r="K322" i="1"/>
  <c r="I323" i="1"/>
  <c r="J323" i="1"/>
  <c r="L323" i="1" s="1"/>
  <c r="K323" i="1"/>
  <c r="I324" i="1"/>
  <c r="J324" i="1" s="1"/>
  <c r="K324" i="1"/>
  <c r="P322" i="1" s="1"/>
  <c r="I325" i="1"/>
  <c r="K325" i="1"/>
  <c r="Q322" i="1" s="1"/>
  <c r="I326" i="1"/>
  <c r="U326" i="1" s="1"/>
  <c r="K326" i="1"/>
  <c r="I327" i="1"/>
  <c r="J327" i="1" s="1"/>
  <c r="N327" i="1" s="1"/>
  <c r="K327" i="1"/>
  <c r="I328" i="1"/>
  <c r="K328" i="1"/>
  <c r="P326" i="1" s="1"/>
  <c r="I329" i="1"/>
  <c r="K329" i="1"/>
  <c r="Q326" i="1" s="1"/>
  <c r="I330" i="1"/>
  <c r="J330" i="1" s="1"/>
  <c r="K330" i="1"/>
  <c r="I331" i="1"/>
  <c r="J331" i="1" s="1"/>
  <c r="M331" i="1" s="1"/>
  <c r="K331" i="1"/>
  <c r="I332" i="1"/>
  <c r="K332" i="1"/>
  <c r="P330" i="1" s="1"/>
  <c r="I333" i="1"/>
  <c r="K333" i="1"/>
  <c r="Q330" i="1" s="1"/>
  <c r="I334" i="1"/>
  <c r="U334" i="1" s="1"/>
  <c r="K334" i="1"/>
  <c r="I335" i="1"/>
  <c r="J335" i="1" s="1"/>
  <c r="K335" i="1"/>
  <c r="I336" i="1"/>
  <c r="K336" i="1"/>
  <c r="P334" i="1" s="1"/>
  <c r="I337" i="1"/>
  <c r="K337" i="1"/>
  <c r="Q334" i="1" s="1"/>
  <c r="I338" i="1"/>
  <c r="U338" i="1" s="1"/>
  <c r="K338" i="1"/>
  <c r="I339" i="1"/>
  <c r="K339" i="1"/>
  <c r="I340" i="1"/>
  <c r="K340" i="1"/>
  <c r="P338" i="1" s="1"/>
  <c r="I341" i="1"/>
  <c r="J341" i="1" s="1"/>
  <c r="N341" i="1" s="1"/>
  <c r="K341" i="1"/>
  <c r="Q338" i="1" s="1"/>
  <c r="I342" i="1"/>
  <c r="U342" i="1" s="1"/>
  <c r="K342" i="1"/>
  <c r="I343" i="1"/>
  <c r="K343" i="1"/>
  <c r="I344" i="1"/>
  <c r="J344" i="1" s="1"/>
  <c r="M344" i="1" s="1"/>
  <c r="K344" i="1"/>
  <c r="P342" i="1" s="1"/>
  <c r="I345" i="1"/>
  <c r="K345" i="1"/>
  <c r="Q342" i="1" s="1"/>
  <c r="I346" i="1"/>
  <c r="U346" i="1" s="1"/>
  <c r="K346" i="1"/>
  <c r="I347" i="1"/>
  <c r="J347" i="1" s="1"/>
  <c r="K347" i="1"/>
  <c r="I348" i="1"/>
  <c r="K348" i="1"/>
  <c r="P346" i="1" s="1"/>
  <c r="I349" i="1"/>
  <c r="J349" i="1" s="1"/>
  <c r="N349" i="1" s="1"/>
  <c r="K349" i="1"/>
  <c r="Q346" i="1" s="1"/>
  <c r="I350" i="1"/>
  <c r="U350" i="1" s="1"/>
  <c r="K350" i="1"/>
  <c r="I351" i="1"/>
  <c r="J351" i="1"/>
  <c r="K351" i="1"/>
  <c r="I352" i="1"/>
  <c r="K352" i="1"/>
  <c r="P350" i="1" s="1"/>
  <c r="I353" i="1"/>
  <c r="J353" i="1" s="1"/>
  <c r="N353" i="1" s="1"/>
  <c r="K353" i="1"/>
  <c r="Q350" i="1" s="1"/>
  <c r="I354" i="1"/>
  <c r="U354" i="1" s="1"/>
  <c r="J354" i="1"/>
  <c r="K354" i="1"/>
  <c r="I355" i="1"/>
  <c r="K355" i="1"/>
  <c r="I356" i="1"/>
  <c r="K356" i="1"/>
  <c r="P354" i="1" s="1"/>
  <c r="I357" i="1"/>
  <c r="K357" i="1"/>
  <c r="Q354" i="1" s="1"/>
  <c r="I358" i="1"/>
  <c r="K358" i="1"/>
  <c r="I359" i="1"/>
  <c r="J359" i="1" s="1"/>
  <c r="K359" i="1"/>
  <c r="I360" i="1"/>
  <c r="J360" i="1" s="1"/>
  <c r="K360" i="1"/>
  <c r="P358" i="1" s="1"/>
  <c r="I361" i="1"/>
  <c r="K361" i="1"/>
  <c r="Q358" i="1" s="1"/>
  <c r="I362" i="1"/>
  <c r="K362" i="1"/>
  <c r="I363" i="1"/>
  <c r="K363" i="1"/>
  <c r="I364" i="1"/>
  <c r="J364" i="1" s="1"/>
  <c r="K364" i="1"/>
  <c r="P362" i="1" s="1"/>
  <c r="I365" i="1"/>
  <c r="K365" i="1"/>
  <c r="Q362" i="1" s="1"/>
  <c r="I366" i="1"/>
  <c r="K366" i="1"/>
  <c r="I367" i="1"/>
  <c r="K367" i="1"/>
  <c r="I368" i="1"/>
  <c r="J368" i="1" s="1"/>
  <c r="M368" i="1" s="1"/>
  <c r="K368" i="1"/>
  <c r="P366" i="1" s="1"/>
  <c r="I369" i="1"/>
  <c r="J369" i="1" s="1"/>
  <c r="M369" i="1" s="1"/>
  <c r="K369" i="1"/>
  <c r="Q366" i="1" s="1"/>
  <c r="L369" i="1"/>
  <c r="I370" i="1"/>
  <c r="U370" i="1" s="1"/>
  <c r="J370" i="1"/>
  <c r="K370" i="1"/>
  <c r="I371" i="1"/>
  <c r="J371" i="1" s="1"/>
  <c r="L371" i="1" s="1"/>
  <c r="K371" i="1"/>
  <c r="I372" i="1"/>
  <c r="J372" i="1" s="1"/>
  <c r="K372" i="1"/>
  <c r="P370" i="1" s="1"/>
  <c r="I373" i="1"/>
  <c r="J373" i="1" s="1"/>
  <c r="K373" i="1"/>
  <c r="Q370" i="1" s="1"/>
  <c r="M373" i="1"/>
  <c r="I374" i="1"/>
  <c r="U374" i="1" s="1"/>
  <c r="K374" i="1"/>
  <c r="I375" i="1"/>
  <c r="K375" i="1"/>
  <c r="I376" i="1"/>
  <c r="J376" i="1" s="1"/>
  <c r="K376" i="1"/>
  <c r="P374" i="1" s="1"/>
  <c r="I377" i="1"/>
  <c r="J377" i="1" s="1"/>
  <c r="L377" i="1" s="1"/>
  <c r="K377" i="1"/>
  <c r="Q374" i="1" s="1"/>
  <c r="I378" i="1"/>
  <c r="K378" i="1"/>
  <c r="I379" i="1"/>
  <c r="K379" i="1"/>
  <c r="I380" i="1"/>
  <c r="K380" i="1"/>
  <c r="P378" i="1" s="1"/>
  <c r="I381" i="1"/>
  <c r="J381" i="1" s="1"/>
  <c r="K381" i="1"/>
  <c r="Q378" i="1" s="1"/>
  <c r="I382" i="1"/>
  <c r="K382" i="1"/>
  <c r="I383" i="1"/>
  <c r="J383" i="1"/>
  <c r="L383" i="1" s="1"/>
  <c r="K383" i="1"/>
  <c r="I384" i="1"/>
  <c r="K384" i="1"/>
  <c r="P382" i="1" s="1"/>
  <c r="I385" i="1"/>
  <c r="J385" i="1" s="1"/>
  <c r="K385" i="1"/>
  <c r="Q382" i="1" s="1"/>
  <c r="I386" i="1"/>
  <c r="K386" i="1"/>
  <c r="I387" i="1"/>
  <c r="J387" i="1" s="1"/>
  <c r="K387" i="1"/>
  <c r="I388" i="1"/>
  <c r="J388" i="1" s="1"/>
  <c r="M388" i="1" s="1"/>
  <c r="K388" i="1"/>
  <c r="P386" i="1" s="1"/>
  <c r="I389" i="1"/>
  <c r="J389" i="1" s="1"/>
  <c r="K389" i="1"/>
  <c r="Q386" i="1" s="1"/>
  <c r="I390" i="1"/>
  <c r="J390" i="1" s="1"/>
  <c r="K390" i="1"/>
  <c r="I391" i="1"/>
  <c r="J391" i="1" s="1"/>
  <c r="K391" i="1"/>
  <c r="I392" i="1"/>
  <c r="K392" i="1"/>
  <c r="P390" i="1" s="1"/>
  <c r="I393" i="1"/>
  <c r="J393" i="1" s="1"/>
  <c r="K393" i="1"/>
  <c r="Q390" i="1" s="1"/>
  <c r="I394" i="1"/>
  <c r="K394" i="1"/>
  <c r="I395" i="1"/>
  <c r="K395" i="1"/>
  <c r="I396" i="1"/>
  <c r="K396" i="1"/>
  <c r="P394" i="1" s="1"/>
  <c r="I397" i="1"/>
  <c r="J397" i="1" s="1"/>
  <c r="M397" i="1" s="1"/>
  <c r="K397" i="1"/>
  <c r="Q394" i="1" s="1"/>
  <c r="I398" i="1"/>
  <c r="J398" i="1" s="1"/>
  <c r="K398" i="1"/>
  <c r="I399" i="1"/>
  <c r="J399" i="1" s="1"/>
  <c r="K399" i="1"/>
  <c r="I400" i="1"/>
  <c r="K400" i="1"/>
  <c r="P398" i="1" s="1"/>
  <c r="I401" i="1"/>
  <c r="J401" i="1" s="1"/>
  <c r="K401" i="1"/>
  <c r="Q398" i="1" s="1"/>
  <c r="I402" i="1"/>
  <c r="K402" i="1"/>
  <c r="I403" i="1"/>
  <c r="K403" i="1"/>
  <c r="I404" i="1"/>
  <c r="J404" i="1" s="1"/>
  <c r="K404" i="1"/>
  <c r="P402" i="1" s="1"/>
  <c r="I405" i="1"/>
  <c r="J405" i="1" s="1"/>
  <c r="M405" i="1" s="1"/>
  <c r="K405" i="1"/>
  <c r="Q402" i="1" s="1"/>
  <c r="I406" i="1"/>
  <c r="U406" i="1" s="1"/>
  <c r="K406" i="1"/>
  <c r="I407" i="1"/>
  <c r="K407" i="1"/>
  <c r="I408" i="1"/>
  <c r="K408" i="1"/>
  <c r="P406" i="1" s="1"/>
  <c r="I409" i="1"/>
  <c r="J409" i="1"/>
  <c r="N409" i="1" s="1"/>
  <c r="K409" i="1"/>
  <c r="Q406" i="1" s="1"/>
  <c r="I410" i="1"/>
  <c r="K410" i="1"/>
  <c r="I411" i="1"/>
  <c r="J411" i="1" s="1"/>
  <c r="K411" i="1"/>
  <c r="I412" i="1"/>
  <c r="J412" i="1" s="1"/>
  <c r="K412" i="1"/>
  <c r="P410" i="1" s="1"/>
  <c r="I413" i="1"/>
  <c r="J413" i="1" s="1"/>
  <c r="M413" i="1" s="1"/>
  <c r="K413" i="1"/>
  <c r="Q410" i="1" s="1"/>
  <c r="I414" i="1"/>
  <c r="K414" i="1"/>
  <c r="I415" i="1"/>
  <c r="J415" i="1" s="1"/>
  <c r="K415" i="1"/>
  <c r="I416" i="1"/>
  <c r="K416" i="1"/>
  <c r="P414" i="1" s="1"/>
  <c r="S414" i="1" s="1"/>
  <c r="I417" i="1"/>
  <c r="J417" i="1"/>
  <c r="N417" i="1" s="1"/>
  <c r="K417" i="1"/>
  <c r="Q414" i="1" s="1"/>
  <c r="I418" i="1"/>
  <c r="K418" i="1"/>
  <c r="I419" i="1"/>
  <c r="K419" i="1"/>
  <c r="I420" i="1"/>
  <c r="J420" i="1" s="1"/>
  <c r="M420" i="1" s="1"/>
  <c r="K420" i="1"/>
  <c r="P418" i="1" s="1"/>
  <c r="I421" i="1"/>
  <c r="J421" i="1" s="1"/>
  <c r="M421" i="1" s="1"/>
  <c r="K421" i="1"/>
  <c r="Q418" i="1" s="1"/>
  <c r="N421" i="1"/>
  <c r="I422" i="1"/>
  <c r="J422" i="1" s="1"/>
  <c r="K422" i="1"/>
  <c r="I423" i="1"/>
  <c r="J423" i="1"/>
  <c r="L423" i="1" s="1"/>
  <c r="K423" i="1"/>
  <c r="I424" i="1"/>
  <c r="K424" i="1"/>
  <c r="P422" i="1" s="1"/>
  <c r="I425" i="1"/>
  <c r="J425" i="1" s="1"/>
  <c r="N425" i="1" s="1"/>
  <c r="K425" i="1"/>
  <c r="Q422" i="1" s="1"/>
  <c r="I426" i="1"/>
  <c r="U426" i="1" s="1"/>
  <c r="K426" i="1"/>
  <c r="I427" i="1"/>
  <c r="J427" i="1" s="1"/>
  <c r="K427" i="1"/>
  <c r="I428" i="1"/>
  <c r="J428" i="1"/>
  <c r="M428" i="1" s="1"/>
  <c r="K428" i="1"/>
  <c r="P426" i="1" s="1"/>
  <c r="I429" i="1"/>
  <c r="J429" i="1" s="1"/>
  <c r="M429" i="1" s="1"/>
  <c r="K429" i="1"/>
  <c r="Q426" i="1" s="1"/>
  <c r="L429" i="1"/>
  <c r="I430" i="1"/>
  <c r="K430" i="1"/>
  <c r="I431" i="1"/>
  <c r="J431" i="1"/>
  <c r="L431" i="1" s="1"/>
  <c r="K431" i="1"/>
  <c r="N431" i="1"/>
  <c r="I432" i="1"/>
  <c r="K432" i="1"/>
  <c r="P430" i="1" s="1"/>
  <c r="I433" i="1"/>
  <c r="J433" i="1" s="1"/>
  <c r="K433" i="1"/>
  <c r="Q430" i="1" s="1"/>
  <c r="I434" i="1"/>
  <c r="K434" i="1"/>
  <c r="I435" i="1"/>
  <c r="K435" i="1"/>
  <c r="I436" i="1"/>
  <c r="J436" i="1" s="1"/>
  <c r="M436" i="1" s="1"/>
  <c r="K436" i="1"/>
  <c r="P434" i="1" s="1"/>
  <c r="I437" i="1"/>
  <c r="K437" i="1"/>
  <c r="Q434" i="1" s="1"/>
  <c r="I438" i="1"/>
  <c r="U438" i="1" s="1"/>
  <c r="K438" i="1"/>
  <c r="I439" i="1"/>
  <c r="J439" i="1"/>
  <c r="M439" i="1" s="1"/>
  <c r="K439" i="1"/>
  <c r="I440" i="1"/>
  <c r="K440" i="1"/>
  <c r="P438" i="1" s="1"/>
  <c r="I441" i="1"/>
  <c r="J441" i="1" s="1"/>
  <c r="K441" i="1"/>
  <c r="Q438" i="1" s="1"/>
  <c r="I442" i="1"/>
  <c r="K442" i="1"/>
  <c r="I443" i="1"/>
  <c r="J443" i="1" s="1"/>
  <c r="M443" i="1" s="1"/>
  <c r="K443" i="1"/>
  <c r="I444" i="1"/>
  <c r="J444" i="1"/>
  <c r="M444" i="1" s="1"/>
  <c r="K444" i="1"/>
  <c r="P442" i="1" s="1"/>
  <c r="S442" i="1" s="1"/>
  <c r="I445" i="1"/>
  <c r="J445" i="1" s="1"/>
  <c r="K445" i="1"/>
  <c r="Q442" i="1" s="1"/>
  <c r="I446" i="1"/>
  <c r="J446" i="1" s="1"/>
  <c r="K446" i="1"/>
  <c r="I447" i="1"/>
  <c r="J447" i="1" s="1"/>
  <c r="K447" i="1"/>
  <c r="I448" i="1"/>
  <c r="K448" i="1"/>
  <c r="P446" i="1" s="1"/>
  <c r="I449" i="1"/>
  <c r="J449" i="1" s="1"/>
  <c r="L449" i="1" s="1"/>
  <c r="K449" i="1"/>
  <c r="Q446" i="1" s="1"/>
  <c r="I450" i="1"/>
  <c r="K450" i="1"/>
  <c r="I451" i="1"/>
  <c r="J451" i="1"/>
  <c r="M451" i="1" s="1"/>
  <c r="K451" i="1"/>
  <c r="I452" i="1"/>
  <c r="J452" i="1" s="1"/>
  <c r="M452" i="1" s="1"/>
  <c r="K452" i="1"/>
  <c r="P450" i="1" s="1"/>
  <c r="I453" i="1"/>
  <c r="J453" i="1" s="1"/>
  <c r="K453" i="1"/>
  <c r="Q450" i="1" s="1"/>
  <c r="I454" i="1"/>
  <c r="J454" i="1" s="1"/>
  <c r="K454" i="1"/>
  <c r="I455" i="1"/>
  <c r="J455" i="1" s="1"/>
  <c r="K455" i="1"/>
  <c r="I456" i="1"/>
  <c r="K456" i="1"/>
  <c r="P454" i="1" s="1"/>
  <c r="I457" i="1"/>
  <c r="J457" i="1" s="1"/>
  <c r="M457" i="1" s="1"/>
  <c r="K457" i="1"/>
  <c r="Q454" i="1" s="1"/>
  <c r="I458" i="1"/>
  <c r="K458" i="1"/>
  <c r="I459" i="1"/>
  <c r="K459" i="1"/>
  <c r="I460" i="1"/>
  <c r="J460" i="1"/>
  <c r="K460" i="1"/>
  <c r="P458" i="1" s="1"/>
  <c r="I461" i="1"/>
  <c r="K461" i="1"/>
  <c r="Q458" i="1" s="1"/>
  <c r="I462" i="1"/>
  <c r="J462" i="1" s="1"/>
  <c r="K462" i="1"/>
  <c r="I463" i="1"/>
  <c r="K463" i="1"/>
  <c r="I464" i="1"/>
  <c r="J464" i="1" s="1"/>
  <c r="K464" i="1"/>
  <c r="P462" i="1" s="1"/>
  <c r="I465" i="1"/>
  <c r="K465" i="1"/>
  <c r="Q462" i="1" s="1"/>
  <c r="I466" i="1"/>
  <c r="K466" i="1"/>
  <c r="I467" i="1"/>
  <c r="J467" i="1"/>
  <c r="M467" i="1" s="1"/>
  <c r="K467" i="1"/>
  <c r="N467" i="1"/>
  <c r="I468" i="1"/>
  <c r="J468" i="1" s="1"/>
  <c r="K468" i="1"/>
  <c r="P466" i="1" s="1"/>
  <c r="I469" i="1"/>
  <c r="J469" i="1" s="1"/>
  <c r="K469" i="1"/>
  <c r="Q466" i="1" s="1"/>
  <c r="I470" i="1"/>
  <c r="K470" i="1"/>
  <c r="I471" i="1"/>
  <c r="K471" i="1"/>
  <c r="I472" i="1"/>
  <c r="K472" i="1"/>
  <c r="P470" i="1" s="1"/>
  <c r="I473" i="1"/>
  <c r="K473" i="1"/>
  <c r="Q470" i="1" s="1"/>
  <c r="I474" i="1"/>
  <c r="K474" i="1"/>
  <c r="I475" i="1"/>
  <c r="K475" i="1"/>
  <c r="I476" i="1"/>
  <c r="K476" i="1"/>
  <c r="P474" i="1" s="1"/>
  <c r="S474" i="1" s="1"/>
  <c r="I477" i="1"/>
  <c r="K477" i="1"/>
  <c r="Q474" i="1" s="1"/>
  <c r="I478" i="1"/>
  <c r="J478" i="1"/>
  <c r="K478" i="1"/>
  <c r="I479" i="1"/>
  <c r="K479" i="1"/>
  <c r="I480" i="1"/>
  <c r="J480" i="1" s="1"/>
  <c r="K480" i="1"/>
  <c r="P478" i="1" s="1"/>
  <c r="I481" i="1"/>
  <c r="J481" i="1"/>
  <c r="L481" i="1" s="1"/>
  <c r="K481" i="1"/>
  <c r="Q478" i="1" s="1"/>
  <c r="I482" i="1"/>
  <c r="K482" i="1"/>
  <c r="I483" i="1"/>
  <c r="K483" i="1"/>
  <c r="I484" i="1"/>
  <c r="J484" i="1"/>
  <c r="K484" i="1"/>
  <c r="P482" i="1" s="1"/>
  <c r="I485" i="1"/>
  <c r="K485" i="1"/>
  <c r="Q482" i="1" s="1"/>
  <c r="I486" i="1"/>
  <c r="K486" i="1"/>
  <c r="I487" i="1"/>
  <c r="J487" i="1" s="1"/>
  <c r="K487" i="1"/>
  <c r="I488" i="1"/>
  <c r="J488" i="1" s="1"/>
  <c r="K488" i="1"/>
  <c r="P486" i="1" s="1"/>
  <c r="I489" i="1"/>
  <c r="J489" i="1"/>
  <c r="M489" i="1" s="1"/>
  <c r="K489" i="1"/>
  <c r="Q486" i="1" s="1"/>
  <c r="I490" i="1"/>
  <c r="K490" i="1"/>
  <c r="I491" i="1"/>
  <c r="K491" i="1"/>
  <c r="I492" i="1"/>
  <c r="J492" i="1" s="1"/>
  <c r="L492" i="1" s="1"/>
  <c r="K492" i="1"/>
  <c r="P490" i="1" s="1"/>
  <c r="I493" i="1"/>
  <c r="K493" i="1"/>
  <c r="Q490" i="1" s="1"/>
  <c r="I494" i="1"/>
  <c r="U494" i="1" s="1"/>
  <c r="J494" i="1"/>
  <c r="K494" i="1"/>
  <c r="I495" i="1"/>
  <c r="K495" i="1"/>
  <c r="I496" i="1"/>
  <c r="K496" i="1"/>
  <c r="P494" i="1" s="1"/>
  <c r="I497" i="1"/>
  <c r="J497" i="1" s="1"/>
  <c r="K497" i="1"/>
  <c r="Q494" i="1" s="1"/>
  <c r="I498" i="1"/>
  <c r="U498" i="1" s="1"/>
  <c r="K498" i="1"/>
  <c r="I499" i="1"/>
  <c r="J499" i="1" s="1"/>
  <c r="K499" i="1"/>
  <c r="I500" i="1"/>
  <c r="K500" i="1"/>
  <c r="P498" i="1" s="1"/>
  <c r="I501" i="1"/>
  <c r="K501" i="1"/>
  <c r="Q498" i="1" s="1"/>
  <c r="I502" i="1"/>
  <c r="K502" i="1"/>
  <c r="I503" i="1"/>
  <c r="K503" i="1"/>
  <c r="I504" i="1"/>
  <c r="K504" i="1"/>
  <c r="P502" i="1" s="1"/>
  <c r="I505" i="1"/>
  <c r="J505" i="1" s="1"/>
  <c r="L505" i="1" s="1"/>
  <c r="K505" i="1"/>
  <c r="Q502" i="1" s="1"/>
  <c r="I506" i="1"/>
  <c r="K506" i="1"/>
  <c r="I507" i="1"/>
  <c r="J507" i="1" s="1"/>
  <c r="K507" i="1"/>
  <c r="I508" i="1"/>
  <c r="J508" i="1" s="1"/>
  <c r="K508" i="1"/>
  <c r="P506" i="1" s="1"/>
  <c r="I509" i="1"/>
  <c r="J509" i="1" s="1"/>
  <c r="M509" i="1" s="1"/>
  <c r="K509" i="1"/>
  <c r="Q506" i="1" s="1"/>
  <c r="I510" i="1"/>
  <c r="U510" i="1" s="1"/>
  <c r="K510" i="1"/>
  <c r="I511" i="1"/>
  <c r="J511" i="1"/>
  <c r="K511" i="1"/>
  <c r="I512" i="1"/>
  <c r="J512" i="1" s="1"/>
  <c r="N512" i="1" s="1"/>
  <c r="K512" i="1"/>
  <c r="P510" i="1" s="1"/>
  <c r="I513" i="1"/>
  <c r="K513" i="1"/>
  <c r="Q510" i="1" s="1"/>
  <c r="I514" i="1"/>
  <c r="K514" i="1"/>
  <c r="I515" i="1"/>
  <c r="J515" i="1" s="1"/>
  <c r="K515" i="1"/>
  <c r="I516" i="1"/>
  <c r="K516" i="1"/>
  <c r="P514" i="1" s="1"/>
  <c r="I517" i="1"/>
  <c r="J517" i="1" s="1"/>
  <c r="N517" i="1" s="1"/>
  <c r="K517" i="1"/>
  <c r="Q514" i="1" s="1"/>
  <c r="I518" i="1"/>
  <c r="K518" i="1"/>
  <c r="I519" i="1"/>
  <c r="K519" i="1"/>
  <c r="I520" i="1"/>
  <c r="K520" i="1"/>
  <c r="P518" i="1" s="1"/>
  <c r="I521" i="1"/>
  <c r="K521" i="1"/>
  <c r="Q518" i="1" s="1"/>
  <c r="I522" i="1"/>
  <c r="K522" i="1"/>
  <c r="I523" i="1"/>
  <c r="J523" i="1" s="1"/>
  <c r="K523" i="1"/>
  <c r="I524" i="1"/>
  <c r="J524" i="1" s="1"/>
  <c r="K524" i="1"/>
  <c r="P522" i="1" s="1"/>
  <c r="I525" i="1"/>
  <c r="K525" i="1"/>
  <c r="Q522" i="1" s="1"/>
  <c r="I526" i="1"/>
  <c r="K526" i="1"/>
  <c r="I527" i="1"/>
  <c r="K527" i="1"/>
  <c r="I528" i="1"/>
  <c r="K528" i="1"/>
  <c r="P526" i="1" s="1"/>
  <c r="I529" i="1"/>
  <c r="J529" i="1"/>
  <c r="K529" i="1"/>
  <c r="Q526" i="1" s="1"/>
  <c r="I530" i="1"/>
  <c r="K530" i="1"/>
  <c r="I531" i="1"/>
  <c r="K531" i="1"/>
  <c r="I532" i="1"/>
  <c r="J532" i="1" s="1"/>
  <c r="K532" i="1"/>
  <c r="P530" i="1" s="1"/>
  <c r="N532" i="1"/>
  <c r="I533" i="1"/>
  <c r="J533" i="1" s="1"/>
  <c r="K533" i="1"/>
  <c r="Q530" i="1" s="1"/>
  <c r="I534" i="1"/>
  <c r="U534" i="1" s="1"/>
  <c r="K534" i="1"/>
  <c r="I535" i="1"/>
  <c r="K535" i="1"/>
  <c r="I536" i="1"/>
  <c r="K536" i="1"/>
  <c r="P534" i="1" s="1"/>
  <c r="I537" i="1"/>
  <c r="J537" i="1" s="1"/>
  <c r="K537" i="1"/>
  <c r="Q534" i="1" s="1"/>
  <c r="I538" i="1"/>
  <c r="U538" i="1" s="1"/>
  <c r="K538" i="1"/>
  <c r="I539" i="1"/>
  <c r="K539" i="1"/>
  <c r="I540" i="1"/>
  <c r="J540" i="1" s="1"/>
  <c r="K540" i="1"/>
  <c r="P538" i="1" s="1"/>
  <c r="S538" i="1" s="1"/>
  <c r="I541" i="1"/>
  <c r="J541" i="1" s="1"/>
  <c r="K541" i="1"/>
  <c r="Q538" i="1" s="1"/>
  <c r="I542" i="1"/>
  <c r="K542" i="1"/>
  <c r="I543" i="1"/>
  <c r="J543" i="1" s="1"/>
  <c r="L543" i="1" s="1"/>
  <c r="K543" i="1"/>
  <c r="I544" i="1"/>
  <c r="K544" i="1"/>
  <c r="P542" i="1" s="1"/>
  <c r="I545" i="1"/>
  <c r="J545" i="1"/>
  <c r="K545" i="1"/>
  <c r="Q542" i="1" s="1"/>
  <c r="N545" i="1"/>
  <c r="I546" i="1"/>
  <c r="J546" i="1"/>
  <c r="K546" i="1"/>
  <c r="I547" i="1"/>
  <c r="J547" i="1" s="1"/>
  <c r="K547" i="1"/>
  <c r="I548" i="1"/>
  <c r="K548" i="1"/>
  <c r="P546" i="1" s="1"/>
  <c r="I549" i="1"/>
  <c r="J549" i="1" s="1"/>
  <c r="K549" i="1"/>
  <c r="Q546" i="1" s="1"/>
  <c r="I550" i="1"/>
  <c r="K550" i="1"/>
  <c r="I551" i="1"/>
  <c r="K551" i="1"/>
  <c r="I552" i="1"/>
  <c r="J552" i="1"/>
  <c r="M552" i="1" s="1"/>
  <c r="K552" i="1"/>
  <c r="P550" i="1" s="1"/>
  <c r="I553" i="1"/>
  <c r="K553" i="1"/>
  <c r="Q550" i="1" s="1"/>
  <c r="I554" i="1"/>
  <c r="J554" i="1" s="1"/>
  <c r="K554" i="1"/>
  <c r="I555" i="1"/>
  <c r="J555" i="1" s="1"/>
  <c r="M555" i="1" s="1"/>
  <c r="K555" i="1"/>
  <c r="I556" i="1"/>
  <c r="K556" i="1"/>
  <c r="P554" i="1" s="1"/>
  <c r="I557" i="1"/>
  <c r="K557" i="1"/>
  <c r="Q554" i="1" s="1"/>
  <c r="I558" i="1"/>
  <c r="U558" i="1" s="1"/>
  <c r="J558" i="1"/>
  <c r="K558" i="1"/>
  <c r="I559" i="1"/>
  <c r="K559" i="1"/>
  <c r="I560" i="1"/>
  <c r="J560" i="1" s="1"/>
  <c r="L560" i="1" s="1"/>
  <c r="K560" i="1"/>
  <c r="P558" i="1" s="1"/>
  <c r="I561" i="1"/>
  <c r="K561" i="1"/>
  <c r="Q558" i="1" s="1"/>
  <c r="I562" i="1"/>
  <c r="J562" i="1" s="1"/>
  <c r="K562" i="1"/>
  <c r="I563" i="1"/>
  <c r="J563" i="1" s="1"/>
  <c r="M563" i="1" s="1"/>
  <c r="K563" i="1"/>
  <c r="I564" i="1"/>
  <c r="J564" i="1" s="1"/>
  <c r="N564" i="1" s="1"/>
  <c r="K564" i="1"/>
  <c r="P562" i="1" s="1"/>
  <c r="I565" i="1"/>
  <c r="K565" i="1"/>
  <c r="Q562" i="1" s="1"/>
  <c r="I566" i="1"/>
  <c r="J566" i="1" s="1"/>
  <c r="K566" i="1"/>
  <c r="I567" i="1"/>
  <c r="K567" i="1"/>
  <c r="I568" i="1"/>
  <c r="K568" i="1"/>
  <c r="P566" i="1" s="1"/>
  <c r="I569" i="1"/>
  <c r="K569" i="1"/>
  <c r="Q566" i="1" s="1"/>
  <c r="I570" i="1"/>
  <c r="U570" i="1" s="1"/>
  <c r="K570" i="1"/>
  <c r="I571" i="1"/>
  <c r="K571" i="1"/>
  <c r="I572" i="1"/>
  <c r="K572" i="1"/>
  <c r="P570" i="1" s="1"/>
  <c r="I573" i="1"/>
  <c r="K573" i="1"/>
  <c r="Q570" i="1" s="1"/>
  <c r="I574" i="1"/>
  <c r="U574" i="1" s="1"/>
  <c r="J574" i="1"/>
  <c r="K574" i="1"/>
  <c r="I575" i="1"/>
  <c r="K575" i="1"/>
  <c r="I576" i="1"/>
  <c r="K576" i="1"/>
  <c r="P574" i="1" s="1"/>
  <c r="I577" i="1"/>
  <c r="K577" i="1"/>
  <c r="Q574" i="1" s="1"/>
  <c r="I578" i="1"/>
  <c r="J578" i="1" s="1"/>
  <c r="K578" i="1"/>
  <c r="I579" i="1"/>
  <c r="J579" i="1" s="1"/>
  <c r="K579" i="1"/>
  <c r="I580" i="1"/>
  <c r="K580" i="1"/>
  <c r="P578" i="1" s="1"/>
  <c r="I581" i="1"/>
  <c r="J581" i="1" s="1"/>
  <c r="K581" i="1"/>
  <c r="Q578" i="1" s="1"/>
  <c r="I582" i="1"/>
  <c r="U582" i="1" s="1"/>
  <c r="K582" i="1"/>
  <c r="I583" i="1"/>
  <c r="K583" i="1"/>
  <c r="I584" i="1"/>
  <c r="J584" i="1" s="1"/>
  <c r="M584" i="1" s="1"/>
  <c r="K584" i="1"/>
  <c r="P582" i="1" s="1"/>
  <c r="I585" i="1"/>
  <c r="K585" i="1"/>
  <c r="Q582" i="1" s="1"/>
  <c r="I586" i="1"/>
  <c r="U586" i="1" s="1"/>
  <c r="K586" i="1"/>
  <c r="I587" i="1"/>
  <c r="J587" i="1" s="1"/>
  <c r="M587" i="1" s="1"/>
  <c r="K587" i="1"/>
  <c r="I588" i="1"/>
  <c r="K588" i="1"/>
  <c r="P586" i="1" s="1"/>
  <c r="I589" i="1"/>
  <c r="K589" i="1"/>
  <c r="Q586" i="1" s="1"/>
  <c r="I590" i="1"/>
  <c r="U590" i="1" s="1"/>
  <c r="K590" i="1"/>
  <c r="I591" i="1"/>
  <c r="K591" i="1"/>
  <c r="I592" i="1"/>
  <c r="J592" i="1" s="1"/>
  <c r="M592" i="1" s="1"/>
  <c r="K592" i="1"/>
  <c r="P590" i="1" s="1"/>
  <c r="I593" i="1"/>
  <c r="K593" i="1"/>
  <c r="Q590" i="1" s="1"/>
  <c r="I594" i="1"/>
  <c r="U594" i="1" s="1"/>
  <c r="J594" i="1"/>
  <c r="K594" i="1"/>
  <c r="I595" i="1"/>
  <c r="J595" i="1" s="1"/>
  <c r="M595" i="1" s="1"/>
  <c r="K595" i="1"/>
  <c r="I596" i="1"/>
  <c r="J596" i="1" s="1"/>
  <c r="M596" i="1" s="1"/>
  <c r="K596" i="1"/>
  <c r="P594" i="1" s="1"/>
  <c r="I597" i="1"/>
  <c r="K597" i="1"/>
  <c r="Q594" i="1" s="1"/>
  <c r="I598" i="1"/>
  <c r="U598" i="1" s="1"/>
  <c r="K598" i="1"/>
  <c r="I599" i="1"/>
  <c r="K599" i="1"/>
  <c r="I600" i="1"/>
  <c r="K600" i="1"/>
  <c r="P598" i="1" s="1"/>
  <c r="I601" i="1"/>
  <c r="K601" i="1"/>
  <c r="Q598" i="1" s="1"/>
  <c r="I602" i="1"/>
  <c r="U602" i="1" s="1"/>
  <c r="J602" i="1"/>
  <c r="K602" i="1"/>
  <c r="I603" i="1"/>
  <c r="J603" i="1" s="1"/>
  <c r="K603" i="1"/>
  <c r="I604" i="1"/>
  <c r="J604" i="1" s="1"/>
  <c r="M604" i="1" s="1"/>
  <c r="K604" i="1"/>
  <c r="P602" i="1" s="1"/>
  <c r="I605" i="1"/>
  <c r="J605" i="1" s="1"/>
  <c r="M605" i="1" s="1"/>
  <c r="K605" i="1"/>
  <c r="Q602" i="1" s="1"/>
  <c r="I606" i="1"/>
  <c r="U606" i="1" s="1"/>
  <c r="K606" i="1"/>
  <c r="I607" i="1"/>
  <c r="K607" i="1"/>
  <c r="I608" i="1"/>
  <c r="K608" i="1"/>
  <c r="P606" i="1" s="1"/>
  <c r="I609" i="1"/>
  <c r="K609" i="1"/>
  <c r="Q606" i="1" s="1"/>
  <c r="I610" i="1"/>
  <c r="U610" i="1" s="1"/>
  <c r="K610" i="1"/>
  <c r="I611" i="1"/>
  <c r="J611" i="1" s="1"/>
  <c r="K611" i="1"/>
  <c r="I612" i="1"/>
  <c r="K612" i="1"/>
  <c r="P610" i="1" s="1"/>
  <c r="I613" i="1"/>
  <c r="K613" i="1"/>
  <c r="Q610" i="1" s="1"/>
  <c r="T610" i="1" s="1"/>
  <c r="I614" i="1"/>
  <c r="U614" i="1" s="1"/>
  <c r="J614" i="1"/>
  <c r="K614" i="1"/>
  <c r="I615" i="1"/>
  <c r="K615" i="1"/>
  <c r="I616" i="1"/>
  <c r="J616" i="1"/>
  <c r="L616" i="1" s="1"/>
  <c r="K616" i="1"/>
  <c r="P614" i="1" s="1"/>
  <c r="I617" i="1"/>
  <c r="K617" i="1"/>
  <c r="Q614" i="1" s="1"/>
  <c r="I618" i="1"/>
  <c r="U618" i="1" s="1"/>
  <c r="K618" i="1"/>
  <c r="I619" i="1"/>
  <c r="J619" i="1" s="1"/>
  <c r="M619" i="1" s="1"/>
  <c r="K619" i="1"/>
  <c r="I620" i="1"/>
  <c r="K620" i="1"/>
  <c r="P618" i="1" s="1"/>
  <c r="T618" i="1" s="1"/>
  <c r="I621" i="1"/>
  <c r="J621" i="1"/>
  <c r="M621" i="1" s="1"/>
  <c r="K621" i="1"/>
  <c r="Q618" i="1" s="1"/>
  <c r="I622" i="1"/>
  <c r="U622" i="1" s="1"/>
  <c r="K622" i="1"/>
  <c r="I623" i="1"/>
  <c r="K623" i="1"/>
  <c r="I624" i="1"/>
  <c r="J624" i="1"/>
  <c r="M624" i="1" s="1"/>
  <c r="K624" i="1"/>
  <c r="P622" i="1" s="1"/>
  <c r="I625" i="1"/>
  <c r="K625" i="1"/>
  <c r="Q622" i="1" s="1"/>
  <c r="I626" i="1"/>
  <c r="U626" i="1" s="1"/>
  <c r="K626" i="1"/>
  <c r="I627" i="1"/>
  <c r="J627" i="1" s="1"/>
  <c r="M627" i="1" s="1"/>
  <c r="K627" i="1"/>
  <c r="I628" i="1"/>
  <c r="J628" i="1"/>
  <c r="M628" i="1" s="1"/>
  <c r="K628" i="1"/>
  <c r="P626" i="1" s="1"/>
  <c r="I629" i="1"/>
  <c r="J629" i="1" s="1"/>
  <c r="M629" i="1" s="1"/>
  <c r="K629" i="1"/>
  <c r="Q626" i="1" s="1"/>
  <c r="I630" i="1"/>
  <c r="U630" i="1" s="1"/>
  <c r="K630" i="1"/>
  <c r="I631" i="1"/>
  <c r="K631" i="1"/>
  <c r="I632" i="1"/>
  <c r="J632" i="1"/>
  <c r="L632" i="1" s="1"/>
  <c r="K632" i="1"/>
  <c r="P630" i="1" s="1"/>
  <c r="I633" i="1"/>
  <c r="K633" i="1"/>
  <c r="Q630" i="1" s="1"/>
  <c r="I634" i="1"/>
  <c r="U634" i="1" s="1"/>
  <c r="K634" i="1"/>
  <c r="I635" i="1"/>
  <c r="J635" i="1" s="1"/>
  <c r="M635" i="1" s="1"/>
  <c r="K635" i="1"/>
  <c r="I636" i="1"/>
  <c r="K636" i="1"/>
  <c r="P634" i="1" s="1"/>
  <c r="I637" i="1"/>
  <c r="K637" i="1"/>
  <c r="Q634" i="1" s="1"/>
  <c r="I638" i="1"/>
  <c r="U638" i="1" s="1"/>
  <c r="J638" i="1"/>
  <c r="K638" i="1"/>
  <c r="I639" i="1"/>
  <c r="K639" i="1"/>
  <c r="I640" i="1"/>
  <c r="J640" i="1" s="1"/>
  <c r="N640" i="1" s="1"/>
  <c r="K640" i="1"/>
  <c r="P638" i="1" s="1"/>
  <c r="I641" i="1"/>
  <c r="K641" i="1"/>
  <c r="Q638" i="1" s="1"/>
  <c r="I642" i="1"/>
  <c r="U642" i="1" s="1"/>
  <c r="J642" i="1"/>
  <c r="K642" i="1"/>
  <c r="I643" i="1"/>
  <c r="J643" i="1" s="1"/>
  <c r="M643" i="1" s="1"/>
  <c r="K643" i="1"/>
  <c r="I644" i="1"/>
  <c r="K644" i="1"/>
  <c r="P642" i="1" s="1"/>
  <c r="I645" i="1"/>
  <c r="J645" i="1"/>
  <c r="M645" i="1" s="1"/>
  <c r="K645" i="1"/>
  <c r="Q642" i="1" s="1"/>
  <c r="I646" i="1"/>
  <c r="U646" i="1" s="1"/>
  <c r="K646" i="1"/>
  <c r="I647" i="1"/>
  <c r="K647" i="1"/>
  <c r="I648" i="1"/>
  <c r="K648" i="1"/>
  <c r="P646" i="1" s="1"/>
  <c r="S646" i="1" s="1"/>
  <c r="I649" i="1"/>
  <c r="K649" i="1"/>
  <c r="Q646" i="1" s="1"/>
  <c r="I650" i="1"/>
  <c r="U650" i="1" s="1"/>
  <c r="K650" i="1"/>
  <c r="I651" i="1"/>
  <c r="J651" i="1" s="1"/>
  <c r="M651" i="1" s="1"/>
  <c r="K651" i="1"/>
  <c r="I652" i="1"/>
  <c r="J652" i="1" s="1"/>
  <c r="K652" i="1"/>
  <c r="P650" i="1" s="1"/>
  <c r="I653" i="1"/>
  <c r="J653" i="1" s="1"/>
  <c r="K653" i="1"/>
  <c r="Q650" i="1" s="1"/>
  <c r="I654" i="1"/>
  <c r="U654" i="1" s="1"/>
  <c r="K654" i="1"/>
  <c r="I655" i="1"/>
  <c r="K655" i="1"/>
  <c r="I656" i="1"/>
  <c r="J656" i="1" s="1"/>
  <c r="M656" i="1" s="1"/>
  <c r="K656" i="1"/>
  <c r="P654" i="1" s="1"/>
  <c r="I657" i="1"/>
  <c r="K657" i="1"/>
  <c r="Q654" i="1" s="1"/>
  <c r="G6" i="1"/>
  <c r="G7" i="1"/>
  <c r="G8" i="1"/>
  <c r="G9" i="1"/>
  <c r="G10" i="1"/>
  <c r="G11" i="1"/>
  <c r="G12" i="1"/>
  <c r="H12" i="1" s="1"/>
  <c r="G13" i="1"/>
  <c r="G14" i="1"/>
  <c r="G15" i="1"/>
  <c r="H15" i="1" s="1"/>
  <c r="G16" i="1"/>
  <c r="H16" i="1" s="1"/>
  <c r="G17" i="1"/>
  <c r="G18" i="1"/>
  <c r="G19" i="1"/>
  <c r="G20" i="1"/>
  <c r="G21" i="1"/>
  <c r="H21" i="1" s="1"/>
  <c r="G22" i="1"/>
  <c r="G23" i="1"/>
  <c r="H23" i="1" s="1"/>
  <c r="G24" i="1"/>
  <c r="G25" i="1"/>
  <c r="G26" i="1"/>
  <c r="H26" i="1" s="1"/>
  <c r="G27" i="1"/>
  <c r="G28" i="1"/>
  <c r="G29" i="1"/>
  <c r="H29" i="1" s="1"/>
  <c r="G30" i="1"/>
  <c r="G31" i="1"/>
  <c r="H31" i="1" s="1"/>
  <c r="G32" i="1"/>
  <c r="G33" i="1"/>
  <c r="G34" i="1"/>
  <c r="G35" i="1"/>
  <c r="G36" i="1"/>
  <c r="H36" i="1" s="1"/>
  <c r="G37" i="1"/>
  <c r="G38" i="1"/>
  <c r="G39" i="1"/>
  <c r="G40" i="1"/>
  <c r="H40" i="1" s="1"/>
  <c r="G41" i="1"/>
  <c r="G42" i="1"/>
  <c r="G43" i="1"/>
  <c r="G44" i="1"/>
  <c r="G45" i="1"/>
  <c r="H45" i="1" s="1"/>
  <c r="G46" i="1"/>
  <c r="G47" i="1"/>
  <c r="H47" i="1" s="1"/>
  <c r="G48" i="1"/>
  <c r="G49" i="1"/>
  <c r="G50" i="1"/>
  <c r="H50" i="1" s="1"/>
  <c r="G51" i="1"/>
  <c r="G52" i="1"/>
  <c r="G53" i="1"/>
  <c r="G54" i="1"/>
  <c r="G55" i="1"/>
  <c r="G56" i="1"/>
  <c r="G57" i="1"/>
  <c r="G58" i="1"/>
  <c r="G59" i="1"/>
  <c r="G60" i="1"/>
  <c r="H60" i="1" s="1"/>
  <c r="G61" i="1"/>
  <c r="G62" i="1"/>
  <c r="G63" i="1"/>
  <c r="G64" i="1"/>
  <c r="G65" i="1"/>
  <c r="G66" i="1"/>
  <c r="G67" i="1"/>
  <c r="G68" i="1"/>
  <c r="G69" i="1"/>
  <c r="H69" i="1" s="1"/>
  <c r="G70" i="1"/>
  <c r="G71" i="1"/>
  <c r="G72" i="1"/>
  <c r="G73" i="1"/>
  <c r="G74" i="1"/>
  <c r="G75" i="1"/>
  <c r="G76" i="1"/>
  <c r="H76" i="1" s="1"/>
  <c r="G77" i="1"/>
  <c r="G78" i="1"/>
  <c r="G79" i="1"/>
  <c r="H79" i="1" s="1"/>
  <c r="G80" i="1"/>
  <c r="G81" i="1"/>
  <c r="G82" i="1"/>
  <c r="G83" i="1"/>
  <c r="G84" i="1"/>
  <c r="G85" i="1"/>
  <c r="H85" i="1" s="1"/>
  <c r="G86" i="1"/>
  <c r="G87" i="1"/>
  <c r="G88" i="1"/>
  <c r="G89" i="1"/>
  <c r="G90" i="1"/>
  <c r="H90" i="1" s="1"/>
  <c r="G91" i="1"/>
  <c r="G92" i="1"/>
  <c r="H92" i="1" s="1"/>
  <c r="G93" i="1"/>
  <c r="G94" i="1"/>
  <c r="G95" i="1"/>
  <c r="G96" i="1"/>
  <c r="G97" i="1"/>
  <c r="G98" i="1"/>
  <c r="G99" i="1"/>
  <c r="G100" i="1"/>
  <c r="G101" i="1"/>
  <c r="G102" i="1"/>
  <c r="G103" i="1"/>
  <c r="H103" i="1" s="1"/>
  <c r="G104" i="1"/>
  <c r="H104" i="1" s="1"/>
  <c r="G105" i="1"/>
  <c r="G106" i="1"/>
  <c r="G107" i="1"/>
  <c r="G108" i="1"/>
  <c r="G109" i="1"/>
  <c r="G110" i="1"/>
  <c r="G111" i="1"/>
  <c r="G112" i="1"/>
  <c r="G113" i="1"/>
  <c r="G114" i="1"/>
  <c r="G115" i="1"/>
  <c r="G116" i="1"/>
  <c r="H116" i="1" s="1"/>
  <c r="G117" i="1"/>
  <c r="G118" i="1"/>
  <c r="G119" i="1"/>
  <c r="G120" i="1"/>
  <c r="G121" i="1"/>
  <c r="G122" i="1"/>
  <c r="H122" i="1" s="1"/>
  <c r="G123" i="1"/>
  <c r="G124" i="1"/>
  <c r="H124" i="1" s="1"/>
  <c r="G125" i="1"/>
  <c r="H125" i="1" s="1"/>
  <c r="G126" i="1"/>
  <c r="G127" i="1"/>
  <c r="G128" i="1"/>
  <c r="G129" i="1"/>
  <c r="H129" i="1" s="1"/>
  <c r="G130" i="1"/>
  <c r="G131" i="1"/>
  <c r="G132" i="1"/>
  <c r="G133" i="1"/>
  <c r="H133" i="1" s="1"/>
  <c r="G134" i="1"/>
  <c r="G135" i="1"/>
  <c r="H135" i="1" s="1"/>
  <c r="G136" i="1"/>
  <c r="G137" i="1"/>
  <c r="G138" i="1"/>
  <c r="G139" i="1"/>
  <c r="G140" i="1"/>
  <c r="G141" i="1"/>
  <c r="G142" i="1"/>
  <c r="G143" i="1"/>
  <c r="H143" i="1" s="1"/>
  <c r="G144" i="1"/>
  <c r="G145" i="1"/>
  <c r="H145" i="1" s="1"/>
  <c r="G146" i="1"/>
  <c r="G147" i="1"/>
  <c r="G148" i="1"/>
  <c r="G149" i="1"/>
  <c r="G150" i="1"/>
  <c r="G151" i="1"/>
  <c r="G152" i="1"/>
  <c r="G153" i="1"/>
  <c r="G154" i="1"/>
  <c r="G155" i="1"/>
  <c r="H155" i="1" s="1"/>
  <c r="G156" i="1"/>
  <c r="H156" i="1" s="1"/>
  <c r="G157" i="1"/>
  <c r="G158" i="1"/>
  <c r="G159" i="1"/>
  <c r="H159" i="1" s="1"/>
  <c r="G160" i="1"/>
  <c r="G161" i="1"/>
  <c r="H161" i="1" s="1"/>
  <c r="G162" i="1"/>
  <c r="G163" i="1"/>
  <c r="G164" i="1"/>
  <c r="H164" i="1" s="1"/>
  <c r="G165" i="1"/>
  <c r="G166" i="1"/>
  <c r="G167" i="1"/>
  <c r="G168" i="1"/>
  <c r="G169" i="1"/>
  <c r="H169" i="1" s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H186" i="1" s="1"/>
  <c r="G187" i="1"/>
  <c r="G188" i="1"/>
  <c r="G189" i="1"/>
  <c r="H189" i="1" s="1"/>
  <c r="G190" i="1"/>
  <c r="G191" i="1"/>
  <c r="G192" i="1"/>
  <c r="G193" i="1"/>
  <c r="G194" i="1"/>
  <c r="H194" i="1" s="1"/>
  <c r="G195" i="1"/>
  <c r="G196" i="1"/>
  <c r="G197" i="1"/>
  <c r="G198" i="1"/>
  <c r="G199" i="1"/>
  <c r="H199" i="1" s="1"/>
  <c r="G200" i="1"/>
  <c r="G201" i="1"/>
  <c r="G202" i="1"/>
  <c r="G203" i="1"/>
  <c r="G204" i="1"/>
  <c r="G205" i="1"/>
  <c r="G206" i="1"/>
  <c r="G207" i="1"/>
  <c r="G208" i="1"/>
  <c r="H208" i="1" s="1"/>
  <c r="G209" i="1"/>
  <c r="G210" i="1"/>
  <c r="G211" i="1"/>
  <c r="G212" i="1"/>
  <c r="G213" i="1"/>
  <c r="G214" i="1"/>
  <c r="G215" i="1"/>
  <c r="H215" i="1" s="1"/>
  <c r="G216" i="1"/>
  <c r="G217" i="1"/>
  <c r="G218" i="1"/>
  <c r="G219" i="1"/>
  <c r="G220" i="1"/>
  <c r="G221" i="1"/>
  <c r="G222" i="1"/>
  <c r="G223" i="1"/>
  <c r="G224" i="1"/>
  <c r="G225" i="1"/>
  <c r="H225" i="1" s="1"/>
  <c r="G226" i="1"/>
  <c r="H226" i="1" s="1"/>
  <c r="G227" i="1"/>
  <c r="H227" i="1" s="1"/>
  <c r="G228" i="1"/>
  <c r="G229" i="1"/>
  <c r="G230" i="1"/>
  <c r="H230" i="1" s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H246" i="1" s="1"/>
  <c r="G247" i="1"/>
  <c r="G248" i="1"/>
  <c r="G249" i="1"/>
  <c r="H249" i="1" s="1"/>
  <c r="G250" i="1"/>
  <c r="H250" i="1" s="1"/>
  <c r="G251" i="1"/>
  <c r="G252" i="1"/>
  <c r="G253" i="1"/>
  <c r="G254" i="1"/>
  <c r="H254" i="1" s="1"/>
  <c r="G255" i="1"/>
  <c r="G256" i="1"/>
  <c r="G257" i="1"/>
  <c r="G258" i="1"/>
  <c r="G259" i="1"/>
  <c r="H259" i="1" s="1"/>
  <c r="G260" i="1"/>
  <c r="G261" i="1"/>
  <c r="G262" i="1"/>
  <c r="G263" i="1"/>
  <c r="G264" i="1"/>
  <c r="G265" i="1"/>
  <c r="G266" i="1"/>
  <c r="G267" i="1"/>
  <c r="G268" i="1"/>
  <c r="G269" i="1"/>
  <c r="G270" i="1"/>
  <c r="H270" i="1" s="1"/>
  <c r="G271" i="1"/>
  <c r="G272" i="1"/>
  <c r="G273" i="1"/>
  <c r="H273" i="1" s="1"/>
  <c r="G274" i="1"/>
  <c r="G275" i="1"/>
  <c r="G276" i="1"/>
  <c r="G277" i="1"/>
  <c r="G278" i="1"/>
  <c r="G279" i="1"/>
  <c r="G280" i="1"/>
  <c r="G281" i="1"/>
  <c r="H281" i="1" s="1"/>
  <c r="G282" i="1"/>
  <c r="G283" i="1"/>
  <c r="G284" i="1"/>
  <c r="G285" i="1"/>
  <c r="H285" i="1" s="1"/>
  <c r="G286" i="1"/>
  <c r="G287" i="1"/>
  <c r="G288" i="1"/>
  <c r="H288" i="1" s="1"/>
  <c r="G289" i="1"/>
  <c r="G290" i="1"/>
  <c r="H290" i="1" s="1"/>
  <c r="G291" i="1"/>
  <c r="G292" i="1"/>
  <c r="H292" i="1" s="1"/>
  <c r="G293" i="1"/>
  <c r="G294" i="1"/>
  <c r="G295" i="1"/>
  <c r="G296" i="1"/>
  <c r="H296" i="1" s="1"/>
  <c r="G297" i="1"/>
  <c r="G298" i="1"/>
  <c r="G299" i="1"/>
  <c r="G300" i="1"/>
  <c r="G301" i="1"/>
  <c r="H301" i="1" s="1"/>
  <c r="G302" i="1"/>
  <c r="G303" i="1"/>
  <c r="G304" i="1"/>
  <c r="G305" i="1"/>
  <c r="G306" i="1"/>
  <c r="G307" i="1"/>
  <c r="H307" i="1" s="1"/>
  <c r="G308" i="1"/>
  <c r="H308" i="1" s="1"/>
  <c r="G309" i="1"/>
  <c r="H309" i="1" s="1"/>
  <c r="G310" i="1"/>
  <c r="G311" i="1"/>
  <c r="G312" i="1"/>
  <c r="G313" i="1"/>
  <c r="H313" i="1" s="1"/>
  <c r="G314" i="1"/>
  <c r="G315" i="1"/>
  <c r="G316" i="1"/>
  <c r="G317" i="1"/>
  <c r="G318" i="1"/>
  <c r="H318" i="1" s="1"/>
  <c r="G319" i="1"/>
  <c r="G320" i="1"/>
  <c r="H320" i="1" s="1"/>
  <c r="G321" i="1"/>
  <c r="H321" i="1" s="1"/>
  <c r="G322" i="1"/>
  <c r="H322" i="1" s="1"/>
  <c r="G323" i="1"/>
  <c r="H323" i="1" s="1"/>
  <c r="G324" i="1"/>
  <c r="H324" i="1" s="1"/>
  <c r="G325" i="1"/>
  <c r="G326" i="1"/>
  <c r="G327" i="1"/>
  <c r="G328" i="1"/>
  <c r="G329" i="1"/>
  <c r="G330" i="1"/>
  <c r="G331" i="1"/>
  <c r="H331" i="1" s="1"/>
  <c r="G332" i="1"/>
  <c r="G333" i="1"/>
  <c r="G334" i="1"/>
  <c r="G335" i="1"/>
  <c r="G336" i="1"/>
  <c r="G337" i="1"/>
  <c r="G338" i="1"/>
  <c r="H338" i="1" s="1"/>
  <c r="G339" i="1"/>
  <c r="G340" i="1"/>
  <c r="G341" i="1"/>
  <c r="H341" i="1" s="1"/>
  <c r="G342" i="1"/>
  <c r="G343" i="1"/>
  <c r="G344" i="1"/>
  <c r="H344" i="1" s="1"/>
  <c r="G345" i="1"/>
  <c r="G346" i="1"/>
  <c r="G347" i="1"/>
  <c r="G348" i="1"/>
  <c r="G349" i="1"/>
  <c r="H349" i="1" s="1"/>
  <c r="G350" i="1"/>
  <c r="H350" i="1" s="1"/>
  <c r="G351" i="1"/>
  <c r="G352" i="1"/>
  <c r="G353" i="1"/>
  <c r="G354" i="1"/>
  <c r="H354" i="1" s="1"/>
  <c r="G355" i="1"/>
  <c r="G356" i="1"/>
  <c r="G357" i="1"/>
  <c r="G358" i="1"/>
  <c r="G359" i="1"/>
  <c r="G360" i="1"/>
  <c r="H360" i="1" s="1"/>
  <c r="G361" i="1"/>
  <c r="G362" i="1"/>
  <c r="G363" i="1"/>
  <c r="G364" i="1"/>
  <c r="H364" i="1" s="1"/>
  <c r="G365" i="1"/>
  <c r="G366" i="1"/>
  <c r="G367" i="1"/>
  <c r="G368" i="1"/>
  <c r="H368" i="1" s="1"/>
  <c r="G369" i="1"/>
  <c r="H369" i="1" s="1"/>
  <c r="G370" i="1"/>
  <c r="H370" i="1" s="1"/>
  <c r="G371" i="1"/>
  <c r="G372" i="1"/>
  <c r="H372" i="1" s="1"/>
  <c r="G373" i="1"/>
  <c r="G374" i="1"/>
  <c r="G375" i="1"/>
  <c r="G376" i="1"/>
  <c r="H376" i="1" s="1"/>
  <c r="G377" i="1"/>
  <c r="G378" i="1"/>
  <c r="G379" i="1"/>
  <c r="G380" i="1"/>
  <c r="G381" i="1"/>
  <c r="G382" i="1"/>
  <c r="G383" i="1"/>
  <c r="G384" i="1"/>
  <c r="G385" i="1"/>
  <c r="G386" i="1"/>
  <c r="G387" i="1"/>
  <c r="G388" i="1"/>
  <c r="H388" i="1" s="1"/>
  <c r="G389" i="1"/>
  <c r="G390" i="1"/>
  <c r="G391" i="1"/>
  <c r="H391" i="1" s="1"/>
  <c r="G392" i="1"/>
  <c r="G393" i="1"/>
  <c r="H393" i="1" s="1"/>
  <c r="G394" i="1"/>
  <c r="H394" i="1" s="1"/>
  <c r="G395" i="1"/>
  <c r="G396" i="1"/>
  <c r="G397" i="1"/>
  <c r="G398" i="1"/>
  <c r="G399" i="1"/>
  <c r="H399" i="1" s="1"/>
  <c r="G400" i="1"/>
  <c r="G401" i="1"/>
  <c r="H401" i="1" s="1"/>
  <c r="G402" i="1"/>
  <c r="G403" i="1"/>
  <c r="G404" i="1"/>
  <c r="H404" i="1" s="1"/>
  <c r="G405" i="1"/>
  <c r="G406" i="1"/>
  <c r="G407" i="1"/>
  <c r="G408" i="1"/>
  <c r="G409" i="1"/>
  <c r="H409" i="1" s="1"/>
  <c r="G410" i="1"/>
  <c r="G411" i="1"/>
  <c r="G412" i="1"/>
  <c r="G413" i="1"/>
  <c r="G414" i="1"/>
  <c r="G415" i="1"/>
  <c r="H415" i="1" s="1"/>
  <c r="G416" i="1"/>
  <c r="G417" i="1"/>
  <c r="G418" i="1"/>
  <c r="G419" i="1"/>
  <c r="G420" i="1"/>
  <c r="H420" i="1" s="1"/>
  <c r="G421" i="1"/>
  <c r="H421" i="1" s="1"/>
  <c r="G422" i="1"/>
  <c r="G423" i="1"/>
  <c r="H423" i="1" s="1"/>
  <c r="G424" i="1"/>
  <c r="G425" i="1"/>
  <c r="H425" i="1" s="1"/>
  <c r="G426" i="1"/>
  <c r="G427" i="1"/>
  <c r="G428" i="1"/>
  <c r="G429" i="1"/>
  <c r="G430" i="1"/>
  <c r="G431" i="1"/>
  <c r="H431" i="1" s="1"/>
  <c r="G432" i="1"/>
  <c r="G433" i="1"/>
  <c r="H433" i="1" s="1"/>
  <c r="G434" i="1"/>
  <c r="G435" i="1"/>
  <c r="G436" i="1"/>
  <c r="H436" i="1" s="1"/>
  <c r="G437" i="1"/>
  <c r="G438" i="1"/>
  <c r="G439" i="1"/>
  <c r="H439" i="1" s="1"/>
  <c r="G440" i="1"/>
  <c r="G441" i="1"/>
  <c r="H441" i="1" s="1"/>
  <c r="G442" i="1"/>
  <c r="H442" i="1" s="1"/>
  <c r="G443" i="1"/>
  <c r="H443" i="1" s="1"/>
  <c r="G444" i="1"/>
  <c r="H444" i="1" s="1"/>
  <c r="G445" i="1"/>
  <c r="G446" i="1"/>
  <c r="G447" i="1"/>
  <c r="H447" i="1" s="1"/>
  <c r="G448" i="1"/>
  <c r="G449" i="1"/>
  <c r="H449" i="1" s="1"/>
  <c r="G450" i="1"/>
  <c r="G451" i="1"/>
  <c r="H451" i="1" s="1"/>
  <c r="G452" i="1"/>
  <c r="H452" i="1" s="1"/>
  <c r="G453" i="1"/>
  <c r="G454" i="1"/>
  <c r="G455" i="1"/>
  <c r="H455" i="1" s="1"/>
  <c r="G456" i="1"/>
  <c r="G457" i="1"/>
  <c r="H457" i="1" s="1"/>
  <c r="G458" i="1"/>
  <c r="G459" i="1"/>
  <c r="G460" i="1"/>
  <c r="G461" i="1"/>
  <c r="G462" i="1"/>
  <c r="G463" i="1"/>
  <c r="G464" i="1"/>
  <c r="G465" i="1"/>
  <c r="G466" i="1"/>
  <c r="H466" i="1" s="1"/>
  <c r="G467" i="1"/>
  <c r="H467" i="1" s="1"/>
  <c r="G468" i="1"/>
  <c r="H468" i="1" s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H489" i="1" s="1"/>
  <c r="G490" i="1"/>
  <c r="G491" i="1"/>
  <c r="G492" i="1"/>
  <c r="G493" i="1"/>
  <c r="G494" i="1"/>
  <c r="H494" i="1" s="1"/>
  <c r="G495" i="1"/>
  <c r="G496" i="1"/>
  <c r="G497" i="1"/>
  <c r="H497" i="1" s="1"/>
  <c r="G498" i="1"/>
  <c r="G499" i="1"/>
  <c r="H499" i="1" s="1"/>
  <c r="G500" i="1"/>
  <c r="G501" i="1"/>
  <c r="G502" i="1"/>
  <c r="G503" i="1"/>
  <c r="G504" i="1"/>
  <c r="G505" i="1"/>
  <c r="H505" i="1" s="1"/>
  <c r="G506" i="1"/>
  <c r="G507" i="1"/>
  <c r="G508" i="1"/>
  <c r="G509" i="1"/>
  <c r="H509" i="1" s="1"/>
  <c r="G510" i="1"/>
  <c r="H510" i="1" s="1"/>
  <c r="G511" i="1"/>
  <c r="G512" i="1"/>
  <c r="G513" i="1"/>
  <c r="G514" i="1"/>
  <c r="H514" i="1" s="1"/>
  <c r="G515" i="1"/>
  <c r="G516" i="1"/>
  <c r="G517" i="1"/>
  <c r="G518" i="1"/>
  <c r="G519" i="1"/>
  <c r="G520" i="1"/>
  <c r="G521" i="1"/>
  <c r="G522" i="1"/>
  <c r="G523" i="1"/>
  <c r="G524" i="1"/>
  <c r="H524" i="1" s="1"/>
  <c r="G525" i="1"/>
  <c r="G526" i="1"/>
  <c r="G527" i="1"/>
  <c r="G528" i="1"/>
  <c r="G529" i="1"/>
  <c r="G530" i="1"/>
  <c r="G531" i="1"/>
  <c r="G532" i="1"/>
  <c r="H532" i="1" s="1"/>
  <c r="G533" i="1"/>
  <c r="G534" i="1"/>
  <c r="G535" i="1"/>
  <c r="G536" i="1"/>
  <c r="G537" i="1"/>
  <c r="H537" i="1" s="1"/>
  <c r="G538" i="1"/>
  <c r="G539" i="1"/>
  <c r="G540" i="1"/>
  <c r="G541" i="1"/>
  <c r="G542" i="1"/>
  <c r="G543" i="1"/>
  <c r="H543" i="1" s="1"/>
  <c r="G544" i="1"/>
  <c r="G545" i="1"/>
  <c r="H545" i="1" s="1"/>
  <c r="G546" i="1"/>
  <c r="G547" i="1"/>
  <c r="H547" i="1" s="1"/>
  <c r="G548" i="1"/>
  <c r="G549" i="1"/>
  <c r="G550" i="1"/>
  <c r="H550" i="1" s="1"/>
  <c r="G551" i="1"/>
  <c r="G552" i="1"/>
  <c r="H552" i="1" s="1"/>
  <c r="G553" i="1"/>
  <c r="G554" i="1"/>
  <c r="G555" i="1"/>
  <c r="G556" i="1"/>
  <c r="G557" i="1"/>
  <c r="G558" i="1"/>
  <c r="H558" i="1" s="1"/>
  <c r="G559" i="1"/>
  <c r="G560" i="1"/>
  <c r="G561" i="1"/>
  <c r="G562" i="1"/>
  <c r="G563" i="1"/>
  <c r="G564" i="1"/>
  <c r="H564" i="1" s="1"/>
  <c r="G565" i="1"/>
  <c r="G566" i="1"/>
  <c r="G567" i="1"/>
  <c r="G568" i="1"/>
  <c r="G569" i="1"/>
  <c r="G570" i="1"/>
  <c r="G571" i="1"/>
  <c r="G572" i="1"/>
  <c r="G573" i="1"/>
  <c r="G574" i="1"/>
  <c r="H574" i="1" s="1"/>
  <c r="G575" i="1"/>
  <c r="G576" i="1"/>
  <c r="G577" i="1"/>
  <c r="G578" i="1"/>
  <c r="G579" i="1"/>
  <c r="G580" i="1"/>
  <c r="G581" i="1"/>
  <c r="G582" i="1"/>
  <c r="G583" i="1"/>
  <c r="G584" i="1"/>
  <c r="H584" i="1" s="1"/>
  <c r="G585" i="1"/>
  <c r="G586" i="1"/>
  <c r="G587" i="1"/>
  <c r="G588" i="1"/>
  <c r="G589" i="1"/>
  <c r="G590" i="1"/>
  <c r="G591" i="1"/>
  <c r="G592" i="1"/>
  <c r="G593" i="1"/>
  <c r="G594" i="1"/>
  <c r="H594" i="1" s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H614" i="1" s="1"/>
  <c r="G615" i="1"/>
  <c r="G616" i="1"/>
  <c r="H616" i="1" s="1"/>
  <c r="G617" i="1"/>
  <c r="G618" i="1"/>
  <c r="G619" i="1"/>
  <c r="G620" i="1"/>
  <c r="G621" i="1"/>
  <c r="G622" i="1"/>
  <c r="G623" i="1"/>
  <c r="G624" i="1"/>
  <c r="H624" i="1" s="1"/>
  <c r="G625" i="1"/>
  <c r="G626" i="1"/>
  <c r="G627" i="1"/>
  <c r="G628" i="1"/>
  <c r="G629" i="1"/>
  <c r="G630" i="1"/>
  <c r="G631" i="1"/>
  <c r="G632" i="1"/>
  <c r="H632" i="1" s="1"/>
  <c r="G633" i="1"/>
  <c r="G634" i="1"/>
  <c r="H634" i="1" s="1"/>
  <c r="G635" i="1"/>
  <c r="G636" i="1"/>
  <c r="G637" i="1"/>
  <c r="G638" i="1"/>
  <c r="H638" i="1" s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H654" i="1" s="1"/>
  <c r="G655" i="1"/>
  <c r="G656" i="1"/>
  <c r="H656" i="1" s="1"/>
  <c r="G657" i="1"/>
  <c r="K5" i="1"/>
  <c r="Q2" i="1" s="1"/>
  <c r="I5" i="1"/>
  <c r="J5" i="1" s="1"/>
  <c r="N5" i="1" s="1"/>
  <c r="G5" i="1"/>
  <c r="K4" i="1"/>
  <c r="P2" i="1" s="1"/>
  <c r="I4" i="1"/>
  <c r="J4" i="1" s="1"/>
  <c r="N4" i="1" s="1"/>
  <c r="G4" i="1"/>
  <c r="K3" i="1"/>
  <c r="I3" i="1"/>
  <c r="J3" i="1" s="1"/>
  <c r="N3" i="1" s="1"/>
  <c r="G3" i="1"/>
  <c r="V2" i="1"/>
  <c r="K2" i="1"/>
  <c r="I2" i="1"/>
  <c r="G2" i="1"/>
  <c r="N1826" i="2"/>
  <c r="N1827" i="2"/>
  <c r="N1828" i="2"/>
  <c r="Q1828" i="2" s="1"/>
  <c r="N1829" i="2"/>
  <c r="N1830" i="2"/>
  <c r="O1830" i="2" s="1"/>
  <c r="N1831" i="2"/>
  <c r="N1832" i="2"/>
  <c r="N1833" i="2"/>
  <c r="N1834" i="2"/>
  <c r="N1835" i="2"/>
  <c r="N1836" i="2"/>
  <c r="Q1836" i="2" s="1"/>
  <c r="N1837" i="2"/>
  <c r="N1838" i="2"/>
  <c r="O1838" i="2" s="1"/>
  <c r="N1839" i="2"/>
  <c r="N1840" i="2"/>
  <c r="N1841" i="2"/>
  <c r="N1842" i="2"/>
  <c r="N1843" i="2"/>
  <c r="N1844" i="2"/>
  <c r="N1845" i="2"/>
  <c r="N1846" i="2"/>
  <c r="O1846" i="2" s="1"/>
  <c r="N1847" i="2"/>
  <c r="N1848" i="2"/>
  <c r="N1849" i="2"/>
  <c r="N1850" i="2"/>
  <c r="N1851" i="2"/>
  <c r="N1852" i="2"/>
  <c r="Q1852" i="2" s="1"/>
  <c r="N1853" i="2"/>
  <c r="N1854" i="2"/>
  <c r="O1854" i="2" s="1"/>
  <c r="N1855" i="2"/>
  <c r="N1856" i="2"/>
  <c r="N1857" i="2"/>
  <c r="N1858" i="2"/>
  <c r="N1859" i="2"/>
  <c r="P1859" i="2" s="1"/>
  <c r="Y1858" i="2" s="1"/>
  <c r="N1860" i="2"/>
  <c r="N1861" i="2"/>
  <c r="N1862" i="2"/>
  <c r="O1862" i="2" s="1"/>
  <c r="N1863" i="2"/>
  <c r="N1864" i="2"/>
  <c r="N1865" i="2"/>
  <c r="N1866" i="2"/>
  <c r="N1867" i="2"/>
  <c r="P1867" i="2" s="1"/>
  <c r="Y1866" i="2" s="1"/>
  <c r="N1868" i="2"/>
  <c r="N1869" i="2"/>
  <c r="N1870" i="2"/>
  <c r="O1870" i="2" s="1"/>
  <c r="N1871" i="2"/>
  <c r="N1872" i="2"/>
  <c r="N1873" i="2"/>
  <c r="N1874" i="2"/>
  <c r="N1875" i="2"/>
  <c r="N1876" i="2"/>
  <c r="N1877" i="2"/>
  <c r="N1878" i="2"/>
  <c r="O1878" i="2" s="1"/>
  <c r="N1879" i="2"/>
  <c r="N1880" i="2"/>
  <c r="N1881" i="2"/>
  <c r="N1882" i="2"/>
  <c r="N1883" i="2"/>
  <c r="N1884" i="2"/>
  <c r="Q1884" i="2" s="1"/>
  <c r="N1885" i="2"/>
  <c r="N1886" i="2"/>
  <c r="O1886" i="2" s="1"/>
  <c r="N1887" i="2"/>
  <c r="N1888" i="2"/>
  <c r="N1889" i="2"/>
  <c r="N1890" i="2"/>
  <c r="N1891" i="2"/>
  <c r="N1892" i="2"/>
  <c r="Q1892" i="2" s="1"/>
  <c r="N1893" i="2"/>
  <c r="N1894" i="2"/>
  <c r="O1894" i="2" s="1"/>
  <c r="N1895" i="2"/>
  <c r="N1896" i="2"/>
  <c r="N1897" i="2"/>
  <c r="N1898" i="2"/>
  <c r="N1899" i="2"/>
  <c r="N1900" i="2"/>
  <c r="Q1900" i="2" s="1"/>
  <c r="N1901" i="2"/>
  <c r="N1902" i="2"/>
  <c r="O1902" i="2" s="1"/>
  <c r="N1903" i="2"/>
  <c r="N1904" i="2"/>
  <c r="N1905" i="2"/>
  <c r="N1906" i="2"/>
  <c r="N1907" i="2"/>
  <c r="N1908" i="2"/>
  <c r="N1909" i="2"/>
  <c r="N1910" i="2"/>
  <c r="O1910" i="2" s="1"/>
  <c r="N1911" i="2"/>
  <c r="N1912" i="2"/>
  <c r="N1913" i="2"/>
  <c r="N1914" i="2"/>
  <c r="N1915" i="2"/>
  <c r="N1916" i="2"/>
  <c r="Q1916" i="2" s="1"/>
  <c r="N1917" i="2"/>
  <c r="N1918" i="2"/>
  <c r="O1918" i="2" s="1"/>
  <c r="N1919" i="2"/>
  <c r="N1920" i="2"/>
  <c r="N1921" i="2"/>
  <c r="N1922" i="2"/>
  <c r="N1923" i="2"/>
  <c r="P1923" i="2" s="1"/>
  <c r="Y1922" i="2" s="1"/>
  <c r="N1924" i="2"/>
  <c r="N1925" i="2"/>
  <c r="N1926" i="2"/>
  <c r="O1926" i="2" s="1"/>
  <c r="N1927" i="2"/>
  <c r="N1928" i="2"/>
  <c r="N1929" i="2"/>
  <c r="N1930" i="2"/>
  <c r="N1931" i="2"/>
  <c r="P1931" i="2" s="1"/>
  <c r="Y1930" i="2" s="1"/>
  <c r="N1932" i="2"/>
  <c r="N1933" i="2"/>
  <c r="N1934" i="2"/>
  <c r="O1934" i="2" s="1"/>
  <c r="N1935" i="2"/>
  <c r="N1936" i="2"/>
  <c r="N1937" i="2"/>
  <c r="N1938" i="2"/>
  <c r="N1939" i="2"/>
  <c r="N1940" i="2"/>
  <c r="N1941" i="2"/>
  <c r="N1942" i="2"/>
  <c r="O1942" i="2" s="1"/>
  <c r="N1943" i="2"/>
  <c r="N1944" i="2"/>
  <c r="N1945" i="2"/>
  <c r="N1946" i="2"/>
  <c r="N1947" i="2"/>
  <c r="N1948" i="2"/>
  <c r="Q1948" i="2" s="1"/>
  <c r="N1949" i="2"/>
  <c r="N1950" i="2"/>
  <c r="O1950" i="2" s="1"/>
  <c r="N1951" i="2"/>
  <c r="N1952" i="2"/>
  <c r="N1953" i="2"/>
  <c r="N1954" i="2"/>
  <c r="N1955" i="2"/>
  <c r="N1956" i="2"/>
  <c r="Q1956" i="2" s="1"/>
  <c r="N1957" i="2"/>
  <c r="N1958" i="2"/>
  <c r="O1958" i="2" s="1"/>
  <c r="N1959" i="2"/>
  <c r="N1960" i="2"/>
  <c r="N1961" i="2"/>
  <c r="N1962" i="2"/>
  <c r="N1963" i="2"/>
  <c r="N1964" i="2"/>
  <c r="N1965" i="2"/>
  <c r="N1966" i="2"/>
  <c r="O1966" i="2" s="1"/>
  <c r="N1967" i="2"/>
  <c r="N1968" i="2"/>
  <c r="N1969" i="2"/>
  <c r="N1970" i="2"/>
  <c r="N1971" i="2"/>
  <c r="N1972" i="2"/>
  <c r="N1973" i="2"/>
  <c r="N1974" i="2"/>
  <c r="O1974" i="2" s="1"/>
  <c r="N1975" i="2"/>
  <c r="N1976" i="2"/>
  <c r="N1977" i="2"/>
  <c r="N1978" i="2"/>
  <c r="N1979" i="2"/>
  <c r="N1980" i="2"/>
  <c r="N1981" i="2"/>
  <c r="N1982" i="2"/>
  <c r="O1982" i="2" s="1"/>
  <c r="N1983" i="2"/>
  <c r="N1984" i="2"/>
  <c r="N1985" i="2"/>
  <c r="N1986" i="2"/>
  <c r="N1987" i="2"/>
  <c r="P1987" i="2" s="1"/>
  <c r="Y1986" i="2" s="1"/>
  <c r="N1988" i="2"/>
  <c r="N1989" i="2"/>
  <c r="N1990" i="2"/>
  <c r="O1990" i="2" s="1"/>
  <c r="N1991" i="2"/>
  <c r="N1992" i="2"/>
  <c r="N1993" i="2"/>
  <c r="N1994" i="2"/>
  <c r="N1995" i="2"/>
  <c r="P1995" i="2" s="1"/>
  <c r="Y1994" i="2" s="1"/>
  <c r="N1996" i="2"/>
  <c r="N1997" i="2"/>
  <c r="N1998" i="2"/>
  <c r="O1998" i="2" s="1"/>
  <c r="N1999" i="2"/>
  <c r="N2000" i="2"/>
  <c r="N2001" i="2"/>
  <c r="N2002" i="2"/>
  <c r="N2003" i="2"/>
  <c r="N2004" i="2"/>
  <c r="N2005" i="2"/>
  <c r="N2006" i="2"/>
  <c r="O2006" i="2" s="1"/>
  <c r="N2007" i="2"/>
  <c r="N2008" i="2"/>
  <c r="N2009" i="2"/>
  <c r="N2010" i="2"/>
  <c r="N2011" i="2"/>
  <c r="N2012" i="2"/>
  <c r="Q2012" i="2" s="1"/>
  <c r="N2013" i="2"/>
  <c r="N2014" i="2"/>
  <c r="O2014" i="2" s="1"/>
  <c r="N2015" i="2"/>
  <c r="N2016" i="2"/>
  <c r="N2017" i="2"/>
  <c r="N2018" i="2"/>
  <c r="N2019" i="2"/>
  <c r="N2020" i="2"/>
  <c r="Q2020" i="2" s="1"/>
  <c r="N2021" i="2"/>
  <c r="N2022" i="2"/>
  <c r="O2022" i="2" s="1"/>
  <c r="N2023" i="2"/>
  <c r="N2024" i="2"/>
  <c r="N2025" i="2"/>
  <c r="N2026" i="2"/>
  <c r="N2027" i="2"/>
  <c r="N2028" i="2"/>
  <c r="N2029" i="2"/>
  <c r="N2030" i="2"/>
  <c r="O2030" i="2" s="1"/>
  <c r="N2031" i="2"/>
  <c r="N2032" i="2"/>
  <c r="N2033" i="2"/>
  <c r="N2034" i="2"/>
  <c r="N2035" i="2"/>
  <c r="N2036" i="2"/>
  <c r="N2037" i="2"/>
  <c r="N2038" i="2"/>
  <c r="O2038" i="2" s="1"/>
  <c r="N2039" i="2"/>
  <c r="N2040" i="2"/>
  <c r="N2041" i="2"/>
  <c r="N2042" i="2"/>
  <c r="N2043" i="2"/>
  <c r="N2044" i="2"/>
  <c r="N2045" i="2"/>
  <c r="N2046" i="2"/>
  <c r="O2046" i="2" s="1"/>
  <c r="N2047" i="2"/>
  <c r="N2048" i="2"/>
  <c r="N2049" i="2"/>
  <c r="N2050" i="2"/>
  <c r="N2051" i="2"/>
  <c r="P2051" i="2" s="1"/>
  <c r="Y2050" i="2" s="1"/>
  <c r="N2052" i="2"/>
  <c r="N2053" i="2"/>
  <c r="N2054" i="2"/>
  <c r="O2054" i="2" s="1"/>
  <c r="N2055" i="2"/>
  <c r="N2056" i="2"/>
  <c r="N2057" i="2"/>
  <c r="N2058" i="2"/>
  <c r="N2059" i="2"/>
  <c r="P2059" i="2" s="1"/>
  <c r="Y2058" i="2" s="1"/>
  <c r="N2060" i="2"/>
  <c r="N2061" i="2"/>
  <c r="N2062" i="2"/>
  <c r="O2062" i="2" s="1"/>
  <c r="N2063" i="2"/>
  <c r="N2064" i="2"/>
  <c r="N2065" i="2"/>
  <c r="N2066" i="2"/>
  <c r="N2067" i="2"/>
  <c r="N2068" i="2"/>
  <c r="N2069" i="2"/>
  <c r="N2070" i="2"/>
  <c r="O2070" i="2" s="1"/>
  <c r="N2071" i="2"/>
  <c r="N2072" i="2"/>
  <c r="N2073" i="2"/>
  <c r="N2074" i="2"/>
  <c r="N2075" i="2"/>
  <c r="N2076" i="2"/>
  <c r="Q2076" i="2" s="1"/>
  <c r="N2077" i="2"/>
  <c r="N2078" i="2"/>
  <c r="O2078" i="2" s="1"/>
  <c r="N2079" i="2"/>
  <c r="N2080" i="2"/>
  <c r="N2081" i="2"/>
  <c r="N2082" i="2"/>
  <c r="N2083" i="2"/>
  <c r="N2084" i="2"/>
  <c r="Q2084" i="2" s="1"/>
  <c r="N2085" i="2"/>
  <c r="N2086" i="2"/>
  <c r="O2086" i="2" s="1"/>
  <c r="N2087" i="2"/>
  <c r="N2088" i="2"/>
  <c r="N2089" i="2"/>
  <c r="N2090" i="2"/>
  <c r="N2091" i="2"/>
  <c r="N2092" i="2"/>
  <c r="N2093" i="2"/>
  <c r="N2094" i="2"/>
  <c r="O2094" i="2" s="1"/>
  <c r="N2095" i="2"/>
  <c r="N2096" i="2"/>
  <c r="N2097" i="2"/>
  <c r="N2098" i="2"/>
  <c r="N2099" i="2"/>
  <c r="N2100" i="2"/>
  <c r="N2101" i="2"/>
  <c r="N2102" i="2"/>
  <c r="O2102" i="2" s="1"/>
  <c r="N2103" i="2"/>
  <c r="N2104" i="2"/>
  <c r="N2105" i="2"/>
  <c r="N2106" i="2"/>
  <c r="N2107" i="2"/>
  <c r="N2108" i="2"/>
  <c r="N2109" i="2"/>
  <c r="N2110" i="2"/>
  <c r="O2110" i="2" s="1"/>
  <c r="N2111" i="2"/>
  <c r="N2112" i="2"/>
  <c r="N2113" i="2"/>
  <c r="N2114" i="2"/>
  <c r="N2115" i="2"/>
  <c r="P2115" i="2" s="1"/>
  <c r="Y2114" i="2" s="1"/>
  <c r="N2116" i="2"/>
  <c r="N2117" i="2"/>
  <c r="N2118" i="2"/>
  <c r="O2118" i="2" s="1"/>
  <c r="N2119" i="2"/>
  <c r="N2120" i="2"/>
  <c r="N2121" i="2"/>
  <c r="N2122" i="2"/>
  <c r="N2123" i="2"/>
  <c r="N2124" i="2"/>
  <c r="N2125" i="2"/>
  <c r="N2126" i="2"/>
  <c r="O2126" i="2" s="1"/>
  <c r="N2127" i="2"/>
  <c r="N2128" i="2"/>
  <c r="N2129" i="2"/>
  <c r="N2130" i="2"/>
  <c r="N2131" i="2"/>
  <c r="N2132" i="2"/>
  <c r="N2133" i="2"/>
  <c r="N2134" i="2"/>
  <c r="O2134" i="2" s="1"/>
  <c r="N2135" i="2"/>
  <c r="N2136" i="2"/>
  <c r="N2137" i="2"/>
  <c r="N2138" i="2"/>
  <c r="N2139" i="2"/>
  <c r="N2140" i="2"/>
  <c r="Q2140" i="2" s="1"/>
  <c r="N2141" i="2"/>
  <c r="N2142" i="2"/>
  <c r="O2142" i="2" s="1"/>
  <c r="N2143" i="2"/>
  <c r="N2144" i="2"/>
  <c r="N2145" i="2"/>
  <c r="N2146" i="2"/>
  <c r="N2147" i="2"/>
  <c r="N2148" i="2"/>
  <c r="Q2148" i="2" s="1"/>
  <c r="N2149" i="2"/>
  <c r="N2150" i="2"/>
  <c r="O2150" i="2" s="1"/>
  <c r="N2151" i="2"/>
  <c r="N2152" i="2"/>
  <c r="N2153" i="2"/>
  <c r="N2154" i="2"/>
  <c r="N2155" i="2"/>
  <c r="N2156" i="2"/>
  <c r="N2157" i="2"/>
  <c r="N2158" i="2"/>
  <c r="O2158" i="2" s="1"/>
  <c r="N2159" i="2"/>
  <c r="N2160" i="2"/>
  <c r="N2161" i="2"/>
  <c r="N2162" i="2"/>
  <c r="N2163" i="2"/>
  <c r="N2164" i="2"/>
  <c r="N2165" i="2"/>
  <c r="N2166" i="2"/>
  <c r="O2166" i="2" s="1"/>
  <c r="N2167" i="2"/>
  <c r="N2168" i="2"/>
  <c r="N2169" i="2"/>
  <c r="N2170" i="2"/>
  <c r="N2171" i="2"/>
  <c r="N2172" i="2"/>
  <c r="N2173" i="2"/>
  <c r="N2174" i="2"/>
  <c r="O2174" i="2" s="1"/>
  <c r="N2175" i="2"/>
  <c r="N2176" i="2"/>
  <c r="N2177" i="2"/>
  <c r="N2178" i="2"/>
  <c r="N2179" i="2"/>
  <c r="P2179" i="2" s="1"/>
  <c r="Y2178" i="2" s="1"/>
  <c r="N2180" i="2"/>
  <c r="N2181" i="2"/>
  <c r="N2182" i="2"/>
  <c r="O2182" i="2" s="1"/>
  <c r="N2183" i="2"/>
  <c r="N2184" i="2"/>
  <c r="N2185" i="2"/>
  <c r="N2186" i="2"/>
  <c r="N2187" i="2"/>
  <c r="N2188" i="2"/>
  <c r="N2189" i="2"/>
  <c r="N2190" i="2"/>
  <c r="O2190" i="2" s="1"/>
  <c r="N2191" i="2"/>
  <c r="N2192" i="2"/>
  <c r="N2193" i="2"/>
  <c r="N2194" i="2"/>
  <c r="N2195" i="2"/>
  <c r="N2196" i="2"/>
  <c r="N2197" i="2"/>
  <c r="N2198" i="2"/>
  <c r="O2198" i="2" s="1"/>
  <c r="N2199" i="2"/>
  <c r="N2200" i="2"/>
  <c r="N2201" i="2"/>
  <c r="N2202" i="2"/>
  <c r="N2203" i="2"/>
  <c r="N2204" i="2"/>
  <c r="Q2204" i="2" s="1"/>
  <c r="N2205" i="2"/>
  <c r="N2206" i="2"/>
  <c r="O2206" i="2" s="1"/>
  <c r="N2207" i="2"/>
  <c r="N2208" i="2"/>
  <c r="N2209" i="2"/>
  <c r="N2" i="2"/>
  <c r="O2" i="2" s="1"/>
  <c r="X2" i="2" s="1"/>
  <c r="O1826" i="2"/>
  <c r="O1827" i="2"/>
  <c r="O1828" i="2"/>
  <c r="O1829" i="2"/>
  <c r="O1831" i="2"/>
  <c r="O1832" i="2"/>
  <c r="O1833" i="2"/>
  <c r="O1834" i="2"/>
  <c r="O1835" i="2"/>
  <c r="O1836" i="2"/>
  <c r="O1837" i="2"/>
  <c r="O1839" i="2"/>
  <c r="O1840" i="2"/>
  <c r="O1841" i="2"/>
  <c r="O1842" i="2"/>
  <c r="O1843" i="2"/>
  <c r="O1844" i="2"/>
  <c r="O1845" i="2"/>
  <c r="O1847" i="2"/>
  <c r="O1848" i="2"/>
  <c r="O1849" i="2"/>
  <c r="O1850" i="2"/>
  <c r="O1851" i="2"/>
  <c r="O1852" i="2"/>
  <c r="O1853" i="2"/>
  <c r="O1855" i="2"/>
  <c r="O1856" i="2"/>
  <c r="O1857" i="2"/>
  <c r="O1858" i="2"/>
  <c r="O1859" i="2"/>
  <c r="O1860" i="2"/>
  <c r="O1861" i="2"/>
  <c r="O1863" i="2"/>
  <c r="O1864" i="2"/>
  <c r="O1865" i="2"/>
  <c r="O1866" i="2"/>
  <c r="O1867" i="2"/>
  <c r="O1868" i="2"/>
  <c r="O1869" i="2"/>
  <c r="O1871" i="2"/>
  <c r="O1872" i="2"/>
  <c r="O1873" i="2"/>
  <c r="O1874" i="2"/>
  <c r="O1875" i="2"/>
  <c r="O1876" i="2"/>
  <c r="O1877" i="2"/>
  <c r="O1879" i="2"/>
  <c r="O1880" i="2"/>
  <c r="O1881" i="2"/>
  <c r="O1882" i="2"/>
  <c r="O1883" i="2"/>
  <c r="O1884" i="2"/>
  <c r="O1885" i="2"/>
  <c r="O1887" i="2"/>
  <c r="O1888" i="2"/>
  <c r="O1889" i="2"/>
  <c r="O1890" i="2"/>
  <c r="O1891" i="2"/>
  <c r="O1892" i="2"/>
  <c r="O1893" i="2"/>
  <c r="O1895" i="2"/>
  <c r="O1896" i="2"/>
  <c r="O1897" i="2"/>
  <c r="O1898" i="2"/>
  <c r="O1899" i="2"/>
  <c r="O1900" i="2"/>
  <c r="O1901" i="2"/>
  <c r="O1903" i="2"/>
  <c r="O1904" i="2"/>
  <c r="O1905" i="2"/>
  <c r="O1906" i="2"/>
  <c r="O1907" i="2"/>
  <c r="O1908" i="2"/>
  <c r="O1909" i="2"/>
  <c r="O1911" i="2"/>
  <c r="O1912" i="2"/>
  <c r="O1913" i="2"/>
  <c r="O1914" i="2"/>
  <c r="O1915" i="2"/>
  <c r="O1916" i="2"/>
  <c r="O1917" i="2"/>
  <c r="O1919" i="2"/>
  <c r="O1920" i="2"/>
  <c r="O1921" i="2"/>
  <c r="O1922" i="2"/>
  <c r="O1923" i="2"/>
  <c r="O1924" i="2"/>
  <c r="O1925" i="2"/>
  <c r="O1927" i="2"/>
  <c r="O1928" i="2"/>
  <c r="O1929" i="2"/>
  <c r="O1930" i="2"/>
  <c r="O1931" i="2"/>
  <c r="O1932" i="2"/>
  <c r="O1933" i="2"/>
  <c r="O1935" i="2"/>
  <c r="O1936" i="2"/>
  <c r="O1937" i="2"/>
  <c r="O1938" i="2"/>
  <c r="O1939" i="2"/>
  <c r="O1940" i="2"/>
  <c r="O1941" i="2"/>
  <c r="O1943" i="2"/>
  <c r="O1944" i="2"/>
  <c r="O1945" i="2"/>
  <c r="O1946" i="2"/>
  <c r="O1947" i="2"/>
  <c r="O1948" i="2"/>
  <c r="O1949" i="2"/>
  <c r="O1951" i="2"/>
  <c r="O1952" i="2"/>
  <c r="O1953" i="2"/>
  <c r="O1954" i="2"/>
  <c r="O1955" i="2"/>
  <c r="O1956" i="2"/>
  <c r="O1957" i="2"/>
  <c r="O1959" i="2"/>
  <c r="O1960" i="2"/>
  <c r="O1961" i="2"/>
  <c r="O1962" i="2"/>
  <c r="O1963" i="2"/>
  <c r="O1964" i="2"/>
  <c r="O1965" i="2"/>
  <c r="O1967" i="2"/>
  <c r="O1968" i="2"/>
  <c r="O1969" i="2"/>
  <c r="O1970" i="2"/>
  <c r="O1971" i="2"/>
  <c r="O1972" i="2"/>
  <c r="O1973" i="2"/>
  <c r="O1975" i="2"/>
  <c r="O1976" i="2"/>
  <c r="O1977" i="2"/>
  <c r="O1978" i="2"/>
  <c r="O1979" i="2"/>
  <c r="O1980" i="2"/>
  <c r="O1981" i="2"/>
  <c r="O1983" i="2"/>
  <c r="O1984" i="2"/>
  <c r="O1985" i="2"/>
  <c r="O1986" i="2"/>
  <c r="O1987" i="2"/>
  <c r="O1988" i="2"/>
  <c r="O1989" i="2"/>
  <c r="O1991" i="2"/>
  <c r="O1992" i="2"/>
  <c r="O1993" i="2"/>
  <c r="O1994" i="2"/>
  <c r="O1995" i="2"/>
  <c r="O1996" i="2"/>
  <c r="O1997" i="2"/>
  <c r="O1999" i="2"/>
  <c r="O2000" i="2"/>
  <c r="O2001" i="2"/>
  <c r="O2002" i="2"/>
  <c r="O2003" i="2"/>
  <c r="O2004" i="2"/>
  <c r="O2005" i="2"/>
  <c r="O2007" i="2"/>
  <c r="O2008" i="2"/>
  <c r="O2009" i="2"/>
  <c r="O2010" i="2"/>
  <c r="O2011" i="2"/>
  <c r="O2012" i="2"/>
  <c r="O2013" i="2"/>
  <c r="O2015" i="2"/>
  <c r="O2016" i="2"/>
  <c r="O2017" i="2"/>
  <c r="O2018" i="2"/>
  <c r="O2019" i="2"/>
  <c r="O2020" i="2"/>
  <c r="O2021" i="2"/>
  <c r="O2023" i="2"/>
  <c r="O2024" i="2"/>
  <c r="O2025" i="2"/>
  <c r="O2026" i="2"/>
  <c r="O2027" i="2"/>
  <c r="O2028" i="2"/>
  <c r="O2029" i="2"/>
  <c r="O2031" i="2"/>
  <c r="O2032" i="2"/>
  <c r="O2033" i="2"/>
  <c r="O2034" i="2"/>
  <c r="O2035" i="2"/>
  <c r="O2036" i="2"/>
  <c r="O2037" i="2"/>
  <c r="O2039" i="2"/>
  <c r="O2040" i="2"/>
  <c r="O2041" i="2"/>
  <c r="O2042" i="2"/>
  <c r="O2043" i="2"/>
  <c r="O2044" i="2"/>
  <c r="O2045" i="2"/>
  <c r="O2047" i="2"/>
  <c r="O2048" i="2"/>
  <c r="O2049" i="2"/>
  <c r="O2050" i="2"/>
  <c r="O2051" i="2"/>
  <c r="O2052" i="2"/>
  <c r="O2053" i="2"/>
  <c r="O2055" i="2"/>
  <c r="O2056" i="2"/>
  <c r="O2057" i="2"/>
  <c r="O2058" i="2"/>
  <c r="O2059" i="2"/>
  <c r="O2060" i="2"/>
  <c r="O2061" i="2"/>
  <c r="O2063" i="2"/>
  <c r="O2064" i="2"/>
  <c r="O2065" i="2"/>
  <c r="O2066" i="2"/>
  <c r="O2067" i="2"/>
  <c r="O2068" i="2"/>
  <c r="O2069" i="2"/>
  <c r="O2071" i="2"/>
  <c r="O2072" i="2"/>
  <c r="O2073" i="2"/>
  <c r="O2074" i="2"/>
  <c r="O2075" i="2"/>
  <c r="O2076" i="2"/>
  <c r="O2077" i="2"/>
  <c r="O2079" i="2"/>
  <c r="O2080" i="2"/>
  <c r="O2081" i="2"/>
  <c r="O2082" i="2"/>
  <c r="O2083" i="2"/>
  <c r="O2084" i="2"/>
  <c r="O2085" i="2"/>
  <c r="O2087" i="2"/>
  <c r="O2088" i="2"/>
  <c r="O2089" i="2"/>
  <c r="O2090" i="2"/>
  <c r="O2091" i="2"/>
  <c r="O2092" i="2"/>
  <c r="O2093" i="2"/>
  <c r="O2095" i="2"/>
  <c r="O2096" i="2"/>
  <c r="O2097" i="2"/>
  <c r="O2098" i="2"/>
  <c r="O2099" i="2"/>
  <c r="O2100" i="2"/>
  <c r="O2101" i="2"/>
  <c r="O2103" i="2"/>
  <c r="O2104" i="2"/>
  <c r="O2105" i="2"/>
  <c r="O2106" i="2"/>
  <c r="O2107" i="2"/>
  <c r="O2108" i="2"/>
  <c r="O2109" i="2"/>
  <c r="O2111" i="2"/>
  <c r="O2112" i="2"/>
  <c r="O2113" i="2"/>
  <c r="O2114" i="2"/>
  <c r="O2115" i="2"/>
  <c r="O2116" i="2"/>
  <c r="O2117" i="2"/>
  <c r="O2119" i="2"/>
  <c r="O2120" i="2"/>
  <c r="O2121" i="2"/>
  <c r="O2122" i="2"/>
  <c r="O2123" i="2"/>
  <c r="O2124" i="2"/>
  <c r="O2125" i="2"/>
  <c r="O2127" i="2"/>
  <c r="O2128" i="2"/>
  <c r="O2129" i="2"/>
  <c r="O2130" i="2"/>
  <c r="O2131" i="2"/>
  <c r="O2132" i="2"/>
  <c r="O2133" i="2"/>
  <c r="O2135" i="2"/>
  <c r="O2136" i="2"/>
  <c r="O2137" i="2"/>
  <c r="O2138" i="2"/>
  <c r="O2139" i="2"/>
  <c r="O2140" i="2"/>
  <c r="O2141" i="2"/>
  <c r="O2143" i="2"/>
  <c r="O2144" i="2"/>
  <c r="O2145" i="2"/>
  <c r="O2146" i="2"/>
  <c r="O2147" i="2"/>
  <c r="O2148" i="2"/>
  <c r="O2149" i="2"/>
  <c r="O2151" i="2"/>
  <c r="O2152" i="2"/>
  <c r="O2153" i="2"/>
  <c r="O2154" i="2"/>
  <c r="O2155" i="2"/>
  <c r="O2156" i="2"/>
  <c r="O2157" i="2"/>
  <c r="O2159" i="2"/>
  <c r="O2160" i="2"/>
  <c r="O2161" i="2"/>
  <c r="O2162" i="2"/>
  <c r="O2163" i="2"/>
  <c r="O2164" i="2"/>
  <c r="O2165" i="2"/>
  <c r="O2167" i="2"/>
  <c r="O2168" i="2"/>
  <c r="O2169" i="2"/>
  <c r="O2170" i="2"/>
  <c r="O2171" i="2"/>
  <c r="O2172" i="2"/>
  <c r="O2173" i="2"/>
  <c r="O2175" i="2"/>
  <c r="O2176" i="2"/>
  <c r="O2177" i="2"/>
  <c r="O2178" i="2"/>
  <c r="O2179" i="2"/>
  <c r="O2180" i="2"/>
  <c r="O2181" i="2"/>
  <c r="O2183" i="2"/>
  <c r="O2184" i="2"/>
  <c r="O2185" i="2"/>
  <c r="O2186" i="2"/>
  <c r="O2187" i="2"/>
  <c r="O2188" i="2"/>
  <c r="O2189" i="2"/>
  <c r="O2191" i="2"/>
  <c r="O2192" i="2"/>
  <c r="O2193" i="2"/>
  <c r="O2194" i="2"/>
  <c r="O2195" i="2"/>
  <c r="O2196" i="2"/>
  <c r="O2197" i="2"/>
  <c r="O2199" i="2"/>
  <c r="O2200" i="2"/>
  <c r="O2201" i="2"/>
  <c r="O2202" i="2"/>
  <c r="O2203" i="2"/>
  <c r="O2204" i="2"/>
  <c r="O2205" i="2"/>
  <c r="O2207" i="2"/>
  <c r="O2208" i="2"/>
  <c r="O2209" i="2"/>
  <c r="Q1833" i="2"/>
  <c r="Q1841" i="2"/>
  <c r="Q1849" i="2"/>
  <c r="Q1857" i="2"/>
  <c r="Q1865" i="2"/>
  <c r="Q1873" i="2"/>
  <c r="Q1881" i="2"/>
  <c r="Q1889" i="2"/>
  <c r="Q1897" i="2"/>
  <c r="Q1905" i="2"/>
  <c r="Q1913" i="2"/>
  <c r="Q1921" i="2"/>
  <c r="Q1929" i="2"/>
  <c r="Q1937" i="2"/>
  <c r="Q1945" i="2"/>
  <c r="Q1953" i="2"/>
  <c r="Q1961" i="2"/>
  <c r="Q1969" i="2"/>
  <c r="Q1977" i="2"/>
  <c r="Q1985" i="2"/>
  <c r="Q1993" i="2"/>
  <c r="Q2001" i="2"/>
  <c r="Q2009" i="2"/>
  <c r="Q2017" i="2"/>
  <c r="Q2025" i="2"/>
  <c r="Q2033" i="2"/>
  <c r="Q2041" i="2"/>
  <c r="Q2049" i="2"/>
  <c r="Q2057" i="2"/>
  <c r="Q2065" i="2"/>
  <c r="Q2073" i="2"/>
  <c r="Q2081" i="2"/>
  <c r="Q2089" i="2"/>
  <c r="Q2097" i="2"/>
  <c r="Q2105" i="2"/>
  <c r="Q2113" i="2"/>
  <c r="Q2121" i="2"/>
  <c r="Q2129" i="2"/>
  <c r="Q2137" i="2"/>
  <c r="Q2145" i="2"/>
  <c r="Q2153" i="2"/>
  <c r="Q2161" i="2"/>
  <c r="Q2169" i="2"/>
  <c r="Q2177" i="2"/>
  <c r="Q2185" i="2"/>
  <c r="Q2193" i="2"/>
  <c r="Q2201" i="2"/>
  <c r="Q2209" i="2"/>
  <c r="P1826" i="2"/>
  <c r="Q1826" i="2"/>
  <c r="P1827" i="2"/>
  <c r="Y1826" i="2" s="1"/>
  <c r="Q1827" i="2"/>
  <c r="P1828" i="2"/>
  <c r="P1829" i="2"/>
  <c r="Q1829" i="2"/>
  <c r="P1830" i="2"/>
  <c r="Q1830" i="2"/>
  <c r="P1831" i="2"/>
  <c r="Y1830" i="2" s="1"/>
  <c r="Q1831" i="2"/>
  <c r="P1832" i="2"/>
  <c r="Q1832" i="2"/>
  <c r="P1833" i="2"/>
  <c r="P1834" i="2"/>
  <c r="Q1834" i="2"/>
  <c r="P1835" i="2"/>
  <c r="Y1834" i="2" s="1"/>
  <c r="Q1835" i="2"/>
  <c r="P1836" i="2"/>
  <c r="P1837" i="2"/>
  <c r="Q1837" i="2"/>
  <c r="P1838" i="2"/>
  <c r="Q1838" i="2"/>
  <c r="P1839" i="2"/>
  <c r="Y1838" i="2" s="1"/>
  <c r="Q1839" i="2"/>
  <c r="P1840" i="2"/>
  <c r="Q1840" i="2"/>
  <c r="P1841" i="2"/>
  <c r="P1842" i="2"/>
  <c r="Q1842" i="2"/>
  <c r="P1843" i="2"/>
  <c r="Y1842" i="2" s="1"/>
  <c r="Q1843" i="2"/>
  <c r="P1844" i="2"/>
  <c r="Q1844" i="2"/>
  <c r="Q1845" i="2"/>
  <c r="P1845" i="2"/>
  <c r="P1846" i="2"/>
  <c r="Q1846" i="2"/>
  <c r="P1847" i="2"/>
  <c r="Y1846" i="2" s="1"/>
  <c r="Q1847" i="2"/>
  <c r="P1848" i="2"/>
  <c r="Q1848" i="2"/>
  <c r="P1849" i="2"/>
  <c r="P1850" i="2"/>
  <c r="Q1850" i="2"/>
  <c r="P1851" i="2"/>
  <c r="Y1850" i="2" s="1"/>
  <c r="Q1851" i="2"/>
  <c r="P1852" i="2"/>
  <c r="P1853" i="2"/>
  <c r="Q1853" i="2"/>
  <c r="P1854" i="2"/>
  <c r="Q1854" i="2"/>
  <c r="P1855" i="2"/>
  <c r="Y1854" i="2" s="1"/>
  <c r="Q1855" i="2"/>
  <c r="P1856" i="2"/>
  <c r="Q1856" i="2"/>
  <c r="P1857" i="2"/>
  <c r="P1858" i="2"/>
  <c r="Q1858" i="2"/>
  <c r="Q1859" i="2"/>
  <c r="P1860" i="2"/>
  <c r="Q1860" i="2"/>
  <c r="P1861" i="2"/>
  <c r="Q1861" i="2"/>
  <c r="P1862" i="2"/>
  <c r="Q1862" i="2"/>
  <c r="P1863" i="2"/>
  <c r="Y1862" i="2" s="1"/>
  <c r="Q1863" i="2"/>
  <c r="P1864" i="2"/>
  <c r="Q1864" i="2"/>
  <c r="P1865" i="2"/>
  <c r="P1866" i="2"/>
  <c r="Q1866" i="2"/>
  <c r="Q1867" i="2"/>
  <c r="P1868" i="2"/>
  <c r="Q1868" i="2"/>
  <c r="P1869" i="2"/>
  <c r="Q1869" i="2"/>
  <c r="P1870" i="2"/>
  <c r="Q1870" i="2"/>
  <c r="P1871" i="2"/>
  <c r="Y1870" i="2" s="1"/>
  <c r="Q1871" i="2"/>
  <c r="P1872" i="2"/>
  <c r="Q1872" i="2"/>
  <c r="P1873" i="2"/>
  <c r="P1874" i="2"/>
  <c r="Q1874" i="2"/>
  <c r="P1875" i="2"/>
  <c r="Y1874" i="2" s="1"/>
  <c r="Q1875" i="2"/>
  <c r="P1876" i="2"/>
  <c r="Q1876" i="2"/>
  <c r="Q1877" i="2"/>
  <c r="P1877" i="2"/>
  <c r="P1878" i="2"/>
  <c r="Q1878" i="2"/>
  <c r="P1879" i="2"/>
  <c r="Y1878" i="2" s="1"/>
  <c r="Q1879" i="2"/>
  <c r="P1880" i="2"/>
  <c r="Q1880" i="2"/>
  <c r="P1881" i="2"/>
  <c r="P1882" i="2"/>
  <c r="Q1882" i="2"/>
  <c r="P1883" i="2"/>
  <c r="Y1882" i="2" s="1"/>
  <c r="Q1883" i="2"/>
  <c r="P1884" i="2"/>
  <c r="P1885" i="2"/>
  <c r="Q1885" i="2"/>
  <c r="P1886" i="2"/>
  <c r="Q1886" i="2"/>
  <c r="P1887" i="2"/>
  <c r="Y1886" i="2" s="1"/>
  <c r="Q1887" i="2"/>
  <c r="P1888" i="2"/>
  <c r="Q1888" i="2"/>
  <c r="P1889" i="2"/>
  <c r="P1890" i="2"/>
  <c r="Q1890" i="2"/>
  <c r="P1891" i="2"/>
  <c r="Y1890" i="2" s="1"/>
  <c r="Q1891" i="2"/>
  <c r="P1892" i="2"/>
  <c r="P1893" i="2"/>
  <c r="Q1893" i="2"/>
  <c r="P1894" i="2"/>
  <c r="Q1894" i="2"/>
  <c r="P1895" i="2"/>
  <c r="Y1894" i="2" s="1"/>
  <c r="Q1895" i="2"/>
  <c r="P1896" i="2"/>
  <c r="Q1896" i="2"/>
  <c r="P1897" i="2"/>
  <c r="P1898" i="2"/>
  <c r="Q1898" i="2"/>
  <c r="P1899" i="2"/>
  <c r="Y1898" i="2" s="1"/>
  <c r="Q1899" i="2"/>
  <c r="P1900" i="2"/>
  <c r="Q1901" i="2"/>
  <c r="P1901" i="2"/>
  <c r="P1902" i="2"/>
  <c r="Q1902" i="2"/>
  <c r="P1903" i="2"/>
  <c r="Y1902" i="2" s="1"/>
  <c r="Q1903" i="2"/>
  <c r="P1904" i="2"/>
  <c r="Q1904" i="2"/>
  <c r="P1905" i="2"/>
  <c r="P1906" i="2"/>
  <c r="Q1906" i="2"/>
  <c r="P1907" i="2"/>
  <c r="Y1906" i="2" s="1"/>
  <c r="Q1907" i="2"/>
  <c r="P1908" i="2"/>
  <c r="Q1908" i="2"/>
  <c r="Q1909" i="2"/>
  <c r="P1909" i="2"/>
  <c r="P1910" i="2"/>
  <c r="Q1910" i="2"/>
  <c r="P1911" i="2"/>
  <c r="Y1910" i="2" s="1"/>
  <c r="Q1911" i="2"/>
  <c r="P1912" i="2"/>
  <c r="Q1912" i="2"/>
  <c r="P1913" i="2"/>
  <c r="P1914" i="2"/>
  <c r="Q1914" i="2"/>
  <c r="P1915" i="2"/>
  <c r="Y1914" i="2" s="1"/>
  <c r="Q1915" i="2"/>
  <c r="P1916" i="2"/>
  <c r="P1917" i="2"/>
  <c r="Q1917" i="2"/>
  <c r="P1918" i="2"/>
  <c r="Q1918" i="2"/>
  <c r="P1919" i="2"/>
  <c r="Y1918" i="2" s="1"/>
  <c r="Q1919" i="2"/>
  <c r="P1920" i="2"/>
  <c r="Q1920" i="2"/>
  <c r="P1921" i="2"/>
  <c r="P1922" i="2"/>
  <c r="Q1922" i="2"/>
  <c r="Q1923" i="2"/>
  <c r="P1924" i="2"/>
  <c r="Q1924" i="2"/>
  <c r="P1925" i="2"/>
  <c r="Q1925" i="2"/>
  <c r="P1926" i="2"/>
  <c r="Q1926" i="2"/>
  <c r="P1927" i="2"/>
  <c r="Y1926" i="2" s="1"/>
  <c r="Q1927" i="2"/>
  <c r="P1928" i="2"/>
  <c r="Q1928" i="2"/>
  <c r="P1929" i="2"/>
  <c r="P1930" i="2"/>
  <c r="Q1930" i="2"/>
  <c r="Q1931" i="2"/>
  <c r="P1932" i="2"/>
  <c r="Q1932" i="2"/>
  <c r="Q1933" i="2"/>
  <c r="P1933" i="2"/>
  <c r="P1934" i="2"/>
  <c r="Q1934" i="2"/>
  <c r="P1935" i="2"/>
  <c r="Y1934" i="2" s="1"/>
  <c r="Q1935" i="2"/>
  <c r="P1936" i="2"/>
  <c r="Q1936" i="2"/>
  <c r="P1937" i="2"/>
  <c r="P1938" i="2"/>
  <c r="Q1938" i="2"/>
  <c r="P1939" i="2"/>
  <c r="Y1938" i="2" s="1"/>
  <c r="Q1939" i="2"/>
  <c r="P1940" i="2"/>
  <c r="Q1940" i="2"/>
  <c r="Q1941" i="2"/>
  <c r="P1941" i="2"/>
  <c r="P1942" i="2"/>
  <c r="Q1942" i="2"/>
  <c r="P1943" i="2"/>
  <c r="Y1942" i="2" s="1"/>
  <c r="Q1943" i="2"/>
  <c r="P1944" i="2"/>
  <c r="Q1944" i="2"/>
  <c r="P1945" i="2"/>
  <c r="P1946" i="2"/>
  <c r="Q1946" i="2"/>
  <c r="P1947" i="2"/>
  <c r="Y1946" i="2" s="1"/>
  <c r="Q1947" i="2"/>
  <c r="P1948" i="2"/>
  <c r="Q1949" i="2"/>
  <c r="P1949" i="2"/>
  <c r="P1950" i="2"/>
  <c r="Q1950" i="2"/>
  <c r="P1951" i="2"/>
  <c r="Y1950" i="2" s="1"/>
  <c r="Q1951" i="2"/>
  <c r="P1952" i="2"/>
  <c r="Q1952" i="2"/>
  <c r="P1953" i="2"/>
  <c r="P1954" i="2"/>
  <c r="Q1954" i="2"/>
  <c r="P1955" i="2"/>
  <c r="Y1954" i="2" s="1"/>
  <c r="Q1955" i="2"/>
  <c r="P1956" i="2"/>
  <c r="Q1957" i="2"/>
  <c r="P1957" i="2"/>
  <c r="P1958" i="2"/>
  <c r="Q1958" i="2"/>
  <c r="P1959" i="2"/>
  <c r="Y1958" i="2" s="1"/>
  <c r="Q1959" i="2"/>
  <c r="P1960" i="2"/>
  <c r="Q1960" i="2"/>
  <c r="P1961" i="2"/>
  <c r="P1962" i="2"/>
  <c r="Q1962" i="2"/>
  <c r="P1963" i="2"/>
  <c r="Y1962" i="2" s="1"/>
  <c r="Q1963" i="2"/>
  <c r="P1964" i="2"/>
  <c r="Q1964" i="2"/>
  <c r="Q1965" i="2"/>
  <c r="P1965" i="2"/>
  <c r="P1966" i="2"/>
  <c r="Q1966" i="2"/>
  <c r="P1967" i="2"/>
  <c r="Y1966" i="2" s="1"/>
  <c r="Q1967" i="2"/>
  <c r="P1968" i="2"/>
  <c r="Q1968" i="2"/>
  <c r="P1969" i="2"/>
  <c r="P1970" i="2"/>
  <c r="Q1970" i="2"/>
  <c r="P1971" i="2"/>
  <c r="Y1970" i="2" s="1"/>
  <c r="Q1971" i="2"/>
  <c r="P1972" i="2"/>
  <c r="Q1972" i="2"/>
  <c r="Q1973" i="2"/>
  <c r="P1973" i="2"/>
  <c r="P1974" i="2"/>
  <c r="Q1974" i="2"/>
  <c r="P1975" i="2"/>
  <c r="Y1974" i="2" s="1"/>
  <c r="Q1975" i="2"/>
  <c r="P1976" i="2"/>
  <c r="Q1976" i="2"/>
  <c r="P1977" i="2"/>
  <c r="P1978" i="2"/>
  <c r="Q1978" i="2"/>
  <c r="P1979" i="2"/>
  <c r="Y1978" i="2" s="1"/>
  <c r="Q1979" i="2"/>
  <c r="P1980" i="2"/>
  <c r="Q1980" i="2"/>
  <c r="Q1981" i="2"/>
  <c r="P1981" i="2"/>
  <c r="P1982" i="2"/>
  <c r="Q1982" i="2"/>
  <c r="P1983" i="2"/>
  <c r="Y1982" i="2" s="1"/>
  <c r="Q1983" i="2"/>
  <c r="P1984" i="2"/>
  <c r="Q1984" i="2"/>
  <c r="P1985" i="2"/>
  <c r="P1986" i="2"/>
  <c r="Q1986" i="2"/>
  <c r="Q1987" i="2"/>
  <c r="P1988" i="2"/>
  <c r="Q1988" i="2"/>
  <c r="Q1989" i="2"/>
  <c r="P1989" i="2"/>
  <c r="P1990" i="2"/>
  <c r="Q1990" i="2"/>
  <c r="P1991" i="2"/>
  <c r="Y1990" i="2" s="1"/>
  <c r="Q1991" i="2"/>
  <c r="P1992" i="2"/>
  <c r="Q1992" i="2"/>
  <c r="P1993" i="2"/>
  <c r="P1994" i="2"/>
  <c r="Q1994" i="2"/>
  <c r="Q1995" i="2"/>
  <c r="P1996" i="2"/>
  <c r="Q1996" i="2"/>
  <c r="Q1997" i="2"/>
  <c r="P1997" i="2"/>
  <c r="P1998" i="2"/>
  <c r="Q1998" i="2"/>
  <c r="P1999" i="2"/>
  <c r="Y1998" i="2" s="1"/>
  <c r="Q1999" i="2"/>
  <c r="P2000" i="2"/>
  <c r="Q2000" i="2"/>
  <c r="P2001" i="2"/>
  <c r="P2002" i="2"/>
  <c r="Q2002" i="2"/>
  <c r="P2003" i="2"/>
  <c r="Y2002" i="2" s="1"/>
  <c r="Q2003" i="2"/>
  <c r="P2004" i="2"/>
  <c r="Q2004" i="2"/>
  <c r="Q2005" i="2"/>
  <c r="P2005" i="2"/>
  <c r="P2006" i="2"/>
  <c r="Q2006" i="2"/>
  <c r="P2007" i="2"/>
  <c r="Y2006" i="2" s="1"/>
  <c r="Q2007" i="2"/>
  <c r="P2008" i="2"/>
  <c r="Q2008" i="2"/>
  <c r="P2009" i="2"/>
  <c r="P2010" i="2"/>
  <c r="Q2010" i="2"/>
  <c r="P2011" i="2"/>
  <c r="Y2010" i="2" s="1"/>
  <c r="Q2011" i="2"/>
  <c r="P2012" i="2"/>
  <c r="Q2013" i="2"/>
  <c r="P2013" i="2"/>
  <c r="P2014" i="2"/>
  <c r="Q2014" i="2"/>
  <c r="P2015" i="2"/>
  <c r="Y2014" i="2" s="1"/>
  <c r="Q2015" i="2"/>
  <c r="P2016" i="2"/>
  <c r="Q2016" i="2"/>
  <c r="P2017" i="2"/>
  <c r="P2018" i="2"/>
  <c r="Q2018" i="2"/>
  <c r="P2019" i="2"/>
  <c r="Y2018" i="2" s="1"/>
  <c r="Q2019" i="2"/>
  <c r="P2020" i="2"/>
  <c r="Q2021" i="2"/>
  <c r="P2021" i="2"/>
  <c r="P2022" i="2"/>
  <c r="Q2022" i="2"/>
  <c r="P2023" i="2"/>
  <c r="Y2022" i="2" s="1"/>
  <c r="Q2023" i="2"/>
  <c r="P2024" i="2"/>
  <c r="Q2024" i="2"/>
  <c r="P2025" i="2"/>
  <c r="P2026" i="2"/>
  <c r="Q2026" i="2"/>
  <c r="P2027" i="2"/>
  <c r="Y2026" i="2" s="1"/>
  <c r="Q2027" i="2"/>
  <c r="P2028" i="2"/>
  <c r="Q2028" i="2"/>
  <c r="Q2029" i="2"/>
  <c r="P2029" i="2"/>
  <c r="P2030" i="2"/>
  <c r="Q2030" i="2"/>
  <c r="P2031" i="2"/>
  <c r="Y2030" i="2" s="1"/>
  <c r="Q2031" i="2"/>
  <c r="P2032" i="2"/>
  <c r="Q2032" i="2"/>
  <c r="P2033" i="2"/>
  <c r="P2034" i="2"/>
  <c r="Q2034" i="2"/>
  <c r="P2035" i="2"/>
  <c r="Y2034" i="2" s="1"/>
  <c r="Q2035" i="2"/>
  <c r="P2036" i="2"/>
  <c r="Q2036" i="2"/>
  <c r="Q2037" i="2"/>
  <c r="P2037" i="2"/>
  <c r="P2038" i="2"/>
  <c r="Q2038" i="2"/>
  <c r="P2039" i="2"/>
  <c r="Y2038" i="2" s="1"/>
  <c r="Q2039" i="2"/>
  <c r="P2040" i="2"/>
  <c r="Q2040" i="2"/>
  <c r="P2041" i="2"/>
  <c r="P2042" i="2"/>
  <c r="Q2042" i="2"/>
  <c r="P2043" i="2"/>
  <c r="Y2042" i="2" s="1"/>
  <c r="Q2043" i="2"/>
  <c r="P2044" i="2"/>
  <c r="Q2044" i="2"/>
  <c r="Q2045" i="2"/>
  <c r="P2045" i="2"/>
  <c r="P2046" i="2"/>
  <c r="Q2046" i="2"/>
  <c r="P2047" i="2"/>
  <c r="Y2046" i="2" s="1"/>
  <c r="Q2047" i="2"/>
  <c r="P2048" i="2"/>
  <c r="Q2048" i="2"/>
  <c r="P2049" i="2"/>
  <c r="P2050" i="2"/>
  <c r="Q2050" i="2"/>
  <c r="Q2051" i="2"/>
  <c r="P2052" i="2"/>
  <c r="Q2052" i="2"/>
  <c r="Q2053" i="2"/>
  <c r="P2053" i="2"/>
  <c r="P2054" i="2"/>
  <c r="Q2054" i="2"/>
  <c r="P2055" i="2"/>
  <c r="Y2054" i="2" s="1"/>
  <c r="Q2055" i="2"/>
  <c r="P2056" i="2"/>
  <c r="Q2056" i="2"/>
  <c r="P2057" i="2"/>
  <c r="P2058" i="2"/>
  <c r="Q2058" i="2"/>
  <c r="Q2059" i="2"/>
  <c r="P2060" i="2"/>
  <c r="Q2060" i="2"/>
  <c r="Q2061" i="2"/>
  <c r="P2061" i="2"/>
  <c r="P2062" i="2"/>
  <c r="Q2062" i="2"/>
  <c r="P2063" i="2"/>
  <c r="Y2062" i="2" s="1"/>
  <c r="Q2063" i="2"/>
  <c r="P2064" i="2"/>
  <c r="Q2064" i="2"/>
  <c r="P2065" i="2"/>
  <c r="P2066" i="2"/>
  <c r="Q2066" i="2"/>
  <c r="P2067" i="2"/>
  <c r="Y2066" i="2" s="1"/>
  <c r="Q2067" i="2"/>
  <c r="P2068" i="2"/>
  <c r="Q2068" i="2"/>
  <c r="Q2069" i="2"/>
  <c r="P2069" i="2"/>
  <c r="P2070" i="2"/>
  <c r="Q2070" i="2"/>
  <c r="P2071" i="2"/>
  <c r="Y2070" i="2" s="1"/>
  <c r="Q2071" i="2"/>
  <c r="P2072" i="2"/>
  <c r="Q2072" i="2"/>
  <c r="P2073" i="2"/>
  <c r="P2074" i="2"/>
  <c r="Q2074" i="2"/>
  <c r="P2075" i="2"/>
  <c r="Y2074" i="2" s="1"/>
  <c r="Q2075" i="2"/>
  <c r="P2076" i="2"/>
  <c r="Q2077" i="2"/>
  <c r="P2077" i="2"/>
  <c r="P2078" i="2"/>
  <c r="Q2078" i="2"/>
  <c r="P2079" i="2"/>
  <c r="Y2078" i="2" s="1"/>
  <c r="Q2079" i="2"/>
  <c r="P2080" i="2"/>
  <c r="Q2080" i="2"/>
  <c r="P2081" i="2"/>
  <c r="P2082" i="2"/>
  <c r="Q2082" i="2"/>
  <c r="P2083" i="2"/>
  <c r="Y2082" i="2" s="1"/>
  <c r="Q2083" i="2"/>
  <c r="P2084" i="2"/>
  <c r="Q2085" i="2"/>
  <c r="P2085" i="2"/>
  <c r="P2086" i="2"/>
  <c r="Q2086" i="2"/>
  <c r="P2087" i="2"/>
  <c r="Y2086" i="2" s="1"/>
  <c r="Q2087" i="2"/>
  <c r="P2088" i="2"/>
  <c r="Q2088" i="2"/>
  <c r="P2089" i="2"/>
  <c r="P2090" i="2"/>
  <c r="Q2090" i="2"/>
  <c r="P2091" i="2"/>
  <c r="Y2090" i="2" s="1"/>
  <c r="Q2091" i="2"/>
  <c r="P2092" i="2"/>
  <c r="Q2092" i="2"/>
  <c r="Q2093" i="2"/>
  <c r="P2093" i="2"/>
  <c r="P2094" i="2"/>
  <c r="Q2094" i="2"/>
  <c r="P2095" i="2"/>
  <c r="Y2094" i="2" s="1"/>
  <c r="Q2095" i="2"/>
  <c r="P2096" i="2"/>
  <c r="Q2096" i="2"/>
  <c r="P2097" i="2"/>
  <c r="P2098" i="2"/>
  <c r="Q2098" i="2"/>
  <c r="P2099" i="2"/>
  <c r="Y2098" i="2" s="1"/>
  <c r="Q2099" i="2"/>
  <c r="P2100" i="2"/>
  <c r="Q2100" i="2"/>
  <c r="Q2101" i="2"/>
  <c r="P2101" i="2"/>
  <c r="P2102" i="2"/>
  <c r="Q2102" i="2"/>
  <c r="P2103" i="2"/>
  <c r="Y2102" i="2" s="1"/>
  <c r="Q2103" i="2"/>
  <c r="P2104" i="2"/>
  <c r="Q2104" i="2"/>
  <c r="P2105" i="2"/>
  <c r="P2106" i="2"/>
  <c r="Q2106" i="2"/>
  <c r="P2107" i="2"/>
  <c r="Y2106" i="2" s="1"/>
  <c r="Q2107" i="2"/>
  <c r="P2108" i="2"/>
  <c r="Q2108" i="2"/>
  <c r="Q2109" i="2"/>
  <c r="P2109" i="2"/>
  <c r="P2110" i="2"/>
  <c r="Q2110" i="2"/>
  <c r="P2111" i="2"/>
  <c r="Y2110" i="2" s="1"/>
  <c r="Q2111" i="2"/>
  <c r="P2112" i="2"/>
  <c r="Q2112" i="2"/>
  <c r="P2113" i="2"/>
  <c r="P2114" i="2"/>
  <c r="Q2114" i="2"/>
  <c r="Q2115" i="2"/>
  <c r="P2116" i="2"/>
  <c r="Q2116" i="2"/>
  <c r="Q2117" i="2"/>
  <c r="P2117" i="2"/>
  <c r="P2118" i="2"/>
  <c r="Q2118" i="2"/>
  <c r="P2119" i="2"/>
  <c r="Y2118" i="2" s="1"/>
  <c r="Q2119" i="2"/>
  <c r="P2120" i="2"/>
  <c r="Q2120" i="2"/>
  <c r="P2121" i="2"/>
  <c r="P2122" i="2"/>
  <c r="Q2122" i="2"/>
  <c r="P2123" i="2"/>
  <c r="Y2122" i="2" s="1"/>
  <c r="Q2123" i="2"/>
  <c r="P2124" i="2"/>
  <c r="Q2124" i="2"/>
  <c r="Q2125" i="2"/>
  <c r="P2125" i="2"/>
  <c r="P2126" i="2"/>
  <c r="Q2126" i="2"/>
  <c r="P2127" i="2"/>
  <c r="Y2126" i="2" s="1"/>
  <c r="Q2127" i="2"/>
  <c r="P2128" i="2"/>
  <c r="Q2128" i="2"/>
  <c r="P2129" i="2"/>
  <c r="P2130" i="2"/>
  <c r="Q2130" i="2"/>
  <c r="P2131" i="2"/>
  <c r="Y2130" i="2" s="1"/>
  <c r="Q2131" i="2"/>
  <c r="P2132" i="2"/>
  <c r="Q2132" i="2"/>
  <c r="Q2133" i="2"/>
  <c r="P2133" i="2"/>
  <c r="P2134" i="2"/>
  <c r="Q2134" i="2"/>
  <c r="P2135" i="2"/>
  <c r="Y2134" i="2" s="1"/>
  <c r="Q2135" i="2"/>
  <c r="P2136" i="2"/>
  <c r="Q2136" i="2"/>
  <c r="P2137" i="2"/>
  <c r="P2138" i="2"/>
  <c r="Q2138" i="2"/>
  <c r="P2139" i="2"/>
  <c r="Y2138" i="2" s="1"/>
  <c r="Q2139" i="2"/>
  <c r="P2140" i="2"/>
  <c r="Q2141" i="2"/>
  <c r="P2141" i="2"/>
  <c r="P2142" i="2"/>
  <c r="Q2142" i="2"/>
  <c r="P2143" i="2"/>
  <c r="Y2142" i="2" s="1"/>
  <c r="Q2143" i="2"/>
  <c r="P2144" i="2"/>
  <c r="Q2144" i="2"/>
  <c r="P2145" i="2"/>
  <c r="P2146" i="2"/>
  <c r="Q2146" i="2"/>
  <c r="P2147" i="2"/>
  <c r="Y2146" i="2" s="1"/>
  <c r="Q2147" i="2"/>
  <c r="P2148" i="2"/>
  <c r="Q2149" i="2"/>
  <c r="P2149" i="2"/>
  <c r="P2150" i="2"/>
  <c r="Q2150" i="2"/>
  <c r="P2151" i="2"/>
  <c r="Y2150" i="2" s="1"/>
  <c r="Q2151" i="2"/>
  <c r="P2152" i="2"/>
  <c r="Q2152" i="2"/>
  <c r="P2153" i="2"/>
  <c r="P2154" i="2"/>
  <c r="Q2154" i="2"/>
  <c r="P2155" i="2"/>
  <c r="Y2154" i="2" s="1"/>
  <c r="Q2155" i="2"/>
  <c r="P2156" i="2"/>
  <c r="Q2156" i="2"/>
  <c r="Q2157" i="2"/>
  <c r="P2157" i="2"/>
  <c r="P2158" i="2"/>
  <c r="Q2158" i="2"/>
  <c r="P2159" i="2"/>
  <c r="Y2158" i="2" s="1"/>
  <c r="Q2159" i="2"/>
  <c r="P2160" i="2"/>
  <c r="Q2160" i="2"/>
  <c r="P2161" i="2"/>
  <c r="P2162" i="2"/>
  <c r="Q2162" i="2"/>
  <c r="P2163" i="2"/>
  <c r="Y2162" i="2" s="1"/>
  <c r="Q2163" i="2"/>
  <c r="P2164" i="2"/>
  <c r="Q2164" i="2"/>
  <c r="Q2165" i="2"/>
  <c r="P2165" i="2"/>
  <c r="P2166" i="2"/>
  <c r="Q2166" i="2"/>
  <c r="P2167" i="2"/>
  <c r="Y2166" i="2" s="1"/>
  <c r="Q2167" i="2"/>
  <c r="P2168" i="2"/>
  <c r="Q2168" i="2"/>
  <c r="P2169" i="2"/>
  <c r="P2170" i="2"/>
  <c r="Q2170" i="2"/>
  <c r="P2171" i="2"/>
  <c r="Y2170" i="2" s="1"/>
  <c r="Q2171" i="2"/>
  <c r="P2172" i="2"/>
  <c r="Q2172" i="2"/>
  <c r="Q2173" i="2"/>
  <c r="P2173" i="2"/>
  <c r="P2174" i="2"/>
  <c r="Q2174" i="2"/>
  <c r="P2175" i="2"/>
  <c r="Y2174" i="2" s="1"/>
  <c r="Q2175" i="2"/>
  <c r="P2176" i="2"/>
  <c r="Q2176" i="2"/>
  <c r="P2177" i="2"/>
  <c r="P2178" i="2"/>
  <c r="Q2178" i="2"/>
  <c r="Q2179" i="2"/>
  <c r="P2180" i="2"/>
  <c r="Q2180" i="2"/>
  <c r="Q2181" i="2"/>
  <c r="P2181" i="2"/>
  <c r="P2182" i="2"/>
  <c r="Q2182" i="2"/>
  <c r="P2183" i="2"/>
  <c r="Y2182" i="2" s="1"/>
  <c r="Q2183" i="2"/>
  <c r="P2184" i="2"/>
  <c r="Q2184" i="2"/>
  <c r="P2185" i="2"/>
  <c r="P2186" i="2"/>
  <c r="Q2186" i="2"/>
  <c r="P2187" i="2"/>
  <c r="Y2186" i="2" s="1"/>
  <c r="Q2187" i="2"/>
  <c r="P2188" i="2"/>
  <c r="Q2188" i="2"/>
  <c r="Q2189" i="2"/>
  <c r="P2189" i="2"/>
  <c r="P2190" i="2"/>
  <c r="Q2190" i="2"/>
  <c r="P2191" i="2"/>
  <c r="Y2190" i="2" s="1"/>
  <c r="Q2191" i="2"/>
  <c r="P2192" i="2"/>
  <c r="Q2192" i="2"/>
  <c r="P2193" i="2"/>
  <c r="P2194" i="2"/>
  <c r="Q2194" i="2"/>
  <c r="P2195" i="2"/>
  <c r="Y2194" i="2" s="1"/>
  <c r="Q2195" i="2"/>
  <c r="P2196" i="2"/>
  <c r="Q2196" i="2"/>
  <c r="Q2197" i="2"/>
  <c r="P2197" i="2"/>
  <c r="P2198" i="2"/>
  <c r="Q2198" i="2"/>
  <c r="P2199" i="2"/>
  <c r="Y2198" i="2" s="1"/>
  <c r="Q2199" i="2"/>
  <c r="P2200" i="2"/>
  <c r="Q2200" i="2"/>
  <c r="P2201" i="2"/>
  <c r="P2202" i="2"/>
  <c r="Q2202" i="2"/>
  <c r="P2203" i="2"/>
  <c r="Y2202" i="2" s="1"/>
  <c r="Q2203" i="2"/>
  <c r="P2204" i="2"/>
  <c r="Q2205" i="2"/>
  <c r="P2205" i="2"/>
  <c r="P2206" i="2"/>
  <c r="Q2206" i="2"/>
  <c r="P2207" i="2"/>
  <c r="Y2206" i="2" s="1"/>
  <c r="Q2207" i="2"/>
  <c r="P2208" i="2"/>
  <c r="Q2208" i="2"/>
  <c r="P2209" i="2"/>
  <c r="Y2" i="2"/>
  <c r="X2190" i="2" l="1"/>
  <c r="R2190" i="2"/>
  <c r="X2126" i="2"/>
  <c r="R2126" i="2"/>
  <c r="R2086" i="2"/>
  <c r="X2086" i="2"/>
  <c r="R2046" i="2"/>
  <c r="X2046" i="2"/>
  <c r="X2038" i="2"/>
  <c r="R2038" i="2"/>
  <c r="X2030" i="2"/>
  <c r="R2030" i="2"/>
  <c r="X1966" i="2"/>
  <c r="R1966" i="2"/>
  <c r="R1958" i="2"/>
  <c r="X1958" i="2"/>
  <c r="X1950" i="2"/>
  <c r="R1950" i="2"/>
  <c r="X1942" i="2"/>
  <c r="R1942" i="2"/>
  <c r="X1934" i="2"/>
  <c r="R1934" i="2"/>
  <c r="X1926" i="2"/>
  <c r="R1926" i="2"/>
  <c r="R1918" i="2"/>
  <c r="X1918" i="2"/>
  <c r="X1910" i="2"/>
  <c r="R1910" i="2"/>
  <c r="R1902" i="2"/>
  <c r="X1902" i="2"/>
  <c r="X1894" i="2"/>
  <c r="R1894" i="2"/>
  <c r="X1886" i="2"/>
  <c r="R1886" i="2"/>
  <c r="R1878" i="2"/>
  <c r="X1878" i="2"/>
  <c r="R1870" i="2"/>
  <c r="X1870" i="2"/>
  <c r="R1862" i="2"/>
  <c r="X1862" i="2"/>
  <c r="X1854" i="2"/>
  <c r="R1854" i="2"/>
  <c r="X1846" i="2"/>
  <c r="R1846" i="2"/>
  <c r="R1838" i="2"/>
  <c r="X1838" i="2"/>
  <c r="R1830" i="2"/>
  <c r="X1830" i="2"/>
  <c r="M183" i="1"/>
  <c r="N183" i="1"/>
  <c r="L183" i="1"/>
  <c r="N124" i="1"/>
  <c r="M124" i="1"/>
  <c r="X2182" i="2"/>
  <c r="R2182" i="2"/>
  <c r="X2006" i="2"/>
  <c r="R2006" i="2"/>
  <c r="L480" i="1"/>
  <c r="N480" i="1"/>
  <c r="L201" i="1"/>
  <c r="M201" i="1"/>
  <c r="N201" i="1"/>
  <c r="L161" i="1"/>
  <c r="M161" i="1"/>
  <c r="N143" i="1"/>
  <c r="L143" i="1"/>
  <c r="X2134" i="2"/>
  <c r="R2134" i="2"/>
  <c r="R2014" i="2"/>
  <c r="X2014" i="2"/>
  <c r="S2138" i="2"/>
  <c r="Z2138" i="2"/>
  <c r="T2138" i="2"/>
  <c r="S2010" i="2"/>
  <c r="T2010" i="2"/>
  <c r="Z2010" i="2"/>
  <c r="S1954" i="2"/>
  <c r="T1954" i="2"/>
  <c r="Z1954" i="2"/>
  <c r="S1946" i="2"/>
  <c r="T1946" i="2"/>
  <c r="Z1946" i="2"/>
  <c r="Z1890" i="2"/>
  <c r="S1890" i="2"/>
  <c r="T1890" i="2"/>
  <c r="T1882" i="2"/>
  <c r="S1882" i="2"/>
  <c r="Z1882" i="2"/>
  <c r="Z1850" i="2"/>
  <c r="T1850" i="2"/>
  <c r="S1850" i="2"/>
  <c r="Z1834" i="2"/>
  <c r="S1834" i="2"/>
  <c r="T1834" i="2"/>
  <c r="T1826" i="2"/>
  <c r="S1826" i="2"/>
  <c r="Z1826" i="2"/>
  <c r="L391" i="1"/>
  <c r="M391" i="1"/>
  <c r="N391" i="1"/>
  <c r="X2174" i="2"/>
  <c r="R2174" i="2"/>
  <c r="R2022" i="2"/>
  <c r="X2022" i="2"/>
  <c r="R2206" i="2"/>
  <c r="X2206" i="2"/>
  <c r="X2142" i="2"/>
  <c r="R2142" i="2"/>
  <c r="X2102" i="2"/>
  <c r="R2102" i="2"/>
  <c r="X2062" i="2"/>
  <c r="R2062" i="2"/>
  <c r="X1990" i="2"/>
  <c r="R1990" i="2"/>
  <c r="T1914" i="2"/>
  <c r="S1914" i="2"/>
  <c r="Z1914" i="2"/>
  <c r="X2166" i="2"/>
  <c r="R2166" i="2"/>
  <c r="X2118" i="2"/>
  <c r="R2118" i="2"/>
  <c r="R2078" i="2"/>
  <c r="X2078" i="2"/>
  <c r="X1974" i="2"/>
  <c r="R1974" i="2"/>
  <c r="T2146" i="2"/>
  <c r="Z2146" i="2"/>
  <c r="S2146" i="2"/>
  <c r="S1898" i="2"/>
  <c r="T1898" i="2"/>
  <c r="Z1898" i="2"/>
  <c r="X2158" i="2"/>
  <c r="R2158" i="2"/>
  <c r="X2110" i="2"/>
  <c r="R2110" i="2"/>
  <c r="X2070" i="2"/>
  <c r="R2070" i="2"/>
  <c r="R1982" i="2"/>
  <c r="X1982" i="2"/>
  <c r="Z2082" i="2"/>
  <c r="S2082" i="2"/>
  <c r="T2082" i="2"/>
  <c r="Z2018" i="2"/>
  <c r="S2018" i="2"/>
  <c r="T2018" i="2"/>
  <c r="L433" i="1"/>
  <c r="N433" i="1"/>
  <c r="N393" i="1"/>
  <c r="L393" i="1"/>
  <c r="N385" i="1"/>
  <c r="L385" i="1"/>
  <c r="X2198" i="2"/>
  <c r="R2198" i="2"/>
  <c r="R2150" i="2"/>
  <c r="X2150" i="2"/>
  <c r="X2094" i="2"/>
  <c r="R2094" i="2"/>
  <c r="X2054" i="2"/>
  <c r="R2054" i="2"/>
  <c r="X1998" i="2"/>
  <c r="R1998" i="2"/>
  <c r="S2202" i="2"/>
  <c r="T2202" i="2"/>
  <c r="Z2202" i="2"/>
  <c r="S2074" i="2"/>
  <c r="Z2074" i="2"/>
  <c r="T2074" i="2"/>
  <c r="M455" i="1"/>
  <c r="N455" i="1"/>
  <c r="N151" i="1"/>
  <c r="M151" i="1"/>
  <c r="L151" i="1"/>
  <c r="N140" i="1"/>
  <c r="L140" i="1"/>
  <c r="S2174" i="2"/>
  <c r="T2174" i="2"/>
  <c r="Z2174" i="2"/>
  <c r="S2170" i="2"/>
  <c r="Z2170" i="2"/>
  <c r="T2170" i="2"/>
  <c r="S2110" i="2"/>
  <c r="T2110" i="2"/>
  <c r="Z2110" i="2"/>
  <c r="S2106" i="2"/>
  <c r="Z2106" i="2"/>
  <c r="T2106" i="2"/>
  <c r="S2046" i="2"/>
  <c r="T2046" i="2"/>
  <c r="Z2046" i="2"/>
  <c r="S2042" i="2"/>
  <c r="Z2042" i="2"/>
  <c r="T2042" i="2"/>
  <c r="S1982" i="2"/>
  <c r="T1982" i="2"/>
  <c r="Z1982" i="2"/>
  <c r="S1978" i="2"/>
  <c r="T1978" i="2"/>
  <c r="Z1978" i="2"/>
  <c r="S1918" i="2"/>
  <c r="T1918" i="2"/>
  <c r="Z1918" i="2"/>
  <c r="Z1854" i="2"/>
  <c r="S1854" i="2"/>
  <c r="T1854" i="2"/>
  <c r="H3" i="1"/>
  <c r="H642" i="1"/>
  <c r="H570" i="1"/>
  <c r="T642" i="1"/>
  <c r="S630" i="1"/>
  <c r="T626" i="1"/>
  <c r="J626" i="1"/>
  <c r="T578" i="1"/>
  <c r="J570" i="1"/>
  <c r="N413" i="1"/>
  <c r="L341" i="1"/>
  <c r="L189" i="1"/>
  <c r="J130" i="1"/>
  <c r="N53" i="1"/>
  <c r="S30" i="1"/>
  <c r="S2054" i="2"/>
  <c r="Z2054" i="2"/>
  <c r="T2054" i="2"/>
  <c r="S1990" i="2"/>
  <c r="T1990" i="2"/>
  <c r="Z1990" i="2"/>
  <c r="S1862" i="2"/>
  <c r="T1862" i="2"/>
  <c r="Z1862" i="2"/>
  <c r="S1858" i="2"/>
  <c r="T1858" i="2"/>
  <c r="Z1858" i="2"/>
  <c r="T586" i="1"/>
  <c r="S462" i="1"/>
  <c r="Z2162" i="2"/>
  <c r="S2162" i="2"/>
  <c r="T2162" i="2"/>
  <c r="S2038" i="2"/>
  <c r="Z2038" i="2"/>
  <c r="T2038" i="2"/>
  <c r="S1846" i="2"/>
  <c r="T1846" i="2"/>
  <c r="Z1846" i="2"/>
  <c r="S2182" i="2"/>
  <c r="T2182" i="2"/>
  <c r="Z2182" i="2"/>
  <c r="Z2186" i="2"/>
  <c r="T2186" i="2"/>
  <c r="S2186" i="2"/>
  <c r="Z2122" i="2"/>
  <c r="T2122" i="2"/>
  <c r="S2122" i="2"/>
  <c r="Z2058" i="2"/>
  <c r="T2058" i="2"/>
  <c r="S2058" i="2"/>
  <c r="Z1930" i="2"/>
  <c r="T1930" i="2"/>
  <c r="S1930" i="2"/>
  <c r="X2202" i="2"/>
  <c r="R2202" i="2"/>
  <c r="R2194" i="2"/>
  <c r="X2194" i="2"/>
  <c r="X2186" i="2"/>
  <c r="R2186" i="2"/>
  <c r="X2178" i="2"/>
  <c r="R2178" i="2"/>
  <c r="X2146" i="2"/>
  <c r="R2146" i="2"/>
  <c r="X2138" i="2"/>
  <c r="R2138" i="2"/>
  <c r="R2130" i="2"/>
  <c r="X2130" i="2"/>
  <c r="X2122" i="2"/>
  <c r="R2122" i="2"/>
  <c r="X2114" i="2"/>
  <c r="R2114" i="2"/>
  <c r="R2106" i="2"/>
  <c r="X2106" i="2"/>
  <c r="X2098" i="2"/>
  <c r="R2098" i="2"/>
  <c r="X2090" i="2"/>
  <c r="R2090" i="2"/>
  <c r="X2082" i="2"/>
  <c r="R2082" i="2"/>
  <c r="X2074" i="2"/>
  <c r="R2074" i="2"/>
  <c r="R2066" i="2"/>
  <c r="X2066" i="2"/>
  <c r="X2058" i="2"/>
  <c r="R2058" i="2"/>
  <c r="X2050" i="2"/>
  <c r="R2050" i="2"/>
  <c r="R2042" i="2"/>
  <c r="X2042" i="2"/>
  <c r="R2034" i="2"/>
  <c r="X2034" i="2"/>
  <c r="R2026" i="2"/>
  <c r="X2026" i="2"/>
  <c r="X2018" i="2"/>
  <c r="R2018" i="2"/>
  <c r="X2010" i="2"/>
  <c r="R2010" i="2"/>
  <c r="R2002" i="2"/>
  <c r="X2002" i="2"/>
  <c r="R1994" i="2"/>
  <c r="X1994" i="2"/>
  <c r="X1986" i="2"/>
  <c r="R1986" i="2"/>
  <c r="R1978" i="2"/>
  <c r="X1978" i="2"/>
  <c r="R1970" i="2"/>
  <c r="X1970" i="2"/>
  <c r="R1962" i="2"/>
  <c r="X1962" i="2"/>
  <c r="X1954" i="2"/>
  <c r="R1954" i="2"/>
  <c r="X1946" i="2"/>
  <c r="R1946" i="2"/>
  <c r="R1938" i="2"/>
  <c r="X1938" i="2"/>
  <c r="R1930" i="2"/>
  <c r="X1930" i="2"/>
  <c r="R1922" i="2"/>
  <c r="X1922" i="2"/>
  <c r="R1914" i="2"/>
  <c r="X1914" i="2"/>
  <c r="X1906" i="2"/>
  <c r="R1906" i="2"/>
  <c r="R1898" i="2"/>
  <c r="X1898" i="2"/>
  <c r="R1890" i="2"/>
  <c r="X1890" i="2"/>
  <c r="X1882" i="2"/>
  <c r="R1882" i="2"/>
  <c r="X1874" i="2"/>
  <c r="R1874" i="2"/>
  <c r="X1866" i="2"/>
  <c r="R1866" i="2"/>
  <c r="R1858" i="2"/>
  <c r="X1858" i="2"/>
  <c r="R1850" i="2"/>
  <c r="X1850" i="2"/>
  <c r="R1842" i="2"/>
  <c r="X1842" i="2"/>
  <c r="R1834" i="2"/>
  <c r="X1834" i="2"/>
  <c r="X1826" i="2"/>
  <c r="R1826" i="2"/>
  <c r="H640" i="1"/>
  <c r="S650" i="1"/>
  <c r="N175" i="1"/>
  <c r="J42" i="1"/>
  <c r="T2166" i="2"/>
  <c r="S2166" i="2"/>
  <c r="Z2166" i="2"/>
  <c r="S1906" i="2"/>
  <c r="T1906" i="2"/>
  <c r="Z1906" i="2"/>
  <c r="T2114" i="2"/>
  <c r="Z2114" i="2"/>
  <c r="S2114" i="2"/>
  <c r="T2126" i="2"/>
  <c r="S2126" i="2"/>
  <c r="Z2126" i="2"/>
  <c r="S1866" i="2"/>
  <c r="T1866" i="2"/>
  <c r="Z1866" i="2"/>
  <c r="X2162" i="2"/>
  <c r="R2162" i="2"/>
  <c r="T2198" i="2"/>
  <c r="S2198" i="2"/>
  <c r="Z2198" i="2"/>
  <c r="T2134" i="2"/>
  <c r="Z2134" i="2"/>
  <c r="S2134" i="2"/>
  <c r="T2070" i="2"/>
  <c r="Z2070" i="2"/>
  <c r="S2070" i="2"/>
  <c r="S1874" i="2"/>
  <c r="T1874" i="2"/>
  <c r="Z1874" i="2"/>
  <c r="S570" i="1"/>
  <c r="N288" i="1"/>
  <c r="Z2102" i="2"/>
  <c r="T2102" i="2"/>
  <c r="S2102" i="2"/>
  <c r="Z1970" i="2"/>
  <c r="S1970" i="2"/>
  <c r="T1970" i="2"/>
  <c r="T1986" i="2"/>
  <c r="S1986" i="2"/>
  <c r="Z1986" i="2"/>
  <c r="S1926" i="2"/>
  <c r="T1926" i="2"/>
  <c r="Z1926" i="2"/>
  <c r="S1998" i="2"/>
  <c r="Z1998" i="2"/>
  <c r="T1998" i="2"/>
  <c r="S1934" i="2"/>
  <c r="T1934" i="2"/>
  <c r="Z1934" i="2"/>
  <c r="Z1870" i="2"/>
  <c r="S1870" i="2"/>
  <c r="T1870" i="2"/>
  <c r="X2154" i="2"/>
  <c r="R2154" i="2"/>
  <c r="S2130" i="2"/>
  <c r="Z2130" i="2"/>
  <c r="T2130" i="2"/>
  <c r="S2066" i="2"/>
  <c r="Z2066" i="2"/>
  <c r="T2066" i="2"/>
  <c r="T2006" i="2"/>
  <c r="S2006" i="2"/>
  <c r="Z2006" i="2"/>
  <c r="S1938" i="2"/>
  <c r="Z1938" i="2"/>
  <c r="T1938" i="2"/>
  <c r="S1878" i="2"/>
  <c r="Z1878" i="2"/>
  <c r="T1878" i="2"/>
  <c r="Z2206" i="2"/>
  <c r="T2206" i="2"/>
  <c r="S2206" i="2"/>
  <c r="Z2142" i="2"/>
  <c r="T2142" i="2"/>
  <c r="S2142" i="2"/>
  <c r="Z2078" i="2"/>
  <c r="T2078" i="2"/>
  <c r="S2078" i="2"/>
  <c r="Z2014" i="2"/>
  <c r="T2014" i="2"/>
  <c r="S2014" i="2"/>
  <c r="Z1950" i="2"/>
  <c r="T1950" i="2"/>
  <c r="S1950" i="2"/>
  <c r="S1886" i="2"/>
  <c r="T1886" i="2"/>
  <c r="Z1886" i="2"/>
  <c r="H630" i="1"/>
  <c r="H310" i="1"/>
  <c r="H294" i="1"/>
  <c r="J634" i="1"/>
  <c r="N624" i="1"/>
  <c r="J622" i="1"/>
  <c r="S566" i="1"/>
  <c r="L421" i="1"/>
  <c r="M321" i="1"/>
  <c r="M288" i="1"/>
  <c r="J262" i="1"/>
  <c r="N208" i="1"/>
  <c r="L159" i="1"/>
  <c r="N128" i="1"/>
  <c r="J82" i="1"/>
  <c r="S66" i="1"/>
  <c r="S46" i="1"/>
  <c r="J34" i="1"/>
  <c r="T2178" i="2"/>
  <c r="S2178" i="2"/>
  <c r="Z2178" i="2"/>
  <c r="T2050" i="2"/>
  <c r="Z2050" i="2"/>
  <c r="S2050" i="2"/>
  <c r="S2190" i="2"/>
  <c r="T2190" i="2"/>
  <c r="Z2190" i="2"/>
  <c r="Z2062" i="2"/>
  <c r="S2062" i="2"/>
  <c r="T2062" i="2"/>
  <c r="Z1994" i="2"/>
  <c r="T1994" i="2"/>
  <c r="S1994" i="2"/>
  <c r="R2170" i="2"/>
  <c r="X2170" i="2"/>
  <c r="S2194" i="2"/>
  <c r="Z2194" i="2"/>
  <c r="T2194" i="2"/>
  <c r="S2002" i="2"/>
  <c r="Z2002" i="2"/>
  <c r="T2002" i="2"/>
  <c r="T1942" i="2"/>
  <c r="S1942" i="2"/>
  <c r="Z1942" i="2"/>
  <c r="S2150" i="2"/>
  <c r="T2150" i="2"/>
  <c r="Z2150" i="2"/>
  <c r="S2086" i="2"/>
  <c r="Z2086" i="2"/>
  <c r="T2086" i="2"/>
  <c r="S2022" i="2"/>
  <c r="T2022" i="2"/>
  <c r="Z2022" i="2"/>
  <c r="S1958" i="2"/>
  <c r="T1958" i="2"/>
  <c r="Z1958" i="2"/>
  <c r="S1894" i="2"/>
  <c r="T1894" i="2"/>
  <c r="Z1894" i="2"/>
  <c r="Z1830" i="2"/>
  <c r="S1830" i="2"/>
  <c r="T1830" i="2"/>
  <c r="T654" i="1"/>
  <c r="J654" i="1"/>
  <c r="S638" i="1"/>
  <c r="T634" i="1"/>
  <c r="L624" i="1"/>
  <c r="S598" i="1"/>
  <c r="J590" i="1"/>
  <c r="M590" i="1" s="1"/>
  <c r="M353" i="1"/>
  <c r="M208" i="1"/>
  <c r="S126" i="1"/>
  <c r="N117" i="1"/>
  <c r="N88" i="1"/>
  <c r="S62" i="1"/>
  <c r="S42" i="1"/>
  <c r="S6" i="1"/>
  <c r="S1842" i="2"/>
  <c r="T1842" i="2"/>
  <c r="Z1842" i="2"/>
  <c r="S2118" i="2"/>
  <c r="Z2118" i="2"/>
  <c r="T2118" i="2"/>
  <c r="S1922" i="2"/>
  <c r="T1922" i="2"/>
  <c r="Z1922" i="2"/>
  <c r="T2158" i="2"/>
  <c r="S2158" i="2"/>
  <c r="Z2158" i="2"/>
  <c r="S2154" i="2"/>
  <c r="T2154" i="2"/>
  <c r="Z2154" i="2"/>
  <c r="T2094" i="2"/>
  <c r="Z2094" i="2"/>
  <c r="S2094" i="2"/>
  <c r="S2090" i="2"/>
  <c r="T2090" i="2"/>
  <c r="Z2090" i="2"/>
  <c r="T2030" i="2"/>
  <c r="Z2030" i="2"/>
  <c r="S2030" i="2"/>
  <c r="S2026" i="2"/>
  <c r="T2026" i="2"/>
  <c r="Z2026" i="2"/>
  <c r="T1966" i="2"/>
  <c r="S1966" i="2"/>
  <c r="Z1966" i="2"/>
  <c r="S1962" i="2"/>
  <c r="T1962" i="2"/>
  <c r="Z1962" i="2"/>
  <c r="S1902" i="2"/>
  <c r="T1902" i="2"/>
  <c r="Z1902" i="2"/>
  <c r="S1838" i="2"/>
  <c r="T1838" i="2"/>
  <c r="Z1838" i="2"/>
  <c r="H5" i="1"/>
  <c r="H596" i="1"/>
  <c r="H540" i="1"/>
  <c r="J630" i="1"/>
  <c r="J582" i="1"/>
  <c r="J310" i="1"/>
  <c r="J294" i="1"/>
  <c r="M281" i="1"/>
  <c r="M117" i="1"/>
  <c r="L88" i="1"/>
  <c r="Z2098" i="2"/>
  <c r="S2098" i="2"/>
  <c r="T2098" i="2"/>
  <c r="Z2034" i="2"/>
  <c r="S2034" i="2"/>
  <c r="T2034" i="2"/>
  <c r="S1974" i="2"/>
  <c r="T1974" i="2"/>
  <c r="Z1974" i="2"/>
  <c r="Z1910" i="2"/>
  <c r="T1910" i="2"/>
  <c r="S1910" i="2"/>
  <c r="M145" i="1"/>
  <c r="N103" i="1"/>
  <c r="S82" i="1"/>
  <c r="J74" i="1"/>
  <c r="M60" i="1"/>
  <c r="S34" i="1"/>
  <c r="J18" i="1"/>
  <c r="S94" i="1"/>
  <c r="S478" i="1"/>
  <c r="Z2" i="2"/>
  <c r="S2" i="2"/>
  <c r="R2" i="2"/>
  <c r="U2" i="1"/>
  <c r="J2" i="1"/>
  <c r="L2" i="1" s="1"/>
  <c r="H4" i="1"/>
  <c r="H648" i="1"/>
  <c r="H644" i="1"/>
  <c r="H608" i="1"/>
  <c r="T2" i="1"/>
  <c r="H600" i="1"/>
  <c r="H592" i="1"/>
  <c r="H620" i="1"/>
  <c r="H588" i="1"/>
  <c r="T650" i="1"/>
  <c r="H651" i="1"/>
  <c r="J646" i="1"/>
  <c r="J644" i="1"/>
  <c r="H621" i="1"/>
  <c r="J618" i="1"/>
  <c r="J610" i="1"/>
  <c r="J608" i="1"/>
  <c r="H606" i="1"/>
  <c r="H604" i="1"/>
  <c r="J598" i="1"/>
  <c r="N590" i="1"/>
  <c r="H589" i="1"/>
  <c r="J586" i="1"/>
  <c r="H576" i="1"/>
  <c r="H573" i="1"/>
  <c r="J573" i="1"/>
  <c r="N529" i="1"/>
  <c r="M529" i="1"/>
  <c r="U526" i="1"/>
  <c r="H526" i="1"/>
  <c r="J526" i="1"/>
  <c r="H515" i="1"/>
  <c r="N497" i="1"/>
  <c r="L497" i="1"/>
  <c r="M497" i="1"/>
  <c r="M441" i="1"/>
  <c r="L441" i="1"/>
  <c r="N441" i="1"/>
  <c r="H365" i="1"/>
  <c r="H348" i="1"/>
  <c r="H637" i="1"/>
  <c r="H613" i="1"/>
  <c r="L590" i="1"/>
  <c r="R590" i="1" s="1"/>
  <c r="H581" i="1"/>
  <c r="U578" i="1"/>
  <c r="H578" i="1"/>
  <c r="H561" i="1"/>
  <c r="H544" i="1"/>
  <c r="J544" i="1"/>
  <c r="M544" i="1" s="1"/>
  <c r="M541" i="1"/>
  <c r="L541" i="1"/>
  <c r="H529" i="1"/>
  <c r="J522" i="1"/>
  <c r="U522" i="1"/>
  <c r="H518" i="1"/>
  <c r="U518" i="1"/>
  <c r="J518" i="1"/>
  <c r="M511" i="1"/>
  <c r="L511" i="1"/>
  <c r="N511" i="1"/>
  <c r="S498" i="1"/>
  <c r="T498" i="1"/>
  <c r="H463" i="1"/>
  <c r="L447" i="1"/>
  <c r="M447" i="1"/>
  <c r="N447" i="1"/>
  <c r="H428" i="1"/>
  <c r="H336" i="1"/>
  <c r="H653" i="1"/>
  <c r="J650" i="1"/>
  <c r="J648" i="1"/>
  <c r="H646" i="1"/>
  <c r="T638" i="1"/>
  <c r="S634" i="1"/>
  <c r="T630" i="1"/>
  <c r="H627" i="1"/>
  <c r="J620" i="1"/>
  <c r="M620" i="1" s="1"/>
  <c r="H618" i="1"/>
  <c r="H610" i="1"/>
  <c r="J600" i="1"/>
  <c r="L600" i="1" s="1"/>
  <c r="H598" i="1"/>
  <c r="S590" i="1"/>
  <c r="J588" i="1"/>
  <c r="N588" i="1" s="1"/>
  <c r="H586" i="1"/>
  <c r="H572" i="1"/>
  <c r="J572" i="1"/>
  <c r="H569" i="1"/>
  <c r="H549" i="1"/>
  <c r="U546" i="1"/>
  <c r="H546" i="1"/>
  <c r="H541" i="1"/>
  <c r="H525" i="1"/>
  <c r="J525" i="1"/>
  <c r="N525" i="1" s="1"/>
  <c r="H511" i="1"/>
  <c r="H496" i="1"/>
  <c r="J496" i="1"/>
  <c r="H477" i="1"/>
  <c r="H473" i="1"/>
  <c r="H412" i="1"/>
  <c r="H385" i="1"/>
  <c r="H328" i="1"/>
  <c r="H272" i="1"/>
  <c r="H256" i="1"/>
  <c r="H636" i="1"/>
  <c r="H629" i="1"/>
  <c r="H612" i="1"/>
  <c r="H605" i="1"/>
  <c r="H580" i="1"/>
  <c r="H577" i="1"/>
  <c r="U566" i="1"/>
  <c r="H566" i="1"/>
  <c r="H531" i="1"/>
  <c r="J531" i="1"/>
  <c r="S522" i="1"/>
  <c r="T522" i="1"/>
  <c r="H521" i="1"/>
  <c r="J521" i="1"/>
  <c r="H459" i="1"/>
  <c r="M427" i="1"/>
  <c r="N427" i="1"/>
  <c r="L360" i="1"/>
  <c r="M360" i="1"/>
  <c r="N360" i="1"/>
  <c r="H339" i="1"/>
  <c r="M335" i="1"/>
  <c r="N335" i="1"/>
  <c r="H304" i="1"/>
  <c r="H650" i="1"/>
  <c r="M640" i="1"/>
  <c r="N632" i="1"/>
  <c r="S626" i="1"/>
  <c r="S622" i="1"/>
  <c r="N604" i="1"/>
  <c r="H597" i="1"/>
  <c r="H585" i="1"/>
  <c r="J571" i="1"/>
  <c r="M571" i="1" s="1"/>
  <c r="H571" i="1"/>
  <c r="N560" i="1"/>
  <c r="M560" i="1"/>
  <c r="U554" i="1"/>
  <c r="H554" i="1"/>
  <c r="H548" i="1"/>
  <c r="L540" i="1"/>
  <c r="N540" i="1"/>
  <c r="H528" i="1"/>
  <c r="L524" i="1"/>
  <c r="M524" i="1"/>
  <c r="S514" i="1"/>
  <c r="T514" i="1"/>
  <c r="H513" i="1"/>
  <c r="J513" i="1"/>
  <c r="H503" i="1"/>
  <c r="J503" i="1"/>
  <c r="M499" i="1"/>
  <c r="L499" i="1"/>
  <c r="H495" i="1"/>
  <c r="H476" i="1"/>
  <c r="M411" i="1"/>
  <c r="L411" i="1"/>
  <c r="H396" i="1"/>
  <c r="H384" i="1"/>
  <c r="L248" i="1"/>
  <c r="M248" i="1"/>
  <c r="N248" i="1"/>
  <c r="T646" i="1"/>
  <c r="H645" i="1"/>
  <c r="L640" i="1"/>
  <c r="M632" i="1"/>
  <c r="H622" i="1"/>
  <c r="M616" i="1"/>
  <c r="L604" i="1"/>
  <c r="N596" i="1"/>
  <c r="H590" i="1"/>
  <c r="S582" i="1"/>
  <c r="T582" i="1"/>
  <c r="H560" i="1"/>
  <c r="H557" i="1"/>
  <c r="J557" i="1"/>
  <c r="L545" i="1"/>
  <c r="M545" i="1"/>
  <c r="J530" i="1"/>
  <c r="U530" i="1"/>
  <c r="H530" i="1"/>
  <c r="H520" i="1"/>
  <c r="H492" i="1"/>
  <c r="H479" i="1"/>
  <c r="H465" i="1"/>
  <c r="H417" i="1"/>
  <c r="H407" i="1"/>
  <c r="L399" i="1"/>
  <c r="M399" i="1"/>
  <c r="N399" i="1"/>
  <c r="H380" i="1"/>
  <c r="H363" i="1"/>
  <c r="N320" i="1"/>
  <c r="L320" i="1"/>
  <c r="M320" i="1"/>
  <c r="H2" i="1"/>
  <c r="S654" i="1"/>
  <c r="H628" i="1"/>
  <c r="H626" i="1"/>
  <c r="S614" i="1"/>
  <c r="T614" i="1"/>
  <c r="H611" i="1"/>
  <c r="J606" i="1"/>
  <c r="S602" i="1"/>
  <c r="H602" i="1"/>
  <c r="T594" i="1"/>
  <c r="H582" i="1"/>
  <c r="H579" i="1"/>
  <c r="H568" i="1"/>
  <c r="J568" i="1"/>
  <c r="T562" i="1"/>
  <c r="T554" i="1"/>
  <c r="U550" i="1"/>
  <c r="J550" i="1"/>
  <c r="L529" i="1"/>
  <c r="H527" i="1"/>
  <c r="H352" i="1"/>
  <c r="H267" i="1"/>
  <c r="H251" i="1"/>
  <c r="S642" i="1"/>
  <c r="J589" i="1"/>
  <c r="J576" i="1"/>
  <c r="U562" i="1"/>
  <c r="H562" i="1"/>
  <c r="H556" i="1"/>
  <c r="J556" i="1"/>
  <c r="N556" i="1" s="1"/>
  <c r="S550" i="1"/>
  <c r="T550" i="1"/>
  <c r="U542" i="1"/>
  <c r="H542" i="1"/>
  <c r="J542" i="1"/>
  <c r="L515" i="1"/>
  <c r="M515" i="1"/>
  <c r="N515" i="1"/>
  <c r="H481" i="1"/>
  <c r="M464" i="1"/>
  <c r="L464" i="1"/>
  <c r="H379" i="1"/>
  <c r="H333" i="1"/>
  <c r="M319" i="1"/>
  <c r="L319" i="1"/>
  <c r="H312" i="1"/>
  <c r="J528" i="1"/>
  <c r="J502" i="1"/>
  <c r="U502" i="1"/>
  <c r="J495" i="1"/>
  <c r="L495" i="1" s="1"/>
  <c r="H493" i="1"/>
  <c r="S482" i="1"/>
  <c r="T482" i="1"/>
  <c r="N481" i="1"/>
  <c r="J474" i="1"/>
  <c r="U474" i="1"/>
  <c r="H471" i="1"/>
  <c r="J466" i="1"/>
  <c r="U466" i="1"/>
  <c r="S418" i="1"/>
  <c r="T418" i="1"/>
  <c r="M417" i="1"/>
  <c r="J394" i="1"/>
  <c r="U394" i="1"/>
  <c r="M385" i="1"/>
  <c r="J380" i="1"/>
  <c r="S370" i="1"/>
  <c r="T370" i="1"/>
  <c r="S362" i="1"/>
  <c r="T362" i="1"/>
  <c r="J339" i="1"/>
  <c r="J333" i="1"/>
  <c r="L333" i="1" s="1"/>
  <c r="J328" i="1"/>
  <c r="J312" i="1"/>
  <c r="M312" i="1" s="1"/>
  <c r="J291" i="1"/>
  <c r="H291" i="1"/>
  <c r="H284" i="1"/>
  <c r="H269" i="1"/>
  <c r="H262" i="1"/>
  <c r="H257" i="1"/>
  <c r="H224" i="1"/>
  <c r="H211" i="1"/>
  <c r="H197" i="1"/>
  <c r="H191" i="1"/>
  <c r="H185" i="1"/>
  <c r="H183" i="1"/>
  <c r="J154" i="1"/>
  <c r="U154" i="1"/>
  <c r="H154" i="1"/>
  <c r="M99" i="1"/>
  <c r="L99" i="1"/>
  <c r="N99" i="1"/>
  <c r="N76" i="1"/>
  <c r="L76" i="1"/>
  <c r="M76" i="1"/>
  <c r="H20" i="1"/>
  <c r="H508" i="1"/>
  <c r="M492" i="1"/>
  <c r="J490" i="1"/>
  <c r="U490" i="1"/>
  <c r="H488" i="1"/>
  <c r="M481" i="1"/>
  <c r="H453" i="1"/>
  <c r="H427" i="1"/>
  <c r="S422" i="1"/>
  <c r="T422" i="1"/>
  <c r="H422" i="1"/>
  <c r="U422" i="1"/>
  <c r="L417" i="1"/>
  <c r="H411" i="1"/>
  <c r="S406" i="1"/>
  <c r="T406" i="1"/>
  <c r="S394" i="1"/>
  <c r="T394" i="1"/>
  <c r="H390" i="1"/>
  <c r="U390" i="1"/>
  <c r="S382" i="1"/>
  <c r="T382" i="1"/>
  <c r="J382" i="1"/>
  <c r="U382" i="1"/>
  <c r="J378" i="1"/>
  <c r="U378" i="1"/>
  <c r="J362" i="1"/>
  <c r="U362" i="1"/>
  <c r="S354" i="1"/>
  <c r="T354" i="1"/>
  <c r="H287" i="1"/>
  <c r="J266" i="1"/>
  <c r="U266" i="1"/>
  <c r="H252" i="1"/>
  <c r="H248" i="1"/>
  <c r="L241" i="1"/>
  <c r="M241" i="1"/>
  <c r="N241" i="1"/>
  <c r="U238" i="1"/>
  <c r="H238" i="1"/>
  <c r="H235" i="1"/>
  <c r="J235" i="1"/>
  <c r="M235" i="1" s="1"/>
  <c r="N232" i="1"/>
  <c r="L232" i="1"/>
  <c r="L169" i="1"/>
  <c r="M169" i="1"/>
  <c r="N169" i="1"/>
  <c r="N108" i="1"/>
  <c r="L108" i="1"/>
  <c r="H105" i="1"/>
  <c r="H52" i="1"/>
  <c r="T546" i="1"/>
  <c r="S534" i="1"/>
  <c r="H533" i="1"/>
  <c r="L509" i="1"/>
  <c r="S502" i="1"/>
  <c r="H501" i="1"/>
  <c r="S490" i="1"/>
  <c r="T490" i="1"/>
  <c r="L489" i="1"/>
  <c r="H484" i="1"/>
  <c r="H480" i="1"/>
  <c r="H478" i="1"/>
  <c r="U478" i="1"/>
  <c r="J476" i="1"/>
  <c r="J473" i="1"/>
  <c r="H470" i="1"/>
  <c r="U470" i="1"/>
  <c r="L467" i="1"/>
  <c r="H462" i="1"/>
  <c r="U462" i="1"/>
  <c r="J459" i="1"/>
  <c r="S446" i="1"/>
  <c r="J442" i="1"/>
  <c r="U442" i="1"/>
  <c r="S438" i="1"/>
  <c r="S426" i="1"/>
  <c r="T426" i="1"/>
  <c r="S410" i="1"/>
  <c r="T410" i="1"/>
  <c r="N405" i="1"/>
  <c r="S398" i="1"/>
  <c r="T398" i="1"/>
  <c r="J396" i="1"/>
  <c r="M396" i="1" s="1"/>
  <c r="J384" i="1"/>
  <c r="H382" i="1"/>
  <c r="H378" i="1"/>
  <c r="H366" i="1"/>
  <c r="U366" i="1"/>
  <c r="H351" i="1"/>
  <c r="J305" i="1"/>
  <c r="H305" i="1"/>
  <c r="J290" i="1"/>
  <c r="U290" i="1"/>
  <c r="H275" i="1"/>
  <c r="H266" i="1"/>
  <c r="H264" i="1"/>
  <c r="H241" i="1"/>
  <c r="H232" i="1"/>
  <c r="L193" i="1"/>
  <c r="M193" i="1"/>
  <c r="N193" i="1"/>
  <c r="H182" i="1"/>
  <c r="U182" i="1"/>
  <c r="H166" i="1"/>
  <c r="U166" i="1"/>
  <c r="H151" i="1"/>
  <c r="H127" i="1"/>
  <c r="J127" i="1"/>
  <c r="H108" i="1"/>
  <c r="N92" i="1"/>
  <c r="L92" i="1"/>
  <c r="H68" i="1"/>
  <c r="H55" i="1"/>
  <c r="N12" i="1"/>
  <c r="L12" i="1"/>
  <c r="M12" i="1"/>
  <c r="H464" i="1"/>
  <c r="S450" i="1"/>
  <c r="T450" i="1"/>
  <c r="J410" i="1"/>
  <c r="U410" i="1"/>
  <c r="H403" i="1"/>
  <c r="S366" i="1"/>
  <c r="T366" i="1"/>
  <c r="H335" i="1"/>
  <c r="T330" i="1"/>
  <c r="S330" i="1"/>
  <c r="H317" i="1"/>
  <c r="H268" i="1"/>
  <c r="J258" i="1"/>
  <c r="U258" i="1"/>
  <c r="J234" i="1"/>
  <c r="U234" i="1"/>
  <c r="J213" i="1"/>
  <c r="H213" i="1"/>
  <c r="L207" i="1"/>
  <c r="M207" i="1"/>
  <c r="N207" i="1"/>
  <c r="H193" i="1"/>
  <c r="H153" i="1"/>
  <c r="H141" i="1"/>
  <c r="H111" i="1"/>
  <c r="J111" i="1"/>
  <c r="N111" i="1" s="1"/>
  <c r="H95" i="1"/>
  <c r="H44" i="1"/>
  <c r="S530" i="1"/>
  <c r="T530" i="1"/>
  <c r="H523" i="1"/>
  <c r="S494" i="1"/>
  <c r="H483" i="1"/>
  <c r="H461" i="1"/>
  <c r="S454" i="1"/>
  <c r="T454" i="1"/>
  <c r="H446" i="1"/>
  <c r="U446" i="1"/>
  <c r="L443" i="1"/>
  <c r="L439" i="1"/>
  <c r="H437" i="1"/>
  <c r="S430" i="1"/>
  <c r="L425" i="1"/>
  <c r="H410" i="1"/>
  <c r="H398" i="1"/>
  <c r="U398" i="1"/>
  <c r="H389" i="1"/>
  <c r="H387" i="1"/>
  <c r="M371" i="1"/>
  <c r="N369" i="1"/>
  <c r="H359" i="1"/>
  <c r="S350" i="1"/>
  <c r="T350" i="1"/>
  <c r="J350" i="1"/>
  <c r="S346" i="1"/>
  <c r="T346" i="1"/>
  <c r="S342" i="1"/>
  <c r="T338" i="1"/>
  <c r="J338" i="1"/>
  <c r="S334" i="1"/>
  <c r="H330" i="1"/>
  <c r="U330" i="1"/>
  <c r="T314" i="1"/>
  <c r="H311" i="1"/>
  <c r="J311" i="1"/>
  <c r="N311" i="1" s="1"/>
  <c r="S302" i="1"/>
  <c r="H302" i="1"/>
  <c r="U302" i="1"/>
  <c r="H300" i="1"/>
  <c r="H297" i="1"/>
  <c r="H283" i="1"/>
  <c r="N280" i="1"/>
  <c r="U278" i="1"/>
  <c r="H278" i="1"/>
  <c r="N257" i="1"/>
  <c r="H240" i="1"/>
  <c r="J240" i="1"/>
  <c r="L240" i="1" s="1"/>
  <c r="H234" i="1"/>
  <c r="U222" i="1"/>
  <c r="J222" i="1"/>
  <c r="H207" i="1"/>
  <c r="H177" i="1"/>
  <c r="H175" i="1"/>
  <c r="H150" i="1"/>
  <c r="U150" i="1"/>
  <c r="J150" i="1"/>
  <c r="L135" i="1"/>
  <c r="M135" i="1"/>
  <c r="N135" i="1"/>
  <c r="H132" i="1"/>
  <c r="H71" i="1"/>
  <c r="H535" i="1"/>
  <c r="S518" i="1"/>
  <c r="T518" i="1"/>
  <c r="S510" i="1"/>
  <c r="J506" i="1"/>
  <c r="U506" i="1"/>
  <c r="H486" i="1"/>
  <c r="U486" i="1"/>
  <c r="J479" i="1"/>
  <c r="J477" i="1"/>
  <c r="S470" i="1"/>
  <c r="H469" i="1"/>
  <c r="J465" i="1"/>
  <c r="J463" i="1"/>
  <c r="S458" i="1"/>
  <c r="T458" i="1"/>
  <c r="J450" i="1"/>
  <c r="U450" i="1"/>
  <c r="J434" i="1"/>
  <c r="U434" i="1"/>
  <c r="H430" i="1"/>
  <c r="U430" i="1"/>
  <c r="H419" i="1"/>
  <c r="H414" i="1"/>
  <c r="U414" i="1"/>
  <c r="J407" i="1"/>
  <c r="H405" i="1"/>
  <c r="J402" i="1"/>
  <c r="U402" i="1"/>
  <c r="L397" i="1"/>
  <c r="H381" i="1"/>
  <c r="J379" i="1"/>
  <c r="N379" i="1" s="1"/>
  <c r="S374" i="1"/>
  <c r="T374" i="1"/>
  <c r="J365" i="1"/>
  <c r="J363" i="1"/>
  <c r="J352" i="1"/>
  <c r="N352" i="1" s="1"/>
  <c r="J348" i="1"/>
  <c r="J342" i="1"/>
  <c r="J336" i="1"/>
  <c r="S326" i="1"/>
  <c r="J322" i="1"/>
  <c r="U322" i="1"/>
  <c r="H319" i="1"/>
  <c r="T306" i="1"/>
  <c r="J304" i="1"/>
  <c r="N296" i="1"/>
  <c r="N273" i="1"/>
  <c r="J272" i="1"/>
  <c r="J267" i="1"/>
  <c r="M267" i="1" s="1"/>
  <c r="H265" i="1"/>
  <c r="M257" i="1"/>
  <c r="H222" i="1"/>
  <c r="U218" i="1"/>
  <c r="H218" i="1"/>
  <c r="J218" i="1"/>
  <c r="H123" i="1"/>
  <c r="H84" i="1"/>
  <c r="N36" i="1"/>
  <c r="L36" i="1"/>
  <c r="M36" i="1"/>
  <c r="J482" i="1"/>
  <c r="U482" i="1"/>
  <c r="H475" i="1"/>
  <c r="S466" i="1"/>
  <c r="T466" i="1"/>
  <c r="J458" i="1"/>
  <c r="U458" i="1"/>
  <c r="H454" i="1"/>
  <c r="U454" i="1"/>
  <c r="S434" i="1"/>
  <c r="T434" i="1"/>
  <c r="S402" i="1"/>
  <c r="T402" i="1"/>
  <c r="S386" i="1"/>
  <c r="T386" i="1"/>
  <c r="S358" i="1"/>
  <c r="T358" i="1"/>
  <c r="H358" i="1"/>
  <c r="U358" i="1"/>
  <c r="H327" i="1"/>
  <c r="M264" i="1"/>
  <c r="H253" i="1"/>
  <c r="J233" i="1"/>
  <c r="H233" i="1"/>
  <c r="H201" i="1"/>
  <c r="H195" i="1"/>
  <c r="M131" i="1"/>
  <c r="L131" i="1"/>
  <c r="N131" i="1"/>
  <c r="H119" i="1"/>
  <c r="H113" i="1"/>
  <c r="J113" i="1"/>
  <c r="L113" i="1" s="1"/>
  <c r="H100" i="1"/>
  <c r="H7" i="1"/>
  <c r="H565" i="1"/>
  <c r="S558" i="1"/>
  <c r="H553" i="1"/>
  <c r="S526" i="1"/>
  <c r="H516" i="1"/>
  <c r="J514" i="1"/>
  <c r="U514" i="1"/>
  <c r="H512" i="1"/>
  <c r="J510" i="1"/>
  <c r="S506" i="1"/>
  <c r="H491" i="1"/>
  <c r="S486" i="1"/>
  <c r="T486" i="1"/>
  <c r="H485" i="1"/>
  <c r="H482" i="1"/>
  <c r="M480" i="1"/>
  <c r="H460" i="1"/>
  <c r="L457" i="1"/>
  <c r="L455" i="1"/>
  <c r="N451" i="1"/>
  <c r="H445" i="1"/>
  <c r="M433" i="1"/>
  <c r="M431" i="1"/>
  <c r="J418" i="1"/>
  <c r="U418" i="1"/>
  <c r="L413" i="1"/>
  <c r="S390" i="1"/>
  <c r="T390" i="1"/>
  <c r="J386" i="1"/>
  <c r="U386" i="1"/>
  <c r="H383" i="1"/>
  <c r="S378" i="1"/>
  <c r="T378" i="1"/>
  <c r="H371" i="1"/>
  <c r="M349" i="1"/>
  <c r="H342" i="1"/>
  <c r="N323" i="1"/>
  <c r="J318" i="1"/>
  <c r="U318" i="1"/>
  <c r="H299" i="1"/>
  <c r="J289" i="1"/>
  <c r="H289" i="1"/>
  <c r="H280" i="1"/>
  <c r="L264" i="1"/>
  <c r="M232" i="1"/>
  <c r="J224" i="1"/>
  <c r="H221" i="1"/>
  <c r="J221" i="1"/>
  <c r="J211" i="1"/>
  <c r="M197" i="1"/>
  <c r="N197" i="1"/>
  <c r="H174" i="1"/>
  <c r="U174" i="1"/>
  <c r="J170" i="1"/>
  <c r="U170" i="1"/>
  <c r="H170" i="1"/>
  <c r="H167" i="1"/>
  <c r="H140" i="1"/>
  <c r="H87" i="1"/>
  <c r="H63" i="1"/>
  <c r="H39" i="1"/>
  <c r="H28" i="1"/>
  <c r="J100" i="1"/>
  <c r="M100" i="1" s="1"/>
  <c r="J87" i="1"/>
  <c r="J71" i="1"/>
  <c r="M71" i="1" s="1"/>
  <c r="J52" i="1"/>
  <c r="J28" i="1"/>
  <c r="H6" i="1"/>
  <c r="S14" i="1"/>
  <c r="H106" i="1"/>
  <c r="U106" i="1"/>
  <c r="H94" i="1"/>
  <c r="U94" i="1"/>
  <c r="H30" i="1"/>
  <c r="U30" i="1"/>
  <c r="H188" i="1"/>
  <c r="H181" i="1"/>
  <c r="H139" i="1"/>
  <c r="H131" i="1"/>
  <c r="H102" i="1"/>
  <c r="H77" i="1"/>
  <c r="H73" i="1"/>
  <c r="H61" i="1"/>
  <c r="H37" i="1"/>
  <c r="H35" i="1"/>
  <c r="H13" i="1"/>
  <c r="H11" i="1"/>
  <c r="H8" i="1"/>
  <c r="J250" i="1"/>
  <c r="U250" i="1"/>
  <c r="H229" i="1"/>
  <c r="J226" i="1"/>
  <c r="U226" i="1"/>
  <c r="J194" i="1"/>
  <c r="U194" i="1"/>
  <c r="H190" i="1"/>
  <c r="U190" i="1"/>
  <c r="J185" i="1"/>
  <c r="L185" i="1" s="1"/>
  <c r="J177" i="1"/>
  <c r="M177" i="1" s="1"/>
  <c r="H147" i="1"/>
  <c r="H136" i="1"/>
  <c r="J134" i="1"/>
  <c r="J132" i="1"/>
  <c r="M132" i="1" s="1"/>
  <c r="L128" i="1"/>
  <c r="L124" i="1"/>
  <c r="J122" i="1"/>
  <c r="U122" i="1"/>
  <c r="J119" i="1"/>
  <c r="J105" i="1"/>
  <c r="M105" i="1" s="1"/>
  <c r="M103" i="1"/>
  <c r="H98" i="1"/>
  <c r="J84" i="1"/>
  <c r="H82" i="1"/>
  <c r="S70" i="1"/>
  <c r="J68" i="1"/>
  <c r="H66" i="1"/>
  <c r="H49" i="1"/>
  <c r="J44" i="1"/>
  <c r="H42" i="1"/>
  <c r="H32" i="1"/>
  <c r="S22" i="1"/>
  <c r="H22" i="1"/>
  <c r="U22" i="1"/>
  <c r="J20" i="1"/>
  <c r="H18" i="1"/>
  <c r="U102" i="1"/>
  <c r="U6" i="1"/>
  <c r="H165" i="1"/>
  <c r="H149" i="1"/>
  <c r="H134" i="1"/>
  <c r="H126" i="1"/>
  <c r="U126" i="1"/>
  <c r="S122" i="1"/>
  <c r="S58" i="1"/>
  <c r="J55" i="1"/>
  <c r="M55" i="1" s="1"/>
  <c r="H53" i="1"/>
  <c r="H27" i="1"/>
  <c r="H228" i="1"/>
  <c r="H203" i="1"/>
  <c r="H187" i="1"/>
  <c r="H180" i="1"/>
  <c r="H172" i="1"/>
  <c r="J162" i="1"/>
  <c r="U162" i="1"/>
  <c r="H138" i="1"/>
  <c r="U138" i="1"/>
  <c r="N125" i="1"/>
  <c r="H117" i="1"/>
  <c r="H112" i="1"/>
  <c r="H101" i="1"/>
  <c r="H97" i="1"/>
  <c r="M85" i="1"/>
  <c r="S74" i="1"/>
  <c r="H72" i="1"/>
  <c r="N69" i="1"/>
  <c r="H58" i="1"/>
  <c r="H24" i="1"/>
  <c r="S10" i="1"/>
  <c r="H10" i="1"/>
  <c r="U10" i="1"/>
  <c r="U146" i="1"/>
  <c r="U50" i="1"/>
  <c r="S310" i="1"/>
  <c r="H245" i="1"/>
  <c r="H237" i="1"/>
  <c r="H206" i="1"/>
  <c r="U206" i="1"/>
  <c r="H198" i="1"/>
  <c r="H196" i="1"/>
  <c r="H162" i="1"/>
  <c r="H146" i="1"/>
  <c r="H130" i="1"/>
  <c r="H128" i="1"/>
  <c r="M125" i="1"/>
  <c r="S114" i="1"/>
  <c r="H107" i="1"/>
  <c r="N104" i="1"/>
  <c r="N96" i="1"/>
  <c r="S90" i="1"/>
  <c r="H88" i="1"/>
  <c r="H81" i="1"/>
  <c r="H74" i="1"/>
  <c r="M69" i="1"/>
  <c r="S38" i="1"/>
  <c r="H38" i="1"/>
  <c r="H34" i="1"/>
  <c r="J26" i="1"/>
  <c r="H14" i="1"/>
  <c r="U14" i="1"/>
  <c r="H220" i="1"/>
  <c r="J186" i="1"/>
  <c r="U186" i="1"/>
  <c r="H179" i="1"/>
  <c r="N161" i="1"/>
  <c r="M159" i="1"/>
  <c r="H158" i="1"/>
  <c r="U158" i="1"/>
  <c r="H148" i="1"/>
  <c r="N145" i="1"/>
  <c r="M143" i="1"/>
  <c r="H142" i="1"/>
  <c r="U142" i="1"/>
  <c r="H137" i="1"/>
  <c r="H118" i="1"/>
  <c r="U118" i="1"/>
  <c r="H99" i="1"/>
  <c r="L96" i="1"/>
  <c r="M77" i="1"/>
  <c r="S50" i="1"/>
  <c r="H43" i="1"/>
  <c r="S26" i="1"/>
  <c r="H19" i="1"/>
  <c r="S606" i="1"/>
  <c r="S574" i="1"/>
  <c r="S542" i="1"/>
  <c r="S222" i="1"/>
  <c r="T222" i="1"/>
  <c r="S190" i="1"/>
  <c r="T190" i="1"/>
  <c r="S158" i="1"/>
  <c r="T158" i="1"/>
  <c r="T622" i="1"/>
  <c r="S610" i="1"/>
  <c r="T590" i="1"/>
  <c r="W590" i="1" s="1"/>
  <c r="S578" i="1"/>
  <c r="T558" i="1"/>
  <c r="S546" i="1"/>
  <c r="T526" i="1"/>
  <c r="T494" i="1"/>
  <c r="T462" i="1"/>
  <c r="T430" i="1"/>
  <c r="S278" i="1"/>
  <c r="T278" i="1"/>
  <c r="S246" i="1"/>
  <c r="T246" i="1"/>
  <c r="S618" i="1"/>
  <c r="T598" i="1"/>
  <c r="S586" i="1"/>
  <c r="T566" i="1"/>
  <c r="S554" i="1"/>
  <c r="T534" i="1"/>
  <c r="T502" i="1"/>
  <c r="T470" i="1"/>
  <c r="T438" i="1"/>
  <c r="T602" i="1"/>
  <c r="T570" i="1"/>
  <c r="T538" i="1"/>
  <c r="T506" i="1"/>
  <c r="T474" i="1"/>
  <c r="T442" i="1"/>
  <c r="T606" i="1"/>
  <c r="S594" i="1"/>
  <c r="T574" i="1"/>
  <c r="S562" i="1"/>
  <c r="T542" i="1"/>
  <c r="T510" i="1"/>
  <c r="T478" i="1"/>
  <c r="T446" i="1"/>
  <c r="T414" i="1"/>
  <c r="T318" i="1"/>
  <c r="S318" i="1"/>
  <c r="S294" i="1"/>
  <c r="T294" i="1"/>
  <c r="S262" i="1"/>
  <c r="T262" i="1"/>
  <c r="S210" i="1"/>
  <c r="T210" i="1"/>
  <c r="S178" i="1"/>
  <c r="T178" i="1"/>
  <c r="S146" i="1"/>
  <c r="T146" i="1"/>
  <c r="T322" i="1"/>
  <c r="S234" i="1"/>
  <c r="T234" i="1"/>
  <c r="S202" i="1"/>
  <c r="T202" i="1"/>
  <c r="S170" i="1"/>
  <c r="T170" i="1"/>
  <c r="S138" i="1"/>
  <c r="T138" i="1"/>
  <c r="S106" i="1"/>
  <c r="S338" i="1"/>
  <c r="T326" i="1"/>
  <c r="S306" i="1"/>
  <c r="S298" i="1"/>
  <c r="T298" i="1"/>
  <c r="S282" i="1"/>
  <c r="T282" i="1"/>
  <c r="S266" i="1"/>
  <c r="T266" i="1"/>
  <c r="S250" i="1"/>
  <c r="T250" i="1"/>
  <c r="S214" i="1"/>
  <c r="T214" i="1"/>
  <c r="S182" i="1"/>
  <c r="T182" i="1"/>
  <c r="S150" i="1"/>
  <c r="T150" i="1"/>
  <c r="S118" i="1"/>
  <c r="S86" i="1"/>
  <c r="S226" i="1"/>
  <c r="T226" i="1"/>
  <c r="S194" i="1"/>
  <c r="T194" i="1"/>
  <c r="S162" i="1"/>
  <c r="T162" i="1"/>
  <c r="S130" i="1"/>
  <c r="T130" i="1"/>
  <c r="T334" i="1"/>
  <c r="S314" i="1"/>
  <c r="T302" i="1"/>
  <c r="S286" i="1"/>
  <c r="T286" i="1"/>
  <c r="S270" i="1"/>
  <c r="T270" i="1"/>
  <c r="S254" i="1"/>
  <c r="T254" i="1"/>
  <c r="S238" i="1"/>
  <c r="T238" i="1"/>
  <c r="S206" i="1"/>
  <c r="T206" i="1"/>
  <c r="S174" i="1"/>
  <c r="T174" i="1"/>
  <c r="S142" i="1"/>
  <c r="T142" i="1"/>
  <c r="S110" i="1"/>
  <c r="S78" i="1"/>
  <c r="S218" i="1"/>
  <c r="T218" i="1"/>
  <c r="S186" i="1"/>
  <c r="T186" i="1"/>
  <c r="S154" i="1"/>
  <c r="T154" i="1"/>
  <c r="T342" i="1"/>
  <c r="S322" i="1"/>
  <c r="T310" i="1"/>
  <c r="S290" i="1"/>
  <c r="T290" i="1"/>
  <c r="S274" i="1"/>
  <c r="T274" i="1"/>
  <c r="S258" i="1"/>
  <c r="T258" i="1"/>
  <c r="S242" i="1"/>
  <c r="T242" i="1"/>
  <c r="S230" i="1"/>
  <c r="T230" i="1"/>
  <c r="S198" i="1"/>
  <c r="T198" i="1"/>
  <c r="S166" i="1"/>
  <c r="T166" i="1"/>
  <c r="S134" i="1"/>
  <c r="T134" i="1"/>
  <c r="S102" i="1"/>
  <c r="T126" i="1"/>
  <c r="T122" i="1"/>
  <c r="T118" i="1"/>
  <c r="T114" i="1"/>
  <c r="T110" i="1"/>
  <c r="T106" i="1"/>
  <c r="T102" i="1"/>
  <c r="T98" i="1"/>
  <c r="T94" i="1"/>
  <c r="T90" i="1"/>
  <c r="T86" i="1"/>
  <c r="T82" i="1"/>
  <c r="T78" i="1"/>
  <c r="T74" i="1"/>
  <c r="T70" i="1"/>
  <c r="T66" i="1"/>
  <c r="T62" i="1"/>
  <c r="T58" i="1"/>
  <c r="T54" i="1"/>
  <c r="T50" i="1"/>
  <c r="T46" i="1"/>
  <c r="T42" i="1"/>
  <c r="T38" i="1"/>
  <c r="T34" i="1"/>
  <c r="T30" i="1"/>
  <c r="T26" i="1"/>
  <c r="T22" i="1"/>
  <c r="T18" i="1"/>
  <c r="T14" i="1"/>
  <c r="T10" i="1"/>
  <c r="T6" i="1"/>
  <c r="M652" i="1"/>
  <c r="L652" i="1"/>
  <c r="N652" i="1"/>
  <c r="L653" i="1"/>
  <c r="N653" i="1"/>
  <c r="L572" i="1"/>
  <c r="M572" i="1"/>
  <c r="L537" i="1"/>
  <c r="M537" i="1"/>
  <c r="L503" i="1"/>
  <c r="M503" i="1"/>
  <c r="N503" i="1"/>
  <c r="L656" i="1"/>
  <c r="H655" i="1"/>
  <c r="J655" i="1"/>
  <c r="H652" i="1"/>
  <c r="J636" i="1"/>
  <c r="H633" i="1"/>
  <c r="J633" i="1"/>
  <c r="L620" i="1"/>
  <c r="H619" i="1"/>
  <c r="L611" i="1"/>
  <c r="N611" i="1"/>
  <c r="J597" i="1"/>
  <c r="L592" i="1"/>
  <c r="H591" i="1"/>
  <c r="J591" i="1"/>
  <c r="L584" i="1"/>
  <c r="H583" i="1"/>
  <c r="J583" i="1"/>
  <c r="L579" i="1"/>
  <c r="N579" i="1"/>
  <c r="L552" i="1"/>
  <c r="H551" i="1"/>
  <c r="J551" i="1"/>
  <c r="L547" i="1"/>
  <c r="N547" i="1"/>
  <c r="L544" i="1"/>
  <c r="M495" i="1"/>
  <c r="L473" i="1"/>
  <c r="M473" i="1"/>
  <c r="N473" i="1"/>
  <c r="L468" i="1"/>
  <c r="M468" i="1"/>
  <c r="N468" i="1"/>
  <c r="N381" i="1"/>
  <c r="M381" i="1"/>
  <c r="L381" i="1"/>
  <c r="M364" i="1"/>
  <c r="L364" i="1"/>
  <c r="N364" i="1"/>
  <c r="M351" i="1"/>
  <c r="N351" i="1"/>
  <c r="L351" i="1"/>
  <c r="J286" i="1"/>
  <c r="H286" i="1"/>
  <c r="L645" i="1"/>
  <c r="N645" i="1"/>
  <c r="H639" i="1"/>
  <c r="J639" i="1"/>
  <c r="H617" i="1"/>
  <c r="J617" i="1"/>
  <c r="H603" i="1"/>
  <c r="L595" i="1"/>
  <c r="N595" i="1"/>
  <c r="L587" i="1"/>
  <c r="N587" i="1"/>
  <c r="H559" i="1"/>
  <c r="J559" i="1"/>
  <c r="L555" i="1"/>
  <c r="N555" i="1"/>
  <c r="H522" i="1"/>
  <c r="L512" i="1"/>
  <c r="M512" i="1"/>
  <c r="H507" i="1"/>
  <c r="L487" i="1"/>
  <c r="M487" i="1"/>
  <c r="N487" i="1"/>
  <c r="L460" i="1"/>
  <c r="N460" i="1"/>
  <c r="M460" i="1"/>
  <c r="H456" i="1"/>
  <c r="J456" i="1"/>
  <c r="H438" i="1"/>
  <c r="J438" i="1"/>
  <c r="L404" i="1"/>
  <c r="N404" i="1"/>
  <c r="M404" i="1"/>
  <c r="H395" i="1"/>
  <c r="J395" i="1"/>
  <c r="N376" i="1"/>
  <c r="L376" i="1"/>
  <c r="M376" i="1"/>
  <c r="N359" i="1"/>
  <c r="L359" i="1"/>
  <c r="M359" i="1"/>
  <c r="H343" i="1"/>
  <c r="J343" i="1"/>
  <c r="M268" i="1"/>
  <c r="L268" i="1"/>
  <c r="N268" i="1"/>
  <c r="H647" i="1"/>
  <c r="J647" i="1"/>
  <c r="H625" i="1"/>
  <c r="J625" i="1"/>
  <c r="L651" i="1"/>
  <c r="N651" i="1"/>
  <c r="J637" i="1"/>
  <c r="H631" i="1"/>
  <c r="J631" i="1"/>
  <c r="N616" i="1"/>
  <c r="J612" i="1"/>
  <c r="H609" i="1"/>
  <c r="J609" i="1"/>
  <c r="L596" i="1"/>
  <c r="H595" i="1"/>
  <c r="H587" i="1"/>
  <c r="J580" i="1"/>
  <c r="J565" i="1"/>
  <c r="H555" i="1"/>
  <c r="J548" i="1"/>
  <c r="M540" i="1"/>
  <c r="H539" i="1"/>
  <c r="J539" i="1"/>
  <c r="L532" i="1"/>
  <c r="M532" i="1"/>
  <c r="J527" i="1"/>
  <c r="J498" i="1"/>
  <c r="H498" i="1"/>
  <c r="J493" i="1"/>
  <c r="H487" i="1"/>
  <c r="L484" i="1"/>
  <c r="M484" i="1"/>
  <c r="N484" i="1"/>
  <c r="H435" i="1"/>
  <c r="J435" i="1"/>
  <c r="L415" i="1"/>
  <c r="M415" i="1"/>
  <c r="N415" i="1"/>
  <c r="N401" i="1"/>
  <c r="L401" i="1"/>
  <c r="M401" i="1"/>
  <c r="H355" i="1"/>
  <c r="J355" i="1"/>
  <c r="H332" i="1"/>
  <c r="J332" i="1"/>
  <c r="L589" i="1"/>
  <c r="N589" i="1"/>
  <c r="L629" i="1"/>
  <c r="N629" i="1"/>
  <c r="H623" i="1"/>
  <c r="J623" i="1"/>
  <c r="H601" i="1"/>
  <c r="J601" i="1"/>
  <c r="H567" i="1"/>
  <c r="J567" i="1"/>
  <c r="L563" i="1"/>
  <c r="N563" i="1"/>
  <c r="M525" i="1"/>
  <c r="L525" i="1"/>
  <c r="H500" i="1"/>
  <c r="J500" i="1"/>
  <c r="H472" i="1"/>
  <c r="J472" i="1"/>
  <c r="J426" i="1"/>
  <c r="H426" i="1"/>
  <c r="H406" i="1"/>
  <c r="J406" i="1"/>
  <c r="H334" i="1"/>
  <c r="J334" i="1"/>
  <c r="L603" i="1"/>
  <c r="N603" i="1"/>
  <c r="L507" i="1"/>
  <c r="N507" i="1"/>
  <c r="L299" i="1"/>
  <c r="M299" i="1"/>
  <c r="N299" i="1"/>
  <c r="L643" i="1"/>
  <c r="N643" i="1"/>
  <c r="H657" i="1"/>
  <c r="J657" i="1"/>
  <c r="L644" i="1"/>
  <c r="H643" i="1"/>
  <c r="L635" i="1"/>
  <c r="N635" i="1"/>
  <c r="L621" i="1"/>
  <c r="N621" i="1"/>
  <c r="H615" i="1"/>
  <c r="J615" i="1"/>
  <c r="N600" i="1"/>
  <c r="H593" i="1"/>
  <c r="J593" i="1"/>
  <c r="L588" i="1"/>
  <c r="M588" i="1"/>
  <c r="L573" i="1"/>
  <c r="M573" i="1"/>
  <c r="N573" i="1"/>
  <c r="H563" i="1"/>
  <c r="L556" i="1"/>
  <c r="M556" i="1"/>
  <c r="H534" i="1"/>
  <c r="J534" i="1"/>
  <c r="L523" i="1"/>
  <c r="M523" i="1"/>
  <c r="N523" i="1"/>
  <c r="M517" i="1"/>
  <c r="L517" i="1"/>
  <c r="L513" i="1"/>
  <c r="M513" i="1"/>
  <c r="N513" i="1"/>
  <c r="L508" i="1"/>
  <c r="M508" i="1"/>
  <c r="N508" i="1"/>
  <c r="M469" i="1"/>
  <c r="L469" i="1"/>
  <c r="N469" i="1"/>
  <c r="M445" i="1"/>
  <c r="L445" i="1"/>
  <c r="N445" i="1"/>
  <c r="H293" i="1"/>
  <c r="J293" i="1"/>
  <c r="L251" i="1"/>
  <c r="N251" i="1"/>
  <c r="M251" i="1"/>
  <c r="L557" i="1"/>
  <c r="M557" i="1"/>
  <c r="N557" i="1"/>
  <c r="N656" i="1"/>
  <c r="H649" i="1"/>
  <c r="J649" i="1"/>
  <c r="H635" i="1"/>
  <c r="N628" i="1"/>
  <c r="L627" i="1"/>
  <c r="N627" i="1"/>
  <c r="J613" i="1"/>
  <c r="M611" i="1"/>
  <c r="H607" i="1"/>
  <c r="J607" i="1"/>
  <c r="M600" i="1"/>
  <c r="N592" i="1"/>
  <c r="N584" i="1"/>
  <c r="M579" i="1"/>
  <c r="H575" i="1"/>
  <c r="J575" i="1"/>
  <c r="L571" i="1"/>
  <c r="N571" i="1"/>
  <c r="N552" i="1"/>
  <c r="M547" i="1"/>
  <c r="N544" i="1"/>
  <c r="M543" i="1"/>
  <c r="N543" i="1"/>
  <c r="J538" i="1"/>
  <c r="H538" i="1"/>
  <c r="H536" i="1"/>
  <c r="J536" i="1"/>
  <c r="H517" i="1"/>
  <c r="N505" i="1"/>
  <c r="H502" i="1"/>
  <c r="J483" i="1"/>
  <c r="M453" i="1"/>
  <c r="L453" i="1"/>
  <c r="N453" i="1"/>
  <c r="M372" i="1"/>
  <c r="L372" i="1"/>
  <c r="N372" i="1"/>
  <c r="M308" i="1"/>
  <c r="L308" i="1"/>
  <c r="N308" i="1"/>
  <c r="M653" i="1"/>
  <c r="H641" i="1"/>
  <c r="J641" i="1"/>
  <c r="L628" i="1"/>
  <c r="N620" i="1"/>
  <c r="L619" i="1"/>
  <c r="N619" i="1"/>
  <c r="L605" i="1"/>
  <c r="N605" i="1"/>
  <c r="M603" i="1"/>
  <c r="H599" i="1"/>
  <c r="J599" i="1"/>
  <c r="M589" i="1"/>
  <c r="L581" i="1"/>
  <c r="M581" i="1"/>
  <c r="N581" i="1"/>
  <c r="N572" i="1"/>
  <c r="L564" i="1"/>
  <c r="M564" i="1"/>
  <c r="L549" i="1"/>
  <c r="M549" i="1"/>
  <c r="N549" i="1"/>
  <c r="N537" i="1"/>
  <c r="M533" i="1"/>
  <c r="L533" i="1"/>
  <c r="N533" i="1"/>
  <c r="H519" i="1"/>
  <c r="J519" i="1"/>
  <c r="M507" i="1"/>
  <c r="M505" i="1"/>
  <c r="H504" i="1"/>
  <c r="J504" i="1"/>
  <c r="N495" i="1"/>
  <c r="L488" i="1"/>
  <c r="M488" i="1"/>
  <c r="N488" i="1"/>
  <c r="L463" i="1"/>
  <c r="M463" i="1"/>
  <c r="N463" i="1"/>
  <c r="M387" i="1"/>
  <c r="L387" i="1"/>
  <c r="N387" i="1"/>
  <c r="H357" i="1"/>
  <c r="J357" i="1"/>
  <c r="J337" i="1"/>
  <c r="H337" i="1"/>
  <c r="M328" i="1"/>
  <c r="L328" i="1"/>
  <c r="N328" i="1"/>
  <c r="L412" i="1"/>
  <c r="N412" i="1"/>
  <c r="H392" i="1"/>
  <c r="J392" i="1"/>
  <c r="J314" i="1"/>
  <c r="H314" i="1"/>
  <c r="M297" i="1"/>
  <c r="L297" i="1"/>
  <c r="L291" i="1"/>
  <c r="M291" i="1"/>
  <c r="H271" i="1"/>
  <c r="J271" i="1"/>
  <c r="L249" i="1"/>
  <c r="M249" i="1"/>
  <c r="N249" i="1"/>
  <c r="M476" i="1"/>
  <c r="L451" i="1"/>
  <c r="L436" i="1"/>
  <c r="N436" i="1"/>
  <c r="L427" i="1"/>
  <c r="L396" i="1"/>
  <c r="N396" i="1"/>
  <c r="L365" i="1"/>
  <c r="L347" i="1"/>
  <c r="M347" i="1"/>
  <c r="N347" i="1"/>
  <c r="J326" i="1"/>
  <c r="H326" i="1"/>
  <c r="H316" i="1"/>
  <c r="J316" i="1"/>
  <c r="M304" i="1"/>
  <c r="H303" i="1"/>
  <c r="J303" i="1"/>
  <c r="N287" i="1"/>
  <c r="L156" i="1"/>
  <c r="N156" i="1"/>
  <c r="M156" i="1"/>
  <c r="N541" i="1"/>
  <c r="N492" i="1"/>
  <c r="J485" i="1"/>
  <c r="N477" i="1"/>
  <c r="J475" i="1"/>
  <c r="H474" i="1"/>
  <c r="J470" i="1"/>
  <c r="J461" i="1"/>
  <c r="N459" i="1"/>
  <c r="H450" i="1"/>
  <c r="H432" i="1"/>
  <c r="J432" i="1"/>
  <c r="H429" i="1"/>
  <c r="M425" i="1"/>
  <c r="H418" i="1"/>
  <c r="N411" i="1"/>
  <c r="L405" i="1"/>
  <c r="N397" i="1"/>
  <c r="L388" i="1"/>
  <c r="N388" i="1"/>
  <c r="N386" i="1"/>
  <c r="N380" i="1"/>
  <c r="L379" i="1"/>
  <c r="M379" i="1"/>
  <c r="H374" i="1"/>
  <c r="J374" i="1"/>
  <c r="H367" i="1"/>
  <c r="J367" i="1"/>
  <c r="H362" i="1"/>
  <c r="H347" i="1"/>
  <c r="L313" i="1"/>
  <c r="N313" i="1"/>
  <c r="J306" i="1"/>
  <c r="H306" i="1"/>
  <c r="M292" i="1"/>
  <c r="L292" i="1"/>
  <c r="N292" i="1"/>
  <c r="L287" i="1"/>
  <c r="J274" i="1"/>
  <c r="H274" i="1"/>
  <c r="N253" i="1"/>
  <c r="M253" i="1"/>
  <c r="L253" i="1"/>
  <c r="N449" i="1"/>
  <c r="L444" i="1"/>
  <c r="N444" i="1"/>
  <c r="H424" i="1"/>
  <c r="J424" i="1"/>
  <c r="M377" i="1"/>
  <c r="N377" i="1"/>
  <c r="L352" i="1"/>
  <c r="M352" i="1"/>
  <c r="H340" i="1"/>
  <c r="J340" i="1"/>
  <c r="N285" i="1"/>
  <c r="M285" i="1"/>
  <c r="L285" i="1"/>
  <c r="H277" i="1"/>
  <c r="J277" i="1"/>
  <c r="L259" i="1"/>
  <c r="N259" i="1"/>
  <c r="M259" i="1"/>
  <c r="J585" i="1"/>
  <c r="J577" i="1"/>
  <c r="J569" i="1"/>
  <c r="J561" i="1"/>
  <c r="J553" i="1"/>
  <c r="J535" i="1"/>
  <c r="J520" i="1"/>
  <c r="J516" i="1"/>
  <c r="J501" i="1"/>
  <c r="J491" i="1"/>
  <c r="H490" i="1"/>
  <c r="J486" i="1"/>
  <c r="J471" i="1"/>
  <c r="H458" i="1"/>
  <c r="M449" i="1"/>
  <c r="H440" i="1"/>
  <c r="J440" i="1"/>
  <c r="J437" i="1"/>
  <c r="J430" i="1"/>
  <c r="N423" i="1"/>
  <c r="J419" i="1"/>
  <c r="H416" i="1"/>
  <c r="J416" i="1"/>
  <c r="H413" i="1"/>
  <c r="M409" i="1"/>
  <c r="H402" i="1"/>
  <c r="N383" i="1"/>
  <c r="H377" i="1"/>
  <c r="L363" i="1"/>
  <c r="N363" i="1"/>
  <c r="M363" i="1"/>
  <c r="J358" i="1"/>
  <c r="J356" i="1"/>
  <c r="H356" i="1"/>
  <c r="L344" i="1"/>
  <c r="N344" i="1"/>
  <c r="J329" i="1"/>
  <c r="H329" i="1"/>
  <c r="H325" i="1"/>
  <c r="J325" i="1"/>
  <c r="N312" i="1"/>
  <c r="L311" i="1"/>
  <c r="M311" i="1"/>
  <c r="J298" i="1"/>
  <c r="H298" i="1"/>
  <c r="H279" i="1"/>
  <c r="J279" i="1"/>
  <c r="H255" i="1"/>
  <c r="J255" i="1"/>
  <c r="H236" i="1"/>
  <c r="J236" i="1"/>
  <c r="N528" i="1"/>
  <c r="N499" i="1"/>
  <c r="N489" i="1"/>
  <c r="N479" i="1"/>
  <c r="N464" i="1"/>
  <c r="N457" i="1"/>
  <c r="L452" i="1"/>
  <c r="N452" i="1"/>
  <c r="N439" i="1"/>
  <c r="L428" i="1"/>
  <c r="N428" i="1"/>
  <c r="M423" i="1"/>
  <c r="M412" i="1"/>
  <c r="L409" i="1"/>
  <c r="H408" i="1"/>
  <c r="J408" i="1"/>
  <c r="M383" i="1"/>
  <c r="N373" i="1"/>
  <c r="L373" i="1"/>
  <c r="N368" i="1"/>
  <c r="L368" i="1"/>
  <c r="M348" i="1"/>
  <c r="N348" i="1"/>
  <c r="L348" i="1"/>
  <c r="J346" i="1"/>
  <c r="H346" i="1"/>
  <c r="L327" i="1"/>
  <c r="M327" i="1"/>
  <c r="L312" i="1"/>
  <c r="L307" i="1"/>
  <c r="N307" i="1"/>
  <c r="N297" i="1"/>
  <c r="N291" i="1"/>
  <c r="J276" i="1"/>
  <c r="H276" i="1"/>
  <c r="N524" i="1"/>
  <c r="N509" i="1"/>
  <c r="H506" i="1"/>
  <c r="H448" i="1"/>
  <c r="J448" i="1"/>
  <c r="N443" i="1"/>
  <c r="H434" i="1"/>
  <c r="N429" i="1"/>
  <c r="L420" i="1"/>
  <c r="N420" i="1"/>
  <c r="J414" i="1"/>
  <c r="N407" i="1"/>
  <c r="J403" i="1"/>
  <c r="H400" i="1"/>
  <c r="J400" i="1"/>
  <c r="H397" i="1"/>
  <c r="M393" i="1"/>
  <c r="H386" i="1"/>
  <c r="H373" i="1"/>
  <c r="J366" i="1"/>
  <c r="J361" i="1"/>
  <c r="H361" i="1"/>
  <c r="M324" i="1"/>
  <c r="L324" i="1"/>
  <c r="N324" i="1"/>
  <c r="N317" i="1"/>
  <c r="M317" i="1"/>
  <c r="J284" i="1"/>
  <c r="H261" i="1"/>
  <c r="J261" i="1"/>
  <c r="J219" i="1"/>
  <c r="H219" i="1"/>
  <c r="H217" i="1"/>
  <c r="J217" i="1"/>
  <c r="H212" i="1"/>
  <c r="J212" i="1"/>
  <c r="L177" i="1"/>
  <c r="N177" i="1"/>
  <c r="J173" i="1"/>
  <c r="H173" i="1"/>
  <c r="L353" i="1"/>
  <c r="L349" i="1"/>
  <c r="M339" i="1"/>
  <c r="L335" i="1"/>
  <c r="L331" i="1"/>
  <c r="N331" i="1"/>
  <c r="M323" i="1"/>
  <c r="M315" i="1"/>
  <c r="N309" i="1"/>
  <c r="M309" i="1"/>
  <c r="N301" i="1"/>
  <c r="M301" i="1"/>
  <c r="H295" i="1"/>
  <c r="J295" i="1"/>
  <c r="N283" i="1"/>
  <c r="J282" i="1"/>
  <c r="H282" i="1"/>
  <c r="L280" i="1"/>
  <c r="J275" i="1"/>
  <c r="H243" i="1"/>
  <c r="J243" i="1"/>
  <c r="M211" i="1"/>
  <c r="N211" i="1"/>
  <c r="L211" i="1"/>
  <c r="J202" i="1"/>
  <c r="H202" i="1"/>
  <c r="M260" i="1"/>
  <c r="L260" i="1"/>
  <c r="L256" i="1"/>
  <c r="M256" i="1"/>
  <c r="N240" i="1"/>
  <c r="L225" i="1"/>
  <c r="M225" i="1"/>
  <c r="N225" i="1"/>
  <c r="N221" i="1"/>
  <c r="M221" i="1"/>
  <c r="L221" i="1"/>
  <c r="H214" i="1"/>
  <c r="J214" i="1"/>
  <c r="M195" i="1"/>
  <c r="L195" i="1"/>
  <c r="N195" i="1"/>
  <c r="J345" i="1"/>
  <c r="H345" i="1"/>
  <c r="H260" i="1"/>
  <c r="M252" i="1"/>
  <c r="L252" i="1"/>
  <c r="N252" i="1"/>
  <c r="H247" i="1"/>
  <c r="J247" i="1"/>
  <c r="M240" i="1"/>
  <c r="N237" i="1"/>
  <c r="M237" i="1"/>
  <c r="L237" i="1"/>
  <c r="L233" i="1"/>
  <c r="M233" i="1"/>
  <c r="N233" i="1"/>
  <c r="H375" i="1"/>
  <c r="J375" i="1"/>
  <c r="H353" i="1"/>
  <c r="H315" i="1"/>
  <c r="N269" i="1"/>
  <c r="M269" i="1"/>
  <c r="L269" i="1"/>
  <c r="L265" i="1"/>
  <c r="M265" i="1"/>
  <c r="N265" i="1"/>
  <c r="J242" i="1"/>
  <c r="H242" i="1"/>
  <c r="L227" i="1"/>
  <c r="N227" i="1"/>
  <c r="L213" i="1"/>
  <c r="M213" i="1"/>
  <c r="N213" i="1"/>
  <c r="H210" i="1"/>
  <c r="J210" i="1"/>
  <c r="N199" i="1"/>
  <c r="M199" i="1"/>
  <c r="L199" i="1"/>
  <c r="M244" i="1"/>
  <c r="L244" i="1"/>
  <c r="L224" i="1"/>
  <c r="M224" i="1"/>
  <c r="N224" i="1"/>
  <c r="M220" i="1"/>
  <c r="L220" i="1"/>
  <c r="N220" i="1"/>
  <c r="N129" i="1"/>
  <c r="L129" i="1"/>
  <c r="M129" i="1"/>
  <c r="L127" i="1"/>
  <c r="N127" i="1"/>
  <c r="M127" i="1"/>
  <c r="N371" i="1"/>
  <c r="M341" i="1"/>
  <c r="N333" i="1"/>
  <c r="M333" i="1"/>
  <c r="N319" i="1"/>
  <c r="M300" i="1"/>
  <c r="L300" i="1"/>
  <c r="H244" i="1"/>
  <c r="J209" i="1"/>
  <c r="H209" i="1"/>
  <c r="M187" i="1"/>
  <c r="L187" i="1"/>
  <c r="N187" i="1"/>
  <c r="M171" i="1"/>
  <c r="N171" i="1"/>
  <c r="H204" i="1"/>
  <c r="J204" i="1"/>
  <c r="L191" i="1"/>
  <c r="M191" i="1"/>
  <c r="N191" i="1"/>
  <c r="N185" i="1"/>
  <c r="M185" i="1"/>
  <c r="L153" i="1"/>
  <c r="N153" i="1"/>
  <c r="M153" i="1"/>
  <c r="J245" i="1"/>
  <c r="J228" i="1"/>
  <c r="J181" i="1"/>
  <c r="H239" i="1"/>
  <c r="J239" i="1"/>
  <c r="H223" i="1"/>
  <c r="J223" i="1"/>
  <c r="J198" i="1"/>
  <c r="M155" i="1"/>
  <c r="N155" i="1"/>
  <c r="L155" i="1"/>
  <c r="L148" i="1"/>
  <c r="N148" i="1"/>
  <c r="M148" i="1"/>
  <c r="H89" i="1"/>
  <c r="J89" i="1"/>
  <c r="M203" i="1"/>
  <c r="N203" i="1"/>
  <c r="L196" i="1"/>
  <c r="N196" i="1"/>
  <c r="L188" i="1"/>
  <c r="N188" i="1"/>
  <c r="M188" i="1"/>
  <c r="L79" i="1"/>
  <c r="N79" i="1"/>
  <c r="M79" i="1"/>
  <c r="L267" i="1"/>
  <c r="N267" i="1"/>
  <c r="H263" i="1"/>
  <c r="J263" i="1"/>
  <c r="L235" i="1"/>
  <c r="N235" i="1"/>
  <c r="H231" i="1"/>
  <c r="J231" i="1"/>
  <c r="M205" i="1"/>
  <c r="N205" i="1"/>
  <c r="H184" i="1"/>
  <c r="J184" i="1"/>
  <c r="L180" i="1"/>
  <c r="N180" i="1"/>
  <c r="M180" i="1"/>
  <c r="J178" i="1"/>
  <c r="H178" i="1"/>
  <c r="L171" i="1"/>
  <c r="M165" i="1"/>
  <c r="L165" i="1"/>
  <c r="N165" i="1"/>
  <c r="H157" i="1"/>
  <c r="J157" i="1"/>
  <c r="H152" i="1"/>
  <c r="J152" i="1"/>
  <c r="H91" i="1"/>
  <c r="J91" i="1"/>
  <c r="L47" i="1"/>
  <c r="N47" i="1"/>
  <c r="M47" i="1"/>
  <c r="H258" i="1"/>
  <c r="N229" i="1"/>
  <c r="M229" i="1"/>
  <c r="M215" i="1"/>
  <c r="L215" i="1"/>
  <c r="H205" i="1"/>
  <c r="N189" i="1"/>
  <c r="N167" i="1"/>
  <c r="L167" i="1"/>
  <c r="M167" i="1"/>
  <c r="H114" i="1"/>
  <c r="J114" i="1"/>
  <c r="L101" i="1"/>
  <c r="N101" i="1"/>
  <c r="M101" i="1"/>
  <c r="J56" i="1"/>
  <c r="H56" i="1"/>
  <c r="H176" i="1"/>
  <c r="J176" i="1"/>
  <c r="L133" i="1"/>
  <c r="N133" i="1"/>
  <c r="J120" i="1"/>
  <c r="H120" i="1"/>
  <c r="N116" i="1"/>
  <c r="M116" i="1"/>
  <c r="L116" i="1"/>
  <c r="M112" i="1"/>
  <c r="L112" i="1"/>
  <c r="L87" i="1"/>
  <c r="N87" i="1"/>
  <c r="M87" i="1"/>
  <c r="J80" i="1"/>
  <c r="H80" i="1"/>
  <c r="H70" i="1"/>
  <c r="J70" i="1"/>
  <c r="L61" i="1"/>
  <c r="N61" i="1"/>
  <c r="M61" i="1"/>
  <c r="H57" i="1"/>
  <c r="J57" i="1"/>
  <c r="J48" i="1"/>
  <c r="H48" i="1"/>
  <c r="H41" i="1"/>
  <c r="J41" i="1"/>
  <c r="M163" i="1"/>
  <c r="N163" i="1"/>
  <c r="H160" i="1"/>
  <c r="J160" i="1"/>
  <c r="H110" i="1"/>
  <c r="J110" i="1"/>
  <c r="H17" i="1"/>
  <c r="J17" i="1"/>
  <c r="L197" i="1"/>
  <c r="H192" i="1"/>
  <c r="J192" i="1"/>
  <c r="H171" i="1"/>
  <c r="H163" i="1"/>
  <c r="J141" i="1"/>
  <c r="N132" i="1"/>
  <c r="L132" i="1"/>
  <c r="N113" i="1"/>
  <c r="M113" i="1"/>
  <c r="L111" i="1"/>
  <c r="M111" i="1"/>
  <c r="H65" i="1"/>
  <c r="J65" i="1"/>
  <c r="H33" i="1"/>
  <c r="J33" i="1"/>
  <c r="H216" i="1"/>
  <c r="J182" i="1"/>
  <c r="J179" i="1"/>
  <c r="J172" i="1"/>
  <c r="H168" i="1"/>
  <c r="J168" i="1"/>
  <c r="M139" i="1"/>
  <c r="L139" i="1"/>
  <c r="J137" i="1"/>
  <c r="J123" i="1"/>
  <c r="H121" i="1"/>
  <c r="J121" i="1"/>
  <c r="H115" i="1"/>
  <c r="J115" i="1"/>
  <c r="N100" i="1"/>
  <c r="L100" i="1"/>
  <c r="M81" i="1"/>
  <c r="N81" i="1"/>
  <c r="L81" i="1"/>
  <c r="M49" i="1"/>
  <c r="N49" i="1"/>
  <c r="L49" i="1"/>
  <c r="H200" i="1"/>
  <c r="J200" i="1"/>
  <c r="L164" i="1"/>
  <c r="N164" i="1"/>
  <c r="M149" i="1"/>
  <c r="L149" i="1"/>
  <c r="J109" i="1"/>
  <c r="H109" i="1"/>
  <c r="M107" i="1"/>
  <c r="L107" i="1"/>
  <c r="N105" i="1"/>
  <c r="L105" i="1"/>
  <c r="H62" i="1"/>
  <c r="J62" i="1"/>
  <c r="J190" i="1"/>
  <c r="M147" i="1"/>
  <c r="N147" i="1"/>
  <c r="H144" i="1"/>
  <c r="J144" i="1"/>
  <c r="J126" i="1"/>
  <c r="H83" i="1"/>
  <c r="J83" i="1"/>
  <c r="N68" i="1"/>
  <c r="M68" i="1"/>
  <c r="L68" i="1"/>
  <c r="H51" i="1"/>
  <c r="J51" i="1"/>
  <c r="H25" i="1"/>
  <c r="J25" i="1"/>
  <c r="L95" i="1"/>
  <c r="N95" i="1"/>
  <c r="N93" i="1"/>
  <c r="N85" i="1"/>
  <c r="H67" i="1"/>
  <c r="J67" i="1"/>
  <c r="L63" i="1"/>
  <c r="N63" i="1"/>
  <c r="N45" i="1"/>
  <c r="L40" i="1"/>
  <c r="M40" i="1"/>
  <c r="N40" i="1"/>
  <c r="L24" i="1"/>
  <c r="M24" i="1"/>
  <c r="N24" i="1"/>
  <c r="H75" i="1"/>
  <c r="J75" i="1"/>
  <c r="M73" i="1"/>
  <c r="N73" i="1"/>
  <c r="L71" i="1"/>
  <c r="N71" i="1"/>
  <c r="H54" i="1"/>
  <c r="J54" i="1"/>
  <c r="L37" i="1"/>
  <c r="N37" i="1"/>
  <c r="L21" i="1"/>
  <c r="N21" i="1"/>
  <c r="H93" i="1"/>
  <c r="H78" i="1"/>
  <c r="J78" i="1"/>
  <c r="L64" i="1"/>
  <c r="M64" i="1"/>
  <c r="L32" i="1"/>
  <c r="M32" i="1"/>
  <c r="N32" i="1"/>
  <c r="L16" i="1"/>
  <c r="M16" i="1"/>
  <c r="N16" i="1"/>
  <c r="M140" i="1"/>
  <c r="L136" i="1"/>
  <c r="N119" i="1"/>
  <c r="M108" i="1"/>
  <c r="L104" i="1"/>
  <c r="H96" i="1"/>
  <c r="M92" i="1"/>
  <c r="M84" i="1"/>
  <c r="N77" i="1"/>
  <c r="H64" i="1"/>
  <c r="L60" i="1"/>
  <c r="H59" i="1"/>
  <c r="J59" i="1"/>
  <c r="L55" i="1"/>
  <c r="N55" i="1"/>
  <c r="M53" i="1"/>
  <c r="H9" i="1"/>
  <c r="J9" i="1"/>
  <c r="J118" i="1"/>
  <c r="J97" i="1"/>
  <c r="H86" i="1"/>
  <c r="J86" i="1"/>
  <c r="L72" i="1"/>
  <c r="M72" i="1"/>
  <c r="H46" i="1"/>
  <c r="J46" i="1"/>
  <c r="L29" i="1"/>
  <c r="N29" i="1"/>
  <c r="L13" i="1"/>
  <c r="N13" i="1"/>
  <c r="L8" i="1"/>
  <c r="M8" i="1"/>
  <c r="N8" i="1"/>
  <c r="J43" i="1"/>
  <c r="N39" i="1"/>
  <c r="J35" i="1"/>
  <c r="N31" i="1"/>
  <c r="J27" i="1"/>
  <c r="N23" i="1"/>
  <c r="J19" i="1"/>
  <c r="N15" i="1"/>
  <c r="J11" i="1"/>
  <c r="L11" i="1" s="1"/>
  <c r="N7" i="1"/>
  <c r="M39" i="1"/>
  <c r="M31" i="1"/>
  <c r="M23" i="1"/>
  <c r="M15" i="1"/>
  <c r="M7" i="1"/>
  <c r="J38" i="1"/>
  <c r="J30" i="1"/>
  <c r="J22" i="1"/>
  <c r="J14" i="1"/>
  <c r="J6" i="1"/>
  <c r="S2" i="1"/>
  <c r="L3" i="1"/>
  <c r="L4" i="1"/>
  <c r="L5" i="1"/>
  <c r="M3" i="1"/>
  <c r="M4" i="1"/>
  <c r="M5" i="1"/>
  <c r="L526" i="1" l="1"/>
  <c r="L94" i="1"/>
  <c r="L434" i="1"/>
  <c r="L289" i="1"/>
  <c r="M289" i="1"/>
  <c r="N289" i="1"/>
  <c r="L336" i="1"/>
  <c r="M336" i="1"/>
  <c r="N336" i="1"/>
  <c r="L476" i="1"/>
  <c r="N476" i="1"/>
  <c r="M380" i="1"/>
  <c r="L380" i="1"/>
  <c r="L576" i="1"/>
  <c r="M576" i="1"/>
  <c r="N576" i="1"/>
  <c r="N20" i="1"/>
  <c r="L20" i="1"/>
  <c r="M20" i="1"/>
  <c r="L119" i="1"/>
  <c r="M119" i="1"/>
  <c r="M459" i="1"/>
  <c r="L459" i="1"/>
  <c r="N50" i="1"/>
  <c r="L304" i="1"/>
  <c r="N304" i="1"/>
  <c r="M531" i="1"/>
  <c r="N531" i="1"/>
  <c r="L531" i="1"/>
  <c r="L608" i="1"/>
  <c r="M608" i="1"/>
  <c r="N608" i="1"/>
  <c r="N502" i="1"/>
  <c r="N465" i="1"/>
  <c r="L465" i="1"/>
  <c r="M465" i="1"/>
  <c r="L339" i="1"/>
  <c r="N339" i="1"/>
  <c r="M528" i="1"/>
  <c r="L528" i="1"/>
  <c r="M496" i="1"/>
  <c r="L496" i="1"/>
  <c r="N496" i="1"/>
  <c r="N418" i="1"/>
  <c r="L386" i="1"/>
  <c r="M386" i="1"/>
  <c r="M384" i="1"/>
  <c r="N384" i="1"/>
  <c r="L384" i="1"/>
  <c r="M648" i="1"/>
  <c r="N648" i="1"/>
  <c r="L648" i="1"/>
  <c r="N102" i="1"/>
  <c r="M522" i="1"/>
  <c r="N84" i="1"/>
  <c r="L84" i="1"/>
  <c r="N365" i="1"/>
  <c r="M365" i="1"/>
  <c r="M568" i="1"/>
  <c r="L568" i="1"/>
  <c r="N568" i="1"/>
  <c r="L362" i="1"/>
  <c r="N28" i="1"/>
  <c r="L28" i="1"/>
  <c r="M28" i="1"/>
  <c r="L407" i="1"/>
  <c r="M407" i="1"/>
  <c r="M477" i="1"/>
  <c r="L477" i="1"/>
  <c r="N305" i="1"/>
  <c r="M305" i="1"/>
  <c r="L305" i="1"/>
  <c r="M521" i="1"/>
  <c r="N521" i="1"/>
  <c r="L521" i="1"/>
  <c r="M644" i="1"/>
  <c r="N644" i="1"/>
  <c r="N258" i="1"/>
  <c r="L458" i="1"/>
  <c r="N44" i="1"/>
  <c r="L44" i="1"/>
  <c r="M44" i="1"/>
  <c r="N52" i="1"/>
  <c r="L52" i="1"/>
  <c r="M52" i="1"/>
  <c r="L272" i="1"/>
  <c r="M272" i="1"/>
  <c r="N272" i="1"/>
  <c r="M479" i="1"/>
  <c r="L479" i="1"/>
  <c r="L150" i="1"/>
  <c r="M246" i="1"/>
  <c r="L214" i="1"/>
  <c r="N214" i="1"/>
  <c r="M214" i="1"/>
  <c r="L246" i="1"/>
  <c r="L402" i="1"/>
  <c r="L442" i="1"/>
  <c r="L536" i="1"/>
  <c r="N536" i="1"/>
  <c r="M536" i="1"/>
  <c r="N293" i="1"/>
  <c r="M293" i="1"/>
  <c r="L293" i="1"/>
  <c r="N567" i="1"/>
  <c r="M567" i="1"/>
  <c r="L567" i="1"/>
  <c r="L30" i="1"/>
  <c r="R30" i="1" s="1"/>
  <c r="W30" i="1" s="1"/>
  <c r="M30" i="1"/>
  <c r="N30" i="1"/>
  <c r="M11" i="1"/>
  <c r="N11" i="1"/>
  <c r="L46" i="1"/>
  <c r="M46" i="1"/>
  <c r="N46" i="1"/>
  <c r="M166" i="1"/>
  <c r="L18" i="1"/>
  <c r="L9" i="1"/>
  <c r="M9" i="1"/>
  <c r="N9" i="1"/>
  <c r="M67" i="1"/>
  <c r="N67" i="1"/>
  <c r="L67" i="1"/>
  <c r="M51" i="1"/>
  <c r="N51" i="1"/>
  <c r="L51" i="1"/>
  <c r="M83" i="1"/>
  <c r="L83" i="1"/>
  <c r="N83" i="1"/>
  <c r="L130" i="1"/>
  <c r="N137" i="1"/>
  <c r="L137" i="1"/>
  <c r="M137" i="1"/>
  <c r="M179" i="1"/>
  <c r="L179" i="1"/>
  <c r="N179" i="1"/>
  <c r="L42" i="1"/>
  <c r="N158" i="1"/>
  <c r="L10" i="1"/>
  <c r="M146" i="1"/>
  <c r="L34" i="1"/>
  <c r="N122" i="1"/>
  <c r="L176" i="1"/>
  <c r="M176" i="1"/>
  <c r="N176" i="1"/>
  <c r="N98" i="1"/>
  <c r="L178" i="1"/>
  <c r="N178" i="1"/>
  <c r="M178" i="1"/>
  <c r="L231" i="1"/>
  <c r="M231" i="1"/>
  <c r="N231" i="1"/>
  <c r="N89" i="1"/>
  <c r="M89" i="1"/>
  <c r="L89" i="1"/>
  <c r="M234" i="1"/>
  <c r="M170" i="1"/>
  <c r="N230" i="1"/>
  <c r="N222" i="1"/>
  <c r="L250" i="1"/>
  <c r="N212" i="1"/>
  <c r="L212" i="1"/>
  <c r="M212" i="1"/>
  <c r="N261" i="1"/>
  <c r="M261" i="1"/>
  <c r="L261" i="1"/>
  <c r="M389" i="1"/>
  <c r="N414" i="1"/>
  <c r="L414" i="1"/>
  <c r="M414" i="1"/>
  <c r="L448" i="1"/>
  <c r="M448" i="1"/>
  <c r="N448" i="1"/>
  <c r="L238" i="1"/>
  <c r="M408" i="1"/>
  <c r="L408" i="1"/>
  <c r="N408" i="1"/>
  <c r="N474" i="1"/>
  <c r="L329" i="1"/>
  <c r="N329" i="1"/>
  <c r="M329" i="1"/>
  <c r="L440" i="1"/>
  <c r="M440" i="1"/>
  <c r="N440" i="1"/>
  <c r="L491" i="1"/>
  <c r="M491" i="1"/>
  <c r="N491" i="1"/>
  <c r="L577" i="1"/>
  <c r="M577" i="1"/>
  <c r="N577" i="1"/>
  <c r="M340" i="1"/>
  <c r="L340" i="1"/>
  <c r="N340" i="1"/>
  <c r="N454" i="1"/>
  <c r="M27" i="1"/>
  <c r="N27" i="1"/>
  <c r="L27" i="1"/>
  <c r="M86" i="1"/>
  <c r="L86" i="1"/>
  <c r="N86" i="1"/>
  <c r="M102" i="1"/>
  <c r="N182" i="1"/>
  <c r="L182" i="1"/>
  <c r="M182" i="1"/>
  <c r="M65" i="1"/>
  <c r="N65" i="1"/>
  <c r="L65" i="1"/>
  <c r="L17" i="1"/>
  <c r="M17" i="1"/>
  <c r="N17" i="1"/>
  <c r="L146" i="1"/>
  <c r="R146" i="1" s="1"/>
  <c r="W146" i="1" s="1"/>
  <c r="M41" i="1"/>
  <c r="N41" i="1"/>
  <c r="L41" i="1"/>
  <c r="M122" i="1"/>
  <c r="L142" i="1"/>
  <c r="L239" i="1"/>
  <c r="M239" i="1"/>
  <c r="N239" i="1"/>
  <c r="M181" i="1"/>
  <c r="N181" i="1"/>
  <c r="L181" i="1"/>
  <c r="N338" i="1"/>
  <c r="M250" i="1"/>
  <c r="M310" i="1"/>
  <c r="M282" i="1"/>
  <c r="N282" i="1"/>
  <c r="L282" i="1"/>
  <c r="M390" i="1"/>
  <c r="N238" i="1"/>
  <c r="L255" i="1"/>
  <c r="M255" i="1"/>
  <c r="N255" i="1"/>
  <c r="L298" i="1"/>
  <c r="R298" i="1" s="1"/>
  <c r="W298" i="1" s="1"/>
  <c r="N298" i="1"/>
  <c r="M298" i="1"/>
  <c r="M501" i="1"/>
  <c r="L501" i="1"/>
  <c r="N501" i="1"/>
  <c r="L585" i="1"/>
  <c r="M585" i="1"/>
  <c r="N585" i="1"/>
  <c r="N389" i="1"/>
  <c r="M367" i="1"/>
  <c r="N367" i="1"/>
  <c r="L367" i="1"/>
  <c r="L474" i="1"/>
  <c r="M316" i="1"/>
  <c r="L316" i="1"/>
  <c r="N316" i="1"/>
  <c r="N357" i="1"/>
  <c r="L357" i="1"/>
  <c r="M357" i="1"/>
  <c r="M586" i="1"/>
  <c r="N606" i="1"/>
  <c r="L622" i="1"/>
  <c r="N558" i="1"/>
  <c r="L500" i="1"/>
  <c r="N500" i="1"/>
  <c r="M500" i="1"/>
  <c r="L355" i="1"/>
  <c r="N355" i="1"/>
  <c r="M355" i="1"/>
  <c r="M435" i="1"/>
  <c r="L435" i="1"/>
  <c r="N435" i="1"/>
  <c r="L580" i="1"/>
  <c r="M580" i="1"/>
  <c r="N580" i="1"/>
  <c r="N343" i="1"/>
  <c r="L343" i="1"/>
  <c r="M343" i="1"/>
  <c r="M395" i="1"/>
  <c r="L395" i="1"/>
  <c r="N395" i="1"/>
  <c r="L456" i="1"/>
  <c r="M456" i="1"/>
  <c r="N456" i="1"/>
  <c r="M542" i="1"/>
  <c r="N583" i="1"/>
  <c r="L583" i="1"/>
  <c r="M583" i="1"/>
  <c r="M518" i="1"/>
  <c r="M574" i="1"/>
  <c r="L546" i="1"/>
  <c r="M502" i="1"/>
  <c r="M138" i="1"/>
  <c r="L217" i="1"/>
  <c r="N217" i="1"/>
  <c r="M217" i="1"/>
  <c r="N442" i="1"/>
  <c r="M362" i="1"/>
  <c r="M154" i="1"/>
  <c r="N26" i="1"/>
  <c r="L56" i="1"/>
  <c r="M56" i="1"/>
  <c r="N56" i="1"/>
  <c r="M150" i="1"/>
  <c r="N138" i="1"/>
  <c r="N198" i="1"/>
  <c r="L198" i="1"/>
  <c r="M198" i="1"/>
  <c r="M106" i="1"/>
  <c r="N245" i="1"/>
  <c r="M245" i="1"/>
  <c r="L245" i="1"/>
  <c r="L174" i="1"/>
  <c r="L243" i="1"/>
  <c r="N243" i="1"/>
  <c r="M243" i="1"/>
  <c r="N290" i="1"/>
  <c r="M278" i="1"/>
  <c r="M494" i="1"/>
  <c r="N250" i="1"/>
  <c r="L279" i="1"/>
  <c r="N279" i="1"/>
  <c r="M279" i="1"/>
  <c r="N350" i="1"/>
  <c r="L520" i="1"/>
  <c r="M520" i="1"/>
  <c r="N520" i="1"/>
  <c r="M302" i="1"/>
  <c r="M424" i="1"/>
  <c r="L424" i="1"/>
  <c r="N424" i="1"/>
  <c r="M370" i="1"/>
  <c r="N432" i="1"/>
  <c r="M432" i="1"/>
  <c r="L432" i="1"/>
  <c r="L270" i="1"/>
  <c r="M322" i="1"/>
  <c r="M314" i="1"/>
  <c r="L314" i="1"/>
  <c r="N314" i="1"/>
  <c r="L290" i="1"/>
  <c r="M566" i="1"/>
  <c r="M594" i="1"/>
  <c r="M602" i="1"/>
  <c r="L530" i="1"/>
  <c r="L426" i="1"/>
  <c r="R426" i="1" s="1"/>
  <c r="W426" i="1" s="1"/>
  <c r="M426" i="1"/>
  <c r="N426" i="1"/>
  <c r="L510" i="1"/>
  <c r="L454" i="1"/>
  <c r="L548" i="1"/>
  <c r="M548" i="1"/>
  <c r="N548" i="1"/>
  <c r="M582" i="1"/>
  <c r="M294" i="1"/>
  <c r="N542" i="1"/>
  <c r="N518" i="1"/>
  <c r="L594" i="1"/>
  <c r="L610" i="1"/>
  <c r="L514" i="1"/>
  <c r="L258" i="1"/>
  <c r="N254" i="1"/>
  <c r="M442" i="1"/>
  <c r="M416" i="1"/>
  <c r="L416" i="1"/>
  <c r="N416" i="1"/>
  <c r="M342" i="1"/>
  <c r="N475" i="1"/>
  <c r="M475" i="1"/>
  <c r="L475" i="1"/>
  <c r="L642" i="1"/>
  <c r="M558" i="1"/>
  <c r="M493" i="1"/>
  <c r="L493" i="1"/>
  <c r="N493" i="1"/>
  <c r="N582" i="1"/>
  <c r="M612" i="1"/>
  <c r="L612" i="1"/>
  <c r="N612" i="1"/>
  <c r="M634" i="1"/>
  <c r="L226" i="1"/>
  <c r="L542" i="1"/>
  <c r="R542" i="1" s="1"/>
  <c r="W542" i="1" s="1"/>
  <c r="N655" i="1"/>
  <c r="L655" i="1"/>
  <c r="M655" i="1"/>
  <c r="L518" i="1"/>
  <c r="R518" i="1" s="1"/>
  <c r="W518" i="1" s="1"/>
  <c r="M614" i="1"/>
  <c r="L554" i="1"/>
  <c r="L646" i="1"/>
  <c r="L14" i="1"/>
  <c r="M14" i="1"/>
  <c r="N14" i="1"/>
  <c r="M35" i="1"/>
  <c r="N35" i="1"/>
  <c r="L35" i="1"/>
  <c r="N97" i="1"/>
  <c r="L97" i="1"/>
  <c r="M97" i="1"/>
  <c r="L50" i="1"/>
  <c r="M54" i="1"/>
  <c r="N54" i="1"/>
  <c r="L54" i="1"/>
  <c r="M75" i="1"/>
  <c r="N75" i="1"/>
  <c r="L75" i="1"/>
  <c r="M94" i="1"/>
  <c r="M162" i="1"/>
  <c r="M115" i="1"/>
  <c r="N115" i="1"/>
  <c r="L115" i="1"/>
  <c r="M90" i="1"/>
  <c r="N192" i="1"/>
  <c r="L192" i="1"/>
  <c r="M192" i="1"/>
  <c r="M2" i="1"/>
  <c r="R2" i="1" s="1"/>
  <c r="L22" i="1"/>
  <c r="R22" i="1" s="1"/>
  <c r="W22" i="1" s="1"/>
  <c r="M22" i="1"/>
  <c r="N22" i="1"/>
  <c r="L118" i="1"/>
  <c r="M118" i="1"/>
  <c r="N118" i="1"/>
  <c r="M78" i="1"/>
  <c r="L78" i="1"/>
  <c r="N78" i="1"/>
  <c r="N58" i="1"/>
  <c r="M98" i="1"/>
  <c r="L162" i="1"/>
  <c r="L154" i="1"/>
  <c r="R154" i="1" s="1"/>
  <c r="W154" i="1" s="1"/>
  <c r="L33" i="1"/>
  <c r="M33" i="1"/>
  <c r="N33" i="1"/>
  <c r="N90" i="1"/>
  <c r="M134" i="1"/>
  <c r="M26" i="1"/>
  <c r="L48" i="1"/>
  <c r="M48" i="1"/>
  <c r="N48" i="1"/>
  <c r="N150" i="1"/>
  <c r="M184" i="1"/>
  <c r="N184" i="1"/>
  <c r="L184" i="1"/>
  <c r="N246" i="1"/>
  <c r="L138" i="1"/>
  <c r="R138" i="1" s="1"/>
  <c r="W138" i="1" s="1"/>
  <c r="L223" i="1"/>
  <c r="M223" i="1"/>
  <c r="N223" i="1"/>
  <c r="N106" i="1"/>
  <c r="L204" i="1"/>
  <c r="N204" i="1"/>
  <c r="M204" i="1"/>
  <c r="L342" i="1"/>
  <c r="N218" i="1"/>
  <c r="M262" i="1"/>
  <c r="N295" i="1"/>
  <c r="M295" i="1"/>
  <c r="L295" i="1"/>
  <c r="M173" i="1"/>
  <c r="L173" i="1"/>
  <c r="N173" i="1"/>
  <c r="N278" i="1"/>
  <c r="N361" i="1"/>
  <c r="L361" i="1"/>
  <c r="M361" i="1"/>
  <c r="M400" i="1"/>
  <c r="L400" i="1"/>
  <c r="N400" i="1"/>
  <c r="N506" i="1"/>
  <c r="L506" i="1"/>
  <c r="N422" i="1"/>
  <c r="N526" i="1"/>
  <c r="L350" i="1"/>
  <c r="M382" i="1"/>
  <c r="M419" i="1"/>
  <c r="L419" i="1"/>
  <c r="N419" i="1"/>
  <c r="N458" i="1"/>
  <c r="L535" i="1"/>
  <c r="M535" i="1"/>
  <c r="N535" i="1"/>
  <c r="L302" i="1"/>
  <c r="R302" i="1" s="1"/>
  <c r="W302" i="1" s="1"/>
  <c r="L306" i="1"/>
  <c r="M306" i="1"/>
  <c r="N306" i="1"/>
  <c r="M374" i="1"/>
  <c r="N374" i="1"/>
  <c r="L374" i="1"/>
  <c r="M485" i="1"/>
  <c r="L485" i="1"/>
  <c r="N485" i="1"/>
  <c r="N270" i="1"/>
  <c r="N322" i="1"/>
  <c r="N446" i="1"/>
  <c r="L271" i="1"/>
  <c r="M271" i="1"/>
  <c r="N271" i="1"/>
  <c r="M378" i="1"/>
  <c r="N519" i="1"/>
  <c r="L519" i="1"/>
  <c r="M519" i="1"/>
  <c r="N599" i="1"/>
  <c r="L599" i="1"/>
  <c r="M599" i="1"/>
  <c r="N607" i="1"/>
  <c r="L607" i="1"/>
  <c r="M607" i="1"/>
  <c r="M354" i="1"/>
  <c r="N534" i="1"/>
  <c r="L534" i="1"/>
  <c r="M534" i="1"/>
  <c r="M654" i="1"/>
  <c r="M642" i="1"/>
  <c r="L472" i="1"/>
  <c r="M472" i="1"/>
  <c r="N472" i="1"/>
  <c r="N510" i="1"/>
  <c r="N586" i="1"/>
  <c r="M458" i="1"/>
  <c r="L498" i="1"/>
  <c r="M498" i="1"/>
  <c r="N498" i="1"/>
  <c r="N550" i="1"/>
  <c r="M626" i="1"/>
  <c r="N482" i="1"/>
  <c r="N551" i="1"/>
  <c r="L551" i="1"/>
  <c r="M551" i="1"/>
  <c r="N591" i="1"/>
  <c r="L591" i="1"/>
  <c r="M591" i="1"/>
  <c r="M622" i="1"/>
  <c r="N622" i="1"/>
  <c r="L566" i="1"/>
  <c r="R566" i="1" s="1"/>
  <c r="W566" i="1" s="1"/>
  <c r="M510" i="1"/>
  <c r="L122" i="1"/>
  <c r="R122" i="1" s="1"/>
  <c r="W122" i="1" s="1"/>
  <c r="N450" i="1"/>
  <c r="L516" i="1"/>
  <c r="M516" i="1"/>
  <c r="N516" i="1"/>
  <c r="M270" i="1"/>
  <c r="N66" i="1"/>
  <c r="N190" i="1"/>
  <c r="L190" i="1"/>
  <c r="M190" i="1"/>
  <c r="N134" i="1"/>
  <c r="L80" i="1"/>
  <c r="M80" i="1"/>
  <c r="N80" i="1"/>
  <c r="M174" i="1"/>
  <c r="M258" i="1"/>
  <c r="M82" i="1"/>
  <c r="N318" i="1"/>
  <c r="M375" i="1"/>
  <c r="L375" i="1"/>
  <c r="N375" i="1"/>
  <c r="M218" i="1"/>
  <c r="M230" i="1"/>
  <c r="N262" i="1"/>
  <c r="M266" i="1"/>
  <c r="M219" i="1"/>
  <c r="N219" i="1"/>
  <c r="L219" i="1"/>
  <c r="M284" i="1"/>
  <c r="L284" i="1"/>
  <c r="N284" i="1"/>
  <c r="M366" i="1"/>
  <c r="L366" i="1"/>
  <c r="N366" i="1"/>
  <c r="M434" i="1"/>
  <c r="M276" i="1"/>
  <c r="L276" i="1"/>
  <c r="N276" i="1"/>
  <c r="M290" i="1"/>
  <c r="N325" i="1"/>
  <c r="L325" i="1"/>
  <c r="M325" i="1"/>
  <c r="L471" i="1"/>
  <c r="M471" i="1"/>
  <c r="N471" i="1"/>
  <c r="L553" i="1"/>
  <c r="M553" i="1"/>
  <c r="N553" i="1"/>
  <c r="N302" i="1"/>
  <c r="N354" i="1"/>
  <c r="M450" i="1"/>
  <c r="N390" i="1"/>
  <c r="L450" i="1"/>
  <c r="N378" i="1"/>
  <c r="L574" i="1"/>
  <c r="R574" i="1" s="1"/>
  <c r="W574" i="1" s="1"/>
  <c r="M474" i="1"/>
  <c r="M538" i="1"/>
  <c r="N538" i="1"/>
  <c r="L538" i="1"/>
  <c r="N575" i="1"/>
  <c r="L575" i="1"/>
  <c r="M575" i="1"/>
  <c r="L382" i="1"/>
  <c r="R382" i="1" s="1"/>
  <c r="W382" i="1" s="1"/>
  <c r="L502" i="1"/>
  <c r="R502" i="1" s="1"/>
  <c r="W502" i="1" s="1"/>
  <c r="M610" i="1"/>
  <c r="M334" i="1"/>
  <c r="L334" i="1"/>
  <c r="R334" i="1" s="1"/>
  <c r="W334" i="1" s="1"/>
  <c r="N334" i="1"/>
  <c r="L601" i="1"/>
  <c r="N601" i="1"/>
  <c r="M601" i="1"/>
  <c r="M462" i="1"/>
  <c r="L527" i="1"/>
  <c r="M527" i="1"/>
  <c r="N527" i="1"/>
  <c r="M550" i="1"/>
  <c r="N631" i="1"/>
  <c r="L631" i="1"/>
  <c r="M631" i="1"/>
  <c r="L522" i="1"/>
  <c r="R522" i="1" s="1"/>
  <c r="W522" i="1" s="1"/>
  <c r="M606" i="1"/>
  <c r="L633" i="1"/>
  <c r="M633" i="1"/>
  <c r="N633" i="1"/>
  <c r="N634" i="1"/>
  <c r="L494" i="1"/>
  <c r="R494" i="1" s="1"/>
  <c r="W494" i="1" s="1"/>
  <c r="L630" i="1"/>
  <c r="N562" i="1"/>
  <c r="L6" i="1"/>
  <c r="M6" i="1"/>
  <c r="N6" i="1"/>
  <c r="M50" i="1"/>
  <c r="M66" i="1"/>
  <c r="N94" i="1"/>
  <c r="N162" i="1"/>
  <c r="M194" i="1"/>
  <c r="N194" i="1"/>
  <c r="L102" i="1"/>
  <c r="R102" i="1" s="1"/>
  <c r="W102" i="1" s="1"/>
  <c r="N154" i="1"/>
  <c r="M58" i="1"/>
  <c r="M186" i="1"/>
  <c r="N186" i="1"/>
  <c r="L134" i="1"/>
  <c r="R134" i="1" s="1"/>
  <c r="W134" i="1" s="1"/>
  <c r="N146" i="1"/>
  <c r="L230" i="1"/>
  <c r="N234" i="1"/>
  <c r="L206" i="1"/>
  <c r="M222" i="1"/>
  <c r="L254" i="1"/>
  <c r="L158" i="1"/>
  <c r="L310" i="1"/>
  <c r="R310" i="1" s="1"/>
  <c r="W310" i="1" s="1"/>
  <c r="L322" i="1"/>
  <c r="R322" i="1" s="1"/>
  <c r="W322" i="1" s="1"/>
  <c r="L422" i="1"/>
  <c r="L462" i="1"/>
  <c r="L338" i="1"/>
  <c r="N342" i="1"/>
  <c r="N382" i="1"/>
  <c r="N394" i="1"/>
  <c r="M466" i="1"/>
  <c r="M530" i="1"/>
  <c r="L262" i="1"/>
  <c r="R262" i="1" s="1"/>
  <c r="W262" i="1" s="1"/>
  <c r="L266" i="1"/>
  <c r="R266" i="1" s="1"/>
  <c r="W266" i="1" s="1"/>
  <c r="N370" i="1"/>
  <c r="L390" i="1"/>
  <c r="R390" i="1" s="1"/>
  <c r="W390" i="1" s="1"/>
  <c r="N410" i="1"/>
  <c r="L446" i="1"/>
  <c r="M514" i="1"/>
  <c r="L562" i="1"/>
  <c r="L626" i="1"/>
  <c r="R626" i="1" s="1"/>
  <c r="W626" i="1" s="1"/>
  <c r="L370" i="1"/>
  <c r="R370" i="1" s="1"/>
  <c r="W370" i="1" s="1"/>
  <c r="M454" i="1"/>
  <c r="M410" i="1"/>
  <c r="L602" i="1"/>
  <c r="R602" i="1" s="1"/>
  <c r="W602" i="1" s="1"/>
  <c r="L638" i="1"/>
  <c r="N618" i="1"/>
  <c r="N530" i="1"/>
  <c r="N602" i="1"/>
  <c r="N638" i="1"/>
  <c r="N646" i="1"/>
  <c r="L654" i="1"/>
  <c r="R654" i="1" s="1"/>
  <c r="W654" i="1" s="1"/>
  <c r="L570" i="1"/>
  <c r="L598" i="1"/>
  <c r="N654" i="1"/>
  <c r="N546" i="1"/>
  <c r="N578" i="1"/>
  <c r="N610" i="1"/>
  <c r="L618" i="1"/>
  <c r="N466" i="1"/>
  <c r="L550" i="1"/>
  <c r="R550" i="1" s="1"/>
  <c r="W550" i="1" s="1"/>
  <c r="L582" i="1"/>
  <c r="R582" i="1" s="1"/>
  <c r="W582" i="1" s="1"/>
  <c r="L186" i="1"/>
  <c r="R186" i="1" s="1"/>
  <c r="W186" i="1" s="1"/>
  <c r="N160" i="1"/>
  <c r="M160" i="1"/>
  <c r="L160" i="1"/>
  <c r="M70" i="1"/>
  <c r="L70" i="1"/>
  <c r="N70" i="1"/>
  <c r="M228" i="1"/>
  <c r="L228" i="1"/>
  <c r="N228" i="1"/>
  <c r="L278" i="1"/>
  <c r="R278" i="1" s="1"/>
  <c r="W278" i="1" s="1"/>
  <c r="N566" i="1"/>
  <c r="L593" i="1"/>
  <c r="M593" i="1"/>
  <c r="N593" i="1"/>
  <c r="N18" i="1"/>
  <c r="M74" i="1"/>
  <c r="N121" i="1"/>
  <c r="L121" i="1"/>
  <c r="M121" i="1"/>
  <c r="L90" i="1"/>
  <c r="R90" i="1" s="1"/>
  <c r="W90" i="1" s="1"/>
  <c r="L26" i="1"/>
  <c r="R26" i="1" s="1"/>
  <c r="W26" i="1" s="1"/>
  <c r="M57" i="1"/>
  <c r="N57" i="1"/>
  <c r="L57" i="1"/>
  <c r="M142" i="1"/>
  <c r="L152" i="1"/>
  <c r="M152" i="1"/>
  <c r="N152" i="1"/>
  <c r="N130" i="1"/>
  <c r="L106" i="1"/>
  <c r="R106" i="1" s="1"/>
  <c r="W106" i="1" s="1"/>
  <c r="L38" i="1"/>
  <c r="M38" i="1"/>
  <c r="N38" i="1"/>
  <c r="M18" i="1"/>
  <c r="L66" i="1"/>
  <c r="R66" i="1" s="1"/>
  <c r="W66" i="1" s="1"/>
  <c r="L25" i="1"/>
  <c r="M25" i="1"/>
  <c r="N25" i="1"/>
  <c r="N74" i="1"/>
  <c r="L126" i="1"/>
  <c r="R126" i="1" s="1"/>
  <c r="W126" i="1" s="1"/>
  <c r="N126" i="1"/>
  <c r="M126" i="1"/>
  <c r="L194" i="1"/>
  <c r="R194" i="1" s="1"/>
  <c r="W194" i="1" s="1"/>
  <c r="N109" i="1"/>
  <c r="M109" i="1"/>
  <c r="L109" i="1"/>
  <c r="N166" i="1"/>
  <c r="M42" i="1"/>
  <c r="M141" i="1"/>
  <c r="L141" i="1"/>
  <c r="N141" i="1"/>
  <c r="N10" i="1"/>
  <c r="N110" i="1"/>
  <c r="M110" i="1"/>
  <c r="L110" i="1"/>
  <c r="N34" i="1"/>
  <c r="N142" i="1"/>
  <c r="M91" i="1"/>
  <c r="L91" i="1"/>
  <c r="N91" i="1"/>
  <c r="N174" i="1"/>
  <c r="M263" i="1"/>
  <c r="N263" i="1"/>
  <c r="L263" i="1"/>
  <c r="N82" i="1"/>
  <c r="N226" i="1"/>
  <c r="L166" i="1"/>
  <c r="R166" i="1" s="1"/>
  <c r="W166" i="1" s="1"/>
  <c r="M206" i="1"/>
  <c r="M247" i="1"/>
  <c r="N247" i="1"/>
  <c r="L247" i="1"/>
  <c r="L345" i="1"/>
  <c r="N345" i="1"/>
  <c r="M345" i="1"/>
  <c r="L218" i="1"/>
  <c r="R218" i="1" s="1"/>
  <c r="W218" i="1" s="1"/>
  <c r="L275" i="1"/>
  <c r="N275" i="1"/>
  <c r="M275" i="1"/>
  <c r="L222" i="1"/>
  <c r="R222" i="1" s="1"/>
  <c r="W222" i="1" s="1"/>
  <c r="M403" i="1"/>
  <c r="L403" i="1"/>
  <c r="N403" i="1"/>
  <c r="L346" i="1"/>
  <c r="N346" i="1"/>
  <c r="M346" i="1"/>
  <c r="L378" i="1"/>
  <c r="R378" i="1" s="1"/>
  <c r="W378" i="1" s="1"/>
  <c r="N462" i="1"/>
  <c r="L234" i="1"/>
  <c r="R234" i="1" s="1"/>
  <c r="W234" i="1" s="1"/>
  <c r="L294" i="1"/>
  <c r="R294" i="1" s="1"/>
  <c r="W294" i="1" s="1"/>
  <c r="M356" i="1"/>
  <c r="L356" i="1"/>
  <c r="N356" i="1"/>
  <c r="L394" i="1"/>
  <c r="N430" i="1"/>
  <c r="L430" i="1"/>
  <c r="M430" i="1"/>
  <c r="N486" i="1"/>
  <c r="L486" i="1"/>
  <c r="M486" i="1"/>
  <c r="L561" i="1"/>
  <c r="M561" i="1"/>
  <c r="N561" i="1"/>
  <c r="N277" i="1"/>
  <c r="M277" i="1"/>
  <c r="L277" i="1"/>
  <c r="M318" i="1"/>
  <c r="L354" i="1"/>
  <c r="R354" i="1" s="1"/>
  <c r="W354" i="1" s="1"/>
  <c r="M274" i="1"/>
  <c r="N274" i="1"/>
  <c r="L274" i="1"/>
  <c r="L410" i="1"/>
  <c r="R410" i="1" s="1"/>
  <c r="W410" i="1" s="1"/>
  <c r="M303" i="1"/>
  <c r="N303" i="1"/>
  <c r="L303" i="1"/>
  <c r="N326" i="1"/>
  <c r="L326" i="1"/>
  <c r="M326" i="1"/>
  <c r="M392" i="1"/>
  <c r="L392" i="1"/>
  <c r="N392" i="1"/>
  <c r="M398" i="1"/>
  <c r="N522" i="1"/>
  <c r="L483" i="1"/>
  <c r="M483" i="1"/>
  <c r="N483" i="1"/>
  <c r="M638" i="1"/>
  <c r="M562" i="1"/>
  <c r="N434" i="1"/>
  <c r="M546" i="1"/>
  <c r="N615" i="1"/>
  <c r="L615" i="1"/>
  <c r="M615" i="1"/>
  <c r="M646" i="1"/>
  <c r="M478" i="1"/>
  <c r="M332" i="1"/>
  <c r="N332" i="1"/>
  <c r="L332" i="1"/>
  <c r="L625" i="1"/>
  <c r="M625" i="1"/>
  <c r="N625" i="1"/>
  <c r="M330" i="1"/>
  <c r="M422" i="1"/>
  <c r="L466" i="1"/>
  <c r="R466" i="1" s="1"/>
  <c r="W466" i="1" s="1"/>
  <c r="N559" i="1"/>
  <c r="M559" i="1"/>
  <c r="L559" i="1"/>
  <c r="L617" i="1"/>
  <c r="N617" i="1"/>
  <c r="M617" i="1"/>
  <c r="N286" i="1"/>
  <c r="M286" i="1"/>
  <c r="L286" i="1"/>
  <c r="R286" i="1" s="1"/>
  <c r="W286" i="1" s="1"/>
  <c r="L558" i="1"/>
  <c r="R558" i="1" s="1"/>
  <c r="W558" i="1" s="1"/>
  <c r="N626" i="1"/>
  <c r="L578" i="1"/>
  <c r="N594" i="1"/>
  <c r="N310" i="1"/>
  <c r="N2" i="1"/>
  <c r="L614" i="1"/>
  <c r="R614" i="1" s="1"/>
  <c r="W614" i="1" s="1"/>
  <c r="M43" i="1"/>
  <c r="L43" i="1"/>
  <c r="N43" i="1"/>
  <c r="L98" i="1"/>
  <c r="R98" i="1" s="1"/>
  <c r="W98" i="1" s="1"/>
  <c r="M19" i="1"/>
  <c r="N19" i="1"/>
  <c r="L19" i="1"/>
  <c r="M59" i="1"/>
  <c r="L59" i="1"/>
  <c r="N59" i="1"/>
  <c r="L74" i="1"/>
  <c r="L144" i="1"/>
  <c r="M144" i="1"/>
  <c r="N144" i="1"/>
  <c r="M62" i="1"/>
  <c r="L62" i="1"/>
  <c r="N62" i="1"/>
  <c r="M130" i="1"/>
  <c r="L200" i="1"/>
  <c r="M200" i="1"/>
  <c r="N200" i="1"/>
  <c r="M123" i="1"/>
  <c r="N123" i="1"/>
  <c r="L123" i="1"/>
  <c r="L172" i="1"/>
  <c r="N172" i="1"/>
  <c r="M172" i="1"/>
  <c r="N42" i="1"/>
  <c r="M158" i="1"/>
  <c r="M10" i="1"/>
  <c r="M34" i="1"/>
  <c r="M120" i="1"/>
  <c r="N120" i="1"/>
  <c r="L120" i="1"/>
  <c r="L170" i="1"/>
  <c r="R170" i="1" s="1"/>
  <c r="W170" i="1" s="1"/>
  <c r="L114" i="1"/>
  <c r="R114" i="1" s="1"/>
  <c r="W114" i="1" s="1"/>
  <c r="M114" i="1"/>
  <c r="N114" i="1"/>
  <c r="M157" i="1"/>
  <c r="L157" i="1"/>
  <c r="N157" i="1"/>
  <c r="L82" i="1"/>
  <c r="M226" i="1"/>
  <c r="N170" i="1"/>
  <c r="N206" i="1"/>
  <c r="M209" i="1"/>
  <c r="N209" i="1"/>
  <c r="L209" i="1"/>
  <c r="L210" i="1"/>
  <c r="M210" i="1"/>
  <c r="N210" i="1"/>
  <c r="M242" i="1"/>
  <c r="N242" i="1"/>
  <c r="L242" i="1"/>
  <c r="L202" i="1"/>
  <c r="M202" i="1"/>
  <c r="N202" i="1"/>
  <c r="M338" i="1"/>
  <c r="M254" i="1"/>
  <c r="M446" i="1"/>
  <c r="M238" i="1"/>
  <c r="M236" i="1"/>
  <c r="L236" i="1"/>
  <c r="N236" i="1"/>
  <c r="N294" i="1"/>
  <c r="N358" i="1"/>
  <c r="M358" i="1"/>
  <c r="L358" i="1"/>
  <c r="M402" i="1"/>
  <c r="N402" i="1"/>
  <c r="M437" i="1"/>
  <c r="L437" i="1"/>
  <c r="N437" i="1"/>
  <c r="M490" i="1"/>
  <c r="N490" i="1"/>
  <c r="L569" i="1"/>
  <c r="M569" i="1"/>
  <c r="N569" i="1"/>
  <c r="L318" i="1"/>
  <c r="R318" i="1" s="1"/>
  <c r="W318" i="1" s="1"/>
  <c r="M461" i="1"/>
  <c r="L461" i="1"/>
  <c r="N461" i="1"/>
  <c r="L398" i="1"/>
  <c r="R398" i="1" s="1"/>
  <c r="W398" i="1" s="1"/>
  <c r="M526" i="1"/>
  <c r="R526" i="1" s="1"/>
  <c r="W526" i="1" s="1"/>
  <c r="M554" i="1"/>
  <c r="M630" i="1"/>
  <c r="L613" i="1"/>
  <c r="N613" i="1"/>
  <c r="M613" i="1"/>
  <c r="N642" i="1"/>
  <c r="M506" i="1"/>
  <c r="M578" i="1"/>
  <c r="N650" i="1"/>
  <c r="M394" i="1"/>
  <c r="L478" i="1"/>
  <c r="R478" i="1" s="1"/>
  <c r="W478" i="1" s="1"/>
  <c r="N554" i="1"/>
  <c r="M618" i="1"/>
  <c r="L565" i="1"/>
  <c r="M565" i="1"/>
  <c r="N565" i="1"/>
  <c r="M598" i="1"/>
  <c r="L637" i="1"/>
  <c r="N637" i="1"/>
  <c r="M637" i="1"/>
  <c r="N330" i="1"/>
  <c r="N438" i="1"/>
  <c r="L438" i="1"/>
  <c r="M438" i="1"/>
  <c r="M482" i="1"/>
  <c r="N514" i="1"/>
  <c r="L490" i="1"/>
  <c r="L597" i="1"/>
  <c r="N597" i="1"/>
  <c r="M597" i="1"/>
  <c r="M636" i="1"/>
  <c r="L636" i="1"/>
  <c r="N636" i="1"/>
  <c r="N570" i="1"/>
  <c r="L650" i="1"/>
  <c r="L586" i="1"/>
  <c r="R586" i="1" s="1"/>
  <c r="W586" i="1" s="1"/>
  <c r="N630" i="1"/>
  <c r="N266" i="1"/>
  <c r="L58" i="1"/>
  <c r="R58" i="1" s="1"/>
  <c r="W58" i="1" s="1"/>
  <c r="L168" i="1"/>
  <c r="M168" i="1"/>
  <c r="N168" i="1"/>
  <c r="N362" i="1"/>
  <c r="M418" i="1"/>
  <c r="N470" i="1"/>
  <c r="L470" i="1"/>
  <c r="M470" i="1"/>
  <c r="L418" i="1"/>
  <c r="R418" i="1" s="1"/>
  <c r="W418" i="1" s="1"/>
  <c r="N494" i="1"/>
  <c r="L337" i="1"/>
  <c r="N337" i="1"/>
  <c r="M337" i="1"/>
  <c r="N398" i="1"/>
  <c r="N504" i="1"/>
  <c r="L504" i="1"/>
  <c r="M504" i="1"/>
  <c r="L641" i="1"/>
  <c r="N641" i="1"/>
  <c r="M641" i="1"/>
  <c r="N614" i="1"/>
  <c r="L649" i="1"/>
  <c r="M649" i="1"/>
  <c r="N649" i="1"/>
  <c r="L657" i="1"/>
  <c r="M657" i="1"/>
  <c r="N657" i="1"/>
  <c r="N406" i="1"/>
  <c r="L406" i="1"/>
  <c r="M406" i="1"/>
  <c r="N478" i="1"/>
  <c r="N623" i="1"/>
  <c r="M623" i="1"/>
  <c r="L623" i="1"/>
  <c r="M350" i="1"/>
  <c r="N539" i="1"/>
  <c r="L539" i="1"/>
  <c r="M539" i="1"/>
  <c r="M570" i="1"/>
  <c r="L609" i="1"/>
  <c r="N609" i="1"/>
  <c r="M609" i="1"/>
  <c r="N647" i="1"/>
  <c r="L647" i="1"/>
  <c r="M647" i="1"/>
  <c r="L330" i="1"/>
  <c r="R330" i="1" s="1"/>
  <c r="W330" i="1" s="1"/>
  <c r="L482" i="1"/>
  <c r="N639" i="1"/>
  <c r="M639" i="1"/>
  <c r="L639" i="1"/>
  <c r="L389" i="1"/>
  <c r="M650" i="1"/>
  <c r="N574" i="1"/>
  <c r="L606" i="1"/>
  <c r="R606" i="1" s="1"/>
  <c r="W606" i="1" s="1"/>
  <c r="N598" i="1"/>
  <c r="L634" i="1"/>
  <c r="R634" i="1" s="1"/>
  <c r="W634" i="1" s="1"/>
  <c r="W2" i="1"/>
  <c r="R326" i="1" l="1"/>
  <c r="W326" i="1" s="1"/>
  <c r="R346" i="1"/>
  <c r="W346" i="1" s="1"/>
  <c r="R246" i="1"/>
  <c r="W246" i="1" s="1"/>
  <c r="R62" i="1"/>
  <c r="W62" i="1" s="1"/>
  <c r="R110" i="1"/>
  <c r="W110" i="1" s="1"/>
  <c r="R358" i="1"/>
  <c r="W358" i="1" s="1"/>
  <c r="R462" i="1"/>
  <c r="W462" i="1" s="1"/>
  <c r="R78" i="1"/>
  <c r="W78" i="1" s="1"/>
  <c r="R82" i="1"/>
  <c r="W82" i="1" s="1"/>
  <c r="R210" i="1"/>
  <c r="W210" i="1" s="1"/>
  <c r="R534" i="1"/>
  <c r="W534" i="1" s="1"/>
  <c r="R342" i="1"/>
  <c r="W342" i="1" s="1"/>
  <c r="R162" i="1"/>
  <c r="W162" i="1" s="1"/>
  <c r="R386" i="1"/>
  <c r="W386" i="1" s="1"/>
  <c r="R470" i="1"/>
  <c r="W470" i="1" s="1"/>
  <c r="R490" i="1"/>
  <c r="W490" i="1" s="1"/>
  <c r="R538" i="1"/>
  <c r="W538" i="1" s="1"/>
  <c r="R578" i="1"/>
  <c r="W578" i="1" s="1"/>
  <c r="R350" i="1"/>
  <c r="W350" i="1" s="1"/>
  <c r="R50" i="1"/>
  <c r="W50" i="1" s="1"/>
  <c r="R610" i="1"/>
  <c r="W610" i="1" s="1"/>
  <c r="R414" i="1"/>
  <c r="W414" i="1" s="1"/>
  <c r="R42" i="1"/>
  <c r="W42" i="1" s="1"/>
  <c r="R150" i="1"/>
  <c r="W150" i="1" s="1"/>
  <c r="R438" i="1"/>
  <c r="W438" i="1" s="1"/>
  <c r="R74" i="1"/>
  <c r="W74" i="1" s="1"/>
  <c r="R486" i="1"/>
  <c r="W486" i="1" s="1"/>
  <c r="R422" i="1"/>
  <c r="W422" i="1" s="1"/>
  <c r="R230" i="1"/>
  <c r="W230" i="1" s="1"/>
  <c r="R6" i="1"/>
  <c r="W6" i="1" s="1"/>
  <c r="R366" i="1"/>
  <c r="W366" i="1" s="1"/>
  <c r="R190" i="1"/>
  <c r="W190" i="1" s="1"/>
  <c r="R498" i="1"/>
  <c r="W498" i="1" s="1"/>
  <c r="R374" i="1"/>
  <c r="W374" i="1" s="1"/>
  <c r="R14" i="1"/>
  <c r="W14" i="1" s="1"/>
  <c r="R594" i="1"/>
  <c r="W594" i="1" s="1"/>
  <c r="R454" i="1"/>
  <c r="W454" i="1" s="1"/>
  <c r="R622" i="1"/>
  <c r="W622" i="1" s="1"/>
  <c r="R142" i="1"/>
  <c r="W142" i="1" s="1"/>
  <c r="R250" i="1"/>
  <c r="W250" i="1" s="1"/>
  <c r="R46" i="1"/>
  <c r="W46" i="1" s="1"/>
  <c r="R442" i="1"/>
  <c r="W442" i="1" s="1"/>
  <c r="R482" i="1"/>
  <c r="W482" i="1" s="1"/>
  <c r="R562" i="1"/>
  <c r="W562" i="1" s="1"/>
  <c r="R646" i="1"/>
  <c r="W646" i="1" s="1"/>
  <c r="R226" i="1"/>
  <c r="W226" i="1" s="1"/>
  <c r="R510" i="1"/>
  <c r="W510" i="1" s="1"/>
  <c r="R290" i="1"/>
  <c r="W290" i="1" s="1"/>
  <c r="R474" i="1"/>
  <c r="W474" i="1" s="1"/>
  <c r="R86" i="1"/>
  <c r="W86" i="1" s="1"/>
  <c r="R402" i="1"/>
  <c r="W402" i="1" s="1"/>
  <c r="R630" i="1"/>
  <c r="W630" i="1" s="1"/>
  <c r="R506" i="1"/>
  <c r="W506" i="1" s="1"/>
  <c r="R554" i="1"/>
  <c r="W554" i="1" s="1"/>
  <c r="R238" i="1"/>
  <c r="W238" i="1" s="1"/>
  <c r="R458" i="1"/>
  <c r="W458" i="1" s="1"/>
  <c r="R362" i="1"/>
  <c r="W362" i="1" s="1"/>
  <c r="R430" i="1"/>
  <c r="W430" i="1" s="1"/>
  <c r="R38" i="1"/>
  <c r="W38" i="1" s="1"/>
  <c r="R598" i="1"/>
  <c r="W598" i="1" s="1"/>
  <c r="R638" i="1"/>
  <c r="W638" i="1" s="1"/>
  <c r="R446" i="1"/>
  <c r="W446" i="1" s="1"/>
  <c r="R158" i="1"/>
  <c r="W158" i="1" s="1"/>
  <c r="R118" i="1"/>
  <c r="W118" i="1" s="1"/>
  <c r="R642" i="1"/>
  <c r="W642" i="1" s="1"/>
  <c r="R314" i="1"/>
  <c r="W314" i="1" s="1"/>
  <c r="R198" i="1"/>
  <c r="W198" i="1" s="1"/>
  <c r="R546" i="1"/>
  <c r="W546" i="1" s="1"/>
  <c r="R34" i="1"/>
  <c r="W34" i="1" s="1"/>
  <c r="R406" i="1"/>
  <c r="W406" i="1" s="1"/>
  <c r="R650" i="1"/>
  <c r="W650" i="1" s="1"/>
  <c r="R202" i="1"/>
  <c r="W202" i="1" s="1"/>
  <c r="R274" i="1"/>
  <c r="W274" i="1" s="1"/>
  <c r="R570" i="1"/>
  <c r="W570" i="1" s="1"/>
  <c r="R254" i="1"/>
  <c r="W254" i="1" s="1"/>
  <c r="R450" i="1"/>
  <c r="W450" i="1" s="1"/>
  <c r="R54" i="1"/>
  <c r="W54" i="1" s="1"/>
  <c r="R282" i="1"/>
  <c r="W282" i="1" s="1"/>
  <c r="R18" i="1"/>
  <c r="W18" i="1" s="1"/>
  <c r="R434" i="1"/>
  <c r="W434" i="1" s="1"/>
  <c r="R242" i="1"/>
  <c r="W242" i="1" s="1"/>
  <c r="R394" i="1"/>
  <c r="W394" i="1" s="1"/>
  <c r="R70" i="1"/>
  <c r="W70" i="1" s="1"/>
  <c r="R306" i="1"/>
  <c r="W306" i="1" s="1"/>
  <c r="R258" i="1"/>
  <c r="W258" i="1" s="1"/>
  <c r="R530" i="1"/>
  <c r="W530" i="1" s="1"/>
  <c r="R174" i="1"/>
  <c r="W174" i="1" s="1"/>
  <c r="R182" i="1"/>
  <c r="W182" i="1" s="1"/>
  <c r="R178" i="1"/>
  <c r="W178" i="1" s="1"/>
  <c r="R10" i="1"/>
  <c r="W10" i="1" s="1"/>
  <c r="R214" i="1"/>
  <c r="W214" i="1" s="1"/>
  <c r="R94" i="1"/>
  <c r="W94" i="1" s="1"/>
  <c r="R618" i="1"/>
  <c r="W618" i="1" s="1"/>
  <c r="R338" i="1"/>
  <c r="W338" i="1" s="1"/>
  <c r="R206" i="1"/>
  <c r="W206" i="1" s="1"/>
  <c r="R514" i="1"/>
  <c r="W514" i="1" s="1"/>
  <c r="R270" i="1"/>
  <c r="W270" i="1" s="1"/>
  <c r="R130" i="1"/>
  <c r="W130" i="1" s="1"/>
  <c r="G1058" i="2"/>
  <c r="H1058" i="2"/>
  <c r="I1058" i="2"/>
  <c r="J1058" i="2"/>
  <c r="K1058" i="2"/>
  <c r="G1062" i="2"/>
  <c r="V1062" i="2" s="1"/>
  <c r="H1062" i="2"/>
  <c r="I1062" i="2"/>
  <c r="J1062" i="2"/>
  <c r="K1062" i="2"/>
  <c r="G1066" i="2"/>
  <c r="V1066" i="2" s="1"/>
  <c r="H1066" i="2"/>
  <c r="I1066" i="2"/>
  <c r="J1066" i="2"/>
  <c r="K1066" i="2"/>
  <c r="G1070" i="2"/>
  <c r="H1070" i="2"/>
  <c r="I1070" i="2"/>
  <c r="J1070" i="2"/>
  <c r="K1070" i="2"/>
  <c r="G1074" i="2"/>
  <c r="H1074" i="2"/>
  <c r="I1074" i="2"/>
  <c r="J1074" i="2"/>
  <c r="K1074" i="2"/>
  <c r="G1078" i="2"/>
  <c r="H1078" i="2"/>
  <c r="I1078" i="2"/>
  <c r="J1078" i="2"/>
  <c r="K1078" i="2"/>
  <c r="G1082" i="2"/>
  <c r="H1082" i="2"/>
  <c r="I1082" i="2"/>
  <c r="J1082" i="2"/>
  <c r="K1082" i="2"/>
  <c r="G1086" i="2"/>
  <c r="H1086" i="2"/>
  <c r="I1086" i="2"/>
  <c r="J1086" i="2"/>
  <c r="L1086" i="2" s="1"/>
  <c r="K1086" i="2"/>
  <c r="G1090" i="2"/>
  <c r="H1090" i="2"/>
  <c r="I1090" i="2"/>
  <c r="J1090" i="2"/>
  <c r="K1090" i="2"/>
  <c r="G1094" i="2"/>
  <c r="V1094" i="2" s="1"/>
  <c r="H1094" i="2"/>
  <c r="I1094" i="2"/>
  <c r="J1094" i="2"/>
  <c r="K1094" i="2"/>
  <c r="G1098" i="2"/>
  <c r="V1098" i="2" s="1"/>
  <c r="H1098" i="2"/>
  <c r="I1098" i="2"/>
  <c r="J1098" i="2"/>
  <c r="K1098" i="2"/>
  <c r="G1102" i="2"/>
  <c r="H1102" i="2"/>
  <c r="I1102" i="2"/>
  <c r="J1102" i="2"/>
  <c r="K1102" i="2"/>
  <c r="G1059" i="2"/>
  <c r="H1059" i="2"/>
  <c r="I1059" i="2"/>
  <c r="J1059" i="2"/>
  <c r="K1059" i="2"/>
  <c r="G1063" i="2"/>
  <c r="H1063" i="2"/>
  <c r="I1063" i="2"/>
  <c r="J1063" i="2"/>
  <c r="K1063" i="2"/>
  <c r="G1067" i="2"/>
  <c r="H1067" i="2"/>
  <c r="I1067" i="2"/>
  <c r="J1067" i="2"/>
  <c r="K1067" i="2"/>
  <c r="G1071" i="2"/>
  <c r="H1071" i="2"/>
  <c r="I1071" i="2"/>
  <c r="J1071" i="2"/>
  <c r="K1071" i="2"/>
  <c r="G1075" i="2"/>
  <c r="H1075" i="2"/>
  <c r="I1075" i="2"/>
  <c r="J1075" i="2"/>
  <c r="K1075" i="2"/>
  <c r="G1079" i="2"/>
  <c r="H1079" i="2"/>
  <c r="I1079" i="2"/>
  <c r="J1079" i="2"/>
  <c r="K1079" i="2"/>
  <c r="G1083" i="2"/>
  <c r="H1083" i="2"/>
  <c r="I1083" i="2"/>
  <c r="J1083" i="2"/>
  <c r="K1083" i="2"/>
  <c r="G1087" i="2"/>
  <c r="H1087" i="2"/>
  <c r="I1087" i="2"/>
  <c r="J1087" i="2"/>
  <c r="K1087" i="2"/>
  <c r="G1091" i="2"/>
  <c r="H1091" i="2"/>
  <c r="I1091" i="2"/>
  <c r="J1091" i="2"/>
  <c r="K1091" i="2"/>
  <c r="G1095" i="2"/>
  <c r="H1095" i="2"/>
  <c r="I1095" i="2"/>
  <c r="J1095" i="2"/>
  <c r="K1095" i="2"/>
  <c r="G1099" i="2"/>
  <c r="H1099" i="2"/>
  <c r="I1099" i="2"/>
  <c r="J1099" i="2"/>
  <c r="K1099" i="2"/>
  <c r="G1103" i="2"/>
  <c r="H1103" i="2"/>
  <c r="I1103" i="2"/>
  <c r="J1103" i="2"/>
  <c r="K1103" i="2"/>
  <c r="G1060" i="2"/>
  <c r="H1060" i="2"/>
  <c r="I1060" i="2"/>
  <c r="J1060" i="2"/>
  <c r="K1060" i="2"/>
  <c r="G1064" i="2"/>
  <c r="H1064" i="2"/>
  <c r="I1064" i="2"/>
  <c r="J1064" i="2"/>
  <c r="K1064" i="2"/>
  <c r="G1068" i="2"/>
  <c r="H1068" i="2"/>
  <c r="I1068" i="2"/>
  <c r="J1068" i="2"/>
  <c r="K1068" i="2"/>
  <c r="G1072" i="2"/>
  <c r="H1072" i="2"/>
  <c r="I1072" i="2"/>
  <c r="J1072" i="2"/>
  <c r="K1072" i="2"/>
  <c r="G1076" i="2"/>
  <c r="H1076" i="2"/>
  <c r="I1076" i="2"/>
  <c r="J1076" i="2"/>
  <c r="K1076" i="2"/>
  <c r="G1080" i="2"/>
  <c r="H1080" i="2"/>
  <c r="I1080" i="2"/>
  <c r="J1080" i="2"/>
  <c r="K1080" i="2"/>
  <c r="G1084" i="2"/>
  <c r="H1084" i="2"/>
  <c r="I1084" i="2"/>
  <c r="J1084" i="2"/>
  <c r="K1084" i="2"/>
  <c r="G1088" i="2"/>
  <c r="H1088" i="2"/>
  <c r="I1088" i="2"/>
  <c r="J1088" i="2"/>
  <c r="K1088" i="2"/>
  <c r="G1092" i="2"/>
  <c r="H1092" i="2"/>
  <c r="I1092" i="2"/>
  <c r="J1092" i="2"/>
  <c r="K1092" i="2"/>
  <c r="G1096" i="2"/>
  <c r="H1096" i="2"/>
  <c r="I1096" i="2"/>
  <c r="J1096" i="2"/>
  <c r="K1096" i="2"/>
  <c r="G1100" i="2"/>
  <c r="H1100" i="2"/>
  <c r="I1100" i="2"/>
  <c r="J1100" i="2"/>
  <c r="K1100" i="2"/>
  <c r="G1104" i="2"/>
  <c r="H1104" i="2"/>
  <c r="I1104" i="2"/>
  <c r="J1104" i="2"/>
  <c r="K1104" i="2"/>
  <c r="G1061" i="2"/>
  <c r="H1061" i="2"/>
  <c r="I1061" i="2"/>
  <c r="J1061" i="2"/>
  <c r="K1061" i="2"/>
  <c r="L1061" i="2" s="1"/>
  <c r="G1065" i="2"/>
  <c r="H1065" i="2"/>
  <c r="I1065" i="2"/>
  <c r="J1065" i="2"/>
  <c r="K1065" i="2"/>
  <c r="G1069" i="2"/>
  <c r="H1069" i="2"/>
  <c r="I1069" i="2"/>
  <c r="J1069" i="2"/>
  <c r="K1069" i="2"/>
  <c r="G1073" i="2"/>
  <c r="H1073" i="2"/>
  <c r="I1073" i="2"/>
  <c r="J1073" i="2"/>
  <c r="K1073" i="2"/>
  <c r="G1077" i="2"/>
  <c r="H1077" i="2"/>
  <c r="I1077" i="2"/>
  <c r="J1077" i="2"/>
  <c r="K1077" i="2"/>
  <c r="G1081" i="2"/>
  <c r="H1081" i="2"/>
  <c r="I1081" i="2"/>
  <c r="J1081" i="2"/>
  <c r="K1081" i="2"/>
  <c r="G1085" i="2"/>
  <c r="H1085" i="2"/>
  <c r="I1085" i="2"/>
  <c r="J1085" i="2"/>
  <c r="K1085" i="2"/>
  <c r="G1089" i="2"/>
  <c r="H1089" i="2"/>
  <c r="I1089" i="2"/>
  <c r="J1089" i="2"/>
  <c r="K1089" i="2"/>
  <c r="G1093" i="2"/>
  <c r="H1093" i="2"/>
  <c r="I1093" i="2"/>
  <c r="J1093" i="2"/>
  <c r="K1093" i="2"/>
  <c r="G1097" i="2"/>
  <c r="H1097" i="2"/>
  <c r="I1097" i="2"/>
  <c r="J1097" i="2"/>
  <c r="K1097" i="2"/>
  <c r="G1101" i="2"/>
  <c r="H1101" i="2"/>
  <c r="I1101" i="2"/>
  <c r="J1101" i="2"/>
  <c r="K1101" i="2"/>
  <c r="G1105" i="2"/>
  <c r="H1105" i="2"/>
  <c r="I1105" i="2"/>
  <c r="J1105" i="2"/>
  <c r="K1105" i="2"/>
  <c r="G1108" i="2"/>
  <c r="H1108" i="2"/>
  <c r="I1108" i="2"/>
  <c r="J1108" i="2"/>
  <c r="K1108" i="2"/>
  <c r="G1112" i="2"/>
  <c r="H1112" i="2"/>
  <c r="I1112" i="2"/>
  <c r="J1112" i="2"/>
  <c r="K1112" i="2"/>
  <c r="G1116" i="2"/>
  <c r="H1116" i="2"/>
  <c r="I1116" i="2"/>
  <c r="J1116" i="2"/>
  <c r="K1116" i="2"/>
  <c r="G1120" i="2"/>
  <c r="H1120" i="2"/>
  <c r="I1120" i="2"/>
  <c r="J1120" i="2"/>
  <c r="K1120" i="2"/>
  <c r="G1124" i="2"/>
  <c r="H1124" i="2"/>
  <c r="I1124" i="2"/>
  <c r="J1124" i="2"/>
  <c r="K1124" i="2"/>
  <c r="L1124" i="2" s="1"/>
  <c r="G1128" i="2"/>
  <c r="H1128" i="2"/>
  <c r="I1128" i="2"/>
  <c r="J1128" i="2"/>
  <c r="K1128" i="2"/>
  <c r="G1132" i="2"/>
  <c r="H1132" i="2"/>
  <c r="I1132" i="2"/>
  <c r="J1132" i="2"/>
  <c r="K1132" i="2"/>
  <c r="G1136" i="2"/>
  <c r="H1136" i="2"/>
  <c r="I1136" i="2"/>
  <c r="J1136" i="2"/>
  <c r="K1136" i="2"/>
  <c r="G1140" i="2"/>
  <c r="H1140" i="2"/>
  <c r="I1140" i="2"/>
  <c r="J1140" i="2"/>
  <c r="K1140" i="2"/>
  <c r="G1144" i="2"/>
  <c r="H1144" i="2"/>
  <c r="I1144" i="2"/>
  <c r="J1144" i="2"/>
  <c r="K1144" i="2"/>
  <c r="G1148" i="2"/>
  <c r="H1148" i="2"/>
  <c r="I1148" i="2"/>
  <c r="J1148" i="2"/>
  <c r="K1148" i="2"/>
  <c r="G1152" i="2"/>
  <c r="H1152" i="2"/>
  <c r="I1152" i="2"/>
  <c r="J1152" i="2"/>
  <c r="K1152" i="2"/>
  <c r="G1109" i="2"/>
  <c r="H1109" i="2"/>
  <c r="I1109" i="2"/>
  <c r="J1109" i="2"/>
  <c r="K1109" i="2"/>
  <c r="G1113" i="2"/>
  <c r="H1113" i="2"/>
  <c r="I1113" i="2"/>
  <c r="J1113" i="2"/>
  <c r="K1113" i="2"/>
  <c r="G1117" i="2"/>
  <c r="H1117" i="2"/>
  <c r="I1117" i="2"/>
  <c r="J1117" i="2"/>
  <c r="K1117" i="2"/>
  <c r="G1121" i="2"/>
  <c r="H1121" i="2"/>
  <c r="I1121" i="2"/>
  <c r="J1121" i="2"/>
  <c r="K1121" i="2"/>
  <c r="G1125" i="2"/>
  <c r="H1125" i="2"/>
  <c r="I1125" i="2"/>
  <c r="J1125" i="2"/>
  <c r="K1125" i="2"/>
  <c r="G1129" i="2"/>
  <c r="H1129" i="2"/>
  <c r="I1129" i="2"/>
  <c r="J1129" i="2"/>
  <c r="K1129" i="2"/>
  <c r="G1133" i="2"/>
  <c r="H1133" i="2"/>
  <c r="I1133" i="2"/>
  <c r="J1133" i="2"/>
  <c r="K1133" i="2"/>
  <c r="G1137" i="2"/>
  <c r="H1137" i="2"/>
  <c r="I1137" i="2"/>
  <c r="J1137" i="2"/>
  <c r="K1137" i="2"/>
  <c r="G1141" i="2"/>
  <c r="H1141" i="2"/>
  <c r="I1141" i="2"/>
  <c r="J1141" i="2"/>
  <c r="K1141" i="2"/>
  <c r="G1145" i="2"/>
  <c r="H1145" i="2"/>
  <c r="I1145" i="2"/>
  <c r="J1145" i="2"/>
  <c r="K1145" i="2"/>
  <c r="G1149" i="2"/>
  <c r="H1149" i="2"/>
  <c r="I1149" i="2"/>
  <c r="J1149" i="2"/>
  <c r="K1149" i="2"/>
  <c r="G1153" i="2"/>
  <c r="H1153" i="2"/>
  <c r="I1153" i="2"/>
  <c r="J1153" i="2"/>
  <c r="K1153" i="2"/>
  <c r="G1107" i="2"/>
  <c r="H1107" i="2"/>
  <c r="I1107" i="2"/>
  <c r="J1107" i="2"/>
  <c r="K1107" i="2"/>
  <c r="G1111" i="2"/>
  <c r="H1111" i="2"/>
  <c r="I1111" i="2"/>
  <c r="J1111" i="2"/>
  <c r="K1111" i="2"/>
  <c r="G1115" i="2"/>
  <c r="H1115" i="2"/>
  <c r="I1115" i="2"/>
  <c r="J1115" i="2"/>
  <c r="K1115" i="2"/>
  <c r="G1119" i="2"/>
  <c r="H1119" i="2"/>
  <c r="I1119" i="2"/>
  <c r="J1119" i="2"/>
  <c r="K1119" i="2"/>
  <c r="G1123" i="2"/>
  <c r="H1123" i="2"/>
  <c r="I1123" i="2"/>
  <c r="J1123" i="2"/>
  <c r="K1123" i="2"/>
  <c r="G1127" i="2"/>
  <c r="H1127" i="2"/>
  <c r="I1127" i="2"/>
  <c r="J1127" i="2"/>
  <c r="K1127" i="2"/>
  <c r="G1131" i="2"/>
  <c r="H1131" i="2"/>
  <c r="I1131" i="2"/>
  <c r="J1131" i="2"/>
  <c r="K1131" i="2"/>
  <c r="G1135" i="2"/>
  <c r="H1135" i="2"/>
  <c r="I1135" i="2"/>
  <c r="J1135" i="2"/>
  <c r="K1135" i="2"/>
  <c r="G1139" i="2"/>
  <c r="H1139" i="2"/>
  <c r="I1139" i="2"/>
  <c r="J1139" i="2"/>
  <c r="K1139" i="2"/>
  <c r="G1143" i="2"/>
  <c r="H1143" i="2"/>
  <c r="I1143" i="2"/>
  <c r="J1143" i="2"/>
  <c r="K1143" i="2"/>
  <c r="G1147" i="2"/>
  <c r="H1147" i="2"/>
  <c r="I1147" i="2"/>
  <c r="J1147" i="2"/>
  <c r="K1147" i="2"/>
  <c r="G1151" i="2"/>
  <c r="H1151" i="2"/>
  <c r="I1151" i="2"/>
  <c r="J1151" i="2"/>
  <c r="K1151" i="2"/>
  <c r="G1106" i="2"/>
  <c r="V1106" i="2" s="1"/>
  <c r="H1106" i="2"/>
  <c r="I1106" i="2"/>
  <c r="J1106" i="2"/>
  <c r="K1106" i="2"/>
  <c r="G1110" i="2"/>
  <c r="H1110" i="2"/>
  <c r="I1110" i="2"/>
  <c r="J1110" i="2"/>
  <c r="K1110" i="2"/>
  <c r="G1114" i="2"/>
  <c r="H1114" i="2"/>
  <c r="I1114" i="2"/>
  <c r="J1114" i="2"/>
  <c r="K1114" i="2"/>
  <c r="G1118" i="2"/>
  <c r="H1118" i="2"/>
  <c r="I1118" i="2"/>
  <c r="J1118" i="2"/>
  <c r="K1118" i="2"/>
  <c r="G1122" i="2"/>
  <c r="H1122" i="2"/>
  <c r="I1122" i="2"/>
  <c r="J1122" i="2"/>
  <c r="K1122" i="2"/>
  <c r="G1126" i="2"/>
  <c r="V1126" i="2" s="1"/>
  <c r="H1126" i="2"/>
  <c r="I1126" i="2"/>
  <c r="J1126" i="2"/>
  <c r="K1126" i="2"/>
  <c r="G1130" i="2"/>
  <c r="V1130" i="2" s="1"/>
  <c r="H1130" i="2"/>
  <c r="I1130" i="2"/>
  <c r="J1130" i="2"/>
  <c r="K1130" i="2"/>
  <c r="G1134" i="2"/>
  <c r="V1134" i="2" s="1"/>
  <c r="H1134" i="2"/>
  <c r="I1134" i="2"/>
  <c r="J1134" i="2"/>
  <c r="K1134" i="2"/>
  <c r="G1138" i="2"/>
  <c r="V1138" i="2" s="1"/>
  <c r="H1138" i="2"/>
  <c r="I1138" i="2"/>
  <c r="J1138" i="2"/>
  <c r="K1138" i="2"/>
  <c r="G1142" i="2"/>
  <c r="H1142" i="2"/>
  <c r="I1142" i="2"/>
  <c r="J1142" i="2"/>
  <c r="K1142" i="2"/>
  <c r="G1146" i="2"/>
  <c r="H1146" i="2"/>
  <c r="I1146" i="2"/>
  <c r="J1146" i="2"/>
  <c r="K1146" i="2"/>
  <c r="G1150" i="2"/>
  <c r="H1150" i="2"/>
  <c r="I1150" i="2"/>
  <c r="J1150" i="2"/>
  <c r="K1150" i="2"/>
  <c r="I674" i="2"/>
  <c r="J674" i="2"/>
  <c r="K674" i="2"/>
  <c r="H674" i="2"/>
  <c r="H678" i="2"/>
  <c r="I678" i="2"/>
  <c r="J678" i="2"/>
  <c r="K678" i="2"/>
  <c r="H682" i="2"/>
  <c r="I682" i="2"/>
  <c r="J682" i="2"/>
  <c r="K682" i="2"/>
  <c r="H686" i="2"/>
  <c r="I686" i="2"/>
  <c r="J686" i="2"/>
  <c r="K686" i="2"/>
  <c r="H690" i="2"/>
  <c r="I690" i="2"/>
  <c r="J690" i="2"/>
  <c r="K690" i="2"/>
  <c r="H694" i="2"/>
  <c r="I694" i="2"/>
  <c r="J694" i="2"/>
  <c r="K694" i="2"/>
  <c r="H698" i="2"/>
  <c r="I698" i="2"/>
  <c r="J698" i="2"/>
  <c r="K698" i="2"/>
  <c r="H702" i="2"/>
  <c r="I702" i="2"/>
  <c r="J702" i="2"/>
  <c r="K702" i="2"/>
  <c r="H706" i="2"/>
  <c r="I706" i="2"/>
  <c r="J706" i="2"/>
  <c r="K706" i="2"/>
  <c r="H710" i="2"/>
  <c r="I710" i="2"/>
  <c r="J710" i="2"/>
  <c r="K710" i="2"/>
  <c r="H714" i="2"/>
  <c r="I714" i="2"/>
  <c r="J714" i="2"/>
  <c r="K714" i="2"/>
  <c r="H718" i="2"/>
  <c r="I718" i="2"/>
  <c r="J718" i="2"/>
  <c r="K718" i="2"/>
  <c r="H675" i="2"/>
  <c r="I675" i="2"/>
  <c r="J675" i="2"/>
  <c r="K675" i="2"/>
  <c r="H679" i="2"/>
  <c r="I679" i="2"/>
  <c r="J679" i="2"/>
  <c r="K679" i="2"/>
  <c r="H683" i="2"/>
  <c r="I683" i="2"/>
  <c r="J683" i="2"/>
  <c r="K683" i="2"/>
  <c r="H687" i="2"/>
  <c r="I687" i="2"/>
  <c r="J687" i="2"/>
  <c r="K687" i="2"/>
  <c r="H691" i="2"/>
  <c r="I691" i="2"/>
  <c r="J691" i="2"/>
  <c r="K691" i="2"/>
  <c r="H695" i="2"/>
  <c r="I695" i="2"/>
  <c r="J695" i="2"/>
  <c r="K695" i="2"/>
  <c r="H699" i="2"/>
  <c r="I699" i="2"/>
  <c r="J699" i="2"/>
  <c r="K699" i="2"/>
  <c r="H703" i="2"/>
  <c r="I703" i="2"/>
  <c r="J703" i="2"/>
  <c r="K703" i="2"/>
  <c r="H707" i="2"/>
  <c r="I707" i="2"/>
  <c r="J707" i="2"/>
  <c r="K707" i="2"/>
  <c r="H711" i="2"/>
  <c r="I711" i="2"/>
  <c r="J711" i="2"/>
  <c r="K711" i="2"/>
  <c r="H715" i="2"/>
  <c r="I715" i="2"/>
  <c r="J715" i="2"/>
  <c r="K715" i="2"/>
  <c r="H719" i="2"/>
  <c r="I719" i="2"/>
  <c r="J719" i="2"/>
  <c r="K719" i="2"/>
  <c r="H676" i="2"/>
  <c r="I676" i="2"/>
  <c r="J676" i="2"/>
  <c r="K676" i="2"/>
  <c r="H680" i="2"/>
  <c r="I680" i="2"/>
  <c r="J680" i="2"/>
  <c r="K680" i="2"/>
  <c r="H684" i="2"/>
  <c r="I684" i="2"/>
  <c r="J684" i="2"/>
  <c r="K684" i="2"/>
  <c r="H688" i="2"/>
  <c r="I688" i="2"/>
  <c r="J688" i="2"/>
  <c r="K688" i="2"/>
  <c r="H692" i="2"/>
  <c r="I692" i="2"/>
  <c r="J692" i="2"/>
  <c r="K692" i="2"/>
  <c r="H696" i="2"/>
  <c r="I696" i="2"/>
  <c r="J696" i="2"/>
  <c r="K696" i="2"/>
  <c r="H700" i="2"/>
  <c r="I700" i="2"/>
  <c r="J700" i="2"/>
  <c r="K700" i="2"/>
  <c r="H704" i="2"/>
  <c r="I704" i="2"/>
  <c r="J704" i="2"/>
  <c r="K704" i="2"/>
  <c r="H708" i="2"/>
  <c r="I708" i="2"/>
  <c r="J708" i="2"/>
  <c r="K708" i="2"/>
  <c r="H712" i="2"/>
  <c r="I712" i="2"/>
  <c r="J712" i="2"/>
  <c r="K712" i="2"/>
  <c r="H716" i="2"/>
  <c r="I716" i="2"/>
  <c r="J716" i="2"/>
  <c r="K716" i="2"/>
  <c r="H720" i="2"/>
  <c r="I720" i="2"/>
  <c r="J720" i="2"/>
  <c r="K720" i="2"/>
  <c r="H677" i="2"/>
  <c r="I677" i="2"/>
  <c r="J677" i="2"/>
  <c r="K677" i="2"/>
  <c r="H681" i="2"/>
  <c r="I681" i="2"/>
  <c r="J681" i="2"/>
  <c r="K681" i="2"/>
  <c r="H685" i="2"/>
  <c r="I685" i="2"/>
  <c r="J685" i="2"/>
  <c r="K685" i="2"/>
  <c r="H689" i="2"/>
  <c r="I689" i="2"/>
  <c r="J689" i="2"/>
  <c r="K689" i="2"/>
  <c r="H693" i="2"/>
  <c r="I693" i="2"/>
  <c r="J693" i="2"/>
  <c r="K693" i="2"/>
  <c r="H697" i="2"/>
  <c r="I697" i="2"/>
  <c r="J697" i="2"/>
  <c r="K697" i="2"/>
  <c r="H701" i="2"/>
  <c r="I701" i="2"/>
  <c r="J701" i="2"/>
  <c r="K701" i="2"/>
  <c r="H705" i="2"/>
  <c r="I705" i="2"/>
  <c r="J705" i="2"/>
  <c r="K705" i="2"/>
  <c r="H709" i="2"/>
  <c r="I709" i="2"/>
  <c r="J709" i="2"/>
  <c r="K709" i="2"/>
  <c r="H713" i="2"/>
  <c r="I713" i="2"/>
  <c r="J713" i="2"/>
  <c r="K713" i="2"/>
  <c r="H717" i="2"/>
  <c r="I717" i="2"/>
  <c r="J717" i="2"/>
  <c r="K717" i="2"/>
  <c r="H721" i="2"/>
  <c r="I721" i="2"/>
  <c r="J721" i="2"/>
  <c r="K721" i="2"/>
  <c r="H724" i="2"/>
  <c r="I724" i="2"/>
  <c r="J724" i="2"/>
  <c r="K724" i="2"/>
  <c r="H728" i="2"/>
  <c r="I728" i="2"/>
  <c r="J728" i="2"/>
  <c r="K728" i="2"/>
  <c r="H732" i="2"/>
  <c r="I732" i="2"/>
  <c r="J732" i="2"/>
  <c r="K732" i="2"/>
  <c r="H736" i="2"/>
  <c r="I736" i="2"/>
  <c r="J736" i="2"/>
  <c r="K736" i="2"/>
  <c r="H740" i="2"/>
  <c r="I740" i="2"/>
  <c r="J740" i="2"/>
  <c r="K740" i="2"/>
  <c r="H744" i="2"/>
  <c r="I744" i="2"/>
  <c r="J744" i="2"/>
  <c r="K744" i="2"/>
  <c r="H748" i="2"/>
  <c r="I748" i="2"/>
  <c r="J748" i="2"/>
  <c r="K748" i="2"/>
  <c r="H752" i="2"/>
  <c r="I752" i="2"/>
  <c r="J752" i="2"/>
  <c r="K752" i="2"/>
  <c r="H756" i="2"/>
  <c r="I756" i="2"/>
  <c r="J756" i="2"/>
  <c r="K756" i="2"/>
  <c r="H760" i="2"/>
  <c r="I760" i="2"/>
  <c r="J760" i="2"/>
  <c r="K760" i="2"/>
  <c r="H764" i="2"/>
  <c r="I764" i="2"/>
  <c r="J764" i="2"/>
  <c r="K764" i="2"/>
  <c r="H768" i="2"/>
  <c r="I768" i="2"/>
  <c r="J768" i="2"/>
  <c r="K768" i="2"/>
  <c r="H725" i="2"/>
  <c r="I725" i="2"/>
  <c r="J725" i="2"/>
  <c r="K725" i="2"/>
  <c r="H729" i="2"/>
  <c r="I729" i="2"/>
  <c r="J729" i="2"/>
  <c r="K729" i="2"/>
  <c r="H733" i="2"/>
  <c r="I733" i="2"/>
  <c r="J733" i="2"/>
  <c r="K733" i="2"/>
  <c r="H737" i="2"/>
  <c r="I737" i="2"/>
  <c r="J737" i="2"/>
  <c r="K737" i="2"/>
  <c r="H741" i="2"/>
  <c r="I741" i="2"/>
  <c r="J741" i="2"/>
  <c r="K741" i="2"/>
  <c r="H745" i="2"/>
  <c r="I745" i="2"/>
  <c r="J745" i="2"/>
  <c r="K745" i="2"/>
  <c r="H749" i="2"/>
  <c r="I749" i="2"/>
  <c r="J749" i="2"/>
  <c r="K749" i="2"/>
  <c r="H753" i="2"/>
  <c r="I753" i="2"/>
  <c r="J753" i="2"/>
  <c r="K753" i="2"/>
  <c r="H757" i="2"/>
  <c r="I757" i="2"/>
  <c r="J757" i="2"/>
  <c r="K757" i="2"/>
  <c r="H761" i="2"/>
  <c r="I761" i="2"/>
  <c r="J761" i="2"/>
  <c r="K761" i="2"/>
  <c r="H765" i="2"/>
  <c r="I765" i="2"/>
  <c r="J765" i="2"/>
  <c r="K765" i="2"/>
  <c r="H769" i="2"/>
  <c r="I769" i="2"/>
  <c r="J769" i="2"/>
  <c r="K769" i="2"/>
  <c r="H723" i="2"/>
  <c r="I723" i="2"/>
  <c r="J723" i="2"/>
  <c r="K723" i="2"/>
  <c r="H727" i="2"/>
  <c r="I727" i="2"/>
  <c r="J727" i="2"/>
  <c r="K727" i="2"/>
  <c r="H731" i="2"/>
  <c r="I731" i="2"/>
  <c r="J731" i="2"/>
  <c r="K731" i="2"/>
  <c r="H735" i="2"/>
  <c r="I735" i="2"/>
  <c r="J735" i="2"/>
  <c r="K735" i="2"/>
  <c r="H739" i="2"/>
  <c r="I739" i="2"/>
  <c r="J739" i="2"/>
  <c r="K739" i="2"/>
  <c r="H743" i="2"/>
  <c r="I743" i="2"/>
  <c r="J743" i="2"/>
  <c r="K743" i="2"/>
  <c r="H747" i="2"/>
  <c r="I747" i="2"/>
  <c r="J747" i="2"/>
  <c r="K747" i="2"/>
  <c r="H751" i="2"/>
  <c r="I751" i="2"/>
  <c r="J751" i="2"/>
  <c r="K751" i="2"/>
  <c r="H755" i="2"/>
  <c r="I755" i="2"/>
  <c r="J755" i="2"/>
  <c r="K755" i="2"/>
  <c r="H759" i="2"/>
  <c r="I759" i="2"/>
  <c r="J759" i="2"/>
  <c r="K759" i="2"/>
  <c r="H763" i="2"/>
  <c r="I763" i="2"/>
  <c r="J763" i="2"/>
  <c r="K763" i="2"/>
  <c r="H767" i="2"/>
  <c r="I767" i="2"/>
  <c r="J767" i="2"/>
  <c r="K767" i="2"/>
  <c r="H722" i="2"/>
  <c r="I722" i="2"/>
  <c r="J722" i="2"/>
  <c r="K722" i="2"/>
  <c r="H726" i="2"/>
  <c r="I726" i="2"/>
  <c r="J726" i="2"/>
  <c r="K726" i="2"/>
  <c r="H730" i="2"/>
  <c r="I730" i="2"/>
  <c r="J730" i="2"/>
  <c r="K730" i="2"/>
  <c r="H734" i="2"/>
  <c r="I734" i="2"/>
  <c r="J734" i="2"/>
  <c r="K734" i="2"/>
  <c r="H738" i="2"/>
  <c r="I738" i="2"/>
  <c r="J738" i="2"/>
  <c r="K738" i="2"/>
  <c r="H742" i="2"/>
  <c r="I742" i="2"/>
  <c r="J742" i="2"/>
  <c r="K742" i="2"/>
  <c r="H746" i="2"/>
  <c r="I746" i="2"/>
  <c r="J746" i="2"/>
  <c r="K746" i="2"/>
  <c r="H750" i="2"/>
  <c r="I750" i="2"/>
  <c r="J750" i="2"/>
  <c r="K750" i="2"/>
  <c r="H754" i="2"/>
  <c r="I754" i="2"/>
  <c r="J754" i="2"/>
  <c r="K754" i="2"/>
  <c r="H758" i="2"/>
  <c r="I758" i="2"/>
  <c r="J758" i="2"/>
  <c r="K758" i="2"/>
  <c r="H762" i="2"/>
  <c r="I762" i="2"/>
  <c r="J762" i="2"/>
  <c r="K762" i="2"/>
  <c r="H766" i="2"/>
  <c r="I766" i="2"/>
  <c r="J766" i="2"/>
  <c r="K766" i="2"/>
  <c r="G682" i="2"/>
  <c r="V682" i="2" s="1"/>
  <c r="G686" i="2"/>
  <c r="V686" i="2" s="1"/>
  <c r="G690" i="2"/>
  <c r="V690" i="2" s="1"/>
  <c r="G694" i="2"/>
  <c r="V694" i="2" s="1"/>
  <c r="G698" i="2"/>
  <c r="V698" i="2" s="1"/>
  <c r="G702" i="2"/>
  <c r="V702" i="2" s="1"/>
  <c r="G706" i="2"/>
  <c r="V706" i="2" s="1"/>
  <c r="G710" i="2"/>
  <c r="V710" i="2" s="1"/>
  <c r="G714" i="2"/>
  <c r="V714" i="2" s="1"/>
  <c r="G718" i="2"/>
  <c r="V718" i="2" s="1"/>
  <c r="G675" i="2"/>
  <c r="G679" i="2"/>
  <c r="G683" i="2"/>
  <c r="G687" i="2"/>
  <c r="G691" i="2"/>
  <c r="G695" i="2"/>
  <c r="G699" i="2"/>
  <c r="G703" i="2"/>
  <c r="G707" i="2"/>
  <c r="G711" i="2"/>
  <c r="G715" i="2"/>
  <c r="G719" i="2"/>
  <c r="G676" i="2"/>
  <c r="G680" i="2"/>
  <c r="G684" i="2"/>
  <c r="G688" i="2"/>
  <c r="G692" i="2"/>
  <c r="G696" i="2"/>
  <c r="G700" i="2"/>
  <c r="G704" i="2"/>
  <c r="G708" i="2"/>
  <c r="G712" i="2"/>
  <c r="G716" i="2"/>
  <c r="G720" i="2"/>
  <c r="G677" i="2"/>
  <c r="G681" i="2"/>
  <c r="G685" i="2"/>
  <c r="G689" i="2"/>
  <c r="G693" i="2"/>
  <c r="G697" i="2"/>
  <c r="G701" i="2"/>
  <c r="G705" i="2"/>
  <c r="G709" i="2"/>
  <c r="G713" i="2"/>
  <c r="G717" i="2"/>
  <c r="G721" i="2"/>
  <c r="G724" i="2"/>
  <c r="G728" i="2"/>
  <c r="G732" i="2"/>
  <c r="G736" i="2"/>
  <c r="G740" i="2"/>
  <c r="G744" i="2"/>
  <c r="G748" i="2"/>
  <c r="G752" i="2"/>
  <c r="G756" i="2"/>
  <c r="G760" i="2"/>
  <c r="G764" i="2"/>
  <c r="G768" i="2"/>
  <c r="G725" i="2"/>
  <c r="G729" i="2"/>
  <c r="G733" i="2"/>
  <c r="G737" i="2"/>
  <c r="G741" i="2"/>
  <c r="G745" i="2"/>
  <c r="G749" i="2"/>
  <c r="G753" i="2"/>
  <c r="G757" i="2"/>
  <c r="G761" i="2"/>
  <c r="G765" i="2"/>
  <c r="G769" i="2"/>
  <c r="G723" i="2"/>
  <c r="G727" i="2"/>
  <c r="G731" i="2"/>
  <c r="G735" i="2"/>
  <c r="G739" i="2"/>
  <c r="G743" i="2"/>
  <c r="G747" i="2"/>
  <c r="G751" i="2"/>
  <c r="G755" i="2"/>
  <c r="G759" i="2"/>
  <c r="G763" i="2"/>
  <c r="G767" i="2"/>
  <c r="G722" i="2"/>
  <c r="V722" i="2" s="1"/>
  <c r="G726" i="2"/>
  <c r="V726" i="2" s="1"/>
  <c r="G730" i="2"/>
  <c r="V730" i="2" s="1"/>
  <c r="G734" i="2"/>
  <c r="V734" i="2" s="1"/>
  <c r="G738" i="2"/>
  <c r="V738" i="2" s="1"/>
  <c r="G742" i="2"/>
  <c r="V742" i="2" s="1"/>
  <c r="G746" i="2"/>
  <c r="V746" i="2" s="1"/>
  <c r="G750" i="2"/>
  <c r="G754" i="2"/>
  <c r="V754" i="2" s="1"/>
  <c r="G758" i="2"/>
  <c r="V758" i="2" s="1"/>
  <c r="G762" i="2"/>
  <c r="V762" i="2" s="1"/>
  <c r="G766" i="2"/>
  <c r="V766" i="2" s="1"/>
  <c r="G678" i="2"/>
  <c r="V678" i="2" s="1"/>
  <c r="V1074" i="2" l="1"/>
  <c r="V1150" i="2"/>
  <c r="V1118" i="2"/>
  <c r="V1086" i="2"/>
  <c r="L1070" i="2"/>
  <c r="V750" i="2"/>
  <c r="V1142" i="2"/>
  <c r="V1110" i="2"/>
  <c r="V1078" i="2"/>
  <c r="V1122" i="2"/>
  <c r="V1090" i="2"/>
  <c r="V1058" i="2"/>
  <c r="V1102" i="2"/>
  <c r="V1070" i="2"/>
  <c r="V1146" i="2"/>
  <c r="V1114" i="2"/>
  <c r="V1082" i="2"/>
  <c r="L1143" i="2"/>
  <c r="L1118" i="2"/>
  <c r="L1121" i="2"/>
  <c r="L1136" i="2"/>
  <c r="L1105" i="2"/>
  <c r="L1071" i="2"/>
  <c r="L1075" i="2"/>
  <c r="L1149" i="2"/>
  <c r="L1117" i="2"/>
  <c r="L1120" i="2"/>
  <c r="L1089" i="2"/>
  <c r="L1104" i="2"/>
  <c r="L1127" i="2"/>
  <c r="L1108" i="2"/>
  <c r="L1147" i="2"/>
  <c r="L1083" i="2"/>
  <c r="L1087" i="2"/>
  <c r="L1101" i="2"/>
  <c r="L1064" i="2"/>
  <c r="L1151" i="2"/>
  <c r="L1119" i="2"/>
  <c r="L1137" i="2"/>
  <c r="L1092" i="2"/>
  <c r="L1072" i="2"/>
  <c r="L1098" i="2"/>
  <c r="L1106" i="2"/>
  <c r="L1112" i="2"/>
  <c r="L1069" i="2"/>
  <c r="L1102" i="2"/>
  <c r="L1135" i="2"/>
  <c r="L1153" i="2"/>
  <c r="L1076" i="2"/>
  <c r="L1091" i="2"/>
  <c r="L1079" i="2"/>
  <c r="L1139" i="2"/>
  <c r="L1116" i="2"/>
  <c r="L1097" i="2"/>
  <c r="L1134" i="2"/>
  <c r="L1133" i="2"/>
  <c r="L1063" i="2"/>
  <c r="L1146" i="2"/>
  <c r="L1126" i="2"/>
  <c r="L1125" i="2"/>
  <c r="L1113" i="2"/>
  <c r="L1073" i="2"/>
  <c r="L1084" i="2"/>
  <c r="L1066" i="2"/>
  <c r="L1138" i="2"/>
  <c r="L1058" i="2"/>
  <c r="L1150" i="2"/>
  <c r="L1152" i="2"/>
  <c r="L1100" i="2"/>
  <c r="L1088" i="2"/>
  <c r="L1103" i="2"/>
  <c r="L1082" i="2"/>
  <c r="L1142" i="2"/>
  <c r="L1144" i="2"/>
  <c r="L1068" i="2"/>
  <c r="L1074" i="2"/>
  <c r="L1062" i="2"/>
  <c r="L1109" i="2"/>
  <c r="L1060" i="2"/>
  <c r="L1130" i="2"/>
  <c r="L1123" i="2"/>
  <c r="L1111" i="2"/>
  <c r="L1148" i="2"/>
  <c r="L1093" i="2"/>
  <c r="L1081" i="2"/>
  <c r="L1080" i="2"/>
  <c r="L1099" i="2"/>
  <c r="L1122" i="2"/>
  <c r="L1110" i="2"/>
  <c r="L1140" i="2"/>
  <c r="L1128" i="2"/>
  <c r="L1141" i="2"/>
  <c r="L1129" i="2"/>
  <c r="L1096" i="2"/>
  <c r="L1090" i="2"/>
  <c r="L1078" i="2"/>
  <c r="L1115" i="2"/>
  <c r="L1085" i="2"/>
  <c r="L1067" i="2"/>
  <c r="L1114" i="2"/>
  <c r="L1107" i="2"/>
  <c r="L1145" i="2"/>
  <c r="L1132" i="2"/>
  <c r="L1077" i="2"/>
  <c r="L1065" i="2"/>
  <c r="L1095" i="2"/>
  <c r="L1059" i="2"/>
  <c r="L1094" i="2"/>
  <c r="L1131" i="2"/>
  <c r="L734" i="2"/>
  <c r="L737" i="2"/>
  <c r="L689" i="2"/>
  <c r="L719" i="2"/>
  <c r="L718" i="2"/>
  <c r="L746" i="2"/>
  <c r="L730" i="2"/>
  <c r="L739" i="2"/>
  <c r="L733" i="2"/>
  <c r="L725" i="2"/>
  <c r="L740" i="2"/>
  <c r="L717" i="2"/>
  <c r="L709" i="2"/>
  <c r="L701" i="2"/>
  <c r="L693" i="2"/>
  <c r="L685" i="2"/>
  <c r="L700" i="2"/>
  <c r="L676" i="2"/>
  <c r="L690" i="2"/>
  <c r="L682" i="2"/>
  <c r="L743" i="2"/>
  <c r="L696" i="2"/>
  <c r="L695" i="2"/>
  <c r="L750" i="2"/>
  <c r="L751" i="2"/>
  <c r="L753" i="2"/>
  <c r="T2" i="2"/>
  <c r="L742" i="2"/>
  <c r="L767" i="2"/>
  <c r="L768" i="2"/>
  <c r="L704" i="2"/>
  <c r="L688" i="2"/>
  <c r="L703" i="2"/>
  <c r="L686" i="2"/>
  <c r="L678" i="2"/>
  <c r="L760" i="2"/>
  <c r="L735" i="2"/>
  <c r="L727" i="2"/>
  <c r="L707" i="2"/>
  <c r="L754" i="2"/>
  <c r="L729" i="2"/>
  <c r="L699" i="2"/>
  <c r="L691" i="2"/>
  <c r="L683" i="2"/>
  <c r="L757" i="2"/>
  <c r="L736" i="2"/>
  <c r="L728" i="2"/>
  <c r="L721" i="2"/>
  <c r="L705" i="2"/>
  <c r="L697" i="2"/>
  <c r="L720" i="2"/>
  <c r="L766" i="2"/>
  <c r="L758" i="2"/>
  <c r="L680" i="2"/>
  <c r="L687" i="2"/>
  <c r="L674" i="2"/>
  <c r="L677" i="2"/>
  <c r="L716" i="2"/>
  <c r="L692" i="2"/>
  <c r="L710" i="2"/>
  <c r="L702" i="2"/>
  <c r="L694" i="2"/>
  <c r="L769" i="2"/>
  <c r="L761" i="2"/>
  <c r="L722" i="2"/>
  <c r="L763" i="2"/>
  <c r="L755" i="2"/>
  <c r="L762" i="2"/>
  <c r="L726" i="2"/>
  <c r="L731" i="2"/>
  <c r="L723" i="2"/>
  <c r="L752" i="2"/>
  <c r="L713" i="2"/>
  <c r="L675" i="2"/>
  <c r="L764" i="2"/>
  <c r="L756" i="2"/>
  <c r="L748" i="2"/>
  <c r="L714" i="2"/>
  <c r="L706" i="2"/>
  <c r="L698" i="2"/>
  <c r="L747" i="2"/>
  <c r="L745" i="2"/>
  <c r="L749" i="2"/>
  <c r="L741" i="2"/>
  <c r="L744" i="2"/>
  <c r="L712" i="2"/>
  <c r="L715" i="2"/>
  <c r="L708" i="2"/>
  <c r="L711" i="2"/>
  <c r="L738" i="2"/>
  <c r="L759" i="2"/>
  <c r="L765" i="2"/>
  <c r="L732" i="2"/>
  <c r="L724" i="2"/>
  <c r="L681" i="2"/>
  <c r="L684" i="2"/>
  <c r="L679" i="2"/>
  <c r="G674" i="2"/>
  <c r="V674" i="2" s="1"/>
  <c r="Q2" i="2" l="1"/>
  <c r="P2" i="2"/>
  <c r="K1442" i="2"/>
  <c r="K1446" i="2"/>
  <c r="K1450" i="2"/>
  <c r="K1454" i="2"/>
  <c r="K1458" i="2"/>
  <c r="K1462" i="2"/>
  <c r="K1466" i="2"/>
  <c r="K1470" i="2"/>
  <c r="K1474" i="2"/>
  <c r="K1478" i="2"/>
  <c r="K1482" i="2"/>
  <c r="K1486" i="2"/>
  <c r="K1443" i="2"/>
  <c r="K1447" i="2"/>
  <c r="K1451" i="2"/>
  <c r="K1455" i="2"/>
  <c r="K1459" i="2"/>
  <c r="K1463" i="2"/>
  <c r="K1467" i="2"/>
  <c r="K1471" i="2"/>
  <c r="K1475" i="2"/>
  <c r="K1479" i="2"/>
  <c r="K1483" i="2"/>
  <c r="K1487" i="2"/>
  <c r="K1444" i="2"/>
  <c r="K1448" i="2"/>
  <c r="K1452" i="2"/>
  <c r="K1456" i="2"/>
  <c r="K1460" i="2"/>
  <c r="K1464" i="2"/>
  <c r="K1468" i="2"/>
  <c r="K1472" i="2"/>
  <c r="K1476" i="2"/>
  <c r="K1480" i="2"/>
  <c r="K1484" i="2"/>
  <c r="K1488" i="2"/>
  <c r="K1445" i="2"/>
  <c r="K1449" i="2"/>
  <c r="K1453" i="2"/>
  <c r="K1457" i="2"/>
  <c r="K1461" i="2"/>
  <c r="K1465" i="2"/>
  <c r="K1469" i="2"/>
  <c r="K1473" i="2"/>
  <c r="K1477" i="2"/>
  <c r="K1481" i="2"/>
  <c r="K1485" i="2"/>
  <c r="K1489" i="2"/>
  <c r="K1492" i="2"/>
  <c r="K1496" i="2"/>
  <c r="K1500" i="2"/>
  <c r="K1504" i="2"/>
  <c r="K1508" i="2"/>
  <c r="K1512" i="2"/>
  <c r="K1516" i="2"/>
  <c r="K1520" i="2"/>
  <c r="K1524" i="2"/>
  <c r="K1528" i="2"/>
  <c r="K1532" i="2"/>
  <c r="K1536" i="2"/>
  <c r="K1493" i="2"/>
  <c r="K1497" i="2"/>
  <c r="K1501" i="2"/>
  <c r="K1505" i="2"/>
  <c r="K1509" i="2"/>
  <c r="K1513" i="2"/>
  <c r="K1517" i="2"/>
  <c r="K1521" i="2"/>
  <c r="K1525" i="2"/>
  <c r="K1529" i="2"/>
  <c r="K1533" i="2"/>
  <c r="K1537" i="2"/>
  <c r="K1491" i="2"/>
  <c r="K1495" i="2"/>
  <c r="K1499" i="2"/>
  <c r="K1503" i="2"/>
  <c r="K1507" i="2"/>
  <c r="K1511" i="2"/>
  <c r="K1515" i="2"/>
  <c r="K1519" i="2"/>
  <c r="K1523" i="2"/>
  <c r="K1527" i="2"/>
  <c r="K1531" i="2"/>
  <c r="K1535" i="2"/>
  <c r="K1490" i="2"/>
  <c r="K1494" i="2"/>
  <c r="K1498" i="2"/>
  <c r="K1502" i="2"/>
  <c r="K1506" i="2"/>
  <c r="K1510" i="2"/>
  <c r="K1514" i="2"/>
  <c r="K1518" i="2"/>
  <c r="K1522" i="2"/>
  <c r="K1526" i="2"/>
  <c r="K1530" i="2"/>
  <c r="K1534" i="2"/>
  <c r="K1634" i="2"/>
  <c r="K1638" i="2"/>
  <c r="K1642" i="2"/>
  <c r="K1646" i="2"/>
  <c r="K1650" i="2"/>
  <c r="K1654" i="2"/>
  <c r="K1658" i="2"/>
  <c r="K1662" i="2"/>
  <c r="K1666" i="2"/>
  <c r="K1670" i="2"/>
  <c r="K1674" i="2"/>
  <c r="K1678" i="2"/>
  <c r="K1635" i="2"/>
  <c r="K1639" i="2"/>
  <c r="K1643" i="2"/>
  <c r="K1647" i="2"/>
  <c r="K1651" i="2"/>
  <c r="K1655" i="2"/>
  <c r="K1659" i="2"/>
  <c r="K1663" i="2"/>
  <c r="K1667" i="2"/>
  <c r="K1671" i="2"/>
  <c r="K1676" i="2"/>
  <c r="K1679" i="2"/>
  <c r="K1636" i="2"/>
  <c r="K1640" i="2"/>
  <c r="K1644" i="2"/>
  <c r="K1648" i="2"/>
  <c r="K1652" i="2"/>
  <c r="K1656" i="2"/>
  <c r="K1660" i="2"/>
  <c r="K1664" i="2"/>
  <c r="K1668" i="2"/>
  <c r="K1672" i="2"/>
  <c r="K1677" i="2"/>
  <c r="K1680" i="2"/>
  <c r="K1637" i="2"/>
  <c r="K1641" i="2"/>
  <c r="K1645" i="2"/>
  <c r="K1649" i="2"/>
  <c r="K1653" i="2"/>
  <c r="K1657" i="2"/>
  <c r="K1661" i="2"/>
  <c r="K1665" i="2"/>
  <c r="K1669" i="2"/>
  <c r="K1673" i="2"/>
  <c r="K1675" i="2"/>
  <c r="K1681" i="2"/>
  <c r="K1684" i="2"/>
  <c r="K1688" i="2"/>
  <c r="K1692" i="2"/>
  <c r="K1696" i="2"/>
  <c r="K1700" i="2"/>
  <c r="K1704" i="2"/>
  <c r="K1708" i="2"/>
  <c r="K1712" i="2"/>
  <c r="K1716" i="2"/>
  <c r="K1720" i="2"/>
  <c r="K1724" i="2"/>
  <c r="K1729" i="2"/>
  <c r="K1685" i="2"/>
  <c r="K1689" i="2"/>
  <c r="K1693" i="2"/>
  <c r="K1697" i="2"/>
  <c r="K1701" i="2"/>
  <c r="K1705" i="2"/>
  <c r="K1709" i="2"/>
  <c r="K1713" i="2"/>
  <c r="K1717" i="2"/>
  <c r="K1721" i="2"/>
  <c r="K1725" i="2"/>
  <c r="K1728" i="2"/>
  <c r="K1683" i="2"/>
  <c r="K1687" i="2"/>
  <c r="K1691" i="2"/>
  <c r="K1695" i="2"/>
  <c r="K1699" i="2"/>
  <c r="K1703" i="2"/>
  <c r="K1707" i="2"/>
  <c r="K1711" i="2"/>
  <c r="K1715" i="2"/>
  <c r="K1719" i="2"/>
  <c r="K1723" i="2"/>
  <c r="K1726" i="2"/>
  <c r="K1682" i="2"/>
  <c r="K1686" i="2"/>
  <c r="K1690" i="2"/>
  <c r="K1694" i="2"/>
  <c r="K1698" i="2"/>
  <c r="K1702" i="2"/>
  <c r="K1706" i="2"/>
  <c r="K1710" i="2"/>
  <c r="K1714" i="2"/>
  <c r="K1718" i="2"/>
  <c r="K1722" i="2"/>
  <c r="K1727" i="2"/>
  <c r="K1538" i="2"/>
  <c r="K1542" i="2"/>
  <c r="K1546" i="2"/>
  <c r="K1550" i="2"/>
  <c r="K1554" i="2"/>
  <c r="K1558" i="2"/>
  <c r="K1562" i="2"/>
  <c r="K1566" i="2"/>
  <c r="K1570" i="2"/>
  <c r="K1574" i="2"/>
  <c r="K1578" i="2"/>
  <c r="K1582" i="2"/>
  <c r="K1539" i="2"/>
  <c r="K1543" i="2"/>
  <c r="K1547" i="2"/>
  <c r="K1551" i="2"/>
  <c r="K1555" i="2"/>
  <c r="K1559" i="2"/>
  <c r="K1563" i="2"/>
  <c r="K1567" i="2"/>
  <c r="K1571" i="2"/>
  <c r="K1575" i="2"/>
  <c r="K1579" i="2"/>
  <c r="K1583" i="2"/>
  <c r="K1540" i="2"/>
  <c r="K1544" i="2"/>
  <c r="K1548" i="2"/>
  <c r="K1552" i="2"/>
  <c r="K1556" i="2"/>
  <c r="K1560" i="2"/>
  <c r="K1564" i="2"/>
  <c r="K1568" i="2"/>
  <c r="K1572" i="2"/>
  <c r="K1576" i="2"/>
  <c r="K1580" i="2"/>
  <c r="K1584" i="2"/>
  <c r="K1541" i="2"/>
  <c r="K1545" i="2"/>
  <c r="K1549" i="2"/>
  <c r="K1553" i="2"/>
  <c r="K1557" i="2"/>
  <c r="K1561" i="2"/>
  <c r="K1565" i="2"/>
  <c r="K1569" i="2"/>
  <c r="K1573" i="2"/>
  <c r="K1577" i="2"/>
  <c r="K1581" i="2"/>
  <c r="K1585" i="2"/>
  <c r="K1588" i="2"/>
  <c r="K1592" i="2"/>
  <c r="K1596" i="2"/>
  <c r="K1600" i="2"/>
  <c r="K1604" i="2"/>
  <c r="K1608" i="2"/>
  <c r="K1612" i="2"/>
  <c r="K1616" i="2"/>
  <c r="K1620" i="2"/>
  <c r="K1624" i="2"/>
  <c r="K1628" i="2"/>
  <c r="K1632" i="2"/>
  <c r="K1589" i="2"/>
  <c r="K1593" i="2"/>
  <c r="K1597" i="2"/>
  <c r="K1601" i="2"/>
  <c r="K1605" i="2"/>
  <c r="K1609" i="2"/>
  <c r="K1613" i="2"/>
  <c r="K1617" i="2"/>
  <c r="K1621" i="2"/>
  <c r="K1625" i="2"/>
  <c r="K1629" i="2"/>
  <c r="K1633" i="2"/>
  <c r="K1587" i="2"/>
  <c r="K1591" i="2"/>
  <c r="K1595" i="2"/>
  <c r="K1599" i="2"/>
  <c r="K1603" i="2"/>
  <c r="K1607" i="2"/>
  <c r="K1611" i="2"/>
  <c r="K1615" i="2"/>
  <c r="K1619" i="2"/>
  <c r="K1623" i="2"/>
  <c r="K1627" i="2"/>
  <c r="K1631" i="2"/>
  <c r="K1586" i="2"/>
  <c r="K1590" i="2"/>
  <c r="K1594" i="2"/>
  <c r="K1598" i="2"/>
  <c r="K1602" i="2"/>
  <c r="K1606" i="2"/>
  <c r="K1610" i="2"/>
  <c r="K1614" i="2"/>
  <c r="K1618" i="2"/>
  <c r="K1622" i="2"/>
  <c r="K1626" i="2"/>
  <c r="K1630" i="2"/>
  <c r="K6" i="2"/>
  <c r="K10" i="2"/>
  <c r="K14" i="2"/>
  <c r="K18" i="2"/>
  <c r="K22" i="2"/>
  <c r="K26" i="2"/>
  <c r="K30" i="2"/>
  <c r="K34" i="2"/>
  <c r="K38" i="2"/>
  <c r="K42" i="2"/>
  <c r="K46" i="2"/>
  <c r="K3" i="2"/>
  <c r="K7" i="2"/>
  <c r="K11" i="2"/>
  <c r="K15" i="2"/>
  <c r="K19" i="2"/>
  <c r="K23" i="2"/>
  <c r="K27" i="2"/>
  <c r="K31" i="2"/>
  <c r="K35" i="2"/>
  <c r="K39" i="2"/>
  <c r="K43" i="2"/>
  <c r="K47" i="2"/>
  <c r="K4" i="2"/>
  <c r="K8" i="2"/>
  <c r="K12" i="2"/>
  <c r="K16" i="2"/>
  <c r="K20" i="2"/>
  <c r="K24" i="2"/>
  <c r="K28" i="2"/>
  <c r="K32" i="2"/>
  <c r="K36" i="2"/>
  <c r="K40" i="2"/>
  <c r="K44" i="2"/>
  <c r="K48" i="2"/>
  <c r="K5" i="2"/>
  <c r="K9" i="2"/>
  <c r="K13" i="2"/>
  <c r="K17" i="2"/>
  <c r="K21" i="2"/>
  <c r="K25" i="2"/>
  <c r="K29" i="2"/>
  <c r="K33" i="2"/>
  <c r="K37" i="2"/>
  <c r="K41" i="2"/>
  <c r="K45" i="2"/>
  <c r="K49" i="2"/>
  <c r="K52" i="2"/>
  <c r="K56" i="2"/>
  <c r="K60" i="2"/>
  <c r="K64" i="2"/>
  <c r="K68" i="2"/>
  <c r="K72" i="2"/>
  <c r="K76" i="2"/>
  <c r="K80" i="2"/>
  <c r="K84" i="2"/>
  <c r="K88" i="2"/>
  <c r="K92" i="2"/>
  <c r="K96" i="2"/>
  <c r="K53" i="2"/>
  <c r="K57" i="2"/>
  <c r="K61" i="2"/>
  <c r="K65" i="2"/>
  <c r="K69" i="2"/>
  <c r="K73" i="2"/>
  <c r="K77" i="2"/>
  <c r="K81" i="2"/>
  <c r="K85" i="2"/>
  <c r="K89" i="2"/>
  <c r="K93" i="2"/>
  <c r="K97" i="2"/>
  <c r="K51" i="2"/>
  <c r="K55" i="2"/>
  <c r="K59" i="2"/>
  <c r="K63" i="2"/>
  <c r="K67" i="2"/>
  <c r="K71" i="2"/>
  <c r="K75" i="2"/>
  <c r="K79" i="2"/>
  <c r="K83" i="2"/>
  <c r="K87" i="2"/>
  <c r="K91" i="2"/>
  <c r="K95" i="2"/>
  <c r="K50" i="2"/>
  <c r="K54" i="2"/>
  <c r="K58" i="2"/>
  <c r="K62" i="2"/>
  <c r="K66" i="2"/>
  <c r="K70" i="2"/>
  <c r="K74" i="2"/>
  <c r="K78" i="2"/>
  <c r="K82" i="2"/>
  <c r="K86" i="2"/>
  <c r="K90" i="2"/>
  <c r="K94" i="2"/>
  <c r="K194" i="2"/>
  <c r="K198" i="2"/>
  <c r="K202" i="2"/>
  <c r="K206" i="2"/>
  <c r="K210" i="2"/>
  <c r="K214" i="2"/>
  <c r="K218" i="2"/>
  <c r="K222" i="2"/>
  <c r="K226" i="2"/>
  <c r="K230" i="2"/>
  <c r="K234" i="2"/>
  <c r="K238" i="2"/>
  <c r="K195" i="2"/>
  <c r="K199" i="2"/>
  <c r="K203" i="2"/>
  <c r="K207" i="2"/>
  <c r="K211" i="2"/>
  <c r="K215" i="2"/>
  <c r="K219" i="2"/>
  <c r="K223" i="2"/>
  <c r="K227" i="2"/>
  <c r="K231" i="2"/>
  <c r="K235" i="2"/>
  <c r="K239" i="2"/>
  <c r="K196" i="2"/>
  <c r="K200" i="2"/>
  <c r="K204" i="2"/>
  <c r="K208" i="2"/>
  <c r="K212" i="2"/>
  <c r="K216" i="2"/>
  <c r="K220" i="2"/>
  <c r="K224" i="2"/>
  <c r="K228" i="2"/>
  <c r="K232" i="2"/>
  <c r="K236" i="2"/>
  <c r="K240" i="2"/>
  <c r="K197" i="2"/>
  <c r="K201" i="2"/>
  <c r="K205" i="2"/>
  <c r="K209" i="2"/>
  <c r="K213" i="2"/>
  <c r="K217" i="2"/>
  <c r="K221" i="2"/>
  <c r="K225" i="2"/>
  <c r="K229" i="2"/>
  <c r="K233" i="2"/>
  <c r="K237" i="2"/>
  <c r="K241" i="2"/>
  <c r="K244" i="2"/>
  <c r="K248" i="2"/>
  <c r="K252" i="2"/>
  <c r="K256" i="2"/>
  <c r="K260" i="2"/>
  <c r="K264" i="2"/>
  <c r="K268" i="2"/>
  <c r="K272" i="2"/>
  <c r="K276" i="2"/>
  <c r="K280" i="2"/>
  <c r="K284" i="2"/>
  <c r="K288" i="2"/>
  <c r="K245" i="2"/>
  <c r="K249" i="2"/>
  <c r="K253" i="2"/>
  <c r="K257" i="2"/>
  <c r="K261" i="2"/>
  <c r="K265" i="2"/>
  <c r="K269" i="2"/>
  <c r="K273" i="2"/>
  <c r="K277" i="2"/>
  <c r="K281" i="2"/>
  <c r="K285" i="2"/>
  <c r="K289" i="2"/>
  <c r="K243" i="2"/>
  <c r="K247" i="2"/>
  <c r="K251" i="2"/>
  <c r="K255" i="2"/>
  <c r="K259" i="2"/>
  <c r="K263" i="2"/>
  <c r="K267" i="2"/>
  <c r="K271" i="2"/>
  <c r="K275" i="2"/>
  <c r="K279" i="2"/>
  <c r="K283" i="2"/>
  <c r="K287" i="2"/>
  <c r="K242" i="2"/>
  <c r="K246" i="2"/>
  <c r="K250" i="2"/>
  <c r="K254" i="2"/>
  <c r="K258" i="2"/>
  <c r="K262" i="2"/>
  <c r="K266" i="2"/>
  <c r="K270" i="2"/>
  <c r="K274" i="2"/>
  <c r="K278" i="2"/>
  <c r="K282" i="2"/>
  <c r="K286" i="2"/>
  <c r="K98" i="2"/>
  <c r="K102" i="2"/>
  <c r="K106" i="2"/>
  <c r="K110" i="2"/>
  <c r="K114" i="2"/>
  <c r="K118" i="2"/>
  <c r="K122" i="2"/>
  <c r="K126" i="2"/>
  <c r="K130" i="2"/>
  <c r="K134" i="2"/>
  <c r="K138" i="2"/>
  <c r="K142" i="2"/>
  <c r="K99" i="2"/>
  <c r="K103" i="2"/>
  <c r="K107" i="2"/>
  <c r="K111" i="2"/>
  <c r="K115" i="2"/>
  <c r="K119" i="2"/>
  <c r="K123" i="2"/>
  <c r="K127" i="2"/>
  <c r="K131" i="2"/>
  <c r="K135" i="2"/>
  <c r="K139" i="2"/>
  <c r="K143" i="2"/>
  <c r="K100" i="2"/>
  <c r="K104" i="2"/>
  <c r="K108" i="2"/>
  <c r="K112" i="2"/>
  <c r="K116" i="2"/>
  <c r="K120" i="2"/>
  <c r="K124" i="2"/>
  <c r="K128" i="2"/>
  <c r="K132" i="2"/>
  <c r="K136" i="2"/>
  <c r="K140" i="2"/>
  <c r="K144" i="2"/>
  <c r="K101" i="2"/>
  <c r="K105" i="2"/>
  <c r="K109" i="2"/>
  <c r="K113" i="2"/>
  <c r="K117" i="2"/>
  <c r="K121" i="2"/>
  <c r="K125" i="2"/>
  <c r="K129" i="2"/>
  <c r="K133" i="2"/>
  <c r="K137" i="2"/>
  <c r="K141" i="2"/>
  <c r="K145" i="2"/>
  <c r="K148" i="2"/>
  <c r="K152" i="2"/>
  <c r="K156" i="2"/>
  <c r="K160" i="2"/>
  <c r="K164" i="2"/>
  <c r="K168" i="2"/>
  <c r="K172" i="2"/>
  <c r="K176" i="2"/>
  <c r="K180" i="2"/>
  <c r="K184" i="2"/>
  <c r="K188" i="2"/>
  <c r="K192" i="2"/>
  <c r="K149" i="2"/>
  <c r="K153" i="2"/>
  <c r="K157" i="2"/>
  <c r="K161" i="2"/>
  <c r="K165" i="2"/>
  <c r="K169" i="2"/>
  <c r="K173" i="2"/>
  <c r="K177" i="2"/>
  <c r="K181" i="2"/>
  <c r="K185" i="2"/>
  <c r="K189" i="2"/>
  <c r="K193" i="2"/>
  <c r="K147" i="2"/>
  <c r="K151" i="2"/>
  <c r="K155" i="2"/>
  <c r="K159" i="2"/>
  <c r="K163" i="2"/>
  <c r="K167" i="2"/>
  <c r="K171" i="2"/>
  <c r="K175" i="2"/>
  <c r="K179" i="2"/>
  <c r="K183" i="2"/>
  <c r="K187" i="2"/>
  <c r="K191" i="2"/>
  <c r="K146" i="2"/>
  <c r="K150" i="2"/>
  <c r="K154" i="2"/>
  <c r="K158" i="2"/>
  <c r="K162" i="2"/>
  <c r="K166" i="2"/>
  <c r="K170" i="2"/>
  <c r="K174" i="2"/>
  <c r="K178" i="2"/>
  <c r="K182" i="2"/>
  <c r="K186" i="2"/>
  <c r="K190" i="2"/>
  <c r="K1922" i="2"/>
  <c r="K1926" i="2"/>
  <c r="K1930" i="2"/>
  <c r="K1934" i="2"/>
  <c r="K1938" i="2"/>
  <c r="K1942" i="2"/>
  <c r="K1946" i="2"/>
  <c r="K1950" i="2"/>
  <c r="K1954" i="2"/>
  <c r="K1958" i="2"/>
  <c r="K1962" i="2"/>
  <c r="K1966" i="2"/>
  <c r="K1923" i="2"/>
  <c r="K1927" i="2"/>
  <c r="K1931" i="2"/>
  <c r="K1935" i="2"/>
  <c r="K1939" i="2"/>
  <c r="K1943" i="2"/>
  <c r="K1947" i="2"/>
  <c r="K1951" i="2"/>
  <c r="K1955" i="2"/>
  <c r="K1959" i="2"/>
  <c r="K1963" i="2"/>
  <c r="K1967" i="2"/>
  <c r="K1924" i="2"/>
  <c r="K1928" i="2"/>
  <c r="K1932" i="2"/>
  <c r="K1936" i="2"/>
  <c r="K1940" i="2"/>
  <c r="K1944" i="2"/>
  <c r="K1948" i="2"/>
  <c r="K1952" i="2"/>
  <c r="K1956" i="2"/>
  <c r="K1960" i="2"/>
  <c r="K1964" i="2"/>
  <c r="K1968" i="2"/>
  <c r="K1925" i="2"/>
  <c r="K1929" i="2"/>
  <c r="K1933" i="2"/>
  <c r="K1937" i="2"/>
  <c r="K1941" i="2"/>
  <c r="K1945" i="2"/>
  <c r="K1949" i="2"/>
  <c r="K1953" i="2"/>
  <c r="K1957" i="2"/>
  <c r="K1961" i="2"/>
  <c r="K1965" i="2"/>
  <c r="K1969" i="2"/>
  <c r="K1972" i="2"/>
  <c r="K1976" i="2"/>
  <c r="K1980" i="2"/>
  <c r="K1984" i="2"/>
  <c r="K1988" i="2"/>
  <c r="K1992" i="2"/>
  <c r="K1996" i="2"/>
  <c r="K2000" i="2"/>
  <c r="K2004" i="2"/>
  <c r="K2008" i="2"/>
  <c r="K2012" i="2"/>
  <c r="K2016" i="2"/>
  <c r="K1973" i="2"/>
  <c r="K1977" i="2"/>
  <c r="K1981" i="2"/>
  <c r="K1985" i="2"/>
  <c r="K1989" i="2"/>
  <c r="K1993" i="2"/>
  <c r="K1997" i="2"/>
  <c r="K2001" i="2"/>
  <c r="K2005" i="2"/>
  <c r="K2009" i="2"/>
  <c r="K2013" i="2"/>
  <c r="K2017" i="2"/>
  <c r="K1971" i="2"/>
  <c r="K1975" i="2"/>
  <c r="K1979" i="2"/>
  <c r="K1983" i="2"/>
  <c r="K1987" i="2"/>
  <c r="K1991" i="2"/>
  <c r="K1995" i="2"/>
  <c r="K1999" i="2"/>
  <c r="K2003" i="2"/>
  <c r="K2007" i="2"/>
  <c r="K2011" i="2"/>
  <c r="K2015" i="2"/>
  <c r="K1970" i="2"/>
  <c r="K1974" i="2"/>
  <c r="K1978" i="2"/>
  <c r="K1982" i="2"/>
  <c r="K1986" i="2"/>
  <c r="K1990" i="2"/>
  <c r="K1994" i="2"/>
  <c r="K1998" i="2"/>
  <c r="K2002" i="2"/>
  <c r="K2006" i="2"/>
  <c r="K2010" i="2"/>
  <c r="K2014" i="2"/>
  <c r="K2018" i="2"/>
  <c r="K2022" i="2"/>
  <c r="K2026" i="2"/>
  <c r="K2030" i="2"/>
  <c r="K2034" i="2"/>
  <c r="K2038" i="2"/>
  <c r="K2042" i="2"/>
  <c r="K2046" i="2"/>
  <c r="K2050" i="2"/>
  <c r="K2054" i="2"/>
  <c r="K2058" i="2"/>
  <c r="K2062" i="2"/>
  <c r="K2019" i="2"/>
  <c r="K2023" i="2"/>
  <c r="K2027" i="2"/>
  <c r="K2031" i="2"/>
  <c r="K2035" i="2"/>
  <c r="K2039" i="2"/>
  <c r="K2043" i="2"/>
  <c r="K2047" i="2"/>
  <c r="K2051" i="2"/>
  <c r="K2055" i="2"/>
  <c r="K2059" i="2"/>
  <c r="K2063" i="2"/>
  <c r="K2020" i="2"/>
  <c r="K2024" i="2"/>
  <c r="K2028" i="2"/>
  <c r="K2032" i="2"/>
  <c r="K2036" i="2"/>
  <c r="K2040" i="2"/>
  <c r="K2044" i="2"/>
  <c r="K2048" i="2"/>
  <c r="K2052" i="2"/>
  <c r="K2056" i="2"/>
  <c r="K2060" i="2"/>
  <c r="K2064" i="2"/>
  <c r="K2021" i="2"/>
  <c r="K2025" i="2"/>
  <c r="K2029" i="2"/>
  <c r="K2033" i="2"/>
  <c r="K2037" i="2"/>
  <c r="K2041" i="2"/>
  <c r="K2045" i="2"/>
  <c r="K2049" i="2"/>
  <c r="K2053" i="2"/>
  <c r="K2057" i="2"/>
  <c r="K2061" i="2"/>
  <c r="K2065" i="2"/>
  <c r="K2068" i="2"/>
  <c r="K2072" i="2"/>
  <c r="K2076" i="2"/>
  <c r="K2080" i="2"/>
  <c r="K2084" i="2"/>
  <c r="K2088" i="2"/>
  <c r="K2092" i="2"/>
  <c r="K2096" i="2"/>
  <c r="K2100" i="2"/>
  <c r="K2104" i="2"/>
  <c r="K2108" i="2"/>
  <c r="K2112" i="2"/>
  <c r="K2069" i="2"/>
  <c r="K2073" i="2"/>
  <c r="K2077" i="2"/>
  <c r="K2081" i="2"/>
  <c r="K2085" i="2"/>
  <c r="K2089" i="2"/>
  <c r="K2093" i="2"/>
  <c r="K2097" i="2"/>
  <c r="K2101" i="2"/>
  <c r="K2105" i="2"/>
  <c r="K2109" i="2"/>
  <c r="K2113" i="2"/>
  <c r="K2067" i="2"/>
  <c r="K2071" i="2"/>
  <c r="K2075" i="2"/>
  <c r="K2079" i="2"/>
  <c r="K2083" i="2"/>
  <c r="K2087" i="2"/>
  <c r="K2091" i="2"/>
  <c r="K2095" i="2"/>
  <c r="K2099" i="2"/>
  <c r="K2103" i="2"/>
  <c r="K2107" i="2"/>
  <c r="K2111" i="2"/>
  <c r="K2066" i="2"/>
  <c r="K2070" i="2"/>
  <c r="K2074" i="2"/>
  <c r="K2078" i="2"/>
  <c r="K2082" i="2"/>
  <c r="K2086" i="2"/>
  <c r="K2090" i="2"/>
  <c r="K2094" i="2"/>
  <c r="K2098" i="2"/>
  <c r="K2102" i="2"/>
  <c r="K2106" i="2"/>
  <c r="K2110" i="2"/>
  <c r="K578" i="2"/>
  <c r="K582" i="2"/>
  <c r="K586" i="2"/>
  <c r="K590" i="2"/>
  <c r="K594" i="2"/>
  <c r="K598" i="2"/>
  <c r="K602" i="2"/>
  <c r="K606" i="2"/>
  <c r="K610" i="2"/>
  <c r="K614" i="2"/>
  <c r="K618" i="2"/>
  <c r="K622" i="2"/>
  <c r="K579" i="2"/>
  <c r="K583" i="2"/>
  <c r="K587" i="2"/>
  <c r="K591" i="2"/>
  <c r="K595" i="2"/>
  <c r="K599" i="2"/>
  <c r="K603" i="2"/>
  <c r="K607" i="2"/>
  <c r="K611" i="2"/>
  <c r="K615" i="2"/>
  <c r="K619" i="2"/>
  <c r="K623" i="2"/>
  <c r="K580" i="2"/>
  <c r="K584" i="2"/>
  <c r="K588" i="2"/>
  <c r="K592" i="2"/>
  <c r="K596" i="2"/>
  <c r="K600" i="2"/>
  <c r="K604" i="2"/>
  <c r="K608" i="2"/>
  <c r="K612" i="2"/>
  <c r="K616" i="2"/>
  <c r="K620" i="2"/>
  <c r="K624" i="2"/>
  <c r="K581" i="2"/>
  <c r="K585" i="2"/>
  <c r="K589" i="2"/>
  <c r="K593" i="2"/>
  <c r="K597" i="2"/>
  <c r="K601" i="2"/>
  <c r="K605" i="2"/>
  <c r="K609" i="2"/>
  <c r="K613" i="2"/>
  <c r="K617" i="2"/>
  <c r="K621" i="2"/>
  <c r="K625" i="2"/>
  <c r="K628" i="2"/>
  <c r="K632" i="2"/>
  <c r="K636" i="2"/>
  <c r="K640" i="2"/>
  <c r="K644" i="2"/>
  <c r="K648" i="2"/>
  <c r="K652" i="2"/>
  <c r="K656" i="2"/>
  <c r="K660" i="2"/>
  <c r="K664" i="2"/>
  <c r="K668" i="2"/>
  <c r="K672" i="2"/>
  <c r="K629" i="2"/>
  <c r="K633" i="2"/>
  <c r="K637" i="2"/>
  <c r="K641" i="2"/>
  <c r="K645" i="2"/>
  <c r="K649" i="2"/>
  <c r="K653" i="2"/>
  <c r="K657" i="2"/>
  <c r="K661" i="2"/>
  <c r="K665" i="2"/>
  <c r="K669" i="2"/>
  <c r="K673" i="2"/>
  <c r="K627" i="2"/>
  <c r="K631" i="2"/>
  <c r="K635" i="2"/>
  <c r="K639" i="2"/>
  <c r="K643" i="2"/>
  <c r="K647" i="2"/>
  <c r="K651" i="2"/>
  <c r="K655" i="2"/>
  <c r="K659" i="2"/>
  <c r="K663" i="2"/>
  <c r="K667" i="2"/>
  <c r="K671" i="2"/>
  <c r="K626" i="2"/>
  <c r="K630" i="2"/>
  <c r="K634" i="2"/>
  <c r="K638" i="2"/>
  <c r="K642" i="2"/>
  <c r="K646" i="2"/>
  <c r="K650" i="2"/>
  <c r="K654" i="2"/>
  <c r="K658" i="2"/>
  <c r="K662" i="2"/>
  <c r="K666" i="2"/>
  <c r="K670" i="2"/>
  <c r="K386" i="2"/>
  <c r="K390" i="2"/>
  <c r="K394" i="2"/>
  <c r="K398" i="2"/>
  <c r="K402" i="2"/>
  <c r="K406" i="2"/>
  <c r="K410" i="2"/>
  <c r="K414" i="2"/>
  <c r="K418" i="2"/>
  <c r="K422" i="2"/>
  <c r="K426" i="2"/>
  <c r="K430" i="2"/>
  <c r="K387" i="2"/>
  <c r="K391" i="2"/>
  <c r="K395" i="2"/>
  <c r="K399" i="2"/>
  <c r="K403" i="2"/>
  <c r="K407" i="2"/>
  <c r="K411" i="2"/>
  <c r="K415" i="2"/>
  <c r="K419" i="2"/>
  <c r="K423" i="2"/>
  <c r="K427" i="2"/>
  <c r="K431" i="2"/>
  <c r="K388" i="2"/>
  <c r="K392" i="2"/>
  <c r="K396" i="2"/>
  <c r="K400" i="2"/>
  <c r="K404" i="2"/>
  <c r="K408" i="2"/>
  <c r="K412" i="2"/>
  <c r="K416" i="2"/>
  <c r="K420" i="2"/>
  <c r="K424" i="2"/>
  <c r="K428" i="2"/>
  <c r="K432" i="2"/>
  <c r="K389" i="2"/>
  <c r="K393" i="2"/>
  <c r="K397" i="2"/>
  <c r="K401" i="2"/>
  <c r="K405" i="2"/>
  <c r="K409" i="2"/>
  <c r="K413" i="2"/>
  <c r="K417" i="2"/>
  <c r="K421" i="2"/>
  <c r="K425" i="2"/>
  <c r="K429" i="2"/>
  <c r="K433" i="2"/>
  <c r="K436" i="2"/>
  <c r="K440" i="2"/>
  <c r="K444" i="2"/>
  <c r="K448" i="2"/>
  <c r="K452" i="2"/>
  <c r="K456" i="2"/>
  <c r="K460" i="2"/>
  <c r="K464" i="2"/>
  <c r="K468" i="2"/>
  <c r="K472" i="2"/>
  <c r="K476" i="2"/>
  <c r="K480" i="2"/>
  <c r="K437" i="2"/>
  <c r="K441" i="2"/>
  <c r="K445" i="2"/>
  <c r="K449" i="2"/>
  <c r="K453" i="2"/>
  <c r="K457" i="2"/>
  <c r="K461" i="2"/>
  <c r="K465" i="2"/>
  <c r="K469" i="2"/>
  <c r="K473" i="2"/>
  <c r="K477" i="2"/>
  <c r="K481" i="2"/>
  <c r="K435" i="2"/>
  <c r="K439" i="2"/>
  <c r="K443" i="2"/>
  <c r="K447" i="2"/>
  <c r="K451" i="2"/>
  <c r="K455" i="2"/>
  <c r="K459" i="2"/>
  <c r="K463" i="2"/>
  <c r="K467" i="2"/>
  <c r="K471" i="2"/>
  <c r="K475" i="2"/>
  <c r="K479" i="2"/>
  <c r="K434" i="2"/>
  <c r="K438" i="2"/>
  <c r="K442" i="2"/>
  <c r="K446" i="2"/>
  <c r="K450" i="2"/>
  <c r="K454" i="2"/>
  <c r="K458" i="2"/>
  <c r="K462" i="2"/>
  <c r="K466" i="2"/>
  <c r="K470" i="2"/>
  <c r="K474" i="2"/>
  <c r="K478" i="2"/>
  <c r="K962" i="2"/>
  <c r="K966" i="2"/>
  <c r="K972" i="2"/>
  <c r="K974" i="2"/>
  <c r="K978" i="2"/>
  <c r="K982" i="2"/>
  <c r="K986" i="2"/>
  <c r="K990" i="2"/>
  <c r="K994" i="2"/>
  <c r="K998" i="2"/>
  <c r="K1002" i="2"/>
  <c r="K1006" i="2"/>
  <c r="K963" i="2"/>
  <c r="K967" i="2"/>
  <c r="K973" i="2"/>
  <c r="K975" i="2"/>
  <c r="K979" i="2"/>
  <c r="K983" i="2"/>
  <c r="K987" i="2"/>
  <c r="K991" i="2"/>
  <c r="K995" i="2"/>
  <c r="K999" i="2"/>
  <c r="K1003" i="2"/>
  <c r="K1007" i="2"/>
  <c r="K964" i="2"/>
  <c r="K968" i="2"/>
  <c r="K971" i="2"/>
  <c r="K976" i="2"/>
  <c r="K980" i="2"/>
  <c r="K984" i="2"/>
  <c r="K988" i="2"/>
  <c r="K992" i="2"/>
  <c r="K996" i="2"/>
  <c r="K1000" i="2"/>
  <c r="K1004" i="2"/>
  <c r="K1008" i="2"/>
  <c r="K965" i="2"/>
  <c r="K969" i="2"/>
  <c r="K970" i="2"/>
  <c r="K977" i="2"/>
  <c r="K981" i="2"/>
  <c r="K985" i="2"/>
  <c r="K989" i="2"/>
  <c r="K993" i="2"/>
  <c r="K997" i="2"/>
  <c r="K1001" i="2"/>
  <c r="K1005" i="2"/>
  <c r="K1009" i="2"/>
  <c r="K1012" i="2"/>
  <c r="K1016" i="2"/>
  <c r="K1020" i="2"/>
  <c r="K1024" i="2"/>
  <c r="K1028" i="2"/>
  <c r="K1032" i="2"/>
  <c r="K1036" i="2"/>
  <c r="K1040" i="2"/>
  <c r="K1044" i="2"/>
  <c r="K1048" i="2"/>
  <c r="K1052" i="2"/>
  <c r="K1056" i="2"/>
  <c r="K1013" i="2"/>
  <c r="K1017" i="2"/>
  <c r="K1021" i="2"/>
  <c r="K1025" i="2"/>
  <c r="K1029" i="2"/>
  <c r="K1033" i="2"/>
  <c r="K1037" i="2"/>
  <c r="K1041" i="2"/>
  <c r="K1045" i="2"/>
  <c r="K1049" i="2"/>
  <c r="K1053" i="2"/>
  <c r="K1057" i="2"/>
  <c r="K1011" i="2"/>
  <c r="K1015" i="2"/>
  <c r="K1019" i="2"/>
  <c r="K1023" i="2"/>
  <c r="K1027" i="2"/>
  <c r="K1031" i="2"/>
  <c r="K1035" i="2"/>
  <c r="K1039" i="2"/>
  <c r="K1043" i="2"/>
  <c r="K1047" i="2"/>
  <c r="K1051" i="2"/>
  <c r="K1055" i="2"/>
  <c r="K1010" i="2"/>
  <c r="K1014" i="2"/>
  <c r="K1018" i="2"/>
  <c r="K1022" i="2"/>
  <c r="K1026" i="2"/>
  <c r="K1030" i="2"/>
  <c r="K1034" i="2"/>
  <c r="K1038" i="2"/>
  <c r="K1042" i="2"/>
  <c r="K1046" i="2"/>
  <c r="K1050" i="2"/>
  <c r="K1054" i="2"/>
  <c r="K290" i="2"/>
  <c r="K294" i="2"/>
  <c r="K298" i="2"/>
  <c r="K302" i="2"/>
  <c r="K306" i="2"/>
  <c r="K310" i="2"/>
  <c r="K314" i="2"/>
  <c r="K318" i="2"/>
  <c r="K322" i="2"/>
  <c r="K326" i="2"/>
  <c r="K330" i="2"/>
  <c r="K334" i="2"/>
  <c r="K291" i="2"/>
  <c r="K295" i="2"/>
  <c r="K299" i="2"/>
  <c r="K303" i="2"/>
  <c r="K307" i="2"/>
  <c r="K311" i="2"/>
  <c r="K315" i="2"/>
  <c r="K319" i="2"/>
  <c r="K323" i="2"/>
  <c r="K327" i="2"/>
  <c r="K331" i="2"/>
  <c r="K335" i="2"/>
  <c r="K292" i="2"/>
  <c r="K296" i="2"/>
  <c r="K300" i="2"/>
  <c r="K304" i="2"/>
  <c r="K308" i="2"/>
  <c r="K312" i="2"/>
  <c r="K316" i="2"/>
  <c r="K320" i="2"/>
  <c r="K324" i="2"/>
  <c r="K328" i="2"/>
  <c r="K332" i="2"/>
  <c r="K336" i="2"/>
  <c r="K293" i="2"/>
  <c r="K297" i="2"/>
  <c r="K301" i="2"/>
  <c r="K305" i="2"/>
  <c r="K309" i="2"/>
  <c r="K313" i="2"/>
  <c r="K317" i="2"/>
  <c r="K321" i="2"/>
  <c r="K325" i="2"/>
  <c r="K329" i="2"/>
  <c r="K333" i="2"/>
  <c r="K337" i="2"/>
  <c r="K340" i="2"/>
  <c r="K344" i="2"/>
  <c r="K348" i="2"/>
  <c r="K352" i="2"/>
  <c r="K356" i="2"/>
  <c r="K360" i="2"/>
  <c r="K364" i="2"/>
  <c r="K368" i="2"/>
  <c r="K372" i="2"/>
  <c r="K376" i="2"/>
  <c r="K380" i="2"/>
  <c r="K384" i="2"/>
  <c r="K341" i="2"/>
  <c r="K345" i="2"/>
  <c r="K349" i="2"/>
  <c r="K353" i="2"/>
  <c r="K357" i="2"/>
  <c r="K361" i="2"/>
  <c r="K365" i="2"/>
  <c r="K369" i="2"/>
  <c r="K373" i="2"/>
  <c r="K377" i="2"/>
  <c r="K381" i="2"/>
  <c r="K385" i="2"/>
  <c r="K339" i="2"/>
  <c r="K343" i="2"/>
  <c r="K347" i="2"/>
  <c r="K351" i="2"/>
  <c r="K355" i="2"/>
  <c r="K359" i="2"/>
  <c r="K363" i="2"/>
  <c r="K367" i="2"/>
  <c r="K371" i="2"/>
  <c r="K375" i="2"/>
  <c r="K379" i="2"/>
  <c r="K383" i="2"/>
  <c r="K338" i="2"/>
  <c r="K342" i="2"/>
  <c r="K346" i="2"/>
  <c r="K350" i="2"/>
  <c r="K354" i="2"/>
  <c r="K358" i="2"/>
  <c r="K362" i="2"/>
  <c r="K366" i="2"/>
  <c r="K370" i="2"/>
  <c r="K374" i="2"/>
  <c r="K378" i="2"/>
  <c r="K382" i="2"/>
  <c r="K866" i="2"/>
  <c r="K870" i="2"/>
  <c r="K874" i="2"/>
  <c r="K878" i="2"/>
  <c r="K882" i="2"/>
  <c r="K886" i="2"/>
  <c r="K890" i="2"/>
  <c r="K894" i="2"/>
  <c r="K898" i="2"/>
  <c r="K902" i="2"/>
  <c r="K906" i="2"/>
  <c r="K910" i="2"/>
  <c r="K867" i="2"/>
  <c r="K871" i="2"/>
  <c r="K875" i="2"/>
  <c r="K879" i="2"/>
  <c r="K883" i="2"/>
  <c r="K887" i="2"/>
  <c r="K891" i="2"/>
  <c r="K895" i="2"/>
  <c r="K899" i="2"/>
  <c r="K903" i="2"/>
  <c r="K907" i="2"/>
  <c r="K911" i="2"/>
  <c r="K868" i="2"/>
  <c r="K872" i="2"/>
  <c r="K876" i="2"/>
  <c r="K880" i="2"/>
  <c r="K884" i="2"/>
  <c r="K888" i="2"/>
  <c r="K892" i="2"/>
  <c r="K896" i="2"/>
  <c r="K900" i="2"/>
  <c r="K904" i="2"/>
  <c r="K908" i="2"/>
  <c r="K912" i="2"/>
  <c r="K869" i="2"/>
  <c r="K873" i="2"/>
  <c r="K877" i="2"/>
  <c r="K881" i="2"/>
  <c r="K885" i="2"/>
  <c r="K889" i="2"/>
  <c r="K893" i="2"/>
  <c r="K897" i="2"/>
  <c r="K901" i="2"/>
  <c r="K905" i="2"/>
  <c r="K909" i="2"/>
  <c r="K913" i="2"/>
  <c r="K916" i="2"/>
  <c r="K920" i="2"/>
  <c r="K924" i="2"/>
  <c r="K928" i="2"/>
  <c r="K932" i="2"/>
  <c r="K936" i="2"/>
  <c r="K940" i="2"/>
  <c r="K944" i="2"/>
  <c r="K948" i="2"/>
  <c r="K952" i="2"/>
  <c r="K956" i="2"/>
  <c r="K960" i="2"/>
  <c r="K917" i="2"/>
  <c r="K921" i="2"/>
  <c r="K925" i="2"/>
  <c r="K929" i="2"/>
  <c r="K933" i="2"/>
  <c r="K937" i="2"/>
  <c r="K941" i="2"/>
  <c r="K945" i="2"/>
  <c r="K949" i="2"/>
  <c r="K953" i="2"/>
  <c r="K957" i="2"/>
  <c r="K961" i="2"/>
  <c r="K915" i="2"/>
  <c r="K919" i="2"/>
  <c r="K923" i="2"/>
  <c r="K927" i="2"/>
  <c r="K931" i="2"/>
  <c r="K935" i="2"/>
  <c r="K939" i="2"/>
  <c r="K943" i="2"/>
  <c r="K947" i="2"/>
  <c r="K951" i="2"/>
  <c r="K955" i="2"/>
  <c r="K959" i="2"/>
  <c r="K914" i="2"/>
  <c r="K918" i="2"/>
  <c r="K922" i="2"/>
  <c r="K926" i="2"/>
  <c r="K930" i="2"/>
  <c r="K934" i="2"/>
  <c r="K938" i="2"/>
  <c r="K942" i="2"/>
  <c r="K946" i="2"/>
  <c r="K950" i="2"/>
  <c r="K954" i="2"/>
  <c r="K958" i="2"/>
  <c r="K770" i="2"/>
  <c r="K774" i="2"/>
  <c r="K778" i="2"/>
  <c r="K782" i="2"/>
  <c r="K786" i="2"/>
  <c r="K790" i="2"/>
  <c r="K794" i="2"/>
  <c r="K798" i="2"/>
  <c r="K802" i="2"/>
  <c r="K806" i="2"/>
  <c r="K810" i="2"/>
  <c r="K814" i="2"/>
  <c r="K771" i="2"/>
  <c r="K775" i="2"/>
  <c r="K779" i="2"/>
  <c r="K783" i="2"/>
  <c r="K787" i="2"/>
  <c r="K791" i="2"/>
  <c r="K795" i="2"/>
  <c r="K799" i="2"/>
  <c r="K803" i="2"/>
  <c r="K807" i="2"/>
  <c r="K811" i="2"/>
  <c r="K815" i="2"/>
  <c r="K772" i="2"/>
  <c r="K776" i="2"/>
  <c r="K780" i="2"/>
  <c r="K784" i="2"/>
  <c r="K788" i="2"/>
  <c r="K792" i="2"/>
  <c r="K796" i="2"/>
  <c r="K800" i="2"/>
  <c r="K804" i="2"/>
  <c r="K808" i="2"/>
  <c r="K812" i="2"/>
  <c r="K816" i="2"/>
  <c r="K773" i="2"/>
  <c r="K777" i="2"/>
  <c r="K781" i="2"/>
  <c r="K785" i="2"/>
  <c r="K789" i="2"/>
  <c r="K793" i="2"/>
  <c r="K797" i="2"/>
  <c r="K801" i="2"/>
  <c r="K805" i="2"/>
  <c r="K809" i="2"/>
  <c r="K813" i="2"/>
  <c r="K817" i="2"/>
  <c r="K820" i="2"/>
  <c r="K824" i="2"/>
  <c r="K828" i="2"/>
  <c r="K832" i="2"/>
  <c r="K836" i="2"/>
  <c r="K840" i="2"/>
  <c r="K844" i="2"/>
  <c r="K848" i="2"/>
  <c r="K852" i="2"/>
  <c r="K856" i="2"/>
  <c r="K860" i="2"/>
  <c r="K864" i="2"/>
  <c r="K821" i="2"/>
  <c r="K825" i="2"/>
  <c r="K829" i="2"/>
  <c r="K833" i="2"/>
  <c r="K837" i="2"/>
  <c r="K841" i="2"/>
  <c r="K845" i="2"/>
  <c r="K849" i="2"/>
  <c r="K853" i="2"/>
  <c r="K857" i="2"/>
  <c r="K861" i="2"/>
  <c r="K865" i="2"/>
  <c r="K819" i="2"/>
  <c r="K823" i="2"/>
  <c r="K827" i="2"/>
  <c r="K831" i="2"/>
  <c r="K835" i="2"/>
  <c r="K839" i="2"/>
  <c r="K843" i="2"/>
  <c r="K847" i="2"/>
  <c r="K851" i="2"/>
  <c r="K855" i="2"/>
  <c r="K859" i="2"/>
  <c r="K863" i="2"/>
  <c r="K818" i="2"/>
  <c r="K822" i="2"/>
  <c r="K826" i="2"/>
  <c r="K830" i="2"/>
  <c r="K834" i="2"/>
  <c r="K838" i="2"/>
  <c r="K842" i="2"/>
  <c r="K846" i="2"/>
  <c r="K850" i="2"/>
  <c r="K854" i="2"/>
  <c r="K858" i="2"/>
  <c r="K862" i="2"/>
  <c r="K2114" i="2"/>
  <c r="K2118" i="2"/>
  <c r="K2122" i="2"/>
  <c r="K2126" i="2"/>
  <c r="K2130" i="2"/>
  <c r="K2134" i="2"/>
  <c r="K2138" i="2"/>
  <c r="K2142" i="2"/>
  <c r="K2146" i="2"/>
  <c r="K2150" i="2"/>
  <c r="K2154" i="2"/>
  <c r="K2158" i="2"/>
  <c r="K2115" i="2"/>
  <c r="K2119" i="2"/>
  <c r="K2123" i="2"/>
  <c r="K2127" i="2"/>
  <c r="K2131" i="2"/>
  <c r="K2135" i="2"/>
  <c r="K2139" i="2"/>
  <c r="K2143" i="2"/>
  <c r="K2147" i="2"/>
  <c r="K2151" i="2"/>
  <c r="K2155" i="2"/>
  <c r="K2159" i="2"/>
  <c r="K2116" i="2"/>
  <c r="K2120" i="2"/>
  <c r="K2124" i="2"/>
  <c r="K2128" i="2"/>
  <c r="K2132" i="2"/>
  <c r="K2136" i="2"/>
  <c r="K2140" i="2"/>
  <c r="K2144" i="2"/>
  <c r="K2148" i="2"/>
  <c r="K2152" i="2"/>
  <c r="K2156" i="2"/>
  <c r="K2160" i="2"/>
  <c r="K2117" i="2"/>
  <c r="K2121" i="2"/>
  <c r="K2125" i="2"/>
  <c r="K2129" i="2"/>
  <c r="K2133" i="2"/>
  <c r="K2137" i="2"/>
  <c r="K2141" i="2"/>
  <c r="K2145" i="2"/>
  <c r="K2149" i="2"/>
  <c r="K2153" i="2"/>
  <c r="K2157" i="2"/>
  <c r="K2161" i="2"/>
  <c r="K2164" i="2"/>
  <c r="K2168" i="2"/>
  <c r="K2172" i="2"/>
  <c r="K2176" i="2"/>
  <c r="K2180" i="2"/>
  <c r="K2184" i="2"/>
  <c r="K2188" i="2"/>
  <c r="K2192" i="2"/>
  <c r="K2196" i="2"/>
  <c r="K2200" i="2"/>
  <c r="K2204" i="2"/>
  <c r="K2208" i="2"/>
  <c r="K2165" i="2"/>
  <c r="K2169" i="2"/>
  <c r="K2173" i="2"/>
  <c r="K2177" i="2"/>
  <c r="K2181" i="2"/>
  <c r="K2185" i="2"/>
  <c r="K2189" i="2"/>
  <c r="K2193" i="2"/>
  <c r="K2197" i="2"/>
  <c r="K2201" i="2"/>
  <c r="K2205" i="2"/>
  <c r="K2209" i="2"/>
  <c r="K2163" i="2"/>
  <c r="K2167" i="2"/>
  <c r="K2171" i="2"/>
  <c r="K2175" i="2"/>
  <c r="K2179" i="2"/>
  <c r="K2183" i="2"/>
  <c r="K2187" i="2"/>
  <c r="K2191" i="2"/>
  <c r="K2195" i="2"/>
  <c r="K2199" i="2"/>
  <c r="K2203" i="2"/>
  <c r="K2207" i="2"/>
  <c r="K2162" i="2"/>
  <c r="K2166" i="2"/>
  <c r="K2170" i="2"/>
  <c r="K2174" i="2"/>
  <c r="K2178" i="2"/>
  <c r="K2182" i="2"/>
  <c r="K2186" i="2"/>
  <c r="K2190" i="2"/>
  <c r="K2194" i="2"/>
  <c r="K2198" i="2"/>
  <c r="K2202" i="2"/>
  <c r="K2206" i="2"/>
  <c r="K1826" i="2"/>
  <c r="K1830" i="2"/>
  <c r="K1834" i="2"/>
  <c r="K1838" i="2"/>
  <c r="K1842" i="2"/>
  <c r="K1846" i="2"/>
  <c r="K1850" i="2"/>
  <c r="K1854" i="2"/>
  <c r="K1858" i="2"/>
  <c r="K1862" i="2"/>
  <c r="K1866" i="2"/>
  <c r="K1870" i="2"/>
  <c r="K1827" i="2"/>
  <c r="K1831" i="2"/>
  <c r="K1835" i="2"/>
  <c r="K1839" i="2"/>
  <c r="K1843" i="2"/>
  <c r="K1847" i="2"/>
  <c r="K1851" i="2"/>
  <c r="K1855" i="2"/>
  <c r="K1859" i="2"/>
  <c r="K1863" i="2"/>
  <c r="K1867" i="2"/>
  <c r="K1871" i="2"/>
  <c r="K1828" i="2"/>
  <c r="K1832" i="2"/>
  <c r="K1836" i="2"/>
  <c r="K1840" i="2"/>
  <c r="K1844" i="2"/>
  <c r="K1848" i="2"/>
  <c r="K1852" i="2"/>
  <c r="K1856" i="2"/>
  <c r="K1860" i="2"/>
  <c r="K1864" i="2"/>
  <c r="K1868" i="2"/>
  <c r="K1872" i="2"/>
  <c r="K1829" i="2"/>
  <c r="K1833" i="2"/>
  <c r="K1837" i="2"/>
  <c r="K1841" i="2"/>
  <c r="K1845" i="2"/>
  <c r="K1849" i="2"/>
  <c r="K1853" i="2"/>
  <c r="K1857" i="2"/>
  <c r="K1861" i="2"/>
  <c r="K1865" i="2"/>
  <c r="K1869" i="2"/>
  <c r="K1873" i="2"/>
  <c r="K1876" i="2"/>
  <c r="K1880" i="2"/>
  <c r="K1884" i="2"/>
  <c r="K1888" i="2"/>
  <c r="K1892" i="2"/>
  <c r="K1896" i="2"/>
  <c r="K1900" i="2"/>
  <c r="K1904" i="2"/>
  <c r="K1908" i="2"/>
  <c r="K1912" i="2"/>
  <c r="K1916" i="2"/>
  <c r="K1920" i="2"/>
  <c r="K1877" i="2"/>
  <c r="K1881" i="2"/>
  <c r="K1885" i="2"/>
  <c r="K1889" i="2"/>
  <c r="K1893" i="2"/>
  <c r="K1897" i="2"/>
  <c r="K1901" i="2"/>
  <c r="K1905" i="2"/>
  <c r="K1909" i="2"/>
  <c r="K1913" i="2"/>
  <c r="K1917" i="2"/>
  <c r="K1921" i="2"/>
  <c r="K1875" i="2"/>
  <c r="K1879" i="2"/>
  <c r="K1883" i="2"/>
  <c r="K1887" i="2"/>
  <c r="K1891" i="2"/>
  <c r="K1895" i="2"/>
  <c r="K1899" i="2"/>
  <c r="K1903" i="2"/>
  <c r="K1907" i="2"/>
  <c r="K1911" i="2"/>
  <c r="K1915" i="2"/>
  <c r="K1919" i="2"/>
  <c r="K1874" i="2"/>
  <c r="K1878" i="2"/>
  <c r="K1882" i="2"/>
  <c r="K1886" i="2"/>
  <c r="K1890" i="2"/>
  <c r="K1894" i="2"/>
  <c r="K1898" i="2"/>
  <c r="K1902" i="2"/>
  <c r="K1906" i="2"/>
  <c r="K1910" i="2"/>
  <c r="K1914" i="2"/>
  <c r="K1918" i="2"/>
  <c r="K1250" i="2"/>
  <c r="K1254" i="2"/>
  <c r="K1258" i="2"/>
  <c r="K1262" i="2"/>
  <c r="K1266" i="2"/>
  <c r="K1270" i="2"/>
  <c r="K1274" i="2"/>
  <c r="K1278" i="2"/>
  <c r="K1282" i="2"/>
  <c r="K1286" i="2"/>
  <c r="K1290" i="2"/>
  <c r="K1294" i="2"/>
  <c r="K1251" i="2"/>
  <c r="K1255" i="2"/>
  <c r="K1259" i="2"/>
  <c r="K1263" i="2"/>
  <c r="K1267" i="2"/>
  <c r="K1271" i="2"/>
  <c r="K1275" i="2"/>
  <c r="K1279" i="2"/>
  <c r="K1283" i="2"/>
  <c r="K1287" i="2"/>
  <c r="K1291" i="2"/>
  <c r="K1295" i="2"/>
  <c r="K1252" i="2"/>
  <c r="K1256" i="2"/>
  <c r="K1260" i="2"/>
  <c r="K1264" i="2"/>
  <c r="K1268" i="2"/>
  <c r="K1272" i="2"/>
  <c r="K1276" i="2"/>
  <c r="K1280" i="2"/>
  <c r="K1284" i="2"/>
  <c r="K1288" i="2"/>
  <c r="K1292" i="2"/>
  <c r="K1296" i="2"/>
  <c r="K1253" i="2"/>
  <c r="K1257" i="2"/>
  <c r="K1261" i="2"/>
  <c r="K1265" i="2"/>
  <c r="K1269" i="2"/>
  <c r="K1273" i="2"/>
  <c r="K1277" i="2"/>
  <c r="K1281" i="2"/>
  <c r="K1285" i="2"/>
  <c r="K1289" i="2"/>
  <c r="K1293" i="2"/>
  <c r="K1297" i="2"/>
  <c r="K1300" i="2"/>
  <c r="K1304" i="2"/>
  <c r="K1308" i="2"/>
  <c r="K1312" i="2"/>
  <c r="K1316" i="2"/>
  <c r="K1320" i="2"/>
  <c r="K1324" i="2"/>
  <c r="K1328" i="2"/>
  <c r="K1332" i="2"/>
  <c r="K1336" i="2"/>
  <c r="K1340" i="2"/>
  <c r="K1344" i="2"/>
  <c r="K1301" i="2"/>
  <c r="K1305" i="2"/>
  <c r="K1309" i="2"/>
  <c r="K1313" i="2"/>
  <c r="K1317" i="2"/>
  <c r="K1321" i="2"/>
  <c r="K1325" i="2"/>
  <c r="K1329" i="2"/>
  <c r="K1333" i="2"/>
  <c r="K1337" i="2"/>
  <c r="K1341" i="2"/>
  <c r="K1345" i="2"/>
  <c r="K1299" i="2"/>
  <c r="K1303" i="2"/>
  <c r="K1307" i="2"/>
  <c r="K1311" i="2"/>
  <c r="K1315" i="2"/>
  <c r="K1319" i="2"/>
  <c r="K1323" i="2"/>
  <c r="K1327" i="2"/>
  <c r="K1331" i="2"/>
  <c r="K1335" i="2"/>
  <c r="K1339" i="2"/>
  <c r="K1343" i="2"/>
  <c r="K1298" i="2"/>
  <c r="K1302" i="2"/>
  <c r="K1306" i="2"/>
  <c r="K1310" i="2"/>
  <c r="K1314" i="2"/>
  <c r="K1318" i="2"/>
  <c r="K1322" i="2"/>
  <c r="K1326" i="2"/>
  <c r="K1330" i="2"/>
  <c r="K1334" i="2"/>
  <c r="K1338" i="2"/>
  <c r="K1342" i="2"/>
  <c r="K1346" i="2"/>
  <c r="K1350" i="2"/>
  <c r="K1354" i="2"/>
  <c r="K1358" i="2"/>
  <c r="K1362" i="2"/>
  <c r="K1366" i="2"/>
  <c r="K1370" i="2"/>
  <c r="K1374" i="2"/>
  <c r="K1378" i="2"/>
  <c r="K1382" i="2"/>
  <c r="K1386" i="2"/>
  <c r="K1390" i="2"/>
  <c r="K1347" i="2"/>
  <c r="K1351" i="2"/>
  <c r="K1355" i="2"/>
  <c r="K1359" i="2"/>
  <c r="K1363" i="2"/>
  <c r="K1367" i="2"/>
  <c r="K1371" i="2"/>
  <c r="K1375" i="2"/>
  <c r="K1379" i="2"/>
  <c r="K1383" i="2"/>
  <c r="K1387" i="2"/>
  <c r="K1391" i="2"/>
  <c r="K1348" i="2"/>
  <c r="K1352" i="2"/>
  <c r="K1356" i="2"/>
  <c r="K1360" i="2"/>
  <c r="K1364" i="2"/>
  <c r="K1368" i="2"/>
  <c r="K1372" i="2"/>
  <c r="K1376" i="2"/>
  <c r="K1380" i="2"/>
  <c r="K1384" i="2"/>
  <c r="K1388" i="2"/>
  <c r="K1392" i="2"/>
  <c r="K1349" i="2"/>
  <c r="K1353" i="2"/>
  <c r="K1357" i="2"/>
  <c r="K1361" i="2"/>
  <c r="K1365" i="2"/>
  <c r="K1369" i="2"/>
  <c r="K1373" i="2"/>
  <c r="K1377" i="2"/>
  <c r="K1381" i="2"/>
  <c r="K1385" i="2"/>
  <c r="K1389" i="2"/>
  <c r="K1393" i="2"/>
  <c r="K1396" i="2"/>
  <c r="K1400" i="2"/>
  <c r="K1404" i="2"/>
  <c r="K1408" i="2"/>
  <c r="K1412" i="2"/>
  <c r="K1416" i="2"/>
  <c r="K1420" i="2"/>
  <c r="K1424" i="2"/>
  <c r="K1428" i="2"/>
  <c r="K1432" i="2"/>
  <c r="K1436" i="2"/>
  <c r="K1440" i="2"/>
  <c r="K1397" i="2"/>
  <c r="K1401" i="2"/>
  <c r="K1405" i="2"/>
  <c r="K1409" i="2"/>
  <c r="K1413" i="2"/>
  <c r="K1417" i="2"/>
  <c r="K1421" i="2"/>
  <c r="K1425" i="2"/>
  <c r="K1429" i="2"/>
  <c r="K1433" i="2"/>
  <c r="K1437" i="2"/>
  <c r="K1441" i="2"/>
  <c r="K1395" i="2"/>
  <c r="K1399" i="2"/>
  <c r="K1403" i="2"/>
  <c r="K1407" i="2"/>
  <c r="K1411" i="2"/>
  <c r="K1415" i="2"/>
  <c r="K1419" i="2"/>
  <c r="K1423" i="2"/>
  <c r="K1427" i="2"/>
  <c r="K1431" i="2"/>
  <c r="K1435" i="2"/>
  <c r="K1439" i="2"/>
  <c r="K1394" i="2"/>
  <c r="K1398" i="2"/>
  <c r="K1402" i="2"/>
  <c r="K1406" i="2"/>
  <c r="K1410" i="2"/>
  <c r="K1414" i="2"/>
  <c r="K1418" i="2"/>
  <c r="K1422" i="2"/>
  <c r="K1426" i="2"/>
  <c r="K1430" i="2"/>
  <c r="K1434" i="2"/>
  <c r="K1438" i="2"/>
  <c r="K1154" i="2"/>
  <c r="K1158" i="2"/>
  <c r="K1162" i="2"/>
  <c r="K1166" i="2"/>
  <c r="K1170" i="2"/>
  <c r="K1174" i="2"/>
  <c r="K1178" i="2"/>
  <c r="K1182" i="2"/>
  <c r="K1186" i="2"/>
  <c r="K1190" i="2"/>
  <c r="K1194" i="2"/>
  <c r="K1198" i="2"/>
  <c r="K1155" i="2"/>
  <c r="K1159" i="2"/>
  <c r="K1163" i="2"/>
  <c r="K1167" i="2"/>
  <c r="K1171" i="2"/>
  <c r="K1175" i="2"/>
  <c r="K1179" i="2"/>
  <c r="K1183" i="2"/>
  <c r="K1187" i="2"/>
  <c r="K1191" i="2"/>
  <c r="K1195" i="2"/>
  <c r="K1199" i="2"/>
  <c r="K1156" i="2"/>
  <c r="K1160" i="2"/>
  <c r="K1164" i="2"/>
  <c r="K1168" i="2"/>
  <c r="K1172" i="2"/>
  <c r="K1176" i="2"/>
  <c r="K1180" i="2"/>
  <c r="K1184" i="2"/>
  <c r="K1188" i="2"/>
  <c r="K1192" i="2"/>
  <c r="K1196" i="2"/>
  <c r="K1200" i="2"/>
  <c r="K1157" i="2"/>
  <c r="K1161" i="2"/>
  <c r="K1165" i="2"/>
  <c r="K1169" i="2"/>
  <c r="K1173" i="2"/>
  <c r="K1177" i="2"/>
  <c r="K1181" i="2"/>
  <c r="K1185" i="2"/>
  <c r="K1189" i="2"/>
  <c r="K1193" i="2"/>
  <c r="K1197" i="2"/>
  <c r="K1201" i="2"/>
  <c r="K1204" i="2"/>
  <c r="K1208" i="2"/>
  <c r="K1212" i="2"/>
  <c r="K1216" i="2"/>
  <c r="K1220" i="2"/>
  <c r="K1224" i="2"/>
  <c r="K1228" i="2"/>
  <c r="K1232" i="2"/>
  <c r="K1236" i="2"/>
  <c r="K1240" i="2"/>
  <c r="K1244" i="2"/>
  <c r="K1248" i="2"/>
  <c r="K1205" i="2"/>
  <c r="K1209" i="2"/>
  <c r="K1213" i="2"/>
  <c r="K1217" i="2"/>
  <c r="K1221" i="2"/>
  <c r="K1225" i="2"/>
  <c r="K1229" i="2"/>
  <c r="K1233" i="2"/>
  <c r="K1237" i="2"/>
  <c r="K1241" i="2"/>
  <c r="K1245" i="2"/>
  <c r="K1249" i="2"/>
  <c r="K1203" i="2"/>
  <c r="K1207" i="2"/>
  <c r="K1211" i="2"/>
  <c r="K1215" i="2"/>
  <c r="K1219" i="2"/>
  <c r="K1223" i="2"/>
  <c r="K1227" i="2"/>
  <c r="K1231" i="2"/>
  <c r="K1235" i="2"/>
  <c r="K1239" i="2"/>
  <c r="K1243" i="2"/>
  <c r="K1247" i="2"/>
  <c r="K1202" i="2"/>
  <c r="K1206" i="2"/>
  <c r="K1210" i="2"/>
  <c r="K1214" i="2"/>
  <c r="K1218" i="2"/>
  <c r="K1222" i="2"/>
  <c r="K1226" i="2"/>
  <c r="K1230" i="2"/>
  <c r="K1234" i="2"/>
  <c r="K1238" i="2"/>
  <c r="K1242" i="2"/>
  <c r="K1246" i="2"/>
  <c r="K482" i="2"/>
  <c r="K486" i="2"/>
  <c r="K490" i="2"/>
  <c r="K494" i="2"/>
  <c r="K498" i="2"/>
  <c r="K502" i="2"/>
  <c r="K506" i="2"/>
  <c r="K510" i="2"/>
  <c r="K514" i="2"/>
  <c r="K518" i="2"/>
  <c r="K522" i="2"/>
  <c r="K526" i="2"/>
  <c r="K483" i="2"/>
  <c r="K487" i="2"/>
  <c r="K491" i="2"/>
  <c r="K495" i="2"/>
  <c r="K499" i="2"/>
  <c r="K503" i="2"/>
  <c r="K507" i="2"/>
  <c r="K511" i="2"/>
  <c r="K515" i="2"/>
  <c r="K519" i="2"/>
  <c r="K523" i="2"/>
  <c r="K527" i="2"/>
  <c r="K484" i="2"/>
  <c r="K488" i="2"/>
  <c r="K492" i="2"/>
  <c r="K496" i="2"/>
  <c r="K500" i="2"/>
  <c r="K504" i="2"/>
  <c r="K508" i="2"/>
  <c r="K512" i="2"/>
  <c r="K516" i="2"/>
  <c r="K520" i="2"/>
  <c r="K524" i="2"/>
  <c r="K528" i="2"/>
  <c r="K485" i="2"/>
  <c r="K489" i="2"/>
  <c r="K493" i="2"/>
  <c r="K497" i="2"/>
  <c r="K501" i="2"/>
  <c r="K505" i="2"/>
  <c r="K509" i="2"/>
  <c r="K513" i="2"/>
  <c r="K517" i="2"/>
  <c r="K521" i="2"/>
  <c r="K525" i="2"/>
  <c r="K529" i="2"/>
  <c r="K532" i="2"/>
  <c r="K536" i="2"/>
  <c r="K540" i="2"/>
  <c r="K544" i="2"/>
  <c r="K548" i="2"/>
  <c r="K552" i="2"/>
  <c r="K556" i="2"/>
  <c r="K560" i="2"/>
  <c r="K564" i="2"/>
  <c r="K568" i="2"/>
  <c r="K572" i="2"/>
  <c r="K576" i="2"/>
  <c r="K533" i="2"/>
  <c r="K537" i="2"/>
  <c r="K541" i="2"/>
  <c r="K545" i="2"/>
  <c r="K549" i="2"/>
  <c r="K553" i="2"/>
  <c r="K557" i="2"/>
  <c r="K561" i="2"/>
  <c r="K565" i="2"/>
  <c r="K569" i="2"/>
  <c r="K573" i="2"/>
  <c r="K577" i="2"/>
  <c r="K531" i="2"/>
  <c r="K535" i="2"/>
  <c r="K539" i="2"/>
  <c r="K543" i="2"/>
  <c r="K547" i="2"/>
  <c r="K551" i="2"/>
  <c r="K555" i="2"/>
  <c r="K559" i="2"/>
  <c r="K563" i="2"/>
  <c r="K567" i="2"/>
  <c r="K571" i="2"/>
  <c r="K575" i="2"/>
  <c r="K530" i="2"/>
  <c r="K534" i="2"/>
  <c r="K538" i="2"/>
  <c r="K542" i="2"/>
  <c r="K546" i="2"/>
  <c r="K550" i="2"/>
  <c r="K554" i="2"/>
  <c r="K558" i="2"/>
  <c r="K562" i="2"/>
  <c r="K566" i="2"/>
  <c r="K570" i="2"/>
  <c r="K574" i="2"/>
  <c r="J1446" i="2" l="1"/>
  <c r="L1446" i="2" s="1"/>
  <c r="J1450" i="2"/>
  <c r="L1450" i="2" s="1"/>
  <c r="J1454" i="2"/>
  <c r="L1454" i="2" s="1"/>
  <c r="J1458" i="2"/>
  <c r="L1458" i="2" s="1"/>
  <c r="J1462" i="2"/>
  <c r="L1462" i="2" s="1"/>
  <c r="J1466" i="2"/>
  <c r="L1466" i="2" s="1"/>
  <c r="J1470" i="2"/>
  <c r="L1470" i="2" s="1"/>
  <c r="J1474" i="2"/>
  <c r="L1474" i="2" s="1"/>
  <c r="J1478" i="2"/>
  <c r="L1478" i="2" s="1"/>
  <c r="J1482" i="2"/>
  <c r="L1482" i="2" s="1"/>
  <c r="J1486" i="2"/>
  <c r="L1486" i="2" s="1"/>
  <c r="J1443" i="2"/>
  <c r="L1443" i="2" s="1"/>
  <c r="J1447" i="2"/>
  <c r="L1447" i="2" s="1"/>
  <c r="J1451" i="2"/>
  <c r="L1451" i="2" s="1"/>
  <c r="J1455" i="2"/>
  <c r="L1455" i="2" s="1"/>
  <c r="J1459" i="2"/>
  <c r="L1459" i="2" s="1"/>
  <c r="J1463" i="2"/>
  <c r="L1463" i="2" s="1"/>
  <c r="J1467" i="2"/>
  <c r="L1467" i="2" s="1"/>
  <c r="J1471" i="2"/>
  <c r="L1471" i="2" s="1"/>
  <c r="J1475" i="2"/>
  <c r="L1475" i="2" s="1"/>
  <c r="J1479" i="2"/>
  <c r="L1479" i="2" s="1"/>
  <c r="J1483" i="2"/>
  <c r="L1483" i="2" s="1"/>
  <c r="J1487" i="2"/>
  <c r="L1487" i="2" s="1"/>
  <c r="J1444" i="2"/>
  <c r="L1444" i="2" s="1"/>
  <c r="J1448" i="2"/>
  <c r="L1448" i="2" s="1"/>
  <c r="J1452" i="2"/>
  <c r="L1452" i="2" s="1"/>
  <c r="J1456" i="2"/>
  <c r="L1456" i="2" s="1"/>
  <c r="J1460" i="2"/>
  <c r="L1460" i="2" s="1"/>
  <c r="J1464" i="2"/>
  <c r="L1464" i="2" s="1"/>
  <c r="J1468" i="2"/>
  <c r="L1468" i="2" s="1"/>
  <c r="J1472" i="2"/>
  <c r="L1472" i="2" s="1"/>
  <c r="J1476" i="2"/>
  <c r="L1476" i="2" s="1"/>
  <c r="J1480" i="2"/>
  <c r="L1480" i="2" s="1"/>
  <c r="J1484" i="2"/>
  <c r="L1484" i="2" s="1"/>
  <c r="J1488" i="2"/>
  <c r="L1488" i="2" s="1"/>
  <c r="J1445" i="2"/>
  <c r="L1445" i="2" s="1"/>
  <c r="J1449" i="2"/>
  <c r="L1449" i="2" s="1"/>
  <c r="J1453" i="2"/>
  <c r="L1453" i="2" s="1"/>
  <c r="J1457" i="2"/>
  <c r="L1457" i="2" s="1"/>
  <c r="J1461" i="2"/>
  <c r="L1461" i="2" s="1"/>
  <c r="J1465" i="2"/>
  <c r="L1465" i="2" s="1"/>
  <c r="J1469" i="2"/>
  <c r="L1469" i="2" s="1"/>
  <c r="J1473" i="2"/>
  <c r="L1473" i="2" s="1"/>
  <c r="J1477" i="2"/>
  <c r="L1477" i="2" s="1"/>
  <c r="J1481" i="2"/>
  <c r="L1481" i="2" s="1"/>
  <c r="J1485" i="2"/>
  <c r="L1485" i="2" s="1"/>
  <c r="J1489" i="2"/>
  <c r="L1489" i="2" s="1"/>
  <c r="J1492" i="2"/>
  <c r="L1492" i="2" s="1"/>
  <c r="J1496" i="2"/>
  <c r="L1496" i="2" s="1"/>
  <c r="J1500" i="2"/>
  <c r="L1500" i="2" s="1"/>
  <c r="J1504" i="2"/>
  <c r="L1504" i="2" s="1"/>
  <c r="J1508" i="2"/>
  <c r="L1508" i="2" s="1"/>
  <c r="J1512" i="2"/>
  <c r="L1512" i="2" s="1"/>
  <c r="J1516" i="2"/>
  <c r="L1516" i="2" s="1"/>
  <c r="J1520" i="2"/>
  <c r="L1520" i="2" s="1"/>
  <c r="J1524" i="2"/>
  <c r="L1524" i="2" s="1"/>
  <c r="J1528" i="2"/>
  <c r="L1528" i="2" s="1"/>
  <c r="J1532" i="2"/>
  <c r="L1532" i="2" s="1"/>
  <c r="J1536" i="2"/>
  <c r="L1536" i="2" s="1"/>
  <c r="J1493" i="2"/>
  <c r="L1493" i="2" s="1"/>
  <c r="J1497" i="2"/>
  <c r="L1497" i="2" s="1"/>
  <c r="J1501" i="2"/>
  <c r="L1501" i="2" s="1"/>
  <c r="J1505" i="2"/>
  <c r="L1505" i="2" s="1"/>
  <c r="J1509" i="2"/>
  <c r="L1509" i="2" s="1"/>
  <c r="J1513" i="2"/>
  <c r="L1513" i="2" s="1"/>
  <c r="J1517" i="2"/>
  <c r="L1517" i="2" s="1"/>
  <c r="J1521" i="2"/>
  <c r="L1521" i="2" s="1"/>
  <c r="J1525" i="2"/>
  <c r="L1525" i="2" s="1"/>
  <c r="J1529" i="2"/>
  <c r="L1529" i="2" s="1"/>
  <c r="J1533" i="2"/>
  <c r="L1533" i="2" s="1"/>
  <c r="J1537" i="2"/>
  <c r="L1537" i="2" s="1"/>
  <c r="J1491" i="2"/>
  <c r="L1491" i="2" s="1"/>
  <c r="J1495" i="2"/>
  <c r="L1495" i="2" s="1"/>
  <c r="J1499" i="2"/>
  <c r="L1499" i="2" s="1"/>
  <c r="J1503" i="2"/>
  <c r="L1503" i="2" s="1"/>
  <c r="J1507" i="2"/>
  <c r="L1507" i="2" s="1"/>
  <c r="J1511" i="2"/>
  <c r="L1511" i="2" s="1"/>
  <c r="J1515" i="2"/>
  <c r="L1515" i="2" s="1"/>
  <c r="J1519" i="2"/>
  <c r="L1519" i="2" s="1"/>
  <c r="J1523" i="2"/>
  <c r="L1523" i="2" s="1"/>
  <c r="J1527" i="2"/>
  <c r="L1527" i="2" s="1"/>
  <c r="J1531" i="2"/>
  <c r="L1531" i="2" s="1"/>
  <c r="J1535" i="2"/>
  <c r="L1535" i="2" s="1"/>
  <c r="J1490" i="2"/>
  <c r="L1490" i="2" s="1"/>
  <c r="J1494" i="2"/>
  <c r="L1494" i="2" s="1"/>
  <c r="J1498" i="2"/>
  <c r="L1498" i="2" s="1"/>
  <c r="J1502" i="2"/>
  <c r="L1502" i="2" s="1"/>
  <c r="J1506" i="2"/>
  <c r="L1506" i="2" s="1"/>
  <c r="J1510" i="2"/>
  <c r="L1510" i="2" s="1"/>
  <c r="J1514" i="2"/>
  <c r="L1514" i="2" s="1"/>
  <c r="J1518" i="2"/>
  <c r="L1518" i="2" s="1"/>
  <c r="J1522" i="2"/>
  <c r="L1522" i="2" s="1"/>
  <c r="J1526" i="2"/>
  <c r="L1526" i="2" s="1"/>
  <c r="J1530" i="2"/>
  <c r="L1530" i="2" s="1"/>
  <c r="J1534" i="2"/>
  <c r="L1534" i="2" s="1"/>
  <c r="J1634" i="2"/>
  <c r="L1634" i="2" s="1"/>
  <c r="J1638" i="2"/>
  <c r="L1638" i="2" s="1"/>
  <c r="J1642" i="2"/>
  <c r="L1642" i="2" s="1"/>
  <c r="J1646" i="2"/>
  <c r="L1646" i="2" s="1"/>
  <c r="J1650" i="2"/>
  <c r="L1650" i="2" s="1"/>
  <c r="J1654" i="2"/>
  <c r="L1654" i="2" s="1"/>
  <c r="J1658" i="2"/>
  <c r="L1658" i="2" s="1"/>
  <c r="J1662" i="2"/>
  <c r="L1662" i="2" s="1"/>
  <c r="J1666" i="2"/>
  <c r="L1666" i="2" s="1"/>
  <c r="J1670" i="2"/>
  <c r="L1670" i="2" s="1"/>
  <c r="J1674" i="2"/>
  <c r="L1674" i="2" s="1"/>
  <c r="J1678" i="2"/>
  <c r="L1678" i="2" s="1"/>
  <c r="J1635" i="2"/>
  <c r="L1635" i="2" s="1"/>
  <c r="J1639" i="2"/>
  <c r="L1639" i="2" s="1"/>
  <c r="J1643" i="2"/>
  <c r="L1643" i="2" s="1"/>
  <c r="J1647" i="2"/>
  <c r="L1647" i="2" s="1"/>
  <c r="J1651" i="2"/>
  <c r="L1651" i="2" s="1"/>
  <c r="J1655" i="2"/>
  <c r="L1655" i="2" s="1"/>
  <c r="J1659" i="2"/>
  <c r="L1659" i="2" s="1"/>
  <c r="J1663" i="2"/>
  <c r="L1663" i="2" s="1"/>
  <c r="J1667" i="2"/>
  <c r="L1667" i="2" s="1"/>
  <c r="J1671" i="2"/>
  <c r="L1671" i="2" s="1"/>
  <c r="J1676" i="2"/>
  <c r="L1676" i="2" s="1"/>
  <c r="J1679" i="2"/>
  <c r="L1679" i="2" s="1"/>
  <c r="J1636" i="2"/>
  <c r="L1636" i="2" s="1"/>
  <c r="J1640" i="2"/>
  <c r="L1640" i="2" s="1"/>
  <c r="J1644" i="2"/>
  <c r="L1644" i="2" s="1"/>
  <c r="J1648" i="2"/>
  <c r="L1648" i="2" s="1"/>
  <c r="J1652" i="2"/>
  <c r="L1652" i="2" s="1"/>
  <c r="J1656" i="2"/>
  <c r="L1656" i="2" s="1"/>
  <c r="J1660" i="2"/>
  <c r="L1660" i="2" s="1"/>
  <c r="J1664" i="2"/>
  <c r="L1664" i="2" s="1"/>
  <c r="J1668" i="2"/>
  <c r="L1668" i="2" s="1"/>
  <c r="J1672" i="2"/>
  <c r="L1672" i="2" s="1"/>
  <c r="J1677" i="2"/>
  <c r="L1677" i="2" s="1"/>
  <c r="J1680" i="2"/>
  <c r="L1680" i="2" s="1"/>
  <c r="J1637" i="2"/>
  <c r="L1637" i="2" s="1"/>
  <c r="J1641" i="2"/>
  <c r="L1641" i="2" s="1"/>
  <c r="J1645" i="2"/>
  <c r="L1645" i="2" s="1"/>
  <c r="J1649" i="2"/>
  <c r="L1649" i="2" s="1"/>
  <c r="J1653" i="2"/>
  <c r="L1653" i="2" s="1"/>
  <c r="J1657" i="2"/>
  <c r="L1657" i="2" s="1"/>
  <c r="J1661" i="2"/>
  <c r="L1661" i="2" s="1"/>
  <c r="J1665" i="2"/>
  <c r="L1665" i="2" s="1"/>
  <c r="J1669" i="2"/>
  <c r="L1669" i="2" s="1"/>
  <c r="J1673" i="2"/>
  <c r="L1673" i="2" s="1"/>
  <c r="J1675" i="2"/>
  <c r="L1675" i="2" s="1"/>
  <c r="J1681" i="2"/>
  <c r="L1681" i="2" s="1"/>
  <c r="J1684" i="2"/>
  <c r="L1684" i="2" s="1"/>
  <c r="J1688" i="2"/>
  <c r="L1688" i="2" s="1"/>
  <c r="J1692" i="2"/>
  <c r="L1692" i="2" s="1"/>
  <c r="J1696" i="2"/>
  <c r="L1696" i="2" s="1"/>
  <c r="J1700" i="2"/>
  <c r="L1700" i="2" s="1"/>
  <c r="J1704" i="2"/>
  <c r="L1704" i="2" s="1"/>
  <c r="J1708" i="2"/>
  <c r="L1708" i="2" s="1"/>
  <c r="J1712" i="2"/>
  <c r="L1712" i="2" s="1"/>
  <c r="J1716" i="2"/>
  <c r="L1716" i="2" s="1"/>
  <c r="J1720" i="2"/>
  <c r="L1720" i="2" s="1"/>
  <c r="J1724" i="2"/>
  <c r="L1724" i="2" s="1"/>
  <c r="J1729" i="2"/>
  <c r="L1729" i="2" s="1"/>
  <c r="J1685" i="2"/>
  <c r="L1685" i="2" s="1"/>
  <c r="J1689" i="2"/>
  <c r="L1689" i="2" s="1"/>
  <c r="J1693" i="2"/>
  <c r="L1693" i="2" s="1"/>
  <c r="J1697" i="2"/>
  <c r="L1697" i="2" s="1"/>
  <c r="J1701" i="2"/>
  <c r="L1701" i="2" s="1"/>
  <c r="J1705" i="2"/>
  <c r="L1705" i="2" s="1"/>
  <c r="J1709" i="2"/>
  <c r="L1709" i="2" s="1"/>
  <c r="J1713" i="2"/>
  <c r="L1713" i="2" s="1"/>
  <c r="J1717" i="2"/>
  <c r="L1717" i="2" s="1"/>
  <c r="J1721" i="2"/>
  <c r="L1721" i="2" s="1"/>
  <c r="J1725" i="2"/>
  <c r="L1725" i="2" s="1"/>
  <c r="J1728" i="2"/>
  <c r="L1728" i="2" s="1"/>
  <c r="J1683" i="2"/>
  <c r="L1683" i="2" s="1"/>
  <c r="J1687" i="2"/>
  <c r="L1687" i="2" s="1"/>
  <c r="J1691" i="2"/>
  <c r="L1691" i="2" s="1"/>
  <c r="J1695" i="2"/>
  <c r="L1695" i="2" s="1"/>
  <c r="J1699" i="2"/>
  <c r="L1699" i="2" s="1"/>
  <c r="J1703" i="2"/>
  <c r="L1703" i="2" s="1"/>
  <c r="J1707" i="2"/>
  <c r="L1707" i="2" s="1"/>
  <c r="J1711" i="2"/>
  <c r="L1711" i="2" s="1"/>
  <c r="J1715" i="2"/>
  <c r="L1715" i="2" s="1"/>
  <c r="J1719" i="2"/>
  <c r="L1719" i="2" s="1"/>
  <c r="J1723" i="2"/>
  <c r="L1723" i="2" s="1"/>
  <c r="J1726" i="2"/>
  <c r="L1726" i="2" s="1"/>
  <c r="J1682" i="2"/>
  <c r="L1682" i="2" s="1"/>
  <c r="J1686" i="2"/>
  <c r="L1686" i="2" s="1"/>
  <c r="J1690" i="2"/>
  <c r="L1690" i="2" s="1"/>
  <c r="J1694" i="2"/>
  <c r="L1694" i="2" s="1"/>
  <c r="J1698" i="2"/>
  <c r="L1698" i="2" s="1"/>
  <c r="J1702" i="2"/>
  <c r="L1702" i="2" s="1"/>
  <c r="J1706" i="2"/>
  <c r="L1706" i="2" s="1"/>
  <c r="J1710" i="2"/>
  <c r="L1710" i="2" s="1"/>
  <c r="J1714" i="2"/>
  <c r="L1714" i="2" s="1"/>
  <c r="J1718" i="2"/>
  <c r="L1718" i="2" s="1"/>
  <c r="J1722" i="2"/>
  <c r="L1722" i="2" s="1"/>
  <c r="J1727" i="2"/>
  <c r="L1727" i="2" s="1"/>
  <c r="J1538" i="2"/>
  <c r="L1538" i="2" s="1"/>
  <c r="J1542" i="2"/>
  <c r="L1542" i="2" s="1"/>
  <c r="J1546" i="2"/>
  <c r="L1546" i="2" s="1"/>
  <c r="J1550" i="2"/>
  <c r="L1550" i="2" s="1"/>
  <c r="J1554" i="2"/>
  <c r="L1554" i="2" s="1"/>
  <c r="J1558" i="2"/>
  <c r="L1558" i="2" s="1"/>
  <c r="J1562" i="2"/>
  <c r="L1562" i="2" s="1"/>
  <c r="J1566" i="2"/>
  <c r="L1566" i="2" s="1"/>
  <c r="J1570" i="2"/>
  <c r="L1570" i="2" s="1"/>
  <c r="J1574" i="2"/>
  <c r="L1574" i="2" s="1"/>
  <c r="J1578" i="2"/>
  <c r="L1578" i="2" s="1"/>
  <c r="J1582" i="2"/>
  <c r="L1582" i="2" s="1"/>
  <c r="J1539" i="2"/>
  <c r="L1539" i="2" s="1"/>
  <c r="J1543" i="2"/>
  <c r="L1543" i="2" s="1"/>
  <c r="J1547" i="2"/>
  <c r="L1547" i="2" s="1"/>
  <c r="J1551" i="2"/>
  <c r="L1551" i="2" s="1"/>
  <c r="J1555" i="2"/>
  <c r="L1555" i="2" s="1"/>
  <c r="J1559" i="2"/>
  <c r="L1559" i="2" s="1"/>
  <c r="J1563" i="2"/>
  <c r="L1563" i="2" s="1"/>
  <c r="J1567" i="2"/>
  <c r="L1567" i="2" s="1"/>
  <c r="J1571" i="2"/>
  <c r="L1571" i="2" s="1"/>
  <c r="J1575" i="2"/>
  <c r="L1575" i="2" s="1"/>
  <c r="J1579" i="2"/>
  <c r="L1579" i="2" s="1"/>
  <c r="J1583" i="2"/>
  <c r="L1583" i="2" s="1"/>
  <c r="J1540" i="2"/>
  <c r="L1540" i="2" s="1"/>
  <c r="J1544" i="2"/>
  <c r="L1544" i="2" s="1"/>
  <c r="J1548" i="2"/>
  <c r="L1548" i="2" s="1"/>
  <c r="J1552" i="2"/>
  <c r="L1552" i="2" s="1"/>
  <c r="J1556" i="2"/>
  <c r="L1556" i="2" s="1"/>
  <c r="J1560" i="2"/>
  <c r="L1560" i="2" s="1"/>
  <c r="J1564" i="2"/>
  <c r="L1564" i="2" s="1"/>
  <c r="J1568" i="2"/>
  <c r="L1568" i="2" s="1"/>
  <c r="J1572" i="2"/>
  <c r="L1572" i="2" s="1"/>
  <c r="J1576" i="2"/>
  <c r="L1576" i="2" s="1"/>
  <c r="J1580" i="2"/>
  <c r="L1580" i="2" s="1"/>
  <c r="J1584" i="2"/>
  <c r="L1584" i="2" s="1"/>
  <c r="J1541" i="2"/>
  <c r="L1541" i="2" s="1"/>
  <c r="J1545" i="2"/>
  <c r="L1545" i="2" s="1"/>
  <c r="J1549" i="2"/>
  <c r="L1549" i="2" s="1"/>
  <c r="J1553" i="2"/>
  <c r="L1553" i="2" s="1"/>
  <c r="J1557" i="2"/>
  <c r="L1557" i="2" s="1"/>
  <c r="J1561" i="2"/>
  <c r="L1561" i="2" s="1"/>
  <c r="J1565" i="2"/>
  <c r="L1565" i="2" s="1"/>
  <c r="J1569" i="2"/>
  <c r="L1569" i="2" s="1"/>
  <c r="J1573" i="2"/>
  <c r="L1573" i="2" s="1"/>
  <c r="J1577" i="2"/>
  <c r="L1577" i="2" s="1"/>
  <c r="J1581" i="2"/>
  <c r="L1581" i="2" s="1"/>
  <c r="J1585" i="2"/>
  <c r="L1585" i="2" s="1"/>
  <c r="J1588" i="2"/>
  <c r="L1588" i="2" s="1"/>
  <c r="J1592" i="2"/>
  <c r="L1592" i="2" s="1"/>
  <c r="J1596" i="2"/>
  <c r="L1596" i="2" s="1"/>
  <c r="J1600" i="2"/>
  <c r="L1600" i="2" s="1"/>
  <c r="J1604" i="2"/>
  <c r="L1604" i="2" s="1"/>
  <c r="J1608" i="2"/>
  <c r="L1608" i="2" s="1"/>
  <c r="J1612" i="2"/>
  <c r="L1612" i="2" s="1"/>
  <c r="J1616" i="2"/>
  <c r="L1616" i="2" s="1"/>
  <c r="J1620" i="2"/>
  <c r="L1620" i="2" s="1"/>
  <c r="J1624" i="2"/>
  <c r="L1624" i="2" s="1"/>
  <c r="J1628" i="2"/>
  <c r="L1628" i="2" s="1"/>
  <c r="J1632" i="2"/>
  <c r="L1632" i="2" s="1"/>
  <c r="J1589" i="2"/>
  <c r="L1589" i="2" s="1"/>
  <c r="J1593" i="2"/>
  <c r="L1593" i="2" s="1"/>
  <c r="J1597" i="2"/>
  <c r="L1597" i="2" s="1"/>
  <c r="J1601" i="2"/>
  <c r="L1601" i="2" s="1"/>
  <c r="J1605" i="2"/>
  <c r="L1605" i="2" s="1"/>
  <c r="J1609" i="2"/>
  <c r="L1609" i="2" s="1"/>
  <c r="J1613" i="2"/>
  <c r="L1613" i="2" s="1"/>
  <c r="J1617" i="2"/>
  <c r="L1617" i="2" s="1"/>
  <c r="J1621" i="2"/>
  <c r="L1621" i="2" s="1"/>
  <c r="J1625" i="2"/>
  <c r="L1625" i="2" s="1"/>
  <c r="J1629" i="2"/>
  <c r="L1629" i="2" s="1"/>
  <c r="J1633" i="2"/>
  <c r="L1633" i="2" s="1"/>
  <c r="J1587" i="2"/>
  <c r="L1587" i="2" s="1"/>
  <c r="J1591" i="2"/>
  <c r="L1591" i="2" s="1"/>
  <c r="J1595" i="2"/>
  <c r="L1595" i="2" s="1"/>
  <c r="J1599" i="2"/>
  <c r="L1599" i="2" s="1"/>
  <c r="J1603" i="2"/>
  <c r="L1603" i="2" s="1"/>
  <c r="J1607" i="2"/>
  <c r="L1607" i="2" s="1"/>
  <c r="J1611" i="2"/>
  <c r="L1611" i="2" s="1"/>
  <c r="J1615" i="2"/>
  <c r="L1615" i="2" s="1"/>
  <c r="J1619" i="2"/>
  <c r="L1619" i="2" s="1"/>
  <c r="J1623" i="2"/>
  <c r="L1623" i="2" s="1"/>
  <c r="J1627" i="2"/>
  <c r="L1627" i="2" s="1"/>
  <c r="J1631" i="2"/>
  <c r="L1631" i="2" s="1"/>
  <c r="J1586" i="2"/>
  <c r="L1586" i="2" s="1"/>
  <c r="J1590" i="2"/>
  <c r="L1590" i="2" s="1"/>
  <c r="J1594" i="2"/>
  <c r="L1594" i="2" s="1"/>
  <c r="J1598" i="2"/>
  <c r="L1598" i="2" s="1"/>
  <c r="J1602" i="2"/>
  <c r="L1602" i="2" s="1"/>
  <c r="J1606" i="2"/>
  <c r="L1606" i="2" s="1"/>
  <c r="J1610" i="2"/>
  <c r="L1610" i="2" s="1"/>
  <c r="J1614" i="2"/>
  <c r="L1614" i="2" s="1"/>
  <c r="J1618" i="2"/>
  <c r="L1618" i="2" s="1"/>
  <c r="J1622" i="2"/>
  <c r="L1622" i="2" s="1"/>
  <c r="J1626" i="2"/>
  <c r="L1626" i="2" s="1"/>
  <c r="J1630" i="2"/>
  <c r="L1630" i="2" s="1"/>
  <c r="L2" i="2"/>
  <c r="J6" i="2"/>
  <c r="L6" i="2" s="1"/>
  <c r="J10" i="2"/>
  <c r="L10" i="2" s="1"/>
  <c r="J14" i="2"/>
  <c r="L14" i="2" s="1"/>
  <c r="J18" i="2"/>
  <c r="L18" i="2" s="1"/>
  <c r="J22" i="2"/>
  <c r="L22" i="2" s="1"/>
  <c r="J26" i="2"/>
  <c r="L26" i="2" s="1"/>
  <c r="J30" i="2"/>
  <c r="L30" i="2" s="1"/>
  <c r="J34" i="2"/>
  <c r="L34" i="2" s="1"/>
  <c r="J38" i="2"/>
  <c r="L38" i="2" s="1"/>
  <c r="J42" i="2"/>
  <c r="L42" i="2" s="1"/>
  <c r="J46" i="2"/>
  <c r="L46" i="2" s="1"/>
  <c r="J3" i="2"/>
  <c r="L3" i="2" s="1"/>
  <c r="J7" i="2"/>
  <c r="L7" i="2" s="1"/>
  <c r="J11" i="2"/>
  <c r="L11" i="2" s="1"/>
  <c r="J15" i="2"/>
  <c r="L15" i="2" s="1"/>
  <c r="J19" i="2"/>
  <c r="L19" i="2" s="1"/>
  <c r="J23" i="2"/>
  <c r="L23" i="2" s="1"/>
  <c r="J27" i="2"/>
  <c r="L27" i="2" s="1"/>
  <c r="J31" i="2"/>
  <c r="L31" i="2" s="1"/>
  <c r="J35" i="2"/>
  <c r="L35" i="2" s="1"/>
  <c r="J39" i="2"/>
  <c r="L39" i="2" s="1"/>
  <c r="J43" i="2"/>
  <c r="L43" i="2" s="1"/>
  <c r="J47" i="2"/>
  <c r="L47" i="2" s="1"/>
  <c r="J4" i="2"/>
  <c r="L4" i="2" s="1"/>
  <c r="J8" i="2"/>
  <c r="L8" i="2" s="1"/>
  <c r="J12" i="2"/>
  <c r="L12" i="2" s="1"/>
  <c r="J16" i="2"/>
  <c r="L16" i="2" s="1"/>
  <c r="J20" i="2"/>
  <c r="L20" i="2" s="1"/>
  <c r="J24" i="2"/>
  <c r="L24" i="2" s="1"/>
  <c r="J28" i="2"/>
  <c r="L28" i="2" s="1"/>
  <c r="J32" i="2"/>
  <c r="L32" i="2" s="1"/>
  <c r="J36" i="2"/>
  <c r="L36" i="2" s="1"/>
  <c r="J40" i="2"/>
  <c r="L40" i="2" s="1"/>
  <c r="J44" i="2"/>
  <c r="L44" i="2" s="1"/>
  <c r="J48" i="2"/>
  <c r="L48" i="2" s="1"/>
  <c r="J5" i="2"/>
  <c r="L5" i="2" s="1"/>
  <c r="J9" i="2"/>
  <c r="L9" i="2" s="1"/>
  <c r="J13" i="2"/>
  <c r="L13" i="2" s="1"/>
  <c r="J17" i="2"/>
  <c r="L17" i="2" s="1"/>
  <c r="J21" i="2"/>
  <c r="L21" i="2" s="1"/>
  <c r="J25" i="2"/>
  <c r="L25" i="2" s="1"/>
  <c r="J29" i="2"/>
  <c r="L29" i="2" s="1"/>
  <c r="J33" i="2"/>
  <c r="L33" i="2" s="1"/>
  <c r="J37" i="2"/>
  <c r="L37" i="2" s="1"/>
  <c r="J41" i="2"/>
  <c r="L41" i="2" s="1"/>
  <c r="J45" i="2"/>
  <c r="L45" i="2" s="1"/>
  <c r="J49" i="2"/>
  <c r="L49" i="2" s="1"/>
  <c r="J52" i="2"/>
  <c r="L52" i="2" s="1"/>
  <c r="J56" i="2"/>
  <c r="L56" i="2" s="1"/>
  <c r="J60" i="2"/>
  <c r="L60" i="2" s="1"/>
  <c r="J64" i="2"/>
  <c r="L64" i="2" s="1"/>
  <c r="J68" i="2"/>
  <c r="L68" i="2" s="1"/>
  <c r="J72" i="2"/>
  <c r="L72" i="2" s="1"/>
  <c r="J76" i="2"/>
  <c r="L76" i="2" s="1"/>
  <c r="J80" i="2"/>
  <c r="L80" i="2" s="1"/>
  <c r="J84" i="2"/>
  <c r="L84" i="2" s="1"/>
  <c r="J88" i="2"/>
  <c r="L88" i="2" s="1"/>
  <c r="J92" i="2"/>
  <c r="L92" i="2" s="1"/>
  <c r="J96" i="2"/>
  <c r="L96" i="2" s="1"/>
  <c r="J53" i="2"/>
  <c r="L53" i="2" s="1"/>
  <c r="J57" i="2"/>
  <c r="L57" i="2" s="1"/>
  <c r="J61" i="2"/>
  <c r="L61" i="2" s="1"/>
  <c r="J65" i="2"/>
  <c r="L65" i="2" s="1"/>
  <c r="J69" i="2"/>
  <c r="L69" i="2" s="1"/>
  <c r="J73" i="2"/>
  <c r="L73" i="2" s="1"/>
  <c r="J77" i="2"/>
  <c r="L77" i="2" s="1"/>
  <c r="J81" i="2"/>
  <c r="L81" i="2" s="1"/>
  <c r="J85" i="2"/>
  <c r="L85" i="2" s="1"/>
  <c r="J89" i="2"/>
  <c r="L89" i="2" s="1"/>
  <c r="J93" i="2"/>
  <c r="L93" i="2" s="1"/>
  <c r="J97" i="2"/>
  <c r="L97" i="2" s="1"/>
  <c r="J51" i="2"/>
  <c r="L51" i="2" s="1"/>
  <c r="J55" i="2"/>
  <c r="L55" i="2" s="1"/>
  <c r="J59" i="2"/>
  <c r="L59" i="2" s="1"/>
  <c r="J63" i="2"/>
  <c r="L63" i="2" s="1"/>
  <c r="J67" i="2"/>
  <c r="L67" i="2" s="1"/>
  <c r="J71" i="2"/>
  <c r="L71" i="2" s="1"/>
  <c r="J75" i="2"/>
  <c r="L75" i="2" s="1"/>
  <c r="J79" i="2"/>
  <c r="L79" i="2" s="1"/>
  <c r="J83" i="2"/>
  <c r="L83" i="2" s="1"/>
  <c r="J87" i="2"/>
  <c r="L87" i="2" s="1"/>
  <c r="J91" i="2"/>
  <c r="L91" i="2" s="1"/>
  <c r="J95" i="2"/>
  <c r="L95" i="2" s="1"/>
  <c r="J50" i="2"/>
  <c r="L50" i="2" s="1"/>
  <c r="J54" i="2"/>
  <c r="L54" i="2" s="1"/>
  <c r="J58" i="2"/>
  <c r="L58" i="2" s="1"/>
  <c r="J62" i="2"/>
  <c r="L62" i="2" s="1"/>
  <c r="J66" i="2"/>
  <c r="L66" i="2" s="1"/>
  <c r="J70" i="2"/>
  <c r="L70" i="2" s="1"/>
  <c r="J74" i="2"/>
  <c r="L74" i="2" s="1"/>
  <c r="J78" i="2"/>
  <c r="L78" i="2" s="1"/>
  <c r="J82" i="2"/>
  <c r="L82" i="2" s="1"/>
  <c r="J86" i="2"/>
  <c r="L86" i="2" s="1"/>
  <c r="J90" i="2"/>
  <c r="L90" i="2" s="1"/>
  <c r="J94" i="2"/>
  <c r="L94" i="2" s="1"/>
  <c r="J194" i="2"/>
  <c r="L194" i="2" s="1"/>
  <c r="J198" i="2"/>
  <c r="L198" i="2" s="1"/>
  <c r="J202" i="2"/>
  <c r="L202" i="2" s="1"/>
  <c r="J206" i="2"/>
  <c r="L206" i="2" s="1"/>
  <c r="J210" i="2"/>
  <c r="L210" i="2" s="1"/>
  <c r="J214" i="2"/>
  <c r="L214" i="2" s="1"/>
  <c r="J218" i="2"/>
  <c r="L218" i="2" s="1"/>
  <c r="J222" i="2"/>
  <c r="L222" i="2" s="1"/>
  <c r="J226" i="2"/>
  <c r="L226" i="2" s="1"/>
  <c r="J230" i="2"/>
  <c r="L230" i="2" s="1"/>
  <c r="J234" i="2"/>
  <c r="L234" i="2" s="1"/>
  <c r="J238" i="2"/>
  <c r="L238" i="2" s="1"/>
  <c r="J195" i="2"/>
  <c r="L195" i="2" s="1"/>
  <c r="J199" i="2"/>
  <c r="L199" i="2" s="1"/>
  <c r="J203" i="2"/>
  <c r="L203" i="2" s="1"/>
  <c r="J207" i="2"/>
  <c r="L207" i="2" s="1"/>
  <c r="J211" i="2"/>
  <c r="L211" i="2" s="1"/>
  <c r="J215" i="2"/>
  <c r="L215" i="2" s="1"/>
  <c r="J219" i="2"/>
  <c r="L219" i="2" s="1"/>
  <c r="J223" i="2"/>
  <c r="L223" i="2" s="1"/>
  <c r="J227" i="2"/>
  <c r="L227" i="2" s="1"/>
  <c r="J231" i="2"/>
  <c r="L231" i="2" s="1"/>
  <c r="J235" i="2"/>
  <c r="L235" i="2" s="1"/>
  <c r="J239" i="2"/>
  <c r="L239" i="2" s="1"/>
  <c r="J196" i="2"/>
  <c r="L196" i="2" s="1"/>
  <c r="J200" i="2"/>
  <c r="L200" i="2" s="1"/>
  <c r="J204" i="2"/>
  <c r="L204" i="2" s="1"/>
  <c r="J208" i="2"/>
  <c r="L208" i="2" s="1"/>
  <c r="J212" i="2"/>
  <c r="L212" i="2" s="1"/>
  <c r="J216" i="2"/>
  <c r="L216" i="2" s="1"/>
  <c r="J220" i="2"/>
  <c r="L220" i="2" s="1"/>
  <c r="J224" i="2"/>
  <c r="L224" i="2" s="1"/>
  <c r="J228" i="2"/>
  <c r="L228" i="2" s="1"/>
  <c r="J232" i="2"/>
  <c r="L232" i="2" s="1"/>
  <c r="J236" i="2"/>
  <c r="L236" i="2" s="1"/>
  <c r="J240" i="2"/>
  <c r="L240" i="2" s="1"/>
  <c r="J197" i="2"/>
  <c r="L197" i="2" s="1"/>
  <c r="J201" i="2"/>
  <c r="L201" i="2" s="1"/>
  <c r="J205" i="2"/>
  <c r="L205" i="2" s="1"/>
  <c r="J209" i="2"/>
  <c r="L209" i="2" s="1"/>
  <c r="J213" i="2"/>
  <c r="L213" i="2" s="1"/>
  <c r="J217" i="2"/>
  <c r="L217" i="2" s="1"/>
  <c r="J221" i="2"/>
  <c r="L221" i="2" s="1"/>
  <c r="J225" i="2"/>
  <c r="L225" i="2" s="1"/>
  <c r="J229" i="2"/>
  <c r="L229" i="2" s="1"/>
  <c r="J233" i="2"/>
  <c r="L233" i="2" s="1"/>
  <c r="J237" i="2"/>
  <c r="L237" i="2" s="1"/>
  <c r="J241" i="2"/>
  <c r="L241" i="2" s="1"/>
  <c r="J244" i="2"/>
  <c r="L244" i="2" s="1"/>
  <c r="J248" i="2"/>
  <c r="L248" i="2" s="1"/>
  <c r="J252" i="2"/>
  <c r="L252" i="2" s="1"/>
  <c r="J256" i="2"/>
  <c r="L256" i="2" s="1"/>
  <c r="J260" i="2"/>
  <c r="L260" i="2" s="1"/>
  <c r="J264" i="2"/>
  <c r="L264" i="2" s="1"/>
  <c r="J268" i="2"/>
  <c r="L268" i="2" s="1"/>
  <c r="J272" i="2"/>
  <c r="L272" i="2" s="1"/>
  <c r="J276" i="2"/>
  <c r="L276" i="2" s="1"/>
  <c r="J280" i="2"/>
  <c r="L280" i="2" s="1"/>
  <c r="J284" i="2"/>
  <c r="L284" i="2" s="1"/>
  <c r="J288" i="2"/>
  <c r="L288" i="2" s="1"/>
  <c r="J245" i="2"/>
  <c r="L245" i="2" s="1"/>
  <c r="J249" i="2"/>
  <c r="L249" i="2" s="1"/>
  <c r="J253" i="2"/>
  <c r="L253" i="2" s="1"/>
  <c r="J257" i="2"/>
  <c r="L257" i="2" s="1"/>
  <c r="J261" i="2"/>
  <c r="L261" i="2" s="1"/>
  <c r="J265" i="2"/>
  <c r="L265" i="2" s="1"/>
  <c r="J269" i="2"/>
  <c r="L269" i="2" s="1"/>
  <c r="J273" i="2"/>
  <c r="L273" i="2" s="1"/>
  <c r="J277" i="2"/>
  <c r="L277" i="2" s="1"/>
  <c r="J281" i="2"/>
  <c r="L281" i="2" s="1"/>
  <c r="J285" i="2"/>
  <c r="L285" i="2" s="1"/>
  <c r="J289" i="2"/>
  <c r="L289" i="2" s="1"/>
  <c r="J243" i="2"/>
  <c r="L243" i="2" s="1"/>
  <c r="J247" i="2"/>
  <c r="L247" i="2" s="1"/>
  <c r="J251" i="2"/>
  <c r="L251" i="2" s="1"/>
  <c r="J255" i="2"/>
  <c r="L255" i="2" s="1"/>
  <c r="J259" i="2"/>
  <c r="L259" i="2" s="1"/>
  <c r="J263" i="2"/>
  <c r="L263" i="2" s="1"/>
  <c r="J267" i="2"/>
  <c r="L267" i="2" s="1"/>
  <c r="J271" i="2"/>
  <c r="L271" i="2" s="1"/>
  <c r="J275" i="2"/>
  <c r="L275" i="2" s="1"/>
  <c r="J279" i="2"/>
  <c r="L279" i="2" s="1"/>
  <c r="J283" i="2"/>
  <c r="L283" i="2" s="1"/>
  <c r="J287" i="2"/>
  <c r="L287" i="2" s="1"/>
  <c r="J242" i="2"/>
  <c r="L242" i="2" s="1"/>
  <c r="J246" i="2"/>
  <c r="L246" i="2" s="1"/>
  <c r="J250" i="2"/>
  <c r="L250" i="2" s="1"/>
  <c r="J254" i="2"/>
  <c r="L254" i="2" s="1"/>
  <c r="J258" i="2"/>
  <c r="L258" i="2" s="1"/>
  <c r="J262" i="2"/>
  <c r="L262" i="2" s="1"/>
  <c r="J266" i="2"/>
  <c r="L266" i="2" s="1"/>
  <c r="J270" i="2"/>
  <c r="L270" i="2" s="1"/>
  <c r="J274" i="2"/>
  <c r="L274" i="2" s="1"/>
  <c r="J278" i="2"/>
  <c r="L278" i="2" s="1"/>
  <c r="J282" i="2"/>
  <c r="L282" i="2" s="1"/>
  <c r="J286" i="2"/>
  <c r="L286" i="2" s="1"/>
  <c r="J98" i="2"/>
  <c r="L98" i="2" s="1"/>
  <c r="J102" i="2"/>
  <c r="L102" i="2" s="1"/>
  <c r="J106" i="2"/>
  <c r="L106" i="2" s="1"/>
  <c r="J110" i="2"/>
  <c r="L110" i="2" s="1"/>
  <c r="J114" i="2"/>
  <c r="L114" i="2" s="1"/>
  <c r="J118" i="2"/>
  <c r="L118" i="2" s="1"/>
  <c r="J122" i="2"/>
  <c r="L122" i="2" s="1"/>
  <c r="J126" i="2"/>
  <c r="L126" i="2" s="1"/>
  <c r="J130" i="2"/>
  <c r="L130" i="2" s="1"/>
  <c r="J134" i="2"/>
  <c r="L134" i="2" s="1"/>
  <c r="J138" i="2"/>
  <c r="L138" i="2" s="1"/>
  <c r="J142" i="2"/>
  <c r="L142" i="2" s="1"/>
  <c r="J99" i="2"/>
  <c r="L99" i="2" s="1"/>
  <c r="J103" i="2"/>
  <c r="L103" i="2" s="1"/>
  <c r="J107" i="2"/>
  <c r="L107" i="2" s="1"/>
  <c r="J111" i="2"/>
  <c r="L111" i="2" s="1"/>
  <c r="J115" i="2"/>
  <c r="L115" i="2" s="1"/>
  <c r="J119" i="2"/>
  <c r="L119" i="2" s="1"/>
  <c r="J123" i="2"/>
  <c r="L123" i="2" s="1"/>
  <c r="J127" i="2"/>
  <c r="L127" i="2" s="1"/>
  <c r="J131" i="2"/>
  <c r="L131" i="2" s="1"/>
  <c r="J135" i="2"/>
  <c r="L135" i="2" s="1"/>
  <c r="J139" i="2"/>
  <c r="L139" i="2" s="1"/>
  <c r="J143" i="2"/>
  <c r="L143" i="2" s="1"/>
  <c r="J100" i="2"/>
  <c r="L100" i="2" s="1"/>
  <c r="J104" i="2"/>
  <c r="L104" i="2" s="1"/>
  <c r="J108" i="2"/>
  <c r="L108" i="2" s="1"/>
  <c r="J112" i="2"/>
  <c r="L112" i="2" s="1"/>
  <c r="J116" i="2"/>
  <c r="L116" i="2" s="1"/>
  <c r="J120" i="2"/>
  <c r="L120" i="2" s="1"/>
  <c r="J124" i="2"/>
  <c r="L124" i="2" s="1"/>
  <c r="J128" i="2"/>
  <c r="L128" i="2" s="1"/>
  <c r="J132" i="2"/>
  <c r="L132" i="2" s="1"/>
  <c r="J136" i="2"/>
  <c r="L136" i="2" s="1"/>
  <c r="J140" i="2"/>
  <c r="L140" i="2" s="1"/>
  <c r="J144" i="2"/>
  <c r="L144" i="2" s="1"/>
  <c r="J101" i="2"/>
  <c r="L101" i="2" s="1"/>
  <c r="J105" i="2"/>
  <c r="L105" i="2" s="1"/>
  <c r="J109" i="2"/>
  <c r="L109" i="2" s="1"/>
  <c r="J113" i="2"/>
  <c r="L113" i="2" s="1"/>
  <c r="J117" i="2"/>
  <c r="L117" i="2" s="1"/>
  <c r="J121" i="2"/>
  <c r="L121" i="2" s="1"/>
  <c r="J125" i="2"/>
  <c r="L125" i="2" s="1"/>
  <c r="J129" i="2"/>
  <c r="L129" i="2" s="1"/>
  <c r="J133" i="2"/>
  <c r="L133" i="2" s="1"/>
  <c r="J137" i="2"/>
  <c r="L137" i="2" s="1"/>
  <c r="J141" i="2"/>
  <c r="L141" i="2" s="1"/>
  <c r="J145" i="2"/>
  <c r="L145" i="2" s="1"/>
  <c r="J148" i="2"/>
  <c r="L148" i="2" s="1"/>
  <c r="J152" i="2"/>
  <c r="L152" i="2" s="1"/>
  <c r="J156" i="2"/>
  <c r="L156" i="2" s="1"/>
  <c r="J160" i="2"/>
  <c r="L160" i="2" s="1"/>
  <c r="J164" i="2"/>
  <c r="L164" i="2" s="1"/>
  <c r="J168" i="2"/>
  <c r="L168" i="2" s="1"/>
  <c r="J172" i="2"/>
  <c r="L172" i="2" s="1"/>
  <c r="J176" i="2"/>
  <c r="L176" i="2" s="1"/>
  <c r="J180" i="2"/>
  <c r="L180" i="2" s="1"/>
  <c r="J184" i="2"/>
  <c r="L184" i="2" s="1"/>
  <c r="J188" i="2"/>
  <c r="L188" i="2" s="1"/>
  <c r="J192" i="2"/>
  <c r="L192" i="2" s="1"/>
  <c r="J149" i="2"/>
  <c r="L149" i="2" s="1"/>
  <c r="J153" i="2"/>
  <c r="L153" i="2" s="1"/>
  <c r="J157" i="2"/>
  <c r="L157" i="2" s="1"/>
  <c r="J161" i="2"/>
  <c r="L161" i="2" s="1"/>
  <c r="J165" i="2"/>
  <c r="L165" i="2" s="1"/>
  <c r="J169" i="2"/>
  <c r="L169" i="2" s="1"/>
  <c r="J173" i="2"/>
  <c r="L173" i="2" s="1"/>
  <c r="J177" i="2"/>
  <c r="L177" i="2" s="1"/>
  <c r="J181" i="2"/>
  <c r="L181" i="2" s="1"/>
  <c r="J185" i="2"/>
  <c r="L185" i="2" s="1"/>
  <c r="J189" i="2"/>
  <c r="L189" i="2" s="1"/>
  <c r="J193" i="2"/>
  <c r="L193" i="2" s="1"/>
  <c r="J147" i="2"/>
  <c r="L147" i="2" s="1"/>
  <c r="J151" i="2"/>
  <c r="L151" i="2" s="1"/>
  <c r="J155" i="2"/>
  <c r="L155" i="2" s="1"/>
  <c r="J159" i="2"/>
  <c r="L159" i="2" s="1"/>
  <c r="J163" i="2"/>
  <c r="L163" i="2" s="1"/>
  <c r="J167" i="2"/>
  <c r="L167" i="2" s="1"/>
  <c r="J171" i="2"/>
  <c r="L171" i="2" s="1"/>
  <c r="J175" i="2"/>
  <c r="L175" i="2" s="1"/>
  <c r="J179" i="2"/>
  <c r="L179" i="2" s="1"/>
  <c r="J183" i="2"/>
  <c r="L183" i="2" s="1"/>
  <c r="J187" i="2"/>
  <c r="L187" i="2" s="1"/>
  <c r="J191" i="2"/>
  <c r="L191" i="2" s="1"/>
  <c r="J146" i="2"/>
  <c r="L146" i="2" s="1"/>
  <c r="J150" i="2"/>
  <c r="L150" i="2" s="1"/>
  <c r="J154" i="2"/>
  <c r="L154" i="2" s="1"/>
  <c r="J158" i="2"/>
  <c r="L158" i="2" s="1"/>
  <c r="J162" i="2"/>
  <c r="L162" i="2" s="1"/>
  <c r="J166" i="2"/>
  <c r="L166" i="2" s="1"/>
  <c r="J170" i="2"/>
  <c r="L170" i="2" s="1"/>
  <c r="J174" i="2"/>
  <c r="L174" i="2" s="1"/>
  <c r="J178" i="2"/>
  <c r="L178" i="2" s="1"/>
  <c r="J182" i="2"/>
  <c r="L182" i="2" s="1"/>
  <c r="J186" i="2"/>
  <c r="L186" i="2" s="1"/>
  <c r="J190" i="2"/>
  <c r="L190" i="2" s="1"/>
  <c r="J1922" i="2"/>
  <c r="L1922" i="2" s="1"/>
  <c r="J1926" i="2"/>
  <c r="L1926" i="2" s="1"/>
  <c r="J1930" i="2"/>
  <c r="L1930" i="2" s="1"/>
  <c r="J1934" i="2"/>
  <c r="L1934" i="2" s="1"/>
  <c r="J1938" i="2"/>
  <c r="L1938" i="2" s="1"/>
  <c r="J1942" i="2"/>
  <c r="L1942" i="2" s="1"/>
  <c r="J1946" i="2"/>
  <c r="L1946" i="2" s="1"/>
  <c r="J1950" i="2"/>
  <c r="L1950" i="2" s="1"/>
  <c r="J1954" i="2"/>
  <c r="L1954" i="2" s="1"/>
  <c r="J1958" i="2"/>
  <c r="L1958" i="2" s="1"/>
  <c r="J1962" i="2"/>
  <c r="L1962" i="2" s="1"/>
  <c r="J1966" i="2"/>
  <c r="L1966" i="2" s="1"/>
  <c r="J1923" i="2"/>
  <c r="L1923" i="2" s="1"/>
  <c r="J1927" i="2"/>
  <c r="L1927" i="2" s="1"/>
  <c r="J1931" i="2"/>
  <c r="L1931" i="2" s="1"/>
  <c r="J1935" i="2"/>
  <c r="L1935" i="2" s="1"/>
  <c r="J1939" i="2"/>
  <c r="L1939" i="2" s="1"/>
  <c r="J1943" i="2"/>
  <c r="L1943" i="2" s="1"/>
  <c r="J1947" i="2"/>
  <c r="L1947" i="2" s="1"/>
  <c r="J1951" i="2"/>
  <c r="L1951" i="2" s="1"/>
  <c r="J1955" i="2"/>
  <c r="L1955" i="2" s="1"/>
  <c r="J1959" i="2"/>
  <c r="L1959" i="2" s="1"/>
  <c r="J1963" i="2"/>
  <c r="L1963" i="2" s="1"/>
  <c r="J1967" i="2"/>
  <c r="L1967" i="2" s="1"/>
  <c r="J1924" i="2"/>
  <c r="L1924" i="2" s="1"/>
  <c r="J1928" i="2"/>
  <c r="L1928" i="2" s="1"/>
  <c r="J1932" i="2"/>
  <c r="L1932" i="2" s="1"/>
  <c r="J1936" i="2"/>
  <c r="L1936" i="2" s="1"/>
  <c r="J1940" i="2"/>
  <c r="L1940" i="2" s="1"/>
  <c r="J1944" i="2"/>
  <c r="L1944" i="2" s="1"/>
  <c r="J1948" i="2"/>
  <c r="L1948" i="2" s="1"/>
  <c r="J1952" i="2"/>
  <c r="L1952" i="2" s="1"/>
  <c r="J1956" i="2"/>
  <c r="L1956" i="2" s="1"/>
  <c r="J1960" i="2"/>
  <c r="L1960" i="2" s="1"/>
  <c r="J1964" i="2"/>
  <c r="L1964" i="2" s="1"/>
  <c r="J1968" i="2"/>
  <c r="L1968" i="2" s="1"/>
  <c r="J1925" i="2"/>
  <c r="L1925" i="2" s="1"/>
  <c r="J1929" i="2"/>
  <c r="L1929" i="2" s="1"/>
  <c r="J1933" i="2"/>
  <c r="L1933" i="2" s="1"/>
  <c r="J1937" i="2"/>
  <c r="L1937" i="2" s="1"/>
  <c r="J1941" i="2"/>
  <c r="L1941" i="2" s="1"/>
  <c r="J1945" i="2"/>
  <c r="L1945" i="2" s="1"/>
  <c r="J1949" i="2"/>
  <c r="L1949" i="2" s="1"/>
  <c r="J1953" i="2"/>
  <c r="L1953" i="2" s="1"/>
  <c r="J1957" i="2"/>
  <c r="L1957" i="2" s="1"/>
  <c r="J1961" i="2"/>
  <c r="L1961" i="2" s="1"/>
  <c r="J1965" i="2"/>
  <c r="L1965" i="2" s="1"/>
  <c r="J1969" i="2"/>
  <c r="L1969" i="2" s="1"/>
  <c r="J1972" i="2"/>
  <c r="L1972" i="2" s="1"/>
  <c r="J1976" i="2"/>
  <c r="L1976" i="2" s="1"/>
  <c r="J1980" i="2"/>
  <c r="L1980" i="2" s="1"/>
  <c r="J1984" i="2"/>
  <c r="L1984" i="2" s="1"/>
  <c r="J1988" i="2"/>
  <c r="L1988" i="2" s="1"/>
  <c r="J1992" i="2"/>
  <c r="L1992" i="2" s="1"/>
  <c r="J1996" i="2"/>
  <c r="L1996" i="2" s="1"/>
  <c r="J2000" i="2"/>
  <c r="L2000" i="2" s="1"/>
  <c r="J2004" i="2"/>
  <c r="L2004" i="2" s="1"/>
  <c r="J2008" i="2"/>
  <c r="L2008" i="2" s="1"/>
  <c r="J2012" i="2"/>
  <c r="L2012" i="2" s="1"/>
  <c r="J2016" i="2"/>
  <c r="L2016" i="2" s="1"/>
  <c r="J1973" i="2"/>
  <c r="L1973" i="2" s="1"/>
  <c r="J1977" i="2"/>
  <c r="L1977" i="2" s="1"/>
  <c r="J1981" i="2"/>
  <c r="L1981" i="2" s="1"/>
  <c r="J1985" i="2"/>
  <c r="L1985" i="2" s="1"/>
  <c r="J1989" i="2"/>
  <c r="L1989" i="2" s="1"/>
  <c r="J1993" i="2"/>
  <c r="L1993" i="2" s="1"/>
  <c r="J1997" i="2"/>
  <c r="L1997" i="2" s="1"/>
  <c r="J2001" i="2"/>
  <c r="L2001" i="2" s="1"/>
  <c r="J2005" i="2"/>
  <c r="L2005" i="2" s="1"/>
  <c r="J2009" i="2"/>
  <c r="L2009" i="2" s="1"/>
  <c r="J2013" i="2"/>
  <c r="L2013" i="2" s="1"/>
  <c r="J2017" i="2"/>
  <c r="L2017" i="2" s="1"/>
  <c r="J1971" i="2"/>
  <c r="L1971" i="2" s="1"/>
  <c r="J1975" i="2"/>
  <c r="L1975" i="2" s="1"/>
  <c r="J1979" i="2"/>
  <c r="L1979" i="2" s="1"/>
  <c r="J1983" i="2"/>
  <c r="L1983" i="2" s="1"/>
  <c r="J1987" i="2"/>
  <c r="L1987" i="2" s="1"/>
  <c r="J1991" i="2"/>
  <c r="L1991" i="2" s="1"/>
  <c r="J1995" i="2"/>
  <c r="L1995" i="2" s="1"/>
  <c r="J1999" i="2"/>
  <c r="L1999" i="2" s="1"/>
  <c r="J2003" i="2"/>
  <c r="L2003" i="2" s="1"/>
  <c r="J2007" i="2"/>
  <c r="L2007" i="2" s="1"/>
  <c r="J2011" i="2"/>
  <c r="L2011" i="2" s="1"/>
  <c r="J2015" i="2"/>
  <c r="L2015" i="2" s="1"/>
  <c r="J1970" i="2"/>
  <c r="L1970" i="2" s="1"/>
  <c r="J1974" i="2"/>
  <c r="L1974" i="2" s="1"/>
  <c r="J1978" i="2"/>
  <c r="L1978" i="2" s="1"/>
  <c r="J1982" i="2"/>
  <c r="L1982" i="2" s="1"/>
  <c r="J1986" i="2"/>
  <c r="L1986" i="2" s="1"/>
  <c r="J1990" i="2"/>
  <c r="L1990" i="2" s="1"/>
  <c r="J1994" i="2"/>
  <c r="L1994" i="2" s="1"/>
  <c r="J1998" i="2"/>
  <c r="L1998" i="2" s="1"/>
  <c r="J2002" i="2"/>
  <c r="L2002" i="2" s="1"/>
  <c r="J2006" i="2"/>
  <c r="L2006" i="2" s="1"/>
  <c r="J2010" i="2"/>
  <c r="L2010" i="2" s="1"/>
  <c r="J2014" i="2"/>
  <c r="L2014" i="2" s="1"/>
  <c r="J2018" i="2"/>
  <c r="L2018" i="2" s="1"/>
  <c r="J2022" i="2"/>
  <c r="L2022" i="2" s="1"/>
  <c r="J2026" i="2"/>
  <c r="L2026" i="2" s="1"/>
  <c r="J2030" i="2"/>
  <c r="L2030" i="2" s="1"/>
  <c r="J2034" i="2"/>
  <c r="L2034" i="2" s="1"/>
  <c r="J2038" i="2"/>
  <c r="L2038" i="2" s="1"/>
  <c r="J2042" i="2"/>
  <c r="L2042" i="2" s="1"/>
  <c r="J2046" i="2"/>
  <c r="L2046" i="2" s="1"/>
  <c r="J2050" i="2"/>
  <c r="L2050" i="2" s="1"/>
  <c r="J2054" i="2"/>
  <c r="L2054" i="2" s="1"/>
  <c r="J2058" i="2"/>
  <c r="L2058" i="2" s="1"/>
  <c r="J2062" i="2"/>
  <c r="L2062" i="2" s="1"/>
  <c r="J2019" i="2"/>
  <c r="L2019" i="2" s="1"/>
  <c r="J2023" i="2"/>
  <c r="L2023" i="2" s="1"/>
  <c r="J2027" i="2"/>
  <c r="L2027" i="2" s="1"/>
  <c r="J2031" i="2"/>
  <c r="L2031" i="2" s="1"/>
  <c r="J2035" i="2"/>
  <c r="L2035" i="2" s="1"/>
  <c r="J2039" i="2"/>
  <c r="L2039" i="2" s="1"/>
  <c r="J2043" i="2"/>
  <c r="L2043" i="2" s="1"/>
  <c r="J2047" i="2"/>
  <c r="L2047" i="2" s="1"/>
  <c r="J2051" i="2"/>
  <c r="L2051" i="2" s="1"/>
  <c r="J2055" i="2"/>
  <c r="L2055" i="2" s="1"/>
  <c r="J2059" i="2"/>
  <c r="L2059" i="2" s="1"/>
  <c r="J2063" i="2"/>
  <c r="L2063" i="2" s="1"/>
  <c r="J2020" i="2"/>
  <c r="L2020" i="2" s="1"/>
  <c r="J2024" i="2"/>
  <c r="L2024" i="2" s="1"/>
  <c r="J2028" i="2"/>
  <c r="L2028" i="2" s="1"/>
  <c r="J2032" i="2"/>
  <c r="L2032" i="2" s="1"/>
  <c r="J2036" i="2"/>
  <c r="L2036" i="2" s="1"/>
  <c r="J2040" i="2"/>
  <c r="L2040" i="2" s="1"/>
  <c r="J2044" i="2"/>
  <c r="L2044" i="2" s="1"/>
  <c r="J2048" i="2"/>
  <c r="L2048" i="2" s="1"/>
  <c r="J2052" i="2"/>
  <c r="L2052" i="2" s="1"/>
  <c r="J2056" i="2"/>
  <c r="L2056" i="2" s="1"/>
  <c r="J2060" i="2"/>
  <c r="L2060" i="2" s="1"/>
  <c r="J2064" i="2"/>
  <c r="L2064" i="2" s="1"/>
  <c r="J2021" i="2"/>
  <c r="L2021" i="2" s="1"/>
  <c r="J2025" i="2"/>
  <c r="L2025" i="2" s="1"/>
  <c r="J2029" i="2"/>
  <c r="L2029" i="2" s="1"/>
  <c r="J2033" i="2"/>
  <c r="L2033" i="2" s="1"/>
  <c r="J2037" i="2"/>
  <c r="L2037" i="2" s="1"/>
  <c r="J2041" i="2"/>
  <c r="L2041" i="2" s="1"/>
  <c r="J2045" i="2"/>
  <c r="L2045" i="2" s="1"/>
  <c r="J2049" i="2"/>
  <c r="L2049" i="2" s="1"/>
  <c r="J2053" i="2"/>
  <c r="L2053" i="2" s="1"/>
  <c r="J2057" i="2"/>
  <c r="L2057" i="2" s="1"/>
  <c r="J2061" i="2"/>
  <c r="L2061" i="2" s="1"/>
  <c r="J2065" i="2"/>
  <c r="L2065" i="2" s="1"/>
  <c r="J2068" i="2"/>
  <c r="L2068" i="2" s="1"/>
  <c r="J2072" i="2"/>
  <c r="L2072" i="2" s="1"/>
  <c r="J2076" i="2"/>
  <c r="L2076" i="2" s="1"/>
  <c r="J2080" i="2"/>
  <c r="L2080" i="2" s="1"/>
  <c r="J2084" i="2"/>
  <c r="L2084" i="2" s="1"/>
  <c r="J2088" i="2"/>
  <c r="L2088" i="2" s="1"/>
  <c r="J2092" i="2"/>
  <c r="L2092" i="2" s="1"/>
  <c r="J2096" i="2"/>
  <c r="L2096" i="2" s="1"/>
  <c r="J2100" i="2"/>
  <c r="L2100" i="2" s="1"/>
  <c r="J2104" i="2"/>
  <c r="L2104" i="2" s="1"/>
  <c r="J2108" i="2"/>
  <c r="L2108" i="2" s="1"/>
  <c r="J2112" i="2"/>
  <c r="L2112" i="2" s="1"/>
  <c r="J2069" i="2"/>
  <c r="L2069" i="2" s="1"/>
  <c r="J2073" i="2"/>
  <c r="L2073" i="2" s="1"/>
  <c r="J2077" i="2"/>
  <c r="L2077" i="2" s="1"/>
  <c r="J2081" i="2"/>
  <c r="L2081" i="2" s="1"/>
  <c r="J2085" i="2"/>
  <c r="L2085" i="2" s="1"/>
  <c r="J2089" i="2"/>
  <c r="L2089" i="2" s="1"/>
  <c r="J2093" i="2"/>
  <c r="L2093" i="2" s="1"/>
  <c r="J2097" i="2"/>
  <c r="L2097" i="2" s="1"/>
  <c r="J2101" i="2"/>
  <c r="L2101" i="2" s="1"/>
  <c r="J2105" i="2"/>
  <c r="L2105" i="2" s="1"/>
  <c r="J2109" i="2"/>
  <c r="L2109" i="2" s="1"/>
  <c r="J2113" i="2"/>
  <c r="L2113" i="2" s="1"/>
  <c r="J2067" i="2"/>
  <c r="L2067" i="2" s="1"/>
  <c r="J2071" i="2"/>
  <c r="L2071" i="2" s="1"/>
  <c r="J2075" i="2"/>
  <c r="L2075" i="2" s="1"/>
  <c r="J2079" i="2"/>
  <c r="L2079" i="2" s="1"/>
  <c r="J2083" i="2"/>
  <c r="L2083" i="2" s="1"/>
  <c r="J2087" i="2"/>
  <c r="L2087" i="2" s="1"/>
  <c r="J2091" i="2"/>
  <c r="L2091" i="2" s="1"/>
  <c r="J2095" i="2"/>
  <c r="L2095" i="2" s="1"/>
  <c r="J2099" i="2"/>
  <c r="L2099" i="2" s="1"/>
  <c r="J2103" i="2"/>
  <c r="L2103" i="2" s="1"/>
  <c r="J2107" i="2"/>
  <c r="L2107" i="2" s="1"/>
  <c r="J2111" i="2"/>
  <c r="L2111" i="2" s="1"/>
  <c r="J2066" i="2"/>
  <c r="L2066" i="2" s="1"/>
  <c r="J2070" i="2"/>
  <c r="L2070" i="2" s="1"/>
  <c r="J2074" i="2"/>
  <c r="L2074" i="2" s="1"/>
  <c r="J2078" i="2"/>
  <c r="L2078" i="2" s="1"/>
  <c r="J2082" i="2"/>
  <c r="L2082" i="2" s="1"/>
  <c r="J2086" i="2"/>
  <c r="L2086" i="2" s="1"/>
  <c r="J2090" i="2"/>
  <c r="L2090" i="2" s="1"/>
  <c r="J2094" i="2"/>
  <c r="L2094" i="2" s="1"/>
  <c r="J2098" i="2"/>
  <c r="L2098" i="2" s="1"/>
  <c r="J2102" i="2"/>
  <c r="L2102" i="2" s="1"/>
  <c r="J2106" i="2"/>
  <c r="L2106" i="2" s="1"/>
  <c r="J2110" i="2"/>
  <c r="L2110" i="2" s="1"/>
  <c r="J578" i="2"/>
  <c r="L578" i="2" s="1"/>
  <c r="J582" i="2"/>
  <c r="L582" i="2" s="1"/>
  <c r="J586" i="2"/>
  <c r="L586" i="2" s="1"/>
  <c r="J590" i="2"/>
  <c r="L590" i="2" s="1"/>
  <c r="J594" i="2"/>
  <c r="L594" i="2" s="1"/>
  <c r="J598" i="2"/>
  <c r="L598" i="2" s="1"/>
  <c r="J602" i="2"/>
  <c r="L602" i="2" s="1"/>
  <c r="J606" i="2"/>
  <c r="L606" i="2" s="1"/>
  <c r="J610" i="2"/>
  <c r="L610" i="2" s="1"/>
  <c r="J614" i="2"/>
  <c r="L614" i="2" s="1"/>
  <c r="J618" i="2"/>
  <c r="L618" i="2" s="1"/>
  <c r="J622" i="2"/>
  <c r="L622" i="2" s="1"/>
  <c r="J579" i="2"/>
  <c r="L579" i="2" s="1"/>
  <c r="J583" i="2"/>
  <c r="L583" i="2" s="1"/>
  <c r="J587" i="2"/>
  <c r="L587" i="2" s="1"/>
  <c r="J591" i="2"/>
  <c r="L591" i="2" s="1"/>
  <c r="J595" i="2"/>
  <c r="L595" i="2" s="1"/>
  <c r="J599" i="2"/>
  <c r="L599" i="2" s="1"/>
  <c r="J603" i="2"/>
  <c r="L603" i="2" s="1"/>
  <c r="J607" i="2"/>
  <c r="L607" i="2" s="1"/>
  <c r="J611" i="2"/>
  <c r="L611" i="2" s="1"/>
  <c r="J615" i="2"/>
  <c r="L615" i="2" s="1"/>
  <c r="J619" i="2"/>
  <c r="L619" i="2" s="1"/>
  <c r="J623" i="2"/>
  <c r="L623" i="2" s="1"/>
  <c r="J580" i="2"/>
  <c r="L580" i="2" s="1"/>
  <c r="J584" i="2"/>
  <c r="L584" i="2" s="1"/>
  <c r="J588" i="2"/>
  <c r="L588" i="2" s="1"/>
  <c r="J592" i="2"/>
  <c r="L592" i="2" s="1"/>
  <c r="J596" i="2"/>
  <c r="L596" i="2" s="1"/>
  <c r="J600" i="2"/>
  <c r="L600" i="2" s="1"/>
  <c r="J604" i="2"/>
  <c r="L604" i="2" s="1"/>
  <c r="J608" i="2"/>
  <c r="L608" i="2" s="1"/>
  <c r="J612" i="2"/>
  <c r="L612" i="2" s="1"/>
  <c r="J616" i="2"/>
  <c r="L616" i="2" s="1"/>
  <c r="J620" i="2"/>
  <c r="L620" i="2" s="1"/>
  <c r="J624" i="2"/>
  <c r="L624" i="2" s="1"/>
  <c r="J581" i="2"/>
  <c r="L581" i="2" s="1"/>
  <c r="J585" i="2"/>
  <c r="L585" i="2" s="1"/>
  <c r="J589" i="2"/>
  <c r="L589" i="2" s="1"/>
  <c r="J593" i="2"/>
  <c r="L593" i="2" s="1"/>
  <c r="J597" i="2"/>
  <c r="L597" i="2" s="1"/>
  <c r="J601" i="2"/>
  <c r="L601" i="2" s="1"/>
  <c r="J605" i="2"/>
  <c r="L605" i="2" s="1"/>
  <c r="J609" i="2"/>
  <c r="L609" i="2" s="1"/>
  <c r="J613" i="2"/>
  <c r="L613" i="2" s="1"/>
  <c r="J617" i="2"/>
  <c r="L617" i="2" s="1"/>
  <c r="J621" i="2"/>
  <c r="L621" i="2" s="1"/>
  <c r="J625" i="2"/>
  <c r="L625" i="2" s="1"/>
  <c r="J628" i="2"/>
  <c r="L628" i="2" s="1"/>
  <c r="J632" i="2"/>
  <c r="L632" i="2" s="1"/>
  <c r="J636" i="2"/>
  <c r="L636" i="2" s="1"/>
  <c r="J640" i="2"/>
  <c r="L640" i="2" s="1"/>
  <c r="J644" i="2"/>
  <c r="L644" i="2" s="1"/>
  <c r="J648" i="2"/>
  <c r="L648" i="2" s="1"/>
  <c r="J652" i="2"/>
  <c r="L652" i="2" s="1"/>
  <c r="J656" i="2"/>
  <c r="L656" i="2" s="1"/>
  <c r="J660" i="2"/>
  <c r="L660" i="2" s="1"/>
  <c r="J664" i="2"/>
  <c r="L664" i="2" s="1"/>
  <c r="J668" i="2"/>
  <c r="L668" i="2" s="1"/>
  <c r="J672" i="2"/>
  <c r="L672" i="2" s="1"/>
  <c r="J629" i="2"/>
  <c r="L629" i="2" s="1"/>
  <c r="J633" i="2"/>
  <c r="L633" i="2" s="1"/>
  <c r="J637" i="2"/>
  <c r="L637" i="2" s="1"/>
  <c r="J641" i="2"/>
  <c r="L641" i="2" s="1"/>
  <c r="J645" i="2"/>
  <c r="L645" i="2" s="1"/>
  <c r="J649" i="2"/>
  <c r="L649" i="2" s="1"/>
  <c r="J653" i="2"/>
  <c r="L653" i="2" s="1"/>
  <c r="J657" i="2"/>
  <c r="L657" i="2" s="1"/>
  <c r="J661" i="2"/>
  <c r="L661" i="2" s="1"/>
  <c r="J665" i="2"/>
  <c r="L665" i="2" s="1"/>
  <c r="J669" i="2"/>
  <c r="L669" i="2" s="1"/>
  <c r="J673" i="2"/>
  <c r="L673" i="2" s="1"/>
  <c r="J627" i="2"/>
  <c r="L627" i="2" s="1"/>
  <c r="J631" i="2"/>
  <c r="L631" i="2" s="1"/>
  <c r="J635" i="2"/>
  <c r="L635" i="2" s="1"/>
  <c r="J639" i="2"/>
  <c r="L639" i="2" s="1"/>
  <c r="J643" i="2"/>
  <c r="L643" i="2" s="1"/>
  <c r="J647" i="2"/>
  <c r="L647" i="2" s="1"/>
  <c r="J651" i="2"/>
  <c r="L651" i="2" s="1"/>
  <c r="J655" i="2"/>
  <c r="L655" i="2" s="1"/>
  <c r="J659" i="2"/>
  <c r="L659" i="2" s="1"/>
  <c r="J663" i="2"/>
  <c r="L663" i="2" s="1"/>
  <c r="J667" i="2"/>
  <c r="L667" i="2" s="1"/>
  <c r="J671" i="2"/>
  <c r="L671" i="2" s="1"/>
  <c r="J626" i="2"/>
  <c r="L626" i="2" s="1"/>
  <c r="J630" i="2"/>
  <c r="L630" i="2" s="1"/>
  <c r="J634" i="2"/>
  <c r="L634" i="2" s="1"/>
  <c r="J638" i="2"/>
  <c r="L638" i="2" s="1"/>
  <c r="J642" i="2"/>
  <c r="L642" i="2" s="1"/>
  <c r="J646" i="2"/>
  <c r="L646" i="2" s="1"/>
  <c r="J650" i="2"/>
  <c r="L650" i="2" s="1"/>
  <c r="J654" i="2"/>
  <c r="L654" i="2" s="1"/>
  <c r="J658" i="2"/>
  <c r="L658" i="2" s="1"/>
  <c r="J662" i="2"/>
  <c r="L662" i="2" s="1"/>
  <c r="J666" i="2"/>
  <c r="L666" i="2" s="1"/>
  <c r="J670" i="2"/>
  <c r="L670" i="2" s="1"/>
  <c r="J386" i="2"/>
  <c r="L386" i="2" s="1"/>
  <c r="J390" i="2"/>
  <c r="L390" i="2" s="1"/>
  <c r="J394" i="2"/>
  <c r="L394" i="2" s="1"/>
  <c r="J398" i="2"/>
  <c r="L398" i="2" s="1"/>
  <c r="J402" i="2"/>
  <c r="L402" i="2" s="1"/>
  <c r="J406" i="2"/>
  <c r="L406" i="2" s="1"/>
  <c r="J410" i="2"/>
  <c r="L410" i="2" s="1"/>
  <c r="J414" i="2"/>
  <c r="L414" i="2" s="1"/>
  <c r="J418" i="2"/>
  <c r="L418" i="2" s="1"/>
  <c r="J422" i="2"/>
  <c r="L422" i="2" s="1"/>
  <c r="J426" i="2"/>
  <c r="L426" i="2" s="1"/>
  <c r="J430" i="2"/>
  <c r="L430" i="2" s="1"/>
  <c r="J387" i="2"/>
  <c r="L387" i="2" s="1"/>
  <c r="J391" i="2"/>
  <c r="L391" i="2" s="1"/>
  <c r="J395" i="2"/>
  <c r="L395" i="2" s="1"/>
  <c r="J399" i="2"/>
  <c r="L399" i="2" s="1"/>
  <c r="J403" i="2"/>
  <c r="L403" i="2" s="1"/>
  <c r="J407" i="2"/>
  <c r="L407" i="2" s="1"/>
  <c r="J411" i="2"/>
  <c r="L411" i="2" s="1"/>
  <c r="J415" i="2"/>
  <c r="L415" i="2" s="1"/>
  <c r="J419" i="2"/>
  <c r="L419" i="2" s="1"/>
  <c r="J423" i="2"/>
  <c r="L423" i="2" s="1"/>
  <c r="J427" i="2"/>
  <c r="L427" i="2" s="1"/>
  <c r="J431" i="2"/>
  <c r="L431" i="2" s="1"/>
  <c r="J388" i="2"/>
  <c r="L388" i="2" s="1"/>
  <c r="J392" i="2"/>
  <c r="L392" i="2" s="1"/>
  <c r="J396" i="2"/>
  <c r="L396" i="2" s="1"/>
  <c r="J400" i="2"/>
  <c r="L400" i="2" s="1"/>
  <c r="J404" i="2"/>
  <c r="L404" i="2" s="1"/>
  <c r="J408" i="2"/>
  <c r="L408" i="2" s="1"/>
  <c r="J412" i="2"/>
  <c r="L412" i="2" s="1"/>
  <c r="J416" i="2"/>
  <c r="L416" i="2" s="1"/>
  <c r="J420" i="2"/>
  <c r="L420" i="2" s="1"/>
  <c r="J424" i="2"/>
  <c r="L424" i="2" s="1"/>
  <c r="J428" i="2"/>
  <c r="L428" i="2" s="1"/>
  <c r="J432" i="2"/>
  <c r="L432" i="2" s="1"/>
  <c r="J389" i="2"/>
  <c r="L389" i="2" s="1"/>
  <c r="J393" i="2"/>
  <c r="L393" i="2" s="1"/>
  <c r="J397" i="2"/>
  <c r="L397" i="2" s="1"/>
  <c r="J401" i="2"/>
  <c r="L401" i="2" s="1"/>
  <c r="J405" i="2"/>
  <c r="L405" i="2" s="1"/>
  <c r="J409" i="2"/>
  <c r="L409" i="2" s="1"/>
  <c r="J413" i="2"/>
  <c r="L413" i="2" s="1"/>
  <c r="J417" i="2"/>
  <c r="L417" i="2" s="1"/>
  <c r="J421" i="2"/>
  <c r="L421" i="2" s="1"/>
  <c r="J425" i="2"/>
  <c r="L425" i="2" s="1"/>
  <c r="J429" i="2"/>
  <c r="L429" i="2" s="1"/>
  <c r="J433" i="2"/>
  <c r="L433" i="2" s="1"/>
  <c r="J436" i="2"/>
  <c r="L436" i="2" s="1"/>
  <c r="J440" i="2"/>
  <c r="L440" i="2" s="1"/>
  <c r="J444" i="2"/>
  <c r="L444" i="2" s="1"/>
  <c r="J448" i="2"/>
  <c r="L448" i="2" s="1"/>
  <c r="J452" i="2"/>
  <c r="L452" i="2" s="1"/>
  <c r="J456" i="2"/>
  <c r="L456" i="2" s="1"/>
  <c r="J460" i="2"/>
  <c r="L460" i="2" s="1"/>
  <c r="J464" i="2"/>
  <c r="L464" i="2" s="1"/>
  <c r="J468" i="2"/>
  <c r="L468" i="2" s="1"/>
  <c r="J472" i="2"/>
  <c r="L472" i="2" s="1"/>
  <c r="J476" i="2"/>
  <c r="L476" i="2" s="1"/>
  <c r="J480" i="2"/>
  <c r="L480" i="2" s="1"/>
  <c r="J437" i="2"/>
  <c r="L437" i="2" s="1"/>
  <c r="J441" i="2"/>
  <c r="L441" i="2" s="1"/>
  <c r="J445" i="2"/>
  <c r="L445" i="2" s="1"/>
  <c r="J449" i="2"/>
  <c r="L449" i="2" s="1"/>
  <c r="J453" i="2"/>
  <c r="L453" i="2" s="1"/>
  <c r="J457" i="2"/>
  <c r="L457" i="2" s="1"/>
  <c r="J461" i="2"/>
  <c r="L461" i="2" s="1"/>
  <c r="J465" i="2"/>
  <c r="L465" i="2" s="1"/>
  <c r="J469" i="2"/>
  <c r="L469" i="2" s="1"/>
  <c r="J473" i="2"/>
  <c r="L473" i="2" s="1"/>
  <c r="J477" i="2"/>
  <c r="L477" i="2" s="1"/>
  <c r="J481" i="2"/>
  <c r="L481" i="2" s="1"/>
  <c r="J435" i="2"/>
  <c r="L435" i="2" s="1"/>
  <c r="J439" i="2"/>
  <c r="L439" i="2" s="1"/>
  <c r="J443" i="2"/>
  <c r="L443" i="2" s="1"/>
  <c r="J447" i="2"/>
  <c r="L447" i="2" s="1"/>
  <c r="J451" i="2"/>
  <c r="L451" i="2" s="1"/>
  <c r="J455" i="2"/>
  <c r="L455" i="2" s="1"/>
  <c r="J459" i="2"/>
  <c r="L459" i="2" s="1"/>
  <c r="J463" i="2"/>
  <c r="L463" i="2" s="1"/>
  <c r="J467" i="2"/>
  <c r="L467" i="2" s="1"/>
  <c r="J471" i="2"/>
  <c r="L471" i="2" s="1"/>
  <c r="J475" i="2"/>
  <c r="L475" i="2" s="1"/>
  <c r="J479" i="2"/>
  <c r="L479" i="2" s="1"/>
  <c r="J434" i="2"/>
  <c r="L434" i="2" s="1"/>
  <c r="J438" i="2"/>
  <c r="L438" i="2" s="1"/>
  <c r="J442" i="2"/>
  <c r="L442" i="2" s="1"/>
  <c r="J446" i="2"/>
  <c r="L446" i="2" s="1"/>
  <c r="J450" i="2"/>
  <c r="L450" i="2" s="1"/>
  <c r="J454" i="2"/>
  <c r="L454" i="2" s="1"/>
  <c r="J458" i="2"/>
  <c r="L458" i="2" s="1"/>
  <c r="J462" i="2"/>
  <c r="L462" i="2" s="1"/>
  <c r="J466" i="2"/>
  <c r="L466" i="2" s="1"/>
  <c r="J470" i="2"/>
  <c r="L470" i="2" s="1"/>
  <c r="J474" i="2"/>
  <c r="L474" i="2" s="1"/>
  <c r="J478" i="2"/>
  <c r="L478" i="2" s="1"/>
  <c r="J962" i="2"/>
  <c r="L962" i="2" s="1"/>
  <c r="J966" i="2"/>
  <c r="L966" i="2" s="1"/>
  <c r="J972" i="2"/>
  <c r="L972" i="2" s="1"/>
  <c r="J974" i="2"/>
  <c r="L974" i="2" s="1"/>
  <c r="J978" i="2"/>
  <c r="L978" i="2" s="1"/>
  <c r="J982" i="2"/>
  <c r="L982" i="2" s="1"/>
  <c r="J986" i="2"/>
  <c r="L986" i="2" s="1"/>
  <c r="J990" i="2"/>
  <c r="L990" i="2" s="1"/>
  <c r="J994" i="2"/>
  <c r="L994" i="2" s="1"/>
  <c r="J998" i="2"/>
  <c r="L998" i="2" s="1"/>
  <c r="J1002" i="2"/>
  <c r="L1002" i="2" s="1"/>
  <c r="J1006" i="2"/>
  <c r="L1006" i="2" s="1"/>
  <c r="J963" i="2"/>
  <c r="L963" i="2" s="1"/>
  <c r="J967" i="2"/>
  <c r="L967" i="2" s="1"/>
  <c r="J973" i="2"/>
  <c r="L973" i="2" s="1"/>
  <c r="J975" i="2"/>
  <c r="L975" i="2" s="1"/>
  <c r="J979" i="2"/>
  <c r="L979" i="2" s="1"/>
  <c r="J983" i="2"/>
  <c r="L983" i="2" s="1"/>
  <c r="J987" i="2"/>
  <c r="L987" i="2" s="1"/>
  <c r="J991" i="2"/>
  <c r="L991" i="2" s="1"/>
  <c r="J995" i="2"/>
  <c r="L995" i="2" s="1"/>
  <c r="J999" i="2"/>
  <c r="L999" i="2" s="1"/>
  <c r="J1003" i="2"/>
  <c r="L1003" i="2" s="1"/>
  <c r="J1007" i="2"/>
  <c r="L1007" i="2" s="1"/>
  <c r="J964" i="2"/>
  <c r="L964" i="2" s="1"/>
  <c r="J968" i="2"/>
  <c r="L968" i="2" s="1"/>
  <c r="J971" i="2"/>
  <c r="L971" i="2" s="1"/>
  <c r="J976" i="2"/>
  <c r="L976" i="2" s="1"/>
  <c r="J980" i="2"/>
  <c r="L980" i="2" s="1"/>
  <c r="J984" i="2"/>
  <c r="L984" i="2" s="1"/>
  <c r="J988" i="2"/>
  <c r="L988" i="2" s="1"/>
  <c r="J992" i="2"/>
  <c r="L992" i="2" s="1"/>
  <c r="J996" i="2"/>
  <c r="L996" i="2" s="1"/>
  <c r="J1000" i="2"/>
  <c r="L1000" i="2" s="1"/>
  <c r="J1004" i="2"/>
  <c r="L1004" i="2" s="1"/>
  <c r="J1008" i="2"/>
  <c r="L1008" i="2" s="1"/>
  <c r="J965" i="2"/>
  <c r="L965" i="2" s="1"/>
  <c r="J969" i="2"/>
  <c r="L969" i="2" s="1"/>
  <c r="J970" i="2"/>
  <c r="L970" i="2" s="1"/>
  <c r="J977" i="2"/>
  <c r="L977" i="2" s="1"/>
  <c r="J981" i="2"/>
  <c r="L981" i="2" s="1"/>
  <c r="J985" i="2"/>
  <c r="L985" i="2" s="1"/>
  <c r="J989" i="2"/>
  <c r="L989" i="2" s="1"/>
  <c r="J993" i="2"/>
  <c r="L993" i="2" s="1"/>
  <c r="J997" i="2"/>
  <c r="L997" i="2" s="1"/>
  <c r="J1001" i="2"/>
  <c r="L1001" i="2" s="1"/>
  <c r="J1005" i="2"/>
  <c r="L1005" i="2" s="1"/>
  <c r="J1009" i="2"/>
  <c r="L1009" i="2" s="1"/>
  <c r="J1012" i="2"/>
  <c r="L1012" i="2" s="1"/>
  <c r="J1016" i="2"/>
  <c r="L1016" i="2" s="1"/>
  <c r="J1020" i="2"/>
  <c r="L1020" i="2" s="1"/>
  <c r="J1024" i="2"/>
  <c r="L1024" i="2" s="1"/>
  <c r="J1028" i="2"/>
  <c r="L1028" i="2" s="1"/>
  <c r="J1032" i="2"/>
  <c r="L1032" i="2" s="1"/>
  <c r="J1036" i="2"/>
  <c r="L1036" i="2" s="1"/>
  <c r="J1040" i="2"/>
  <c r="L1040" i="2" s="1"/>
  <c r="J1044" i="2"/>
  <c r="L1044" i="2" s="1"/>
  <c r="J1048" i="2"/>
  <c r="L1048" i="2" s="1"/>
  <c r="J1052" i="2"/>
  <c r="L1052" i="2" s="1"/>
  <c r="J1056" i="2"/>
  <c r="L1056" i="2" s="1"/>
  <c r="J1013" i="2"/>
  <c r="L1013" i="2" s="1"/>
  <c r="J1017" i="2"/>
  <c r="L1017" i="2" s="1"/>
  <c r="J1021" i="2"/>
  <c r="L1021" i="2" s="1"/>
  <c r="J1025" i="2"/>
  <c r="L1025" i="2" s="1"/>
  <c r="J1029" i="2"/>
  <c r="L1029" i="2" s="1"/>
  <c r="J1033" i="2"/>
  <c r="L1033" i="2" s="1"/>
  <c r="J1037" i="2"/>
  <c r="L1037" i="2" s="1"/>
  <c r="J1041" i="2"/>
  <c r="L1041" i="2" s="1"/>
  <c r="J1045" i="2"/>
  <c r="L1045" i="2" s="1"/>
  <c r="J1049" i="2"/>
  <c r="L1049" i="2" s="1"/>
  <c r="J1053" i="2"/>
  <c r="L1053" i="2" s="1"/>
  <c r="J1057" i="2"/>
  <c r="L1057" i="2" s="1"/>
  <c r="J1011" i="2"/>
  <c r="L1011" i="2" s="1"/>
  <c r="J1015" i="2"/>
  <c r="L1015" i="2" s="1"/>
  <c r="J1019" i="2"/>
  <c r="L1019" i="2" s="1"/>
  <c r="J1023" i="2"/>
  <c r="L1023" i="2" s="1"/>
  <c r="J1027" i="2"/>
  <c r="L1027" i="2" s="1"/>
  <c r="J1031" i="2"/>
  <c r="L1031" i="2" s="1"/>
  <c r="J1035" i="2"/>
  <c r="L1035" i="2" s="1"/>
  <c r="J1039" i="2"/>
  <c r="L1039" i="2" s="1"/>
  <c r="J1043" i="2"/>
  <c r="L1043" i="2" s="1"/>
  <c r="J1047" i="2"/>
  <c r="L1047" i="2" s="1"/>
  <c r="J1051" i="2"/>
  <c r="L1051" i="2" s="1"/>
  <c r="J1055" i="2"/>
  <c r="L1055" i="2" s="1"/>
  <c r="J1010" i="2"/>
  <c r="L1010" i="2" s="1"/>
  <c r="J1014" i="2"/>
  <c r="L1014" i="2" s="1"/>
  <c r="J1018" i="2"/>
  <c r="L1018" i="2" s="1"/>
  <c r="J1022" i="2"/>
  <c r="L1022" i="2" s="1"/>
  <c r="J1026" i="2"/>
  <c r="L1026" i="2" s="1"/>
  <c r="J1030" i="2"/>
  <c r="L1030" i="2" s="1"/>
  <c r="J1034" i="2"/>
  <c r="L1034" i="2" s="1"/>
  <c r="J1038" i="2"/>
  <c r="L1038" i="2" s="1"/>
  <c r="J1042" i="2"/>
  <c r="L1042" i="2" s="1"/>
  <c r="J1046" i="2"/>
  <c r="L1046" i="2" s="1"/>
  <c r="J1050" i="2"/>
  <c r="L1050" i="2" s="1"/>
  <c r="J1054" i="2"/>
  <c r="L1054" i="2" s="1"/>
  <c r="J290" i="2"/>
  <c r="L290" i="2" s="1"/>
  <c r="J294" i="2"/>
  <c r="L294" i="2" s="1"/>
  <c r="J298" i="2"/>
  <c r="L298" i="2" s="1"/>
  <c r="J302" i="2"/>
  <c r="L302" i="2" s="1"/>
  <c r="J306" i="2"/>
  <c r="L306" i="2" s="1"/>
  <c r="J310" i="2"/>
  <c r="L310" i="2" s="1"/>
  <c r="J314" i="2"/>
  <c r="L314" i="2" s="1"/>
  <c r="J318" i="2"/>
  <c r="L318" i="2" s="1"/>
  <c r="J322" i="2"/>
  <c r="L322" i="2" s="1"/>
  <c r="J326" i="2"/>
  <c r="L326" i="2" s="1"/>
  <c r="J330" i="2"/>
  <c r="L330" i="2" s="1"/>
  <c r="J334" i="2"/>
  <c r="L334" i="2" s="1"/>
  <c r="J291" i="2"/>
  <c r="L291" i="2" s="1"/>
  <c r="J295" i="2"/>
  <c r="L295" i="2" s="1"/>
  <c r="J299" i="2"/>
  <c r="L299" i="2" s="1"/>
  <c r="J303" i="2"/>
  <c r="L303" i="2" s="1"/>
  <c r="J307" i="2"/>
  <c r="L307" i="2" s="1"/>
  <c r="J311" i="2"/>
  <c r="L311" i="2" s="1"/>
  <c r="J315" i="2"/>
  <c r="L315" i="2" s="1"/>
  <c r="J319" i="2"/>
  <c r="L319" i="2" s="1"/>
  <c r="J323" i="2"/>
  <c r="L323" i="2" s="1"/>
  <c r="J327" i="2"/>
  <c r="L327" i="2" s="1"/>
  <c r="J331" i="2"/>
  <c r="L331" i="2" s="1"/>
  <c r="J335" i="2"/>
  <c r="L335" i="2" s="1"/>
  <c r="J292" i="2"/>
  <c r="L292" i="2" s="1"/>
  <c r="J296" i="2"/>
  <c r="L296" i="2" s="1"/>
  <c r="J300" i="2"/>
  <c r="L300" i="2" s="1"/>
  <c r="J304" i="2"/>
  <c r="L304" i="2" s="1"/>
  <c r="J308" i="2"/>
  <c r="L308" i="2" s="1"/>
  <c r="J312" i="2"/>
  <c r="L312" i="2" s="1"/>
  <c r="J316" i="2"/>
  <c r="L316" i="2" s="1"/>
  <c r="J320" i="2"/>
  <c r="L320" i="2" s="1"/>
  <c r="J324" i="2"/>
  <c r="L324" i="2" s="1"/>
  <c r="J328" i="2"/>
  <c r="L328" i="2" s="1"/>
  <c r="J332" i="2"/>
  <c r="L332" i="2" s="1"/>
  <c r="J336" i="2"/>
  <c r="L336" i="2" s="1"/>
  <c r="J293" i="2"/>
  <c r="L293" i="2" s="1"/>
  <c r="J297" i="2"/>
  <c r="L297" i="2" s="1"/>
  <c r="J301" i="2"/>
  <c r="L301" i="2" s="1"/>
  <c r="J305" i="2"/>
  <c r="L305" i="2" s="1"/>
  <c r="J309" i="2"/>
  <c r="L309" i="2" s="1"/>
  <c r="J313" i="2"/>
  <c r="L313" i="2" s="1"/>
  <c r="J317" i="2"/>
  <c r="L317" i="2" s="1"/>
  <c r="J321" i="2"/>
  <c r="L321" i="2" s="1"/>
  <c r="J325" i="2"/>
  <c r="L325" i="2" s="1"/>
  <c r="J329" i="2"/>
  <c r="L329" i="2" s="1"/>
  <c r="J333" i="2"/>
  <c r="L333" i="2" s="1"/>
  <c r="J337" i="2"/>
  <c r="L337" i="2" s="1"/>
  <c r="J340" i="2"/>
  <c r="L340" i="2" s="1"/>
  <c r="J344" i="2"/>
  <c r="L344" i="2" s="1"/>
  <c r="J348" i="2"/>
  <c r="L348" i="2" s="1"/>
  <c r="J352" i="2"/>
  <c r="L352" i="2" s="1"/>
  <c r="J356" i="2"/>
  <c r="L356" i="2" s="1"/>
  <c r="J360" i="2"/>
  <c r="L360" i="2" s="1"/>
  <c r="J364" i="2"/>
  <c r="L364" i="2" s="1"/>
  <c r="J368" i="2"/>
  <c r="L368" i="2" s="1"/>
  <c r="J372" i="2"/>
  <c r="L372" i="2" s="1"/>
  <c r="J376" i="2"/>
  <c r="L376" i="2" s="1"/>
  <c r="J380" i="2"/>
  <c r="L380" i="2" s="1"/>
  <c r="J384" i="2"/>
  <c r="L384" i="2" s="1"/>
  <c r="J341" i="2"/>
  <c r="L341" i="2" s="1"/>
  <c r="J345" i="2"/>
  <c r="L345" i="2" s="1"/>
  <c r="J349" i="2"/>
  <c r="L349" i="2" s="1"/>
  <c r="J353" i="2"/>
  <c r="L353" i="2" s="1"/>
  <c r="J357" i="2"/>
  <c r="L357" i="2" s="1"/>
  <c r="J361" i="2"/>
  <c r="L361" i="2" s="1"/>
  <c r="J365" i="2"/>
  <c r="L365" i="2" s="1"/>
  <c r="J369" i="2"/>
  <c r="L369" i="2" s="1"/>
  <c r="J373" i="2"/>
  <c r="L373" i="2" s="1"/>
  <c r="J377" i="2"/>
  <c r="L377" i="2" s="1"/>
  <c r="J381" i="2"/>
  <c r="L381" i="2" s="1"/>
  <c r="J385" i="2"/>
  <c r="L385" i="2" s="1"/>
  <c r="J339" i="2"/>
  <c r="L339" i="2" s="1"/>
  <c r="J343" i="2"/>
  <c r="L343" i="2" s="1"/>
  <c r="J347" i="2"/>
  <c r="L347" i="2" s="1"/>
  <c r="J351" i="2"/>
  <c r="L351" i="2" s="1"/>
  <c r="J355" i="2"/>
  <c r="L355" i="2" s="1"/>
  <c r="J359" i="2"/>
  <c r="L359" i="2" s="1"/>
  <c r="J363" i="2"/>
  <c r="L363" i="2" s="1"/>
  <c r="J367" i="2"/>
  <c r="L367" i="2" s="1"/>
  <c r="J371" i="2"/>
  <c r="L371" i="2" s="1"/>
  <c r="J375" i="2"/>
  <c r="L375" i="2" s="1"/>
  <c r="J379" i="2"/>
  <c r="L379" i="2" s="1"/>
  <c r="J383" i="2"/>
  <c r="L383" i="2" s="1"/>
  <c r="J338" i="2"/>
  <c r="L338" i="2" s="1"/>
  <c r="J342" i="2"/>
  <c r="L342" i="2" s="1"/>
  <c r="J346" i="2"/>
  <c r="L346" i="2" s="1"/>
  <c r="J350" i="2"/>
  <c r="L350" i="2" s="1"/>
  <c r="J354" i="2"/>
  <c r="L354" i="2" s="1"/>
  <c r="J358" i="2"/>
  <c r="L358" i="2" s="1"/>
  <c r="J362" i="2"/>
  <c r="L362" i="2" s="1"/>
  <c r="J366" i="2"/>
  <c r="L366" i="2" s="1"/>
  <c r="J370" i="2"/>
  <c r="L370" i="2" s="1"/>
  <c r="J374" i="2"/>
  <c r="L374" i="2" s="1"/>
  <c r="J378" i="2"/>
  <c r="L378" i="2" s="1"/>
  <c r="J382" i="2"/>
  <c r="L382" i="2" s="1"/>
  <c r="J866" i="2"/>
  <c r="L866" i="2" s="1"/>
  <c r="J870" i="2"/>
  <c r="L870" i="2" s="1"/>
  <c r="J874" i="2"/>
  <c r="L874" i="2" s="1"/>
  <c r="J878" i="2"/>
  <c r="L878" i="2" s="1"/>
  <c r="J882" i="2"/>
  <c r="L882" i="2" s="1"/>
  <c r="J886" i="2"/>
  <c r="L886" i="2" s="1"/>
  <c r="J890" i="2"/>
  <c r="L890" i="2" s="1"/>
  <c r="J894" i="2"/>
  <c r="L894" i="2" s="1"/>
  <c r="J898" i="2"/>
  <c r="L898" i="2" s="1"/>
  <c r="J902" i="2"/>
  <c r="L902" i="2" s="1"/>
  <c r="J906" i="2"/>
  <c r="L906" i="2" s="1"/>
  <c r="J910" i="2"/>
  <c r="L910" i="2" s="1"/>
  <c r="J867" i="2"/>
  <c r="L867" i="2" s="1"/>
  <c r="J871" i="2"/>
  <c r="L871" i="2" s="1"/>
  <c r="J875" i="2"/>
  <c r="L875" i="2" s="1"/>
  <c r="J879" i="2"/>
  <c r="L879" i="2" s="1"/>
  <c r="J883" i="2"/>
  <c r="L883" i="2" s="1"/>
  <c r="J887" i="2"/>
  <c r="L887" i="2" s="1"/>
  <c r="J891" i="2"/>
  <c r="L891" i="2" s="1"/>
  <c r="J895" i="2"/>
  <c r="L895" i="2" s="1"/>
  <c r="J899" i="2"/>
  <c r="L899" i="2" s="1"/>
  <c r="J903" i="2"/>
  <c r="L903" i="2" s="1"/>
  <c r="J907" i="2"/>
  <c r="L907" i="2" s="1"/>
  <c r="J911" i="2"/>
  <c r="L911" i="2" s="1"/>
  <c r="J868" i="2"/>
  <c r="L868" i="2" s="1"/>
  <c r="J872" i="2"/>
  <c r="L872" i="2" s="1"/>
  <c r="J876" i="2"/>
  <c r="L876" i="2" s="1"/>
  <c r="J880" i="2"/>
  <c r="L880" i="2" s="1"/>
  <c r="J884" i="2"/>
  <c r="L884" i="2" s="1"/>
  <c r="J888" i="2"/>
  <c r="L888" i="2" s="1"/>
  <c r="J892" i="2"/>
  <c r="L892" i="2" s="1"/>
  <c r="J896" i="2"/>
  <c r="L896" i="2" s="1"/>
  <c r="J900" i="2"/>
  <c r="L900" i="2" s="1"/>
  <c r="J904" i="2"/>
  <c r="L904" i="2" s="1"/>
  <c r="J908" i="2"/>
  <c r="L908" i="2" s="1"/>
  <c r="J912" i="2"/>
  <c r="L912" i="2" s="1"/>
  <c r="J869" i="2"/>
  <c r="L869" i="2" s="1"/>
  <c r="J873" i="2"/>
  <c r="L873" i="2" s="1"/>
  <c r="J877" i="2"/>
  <c r="L877" i="2" s="1"/>
  <c r="J881" i="2"/>
  <c r="L881" i="2" s="1"/>
  <c r="J885" i="2"/>
  <c r="L885" i="2" s="1"/>
  <c r="J889" i="2"/>
  <c r="L889" i="2" s="1"/>
  <c r="J893" i="2"/>
  <c r="L893" i="2" s="1"/>
  <c r="J897" i="2"/>
  <c r="L897" i="2" s="1"/>
  <c r="J901" i="2"/>
  <c r="L901" i="2" s="1"/>
  <c r="J905" i="2"/>
  <c r="L905" i="2" s="1"/>
  <c r="J909" i="2"/>
  <c r="L909" i="2" s="1"/>
  <c r="J913" i="2"/>
  <c r="L913" i="2" s="1"/>
  <c r="J916" i="2"/>
  <c r="L916" i="2" s="1"/>
  <c r="J920" i="2"/>
  <c r="L920" i="2" s="1"/>
  <c r="J924" i="2"/>
  <c r="L924" i="2" s="1"/>
  <c r="J928" i="2"/>
  <c r="L928" i="2" s="1"/>
  <c r="J932" i="2"/>
  <c r="L932" i="2" s="1"/>
  <c r="J936" i="2"/>
  <c r="L936" i="2" s="1"/>
  <c r="J940" i="2"/>
  <c r="L940" i="2" s="1"/>
  <c r="J944" i="2"/>
  <c r="L944" i="2" s="1"/>
  <c r="J948" i="2"/>
  <c r="L948" i="2" s="1"/>
  <c r="J952" i="2"/>
  <c r="L952" i="2" s="1"/>
  <c r="J956" i="2"/>
  <c r="L956" i="2" s="1"/>
  <c r="J960" i="2"/>
  <c r="L960" i="2" s="1"/>
  <c r="J917" i="2"/>
  <c r="L917" i="2" s="1"/>
  <c r="J921" i="2"/>
  <c r="L921" i="2" s="1"/>
  <c r="J925" i="2"/>
  <c r="L925" i="2" s="1"/>
  <c r="J929" i="2"/>
  <c r="L929" i="2" s="1"/>
  <c r="J933" i="2"/>
  <c r="L933" i="2" s="1"/>
  <c r="J937" i="2"/>
  <c r="L937" i="2" s="1"/>
  <c r="J941" i="2"/>
  <c r="L941" i="2" s="1"/>
  <c r="J945" i="2"/>
  <c r="L945" i="2" s="1"/>
  <c r="J949" i="2"/>
  <c r="L949" i="2" s="1"/>
  <c r="J953" i="2"/>
  <c r="L953" i="2" s="1"/>
  <c r="J957" i="2"/>
  <c r="L957" i="2" s="1"/>
  <c r="J961" i="2"/>
  <c r="L961" i="2" s="1"/>
  <c r="J915" i="2"/>
  <c r="L915" i="2" s="1"/>
  <c r="J919" i="2"/>
  <c r="L919" i="2" s="1"/>
  <c r="J923" i="2"/>
  <c r="L923" i="2" s="1"/>
  <c r="J927" i="2"/>
  <c r="L927" i="2" s="1"/>
  <c r="J931" i="2"/>
  <c r="L931" i="2" s="1"/>
  <c r="J935" i="2"/>
  <c r="L935" i="2" s="1"/>
  <c r="J939" i="2"/>
  <c r="L939" i="2" s="1"/>
  <c r="J943" i="2"/>
  <c r="L943" i="2" s="1"/>
  <c r="J947" i="2"/>
  <c r="L947" i="2" s="1"/>
  <c r="J951" i="2"/>
  <c r="L951" i="2" s="1"/>
  <c r="J955" i="2"/>
  <c r="L955" i="2" s="1"/>
  <c r="J959" i="2"/>
  <c r="L959" i="2" s="1"/>
  <c r="J914" i="2"/>
  <c r="L914" i="2" s="1"/>
  <c r="J918" i="2"/>
  <c r="L918" i="2" s="1"/>
  <c r="J922" i="2"/>
  <c r="L922" i="2" s="1"/>
  <c r="J926" i="2"/>
  <c r="L926" i="2" s="1"/>
  <c r="J930" i="2"/>
  <c r="L930" i="2" s="1"/>
  <c r="J934" i="2"/>
  <c r="L934" i="2" s="1"/>
  <c r="J938" i="2"/>
  <c r="L938" i="2" s="1"/>
  <c r="J942" i="2"/>
  <c r="L942" i="2" s="1"/>
  <c r="J946" i="2"/>
  <c r="L946" i="2" s="1"/>
  <c r="J950" i="2"/>
  <c r="L950" i="2" s="1"/>
  <c r="J954" i="2"/>
  <c r="L954" i="2" s="1"/>
  <c r="J958" i="2"/>
  <c r="L958" i="2" s="1"/>
  <c r="J770" i="2"/>
  <c r="L770" i="2" s="1"/>
  <c r="J774" i="2"/>
  <c r="L774" i="2" s="1"/>
  <c r="J778" i="2"/>
  <c r="L778" i="2" s="1"/>
  <c r="J782" i="2"/>
  <c r="L782" i="2" s="1"/>
  <c r="J786" i="2"/>
  <c r="L786" i="2" s="1"/>
  <c r="J790" i="2"/>
  <c r="L790" i="2" s="1"/>
  <c r="J794" i="2"/>
  <c r="L794" i="2" s="1"/>
  <c r="J798" i="2"/>
  <c r="L798" i="2" s="1"/>
  <c r="J802" i="2"/>
  <c r="L802" i="2" s="1"/>
  <c r="J806" i="2"/>
  <c r="L806" i="2" s="1"/>
  <c r="J810" i="2"/>
  <c r="L810" i="2" s="1"/>
  <c r="J814" i="2"/>
  <c r="L814" i="2" s="1"/>
  <c r="J771" i="2"/>
  <c r="L771" i="2" s="1"/>
  <c r="J775" i="2"/>
  <c r="L775" i="2" s="1"/>
  <c r="J779" i="2"/>
  <c r="L779" i="2" s="1"/>
  <c r="J783" i="2"/>
  <c r="L783" i="2" s="1"/>
  <c r="J787" i="2"/>
  <c r="L787" i="2" s="1"/>
  <c r="J791" i="2"/>
  <c r="L791" i="2" s="1"/>
  <c r="J795" i="2"/>
  <c r="L795" i="2" s="1"/>
  <c r="J799" i="2"/>
  <c r="L799" i="2" s="1"/>
  <c r="J803" i="2"/>
  <c r="L803" i="2" s="1"/>
  <c r="J807" i="2"/>
  <c r="L807" i="2" s="1"/>
  <c r="J811" i="2"/>
  <c r="L811" i="2" s="1"/>
  <c r="J815" i="2"/>
  <c r="L815" i="2" s="1"/>
  <c r="J772" i="2"/>
  <c r="L772" i="2" s="1"/>
  <c r="J776" i="2"/>
  <c r="L776" i="2" s="1"/>
  <c r="J780" i="2"/>
  <c r="L780" i="2" s="1"/>
  <c r="J784" i="2"/>
  <c r="L784" i="2" s="1"/>
  <c r="J788" i="2"/>
  <c r="L788" i="2" s="1"/>
  <c r="J792" i="2"/>
  <c r="L792" i="2" s="1"/>
  <c r="J796" i="2"/>
  <c r="L796" i="2" s="1"/>
  <c r="J800" i="2"/>
  <c r="L800" i="2" s="1"/>
  <c r="J804" i="2"/>
  <c r="L804" i="2" s="1"/>
  <c r="J808" i="2"/>
  <c r="L808" i="2" s="1"/>
  <c r="J812" i="2"/>
  <c r="L812" i="2" s="1"/>
  <c r="J816" i="2"/>
  <c r="L816" i="2" s="1"/>
  <c r="J773" i="2"/>
  <c r="L773" i="2" s="1"/>
  <c r="J777" i="2"/>
  <c r="L777" i="2" s="1"/>
  <c r="J781" i="2"/>
  <c r="L781" i="2" s="1"/>
  <c r="J785" i="2"/>
  <c r="L785" i="2" s="1"/>
  <c r="J789" i="2"/>
  <c r="L789" i="2" s="1"/>
  <c r="J793" i="2"/>
  <c r="L793" i="2" s="1"/>
  <c r="J797" i="2"/>
  <c r="L797" i="2" s="1"/>
  <c r="J801" i="2"/>
  <c r="L801" i="2" s="1"/>
  <c r="J805" i="2"/>
  <c r="L805" i="2" s="1"/>
  <c r="J809" i="2"/>
  <c r="L809" i="2" s="1"/>
  <c r="J813" i="2"/>
  <c r="L813" i="2" s="1"/>
  <c r="J817" i="2"/>
  <c r="L817" i="2" s="1"/>
  <c r="J820" i="2"/>
  <c r="L820" i="2" s="1"/>
  <c r="J824" i="2"/>
  <c r="L824" i="2" s="1"/>
  <c r="J828" i="2"/>
  <c r="L828" i="2" s="1"/>
  <c r="J832" i="2"/>
  <c r="L832" i="2" s="1"/>
  <c r="J836" i="2"/>
  <c r="L836" i="2" s="1"/>
  <c r="J840" i="2"/>
  <c r="L840" i="2" s="1"/>
  <c r="J844" i="2"/>
  <c r="L844" i="2" s="1"/>
  <c r="J848" i="2"/>
  <c r="L848" i="2" s="1"/>
  <c r="J852" i="2"/>
  <c r="L852" i="2" s="1"/>
  <c r="J856" i="2"/>
  <c r="L856" i="2" s="1"/>
  <c r="J860" i="2"/>
  <c r="L860" i="2" s="1"/>
  <c r="J864" i="2"/>
  <c r="L864" i="2" s="1"/>
  <c r="J821" i="2"/>
  <c r="L821" i="2" s="1"/>
  <c r="J825" i="2"/>
  <c r="L825" i="2" s="1"/>
  <c r="J829" i="2"/>
  <c r="L829" i="2" s="1"/>
  <c r="J833" i="2"/>
  <c r="L833" i="2" s="1"/>
  <c r="J837" i="2"/>
  <c r="L837" i="2" s="1"/>
  <c r="J841" i="2"/>
  <c r="L841" i="2" s="1"/>
  <c r="J845" i="2"/>
  <c r="L845" i="2" s="1"/>
  <c r="J849" i="2"/>
  <c r="L849" i="2" s="1"/>
  <c r="J853" i="2"/>
  <c r="L853" i="2" s="1"/>
  <c r="J857" i="2"/>
  <c r="L857" i="2" s="1"/>
  <c r="J861" i="2"/>
  <c r="L861" i="2" s="1"/>
  <c r="J865" i="2"/>
  <c r="L865" i="2" s="1"/>
  <c r="J819" i="2"/>
  <c r="L819" i="2" s="1"/>
  <c r="J823" i="2"/>
  <c r="L823" i="2" s="1"/>
  <c r="J827" i="2"/>
  <c r="L827" i="2" s="1"/>
  <c r="J831" i="2"/>
  <c r="L831" i="2" s="1"/>
  <c r="J835" i="2"/>
  <c r="L835" i="2" s="1"/>
  <c r="J839" i="2"/>
  <c r="L839" i="2" s="1"/>
  <c r="J843" i="2"/>
  <c r="L843" i="2" s="1"/>
  <c r="J847" i="2"/>
  <c r="L847" i="2" s="1"/>
  <c r="J851" i="2"/>
  <c r="L851" i="2" s="1"/>
  <c r="J855" i="2"/>
  <c r="L855" i="2" s="1"/>
  <c r="J859" i="2"/>
  <c r="L859" i="2" s="1"/>
  <c r="J863" i="2"/>
  <c r="L863" i="2" s="1"/>
  <c r="J818" i="2"/>
  <c r="L818" i="2" s="1"/>
  <c r="J822" i="2"/>
  <c r="L822" i="2" s="1"/>
  <c r="J826" i="2"/>
  <c r="L826" i="2" s="1"/>
  <c r="J830" i="2"/>
  <c r="L830" i="2" s="1"/>
  <c r="J834" i="2"/>
  <c r="L834" i="2" s="1"/>
  <c r="J838" i="2"/>
  <c r="L838" i="2" s="1"/>
  <c r="J842" i="2"/>
  <c r="L842" i="2" s="1"/>
  <c r="J846" i="2"/>
  <c r="L846" i="2" s="1"/>
  <c r="J850" i="2"/>
  <c r="L850" i="2" s="1"/>
  <c r="J854" i="2"/>
  <c r="L854" i="2" s="1"/>
  <c r="J858" i="2"/>
  <c r="L858" i="2" s="1"/>
  <c r="J862" i="2"/>
  <c r="L862" i="2" s="1"/>
  <c r="J2114" i="2"/>
  <c r="L2114" i="2" s="1"/>
  <c r="J2118" i="2"/>
  <c r="L2118" i="2" s="1"/>
  <c r="J2122" i="2"/>
  <c r="L2122" i="2" s="1"/>
  <c r="J2126" i="2"/>
  <c r="L2126" i="2" s="1"/>
  <c r="J2130" i="2"/>
  <c r="L2130" i="2" s="1"/>
  <c r="J2134" i="2"/>
  <c r="L2134" i="2" s="1"/>
  <c r="J2138" i="2"/>
  <c r="L2138" i="2" s="1"/>
  <c r="J2142" i="2"/>
  <c r="L2142" i="2" s="1"/>
  <c r="J2146" i="2"/>
  <c r="L2146" i="2" s="1"/>
  <c r="J2150" i="2"/>
  <c r="L2150" i="2" s="1"/>
  <c r="J2154" i="2"/>
  <c r="L2154" i="2" s="1"/>
  <c r="J2158" i="2"/>
  <c r="L2158" i="2" s="1"/>
  <c r="J2115" i="2"/>
  <c r="L2115" i="2" s="1"/>
  <c r="J2119" i="2"/>
  <c r="L2119" i="2" s="1"/>
  <c r="J2123" i="2"/>
  <c r="L2123" i="2" s="1"/>
  <c r="J2127" i="2"/>
  <c r="L2127" i="2" s="1"/>
  <c r="J2131" i="2"/>
  <c r="L2131" i="2" s="1"/>
  <c r="J2135" i="2"/>
  <c r="L2135" i="2" s="1"/>
  <c r="J2139" i="2"/>
  <c r="L2139" i="2" s="1"/>
  <c r="J2143" i="2"/>
  <c r="L2143" i="2" s="1"/>
  <c r="J2147" i="2"/>
  <c r="L2147" i="2" s="1"/>
  <c r="J2151" i="2"/>
  <c r="L2151" i="2" s="1"/>
  <c r="J2155" i="2"/>
  <c r="L2155" i="2" s="1"/>
  <c r="J2159" i="2"/>
  <c r="L2159" i="2" s="1"/>
  <c r="J2116" i="2"/>
  <c r="L2116" i="2" s="1"/>
  <c r="J2120" i="2"/>
  <c r="L2120" i="2" s="1"/>
  <c r="J2124" i="2"/>
  <c r="L2124" i="2" s="1"/>
  <c r="J2128" i="2"/>
  <c r="L2128" i="2" s="1"/>
  <c r="J2132" i="2"/>
  <c r="L2132" i="2" s="1"/>
  <c r="J2136" i="2"/>
  <c r="L2136" i="2" s="1"/>
  <c r="J2140" i="2"/>
  <c r="L2140" i="2" s="1"/>
  <c r="J2144" i="2"/>
  <c r="L2144" i="2" s="1"/>
  <c r="J2148" i="2"/>
  <c r="L2148" i="2" s="1"/>
  <c r="J2152" i="2"/>
  <c r="L2152" i="2" s="1"/>
  <c r="J2156" i="2"/>
  <c r="L2156" i="2" s="1"/>
  <c r="J2160" i="2"/>
  <c r="L2160" i="2" s="1"/>
  <c r="J2117" i="2"/>
  <c r="L2117" i="2" s="1"/>
  <c r="J2121" i="2"/>
  <c r="L2121" i="2" s="1"/>
  <c r="J2125" i="2"/>
  <c r="L2125" i="2" s="1"/>
  <c r="J2129" i="2"/>
  <c r="L2129" i="2" s="1"/>
  <c r="J2133" i="2"/>
  <c r="L2133" i="2" s="1"/>
  <c r="J2137" i="2"/>
  <c r="L2137" i="2" s="1"/>
  <c r="J2141" i="2"/>
  <c r="L2141" i="2" s="1"/>
  <c r="J2145" i="2"/>
  <c r="L2145" i="2" s="1"/>
  <c r="J2149" i="2"/>
  <c r="L2149" i="2" s="1"/>
  <c r="J2153" i="2"/>
  <c r="L2153" i="2" s="1"/>
  <c r="J2157" i="2"/>
  <c r="L2157" i="2" s="1"/>
  <c r="J2161" i="2"/>
  <c r="L2161" i="2" s="1"/>
  <c r="J2164" i="2"/>
  <c r="L2164" i="2" s="1"/>
  <c r="J2168" i="2"/>
  <c r="L2168" i="2" s="1"/>
  <c r="J2172" i="2"/>
  <c r="L2172" i="2" s="1"/>
  <c r="J2176" i="2"/>
  <c r="L2176" i="2" s="1"/>
  <c r="J2180" i="2"/>
  <c r="L2180" i="2" s="1"/>
  <c r="J2184" i="2"/>
  <c r="L2184" i="2" s="1"/>
  <c r="J2188" i="2"/>
  <c r="L2188" i="2" s="1"/>
  <c r="J2192" i="2"/>
  <c r="L2192" i="2" s="1"/>
  <c r="J2196" i="2"/>
  <c r="L2196" i="2" s="1"/>
  <c r="J2200" i="2"/>
  <c r="L2200" i="2" s="1"/>
  <c r="J2204" i="2"/>
  <c r="L2204" i="2" s="1"/>
  <c r="J2208" i="2"/>
  <c r="L2208" i="2" s="1"/>
  <c r="J2165" i="2"/>
  <c r="L2165" i="2" s="1"/>
  <c r="J2169" i="2"/>
  <c r="L2169" i="2" s="1"/>
  <c r="J2173" i="2"/>
  <c r="L2173" i="2" s="1"/>
  <c r="J2177" i="2"/>
  <c r="L2177" i="2" s="1"/>
  <c r="J2181" i="2"/>
  <c r="L2181" i="2" s="1"/>
  <c r="J2185" i="2"/>
  <c r="L2185" i="2" s="1"/>
  <c r="J2189" i="2"/>
  <c r="L2189" i="2" s="1"/>
  <c r="J2193" i="2"/>
  <c r="L2193" i="2" s="1"/>
  <c r="J2197" i="2"/>
  <c r="L2197" i="2" s="1"/>
  <c r="J2201" i="2"/>
  <c r="L2201" i="2" s="1"/>
  <c r="J2205" i="2"/>
  <c r="L2205" i="2" s="1"/>
  <c r="J2209" i="2"/>
  <c r="L2209" i="2" s="1"/>
  <c r="J2163" i="2"/>
  <c r="L2163" i="2" s="1"/>
  <c r="J2167" i="2"/>
  <c r="L2167" i="2" s="1"/>
  <c r="J2171" i="2"/>
  <c r="L2171" i="2" s="1"/>
  <c r="J2175" i="2"/>
  <c r="L2175" i="2" s="1"/>
  <c r="J2179" i="2"/>
  <c r="L2179" i="2" s="1"/>
  <c r="J2183" i="2"/>
  <c r="L2183" i="2" s="1"/>
  <c r="J2187" i="2"/>
  <c r="L2187" i="2" s="1"/>
  <c r="J2191" i="2"/>
  <c r="L2191" i="2" s="1"/>
  <c r="J2195" i="2"/>
  <c r="L2195" i="2" s="1"/>
  <c r="J2199" i="2"/>
  <c r="L2199" i="2" s="1"/>
  <c r="J2203" i="2"/>
  <c r="L2203" i="2" s="1"/>
  <c r="J2207" i="2"/>
  <c r="L2207" i="2" s="1"/>
  <c r="J2162" i="2"/>
  <c r="L2162" i="2" s="1"/>
  <c r="J2166" i="2"/>
  <c r="L2166" i="2" s="1"/>
  <c r="J2170" i="2"/>
  <c r="L2170" i="2" s="1"/>
  <c r="J2174" i="2"/>
  <c r="L2174" i="2" s="1"/>
  <c r="J2178" i="2"/>
  <c r="L2178" i="2" s="1"/>
  <c r="J2182" i="2"/>
  <c r="L2182" i="2" s="1"/>
  <c r="J2186" i="2"/>
  <c r="L2186" i="2" s="1"/>
  <c r="J2190" i="2"/>
  <c r="L2190" i="2" s="1"/>
  <c r="J2194" i="2"/>
  <c r="L2194" i="2" s="1"/>
  <c r="J2198" i="2"/>
  <c r="L2198" i="2" s="1"/>
  <c r="J2202" i="2"/>
  <c r="L2202" i="2" s="1"/>
  <c r="J2206" i="2"/>
  <c r="L2206" i="2" s="1"/>
  <c r="J1826" i="2"/>
  <c r="L1826" i="2" s="1"/>
  <c r="J1830" i="2"/>
  <c r="L1830" i="2" s="1"/>
  <c r="J1834" i="2"/>
  <c r="L1834" i="2" s="1"/>
  <c r="J1838" i="2"/>
  <c r="L1838" i="2" s="1"/>
  <c r="J1842" i="2"/>
  <c r="L1842" i="2" s="1"/>
  <c r="J1846" i="2"/>
  <c r="L1846" i="2" s="1"/>
  <c r="J1850" i="2"/>
  <c r="L1850" i="2" s="1"/>
  <c r="J1854" i="2"/>
  <c r="L1854" i="2" s="1"/>
  <c r="J1858" i="2"/>
  <c r="L1858" i="2" s="1"/>
  <c r="J1862" i="2"/>
  <c r="L1862" i="2" s="1"/>
  <c r="J1866" i="2"/>
  <c r="L1866" i="2" s="1"/>
  <c r="J1870" i="2"/>
  <c r="L1870" i="2" s="1"/>
  <c r="J1827" i="2"/>
  <c r="L1827" i="2" s="1"/>
  <c r="J1831" i="2"/>
  <c r="L1831" i="2" s="1"/>
  <c r="J1835" i="2"/>
  <c r="L1835" i="2" s="1"/>
  <c r="J1839" i="2"/>
  <c r="L1839" i="2" s="1"/>
  <c r="J1843" i="2"/>
  <c r="L1843" i="2" s="1"/>
  <c r="J1847" i="2"/>
  <c r="L1847" i="2" s="1"/>
  <c r="J1851" i="2"/>
  <c r="L1851" i="2" s="1"/>
  <c r="J1855" i="2"/>
  <c r="L1855" i="2" s="1"/>
  <c r="J1859" i="2"/>
  <c r="L1859" i="2" s="1"/>
  <c r="J1863" i="2"/>
  <c r="L1863" i="2" s="1"/>
  <c r="J1867" i="2"/>
  <c r="L1867" i="2" s="1"/>
  <c r="J1871" i="2"/>
  <c r="L1871" i="2" s="1"/>
  <c r="J1828" i="2"/>
  <c r="L1828" i="2" s="1"/>
  <c r="J1832" i="2"/>
  <c r="L1832" i="2" s="1"/>
  <c r="J1836" i="2"/>
  <c r="L1836" i="2" s="1"/>
  <c r="J1840" i="2"/>
  <c r="L1840" i="2" s="1"/>
  <c r="J1844" i="2"/>
  <c r="L1844" i="2" s="1"/>
  <c r="J1848" i="2"/>
  <c r="L1848" i="2" s="1"/>
  <c r="J1852" i="2"/>
  <c r="L1852" i="2" s="1"/>
  <c r="J1856" i="2"/>
  <c r="L1856" i="2" s="1"/>
  <c r="J1860" i="2"/>
  <c r="L1860" i="2" s="1"/>
  <c r="J1864" i="2"/>
  <c r="L1864" i="2" s="1"/>
  <c r="J1868" i="2"/>
  <c r="L1868" i="2" s="1"/>
  <c r="J1872" i="2"/>
  <c r="L1872" i="2" s="1"/>
  <c r="J1829" i="2"/>
  <c r="L1829" i="2" s="1"/>
  <c r="J1833" i="2"/>
  <c r="L1833" i="2" s="1"/>
  <c r="J1837" i="2"/>
  <c r="L1837" i="2" s="1"/>
  <c r="J1841" i="2"/>
  <c r="L1841" i="2" s="1"/>
  <c r="J1845" i="2"/>
  <c r="L1845" i="2" s="1"/>
  <c r="J1849" i="2"/>
  <c r="L1849" i="2" s="1"/>
  <c r="J1853" i="2"/>
  <c r="L1853" i="2" s="1"/>
  <c r="J1857" i="2"/>
  <c r="L1857" i="2" s="1"/>
  <c r="J1861" i="2"/>
  <c r="L1861" i="2" s="1"/>
  <c r="J1865" i="2"/>
  <c r="L1865" i="2" s="1"/>
  <c r="J1869" i="2"/>
  <c r="L1869" i="2" s="1"/>
  <c r="J1873" i="2"/>
  <c r="L1873" i="2" s="1"/>
  <c r="J1876" i="2"/>
  <c r="L1876" i="2" s="1"/>
  <c r="J1880" i="2"/>
  <c r="L1880" i="2" s="1"/>
  <c r="J1884" i="2"/>
  <c r="L1884" i="2" s="1"/>
  <c r="J1888" i="2"/>
  <c r="L1888" i="2" s="1"/>
  <c r="J1892" i="2"/>
  <c r="L1892" i="2" s="1"/>
  <c r="J1896" i="2"/>
  <c r="L1896" i="2" s="1"/>
  <c r="J1900" i="2"/>
  <c r="L1900" i="2" s="1"/>
  <c r="J1904" i="2"/>
  <c r="L1904" i="2" s="1"/>
  <c r="J1908" i="2"/>
  <c r="L1908" i="2" s="1"/>
  <c r="J1912" i="2"/>
  <c r="L1912" i="2" s="1"/>
  <c r="J1916" i="2"/>
  <c r="L1916" i="2" s="1"/>
  <c r="J1920" i="2"/>
  <c r="L1920" i="2" s="1"/>
  <c r="J1877" i="2"/>
  <c r="L1877" i="2" s="1"/>
  <c r="J1881" i="2"/>
  <c r="L1881" i="2" s="1"/>
  <c r="J1885" i="2"/>
  <c r="L1885" i="2" s="1"/>
  <c r="J1889" i="2"/>
  <c r="L1889" i="2" s="1"/>
  <c r="J1893" i="2"/>
  <c r="L1893" i="2" s="1"/>
  <c r="J1897" i="2"/>
  <c r="L1897" i="2" s="1"/>
  <c r="J1901" i="2"/>
  <c r="L1901" i="2" s="1"/>
  <c r="J1905" i="2"/>
  <c r="L1905" i="2" s="1"/>
  <c r="J1909" i="2"/>
  <c r="L1909" i="2" s="1"/>
  <c r="J1913" i="2"/>
  <c r="L1913" i="2" s="1"/>
  <c r="J1917" i="2"/>
  <c r="L1917" i="2" s="1"/>
  <c r="J1921" i="2"/>
  <c r="L1921" i="2" s="1"/>
  <c r="J1875" i="2"/>
  <c r="L1875" i="2" s="1"/>
  <c r="J1879" i="2"/>
  <c r="L1879" i="2" s="1"/>
  <c r="J1883" i="2"/>
  <c r="L1883" i="2" s="1"/>
  <c r="J1887" i="2"/>
  <c r="L1887" i="2" s="1"/>
  <c r="J1891" i="2"/>
  <c r="L1891" i="2" s="1"/>
  <c r="J1895" i="2"/>
  <c r="L1895" i="2" s="1"/>
  <c r="J1899" i="2"/>
  <c r="L1899" i="2" s="1"/>
  <c r="J1903" i="2"/>
  <c r="L1903" i="2" s="1"/>
  <c r="J1907" i="2"/>
  <c r="L1907" i="2" s="1"/>
  <c r="J1911" i="2"/>
  <c r="L1911" i="2" s="1"/>
  <c r="J1915" i="2"/>
  <c r="L1915" i="2" s="1"/>
  <c r="J1919" i="2"/>
  <c r="L1919" i="2" s="1"/>
  <c r="J1874" i="2"/>
  <c r="L1874" i="2" s="1"/>
  <c r="J1878" i="2"/>
  <c r="L1878" i="2" s="1"/>
  <c r="J1882" i="2"/>
  <c r="L1882" i="2" s="1"/>
  <c r="J1886" i="2"/>
  <c r="L1886" i="2" s="1"/>
  <c r="J1890" i="2"/>
  <c r="L1890" i="2" s="1"/>
  <c r="J1894" i="2"/>
  <c r="L1894" i="2" s="1"/>
  <c r="J1898" i="2"/>
  <c r="L1898" i="2" s="1"/>
  <c r="J1902" i="2"/>
  <c r="L1902" i="2" s="1"/>
  <c r="J1906" i="2"/>
  <c r="L1906" i="2" s="1"/>
  <c r="J1910" i="2"/>
  <c r="L1910" i="2" s="1"/>
  <c r="J1914" i="2"/>
  <c r="L1914" i="2" s="1"/>
  <c r="J1918" i="2"/>
  <c r="L1918" i="2" s="1"/>
  <c r="J1250" i="2"/>
  <c r="L1250" i="2" s="1"/>
  <c r="J1254" i="2"/>
  <c r="L1254" i="2" s="1"/>
  <c r="J1258" i="2"/>
  <c r="L1258" i="2" s="1"/>
  <c r="J1262" i="2"/>
  <c r="L1262" i="2" s="1"/>
  <c r="J1266" i="2"/>
  <c r="L1266" i="2" s="1"/>
  <c r="J1270" i="2"/>
  <c r="L1270" i="2" s="1"/>
  <c r="J1274" i="2"/>
  <c r="L1274" i="2" s="1"/>
  <c r="J1278" i="2"/>
  <c r="L1278" i="2" s="1"/>
  <c r="J1282" i="2"/>
  <c r="L1282" i="2" s="1"/>
  <c r="J1286" i="2"/>
  <c r="L1286" i="2" s="1"/>
  <c r="J1290" i="2"/>
  <c r="L1290" i="2" s="1"/>
  <c r="J1294" i="2"/>
  <c r="L1294" i="2" s="1"/>
  <c r="J1251" i="2"/>
  <c r="L1251" i="2" s="1"/>
  <c r="J1255" i="2"/>
  <c r="L1255" i="2" s="1"/>
  <c r="J1259" i="2"/>
  <c r="L1259" i="2" s="1"/>
  <c r="J1263" i="2"/>
  <c r="L1263" i="2" s="1"/>
  <c r="J1267" i="2"/>
  <c r="L1267" i="2" s="1"/>
  <c r="J1271" i="2"/>
  <c r="L1271" i="2" s="1"/>
  <c r="J1275" i="2"/>
  <c r="L1275" i="2" s="1"/>
  <c r="J1279" i="2"/>
  <c r="L1279" i="2" s="1"/>
  <c r="J1283" i="2"/>
  <c r="L1283" i="2" s="1"/>
  <c r="J1287" i="2"/>
  <c r="L1287" i="2" s="1"/>
  <c r="J1291" i="2"/>
  <c r="L1291" i="2" s="1"/>
  <c r="J1295" i="2"/>
  <c r="L1295" i="2" s="1"/>
  <c r="J1252" i="2"/>
  <c r="L1252" i="2" s="1"/>
  <c r="J1256" i="2"/>
  <c r="L1256" i="2" s="1"/>
  <c r="J1260" i="2"/>
  <c r="L1260" i="2" s="1"/>
  <c r="J1264" i="2"/>
  <c r="L1264" i="2" s="1"/>
  <c r="J1268" i="2"/>
  <c r="L1268" i="2" s="1"/>
  <c r="J1272" i="2"/>
  <c r="L1272" i="2" s="1"/>
  <c r="J1276" i="2"/>
  <c r="L1276" i="2" s="1"/>
  <c r="J1280" i="2"/>
  <c r="L1280" i="2" s="1"/>
  <c r="J1284" i="2"/>
  <c r="L1284" i="2" s="1"/>
  <c r="J1288" i="2"/>
  <c r="L1288" i="2" s="1"/>
  <c r="J1292" i="2"/>
  <c r="L1292" i="2" s="1"/>
  <c r="J1296" i="2"/>
  <c r="L1296" i="2" s="1"/>
  <c r="J1253" i="2"/>
  <c r="L1253" i="2" s="1"/>
  <c r="J1257" i="2"/>
  <c r="L1257" i="2" s="1"/>
  <c r="J1261" i="2"/>
  <c r="L1261" i="2" s="1"/>
  <c r="J1265" i="2"/>
  <c r="L1265" i="2" s="1"/>
  <c r="J1269" i="2"/>
  <c r="L1269" i="2" s="1"/>
  <c r="J1273" i="2"/>
  <c r="L1273" i="2" s="1"/>
  <c r="J1277" i="2"/>
  <c r="L1277" i="2" s="1"/>
  <c r="J1281" i="2"/>
  <c r="L1281" i="2" s="1"/>
  <c r="J1285" i="2"/>
  <c r="L1285" i="2" s="1"/>
  <c r="J1289" i="2"/>
  <c r="L1289" i="2" s="1"/>
  <c r="J1293" i="2"/>
  <c r="L1293" i="2" s="1"/>
  <c r="J1297" i="2"/>
  <c r="L1297" i="2" s="1"/>
  <c r="J1300" i="2"/>
  <c r="L1300" i="2" s="1"/>
  <c r="J1304" i="2"/>
  <c r="L1304" i="2" s="1"/>
  <c r="J1308" i="2"/>
  <c r="L1308" i="2" s="1"/>
  <c r="J1312" i="2"/>
  <c r="L1312" i="2" s="1"/>
  <c r="J1316" i="2"/>
  <c r="L1316" i="2" s="1"/>
  <c r="J1320" i="2"/>
  <c r="L1320" i="2" s="1"/>
  <c r="J1324" i="2"/>
  <c r="L1324" i="2" s="1"/>
  <c r="J1328" i="2"/>
  <c r="L1328" i="2" s="1"/>
  <c r="J1332" i="2"/>
  <c r="L1332" i="2" s="1"/>
  <c r="J1336" i="2"/>
  <c r="L1336" i="2" s="1"/>
  <c r="J1340" i="2"/>
  <c r="L1340" i="2" s="1"/>
  <c r="J1344" i="2"/>
  <c r="L1344" i="2" s="1"/>
  <c r="J1301" i="2"/>
  <c r="L1301" i="2" s="1"/>
  <c r="J1305" i="2"/>
  <c r="L1305" i="2" s="1"/>
  <c r="J1309" i="2"/>
  <c r="L1309" i="2" s="1"/>
  <c r="J1313" i="2"/>
  <c r="L1313" i="2" s="1"/>
  <c r="J1317" i="2"/>
  <c r="L1317" i="2" s="1"/>
  <c r="J1321" i="2"/>
  <c r="L1321" i="2" s="1"/>
  <c r="J1325" i="2"/>
  <c r="L1325" i="2" s="1"/>
  <c r="J1329" i="2"/>
  <c r="L1329" i="2" s="1"/>
  <c r="J1333" i="2"/>
  <c r="L1333" i="2" s="1"/>
  <c r="J1337" i="2"/>
  <c r="L1337" i="2" s="1"/>
  <c r="J1341" i="2"/>
  <c r="L1341" i="2" s="1"/>
  <c r="J1345" i="2"/>
  <c r="L1345" i="2" s="1"/>
  <c r="J1299" i="2"/>
  <c r="L1299" i="2" s="1"/>
  <c r="J1303" i="2"/>
  <c r="L1303" i="2" s="1"/>
  <c r="J1307" i="2"/>
  <c r="L1307" i="2" s="1"/>
  <c r="J1311" i="2"/>
  <c r="L1311" i="2" s="1"/>
  <c r="J1315" i="2"/>
  <c r="L1315" i="2" s="1"/>
  <c r="J1319" i="2"/>
  <c r="L1319" i="2" s="1"/>
  <c r="J1323" i="2"/>
  <c r="L1323" i="2" s="1"/>
  <c r="J1327" i="2"/>
  <c r="L1327" i="2" s="1"/>
  <c r="J1331" i="2"/>
  <c r="L1331" i="2" s="1"/>
  <c r="J1335" i="2"/>
  <c r="L1335" i="2" s="1"/>
  <c r="J1339" i="2"/>
  <c r="L1339" i="2" s="1"/>
  <c r="J1343" i="2"/>
  <c r="L1343" i="2" s="1"/>
  <c r="J1298" i="2"/>
  <c r="L1298" i="2" s="1"/>
  <c r="J1302" i="2"/>
  <c r="L1302" i="2" s="1"/>
  <c r="J1306" i="2"/>
  <c r="L1306" i="2" s="1"/>
  <c r="J1310" i="2"/>
  <c r="L1310" i="2" s="1"/>
  <c r="J1314" i="2"/>
  <c r="L1314" i="2" s="1"/>
  <c r="J1318" i="2"/>
  <c r="L1318" i="2" s="1"/>
  <c r="J1322" i="2"/>
  <c r="L1322" i="2" s="1"/>
  <c r="J1326" i="2"/>
  <c r="L1326" i="2" s="1"/>
  <c r="J1330" i="2"/>
  <c r="L1330" i="2" s="1"/>
  <c r="J1334" i="2"/>
  <c r="L1334" i="2" s="1"/>
  <c r="J1338" i="2"/>
  <c r="L1338" i="2" s="1"/>
  <c r="J1342" i="2"/>
  <c r="L1342" i="2" s="1"/>
  <c r="J1346" i="2"/>
  <c r="L1346" i="2" s="1"/>
  <c r="J1350" i="2"/>
  <c r="L1350" i="2" s="1"/>
  <c r="J1354" i="2"/>
  <c r="L1354" i="2" s="1"/>
  <c r="J1358" i="2"/>
  <c r="L1358" i="2" s="1"/>
  <c r="J1362" i="2"/>
  <c r="L1362" i="2" s="1"/>
  <c r="J1366" i="2"/>
  <c r="L1366" i="2" s="1"/>
  <c r="J1370" i="2"/>
  <c r="L1370" i="2" s="1"/>
  <c r="J1374" i="2"/>
  <c r="L1374" i="2" s="1"/>
  <c r="J1378" i="2"/>
  <c r="L1378" i="2" s="1"/>
  <c r="J1382" i="2"/>
  <c r="L1382" i="2" s="1"/>
  <c r="J1386" i="2"/>
  <c r="L1386" i="2" s="1"/>
  <c r="J1390" i="2"/>
  <c r="L1390" i="2" s="1"/>
  <c r="J1347" i="2"/>
  <c r="L1347" i="2" s="1"/>
  <c r="J1351" i="2"/>
  <c r="L1351" i="2" s="1"/>
  <c r="J1355" i="2"/>
  <c r="L1355" i="2" s="1"/>
  <c r="J1359" i="2"/>
  <c r="L1359" i="2" s="1"/>
  <c r="J1363" i="2"/>
  <c r="L1363" i="2" s="1"/>
  <c r="J1367" i="2"/>
  <c r="L1367" i="2" s="1"/>
  <c r="J1371" i="2"/>
  <c r="L1371" i="2" s="1"/>
  <c r="J1375" i="2"/>
  <c r="L1375" i="2" s="1"/>
  <c r="J1379" i="2"/>
  <c r="L1379" i="2" s="1"/>
  <c r="J1383" i="2"/>
  <c r="L1383" i="2" s="1"/>
  <c r="J1387" i="2"/>
  <c r="L1387" i="2" s="1"/>
  <c r="J1391" i="2"/>
  <c r="L1391" i="2" s="1"/>
  <c r="J1348" i="2"/>
  <c r="L1348" i="2" s="1"/>
  <c r="J1352" i="2"/>
  <c r="L1352" i="2" s="1"/>
  <c r="J1356" i="2"/>
  <c r="L1356" i="2" s="1"/>
  <c r="J1360" i="2"/>
  <c r="L1360" i="2" s="1"/>
  <c r="J1364" i="2"/>
  <c r="L1364" i="2" s="1"/>
  <c r="J1368" i="2"/>
  <c r="L1368" i="2" s="1"/>
  <c r="J1372" i="2"/>
  <c r="L1372" i="2" s="1"/>
  <c r="J1376" i="2"/>
  <c r="L1376" i="2" s="1"/>
  <c r="J1380" i="2"/>
  <c r="L1380" i="2" s="1"/>
  <c r="J1384" i="2"/>
  <c r="L1384" i="2" s="1"/>
  <c r="J1388" i="2"/>
  <c r="L1388" i="2" s="1"/>
  <c r="J1392" i="2"/>
  <c r="L1392" i="2" s="1"/>
  <c r="J1349" i="2"/>
  <c r="L1349" i="2" s="1"/>
  <c r="J1353" i="2"/>
  <c r="L1353" i="2" s="1"/>
  <c r="J1357" i="2"/>
  <c r="L1357" i="2" s="1"/>
  <c r="J1361" i="2"/>
  <c r="L1361" i="2" s="1"/>
  <c r="J1365" i="2"/>
  <c r="L1365" i="2" s="1"/>
  <c r="J1369" i="2"/>
  <c r="L1369" i="2" s="1"/>
  <c r="J1373" i="2"/>
  <c r="L1373" i="2" s="1"/>
  <c r="J1377" i="2"/>
  <c r="L1377" i="2" s="1"/>
  <c r="J1381" i="2"/>
  <c r="L1381" i="2" s="1"/>
  <c r="J1385" i="2"/>
  <c r="L1385" i="2" s="1"/>
  <c r="J1389" i="2"/>
  <c r="L1389" i="2" s="1"/>
  <c r="J1393" i="2"/>
  <c r="L1393" i="2" s="1"/>
  <c r="J1396" i="2"/>
  <c r="L1396" i="2" s="1"/>
  <c r="J1400" i="2"/>
  <c r="L1400" i="2" s="1"/>
  <c r="J1404" i="2"/>
  <c r="L1404" i="2" s="1"/>
  <c r="J1408" i="2"/>
  <c r="L1408" i="2" s="1"/>
  <c r="J1412" i="2"/>
  <c r="L1412" i="2" s="1"/>
  <c r="J1416" i="2"/>
  <c r="L1416" i="2" s="1"/>
  <c r="J1420" i="2"/>
  <c r="L1420" i="2" s="1"/>
  <c r="J1424" i="2"/>
  <c r="L1424" i="2" s="1"/>
  <c r="J1428" i="2"/>
  <c r="L1428" i="2" s="1"/>
  <c r="J1432" i="2"/>
  <c r="L1432" i="2" s="1"/>
  <c r="J1436" i="2"/>
  <c r="L1436" i="2" s="1"/>
  <c r="J1440" i="2"/>
  <c r="L1440" i="2" s="1"/>
  <c r="J1397" i="2"/>
  <c r="L1397" i="2" s="1"/>
  <c r="J1401" i="2"/>
  <c r="L1401" i="2" s="1"/>
  <c r="J1405" i="2"/>
  <c r="L1405" i="2" s="1"/>
  <c r="J1409" i="2"/>
  <c r="L1409" i="2" s="1"/>
  <c r="J1413" i="2"/>
  <c r="L1413" i="2" s="1"/>
  <c r="J1417" i="2"/>
  <c r="L1417" i="2" s="1"/>
  <c r="J1421" i="2"/>
  <c r="L1421" i="2" s="1"/>
  <c r="J1425" i="2"/>
  <c r="L1425" i="2" s="1"/>
  <c r="J1429" i="2"/>
  <c r="L1429" i="2" s="1"/>
  <c r="J1433" i="2"/>
  <c r="L1433" i="2" s="1"/>
  <c r="J1437" i="2"/>
  <c r="L1437" i="2" s="1"/>
  <c r="J1441" i="2"/>
  <c r="L1441" i="2" s="1"/>
  <c r="J1395" i="2"/>
  <c r="L1395" i="2" s="1"/>
  <c r="J1399" i="2"/>
  <c r="L1399" i="2" s="1"/>
  <c r="J1403" i="2"/>
  <c r="L1403" i="2" s="1"/>
  <c r="J1407" i="2"/>
  <c r="L1407" i="2" s="1"/>
  <c r="J1411" i="2"/>
  <c r="L1411" i="2" s="1"/>
  <c r="J1415" i="2"/>
  <c r="L1415" i="2" s="1"/>
  <c r="J1419" i="2"/>
  <c r="L1419" i="2" s="1"/>
  <c r="J1423" i="2"/>
  <c r="L1423" i="2" s="1"/>
  <c r="J1427" i="2"/>
  <c r="L1427" i="2" s="1"/>
  <c r="J1431" i="2"/>
  <c r="L1431" i="2" s="1"/>
  <c r="J1435" i="2"/>
  <c r="L1435" i="2" s="1"/>
  <c r="J1439" i="2"/>
  <c r="L1439" i="2" s="1"/>
  <c r="J1394" i="2"/>
  <c r="L1394" i="2" s="1"/>
  <c r="J1398" i="2"/>
  <c r="L1398" i="2" s="1"/>
  <c r="J1402" i="2"/>
  <c r="L1402" i="2" s="1"/>
  <c r="J1406" i="2"/>
  <c r="L1406" i="2" s="1"/>
  <c r="J1410" i="2"/>
  <c r="L1410" i="2" s="1"/>
  <c r="J1414" i="2"/>
  <c r="L1414" i="2" s="1"/>
  <c r="J1418" i="2"/>
  <c r="L1418" i="2" s="1"/>
  <c r="J1422" i="2"/>
  <c r="L1422" i="2" s="1"/>
  <c r="J1426" i="2"/>
  <c r="L1426" i="2" s="1"/>
  <c r="J1430" i="2"/>
  <c r="L1430" i="2" s="1"/>
  <c r="J1434" i="2"/>
  <c r="L1434" i="2" s="1"/>
  <c r="J1438" i="2"/>
  <c r="L1438" i="2" s="1"/>
  <c r="J1154" i="2"/>
  <c r="L1154" i="2" s="1"/>
  <c r="J1158" i="2"/>
  <c r="L1158" i="2" s="1"/>
  <c r="J1162" i="2"/>
  <c r="L1162" i="2" s="1"/>
  <c r="J1166" i="2"/>
  <c r="L1166" i="2" s="1"/>
  <c r="J1170" i="2"/>
  <c r="L1170" i="2" s="1"/>
  <c r="J1174" i="2"/>
  <c r="L1174" i="2" s="1"/>
  <c r="J1178" i="2"/>
  <c r="L1178" i="2" s="1"/>
  <c r="J1182" i="2"/>
  <c r="L1182" i="2" s="1"/>
  <c r="J1186" i="2"/>
  <c r="L1186" i="2" s="1"/>
  <c r="J1190" i="2"/>
  <c r="L1190" i="2" s="1"/>
  <c r="J1194" i="2"/>
  <c r="L1194" i="2" s="1"/>
  <c r="J1198" i="2"/>
  <c r="L1198" i="2" s="1"/>
  <c r="J1155" i="2"/>
  <c r="L1155" i="2" s="1"/>
  <c r="J1159" i="2"/>
  <c r="L1159" i="2" s="1"/>
  <c r="J1163" i="2"/>
  <c r="L1163" i="2" s="1"/>
  <c r="J1167" i="2"/>
  <c r="L1167" i="2" s="1"/>
  <c r="J1171" i="2"/>
  <c r="L1171" i="2" s="1"/>
  <c r="J1175" i="2"/>
  <c r="L1175" i="2" s="1"/>
  <c r="J1179" i="2"/>
  <c r="L1179" i="2" s="1"/>
  <c r="J1183" i="2"/>
  <c r="L1183" i="2" s="1"/>
  <c r="J1187" i="2"/>
  <c r="L1187" i="2" s="1"/>
  <c r="J1191" i="2"/>
  <c r="L1191" i="2" s="1"/>
  <c r="J1195" i="2"/>
  <c r="L1195" i="2" s="1"/>
  <c r="J1199" i="2"/>
  <c r="L1199" i="2" s="1"/>
  <c r="J1156" i="2"/>
  <c r="L1156" i="2" s="1"/>
  <c r="J1160" i="2"/>
  <c r="L1160" i="2" s="1"/>
  <c r="J1164" i="2"/>
  <c r="L1164" i="2" s="1"/>
  <c r="J1168" i="2"/>
  <c r="L1168" i="2" s="1"/>
  <c r="J1172" i="2"/>
  <c r="L1172" i="2" s="1"/>
  <c r="J1176" i="2"/>
  <c r="L1176" i="2" s="1"/>
  <c r="J1180" i="2"/>
  <c r="L1180" i="2" s="1"/>
  <c r="J1184" i="2"/>
  <c r="L1184" i="2" s="1"/>
  <c r="J1188" i="2"/>
  <c r="L1188" i="2" s="1"/>
  <c r="J1192" i="2"/>
  <c r="L1192" i="2" s="1"/>
  <c r="J1196" i="2"/>
  <c r="L1196" i="2" s="1"/>
  <c r="J1200" i="2"/>
  <c r="L1200" i="2" s="1"/>
  <c r="J1157" i="2"/>
  <c r="L1157" i="2" s="1"/>
  <c r="J1161" i="2"/>
  <c r="L1161" i="2" s="1"/>
  <c r="J1165" i="2"/>
  <c r="L1165" i="2" s="1"/>
  <c r="J1169" i="2"/>
  <c r="L1169" i="2" s="1"/>
  <c r="J1173" i="2"/>
  <c r="L1173" i="2" s="1"/>
  <c r="J1177" i="2"/>
  <c r="L1177" i="2" s="1"/>
  <c r="J1181" i="2"/>
  <c r="L1181" i="2" s="1"/>
  <c r="J1185" i="2"/>
  <c r="L1185" i="2" s="1"/>
  <c r="J1189" i="2"/>
  <c r="L1189" i="2" s="1"/>
  <c r="J1193" i="2"/>
  <c r="L1193" i="2" s="1"/>
  <c r="J1197" i="2"/>
  <c r="L1197" i="2" s="1"/>
  <c r="J1201" i="2"/>
  <c r="L1201" i="2" s="1"/>
  <c r="J1204" i="2"/>
  <c r="L1204" i="2" s="1"/>
  <c r="J1208" i="2"/>
  <c r="L1208" i="2" s="1"/>
  <c r="J1212" i="2"/>
  <c r="L1212" i="2" s="1"/>
  <c r="J1216" i="2"/>
  <c r="L1216" i="2" s="1"/>
  <c r="J1220" i="2"/>
  <c r="L1220" i="2" s="1"/>
  <c r="J1224" i="2"/>
  <c r="L1224" i="2" s="1"/>
  <c r="J1228" i="2"/>
  <c r="L1228" i="2" s="1"/>
  <c r="J1232" i="2"/>
  <c r="L1232" i="2" s="1"/>
  <c r="J1236" i="2"/>
  <c r="L1236" i="2" s="1"/>
  <c r="J1240" i="2"/>
  <c r="L1240" i="2" s="1"/>
  <c r="J1244" i="2"/>
  <c r="L1244" i="2" s="1"/>
  <c r="J1248" i="2"/>
  <c r="L1248" i="2" s="1"/>
  <c r="J1205" i="2"/>
  <c r="L1205" i="2" s="1"/>
  <c r="J1209" i="2"/>
  <c r="L1209" i="2" s="1"/>
  <c r="J1213" i="2"/>
  <c r="L1213" i="2" s="1"/>
  <c r="J1217" i="2"/>
  <c r="L1217" i="2" s="1"/>
  <c r="J1221" i="2"/>
  <c r="L1221" i="2" s="1"/>
  <c r="J1225" i="2"/>
  <c r="L1225" i="2" s="1"/>
  <c r="J1229" i="2"/>
  <c r="L1229" i="2" s="1"/>
  <c r="J1233" i="2"/>
  <c r="L1233" i="2" s="1"/>
  <c r="J1237" i="2"/>
  <c r="L1237" i="2" s="1"/>
  <c r="J1241" i="2"/>
  <c r="L1241" i="2" s="1"/>
  <c r="J1245" i="2"/>
  <c r="L1245" i="2" s="1"/>
  <c r="J1249" i="2"/>
  <c r="L1249" i="2" s="1"/>
  <c r="J1203" i="2"/>
  <c r="L1203" i="2" s="1"/>
  <c r="J1207" i="2"/>
  <c r="L1207" i="2" s="1"/>
  <c r="J1211" i="2"/>
  <c r="L1211" i="2" s="1"/>
  <c r="J1215" i="2"/>
  <c r="L1215" i="2" s="1"/>
  <c r="J1219" i="2"/>
  <c r="L1219" i="2" s="1"/>
  <c r="J1223" i="2"/>
  <c r="L1223" i="2" s="1"/>
  <c r="J1227" i="2"/>
  <c r="L1227" i="2" s="1"/>
  <c r="J1231" i="2"/>
  <c r="L1231" i="2" s="1"/>
  <c r="J1235" i="2"/>
  <c r="L1235" i="2" s="1"/>
  <c r="J1239" i="2"/>
  <c r="L1239" i="2" s="1"/>
  <c r="J1243" i="2"/>
  <c r="L1243" i="2" s="1"/>
  <c r="J1247" i="2"/>
  <c r="L1247" i="2" s="1"/>
  <c r="J1202" i="2"/>
  <c r="L1202" i="2" s="1"/>
  <c r="J1206" i="2"/>
  <c r="L1206" i="2" s="1"/>
  <c r="J1210" i="2"/>
  <c r="L1210" i="2" s="1"/>
  <c r="J1214" i="2"/>
  <c r="L1214" i="2" s="1"/>
  <c r="J1218" i="2"/>
  <c r="L1218" i="2" s="1"/>
  <c r="J1222" i="2"/>
  <c r="L1222" i="2" s="1"/>
  <c r="J1226" i="2"/>
  <c r="L1226" i="2" s="1"/>
  <c r="J1230" i="2"/>
  <c r="L1230" i="2" s="1"/>
  <c r="J1234" i="2"/>
  <c r="L1234" i="2" s="1"/>
  <c r="J1238" i="2"/>
  <c r="L1238" i="2" s="1"/>
  <c r="J1242" i="2"/>
  <c r="L1242" i="2" s="1"/>
  <c r="J1246" i="2"/>
  <c r="L1246" i="2" s="1"/>
  <c r="J482" i="2"/>
  <c r="L482" i="2" s="1"/>
  <c r="J486" i="2"/>
  <c r="L486" i="2" s="1"/>
  <c r="J490" i="2"/>
  <c r="L490" i="2" s="1"/>
  <c r="J494" i="2"/>
  <c r="L494" i="2" s="1"/>
  <c r="J498" i="2"/>
  <c r="L498" i="2" s="1"/>
  <c r="J502" i="2"/>
  <c r="L502" i="2" s="1"/>
  <c r="J506" i="2"/>
  <c r="L506" i="2" s="1"/>
  <c r="J510" i="2"/>
  <c r="L510" i="2" s="1"/>
  <c r="J514" i="2"/>
  <c r="L514" i="2" s="1"/>
  <c r="J518" i="2"/>
  <c r="L518" i="2" s="1"/>
  <c r="J522" i="2"/>
  <c r="L522" i="2" s="1"/>
  <c r="J526" i="2"/>
  <c r="L526" i="2" s="1"/>
  <c r="J483" i="2"/>
  <c r="L483" i="2" s="1"/>
  <c r="J487" i="2"/>
  <c r="L487" i="2" s="1"/>
  <c r="J491" i="2"/>
  <c r="L491" i="2" s="1"/>
  <c r="J495" i="2"/>
  <c r="L495" i="2" s="1"/>
  <c r="J499" i="2"/>
  <c r="L499" i="2" s="1"/>
  <c r="J503" i="2"/>
  <c r="L503" i="2" s="1"/>
  <c r="J507" i="2"/>
  <c r="L507" i="2" s="1"/>
  <c r="J511" i="2"/>
  <c r="L511" i="2" s="1"/>
  <c r="J515" i="2"/>
  <c r="L515" i="2" s="1"/>
  <c r="J519" i="2"/>
  <c r="L519" i="2" s="1"/>
  <c r="J523" i="2"/>
  <c r="L523" i="2" s="1"/>
  <c r="J527" i="2"/>
  <c r="L527" i="2" s="1"/>
  <c r="J484" i="2"/>
  <c r="L484" i="2" s="1"/>
  <c r="J488" i="2"/>
  <c r="L488" i="2" s="1"/>
  <c r="J492" i="2"/>
  <c r="L492" i="2" s="1"/>
  <c r="J496" i="2"/>
  <c r="L496" i="2" s="1"/>
  <c r="J500" i="2"/>
  <c r="L500" i="2" s="1"/>
  <c r="J504" i="2"/>
  <c r="L504" i="2" s="1"/>
  <c r="J508" i="2"/>
  <c r="L508" i="2" s="1"/>
  <c r="J512" i="2"/>
  <c r="L512" i="2" s="1"/>
  <c r="J516" i="2"/>
  <c r="L516" i="2" s="1"/>
  <c r="J520" i="2"/>
  <c r="L520" i="2" s="1"/>
  <c r="J524" i="2"/>
  <c r="L524" i="2" s="1"/>
  <c r="J528" i="2"/>
  <c r="L528" i="2" s="1"/>
  <c r="J485" i="2"/>
  <c r="L485" i="2" s="1"/>
  <c r="J489" i="2"/>
  <c r="L489" i="2" s="1"/>
  <c r="J493" i="2"/>
  <c r="L493" i="2" s="1"/>
  <c r="J497" i="2"/>
  <c r="L497" i="2" s="1"/>
  <c r="J501" i="2"/>
  <c r="L501" i="2" s="1"/>
  <c r="J505" i="2"/>
  <c r="L505" i="2" s="1"/>
  <c r="J509" i="2"/>
  <c r="L509" i="2" s="1"/>
  <c r="J513" i="2"/>
  <c r="L513" i="2" s="1"/>
  <c r="J517" i="2"/>
  <c r="L517" i="2" s="1"/>
  <c r="J521" i="2"/>
  <c r="L521" i="2" s="1"/>
  <c r="J525" i="2"/>
  <c r="L525" i="2" s="1"/>
  <c r="J529" i="2"/>
  <c r="L529" i="2" s="1"/>
  <c r="J532" i="2"/>
  <c r="L532" i="2" s="1"/>
  <c r="J536" i="2"/>
  <c r="L536" i="2" s="1"/>
  <c r="J540" i="2"/>
  <c r="L540" i="2" s="1"/>
  <c r="J544" i="2"/>
  <c r="L544" i="2" s="1"/>
  <c r="J548" i="2"/>
  <c r="L548" i="2" s="1"/>
  <c r="J552" i="2"/>
  <c r="L552" i="2" s="1"/>
  <c r="J556" i="2"/>
  <c r="L556" i="2" s="1"/>
  <c r="J560" i="2"/>
  <c r="L560" i="2" s="1"/>
  <c r="J564" i="2"/>
  <c r="L564" i="2" s="1"/>
  <c r="J568" i="2"/>
  <c r="L568" i="2" s="1"/>
  <c r="J572" i="2"/>
  <c r="L572" i="2" s="1"/>
  <c r="J576" i="2"/>
  <c r="L576" i="2" s="1"/>
  <c r="J533" i="2"/>
  <c r="L533" i="2" s="1"/>
  <c r="J537" i="2"/>
  <c r="L537" i="2" s="1"/>
  <c r="J541" i="2"/>
  <c r="L541" i="2" s="1"/>
  <c r="J545" i="2"/>
  <c r="L545" i="2" s="1"/>
  <c r="J549" i="2"/>
  <c r="L549" i="2" s="1"/>
  <c r="J553" i="2"/>
  <c r="L553" i="2" s="1"/>
  <c r="J557" i="2"/>
  <c r="L557" i="2" s="1"/>
  <c r="J561" i="2"/>
  <c r="L561" i="2" s="1"/>
  <c r="J565" i="2"/>
  <c r="L565" i="2" s="1"/>
  <c r="J569" i="2"/>
  <c r="L569" i="2" s="1"/>
  <c r="J573" i="2"/>
  <c r="L573" i="2" s="1"/>
  <c r="J577" i="2"/>
  <c r="L577" i="2" s="1"/>
  <c r="J531" i="2"/>
  <c r="L531" i="2" s="1"/>
  <c r="J535" i="2"/>
  <c r="L535" i="2" s="1"/>
  <c r="J539" i="2"/>
  <c r="L539" i="2" s="1"/>
  <c r="J543" i="2"/>
  <c r="L543" i="2" s="1"/>
  <c r="J547" i="2"/>
  <c r="L547" i="2" s="1"/>
  <c r="J551" i="2"/>
  <c r="L551" i="2" s="1"/>
  <c r="J555" i="2"/>
  <c r="L555" i="2" s="1"/>
  <c r="J559" i="2"/>
  <c r="L559" i="2" s="1"/>
  <c r="J563" i="2"/>
  <c r="L563" i="2" s="1"/>
  <c r="J567" i="2"/>
  <c r="L567" i="2" s="1"/>
  <c r="J571" i="2"/>
  <c r="L571" i="2" s="1"/>
  <c r="J575" i="2"/>
  <c r="L575" i="2" s="1"/>
  <c r="J530" i="2"/>
  <c r="L530" i="2" s="1"/>
  <c r="J534" i="2"/>
  <c r="L534" i="2" s="1"/>
  <c r="J538" i="2"/>
  <c r="L538" i="2" s="1"/>
  <c r="J542" i="2"/>
  <c r="L542" i="2" s="1"/>
  <c r="J546" i="2"/>
  <c r="L546" i="2" s="1"/>
  <c r="J550" i="2"/>
  <c r="L550" i="2" s="1"/>
  <c r="J554" i="2"/>
  <c r="L554" i="2" s="1"/>
  <c r="J558" i="2"/>
  <c r="L558" i="2" s="1"/>
  <c r="J562" i="2"/>
  <c r="L562" i="2" s="1"/>
  <c r="J566" i="2"/>
  <c r="L566" i="2" s="1"/>
  <c r="J570" i="2"/>
  <c r="L570" i="2" s="1"/>
  <c r="J574" i="2"/>
  <c r="L574" i="2" s="1"/>
  <c r="I1446" i="2"/>
  <c r="I1450" i="2"/>
  <c r="I1454" i="2"/>
  <c r="I1458" i="2"/>
  <c r="I1462" i="2"/>
  <c r="I1466" i="2"/>
  <c r="I1470" i="2"/>
  <c r="I1474" i="2"/>
  <c r="I1478" i="2"/>
  <c r="I1482" i="2"/>
  <c r="I1486" i="2"/>
  <c r="I1443" i="2"/>
  <c r="I1447" i="2"/>
  <c r="I1451" i="2"/>
  <c r="I1455" i="2"/>
  <c r="I1459" i="2"/>
  <c r="I1463" i="2"/>
  <c r="I1467" i="2"/>
  <c r="I1471" i="2"/>
  <c r="I1475" i="2"/>
  <c r="I1479" i="2"/>
  <c r="I1483" i="2"/>
  <c r="I1487" i="2"/>
  <c r="I1444" i="2"/>
  <c r="I1448" i="2"/>
  <c r="I1452" i="2"/>
  <c r="I1456" i="2"/>
  <c r="I1460" i="2"/>
  <c r="I1464" i="2"/>
  <c r="I1468" i="2"/>
  <c r="I1472" i="2"/>
  <c r="I1476" i="2"/>
  <c r="I1480" i="2"/>
  <c r="I1484" i="2"/>
  <c r="I1488" i="2"/>
  <c r="I1445" i="2"/>
  <c r="I1449" i="2"/>
  <c r="I1453" i="2"/>
  <c r="I1457" i="2"/>
  <c r="I1461" i="2"/>
  <c r="I1465" i="2"/>
  <c r="I1469" i="2"/>
  <c r="I1473" i="2"/>
  <c r="I1477" i="2"/>
  <c r="I1481" i="2"/>
  <c r="I1485" i="2"/>
  <c r="I1489" i="2"/>
  <c r="I1492" i="2"/>
  <c r="I1496" i="2"/>
  <c r="I1500" i="2"/>
  <c r="I1504" i="2"/>
  <c r="I1508" i="2"/>
  <c r="I1512" i="2"/>
  <c r="I1516" i="2"/>
  <c r="I1520" i="2"/>
  <c r="I1524" i="2"/>
  <c r="I1528" i="2"/>
  <c r="I1532" i="2"/>
  <c r="I1536" i="2"/>
  <c r="I1493" i="2"/>
  <c r="I1497" i="2"/>
  <c r="I1501" i="2"/>
  <c r="I1505" i="2"/>
  <c r="I1509" i="2"/>
  <c r="I1513" i="2"/>
  <c r="I1517" i="2"/>
  <c r="I1521" i="2"/>
  <c r="I1525" i="2"/>
  <c r="I1529" i="2"/>
  <c r="I1533" i="2"/>
  <c r="I1537" i="2"/>
  <c r="I1491" i="2"/>
  <c r="I1495" i="2"/>
  <c r="I1499" i="2"/>
  <c r="I1503" i="2"/>
  <c r="I1507" i="2"/>
  <c r="I1511" i="2"/>
  <c r="I1515" i="2"/>
  <c r="I1519" i="2"/>
  <c r="I1523" i="2"/>
  <c r="I1527" i="2"/>
  <c r="I1531" i="2"/>
  <c r="I1535" i="2"/>
  <c r="I1490" i="2"/>
  <c r="I1494" i="2"/>
  <c r="I1498" i="2"/>
  <c r="I1502" i="2"/>
  <c r="I1506" i="2"/>
  <c r="I1510" i="2"/>
  <c r="I1514" i="2"/>
  <c r="I1518" i="2"/>
  <c r="I1522" i="2"/>
  <c r="I1526" i="2"/>
  <c r="I1530" i="2"/>
  <c r="I1534" i="2"/>
  <c r="I1634" i="2"/>
  <c r="I1638" i="2"/>
  <c r="I1642" i="2"/>
  <c r="I1646" i="2"/>
  <c r="I1650" i="2"/>
  <c r="I1654" i="2"/>
  <c r="I1658" i="2"/>
  <c r="I1662" i="2"/>
  <c r="I1666" i="2"/>
  <c r="I1670" i="2"/>
  <c r="I1674" i="2"/>
  <c r="I1678" i="2"/>
  <c r="I1635" i="2"/>
  <c r="I1639" i="2"/>
  <c r="I1643" i="2"/>
  <c r="I1647" i="2"/>
  <c r="I1651" i="2"/>
  <c r="I1655" i="2"/>
  <c r="I1659" i="2"/>
  <c r="I1663" i="2"/>
  <c r="I1667" i="2"/>
  <c r="I1671" i="2"/>
  <c r="I1676" i="2"/>
  <c r="I1679" i="2"/>
  <c r="I1636" i="2"/>
  <c r="I1640" i="2"/>
  <c r="I1644" i="2"/>
  <c r="I1648" i="2"/>
  <c r="I1652" i="2"/>
  <c r="I1656" i="2"/>
  <c r="I1660" i="2"/>
  <c r="I1664" i="2"/>
  <c r="I1668" i="2"/>
  <c r="I1672" i="2"/>
  <c r="I1677" i="2"/>
  <c r="I1680" i="2"/>
  <c r="I1637" i="2"/>
  <c r="I1641" i="2"/>
  <c r="I1645" i="2"/>
  <c r="I1649" i="2"/>
  <c r="I1653" i="2"/>
  <c r="I1657" i="2"/>
  <c r="I1661" i="2"/>
  <c r="I1665" i="2"/>
  <c r="I1669" i="2"/>
  <c r="I1673" i="2"/>
  <c r="I1675" i="2"/>
  <c r="I1681" i="2"/>
  <c r="I1684" i="2"/>
  <c r="I1688" i="2"/>
  <c r="I1692" i="2"/>
  <c r="I1696" i="2"/>
  <c r="I1700" i="2"/>
  <c r="I1704" i="2"/>
  <c r="I1708" i="2"/>
  <c r="I1712" i="2"/>
  <c r="I1716" i="2"/>
  <c r="I1720" i="2"/>
  <c r="I1724" i="2"/>
  <c r="I1729" i="2"/>
  <c r="I1685" i="2"/>
  <c r="I1689" i="2"/>
  <c r="I1693" i="2"/>
  <c r="I1697" i="2"/>
  <c r="I1701" i="2"/>
  <c r="I1705" i="2"/>
  <c r="I1709" i="2"/>
  <c r="I1713" i="2"/>
  <c r="I1717" i="2"/>
  <c r="I1721" i="2"/>
  <c r="I1725" i="2"/>
  <c r="I1728" i="2"/>
  <c r="I1683" i="2"/>
  <c r="I1687" i="2"/>
  <c r="I1691" i="2"/>
  <c r="I1695" i="2"/>
  <c r="I1699" i="2"/>
  <c r="I1703" i="2"/>
  <c r="I1707" i="2"/>
  <c r="I1711" i="2"/>
  <c r="I1715" i="2"/>
  <c r="I1719" i="2"/>
  <c r="I1723" i="2"/>
  <c r="I1726" i="2"/>
  <c r="I1682" i="2"/>
  <c r="I1686" i="2"/>
  <c r="I1690" i="2"/>
  <c r="I1694" i="2"/>
  <c r="I1698" i="2"/>
  <c r="I1702" i="2"/>
  <c r="I1706" i="2"/>
  <c r="I1710" i="2"/>
  <c r="I1714" i="2"/>
  <c r="I1718" i="2"/>
  <c r="I1722" i="2"/>
  <c r="I1727" i="2"/>
  <c r="I1538" i="2"/>
  <c r="I1542" i="2"/>
  <c r="I1546" i="2"/>
  <c r="I1550" i="2"/>
  <c r="I1554" i="2"/>
  <c r="I1558" i="2"/>
  <c r="I1562" i="2"/>
  <c r="I1566" i="2"/>
  <c r="I1570" i="2"/>
  <c r="I1574" i="2"/>
  <c r="I1578" i="2"/>
  <c r="I1582" i="2"/>
  <c r="I1539" i="2"/>
  <c r="I1543" i="2"/>
  <c r="I1547" i="2"/>
  <c r="I1551" i="2"/>
  <c r="I1555" i="2"/>
  <c r="I1559" i="2"/>
  <c r="I1563" i="2"/>
  <c r="I1567" i="2"/>
  <c r="I1571" i="2"/>
  <c r="I1575" i="2"/>
  <c r="I1579" i="2"/>
  <c r="I1583" i="2"/>
  <c r="I1540" i="2"/>
  <c r="I1544" i="2"/>
  <c r="I1548" i="2"/>
  <c r="I1552" i="2"/>
  <c r="I1556" i="2"/>
  <c r="I1560" i="2"/>
  <c r="I1564" i="2"/>
  <c r="I1568" i="2"/>
  <c r="I1572" i="2"/>
  <c r="I1576" i="2"/>
  <c r="I1580" i="2"/>
  <c r="I1584" i="2"/>
  <c r="I1541" i="2"/>
  <c r="I1545" i="2"/>
  <c r="I1549" i="2"/>
  <c r="I1553" i="2"/>
  <c r="I1557" i="2"/>
  <c r="I1561" i="2"/>
  <c r="I1565" i="2"/>
  <c r="I1569" i="2"/>
  <c r="I1573" i="2"/>
  <c r="I1577" i="2"/>
  <c r="I1581" i="2"/>
  <c r="I1585" i="2"/>
  <c r="I1588" i="2"/>
  <c r="I1592" i="2"/>
  <c r="I1596" i="2"/>
  <c r="I1600" i="2"/>
  <c r="I1604" i="2"/>
  <c r="I1608" i="2"/>
  <c r="I1612" i="2"/>
  <c r="I1616" i="2"/>
  <c r="I1620" i="2"/>
  <c r="I1624" i="2"/>
  <c r="I1628" i="2"/>
  <c r="I1632" i="2"/>
  <c r="I1589" i="2"/>
  <c r="I1593" i="2"/>
  <c r="I1597" i="2"/>
  <c r="I1601" i="2"/>
  <c r="I1605" i="2"/>
  <c r="I1609" i="2"/>
  <c r="I1613" i="2"/>
  <c r="I1617" i="2"/>
  <c r="I1621" i="2"/>
  <c r="I1625" i="2"/>
  <c r="I1629" i="2"/>
  <c r="I1633" i="2"/>
  <c r="I1587" i="2"/>
  <c r="I1591" i="2"/>
  <c r="I1595" i="2"/>
  <c r="I1599" i="2"/>
  <c r="I1603" i="2"/>
  <c r="I1607" i="2"/>
  <c r="I1611" i="2"/>
  <c r="I1615" i="2"/>
  <c r="I1619" i="2"/>
  <c r="I1623" i="2"/>
  <c r="I1627" i="2"/>
  <c r="I1631" i="2"/>
  <c r="I1586" i="2"/>
  <c r="I1590" i="2"/>
  <c r="I1594" i="2"/>
  <c r="I1598" i="2"/>
  <c r="I1602" i="2"/>
  <c r="I1606" i="2"/>
  <c r="I1610" i="2"/>
  <c r="I1614" i="2"/>
  <c r="I1618" i="2"/>
  <c r="I1622" i="2"/>
  <c r="I1626" i="2"/>
  <c r="I1630" i="2"/>
  <c r="I2" i="2"/>
  <c r="I6" i="2"/>
  <c r="I10" i="2"/>
  <c r="I14" i="2"/>
  <c r="I18" i="2"/>
  <c r="I22" i="2"/>
  <c r="I26" i="2"/>
  <c r="I30" i="2"/>
  <c r="I34" i="2"/>
  <c r="I38" i="2"/>
  <c r="I42" i="2"/>
  <c r="I46" i="2"/>
  <c r="I3" i="2"/>
  <c r="I7" i="2"/>
  <c r="I11" i="2"/>
  <c r="I15" i="2"/>
  <c r="I19" i="2"/>
  <c r="I23" i="2"/>
  <c r="I27" i="2"/>
  <c r="I31" i="2"/>
  <c r="I35" i="2"/>
  <c r="I39" i="2"/>
  <c r="I43" i="2"/>
  <c r="I47" i="2"/>
  <c r="I4" i="2"/>
  <c r="I8" i="2"/>
  <c r="I12" i="2"/>
  <c r="I16" i="2"/>
  <c r="I20" i="2"/>
  <c r="I24" i="2"/>
  <c r="I28" i="2"/>
  <c r="I32" i="2"/>
  <c r="I36" i="2"/>
  <c r="I40" i="2"/>
  <c r="I44" i="2"/>
  <c r="I48" i="2"/>
  <c r="I5" i="2"/>
  <c r="I9" i="2"/>
  <c r="I13" i="2"/>
  <c r="I17" i="2"/>
  <c r="I21" i="2"/>
  <c r="I25" i="2"/>
  <c r="I29" i="2"/>
  <c r="I33" i="2"/>
  <c r="I37" i="2"/>
  <c r="I41" i="2"/>
  <c r="I45" i="2"/>
  <c r="I49" i="2"/>
  <c r="I52" i="2"/>
  <c r="I56" i="2"/>
  <c r="I60" i="2"/>
  <c r="I64" i="2"/>
  <c r="I68" i="2"/>
  <c r="I72" i="2"/>
  <c r="I76" i="2"/>
  <c r="I80" i="2"/>
  <c r="I84" i="2"/>
  <c r="I88" i="2"/>
  <c r="I92" i="2"/>
  <c r="I96" i="2"/>
  <c r="I53" i="2"/>
  <c r="I57" i="2"/>
  <c r="I61" i="2"/>
  <c r="I65" i="2"/>
  <c r="I69" i="2"/>
  <c r="I73" i="2"/>
  <c r="I77" i="2"/>
  <c r="I81" i="2"/>
  <c r="I85" i="2"/>
  <c r="I89" i="2"/>
  <c r="I93" i="2"/>
  <c r="I97" i="2"/>
  <c r="I51" i="2"/>
  <c r="I55" i="2"/>
  <c r="I59" i="2"/>
  <c r="I63" i="2"/>
  <c r="I67" i="2"/>
  <c r="I71" i="2"/>
  <c r="I75" i="2"/>
  <c r="I79" i="2"/>
  <c r="I83" i="2"/>
  <c r="I87" i="2"/>
  <c r="I91" i="2"/>
  <c r="I95" i="2"/>
  <c r="I50" i="2"/>
  <c r="I54" i="2"/>
  <c r="I58" i="2"/>
  <c r="I62" i="2"/>
  <c r="I66" i="2"/>
  <c r="I70" i="2"/>
  <c r="I74" i="2"/>
  <c r="I78" i="2"/>
  <c r="I82" i="2"/>
  <c r="I86" i="2"/>
  <c r="I90" i="2"/>
  <c r="I94" i="2"/>
  <c r="I194" i="2"/>
  <c r="I198" i="2"/>
  <c r="I202" i="2"/>
  <c r="I206" i="2"/>
  <c r="I210" i="2"/>
  <c r="I214" i="2"/>
  <c r="I218" i="2"/>
  <c r="I222" i="2"/>
  <c r="I226" i="2"/>
  <c r="I230" i="2"/>
  <c r="I234" i="2"/>
  <c r="I238" i="2"/>
  <c r="I195" i="2"/>
  <c r="I199" i="2"/>
  <c r="I203" i="2"/>
  <c r="I207" i="2"/>
  <c r="I211" i="2"/>
  <c r="I215" i="2"/>
  <c r="I219" i="2"/>
  <c r="I223" i="2"/>
  <c r="I227" i="2"/>
  <c r="I231" i="2"/>
  <c r="I235" i="2"/>
  <c r="I239" i="2"/>
  <c r="I196" i="2"/>
  <c r="I200" i="2"/>
  <c r="I204" i="2"/>
  <c r="I208" i="2"/>
  <c r="I212" i="2"/>
  <c r="I216" i="2"/>
  <c r="I220" i="2"/>
  <c r="I224" i="2"/>
  <c r="I228" i="2"/>
  <c r="I232" i="2"/>
  <c r="I236" i="2"/>
  <c r="I240" i="2"/>
  <c r="I197" i="2"/>
  <c r="I201" i="2"/>
  <c r="I205" i="2"/>
  <c r="I209" i="2"/>
  <c r="I213" i="2"/>
  <c r="I217" i="2"/>
  <c r="I221" i="2"/>
  <c r="I225" i="2"/>
  <c r="I229" i="2"/>
  <c r="I233" i="2"/>
  <c r="I237" i="2"/>
  <c r="I241" i="2"/>
  <c r="I244" i="2"/>
  <c r="I248" i="2"/>
  <c r="I252" i="2"/>
  <c r="I256" i="2"/>
  <c r="I260" i="2"/>
  <c r="I264" i="2"/>
  <c r="I268" i="2"/>
  <c r="I272" i="2"/>
  <c r="I276" i="2"/>
  <c r="I280" i="2"/>
  <c r="I284" i="2"/>
  <c r="I288" i="2"/>
  <c r="I245" i="2"/>
  <c r="I249" i="2"/>
  <c r="I253" i="2"/>
  <c r="I257" i="2"/>
  <c r="I261" i="2"/>
  <c r="I265" i="2"/>
  <c r="I269" i="2"/>
  <c r="I273" i="2"/>
  <c r="I277" i="2"/>
  <c r="I281" i="2"/>
  <c r="I285" i="2"/>
  <c r="I289" i="2"/>
  <c r="I243" i="2"/>
  <c r="I247" i="2"/>
  <c r="I251" i="2"/>
  <c r="I255" i="2"/>
  <c r="I259" i="2"/>
  <c r="I263" i="2"/>
  <c r="I267" i="2"/>
  <c r="I271" i="2"/>
  <c r="I275" i="2"/>
  <c r="I279" i="2"/>
  <c r="I283" i="2"/>
  <c r="I287" i="2"/>
  <c r="I242" i="2"/>
  <c r="I246" i="2"/>
  <c r="I250" i="2"/>
  <c r="I254" i="2"/>
  <c r="I258" i="2"/>
  <c r="I262" i="2"/>
  <c r="I266" i="2"/>
  <c r="I270" i="2"/>
  <c r="I274" i="2"/>
  <c r="I278" i="2"/>
  <c r="I282" i="2"/>
  <c r="I286" i="2"/>
  <c r="I98" i="2"/>
  <c r="I102" i="2"/>
  <c r="I106" i="2"/>
  <c r="I110" i="2"/>
  <c r="I114" i="2"/>
  <c r="I118" i="2"/>
  <c r="I122" i="2"/>
  <c r="I126" i="2"/>
  <c r="I130" i="2"/>
  <c r="I134" i="2"/>
  <c r="I138" i="2"/>
  <c r="I142" i="2"/>
  <c r="I99" i="2"/>
  <c r="I103" i="2"/>
  <c r="I107" i="2"/>
  <c r="I111" i="2"/>
  <c r="I115" i="2"/>
  <c r="I119" i="2"/>
  <c r="I123" i="2"/>
  <c r="I127" i="2"/>
  <c r="I131" i="2"/>
  <c r="I135" i="2"/>
  <c r="I139" i="2"/>
  <c r="I143" i="2"/>
  <c r="I100" i="2"/>
  <c r="I104" i="2"/>
  <c r="I108" i="2"/>
  <c r="I112" i="2"/>
  <c r="I116" i="2"/>
  <c r="I120" i="2"/>
  <c r="I124" i="2"/>
  <c r="I128" i="2"/>
  <c r="I132" i="2"/>
  <c r="I136" i="2"/>
  <c r="I140" i="2"/>
  <c r="I144" i="2"/>
  <c r="I101" i="2"/>
  <c r="I105" i="2"/>
  <c r="I109" i="2"/>
  <c r="I113" i="2"/>
  <c r="I117" i="2"/>
  <c r="I121" i="2"/>
  <c r="I125" i="2"/>
  <c r="I129" i="2"/>
  <c r="I133" i="2"/>
  <c r="I137" i="2"/>
  <c r="I141" i="2"/>
  <c r="I145" i="2"/>
  <c r="I148" i="2"/>
  <c r="I152" i="2"/>
  <c r="I156" i="2"/>
  <c r="I160" i="2"/>
  <c r="I164" i="2"/>
  <c r="I168" i="2"/>
  <c r="I172" i="2"/>
  <c r="I176" i="2"/>
  <c r="I180" i="2"/>
  <c r="I184" i="2"/>
  <c r="I188" i="2"/>
  <c r="I192" i="2"/>
  <c r="I149" i="2"/>
  <c r="I153" i="2"/>
  <c r="I157" i="2"/>
  <c r="I161" i="2"/>
  <c r="I165" i="2"/>
  <c r="I169" i="2"/>
  <c r="I173" i="2"/>
  <c r="I177" i="2"/>
  <c r="I181" i="2"/>
  <c r="I185" i="2"/>
  <c r="I189" i="2"/>
  <c r="I193" i="2"/>
  <c r="I147" i="2"/>
  <c r="I151" i="2"/>
  <c r="I155" i="2"/>
  <c r="I159" i="2"/>
  <c r="I163" i="2"/>
  <c r="I167" i="2"/>
  <c r="I171" i="2"/>
  <c r="I175" i="2"/>
  <c r="I179" i="2"/>
  <c r="I183" i="2"/>
  <c r="I187" i="2"/>
  <c r="I191" i="2"/>
  <c r="I146" i="2"/>
  <c r="I150" i="2"/>
  <c r="I154" i="2"/>
  <c r="I158" i="2"/>
  <c r="I162" i="2"/>
  <c r="I166" i="2"/>
  <c r="I170" i="2"/>
  <c r="I174" i="2"/>
  <c r="I178" i="2"/>
  <c r="I182" i="2"/>
  <c r="I186" i="2"/>
  <c r="I190" i="2"/>
  <c r="I1922" i="2"/>
  <c r="I1926" i="2"/>
  <c r="I1930" i="2"/>
  <c r="I1934" i="2"/>
  <c r="I1938" i="2"/>
  <c r="I1942" i="2"/>
  <c r="I1946" i="2"/>
  <c r="I1950" i="2"/>
  <c r="I1954" i="2"/>
  <c r="I1958" i="2"/>
  <c r="I1962" i="2"/>
  <c r="I1966" i="2"/>
  <c r="I1923" i="2"/>
  <c r="I1927" i="2"/>
  <c r="I1931" i="2"/>
  <c r="I1935" i="2"/>
  <c r="I1939" i="2"/>
  <c r="I1943" i="2"/>
  <c r="I1947" i="2"/>
  <c r="I1951" i="2"/>
  <c r="I1955" i="2"/>
  <c r="I1959" i="2"/>
  <c r="I1963" i="2"/>
  <c r="I1967" i="2"/>
  <c r="I1924" i="2"/>
  <c r="I1928" i="2"/>
  <c r="I1932" i="2"/>
  <c r="I1936" i="2"/>
  <c r="I1940" i="2"/>
  <c r="I1944" i="2"/>
  <c r="I1948" i="2"/>
  <c r="I1952" i="2"/>
  <c r="I1956" i="2"/>
  <c r="I1960" i="2"/>
  <c r="I1964" i="2"/>
  <c r="I1968" i="2"/>
  <c r="I1925" i="2"/>
  <c r="I1929" i="2"/>
  <c r="I1933" i="2"/>
  <c r="I1937" i="2"/>
  <c r="I1941" i="2"/>
  <c r="I1945" i="2"/>
  <c r="I1949" i="2"/>
  <c r="I1953" i="2"/>
  <c r="I1957" i="2"/>
  <c r="I1961" i="2"/>
  <c r="I1965" i="2"/>
  <c r="I1969" i="2"/>
  <c r="I1972" i="2"/>
  <c r="I1976" i="2"/>
  <c r="I1980" i="2"/>
  <c r="I1984" i="2"/>
  <c r="I1988" i="2"/>
  <c r="I1992" i="2"/>
  <c r="I1996" i="2"/>
  <c r="I2000" i="2"/>
  <c r="I2004" i="2"/>
  <c r="I2008" i="2"/>
  <c r="I2012" i="2"/>
  <c r="I2016" i="2"/>
  <c r="I1973" i="2"/>
  <c r="I1977" i="2"/>
  <c r="I1981" i="2"/>
  <c r="I1985" i="2"/>
  <c r="I1989" i="2"/>
  <c r="I1993" i="2"/>
  <c r="I1997" i="2"/>
  <c r="I2001" i="2"/>
  <c r="I2005" i="2"/>
  <c r="I2009" i="2"/>
  <c r="I2013" i="2"/>
  <c r="I2017" i="2"/>
  <c r="I1971" i="2"/>
  <c r="I1975" i="2"/>
  <c r="I1979" i="2"/>
  <c r="I1983" i="2"/>
  <c r="I1987" i="2"/>
  <c r="I1991" i="2"/>
  <c r="I1995" i="2"/>
  <c r="I1999" i="2"/>
  <c r="I2003" i="2"/>
  <c r="I2007" i="2"/>
  <c r="I2011" i="2"/>
  <c r="I2015" i="2"/>
  <c r="I1970" i="2"/>
  <c r="I1974" i="2"/>
  <c r="I1978" i="2"/>
  <c r="I1982" i="2"/>
  <c r="I1986" i="2"/>
  <c r="I1990" i="2"/>
  <c r="I1994" i="2"/>
  <c r="I1998" i="2"/>
  <c r="I2002" i="2"/>
  <c r="I2006" i="2"/>
  <c r="I2010" i="2"/>
  <c r="I2014" i="2"/>
  <c r="I2018" i="2"/>
  <c r="I2022" i="2"/>
  <c r="I2026" i="2"/>
  <c r="I2030" i="2"/>
  <c r="I2034" i="2"/>
  <c r="I2038" i="2"/>
  <c r="I2042" i="2"/>
  <c r="I2046" i="2"/>
  <c r="I2050" i="2"/>
  <c r="I2054" i="2"/>
  <c r="I2058" i="2"/>
  <c r="I2062" i="2"/>
  <c r="I2019" i="2"/>
  <c r="I2023" i="2"/>
  <c r="I2027" i="2"/>
  <c r="I2031" i="2"/>
  <c r="I2035" i="2"/>
  <c r="I2039" i="2"/>
  <c r="I2043" i="2"/>
  <c r="I2047" i="2"/>
  <c r="I2051" i="2"/>
  <c r="I2055" i="2"/>
  <c r="I2059" i="2"/>
  <c r="I2063" i="2"/>
  <c r="I2020" i="2"/>
  <c r="I2024" i="2"/>
  <c r="I2028" i="2"/>
  <c r="I2032" i="2"/>
  <c r="I2036" i="2"/>
  <c r="I2040" i="2"/>
  <c r="I2044" i="2"/>
  <c r="I2048" i="2"/>
  <c r="I2052" i="2"/>
  <c r="I2056" i="2"/>
  <c r="I2060" i="2"/>
  <c r="I2064" i="2"/>
  <c r="I2021" i="2"/>
  <c r="I2025" i="2"/>
  <c r="I2029" i="2"/>
  <c r="I2033" i="2"/>
  <c r="I2037" i="2"/>
  <c r="I2041" i="2"/>
  <c r="I2045" i="2"/>
  <c r="I2049" i="2"/>
  <c r="I2053" i="2"/>
  <c r="I2057" i="2"/>
  <c r="I2061" i="2"/>
  <c r="I2065" i="2"/>
  <c r="I2068" i="2"/>
  <c r="I2072" i="2"/>
  <c r="I2076" i="2"/>
  <c r="I2080" i="2"/>
  <c r="I2084" i="2"/>
  <c r="I2088" i="2"/>
  <c r="I2092" i="2"/>
  <c r="I2096" i="2"/>
  <c r="I2100" i="2"/>
  <c r="I2104" i="2"/>
  <c r="I2108" i="2"/>
  <c r="I2112" i="2"/>
  <c r="I2069" i="2"/>
  <c r="I2073" i="2"/>
  <c r="I2077" i="2"/>
  <c r="I2081" i="2"/>
  <c r="I2085" i="2"/>
  <c r="I2089" i="2"/>
  <c r="I2093" i="2"/>
  <c r="I2097" i="2"/>
  <c r="I2101" i="2"/>
  <c r="I2105" i="2"/>
  <c r="I2109" i="2"/>
  <c r="I2113" i="2"/>
  <c r="I2067" i="2"/>
  <c r="I2071" i="2"/>
  <c r="I2075" i="2"/>
  <c r="I2079" i="2"/>
  <c r="I2083" i="2"/>
  <c r="I2087" i="2"/>
  <c r="I2091" i="2"/>
  <c r="I2095" i="2"/>
  <c r="I2099" i="2"/>
  <c r="I2103" i="2"/>
  <c r="I2107" i="2"/>
  <c r="I2111" i="2"/>
  <c r="I2066" i="2"/>
  <c r="I2070" i="2"/>
  <c r="I2074" i="2"/>
  <c r="I2078" i="2"/>
  <c r="I2082" i="2"/>
  <c r="I2086" i="2"/>
  <c r="I2090" i="2"/>
  <c r="I2094" i="2"/>
  <c r="I2098" i="2"/>
  <c r="I2102" i="2"/>
  <c r="I2106" i="2"/>
  <c r="I2110" i="2"/>
  <c r="I578" i="2"/>
  <c r="I582" i="2"/>
  <c r="I586" i="2"/>
  <c r="I590" i="2"/>
  <c r="I594" i="2"/>
  <c r="I598" i="2"/>
  <c r="I602" i="2"/>
  <c r="I606" i="2"/>
  <c r="I610" i="2"/>
  <c r="I614" i="2"/>
  <c r="I618" i="2"/>
  <c r="I622" i="2"/>
  <c r="I579" i="2"/>
  <c r="I583" i="2"/>
  <c r="I587" i="2"/>
  <c r="I591" i="2"/>
  <c r="I595" i="2"/>
  <c r="I599" i="2"/>
  <c r="I603" i="2"/>
  <c r="I607" i="2"/>
  <c r="I611" i="2"/>
  <c r="I615" i="2"/>
  <c r="I619" i="2"/>
  <c r="I623" i="2"/>
  <c r="I580" i="2"/>
  <c r="I584" i="2"/>
  <c r="I588" i="2"/>
  <c r="I592" i="2"/>
  <c r="I596" i="2"/>
  <c r="I600" i="2"/>
  <c r="I604" i="2"/>
  <c r="I608" i="2"/>
  <c r="I612" i="2"/>
  <c r="I616" i="2"/>
  <c r="I620" i="2"/>
  <c r="I624" i="2"/>
  <c r="I581" i="2"/>
  <c r="I585" i="2"/>
  <c r="I589" i="2"/>
  <c r="I593" i="2"/>
  <c r="I597" i="2"/>
  <c r="I601" i="2"/>
  <c r="I605" i="2"/>
  <c r="I609" i="2"/>
  <c r="I613" i="2"/>
  <c r="I617" i="2"/>
  <c r="I621" i="2"/>
  <c r="I625" i="2"/>
  <c r="I628" i="2"/>
  <c r="I632" i="2"/>
  <c r="I636" i="2"/>
  <c r="I640" i="2"/>
  <c r="I644" i="2"/>
  <c r="I648" i="2"/>
  <c r="I652" i="2"/>
  <c r="I656" i="2"/>
  <c r="I660" i="2"/>
  <c r="I664" i="2"/>
  <c r="I668" i="2"/>
  <c r="I672" i="2"/>
  <c r="I629" i="2"/>
  <c r="I633" i="2"/>
  <c r="I637" i="2"/>
  <c r="I641" i="2"/>
  <c r="I645" i="2"/>
  <c r="I649" i="2"/>
  <c r="I653" i="2"/>
  <c r="I657" i="2"/>
  <c r="I661" i="2"/>
  <c r="I665" i="2"/>
  <c r="I669" i="2"/>
  <c r="I673" i="2"/>
  <c r="I627" i="2"/>
  <c r="I631" i="2"/>
  <c r="I635" i="2"/>
  <c r="I639" i="2"/>
  <c r="I643" i="2"/>
  <c r="I647" i="2"/>
  <c r="I651" i="2"/>
  <c r="I655" i="2"/>
  <c r="I659" i="2"/>
  <c r="I663" i="2"/>
  <c r="I667" i="2"/>
  <c r="I671" i="2"/>
  <c r="I626" i="2"/>
  <c r="I630" i="2"/>
  <c r="I634" i="2"/>
  <c r="I638" i="2"/>
  <c r="I642" i="2"/>
  <c r="I646" i="2"/>
  <c r="I650" i="2"/>
  <c r="I654" i="2"/>
  <c r="I658" i="2"/>
  <c r="I662" i="2"/>
  <c r="I666" i="2"/>
  <c r="I670" i="2"/>
  <c r="I386" i="2"/>
  <c r="I390" i="2"/>
  <c r="I394" i="2"/>
  <c r="I398" i="2"/>
  <c r="I402" i="2"/>
  <c r="I406" i="2"/>
  <c r="I410" i="2"/>
  <c r="I414" i="2"/>
  <c r="I418" i="2"/>
  <c r="I422" i="2"/>
  <c r="I426" i="2"/>
  <c r="I430" i="2"/>
  <c r="I387" i="2"/>
  <c r="I391" i="2"/>
  <c r="I395" i="2"/>
  <c r="I399" i="2"/>
  <c r="I403" i="2"/>
  <c r="I407" i="2"/>
  <c r="I411" i="2"/>
  <c r="I415" i="2"/>
  <c r="I419" i="2"/>
  <c r="I423" i="2"/>
  <c r="I427" i="2"/>
  <c r="I431" i="2"/>
  <c r="I388" i="2"/>
  <c r="I392" i="2"/>
  <c r="I396" i="2"/>
  <c r="I400" i="2"/>
  <c r="I404" i="2"/>
  <c r="I408" i="2"/>
  <c r="I412" i="2"/>
  <c r="I416" i="2"/>
  <c r="I420" i="2"/>
  <c r="I424" i="2"/>
  <c r="I428" i="2"/>
  <c r="I432" i="2"/>
  <c r="I389" i="2"/>
  <c r="I393" i="2"/>
  <c r="I397" i="2"/>
  <c r="I401" i="2"/>
  <c r="I405" i="2"/>
  <c r="I409" i="2"/>
  <c r="I413" i="2"/>
  <c r="I417" i="2"/>
  <c r="I421" i="2"/>
  <c r="I425" i="2"/>
  <c r="I429" i="2"/>
  <c r="I433" i="2"/>
  <c r="I436" i="2"/>
  <c r="I440" i="2"/>
  <c r="I444" i="2"/>
  <c r="I448" i="2"/>
  <c r="I452" i="2"/>
  <c r="I456" i="2"/>
  <c r="I460" i="2"/>
  <c r="I464" i="2"/>
  <c r="I468" i="2"/>
  <c r="I472" i="2"/>
  <c r="I476" i="2"/>
  <c r="I480" i="2"/>
  <c r="I437" i="2"/>
  <c r="I441" i="2"/>
  <c r="I445" i="2"/>
  <c r="I449" i="2"/>
  <c r="I453" i="2"/>
  <c r="I457" i="2"/>
  <c r="I461" i="2"/>
  <c r="I465" i="2"/>
  <c r="I469" i="2"/>
  <c r="I473" i="2"/>
  <c r="I477" i="2"/>
  <c r="I481" i="2"/>
  <c r="I435" i="2"/>
  <c r="I439" i="2"/>
  <c r="I443" i="2"/>
  <c r="I447" i="2"/>
  <c r="I451" i="2"/>
  <c r="I455" i="2"/>
  <c r="I459" i="2"/>
  <c r="I463" i="2"/>
  <c r="I467" i="2"/>
  <c r="I471" i="2"/>
  <c r="I475" i="2"/>
  <c r="I479" i="2"/>
  <c r="I434" i="2"/>
  <c r="I438" i="2"/>
  <c r="I442" i="2"/>
  <c r="I446" i="2"/>
  <c r="I450" i="2"/>
  <c r="I454" i="2"/>
  <c r="I458" i="2"/>
  <c r="I462" i="2"/>
  <c r="I466" i="2"/>
  <c r="I470" i="2"/>
  <c r="I474" i="2"/>
  <c r="I478" i="2"/>
  <c r="I962" i="2"/>
  <c r="I966" i="2"/>
  <c r="I972" i="2"/>
  <c r="I974" i="2"/>
  <c r="I978" i="2"/>
  <c r="I982" i="2"/>
  <c r="I986" i="2"/>
  <c r="I990" i="2"/>
  <c r="I994" i="2"/>
  <c r="I998" i="2"/>
  <c r="I1002" i="2"/>
  <c r="I1006" i="2"/>
  <c r="I963" i="2"/>
  <c r="I967" i="2"/>
  <c r="I973" i="2"/>
  <c r="I975" i="2"/>
  <c r="I979" i="2"/>
  <c r="I983" i="2"/>
  <c r="I987" i="2"/>
  <c r="I991" i="2"/>
  <c r="I995" i="2"/>
  <c r="I999" i="2"/>
  <c r="I1003" i="2"/>
  <c r="I1007" i="2"/>
  <c r="I964" i="2"/>
  <c r="I968" i="2"/>
  <c r="I971" i="2"/>
  <c r="I976" i="2"/>
  <c r="I980" i="2"/>
  <c r="I984" i="2"/>
  <c r="I988" i="2"/>
  <c r="I992" i="2"/>
  <c r="I996" i="2"/>
  <c r="I1000" i="2"/>
  <c r="I1004" i="2"/>
  <c r="I1008" i="2"/>
  <c r="I965" i="2"/>
  <c r="I969" i="2"/>
  <c r="I970" i="2"/>
  <c r="I977" i="2"/>
  <c r="I981" i="2"/>
  <c r="I985" i="2"/>
  <c r="I989" i="2"/>
  <c r="I993" i="2"/>
  <c r="I997" i="2"/>
  <c r="I1001" i="2"/>
  <c r="I1005" i="2"/>
  <c r="I1009" i="2"/>
  <c r="I1012" i="2"/>
  <c r="I1016" i="2"/>
  <c r="I1020" i="2"/>
  <c r="I1024" i="2"/>
  <c r="I1028" i="2"/>
  <c r="I1032" i="2"/>
  <c r="I1036" i="2"/>
  <c r="I1040" i="2"/>
  <c r="I1044" i="2"/>
  <c r="I1048" i="2"/>
  <c r="I1052" i="2"/>
  <c r="I1056" i="2"/>
  <c r="I1013" i="2"/>
  <c r="I1017" i="2"/>
  <c r="I1021" i="2"/>
  <c r="I1025" i="2"/>
  <c r="I1029" i="2"/>
  <c r="I1033" i="2"/>
  <c r="I1037" i="2"/>
  <c r="I1041" i="2"/>
  <c r="I1045" i="2"/>
  <c r="I1049" i="2"/>
  <c r="I1053" i="2"/>
  <c r="I1057" i="2"/>
  <c r="I1011" i="2"/>
  <c r="I1015" i="2"/>
  <c r="I1019" i="2"/>
  <c r="I1023" i="2"/>
  <c r="I1027" i="2"/>
  <c r="I1031" i="2"/>
  <c r="I1035" i="2"/>
  <c r="I1039" i="2"/>
  <c r="I1043" i="2"/>
  <c r="I1047" i="2"/>
  <c r="I1051" i="2"/>
  <c r="I1055" i="2"/>
  <c r="I1010" i="2"/>
  <c r="I1014" i="2"/>
  <c r="I1018" i="2"/>
  <c r="I1022" i="2"/>
  <c r="I1026" i="2"/>
  <c r="I1030" i="2"/>
  <c r="I1034" i="2"/>
  <c r="I1038" i="2"/>
  <c r="I1042" i="2"/>
  <c r="I1046" i="2"/>
  <c r="I1050" i="2"/>
  <c r="I1054" i="2"/>
  <c r="I290" i="2"/>
  <c r="I294" i="2"/>
  <c r="I298" i="2"/>
  <c r="I302" i="2"/>
  <c r="I306" i="2"/>
  <c r="I310" i="2"/>
  <c r="I314" i="2"/>
  <c r="I318" i="2"/>
  <c r="I322" i="2"/>
  <c r="I326" i="2"/>
  <c r="I330" i="2"/>
  <c r="I334" i="2"/>
  <c r="I291" i="2"/>
  <c r="I295" i="2"/>
  <c r="I299" i="2"/>
  <c r="I303" i="2"/>
  <c r="I307" i="2"/>
  <c r="I311" i="2"/>
  <c r="I315" i="2"/>
  <c r="I319" i="2"/>
  <c r="I323" i="2"/>
  <c r="I327" i="2"/>
  <c r="I331" i="2"/>
  <c r="I335" i="2"/>
  <c r="I292" i="2"/>
  <c r="I296" i="2"/>
  <c r="I300" i="2"/>
  <c r="I304" i="2"/>
  <c r="I308" i="2"/>
  <c r="I312" i="2"/>
  <c r="I316" i="2"/>
  <c r="I320" i="2"/>
  <c r="I324" i="2"/>
  <c r="I328" i="2"/>
  <c r="I332" i="2"/>
  <c r="I336" i="2"/>
  <c r="I293" i="2"/>
  <c r="I297" i="2"/>
  <c r="I301" i="2"/>
  <c r="I305" i="2"/>
  <c r="I309" i="2"/>
  <c r="I313" i="2"/>
  <c r="I317" i="2"/>
  <c r="I321" i="2"/>
  <c r="I325" i="2"/>
  <c r="I329" i="2"/>
  <c r="I333" i="2"/>
  <c r="I337" i="2"/>
  <c r="I340" i="2"/>
  <c r="I344" i="2"/>
  <c r="I348" i="2"/>
  <c r="I352" i="2"/>
  <c r="I356" i="2"/>
  <c r="I360" i="2"/>
  <c r="I364" i="2"/>
  <c r="I368" i="2"/>
  <c r="I372" i="2"/>
  <c r="I376" i="2"/>
  <c r="I380" i="2"/>
  <c r="I384" i="2"/>
  <c r="I341" i="2"/>
  <c r="I345" i="2"/>
  <c r="I349" i="2"/>
  <c r="I353" i="2"/>
  <c r="I357" i="2"/>
  <c r="I361" i="2"/>
  <c r="I365" i="2"/>
  <c r="I369" i="2"/>
  <c r="I373" i="2"/>
  <c r="I377" i="2"/>
  <c r="I381" i="2"/>
  <c r="I385" i="2"/>
  <c r="I339" i="2"/>
  <c r="I343" i="2"/>
  <c r="I347" i="2"/>
  <c r="I351" i="2"/>
  <c r="I355" i="2"/>
  <c r="I359" i="2"/>
  <c r="I363" i="2"/>
  <c r="I367" i="2"/>
  <c r="I371" i="2"/>
  <c r="I375" i="2"/>
  <c r="I379" i="2"/>
  <c r="I383" i="2"/>
  <c r="I338" i="2"/>
  <c r="I342" i="2"/>
  <c r="I346" i="2"/>
  <c r="I350" i="2"/>
  <c r="I354" i="2"/>
  <c r="I358" i="2"/>
  <c r="I362" i="2"/>
  <c r="I366" i="2"/>
  <c r="I370" i="2"/>
  <c r="I374" i="2"/>
  <c r="I378" i="2"/>
  <c r="I382" i="2"/>
  <c r="I866" i="2"/>
  <c r="I870" i="2"/>
  <c r="I874" i="2"/>
  <c r="I878" i="2"/>
  <c r="I882" i="2"/>
  <c r="I886" i="2"/>
  <c r="I890" i="2"/>
  <c r="I894" i="2"/>
  <c r="I898" i="2"/>
  <c r="I902" i="2"/>
  <c r="I906" i="2"/>
  <c r="I910" i="2"/>
  <c r="I867" i="2"/>
  <c r="I871" i="2"/>
  <c r="I875" i="2"/>
  <c r="I879" i="2"/>
  <c r="I883" i="2"/>
  <c r="I887" i="2"/>
  <c r="I891" i="2"/>
  <c r="I895" i="2"/>
  <c r="I899" i="2"/>
  <c r="I903" i="2"/>
  <c r="I907" i="2"/>
  <c r="I911" i="2"/>
  <c r="I868" i="2"/>
  <c r="I872" i="2"/>
  <c r="I876" i="2"/>
  <c r="I880" i="2"/>
  <c r="I884" i="2"/>
  <c r="I888" i="2"/>
  <c r="I892" i="2"/>
  <c r="I896" i="2"/>
  <c r="I900" i="2"/>
  <c r="I904" i="2"/>
  <c r="I908" i="2"/>
  <c r="I912" i="2"/>
  <c r="I869" i="2"/>
  <c r="I873" i="2"/>
  <c r="I877" i="2"/>
  <c r="I881" i="2"/>
  <c r="I885" i="2"/>
  <c r="I889" i="2"/>
  <c r="I893" i="2"/>
  <c r="I897" i="2"/>
  <c r="I901" i="2"/>
  <c r="I905" i="2"/>
  <c r="I909" i="2"/>
  <c r="I913" i="2"/>
  <c r="I916" i="2"/>
  <c r="I920" i="2"/>
  <c r="I924" i="2"/>
  <c r="I928" i="2"/>
  <c r="I932" i="2"/>
  <c r="I936" i="2"/>
  <c r="I940" i="2"/>
  <c r="I944" i="2"/>
  <c r="I948" i="2"/>
  <c r="I952" i="2"/>
  <c r="I956" i="2"/>
  <c r="I960" i="2"/>
  <c r="I917" i="2"/>
  <c r="I921" i="2"/>
  <c r="I925" i="2"/>
  <c r="I929" i="2"/>
  <c r="I933" i="2"/>
  <c r="I937" i="2"/>
  <c r="I941" i="2"/>
  <c r="I945" i="2"/>
  <c r="I949" i="2"/>
  <c r="I953" i="2"/>
  <c r="I957" i="2"/>
  <c r="I961" i="2"/>
  <c r="I915" i="2"/>
  <c r="I919" i="2"/>
  <c r="I923" i="2"/>
  <c r="I927" i="2"/>
  <c r="I931" i="2"/>
  <c r="I935" i="2"/>
  <c r="I939" i="2"/>
  <c r="I943" i="2"/>
  <c r="I947" i="2"/>
  <c r="I951" i="2"/>
  <c r="I955" i="2"/>
  <c r="I959" i="2"/>
  <c r="I914" i="2"/>
  <c r="I918" i="2"/>
  <c r="I922" i="2"/>
  <c r="I926" i="2"/>
  <c r="I930" i="2"/>
  <c r="I934" i="2"/>
  <c r="I938" i="2"/>
  <c r="I942" i="2"/>
  <c r="I946" i="2"/>
  <c r="I950" i="2"/>
  <c r="I954" i="2"/>
  <c r="I958" i="2"/>
  <c r="I770" i="2"/>
  <c r="I774" i="2"/>
  <c r="I778" i="2"/>
  <c r="I782" i="2"/>
  <c r="I786" i="2"/>
  <c r="I790" i="2"/>
  <c r="I794" i="2"/>
  <c r="I798" i="2"/>
  <c r="I802" i="2"/>
  <c r="I806" i="2"/>
  <c r="I810" i="2"/>
  <c r="I814" i="2"/>
  <c r="I771" i="2"/>
  <c r="I775" i="2"/>
  <c r="I779" i="2"/>
  <c r="I783" i="2"/>
  <c r="I787" i="2"/>
  <c r="I791" i="2"/>
  <c r="I795" i="2"/>
  <c r="I799" i="2"/>
  <c r="I803" i="2"/>
  <c r="I807" i="2"/>
  <c r="I811" i="2"/>
  <c r="I815" i="2"/>
  <c r="I772" i="2"/>
  <c r="I776" i="2"/>
  <c r="I780" i="2"/>
  <c r="I784" i="2"/>
  <c r="I788" i="2"/>
  <c r="I792" i="2"/>
  <c r="I796" i="2"/>
  <c r="I800" i="2"/>
  <c r="I804" i="2"/>
  <c r="I808" i="2"/>
  <c r="I812" i="2"/>
  <c r="I816" i="2"/>
  <c r="I773" i="2"/>
  <c r="I777" i="2"/>
  <c r="I781" i="2"/>
  <c r="I785" i="2"/>
  <c r="I789" i="2"/>
  <c r="I793" i="2"/>
  <c r="I797" i="2"/>
  <c r="I801" i="2"/>
  <c r="I805" i="2"/>
  <c r="I809" i="2"/>
  <c r="I813" i="2"/>
  <c r="I817" i="2"/>
  <c r="I820" i="2"/>
  <c r="I824" i="2"/>
  <c r="I828" i="2"/>
  <c r="I832" i="2"/>
  <c r="I836" i="2"/>
  <c r="I840" i="2"/>
  <c r="I844" i="2"/>
  <c r="I848" i="2"/>
  <c r="I852" i="2"/>
  <c r="I856" i="2"/>
  <c r="I860" i="2"/>
  <c r="I864" i="2"/>
  <c r="I821" i="2"/>
  <c r="I825" i="2"/>
  <c r="I829" i="2"/>
  <c r="I833" i="2"/>
  <c r="I837" i="2"/>
  <c r="I841" i="2"/>
  <c r="I845" i="2"/>
  <c r="I849" i="2"/>
  <c r="I853" i="2"/>
  <c r="I857" i="2"/>
  <c r="I861" i="2"/>
  <c r="I865" i="2"/>
  <c r="I819" i="2"/>
  <c r="I823" i="2"/>
  <c r="I827" i="2"/>
  <c r="I831" i="2"/>
  <c r="I835" i="2"/>
  <c r="I839" i="2"/>
  <c r="I843" i="2"/>
  <c r="I847" i="2"/>
  <c r="I851" i="2"/>
  <c r="I855" i="2"/>
  <c r="I859" i="2"/>
  <c r="I863" i="2"/>
  <c r="I818" i="2"/>
  <c r="I822" i="2"/>
  <c r="I826" i="2"/>
  <c r="I830" i="2"/>
  <c r="I834" i="2"/>
  <c r="I838" i="2"/>
  <c r="I842" i="2"/>
  <c r="I846" i="2"/>
  <c r="I850" i="2"/>
  <c r="I854" i="2"/>
  <c r="I858" i="2"/>
  <c r="I862" i="2"/>
  <c r="I2114" i="2"/>
  <c r="I2118" i="2"/>
  <c r="I2122" i="2"/>
  <c r="I2126" i="2"/>
  <c r="I2130" i="2"/>
  <c r="I2134" i="2"/>
  <c r="I2138" i="2"/>
  <c r="I2142" i="2"/>
  <c r="I2146" i="2"/>
  <c r="I2150" i="2"/>
  <c r="I2154" i="2"/>
  <c r="I2158" i="2"/>
  <c r="I2115" i="2"/>
  <c r="I2119" i="2"/>
  <c r="I2123" i="2"/>
  <c r="I2127" i="2"/>
  <c r="I2131" i="2"/>
  <c r="I2135" i="2"/>
  <c r="I2139" i="2"/>
  <c r="I2143" i="2"/>
  <c r="I2147" i="2"/>
  <c r="I2151" i="2"/>
  <c r="I2155" i="2"/>
  <c r="I2159" i="2"/>
  <c r="I2116" i="2"/>
  <c r="I2120" i="2"/>
  <c r="I2124" i="2"/>
  <c r="I2128" i="2"/>
  <c r="I2132" i="2"/>
  <c r="I2136" i="2"/>
  <c r="I2140" i="2"/>
  <c r="I2144" i="2"/>
  <c r="I2148" i="2"/>
  <c r="I2152" i="2"/>
  <c r="I2156" i="2"/>
  <c r="I2160" i="2"/>
  <c r="I2117" i="2"/>
  <c r="I2121" i="2"/>
  <c r="I2125" i="2"/>
  <c r="I2129" i="2"/>
  <c r="I2133" i="2"/>
  <c r="I2137" i="2"/>
  <c r="I2141" i="2"/>
  <c r="I2145" i="2"/>
  <c r="I2149" i="2"/>
  <c r="I2153" i="2"/>
  <c r="I2157" i="2"/>
  <c r="I2161" i="2"/>
  <c r="I2164" i="2"/>
  <c r="I2168" i="2"/>
  <c r="I2172" i="2"/>
  <c r="I2176" i="2"/>
  <c r="I2180" i="2"/>
  <c r="I2184" i="2"/>
  <c r="I2188" i="2"/>
  <c r="I2192" i="2"/>
  <c r="I2196" i="2"/>
  <c r="I2200" i="2"/>
  <c r="I2204" i="2"/>
  <c r="I2208" i="2"/>
  <c r="I2165" i="2"/>
  <c r="I2169" i="2"/>
  <c r="I2173" i="2"/>
  <c r="I2177" i="2"/>
  <c r="I2181" i="2"/>
  <c r="I2185" i="2"/>
  <c r="I2189" i="2"/>
  <c r="I2193" i="2"/>
  <c r="I2197" i="2"/>
  <c r="I2201" i="2"/>
  <c r="I2205" i="2"/>
  <c r="I2209" i="2"/>
  <c r="I2163" i="2"/>
  <c r="I2167" i="2"/>
  <c r="I2171" i="2"/>
  <c r="I2175" i="2"/>
  <c r="I2179" i="2"/>
  <c r="I2183" i="2"/>
  <c r="I2187" i="2"/>
  <c r="I2191" i="2"/>
  <c r="I2195" i="2"/>
  <c r="I2199" i="2"/>
  <c r="I2203" i="2"/>
  <c r="I2207" i="2"/>
  <c r="I2162" i="2"/>
  <c r="I2166" i="2"/>
  <c r="I2170" i="2"/>
  <c r="I2174" i="2"/>
  <c r="I2178" i="2"/>
  <c r="I2182" i="2"/>
  <c r="I2186" i="2"/>
  <c r="I2190" i="2"/>
  <c r="I2194" i="2"/>
  <c r="I2198" i="2"/>
  <c r="I2202" i="2"/>
  <c r="I2206" i="2"/>
  <c r="I1826" i="2"/>
  <c r="I1830" i="2"/>
  <c r="I1834" i="2"/>
  <c r="I1838" i="2"/>
  <c r="I1842" i="2"/>
  <c r="I1846" i="2"/>
  <c r="I1850" i="2"/>
  <c r="I1854" i="2"/>
  <c r="I1858" i="2"/>
  <c r="I1862" i="2"/>
  <c r="I1866" i="2"/>
  <c r="I1870" i="2"/>
  <c r="I1827" i="2"/>
  <c r="I1831" i="2"/>
  <c r="I1835" i="2"/>
  <c r="I1839" i="2"/>
  <c r="I1843" i="2"/>
  <c r="I1847" i="2"/>
  <c r="I1851" i="2"/>
  <c r="I1855" i="2"/>
  <c r="I1859" i="2"/>
  <c r="I1863" i="2"/>
  <c r="I1867" i="2"/>
  <c r="I1871" i="2"/>
  <c r="I1828" i="2"/>
  <c r="I1832" i="2"/>
  <c r="I1836" i="2"/>
  <c r="I1840" i="2"/>
  <c r="I1844" i="2"/>
  <c r="I1848" i="2"/>
  <c r="I1852" i="2"/>
  <c r="I1856" i="2"/>
  <c r="I1860" i="2"/>
  <c r="I1864" i="2"/>
  <c r="I1868" i="2"/>
  <c r="I1872" i="2"/>
  <c r="I1829" i="2"/>
  <c r="I1833" i="2"/>
  <c r="I1837" i="2"/>
  <c r="I1841" i="2"/>
  <c r="I1845" i="2"/>
  <c r="I1849" i="2"/>
  <c r="I1853" i="2"/>
  <c r="I1857" i="2"/>
  <c r="I1861" i="2"/>
  <c r="I1865" i="2"/>
  <c r="I1869" i="2"/>
  <c r="I1873" i="2"/>
  <c r="I1876" i="2"/>
  <c r="I1880" i="2"/>
  <c r="I1884" i="2"/>
  <c r="I1888" i="2"/>
  <c r="I1892" i="2"/>
  <c r="I1896" i="2"/>
  <c r="I1900" i="2"/>
  <c r="I1904" i="2"/>
  <c r="I1908" i="2"/>
  <c r="I1912" i="2"/>
  <c r="I1916" i="2"/>
  <c r="I1920" i="2"/>
  <c r="I1877" i="2"/>
  <c r="I1881" i="2"/>
  <c r="I1885" i="2"/>
  <c r="I1889" i="2"/>
  <c r="I1893" i="2"/>
  <c r="I1897" i="2"/>
  <c r="I1901" i="2"/>
  <c r="I1905" i="2"/>
  <c r="I1909" i="2"/>
  <c r="I1913" i="2"/>
  <c r="I1917" i="2"/>
  <c r="I1921" i="2"/>
  <c r="I1875" i="2"/>
  <c r="I1879" i="2"/>
  <c r="I1883" i="2"/>
  <c r="I1887" i="2"/>
  <c r="I1891" i="2"/>
  <c r="I1895" i="2"/>
  <c r="I1899" i="2"/>
  <c r="I1903" i="2"/>
  <c r="I1907" i="2"/>
  <c r="I1911" i="2"/>
  <c r="I1915" i="2"/>
  <c r="I1919" i="2"/>
  <c r="I1874" i="2"/>
  <c r="I1878" i="2"/>
  <c r="I1882" i="2"/>
  <c r="I1886" i="2"/>
  <c r="I1890" i="2"/>
  <c r="I1894" i="2"/>
  <c r="I1898" i="2"/>
  <c r="I1902" i="2"/>
  <c r="I1906" i="2"/>
  <c r="I1910" i="2"/>
  <c r="I1914" i="2"/>
  <c r="I1918" i="2"/>
  <c r="I1250" i="2"/>
  <c r="I1254" i="2"/>
  <c r="I1258" i="2"/>
  <c r="I1262" i="2"/>
  <c r="I1266" i="2"/>
  <c r="I1270" i="2"/>
  <c r="I1274" i="2"/>
  <c r="I1278" i="2"/>
  <c r="I1282" i="2"/>
  <c r="I1286" i="2"/>
  <c r="I1290" i="2"/>
  <c r="I1294" i="2"/>
  <c r="I1251" i="2"/>
  <c r="I1255" i="2"/>
  <c r="I1259" i="2"/>
  <c r="I1263" i="2"/>
  <c r="I1267" i="2"/>
  <c r="I1271" i="2"/>
  <c r="I1275" i="2"/>
  <c r="I1279" i="2"/>
  <c r="I1283" i="2"/>
  <c r="I1287" i="2"/>
  <c r="I1291" i="2"/>
  <c r="I1295" i="2"/>
  <c r="I1252" i="2"/>
  <c r="I1256" i="2"/>
  <c r="I1260" i="2"/>
  <c r="I1264" i="2"/>
  <c r="I1268" i="2"/>
  <c r="I1272" i="2"/>
  <c r="I1276" i="2"/>
  <c r="I1280" i="2"/>
  <c r="I1284" i="2"/>
  <c r="I1288" i="2"/>
  <c r="I1292" i="2"/>
  <c r="I1296" i="2"/>
  <c r="I1253" i="2"/>
  <c r="I1257" i="2"/>
  <c r="I1261" i="2"/>
  <c r="I1265" i="2"/>
  <c r="I1269" i="2"/>
  <c r="I1273" i="2"/>
  <c r="I1277" i="2"/>
  <c r="I1281" i="2"/>
  <c r="I1285" i="2"/>
  <c r="I1289" i="2"/>
  <c r="I1293" i="2"/>
  <c r="I1297" i="2"/>
  <c r="I1300" i="2"/>
  <c r="I1304" i="2"/>
  <c r="I1308" i="2"/>
  <c r="I1312" i="2"/>
  <c r="I1316" i="2"/>
  <c r="I1320" i="2"/>
  <c r="I1324" i="2"/>
  <c r="I1328" i="2"/>
  <c r="I1332" i="2"/>
  <c r="I1336" i="2"/>
  <c r="I1340" i="2"/>
  <c r="I1344" i="2"/>
  <c r="I1301" i="2"/>
  <c r="I1305" i="2"/>
  <c r="I1309" i="2"/>
  <c r="I1313" i="2"/>
  <c r="I1317" i="2"/>
  <c r="I1321" i="2"/>
  <c r="I1325" i="2"/>
  <c r="I1329" i="2"/>
  <c r="I1333" i="2"/>
  <c r="I1337" i="2"/>
  <c r="I1341" i="2"/>
  <c r="I1345" i="2"/>
  <c r="I1299" i="2"/>
  <c r="I1303" i="2"/>
  <c r="I1307" i="2"/>
  <c r="I1311" i="2"/>
  <c r="I1315" i="2"/>
  <c r="I1319" i="2"/>
  <c r="I1323" i="2"/>
  <c r="I1327" i="2"/>
  <c r="I1331" i="2"/>
  <c r="I1335" i="2"/>
  <c r="I1339" i="2"/>
  <c r="I1343" i="2"/>
  <c r="I1298" i="2"/>
  <c r="I1302" i="2"/>
  <c r="I1306" i="2"/>
  <c r="I1310" i="2"/>
  <c r="I1314" i="2"/>
  <c r="I1318" i="2"/>
  <c r="I1322" i="2"/>
  <c r="I1326" i="2"/>
  <c r="I1330" i="2"/>
  <c r="I1334" i="2"/>
  <c r="I1338" i="2"/>
  <c r="I1342" i="2"/>
  <c r="I1346" i="2"/>
  <c r="I1350" i="2"/>
  <c r="I1354" i="2"/>
  <c r="I1358" i="2"/>
  <c r="I1362" i="2"/>
  <c r="I1366" i="2"/>
  <c r="I1370" i="2"/>
  <c r="I1374" i="2"/>
  <c r="I1378" i="2"/>
  <c r="I1382" i="2"/>
  <c r="I1386" i="2"/>
  <c r="I1390" i="2"/>
  <c r="I1347" i="2"/>
  <c r="I1351" i="2"/>
  <c r="I1355" i="2"/>
  <c r="I1359" i="2"/>
  <c r="I1363" i="2"/>
  <c r="I1367" i="2"/>
  <c r="I1371" i="2"/>
  <c r="I1375" i="2"/>
  <c r="I1379" i="2"/>
  <c r="I1383" i="2"/>
  <c r="I1387" i="2"/>
  <c r="I1391" i="2"/>
  <c r="I1348" i="2"/>
  <c r="I1352" i="2"/>
  <c r="I1356" i="2"/>
  <c r="I1360" i="2"/>
  <c r="I1364" i="2"/>
  <c r="I1368" i="2"/>
  <c r="I1372" i="2"/>
  <c r="I1376" i="2"/>
  <c r="I1380" i="2"/>
  <c r="I1384" i="2"/>
  <c r="I1388" i="2"/>
  <c r="I1392" i="2"/>
  <c r="I1349" i="2"/>
  <c r="I1353" i="2"/>
  <c r="I1357" i="2"/>
  <c r="I1361" i="2"/>
  <c r="I1365" i="2"/>
  <c r="I1369" i="2"/>
  <c r="I1373" i="2"/>
  <c r="I1377" i="2"/>
  <c r="I1381" i="2"/>
  <c r="I1385" i="2"/>
  <c r="I1389" i="2"/>
  <c r="I1393" i="2"/>
  <c r="I1396" i="2"/>
  <c r="I1400" i="2"/>
  <c r="I1404" i="2"/>
  <c r="I1408" i="2"/>
  <c r="I1412" i="2"/>
  <c r="I1416" i="2"/>
  <c r="I1420" i="2"/>
  <c r="I1424" i="2"/>
  <c r="I1428" i="2"/>
  <c r="I1432" i="2"/>
  <c r="I1436" i="2"/>
  <c r="I1440" i="2"/>
  <c r="I1397" i="2"/>
  <c r="I1401" i="2"/>
  <c r="I1405" i="2"/>
  <c r="I1409" i="2"/>
  <c r="I1413" i="2"/>
  <c r="I1417" i="2"/>
  <c r="I1421" i="2"/>
  <c r="I1425" i="2"/>
  <c r="I1429" i="2"/>
  <c r="I1433" i="2"/>
  <c r="I1437" i="2"/>
  <c r="I1441" i="2"/>
  <c r="I1395" i="2"/>
  <c r="I1399" i="2"/>
  <c r="I1403" i="2"/>
  <c r="I1407" i="2"/>
  <c r="I1411" i="2"/>
  <c r="I1415" i="2"/>
  <c r="I1419" i="2"/>
  <c r="I1423" i="2"/>
  <c r="I1427" i="2"/>
  <c r="I1431" i="2"/>
  <c r="I1435" i="2"/>
  <c r="I1439" i="2"/>
  <c r="I1394" i="2"/>
  <c r="I1398" i="2"/>
  <c r="I1402" i="2"/>
  <c r="I1406" i="2"/>
  <c r="I1410" i="2"/>
  <c r="I1414" i="2"/>
  <c r="I1418" i="2"/>
  <c r="I1422" i="2"/>
  <c r="I1426" i="2"/>
  <c r="I1430" i="2"/>
  <c r="I1434" i="2"/>
  <c r="I1438" i="2"/>
  <c r="I1154" i="2"/>
  <c r="I1158" i="2"/>
  <c r="I1162" i="2"/>
  <c r="I1166" i="2"/>
  <c r="I1170" i="2"/>
  <c r="I1174" i="2"/>
  <c r="I1178" i="2"/>
  <c r="I1182" i="2"/>
  <c r="I1186" i="2"/>
  <c r="I1190" i="2"/>
  <c r="I1194" i="2"/>
  <c r="I1198" i="2"/>
  <c r="I1155" i="2"/>
  <c r="I1159" i="2"/>
  <c r="I1163" i="2"/>
  <c r="I1167" i="2"/>
  <c r="I1171" i="2"/>
  <c r="I1175" i="2"/>
  <c r="I1179" i="2"/>
  <c r="I1183" i="2"/>
  <c r="I1187" i="2"/>
  <c r="I1191" i="2"/>
  <c r="I1195" i="2"/>
  <c r="I1199" i="2"/>
  <c r="I1156" i="2"/>
  <c r="I1160" i="2"/>
  <c r="I1164" i="2"/>
  <c r="I1168" i="2"/>
  <c r="I1172" i="2"/>
  <c r="I1176" i="2"/>
  <c r="I1180" i="2"/>
  <c r="I1184" i="2"/>
  <c r="I1188" i="2"/>
  <c r="I1192" i="2"/>
  <c r="I1196" i="2"/>
  <c r="I1200" i="2"/>
  <c r="I1157" i="2"/>
  <c r="I1161" i="2"/>
  <c r="I1165" i="2"/>
  <c r="I1169" i="2"/>
  <c r="I1173" i="2"/>
  <c r="I1177" i="2"/>
  <c r="I1181" i="2"/>
  <c r="I1185" i="2"/>
  <c r="I1189" i="2"/>
  <c r="I1193" i="2"/>
  <c r="I1197" i="2"/>
  <c r="I1201" i="2"/>
  <c r="I1204" i="2"/>
  <c r="I1208" i="2"/>
  <c r="I1212" i="2"/>
  <c r="I1216" i="2"/>
  <c r="I1220" i="2"/>
  <c r="I1224" i="2"/>
  <c r="I1228" i="2"/>
  <c r="I1232" i="2"/>
  <c r="I1236" i="2"/>
  <c r="I1240" i="2"/>
  <c r="I1244" i="2"/>
  <c r="I1248" i="2"/>
  <c r="I1205" i="2"/>
  <c r="I1209" i="2"/>
  <c r="I1213" i="2"/>
  <c r="I1217" i="2"/>
  <c r="I1221" i="2"/>
  <c r="I1225" i="2"/>
  <c r="I1229" i="2"/>
  <c r="I1233" i="2"/>
  <c r="I1237" i="2"/>
  <c r="I1241" i="2"/>
  <c r="I1245" i="2"/>
  <c r="I1249" i="2"/>
  <c r="I1203" i="2"/>
  <c r="I1207" i="2"/>
  <c r="I1211" i="2"/>
  <c r="I1215" i="2"/>
  <c r="I1219" i="2"/>
  <c r="I1223" i="2"/>
  <c r="I1227" i="2"/>
  <c r="I1231" i="2"/>
  <c r="I1235" i="2"/>
  <c r="I1239" i="2"/>
  <c r="I1243" i="2"/>
  <c r="I1247" i="2"/>
  <c r="I1202" i="2"/>
  <c r="I1206" i="2"/>
  <c r="I1210" i="2"/>
  <c r="I1214" i="2"/>
  <c r="I1218" i="2"/>
  <c r="I1222" i="2"/>
  <c r="I1226" i="2"/>
  <c r="I1230" i="2"/>
  <c r="I1234" i="2"/>
  <c r="I1238" i="2"/>
  <c r="I1242" i="2"/>
  <c r="I1246" i="2"/>
  <c r="I482" i="2"/>
  <c r="I486" i="2"/>
  <c r="I490" i="2"/>
  <c r="I494" i="2"/>
  <c r="I498" i="2"/>
  <c r="I502" i="2"/>
  <c r="I506" i="2"/>
  <c r="I510" i="2"/>
  <c r="I514" i="2"/>
  <c r="I518" i="2"/>
  <c r="I522" i="2"/>
  <c r="I526" i="2"/>
  <c r="I483" i="2"/>
  <c r="I487" i="2"/>
  <c r="I491" i="2"/>
  <c r="I495" i="2"/>
  <c r="I499" i="2"/>
  <c r="I503" i="2"/>
  <c r="I507" i="2"/>
  <c r="I511" i="2"/>
  <c r="I515" i="2"/>
  <c r="I519" i="2"/>
  <c r="I523" i="2"/>
  <c r="I527" i="2"/>
  <c r="I484" i="2"/>
  <c r="I488" i="2"/>
  <c r="I492" i="2"/>
  <c r="I496" i="2"/>
  <c r="I500" i="2"/>
  <c r="I504" i="2"/>
  <c r="I508" i="2"/>
  <c r="I512" i="2"/>
  <c r="I516" i="2"/>
  <c r="I520" i="2"/>
  <c r="I524" i="2"/>
  <c r="I528" i="2"/>
  <c r="I485" i="2"/>
  <c r="I489" i="2"/>
  <c r="I493" i="2"/>
  <c r="I497" i="2"/>
  <c r="I501" i="2"/>
  <c r="I505" i="2"/>
  <c r="I509" i="2"/>
  <c r="I513" i="2"/>
  <c r="I517" i="2"/>
  <c r="I521" i="2"/>
  <c r="I525" i="2"/>
  <c r="I529" i="2"/>
  <c r="I532" i="2"/>
  <c r="I536" i="2"/>
  <c r="I540" i="2"/>
  <c r="I544" i="2"/>
  <c r="I548" i="2"/>
  <c r="I552" i="2"/>
  <c r="I556" i="2"/>
  <c r="I560" i="2"/>
  <c r="I564" i="2"/>
  <c r="I568" i="2"/>
  <c r="I572" i="2"/>
  <c r="I576" i="2"/>
  <c r="I533" i="2"/>
  <c r="I537" i="2"/>
  <c r="I541" i="2"/>
  <c r="I545" i="2"/>
  <c r="I549" i="2"/>
  <c r="I553" i="2"/>
  <c r="I557" i="2"/>
  <c r="I561" i="2"/>
  <c r="I565" i="2"/>
  <c r="I569" i="2"/>
  <c r="I573" i="2"/>
  <c r="I577" i="2"/>
  <c r="I531" i="2"/>
  <c r="I535" i="2"/>
  <c r="I539" i="2"/>
  <c r="I543" i="2"/>
  <c r="I547" i="2"/>
  <c r="I551" i="2"/>
  <c r="I555" i="2"/>
  <c r="I559" i="2"/>
  <c r="I563" i="2"/>
  <c r="I567" i="2"/>
  <c r="I571" i="2"/>
  <c r="I575" i="2"/>
  <c r="I530" i="2"/>
  <c r="I534" i="2"/>
  <c r="I538" i="2"/>
  <c r="I542" i="2"/>
  <c r="I546" i="2"/>
  <c r="I550" i="2"/>
  <c r="I554" i="2"/>
  <c r="I558" i="2"/>
  <c r="I562" i="2"/>
  <c r="I566" i="2"/>
  <c r="I570" i="2"/>
  <c r="I574" i="2"/>
  <c r="H1446" i="2"/>
  <c r="H1450" i="2"/>
  <c r="H1454" i="2"/>
  <c r="H1458" i="2"/>
  <c r="H1462" i="2"/>
  <c r="H1466" i="2"/>
  <c r="H1470" i="2"/>
  <c r="H1474" i="2"/>
  <c r="H1478" i="2"/>
  <c r="H1482" i="2"/>
  <c r="H1486" i="2"/>
  <c r="H1443" i="2"/>
  <c r="H1447" i="2"/>
  <c r="H1451" i="2"/>
  <c r="H1455" i="2"/>
  <c r="H1459" i="2"/>
  <c r="H1463" i="2"/>
  <c r="H1467" i="2"/>
  <c r="H1471" i="2"/>
  <c r="H1475" i="2"/>
  <c r="H1479" i="2"/>
  <c r="H1483" i="2"/>
  <c r="H1487" i="2"/>
  <c r="H1444" i="2"/>
  <c r="H1448" i="2"/>
  <c r="H1452" i="2"/>
  <c r="H1456" i="2"/>
  <c r="H1460" i="2"/>
  <c r="H1464" i="2"/>
  <c r="H1468" i="2"/>
  <c r="H1472" i="2"/>
  <c r="H1476" i="2"/>
  <c r="H1480" i="2"/>
  <c r="H1484" i="2"/>
  <c r="H1488" i="2"/>
  <c r="H1445" i="2"/>
  <c r="H1449" i="2"/>
  <c r="H1453" i="2"/>
  <c r="H1457" i="2"/>
  <c r="H1461" i="2"/>
  <c r="H1465" i="2"/>
  <c r="H1469" i="2"/>
  <c r="H1473" i="2"/>
  <c r="H1477" i="2"/>
  <c r="H1481" i="2"/>
  <c r="H1485" i="2"/>
  <c r="H1489" i="2"/>
  <c r="H1492" i="2"/>
  <c r="H1496" i="2"/>
  <c r="H1500" i="2"/>
  <c r="H1504" i="2"/>
  <c r="H1508" i="2"/>
  <c r="H1512" i="2"/>
  <c r="H1516" i="2"/>
  <c r="H1520" i="2"/>
  <c r="H1524" i="2"/>
  <c r="H1528" i="2"/>
  <c r="H1532" i="2"/>
  <c r="H1536" i="2"/>
  <c r="H1493" i="2"/>
  <c r="H1497" i="2"/>
  <c r="H1501" i="2"/>
  <c r="H1505" i="2"/>
  <c r="H1509" i="2"/>
  <c r="H1513" i="2"/>
  <c r="H1517" i="2"/>
  <c r="H1521" i="2"/>
  <c r="H1525" i="2"/>
  <c r="H1529" i="2"/>
  <c r="H1533" i="2"/>
  <c r="H1537" i="2"/>
  <c r="H1491" i="2"/>
  <c r="H1495" i="2"/>
  <c r="H1499" i="2"/>
  <c r="H1503" i="2"/>
  <c r="H1507" i="2"/>
  <c r="H1511" i="2"/>
  <c r="H1515" i="2"/>
  <c r="H1519" i="2"/>
  <c r="H1523" i="2"/>
  <c r="H1527" i="2"/>
  <c r="H1531" i="2"/>
  <c r="H1535" i="2"/>
  <c r="H1490" i="2"/>
  <c r="H1494" i="2"/>
  <c r="H1498" i="2"/>
  <c r="H1502" i="2"/>
  <c r="H1506" i="2"/>
  <c r="H1510" i="2"/>
  <c r="H1514" i="2"/>
  <c r="H1518" i="2"/>
  <c r="H1522" i="2"/>
  <c r="H1526" i="2"/>
  <c r="H1530" i="2"/>
  <c r="H1534" i="2"/>
  <c r="H1634" i="2"/>
  <c r="H1638" i="2"/>
  <c r="H1642" i="2"/>
  <c r="H1646" i="2"/>
  <c r="H1650" i="2"/>
  <c r="H1654" i="2"/>
  <c r="H1658" i="2"/>
  <c r="H1662" i="2"/>
  <c r="H1666" i="2"/>
  <c r="H1670" i="2"/>
  <c r="H1674" i="2"/>
  <c r="H1678" i="2"/>
  <c r="H1635" i="2"/>
  <c r="H1639" i="2"/>
  <c r="H1643" i="2"/>
  <c r="H1647" i="2"/>
  <c r="H1651" i="2"/>
  <c r="H1655" i="2"/>
  <c r="H1659" i="2"/>
  <c r="H1663" i="2"/>
  <c r="H1667" i="2"/>
  <c r="H1671" i="2"/>
  <c r="H1676" i="2"/>
  <c r="H1679" i="2"/>
  <c r="H1636" i="2"/>
  <c r="H1640" i="2"/>
  <c r="H1644" i="2"/>
  <c r="H1648" i="2"/>
  <c r="H1652" i="2"/>
  <c r="H1656" i="2"/>
  <c r="H1660" i="2"/>
  <c r="H1664" i="2"/>
  <c r="H1668" i="2"/>
  <c r="H1672" i="2"/>
  <c r="H1677" i="2"/>
  <c r="H1680" i="2"/>
  <c r="H1637" i="2"/>
  <c r="H1641" i="2"/>
  <c r="H1645" i="2"/>
  <c r="H1649" i="2"/>
  <c r="H1653" i="2"/>
  <c r="H1657" i="2"/>
  <c r="H1661" i="2"/>
  <c r="H1665" i="2"/>
  <c r="H1669" i="2"/>
  <c r="H1673" i="2"/>
  <c r="H1675" i="2"/>
  <c r="H1681" i="2"/>
  <c r="H1684" i="2"/>
  <c r="H1688" i="2"/>
  <c r="H1692" i="2"/>
  <c r="H1696" i="2"/>
  <c r="H1700" i="2"/>
  <c r="H1704" i="2"/>
  <c r="H1708" i="2"/>
  <c r="H1712" i="2"/>
  <c r="H1716" i="2"/>
  <c r="H1720" i="2"/>
  <c r="H1724" i="2"/>
  <c r="H1729" i="2"/>
  <c r="H1685" i="2"/>
  <c r="H1689" i="2"/>
  <c r="H1693" i="2"/>
  <c r="H1697" i="2"/>
  <c r="H1701" i="2"/>
  <c r="H1705" i="2"/>
  <c r="H1709" i="2"/>
  <c r="H1713" i="2"/>
  <c r="H1717" i="2"/>
  <c r="H1721" i="2"/>
  <c r="H1725" i="2"/>
  <c r="H1728" i="2"/>
  <c r="H1683" i="2"/>
  <c r="H1687" i="2"/>
  <c r="H1691" i="2"/>
  <c r="H1695" i="2"/>
  <c r="H1699" i="2"/>
  <c r="H1703" i="2"/>
  <c r="H1707" i="2"/>
  <c r="H1711" i="2"/>
  <c r="H1715" i="2"/>
  <c r="H1719" i="2"/>
  <c r="H1723" i="2"/>
  <c r="H1726" i="2"/>
  <c r="H1682" i="2"/>
  <c r="H1686" i="2"/>
  <c r="H1690" i="2"/>
  <c r="H1694" i="2"/>
  <c r="H1698" i="2"/>
  <c r="H1702" i="2"/>
  <c r="H1706" i="2"/>
  <c r="H1710" i="2"/>
  <c r="H1714" i="2"/>
  <c r="H1718" i="2"/>
  <c r="H1722" i="2"/>
  <c r="H1727" i="2"/>
  <c r="H1538" i="2"/>
  <c r="H1542" i="2"/>
  <c r="H1546" i="2"/>
  <c r="H1550" i="2"/>
  <c r="H1554" i="2"/>
  <c r="H1558" i="2"/>
  <c r="H1562" i="2"/>
  <c r="H1566" i="2"/>
  <c r="H1570" i="2"/>
  <c r="H1574" i="2"/>
  <c r="H1578" i="2"/>
  <c r="H1582" i="2"/>
  <c r="H1539" i="2"/>
  <c r="H1543" i="2"/>
  <c r="H1547" i="2"/>
  <c r="H1551" i="2"/>
  <c r="H1555" i="2"/>
  <c r="H1559" i="2"/>
  <c r="H1563" i="2"/>
  <c r="H1567" i="2"/>
  <c r="H1571" i="2"/>
  <c r="H1575" i="2"/>
  <c r="H1579" i="2"/>
  <c r="H1583" i="2"/>
  <c r="H1540" i="2"/>
  <c r="H1544" i="2"/>
  <c r="H1548" i="2"/>
  <c r="H1552" i="2"/>
  <c r="H1556" i="2"/>
  <c r="H1560" i="2"/>
  <c r="H1564" i="2"/>
  <c r="H1568" i="2"/>
  <c r="H1572" i="2"/>
  <c r="H1576" i="2"/>
  <c r="H1580" i="2"/>
  <c r="H1584" i="2"/>
  <c r="H1541" i="2"/>
  <c r="H1545" i="2"/>
  <c r="H1549" i="2"/>
  <c r="H1553" i="2"/>
  <c r="H1557" i="2"/>
  <c r="H1561" i="2"/>
  <c r="H1565" i="2"/>
  <c r="H1569" i="2"/>
  <c r="H1573" i="2"/>
  <c r="H1577" i="2"/>
  <c r="H1581" i="2"/>
  <c r="H1585" i="2"/>
  <c r="H1588" i="2"/>
  <c r="H1592" i="2"/>
  <c r="H1596" i="2"/>
  <c r="H1600" i="2"/>
  <c r="H1604" i="2"/>
  <c r="H1608" i="2"/>
  <c r="H1612" i="2"/>
  <c r="H1616" i="2"/>
  <c r="H1620" i="2"/>
  <c r="H1624" i="2"/>
  <c r="H1628" i="2"/>
  <c r="H1632" i="2"/>
  <c r="H1589" i="2"/>
  <c r="H1593" i="2"/>
  <c r="H1597" i="2"/>
  <c r="H1601" i="2"/>
  <c r="H1605" i="2"/>
  <c r="H1609" i="2"/>
  <c r="H1613" i="2"/>
  <c r="H1617" i="2"/>
  <c r="H1621" i="2"/>
  <c r="H1625" i="2"/>
  <c r="H1629" i="2"/>
  <c r="H1633" i="2"/>
  <c r="H1587" i="2"/>
  <c r="H1591" i="2"/>
  <c r="H1595" i="2"/>
  <c r="H1599" i="2"/>
  <c r="H1603" i="2"/>
  <c r="H1607" i="2"/>
  <c r="H1611" i="2"/>
  <c r="H1615" i="2"/>
  <c r="H1619" i="2"/>
  <c r="H1623" i="2"/>
  <c r="H1627" i="2"/>
  <c r="H1631" i="2"/>
  <c r="H1586" i="2"/>
  <c r="H1590" i="2"/>
  <c r="H1594" i="2"/>
  <c r="H1598" i="2"/>
  <c r="H1602" i="2"/>
  <c r="H1606" i="2"/>
  <c r="H1610" i="2"/>
  <c r="H1614" i="2"/>
  <c r="H1618" i="2"/>
  <c r="H1622" i="2"/>
  <c r="H1626" i="2"/>
  <c r="H1630" i="2"/>
  <c r="H2" i="2"/>
  <c r="H6" i="2"/>
  <c r="H10" i="2"/>
  <c r="H14" i="2"/>
  <c r="H18" i="2"/>
  <c r="H22" i="2"/>
  <c r="H26" i="2"/>
  <c r="H30" i="2"/>
  <c r="H34" i="2"/>
  <c r="H38" i="2"/>
  <c r="H42" i="2"/>
  <c r="H46" i="2"/>
  <c r="H3" i="2"/>
  <c r="H7" i="2"/>
  <c r="H11" i="2"/>
  <c r="H15" i="2"/>
  <c r="H19" i="2"/>
  <c r="H23" i="2"/>
  <c r="H27" i="2"/>
  <c r="H31" i="2"/>
  <c r="H35" i="2"/>
  <c r="H39" i="2"/>
  <c r="H43" i="2"/>
  <c r="H47" i="2"/>
  <c r="H4" i="2"/>
  <c r="H8" i="2"/>
  <c r="H12" i="2"/>
  <c r="H16" i="2"/>
  <c r="H20" i="2"/>
  <c r="H24" i="2"/>
  <c r="H28" i="2"/>
  <c r="H32" i="2"/>
  <c r="H36" i="2"/>
  <c r="H40" i="2"/>
  <c r="H44" i="2"/>
  <c r="H48" i="2"/>
  <c r="H5" i="2"/>
  <c r="H9" i="2"/>
  <c r="H13" i="2"/>
  <c r="H17" i="2"/>
  <c r="H21" i="2"/>
  <c r="H25" i="2"/>
  <c r="H29" i="2"/>
  <c r="H33" i="2"/>
  <c r="H37" i="2"/>
  <c r="H41" i="2"/>
  <c r="H45" i="2"/>
  <c r="H49" i="2"/>
  <c r="H52" i="2"/>
  <c r="H56" i="2"/>
  <c r="H60" i="2"/>
  <c r="H64" i="2"/>
  <c r="H68" i="2"/>
  <c r="H72" i="2"/>
  <c r="H76" i="2"/>
  <c r="H80" i="2"/>
  <c r="H84" i="2"/>
  <c r="H88" i="2"/>
  <c r="H92" i="2"/>
  <c r="H96" i="2"/>
  <c r="H53" i="2"/>
  <c r="H57" i="2"/>
  <c r="H61" i="2"/>
  <c r="H65" i="2"/>
  <c r="H69" i="2"/>
  <c r="H73" i="2"/>
  <c r="H77" i="2"/>
  <c r="H81" i="2"/>
  <c r="H85" i="2"/>
  <c r="H89" i="2"/>
  <c r="H93" i="2"/>
  <c r="H97" i="2"/>
  <c r="H51" i="2"/>
  <c r="H55" i="2"/>
  <c r="H59" i="2"/>
  <c r="H63" i="2"/>
  <c r="H67" i="2"/>
  <c r="H71" i="2"/>
  <c r="H75" i="2"/>
  <c r="H79" i="2"/>
  <c r="H83" i="2"/>
  <c r="H87" i="2"/>
  <c r="H91" i="2"/>
  <c r="H95" i="2"/>
  <c r="H50" i="2"/>
  <c r="H54" i="2"/>
  <c r="H58" i="2"/>
  <c r="H62" i="2"/>
  <c r="H66" i="2"/>
  <c r="H70" i="2"/>
  <c r="H74" i="2"/>
  <c r="H78" i="2"/>
  <c r="H82" i="2"/>
  <c r="H86" i="2"/>
  <c r="H90" i="2"/>
  <c r="H94" i="2"/>
  <c r="H194" i="2"/>
  <c r="H198" i="2"/>
  <c r="H202" i="2"/>
  <c r="H206" i="2"/>
  <c r="H210" i="2"/>
  <c r="H214" i="2"/>
  <c r="H218" i="2"/>
  <c r="H222" i="2"/>
  <c r="H226" i="2"/>
  <c r="H230" i="2"/>
  <c r="H234" i="2"/>
  <c r="H238" i="2"/>
  <c r="H195" i="2"/>
  <c r="H199" i="2"/>
  <c r="H203" i="2"/>
  <c r="H207" i="2"/>
  <c r="H211" i="2"/>
  <c r="H215" i="2"/>
  <c r="H219" i="2"/>
  <c r="H223" i="2"/>
  <c r="H227" i="2"/>
  <c r="H231" i="2"/>
  <c r="H235" i="2"/>
  <c r="H239" i="2"/>
  <c r="H196" i="2"/>
  <c r="H200" i="2"/>
  <c r="H204" i="2"/>
  <c r="H208" i="2"/>
  <c r="H212" i="2"/>
  <c r="H216" i="2"/>
  <c r="H220" i="2"/>
  <c r="H224" i="2"/>
  <c r="H228" i="2"/>
  <c r="H232" i="2"/>
  <c r="H236" i="2"/>
  <c r="H240" i="2"/>
  <c r="H197" i="2"/>
  <c r="H201" i="2"/>
  <c r="H205" i="2"/>
  <c r="H209" i="2"/>
  <c r="H213" i="2"/>
  <c r="H217" i="2"/>
  <c r="H221" i="2"/>
  <c r="H225" i="2"/>
  <c r="H229" i="2"/>
  <c r="H233" i="2"/>
  <c r="H237" i="2"/>
  <c r="H241" i="2"/>
  <c r="H244" i="2"/>
  <c r="H248" i="2"/>
  <c r="H252" i="2"/>
  <c r="H256" i="2"/>
  <c r="H260" i="2"/>
  <c r="H264" i="2"/>
  <c r="H268" i="2"/>
  <c r="H272" i="2"/>
  <c r="H276" i="2"/>
  <c r="H280" i="2"/>
  <c r="H284" i="2"/>
  <c r="H288" i="2"/>
  <c r="H245" i="2"/>
  <c r="H249" i="2"/>
  <c r="H253" i="2"/>
  <c r="H257" i="2"/>
  <c r="H261" i="2"/>
  <c r="H265" i="2"/>
  <c r="H269" i="2"/>
  <c r="H273" i="2"/>
  <c r="H277" i="2"/>
  <c r="H281" i="2"/>
  <c r="H285" i="2"/>
  <c r="H289" i="2"/>
  <c r="H243" i="2"/>
  <c r="H247" i="2"/>
  <c r="H251" i="2"/>
  <c r="H255" i="2"/>
  <c r="H259" i="2"/>
  <c r="H263" i="2"/>
  <c r="H267" i="2"/>
  <c r="H271" i="2"/>
  <c r="H275" i="2"/>
  <c r="H279" i="2"/>
  <c r="H283" i="2"/>
  <c r="H287" i="2"/>
  <c r="H242" i="2"/>
  <c r="H246" i="2"/>
  <c r="H250" i="2"/>
  <c r="H254" i="2"/>
  <c r="H258" i="2"/>
  <c r="H262" i="2"/>
  <c r="H266" i="2"/>
  <c r="H270" i="2"/>
  <c r="H274" i="2"/>
  <c r="H278" i="2"/>
  <c r="H282" i="2"/>
  <c r="H286" i="2"/>
  <c r="H98" i="2"/>
  <c r="H102" i="2"/>
  <c r="H106" i="2"/>
  <c r="H110" i="2"/>
  <c r="H114" i="2"/>
  <c r="H118" i="2"/>
  <c r="H122" i="2"/>
  <c r="H126" i="2"/>
  <c r="H130" i="2"/>
  <c r="H134" i="2"/>
  <c r="H138" i="2"/>
  <c r="H142" i="2"/>
  <c r="H99" i="2"/>
  <c r="H103" i="2"/>
  <c r="H107" i="2"/>
  <c r="H111" i="2"/>
  <c r="H115" i="2"/>
  <c r="H119" i="2"/>
  <c r="H123" i="2"/>
  <c r="H127" i="2"/>
  <c r="H131" i="2"/>
  <c r="H135" i="2"/>
  <c r="H139" i="2"/>
  <c r="H143" i="2"/>
  <c r="H100" i="2"/>
  <c r="H104" i="2"/>
  <c r="H108" i="2"/>
  <c r="H112" i="2"/>
  <c r="H116" i="2"/>
  <c r="H120" i="2"/>
  <c r="H124" i="2"/>
  <c r="H128" i="2"/>
  <c r="H132" i="2"/>
  <c r="H136" i="2"/>
  <c r="H140" i="2"/>
  <c r="H144" i="2"/>
  <c r="H101" i="2"/>
  <c r="H105" i="2"/>
  <c r="H109" i="2"/>
  <c r="H113" i="2"/>
  <c r="H117" i="2"/>
  <c r="H121" i="2"/>
  <c r="H125" i="2"/>
  <c r="H129" i="2"/>
  <c r="H133" i="2"/>
  <c r="H137" i="2"/>
  <c r="H141" i="2"/>
  <c r="H145" i="2"/>
  <c r="H148" i="2"/>
  <c r="H152" i="2"/>
  <c r="H156" i="2"/>
  <c r="H160" i="2"/>
  <c r="H164" i="2"/>
  <c r="H168" i="2"/>
  <c r="H172" i="2"/>
  <c r="H176" i="2"/>
  <c r="H180" i="2"/>
  <c r="H184" i="2"/>
  <c r="H188" i="2"/>
  <c r="H192" i="2"/>
  <c r="H149" i="2"/>
  <c r="H153" i="2"/>
  <c r="H157" i="2"/>
  <c r="H161" i="2"/>
  <c r="H165" i="2"/>
  <c r="H169" i="2"/>
  <c r="H173" i="2"/>
  <c r="H177" i="2"/>
  <c r="H181" i="2"/>
  <c r="H185" i="2"/>
  <c r="H189" i="2"/>
  <c r="H193" i="2"/>
  <c r="H147" i="2"/>
  <c r="H151" i="2"/>
  <c r="H155" i="2"/>
  <c r="H159" i="2"/>
  <c r="H163" i="2"/>
  <c r="H167" i="2"/>
  <c r="H171" i="2"/>
  <c r="H175" i="2"/>
  <c r="H179" i="2"/>
  <c r="H183" i="2"/>
  <c r="H187" i="2"/>
  <c r="H191" i="2"/>
  <c r="H146" i="2"/>
  <c r="H150" i="2"/>
  <c r="H154" i="2"/>
  <c r="H158" i="2"/>
  <c r="H162" i="2"/>
  <c r="H166" i="2"/>
  <c r="H170" i="2"/>
  <c r="H174" i="2"/>
  <c r="H178" i="2"/>
  <c r="H182" i="2"/>
  <c r="H186" i="2"/>
  <c r="H190" i="2"/>
  <c r="H1922" i="2"/>
  <c r="H1926" i="2"/>
  <c r="H1930" i="2"/>
  <c r="H1934" i="2"/>
  <c r="H1938" i="2"/>
  <c r="H1942" i="2"/>
  <c r="H1946" i="2"/>
  <c r="H1950" i="2"/>
  <c r="H1954" i="2"/>
  <c r="H1958" i="2"/>
  <c r="H1962" i="2"/>
  <c r="H1966" i="2"/>
  <c r="H1923" i="2"/>
  <c r="H1927" i="2"/>
  <c r="H1931" i="2"/>
  <c r="H1935" i="2"/>
  <c r="H1939" i="2"/>
  <c r="H1943" i="2"/>
  <c r="H1947" i="2"/>
  <c r="H1951" i="2"/>
  <c r="H1955" i="2"/>
  <c r="H1959" i="2"/>
  <c r="H1963" i="2"/>
  <c r="H1967" i="2"/>
  <c r="H1924" i="2"/>
  <c r="H1928" i="2"/>
  <c r="H1932" i="2"/>
  <c r="H1936" i="2"/>
  <c r="H1940" i="2"/>
  <c r="H1944" i="2"/>
  <c r="H1948" i="2"/>
  <c r="H1952" i="2"/>
  <c r="H1956" i="2"/>
  <c r="H1960" i="2"/>
  <c r="H1964" i="2"/>
  <c r="H1968" i="2"/>
  <c r="H1925" i="2"/>
  <c r="H1929" i="2"/>
  <c r="H1933" i="2"/>
  <c r="H1937" i="2"/>
  <c r="H1941" i="2"/>
  <c r="H1945" i="2"/>
  <c r="H1949" i="2"/>
  <c r="H1953" i="2"/>
  <c r="H1957" i="2"/>
  <c r="H1961" i="2"/>
  <c r="H1965" i="2"/>
  <c r="H1969" i="2"/>
  <c r="H1972" i="2"/>
  <c r="H1976" i="2"/>
  <c r="H1980" i="2"/>
  <c r="H1984" i="2"/>
  <c r="H1988" i="2"/>
  <c r="H1992" i="2"/>
  <c r="H1996" i="2"/>
  <c r="H2000" i="2"/>
  <c r="H2004" i="2"/>
  <c r="H2008" i="2"/>
  <c r="H2012" i="2"/>
  <c r="H2016" i="2"/>
  <c r="H1973" i="2"/>
  <c r="H1977" i="2"/>
  <c r="H1981" i="2"/>
  <c r="H1985" i="2"/>
  <c r="H1989" i="2"/>
  <c r="H1993" i="2"/>
  <c r="H1997" i="2"/>
  <c r="H2001" i="2"/>
  <c r="H2005" i="2"/>
  <c r="H2009" i="2"/>
  <c r="H2013" i="2"/>
  <c r="H2017" i="2"/>
  <c r="H1971" i="2"/>
  <c r="H1975" i="2"/>
  <c r="H1979" i="2"/>
  <c r="H1983" i="2"/>
  <c r="H1987" i="2"/>
  <c r="H1991" i="2"/>
  <c r="H1995" i="2"/>
  <c r="H1999" i="2"/>
  <c r="H2003" i="2"/>
  <c r="H2007" i="2"/>
  <c r="H2011" i="2"/>
  <c r="H2015" i="2"/>
  <c r="H1970" i="2"/>
  <c r="H1974" i="2"/>
  <c r="H1978" i="2"/>
  <c r="H1982" i="2"/>
  <c r="H1986" i="2"/>
  <c r="H1990" i="2"/>
  <c r="H1994" i="2"/>
  <c r="H1998" i="2"/>
  <c r="H2002" i="2"/>
  <c r="H2006" i="2"/>
  <c r="H2010" i="2"/>
  <c r="H2014" i="2"/>
  <c r="H2018" i="2"/>
  <c r="H2022" i="2"/>
  <c r="H2026" i="2"/>
  <c r="H2030" i="2"/>
  <c r="H2034" i="2"/>
  <c r="H2038" i="2"/>
  <c r="H2042" i="2"/>
  <c r="H2046" i="2"/>
  <c r="H2050" i="2"/>
  <c r="H2054" i="2"/>
  <c r="H2058" i="2"/>
  <c r="H2062" i="2"/>
  <c r="H2019" i="2"/>
  <c r="H2023" i="2"/>
  <c r="H2027" i="2"/>
  <c r="H2031" i="2"/>
  <c r="H2035" i="2"/>
  <c r="H2039" i="2"/>
  <c r="H2043" i="2"/>
  <c r="H2047" i="2"/>
  <c r="H2051" i="2"/>
  <c r="H2055" i="2"/>
  <c r="H2059" i="2"/>
  <c r="H2063" i="2"/>
  <c r="H2020" i="2"/>
  <c r="H2024" i="2"/>
  <c r="H2028" i="2"/>
  <c r="H2032" i="2"/>
  <c r="H2036" i="2"/>
  <c r="H2040" i="2"/>
  <c r="H2044" i="2"/>
  <c r="H2048" i="2"/>
  <c r="H2052" i="2"/>
  <c r="H2056" i="2"/>
  <c r="H2060" i="2"/>
  <c r="H2064" i="2"/>
  <c r="H2021" i="2"/>
  <c r="H2025" i="2"/>
  <c r="H2029" i="2"/>
  <c r="H2033" i="2"/>
  <c r="H2037" i="2"/>
  <c r="H2041" i="2"/>
  <c r="H2045" i="2"/>
  <c r="H2049" i="2"/>
  <c r="H2053" i="2"/>
  <c r="H2057" i="2"/>
  <c r="H2061" i="2"/>
  <c r="H2065" i="2"/>
  <c r="H2068" i="2"/>
  <c r="H2072" i="2"/>
  <c r="H2076" i="2"/>
  <c r="H2080" i="2"/>
  <c r="H2084" i="2"/>
  <c r="H2088" i="2"/>
  <c r="H2092" i="2"/>
  <c r="H2096" i="2"/>
  <c r="H2100" i="2"/>
  <c r="H2104" i="2"/>
  <c r="H2108" i="2"/>
  <c r="H2112" i="2"/>
  <c r="H2069" i="2"/>
  <c r="H2073" i="2"/>
  <c r="H2077" i="2"/>
  <c r="H2081" i="2"/>
  <c r="H2085" i="2"/>
  <c r="H2089" i="2"/>
  <c r="H2093" i="2"/>
  <c r="H2097" i="2"/>
  <c r="H2101" i="2"/>
  <c r="H2105" i="2"/>
  <c r="H2109" i="2"/>
  <c r="H2113" i="2"/>
  <c r="H2067" i="2"/>
  <c r="H2071" i="2"/>
  <c r="H2075" i="2"/>
  <c r="H2079" i="2"/>
  <c r="H2083" i="2"/>
  <c r="H2087" i="2"/>
  <c r="H2091" i="2"/>
  <c r="H2095" i="2"/>
  <c r="H2099" i="2"/>
  <c r="H2103" i="2"/>
  <c r="H2107" i="2"/>
  <c r="H2111" i="2"/>
  <c r="H2066" i="2"/>
  <c r="H2070" i="2"/>
  <c r="H2074" i="2"/>
  <c r="H2078" i="2"/>
  <c r="H2082" i="2"/>
  <c r="H2086" i="2"/>
  <c r="H2090" i="2"/>
  <c r="H2094" i="2"/>
  <c r="H2098" i="2"/>
  <c r="H2102" i="2"/>
  <c r="H2106" i="2"/>
  <c r="H2110" i="2"/>
  <c r="H578" i="2"/>
  <c r="H582" i="2"/>
  <c r="H586" i="2"/>
  <c r="H590" i="2"/>
  <c r="H594" i="2"/>
  <c r="H598" i="2"/>
  <c r="H602" i="2"/>
  <c r="H606" i="2"/>
  <c r="H610" i="2"/>
  <c r="H614" i="2"/>
  <c r="H618" i="2"/>
  <c r="H622" i="2"/>
  <c r="H579" i="2"/>
  <c r="H583" i="2"/>
  <c r="H587" i="2"/>
  <c r="H591" i="2"/>
  <c r="H595" i="2"/>
  <c r="H599" i="2"/>
  <c r="H603" i="2"/>
  <c r="H607" i="2"/>
  <c r="H611" i="2"/>
  <c r="H615" i="2"/>
  <c r="H619" i="2"/>
  <c r="H623" i="2"/>
  <c r="H580" i="2"/>
  <c r="H584" i="2"/>
  <c r="H588" i="2"/>
  <c r="H592" i="2"/>
  <c r="H596" i="2"/>
  <c r="H600" i="2"/>
  <c r="H604" i="2"/>
  <c r="H608" i="2"/>
  <c r="H612" i="2"/>
  <c r="H616" i="2"/>
  <c r="H620" i="2"/>
  <c r="H624" i="2"/>
  <c r="H581" i="2"/>
  <c r="H585" i="2"/>
  <c r="H589" i="2"/>
  <c r="H593" i="2"/>
  <c r="H597" i="2"/>
  <c r="H601" i="2"/>
  <c r="H605" i="2"/>
  <c r="H609" i="2"/>
  <c r="H613" i="2"/>
  <c r="H617" i="2"/>
  <c r="H621" i="2"/>
  <c r="H625" i="2"/>
  <c r="H628" i="2"/>
  <c r="H632" i="2"/>
  <c r="H636" i="2"/>
  <c r="H640" i="2"/>
  <c r="H644" i="2"/>
  <c r="H648" i="2"/>
  <c r="H652" i="2"/>
  <c r="H656" i="2"/>
  <c r="H660" i="2"/>
  <c r="H664" i="2"/>
  <c r="H668" i="2"/>
  <c r="H672" i="2"/>
  <c r="H629" i="2"/>
  <c r="H633" i="2"/>
  <c r="H637" i="2"/>
  <c r="H641" i="2"/>
  <c r="H645" i="2"/>
  <c r="H649" i="2"/>
  <c r="H653" i="2"/>
  <c r="H657" i="2"/>
  <c r="H661" i="2"/>
  <c r="H665" i="2"/>
  <c r="H669" i="2"/>
  <c r="H673" i="2"/>
  <c r="H627" i="2"/>
  <c r="H631" i="2"/>
  <c r="H635" i="2"/>
  <c r="H639" i="2"/>
  <c r="H643" i="2"/>
  <c r="H647" i="2"/>
  <c r="H651" i="2"/>
  <c r="H655" i="2"/>
  <c r="H659" i="2"/>
  <c r="H663" i="2"/>
  <c r="H667" i="2"/>
  <c r="H671" i="2"/>
  <c r="H626" i="2"/>
  <c r="H630" i="2"/>
  <c r="H634" i="2"/>
  <c r="H638" i="2"/>
  <c r="H642" i="2"/>
  <c r="H646" i="2"/>
  <c r="H650" i="2"/>
  <c r="H654" i="2"/>
  <c r="H658" i="2"/>
  <c r="H662" i="2"/>
  <c r="H666" i="2"/>
  <c r="H670" i="2"/>
  <c r="H386" i="2"/>
  <c r="H390" i="2"/>
  <c r="H394" i="2"/>
  <c r="H398" i="2"/>
  <c r="H402" i="2"/>
  <c r="H406" i="2"/>
  <c r="H410" i="2"/>
  <c r="H414" i="2"/>
  <c r="H418" i="2"/>
  <c r="H422" i="2"/>
  <c r="H426" i="2"/>
  <c r="H430" i="2"/>
  <c r="H387" i="2"/>
  <c r="H391" i="2"/>
  <c r="H395" i="2"/>
  <c r="H399" i="2"/>
  <c r="H403" i="2"/>
  <c r="H407" i="2"/>
  <c r="H411" i="2"/>
  <c r="H415" i="2"/>
  <c r="H419" i="2"/>
  <c r="H423" i="2"/>
  <c r="H427" i="2"/>
  <c r="H431" i="2"/>
  <c r="H388" i="2"/>
  <c r="H392" i="2"/>
  <c r="H396" i="2"/>
  <c r="H400" i="2"/>
  <c r="H404" i="2"/>
  <c r="H408" i="2"/>
  <c r="H412" i="2"/>
  <c r="H416" i="2"/>
  <c r="H420" i="2"/>
  <c r="H424" i="2"/>
  <c r="H428" i="2"/>
  <c r="H432" i="2"/>
  <c r="H389" i="2"/>
  <c r="H393" i="2"/>
  <c r="H397" i="2"/>
  <c r="H401" i="2"/>
  <c r="H405" i="2"/>
  <c r="H409" i="2"/>
  <c r="H413" i="2"/>
  <c r="H417" i="2"/>
  <c r="H421" i="2"/>
  <c r="H425" i="2"/>
  <c r="H429" i="2"/>
  <c r="H433" i="2"/>
  <c r="H436" i="2"/>
  <c r="H440" i="2"/>
  <c r="H444" i="2"/>
  <c r="H448" i="2"/>
  <c r="H452" i="2"/>
  <c r="H456" i="2"/>
  <c r="H460" i="2"/>
  <c r="H464" i="2"/>
  <c r="H468" i="2"/>
  <c r="H472" i="2"/>
  <c r="H476" i="2"/>
  <c r="H480" i="2"/>
  <c r="H437" i="2"/>
  <c r="H441" i="2"/>
  <c r="H445" i="2"/>
  <c r="H449" i="2"/>
  <c r="H453" i="2"/>
  <c r="H457" i="2"/>
  <c r="H461" i="2"/>
  <c r="H465" i="2"/>
  <c r="H469" i="2"/>
  <c r="H473" i="2"/>
  <c r="H477" i="2"/>
  <c r="H481" i="2"/>
  <c r="H435" i="2"/>
  <c r="H439" i="2"/>
  <c r="H443" i="2"/>
  <c r="H447" i="2"/>
  <c r="H451" i="2"/>
  <c r="H455" i="2"/>
  <c r="H459" i="2"/>
  <c r="H463" i="2"/>
  <c r="H467" i="2"/>
  <c r="H471" i="2"/>
  <c r="H475" i="2"/>
  <c r="H479" i="2"/>
  <c r="H434" i="2"/>
  <c r="H438" i="2"/>
  <c r="H442" i="2"/>
  <c r="H446" i="2"/>
  <c r="H450" i="2"/>
  <c r="H454" i="2"/>
  <c r="H458" i="2"/>
  <c r="H462" i="2"/>
  <c r="H466" i="2"/>
  <c r="H470" i="2"/>
  <c r="H474" i="2"/>
  <c r="H478" i="2"/>
  <c r="H962" i="2"/>
  <c r="H966" i="2"/>
  <c r="H972" i="2"/>
  <c r="H974" i="2"/>
  <c r="H978" i="2"/>
  <c r="H982" i="2"/>
  <c r="H986" i="2"/>
  <c r="H990" i="2"/>
  <c r="H994" i="2"/>
  <c r="H998" i="2"/>
  <c r="H1002" i="2"/>
  <c r="H1006" i="2"/>
  <c r="H963" i="2"/>
  <c r="H967" i="2"/>
  <c r="H973" i="2"/>
  <c r="H975" i="2"/>
  <c r="H979" i="2"/>
  <c r="H983" i="2"/>
  <c r="H987" i="2"/>
  <c r="H991" i="2"/>
  <c r="H995" i="2"/>
  <c r="H999" i="2"/>
  <c r="H1003" i="2"/>
  <c r="H1007" i="2"/>
  <c r="H964" i="2"/>
  <c r="H968" i="2"/>
  <c r="H971" i="2"/>
  <c r="H976" i="2"/>
  <c r="H980" i="2"/>
  <c r="H984" i="2"/>
  <c r="H988" i="2"/>
  <c r="H992" i="2"/>
  <c r="H996" i="2"/>
  <c r="H1000" i="2"/>
  <c r="H1004" i="2"/>
  <c r="H1008" i="2"/>
  <c r="H965" i="2"/>
  <c r="H969" i="2"/>
  <c r="H970" i="2"/>
  <c r="H977" i="2"/>
  <c r="H981" i="2"/>
  <c r="H985" i="2"/>
  <c r="H989" i="2"/>
  <c r="H993" i="2"/>
  <c r="H997" i="2"/>
  <c r="H1001" i="2"/>
  <c r="H1005" i="2"/>
  <c r="H1009" i="2"/>
  <c r="H1012" i="2"/>
  <c r="H1016" i="2"/>
  <c r="H1020" i="2"/>
  <c r="H1024" i="2"/>
  <c r="H1028" i="2"/>
  <c r="H1032" i="2"/>
  <c r="H1036" i="2"/>
  <c r="H1040" i="2"/>
  <c r="H1044" i="2"/>
  <c r="H1048" i="2"/>
  <c r="H1052" i="2"/>
  <c r="H1056" i="2"/>
  <c r="H1013" i="2"/>
  <c r="H1017" i="2"/>
  <c r="H1021" i="2"/>
  <c r="H1025" i="2"/>
  <c r="H1029" i="2"/>
  <c r="H1033" i="2"/>
  <c r="H1037" i="2"/>
  <c r="H1041" i="2"/>
  <c r="H1045" i="2"/>
  <c r="H1049" i="2"/>
  <c r="H1053" i="2"/>
  <c r="H1057" i="2"/>
  <c r="H1011" i="2"/>
  <c r="H1015" i="2"/>
  <c r="H1019" i="2"/>
  <c r="H1023" i="2"/>
  <c r="H1027" i="2"/>
  <c r="H1031" i="2"/>
  <c r="H1035" i="2"/>
  <c r="H1039" i="2"/>
  <c r="H1043" i="2"/>
  <c r="H1047" i="2"/>
  <c r="H1051" i="2"/>
  <c r="H1055" i="2"/>
  <c r="H1010" i="2"/>
  <c r="H1014" i="2"/>
  <c r="H1018" i="2"/>
  <c r="H1022" i="2"/>
  <c r="H1026" i="2"/>
  <c r="H1030" i="2"/>
  <c r="H1034" i="2"/>
  <c r="H1038" i="2"/>
  <c r="H1042" i="2"/>
  <c r="H1046" i="2"/>
  <c r="H1050" i="2"/>
  <c r="H1054" i="2"/>
  <c r="H290" i="2"/>
  <c r="H294" i="2"/>
  <c r="H298" i="2"/>
  <c r="H302" i="2"/>
  <c r="H306" i="2"/>
  <c r="H310" i="2"/>
  <c r="H314" i="2"/>
  <c r="H318" i="2"/>
  <c r="H322" i="2"/>
  <c r="H326" i="2"/>
  <c r="H330" i="2"/>
  <c r="H334" i="2"/>
  <c r="H291" i="2"/>
  <c r="H295" i="2"/>
  <c r="H299" i="2"/>
  <c r="H303" i="2"/>
  <c r="H307" i="2"/>
  <c r="H311" i="2"/>
  <c r="H315" i="2"/>
  <c r="H319" i="2"/>
  <c r="H323" i="2"/>
  <c r="H327" i="2"/>
  <c r="H331" i="2"/>
  <c r="H335" i="2"/>
  <c r="H292" i="2"/>
  <c r="H296" i="2"/>
  <c r="H300" i="2"/>
  <c r="H304" i="2"/>
  <c r="H308" i="2"/>
  <c r="H312" i="2"/>
  <c r="H316" i="2"/>
  <c r="H320" i="2"/>
  <c r="H324" i="2"/>
  <c r="H328" i="2"/>
  <c r="H332" i="2"/>
  <c r="H336" i="2"/>
  <c r="H293" i="2"/>
  <c r="H297" i="2"/>
  <c r="H301" i="2"/>
  <c r="H305" i="2"/>
  <c r="H309" i="2"/>
  <c r="H313" i="2"/>
  <c r="H317" i="2"/>
  <c r="H321" i="2"/>
  <c r="H325" i="2"/>
  <c r="H329" i="2"/>
  <c r="H333" i="2"/>
  <c r="H337" i="2"/>
  <c r="H340" i="2"/>
  <c r="H344" i="2"/>
  <c r="H348" i="2"/>
  <c r="H352" i="2"/>
  <c r="H356" i="2"/>
  <c r="H360" i="2"/>
  <c r="H364" i="2"/>
  <c r="H368" i="2"/>
  <c r="H372" i="2"/>
  <c r="H376" i="2"/>
  <c r="H380" i="2"/>
  <c r="H384" i="2"/>
  <c r="H341" i="2"/>
  <c r="H345" i="2"/>
  <c r="H349" i="2"/>
  <c r="H353" i="2"/>
  <c r="H357" i="2"/>
  <c r="H361" i="2"/>
  <c r="H365" i="2"/>
  <c r="H369" i="2"/>
  <c r="H373" i="2"/>
  <c r="H377" i="2"/>
  <c r="H381" i="2"/>
  <c r="H385" i="2"/>
  <c r="H339" i="2"/>
  <c r="H343" i="2"/>
  <c r="H347" i="2"/>
  <c r="H351" i="2"/>
  <c r="H355" i="2"/>
  <c r="H359" i="2"/>
  <c r="H363" i="2"/>
  <c r="H367" i="2"/>
  <c r="H371" i="2"/>
  <c r="H375" i="2"/>
  <c r="H379" i="2"/>
  <c r="H383" i="2"/>
  <c r="H338" i="2"/>
  <c r="H342" i="2"/>
  <c r="H346" i="2"/>
  <c r="H350" i="2"/>
  <c r="H354" i="2"/>
  <c r="H358" i="2"/>
  <c r="H362" i="2"/>
  <c r="H366" i="2"/>
  <c r="H370" i="2"/>
  <c r="H374" i="2"/>
  <c r="H378" i="2"/>
  <c r="H382" i="2"/>
  <c r="H866" i="2"/>
  <c r="H870" i="2"/>
  <c r="H874" i="2"/>
  <c r="H878" i="2"/>
  <c r="H882" i="2"/>
  <c r="H886" i="2"/>
  <c r="H890" i="2"/>
  <c r="H894" i="2"/>
  <c r="H898" i="2"/>
  <c r="H902" i="2"/>
  <c r="H906" i="2"/>
  <c r="H910" i="2"/>
  <c r="H867" i="2"/>
  <c r="H871" i="2"/>
  <c r="H875" i="2"/>
  <c r="H879" i="2"/>
  <c r="H883" i="2"/>
  <c r="H887" i="2"/>
  <c r="H891" i="2"/>
  <c r="H895" i="2"/>
  <c r="H899" i="2"/>
  <c r="H903" i="2"/>
  <c r="H907" i="2"/>
  <c r="H911" i="2"/>
  <c r="H868" i="2"/>
  <c r="H872" i="2"/>
  <c r="H876" i="2"/>
  <c r="H880" i="2"/>
  <c r="H884" i="2"/>
  <c r="H888" i="2"/>
  <c r="H892" i="2"/>
  <c r="H896" i="2"/>
  <c r="H900" i="2"/>
  <c r="H904" i="2"/>
  <c r="H908" i="2"/>
  <c r="H912" i="2"/>
  <c r="H869" i="2"/>
  <c r="H873" i="2"/>
  <c r="H877" i="2"/>
  <c r="H881" i="2"/>
  <c r="H885" i="2"/>
  <c r="H889" i="2"/>
  <c r="H893" i="2"/>
  <c r="H897" i="2"/>
  <c r="H901" i="2"/>
  <c r="H905" i="2"/>
  <c r="H909" i="2"/>
  <c r="H913" i="2"/>
  <c r="H916" i="2"/>
  <c r="H920" i="2"/>
  <c r="H924" i="2"/>
  <c r="H928" i="2"/>
  <c r="H932" i="2"/>
  <c r="H936" i="2"/>
  <c r="H940" i="2"/>
  <c r="H944" i="2"/>
  <c r="H948" i="2"/>
  <c r="H952" i="2"/>
  <c r="H956" i="2"/>
  <c r="H960" i="2"/>
  <c r="H917" i="2"/>
  <c r="H921" i="2"/>
  <c r="H925" i="2"/>
  <c r="H929" i="2"/>
  <c r="H933" i="2"/>
  <c r="H937" i="2"/>
  <c r="H941" i="2"/>
  <c r="H945" i="2"/>
  <c r="H949" i="2"/>
  <c r="H953" i="2"/>
  <c r="H957" i="2"/>
  <c r="H961" i="2"/>
  <c r="H915" i="2"/>
  <c r="H919" i="2"/>
  <c r="H923" i="2"/>
  <c r="H927" i="2"/>
  <c r="H931" i="2"/>
  <c r="H935" i="2"/>
  <c r="H939" i="2"/>
  <c r="H943" i="2"/>
  <c r="H947" i="2"/>
  <c r="H951" i="2"/>
  <c r="H955" i="2"/>
  <c r="H959" i="2"/>
  <c r="H914" i="2"/>
  <c r="H918" i="2"/>
  <c r="H922" i="2"/>
  <c r="H926" i="2"/>
  <c r="H930" i="2"/>
  <c r="H934" i="2"/>
  <c r="H938" i="2"/>
  <c r="H942" i="2"/>
  <c r="H946" i="2"/>
  <c r="H950" i="2"/>
  <c r="H954" i="2"/>
  <c r="H958" i="2"/>
  <c r="H770" i="2"/>
  <c r="H774" i="2"/>
  <c r="H778" i="2"/>
  <c r="H782" i="2"/>
  <c r="H786" i="2"/>
  <c r="H790" i="2"/>
  <c r="H794" i="2"/>
  <c r="H798" i="2"/>
  <c r="H802" i="2"/>
  <c r="H806" i="2"/>
  <c r="H810" i="2"/>
  <c r="H814" i="2"/>
  <c r="H771" i="2"/>
  <c r="H775" i="2"/>
  <c r="H779" i="2"/>
  <c r="H783" i="2"/>
  <c r="H787" i="2"/>
  <c r="H791" i="2"/>
  <c r="H795" i="2"/>
  <c r="H799" i="2"/>
  <c r="H803" i="2"/>
  <c r="H807" i="2"/>
  <c r="H811" i="2"/>
  <c r="H815" i="2"/>
  <c r="H772" i="2"/>
  <c r="H776" i="2"/>
  <c r="H780" i="2"/>
  <c r="H784" i="2"/>
  <c r="H788" i="2"/>
  <c r="H792" i="2"/>
  <c r="H796" i="2"/>
  <c r="H800" i="2"/>
  <c r="H804" i="2"/>
  <c r="H808" i="2"/>
  <c r="H812" i="2"/>
  <c r="H816" i="2"/>
  <c r="H773" i="2"/>
  <c r="H777" i="2"/>
  <c r="H781" i="2"/>
  <c r="H785" i="2"/>
  <c r="H789" i="2"/>
  <c r="H793" i="2"/>
  <c r="H797" i="2"/>
  <c r="H801" i="2"/>
  <c r="H805" i="2"/>
  <c r="H809" i="2"/>
  <c r="H813" i="2"/>
  <c r="H817" i="2"/>
  <c r="H820" i="2"/>
  <c r="H824" i="2"/>
  <c r="H828" i="2"/>
  <c r="H832" i="2"/>
  <c r="H836" i="2"/>
  <c r="H840" i="2"/>
  <c r="H844" i="2"/>
  <c r="H848" i="2"/>
  <c r="H852" i="2"/>
  <c r="H856" i="2"/>
  <c r="H860" i="2"/>
  <c r="H864" i="2"/>
  <c r="H821" i="2"/>
  <c r="H825" i="2"/>
  <c r="H829" i="2"/>
  <c r="H833" i="2"/>
  <c r="H837" i="2"/>
  <c r="H841" i="2"/>
  <c r="H845" i="2"/>
  <c r="H849" i="2"/>
  <c r="H853" i="2"/>
  <c r="H857" i="2"/>
  <c r="H861" i="2"/>
  <c r="H865" i="2"/>
  <c r="H819" i="2"/>
  <c r="H823" i="2"/>
  <c r="H827" i="2"/>
  <c r="H831" i="2"/>
  <c r="H835" i="2"/>
  <c r="H839" i="2"/>
  <c r="H843" i="2"/>
  <c r="H847" i="2"/>
  <c r="H851" i="2"/>
  <c r="H855" i="2"/>
  <c r="H859" i="2"/>
  <c r="H863" i="2"/>
  <c r="H818" i="2"/>
  <c r="H822" i="2"/>
  <c r="H826" i="2"/>
  <c r="H830" i="2"/>
  <c r="H834" i="2"/>
  <c r="H838" i="2"/>
  <c r="H842" i="2"/>
  <c r="H846" i="2"/>
  <c r="H850" i="2"/>
  <c r="H854" i="2"/>
  <c r="H858" i="2"/>
  <c r="H862" i="2"/>
  <c r="H2114" i="2"/>
  <c r="H2118" i="2"/>
  <c r="H2122" i="2"/>
  <c r="H2126" i="2"/>
  <c r="H2130" i="2"/>
  <c r="H2134" i="2"/>
  <c r="H2138" i="2"/>
  <c r="H2142" i="2"/>
  <c r="H2146" i="2"/>
  <c r="H2150" i="2"/>
  <c r="H2154" i="2"/>
  <c r="H2158" i="2"/>
  <c r="H2115" i="2"/>
  <c r="H2119" i="2"/>
  <c r="H2123" i="2"/>
  <c r="H2127" i="2"/>
  <c r="H2131" i="2"/>
  <c r="H2135" i="2"/>
  <c r="H2139" i="2"/>
  <c r="H2143" i="2"/>
  <c r="H2147" i="2"/>
  <c r="H2151" i="2"/>
  <c r="H2155" i="2"/>
  <c r="H2159" i="2"/>
  <c r="H2116" i="2"/>
  <c r="H2120" i="2"/>
  <c r="H2124" i="2"/>
  <c r="H2128" i="2"/>
  <c r="H2132" i="2"/>
  <c r="H2136" i="2"/>
  <c r="H2140" i="2"/>
  <c r="H2144" i="2"/>
  <c r="H2148" i="2"/>
  <c r="H2152" i="2"/>
  <c r="H2156" i="2"/>
  <c r="H2160" i="2"/>
  <c r="H2117" i="2"/>
  <c r="H2121" i="2"/>
  <c r="H2125" i="2"/>
  <c r="H2129" i="2"/>
  <c r="H2133" i="2"/>
  <c r="H2137" i="2"/>
  <c r="H2141" i="2"/>
  <c r="H2145" i="2"/>
  <c r="H2149" i="2"/>
  <c r="H2153" i="2"/>
  <c r="H2157" i="2"/>
  <c r="H2161" i="2"/>
  <c r="H2164" i="2"/>
  <c r="H2168" i="2"/>
  <c r="H2172" i="2"/>
  <c r="H2176" i="2"/>
  <c r="H2180" i="2"/>
  <c r="H2184" i="2"/>
  <c r="H2188" i="2"/>
  <c r="H2192" i="2"/>
  <c r="H2196" i="2"/>
  <c r="H2200" i="2"/>
  <c r="H2204" i="2"/>
  <c r="H2208" i="2"/>
  <c r="H2165" i="2"/>
  <c r="H2169" i="2"/>
  <c r="H2173" i="2"/>
  <c r="H2177" i="2"/>
  <c r="H2181" i="2"/>
  <c r="H2185" i="2"/>
  <c r="H2189" i="2"/>
  <c r="H2193" i="2"/>
  <c r="H2197" i="2"/>
  <c r="H2201" i="2"/>
  <c r="H2205" i="2"/>
  <c r="H2209" i="2"/>
  <c r="H2163" i="2"/>
  <c r="H2167" i="2"/>
  <c r="H2171" i="2"/>
  <c r="H2175" i="2"/>
  <c r="H2179" i="2"/>
  <c r="H2183" i="2"/>
  <c r="H2187" i="2"/>
  <c r="H2191" i="2"/>
  <c r="H2195" i="2"/>
  <c r="H2199" i="2"/>
  <c r="H2203" i="2"/>
  <c r="H2207" i="2"/>
  <c r="H2162" i="2"/>
  <c r="H2166" i="2"/>
  <c r="H2170" i="2"/>
  <c r="H2174" i="2"/>
  <c r="H2178" i="2"/>
  <c r="H2182" i="2"/>
  <c r="H2186" i="2"/>
  <c r="H2190" i="2"/>
  <c r="H2194" i="2"/>
  <c r="H2198" i="2"/>
  <c r="H2202" i="2"/>
  <c r="H2206" i="2"/>
  <c r="H1826" i="2"/>
  <c r="H1830" i="2"/>
  <c r="H1834" i="2"/>
  <c r="H1838" i="2"/>
  <c r="H1842" i="2"/>
  <c r="H1846" i="2"/>
  <c r="H1850" i="2"/>
  <c r="H1854" i="2"/>
  <c r="H1858" i="2"/>
  <c r="H1862" i="2"/>
  <c r="H1866" i="2"/>
  <c r="H1870" i="2"/>
  <c r="H1827" i="2"/>
  <c r="H1831" i="2"/>
  <c r="H1835" i="2"/>
  <c r="H1839" i="2"/>
  <c r="H1843" i="2"/>
  <c r="H1847" i="2"/>
  <c r="H1851" i="2"/>
  <c r="H1855" i="2"/>
  <c r="H1859" i="2"/>
  <c r="H1863" i="2"/>
  <c r="H1867" i="2"/>
  <c r="H1871" i="2"/>
  <c r="H1828" i="2"/>
  <c r="H1832" i="2"/>
  <c r="H1836" i="2"/>
  <c r="H1840" i="2"/>
  <c r="H1844" i="2"/>
  <c r="H1848" i="2"/>
  <c r="H1852" i="2"/>
  <c r="H1856" i="2"/>
  <c r="H1860" i="2"/>
  <c r="H1864" i="2"/>
  <c r="H1868" i="2"/>
  <c r="H1872" i="2"/>
  <c r="H1829" i="2"/>
  <c r="H1833" i="2"/>
  <c r="H1837" i="2"/>
  <c r="H1841" i="2"/>
  <c r="H1845" i="2"/>
  <c r="H1849" i="2"/>
  <c r="H1853" i="2"/>
  <c r="H1857" i="2"/>
  <c r="H1861" i="2"/>
  <c r="H1865" i="2"/>
  <c r="H1869" i="2"/>
  <c r="H1873" i="2"/>
  <c r="H1876" i="2"/>
  <c r="H1880" i="2"/>
  <c r="H1884" i="2"/>
  <c r="H1888" i="2"/>
  <c r="H1892" i="2"/>
  <c r="H1896" i="2"/>
  <c r="H1900" i="2"/>
  <c r="H1904" i="2"/>
  <c r="H1908" i="2"/>
  <c r="H1912" i="2"/>
  <c r="H1916" i="2"/>
  <c r="H1920" i="2"/>
  <c r="H1877" i="2"/>
  <c r="H1881" i="2"/>
  <c r="H1885" i="2"/>
  <c r="H1889" i="2"/>
  <c r="H1893" i="2"/>
  <c r="H1897" i="2"/>
  <c r="H1901" i="2"/>
  <c r="H1905" i="2"/>
  <c r="H1909" i="2"/>
  <c r="H1913" i="2"/>
  <c r="H1917" i="2"/>
  <c r="H1921" i="2"/>
  <c r="H1875" i="2"/>
  <c r="H1879" i="2"/>
  <c r="H1883" i="2"/>
  <c r="H1887" i="2"/>
  <c r="H1891" i="2"/>
  <c r="H1895" i="2"/>
  <c r="H1899" i="2"/>
  <c r="H1903" i="2"/>
  <c r="H1907" i="2"/>
  <c r="H1911" i="2"/>
  <c r="H1915" i="2"/>
  <c r="H1919" i="2"/>
  <c r="H1874" i="2"/>
  <c r="H1878" i="2"/>
  <c r="H1882" i="2"/>
  <c r="H1886" i="2"/>
  <c r="H1890" i="2"/>
  <c r="H1894" i="2"/>
  <c r="H1898" i="2"/>
  <c r="H1902" i="2"/>
  <c r="H1906" i="2"/>
  <c r="H1910" i="2"/>
  <c r="H1914" i="2"/>
  <c r="H1918" i="2"/>
  <c r="H1250" i="2"/>
  <c r="H1254" i="2"/>
  <c r="H1258" i="2"/>
  <c r="H1262" i="2"/>
  <c r="H1266" i="2"/>
  <c r="H1270" i="2"/>
  <c r="H1274" i="2"/>
  <c r="H1278" i="2"/>
  <c r="H1282" i="2"/>
  <c r="H1286" i="2"/>
  <c r="H1290" i="2"/>
  <c r="H1294" i="2"/>
  <c r="H1251" i="2"/>
  <c r="H1255" i="2"/>
  <c r="H1259" i="2"/>
  <c r="H1263" i="2"/>
  <c r="H1267" i="2"/>
  <c r="H1271" i="2"/>
  <c r="H1275" i="2"/>
  <c r="H1279" i="2"/>
  <c r="H1283" i="2"/>
  <c r="H1287" i="2"/>
  <c r="H1291" i="2"/>
  <c r="H1295" i="2"/>
  <c r="H1252" i="2"/>
  <c r="H1256" i="2"/>
  <c r="H1260" i="2"/>
  <c r="H1264" i="2"/>
  <c r="H1268" i="2"/>
  <c r="H1272" i="2"/>
  <c r="H1276" i="2"/>
  <c r="H1280" i="2"/>
  <c r="H1284" i="2"/>
  <c r="H1288" i="2"/>
  <c r="H1292" i="2"/>
  <c r="H1296" i="2"/>
  <c r="H1253" i="2"/>
  <c r="H1257" i="2"/>
  <c r="H1261" i="2"/>
  <c r="H1265" i="2"/>
  <c r="H1269" i="2"/>
  <c r="H1273" i="2"/>
  <c r="H1277" i="2"/>
  <c r="H1281" i="2"/>
  <c r="H1285" i="2"/>
  <c r="H1289" i="2"/>
  <c r="H1293" i="2"/>
  <c r="H1297" i="2"/>
  <c r="H1300" i="2"/>
  <c r="H1304" i="2"/>
  <c r="H1308" i="2"/>
  <c r="H1312" i="2"/>
  <c r="H1316" i="2"/>
  <c r="H1320" i="2"/>
  <c r="H1324" i="2"/>
  <c r="H1328" i="2"/>
  <c r="H1332" i="2"/>
  <c r="H1336" i="2"/>
  <c r="H1340" i="2"/>
  <c r="H1344" i="2"/>
  <c r="H1301" i="2"/>
  <c r="H1305" i="2"/>
  <c r="H1309" i="2"/>
  <c r="H1313" i="2"/>
  <c r="H1317" i="2"/>
  <c r="H1321" i="2"/>
  <c r="H1325" i="2"/>
  <c r="H1329" i="2"/>
  <c r="H1333" i="2"/>
  <c r="H1337" i="2"/>
  <c r="H1341" i="2"/>
  <c r="H1345" i="2"/>
  <c r="H1299" i="2"/>
  <c r="H1303" i="2"/>
  <c r="H1307" i="2"/>
  <c r="H1311" i="2"/>
  <c r="H1315" i="2"/>
  <c r="H1319" i="2"/>
  <c r="H1323" i="2"/>
  <c r="H1327" i="2"/>
  <c r="H1331" i="2"/>
  <c r="H1335" i="2"/>
  <c r="H1339" i="2"/>
  <c r="H1343" i="2"/>
  <c r="H1298" i="2"/>
  <c r="H1302" i="2"/>
  <c r="H1306" i="2"/>
  <c r="H1310" i="2"/>
  <c r="H1314" i="2"/>
  <c r="H1318" i="2"/>
  <c r="H1322" i="2"/>
  <c r="H1326" i="2"/>
  <c r="H1330" i="2"/>
  <c r="H1334" i="2"/>
  <c r="H1338" i="2"/>
  <c r="H1342" i="2"/>
  <c r="H1346" i="2"/>
  <c r="H1350" i="2"/>
  <c r="H1354" i="2"/>
  <c r="H1358" i="2"/>
  <c r="H1362" i="2"/>
  <c r="H1366" i="2"/>
  <c r="H1370" i="2"/>
  <c r="H1374" i="2"/>
  <c r="H1378" i="2"/>
  <c r="H1382" i="2"/>
  <c r="H1386" i="2"/>
  <c r="H1390" i="2"/>
  <c r="H1347" i="2"/>
  <c r="H1351" i="2"/>
  <c r="H1355" i="2"/>
  <c r="H1359" i="2"/>
  <c r="H1363" i="2"/>
  <c r="H1367" i="2"/>
  <c r="H1371" i="2"/>
  <c r="H1375" i="2"/>
  <c r="H1379" i="2"/>
  <c r="H1383" i="2"/>
  <c r="H1387" i="2"/>
  <c r="H1391" i="2"/>
  <c r="H1348" i="2"/>
  <c r="H1352" i="2"/>
  <c r="H1356" i="2"/>
  <c r="H1360" i="2"/>
  <c r="H1364" i="2"/>
  <c r="H1368" i="2"/>
  <c r="H1372" i="2"/>
  <c r="H1376" i="2"/>
  <c r="H1380" i="2"/>
  <c r="H1384" i="2"/>
  <c r="H1388" i="2"/>
  <c r="H1392" i="2"/>
  <c r="H1349" i="2"/>
  <c r="H1353" i="2"/>
  <c r="H1357" i="2"/>
  <c r="H1361" i="2"/>
  <c r="H1365" i="2"/>
  <c r="H1369" i="2"/>
  <c r="H1373" i="2"/>
  <c r="H1377" i="2"/>
  <c r="H1381" i="2"/>
  <c r="H1385" i="2"/>
  <c r="H1389" i="2"/>
  <c r="H1393" i="2"/>
  <c r="H1396" i="2"/>
  <c r="H1400" i="2"/>
  <c r="H1404" i="2"/>
  <c r="H1408" i="2"/>
  <c r="H1412" i="2"/>
  <c r="H1416" i="2"/>
  <c r="H1420" i="2"/>
  <c r="H1424" i="2"/>
  <c r="H1428" i="2"/>
  <c r="H1432" i="2"/>
  <c r="H1436" i="2"/>
  <c r="H1440" i="2"/>
  <c r="H1397" i="2"/>
  <c r="H1401" i="2"/>
  <c r="H1405" i="2"/>
  <c r="H1409" i="2"/>
  <c r="H1413" i="2"/>
  <c r="H1417" i="2"/>
  <c r="H1421" i="2"/>
  <c r="H1425" i="2"/>
  <c r="H1429" i="2"/>
  <c r="H1433" i="2"/>
  <c r="H1437" i="2"/>
  <c r="H1441" i="2"/>
  <c r="H1395" i="2"/>
  <c r="H1399" i="2"/>
  <c r="H1403" i="2"/>
  <c r="H1407" i="2"/>
  <c r="H1411" i="2"/>
  <c r="H1415" i="2"/>
  <c r="H1419" i="2"/>
  <c r="H1423" i="2"/>
  <c r="H1427" i="2"/>
  <c r="H1431" i="2"/>
  <c r="H1435" i="2"/>
  <c r="H1439" i="2"/>
  <c r="H1394" i="2"/>
  <c r="H1398" i="2"/>
  <c r="H1402" i="2"/>
  <c r="H1406" i="2"/>
  <c r="H1410" i="2"/>
  <c r="H1414" i="2"/>
  <c r="H1418" i="2"/>
  <c r="H1422" i="2"/>
  <c r="H1426" i="2"/>
  <c r="H1430" i="2"/>
  <c r="H1434" i="2"/>
  <c r="H1438" i="2"/>
  <c r="H1154" i="2"/>
  <c r="H1158" i="2"/>
  <c r="H1162" i="2"/>
  <c r="H1166" i="2"/>
  <c r="H1170" i="2"/>
  <c r="H1174" i="2"/>
  <c r="H1178" i="2"/>
  <c r="H1182" i="2"/>
  <c r="H1186" i="2"/>
  <c r="H1190" i="2"/>
  <c r="H1194" i="2"/>
  <c r="H1198" i="2"/>
  <c r="H1155" i="2"/>
  <c r="H1159" i="2"/>
  <c r="H1163" i="2"/>
  <c r="H1167" i="2"/>
  <c r="H1171" i="2"/>
  <c r="H1175" i="2"/>
  <c r="H1179" i="2"/>
  <c r="H1183" i="2"/>
  <c r="H1187" i="2"/>
  <c r="H1191" i="2"/>
  <c r="H1195" i="2"/>
  <c r="H1199" i="2"/>
  <c r="H1156" i="2"/>
  <c r="H1160" i="2"/>
  <c r="H1164" i="2"/>
  <c r="H1168" i="2"/>
  <c r="H1172" i="2"/>
  <c r="H1176" i="2"/>
  <c r="H1180" i="2"/>
  <c r="H1184" i="2"/>
  <c r="H1188" i="2"/>
  <c r="H1192" i="2"/>
  <c r="H1196" i="2"/>
  <c r="H1200" i="2"/>
  <c r="H1157" i="2"/>
  <c r="H1161" i="2"/>
  <c r="H1165" i="2"/>
  <c r="H1169" i="2"/>
  <c r="H1173" i="2"/>
  <c r="H1177" i="2"/>
  <c r="H1181" i="2"/>
  <c r="H1185" i="2"/>
  <c r="H1189" i="2"/>
  <c r="H1193" i="2"/>
  <c r="H1197" i="2"/>
  <c r="H1201" i="2"/>
  <c r="H1204" i="2"/>
  <c r="H1208" i="2"/>
  <c r="H1212" i="2"/>
  <c r="H1216" i="2"/>
  <c r="H1220" i="2"/>
  <c r="H1224" i="2"/>
  <c r="H1228" i="2"/>
  <c r="H1232" i="2"/>
  <c r="H1236" i="2"/>
  <c r="H1240" i="2"/>
  <c r="H1244" i="2"/>
  <c r="H1248" i="2"/>
  <c r="H1205" i="2"/>
  <c r="H1209" i="2"/>
  <c r="H1213" i="2"/>
  <c r="H1217" i="2"/>
  <c r="H1221" i="2"/>
  <c r="H1225" i="2"/>
  <c r="H1229" i="2"/>
  <c r="H1233" i="2"/>
  <c r="H1237" i="2"/>
  <c r="H1241" i="2"/>
  <c r="H1245" i="2"/>
  <c r="H1249" i="2"/>
  <c r="H1203" i="2"/>
  <c r="H1207" i="2"/>
  <c r="H1211" i="2"/>
  <c r="H1215" i="2"/>
  <c r="H1219" i="2"/>
  <c r="H1223" i="2"/>
  <c r="H1227" i="2"/>
  <c r="H1231" i="2"/>
  <c r="H1235" i="2"/>
  <c r="H1239" i="2"/>
  <c r="H1243" i="2"/>
  <c r="H1247" i="2"/>
  <c r="H1202" i="2"/>
  <c r="H1206" i="2"/>
  <c r="H1210" i="2"/>
  <c r="H1214" i="2"/>
  <c r="H1218" i="2"/>
  <c r="H1222" i="2"/>
  <c r="H1226" i="2"/>
  <c r="H1230" i="2"/>
  <c r="H1234" i="2"/>
  <c r="H1238" i="2"/>
  <c r="H1242" i="2"/>
  <c r="H1246" i="2"/>
  <c r="H482" i="2"/>
  <c r="H486" i="2"/>
  <c r="H490" i="2"/>
  <c r="H494" i="2"/>
  <c r="H498" i="2"/>
  <c r="H502" i="2"/>
  <c r="H506" i="2"/>
  <c r="H510" i="2"/>
  <c r="H514" i="2"/>
  <c r="H518" i="2"/>
  <c r="H522" i="2"/>
  <c r="H526" i="2"/>
  <c r="H483" i="2"/>
  <c r="H487" i="2"/>
  <c r="H491" i="2"/>
  <c r="H495" i="2"/>
  <c r="H499" i="2"/>
  <c r="H503" i="2"/>
  <c r="H507" i="2"/>
  <c r="H511" i="2"/>
  <c r="H515" i="2"/>
  <c r="H519" i="2"/>
  <c r="H523" i="2"/>
  <c r="H527" i="2"/>
  <c r="H484" i="2"/>
  <c r="H488" i="2"/>
  <c r="H492" i="2"/>
  <c r="H496" i="2"/>
  <c r="H500" i="2"/>
  <c r="H504" i="2"/>
  <c r="H508" i="2"/>
  <c r="H512" i="2"/>
  <c r="H516" i="2"/>
  <c r="H520" i="2"/>
  <c r="H524" i="2"/>
  <c r="H528" i="2"/>
  <c r="H485" i="2"/>
  <c r="H489" i="2"/>
  <c r="H493" i="2"/>
  <c r="H497" i="2"/>
  <c r="H501" i="2"/>
  <c r="H505" i="2"/>
  <c r="H509" i="2"/>
  <c r="H513" i="2"/>
  <c r="H517" i="2"/>
  <c r="H521" i="2"/>
  <c r="H525" i="2"/>
  <c r="H529" i="2"/>
  <c r="H532" i="2"/>
  <c r="H536" i="2"/>
  <c r="H540" i="2"/>
  <c r="H544" i="2"/>
  <c r="H548" i="2"/>
  <c r="H552" i="2"/>
  <c r="H556" i="2"/>
  <c r="H560" i="2"/>
  <c r="H564" i="2"/>
  <c r="H568" i="2"/>
  <c r="H572" i="2"/>
  <c r="H576" i="2"/>
  <c r="H533" i="2"/>
  <c r="H537" i="2"/>
  <c r="H541" i="2"/>
  <c r="H545" i="2"/>
  <c r="H549" i="2"/>
  <c r="H553" i="2"/>
  <c r="H557" i="2"/>
  <c r="H561" i="2"/>
  <c r="H565" i="2"/>
  <c r="H569" i="2"/>
  <c r="H573" i="2"/>
  <c r="H577" i="2"/>
  <c r="H531" i="2"/>
  <c r="H535" i="2"/>
  <c r="H539" i="2"/>
  <c r="H543" i="2"/>
  <c r="H547" i="2"/>
  <c r="H551" i="2"/>
  <c r="H555" i="2"/>
  <c r="H559" i="2"/>
  <c r="H563" i="2"/>
  <c r="H567" i="2"/>
  <c r="H571" i="2"/>
  <c r="H575" i="2"/>
  <c r="H530" i="2"/>
  <c r="H534" i="2"/>
  <c r="H538" i="2"/>
  <c r="H542" i="2"/>
  <c r="H546" i="2"/>
  <c r="H550" i="2"/>
  <c r="H554" i="2"/>
  <c r="H558" i="2"/>
  <c r="H562" i="2"/>
  <c r="H566" i="2"/>
  <c r="H570" i="2"/>
  <c r="H574" i="2"/>
  <c r="G1446" i="2"/>
  <c r="V1446" i="2" s="1"/>
  <c r="G1450" i="2"/>
  <c r="V1450" i="2" s="1"/>
  <c r="G1454" i="2"/>
  <c r="V1454" i="2" s="1"/>
  <c r="G1458" i="2"/>
  <c r="V1458" i="2" s="1"/>
  <c r="G1462" i="2"/>
  <c r="G1466" i="2"/>
  <c r="V1466" i="2" s="1"/>
  <c r="G1470" i="2"/>
  <c r="V1470" i="2" s="1"/>
  <c r="G1474" i="2"/>
  <c r="V1474" i="2" s="1"/>
  <c r="G1478" i="2"/>
  <c r="V1478" i="2" s="1"/>
  <c r="G1482" i="2"/>
  <c r="V1482" i="2" s="1"/>
  <c r="G1486" i="2"/>
  <c r="V1486" i="2" s="1"/>
  <c r="G1443" i="2"/>
  <c r="G1447" i="2"/>
  <c r="G1451" i="2"/>
  <c r="G1455" i="2"/>
  <c r="G1459" i="2"/>
  <c r="G1463" i="2"/>
  <c r="G1467" i="2"/>
  <c r="G1471" i="2"/>
  <c r="G1475" i="2"/>
  <c r="G1479" i="2"/>
  <c r="G1483" i="2"/>
  <c r="G1487" i="2"/>
  <c r="G1444" i="2"/>
  <c r="G1448" i="2"/>
  <c r="G1452" i="2"/>
  <c r="G1456" i="2"/>
  <c r="G1460" i="2"/>
  <c r="G1464" i="2"/>
  <c r="G1468" i="2"/>
  <c r="G1472" i="2"/>
  <c r="G1476" i="2"/>
  <c r="G1480" i="2"/>
  <c r="G1484" i="2"/>
  <c r="G1488" i="2"/>
  <c r="G1445" i="2"/>
  <c r="G1449" i="2"/>
  <c r="G1453" i="2"/>
  <c r="G1457" i="2"/>
  <c r="G1461" i="2"/>
  <c r="G1465" i="2"/>
  <c r="G1469" i="2"/>
  <c r="G1473" i="2"/>
  <c r="G1477" i="2"/>
  <c r="G1481" i="2"/>
  <c r="G1485" i="2"/>
  <c r="G1489" i="2"/>
  <c r="G1492" i="2"/>
  <c r="G1496" i="2"/>
  <c r="G1500" i="2"/>
  <c r="G1504" i="2"/>
  <c r="G1508" i="2"/>
  <c r="G1512" i="2"/>
  <c r="G1516" i="2"/>
  <c r="G1520" i="2"/>
  <c r="G1524" i="2"/>
  <c r="G1528" i="2"/>
  <c r="G1532" i="2"/>
  <c r="G1536" i="2"/>
  <c r="G1493" i="2"/>
  <c r="G1497" i="2"/>
  <c r="G1501" i="2"/>
  <c r="G1505" i="2"/>
  <c r="G1509" i="2"/>
  <c r="G1513" i="2"/>
  <c r="G1517" i="2"/>
  <c r="G1521" i="2"/>
  <c r="G1525" i="2"/>
  <c r="G1529" i="2"/>
  <c r="G1533" i="2"/>
  <c r="G1537" i="2"/>
  <c r="G1491" i="2"/>
  <c r="G1495" i="2"/>
  <c r="G1499" i="2"/>
  <c r="G1503" i="2"/>
  <c r="G1507" i="2"/>
  <c r="G1511" i="2"/>
  <c r="G1515" i="2"/>
  <c r="G1519" i="2"/>
  <c r="G1523" i="2"/>
  <c r="G1527" i="2"/>
  <c r="G1531" i="2"/>
  <c r="G1535" i="2"/>
  <c r="G1490" i="2"/>
  <c r="V1490" i="2" s="1"/>
  <c r="G1494" i="2"/>
  <c r="G1498" i="2"/>
  <c r="V1498" i="2" s="1"/>
  <c r="G1502" i="2"/>
  <c r="V1502" i="2" s="1"/>
  <c r="G1506" i="2"/>
  <c r="V1506" i="2" s="1"/>
  <c r="G1510" i="2"/>
  <c r="V1510" i="2" s="1"/>
  <c r="G1514" i="2"/>
  <c r="V1514" i="2" s="1"/>
  <c r="G1518" i="2"/>
  <c r="V1518" i="2" s="1"/>
  <c r="G1522" i="2"/>
  <c r="V1522" i="2" s="1"/>
  <c r="G1526" i="2"/>
  <c r="G1530" i="2"/>
  <c r="V1530" i="2" s="1"/>
  <c r="G1534" i="2"/>
  <c r="V1534" i="2" s="1"/>
  <c r="G1634" i="2"/>
  <c r="V1634" i="2" s="1"/>
  <c r="G1638" i="2"/>
  <c r="V1638" i="2" s="1"/>
  <c r="G1642" i="2"/>
  <c r="V1642" i="2" s="1"/>
  <c r="G1646" i="2"/>
  <c r="V1646" i="2" s="1"/>
  <c r="G1650" i="2"/>
  <c r="V1650" i="2" s="1"/>
  <c r="G1654" i="2"/>
  <c r="G1658" i="2"/>
  <c r="V1658" i="2" s="1"/>
  <c r="G1662" i="2"/>
  <c r="V1662" i="2" s="1"/>
  <c r="G1666" i="2"/>
  <c r="V1666" i="2" s="1"/>
  <c r="G1670" i="2"/>
  <c r="V1670" i="2" s="1"/>
  <c r="G1674" i="2"/>
  <c r="V1674" i="2" s="1"/>
  <c r="G1678" i="2"/>
  <c r="V1678" i="2" s="1"/>
  <c r="G1635" i="2"/>
  <c r="G1639" i="2"/>
  <c r="G1643" i="2"/>
  <c r="G1647" i="2"/>
  <c r="G1651" i="2"/>
  <c r="G1655" i="2"/>
  <c r="G1659" i="2"/>
  <c r="G1663" i="2"/>
  <c r="G1667" i="2"/>
  <c r="G1671" i="2"/>
  <c r="G1676" i="2"/>
  <c r="G1679" i="2"/>
  <c r="G1636" i="2"/>
  <c r="G1640" i="2"/>
  <c r="G1644" i="2"/>
  <c r="G1648" i="2"/>
  <c r="G1652" i="2"/>
  <c r="G1656" i="2"/>
  <c r="G1660" i="2"/>
  <c r="G1664" i="2"/>
  <c r="G1668" i="2"/>
  <c r="G1672" i="2"/>
  <c r="G1677" i="2"/>
  <c r="G1680" i="2"/>
  <c r="G1637" i="2"/>
  <c r="G1641" i="2"/>
  <c r="G1645" i="2"/>
  <c r="G1649" i="2"/>
  <c r="G1653" i="2"/>
  <c r="G1657" i="2"/>
  <c r="G1661" i="2"/>
  <c r="G1665" i="2"/>
  <c r="G1669" i="2"/>
  <c r="G1673" i="2"/>
  <c r="G1675" i="2"/>
  <c r="G1681" i="2"/>
  <c r="G1684" i="2"/>
  <c r="G1688" i="2"/>
  <c r="G1692" i="2"/>
  <c r="G1696" i="2"/>
  <c r="G1700" i="2"/>
  <c r="G1704" i="2"/>
  <c r="G1708" i="2"/>
  <c r="G1712" i="2"/>
  <c r="G1716" i="2"/>
  <c r="G1720" i="2"/>
  <c r="G1724" i="2"/>
  <c r="G1729" i="2"/>
  <c r="G1685" i="2"/>
  <c r="G1689" i="2"/>
  <c r="G1693" i="2"/>
  <c r="G1697" i="2"/>
  <c r="G1701" i="2"/>
  <c r="G1705" i="2"/>
  <c r="G1709" i="2"/>
  <c r="G1713" i="2"/>
  <c r="G1717" i="2"/>
  <c r="G1721" i="2"/>
  <c r="G1725" i="2"/>
  <c r="G1728" i="2"/>
  <c r="G1683" i="2"/>
  <c r="G1687" i="2"/>
  <c r="G1691" i="2"/>
  <c r="G1695" i="2"/>
  <c r="G1699" i="2"/>
  <c r="G1703" i="2"/>
  <c r="G1707" i="2"/>
  <c r="G1711" i="2"/>
  <c r="G1715" i="2"/>
  <c r="G1719" i="2"/>
  <c r="G1723" i="2"/>
  <c r="G1726" i="2"/>
  <c r="V1726" i="2" s="1"/>
  <c r="G1682" i="2"/>
  <c r="V1682" i="2" s="1"/>
  <c r="G1686" i="2"/>
  <c r="G1690" i="2"/>
  <c r="V1690" i="2" s="1"/>
  <c r="G1694" i="2"/>
  <c r="V1694" i="2" s="1"/>
  <c r="G1698" i="2"/>
  <c r="V1698" i="2" s="1"/>
  <c r="G1702" i="2"/>
  <c r="V1702" i="2" s="1"/>
  <c r="G1706" i="2"/>
  <c r="V1706" i="2" s="1"/>
  <c r="G1710" i="2"/>
  <c r="V1710" i="2" s="1"/>
  <c r="G1714" i="2"/>
  <c r="V1714" i="2" s="1"/>
  <c r="G1718" i="2"/>
  <c r="G1722" i="2"/>
  <c r="V1722" i="2" s="1"/>
  <c r="G1727" i="2"/>
  <c r="G1538" i="2"/>
  <c r="V1538" i="2" s="1"/>
  <c r="G1542" i="2"/>
  <c r="V1542" i="2" s="1"/>
  <c r="G1546" i="2"/>
  <c r="V1546" i="2" s="1"/>
  <c r="G1550" i="2"/>
  <c r="V1550" i="2" s="1"/>
  <c r="G1554" i="2"/>
  <c r="V1554" i="2" s="1"/>
  <c r="G1558" i="2"/>
  <c r="G1562" i="2"/>
  <c r="V1562" i="2" s="1"/>
  <c r="G1566" i="2"/>
  <c r="V1566" i="2" s="1"/>
  <c r="G1570" i="2"/>
  <c r="V1570" i="2" s="1"/>
  <c r="G1574" i="2"/>
  <c r="V1574" i="2" s="1"/>
  <c r="G1578" i="2"/>
  <c r="V1578" i="2" s="1"/>
  <c r="G1582" i="2"/>
  <c r="V1582" i="2" s="1"/>
  <c r="G1539" i="2"/>
  <c r="G1543" i="2"/>
  <c r="G1547" i="2"/>
  <c r="G1551" i="2"/>
  <c r="G1555" i="2"/>
  <c r="G1559" i="2"/>
  <c r="G1563" i="2"/>
  <c r="G1567" i="2"/>
  <c r="G1571" i="2"/>
  <c r="G1575" i="2"/>
  <c r="G1579" i="2"/>
  <c r="G1583" i="2"/>
  <c r="G1540" i="2"/>
  <c r="G1544" i="2"/>
  <c r="G1548" i="2"/>
  <c r="G1552" i="2"/>
  <c r="G1556" i="2"/>
  <c r="G1560" i="2"/>
  <c r="G1564" i="2"/>
  <c r="G1568" i="2"/>
  <c r="G1572" i="2"/>
  <c r="G1576" i="2"/>
  <c r="G1580" i="2"/>
  <c r="G1584" i="2"/>
  <c r="G1541" i="2"/>
  <c r="G1545" i="2"/>
  <c r="G1549" i="2"/>
  <c r="G1553" i="2"/>
  <c r="G1557" i="2"/>
  <c r="G1561" i="2"/>
  <c r="G1565" i="2"/>
  <c r="G1569" i="2"/>
  <c r="G1573" i="2"/>
  <c r="G1577" i="2"/>
  <c r="G1581" i="2"/>
  <c r="G1585" i="2"/>
  <c r="G1588" i="2"/>
  <c r="G1592" i="2"/>
  <c r="G1596" i="2"/>
  <c r="G1600" i="2"/>
  <c r="G1604" i="2"/>
  <c r="G1608" i="2"/>
  <c r="G1612" i="2"/>
  <c r="G1616" i="2"/>
  <c r="G1620" i="2"/>
  <c r="G1624" i="2"/>
  <c r="G1628" i="2"/>
  <c r="G1632" i="2"/>
  <c r="G1589" i="2"/>
  <c r="G1593" i="2"/>
  <c r="G1597" i="2"/>
  <c r="G1601" i="2"/>
  <c r="G1605" i="2"/>
  <c r="G1609" i="2"/>
  <c r="G1613" i="2"/>
  <c r="G1617" i="2"/>
  <c r="G1621" i="2"/>
  <c r="G1625" i="2"/>
  <c r="G1629" i="2"/>
  <c r="G1633" i="2"/>
  <c r="G1587" i="2"/>
  <c r="G1591" i="2"/>
  <c r="G1595" i="2"/>
  <c r="G1599" i="2"/>
  <c r="G1603" i="2"/>
  <c r="G1607" i="2"/>
  <c r="G1611" i="2"/>
  <c r="G1615" i="2"/>
  <c r="G1619" i="2"/>
  <c r="G1623" i="2"/>
  <c r="G1627" i="2"/>
  <c r="G1631" i="2"/>
  <c r="G1586" i="2"/>
  <c r="V1586" i="2" s="1"/>
  <c r="G1590" i="2"/>
  <c r="G1594" i="2"/>
  <c r="V1594" i="2" s="1"/>
  <c r="G1598" i="2"/>
  <c r="V1598" i="2" s="1"/>
  <c r="G1602" i="2"/>
  <c r="V1602" i="2" s="1"/>
  <c r="G1606" i="2"/>
  <c r="V1606" i="2" s="1"/>
  <c r="G1610" i="2"/>
  <c r="V1610" i="2" s="1"/>
  <c r="G1614" i="2"/>
  <c r="V1614" i="2" s="1"/>
  <c r="G1618" i="2"/>
  <c r="V1618" i="2" s="1"/>
  <c r="G1622" i="2"/>
  <c r="G1626" i="2"/>
  <c r="V1626" i="2" s="1"/>
  <c r="G1630" i="2"/>
  <c r="V1630" i="2" s="1"/>
  <c r="G2" i="2"/>
  <c r="V2" i="2" s="1"/>
  <c r="G6" i="2"/>
  <c r="V6" i="2" s="1"/>
  <c r="G10" i="2"/>
  <c r="V10" i="2" s="1"/>
  <c r="G14" i="2"/>
  <c r="V14" i="2" s="1"/>
  <c r="G18" i="2"/>
  <c r="V18" i="2" s="1"/>
  <c r="G22" i="2"/>
  <c r="G26" i="2"/>
  <c r="V26" i="2" s="1"/>
  <c r="G30" i="2"/>
  <c r="V30" i="2" s="1"/>
  <c r="G34" i="2"/>
  <c r="V34" i="2" s="1"/>
  <c r="G38" i="2"/>
  <c r="V38" i="2" s="1"/>
  <c r="G42" i="2"/>
  <c r="V42" i="2" s="1"/>
  <c r="G46" i="2"/>
  <c r="V46" i="2" s="1"/>
  <c r="G3" i="2"/>
  <c r="G7" i="2"/>
  <c r="G11" i="2"/>
  <c r="G15" i="2"/>
  <c r="G19" i="2"/>
  <c r="G23" i="2"/>
  <c r="G27" i="2"/>
  <c r="G31" i="2"/>
  <c r="G35" i="2"/>
  <c r="G39" i="2"/>
  <c r="G43" i="2"/>
  <c r="G47" i="2"/>
  <c r="G4" i="2"/>
  <c r="G8" i="2"/>
  <c r="G12" i="2"/>
  <c r="G16" i="2"/>
  <c r="G20" i="2"/>
  <c r="G24" i="2"/>
  <c r="G28" i="2"/>
  <c r="G32" i="2"/>
  <c r="G36" i="2"/>
  <c r="G40" i="2"/>
  <c r="G44" i="2"/>
  <c r="G48" i="2"/>
  <c r="G5" i="2"/>
  <c r="G9" i="2"/>
  <c r="G13" i="2"/>
  <c r="G17" i="2"/>
  <c r="G21" i="2"/>
  <c r="G25" i="2"/>
  <c r="G29" i="2"/>
  <c r="G33" i="2"/>
  <c r="G37" i="2"/>
  <c r="G41" i="2"/>
  <c r="G45" i="2"/>
  <c r="G49" i="2"/>
  <c r="G52" i="2"/>
  <c r="G56" i="2"/>
  <c r="G60" i="2"/>
  <c r="G64" i="2"/>
  <c r="G68" i="2"/>
  <c r="G72" i="2"/>
  <c r="G76" i="2"/>
  <c r="G80" i="2"/>
  <c r="G84" i="2"/>
  <c r="G88" i="2"/>
  <c r="G92" i="2"/>
  <c r="G96" i="2"/>
  <c r="G53" i="2"/>
  <c r="G57" i="2"/>
  <c r="G61" i="2"/>
  <c r="G65" i="2"/>
  <c r="G69" i="2"/>
  <c r="G73" i="2"/>
  <c r="G77" i="2"/>
  <c r="G81" i="2"/>
  <c r="G85" i="2"/>
  <c r="G89" i="2"/>
  <c r="G93" i="2"/>
  <c r="G97" i="2"/>
  <c r="G51" i="2"/>
  <c r="G55" i="2"/>
  <c r="G59" i="2"/>
  <c r="G63" i="2"/>
  <c r="G67" i="2"/>
  <c r="G71" i="2"/>
  <c r="G75" i="2"/>
  <c r="G79" i="2"/>
  <c r="G83" i="2"/>
  <c r="G87" i="2"/>
  <c r="G91" i="2"/>
  <c r="G95" i="2"/>
  <c r="G50" i="2"/>
  <c r="V50" i="2" s="1"/>
  <c r="G54" i="2"/>
  <c r="G58" i="2"/>
  <c r="V58" i="2" s="1"/>
  <c r="G62" i="2"/>
  <c r="V62" i="2" s="1"/>
  <c r="G66" i="2"/>
  <c r="V66" i="2" s="1"/>
  <c r="G70" i="2"/>
  <c r="V70" i="2" s="1"/>
  <c r="G74" i="2"/>
  <c r="V74" i="2" s="1"/>
  <c r="G78" i="2"/>
  <c r="V78" i="2" s="1"/>
  <c r="G82" i="2"/>
  <c r="V82" i="2" s="1"/>
  <c r="G86" i="2"/>
  <c r="G90" i="2"/>
  <c r="V90" i="2" s="1"/>
  <c r="G94" i="2"/>
  <c r="V94" i="2" s="1"/>
  <c r="G194" i="2"/>
  <c r="V194" i="2" s="1"/>
  <c r="G198" i="2"/>
  <c r="V198" i="2" s="1"/>
  <c r="G202" i="2"/>
  <c r="V202" i="2" s="1"/>
  <c r="G206" i="2"/>
  <c r="V206" i="2" s="1"/>
  <c r="G210" i="2"/>
  <c r="V210" i="2" s="1"/>
  <c r="G214" i="2"/>
  <c r="G218" i="2"/>
  <c r="V218" i="2" s="1"/>
  <c r="G222" i="2"/>
  <c r="V222" i="2" s="1"/>
  <c r="G226" i="2"/>
  <c r="V226" i="2" s="1"/>
  <c r="G230" i="2"/>
  <c r="V230" i="2" s="1"/>
  <c r="G234" i="2"/>
  <c r="V234" i="2" s="1"/>
  <c r="G238" i="2"/>
  <c r="V238" i="2" s="1"/>
  <c r="G195" i="2"/>
  <c r="G199" i="2"/>
  <c r="G203" i="2"/>
  <c r="G207" i="2"/>
  <c r="G211" i="2"/>
  <c r="G215" i="2"/>
  <c r="G219" i="2"/>
  <c r="G223" i="2"/>
  <c r="G227" i="2"/>
  <c r="G231" i="2"/>
  <c r="G235" i="2"/>
  <c r="G239" i="2"/>
  <c r="G196" i="2"/>
  <c r="G200" i="2"/>
  <c r="G204" i="2"/>
  <c r="G208" i="2"/>
  <c r="G212" i="2"/>
  <c r="G216" i="2"/>
  <c r="G220" i="2"/>
  <c r="G224" i="2"/>
  <c r="G228" i="2"/>
  <c r="G232" i="2"/>
  <c r="G236" i="2"/>
  <c r="G240" i="2"/>
  <c r="G197" i="2"/>
  <c r="G201" i="2"/>
  <c r="G205" i="2"/>
  <c r="G209" i="2"/>
  <c r="G213" i="2"/>
  <c r="G217" i="2"/>
  <c r="G221" i="2"/>
  <c r="G225" i="2"/>
  <c r="G229" i="2"/>
  <c r="G233" i="2"/>
  <c r="G237" i="2"/>
  <c r="G241" i="2"/>
  <c r="G244" i="2"/>
  <c r="G248" i="2"/>
  <c r="G252" i="2"/>
  <c r="G256" i="2"/>
  <c r="G260" i="2"/>
  <c r="G264" i="2"/>
  <c r="G268" i="2"/>
  <c r="G272" i="2"/>
  <c r="G276" i="2"/>
  <c r="G280" i="2"/>
  <c r="G284" i="2"/>
  <c r="G288" i="2"/>
  <c r="G245" i="2"/>
  <c r="G249" i="2"/>
  <c r="G253" i="2"/>
  <c r="G257" i="2"/>
  <c r="G261" i="2"/>
  <c r="G265" i="2"/>
  <c r="G269" i="2"/>
  <c r="G273" i="2"/>
  <c r="G277" i="2"/>
  <c r="G281" i="2"/>
  <c r="G285" i="2"/>
  <c r="G289" i="2"/>
  <c r="G243" i="2"/>
  <c r="G247" i="2"/>
  <c r="G251" i="2"/>
  <c r="G255" i="2"/>
  <c r="G259" i="2"/>
  <c r="G263" i="2"/>
  <c r="G267" i="2"/>
  <c r="G271" i="2"/>
  <c r="G275" i="2"/>
  <c r="G279" i="2"/>
  <c r="G283" i="2"/>
  <c r="G287" i="2"/>
  <c r="G242" i="2"/>
  <c r="V242" i="2" s="1"/>
  <c r="G246" i="2"/>
  <c r="G250" i="2"/>
  <c r="V250" i="2" s="1"/>
  <c r="G254" i="2"/>
  <c r="V254" i="2" s="1"/>
  <c r="G258" i="2"/>
  <c r="V258" i="2" s="1"/>
  <c r="G262" i="2"/>
  <c r="V262" i="2" s="1"/>
  <c r="G266" i="2"/>
  <c r="V266" i="2" s="1"/>
  <c r="G270" i="2"/>
  <c r="V270" i="2" s="1"/>
  <c r="G274" i="2"/>
  <c r="V274" i="2" s="1"/>
  <c r="G278" i="2"/>
  <c r="G282" i="2"/>
  <c r="V282" i="2" s="1"/>
  <c r="G286" i="2"/>
  <c r="V286" i="2" s="1"/>
  <c r="G98" i="2"/>
  <c r="V98" i="2" s="1"/>
  <c r="G102" i="2"/>
  <c r="V102" i="2" s="1"/>
  <c r="G106" i="2"/>
  <c r="V106" i="2" s="1"/>
  <c r="G110" i="2"/>
  <c r="V110" i="2" s="1"/>
  <c r="G114" i="2"/>
  <c r="V114" i="2" s="1"/>
  <c r="G118" i="2"/>
  <c r="G122" i="2"/>
  <c r="V122" i="2" s="1"/>
  <c r="G126" i="2"/>
  <c r="V126" i="2" s="1"/>
  <c r="G130" i="2"/>
  <c r="V130" i="2" s="1"/>
  <c r="G134" i="2"/>
  <c r="V134" i="2" s="1"/>
  <c r="G138" i="2"/>
  <c r="V138" i="2" s="1"/>
  <c r="G142" i="2"/>
  <c r="V142" i="2" s="1"/>
  <c r="G99" i="2"/>
  <c r="G103" i="2"/>
  <c r="G107" i="2"/>
  <c r="G111" i="2"/>
  <c r="G115" i="2"/>
  <c r="G119" i="2"/>
  <c r="G123" i="2"/>
  <c r="G127" i="2"/>
  <c r="G131" i="2"/>
  <c r="G135" i="2"/>
  <c r="G139" i="2"/>
  <c r="G143" i="2"/>
  <c r="G100" i="2"/>
  <c r="G104" i="2"/>
  <c r="G108" i="2"/>
  <c r="G112" i="2"/>
  <c r="G116" i="2"/>
  <c r="G120" i="2"/>
  <c r="G124" i="2"/>
  <c r="G128" i="2"/>
  <c r="G132" i="2"/>
  <c r="G136" i="2"/>
  <c r="G140" i="2"/>
  <c r="G144" i="2"/>
  <c r="G101" i="2"/>
  <c r="G105" i="2"/>
  <c r="G109" i="2"/>
  <c r="G113" i="2"/>
  <c r="G117" i="2"/>
  <c r="G121" i="2"/>
  <c r="G125" i="2"/>
  <c r="G129" i="2"/>
  <c r="G133" i="2"/>
  <c r="G137" i="2"/>
  <c r="G141" i="2"/>
  <c r="G145" i="2"/>
  <c r="G148" i="2"/>
  <c r="G152" i="2"/>
  <c r="G156" i="2"/>
  <c r="G160" i="2"/>
  <c r="G164" i="2"/>
  <c r="G168" i="2"/>
  <c r="G172" i="2"/>
  <c r="G176" i="2"/>
  <c r="G180" i="2"/>
  <c r="G184" i="2"/>
  <c r="G188" i="2"/>
  <c r="G192" i="2"/>
  <c r="G149" i="2"/>
  <c r="G153" i="2"/>
  <c r="G157" i="2"/>
  <c r="G161" i="2"/>
  <c r="G165" i="2"/>
  <c r="G169" i="2"/>
  <c r="G173" i="2"/>
  <c r="G177" i="2"/>
  <c r="G181" i="2"/>
  <c r="G185" i="2"/>
  <c r="G189" i="2"/>
  <c r="G193" i="2"/>
  <c r="G147" i="2"/>
  <c r="G151" i="2"/>
  <c r="G155" i="2"/>
  <c r="G159" i="2"/>
  <c r="G163" i="2"/>
  <c r="G167" i="2"/>
  <c r="G171" i="2"/>
  <c r="G175" i="2"/>
  <c r="G179" i="2"/>
  <c r="G183" i="2"/>
  <c r="G187" i="2"/>
  <c r="G191" i="2"/>
  <c r="G146" i="2"/>
  <c r="V146" i="2" s="1"/>
  <c r="G150" i="2"/>
  <c r="G154" i="2"/>
  <c r="V154" i="2" s="1"/>
  <c r="G158" i="2"/>
  <c r="V158" i="2" s="1"/>
  <c r="G162" i="2"/>
  <c r="V162" i="2" s="1"/>
  <c r="G166" i="2"/>
  <c r="V166" i="2" s="1"/>
  <c r="G170" i="2"/>
  <c r="V170" i="2" s="1"/>
  <c r="G174" i="2"/>
  <c r="V174" i="2" s="1"/>
  <c r="G178" i="2"/>
  <c r="V178" i="2" s="1"/>
  <c r="G182" i="2"/>
  <c r="G186" i="2"/>
  <c r="V186" i="2" s="1"/>
  <c r="G190" i="2"/>
  <c r="V190" i="2" s="1"/>
  <c r="G1922" i="2"/>
  <c r="V1922" i="2" s="1"/>
  <c r="G1926" i="2"/>
  <c r="V1926" i="2" s="1"/>
  <c r="G1930" i="2"/>
  <c r="V1930" i="2" s="1"/>
  <c r="G1934" i="2"/>
  <c r="V1934" i="2" s="1"/>
  <c r="G1938" i="2"/>
  <c r="V1938" i="2" s="1"/>
  <c r="G1942" i="2"/>
  <c r="G1946" i="2"/>
  <c r="V1946" i="2" s="1"/>
  <c r="G1950" i="2"/>
  <c r="V1950" i="2" s="1"/>
  <c r="G1954" i="2"/>
  <c r="V1954" i="2" s="1"/>
  <c r="G1958" i="2"/>
  <c r="V1958" i="2" s="1"/>
  <c r="G1962" i="2"/>
  <c r="V1962" i="2" s="1"/>
  <c r="G1966" i="2"/>
  <c r="V1966" i="2" s="1"/>
  <c r="G1923" i="2"/>
  <c r="G1927" i="2"/>
  <c r="G1931" i="2"/>
  <c r="G1935" i="2"/>
  <c r="G1939" i="2"/>
  <c r="G1943" i="2"/>
  <c r="G1947" i="2"/>
  <c r="G1951" i="2"/>
  <c r="G1955" i="2"/>
  <c r="G1959" i="2"/>
  <c r="G1963" i="2"/>
  <c r="G1967" i="2"/>
  <c r="G1924" i="2"/>
  <c r="G1928" i="2"/>
  <c r="G1932" i="2"/>
  <c r="G1936" i="2"/>
  <c r="G1940" i="2"/>
  <c r="G1944" i="2"/>
  <c r="G1948" i="2"/>
  <c r="G1952" i="2"/>
  <c r="G1956" i="2"/>
  <c r="G1960" i="2"/>
  <c r="G1964" i="2"/>
  <c r="G1968" i="2"/>
  <c r="G1925" i="2"/>
  <c r="G1929" i="2"/>
  <c r="G1933" i="2"/>
  <c r="G1937" i="2"/>
  <c r="G1941" i="2"/>
  <c r="G1945" i="2"/>
  <c r="G1949" i="2"/>
  <c r="G1953" i="2"/>
  <c r="G1957" i="2"/>
  <c r="G1961" i="2"/>
  <c r="G1965" i="2"/>
  <c r="G1969" i="2"/>
  <c r="G1972" i="2"/>
  <c r="G1976" i="2"/>
  <c r="G1980" i="2"/>
  <c r="G1984" i="2"/>
  <c r="G1988" i="2"/>
  <c r="G1992" i="2"/>
  <c r="G1996" i="2"/>
  <c r="G2000" i="2"/>
  <c r="G2004" i="2"/>
  <c r="G2008" i="2"/>
  <c r="G2012" i="2"/>
  <c r="G2016" i="2"/>
  <c r="G1973" i="2"/>
  <c r="G1977" i="2"/>
  <c r="G1981" i="2"/>
  <c r="G1985" i="2"/>
  <c r="G1989" i="2"/>
  <c r="G1993" i="2"/>
  <c r="G1997" i="2"/>
  <c r="G2001" i="2"/>
  <c r="G2005" i="2"/>
  <c r="G2009" i="2"/>
  <c r="G2013" i="2"/>
  <c r="G2017" i="2"/>
  <c r="G1971" i="2"/>
  <c r="G1975" i="2"/>
  <c r="G1979" i="2"/>
  <c r="G1983" i="2"/>
  <c r="G1987" i="2"/>
  <c r="G1991" i="2"/>
  <c r="G1995" i="2"/>
  <c r="G1999" i="2"/>
  <c r="G2003" i="2"/>
  <c r="G2007" i="2"/>
  <c r="G2011" i="2"/>
  <c r="G2015" i="2"/>
  <c r="G1970" i="2"/>
  <c r="V1970" i="2" s="1"/>
  <c r="G1974" i="2"/>
  <c r="G1978" i="2"/>
  <c r="V1978" i="2" s="1"/>
  <c r="G1982" i="2"/>
  <c r="V1982" i="2" s="1"/>
  <c r="G1986" i="2"/>
  <c r="V1986" i="2" s="1"/>
  <c r="G1990" i="2"/>
  <c r="V1990" i="2" s="1"/>
  <c r="G1994" i="2"/>
  <c r="V1994" i="2" s="1"/>
  <c r="G1998" i="2"/>
  <c r="V1998" i="2" s="1"/>
  <c r="G2002" i="2"/>
  <c r="V2002" i="2" s="1"/>
  <c r="G2006" i="2"/>
  <c r="G2010" i="2"/>
  <c r="V2010" i="2" s="1"/>
  <c r="G2014" i="2"/>
  <c r="V2014" i="2" s="1"/>
  <c r="G2018" i="2"/>
  <c r="V2018" i="2" s="1"/>
  <c r="G2022" i="2"/>
  <c r="V2022" i="2" s="1"/>
  <c r="G2026" i="2"/>
  <c r="V2026" i="2" s="1"/>
  <c r="G2030" i="2"/>
  <c r="V2030" i="2" s="1"/>
  <c r="G2034" i="2"/>
  <c r="V2034" i="2" s="1"/>
  <c r="G2038" i="2"/>
  <c r="G2042" i="2"/>
  <c r="V2042" i="2" s="1"/>
  <c r="G2046" i="2"/>
  <c r="V2046" i="2" s="1"/>
  <c r="G2050" i="2"/>
  <c r="V2050" i="2" s="1"/>
  <c r="G2054" i="2"/>
  <c r="V2054" i="2" s="1"/>
  <c r="G2058" i="2"/>
  <c r="V2058" i="2" s="1"/>
  <c r="G2062" i="2"/>
  <c r="V2062" i="2" s="1"/>
  <c r="G2019" i="2"/>
  <c r="G2023" i="2"/>
  <c r="G2027" i="2"/>
  <c r="G2031" i="2"/>
  <c r="G2035" i="2"/>
  <c r="G2039" i="2"/>
  <c r="G2043" i="2"/>
  <c r="G2047" i="2"/>
  <c r="G2051" i="2"/>
  <c r="G2055" i="2"/>
  <c r="G2059" i="2"/>
  <c r="G2063" i="2"/>
  <c r="G2020" i="2"/>
  <c r="G2024" i="2"/>
  <c r="G2028" i="2"/>
  <c r="G2032" i="2"/>
  <c r="G2036" i="2"/>
  <c r="G2040" i="2"/>
  <c r="G2044" i="2"/>
  <c r="G2048" i="2"/>
  <c r="G2052" i="2"/>
  <c r="G2056" i="2"/>
  <c r="G2060" i="2"/>
  <c r="G2064" i="2"/>
  <c r="G2021" i="2"/>
  <c r="G2025" i="2"/>
  <c r="G2029" i="2"/>
  <c r="G2033" i="2"/>
  <c r="G2037" i="2"/>
  <c r="G2041" i="2"/>
  <c r="G2045" i="2"/>
  <c r="G2049" i="2"/>
  <c r="G2053" i="2"/>
  <c r="G2057" i="2"/>
  <c r="G2061" i="2"/>
  <c r="G2065" i="2"/>
  <c r="G2068" i="2"/>
  <c r="G2072" i="2"/>
  <c r="G2076" i="2"/>
  <c r="G2080" i="2"/>
  <c r="G2084" i="2"/>
  <c r="G2088" i="2"/>
  <c r="G2092" i="2"/>
  <c r="G2096" i="2"/>
  <c r="G2100" i="2"/>
  <c r="G2104" i="2"/>
  <c r="G2108" i="2"/>
  <c r="G2112" i="2"/>
  <c r="G2069" i="2"/>
  <c r="G2073" i="2"/>
  <c r="G2077" i="2"/>
  <c r="G2081" i="2"/>
  <c r="G2085" i="2"/>
  <c r="G2089" i="2"/>
  <c r="G2093" i="2"/>
  <c r="G2097" i="2"/>
  <c r="G2101" i="2"/>
  <c r="G2105" i="2"/>
  <c r="G2109" i="2"/>
  <c r="G2113" i="2"/>
  <c r="G2067" i="2"/>
  <c r="G2071" i="2"/>
  <c r="G2075" i="2"/>
  <c r="G2079" i="2"/>
  <c r="G2083" i="2"/>
  <c r="G2087" i="2"/>
  <c r="G2091" i="2"/>
  <c r="G2095" i="2"/>
  <c r="G2099" i="2"/>
  <c r="G2103" i="2"/>
  <c r="G2107" i="2"/>
  <c r="G2111" i="2"/>
  <c r="G2066" i="2"/>
  <c r="V2066" i="2" s="1"/>
  <c r="G2070" i="2"/>
  <c r="G2074" i="2"/>
  <c r="V2074" i="2" s="1"/>
  <c r="G2078" i="2"/>
  <c r="V2078" i="2" s="1"/>
  <c r="G2082" i="2"/>
  <c r="V2082" i="2" s="1"/>
  <c r="G2086" i="2"/>
  <c r="V2086" i="2" s="1"/>
  <c r="G2090" i="2"/>
  <c r="V2090" i="2" s="1"/>
  <c r="G2094" i="2"/>
  <c r="V2094" i="2" s="1"/>
  <c r="G2098" i="2"/>
  <c r="V2098" i="2" s="1"/>
  <c r="G2102" i="2"/>
  <c r="G2106" i="2"/>
  <c r="V2106" i="2" s="1"/>
  <c r="G2110" i="2"/>
  <c r="V2110" i="2" s="1"/>
  <c r="G578" i="2"/>
  <c r="V578" i="2" s="1"/>
  <c r="G582" i="2"/>
  <c r="V582" i="2" s="1"/>
  <c r="G586" i="2"/>
  <c r="V586" i="2" s="1"/>
  <c r="G590" i="2"/>
  <c r="V590" i="2" s="1"/>
  <c r="G594" i="2"/>
  <c r="V594" i="2" s="1"/>
  <c r="G598" i="2"/>
  <c r="G602" i="2"/>
  <c r="V602" i="2" s="1"/>
  <c r="G606" i="2"/>
  <c r="V606" i="2" s="1"/>
  <c r="G610" i="2"/>
  <c r="V610" i="2" s="1"/>
  <c r="G614" i="2"/>
  <c r="V614" i="2" s="1"/>
  <c r="G618" i="2"/>
  <c r="V618" i="2" s="1"/>
  <c r="G622" i="2"/>
  <c r="V622" i="2" s="1"/>
  <c r="G579" i="2"/>
  <c r="G583" i="2"/>
  <c r="G587" i="2"/>
  <c r="G591" i="2"/>
  <c r="G595" i="2"/>
  <c r="G599" i="2"/>
  <c r="G603" i="2"/>
  <c r="G607" i="2"/>
  <c r="G611" i="2"/>
  <c r="G615" i="2"/>
  <c r="G619" i="2"/>
  <c r="G623" i="2"/>
  <c r="G580" i="2"/>
  <c r="G584" i="2"/>
  <c r="G588" i="2"/>
  <c r="G592" i="2"/>
  <c r="G596" i="2"/>
  <c r="G600" i="2"/>
  <c r="G604" i="2"/>
  <c r="G608" i="2"/>
  <c r="G612" i="2"/>
  <c r="G616" i="2"/>
  <c r="G620" i="2"/>
  <c r="G624" i="2"/>
  <c r="G581" i="2"/>
  <c r="G585" i="2"/>
  <c r="G589" i="2"/>
  <c r="G593" i="2"/>
  <c r="G597" i="2"/>
  <c r="G601" i="2"/>
  <c r="G605" i="2"/>
  <c r="G609" i="2"/>
  <c r="G613" i="2"/>
  <c r="G617" i="2"/>
  <c r="G621" i="2"/>
  <c r="G625" i="2"/>
  <c r="G628" i="2"/>
  <c r="G632" i="2"/>
  <c r="G636" i="2"/>
  <c r="G640" i="2"/>
  <c r="G644" i="2"/>
  <c r="G648" i="2"/>
  <c r="G652" i="2"/>
  <c r="G656" i="2"/>
  <c r="G660" i="2"/>
  <c r="G664" i="2"/>
  <c r="G668" i="2"/>
  <c r="G672" i="2"/>
  <c r="G629" i="2"/>
  <c r="G633" i="2"/>
  <c r="G637" i="2"/>
  <c r="G641" i="2"/>
  <c r="G645" i="2"/>
  <c r="G649" i="2"/>
  <c r="G653" i="2"/>
  <c r="G657" i="2"/>
  <c r="G661" i="2"/>
  <c r="G665" i="2"/>
  <c r="G669" i="2"/>
  <c r="G673" i="2"/>
  <c r="G627" i="2"/>
  <c r="G631" i="2"/>
  <c r="G635" i="2"/>
  <c r="G639" i="2"/>
  <c r="G643" i="2"/>
  <c r="G647" i="2"/>
  <c r="G651" i="2"/>
  <c r="G655" i="2"/>
  <c r="G659" i="2"/>
  <c r="G663" i="2"/>
  <c r="G667" i="2"/>
  <c r="G671" i="2"/>
  <c r="G626" i="2"/>
  <c r="V626" i="2" s="1"/>
  <c r="G630" i="2"/>
  <c r="G634" i="2"/>
  <c r="V634" i="2" s="1"/>
  <c r="G638" i="2"/>
  <c r="V638" i="2" s="1"/>
  <c r="G642" i="2"/>
  <c r="V642" i="2" s="1"/>
  <c r="G646" i="2"/>
  <c r="V646" i="2" s="1"/>
  <c r="G650" i="2"/>
  <c r="V650" i="2" s="1"/>
  <c r="G654" i="2"/>
  <c r="V654" i="2" s="1"/>
  <c r="G658" i="2"/>
  <c r="V658" i="2" s="1"/>
  <c r="G662" i="2"/>
  <c r="G666" i="2"/>
  <c r="V666" i="2" s="1"/>
  <c r="G670" i="2"/>
  <c r="V670" i="2" s="1"/>
  <c r="G386" i="2"/>
  <c r="V386" i="2" s="1"/>
  <c r="G390" i="2"/>
  <c r="V390" i="2" s="1"/>
  <c r="G394" i="2"/>
  <c r="V394" i="2" s="1"/>
  <c r="G398" i="2"/>
  <c r="V398" i="2" s="1"/>
  <c r="G402" i="2"/>
  <c r="V402" i="2" s="1"/>
  <c r="G406" i="2"/>
  <c r="G410" i="2"/>
  <c r="V410" i="2" s="1"/>
  <c r="G414" i="2"/>
  <c r="V414" i="2" s="1"/>
  <c r="G418" i="2"/>
  <c r="V418" i="2" s="1"/>
  <c r="G422" i="2"/>
  <c r="V422" i="2" s="1"/>
  <c r="G426" i="2"/>
  <c r="V426" i="2" s="1"/>
  <c r="G430" i="2"/>
  <c r="V430" i="2" s="1"/>
  <c r="G387" i="2"/>
  <c r="G391" i="2"/>
  <c r="G395" i="2"/>
  <c r="G399" i="2"/>
  <c r="G403" i="2"/>
  <c r="G407" i="2"/>
  <c r="G411" i="2"/>
  <c r="G415" i="2"/>
  <c r="G419" i="2"/>
  <c r="G423" i="2"/>
  <c r="G427" i="2"/>
  <c r="G431" i="2"/>
  <c r="G388" i="2"/>
  <c r="G392" i="2"/>
  <c r="G396" i="2"/>
  <c r="G400" i="2"/>
  <c r="G404" i="2"/>
  <c r="G408" i="2"/>
  <c r="G412" i="2"/>
  <c r="G416" i="2"/>
  <c r="G420" i="2"/>
  <c r="G424" i="2"/>
  <c r="G428" i="2"/>
  <c r="G432" i="2"/>
  <c r="G389" i="2"/>
  <c r="G393" i="2"/>
  <c r="G397" i="2"/>
  <c r="G401" i="2"/>
  <c r="G405" i="2"/>
  <c r="G409" i="2"/>
  <c r="G413" i="2"/>
  <c r="G417" i="2"/>
  <c r="G421" i="2"/>
  <c r="G425" i="2"/>
  <c r="G429" i="2"/>
  <c r="G433" i="2"/>
  <c r="G436" i="2"/>
  <c r="G440" i="2"/>
  <c r="G444" i="2"/>
  <c r="G448" i="2"/>
  <c r="G452" i="2"/>
  <c r="G456" i="2"/>
  <c r="G460" i="2"/>
  <c r="G464" i="2"/>
  <c r="G468" i="2"/>
  <c r="G472" i="2"/>
  <c r="G476" i="2"/>
  <c r="G480" i="2"/>
  <c r="G437" i="2"/>
  <c r="G441" i="2"/>
  <c r="G445" i="2"/>
  <c r="G449" i="2"/>
  <c r="G453" i="2"/>
  <c r="G457" i="2"/>
  <c r="G461" i="2"/>
  <c r="G465" i="2"/>
  <c r="G469" i="2"/>
  <c r="G473" i="2"/>
  <c r="G477" i="2"/>
  <c r="G481" i="2"/>
  <c r="G435" i="2"/>
  <c r="G439" i="2"/>
  <c r="G443" i="2"/>
  <c r="G447" i="2"/>
  <c r="G451" i="2"/>
  <c r="G455" i="2"/>
  <c r="G459" i="2"/>
  <c r="G463" i="2"/>
  <c r="G467" i="2"/>
  <c r="G471" i="2"/>
  <c r="G475" i="2"/>
  <c r="G479" i="2"/>
  <c r="G434" i="2"/>
  <c r="V434" i="2" s="1"/>
  <c r="G438" i="2"/>
  <c r="G442" i="2"/>
  <c r="V442" i="2" s="1"/>
  <c r="G446" i="2"/>
  <c r="V446" i="2" s="1"/>
  <c r="G450" i="2"/>
  <c r="V450" i="2" s="1"/>
  <c r="G454" i="2"/>
  <c r="V454" i="2" s="1"/>
  <c r="G458" i="2"/>
  <c r="V458" i="2" s="1"/>
  <c r="G462" i="2"/>
  <c r="V462" i="2" s="1"/>
  <c r="G466" i="2"/>
  <c r="V466" i="2" s="1"/>
  <c r="G470" i="2"/>
  <c r="G474" i="2"/>
  <c r="V474" i="2" s="1"/>
  <c r="G478" i="2"/>
  <c r="V478" i="2" s="1"/>
  <c r="G962" i="2"/>
  <c r="V962" i="2" s="1"/>
  <c r="G966" i="2"/>
  <c r="V966" i="2" s="1"/>
  <c r="G972" i="2"/>
  <c r="G974" i="2"/>
  <c r="V974" i="2" s="1"/>
  <c r="G978" i="2"/>
  <c r="V978" i="2" s="1"/>
  <c r="G982" i="2"/>
  <c r="G986" i="2"/>
  <c r="V986" i="2" s="1"/>
  <c r="G990" i="2"/>
  <c r="V990" i="2" s="1"/>
  <c r="G994" i="2"/>
  <c r="V994" i="2" s="1"/>
  <c r="G998" i="2"/>
  <c r="V998" i="2" s="1"/>
  <c r="G1002" i="2"/>
  <c r="V1002" i="2" s="1"/>
  <c r="G1006" i="2"/>
  <c r="V1006" i="2" s="1"/>
  <c r="G963" i="2"/>
  <c r="G967" i="2"/>
  <c r="G973" i="2"/>
  <c r="G975" i="2"/>
  <c r="G979" i="2"/>
  <c r="G983" i="2"/>
  <c r="G987" i="2"/>
  <c r="G991" i="2"/>
  <c r="G995" i="2"/>
  <c r="G999" i="2"/>
  <c r="G1003" i="2"/>
  <c r="G1007" i="2"/>
  <c r="G964" i="2"/>
  <c r="G968" i="2"/>
  <c r="G971" i="2"/>
  <c r="G976" i="2"/>
  <c r="G980" i="2"/>
  <c r="G984" i="2"/>
  <c r="G988" i="2"/>
  <c r="G992" i="2"/>
  <c r="G996" i="2"/>
  <c r="G1000" i="2"/>
  <c r="G1004" i="2"/>
  <c r="G1008" i="2"/>
  <c r="G965" i="2"/>
  <c r="G969" i="2"/>
  <c r="G970" i="2"/>
  <c r="V970" i="2" s="1"/>
  <c r="G977" i="2"/>
  <c r="G981" i="2"/>
  <c r="G985" i="2"/>
  <c r="G989" i="2"/>
  <c r="G993" i="2"/>
  <c r="G997" i="2"/>
  <c r="G1001" i="2"/>
  <c r="G1005" i="2"/>
  <c r="G1009" i="2"/>
  <c r="G1012" i="2"/>
  <c r="G1016" i="2"/>
  <c r="G1020" i="2"/>
  <c r="G1024" i="2"/>
  <c r="G1028" i="2"/>
  <c r="G1032" i="2"/>
  <c r="G1036" i="2"/>
  <c r="G1040" i="2"/>
  <c r="G1044" i="2"/>
  <c r="G1048" i="2"/>
  <c r="G1052" i="2"/>
  <c r="G1056" i="2"/>
  <c r="G1013" i="2"/>
  <c r="G1017" i="2"/>
  <c r="G1021" i="2"/>
  <c r="G1025" i="2"/>
  <c r="G1029" i="2"/>
  <c r="G1033" i="2"/>
  <c r="G1037" i="2"/>
  <c r="G1041" i="2"/>
  <c r="G1045" i="2"/>
  <c r="G1049" i="2"/>
  <c r="G1053" i="2"/>
  <c r="G1057" i="2"/>
  <c r="G1011" i="2"/>
  <c r="G1015" i="2"/>
  <c r="G1019" i="2"/>
  <c r="G1023" i="2"/>
  <c r="G1027" i="2"/>
  <c r="G1031" i="2"/>
  <c r="G1035" i="2"/>
  <c r="G1039" i="2"/>
  <c r="G1043" i="2"/>
  <c r="G1047" i="2"/>
  <c r="G1051" i="2"/>
  <c r="G1055" i="2"/>
  <c r="G1010" i="2"/>
  <c r="V1010" i="2" s="1"/>
  <c r="G1014" i="2"/>
  <c r="G1018" i="2"/>
  <c r="V1018" i="2" s="1"/>
  <c r="G1022" i="2"/>
  <c r="V1022" i="2" s="1"/>
  <c r="G1026" i="2"/>
  <c r="V1026" i="2" s="1"/>
  <c r="G1030" i="2"/>
  <c r="V1030" i="2" s="1"/>
  <c r="G1034" i="2"/>
  <c r="V1034" i="2" s="1"/>
  <c r="G1038" i="2"/>
  <c r="V1038" i="2" s="1"/>
  <c r="G1042" i="2"/>
  <c r="V1042" i="2" s="1"/>
  <c r="G1046" i="2"/>
  <c r="G1050" i="2"/>
  <c r="V1050" i="2" s="1"/>
  <c r="G1054" i="2"/>
  <c r="V1054" i="2" s="1"/>
  <c r="G290" i="2"/>
  <c r="V290" i="2" s="1"/>
  <c r="G294" i="2"/>
  <c r="V294" i="2" s="1"/>
  <c r="G298" i="2"/>
  <c r="V298" i="2" s="1"/>
  <c r="G302" i="2"/>
  <c r="V302" i="2" s="1"/>
  <c r="G306" i="2"/>
  <c r="V306" i="2" s="1"/>
  <c r="G310" i="2"/>
  <c r="G314" i="2"/>
  <c r="V314" i="2" s="1"/>
  <c r="G318" i="2"/>
  <c r="V318" i="2" s="1"/>
  <c r="G322" i="2"/>
  <c r="V322" i="2" s="1"/>
  <c r="G326" i="2"/>
  <c r="V326" i="2" s="1"/>
  <c r="G330" i="2"/>
  <c r="V330" i="2" s="1"/>
  <c r="G334" i="2"/>
  <c r="V334" i="2" s="1"/>
  <c r="G291" i="2"/>
  <c r="G295" i="2"/>
  <c r="G299" i="2"/>
  <c r="G303" i="2"/>
  <c r="G307" i="2"/>
  <c r="G311" i="2"/>
  <c r="G315" i="2"/>
  <c r="G319" i="2"/>
  <c r="G323" i="2"/>
  <c r="G327" i="2"/>
  <c r="G331" i="2"/>
  <c r="G335" i="2"/>
  <c r="G292" i="2"/>
  <c r="G296" i="2"/>
  <c r="G300" i="2"/>
  <c r="G304" i="2"/>
  <c r="G308" i="2"/>
  <c r="G312" i="2"/>
  <c r="G316" i="2"/>
  <c r="G320" i="2"/>
  <c r="G324" i="2"/>
  <c r="G328" i="2"/>
  <c r="G332" i="2"/>
  <c r="G336" i="2"/>
  <c r="G293" i="2"/>
  <c r="G297" i="2"/>
  <c r="G301" i="2"/>
  <c r="G305" i="2"/>
  <c r="G309" i="2"/>
  <c r="G313" i="2"/>
  <c r="G317" i="2"/>
  <c r="G321" i="2"/>
  <c r="G325" i="2"/>
  <c r="G329" i="2"/>
  <c r="G333" i="2"/>
  <c r="G337" i="2"/>
  <c r="G340" i="2"/>
  <c r="G344" i="2"/>
  <c r="G348" i="2"/>
  <c r="G352" i="2"/>
  <c r="G356" i="2"/>
  <c r="G360" i="2"/>
  <c r="G364" i="2"/>
  <c r="G368" i="2"/>
  <c r="G372" i="2"/>
  <c r="G376" i="2"/>
  <c r="G380" i="2"/>
  <c r="G384" i="2"/>
  <c r="G341" i="2"/>
  <c r="G345" i="2"/>
  <c r="G349" i="2"/>
  <c r="G353" i="2"/>
  <c r="G357" i="2"/>
  <c r="G361" i="2"/>
  <c r="G365" i="2"/>
  <c r="G369" i="2"/>
  <c r="G373" i="2"/>
  <c r="G377" i="2"/>
  <c r="G381" i="2"/>
  <c r="G385" i="2"/>
  <c r="G339" i="2"/>
  <c r="G343" i="2"/>
  <c r="G347" i="2"/>
  <c r="G351" i="2"/>
  <c r="G355" i="2"/>
  <c r="G359" i="2"/>
  <c r="G363" i="2"/>
  <c r="G367" i="2"/>
  <c r="G371" i="2"/>
  <c r="G375" i="2"/>
  <c r="G379" i="2"/>
  <c r="G383" i="2"/>
  <c r="G338" i="2"/>
  <c r="V338" i="2" s="1"/>
  <c r="G342" i="2"/>
  <c r="G346" i="2"/>
  <c r="V346" i="2" s="1"/>
  <c r="G350" i="2"/>
  <c r="V350" i="2" s="1"/>
  <c r="G354" i="2"/>
  <c r="V354" i="2" s="1"/>
  <c r="G358" i="2"/>
  <c r="V358" i="2" s="1"/>
  <c r="G362" i="2"/>
  <c r="V362" i="2" s="1"/>
  <c r="G366" i="2"/>
  <c r="V366" i="2" s="1"/>
  <c r="G370" i="2"/>
  <c r="V370" i="2" s="1"/>
  <c r="G374" i="2"/>
  <c r="G378" i="2"/>
  <c r="V378" i="2" s="1"/>
  <c r="G382" i="2"/>
  <c r="V382" i="2" s="1"/>
  <c r="G866" i="2"/>
  <c r="V866" i="2" s="1"/>
  <c r="G870" i="2"/>
  <c r="V870" i="2" s="1"/>
  <c r="G874" i="2"/>
  <c r="V874" i="2" s="1"/>
  <c r="G878" i="2"/>
  <c r="V878" i="2" s="1"/>
  <c r="G882" i="2"/>
  <c r="V882" i="2" s="1"/>
  <c r="G886" i="2"/>
  <c r="G890" i="2"/>
  <c r="V890" i="2" s="1"/>
  <c r="G894" i="2"/>
  <c r="V894" i="2" s="1"/>
  <c r="G898" i="2"/>
  <c r="V898" i="2" s="1"/>
  <c r="G902" i="2"/>
  <c r="V902" i="2" s="1"/>
  <c r="G906" i="2"/>
  <c r="V906" i="2" s="1"/>
  <c r="G910" i="2"/>
  <c r="V910" i="2" s="1"/>
  <c r="G867" i="2"/>
  <c r="G871" i="2"/>
  <c r="G875" i="2"/>
  <c r="G879" i="2"/>
  <c r="G883" i="2"/>
  <c r="G887" i="2"/>
  <c r="G891" i="2"/>
  <c r="G895" i="2"/>
  <c r="G899" i="2"/>
  <c r="G903" i="2"/>
  <c r="G907" i="2"/>
  <c r="G911" i="2"/>
  <c r="G868" i="2"/>
  <c r="G872" i="2"/>
  <c r="G876" i="2"/>
  <c r="G880" i="2"/>
  <c r="G884" i="2"/>
  <c r="G888" i="2"/>
  <c r="G892" i="2"/>
  <c r="G896" i="2"/>
  <c r="G900" i="2"/>
  <c r="G904" i="2"/>
  <c r="G908" i="2"/>
  <c r="G912" i="2"/>
  <c r="G869" i="2"/>
  <c r="G873" i="2"/>
  <c r="G877" i="2"/>
  <c r="G881" i="2"/>
  <c r="G885" i="2"/>
  <c r="G889" i="2"/>
  <c r="G893" i="2"/>
  <c r="G897" i="2"/>
  <c r="G901" i="2"/>
  <c r="G905" i="2"/>
  <c r="G909" i="2"/>
  <c r="G913" i="2"/>
  <c r="G916" i="2"/>
  <c r="G920" i="2"/>
  <c r="G924" i="2"/>
  <c r="G928" i="2"/>
  <c r="G932" i="2"/>
  <c r="G936" i="2"/>
  <c r="G940" i="2"/>
  <c r="G944" i="2"/>
  <c r="G948" i="2"/>
  <c r="G952" i="2"/>
  <c r="G956" i="2"/>
  <c r="G960" i="2"/>
  <c r="G917" i="2"/>
  <c r="G921" i="2"/>
  <c r="G925" i="2"/>
  <c r="G929" i="2"/>
  <c r="G933" i="2"/>
  <c r="G937" i="2"/>
  <c r="G941" i="2"/>
  <c r="G945" i="2"/>
  <c r="G949" i="2"/>
  <c r="G953" i="2"/>
  <c r="G957" i="2"/>
  <c r="G961" i="2"/>
  <c r="G915" i="2"/>
  <c r="G919" i="2"/>
  <c r="G923" i="2"/>
  <c r="G927" i="2"/>
  <c r="G931" i="2"/>
  <c r="G935" i="2"/>
  <c r="G939" i="2"/>
  <c r="G943" i="2"/>
  <c r="G947" i="2"/>
  <c r="G951" i="2"/>
  <c r="G955" i="2"/>
  <c r="G959" i="2"/>
  <c r="G914" i="2"/>
  <c r="V914" i="2" s="1"/>
  <c r="G918" i="2"/>
  <c r="G922" i="2"/>
  <c r="V922" i="2" s="1"/>
  <c r="G926" i="2"/>
  <c r="V926" i="2" s="1"/>
  <c r="G930" i="2"/>
  <c r="V930" i="2" s="1"/>
  <c r="G934" i="2"/>
  <c r="V934" i="2" s="1"/>
  <c r="G938" i="2"/>
  <c r="V938" i="2" s="1"/>
  <c r="G942" i="2"/>
  <c r="V942" i="2" s="1"/>
  <c r="G946" i="2"/>
  <c r="V946" i="2" s="1"/>
  <c r="G950" i="2"/>
  <c r="G954" i="2"/>
  <c r="V954" i="2" s="1"/>
  <c r="G958" i="2"/>
  <c r="V958" i="2" s="1"/>
  <c r="G770" i="2"/>
  <c r="V770" i="2" s="1"/>
  <c r="G774" i="2"/>
  <c r="V774" i="2" s="1"/>
  <c r="G778" i="2"/>
  <c r="V778" i="2" s="1"/>
  <c r="G782" i="2"/>
  <c r="V782" i="2" s="1"/>
  <c r="G786" i="2"/>
  <c r="V786" i="2" s="1"/>
  <c r="G790" i="2"/>
  <c r="G794" i="2"/>
  <c r="V794" i="2" s="1"/>
  <c r="G798" i="2"/>
  <c r="V798" i="2" s="1"/>
  <c r="G802" i="2"/>
  <c r="V802" i="2" s="1"/>
  <c r="G806" i="2"/>
  <c r="V806" i="2" s="1"/>
  <c r="G810" i="2"/>
  <c r="V810" i="2" s="1"/>
  <c r="G814" i="2"/>
  <c r="V814" i="2" s="1"/>
  <c r="G771" i="2"/>
  <c r="G775" i="2"/>
  <c r="G779" i="2"/>
  <c r="G783" i="2"/>
  <c r="G787" i="2"/>
  <c r="G791" i="2"/>
  <c r="G795" i="2"/>
  <c r="G799" i="2"/>
  <c r="G803" i="2"/>
  <c r="G807" i="2"/>
  <c r="G811" i="2"/>
  <c r="G815" i="2"/>
  <c r="G772" i="2"/>
  <c r="G776" i="2"/>
  <c r="G780" i="2"/>
  <c r="G784" i="2"/>
  <c r="G788" i="2"/>
  <c r="G792" i="2"/>
  <c r="G796" i="2"/>
  <c r="G800" i="2"/>
  <c r="G804" i="2"/>
  <c r="G808" i="2"/>
  <c r="G812" i="2"/>
  <c r="G816" i="2"/>
  <c r="G773" i="2"/>
  <c r="G777" i="2"/>
  <c r="G781" i="2"/>
  <c r="G785" i="2"/>
  <c r="G789" i="2"/>
  <c r="G793" i="2"/>
  <c r="G797" i="2"/>
  <c r="G801" i="2"/>
  <c r="G805" i="2"/>
  <c r="G809" i="2"/>
  <c r="G813" i="2"/>
  <c r="G817" i="2"/>
  <c r="G820" i="2"/>
  <c r="G824" i="2"/>
  <c r="G828" i="2"/>
  <c r="G832" i="2"/>
  <c r="G836" i="2"/>
  <c r="G840" i="2"/>
  <c r="G844" i="2"/>
  <c r="G848" i="2"/>
  <c r="G852" i="2"/>
  <c r="G856" i="2"/>
  <c r="G860" i="2"/>
  <c r="G864" i="2"/>
  <c r="G821" i="2"/>
  <c r="G825" i="2"/>
  <c r="G829" i="2"/>
  <c r="G833" i="2"/>
  <c r="G837" i="2"/>
  <c r="G841" i="2"/>
  <c r="G845" i="2"/>
  <c r="G849" i="2"/>
  <c r="G853" i="2"/>
  <c r="G857" i="2"/>
  <c r="G861" i="2"/>
  <c r="G865" i="2"/>
  <c r="G819" i="2"/>
  <c r="G823" i="2"/>
  <c r="G827" i="2"/>
  <c r="G831" i="2"/>
  <c r="G835" i="2"/>
  <c r="G839" i="2"/>
  <c r="G843" i="2"/>
  <c r="G847" i="2"/>
  <c r="G851" i="2"/>
  <c r="G855" i="2"/>
  <c r="G859" i="2"/>
  <c r="G863" i="2"/>
  <c r="G818" i="2"/>
  <c r="V818" i="2" s="1"/>
  <c r="G822" i="2"/>
  <c r="G826" i="2"/>
  <c r="V826" i="2" s="1"/>
  <c r="G830" i="2"/>
  <c r="V830" i="2" s="1"/>
  <c r="G834" i="2"/>
  <c r="V834" i="2" s="1"/>
  <c r="G838" i="2"/>
  <c r="V838" i="2" s="1"/>
  <c r="G842" i="2"/>
  <c r="V842" i="2" s="1"/>
  <c r="G846" i="2"/>
  <c r="V846" i="2" s="1"/>
  <c r="G850" i="2"/>
  <c r="V850" i="2" s="1"/>
  <c r="G854" i="2"/>
  <c r="G858" i="2"/>
  <c r="V858" i="2" s="1"/>
  <c r="G862" i="2"/>
  <c r="V862" i="2" s="1"/>
  <c r="G2114" i="2"/>
  <c r="V2114" i="2" s="1"/>
  <c r="G2118" i="2"/>
  <c r="V2118" i="2" s="1"/>
  <c r="G2122" i="2"/>
  <c r="V2122" i="2" s="1"/>
  <c r="G2126" i="2"/>
  <c r="V2126" i="2" s="1"/>
  <c r="G2130" i="2"/>
  <c r="V2130" i="2" s="1"/>
  <c r="G2134" i="2"/>
  <c r="G2138" i="2"/>
  <c r="V2138" i="2" s="1"/>
  <c r="G2142" i="2"/>
  <c r="V2142" i="2" s="1"/>
  <c r="G2146" i="2"/>
  <c r="V2146" i="2" s="1"/>
  <c r="G2150" i="2"/>
  <c r="V2150" i="2" s="1"/>
  <c r="G2154" i="2"/>
  <c r="V2154" i="2" s="1"/>
  <c r="G2158" i="2"/>
  <c r="V2158" i="2" s="1"/>
  <c r="G2115" i="2"/>
  <c r="G2119" i="2"/>
  <c r="G2123" i="2"/>
  <c r="G2127" i="2"/>
  <c r="G2131" i="2"/>
  <c r="G2135" i="2"/>
  <c r="G2139" i="2"/>
  <c r="G2143" i="2"/>
  <c r="G2147" i="2"/>
  <c r="G2151" i="2"/>
  <c r="G2155" i="2"/>
  <c r="G2159" i="2"/>
  <c r="G2116" i="2"/>
  <c r="G2120" i="2"/>
  <c r="G2124" i="2"/>
  <c r="G2128" i="2"/>
  <c r="G2132" i="2"/>
  <c r="G2136" i="2"/>
  <c r="G2140" i="2"/>
  <c r="G2144" i="2"/>
  <c r="G2148" i="2"/>
  <c r="G2152" i="2"/>
  <c r="G2156" i="2"/>
  <c r="G2160" i="2"/>
  <c r="G2117" i="2"/>
  <c r="G2121" i="2"/>
  <c r="G2125" i="2"/>
  <c r="G2129" i="2"/>
  <c r="G2133" i="2"/>
  <c r="G2137" i="2"/>
  <c r="G2141" i="2"/>
  <c r="G2145" i="2"/>
  <c r="G2149" i="2"/>
  <c r="G2153" i="2"/>
  <c r="G2157" i="2"/>
  <c r="G2161" i="2"/>
  <c r="G2164" i="2"/>
  <c r="G2168" i="2"/>
  <c r="G2172" i="2"/>
  <c r="G2176" i="2"/>
  <c r="G2180" i="2"/>
  <c r="G2184" i="2"/>
  <c r="G2188" i="2"/>
  <c r="G2192" i="2"/>
  <c r="G2196" i="2"/>
  <c r="G2200" i="2"/>
  <c r="G2204" i="2"/>
  <c r="G2208" i="2"/>
  <c r="G2165" i="2"/>
  <c r="G2169" i="2"/>
  <c r="G2173" i="2"/>
  <c r="G2177" i="2"/>
  <c r="G2181" i="2"/>
  <c r="G2185" i="2"/>
  <c r="G2189" i="2"/>
  <c r="G2193" i="2"/>
  <c r="G2197" i="2"/>
  <c r="G2201" i="2"/>
  <c r="G2205" i="2"/>
  <c r="G2209" i="2"/>
  <c r="G2163" i="2"/>
  <c r="G2167" i="2"/>
  <c r="G2171" i="2"/>
  <c r="G2175" i="2"/>
  <c r="G2179" i="2"/>
  <c r="G2183" i="2"/>
  <c r="G2187" i="2"/>
  <c r="G2191" i="2"/>
  <c r="G2195" i="2"/>
  <c r="G2199" i="2"/>
  <c r="G2203" i="2"/>
  <c r="G2207" i="2"/>
  <c r="G2162" i="2"/>
  <c r="V2162" i="2" s="1"/>
  <c r="G2166" i="2"/>
  <c r="G2170" i="2"/>
  <c r="V2170" i="2" s="1"/>
  <c r="G2174" i="2"/>
  <c r="V2174" i="2" s="1"/>
  <c r="G2178" i="2"/>
  <c r="V2178" i="2" s="1"/>
  <c r="G2182" i="2"/>
  <c r="V2182" i="2" s="1"/>
  <c r="G2186" i="2"/>
  <c r="V2186" i="2" s="1"/>
  <c r="G2190" i="2"/>
  <c r="V2190" i="2" s="1"/>
  <c r="G2194" i="2"/>
  <c r="V2194" i="2" s="1"/>
  <c r="G2198" i="2"/>
  <c r="G2202" i="2"/>
  <c r="V2202" i="2" s="1"/>
  <c r="G2206" i="2"/>
  <c r="V2206" i="2" s="1"/>
  <c r="G1826" i="2"/>
  <c r="V1826" i="2" s="1"/>
  <c r="G1830" i="2"/>
  <c r="V1830" i="2" s="1"/>
  <c r="G1834" i="2"/>
  <c r="V1834" i="2" s="1"/>
  <c r="G1838" i="2"/>
  <c r="V1838" i="2" s="1"/>
  <c r="G1842" i="2"/>
  <c r="V1842" i="2" s="1"/>
  <c r="G1846" i="2"/>
  <c r="G1850" i="2"/>
  <c r="V1850" i="2" s="1"/>
  <c r="G1854" i="2"/>
  <c r="V1854" i="2" s="1"/>
  <c r="G1858" i="2"/>
  <c r="V1858" i="2" s="1"/>
  <c r="G1862" i="2"/>
  <c r="V1862" i="2" s="1"/>
  <c r="G1866" i="2"/>
  <c r="V1866" i="2" s="1"/>
  <c r="G1870" i="2"/>
  <c r="V1870" i="2" s="1"/>
  <c r="G1827" i="2"/>
  <c r="G1831" i="2"/>
  <c r="G1835" i="2"/>
  <c r="G1839" i="2"/>
  <c r="G1843" i="2"/>
  <c r="G1847" i="2"/>
  <c r="G1851" i="2"/>
  <c r="G1855" i="2"/>
  <c r="G1859" i="2"/>
  <c r="G1863" i="2"/>
  <c r="G1867" i="2"/>
  <c r="G1871" i="2"/>
  <c r="G1828" i="2"/>
  <c r="G1832" i="2"/>
  <c r="G1836" i="2"/>
  <c r="G1840" i="2"/>
  <c r="G1844" i="2"/>
  <c r="G1848" i="2"/>
  <c r="G1852" i="2"/>
  <c r="G1856" i="2"/>
  <c r="G1860" i="2"/>
  <c r="G1864" i="2"/>
  <c r="G1868" i="2"/>
  <c r="G1872" i="2"/>
  <c r="G1829" i="2"/>
  <c r="G1833" i="2"/>
  <c r="G1837" i="2"/>
  <c r="G1841" i="2"/>
  <c r="G1845" i="2"/>
  <c r="G1849" i="2"/>
  <c r="G1853" i="2"/>
  <c r="G1857" i="2"/>
  <c r="G1861" i="2"/>
  <c r="G1865" i="2"/>
  <c r="G1869" i="2"/>
  <c r="G1873" i="2"/>
  <c r="G1876" i="2"/>
  <c r="G1880" i="2"/>
  <c r="G1884" i="2"/>
  <c r="G1888" i="2"/>
  <c r="G1892" i="2"/>
  <c r="G1896" i="2"/>
  <c r="G1900" i="2"/>
  <c r="G1904" i="2"/>
  <c r="G1908" i="2"/>
  <c r="G1912" i="2"/>
  <c r="G1916" i="2"/>
  <c r="G1920" i="2"/>
  <c r="G1877" i="2"/>
  <c r="G1881" i="2"/>
  <c r="G1885" i="2"/>
  <c r="G1889" i="2"/>
  <c r="G1893" i="2"/>
  <c r="G1897" i="2"/>
  <c r="G1901" i="2"/>
  <c r="G1905" i="2"/>
  <c r="G1909" i="2"/>
  <c r="G1913" i="2"/>
  <c r="G1917" i="2"/>
  <c r="G1921" i="2"/>
  <c r="G1875" i="2"/>
  <c r="G1879" i="2"/>
  <c r="G1883" i="2"/>
  <c r="G1887" i="2"/>
  <c r="G1891" i="2"/>
  <c r="G1895" i="2"/>
  <c r="G1899" i="2"/>
  <c r="G1903" i="2"/>
  <c r="G1907" i="2"/>
  <c r="G1911" i="2"/>
  <c r="G1915" i="2"/>
  <c r="G1919" i="2"/>
  <c r="G1874" i="2"/>
  <c r="V1874" i="2" s="1"/>
  <c r="G1878" i="2"/>
  <c r="G1882" i="2"/>
  <c r="V1882" i="2" s="1"/>
  <c r="G1886" i="2"/>
  <c r="V1886" i="2" s="1"/>
  <c r="G1890" i="2"/>
  <c r="V1890" i="2" s="1"/>
  <c r="G1894" i="2"/>
  <c r="V1894" i="2" s="1"/>
  <c r="G1898" i="2"/>
  <c r="V1898" i="2" s="1"/>
  <c r="G1902" i="2"/>
  <c r="V1902" i="2" s="1"/>
  <c r="G1906" i="2"/>
  <c r="V1906" i="2" s="1"/>
  <c r="G1910" i="2"/>
  <c r="G1914" i="2"/>
  <c r="V1914" i="2" s="1"/>
  <c r="G1918" i="2"/>
  <c r="V1918" i="2" s="1"/>
  <c r="G1250" i="2"/>
  <c r="V1250" i="2" s="1"/>
  <c r="G1254" i="2"/>
  <c r="V1254" i="2" s="1"/>
  <c r="G1258" i="2"/>
  <c r="V1258" i="2" s="1"/>
  <c r="G1262" i="2"/>
  <c r="V1262" i="2" s="1"/>
  <c r="G1266" i="2"/>
  <c r="V1266" i="2" s="1"/>
  <c r="G1270" i="2"/>
  <c r="G1274" i="2"/>
  <c r="V1274" i="2" s="1"/>
  <c r="G1278" i="2"/>
  <c r="V1278" i="2" s="1"/>
  <c r="G1282" i="2"/>
  <c r="V1282" i="2" s="1"/>
  <c r="G1286" i="2"/>
  <c r="V1286" i="2" s="1"/>
  <c r="G1290" i="2"/>
  <c r="V1290" i="2" s="1"/>
  <c r="G1294" i="2"/>
  <c r="V1294" i="2" s="1"/>
  <c r="G1251" i="2"/>
  <c r="G1255" i="2"/>
  <c r="G1259" i="2"/>
  <c r="G1263" i="2"/>
  <c r="G1267" i="2"/>
  <c r="G1271" i="2"/>
  <c r="G1275" i="2"/>
  <c r="G1279" i="2"/>
  <c r="G1283" i="2"/>
  <c r="G1287" i="2"/>
  <c r="G1291" i="2"/>
  <c r="G1295" i="2"/>
  <c r="G1252" i="2"/>
  <c r="G1256" i="2"/>
  <c r="G1260" i="2"/>
  <c r="G1264" i="2"/>
  <c r="G1268" i="2"/>
  <c r="G1272" i="2"/>
  <c r="G1276" i="2"/>
  <c r="G1280" i="2"/>
  <c r="G1284" i="2"/>
  <c r="G1288" i="2"/>
  <c r="G1292" i="2"/>
  <c r="G1296" i="2"/>
  <c r="G1253" i="2"/>
  <c r="G1257" i="2"/>
  <c r="G1261" i="2"/>
  <c r="G1265" i="2"/>
  <c r="G1269" i="2"/>
  <c r="G1273" i="2"/>
  <c r="G1277" i="2"/>
  <c r="G1281" i="2"/>
  <c r="G1285" i="2"/>
  <c r="G1289" i="2"/>
  <c r="G1293" i="2"/>
  <c r="G1297" i="2"/>
  <c r="G1300" i="2"/>
  <c r="G1304" i="2"/>
  <c r="G1308" i="2"/>
  <c r="G1312" i="2"/>
  <c r="G1316" i="2"/>
  <c r="G1320" i="2"/>
  <c r="G1324" i="2"/>
  <c r="G1328" i="2"/>
  <c r="G1332" i="2"/>
  <c r="G1336" i="2"/>
  <c r="G1340" i="2"/>
  <c r="G1344" i="2"/>
  <c r="G1301" i="2"/>
  <c r="G1305" i="2"/>
  <c r="G1309" i="2"/>
  <c r="G1313" i="2"/>
  <c r="G1317" i="2"/>
  <c r="G1321" i="2"/>
  <c r="G1325" i="2"/>
  <c r="G1329" i="2"/>
  <c r="G1333" i="2"/>
  <c r="G1337" i="2"/>
  <c r="G1341" i="2"/>
  <c r="G1345" i="2"/>
  <c r="G1299" i="2"/>
  <c r="G1303" i="2"/>
  <c r="G1307" i="2"/>
  <c r="G1311" i="2"/>
  <c r="G1315" i="2"/>
  <c r="G1319" i="2"/>
  <c r="G1323" i="2"/>
  <c r="G1327" i="2"/>
  <c r="G1331" i="2"/>
  <c r="G1335" i="2"/>
  <c r="G1339" i="2"/>
  <c r="G1343" i="2"/>
  <c r="G1298" i="2"/>
  <c r="V1298" i="2" s="1"/>
  <c r="G1302" i="2"/>
  <c r="G1306" i="2"/>
  <c r="V1306" i="2" s="1"/>
  <c r="G1310" i="2"/>
  <c r="V1310" i="2" s="1"/>
  <c r="G1314" i="2"/>
  <c r="V1314" i="2" s="1"/>
  <c r="G1318" i="2"/>
  <c r="V1318" i="2" s="1"/>
  <c r="G1322" i="2"/>
  <c r="V1322" i="2" s="1"/>
  <c r="G1326" i="2"/>
  <c r="V1326" i="2" s="1"/>
  <c r="G1330" i="2"/>
  <c r="V1330" i="2" s="1"/>
  <c r="G1334" i="2"/>
  <c r="G1338" i="2"/>
  <c r="V1338" i="2" s="1"/>
  <c r="G1342" i="2"/>
  <c r="V1342" i="2" s="1"/>
  <c r="G1346" i="2"/>
  <c r="V1346" i="2" s="1"/>
  <c r="G1350" i="2"/>
  <c r="V1350" i="2" s="1"/>
  <c r="G1354" i="2"/>
  <c r="V1354" i="2" s="1"/>
  <c r="G1358" i="2"/>
  <c r="V1358" i="2" s="1"/>
  <c r="G1362" i="2"/>
  <c r="V1362" i="2" s="1"/>
  <c r="G1366" i="2"/>
  <c r="G1370" i="2"/>
  <c r="V1370" i="2" s="1"/>
  <c r="G1374" i="2"/>
  <c r="V1374" i="2" s="1"/>
  <c r="G1378" i="2"/>
  <c r="V1378" i="2" s="1"/>
  <c r="G1382" i="2"/>
  <c r="V1382" i="2" s="1"/>
  <c r="G1386" i="2"/>
  <c r="V1386" i="2" s="1"/>
  <c r="G1390" i="2"/>
  <c r="V1390" i="2" s="1"/>
  <c r="G1347" i="2"/>
  <c r="G1351" i="2"/>
  <c r="G1355" i="2"/>
  <c r="G1359" i="2"/>
  <c r="G1363" i="2"/>
  <c r="G1367" i="2"/>
  <c r="G1371" i="2"/>
  <c r="G1375" i="2"/>
  <c r="G1379" i="2"/>
  <c r="G1383" i="2"/>
  <c r="G1387" i="2"/>
  <c r="G1391" i="2"/>
  <c r="G1348" i="2"/>
  <c r="G1352" i="2"/>
  <c r="G1356" i="2"/>
  <c r="G1360" i="2"/>
  <c r="G1364" i="2"/>
  <c r="G1368" i="2"/>
  <c r="G1372" i="2"/>
  <c r="G1376" i="2"/>
  <c r="G1380" i="2"/>
  <c r="G1384" i="2"/>
  <c r="G1388" i="2"/>
  <c r="G1392" i="2"/>
  <c r="G1349" i="2"/>
  <c r="G1353" i="2"/>
  <c r="G1357" i="2"/>
  <c r="G1361" i="2"/>
  <c r="G1365" i="2"/>
  <c r="G1369" i="2"/>
  <c r="G1373" i="2"/>
  <c r="G1377" i="2"/>
  <c r="G1381" i="2"/>
  <c r="G1385" i="2"/>
  <c r="G1389" i="2"/>
  <c r="G1393" i="2"/>
  <c r="G1396" i="2"/>
  <c r="G1400" i="2"/>
  <c r="G1404" i="2"/>
  <c r="G1408" i="2"/>
  <c r="G1412" i="2"/>
  <c r="G1416" i="2"/>
  <c r="G1420" i="2"/>
  <c r="G1424" i="2"/>
  <c r="G1428" i="2"/>
  <c r="G1432" i="2"/>
  <c r="G1436" i="2"/>
  <c r="G1440" i="2"/>
  <c r="G1397" i="2"/>
  <c r="G1401" i="2"/>
  <c r="G1405" i="2"/>
  <c r="G1409" i="2"/>
  <c r="G1413" i="2"/>
  <c r="G1417" i="2"/>
  <c r="G1421" i="2"/>
  <c r="G1425" i="2"/>
  <c r="G1429" i="2"/>
  <c r="G1433" i="2"/>
  <c r="G1437" i="2"/>
  <c r="G1441" i="2"/>
  <c r="G1395" i="2"/>
  <c r="G1399" i="2"/>
  <c r="G1403" i="2"/>
  <c r="G1407" i="2"/>
  <c r="G1411" i="2"/>
  <c r="G1415" i="2"/>
  <c r="G1419" i="2"/>
  <c r="G1423" i="2"/>
  <c r="G1427" i="2"/>
  <c r="G1431" i="2"/>
  <c r="G1435" i="2"/>
  <c r="G1439" i="2"/>
  <c r="G1394" i="2"/>
  <c r="V1394" i="2" s="1"/>
  <c r="G1398" i="2"/>
  <c r="G1402" i="2"/>
  <c r="V1402" i="2" s="1"/>
  <c r="G1406" i="2"/>
  <c r="V1406" i="2" s="1"/>
  <c r="G1410" i="2"/>
  <c r="V1410" i="2" s="1"/>
  <c r="G1414" i="2"/>
  <c r="V1414" i="2" s="1"/>
  <c r="G1418" i="2"/>
  <c r="V1418" i="2" s="1"/>
  <c r="G1422" i="2"/>
  <c r="V1422" i="2" s="1"/>
  <c r="G1426" i="2"/>
  <c r="V1426" i="2" s="1"/>
  <c r="G1430" i="2"/>
  <c r="G1434" i="2"/>
  <c r="V1434" i="2" s="1"/>
  <c r="G1438" i="2"/>
  <c r="V1438" i="2" s="1"/>
  <c r="G1154" i="2"/>
  <c r="V1154" i="2" s="1"/>
  <c r="G1158" i="2"/>
  <c r="V1158" i="2" s="1"/>
  <c r="G1162" i="2"/>
  <c r="V1162" i="2" s="1"/>
  <c r="G1166" i="2"/>
  <c r="V1166" i="2" s="1"/>
  <c r="G1170" i="2"/>
  <c r="V1170" i="2" s="1"/>
  <c r="G1174" i="2"/>
  <c r="G1178" i="2"/>
  <c r="V1178" i="2" s="1"/>
  <c r="G1182" i="2"/>
  <c r="V1182" i="2" s="1"/>
  <c r="G1186" i="2"/>
  <c r="V1186" i="2" s="1"/>
  <c r="G1190" i="2"/>
  <c r="V1190" i="2" s="1"/>
  <c r="G1194" i="2"/>
  <c r="V1194" i="2" s="1"/>
  <c r="G1198" i="2"/>
  <c r="V1198" i="2" s="1"/>
  <c r="G1155" i="2"/>
  <c r="G1159" i="2"/>
  <c r="G1163" i="2"/>
  <c r="G1167" i="2"/>
  <c r="G1171" i="2"/>
  <c r="G1175" i="2"/>
  <c r="G1179" i="2"/>
  <c r="G1183" i="2"/>
  <c r="G1187" i="2"/>
  <c r="G1191" i="2"/>
  <c r="G1195" i="2"/>
  <c r="G1199" i="2"/>
  <c r="G1156" i="2"/>
  <c r="G1160" i="2"/>
  <c r="G1164" i="2"/>
  <c r="G1168" i="2"/>
  <c r="G1172" i="2"/>
  <c r="G1176" i="2"/>
  <c r="G1180" i="2"/>
  <c r="G1184" i="2"/>
  <c r="G1188" i="2"/>
  <c r="G1192" i="2"/>
  <c r="G1196" i="2"/>
  <c r="G1200" i="2"/>
  <c r="G1157" i="2"/>
  <c r="G1161" i="2"/>
  <c r="G1165" i="2"/>
  <c r="G1169" i="2"/>
  <c r="G1173" i="2"/>
  <c r="G1177" i="2"/>
  <c r="G1181" i="2"/>
  <c r="G1185" i="2"/>
  <c r="G1189" i="2"/>
  <c r="G1193" i="2"/>
  <c r="G1197" i="2"/>
  <c r="G1201" i="2"/>
  <c r="G1204" i="2"/>
  <c r="G1208" i="2"/>
  <c r="G1212" i="2"/>
  <c r="G1216" i="2"/>
  <c r="G1220" i="2"/>
  <c r="G1224" i="2"/>
  <c r="G1228" i="2"/>
  <c r="G1232" i="2"/>
  <c r="G1236" i="2"/>
  <c r="G1240" i="2"/>
  <c r="G1244" i="2"/>
  <c r="G1248" i="2"/>
  <c r="G1205" i="2"/>
  <c r="G1209" i="2"/>
  <c r="G1213" i="2"/>
  <c r="G1217" i="2"/>
  <c r="G1221" i="2"/>
  <c r="G1225" i="2"/>
  <c r="G1229" i="2"/>
  <c r="G1233" i="2"/>
  <c r="G1237" i="2"/>
  <c r="G1241" i="2"/>
  <c r="G1245" i="2"/>
  <c r="G1249" i="2"/>
  <c r="G1203" i="2"/>
  <c r="G1207" i="2"/>
  <c r="G1211" i="2"/>
  <c r="G1215" i="2"/>
  <c r="G1219" i="2"/>
  <c r="G1223" i="2"/>
  <c r="G1227" i="2"/>
  <c r="G1231" i="2"/>
  <c r="G1235" i="2"/>
  <c r="G1239" i="2"/>
  <c r="G1243" i="2"/>
  <c r="G1247" i="2"/>
  <c r="G1202" i="2"/>
  <c r="V1202" i="2" s="1"/>
  <c r="G1206" i="2"/>
  <c r="G1210" i="2"/>
  <c r="V1210" i="2" s="1"/>
  <c r="G1214" i="2"/>
  <c r="V1214" i="2" s="1"/>
  <c r="G1218" i="2"/>
  <c r="V1218" i="2" s="1"/>
  <c r="G1222" i="2"/>
  <c r="V1222" i="2" s="1"/>
  <c r="G1226" i="2"/>
  <c r="V1226" i="2" s="1"/>
  <c r="G1230" i="2"/>
  <c r="V1230" i="2" s="1"/>
  <c r="G1234" i="2"/>
  <c r="V1234" i="2" s="1"/>
  <c r="G1238" i="2"/>
  <c r="G1242" i="2"/>
  <c r="V1242" i="2" s="1"/>
  <c r="G1246" i="2"/>
  <c r="V1246" i="2" s="1"/>
  <c r="G482" i="2"/>
  <c r="V482" i="2" s="1"/>
  <c r="G486" i="2"/>
  <c r="V486" i="2" s="1"/>
  <c r="G490" i="2"/>
  <c r="V490" i="2" s="1"/>
  <c r="G494" i="2"/>
  <c r="V494" i="2" s="1"/>
  <c r="G498" i="2"/>
  <c r="V498" i="2" s="1"/>
  <c r="G502" i="2"/>
  <c r="G506" i="2"/>
  <c r="V506" i="2" s="1"/>
  <c r="G510" i="2"/>
  <c r="V510" i="2" s="1"/>
  <c r="G514" i="2"/>
  <c r="V514" i="2" s="1"/>
  <c r="G518" i="2"/>
  <c r="V518" i="2" s="1"/>
  <c r="G522" i="2"/>
  <c r="V522" i="2" s="1"/>
  <c r="G526" i="2"/>
  <c r="V526" i="2" s="1"/>
  <c r="G483" i="2"/>
  <c r="G487" i="2"/>
  <c r="G491" i="2"/>
  <c r="G495" i="2"/>
  <c r="G499" i="2"/>
  <c r="G503" i="2"/>
  <c r="G507" i="2"/>
  <c r="G511" i="2"/>
  <c r="G515" i="2"/>
  <c r="G519" i="2"/>
  <c r="G523" i="2"/>
  <c r="G527" i="2"/>
  <c r="G484" i="2"/>
  <c r="G488" i="2"/>
  <c r="G492" i="2"/>
  <c r="G496" i="2"/>
  <c r="G500" i="2"/>
  <c r="G504" i="2"/>
  <c r="G508" i="2"/>
  <c r="G512" i="2"/>
  <c r="G516" i="2"/>
  <c r="G520" i="2"/>
  <c r="G524" i="2"/>
  <c r="G528" i="2"/>
  <c r="G485" i="2"/>
  <c r="G489" i="2"/>
  <c r="G493" i="2"/>
  <c r="G497" i="2"/>
  <c r="G501" i="2"/>
  <c r="G505" i="2"/>
  <c r="G509" i="2"/>
  <c r="G513" i="2"/>
  <c r="G517" i="2"/>
  <c r="G521" i="2"/>
  <c r="G525" i="2"/>
  <c r="G529" i="2"/>
  <c r="G532" i="2"/>
  <c r="G536" i="2"/>
  <c r="G540" i="2"/>
  <c r="G544" i="2"/>
  <c r="G548" i="2"/>
  <c r="G552" i="2"/>
  <c r="G556" i="2"/>
  <c r="G560" i="2"/>
  <c r="G564" i="2"/>
  <c r="G568" i="2"/>
  <c r="G572" i="2"/>
  <c r="G576" i="2"/>
  <c r="G533" i="2"/>
  <c r="G537" i="2"/>
  <c r="G541" i="2"/>
  <c r="G545" i="2"/>
  <c r="G549" i="2"/>
  <c r="G553" i="2"/>
  <c r="G557" i="2"/>
  <c r="G561" i="2"/>
  <c r="G565" i="2"/>
  <c r="G569" i="2"/>
  <c r="G573" i="2"/>
  <c r="G577" i="2"/>
  <c r="G531" i="2"/>
  <c r="G535" i="2"/>
  <c r="G539" i="2"/>
  <c r="G543" i="2"/>
  <c r="G547" i="2"/>
  <c r="G551" i="2"/>
  <c r="G555" i="2"/>
  <c r="G559" i="2"/>
  <c r="G563" i="2"/>
  <c r="G567" i="2"/>
  <c r="G571" i="2"/>
  <c r="G575" i="2"/>
  <c r="G530" i="2"/>
  <c r="V530" i="2" s="1"/>
  <c r="G534" i="2"/>
  <c r="G538" i="2"/>
  <c r="V538" i="2" s="1"/>
  <c r="G542" i="2"/>
  <c r="V542" i="2" s="1"/>
  <c r="G546" i="2"/>
  <c r="V546" i="2" s="1"/>
  <c r="G550" i="2"/>
  <c r="V550" i="2" s="1"/>
  <c r="G554" i="2"/>
  <c r="V554" i="2" s="1"/>
  <c r="G558" i="2"/>
  <c r="V558" i="2" s="1"/>
  <c r="G562" i="2"/>
  <c r="V562" i="2" s="1"/>
  <c r="G566" i="2"/>
  <c r="G570" i="2"/>
  <c r="V570" i="2" s="1"/>
  <c r="G574" i="2"/>
  <c r="V574" i="2" s="1"/>
  <c r="I1442" i="2"/>
  <c r="J1442" i="2"/>
  <c r="H1442" i="2"/>
  <c r="G1442" i="2"/>
  <c r="V1442" i="2" l="1"/>
  <c r="V566" i="2"/>
  <c r="V534" i="2"/>
  <c r="V502" i="2"/>
  <c r="V1238" i="2"/>
  <c r="V1206" i="2"/>
  <c r="V1174" i="2"/>
  <c r="V1430" i="2"/>
  <c r="V1398" i="2"/>
  <c r="V1366" i="2"/>
  <c r="V1334" i="2"/>
  <c r="V1302" i="2"/>
  <c r="V1270" i="2"/>
  <c r="V1910" i="2"/>
  <c r="V1878" i="2"/>
  <c r="V1846" i="2"/>
  <c r="V2198" i="2"/>
  <c r="V2166" i="2"/>
  <c r="V2134" i="2"/>
  <c r="V854" i="2"/>
  <c r="V822" i="2"/>
  <c r="V790" i="2"/>
  <c r="V950" i="2"/>
  <c r="V918" i="2"/>
  <c r="V886" i="2"/>
  <c r="V374" i="2"/>
  <c r="V342" i="2"/>
  <c r="V310" i="2"/>
  <c r="V1046" i="2"/>
  <c r="V1014" i="2"/>
  <c r="V982" i="2"/>
  <c r="V470" i="2"/>
  <c r="V438" i="2"/>
  <c r="V406" i="2"/>
  <c r="V662" i="2"/>
  <c r="V630" i="2"/>
  <c r="V598" i="2"/>
  <c r="V2102" i="2"/>
  <c r="V2070" i="2"/>
  <c r="V2038" i="2"/>
  <c r="V2006" i="2"/>
  <c r="V1974" i="2"/>
  <c r="V1942" i="2"/>
  <c r="V182" i="2"/>
  <c r="V150" i="2"/>
  <c r="V118" i="2"/>
  <c r="V278" i="2"/>
  <c r="V246" i="2"/>
  <c r="V214" i="2"/>
  <c r="V86" i="2"/>
  <c r="V54" i="2"/>
  <c r="V22" i="2"/>
  <c r="V1622" i="2"/>
  <c r="V1590" i="2"/>
  <c r="V1558" i="2"/>
  <c r="V1718" i="2"/>
  <c r="V1686" i="2"/>
  <c r="V1654" i="2"/>
  <c r="V1526" i="2"/>
  <c r="V1494" i="2"/>
  <c r="V1462" i="2"/>
  <c r="L1442" i="2"/>
  <c r="Q17" i="6" l="1"/>
  <c r="J17" i="6"/>
  <c r="Q53" i="6"/>
  <c r="J53" i="6"/>
  <c r="Q14" i="6"/>
  <c r="J14" i="6"/>
  <c r="Q51" i="6"/>
  <c r="J51" i="6"/>
  <c r="Q65" i="6"/>
  <c r="J65" i="6"/>
  <c r="Q45" i="6"/>
  <c r="J45" i="6"/>
  <c r="Q10" i="6"/>
  <c r="J10" i="6"/>
  <c r="Q28" i="6"/>
  <c r="J28" i="6"/>
  <c r="Q63" i="6"/>
  <c r="J63" i="6"/>
  <c r="Q46" i="6"/>
  <c r="J46" i="6"/>
  <c r="Q34" i="6"/>
  <c r="J34" i="6"/>
  <c r="Q8" i="6"/>
  <c r="J8" i="6"/>
  <c r="Q61" i="6"/>
  <c r="J61" i="6"/>
  <c r="Q40" i="6"/>
  <c r="J40" i="6"/>
  <c r="Q35" i="6"/>
  <c r="J35" i="6"/>
  <c r="Q19" i="6"/>
  <c r="J19" i="6"/>
  <c r="Q11" i="6"/>
  <c r="J11" i="6"/>
  <c r="Q26" i="6"/>
  <c r="J26" i="6"/>
  <c r="Q9" i="6"/>
  <c r="J9" i="6"/>
  <c r="Q49" i="6"/>
  <c r="J49" i="6"/>
  <c r="Q6" i="6"/>
  <c r="J6" i="6"/>
  <c r="Q5" i="6"/>
  <c r="J5" i="6"/>
  <c r="Q15" i="6"/>
  <c r="J15" i="6"/>
  <c r="Q54" i="6"/>
  <c r="J54" i="6"/>
  <c r="Q29" i="6"/>
  <c r="J29" i="6"/>
  <c r="Q50" i="6"/>
  <c r="J50" i="6"/>
  <c r="Q67" i="6"/>
  <c r="J67" i="6"/>
  <c r="Q13" i="6"/>
  <c r="J13" i="6"/>
  <c r="Q21" i="6"/>
  <c r="J21" i="6"/>
  <c r="Q20" i="6"/>
  <c r="J20" i="6"/>
  <c r="Q59" i="6"/>
  <c r="J59" i="6"/>
  <c r="Q36" i="6"/>
  <c r="J36" i="6"/>
  <c r="Q4" i="6"/>
  <c r="J4" i="6"/>
  <c r="Q32" i="6"/>
  <c r="J32" i="6"/>
  <c r="Q52" i="6"/>
  <c r="J52" i="6"/>
  <c r="Q33" i="6"/>
  <c r="J33" i="6"/>
  <c r="Q16" i="6"/>
  <c r="J16" i="6"/>
  <c r="Q64" i="6"/>
  <c r="J64" i="6"/>
  <c r="Q55" i="6"/>
  <c r="J55" i="6"/>
  <c r="Q43" i="6"/>
  <c r="J43" i="6"/>
  <c r="Q22" i="6"/>
  <c r="J22" i="6"/>
  <c r="Q41" i="6"/>
  <c r="J41" i="6"/>
  <c r="Q25" i="6"/>
  <c r="J25" i="6"/>
  <c r="Q24" i="6"/>
  <c r="J24" i="6"/>
  <c r="Q12" i="6"/>
  <c r="J12" i="6"/>
  <c r="Q57" i="6"/>
  <c r="J57" i="6"/>
  <c r="Q60" i="6"/>
  <c r="J60" i="6"/>
  <c r="Q37" i="6"/>
  <c r="J37" i="6"/>
  <c r="Q30" i="6"/>
  <c r="J30" i="6"/>
  <c r="Q62" i="6"/>
  <c r="J62" i="6"/>
  <c r="Q66" i="6"/>
  <c r="J66" i="6"/>
  <c r="Q7" i="6"/>
  <c r="J7" i="6"/>
  <c r="Q23" i="6"/>
  <c r="J23" i="6"/>
  <c r="Q48" i="6"/>
  <c r="J48" i="6"/>
  <c r="Q47" i="6"/>
  <c r="J47" i="6"/>
  <c r="Q44" i="6"/>
  <c r="J44" i="6"/>
  <c r="Q27" i="6"/>
  <c r="J27" i="6"/>
  <c r="Q58" i="6"/>
  <c r="J58" i="6"/>
  <c r="Q56" i="6"/>
  <c r="J56" i="6"/>
  <c r="Q3" i="6"/>
  <c r="J3" i="6"/>
  <c r="Q39" i="6"/>
  <c r="J39" i="6"/>
  <c r="Q38" i="6"/>
  <c r="J38" i="6"/>
  <c r="Q31" i="6"/>
  <c r="J31" i="6"/>
</calcChain>
</file>

<file path=xl/sharedStrings.xml><?xml version="1.0" encoding="utf-8"?>
<sst xmlns="http://schemas.openxmlformats.org/spreadsheetml/2006/main" count="72930" uniqueCount="2033">
  <si>
    <t>Well</t>
  </si>
  <si>
    <t>Well Name</t>
  </si>
  <si>
    <t>Well Type</t>
  </si>
  <si>
    <t>Threshold (dRn)</t>
  </si>
  <si>
    <t>Ct (dRn)</t>
  </si>
  <si>
    <t>Prøve ID [indtast fil-navn]</t>
  </si>
  <si>
    <t>Datasæt</t>
  </si>
  <si>
    <t>Presence</t>
  </si>
  <si>
    <t>Ct</t>
  </si>
  <si>
    <t>Species</t>
  </si>
  <si>
    <t>SampleID</t>
  </si>
  <si>
    <t>A1</t>
  </si>
  <si>
    <t>01_Aborre_PosK</t>
  </si>
  <si>
    <t>NPC</t>
  </si>
  <si>
    <t>B1</t>
  </si>
  <si>
    <t>01_Aborre_NegK</t>
  </si>
  <si>
    <t>NTC</t>
  </si>
  <si>
    <t>No Ct</t>
  </si>
  <si>
    <t>C1</t>
  </si>
  <si>
    <t>01_Aborre_eDNA</t>
  </si>
  <si>
    <t>Unknown</t>
  </si>
  <si>
    <t>D1</t>
  </si>
  <si>
    <t xml:space="preserve">A1  </t>
  </si>
  <si>
    <t xml:space="preserve">Standard </t>
  </si>
  <si>
    <t>01_perflu_PK</t>
  </si>
  <si>
    <t xml:space="preserve">0.01           </t>
  </si>
  <si>
    <t>20221013_DL2022016_FrederikshavnGymNykoebingKatedralskole</t>
  </si>
  <si>
    <t xml:space="preserve">A2  </t>
  </si>
  <si>
    <t>02_perflu_PK</t>
  </si>
  <si>
    <t xml:space="preserve">A3  </t>
  </si>
  <si>
    <t>03_plafle_PK</t>
  </si>
  <si>
    <t xml:space="preserve">A4  </t>
  </si>
  <si>
    <t>04_plafle_PK</t>
  </si>
  <si>
    <t xml:space="preserve">A5  </t>
  </si>
  <si>
    <t>05_cragig_PK</t>
  </si>
  <si>
    <t xml:space="preserve">A6  </t>
  </si>
  <si>
    <t>06_cragig_PK</t>
  </si>
  <si>
    <t xml:space="preserve">A7  </t>
  </si>
  <si>
    <t>07_lutlut_PK</t>
  </si>
  <si>
    <t xml:space="preserve">No Cq   </t>
  </si>
  <si>
    <t xml:space="preserve">A8  </t>
  </si>
  <si>
    <t>08_lutlut_PK</t>
  </si>
  <si>
    <t xml:space="preserve">A9  </t>
  </si>
  <si>
    <t>09_calsap_PK</t>
  </si>
  <si>
    <t xml:space="preserve">A10 </t>
  </si>
  <si>
    <t>10_calsap_PK</t>
  </si>
  <si>
    <t xml:space="preserve">A11 </t>
  </si>
  <si>
    <t>11_mnelei_PK</t>
  </si>
  <si>
    <t xml:space="preserve">A12 </t>
  </si>
  <si>
    <t>12_mnelei_PK</t>
  </si>
  <si>
    <t xml:space="preserve">B1  </t>
  </si>
  <si>
    <t xml:space="preserve">NTC      </t>
  </si>
  <si>
    <t>01_perflu_NK</t>
  </si>
  <si>
    <t xml:space="preserve">B2  </t>
  </si>
  <si>
    <t>02_perflu_NK</t>
  </si>
  <si>
    <t xml:space="preserve">B3  </t>
  </si>
  <si>
    <t>03_plafle_NK</t>
  </si>
  <si>
    <t xml:space="preserve">B4  </t>
  </si>
  <si>
    <t>04_plafle_NK</t>
  </si>
  <si>
    <t xml:space="preserve">B5  </t>
  </si>
  <si>
    <t>05_cragig_NK</t>
  </si>
  <si>
    <t xml:space="preserve">B6  </t>
  </si>
  <si>
    <t>06_cragig_NK</t>
  </si>
  <si>
    <t xml:space="preserve">B7  </t>
  </si>
  <si>
    <t>07_lutlut_NK</t>
  </si>
  <si>
    <t xml:space="preserve">B8  </t>
  </si>
  <si>
    <t>08_lutlut_NK</t>
  </si>
  <si>
    <t xml:space="preserve">B9  </t>
  </si>
  <si>
    <t>09_calsap_NK</t>
  </si>
  <si>
    <t xml:space="preserve">B10 </t>
  </si>
  <si>
    <t>10_calsap_NK</t>
  </si>
  <si>
    <t xml:space="preserve">B11 </t>
  </si>
  <si>
    <t>11_mnelei_NK</t>
  </si>
  <si>
    <t xml:space="preserve">B12 </t>
  </si>
  <si>
    <t>12_mnelei_NK</t>
  </si>
  <si>
    <t xml:space="preserve">C1  </t>
  </si>
  <si>
    <t xml:space="preserve">Unknown  </t>
  </si>
  <si>
    <t>01_perflu_EP</t>
  </si>
  <si>
    <t xml:space="preserve">C2  </t>
  </si>
  <si>
    <t>02_perflu_EP</t>
  </si>
  <si>
    <t xml:space="preserve">C3  </t>
  </si>
  <si>
    <t>03_plafle_EP</t>
  </si>
  <si>
    <t xml:space="preserve">C4  </t>
  </si>
  <si>
    <t>04_plafle_EP</t>
  </si>
  <si>
    <t xml:space="preserve">C5  </t>
  </si>
  <si>
    <t>05_cragig_EP</t>
  </si>
  <si>
    <t xml:space="preserve">C6  </t>
  </si>
  <si>
    <t>06_cragig_EP</t>
  </si>
  <si>
    <t xml:space="preserve">C7  </t>
  </si>
  <si>
    <t>07_lutlut_EP</t>
  </si>
  <si>
    <t xml:space="preserve">C8  </t>
  </si>
  <si>
    <t>08_lutlut_EP</t>
  </si>
  <si>
    <t xml:space="preserve">C9  </t>
  </si>
  <si>
    <t>09_calsap_EP</t>
  </si>
  <si>
    <t xml:space="preserve">C10 </t>
  </si>
  <si>
    <t>10_calsap_EP</t>
  </si>
  <si>
    <t xml:space="preserve">C11 </t>
  </si>
  <si>
    <t>11_mnelei_EP</t>
  </si>
  <si>
    <t xml:space="preserve">C12 </t>
  </si>
  <si>
    <t>12_mnelei_EP</t>
  </si>
  <si>
    <t xml:space="preserve">D1  </t>
  </si>
  <si>
    <t xml:space="preserve">D2  </t>
  </si>
  <si>
    <t xml:space="preserve">D3  </t>
  </si>
  <si>
    <t xml:space="preserve">D4  </t>
  </si>
  <si>
    <t xml:space="preserve">D5  </t>
  </si>
  <si>
    <t xml:space="preserve">D6  </t>
  </si>
  <si>
    <t xml:space="preserve">D7  </t>
  </si>
  <si>
    <t xml:space="preserve">D8  </t>
  </si>
  <si>
    <t xml:space="preserve">D9  </t>
  </si>
  <si>
    <t xml:space="preserve">D10 </t>
  </si>
  <si>
    <t xml:space="preserve">D11 </t>
  </si>
  <si>
    <t xml:space="preserve">D12 </t>
  </si>
  <si>
    <t xml:space="preserve">E1  </t>
  </si>
  <si>
    <t>13_hemtak_EP</t>
  </si>
  <si>
    <t xml:space="preserve">E2  </t>
  </si>
  <si>
    <t>14_hemtak_EP</t>
  </si>
  <si>
    <t xml:space="preserve">E3  </t>
  </si>
  <si>
    <t>15_aleost_EP</t>
  </si>
  <si>
    <t xml:space="preserve">E4  </t>
  </si>
  <si>
    <t>16_aleost_EP</t>
  </si>
  <si>
    <t xml:space="preserve">E5  </t>
  </si>
  <si>
    <t>17_prypar_EP</t>
  </si>
  <si>
    <t xml:space="preserve">E6  </t>
  </si>
  <si>
    <t>18_prypar_EP</t>
  </si>
  <si>
    <t xml:space="preserve">E7  </t>
  </si>
  <si>
    <t>19_myaare_EP</t>
  </si>
  <si>
    <t xml:space="preserve">E8  </t>
  </si>
  <si>
    <t>20_myaare_EP</t>
  </si>
  <si>
    <t xml:space="preserve">E9  </t>
  </si>
  <si>
    <t>21_angang_EP</t>
  </si>
  <si>
    <t xml:space="preserve">E10 </t>
  </si>
  <si>
    <t>22_angang_EP</t>
  </si>
  <si>
    <t xml:space="preserve">E11 </t>
  </si>
  <si>
    <t>23_neomel_EP</t>
  </si>
  <si>
    <t xml:space="preserve">E12 </t>
  </si>
  <si>
    <t>24_neomel_EP</t>
  </si>
  <si>
    <t xml:space="preserve">F1  </t>
  </si>
  <si>
    <t xml:space="preserve">F2  </t>
  </si>
  <si>
    <t xml:space="preserve">F3  </t>
  </si>
  <si>
    <t xml:space="preserve">F4  </t>
  </si>
  <si>
    <t xml:space="preserve">F5  </t>
  </si>
  <si>
    <t xml:space="preserve">F6  </t>
  </si>
  <si>
    <t xml:space="preserve">F7  </t>
  </si>
  <si>
    <t xml:space="preserve">F8  </t>
  </si>
  <si>
    <t xml:space="preserve">F9  </t>
  </si>
  <si>
    <t xml:space="preserve">F10 </t>
  </si>
  <si>
    <t xml:space="preserve">F11 </t>
  </si>
  <si>
    <t xml:space="preserve">F12 </t>
  </si>
  <si>
    <t xml:space="preserve">G1  </t>
  </si>
  <si>
    <t>13_hemtak_NK</t>
  </si>
  <si>
    <t xml:space="preserve">G2  </t>
  </si>
  <si>
    <t>14_hemtak_NK</t>
  </si>
  <si>
    <t xml:space="preserve">G3  </t>
  </si>
  <si>
    <t>15_aleost_NK</t>
  </si>
  <si>
    <t xml:space="preserve">G4  </t>
  </si>
  <si>
    <t>16_aleost_NK</t>
  </si>
  <si>
    <t xml:space="preserve">G5  </t>
  </si>
  <si>
    <t>17_prypar_NK</t>
  </si>
  <si>
    <t xml:space="preserve">G6  </t>
  </si>
  <si>
    <t>18_prypar_NK</t>
  </si>
  <si>
    <t xml:space="preserve">G7  </t>
  </si>
  <si>
    <t>19_myaare_NK</t>
  </si>
  <si>
    <t xml:space="preserve">G8  </t>
  </si>
  <si>
    <t>20_myaare_NK</t>
  </si>
  <si>
    <t xml:space="preserve">G9  </t>
  </si>
  <si>
    <t>21_angang_NK</t>
  </si>
  <si>
    <t xml:space="preserve">G10 </t>
  </si>
  <si>
    <t>22_angang_NK</t>
  </si>
  <si>
    <t xml:space="preserve">G11 </t>
  </si>
  <si>
    <t>23_neomel_NK</t>
  </si>
  <si>
    <t xml:space="preserve">G12 </t>
  </si>
  <si>
    <t>24_neomel_NK</t>
  </si>
  <si>
    <t xml:space="preserve">H1  </t>
  </si>
  <si>
    <t>13_hemtak_PK</t>
  </si>
  <si>
    <t xml:space="preserve">H2  </t>
  </si>
  <si>
    <t>14_hemtak_PK</t>
  </si>
  <si>
    <t xml:space="preserve">H3  </t>
  </si>
  <si>
    <t>15_aleost_PK</t>
  </si>
  <si>
    <t xml:space="preserve">H4  </t>
  </si>
  <si>
    <t>16_aleost_PK</t>
  </si>
  <si>
    <t xml:space="preserve">H5  </t>
  </si>
  <si>
    <t>17_prypar_PK</t>
  </si>
  <si>
    <t xml:space="preserve">H6  </t>
  </si>
  <si>
    <t>18_prypar_PK</t>
  </si>
  <si>
    <t xml:space="preserve">H7  </t>
  </si>
  <si>
    <t>19_myaare_PK</t>
  </si>
  <si>
    <t xml:space="preserve">H8  </t>
  </si>
  <si>
    <t>20_myaare_PK</t>
  </si>
  <si>
    <t xml:space="preserve">H9  </t>
  </si>
  <si>
    <t>21_angang_PK</t>
  </si>
  <si>
    <t xml:space="preserve">H10 </t>
  </si>
  <si>
    <t>22_angang_PK</t>
  </si>
  <si>
    <t xml:space="preserve">H11 </t>
  </si>
  <si>
    <t>23_neomel_PK</t>
  </si>
  <si>
    <t xml:space="preserve">H12 </t>
  </si>
  <si>
    <t>24_neomel_PK</t>
  </si>
  <si>
    <t>01_Skrubbe_PosK</t>
  </si>
  <si>
    <t>01_Skrubbe_NegK</t>
  </si>
  <si>
    <t>01_Skrubbe_eDNA</t>
  </si>
  <si>
    <t>A2</t>
  </si>
  <si>
    <t>02_Skrubbe_PosK</t>
  </si>
  <si>
    <t>B2</t>
  </si>
  <si>
    <t>02_Skrubbe_NegK</t>
  </si>
  <si>
    <t>C2</t>
  </si>
  <si>
    <t>02_Skrubbe_eDNA</t>
  </si>
  <si>
    <t>D2</t>
  </si>
  <si>
    <t>A3</t>
  </si>
  <si>
    <t>03_Torsk_PosK</t>
  </si>
  <si>
    <t>B3</t>
  </si>
  <si>
    <t>03_Torsk_NegK</t>
  </si>
  <si>
    <t>C3</t>
  </si>
  <si>
    <t>03_Torsk_eDNA</t>
  </si>
  <si>
    <t>D3</t>
  </si>
  <si>
    <t>A4</t>
  </si>
  <si>
    <t>04_Torsk_PosK</t>
  </si>
  <si>
    <t>B4</t>
  </si>
  <si>
    <t>04_Torsk_NegK</t>
  </si>
  <si>
    <t>C4</t>
  </si>
  <si>
    <t>04_Torsk_eDNA</t>
  </si>
  <si>
    <t>D4</t>
  </si>
  <si>
    <t>A5</t>
  </si>
  <si>
    <t>05_Sandmusling_PosK</t>
  </si>
  <si>
    <t>B5</t>
  </si>
  <si>
    <t>05_Sandmusling_NegK</t>
  </si>
  <si>
    <t>C5</t>
  </si>
  <si>
    <t>05_Sandmusling_eDNA</t>
  </si>
  <si>
    <t>D5</t>
  </si>
  <si>
    <t>A6</t>
  </si>
  <si>
    <t>06_Sandmusling_PosK</t>
  </si>
  <si>
    <t>B6</t>
  </si>
  <si>
    <t>06_Sandmusling_NegK</t>
  </si>
  <si>
    <t>C6</t>
  </si>
  <si>
    <t>06_Sandmusling_eDNA</t>
  </si>
  <si>
    <t>D6</t>
  </si>
  <si>
    <t>A7</t>
  </si>
  <si>
    <t>07_AmerikanskRibbegople_PosK</t>
  </si>
  <si>
    <t>B7</t>
  </si>
  <si>
    <t>07_AmerikanskRibbegople_NegK</t>
  </si>
  <si>
    <t>C7</t>
  </si>
  <si>
    <t>07_AmerikanskRibbegople_eDNA</t>
  </si>
  <si>
    <t>D7</t>
  </si>
  <si>
    <t>A8</t>
  </si>
  <si>
    <t>08_AmerikanskRibbegople_PosK</t>
  </si>
  <si>
    <t>B8</t>
  </si>
  <si>
    <t>08_AmerikanskRibbegople_NegK</t>
  </si>
  <si>
    <t>C8</t>
  </si>
  <si>
    <t>08_AmerikanskRibbegople_eDNA</t>
  </si>
  <si>
    <t>D8</t>
  </si>
  <si>
    <t>A9</t>
  </si>
  <si>
    <t>09_AmerikanskHummer_PosK</t>
  </si>
  <si>
    <t>B9</t>
  </si>
  <si>
    <t>09_AmerikanskHummer_NegK</t>
  </si>
  <si>
    <t>C9</t>
  </si>
  <si>
    <t>09_AmerikanskHummer_eDNA</t>
  </si>
  <si>
    <t>D9</t>
  </si>
  <si>
    <t>A10</t>
  </si>
  <si>
    <t>10_AmerikanskHummer_PosK</t>
  </si>
  <si>
    <t>B10</t>
  </si>
  <si>
    <t>10_AmerikanskHummer_NegK</t>
  </si>
  <si>
    <t>C10</t>
  </si>
  <si>
    <t>10_AmerikanskHummer_eDNA</t>
  </si>
  <si>
    <t>D10</t>
  </si>
  <si>
    <t>A11</t>
  </si>
  <si>
    <t>11_KinesiskUldhaandskrabbe_PosK</t>
  </si>
  <si>
    <t>B11</t>
  </si>
  <si>
    <t>11_KinesiskUldhaandskrabbe_NegK</t>
  </si>
  <si>
    <t>C11</t>
  </si>
  <si>
    <t>11_KinesiskUldhaandskrabbe_eDNA</t>
  </si>
  <si>
    <t>D11</t>
  </si>
  <si>
    <t>A12</t>
  </si>
  <si>
    <t>12_KinesiskUldhaandskrabbe_PosK</t>
  </si>
  <si>
    <t>B12</t>
  </si>
  <si>
    <t>12_KinesiskUldhaandskrabbe_NegK</t>
  </si>
  <si>
    <t>C12</t>
  </si>
  <si>
    <t>12_KinesiskUldhaandskrabbe_eDNA</t>
  </si>
  <si>
    <t>D12</t>
  </si>
  <si>
    <t>H1</t>
  </si>
  <si>
    <t>13_NordamerikanskMudderkrabbe_PosK</t>
  </si>
  <si>
    <t>G1</t>
  </si>
  <si>
    <t>13_NordamerikanskMudderkrabbe_NegK</t>
  </si>
  <si>
    <t>E1</t>
  </si>
  <si>
    <t>13_NordamerikanskMudderkrabbe_eDNA</t>
  </si>
  <si>
    <t>F1</t>
  </si>
  <si>
    <t>H2</t>
  </si>
  <si>
    <t>14_NordamerikanskMudderkrabbe_PosK</t>
  </si>
  <si>
    <t>G2</t>
  </si>
  <si>
    <t>14_NordamerikanskMudderkrabbe_NegK</t>
  </si>
  <si>
    <t>E2</t>
  </si>
  <si>
    <t>14_NordamerikanskMudderkrabbe_eDNA</t>
  </si>
  <si>
    <t>F2</t>
  </si>
  <si>
    <t>H3</t>
  </si>
  <si>
    <t>15_Pukkellaks_PosK</t>
  </si>
  <si>
    <t>G3</t>
  </si>
  <si>
    <t>15_Pukkellaks_NegK</t>
  </si>
  <si>
    <t>E3</t>
  </si>
  <si>
    <t>15_Pukkellaks_eDNA</t>
  </si>
  <si>
    <t>F3</t>
  </si>
  <si>
    <t>H4</t>
  </si>
  <si>
    <t>16_Pukkellaks_PosK</t>
  </si>
  <si>
    <t>G4</t>
  </si>
  <si>
    <t>16_Pukkellaks_NegK</t>
  </si>
  <si>
    <t>E4</t>
  </si>
  <si>
    <t>16_Pukkellaks_eDNA</t>
  </si>
  <si>
    <t>F4</t>
  </si>
  <si>
    <t>H5</t>
  </si>
  <si>
    <t>17_Stillehavsoesters_PosK</t>
  </si>
  <si>
    <t>G5</t>
  </si>
  <si>
    <t>17_Stillehavsoesters_NegK</t>
  </si>
  <si>
    <t>E5</t>
  </si>
  <si>
    <t>17_Stillehavsoesters_eDNA</t>
  </si>
  <si>
    <t>F5</t>
  </si>
  <si>
    <t>H6</t>
  </si>
  <si>
    <t>18_Stillehavsoesters_PosK</t>
  </si>
  <si>
    <t>G6</t>
  </si>
  <si>
    <t>18_Stillehavsoesters_NegK</t>
  </si>
  <si>
    <t>E6</t>
  </si>
  <si>
    <t>18_Stillehavsoesters_eDNA</t>
  </si>
  <si>
    <t>F6</t>
  </si>
  <si>
    <t>H7</t>
  </si>
  <si>
    <t>19_SortmundetKutling_PosK</t>
  </si>
  <si>
    <t>G7</t>
  </si>
  <si>
    <t>19_SortmundetKutling_NegK</t>
  </si>
  <si>
    <t>E7</t>
  </si>
  <si>
    <t>19_SortmundetKutling_eDNA</t>
  </si>
  <si>
    <t>F7</t>
  </si>
  <si>
    <t>H8</t>
  </si>
  <si>
    <t>20_SortmundetKutling_PosK</t>
  </si>
  <si>
    <t>G8</t>
  </si>
  <si>
    <t>20_SortmundetKutling_NegK</t>
  </si>
  <si>
    <t>E8</t>
  </si>
  <si>
    <t>20_SortmundetKutling_eDNA</t>
  </si>
  <si>
    <t>F8</t>
  </si>
  <si>
    <t>20220524_DL2022011_FrederiksbergGym</t>
  </si>
  <si>
    <t>02_Aborre_PosK</t>
  </si>
  <si>
    <t>02_Aborre_NegK</t>
  </si>
  <si>
    <t>02_Aborre_eDNA</t>
  </si>
  <si>
    <t>03_Skalle_PosK</t>
  </si>
  <si>
    <t>03_Skalle_NegK</t>
  </si>
  <si>
    <t>03_Skalle_eDNA</t>
  </si>
  <si>
    <t>04_Skalle_PosK</t>
  </si>
  <si>
    <t>04_Skalle_NegK</t>
  </si>
  <si>
    <t>04_Skalle_eDNA</t>
  </si>
  <si>
    <t>05_Gedde_PosK</t>
  </si>
  <si>
    <t>05_Gedde_NegK</t>
  </si>
  <si>
    <t>05_Gedde_eDNA</t>
  </si>
  <si>
    <t>06_Gedde_PosK</t>
  </si>
  <si>
    <t>06_Gedde_NegK</t>
  </si>
  <si>
    <t>06_Gedde_eDNA</t>
  </si>
  <si>
    <t>07_Karpe_PosK</t>
  </si>
  <si>
    <t>07_Karpe_NegK</t>
  </si>
  <si>
    <t>07_Karpe_eDNA</t>
  </si>
  <si>
    <t>08_Karpe_PosK</t>
  </si>
  <si>
    <t>08_Karpe_NegK</t>
  </si>
  <si>
    <t>08_Karpe_eDNA</t>
  </si>
  <si>
    <t>09_Soelvkarusse_PosK</t>
  </si>
  <si>
    <t>09_Soelvkarusse_NegK</t>
  </si>
  <si>
    <t>09_Soelvkarusse_eDNA</t>
  </si>
  <si>
    <t>10_Soelvkarusse_PosK</t>
  </si>
  <si>
    <t>10_Soelvkarusse_NegK</t>
  </si>
  <si>
    <t>10_Soelvkarusse_eDNA</t>
  </si>
  <si>
    <t>11_EuropaeiskAal_PosK</t>
  </si>
  <si>
    <t>11_EuropaeiskAal_NegK</t>
  </si>
  <si>
    <t>11_EuropaeiskAal_eDNA</t>
  </si>
  <si>
    <t>12_EuropaeiskAal_PosK</t>
  </si>
  <si>
    <t>12_EuropaeiskAal_NegK</t>
  </si>
  <si>
    <t>12_EuropaeiskAal_eDNA</t>
  </si>
  <si>
    <t>13_Flodkrebs_PosK</t>
  </si>
  <si>
    <t>13_Flodkrebs_NegK</t>
  </si>
  <si>
    <t>13_Flodkrebs_eDNA</t>
  </si>
  <si>
    <t>14_Flodkrebs_PosK</t>
  </si>
  <si>
    <t>14_Flodkrebs_NegK</t>
  </si>
  <si>
    <t>14_Flodkrebs_eDNA</t>
  </si>
  <si>
    <t>15_Signalkrebs_PosK</t>
  </si>
  <si>
    <t>15_Signalkrebs_NegK</t>
  </si>
  <si>
    <t>15_Signalkrebs_eDNA</t>
  </si>
  <si>
    <t>16_Signalkrebs_PosK</t>
  </si>
  <si>
    <t>16_Signalkrebs_NegK</t>
  </si>
  <si>
    <t>16_Signalkrebs_eDNA</t>
  </si>
  <si>
    <t>17_GaliziskSumpkrebs_PosK</t>
  </si>
  <si>
    <t>17_GaliziskSumpkrebs_NegK</t>
  </si>
  <si>
    <t>17_GaliziskSumpkrebs_eDNA</t>
  </si>
  <si>
    <t>18_GaliziskSumpkrebs_PosK</t>
  </si>
  <si>
    <t>18_GaliziskSumpkrebs_NegK</t>
  </si>
  <si>
    <t>18_GaliziskSumpkrebs_eDNA</t>
  </si>
  <si>
    <t>19_KinesiskUldhaandskrabbe_PosK</t>
  </si>
  <si>
    <t>19_KinesiskUldhaandskrabbe_NegK</t>
  </si>
  <si>
    <t>19_KinesiskUldhaandskrabbe_eDNA</t>
  </si>
  <si>
    <t>20_KinesiskUldhaandskrabbe_PosK</t>
  </si>
  <si>
    <t>20_KinesiskUldhaandskrabbe_NegK</t>
  </si>
  <si>
    <t>20_KinesiskUldhaandskrabbe_eDNA</t>
  </si>
  <si>
    <t>H9</t>
  </si>
  <si>
    <t>21_BredVandkalv_PosK</t>
  </si>
  <si>
    <t>G9</t>
  </si>
  <si>
    <t>21_BredVandkalv_NegK</t>
  </si>
  <si>
    <t>E9</t>
  </si>
  <si>
    <t>21_BredVandkalv_eDNA</t>
  </si>
  <si>
    <t>F9</t>
  </si>
  <si>
    <t>H10</t>
  </si>
  <si>
    <t>22_BredVandkalv_PosK</t>
  </si>
  <si>
    <t>G10</t>
  </si>
  <si>
    <t>22_BredVandkalv_NegK</t>
  </si>
  <si>
    <t>E10</t>
  </si>
  <si>
    <t>22_BredVandkalv_eDNA</t>
  </si>
  <si>
    <t>F10</t>
  </si>
  <si>
    <t>H11</t>
  </si>
  <si>
    <t>23_StorVandsalamander_PosK</t>
  </si>
  <si>
    <t>G11</t>
  </si>
  <si>
    <t>23_StorVandsalamander_NegK</t>
  </si>
  <si>
    <t>E11</t>
  </si>
  <si>
    <t>23_StorVandsalamander_eDNA</t>
  </si>
  <si>
    <t>F11</t>
  </si>
  <si>
    <t>H12</t>
  </si>
  <si>
    <t>24_StorVandsalamander_PosK</t>
  </si>
  <si>
    <t>G12</t>
  </si>
  <si>
    <t>24_StorVandsalamander_NegK</t>
  </si>
  <si>
    <t>E12</t>
  </si>
  <si>
    <t>24_StorVandsalamander_eDNA</t>
  </si>
  <si>
    <t>F12</t>
  </si>
  <si>
    <t>20220531_DL2022005_HelsingoerGym</t>
  </si>
  <si>
    <t>09_Aborre_PosK</t>
  </si>
  <si>
    <t>09_Aborre_NegK</t>
  </si>
  <si>
    <t>09_Aborre_eDNA</t>
  </si>
  <si>
    <t>10_Aborre_PosK</t>
  </si>
  <si>
    <t>10_Aborre_NegK</t>
  </si>
  <si>
    <t>10_Aborre_eDNA</t>
  </si>
  <si>
    <t>15_EuropaeiskAal_PosK</t>
  </si>
  <si>
    <t>15_EuropaeiskAal_NegK</t>
  </si>
  <si>
    <t>15_EuropaeiskAal_eDNA</t>
  </si>
  <si>
    <t>16_EuropaeiskAal_PosK</t>
  </si>
  <si>
    <t>16_EuropaeiskAal_NegK</t>
  </si>
  <si>
    <t>16_EuropaeiskAal_eDNA</t>
  </si>
  <si>
    <t>21_PenselKlippekrabbe_PosK</t>
  </si>
  <si>
    <t>21_PenselKlippekrabbe_NegK</t>
  </si>
  <si>
    <t>21_PenselKlippekrabbe_eDNA</t>
  </si>
  <si>
    <t>22_PenselKlippekrabbe_PosK</t>
  </si>
  <si>
    <t>22_PenselKlippekrabbe_NegK</t>
  </si>
  <si>
    <t>22_PenselKlippekrabbe_eDNA</t>
  </si>
  <si>
    <t>23_AsiatiskStrandkrabbe_PosK</t>
  </si>
  <si>
    <t>23_AsiatiskStrandkrabbe_NegK</t>
  </si>
  <si>
    <t>23_AsiatiskStrandkrabbe_eDNA</t>
  </si>
  <si>
    <t>24_AsiatiskStrandkrabbe_PosK</t>
  </si>
  <si>
    <t>24_AsiatiskStrandkrabbe_NegK</t>
  </si>
  <si>
    <t>24_AsiatiskStrandkrabbe_eDNA</t>
  </si>
  <si>
    <t>20220601_DL2022001_HelsingoerGym</t>
  </si>
  <si>
    <t>20220602_DL2022015_GladsaxeGym</t>
  </si>
  <si>
    <t>20220608_DL2022028_OerestadGym</t>
  </si>
  <si>
    <t>23_Odder_PosK</t>
  </si>
  <si>
    <t>23_Odder_NegK</t>
  </si>
  <si>
    <t>23_Odder_eDNA</t>
  </si>
  <si>
    <t>24_Odder_PosK</t>
  </si>
  <si>
    <t>24_Odder_NegK</t>
  </si>
  <si>
    <t>24_Odder_eDNA</t>
  </si>
  <si>
    <t>20220609_DL2022044_OerestadGym</t>
  </si>
  <si>
    <t>03_rutrut_PK</t>
  </si>
  <si>
    <t>04_rutrut_PK</t>
  </si>
  <si>
    <t>05_esoluc_PK</t>
  </si>
  <si>
    <t>06_esoluc_PK</t>
  </si>
  <si>
    <t>07_cypcar_PK</t>
  </si>
  <si>
    <t>08_cypcar_PK</t>
  </si>
  <si>
    <t>09_caraur_PK</t>
  </si>
  <si>
    <t>10_caraur_PK</t>
  </si>
  <si>
    <t>11_angang_PK</t>
  </si>
  <si>
    <t>12_angang_PK</t>
  </si>
  <si>
    <t>03_rutrut_NK</t>
  </si>
  <si>
    <t>04_rutrut_NK</t>
  </si>
  <si>
    <t>05_esoluc_NK</t>
  </si>
  <si>
    <t>06_esoluc_NK</t>
  </si>
  <si>
    <t>07_cypcar_NK</t>
  </si>
  <si>
    <t>08_cypcar_NK</t>
  </si>
  <si>
    <t>09_caraur_NK</t>
  </si>
  <si>
    <t>10_caraur_NK</t>
  </si>
  <si>
    <t>11_angang_NK</t>
  </si>
  <si>
    <t>12_angang_NK</t>
  </si>
  <si>
    <t>03_rutrut_EP</t>
  </si>
  <si>
    <t>04_rutrut_EP</t>
  </si>
  <si>
    <t>05_esoluc_EP</t>
  </si>
  <si>
    <t>06_esoluc_EP</t>
  </si>
  <si>
    <t>07_cypcar_EP</t>
  </si>
  <si>
    <t>08_cypcar_EP</t>
  </si>
  <si>
    <t>09_caraur_EP</t>
  </si>
  <si>
    <t>10_caraur_EP</t>
  </si>
  <si>
    <t>11_angang_EP</t>
  </si>
  <si>
    <t>12_angang_EP</t>
  </si>
  <si>
    <t>13_astast_EP</t>
  </si>
  <si>
    <t>14_astast_EP</t>
  </si>
  <si>
    <t>15_paclen_EP</t>
  </si>
  <si>
    <t>16_paclen_EP</t>
  </si>
  <si>
    <t>17_ponlep_EP</t>
  </si>
  <si>
    <t>18_ponlep_EP</t>
  </si>
  <si>
    <t>19_erisin_EP</t>
  </si>
  <si>
    <t>20_erisin_EP</t>
  </si>
  <si>
    <t>21_dytlat_EP</t>
  </si>
  <si>
    <t>22_dytlat_EP</t>
  </si>
  <si>
    <t>23_lutlut_EP</t>
  </si>
  <si>
    <t>24_lutlut_EP</t>
  </si>
  <si>
    <t>13_astast_NK</t>
  </si>
  <si>
    <t>14_astast_NK</t>
  </si>
  <si>
    <t>15_paclen_NK</t>
  </si>
  <si>
    <t>16_paclen_NK</t>
  </si>
  <si>
    <t>17_ponlep_NK</t>
  </si>
  <si>
    <t>18_ponlep_NK</t>
  </si>
  <si>
    <t>19_erisin_NK</t>
  </si>
  <si>
    <t>20_erisin_NK</t>
  </si>
  <si>
    <t>21_dytlat_NK</t>
  </si>
  <si>
    <t>22_dytlat_NK</t>
  </si>
  <si>
    <t>23_lutlut_NK</t>
  </si>
  <si>
    <t>24_lutlut_NK</t>
  </si>
  <si>
    <t>13_astast_PK</t>
  </si>
  <si>
    <t>14_astast_PK</t>
  </si>
  <si>
    <t>15_paclen_PK</t>
  </si>
  <si>
    <t>16_paclen_PK</t>
  </si>
  <si>
    <t>17_ponlep_PK</t>
  </si>
  <si>
    <t>18_ponlep_PK</t>
  </si>
  <si>
    <t>19_erisin_PK</t>
  </si>
  <si>
    <t>20_erisin_PK</t>
  </si>
  <si>
    <t>21_dytlat_PK</t>
  </si>
  <si>
    <t>22_dytlat_PK</t>
  </si>
  <si>
    <t>23_lutlut_PK</t>
  </si>
  <si>
    <t>24_lutlut_PK</t>
  </si>
  <si>
    <t>20220823_DL2022048_OerestadGym</t>
  </si>
  <si>
    <t>20220824_DL2022052_AurehoejGymGladsaxeGym</t>
  </si>
  <si>
    <t>20220825_DL2022050_KoegeGym</t>
  </si>
  <si>
    <t>01_plafle_PK</t>
  </si>
  <si>
    <t>02_plafle_PK</t>
  </si>
  <si>
    <t>03_gadmor_PK</t>
  </si>
  <si>
    <t>04_gadmor_PK</t>
  </si>
  <si>
    <t>05_myaare_PK</t>
  </si>
  <si>
    <t>06_myaare_PK</t>
  </si>
  <si>
    <t>07_mnelei_PK</t>
  </si>
  <si>
    <t>08_mnelei_PK</t>
  </si>
  <si>
    <t>09_homame_PK</t>
  </si>
  <si>
    <t>10_homame_PK</t>
  </si>
  <si>
    <t>11_erisin_PK</t>
  </si>
  <si>
    <t>12_erisin_PK</t>
  </si>
  <si>
    <t>01_plafle_NK</t>
  </si>
  <si>
    <t>02_plafle_NK</t>
  </si>
  <si>
    <t>03_gadmor_NK</t>
  </si>
  <si>
    <t>04_gadmor_NK</t>
  </si>
  <si>
    <t>05_myaare_NK</t>
  </si>
  <si>
    <t>06_myaare_NK</t>
  </si>
  <si>
    <t>07_mnelei_NK</t>
  </si>
  <si>
    <t>08_mnelei_NK</t>
  </si>
  <si>
    <t>09_homame_NK</t>
  </si>
  <si>
    <t>10_homame_NK</t>
  </si>
  <si>
    <t>11_erisin_NK</t>
  </si>
  <si>
    <t>12_erisin_NK</t>
  </si>
  <si>
    <t>01_plafle_EP</t>
  </si>
  <si>
    <t>02_plafle_EP</t>
  </si>
  <si>
    <t>03_gadmor_EP</t>
  </si>
  <si>
    <t>04_gadmor_EP</t>
  </si>
  <si>
    <t>05_myaare_EP</t>
  </si>
  <si>
    <t>06_myaare_EP</t>
  </si>
  <si>
    <t>07_mnelei_EP</t>
  </si>
  <si>
    <t>08_mnelei_EP</t>
  </si>
  <si>
    <t>09_homame_EP</t>
  </si>
  <si>
    <t>10_homame_EP</t>
  </si>
  <si>
    <t>11_erisin_EP</t>
  </si>
  <si>
    <t>12_erisin_EP</t>
  </si>
  <si>
    <t>13_rhihar_EP</t>
  </si>
  <si>
    <t>14_rhihar_EP</t>
  </si>
  <si>
    <t>15_oncgor_EP</t>
  </si>
  <si>
    <t>16_oncgor_EP</t>
  </si>
  <si>
    <t>17_cragig_EP</t>
  </si>
  <si>
    <t>18_cragig_EP</t>
  </si>
  <si>
    <t>19_neomel_EP</t>
  </si>
  <si>
    <t>20_neomel_EP</t>
  </si>
  <si>
    <t>21_calsap_EP</t>
  </si>
  <si>
    <t>22_calsap_EP</t>
  </si>
  <si>
    <t>23_hemsan_EP</t>
  </si>
  <si>
    <t>24_hemsan_EP</t>
  </si>
  <si>
    <t>13_rhihar_NK</t>
  </si>
  <si>
    <t>14_rhihar_NK</t>
  </si>
  <si>
    <t>15_oncgor_NK</t>
  </si>
  <si>
    <t>16_oncgor_NK</t>
  </si>
  <si>
    <t>17_cragig_NK</t>
  </si>
  <si>
    <t>18_cragig_NK</t>
  </si>
  <si>
    <t>19_neomel_NK</t>
  </si>
  <si>
    <t>20_neomel_NK</t>
  </si>
  <si>
    <t>21_calsap_NK</t>
  </si>
  <si>
    <t>22_calsap_NK</t>
  </si>
  <si>
    <t>23_hemsan_NK</t>
  </si>
  <si>
    <t>24_hemsan_NK</t>
  </si>
  <si>
    <t>13_rhihar_PK</t>
  </si>
  <si>
    <t>14_rhihar_PK</t>
  </si>
  <si>
    <t>15_oncgor_PK</t>
  </si>
  <si>
    <t>16_oncgor_PK</t>
  </si>
  <si>
    <t>17_cragig_PK</t>
  </si>
  <si>
    <t>18_cragig_PK</t>
  </si>
  <si>
    <t>19_neomel_PK</t>
  </si>
  <si>
    <t>20_neomel_PK</t>
  </si>
  <si>
    <t>21_calsap_PK</t>
  </si>
  <si>
    <t>22_calsap_PK</t>
  </si>
  <si>
    <t>23_hemsan_PK</t>
  </si>
  <si>
    <t>24_hemsan_PK</t>
  </si>
  <si>
    <t>20220830_DL2022003_NielsSteensensGym</t>
  </si>
  <si>
    <t>20220831_DL2022009_NaestvedGym_HF</t>
  </si>
  <si>
    <t>20220901_DL2022007_GentofteHF</t>
  </si>
  <si>
    <t>20220906_DL2022060_GentofteHF</t>
  </si>
  <si>
    <t>11_hemsan_PK</t>
  </si>
  <si>
    <t>12_hemsan_PK</t>
  </si>
  <si>
    <t>11_hemsan_NK</t>
  </si>
  <si>
    <t>12_hemsan_NK</t>
  </si>
  <si>
    <t>11_hemsan_EP</t>
  </si>
  <si>
    <t>12_hemsan_EP</t>
  </si>
  <si>
    <t>15_mnelei_EP</t>
  </si>
  <si>
    <t>16_mnelei_EP</t>
  </si>
  <si>
    <t>17_aleost_EP</t>
  </si>
  <si>
    <t>18_aleost_EP</t>
  </si>
  <si>
    <t>19_gasacu_EP</t>
  </si>
  <si>
    <t>20_gasacu_EP</t>
  </si>
  <si>
    <t>15_mnelei_NK</t>
  </si>
  <si>
    <t>16_mnelei_NK</t>
  </si>
  <si>
    <t>17_aleost_NK</t>
  </si>
  <si>
    <t>18_aleost_NK</t>
  </si>
  <si>
    <t>19_gasacu_NK</t>
  </si>
  <si>
    <t>20_gasacu_NK</t>
  </si>
  <si>
    <t>15_mnelei_PK</t>
  </si>
  <si>
    <t>16_mnelei_PK</t>
  </si>
  <si>
    <t>17_aleost_PK</t>
  </si>
  <si>
    <t>18_aleost_PK</t>
  </si>
  <si>
    <t>19_gasacu_PK</t>
  </si>
  <si>
    <t>20_gasacu_PK</t>
  </si>
  <si>
    <t>20220907_DL2022062_MarieKruseGym</t>
  </si>
  <si>
    <t>20220908_DL2022017_OestadGym</t>
  </si>
  <si>
    <t>07_phopho_PK</t>
  </si>
  <si>
    <t>08_phopho_PK</t>
  </si>
  <si>
    <t>07_phopho_NK</t>
  </si>
  <si>
    <t>08_phopho_NK</t>
  </si>
  <si>
    <t>07_phopho_EP</t>
  </si>
  <si>
    <t>08_phopho_EP</t>
  </si>
  <si>
    <t>20220913_DL2022015_SktAnnaeGym</t>
  </si>
  <si>
    <t>20220914_DL2022036_BorupgaardGym</t>
  </si>
  <si>
    <t>03_Skrubbe_PosK</t>
  </si>
  <si>
    <t>03_Skrubbe_NegK</t>
  </si>
  <si>
    <t>03_Skrubbe_eDNA</t>
  </si>
  <si>
    <t>04_Skrubbe_PosK</t>
  </si>
  <si>
    <t>04_Skrubbe_NegK</t>
  </si>
  <si>
    <t>04_Skrubbe_eDNA</t>
  </si>
  <si>
    <t>05_Stillehavsoesters_PosK</t>
  </si>
  <si>
    <t>05_Stillehavsoesters_NegK</t>
  </si>
  <si>
    <t>05_Stillehavsoesters_eDNA</t>
  </si>
  <si>
    <t>06_Stillehavsoesters_PosK</t>
  </si>
  <si>
    <t>06_Stillehavsoesters_NegK</t>
  </si>
  <si>
    <t>06_Stillehavsoesters_eDNA</t>
  </si>
  <si>
    <t>07_Marsvin_PosK</t>
  </si>
  <si>
    <t>07_Marsvin_NegK</t>
  </si>
  <si>
    <t>07_Marsvin_eDNA</t>
  </si>
  <si>
    <t>08_Marsvin_NegK</t>
  </si>
  <si>
    <t>08_Marsvin_PosK</t>
  </si>
  <si>
    <t>08_Marsvin_eDNA</t>
  </si>
  <si>
    <t>09_BlaaSvoemmekrabbe_PosK</t>
  </si>
  <si>
    <t>09_BlaaSvoemmekrabbe_NegK</t>
  </si>
  <si>
    <t>09_BlaaSvoemmekrabbe_eDNA</t>
  </si>
  <si>
    <t>10_BlaaSvoemmekrabbe_PosK</t>
  </si>
  <si>
    <t>10_BlaaSvoemmekrabbe_NegK</t>
  </si>
  <si>
    <t>10_BlaaSvoemmekrabbe_eDNA</t>
  </si>
  <si>
    <t>11_AmerikanskRibbegople_PosK</t>
  </si>
  <si>
    <t>11_AmerikanskRibbegople_NegK</t>
  </si>
  <si>
    <t>11_AmerikanskRibbegople_eDNA</t>
  </si>
  <si>
    <t>12_AmerikanskRibbegople_PosK</t>
  </si>
  <si>
    <t>12_AmerikanskRibbegople_NegK</t>
  </si>
  <si>
    <t>12_AmerikanskRibbegople_eDNA</t>
  </si>
  <si>
    <t>13_PenselKlippekrabbe_PosK</t>
  </si>
  <si>
    <t>13_PenselKlippekrabbe_NegK</t>
  </si>
  <si>
    <t>13_PenselKlippekrabbe_eDNA</t>
  </si>
  <si>
    <t>14_PenselKlippekrabbe_PosK</t>
  </si>
  <si>
    <t>14_PenselKlippekrabbe_NegK</t>
  </si>
  <si>
    <t>14_PenselKlippekrabbe_eDNA</t>
  </si>
  <si>
    <t>15_FurealgeOstenfeldii_PosK</t>
  </si>
  <si>
    <t>15_FurealgeOstenfeldii_NegK</t>
  </si>
  <si>
    <t>15_FurealgeOstenfeldii_eDNA</t>
  </si>
  <si>
    <t>16_FurealgeOstenfeldii_PosK</t>
  </si>
  <si>
    <t>16_FurealgeOstenfeldii_NegK</t>
  </si>
  <si>
    <t>16_FurealgeOstenfeldii_eDNA</t>
  </si>
  <si>
    <t>17_StilkalgeParvum_PosK</t>
  </si>
  <si>
    <t>17_StilkalgeParvum_NegK</t>
  </si>
  <si>
    <t>17_StilkalgeParvum_eDNA</t>
  </si>
  <si>
    <t>18_StilkalgeParvum_PosK</t>
  </si>
  <si>
    <t>18_StilkalgeParvum_NegK</t>
  </si>
  <si>
    <t>18_StilkalgeParvum_eDNA</t>
  </si>
  <si>
    <t>19_TrepiggetHundestejle_PosK</t>
  </si>
  <si>
    <t>19_TrepiggetHundestejle_NegK</t>
  </si>
  <si>
    <t>19_TrepiggetHundestejle_eDNA</t>
  </si>
  <si>
    <t>20_TrepiggetHundestejle_PosK</t>
  </si>
  <si>
    <t>20_TrepiggetHundestejle_NegK</t>
  </si>
  <si>
    <t>20_TrepiggetHundestejle_eDNA</t>
  </si>
  <si>
    <t>21_EuropaeiskAal_PosK</t>
  </si>
  <si>
    <t>21_EuropaeiskAal_NegK</t>
  </si>
  <si>
    <t>21_EuropaeiskAal_eDNA</t>
  </si>
  <si>
    <t>22_EuropaeiskAal_PosK</t>
  </si>
  <si>
    <t>22_EuropaeiskAal_NegK</t>
  </si>
  <si>
    <t>22_EuropaeiskAal_eDNA</t>
  </si>
  <si>
    <t>23_SortmundetKutling_PosK</t>
  </si>
  <si>
    <t>23_SortmundetKutling_NegK</t>
  </si>
  <si>
    <t>23_SortmundetKutling_eDNA</t>
  </si>
  <si>
    <t>24_SortmundetKutling_PosK</t>
  </si>
  <si>
    <t>24_SortmundetKutling_NegK</t>
  </si>
  <si>
    <t>24_SortmundetKutling_eDNA</t>
  </si>
  <si>
    <t>20220915_DL2022021_MarieKrusesGymBorupgaardGym</t>
  </si>
  <si>
    <t>20220920_DL2022026_NaerumGymSanktAnnaeGym</t>
  </si>
  <si>
    <t>20220921_DL2022013_HelsingoerGym</t>
  </si>
  <si>
    <t>13_lisvul_EP</t>
  </si>
  <si>
    <t>14_lisvul_EP</t>
  </si>
  <si>
    <t>13_lisvul_NK</t>
  </si>
  <si>
    <t>14_lisvul_NK</t>
  </si>
  <si>
    <t>13_lisvul_PK</t>
  </si>
  <si>
    <t>14_lisvul_PK</t>
  </si>
  <si>
    <t>20220928_DL2022023_AurehoejGym</t>
  </si>
  <si>
    <t>13_oncgor_EP</t>
  </si>
  <si>
    <t>14_oncgor_EP</t>
  </si>
  <si>
    <t>13_oncgor_NK</t>
  </si>
  <si>
    <t>14_oncgor_NK</t>
  </si>
  <si>
    <t>13_oncgor_PK</t>
  </si>
  <si>
    <t>14_oncgor_PK</t>
  </si>
  <si>
    <t>20221004_DL2022056_EgedalGym</t>
  </si>
  <si>
    <t>20221005_DL2022042_GladsaxeGym</t>
  </si>
  <si>
    <t>20221006_DL2022046_RungstedGym</t>
  </si>
  <si>
    <t>20221011_DL2022038_NykoebingKatedralskole</t>
  </si>
  <si>
    <t>Validation</t>
  </si>
  <si>
    <t>SampleSet</t>
  </si>
  <si>
    <t>Test</t>
  </si>
  <si>
    <t>PK_Cq</t>
  </si>
  <si>
    <t>NK_Cq</t>
  </si>
  <si>
    <t>DNAtemplate_Import</t>
  </si>
  <si>
    <t>DNAtemplate_PlateSetup</t>
  </si>
  <si>
    <t>eDNARep_Cq</t>
  </si>
  <si>
    <t>20221012_DL2022019_HilleroedTekGym</t>
  </si>
  <si>
    <t>SampleStatus</t>
  </si>
  <si>
    <t>Samplestatus</t>
  </si>
  <si>
    <t>ID</t>
  </si>
  <si>
    <t>Art</t>
  </si>
  <si>
    <t>Kontrol</t>
  </si>
  <si>
    <t>Værdi</t>
  </si>
  <si>
    <t>Pos værdi</t>
  </si>
  <si>
    <t>Neg værdi</t>
  </si>
  <si>
    <t>eDNA værdi</t>
  </si>
  <si>
    <t>eDNA_rep1</t>
  </si>
  <si>
    <t>eDNA_rep2</t>
  </si>
  <si>
    <t>Valid</t>
  </si>
  <si>
    <t>DL2022003</t>
  </si>
  <si>
    <t>plafle</t>
  </si>
  <si>
    <t>Ct&lt;41</t>
  </si>
  <si>
    <t>gadmor</t>
  </si>
  <si>
    <t>myaare</t>
  </si>
  <si>
    <t>Invalid</t>
  </si>
  <si>
    <t>mnelei</t>
  </si>
  <si>
    <t>homame</t>
  </si>
  <si>
    <t>Absent</t>
  </si>
  <si>
    <t>erisin</t>
  </si>
  <si>
    <t>rhihar</t>
  </si>
  <si>
    <t>oncgor</t>
  </si>
  <si>
    <t>cragig</t>
  </si>
  <si>
    <t>neomel</t>
  </si>
  <si>
    <t>calsap</t>
  </si>
  <si>
    <t>hemsan</t>
  </si>
  <si>
    <t>DL2022007</t>
  </si>
  <si>
    <t>DL2022009</t>
  </si>
  <si>
    <t>DL2022013</t>
  </si>
  <si>
    <t>perflu</t>
  </si>
  <si>
    <t>lutlut</t>
  </si>
  <si>
    <t>hemtak</t>
  </si>
  <si>
    <t>aleost</t>
  </si>
  <si>
    <t>prypar</t>
  </si>
  <si>
    <t>angang</t>
  </si>
  <si>
    <t>DL2022015</t>
  </si>
  <si>
    <t>phopho</t>
  </si>
  <si>
    <t>gasacu</t>
  </si>
  <si>
    <t>DL2022016</t>
  </si>
  <si>
    <t>Ct&gt;41</t>
  </si>
  <si>
    <t>DL2022017</t>
  </si>
  <si>
    <t>DL2022019</t>
  </si>
  <si>
    <t>DL2022023</t>
  </si>
  <si>
    <t>DL2022026</t>
  </si>
  <si>
    <t>DL2022036</t>
  </si>
  <si>
    <t>DL2022038</t>
  </si>
  <si>
    <t>DL2022042</t>
  </si>
  <si>
    <t>rutrut</t>
  </si>
  <si>
    <t>esoluc</t>
  </si>
  <si>
    <t>cypcar</t>
  </si>
  <si>
    <t>caraur</t>
  </si>
  <si>
    <t>lisvul</t>
  </si>
  <si>
    <t>paclen</t>
  </si>
  <si>
    <t>ponlep</t>
  </si>
  <si>
    <t>dytlat</t>
  </si>
  <si>
    <t>DL2022046</t>
  </si>
  <si>
    <t>DL2022048</t>
  </si>
  <si>
    <t>astast</t>
  </si>
  <si>
    <t>DL2022050</t>
  </si>
  <si>
    <t>DL2022052</t>
  </si>
  <si>
    <t>DL2022056</t>
  </si>
  <si>
    <t>DL2022060</t>
  </si>
  <si>
    <t>DL2022062</t>
  </si>
  <si>
    <t>DL2022011</t>
  </si>
  <si>
    <t>Skrubbe</t>
  </si>
  <si>
    <t>Torsk</t>
  </si>
  <si>
    <t>Sandmusling</t>
  </si>
  <si>
    <t>AmerikanskRibbegople</t>
  </si>
  <si>
    <t>AmerikanskHummer</t>
  </si>
  <si>
    <t>KinesiskUldhaandskrabbe</t>
  </si>
  <si>
    <t>Pukkellaks</t>
  </si>
  <si>
    <t>Stillehavsoesters</t>
  </si>
  <si>
    <t>SortmundetKutling</t>
  </si>
  <si>
    <t>Present</t>
  </si>
  <si>
    <t>DL2022005</t>
  </si>
  <si>
    <t>Aborre</t>
  </si>
  <si>
    <t>Skalle</t>
  </si>
  <si>
    <t>Gedde</t>
  </si>
  <si>
    <t>Karpe</t>
  </si>
  <si>
    <t>Soelvkarusse</t>
  </si>
  <si>
    <t>EuropaeiskAal</t>
  </si>
  <si>
    <t>Flodkrebs</t>
  </si>
  <si>
    <t>Signalkrebs</t>
  </si>
  <si>
    <t>GaliziskSumpkrebs</t>
  </si>
  <si>
    <t>BredVandkalv</t>
  </si>
  <si>
    <t>StorVandsalamander</t>
  </si>
  <si>
    <t>DL2022001</t>
  </si>
  <si>
    <t>DL2022028</t>
  </si>
  <si>
    <t>DL2022044</t>
  </si>
  <si>
    <t>Odder</t>
  </si>
  <si>
    <t>DL2022021</t>
  </si>
  <si>
    <t>Marsvin</t>
  </si>
  <si>
    <t>TrepiggetHundestejle</t>
  </si>
  <si>
    <t>PrøveID</t>
  </si>
  <si>
    <t>Indsamlingsdato</t>
  </si>
  <si>
    <t>Lokalitet</t>
  </si>
  <si>
    <t>Latitude</t>
  </si>
  <si>
    <t>Longitude</t>
  </si>
  <si>
    <t>Indsamler institutionsnavn</t>
  </si>
  <si>
    <t>Filtreringsvolumen</t>
  </si>
  <si>
    <t>pH</t>
  </si>
  <si>
    <t>Vandtemp. (°C)</t>
  </si>
  <si>
    <t>MaxDybde (m)</t>
  </si>
  <si>
    <t>Prøvedybde (m)</t>
  </si>
  <si>
    <t>Bundforhold</t>
  </si>
  <si>
    <t>27-04-2022</t>
  </si>
  <si>
    <t>Vejlefjord</t>
  </si>
  <si>
    <t>MiljøDNA</t>
  </si>
  <si>
    <t>?</t>
  </si>
  <si>
    <t>DL2022002</t>
  </si>
  <si>
    <t>MiljøDNA dublikat</t>
  </si>
  <si>
    <t>28-09-2020</t>
  </si>
  <si>
    <t>Århus Gymnasium C</t>
  </si>
  <si>
    <t>sandbund med bede af ålegræs og tang</t>
  </si>
  <si>
    <t>DL2022004</t>
  </si>
  <si>
    <t>Egå strand</t>
  </si>
  <si>
    <t>15-04-2022</t>
  </si>
  <si>
    <t>Nors sø</t>
  </si>
  <si>
    <t>Helsingør Gymnasium</t>
  </si>
  <si>
    <t>sand</t>
  </si>
  <si>
    <t>DL2022006</t>
  </si>
  <si>
    <t>Nors Sø</t>
  </si>
  <si>
    <t>01-05-2022</t>
  </si>
  <si>
    <t>Gentofte HF</t>
  </si>
  <si>
    <t>sand og blødt mudder.</t>
  </si>
  <si>
    <t>DL2022008</t>
  </si>
  <si>
    <t>sand, mudder blødt</t>
  </si>
  <si>
    <t>08-04-2022</t>
  </si>
  <si>
    <t>Køge Gymnasium</t>
  </si>
  <si>
    <t>DL2022010</t>
  </si>
  <si>
    <t>26-04-2022</t>
  </si>
  <si>
    <t>Roskilde fjord</t>
  </si>
  <si>
    <t>Frederiksberg Gymnasium</t>
  </si>
  <si>
    <t>DL2022012</t>
  </si>
  <si>
    <t>20-04-2022</t>
  </si>
  <si>
    <t>aalborg katedralskole</t>
  </si>
  <si>
    <t>sand og sten, blandet</t>
  </si>
  <si>
    <t>blandet, sand og sten</t>
  </si>
  <si>
    <t>Lemvig havn</t>
  </si>
  <si>
    <t>Lemvig Gymnasium</t>
  </si>
  <si>
    <t>sandbund- let dækket af sten og skaller</t>
  </si>
  <si>
    <t>22-04-2022</t>
  </si>
  <si>
    <t>mudder, blød, sand</t>
  </si>
  <si>
    <t>11-05-2022</t>
  </si>
  <si>
    <t>Grenå lystbådhavn</t>
  </si>
  <si>
    <t>Grenaa Gymnasium</t>
  </si>
  <si>
    <t>sandbund</t>
  </si>
  <si>
    <t>DL2022018</t>
  </si>
  <si>
    <t>sanbund</t>
  </si>
  <si>
    <t>16-05-2022</t>
  </si>
  <si>
    <t>Aurehøj Gymnasium</t>
  </si>
  <si>
    <t>sand og sten</t>
  </si>
  <si>
    <t>sten og sandbund</t>
  </si>
  <si>
    <t>12-05-2022</t>
  </si>
  <si>
    <t>HEG</t>
  </si>
  <si>
    <t>Sand</t>
  </si>
  <si>
    <t>DL2022022</t>
  </si>
  <si>
    <t>blandet: sand, sten, tang, skaller</t>
  </si>
  <si>
    <t>mudder</t>
  </si>
  <si>
    <t>20-05-2022</t>
  </si>
  <si>
    <t>Lovns bredning</t>
  </si>
  <si>
    <t>Nærum Gymnasium</t>
  </si>
  <si>
    <t>sand, små revler,</t>
  </si>
  <si>
    <t>DL2022027</t>
  </si>
  <si>
    <t>sand og små revler</t>
  </si>
  <si>
    <t>Roskilde Fjord</t>
  </si>
  <si>
    <t>Roskilde Gymnasium</t>
  </si>
  <si>
    <t>DL2022029</t>
  </si>
  <si>
    <t>DL2022030</t>
  </si>
  <si>
    <t>17-05-2022</t>
  </si>
  <si>
    <t>Hjørring HTX, EUC Nord</t>
  </si>
  <si>
    <t>blød</t>
  </si>
  <si>
    <t>DL2022031</t>
  </si>
  <si>
    <t>DL2022032</t>
  </si>
  <si>
    <t>Gjøl havn</t>
  </si>
  <si>
    <t>DL2022033</t>
  </si>
  <si>
    <t>HTX, EUC Hjørring</t>
  </si>
  <si>
    <t>DL2022034</t>
  </si>
  <si>
    <t>14-05-2022</t>
  </si>
  <si>
    <t>Hjørring Gymnasium</t>
  </si>
  <si>
    <t>DL2022035</t>
  </si>
  <si>
    <t>kan ikke ses.</t>
  </si>
  <si>
    <t>DL2022037</t>
  </si>
  <si>
    <t>Lemvig havn, Nissum bredning</t>
  </si>
  <si>
    <t>kan ikke ses</t>
  </si>
  <si>
    <t>27-05-2022</t>
  </si>
  <si>
    <t>Karrebæk fjord</t>
  </si>
  <si>
    <t>Nykøbing Katedralskole</t>
  </si>
  <si>
    <t>sand, små sten og alger.</t>
  </si>
  <si>
    <t>DL2022039</t>
  </si>
  <si>
    <t>DL2022040</t>
  </si>
  <si>
    <t>04-05-2022</t>
  </si>
  <si>
    <t>HEG, himmerlands erhvervs- og gymnasie</t>
  </si>
  <si>
    <t>sandbund med muslinger og sten</t>
  </si>
  <si>
    <t>DL2022041</t>
  </si>
  <si>
    <t>Davinde sø</t>
  </si>
  <si>
    <t>vestfyns gymnasium</t>
  </si>
  <si>
    <t>DL2022043</t>
  </si>
  <si>
    <t>skolen sputnik tøndergade</t>
  </si>
  <si>
    <t>blødt</t>
  </si>
  <si>
    <t>DL2022045</t>
  </si>
  <si>
    <t>19-05-2022</t>
  </si>
  <si>
    <t>Fussing sø</t>
  </si>
  <si>
    <t>Paderup Gymnasium</t>
  </si>
  <si>
    <t>DL2022047</t>
  </si>
  <si>
    <t>Storstrøms golfklub</t>
  </si>
  <si>
    <t>DL2022049</t>
  </si>
  <si>
    <t>03-05-2022</t>
  </si>
  <si>
    <t>Madum Sø (Sø i Skørping)</t>
  </si>
  <si>
    <t>HTX Holsterbro</t>
  </si>
  <si>
    <t>DL2022051</t>
  </si>
  <si>
    <t>31-05-2022</t>
  </si>
  <si>
    <t>Slivsø (Sø i Haderslev)</t>
  </si>
  <si>
    <t>Haderslev Katedralskole</t>
  </si>
  <si>
    <t>DL2022053</t>
  </si>
  <si>
    <t>DL2022054</t>
  </si>
  <si>
    <t>24-05-2022</t>
  </si>
  <si>
    <t>Davinde Sø (Sø i Odense SØ)</t>
  </si>
  <si>
    <t>Midtfyns Gymnasium</t>
  </si>
  <si>
    <t>DL2022055</t>
  </si>
  <si>
    <t>DL2022057</t>
  </si>
  <si>
    <t>DL2022058</t>
  </si>
  <si>
    <t>Fussing Sø (Sø i Randers NV)</t>
  </si>
  <si>
    <t>DL2022059</t>
  </si>
  <si>
    <t>12-06-2022</t>
  </si>
  <si>
    <t>Syd for Hvidesande</t>
  </si>
  <si>
    <t>Det Kristne Gymnasium</t>
  </si>
  <si>
    <t>DL2022061</t>
  </si>
  <si>
    <t>Karrebæk Fjord (Fjord i Smålandsfarvandet)</t>
  </si>
  <si>
    <t>HTX Næstved</t>
  </si>
  <si>
    <t>DL2022063</t>
  </si>
  <si>
    <t>DL2022064</t>
  </si>
  <si>
    <t>Sortedams Sø (Sø i København Ø)</t>
  </si>
  <si>
    <t>Ingrid Jespersens Gymnasieskole</t>
  </si>
  <si>
    <t>DL2022065</t>
  </si>
  <si>
    <t>DL2022066</t>
  </si>
  <si>
    <t>26-05-2022</t>
  </si>
  <si>
    <t>Nibe Bredning (Bredning i Limfjorden)</t>
  </si>
  <si>
    <t>DL2022067</t>
  </si>
  <si>
    <t>Locality</t>
  </si>
  <si>
    <t>Systemnavn</t>
  </si>
  <si>
    <t>Verification</t>
  </si>
  <si>
    <t>OcurrenceStatus</t>
  </si>
  <si>
    <t>OcurrenceStatus_Ct</t>
  </si>
  <si>
    <t>EventDate</t>
  </si>
  <si>
    <t>20220929_DL2022064_IngridJespersensGym</t>
  </si>
  <si>
    <t>Latinsk navn</t>
  </si>
  <si>
    <t>Forkortelse</t>
  </si>
  <si>
    <t>Perca fluviatilis</t>
  </si>
  <si>
    <t>Scomber scombrus</t>
  </si>
  <si>
    <t>Homarus americanus</t>
  </si>
  <si>
    <t>Amerikansk hummer</t>
  </si>
  <si>
    <t>Mnemiopsis leidyi</t>
  </si>
  <si>
    <t>Amerikansk ribbegople</t>
  </si>
  <si>
    <t>Asiatisk strandkrabbe</t>
  </si>
  <si>
    <t>Hemigrapsus sanguineus</t>
  </si>
  <si>
    <t>Clupea harengus</t>
  </si>
  <si>
    <t>Bjergsalamander</t>
  </si>
  <si>
    <t>Ichthyosaurus alpestris</t>
  </si>
  <si>
    <t>ichalp</t>
  </si>
  <si>
    <t>Blå svømmekrabbe</t>
  </si>
  <si>
    <t>Callinectes sapidus</t>
  </si>
  <si>
    <t>BlaafinnetTun</t>
  </si>
  <si>
    <t>Blåfinnet tun</t>
  </si>
  <si>
    <t>Thunnus Thynnus</t>
  </si>
  <si>
    <t>thuthy</t>
  </si>
  <si>
    <t>Brasen</t>
  </si>
  <si>
    <t>Abramis brama</t>
  </si>
  <si>
    <t>Brakvandskrølle_polyp</t>
  </si>
  <si>
    <t>Cordylophora caspia</t>
  </si>
  <si>
    <t>corcas</t>
  </si>
  <si>
    <t>Dytiscus latissimus</t>
  </si>
  <si>
    <t>abrbra</t>
  </si>
  <si>
    <t>ButsnudetFroe</t>
  </si>
  <si>
    <t>Butsnudet frø</t>
  </si>
  <si>
    <t>Rana temporaria</t>
  </si>
  <si>
    <t>Europæisk ål</t>
  </si>
  <si>
    <t>Anguilla anguilla</t>
  </si>
  <si>
    <t>rantem</t>
  </si>
  <si>
    <t>Astacus astacus</t>
  </si>
  <si>
    <t>Diamantstør</t>
  </si>
  <si>
    <t>Acipenser_gueldenstaedtii</t>
  </si>
  <si>
    <t>acigue</t>
  </si>
  <si>
    <t>Galizisk sumpkrebs</t>
  </si>
  <si>
    <t>Astacus leptodactylus</t>
  </si>
  <si>
    <t>Dinoflagelat</t>
  </si>
  <si>
    <t>Karenia mikimotoi</t>
  </si>
  <si>
    <t>karmik</t>
  </si>
  <si>
    <t>Esox lucius</t>
  </si>
  <si>
    <t>Prorocentrum minimum</t>
  </si>
  <si>
    <t>promin</t>
  </si>
  <si>
    <t>GroenbrogetTudse</t>
  </si>
  <si>
    <t>Dyndsmerling</t>
  </si>
  <si>
    <t>Misgurnus fossilis</t>
  </si>
  <si>
    <t>misfos</t>
  </si>
  <si>
    <t>Paralithodes camtschaticus</t>
  </si>
  <si>
    <t>Europæisk sumpskildspadde</t>
  </si>
  <si>
    <t>Emys orbicularis</t>
  </si>
  <si>
    <t>emyorb</t>
  </si>
  <si>
    <t>Cyprinus carpio</t>
  </si>
  <si>
    <t>Karusse</t>
  </si>
  <si>
    <t>Carassius carassius</t>
  </si>
  <si>
    <t>Kinesisk uldhåndskrabbe</t>
  </si>
  <si>
    <t>Eriocheir sinensis</t>
  </si>
  <si>
    <r>
      <t xml:space="preserve">Furealge, </t>
    </r>
    <r>
      <rPr>
        <i/>
        <sz val="11"/>
        <color theme="1"/>
        <rFont val="Calibri"/>
        <family val="2"/>
        <scheme val="minor"/>
      </rPr>
      <t>ostenfeldii</t>
    </r>
  </si>
  <si>
    <t>Alexandrium ostenfeldii</t>
  </si>
  <si>
    <t>Klokkefroe</t>
  </si>
  <si>
    <t>Klokkefrø</t>
  </si>
  <si>
    <t>Bombina bombina</t>
  </si>
  <si>
    <t>KortbenetGroenFroe</t>
  </si>
  <si>
    <t>Kortbenet grøn frø</t>
  </si>
  <si>
    <t>Latterfroe</t>
  </si>
  <si>
    <t>Latterfrø</t>
  </si>
  <si>
    <t>Pelophylax ridibundus</t>
  </si>
  <si>
    <t>Grønbroget Tudse</t>
  </si>
  <si>
    <t>Bufo viridis</t>
  </si>
  <si>
    <t>bufvir</t>
  </si>
  <si>
    <t>LilleVandsalamander</t>
  </si>
  <si>
    <t>Lille vandsalamander</t>
  </si>
  <si>
    <t>Lissotriton vulgaris</t>
  </si>
  <si>
    <t>Heterokont flagelat</t>
  </si>
  <si>
    <t>Pseudochattonella farcimen</t>
  </si>
  <si>
    <t>psefar</t>
  </si>
  <si>
    <t>Loegfroe</t>
  </si>
  <si>
    <t>Løgfrø</t>
  </si>
  <si>
    <t>Pelobates fuscus</t>
  </si>
  <si>
    <t>Pseudochattonella verruculosa</t>
  </si>
  <si>
    <t>psever</t>
  </si>
  <si>
    <t>Loevfroe</t>
  </si>
  <si>
    <t>Løvfrø</t>
  </si>
  <si>
    <t>Hyla arborea</t>
  </si>
  <si>
    <t>Kamtjatkakrabbe</t>
  </si>
  <si>
    <t>parcam</t>
  </si>
  <si>
    <t>LysSkivevandkalv</t>
  </si>
  <si>
    <t>Graphoderus bilineatus</t>
  </si>
  <si>
    <t>Rhithropanopeus harrisii</t>
  </si>
  <si>
    <t>carcar</t>
  </si>
  <si>
    <t>Pigsmerling</t>
  </si>
  <si>
    <t>bombom</t>
  </si>
  <si>
    <t>Roedspaette</t>
  </si>
  <si>
    <t>Rødspætte</t>
  </si>
  <si>
    <t>Pleuronectes platessa</t>
  </si>
  <si>
    <t>Rana lessonae</t>
  </si>
  <si>
    <t>ranles</t>
  </si>
  <si>
    <t>pelrid</t>
  </si>
  <si>
    <t>Acipenser baerii</t>
  </si>
  <si>
    <t>Pacifastacus leniusculus</t>
  </si>
  <si>
    <t>Lys Skivevandkalv</t>
  </si>
  <si>
    <t>grabil</t>
  </si>
  <si>
    <t>Rutilus rutilus</t>
  </si>
  <si>
    <t>pelfus</t>
  </si>
  <si>
    <t>Platichthys flesus</t>
  </si>
  <si>
    <t>hylarb</t>
  </si>
  <si>
    <t>Skrubtudse</t>
  </si>
  <si>
    <t>Bufo bufo</t>
  </si>
  <si>
    <t>Makrel</t>
  </si>
  <si>
    <t>scosco</t>
  </si>
  <si>
    <t>Sølvkarusse</t>
  </si>
  <si>
    <t>Carassius auratus</t>
  </si>
  <si>
    <t>Phocoena phocoena</t>
  </si>
  <si>
    <t>Sortmundet kutling</t>
  </si>
  <si>
    <t>Nordam. Brakvandskrabbe / mudderkrabbe</t>
  </si>
  <si>
    <t>SpidssnudetFroe</t>
  </si>
  <si>
    <t>Spidssnudet frø</t>
  </si>
  <si>
    <t>Rana arvalis</t>
  </si>
  <si>
    <t>Lutra lutra</t>
  </si>
  <si>
    <t>Springfroe</t>
  </si>
  <si>
    <t>Springfrø</t>
  </si>
  <si>
    <t>Rana dalmatina</t>
  </si>
  <si>
    <t>Penselklippekrabbe</t>
  </si>
  <si>
    <t>Hemigrapsus takanoi</t>
  </si>
  <si>
    <t>Stillehavsøsters</t>
  </si>
  <si>
    <t>Cobitis taenia</t>
  </si>
  <si>
    <t>cobtae</t>
  </si>
  <si>
    <t>StorKaerguldsmed</t>
  </si>
  <si>
    <t>Leucorrhinia pectoralis</t>
  </si>
  <si>
    <t>Oncorhyncus gorbuscha</t>
  </si>
  <si>
    <t>Stor vandsalamander</t>
  </si>
  <si>
    <t>Triturus cristatus</t>
  </si>
  <si>
    <t>Regnbueørred</t>
  </si>
  <si>
    <t>Oncorhynchus mykiss</t>
  </si>
  <si>
    <t>oncmyk</t>
  </si>
  <si>
    <t>Strandtudse</t>
  </si>
  <si>
    <t>plepla</t>
  </si>
  <si>
    <t>Gadus morhua</t>
  </si>
  <si>
    <t>Rødtot alge</t>
  </si>
  <si>
    <t>Bonnemaisonia hamifera</t>
  </si>
  <si>
    <t>bonham</t>
  </si>
  <si>
    <t>Trepigget hundestejle</t>
  </si>
  <si>
    <t>Gasterosteus aculeatus</t>
  </si>
  <si>
    <t>Mya arenaria</t>
  </si>
  <si>
    <t>Siberisk stør</t>
  </si>
  <si>
    <t>acibae</t>
  </si>
  <si>
    <t>Sild</t>
  </si>
  <si>
    <t>cluhar</t>
  </si>
  <si>
    <t>bufbuf</t>
  </si>
  <si>
    <t>Neogobius melanostomus</t>
  </si>
  <si>
    <t>ranarv</t>
  </si>
  <si>
    <t>randal</t>
  </si>
  <si>
    <r>
      <t xml:space="preserve">Stilkalge, </t>
    </r>
    <r>
      <rPr>
        <i/>
        <sz val="11"/>
        <color theme="1"/>
        <rFont val="Calibri"/>
        <family val="2"/>
        <scheme val="minor"/>
      </rPr>
      <t>parvum</t>
    </r>
  </si>
  <si>
    <t>Prymnesium parvum</t>
  </si>
  <si>
    <t>Magallana gigas</t>
  </si>
  <si>
    <t>Stor Kærguldsmed</t>
  </si>
  <si>
    <t>leupec</t>
  </si>
  <si>
    <t>tricri</t>
  </si>
  <si>
    <t>Bufo calamita</t>
  </si>
  <si>
    <t>bufcal</t>
  </si>
  <si>
    <t>Østerstyv</t>
  </si>
  <si>
    <t>Colpomenia peregrine</t>
  </si>
  <si>
    <t>colper</t>
  </si>
  <si>
    <t>Gruppe</t>
  </si>
  <si>
    <t>Fisk</t>
  </si>
  <si>
    <t>Krebsdyr</t>
  </si>
  <si>
    <t>ribbegoble</t>
  </si>
  <si>
    <t>Padde</t>
  </si>
  <si>
    <t>nældecellecyr</t>
  </si>
  <si>
    <t>Insekt</t>
  </si>
  <si>
    <t>dinoflagelat</t>
  </si>
  <si>
    <t>Alge</t>
  </si>
  <si>
    <t>heterokont</t>
  </si>
  <si>
    <t>Pattedyr</t>
  </si>
  <si>
    <t>Bløddyr</t>
  </si>
  <si>
    <t>Occurence</t>
  </si>
  <si>
    <t>Pålidelige Resultater</t>
  </si>
  <si>
    <t>Upålidelige Resultater</t>
  </si>
  <si>
    <t>Antal analyser</t>
  </si>
  <si>
    <t>Pos. Kon 1
Neg.Kon 0
eDNA 1</t>
  </si>
  <si>
    <t>Pos. Kon. 1
Neg.Kon 0
eDNA 0</t>
  </si>
  <si>
    <t>Procentvis pålidelige resultater</t>
  </si>
  <si>
    <t>Pos. Kon 1
Neg.Kon 1
eDNA 0</t>
  </si>
  <si>
    <t>Pos. Kon 1
Neg.Kon 1
eDNA 1</t>
  </si>
  <si>
    <t>Pos. Kon 0
Neg.Kon 1
eDNA 0</t>
  </si>
  <si>
    <t>Pos. Kon 0
Neg.Kon 1
eDNA 1</t>
  </si>
  <si>
    <t>Pos. Kon 0
Neg.Kon 0
eDNA 1</t>
  </si>
  <si>
    <t>Pos. Kon 0
Neg.Kon 0
eDNA 0</t>
  </si>
  <si>
    <t>Procentvis upålidelige resultater</t>
  </si>
  <si>
    <t>AsiatiskStrandkrabbe</t>
  </si>
  <si>
    <t>BlaaSvoemmekrabbe</t>
  </si>
  <si>
    <t>Brakvandskroelle_polyp</t>
  </si>
  <si>
    <t>Diamantstoer</t>
  </si>
  <si>
    <t>Regnbueoerred</t>
  </si>
  <si>
    <t>Roedtot alge</t>
  </si>
  <si>
    <t>FurealgeOstenfeldii</t>
  </si>
  <si>
    <t>HeterokontFlagelat</t>
  </si>
  <si>
    <t>NordamerikanskBrakvandskrabbe</t>
  </si>
  <si>
    <t>StilkalgeParvum</t>
  </si>
  <si>
    <t>Oesterstyv</t>
  </si>
  <si>
    <t>PK</t>
  </si>
  <si>
    <t>Nk</t>
  </si>
  <si>
    <t>EP1+EP2</t>
  </si>
  <si>
    <t>Furealge, ostenfeldii</t>
  </si>
  <si>
    <t>Stilkalge, parvum</t>
  </si>
  <si>
    <t>Total antal analyser</t>
  </si>
  <si>
    <t xml:space="preserve">Treshold  </t>
  </si>
  <si>
    <t>0.01</t>
  </si>
  <si>
    <t>Projekt</t>
  </si>
  <si>
    <t>Miljøstyrelsen</t>
  </si>
  <si>
    <t>DNA på Forkant</t>
  </si>
  <si>
    <t>DL2022020</t>
  </si>
  <si>
    <t>Kerteminde</t>
  </si>
  <si>
    <t>DL2022024</t>
  </si>
  <si>
    <t>Tjele Langsø (Sø i Tjele)</t>
  </si>
  <si>
    <t>Ordrup Gymnasium</t>
  </si>
  <si>
    <t>DL2022025</t>
  </si>
  <si>
    <t>Nørre Uttrup</t>
  </si>
  <si>
    <t>Løgstør</t>
  </si>
  <si>
    <t>DL2022068</t>
  </si>
  <si>
    <t>05-09-2022</t>
  </si>
  <si>
    <t>Nibe havn</t>
  </si>
  <si>
    <t>Støvring Gymnasium</t>
  </si>
  <si>
    <t>DL2022069</t>
  </si>
  <si>
    <t>DL2022070</t>
  </si>
  <si>
    <t>04-10-2022</t>
  </si>
  <si>
    <t>Toftum bjerge</t>
  </si>
  <si>
    <t>Holstebro Gymnasium</t>
  </si>
  <si>
    <t>DL2022071</t>
  </si>
  <si>
    <t>DL2022072</t>
  </si>
  <si>
    <t>03-10-2022</t>
  </si>
  <si>
    <t>Frederiksværk havn</t>
  </si>
  <si>
    <t>Frederiksværk Gymnasium og HF</t>
  </si>
  <si>
    <t>DL2022073</t>
  </si>
  <si>
    <t>DL2022074</t>
  </si>
  <si>
    <t>07-10-2022</t>
  </si>
  <si>
    <t>Køge bugt</t>
  </si>
  <si>
    <t>DL2022075</t>
  </si>
  <si>
    <t>DL2022076</t>
  </si>
  <si>
    <t>29-09-2022</t>
  </si>
  <si>
    <t>Nørresundby Gymnasium &amp; HF</t>
  </si>
  <si>
    <t>sediment/mudder</t>
  </si>
  <si>
    <t>DL2022077</t>
  </si>
  <si>
    <t>21-09-2022</t>
  </si>
  <si>
    <t>Nørresundby havn</t>
  </si>
  <si>
    <t>DL2022078</t>
  </si>
  <si>
    <t>16-09-2022</t>
  </si>
  <si>
    <t>Seden strand</t>
  </si>
  <si>
    <t>Mulernes Legatskole</t>
  </si>
  <si>
    <t>DL2022079</t>
  </si>
  <si>
    <t>DL2022080</t>
  </si>
  <si>
    <t>19-08-2022</t>
  </si>
  <si>
    <t>Løgten bugt</t>
  </si>
  <si>
    <t>Aarhus Gymnasium</t>
  </si>
  <si>
    <t>blød sand bund</t>
  </si>
  <si>
    <t>DL2022081</t>
  </si>
  <si>
    <t>DL2022082</t>
  </si>
  <si>
    <t>11-09-2022</t>
  </si>
  <si>
    <t>Karrebæksminde</t>
  </si>
  <si>
    <t>Næstved Gymnasium og HF</t>
  </si>
  <si>
    <t>DL2022083</t>
  </si>
  <si>
    <t>DL2022084</t>
  </si>
  <si>
    <t>07-09-2022</t>
  </si>
  <si>
    <t>Limfjorden ved dansk skaldyrcenter</t>
  </si>
  <si>
    <t>Viborg Gymnasium</t>
  </si>
  <si>
    <t>sten og grus</t>
  </si>
  <si>
    <t>DL2022085</t>
  </si>
  <si>
    <t>30-04-2022</t>
  </si>
  <si>
    <t>lidt sand, blødt</t>
  </si>
  <si>
    <t>20221109_DL2022054_EucSjaelland_GladsaxeGym</t>
  </si>
  <si>
    <t>20221108_DL2022080_HimmerlevGym</t>
  </si>
  <si>
    <t>20220922_DL2022024_OrdrupGym</t>
  </si>
  <si>
    <t>Sampleno</t>
  </si>
  <si>
    <t>Skoleår</t>
  </si>
  <si>
    <t>Feltarbejde</t>
  </si>
  <si>
    <t>Forskellige gymnasier</t>
  </si>
  <si>
    <t>Indsamlede prøver</t>
  </si>
  <si>
    <t>Laboratoriearbejde</t>
  </si>
  <si>
    <t>Antal elever</t>
  </si>
  <si>
    <t>Analyserede prøver</t>
  </si>
  <si>
    <t>Rækkenavne</t>
  </si>
  <si>
    <t>Hovedtotal</t>
  </si>
  <si>
    <t>SampleType</t>
  </si>
  <si>
    <t>Vejle Gymnasium</t>
  </si>
  <si>
    <t>decimalLatitude</t>
  </si>
  <si>
    <t>decimalLongitude</t>
  </si>
  <si>
    <t>scientificName</t>
  </si>
  <si>
    <t>venacularName</t>
  </si>
  <si>
    <t>Bred vandkalv</t>
  </si>
  <si>
    <t>DL2022014</t>
  </si>
  <si>
    <t>17_Prypar_EP</t>
  </si>
  <si>
    <t>18_Prypar_EP</t>
  </si>
  <si>
    <t>17_Prypar_NK</t>
  </si>
  <si>
    <t>18_Prypar_NK</t>
  </si>
  <si>
    <t>17_Prypar_PK</t>
  </si>
  <si>
    <t>18_Prypar_PK</t>
  </si>
  <si>
    <t>20221124_DL2022078_NaerumGym</t>
  </si>
  <si>
    <t>20221123_DL2022082_NaerumGym</t>
  </si>
  <si>
    <t>20221115_DL2022040_FalkonergaardensOerregaard_Gym</t>
  </si>
  <si>
    <t xml:space="preserve">No Ct   </t>
  </si>
  <si>
    <t xml:space="preserve">No Ct  </t>
  </si>
  <si>
    <t>13_NordamerikanskBrakvandskrabbe_PosK</t>
  </si>
  <si>
    <t>13_NordamerikanskBrakvandskrabbe_NegK</t>
  </si>
  <si>
    <t>13_NordamerikanskBrakvandskrabbe_eDNA</t>
  </si>
  <si>
    <t>14_NordamerikanskBrakvandskrabbe_PosK</t>
  </si>
  <si>
    <t>14_NordamerikanskBrakvandskrabbe_NegK</t>
  </si>
  <si>
    <t>14_NordamerikanskBrakvandskrabbe_eDNA</t>
  </si>
  <si>
    <t>Gladsaxe Gymnasium</t>
  </si>
  <si>
    <t xml:space="preserve">Niels Steensens Gymnasium </t>
  </si>
  <si>
    <t>Sankt Annæ Gymnasium</t>
  </si>
  <si>
    <t>Borupgaard Gymnasium</t>
  </si>
  <si>
    <t xml:space="preserve">Nykøbing Katedralskole </t>
  </si>
  <si>
    <t>Frederikshavn Gymnasium</t>
  </si>
  <si>
    <t>Himmelev Gymnasium</t>
  </si>
  <si>
    <t>EUC Sjælland HTX Næstved</t>
  </si>
  <si>
    <t xml:space="preserve">Falkonergårdens Gymnasium </t>
  </si>
  <si>
    <t>Unord Hillerød Tekniske Gymnasium</t>
  </si>
  <si>
    <t>Unord Lyngby</t>
  </si>
  <si>
    <t xml:space="preserve">Unord Lyngby </t>
  </si>
  <si>
    <t>Unord Gymnasium STX</t>
  </si>
  <si>
    <t>Ørestad Gymnasium</t>
  </si>
  <si>
    <t>Rungsted Gymnasium</t>
  </si>
  <si>
    <t>Total</t>
  </si>
  <si>
    <t>Limfjorden, Aalborg, vestre bådehavn</t>
  </si>
  <si>
    <t>Odden, Strøby Egede</t>
  </si>
  <si>
    <t>Odense fjord</t>
  </si>
  <si>
    <t>Vejleford</t>
  </si>
  <si>
    <t>Kertemindefjord</t>
  </si>
  <si>
    <t>Løgstør strand</t>
  </si>
  <si>
    <t>Skt. Jørgens sø</t>
  </si>
  <si>
    <t>20221207_DL2022072_FrederiksvaerkGym</t>
  </si>
  <si>
    <t>20221206_DL2022070_SktAnnae_FrederiksbergVucStx</t>
  </si>
  <si>
    <t>20221201_DL2022068_UnordLyngby</t>
  </si>
  <si>
    <t>20221129_DL2022084_Hilleroedtekniskegym</t>
  </si>
  <si>
    <t xml:space="preserve">No Ct </t>
  </si>
  <si>
    <t>20221208_DL2022076_UNord</t>
  </si>
  <si>
    <t>FrederiksbergGym</t>
  </si>
  <si>
    <t>HelsingoerGym</t>
  </si>
  <si>
    <t>GladsaxeGym</t>
  </si>
  <si>
    <t>OerestadGym</t>
  </si>
  <si>
    <t>MarieKrusesGymBorupgaardGym</t>
  </si>
  <si>
    <t>AurehoejGymGladsaxeGym</t>
  </si>
  <si>
    <t>KoegeGym</t>
  </si>
  <si>
    <t>NielsSteensensGym</t>
  </si>
  <si>
    <t>NaestvedGym</t>
  </si>
  <si>
    <t>GentofteHF</t>
  </si>
  <si>
    <t>MarieKruseGym</t>
  </si>
  <si>
    <t>OestadGym</t>
  </si>
  <si>
    <t>SktAnnaeGym</t>
  </si>
  <si>
    <t>BorupgaardGym</t>
  </si>
  <si>
    <t>NaerumGymSanktAnnaeGym</t>
  </si>
  <si>
    <t>OrdrupGym</t>
  </si>
  <si>
    <t>AurehoejGym</t>
  </si>
  <si>
    <t>IngridJespersensGym</t>
  </si>
  <si>
    <t>EgedalGym</t>
  </si>
  <si>
    <t>RungstedGym</t>
  </si>
  <si>
    <t>NykoebingKatedralskole</t>
  </si>
  <si>
    <t>HilleroedTekGym</t>
  </si>
  <si>
    <t>FrederikshavnGymNykoebingKatedralskole</t>
  </si>
  <si>
    <t>HimmerlevGym</t>
  </si>
  <si>
    <t>EucSjaelland</t>
  </si>
  <si>
    <t>NaerumGym</t>
  </si>
  <si>
    <t>UnordLyngby</t>
  </si>
  <si>
    <t>FrederiksvaerkGym</t>
  </si>
  <si>
    <t>UNord</t>
  </si>
  <si>
    <t>Hilleroedtekniskegym</t>
  </si>
  <si>
    <t>20221101_DL2022074_OrdrupGym</t>
  </si>
  <si>
    <t>05_StorVandsalamander_PosK</t>
  </si>
  <si>
    <t>05_StorVandsalamander_NegK</t>
  </si>
  <si>
    <t>05_StorVandsalamander_eDNA</t>
  </si>
  <si>
    <t>06_StorVandsalamander_PosK</t>
  </si>
  <si>
    <t>06_StorVandsalamander_NegK</t>
  </si>
  <si>
    <t>06_StorVandsalamander_eDNA</t>
  </si>
  <si>
    <t>07_Gedde_PosK</t>
  </si>
  <si>
    <t>07_Gedde_NegK</t>
  </si>
  <si>
    <t>07_Gedde_eDNA</t>
  </si>
  <si>
    <t>08_Gedde_PosK</t>
  </si>
  <si>
    <t>08_Gedde_NegK</t>
  </si>
  <si>
    <t>08_Gedde_eDNA</t>
  </si>
  <si>
    <t>09_Karpe_PosK</t>
  </si>
  <si>
    <t>09_Karpe_NegK</t>
  </si>
  <si>
    <t>09_Karpe_eDNA</t>
  </si>
  <si>
    <t>10_Karpe_PosK</t>
  </si>
  <si>
    <t>10_Karpe_NegK</t>
  </si>
  <si>
    <t>10_Karpe_eDNA</t>
  </si>
  <si>
    <t>11_Soelvkarusse_PosK</t>
  </si>
  <si>
    <t>11_Soelvkarusse_NegK</t>
  </si>
  <si>
    <t>11_Soelvkarusse_eDNA</t>
  </si>
  <si>
    <t>12_Soelvkarusse_PosK</t>
  </si>
  <si>
    <t>12_Soelvkarusse_NegK</t>
  </si>
  <si>
    <t>12_Soelvkarusse_eDNA</t>
  </si>
  <si>
    <t>13_LilleVandsalamander_PosK</t>
  </si>
  <si>
    <t>13_LilleVandsalamander_NegK</t>
  </si>
  <si>
    <t>13_LilleVandsalamander_eDNA</t>
  </si>
  <si>
    <t>14_LilleVandsalamander_PosK</t>
  </si>
  <si>
    <t>14_LilleVandsalamander_NegK</t>
  </si>
  <si>
    <t>14_LilleVandsalamander_eDNA</t>
  </si>
  <si>
    <t>15_Flodkrebs_PosK</t>
  </si>
  <si>
    <t>15_Flodkrebs_NegK</t>
  </si>
  <si>
    <t>15_Flodkrebs_eDNA</t>
  </si>
  <si>
    <t>16_Flodkrebs_PosK</t>
  </si>
  <si>
    <t>16_Flodkrebs_NegK</t>
  </si>
  <si>
    <t>16_Flodkrebs_eDNA</t>
  </si>
  <si>
    <t>17_Signalkrebs_PosK</t>
  </si>
  <si>
    <t>17_Signalkrebs_NegK</t>
  </si>
  <si>
    <t>17_Signalkrebs_eDNA</t>
  </si>
  <si>
    <t>18_Signalkrebs_PosK</t>
  </si>
  <si>
    <t>18_Signalkrebs_NegK</t>
  </si>
  <si>
    <t>18_Signalkrebs_eDNA</t>
  </si>
  <si>
    <t>19_GaliziskSumpkrebs_PosK</t>
  </si>
  <si>
    <t>19_GaliziskSumpkrebs_NegK</t>
  </si>
  <si>
    <t>19_GaliziskSumpkrebs_eDNA</t>
  </si>
  <si>
    <t>20_GaliziskSumpkrebs_PosK</t>
  </si>
  <si>
    <t>20_GaliziskSumpkrebs_NegK</t>
  </si>
  <si>
    <t>20_GaliziskSumpkrebs_eDNA</t>
  </si>
  <si>
    <t>21_KinesiskUldhaandskrabbe_PosK</t>
  </si>
  <si>
    <t>21_KinesiskUldhaandskrabbe_NegK</t>
  </si>
  <si>
    <t>21_KinesiskUldhaandskrabbe_eDNA</t>
  </si>
  <si>
    <t>22_KinesiskUldhaandskrabbe_PosK</t>
  </si>
  <si>
    <t>22_KinesiskUldhaandskrabbe_NegK</t>
  </si>
  <si>
    <t>22_KinesiskUldhaandskrabbe_eDNA</t>
  </si>
  <si>
    <t>23_BredVandkalv_PosK</t>
  </si>
  <si>
    <t>23_BredVandkalv_NegK</t>
  </si>
  <si>
    <t>23_BredVandkalv_eDNA</t>
  </si>
  <si>
    <t>24_BredVandkalv_PosK</t>
  </si>
  <si>
    <t>24_BredVandkalv_NegK</t>
  </si>
  <si>
    <t>24_BredVandkalv_eDNA</t>
  </si>
  <si>
    <t>20220204_DL2021022_HaderslevGym</t>
  </si>
  <si>
    <t>07_LilleVandsalamander_PosK</t>
  </si>
  <si>
    <t>07_LilleVandsalamander_NegK</t>
  </si>
  <si>
    <t>07_LilleVandsalamander_eDNA</t>
  </si>
  <si>
    <t>08_LilleVandsalamander_PosK</t>
  </si>
  <si>
    <t>08_LilleVandsalamander_NegK</t>
  </si>
  <si>
    <t>08_LilleVandsalamander_eDNA</t>
  </si>
  <si>
    <t>09_EuropaeiskSumpskildpadde_PosK</t>
  </si>
  <si>
    <t>09_EuropaeiskSumpskildpadde_NegK</t>
  </si>
  <si>
    <t>09_EuropaeiskSumpskildpadde_eDNA</t>
  </si>
  <si>
    <t>10_EuropaeiskSumpskildpadde_PosK</t>
  </si>
  <si>
    <t>10_EuropaeiskSumpskildpadde_NegK</t>
  </si>
  <si>
    <t>10_EuropaeiskSumpskildpadde_eDNA</t>
  </si>
  <si>
    <t>11_Flodkrebs_PosK</t>
  </si>
  <si>
    <t>11_Flodkrebs_NegK</t>
  </si>
  <si>
    <t>11_Flodkrebs_eDNA</t>
  </si>
  <si>
    <t>12_Flodkrebs_PosK</t>
  </si>
  <si>
    <t>12_Flodkrebs_NegK</t>
  </si>
  <si>
    <t>12_Flodkrebs_eDNA</t>
  </si>
  <si>
    <t>13_Signalkrebs_PosK</t>
  </si>
  <si>
    <t>13_Signalkrebs_NegK</t>
  </si>
  <si>
    <t>13_Signalkrebs_eDNA</t>
  </si>
  <si>
    <t>14_Signalkrebs_PosK</t>
  </si>
  <si>
    <t>14_Signalkrebs_NegK</t>
  </si>
  <si>
    <t>14_Signalkrebs_eDNA</t>
  </si>
  <si>
    <t>15_GaliziskSumpkrebs_PosK</t>
  </si>
  <si>
    <t>15_GaliziskSumpkrebs_NegK</t>
  </si>
  <si>
    <t>15_GaliziskSumpkrebs_eDNA</t>
  </si>
  <si>
    <t>16_GaliziskSumpkrebs_PosK</t>
  </si>
  <si>
    <t>16_GaliziskSumpkrebs_NegK</t>
  </si>
  <si>
    <t>16_GaliziskSumpkrebs_eDNA</t>
  </si>
  <si>
    <t>17_Karpe_PosK</t>
  </si>
  <si>
    <t>17_Karpe_NegK</t>
  </si>
  <si>
    <t>17_Karpe_eDNA</t>
  </si>
  <si>
    <t>18_Karpe_PosK</t>
  </si>
  <si>
    <t>18_Karpe_NegK</t>
  </si>
  <si>
    <t>18_Karpe_eDNA</t>
  </si>
  <si>
    <t>19_Karpe_PosK</t>
  </si>
  <si>
    <t>19_Karpe_NegK</t>
  </si>
  <si>
    <t>19_Karpe_eDNA</t>
  </si>
  <si>
    <t>20_Karpe_PosK</t>
  </si>
  <si>
    <t>20_Karpe_NegK</t>
  </si>
  <si>
    <t>20_Karpe_eDNA</t>
  </si>
  <si>
    <t>23_EuropaeiskAal_PosK</t>
  </si>
  <si>
    <t>23_EuropaeiskAal_NegK</t>
  </si>
  <si>
    <t>23_EuropaeiskAal_eDNA</t>
  </si>
  <si>
    <t>24_EuropaeiskAal_PosK</t>
  </si>
  <si>
    <t>24_EuropaeiskAal_NegK</t>
  </si>
  <si>
    <t>24_EuropaeiskAal_eDNA</t>
  </si>
  <si>
    <t>20220210_KU2022001_RoedovreGymZBCVordingborg</t>
  </si>
  <si>
    <t>20210915_DL2021020_OrdrupGymSktAnnaeGym</t>
  </si>
  <si>
    <t>04_SibiriskStoer_PosK</t>
  </si>
  <si>
    <t>04_SibiriskStoer_NegK</t>
  </si>
  <si>
    <t>04_SibiriskStoer_eDNA</t>
  </si>
  <si>
    <t>05_EuropaeiskAal_PosK</t>
  </si>
  <si>
    <t>05_EuropaeiskAal_NegK</t>
  </si>
  <si>
    <t>05_EuropaeiskAal_eDNA</t>
  </si>
  <si>
    <t>06_EuropaeiskAal_PosK</t>
  </si>
  <si>
    <t>06_EuropaeiskAal_NegK</t>
  </si>
  <si>
    <t>06_EuropaeiskAal_eDNA</t>
  </si>
  <si>
    <t>13_SibiriskStoer_PosK</t>
  </si>
  <si>
    <t>13_SibiriskStoer_NegK</t>
  </si>
  <si>
    <t>13_SibiriskStoer_eDNA</t>
  </si>
  <si>
    <t>14_Skalle_PosK</t>
  </si>
  <si>
    <t>14_Skalle_NegK</t>
  </si>
  <si>
    <t>14_Skalle_eDNA</t>
  </si>
  <si>
    <t>20210916_DL2021028_VirumGym</t>
  </si>
  <si>
    <t>14_SibiriskStoer_PosK</t>
  </si>
  <si>
    <t>14_SibiriskStoer_NegK</t>
  </si>
  <si>
    <t>14_SibiriskStoer_eDNA</t>
  </si>
  <si>
    <t>20210924_DL2021040_SktAnnaeGymOrdrupGym</t>
  </si>
  <si>
    <t>11_Kamjatkakrabbe_PosK</t>
  </si>
  <si>
    <t>11_Kamjatkakrabbe_NegK</t>
  </si>
  <si>
    <t>11_Kamjatkakrabbe_eDNA</t>
  </si>
  <si>
    <t>12_Kamjatkakrabbe_PosK</t>
  </si>
  <si>
    <t>12_Kamjatkakrabbe_NegK</t>
  </si>
  <si>
    <t>12_Kamjatkakrabbe_eDNA</t>
  </si>
  <si>
    <t>13_KinesiskUldhaandskrabbe_PosK</t>
  </si>
  <si>
    <t>13_KinesiskUldhaandskrabbe_NegK</t>
  </si>
  <si>
    <t>13_KinesiskUldhaandskrabbe_eDNA</t>
  </si>
  <si>
    <t>14_KinesiskUldhaandskrabbe_PosK</t>
  </si>
  <si>
    <t>14_KinesiskUldhaandskrabbe_NegK</t>
  </si>
  <si>
    <t>14_KinesiskUldhaandskrabbe_eDNA</t>
  </si>
  <si>
    <t>15_NordamerikanskMudderkrabbe_PosK</t>
  </si>
  <si>
    <t>15_NordamerikanskMudderkrabbe_NegK</t>
  </si>
  <si>
    <t>15_NordamerikanskMudderkrabbe_eDNA</t>
  </si>
  <si>
    <t>16_NordamerikanskMudderkrabbe_PosK</t>
  </si>
  <si>
    <t>16_NordamerikanskMudderkrabbe_NegK</t>
  </si>
  <si>
    <t>16_NordamerikanskMudderkrabbe_eDNA</t>
  </si>
  <si>
    <t>17_Pukkellaks_PosK</t>
  </si>
  <si>
    <t>17_Pukkellaks_NegK</t>
  </si>
  <si>
    <t>17_Pukkellaks_eDNA</t>
  </si>
  <si>
    <t>18_Pukkellaks_PosK</t>
  </si>
  <si>
    <t>18_Pukkellaks_NegK</t>
  </si>
  <si>
    <t>18_Pukkellaks_eDNA</t>
  </si>
  <si>
    <t>19_SibiriskStoer_PosK</t>
  </si>
  <si>
    <t>19_SibiriskStoer_NegK</t>
  </si>
  <si>
    <t>19_SibiriskStoer_eDNA</t>
  </si>
  <si>
    <t>20_SibiriskStoer_PosK</t>
  </si>
  <si>
    <t>20_SibiriskStoer_NegK</t>
  </si>
  <si>
    <t>20_SibiriskStoer_eDNA</t>
  </si>
  <si>
    <t>21_Stillehavsoesters_PosK</t>
  </si>
  <si>
    <t>21_Stillehavsoesters_NegK</t>
  </si>
  <si>
    <t>21_Stillehavsoesters_eDNA</t>
  </si>
  <si>
    <t>22_Stillehavsoesters_PosK</t>
  </si>
  <si>
    <t>22_Stillehavsoesters_NegK</t>
  </si>
  <si>
    <t>22_Stillehavsoesters_eDNA</t>
  </si>
  <si>
    <t>20211005_DL2021030_HTXNaestvedRoskildeGym</t>
  </si>
  <si>
    <t>20211006_DL2021044_NGGOrdrupGym</t>
  </si>
  <si>
    <t>06_EuropaeiskAal_posK</t>
  </si>
  <si>
    <t>20211007_DL2021036_KoegeGym</t>
  </si>
  <si>
    <t>20211013_DL2021055_BorupgaardGym</t>
  </si>
  <si>
    <t>05_Brasen_PosK</t>
  </si>
  <si>
    <t>05_Brasen_NegK</t>
  </si>
  <si>
    <t>05_Brasen_eDNA</t>
  </si>
  <si>
    <t>06_Brasen_PosK</t>
  </si>
  <si>
    <t>06_Brasen_NegK</t>
  </si>
  <si>
    <t>06_Brasen_eDNA</t>
  </si>
  <si>
    <t>13_Pigsmerling_PosK</t>
  </si>
  <si>
    <t>13_Pigsmerling_NegK</t>
  </si>
  <si>
    <t>13_Pigsmerling_eDNA</t>
  </si>
  <si>
    <t>14_Pigsmerling_PosK</t>
  </si>
  <si>
    <t>14_Pigsmerling_NegK</t>
  </si>
  <si>
    <t>14_Pigsmerling_eDNA</t>
  </si>
  <si>
    <t>20211014_DL2021005_GentofteHF</t>
  </si>
  <si>
    <t>20211015_DL2021034_KalundborgGymOrdrupGymBorupgaardGym</t>
  </si>
  <si>
    <t>19_BlaafinnetTun_PosK</t>
  </si>
  <si>
    <t>19_BlaafinnetTun_NegK</t>
  </si>
  <si>
    <t>19_BlaafinnetTun_eDNA</t>
  </si>
  <si>
    <t>20_BlaafinnetTun_PosK</t>
  </si>
  <si>
    <t>20_BlaafinnetTun_NegK</t>
  </si>
  <si>
    <t>20_BlaafinnetTun_eDNA</t>
  </si>
  <si>
    <t>20211103_DL2021007_HimmelevGym</t>
  </si>
  <si>
    <t>20211104_DL2021009_FrederiksborgGymNextSukkertoppen</t>
  </si>
  <si>
    <t>20211109_DL2021032_SvendborgGymFrederiksborgGym</t>
  </si>
  <si>
    <t xml:space="preserve">20211110_DL2021016_FrederiksborgGymHoejeTaastrupGym </t>
  </si>
  <si>
    <t>20211111_DL2021038_NextSukkertoppen</t>
  </si>
  <si>
    <t>20211116_DL2021014_GentofteHF</t>
  </si>
  <si>
    <t>20211117_DL2021025_HelsingoerGymStenhusGym</t>
  </si>
  <si>
    <t>20211130_DL2021045_EgedalGymFrederiksborgGym</t>
  </si>
  <si>
    <t>20211201_DL2021053_IngridJespersensGymFrederiksborgGym</t>
  </si>
  <si>
    <t>20211202_DL2021051_HimmerlevGym</t>
  </si>
  <si>
    <t>20211207_DL2021011_GlHellerupGym</t>
  </si>
  <si>
    <t>20211208_DL2021049_ZahlesGym</t>
  </si>
  <si>
    <t>20211209_DL2021003_FrederiksbergVUCogSTX</t>
  </si>
  <si>
    <t>20220202_DL2021047_RoedovreGym</t>
  </si>
  <si>
    <t>20220203_DL2021018_RoedovreGym</t>
  </si>
  <si>
    <t>20211118_DL2021042_EgedalGym</t>
  </si>
  <si>
    <t>20210914_DL2021012_OrdrupGym</t>
  </si>
  <si>
    <t>20210923_DL2021026_SktAnnaeGym</t>
  </si>
  <si>
    <t>19_SibiriskStør_PosK</t>
  </si>
  <si>
    <t>19_SibiriskStør_NegK</t>
  </si>
  <si>
    <t>19_SibiriskStør_eDNA</t>
  </si>
  <si>
    <t>20_SibiriskStør_PosK</t>
  </si>
  <si>
    <t>20_SibiriskStør_NegK</t>
  </si>
  <si>
    <t>20_SibiriskStør_eDNA</t>
  </si>
  <si>
    <t>20211102_DL2021001_GladsaxeGym</t>
  </si>
  <si>
    <t>19_BlaafinnetTun_NeK</t>
  </si>
  <si>
    <t>20201027_DL2020034_IngridJespersensGymSktAnnaeGym</t>
  </si>
  <si>
    <t>20201028_DL2020032_IngridJespersensGymSktAnnaeGym</t>
  </si>
  <si>
    <t>20201030_DL2020021_GentofteHF</t>
  </si>
  <si>
    <t>20201103_DL2020019_GribskovGym</t>
  </si>
  <si>
    <t>20201104_DL2020040_AureoejGym</t>
  </si>
  <si>
    <t>20201105_DL2020001_GentofteHF</t>
  </si>
  <si>
    <t>15_KinesiskUldhaandskrabbe_PosK</t>
  </si>
  <si>
    <t>15_KinesiskUldhaandskrabbe_NegK</t>
  </si>
  <si>
    <t>15_KinesiskUldhaandskrabbe_eDNA</t>
  </si>
  <si>
    <t>20201110_DL2020023_NykoebingKatNielsSteensenGym</t>
  </si>
  <si>
    <t>20201111_DL2020038_OrdrupGym</t>
  </si>
  <si>
    <t>20201112_DL2020007_KoegeGym</t>
  </si>
  <si>
    <t>20201117_DL2020017_NoerreGym</t>
  </si>
  <si>
    <t>20201118_DL2020036_MariboGym</t>
  </si>
  <si>
    <t>20201119_DL2020003_NykoebingKat</t>
  </si>
  <si>
    <t>20201126_DL2020009_FrederiksvaerkGym</t>
  </si>
  <si>
    <t>20210429_DL2020011_KoegeGym</t>
  </si>
  <si>
    <t>20210504_DL2020043_GlHellerupGym</t>
  </si>
  <si>
    <t>20210505_DL2020047_GreveGym</t>
  </si>
  <si>
    <t>20210506_DL2020013_AurehoejGym</t>
  </si>
  <si>
    <t>20210511_DL2020015_TaarnbyGym</t>
  </si>
  <si>
    <t>20210518_DL2020005_NoerreGym</t>
  </si>
  <si>
    <t>20210521_DL2020027_NoerreGym</t>
  </si>
  <si>
    <t>20210525_DL2020031_EgedalGym</t>
  </si>
  <si>
    <t>20210526_DL2020045_NZahlesGym</t>
  </si>
  <si>
    <t>20210527_DL2020029_FrederiksbergVUC</t>
  </si>
  <si>
    <t>20210528_DL2020025_OerestadGym</t>
  </si>
  <si>
    <t>NordamerikanskMudderkrabbe</t>
  </si>
  <si>
    <t>Kamjatkakrabbe</t>
  </si>
  <si>
    <t>EuropaeiskSumpskildpadde</t>
  </si>
  <si>
    <t>SibiriskStoer</t>
  </si>
  <si>
    <t>SibiriskStør</t>
  </si>
  <si>
    <t>KU2022001</t>
  </si>
  <si>
    <t>DL2021022</t>
  </si>
  <si>
    <t>DL2021020</t>
  </si>
  <si>
    <t>DL2021028</t>
  </si>
  <si>
    <t>DL2021040</t>
  </si>
  <si>
    <t>DL2021030</t>
  </si>
  <si>
    <t>DL2021044</t>
  </si>
  <si>
    <t>DL2021036</t>
  </si>
  <si>
    <t>DL2021055</t>
  </si>
  <si>
    <t>DL2021005</t>
  </si>
  <si>
    <t>DL2021034</t>
  </si>
  <si>
    <t>DL2021007</t>
  </si>
  <si>
    <t>DL2021009</t>
  </si>
  <si>
    <t>DL2021032</t>
  </si>
  <si>
    <t>DL2021016</t>
  </si>
  <si>
    <t>DL2021038</t>
  </si>
  <si>
    <t>DL2021014</t>
  </si>
  <si>
    <t>DL2021025</t>
  </si>
  <si>
    <t>DL2021045</t>
  </si>
  <si>
    <t>DL2021053</t>
  </si>
  <si>
    <t>DL2021051</t>
  </si>
  <si>
    <t>DL2021011</t>
  </si>
  <si>
    <t>DL2021049</t>
  </si>
  <si>
    <t>DL2021003</t>
  </si>
  <si>
    <t>DL2021047</t>
  </si>
  <si>
    <t>DL2021018</t>
  </si>
  <si>
    <t>DL2021042</t>
  </si>
  <si>
    <t>DL2021012</t>
  </si>
  <si>
    <t>DL2021026</t>
  </si>
  <si>
    <t>DL2021001</t>
  </si>
  <si>
    <t>DL2020034</t>
  </si>
  <si>
    <t>DL2020032</t>
  </si>
  <si>
    <t>DL2020021</t>
  </si>
  <si>
    <t>DL2020019</t>
  </si>
  <si>
    <t>DL2020040</t>
  </si>
  <si>
    <t>DL2020001</t>
  </si>
  <si>
    <t>DL2020023</t>
  </si>
  <si>
    <t>DL2020038</t>
  </si>
  <si>
    <t>DL2020007</t>
  </si>
  <si>
    <t>DL2020017</t>
  </si>
  <si>
    <t>DL2020036</t>
  </si>
  <si>
    <t>DL2020003</t>
  </si>
  <si>
    <t>DL2020009</t>
  </si>
  <si>
    <t>DL2020011</t>
  </si>
  <si>
    <t>DL2020043</t>
  </si>
  <si>
    <t>DL2020047</t>
  </si>
  <si>
    <t>DL2020013</t>
  </si>
  <si>
    <t>DL2020015</t>
  </si>
  <si>
    <t>DL2020005</t>
  </si>
  <si>
    <t>DL2020027</t>
  </si>
  <si>
    <t>DL2020031</t>
  </si>
  <si>
    <t>DL2020045</t>
  </si>
  <si>
    <t>DL2020029</t>
  </si>
  <si>
    <t>DL2020025</t>
  </si>
  <si>
    <t>15-08-2020</t>
  </si>
  <si>
    <t xml:space="preserve">Sejerø Bugt </t>
  </si>
  <si>
    <t>DL2020002</t>
  </si>
  <si>
    <t>16-09-2020</t>
  </si>
  <si>
    <t>Guldborgsund</t>
  </si>
  <si>
    <t>sand og grus</t>
  </si>
  <si>
    <t>DL2020004</t>
  </si>
  <si>
    <t>Sand og grus</t>
  </si>
  <si>
    <t>31-08-2020</t>
  </si>
  <si>
    <t>Øresund</t>
  </si>
  <si>
    <t>Birkerød Gymnasium - HF - IB &amp; Kostskole</t>
  </si>
  <si>
    <t>18-05-2021</t>
  </si>
  <si>
    <t>Blød/hård</t>
  </si>
  <si>
    <t>DL2020006</t>
  </si>
  <si>
    <t>blød/hård</t>
  </si>
  <si>
    <t>27-08-2020</t>
  </si>
  <si>
    <t xml:space="preserve">Udbyhøj Syd Lystbådehavn </t>
  </si>
  <si>
    <t>DL2020008</t>
  </si>
  <si>
    <t>15-09-2020</t>
  </si>
  <si>
    <t>Lynæs</t>
  </si>
  <si>
    <t>sand/sten + makroalge bevoksning</t>
  </si>
  <si>
    <t>DL2020010</t>
  </si>
  <si>
    <t>24-08-2020</t>
  </si>
  <si>
    <t xml:space="preserve">Alssundbroen </t>
  </si>
  <si>
    <t>Alssundgymnasiet Sønderborg</t>
  </si>
  <si>
    <t>29-04-2021</t>
  </si>
  <si>
    <t>DL2020012</t>
  </si>
  <si>
    <t>Sandbund</t>
  </si>
  <si>
    <t>21-08-2020</t>
  </si>
  <si>
    <t>Thorsminde</t>
  </si>
  <si>
    <t>Grindsted Gymnasium &amp; HF</t>
  </si>
  <si>
    <t>06-05-2021</t>
  </si>
  <si>
    <t>sand - lidt blød</t>
  </si>
  <si>
    <t>DL2020014</t>
  </si>
  <si>
    <t>03-09-2020</t>
  </si>
  <si>
    <t xml:space="preserve">Ejerslev Havn </t>
  </si>
  <si>
    <t>Morsø Gymnasium</t>
  </si>
  <si>
    <t>11-05-2021</t>
  </si>
  <si>
    <t>DL2020016</t>
  </si>
  <si>
    <t>Større sten</t>
  </si>
  <si>
    <t>Dl2020017</t>
  </si>
  <si>
    <t>10-09-2020</t>
  </si>
  <si>
    <t xml:space="preserve">Svendborgsundbroen </t>
  </si>
  <si>
    <t>Svendborg Tekniske Gymnasium</t>
  </si>
  <si>
    <t>09-09-2020</t>
  </si>
  <si>
    <t>DL2020018</t>
  </si>
  <si>
    <t>Svendborgsundsbroen</t>
  </si>
  <si>
    <t>Sand og småsten</t>
  </si>
  <si>
    <t>17-09-2020</t>
  </si>
  <si>
    <t>Geddalenge</t>
  </si>
  <si>
    <t>Skive Gymnasium</t>
  </si>
  <si>
    <t>Dl2020020</t>
  </si>
  <si>
    <t>Kastrup Havn</t>
  </si>
  <si>
    <t>Københavns Åbne Gymnasium</t>
  </si>
  <si>
    <t>DL2020022</t>
  </si>
  <si>
    <t>08-09-2020</t>
  </si>
  <si>
    <t>Skodsborg strand</t>
  </si>
  <si>
    <t>Virum Gymnasium</t>
  </si>
  <si>
    <t>Dl2020024</t>
  </si>
  <si>
    <t>Skodsborg Strand</t>
  </si>
  <si>
    <t>Limfjorden</t>
  </si>
  <si>
    <t>Hasseris Gymnasium</t>
  </si>
  <si>
    <t>28-05-2021</t>
  </si>
  <si>
    <t>blød, mudret</t>
  </si>
  <si>
    <t>DL2020026</t>
  </si>
  <si>
    <t>Blød, mudret</t>
  </si>
  <si>
    <t>Klitmøller</t>
  </si>
  <si>
    <t>Thisted Gymnasium</t>
  </si>
  <si>
    <t>21-05-2021</t>
  </si>
  <si>
    <t>Sand og sten</t>
  </si>
  <si>
    <t>DL2020028</t>
  </si>
  <si>
    <t>05-10-2020</t>
  </si>
  <si>
    <t>Brejning Havn</t>
  </si>
  <si>
    <t>Rosborg Gymnasium &amp; HF</t>
  </si>
  <si>
    <t>27-05-2021</t>
  </si>
  <si>
    <t>Sten med algebelægning</t>
  </si>
  <si>
    <t>DL2020030</t>
  </si>
  <si>
    <t>Brejninge Havn</t>
  </si>
  <si>
    <t>22-09-2020</t>
  </si>
  <si>
    <t>Hirtshals Havn</t>
  </si>
  <si>
    <t>25-05-2021</t>
  </si>
  <si>
    <t>02-09-2020</t>
  </si>
  <si>
    <t xml:space="preserve">Kollerup Strand </t>
  </si>
  <si>
    <t>Fjerritslev Gymnasium</t>
  </si>
  <si>
    <t>hård sandbund med få småsten</t>
  </si>
  <si>
    <t>DL2020033</t>
  </si>
  <si>
    <t>02-10-2020</t>
  </si>
  <si>
    <t>Langelinje</t>
  </si>
  <si>
    <t>sand, grus</t>
  </si>
  <si>
    <t>DL2020035</t>
  </si>
  <si>
    <t>Langelinie</t>
  </si>
  <si>
    <t xml:space="preserve">Bandholm Havn </t>
  </si>
  <si>
    <t>Maribo Gymnasium</t>
  </si>
  <si>
    <t>DL2020037</t>
  </si>
  <si>
    <t>Bandholm Strand</t>
  </si>
  <si>
    <t>24-09-2020</t>
  </si>
  <si>
    <t xml:space="preserve">Bramsnæs Bugt </t>
  </si>
  <si>
    <t>blød mudret bund</t>
  </si>
  <si>
    <t>DL2020039</t>
  </si>
  <si>
    <t xml:space="preserve">Køge Bugt </t>
  </si>
  <si>
    <t>sandbund med ålegræs</t>
  </si>
  <si>
    <t>DL2020041</t>
  </si>
  <si>
    <t>DL2020042</t>
  </si>
  <si>
    <t>Vadehavet, Manøvejen</t>
  </si>
  <si>
    <t>Ribe Katedralskole</t>
  </si>
  <si>
    <t>04-05-2021</t>
  </si>
  <si>
    <t>Mudder (slikvadde)</t>
  </si>
  <si>
    <t>DL2020044</t>
  </si>
  <si>
    <t>Vadehavet, manøvejen</t>
  </si>
  <si>
    <t xml:space="preserve">Roskilde Fjord </t>
  </si>
  <si>
    <t>26-05-2021</t>
  </si>
  <si>
    <t>Sand med sten</t>
  </si>
  <si>
    <t>DL2020046</t>
  </si>
  <si>
    <t xml:space="preserve">Rude Strand </t>
  </si>
  <si>
    <t>Odder Gymnasium</t>
  </si>
  <si>
    <t>05-05-2021</t>
  </si>
  <si>
    <t>DL2020048</t>
  </si>
  <si>
    <t>Sædding strand</t>
  </si>
  <si>
    <t>Esbjerg Gymnasium</t>
  </si>
  <si>
    <t>DL2021002</t>
  </si>
  <si>
    <t>Vedersø Klit</t>
  </si>
  <si>
    <t>Struer Stats Gymnasium</t>
  </si>
  <si>
    <t>DL2021004</t>
  </si>
  <si>
    <t>Mossø</t>
  </si>
  <si>
    <t>DL2021006</t>
  </si>
  <si>
    <t>15-05-2021</t>
  </si>
  <si>
    <t>16-05-2021</t>
  </si>
  <si>
    <t>Hou</t>
  </si>
  <si>
    <t>DL2021008</t>
  </si>
  <si>
    <t>10-05-2021</t>
  </si>
  <si>
    <t>Antionette strand</t>
  </si>
  <si>
    <t>Campus Bornholm</t>
  </si>
  <si>
    <t>Sand,Sten</t>
  </si>
  <si>
    <t>DL2021010</t>
  </si>
  <si>
    <t>Antionette Strand</t>
  </si>
  <si>
    <t>Sand, sten</t>
  </si>
  <si>
    <t>Åkrogen v. Egaa marina</t>
  </si>
  <si>
    <t>Egaa Gymnasium</t>
  </si>
  <si>
    <t>02-06-2021</t>
  </si>
  <si>
    <t>Esrum Sø</t>
  </si>
  <si>
    <t xml:space="preserve">Sand </t>
  </si>
  <si>
    <t>DL2021013</t>
  </si>
  <si>
    <t>01-06-2021</t>
  </si>
  <si>
    <t>Grimmerhus (Hus i Middelfart)</t>
  </si>
  <si>
    <t>Vejle Tekniske Gymnasium</t>
  </si>
  <si>
    <t>DL2021015</t>
  </si>
  <si>
    <t>09-06-2021</t>
  </si>
  <si>
    <t>Hald Sø (Sø i Viborg)</t>
  </si>
  <si>
    <t>Viborg Gymnasium og HF</t>
  </si>
  <si>
    <t>Sand/mudder, blød</t>
  </si>
  <si>
    <t>DL2021017</t>
  </si>
  <si>
    <t>Sorø Sø (Sø i Sorø)</t>
  </si>
  <si>
    <t>Sorø Akademi Skole</t>
  </si>
  <si>
    <t>Sand/mudder</t>
  </si>
  <si>
    <t>DL2021019</t>
  </si>
  <si>
    <t>20-05-2021</t>
  </si>
  <si>
    <t>Tissø</t>
  </si>
  <si>
    <t>Skt. Annæ Gymnasium</t>
  </si>
  <si>
    <t>Fint sand m mudder, blød</t>
  </si>
  <si>
    <t>DL2021021</t>
  </si>
  <si>
    <t>Fint sand, mudder, blødt</t>
  </si>
  <si>
    <t>DL2021023</t>
  </si>
  <si>
    <t>DL2021024</t>
  </si>
  <si>
    <t>Bådklubben Ege</t>
  </si>
  <si>
    <t>Blandet sand/Tangpletter</t>
  </si>
  <si>
    <t xml:space="preserve">MiljøDNA </t>
  </si>
  <si>
    <t>Følle strand</t>
  </si>
  <si>
    <t>Risskov Gymnasium</t>
  </si>
  <si>
    <t>Fint sand med sten</t>
  </si>
  <si>
    <t>DL2021027</t>
  </si>
  <si>
    <t>03-06-2021</t>
  </si>
  <si>
    <t>Furesøen</t>
  </si>
  <si>
    <t>DL2021029</t>
  </si>
  <si>
    <t>Enø</t>
  </si>
  <si>
    <t>EUC Sjælland, HTX Næstved</t>
  </si>
  <si>
    <t>Sten</t>
  </si>
  <si>
    <t>DL2021031</t>
  </si>
  <si>
    <t>sten</t>
  </si>
  <si>
    <t>27-07-2021</t>
  </si>
  <si>
    <t>Arreskov sø</t>
  </si>
  <si>
    <t>Svendborg Gymnasium</t>
  </si>
  <si>
    <t>sandet, ved let mudret dække</t>
  </si>
  <si>
    <t>DL2021033</t>
  </si>
  <si>
    <t>Sandet, med let mudret dække</t>
  </si>
  <si>
    <t>Røsnæs</t>
  </si>
  <si>
    <t>Kalundborg Gymnasium og HF</t>
  </si>
  <si>
    <t>Sand/sten</t>
  </si>
  <si>
    <t>DL2021035</t>
  </si>
  <si>
    <t>Køge søndre strand</t>
  </si>
  <si>
    <t>DL2021037</t>
  </si>
  <si>
    <t>Nørresø</t>
  </si>
  <si>
    <t>Sand med tæt bevoksning af hjertebladetvandaks</t>
  </si>
  <si>
    <t>DL2021039</t>
  </si>
  <si>
    <t>Stadil Fjord (Sø i Ringkøbing)</t>
  </si>
  <si>
    <t>Sand med organisk materiale</t>
  </si>
  <si>
    <t>DL2021041</t>
  </si>
  <si>
    <t>Karrebæksminde Bugt (Bugt i Smålandsfarvandet)</t>
  </si>
  <si>
    <t>ZBC Ringsted</t>
  </si>
  <si>
    <t>DL2021043</t>
  </si>
  <si>
    <t>ZBC Ringsted HTX</t>
  </si>
  <si>
    <t>Esrum Sø (Sø i Fredensborg)</t>
  </si>
  <si>
    <t>Nordsjællands Grundskole og Gymnasium</t>
  </si>
  <si>
    <t>Sand / hård / små sten</t>
  </si>
  <si>
    <t>Søndersø</t>
  </si>
  <si>
    <t>Teknisk Gymnasium, Celf Nykøbing Falster</t>
  </si>
  <si>
    <t>Mudder / blød</t>
  </si>
  <si>
    <t>DL2021046</t>
  </si>
  <si>
    <t>Mudder /blød</t>
  </si>
  <si>
    <t>Palmestranden (Strand i Frederikshavn)</t>
  </si>
  <si>
    <t>Frederiksborg Gymnasium og HF</t>
  </si>
  <si>
    <t>DL2021048</t>
  </si>
  <si>
    <t>Tystrup Sø (Sø i Fuglebjerg)</t>
  </si>
  <si>
    <t>Næstved Gymnasium</t>
  </si>
  <si>
    <t>DL2021050</t>
  </si>
  <si>
    <t>Hold sø</t>
  </si>
  <si>
    <t>DL2021052</t>
  </si>
  <si>
    <t>Hold Sø</t>
  </si>
  <si>
    <t>Furesø (Sø)</t>
  </si>
  <si>
    <t>DL2021054</t>
  </si>
  <si>
    <t>Tissø (Sø)</t>
  </si>
  <si>
    <t>Sand / blød</t>
  </si>
  <si>
    <t>DL2021056</t>
  </si>
  <si>
    <t>Besøgsdato</t>
  </si>
  <si>
    <t>Institutionsnavn</t>
  </si>
  <si>
    <t>#Elev.</t>
  </si>
  <si>
    <t>Prøve til analyse</t>
  </si>
  <si>
    <t>Gammel Hellerup Gymnasium</t>
  </si>
  <si>
    <t>Greve Gymnasium</t>
  </si>
  <si>
    <t>Tårnby Gymnasium &amp; HF</t>
  </si>
  <si>
    <t>Nørre Gymnasium</t>
  </si>
  <si>
    <t>Egedal Gymnasium &amp; HF</t>
  </si>
  <si>
    <t>N. Zahles Gymnasieskole</t>
  </si>
  <si>
    <t>Frederiksberg VUC og STX</t>
  </si>
  <si>
    <t>14-09-2021</t>
  </si>
  <si>
    <t>15-09-2021</t>
  </si>
  <si>
    <t>16-09-2021</t>
  </si>
  <si>
    <t>23-09-2021</t>
  </si>
  <si>
    <t>24-09-2021</t>
  </si>
  <si>
    <t>05-10-2021</t>
  </si>
  <si>
    <t>06-10-2021</t>
  </si>
  <si>
    <t>Nordsjællands Grundskole &amp; Gymnasium</t>
  </si>
  <si>
    <t>07-10-2021</t>
  </si>
  <si>
    <t>02-11-2021</t>
  </si>
  <si>
    <t>03-11-2021</t>
  </si>
  <si>
    <t>04-11-2021</t>
  </si>
  <si>
    <t>Fredriksborg Gymnasium og HF</t>
  </si>
  <si>
    <t>Next Sukkertoppen</t>
  </si>
  <si>
    <t>09-11-2021</t>
  </si>
  <si>
    <t>Svendborg Gymnasium &amp; HF</t>
  </si>
  <si>
    <t>10-11-2021</t>
  </si>
  <si>
    <t>Høje Taastrup Gymnasium</t>
  </si>
  <si>
    <t>11-11-2021</t>
  </si>
  <si>
    <t>16-11-2021</t>
  </si>
  <si>
    <t>17-11-2021</t>
  </si>
  <si>
    <t>Stenhus Gymnasium &amp; HF</t>
  </si>
  <si>
    <t>18-11-2021</t>
  </si>
  <si>
    <t>30-11-2021</t>
  </si>
  <si>
    <t>01-12-2021</t>
  </si>
  <si>
    <t xml:space="preserve">Fredriksborg Gymnasium og HF </t>
  </si>
  <si>
    <t>02-12-2021</t>
  </si>
  <si>
    <t>07-12-2021</t>
  </si>
  <si>
    <t>08-12-2021</t>
  </si>
  <si>
    <t>09-12-2021</t>
  </si>
  <si>
    <t>02-02-2022</t>
  </si>
  <si>
    <t>Rødovre Gymnasium</t>
  </si>
  <si>
    <t>03-02-2022</t>
  </si>
  <si>
    <t>04-02-2022</t>
  </si>
  <si>
    <t>10-02-2022</t>
  </si>
  <si>
    <t>ZBC HTX Vordingborg</t>
  </si>
  <si>
    <t>01-06-2022</t>
  </si>
  <si>
    <t>02-06-2022</t>
  </si>
  <si>
    <t>08-06-2022</t>
  </si>
  <si>
    <t>09-06-2022</t>
  </si>
  <si>
    <t>23-08-2022</t>
  </si>
  <si>
    <t>24-08-2022</t>
  </si>
  <si>
    <t>25-08-2022</t>
  </si>
  <si>
    <t>30-08-2022</t>
  </si>
  <si>
    <t>31-08-2022</t>
  </si>
  <si>
    <t>01-09-2022</t>
  </si>
  <si>
    <t>06-09-2022</t>
  </si>
  <si>
    <t xml:space="preserve">Marie Kruse Gymnasium </t>
  </si>
  <si>
    <t>08-09-2022</t>
  </si>
  <si>
    <t>13-09-2022</t>
  </si>
  <si>
    <t>14-09-2022</t>
  </si>
  <si>
    <t>15-09-2022</t>
  </si>
  <si>
    <t>Marie Kruses Gymnasium</t>
  </si>
  <si>
    <t>20-09-2022</t>
  </si>
  <si>
    <t>22-09-2022</t>
  </si>
  <si>
    <t>28-09-2022</t>
  </si>
  <si>
    <t>05-10-2022</t>
  </si>
  <si>
    <t>06-10-2022</t>
  </si>
  <si>
    <t>11-10-2022</t>
  </si>
  <si>
    <t>12-10-2022</t>
  </si>
  <si>
    <t>HTX Hillerød</t>
  </si>
  <si>
    <t>13-10-2022</t>
  </si>
  <si>
    <t>Frederikshavn Gymnasium og HF</t>
  </si>
  <si>
    <t>01-11-2022</t>
  </si>
  <si>
    <t>08-11-2022</t>
  </si>
  <si>
    <t>09-11-2022</t>
  </si>
  <si>
    <t>15-11-2022</t>
  </si>
  <si>
    <t>Øregård Gymnasium</t>
  </si>
  <si>
    <t>23-11-2022</t>
  </si>
  <si>
    <t>24-11-2022</t>
  </si>
  <si>
    <t>29-11-2022</t>
  </si>
  <si>
    <t>01-12-2022</t>
  </si>
  <si>
    <t>06-12-2022</t>
  </si>
  <si>
    <t>07-12-2022</t>
  </si>
  <si>
    <t>08-12-2022</t>
  </si>
  <si>
    <t>Kolonne1</t>
  </si>
  <si>
    <t>Type</t>
  </si>
  <si>
    <t>Almindelig</t>
  </si>
  <si>
    <t>Invasiv</t>
  </si>
  <si>
    <t>Sjælden</t>
  </si>
  <si>
    <t>Truet</t>
  </si>
  <si>
    <t>Toksisk</t>
  </si>
  <si>
    <t>2020</t>
  </si>
  <si>
    <t>2021</t>
  </si>
  <si>
    <t>2022</t>
  </si>
  <si>
    <t>RoedovreGymZBCVordingborg</t>
  </si>
  <si>
    <t>HaderslevGym</t>
  </si>
  <si>
    <t>HF</t>
  </si>
  <si>
    <t>FalkonergaardensOerregaard</t>
  </si>
  <si>
    <t>Gym</t>
  </si>
  <si>
    <t>SktAnnae</t>
  </si>
  <si>
    <t>FrederiksbergVucStx</t>
  </si>
  <si>
    <t>OrdrupGymSktAnnaeGym</t>
  </si>
  <si>
    <t>VirumGym</t>
  </si>
  <si>
    <t>SktAnnaeGymOrdrupGym</t>
  </si>
  <si>
    <t>HTXNaestvedRoskildeGym</t>
  </si>
  <si>
    <t>NGGOrdrupGym</t>
  </si>
  <si>
    <t>KalundborgGymOrdrupGymBorupgaardGym</t>
  </si>
  <si>
    <t>HimmelevGym</t>
  </si>
  <si>
    <t>FrederiksborgGymNextSukkertoppen</t>
  </si>
  <si>
    <t>SvendborgGymFrederiksborgGym</t>
  </si>
  <si>
    <t xml:space="preserve">FrederiksborgGymHoejeTaastrupGym </t>
  </si>
  <si>
    <t>NextSukkertoppen</t>
  </si>
  <si>
    <t>HelsingoerGymStenhusGym</t>
  </si>
  <si>
    <t>EgedalGymFrederiksborgGym</t>
  </si>
  <si>
    <t>IngridJespersensGymFrederiksborgGym</t>
  </si>
  <si>
    <t>GlHellerupGym</t>
  </si>
  <si>
    <t>ZahlesGym</t>
  </si>
  <si>
    <t>FrederiksbergVUCogSTX</t>
  </si>
  <si>
    <t>RoedovreGym</t>
  </si>
  <si>
    <t>IngridJespersensGymSktAnnaeGym</t>
  </si>
  <si>
    <t>GribskovGym</t>
  </si>
  <si>
    <t>AureoejGym</t>
  </si>
  <si>
    <t>NykoebingKatNielsSteensenGym</t>
  </si>
  <si>
    <t>NoerreGym</t>
  </si>
  <si>
    <t>MariboGym</t>
  </si>
  <si>
    <t>NykoebingKat</t>
  </si>
  <si>
    <t>GreveGym</t>
  </si>
  <si>
    <t>TaarnbyGym</t>
  </si>
  <si>
    <t>NZahlesGym</t>
  </si>
  <si>
    <t>FrederiksbergVUC</t>
  </si>
  <si>
    <t>Analysedato</t>
  </si>
  <si>
    <t>Dato</t>
  </si>
  <si>
    <t>Botanisk Have København</t>
  </si>
  <si>
    <t>SNM</t>
  </si>
  <si>
    <t>05-02-2020</t>
  </si>
  <si>
    <t>Vibenshus Gymnasium</t>
  </si>
  <si>
    <t>06-02-2020</t>
  </si>
  <si>
    <t>19-02-2020</t>
  </si>
  <si>
    <t>20-02-2020</t>
  </si>
  <si>
    <t>26-02-2020</t>
  </si>
  <si>
    <t>27-02-2020</t>
  </si>
  <si>
    <t>04-03-2020</t>
  </si>
  <si>
    <t>05-03-2020</t>
  </si>
  <si>
    <t>11-03-2020</t>
  </si>
  <si>
    <t>21-09-2020</t>
  </si>
  <si>
    <t>01-10-2020</t>
  </si>
  <si>
    <t>Sukkertoppen Gymnasium</t>
  </si>
  <si>
    <t>27-10-2020</t>
  </si>
  <si>
    <t>28-10-2020</t>
  </si>
  <si>
    <t>30-10-2020</t>
  </si>
  <si>
    <t>03-11-2020</t>
  </si>
  <si>
    <t>Gribskov Gymnasium</t>
  </si>
  <si>
    <t>04-11-2020</t>
  </si>
  <si>
    <t>05-11-2020</t>
  </si>
  <si>
    <t>10-11-2020</t>
  </si>
  <si>
    <t>Niels Steensens Gymnasium</t>
  </si>
  <si>
    <t>11-11-2020</t>
  </si>
  <si>
    <t>12-11-2020</t>
  </si>
  <si>
    <t>17-11-2020</t>
  </si>
  <si>
    <t>18-11-2020</t>
  </si>
  <si>
    <t>19-11-2020</t>
  </si>
  <si>
    <t>26-11-2020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</si>
</sst>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[$-F800]dddd\,\ mmmm\ dd\,\ yyyy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</font>
    <font>
      <i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000000"/>
      <name val="Arial"/>
      <family val="2"/>
    </font>
    <font>
      <sz val="11"/>
      <color theme="0" tint="-0.249977111117893"/>
      <name val="Calibri"/>
      <family val="2"/>
      <scheme val="minor"/>
    </font>
    <font>
      <i/>
      <sz val="12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i/>
      <sz val="11"/>
      <color theme="0" tint="-0.249977111117893"/>
      <name val="Calibri"/>
      <family val="2"/>
      <scheme val="minor"/>
    </font>
    <font>
      <sz val="11"/>
      <color rgb="FF000000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0"/>
      <name val="Calibri"/>
      <scheme val="minor"/>
    </font>
    <font>
      <sz val="12"/>
      <color theme="1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</fills>
  <borders count="2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1" fillId="0" borderId="0" xfId="0" applyFont="1"/>
    <xf numFmtId="2" fontId="1" fillId="0" borderId="0" xfId="0" applyNumberFormat="1" applyFont="1"/>
    <xf numFmtId="0" fontId="1" fillId="2" borderId="0" xfId="0" applyFont="1" applyFill="1"/>
    <xf numFmtId="0" fontId="1" fillId="3" borderId="0" xfId="0" applyFont="1" applyFill="1"/>
    <xf numFmtId="0" fontId="2" fillId="0" borderId="0" xfId="0" applyFont="1" applyAlignment="1">
      <alignment wrapText="1"/>
    </xf>
    <xf numFmtId="2" fontId="0" fillId="0" borderId="0" xfId="0" applyNumberFormat="1"/>
    <xf numFmtId="0" fontId="0" fillId="0" borderId="0" xfId="0" applyNumberFormat="1"/>
    <xf numFmtId="0" fontId="1" fillId="0" borderId="0" xfId="0" applyFont="1" applyFill="1"/>
    <xf numFmtId="0" fontId="1" fillId="0" borderId="0" xfId="0" applyNumberFormat="1" applyFont="1"/>
    <xf numFmtId="0" fontId="3" fillId="0" borderId="0" xfId="0" applyFont="1" applyFill="1" applyBorder="1"/>
    <xf numFmtId="0" fontId="0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1" fillId="0" borderId="2" xfId="0" applyFont="1" applyBorder="1"/>
    <xf numFmtId="0" fontId="0" fillId="0" borderId="3" xfId="0" applyBorder="1"/>
    <xf numFmtId="0" fontId="0" fillId="0" borderId="3" xfId="0" applyFont="1" applyFill="1" applyBorder="1"/>
    <xf numFmtId="0" fontId="4" fillId="0" borderId="3" xfId="0" applyFont="1" applyFill="1" applyBorder="1"/>
    <xf numFmtId="0" fontId="0" fillId="0" borderId="3" xfId="0" applyFont="1" applyBorder="1"/>
    <xf numFmtId="0" fontId="5" fillId="0" borderId="3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vertical="center"/>
    </xf>
    <xf numFmtId="0" fontId="8" fillId="0" borderId="3" xfId="0" applyFont="1" applyBorder="1"/>
    <xf numFmtId="0" fontId="0" fillId="0" borderId="3" xfId="0" applyBorder="1" applyAlignment="1">
      <alignment wrapText="1"/>
    </xf>
    <xf numFmtId="0" fontId="7" fillId="0" borderId="0" xfId="0" applyFont="1"/>
    <xf numFmtId="9" fontId="0" fillId="0" borderId="3" xfId="0" applyNumberFormat="1" applyBorder="1" applyAlignment="1">
      <alignment wrapText="1"/>
    </xf>
    <xf numFmtId="9" fontId="0" fillId="0" borderId="3" xfId="0" applyNumberFormat="1" applyBorder="1"/>
    <xf numFmtId="9" fontId="0" fillId="0" borderId="0" xfId="0" applyNumberFormat="1"/>
    <xf numFmtId="0" fontId="1" fillId="0" borderId="0" xfId="0" applyFont="1" applyAlignment="1">
      <alignment horizontal="center"/>
    </xf>
    <xf numFmtId="0" fontId="0" fillId="2" borderId="3" xfId="0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/>
    </xf>
    <xf numFmtId="164" fontId="9" fillId="2" borderId="3" xfId="0" applyNumberFormat="1" applyFont="1" applyFill="1" applyBorder="1" applyAlignment="1">
      <alignment horizontal="center"/>
    </xf>
    <xf numFmtId="1" fontId="10" fillId="0" borderId="0" xfId="0" applyNumberFormat="1" applyFont="1" applyFill="1" applyBorder="1"/>
    <xf numFmtId="0" fontId="11" fillId="4" borderId="4" xfId="0" applyFont="1" applyFill="1" applyBorder="1"/>
    <xf numFmtId="0" fontId="11" fillId="4" borderId="4" xfId="0" applyFont="1" applyFill="1" applyBorder="1" applyAlignment="1">
      <alignment horizontal="right"/>
    </xf>
    <xf numFmtId="0" fontId="11" fillId="4" borderId="4" xfId="0" applyFont="1" applyFill="1" applyBorder="1" applyAlignment="1">
      <alignment horizontal="center"/>
    </xf>
    <xf numFmtId="0" fontId="12" fillId="0" borderId="8" xfId="0" applyFont="1" applyFill="1" applyBorder="1"/>
    <xf numFmtId="0" fontId="12" fillId="0" borderId="8" xfId="0" applyFont="1" applyFill="1" applyBorder="1" applyAlignment="1">
      <alignment horizontal="center"/>
    </xf>
    <xf numFmtId="0" fontId="12" fillId="0" borderId="10" xfId="0" applyFont="1" applyFill="1" applyBorder="1"/>
    <xf numFmtId="0" fontId="12" fillId="0" borderId="10" xfId="0" applyFont="1" applyFill="1" applyBorder="1" applyAlignment="1">
      <alignment horizontal="center"/>
    </xf>
    <xf numFmtId="0" fontId="12" fillId="0" borderId="3" xfId="0" applyFont="1" applyFill="1" applyBorder="1"/>
    <xf numFmtId="0" fontId="12" fillId="0" borderId="3" xfId="0" applyFont="1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9" fillId="0" borderId="3" xfId="0" applyFont="1" applyFill="1" applyBorder="1" applyAlignment="1">
      <alignment vertical="center"/>
    </xf>
    <xf numFmtId="0" fontId="7" fillId="0" borderId="3" xfId="0" applyFont="1" applyFill="1" applyBorder="1"/>
    <xf numFmtId="0" fontId="7" fillId="0" borderId="3" xfId="0" applyFont="1" applyBorder="1"/>
    <xf numFmtId="0" fontId="9" fillId="0" borderId="3" xfId="0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left" vertical="center"/>
    </xf>
    <xf numFmtId="0" fontId="14" fillId="0" borderId="3" xfId="0" applyFont="1" applyBorder="1"/>
    <xf numFmtId="0" fontId="0" fillId="0" borderId="0" xfId="0" applyFont="1"/>
    <xf numFmtId="0" fontId="11" fillId="4" borderId="7" xfId="0" applyFont="1" applyFill="1" applyBorder="1" applyAlignment="1">
      <alignment horizontal="center" vertical="center"/>
    </xf>
    <xf numFmtId="0" fontId="11" fillId="4" borderId="9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0" fillId="0" borderId="3" xfId="0" applyNumberFormat="1" applyBorder="1"/>
    <xf numFmtId="0" fontId="15" fillId="0" borderId="3" xfId="0" applyFont="1" applyFill="1" applyBorder="1"/>
    <xf numFmtId="0" fontId="16" fillId="0" borderId="3" xfId="0" applyFont="1" applyFill="1" applyBorder="1"/>
    <xf numFmtId="0" fontId="17" fillId="0" borderId="3" xfId="0" applyFont="1" applyFill="1" applyBorder="1" applyAlignment="1">
      <alignment horizontal="left" vertical="center"/>
    </xf>
    <xf numFmtId="0" fontId="18" fillId="0" borderId="3" xfId="0" applyFont="1" applyFill="1" applyBorder="1"/>
    <xf numFmtId="0" fontId="15" fillId="0" borderId="4" xfId="0" applyFont="1" applyFill="1" applyBorder="1"/>
    <xf numFmtId="0" fontId="0" fillId="0" borderId="0" xfId="0" applyFont="1" applyFill="1"/>
    <xf numFmtId="1" fontId="0" fillId="0" borderId="0" xfId="0" applyNumberFormat="1" applyFont="1" applyFill="1"/>
    <xf numFmtId="0" fontId="0" fillId="0" borderId="12" xfId="0" applyFont="1" applyFill="1" applyBorder="1"/>
    <xf numFmtId="0" fontId="0" fillId="0" borderId="13" xfId="0" applyFont="1" applyFill="1" applyBorder="1"/>
    <xf numFmtId="1" fontId="0" fillId="0" borderId="13" xfId="0" applyNumberFormat="1" applyFont="1" applyFill="1" applyBorder="1"/>
    <xf numFmtId="2" fontId="0" fillId="0" borderId="13" xfId="0" applyNumberFormat="1" applyFont="1" applyFill="1" applyBorder="1"/>
    <xf numFmtId="0" fontId="0" fillId="0" borderId="14" xfId="0" applyFont="1" applyFill="1" applyBorder="1"/>
    <xf numFmtId="0" fontId="0" fillId="0" borderId="16" xfId="0" applyFont="1" applyFill="1" applyBorder="1"/>
    <xf numFmtId="0" fontId="0" fillId="0" borderId="15" xfId="0" applyFont="1" applyFill="1" applyBorder="1"/>
    <xf numFmtId="1" fontId="0" fillId="0" borderId="15" xfId="0" applyNumberFormat="1" applyFont="1" applyFill="1" applyBorder="1"/>
    <xf numFmtId="0" fontId="0" fillId="0" borderId="17" xfId="0" applyFont="1" applyFill="1" applyBorder="1"/>
    <xf numFmtId="0" fontId="0" fillId="0" borderId="0" xfId="0" applyNumberFormat="1" applyFont="1" applyFill="1" applyBorder="1" applyAlignment="1">
      <alignment horizontal="left"/>
    </xf>
    <xf numFmtId="165" fontId="1" fillId="0" borderId="0" xfId="0" applyNumberFormat="1" applyFont="1"/>
    <xf numFmtId="165" fontId="0" fillId="0" borderId="0" xfId="0" applyNumberFormat="1"/>
    <xf numFmtId="0" fontId="19" fillId="0" borderId="3" xfId="0" applyFont="1" applyBorder="1"/>
    <xf numFmtId="0" fontId="17" fillId="0" borderId="3" xfId="0" applyFont="1" applyFill="1" applyBorder="1"/>
    <xf numFmtId="0" fontId="1" fillId="0" borderId="18" xfId="0" applyFont="1" applyBorder="1"/>
    <xf numFmtId="0" fontId="1" fillId="0" borderId="10" xfId="0" applyFont="1" applyBorder="1" applyAlignment="1">
      <alignment horizontal="right"/>
    </xf>
    <xf numFmtId="0" fontId="12" fillId="0" borderId="2" xfId="0" applyFont="1" applyFill="1" applyBorder="1" applyAlignment="1">
      <alignment horizontal="center"/>
    </xf>
    <xf numFmtId="0" fontId="20" fillId="0" borderId="2" xfId="0" applyFont="1" applyFill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0" fillId="0" borderId="15" xfId="0" applyBorder="1"/>
    <xf numFmtId="14" fontId="1" fillId="2" borderId="0" xfId="0" applyNumberFormat="1" applyFont="1" applyFill="1" applyAlignment="1">
      <alignment horizontal="left"/>
    </xf>
    <xf numFmtId="14" fontId="0" fillId="0" borderId="0" xfId="0" applyNumberFormat="1" applyAlignment="1">
      <alignment horizontal="left"/>
    </xf>
    <xf numFmtId="14" fontId="3" fillId="0" borderId="0" xfId="0" applyNumberFormat="1" applyFont="1" applyFill="1" applyBorder="1" applyAlignment="1">
      <alignment horizontal="left"/>
    </xf>
    <xf numFmtId="14" fontId="0" fillId="0" borderId="0" xfId="0" applyNumberFormat="1" applyFont="1" applyFill="1" applyAlignment="1">
      <alignment horizontal="left"/>
    </xf>
    <xf numFmtId="14" fontId="0" fillId="0" borderId="0" xfId="0" applyNumberFormat="1" applyFont="1" applyFill="1" applyBorder="1" applyAlignment="1">
      <alignment horizontal="left"/>
    </xf>
    <xf numFmtId="14" fontId="0" fillId="0" borderId="13" xfId="0" applyNumberFormat="1" applyFont="1" applyFill="1" applyBorder="1" applyAlignment="1">
      <alignment horizontal="left"/>
    </xf>
    <xf numFmtId="0" fontId="5" fillId="0" borderId="4" xfId="0" applyFont="1" applyFill="1" applyBorder="1" applyAlignment="1">
      <alignment horizontal="left" vertical="center"/>
    </xf>
    <xf numFmtId="0" fontId="16" fillId="0" borderId="4" xfId="0" applyFont="1" applyFill="1" applyBorder="1"/>
    <xf numFmtId="0" fontId="17" fillId="0" borderId="4" xfId="0" applyFont="1" applyFill="1" applyBorder="1"/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21" fillId="4" borderId="11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right"/>
    </xf>
    <xf numFmtId="0" fontId="22" fillId="0" borderId="3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</cellXfs>
  <cellStyles count="1">
    <cellStyle name="Normal" xfId="0" builtinId="0"/>
  </cellStyles>
  <dxfs count="48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</font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fill>
        <patternFill patternType="solid">
          <fgColor indexed="64"/>
          <bgColor theme="4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fill>
        <patternFill patternType="solid">
          <fgColor indexed="64"/>
          <bgColor theme="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3" formatCode="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i val="0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a Rytter" refreshedDate="44909.433460300927" createdVersion="6" refreshedVersion="6" minRefreshableVersion="3" recordCount="2275">
  <cacheSource type="worksheet">
    <worksheetSource ref="A1:M1048576" sheet="Datasæt_miljøDNA_Resultater"/>
  </cacheSource>
  <cacheFields count="13">
    <cacheField name="SampleID" numFmtId="0">
      <sharedItems containsBlank="1" count="94">
        <s v="DL2022011"/>
        <s v="KU2022001"/>
        <s v="DL2021022"/>
        <s v="DL2022005"/>
        <s v="DL2022001"/>
        <s v="DL2022015"/>
        <s v="DL2022028"/>
        <s v="DL2022044"/>
        <s v="DL2022021"/>
        <s v="DL2022048"/>
        <s v="DL2022052"/>
        <s v="DL2022050"/>
        <s v="DL2022003"/>
        <s v="DL2022009"/>
        <s v="DL2022007"/>
        <s v="DL2022060"/>
        <s v="DL2022062"/>
        <s v="DL2022017"/>
        <s v="DL2022036"/>
        <s v="DL2022026"/>
        <s v="DL2022013"/>
        <s v="DL2022024"/>
        <s v="DL2022023"/>
        <s v="DL2022064"/>
        <s v="DL2022056"/>
        <s v="DL2022042"/>
        <s v="DL2022046"/>
        <s v="DL2022038"/>
        <s v="DL2022019"/>
        <s v="DL2022016"/>
        <s v="DL2022080"/>
        <s v="DL2022054"/>
        <s v="DL2022040"/>
        <s v="DL2022082"/>
        <s v="DL2022078"/>
        <s v="DL2022068"/>
        <s v="DL2022070"/>
        <s v="DL2022072"/>
        <s v="DL2022076"/>
        <s v="DL2022084"/>
        <s v="DL2022074"/>
        <s v="DL2021020"/>
        <s v="DL2021028"/>
        <s v="DL2021040"/>
        <s v="DL2021030"/>
        <s v="DL2021044"/>
        <s v="DL2021036"/>
        <s v="DL2021055"/>
        <s v="DL2021005"/>
        <s v="DL2021034"/>
        <s v="DL2021007"/>
        <s v="DL2021009"/>
        <s v="DL2021032"/>
        <s v="DL2021016"/>
        <s v="DL2021038"/>
        <s v="DL2021014"/>
        <s v="DL2021025"/>
        <s v="DL2021045"/>
        <s v="DL2021053"/>
        <s v="DL2021051"/>
        <s v="DL2021011"/>
        <s v="DL2021049"/>
        <s v="DL2021003"/>
        <s v="DL2021047"/>
        <s v="DL2021018"/>
        <s v="DL2021042"/>
        <s v="DL2021012"/>
        <s v="DL2021026"/>
        <s v="DL2021001"/>
        <s v="DL2020034"/>
        <s v="DL2020032"/>
        <s v="DL2020021"/>
        <s v="DL2020019"/>
        <s v="DL2020040"/>
        <s v="DL2020001"/>
        <s v="DL2020023"/>
        <s v="DL2020038"/>
        <s v="DL2020007"/>
        <s v="DL2020017"/>
        <s v="DL2020036"/>
        <s v="DL2020003"/>
        <s v="DL2020009"/>
        <s v="DL2020011"/>
        <s v="DL2020043"/>
        <s v="DL2020047"/>
        <s v="DL2020013"/>
        <s v="DL2020015"/>
        <s v="DL2020005"/>
        <s v="DL2020027"/>
        <s v="DL2020031"/>
        <s v="DL2020045"/>
        <s v="DL2020029"/>
        <s v="DL2020025"/>
        <m/>
      </sharedItems>
    </cacheField>
    <cacheField name="SampleType" numFmtId="0">
      <sharedItems containsBlank="1" count="4">
        <s v="Miljøstyrelsen"/>
        <e v="#N/A"/>
        <s v="DNA på Forkant"/>
        <m/>
      </sharedItems>
    </cacheField>
    <cacheField name="EventDate" numFmtId="0">
      <sharedItems containsBlank="1" containsMixedTypes="1" containsNumber="1" containsInteger="1" minValue="0" maxValue="44365"/>
    </cacheField>
    <cacheField name="decimalLatitude" numFmtId="0">
      <sharedItems containsBlank="1" containsMixedTypes="1" containsNumber="1" minValue="0" maxValue="57.594535"/>
    </cacheField>
    <cacheField name="decimalLongitude" numFmtId="0">
      <sharedItems containsBlank="1" containsMixedTypes="1" containsNumber="1" minValue="0" maxValue="14.6997915"/>
    </cacheField>
    <cacheField name="Locality" numFmtId="0">
      <sharedItems containsBlank="1"/>
    </cacheField>
    <cacheField name="scientificName" numFmtId="0">
      <sharedItems containsBlank="1"/>
    </cacheField>
    <cacheField name="venacularName" numFmtId="0">
      <sharedItems containsBlank="1" count="37">
        <s v="Skrubbe"/>
        <s v="Torsk"/>
        <s v="Sandmusling"/>
        <s v="Amerikansk ribbegople"/>
        <s v="Amerikansk hummer"/>
        <s v="Kinesisk uldhåndskrabbe"/>
        <s v="Nordam. Brakvandskrabbe / mudderkrabbe"/>
        <s v="Pukkellaks"/>
        <s v="Stillehavsøsters"/>
        <s v="Sortmundet kutling"/>
        <s v="Aborre"/>
        <s v="Skalle"/>
        <s v="Stor vandsalamander"/>
        <s v="Lille vandsalamander"/>
        <s v="Europæisk sumpskildspadde"/>
        <s v="Flodkrebs"/>
        <s v="Signalkrebs"/>
        <s v="Galizisk sumpkrebs"/>
        <s v="Karpe"/>
        <s v="Europæisk ål"/>
        <s v="Gedde"/>
        <s v="Sølvkarusse"/>
        <s v="Bred vandkalv"/>
        <s v="Penselklippekrabbe"/>
        <s v="Asiatisk strandkrabbe"/>
        <s v="Odder"/>
        <s v="Marsvin"/>
        <s v="Blå svømmekrabbe"/>
        <s v="Furealge, ostenfeldii"/>
        <s v="Stilkalge, parvum"/>
        <s v="Trepigget hundestejle"/>
        <s v="Siberisk stør"/>
        <s v="Kamtjatkakrabbe"/>
        <s v="Brasen"/>
        <s v="Pigsmerling"/>
        <s v="Blåfinnet tun"/>
        <m/>
      </sharedItems>
    </cacheField>
    <cacheField name="Type" numFmtId="0">
      <sharedItems containsBlank="1"/>
    </cacheField>
    <cacheField name="Verification" numFmtId="0">
      <sharedItems containsBlank="1" count="3">
        <s v="Valid"/>
        <s v="Invalid"/>
        <m/>
      </sharedItems>
    </cacheField>
    <cacheField name="OcurrenceStatus" numFmtId="0">
      <sharedItems containsBlank="1" count="3">
        <s v="Absent"/>
        <s v="Present"/>
        <m/>
      </sharedItems>
    </cacheField>
    <cacheField name="Ct" numFmtId="0">
      <sharedItems containsBlank="1" count="3">
        <s v="Ct&gt;41"/>
        <s v="Ct&lt;41"/>
        <m/>
      </sharedItems>
    </cacheField>
    <cacheField name="OcurrenceStatus_C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75">
  <r>
    <x v="0"/>
    <x v="0"/>
    <s v="26-04-2022"/>
    <n v="55.653329999999997"/>
    <n v="11.92745"/>
    <s v="Roskilde fjord"/>
    <s v="Platichthys flesus"/>
    <x v="0"/>
    <s v="Almindelig"/>
    <x v="0"/>
    <x v="0"/>
    <x v="0"/>
    <s v="Absent"/>
  </r>
  <r>
    <x v="0"/>
    <x v="0"/>
    <s v="26-04-2022"/>
    <n v="55.653329999999997"/>
    <n v="11.92745"/>
    <s v="Roskilde fjord"/>
    <s v="Platichthys flesus"/>
    <x v="0"/>
    <s v="Almindelig"/>
    <x v="0"/>
    <x v="0"/>
    <x v="0"/>
    <s v="Absent"/>
  </r>
  <r>
    <x v="0"/>
    <x v="0"/>
    <s v="26-04-2022"/>
    <n v="55.653329999999997"/>
    <n v="11.92745"/>
    <s v="Roskilde fjord"/>
    <s v="Gadus morhua"/>
    <x v="1"/>
    <s v="Almindelig"/>
    <x v="1"/>
    <x v="0"/>
    <x v="0"/>
    <s v="Absent"/>
  </r>
  <r>
    <x v="0"/>
    <x v="0"/>
    <s v="26-04-2022"/>
    <n v="55.653329999999997"/>
    <n v="11.92745"/>
    <s v="Roskilde fjord"/>
    <s v="Gadus morhua"/>
    <x v="1"/>
    <s v="Almindelig"/>
    <x v="1"/>
    <x v="0"/>
    <x v="0"/>
    <s v="Absent"/>
  </r>
  <r>
    <x v="0"/>
    <x v="0"/>
    <s v="26-04-2022"/>
    <n v="55.653329999999997"/>
    <n v="11.92745"/>
    <s v="Roskilde fjord"/>
    <s v="Mya arenaria"/>
    <x v="2"/>
    <s v="Almindelig"/>
    <x v="0"/>
    <x v="0"/>
    <x v="0"/>
    <s v="Absent"/>
  </r>
  <r>
    <x v="0"/>
    <x v="0"/>
    <s v="26-04-2022"/>
    <n v="55.653329999999997"/>
    <n v="11.92745"/>
    <s v="Roskilde fjord"/>
    <s v="Mya arenaria"/>
    <x v="2"/>
    <s v="Almindelig"/>
    <x v="1"/>
    <x v="0"/>
    <x v="0"/>
    <s v="Absent"/>
  </r>
  <r>
    <x v="0"/>
    <x v="0"/>
    <s v="26-04-2022"/>
    <n v="55.653329999999997"/>
    <n v="11.92745"/>
    <s v="Roskilde fjord"/>
    <s v="Mnemiopsis leidyi"/>
    <x v="3"/>
    <s v="Invasiv"/>
    <x v="1"/>
    <x v="0"/>
    <x v="0"/>
    <s v="Absent"/>
  </r>
  <r>
    <x v="0"/>
    <x v="0"/>
    <s v="26-04-2022"/>
    <n v="55.653329999999997"/>
    <n v="11.92745"/>
    <s v="Roskilde fjord"/>
    <s v="Mnemiopsis leidyi"/>
    <x v="3"/>
    <s v="Invasiv"/>
    <x v="1"/>
    <x v="0"/>
    <x v="0"/>
    <s v="Absent"/>
  </r>
  <r>
    <x v="0"/>
    <x v="0"/>
    <s v="26-04-2022"/>
    <n v="55.653329999999997"/>
    <n v="11.92745"/>
    <s v="Roskilde fjord"/>
    <s v="Homarus americanus"/>
    <x v="4"/>
    <s v="Invasiv"/>
    <x v="0"/>
    <x v="0"/>
    <x v="0"/>
    <s v="Absent"/>
  </r>
  <r>
    <x v="0"/>
    <x v="0"/>
    <s v="26-04-2022"/>
    <n v="55.653329999999997"/>
    <n v="11.92745"/>
    <s v="Roskilde fjord"/>
    <s v="Homarus americanus"/>
    <x v="4"/>
    <s v="Invasiv"/>
    <x v="0"/>
    <x v="0"/>
    <x v="0"/>
    <s v="Absent"/>
  </r>
  <r>
    <x v="0"/>
    <x v="0"/>
    <s v="26-04-2022"/>
    <n v="55.653329999999997"/>
    <n v="11.92745"/>
    <s v="Roskilde fjord"/>
    <s v="Eriocheir sinensis"/>
    <x v="5"/>
    <s v="Invasiv"/>
    <x v="0"/>
    <x v="0"/>
    <x v="0"/>
    <s v="Absent"/>
  </r>
  <r>
    <x v="0"/>
    <x v="0"/>
    <s v="26-04-2022"/>
    <n v="55.653329999999997"/>
    <n v="11.92745"/>
    <s v="Roskilde fjord"/>
    <s v="Eriocheir sinensis"/>
    <x v="5"/>
    <s v="Invasiv"/>
    <x v="0"/>
    <x v="0"/>
    <x v="0"/>
    <s v="Absent"/>
  </r>
  <r>
    <x v="0"/>
    <x v="0"/>
    <s v="26-04-2022"/>
    <n v="55.653329999999997"/>
    <n v="11.92745"/>
    <s v="Roskilde fjord"/>
    <s v="Rhithropanopeus harrisii"/>
    <x v="6"/>
    <s v="Invasiv"/>
    <x v="0"/>
    <x v="0"/>
    <x v="0"/>
    <s v="Absent"/>
  </r>
  <r>
    <x v="0"/>
    <x v="0"/>
    <s v="26-04-2022"/>
    <n v="55.653329999999997"/>
    <n v="11.92745"/>
    <s v="Roskilde fjord"/>
    <s v="Rhithropanopeus harrisii"/>
    <x v="6"/>
    <s v="Invasiv"/>
    <x v="1"/>
    <x v="0"/>
    <x v="0"/>
    <s v="Absent"/>
  </r>
  <r>
    <x v="0"/>
    <x v="0"/>
    <s v="26-04-2022"/>
    <n v="55.653329999999997"/>
    <n v="11.92745"/>
    <s v="Roskilde fjord"/>
    <s v="Oncorhyncus gorbuscha"/>
    <x v="7"/>
    <s v="Invasiv"/>
    <x v="0"/>
    <x v="0"/>
    <x v="0"/>
    <s v="Absent"/>
  </r>
  <r>
    <x v="0"/>
    <x v="0"/>
    <s v="26-04-2022"/>
    <n v="55.653329999999997"/>
    <n v="11.92745"/>
    <s v="Roskilde fjord"/>
    <s v="Oncorhyncus gorbuscha"/>
    <x v="7"/>
    <s v="Invasiv"/>
    <x v="1"/>
    <x v="0"/>
    <x v="0"/>
    <s v="Absent"/>
  </r>
  <r>
    <x v="0"/>
    <x v="0"/>
    <s v="26-04-2022"/>
    <n v="55.653329999999997"/>
    <n v="11.92745"/>
    <s v="Roskilde fjord"/>
    <s v="Magallana gigas"/>
    <x v="8"/>
    <s v="Invasiv"/>
    <x v="1"/>
    <x v="0"/>
    <x v="0"/>
    <s v="Absent"/>
  </r>
  <r>
    <x v="0"/>
    <x v="0"/>
    <s v="26-04-2022"/>
    <n v="55.653329999999997"/>
    <n v="11.92745"/>
    <s v="Roskilde fjord"/>
    <s v="Magallana gigas"/>
    <x v="8"/>
    <s v="Invasiv"/>
    <x v="0"/>
    <x v="0"/>
    <x v="0"/>
    <s v="Absent"/>
  </r>
  <r>
    <x v="0"/>
    <x v="0"/>
    <s v="26-04-2022"/>
    <n v="55.653329999999997"/>
    <n v="11.92745"/>
    <s v="Roskilde fjord"/>
    <s v="Neogobius melanostomus"/>
    <x v="9"/>
    <s v="Invasiv"/>
    <x v="1"/>
    <x v="1"/>
    <x v="1"/>
    <s v="Present_Ct&lt;41"/>
  </r>
  <r>
    <x v="0"/>
    <x v="0"/>
    <s v="26-04-2022"/>
    <n v="55.653329999999997"/>
    <n v="11.92745"/>
    <s v="Roskilde fjord"/>
    <s v="Neogobius melanostomus"/>
    <x v="9"/>
    <s v="Invasiv"/>
    <x v="0"/>
    <x v="0"/>
    <x v="0"/>
    <s v="Absent"/>
  </r>
  <r>
    <x v="1"/>
    <x v="1"/>
    <e v="#N/A"/>
    <e v="#N/A"/>
    <e v="#N/A"/>
    <e v="#N/A"/>
    <s v="Perca fluviatilis"/>
    <x v="10"/>
    <s v="Almindelig"/>
    <x v="0"/>
    <x v="1"/>
    <x v="1"/>
    <s v="Present_Ct&lt;41"/>
  </r>
  <r>
    <x v="1"/>
    <x v="1"/>
    <e v="#N/A"/>
    <e v="#N/A"/>
    <e v="#N/A"/>
    <e v="#N/A"/>
    <s v="Perca fluviatilis"/>
    <x v="10"/>
    <s v="Almindelig"/>
    <x v="0"/>
    <x v="1"/>
    <x v="1"/>
    <s v="Present_Ct&lt;41"/>
  </r>
  <r>
    <x v="1"/>
    <x v="1"/>
    <e v="#N/A"/>
    <e v="#N/A"/>
    <e v="#N/A"/>
    <e v="#N/A"/>
    <s v="Rutilus rutilus"/>
    <x v="11"/>
    <s v="Almindelig"/>
    <x v="0"/>
    <x v="1"/>
    <x v="1"/>
    <s v="Present_Ct&lt;41"/>
  </r>
  <r>
    <x v="1"/>
    <x v="1"/>
    <e v="#N/A"/>
    <e v="#N/A"/>
    <e v="#N/A"/>
    <e v="#N/A"/>
    <s v="Rutilus rutilus"/>
    <x v="11"/>
    <s v="Almindelig"/>
    <x v="0"/>
    <x v="1"/>
    <x v="1"/>
    <s v="Present_Ct&lt;41"/>
  </r>
  <r>
    <x v="1"/>
    <x v="1"/>
    <e v="#N/A"/>
    <e v="#N/A"/>
    <e v="#N/A"/>
    <e v="#N/A"/>
    <s v="Triturus cristatus"/>
    <x v="12"/>
    <s v="Truet"/>
    <x v="0"/>
    <x v="0"/>
    <x v="0"/>
    <s v="Absent"/>
  </r>
  <r>
    <x v="1"/>
    <x v="1"/>
    <e v="#N/A"/>
    <e v="#N/A"/>
    <e v="#N/A"/>
    <e v="#N/A"/>
    <s v="Triturus cristatus"/>
    <x v="12"/>
    <s v="Truet"/>
    <x v="0"/>
    <x v="0"/>
    <x v="0"/>
    <s v="Absent"/>
  </r>
  <r>
    <x v="1"/>
    <x v="1"/>
    <e v="#N/A"/>
    <e v="#N/A"/>
    <e v="#N/A"/>
    <e v="#N/A"/>
    <s v="Lissotriton vulgaris"/>
    <x v="13"/>
    <s v="Truet"/>
    <x v="0"/>
    <x v="1"/>
    <x v="1"/>
    <s v="Present_Ct&lt;41"/>
  </r>
  <r>
    <x v="1"/>
    <x v="1"/>
    <e v="#N/A"/>
    <e v="#N/A"/>
    <e v="#N/A"/>
    <e v="#N/A"/>
    <s v="Lissotriton vulgaris"/>
    <x v="13"/>
    <s v="Truet"/>
    <x v="1"/>
    <x v="0"/>
    <x v="0"/>
    <s v="Absent"/>
  </r>
  <r>
    <x v="1"/>
    <x v="1"/>
    <e v="#N/A"/>
    <e v="#N/A"/>
    <e v="#N/A"/>
    <e v="#N/A"/>
    <s v="Emys orbicularis"/>
    <x v="14"/>
    <s v="Invasiv"/>
    <x v="0"/>
    <x v="0"/>
    <x v="0"/>
    <s v="Absent"/>
  </r>
  <r>
    <x v="1"/>
    <x v="1"/>
    <e v="#N/A"/>
    <e v="#N/A"/>
    <e v="#N/A"/>
    <e v="#N/A"/>
    <s v="Emys orbicularis"/>
    <x v="14"/>
    <s v="Invasiv"/>
    <x v="0"/>
    <x v="0"/>
    <x v="0"/>
    <s v="Absent"/>
  </r>
  <r>
    <x v="1"/>
    <x v="1"/>
    <e v="#N/A"/>
    <e v="#N/A"/>
    <e v="#N/A"/>
    <e v="#N/A"/>
    <s v="Astacus astacus"/>
    <x v="15"/>
    <s v="Almindelig"/>
    <x v="0"/>
    <x v="0"/>
    <x v="0"/>
    <s v="Absent"/>
  </r>
  <r>
    <x v="1"/>
    <x v="1"/>
    <e v="#N/A"/>
    <e v="#N/A"/>
    <e v="#N/A"/>
    <e v="#N/A"/>
    <s v="Astacus astacus"/>
    <x v="15"/>
    <s v="Almindelig"/>
    <x v="0"/>
    <x v="0"/>
    <x v="0"/>
    <s v="Absent"/>
  </r>
  <r>
    <x v="1"/>
    <x v="1"/>
    <e v="#N/A"/>
    <e v="#N/A"/>
    <e v="#N/A"/>
    <e v="#N/A"/>
    <s v="Pacifastacus leniusculus"/>
    <x v="16"/>
    <s v="Invasiv"/>
    <x v="0"/>
    <x v="0"/>
    <x v="0"/>
    <s v="Absent"/>
  </r>
  <r>
    <x v="1"/>
    <x v="1"/>
    <e v="#N/A"/>
    <e v="#N/A"/>
    <e v="#N/A"/>
    <e v="#N/A"/>
    <s v="Pacifastacus leniusculus"/>
    <x v="16"/>
    <s v="Invasiv"/>
    <x v="0"/>
    <x v="0"/>
    <x v="0"/>
    <s v="Absent"/>
  </r>
  <r>
    <x v="1"/>
    <x v="1"/>
    <e v="#N/A"/>
    <e v="#N/A"/>
    <e v="#N/A"/>
    <e v="#N/A"/>
    <s v="Astacus leptodactylus"/>
    <x v="17"/>
    <s v="Invasiv"/>
    <x v="0"/>
    <x v="0"/>
    <x v="0"/>
    <s v="Absent"/>
  </r>
  <r>
    <x v="1"/>
    <x v="1"/>
    <e v="#N/A"/>
    <e v="#N/A"/>
    <e v="#N/A"/>
    <e v="#N/A"/>
    <s v="Astacus leptodactylus"/>
    <x v="17"/>
    <s v="Invasiv"/>
    <x v="0"/>
    <x v="0"/>
    <x v="0"/>
    <s v="Absent"/>
  </r>
  <r>
    <x v="1"/>
    <x v="1"/>
    <e v="#N/A"/>
    <e v="#N/A"/>
    <e v="#N/A"/>
    <e v="#N/A"/>
    <s v="Cyprinus carpio"/>
    <x v="18"/>
    <s v="Invasiv"/>
    <x v="0"/>
    <x v="1"/>
    <x v="0"/>
    <s v="Present_Ct&gt;41"/>
  </r>
  <r>
    <x v="1"/>
    <x v="1"/>
    <e v="#N/A"/>
    <e v="#N/A"/>
    <e v="#N/A"/>
    <e v="#N/A"/>
    <s v="Cyprinus carpio"/>
    <x v="18"/>
    <s v="Invasiv"/>
    <x v="1"/>
    <x v="0"/>
    <x v="0"/>
    <s v="Absent"/>
  </r>
  <r>
    <x v="1"/>
    <x v="1"/>
    <e v="#N/A"/>
    <e v="#N/A"/>
    <e v="#N/A"/>
    <e v="#N/A"/>
    <s v="Cyprinus carpio"/>
    <x v="18"/>
    <s v="Invasiv"/>
    <x v="0"/>
    <x v="0"/>
    <x v="0"/>
    <s v="Absent"/>
  </r>
  <r>
    <x v="1"/>
    <x v="1"/>
    <e v="#N/A"/>
    <e v="#N/A"/>
    <e v="#N/A"/>
    <e v="#N/A"/>
    <s v="Cyprinus carpio"/>
    <x v="18"/>
    <s v="Invasiv"/>
    <x v="0"/>
    <x v="0"/>
    <x v="0"/>
    <s v="Absent"/>
  </r>
  <r>
    <x v="1"/>
    <x v="1"/>
    <e v="#N/A"/>
    <e v="#N/A"/>
    <e v="#N/A"/>
    <e v="#N/A"/>
    <s v="Anguilla anguilla"/>
    <x v="19"/>
    <s v="Almindelig"/>
    <x v="1"/>
    <x v="0"/>
    <x v="0"/>
    <s v="Absent"/>
  </r>
  <r>
    <x v="1"/>
    <x v="1"/>
    <e v="#N/A"/>
    <e v="#N/A"/>
    <e v="#N/A"/>
    <e v="#N/A"/>
    <s v="Anguilla anguilla"/>
    <x v="19"/>
    <s v="Almindelig"/>
    <x v="1"/>
    <x v="0"/>
    <x v="0"/>
    <s v="Absent"/>
  </r>
  <r>
    <x v="1"/>
    <x v="1"/>
    <e v="#N/A"/>
    <e v="#N/A"/>
    <e v="#N/A"/>
    <e v="#N/A"/>
    <s v="Anguilla anguilla"/>
    <x v="19"/>
    <s v="Almindelig"/>
    <x v="0"/>
    <x v="0"/>
    <x v="0"/>
    <s v="Absent"/>
  </r>
  <r>
    <x v="1"/>
    <x v="1"/>
    <e v="#N/A"/>
    <e v="#N/A"/>
    <e v="#N/A"/>
    <e v="#N/A"/>
    <s v="Anguilla anguilla"/>
    <x v="19"/>
    <s v="Almindelig"/>
    <x v="0"/>
    <x v="0"/>
    <x v="0"/>
    <s v="Absent"/>
  </r>
  <r>
    <x v="2"/>
    <x v="0"/>
    <s v="29-04-2021"/>
    <n v="55.428981"/>
    <n v="11.560167"/>
    <s v="Sorø Sø (Sø i Sorø)"/>
    <s v="Perca fluviatilis"/>
    <x v="10"/>
    <s v="Almindelig"/>
    <x v="0"/>
    <x v="1"/>
    <x v="1"/>
    <s v="Present_Ct&lt;41"/>
  </r>
  <r>
    <x v="2"/>
    <x v="0"/>
    <s v="29-04-2021"/>
    <n v="55.428981"/>
    <n v="11.560167"/>
    <s v="Sorø Sø (Sø i Sorø)"/>
    <s v="Perca fluviatilis"/>
    <x v="10"/>
    <s v="Almindelig"/>
    <x v="0"/>
    <x v="1"/>
    <x v="1"/>
    <s v="Present_Ct&lt;41"/>
  </r>
  <r>
    <x v="2"/>
    <x v="0"/>
    <s v="29-04-2021"/>
    <n v="55.428981"/>
    <n v="11.560167"/>
    <s v="Sorø Sø (Sø i Sorø)"/>
    <s v="Rutilus rutilus"/>
    <x v="11"/>
    <s v="Almindelig"/>
    <x v="1"/>
    <x v="1"/>
    <x v="1"/>
    <s v="Present_Ct&lt;41"/>
  </r>
  <r>
    <x v="2"/>
    <x v="0"/>
    <s v="29-04-2021"/>
    <n v="55.428981"/>
    <n v="11.560167"/>
    <s v="Sorø Sø (Sø i Sorø)"/>
    <s v="Rutilus rutilus"/>
    <x v="11"/>
    <s v="Almindelig"/>
    <x v="0"/>
    <x v="1"/>
    <x v="1"/>
    <s v="Present_Ct&lt;41"/>
  </r>
  <r>
    <x v="2"/>
    <x v="0"/>
    <s v="29-04-2021"/>
    <n v="55.428981"/>
    <n v="11.560167"/>
    <s v="Sorø Sø (Sø i Sorø)"/>
    <s v="Triturus cristatus"/>
    <x v="12"/>
    <s v="Truet"/>
    <x v="0"/>
    <x v="0"/>
    <x v="0"/>
    <s v="Absent"/>
  </r>
  <r>
    <x v="2"/>
    <x v="0"/>
    <s v="29-04-2021"/>
    <n v="55.428981"/>
    <n v="11.560167"/>
    <s v="Sorø Sø (Sø i Sorø)"/>
    <s v="Triturus cristatus"/>
    <x v="12"/>
    <s v="Truet"/>
    <x v="0"/>
    <x v="0"/>
    <x v="0"/>
    <s v="Absent"/>
  </r>
  <r>
    <x v="2"/>
    <x v="0"/>
    <s v="29-04-2021"/>
    <n v="55.428981"/>
    <n v="11.560167"/>
    <s v="Sorø Sø (Sø i Sorø)"/>
    <s v="Esox lucius"/>
    <x v="20"/>
    <s v="Almindelig"/>
    <x v="0"/>
    <x v="1"/>
    <x v="1"/>
    <s v="Present_Ct&lt;41"/>
  </r>
  <r>
    <x v="2"/>
    <x v="0"/>
    <s v="29-04-2021"/>
    <n v="55.428981"/>
    <n v="11.560167"/>
    <s v="Sorø Sø (Sø i Sorø)"/>
    <s v="Esox lucius"/>
    <x v="20"/>
    <s v="Almindelig"/>
    <x v="1"/>
    <x v="1"/>
    <x v="1"/>
    <s v="Present_Ct&lt;41"/>
  </r>
  <r>
    <x v="2"/>
    <x v="0"/>
    <s v="29-04-2021"/>
    <n v="55.428981"/>
    <n v="11.560167"/>
    <s v="Sorø Sø (Sø i Sorø)"/>
    <s v="Cyprinus carpio"/>
    <x v="18"/>
    <s v="Invasiv"/>
    <x v="1"/>
    <x v="0"/>
    <x v="0"/>
    <s v="Absent"/>
  </r>
  <r>
    <x v="2"/>
    <x v="0"/>
    <s v="29-04-2021"/>
    <n v="55.428981"/>
    <n v="11.560167"/>
    <s v="Sorø Sø (Sø i Sorø)"/>
    <s v="Cyprinus carpio"/>
    <x v="18"/>
    <s v="Invasiv"/>
    <x v="0"/>
    <x v="1"/>
    <x v="1"/>
    <s v="Present_Ct&lt;41"/>
  </r>
  <r>
    <x v="2"/>
    <x v="0"/>
    <s v="29-04-2021"/>
    <n v="55.428981"/>
    <n v="11.560167"/>
    <s v="Sorø Sø (Sø i Sorø)"/>
    <s v="Carassius auratus"/>
    <x v="21"/>
    <s v="Invasiv"/>
    <x v="1"/>
    <x v="0"/>
    <x v="0"/>
    <s v="Absent"/>
  </r>
  <r>
    <x v="2"/>
    <x v="0"/>
    <s v="29-04-2021"/>
    <n v="55.428981"/>
    <n v="11.560167"/>
    <s v="Sorø Sø (Sø i Sorø)"/>
    <s v="Carassius auratus"/>
    <x v="21"/>
    <s v="Invasiv"/>
    <x v="0"/>
    <x v="0"/>
    <x v="0"/>
    <s v="Absent"/>
  </r>
  <r>
    <x v="2"/>
    <x v="0"/>
    <s v="29-04-2021"/>
    <n v="55.428981"/>
    <n v="11.560167"/>
    <s v="Sorø Sø (Sø i Sorø)"/>
    <s v="Lissotriton vulgaris"/>
    <x v="13"/>
    <s v="Truet"/>
    <x v="0"/>
    <x v="0"/>
    <x v="0"/>
    <s v="Absent"/>
  </r>
  <r>
    <x v="2"/>
    <x v="0"/>
    <s v="29-04-2021"/>
    <n v="55.428981"/>
    <n v="11.560167"/>
    <s v="Sorø Sø (Sø i Sorø)"/>
    <s v="Lissotriton vulgaris"/>
    <x v="13"/>
    <s v="Truet"/>
    <x v="0"/>
    <x v="0"/>
    <x v="0"/>
    <s v="Absent"/>
  </r>
  <r>
    <x v="2"/>
    <x v="0"/>
    <s v="29-04-2021"/>
    <n v="55.428981"/>
    <n v="11.560167"/>
    <s v="Sorø Sø (Sø i Sorø)"/>
    <s v="Astacus astacus"/>
    <x v="15"/>
    <s v="Almindelig"/>
    <x v="0"/>
    <x v="0"/>
    <x v="0"/>
    <s v="Absent"/>
  </r>
  <r>
    <x v="2"/>
    <x v="0"/>
    <s v="29-04-2021"/>
    <n v="55.428981"/>
    <n v="11.560167"/>
    <s v="Sorø Sø (Sø i Sorø)"/>
    <s v="Astacus astacus"/>
    <x v="15"/>
    <s v="Almindelig"/>
    <x v="1"/>
    <x v="0"/>
    <x v="0"/>
    <s v="Absent"/>
  </r>
  <r>
    <x v="2"/>
    <x v="0"/>
    <s v="29-04-2021"/>
    <n v="55.428981"/>
    <n v="11.560167"/>
    <s v="Sorø Sø (Sø i Sorø)"/>
    <s v="Pacifastacus leniusculus"/>
    <x v="16"/>
    <s v="Invasiv"/>
    <x v="1"/>
    <x v="0"/>
    <x v="0"/>
    <s v="Absent"/>
  </r>
  <r>
    <x v="2"/>
    <x v="0"/>
    <s v="29-04-2021"/>
    <n v="55.428981"/>
    <n v="11.560167"/>
    <s v="Sorø Sø (Sø i Sorø)"/>
    <s v="Pacifastacus leniusculus"/>
    <x v="16"/>
    <s v="Invasiv"/>
    <x v="1"/>
    <x v="0"/>
    <x v="0"/>
    <s v="Absent"/>
  </r>
  <r>
    <x v="2"/>
    <x v="0"/>
    <s v="29-04-2021"/>
    <n v="55.428981"/>
    <n v="11.560167"/>
    <s v="Sorø Sø (Sø i Sorø)"/>
    <s v="Astacus leptodactylus"/>
    <x v="17"/>
    <s v="Invasiv"/>
    <x v="0"/>
    <x v="0"/>
    <x v="0"/>
    <s v="Absent"/>
  </r>
  <r>
    <x v="2"/>
    <x v="0"/>
    <s v="29-04-2021"/>
    <n v="55.428981"/>
    <n v="11.560167"/>
    <s v="Sorø Sø (Sø i Sorø)"/>
    <s v="Astacus leptodactylus"/>
    <x v="17"/>
    <s v="Invasiv"/>
    <x v="0"/>
    <x v="0"/>
    <x v="0"/>
    <s v="Absent"/>
  </r>
  <r>
    <x v="2"/>
    <x v="0"/>
    <s v="29-04-2021"/>
    <n v="55.428981"/>
    <n v="11.560167"/>
    <s v="Sorø Sø (Sø i Sorø)"/>
    <s v="Eriocheir sinensis"/>
    <x v="5"/>
    <s v="Invasiv"/>
    <x v="0"/>
    <x v="0"/>
    <x v="0"/>
    <s v="Absent"/>
  </r>
  <r>
    <x v="2"/>
    <x v="0"/>
    <s v="29-04-2021"/>
    <n v="55.428981"/>
    <n v="11.560167"/>
    <s v="Sorø Sø (Sø i Sorø)"/>
    <s v="Eriocheir sinensis"/>
    <x v="5"/>
    <s v="Invasiv"/>
    <x v="1"/>
    <x v="0"/>
    <x v="0"/>
    <s v="Absent"/>
  </r>
  <r>
    <x v="2"/>
    <x v="0"/>
    <s v="29-04-2021"/>
    <n v="55.428981"/>
    <n v="11.560167"/>
    <s v="Sorø Sø (Sø i Sorø)"/>
    <s v="Dytiscus latissimus"/>
    <x v="22"/>
    <s v="Sjælden"/>
    <x v="0"/>
    <x v="0"/>
    <x v="0"/>
    <s v="Absent"/>
  </r>
  <r>
    <x v="2"/>
    <x v="0"/>
    <s v="29-04-2021"/>
    <n v="55.428981"/>
    <n v="11.560167"/>
    <s v="Sorø Sø (Sø i Sorø)"/>
    <s v="Dytiscus latissimus"/>
    <x v="22"/>
    <s v="Sjælden"/>
    <x v="0"/>
    <x v="0"/>
    <x v="0"/>
    <s v="Absent"/>
  </r>
  <r>
    <x v="3"/>
    <x v="0"/>
    <s v="15-04-2022"/>
    <n v="57.028993999999997"/>
    <n v="8.5943349999999992"/>
    <s v="Nors sø"/>
    <s v="Perca fluviatilis"/>
    <x v="10"/>
    <s v="Almindelig"/>
    <x v="1"/>
    <x v="1"/>
    <x v="1"/>
    <s v="Present_Ct&lt;41"/>
  </r>
  <r>
    <x v="3"/>
    <x v="0"/>
    <s v="15-04-2022"/>
    <n v="57.028993999999997"/>
    <n v="8.5943349999999992"/>
    <s v="Nors sø"/>
    <s v="Perca fluviatilis"/>
    <x v="10"/>
    <s v="Almindelig"/>
    <x v="0"/>
    <x v="1"/>
    <x v="1"/>
    <s v="Present_Ct&lt;41"/>
  </r>
  <r>
    <x v="3"/>
    <x v="0"/>
    <s v="15-04-2022"/>
    <n v="57.028993999999997"/>
    <n v="8.5943349999999992"/>
    <s v="Nors sø"/>
    <s v="Rutilus rutilus"/>
    <x v="11"/>
    <s v="Almindelig"/>
    <x v="0"/>
    <x v="1"/>
    <x v="1"/>
    <s v="Present_Ct&lt;41"/>
  </r>
  <r>
    <x v="3"/>
    <x v="0"/>
    <s v="15-04-2022"/>
    <n v="57.028993999999997"/>
    <n v="8.5943349999999992"/>
    <s v="Nors sø"/>
    <s v="Rutilus rutilus"/>
    <x v="11"/>
    <s v="Almindelig"/>
    <x v="0"/>
    <x v="1"/>
    <x v="1"/>
    <s v="Present_Ct&lt;41"/>
  </r>
  <r>
    <x v="3"/>
    <x v="0"/>
    <s v="15-04-2022"/>
    <n v="57.028993999999997"/>
    <n v="8.5943349999999992"/>
    <s v="Nors sø"/>
    <s v="Esox lucius"/>
    <x v="20"/>
    <s v="Almindelig"/>
    <x v="0"/>
    <x v="1"/>
    <x v="1"/>
    <s v="Present_Ct&lt;41"/>
  </r>
  <r>
    <x v="3"/>
    <x v="0"/>
    <s v="15-04-2022"/>
    <n v="57.028993999999997"/>
    <n v="8.5943349999999992"/>
    <s v="Nors sø"/>
    <s v="Esox lucius"/>
    <x v="20"/>
    <s v="Almindelig"/>
    <x v="0"/>
    <x v="1"/>
    <x v="1"/>
    <s v="Present_Ct&lt;41"/>
  </r>
  <r>
    <x v="3"/>
    <x v="0"/>
    <s v="15-04-2022"/>
    <n v="57.028993999999997"/>
    <n v="8.5943349999999992"/>
    <s v="Nors sø"/>
    <s v="Cyprinus carpio"/>
    <x v="18"/>
    <s v="Invasiv"/>
    <x v="0"/>
    <x v="0"/>
    <x v="0"/>
    <s v="Absent"/>
  </r>
  <r>
    <x v="3"/>
    <x v="0"/>
    <s v="15-04-2022"/>
    <n v="57.028993999999997"/>
    <n v="8.5943349999999992"/>
    <s v="Nors sø"/>
    <s v="Cyprinus carpio"/>
    <x v="18"/>
    <s v="Invasiv"/>
    <x v="0"/>
    <x v="1"/>
    <x v="1"/>
    <s v="Present_Ct&lt;41"/>
  </r>
  <r>
    <x v="3"/>
    <x v="0"/>
    <s v="15-04-2022"/>
    <n v="57.028993999999997"/>
    <n v="8.5943349999999992"/>
    <s v="Nors sø"/>
    <s v="Carassius auratus"/>
    <x v="21"/>
    <s v="Invasiv"/>
    <x v="0"/>
    <x v="0"/>
    <x v="0"/>
    <s v="Absent"/>
  </r>
  <r>
    <x v="3"/>
    <x v="0"/>
    <s v="15-04-2022"/>
    <n v="57.028993999999997"/>
    <n v="8.5943349999999992"/>
    <s v="Nors sø"/>
    <s v="Carassius auratus"/>
    <x v="21"/>
    <s v="Invasiv"/>
    <x v="0"/>
    <x v="0"/>
    <x v="0"/>
    <s v="Absent"/>
  </r>
  <r>
    <x v="3"/>
    <x v="0"/>
    <s v="15-04-2022"/>
    <n v="57.028993999999997"/>
    <n v="8.5943349999999992"/>
    <s v="Nors sø"/>
    <s v="Anguilla anguilla"/>
    <x v="19"/>
    <s v="Almindelig"/>
    <x v="1"/>
    <x v="0"/>
    <x v="0"/>
    <s v="Absent"/>
  </r>
  <r>
    <x v="3"/>
    <x v="0"/>
    <s v="15-04-2022"/>
    <n v="57.028993999999997"/>
    <n v="8.5943349999999992"/>
    <s v="Nors sø"/>
    <s v="Anguilla anguilla"/>
    <x v="19"/>
    <s v="Almindelig"/>
    <x v="1"/>
    <x v="0"/>
    <x v="0"/>
    <s v="Absent"/>
  </r>
  <r>
    <x v="3"/>
    <x v="0"/>
    <s v="15-04-2022"/>
    <n v="57.028993999999997"/>
    <n v="8.5943349999999992"/>
    <s v="Nors sø"/>
    <s v="Astacus astacus"/>
    <x v="15"/>
    <s v="Almindelig"/>
    <x v="0"/>
    <x v="0"/>
    <x v="0"/>
    <s v="Absent"/>
  </r>
  <r>
    <x v="3"/>
    <x v="0"/>
    <s v="15-04-2022"/>
    <n v="57.028993999999997"/>
    <n v="8.5943349999999992"/>
    <s v="Nors sø"/>
    <s v="Astacus astacus"/>
    <x v="15"/>
    <s v="Almindelig"/>
    <x v="0"/>
    <x v="0"/>
    <x v="0"/>
    <s v="Absent"/>
  </r>
  <r>
    <x v="3"/>
    <x v="0"/>
    <s v="15-04-2022"/>
    <n v="57.028993999999997"/>
    <n v="8.5943349999999992"/>
    <s v="Nors sø"/>
    <s v="Pacifastacus leniusculus"/>
    <x v="16"/>
    <s v="Invasiv"/>
    <x v="0"/>
    <x v="0"/>
    <x v="0"/>
    <s v="Absent"/>
  </r>
  <r>
    <x v="3"/>
    <x v="0"/>
    <s v="15-04-2022"/>
    <n v="57.028993999999997"/>
    <n v="8.5943349999999992"/>
    <s v="Nors sø"/>
    <s v="Pacifastacus leniusculus"/>
    <x v="16"/>
    <s v="Invasiv"/>
    <x v="0"/>
    <x v="0"/>
    <x v="0"/>
    <s v="Absent"/>
  </r>
  <r>
    <x v="3"/>
    <x v="0"/>
    <s v="15-04-2022"/>
    <n v="57.028993999999997"/>
    <n v="8.5943349999999992"/>
    <s v="Nors sø"/>
    <s v="Astacus leptodactylus"/>
    <x v="17"/>
    <s v="Invasiv"/>
    <x v="0"/>
    <x v="0"/>
    <x v="0"/>
    <s v="Absent"/>
  </r>
  <r>
    <x v="3"/>
    <x v="0"/>
    <s v="15-04-2022"/>
    <n v="57.028993999999997"/>
    <n v="8.5943349999999992"/>
    <s v="Nors sø"/>
    <s v="Astacus leptodactylus"/>
    <x v="17"/>
    <s v="Invasiv"/>
    <x v="0"/>
    <x v="0"/>
    <x v="0"/>
    <s v="Absent"/>
  </r>
  <r>
    <x v="3"/>
    <x v="0"/>
    <s v="15-04-2022"/>
    <n v="57.028993999999997"/>
    <n v="8.5943349999999992"/>
    <s v="Nors sø"/>
    <s v="Eriocheir sinensis"/>
    <x v="5"/>
    <s v="Invasiv"/>
    <x v="0"/>
    <x v="0"/>
    <x v="0"/>
    <s v="Absent"/>
  </r>
  <r>
    <x v="3"/>
    <x v="0"/>
    <s v="15-04-2022"/>
    <n v="57.028993999999997"/>
    <n v="8.5943349999999992"/>
    <s v="Nors sø"/>
    <s v="Eriocheir sinensis"/>
    <x v="5"/>
    <s v="Invasiv"/>
    <x v="0"/>
    <x v="0"/>
    <x v="0"/>
    <s v="Absent"/>
  </r>
  <r>
    <x v="3"/>
    <x v="0"/>
    <s v="15-04-2022"/>
    <n v="57.028993999999997"/>
    <n v="8.5943349999999992"/>
    <s v="Nors sø"/>
    <s v="Dytiscus latissimus"/>
    <x v="22"/>
    <s v="Sjælden"/>
    <x v="1"/>
    <x v="0"/>
    <x v="0"/>
    <s v="Absent"/>
  </r>
  <r>
    <x v="3"/>
    <x v="0"/>
    <s v="15-04-2022"/>
    <n v="57.028993999999997"/>
    <n v="8.5943349999999992"/>
    <s v="Nors sø"/>
    <s v="Dytiscus latissimus"/>
    <x v="22"/>
    <s v="Sjælden"/>
    <x v="0"/>
    <x v="0"/>
    <x v="0"/>
    <s v="Absent"/>
  </r>
  <r>
    <x v="3"/>
    <x v="0"/>
    <s v="15-04-2022"/>
    <n v="57.028993999999997"/>
    <n v="8.5943349999999992"/>
    <s v="Nors sø"/>
    <s v="Triturus cristatus"/>
    <x v="12"/>
    <s v="Truet"/>
    <x v="0"/>
    <x v="0"/>
    <x v="0"/>
    <s v="Absent"/>
  </r>
  <r>
    <x v="3"/>
    <x v="0"/>
    <s v="15-04-2022"/>
    <n v="57.028993999999997"/>
    <n v="8.5943349999999992"/>
    <s v="Nors sø"/>
    <s v="Triturus cristatus"/>
    <x v="12"/>
    <s v="Truet"/>
    <x v="0"/>
    <x v="0"/>
    <x v="0"/>
    <s v="Absent"/>
  </r>
  <r>
    <x v="4"/>
    <x v="0"/>
    <s v="27-04-2022"/>
    <n v="55.708210000000001"/>
    <n v="9.5571560000000009"/>
    <s v="Vejlefjord"/>
    <s v="Platichthys flesus"/>
    <x v="0"/>
    <s v="Almindelig"/>
    <x v="0"/>
    <x v="0"/>
    <x v="0"/>
    <s v="Absent"/>
  </r>
  <r>
    <x v="4"/>
    <x v="0"/>
    <s v="27-04-2022"/>
    <n v="55.708210000000001"/>
    <n v="9.5571560000000009"/>
    <s v="Vejlefjord"/>
    <s v="Platichthys flesus"/>
    <x v="0"/>
    <s v="Almindelig"/>
    <x v="0"/>
    <x v="0"/>
    <x v="0"/>
    <s v="Absent"/>
  </r>
  <r>
    <x v="4"/>
    <x v="0"/>
    <s v="27-04-2022"/>
    <n v="55.708210000000001"/>
    <n v="9.5571560000000009"/>
    <s v="Vejlefjord"/>
    <s v="Gadus morhua"/>
    <x v="1"/>
    <s v="Almindelig"/>
    <x v="0"/>
    <x v="0"/>
    <x v="0"/>
    <s v="Absent"/>
  </r>
  <r>
    <x v="4"/>
    <x v="0"/>
    <s v="27-04-2022"/>
    <n v="55.708210000000001"/>
    <n v="9.5571560000000009"/>
    <s v="Vejlefjord"/>
    <s v="Gadus morhua"/>
    <x v="1"/>
    <s v="Almindelig"/>
    <x v="0"/>
    <x v="0"/>
    <x v="0"/>
    <s v="Absent"/>
  </r>
  <r>
    <x v="4"/>
    <x v="0"/>
    <s v="27-04-2022"/>
    <n v="55.708210000000001"/>
    <n v="9.5571560000000009"/>
    <s v="Vejlefjord"/>
    <s v="Mya arenaria"/>
    <x v="2"/>
    <s v="Almindelig"/>
    <x v="0"/>
    <x v="1"/>
    <x v="1"/>
    <s v="Present_Ct&lt;41"/>
  </r>
  <r>
    <x v="4"/>
    <x v="0"/>
    <s v="27-04-2022"/>
    <n v="55.708210000000001"/>
    <n v="9.5571560000000009"/>
    <s v="Vejlefjord"/>
    <s v="Mya arenaria"/>
    <x v="2"/>
    <s v="Almindelig"/>
    <x v="0"/>
    <x v="1"/>
    <x v="1"/>
    <s v="Present_Ct&lt;41"/>
  </r>
  <r>
    <x v="4"/>
    <x v="0"/>
    <s v="27-04-2022"/>
    <n v="55.708210000000001"/>
    <n v="9.5571560000000009"/>
    <s v="Vejlefjord"/>
    <s v="Mnemiopsis leidyi"/>
    <x v="3"/>
    <s v="Invasiv"/>
    <x v="0"/>
    <x v="0"/>
    <x v="0"/>
    <s v="Absent"/>
  </r>
  <r>
    <x v="4"/>
    <x v="0"/>
    <s v="27-04-2022"/>
    <n v="55.708210000000001"/>
    <n v="9.5571560000000009"/>
    <s v="Vejlefjord"/>
    <s v="Mnemiopsis leidyi"/>
    <x v="3"/>
    <s v="Invasiv"/>
    <x v="0"/>
    <x v="0"/>
    <x v="0"/>
    <s v="Absent"/>
  </r>
  <r>
    <x v="4"/>
    <x v="0"/>
    <s v="27-04-2022"/>
    <n v="55.708210000000001"/>
    <n v="9.5571560000000009"/>
    <s v="Vejlefjord"/>
    <s v="Perca fluviatilis"/>
    <x v="10"/>
    <s v="Almindelig"/>
    <x v="0"/>
    <x v="0"/>
    <x v="0"/>
    <s v="Absent"/>
  </r>
  <r>
    <x v="4"/>
    <x v="0"/>
    <s v="27-04-2022"/>
    <n v="55.708210000000001"/>
    <n v="9.5571560000000009"/>
    <s v="Vejlefjord"/>
    <s v="Perca fluviatilis"/>
    <x v="10"/>
    <s v="Almindelig"/>
    <x v="1"/>
    <x v="0"/>
    <x v="0"/>
    <s v="Absent"/>
  </r>
  <r>
    <x v="4"/>
    <x v="0"/>
    <s v="27-04-2022"/>
    <n v="55.708210000000001"/>
    <n v="9.5571560000000009"/>
    <s v="Vejlefjord"/>
    <s v="Eriocheir sinensis"/>
    <x v="5"/>
    <s v="Invasiv"/>
    <x v="0"/>
    <x v="0"/>
    <x v="0"/>
    <s v="Absent"/>
  </r>
  <r>
    <x v="4"/>
    <x v="0"/>
    <s v="27-04-2022"/>
    <n v="55.708210000000001"/>
    <n v="9.5571560000000009"/>
    <s v="Vejlefjord"/>
    <s v="Eriocheir sinensis"/>
    <x v="5"/>
    <s v="Invasiv"/>
    <x v="0"/>
    <x v="0"/>
    <x v="0"/>
    <s v="Absent"/>
  </r>
  <r>
    <x v="4"/>
    <x v="0"/>
    <s v="27-04-2022"/>
    <n v="55.708210000000001"/>
    <n v="9.5571560000000009"/>
    <s v="Vejlefjord"/>
    <s v="Rhithropanopeus harrisii"/>
    <x v="6"/>
    <s v="Invasiv"/>
    <x v="0"/>
    <x v="0"/>
    <x v="0"/>
    <s v="Absent"/>
  </r>
  <r>
    <x v="4"/>
    <x v="0"/>
    <s v="27-04-2022"/>
    <n v="55.708210000000001"/>
    <n v="9.5571560000000009"/>
    <s v="Vejlefjord"/>
    <s v="Rhithropanopeus harrisii"/>
    <x v="6"/>
    <s v="Invasiv"/>
    <x v="0"/>
    <x v="0"/>
    <x v="0"/>
    <s v="Absent"/>
  </r>
  <r>
    <x v="4"/>
    <x v="0"/>
    <s v="27-04-2022"/>
    <n v="55.708210000000001"/>
    <n v="9.5571560000000009"/>
    <s v="Vejlefjord"/>
    <s v="Anguilla anguilla"/>
    <x v="19"/>
    <s v="Almindelig"/>
    <x v="1"/>
    <x v="0"/>
    <x v="0"/>
    <s v="Absent"/>
  </r>
  <r>
    <x v="4"/>
    <x v="0"/>
    <s v="27-04-2022"/>
    <n v="55.708210000000001"/>
    <n v="9.5571560000000009"/>
    <s v="Vejlefjord"/>
    <s v="Anguilla anguilla"/>
    <x v="19"/>
    <s v="Almindelig"/>
    <x v="1"/>
    <x v="0"/>
    <x v="0"/>
    <s v="Absent"/>
  </r>
  <r>
    <x v="4"/>
    <x v="0"/>
    <s v="27-04-2022"/>
    <n v="55.708210000000001"/>
    <n v="9.5571560000000009"/>
    <s v="Vejlefjord"/>
    <s v="Magallana gigas"/>
    <x v="8"/>
    <s v="Invasiv"/>
    <x v="0"/>
    <x v="1"/>
    <x v="0"/>
    <s v="Present_Ct&gt;41"/>
  </r>
  <r>
    <x v="4"/>
    <x v="0"/>
    <s v="27-04-2022"/>
    <n v="55.708210000000001"/>
    <n v="9.5571560000000009"/>
    <s v="Vejlefjord"/>
    <s v="Magallana gigas"/>
    <x v="8"/>
    <s v="Invasiv"/>
    <x v="0"/>
    <x v="0"/>
    <x v="0"/>
    <s v="Absent"/>
  </r>
  <r>
    <x v="4"/>
    <x v="0"/>
    <s v="27-04-2022"/>
    <n v="55.708210000000001"/>
    <n v="9.5571560000000009"/>
    <s v="Vejlefjord"/>
    <s v="Neogobius melanostomus"/>
    <x v="9"/>
    <s v="Invasiv"/>
    <x v="1"/>
    <x v="1"/>
    <x v="1"/>
    <s v="Present_Ct&lt;41"/>
  </r>
  <r>
    <x v="4"/>
    <x v="0"/>
    <s v="27-04-2022"/>
    <n v="55.708210000000001"/>
    <n v="9.5571560000000009"/>
    <s v="Vejlefjord"/>
    <s v="Neogobius melanostomus"/>
    <x v="9"/>
    <s v="Invasiv"/>
    <x v="0"/>
    <x v="0"/>
    <x v="0"/>
    <s v="Absent"/>
  </r>
  <r>
    <x v="4"/>
    <x v="0"/>
    <s v="27-04-2022"/>
    <n v="55.708210000000001"/>
    <n v="9.5571560000000009"/>
    <s v="Vejlefjord"/>
    <s v="Hemigrapsus takanoi"/>
    <x v="23"/>
    <s v="Invasiv"/>
    <x v="0"/>
    <x v="0"/>
    <x v="0"/>
    <s v="Absent"/>
  </r>
  <r>
    <x v="4"/>
    <x v="0"/>
    <s v="27-04-2022"/>
    <n v="55.708210000000001"/>
    <n v="9.5571560000000009"/>
    <s v="Vejlefjord"/>
    <s v="Hemigrapsus takanoi"/>
    <x v="23"/>
    <s v="Invasiv"/>
    <x v="0"/>
    <x v="0"/>
    <x v="0"/>
    <s v="Absent"/>
  </r>
  <r>
    <x v="4"/>
    <x v="0"/>
    <s v="27-04-2022"/>
    <n v="55.708210000000001"/>
    <n v="9.5571560000000009"/>
    <s v="Vejlefjord"/>
    <s v="Hemigrapsus sanguineus"/>
    <x v="24"/>
    <s v="Invasiv"/>
    <x v="0"/>
    <x v="0"/>
    <x v="0"/>
    <s v="Absent"/>
  </r>
  <r>
    <x v="4"/>
    <x v="0"/>
    <s v="27-04-2022"/>
    <n v="55.708210000000001"/>
    <n v="9.5571560000000009"/>
    <s v="Vejlefjord"/>
    <s v="Hemigrapsus sanguineus"/>
    <x v="24"/>
    <s v="Invasiv"/>
    <x v="0"/>
    <x v="0"/>
    <x v="0"/>
    <s v="Absent"/>
  </r>
  <r>
    <x v="5"/>
    <x v="2"/>
    <s v="20-04-2022"/>
    <n v="56.551793000000004"/>
    <n v="8.3081949999999996"/>
    <s v="Lemvig havn"/>
    <s v="Platichthys flesus"/>
    <x v="0"/>
    <s v="Almindelig"/>
    <x v="0"/>
    <x v="0"/>
    <x v="0"/>
    <s v="Absent"/>
  </r>
  <r>
    <x v="5"/>
    <x v="2"/>
    <s v="20-04-2022"/>
    <n v="56.551793000000004"/>
    <n v="8.3081949999999996"/>
    <s v="Lemvig havn"/>
    <s v="Platichthys flesus"/>
    <x v="0"/>
    <s v="Almindelig"/>
    <x v="1"/>
    <x v="1"/>
    <x v="1"/>
    <s v="Present_Ct&lt;41"/>
  </r>
  <r>
    <x v="5"/>
    <x v="2"/>
    <s v="20-04-2022"/>
    <n v="56.551793000000004"/>
    <n v="8.3081949999999996"/>
    <s v="Lemvig havn"/>
    <s v="Gadus morhua"/>
    <x v="1"/>
    <s v="Almindelig"/>
    <x v="0"/>
    <x v="1"/>
    <x v="0"/>
    <s v="Present_Ct&gt;41"/>
  </r>
  <r>
    <x v="5"/>
    <x v="2"/>
    <s v="20-04-2022"/>
    <n v="56.551793000000004"/>
    <n v="8.3081949999999996"/>
    <s v="Lemvig havn"/>
    <s v="Gadus morhua"/>
    <x v="1"/>
    <s v="Almindelig"/>
    <x v="0"/>
    <x v="0"/>
    <x v="0"/>
    <s v="Absent"/>
  </r>
  <r>
    <x v="5"/>
    <x v="2"/>
    <s v="20-04-2022"/>
    <n v="56.551793000000004"/>
    <n v="8.3081949999999996"/>
    <s v="Lemvig havn"/>
    <s v="Mya arenaria"/>
    <x v="2"/>
    <s v="Almindelig"/>
    <x v="1"/>
    <x v="1"/>
    <x v="1"/>
    <s v="Present_Ct&lt;41"/>
  </r>
  <r>
    <x v="5"/>
    <x v="2"/>
    <s v="20-04-2022"/>
    <n v="56.551793000000004"/>
    <n v="8.3081949999999996"/>
    <s v="Lemvig havn"/>
    <s v="Mya arenaria"/>
    <x v="2"/>
    <s v="Almindelig"/>
    <x v="0"/>
    <x v="1"/>
    <x v="1"/>
    <s v="Present_Ct&lt;41"/>
  </r>
  <r>
    <x v="5"/>
    <x v="2"/>
    <s v="20-04-2022"/>
    <n v="56.551793000000004"/>
    <n v="8.3081949999999996"/>
    <s v="Lemvig havn"/>
    <s v="Mnemiopsis leidyi"/>
    <x v="3"/>
    <s v="Invasiv"/>
    <x v="0"/>
    <x v="1"/>
    <x v="1"/>
    <s v="Present_Ct&lt;41"/>
  </r>
  <r>
    <x v="5"/>
    <x v="2"/>
    <s v="20-04-2022"/>
    <n v="56.551793000000004"/>
    <n v="8.3081949999999996"/>
    <s v="Lemvig havn"/>
    <s v="Mnemiopsis leidyi"/>
    <x v="3"/>
    <s v="Invasiv"/>
    <x v="0"/>
    <x v="1"/>
    <x v="1"/>
    <s v="Present_Ct&lt;41"/>
  </r>
  <r>
    <x v="5"/>
    <x v="2"/>
    <s v="20-04-2022"/>
    <n v="56.551793000000004"/>
    <n v="8.3081949999999996"/>
    <s v="Lemvig havn"/>
    <s v="Perca fluviatilis"/>
    <x v="10"/>
    <s v="Almindelig"/>
    <x v="0"/>
    <x v="0"/>
    <x v="0"/>
    <s v="Absent"/>
  </r>
  <r>
    <x v="5"/>
    <x v="2"/>
    <s v="20-04-2022"/>
    <n v="56.551793000000004"/>
    <n v="8.3081949999999996"/>
    <s v="Lemvig havn"/>
    <s v="Perca fluviatilis"/>
    <x v="10"/>
    <s v="Almindelig"/>
    <x v="0"/>
    <x v="0"/>
    <x v="0"/>
    <s v="Absent"/>
  </r>
  <r>
    <x v="5"/>
    <x v="2"/>
    <s v="20-04-2022"/>
    <n v="56.551793000000004"/>
    <n v="8.3081949999999996"/>
    <s v="Lemvig havn"/>
    <s v="Eriocheir sinensis"/>
    <x v="5"/>
    <s v="Invasiv"/>
    <x v="0"/>
    <x v="0"/>
    <x v="0"/>
    <s v="Absent"/>
  </r>
  <r>
    <x v="5"/>
    <x v="2"/>
    <s v="20-04-2022"/>
    <n v="56.551793000000004"/>
    <n v="8.3081949999999996"/>
    <s v="Lemvig havn"/>
    <s v="Eriocheir sinensis"/>
    <x v="5"/>
    <s v="Invasiv"/>
    <x v="0"/>
    <x v="0"/>
    <x v="0"/>
    <s v="Absent"/>
  </r>
  <r>
    <x v="5"/>
    <x v="2"/>
    <s v="20-04-2022"/>
    <n v="56.551793000000004"/>
    <n v="8.3081949999999996"/>
    <s v="Lemvig havn"/>
    <s v="Rhithropanopeus harrisii"/>
    <x v="6"/>
    <s v="Invasiv"/>
    <x v="0"/>
    <x v="0"/>
    <x v="0"/>
    <s v="Absent"/>
  </r>
  <r>
    <x v="5"/>
    <x v="2"/>
    <s v="20-04-2022"/>
    <n v="56.551793000000004"/>
    <n v="8.3081949999999996"/>
    <s v="Lemvig havn"/>
    <s v="Rhithropanopeus harrisii"/>
    <x v="6"/>
    <s v="Invasiv"/>
    <x v="0"/>
    <x v="0"/>
    <x v="0"/>
    <s v="Absent"/>
  </r>
  <r>
    <x v="5"/>
    <x v="2"/>
    <s v="20-04-2022"/>
    <n v="56.551793000000004"/>
    <n v="8.3081949999999996"/>
    <s v="Lemvig havn"/>
    <s v="Anguilla anguilla"/>
    <x v="19"/>
    <s v="Almindelig"/>
    <x v="1"/>
    <x v="0"/>
    <x v="0"/>
    <s v="Absent"/>
  </r>
  <r>
    <x v="5"/>
    <x v="2"/>
    <s v="20-04-2022"/>
    <n v="56.551793000000004"/>
    <n v="8.3081949999999996"/>
    <s v="Lemvig havn"/>
    <s v="Anguilla anguilla"/>
    <x v="19"/>
    <s v="Almindelig"/>
    <x v="1"/>
    <x v="0"/>
    <x v="0"/>
    <s v="Absent"/>
  </r>
  <r>
    <x v="5"/>
    <x v="2"/>
    <s v="20-04-2022"/>
    <n v="56.551793000000004"/>
    <n v="8.3081949999999996"/>
    <s v="Lemvig havn"/>
    <s v="Magallana gigas"/>
    <x v="8"/>
    <s v="Invasiv"/>
    <x v="0"/>
    <x v="0"/>
    <x v="0"/>
    <s v="Absent"/>
  </r>
  <r>
    <x v="5"/>
    <x v="2"/>
    <s v="20-04-2022"/>
    <n v="56.551793000000004"/>
    <n v="8.3081949999999996"/>
    <s v="Lemvig havn"/>
    <s v="Magallana gigas"/>
    <x v="8"/>
    <s v="Invasiv"/>
    <x v="1"/>
    <x v="0"/>
    <x v="0"/>
    <s v="Absent"/>
  </r>
  <r>
    <x v="5"/>
    <x v="2"/>
    <s v="20-04-2022"/>
    <n v="56.551793000000004"/>
    <n v="8.3081949999999996"/>
    <s v="Lemvig havn"/>
    <s v="Neogobius melanostomus"/>
    <x v="9"/>
    <s v="Invasiv"/>
    <x v="0"/>
    <x v="0"/>
    <x v="0"/>
    <s v="Absent"/>
  </r>
  <r>
    <x v="5"/>
    <x v="2"/>
    <s v="20-04-2022"/>
    <n v="56.551793000000004"/>
    <n v="8.3081949999999996"/>
    <s v="Lemvig havn"/>
    <s v="Neogobius melanostomus"/>
    <x v="9"/>
    <s v="Invasiv"/>
    <x v="0"/>
    <x v="0"/>
    <x v="0"/>
    <s v="Absent"/>
  </r>
  <r>
    <x v="5"/>
    <x v="2"/>
    <s v="20-04-2022"/>
    <n v="56.551793000000004"/>
    <n v="8.3081949999999996"/>
    <s v="Lemvig havn"/>
    <s v="Hemigrapsus takanoi"/>
    <x v="23"/>
    <s v="Invasiv"/>
    <x v="0"/>
    <x v="0"/>
    <x v="0"/>
    <s v="Absent"/>
  </r>
  <r>
    <x v="5"/>
    <x v="2"/>
    <s v="20-04-2022"/>
    <n v="56.551793000000004"/>
    <n v="8.3081949999999996"/>
    <s v="Lemvig havn"/>
    <s v="Hemigrapsus takanoi"/>
    <x v="23"/>
    <s v="Invasiv"/>
    <x v="0"/>
    <x v="0"/>
    <x v="0"/>
    <s v="Absent"/>
  </r>
  <r>
    <x v="5"/>
    <x v="2"/>
    <s v="20-04-2022"/>
    <n v="56.551793000000004"/>
    <n v="8.3081949999999996"/>
    <s v="Lemvig havn"/>
    <s v="Hemigrapsus sanguineus"/>
    <x v="24"/>
    <s v="Invasiv"/>
    <x v="0"/>
    <x v="0"/>
    <x v="0"/>
    <s v="Absent"/>
  </r>
  <r>
    <x v="5"/>
    <x v="2"/>
    <s v="20-04-2022"/>
    <n v="56.551793000000004"/>
    <n v="8.3081949999999996"/>
    <s v="Lemvig havn"/>
    <s v="Hemigrapsus sanguineus"/>
    <x v="24"/>
    <s v="Invasiv"/>
    <x v="0"/>
    <x v="0"/>
    <x v="0"/>
    <s v="Absent"/>
  </r>
  <r>
    <x v="6"/>
    <x v="0"/>
    <s v="12-05-2022"/>
    <n v="55.650956000000001"/>
    <n v="12.076515000000001"/>
    <s v="Roskilde fjord"/>
    <s v="Platichthys flesus"/>
    <x v="0"/>
    <s v="Almindelig"/>
    <x v="0"/>
    <x v="0"/>
    <x v="0"/>
    <s v="Absent"/>
  </r>
  <r>
    <x v="6"/>
    <x v="0"/>
    <s v="12-05-2022"/>
    <n v="55.650956000000001"/>
    <n v="12.076515000000001"/>
    <s v="Roskilde fjord"/>
    <s v="Platichthys flesus"/>
    <x v="0"/>
    <s v="Almindelig"/>
    <x v="1"/>
    <x v="1"/>
    <x v="1"/>
    <s v="Present_Ct&lt;41"/>
  </r>
  <r>
    <x v="6"/>
    <x v="0"/>
    <s v="12-05-2022"/>
    <n v="55.650956000000001"/>
    <n v="12.076515000000001"/>
    <s v="Roskilde fjord"/>
    <s v="Gadus morhua"/>
    <x v="1"/>
    <s v="Almindelig"/>
    <x v="0"/>
    <x v="0"/>
    <x v="0"/>
    <s v="Absent"/>
  </r>
  <r>
    <x v="6"/>
    <x v="0"/>
    <s v="12-05-2022"/>
    <n v="55.650956000000001"/>
    <n v="12.076515000000001"/>
    <s v="Roskilde fjord"/>
    <s v="Gadus morhua"/>
    <x v="1"/>
    <s v="Almindelig"/>
    <x v="0"/>
    <x v="0"/>
    <x v="0"/>
    <s v="Absent"/>
  </r>
  <r>
    <x v="6"/>
    <x v="0"/>
    <s v="12-05-2022"/>
    <n v="55.650956000000001"/>
    <n v="12.076515000000001"/>
    <s v="Roskilde fjord"/>
    <s v="Mya arenaria"/>
    <x v="2"/>
    <s v="Almindelig"/>
    <x v="1"/>
    <x v="1"/>
    <x v="1"/>
    <s v="Present_Ct&lt;41"/>
  </r>
  <r>
    <x v="6"/>
    <x v="0"/>
    <s v="12-05-2022"/>
    <n v="55.650956000000001"/>
    <n v="12.076515000000001"/>
    <s v="Roskilde fjord"/>
    <s v="Mya arenaria"/>
    <x v="2"/>
    <s v="Almindelig"/>
    <x v="1"/>
    <x v="0"/>
    <x v="0"/>
    <s v="Absent"/>
  </r>
  <r>
    <x v="6"/>
    <x v="0"/>
    <s v="12-05-2022"/>
    <n v="55.650956000000001"/>
    <n v="12.076515000000001"/>
    <s v="Roskilde fjord"/>
    <s v="Mnemiopsis leidyi"/>
    <x v="3"/>
    <s v="Invasiv"/>
    <x v="0"/>
    <x v="0"/>
    <x v="0"/>
    <s v="Absent"/>
  </r>
  <r>
    <x v="6"/>
    <x v="0"/>
    <s v="12-05-2022"/>
    <n v="55.650956000000001"/>
    <n v="12.076515000000001"/>
    <s v="Roskilde fjord"/>
    <s v="Mnemiopsis leidyi"/>
    <x v="3"/>
    <s v="Invasiv"/>
    <x v="0"/>
    <x v="0"/>
    <x v="0"/>
    <s v="Absent"/>
  </r>
  <r>
    <x v="6"/>
    <x v="0"/>
    <s v="12-05-2022"/>
    <n v="55.650956000000001"/>
    <n v="12.076515000000001"/>
    <s v="Roskilde fjord"/>
    <s v="Perca fluviatilis"/>
    <x v="10"/>
    <s v="Almindelig"/>
    <x v="0"/>
    <x v="0"/>
    <x v="0"/>
    <s v="Absent"/>
  </r>
  <r>
    <x v="6"/>
    <x v="0"/>
    <s v="12-05-2022"/>
    <n v="55.650956000000001"/>
    <n v="12.076515000000001"/>
    <s v="Roskilde fjord"/>
    <s v="Perca fluviatilis"/>
    <x v="10"/>
    <s v="Almindelig"/>
    <x v="0"/>
    <x v="0"/>
    <x v="0"/>
    <s v="Absent"/>
  </r>
  <r>
    <x v="6"/>
    <x v="0"/>
    <s v="12-05-2022"/>
    <n v="55.650956000000001"/>
    <n v="12.076515000000001"/>
    <s v="Roskilde fjord"/>
    <s v="Eriocheir sinensis"/>
    <x v="5"/>
    <s v="Invasiv"/>
    <x v="1"/>
    <x v="0"/>
    <x v="0"/>
    <s v="Absent"/>
  </r>
  <r>
    <x v="6"/>
    <x v="0"/>
    <s v="12-05-2022"/>
    <n v="55.650956000000001"/>
    <n v="12.076515000000001"/>
    <s v="Roskilde fjord"/>
    <s v="Eriocheir sinensis"/>
    <x v="5"/>
    <s v="Invasiv"/>
    <x v="0"/>
    <x v="0"/>
    <x v="0"/>
    <s v="Absent"/>
  </r>
  <r>
    <x v="6"/>
    <x v="0"/>
    <s v="12-05-2022"/>
    <n v="55.650956000000001"/>
    <n v="12.076515000000001"/>
    <s v="Roskilde fjord"/>
    <s v="Rhithropanopeus harrisii"/>
    <x v="6"/>
    <s v="Invasiv"/>
    <x v="1"/>
    <x v="0"/>
    <x v="0"/>
    <s v="Absent"/>
  </r>
  <r>
    <x v="6"/>
    <x v="0"/>
    <s v="12-05-2022"/>
    <n v="55.650956000000001"/>
    <n v="12.076515000000001"/>
    <s v="Roskilde fjord"/>
    <s v="Rhithropanopeus harrisii"/>
    <x v="6"/>
    <s v="Invasiv"/>
    <x v="0"/>
    <x v="0"/>
    <x v="0"/>
    <s v="Absent"/>
  </r>
  <r>
    <x v="6"/>
    <x v="0"/>
    <s v="12-05-2022"/>
    <n v="55.650956000000001"/>
    <n v="12.076515000000001"/>
    <s v="Roskilde fjord"/>
    <s v="Anguilla anguilla"/>
    <x v="19"/>
    <s v="Almindelig"/>
    <x v="1"/>
    <x v="0"/>
    <x v="0"/>
    <s v="Absent"/>
  </r>
  <r>
    <x v="6"/>
    <x v="0"/>
    <s v="12-05-2022"/>
    <n v="55.650956000000001"/>
    <n v="12.076515000000001"/>
    <s v="Roskilde fjord"/>
    <s v="Anguilla anguilla"/>
    <x v="19"/>
    <s v="Almindelig"/>
    <x v="1"/>
    <x v="0"/>
    <x v="0"/>
    <s v="Absent"/>
  </r>
  <r>
    <x v="6"/>
    <x v="0"/>
    <s v="12-05-2022"/>
    <n v="55.650956000000001"/>
    <n v="12.076515000000001"/>
    <s v="Roskilde fjord"/>
    <s v="Magallana gigas"/>
    <x v="8"/>
    <s v="Invasiv"/>
    <x v="0"/>
    <x v="0"/>
    <x v="0"/>
    <s v="Absent"/>
  </r>
  <r>
    <x v="6"/>
    <x v="0"/>
    <s v="12-05-2022"/>
    <n v="55.650956000000001"/>
    <n v="12.076515000000001"/>
    <s v="Roskilde fjord"/>
    <s v="Magallana gigas"/>
    <x v="8"/>
    <s v="Invasiv"/>
    <x v="0"/>
    <x v="0"/>
    <x v="0"/>
    <s v="Absent"/>
  </r>
  <r>
    <x v="6"/>
    <x v="0"/>
    <s v="12-05-2022"/>
    <n v="55.650956000000001"/>
    <n v="12.076515000000001"/>
    <s v="Roskilde fjord"/>
    <s v="Neogobius melanostomus"/>
    <x v="9"/>
    <s v="Invasiv"/>
    <x v="0"/>
    <x v="0"/>
    <x v="0"/>
    <s v="Absent"/>
  </r>
  <r>
    <x v="6"/>
    <x v="0"/>
    <s v="12-05-2022"/>
    <n v="55.650956000000001"/>
    <n v="12.076515000000001"/>
    <s v="Roskilde fjord"/>
    <s v="Neogobius melanostomus"/>
    <x v="9"/>
    <s v="Invasiv"/>
    <x v="1"/>
    <x v="1"/>
    <x v="1"/>
    <s v="Present_Ct&lt;41"/>
  </r>
  <r>
    <x v="6"/>
    <x v="0"/>
    <s v="12-05-2022"/>
    <n v="55.650956000000001"/>
    <n v="12.076515000000001"/>
    <s v="Roskilde fjord"/>
    <s v="Hemigrapsus takanoi"/>
    <x v="23"/>
    <s v="Invasiv"/>
    <x v="1"/>
    <x v="1"/>
    <x v="1"/>
    <s v="Present_Ct&lt;41"/>
  </r>
  <r>
    <x v="6"/>
    <x v="0"/>
    <s v="12-05-2022"/>
    <n v="55.650956000000001"/>
    <n v="12.076515000000001"/>
    <s v="Roskilde fjord"/>
    <s v="Hemigrapsus takanoi"/>
    <x v="23"/>
    <s v="Invasiv"/>
    <x v="1"/>
    <x v="0"/>
    <x v="0"/>
    <s v="Absent"/>
  </r>
  <r>
    <x v="6"/>
    <x v="0"/>
    <s v="12-05-2022"/>
    <n v="55.650956000000001"/>
    <n v="12.076515000000001"/>
    <s v="Roskilde fjord"/>
    <s v="Hemigrapsus sanguineus"/>
    <x v="24"/>
    <s v="Invasiv"/>
    <x v="0"/>
    <x v="0"/>
    <x v="0"/>
    <s v="Absent"/>
  </r>
  <r>
    <x v="6"/>
    <x v="0"/>
    <s v="12-05-2022"/>
    <n v="55.650956000000001"/>
    <n v="12.076515000000001"/>
    <s v="Roskilde fjord"/>
    <s v="Hemigrapsus sanguineus"/>
    <x v="24"/>
    <s v="Invasiv"/>
    <x v="0"/>
    <x v="0"/>
    <x v="0"/>
    <s v="Absent"/>
  </r>
  <r>
    <x v="7"/>
    <x v="0"/>
    <s v="17-05-2022"/>
    <n v="55.674069000000003"/>
    <n v="12.555826"/>
    <s v="Skt. Jørgens sø"/>
    <s v="Perca fluviatilis"/>
    <x v="10"/>
    <s v="Almindelig"/>
    <x v="0"/>
    <x v="1"/>
    <x v="1"/>
    <s v="Present_Ct&lt;41"/>
  </r>
  <r>
    <x v="7"/>
    <x v="0"/>
    <s v="17-05-2022"/>
    <n v="55.674069000000003"/>
    <n v="12.555826"/>
    <s v="Skt. Jørgens sø"/>
    <s v="Perca fluviatilis"/>
    <x v="10"/>
    <s v="Almindelig"/>
    <x v="0"/>
    <x v="1"/>
    <x v="1"/>
    <s v="Present_Ct&lt;41"/>
  </r>
  <r>
    <x v="7"/>
    <x v="0"/>
    <s v="17-05-2022"/>
    <n v="55.674069000000003"/>
    <n v="12.555826"/>
    <s v="Skt. Jørgens sø"/>
    <s v="Rutilus rutilus"/>
    <x v="11"/>
    <s v="Almindelig"/>
    <x v="0"/>
    <x v="1"/>
    <x v="1"/>
    <s v="Present_Ct&lt;41"/>
  </r>
  <r>
    <x v="7"/>
    <x v="0"/>
    <s v="17-05-2022"/>
    <n v="55.674069000000003"/>
    <n v="12.555826"/>
    <s v="Skt. Jørgens sø"/>
    <s v="Rutilus rutilus"/>
    <x v="11"/>
    <s v="Almindelig"/>
    <x v="0"/>
    <x v="1"/>
    <x v="1"/>
    <s v="Present_Ct&lt;41"/>
  </r>
  <r>
    <x v="7"/>
    <x v="0"/>
    <s v="17-05-2022"/>
    <n v="55.674069000000003"/>
    <n v="12.555826"/>
    <s v="Skt. Jørgens sø"/>
    <s v="Esox lucius"/>
    <x v="20"/>
    <s v="Almindelig"/>
    <x v="1"/>
    <x v="0"/>
    <x v="0"/>
    <s v="Absent"/>
  </r>
  <r>
    <x v="7"/>
    <x v="0"/>
    <s v="17-05-2022"/>
    <n v="55.674069000000003"/>
    <n v="12.555826"/>
    <s v="Skt. Jørgens sø"/>
    <s v="Esox lucius"/>
    <x v="20"/>
    <s v="Almindelig"/>
    <x v="0"/>
    <x v="0"/>
    <x v="0"/>
    <s v="Absent"/>
  </r>
  <r>
    <x v="7"/>
    <x v="0"/>
    <s v="17-05-2022"/>
    <n v="55.674069000000003"/>
    <n v="12.555826"/>
    <s v="Skt. Jørgens sø"/>
    <s v="Cyprinus carpio"/>
    <x v="18"/>
    <s v="Invasiv"/>
    <x v="0"/>
    <x v="0"/>
    <x v="0"/>
    <s v="Absent"/>
  </r>
  <r>
    <x v="7"/>
    <x v="0"/>
    <s v="17-05-2022"/>
    <n v="55.674069000000003"/>
    <n v="12.555826"/>
    <s v="Skt. Jørgens sø"/>
    <s v="Cyprinus carpio"/>
    <x v="18"/>
    <s v="Invasiv"/>
    <x v="0"/>
    <x v="1"/>
    <x v="1"/>
    <s v="Present_Ct&lt;41"/>
  </r>
  <r>
    <x v="7"/>
    <x v="0"/>
    <s v="17-05-2022"/>
    <n v="55.674069000000003"/>
    <n v="12.555826"/>
    <s v="Skt. Jørgens sø"/>
    <s v="Carassius auratus"/>
    <x v="21"/>
    <s v="Invasiv"/>
    <x v="0"/>
    <x v="0"/>
    <x v="0"/>
    <s v="Absent"/>
  </r>
  <r>
    <x v="7"/>
    <x v="0"/>
    <s v="17-05-2022"/>
    <n v="55.674069000000003"/>
    <n v="12.555826"/>
    <s v="Skt. Jørgens sø"/>
    <s v="Carassius auratus"/>
    <x v="21"/>
    <s v="Invasiv"/>
    <x v="0"/>
    <x v="0"/>
    <x v="0"/>
    <s v="Absent"/>
  </r>
  <r>
    <x v="7"/>
    <x v="0"/>
    <s v="17-05-2022"/>
    <n v="55.674069000000003"/>
    <n v="12.555826"/>
    <s v="Skt. Jørgens sø"/>
    <s v="Anguilla anguilla"/>
    <x v="19"/>
    <s v="Almindelig"/>
    <x v="1"/>
    <x v="0"/>
    <x v="0"/>
    <s v="Absent"/>
  </r>
  <r>
    <x v="7"/>
    <x v="0"/>
    <s v="17-05-2022"/>
    <n v="55.674069000000003"/>
    <n v="12.555826"/>
    <s v="Skt. Jørgens sø"/>
    <s v="Anguilla anguilla"/>
    <x v="19"/>
    <s v="Almindelig"/>
    <x v="1"/>
    <x v="0"/>
    <x v="0"/>
    <s v="Absent"/>
  </r>
  <r>
    <x v="7"/>
    <x v="0"/>
    <s v="17-05-2022"/>
    <n v="55.674069000000003"/>
    <n v="12.555826"/>
    <s v="Skt. Jørgens sø"/>
    <s v="Astacus astacus"/>
    <x v="15"/>
    <s v="Almindelig"/>
    <x v="1"/>
    <x v="0"/>
    <x v="0"/>
    <s v="Absent"/>
  </r>
  <r>
    <x v="7"/>
    <x v="0"/>
    <s v="17-05-2022"/>
    <n v="55.674069000000003"/>
    <n v="12.555826"/>
    <s v="Skt. Jørgens sø"/>
    <s v="Astacus astacus"/>
    <x v="15"/>
    <s v="Almindelig"/>
    <x v="0"/>
    <x v="0"/>
    <x v="0"/>
    <s v="Absent"/>
  </r>
  <r>
    <x v="7"/>
    <x v="0"/>
    <s v="17-05-2022"/>
    <n v="55.674069000000003"/>
    <n v="12.555826"/>
    <s v="Skt. Jørgens sø"/>
    <s v="Pacifastacus leniusculus"/>
    <x v="16"/>
    <s v="Invasiv"/>
    <x v="1"/>
    <x v="0"/>
    <x v="0"/>
    <s v="Absent"/>
  </r>
  <r>
    <x v="7"/>
    <x v="0"/>
    <s v="17-05-2022"/>
    <n v="55.674069000000003"/>
    <n v="12.555826"/>
    <s v="Skt. Jørgens sø"/>
    <s v="Pacifastacus leniusculus"/>
    <x v="16"/>
    <s v="Invasiv"/>
    <x v="0"/>
    <x v="0"/>
    <x v="0"/>
    <s v="Absent"/>
  </r>
  <r>
    <x v="7"/>
    <x v="0"/>
    <s v="17-05-2022"/>
    <n v="55.674069000000003"/>
    <n v="12.555826"/>
    <s v="Skt. Jørgens sø"/>
    <s v="Astacus leptodactylus"/>
    <x v="17"/>
    <s v="Invasiv"/>
    <x v="0"/>
    <x v="0"/>
    <x v="0"/>
    <s v="Absent"/>
  </r>
  <r>
    <x v="7"/>
    <x v="0"/>
    <s v="17-05-2022"/>
    <n v="55.674069000000003"/>
    <n v="12.555826"/>
    <s v="Skt. Jørgens sø"/>
    <s v="Astacus leptodactylus"/>
    <x v="17"/>
    <s v="Invasiv"/>
    <x v="0"/>
    <x v="0"/>
    <x v="0"/>
    <s v="Absent"/>
  </r>
  <r>
    <x v="7"/>
    <x v="0"/>
    <s v="17-05-2022"/>
    <n v="55.674069000000003"/>
    <n v="12.555826"/>
    <s v="Skt. Jørgens sø"/>
    <s v="Eriocheir sinensis"/>
    <x v="5"/>
    <s v="Invasiv"/>
    <x v="0"/>
    <x v="0"/>
    <x v="0"/>
    <s v="Absent"/>
  </r>
  <r>
    <x v="7"/>
    <x v="0"/>
    <s v="17-05-2022"/>
    <n v="55.674069000000003"/>
    <n v="12.555826"/>
    <s v="Skt. Jørgens sø"/>
    <s v="Eriocheir sinensis"/>
    <x v="5"/>
    <s v="Invasiv"/>
    <x v="0"/>
    <x v="0"/>
    <x v="0"/>
    <s v="Absent"/>
  </r>
  <r>
    <x v="7"/>
    <x v="0"/>
    <s v="17-05-2022"/>
    <n v="55.674069000000003"/>
    <n v="12.555826"/>
    <s v="Skt. Jørgens sø"/>
    <s v="Dytiscus latissimus"/>
    <x v="22"/>
    <s v="Sjælden"/>
    <x v="0"/>
    <x v="0"/>
    <x v="0"/>
    <s v="Absent"/>
  </r>
  <r>
    <x v="7"/>
    <x v="0"/>
    <s v="17-05-2022"/>
    <n v="55.674069000000003"/>
    <n v="12.555826"/>
    <s v="Skt. Jørgens sø"/>
    <s v="Dytiscus latissimus"/>
    <x v="22"/>
    <s v="Sjælden"/>
    <x v="0"/>
    <x v="0"/>
    <x v="0"/>
    <s v="Absent"/>
  </r>
  <r>
    <x v="7"/>
    <x v="0"/>
    <s v="17-05-2022"/>
    <n v="55.674069000000003"/>
    <n v="12.555826"/>
    <s v="Skt. Jørgens sø"/>
    <s v="Lutra lutra"/>
    <x v="25"/>
    <s v="Almindelig"/>
    <x v="1"/>
    <x v="0"/>
    <x v="0"/>
    <s v="Absent"/>
  </r>
  <r>
    <x v="7"/>
    <x v="0"/>
    <s v="17-05-2022"/>
    <n v="55.674069000000003"/>
    <n v="12.555826"/>
    <s v="Skt. Jørgens sø"/>
    <s v="Lutra lutra"/>
    <x v="25"/>
    <s v="Almindelig"/>
    <x v="1"/>
    <x v="0"/>
    <x v="0"/>
    <s v="Absent"/>
  </r>
  <r>
    <x v="8"/>
    <x v="2"/>
    <s v="12-05-2022"/>
    <n v="56.6954724"/>
    <n v="9.2992709999999992"/>
    <s v="Lovns bredning"/>
    <s v="Perca fluviatilis"/>
    <x v="10"/>
    <s v="Almindelig"/>
    <x v="0"/>
    <x v="0"/>
    <x v="0"/>
    <s v="Absent"/>
  </r>
  <r>
    <x v="8"/>
    <x v="2"/>
    <s v="12-05-2022"/>
    <n v="56.6954724"/>
    <n v="9.2992709999999992"/>
    <s v="Lovns bredning"/>
    <s v="Perca fluviatilis"/>
    <x v="10"/>
    <s v="Almindelig"/>
    <x v="0"/>
    <x v="0"/>
    <x v="0"/>
    <s v="Absent"/>
  </r>
  <r>
    <x v="8"/>
    <x v="2"/>
    <s v="12-05-2022"/>
    <n v="56.6954724"/>
    <n v="9.2992709999999992"/>
    <s v="Lovns bredning"/>
    <s v="Platichthys flesus"/>
    <x v="0"/>
    <s v="Almindelig"/>
    <x v="0"/>
    <x v="0"/>
    <x v="0"/>
    <s v="Absent"/>
  </r>
  <r>
    <x v="8"/>
    <x v="2"/>
    <s v="12-05-2022"/>
    <n v="56.6954724"/>
    <n v="9.2992709999999992"/>
    <s v="Lovns bredning"/>
    <s v="Platichthys flesus"/>
    <x v="0"/>
    <s v="Almindelig"/>
    <x v="0"/>
    <x v="0"/>
    <x v="0"/>
    <s v="Absent"/>
  </r>
  <r>
    <x v="8"/>
    <x v="2"/>
    <s v="12-05-2022"/>
    <n v="56.6954724"/>
    <n v="9.2992709999999992"/>
    <s v="Lovns bredning"/>
    <s v="Magallana gigas"/>
    <x v="8"/>
    <s v="Invasiv"/>
    <x v="0"/>
    <x v="0"/>
    <x v="0"/>
    <s v="Absent"/>
  </r>
  <r>
    <x v="8"/>
    <x v="2"/>
    <s v="12-05-2022"/>
    <n v="56.6954724"/>
    <n v="9.2992709999999992"/>
    <s v="Lovns bredning"/>
    <s v="Magallana gigas"/>
    <x v="8"/>
    <s v="Invasiv"/>
    <x v="0"/>
    <x v="0"/>
    <x v="0"/>
    <s v="Absent"/>
  </r>
  <r>
    <x v="8"/>
    <x v="2"/>
    <s v="12-05-2022"/>
    <n v="56.6954724"/>
    <n v="9.2992709999999992"/>
    <s v="Lovns bredning"/>
    <s v="Phocoena phocoena"/>
    <x v="26"/>
    <s v="Almindelig"/>
    <x v="1"/>
    <x v="1"/>
    <x v="1"/>
    <s v="Present_Ct&lt;41"/>
  </r>
  <r>
    <x v="8"/>
    <x v="2"/>
    <s v="12-05-2022"/>
    <n v="56.6954724"/>
    <n v="9.2992709999999992"/>
    <s v="Lovns bredning"/>
    <s v="Phocoena phocoena"/>
    <x v="26"/>
    <s v="Almindelig"/>
    <x v="1"/>
    <x v="1"/>
    <x v="0"/>
    <s v="Present_Ct&gt;41"/>
  </r>
  <r>
    <x v="8"/>
    <x v="2"/>
    <s v="12-05-2022"/>
    <n v="56.6954724"/>
    <n v="9.2992709999999992"/>
    <s v="Lovns bredning"/>
    <s v="Callinectes sapidus"/>
    <x v="27"/>
    <s v="Invasiv"/>
    <x v="0"/>
    <x v="0"/>
    <x v="0"/>
    <s v="Absent"/>
  </r>
  <r>
    <x v="8"/>
    <x v="2"/>
    <s v="12-05-2022"/>
    <n v="56.6954724"/>
    <n v="9.2992709999999992"/>
    <s v="Lovns bredning"/>
    <s v="Callinectes sapidus"/>
    <x v="27"/>
    <s v="Invasiv"/>
    <x v="0"/>
    <x v="0"/>
    <x v="0"/>
    <s v="Absent"/>
  </r>
  <r>
    <x v="8"/>
    <x v="2"/>
    <s v="12-05-2022"/>
    <n v="56.6954724"/>
    <n v="9.2992709999999992"/>
    <s v="Lovns bredning"/>
    <s v="Mnemiopsis leidyi"/>
    <x v="3"/>
    <s v="Invasiv"/>
    <x v="1"/>
    <x v="0"/>
    <x v="0"/>
    <s v="Absent"/>
  </r>
  <r>
    <x v="8"/>
    <x v="2"/>
    <s v="12-05-2022"/>
    <n v="56.6954724"/>
    <n v="9.2992709999999992"/>
    <s v="Lovns bredning"/>
    <s v="Mnemiopsis leidyi"/>
    <x v="3"/>
    <s v="Invasiv"/>
    <x v="0"/>
    <x v="0"/>
    <x v="0"/>
    <s v="Absent"/>
  </r>
  <r>
    <x v="8"/>
    <x v="2"/>
    <s v="12-05-2022"/>
    <n v="56.6954724"/>
    <n v="9.2992709999999992"/>
    <s v="Lovns bredning"/>
    <s v="Hemigrapsus takanoi"/>
    <x v="23"/>
    <s v="Invasiv"/>
    <x v="0"/>
    <x v="0"/>
    <x v="0"/>
    <s v="Absent"/>
  </r>
  <r>
    <x v="8"/>
    <x v="2"/>
    <s v="12-05-2022"/>
    <n v="56.6954724"/>
    <n v="9.2992709999999992"/>
    <s v="Lovns bredning"/>
    <s v="Hemigrapsus takanoi"/>
    <x v="23"/>
    <s v="Invasiv"/>
    <x v="0"/>
    <x v="0"/>
    <x v="0"/>
    <s v="Absent"/>
  </r>
  <r>
    <x v="8"/>
    <x v="2"/>
    <s v="12-05-2022"/>
    <n v="56.6954724"/>
    <n v="9.2992709999999992"/>
    <s v="Lovns bredning"/>
    <s v="Alexandrium ostenfeldii"/>
    <x v="28"/>
    <s v="Toksisk"/>
    <x v="0"/>
    <x v="0"/>
    <x v="0"/>
    <s v="Absent"/>
  </r>
  <r>
    <x v="8"/>
    <x v="2"/>
    <s v="12-05-2022"/>
    <n v="56.6954724"/>
    <n v="9.2992709999999992"/>
    <s v="Lovns bredning"/>
    <s v="Alexandrium ostenfeldii"/>
    <x v="28"/>
    <s v="Toksisk"/>
    <x v="0"/>
    <x v="0"/>
    <x v="0"/>
    <s v="Absent"/>
  </r>
  <r>
    <x v="8"/>
    <x v="2"/>
    <s v="12-05-2022"/>
    <n v="56.6954724"/>
    <n v="9.2992709999999992"/>
    <s v="Lovns bredning"/>
    <s v="Prymnesium parvum"/>
    <x v="29"/>
    <s v="Toksisk"/>
    <x v="0"/>
    <x v="0"/>
    <x v="0"/>
    <s v="Absent"/>
  </r>
  <r>
    <x v="8"/>
    <x v="2"/>
    <s v="12-05-2022"/>
    <n v="56.6954724"/>
    <n v="9.2992709999999992"/>
    <s v="Lovns bredning"/>
    <s v="Prymnesium parvum"/>
    <x v="29"/>
    <s v="Toksisk"/>
    <x v="0"/>
    <x v="0"/>
    <x v="0"/>
    <s v="Absent"/>
  </r>
  <r>
    <x v="8"/>
    <x v="2"/>
    <s v="12-05-2022"/>
    <n v="56.6954724"/>
    <n v="9.2992709999999992"/>
    <s v="Lovns bredning"/>
    <s v="Gasterosteus aculeatus"/>
    <x v="30"/>
    <s v="Almindelig"/>
    <x v="1"/>
    <x v="0"/>
    <x v="0"/>
    <s v="Absent"/>
  </r>
  <r>
    <x v="8"/>
    <x v="2"/>
    <s v="12-05-2022"/>
    <n v="56.6954724"/>
    <n v="9.2992709999999992"/>
    <s v="Lovns bredning"/>
    <s v="Gasterosteus aculeatus"/>
    <x v="30"/>
    <s v="Almindelig"/>
    <x v="1"/>
    <x v="0"/>
    <x v="0"/>
    <s v="Absent"/>
  </r>
  <r>
    <x v="8"/>
    <x v="2"/>
    <s v="12-05-2022"/>
    <n v="56.6954724"/>
    <n v="9.2992709999999992"/>
    <s v="Lovns bredning"/>
    <s v="Anguilla anguilla"/>
    <x v="19"/>
    <s v="Almindelig"/>
    <x v="0"/>
    <x v="0"/>
    <x v="0"/>
    <s v="Absent"/>
  </r>
  <r>
    <x v="8"/>
    <x v="2"/>
    <s v="12-05-2022"/>
    <n v="56.6954724"/>
    <n v="9.2992709999999992"/>
    <s v="Lovns bredning"/>
    <s v="Anguilla anguilla"/>
    <x v="19"/>
    <s v="Almindelig"/>
    <x v="0"/>
    <x v="0"/>
    <x v="0"/>
    <s v="Absent"/>
  </r>
  <r>
    <x v="8"/>
    <x v="2"/>
    <s v="12-05-2022"/>
    <n v="56.6954724"/>
    <n v="9.2992709999999992"/>
    <s v="Lovns bredning"/>
    <s v="Neogobius melanostomus"/>
    <x v="9"/>
    <s v="Invasiv"/>
    <x v="0"/>
    <x v="0"/>
    <x v="0"/>
    <s v="Absent"/>
  </r>
  <r>
    <x v="8"/>
    <x v="2"/>
    <s v="12-05-2022"/>
    <n v="56.6954724"/>
    <n v="9.2992709999999992"/>
    <s v="Lovns bredning"/>
    <s v="Neogobius melanostomus"/>
    <x v="9"/>
    <s v="Invasiv"/>
    <x v="0"/>
    <x v="0"/>
    <x v="0"/>
    <s v="Absent"/>
  </r>
  <r>
    <x v="9"/>
    <x v="0"/>
    <s v="19-05-2022"/>
    <n v="54.762340000000002"/>
    <n v="11.902517100000001"/>
    <s v="Storstrøms golfklub"/>
    <s v="Perca fluviatilis"/>
    <x v="10"/>
    <s v="Almindelig"/>
    <x v="0"/>
    <x v="0"/>
    <x v="0"/>
    <s v="Absent"/>
  </r>
  <r>
    <x v="9"/>
    <x v="0"/>
    <s v="19-05-2022"/>
    <n v="54.762340000000002"/>
    <n v="11.902517100000001"/>
    <s v="Storstrøms golfklub"/>
    <s v="Perca fluviatilis"/>
    <x v="10"/>
    <s v="Almindelig"/>
    <x v="0"/>
    <x v="0"/>
    <x v="0"/>
    <s v="Absent"/>
  </r>
  <r>
    <x v="9"/>
    <x v="0"/>
    <s v="19-05-2022"/>
    <n v="54.762340000000002"/>
    <n v="11.902517100000001"/>
    <s v="Storstrøms golfklub"/>
    <s v="Rutilus rutilus"/>
    <x v="11"/>
    <s v="Almindelig"/>
    <x v="0"/>
    <x v="0"/>
    <x v="0"/>
    <s v="Absent"/>
  </r>
  <r>
    <x v="9"/>
    <x v="0"/>
    <s v="19-05-2022"/>
    <n v="54.762340000000002"/>
    <n v="11.902517100000001"/>
    <s v="Storstrøms golfklub"/>
    <s v="Rutilus rutilus"/>
    <x v="11"/>
    <s v="Almindelig"/>
    <x v="0"/>
    <x v="0"/>
    <x v="0"/>
    <s v="Absent"/>
  </r>
  <r>
    <x v="9"/>
    <x v="0"/>
    <s v="19-05-2022"/>
    <n v="54.762340000000002"/>
    <n v="11.902517100000001"/>
    <s v="Storstrøms golfklub"/>
    <s v="Esox lucius"/>
    <x v="20"/>
    <s v="Almindelig"/>
    <x v="0"/>
    <x v="0"/>
    <x v="0"/>
    <s v="Absent"/>
  </r>
  <r>
    <x v="9"/>
    <x v="0"/>
    <s v="19-05-2022"/>
    <n v="54.762340000000002"/>
    <n v="11.902517100000001"/>
    <s v="Storstrøms golfklub"/>
    <s v="Esox lucius"/>
    <x v="20"/>
    <s v="Almindelig"/>
    <x v="0"/>
    <x v="0"/>
    <x v="0"/>
    <s v="Absent"/>
  </r>
  <r>
    <x v="9"/>
    <x v="0"/>
    <s v="19-05-2022"/>
    <n v="54.762340000000002"/>
    <n v="11.902517100000001"/>
    <s v="Storstrøms golfklub"/>
    <s v="Cyprinus carpio"/>
    <x v="18"/>
    <s v="Invasiv"/>
    <x v="1"/>
    <x v="1"/>
    <x v="1"/>
    <s v="Present_Ct&lt;41"/>
  </r>
  <r>
    <x v="9"/>
    <x v="0"/>
    <s v="19-05-2022"/>
    <n v="54.762340000000002"/>
    <n v="11.902517100000001"/>
    <s v="Storstrøms golfklub"/>
    <s v="Cyprinus carpio"/>
    <x v="18"/>
    <s v="Invasiv"/>
    <x v="1"/>
    <x v="1"/>
    <x v="1"/>
    <s v="Present_Ct&lt;41"/>
  </r>
  <r>
    <x v="9"/>
    <x v="0"/>
    <s v="19-05-2022"/>
    <n v="54.762340000000002"/>
    <n v="11.902517100000001"/>
    <s v="Storstrøms golfklub"/>
    <s v="Carassius auratus"/>
    <x v="21"/>
    <s v="Invasiv"/>
    <x v="1"/>
    <x v="0"/>
    <x v="0"/>
    <s v="Absent"/>
  </r>
  <r>
    <x v="9"/>
    <x v="0"/>
    <s v="19-05-2022"/>
    <n v="54.762340000000002"/>
    <n v="11.902517100000001"/>
    <s v="Storstrøms golfklub"/>
    <s v="Carassius auratus"/>
    <x v="21"/>
    <s v="Invasiv"/>
    <x v="1"/>
    <x v="0"/>
    <x v="0"/>
    <s v="Absent"/>
  </r>
  <r>
    <x v="9"/>
    <x v="0"/>
    <s v="19-05-2022"/>
    <n v="54.762340000000002"/>
    <n v="11.902517100000001"/>
    <s v="Storstrøms golfklub"/>
    <s v="Anguilla anguilla"/>
    <x v="19"/>
    <s v="Almindelig"/>
    <x v="0"/>
    <x v="0"/>
    <x v="0"/>
    <s v="Absent"/>
  </r>
  <r>
    <x v="9"/>
    <x v="0"/>
    <s v="19-05-2022"/>
    <n v="54.762340000000002"/>
    <n v="11.902517100000001"/>
    <s v="Storstrøms golfklub"/>
    <s v="Anguilla anguilla"/>
    <x v="19"/>
    <s v="Almindelig"/>
    <x v="0"/>
    <x v="0"/>
    <x v="0"/>
    <s v="Absent"/>
  </r>
  <r>
    <x v="9"/>
    <x v="0"/>
    <s v="19-05-2022"/>
    <n v="54.762340000000002"/>
    <n v="11.902517100000001"/>
    <s v="Storstrøms golfklub"/>
    <s v="Astacus astacus"/>
    <x v="15"/>
    <s v="Almindelig"/>
    <x v="0"/>
    <x v="0"/>
    <x v="0"/>
    <s v="Absent"/>
  </r>
  <r>
    <x v="9"/>
    <x v="0"/>
    <s v="19-05-2022"/>
    <n v="54.762340000000002"/>
    <n v="11.902517100000001"/>
    <s v="Storstrøms golfklub"/>
    <s v="Astacus astacus"/>
    <x v="15"/>
    <s v="Almindelig"/>
    <x v="1"/>
    <x v="0"/>
    <x v="0"/>
    <s v="Absent"/>
  </r>
  <r>
    <x v="9"/>
    <x v="0"/>
    <s v="19-05-2022"/>
    <n v="54.762340000000002"/>
    <n v="11.902517100000001"/>
    <s v="Storstrøms golfklub"/>
    <s v="Pacifastacus leniusculus"/>
    <x v="16"/>
    <s v="Invasiv"/>
    <x v="1"/>
    <x v="0"/>
    <x v="0"/>
    <s v="Absent"/>
  </r>
  <r>
    <x v="9"/>
    <x v="0"/>
    <s v="19-05-2022"/>
    <n v="54.762340000000002"/>
    <n v="11.902517100000001"/>
    <s v="Storstrøms golfklub"/>
    <s v="Pacifastacus leniusculus"/>
    <x v="16"/>
    <s v="Invasiv"/>
    <x v="0"/>
    <x v="0"/>
    <x v="0"/>
    <s v="Absent"/>
  </r>
  <r>
    <x v="9"/>
    <x v="0"/>
    <s v="19-05-2022"/>
    <n v="54.762340000000002"/>
    <n v="11.902517100000001"/>
    <s v="Storstrøms golfklub"/>
    <s v="Astacus leptodactylus"/>
    <x v="17"/>
    <s v="Invasiv"/>
    <x v="0"/>
    <x v="0"/>
    <x v="0"/>
    <s v="Absent"/>
  </r>
  <r>
    <x v="9"/>
    <x v="0"/>
    <s v="19-05-2022"/>
    <n v="54.762340000000002"/>
    <n v="11.902517100000001"/>
    <s v="Storstrøms golfklub"/>
    <s v="Astacus leptodactylus"/>
    <x v="17"/>
    <s v="Invasiv"/>
    <x v="0"/>
    <x v="0"/>
    <x v="0"/>
    <s v="Absent"/>
  </r>
  <r>
    <x v="9"/>
    <x v="0"/>
    <s v="19-05-2022"/>
    <n v="54.762340000000002"/>
    <n v="11.902517100000001"/>
    <s v="Storstrøms golfklub"/>
    <s v="Eriocheir sinensis"/>
    <x v="5"/>
    <s v="Invasiv"/>
    <x v="1"/>
    <x v="0"/>
    <x v="0"/>
    <s v="Absent"/>
  </r>
  <r>
    <x v="9"/>
    <x v="0"/>
    <s v="19-05-2022"/>
    <n v="54.762340000000002"/>
    <n v="11.902517100000001"/>
    <s v="Storstrøms golfklub"/>
    <s v="Eriocheir sinensis"/>
    <x v="5"/>
    <s v="Invasiv"/>
    <x v="1"/>
    <x v="0"/>
    <x v="0"/>
    <s v="Absent"/>
  </r>
  <r>
    <x v="9"/>
    <x v="0"/>
    <s v="19-05-2022"/>
    <n v="54.762340000000002"/>
    <n v="11.902517100000001"/>
    <s v="Storstrøms golfklub"/>
    <s v="Dytiscus latissimus"/>
    <x v="22"/>
    <s v="Sjælden"/>
    <x v="1"/>
    <x v="0"/>
    <x v="0"/>
    <s v="Absent"/>
  </r>
  <r>
    <x v="9"/>
    <x v="0"/>
    <s v="19-05-2022"/>
    <n v="54.762340000000002"/>
    <n v="11.902517100000001"/>
    <s v="Storstrøms golfklub"/>
    <s v="Dytiscus latissimus"/>
    <x v="22"/>
    <s v="Sjælden"/>
    <x v="0"/>
    <x v="0"/>
    <x v="0"/>
    <s v="Absent"/>
  </r>
  <r>
    <x v="9"/>
    <x v="0"/>
    <s v="19-05-2022"/>
    <n v="54.762340000000002"/>
    <n v="11.902517100000001"/>
    <s v="Storstrøms golfklub"/>
    <s v="Lutra lutra"/>
    <x v="25"/>
    <s v="Almindelig"/>
    <x v="0"/>
    <x v="0"/>
    <x v="0"/>
    <s v="Absent"/>
  </r>
  <r>
    <x v="9"/>
    <x v="0"/>
    <s v="19-05-2022"/>
    <n v="54.762340000000002"/>
    <n v="11.902517100000001"/>
    <s v="Storstrøms golfklub"/>
    <s v="Lutra lutra"/>
    <x v="25"/>
    <s v="Almindelig"/>
    <x v="0"/>
    <x v="0"/>
    <x v="0"/>
    <s v="Absent"/>
  </r>
  <r>
    <x v="10"/>
    <x v="0"/>
    <s v="31-05-2022"/>
    <n v="55.171623646049937"/>
    <n v="9.4747973908575247"/>
    <s v="Slivsø (Sø i Haderslev)"/>
    <s v="Perca fluviatilis"/>
    <x v="10"/>
    <s v="Almindelig"/>
    <x v="0"/>
    <x v="1"/>
    <x v="0"/>
    <s v="Present_Ct&gt;41"/>
  </r>
  <r>
    <x v="10"/>
    <x v="0"/>
    <s v="31-05-2022"/>
    <n v="55.171623646049937"/>
    <n v="9.4747973908575247"/>
    <s v="Slivsø (Sø i Haderslev)"/>
    <s v="Perca fluviatilis"/>
    <x v="10"/>
    <s v="Almindelig"/>
    <x v="0"/>
    <x v="0"/>
    <x v="0"/>
    <s v="Absent"/>
  </r>
  <r>
    <x v="10"/>
    <x v="0"/>
    <s v="31-05-2022"/>
    <n v="55.171623646049937"/>
    <n v="9.4747973908575247"/>
    <s v="Slivsø (Sø i Haderslev)"/>
    <s v="Rutilus rutilus"/>
    <x v="11"/>
    <s v="Almindelig"/>
    <x v="0"/>
    <x v="0"/>
    <x v="0"/>
    <s v="Absent"/>
  </r>
  <r>
    <x v="10"/>
    <x v="0"/>
    <s v="31-05-2022"/>
    <n v="55.171623646049937"/>
    <n v="9.4747973908575247"/>
    <s v="Slivsø (Sø i Haderslev)"/>
    <s v="Rutilus rutilus"/>
    <x v="11"/>
    <s v="Almindelig"/>
    <x v="1"/>
    <x v="0"/>
    <x v="0"/>
    <s v="Absent"/>
  </r>
  <r>
    <x v="10"/>
    <x v="0"/>
    <s v="31-05-2022"/>
    <n v="55.171623646049937"/>
    <n v="9.4747973908575247"/>
    <s v="Slivsø (Sø i Haderslev)"/>
    <s v="Esox lucius"/>
    <x v="20"/>
    <s v="Almindelig"/>
    <x v="0"/>
    <x v="0"/>
    <x v="0"/>
    <s v="Absent"/>
  </r>
  <r>
    <x v="10"/>
    <x v="0"/>
    <s v="31-05-2022"/>
    <n v="55.171623646049937"/>
    <n v="9.4747973908575247"/>
    <s v="Slivsø (Sø i Haderslev)"/>
    <s v="Esox lucius"/>
    <x v="20"/>
    <s v="Almindelig"/>
    <x v="1"/>
    <x v="0"/>
    <x v="0"/>
    <s v="Absent"/>
  </r>
  <r>
    <x v="10"/>
    <x v="0"/>
    <s v="31-05-2022"/>
    <n v="55.171623646049937"/>
    <n v="9.4747973908575247"/>
    <s v="Slivsø (Sø i Haderslev)"/>
    <s v="Cyprinus carpio"/>
    <x v="18"/>
    <s v="Invasiv"/>
    <x v="0"/>
    <x v="1"/>
    <x v="1"/>
    <s v="Present_Ct&lt;41"/>
  </r>
  <r>
    <x v="10"/>
    <x v="0"/>
    <s v="31-05-2022"/>
    <n v="55.171623646049937"/>
    <n v="9.4747973908575247"/>
    <s v="Slivsø (Sø i Haderslev)"/>
    <s v="Cyprinus carpio"/>
    <x v="18"/>
    <s v="Invasiv"/>
    <x v="0"/>
    <x v="0"/>
    <x v="0"/>
    <s v="Absent"/>
  </r>
  <r>
    <x v="10"/>
    <x v="0"/>
    <s v="31-05-2022"/>
    <n v="55.171623646049937"/>
    <n v="9.4747973908575247"/>
    <s v="Slivsø (Sø i Haderslev)"/>
    <s v="Carassius auratus"/>
    <x v="21"/>
    <s v="Invasiv"/>
    <x v="1"/>
    <x v="0"/>
    <x v="0"/>
    <s v="Absent"/>
  </r>
  <r>
    <x v="10"/>
    <x v="0"/>
    <s v="31-05-2022"/>
    <n v="55.171623646049937"/>
    <n v="9.4747973908575247"/>
    <s v="Slivsø (Sø i Haderslev)"/>
    <s v="Carassius auratus"/>
    <x v="21"/>
    <s v="Invasiv"/>
    <x v="1"/>
    <x v="0"/>
    <x v="0"/>
    <s v="Absent"/>
  </r>
  <r>
    <x v="10"/>
    <x v="0"/>
    <s v="31-05-2022"/>
    <n v="55.171623646049937"/>
    <n v="9.4747973908575247"/>
    <s v="Slivsø (Sø i Haderslev)"/>
    <s v="Anguilla anguilla"/>
    <x v="19"/>
    <s v="Almindelig"/>
    <x v="1"/>
    <x v="0"/>
    <x v="0"/>
    <s v="Absent"/>
  </r>
  <r>
    <x v="10"/>
    <x v="0"/>
    <s v="31-05-2022"/>
    <n v="55.171623646049937"/>
    <n v="9.4747973908575247"/>
    <s v="Slivsø (Sø i Haderslev)"/>
    <s v="Anguilla anguilla"/>
    <x v="19"/>
    <s v="Almindelig"/>
    <x v="0"/>
    <x v="0"/>
    <x v="0"/>
    <s v="Absent"/>
  </r>
  <r>
    <x v="10"/>
    <x v="0"/>
    <s v="31-05-2022"/>
    <n v="55.171623646049937"/>
    <n v="9.4747973908575247"/>
    <s v="Slivsø (Sø i Haderslev)"/>
    <s v="Astacus astacus"/>
    <x v="15"/>
    <s v="Almindelig"/>
    <x v="0"/>
    <x v="0"/>
    <x v="0"/>
    <s v="Absent"/>
  </r>
  <r>
    <x v="10"/>
    <x v="0"/>
    <s v="31-05-2022"/>
    <n v="55.171623646049937"/>
    <n v="9.4747973908575247"/>
    <s v="Slivsø (Sø i Haderslev)"/>
    <s v="Astacus astacus"/>
    <x v="15"/>
    <s v="Almindelig"/>
    <x v="0"/>
    <x v="0"/>
    <x v="0"/>
    <s v="Absent"/>
  </r>
  <r>
    <x v="10"/>
    <x v="0"/>
    <s v="31-05-2022"/>
    <n v="55.171623646049937"/>
    <n v="9.4747973908575247"/>
    <s v="Slivsø (Sø i Haderslev)"/>
    <s v="Pacifastacus leniusculus"/>
    <x v="16"/>
    <s v="Invasiv"/>
    <x v="0"/>
    <x v="0"/>
    <x v="0"/>
    <s v="Absent"/>
  </r>
  <r>
    <x v="10"/>
    <x v="0"/>
    <s v="31-05-2022"/>
    <n v="55.171623646049937"/>
    <n v="9.4747973908575247"/>
    <s v="Slivsø (Sø i Haderslev)"/>
    <s v="Pacifastacus leniusculus"/>
    <x v="16"/>
    <s v="Invasiv"/>
    <x v="0"/>
    <x v="0"/>
    <x v="0"/>
    <s v="Absent"/>
  </r>
  <r>
    <x v="10"/>
    <x v="0"/>
    <s v="31-05-2022"/>
    <n v="55.171623646049937"/>
    <n v="9.4747973908575247"/>
    <s v="Slivsø (Sø i Haderslev)"/>
    <s v="Astacus leptodactylus"/>
    <x v="17"/>
    <s v="Invasiv"/>
    <x v="1"/>
    <x v="0"/>
    <x v="0"/>
    <s v="Absent"/>
  </r>
  <r>
    <x v="10"/>
    <x v="0"/>
    <s v="31-05-2022"/>
    <n v="55.171623646049937"/>
    <n v="9.4747973908575247"/>
    <s v="Slivsø (Sø i Haderslev)"/>
    <s v="Astacus leptodactylus"/>
    <x v="17"/>
    <s v="Invasiv"/>
    <x v="1"/>
    <x v="0"/>
    <x v="0"/>
    <s v="Absent"/>
  </r>
  <r>
    <x v="10"/>
    <x v="0"/>
    <s v="31-05-2022"/>
    <n v="55.171623646049937"/>
    <n v="9.4747973908575247"/>
    <s v="Slivsø (Sø i Haderslev)"/>
    <s v="Eriocheir sinensis"/>
    <x v="5"/>
    <s v="Invasiv"/>
    <x v="1"/>
    <x v="0"/>
    <x v="0"/>
    <s v="Absent"/>
  </r>
  <r>
    <x v="10"/>
    <x v="0"/>
    <s v="31-05-2022"/>
    <n v="55.171623646049937"/>
    <n v="9.4747973908575247"/>
    <s v="Slivsø (Sø i Haderslev)"/>
    <s v="Eriocheir sinensis"/>
    <x v="5"/>
    <s v="Invasiv"/>
    <x v="1"/>
    <x v="0"/>
    <x v="0"/>
    <s v="Absent"/>
  </r>
  <r>
    <x v="10"/>
    <x v="0"/>
    <s v="31-05-2022"/>
    <n v="55.171623646049937"/>
    <n v="9.4747973908575247"/>
    <s v="Slivsø (Sø i Haderslev)"/>
    <s v="Dytiscus latissimus"/>
    <x v="22"/>
    <s v="Sjælden"/>
    <x v="0"/>
    <x v="0"/>
    <x v="0"/>
    <s v="Absent"/>
  </r>
  <r>
    <x v="10"/>
    <x v="0"/>
    <s v="31-05-2022"/>
    <n v="55.171623646049937"/>
    <n v="9.4747973908575247"/>
    <s v="Slivsø (Sø i Haderslev)"/>
    <s v="Dytiscus latissimus"/>
    <x v="22"/>
    <s v="Sjælden"/>
    <x v="0"/>
    <x v="0"/>
    <x v="0"/>
    <s v="Absent"/>
  </r>
  <r>
    <x v="10"/>
    <x v="0"/>
    <s v="31-05-2022"/>
    <n v="55.171623646049937"/>
    <n v="9.4747973908575247"/>
    <s v="Slivsø (Sø i Haderslev)"/>
    <s v="Lutra lutra"/>
    <x v="25"/>
    <s v="Almindelig"/>
    <x v="0"/>
    <x v="0"/>
    <x v="0"/>
    <s v="Absent"/>
  </r>
  <r>
    <x v="10"/>
    <x v="0"/>
    <s v="31-05-2022"/>
    <n v="55.171623646049937"/>
    <n v="9.4747973908575247"/>
    <s v="Slivsø (Sø i Haderslev)"/>
    <s v="Lutra lutra"/>
    <x v="25"/>
    <s v="Almindelig"/>
    <x v="1"/>
    <x v="0"/>
    <x v="0"/>
    <s v="Absent"/>
  </r>
  <r>
    <x v="11"/>
    <x v="0"/>
    <s v="03-05-2022"/>
    <n v="56.802358464116409"/>
    <n v="9.9355194766480821"/>
    <s v="Madum Sø (Sø i Skørping)"/>
    <s v="Perca fluviatilis"/>
    <x v="10"/>
    <s v="Almindelig"/>
    <x v="0"/>
    <x v="1"/>
    <x v="1"/>
    <s v="Present_Ct&lt;41"/>
  </r>
  <r>
    <x v="11"/>
    <x v="0"/>
    <s v="03-05-2022"/>
    <n v="56.802358464116409"/>
    <n v="9.9355194766480821"/>
    <s v="Madum Sø (Sø i Skørping)"/>
    <s v="Perca fluviatilis"/>
    <x v="10"/>
    <s v="Almindelig"/>
    <x v="0"/>
    <x v="1"/>
    <x v="1"/>
    <s v="Present_Ct&lt;41"/>
  </r>
  <r>
    <x v="11"/>
    <x v="0"/>
    <s v="03-05-2022"/>
    <n v="56.802358464116409"/>
    <n v="9.9355194766480821"/>
    <s v="Madum Sø (Sø i Skørping)"/>
    <s v="Rutilus rutilus"/>
    <x v="11"/>
    <s v="Almindelig"/>
    <x v="0"/>
    <x v="0"/>
    <x v="0"/>
    <s v="Absent"/>
  </r>
  <r>
    <x v="11"/>
    <x v="0"/>
    <s v="03-05-2022"/>
    <n v="56.802358464116409"/>
    <n v="9.9355194766480821"/>
    <s v="Madum Sø (Sø i Skørping)"/>
    <s v="Rutilus rutilus"/>
    <x v="11"/>
    <s v="Almindelig"/>
    <x v="0"/>
    <x v="0"/>
    <x v="0"/>
    <s v="Absent"/>
  </r>
  <r>
    <x v="11"/>
    <x v="0"/>
    <s v="03-05-2022"/>
    <n v="56.802358464116409"/>
    <n v="9.9355194766480821"/>
    <s v="Madum Sø (Sø i Skørping)"/>
    <s v="Esox lucius"/>
    <x v="20"/>
    <s v="Almindelig"/>
    <x v="0"/>
    <x v="1"/>
    <x v="1"/>
    <s v="Present_Ct&lt;41"/>
  </r>
  <r>
    <x v="11"/>
    <x v="0"/>
    <s v="03-05-2022"/>
    <n v="56.802358464116409"/>
    <n v="9.9355194766480821"/>
    <s v="Madum Sø (Sø i Skørping)"/>
    <s v="Esox lucius"/>
    <x v="20"/>
    <s v="Almindelig"/>
    <x v="1"/>
    <x v="1"/>
    <x v="1"/>
    <s v="Present_Ct&lt;41"/>
  </r>
  <r>
    <x v="11"/>
    <x v="0"/>
    <s v="03-05-2022"/>
    <n v="56.802358464116409"/>
    <n v="9.9355194766480821"/>
    <s v="Madum Sø (Sø i Skørping)"/>
    <s v="Cyprinus carpio"/>
    <x v="18"/>
    <s v="Invasiv"/>
    <x v="1"/>
    <x v="0"/>
    <x v="0"/>
    <s v="Absent"/>
  </r>
  <r>
    <x v="11"/>
    <x v="0"/>
    <s v="03-05-2022"/>
    <n v="56.802358464116409"/>
    <n v="9.9355194766480821"/>
    <s v="Madum Sø (Sø i Skørping)"/>
    <s v="Cyprinus carpio"/>
    <x v="18"/>
    <s v="Invasiv"/>
    <x v="0"/>
    <x v="0"/>
    <x v="0"/>
    <s v="Absent"/>
  </r>
  <r>
    <x v="11"/>
    <x v="0"/>
    <s v="03-05-2022"/>
    <n v="56.802358464116409"/>
    <n v="9.9355194766480821"/>
    <s v="Madum Sø (Sø i Skørping)"/>
    <s v="Carassius auratus"/>
    <x v="21"/>
    <s v="Invasiv"/>
    <x v="1"/>
    <x v="0"/>
    <x v="0"/>
    <s v="Absent"/>
  </r>
  <r>
    <x v="11"/>
    <x v="0"/>
    <s v="03-05-2022"/>
    <n v="56.802358464116409"/>
    <n v="9.9355194766480821"/>
    <s v="Madum Sø (Sø i Skørping)"/>
    <s v="Carassius auratus"/>
    <x v="21"/>
    <s v="Invasiv"/>
    <x v="1"/>
    <x v="0"/>
    <x v="0"/>
    <s v="Absent"/>
  </r>
  <r>
    <x v="11"/>
    <x v="0"/>
    <s v="03-05-2022"/>
    <n v="56.802358464116409"/>
    <n v="9.9355194766480821"/>
    <s v="Madum Sø (Sø i Skørping)"/>
    <s v="Anguilla anguilla"/>
    <x v="19"/>
    <s v="Almindelig"/>
    <x v="1"/>
    <x v="0"/>
    <x v="0"/>
    <s v="Absent"/>
  </r>
  <r>
    <x v="11"/>
    <x v="0"/>
    <s v="03-05-2022"/>
    <n v="56.802358464116409"/>
    <n v="9.9355194766480821"/>
    <s v="Madum Sø (Sø i Skørping)"/>
    <s v="Anguilla anguilla"/>
    <x v="19"/>
    <s v="Almindelig"/>
    <x v="0"/>
    <x v="0"/>
    <x v="0"/>
    <s v="Absent"/>
  </r>
  <r>
    <x v="11"/>
    <x v="0"/>
    <s v="03-05-2022"/>
    <n v="56.802358464116409"/>
    <n v="9.9355194766480821"/>
    <s v="Madum Sø (Sø i Skørping)"/>
    <s v="Astacus astacus"/>
    <x v="15"/>
    <s v="Almindelig"/>
    <x v="0"/>
    <x v="0"/>
    <x v="0"/>
    <s v="Absent"/>
  </r>
  <r>
    <x v="11"/>
    <x v="0"/>
    <s v="03-05-2022"/>
    <n v="56.802358464116409"/>
    <n v="9.9355194766480821"/>
    <s v="Madum Sø (Sø i Skørping)"/>
    <s v="Astacus astacus"/>
    <x v="15"/>
    <s v="Almindelig"/>
    <x v="0"/>
    <x v="0"/>
    <x v="0"/>
    <s v="Absent"/>
  </r>
  <r>
    <x v="11"/>
    <x v="0"/>
    <s v="03-05-2022"/>
    <n v="56.802358464116409"/>
    <n v="9.9355194766480821"/>
    <s v="Madum Sø (Sø i Skørping)"/>
    <s v="Pacifastacus leniusculus"/>
    <x v="16"/>
    <s v="Invasiv"/>
    <x v="0"/>
    <x v="0"/>
    <x v="0"/>
    <s v="Absent"/>
  </r>
  <r>
    <x v="11"/>
    <x v="0"/>
    <s v="03-05-2022"/>
    <n v="56.802358464116409"/>
    <n v="9.9355194766480821"/>
    <s v="Madum Sø (Sø i Skørping)"/>
    <s v="Pacifastacus leniusculus"/>
    <x v="16"/>
    <s v="Invasiv"/>
    <x v="1"/>
    <x v="0"/>
    <x v="0"/>
    <s v="Absent"/>
  </r>
  <r>
    <x v="11"/>
    <x v="0"/>
    <s v="03-05-2022"/>
    <n v="56.802358464116409"/>
    <n v="9.9355194766480821"/>
    <s v="Madum Sø (Sø i Skørping)"/>
    <s v="Astacus leptodactylus"/>
    <x v="17"/>
    <s v="Invasiv"/>
    <x v="0"/>
    <x v="0"/>
    <x v="0"/>
    <s v="Absent"/>
  </r>
  <r>
    <x v="11"/>
    <x v="0"/>
    <s v="03-05-2022"/>
    <n v="56.802358464116409"/>
    <n v="9.9355194766480821"/>
    <s v="Madum Sø (Sø i Skørping)"/>
    <s v="Astacus leptodactylus"/>
    <x v="17"/>
    <s v="Invasiv"/>
    <x v="0"/>
    <x v="0"/>
    <x v="0"/>
    <s v="Absent"/>
  </r>
  <r>
    <x v="11"/>
    <x v="0"/>
    <s v="03-05-2022"/>
    <n v="56.802358464116409"/>
    <n v="9.9355194766480821"/>
    <s v="Madum Sø (Sø i Skørping)"/>
    <s v="Eriocheir sinensis"/>
    <x v="5"/>
    <s v="Invasiv"/>
    <x v="0"/>
    <x v="0"/>
    <x v="0"/>
    <s v="Absent"/>
  </r>
  <r>
    <x v="11"/>
    <x v="0"/>
    <s v="03-05-2022"/>
    <n v="56.802358464116409"/>
    <n v="9.9355194766480821"/>
    <s v="Madum Sø (Sø i Skørping)"/>
    <s v="Eriocheir sinensis"/>
    <x v="5"/>
    <s v="Invasiv"/>
    <x v="1"/>
    <x v="0"/>
    <x v="0"/>
    <s v="Absent"/>
  </r>
  <r>
    <x v="11"/>
    <x v="0"/>
    <s v="03-05-2022"/>
    <n v="56.802358464116409"/>
    <n v="9.9355194766480821"/>
    <s v="Madum Sø (Sø i Skørping)"/>
    <s v="Dytiscus latissimus"/>
    <x v="22"/>
    <s v="Sjælden"/>
    <x v="0"/>
    <x v="0"/>
    <x v="0"/>
    <s v="Absent"/>
  </r>
  <r>
    <x v="11"/>
    <x v="0"/>
    <s v="03-05-2022"/>
    <n v="56.802358464116409"/>
    <n v="9.9355194766480821"/>
    <s v="Madum Sø (Sø i Skørping)"/>
    <s v="Dytiscus latissimus"/>
    <x v="22"/>
    <s v="Sjælden"/>
    <x v="1"/>
    <x v="0"/>
    <x v="0"/>
    <s v="Absent"/>
  </r>
  <r>
    <x v="11"/>
    <x v="0"/>
    <s v="03-05-2022"/>
    <n v="56.802358464116409"/>
    <n v="9.9355194766480821"/>
    <s v="Madum Sø (Sø i Skørping)"/>
    <s v="Lutra lutra"/>
    <x v="25"/>
    <s v="Almindelig"/>
    <x v="1"/>
    <x v="0"/>
    <x v="0"/>
    <s v="Absent"/>
  </r>
  <r>
    <x v="11"/>
    <x v="0"/>
    <s v="03-05-2022"/>
    <n v="56.802358464116409"/>
    <n v="9.9355194766480821"/>
    <s v="Madum Sø (Sø i Skørping)"/>
    <s v="Lutra lutra"/>
    <x v="25"/>
    <s v="Almindelig"/>
    <x v="0"/>
    <x v="0"/>
    <x v="0"/>
    <s v="Absent"/>
  </r>
  <r>
    <x v="12"/>
    <x v="0"/>
    <s v="28-09-2020"/>
    <n v="56.214464"/>
    <n v="10.292362000000001"/>
    <s v="Egå strand"/>
    <s v="Platichthys flesus"/>
    <x v="0"/>
    <s v="Almindelig"/>
    <x v="0"/>
    <x v="1"/>
    <x v="1"/>
    <s v="Present_Ct&lt;41"/>
  </r>
  <r>
    <x v="12"/>
    <x v="0"/>
    <s v="28-09-2020"/>
    <n v="56.214464"/>
    <n v="10.292362000000001"/>
    <s v="Egå strand"/>
    <s v="Platichthys flesus"/>
    <x v="0"/>
    <s v="Almindelig"/>
    <x v="0"/>
    <x v="1"/>
    <x v="1"/>
    <s v="Present_Ct&lt;41"/>
  </r>
  <r>
    <x v="12"/>
    <x v="0"/>
    <s v="28-09-2020"/>
    <n v="56.214464"/>
    <n v="10.292362000000001"/>
    <s v="Egå strand"/>
    <s v="Gadus morhua"/>
    <x v="1"/>
    <s v="Almindelig"/>
    <x v="0"/>
    <x v="1"/>
    <x v="1"/>
    <s v="Present_Ct&lt;41"/>
  </r>
  <r>
    <x v="12"/>
    <x v="0"/>
    <s v="28-09-2020"/>
    <n v="56.214464"/>
    <n v="10.292362000000001"/>
    <s v="Egå strand"/>
    <s v="Gadus morhua"/>
    <x v="1"/>
    <s v="Almindelig"/>
    <x v="0"/>
    <x v="1"/>
    <x v="1"/>
    <s v="Present_Ct&lt;41"/>
  </r>
  <r>
    <x v="12"/>
    <x v="0"/>
    <s v="28-09-2020"/>
    <n v="56.214464"/>
    <n v="10.292362000000001"/>
    <s v="Egå strand"/>
    <s v="Mya arenaria"/>
    <x v="2"/>
    <s v="Almindelig"/>
    <x v="1"/>
    <x v="1"/>
    <x v="1"/>
    <s v="Present_Ct&lt;41"/>
  </r>
  <r>
    <x v="12"/>
    <x v="0"/>
    <s v="28-09-2020"/>
    <n v="56.214464"/>
    <n v="10.292362000000001"/>
    <s v="Egå strand"/>
    <s v="Mya arenaria"/>
    <x v="2"/>
    <s v="Almindelig"/>
    <x v="0"/>
    <x v="1"/>
    <x v="1"/>
    <s v="Present_Ct&lt;41"/>
  </r>
  <r>
    <x v="12"/>
    <x v="0"/>
    <s v="28-09-2020"/>
    <n v="56.214464"/>
    <n v="10.292362000000001"/>
    <s v="Egå strand"/>
    <s v="Mnemiopsis leidyi"/>
    <x v="3"/>
    <s v="Invasiv"/>
    <x v="0"/>
    <x v="1"/>
    <x v="1"/>
    <s v="Present_Ct&lt;41"/>
  </r>
  <r>
    <x v="12"/>
    <x v="0"/>
    <s v="28-09-2020"/>
    <n v="56.214464"/>
    <n v="10.292362000000001"/>
    <s v="Egå strand"/>
    <s v="Mnemiopsis leidyi"/>
    <x v="3"/>
    <s v="Invasiv"/>
    <x v="0"/>
    <x v="1"/>
    <x v="1"/>
    <s v="Present_Ct&lt;41"/>
  </r>
  <r>
    <x v="12"/>
    <x v="0"/>
    <s v="28-09-2020"/>
    <n v="56.214464"/>
    <n v="10.292362000000001"/>
    <s v="Egå strand"/>
    <s v="Homarus americanus"/>
    <x v="4"/>
    <s v="Invasiv"/>
    <x v="0"/>
    <x v="0"/>
    <x v="0"/>
    <s v="Absent"/>
  </r>
  <r>
    <x v="12"/>
    <x v="0"/>
    <s v="28-09-2020"/>
    <n v="56.214464"/>
    <n v="10.292362000000001"/>
    <s v="Egå strand"/>
    <s v="Homarus americanus"/>
    <x v="4"/>
    <s v="Invasiv"/>
    <x v="1"/>
    <x v="1"/>
    <x v="1"/>
    <s v="Present_Ct&lt;41"/>
  </r>
  <r>
    <x v="12"/>
    <x v="0"/>
    <s v="28-09-2020"/>
    <n v="56.214464"/>
    <n v="10.292362000000001"/>
    <s v="Egå strand"/>
    <s v="Eriocheir sinensis"/>
    <x v="5"/>
    <s v="Invasiv"/>
    <x v="0"/>
    <x v="0"/>
    <x v="0"/>
    <s v="Absent"/>
  </r>
  <r>
    <x v="12"/>
    <x v="0"/>
    <s v="28-09-2020"/>
    <n v="56.214464"/>
    <n v="10.292362000000001"/>
    <s v="Egå strand"/>
    <s v="Eriocheir sinensis"/>
    <x v="5"/>
    <s v="Invasiv"/>
    <x v="0"/>
    <x v="0"/>
    <x v="0"/>
    <s v="Absent"/>
  </r>
  <r>
    <x v="12"/>
    <x v="0"/>
    <s v="28-09-2020"/>
    <n v="56.214464"/>
    <n v="10.292362000000001"/>
    <s v="Egå strand"/>
    <s v="Rhithropanopeus harrisii"/>
    <x v="6"/>
    <s v="Invasiv"/>
    <x v="1"/>
    <x v="0"/>
    <x v="0"/>
    <s v="Absent"/>
  </r>
  <r>
    <x v="12"/>
    <x v="0"/>
    <s v="28-09-2020"/>
    <n v="56.214464"/>
    <n v="10.292362000000001"/>
    <s v="Egå strand"/>
    <s v="Rhithropanopeus harrisii"/>
    <x v="6"/>
    <s v="Invasiv"/>
    <x v="0"/>
    <x v="0"/>
    <x v="0"/>
    <s v="Absent"/>
  </r>
  <r>
    <x v="12"/>
    <x v="0"/>
    <s v="28-09-2020"/>
    <n v="56.214464"/>
    <n v="10.292362000000001"/>
    <s v="Egå strand"/>
    <s v="Oncorhyncus gorbuscha"/>
    <x v="7"/>
    <s v="Invasiv"/>
    <x v="0"/>
    <x v="0"/>
    <x v="0"/>
    <s v="Absent"/>
  </r>
  <r>
    <x v="12"/>
    <x v="0"/>
    <s v="28-09-2020"/>
    <n v="56.214464"/>
    <n v="10.292362000000001"/>
    <s v="Egå strand"/>
    <s v="Oncorhyncus gorbuscha"/>
    <x v="7"/>
    <s v="Invasiv"/>
    <x v="0"/>
    <x v="0"/>
    <x v="0"/>
    <s v="Absent"/>
  </r>
  <r>
    <x v="12"/>
    <x v="0"/>
    <s v="28-09-2020"/>
    <n v="56.214464"/>
    <n v="10.292362000000001"/>
    <s v="Egå strand"/>
    <s v="Magallana gigas"/>
    <x v="8"/>
    <s v="Invasiv"/>
    <x v="1"/>
    <x v="0"/>
    <x v="0"/>
    <s v="Absent"/>
  </r>
  <r>
    <x v="12"/>
    <x v="0"/>
    <s v="28-09-2020"/>
    <n v="56.214464"/>
    <n v="10.292362000000001"/>
    <s v="Egå strand"/>
    <s v="Magallana gigas"/>
    <x v="8"/>
    <s v="Invasiv"/>
    <x v="0"/>
    <x v="0"/>
    <x v="0"/>
    <s v="Absent"/>
  </r>
  <r>
    <x v="12"/>
    <x v="0"/>
    <s v="28-09-2020"/>
    <n v="56.214464"/>
    <n v="10.292362000000001"/>
    <s v="Egå strand"/>
    <s v="Neogobius melanostomus"/>
    <x v="9"/>
    <s v="Invasiv"/>
    <x v="0"/>
    <x v="0"/>
    <x v="0"/>
    <s v="Absent"/>
  </r>
  <r>
    <x v="12"/>
    <x v="0"/>
    <s v="28-09-2020"/>
    <n v="56.214464"/>
    <n v="10.292362000000001"/>
    <s v="Egå strand"/>
    <s v="Neogobius melanostomus"/>
    <x v="9"/>
    <s v="Invasiv"/>
    <x v="0"/>
    <x v="0"/>
    <x v="0"/>
    <s v="Absent"/>
  </r>
  <r>
    <x v="12"/>
    <x v="0"/>
    <s v="28-09-2020"/>
    <n v="56.214464"/>
    <n v="10.292362000000001"/>
    <s v="Egå strand"/>
    <s v="Callinectes sapidus"/>
    <x v="27"/>
    <s v="Invasiv"/>
    <x v="0"/>
    <x v="0"/>
    <x v="0"/>
    <s v="Absent"/>
  </r>
  <r>
    <x v="12"/>
    <x v="0"/>
    <s v="28-09-2020"/>
    <n v="56.214464"/>
    <n v="10.292362000000001"/>
    <s v="Egå strand"/>
    <s v="Callinectes sapidus"/>
    <x v="27"/>
    <s v="Invasiv"/>
    <x v="1"/>
    <x v="1"/>
    <x v="1"/>
    <s v="Present_Ct&lt;41"/>
  </r>
  <r>
    <x v="12"/>
    <x v="0"/>
    <s v="28-09-2020"/>
    <n v="56.214464"/>
    <n v="10.292362000000001"/>
    <s v="Egå strand"/>
    <s v="Hemigrapsus sanguineus"/>
    <x v="24"/>
    <s v="Invasiv"/>
    <x v="1"/>
    <x v="0"/>
    <x v="0"/>
    <s v="Absent"/>
  </r>
  <r>
    <x v="12"/>
    <x v="0"/>
    <s v="28-09-2020"/>
    <n v="56.214464"/>
    <n v="10.292362000000001"/>
    <s v="Egå strand"/>
    <s v="Hemigrapsus sanguineus"/>
    <x v="24"/>
    <s v="Invasiv"/>
    <x v="1"/>
    <x v="0"/>
    <x v="0"/>
    <s v="Absent"/>
  </r>
  <r>
    <x v="13"/>
    <x v="0"/>
    <s v="08-04-2022"/>
    <n v="55.426935999999998"/>
    <n v="12.222319499999999"/>
    <s v="Odden, Strøby Egede"/>
    <s v="Platichthys flesus"/>
    <x v="0"/>
    <s v="Almindelig"/>
    <x v="0"/>
    <x v="0"/>
    <x v="0"/>
    <s v="Absent"/>
  </r>
  <r>
    <x v="13"/>
    <x v="0"/>
    <s v="08-04-2022"/>
    <n v="55.426935999999998"/>
    <n v="12.222319499999999"/>
    <s v="Odden, Strøby Egede"/>
    <s v="Platichthys flesus"/>
    <x v="0"/>
    <s v="Almindelig"/>
    <x v="0"/>
    <x v="0"/>
    <x v="0"/>
    <s v="Absent"/>
  </r>
  <r>
    <x v="13"/>
    <x v="0"/>
    <s v="08-04-2022"/>
    <n v="55.426935999999998"/>
    <n v="12.222319499999999"/>
    <s v="Odden, Strøby Egede"/>
    <s v="Gadus morhua"/>
    <x v="1"/>
    <s v="Almindelig"/>
    <x v="1"/>
    <x v="1"/>
    <x v="1"/>
    <s v="Present_Ct&lt;41"/>
  </r>
  <r>
    <x v="13"/>
    <x v="0"/>
    <s v="08-04-2022"/>
    <n v="55.426935999999998"/>
    <n v="12.222319499999999"/>
    <s v="Odden, Strøby Egede"/>
    <s v="Gadus morhua"/>
    <x v="1"/>
    <s v="Almindelig"/>
    <x v="1"/>
    <x v="0"/>
    <x v="0"/>
    <s v="Absent"/>
  </r>
  <r>
    <x v="13"/>
    <x v="0"/>
    <s v="08-04-2022"/>
    <n v="55.426935999999998"/>
    <n v="12.222319499999999"/>
    <s v="Odden, Strøby Egede"/>
    <s v="Mya arenaria"/>
    <x v="2"/>
    <s v="Almindelig"/>
    <x v="0"/>
    <x v="1"/>
    <x v="1"/>
    <s v="Present_Ct&lt;41"/>
  </r>
  <r>
    <x v="13"/>
    <x v="0"/>
    <s v="08-04-2022"/>
    <n v="55.426935999999998"/>
    <n v="12.222319499999999"/>
    <s v="Odden, Strøby Egede"/>
    <s v="Mya arenaria"/>
    <x v="2"/>
    <s v="Almindelig"/>
    <x v="0"/>
    <x v="0"/>
    <x v="0"/>
    <s v="Absent"/>
  </r>
  <r>
    <x v="13"/>
    <x v="0"/>
    <s v="08-04-2022"/>
    <n v="55.426935999999998"/>
    <n v="12.222319499999999"/>
    <s v="Odden, Strøby Egede"/>
    <s v="Mnemiopsis leidyi"/>
    <x v="3"/>
    <s v="Invasiv"/>
    <x v="0"/>
    <x v="0"/>
    <x v="0"/>
    <s v="Absent"/>
  </r>
  <r>
    <x v="13"/>
    <x v="0"/>
    <s v="08-04-2022"/>
    <n v="55.426935999999998"/>
    <n v="12.222319499999999"/>
    <s v="Odden, Strøby Egede"/>
    <s v="Mnemiopsis leidyi"/>
    <x v="3"/>
    <s v="Invasiv"/>
    <x v="1"/>
    <x v="0"/>
    <x v="0"/>
    <s v="Absent"/>
  </r>
  <r>
    <x v="13"/>
    <x v="0"/>
    <s v="08-04-2022"/>
    <n v="55.426935999999998"/>
    <n v="12.222319499999999"/>
    <s v="Odden, Strøby Egede"/>
    <s v="Homarus americanus"/>
    <x v="4"/>
    <s v="Invasiv"/>
    <x v="1"/>
    <x v="0"/>
    <x v="0"/>
    <s v="Absent"/>
  </r>
  <r>
    <x v="13"/>
    <x v="0"/>
    <s v="08-04-2022"/>
    <n v="55.426935999999998"/>
    <n v="12.222319499999999"/>
    <s v="Odden, Strøby Egede"/>
    <s v="Homarus americanus"/>
    <x v="4"/>
    <s v="Invasiv"/>
    <x v="1"/>
    <x v="0"/>
    <x v="0"/>
    <s v="Absent"/>
  </r>
  <r>
    <x v="13"/>
    <x v="0"/>
    <s v="08-04-2022"/>
    <n v="55.426935999999998"/>
    <n v="12.222319499999999"/>
    <s v="Odden, Strøby Egede"/>
    <s v="Eriocheir sinensis"/>
    <x v="5"/>
    <s v="Invasiv"/>
    <x v="0"/>
    <x v="0"/>
    <x v="0"/>
    <s v="Absent"/>
  </r>
  <r>
    <x v="13"/>
    <x v="0"/>
    <s v="08-04-2022"/>
    <n v="55.426935999999998"/>
    <n v="12.222319499999999"/>
    <s v="Odden, Strøby Egede"/>
    <s v="Eriocheir sinensis"/>
    <x v="5"/>
    <s v="Invasiv"/>
    <x v="0"/>
    <x v="0"/>
    <x v="0"/>
    <s v="Absent"/>
  </r>
  <r>
    <x v="13"/>
    <x v="0"/>
    <s v="08-04-2022"/>
    <n v="55.426935999999998"/>
    <n v="12.222319499999999"/>
    <s v="Odden, Strøby Egede"/>
    <s v="Rhithropanopeus harrisii"/>
    <x v="6"/>
    <s v="Invasiv"/>
    <x v="0"/>
    <x v="0"/>
    <x v="0"/>
    <s v="Absent"/>
  </r>
  <r>
    <x v="13"/>
    <x v="0"/>
    <s v="08-04-2022"/>
    <n v="55.426935999999998"/>
    <n v="12.222319499999999"/>
    <s v="Odden, Strøby Egede"/>
    <s v="Rhithropanopeus harrisii"/>
    <x v="6"/>
    <s v="Invasiv"/>
    <x v="0"/>
    <x v="0"/>
    <x v="0"/>
    <s v="Absent"/>
  </r>
  <r>
    <x v="13"/>
    <x v="0"/>
    <s v="08-04-2022"/>
    <n v="55.426935999999998"/>
    <n v="12.222319499999999"/>
    <s v="Odden, Strøby Egede"/>
    <s v="Oncorhyncus gorbuscha"/>
    <x v="7"/>
    <s v="Invasiv"/>
    <x v="0"/>
    <x v="0"/>
    <x v="0"/>
    <s v="Absent"/>
  </r>
  <r>
    <x v="13"/>
    <x v="0"/>
    <s v="08-04-2022"/>
    <n v="55.426935999999998"/>
    <n v="12.222319499999999"/>
    <s v="Odden, Strøby Egede"/>
    <s v="Oncorhyncus gorbuscha"/>
    <x v="7"/>
    <s v="Invasiv"/>
    <x v="0"/>
    <x v="0"/>
    <x v="0"/>
    <s v="Absent"/>
  </r>
  <r>
    <x v="13"/>
    <x v="0"/>
    <s v="08-04-2022"/>
    <n v="55.426935999999998"/>
    <n v="12.222319499999999"/>
    <s v="Odden, Strøby Egede"/>
    <s v="Magallana gigas"/>
    <x v="8"/>
    <s v="Invasiv"/>
    <x v="0"/>
    <x v="0"/>
    <x v="0"/>
    <s v="Absent"/>
  </r>
  <r>
    <x v="13"/>
    <x v="0"/>
    <s v="08-04-2022"/>
    <n v="55.426935999999998"/>
    <n v="12.222319499999999"/>
    <s v="Odden, Strøby Egede"/>
    <s v="Magallana gigas"/>
    <x v="8"/>
    <s v="Invasiv"/>
    <x v="0"/>
    <x v="0"/>
    <x v="0"/>
    <s v="Absent"/>
  </r>
  <r>
    <x v="13"/>
    <x v="0"/>
    <s v="08-04-2022"/>
    <n v="55.426935999999998"/>
    <n v="12.222319499999999"/>
    <s v="Odden, Strøby Egede"/>
    <s v="Neogobius melanostomus"/>
    <x v="9"/>
    <s v="Invasiv"/>
    <x v="0"/>
    <x v="0"/>
    <x v="0"/>
    <s v="Absent"/>
  </r>
  <r>
    <x v="13"/>
    <x v="0"/>
    <s v="08-04-2022"/>
    <n v="55.426935999999998"/>
    <n v="12.222319499999999"/>
    <s v="Odden, Strøby Egede"/>
    <s v="Neogobius melanostomus"/>
    <x v="9"/>
    <s v="Invasiv"/>
    <x v="0"/>
    <x v="0"/>
    <x v="0"/>
    <s v="Absent"/>
  </r>
  <r>
    <x v="13"/>
    <x v="0"/>
    <s v="08-04-2022"/>
    <n v="55.426935999999998"/>
    <n v="12.222319499999999"/>
    <s v="Odden, Strøby Egede"/>
    <s v="Callinectes sapidus"/>
    <x v="27"/>
    <s v="Invasiv"/>
    <x v="1"/>
    <x v="0"/>
    <x v="0"/>
    <s v="Absent"/>
  </r>
  <r>
    <x v="13"/>
    <x v="0"/>
    <s v="08-04-2022"/>
    <n v="55.426935999999998"/>
    <n v="12.222319499999999"/>
    <s v="Odden, Strøby Egede"/>
    <s v="Callinectes sapidus"/>
    <x v="27"/>
    <s v="Invasiv"/>
    <x v="0"/>
    <x v="0"/>
    <x v="0"/>
    <s v="Absent"/>
  </r>
  <r>
    <x v="13"/>
    <x v="0"/>
    <s v="08-04-2022"/>
    <n v="55.426935999999998"/>
    <n v="12.222319499999999"/>
    <s v="Odden, Strøby Egede"/>
    <s v="Hemigrapsus sanguineus"/>
    <x v="24"/>
    <s v="Invasiv"/>
    <x v="1"/>
    <x v="0"/>
    <x v="0"/>
    <s v="Absent"/>
  </r>
  <r>
    <x v="13"/>
    <x v="0"/>
    <s v="08-04-2022"/>
    <n v="55.426935999999998"/>
    <n v="12.222319499999999"/>
    <s v="Odden, Strøby Egede"/>
    <s v="Hemigrapsus sanguineus"/>
    <x v="24"/>
    <s v="Invasiv"/>
    <x v="1"/>
    <x v="0"/>
    <x v="0"/>
    <s v="Absent"/>
  </r>
  <r>
    <x v="14"/>
    <x v="0"/>
    <s v="01-05-2022"/>
    <n v="55.442749999999997"/>
    <n v="10.45318"/>
    <s v="Odense fjord"/>
    <s v="Platichthys flesus"/>
    <x v="0"/>
    <s v="Almindelig"/>
    <x v="0"/>
    <x v="0"/>
    <x v="0"/>
    <s v="Absent"/>
  </r>
  <r>
    <x v="14"/>
    <x v="0"/>
    <s v="01-05-2022"/>
    <n v="55.442749999999997"/>
    <n v="10.45318"/>
    <s v="Odense fjord"/>
    <s v="Platichthys flesus"/>
    <x v="0"/>
    <s v="Almindelig"/>
    <x v="0"/>
    <x v="1"/>
    <x v="1"/>
    <s v="Present_Ct&lt;41"/>
  </r>
  <r>
    <x v="14"/>
    <x v="0"/>
    <s v="01-05-2022"/>
    <n v="55.442749999999997"/>
    <n v="10.45318"/>
    <s v="Odense fjord"/>
    <s v="Gadus morhua"/>
    <x v="1"/>
    <s v="Almindelig"/>
    <x v="1"/>
    <x v="0"/>
    <x v="0"/>
    <s v="Absent"/>
  </r>
  <r>
    <x v="14"/>
    <x v="0"/>
    <s v="01-05-2022"/>
    <n v="55.442749999999997"/>
    <n v="10.45318"/>
    <s v="Odense fjord"/>
    <s v="Gadus morhua"/>
    <x v="1"/>
    <s v="Almindelig"/>
    <x v="0"/>
    <x v="0"/>
    <x v="0"/>
    <s v="Absent"/>
  </r>
  <r>
    <x v="14"/>
    <x v="0"/>
    <s v="01-05-2022"/>
    <n v="55.442749999999997"/>
    <n v="10.45318"/>
    <s v="Odense fjord"/>
    <s v="Mya arenaria"/>
    <x v="2"/>
    <s v="Almindelig"/>
    <x v="0"/>
    <x v="1"/>
    <x v="1"/>
    <s v="Present_Ct&lt;41"/>
  </r>
  <r>
    <x v="14"/>
    <x v="0"/>
    <s v="01-05-2022"/>
    <n v="55.442749999999997"/>
    <n v="10.45318"/>
    <s v="Odense fjord"/>
    <s v="Mya arenaria"/>
    <x v="2"/>
    <s v="Almindelig"/>
    <x v="0"/>
    <x v="1"/>
    <x v="1"/>
    <s v="Present_Ct&lt;41"/>
  </r>
  <r>
    <x v="14"/>
    <x v="0"/>
    <s v="01-05-2022"/>
    <n v="55.442749999999997"/>
    <n v="10.45318"/>
    <s v="Odense fjord"/>
    <s v="Mnemiopsis leidyi"/>
    <x v="3"/>
    <s v="Invasiv"/>
    <x v="1"/>
    <x v="0"/>
    <x v="0"/>
    <s v="Absent"/>
  </r>
  <r>
    <x v="14"/>
    <x v="0"/>
    <s v="01-05-2022"/>
    <n v="55.442749999999997"/>
    <n v="10.45318"/>
    <s v="Odense fjord"/>
    <s v="Mnemiopsis leidyi"/>
    <x v="3"/>
    <s v="Invasiv"/>
    <x v="0"/>
    <x v="0"/>
    <x v="0"/>
    <s v="Absent"/>
  </r>
  <r>
    <x v="14"/>
    <x v="0"/>
    <s v="01-05-2022"/>
    <n v="55.442749999999997"/>
    <n v="10.45318"/>
    <s v="Odense fjord"/>
    <s v="Homarus americanus"/>
    <x v="4"/>
    <s v="Invasiv"/>
    <x v="0"/>
    <x v="0"/>
    <x v="0"/>
    <s v="Absent"/>
  </r>
  <r>
    <x v="14"/>
    <x v="0"/>
    <s v="01-05-2022"/>
    <n v="55.442749999999997"/>
    <n v="10.45318"/>
    <s v="Odense fjord"/>
    <s v="Homarus americanus"/>
    <x v="4"/>
    <s v="Invasiv"/>
    <x v="0"/>
    <x v="0"/>
    <x v="0"/>
    <s v="Absent"/>
  </r>
  <r>
    <x v="14"/>
    <x v="0"/>
    <s v="01-05-2022"/>
    <n v="55.442749999999997"/>
    <n v="10.45318"/>
    <s v="Odense fjord"/>
    <s v="Eriocheir sinensis"/>
    <x v="5"/>
    <s v="Invasiv"/>
    <x v="1"/>
    <x v="0"/>
    <x v="0"/>
    <s v="Absent"/>
  </r>
  <r>
    <x v="14"/>
    <x v="0"/>
    <s v="01-05-2022"/>
    <n v="55.442749999999997"/>
    <n v="10.45318"/>
    <s v="Odense fjord"/>
    <s v="Eriocheir sinensis"/>
    <x v="5"/>
    <s v="Invasiv"/>
    <x v="0"/>
    <x v="0"/>
    <x v="0"/>
    <s v="Absent"/>
  </r>
  <r>
    <x v="14"/>
    <x v="0"/>
    <s v="01-05-2022"/>
    <n v="55.442749999999997"/>
    <n v="10.45318"/>
    <s v="Odense fjord"/>
    <s v="Rhithropanopeus harrisii"/>
    <x v="6"/>
    <s v="Invasiv"/>
    <x v="0"/>
    <x v="0"/>
    <x v="0"/>
    <s v="Absent"/>
  </r>
  <r>
    <x v="14"/>
    <x v="0"/>
    <s v="01-05-2022"/>
    <n v="55.442749999999997"/>
    <n v="10.45318"/>
    <s v="Odense fjord"/>
    <s v="Rhithropanopeus harrisii"/>
    <x v="6"/>
    <s v="Invasiv"/>
    <x v="0"/>
    <x v="0"/>
    <x v="0"/>
    <s v="Absent"/>
  </r>
  <r>
    <x v="14"/>
    <x v="0"/>
    <s v="01-05-2022"/>
    <n v="55.442749999999997"/>
    <n v="10.45318"/>
    <s v="Odense fjord"/>
    <s v="Oncorhyncus gorbuscha"/>
    <x v="7"/>
    <s v="Invasiv"/>
    <x v="0"/>
    <x v="0"/>
    <x v="0"/>
    <s v="Absent"/>
  </r>
  <r>
    <x v="14"/>
    <x v="0"/>
    <s v="01-05-2022"/>
    <n v="55.442749999999997"/>
    <n v="10.45318"/>
    <s v="Odense fjord"/>
    <s v="Oncorhyncus gorbuscha"/>
    <x v="7"/>
    <s v="Invasiv"/>
    <x v="1"/>
    <x v="0"/>
    <x v="0"/>
    <s v="Absent"/>
  </r>
  <r>
    <x v="14"/>
    <x v="0"/>
    <s v="01-05-2022"/>
    <n v="55.442749999999997"/>
    <n v="10.45318"/>
    <s v="Odense fjord"/>
    <s v="Magallana gigas"/>
    <x v="8"/>
    <s v="Invasiv"/>
    <x v="1"/>
    <x v="1"/>
    <x v="1"/>
    <s v="Present_Ct&lt;41"/>
  </r>
  <r>
    <x v="14"/>
    <x v="0"/>
    <s v="01-05-2022"/>
    <n v="55.442749999999997"/>
    <n v="10.45318"/>
    <s v="Odense fjord"/>
    <s v="Magallana gigas"/>
    <x v="8"/>
    <s v="Invasiv"/>
    <x v="0"/>
    <x v="0"/>
    <x v="0"/>
    <s v="Absent"/>
  </r>
  <r>
    <x v="14"/>
    <x v="0"/>
    <s v="01-05-2022"/>
    <n v="55.442749999999997"/>
    <n v="10.45318"/>
    <s v="Odense fjord"/>
    <s v="Neogobius melanostomus"/>
    <x v="9"/>
    <s v="Invasiv"/>
    <x v="0"/>
    <x v="1"/>
    <x v="1"/>
    <s v="Present_Ct&lt;41"/>
  </r>
  <r>
    <x v="14"/>
    <x v="0"/>
    <s v="01-05-2022"/>
    <n v="55.442749999999997"/>
    <n v="10.45318"/>
    <s v="Odense fjord"/>
    <s v="Neogobius melanostomus"/>
    <x v="9"/>
    <s v="Invasiv"/>
    <x v="0"/>
    <x v="1"/>
    <x v="0"/>
    <s v="Present_Ct&gt;41"/>
  </r>
  <r>
    <x v="14"/>
    <x v="0"/>
    <s v="01-05-2022"/>
    <n v="55.442749999999997"/>
    <n v="10.45318"/>
    <s v="Odense fjord"/>
    <s v="Callinectes sapidus"/>
    <x v="27"/>
    <s v="Invasiv"/>
    <x v="0"/>
    <x v="0"/>
    <x v="0"/>
    <s v="Absent"/>
  </r>
  <r>
    <x v="14"/>
    <x v="0"/>
    <s v="01-05-2022"/>
    <n v="55.442749999999997"/>
    <n v="10.45318"/>
    <s v="Odense fjord"/>
    <s v="Callinectes sapidus"/>
    <x v="27"/>
    <s v="Invasiv"/>
    <x v="0"/>
    <x v="0"/>
    <x v="0"/>
    <s v="Absent"/>
  </r>
  <r>
    <x v="14"/>
    <x v="0"/>
    <s v="01-05-2022"/>
    <n v="55.442749999999997"/>
    <n v="10.45318"/>
    <s v="Odense fjord"/>
    <s v="Hemigrapsus sanguineus"/>
    <x v="24"/>
    <s v="Invasiv"/>
    <x v="0"/>
    <x v="0"/>
    <x v="0"/>
    <s v="Absent"/>
  </r>
  <r>
    <x v="14"/>
    <x v="0"/>
    <s v="01-05-2022"/>
    <n v="55.442749999999997"/>
    <n v="10.45318"/>
    <s v="Odense fjord"/>
    <s v="Hemigrapsus sanguineus"/>
    <x v="24"/>
    <s v="Invasiv"/>
    <x v="0"/>
    <x v="0"/>
    <x v="0"/>
    <s v="Absent"/>
  </r>
  <r>
    <x v="15"/>
    <x v="0"/>
    <s v="12-06-2022"/>
    <n v="55.966062000000001"/>
    <n v="8.1360670000000006"/>
    <s v="Syd for Hvidesande"/>
    <s v="Platichthys flesus"/>
    <x v="0"/>
    <s v="Almindelig"/>
    <x v="0"/>
    <x v="0"/>
    <x v="0"/>
    <s v="Absent"/>
  </r>
  <r>
    <x v="15"/>
    <x v="0"/>
    <s v="12-06-2022"/>
    <n v="55.966062000000001"/>
    <n v="8.1360670000000006"/>
    <s v="Syd for Hvidesande"/>
    <s v="Platichthys flesus"/>
    <x v="0"/>
    <s v="Almindelig"/>
    <x v="0"/>
    <x v="0"/>
    <x v="0"/>
    <s v="Absent"/>
  </r>
  <r>
    <x v="15"/>
    <x v="0"/>
    <s v="12-06-2022"/>
    <n v="55.966062000000001"/>
    <n v="8.1360670000000006"/>
    <s v="Syd for Hvidesande"/>
    <s v="Gadus morhua"/>
    <x v="1"/>
    <s v="Almindelig"/>
    <x v="0"/>
    <x v="0"/>
    <x v="0"/>
    <s v="Absent"/>
  </r>
  <r>
    <x v="15"/>
    <x v="0"/>
    <s v="12-06-2022"/>
    <n v="55.966062000000001"/>
    <n v="8.1360670000000006"/>
    <s v="Syd for Hvidesande"/>
    <s v="Gadus morhua"/>
    <x v="1"/>
    <s v="Almindelig"/>
    <x v="0"/>
    <x v="0"/>
    <x v="0"/>
    <s v="Absent"/>
  </r>
  <r>
    <x v="15"/>
    <x v="0"/>
    <s v="12-06-2022"/>
    <n v="55.966062000000001"/>
    <n v="8.1360670000000006"/>
    <s v="Syd for Hvidesande"/>
    <s v="Mya arenaria"/>
    <x v="2"/>
    <s v="Almindelig"/>
    <x v="0"/>
    <x v="0"/>
    <x v="0"/>
    <s v="Absent"/>
  </r>
  <r>
    <x v="15"/>
    <x v="0"/>
    <s v="12-06-2022"/>
    <n v="55.966062000000001"/>
    <n v="8.1360670000000006"/>
    <s v="Syd for Hvidesande"/>
    <s v="Mya arenaria"/>
    <x v="2"/>
    <s v="Almindelig"/>
    <x v="0"/>
    <x v="0"/>
    <x v="0"/>
    <s v="Absent"/>
  </r>
  <r>
    <x v="15"/>
    <x v="0"/>
    <s v="12-06-2022"/>
    <n v="55.966062000000001"/>
    <n v="8.1360670000000006"/>
    <s v="Syd for Hvidesande"/>
    <s v="Mnemiopsis leidyi"/>
    <x v="3"/>
    <s v="Invasiv"/>
    <x v="1"/>
    <x v="1"/>
    <x v="1"/>
    <s v="Present_Ct&lt;41"/>
  </r>
  <r>
    <x v="15"/>
    <x v="0"/>
    <s v="12-06-2022"/>
    <n v="55.966062000000001"/>
    <n v="8.1360670000000006"/>
    <s v="Syd for Hvidesande"/>
    <s v="Mnemiopsis leidyi"/>
    <x v="3"/>
    <s v="Invasiv"/>
    <x v="0"/>
    <x v="0"/>
    <x v="0"/>
    <s v="Absent"/>
  </r>
  <r>
    <x v="15"/>
    <x v="0"/>
    <s v="12-06-2022"/>
    <n v="55.966062000000001"/>
    <n v="8.1360670000000006"/>
    <s v="Syd for Hvidesande"/>
    <s v="Homarus americanus"/>
    <x v="4"/>
    <s v="Invasiv"/>
    <x v="1"/>
    <x v="1"/>
    <x v="1"/>
    <s v="Present_Ct&lt;41"/>
  </r>
  <r>
    <x v="15"/>
    <x v="0"/>
    <s v="12-06-2022"/>
    <n v="55.966062000000001"/>
    <n v="8.1360670000000006"/>
    <s v="Syd for Hvidesande"/>
    <s v="Homarus americanus"/>
    <x v="4"/>
    <s v="Invasiv"/>
    <x v="0"/>
    <x v="0"/>
    <x v="0"/>
    <s v="Absent"/>
  </r>
  <r>
    <x v="15"/>
    <x v="0"/>
    <s v="12-06-2022"/>
    <n v="55.966062000000001"/>
    <n v="8.1360670000000006"/>
    <s v="Syd for Hvidesande"/>
    <s v="Eriocheir sinensis"/>
    <x v="5"/>
    <s v="Invasiv"/>
    <x v="1"/>
    <x v="0"/>
    <x v="0"/>
    <s v="Absent"/>
  </r>
  <r>
    <x v="15"/>
    <x v="0"/>
    <s v="12-06-2022"/>
    <n v="55.966062000000001"/>
    <n v="8.1360670000000006"/>
    <s v="Syd for Hvidesande"/>
    <s v="Eriocheir sinensis"/>
    <x v="5"/>
    <s v="Invasiv"/>
    <x v="0"/>
    <x v="0"/>
    <x v="0"/>
    <s v="Absent"/>
  </r>
  <r>
    <x v="15"/>
    <x v="0"/>
    <s v="12-06-2022"/>
    <n v="55.966062000000001"/>
    <n v="8.1360670000000006"/>
    <s v="Syd for Hvidesande"/>
    <s v="Rhithropanopeus harrisii"/>
    <x v="6"/>
    <s v="Invasiv"/>
    <x v="0"/>
    <x v="0"/>
    <x v="0"/>
    <s v="Absent"/>
  </r>
  <r>
    <x v="15"/>
    <x v="0"/>
    <s v="12-06-2022"/>
    <n v="55.966062000000001"/>
    <n v="8.1360670000000006"/>
    <s v="Syd for Hvidesande"/>
    <s v="Rhithropanopeus harrisii"/>
    <x v="6"/>
    <s v="Invasiv"/>
    <x v="1"/>
    <x v="0"/>
    <x v="0"/>
    <s v="Absent"/>
  </r>
  <r>
    <x v="15"/>
    <x v="0"/>
    <s v="12-06-2022"/>
    <n v="55.966062000000001"/>
    <n v="8.1360670000000006"/>
    <s v="Syd for Hvidesande"/>
    <s v="Oncorhyncus gorbuscha"/>
    <x v="7"/>
    <s v="Invasiv"/>
    <x v="1"/>
    <x v="0"/>
    <x v="0"/>
    <s v="Absent"/>
  </r>
  <r>
    <x v="15"/>
    <x v="0"/>
    <s v="12-06-2022"/>
    <n v="55.966062000000001"/>
    <n v="8.1360670000000006"/>
    <s v="Syd for Hvidesande"/>
    <s v="Oncorhyncus gorbuscha"/>
    <x v="7"/>
    <s v="Invasiv"/>
    <x v="0"/>
    <x v="0"/>
    <x v="0"/>
    <s v="Absent"/>
  </r>
  <r>
    <x v="15"/>
    <x v="0"/>
    <s v="12-06-2022"/>
    <n v="55.966062000000001"/>
    <n v="8.1360670000000006"/>
    <s v="Syd for Hvidesande"/>
    <s v="Magallana gigas"/>
    <x v="8"/>
    <s v="Invasiv"/>
    <x v="1"/>
    <x v="1"/>
    <x v="1"/>
    <s v="Present_Ct&lt;41"/>
  </r>
  <r>
    <x v="15"/>
    <x v="0"/>
    <s v="12-06-2022"/>
    <n v="55.966062000000001"/>
    <n v="8.1360670000000006"/>
    <s v="Syd for Hvidesande"/>
    <s v="Magallana gigas"/>
    <x v="8"/>
    <s v="Invasiv"/>
    <x v="0"/>
    <x v="0"/>
    <x v="0"/>
    <s v="Absent"/>
  </r>
  <r>
    <x v="15"/>
    <x v="0"/>
    <s v="12-06-2022"/>
    <n v="55.966062000000001"/>
    <n v="8.1360670000000006"/>
    <s v="Syd for Hvidesande"/>
    <s v="Neogobius melanostomus"/>
    <x v="9"/>
    <s v="Invasiv"/>
    <x v="1"/>
    <x v="0"/>
    <x v="0"/>
    <s v="Absent"/>
  </r>
  <r>
    <x v="15"/>
    <x v="0"/>
    <s v="12-06-2022"/>
    <n v="55.966062000000001"/>
    <n v="8.1360670000000006"/>
    <s v="Syd for Hvidesande"/>
    <s v="Neogobius melanostomus"/>
    <x v="9"/>
    <s v="Invasiv"/>
    <x v="0"/>
    <x v="0"/>
    <x v="0"/>
    <s v="Absent"/>
  </r>
  <r>
    <x v="15"/>
    <x v="0"/>
    <s v="12-06-2022"/>
    <n v="55.966062000000001"/>
    <n v="8.1360670000000006"/>
    <s v="Syd for Hvidesande"/>
    <s v="Callinectes sapidus"/>
    <x v="27"/>
    <s v="Invasiv"/>
    <x v="0"/>
    <x v="1"/>
    <x v="1"/>
    <s v="Present_Ct&lt;41"/>
  </r>
  <r>
    <x v="15"/>
    <x v="0"/>
    <s v="12-06-2022"/>
    <n v="55.966062000000001"/>
    <n v="8.1360670000000006"/>
    <s v="Syd for Hvidesande"/>
    <s v="Callinectes sapidus"/>
    <x v="27"/>
    <s v="Invasiv"/>
    <x v="1"/>
    <x v="0"/>
    <x v="0"/>
    <s v="Absent"/>
  </r>
  <r>
    <x v="15"/>
    <x v="0"/>
    <s v="12-06-2022"/>
    <n v="55.966062000000001"/>
    <n v="8.1360670000000006"/>
    <s v="Syd for Hvidesande"/>
    <s v="Hemigrapsus sanguineus"/>
    <x v="24"/>
    <s v="Invasiv"/>
    <x v="1"/>
    <x v="0"/>
    <x v="0"/>
    <s v="Absent"/>
  </r>
  <r>
    <x v="15"/>
    <x v="0"/>
    <s v="12-06-2022"/>
    <n v="55.966062000000001"/>
    <n v="8.1360670000000006"/>
    <s v="Syd for Hvidesande"/>
    <s v="Hemigrapsus sanguineus"/>
    <x v="24"/>
    <s v="Invasiv"/>
    <x v="1"/>
    <x v="0"/>
    <x v="0"/>
    <s v="Absent"/>
  </r>
  <r>
    <x v="16"/>
    <x v="0"/>
    <s v="16-05-2022"/>
    <n v="55.163294700000002"/>
    <n v="11.679410300000001"/>
    <s v="Karrebæk Fjord (Fjord i Smålandsfarvandet)"/>
    <s v="Perca fluviatilis"/>
    <x v="10"/>
    <s v="Almindelig"/>
    <x v="0"/>
    <x v="0"/>
    <x v="0"/>
    <s v="Absent"/>
  </r>
  <r>
    <x v="16"/>
    <x v="0"/>
    <s v="16-05-2022"/>
    <n v="55.163294700000002"/>
    <n v="11.679410300000001"/>
    <s v="Karrebæk Fjord (Fjord i Smålandsfarvandet)"/>
    <s v="Perca fluviatilis"/>
    <x v="10"/>
    <s v="Almindelig"/>
    <x v="0"/>
    <x v="1"/>
    <x v="0"/>
    <s v="Present_Ct&gt;41"/>
  </r>
  <r>
    <x v="16"/>
    <x v="0"/>
    <s v="16-05-2022"/>
    <n v="55.163294700000002"/>
    <n v="11.679410300000001"/>
    <s v="Karrebæk Fjord (Fjord i Smålandsfarvandet)"/>
    <s v="Platichthys flesus"/>
    <x v="0"/>
    <s v="Almindelig"/>
    <x v="0"/>
    <x v="0"/>
    <x v="0"/>
    <s v="Absent"/>
  </r>
  <r>
    <x v="16"/>
    <x v="0"/>
    <s v="16-05-2022"/>
    <n v="55.163294700000002"/>
    <n v="11.679410300000001"/>
    <s v="Karrebæk Fjord (Fjord i Smålandsfarvandet)"/>
    <s v="Platichthys flesus"/>
    <x v="0"/>
    <s v="Almindelig"/>
    <x v="0"/>
    <x v="1"/>
    <x v="1"/>
    <s v="Present_Ct&lt;41"/>
  </r>
  <r>
    <x v="16"/>
    <x v="0"/>
    <s v="16-05-2022"/>
    <n v="55.163294700000002"/>
    <n v="11.679410300000001"/>
    <s v="Karrebæk Fjord (Fjord i Smålandsfarvandet)"/>
    <s v="Magallana gigas"/>
    <x v="8"/>
    <s v="Invasiv"/>
    <x v="0"/>
    <x v="0"/>
    <x v="0"/>
    <s v="Absent"/>
  </r>
  <r>
    <x v="16"/>
    <x v="0"/>
    <s v="16-05-2022"/>
    <n v="55.163294700000002"/>
    <n v="11.679410300000001"/>
    <s v="Karrebæk Fjord (Fjord i Smålandsfarvandet)"/>
    <s v="Magallana gigas"/>
    <x v="8"/>
    <s v="Invasiv"/>
    <x v="0"/>
    <x v="0"/>
    <x v="0"/>
    <s v="Absent"/>
  </r>
  <r>
    <x v="16"/>
    <x v="0"/>
    <s v="16-05-2022"/>
    <n v="55.163294700000002"/>
    <n v="11.679410300000001"/>
    <s v="Karrebæk Fjord (Fjord i Smålandsfarvandet)"/>
    <s v="Lutra lutra"/>
    <x v="25"/>
    <s v="Almindelig"/>
    <x v="1"/>
    <x v="0"/>
    <x v="0"/>
    <s v="Absent"/>
  </r>
  <r>
    <x v="16"/>
    <x v="0"/>
    <s v="16-05-2022"/>
    <n v="55.163294700000002"/>
    <n v="11.679410300000001"/>
    <s v="Karrebæk Fjord (Fjord i Smålandsfarvandet)"/>
    <s v="Lutra lutra"/>
    <x v="25"/>
    <s v="Almindelig"/>
    <x v="1"/>
    <x v="0"/>
    <x v="0"/>
    <s v="Absent"/>
  </r>
  <r>
    <x v="16"/>
    <x v="0"/>
    <s v="16-05-2022"/>
    <n v="55.163294700000002"/>
    <n v="11.679410300000001"/>
    <s v="Karrebæk Fjord (Fjord i Smålandsfarvandet)"/>
    <s v="Callinectes sapidus"/>
    <x v="27"/>
    <s v="Invasiv"/>
    <x v="0"/>
    <x v="0"/>
    <x v="0"/>
    <s v="Absent"/>
  </r>
  <r>
    <x v="16"/>
    <x v="0"/>
    <s v="16-05-2022"/>
    <n v="55.163294700000002"/>
    <n v="11.679410300000001"/>
    <s v="Karrebæk Fjord (Fjord i Smålandsfarvandet)"/>
    <s v="Callinectes sapidus"/>
    <x v="27"/>
    <s v="Invasiv"/>
    <x v="0"/>
    <x v="0"/>
    <x v="0"/>
    <s v="Absent"/>
  </r>
  <r>
    <x v="16"/>
    <x v="0"/>
    <s v="16-05-2022"/>
    <n v="55.163294700000002"/>
    <n v="11.679410300000001"/>
    <s v="Karrebæk Fjord (Fjord i Smålandsfarvandet)"/>
    <s v="Hemigrapsus sanguineus"/>
    <x v="24"/>
    <s v="Invasiv"/>
    <x v="1"/>
    <x v="0"/>
    <x v="0"/>
    <s v="Absent"/>
  </r>
  <r>
    <x v="16"/>
    <x v="0"/>
    <s v="16-05-2022"/>
    <n v="55.163294700000002"/>
    <n v="11.679410300000001"/>
    <s v="Karrebæk Fjord (Fjord i Smålandsfarvandet)"/>
    <s v="Hemigrapsus sanguineus"/>
    <x v="24"/>
    <s v="Invasiv"/>
    <x v="1"/>
    <x v="0"/>
    <x v="0"/>
    <s v="Absent"/>
  </r>
  <r>
    <x v="16"/>
    <x v="0"/>
    <s v="16-05-2022"/>
    <n v="55.163294700000002"/>
    <n v="11.679410300000001"/>
    <s v="Karrebæk Fjord (Fjord i Smålandsfarvandet)"/>
    <s v="Hemigrapsus takanoi"/>
    <x v="23"/>
    <s v="Invasiv"/>
    <x v="0"/>
    <x v="0"/>
    <x v="0"/>
    <s v="Absent"/>
  </r>
  <r>
    <x v="16"/>
    <x v="0"/>
    <s v="16-05-2022"/>
    <n v="55.163294700000002"/>
    <n v="11.679410300000001"/>
    <s v="Karrebæk Fjord (Fjord i Smålandsfarvandet)"/>
    <s v="Hemigrapsus takanoi"/>
    <x v="23"/>
    <s v="Invasiv"/>
    <x v="0"/>
    <x v="0"/>
    <x v="0"/>
    <s v="Absent"/>
  </r>
  <r>
    <x v="16"/>
    <x v="0"/>
    <s v="16-05-2022"/>
    <n v="55.163294700000002"/>
    <n v="11.679410300000001"/>
    <s v="Karrebæk Fjord (Fjord i Smålandsfarvandet)"/>
    <s v="Mnemiopsis leidyi"/>
    <x v="3"/>
    <s v="Invasiv"/>
    <x v="0"/>
    <x v="0"/>
    <x v="0"/>
    <s v="Absent"/>
  </r>
  <r>
    <x v="16"/>
    <x v="0"/>
    <s v="16-05-2022"/>
    <n v="55.163294700000002"/>
    <n v="11.679410300000001"/>
    <s v="Karrebæk Fjord (Fjord i Smålandsfarvandet)"/>
    <s v="Mnemiopsis leidyi"/>
    <x v="3"/>
    <s v="Invasiv"/>
    <x v="0"/>
    <x v="0"/>
    <x v="0"/>
    <s v="Absent"/>
  </r>
  <r>
    <x v="16"/>
    <x v="0"/>
    <s v="16-05-2022"/>
    <n v="55.163294700000002"/>
    <n v="11.679410300000001"/>
    <s v="Karrebæk Fjord (Fjord i Smålandsfarvandet)"/>
    <s v="Alexandrium ostenfeldii"/>
    <x v="28"/>
    <s v="Toksisk"/>
    <x v="0"/>
    <x v="1"/>
    <x v="1"/>
    <s v="Present_Ct&lt;41"/>
  </r>
  <r>
    <x v="16"/>
    <x v="0"/>
    <s v="16-05-2022"/>
    <n v="55.163294700000002"/>
    <n v="11.679410300000001"/>
    <s v="Karrebæk Fjord (Fjord i Smålandsfarvandet)"/>
    <s v="Alexandrium ostenfeldii"/>
    <x v="28"/>
    <s v="Toksisk"/>
    <x v="0"/>
    <x v="1"/>
    <x v="1"/>
    <s v="Present_Ct&lt;41"/>
  </r>
  <r>
    <x v="16"/>
    <x v="0"/>
    <s v="16-05-2022"/>
    <n v="55.163294700000002"/>
    <n v="11.679410300000001"/>
    <s v="Karrebæk Fjord (Fjord i Smålandsfarvandet)"/>
    <s v="Gasterosteus aculeatus"/>
    <x v="30"/>
    <s v="Almindelig"/>
    <x v="1"/>
    <x v="1"/>
    <x v="1"/>
    <s v="Present_Ct&lt;41"/>
  </r>
  <r>
    <x v="16"/>
    <x v="0"/>
    <s v="16-05-2022"/>
    <n v="55.163294700000002"/>
    <n v="11.679410300000001"/>
    <s v="Karrebæk Fjord (Fjord i Smålandsfarvandet)"/>
    <s v="Gasterosteus aculeatus"/>
    <x v="30"/>
    <s v="Almindelig"/>
    <x v="1"/>
    <x v="1"/>
    <x v="1"/>
    <s v="Present_Ct&lt;41"/>
  </r>
  <r>
    <x v="16"/>
    <x v="0"/>
    <s v="16-05-2022"/>
    <n v="55.163294700000002"/>
    <n v="11.679410300000001"/>
    <s v="Karrebæk Fjord (Fjord i Smålandsfarvandet)"/>
    <s v="Anguilla anguilla"/>
    <x v="19"/>
    <s v="Almindelig"/>
    <x v="0"/>
    <x v="1"/>
    <x v="1"/>
    <s v="Present_Ct&lt;41"/>
  </r>
  <r>
    <x v="16"/>
    <x v="0"/>
    <s v="16-05-2022"/>
    <n v="55.163294700000002"/>
    <n v="11.679410300000001"/>
    <s v="Karrebæk Fjord (Fjord i Smålandsfarvandet)"/>
    <s v="Anguilla anguilla"/>
    <x v="19"/>
    <s v="Almindelig"/>
    <x v="0"/>
    <x v="0"/>
    <x v="0"/>
    <s v="Absent"/>
  </r>
  <r>
    <x v="16"/>
    <x v="0"/>
    <s v="16-05-2022"/>
    <n v="55.163294700000002"/>
    <n v="11.679410300000001"/>
    <s v="Karrebæk Fjord (Fjord i Smålandsfarvandet)"/>
    <s v="Neogobius melanostomus"/>
    <x v="9"/>
    <s v="Invasiv"/>
    <x v="0"/>
    <x v="1"/>
    <x v="1"/>
    <s v="Present_Ct&lt;41"/>
  </r>
  <r>
    <x v="16"/>
    <x v="0"/>
    <s v="16-05-2022"/>
    <n v="55.163294700000002"/>
    <n v="11.679410300000001"/>
    <s v="Karrebæk Fjord (Fjord i Smålandsfarvandet)"/>
    <s v="Neogobius melanostomus"/>
    <x v="9"/>
    <s v="Invasiv"/>
    <x v="0"/>
    <x v="1"/>
    <x v="0"/>
    <s v="Present_Ct&gt;41"/>
  </r>
  <r>
    <x v="17"/>
    <x v="0"/>
    <s v="11-05-2022"/>
    <n v="56.403827999999997"/>
    <n v="10.9244737"/>
    <s v="Grenå lystbådhavn"/>
    <s v="Platichthys flesus"/>
    <x v="0"/>
    <s v="Almindelig"/>
    <x v="0"/>
    <x v="1"/>
    <x v="1"/>
    <s v="Present_Ct&lt;41"/>
  </r>
  <r>
    <x v="17"/>
    <x v="0"/>
    <s v="11-05-2022"/>
    <n v="56.403827999999997"/>
    <n v="10.9244737"/>
    <s v="Grenå lystbådhavn"/>
    <s v="Platichthys flesus"/>
    <x v="0"/>
    <s v="Almindelig"/>
    <x v="0"/>
    <x v="0"/>
    <x v="0"/>
    <s v="Absent"/>
  </r>
  <r>
    <x v="17"/>
    <x v="0"/>
    <s v="11-05-2022"/>
    <n v="56.403827999999997"/>
    <n v="10.9244737"/>
    <s v="Grenå lystbådhavn"/>
    <s v="Gadus morhua"/>
    <x v="1"/>
    <s v="Almindelig"/>
    <x v="0"/>
    <x v="0"/>
    <x v="0"/>
    <s v="Absent"/>
  </r>
  <r>
    <x v="17"/>
    <x v="0"/>
    <s v="11-05-2022"/>
    <n v="56.403827999999997"/>
    <n v="10.9244737"/>
    <s v="Grenå lystbådhavn"/>
    <s v="Gadus morhua"/>
    <x v="1"/>
    <s v="Almindelig"/>
    <x v="0"/>
    <x v="0"/>
    <x v="0"/>
    <s v="Absent"/>
  </r>
  <r>
    <x v="17"/>
    <x v="0"/>
    <s v="11-05-2022"/>
    <n v="56.403827999999997"/>
    <n v="10.9244737"/>
    <s v="Grenå lystbådhavn"/>
    <s v="Mya arenaria"/>
    <x v="2"/>
    <s v="Almindelig"/>
    <x v="0"/>
    <x v="1"/>
    <x v="1"/>
    <s v="Present_Ct&lt;41"/>
  </r>
  <r>
    <x v="17"/>
    <x v="0"/>
    <s v="11-05-2022"/>
    <n v="56.403827999999997"/>
    <n v="10.9244737"/>
    <s v="Grenå lystbådhavn"/>
    <s v="Mya arenaria"/>
    <x v="2"/>
    <s v="Almindelig"/>
    <x v="0"/>
    <x v="1"/>
    <x v="1"/>
    <s v="Present_Ct&lt;41"/>
  </r>
  <r>
    <x v="17"/>
    <x v="0"/>
    <s v="11-05-2022"/>
    <n v="56.403827999999997"/>
    <n v="10.9244737"/>
    <s v="Grenå lystbådhavn"/>
    <s v="Mnemiopsis leidyi"/>
    <x v="3"/>
    <s v="Invasiv"/>
    <x v="0"/>
    <x v="0"/>
    <x v="0"/>
    <s v="Absent"/>
  </r>
  <r>
    <x v="17"/>
    <x v="0"/>
    <s v="11-05-2022"/>
    <n v="56.403827999999997"/>
    <n v="10.9244737"/>
    <s v="Grenå lystbådhavn"/>
    <s v="Mnemiopsis leidyi"/>
    <x v="3"/>
    <s v="Invasiv"/>
    <x v="0"/>
    <x v="0"/>
    <x v="0"/>
    <s v="Absent"/>
  </r>
  <r>
    <x v="17"/>
    <x v="0"/>
    <s v="11-05-2022"/>
    <n v="56.403827999999997"/>
    <n v="10.9244737"/>
    <s v="Grenå lystbådhavn"/>
    <s v="Homarus americanus"/>
    <x v="4"/>
    <s v="Invasiv"/>
    <x v="0"/>
    <x v="0"/>
    <x v="0"/>
    <s v="Absent"/>
  </r>
  <r>
    <x v="17"/>
    <x v="0"/>
    <s v="11-05-2022"/>
    <n v="56.403827999999997"/>
    <n v="10.9244737"/>
    <s v="Grenå lystbådhavn"/>
    <s v="Homarus americanus"/>
    <x v="4"/>
    <s v="Invasiv"/>
    <x v="0"/>
    <x v="0"/>
    <x v="0"/>
    <s v="Absent"/>
  </r>
  <r>
    <x v="17"/>
    <x v="0"/>
    <s v="11-05-2022"/>
    <n v="56.403827999999997"/>
    <n v="10.9244737"/>
    <s v="Grenå lystbådhavn"/>
    <s v="Eriocheir sinensis"/>
    <x v="5"/>
    <s v="Invasiv"/>
    <x v="1"/>
    <x v="0"/>
    <x v="0"/>
    <s v="Absent"/>
  </r>
  <r>
    <x v="17"/>
    <x v="0"/>
    <s v="11-05-2022"/>
    <n v="56.403827999999997"/>
    <n v="10.9244737"/>
    <s v="Grenå lystbådhavn"/>
    <s v="Eriocheir sinensis"/>
    <x v="5"/>
    <s v="Invasiv"/>
    <x v="0"/>
    <x v="0"/>
    <x v="0"/>
    <s v="Absent"/>
  </r>
  <r>
    <x v="17"/>
    <x v="0"/>
    <s v="11-05-2022"/>
    <n v="56.403827999999997"/>
    <n v="10.9244737"/>
    <s v="Grenå lystbådhavn"/>
    <s v="Rhithropanopeus harrisii"/>
    <x v="6"/>
    <s v="Invasiv"/>
    <x v="0"/>
    <x v="0"/>
    <x v="0"/>
    <s v="Absent"/>
  </r>
  <r>
    <x v="17"/>
    <x v="0"/>
    <s v="11-05-2022"/>
    <n v="56.403827999999997"/>
    <n v="10.9244737"/>
    <s v="Grenå lystbådhavn"/>
    <s v="Rhithropanopeus harrisii"/>
    <x v="6"/>
    <s v="Invasiv"/>
    <x v="0"/>
    <x v="0"/>
    <x v="0"/>
    <s v="Absent"/>
  </r>
  <r>
    <x v="17"/>
    <x v="0"/>
    <s v="11-05-2022"/>
    <n v="56.403827999999997"/>
    <n v="10.9244737"/>
    <s v="Grenå lystbådhavn"/>
    <s v="Oncorhyncus gorbuscha"/>
    <x v="7"/>
    <s v="Invasiv"/>
    <x v="0"/>
    <x v="0"/>
    <x v="0"/>
    <s v="Absent"/>
  </r>
  <r>
    <x v="17"/>
    <x v="0"/>
    <s v="11-05-2022"/>
    <n v="56.403827999999997"/>
    <n v="10.9244737"/>
    <s v="Grenå lystbådhavn"/>
    <s v="Oncorhyncus gorbuscha"/>
    <x v="7"/>
    <s v="Invasiv"/>
    <x v="0"/>
    <x v="0"/>
    <x v="0"/>
    <s v="Absent"/>
  </r>
  <r>
    <x v="17"/>
    <x v="0"/>
    <s v="11-05-2022"/>
    <n v="56.403827999999997"/>
    <n v="10.9244737"/>
    <s v="Grenå lystbådhavn"/>
    <s v="Magallana gigas"/>
    <x v="8"/>
    <s v="Invasiv"/>
    <x v="0"/>
    <x v="0"/>
    <x v="0"/>
    <s v="Absent"/>
  </r>
  <r>
    <x v="17"/>
    <x v="0"/>
    <s v="11-05-2022"/>
    <n v="56.403827999999997"/>
    <n v="10.9244737"/>
    <s v="Grenå lystbådhavn"/>
    <s v="Magallana gigas"/>
    <x v="8"/>
    <s v="Invasiv"/>
    <x v="1"/>
    <x v="0"/>
    <x v="0"/>
    <s v="Absent"/>
  </r>
  <r>
    <x v="17"/>
    <x v="0"/>
    <s v="11-05-2022"/>
    <n v="56.403827999999997"/>
    <n v="10.9244737"/>
    <s v="Grenå lystbådhavn"/>
    <s v="Neogobius melanostomus"/>
    <x v="9"/>
    <s v="Invasiv"/>
    <x v="0"/>
    <x v="0"/>
    <x v="0"/>
    <s v="Absent"/>
  </r>
  <r>
    <x v="17"/>
    <x v="0"/>
    <s v="11-05-2022"/>
    <n v="56.403827999999997"/>
    <n v="10.9244737"/>
    <s v="Grenå lystbådhavn"/>
    <s v="Neogobius melanostomus"/>
    <x v="9"/>
    <s v="Invasiv"/>
    <x v="0"/>
    <x v="0"/>
    <x v="0"/>
    <s v="Absent"/>
  </r>
  <r>
    <x v="17"/>
    <x v="0"/>
    <s v="11-05-2022"/>
    <n v="56.403827999999997"/>
    <n v="10.9244737"/>
    <s v="Grenå lystbådhavn"/>
    <s v="Callinectes sapidus"/>
    <x v="27"/>
    <s v="Invasiv"/>
    <x v="0"/>
    <x v="1"/>
    <x v="1"/>
    <s v="Present_Ct&lt;41"/>
  </r>
  <r>
    <x v="17"/>
    <x v="0"/>
    <s v="11-05-2022"/>
    <n v="56.403827999999997"/>
    <n v="10.9244737"/>
    <s v="Grenå lystbådhavn"/>
    <s v="Callinectes sapidus"/>
    <x v="27"/>
    <s v="Invasiv"/>
    <x v="0"/>
    <x v="0"/>
    <x v="0"/>
    <s v="Absent"/>
  </r>
  <r>
    <x v="17"/>
    <x v="0"/>
    <s v="11-05-2022"/>
    <n v="56.403827999999997"/>
    <n v="10.9244737"/>
    <s v="Grenå lystbådhavn"/>
    <s v="Hemigrapsus sanguineus"/>
    <x v="24"/>
    <s v="Invasiv"/>
    <x v="1"/>
    <x v="0"/>
    <x v="0"/>
    <s v="Absent"/>
  </r>
  <r>
    <x v="17"/>
    <x v="0"/>
    <s v="11-05-2022"/>
    <n v="56.403827999999997"/>
    <n v="10.9244737"/>
    <s v="Grenå lystbådhavn"/>
    <s v="Hemigrapsus sanguineus"/>
    <x v="24"/>
    <s v="Invasiv"/>
    <x v="1"/>
    <x v="0"/>
    <x v="0"/>
    <s v="Absent"/>
  </r>
  <r>
    <x v="5"/>
    <x v="2"/>
    <s v="20-04-2022"/>
    <n v="56.551793000000004"/>
    <n v="8.3081949999999996"/>
    <s v="Lemvig havn"/>
    <s v="Perca fluviatilis"/>
    <x v="10"/>
    <s v="Almindelig"/>
    <x v="0"/>
    <x v="0"/>
    <x v="0"/>
    <s v="Absent"/>
  </r>
  <r>
    <x v="5"/>
    <x v="2"/>
    <s v="20-04-2022"/>
    <n v="56.551793000000004"/>
    <n v="8.3081949999999996"/>
    <s v="Lemvig havn"/>
    <s v="Perca fluviatilis"/>
    <x v="10"/>
    <s v="Almindelig"/>
    <x v="1"/>
    <x v="1"/>
    <x v="1"/>
    <s v="Present_Ct&lt;41"/>
  </r>
  <r>
    <x v="5"/>
    <x v="2"/>
    <s v="20-04-2022"/>
    <n v="56.551793000000004"/>
    <n v="8.3081949999999996"/>
    <s v="Lemvig havn"/>
    <s v="Platichthys flesus"/>
    <x v="0"/>
    <s v="Almindelig"/>
    <x v="1"/>
    <x v="0"/>
    <x v="0"/>
    <s v="Absent"/>
  </r>
  <r>
    <x v="5"/>
    <x v="2"/>
    <s v="20-04-2022"/>
    <n v="56.551793000000004"/>
    <n v="8.3081949999999996"/>
    <s v="Lemvig havn"/>
    <s v="Platichthys flesus"/>
    <x v="0"/>
    <s v="Almindelig"/>
    <x v="0"/>
    <x v="0"/>
    <x v="0"/>
    <s v="Absent"/>
  </r>
  <r>
    <x v="5"/>
    <x v="2"/>
    <s v="20-04-2022"/>
    <n v="56.551793000000004"/>
    <n v="8.3081949999999996"/>
    <s v="Lemvig havn"/>
    <s v="Magallana gigas"/>
    <x v="8"/>
    <s v="Invasiv"/>
    <x v="1"/>
    <x v="0"/>
    <x v="0"/>
    <s v="Absent"/>
  </r>
  <r>
    <x v="5"/>
    <x v="2"/>
    <s v="20-04-2022"/>
    <n v="56.551793000000004"/>
    <n v="8.3081949999999996"/>
    <s v="Lemvig havn"/>
    <s v="Magallana gigas"/>
    <x v="8"/>
    <s v="Invasiv"/>
    <x v="0"/>
    <x v="0"/>
    <x v="0"/>
    <s v="Absent"/>
  </r>
  <r>
    <x v="5"/>
    <x v="2"/>
    <s v="20-04-2022"/>
    <n v="56.551793000000004"/>
    <n v="8.3081949999999996"/>
    <s v="Lemvig havn"/>
    <s v="Phocoena phocoena"/>
    <x v="26"/>
    <s v="Almindelig"/>
    <x v="1"/>
    <x v="1"/>
    <x v="1"/>
    <s v="Present_Ct&lt;41"/>
  </r>
  <r>
    <x v="5"/>
    <x v="2"/>
    <s v="20-04-2022"/>
    <n v="56.551793000000004"/>
    <n v="8.3081949999999996"/>
    <s v="Lemvig havn"/>
    <s v="Phocoena phocoena"/>
    <x v="26"/>
    <s v="Almindelig"/>
    <x v="1"/>
    <x v="1"/>
    <x v="1"/>
    <s v="Present_Ct&lt;41"/>
  </r>
  <r>
    <x v="5"/>
    <x v="2"/>
    <s v="20-04-2022"/>
    <n v="56.551793000000004"/>
    <n v="8.3081949999999996"/>
    <s v="Lemvig havn"/>
    <s v="Callinectes sapidus"/>
    <x v="27"/>
    <s v="Invasiv"/>
    <x v="0"/>
    <x v="0"/>
    <x v="0"/>
    <s v="Absent"/>
  </r>
  <r>
    <x v="5"/>
    <x v="2"/>
    <s v="20-04-2022"/>
    <n v="56.551793000000004"/>
    <n v="8.3081949999999996"/>
    <s v="Lemvig havn"/>
    <s v="Callinectes sapidus"/>
    <x v="27"/>
    <s v="Invasiv"/>
    <x v="0"/>
    <x v="0"/>
    <x v="0"/>
    <s v="Absent"/>
  </r>
  <r>
    <x v="5"/>
    <x v="2"/>
    <s v="20-04-2022"/>
    <n v="56.551793000000004"/>
    <n v="8.3081949999999996"/>
    <s v="Lemvig havn"/>
    <s v="Mnemiopsis leidyi"/>
    <x v="3"/>
    <s v="Invasiv"/>
    <x v="1"/>
    <x v="1"/>
    <x v="0"/>
    <s v="Present_Ct&gt;41"/>
  </r>
  <r>
    <x v="5"/>
    <x v="2"/>
    <s v="20-04-2022"/>
    <n v="56.551793000000004"/>
    <n v="8.3081949999999996"/>
    <s v="Lemvig havn"/>
    <s v="Mnemiopsis leidyi"/>
    <x v="3"/>
    <s v="Invasiv"/>
    <x v="0"/>
    <x v="1"/>
    <x v="1"/>
    <s v="Present_Ct&lt;41"/>
  </r>
  <r>
    <x v="5"/>
    <x v="2"/>
    <s v="20-04-2022"/>
    <n v="56.551793000000004"/>
    <n v="8.3081949999999996"/>
    <s v="Lemvig havn"/>
    <s v="Hemigrapsus takanoi"/>
    <x v="23"/>
    <s v="Invasiv"/>
    <x v="0"/>
    <x v="0"/>
    <x v="0"/>
    <s v="Absent"/>
  </r>
  <r>
    <x v="5"/>
    <x v="2"/>
    <s v="20-04-2022"/>
    <n v="56.551793000000004"/>
    <n v="8.3081949999999996"/>
    <s v="Lemvig havn"/>
    <s v="Hemigrapsus takanoi"/>
    <x v="23"/>
    <s v="Invasiv"/>
    <x v="0"/>
    <x v="0"/>
    <x v="0"/>
    <s v="Absent"/>
  </r>
  <r>
    <x v="5"/>
    <x v="2"/>
    <s v="20-04-2022"/>
    <n v="56.551793000000004"/>
    <n v="8.3081949999999996"/>
    <s v="Lemvig havn"/>
    <s v="Alexandrium ostenfeldii"/>
    <x v="28"/>
    <s v="Toksisk"/>
    <x v="0"/>
    <x v="1"/>
    <x v="1"/>
    <s v="Present_Ct&lt;41"/>
  </r>
  <r>
    <x v="5"/>
    <x v="2"/>
    <s v="20-04-2022"/>
    <n v="56.551793000000004"/>
    <n v="8.3081949999999996"/>
    <s v="Lemvig havn"/>
    <s v="Alexandrium ostenfeldii"/>
    <x v="28"/>
    <s v="Toksisk"/>
    <x v="0"/>
    <x v="0"/>
    <x v="0"/>
    <s v="Absent"/>
  </r>
  <r>
    <x v="5"/>
    <x v="2"/>
    <s v="20-04-2022"/>
    <n v="56.551793000000004"/>
    <n v="8.3081949999999996"/>
    <s v="Lemvig havn"/>
    <s v="Prymnesium parvum"/>
    <x v="29"/>
    <s v="Toksisk"/>
    <x v="0"/>
    <x v="0"/>
    <x v="0"/>
    <s v="Absent"/>
  </r>
  <r>
    <x v="5"/>
    <x v="2"/>
    <s v="20-04-2022"/>
    <n v="56.551793000000004"/>
    <n v="8.3081949999999996"/>
    <s v="Lemvig havn"/>
    <s v="Prymnesium parvum"/>
    <x v="29"/>
    <s v="Toksisk"/>
    <x v="0"/>
    <x v="1"/>
    <x v="1"/>
    <s v="Present_Ct&lt;41"/>
  </r>
  <r>
    <x v="5"/>
    <x v="2"/>
    <s v="20-04-2022"/>
    <n v="56.551793000000004"/>
    <n v="8.3081949999999996"/>
    <s v="Lemvig havn"/>
    <s v="Gasterosteus aculeatus"/>
    <x v="30"/>
    <s v="Almindelig"/>
    <x v="1"/>
    <x v="1"/>
    <x v="1"/>
    <s v="Present_Ct&lt;41"/>
  </r>
  <r>
    <x v="5"/>
    <x v="2"/>
    <s v="20-04-2022"/>
    <n v="56.551793000000004"/>
    <n v="8.3081949999999996"/>
    <s v="Lemvig havn"/>
    <s v="Gasterosteus aculeatus"/>
    <x v="30"/>
    <s v="Almindelig"/>
    <x v="1"/>
    <x v="1"/>
    <x v="1"/>
    <s v="Present_Ct&lt;41"/>
  </r>
  <r>
    <x v="5"/>
    <x v="2"/>
    <s v="20-04-2022"/>
    <n v="56.551793000000004"/>
    <n v="8.3081949999999996"/>
    <s v="Lemvig havn"/>
    <s v="Anguilla anguilla"/>
    <x v="19"/>
    <s v="Almindelig"/>
    <x v="0"/>
    <x v="0"/>
    <x v="0"/>
    <s v="Absent"/>
  </r>
  <r>
    <x v="5"/>
    <x v="2"/>
    <s v="20-04-2022"/>
    <n v="56.551793000000004"/>
    <n v="8.3081949999999996"/>
    <s v="Lemvig havn"/>
    <s v="Anguilla anguilla"/>
    <x v="19"/>
    <s v="Almindelig"/>
    <x v="1"/>
    <x v="0"/>
    <x v="0"/>
    <s v="Absent"/>
  </r>
  <r>
    <x v="5"/>
    <x v="2"/>
    <s v="20-04-2022"/>
    <n v="56.551793000000004"/>
    <n v="8.3081949999999996"/>
    <s v="Lemvig havn"/>
    <s v="Neogobius melanostomus"/>
    <x v="9"/>
    <s v="Invasiv"/>
    <x v="0"/>
    <x v="0"/>
    <x v="0"/>
    <s v="Absent"/>
  </r>
  <r>
    <x v="5"/>
    <x v="2"/>
    <s v="20-04-2022"/>
    <n v="56.551793000000004"/>
    <n v="8.3081949999999996"/>
    <s v="Lemvig havn"/>
    <s v="Neogobius melanostomus"/>
    <x v="9"/>
    <s v="Invasiv"/>
    <x v="0"/>
    <x v="0"/>
    <x v="0"/>
    <s v="Absent"/>
  </r>
  <r>
    <x v="18"/>
    <x v="2"/>
    <s v="16-05-2022"/>
    <n v="56.550840000000001"/>
    <n v="8.3044899999999995"/>
    <s v="Lemvig havn, Nissum bredning"/>
    <s v="Perca fluviatilis"/>
    <x v="10"/>
    <s v="Almindelig"/>
    <x v="0"/>
    <x v="0"/>
    <x v="0"/>
    <s v="Absent"/>
  </r>
  <r>
    <x v="18"/>
    <x v="2"/>
    <s v="16-05-2022"/>
    <n v="56.550840000000001"/>
    <n v="8.3044899999999995"/>
    <s v="Lemvig havn, Nissum bredning"/>
    <s v="Perca fluviatilis"/>
    <x v="10"/>
    <s v="Almindelig"/>
    <x v="1"/>
    <x v="0"/>
    <x v="0"/>
    <s v="Absent"/>
  </r>
  <r>
    <x v="18"/>
    <x v="2"/>
    <s v="16-05-2022"/>
    <n v="56.550840000000001"/>
    <n v="8.3044899999999995"/>
    <s v="Lemvig havn, Nissum bredning"/>
    <s v="Platichthys flesus"/>
    <x v="0"/>
    <s v="Almindelig"/>
    <x v="0"/>
    <x v="0"/>
    <x v="0"/>
    <s v="Absent"/>
  </r>
  <r>
    <x v="18"/>
    <x v="2"/>
    <s v="16-05-2022"/>
    <n v="56.550840000000001"/>
    <n v="8.3044899999999995"/>
    <s v="Lemvig havn, Nissum bredning"/>
    <s v="Platichthys flesus"/>
    <x v="0"/>
    <s v="Almindelig"/>
    <x v="0"/>
    <x v="0"/>
    <x v="0"/>
    <s v="Absent"/>
  </r>
  <r>
    <x v="18"/>
    <x v="2"/>
    <s v="16-05-2022"/>
    <n v="56.550840000000001"/>
    <n v="8.3044899999999995"/>
    <s v="Lemvig havn, Nissum bredning"/>
    <s v="Magallana gigas"/>
    <x v="8"/>
    <s v="Invasiv"/>
    <x v="0"/>
    <x v="0"/>
    <x v="0"/>
    <s v="Absent"/>
  </r>
  <r>
    <x v="18"/>
    <x v="2"/>
    <s v="16-05-2022"/>
    <n v="56.550840000000001"/>
    <n v="8.3044899999999995"/>
    <s v="Lemvig havn, Nissum bredning"/>
    <s v="Magallana gigas"/>
    <x v="8"/>
    <s v="Invasiv"/>
    <x v="0"/>
    <x v="0"/>
    <x v="0"/>
    <s v="Absent"/>
  </r>
  <r>
    <x v="18"/>
    <x v="2"/>
    <s v="16-05-2022"/>
    <n v="56.550840000000001"/>
    <n v="8.3044899999999995"/>
    <s v="Lemvig havn, Nissum bredning"/>
    <s v="Phocoena phocoena"/>
    <x v="26"/>
    <s v="Almindelig"/>
    <x v="0"/>
    <x v="1"/>
    <x v="0"/>
    <s v="Present_Ct&gt;41"/>
  </r>
  <r>
    <x v="18"/>
    <x v="2"/>
    <s v="16-05-2022"/>
    <n v="56.550840000000001"/>
    <n v="8.3044899999999995"/>
    <s v="Lemvig havn, Nissum bredning"/>
    <s v="Phocoena phocoena"/>
    <x v="26"/>
    <s v="Almindelig"/>
    <x v="1"/>
    <x v="1"/>
    <x v="0"/>
    <s v="Present_Ct&gt;41"/>
  </r>
  <r>
    <x v="18"/>
    <x v="2"/>
    <s v="16-05-2022"/>
    <n v="56.550840000000001"/>
    <n v="8.3044899999999995"/>
    <s v="Lemvig havn, Nissum bredning"/>
    <s v="Callinectes sapidus"/>
    <x v="27"/>
    <s v="Invasiv"/>
    <x v="1"/>
    <x v="0"/>
    <x v="0"/>
    <s v="Absent"/>
  </r>
  <r>
    <x v="18"/>
    <x v="2"/>
    <s v="16-05-2022"/>
    <n v="56.550840000000001"/>
    <n v="8.3044899999999995"/>
    <s v="Lemvig havn, Nissum bredning"/>
    <s v="Callinectes sapidus"/>
    <x v="27"/>
    <s v="Invasiv"/>
    <x v="0"/>
    <x v="0"/>
    <x v="0"/>
    <s v="Absent"/>
  </r>
  <r>
    <x v="18"/>
    <x v="2"/>
    <s v="16-05-2022"/>
    <n v="56.550840000000001"/>
    <n v="8.3044899999999995"/>
    <s v="Lemvig havn, Nissum bredning"/>
    <s v="Mnemiopsis leidyi"/>
    <x v="3"/>
    <s v="Invasiv"/>
    <x v="0"/>
    <x v="0"/>
    <x v="0"/>
    <s v="Absent"/>
  </r>
  <r>
    <x v="18"/>
    <x v="2"/>
    <s v="16-05-2022"/>
    <n v="56.550840000000001"/>
    <n v="8.3044899999999995"/>
    <s v="Lemvig havn, Nissum bredning"/>
    <s v="Mnemiopsis leidyi"/>
    <x v="3"/>
    <s v="Invasiv"/>
    <x v="0"/>
    <x v="1"/>
    <x v="1"/>
    <s v="Present_Ct&lt;41"/>
  </r>
  <r>
    <x v="18"/>
    <x v="2"/>
    <s v="16-05-2022"/>
    <n v="56.550840000000001"/>
    <n v="8.3044899999999995"/>
    <s v="Lemvig havn, Nissum bredning"/>
    <s v="Hemigrapsus takanoi"/>
    <x v="23"/>
    <s v="Invasiv"/>
    <x v="0"/>
    <x v="0"/>
    <x v="0"/>
    <s v="Absent"/>
  </r>
  <r>
    <x v="18"/>
    <x v="2"/>
    <s v="16-05-2022"/>
    <n v="56.550840000000001"/>
    <n v="8.3044899999999995"/>
    <s v="Lemvig havn, Nissum bredning"/>
    <s v="Hemigrapsus takanoi"/>
    <x v="23"/>
    <s v="Invasiv"/>
    <x v="0"/>
    <x v="0"/>
    <x v="0"/>
    <s v="Absent"/>
  </r>
  <r>
    <x v="18"/>
    <x v="2"/>
    <s v="16-05-2022"/>
    <n v="56.550840000000001"/>
    <n v="8.3044899999999995"/>
    <s v="Lemvig havn, Nissum bredning"/>
    <s v="Alexandrium ostenfeldii"/>
    <x v="28"/>
    <s v="Toksisk"/>
    <x v="0"/>
    <x v="0"/>
    <x v="0"/>
    <s v="Absent"/>
  </r>
  <r>
    <x v="18"/>
    <x v="2"/>
    <s v="16-05-2022"/>
    <n v="56.550840000000001"/>
    <n v="8.3044899999999995"/>
    <s v="Lemvig havn, Nissum bredning"/>
    <s v="Alexandrium ostenfeldii"/>
    <x v="28"/>
    <s v="Toksisk"/>
    <x v="1"/>
    <x v="0"/>
    <x v="0"/>
    <s v="Absent"/>
  </r>
  <r>
    <x v="18"/>
    <x v="2"/>
    <s v="16-05-2022"/>
    <n v="56.550840000000001"/>
    <n v="8.3044899999999995"/>
    <s v="Lemvig havn, Nissum bredning"/>
    <s v="Prymnesium parvum"/>
    <x v="29"/>
    <s v="Toksisk"/>
    <x v="1"/>
    <x v="0"/>
    <x v="0"/>
    <s v="Absent"/>
  </r>
  <r>
    <x v="18"/>
    <x v="2"/>
    <s v="16-05-2022"/>
    <n v="56.550840000000001"/>
    <n v="8.3044899999999995"/>
    <s v="Lemvig havn, Nissum bredning"/>
    <s v="Prymnesium parvum"/>
    <x v="29"/>
    <s v="Toksisk"/>
    <x v="1"/>
    <x v="0"/>
    <x v="0"/>
    <s v="Absent"/>
  </r>
  <r>
    <x v="18"/>
    <x v="2"/>
    <s v="16-05-2022"/>
    <n v="56.550840000000001"/>
    <n v="8.3044899999999995"/>
    <s v="Lemvig havn, Nissum bredning"/>
    <s v="Gasterosteus aculeatus"/>
    <x v="30"/>
    <s v="Almindelig"/>
    <x v="1"/>
    <x v="0"/>
    <x v="0"/>
    <s v="Absent"/>
  </r>
  <r>
    <x v="18"/>
    <x v="2"/>
    <s v="16-05-2022"/>
    <n v="56.550840000000001"/>
    <n v="8.3044899999999995"/>
    <s v="Lemvig havn, Nissum bredning"/>
    <s v="Gasterosteus aculeatus"/>
    <x v="30"/>
    <s v="Almindelig"/>
    <x v="1"/>
    <x v="0"/>
    <x v="0"/>
    <s v="Absent"/>
  </r>
  <r>
    <x v="18"/>
    <x v="2"/>
    <s v="16-05-2022"/>
    <n v="56.550840000000001"/>
    <n v="8.3044899999999995"/>
    <s v="Lemvig havn, Nissum bredning"/>
    <s v="Anguilla anguilla"/>
    <x v="19"/>
    <s v="Almindelig"/>
    <x v="0"/>
    <x v="0"/>
    <x v="0"/>
    <s v="Absent"/>
  </r>
  <r>
    <x v="18"/>
    <x v="2"/>
    <s v="16-05-2022"/>
    <n v="56.550840000000001"/>
    <n v="8.3044899999999995"/>
    <s v="Lemvig havn, Nissum bredning"/>
    <s v="Anguilla anguilla"/>
    <x v="19"/>
    <s v="Almindelig"/>
    <x v="0"/>
    <x v="1"/>
    <x v="1"/>
    <s v="Present_Ct&lt;41"/>
  </r>
  <r>
    <x v="18"/>
    <x v="2"/>
    <s v="16-05-2022"/>
    <n v="56.550840000000001"/>
    <n v="8.3044899999999995"/>
    <s v="Lemvig havn, Nissum bredning"/>
    <s v="Neogobius melanostomus"/>
    <x v="9"/>
    <s v="Invasiv"/>
    <x v="0"/>
    <x v="0"/>
    <x v="0"/>
    <s v="Absent"/>
  </r>
  <r>
    <x v="18"/>
    <x v="2"/>
    <s v="16-05-2022"/>
    <n v="56.550840000000001"/>
    <n v="8.3044899999999995"/>
    <s v="Lemvig havn, Nissum bredning"/>
    <s v="Neogobius melanostomus"/>
    <x v="9"/>
    <s v="Invasiv"/>
    <x v="1"/>
    <x v="1"/>
    <x v="1"/>
    <s v="Present_Ct&lt;41"/>
  </r>
  <r>
    <x v="8"/>
    <x v="2"/>
    <s v="12-05-2022"/>
    <n v="56.6954724"/>
    <n v="9.2992709999999992"/>
    <s v="Lovns bredning"/>
    <s v="Perca fluviatilis"/>
    <x v="10"/>
    <s v="Almindelig"/>
    <x v="0"/>
    <x v="0"/>
    <x v="0"/>
    <s v="Absent"/>
  </r>
  <r>
    <x v="8"/>
    <x v="2"/>
    <s v="12-05-2022"/>
    <n v="56.6954724"/>
    <n v="9.2992709999999992"/>
    <s v="Lovns bredning"/>
    <s v="Perca fluviatilis"/>
    <x v="10"/>
    <s v="Almindelig"/>
    <x v="0"/>
    <x v="0"/>
    <x v="0"/>
    <s v="Absent"/>
  </r>
  <r>
    <x v="8"/>
    <x v="2"/>
    <s v="12-05-2022"/>
    <n v="56.6954724"/>
    <n v="9.2992709999999992"/>
    <s v="Lovns bredning"/>
    <s v="Platichthys flesus"/>
    <x v="0"/>
    <s v="Almindelig"/>
    <x v="0"/>
    <x v="0"/>
    <x v="0"/>
    <s v="Absent"/>
  </r>
  <r>
    <x v="8"/>
    <x v="2"/>
    <s v="12-05-2022"/>
    <n v="56.6954724"/>
    <n v="9.2992709999999992"/>
    <s v="Lovns bredning"/>
    <s v="Platichthys flesus"/>
    <x v="0"/>
    <s v="Almindelig"/>
    <x v="0"/>
    <x v="0"/>
    <x v="0"/>
    <s v="Absent"/>
  </r>
  <r>
    <x v="8"/>
    <x v="2"/>
    <s v="12-05-2022"/>
    <n v="56.6954724"/>
    <n v="9.2992709999999992"/>
    <s v="Lovns bredning"/>
    <s v="Magallana gigas"/>
    <x v="8"/>
    <s v="Invasiv"/>
    <x v="0"/>
    <x v="0"/>
    <x v="0"/>
    <s v="Absent"/>
  </r>
  <r>
    <x v="8"/>
    <x v="2"/>
    <s v="12-05-2022"/>
    <n v="56.6954724"/>
    <n v="9.2992709999999992"/>
    <s v="Lovns bredning"/>
    <s v="Magallana gigas"/>
    <x v="8"/>
    <s v="Invasiv"/>
    <x v="0"/>
    <x v="0"/>
    <x v="0"/>
    <s v="Absent"/>
  </r>
  <r>
    <x v="8"/>
    <x v="2"/>
    <s v="12-05-2022"/>
    <n v="56.6954724"/>
    <n v="9.2992709999999992"/>
    <s v="Lovns bredning"/>
    <s v="Phocoena phocoena"/>
    <x v="26"/>
    <s v="Almindelig"/>
    <x v="1"/>
    <x v="1"/>
    <x v="1"/>
    <s v="Present_Ct&lt;41"/>
  </r>
  <r>
    <x v="8"/>
    <x v="2"/>
    <s v="12-05-2022"/>
    <n v="56.6954724"/>
    <n v="9.2992709999999992"/>
    <s v="Lovns bredning"/>
    <s v="Phocoena phocoena"/>
    <x v="26"/>
    <s v="Almindelig"/>
    <x v="1"/>
    <x v="1"/>
    <x v="0"/>
    <s v="Present_Ct&gt;41"/>
  </r>
  <r>
    <x v="8"/>
    <x v="2"/>
    <s v="12-05-2022"/>
    <n v="56.6954724"/>
    <n v="9.2992709999999992"/>
    <s v="Lovns bredning"/>
    <s v="Callinectes sapidus"/>
    <x v="27"/>
    <s v="Invasiv"/>
    <x v="0"/>
    <x v="0"/>
    <x v="0"/>
    <s v="Absent"/>
  </r>
  <r>
    <x v="8"/>
    <x v="2"/>
    <s v="12-05-2022"/>
    <n v="56.6954724"/>
    <n v="9.2992709999999992"/>
    <s v="Lovns bredning"/>
    <s v="Callinectes sapidus"/>
    <x v="27"/>
    <s v="Invasiv"/>
    <x v="0"/>
    <x v="0"/>
    <x v="0"/>
    <s v="Absent"/>
  </r>
  <r>
    <x v="8"/>
    <x v="2"/>
    <s v="12-05-2022"/>
    <n v="56.6954724"/>
    <n v="9.2992709999999992"/>
    <s v="Lovns bredning"/>
    <s v="Mnemiopsis leidyi"/>
    <x v="3"/>
    <s v="Invasiv"/>
    <x v="1"/>
    <x v="0"/>
    <x v="0"/>
    <s v="Absent"/>
  </r>
  <r>
    <x v="8"/>
    <x v="2"/>
    <s v="12-05-2022"/>
    <n v="56.6954724"/>
    <n v="9.2992709999999992"/>
    <s v="Lovns bredning"/>
    <s v="Mnemiopsis leidyi"/>
    <x v="3"/>
    <s v="Invasiv"/>
    <x v="0"/>
    <x v="0"/>
    <x v="0"/>
    <s v="Absent"/>
  </r>
  <r>
    <x v="8"/>
    <x v="2"/>
    <s v="12-05-2022"/>
    <n v="56.6954724"/>
    <n v="9.2992709999999992"/>
    <s v="Lovns bredning"/>
    <s v="Hemigrapsus takanoi"/>
    <x v="23"/>
    <s v="Invasiv"/>
    <x v="0"/>
    <x v="0"/>
    <x v="0"/>
    <s v="Absent"/>
  </r>
  <r>
    <x v="8"/>
    <x v="2"/>
    <s v="12-05-2022"/>
    <n v="56.6954724"/>
    <n v="9.2992709999999992"/>
    <s v="Lovns bredning"/>
    <s v="Hemigrapsus takanoi"/>
    <x v="23"/>
    <s v="Invasiv"/>
    <x v="0"/>
    <x v="0"/>
    <x v="0"/>
    <s v="Absent"/>
  </r>
  <r>
    <x v="8"/>
    <x v="2"/>
    <s v="12-05-2022"/>
    <n v="56.6954724"/>
    <n v="9.2992709999999992"/>
    <s v="Lovns bredning"/>
    <s v="Alexandrium ostenfeldii"/>
    <x v="28"/>
    <s v="Toksisk"/>
    <x v="0"/>
    <x v="0"/>
    <x v="0"/>
    <s v="Absent"/>
  </r>
  <r>
    <x v="8"/>
    <x v="2"/>
    <s v="12-05-2022"/>
    <n v="56.6954724"/>
    <n v="9.2992709999999992"/>
    <s v="Lovns bredning"/>
    <s v="Alexandrium ostenfeldii"/>
    <x v="28"/>
    <s v="Toksisk"/>
    <x v="0"/>
    <x v="0"/>
    <x v="0"/>
    <s v="Absent"/>
  </r>
  <r>
    <x v="8"/>
    <x v="2"/>
    <s v="12-05-2022"/>
    <n v="56.6954724"/>
    <n v="9.2992709999999992"/>
    <s v="Lovns bredning"/>
    <s v="Prymnesium parvum"/>
    <x v="29"/>
    <s v="Toksisk"/>
    <x v="0"/>
    <x v="0"/>
    <x v="0"/>
    <s v="Absent"/>
  </r>
  <r>
    <x v="8"/>
    <x v="2"/>
    <s v="12-05-2022"/>
    <n v="56.6954724"/>
    <n v="9.2992709999999992"/>
    <s v="Lovns bredning"/>
    <s v="Prymnesium parvum"/>
    <x v="29"/>
    <s v="Toksisk"/>
    <x v="0"/>
    <x v="0"/>
    <x v="0"/>
    <s v="Absent"/>
  </r>
  <r>
    <x v="8"/>
    <x v="2"/>
    <s v="12-05-2022"/>
    <n v="56.6954724"/>
    <n v="9.2992709999999992"/>
    <s v="Lovns bredning"/>
    <s v="Gasterosteus aculeatus"/>
    <x v="30"/>
    <s v="Almindelig"/>
    <x v="1"/>
    <x v="0"/>
    <x v="0"/>
    <s v="Absent"/>
  </r>
  <r>
    <x v="8"/>
    <x v="2"/>
    <s v="12-05-2022"/>
    <n v="56.6954724"/>
    <n v="9.2992709999999992"/>
    <s v="Lovns bredning"/>
    <s v="Gasterosteus aculeatus"/>
    <x v="30"/>
    <s v="Almindelig"/>
    <x v="1"/>
    <x v="0"/>
    <x v="0"/>
    <s v="Absent"/>
  </r>
  <r>
    <x v="8"/>
    <x v="2"/>
    <s v="12-05-2022"/>
    <n v="56.6954724"/>
    <n v="9.2992709999999992"/>
    <s v="Lovns bredning"/>
    <s v="Anguilla anguilla"/>
    <x v="19"/>
    <s v="Almindelig"/>
    <x v="0"/>
    <x v="0"/>
    <x v="0"/>
    <s v="Absent"/>
  </r>
  <r>
    <x v="8"/>
    <x v="2"/>
    <s v="12-05-2022"/>
    <n v="56.6954724"/>
    <n v="9.2992709999999992"/>
    <s v="Lovns bredning"/>
    <s v="Anguilla anguilla"/>
    <x v="19"/>
    <s v="Almindelig"/>
    <x v="0"/>
    <x v="0"/>
    <x v="0"/>
    <s v="Absent"/>
  </r>
  <r>
    <x v="8"/>
    <x v="2"/>
    <s v="12-05-2022"/>
    <n v="56.6954724"/>
    <n v="9.2992709999999992"/>
    <s v="Lovns bredning"/>
    <s v="Neogobius melanostomus"/>
    <x v="9"/>
    <s v="Invasiv"/>
    <x v="0"/>
    <x v="0"/>
    <x v="0"/>
    <s v="Absent"/>
  </r>
  <r>
    <x v="8"/>
    <x v="2"/>
    <s v="12-05-2022"/>
    <n v="56.6954724"/>
    <n v="9.2992709999999992"/>
    <s v="Lovns bredning"/>
    <s v="Neogobius melanostomus"/>
    <x v="9"/>
    <s v="Invasiv"/>
    <x v="0"/>
    <x v="0"/>
    <x v="0"/>
    <s v="Absent"/>
  </r>
  <r>
    <x v="19"/>
    <x v="2"/>
    <s v="20-05-2022"/>
    <n v="56.661956500000002"/>
    <n v="9.3243998999999995"/>
    <s v="Lovns bredning"/>
    <s v="Perca fluviatilis"/>
    <x v="10"/>
    <s v="Almindelig"/>
    <x v="0"/>
    <x v="0"/>
    <x v="0"/>
    <s v="Absent"/>
  </r>
  <r>
    <x v="19"/>
    <x v="2"/>
    <s v="20-05-2022"/>
    <n v="56.661956500000002"/>
    <n v="9.3243998999999995"/>
    <s v="Lovns bredning"/>
    <s v="Perca fluviatilis"/>
    <x v="10"/>
    <s v="Almindelig"/>
    <x v="0"/>
    <x v="0"/>
    <x v="0"/>
    <s v="Absent"/>
  </r>
  <r>
    <x v="19"/>
    <x v="2"/>
    <s v="20-05-2022"/>
    <n v="56.661956500000002"/>
    <n v="9.3243998999999995"/>
    <s v="Lovns bredning"/>
    <s v="Platichthys flesus"/>
    <x v="0"/>
    <s v="Almindelig"/>
    <x v="1"/>
    <x v="1"/>
    <x v="1"/>
    <s v="Present_Ct&lt;41"/>
  </r>
  <r>
    <x v="19"/>
    <x v="2"/>
    <s v="20-05-2022"/>
    <n v="56.661956500000002"/>
    <n v="9.3243998999999995"/>
    <s v="Lovns bredning"/>
    <s v="Platichthys flesus"/>
    <x v="0"/>
    <s v="Almindelig"/>
    <x v="0"/>
    <x v="0"/>
    <x v="0"/>
    <s v="Absent"/>
  </r>
  <r>
    <x v="19"/>
    <x v="2"/>
    <s v="20-05-2022"/>
    <n v="56.661956500000002"/>
    <n v="9.3243998999999995"/>
    <s v="Lovns bredning"/>
    <s v="Magallana gigas"/>
    <x v="8"/>
    <s v="Invasiv"/>
    <x v="0"/>
    <x v="0"/>
    <x v="0"/>
    <s v="Absent"/>
  </r>
  <r>
    <x v="19"/>
    <x v="2"/>
    <s v="20-05-2022"/>
    <n v="56.661956500000002"/>
    <n v="9.3243998999999995"/>
    <s v="Lovns bredning"/>
    <s v="Magallana gigas"/>
    <x v="8"/>
    <s v="Invasiv"/>
    <x v="0"/>
    <x v="0"/>
    <x v="0"/>
    <s v="Absent"/>
  </r>
  <r>
    <x v="19"/>
    <x v="2"/>
    <s v="20-05-2022"/>
    <n v="56.661956500000002"/>
    <n v="9.3243998999999995"/>
    <s v="Lovns bredning"/>
    <s v="Lutra lutra"/>
    <x v="25"/>
    <s v="Almindelig"/>
    <x v="0"/>
    <x v="0"/>
    <x v="0"/>
    <s v="Absent"/>
  </r>
  <r>
    <x v="19"/>
    <x v="2"/>
    <s v="20-05-2022"/>
    <n v="56.661956500000002"/>
    <n v="9.3243998999999995"/>
    <s v="Lovns bredning"/>
    <s v="Lutra lutra"/>
    <x v="25"/>
    <s v="Almindelig"/>
    <x v="0"/>
    <x v="0"/>
    <x v="0"/>
    <s v="Absent"/>
  </r>
  <r>
    <x v="19"/>
    <x v="2"/>
    <s v="20-05-2022"/>
    <n v="56.661956500000002"/>
    <n v="9.3243998999999995"/>
    <s v="Lovns bredning"/>
    <s v="Callinectes sapidus"/>
    <x v="27"/>
    <s v="Invasiv"/>
    <x v="0"/>
    <x v="0"/>
    <x v="0"/>
    <s v="Absent"/>
  </r>
  <r>
    <x v="19"/>
    <x v="2"/>
    <s v="20-05-2022"/>
    <n v="56.661956500000002"/>
    <n v="9.3243998999999995"/>
    <s v="Lovns bredning"/>
    <s v="Callinectes sapidus"/>
    <x v="27"/>
    <s v="Invasiv"/>
    <x v="0"/>
    <x v="0"/>
    <x v="0"/>
    <s v="Absent"/>
  </r>
  <r>
    <x v="19"/>
    <x v="2"/>
    <s v="20-05-2022"/>
    <n v="56.661956500000002"/>
    <n v="9.3243998999999995"/>
    <s v="Lovns bredning"/>
    <s v="Mnemiopsis leidyi"/>
    <x v="3"/>
    <s v="Invasiv"/>
    <x v="1"/>
    <x v="0"/>
    <x v="0"/>
    <s v="Absent"/>
  </r>
  <r>
    <x v="19"/>
    <x v="2"/>
    <s v="20-05-2022"/>
    <n v="56.661956500000002"/>
    <n v="9.3243998999999995"/>
    <s v="Lovns bredning"/>
    <s v="Mnemiopsis leidyi"/>
    <x v="3"/>
    <s v="Invasiv"/>
    <x v="0"/>
    <x v="0"/>
    <x v="0"/>
    <s v="Absent"/>
  </r>
  <r>
    <x v="19"/>
    <x v="2"/>
    <s v="20-05-2022"/>
    <n v="56.661956500000002"/>
    <n v="9.3243998999999995"/>
    <s v="Lovns bredning"/>
    <s v="Hemigrapsus takanoi"/>
    <x v="23"/>
    <s v="Invasiv"/>
    <x v="1"/>
    <x v="1"/>
    <x v="1"/>
    <s v="Present_Ct&lt;41"/>
  </r>
  <r>
    <x v="19"/>
    <x v="2"/>
    <s v="20-05-2022"/>
    <n v="56.661956500000002"/>
    <n v="9.3243998999999995"/>
    <s v="Lovns bredning"/>
    <s v="Hemigrapsus takanoi"/>
    <x v="23"/>
    <s v="Invasiv"/>
    <x v="0"/>
    <x v="0"/>
    <x v="0"/>
    <s v="Absent"/>
  </r>
  <r>
    <x v="19"/>
    <x v="2"/>
    <s v="20-05-2022"/>
    <n v="56.661956500000002"/>
    <n v="9.3243998999999995"/>
    <s v="Lovns bredning"/>
    <s v="Alexandrium ostenfeldii"/>
    <x v="28"/>
    <s v="Toksisk"/>
    <x v="0"/>
    <x v="1"/>
    <x v="1"/>
    <s v="Present_Ct&lt;41"/>
  </r>
  <r>
    <x v="19"/>
    <x v="2"/>
    <s v="20-05-2022"/>
    <n v="56.661956500000002"/>
    <n v="9.3243998999999995"/>
    <s v="Lovns bredning"/>
    <s v="Alexandrium ostenfeldii"/>
    <x v="28"/>
    <s v="Toksisk"/>
    <x v="1"/>
    <x v="0"/>
    <x v="0"/>
    <s v="Absent"/>
  </r>
  <r>
    <x v="19"/>
    <x v="2"/>
    <s v="20-05-2022"/>
    <n v="56.661956500000002"/>
    <n v="9.3243998999999995"/>
    <s v="Lovns bredning"/>
    <s v="Prymnesium parvum"/>
    <x v="29"/>
    <s v="Toksisk"/>
    <x v="0"/>
    <x v="0"/>
    <x v="0"/>
    <s v="Absent"/>
  </r>
  <r>
    <x v="19"/>
    <x v="2"/>
    <s v="20-05-2022"/>
    <n v="56.661956500000002"/>
    <n v="9.3243998999999995"/>
    <s v="Lovns bredning"/>
    <s v="Prymnesium parvum"/>
    <x v="29"/>
    <s v="Toksisk"/>
    <x v="0"/>
    <x v="0"/>
    <x v="0"/>
    <s v="Absent"/>
  </r>
  <r>
    <x v="19"/>
    <x v="2"/>
    <s v="20-05-2022"/>
    <n v="56.661956500000002"/>
    <n v="9.3243998999999995"/>
    <s v="Lovns bredning"/>
    <s v="Mya arenaria"/>
    <x v="2"/>
    <s v="Almindelig"/>
    <x v="0"/>
    <x v="0"/>
    <x v="0"/>
    <s v="Absent"/>
  </r>
  <r>
    <x v="19"/>
    <x v="2"/>
    <s v="20-05-2022"/>
    <n v="56.661956500000002"/>
    <n v="9.3243998999999995"/>
    <s v="Lovns bredning"/>
    <s v="Mya arenaria"/>
    <x v="2"/>
    <s v="Almindelig"/>
    <x v="0"/>
    <x v="1"/>
    <x v="1"/>
    <s v="Present_Ct&lt;41"/>
  </r>
  <r>
    <x v="19"/>
    <x v="2"/>
    <s v="20-05-2022"/>
    <n v="56.661956500000002"/>
    <n v="9.3243998999999995"/>
    <s v="Lovns bredning"/>
    <s v="Anguilla anguilla"/>
    <x v="19"/>
    <s v="Almindelig"/>
    <x v="0"/>
    <x v="0"/>
    <x v="0"/>
    <s v="Absent"/>
  </r>
  <r>
    <x v="19"/>
    <x v="2"/>
    <s v="20-05-2022"/>
    <n v="56.661956500000002"/>
    <n v="9.3243998999999995"/>
    <s v="Lovns bredning"/>
    <s v="Anguilla anguilla"/>
    <x v="19"/>
    <s v="Almindelig"/>
    <x v="1"/>
    <x v="0"/>
    <x v="0"/>
    <s v="Absent"/>
  </r>
  <r>
    <x v="19"/>
    <x v="2"/>
    <s v="20-05-2022"/>
    <n v="56.661956500000002"/>
    <n v="9.3243998999999995"/>
    <s v="Lovns bredning"/>
    <s v="Neogobius melanostomus"/>
    <x v="9"/>
    <s v="Invasiv"/>
    <x v="0"/>
    <x v="0"/>
    <x v="0"/>
    <s v="Absent"/>
  </r>
  <r>
    <x v="19"/>
    <x v="2"/>
    <s v="20-05-2022"/>
    <n v="56.661956500000002"/>
    <n v="9.3243998999999995"/>
    <s v="Lovns bredning"/>
    <s v="Neogobius melanostomus"/>
    <x v="9"/>
    <s v="Invasiv"/>
    <x v="0"/>
    <x v="0"/>
    <x v="0"/>
    <s v="Absent"/>
  </r>
  <r>
    <x v="20"/>
    <x v="2"/>
    <s v="20-04-2022"/>
    <n v="57.058055000000003"/>
    <n v="9.9044240000000006"/>
    <s v="Limfjorden, Aalborg, vestre bådehavn"/>
    <s v="Perca fluviatilis"/>
    <x v="10"/>
    <s v="Almindelig"/>
    <x v="1"/>
    <x v="0"/>
    <x v="0"/>
    <s v="Absent"/>
  </r>
  <r>
    <x v="20"/>
    <x v="2"/>
    <s v="20-04-2022"/>
    <n v="57.058055000000003"/>
    <n v="9.9044240000000006"/>
    <s v="Limfjorden, Aalborg, vestre bådehavn"/>
    <s v="Perca fluviatilis"/>
    <x v="10"/>
    <s v="Almindelig"/>
    <x v="0"/>
    <x v="0"/>
    <x v="0"/>
    <s v="Absent"/>
  </r>
  <r>
    <x v="20"/>
    <x v="2"/>
    <s v="20-04-2022"/>
    <n v="57.058055000000003"/>
    <n v="9.9044240000000006"/>
    <s v="Limfjorden, Aalborg, vestre bådehavn"/>
    <s v="Platichthys flesus"/>
    <x v="0"/>
    <s v="Almindelig"/>
    <x v="0"/>
    <x v="0"/>
    <x v="0"/>
    <s v="Absent"/>
  </r>
  <r>
    <x v="20"/>
    <x v="2"/>
    <s v="20-04-2022"/>
    <n v="57.058055000000003"/>
    <n v="9.9044240000000006"/>
    <s v="Limfjorden, Aalborg, vestre bådehavn"/>
    <s v="Platichthys flesus"/>
    <x v="0"/>
    <s v="Almindelig"/>
    <x v="0"/>
    <x v="0"/>
    <x v="0"/>
    <s v="Absent"/>
  </r>
  <r>
    <x v="20"/>
    <x v="2"/>
    <s v="20-04-2022"/>
    <n v="57.058055000000003"/>
    <n v="9.9044240000000006"/>
    <s v="Limfjorden, Aalborg, vestre bådehavn"/>
    <s v="Magallana gigas"/>
    <x v="8"/>
    <s v="Invasiv"/>
    <x v="0"/>
    <x v="1"/>
    <x v="1"/>
    <s v="Present_Ct&lt;41"/>
  </r>
  <r>
    <x v="20"/>
    <x v="2"/>
    <s v="20-04-2022"/>
    <n v="57.058055000000003"/>
    <n v="9.9044240000000006"/>
    <s v="Limfjorden, Aalborg, vestre bådehavn"/>
    <s v="Magallana gigas"/>
    <x v="8"/>
    <s v="Invasiv"/>
    <x v="0"/>
    <x v="1"/>
    <x v="1"/>
    <s v="Present_Ct&lt;41"/>
  </r>
  <r>
    <x v="20"/>
    <x v="2"/>
    <s v="20-04-2022"/>
    <n v="57.058055000000003"/>
    <n v="9.9044240000000006"/>
    <s v="Limfjorden, Aalborg, vestre bådehavn"/>
    <s v="Lutra lutra"/>
    <x v="25"/>
    <s v="Almindelig"/>
    <x v="0"/>
    <x v="0"/>
    <x v="0"/>
    <s v="Absent"/>
  </r>
  <r>
    <x v="20"/>
    <x v="2"/>
    <s v="20-04-2022"/>
    <n v="57.058055000000003"/>
    <n v="9.9044240000000006"/>
    <s v="Limfjorden, Aalborg, vestre bådehavn"/>
    <s v="Lutra lutra"/>
    <x v="25"/>
    <s v="Almindelig"/>
    <x v="0"/>
    <x v="0"/>
    <x v="0"/>
    <s v="Absent"/>
  </r>
  <r>
    <x v="20"/>
    <x v="2"/>
    <s v="20-04-2022"/>
    <n v="57.058055000000003"/>
    <n v="9.9044240000000006"/>
    <s v="Limfjorden, Aalborg, vestre bådehavn"/>
    <s v="Callinectes sapidus"/>
    <x v="27"/>
    <s v="Invasiv"/>
    <x v="0"/>
    <x v="0"/>
    <x v="0"/>
    <s v="Absent"/>
  </r>
  <r>
    <x v="20"/>
    <x v="2"/>
    <s v="20-04-2022"/>
    <n v="57.058055000000003"/>
    <n v="9.9044240000000006"/>
    <s v="Limfjorden, Aalborg, vestre bådehavn"/>
    <s v="Callinectes sapidus"/>
    <x v="27"/>
    <s v="Invasiv"/>
    <x v="0"/>
    <x v="0"/>
    <x v="0"/>
    <s v="Absent"/>
  </r>
  <r>
    <x v="20"/>
    <x v="2"/>
    <s v="20-04-2022"/>
    <n v="57.058055000000003"/>
    <n v="9.9044240000000006"/>
    <s v="Limfjorden, Aalborg, vestre bådehavn"/>
    <s v="Mnemiopsis leidyi"/>
    <x v="3"/>
    <s v="Invasiv"/>
    <x v="0"/>
    <x v="0"/>
    <x v="0"/>
    <s v="Absent"/>
  </r>
  <r>
    <x v="20"/>
    <x v="2"/>
    <s v="20-04-2022"/>
    <n v="57.058055000000003"/>
    <n v="9.9044240000000006"/>
    <s v="Limfjorden, Aalborg, vestre bådehavn"/>
    <s v="Mnemiopsis leidyi"/>
    <x v="3"/>
    <s v="Invasiv"/>
    <x v="0"/>
    <x v="0"/>
    <x v="0"/>
    <s v="Absent"/>
  </r>
  <r>
    <x v="20"/>
    <x v="2"/>
    <s v="20-04-2022"/>
    <n v="57.058055000000003"/>
    <n v="9.9044240000000006"/>
    <s v="Limfjorden, Aalborg, vestre bådehavn"/>
    <s v="Hemigrapsus takanoi"/>
    <x v="23"/>
    <s v="Invasiv"/>
    <x v="0"/>
    <x v="0"/>
    <x v="0"/>
    <s v="Absent"/>
  </r>
  <r>
    <x v="20"/>
    <x v="2"/>
    <s v="20-04-2022"/>
    <n v="57.058055000000003"/>
    <n v="9.9044240000000006"/>
    <s v="Limfjorden, Aalborg, vestre bådehavn"/>
    <s v="Hemigrapsus takanoi"/>
    <x v="23"/>
    <s v="Invasiv"/>
    <x v="0"/>
    <x v="0"/>
    <x v="0"/>
    <s v="Absent"/>
  </r>
  <r>
    <x v="20"/>
    <x v="2"/>
    <s v="20-04-2022"/>
    <n v="57.058055000000003"/>
    <n v="9.9044240000000006"/>
    <s v="Limfjorden, Aalborg, vestre bådehavn"/>
    <s v="Alexandrium ostenfeldii"/>
    <x v="28"/>
    <s v="Toksisk"/>
    <x v="1"/>
    <x v="0"/>
    <x v="0"/>
    <s v="Absent"/>
  </r>
  <r>
    <x v="20"/>
    <x v="2"/>
    <s v="20-04-2022"/>
    <n v="57.058055000000003"/>
    <n v="9.9044240000000006"/>
    <s v="Limfjorden, Aalborg, vestre bådehavn"/>
    <s v="Alexandrium ostenfeldii"/>
    <x v="28"/>
    <s v="Toksisk"/>
    <x v="1"/>
    <x v="0"/>
    <x v="0"/>
    <s v="Absent"/>
  </r>
  <r>
    <x v="20"/>
    <x v="2"/>
    <s v="20-04-2022"/>
    <n v="57.058055000000003"/>
    <n v="9.9044240000000006"/>
    <s v="Limfjorden, Aalborg, vestre bådehavn"/>
    <s v="Prymnesium parvum"/>
    <x v="29"/>
    <s v="Toksisk"/>
    <x v="0"/>
    <x v="0"/>
    <x v="0"/>
    <s v="Absent"/>
  </r>
  <r>
    <x v="20"/>
    <x v="2"/>
    <s v="20-04-2022"/>
    <n v="57.058055000000003"/>
    <n v="9.9044240000000006"/>
    <s v="Limfjorden, Aalborg, vestre bådehavn"/>
    <s v="Prymnesium parvum"/>
    <x v="29"/>
    <s v="Toksisk"/>
    <x v="0"/>
    <x v="0"/>
    <x v="0"/>
    <s v="Absent"/>
  </r>
  <r>
    <x v="20"/>
    <x v="2"/>
    <s v="20-04-2022"/>
    <n v="57.058055000000003"/>
    <n v="9.9044240000000006"/>
    <s v="Limfjorden, Aalborg, vestre bådehavn"/>
    <s v="Mya arenaria"/>
    <x v="2"/>
    <s v="Almindelig"/>
    <x v="1"/>
    <x v="0"/>
    <x v="0"/>
    <s v="Absent"/>
  </r>
  <r>
    <x v="20"/>
    <x v="2"/>
    <s v="20-04-2022"/>
    <n v="57.058055000000003"/>
    <n v="9.9044240000000006"/>
    <s v="Limfjorden, Aalborg, vestre bådehavn"/>
    <s v="Mya arenaria"/>
    <x v="2"/>
    <s v="Almindelig"/>
    <x v="0"/>
    <x v="1"/>
    <x v="1"/>
    <s v="Present_Ct&lt;41"/>
  </r>
  <r>
    <x v="20"/>
    <x v="2"/>
    <s v="20-04-2022"/>
    <n v="57.058055000000003"/>
    <n v="9.9044240000000006"/>
    <s v="Limfjorden, Aalborg, vestre bådehavn"/>
    <s v="Anguilla anguilla"/>
    <x v="19"/>
    <s v="Almindelig"/>
    <x v="1"/>
    <x v="0"/>
    <x v="0"/>
    <s v="Absent"/>
  </r>
  <r>
    <x v="20"/>
    <x v="2"/>
    <s v="20-04-2022"/>
    <n v="57.058055000000003"/>
    <n v="9.9044240000000006"/>
    <s v="Limfjorden, Aalborg, vestre bådehavn"/>
    <s v="Anguilla anguilla"/>
    <x v="19"/>
    <s v="Almindelig"/>
    <x v="0"/>
    <x v="1"/>
    <x v="1"/>
    <s v="Present_Ct&lt;41"/>
  </r>
  <r>
    <x v="20"/>
    <x v="2"/>
    <s v="20-04-2022"/>
    <n v="57.058055000000003"/>
    <n v="9.9044240000000006"/>
    <s v="Limfjorden, Aalborg, vestre bådehavn"/>
    <s v="Neogobius melanostomus"/>
    <x v="9"/>
    <s v="Invasiv"/>
    <x v="0"/>
    <x v="0"/>
    <x v="0"/>
    <s v="Absent"/>
  </r>
  <r>
    <x v="20"/>
    <x v="2"/>
    <s v="20-04-2022"/>
    <n v="57.058055000000003"/>
    <n v="9.9044240000000006"/>
    <s v="Limfjorden, Aalborg, vestre bådehavn"/>
    <s v="Neogobius melanostomus"/>
    <x v="9"/>
    <s v="Invasiv"/>
    <x v="0"/>
    <x v="0"/>
    <x v="0"/>
    <s v="Absent"/>
  </r>
  <r>
    <x v="21"/>
    <x v="0"/>
    <s v="30-04-2022"/>
    <n v="56.559539999999998"/>
    <n v="9.7122399999999995"/>
    <s v="Tjele Langsø (Sø i Tjele)"/>
    <s v="Perca fluviatilis"/>
    <x v="10"/>
    <s v="Almindelig"/>
    <x v="0"/>
    <x v="1"/>
    <x v="0"/>
    <s v="Present_Ct&gt;41"/>
  </r>
  <r>
    <x v="21"/>
    <x v="0"/>
    <s v="30-04-2022"/>
    <n v="56.559539999999998"/>
    <n v="9.7122399999999995"/>
    <s v="Tjele Langsø (Sø i Tjele)"/>
    <s v="Perca fluviatilis"/>
    <x v="10"/>
    <s v="Almindelig"/>
    <x v="0"/>
    <x v="0"/>
    <x v="0"/>
    <s v="Absent"/>
  </r>
  <r>
    <x v="21"/>
    <x v="0"/>
    <s v="30-04-2022"/>
    <n v="56.559539999999998"/>
    <n v="9.7122399999999995"/>
    <s v="Tjele Langsø (Sø i Tjele)"/>
    <s v="Rutilus rutilus"/>
    <x v="11"/>
    <s v="Almindelig"/>
    <x v="0"/>
    <x v="1"/>
    <x v="1"/>
    <s v="Present_Ct&lt;41"/>
  </r>
  <r>
    <x v="21"/>
    <x v="0"/>
    <s v="30-04-2022"/>
    <n v="56.559539999999998"/>
    <n v="9.7122399999999995"/>
    <s v="Tjele Langsø (Sø i Tjele)"/>
    <s v="Rutilus rutilus"/>
    <x v="11"/>
    <s v="Almindelig"/>
    <x v="1"/>
    <x v="0"/>
    <x v="0"/>
    <s v="Absent"/>
  </r>
  <r>
    <x v="21"/>
    <x v="0"/>
    <s v="30-04-2022"/>
    <n v="56.559539999999998"/>
    <n v="9.7122399999999995"/>
    <s v="Tjele Langsø (Sø i Tjele)"/>
    <s v="Esox lucius"/>
    <x v="20"/>
    <s v="Almindelig"/>
    <x v="0"/>
    <x v="1"/>
    <x v="1"/>
    <s v="Present_Ct&lt;41"/>
  </r>
  <r>
    <x v="21"/>
    <x v="0"/>
    <s v="30-04-2022"/>
    <n v="56.559539999999998"/>
    <n v="9.7122399999999995"/>
    <s v="Tjele Langsø (Sø i Tjele)"/>
    <s v="Esox lucius"/>
    <x v="20"/>
    <s v="Almindelig"/>
    <x v="0"/>
    <x v="0"/>
    <x v="0"/>
    <s v="Absent"/>
  </r>
  <r>
    <x v="21"/>
    <x v="0"/>
    <s v="30-04-2022"/>
    <n v="56.559539999999998"/>
    <n v="9.7122399999999995"/>
    <s v="Tjele Langsø (Sø i Tjele)"/>
    <s v="Cyprinus carpio"/>
    <x v="18"/>
    <s v="Invasiv"/>
    <x v="1"/>
    <x v="0"/>
    <x v="0"/>
    <s v="Absent"/>
  </r>
  <r>
    <x v="21"/>
    <x v="0"/>
    <s v="30-04-2022"/>
    <n v="56.559539999999998"/>
    <n v="9.7122399999999995"/>
    <s v="Tjele Langsø (Sø i Tjele)"/>
    <s v="Cyprinus carpio"/>
    <x v="18"/>
    <s v="Invasiv"/>
    <x v="0"/>
    <x v="0"/>
    <x v="0"/>
    <s v="Absent"/>
  </r>
  <r>
    <x v="21"/>
    <x v="0"/>
    <s v="30-04-2022"/>
    <n v="56.559539999999998"/>
    <n v="9.7122399999999995"/>
    <s v="Tjele Langsø (Sø i Tjele)"/>
    <s v="Carassius auratus"/>
    <x v="21"/>
    <s v="Invasiv"/>
    <x v="1"/>
    <x v="0"/>
    <x v="0"/>
    <s v="Absent"/>
  </r>
  <r>
    <x v="21"/>
    <x v="0"/>
    <s v="30-04-2022"/>
    <n v="56.559539999999998"/>
    <n v="9.7122399999999995"/>
    <s v="Tjele Langsø (Sø i Tjele)"/>
    <s v="Carassius auratus"/>
    <x v="21"/>
    <s v="Invasiv"/>
    <x v="0"/>
    <x v="0"/>
    <x v="0"/>
    <s v="Absent"/>
  </r>
  <r>
    <x v="21"/>
    <x v="0"/>
    <s v="30-04-2022"/>
    <n v="56.559539999999998"/>
    <n v="9.7122399999999995"/>
    <s v="Tjele Langsø (Sø i Tjele)"/>
    <s v="Anguilla anguilla"/>
    <x v="19"/>
    <s v="Almindelig"/>
    <x v="0"/>
    <x v="0"/>
    <x v="0"/>
    <s v="Absent"/>
  </r>
  <r>
    <x v="21"/>
    <x v="0"/>
    <s v="30-04-2022"/>
    <n v="56.559539999999998"/>
    <n v="9.7122399999999995"/>
    <s v="Tjele Langsø (Sø i Tjele)"/>
    <s v="Anguilla anguilla"/>
    <x v="19"/>
    <s v="Almindelig"/>
    <x v="0"/>
    <x v="0"/>
    <x v="0"/>
    <s v="Absent"/>
  </r>
  <r>
    <x v="21"/>
    <x v="0"/>
    <s v="30-04-2022"/>
    <n v="56.559539999999998"/>
    <n v="9.7122399999999995"/>
    <s v="Tjele Langsø (Sø i Tjele)"/>
    <s v="Lissotriton vulgaris"/>
    <x v="13"/>
    <s v="Truet"/>
    <x v="1"/>
    <x v="0"/>
    <x v="0"/>
    <s v="Absent"/>
  </r>
  <r>
    <x v="21"/>
    <x v="0"/>
    <s v="30-04-2022"/>
    <n v="56.559539999999998"/>
    <n v="9.7122399999999995"/>
    <s v="Tjele Langsø (Sø i Tjele)"/>
    <s v="Lissotriton vulgaris"/>
    <x v="13"/>
    <s v="Truet"/>
    <x v="0"/>
    <x v="1"/>
    <x v="0"/>
    <s v="Present_Ct&gt;41"/>
  </r>
  <r>
    <x v="21"/>
    <x v="0"/>
    <s v="30-04-2022"/>
    <n v="56.559539999999998"/>
    <n v="9.7122399999999995"/>
    <s v="Tjele Langsø (Sø i Tjele)"/>
    <s v="Pacifastacus leniusculus"/>
    <x v="16"/>
    <s v="Invasiv"/>
    <x v="0"/>
    <x v="0"/>
    <x v="0"/>
    <s v="Absent"/>
  </r>
  <r>
    <x v="21"/>
    <x v="0"/>
    <s v="30-04-2022"/>
    <n v="56.559539999999998"/>
    <n v="9.7122399999999995"/>
    <s v="Tjele Langsø (Sø i Tjele)"/>
    <s v="Pacifastacus leniusculus"/>
    <x v="16"/>
    <s v="Invasiv"/>
    <x v="1"/>
    <x v="0"/>
    <x v="0"/>
    <s v="Absent"/>
  </r>
  <r>
    <x v="21"/>
    <x v="0"/>
    <s v="30-04-2022"/>
    <n v="56.559539999999998"/>
    <n v="9.7122399999999995"/>
    <s v="Tjele Langsø (Sø i Tjele)"/>
    <s v="Astacus leptodactylus"/>
    <x v="17"/>
    <s v="Invasiv"/>
    <x v="1"/>
    <x v="0"/>
    <x v="0"/>
    <s v="Absent"/>
  </r>
  <r>
    <x v="21"/>
    <x v="0"/>
    <s v="30-04-2022"/>
    <n v="56.559539999999998"/>
    <n v="9.7122399999999995"/>
    <s v="Tjele Langsø (Sø i Tjele)"/>
    <s v="Astacus leptodactylus"/>
    <x v="17"/>
    <s v="Invasiv"/>
    <x v="1"/>
    <x v="0"/>
    <x v="0"/>
    <s v="Absent"/>
  </r>
  <r>
    <x v="21"/>
    <x v="0"/>
    <s v="30-04-2022"/>
    <n v="56.559539999999998"/>
    <n v="9.7122399999999995"/>
    <s v="Tjele Langsø (Sø i Tjele)"/>
    <s v="Eriocheir sinensis"/>
    <x v="5"/>
    <s v="Invasiv"/>
    <x v="0"/>
    <x v="0"/>
    <x v="0"/>
    <s v="Absent"/>
  </r>
  <r>
    <x v="21"/>
    <x v="0"/>
    <s v="30-04-2022"/>
    <n v="56.559539999999998"/>
    <n v="9.7122399999999995"/>
    <s v="Tjele Langsø (Sø i Tjele)"/>
    <s v="Eriocheir sinensis"/>
    <x v="5"/>
    <s v="Invasiv"/>
    <x v="0"/>
    <x v="0"/>
    <x v="0"/>
    <s v="Absent"/>
  </r>
  <r>
    <x v="21"/>
    <x v="0"/>
    <s v="30-04-2022"/>
    <n v="56.559539999999998"/>
    <n v="9.7122399999999995"/>
    <s v="Tjele Langsø (Sø i Tjele)"/>
    <s v="Dytiscus latissimus"/>
    <x v="22"/>
    <s v="Sjælden"/>
    <x v="0"/>
    <x v="0"/>
    <x v="0"/>
    <s v="Absent"/>
  </r>
  <r>
    <x v="21"/>
    <x v="0"/>
    <s v="30-04-2022"/>
    <n v="56.559539999999998"/>
    <n v="9.7122399999999995"/>
    <s v="Tjele Langsø (Sø i Tjele)"/>
    <s v="Dytiscus latissimus"/>
    <x v="22"/>
    <s v="Sjælden"/>
    <x v="1"/>
    <x v="0"/>
    <x v="0"/>
    <s v="Absent"/>
  </r>
  <r>
    <x v="21"/>
    <x v="0"/>
    <s v="30-04-2022"/>
    <n v="56.559539999999998"/>
    <n v="9.7122399999999995"/>
    <s v="Tjele Langsø (Sø i Tjele)"/>
    <s v="Lutra lutra"/>
    <x v="25"/>
    <s v="Almindelig"/>
    <x v="0"/>
    <x v="0"/>
    <x v="0"/>
    <s v="Absent"/>
  </r>
  <r>
    <x v="21"/>
    <x v="0"/>
    <s v="30-04-2022"/>
    <n v="56.559539999999998"/>
    <n v="9.7122399999999995"/>
    <s v="Tjele Langsø (Sø i Tjele)"/>
    <s v="Lutra lutra"/>
    <x v="25"/>
    <s v="Almindelig"/>
    <x v="0"/>
    <x v="0"/>
    <x v="0"/>
    <s v="Absent"/>
  </r>
  <r>
    <x v="22"/>
    <x v="0"/>
    <s v="16-05-2022"/>
    <n v="55.442520000000002"/>
    <n v="10.6562"/>
    <s v="Kerteminde"/>
    <s v="Platichthys flesus"/>
    <x v="0"/>
    <s v="Almindelig"/>
    <x v="0"/>
    <x v="0"/>
    <x v="0"/>
    <s v="Absent"/>
  </r>
  <r>
    <x v="22"/>
    <x v="0"/>
    <s v="16-05-2022"/>
    <n v="55.442520000000002"/>
    <n v="10.6562"/>
    <s v="Kerteminde"/>
    <s v="Platichthys flesus"/>
    <x v="0"/>
    <s v="Almindelig"/>
    <x v="0"/>
    <x v="0"/>
    <x v="0"/>
    <s v="Absent"/>
  </r>
  <r>
    <x v="22"/>
    <x v="0"/>
    <s v="16-05-2022"/>
    <n v="55.442520000000002"/>
    <n v="10.6562"/>
    <s v="Kerteminde"/>
    <s v="Gadus morhua"/>
    <x v="1"/>
    <s v="Almindelig"/>
    <x v="0"/>
    <x v="0"/>
    <x v="0"/>
    <s v="Absent"/>
  </r>
  <r>
    <x v="22"/>
    <x v="0"/>
    <s v="16-05-2022"/>
    <n v="55.442520000000002"/>
    <n v="10.6562"/>
    <s v="Kerteminde"/>
    <s v="Gadus morhua"/>
    <x v="1"/>
    <s v="Almindelig"/>
    <x v="0"/>
    <x v="0"/>
    <x v="0"/>
    <s v="Absent"/>
  </r>
  <r>
    <x v="22"/>
    <x v="0"/>
    <s v="16-05-2022"/>
    <n v="55.442520000000002"/>
    <n v="10.6562"/>
    <s v="Kerteminde"/>
    <s v="Mya arenaria"/>
    <x v="2"/>
    <s v="Almindelig"/>
    <x v="0"/>
    <x v="1"/>
    <x v="1"/>
    <s v="Present_Ct&lt;41"/>
  </r>
  <r>
    <x v="22"/>
    <x v="0"/>
    <s v="16-05-2022"/>
    <n v="55.442520000000002"/>
    <n v="10.6562"/>
    <s v="Kerteminde"/>
    <s v="Mya arenaria"/>
    <x v="2"/>
    <s v="Almindelig"/>
    <x v="1"/>
    <x v="1"/>
    <x v="1"/>
    <s v="Present_Ct&lt;41"/>
  </r>
  <r>
    <x v="22"/>
    <x v="0"/>
    <s v="16-05-2022"/>
    <n v="55.442520000000002"/>
    <n v="10.6562"/>
    <s v="Kerteminde"/>
    <s v="Mnemiopsis leidyi"/>
    <x v="3"/>
    <s v="Invasiv"/>
    <x v="0"/>
    <x v="0"/>
    <x v="0"/>
    <s v="Absent"/>
  </r>
  <r>
    <x v="22"/>
    <x v="0"/>
    <s v="16-05-2022"/>
    <n v="55.442520000000002"/>
    <n v="10.6562"/>
    <s v="Kerteminde"/>
    <s v="Mnemiopsis leidyi"/>
    <x v="3"/>
    <s v="Invasiv"/>
    <x v="1"/>
    <x v="0"/>
    <x v="0"/>
    <s v="Absent"/>
  </r>
  <r>
    <x v="22"/>
    <x v="0"/>
    <s v="16-05-2022"/>
    <n v="55.442520000000002"/>
    <n v="10.6562"/>
    <s v="Kerteminde"/>
    <s v="Homarus americanus"/>
    <x v="4"/>
    <s v="Invasiv"/>
    <x v="0"/>
    <x v="0"/>
    <x v="0"/>
    <s v="Absent"/>
  </r>
  <r>
    <x v="22"/>
    <x v="0"/>
    <s v="16-05-2022"/>
    <n v="55.442520000000002"/>
    <n v="10.6562"/>
    <s v="Kerteminde"/>
    <s v="Homarus americanus"/>
    <x v="4"/>
    <s v="Invasiv"/>
    <x v="1"/>
    <x v="0"/>
    <x v="0"/>
    <s v="Absent"/>
  </r>
  <r>
    <x v="22"/>
    <x v="0"/>
    <s v="16-05-2022"/>
    <n v="55.442520000000002"/>
    <n v="10.6562"/>
    <s v="Kerteminde"/>
    <s v="Eriocheir sinensis"/>
    <x v="5"/>
    <s v="Invasiv"/>
    <x v="1"/>
    <x v="0"/>
    <x v="0"/>
    <s v="Absent"/>
  </r>
  <r>
    <x v="22"/>
    <x v="0"/>
    <s v="16-05-2022"/>
    <n v="55.442520000000002"/>
    <n v="10.6562"/>
    <s v="Kerteminde"/>
    <s v="Eriocheir sinensis"/>
    <x v="5"/>
    <s v="Invasiv"/>
    <x v="0"/>
    <x v="0"/>
    <x v="0"/>
    <s v="Absent"/>
  </r>
  <r>
    <x v="22"/>
    <x v="0"/>
    <s v="16-05-2022"/>
    <n v="55.442520000000002"/>
    <n v="10.6562"/>
    <s v="Kerteminde"/>
    <s v="Rhithropanopeus harrisii"/>
    <x v="6"/>
    <s v="Invasiv"/>
    <x v="0"/>
    <x v="0"/>
    <x v="0"/>
    <s v="Absent"/>
  </r>
  <r>
    <x v="22"/>
    <x v="0"/>
    <s v="16-05-2022"/>
    <n v="55.442520000000002"/>
    <n v="10.6562"/>
    <s v="Kerteminde"/>
    <s v="Rhithropanopeus harrisii"/>
    <x v="6"/>
    <s v="Invasiv"/>
    <x v="0"/>
    <x v="0"/>
    <x v="0"/>
    <s v="Absent"/>
  </r>
  <r>
    <x v="22"/>
    <x v="0"/>
    <s v="16-05-2022"/>
    <n v="55.442520000000002"/>
    <n v="10.6562"/>
    <s v="Kerteminde"/>
    <s v="Oncorhyncus gorbuscha"/>
    <x v="7"/>
    <s v="Invasiv"/>
    <x v="0"/>
    <x v="0"/>
    <x v="0"/>
    <s v="Absent"/>
  </r>
  <r>
    <x v="22"/>
    <x v="0"/>
    <s v="16-05-2022"/>
    <n v="55.442520000000002"/>
    <n v="10.6562"/>
    <s v="Kerteminde"/>
    <s v="Oncorhyncus gorbuscha"/>
    <x v="7"/>
    <s v="Invasiv"/>
    <x v="0"/>
    <x v="0"/>
    <x v="0"/>
    <s v="Absent"/>
  </r>
  <r>
    <x v="22"/>
    <x v="0"/>
    <s v="16-05-2022"/>
    <n v="55.442520000000002"/>
    <n v="10.6562"/>
    <s v="Kerteminde"/>
    <s v="Magallana gigas"/>
    <x v="8"/>
    <s v="Invasiv"/>
    <x v="0"/>
    <x v="0"/>
    <x v="0"/>
    <s v="Absent"/>
  </r>
  <r>
    <x v="22"/>
    <x v="0"/>
    <s v="16-05-2022"/>
    <n v="55.442520000000002"/>
    <n v="10.6562"/>
    <s v="Kerteminde"/>
    <s v="Magallana gigas"/>
    <x v="8"/>
    <s v="Invasiv"/>
    <x v="0"/>
    <x v="0"/>
    <x v="0"/>
    <s v="Absent"/>
  </r>
  <r>
    <x v="22"/>
    <x v="0"/>
    <s v="16-05-2022"/>
    <n v="55.442520000000002"/>
    <n v="10.6562"/>
    <s v="Kerteminde"/>
    <s v="Neogobius melanostomus"/>
    <x v="9"/>
    <s v="Invasiv"/>
    <x v="0"/>
    <x v="1"/>
    <x v="0"/>
    <s v="Present_Ct&gt;41"/>
  </r>
  <r>
    <x v="22"/>
    <x v="0"/>
    <s v="16-05-2022"/>
    <n v="55.442520000000002"/>
    <n v="10.6562"/>
    <s v="Kerteminde"/>
    <s v="Neogobius melanostomus"/>
    <x v="9"/>
    <s v="Invasiv"/>
    <x v="1"/>
    <x v="0"/>
    <x v="0"/>
    <s v="Absent"/>
  </r>
  <r>
    <x v="22"/>
    <x v="0"/>
    <s v="16-05-2022"/>
    <n v="55.442520000000002"/>
    <n v="10.6562"/>
    <s v="Kerteminde"/>
    <s v="Callinectes sapidus"/>
    <x v="27"/>
    <s v="Invasiv"/>
    <x v="0"/>
    <x v="0"/>
    <x v="0"/>
    <s v="Absent"/>
  </r>
  <r>
    <x v="22"/>
    <x v="0"/>
    <s v="16-05-2022"/>
    <n v="55.442520000000002"/>
    <n v="10.6562"/>
    <s v="Kerteminde"/>
    <s v="Callinectes sapidus"/>
    <x v="27"/>
    <s v="Invasiv"/>
    <x v="1"/>
    <x v="0"/>
    <x v="0"/>
    <s v="Absent"/>
  </r>
  <r>
    <x v="22"/>
    <x v="0"/>
    <s v="16-05-2022"/>
    <n v="55.442520000000002"/>
    <n v="10.6562"/>
    <s v="Kerteminde"/>
    <s v="Hemigrapsus sanguineus"/>
    <x v="24"/>
    <s v="Invasiv"/>
    <x v="1"/>
    <x v="0"/>
    <x v="0"/>
    <s v="Absent"/>
  </r>
  <r>
    <x v="22"/>
    <x v="0"/>
    <s v="16-05-2022"/>
    <n v="55.442520000000002"/>
    <n v="10.6562"/>
    <s v="Kerteminde"/>
    <s v="Hemigrapsus sanguineus"/>
    <x v="24"/>
    <s v="Invasiv"/>
    <x v="0"/>
    <x v="0"/>
    <x v="0"/>
    <s v="Absent"/>
  </r>
  <r>
    <x v="23"/>
    <x v="0"/>
    <s v="04-05-2022"/>
    <n v="55.695534899999998"/>
    <n v="12.5787251"/>
    <s v="Sortedams Sø (Sø i København Ø)"/>
    <s v="Perca fluviatilis"/>
    <x v="10"/>
    <s v="Almindelig"/>
    <x v="0"/>
    <x v="0"/>
    <x v="0"/>
    <s v="Absent"/>
  </r>
  <r>
    <x v="23"/>
    <x v="0"/>
    <s v="04-05-2022"/>
    <n v="55.695534899999998"/>
    <n v="12.5787251"/>
    <s v="Sortedams Sø (Sø i København Ø)"/>
    <s v="Perca fluviatilis"/>
    <x v="10"/>
    <s v="Almindelig"/>
    <x v="1"/>
    <x v="0"/>
    <x v="0"/>
    <s v="Absent"/>
  </r>
  <r>
    <x v="23"/>
    <x v="0"/>
    <s v="04-05-2022"/>
    <n v="55.695534899999998"/>
    <n v="12.5787251"/>
    <s v="Sortedams Sø (Sø i København Ø)"/>
    <s v="Rutilus rutilus"/>
    <x v="11"/>
    <s v="Almindelig"/>
    <x v="0"/>
    <x v="1"/>
    <x v="1"/>
    <s v="Present_Ct&lt;41"/>
  </r>
  <r>
    <x v="23"/>
    <x v="0"/>
    <s v="04-05-2022"/>
    <n v="55.695534899999998"/>
    <n v="12.5787251"/>
    <s v="Sortedams Sø (Sø i København Ø)"/>
    <s v="Rutilus rutilus"/>
    <x v="11"/>
    <s v="Almindelig"/>
    <x v="0"/>
    <x v="1"/>
    <x v="1"/>
    <s v="Present_Ct&lt;41"/>
  </r>
  <r>
    <x v="23"/>
    <x v="0"/>
    <s v="04-05-2022"/>
    <n v="55.695534899999998"/>
    <n v="12.5787251"/>
    <s v="Sortedams Sø (Sø i København Ø)"/>
    <s v="Esox lucius"/>
    <x v="20"/>
    <s v="Almindelig"/>
    <x v="1"/>
    <x v="1"/>
    <x v="1"/>
    <s v="Present_Ct&lt;41"/>
  </r>
  <r>
    <x v="23"/>
    <x v="0"/>
    <s v="04-05-2022"/>
    <n v="55.695534899999998"/>
    <n v="12.5787251"/>
    <s v="Sortedams Sø (Sø i København Ø)"/>
    <s v="Esox lucius"/>
    <x v="20"/>
    <s v="Almindelig"/>
    <x v="0"/>
    <x v="1"/>
    <x v="1"/>
    <s v="Present_Ct&lt;41"/>
  </r>
  <r>
    <x v="23"/>
    <x v="0"/>
    <s v="04-05-2022"/>
    <n v="55.695534899999998"/>
    <n v="12.5787251"/>
    <s v="Sortedams Sø (Sø i København Ø)"/>
    <s v="Cyprinus carpio"/>
    <x v="18"/>
    <s v="Invasiv"/>
    <x v="0"/>
    <x v="0"/>
    <x v="0"/>
    <s v="Absent"/>
  </r>
  <r>
    <x v="23"/>
    <x v="0"/>
    <s v="04-05-2022"/>
    <n v="55.695534899999998"/>
    <n v="12.5787251"/>
    <s v="Sortedams Sø (Sø i København Ø)"/>
    <s v="Cyprinus carpio"/>
    <x v="18"/>
    <s v="Invasiv"/>
    <x v="0"/>
    <x v="0"/>
    <x v="0"/>
    <s v="Absent"/>
  </r>
  <r>
    <x v="23"/>
    <x v="0"/>
    <s v="04-05-2022"/>
    <n v="55.695534899999998"/>
    <n v="12.5787251"/>
    <s v="Sortedams Sø (Sø i København Ø)"/>
    <s v="Carassius auratus"/>
    <x v="21"/>
    <s v="Invasiv"/>
    <x v="0"/>
    <x v="0"/>
    <x v="0"/>
    <s v="Absent"/>
  </r>
  <r>
    <x v="23"/>
    <x v="0"/>
    <s v="04-05-2022"/>
    <n v="55.695534899999998"/>
    <n v="12.5787251"/>
    <s v="Sortedams Sø (Sø i København Ø)"/>
    <s v="Carassius auratus"/>
    <x v="21"/>
    <s v="Invasiv"/>
    <x v="0"/>
    <x v="0"/>
    <x v="0"/>
    <s v="Absent"/>
  </r>
  <r>
    <x v="23"/>
    <x v="0"/>
    <s v="04-05-2022"/>
    <n v="55.695534899999998"/>
    <n v="12.5787251"/>
    <s v="Sortedams Sø (Sø i København Ø)"/>
    <s v="Anguilla anguilla"/>
    <x v="19"/>
    <s v="Almindelig"/>
    <x v="0"/>
    <x v="0"/>
    <x v="0"/>
    <s v="Absent"/>
  </r>
  <r>
    <x v="23"/>
    <x v="0"/>
    <s v="04-05-2022"/>
    <n v="55.695534899999998"/>
    <n v="12.5787251"/>
    <s v="Sortedams Sø (Sø i København Ø)"/>
    <s v="Anguilla anguilla"/>
    <x v="19"/>
    <s v="Almindelig"/>
    <x v="0"/>
    <x v="0"/>
    <x v="0"/>
    <s v="Absent"/>
  </r>
  <r>
    <x v="23"/>
    <x v="0"/>
    <s v="04-05-2022"/>
    <n v="55.695534899999998"/>
    <n v="12.5787251"/>
    <s v="Sortedams Sø (Sø i København Ø)"/>
    <s v="Oncorhyncus gorbuscha"/>
    <x v="7"/>
    <s v="Invasiv"/>
    <x v="0"/>
    <x v="0"/>
    <x v="0"/>
    <s v="Absent"/>
  </r>
  <r>
    <x v="23"/>
    <x v="0"/>
    <s v="04-05-2022"/>
    <n v="55.695534899999998"/>
    <n v="12.5787251"/>
    <s v="Sortedams Sø (Sø i København Ø)"/>
    <s v="Oncorhyncus gorbuscha"/>
    <x v="7"/>
    <s v="Invasiv"/>
    <x v="0"/>
    <x v="0"/>
    <x v="0"/>
    <s v="Absent"/>
  </r>
  <r>
    <x v="23"/>
    <x v="0"/>
    <s v="04-05-2022"/>
    <n v="55.695534899999998"/>
    <n v="12.5787251"/>
    <s v="Sortedams Sø (Sø i København Ø)"/>
    <s v="Pacifastacus leniusculus"/>
    <x v="16"/>
    <s v="Invasiv"/>
    <x v="0"/>
    <x v="0"/>
    <x v="0"/>
    <s v="Absent"/>
  </r>
  <r>
    <x v="23"/>
    <x v="0"/>
    <s v="04-05-2022"/>
    <n v="55.695534899999998"/>
    <n v="12.5787251"/>
    <s v="Sortedams Sø (Sø i København Ø)"/>
    <s v="Pacifastacus leniusculus"/>
    <x v="16"/>
    <s v="Invasiv"/>
    <x v="1"/>
    <x v="1"/>
    <x v="1"/>
    <s v="Present_Ct&lt;41"/>
  </r>
  <r>
    <x v="23"/>
    <x v="0"/>
    <s v="04-05-2022"/>
    <n v="55.695534899999998"/>
    <n v="12.5787251"/>
    <s v="Sortedams Sø (Sø i København Ø)"/>
    <s v="Astacus leptodactylus"/>
    <x v="17"/>
    <s v="Invasiv"/>
    <x v="0"/>
    <x v="0"/>
    <x v="0"/>
    <s v="Absent"/>
  </r>
  <r>
    <x v="23"/>
    <x v="0"/>
    <s v="04-05-2022"/>
    <n v="55.695534899999998"/>
    <n v="12.5787251"/>
    <s v="Sortedams Sø (Sø i København Ø)"/>
    <s v="Astacus leptodactylus"/>
    <x v="17"/>
    <s v="Invasiv"/>
    <x v="0"/>
    <x v="0"/>
    <x v="0"/>
    <s v="Absent"/>
  </r>
  <r>
    <x v="23"/>
    <x v="0"/>
    <s v="04-05-2022"/>
    <n v="55.695534899999998"/>
    <n v="12.5787251"/>
    <s v="Sortedams Sø (Sø i København Ø)"/>
    <s v="Eriocheir sinensis"/>
    <x v="5"/>
    <s v="Invasiv"/>
    <x v="1"/>
    <x v="0"/>
    <x v="0"/>
    <s v="Absent"/>
  </r>
  <r>
    <x v="23"/>
    <x v="0"/>
    <s v="04-05-2022"/>
    <n v="55.695534899999998"/>
    <n v="12.5787251"/>
    <s v="Sortedams Sø (Sø i København Ø)"/>
    <s v="Eriocheir sinensis"/>
    <x v="5"/>
    <s v="Invasiv"/>
    <x v="0"/>
    <x v="0"/>
    <x v="0"/>
    <s v="Absent"/>
  </r>
  <r>
    <x v="23"/>
    <x v="0"/>
    <s v="04-05-2022"/>
    <n v="55.695534899999998"/>
    <n v="12.5787251"/>
    <s v="Sortedams Sø (Sø i København Ø)"/>
    <s v="Dytiscus latissimus"/>
    <x v="22"/>
    <s v="Sjælden"/>
    <x v="0"/>
    <x v="0"/>
    <x v="0"/>
    <s v="Absent"/>
  </r>
  <r>
    <x v="23"/>
    <x v="0"/>
    <s v="04-05-2022"/>
    <n v="55.695534899999998"/>
    <n v="12.5787251"/>
    <s v="Sortedams Sø (Sø i København Ø)"/>
    <s v="Dytiscus latissimus"/>
    <x v="22"/>
    <s v="Sjælden"/>
    <x v="0"/>
    <x v="0"/>
    <x v="0"/>
    <s v="Absent"/>
  </r>
  <r>
    <x v="23"/>
    <x v="0"/>
    <s v="04-05-2022"/>
    <n v="55.695534899999998"/>
    <n v="12.5787251"/>
    <s v="Sortedams Sø (Sø i København Ø)"/>
    <s v="Lutra lutra"/>
    <x v="25"/>
    <s v="Almindelig"/>
    <x v="1"/>
    <x v="0"/>
    <x v="0"/>
    <s v="Absent"/>
  </r>
  <r>
    <x v="23"/>
    <x v="0"/>
    <s v="04-05-2022"/>
    <n v="55.695534899999998"/>
    <n v="12.5787251"/>
    <s v="Sortedams Sø (Sø i København Ø)"/>
    <s v="Lutra lutra"/>
    <x v="25"/>
    <s v="Almindelig"/>
    <x v="1"/>
    <x v="0"/>
    <x v="0"/>
    <s v="Absent"/>
  </r>
  <r>
    <x v="24"/>
    <x v="0"/>
    <s v="24-05-2022"/>
    <n v="55.177663000000003"/>
    <n v="9.1735589999999991"/>
    <s v="Slivsø (Sø i Haderslev)"/>
    <s v="Perca fluviatilis"/>
    <x v="10"/>
    <s v="Almindelig"/>
    <x v="0"/>
    <x v="1"/>
    <x v="1"/>
    <s v="Present_Ct&lt;41"/>
  </r>
  <r>
    <x v="24"/>
    <x v="0"/>
    <s v="24-05-2022"/>
    <n v="55.177663000000003"/>
    <n v="9.1735589999999991"/>
    <s v="Slivsø (Sø i Haderslev)"/>
    <s v="Perca fluviatilis"/>
    <x v="10"/>
    <s v="Almindelig"/>
    <x v="0"/>
    <x v="1"/>
    <x v="1"/>
    <s v="Present_Ct&lt;41"/>
  </r>
  <r>
    <x v="24"/>
    <x v="0"/>
    <s v="24-05-2022"/>
    <n v="55.177663000000003"/>
    <n v="9.1735589999999991"/>
    <s v="Slivsø (Sø i Haderslev)"/>
    <s v="Rutilus rutilus"/>
    <x v="11"/>
    <s v="Almindelig"/>
    <x v="1"/>
    <x v="0"/>
    <x v="0"/>
    <s v="Absent"/>
  </r>
  <r>
    <x v="24"/>
    <x v="0"/>
    <s v="24-05-2022"/>
    <n v="55.177663000000003"/>
    <n v="9.1735589999999991"/>
    <s v="Slivsø (Sø i Haderslev)"/>
    <s v="Rutilus rutilus"/>
    <x v="11"/>
    <s v="Almindelig"/>
    <x v="0"/>
    <x v="0"/>
    <x v="0"/>
    <s v="Absent"/>
  </r>
  <r>
    <x v="24"/>
    <x v="0"/>
    <s v="24-05-2022"/>
    <n v="55.177663000000003"/>
    <n v="9.1735589999999991"/>
    <s v="Slivsø (Sø i Haderslev)"/>
    <s v="Esox lucius"/>
    <x v="20"/>
    <s v="Almindelig"/>
    <x v="0"/>
    <x v="1"/>
    <x v="1"/>
    <s v="Present_Ct&lt;41"/>
  </r>
  <r>
    <x v="24"/>
    <x v="0"/>
    <s v="24-05-2022"/>
    <n v="55.177663000000003"/>
    <n v="9.1735589999999991"/>
    <s v="Slivsø (Sø i Haderslev)"/>
    <s v="Esox lucius"/>
    <x v="20"/>
    <s v="Almindelig"/>
    <x v="0"/>
    <x v="1"/>
    <x v="1"/>
    <s v="Present_Ct&lt;41"/>
  </r>
  <r>
    <x v="24"/>
    <x v="0"/>
    <s v="24-05-2022"/>
    <n v="55.177663000000003"/>
    <n v="9.1735589999999991"/>
    <s v="Slivsø (Sø i Haderslev)"/>
    <s v="Cyprinus carpio"/>
    <x v="18"/>
    <s v="Invasiv"/>
    <x v="0"/>
    <x v="0"/>
    <x v="0"/>
    <s v="Absent"/>
  </r>
  <r>
    <x v="24"/>
    <x v="0"/>
    <s v="24-05-2022"/>
    <n v="55.177663000000003"/>
    <n v="9.1735589999999991"/>
    <s v="Slivsø (Sø i Haderslev)"/>
    <s v="Cyprinus carpio"/>
    <x v="18"/>
    <s v="Invasiv"/>
    <x v="0"/>
    <x v="0"/>
    <x v="0"/>
    <s v="Absent"/>
  </r>
  <r>
    <x v="24"/>
    <x v="0"/>
    <s v="24-05-2022"/>
    <n v="55.177663000000003"/>
    <n v="9.1735589999999991"/>
    <s v="Slivsø (Sø i Haderslev)"/>
    <s v="Carassius auratus"/>
    <x v="21"/>
    <s v="Invasiv"/>
    <x v="0"/>
    <x v="0"/>
    <x v="0"/>
    <s v="Absent"/>
  </r>
  <r>
    <x v="24"/>
    <x v="0"/>
    <s v="24-05-2022"/>
    <n v="55.177663000000003"/>
    <n v="9.1735589999999991"/>
    <s v="Slivsø (Sø i Haderslev)"/>
    <s v="Carassius auratus"/>
    <x v="21"/>
    <s v="Invasiv"/>
    <x v="0"/>
    <x v="0"/>
    <x v="0"/>
    <s v="Absent"/>
  </r>
  <r>
    <x v="24"/>
    <x v="0"/>
    <s v="24-05-2022"/>
    <n v="55.177663000000003"/>
    <n v="9.1735589999999991"/>
    <s v="Slivsø (Sø i Haderslev)"/>
    <s v="Anguilla anguilla"/>
    <x v="19"/>
    <s v="Almindelig"/>
    <x v="0"/>
    <x v="0"/>
    <x v="0"/>
    <s v="Absent"/>
  </r>
  <r>
    <x v="24"/>
    <x v="0"/>
    <s v="24-05-2022"/>
    <n v="55.177663000000003"/>
    <n v="9.1735589999999991"/>
    <s v="Slivsø (Sø i Haderslev)"/>
    <s v="Anguilla anguilla"/>
    <x v="19"/>
    <s v="Almindelig"/>
    <x v="1"/>
    <x v="1"/>
    <x v="1"/>
    <s v="Present_Ct&lt;41"/>
  </r>
  <r>
    <x v="24"/>
    <x v="0"/>
    <s v="24-05-2022"/>
    <n v="55.177663000000003"/>
    <n v="9.1735589999999991"/>
    <s v="Slivsø (Sø i Haderslev)"/>
    <s v="Lissotriton vulgaris"/>
    <x v="13"/>
    <s v="Truet"/>
    <x v="1"/>
    <x v="0"/>
    <x v="0"/>
    <s v="Absent"/>
  </r>
  <r>
    <x v="24"/>
    <x v="0"/>
    <s v="24-05-2022"/>
    <n v="55.177663000000003"/>
    <n v="9.1735589999999991"/>
    <s v="Slivsø (Sø i Haderslev)"/>
    <s v="Lissotriton vulgaris"/>
    <x v="13"/>
    <s v="Truet"/>
    <x v="1"/>
    <x v="1"/>
    <x v="0"/>
    <s v="Present_Ct&gt;41"/>
  </r>
  <r>
    <x v="24"/>
    <x v="0"/>
    <s v="24-05-2022"/>
    <n v="55.177663000000003"/>
    <n v="9.1735589999999991"/>
    <s v="Slivsø (Sø i Haderslev)"/>
    <s v="Pacifastacus leniusculus"/>
    <x v="16"/>
    <s v="Invasiv"/>
    <x v="0"/>
    <x v="1"/>
    <x v="1"/>
    <s v="Present_Ct&lt;41"/>
  </r>
  <r>
    <x v="24"/>
    <x v="0"/>
    <s v="24-05-2022"/>
    <n v="55.177663000000003"/>
    <n v="9.1735589999999991"/>
    <s v="Slivsø (Sø i Haderslev)"/>
    <s v="Pacifastacus leniusculus"/>
    <x v="16"/>
    <s v="Invasiv"/>
    <x v="0"/>
    <x v="1"/>
    <x v="1"/>
    <s v="Present_Ct&lt;41"/>
  </r>
  <r>
    <x v="24"/>
    <x v="0"/>
    <s v="24-05-2022"/>
    <n v="55.177663000000003"/>
    <n v="9.1735589999999991"/>
    <s v="Slivsø (Sø i Haderslev)"/>
    <s v="Astacus leptodactylus"/>
    <x v="17"/>
    <s v="Invasiv"/>
    <x v="1"/>
    <x v="0"/>
    <x v="0"/>
    <s v="Absent"/>
  </r>
  <r>
    <x v="24"/>
    <x v="0"/>
    <s v="24-05-2022"/>
    <n v="55.177663000000003"/>
    <n v="9.1735589999999991"/>
    <s v="Slivsø (Sø i Haderslev)"/>
    <s v="Astacus leptodactylus"/>
    <x v="17"/>
    <s v="Invasiv"/>
    <x v="1"/>
    <x v="0"/>
    <x v="0"/>
    <s v="Absent"/>
  </r>
  <r>
    <x v="24"/>
    <x v="0"/>
    <s v="24-05-2022"/>
    <n v="55.177663000000003"/>
    <n v="9.1735589999999991"/>
    <s v="Slivsø (Sø i Haderslev)"/>
    <s v="Eriocheir sinensis"/>
    <x v="5"/>
    <s v="Invasiv"/>
    <x v="0"/>
    <x v="0"/>
    <x v="0"/>
    <s v="Absent"/>
  </r>
  <r>
    <x v="24"/>
    <x v="0"/>
    <s v="24-05-2022"/>
    <n v="55.177663000000003"/>
    <n v="9.1735589999999991"/>
    <s v="Slivsø (Sø i Haderslev)"/>
    <s v="Eriocheir sinensis"/>
    <x v="5"/>
    <s v="Invasiv"/>
    <x v="1"/>
    <x v="0"/>
    <x v="0"/>
    <s v="Absent"/>
  </r>
  <r>
    <x v="24"/>
    <x v="0"/>
    <s v="24-05-2022"/>
    <n v="55.177663000000003"/>
    <n v="9.1735589999999991"/>
    <s v="Slivsø (Sø i Haderslev)"/>
    <s v="Dytiscus latissimus"/>
    <x v="22"/>
    <s v="Sjælden"/>
    <x v="0"/>
    <x v="0"/>
    <x v="0"/>
    <s v="Absent"/>
  </r>
  <r>
    <x v="24"/>
    <x v="0"/>
    <s v="24-05-2022"/>
    <n v="55.177663000000003"/>
    <n v="9.1735589999999991"/>
    <s v="Slivsø (Sø i Haderslev)"/>
    <s v="Dytiscus latissimus"/>
    <x v="22"/>
    <s v="Sjælden"/>
    <x v="1"/>
    <x v="1"/>
    <x v="1"/>
    <s v="Present_Ct&lt;41"/>
  </r>
  <r>
    <x v="24"/>
    <x v="0"/>
    <s v="24-05-2022"/>
    <n v="55.177663000000003"/>
    <n v="9.1735589999999991"/>
    <s v="Slivsø (Sø i Haderslev)"/>
    <s v="Lutra lutra"/>
    <x v="25"/>
    <s v="Almindelig"/>
    <x v="1"/>
    <x v="0"/>
    <x v="0"/>
    <s v="Absent"/>
  </r>
  <r>
    <x v="24"/>
    <x v="0"/>
    <s v="24-05-2022"/>
    <n v="55.177663000000003"/>
    <n v="9.1735589999999991"/>
    <s v="Slivsø (Sø i Haderslev)"/>
    <s v="Lutra lutra"/>
    <x v="25"/>
    <s v="Almindelig"/>
    <x v="1"/>
    <x v="0"/>
    <x v="0"/>
    <s v="Absent"/>
  </r>
  <r>
    <x v="25"/>
    <x v="0"/>
    <s v="20-05-2022"/>
    <n v="55.334504000000003"/>
    <n v="10.534723"/>
    <s v="Davinde sø"/>
    <s v="Perca fluviatilis"/>
    <x v="10"/>
    <s v="Almindelig"/>
    <x v="0"/>
    <x v="0"/>
    <x v="0"/>
    <s v="Absent"/>
  </r>
  <r>
    <x v="25"/>
    <x v="0"/>
    <s v="20-05-2022"/>
    <n v="55.334504000000003"/>
    <n v="10.534723"/>
    <s v="Davinde sø"/>
    <s v="Perca fluviatilis"/>
    <x v="10"/>
    <s v="Almindelig"/>
    <x v="0"/>
    <x v="0"/>
    <x v="0"/>
    <s v="Absent"/>
  </r>
  <r>
    <x v="25"/>
    <x v="0"/>
    <s v="20-05-2022"/>
    <n v="55.334504000000003"/>
    <n v="10.534723"/>
    <s v="Davinde sø"/>
    <s v="Rutilus rutilus"/>
    <x v="11"/>
    <s v="Almindelig"/>
    <x v="0"/>
    <x v="0"/>
    <x v="0"/>
    <s v="Absent"/>
  </r>
  <r>
    <x v="25"/>
    <x v="0"/>
    <s v="20-05-2022"/>
    <n v="55.334504000000003"/>
    <n v="10.534723"/>
    <s v="Davinde sø"/>
    <s v="Rutilus rutilus"/>
    <x v="11"/>
    <s v="Almindelig"/>
    <x v="0"/>
    <x v="0"/>
    <x v="0"/>
    <s v="Absent"/>
  </r>
  <r>
    <x v="25"/>
    <x v="0"/>
    <s v="20-05-2022"/>
    <n v="55.334504000000003"/>
    <n v="10.534723"/>
    <s v="Davinde sø"/>
    <s v="Esox lucius"/>
    <x v="20"/>
    <s v="Almindelig"/>
    <x v="1"/>
    <x v="0"/>
    <x v="0"/>
    <s v="Absent"/>
  </r>
  <r>
    <x v="25"/>
    <x v="0"/>
    <s v="20-05-2022"/>
    <n v="55.334504000000003"/>
    <n v="10.534723"/>
    <s v="Davinde sø"/>
    <s v="Esox lucius"/>
    <x v="20"/>
    <s v="Almindelig"/>
    <x v="0"/>
    <x v="0"/>
    <x v="0"/>
    <s v="Absent"/>
  </r>
  <r>
    <x v="25"/>
    <x v="0"/>
    <s v="20-05-2022"/>
    <n v="55.334504000000003"/>
    <n v="10.534723"/>
    <s v="Davinde sø"/>
    <s v="Cyprinus carpio"/>
    <x v="18"/>
    <s v="Invasiv"/>
    <x v="1"/>
    <x v="0"/>
    <x v="0"/>
    <s v="Absent"/>
  </r>
  <r>
    <x v="25"/>
    <x v="0"/>
    <s v="20-05-2022"/>
    <n v="55.334504000000003"/>
    <n v="10.534723"/>
    <s v="Davinde sø"/>
    <s v="Cyprinus carpio"/>
    <x v="18"/>
    <s v="Invasiv"/>
    <x v="0"/>
    <x v="0"/>
    <x v="0"/>
    <s v="Absent"/>
  </r>
  <r>
    <x v="25"/>
    <x v="0"/>
    <s v="20-05-2022"/>
    <n v="55.334504000000003"/>
    <n v="10.534723"/>
    <s v="Davinde sø"/>
    <s v="Carassius auratus"/>
    <x v="21"/>
    <s v="Invasiv"/>
    <x v="1"/>
    <x v="0"/>
    <x v="0"/>
    <s v="Absent"/>
  </r>
  <r>
    <x v="25"/>
    <x v="0"/>
    <s v="20-05-2022"/>
    <n v="55.334504000000003"/>
    <n v="10.534723"/>
    <s v="Davinde sø"/>
    <s v="Carassius auratus"/>
    <x v="21"/>
    <s v="Invasiv"/>
    <x v="1"/>
    <x v="0"/>
    <x v="0"/>
    <s v="Absent"/>
  </r>
  <r>
    <x v="25"/>
    <x v="0"/>
    <s v="20-05-2022"/>
    <n v="55.334504000000003"/>
    <n v="10.534723"/>
    <s v="Davinde sø"/>
    <s v="Anguilla anguilla"/>
    <x v="19"/>
    <s v="Almindelig"/>
    <x v="1"/>
    <x v="0"/>
    <x v="0"/>
    <s v="Absent"/>
  </r>
  <r>
    <x v="25"/>
    <x v="0"/>
    <s v="20-05-2022"/>
    <n v="55.334504000000003"/>
    <n v="10.534723"/>
    <s v="Davinde sø"/>
    <s v="Anguilla anguilla"/>
    <x v="19"/>
    <s v="Almindelig"/>
    <x v="1"/>
    <x v="0"/>
    <x v="0"/>
    <s v="Absent"/>
  </r>
  <r>
    <x v="25"/>
    <x v="0"/>
    <s v="20-05-2022"/>
    <n v="55.334504000000003"/>
    <n v="10.534723"/>
    <s v="Davinde sø"/>
    <s v="Lissotriton vulgaris"/>
    <x v="13"/>
    <s v="Truet"/>
    <x v="1"/>
    <x v="0"/>
    <x v="0"/>
    <s v="Absent"/>
  </r>
  <r>
    <x v="25"/>
    <x v="0"/>
    <s v="20-05-2022"/>
    <n v="55.334504000000003"/>
    <n v="10.534723"/>
    <s v="Davinde sø"/>
    <s v="Lissotriton vulgaris"/>
    <x v="13"/>
    <s v="Truet"/>
    <x v="1"/>
    <x v="0"/>
    <x v="0"/>
    <s v="Absent"/>
  </r>
  <r>
    <x v="25"/>
    <x v="0"/>
    <s v="20-05-2022"/>
    <n v="55.334504000000003"/>
    <n v="10.534723"/>
    <s v="Davinde sø"/>
    <s v="Pacifastacus leniusculus"/>
    <x v="16"/>
    <s v="Invasiv"/>
    <x v="0"/>
    <x v="0"/>
    <x v="0"/>
    <s v="Absent"/>
  </r>
  <r>
    <x v="25"/>
    <x v="0"/>
    <s v="20-05-2022"/>
    <n v="55.334504000000003"/>
    <n v="10.534723"/>
    <s v="Davinde sø"/>
    <s v="Pacifastacus leniusculus"/>
    <x v="16"/>
    <s v="Invasiv"/>
    <x v="1"/>
    <x v="0"/>
    <x v="0"/>
    <s v="Absent"/>
  </r>
  <r>
    <x v="25"/>
    <x v="0"/>
    <s v="20-05-2022"/>
    <n v="55.334504000000003"/>
    <n v="10.534723"/>
    <s v="Davinde sø"/>
    <s v="Astacus leptodactylus"/>
    <x v="17"/>
    <s v="Invasiv"/>
    <x v="1"/>
    <x v="0"/>
    <x v="0"/>
    <s v="Absent"/>
  </r>
  <r>
    <x v="25"/>
    <x v="0"/>
    <s v="20-05-2022"/>
    <n v="55.334504000000003"/>
    <n v="10.534723"/>
    <s v="Davinde sø"/>
    <s v="Astacus leptodactylus"/>
    <x v="17"/>
    <s v="Invasiv"/>
    <x v="0"/>
    <x v="0"/>
    <x v="0"/>
    <s v="Absent"/>
  </r>
  <r>
    <x v="25"/>
    <x v="0"/>
    <s v="20-05-2022"/>
    <n v="55.334504000000003"/>
    <n v="10.534723"/>
    <s v="Davinde sø"/>
    <s v="Eriocheir sinensis"/>
    <x v="5"/>
    <s v="Invasiv"/>
    <x v="0"/>
    <x v="0"/>
    <x v="0"/>
    <s v="Absent"/>
  </r>
  <r>
    <x v="25"/>
    <x v="0"/>
    <s v="20-05-2022"/>
    <n v="55.334504000000003"/>
    <n v="10.534723"/>
    <s v="Davinde sø"/>
    <s v="Eriocheir sinensis"/>
    <x v="5"/>
    <s v="Invasiv"/>
    <x v="1"/>
    <x v="0"/>
    <x v="0"/>
    <s v="Absent"/>
  </r>
  <r>
    <x v="25"/>
    <x v="0"/>
    <s v="20-05-2022"/>
    <n v="55.334504000000003"/>
    <n v="10.534723"/>
    <s v="Davinde sø"/>
    <s v="Dytiscus latissimus"/>
    <x v="22"/>
    <s v="Sjælden"/>
    <x v="1"/>
    <x v="0"/>
    <x v="0"/>
    <s v="Absent"/>
  </r>
  <r>
    <x v="25"/>
    <x v="0"/>
    <s v="20-05-2022"/>
    <n v="55.334504000000003"/>
    <n v="10.534723"/>
    <s v="Davinde sø"/>
    <s v="Dytiscus latissimus"/>
    <x v="22"/>
    <s v="Sjælden"/>
    <x v="1"/>
    <x v="1"/>
    <x v="1"/>
    <s v="Present_Ct&lt;41"/>
  </r>
  <r>
    <x v="25"/>
    <x v="0"/>
    <s v="20-05-2022"/>
    <n v="55.334504000000003"/>
    <n v="10.534723"/>
    <s v="Davinde sø"/>
    <s v="Lutra lutra"/>
    <x v="25"/>
    <s v="Almindelig"/>
    <x v="1"/>
    <x v="0"/>
    <x v="0"/>
    <s v="Absent"/>
  </r>
  <r>
    <x v="25"/>
    <x v="0"/>
    <s v="20-05-2022"/>
    <n v="55.334504000000003"/>
    <n v="10.534723"/>
    <s v="Davinde sø"/>
    <s v="Lutra lutra"/>
    <x v="25"/>
    <s v="Almindelig"/>
    <x v="0"/>
    <x v="0"/>
    <x v="0"/>
    <s v="Absent"/>
  </r>
  <r>
    <x v="26"/>
    <x v="0"/>
    <s v="19-05-2022"/>
    <n v="56.474690000000002"/>
    <n v="9.8482800000000008"/>
    <s v="Fussing sø"/>
    <s v="Perca fluviatilis"/>
    <x v="10"/>
    <s v="Almindelig"/>
    <x v="0"/>
    <x v="1"/>
    <x v="0"/>
    <s v="Present_Ct&gt;41"/>
  </r>
  <r>
    <x v="26"/>
    <x v="0"/>
    <s v="19-05-2022"/>
    <n v="56.474690000000002"/>
    <n v="9.8482800000000008"/>
    <s v="Fussing sø"/>
    <s v="Perca fluviatilis"/>
    <x v="10"/>
    <s v="Almindelig"/>
    <x v="0"/>
    <x v="1"/>
    <x v="1"/>
    <s v="Present_Ct&lt;41"/>
  </r>
  <r>
    <x v="26"/>
    <x v="0"/>
    <s v="19-05-2022"/>
    <n v="56.474690000000002"/>
    <n v="9.8482800000000008"/>
    <s v="Fussing sø"/>
    <s v="Rutilus rutilus"/>
    <x v="11"/>
    <s v="Almindelig"/>
    <x v="1"/>
    <x v="0"/>
    <x v="0"/>
    <s v="Absent"/>
  </r>
  <r>
    <x v="26"/>
    <x v="0"/>
    <s v="19-05-2022"/>
    <n v="56.474690000000002"/>
    <n v="9.8482800000000008"/>
    <s v="Fussing sø"/>
    <s v="Rutilus rutilus"/>
    <x v="11"/>
    <s v="Almindelig"/>
    <x v="1"/>
    <x v="1"/>
    <x v="1"/>
    <s v="Present_Ct&lt;41"/>
  </r>
  <r>
    <x v="26"/>
    <x v="0"/>
    <s v="19-05-2022"/>
    <n v="56.474690000000002"/>
    <n v="9.8482800000000008"/>
    <s v="Fussing sø"/>
    <s v="Esox lucius"/>
    <x v="20"/>
    <s v="Almindelig"/>
    <x v="0"/>
    <x v="0"/>
    <x v="0"/>
    <s v="Absent"/>
  </r>
  <r>
    <x v="26"/>
    <x v="0"/>
    <s v="19-05-2022"/>
    <n v="56.474690000000002"/>
    <n v="9.8482800000000008"/>
    <s v="Fussing sø"/>
    <s v="Esox lucius"/>
    <x v="20"/>
    <s v="Almindelig"/>
    <x v="1"/>
    <x v="0"/>
    <x v="0"/>
    <s v="Absent"/>
  </r>
  <r>
    <x v="26"/>
    <x v="0"/>
    <s v="19-05-2022"/>
    <n v="56.474690000000002"/>
    <n v="9.8482800000000008"/>
    <s v="Fussing sø"/>
    <s v="Cyprinus carpio"/>
    <x v="18"/>
    <s v="Invasiv"/>
    <x v="1"/>
    <x v="0"/>
    <x v="0"/>
    <s v="Absent"/>
  </r>
  <r>
    <x v="26"/>
    <x v="0"/>
    <s v="19-05-2022"/>
    <n v="56.474690000000002"/>
    <n v="9.8482800000000008"/>
    <s v="Fussing sø"/>
    <s v="Cyprinus carpio"/>
    <x v="18"/>
    <s v="Invasiv"/>
    <x v="1"/>
    <x v="0"/>
    <x v="0"/>
    <s v="Absent"/>
  </r>
  <r>
    <x v="26"/>
    <x v="0"/>
    <s v="19-05-2022"/>
    <n v="56.474690000000002"/>
    <n v="9.8482800000000008"/>
    <s v="Fussing sø"/>
    <s v="Carassius auratus"/>
    <x v="21"/>
    <s v="Invasiv"/>
    <x v="0"/>
    <x v="0"/>
    <x v="0"/>
    <s v="Absent"/>
  </r>
  <r>
    <x v="26"/>
    <x v="0"/>
    <s v="19-05-2022"/>
    <n v="56.474690000000002"/>
    <n v="9.8482800000000008"/>
    <s v="Fussing sø"/>
    <s v="Carassius auratus"/>
    <x v="21"/>
    <s v="Invasiv"/>
    <x v="1"/>
    <x v="0"/>
    <x v="0"/>
    <s v="Absent"/>
  </r>
  <r>
    <x v="26"/>
    <x v="0"/>
    <s v="19-05-2022"/>
    <n v="56.474690000000002"/>
    <n v="9.8482800000000008"/>
    <s v="Fussing sø"/>
    <s v="Anguilla anguilla"/>
    <x v="19"/>
    <s v="Almindelig"/>
    <x v="0"/>
    <x v="0"/>
    <x v="0"/>
    <s v="Absent"/>
  </r>
  <r>
    <x v="26"/>
    <x v="0"/>
    <s v="19-05-2022"/>
    <n v="56.474690000000002"/>
    <n v="9.8482800000000008"/>
    <s v="Fussing sø"/>
    <s v="Anguilla anguilla"/>
    <x v="19"/>
    <s v="Almindelig"/>
    <x v="0"/>
    <x v="0"/>
    <x v="0"/>
    <s v="Absent"/>
  </r>
  <r>
    <x v="26"/>
    <x v="0"/>
    <s v="19-05-2022"/>
    <n v="56.474690000000002"/>
    <n v="9.8482800000000008"/>
    <s v="Fussing sø"/>
    <s v="Lissotriton vulgaris"/>
    <x v="13"/>
    <s v="Truet"/>
    <x v="1"/>
    <x v="0"/>
    <x v="0"/>
    <s v="Absent"/>
  </r>
  <r>
    <x v="26"/>
    <x v="0"/>
    <s v="19-05-2022"/>
    <n v="56.474690000000002"/>
    <n v="9.8482800000000008"/>
    <s v="Fussing sø"/>
    <s v="Lissotriton vulgaris"/>
    <x v="13"/>
    <s v="Truet"/>
    <x v="1"/>
    <x v="0"/>
    <x v="0"/>
    <s v="Absent"/>
  </r>
  <r>
    <x v="26"/>
    <x v="0"/>
    <s v="19-05-2022"/>
    <n v="56.474690000000002"/>
    <n v="9.8482800000000008"/>
    <s v="Fussing sø"/>
    <s v="Pacifastacus leniusculus"/>
    <x v="16"/>
    <s v="Invasiv"/>
    <x v="1"/>
    <x v="1"/>
    <x v="1"/>
    <s v="Present_Ct&lt;41"/>
  </r>
  <r>
    <x v="26"/>
    <x v="0"/>
    <s v="19-05-2022"/>
    <n v="56.474690000000002"/>
    <n v="9.8482800000000008"/>
    <s v="Fussing sø"/>
    <s v="Pacifastacus leniusculus"/>
    <x v="16"/>
    <s v="Invasiv"/>
    <x v="1"/>
    <x v="0"/>
    <x v="0"/>
    <s v="Absent"/>
  </r>
  <r>
    <x v="26"/>
    <x v="0"/>
    <s v="19-05-2022"/>
    <n v="56.474690000000002"/>
    <n v="9.8482800000000008"/>
    <s v="Fussing sø"/>
    <s v="Astacus leptodactylus"/>
    <x v="17"/>
    <s v="Invasiv"/>
    <x v="0"/>
    <x v="0"/>
    <x v="0"/>
    <s v="Absent"/>
  </r>
  <r>
    <x v="26"/>
    <x v="0"/>
    <s v="19-05-2022"/>
    <n v="56.474690000000002"/>
    <n v="9.8482800000000008"/>
    <s v="Fussing sø"/>
    <s v="Astacus leptodactylus"/>
    <x v="17"/>
    <s v="Invasiv"/>
    <x v="1"/>
    <x v="0"/>
    <x v="0"/>
    <s v="Absent"/>
  </r>
  <r>
    <x v="26"/>
    <x v="0"/>
    <s v="19-05-2022"/>
    <n v="56.474690000000002"/>
    <n v="9.8482800000000008"/>
    <s v="Fussing sø"/>
    <s v="Eriocheir sinensis"/>
    <x v="5"/>
    <s v="Invasiv"/>
    <x v="0"/>
    <x v="0"/>
    <x v="0"/>
    <s v="Absent"/>
  </r>
  <r>
    <x v="26"/>
    <x v="0"/>
    <s v="19-05-2022"/>
    <n v="56.474690000000002"/>
    <n v="9.8482800000000008"/>
    <s v="Fussing sø"/>
    <s v="Eriocheir sinensis"/>
    <x v="5"/>
    <s v="Invasiv"/>
    <x v="1"/>
    <x v="0"/>
    <x v="0"/>
    <s v="Absent"/>
  </r>
  <r>
    <x v="26"/>
    <x v="0"/>
    <s v="19-05-2022"/>
    <n v="56.474690000000002"/>
    <n v="9.8482800000000008"/>
    <s v="Fussing sø"/>
    <s v="Dytiscus latissimus"/>
    <x v="22"/>
    <s v="Sjælden"/>
    <x v="1"/>
    <x v="0"/>
    <x v="0"/>
    <s v="Absent"/>
  </r>
  <r>
    <x v="26"/>
    <x v="0"/>
    <s v="19-05-2022"/>
    <n v="56.474690000000002"/>
    <n v="9.8482800000000008"/>
    <s v="Fussing sø"/>
    <s v="Dytiscus latissimus"/>
    <x v="22"/>
    <s v="Sjælden"/>
    <x v="1"/>
    <x v="1"/>
    <x v="1"/>
    <s v="Present_Ct&lt;41"/>
  </r>
  <r>
    <x v="26"/>
    <x v="0"/>
    <s v="19-05-2022"/>
    <n v="56.474690000000002"/>
    <n v="9.8482800000000008"/>
    <s v="Fussing sø"/>
    <s v="Lutra lutra"/>
    <x v="25"/>
    <s v="Almindelig"/>
    <x v="0"/>
    <x v="0"/>
    <x v="0"/>
    <s v="Absent"/>
  </r>
  <r>
    <x v="26"/>
    <x v="0"/>
    <s v="19-05-2022"/>
    <n v="56.474690000000002"/>
    <n v="9.8482800000000008"/>
    <s v="Fussing sø"/>
    <s v="Lutra lutra"/>
    <x v="25"/>
    <s v="Almindelig"/>
    <x v="0"/>
    <x v="0"/>
    <x v="0"/>
    <s v="Absent"/>
  </r>
  <r>
    <x v="27"/>
    <x v="0"/>
    <s v="27-05-2022"/>
    <n v="55.187137900000003"/>
    <n v="11.6556975"/>
    <s v="Karrebæk fjord"/>
    <s v="Perca fluviatilis"/>
    <x v="10"/>
    <s v="Almindelig"/>
    <x v="0"/>
    <x v="0"/>
    <x v="0"/>
    <s v="Absent"/>
  </r>
  <r>
    <x v="27"/>
    <x v="0"/>
    <s v="27-05-2022"/>
    <n v="55.187137900000003"/>
    <n v="11.6556975"/>
    <s v="Karrebæk fjord"/>
    <s v="Perca fluviatilis"/>
    <x v="10"/>
    <s v="Almindelig"/>
    <x v="0"/>
    <x v="0"/>
    <x v="0"/>
    <s v="Absent"/>
  </r>
  <r>
    <x v="27"/>
    <x v="0"/>
    <s v="27-05-2022"/>
    <n v="55.187137900000003"/>
    <n v="11.6556975"/>
    <s v="Karrebæk fjord"/>
    <s v="Platichthys flesus"/>
    <x v="0"/>
    <s v="Almindelig"/>
    <x v="0"/>
    <x v="0"/>
    <x v="0"/>
    <s v="Absent"/>
  </r>
  <r>
    <x v="27"/>
    <x v="0"/>
    <s v="27-05-2022"/>
    <n v="55.187137900000003"/>
    <n v="11.6556975"/>
    <s v="Karrebæk fjord"/>
    <s v="Platichthys flesus"/>
    <x v="0"/>
    <s v="Almindelig"/>
    <x v="0"/>
    <x v="0"/>
    <x v="0"/>
    <s v="Absent"/>
  </r>
  <r>
    <x v="27"/>
    <x v="0"/>
    <s v="27-05-2022"/>
    <n v="55.187137900000003"/>
    <n v="11.6556975"/>
    <s v="Karrebæk fjord"/>
    <s v="Magallana gigas"/>
    <x v="8"/>
    <s v="Invasiv"/>
    <x v="0"/>
    <x v="0"/>
    <x v="0"/>
    <s v="Absent"/>
  </r>
  <r>
    <x v="27"/>
    <x v="0"/>
    <s v="27-05-2022"/>
    <n v="55.187137900000003"/>
    <n v="11.6556975"/>
    <s v="Karrebæk fjord"/>
    <s v="Magallana gigas"/>
    <x v="8"/>
    <s v="Invasiv"/>
    <x v="0"/>
    <x v="0"/>
    <x v="0"/>
    <s v="Absent"/>
  </r>
  <r>
    <x v="27"/>
    <x v="0"/>
    <s v="27-05-2022"/>
    <n v="55.187137900000003"/>
    <n v="11.6556975"/>
    <s v="Karrebæk fjord"/>
    <s v="Lutra lutra"/>
    <x v="25"/>
    <s v="Almindelig"/>
    <x v="1"/>
    <x v="0"/>
    <x v="0"/>
    <s v="Absent"/>
  </r>
  <r>
    <x v="27"/>
    <x v="0"/>
    <s v="27-05-2022"/>
    <n v="55.187137900000003"/>
    <n v="11.6556975"/>
    <s v="Karrebæk fjord"/>
    <s v="Lutra lutra"/>
    <x v="25"/>
    <s v="Almindelig"/>
    <x v="1"/>
    <x v="0"/>
    <x v="0"/>
    <s v="Absent"/>
  </r>
  <r>
    <x v="27"/>
    <x v="0"/>
    <s v="27-05-2022"/>
    <n v="55.187137900000003"/>
    <n v="11.6556975"/>
    <s v="Karrebæk fjord"/>
    <s v="Callinectes sapidus"/>
    <x v="27"/>
    <s v="Invasiv"/>
    <x v="0"/>
    <x v="0"/>
    <x v="0"/>
    <s v="Absent"/>
  </r>
  <r>
    <x v="27"/>
    <x v="0"/>
    <s v="27-05-2022"/>
    <n v="55.187137900000003"/>
    <n v="11.6556975"/>
    <s v="Karrebæk fjord"/>
    <s v="Callinectes sapidus"/>
    <x v="27"/>
    <s v="Invasiv"/>
    <x v="0"/>
    <x v="0"/>
    <x v="0"/>
    <s v="Absent"/>
  </r>
  <r>
    <x v="27"/>
    <x v="0"/>
    <s v="27-05-2022"/>
    <n v="55.187137900000003"/>
    <n v="11.6556975"/>
    <s v="Karrebæk fjord"/>
    <s v="Mnemiopsis leidyi"/>
    <x v="3"/>
    <s v="Invasiv"/>
    <x v="0"/>
    <x v="0"/>
    <x v="0"/>
    <s v="Absent"/>
  </r>
  <r>
    <x v="27"/>
    <x v="0"/>
    <s v="27-05-2022"/>
    <n v="55.187137900000003"/>
    <n v="11.6556975"/>
    <s v="Karrebæk fjord"/>
    <s v="Mnemiopsis leidyi"/>
    <x v="3"/>
    <s v="Invasiv"/>
    <x v="0"/>
    <x v="0"/>
    <x v="0"/>
    <s v="Absent"/>
  </r>
  <r>
    <x v="27"/>
    <x v="0"/>
    <s v="27-05-2022"/>
    <n v="55.187137900000003"/>
    <n v="11.6556975"/>
    <s v="Karrebæk fjord"/>
    <s v="Hemigrapsus takanoi"/>
    <x v="23"/>
    <s v="Invasiv"/>
    <x v="1"/>
    <x v="0"/>
    <x v="0"/>
    <s v="Absent"/>
  </r>
  <r>
    <x v="27"/>
    <x v="0"/>
    <s v="27-05-2022"/>
    <n v="55.187137900000003"/>
    <n v="11.6556975"/>
    <s v="Karrebæk fjord"/>
    <s v="Hemigrapsus takanoi"/>
    <x v="23"/>
    <s v="Invasiv"/>
    <x v="1"/>
    <x v="0"/>
    <x v="0"/>
    <s v="Absent"/>
  </r>
  <r>
    <x v="27"/>
    <x v="0"/>
    <s v="27-05-2022"/>
    <n v="55.187137900000003"/>
    <n v="11.6556975"/>
    <s v="Karrebæk fjord"/>
    <s v="Alexandrium ostenfeldii"/>
    <x v="28"/>
    <s v="Toksisk"/>
    <x v="1"/>
    <x v="1"/>
    <x v="1"/>
    <s v="Present_Ct&lt;41"/>
  </r>
  <r>
    <x v="27"/>
    <x v="0"/>
    <s v="27-05-2022"/>
    <n v="55.187137900000003"/>
    <n v="11.6556975"/>
    <s v="Karrebæk fjord"/>
    <s v="Alexandrium ostenfeldii"/>
    <x v="28"/>
    <s v="Toksisk"/>
    <x v="1"/>
    <x v="1"/>
    <x v="1"/>
    <s v="Present_Ct&lt;41"/>
  </r>
  <r>
    <x v="27"/>
    <x v="0"/>
    <s v="27-05-2022"/>
    <n v="55.187137900000003"/>
    <n v="11.6556975"/>
    <s v="Karrebæk fjord"/>
    <s v="Prymnesium parvum"/>
    <x v="29"/>
    <s v="Toksisk"/>
    <x v="0"/>
    <x v="0"/>
    <x v="0"/>
    <s v="Absent"/>
  </r>
  <r>
    <x v="27"/>
    <x v="0"/>
    <s v="27-05-2022"/>
    <n v="55.187137900000003"/>
    <n v="11.6556975"/>
    <s v="Karrebæk fjord"/>
    <s v="Prymnesium parvum"/>
    <x v="29"/>
    <s v="Toksisk"/>
    <x v="0"/>
    <x v="0"/>
    <x v="0"/>
    <s v="Absent"/>
  </r>
  <r>
    <x v="27"/>
    <x v="0"/>
    <s v="27-05-2022"/>
    <n v="55.187137900000003"/>
    <n v="11.6556975"/>
    <s v="Karrebæk fjord"/>
    <s v="Mya arenaria"/>
    <x v="2"/>
    <s v="Almindelig"/>
    <x v="1"/>
    <x v="0"/>
    <x v="0"/>
    <s v="Absent"/>
  </r>
  <r>
    <x v="27"/>
    <x v="0"/>
    <s v="27-05-2022"/>
    <n v="55.187137900000003"/>
    <n v="11.6556975"/>
    <s v="Karrebæk fjord"/>
    <s v="Mya arenaria"/>
    <x v="2"/>
    <s v="Almindelig"/>
    <x v="1"/>
    <x v="0"/>
    <x v="0"/>
    <s v="Absent"/>
  </r>
  <r>
    <x v="27"/>
    <x v="0"/>
    <s v="27-05-2022"/>
    <n v="55.187137900000003"/>
    <n v="11.6556975"/>
    <s v="Karrebæk fjord"/>
    <s v="Anguilla anguilla"/>
    <x v="19"/>
    <s v="Almindelig"/>
    <x v="0"/>
    <x v="0"/>
    <x v="0"/>
    <s v="Absent"/>
  </r>
  <r>
    <x v="27"/>
    <x v="0"/>
    <s v="27-05-2022"/>
    <n v="55.187137900000003"/>
    <n v="11.6556975"/>
    <s v="Karrebæk fjord"/>
    <s v="Anguilla anguilla"/>
    <x v="19"/>
    <s v="Almindelig"/>
    <x v="1"/>
    <x v="0"/>
    <x v="0"/>
    <s v="Absent"/>
  </r>
  <r>
    <x v="27"/>
    <x v="0"/>
    <s v="27-05-2022"/>
    <n v="55.187137900000003"/>
    <n v="11.6556975"/>
    <s v="Karrebæk fjord"/>
    <s v="Neogobius melanostomus"/>
    <x v="9"/>
    <s v="Invasiv"/>
    <x v="0"/>
    <x v="1"/>
    <x v="1"/>
    <s v="Present_Ct&lt;41"/>
  </r>
  <r>
    <x v="27"/>
    <x v="0"/>
    <s v="27-05-2022"/>
    <n v="55.187137900000003"/>
    <n v="11.6556975"/>
    <s v="Karrebæk fjord"/>
    <s v="Neogobius melanostomus"/>
    <x v="9"/>
    <s v="Invasiv"/>
    <x v="0"/>
    <x v="1"/>
    <x v="0"/>
    <s v="Present_Ct&gt;41"/>
  </r>
  <r>
    <x v="28"/>
    <x v="0"/>
    <s v="16-05-2022"/>
    <n v="55.4472782"/>
    <n v="10.6586403"/>
    <s v="Kertemindefjord"/>
    <s v="Platichthys flesus"/>
    <x v="0"/>
    <s v="Almindelig"/>
    <x v="0"/>
    <x v="0"/>
    <x v="0"/>
    <s v="Absent"/>
  </r>
  <r>
    <x v="28"/>
    <x v="0"/>
    <s v="16-05-2022"/>
    <n v="55.4472782"/>
    <n v="10.6586403"/>
    <s v="Kertemindefjord"/>
    <s v="Platichthys flesus"/>
    <x v="0"/>
    <s v="Almindelig"/>
    <x v="0"/>
    <x v="0"/>
    <x v="0"/>
    <s v="Absent"/>
  </r>
  <r>
    <x v="28"/>
    <x v="0"/>
    <s v="16-05-2022"/>
    <n v="55.4472782"/>
    <n v="10.6586403"/>
    <s v="Kertemindefjord"/>
    <s v="Gadus morhua"/>
    <x v="1"/>
    <s v="Almindelig"/>
    <x v="0"/>
    <x v="0"/>
    <x v="0"/>
    <s v="Absent"/>
  </r>
  <r>
    <x v="28"/>
    <x v="0"/>
    <s v="16-05-2022"/>
    <n v="55.4472782"/>
    <n v="10.6586403"/>
    <s v="Kertemindefjord"/>
    <s v="Gadus morhua"/>
    <x v="1"/>
    <s v="Almindelig"/>
    <x v="0"/>
    <x v="0"/>
    <x v="0"/>
    <s v="Absent"/>
  </r>
  <r>
    <x v="28"/>
    <x v="0"/>
    <s v="16-05-2022"/>
    <n v="55.4472782"/>
    <n v="10.6586403"/>
    <s v="Kertemindefjord"/>
    <s v="Mya arenaria"/>
    <x v="2"/>
    <s v="Almindelig"/>
    <x v="1"/>
    <x v="0"/>
    <x v="0"/>
    <s v="Absent"/>
  </r>
  <r>
    <x v="28"/>
    <x v="0"/>
    <s v="16-05-2022"/>
    <n v="55.4472782"/>
    <n v="10.6586403"/>
    <s v="Kertemindefjord"/>
    <s v="Mya arenaria"/>
    <x v="2"/>
    <s v="Almindelig"/>
    <x v="0"/>
    <x v="0"/>
    <x v="0"/>
    <s v="Absent"/>
  </r>
  <r>
    <x v="28"/>
    <x v="0"/>
    <s v="16-05-2022"/>
    <n v="55.4472782"/>
    <n v="10.6586403"/>
    <s v="Kertemindefjord"/>
    <s v="Mnemiopsis leidyi"/>
    <x v="3"/>
    <s v="Invasiv"/>
    <x v="0"/>
    <x v="0"/>
    <x v="0"/>
    <s v="Absent"/>
  </r>
  <r>
    <x v="28"/>
    <x v="0"/>
    <s v="16-05-2022"/>
    <n v="55.4472782"/>
    <n v="10.6586403"/>
    <s v="Kertemindefjord"/>
    <s v="Mnemiopsis leidyi"/>
    <x v="3"/>
    <s v="Invasiv"/>
    <x v="0"/>
    <x v="1"/>
    <x v="1"/>
    <s v="Present_Ct&lt;41"/>
  </r>
  <r>
    <x v="28"/>
    <x v="0"/>
    <s v="16-05-2022"/>
    <n v="55.4472782"/>
    <n v="10.6586403"/>
    <s v="Kertemindefjord"/>
    <s v="Homarus americanus"/>
    <x v="4"/>
    <s v="Invasiv"/>
    <x v="0"/>
    <x v="0"/>
    <x v="0"/>
    <s v="Absent"/>
  </r>
  <r>
    <x v="28"/>
    <x v="0"/>
    <s v="16-05-2022"/>
    <n v="55.4472782"/>
    <n v="10.6586403"/>
    <s v="Kertemindefjord"/>
    <s v="Homarus americanus"/>
    <x v="4"/>
    <s v="Invasiv"/>
    <x v="1"/>
    <x v="0"/>
    <x v="0"/>
    <s v="Absent"/>
  </r>
  <r>
    <x v="28"/>
    <x v="0"/>
    <s v="16-05-2022"/>
    <n v="55.4472782"/>
    <n v="10.6586403"/>
    <s v="Kertemindefjord"/>
    <s v="Eriocheir sinensis"/>
    <x v="5"/>
    <s v="Invasiv"/>
    <x v="0"/>
    <x v="0"/>
    <x v="0"/>
    <s v="Absent"/>
  </r>
  <r>
    <x v="28"/>
    <x v="0"/>
    <s v="16-05-2022"/>
    <n v="55.4472782"/>
    <n v="10.6586403"/>
    <s v="Kertemindefjord"/>
    <s v="Eriocheir sinensis"/>
    <x v="5"/>
    <s v="Invasiv"/>
    <x v="0"/>
    <x v="0"/>
    <x v="0"/>
    <s v="Absent"/>
  </r>
  <r>
    <x v="28"/>
    <x v="0"/>
    <s v="16-05-2022"/>
    <n v="55.4472782"/>
    <n v="10.6586403"/>
    <s v="Kertemindefjord"/>
    <s v="Rhithropanopeus harrisii"/>
    <x v="6"/>
    <s v="Invasiv"/>
    <x v="0"/>
    <x v="0"/>
    <x v="0"/>
    <s v="Absent"/>
  </r>
  <r>
    <x v="28"/>
    <x v="0"/>
    <s v="16-05-2022"/>
    <n v="55.4472782"/>
    <n v="10.6586403"/>
    <s v="Kertemindefjord"/>
    <s v="Rhithropanopeus harrisii"/>
    <x v="6"/>
    <s v="Invasiv"/>
    <x v="0"/>
    <x v="0"/>
    <x v="0"/>
    <s v="Absent"/>
  </r>
  <r>
    <x v="28"/>
    <x v="0"/>
    <s v="16-05-2022"/>
    <n v="55.4472782"/>
    <n v="10.6586403"/>
    <s v="Kertemindefjord"/>
    <s v="Oncorhyncus gorbuscha"/>
    <x v="7"/>
    <s v="Invasiv"/>
    <x v="0"/>
    <x v="0"/>
    <x v="0"/>
    <s v="Absent"/>
  </r>
  <r>
    <x v="28"/>
    <x v="0"/>
    <s v="16-05-2022"/>
    <n v="55.4472782"/>
    <n v="10.6586403"/>
    <s v="Kertemindefjord"/>
    <s v="Oncorhyncus gorbuscha"/>
    <x v="7"/>
    <s v="Invasiv"/>
    <x v="0"/>
    <x v="0"/>
    <x v="0"/>
    <s v="Absent"/>
  </r>
  <r>
    <x v="28"/>
    <x v="0"/>
    <s v="16-05-2022"/>
    <n v="55.4472782"/>
    <n v="10.6586403"/>
    <s v="Kertemindefjord"/>
    <s v="Magallana gigas"/>
    <x v="8"/>
    <s v="Invasiv"/>
    <x v="0"/>
    <x v="0"/>
    <x v="0"/>
    <s v="Absent"/>
  </r>
  <r>
    <x v="28"/>
    <x v="0"/>
    <s v="16-05-2022"/>
    <n v="55.4472782"/>
    <n v="10.6586403"/>
    <s v="Kertemindefjord"/>
    <s v="Magallana gigas"/>
    <x v="8"/>
    <s v="Invasiv"/>
    <x v="0"/>
    <x v="0"/>
    <x v="0"/>
    <s v="Absent"/>
  </r>
  <r>
    <x v="28"/>
    <x v="0"/>
    <s v="16-05-2022"/>
    <n v="55.4472782"/>
    <n v="10.6586403"/>
    <s v="Kertemindefjord"/>
    <s v="Neogobius melanostomus"/>
    <x v="9"/>
    <s v="Invasiv"/>
    <x v="0"/>
    <x v="0"/>
    <x v="0"/>
    <s v="Absent"/>
  </r>
  <r>
    <x v="28"/>
    <x v="0"/>
    <s v="16-05-2022"/>
    <n v="55.4472782"/>
    <n v="10.6586403"/>
    <s v="Kertemindefjord"/>
    <s v="Neogobius melanostomus"/>
    <x v="9"/>
    <s v="Invasiv"/>
    <x v="0"/>
    <x v="0"/>
    <x v="0"/>
    <s v="Absent"/>
  </r>
  <r>
    <x v="28"/>
    <x v="0"/>
    <s v="16-05-2022"/>
    <n v="55.4472782"/>
    <n v="10.6586403"/>
    <s v="Kertemindefjord"/>
    <s v="Callinectes sapidus"/>
    <x v="27"/>
    <s v="Invasiv"/>
    <x v="1"/>
    <x v="0"/>
    <x v="0"/>
    <s v="Absent"/>
  </r>
  <r>
    <x v="28"/>
    <x v="0"/>
    <s v="16-05-2022"/>
    <n v="55.4472782"/>
    <n v="10.6586403"/>
    <s v="Kertemindefjord"/>
    <s v="Callinectes sapidus"/>
    <x v="27"/>
    <s v="Invasiv"/>
    <x v="0"/>
    <x v="0"/>
    <x v="0"/>
    <s v="Absent"/>
  </r>
  <r>
    <x v="28"/>
    <x v="0"/>
    <s v="16-05-2022"/>
    <n v="55.4472782"/>
    <n v="10.6586403"/>
    <s v="Kertemindefjord"/>
    <s v="Hemigrapsus sanguineus"/>
    <x v="24"/>
    <s v="Invasiv"/>
    <x v="1"/>
    <x v="0"/>
    <x v="0"/>
    <s v="Absent"/>
  </r>
  <r>
    <x v="28"/>
    <x v="0"/>
    <s v="16-05-2022"/>
    <n v="55.4472782"/>
    <n v="10.6586403"/>
    <s v="Kertemindefjord"/>
    <s v="Hemigrapsus sanguineus"/>
    <x v="24"/>
    <s v="Invasiv"/>
    <x v="1"/>
    <x v="0"/>
    <x v="0"/>
    <s v="Absent"/>
  </r>
  <r>
    <x v="29"/>
    <x v="0"/>
    <s v="22-04-2022"/>
    <n v="56.551793000000004"/>
    <n v="8.3081949999999996"/>
    <s v="Lemvig havn"/>
    <s v="Perca fluviatilis"/>
    <x v="10"/>
    <s v="Almindelig"/>
    <x v="0"/>
    <x v="0"/>
    <x v="0"/>
    <s v="Absent"/>
  </r>
  <r>
    <x v="29"/>
    <x v="0"/>
    <s v="22-04-2022"/>
    <n v="56.551793000000004"/>
    <n v="8.3081949999999996"/>
    <s v="Lemvig havn"/>
    <s v="Perca fluviatilis"/>
    <x v="10"/>
    <s v="Almindelig"/>
    <x v="0"/>
    <x v="0"/>
    <x v="0"/>
    <s v="Absent"/>
  </r>
  <r>
    <x v="29"/>
    <x v="0"/>
    <s v="22-04-2022"/>
    <n v="56.551793000000004"/>
    <n v="8.3081949999999996"/>
    <s v="Lemvig havn"/>
    <s v="Platichthys flesus"/>
    <x v="0"/>
    <s v="Almindelig"/>
    <x v="0"/>
    <x v="0"/>
    <x v="0"/>
    <s v="Absent"/>
  </r>
  <r>
    <x v="29"/>
    <x v="0"/>
    <s v="22-04-2022"/>
    <n v="56.551793000000004"/>
    <n v="8.3081949999999996"/>
    <s v="Lemvig havn"/>
    <s v="Platichthys flesus"/>
    <x v="0"/>
    <s v="Almindelig"/>
    <x v="0"/>
    <x v="1"/>
    <x v="1"/>
    <s v="Present_Ct&lt;41"/>
  </r>
  <r>
    <x v="29"/>
    <x v="0"/>
    <s v="22-04-2022"/>
    <n v="56.551793000000004"/>
    <n v="8.3081949999999996"/>
    <s v="Lemvig havn"/>
    <s v="Magallana gigas"/>
    <x v="8"/>
    <s v="Invasiv"/>
    <x v="0"/>
    <x v="1"/>
    <x v="1"/>
    <s v="Present_Ct&lt;41"/>
  </r>
  <r>
    <x v="29"/>
    <x v="0"/>
    <s v="22-04-2022"/>
    <n v="56.551793000000004"/>
    <n v="8.3081949999999996"/>
    <s v="Lemvig havn"/>
    <s v="Magallana gigas"/>
    <x v="8"/>
    <s v="Invasiv"/>
    <x v="0"/>
    <x v="0"/>
    <x v="0"/>
    <s v="Absent"/>
  </r>
  <r>
    <x v="29"/>
    <x v="0"/>
    <s v="22-04-2022"/>
    <n v="56.551793000000004"/>
    <n v="8.3081949999999996"/>
    <s v="Lemvig havn"/>
    <s v="Lutra lutra"/>
    <x v="25"/>
    <s v="Almindelig"/>
    <x v="1"/>
    <x v="0"/>
    <x v="0"/>
    <s v="Absent"/>
  </r>
  <r>
    <x v="29"/>
    <x v="0"/>
    <s v="22-04-2022"/>
    <n v="56.551793000000004"/>
    <n v="8.3081949999999996"/>
    <s v="Lemvig havn"/>
    <s v="Lutra lutra"/>
    <x v="25"/>
    <s v="Almindelig"/>
    <x v="1"/>
    <x v="0"/>
    <x v="0"/>
    <s v="Absent"/>
  </r>
  <r>
    <x v="29"/>
    <x v="0"/>
    <s v="22-04-2022"/>
    <n v="56.551793000000004"/>
    <n v="8.3081949999999996"/>
    <s v="Lemvig havn"/>
    <s v="Callinectes sapidus"/>
    <x v="27"/>
    <s v="Invasiv"/>
    <x v="0"/>
    <x v="0"/>
    <x v="0"/>
    <s v="Absent"/>
  </r>
  <r>
    <x v="29"/>
    <x v="0"/>
    <s v="22-04-2022"/>
    <n v="56.551793000000004"/>
    <n v="8.3081949999999996"/>
    <s v="Lemvig havn"/>
    <s v="Callinectes sapidus"/>
    <x v="27"/>
    <s v="Invasiv"/>
    <x v="0"/>
    <x v="0"/>
    <x v="0"/>
    <s v="Absent"/>
  </r>
  <r>
    <x v="29"/>
    <x v="0"/>
    <s v="22-04-2022"/>
    <n v="56.551793000000004"/>
    <n v="8.3081949999999996"/>
    <s v="Lemvig havn"/>
    <s v="Mnemiopsis leidyi"/>
    <x v="3"/>
    <s v="Invasiv"/>
    <x v="0"/>
    <x v="1"/>
    <x v="1"/>
    <s v="Present_Ct&lt;41"/>
  </r>
  <r>
    <x v="29"/>
    <x v="0"/>
    <s v="22-04-2022"/>
    <n v="56.551793000000004"/>
    <n v="8.3081949999999996"/>
    <s v="Lemvig havn"/>
    <s v="Mnemiopsis leidyi"/>
    <x v="3"/>
    <s v="Invasiv"/>
    <x v="0"/>
    <x v="0"/>
    <x v="0"/>
    <s v="Absent"/>
  </r>
  <r>
    <x v="29"/>
    <x v="0"/>
    <s v="22-04-2022"/>
    <n v="56.551793000000004"/>
    <n v="8.3081949999999996"/>
    <s v="Lemvig havn"/>
    <s v="Hemigrapsus takanoi"/>
    <x v="23"/>
    <s v="Invasiv"/>
    <x v="1"/>
    <x v="0"/>
    <x v="0"/>
    <s v="Absent"/>
  </r>
  <r>
    <x v="29"/>
    <x v="0"/>
    <s v="22-04-2022"/>
    <n v="56.551793000000004"/>
    <n v="8.3081949999999996"/>
    <s v="Lemvig havn"/>
    <s v="Hemigrapsus takanoi"/>
    <x v="23"/>
    <s v="Invasiv"/>
    <x v="1"/>
    <x v="0"/>
    <x v="0"/>
    <s v="Absent"/>
  </r>
  <r>
    <x v="29"/>
    <x v="0"/>
    <s v="22-04-2022"/>
    <n v="56.551793000000004"/>
    <n v="8.3081949999999996"/>
    <s v="Lemvig havn"/>
    <s v="Alexandrium ostenfeldii"/>
    <x v="28"/>
    <s v="Toksisk"/>
    <x v="0"/>
    <x v="1"/>
    <x v="0"/>
    <s v="Present_Ct&gt;41"/>
  </r>
  <r>
    <x v="29"/>
    <x v="0"/>
    <s v="22-04-2022"/>
    <n v="56.551793000000004"/>
    <n v="8.3081949999999996"/>
    <s v="Lemvig havn"/>
    <s v="Alexandrium ostenfeldii"/>
    <x v="28"/>
    <s v="Toksisk"/>
    <x v="0"/>
    <x v="1"/>
    <x v="0"/>
    <s v="Present_Ct&gt;41"/>
  </r>
  <r>
    <x v="29"/>
    <x v="0"/>
    <s v="22-04-2022"/>
    <n v="56.551793000000004"/>
    <n v="8.3081949999999996"/>
    <s v="Lemvig havn"/>
    <s v="Prymnesium parvum"/>
    <x v="29"/>
    <s v="Toksisk"/>
    <x v="0"/>
    <x v="0"/>
    <x v="0"/>
    <s v="Absent"/>
  </r>
  <r>
    <x v="29"/>
    <x v="0"/>
    <s v="22-04-2022"/>
    <n v="56.551793000000004"/>
    <n v="8.3081949999999996"/>
    <s v="Lemvig havn"/>
    <s v="Prymnesium parvum"/>
    <x v="29"/>
    <s v="Toksisk"/>
    <x v="0"/>
    <x v="0"/>
    <x v="0"/>
    <s v="Absent"/>
  </r>
  <r>
    <x v="29"/>
    <x v="0"/>
    <s v="22-04-2022"/>
    <n v="56.551793000000004"/>
    <n v="8.3081949999999996"/>
    <s v="Lemvig havn"/>
    <s v="Mya arenaria"/>
    <x v="2"/>
    <s v="Almindelig"/>
    <x v="1"/>
    <x v="0"/>
    <x v="0"/>
    <s v="Absent"/>
  </r>
  <r>
    <x v="29"/>
    <x v="0"/>
    <s v="22-04-2022"/>
    <n v="56.551793000000004"/>
    <n v="8.3081949999999996"/>
    <s v="Lemvig havn"/>
    <s v="Mya arenaria"/>
    <x v="2"/>
    <s v="Almindelig"/>
    <x v="0"/>
    <x v="1"/>
    <x v="1"/>
    <s v="Present_Ct&lt;41"/>
  </r>
  <r>
    <x v="29"/>
    <x v="0"/>
    <s v="22-04-2022"/>
    <n v="56.551793000000004"/>
    <n v="8.3081949999999996"/>
    <s v="Lemvig havn"/>
    <s v="Anguilla anguilla"/>
    <x v="19"/>
    <s v="Almindelig"/>
    <x v="0"/>
    <x v="0"/>
    <x v="0"/>
    <s v="Absent"/>
  </r>
  <r>
    <x v="29"/>
    <x v="0"/>
    <s v="22-04-2022"/>
    <n v="56.551793000000004"/>
    <n v="8.3081949999999996"/>
    <s v="Lemvig havn"/>
    <s v="Anguilla anguilla"/>
    <x v="19"/>
    <s v="Almindelig"/>
    <x v="0"/>
    <x v="0"/>
    <x v="0"/>
    <s v="Absent"/>
  </r>
  <r>
    <x v="29"/>
    <x v="0"/>
    <s v="22-04-2022"/>
    <n v="56.551793000000004"/>
    <n v="8.3081949999999996"/>
    <s v="Lemvig havn"/>
    <s v="Neogobius melanostomus"/>
    <x v="9"/>
    <s v="Invasiv"/>
    <x v="1"/>
    <x v="0"/>
    <x v="0"/>
    <s v="Absent"/>
  </r>
  <r>
    <x v="29"/>
    <x v="0"/>
    <s v="22-04-2022"/>
    <n v="56.551793000000004"/>
    <n v="8.3081949999999996"/>
    <s v="Lemvig havn"/>
    <s v="Neogobius melanostomus"/>
    <x v="9"/>
    <s v="Invasiv"/>
    <x v="0"/>
    <x v="0"/>
    <x v="0"/>
    <s v="Absent"/>
  </r>
  <r>
    <x v="30"/>
    <x v="0"/>
    <s v="19-08-2022"/>
    <n v="56.292319999999997"/>
    <n v="10.39551"/>
    <s v="Løgten bugt"/>
    <s v="Platichthys flesus"/>
    <x v="0"/>
    <s v="Almindelig"/>
    <x v="0"/>
    <x v="1"/>
    <x v="1"/>
    <s v="Present_Ct&lt;41"/>
  </r>
  <r>
    <x v="30"/>
    <x v="0"/>
    <s v="19-08-2022"/>
    <n v="56.292319999999997"/>
    <n v="10.39551"/>
    <s v="Løgten bugt"/>
    <s v="Platichthys flesus"/>
    <x v="0"/>
    <s v="Almindelig"/>
    <x v="0"/>
    <x v="0"/>
    <x v="0"/>
    <s v="Absent"/>
  </r>
  <r>
    <x v="30"/>
    <x v="0"/>
    <s v="19-08-2022"/>
    <n v="56.292319999999997"/>
    <n v="10.39551"/>
    <s v="Løgten bugt"/>
    <s v="Gadus morhua"/>
    <x v="1"/>
    <s v="Almindelig"/>
    <x v="0"/>
    <x v="1"/>
    <x v="1"/>
    <s v="Present_Ct&lt;41"/>
  </r>
  <r>
    <x v="30"/>
    <x v="0"/>
    <s v="19-08-2022"/>
    <n v="56.292319999999997"/>
    <n v="10.39551"/>
    <s v="Løgten bugt"/>
    <s v="Gadus morhua"/>
    <x v="1"/>
    <s v="Almindelig"/>
    <x v="0"/>
    <x v="0"/>
    <x v="0"/>
    <s v="Absent"/>
  </r>
  <r>
    <x v="30"/>
    <x v="0"/>
    <s v="19-08-2022"/>
    <n v="56.292319999999997"/>
    <n v="10.39551"/>
    <s v="Løgten bugt"/>
    <s v="Mya arenaria"/>
    <x v="2"/>
    <s v="Almindelig"/>
    <x v="0"/>
    <x v="1"/>
    <x v="1"/>
    <s v="Present_Ct&lt;41"/>
  </r>
  <r>
    <x v="30"/>
    <x v="0"/>
    <s v="19-08-2022"/>
    <n v="56.292319999999997"/>
    <n v="10.39551"/>
    <s v="Løgten bugt"/>
    <s v="Mya arenaria"/>
    <x v="2"/>
    <s v="Almindelig"/>
    <x v="0"/>
    <x v="1"/>
    <x v="1"/>
    <s v="Present_Ct&lt;41"/>
  </r>
  <r>
    <x v="30"/>
    <x v="0"/>
    <s v="19-08-2022"/>
    <n v="56.292319999999997"/>
    <n v="10.39551"/>
    <s v="Løgten bugt"/>
    <s v="Mnemiopsis leidyi"/>
    <x v="3"/>
    <s v="Invasiv"/>
    <x v="1"/>
    <x v="0"/>
    <x v="0"/>
    <s v="Absent"/>
  </r>
  <r>
    <x v="30"/>
    <x v="0"/>
    <s v="19-08-2022"/>
    <n v="56.292319999999997"/>
    <n v="10.39551"/>
    <s v="Løgten bugt"/>
    <s v="Mnemiopsis leidyi"/>
    <x v="3"/>
    <s v="Invasiv"/>
    <x v="0"/>
    <x v="1"/>
    <x v="1"/>
    <s v="Present_Ct&lt;41"/>
  </r>
  <r>
    <x v="30"/>
    <x v="0"/>
    <s v="19-08-2022"/>
    <n v="56.292319999999997"/>
    <n v="10.39551"/>
    <s v="Løgten bugt"/>
    <s v="Homarus americanus"/>
    <x v="4"/>
    <s v="Invasiv"/>
    <x v="0"/>
    <x v="0"/>
    <x v="0"/>
    <s v="Absent"/>
  </r>
  <r>
    <x v="30"/>
    <x v="0"/>
    <s v="19-08-2022"/>
    <n v="56.292319999999997"/>
    <n v="10.39551"/>
    <s v="Løgten bugt"/>
    <s v="Homarus americanus"/>
    <x v="4"/>
    <s v="Invasiv"/>
    <x v="0"/>
    <x v="0"/>
    <x v="0"/>
    <s v="Absent"/>
  </r>
  <r>
    <x v="30"/>
    <x v="0"/>
    <s v="19-08-2022"/>
    <n v="56.292319999999997"/>
    <n v="10.39551"/>
    <s v="Løgten bugt"/>
    <s v="Eriocheir sinensis"/>
    <x v="5"/>
    <s v="Invasiv"/>
    <x v="1"/>
    <x v="0"/>
    <x v="0"/>
    <s v="Absent"/>
  </r>
  <r>
    <x v="30"/>
    <x v="0"/>
    <s v="19-08-2022"/>
    <n v="56.292319999999997"/>
    <n v="10.39551"/>
    <s v="Løgten bugt"/>
    <s v="Eriocheir sinensis"/>
    <x v="5"/>
    <s v="Invasiv"/>
    <x v="0"/>
    <x v="0"/>
    <x v="0"/>
    <s v="Absent"/>
  </r>
  <r>
    <x v="30"/>
    <x v="0"/>
    <s v="19-08-2022"/>
    <n v="56.292319999999997"/>
    <n v="10.39551"/>
    <s v="Løgten bugt"/>
    <s v="Rhithropanopeus harrisii"/>
    <x v="6"/>
    <s v="Invasiv"/>
    <x v="0"/>
    <x v="0"/>
    <x v="0"/>
    <s v="Absent"/>
  </r>
  <r>
    <x v="30"/>
    <x v="0"/>
    <s v="19-08-2022"/>
    <n v="56.292319999999997"/>
    <n v="10.39551"/>
    <s v="Løgten bugt"/>
    <s v="Rhithropanopeus harrisii"/>
    <x v="6"/>
    <s v="Invasiv"/>
    <x v="0"/>
    <x v="0"/>
    <x v="0"/>
    <s v="Absent"/>
  </r>
  <r>
    <x v="30"/>
    <x v="0"/>
    <s v="19-08-2022"/>
    <n v="56.292319999999997"/>
    <n v="10.39551"/>
    <s v="Løgten bugt"/>
    <s v="Oncorhyncus gorbuscha"/>
    <x v="7"/>
    <s v="Invasiv"/>
    <x v="0"/>
    <x v="0"/>
    <x v="0"/>
    <s v="Absent"/>
  </r>
  <r>
    <x v="30"/>
    <x v="0"/>
    <s v="19-08-2022"/>
    <n v="56.292319999999997"/>
    <n v="10.39551"/>
    <s v="Løgten bugt"/>
    <s v="Oncorhyncus gorbuscha"/>
    <x v="7"/>
    <s v="Invasiv"/>
    <x v="0"/>
    <x v="0"/>
    <x v="0"/>
    <s v="Absent"/>
  </r>
  <r>
    <x v="30"/>
    <x v="0"/>
    <s v="19-08-2022"/>
    <n v="56.292319999999997"/>
    <n v="10.39551"/>
    <s v="Løgten bugt"/>
    <s v="Magallana gigas"/>
    <x v="8"/>
    <s v="Invasiv"/>
    <x v="1"/>
    <x v="0"/>
    <x v="0"/>
    <s v="Absent"/>
  </r>
  <r>
    <x v="30"/>
    <x v="0"/>
    <s v="19-08-2022"/>
    <n v="56.292319999999997"/>
    <n v="10.39551"/>
    <s v="Løgten bugt"/>
    <s v="Magallana gigas"/>
    <x v="8"/>
    <s v="Invasiv"/>
    <x v="0"/>
    <x v="0"/>
    <x v="0"/>
    <s v="Absent"/>
  </r>
  <r>
    <x v="30"/>
    <x v="0"/>
    <s v="19-08-2022"/>
    <n v="56.292319999999997"/>
    <n v="10.39551"/>
    <s v="Løgten bugt"/>
    <s v="Neogobius melanostomus"/>
    <x v="9"/>
    <s v="Invasiv"/>
    <x v="1"/>
    <x v="0"/>
    <x v="0"/>
    <s v="Absent"/>
  </r>
  <r>
    <x v="30"/>
    <x v="0"/>
    <s v="19-08-2022"/>
    <n v="56.292319999999997"/>
    <n v="10.39551"/>
    <s v="Løgten bugt"/>
    <s v="Neogobius melanostomus"/>
    <x v="9"/>
    <s v="Invasiv"/>
    <x v="1"/>
    <x v="0"/>
    <x v="0"/>
    <s v="Absent"/>
  </r>
  <r>
    <x v="30"/>
    <x v="0"/>
    <s v="19-08-2022"/>
    <n v="56.292319999999997"/>
    <n v="10.39551"/>
    <s v="Løgten bugt"/>
    <s v="Callinectes sapidus"/>
    <x v="27"/>
    <s v="Invasiv"/>
    <x v="0"/>
    <x v="0"/>
    <x v="0"/>
    <s v="Absent"/>
  </r>
  <r>
    <x v="30"/>
    <x v="0"/>
    <s v="19-08-2022"/>
    <n v="56.292319999999997"/>
    <n v="10.39551"/>
    <s v="Løgten bugt"/>
    <s v="Callinectes sapidus"/>
    <x v="27"/>
    <s v="Invasiv"/>
    <x v="0"/>
    <x v="0"/>
    <x v="0"/>
    <s v="Absent"/>
  </r>
  <r>
    <x v="30"/>
    <x v="0"/>
    <s v="19-08-2022"/>
    <n v="56.292319999999997"/>
    <n v="10.39551"/>
    <s v="Løgten bugt"/>
    <s v="Hemigrapsus sanguineus"/>
    <x v="24"/>
    <s v="Invasiv"/>
    <x v="1"/>
    <x v="0"/>
    <x v="0"/>
    <s v="Absent"/>
  </r>
  <r>
    <x v="30"/>
    <x v="0"/>
    <s v="19-08-2022"/>
    <n v="56.292319999999997"/>
    <n v="10.39551"/>
    <s v="Løgten bugt"/>
    <s v="Hemigrapsus sanguineus"/>
    <x v="24"/>
    <s v="Invasiv"/>
    <x v="0"/>
    <x v="0"/>
    <x v="0"/>
    <s v="Absent"/>
  </r>
  <r>
    <x v="31"/>
    <x v="0"/>
    <s v="24-05-2022"/>
    <n v="55.240845999999998"/>
    <n v="10.467223000000001"/>
    <s v="Davinde Sø (Sø i Odense SØ)"/>
    <s v="Perca fluviatilis"/>
    <x v="10"/>
    <s v="Almindelig"/>
    <x v="0"/>
    <x v="1"/>
    <x v="1"/>
    <s v="Present_Ct&lt;41"/>
  </r>
  <r>
    <x v="31"/>
    <x v="0"/>
    <s v="24-05-2022"/>
    <n v="55.240845999999998"/>
    <n v="10.467223000000001"/>
    <s v="Davinde Sø (Sø i Odense SØ)"/>
    <s v="Perca fluviatilis"/>
    <x v="10"/>
    <s v="Almindelig"/>
    <x v="1"/>
    <x v="0"/>
    <x v="0"/>
    <s v="Absent"/>
  </r>
  <r>
    <x v="31"/>
    <x v="0"/>
    <s v="24-05-2022"/>
    <n v="55.240845999999998"/>
    <n v="10.467223000000001"/>
    <s v="Davinde Sø (Sø i Odense SØ)"/>
    <s v="Rutilus rutilus"/>
    <x v="11"/>
    <s v="Almindelig"/>
    <x v="0"/>
    <x v="1"/>
    <x v="1"/>
    <s v="Present_Ct&lt;41"/>
  </r>
  <r>
    <x v="31"/>
    <x v="0"/>
    <s v="24-05-2022"/>
    <n v="55.240845999999998"/>
    <n v="10.467223000000001"/>
    <s v="Davinde Sø (Sø i Odense SØ)"/>
    <s v="Rutilus rutilus"/>
    <x v="11"/>
    <s v="Almindelig"/>
    <x v="0"/>
    <x v="1"/>
    <x v="1"/>
    <s v="Present_Ct&lt;41"/>
  </r>
  <r>
    <x v="31"/>
    <x v="0"/>
    <s v="24-05-2022"/>
    <n v="55.240845999999998"/>
    <n v="10.467223000000001"/>
    <s v="Davinde Sø (Sø i Odense SØ)"/>
    <s v="Esox lucius"/>
    <x v="20"/>
    <s v="Almindelig"/>
    <x v="0"/>
    <x v="1"/>
    <x v="1"/>
    <s v="Present_Ct&lt;41"/>
  </r>
  <r>
    <x v="31"/>
    <x v="0"/>
    <s v="24-05-2022"/>
    <n v="55.240845999999998"/>
    <n v="10.467223000000001"/>
    <s v="Davinde Sø (Sø i Odense SØ)"/>
    <s v="Esox lucius"/>
    <x v="20"/>
    <s v="Almindelig"/>
    <x v="1"/>
    <x v="0"/>
    <x v="0"/>
    <s v="Absent"/>
  </r>
  <r>
    <x v="31"/>
    <x v="0"/>
    <s v="24-05-2022"/>
    <n v="55.240845999999998"/>
    <n v="10.467223000000001"/>
    <s v="Davinde Sø (Sø i Odense SØ)"/>
    <s v="Cyprinus carpio"/>
    <x v="18"/>
    <s v="Invasiv"/>
    <x v="0"/>
    <x v="0"/>
    <x v="0"/>
    <s v="Absent"/>
  </r>
  <r>
    <x v="31"/>
    <x v="0"/>
    <s v="24-05-2022"/>
    <n v="55.240845999999998"/>
    <n v="10.467223000000001"/>
    <s v="Davinde Sø (Sø i Odense SØ)"/>
    <s v="Cyprinus carpio"/>
    <x v="18"/>
    <s v="Invasiv"/>
    <x v="1"/>
    <x v="1"/>
    <x v="1"/>
    <s v="Present_Ct&lt;41"/>
  </r>
  <r>
    <x v="31"/>
    <x v="0"/>
    <s v="24-05-2022"/>
    <n v="55.240845999999998"/>
    <n v="10.467223000000001"/>
    <s v="Davinde Sø (Sø i Odense SØ)"/>
    <s v="Carassius auratus"/>
    <x v="21"/>
    <s v="Invasiv"/>
    <x v="0"/>
    <x v="0"/>
    <x v="0"/>
    <s v="Absent"/>
  </r>
  <r>
    <x v="31"/>
    <x v="0"/>
    <s v="24-05-2022"/>
    <n v="55.240845999999998"/>
    <n v="10.467223000000001"/>
    <s v="Davinde Sø (Sø i Odense SØ)"/>
    <s v="Carassius auratus"/>
    <x v="21"/>
    <s v="Invasiv"/>
    <x v="0"/>
    <x v="0"/>
    <x v="0"/>
    <s v="Absent"/>
  </r>
  <r>
    <x v="31"/>
    <x v="0"/>
    <s v="24-05-2022"/>
    <n v="55.240845999999998"/>
    <n v="10.467223000000001"/>
    <s v="Davinde Sø (Sø i Odense SØ)"/>
    <s v="Anguilla anguilla"/>
    <x v="19"/>
    <s v="Almindelig"/>
    <x v="0"/>
    <x v="0"/>
    <x v="0"/>
    <s v="Absent"/>
  </r>
  <r>
    <x v="31"/>
    <x v="0"/>
    <s v="24-05-2022"/>
    <n v="55.240845999999998"/>
    <n v="10.467223000000001"/>
    <s v="Davinde Sø (Sø i Odense SØ)"/>
    <s v="Anguilla anguilla"/>
    <x v="19"/>
    <s v="Almindelig"/>
    <x v="0"/>
    <x v="0"/>
    <x v="0"/>
    <s v="Absent"/>
  </r>
  <r>
    <x v="31"/>
    <x v="0"/>
    <s v="24-05-2022"/>
    <n v="55.240845999999998"/>
    <n v="10.467223000000001"/>
    <s v="Davinde Sø (Sø i Odense SØ)"/>
    <s v="Lissotriton vulgaris"/>
    <x v="13"/>
    <s v="Truet"/>
    <x v="1"/>
    <x v="0"/>
    <x v="0"/>
    <s v="Absent"/>
  </r>
  <r>
    <x v="31"/>
    <x v="0"/>
    <s v="24-05-2022"/>
    <n v="55.240845999999998"/>
    <n v="10.467223000000001"/>
    <s v="Davinde Sø (Sø i Odense SØ)"/>
    <s v="Lissotriton vulgaris"/>
    <x v="13"/>
    <s v="Truet"/>
    <x v="1"/>
    <x v="0"/>
    <x v="0"/>
    <s v="Absent"/>
  </r>
  <r>
    <x v="31"/>
    <x v="0"/>
    <s v="24-05-2022"/>
    <n v="55.240845999999998"/>
    <n v="10.467223000000001"/>
    <s v="Davinde Sø (Sø i Odense SØ)"/>
    <s v="Pacifastacus leniusculus"/>
    <x v="16"/>
    <s v="Invasiv"/>
    <x v="0"/>
    <x v="1"/>
    <x v="1"/>
    <s v="Present_Ct&lt;41"/>
  </r>
  <r>
    <x v="31"/>
    <x v="0"/>
    <s v="24-05-2022"/>
    <n v="55.240845999999998"/>
    <n v="10.467223000000001"/>
    <s v="Davinde Sø (Sø i Odense SØ)"/>
    <s v="Pacifastacus leniusculus"/>
    <x v="16"/>
    <s v="Invasiv"/>
    <x v="1"/>
    <x v="1"/>
    <x v="1"/>
    <s v="Present_Ct&lt;41"/>
  </r>
  <r>
    <x v="31"/>
    <x v="0"/>
    <s v="24-05-2022"/>
    <n v="55.240845999999998"/>
    <n v="10.467223000000001"/>
    <s v="Davinde Sø (Sø i Odense SØ)"/>
    <s v="Astacus leptodactylus"/>
    <x v="17"/>
    <s v="Invasiv"/>
    <x v="0"/>
    <x v="0"/>
    <x v="0"/>
    <s v="Absent"/>
  </r>
  <r>
    <x v="31"/>
    <x v="0"/>
    <s v="24-05-2022"/>
    <n v="55.240845999999998"/>
    <n v="10.467223000000001"/>
    <s v="Davinde Sø (Sø i Odense SØ)"/>
    <s v="Astacus leptodactylus"/>
    <x v="17"/>
    <s v="Invasiv"/>
    <x v="0"/>
    <x v="0"/>
    <x v="0"/>
    <s v="Absent"/>
  </r>
  <r>
    <x v="31"/>
    <x v="0"/>
    <s v="24-05-2022"/>
    <n v="55.240845999999998"/>
    <n v="10.467223000000001"/>
    <s v="Davinde Sø (Sø i Odense SØ)"/>
    <s v="Eriocheir sinensis"/>
    <x v="5"/>
    <s v="Invasiv"/>
    <x v="0"/>
    <x v="0"/>
    <x v="0"/>
    <s v="Absent"/>
  </r>
  <r>
    <x v="31"/>
    <x v="0"/>
    <s v="24-05-2022"/>
    <n v="55.240845999999998"/>
    <n v="10.467223000000001"/>
    <s v="Davinde Sø (Sø i Odense SØ)"/>
    <s v="Eriocheir sinensis"/>
    <x v="5"/>
    <s v="Invasiv"/>
    <x v="0"/>
    <x v="0"/>
    <x v="0"/>
    <s v="Absent"/>
  </r>
  <r>
    <x v="31"/>
    <x v="0"/>
    <s v="24-05-2022"/>
    <n v="55.240845999999998"/>
    <n v="10.467223000000001"/>
    <s v="Davinde Sø (Sø i Odense SØ)"/>
    <s v="Dytiscus latissimus"/>
    <x v="22"/>
    <s v="Sjælden"/>
    <x v="1"/>
    <x v="0"/>
    <x v="0"/>
    <s v="Absent"/>
  </r>
  <r>
    <x v="31"/>
    <x v="0"/>
    <s v="24-05-2022"/>
    <n v="55.240845999999998"/>
    <n v="10.467223000000001"/>
    <s v="Davinde Sø (Sø i Odense SØ)"/>
    <s v="Dytiscus latissimus"/>
    <x v="22"/>
    <s v="Sjælden"/>
    <x v="0"/>
    <x v="0"/>
    <x v="0"/>
    <s v="Absent"/>
  </r>
  <r>
    <x v="31"/>
    <x v="0"/>
    <s v="24-05-2022"/>
    <n v="55.240845999999998"/>
    <n v="10.467223000000001"/>
    <s v="Davinde Sø (Sø i Odense SØ)"/>
    <s v="Lutra lutra"/>
    <x v="25"/>
    <s v="Almindelig"/>
    <x v="0"/>
    <x v="0"/>
    <x v="0"/>
    <s v="Absent"/>
  </r>
  <r>
    <x v="31"/>
    <x v="0"/>
    <s v="24-05-2022"/>
    <n v="55.240845999999998"/>
    <n v="10.467223000000001"/>
    <s v="Davinde Sø (Sø i Odense SØ)"/>
    <s v="Lutra lutra"/>
    <x v="25"/>
    <s v="Almindelig"/>
    <x v="1"/>
    <x v="0"/>
    <x v="0"/>
    <s v="Absent"/>
  </r>
  <r>
    <x v="32"/>
    <x v="2"/>
    <s v="04-05-2022"/>
    <n v="56.967345100000003"/>
    <n v="9.2418043000000001"/>
    <s v="Løgstør strand"/>
    <s v="Perca fluviatilis"/>
    <x v="10"/>
    <s v="Almindelig"/>
    <x v="0"/>
    <x v="0"/>
    <x v="0"/>
    <s v="Absent"/>
  </r>
  <r>
    <x v="32"/>
    <x v="2"/>
    <s v="04-05-2022"/>
    <n v="56.967345100000003"/>
    <n v="9.2418043000000001"/>
    <s v="Løgstør strand"/>
    <s v="Perca fluviatilis"/>
    <x v="10"/>
    <s v="Almindelig"/>
    <x v="0"/>
    <x v="0"/>
    <x v="0"/>
    <s v="Absent"/>
  </r>
  <r>
    <x v="32"/>
    <x v="2"/>
    <s v="04-05-2022"/>
    <n v="56.967345100000003"/>
    <n v="9.2418043000000001"/>
    <s v="Løgstør strand"/>
    <s v="Platichthys flesus"/>
    <x v="0"/>
    <s v="Almindelig"/>
    <x v="0"/>
    <x v="0"/>
    <x v="0"/>
    <s v="Absent"/>
  </r>
  <r>
    <x v="32"/>
    <x v="2"/>
    <s v="04-05-2022"/>
    <n v="56.967345100000003"/>
    <n v="9.2418043000000001"/>
    <s v="Løgstør strand"/>
    <s v="Platichthys flesus"/>
    <x v="0"/>
    <s v="Almindelig"/>
    <x v="0"/>
    <x v="0"/>
    <x v="0"/>
    <s v="Absent"/>
  </r>
  <r>
    <x v="32"/>
    <x v="2"/>
    <s v="04-05-2022"/>
    <n v="56.967345100000003"/>
    <n v="9.2418043000000001"/>
    <s v="Løgstør strand"/>
    <s v="Magallana gigas"/>
    <x v="8"/>
    <s v="Invasiv"/>
    <x v="0"/>
    <x v="0"/>
    <x v="0"/>
    <s v="Absent"/>
  </r>
  <r>
    <x v="32"/>
    <x v="2"/>
    <s v="04-05-2022"/>
    <n v="56.967345100000003"/>
    <n v="9.2418043000000001"/>
    <s v="Løgstør strand"/>
    <s v="Magallana gigas"/>
    <x v="8"/>
    <s v="Invasiv"/>
    <x v="0"/>
    <x v="0"/>
    <x v="0"/>
    <s v="Absent"/>
  </r>
  <r>
    <x v="32"/>
    <x v="2"/>
    <s v="04-05-2022"/>
    <n v="56.967345100000003"/>
    <n v="9.2418043000000001"/>
    <s v="Løgstør strand"/>
    <s v="Lutra lutra"/>
    <x v="25"/>
    <s v="Almindelig"/>
    <x v="1"/>
    <x v="0"/>
    <x v="0"/>
    <s v="Absent"/>
  </r>
  <r>
    <x v="32"/>
    <x v="2"/>
    <s v="04-05-2022"/>
    <n v="56.967345100000003"/>
    <n v="9.2418043000000001"/>
    <s v="Løgstør strand"/>
    <s v="Lutra lutra"/>
    <x v="25"/>
    <s v="Almindelig"/>
    <x v="0"/>
    <x v="0"/>
    <x v="0"/>
    <s v="Absent"/>
  </r>
  <r>
    <x v="32"/>
    <x v="2"/>
    <s v="04-05-2022"/>
    <n v="56.967345100000003"/>
    <n v="9.2418043000000001"/>
    <s v="Løgstør strand"/>
    <s v="Callinectes sapidus"/>
    <x v="27"/>
    <s v="Invasiv"/>
    <x v="0"/>
    <x v="0"/>
    <x v="0"/>
    <s v="Absent"/>
  </r>
  <r>
    <x v="32"/>
    <x v="2"/>
    <s v="04-05-2022"/>
    <n v="56.967345100000003"/>
    <n v="9.2418043000000001"/>
    <s v="Løgstør strand"/>
    <s v="Callinectes sapidus"/>
    <x v="27"/>
    <s v="Invasiv"/>
    <x v="1"/>
    <x v="0"/>
    <x v="0"/>
    <s v="Absent"/>
  </r>
  <r>
    <x v="32"/>
    <x v="2"/>
    <s v="04-05-2022"/>
    <n v="56.967345100000003"/>
    <n v="9.2418043000000001"/>
    <s v="Løgstør strand"/>
    <s v="Mnemiopsis leidyi"/>
    <x v="3"/>
    <s v="Invasiv"/>
    <x v="0"/>
    <x v="0"/>
    <x v="0"/>
    <s v="Absent"/>
  </r>
  <r>
    <x v="32"/>
    <x v="2"/>
    <s v="04-05-2022"/>
    <n v="56.967345100000003"/>
    <n v="9.2418043000000001"/>
    <s v="Løgstør strand"/>
    <s v="Mnemiopsis leidyi"/>
    <x v="3"/>
    <s v="Invasiv"/>
    <x v="0"/>
    <x v="0"/>
    <x v="0"/>
    <s v="Absent"/>
  </r>
  <r>
    <x v="32"/>
    <x v="2"/>
    <s v="04-05-2022"/>
    <n v="56.967345100000003"/>
    <n v="9.2418043000000001"/>
    <s v="Løgstør strand"/>
    <s v="Hemigrapsus takanoi"/>
    <x v="23"/>
    <s v="Invasiv"/>
    <x v="1"/>
    <x v="0"/>
    <x v="0"/>
    <s v="Absent"/>
  </r>
  <r>
    <x v="32"/>
    <x v="2"/>
    <s v="04-05-2022"/>
    <n v="56.967345100000003"/>
    <n v="9.2418043000000001"/>
    <s v="Løgstør strand"/>
    <s v="Hemigrapsus takanoi"/>
    <x v="23"/>
    <s v="Invasiv"/>
    <x v="1"/>
    <x v="0"/>
    <x v="0"/>
    <s v="Absent"/>
  </r>
  <r>
    <x v="32"/>
    <x v="2"/>
    <s v="04-05-2022"/>
    <n v="56.967345100000003"/>
    <n v="9.2418043000000001"/>
    <s v="Løgstør strand"/>
    <s v="Alexandrium ostenfeldii"/>
    <x v="28"/>
    <s v="Toksisk"/>
    <x v="1"/>
    <x v="0"/>
    <x v="0"/>
    <s v="Absent"/>
  </r>
  <r>
    <x v="32"/>
    <x v="2"/>
    <s v="04-05-2022"/>
    <n v="56.967345100000003"/>
    <n v="9.2418043000000001"/>
    <s v="Løgstør strand"/>
    <s v="Alexandrium ostenfeldii"/>
    <x v="28"/>
    <s v="Toksisk"/>
    <x v="0"/>
    <x v="0"/>
    <x v="0"/>
    <s v="Absent"/>
  </r>
  <r>
    <x v="32"/>
    <x v="2"/>
    <s v="04-05-2022"/>
    <n v="56.967345100000003"/>
    <n v="9.2418043000000001"/>
    <s v="Løgstør strand"/>
    <s v="Prymnesium parvum"/>
    <x v="29"/>
    <s v="Toksisk"/>
    <x v="0"/>
    <x v="0"/>
    <x v="0"/>
    <s v="Absent"/>
  </r>
  <r>
    <x v="32"/>
    <x v="2"/>
    <s v="04-05-2022"/>
    <n v="56.967345100000003"/>
    <n v="9.2418043000000001"/>
    <s v="Løgstør strand"/>
    <s v="Prymnesium parvum"/>
    <x v="29"/>
    <s v="Toksisk"/>
    <x v="0"/>
    <x v="0"/>
    <x v="0"/>
    <s v="Absent"/>
  </r>
  <r>
    <x v="32"/>
    <x v="2"/>
    <s v="04-05-2022"/>
    <n v="56.967345100000003"/>
    <n v="9.2418043000000001"/>
    <s v="Løgstør strand"/>
    <s v="Gasterosteus aculeatus"/>
    <x v="30"/>
    <s v="Almindelig"/>
    <x v="0"/>
    <x v="0"/>
    <x v="0"/>
    <s v="Absent"/>
  </r>
  <r>
    <x v="32"/>
    <x v="2"/>
    <s v="04-05-2022"/>
    <n v="56.967345100000003"/>
    <n v="9.2418043000000001"/>
    <s v="Løgstør strand"/>
    <s v="Gasterosteus aculeatus"/>
    <x v="30"/>
    <s v="Almindelig"/>
    <x v="0"/>
    <x v="1"/>
    <x v="1"/>
    <s v="Present_Ct&lt;41"/>
  </r>
  <r>
    <x v="32"/>
    <x v="2"/>
    <s v="04-05-2022"/>
    <n v="56.967345100000003"/>
    <n v="9.2418043000000001"/>
    <s v="Løgstør strand"/>
    <s v="Anguilla anguilla"/>
    <x v="19"/>
    <s v="Almindelig"/>
    <x v="0"/>
    <x v="0"/>
    <x v="0"/>
    <s v="Absent"/>
  </r>
  <r>
    <x v="32"/>
    <x v="2"/>
    <s v="04-05-2022"/>
    <n v="56.967345100000003"/>
    <n v="9.2418043000000001"/>
    <s v="Løgstør strand"/>
    <s v="Anguilla anguilla"/>
    <x v="19"/>
    <s v="Almindelig"/>
    <x v="0"/>
    <x v="0"/>
    <x v="0"/>
    <s v="Absent"/>
  </r>
  <r>
    <x v="32"/>
    <x v="2"/>
    <s v="04-05-2022"/>
    <n v="56.967345100000003"/>
    <n v="9.2418043000000001"/>
    <s v="Løgstør strand"/>
    <s v="Neogobius melanostomus"/>
    <x v="9"/>
    <s v="Invasiv"/>
    <x v="1"/>
    <x v="0"/>
    <x v="0"/>
    <s v="Absent"/>
  </r>
  <r>
    <x v="32"/>
    <x v="2"/>
    <s v="04-05-2022"/>
    <n v="56.967345100000003"/>
    <n v="9.2418043000000001"/>
    <s v="Løgstør strand"/>
    <s v="Neogobius melanostomus"/>
    <x v="9"/>
    <s v="Invasiv"/>
    <x v="1"/>
    <x v="0"/>
    <x v="0"/>
    <s v="Absent"/>
  </r>
  <r>
    <x v="33"/>
    <x v="2"/>
    <s v="11-09-2022"/>
    <n v="55.177621000000002"/>
    <n v="11.636958999999999"/>
    <s v="Karrebæksminde"/>
    <s v="Perca fluviatilis"/>
    <x v="10"/>
    <s v="Almindelig"/>
    <x v="0"/>
    <x v="0"/>
    <x v="0"/>
    <s v="Absent"/>
  </r>
  <r>
    <x v="33"/>
    <x v="2"/>
    <s v="11-09-2022"/>
    <n v="55.177621000000002"/>
    <n v="11.636958999999999"/>
    <s v="Karrebæksminde"/>
    <s v="Perca fluviatilis"/>
    <x v="10"/>
    <s v="Almindelig"/>
    <x v="0"/>
    <x v="0"/>
    <x v="0"/>
    <s v="Absent"/>
  </r>
  <r>
    <x v="33"/>
    <x v="2"/>
    <s v="11-09-2022"/>
    <n v="55.177621000000002"/>
    <n v="11.636958999999999"/>
    <s v="Karrebæksminde"/>
    <s v="Platichthys flesus"/>
    <x v="0"/>
    <s v="Almindelig"/>
    <x v="0"/>
    <x v="0"/>
    <x v="0"/>
    <s v="Absent"/>
  </r>
  <r>
    <x v="33"/>
    <x v="2"/>
    <s v="11-09-2022"/>
    <n v="55.177621000000002"/>
    <n v="11.636958999999999"/>
    <s v="Karrebæksminde"/>
    <s v="Platichthys flesus"/>
    <x v="0"/>
    <s v="Almindelig"/>
    <x v="0"/>
    <x v="1"/>
    <x v="1"/>
    <s v="Present_Ct&lt;41"/>
  </r>
  <r>
    <x v="33"/>
    <x v="2"/>
    <s v="11-09-2022"/>
    <n v="55.177621000000002"/>
    <n v="11.636958999999999"/>
    <s v="Karrebæksminde"/>
    <s v="Magallana gigas"/>
    <x v="8"/>
    <s v="Invasiv"/>
    <x v="0"/>
    <x v="0"/>
    <x v="0"/>
    <s v="Absent"/>
  </r>
  <r>
    <x v="33"/>
    <x v="2"/>
    <s v="11-09-2022"/>
    <n v="55.177621000000002"/>
    <n v="11.636958999999999"/>
    <s v="Karrebæksminde"/>
    <s v="Magallana gigas"/>
    <x v="8"/>
    <s v="Invasiv"/>
    <x v="0"/>
    <x v="0"/>
    <x v="0"/>
    <s v="Absent"/>
  </r>
  <r>
    <x v="33"/>
    <x v="2"/>
    <s v="11-09-2022"/>
    <n v="55.177621000000002"/>
    <n v="11.636958999999999"/>
    <s v="Karrebæksminde"/>
    <s v="Lutra lutra"/>
    <x v="25"/>
    <s v="Almindelig"/>
    <x v="1"/>
    <x v="0"/>
    <x v="0"/>
    <s v="Absent"/>
  </r>
  <r>
    <x v="33"/>
    <x v="2"/>
    <s v="11-09-2022"/>
    <n v="55.177621000000002"/>
    <n v="11.636958999999999"/>
    <s v="Karrebæksminde"/>
    <s v="Lutra lutra"/>
    <x v="25"/>
    <s v="Almindelig"/>
    <x v="0"/>
    <x v="0"/>
    <x v="0"/>
    <s v="Absent"/>
  </r>
  <r>
    <x v="33"/>
    <x v="2"/>
    <s v="11-09-2022"/>
    <n v="55.177621000000002"/>
    <n v="11.636958999999999"/>
    <s v="Karrebæksminde"/>
    <s v="Callinectes sapidus"/>
    <x v="27"/>
    <s v="Invasiv"/>
    <x v="0"/>
    <x v="0"/>
    <x v="0"/>
    <s v="Absent"/>
  </r>
  <r>
    <x v="33"/>
    <x v="2"/>
    <s v="11-09-2022"/>
    <n v="55.177621000000002"/>
    <n v="11.636958999999999"/>
    <s v="Karrebæksminde"/>
    <s v="Callinectes sapidus"/>
    <x v="27"/>
    <s v="Invasiv"/>
    <x v="1"/>
    <x v="0"/>
    <x v="0"/>
    <s v="Absent"/>
  </r>
  <r>
    <x v="33"/>
    <x v="2"/>
    <s v="11-09-2022"/>
    <n v="55.177621000000002"/>
    <n v="11.636958999999999"/>
    <s v="Karrebæksminde"/>
    <s v="Mnemiopsis leidyi"/>
    <x v="3"/>
    <s v="Invasiv"/>
    <x v="0"/>
    <x v="1"/>
    <x v="1"/>
    <s v="Present_Ct&lt;41"/>
  </r>
  <r>
    <x v="33"/>
    <x v="2"/>
    <s v="11-09-2022"/>
    <n v="55.177621000000002"/>
    <n v="11.636958999999999"/>
    <s v="Karrebæksminde"/>
    <s v="Mnemiopsis leidyi"/>
    <x v="3"/>
    <s v="Invasiv"/>
    <x v="0"/>
    <x v="1"/>
    <x v="1"/>
    <s v="Present_Ct&lt;41"/>
  </r>
  <r>
    <x v="33"/>
    <x v="2"/>
    <s v="11-09-2022"/>
    <n v="55.177621000000002"/>
    <n v="11.636958999999999"/>
    <s v="Karrebæksminde"/>
    <s v="Hemigrapsus takanoi"/>
    <x v="23"/>
    <s v="Invasiv"/>
    <x v="1"/>
    <x v="1"/>
    <x v="1"/>
    <s v="Present_Ct&lt;41"/>
  </r>
  <r>
    <x v="33"/>
    <x v="2"/>
    <s v="11-09-2022"/>
    <n v="55.177621000000002"/>
    <n v="11.636958999999999"/>
    <s v="Karrebæksminde"/>
    <s v="Hemigrapsus takanoi"/>
    <x v="23"/>
    <s v="Invasiv"/>
    <x v="1"/>
    <x v="0"/>
    <x v="0"/>
    <s v="Absent"/>
  </r>
  <r>
    <x v="33"/>
    <x v="2"/>
    <s v="11-09-2022"/>
    <n v="55.177621000000002"/>
    <n v="11.636958999999999"/>
    <s v="Karrebæksminde"/>
    <s v="Alexandrium ostenfeldii"/>
    <x v="28"/>
    <s v="Toksisk"/>
    <x v="1"/>
    <x v="1"/>
    <x v="1"/>
    <s v="Present_Ct&lt;41"/>
  </r>
  <r>
    <x v="33"/>
    <x v="2"/>
    <s v="11-09-2022"/>
    <n v="55.177621000000002"/>
    <n v="11.636958999999999"/>
    <s v="Karrebæksminde"/>
    <s v="Alexandrium ostenfeldii"/>
    <x v="28"/>
    <s v="Toksisk"/>
    <x v="0"/>
    <x v="1"/>
    <x v="0"/>
    <s v="Present_Ct&gt;41"/>
  </r>
  <r>
    <x v="33"/>
    <x v="2"/>
    <s v="11-09-2022"/>
    <n v="55.177621000000002"/>
    <n v="11.636958999999999"/>
    <s v="Karrebæksminde"/>
    <s v="Prymnesium parvum"/>
    <x v="29"/>
    <s v="Toksisk"/>
    <x v="0"/>
    <x v="0"/>
    <x v="0"/>
    <s v="Absent"/>
  </r>
  <r>
    <x v="33"/>
    <x v="2"/>
    <s v="11-09-2022"/>
    <n v="55.177621000000002"/>
    <n v="11.636958999999999"/>
    <s v="Karrebæksminde"/>
    <s v="Prymnesium parvum"/>
    <x v="29"/>
    <s v="Toksisk"/>
    <x v="1"/>
    <x v="0"/>
    <x v="0"/>
    <s v="Absent"/>
  </r>
  <r>
    <x v="33"/>
    <x v="2"/>
    <s v="11-09-2022"/>
    <n v="55.177621000000002"/>
    <n v="11.636958999999999"/>
    <s v="Karrebæksminde"/>
    <s v="Gasterosteus aculeatus"/>
    <x v="30"/>
    <s v="Almindelig"/>
    <x v="1"/>
    <x v="1"/>
    <x v="1"/>
    <s v="Present_Ct&lt;41"/>
  </r>
  <r>
    <x v="33"/>
    <x v="2"/>
    <s v="11-09-2022"/>
    <n v="55.177621000000002"/>
    <n v="11.636958999999999"/>
    <s v="Karrebæksminde"/>
    <s v="Gasterosteus aculeatus"/>
    <x v="30"/>
    <s v="Almindelig"/>
    <x v="0"/>
    <x v="0"/>
    <x v="0"/>
    <s v="Absent"/>
  </r>
  <r>
    <x v="33"/>
    <x v="2"/>
    <s v="11-09-2022"/>
    <n v="55.177621000000002"/>
    <n v="11.636958999999999"/>
    <s v="Karrebæksminde"/>
    <s v="Anguilla anguilla"/>
    <x v="19"/>
    <s v="Almindelig"/>
    <x v="0"/>
    <x v="0"/>
    <x v="0"/>
    <s v="Absent"/>
  </r>
  <r>
    <x v="33"/>
    <x v="2"/>
    <s v="11-09-2022"/>
    <n v="55.177621000000002"/>
    <n v="11.636958999999999"/>
    <s v="Karrebæksminde"/>
    <s v="Anguilla anguilla"/>
    <x v="19"/>
    <s v="Almindelig"/>
    <x v="0"/>
    <x v="0"/>
    <x v="0"/>
    <s v="Absent"/>
  </r>
  <r>
    <x v="33"/>
    <x v="2"/>
    <s v="11-09-2022"/>
    <n v="55.177621000000002"/>
    <n v="11.636958999999999"/>
    <s v="Karrebæksminde"/>
    <s v="Neogobius melanostomus"/>
    <x v="9"/>
    <s v="Invasiv"/>
    <x v="0"/>
    <x v="0"/>
    <x v="0"/>
    <s v="Absent"/>
  </r>
  <r>
    <x v="33"/>
    <x v="2"/>
    <s v="11-09-2022"/>
    <n v="55.177621000000002"/>
    <n v="11.636958999999999"/>
    <s v="Karrebæksminde"/>
    <s v="Neogobius melanostomus"/>
    <x v="9"/>
    <s v="Invasiv"/>
    <x v="1"/>
    <x v="0"/>
    <x v="0"/>
    <s v="Absent"/>
  </r>
  <r>
    <x v="34"/>
    <x v="2"/>
    <s v="16-09-2022"/>
    <n v="55.4432239"/>
    <n v="10.4539153"/>
    <s v="Seden strand"/>
    <s v="Perca fluviatilis"/>
    <x v="10"/>
    <s v="Almindelig"/>
    <x v="0"/>
    <x v="0"/>
    <x v="0"/>
    <s v="Absent"/>
  </r>
  <r>
    <x v="34"/>
    <x v="2"/>
    <s v="16-09-2022"/>
    <n v="55.4432239"/>
    <n v="10.4539153"/>
    <s v="Seden strand"/>
    <s v="Perca fluviatilis"/>
    <x v="10"/>
    <s v="Almindelig"/>
    <x v="1"/>
    <x v="0"/>
    <x v="0"/>
    <s v="Absent"/>
  </r>
  <r>
    <x v="34"/>
    <x v="2"/>
    <s v="16-09-2022"/>
    <n v="55.4432239"/>
    <n v="10.4539153"/>
    <s v="Seden strand"/>
    <s v="Platichthys flesus"/>
    <x v="0"/>
    <s v="Almindelig"/>
    <x v="0"/>
    <x v="0"/>
    <x v="0"/>
    <s v="Absent"/>
  </r>
  <r>
    <x v="34"/>
    <x v="2"/>
    <s v="16-09-2022"/>
    <n v="55.4432239"/>
    <n v="10.4539153"/>
    <s v="Seden strand"/>
    <s v="Platichthys flesus"/>
    <x v="0"/>
    <s v="Almindelig"/>
    <x v="0"/>
    <x v="0"/>
    <x v="0"/>
    <s v="Absent"/>
  </r>
  <r>
    <x v="34"/>
    <x v="2"/>
    <s v="16-09-2022"/>
    <n v="55.4432239"/>
    <n v="10.4539153"/>
    <s v="Seden strand"/>
    <s v="Magallana gigas"/>
    <x v="8"/>
    <s v="Invasiv"/>
    <x v="0"/>
    <x v="0"/>
    <x v="0"/>
    <s v="Absent"/>
  </r>
  <r>
    <x v="34"/>
    <x v="2"/>
    <s v="16-09-2022"/>
    <n v="55.4432239"/>
    <n v="10.4539153"/>
    <s v="Seden strand"/>
    <s v="Magallana gigas"/>
    <x v="8"/>
    <s v="Invasiv"/>
    <x v="1"/>
    <x v="0"/>
    <x v="0"/>
    <s v="Absent"/>
  </r>
  <r>
    <x v="34"/>
    <x v="2"/>
    <s v="16-09-2022"/>
    <n v="55.4432239"/>
    <n v="10.4539153"/>
    <s v="Seden strand"/>
    <s v="Lutra lutra"/>
    <x v="25"/>
    <s v="Almindelig"/>
    <x v="0"/>
    <x v="0"/>
    <x v="0"/>
    <s v="Absent"/>
  </r>
  <r>
    <x v="34"/>
    <x v="2"/>
    <s v="16-09-2022"/>
    <n v="55.4432239"/>
    <n v="10.4539153"/>
    <s v="Seden strand"/>
    <s v="Lutra lutra"/>
    <x v="25"/>
    <s v="Almindelig"/>
    <x v="0"/>
    <x v="0"/>
    <x v="0"/>
    <s v="Absent"/>
  </r>
  <r>
    <x v="34"/>
    <x v="2"/>
    <s v="16-09-2022"/>
    <n v="55.4432239"/>
    <n v="10.4539153"/>
    <s v="Seden strand"/>
    <s v="Callinectes sapidus"/>
    <x v="27"/>
    <s v="Invasiv"/>
    <x v="0"/>
    <x v="0"/>
    <x v="0"/>
    <s v="Absent"/>
  </r>
  <r>
    <x v="34"/>
    <x v="2"/>
    <s v="16-09-2022"/>
    <n v="55.4432239"/>
    <n v="10.4539153"/>
    <s v="Seden strand"/>
    <s v="Callinectes sapidus"/>
    <x v="27"/>
    <s v="Invasiv"/>
    <x v="0"/>
    <x v="0"/>
    <x v="0"/>
    <s v="Absent"/>
  </r>
  <r>
    <x v="34"/>
    <x v="2"/>
    <s v="16-09-2022"/>
    <n v="55.4432239"/>
    <n v="10.4539153"/>
    <s v="Seden strand"/>
    <s v="Mnemiopsis leidyi"/>
    <x v="3"/>
    <s v="Invasiv"/>
    <x v="0"/>
    <x v="1"/>
    <x v="1"/>
    <s v="Present_Ct&lt;41"/>
  </r>
  <r>
    <x v="34"/>
    <x v="2"/>
    <s v="16-09-2022"/>
    <n v="55.4432239"/>
    <n v="10.4539153"/>
    <s v="Seden strand"/>
    <s v="Mnemiopsis leidyi"/>
    <x v="3"/>
    <s v="Invasiv"/>
    <x v="0"/>
    <x v="0"/>
    <x v="0"/>
    <s v="Absent"/>
  </r>
  <r>
    <x v="34"/>
    <x v="2"/>
    <s v="16-09-2022"/>
    <n v="55.4432239"/>
    <n v="10.4539153"/>
    <s v="Seden strand"/>
    <s v="Hemigrapsus takanoi"/>
    <x v="23"/>
    <s v="Invasiv"/>
    <x v="0"/>
    <x v="0"/>
    <x v="0"/>
    <s v="Absent"/>
  </r>
  <r>
    <x v="34"/>
    <x v="2"/>
    <s v="16-09-2022"/>
    <n v="55.4432239"/>
    <n v="10.4539153"/>
    <s v="Seden strand"/>
    <s v="Hemigrapsus takanoi"/>
    <x v="23"/>
    <s v="Invasiv"/>
    <x v="1"/>
    <x v="0"/>
    <x v="0"/>
    <s v="Absent"/>
  </r>
  <r>
    <x v="34"/>
    <x v="2"/>
    <s v="16-09-2022"/>
    <n v="55.4432239"/>
    <n v="10.4539153"/>
    <s v="Seden strand"/>
    <s v="Alexandrium ostenfeldii"/>
    <x v="28"/>
    <s v="Toksisk"/>
    <x v="0"/>
    <x v="1"/>
    <x v="1"/>
    <s v="Present_Ct&lt;41"/>
  </r>
  <r>
    <x v="34"/>
    <x v="2"/>
    <s v="16-09-2022"/>
    <n v="55.4432239"/>
    <n v="10.4539153"/>
    <s v="Seden strand"/>
    <s v="Alexandrium ostenfeldii"/>
    <x v="28"/>
    <s v="Toksisk"/>
    <x v="1"/>
    <x v="0"/>
    <x v="0"/>
    <s v="Absent"/>
  </r>
  <r>
    <x v="34"/>
    <x v="2"/>
    <s v="16-09-2022"/>
    <n v="55.4432239"/>
    <n v="10.4539153"/>
    <s v="Seden strand"/>
    <s v="Prymnesium parvum"/>
    <x v="29"/>
    <s v="Toksisk"/>
    <x v="0"/>
    <x v="0"/>
    <x v="0"/>
    <s v="Absent"/>
  </r>
  <r>
    <x v="34"/>
    <x v="2"/>
    <s v="16-09-2022"/>
    <n v="55.4432239"/>
    <n v="10.4539153"/>
    <s v="Seden strand"/>
    <s v="Prymnesium parvum"/>
    <x v="29"/>
    <s v="Toksisk"/>
    <x v="0"/>
    <x v="0"/>
    <x v="0"/>
    <s v="Absent"/>
  </r>
  <r>
    <x v="34"/>
    <x v="2"/>
    <s v="16-09-2022"/>
    <n v="55.4432239"/>
    <n v="10.4539153"/>
    <s v="Seden strand"/>
    <s v="Gasterosteus aculeatus"/>
    <x v="30"/>
    <s v="Almindelig"/>
    <x v="1"/>
    <x v="0"/>
    <x v="0"/>
    <s v="Absent"/>
  </r>
  <r>
    <x v="34"/>
    <x v="2"/>
    <s v="16-09-2022"/>
    <n v="55.4432239"/>
    <n v="10.4539153"/>
    <s v="Seden strand"/>
    <s v="Gasterosteus aculeatus"/>
    <x v="30"/>
    <s v="Almindelig"/>
    <x v="1"/>
    <x v="1"/>
    <x v="1"/>
    <s v="Present_Ct&lt;41"/>
  </r>
  <r>
    <x v="34"/>
    <x v="2"/>
    <s v="16-09-2022"/>
    <n v="55.4432239"/>
    <n v="10.4539153"/>
    <s v="Seden strand"/>
    <s v="Anguilla anguilla"/>
    <x v="19"/>
    <s v="Almindelig"/>
    <x v="1"/>
    <x v="0"/>
    <x v="0"/>
    <s v="Absent"/>
  </r>
  <r>
    <x v="34"/>
    <x v="2"/>
    <s v="16-09-2022"/>
    <n v="55.4432239"/>
    <n v="10.4539153"/>
    <s v="Seden strand"/>
    <s v="Anguilla anguilla"/>
    <x v="19"/>
    <s v="Almindelig"/>
    <x v="0"/>
    <x v="1"/>
    <x v="0"/>
    <s v="Present_Ct&gt;41"/>
  </r>
  <r>
    <x v="34"/>
    <x v="2"/>
    <s v="16-09-2022"/>
    <n v="55.4432239"/>
    <n v="10.4539153"/>
    <s v="Seden strand"/>
    <s v="Neogobius melanostomus"/>
    <x v="9"/>
    <s v="Invasiv"/>
    <x v="1"/>
    <x v="0"/>
    <x v="0"/>
    <s v="Absent"/>
  </r>
  <r>
    <x v="34"/>
    <x v="2"/>
    <s v="16-09-2022"/>
    <n v="55.4432239"/>
    <n v="10.4539153"/>
    <s v="Seden strand"/>
    <s v="Neogobius melanostomus"/>
    <x v="9"/>
    <s v="Invasiv"/>
    <x v="0"/>
    <x v="1"/>
    <x v="0"/>
    <s v="Present_Ct&gt;41"/>
  </r>
  <r>
    <x v="35"/>
    <x v="2"/>
    <s v="05-09-2022"/>
    <n v="56.985228999999997"/>
    <n v="9.3602360000000004"/>
    <s v="Nibe havn"/>
    <s v="Perca fluviatilis"/>
    <x v="10"/>
    <s v="Almindelig"/>
    <x v="1"/>
    <x v="0"/>
    <x v="0"/>
    <s v="Absent"/>
  </r>
  <r>
    <x v="35"/>
    <x v="2"/>
    <s v="05-09-2022"/>
    <n v="56.985228999999997"/>
    <n v="9.3602360000000004"/>
    <s v="Nibe havn"/>
    <s v="Perca fluviatilis"/>
    <x v="10"/>
    <s v="Almindelig"/>
    <x v="0"/>
    <x v="0"/>
    <x v="0"/>
    <s v="Absent"/>
  </r>
  <r>
    <x v="35"/>
    <x v="2"/>
    <s v="05-09-2022"/>
    <n v="56.985228999999997"/>
    <n v="9.3602360000000004"/>
    <s v="Nibe havn"/>
    <s v="Platichthys flesus"/>
    <x v="0"/>
    <s v="Almindelig"/>
    <x v="0"/>
    <x v="0"/>
    <x v="0"/>
    <s v="Absent"/>
  </r>
  <r>
    <x v="35"/>
    <x v="2"/>
    <s v="05-09-2022"/>
    <n v="56.985228999999997"/>
    <n v="9.3602360000000004"/>
    <s v="Nibe havn"/>
    <s v="Platichthys flesus"/>
    <x v="0"/>
    <s v="Almindelig"/>
    <x v="0"/>
    <x v="1"/>
    <x v="1"/>
    <s v="Present_Ct&lt;41"/>
  </r>
  <r>
    <x v="35"/>
    <x v="2"/>
    <s v="05-09-2022"/>
    <n v="56.985228999999997"/>
    <n v="9.3602360000000004"/>
    <s v="Nibe havn"/>
    <s v="Magallana gigas"/>
    <x v="8"/>
    <s v="Invasiv"/>
    <x v="1"/>
    <x v="0"/>
    <x v="0"/>
    <s v="Absent"/>
  </r>
  <r>
    <x v="35"/>
    <x v="2"/>
    <s v="05-09-2022"/>
    <n v="56.985228999999997"/>
    <n v="9.3602360000000004"/>
    <s v="Nibe havn"/>
    <s v="Magallana gigas"/>
    <x v="8"/>
    <s v="Invasiv"/>
    <x v="0"/>
    <x v="1"/>
    <x v="1"/>
    <s v="Present_Ct&lt;41"/>
  </r>
  <r>
    <x v="35"/>
    <x v="2"/>
    <s v="05-09-2022"/>
    <n v="56.985228999999997"/>
    <n v="9.3602360000000004"/>
    <s v="Nibe havn"/>
    <s v="Lutra lutra"/>
    <x v="25"/>
    <s v="Almindelig"/>
    <x v="1"/>
    <x v="0"/>
    <x v="0"/>
    <s v="Absent"/>
  </r>
  <r>
    <x v="35"/>
    <x v="2"/>
    <s v="05-09-2022"/>
    <n v="56.985228999999997"/>
    <n v="9.3602360000000004"/>
    <s v="Nibe havn"/>
    <s v="Lutra lutra"/>
    <x v="25"/>
    <s v="Almindelig"/>
    <x v="1"/>
    <x v="0"/>
    <x v="0"/>
    <s v="Absent"/>
  </r>
  <r>
    <x v="35"/>
    <x v="2"/>
    <s v="05-09-2022"/>
    <n v="56.985228999999997"/>
    <n v="9.3602360000000004"/>
    <s v="Nibe havn"/>
    <s v="Callinectes sapidus"/>
    <x v="27"/>
    <s v="Invasiv"/>
    <x v="0"/>
    <x v="0"/>
    <x v="0"/>
    <s v="Absent"/>
  </r>
  <r>
    <x v="35"/>
    <x v="2"/>
    <s v="05-09-2022"/>
    <n v="56.985228999999997"/>
    <n v="9.3602360000000004"/>
    <s v="Nibe havn"/>
    <s v="Callinectes sapidus"/>
    <x v="27"/>
    <s v="Invasiv"/>
    <x v="0"/>
    <x v="0"/>
    <x v="0"/>
    <s v="Absent"/>
  </r>
  <r>
    <x v="35"/>
    <x v="2"/>
    <s v="05-09-2022"/>
    <n v="56.985228999999997"/>
    <n v="9.3602360000000004"/>
    <s v="Nibe havn"/>
    <s v="Mnemiopsis leidyi"/>
    <x v="3"/>
    <s v="Invasiv"/>
    <x v="0"/>
    <x v="1"/>
    <x v="1"/>
    <s v="Present_Ct&lt;41"/>
  </r>
  <r>
    <x v="35"/>
    <x v="2"/>
    <s v="05-09-2022"/>
    <n v="56.985228999999997"/>
    <n v="9.3602360000000004"/>
    <s v="Nibe havn"/>
    <s v="Mnemiopsis leidyi"/>
    <x v="3"/>
    <s v="Invasiv"/>
    <x v="1"/>
    <x v="0"/>
    <x v="0"/>
    <s v="Absent"/>
  </r>
  <r>
    <x v="35"/>
    <x v="2"/>
    <s v="05-09-2022"/>
    <n v="56.985228999999997"/>
    <n v="9.3602360000000004"/>
    <s v="Nibe havn"/>
    <s v="Hemigrapsus takanoi"/>
    <x v="23"/>
    <s v="Invasiv"/>
    <x v="1"/>
    <x v="0"/>
    <x v="0"/>
    <s v="Absent"/>
  </r>
  <r>
    <x v="35"/>
    <x v="2"/>
    <s v="05-09-2022"/>
    <n v="56.985228999999997"/>
    <n v="9.3602360000000004"/>
    <s v="Nibe havn"/>
    <s v="Hemigrapsus takanoi"/>
    <x v="23"/>
    <s v="Invasiv"/>
    <x v="1"/>
    <x v="0"/>
    <x v="0"/>
    <s v="Absent"/>
  </r>
  <r>
    <x v="35"/>
    <x v="2"/>
    <s v="05-09-2022"/>
    <n v="56.985228999999997"/>
    <n v="9.3602360000000004"/>
    <s v="Nibe havn"/>
    <s v="Alexandrium ostenfeldii"/>
    <x v="28"/>
    <s v="Toksisk"/>
    <x v="0"/>
    <x v="1"/>
    <x v="0"/>
    <s v="Present_Ct&gt;41"/>
  </r>
  <r>
    <x v="35"/>
    <x v="2"/>
    <s v="05-09-2022"/>
    <n v="56.985228999999997"/>
    <n v="9.3602360000000004"/>
    <s v="Nibe havn"/>
    <s v="Alexandrium ostenfeldii"/>
    <x v="28"/>
    <s v="Toksisk"/>
    <x v="1"/>
    <x v="0"/>
    <x v="0"/>
    <s v="Absent"/>
  </r>
  <r>
    <x v="35"/>
    <x v="2"/>
    <s v="05-09-2022"/>
    <n v="56.985228999999997"/>
    <n v="9.3602360000000004"/>
    <s v="Nibe havn"/>
    <s v="Prymnesium parvum"/>
    <x v="29"/>
    <s v="Toksisk"/>
    <x v="0"/>
    <x v="1"/>
    <x v="0"/>
    <s v="Present_Ct&gt;41"/>
  </r>
  <r>
    <x v="35"/>
    <x v="2"/>
    <s v="05-09-2022"/>
    <n v="56.985228999999997"/>
    <n v="9.3602360000000004"/>
    <s v="Nibe havn"/>
    <s v="Prymnesium parvum"/>
    <x v="29"/>
    <s v="Toksisk"/>
    <x v="1"/>
    <x v="0"/>
    <x v="0"/>
    <s v="Absent"/>
  </r>
  <r>
    <x v="35"/>
    <x v="2"/>
    <s v="05-09-2022"/>
    <n v="56.985228999999997"/>
    <n v="9.3602360000000004"/>
    <s v="Nibe havn"/>
    <s v="Gasterosteus aculeatus"/>
    <x v="30"/>
    <s v="Almindelig"/>
    <x v="0"/>
    <x v="1"/>
    <x v="1"/>
    <s v="Present_Ct&lt;41"/>
  </r>
  <r>
    <x v="35"/>
    <x v="2"/>
    <s v="05-09-2022"/>
    <n v="56.985228999999997"/>
    <n v="9.3602360000000004"/>
    <s v="Nibe havn"/>
    <s v="Gasterosteus aculeatus"/>
    <x v="30"/>
    <s v="Almindelig"/>
    <x v="1"/>
    <x v="1"/>
    <x v="1"/>
    <s v="Present_Ct&lt;41"/>
  </r>
  <r>
    <x v="35"/>
    <x v="2"/>
    <s v="05-09-2022"/>
    <n v="56.985228999999997"/>
    <n v="9.3602360000000004"/>
    <s v="Nibe havn"/>
    <s v="Anguilla anguilla"/>
    <x v="19"/>
    <s v="Almindelig"/>
    <x v="0"/>
    <x v="1"/>
    <x v="1"/>
    <s v="Present_Ct&lt;41"/>
  </r>
  <r>
    <x v="35"/>
    <x v="2"/>
    <s v="05-09-2022"/>
    <n v="56.985228999999997"/>
    <n v="9.3602360000000004"/>
    <s v="Nibe havn"/>
    <s v="Anguilla anguilla"/>
    <x v="19"/>
    <s v="Almindelig"/>
    <x v="0"/>
    <x v="1"/>
    <x v="1"/>
    <s v="Present_Ct&lt;41"/>
  </r>
  <r>
    <x v="35"/>
    <x v="2"/>
    <s v="05-09-2022"/>
    <n v="56.985228999999997"/>
    <n v="9.3602360000000004"/>
    <s v="Nibe havn"/>
    <s v="Neogobius melanostomus"/>
    <x v="9"/>
    <s v="Invasiv"/>
    <x v="1"/>
    <x v="1"/>
    <x v="1"/>
    <s v="Present_Ct&lt;41"/>
  </r>
  <r>
    <x v="35"/>
    <x v="2"/>
    <s v="05-09-2022"/>
    <n v="56.985228999999997"/>
    <n v="9.3602360000000004"/>
    <s v="Nibe havn"/>
    <s v="Neogobius melanostomus"/>
    <x v="9"/>
    <s v="Invasiv"/>
    <x v="0"/>
    <x v="0"/>
    <x v="0"/>
    <s v="Absent"/>
  </r>
  <r>
    <x v="36"/>
    <x v="2"/>
    <s v="04-10-2022"/>
    <n v="56.546515599999999"/>
    <n v="8.5332083000000001"/>
    <s v="Toftum bjerge"/>
    <s v="Perca fluviatilis"/>
    <x v="10"/>
    <s v="Almindelig"/>
    <x v="0"/>
    <x v="0"/>
    <x v="0"/>
    <s v="Absent"/>
  </r>
  <r>
    <x v="36"/>
    <x v="2"/>
    <s v="04-10-2022"/>
    <n v="56.546515599999999"/>
    <n v="8.5332083000000001"/>
    <s v="Toftum bjerge"/>
    <s v="Perca fluviatilis"/>
    <x v="10"/>
    <s v="Almindelig"/>
    <x v="0"/>
    <x v="0"/>
    <x v="0"/>
    <s v="Absent"/>
  </r>
  <r>
    <x v="36"/>
    <x v="2"/>
    <s v="04-10-2022"/>
    <n v="56.546515599999999"/>
    <n v="8.5332083000000001"/>
    <s v="Toftum bjerge"/>
    <s v="Platichthys flesus"/>
    <x v="0"/>
    <s v="Almindelig"/>
    <x v="0"/>
    <x v="0"/>
    <x v="0"/>
    <s v="Absent"/>
  </r>
  <r>
    <x v="36"/>
    <x v="2"/>
    <s v="04-10-2022"/>
    <n v="56.546515599999999"/>
    <n v="8.5332083000000001"/>
    <s v="Toftum bjerge"/>
    <s v="Platichthys flesus"/>
    <x v="0"/>
    <s v="Almindelig"/>
    <x v="1"/>
    <x v="0"/>
    <x v="0"/>
    <s v="Absent"/>
  </r>
  <r>
    <x v="36"/>
    <x v="2"/>
    <s v="04-10-2022"/>
    <n v="56.546515599999999"/>
    <n v="8.5332083000000001"/>
    <s v="Toftum bjerge"/>
    <s v="Magallana gigas"/>
    <x v="8"/>
    <s v="Invasiv"/>
    <x v="1"/>
    <x v="1"/>
    <x v="1"/>
    <s v="Present_Ct&lt;41"/>
  </r>
  <r>
    <x v="36"/>
    <x v="2"/>
    <s v="04-10-2022"/>
    <n v="56.546515599999999"/>
    <n v="8.5332083000000001"/>
    <s v="Toftum bjerge"/>
    <s v="Magallana gigas"/>
    <x v="8"/>
    <s v="Invasiv"/>
    <x v="0"/>
    <x v="0"/>
    <x v="0"/>
    <s v="Absent"/>
  </r>
  <r>
    <x v="36"/>
    <x v="2"/>
    <s v="04-10-2022"/>
    <n v="56.546515599999999"/>
    <n v="8.5332083000000001"/>
    <s v="Toftum bjerge"/>
    <s v="Lutra lutra"/>
    <x v="25"/>
    <s v="Almindelig"/>
    <x v="1"/>
    <x v="0"/>
    <x v="0"/>
    <s v="Absent"/>
  </r>
  <r>
    <x v="36"/>
    <x v="2"/>
    <s v="04-10-2022"/>
    <n v="56.546515599999999"/>
    <n v="8.5332083000000001"/>
    <s v="Toftum bjerge"/>
    <s v="Lutra lutra"/>
    <x v="25"/>
    <s v="Almindelig"/>
    <x v="1"/>
    <x v="0"/>
    <x v="0"/>
    <s v="Absent"/>
  </r>
  <r>
    <x v="36"/>
    <x v="2"/>
    <s v="04-10-2022"/>
    <n v="56.546515599999999"/>
    <n v="8.5332083000000001"/>
    <s v="Toftum bjerge"/>
    <s v="Callinectes sapidus"/>
    <x v="27"/>
    <s v="Invasiv"/>
    <x v="0"/>
    <x v="0"/>
    <x v="0"/>
    <s v="Absent"/>
  </r>
  <r>
    <x v="36"/>
    <x v="2"/>
    <s v="04-10-2022"/>
    <n v="56.546515599999999"/>
    <n v="8.5332083000000001"/>
    <s v="Toftum bjerge"/>
    <s v="Callinectes sapidus"/>
    <x v="27"/>
    <s v="Invasiv"/>
    <x v="0"/>
    <x v="0"/>
    <x v="0"/>
    <s v="Absent"/>
  </r>
  <r>
    <x v="36"/>
    <x v="2"/>
    <s v="04-10-2022"/>
    <n v="56.546515599999999"/>
    <n v="8.5332083000000001"/>
    <s v="Toftum bjerge"/>
    <s v="Mnemiopsis leidyi"/>
    <x v="3"/>
    <s v="Invasiv"/>
    <x v="0"/>
    <x v="1"/>
    <x v="1"/>
    <s v="Present_Ct&lt;41"/>
  </r>
  <r>
    <x v="36"/>
    <x v="2"/>
    <s v="04-10-2022"/>
    <n v="56.546515599999999"/>
    <n v="8.5332083000000001"/>
    <s v="Toftum bjerge"/>
    <s v="Mnemiopsis leidyi"/>
    <x v="3"/>
    <s v="Invasiv"/>
    <x v="1"/>
    <x v="0"/>
    <x v="0"/>
    <s v="Absent"/>
  </r>
  <r>
    <x v="36"/>
    <x v="2"/>
    <s v="04-10-2022"/>
    <n v="56.546515599999999"/>
    <n v="8.5332083000000001"/>
    <s v="Toftum bjerge"/>
    <s v="Hemigrapsus takanoi"/>
    <x v="23"/>
    <s v="Invasiv"/>
    <x v="1"/>
    <x v="0"/>
    <x v="0"/>
    <s v="Absent"/>
  </r>
  <r>
    <x v="36"/>
    <x v="2"/>
    <s v="04-10-2022"/>
    <n v="56.546515599999999"/>
    <n v="8.5332083000000001"/>
    <s v="Toftum bjerge"/>
    <s v="Hemigrapsus takanoi"/>
    <x v="23"/>
    <s v="Invasiv"/>
    <x v="1"/>
    <x v="0"/>
    <x v="0"/>
    <s v="Absent"/>
  </r>
  <r>
    <x v="36"/>
    <x v="2"/>
    <s v="04-10-2022"/>
    <n v="56.546515599999999"/>
    <n v="8.5332083000000001"/>
    <s v="Toftum bjerge"/>
    <s v="Alexandrium ostenfeldii"/>
    <x v="28"/>
    <s v="Toksisk"/>
    <x v="1"/>
    <x v="0"/>
    <x v="0"/>
    <s v="Absent"/>
  </r>
  <r>
    <x v="36"/>
    <x v="2"/>
    <s v="04-10-2022"/>
    <n v="56.546515599999999"/>
    <n v="8.5332083000000001"/>
    <s v="Toftum bjerge"/>
    <s v="Alexandrium ostenfeldii"/>
    <x v="28"/>
    <s v="Toksisk"/>
    <x v="0"/>
    <x v="0"/>
    <x v="0"/>
    <s v="Absent"/>
  </r>
  <r>
    <x v="36"/>
    <x v="2"/>
    <s v="04-10-2022"/>
    <n v="56.546515599999999"/>
    <n v="8.5332083000000001"/>
    <s v="Toftum bjerge"/>
    <s v="Prymnesium parvum"/>
    <x v="29"/>
    <s v="Toksisk"/>
    <x v="0"/>
    <x v="1"/>
    <x v="1"/>
    <s v="Present_Ct&lt;41"/>
  </r>
  <r>
    <x v="36"/>
    <x v="2"/>
    <s v="04-10-2022"/>
    <n v="56.546515599999999"/>
    <n v="8.5332083000000001"/>
    <s v="Toftum bjerge"/>
    <s v="Prymnesium parvum"/>
    <x v="29"/>
    <s v="Toksisk"/>
    <x v="1"/>
    <x v="0"/>
    <x v="0"/>
    <s v="Absent"/>
  </r>
  <r>
    <x v="36"/>
    <x v="2"/>
    <s v="04-10-2022"/>
    <n v="56.546515599999999"/>
    <n v="8.5332083000000001"/>
    <s v="Toftum bjerge"/>
    <s v="Gasterosteus aculeatus"/>
    <x v="30"/>
    <s v="Almindelig"/>
    <x v="1"/>
    <x v="0"/>
    <x v="0"/>
    <s v="Absent"/>
  </r>
  <r>
    <x v="36"/>
    <x v="2"/>
    <s v="04-10-2022"/>
    <n v="56.546515599999999"/>
    <n v="8.5332083000000001"/>
    <s v="Toftum bjerge"/>
    <s v="Gasterosteus aculeatus"/>
    <x v="30"/>
    <s v="Almindelig"/>
    <x v="1"/>
    <x v="0"/>
    <x v="0"/>
    <s v="Absent"/>
  </r>
  <r>
    <x v="36"/>
    <x v="2"/>
    <s v="04-10-2022"/>
    <n v="56.546515599999999"/>
    <n v="8.5332083000000001"/>
    <s v="Toftum bjerge"/>
    <s v="Anguilla anguilla"/>
    <x v="19"/>
    <s v="Almindelig"/>
    <x v="0"/>
    <x v="0"/>
    <x v="0"/>
    <s v="Absent"/>
  </r>
  <r>
    <x v="36"/>
    <x v="2"/>
    <s v="04-10-2022"/>
    <n v="56.546515599999999"/>
    <n v="8.5332083000000001"/>
    <s v="Toftum bjerge"/>
    <s v="Anguilla anguilla"/>
    <x v="19"/>
    <s v="Almindelig"/>
    <x v="0"/>
    <x v="0"/>
    <x v="0"/>
    <s v="Absent"/>
  </r>
  <r>
    <x v="36"/>
    <x v="2"/>
    <s v="04-10-2022"/>
    <n v="56.546515599999999"/>
    <n v="8.5332083000000001"/>
    <s v="Toftum bjerge"/>
    <s v="Neogobius melanostomus"/>
    <x v="9"/>
    <s v="Invasiv"/>
    <x v="0"/>
    <x v="0"/>
    <x v="0"/>
    <s v="Absent"/>
  </r>
  <r>
    <x v="36"/>
    <x v="2"/>
    <s v="04-10-2022"/>
    <n v="56.546515599999999"/>
    <n v="8.5332083000000001"/>
    <s v="Toftum bjerge"/>
    <s v="Neogobius melanostomus"/>
    <x v="9"/>
    <s v="Invasiv"/>
    <x v="0"/>
    <x v="0"/>
    <x v="0"/>
    <s v="Absent"/>
  </r>
  <r>
    <x v="37"/>
    <x v="2"/>
    <s v="03-10-2022"/>
    <n v="55.575000000000003"/>
    <n v="11.5946"/>
    <s v="Frederiksværk havn"/>
    <s v="Perca fluviatilis"/>
    <x v="10"/>
    <s v="Almindelig"/>
    <x v="0"/>
    <x v="0"/>
    <x v="0"/>
    <s v="Absent"/>
  </r>
  <r>
    <x v="37"/>
    <x v="2"/>
    <s v="03-10-2022"/>
    <n v="55.575000000000003"/>
    <n v="11.5946"/>
    <s v="Frederiksværk havn"/>
    <s v="Perca fluviatilis"/>
    <x v="10"/>
    <s v="Almindelig"/>
    <x v="1"/>
    <x v="0"/>
    <x v="0"/>
    <s v="Absent"/>
  </r>
  <r>
    <x v="37"/>
    <x v="2"/>
    <s v="03-10-2022"/>
    <n v="55.575000000000003"/>
    <n v="11.5946"/>
    <s v="Frederiksværk havn"/>
    <s v="Platichthys flesus"/>
    <x v="0"/>
    <s v="Almindelig"/>
    <x v="1"/>
    <x v="0"/>
    <x v="0"/>
    <s v="Absent"/>
  </r>
  <r>
    <x v="37"/>
    <x v="2"/>
    <s v="03-10-2022"/>
    <n v="55.575000000000003"/>
    <n v="11.5946"/>
    <s v="Frederiksværk havn"/>
    <s v="Platichthys flesus"/>
    <x v="0"/>
    <s v="Almindelig"/>
    <x v="0"/>
    <x v="0"/>
    <x v="0"/>
    <s v="Absent"/>
  </r>
  <r>
    <x v="37"/>
    <x v="2"/>
    <s v="03-10-2022"/>
    <n v="55.575000000000003"/>
    <n v="11.5946"/>
    <s v="Frederiksværk havn"/>
    <s v="Magallana gigas"/>
    <x v="8"/>
    <s v="Invasiv"/>
    <x v="0"/>
    <x v="0"/>
    <x v="0"/>
    <s v="Absent"/>
  </r>
  <r>
    <x v="37"/>
    <x v="2"/>
    <s v="03-10-2022"/>
    <n v="55.575000000000003"/>
    <n v="11.5946"/>
    <s v="Frederiksværk havn"/>
    <s v="Magallana gigas"/>
    <x v="8"/>
    <s v="Invasiv"/>
    <x v="0"/>
    <x v="0"/>
    <x v="0"/>
    <s v="Absent"/>
  </r>
  <r>
    <x v="37"/>
    <x v="2"/>
    <s v="03-10-2022"/>
    <n v="55.575000000000003"/>
    <n v="11.5946"/>
    <s v="Frederiksværk havn"/>
    <s v="Lutra lutra"/>
    <x v="25"/>
    <s v="Almindelig"/>
    <x v="0"/>
    <x v="0"/>
    <x v="0"/>
    <s v="Absent"/>
  </r>
  <r>
    <x v="37"/>
    <x v="2"/>
    <s v="03-10-2022"/>
    <n v="55.575000000000003"/>
    <n v="11.5946"/>
    <s v="Frederiksværk havn"/>
    <s v="Lutra lutra"/>
    <x v="25"/>
    <s v="Almindelig"/>
    <x v="0"/>
    <x v="0"/>
    <x v="0"/>
    <s v="Absent"/>
  </r>
  <r>
    <x v="37"/>
    <x v="2"/>
    <s v="03-10-2022"/>
    <n v="55.575000000000003"/>
    <n v="11.5946"/>
    <s v="Frederiksværk havn"/>
    <s v="Callinectes sapidus"/>
    <x v="27"/>
    <s v="Invasiv"/>
    <x v="0"/>
    <x v="0"/>
    <x v="0"/>
    <s v="Absent"/>
  </r>
  <r>
    <x v="37"/>
    <x v="2"/>
    <s v="03-10-2022"/>
    <n v="55.575000000000003"/>
    <n v="11.5946"/>
    <s v="Frederiksværk havn"/>
    <s v="Callinectes sapidus"/>
    <x v="27"/>
    <s v="Invasiv"/>
    <x v="1"/>
    <x v="0"/>
    <x v="0"/>
    <s v="Absent"/>
  </r>
  <r>
    <x v="37"/>
    <x v="2"/>
    <s v="03-10-2022"/>
    <n v="55.575000000000003"/>
    <n v="11.5946"/>
    <s v="Frederiksværk havn"/>
    <s v="Mnemiopsis leidyi"/>
    <x v="3"/>
    <s v="Invasiv"/>
    <x v="0"/>
    <x v="1"/>
    <x v="1"/>
    <s v="Present_Ct&lt;41"/>
  </r>
  <r>
    <x v="37"/>
    <x v="2"/>
    <s v="03-10-2022"/>
    <n v="55.575000000000003"/>
    <n v="11.5946"/>
    <s v="Frederiksværk havn"/>
    <s v="Mnemiopsis leidyi"/>
    <x v="3"/>
    <s v="Invasiv"/>
    <x v="0"/>
    <x v="1"/>
    <x v="1"/>
    <s v="Present_Ct&lt;41"/>
  </r>
  <r>
    <x v="37"/>
    <x v="2"/>
    <s v="03-10-2022"/>
    <n v="55.575000000000003"/>
    <n v="11.5946"/>
    <s v="Frederiksværk havn"/>
    <s v="Hemigrapsus takanoi"/>
    <x v="23"/>
    <s v="Invasiv"/>
    <x v="0"/>
    <x v="0"/>
    <x v="0"/>
    <s v="Absent"/>
  </r>
  <r>
    <x v="37"/>
    <x v="2"/>
    <s v="03-10-2022"/>
    <n v="55.575000000000003"/>
    <n v="11.5946"/>
    <s v="Frederiksværk havn"/>
    <s v="Hemigrapsus takanoi"/>
    <x v="23"/>
    <s v="Invasiv"/>
    <x v="0"/>
    <x v="0"/>
    <x v="0"/>
    <s v="Absent"/>
  </r>
  <r>
    <x v="37"/>
    <x v="2"/>
    <s v="03-10-2022"/>
    <n v="55.575000000000003"/>
    <n v="11.5946"/>
    <s v="Frederiksværk havn"/>
    <s v="Alexandrium ostenfeldii"/>
    <x v="28"/>
    <s v="Toksisk"/>
    <x v="0"/>
    <x v="1"/>
    <x v="0"/>
    <s v="Present_Ct&gt;41"/>
  </r>
  <r>
    <x v="37"/>
    <x v="2"/>
    <s v="03-10-2022"/>
    <n v="55.575000000000003"/>
    <n v="11.5946"/>
    <s v="Frederiksværk havn"/>
    <s v="Alexandrium ostenfeldii"/>
    <x v="28"/>
    <s v="Toksisk"/>
    <x v="0"/>
    <x v="0"/>
    <x v="0"/>
    <s v="Absent"/>
  </r>
  <r>
    <x v="37"/>
    <x v="2"/>
    <s v="03-10-2022"/>
    <n v="55.575000000000003"/>
    <n v="11.5946"/>
    <s v="Frederiksværk havn"/>
    <s v="Prymnesium parvum"/>
    <x v="29"/>
    <s v="Toksisk"/>
    <x v="0"/>
    <x v="0"/>
    <x v="0"/>
    <s v="Absent"/>
  </r>
  <r>
    <x v="37"/>
    <x v="2"/>
    <s v="03-10-2022"/>
    <n v="55.575000000000003"/>
    <n v="11.5946"/>
    <s v="Frederiksværk havn"/>
    <s v="Prymnesium parvum"/>
    <x v="29"/>
    <s v="Toksisk"/>
    <x v="0"/>
    <x v="0"/>
    <x v="0"/>
    <s v="Absent"/>
  </r>
  <r>
    <x v="37"/>
    <x v="2"/>
    <s v="03-10-2022"/>
    <n v="55.575000000000003"/>
    <n v="11.5946"/>
    <s v="Frederiksværk havn"/>
    <s v="Gasterosteus aculeatus"/>
    <x v="30"/>
    <s v="Almindelig"/>
    <x v="1"/>
    <x v="1"/>
    <x v="1"/>
    <s v="Present_Ct&lt;41"/>
  </r>
  <r>
    <x v="37"/>
    <x v="2"/>
    <s v="03-10-2022"/>
    <n v="55.575000000000003"/>
    <n v="11.5946"/>
    <s v="Frederiksværk havn"/>
    <s v="Gasterosteus aculeatus"/>
    <x v="30"/>
    <s v="Almindelig"/>
    <x v="1"/>
    <x v="0"/>
    <x v="0"/>
    <s v="Absent"/>
  </r>
  <r>
    <x v="37"/>
    <x v="2"/>
    <s v="03-10-2022"/>
    <n v="55.575000000000003"/>
    <n v="11.5946"/>
    <s v="Frederiksværk havn"/>
    <s v="Anguilla anguilla"/>
    <x v="19"/>
    <s v="Almindelig"/>
    <x v="1"/>
    <x v="0"/>
    <x v="0"/>
    <s v="Absent"/>
  </r>
  <r>
    <x v="37"/>
    <x v="2"/>
    <s v="03-10-2022"/>
    <n v="55.575000000000003"/>
    <n v="11.5946"/>
    <s v="Frederiksværk havn"/>
    <s v="Anguilla anguilla"/>
    <x v="19"/>
    <s v="Almindelig"/>
    <x v="0"/>
    <x v="1"/>
    <x v="1"/>
    <s v="Present_Ct&lt;41"/>
  </r>
  <r>
    <x v="37"/>
    <x v="2"/>
    <s v="03-10-2022"/>
    <n v="55.575000000000003"/>
    <n v="11.5946"/>
    <s v="Frederiksværk havn"/>
    <s v="Neogobius melanostomus"/>
    <x v="9"/>
    <s v="Invasiv"/>
    <x v="0"/>
    <x v="0"/>
    <x v="0"/>
    <s v="Absent"/>
  </r>
  <r>
    <x v="37"/>
    <x v="2"/>
    <s v="03-10-2022"/>
    <n v="55.575000000000003"/>
    <n v="11.5946"/>
    <s v="Frederiksværk havn"/>
    <s v="Neogobius melanostomus"/>
    <x v="9"/>
    <s v="Invasiv"/>
    <x v="1"/>
    <x v="0"/>
    <x v="0"/>
    <s v="Absent"/>
  </r>
  <r>
    <x v="38"/>
    <x v="2"/>
    <s v="29-09-2022"/>
    <n v="57.056592999999999"/>
    <n v="9.9208859999999994"/>
    <s v="Nørresundby havn"/>
    <s v="Perca fluviatilis"/>
    <x v="10"/>
    <s v="Almindelig"/>
    <x v="0"/>
    <x v="0"/>
    <x v="0"/>
    <s v="Absent"/>
  </r>
  <r>
    <x v="38"/>
    <x v="2"/>
    <s v="29-09-2022"/>
    <n v="57.056592999999999"/>
    <n v="9.9208859999999994"/>
    <s v="Nørresundby havn"/>
    <s v="Perca fluviatilis"/>
    <x v="10"/>
    <s v="Almindelig"/>
    <x v="0"/>
    <x v="0"/>
    <x v="0"/>
    <s v="Absent"/>
  </r>
  <r>
    <x v="38"/>
    <x v="2"/>
    <s v="29-09-2022"/>
    <n v="57.056592999999999"/>
    <n v="9.9208859999999994"/>
    <s v="Nørresundby havn"/>
    <s v="Platichthys flesus"/>
    <x v="0"/>
    <s v="Almindelig"/>
    <x v="0"/>
    <x v="0"/>
    <x v="0"/>
    <s v="Absent"/>
  </r>
  <r>
    <x v="38"/>
    <x v="2"/>
    <s v="29-09-2022"/>
    <n v="57.056592999999999"/>
    <n v="9.9208859999999994"/>
    <s v="Nørresundby havn"/>
    <s v="Platichthys flesus"/>
    <x v="0"/>
    <s v="Almindelig"/>
    <x v="0"/>
    <x v="0"/>
    <x v="0"/>
    <s v="Absent"/>
  </r>
  <r>
    <x v="38"/>
    <x v="2"/>
    <s v="29-09-2022"/>
    <n v="57.056592999999999"/>
    <n v="9.9208859999999994"/>
    <s v="Nørresundby havn"/>
    <s v="Magallana gigas"/>
    <x v="8"/>
    <s v="Invasiv"/>
    <x v="0"/>
    <x v="0"/>
    <x v="0"/>
    <s v="Absent"/>
  </r>
  <r>
    <x v="38"/>
    <x v="2"/>
    <s v="29-09-2022"/>
    <n v="57.056592999999999"/>
    <n v="9.9208859999999994"/>
    <s v="Nørresundby havn"/>
    <s v="Magallana gigas"/>
    <x v="8"/>
    <s v="Invasiv"/>
    <x v="0"/>
    <x v="0"/>
    <x v="0"/>
    <s v="Absent"/>
  </r>
  <r>
    <x v="38"/>
    <x v="2"/>
    <s v="29-09-2022"/>
    <n v="57.056592999999999"/>
    <n v="9.9208859999999994"/>
    <s v="Nørresundby havn"/>
    <s v="Lutra lutra"/>
    <x v="25"/>
    <s v="Almindelig"/>
    <x v="1"/>
    <x v="0"/>
    <x v="0"/>
    <s v="Absent"/>
  </r>
  <r>
    <x v="38"/>
    <x v="2"/>
    <s v="29-09-2022"/>
    <n v="57.056592999999999"/>
    <n v="9.9208859999999994"/>
    <s v="Nørresundby havn"/>
    <s v="Lutra lutra"/>
    <x v="25"/>
    <s v="Almindelig"/>
    <x v="1"/>
    <x v="0"/>
    <x v="0"/>
    <s v="Absent"/>
  </r>
  <r>
    <x v="38"/>
    <x v="2"/>
    <s v="29-09-2022"/>
    <n v="57.056592999999999"/>
    <n v="9.9208859999999994"/>
    <s v="Nørresundby havn"/>
    <s v="Callinectes sapidus"/>
    <x v="27"/>
    <s v="Invasiv"/>
    <x v="0"/>
    <x v="0"/>
    <x v="0"/>
    <s v="Absent"/>
  </r>
  <r>
    <x v="38"/>
    <x v="2"/>
    <s v="29-09-2022"/>
    <n v="57.056592999999999"/>
    <n v="9.9208859999999994"/>
    <s v="Nørresundby havn"/>
    <s v="Callinectes sapidus"/>
    <x v="27"/>
    <s v="Invasiv"/>
    <x v="1"/>
    <x v="0"/>
    <x v="0"/>
    <s v="Absent"/>
  </r>
  <r>
    <x v="38"/>
    <x v="2"/>
    <s v="29-09-2022"/>
    <n v="57.056592999999999"/>
    <n v="9.9208859999999994"/>
    <s v="Nørresundby havn"/>
    <s v="Mnemiopsis leidyi"/>
    <x v="3"/>
    <s v="Invasiv"/>
    <x v="1"/>
    <x v="0"/>
    <x v="0"/>
    <s v="Absent"/>
  </r>
  <r>
    <x v="38"/>
    <x v="2"/>
    <s v="29-09-2022"/>
    <n v="57.056592999999999"/>
    <n v="9.9208859999999994"/>
    <s v="Nørresundby havn"/>
    <s v="Mnemiopsis leidyi"/>
    <x v="3"/>
    <s v="Invasiv"/>
    <x v="1"/>
    <x v="0"/>
    <x v="0"/>
    <s v="Absent"/>
  </r>
  <r>
    <x v="38"/>
    <x v="2"/>
    <s v="29-09-2022"/>
    <n v="57.056592999999999"/>
    <n v="9.9208859999999994"/>
    <s v="Nørresundby havn"/>
    <s v="Hemigrapsus takanoi"/>
    <x v="23"/>
    <s v="Invasiv"/>
    <x v="0"/>
    <x v="0"/>
    <x v="0"/>
    <s v="Absent"/>
  </r>
  <r>
    <x v="38"/>
    <x v="2"/>
    <s v="29-09-2022"/>
    <n v="57.056592999999999"/>
    <n v="9.9208859999999994"/>
    <s v="Nørresundby havn"/>
    <s v="Hemigrapsus takanoi"/>
    <x v="23"/>
    <s v="Invasiv"/>
    <x v="0"/>
    <x v="0"/>
    <x v="0"/>
    <s v="Absent"/>
  </r>
  <r>
    <x v="38"/>
    <x v="2"/>
    <s v="29-09-2022"/>
    <n v="57.056592999999999"/>
    <n v="9.9208859999999994"/>
    <s v="Nørresundby havn"/>
    <s v="Alexandrium ostenfeldii"/>
    <x v="28"/>
    <s v="Toksisk"/>
    <x v="0"/>
    <x v="1"/>
    <x v="1"/>
    <s v="Present_Ct&lt;41"/>
  </r>
  <r>
    <x v="38"/>
    <x v="2"/>
    <s v="29-09-2022"/>
    <n v="57.056592999999999"/>
    <n v="9.9208859999999994"/>
    <s v="Nørresundby havn"/>
    <s v="Alexandrium ostenfeldii"/>
    <x v="28"/>
    <s v="Toksisk"/>
    <x v="0"/>
    <x v="0"/>
    <x v="0"/>
    <s v="Absent"/>
  </r>
  <r>
    <x v="38"/>
    <x v="2"/>
    <s v="29-09-2022"/>
    <n v="57.056592999999999"/>
    <n v="9.9208859999999994"/>
    <s v="Nørresundby havn"/>
    <s v="Prymnesium parvum"/>
    <x v="29"/>
    <s v="Toksisk"/>
    <x v="0"/>
    <x v="1"/>
    <x v="1"/>
    <s v="Present_Ct&lt;41"/>
  </r>
  <r>
    <x v="38"/>
    <x v="2"/>
    <s v="29-09-2022"/>
    <n v="57.056592999999999"/>
    <n v="9.9208859999999994"/>
    <s v="Nørresundby havn"/>
    <s v="Prymnesium parvum"/>
    <x v="29"/>
    <s v="Toksisk"/>
    <x v="0"/>
    <x v="1"/>
    <x v="1"/>
    <s v="Present_Ct&lt;41"/>
  </r>
  <r>
    <x v="38"/>
    <x v="2"/>
    <s v="29-09-2022"/>
    <n v="57.056592999999999"/>
    <n v="9.9208859999999994"/>
    <s v="Nørresundby havn"/>
    <s v="Gasterosteus aculeatus"/>
    <x v="30"/>
    <s v="Almindelig"/>
    <x v="1"/>
    <x v="1"/>
    <x v="1"/>
    <s v="Present_Ct&lt;41"/>
  </r>
  <r>
    <x v="38"/>
    <x v="2"/>
    <s v="29-09-2022"/>
    <n v="57.056592999999999"/>
    <n v="9.9208859999999994"/>
    <s v="Nørresundby havn"/>
    <s v="Gasterosteus aculeatus"/>
    <x v="30"/>
    <s v="Almindelig"/>
    <x v="1"/>
    <x v="0"/>
    <x v="0"/>
    <s v="Absent"/>
  </r>
  <r>
    <x v="38"/>
    <x v="2"/>
    <s v="29-09-2022"/>
    <n v="57.056592999999999"/>
    <n v="9.9208859999999994"/>
    <s v="Nørresundby havn"/>
    <s v="Anguilla anguilla"/>
    <x v="19"/>
    <s v="Almindelig"/>
    <x v="0"/>
    <x v="0"/>
    <x v="0"/>
    <s v="Absent"/>
  </r>
  <r>
    <x v="38"/>
    <x v="2"/>
    <s v="29-09-2022"/>
    <n v="57.056592999999999"/>
    <n v="9.9208859999999994"/>
    <s v="Nørresundby havn"/>
    <s v="Anguilla anguilla"/>
    <x v="19"/>
    <s v="Almindelig"/>
    <x v="0"/>
    <x v="0"/>
    <x v="0"/>
    <s v="Absent"/>
  </r>
  <r>
    <x v="38"/>
    <x v="2"/>
    <s v="29-09-2022"/>
    <n v="57.056592999999999"/>
    <n v="9.9208859999999994"/>
    <s v="Nørresundby havn"/>
    <s v="Neogobius melanostomus"/>
    <x v="9"/>
    <s v="Invasiv"/>
    <x v="0"/>
    <x v="0"/>
    <x v="0"/>
    <s v="Absent"/>
  </r>
  <r>
    <x v="38"/>
    <x v="2"/>
    <s v="29-09-2022"/>
    <n v="57.056592999999999"/>
    <n v="9.9208859999999994"/>
    <s v="Nørresundby havn"/>
    <s v="Neogobius melanostomus"/>
    <x v="9"/>
    <s v="Invasiv"/>
    <x v="0"/>
    <x v="0"/>
    <x v="0"/>
    <s v="Absent"/>
  </r>
  <r>
    <x v="39"/>
    <x v="2"/>
    <s v="07-09-2022"/>
    <n v="56.789606999999997"/>
    <n v="8.8741430000000001"/>
    <s v="Limfjorden ved dansk skaldyrcenter"/>
    <s v="Perca fluviatilis"/>
    <x v="10"/>
    <s v="Almindelig"/>
    <x v="0"/>
    <x v="0"/>
    <x v="0"/>
    <s v="Absent"/>
  </r>
  <r>
    <x v="39"/>
    <x v="2"/>
    <s v="07-09-2022"/>
    <n v="56.789606999999997"/>
    <n v="8.8741430000000001"/>
    <s v="Limfjorden ved dansk skaldyrcenter"/>
    <s v="Perca fluviatilis"/>
    <x v="10"/>
    <s v="Almindelig"/>
    <x v="0"/>
    <x v="0"/>
    <x v="0"/>
    <s v="Absent"/>
  </r>
  <r>
    <x v="39"/>
    <x v="2"/>
    <s v="07-09-2022"/>
    <n v="56.789606999999997"/>
    <n v="8.8741430000000001"/>
    <s v="Limfjorden ved dansk skaldyrcenter"/>
    <s v="Platichthys flesus"/>
    <x v="0"/>
    <s v="Almindelig"/>
    <x v="0"/>
    <x v="0"/>
    <x v="0"/>
    <s v="Absent"/>
  </r>
  <r>
    <x v="39"/>
    <x v="2"/>
    <s v="07-09-2022"/>
    <n v="56.789606999999997"/>
    <n v="8.8741430000000001"/>
    <s v="Limfjorden ved dansk skaldyrcenter"/>
    <s v="Platichthys flesus"/>
    <x v="0"/>
    <s v="Almindelig"/>
    <x v="0"/>
    <x v="0"/>
    <x v="0"/>
    <s v="Absent"/>
  </r>
  <r>
    <x v="39"/>
    <x v="2"/>
    <s v="07-09-2022"/>
    <n v="56.789606999999997"/>
    <n v="8.8741430000000001"/>
    <s v="Limfjorden ved dansk skaldyrcenter"/>
    <s v="Magallana gigas"/>
    <x v="8"/>
    <s v="Invasiv"/>
    <x v="0"/>
    <x v="1"/>
    <x v="1"/>
    <s v="Present_Ct&lt;41"/>
  </r>
  <r>
    <x v="39"/>
    <x v="2"/>
    <s v="07-09-2022"/>
    <n v="56.789606999999997"/>
    <n v="8.8741430000000001"/>
    <s v="Limfjorden ved dansk skaldyrcenter"/>
    <s v="Magallana gigas"/>
    <x v="8"/>
    <s v="Invasiv"/>
    <x v="0"/>
    <x v="1"/>
    <x v="1"/>
    <s v="Present_Ct&lt;41"/>
  </r>
  <r>
    <x v="39"/>
    <x v="2"/>
    <s v="07-09-2022"/>
    <n v="56.789606999999997"/>
    <n v="8.8741430000000001"/>
    <s v="Limfjorden ved dansk skaldyrcenter"/>
    <s v="Lutra lutra"/>
    <x v="25"/>
    <s v="Almindelig"/>
    <x v="0"/>
    <x v="0"/>
    <x v="0"/>
    <s v="Absent"/>
  </r>
  <r>
    <x v="39"/>
    <x v="2"/>
    <s v="07-09-2022"/>
    <n v="56.789606999999997"/>
    <n v="8.8741430000000001"/>
    <s v="Limfjorden ved dansk skaldyrcenter"/>
    <s v="Lutra lutra"/>
    <x v="25"/>
    <s v="Almindelig"/>
    <x v="0"/>
    <x v="0"/>
    <x v="0"/>
    <s v="Absent"/>
  </r>
  <r>
    <x v="39"/>
    <x v="2"/>
    <s v="07-09-2022"/>
    <n v="56.789606999999997"/>
    <n v="8.8741430000000001"/>
    <s v="Limfjorden ved dansk skaldyrcenter"/>
    <s v="Callinectes sapidus"/>
    <x v="27"/>
    <s v="Invasiv"/>
    <x v="0"/>
    <x v="0"/>
    <x v="0"/>
    <s v="Absent"/>
  </r>
  <r>
    <x v="39"/>
    <x v="2"/>
    <s v="07-09-2022"/>
    <n v="56.789606999999997"/>
    <n v="8.8741430000000001"/>
    <s v="Limfjorden ved dansk skaldyrcenter"/>
    <s v="Callinectes sapidus"/>
    <x v="27"/>
    <s v="Invasiv"/>
    <x v="0"/>
    <x v="0"/>
    <x v="0"/>
    <s v="Absent"/>
  </r>
  <r>
    <x v="39"/>
    <x v="2"/>
    <s v="07-09-2022"/>
    <n v="56.789606999999997"/>
    <n v="8.8741430000000001"/>
    <s v="Limfjorden ved dansk skaldyrcenter"/>
    <s v="Mnemiopsis leidyi"/>
    <x v="3"/>
    <s v="Invasiv"/>
    <x v="0"/>
    <x v="1"/>
    <x v="1"/>
    <s v="Present_Ct&lt;41"/>
  </r>
  <r>
    <x v="39"/>
    <x v="2"/>
    <s v="07-09-2022"/>
    <n v="56.789606999999997"/>
    <n v="8.8741430000000001"/>
    <s v="Limfjorden ved dansk skaldyrcenter"/>
    <s v="Mnemiopsis leidyi"/>
    <x v="3"/>
    <s v="Invasiv"/>
    <x v="0"/>
    <x v="1"/>
    <x v="1"/>
    <s v="Present_Ct&lt;41"/>
  </r>
  <r>
    <x v="39"/>
    <x v="2"/>
    <s v="07-09-2022"/>
    <n v="56.789606999999997"/>
    <n v="8.8741430000000001"/>
    <s v="Limfjorden ved dansk skaldyrcenter"/>
    <s v="Hemigrapsus takanoi"/>
    <x v="23"/>
    <s v="Invasiv"/>
    <x v="1"/>
    <x v="0"/>
    <x v="0"/>
    <s v="Absent"/>
  </r>
  <r>
    <x v="39"/>
    <x v="2"/>
    <s v="07-09-2022"/>
    <n v="56.789606999999997"/>
    <n v="8.8741430000000001"/>
    <s v="Limfjorden ved dansk skaldyrcenter"/>
    <s v="Hemigrapsus takanoi"/>
    <x v="23"/>
    <s v="Invasiv"/>
    <x v="1"/>
    <x v="0"/>
    <x v="0"/>
    <s v="Absent"/>
  </r>
  <r>
    <x v="39"/>
    <x v="2"/>
    <s v="07-09-2022"/>
    <n v="56.789606999999997"/>
    <n v="8.8741430000000001"/>
    <s v="Limfjorden ved dansk skaldyrcenter"/>
    <s v="Alexandrium ostenfeldii"/>
    <x v="28"/>
    <s v="Toksisk"/>
    <x v="0"/>
    <x v="0"/>
    <x v="0"/>
    <s v="Absent"/>
  </r>
  <r>
    <x v="39"/>
    <x v="2"/>
    <s v="07-09-2022"/>
    <n v="56.789606999999997"/>
    <n v="8.8741430000000001"/>
    <s v="Limfjorden ved dansk skaldyrcenter"/>
    <s v="Alexandrium ostenfeldii"/>
    <x v="28"/>
    <s v="Toksisk"/>
    <x v="0"/>
    <x v="1"/>
    <x v="0"/>
    <s v="Present_Ct&gt;41"/>
  </r>
  <r>
    <x v="39"/>
    <x v="2"/>
    <s v="07-09-2022"/>
    <n v="56.789606999999997"/>
    <n v="8.8741430000000001"/>
    <s v="Limfjorden ved dansk skaldyrcenter"/>
    <s v="Prymnesium parvum"/>
    <x v="29"/>
    <s v="Toksisk"/>
    <x v="0"/>
    <x v="0"/>
    <x v="0"/>
    <s v="Absent"/>
  </r>
  <r>
    <x v="39"/>
    <x v="2"/>
    <s v="07-09-2022"/>
    <n v="56.789606999999997"/>
    <n v="8.8741430000000001"/>
    <s v="Limfjorden ved dansk skaldyrcenter"/>
    <s v="Prymnesium parvum"/>
    <x v="29"/>
    <s v="Toksisk"/>
    <x v="0"/>
    <x v="0"/>
    <x v="0"/>
    <s v="Absent"/>
  </r>
  <r>
    <x v="39"/>
    <x v="2"/>
    <s v="07-09-2022"/>
    <n v="56.789606999999997"/>
    <n v="8.8741430000000001"/>
    <s v="Limfjorden ved dansk skaldyrcenter"/>
    <s v="Gasterosteus aculeatus"/>
    <x v="30"/>
    <s v="Almindelig"/>
    <x v="1"/>
    <x v="1"/>
    <x v="1"/>
    <s v="Present_Ct&lt;41"/>
  </r>
  <r>
    <x v="39"/>
    <x v="2"/>
    <s v="07-09-2022"/>
    <n v="56.789606999999997"/>
    <n v="8.8741430000000001"/>
    <s v="Limfjorden ved dansk skaldyrcenter"/>
    <s v="Gasterosteus aculeatus"/>
    <x v="30"/>
    <s v="Almindelig"/>
    <x v="0"/>
    <x v="0"/>
    <x v="0"/>
    <s v="Absent"/>
  </r>
  <r>
    <x v="39"/>
    <x v="2"/>
    <s v="07-09-2022"/>
    <n v="56.789606999999997"/>
    <n v="8.8741430000000001"/>
    <s v="Limfjorden ved dansk skaldyrcenter"/>
    <s v="Anguilla anguilla"/>
    <x v="19"/>
    <s v="Almindelig"/>
    <x v="0"/>
    <x v="0"/>
    <x v="0"/>
    <s v="Absent"/>
  </r>
  <r>
    <x v="39"/>
    <x v="2"/>
    <s v="07-09-2022"/>
    <n v="56.789606999999997"/>
    <n v="8.8741430000000001"/>
    <s v="Limfjorden ved dansk skaldyrcenter"/>
    <s v="Anguilla anguilla"/>
    <x v="19"/>
    <s v="Almindelig"/>
    <x v="0"/>
    <x v="0"/>
    <x v="0"/>
    <s v="Absent"/>
  </r>
  <r>
    <x v="39"/>
    <x v="2"/>
    <s v="07-09-2022"/>
    <n v="56.789606999999997"/>
    <n v="8.8741430000000001"/>
    <s v="Limfjorden ved dansk skaldyrcenter"/>
    <s v="Neogobius melanostomus"/>
    <x v="9"/>
    <s v="Invasiv"/>
    <x v="0"/>
    <x v="0"/>
    <x v="0"/>
    <s v="Absent"/>
  </r>
  <r>
    <x v="39"/>
    <x v="2"/>
    <s v="07-09-2022"/>
    <n v="56.789606999999997"/>
    <n v="8.8741430000000001"/>
    <s v="Limfjorden ved dansk skaldyrcenter"/>
    <s v="Neogobius melanostomus"/>
    <x v="9"/>
    <s v="Invasiv"/>
    <x v="0"/>
    <x v="0"/>
    <x v="0"/>
    <s v="Absent"/>
  </r>
  <r>
    <x v="40"/>
    <x v="2"/>
    <s v="07-10-2022"/>
    <n v="55.603085"/>
    <n v="12.3880968"/>
    <s v="Køge bugt"/>
    <s v="Perca fluviatilis"/>
    <x v="10"/>
    <s v="Almindelig"/>
    <x v="0"/>
    <x v="0"/>
    <x v="0"/>
    <s v="Absent"/>
  </r>
  <r>
    <x v="40"/>
    <x v="2"/>
    <s v="07-10-2022"/>
    <n v="55.603085"/>
    <n v="12.3880968"/>
    <s v="Køge bugt"/>
    <s v="Perca fluviatilis"/>
    <x v="10"/>
    <s v="Almindelig"/>
    <x v="0"/>
    <x v="0"/>
    <x v="0"/>
    <s v="Absent"/>
  </r>
  <r>
    <x v="40"/>
    <x v="2"/>
    <s v="07-10-2022"/>
    <n v="55.603085"/>
    <n v="12.3880968"/>
    <s v="Køge bugt"/>
    <s v="Platichthys flesus"/>
    <x v="0"/>
    <s v="Almindelig"/>
    <x v="0"/>
    <x v="1"/>
    <x v="1"/>
    <s v="Present_Ct&lt;41"/>
  </r>
  <r>
    <x v="40"/>
    <x v="2"/>
    <s v="07-10-2022"/>
    <n v="55.603085"/>
    <n v="12.3880968"/>
    <s v="Køge bugt"/>
    <s v="Platichthys flesus"/>
    <x v="0"/>
    <s v="Almindelig"/>
    <x v="0"/>
    <x v="0"/>
    <x v="0"/>
    <s v="Absent"/>
  </r>
  <r>
    <x v="40"/>
    <x v="2"/>
    <s v="07-10-2022"/>
    <n v="55.603085"/>
    <n v="12.3880968"/>
    <s v="Køge bugt"/>
    <s v="Magallana gigas"/>
    <x v="8"/>
    <s v="Invasiv"/>
    <x v="1"/>
    <x v="1"/>
    <x v="1"/>
    <s v="Present_Ct&lt;41"/>
  </r>
  <r>
    <x v="40"/>
    <x v="2"/>
    <s v="07-10-2022"/>
    <n v="55.603085"/>
    <n v="12.3880968"/>
    <s v="Køge bugt"/>
    <s v="Magallana gigas"/>
    <x v="8"/>
    <s v="Invasiv"/>
    <x v="0"/>
    <x v="0"/>
    <x v="0"/>
    <s v="Absent"/>
  </r>
  <r>
    <x v="40"/>
    <x v="2"/>
    <s v="07-10-2022"/>
    <n v="55.603085"/>
    <n v="12.3880968"/>
    <s v="Køge bugt"/>
    <s v="Lutra lutra"/>
    <x v="25"/>
    <s v="Almindelig"/>
    <x v="0"/>
    <x v="0"/>
    <x v="0"/>
    <s v="Absent"/>
  </r>
  <r>
    <x v="40"/>
    <x v="2"/>
    <s v="07-10-2022"/>
    <n v="55.603085"/>
    <n v="12.3880968"/>
    <s v="Køge bugt"/>
    <s v="Lutra lutra"/>
    <x v="25"/>
    <s v="Almindelig"/>
    <x v="0"/>
    <x v="0"/>
    <x v="0"/>
    <s v="Absent"/>
  </r>
  <r>
    <x v="40"/>
    <x v="2"/>
    <s v="07-10-2022"/>
    <n v="55.603085"/>
    <n v="12.3880968"/>
    <s v="Køge bugt"/>
    <s v="Callinectes sapidus"/>
    <x v="27"/>
    <s v="Invasiv"/>
    <x v="1"/>
    <x v="0"/>
    <x v="0"/>
    <s v="Absent"/>
  </r>
  <r>
    <x v="40"/>
    <x v="2"/>
    <s v="07-10-2022"/>
    <n v="55.603085"/>
    <n v="12.3880968"/>
    <s v="Køge bugt"/>
    <s v="Callinectes sapidus"/>
    <x v="27"/>
    <s v="Invasiv"/>
    <x v="0"/>
    <x v="0"/>
    <x v="0"/>
    <s v="Absent"/>
  </r>
  <r>
    <x v="40"/>
    <x v="2"/>
    <s v="07-10-2022"/>
    <n v="55.603085"/>
    <n v="12.3880968"/>
    <s v="Køge bugt"/>
    <s v="Mnemiopsis leidyi"/>
    <x v="3"/>
    <s v="Invasiv"/>
    <x v="0"/>
    <x v="1"/>
    <x v="1"/>
    <s v="Present_Ct&lt;41"/>
  </r>
  <r>
    <x v="40"/>
    <x v="2"/>
    <s v="07-10-2022"/>
    <n v="55.603085"/>
    <n v="12.3880968"/>
    <s v="Køge bugt"/>
    <s v="Mnemiopsis leidyi"/>
    <x v="3"/>
    <s v="Invasiv"/>
    <x v="0"/>
    <x v="1"/>
    <x v="1"/>
    <s v="Present_Ct&lt;41"/>
  </r>
  <r>
    <x v="40"/>
    <x v="2"/>
    <s v="07-10-2022"/>
    <n v="55.603085"/>
    <n v="12.3880968"/>
    <s v="Køge bugt"/>
    <s v="Hemigrapsus takanoi"/>
    <x v="23"/>
    <s v="Invasiv"/>
    <x v="0"/>
    <x v="0"/>
    <x v="0"/>
    <s v="Absent"/>
  </r>
  <r>
    <x v="40"/>
    <x v="2"/>
    <s v="07-10-2022"/>
    <n v="55.603085"/>
    <n v="12.3880968"/>
    <s v="Køge bugt"/>
    <s v="Hemigrapsus takanoi"/>
    <x v="23"/>
    <s v="Invasiv"/>
    <x v="0"/>
    <x v="0"/>
    <x v="0"/>
    <s v="Absent"/>
  </r>
  <r>
    <x v="40"/>
    <x v="2"/>
    <s v="07-10-2022"/>
    <n v="55.603085"/>
    <n v="12.3880968"/>
    <s v="Køge bugt"/>
    <s v="Alexandrium ostenfeldii"/>
    <x v="28"/>
    <s v="Toksisk"/>
    <x v="1"/>
    <x v="1"/>
    <x v="1"/>
    <s v="Present_Ct&lt;41"/>
  </r>
  <r>
    <x v="40"/>
    <x v="2"/>
    <s v="07-10-2022"/>
    <n v="55.603085"/>
    <n v="12.3880968"/>
    <s v="Køge bugt"/>
    <s v="Alexandrium ostenfeldii"/>
    <x v="28"/>
    <s v="Toksisk"/>
    <x v="1"/>
    <x v="0"/>
    <x v="0"/>
    <s v="Absent"/>
  </r>
  <r>
    <x v="40"/>
    <x v="2"/>
    <s v="07-10-2022"/>
    <n v="55.603085"/>
    <n v="12.3880968"/>
    <s v="Køge bugt"/>
    <s v="Prymnesium parvum"/>
    <x v="29"/>
    <s v="Toksisk"/>
    <x v="0"/>
    <x v="0"/>
    <x v="0"/>
    <s v="Absent"/>
  </r>
  <r>
    <x v="40"/>
    <x v="2"/>
    <s v="07-10-2022"/>
    <n v="55.603085"/>
    <n v="12.3880968"/>
    <s v="Køge bugt"/>
    <s v="Prymnesium parvum"/>
    <x v="29"/>
    <s v="Toksisk"/>
    <x v="0"/>
    <x v="0"/>
    <x v="0"/>
    <s v="Absent"/>
  </r>
  <r>
    <x v="40"/>
    <x v="2"/>
    <s v="07-10-2022"/>
    <n v="55.603085"/>
    <n v="12.3880968"/>
    <s v="Køge bugt"/>
    <s v="Gasterosteus aculeatus"/>
    <x v="30"/>
    <s v="Almindelig"/>
    <x v="1"/>
    <x v="1"/>
    <x v="1"/>
    <s v="Present_Ct&lt;41"/>
  </r>
  <r>
    <x v="40"/>
    <x v="2"/>
    <s v="07-10-2022"/>
    <n v="55.603085"/>
    <n v="12.3880968"/>
    <s v="Køge bugt"/>
    <s v="Gasterosteus aculeatus"/>
    <x v="30"/>
    <s v="Almindelig"/>
    <x v="0"/>
    <x v="1"/>
    <x v="1"/>
    <s v="Present_Ct&lt;41"/>
  </r>
  <r>
    <x v="40"/>
    <x v="2"/>
    <s v="07-10-2022"/>
    <n v="55.603085"/>
    <n v="12.3880968"/>
    <s v="Køge bugt"/>
    <s v="Anguilla anguilla"/>
    <x v="19"/>
    <s v="Almindelig"/>
    <x v="0"/>
    <x v="0"/>
    <x v="0"/>
    <s v="Absent"/>
  </r>
  <r>
    <x v="40"/>
    <x v="2"/>
    <s v="07-10-2022"/>
    <n v="55.603085"/>
    <n v="12.3880968"/>
    <s v="Køge bugt"/>
    <s v="Anguilla anguilla"/>
    <x v="19"/>
    <s v="Almindelig"/>
    <x v="0"/>
    <x v="0"/>
    <x v="0"/>
    <s v="Absent"/>
  </r>
  <r>
    <x v="40"/>
    <x v="2"/>
    <s v="07-10-2022"/>
    <n v="55.603085"/>
    <n v="12.3880968"/>
    <s v="Køge bugt"/>
    <s v="Neogobius melanostomus"/>
    <x v="9"/>
    <s v="Invasiv"/>
    <x v="0"/>
    <x v="0"/>
    <x v="0"/>
    <s v="Absent"/>
  </r>
  <r>
    <x v="40"/>
    <x v="2"/>
    <s v="07-10-2022"/>
    <n v="55.603085"/>
    <n v="12.3880968"/>
    <s v="Køge bugt"/>
    <s v="Neogobius melanostomus"/>
    <x v="9"/>
    <s v="Invasiv"/>
    <x v="0"/>
    <x v="1"/>
    <x v="0"/>
    <s v="Present_Ct&gt;41"/>
  </r>
  <r>
    <x v="41"/>
    <x v="0"/>
    <s v="20-05-2021"/>
    <n v="55.574615000000001"/>
    <n v="11.288755999999999"/>
    <s v="Tissø"/>
    <s v="Perca fluviatilis"/>
    <x v="10"/>
    <s v="Almindelig"/>
    <x v="0"/>
    <x v="1"/>
    <x v="0"/>
    <s v="Present_Ct&gt;41"/>
  </r>
  <r>
    <x v="41"/>
    <x v="0"/>
    <s v="20-05-2021"/>
    <n v="55.574615000000001"/>
    <n v="11.288755999999999"/>
    <s v="Tissø"/>
    <s v="Perca fluviatilis"/>
    <x v="10"/>
    <s v="Almindelig"/>
    <x v="1"/>
    <x v="0"/>
    <x v="0"/>
    <s v="Absent"/>
  </r>
  <r>
    <x v="41"/>
    <x v="0"/>
    <s v="20-05-2021"/>
    <n v="55.574615000000001"/>
    <n v="11.288755999999999"/>
    <s v="Tissø"/>
    <s v="Rutilus rutilus"/>
    <x v="11"/>
    <s v="Almindelig"/>
    <x v="0"/>
    <x v="1"/>
    <x v="0"/>
    <s v="Present_Ct&gt;41"/>
  </r>
  <r>
    <x v="41"/>
    <x v="0"/>
    <s v="20-05-2021"/>
    <n v="55.574615000000001"/>
    <n v="11.288755999999999"/>
    <s v="Tissø"/>
    <s v="Acipenser baerii"/>
    <x v="31"/>
    <s v="Invasiv"/>
    <x v="1"/>
    <x v="0"/>
    <x v="0"/>
    <s v="Absent"/>
  </r>
  <r>
    <x v="41"/>
    <x v="0"/>
    <s v="20-05-2021"/>
    <n v="55.574615000000001"/>
    <n v="11.288755999999999"/>
    <s v="Tissø"/>
    <s v="Anguilla anguilla"/>
    <x v="19"/>
    <s v="Almindelig"/>
    <x v="1"/>
    <x v="0"/>
    <x v="0"/>
    <s v="Absent"/>
  </r>
  <r>
    <x v="41"/>
    <x v="0"/>
    <s v="20-05-2021"/>
    <n v="55.574615000000001"/>
    <n v="11.288755999999999"/>
    <s v="Tissø"/>
    <s v="Anguilla anguilla"/>
    <x v="19"/>
    <s v="Almindelig"/>
    <x v="1"/>
    <x v="0"/>
    <x v="0"/>
    <s v="Absent"/>
  </r>
  <r>
    <x v="41"/>
    <x v="0"/>
    <s v="20-05-2021"/>
    <n v="55.574615000000001"/>
    <n v="11.288755999999999"/>
    <s v="Tissø"/>
    <s v="Esox lucius"/>
    <x v="20"/>
    <s v="Almindelig"/>
    <x v="1"/>
    <x v="0"/>
    <x v="0"/>
    <s v="Absent"/>
  </r>
  <r>
    <x v="41"/>
    <x v="0"/>
    <s v="20-05-2021"/>
    <n v="55.574615000000001"/>
    <n v="11.288755999999999"/>
    <s v="Tissø"/>
    <s v="Esox lucius"/>
    <x v="20"/>
    <s v="Almindelig"/>
    <x v="0"/>
    <x v="1"/>
    <x v="1"/>
    <s v="Present_Ct&lt;41"/>
  </r>
  <r>
    <x v="41"/>
    <x v="0"/>
    <s v="20-05-2021"/>
    <n v="55.574615000000001"/>
    <n v="11.288755999999999"/>
    <s v="Tissø"/>
    <s v="Cyprinus carpio"/>
    <x v="18"/>
    <s v="Invasiv"/>
    <x v="1"/>
    <x v="0"/>
    <x v="0"/>
    <s v="Absent"/>
  </r>
  <r>
    <x v="41"/>
    <x v="0"/>
    <s v="20-05-2021"/>
    <n v="55.574615000000001"/>
    <n v="11.288755999999999"/>
    <s v="Tissø"/>
    <s v="Cyprinus carpio"/>
    <x v="18"/>
    <s v="Invasiv"/>
    <x v="1"/>
    <x v="0"/>
    <x v="0"/>
    <s v="Absent"/>
  </r>
  <r>
    <x v="41"/>
    <x v="0"/>
    <s v="20-05-2021"/>
    <n v="55.574615000000001"/>
    <n v="11.288755999999999"/>
    <s v="Tissø"/>
    <s v="Carassius auratus"/>
    <x v="21"/>
    <s v="Invasiv"/>
    <x v="0"/>
    <x v="0"/>
    <x v="0"/>
    <s v="Absent"/>
  </r>
  <r>
    <x v="41"/>
    <x v="0"/>
    <s v="20-05-2021"/>
    <n v="55.574615000000001"/>
    <n v="11.288755999999999"/>
    <s v="Tissø"/>
    <s v="Carassius auratus"/>
    <x v="21"/>
    <s v="Invasiv"/>
    <x v="1"/>
    <x v="0"/>
    <x v="0"/>
    <s v="Absent"/>
  </r>
  <r>
    <x v="41"/>
    <x v="0"/>
    <s v="20-05-2021"/>
    <n v="55.574615000000001"/>
    <n v="11.288755999999999"/>
    <s v="Tissø"/>
    <s v="Acipenser baerii"/>
    <x v="31"/>
    <s v="Invasiv"/>
    <x v="1"/>
    <x v="0"/>
    <x v="0"/>
    <s v="Absent"/>
  </r>
  <r>
    <x v="41"/>
    <x v="0"/>
    <s v="20-05-2021"/>
    <n v="55.574615000000001"/>
    <n v="11.288755999999999"/>
    <s v="Tissø"/>
    <s v="Rutilus rutilus"/>
    <x v="11"/>
    <s v="Almindelig"/>
    <x v="0"/>
    <x v="1"/>
    <x v="1"/>
    <s v="Present_Ct&lt;41"/>
  </r>
  <r>
    <x v="41"/>
    <x v="0"/>
    <s v="20-05-2021"/>
    <n v="55.574615000000001"/>
    <n v="11.288755999999999"/>
    <s v="Tissø"/>
    <s v="Astacus astacus"/>
    <x v="15"/>
    <s v="Almindelig"/>
    <x v="0"/>
    <x v="0"/>
    <x v="0"/>
    <s v="Absent"/>
  </r>
  <r>
    <x v="41"/>
    <x v="0"/>
    <s v="20-05-2021"/>
    <n v="55.574615000000001"/>
    <n v="11.288755999999999"/>
    <s v="Tissø"/>
    <s v="Astacus astacus"/>
    <x v="15"/>
    <s v="Almindelig"/>
    <x v="1"/>
    <x v="0"/>
    <x v="0"/>
    <s v="Absent"/>
  </r>
  <r>
    <x v="41"/>
    <x v="0"/>
    <s v="20-05-2021"/>
    <n v="55.574615000000001"/>
    <n v="11.288755999999999"/>
    <s v="Tissø"/>
    <s v="Pacifastacus leniusculus"/>
    <x v="16"/>
    <s v="Invasiv"/>
    <x v="0"/>
    <x v="0"/>
    <x v="0"/>
    <s v="Absent"/>
  </r>
  <r>
    <x v="41"/>
    <x v="0"/>
    <s v="20-05-2021"/>
    <n v="55.574615000000001"/>
    <n v="11.288755999999999"/>
    <s v="Tissø"/>
    <s v="Pacifastacus leniusculus"/>
    <x v="16"/>
    <s v="Invasiv"/>
    <x v="0"/>
    <x v="0"/>
    <x v="0"/>
    <s v="Absent"/>
  </r>
  <r>
    <x v="41"/>
    <x v="0"/>
    <s v="20-05-2021"/>
    <n v="55.574615000000001"/>
    <n v="11.288755999999999"/>
    <s v="Tissø"/>
    <s v="Astacus leptodactylus"/>
    <x v="17"/>
    <s v="Invasiv"/>
    <x v="0"/>
    <x v="0"/>
    <x v="0"/>
    <s v="Absent"/>
  </r>
  <r>
    <x v="41"/>
    <x v="0"/>
    <s v="20-05-2021"/>
    <n v="55.574615000000001"/>
    <n v="11.288755999999999"/>
    <s v="Tissø"/>
    <s v="Astacus leptodactylus"/>
    <x v="17"/>
    <s v="Invasiv"/>
    <x v="0"/>
    <x v="0"/>
    <x v="0"/>
    <s v="Absent"/>
  </r>
  <r>
    <x v="41"/>
    <x v="0"/>
    <s v="20-05-2021"/>
    <n v="55.574615000000001"/>
    <n v="11.288755999999999"/>
    <s v="Tissø"/>
    <s v="Eriocheir sinensis"/>
    <x v="5"/>
    <s v="Invasiv"/>
    <x v="1"/>
    <x v="0"/>
    <x v="0"/>
    <s v="Absent"/>
  </r>
  <r>
    <x v="41"/>
    <x v="0"/>
    <s v="20-05-2021"/>
    <n v="55.574615000000001"/>
    <n v="11.288755999999999"/>
    <s v="Tissø"/>
    <s v="Eriocheir sinensis"/>
    <x v="5"/>
    <s v="Invasiv"/>
    <x v="0"/>
    <x v="0"/>
    <x v="0"/>
    <s v="Absent"/>
  </r>
  <r>
    <x v="41"/>
    <x v="0"/>
    <s v="20-05-2021"/>
    <n v="55.574615000000001"/>
    <n v="11.288755999999999"/>
    <s v="Tissø"/>
    <s v="Dytiscus latissimus"/>
    <x v="22"/>
    <s v="Sjælden"/>
    <x v="1"/>
    <x v="0"/>
    <x v="0"/>
    <s v="Absent"/>
  </r>
  <r>
    <x v="41"/>
    <x v="0"/>
    <s v="20-05-2021"/>
    <n v="55.574615000000001"/>
    <n v="11.288755999999999"/>
    <s v="Tissø"/>
    <s v="Dytiscus latissimus"/>
    <x v="22"/>
    <s v="Sjælden"/>
    <x v="0"/>
    <x v="0"/>
    <x v="0"/>
    <s v="Absent"/>
  </r>
  <r>
    <x v="42"/>
    <x v="0"/>
    <s v="03-06-2021"/>
    <n v="55.785324000000003"/>
    <n v="12.444546000000001"/>
    <s v="Furesøen"/>
    <s v="Perca fluviatilis"/>
    <x v="10"/>
    <s v="Almindelig"/>
    <x v="1"/>
    <x v="0"/>
    <x v="0"/>
    <s v="Absent"/>
  </r>
  <r>
    <x v="42"/>
    <x v="0"/>
    <s v="03-06-2021"/>
    <n v="55.785324000000003"/>
    <n v="12.444546000000001"/>
    <s v="Furesøen"/>
    <s v="Perca fluviatilis"/>
    <x v="10"/>
    <s v="Almindelig"/>
    <x v="0"/>
    <x v="1"/>
    <x v="0"/>
    <s v="Present_Ct&gt;41"/>
  </r>
  <r>
    <x v="42"/>
    <x v="0"/>
    <s v="03-06-2021"/>
    <n v="55.785324000000003"/>
    <n v="12.444546000000001"/>
    <s v="Furesøen"/>
    <s v="Rutilus rutilus"/>
    <x v="11"/>
    <s v="Almindelig"/>
    <x v="0"/>
    <x v="1"/>
    <x v="1"/>
    <s v="Present_Ct&lt;41"/>
  </r>
  <r>
    <x v="42"/>
    <x v="0"/>
    <s v="03-06-2021"/>
    <n v="55.785324000000003"/>
    <n v="12.444546000000001"/>
    <s v="Furesøen"/>
    <s v="Rutilus rutilus"/>
    <x v="11"/>
    <s v="Almindelig"/>
    <x v="0"/>
    <x v="0"/>
    <x v="0"/>
    <s v="Absent"/>
  </r>
  <r>
    <x v="42"/>
    <x v="0"/>
    <s v="03-06-2021"/>
    <n v="55.785324000000003"/>
    <n v="12.444546000000001"/>
    <s v="Furesøen"/>
    <s v="Anguilla anguilla"/>
    <x v="19"/>
    <s v="Almindelig"/>
    <x v="1"/>
    <x v="0"/>
    <x v="0"/>
    <s v="Absent"/>
  </r>
  <r>
    <x v="42"/>
    <x v="0"/>
    <s v="03-06-2021"/>
    <n v="55.785324000000003"/>
    <n v="12.444546000000001"/>
    <s v="Furesøen"/>
    <s v="Anguilla anguilla"/>
    <x v="19"/>
    <s v="Almindelig"/>
    <x v="1"/>
    <x v="0"/>
    <x v="0"/>
    <s v="Absent"/>
  </r>
  <r>
    <x v="42"/>
    <x v="0"/>
    <s v="03-06-2021"/>
    <n v="55.785324000000003"/>
    <n v="12.444546000000001"/>
    <s v="Furesøen"/>
    <s v="Esox lucius"/>
    <x v="20"/>
    <s v="Almindelig"/>
    <x v="0"/>
    <x v="1"/>
    <x v="1"/>
    <s v="Present_Ct&lt;41"/>
  </r>
  <r>
    <x v="42"/>
    <x v="0"/>
    <s v="03-06-2021"/>
    <n v="55.785324000000003"/>
    <n v="12.444546000000001"/>
    <s v="Furesøen"/>
    <s v="Esox lucius"/>
    <x v="20"/>
    <s v="Almindelig"/>
    <x v="0"/>
    <x v="0"/>
    <x v="0"/>
    <s v="Absent"/>
  </r>
  <r>
    <x v="42"/>
    <x v="0"/>
    <s v="03-06-2021"/>
    <n v="55.785324000000003"/>
    <n v="12.444546000000001"/>
    <s v="Furesøen"/>
    <s v="Cyprinus carpio"/>
    <x v="18"/>
    <s v="Invasiv"/>
    <x v="1"/>
    <x v="0"/>
    <x v="0"/>
    <s v="Absent"/>
  </r>
  <r>
    <x v="42"/>
    <x v="0"/>
    <s v="03-06-2021"/>
    <n v="55.785324000000003"/>
    <n v="12.444546000000001"/>
    <s v="Furesøen"/>
    <s v="Cyprinus carpio"/>
    <x v="18"/>
    <s v="Invasiv"/>
    <x v="1"/>
    <x v="0"/>
    <x v="0"/>
    <s v="Absent"/>
  </r>
  <r>
    <x v="42"/>
    <x v="0"/>
    <s v="03-06-2021"/>
    <n v="55.785324000000003"/>
    <n v="12.444546000000001"/>
    <s v="Furesøen"/>
    <s v="Carassius auratus"/>
    <x v="21"/>
    <s v="Invasiv"/>
    <x v="0"/>
    <x v="0"/>
    <x v="0"/>
    <s v="Absent"/>
  </r>
  <r>
    <x v="42"/>
    <x v="0"/>
    <s v="03-06-2021"/>
    <n v="55.785324000000003"/>
    <n v="12.444546000000001"/>
    <s v="Furesøen"/>
    <s v="Carassius auratus"/>
    <x v="21"/>
    <s v="Invasiv"/>
    <x v="1"/>
    <x v="0"/>
    <x v="0"/>
    <s v="Absent"/>
  </r>
  <r>
    <x v="42"/>
    <x v="0"/>
    <s v="03-06-2021"/>
    <n v="55.785324000000003"/>
    <n v="12.444546000000001"/>
    <s v="Furesøen"/>
    <s v="Acipenser baerii"/>
    <x v="31"/>
    <s v="Invasiv"/>
    <x v="1"/>
    <x v="0"/>
    <x v="0"/>
    <s v="Absent"/>
  </r>
  <r>
    <x v="42"/>
    <x v="0"/>
    <s v="03-06-2021"/>
    <n v="55.785324000000003"/>
    <n v="12.444546000000001"/>
    <s v="Furesøen"/>
    <s v="Acipenser baerii"/>
    <x v="31"/>
    <s v="Invasiv"/>
    <x v="1"/>
    <x v="0"/>
    <x v="0"/>
    <s v="Absent"/>
  </r>
  <r>
    <x v="42"/>
    <x v="0"/>
    <s v="03-06-2021"/>
    <n v="55.785324000000003"/>
    <n v="12.444546000000001"/>
    <s v="Furesøen"/>
    <s v="Astacus astacus"/>
    <x v="15"/>
    <s v="Almindelig"/>
    <x v="1"/>
    <x v="1"/>
    <x v="1"/>
    <s v="Present_Ct&lt;41"/>
  </r>
  <r>
    <x v="42"/>
    <x v="0"/>
    <s v="03-06-2021"/>
    <n v="55.785324000000003"/>
    <n v="12.444546000000001"/>
    <s v="Furesøen"/>
    <s v="Astacus astacus"/>
    <x v="15"/>
    <s v="Almindelig"/>
    <x v="1"/>
    <x v="0"/>
    <x v="0"/>
    <s v="Absent"/>
  </r>
  <r>
    <x v="42"/>
    <x v="0"/>
    <s v="03-06-2021"/>
    <n v="55.785324000000003"/>
    <n v="12.444546000000001"/>
    <s v="Furesøen"/>
    <s v="Pacifastacus leniusculus"/>
    <x v="16"/>
    <s v="Invasiv"/>
    <x v="0"/>
    <x v="0"/>
    <x v="0"/>
    <s v="Absent"/>
  </r>
  <r>
    <x v="42"/>
    <x v="0"/>
    <s v="03-06-2021"/>
    <n v="55.785324000000003"/>
    <n v="12.444546000000001"/>
    <s v="Furesøen"/>
    <s v="Pacifastacus leniusculus"/>
    <x v="16"/>
    <s v="Invasiv"/>
    <x v="0"/>
    <x v="0"/>
    <x v="0"/>
    <s v="Absent"/>
  </r>
  <r>
    <x v="42"/>
    <x v="0"/>
    <s v="03-06-2021"/>
    <n v="55.785324000000003"/>
    <n v="12.444546000000001"/>
    <s v="Furesøen"/>
    <s v="Astacus leptodactylus"/>
    <x v="17"/>
    <s v="Invasiv"/>
    <x v="0"/>
    <x v="0"/>
    <x v="0"/>
    <s v="Absent"/>
  </r>
  <r>
    <x v="42"/>
    <x v="0"/>
    <s v="03-06-2021"/>
    <n v="55.785324000000003"/>
    <n v="12.444546000000001"/>
    <s v="Furesøen"/>
    <s v="Astacus leptodactylus"/>
    <x v="17"/>
    <s v="Invasiv"/>
    <x v="0"/>
    <x v="0"/>
    <x v="0"/>
    <s v="Absent"/>
  </r>
  <r>
    <x v="42"/>
    <x v="0"/>
    <s v="03-06-2021"/>
    <n v="55.785324000000003"/>
    <n v="12.444546000000001"/>
    <s v="Furesøen"/>
    <s v="Eriocheir sinensis"/>
    <x v="5"/>
    <s v="Invasiv"/>
    <x v="1"/>
    <x v="0"/>
    <x v="0"/>
    <s v="Absent"/>
  </r>
  <r>
    <x v="42"/>
    <x v="0"/>
    <s v="03-06-2021"/>
    <n v="55.785324000000003"/>
    <n v="12.444546000000001"/>
    <s v="Furesøen"/>
    <s v="Eriocheir sinensis"/>
    <x v="5"/>
    <s v="Invasiv"/>
    <x v="0"/>
    <x v="0"/>
    <x v="0"/>
    <s v="Absent"/>
  </r>
  <r>
    <x v="42"/>
    <x v="0"/>
    <s v="03-06-2021"/>
    <n v="55.785324000000003"/>
    <n v="12.444546000000001"/>
    <s v="Furesøen"/>
    <s v="Dytiscus latissimus"/>
    <x v="22"/>
    <s v="Sjælden"/>
    <x v="1"/>
    <x v="0"/>
    <x v="0"/>
    <s v="Absent"/>
  </r>
  <r>
    <x v="42"/>
    <x v="0"/>
    <s v="03-06-2021"/>
    <n v="55.785324000000003"/>
    <n v="12.444546000000001"/>
    <s v="Furesøen"/>
    <s v="Dytiscus latissimus"/>
    <x v="22"/>
    <s v="Sjælden"/>
    <x v="1"/>
    <x v="0"/>
    <x v="0"/>
    <s v="Absent"/>
  </r>
  <r>
    <x v="43"/>
    <x v="0"/>
    <n v="0"/>
    <n v="56.144058600000001"/>
    <n v="8.1767350000000008"/>
    <s v="Stadil Fjord (Sø i Ringkøbing)"/>
    <s v="Platichthys flesus"/>
    <x v="0"/>
    <s v="Almindelig"/>
    <x v="0"/>
    <x v="0"/>
    <x v="0"/>
    <s v="Absent"/>
  </r>
  <r>
    <x v="43"/>
    <x v="0"/>
    <n v="0"/>
    <n v="56.144058600000001"/>
    <n v="8.1767350000000008"/>
    <s v="Stadil Fjord (Sø i Ringkøbing)"/>
    <s v="Platichthys flesus"/>
    <x v="0"/>
    <s v="Almindelig"/>
    <x v="0"/>
    <x v="0"/>
    <x v="0"/>
    <s v="Absent"/>
  </r>
  <r>
    <x v="43"/>
    <x v="0"/>
    <n v="0"/>
    <n v="56.144058600000001"/>
    <n v="8.1767350000000008"/>
    <s v="Stadil Fjord (Sø i Ringkøbing)"/>
    <s v="Gadus morhua"/>
    <x v="1"/>
    <s v="Almindelig"/>
    <x v="0"/>
    <x v="0"/>
    <x v="0"/>
    <s v="Absent"/>
  </r>
  <r>
    <x v="43"/>
    <x v="0"/>
    <n v="0"/>
    <n v="56.144058600000001"/>
    <n v="8.1767350000000008"/>
    <s v="Stadil Fjord (Sø i Ringkøbing)"/>
    <s v="Gadus morhua"/>
    <x v="1"/>
    <s v="Almindelig"/>
    <x v="0"/>
    <x v="0"/>
    <x v="0"/>
    <s v="Absent"/>
  </r>
  <r>
    <x v="43"/>
    <x v="0"/>
    <n v="0"/>
    <n v="56.144058600000001"/>
    <n v="8.1767350000000008"/>
    <s v="Stadil Fjord (Sø i Ringkøbing)"/>
    <s v="Mya arenaria"/>
    <x v="2"/>
    <s v="Almindelig"/>
    <x v="0"/>
    <x v="0"/>
    <x v="0"/>
    <s v="Absent"/>
  </r>
  <r>
    <x v="43"/>
    <x v="0"/>
    <n v="0"/>
    <n v="56.144058600000001"/>
    <n v="8.1767350000000008"/>
    <s v="Stadil Fjord (Sø i Ringkøbing)"/>
    <s v="Mya arenaria"/>
    <x v="2"/>
    <s v="Almindelig"/>
    <x v="0"/>
    <x v="0"/>
    <x v="0"/>
    <s v="Absent"/>
  </r>
  <r>
    <x v="43"/>
    <x v="0"/>
    <n v="0"/>
    <n v="56.144058600000001"/>
    <n v="8.1767350000000008"/>
    <s v="Stadil Fjord (Sø i Ringkøbing)"/>
    <s v="Mnemiopsis leidyi"/>
    <x v="3"/>
    <s v="Invasiv"/>
    <x v="0"/>
    <x v="0"/>
    <x v="0"/>
    <s v="Absent"/>
  </r>
  <r>
    <x v="43"/>
    <x v="0"/>
    <n v="0"/>
    <n v="56.144058600000001"/>
    <n v="8.1767350000000008"/>
    <s v="Stadil Fjord (Sø i Ringkøbing)"/>
    <s v="Mnemiopsis leidyi"/>
    <x v="3"/>
    <s v="Invasiv"/>
    <x v="0"/>
    <x v="0"/>
    <x v="0"/>
    <s v="Absent"/>
  </r>
  <r>
    <x v="43"/>
    <x v="0"/>
    <n v="0"/>
    <n v="56.144058600000001"/>
    <n v="8.1767350000000008"/>
    <s v="Stadil Fjord (Sø i Ringkøbing)"/>
    <s v="Homarus americanus"/>
    <x v="4"/>
    <s v="Invasiv"/>
    <x v="0"/>
    <x v="0"/>
    <x v="0"/>
    <s v="Absent"/>
  </r>
  <r>
    <x v="43"/>
    <x v="0"/>
    <n v="0"/>
    <n v="56.144058600000001"/>
    <n v="8.1767350000000008"/>
    <s v="Stadil Fjord (Sø i Ringkøbing)"/>
    <s v="Homarus americanus"/>
    <x v="4"/>
    <s v="Invasiv"/>
    <x v="0"/>
    <x v="1"/>
    <x v="1"/>
    <s v="Present_Ct&lt;41"/>
  </r>
  <r>
    <x v="43"/>
    <x v="0"/>
    <n v="0"/>
    <n v="56.144058600000001"/>
    <n v="8.1767350000000008"/>
    <s v="Stadil Fjord (Sø i Ringkøbing)"/>
    <s v="Paralithodes camtschaticus"/>
    <x v="32"/>
    <s v="Invasiv"/>
    <x v="0"/>
    <x v="0"/>
    <x v="0"/>
    <s v="Absent"/>
  </r>
  <r>
    <x v="43"/>
    <x v="0"/>
    <n v="0"/>
    <n v="56.144058600000001"/>
    <n v="8.1767350000000008"/>
    <s v="Stadil Fjord (Sø i Ringkøbing)"/>
    <s v="Paralithodes camtschaticus"/>
    <x v="32"/>
    <s v="Invasiv"/>
    <x v="0"/>
    <x v="0"/>
    <x v="0"/>
    <s v="Absent"/>
  </r>
  <r>
    <x v="43"/>
    <x v="0"/>
    <n v="0"/>
    <n v="56.144058600000001"/>
    <n v="8.1767350000000008"/>
    <s v="Stadil Fjord (Sø i Ringkøbing)"/>
    <s v="Eriocheir sinensis"/>
    <x v="5"/>
    <s v="Invasiv"/>
    <x v="0"/>
    <x v="0"/>
    <x v="0"/>
    <s v="Absent"/>
  </r>
  <r>
    <x v="43"/>
    <x v="0"/>
    <n v="0"/>
    <n v="56.144058600000001"/>
    <n v="8.1767350000000008"/>
    <s v="Stadil Fjord (Sø i Ringkøbing)"/>
    <s v="Eriocheir sinensis"/>
    <x v="5"/>
    <s v="Invasiv"/>
    <x v="0"/>
    <x v="0"/>
    <x v="0"/>
    <s v="Absent"/>
  </r>
  <r>
    <x v="43"/>
    <x v="0"/>
    <n v="0"/>
    <n v="56.144058600000001"/>
    <n v="8.1767350000000008"/>
    <s v="Stadil Fjord (Sø i Ringkøbing)"/>
    <s v="Rhithropanopeus harrisii"/>
    <x v="6"/>
    <s v="Invasiv"/>
    <x v="0"/>
    <x v="0"/>
    <x v="0"/>
    <s v="Absent"/>
  </r>
  <r>
    <x v="43"/>
    <x v="0"/>
    <n v="0"/>
    <n v="56.144058600000001"/>
    <n v="8.1767350000000008"/>
    <s v="Stadil Fjord (Sø i Ringkøbing)"/>
    <s v="Rhithropanopeus harrisii"/>
    <x v="6"/>
    <s v="Invasiv"/>
    <x v="0"/>
    <x v="0"/>
    <x v="0"/>
    <s v="Absent"/>
  </r>
  <r>
    <x v="43"/>
    <x v="0"/>
    <n v="0"/>
    <n v="56.144058600000001"/>
    <n v="8.1767350000000008"/>
    <s v="Stadil Fjord (Sø i Ringkøbing)"/>
    <s v="Oncorhyncus gorbuscha"/>
    <x v="7"/>
    <s v="Invasiv"/>
    <x v="0"/>
    <x v="0"/>
    <x v="0"/>
    <s v="Absent"/>
  </r>
  <r>
    <x v="43"/>
    <x v="0"/>
    <n v="0"/>
    <n v="56.144058600000001"/>
    <n v="8.1767350000000008"/>
    <s v="Stadil Fjord (Sø i Ringkøbing)"/>
    <s v="Oncorhyncus gorbuscha"/>
    <x v="7"/>
    <s v="Invasiv"/>
    <x v="0"/>
    <x v="0"/>
    <x v="0"/>
    <s v="Absent"/>
  </r>
  <r>
    <x v="43"/>
    <x v="0"/>
    <n v="0"/>
    <n v="56.144058600000001"/>
    <n v="8.1767350000000008"/>
    <s v="Stadil Fjord (Sø i Ringkøbing)"/>
    <s v="Acipenser baerii"/>
    <x v="31"/>
    <s v="Invasiv"/>
    <x v="1"/>
    <x v="0"/>
    <x v="0"/>
    <s v="Absent"/>
  </r>
  <r>
    <x v="43"/>
    <x v="0"/>
    <n v="0"/>
    <n v="56.144058600000001"/>
    <n v="8.1767350000000008"/>
    <s v="Stadil Fjord (Sø i Ringkøbing)"/>
    <s v="Acipenser baerii"/>
    <x v="31"/>
    <s v="Invasiv"/>
    <x v="1"/>
    <x v="0"/>
    <x v="0"/>
    <s v="Absent"/>
  </r>
  <r>
    <x v="43"/>
    <x v="0"/>
    <n v="0"/>
    <n v="56.144058600000001"/>
    <n v="8.1767350000000008"/>
    <s v="Stadil Fjord (Sø i Ringkøbing)"/>
    <s v="Magallana gigas"/>
    <x v="8"/>
    <s v="Invasiv"/>
    <x v="0"/>
    <x v="0"/>
    <x v="0"/>
    <s v="Absent"/>
  </r>
  <r>
    <x v="43"/>
    <x v="0"/>
    <n v="0"/>
    <n v="56.144058600000001"/>
    <n v="8.1767350000000008"/>
    <s v="Stadil Fjord (Sø i Ringkøbing)"/>
    <s v="Magallana gigas"/>
    <x v="8"/>
    <s v="Invasiv"/>
    <x v="0"/>
    <x v="0"/>
    <x v="0"/>
    <s v="Absent"/>
  </r>
  <r>
    <x v="43"/>
    <x v="0"/>
    <n v="0"/>
    <n v="56.144058600000001"/>
    <n v="8.1767350000000008"/>
    <s v="Stadil Fjord (Sø i Ringkøbing)"/>
    <s v="Neogobius melanostomus"/>
    <x v="9"/>
    <s v="Invasiv"/>
    <x v="0"/>
    <x v="0"/>
    <x v="0"/>
    <s v="Absent"/>
  </r>
  <r>
    <x v="43"/>
    <x v="0"/>
    <n v="0"/>
    <n v="56.144058600000001"/>
    <n v="8.1767350000000008"/>
    <s v="Stadil Fjord (Sø i Ringkøbing)"/>
    <s v="Neogobius melanostomus"/>
    <x v="9"/>
    <s v="Invasiv"/>
    <x v="1"/>
    <x v="0"/>
    <x v="0"/>
    <s v="Absent"/>
  </r>
  <r>
    <x v="44"/>
    <x v="0"/>
    <s v="21-05-2021"/>
    <n v="55.152645800000002"/>
    <n v="11.691756099999999"/>
    <s v="Enø"/>
    <s v="Platichthys flesus"/>
    <x v="0"/>
    <s v="Almindelig"/>
    <x v="1"/>
    <x v="0"/>
    <x v="0"/>
    <s v="Absent"/>
  </r>
  <r>
    <x v="44"/>
    <x v="0"/>
    <s v="21-05-2021"/>
    <n v="55.152645800000002"/>
    <n v="11.691756099999999"/>
    <s v="Enø"/>
    <s v="Platichthys flesus"/>
    <x v="0"/>
    <s v="Almindelig"/>
    <x v="0"/>
    <x v="1"/>
    <x v="1"/>
    <s v="Present_Ct&lt;41"/>
  </r>
  <r>
    <x v="44"/>
    <x v="0"/>
    <s v="21-05-2021"/>
    <n v="55.152645800000002"/>
    <n v="11.691756099999999"/>
    <s v="Enø"/>
    <s v="Gadus morhua"/>
    <x v="1"/>
    <s v="Almindelig"/>
    <x v="0"/>
    <x v="0"/>
    <x v="0"/>
    <s v="Absent"/>
  </r>
  <r>
    <x v="44"/>
    <x v="0"/>
    <s v="21-05-2021"/>
    <n v="55.152645800000002"/>
    <n v="11.691756099999999"/>
    <s v="Enø"/>
    <s v="Gadus morhua"/>
    <x v="1"/>
    <s v="Almindelig"/>
    <x v="0"/>
    <x v="0"/>
    <x v="0"/>
    <s v="Absent"/>
  </r>
  <r>
    <x v="44"/>
    <x v="0"/>
    <s v="21-05-2021"/>
    <n v="55.152645800000002"/>
    <n v="11.691756099999999"/>
    <s v="Enø"/>
    <s v="Mya arenaria"/>
    <x v="2"/>
    <s v="Almindelig"/>
    <x v="0"/>
    <x v="1"/>
    <x v="1"/>
    <s v="Present_Ct&lt;41"/>
  </r>
  <r>
    <x v="44"/>
    <x v="0"/>
    <s v="21-05-2021"/>
    <n v="55.152645800000002"/>
    <n v="11.691756099999999"/>
    <s v="Enø"/>
    <s v="Mya arenaria"/>
    <x v="2"/>
    <s v="Almindelig"/>
    <x v="0"/>
    <x v="1"/>
    <x v="1"/>
    <s v="Present_Ct&lt;41"/>
  </r>
  <r>
    <x v="44"/>
    <x v="0"/>
    <s v="21-05-2021"/>
    <n v="55.152645800000002"/>
    <n v="11.691756099999999"/>
    <s v="Enø"/>
    <s v="Mnemiopsis leidyi"/>
    <x v="3"/>
    <s v="Invasiv"/>
    <x v="0"/>
    <x v="0"/>
    <x v="0"/>
    <s v="Absent"/>
  </r>
  <r>
    <x v="44"/>
    <x v="0"/>
    <s v="21-05-2021"/>
    <n v="55.152645800000002"/>
    <n v="11.691756099999999"/>
    <s v="Enø"/>
    <s v="Mnemiopsis leidyi"/>
    <x v="3"/>
    <s v="Invasiv"/>
    <x v="0"/>
    <x v="1"/>
    <x v="0"/>
    <s v="Present_Ct&gt;41"/>
  </r>
  <r>
    <x v="44"/>
    <x v="0"/>
    <s v="21-05-2021"/>
    <n v="55.152645800000002"/>
    <n v="11.691756099999999"/>
    <s v="Enø"/>
    <s v="Homarus americanus"/>
    <x v="4"/>
    <s v="Invasiv"/>
    <x v="0"/>
    <x v="0"/>
    <x v="0"/>
    <s v="Absent"/>
  </r>
  <r>
    <x v="44"/>
    <x v="0"/>
    <s v="21-05-2021"/>
    <n v="55.152645800000002"/>
    <n v="11.691756099999999"/>
    <s v="Enø"/>
    <s v="Homarus americanus"/>
    <x v="4"/>
    <s v="Invasiv"/>
    <x v="0"/>
    <x v="0"/>
    <x v="0"/>
    <s v="Absent"/>
  </r>
  <r>
    <x v="44"/>
    <x v="0"/>
    <s v="21-05-2021"/>
    <n v="55.152645800000002"/>
    <n v="11.691756099999999"/>
    <s v="Enø"/>
    <s v="Paralithodes camtschaticus"/>
    <x v="32"/>
    <s v="Invasiv"/>
    <x v="1"/>
    <x v="0"/>
    <x v="0"/>
    <s v="Absent"/>
  </r>
  <r>
    <x v="44"/>
    <x v="0"/>
    <s v="21-05-2021"/>
    <n v="55.152645800000002"/>
    <n v="11.691756099999999"/>
    <s v="Enø"/>
    <s v="Paralithodes camtschaticus"/>
    <x v="32"/>
    <s v="Invasiv"/>
    <x v="0"/>
    <x v="0"/>
    <x v="0"/>
    <s v="Absent"/>
  </r>
  <r>
    <x v="44"/>
    <x v="0"/>
    <s v="21-05-2021"/>
    <n v="55.152645800000002"/>
    <n v="11.691756099999999"/>
    <s v="Enø"/>
    <s v="Eriocheir sinensis"/>
    <x v="5"/>
    <s v="Invasiv"/>
    <x v="0"/>
    <x v="0"/>
    <x v="0"/>
    <s v="Absent"/>
  </r>
  <r>
    <x v="44"/>
    <x v="0"/>
    <s v="21-05-2021"/>
    <n v="55.152645800000002"/>
    <n v="11.691756099999999"/>
    <s v="Enø"/>
    <s v="Eriocheir sinensis"/>
    <x v="5"/>
    <s v="Invasiv"/>
    <x v="0"/>
    <x v="0"/>
    <x v="0"/>
    <s v="Absent"/>
  </r>
  <r>
    <x v="44"/>
    <x v="0"/>
    <s v="21-05-2021"/>
    <n v="55.152645800000002"/>
    <n v="11.691756099999999"/>
    <s v="Enø"/>
    <s v="Rhithropanopeus harrisii"/>
    <x v="6"/>
    <s v="Invasiv"/>
    <x v="0"/>
    <x v="0"/>
    <x v="0"/>
    <s v="Absent"/>
  </r>
  <r>
    <x v="44"/>
    <x v="0"/>
    <s v="21-05-2021"/>
    <n v="55.152645800000002"/>
    <n v="11.691756099999999"/>
    <s v="Enø"/>
    <s v="Rhithropanopeus harrisii"/>
    <x v="6"/>
    <s v="Invasiv"/>
    <x v="0"/>
    <x v="0"/>
    <x v="0"/>
    <s v="Absent"/>
  </r>
  <r>
    <x v="44"/>
    <x v="0"/>
    <s v="21-05-2021"/>
    <n v="55.152645800000002"/>
    <n v="11.691756099999999"/>
    <s v="Enø"/>
    <s v="Oncorhyncus gorbuscha"/>
    <x v="7"/>
    <s v="Invasiv"/>
    <x v="0"/>
    <x v="0"/>
    <x v="0"/>
    <s v="Absent"/>
  </r>
  <r>
    <x v="44"/>
    <x v="0"/>
    <s v="21-05-2021"/>
    <n v="55.152645800000002"/>
    <n v="11.691756099999999"/>
    <s v="Enø"/>
    <s v="Oncorhyncus gorbuscha"/>
    <x v="7"/>
    <s v="Invasiv"/>
    <x v="0"/>
    <x v="0"/>
    <x v="0"/>
    <s v="Absent"/>
  </r>
  <r>
    <x v="44"/>
    <x v="0"/>
    <s v="21-05-2021"/>
    <n v="55.152645800000002"/>
    <n v="11.691756099999999"/>
    <s v="Enø"/>
    <s v="Acipenser baerii"/>
    <x v="31"/>
    <s v="Invasiv"/>
    <x v="1"/>
    <x v="0"/>
    <x v="0"/>
    <s v="Absent"/>
  </r>
  <r>
    <x v="44"/>
    <x v="0"/>
    <s v="21-05-2021"/>
    <n v="55.152645800000002"/>
    <n v="11.691756099999999"/>
    <s v="Enø"/>
    <s v="Acipenser baerii"/>
    <x v="31"/>
    <s v="Invasiv"/>
    <x v="1"/>
    <x v="0"/>
    <x v="0"/>
    <s v="Absent"/>
  </r>
  <r>
    <x v="44"/>
    <x v="0"/>
    <s v="21-05-2021"/>
    <n v="55.152645800000002"/>
    <n v="11.691756099999999"/>
    <s v="Enø"/>
    <s v="Magallana gigas"/>
    <x v="8"/>
    <s v="Invasiv"/>
    <x v="0"/>
    <x v="0"/>
    <x v="0"/>
    <s v="Absent"/>
  </r>
  <r>
    <x v="44"/>
    <x v="0"/>
    <s v="21-05-2021"/>
    <n v="55.152645800000002"/>
    <n v="11.691756099999999"/>
    <s v="Enø"/>
    <s v="Magallana gigas"/>
    <x v="8"/>
    <s v="Invasiv"/>
    <x v="0"/>
    <x v="0"/>
    <x v="0"/>
    <s v="Absent"/>
  </r>
  <r>
    <x v="44"/>
    <x v="0"/>
    <s v="21-05-2021"/>
    <n v="55.152645800000002"/>
    <n v="11.691756099999999"/>
    <s v="Enø"/>
    <s v="Neogobius melanostomus"/>
    <x v="9"/>
    <s v="Invasiv"/>
    <x v="0"/>
    <x v="1"/>
    <x v="1"/>
    <s v="Present_Ct&lt;41"/>
  </r>
  <r>
    <x v="44"/>
    <x v="0"/>
    <s v="21-05-2021"/>
    <n v="55.152645800000002"/>
    <n v="11.691756099999999"/>
    <s v="Enø"/>
    <s v="Neogobius melanostomus"/>
    <x v="9"/>
    <s v="Invasiv"/>
    <x v="0"/>
    <x v="1"/>
    <x v="1"/>
    <s v="Present_Ct&lt;41"/>
  </r>
  <r>
    <x v="45"/>
    <x v="0"/>
    <n v="44341"/>
    <n v="55.982235000000003"/>
    <n v="12.383682"/>
    <s v="Esrum Sø (Sø i Fredensborg)"/>
    <s v="Perca fluviatilis"/>
    <x v="10"/>
    <s v="Almindelig"/>
    <x v="0"/>
    <x v="0"/>
    <x v="0"/>
    <s v="Absent"/>
  </r>
  <r>
    <x v="45"/>
    <x v="0"/>
    <n v="44341"/>
    <n v="55.982235000000003"/>
    <n v="12.383682"/>
    <s v="Esrum Sø (Sø i Fredensborg)"/>
    <s v="Perca fluviatilis"/>
    <x v="10"/>
    <s v="Almindelig"/>
    <x v="0"/>
    <x v="1"/>
    <x v="1"/>
    <s v="Present_Ct&lt;41"/>
  </r>
  <r>
    <x v="45"/>
    <x v="0"/>
    <n v="44341"/>
    <n v="55.982235000000003"/>
    <n v="12.383682"/>
    <s v="Esrum Sø (Sø i Fredensborg)"/>
    <s v="Rutilus rutilus"/>
    <x v="11"/>
    <s v="Almindelig"/>
    <x v="0"/>
    <x v="1"/>
    <x v="1"/>
    <s v="Present_Ct&lt;41"/>
  </r>
  <r>
    <x v="45"/>
    <x v="0"/>
    <n v="44341"/>
    <n v="55.982235000000003"/>
    <n v="12.383682"/>
    <s v="Esrum Sø (Sø i Fredensborg)"/>
    <s v="Rutilus rutilus"/>
    <x v="11"/>
    <s v="Almindelig"/>
    <x v="1"/>
    <x v="0"/>
    <x v="0"/>
    <s v="Absent"/>
  </r>
  <r>
    <x v="45"/>
    <x v="0"/>
    <n v="44341"/>
    <n v="55.982235000000003"/>
    <n v="12.383682"/>
    <s v="Esrum Sø (Sø i Fredensborg)"/>
    <s v="Anguilla anguilla"/>
    <x v="19"/>
    <s v="Almindelig"/>
    <x v="1"/>
    <x v="0"/>
    <x v="0"/>
    <s v="Absent"/>
  </r>
  <r>
    <x v="45"/>
    <x v="0"/>
    <n v="44341"/>
    <n v="55.982235000000003"/>
    <n v="12.383682"/>
    <s v="Esrum Sø (Sø i Fredensborg)"/>
    <s v="Anguilla anguilla"/>
    <x v="19"/>
    <s v="Almindelig"/>
    <x v="1"/>
    <x v="0"/>
    <x v="0"/>
    <s v="Absent"/>
  </r>
  <r>
    <x v="45"/>
    <x v="0"/>
    <n v="44341"/>
    <n v="55.982235000000003"/>
    <n v="12.383682"/>
    <s v="Esrum Sø (Sø i Fredensborg)"/>
    <s v="Esox lucius"/>
    <x v="20"/>
    <s v="Almindelig"/>
    <x v="0"/>
    <x v="1"/>
    <x v="1"/>
    <s v="Present_Ct&lt;41"/>
  </r>
  <r>
    <x v="45"/>
    <x v="0"/>
    <n v="44341"/>
    <n v="55.982235000000003"/>
    <n v="12.383682"/>
    <s v="Esrum Sø (Sø i Fredensborg)"/>
    <s v="Esox lucius"/>
    <x v="20"/>
    <s v="Almindelig"/>
    <x v="0"/>
    <x v="1"/>
    <x v="1"/>
    <s v="Present_Ct&lt;41"/>
  </r>
  <r>
    <x v="45"/>
    <x v="0"/>
    <n v="44341"/>
    <n v="55.982235000000003"/>
    <n v="12.383682"/>
    <s v="Esrum Sø (Sø i Fredensborg)"/>
    <s v="Cyprinus carpio"/>
    <x v="18"/>
    <s v="Invasiv"/>
    <x v="1"/>
    <x v="0"/>
    <x v="0"/>
    <s v="Absent"/>
  </r>
  <r>
    <x v="45"/>
    <x v="0"/>
    <n v="44341"/>
    <n v="55.982235000000003"/>
    <n v="12.383682"/>
    <s v="Esrum Sø (Sø i Fredensborg)"/>
    <s v="Cyprinus carpio"/>
    <x v="18"/>
    <s v="Invasiv"/>
    <x v="1"/>
    <x v="0"/>
    <x v="0"/>
    <s v="Absent"/>
  </r>
  <r>
    <x v="45"/>
    <x v="0"/>
    <n v="44341"/>
    <n v="55.982235000000003"/>
    <n v="12.383682"/>
    <s v="Esrum Sø (Sø i Fredensborg)"/>
    <s v="Carassius auratus"/>
    <x v="21"/>
    <s v="Invasiv"/>
    <x v="0"/>
    <x v="0"/>
    <x v="0"/>
    <s v="Absent"/>
  </r>
  <r>
    <x v="45"/>
    <x v="0"/>
    <n v="44341"/>
    <n v="55.982235000000003"/>
    <n v="12.383682"/>
    <s v="Esrum Sø (Sø i Fredensborg)"/>
    <s v="Carassius auratus"/>
    <x v="21"/>
    <s v="Invasiv"/>
    <x v="0"/>
    <x v="0"/>
    <x v="0"/>
    <s v="Absent"/>
  </r>
  <r>
    <x v="45"/>
    <x v="0"/>
    <n v="44341"/>
    <n v="55.982235000000003"/>
    <n v="12.383682"/>
    <s v="Esrum Sø (Sø i Fredensborg)"/>
    <s v="Acipenser baerii"/>
    <x v="31"/>
    <s v="Invasiv"/>
    <x v="1"/>
    <x v="0"/>
    <x v="0"/>
    <s v="Absent"/>
  </r>
  <r>
    <x v="45"/>
    <x v="0"/>
    <n v="44341"/>
    <n v="55.982235000000003"/>
    <n v="12.383682"/>
    <s v="Esrum Sø (Sø i Fredensborg)"/>
    <s v="Acipenser baerii"/>
    <x v="31"/>
    <s v="Invasiv"/>
    <x v="1"/>
    <x v="0"/>
    <x v="0"/>
    <s v="Absent"/>
  </r>
  <r>
    <x v="45"/>
    <x v="0"/>
    <n v="44341"/>
    <n v="55.982235000000003"/>
    <n v="12.383682"/>
    <s v="Esrum Sø (Sø i Fredensborg)"/>
    <s v="Astacus astacus"/>
    <x v="15"/>
    <s v="Almindelig"/>
    <x v="1"/>
    <x v="1"/>
    <x v="1"/>
    <s v="Present_Ct&lt;41"/>
  </r>
  <r>
    <x v="45"/>
    <x v="0"/>
    <n v="44341"/>
    <n v="55.982235000000003"/>
    <n v="12.383682"/>
    <s v="Esrum Sø (Sø i Fredensborg)"/>
    <s v="Astacus astacus"/>
    <x v="15"/>
    <s v="Almindelig"/>
    <x v="1"/>
    <x v="0"/>
    <x v="0"/>
    <s v="Absent"/>
  </r>
  <r>
    <x v="45"/>
    <x v="0"/>
    <n v="44341"/>
    <n v="55.982235000000003"/>
    <n v="12.383682"/>
    <s v="Esrum Sø (Sø i Fredensborg)"/>
    <s v="Pacifastacus leniusculus"/>
    <x v="16"/>
    <s v="Invasiv"/>
    <x v="1"/>
    <x v="0"/>
    <x v="0"/>
    <s v="Absent"/>
  </r>
  <r>
    <x v="45"/>
    <x v="0"/>
    <n v="44341"/>
    <n v="55.982235000000003"/>
    <n v="12.383682"/>
    <s v="Esrum Sø (Sø i Fredensborg)"/>
    <s v="Pacifastacus leniusculus"/>
    <x v="16"/>
    <s v="Invasiv"/>
    <x v="0"/>
    <x v="0"/>
    <x v="0"/>
    <s v="Absent"/>
  </r>
  <r>
    <x v="45"/>
    <x v="0"/>
    <n v="44341"/>
    <n v="55.982235000000003"/>
    <n v="12.383682"/>
    <s v="Esrum Sø (Sø i Fredensborg)"/>
    <s v="Astacus leptodactylus"/>
    <x v="17"/>
    <s v="Invasiv"/>
    <x v="0"/>
    <x v="0"/>
    <x v="0"/>
    <s v="Absent"/>
  </r>
  <r>
    <x v="45"/>
    <x v="0"/>
    <n v="44341"/>
    <n v="55.982235000000003"/>
    <n v="12.383682"/>
    <s v="Esrum Sø (Sø i Fredensborg)"/>
    <s v="Astacus leptodactylus"/>
    <x v="17"/>
    <s v="Invasiv"/>
    <x v="0"/>
    <x v="0"/>
    <x v="0"/>
    <s v="Absent"/>
  </r>
  <r>
    <x v="45"/>
    <x v="0"/>
    <n v="44341"/>
    <n v="55.982235000000003"/>
    <n v="12.383682"/>
    <s v="Esrum Sø (Sø i Fredensborg)"/>
    <s v="Eriocheir sinensis"/>
    <x v="5"/>
    <s v="Invasiv"/>
    <x v="0"/>
    <x v="0"/>
    <x v="0"/>
    <s v="Absent"/>
  </r>
  <r>
    <x v="45"/>
    <x v="0"/>
    <n v="44341"/>
    <n v="55.982235000000003"/>
    <n v="12.383682"/>
    <s v="Esrum Sø (Sø i Fredensborg)"/>
    <s v="Eriocheir sinensis"/>
    <x v="5"/>
    <s v="Invasiv"/>
    <x v="0"/>
    <x v="0"/>
    <x v="0"/>
    <s v="Absent"/>
  </r>
  <r>
    <x v="45"/>
    <x v="0"/>
    <n v="44341"/>
    <n v="55.982235000000003"/>
    <n v="12.383682"/>
    <s v="Esrum Sø (Sø i Fredensborg)"/>
    <s v="Dytiscus latissimus"/>
    <x v="22"/>
    <s v="Sjælden"/>
    <x v="1"/>
    <x v="0"/>
    <x v="0"/>
    <s v="Absent"/>
  </r>
  <r>
    <x v="45"/>
    <x v="0"/>
    <n v="44341"/>
    <n v="55.982235000000003"/>
    <n v="12.383682"/>
    <s v="Esrum Sø (Sø i Fredensborg)"/>
    <s v="Dytiscus latissimus"/>
    <x v="22"/>
    <s v="Sjælden"/>
    <x v="0"/>
    <x v="0"/>
    <x v="0"/>
    <s v="Absent"/>
  </r>
  <r>
    <x v="46"/>
    <x v="0"/>
    <n v="44343"/>
    <n v="55.445872999999999"/>
    <n v="12.200167"/>
    <s v="Køge søndre strand"/>
    <s v="Platichthys flesus"/>
    <x v="0"/>
    <s v="Almindelig"/>
    <x v="0"/>
    <x v="1"/>
    <x v="1"/>
    <s v="Present_Ct&lt;41"/>
  </r>
  <r>
    <x v="46"/>
    <x v="0"/>
    <n v="44343"/>
    <n v="55.445872999999999"/>
    <n v="12.200167"/>
    <s v="Køge søndre strand"/>
    <s v="Platichthys flesus"/>
    <x v="0"/>
    <s v="Almindelig"/>
    <x v="0"/>
    <x v="0"/>
    <x v="0"/>
    <s v="Absent"/>
  </r>
  <r>
    <x v="46"/>
    <x v="0"/>
    <n v="44343"/>
    <n v="55.445872999999999"/>
    <n v="12.200167"/>
    <s v="Køge søndre strand"/>
    <s v="Gadus morhua"/>
    <x v="1"/>
    <s v="Almindelig"/>
    <x v="0"/>
    <x v="0"/>
    <x v="0"/>
    <s v="Absent"/>
  </r>
  <r>
    <x v="46"/>
    <x v="0"/>
    <n v="44343"/>
    <n v="55.445872999999999"/>
    <n v="12.200167"/>
    <s v="Køge søndre strand"/>
    <s v="Gadus morhua"/>
    <x v="1"/>
    <s v="Almindelig"/>
    <x v="0"/>
    <x v="0"/>
    <x v="0"/>
    <s v="Absent"/>
  </r>
  <r>
    <x v="46"/>
    <x v="0"/>
    <n v="44343"/>
    <n v="55.445872999999999"/>
    <n v="12.200167"/>
    <s v="Køge søndre strand"/>
    <s v="Mya arenaria"/>
    <x v="2"/>
    <s v="Almindelig"/>
    <x v="0"/>
    <x v="1"/>
    <x v="1"/>
    <s v="Present_Ct&lt;41"/>
  </r>
  <r>
    <x v="46"/>
    <x v="0"/>
    <n v="44343"/>
    <n v="55.445872999999999"/>
    <n v="12.200167"/>
    <s v="Køge søndre strand"/>
    <s v="Mya arenaria"/>
    <x v="2"/>
    <s v="Almindelig"/>
    <x v="1"/>
    <x v="1"/>
    <x v="1"/>
    <s v="Present_Ct&lt;41"/>
  </r>
  <r>
    <x v="46"/>
    <x v="0"/>
    <n v="44343"/>
    <n v="55.445872999999999"/>
    <n v="12.200167"/>
    <s v="Køge søndre strand"/>
    <s v="Mnemiopsis leidyi"/>
    <x v="3"/>
    <s v="Invasiv"/>
    <x v="0"/>
    <x v="0"/>
    <x v="0"/>
    <s v="Absent"/>
  </r>
  <r>
    <x v="46"/>
    <x v="0"/>
    <n v="44343"/>
    <n v="55.445872999999999"/>
    <n v="12.200167"/>
    <s v="Køge søndre strand"/>
    <s v="Mnemiopsis leidyi"/>
    <x v="3"/>
    <s v="Invasiv"/>
    <x v="0"/>
    <x v="0"/>
    <x v="0"/>
    <s v="Absent"/>
  </r>
  <r>
    <x v="46"/>
    <x v="0"/>
    <n v="44343"/>
    <n v="55.445872999999999"/>
    <n v="12.200167"/>
    <s v="Køge søndre strand"/>
    <s v="Homarus americanus"/>
    <x v="4"/>
    <s v="Invasiv"/>
    <x v="0"/>
    <x v="0"/>
    <x v="0"/>
    <s v="Absent"/>
  </r>
  <r>
    <x v="46"/>
    <x v="0"/>
    <n v="44343"/>
    <n v="55.445872999999999"/>
    <n v="12.200167"/>
    <s v="Køge søndre strand"/>
    <s v="Homarus americanus"/>
    <x v="4"/>
    <s v="Invasiv"/>
    <x v="0"/>
    <x v="0"/>
    <x v="0"/>
    <s v="Absent"/>
  </r>
  <r>
    <x v="46"/>
    <x v="0"/>
    <n v="44343"/>
    <n v="55.445872999999999"/>
    <n v="12.200167"/>
    <s v="Køge søndre strand"/>
    <s v="Paralithodes camtschaticus"/>
    <x v="32"/>
    <s v="Invasiv"/>
    <x v="0"/>
    <x v="1"/>
    <x v="1"/>
    <s v="Present_Ct&lt;41"/>
  </r>
  <r>
    <x v="46"/>
    <x v="0"/>
    <n v="44343"/>
    <n v="55.445872999999999"/>
    <n v="12.200167"/>
    <s v="Køge søndre strand"/>
    <s v="Paralithodes camtschaticus"/>
    <x v="32"/>
    <s v="Invasiv"/>
    <x v="0"/>
    <x v="0"/>
    <x v="0"/>
    <s v="Absent"/>
  </r>
  <r>
    <x v="46"/>
    <x v="0"/>
    <n v="44343"/>
    <n v="55.445872999999999"/>
    <n v="12.200167"/>
    <s v="Køge søndre strand"/>
    <s v="Eriocheir sinensis"/>
    <x v="5"/>
    <s v="Invasiv"/>
    <x v="1"/>
    <x v="0"/>
    <x v="0"/>
    <s v="Absent"/>
  </r>
  <r>
    <x v="46"/>
    <x v="0"/>
    <n v="44343"/>
    <n v="55.445872999999999"/>
    <n v="12.200167"/>
    <s v="Køge søndre strand"/>
    <s v="Eriocheir sinensis"/>
    <x v="5"/>
    <s v="Invasiv"/>
    <x v="0"/>
    <x v="0"/>
    <x v="0"/>
    <s v="Absent"/>
  </r>
  <r>
    <x v="46"/>
    <x v="0"/>
    <n v="44343"/>
    <n v="55.445872999999999"/>
    <n v="12.200167"/>
    <s v="Køge søndre strand"/>
    <s v="Rhithropanopeus harrisii"/>
    <x v="6"/>
    <s v="Invasiv"/>
    <x v="0"/>
    <x v="0"/>
    <x v="0"/>
    <s v="Absent"/>
  </r>
  <r>
    <x v="46"/>
    <x v="0"/>
    <n v="44343"/>
    <n v="55.445872999999999"/>
    <n v="12.200167"/>
    <s v="Køge søndre strand"/>
    <s v="Rhithropanopeus harrisii"/>
    <x v="6"/>
    <s v="Invasiv"/>
    <x v="1"/>
    <x v="0"/>
    <x v="0"/>
    <s v="Absent"/>
  </r>
  <r>
    <x v="46"/>
    <x v="0"/>
    <n v="44343"/>
    <n v="55.445872999999999"/>
    <n v="12.200167"/>
    <s v="Køge søndre strand"/>
    <s v="Oncorhyncus gorbuscha"/>
    <x v="7"/>
    <s v="Invasiv"/>
    <x v="0"/>
    <x v="0"/>
    <x v="0"/>
    <s v="Absent"/>
  </r>
  <r>
    <x v="46"/>
    <x v="0"/>
    <n v="44343"/>
    <n v="55.445872999999999"/>
    <n v="12.200167"/>
    <s v="Køge søndre strand"/>
    <s v="Oncorhyncus gorbuscha"/>
    <x v="7"/>
    <s v="Invasiv"/>
    <x v="0"/>
    <x v="0"/>
    <x v="0"/>
    <s v="Absent"/>
  </r>
  <r>
    <x v="46"/>
    <x v="0"/>
    <n v="44343"/>
    <n v="55.445872999999999"/>
    <n v="12.200167"/>
    <s v="Køge søndre strand"/>
    <s v="Acipenser baerii"/>
    <x v="31"/>
    <s v="Invasiv"/>
    <x v="1"/>
    <x v="0"/>
    <x v="0"/>
    <s v="Absent"/>
  </r>
  <r>
    <x v="46"/>
    <x v="0"/>
    <n v="44343"/>
    <n v="55.445872999999999"/>
    <n v="12.200167"/>
    <s v="Køge søndre strand"/>
    <s v="Acipenser baerii"/>
    <x v="31"/>
    <s v="Invasiv"/>
    <x v="1"/>
    <x v="0"/>
    <x v="0"/>
    <s v="Absent"/>
  </r>
  <r>
    <x v="46"/>
    <x v="0"/>
    <n v="44343"/>
    <n v="55.445872999999999"/>
    <n v="12.200167"/>
    <s v="Køge søndre strand"/>
    <s v="Magallana gigas"/>
    <x v="8"/>
    <s v="Invasiv"/>
    <x v="0"/>
    <x v="0"/>
    <x v="0"/>
    <s v="Absent"/>
  </r>
  <r>
    <x v="46"/>
    <x v="0"/>
    <n v="44343"/>
    <n v="55.445872999999999"/>
    <n v="12.200167"/>
    <s v="Køge søndre strand"/>
    <s v="Magallana gigas"/>
    <x v="8"/>
    <s v="Invasiv"/>
    <x v="0"/>
    <x v="0"/>
    <x v="0"/>
    <s v="Absent"/>
  </r>
  <r>
    <x v="46"/>
    <x v="0"/>
    <n v="44343"/>
    <n v="55.445872999999999"/>
    <n v="12.200167"/>
    <s v="Køge søndre strand"/>
    <s v="Neogobius melanostomus"/>
    <x v="9"/>
    <s v="Invasiv"/>
    <x v="0"/>
    <x v="0"/>
    <x v="0"/>
    <s v="Absent"/>
  </r>
  <r>
    <x v="46"/>
    <x v="0"/>
    <n v="44343"/>
    <n v="55.445872999999999"/>
    <n v="12.200167"/>
    <s v="Køge søndre strand"/>
    <s v="Neogobius melanostomus"/>
    <x v="9"/>
    <s v="Invasiv"/>
    <x v="0"/>
    <x v="1"/>
    <x v="1"/>
    <s v="Present_Ct&lt;41"/>
  </r>
  <r>
    <x v="47"/>
    <x v="0"/>
    <n v="44365"/>
    <n v="55.574165000000001"/>
    <n v="11.258705000000001"/>
    <s v="Tissø (Sø)"/>
    <s v="Perca fluviatilis"/>
    <x v="10"/>
    <s v="Almindelig"/>
    <x v="0"/>
    <x v="1"/>
    <x v="1"/>
    <s v="Present_Ct&lt;41"/>
  </r>
  <r>
    <x v="47"/>
    <x v="0"/>
    <n v="44365"/>
    <n v="55.574165000000001"/>
    <n v="11.258705000000001"/>
    <s v="Tissø (Sø)"/>
    <s v="Perca fluviatilis"/>
    <x v="10"/>
    <s v="Almindelig"/>
    <x v="0"/>
    <x v="1"/>
    <x v="1"/>
    <s v="Present_Ct&lt;41"/>
  </r>
  <r>
    <x v="47"/>
    <x v="0"/>
    <n v="44365"/>
    <n v="55.574165000000001"/>
    <n v="11.258705000000001"/>
    <s v="Tissø (Sø)"/>
    <s v="Rutilus rutilus"/>
    <x v="11"/>
    <s v="Almindelig"/>
    <x v="0"/>
    <x v="1"/>
    <x v="1"/>
    <s v="Present_Ct&lt;41"/>
  </r>
  <r>
    <x v="47"/>
    <x v="0"/>
    <n v="44365"/>
    <n v="55.574165000000001"/>
    <n v="11.258705000000001"/>
    <s v="Tissø (Sø)"/>
    <s v="Rutilus rutilus"/>
    <x v="11"/>
    <s v="Almindelig"/>
    <x v="0"/>
    <x v="1"/>
    <x v="1"/>
    <s v="Present_Ct&lt;41"/>
  </r>
  <r>
    <x v="47"/>
    <x v="0"/>
    <n v="44365"/>
    <n v="55.574165000000001"/>
    <n v="11.258705000000001"/>
    <s v="Tissø (Sø)"/>
    <s v="Abramis brama"/>
    <x v="33"/>
    <s v="Almindelig"/>
    <x v="0"/>
    <x v="0"/>
    <x v="0"/>
    <s v="Absent"/>
  </r>
  <r>
    <x v="47"/>
    <x v="0"/>
    <n v="44365"/>
    <n v="55.574165000000001"/>
    <n v="11.258705000000001"/>
    <s v="Tissø (Sø)"/>
    <s v="Abramis brama"/>
    <x v="33"/>
    <s v="Almindelig"/>
    <x v="1"/>
    <x v="0"/>
    <x v="0"/>
    <s v="Absent"/>
  </r>
  <r>
    <x v="47"/>
    <x v="0"/>
    <n v="44365"/>
    <n v="55.574165000000001"/>
    <n v="11.258705000000001"/>
    <s v="Tissø (Sø)"/>
    <s v="Esox lucius"/>
    <x v="20"/>
    <s v="Almindelig"/>
    <x v="0"/>
    <x v="1"/>
    <x v="1"/>
    <s v="Present_Ct&lt;41"/>
  </r>
  <r>
    <x v="47"/>
    <x v="0"/>
    <n v="44365"/>
    <n v="55.574165000000001"/>
    <n v="11.258705000000001"/>
    <s v="Tissø (Sø)"/>
    <s v="Esox lucius"/>
    <x v="20"/>
    <s v="Almindelig"/>
    <x v="0"/>
    <x v="1"/>
    <x v="1"/>
    <s v="Present_Ct&lt;41"/>
  </r>
  <r>
    <x v="47"/>
    <x v="0"/>
    <n v="44365"/>
    <n v="55.574165000000001"/>
    <n v="11.258705000000001"/>
    <s v="Tissø (Sø)"/>
    <s v="Cyprinus carpio"/>
    <x v="18"/>
    <s v="Invasiv"/>
    <x v="1"/>
    <x v="0"/>
    <x v="0"/>
    <s v="Absent"/>
  </r>
  <r>
    <x v="47"/>
    <x v="0"/>
    <n v="44365"/>
    <n v="55.574165000000001"/>
    <n v="11.258705000000001"/>
    <s v="Tissø (Sø)"/>
    <s v="Cyprinus carpio"/>
    <x v="18"/>
    <s v="Invasiv"/>
    <x v="1"/>
    <x v="0"/>
    <x v="0"/>
    <s v="Absent"/>
  </r>
  <r>
    <x v="47"/>
    <x v="0"/>
    <n v="44365"/>
    <n v="55.574165000000001"/>
    <n v="11.258705000000001"/>
    <s v="Tissø (Sø)"/>
    <s v="Carassius auratus"/>
    <x v="21"/>
    <s v="Invasiv"/>
    <x v="1"/>
    <x v="0"/>
    <x v="0"/>
    <s v="Absent"/>
  </r>
  <r>
    <x v="47"/>
    <x v="0"/>
    <n v="44365"/>
    <n v="55.574165000000001"/>
    <n v="11.258705000000001"/>
    <s v="Tissø (Sø)"/>
    <s v="Carassius auratus"/>
    <x v="21"/>
    <s v="Invasiv"/>
    <x v="1"/>
    <x v="0"/>
    <x v="0"/>
    <s v="Absent"/>
  </r>
  <r>
    <x v="47"/>
    <x v="0"/>
    <n v="44365"/>
    <n v="55.574165000000001"/>
    <n v="11.258705000000001"/>
    <s v="Tissø (Sø)"/>
    <s v="Cobitis taenia"/>
    <x v="34"/>
    <s v="Sjælden"/>
    <x v="1"/>
    <x v="0"/>
    <x v="0"/>
    <s v="Absent"/>
  </r>
  <r>
    <x v="47"/>
    <x v="0"/>
    <n v="44365"/>
    <n v="55.574165000000001"/>
    <n v="11.258705000000001"/>
    <s v="Tissø (Sø)"/>
    <s v="Cobitis taenia"/>
    <x v="34"/>
    <s v="Sjælden"/>
    <x v="0"/>
    <x v="0"/>
    <x v="0"/>
    <s v="Absent"/>
  </r>
  <r>
    <x v="47"/>
    <x v="0"/>
    <n v="44365"/>
    <n v="55.574165000000001"/>
    <n v="11.258705000000001"/>
    <s v="Tissø (Sø)"/>
    <s v="Astacus astacus"/>
    <x v="15"/>
    <s v="Almindelig"/>
    <x v="0"/>
    <x v="0"/>
    <x v="0"/>
    <s v="Absent"/>
  </r>
  <r>
    <x v="47"/>
    <x v="0"/>
    <n v="44365"/>
    <n v="55.574165000000001"/>
    <n v="11.258705000000001"/>
    <s v="Tissø (Sø)"/>
    <s v="Astacus astacus"/>
    <x v="15"/>
    <s v="Almindelig"/>
    <x v="0"/>
    <x v="0"/>
    <x v="0"/>
    <s v="Absent"/>
  </r>
  <r>
    <x v="47"/>
    <x v="0"/>
    <n v="44365"/>
    <n v="55.574165000000001"/>
    <n v="11.258705000000001"/>
    <s v="Tissø (Sø)"/>
    <s v="Pacifastacus leniusculus"/>
    <x v="16"/>
    <s v="Invasiv"/>
    <x v="1"/>
    <x v="0"/>
    <x v="0"/>
    <s v="Absent"/>
  </r>
  <r>
    <x v="47"/>
    <x v="0"/>
    <n v="44365"/>
    <n v="55.574165000000001"/>
    <n v="11.258705000000001"/>
    <s v="Tissø (Sø)"/>
    <s v="Pacifastacus leniusculus"/>
    <x v="16"/>
    <s v="Invasiv"/>
    <x v="0"/>
    <x v="0"/>
    <x v="0"/>
    <s v="Absent"/>
  </r>
  <r>
    <x v="47"/>
    <x v="0"/>
    <n v="44365"/>
    <n v="55.574165000000001"/>
    <n v="11.258705000000001"/>
    <s v="Tissø (Sø)"/>
    <s v="Astacus leptodactylus"/>
    <x v="17"/>
    <s v="Invasiv"/>
    <x v="1"/>
    <x v="1"/>
    <x v="0"/>
    <s v="Present_Ct&gt;41"/>
  </r>
  <r>
    <x v="47"/>
    <x v="0"/>
    <n v="44365"/>
    <n v="55.574165000000001"/>
    <n v="11.258705000000001"/>
    <s v="Tissø (Sø)"/>
    <s v="Astacus leptodactylus"/>
    <x v="17"/>
    <s v="Invasiv"/>
    <x v="0"/>
    <x v="0"/>
    <x v="0"/>
    <s v="Absent"/>
  </r>
  <r>
    <x v="47"/>
    <x v="0"/>
    <n v="44365"/>
    <n v="55.574165000000001"/>
    <n v="11.258705000000001"/>
    <s v="Tissø (Sø)"/>
    <s v="Eriocheir sinensis"/>
    <x v="5"/>
    <s v="Invasiv"/>
    <x v="0"/>
    <x v="0"/>
    <x v="0"/>
    <s v="Absent"/>
  </r>
  <r>
    <x v="47"/>
    <x v="0"/>
    <n v="44365"/>
    <n v="55.574165000000001"/>
    <n v="11.258705000000001"/>
    <s v="Tissø (Sø)"/>
    <s v="Eriocheir sinensis"/>
    <x v="5"/>
    <s v="Invasiv"/>
    <x v="0"/>
    <x v="0"/>
    <x v="0"/>
    <s v="Absent"/>
  </r>
  <r>
    <x v="47"/>
    <x v="0"/>
    <n v="44365"/>
    <n v="55.574165000000001"/>
    <n v="11.258705000000001"/>
    <s v="Tissø (Sø)"/>
    <s v="Dytiscus latissimus"/>
    <x v="22"/>
    <s v="Sjælden"/>
    <x v="1"/>
    <x v="0"/>
    <x v="0"/>
    <s v="Absent"/>
  </r>
  <r>
    <x v="47"/>
    <x v="0"/>
    <n v="44365"/>
    <n v="55.574165000000001"/>
    <n v="11.258705000000001"/>
    <s v="Tissø (Sø)"/>
    <s v="Dytiscus latissimus"/>
    <x v="22"/>
    <s v="Sjælden"/>
    <x v="0"/>
    <x v="0"/>
    <x v="0"/>
    <s v="Absent"/>
  </r>
  <r>
    <x v="48"/>
    <x v="0"/>
    <n v="44331"/>
    <n v="56.0486"/>
    <n v="9.8437900000000003"/>
    <s v="Mossø"/>
    <s v="Perca fluviatilis"/>
    <x v="10"/>
    <s v="Almindelig"/>
    <x v="0"/>
    <x v="1"/>
    <x v="1"/>
    <s v="Present_Ct&lt;41"/>
  </r>
  <r>
    <x v="48"/>
    <x v="0"/>
    <n v="44331"/>
    <n v="56.0486"/>
    <n v="9.8437900000000003"/>
    <s v="Mossø"/>
    <s v="Perca fluviatilis"/>
    <x v="10"/>
    <s v="Almindelig"/>
    <x v="0"/>
    <x v="1"/>
    <x v="0"/>
    <s v="Present_Ct&gt;41"/>
  </r>
  <r>
    <x v="48"/>
    <x v="0"/>
    <n v="44331"/>
    <n v="56.0486"/>
    <n v="9.8437900000000003"/>
    <s v="Mossø"/>
    <s v="Rutilus rutilus"/>
    <x v="11"/>
    <s v="Almindelig"/>
    <x v="0"/>
    <x v="1"/>
    <x v="1"/>
    <s v="Present_Ct&lt;41"/>
  </r>
  <r>
    <x v="48"/>
    <x v="0"/>
    <n v="44331"/>
    <n v="56.0486"/>
    <n v="9.8437900000000003"/>
    <s v="Mossø"/>
    <s v="Rutilus rutilus"/>
    <x v="11"/>
    <s v="Almindelig"/>
    <x v="0"/>
    <x v="1"/>
    <x v="1"/>
    <s v="Present_Ct&lt;41"/>
  </r>
  <r>
    <x v="48"/>
    <x v="0"/>
    <n v="44331"/>
    <n v="56.0486"/>
    <n v="9.8437900000000003"/>
    <s v="Mossø"/>
    <s v="Abramis brama"/>
    <x v="33"/>
    <s v="Almindelig"/>
    <x v="1"/>
    <x v="1"/>
    <x v="1"/>
    <s v="Present_Ct&lt;41"/>
  </r>
  <r>
    <x v="48"/>
    <x v="0"/>
    <n v="44331"/>
    <n v="56.0486"/>
    <n v="9.8437900000000003"/>
    <s v="Mossø"/>
    <s v="Abramis brama"/>
    <x v="33"/>
    <s v="Almindelig"/>
    <x v="0"/>
    <x v="1"/>
    <x v="1"/>
    <s v="Present_Ct&lt;41"/>
  </r>
  <r>
    <x v="48"/>
    <x v="0"/>
    <n v="44331"/>
    <n v="56.0486"/>
    <n v="9.8437900000000003"/>
    <s v="Mossø"/>
    <s v="Esox lucius"/>
    <x v="20"/>
    <s v="Almindelig"/>
    <x v="0"/>
    <x v="1"/>
    <x v="1"/>
    <s v="Present_Ct&lt;41"/>
  </r>
  <r>
    <x v="48"/>
    <x v="0"/>
    <n v="44331"/>
    <n v="56.0486"/>
    <n v="9.8437900000000003"/>
    <s v="Mossø"/>
    <s v="Esox lucius"/>
    <x v="20"/>
    <s v="Almindelig"/>
    <x v="0"/>
    <x v="1"/>
    <x v="1"/>
    <s v="Present_Ct&lt;41"/>
  </r>
  <r>
    <x v="48"/>
    <x v="0"/>
    <n v="44331"/>
    <n v="56.0486"/>
    <n v="9.8437900000000003"/>
    <s v="Mossø"/>
    <s v="Cyprinus carpio"/>
    <x v="18"/>
    <s v="Invasiv"/>
    <x v="1"/>
    <x v="0"/>
    <x v="0"/>
    <s v="Absent"/>
  </r>
  <r>
    <x v="48"/>
    <x v="0"/>
    <n v="44331"/>
    <n v="56.0486"/>
    <n v="9.8437900000000003"/>
    <s v="Mossø"/>
    <s v="Cyprinus carpio"/>
    <x v="18"/>
    <s v="Invasiv"/>
    <x v="1"/>
    <x v="0"/>
    <x v="0"/>
    <s v="Absent"/>
  </r>
  <r>
    <x v="48"/>
    <x v="0"/>
    <n v="44331"/>
    <n v="56.0486"/>
    <n v="9.8437900000000003"/>
    <s v="Mossø"/>
    <s v="Carassius auratus"/>
    <x v="21"/>
    <s v="Invasiv"/>
    <x v="0"/>
    <x v="0"/>
    <x v="0"/>
    <s v="Absent"/>
  </r>
  <r>
    <x v="48"/>
    <x v="0"/>
    <n v="44331"/>
    <n v="56.0486"/>
    <n v="9.8437900000000003"/>
    <s v="Mossø"/>
    <s v="Carassius auratus"/>
    <x v="21"/>
    <s v="Invasiv"/>
    <x v="1"/>
    <x v="0"/>
    <x v="0"/>
    <s v="Absent"/>
  </r>
  <r>
    <x v="48"/>
    <x v="0"/>
    <n v="44331"/>
    <n v="56.0486"/>
    <n v="9.8437900000000003"/>
    <s v="Mossø"/>
    <s v="Cobitis taenia"/>
    <x v="34"/>
    <s v="Sjælden"/>
    <x v="1"/>
    <x v="0"/>
    <x v="0"/>
    <s v="Absent"/>
  </r>
  <r>
    <x v="48"/>
    <x v="0"/>
    <n v="44331"/>
    <n v="56.0486"/>
    <n v="9.8437900000000003"/>
    <s v="Mossø"/>
    <s v="Cobitis taenia"/>
    <x v="34"/>
    <s v="Sjælden"/>
    <x v="0"/>
    <x v="0"/>
    <x v="0"/>
    <s v="Absent"/>
  </r>
  <r>
    <x v="48"/>
    <x v="0"/>
    <n v="44331"/>
    <n v="56.0486"/>
    <n v="9.8437900000000003"/>
    <s v="Mossø"/>
    <s v="Astacus astacus"/>
    <x v="15"/>
    <s v="Almindelig"/>
    <x v="0"/>
    <x v="0"/>
    <x v="0"/>
    <s v="Absent"/>
  </r>
  <r>
    <x v="48"/>
    <x v="0"/>
    <n v="44331"/>
    <n v="56.0486"/>
    <n v="9.8437900000000003"/>
    <s v="Mossø"/>
    <s v="Astacus astacus"/>
    <x v="15"/>
    <s v="Almindelig"/>
    <x v="0"/>
    <x v="0"/>
    <x v="0"/>
    <s v="Absent"/>
  </r>
  <r>
    <x v="48"/>
    <x v="0"/>
    <n v="44331"/>
    <n v="56.0486"/>
    <n v="9.8437900000000003"/>
    <s v="Mossø"/>
    <s v="Pacifastacus leniusculus"/>
    <x v="16"/>
    <s v="Invasiv"/>
    <x v="0"/>
    <x v="0"/>
    <x v="0"/>
    <s v="Absent"/>
  </r>
  <r>
    <x v="48"/>
    <x v="0"/>
    <n v="44331"/>
    <n v="56.0486"/>
    <n v="9.8437900000000003"/>
    <s v="Mossø"/>
    <s v="Pacifastacus leniusculus"/>
    <x v="16"/>
    <s v="Invasiv"/>
    <x v="1"/>
    <x v="0"/>
    <x v="0"/>
    <s v="Absent"/>
  </r>
  <r>
    <x v="48"/>
    <x v="0"/>
    <n v="44331"/>
    <n v="56.0486"/>
    <n v="9.8437900000000003"/>
    <s v="Mossø"/>
    <s v="Astacus leptodactylus"/>
    <x v="17"/>
    <s v="Invasiv"/>
    <x v="1"/>
    <x v="0"/>
    <x v="0"/>
    <s v="Absent"/>
  </r>
  <r>
    <x v="48"/>
    <x v="0"/>
    <n v="44331"/>
    <n v="56.0486"/>
    <n v="9.8437900000000003"/>
    <s v="Mossø"/>
    <s v="Astacus leptodactylus"/>
    <x v="17"/>
    <s v="Invasiv"/>
    <x v="1"/>
    <x v="0"/>
    <x v="0"/>
    <s v="Absent"/>
  </r>
  <r>
    <x v="48"/>
    <x v="0"/>
    <n v="44331"/>
    <n v="56.0486"/>
    <n v="9.8437900000000003"/>
    <s v="Mossø"/>
    <s v="Eriocheir sinensis"/>
    <x v="5"/>
    <s v="Invasiv"/>
    <x v="0"/>
    <x v="0"/>
    <x v="0"/>
    <s v="Absent"/>
  </r>
  <r>
    <x v="48"/>
    <x v="0"/>
    <n v="44331"/>
    <n v="56.0486"/>
    <n v="9.8437900000000003"/>
    <s v="Mossø"/>
    <s v="Eriocheir sinensis"/>
    <x v="5"/>
    <s v="Invasiv"/>
    <x v="0"/>
    <x v="0"/>
    <x v="0"/>
    <s v="Absent"/>
  </r>
  <r>
    <x v="48"/>
    <x v="0"/>
    <n v="44331"/>
    <n v="56.0486"/>
    <n v="9.8437900000000003"/>
    <s v="Mossø"/>
    <s v="Dytiscus latissimus"/>
    <x v="22"/>
    <s v="Sjælden"/>
    <x v="1"/>
    <x v="0"/>
    <x v="0"/>
    <s v="Absent"/>
  </r>
  <r>
    <x v="48"/>
    <x v="0"/>
    <n v="44331"/>
    <n v="56.0486"/>
    <n v="9.8437900000000003"/>
    <s v="Mossø"/>
    <s v="Dytiscus latissimus"/>
    <x v="22"/>
    <s v="Sjælden"/>
    <x v="1"/>
    <x v="0"/>
    <x v="0"/>
    <s v="Absent"/>
  </r>
  <r>
    <x v="49"/>
    <x v="0"/>
    <s v="18-05-2021"/>
    <n v="55.738056"/>
    <n v="10.881389"/>
    <s v="Røsnæs"/>
    <s v="Platichthys flesus"/>
    <x v="0"/>
    <s v="Almindelig"/>
    <x v="0"/>
    <x v="0"/>
    <x v="0"/>
    <s v="Absent"/>
  </r>
  <r>
    <x v="49"/>
    <x v="0"/>
    <s v="18-05-2021"/>
    <n v="55.738056"/>
    <n v="10.881389"/>
    <s v="Røsnæs"/>
    <s v="Platichthys flesus"/>
    <x v="0"/>
    <s v="Almindelig"/>
    <x v="0"/>
    <x v="1"/>
    <x v="1"/>
    <s v="Present_Ct&lt;41"/>
  </r>
  <r>
    <x v="49"/>
    <x v="0"/>
    <s v="18-05-2021"/>
    <n v="55.738056"/>
    <n v="10.881389"/>
    <s v="Røsnæs"/>
    <s v="Gadus morhua"/>
    <x v="1"/>
    <s v="Almindelig"/>
    <x v="0"/>
    <x v="0"/>
    <x v="0"/>
    <s v="Absent"/>
  </r>
  <r>
    <x v="49"/>
    <x v="0"/>
    <s v="18-05-2021"/>
    <n v="55.738056"/>
    <n v="10.881389"/>
    <s v="Røsnæs"/>
    <s v="Gadus morhua"/>
    <x v="1"/>
    <s v="Almindelig"/>
    <x v="1"/>
    <x v="1"/>
    <x v="1"/>
    <s v="Present_Ct&lt;41"/>
  </r>
  <r>
    <x v="49"/>
    <x v="0"/>
    <s v="18-05-2021"/>
    <n v="55.738056"/>
    <n v="10.881389"/>
    <s v="Røsnæs"/>
    <s v="Mya arenaria"/>
    <x v="2"/>
    <s v="Almindelig"/>
    <x v="1"/>
    <x v="1"/>
    <x v="1"/>
    <s v="Present_Ct&lt;41"/>
  </r>
  <r>
    <x v="49"/>
    <x v="0"/>
    <s v="18-05-2021"/>
    <n v="55.738056"/>
    <n v="10.881389"/>
    <s v="Røsnæs"/>
    <s v="Mya arenaria"/>
    <x v="2"/>
    <s v="Almindelig"/>
    <x v="0"/>
    <x v="0"/>
    <x v="0"/>
    <s v="Absent"/>
  </r>
  <r>
    <x v="49"/>
    <x v="0"/>
    <s v="18-05-2021"/>
    <n v="55.738056"/>
    <n v="10.881389"/>
    <s v="Røsnæs"/>
    <s v="Mnemiopsis leidyi"/>
    <x v="3"/>
    <s v="Invasiv"/>
    <x v="0"/>
    <x v="0"/>
    <x v="0"/>
    <s v="Absent"/>
  </r>
  <r>
    <x v="49"/>
    <x v="0"/>
    <s v="18-05-2021"/>
    <n v="55.738056"/>
    <n v="10.881389"/>
    <s v="Røsnæs"/>
    <s v="Mnemiopsis leidyi"/>
    <x v="3"/>
    <s v="Invasiv"/>
    <x v="1"/>
    <x v="0"/>
    <x v="0"/>
    <s v="Absent"/>
  </r>
  <r>
    <x v="49"/>
    <x v="0"/>
    <s v="18-05-2021"/>
    <n v="55.738056"/>
    <n v="10.881389"/>
    <s v="Røsnæs"/>
    <s v="Homarus americanus"/>
    <x v="4"/>
    <s v="Invasiv"/>
    <x v="1"/>
    <x v="1"/>
    <x v="1"/>
    <s v="Present_Ct&lt;41"/>
  </r>
  <r>
    <x v="49"/>
    <x v="0"/>
    <s v="18-05-2021"/>
    <n v="55.738056"/>
    <n v="10.881389"/>
    <s v="Røsnæs"/>
    <s v="Homarus americanus"/>
    <x v="4"/>
    <s v="Invasiv"/>
    <x v="0"/>
    <x v="0"/>
    <x v="0"/>
    <s v="Absent"/>
  </r>
  <r>
    <x v="49"/>
    <x v="0"/>
    <s v="18-05-2021"/>
    <n v="55.738056"/>
    <n v="10.881389"/>
    <s v="Røsnæs"/>
    <s v="Paralithodes camtschaticus"/>
    <x v="32"/>
    <s v="Invasiv"/>
    <x v="0"/>
    <x v="0"/>
    <x v="0"/>
    <s v="Absent"/>
  </r>
  <r>
    <x v="49"/>
    <x v="0"/>
    <s v="18-05-2021"/>
    <n v="55.738056"/>
    <n v="10.881389"/>
    <s v="Røsnæs"/>
    <s v="Paralithodes camtschaticus"/>
    <x v="32"/>
    <s v="Invasiv"/>
    <x v="0"/>
    <x v="1"/>
    <x v="0"/>
    <s v="Present_Ct&gt;41"/>
  </r>
  <r>
    <x v="49"/>
    <x v="0"/>
    <s v="18-05-2021"/>
    <n v="55.738056"/>
    <n v="10.881389"/>
    <s v="Røsnæs"/>
    <s v="Eriocheir sinensis"/>
    <x v="5"/>
    <s v="Invasiv"/>
    <x v="0"/>
    <x v="0"/>
    <x v="0"/>
    <s v="Absent"/>
  </r>
  <r>
    <x v="49"/>
    <x v="0"/>
    <s v="18-05-2021"/>
    <n v="55.738056"/>
    <n v="10.881389"/>
    <s v="Røsnæs"/>
    <s v="Eriocheir sinensis"/>
    <x v="5"/>
    <s v="Invasiv"/>
    <x v="1"/>
    <x v="0"/>
    <x v="0"/>
    <s v="Absent"/>
  </r>
  <r>
    <x v="49"/>
    <x v="0"/>
    <s v="18-05-2021"/>
    <n v="55.738056"/>
    <n v="10.881389"/>
    <s v="Røsnæs"/>
    <s v="Rhithropanopeus harrisii"/>
    <x v="6"/>
    <s v="Invasiv"/>
    <x v="0"/>
    <x v="0"/>
    <x v="0"/>
    <s v="Absent"/>
  </r>
  <r>
    <x v="49"/>
    <x v="0"/>
    <s v="18-05-2021"/>
    <n v="55.738056"/>
    <n v="10.881389"/>
    <s v="Røsnæs"/>
    <s v="Rhithropanopeus harrisii"/>
    <x v="6"/>
    <s v="Invasiv"/>
    <x v="0"/>
    <x v="0"/>
    <x v="0"/>
    <s v="Absent"/>
  </r>
  <r>
    <x v="49"/>
    <x v="0"/>
    <s v="18-05-2021"/>
    <n v="55.738056"/>
    <n v="10.881389"/>
    <s v="Røsnæs"/>
    <s v="Oncorhyncus gorbuscha"/>
    <x v="7"/>
    <s v="Invasiv"/>
    <x v="0"/>
    <x v="0"/>
    <x v="0"/>
    <s v="Absent"/>
  </r>
  <r>
    <x v="49"/>
    <x v="0"/>
    <s v="18-05-2021"/>
    <n v="55.738056"/>
    <n v="10.881389"/>
    <s v="Røsnæs"/>
    <s v="Oncorhyncus gorbuscha"/>
    <x v="7"/>
    <s v="Invasiv"/>
    <x v="0"/>
    <x v="1"/>
    <x v="1"/>
    <s v="Present_Ct&lt;41"/>
  </r>
  <r>
    <x v="49"/>
    <x v="0"/>
    <s v="18-05-2021"/>
    <n v="55.738056"/>
    <n v="10.881389"/>
    <s v="Røsnæs"/>
    <s v="Thunnus Thynnus"/>
    <x v="35"/>
    <s v="Sjælden"/>
    <x v="1"/>
    <x v="1"/>
    <x v="1"/>
    <s v="Present_Ct&lt;41"/>
  </r>
  <r>
    <x v="49"/>
    <x v="0"/>
    <s v="18-05-2021"/>
    <n v="55.738056"/>
    <n v="10.881389"/>
    <s v="Røsnæs"/>
    <s v="Thunnus Thynnus"/>
    <x v="35"/>
    <s v="Sjælden"/>
    <x v="1"/>
    <x v="1"/>
    <x v="0"/>
    <s v="Present_Ct&gt;41"/>
  </r>
  <r>
    <x v="49"/>
    <x v="0"/>
    <s v="18-05-2021"/>
    <n v="55.738056"/>
    <n v="10.881389"/>
    <s v="Røsnæs"/>
    <s v="Magallana gigas"/>
    <x v="8"/>
    <s v="Invasiv"/>
    <x v="0"/>
    <x v="0"/>
    <x v="0"/>
    <s v="Absent"/>
  </r>
  <r>
    <x v="49"/>
    <x v="0"/>
    <s v="18-05-2021"/>
    <n v="55.738056"/>
    <n v="10.881389"/>
    <s v="Røsnæs"/>
    <s v="Magallana gigas"/>
    <x v="8"/>
    <s v="Invasiv"/>
    <x v="0"/>
    <x v="1"/>
    <x v="1"/>
    <s v="Present_Ct&lt;41"/>
  </r>
  <r>
    <x v="49"/>
    <x v="0"/>
    <s v="18-05-2021"/>
    <n v="55.738056"/>
    <n v="10.881389"/>
    <s v="Røsnæs"/>
    <s v="Neogobius melanostomus"/>
    <x v="9"/>
    <s v="Invasiv"/>
    <x v="0"/>
    <x v="0"/>
    <x v="0"/>
    <s v="Absent"/>
  </r>
  <r>
    <x v="49"/>
    <x v="0"/>
    <s v="18-05-2021"/>
    <n v="55.738056"/>
    <n v="10.881389"/>
    <s v="Røsnæs"/>
    <s v="Neogobius melanostomus"/>
    <x v="9"/>
    <s v="Invasiv"/>
    <x v="0"/>
    <x v="0"/>
    <x v="0"/>
    <s v="Absent"/>
  </r>
  <r>
    <x v="50"/>
    <x v="0"/>
    <s v="16-05-2021"/>
    <n v="57.0566478"/>
    <n v="10.381217100000001"/>
    <s v="Hou"/>
    <s v="Platichthys flesus"/>
    <x v="0"/>
    <s v="Almindelig"/>
    <x v="0"/>
    <x v="1"/>
    <x v="1"/>
    <s v="Present_Ct&lt;41"/>
  </r>
  <r>
    <x v="50"/>
    <x v="0"/>
    <s v="16-05-2021"/>
    <n v="57.0566478"/>
    <n v="10.381217100000001"/>
    <s v="Hou"/>
    <s v="Platichthys flesus"/>
    <x v="0"/>
    <s v="Almindelig"/>
    <x v="0"/>
    <x v="1"/>
    <x v="1"/>
    <s v="Present_Ct&lt;41"/>
  </r>
  <r>
    <x v="50"/>
    <x v="0"/>
    <s v="16-05-2021"/>
    <n v="57.0566478"/>
    <n v="10.381217100000001"/>
    <s v="Hou"/>
    <s v="Gadus morhua"/>
    <x v="1"/>
    <s v="Almindelig"/>
    <x v="0"/>
    <x v="0"/>
    <x v="0"/>
    <s v="Absent"/>
  </r>
  <r>
    <x v="50"/>
    <x v="0"/>
    <s v="16-05-2021"/>
    <n v="57.0566478"/>
    <n v="10.381217100000001"/>
    <s v="Hou"/>
    <s v="Gadus morhua"/>
    <x v="1"/>
    <s v="Almindelig"/>
    <x v="0"/>
    <x v="0"/>
    <x v="0"/>
    <s v="Absent"/>
  </r>
  <r>
    <x v="50"/>
    <x v="0"/>
    <s v="16-05-2021"/>
    <n v="57.0566478"/>
    <n v="10.381217100000001"/>
    <s v="Hou"/>
    <s v="Mya arenaria"/>
    <x v="2"/>
    <s v="Almindelig"/>
    <x v="0"/>
    <x v="1"/>
    <x v="1"/>
    <s v="Present_Ct&lt;41"/>
  </r>
  <r>
    <x v="50"/>
    <x v="0"/>
    <s v="16-05-2021"/>
    <n v="57.0566478"/>
    <n v="10.381217100000001"/>
    <s v="Hou"/>
    <s v="Mya arenaria"/>
    <x v="2"/>
    <s v="Almindelig"/>
    <x v="0"/>
    <x v="1"/>
    <x v="1"/>
    <s v="Present_Ct&lt;41"/>
  </r>
  <r>
    <x v="50"/>
    <x v="0"/>
    <s v="16-05-2021"/>
    <n v="57.0566478"/>
    <n v="10.381217100000001"/>
    <s v="Hou"/>
    <s v="Mnemiopsis leidyi"/>
    <x v="3"/>
    <s v="Invasiv"/>
    <x v="0"/>
    <x v="1"/>
    <x v="1"/>
    <s v="Present_Ct&lt;41"/>
  </r>
  <r>
    <x v="50"/>
    <x v="0"/>
    <s v="16-05-2021"/>
    <n v="57.0566478"/>
    <n v="10.381217100000001"/>
    <s v="Hou"/>
    <s v="Mnemiopsis leidyi"/>
    <x v="3"/>
    <s v="Invasiv"/>
    <x v="0"/>
    <x v="1"/>
    <x v="1"/>
    <s v="Present_Ct&lt;41"/>
  </r>
  <r>
    <x v="50"/>
    <x v="0"/>
    <s v="16-05-2021"/>
    <n v="57.0566478"/>
    <n v="10.381217100000001"/>
    <s v="Hou"/>
    <s v="Homarus americanus"/>
    <x v="4"/>
    <s v="Invasiv"/>
    <x v="0"/>
    <x v="0"/>
    <x v="0"/>
    <s v="Absent"/>
  </r>
  <r>
    <x v="50"/>
    <x v="0"/>
    <s v="16-05-2021"/>
    <n v="57.0566478"/>
    <n v="10.381217100000001"/>
    <s v="Hou"/>
    <s v="Homarus americanus"/>
    <x v="4"/>
    <s v="Invasiv"/>
    <x v="0"/>
    <x v="0"/>
    <x v="0"/>
    <s v="Absent"/>
  </r>
  <r>
    <x v="50"/>
    <x v="0"/>
    <s v="16-05-2021"/>
    <n v="57.0566478"/>
    <n v="10.381217100000001"/>
    <s v="Hou"/>
    <s v="Paralithodes camtschaticus"/>
    <x v="32"/>
    <s v="Invasiv"/>
    <x v="0"/>
    <x v="1"/>
    <x v="0"/>
    <s v="Present_Ct&gt;41"/>
  </r>
  <r>
    <x v="50"/>
    <x v="0"/>
    <s v="16-05-2021"/>
    <n v="57.0566478"/>
    <n v="10.381217100000001"/>
    <s v="Hou"/>
    <s v="Paralithodes camtschaticus"/>
    <x v="32"/>
    <s v="Invasiv"/>
    <x v="0"/>
    <x v="1"/>
    <x v="0"/>
    <s v="Present_Ct&gt;41"/>
  </r>
  <r>
    <x v="50"/>
    <x v="0"/>
    <s v="16-05-2021"/>
    <n v="57.0566478"/>
    <n v="10.381217100000001"/>
    <s v="Hou"/>
    <s v="Eriocheir sinensis"/>
    <x v="5"/>
    <s v="Invasiv"/>
    <x v="1"/>
    <x v="0"/>
    <x v="0"/>
    <s v="Absent"/>
  </r>
  <r>
    <x v="50"/>
    <x v="0"/>
    <s v="16-05-2021"/>
    <n v="57.0566478"/>
    <n v="10.381217100000001"/>
    <s v="Hou"/>
    <s v="Eriocheir sinensis"/>
    <x v="5"/>
    <s v="Invasiv"/>
    <x v="0"/>
    <x v="0"/>
    <x v="0"/>
    <s v="Absent"/>
  </r>
  <r>
    <x v="50"/>
    <x v="0"/>
    <s v="16-05-2021"/>
    <n v="57.0566478"/>
    <n v="10.381217100000001"/>
    <s v="Hou"/>
    <s v="Rhithropanopeus harrisii"/>
    <x v="6"/>
    <s v="Invasiv"/>
    <x v="1"/>
    <x v="0"/>
    <x v="0"/>
    <s v="Absent"/>
  </r>
  <r>
    <x v="50"/>
    <x v="0"/>
    <s v="16-05-2021"/>
    <n v="57.0566478"/>
    <n v="10.381217100000001"/>
    <s v="Hou"/>
    <s v="Rhithropanopeus harrisii"/>
    <x v="6"/>
    <s v="Invasiv"/>
    <x v="0"/>
    <x v="0"/>
    <x v="0"/>
    <s v="Absent"/>
  </r>
  <r>
    <x v="50"/>
    <x v="0"/>
    <s v="16-05-2021"/>
    <n v="57.0566478"/>
    <n v="10.381217100000001"/>
    <s v="Hou"/>
    <s v="Oncorhyncus gorbuscha"/>
    <x v="7"/>
    <s v="Invasiv"/>
    <x v="0"/>
    <x v="0"/>
    <x v="0"/>
    <s v="Absent"/>
  </r>
  <r>
    <x v="50"/>
    <x v="0"/>
    <s v="16-05-2021"/>
    <n v="57.0566478"/>
    <n v="10.381217100000001"/>
    <s v="Hou"/>
    <s v="Oncorhyncus gorbuscha"/>
    <x v="7"/>
    <s v="Invasiv"/>
    <x v="0"/>
    <x v="0"/>
    <x v="0"/>
    <s v="Absent"/>
  </r>
  <r>
    <x v="50"/>
    <x v="0"/>
    <s v="16-05-2021"/>
    <n v="57.0566478"/>
    <n v="10.381217100000001"/>
    <s v="Hou"/>
    <s v="Thunnus Thynnus"/>
    <x v="35"/>
    <s v="Sjælden"/>
    <x v="1"/>
    <x v="1"/>
    <x v="1"/>
    <s v="Present_Ct&lt;41"/>
  </r>
  <r>
    <x v="50"/>
    <x v="0"/>
    <s v="16-05-2021"/>
    <n v="57.0566478"/>
    <n v="10.381217100000001"/>
    <s v="Hou"/>
    <s v="Thunnus Thynnus"/>
    <x v="35"/>
    <s v="Sjælden"/>
    <x v="1"/>
    <x v="1"/>
    <x v="1"/>
    <s v="Present_Ct&lt;41"/>
  </r>
  <r>
    <x v="50"/>
    <x v="0"/>
    <s v="16-05-2021"/>
    <n v="57.0566478"/>
    <n v="10.381217100000001"/>
    <s v="Hou"/>
    <s v="Magallana gigas"/>
    <x v="8"/>
    <s v="Invasiv"/>
    <x v="0"/>
    <x v="0"/>
    <x v="0"/>
    <s v="Absent"/>
  </r>
  <r>
    <x v="50"/>
    <x v="0"/>
    <s v="16-05-2021"/>
    <n v="57.0566478"/>
    <n v="10.381217100000001"/>
    <s v="Hou"/>
    <s v="Magallana gigas"/>
    <x v="8"/>
    <s v="Invasiv"/>
    <x v="0"/>
    <x v="1"/>
    <x v="1"/>
    <s v="Present_Ct&lt;41"/>
  </r>
  <r>
    <x v="50"/>
    <x v="0"/>
    <s v="16-05-2021"/>
    <n v="57.0566478"/>
    <n v="10.381217100000001"/>
    <s v="Hou"/>
    <s v="Neogobius melanostomus"/>
    <x v="9"/>
    <s v="Invasiv"/>
    <x v="0"/>
    <x v="0"/>
    <x v="0"/>
    <s v="Absent"/>
  </r>
  <r>
    <x v="50"/>
    <x v="0"/>
    <s v="16-05-2021"/>
    <n v="57.0566478"/>
    <n v="10.381217100000001"/>
    <s v="Hou"/>
    <s v="Neogobius melanostomus"/>
    <x v="9"/>
    <s v="Invasiv"/>
    <x v="0"/>
    <x v="0"/>
    <x v="0"/>
    <s v="Absent"/>
  </r>
  <r>
    <x v="51"/>
    <x v="0"/>
    <s v="10-05-2021"/>
    <n v="55.119746999999997"/>
    <n v="14.6997915"/>
    <s v="Antionette strand"/>
    <s v="Platichthys flesus"/>
    <x v="0"/>
    <s v="Almindelig"/>
    <x v="0"/>
    <x v="1"/>
    <x v="1"/>
    <s v="Present_Ct&lt;41"/>
  </r>
  <r>
    <x v="51"/>
    <x v="0"/>
    <s v="10-05-2021"/>
    <n v="55.119746999999997"/>
    <n v="14.6997915"/>
    <s v="Antionette strand"/>
    <s v="Platichthys flesus"/>
    <x v="0"/>
    <s v="Almindelig"/>
    <x v="0"/>
    <x v="1"/>
    <x v="1"/>
    <s v="Present_Ct&lt;41"/>
  </r>
  <r>
    <x v="51"/>
    <x v="0"/>
    <s v="10-05-2021"/>
    <n v="55.119746999999997"/>
    <n v="14.6997915"/>
    <s v="Antionette strand"/>
    <s v="Gadus morhua"/>
    <x v="1"/>
    <s v="Almindelig"/>
    <x v="0"/>
    <x v="0"/>
    <x v="0"/>
    <s v="Absent"/>
  </r>
  <r>
    <x v="51"/>
    <x v="0"/>
    <s v="10-05-2021"/>
    <n v="55.119746999999997"/>
    <n v="14.6997915"/>
    <s v="Antionette strand"/>
    <s v="Gadus morhua"/>
    <x v="1"/>
    <s v="Almindelig"/>
    <x v="0"/>
    <x v="1"/>
    <x v="1"/>
    <s v="Present_Ct&lt;41"/>
  </r>
  <r>
    <x v="51"/>
    <x v="0"/>
    <s v="10-05-2021"/>
    <n v="55.119746999999997"/>
    <n v="14.6997915"/>
    <s v="Antionette strand"/>
    <s v="Mya arenaria"/>
    <x v="2"/>
    <s v="Almindelig"/>
    <x v="0"/>
    <x v="1"/>
    <x v="1"/>
    <s v="Present_Ct&lt;41"/>
  </r>
  <r>
    <x v="51"/>
    <x v="0"/>
    <s v="10-05-2021"/>
    <n v="55.119746999999997"/>
    <n v="14.6997915"/>
    <s v="Antionette strand"/>
    <s v="Mya arenaria"/>
    <x v="2"/>
    <s v="Almindelig"/>
    <x v="0"/>
    <x v="0"/>
    <x v="0"/>
    <s v="Absent"/>
  </r>
  <r>
    <x v="51"/>
    <x v="0"/>
    <s v="10-05-2021"/>
    <n v="55.119746999999997"/>
    <n v="14.6997915"/>
    <s v="Antionette strand"/>
    <s v="Mnemiopsis leidyi"/>
    <x v="3"/>
    <s v="Invasiv"/>
    <x v="0"/>
    <x v="0"/>
    <x v="0"/>
    <s v="Absent"/>
  </r>
  <r>
    <x v="51"/>
    <x v="0"/>
    <s v="10-05-2021"/>
    <n v="55.119746999999997"/>
    <n v="14.6997915"/>
    <s v="Antionette strand"/>
    <s v="Mnemiopsis leidyi"/>
    <x v="3"/>
    <s v="Invasiv"/>
    <x v="0"/>
    <x v="0"/>
    <x v="0"/>
    <s v="Absent"/>
  </r>
  <r>
    <x v="51"/>
    <x v="0"/>
    <s v="10-05-2021"/>
    <n v="55.119746999999997"/>
    <n v="14.6997915"/>
    <s v="Antionette strand"/>
    <s v="Homarus americanus"/>
    <x v="4"/>
    <s v="Invasiv"/>
    <x v="0"/>
    <x v="0"/>
    <x v="0"/>
    <s v="Absent"/>
  </r>
  <r>
    <x v="51"/>
    <x v="0"/>
    <s v="10-05-2021"/>
    <n v="55.119746999999997"/>
    <n v="14.6997915"/>
    <s v="Antionette strand"/>
    <s v="Homarus americanus"/>
    <x v="4"/>
    <s v="Invasiv"/>
    <x v="0"/>
    <x v="0"/>
    <x v="0"/>
    <s v="Absent"/>
  </r>
  <r>
    <x v="51"/>
    <x v="0"/>
    <s v="10-05-2021"/>
    <n v="55.119746999999997"/>
    <n v="14.6997915"/>
    <s v="Antionette strand"/>
    <s v="Paralithodes camtschaticus"/>
    <x v="32"/>
    <s v="Invasiv"/>
    <x v="0"/>
    <x v="0"/>
    <x v="0"/>
    <s v="Absent"/>
  </r>
  <r>
    <x v="51"/>
    <x v="0"/>
    <s v="10-05-2021"/>
    <n v="55.119746999999997"/>
    <n v="14.6997915"/>
    <s v="Antionette strand"/>
    <s v="Paralithodes camtschaticus"/>
    <x v="32"/>
    <s v="Invasiv"/>
    <x v="0"/>
    <x v="0"/>
    <x v="0"/>
    <s v="Absent"/>
  </r>
  <r>
    <x v="51"/>
    <x v="0"/>
    <s v="10-05-2021"/>
    <n v="55.119746999999997"/>
    <n v="14.6997915"/>
    <s v="Antionette strand"/>
    <s v="Eriocheir sinensis"/>
    <x v="5"/>
    <s v="Invasiv"/>
    <x v="0"/>
    <x v="0"/>
    <x v="0"/>
    <s v="Absent"/>
  </r>
  <r>
    <x v="51"/>
    <x v="0"/>
    <s v="10-05-2021"/>
    <n v="55.119746999999997"/>
    <n v="14.6997915"/>
    <s v="Antionette strand"/>
    <s v="Eriocheir sinensis"/>
    <x v="5"/>
    <s v="Invasiv"/>
    <x v="0"/>
    <x v="0"/>
    <x v="0"/>
    <s v="Absent"/>
  </r>
  <r>
    <x v="51"/>
    <x v="0"/>
    <s v="10-05-2021"/>
    <n v="55.119746999999997"/>
    <n v="14.6997915"/>
    <s v="Antionette strand"/>
    <s v="Rhithropanopeus harrisii"/>
    <x v="6"/>
    <s v="Invasiv"/>
    <x v="0"/>
    <x v="0"/>
    <x v="0"/>
    <s v="Absent"/>
  </r>
  <r>
    <x v="51"/>
    <x v="0"/>
    <s v="10-05-2021"/>
    <n v="55.119746999999997"/>
    <n v="14.6997915"/>
    <s v="Antionette strand"/>
    <s v="Rhithropanopeus harrisii"/>
    <x v="6"/>
    <s v="Invasiv"/>
    <x v="1"/>
    <x v="0"/>
    <x v="0"/>
    <s v="Absent"/>
  </r>
  <r>
    <x v="51"/>
    <x v="0"/>
    <s v="10-05-2021"/>
    <n v="55.119746999999997"/>
    <n v="14.6997915"/>
    <s v="Antionette strand"/>
    <s v="Oncorhyncus gorbuscha"/>
    <x v="7"/>
    <s v="Invasiv"/>
    <x v="0"/>
    <x v="0"/>
    <x v="0"/>
    <s v="Absent"/>
  </r>
  <r>
    <x v="51"/>
    <x v="0"/>
    <s v="10-05-2021"/>
    <n v="55.119746999999997"/>
    <n v="14.6997915"/>
    <s v="Antionette strand"/>
    <s v="Oncorhyncus gorbuscha"/>
    <x v="7"/>
    <s v="Invasiv"/>
    <x v="0"/>
    <x v="0"/>
    <x v="0"/>
    <s v="Absent"/>
  </r>
  <r>
    <x v="51"/>
    <x v="0"/>
    <s v="10-05-2021"/>
    <n v="55.119746999999997"/>
    <n v="14.6997915"/>
    <s v="Antionette strand"/>
    <s v="Thunnus Thynnus"/>
    <x v="35"/>
    <s v="Sjælden"/>
    <x v="1"/>
    <x v="0"/>
    <x v="0"/>
    <s v="Absent"/>
  </r>
  <r>
    <x v="51"/>
    <x v="0"/>
    <s v="10-05-2021"/>
    <n v="55.119746999999997"/>
    <n v="14.6997915"/>
    <s v="Antionette strand"/>
    <s v="Thunnus Thynnus"/>
    <x v="35"/>
    <s v="Sjælden"/>
    <x v="1"/>
    <x v="0"/>
    <x v="0"/>
    <s v="Absent"/>
  </r>
  <r>
    <x v="51"/>
    <x v="0"/>
    <s v="10-05-2021"/>
    <n v="55.119746999999997"/>
    <n v="14.6997915"/>
    <s v="Antionette strand"/>
    <s v="Magallana gigas"/>
    <x v="8"/>
    <s v="Invasiv"/>
    <x v="1"/>
    <x v="0"/>
    <x v="0"/>
    <s v="Absent"/>
  </r>
  <r>
    <x v="51"/>
    <x v="0"/>
    <s v="10-05-2021"/>
    <n v="55.119746999999997"/>
    <n v="14.6997915"/>
    <s v="Antionette strand"/>
    <s v="Magallana gigas"/>
    <x v="8"/>
    <s v="Invasiv"/>
    <x v="0"/>
    <x v="0"/>
    <x v="0"/>
    <s v="Absent"/>
  </r>
  <r>
    <x v="51"/>
    <x v="0"/>
    <s v="10-05-2021"/>
    <n v="55.119746999999997"/>
    <n v="14.6997915"/>
    <s v="Antionette strand"/>
    <s v="Neogobius melanostomus"/>
    <x v="9"/>
    <s v="Invasiv"/>
    <x v="0"/>
    <x v="0"/>
    <x v="0"/>
    <s v="Absent"/>
  </r>
  <r>
    <x v="51"/>
    <x v="0"/>
    <s v="10-05-2021"/>
    <n v="55.119746999999997"/>
    <n v="14.6997915"/>
    <s v="Antionette strand"/>
    <s v="Neogobius melanostomus"/>
    <x v="9"/>
    <s v="Invasiv"/>
    <x v="0"/>
    <x v="1"/>
    <x v="1"/>
    <s v="Present_Ct&lt;41"/>
  </r>
  <r>
    <x v="52"/>
    <x v="0"/>
    <s v="27-07-2021"/>
    <n v="55.146071999999997"/>
    <n v="10.319758999999999"/>
    <s v="Arreskov sø"/>
    <s v="Perca fluviatilis"/>
    <x v="10"/>
    <s v="Almindelig"/>
    <x v="1"/>
    <x v="0"/>
    <x v="0"/>
    <s v="Absent"/>
  </r>
  <r>
    <x v="52"/>
    <x v="0"/>
    <s v="27-07-2021"/>
    <n v="55.146071999999997"/>
    <n v="10.319758999999999"/>
    <s v="Arreskov sø"/>
    <s v="Perca fluviatilis"/>
    <x v="10"/>
    <s v="Almindelig"/>
    <x v="0"/>
    <x v="1"/>
    <x v="1"/>
    <s v="Present_Ct&lt;41"/>
  </r>
  <r>
    <x v="52"/>
    <x v="0"/>
    <s v="27-07-2021"/>
    <n v="55.146071999999997"/>
    <n v="10.319758999999999"/>
    <s v="Arreskov sø"/>
    <s v="Rutilus rutilus"/>
    <x v="11"/>
    <s v="Almindelig"/>
    <x v="0"/>
    <x v="1"/>
    <x v="1"/>
    <s v="Present_Ct&lt;41"/>
  </r>
  <r>
    <x v="52"/>
    <x v="0"/>
    <s v="27-07-2021"/>
    <n v="55.146071999999997"/>
    <n v="10.319758999999999"/>
    <s v="Arreskov sø"/>
    <s v="Rutilus rutilus"/>
    <x v="11"/>
    <s v="Almindelig"/>
    <x v="1"/>
    <x v="1"/>
    <x v="1"/>
    <s v="Present_Ct&lt;41"/>
  </r>
  <r>
    <x v="52"/>
    <x v="0"/>
    <s v="27-07-2021"/>
    <n v="55.146071999999997"/>
    <n v="10.319758999999999"/>
    <s v="Arreskov sø"/>
    <s v="Triturus cristatus"/>
    <x v="12"/>
    <s v="Truet"/>
    <x v="0"/>
    <x v="0"/>
    <x v="0"/>
    <s v="Absent"/>
  </r>
  <r>
    <x v="52"/>
    <x v="0"/>
    <s v="27-07-2021"/>
    <n v="55.146071999999997"/>
    <n v="10.319758999999999"/>
    <s v="Arreskov sø"/>
    <s v="Triturus cristatus"/>
    <x v="12"/>
    <s v="Truet"/>
    <x v="0"/>
    <x v="0"/>
    <x v="0"/>
    <s v="Absent"/>
  </r>
  <r>
    <x v="52"/>
    <x v="0"/>
    <s v="27-07-2021"/>
    <n v="55.146071999999997"/>
    <n v="10.319758999999999"/>
    <s v="Arreskov sø"/>
    <s v="Esox lucius"/>
    <x v="20"/>
    <s v="Almindelig"/>
    <x v="0"/>
    <x v="1"/>
    <x v="1"/>
    <s v="Present_Ct&lt;41"/>
  </r>
  <r>
    <x v="52"/>
    <x v="0"/>
    <s v="27-07-2021"/>
    <n v="55.146071999999997"/>
    <n v="10.319758999999999"/>
    <s v="Arreskov sø"/>
    <s v="Esox lucius"/>
    <x v="20"/>
    <s v="Almindelig"/>
    <x v="0"/>
    <x v="1"/>
    <x v="1"/>
    <s v="Present_Ct&lt;41"/>
  </r>
  <r>
    <x v="52"/>
    <x v="0"/>
    <s v="27-07-2021"/>
    <n v="55.146071999999997"/>
    <n v="10.319758999999999"/>
    <s v="Arreskov sø"/>
    <s v="Cyprinus carpio"/>
    <x v="18"/>
    <s v="Invasiv"/>
    <x v="1"/>
    <x v="0"/>
    <x v="0"/>
    <s v="Absent"/>
  </r>
  <r>
    <x v="52"/>
    <x v="0"/>
    <s v="27-07-2021"/>
    <n v="55.146071999999997"/>
    <n v="10.319758999999999"/>
    <s v="Arreskov sø"/>
    <s v="Cyprinus carpio"/>
    <x v="18"/>
    <s v="Invasiv"/>
    <x v="1"/>
    <x v="0"/>
    <x v="0"/>
    <s v="Absent"/>
  </r>
  <r>
    <x v="52"/>
    <x v="0"/>
    <s v="27-07-2021"/>
    <n v="55.146071999999997"/>
    <n v="10.319758999999999"/>
    <s v="Arreskov sø"/>
    <s v="Carassius auratus"/>
    <x v="21"/>
    <s v="Invasiv"/>
    <x v="0"/>
    <x v="0"/>
    <x v="0"/>
    <s v="Absent"/>
  </r>
  <r>
    <x v="52"/>
    <x v="0"/>
    <s v="27-07-2021"/>
    <n v="55.146071999999997"/>
    <n v="10.319758999999999"/>
    <s v="Arreskov sø"/>
    <s v="Carassius auratus"/>
    <x v="21"/>
    <s v="Invasiv"/>
    <x v="1"/>
    <x v="0"/>
    <x v="0"/>
    <s v="Absent"/>
  </r>
  <r>
    <x v="52"/>
    <x v="0"/>
    <s v="27-07-2021"/>
    <n v="55.146071999999997"/>
    <n v="10.319758999999999"/>
    <s v="Arreskov sø"/>
    <s v="Lissotriton vulgaris"/>
    <x v="13"/>
    <s v="Truet"/>
    <x v="1"/>
    <x v="0"/>
    <x v="0"/>
    <s v="Absent"/>
  </r>
  <r>
    <x v="52"/>
    <x v="0"/>
    <s v="27-07-2021"/>
    <n v="55.146071999999997"/>
    <n v="10.319758999999999"/>
    <s v="Arreskov sø"/>
    <s v="Lissotriton vulgaris"/>
    <x v="13"/>
    <s v="Truet"/>
    <x v="0"/>
    <x v="0"/>
    <x v="0"/>
    <s v="Absent"/>
  </r>
  <r>
    <x v="52"/>
    <x v="0"/>
    <s v="27-07-2021"/>
    <n v="55.146071999999997"/>
    <n v="10.319758999999999"/>
    <s v="Arreskov sø"/>
    <s v="Astacus astacus"/>
    <x v="15"/>
    <s v="Almindelig"/>
    <x v="0"/>
    <x v="0"/>
    <x v="0"/>
    <s v="Absent"/>
  </r>
  <r>
    <x v="52"/>
    <x v="0"/>
    <s v="27-07-2021"/>
    <n v="55.146071999999997"/>
    <n v="10.319758999999999"/>
    <s v="Arreskov sø"/>
    <s v="Astacus astacus"/>
    <x v="15"/>
    <s v="Almindelig"/>
    <x v="0"/>
    <x v="0"/>
    <x v="0"/>
    <s v="Absent"/>
  </r>
  <r>
    <x v="52"/>
    <x v="0"/>
    <s v="27-07-2021"/>
    <n v="55.146071999999997"/>
    <n v="10.319758999999999"/>
    <s v="Arreskov sø"/>
    <s v="Pacifastacus leniusculus"/>
    <x v="16"/>
    <s v="Invasiv"/>
    <x v="0"/>
    <x v="0"/>
    <x v="0"/>
    <s v="Absent"/>
  </r>
  <r>
    <x v="52"/>
    <x v="0"/>
    <s v="27-07-2021"/>
    <n v="55.146071999999997"/>
    <n v="10.319758999999999"/>
    <s v="Arreskov sø"/>
    <s v="Pacifastacus leniusculus"/>
    <x v="16"/>
    <s v="Invasiv"/>
    <x v="1"/>
    <x v="0"/>
    <x v="0"/>
    <s v="Absent"/>
  </r>
  <r>
    <x v="52"/>
    <x v="0"/>
    <s v="27-07-2021"/>
    <n v="55.146071999999997"/>
    <n v="10.319758999999999"/>
    <s v="Arreskov sø"/>
    <s v="Astacus leptodactylus"/>
    <x v="17"/>
    <s v="Invasiv"/>
    <x v="0"/>
    <x v="0"/>
    <x v="0"/>
    <s v="Absent"/>
  </r>
  <r>
    <x v="52"/>
    <x v="0"/>
    <s v="27-07-2021"/>
    <n v="55.146071999999997"/>
    <n v="10.319758999999999"/>
    <s v="Arreskov sø"/>
    <s v="Astacus leptodactylus"/>
    <x v="17"/>
    <s v="Invasiv"/>
    <x v="0"/>
    <x v="0"/>
    <x v="0"/>
    <s v="Absent"/>
  </r>
  <r>
    <x v="52"/>
    <x v="0"/>
    <s v="27-07-2021"/>
    <n v="55.146071999999997"/>
    <n v="10.319758999999999"/>
    <s v="Arreskov sø"/>
    <s v="Eriocheir sinensis"/>
    <x v="5"/>
    <s v="Invasiv"/>
    <x v="0"/>
    <x v="0"/>
    <x v="0"/>
    <s v="Absent"/>
  </r>
  <r>
    <x v="52"/>
    <x v="0"/>
    <s v="27-07-2021"/>
    <n v="55.146071999999997"/>
    <n v="10.319758999999999"/>
    <s v="Arreskov sø"/>
    <s v="Eriocheir sinensis"/>
    <x v="5"/>
    <s v="Invasiv"/>
    <x v="0"/>
    <x v="0"/>
    <x v="0"/>
    <s v="Absent"/>
  </r>
  <r>
    <x v="52"/>
    <x v="0"/>
    <s v="27-07-2021"/>
    <n v="55.146071999999997"/>
    <n v="10.319758999999999"/>
    <s v="Arreskov sø"/>
    <s v="Dytiscus latissimus"/>
    <x v="22"/>
    <s v="Sjælden"/>
    <x v="0"/>
    <x v="0"/>
    <x v="0"/>
    <s v="Absent"/>
  </r>
  <r>
    <x v="52"/>
    <x v="0"/>
    <s v="27-07-2021"/>
    <n v="55.146071999999997"/>
    <n v="10.319758999999999"/>
    <s v="Arreskov sø"/>
    <s v="Dytiscus latissimus"/>
    <x v="22"/>
    <s v="Sjælden"/>
    <x v="0"/>
    <x v="0"/>
    <x v="0"/>
    <s v="Absent"/>
  </r>
  <r>
    <x v="53"/>
    <x v="0"/>
    <s v="09-06-2021"/>
    <n v="56.382210000000001"/>
    <n v="9.3334440000000001"/>
    <s v="Hald Sø (Sø i Viborg)"/>
    <s v="Perca fluviatilis"/>
    <x v="10"/>
    <s v="Almindelig"/>
    <x v="0"/>
    <x v="1"/>
    <x v="0"/>
    <s v="Present_Ct&gt;41"/>
  </r>
  <r>
    <x v="53"/>
    <x v="0"/>
    <s v="09-06-2021"/>
    <n v="56.382210000000001"/>
    <n v="9.3334440000000001"/>
    <s v="Hald Sø (Sø i Viborg)"/>
    <s v="Perca fluviatilis"/>
    <x v="10"/>
    <s v="Almindelig"/>
    <x v="1"/>
    <x v="0"/>
    <x v="0"/>
    <s v="Absent"/>
  </r>
  <r>
    <x v="53"/>
    <x v="0"/>
    <s v="09-06-2021"/>
    <n v="56.382210000000001"/>
    <n v="9.3334440000000001"/>
    <s v="Hald Sø (Sø i Viborg)"/>
    <s v="Rutilus rutilus"/>
    <x v="11"/>
    <s v="Almindelig"/>
    <x v="0"/>
    <x v="0"/>
    <x v="0"/>
    <s v="Absent"/>
  </r>
  <r>
    <x v="53"/>
    <x v="0"/>
    <s v="09-06-2021"/>
    <n v="56.382210000000001"/>
    <n v="9.3334440000000001"/>
    <s v="Hald Sø (Sø i Viborg)"/>
    <s v="Rutilus rutilus"/>
    <x v="11"/>
    <s v="Almindelig"/>
    <x v="0"/>
    <x v="0"/>
    <x v="0"/>
    <s v="Absent"/>
  </r>
  <r>
    <x v="53"/>
    <x v="0"/>
    <s v="09-06-2021"/>
    <n v="56.382210000000001"/>
    <n v="9.3334440000000001"/>
    <s v="Hald Sø (Sø i Viborg)"/>
    <s v="Triturus cristatus"/>
    <x v="12"/>
    <s v="Truet"/>
    <x v="0"/>
    <x v="0"/>
    <x v="0"/>
    <s v="Absent"/>
  </r>
  <r>
    <x v="53"/>
    <x v="0"/>
    <s v="09-06-2021"/>
    <n v="56.382210000000001"/>
    <n v="9.3334440000000001"/>
    <s v="Hald Sø (Sø i Viborg)"/>
    <s v="Triturus cristatus"/>
    <x v="12"/>
    <s v="Truet"/>
    <x v="0"/>
    <x v="0"/>
    <x v="0"/>
    <s v="Absent"/>
  </r>
  <r>
    <x v="53"/>
    <x v="0"/>
    <s v="09-06-2021"/>
    <n v="56.382210000000001"/>
    <n v="9.3334440000000001"/>
    <s v="Hald Sø (Sø i Viborg)"/>
    <s v="Esox lucius"/>
    <x v="20"/>
    <s v="Almindelig"/>
    <x v="0"/>
    <x v="0"/>
    <x v="0"/>
    <s v="Absent"/>
  </r>
  <r>
    <x v="53"/>
    <x v="0"/>
    <s v="09-06-2021"/>
    <n v="56.382210000000001"/>
    <n v="9.3334440000000001"/>
    <s v="Hald Sø (Sø i Viborg)"/>
    <s v="Esox lucius"/>
    <x v="20"/>
    <s v="Almindelig"/>
    <x v="0"/>
    <x v="0"/>
    <x v="0"/>
    <s v="Absent"/>
  </r>
  <r>
    <x v="53"/>
    <x v="0"/>
    <s v="09-06-2021"/>
    <n v="56.382210000000001"/>
    <n v="9.3334440000000001"/>
    <s v="Hald Sø (Sø i Viborg)"/>
    <s v="Cyprinus carpio"/>
    <x v="18"/>
    <s v="Invasiv"/>
    <x v="1"/>
    <x v="0"/>
    <x v="0"/>
    <s v="Absent"/>
  </r>
  <r>
    <x v="53"/>
    <x v="0"/>
    <s v="09-06-2021"/>
    <n v="56.382210000000001"/>
    <n v="9.3334440000000001"/>
    <s v="Hald Sø (Sø i Viborg)"/>
    <s v="Cyprinus carpio"/>
    <x v="18"/>
    <s v="Invasiv"/>
    <x v="1"/>
    <x v="0"/>
    <x v="0"/>
    <s v="Absent"/>
  </r>
  <r>
    <x v="53"/>
    <x v="0"/>
    <s v="09-06-2021"/>
    <n v="56.382210000000001"/>
    <n v="9.3334440000000001"/>
    <s v="Hald Sø (Sø i Viborg)"/>
    <s v="Carassius auratus"/>
    <x v="21"/>
    <s v="Invasiv"/>
    <x v="1"/>
    <x v="0"/>
    <x v="0"/>
    <s v="Absent"/>
  </r>
  <r>
    <x v="53"/>
    <x v="0"/>
    <s v="09-06-2021"/>
    <n v="56.382210000000001"/>
    <n v="9.3334440000000001"/>
    <s v="Hald Sø (Sø i Viborg)"/>
    <s v="Carassius auratus"/>
    <x v="21"/>
    <s v="Invasiv"/>
    <x v="0"/>
    <x v="0"/>
    <x v="0"/>
    <s v="Absent"/>
  </r>
  <r>
    <x v="53"/>
    <x v="0"/>
    <s v="09-06-2021"/>
    <n v="56.382210000000001"/>
    <n v="9.3334440000000001"/>
    <s v="Hald Sø (Sø i Viborg)"/>
    <s v="Lissotriton vulgaris"/>
    <x v="13"/>
    <s v="Truet"/>
    <x v="0"/>
    <x v="0"/>
    <x v="0"/>
    <s v="Absent"/>
  </r>
  <r>
    <x v="53"/>
    <x v="0"/>
    <s v="09-06-2021"/>
    <n v="56.382210000000001"/>
    <n v="9.3334440000000001"/>
    <s v="Hald Sø (Sø i Viborg)"/>
    <s v="Lissotriton vulgaris"/>
    <x v="13"/>
    <s v="Truet"/>
    <x v="0"/>
    <x v="0"/>
    <x v="0"/>
    <s v="Absent"/>
  </r>
  <r>
    <x v="53"/>
    <x v="0"/>
    <s v="09-06-2021"/>
    <n v="56.382210000000001"/>
    <n v="9.3334440000000001"/>
    <s v="Hald Sø (Sø i Viborg)"/>
    <s v="Astacus astacus"/>
    <x v="15"/>
    <s v="Almindelig"/>
    <x v="0"/>
    <x v="0"/>
    <x v="0"/>
    <s v="Absent"/>
  </r>
  <r>
    <x v="53"/>
    <x v="0"/>
    <s v="09-06-2021"/>
    <n v="56.382210000000001"/>
    <n v="9.3334440000000001"/>
    <s v="Hald Sø (Sø i Viborg)"/>
    <s v="Astacus astacus"/>
    <x v="15"/>
    <s v="Almindelig"/>
    <x v="1"/>
    <x v="0"/>
    <x v="0"/>
    <s v="Absent"/>
  </r>
  <r>
    <x v="53"/>
    <x v="0"/>
    <s v="09-06-2021"/>
    <n v="56.382210000000001"/>
    <n v="9.3334440000000001"/>
    <s v="Hald Sø (Sø i Viborg)"/>
    <s v="Pacifastacus leniusculus"/>
    <x v="16"/>
    <s v="Invasiv"/>
    <x v="1"/>
    <x v="0"/>
    <x v="0"/>
    <s v="Absent"/>
  </r>
  <r>
    <x v="53"/>
    <x v="0"/>
    <s v="09-06-2021"/>
    <n v="56.382210000000001"/>
    <n v="9.3334440000000001"/>
    <s v="Hald Sø (Sø i Viborg)"/>
    <s v="Pacifastacus leniusculus"/>
    <x v="16"/>
    <s v="Invasiv"/>
    <x v="0"/>
    <x v="0"/>
    <x v="0"/>
    <s v="Absent"/>
  </r>
  <r>
    <x v="53"/>
    <x v="0"/>
    <s v="09-06-2021"/>
    <n v="56.382210000000001"/>
    <n v="9.3334440000000001"/>
    <s v="Hald Sø (Sø i Viborg)"/>
    <s v="Astacus leptodactylus"/>
    <x v="17"/>
    <s v="Invasiv"/>
    <x v="0"/>
    <x v="0"/>
    <x v="0"/>
    <s v="Absent"/>
  </r>
  <r>
    <x v="53"/>
    <x v="0"/>
    <s v="09-06-2021"/>
    <n v="56.382210000000001"/>
    <n v="9.3334440000000001"/>
    <s v="Hald Sø (Sø i Viborg)"/>
    <s v="Astacus leptodactylus"/>
    <x v="17"/>
    <s v="Invasiv"/>
    <x v="0"/>
    <x v="0"/>
    <x v="0"/>
    <s v="Absent"/>
  </r>
  <r>
    <x v="53"/>
    <x v="0"/>
    <s v="09-06-2021"/>
    <n v="56.382210000000001"/>
    <n v="9.3334440000000001"/>
    <s v="Hald Sø (Sø i Viborg)"/>
    <s v="Eriocheir sinensis"/>
    <x v="5"/>
    <s v="Invasiv"/>
    <x v="0"/>
    <x v="0"/>
    <x v="0"/>
    <s v="Absent"/>
  </r>
  <r>
    <x v="53"/>
    <x v="0"/>
    <s v="09-06-2021"/>
    <n v="56.382210000000001"/>
    <n v="9.3334440000000001"/>
    <s v="Hald Sø (Sø i Viborg)"/>
    <s v="Eriocheir sinensis"/>
    <x v="5"/>
    <s v="Invasiv"/>
    <x v="1"/>
    <x v="0"/>
    <x v="0"/>
    <s v="Absent"/>
  </r>
  <r>
    <x v="53"/>
    <x v="0"/>
    <s v="09-06-2021"/>
    <n v="56.382210000000001"/>
    <n v="9.3334440000000001"/>
    <s v="Hald Sø (Sø i Viborg)"/>
    <s v="Dytiscus latissimus"/>
    <x v="22"/>
    <s v="Sjælden"/>
    <x v="0"/>
    <x v="0"/>
    <x v="0"/>
    <s v="Absent"/>
  </r>
  <r>
    <x v="53"/>
    <x v="0"/>
    <s v="09-06-2021"/>
    <n v="56.382210000000001"/>
    <n v="9.3334440000000001"/>
    <s v="Hald Sø (Sø i Viborg)"/>
    <s v="Dytiscus latissimus"/>
    <x v="22"/>
    <s v="Sjælden"/>
    <x v="0"/>
    <x v="0"/>
    <x v="0"/>
    <s v="Absent"/>
  </r>
  <r>
    <x v="54"/>
    <x v="0"/>
    <n v="44356"/>
    <n v="56.467689999999997"/>
    <n v="9.4332200000000004"/>
    <s v="Nørresø"/>
    <s v="Perca fluviatilis"/>
    <x v="10"/>
    <s v="Almindelig"/>
    <x v="0"/>
    <x v="1"/>
    <x v="1"/>
    <s v="Present_Ct&lt;41"/>
  </r>
  <r>
    <x v="54"/>
    <x v="0"/>
    <n v="44356"/>
    <n v="56.467689999999997"/>
    <n v="9.4332200000000004"/>
    <s v="Nørresø"/>
    <s v="Perca fluviatilis"/>
    <x v="10"/>
    <s v="Almindelig"/>
    <x v="1"/>
    <x v="0"/>
    <x v="0"/>
    <s v="Absent"/>
  </r>
  <r>
    <x v="54"/>
    <x v="0"/>
    <n v="44356"/>
    <n v="56.467689999999997"/>
    <n v="9.4332200000000004"/>
    <s v="Nørresø"/>
    <s v="Rutilus rutilus"/>
    <x v="11"/>
    <s v="Almindelig"/>
    <x v="0"/>
    <x v="0"/>
    <x v="0"/>
    <s v="Absent"/>
  </r>
  <r>
    <x v="54"/>
    <x v="0"/>
    <n v="44356"/>
    <n v="56.467689999999997"/>
    <n v="9.4332200000000004"/>
    <s v="Nørresø"/>
    <s v="Rutilus rutilus"/>
    <x v="11"/>
    <s v="Almindelig"/>
    <x v="1"/>
    <x v="0"/>
    <x v="0"/>
    <s v="Absent"/>
  </r>
  <r>
    <x v="54"/>
    <x v="0"/>
    <n v="44356"/>
    <n v="56.467689999999997"/>
    <n v="9.4332200000000004"/>
    <s v="Nørresø"/>
    <s v="Triturus cristatus"/>
    <x v="12"/>
    <s v="Truet"/>
    <x v="0"/>
    <x v="0"/>
    <x v="0"/>
    <s v="Absent"/>
  </r>
  <r>
    <x v="54"/>
    <x v="0"/>
    <n v="44356"/>
    <n v="56.467689999999997"/>
    <n v="9.4332200000000004"/>
    <s v="Nørresø"/>
    <s v="Triturus cristatus"/>
    <x v="12"/>
    <s v="Truet"/>
    <x v="0"/>
    <x v="0"/>
    <x v="0"/>
    <s v="Absent"/>
  </r>
  <r>
    <x v="54"/>
    <x v="0"/>
    <n v="44356"/>
    <n v="56.467689999999997"/>
    <n v="9.4332200000000004"/>
    <s v="Nørresø"/>
    <s v="Esox lucius"/>
    <x v="20"/>
    <s v="Almindelig"/>
    <x v="0"/>
    <x v="1"/>
    <x v="1"/>
    <s v="Present_Ct&lt;41"/>
  </r>
  <r>
    <x v="54"/>
    <x v="0"/>
    <n v="44356"/>
    <n v="56.467689999999997"/>
    <n v="9.4332200000000004"/>
    <s v="Nørresø"/>
    <s v="Esox lucius"/>
    <x v="20"/>
    <s v="Almindelig"/>
    <x v="0"/>
    <x v="1"/>
    <x v="1"/>
    <s v="Present_Ct&lt;41"/>
  </r>
  <r>
    <x v="54"/>
    <x v="0"/>
    <n v="44356"/>
    <n v="56.467689999999997"/>
    <n v="9.4332200000000004"/>
    <s v="Nørresø"/>
    <s v="Cyprinus carpio"/>
    <x v="18"/>
    <s v="Invasiv"/>
    <x v="1"/>
    <x v="0"/>
    <x v="0"/>
    <s v="Absent"/>
  </r>
  <r>
    <x v="54"/>
    <x v="0"/>
    <n v="44356"/>
    <n v="56.467689999999997"/>
    <n v="9.4332200000000004"/>
    <s v="Nørresø"/>
    <s v="Cyprinus carpio"/>
    <x v="18"/>
    <s v="Invasiv"/>
    <x v="1"/>
    <x v="0"/>
    <x v="0"/>
    <s v="Absent"/>
  </r>
  <r>
    <x v="54"/>
    <x v="0"/>
    <n v="44356"/>
    <n v="56.467689999999997"/>
    <n v="9.4332200000000004"/>
    <s v="Nørresø"/>
    <s v="Carassius auratus"/>
    <x v="21"/>
    <s v="Invasiv"/>
    <x v="1"/>
    <x v="0"/>
    <x v="0"/>
    <s v="Absent"/>
  </r>
  <r>
    <x v="54"/>
    <x v="0"/>
    <n v="44356"/>
    <n v="56.467689999999997"/>
    <n v="9.4332200000000004"/>
    <s v="Nørresø"/>
    <s v="Carassius auratus"/>
    <x v="21"/>
    <s v="Invasiv"/>
    <x v="1"/>
    <x v="0"/>
    <x v="0"/>
    <s v="Absent"/>
  </r>
  <r>
    <x v="54"/>
    <x v="0"/>
    <n v="44356"/>
    <n v="56.467689999999997"/>
    <n v="9.4332200000000004"/>
    <s v="Nørresø"/>
    <s v="Lissotriton vulgaris"/>
    <x v="13"/>
    <s v="Truet"/>
    <x v="0"/>
    <x v="0"/>
    <x v="0"/>
    <s v="Absent"/>
  </r>
  <r>
    <x v="54"/>
    <x v="0"/>
    <n v="44356"/>
    <n v="56.467689999999997"/>
    <n v="9.4332200000000004"/>
    <s v="Nørresø"/>
    <s v="Lissotriton vulgaris"/>
    <x v="13"/>
    <s v="Truet"/>
    <x v="0"/>
    <x v="0"/>
    <x v="0"/>
    <s v="Absent"/>
  </r>
  <r>
    <x v="54"/>
    <x v="0"/>
    <n v="44356"/>
    <n v="56.467689999999997"/>
    <n v="9.4332200000000004"/>
    <s v="Nørresø"/>
    <s v="Astacus astacus"/>
    <x v="15"/>
    <s v="Almindelig"/>
    <x v="0"/>
    <x v="0"/>
    <x v="0"/>
    <s v="Absent"/>
  </r>
  <r>
    <x v="54"/>
    <x v="0"/>
    <n v="44356"/>
    <n v="56.467689999999997"/>
    <n v="9.4332200000000004"/>
    <s v="Nørresø"/>
    <s v="Astacus astacus"/>
    <x v="15"/>
    <s v="Almindelig"/>
    <x v="1"/>
    <x v="0"/>
    <x v="0"/>
    <s v="Absent"/>
  </r>
  <r>
    <x v="54"/>
    <x v="0"/>
    <n v="44356"/>
    <n v="56.467689999999997"/>
    <n v="9.4332200000000004"/>
    <s v="Nørresø"/>
    <s v="Pacifastacus leniusculus"/>
    <x v="16"/>
    <s v="Invasiv"/>
    <x v="0"/>
    <x v="0"/>
    <x v="0"/>
    <s v="Absent"/>
  </r>
  <r>
    <x v="54"/>
    <x v="0"/>
    <n v="44356"/>
    <n v="56.467689999999997"/>
    <n v="9.4332200000000004"/>
    <s v="Nørresø"/>
    <s v="Pacifastacus leniusculus"/>
    <x v="16"/>
    <s v="Invasiv"/>
    <x v="0"/>
    <x v="0"/>
    <x v="0"/>
    <s v="Absent"/>
  </r>
  <r>
    <x v="54"/>
    <x v="0"/>
    <n v="44356"/>
    <n v="56.467689999999997"/>
    <n v="9.4332200000000004"/>
    <s v="Nørresø"/>
    <s v="Astacus leptodactylus"/>
    <x v="17"/>
    <s v="Invasiv"/>
    <x v="0"/>
    <x v="1"/>
    <x v="0"/>
    <s v="Present_Ct&gt;41"/>
  </r>
  <r>
    <x v="54"/>
    <x v="0"/>
    <n v="44356"/>
    <n v="56.467689999999997"/>
    <n v="9.4332200000000004"/>
    <s v="Nørresø"/>
    <s v="Astacus leptodactylus"/>
    <x v="17"/>
    <s v="Invasiv"/>
    <x v="0"/>
    <x v="0"/>
    <x v="0"/>
    <s v="Absent"/>
  </r>
  <r>
    <x v="54"/>
    <x v="0"/>
    <n v="44356"/>
    <n v="56.467689999999997"/>
    <n v="9.4332200000000004"/>
    <s v="Nørresø"/>
    <s v="Eriocheir sinensis"/>
    <x v="5"/>
    <s v="Invasiv"/>
    <x v="1"/>
    <x v="0"/>
    <x v="0"/>
    <s v="Absent"/>
  </r>
  <r>
    <x v="54"/>
    <x v="0"/>
    <n v="44356"/>
    <n v="56.467689999999997"/>
    <n v="9.4332200000000004"/>
    <s v="Nørresø"/>
    <s v="Eriocheir sinensis"/>
    <x v="5"/>
    <s v="Invasiv"/>
    <x v="0"/>
    <x v="0"/>
    <x v="0"/>
    <s v="Absent"/>
  </r>
  <r>
    <x v="54"/>
    <x v="0"/>
    <n v="44356"/>
    <n v="56.467689999999997"/>
    <n v="9.4332200000000004"/>
    <s v="Nørresø"/>
    <s v="Dytiscus latissimus"/>
    <x v="22"/>
    <s v="Sjælden"/>
    <x v="1"/>
    <x v="0"/>
    <x v="0"/>
    <s v="Absent"/>
  </r>
  <r>
    <x v="54"/>
    <x v="0"/>
    <n v="44356"/>
    <n v="56.467689999999997"/>
    <n v="9.4332200000000004"/>
    <s v="Nørresø"/>
    <s v="Dytiscus latissimus"/>
    <x v="22"/>
    <s v="Sjælden"/>
    <x v="0"/>
    <x v="0"/>
    <x v="0"/>
    <s v="Absent"/>
  </r>
  <r>
    <x v="55"/>
    <x v="0"/>
    <s v="01-06-2021"/>
    <n v="55.511899"/>
    <n v="9.7116249999999997"/>
    <s v="Grimmerhus (Hus i Middelfart)"/>
    <s v="Platichthys flesus"/>
    <x v="0"/>
    <s v="Almindelig"/>
    <x v="0"/>
    <x v="0"/>
    <x v="0"/>
    <s v="Absent"/>
  </r>
  <r>
    <x v="55"/>
    <x v="0"/>
    <s v="01-06-2021"/>
    <n v="55.511899"/>
    <n v="9.7116249999999997"/>
    <s v="Grimmerhus (Hus i Middelfart)"/>
    <s v="Platichthys flesus"/>
    <x v="0"/>
    <s v="Almindelig"/>
    <x v="0"/>
    <x v="0"/>
    <x v="0"/>
    <s v="Absent"/>
  </r>
  <r>
    <x v="55"/>
    <x v="0"/>
    <s v="01-06-2021"/>
    <n v="55.511899"/>
    <n v="9.7116249999999997"/>
    <s v="Grimmerhus (Hus i Middelfart)"/>
    <s v="Gadus morhua"/>
    <x v="1"/>
    <s v="Almindelig"/>
    <x v="0"/>
    <x v="0"/>
    <x v="0"/>
    <s v="Absent"/>
  </r>
  <r>
    <x v="55"/>
    <x v="0"/>
    <s v="01-06-2021"/>
    <n v="55.511899"/>
    <n v="9.7116249999999997"/>
    <s v="Grimmerhus (Hus i Middelfart)"/>
    <s v="Gadus morhua"/>
    <x v="1"/>
    <s v="Almindelig"/>
    <x v="0"/>
    <x v="0"/>
    <x v="0"/>
    <s v="Absent"/>
  </r>
  <r>
    <x v="55"/>
    <x v="0"/>
    <s v="01-06-2021"/>
    <n v="55.511899"/>
    <n v="9.7116249999999997"/>
    <s v="Grimmerhus (Hus i Middelfart)"/>
    <s v="Mya arenaria"/>
    <x v="2"/>
    <s v="Almindelig"/>
    <x v="0"/>
    <x v="1"/>
    <x v="1"/>
    <s v="Present_Ct&lt;41"/>
  </r>
  <r>
    <x v="55"/>
    <x v="0"/>
    <s v="01-06-2021"/>
    <n v="55.511899"/>
    <n v="9.7116249999999997"/>
    <s v="Grimmerhus (Hus i Middelfart)"/>
    <s v="Mya arenaria"/>
    <x v="2"/>
    <s v="Almindelig"/>
    <x v="1"/>
    <x v="1"/>
    <x v="1"/>
    <s v="Present_Ct&lt;41"/>
  </r>
  <r>
    <x v="55"/>
    <x v="0"/>
    <s v="01-06-2021"/>
    <n v="55.511899"/>
    <n v="9.7116249999999997"/>
    <s v="Grimmerhus (Hus i Middelfart)"/>
    <s v="Mnemiopsis leidyi"/>
    <x v="3"/>
    <s v="Invasiv"/>
    <x v="0"/>
    <x v="1"/>
    <x v="1"/>
    <s v="Present_Ct&lt;41"/>
  </r>
  <r>
    <x v="55"/>
    <x v="0"/>
    <s v="01-06-2021"/>
    <n v="55.511899"/>
    <n v="9.7116249999999997"/>
    <s v="Grimmerhus (Hus i Middelfart)"/>
    <s v="Mnemiopsis leidyi"/>
    <x v="3"/>
    <s v="Invasiv"/>
    <x v="0"/>
    <x v="1"/>
    <x v="1"/>
    <s v="Present_Ct&lt;41"/>
  </r>
  <r>
    <x v="55"/>
    <x v="0"/>
    <s v="01-06-2021"/>
    <n v="55.511899"/>
    <n v="9.7116249999999997"/>
    <s v="Grimmerhus (Hus i Middelfart)"/>
    <s v="Homarus americanus"/>
    <x v="4"/>
    <s v="Invasiv"/>
    <x v="0"/>
    <x v="0"/>
    <x v="0"/>
    <s v="Absent"/>
  </r>
  <r>
    <x v="55"/>
    <x v="0"/>
    <s v="01-06-2021"/>
    <n v="55.511899"/>
    <n v="9.7116249999999997"/>
    <s v="Grimmerhus (Hus i Middelfart)"/>
    <s v="Homarus americanus"/>
    <x v="4"/>
    <s v="Invasiv"/>
    <x v="0"/>
    <x v="0"/>
    <x v="0"/>
    <s v="Absent"/>
  </r>
  <r>
    <x v="55"/>
    <x v="0"/>
    <s v="01-06-2021"/>
    <n v="55.511899"/>
    <n v="9.7116249999999997"/>
    <s v="Grimmerhus (Hus i Middelfart)"/>
    <s v="Paralithodes camtschaticus"/>
    <x v="32"/>
    <s v="Invasiv"/>
    <x v="1"/>
    <x v="0"/>
    <x v="0"/>
    <s v="Absent"/>
  </r>
  <r>
    <x v="55"/>
    <x v="0"/>
    <s v="01-06-2021"/>
    <n v="55.511899"/>
    <n v="9.7116249999999997"/>
    <s v="Grimmerhus (Hus i Middelfart)"/>
    <s v="Paralithodes camtschaticus"/>
    <x v="32"/>
    <s v="Invasiv"/>
    <x v="0"/>
    <x v="0"/>
    <x v="0"/>
    <s v="Absent"/>
  </r>
  <r>
    <x v="55"/>
    <x v="0"/>
    <s v="01-06-2021"/>
    <n v="55.511899"/>
    <n v="9.7116249999999997"/>
    <s v="Grimmerhus (Hus i Middelfart)"/>
    <s v="Eriocheir sinensis"/>
    <x v="5"/>
    <s v="Invasiv"/>
    <x v="0"/>
    <x v="0"/>
    <x v="0"/>
    <s v="Absent"/>
  </r>
  <r>
    <x v="55"/>
    <x v="0"/>
    <s v="01-06-2021"/>
    <n v="55.511899"/>
    <n v="9.7116249999999997"/>
    <s v="Grimmerhus (Hus i Middelfart)"/>
    <s v="Eriocheir sinensis"/>
    <x v="5"/>
    <s v="Invasiv"/>
    <x v="0"/>
    <x v="0"/>
    <x v="0"/>
    <s v="Absent"/>
  </r>
  <r>
    <x v="55"/>
    <x v="0"/>
    <s v="01-06-2021"/>
    <n v="55.511899"/>
    <n v="9.7116249999999997"/>
    <s v="Grimmerhus (Hus i Middelfart)"/>
    <s v="Rhithropanopeus harrisii"/>
    <x v="6"/>
    <s v="Invasiv"/>
    <x v="1"/>
    <x v="0"/>
    <x v="0"/>
    <s v="Absent"/>
  </r>
  <r>
    <x v="55"/>
    <x v="0"/>
    <s v="01-06-2021"/>
    <n v="55.511899"/>
    <n v="9.7116249999999997"/>
    <s v="Grimmerhus (Hus i Middelfart)"/>
    <s v="Rhithropanopeus harrisii"/>
    <x v="6"/>
    <s v="Invasiv"/>
    <x v="0"/>
    <x v="0"/>
    <x v="0"/>
    <s v="Absent"/>
  </r>
  <r>
    <x v="55"/>
    <x v="0"/>
    <s v="01-06-2021"/>
    <n v="55.511899"/>
    <n v="9.7116249999999997"/>
    <s v="Grimmerhus (Hus i Middelfart)"/>
    <s v="Oncorhyncus gorbuscha"/>
    <x v="7"/>
    <s v="Invasiv"/>
    <x v="0"/>
    <x v="0"/>
    <x v="0"/>
    <s v="Absent"/>
  </r>
  <r>
    <x v="55"/>
    <x v="0"/>
    <s v="01-06-2021"/>
    <n v="55.511899"/>
    <n v="9.7116249999999997"/>
    <s v="Grimmerhus (Hus i Middelfart)"/>
    <s v="Oncorhyncus gorbuscha"/>
    <x v="7"/>
    <s v="Invasiv"/>
    <x v="0"/>
    <x v="0"/>
    <x v="0"/>
    <s v="Absent"/>
  </r>
  <r>
    <x v="55"/>
    <x v="0"/>
    <s v="01-06-2021"/>
    <n v="55.511899"/>
    <n v="9.7116249999999997"/>
    <s v="Grimmerhus (Hus i Middelfart)"/>
    <s v="Thunnus Thynnus"/>
    <x v="35"/>
    <s v="Sjælden"/>
    <x v="0"/>
    <x v="1"/>
    <x v="1"/>
    <s v="Present_Ct&lt;41"/>
  </r>
  <r>
    <x v="55"/>
    <x v="0"/>
    <s v="01-06-2021"/>
    <n v="55.511899"/>
    <n v="9.7116249999999997"/>
    <s v="Grimmerhus (Hus i Middelfart)"/>
    <s v="Thunnus Thynnus"/>
    <x v="35"/>
    <s v="Sjælden"/>
    <x v="1"/>
    <x v="0"/>
    <x v="0"/>
    <s v="Absent"/>
  </r>
  <r>
    <x v="55"/>
    <x v="0"/>
    <s v="01-06-2021"/>
    <n v="55.511899"/>
    <n v="9.7116249999999997"/>
    <s v="Grimmerhus (Hus i Middelfart)"/>
    <s v="Magallana gigas"/>
    <x v="8"/>
    <s v="Invasiv"/>
    <x v="0"/>
    <x v="0"/>
    <x v="0"/>
    <s v="Absent"/>
  </r>
  <r>
    <x v="55"/>
    <x v="0"/>
    <s v="01-06-2021"/>
    <n v="55.511899"/>
    <n v="9.7116249999999997"/>
    <s v="Grimmerhus (Hus i Middelfart)"/>
    <s v="Magallana gigas"/>
    <x v="8"/>
    <s v="Invasiv"/>
    <x v="0"/>
    <x v="0"/>
    <x v="0"/>
    <s v="Absent"/>
  </r>
  <r>
    <x v="55"/>
    <x v="0"/>
    <s v="01-06-2021"/>
    <n v="55.511899"/>
    <n v="9.7116249999999997"/>
    <s v="Grimmerhus (Hus i Middelfart)"/>
    <s v="Neogobius melanostomus"/>
    <x v="9"/>
    <s v="Invasiv"/>
    <x v="0"/>
    <x v="0"/>
    <x v="0"/>
    <s v="Absent"/>
  </r>
  <r>
    <x v="55"/>
    <x v="0"/>
    <s v="01-06-2021"/>
    <n v="55.511899"/>
    <n v="9.7116249999999997"/>
    <s v="Grimmerhus (Hus i Middelfart)"/>
    <s v="Neogobius melanostomus"/>
    <x v="9"/>
    <s v="Invasiv"/>
    <x v="0"/>
    <x v="0"/>
    <x v="0"/>
    <s v="Absent"/>
  </r>
  <r>
    <x v="56"/>
    <x v="0"/>
    <s v="21-05-2021"/>
    <n v="55.415812299999999"/>
    <n v="12.256092949999999"/>
    <s v="Bådklubben Ege"/>
    <s v="Platichthys flesus"/>
    <x v="0"/>
    <s v="Almindelig"/>
    <x v="0"/>
    <x v="1"/>
    <x v="1"/>
    <s v="Present_Ct&lt;41"/>
  </r>
  <r>
    <x v="56"/>
    <x v="0"/>
    <s v="21-05-2021"/>
    <n v="55.415812299999999"/>
    <n v="12.256092949999999"/>
    <s v="Bådklubben Ege"/>
    <s v="Platichthys flesus"/>
    <x v="0"/>
    <s v="Almindelig"/>
    <x v="0"/>
    <x v="1"/>
    <x v="1"/>
    <s v="Present_Ct&lt;41"/>
  </r>
  <r>
    <x v="56"/>
    <x v="0"/>
    <s v="21-05-2021"/>
    <n v="55.415812299999999"/>
    <n v="12.256092949999999"/>
    <s v="Bådklubben Ege"/>
    <s v="Gadus morhua"/>
    <x v="1"/>
    <s v="Almindelig"/>
    <x v="1"/>
    <x v="0"/>
    <x v="0"/>
    <s v="Absent"/>
  </r>
  <r>
    <x v="56"/>
    <x v="0"/>
    <s v="21-05-2021"/>
    <n v="55.415812299999999"/>
    <n v="12.256092949999999"/>
    <s v="Bådklubben Ege"/>
    <s v="Gadus morhua"/>
    <x v="1"/>
    <s v="Almindelig"/>
    <x v="0"/>
    <x v="0"/>
    <x v="0"/>
    <s v="Absent"/>
  </r>
  <r>
    <x v="56"/>
    <x v="0"/>
    <s v="21-05-2021"/>
    <n v="55.415812299999999"/>
    <n v="12.256092949999999"/>
    <s v="Bådklubben Ege"/>
    <s v="Mya arenaria"/>
    <x v="2"/>
    <s v="Almindelig"/>
    <x v="0"/>
    <x v="1"/>
    <x v="1"/>
    <s v="Present_Ct&lt;41"/>
  </r>
  <r>
    <x v="56"/>
    <x v="0"/>
    <s v="21-05-2021"/>
    <n v="55.415812299999999"/>
    <n v="12.256092949999999"/>
    <s v="Bådklubben Ege"/>
    <s v="Mya arenaria"/>
    <x v="2"/>
    <s v="Almindelig"/>
    <x v="0"/>
    <x v="1"/>
    <x v="1"/>
    <s v="Present_Ct&lt;41"/>
  </r>
  <r>
    <x v="56"/>
    <x v="0"/>
    <s v="21-05-2021"/>
    <n v="55.415812299999999"/>
    <n v="12.256092949999999"/>
    <s v="Bådklubben Ege"/>
    <s v="Mnemiopsis leidyi"/>
    <x v="3"/>
    <s v="Invasiv"/>
    <x v="0"/>
    <x v="0"/>
    <x v="0"/>
    <s v="Absent"/>
  </r>
  <r>
    <x v="56"/>
    <x v="0"/>
    <s v="21-05-2021"/>
    <n v="55.415812299999999"/>
    <n v="12.256092949999999"/>
    <s v="Bådklubben Ege"/>
    <s v="Mnemiopsis leidyi"/>
    <x v="3"/>
    <s v="Invasiv"/>
    <x v="0"/>
    <x v="0"/>
    <x v="0"/>
    <s v="Absent"/>
  </r>
  <r>
    <x v="56"/>
    <x v="0"/>
    <s v="21-05-2021"/>
    <n v="55.415812299999999"/>
    <n v="12.256092949999999"/>
    <s v="Bådklubben Ege"/>
    <s v="Homarus americanus"/>
    <x v="4"/>
    <s v="Invasiv"/>
    <x v="0"/>
    <x v="0"/>
    <x v="0"/>
    <s v="Absent"/>
  </r>
  <r>
    <x v="56"/>
    <x v="0"/>
    <s v="21-05-2021"/>
    <n v="55.415812299999999"/>
    <n v="12.256092949999999"/>
    <s v="Bådklubben Ege"/>
    <s v="Homarus americanus"/>
    <x v="4"/>
    <s v="Invasiv"/>
    <x v="0"/>
    <x v="0"/>
    <x v="0"/>
    <s v="Absent"/>
  </r>
  <r>
    <x v="56"/>
    <x v="0"/>
    <s v="21-05-2021"/>
    <n v="55.415812299999999"/>
    <n v="12.256092949999999"/>
    <s v="Bådklubben Ege"/>
    <s v="Paralithodes camtschaticus"/>
    <x v="32"/>
    <s v="Invasiv"/>
    <x v="0"/>
    <x v="1"/>
    <x v="1"/>
    <s v="Present_Ct&lt;41"/>
  </r>
  <r>
    <x v="56"/>
    <x v="0"/>
    <s v="21-05-2021"/>
    <n v="55.415812299999999"/>
    <n v="12.256092949999999"/>
    <s v="Bådklubben Ege"/>
    <s v="Paralithodes camtschaticus"/>
    <x v="32"/>
    <s v="Invasiv"/>
    <x v="0"/>
    <x v="0"/>
    <x v="0"/>
    <s v="Absent"/>
  </r>
  <r>
    <x v="56"/>
    <x v="0"/>
    <s v="21-05-2021"/>
    <n v="55.415812299999999"/>
    <n v="12.256092949999999"/>
    <s v="Bådklubben Ege"/>
    <s v="Eriocheir sinensis"/>
    <x v="5"/>
    <s v="Invasiv"/>
    <x v="0"/>
    <x v="0"/>
    <x v="0"/>
    <s v="Absent"/>
  </r>
  <r>
    <x v="56"/>
    <x v="0"/>
    <s v="21-05-2021"/>
    <n v="55.415812299999999"/>
    <n v="12.256092949999999"/>
    <s v="Bådklubben Ege"/>
    <s v="Eriocheir sinensis"/>
    <x v="5"/>
    <s v="Invasiv"/>
    <x v="0"/>
    <x v="0"/>
    <x v="0"/>
    <s v="Absent"/>
  </r>
  <r>
    <x v="56"/>
    <x v="0"/>
    <s v="21-05-2021"/>
    <n v="55.415812299999999"/>
    <n v="12.256092949999999"/>
    <s v="Bådklubben Ege"/>
    <s v="Rhithropanopeus harrisii"/>
    <x v="6"/>
    <s v="Invasiv"/>
    <x v="0"/>
    <x v="0"/>
    <x v="0"/>
    <s v="Absent"/>
  </r>
  <r>
    <x v="56"/>
    <x v="0"/>
    <s v="21-05-2021"/>
    <n v="55.415812299999999"/>
    <n v="12.256092949999999"/>
    <s v="Bådklubben Ege"/>
    <s v="Rhithropanopeus harrisii"/>
    <x v="6"/>
    <s v="Invasiv"/>
    <x v="0"/>
    <x v="0"/>
    <x v="0"/>
    <s v="Absent"/>
  </r>
  <r>
    <x v="56"/>
    <x v="0"/>
    <s v="21-05-2021"/>
    <n v="55.415812299999999"/>
    <n v="12.256092949999999"/>
    <s v="Bådklubben Ege"/>
    <s v="Oncorhyncus gorbuscha"/>
    <x v="7"/>
    <s v="Invasiv"/>
    <x v="0"/>
    <x v="0"/>
    <x v="0"/>
    <s v="Absent"/>
  </r>
  <r>
    <x v="56"/>
    <x v="0"/>
    <s v="21-05-2021"/>
    <n v="55.415812299999999"/>
    <n v="12.256092949999999"/>
    <s v="Bådklubben Ege"/>
    <s v="Oncorhyncus gorbuscha"/>
    <x v="7"/>
    <s v="Invasiv"/>
    <x v="0"/>
    <x v="0"/>
    <x v="0"/>
    <s v="Absent"/>
  </r>
  <r>
    <x v="56"/>
    <x v="0"/>
    <s v="21-05-2021"/>
    <n v="55.415812299999999"/>
    <n v="12.256092949999999"/>
    <s v="Bådklubben Ege"/>
    <s v="Thunnus Thynnus"/>
    <x v="35"/>
    <s v="Sjælden"/>
    <x v="1"/>
    <x v="0"/>
    <x v="0"/>
    <s v="Absent"/>
  </r>
  <r>
    <x v="56"/>
    <x v="0"/>
    <s v="21-05-2021"/>
    <n v="55.415812299999999"/>
    <n v="12.256092949999999"/>
    <s v="Bådklubben Ege"/>
    <s v="Thunnus Thynnus"/>
    <x v="35"/>
    <s v="Sjælden"/>
    <x v="1"/>
    <x v="1"/>
    <x v="1"/>
    <s v="Present_Ct&lt;41"/>
  </r>
  <r>
    <x v="56"/>
    <x v="0"/>
    <s v="21-05-2021"/>
    <n v="55.415812299999999"/>
    <n v="12.256092949999999"/>
    <s v="Bådklubben Ege"/>
    <s v="Magallana gigas"/>
    <x v="8"/>
    <s v="Invasiv"/>
    <x v="0"/>
    <x v="0"/>
    <x v="0"/>
    <s v="Absent"/>
  </r>
  <r>
    <x v="56"/>
    <x v="0"/>
    <s v="21-05-2021"/>
    <n v="55.415812299999999"/>
    <n v="12.256092949999999"/>
    <s v="Bådklubben Ege"/>
    <s v="Magallana gigas"/>
    <x v="8"/>
    <s v="Invasiv"/>
    <x v="1"/>
    <x v="0"/>
    <x v="0"/>
    <s v="Absent"/>
  </r>
  <r>
    <x v="56"/>
    <x v="0"/>
    <s v="21-05-2021"/>
    <n v="55.415812299999999"/>
    <n v="12.256092949999999"/>
    <s v="Bådklubben Ege"/>
    <s v="Neogobius melanostomus"/>
    <x v="9"/>
    <s v="Invasiv"/>
    <x v="0"/>
    <x v="1"/>
    <x v="1"/>
    <s v="Present_Ct&lt;41"/>
  </r>
  <r>
    <x v="56"/>
    <x v="0"/>
    <s v="21-05-2021"/>
    <n v="55.415812299999999"/>
    <n v="12.256092949999999"/>
    <s v="Bådklubben Ege"/>
    <s v="Neogobius melanostomus"/>
    <x v="9"/>
    <s v="Invasiv"/>
    <x v="0"/>
    <x v="1"/>
    <x v="0"/>
    <s v="Present_Ct&gt;41"/>
  </r>
  <r>
    <x v="57"/>
    <x v="0"/>
    <n v="44356"/>
    <n v="54.773333000000001"/>
    <n v="11.496943999999999"/>
    <s v="Søndersø"/>
    <s v="Perca fluviatilis"/>
    <x v="10"/>
    <s v="Almindelig"/>
    <x v="0"/>
    <x v="1"/>
    <x v="1"/>
    <s v="Present_Ct&lt;41"/>
  </r>
  <r>
    <x v="57"/>
    <x v="0"/>
    <n v="44356"/>
    <n v="54.773333000000001"/>
    <n v="11.496943999999999"/>
    <s v="Søndersø"/>
    <s v="Perca fluviatilis"/>
    <x v="10"/>
    <s v="Almindelig"/>
    <x v="0"/>
    <x v="1"/>
    <x v="1"/>
    <s v="Present_Ct&lt;41"/>
  </r>
  <r>
    <x v="57"/>
    <x v="0"/>
    <n v="44356"/>
    <n v="54.773333000000001"/>
    <n v="11.496943999999999"/>
    <s v="Søndersø"/>
    <s v="Rutilus rutilus"/>
    <x v="11"/>
    <s v="Almindelig"/>
    <x v="1"/>
    <x v="0"/>
    <x v="0"/>
    <s v="Absent"/>
  </r>
  <r>
    <x v="57"/>
    <x v="0"/>
    <n v="44356"/>
    <n v="54.773333000000001"/>
    <n v="11.496943999999999"/>
    <s v="Søndersø"/>
    <s v="Rutilus rutilus"/>
    <x v="11"/>
    <s v="Almindelig"/>
    <x v="0"/>
    <x v="1"/>
    <x v="1"/>
    <s v="Present_Ct&lt;41"/>
  </r>
  <r>
    <x v="57"/>
    <x v="0"/>
    <n v="44356"/>
    <n v="54.773333000000001"/>
    <n v="11.496943999999999"/>
    <s v="Søndersø"/>
    <s v="Triturus cristatus"/>
    <x v="12"/>
    <s v="Truet"/>
    <x v="0"/>
    <x v="0"/>
    <x v="0"/>
    <s v="Absent"/>
  </r>
  <r>
    <x v="57"/>
    <x v="0"/>
    <n v="44356"/>
    <n v="54.773333000000001"/>
    <n v="11.496943999999999"/>
    <s v="Søndersø"/>
    <s v="Triturus cristatus"/>
    <x v="12"/>
    <s v="Truet"/>
    <x v="0"/>
    <x v="0"/>
    <x v="0"/>
    <s v="Absent"/>
  </r>
  <r>
    <x v="57"/>
    <x v="0"/>
    <n v="44356"/>
    <n v="54.773333000000001"/>
    <n v="11.496943999999999"/>
    <s v="Søndersø"/>
    <s v="Esox lucius"/>
    <x v="20"/>
    <s v="Almindelig"/>
    <x v="0"/>
    <x v="0"/>
    <x v="0"/>
    <s v="Absent"/>
  </r>
  <r>
    <x v="57"/>
    <x v="0"/>
    <n v="44356"/>
    <n v="54.773333000000001"/>
    <n v="11.496943999999999"/>
    <s v="Søndersø"/>
    <s v="Esox lucius"/>
    <x v="20"/>
    <s v="Almindelig"/>
    <x v="1"/>
    <x v="1"/>
    <x v="1"/>
    <s v="Present_Ct&lt;41"/>
  </r>
  <r>
    <x v="57"/>
    <x v="0"/>
    <n v="44356"/>
    <n v="54.773333000000001"/>
    <n v="11.496943999999999"/>
    <s v="Søndersø"/>
    <s v="Cyprinus carpio"/>
    <x v="18"/>
    <s v="Invasiv"/>
    <x v="1"/>
    <x v="0"/>
    <x v="0"/>
    <s v="Absent"/>
  </r>
  <r>
    <x v="57"/>
    <x v="0"/>
    <n v="44356"/>
    <n v="54.773333000000001"/>
    <n v="11.496943999999999"/>
    <s v="Søndersø"/>
    <s v="Cyprinus carpio"/>
    <x v="18"/>
    <s v="Invasiv"/>
    <x v="1"/>
    <x v="0"/>
    <x v="0"/>
    <s v="Absent"/>
  </r>
  <r>
    <x v="57"/>
    <x v="0"/>
    <n v="44356"/>
    <n v="54.773333000000001"/>
    <n v="11.496943999999999"/>
    <s v="Søndersø"/>
    <s v="Carassius auratus"/>
    <x v="21"/>
    <s v="Invasiv"/>
    <x v="1"/>
    <x v="0"/>
    <x v="0"/>
    <s v="Absent"/>
  </r>
  <r>
    <x v="57"/>
    <x v="0"/>
    <n v="44356"/>
    <n v="54.773333000000001"/>
    <n v="11.496943999999999"/>
    <s v="Søndersø"/>
    <s v="Carassius auratus"/>
    <x v="21"/>
    <s v="Invasiv"/>
    <x v="0"/>
    <x v="0"/>
    <x v="0"/>
    <s v="Absent"/>
  </r>
  <r>
    <x v="57"/>
    <x v="0"/>
    <n v="44356"/>
    <n v="54.773333000000001"/>
    <n v="11.496943999999999"/>
    <s v="Søndersø"/>
    <s v="Lissotriton vulgaris"/>
    <x v="13"/>
    <s v="Truet"/>
    <x v="1"/>
    <x v="0"/>
    <x v="0"/>
    <s v="Absent"/>
  </r>
  <r>
    <x v="57"/>
    <x v="0"/>
    <n v="44356"/>
    <n v="54.773333000000001"/>
    <n v="11.496943999999999"/>
    <s v="Søndersø"/>
    <s v="Lissotriton vulgaris"/>
    <x v="13"/>
    <s v="Truet"/>
    <x v="0"/>
    <x v="0"/>
    <x v="0"/>
    <s v="Absent"/>
  </r>
  <r>
    <x v="57"/>
    <x v="0"/>
    <n v="44356"/>
    <n v="54.773333000000001"/>
    <n v="11.496943999999999"/>
    <s v="Søndersø"/>
    <s v="Astacus astacus"/>
    <x v="15"/>
    <s v="Almindelig"/>
    <x v="0"/>
    <x v="0"/>
    <x v="0"/>
    <s v="Absent"/>
  </r>
  <r>
    <x v="57"/>
    <x v="0"/>
    <n v="44356"/>
    <n v="54.773333000000001"/>
    <n v="11.496943999999999"/>
    <s v="Søndersø"/>
    <s v="Astacus astacus"/>
    <x v="15"/>
    <s v="Almindelig"/>
    <x v="0"/>
    <x v="0"/>
    <x v="0"/>
    <s v="Absent"/>
  </r>
  <r>
    <x v="57"/>
    <x v="0"/>
    <n v="44356"/>
    <n v="54.773333000000001"/>
    <n v="11.496943999999999"/>
    <s v="Søndersø"/>
    <s v="Pacifastacus leniusculus"/>
    <x v="16"/>
    <s v="Invasiv"/>
    <x v="0"/>
    <x v="0"/>
    <x v="0"/>
    <s v="Absent"/>
  </r>
  <r>
    <x v="57"/>
    <x v="0"/>
    <n v="44356"/>
    <n v="54.773333000000001"/>
    <n v="11.496943999999999"/>
    <s v="Søndersø"/>
    <s v="Pacifastacus leniusculus"/>
    <x v="16"/>
    <s v="Invasiv"/>
    <x v="0"/>
    <x v="0"/>
    <x v="0"/>
    <s v="Absent"/>
  </r>
  <r>
    <x v="57"/>
    <x v="0"/>
    <n v="44356"/>
    <n v="54.773333000000001"/>
    <n v="11.496943999999999"/>
    <s v="Søndersø"/>
    <s v="Astacus leptodactylus"/>
    <x v="17"/>
    <s v="Invasiv"/>
    <x v="0"/>
    <x v="0"/>
    <x v="0"/>
    <s v="Absent"/>
  </r>
  <r>
    <x v="57"/>
    <x v="0"/>
    <n v="44356"/>
    <n v="54.773333000000001"/>
    <n v="11.496943999999999"/>
    <s v="Søndersø"/>
    <s v="Astacus leptodactylus"/>
    <x v="17"/>
    <s v="Invasiv"/>
    <x v="0"/>
    <x v="0"/>
    <x v="0"/>
    <s v="Absent"/>
  </r>
  <r>
    <x v="57"/>
    <x v="0"/>
    <n v="44356"/>
    <n v="54.773333000000001"/>
    <n v="11.496943999999999"/>
    <s v="Søndersø"/>
    <s v="Eriocheir sinensis"/>
    <x v="5"/>
    <s v="Invasiv"/>
    <x v="0"/>
    <x v="0"/>
    <x v="0"/>
    <s v="Absent"/>
  </r>
  <r>
    <x v="57"/>
    <x v="0"/>
    <n v="44356"/>
    <n v="54.773333000000001"/>
    <n v="11.496943999999999"/>
    <s v="Søndersø"/>
    <s v="Eriocheir sinensis"/>
    <x v="5"/>
    <s v="Invasiv"/>
    <x v="0"/>
    <x v="0"/>
    <x v="0"/>
    <s v="Absent"/>
  </r>
  <r>
    <x v="57"/>
    <x v="0"/>
    <n v="44356"/>
    <n v="54.773333000000001"/>
    <n v="11.496943999999999"/>
    <s v="Søndersø"/>
    <s v="Dytiscus latissimus"/>
    <x v="22"/>
    <s v="Sjælden"/>
    <x v="0"/>
    <x v="0"/>
    <x v="0"/>
    <s v="Absent"/>
  </r>
  <r>
    <x v="57"/>
    <x v="0"/>
    <n v="44356"/>
    <n v="54.773333000000001"/>
    <n v="11.496943999999999"/>
    <s v="Søndersø"/>
    <s v="Dytiscus latissimus"/>
    <x v="22"/>
    <s v="Sjælden"/>
    <x v="0"/>
    <x v="0"/>
    <x v="0"/>
    <s v="Absent"/>
  </r>
  <r>
    <x v="58"/>
    <x v="0"/>
    <n v="44327"/>
    <n v="55.803244499999998"/>
    <n v="12.388351999999999"/>
    <s v="Furesø (Sø)"/>
    <s v="Perca fluviatilis"/>
    <x v="10"/>
    <s v="Almindelig"/>
    <x v="1"/>
    <x v="1"/>
    <x v="0"/>
    <s v="Present_Ct&gt;41"/>
  </r>
  <r>
    <x v="58"/>
    <x v="0"/>
    <n v="44327"/>
    <n v="55.803244499999998"/>
    <n v="12.388351999999999"/>
    <s v="Furesø (Sø)"/>
    <s v="Perca fluviatilis"/>
    <x v="10"/>
    <s v="Almindelig"/>
    <x v="0"/>
    <x v="1"/>
    <x v="1"/>
    <s v="Present_Ct&lt;41"/>
  </r>
  <r>
    <x v="58"/>
    <x v="0"/>
    <n v="44327"/>
    <n v="55.803244499999998"/>
    <n v="12.388351999999999"/>
    <s v="Furesø (Sø)"/>
    <s v="Rutilus rutilus"/>
    <x v="11"/>
    <s v="Almindelig"/>
    <x v="0"/>
    <x v="1"/>
    <x v="1"/>
    <s v="Present_Ct&lt;41"/>
  </r>
  <r>
    <x v="58"/>
    <x v="0"/>
    <n v="44327"/>
    <n v="55.803244499999998"/>
    <n v="12.388351999999999"/>
    <s v="Furesø (Sø)"/>
    <s v="Rutilus rutilus"/>
    <x v="11"/>
    <s v="Almindelig"/>
    <x v="1"/>
    <x v="0"/>
    <x v="0"/>
    <s v="Absent"/>
  </r>
  <r>
    <x v="58"/>
    <x v="0"/>
    <n v="44327"/>
    <n v="55.803244499999998"/>
    <n v="12.388351999999999"/>
    <s v="Furesø (Sø)"/>
    <s v="Triturus cristatus"/>
    <x v="12"/>
    <s v="Truet"/>
    <x v="0"/>
    <x v="0"/>
    <x v="0"/>
    <s v="Absent"/>
  </r>
  <r>
    <x v="58"/>
    <x v="0"/>
    <n v="44327"/>
    <n v="55.803244499999998"/>
    <n v="12.388351999999999"/>
    <s v="Furesø (Sø)"/>
    <s v="Triturus cristatus"/>
    <x v="12"/>
    <s v="Truet"/>
    <x v="0"/>
    <x v="0"/>
    <x v="0"/>
    <s v="Absent"/>
  </r>
  <r>
    <x v="58"/>
    <x v="0"/>
    <n v="44327"/>
    <n v="55.803244499999998"/>
    <n v="12.388351999999999"/>
    <s v="Furesø (Sø)"/>
    <s v="Esox lucius"/>
    <x v="20"/>
    <s v="Almindelig"/>
    <x v="0"/>
    <x v="0"/>
    <x v="0"/>
    <s v="Absent"/>
  </r>
  <r>
    <x v="58"/>
    <x v="0"/>
    <n v="44327"/>
    <n v="55.803244499999998"/>
    <n v="12.388351999999999"/>
    <s v="Furesø (Sø)"/>
    <s v="Esox lucius"/>
    <x v="20"/>
    <s v="Almindelig"/>
    <x v="0"/>
    <x v="0"/>
    <x v="0"/>
    <s v="Absent"/>
  </r>
  <r>
    <x v="58"/>
    <x v="0"/>
    <n v="44327"/>
    <n v="55.803244499999998"/>
    <n v="12.388351999999999"/>
    <s v="Furesø (Sø)"/>
    <s v="Cyprinus carpio"/>
    <x v="18"/>
    <s v="Invasiv"/>
    <x v="1"/>
    <x v="0"/>
    <x v="0"/>
    <s v="Absent"/>
  </r>
  <r>
    <x v="58"/>
    <x v="0"/>
    <n v="44327"/>
    <n v="55.803244499999998"/>
    <n v="12.388351999999999"/>
    <s v="Furesø (Sø)"/>
    <s v="Cyprinus carpio"/>
    <x v="18"/>
    <s v="Invasiv"/>
    <x v="1"/>
    <x v="0"/>
    <x v="0"/>
    <s v="Absent"/>
  </r>
  <r>
    <x v="58"/>
    <x v="0"/>
    <n v="44327"/>
    <n v="55.803244499999998"/>
    <n v="12.388351999999999"/>
    <s v="Furesø (Sø)"/>
    <s v="Carassius auratus"/>
    <x v="21"/>
    <s v="Invasiv"/>
    <x v="0"/>
    <x v="0"/>
    <x v="0"/>
    <s v="Absent"/>
  </r>
  <r>
    <x v="58"/>
    <x v="0"/>
    <n v="44327"/>
    <n v="55.803244499999998"/>
    <n v="12.388351999999999"/>
    <s v="Furesø (Sø)"/>
    <s v="Carassius auratus"/>
    <x v="21"/>
    <s v="Invasiv"/>
    <x v="1"/>
    <x v="0"/>
    <x v="0"/>
    <s v="Absent"/>
  </r>
  <r>
    <x v="58"/>
    <x v="0"/>
    <n v="44327"/>
    <n v="55.803244499999998"/>
    <n v="12.388351999999999"/>
    <s v="Furesø (Sø)"/>
    <s v="Lissotriton vulgaris"/>
    <x v="13"/>
    <s v="Truet"/>
    <x v="0"/>
    <x v="0"/>
    <x v="0"/>
    <s v="Absent"/>
  </r>
  <r>
    <x v="58"/>
    <x v="0"/>
    <n v="44327"/>
    <n v="55.803244499999998"/>
    <n v="12.388351999999999"/>
    <s v="Furesø (Sø)"/>
    <s v="Lissotriton vulgaris"/>
    <x v="13"/>
    <s v="Truet"/>
    <x v="0"/>
    <x v="0"/>
    <x v="0"/>
    <s v="Absent"/>
  </r>
  <r>
    <x v="58"/>
    <x v="0"/>
    <n v="44327"/>
    <n v="55.803244499999998"/>
    <n v="12.388351999999999"/>
    <s v="Furesø (Sø)"/>
    <s v="Astacus astacus"/>
    <x v="15"/>
    <s v="Almindelig"/>
    <x v="0"/>
    <x v="0"/>
    <x v="0"/>
    <s v="Absent"/>
  </r>
  <r>
    <x v="58"/>
    <x v="0"/>
    <n v="44327"/>
    <n v="55.803244499999998"/>
    <n v="12.388351999999999"/>
    <s v="Furesø (Sø)"/>
    <s v="Astacus astacus"/>
    <x v="15"/>
    <s v="Almindelig"/>
    <x v="0"/>
    <x v="0"/>
    <x v="0"/>
    <s v="Absent"/>
  </r>
  <r>
    <x v="58"/>
    <x v="0"/>
    <n v="44327"/>
    <n v="55.803244499999998"/>
    <n v="12.388351999999999"/>
    <s v="Furesø (Sø)"/>
    <s v="Pacifastacus leniusculus"/>
    <x v="16"/>
    <s v="Invasiv"/>
    <x v="0"/>
    <x v="0"/>
    <x v="0"/>
    <s v="Absent"/>
  </r>
  <r>
    <x v="58"/>
    <x v="0"/>
    <n v="44327"/>
    <n v="55.803244499999998"/>
    <n v="12.388351999999999"/>
    <s v="Furesø (Sø)"/>
    <s v="Pacifastacus leniusculus"/>
    <x v="16"/>
    <s v="Invasiv"/>
    <x v="1"/>
    <x v="0"/>
    <x v="0"/>
    <s v="Absent"/>
  </r>
  <r>
    <x v="58"/>
    <x v="0"/>
    <n v="44327"/>
    <n v="55.803244499999998"/>
    <n v="12.388351999999999"/>
    <s v="Furesø (Sø)"/>
    <s v="Astacus leptodactylus"/>
    <x v="17"/>
    <s v="Invasiv"/>
    <x v="0"/>
    <x v="0"/>
    <x v="0"/>
    <s v="Absent"/>
  </r>
  <r>
    <x v="58"/>
    <x v="0"/>
    <n v="44327"/>
    <n v="55.803244499999998"/>
    <n v="12.388351999999999"/>
    <s v="Furesø (Sø)"/>
    <s v="Astacus leptodactylus"/>
    <x v="17"/>
    <s v="Invasiv"/>
    <x v="0"/>
    <x v="0"/>
    <x v="0"/>
    <s v="Absent"/>
  </r>
  <r>
    <x v="58"/>
    <x v="0"/>
    <n v="44327"/>
    <n v="55.803244499999998"/>
    <n v="12.388351999999999"/>
    <s v="Furesø (Sø)"/>
    <s v="Eriocheir sinensis"/>
    <x v="5"/>
    <s v="Invasiv"/>
    <x v="0"/>
    <x v="0"/>
    <x v="0"/>
    <s v="Absent"/>
  </r>
  <r>
    <x v="58"/>
    <x v="0"/>
    <n v="44327"/>
    <n v="55.803244499999998"/>
    <n v="12.388351999999999"/>
    <s v="Furesø (Sø)"/>
    <s v="Eriocheir sinensis"/>
    <x v="5"/>
    <s v="Invasiv"/>
    <x v="0"/>
    <x v="0"/>
    <x v="0"/>
    <s v="Absent"/>
  </r>
  <r>
    <x v="58"/>
    <x v="0"/>
    <n v="44327"/>
    <n v="55.803244499999998"/>
    <n v="12.388351999999999"/>
    <s v="Furesø (Sø)"/>
    <s v="Dytiscus latissimus"/>
    <x v="22"/>
    <s v="Sjælden"/>
    <x v="0"/>
    <x v="0"/>
    <x v="0"/>
    <s v="Absent"/>
  </r>
  <r>
    <x v="58"/>
    <x v="0"/>
    <n v="44327"/>
    <n v="55.803244499999998"/>
    <n v="12.388351999999999"/>
    <s v="Furesø (Sø)"/>
    <s v="Dytiscus latissimus"/>
    <x v="22"/>
    <s v="Sjælden"/>
    <x v="1"/>
    <x v="0"/>
    <x v="0"/>
    <s v="Absent"/>
  </r>
  <r>
    <x v="59"/>
    <x v="0"/>
    <n v="44337"/>
    <n v="56.367021999999999"/>
    <n v="9.3329330000000006"/>
    <s v="Hold sø"/>
    <s v="Perca fluviatilis"/>
    <x v="10"/>
    <s v="Almindelig"/>
    <x v="0"/>
    <x v="0"/>
    <x v="0"/>
    <s v="Absent"/>
  </r>
  <r>
    <x v="59"/>
    <x v="0"/>
    <n v="44337"/>
    <n v="56.367021999999999"/>
    <n v="9.3329330000000006"/>
    <s v="Hold sø"/>
    <s v="Perca fluviatilis"/>
    <x v="10"/>
    <s v="Almindelig"/>
    <x v="0"/>
    <x v="0"/>
    <x v="0"/>
    <s v="Absent"/>
  </r>
  <r>
    <x v="59"/>
    <x v="0"/>
    <n v="44337"/>
    <n v="56.367021999999999"/>
    <n v="9.3329330000000006"/>
    <s v="Hold sø"/>
    <s v="Rutilus rutilus"/>
    <x v="11"/>
    <s v="Almindelig"/>
    <x v="1"/>
    <x v="0"/>
    <x v="0"/>
    <s v="Absent"/>
  </r>
  <r>
    <x v="59"/>
    <x v="0"/>
    <n v="44337"/>
    <n v="56.367021999999999"/>
    <n v="9.3329330000000006"/>
    <s v="Hold sø"/>
    <s v="Rutilus rutilus"/>
    <x v="11"/>
    <s v="Almindelig"/>
    <x v="0"/>
    <x v="1"/>
    <x v="1"/>
    <s v="Present_Ct&lt;41"/>
  </r>
  <r>
    <x v="59"/>
    <x v="0"/>
    <n v="44337"/>
    <n v="56.367021999999999"/>
    <n v="9.3329330000000006"/>
    <s v="Hold sø"/>
    <s v="Triturus cristatus"/>
    <x v="12"/>
    <s v="Truet"/>
    <x v="0"/>
    <x v="0"/>
    <x v="0"/>
    <s v="Absent"/>
  </r>
  <r>
    <x v="59"/>
    <x v="0"/>
    <n v="44337"/>
    <n v="56.367021999999999"/>
    <n v="9.3329330000000006"/>
    <s v="Hold sø"/>
    <s v="Triturus cristatus"/>
    <x v="12"/>
    <s v="Truet"/>
    <x v="0"/>
    <x v="0"/>
    <x v="0"/>
    <s v="Absent"/>
  </r>
  <r>
    <x v="59"/>
    <x v="0"/>
    <n v="44337"/>
    <n v="56.367021999999999"/>
    <n v="9.3329330000000006"/>
    <s v="Hold sø"/>
    <s v="Esox lucius"/>
    <x v="20"/>
    <s v="Almindelig"/>
    <x v="1"/>
    <x v="0"/>
    <x v="0"/>
    <s v="Absent"/>
  </r>
  <r>
    <x v="59"/>
    <x v="0"/>
    <n v="44337"/>
    <n v="56.367021999999999"/>
    <n v="9.3329330000000006"/>
    <s v="Hold sø"/>
    <s v="Esox lucius"/>
    <x v="20"/>
    <s v="Almindelig"/>
    <x v="0"/>
    <x v="0"/>
    <x v="0"/>
    <s v="Absent"/>
  </r>
  <r>
    <x v="59"/>
    <x v="0"/>
    <n v="44337"/>
    <n v="56.367021999999999"/>
    <n v="9.3329330000000006"/>
    <s v="Hold sø"/>
    <s v="Cyprinus carpio"/>
    <x v="18"/>
    <s v="Invasiv"/>
    <x v="1"/>
    <x v="0"/>
    <x v="0"/>
    <s v="Absent"/>
  </r>
  <r>
    <x v="59"/>
    <x v="0"/>
    <n v="44337"/>
    <n v="56.367021999999999"/>
    <n v="9.3329330000000006"/>
    <s v="Hold sø"/>
    <s v="Cyprinus carpio"/>
    <x v="18"/>
    <s v="Invasiv"/>
    <x v="1"/>
    <x v="0"/>
    <x v="0"/>
    <s v="Absent"/>
  </r>
  <r>
    <x v="59"/>
    <x v="0"/>
    <n v="44337"/>
    <n v="56.367021999999999"/>
    <n v="9.3329330000000006"/>
    <s v="Hold sø"/>
    <s v="Carassius auratus"/>
    <x v="21"/>
    <s v="Invasiv"/>
    <x v="0"/>
    <x v="0"/>
    <x v="0"/>
    <s v="Absent"/>
  </r>
  <r>
    <x v="59"/>
    <x v="0"/>
    <n v="44337"/>
    <n v="56.367021999999999"/>
    <n v="9.3329330000000006"/>
    <s v="Hold sø"/>
    <s v="Carassius auratus"/>
    <x v="21"/>
    <s v="Invasiv"/>
    <x v="1"/>
    <x v="0"/>
    <x v="0"/>
    <s v="Absent"/>
  </r>
  <r>
    <x v="59"/>
    <x v="0"/>
    <n v="44337"/>
    <n v="56.367021999999999"/>
    <n v="9.3329330000000006"/>
    <s v="Hold sø"/>
    <s v="Lissotriton vulgaris"/>
    <x v="13"/>
    <s v="Truet"/>
    <x v="1"/>
    <x v="0"/>
    <x v="0"/>
    <s v="Absent"/>
  </r>
  <r>
    <x v="59"/>
    <x v="0"/>
    <n v="44337"/>
    <n v="56.367021999999999"/>
    <n v="9.3329330000000006"/>
    <s v="Hold sø"/>
    <s v="Lissotriton vulgaris"/>
    <x v="13"/>
    <s v="Truet"/>
    <x v="0"/>
    <x v="0"/>
    <x v="0"/>
    <s v="Absent"/>
  </r>
  <r>
    <x v="59"/>
    <x v="0"/>
    <n v="44337"/>
    <n v="56.367021999999999"/>
    <n v="9.3329330000000006"/>
    <s v="Hold sø"/>
    <s v="Astacus astacus"/>
    <x v="15"/>
    <s v="Almindelig"/>
    <x v="0"/>
    <x v="0"/>
    <x v="0"/>
    <s v="Absent"/>
  </r>
  <r>
    <x v="59"/>
    <x v="0"/>
    <n v="44337"/>
    <n v="56.367021999999999"/>
    <n v="9.3329330000000006"/>
    <s v="Hold sø"/>
    <s v="Astacus astacus"/>
    <x v="15"/>
    <s v="Almindelig"/>
    <x v="1"/>
    <x v="0"/>
    <x v="0"/>
    <s v="Absent"/>
  </r>
  <r>
    <x v="59"/>
    <x v="0"/>
    <n v="44337"/>
    <n v="56.367021999999999"/>
    <n v="9.3329330000000006"/>
    <s v="Hold sø"/>
    <s v="Pacifastacus leniusculus"/>
    <x v="16"/>
    <s v="Invasiv"/>
    <x v="0"/>
    <x v="0"/>
    <x v="0"/>
    <s v="Absent"/>
  </r>
  <r>
    <x v="59"/>
    <x v="0"/>
    <n v="44337"/>
    <n v="56.367021999999999"/>
    <n v="9.3329330000000006"/>
    <s v="Hold sø"/>
    <s v="Pacifastacus leniusculus"/>
    <x v="16"/>
    <s v="Invasiv"/>
    <x v="1"/>
    <x v="0"/>
    <x v="0"/>
    <s v="Absent"/>
  </r>
  <r>
    <x v="59"/>
    <x v="0"/>
    <n v="44337"/>
    <n v="56.367021999999999"/>
    <n v="9.3329330000000006"/>
    <s v="Hold sø"/>
    <s v="Astacus leptodactylus"/>
    <x v="17"/>
    <s v="Invasiv"/>
    <x v="0"/>
    <x v="0"/>
    <x v="0"/>
    <s v="Absent"/>
  </r>
  <r>
    <x v="59"/>
    <x v="0"/>
    <n v="44337"/>
    <n v="56.367021999999999"/>
    <n v="9.3329330000000006"/>
    <s v="Hold sø"/>
    <s v="Astacus leptodactylus"/>
    <x v="17"/>
    <s v="Invasiv"/>
    <x v="1"/>
    <x v="0"/>
    <x v="0"/>
    <s v="Absent"/>
  </r>
  <r>
    <x v="59"/>
    <x v="0"/>
    <n v="44337"/>
    <n v="56.367021999999999"/>
    <n v="9.3329330000000006"/>
    <s v="Hold sø"/>
    <s v="Eriocheir sinensis"/>
    <x v="5"/>
    <s v="Invasiv"/>
    <x v="0"/>
    <x v="0"/>
    <x v="0"/>
    <s v="Absent"/>
  </r>
  <r>
    <x v="59"/>
    <x v="0"/>
    <n v="44337"/>
    <n v="56.367021999999999"/>
    <n v="9.3329330000000006"/>
    <s v="Hold sø"/>
    <s v="Eriocheir sinensis"/>
    <x v="5"/>
    <s v="Invasiv"/>
    <x v="0"/>
    <x v="0"/>
    <x v="0"/>
    <s v="Absent"/>
  </r>
  <r>
    <x v="59"/>
    <x v="0"/>
    <n v="44337"/>
    <n v="56.367021999999999"/>
    <n v="9.3329330000000006"/>
    <s v="Hold sø"/>
    <s v="Dytiscus latissimus"/>
    <x v="22"/>
    <s v="Sjælden"/>
    <x v="1"/>
    <x v="0"/>
    <x v="0"/>
    <s v="Absent"/>
  </r>
  <r>
    <x v="59"/>
    <x v="0"/>
    <n v="44337"/>
    <n v="56.367021999999999"/>
    <n v="9.3329330000000006"/>
    <s v="Hold sø"/>
    <s v="Dytiscus latissimus"/>
    <x v="22"/>
    <s v="Sjælden"/>
    <x v="1"/>
    <x v="0"/>
    <x v="0"/>
    <s v="Absent"/>
  </r>
  <r>
    <x v="60"/>
    <x v="0"/>
    <s v="10-05-2021"/>
    <n v="56.202464999999997"/>
    <n v="10.283652"/>
    <s v="Åkrogen v. Egaa marina"/>
    <s v="Platichthys flesus"/>
    <x v="0"/>
    <s v="Almindelig"/>
    <x v="0"/>
    <x v="0"/>
    <x v="0"/>
    <s v="Absent"/>
  </r>
  <r>
    <x v="60"/>
    <x v="0"/>
    <s v="10-05-2021"/>
    <n v="56.202464999999997"/>
    <n v="10.283652"/>
    <s v="Åkrogen v. Egaa marina"/>
    <s v="Platichthys flesus"/>
    <x v="0"/>
    <s v="Almindelig"/>
    <x v="1"/>
    <x v="1"/>
    <x v="1"/>
    <s v="Present_Ct&lt;41"/>
  </r>
  <r>
    <x v="60"/>
    <x v="0"/>
    <s v="10-05-2021"/>
    <n v="56.202464999999997"/>
    <n v="10.283652"/>
    <s v="Åkrogen v. Egaa marina"/>
    <s v="Gadus morhua"/>
    <x v="1"/>
    <s v="Almindelig"/>
    <x v="0"/>
    <x v="0"/>
    <x v="0"/>
    <s v="Absent"/>
  </r>
  <r>
    <x v="60"/>
    <x v="0"/>
    <s v="10-05-2021"/>
    <n v="56.202464999999997"/>
    <n v="10.283652"/>
    <s v="Åkrogen v. Egaa marina"/>
    <s v="Gadus morhua"/>
    <x v="1"/>
    <s v="Almindelig"/>
    <x v="1"/>
    <x v="1"/>
    <x v="1"/>
    <s v="Present_Ct&lt;41"/>
  </r>
  <r>
    <x v="60"/>
    <x v="0"/>
    <s v="10-05-2021"/>
    <n v="56.202464999999997"/>
    <n v="10.283652"/>
    <s v="Åkrogen v. Egaa marina"/>
    <s v="Mya arenaria"/>
    <x v="2"/>
    <s v="Almindelig"/>
    <x v="0"/>
    <x v="1"/>
    <x v="1"/>
    <s v="Present_Ct&lt;41"/>
  </r>
  <r>
    <x v="60"/>
    <x v="0"/>
    <s v="10-05-2021"/>
    <n v="56.202464999999997"/>
    <n v="10.283652"/>
    <s v="Åkrogen v. Egaa marina"/>
    <s v="Mya arenaria"/>
    <x v="2"/>
    <s v="Almindelig"/>
    <x v="0"/>
    <x v="1"/>
    <x v="1"/>
    <s v="Present_Ct&lt;41"/>
  </r>
  <r>
    <x v="60"/>
    <x v="0"/>
    <s v="10-05-2021"/>
    <n v="56.202464999999997"/>
    <n v="10.283652"/>
    <s v="Åkrogen v. Egaa marina"/>
    <s v="Mnemiopsis leidyi"/>
    <x v="3"/>
    <s v="Invasiv"/>
    <x v="0"/>
    <x v="0"/>
    <x v="0"/>
    <s v="Absent"/>
  </r>
  <r>
    <x v="60"/>
    <x v="0"/>
    <s v="10-05-2021"/>
    <n v="56.202464999999997"/>
    <n v="10.283652"/>
    <s v="Åkrogen v. Egaa marina"/>
    <s v="Mnemiopsis leidyi"/>
    <x v="3"/>
    <s v="Invasiv"/>
    <x v="0"/>
    <x v="1"/>
    <x v="0"/>
    <s v="Present_Ct&gt;41"/>
  </r>
  <r>
    <x v="60"/>
    <x v="0"/>
    <s v="10-05-2021"/>
    <n v="56.202464999999997"/>
    <n v="10.283652"/>
    <s v="Åkrogen v. Egaa marina"/>
    <s v="Homarus americanus"/>
    <x v="4"/>
    <s v="Invasiv"/>
    <x v="0"/>
    <x v="0"/>
    <x v="0"/>
    <s v="Absent"/>
  </r>
  <r>
    <x v="60"/>
    <x v="0"/>
    <s v="10-05-2021"/>
    <n v="56.202464999999997"/>
    <n v="10.283652"/>
    <s v="Åkrogen v. Egaa marina"/>
    <s v="Homarus americanus"/>
    <x v="4"/>
    <s v="Invasiv"/>
    <x v="0"/>
    <x v="1"/>
    <x v="1"/>
    <s v="Present_Ct&lt;41"/>
  </r>
  <r>
    <x v="60"/>
    <x v="0"/>
    <s v="10-05-2021"/>
    <n v="56.202464999999997"/>
    <n v="10.283652"/>
    <s v="Åkrogen v. Egaa marina"/>
    <s v="Paralithodes camtschaticus"/>
    <x v="32"/>
    <s v="Invasiv"/>
    <x v="0"/>
    <x v="0"/>
    <x v="0"/>
    <s v="Absent"/>
  </r>
  <r>
    <x v="60"/>
    <x v="0"/>
    <s v="10-05-2021"/>
    <n v="56.202464999999997"/>
    <n v="10.283652"/>
    <s v="Åkrogen v. Egaa marina"/>
    <s v="Paralithodes camtschaticus"/>
    <x v="32"/>
    <s v="Invasiv"/>
    <x v="0"/>
    <x v="0"/>
    <x v="0"/>
    <s v="Absent"/>
  </r>
  <r>
    <x v="60"/>
    <x v="0"/>
    <s v="10-05-2021"/>
    <n v="56.202464999999997"/>
    <n v="10.283652"/>
    <s v="Åkrogen v. Egaa marina"/>
    <s v="Eriocheir sinensis"/>
    <x v="5"/>
    <s v="Invasiv"/>
    <x v="0"/>
    <x v="0"/>
    <x v="0"/>
    <s v="Absent"/>
  </r>
  <r>
    <x v="60"/>
    <x v="0"/>
    <s v="10-05-2021"/>
    <n v="56.202464999999997"/>
    <n v="10.283652"/>
    <s v="Åkrogen v. Egaa marina"/>
    <s v="Eriocheir sinensis"/>
    <x v="5"/>
    <s v="Invasiv"/>
    <x v="0"/>
    <x v="0"/>
    <x v="0"/>
    <s v="Absent"/>
  </r>
  <r>
    <x v="60"/>
    <x v="0"/>
    <s v="10-05-2021"/>
    <n v="56.202464999999997"/>
    <n v="10.283652"/>
    <s v="Åkrogen v. Egaa marina"/>
    <s v="Rhithropanopeus harrisii"/>
    <x v="6"/>
    <s v="Invasiv"/>
    <x v="1"/>
    <x v="0"/>
    <x v="0"/>
    <s v="Absent"/>
  </r>
  <r>
    <x v="60"/>
    <x v="0"/>
    <s v="10-05-2021"/>
    <n v="56.202464999999997"/>
    <n v="10.283652"/>
    <s v="Åkrogen v. Egaa marina"/>
    <s v="Rhithropanopeus harrisii"/>
    <x v="6"/>
    <s v="Invasiv"/>
    <x v="0"/>
    <x v="0"/>
    <x v="0"/>
    <s v="Absent"/>
  </r>
  <r>
    <x v="60"/>
    <x v="0"/>
    <s v="10-05-2021"/>
    <n v="56.202464999999997"/>
    <n v="10.283652"/>
    <s v="Åkrogen v. Egaa marina"/>
    <s v="Oncorhyncus gorbuscha"/>
    <x v="7"/>
    <s v="Invasiv"/>
    <x v="1"/>
    <x v="0"/>
    <x v="0"/>
    <s v="Absent"/>
  </r>
  <r>
    <x v="60"/>
    <x v="0"/>
    <s v="10-05-2021"/>
    <n v="56.202464999999997"/>
    <n v="10.283652"/>
    <s v="Åkrogen v. Egaa marina"/>
    <s v="Oncorhyncus gorbuscha"/>
    <x v="7"/>
    <s v="Invasiv"/>
    <x v="0"/>
    <x v="0"/>
    <x v="0"/>
    <s v="Absent"/>
  </r>
  <r>
    <x v="60"/>
    <x v="0"/>
    <s v="10-05-2021"/>
    <n v="56.202464999999997"/>
    <n v="10.283652"/>
    <s v="Åkrogen v. Egaa marina"/>
    <s v="Thunnus Thynnus"/>
    <x v="35"/>
    <s v="Sjælden"/>
    <x v="1"/>
    <x v="1"/>
    <x v="1"/>
    <s v="Present_Ct&lt;41"/>
  </r>
  <r>
    <x v="60"/>
    <x v="0"/>
    <s v="10-05-2021"/>
    <n v="56.202464999999997"/>
    <n v="10.283652"/>
    <s v="Åkrogen v. Egaa marina"/>
    <s v="Thunnus Thynnus"/>
    <x v="35"/>
    <s v="Sjælden"/>
    <x v="0"/>
    <x v="1"/>
    <x v="1"/>
    <s v="Present_Ct&lt;41"/>
  </r>
  <r>
    <x v="60"/>
    <x v="0"/>
    <s v="10-05-2021"/>
    <n v="56.202464999999997"/>
    <n v="10.283652"/>
    <s v="Åkrogen v. Egaa marina"/>
    <s v="Magallana gigas"/>
    <x v="8"/>
    <s v="Invasiv"/>
    <x v="0"/>
    <x v="0"/>
    <x v="0"/>
    <s v="Absent"/>
  </r>
  <r>
    <x v="60"/>
    <x v="0"/>
    <s v="10-05-2021"/>
    <n v="56.202464999999997"/>
    <n v="10.283652"/>
    <s v="Åkrogen v. Egaa marina"/>
    <s v="Magallana gigas"/>
    <x v="8"/>
    <s v="Invasiv"/>
    <x v="1"/>
    <x v="0"/>
    <x v="0"/>
    <s v="Absent"/>
  </r>
  <r>
    <x v="60"/>
    <x v="0"/>
    <s v="10-05-2021"/>
    <n v="56.202464999999997"/>
    <n v="10.283652"/>
    <s v="Åkrogen v. Egaa marina"/>
    <s v="Neogobius melanostomus"/>
    <x v="9"/>
    <s v="Invasiv"/>
    <x v="1"/>
    <x v="1"/>
    <x v="1"/>
    <s v="Present_Ct&lt;41"/>
  </r>
  <r>
    <x v="60"/>
    <x v="0"/>
    <s v="10-05-2021"/>
    <n v="56.202464999999997"/>
    <n v="10.283652"/>
    <s v="Åkrogen v. Egaa marina"/>
    <s v="Neogobius melanostomus"/>
    <x v="9"/>
    <s v="Invasiv"/>
    <x v="1"/>
    <x v="0"/>
    <x v="0"/>
    <s v="Absent"/>
  </r>
  <r>
    <x v="61"/>
    <x v="0"/>
    <n v="44349"/>
    <n v="55.375895"/>
    <n v="11.545680000000001"/>
    <s v="Tystrup Sø (Sø i Fuglebjerg)"/>
    <s v="Perca fluviatilis"/>
    <x v="10"/>
    <s v="Almindelig"/>
    <x v="0"/>
    <x v="0"/>
    <x v="0"/>
    <s v="Absent"/>
  </r>
  <r>
    <x v="61"/>
    <x v="0"/>
    <n v="44349"/>
    <n v="55.375895"/>
    <n v="11.545680000000001"/>
    <s v="Tystrup Sø (Sø i Fuglebjerg)"/>
    <s v="Perca fluviatilis"/>
    <x v="10"/>
    <s v="Almindelig"/>
    <x v="1"/>
    <x v="0"/>
    <x v="0"/>
    <s v="Absent"/>
  </r>
  <r>
    <x v="61"/>
    <x v="0"/>
    <n v="44349"/>
    <n v="55.375895"/>
    <n v="11.545680000000001"/>
    <s v="Tystrup Sø (Sø i Fuglebjerg)"/>
    <s v="Rutilus rutilus"/>
    <x v="11"/>
    <s v="Almindelig"/>
    <x v="0"/>
    <x v="1"/>
    <x v="1"/>
    <s v="Present_Ct&lt;41"/>
  </r>
  <r>
    <x v="61"/>
    <x v="0"/>
    <n v="44349"/>
    <n v="55.375895"/>
    <n v="11.545680000000001"/>
    <s v="Tystrup Sø (Sø i Fuglebjerg)"/>
    <s v="Rutilus rutilus"/>
    <x v="11"/>
    <s v="Almindelig"/>
    <x v="0"/>
    <x v="1"/>
    <x v="1"/>
    <s v="Present_Ct&lt;41"/>
  </r>
  <r>
    <x v="61"/>
    <x v="0"/>
    <n v="44349"/>
    <n v="55.375895"/>
    <n v="11.545680000000001"/>
    <s v="Tystrup Sø (Sø i Fuglebjerg)"/>
    <s v="Triturus cristatus"/>
    <x v="12"/>
    <s v="Truet"/>
    <x v="0"/>
    <x v="0"/>
    <x v="0"/>
    <s v="Absent"/>
  </r>
  <r>
    <x v="61"/>
    <x v="0"/>
    <n v="44349"/>
    <n v="55.375895"/>
    <n v="11.545680000000001"/>
    <s v="Tystrup Sø (Sø i Fuglebjerg)"/>
    <s v="Triturus cristatus"/>
    <x v="12"/>
    <s v="Truet"/>
    <x v="0"/>
    <x v="0"/>
    <x v="0"/>
    <s v="Absent"/>
  </r>
  <r>
    <x v="61"/>
    <x v="0"/>
    <n v="44349"/>
    <n v="55.375895"/>
    <n v="11.545680000000001"/>
    <s v="Tystrup Sø (Sø i Fuglebjerg)"/>
    <s v="Esox lucius"/>
    <x v="20"/>
    <s v="Almindelig"/>
    <x v="1"/>
    <x v="0"/>
    <x v="0"/>
    <s v="Absent"/>
  </r>
  <r>
    <x v="61"/>
    <x v="0"/>
    <n v="44349"/>
    <n v="55.375895"/>
    <n v="11.545680000000001"/>
    <s v="Tystrup Sø (Sø i Fuglebjerg)"/>
    <s v="Esox lucius"/>
    <x v="20"/>
    <s v="Almindelig"/>
    <x v="0"/>
    <x v="0"/>
    <x v="0"/>
    <s v="Absent"/>
  </r>
  <r>
    <x v="61"/>
    <x v="0"/>
    <n v="44349"/>
    <n v="55.375895"/>
    <n v="11.545680000000001"/>
    <s v="Tystrup Sø (Sø i Fuglebjerg)"/>
    <s v="Cyprinus carpio"/>
    <x v="18"/>
    <s v="Invasiv"/>
    <x v="1"/>
    <x v="0"/>
    <x v="0"/>
    <s v="Absent"/>
  </r>
  <r>
    <x v="61"/>
    <x v="0"/>
    <n v="44349"/>
    <n v="55.375895"/>
    <n v="11.545680000000001"/>
    <s v="Tystrup Sø (Sø i Fuglebjerg)"/>
    <s v="Cyprinus carpio"/>
    <x v="18"/>
    <s v="Invasiv"/>
    <x v="1"/>
    <x v="0"/>
    <x v="0"/>
    <s v="Absent"/>
  </r>
  <r>
    <x v="61"/>
    <x v="0"/>
    <n v="44349"/>
    <n v="55.375895"/>
    <n v="11.545680000000001"/>
    <s v="Tystrup Sø (Sø i Fuglebjerg)"/>
    <s v="Carassius auratus"/>
    <x v="21"/>
    <s v="Invasiv"/>
    <x v="0"/>
    <x v="0"/>
    <x v="0"/>
    <s v="Absent"/>
  </r>
  <r>
    <x v="61"/>
    <x v="0"/>
    <n v="44349"/>
    <n v="55.375895"/>
    <n v="11.545680000000001"/>
    <s v="Tystrup Sø (Sø i Fuglebjerg)"/>
    <s v="Carassius auratus"/>
    <x v="21"/>
    <s v="Invasiv"/>
    <x v="0"/>
    <x v="0"/>
    <x v="0"/>
    <s v="Absent"/>
  </r>
  <r>
    <x v="61"/>
    <x v="0"/>
    <n v="44349"/>
    <n v="55.375895"/>
    <n v="11.545680000000001"/>
    <s v="Tystrup Sø (Sø i Fuglebjerg)"/>
    <s v="Lissotriton vulgaris"/>
    <x v="13"/>
    <s v="Truet"/>
    <x v="0"/>
    <x v="0"/>
    <x v="0"/>
    <s v="Absent"/>
  </r>
  <r>
    <x v="61"/>
    <x v="0"/>
    <n v="44349"/>
    <n v="55.375895"/>
    <n v="11.545680000000001"/>
    <s v="Tystrup Sø (Sø i Fuglebjerg)"/>
    <s v="Lissotriton vulgaris"/>
    <x v="13"/>
    <s v="Truet"/>
    <x v="0"/>
    <x v="0"/>
    <x v="0"/>
    <s v="Absent"/>
  </r>
  <r>
    <x v="61"/>
    <x v="0"/>
    <n v="44349"/>
    <n v="55.375895"/>
    <n v="11.545680000000001"/>
    <s v="Tystrup Sø (Sø i Fuglebjerg)"/>
    <s v="Astacus astacus"/>
    <x v="15"/>
    <s v="Almindelig"/>
    <x v="0"/>
    <x v="0"/>
    <x v="0"/>
    <s v="Absent"/>
  </r>
  <r>
    <x v="61"/>
    <x v="0"/>
    <n v="44349"/>
    <n v="55.375895"/>
    <n v="11.545680000000001"/>
    <s v="Tystrup Sø (Sø i Fuglebjerg)"/>
    <s v="Astacus astacus"/>
    <x v="15"/>
    <s v="Almindelig"/>
    <x v="0"/>
    <x v="0"/>
    <x v="0"/>
    <s v="Absent"/>
  </r>
  <r>
    <x v="61"/>
    <x v="0"/>
    <n v="44349"/>
    <n v="55.375895"/>
    <n v="11.545680000000001"/>
    <s v="Tystrup Sø (Sø i Fuglebjerg)"/>
    <s v="Pacifastacus leniusculus"/>
    <x v="16"/>
    <s v="Invasiv"/>
    <x v="1"/>
    <x v="0"/>
    <x v="0"/>
    <s v="Absent"/>
  </r>
  <r>
    <x v="61"/>
    <x v="0"/>
    <n v="44349"/>
    <n v="55.375895"/>
    <n v="11.545680000000001"/>
    <s v="Tystrup Sø (Sø i Fuglebjerg)"/>
    <s v="Pacifastacus leniusculus"/>
    <x v="16"/>
    <s v="Invasiv"/>
    <x v="1"/>
    <x v="0"/>
    <x v="0"/>
    <s v="Absent"/>
  </r>
  <r>
    <x v="61"/>
    <x v="0"/>
    <n v="44349"/>
    <n v="55.375895"/>
    <n v="11.545680000000001"/>
    <s v="Tystrup Sø (Sø i Fuglebjerg)"/>
    <s v="Astacus leptodactylus"/>
    <x v="17"/>
    <s v="Invasiv"/>
    <x v="0"/>
    <x v="0"/>
    <x v="0"/>
    <s v="Absent"/>
  </r>
  <r>
    <x v="61"/>
    <x v="0"/>
    <n v="44349"/>
    <n v="55.375895"/>
    <n v="11.545680000000001"/>
    <s v="Tystrup Sø (Sø i Fuglebjerg)"/>
    <s v="Astacus leptodactylus"/>
    <x v="17"/>
    <s v="Invasiv"/>
    <x v="0"/>
    <x v="0"/>
    <x v="0"/>
    <s v="Absent"/>
  </r>
  <r>
    <x v="61"/>
    <x v="0"/>
    <n v="44349"/>
    <n v="55.375895"/>
    <n v="11.545680000000001"/>
    <s v="Tystrup Sø (Sø i Fuglebjerg)"/>
    <s v="Eriocheir sinensis"/>
    <x v="5"/>
    <s v="Invasiv"/>
    <x v="0"/>
    <x v="0"/>
    <x v="0"/>
    <s v="Absent"/>
  </r>
  <r>
    <x v="61"/>
    <x v="0"/>
    <n v="44349"/>
    <n v="55.375895"/>
    <n v="11.545680000000001"/>
    <s v="Tystrup Sø (Sø i Fuglebjerg)"/>
    <s v="Eriocheir sinensis"/>
    <x v="5"/>
    <s v="Invasiv"/>
    <x v="0"/>
    <x v="0"/>
    <x v="0"/>
    <s v="Absent"/>
  </r>
  <r>
    <x v="61"/>
    <x v="0"/>
    <n v="44349"/>
    <n v="55.375895"/>
    <n v="11.545680000000001"/>
    <s v="Tystrup Sø (Sø i Fuglebjerg)"/>
    <s v="Dytiscus latissimus"/>
    <x v="22"/>
    <s v="Sjælden"/>
    <x v="0"/>
    <x v="0"/>
    <x v="0"/>
    <s v="Absent"/>
  </r>
  <r>
    <x v="61"/>
    <x v="0"/>
    <n v="44349"/>
    <n v="55.375895"/>
    <n v="11.545680000000001"/>
    <s v="Tystrup Sø (Sø i Fuglebjerg)"/>
    <s v="Dytiscus latissimus"/>
    <x v="22"/>
    <s v="Sjælden"/>
    <x v="0"/>
    <x v="0"/>
    <x v="0"/>
    <s v="Absent"/>
  </r>
  <r>
    <x v="62"/>
    <x v="0"/>
    <n v="44306"/>
    <n v="0"/>
    <n v="0"/>
    <s v="Vedersø Klit"/>
    <s v="Platichthys flesus"/>
    <x v="0"/>
    <s v="Almindelig"/>
    <x v="0"/>
    <x v="1"/>
    <x v="1"/>
    <s v="Present_Ct&lt;41"/>
  </r>
  <r>
    <x v="62"/>
    <x v="0"/>
    <n v="44306"/>
    <n v="0"/>
    <n v="0"/>
    <s v="Vedersø Klit"/>
    <s v="Platichthys flesus"/>
    <x v="0"/>
    <s v="Almindelig"/>
    <x v="0"/>
    <x v="0"/>
    <x v="0"/>
    <s v="Absent"/>
  </r>
  <r>
    <x v="62"/>
    <x v="0"/>
    <n v="44306"/>
    <n v="0"/>
    <n v="0"/>
    <s v="Vedersø Klit"/>
    <s v="Gadus morhua"/>
    <x v="1"/>
    <s v="Almindelig"/>
    <x v="0"/>
    <x v="0"/>
    <x v="0"/>
    <s v="Absent"/>
  </r>
  <r>
    <x v="62"/>
    <x v="0"/>
    <n v="44306"/>
    <n v="0"/>
    <n v="0"/>
    <s v="Vedersø Klit"/>
    <s v="Gadus morhua"/>
    <x v="1"/>
    <s v="Almindelig"/>
    <x v="1"/>
    <x v="0"/>
    <x v="0"/>
    <s v="Absent"/>
  </r>
  <r>
    <x v="62"/>
    <x v="0"/>
    <n v="44306"/>
    <n v="0"/>
    <n v="0"/>
    <s v="Vedersø Klit"/>
    <s v="Mya arenaria"/>
    <x v="2"/>
    <s v="Almindelig"/>
    <x v="0"/>
    <x v="0"/>
    <x v="0"/>
    <s v="Absent"/>
  </r>
  <r>
    <x v="62"/>
    <x v="0"/>
    <n v="44306"/>
    <n v="0"/>
    <n v="0"/>
    <s v="Vedersø Klit"/>
    <s v="Mya arenaria"/>
    <x v="2"/>
    <s v="Almindelig"/>
    <x v="0"/>
    <x v="0"/>
    <x v="0"/>
    <s v="Absent"/>
  </r>
  <r>
    <x v="62"/>
    <x v="0"/>
    <n v="44306"/>
    <n v="0"/>
    <n v="0"/>
    <s v="Vedersø Klit"/>
    <s v="Mnemiopsis leidyi"/>
    <x v="3"/>
    <s v="Invasiv"/>
    <x v="0"/>
    <x v="1"/>
    <x v="1"/>
    <s v="Present_Ct&lt;41"/>
  </r>
  <r>
    <x v="62"/>
    <x v="0"/>
    <n v="44306"/>
    <n v="0"/>
    <n v="0"/>
    <s v="Vedersø Klit"/>
    <s v="Mnemiopsis leidyi"/>
    <x v="3"/>
    <s v="Invasiv"/>
    <x v="1"/>
    <x v="0"/>
    <x v="0"/>
    <s v="Absent"/>
  </r>
  <r>
    <x v="62"/>
    <x v="0"/>
    <n v="44306"/>
    <n v="0"/>
    <n v="0"/>
    <s v="Vedersø Klit"/>
    <s v="Homarus americanus"/>
    <x v="4"/>
    <s v="Invasiv"/>
    <x v="0"/>
    <x v="0"/>
    <x v="0"/>
    <s v="Absent"/>
  </r>
  <r>
    <x v="62"/>
    <x v="0"/>
    <n v="44306"/>
    <n v="0"/>
    <n v="0"/>
    <s v="Vedersø Klit"/>
    <s v="Homarus americanus"/>
    <x v="4"/>
    <s v="Invasiv"/>
    <x v="0"/>
    <x v="0"/>
    <x v="0"/>
    <s v="Absent"/>
  </r>
  <r>
    <x v="62"/>
    <x v="0"/>
    <n v="44306"/>
    <n v="0"/>
    <n v="0"/>
    <s v="Vedersø Klit"/>
    <s v="Paralithodes camtschaticus"/>
    <x v="32"/>
    <s v="Invasiv"/>
    <x v="0"/>
    <x v="0"/>
    <x v="0"/>
    <s v="Absent"/>
  </r>
  <r>
    <x v="62"/>
    <x v="0"/>
    <n v="44306"/>
    <n v="0"/>
    <n v="0"/>
    <s v="Vedersø Klit"/>
    <s v="Paralithodes camtschaticus"/>
    <x v="32"/>
    <s v="Invasiv"/>
    <x v="0"/>
    <x v="0"/>
    <x v="0"/>
    <s v="Absent"/>
  </r>
  <r>
    <x v="62"/>
    <x v="0"/>
    <n v="44306"/>
    <n v="0"/>
    <n v="0"/>
    <s v="Vedersø Klit"/>
    <s v="Eriocheir sinensis"/>
    <x v="5"/>
    <s v="Invasiv"/>
    <x v="0"/>
    <x v="0"/>
    <x v="0"/>
    <s v="Absent"/>
  </r>
  <r>
    <x v="62"/>
    <x v="0"/>
    <n v="44306"/>
    <n v="0"/>
    <n v="0"/>
    <s v="Vedersø Klit"/>
    <s v="Eriocheir sinensis"/>
    <x v="5"/>
    <s v="Invasiv"/>
    <x v="0"/>
    <x v="0"/>
    <x v="0"/>
    <s v="Absent"/>
  </r>
  <r>
    <x v="62"/>
    <x v="0"/>
    <n v="44306"/>
    <n v="0"/>
    <n v="0"/>
    <s v="Vedersø Klit"/>
    <s v="Rhithropanopeus harrisii"/>
    <x v="6"/>
    <s v="Invasiv"/>
    <x v="0"/>
    <x v="0"/>
    <x v="0"/>
    <s v="Absent"/>
  </r>
  <r>
    <x v="62"/>
    <x v="0"/>
    <n v="44306"/>
    <n v="0"/>
    <n v="0"/>
    <s v="Vedersø Klit"/>
    <s v="Rhithropanopeus harrisii"/>
    <x v="6"/>
    <s v="Invasiv"/>
    <x v="0"/>
    <x v="0"/>
    <x v="0"/>
    <s v="Absent"/>
  </r>
  <r>
    <x v="62"/>
    <x v="0"/>
    <n v="44306"/>
    <n v="0"/>
    <n v="0"/>
    <s v="Vedersø Klit"/>
    <s v="Oncorhyncus gorbuscha"/>
    <x v="7"/>
    <s v="Invasiv"/>
    <x v="0"/>
    <x v="0"/>
    <x v="0"/>
    <s v="Absent"/>
  </r>
  <r>
    <x v="62"/>
    <x v="0"/>
    <n v="44306"/>
    <n v="0"/>
    <n v="0"/>
    <s v="Vedersø Klit"/>
    <s v="Oncorhyncus gorbuscha"/>
    <x v="7"/>
    <s v="Invasiv"/>
    <x v="0"/>
    <x v="0"/>
    <x v="0"/>
    <s v="Absent"/>
  </r>
  <r>
    <x v="62"/>
    <x v="0"/>
    <n v="44306"/>
    <n v="0"/>
    <n v="0"/>
    <s v="Vedersø Klit"/>
    <s v="Thunnus Thynnus"/>
    <x v="35"/>
    <s v="Sjælden"/>
    <x v="0"/>
    <x v="1"/>
    <x v="0"/>
    <s v="Present_Ct&gt;41"/>
  </r>
  <r>
    <x v="62"/>
    <x v="0"/>
    <n v="44306"/>
    <n v="0"/>
    <n v="0"/>
    <s v="Vedersø Klit"/>
    <s v="Thunnus Thynnus"/>
    <x v="35"/>
    <s v="Sjælden"/>
    <x v="1"/>
    <x v="0"/>
    <x v="0"/>
    <s v="Absent"/>
  </r>
  <r>
    <x v="62"/>
    <x v="0"/>
    <n v="44306"/>
    <n v="0"/>
    <n v="0"/>
    <s v="Vedersø Klit"/>
    <s v="Magallana gigas"/>
    <x v="8"/>
    <s v="Invasiv"/>
    <x v="0"/>
    <x v="0"/>
    <x v="0"/>
    <s v="Absent"/>
  </r>
  <r>
    <x v="62"/>
    <x v="0"/>
    <n v="44306"/>
    <n v="0"/>
    <n v="0"/>
    <s v="Vedersø Klit"/>
    <s v="Magallana gigas"/>
    <x v="8"/>
    <s v="Invasiv"/>
    <x v="0"/>
    <x v="0"/>
    <x v="0"/>
    <s v="Absent"/>
  </r>
  <r>
    <x v="62"/>
    <x v="0"/>
    <n v="44306"/>
    <n v="0"/>
    <n v="0"/>
    <s v="Vedersø Klit"/>
    <s v="Neogobius melanostomus"/>
    <x v="9"/>
    <s v="Invasiv"/>
    <x v="0"/>
    <x v="0"/>
    <x v="0"/>
    <s v="Absent"/>
  </r>
  <r>
    <x v="62"/>
    <x v="0"/>
    <n v="44306"/>
    <n v="0"/>
    <n v="0"/>
    <s v="Vedersø Klit"/>
    <s v="Neogobius melanostomus"/>
    <x v="9"/>
    <s v="Invasiv"/>
    <x v="1"/>
    <x v="1"/>
    <x v="1"/>
    <s v="Present_Ct&lt;41"/>
  </r>
  <r>
    <x v="63"/>
    <x v="0"/>
    <n v="44354"/>
    <n v="57.465904999999999"/>
    <n v="10.538599"/>
    <s v="Palmestranden (Strand i Frederikshavn)"/>
    <s v="Platichthys flesus"/>
    <x v="0"/>
    <s v="Almindelig"/>
    <x v="1"/>
    <x v="1"/>
    <x v="0"/>
    <s v="Present_Ct&gt;41"/>
  </r>
  <r>
    <x v="63"/>
    <x v="0"/>
    <n v="44354"/>
    <n v="57.465904999999999"/>
    <n v="10.538599"/>
    <s v="Palmestranden (Strand i Frederikshavn)"/>
    <s v="Platichthys flesus"/>
    <x v="0"/>
    <s v="Almindelig"/>
    <x v="0"/>
    <x v="0"/>
    <x v="0"/>
    <s v="Absent"/>
  </r>
  <r>
    <x v="63"/>
    <x v="0"/>
    <n v="44354"/>
    <n v="57.465904999999999"/>
    <n v="10.538599"/>
    <s v="Palmestranden (Strand i Frederikshavn)"/>
    <s v="Gadus morhua"/>
    <x v="1"/>
    <s v="Almindelig"/>
    <x v="0"/>
    <x v="0"/>
    <x v="0"/>
    <s v="Absent"/>
  </r>
  <r>
    <x v="63"/>
    <x v="0"/>
    <n v="44354"/>
    <n v="57.465904999999999"/>
    <n v="10.538599"/>
    <s v="Palmestranden (Strand i Frederikshavn)"/>
    <s v="Gadus morhua"/>
    <x v="1"/>
    <s v="Almindelig"/>
    <x v="0"/>
    <x v="0"/>
    <x v="0"/>
    <s v="Absent"/>
  </r>
  <r>
    <x v="63"/>
    <x v="0"/>
    <n v="44354"/>
    <n v="57.465904999999999"/>
    <n v="10.538599"/>
    <s v="Palmestranden (Strand i Frederikshavn)"/>
    <s v="Mya arenaria"/>
    <x v="2"/>
    <s v="Almindelig"/>
    <x v="0"/>
    <x v="1"/>
    <x v="1"/>
    <s v="Present_Ct&lt;41"/>
  </r>
  <r>
    <x v="63"/>
    <x v="0"/>
    <n v="44354"/>
    <n v="57.465904999999999"/>
    <n v="10.538599"/>
    <s v="Palmestranden (Strand i Frederikshavn)"/>
    <s v="Mya arenaria"/>
    <x v="2"/>
    <s v="Almindelig"/>
    <x v="1"/>
    <x v="0"/>
    <x v="0"/>
    <s v="Absent"/>
  </r>
  <r>
    <x v="63"/>
    <x v="0"/>
    <n v="44354"/>
    <n v="57.465904999999999"/>
    <n v="10.538599"/>
    <s v="Palmestranden (Strand i Frederikshavn)"/>
    <s v="Mnemiopsis leidyi"/>
    <x v="3"/>
    <s v="Invasiv"/>
    <x v="0"/>
    <x v="1"/>
    <x v="0"/>
    <s v="Present_Ct&gt;41"/>
  </r>
  <r>
    <x v="63"/>
    <x v="0"/>
    <n v="44354"/>
    <n v="57.465904999999999"/>
    <n v="10.538599"/>
    <s v="Palmestranden (Strand i Frederikshavn)"/>
    <s v="Mnemiopsis leidyi"/>
    <x v="3"/>
    <s v="Invasiv"/>
    <x v="0"/>
    <x v="1"/>
    <x v="0"/>
    <s v="Present_Ct&gt;41"/>
  </r>
  <r>
    <x v="63"/>
    <x v="0"/>
    <n v="44354"/>
    <n v="57.465904999999999"/>
    <n v="10.538599"/>
    <s v="Palmestranden (Strand i Frederikshavn)"/>
    <s v="Homarus americanus"/>
    <x v="4"/>
    <s v="Invasiv"/>
    <x v="0"/>
    <x v="0"/>
    <x v="0"/>
    <s v="Absent"/>
  </r>
  <r>
    <x v="63"/>
    <x v="0"/>
    <n v="44354"/>
    <n v="57.465904999999999"/>
    <n v="10.538599"/>
    <s v="Palmestranden (Strand i Frederikshavn)"/>
    <s v="Homarus americanus"/>
    <x v="4"/>
    <s v="Invasiv"/>
    <x v="0"/>
    <x v="0"/>
    <x v="0"/>
    <s v="Absent"/>
  </r>
  <r>
    <x v="63"/>
    <x v="0"/>
    <n v="44354"/>
    <n v="57.465904999999999"/>
    <n v="10.538599"/>
    <s v="Palmestranden (Strand i Frederikshavn)"/>
    <s v="Paralithodes camtschaticus"/>
    <x v="32"/>
    <s v="Invasiv"/>
    <x v="0"/>
    <x v="0"/>
    <x v="0"/>
    <s v="Absent"/>
  </r>
  <r>
    <x v="63"/>
    <x v="0"/>
    <n v="44354"/>
    <n v="57.465904999999999"/>
    <n v="10.538599"/>
    <s v="Palmestranden (Strand i Frederikshavn)"/>
    <s v="Paralithodes camtschaticus"/>
    <x v="32"/>
    <s v="Invasiv"/>
    <x v="0"/>
    <x v="0"/>
    <x v="0"/>
    <s v="Absent"/>
  </r>
  <r>
    <x v="63"/>
    <x v="0"/>
    <n v="44354"/>
    <n v="57.465904999999999"/>
    <n v="10.538599"/>
    <s v="Palmestranden (Strand i Frederikshavn)"/>
    <s v="Eriocheir sinensis"/>
    <x v="5"/>
    <s v="Invasiv"/>
    <x v="0"/>
    <x v="0"/>
    <x v="0"/>
    <s v="Absent"/>
  </r>
  <r>
    <x v="63"/>
    <x v="0"/>
    <n v="44354"/>
    <n v="57.465904999999999"/>
    <n v="10.538599"/>
    <s v="Palmestranden (Strand i Frederikshavn)"/>
    <s v="Eriocheir sinensis"/>
    <x v="5"/>
    <s v="Invasiv"/>
    <x v="0"/>
    <x v="0"/>
    <x v="0"/>
    <s v="Absent"/>
  </r>
  <r>
    <x v="63"/>
    <x v="0"/>
    <n v="44354"/>
    <n v="57.465904999999999"/>
    <n v="10.538599"/>
    <s v="Palmestranden (Strand i Frederikshavn)"/>
    <s v="Rhithropanopeus harrisii"/>
    <x v="6"/>
    <s v="Invasiv"/>
    <x v="0"/>
    <x v="0"/>
    <x v="0"/>
    <s v="Absent"/>
  </r>
  <r>
    <x v="63"/>
    <x v="0"/>
    <n v="44354"/>
    <n v="57.465904999999999"/>
    <n v="10.538599"/>
    <s v="Palmestranden (Strand i Frederikshavn)"/>
    <s v="Rhithropanopeus harrisii"/>
    <x v="6"/>
    <s v="Invasiv"/>
    <x v="0"/>
    <x v="0"/>
    <x v="0"/>
    <s v="Absent"/>
  </r>
  <r>
    <x v="63"/>
    <x v="0"/>
    <n v="44354"/>
    <n v="57.465904999999999"/>
    <n v="10.538599"/>
    <s v="Palmestranden (Strand i Frederikshavn)"/>
    <s v="Oncorhyncus gorbuscha"/>
    <x v="7"/>
    <s v="Invasiv"/>
    <x v="0"/>
    <x v="0"/>
    <x v="0"/>
    <s v="Absent"/>
  </r>
  <r>
    <x v="63"/>
    <x v="0"/>
    <n v="44354"/>
    <n v="57.465904999999999"/>
    <n v="10.538599"/>
    <s v="Palmestranden (Strand i Frederikshavn)"/>
    <s v="Oncorhyncus gorbuscha"/>
    <x v="7"/>
    <s v="Invasiv"/>
    <x v="0"/>
    <x v="0"/>
    <x v="0"/>
    <s v="Absent"/>
  </r>
  <r>
    <x v="63"/>
    <x v="0"/>
    <n v="44354"/>
    <n v="57.465904999999999"/>
    <n v="10.538599"/>
    <s v="Palmestranden (Strand i Frederikshavn)"/>
    <s v="Thunnus Thynnus"/>
    <x v="35"/>
    <s v="Sjælden"/>
    <x v="1"/>
    <x v="1"/>
    <x v="1"/>
    <s v="Present_Ct&lt;41"/>
  </r>
  <r>
    <x v="63"/>
    <x v="0"/>
    <n v="44354"/>
    <n v="57.465904999999999"/>
    <n v="10.538599"/>
    <s v="Palmestranden (Strand i Frederikshavn)"/>
    <s v="Thunnus Thynnus"/>
    <x v="35"/>
    <s v="Sjælden"/>
    <x v="1"/>
    <x v="1"/>
    <x v="0"/>
    <s v="Present_Ct&gt;41"/>
  </r>
  <r>
    <x v="63"/>
    <x v="0"/>
    <n v="44354"/>
    <n v="57.465904999999999"/>
    <n v="10.538599"/>
    <s v="Palmestranden (Strand i Frederikshavn)"/>
    <s v="Magallana gigas"/>
    <x v="8"/>
    <s v="Invasiv"/>
    <x v="1"/>
    <x v="0"/>
    <x v="0"/>
    <s v="Absent"/>
  </r>
  <r>
    <x v="63"/>
    <x v="0"/>
    <n v="44354"/>
    <n v="57.465904999999999"/>
    <n v="10.538599"/>
    <s v="Palmestranden (Strand i Frederikshavn)"/>
    <s v="Magallana gigas"/>
    <x v="8"/>
    <s v="Invasiv"/>
    <x v="0"/>
    <x v="0"/>
    <x v="0"/>
    <s v="Absent"/>
  </r>
  <r>
    <x v="63"/>
    <x v="0"/>
    <n v="44354"/>
    <n v="57.465904999999999"/>
    <n v="10.538599"/>
    <s v="Palmestranden (Strand i Frederikshavn)"/>
    <s v="Neogobius melanostomus"/>
    <x v="9"/>
    <s v="Invasiv"/>
    <x v="1"/>
    <x v="1"/>
    <x v="1"/>
    <s v="Present_Ct&lt;41"/>
  </r>
  <r>
    <x v="63"/>
    <x v="0"/>
    <n v="44354"/>
    <n v="57.465904999999999"/>
    <n v="10.538599"/>
    <s v="Palmestranden (Strand i Frederikshavn)"/>
    <s v="Neogobius melanostomus"/>
    <x v="9"/>
    <s v="Invasiv"/>
    <x v="0"/>
    <x v="0"/>
    <x v="0"/>
    <s v="Absent"/>
  </r>
  <r>
    <x v="64"/>
    <x v="0"/>
    <s v="04-05-2021"/>
    <n v="55.254399999999997"/>
    <n v="11.333600000000001"/>
    <s v="Sorø Sø (Sø i Sorø)"/>
    <s v="Perca fluviatilis"/>
    <x v="10"/>
    <s v="Almindelig"/>
    <x v="0"/>
    <x v="1"/>
    <x v="1"/>
    <s v="Present_Ct&lt;41"/>
  </r>
  <r>
    <x v="64"/>
    <x v="0"/>
    <s v="04-05-2021"/>
    <n v="55.254399999999997"/>
    <n v="11.333600000000001"/>
    <s v="Sorø Sø (Sø i Sorø)"/>
    <s v="Perca fluviatilis"/>
    <x v="10"/>
    <s v="Almindelig"/>
    <x v="0"/>
    <x v="1"/>
    <x v="1"/>
    <s v="Present_Ct&lt;41"/>
  </r>
  <r>
    <x v="64"/>
    <x v="0"/>
    <s v="04-05-2021"/>
    <n v="55.254399999999997"/>
    <n v="11.333600000000001"/>
    <s v="Sorø Sø (Sø i Sorø)"/>
    <s v="Rutilus rutilus"/>
    <x v="11"/>
    <s v="Almindelig"/>
    <x v="0"/>
    <x v="1"/>
    <x v="1"/>
    <s v="Present_Ct&lt;41"/>
  </r>
  <r>
    <x v="64"/>
    <x v="0"/>
    <s v="04-05-2021"/>
    <n v="55.254399999999997"/>
    <n v="11.333600000000001"/>
    <s v="Sorø Sø (Sø i Sorø)"/>
    <s v="Rutilus rutilus"/>
    <x v="11"/>
    <s v="Almindelig"/>
    <x v="0"/>
    <x v="1"/>
    <x v="1"/>
    <s v="Present_Ct&lt;41"/>
  </r>
  <r>
    <x v="64"/>
    <x v="0"/>
    <s v="04-05-2021"/>
    <n v="55.254399999999997"/>
    <n v="11.333600000000001"/>
    <s v="Sorø Sø (Sø i Sorø)"/>
    <s v="Triturus cristatus"/>
    <x v="12"/>
    <s v="Truet"/>
    <x v="0"/>
    <x v="0"/>
    <x v="0"/>
    <s v="Absent"/>
  </r>
  <r>
    <x v="64"/>
    <x v="0"/>
    <s v="04-05-2021"/>
    <n v="55.254399999999997"/>
    <n v="11.333600000000001"/>
    <s v="Sorø Sø (Sø i Sorø)"/>
    <s v="Triturus cristatus"/>
    <x v="12"/>
    <s v="Truet"/>
    <x v="0"/>
    <x v="0"/>
    <x v="0"/>
    <s v="Absent"/>
  </r>
  <r>
    <x v="64"/>
    <x v="0"/>
    <s v="04-05-2021"/>
    <n v="55.254399999999997"/>
    <n v="11.333600000000001"/>
    <s v="Sorø Sø (Sø i Sorø)"/>
    <s v="Esox lucius"/>
    <x v="20"/>
    <s v="Almindelig"/>
    <x v="0"/>
    <x v="1"/>
    <x v="1"/>
    <s v="Present_Ct&lt;41"/>
  </r>
  <r>
    <x v="64"/>
    <x v="0"/>
    <s v="04-05-2021"/>
    <n v="55.254399999999997"/>
    <n v="11.333600000000001"/>
    <s v="Sorø Sø (Sø i Sorø)"/>
    <s v="Esox lucius"/>
    <x v="20"/>
    <s v="Almindelig"/>
    <x v="0"/>
    <x v="1"/>
    <x v="1"/>
    <s v="Present_Ct&lt;41"/>
  </r>
  <r>
    <x v="64"/>
    <x v="0"/>
    <s v="04-05-2021"/>
    <n v="55.254399999999997"/>
    <n v="11.333600000000001"/>
    <s v="Sorø Sø (Sø i Sorø)"/>
    <s v="Cyprinus carpio"/>
    <x v="18"/>
    <s v="Invasiv"/>
    <x v="1"/>
    <x v="0"/>
    <x v="0"/>
    <s v="Absent"/>
  </r>
  <r>
    <x v="64"/>
    <x v="0"/>
    <s v="04-05-2021"/>
    <n v="55.254399999999997"/>
    <n v="11.333600000000001"/>
    <s v="Sorø Sø (Sø i Sorø)"/>
    <s v="Cyprinus carpio"/>
    <x v="18"/>
    <s v="Invasiv"/>
    <x v="0"/>
    <x v="1"/>
    <x v="1"/>
    <s v="Present_Ct&lt;41"/>
  </r>
  <r>
    <x v="64"/>
    <x v="0"/>
    <s v="04-05-2021"/>
    <n v="55.254399999999997"/>
    <n v="11.333600000000001"/>
    <s v="Sorø Sø (Sø i Sorø)"/>
    <s v="Carassius auratus"/>
    <x v="21"/>
    <s v="Invasiv"/>
    <x v="0"/>
    <x v="0"/>
    <x v="0"/>
    <s v="Absent"/>
  </r>
  <r>
    <x v="64"/>
    <x v="0"/>
    <s v="04-05-2021"/>
    <n v="55.254399999999997"/>
    <n v="11.333600000000001"/>
    <s v="Sorø Sø (Sø i Sorø)"/>
    <s v="Carassius auratus"/>
    <x v="21"/>
    <s v="Invasiv"/>
    <x v="0"/>
    <x v="0"/>
    <x v="0"/>
    <s v="Absent"/>
  </r>
  <r>
    <x v="64"/>
    <x v="0"/>
    <s v="04-05-2021"/>
    <n v="55.254399999999997"/>
    <n v="11.333600000000001"/>
    <s v="Sorø Sø (Sø i Sorø)"/>
    <s v="Lissotriton vulgaris"/>
    <x v="13"/>
    <s v="Truet"/>
    <x v="0"/>
    <x v="0"/>
    <x v="0"/>
    <s v="Absent"/>
  </r>
  <r>
    <x v="64"/>
    <x v="0"/>
    <s v="04-05-2021"/>
    <n v="55.254399999999997"/>
    <n v="11.333600000000001"/>
    <s v="Sorø Sø (Sø i Sorø)"/>
    <s v="Lissotriton vulgaris"/>
    <x v="13"/>
    <s v="Truet"/>
    <x v="0"/>
    <x v="1"/>
    <x v="1"/>
    <s v="Present_Ct&lt;41"/>
  </r>
  <r>
    <x v="64"/>
    <x v="0"/>
    <s v="04-05-2021"/>
    <n v="55.254399999999997"/>
    <n v="11.333600000000001"/>
    <s v="Sorø Sø (Sø i Sorø)"/>
    <s v="Astacus astacus"/>
    <x v="15"/>
    <s v="Almindelig"/>
    <x v="0"/>
    <x v="0"/>
    <x v="0"/>
    <s v="Absent"/>
  </r>
  <r>
    <x v="64"/>
    <x v="0"/>
    <s v="04-05-2021"/>
    <n v="55.254399999999997"/>
    <n v="11.333600000000001"/>
    <s v="Sorø Sø (Sø i Sorø)"/>
    <s v="Astacus astacus"/>
    <x v="15"/>
    <s v="Almindelig"/>
    <x v="0"/>
    <x v="0"/>
    <x v="0"/>
    <s v="Absent"/>
  </r>
  <r>
    <x v="64"/>
    <x v="0"/>
    <s v="04-05-2021"/>
    <n v="55.254399999999997"/>
    <n v="11.333600000000001"/>
    <s v="Sorø Sø (Sø i Sorø)"/>
    <s v="Pacifastacus leniusculus"/>
    <x v="16"/>
    <s v="Invasiv"/>
    <x v="0"/>
    <x v="0"/>
    <x v="0"/>
    <s v="Absent"/>
  </r>
  <r>
    <x v="64"/>
    <x v="0"/>
    <s v="04-05-2021"/>
    <n v="55.254399999999997"/>
    <n v="11.333600000000001"/>
    <s v="Sorø Sø (Sø i Sorø)"/>
    <s v="Pacifastacus leniusculus"/>
    <x v="16"/>
    <s v="Invasiv"/>
    <x v="0"/>
    <x v="0"/>
    <x v="0"/>
    <s v="Absent"/>
  </r>
  <r>
    <x v="64"/>
    <x v="0"/>
    <s v="04-05-2021"/>
    <n v="55.254399999999997"/>
    <n v="11.333600000000001"/>
    <s v="Sorø Sø (Sø i Sorø)"/>
    <s v="Astacus leptodactylus"/>
    <x v="17"/>
    <s v="Invasiv"/>
    <x v="0"/>
    <x v="0"/>
    <x v="0"/>
    <s v="Absent"/>
  </r>
  <r>
    <x v="64"/>
    <x v="0"/>
    <s v="04-05-2021"/>
    <n v="55.254399999999997"/>
    <n v="11.333600000000001"/>
    <s v="Sorø Sø (Sø i Sorø)"/>
    <s v="Astacus leptodactylus"/>
    <x v="17"/>
    <s v="Invasiv"/>
    <x v="0"/>
    <x v="0"/>
    <x v="0"/>
    <s v="Absent"/>
  </r>
  <r>
    <x v="64"/>
    <x v="0"/>
    <s v="04-05-2021"/>
    <n v="55.254399999999997"/>
    <n v="11.333600000000001"/>
    <s v="Sorø Sø (Sø i Sorø)"/>
    <s v="Eriocheir sinensis"/>
    <x v="5"/>
    <s v="Invasiv"/>
    <x v="0"/>
    <x v="0"/>
    <x v="0"/>
    <s v="Absent"/>
  </r>
  <r>
    <x v="64"/>
    <x v="0"/>
    <s v="04-05-2021"/>
    <n v="55.254399999999997"/>
    <n v="11.333600000000001"/>
    <s v="Sorø Sø (Sø i Sorø)"/>
    <s v="Eriocheir sinensis"/>
    <x v="5"/>
    <s v="Invasiv"/>
    <x v="0"/>
    <x v="0"/>
    <x v="0"/>
    <s v="Absent"/>
  </r>
  <r>
    <x v="64"/>
    <x v="0"/>
    <s v="04-05-2021"/>
    <n v="55.254399999999997"/>
    <n v="11.333600000000001"/>
    <s v="Sorø Sø (Sø i Sorø)"/>
    <s v="Dytiscus latissimus"/>
    <x v="22"/>
    <s v="Sjælden"/>
    <x v="0"/>
    <x v="0"/>
    <x v="0"/>
    <s v="Absent"/>
  </r>
  <r>
    <x v="64"/>
    <x v="0"/>
    <s v="04-05-2021"/>
    <n v="55.254399999999997"/>
    <n v="11.333600000000001"/>
    <s v="Sorø Sø (Sø i Sorø)"/>
    <s v="Dytiscus latissimus"/>
    <x v="22"/>
    <s v="Sjælden"/>
    <x v="0"/>
    <x v="0"/>
    <x v="0"/>
    <s v="Absent"/>
  </r>
  <r>
    <x v="65"/>
    <x v="0"/>
    <n v="44336"/>
    <n v="55.176229999999997"/>
    <n v="11.64209"/>
    <s v="Karrebæksminde Bugt (Bugt i Smålandsfarvandet)"/>
    <s v="Platichthys flesus"/>
    <x v="0"/>
    <s v="Almindelig"/>
    <x v="0"/>
    <x v="0"/>
    <x v="0"/>
    <s v="Absent"/>
  </r>
  <r>
    <x v="65"/>
    <x v="0"/>
    <n v="44336"/>
    <n v="55.176229999999997"/>
    <n v="11.64209"/>
    <s v="Karrebæksminde Bugt (Bugt i Smålandsfarvandet)"/>
    <s v="Platichthys flesus"/>
    <x v="0"/>
    <s v="Almindelig"/>
    <x v="0"/>
    <x v="0"/>
    <x v="0"/>
    <s v="Absent"/>
  </r>
  <r>
    <x v="65"/>
    <x v="0"/>
    <n v="44336"/>
    <n v="55.176229999999997"/>
    <n v="11.64209"/>
    <s v="Karrebæksminde Bugt (Bugt i Smålandsfarvandet)"/>
    <s v="Gadus morhua"/>
    <x v="1"/>
    <s v="Almindelig"/>
    <x v="1"/>
    <x v="0"/>
    <x v="0"/>
    <s v="Absent"/>
  </r>
  <r>
    <x v="65"/>
    <x v="0"/>
    <n v="44336"/>
    <n v="55.176229999999997"/>
    <n v="11.64209"/>
    <s v="Karrebæksminde Bugt (Bugt i Smålandsfarvandet)"/>
    <s v="Gadus morhua"/>
    <x v="1"/>
    <s v="Almindelig"/>
    <x v="0"/>
    <x v="1"/>
    <x v="1"/>
    <s v="Present_Ct&lt;41"/>
  </r>
  <r>
    <x v="65"/>
    <x v="0"/>
    <n v="44336"/>
    <n v="55.176229999999997"/>
    <n v="11.64209"/>
    <s v="Karrebæksminde Bugt (Bugt i Smålandsfarvandet)"/>
    <s v="Mya arenaria"/>
    <x v="2"/>
    <s v="Almindelig"/>
    <x v="0"/>
    <x v="1"/>
    <x v="1"/>
    <s v="Present_Ct&lt;41"/>
  </r>
  <r>
    <x v="65"/>
    <x v="0"/>
    <n v="44336"/>
    <n v="55.176229999999997"/>
    <n v="11.64209"/>
    <s v="Karrebæksminde Bugt (Bugt i Smålandsfarvandet)"/>
    <s v="Mya arenaria"/>
    <x v="2"/>
    <s v="Almindelig"/>
    <x v="0"/>
    <x v="1"/>
    <x v="1"/>
    <s v="Present_Ct&lt;41"/>
  </r>
  <r>
    <x v="65"/>
    <x v="0"/>
    <n v="44336"/>
    <n v="55.176229999999997"/>
    <n v="11.64209"/>
    <s v="Karrebæksminde Bugt (Bugt i Smålandsfarvandet)"/>
    <s v="Mnemiopsis leidyi"/>
    <x v="3"/>
    <s v="Invasiv"/>
    <x v="0"/>
    <x v="0"/>
    <x v="0"/>
    <s v="Absent"/>
  </r>
  <r>
    <x v="65"/>
    <x v="0"/>
    <n v="44336"/>
    <n v="55.176229999999997"/>
    <n v="11.64209"/>
    <s v="Karrebæksminde Bugt (Bugt i Smålandsfarvandet)"/>
    <s v="Mnemiopsis leidyi"/>
    <x v="3"/>
    <s v="Invasiv"/>
    <x v="0"/>
    <x v="0"/>
    <x v="0"/>
    <s v="Absent"/>
  </r>
  <r>
    <x v="65"/>
    <x v="0"/>
    <n v="44336"/>
    <n v="55.176229999999997"/>
    <n v="11.64209"/>
    <s v="Karrebæksminde Bugt (Bugt i Smålandsfarvandet)"/>
    <s v="Homarus americanus"/>
    <x v="4"/>
    <s v="Invasiv"/>
    <x v="0"/>
    <x v="0"/>
    <x v="0"/>
    <s v="Absent"/>
  </r>
  <r>
    <x v="65"/>
    <x v="0"/>
    <n v="44336"/>
    <n v="55.176229999999997"/>
    <n v="11.64209"/>
    <s v="Karrebæksminde Bugt (Bugt i Smålandsfarvandet)"/>
    <s v="Homarus americanus"/>
    <x v="4"/>
    <s v="Invasiv"/>
    <x v="0"/>
    <x v="0"/>
    <x v="0"/>
    <s v="Absent"/>
  </r>
  <r>
    <x v="65"/>
    <x v="0"/>
    <n v="44336"/>
    <n v="55.176229999999997"/>
    <n v="11.64209"/>
    <s v="Karrebæksminde Bugt (Bugt i Smålandsfarvandet)"/>
    <s v="Paralithodes camtschaticus"/>
    <x v="32"/>
    <s v="Invasiv"/>
    <x v="0"/>
    <x v="0"/>
    <x v="0"/>
    <s v="Absent"/>
  </r>
  <r>
    <x v="65"/>
    <x v="0"/>
    <n v="44336"/>
    <n v="55.176229999999997"/>
    <n v="11.64209"/>
    <s v="Karrebæksminde Bugt (Bugt i Smålandsfarvandet)"/>
    <s v="Paralithodes camtschaticus"/>
    <x v="32"/>
    <s v="Invasiv"/>
    <x v="0"/>
    <x v="0"/>
    <x v="0"/>
    <s v="Absent"/>
  </r>
  <r>
    <x v="65"/>
    <x v="0"/>
    <n v="44336"/>
    <n v="55.176229999999997"/>
    <n v="11.64209"/>
    <s v="Karrebæksminde Bugt (Bugt i Smålandsfarvandet)"/>
    <s v="Eriocheir sinensis"/>
    <x v="5"/>
    <s v="Invasiv"/>
    <x v="0"/>
    <x v="0"/>
    <x v="0"/>
    <s v="Absent"/>
  </r>
  <r>
    <x v="65"/>
    <x v="0"/>
    <n v="44336"/>
    <n v="55.176229999999997"/>
    <n v="11.64209"/>
    <s v="Karrebæksminde Bugt (Bugt i Smålandsfarvandet)"/>
    <s v="Eriocheir sinensis"/>
    <x v="5"/>
    <s v="Invasiv"/>
    <x v="0"/>
    <x v="0"/>
    <x v="0"/>
    <s v="Absent"/>
  </r>
  <r>
    <x v="65"/>
    <x v="0"/>
    <n v="44336"/>
    <n v="55.176229999999997"/>
    <n v="11.64209"/>
    <s v="Karrebæksminde Bugt (Bugt i Smålandsfarvandet)"/>
    <s v="Rhithropanopeus harrisii"/>
    <x v="6"/>
    <s v="Invasiv"/>
    <x v="1"/>
    <x v="0"/>
    <x v="0"/>
    <s v="Absent"/>
  </r>
  <r>
    <x v="65"/>
    <x v="0"/>
    <n v="44336"/>
    <n v="55.176229999999997"/>
    <n v="11.64209"/>
    <s v="Karrebæksminde Bugt (Bugt i Smålandsfarvandet)"/>
    <s v="Rhithropanopeus harrisii"/>
    <x v="6"/>
    <s v="Invasiv"/>
    <x v="0"/>
    <x v="1"/>
    <x v="1"/>
    <s v="Present_Ct&lt;41"/>
  </r>
  <r>
    <x v="65"/>
    <x v="0"/>
    <n v="44336"/>
    <n v="55.176229999999997"/>
    <n v="11.64209"/>
    <s v="Karrebæksminde Bugt (Bugt i Smålandsfarvandet)"/>
    <s v="Oncorhyncus gorbuscha"/>
    <x v="7"/>
    <s v="Invasiv"/>
    <x v="1"/>
    <x v="0"/>
    <x v="0"/>
    <s v="Absent"/>
  </r>
  <r>
    <x v="65"/>
    <x v="0"/>
    <n v="44336"/>
    <n v="55.176229999999997"/>
    <n v="11.64209"/>
    <s v="Karrebæksminde Bugt (Bugt i Smålandsfarvandet)"/>
    <s v="Oncorhyncus gorbuscha"/>
    <x v="7"/>
    <s v="Invasiv"/>
    <x v="0"/>
    <x v="0"/>
    <x v="0"/>
    <s v="Absent"/>
  </r>
  <r>
    <x v="65"/>
    <x v="0"/>
    <n v="44336"/>
    <n v="55.176229999999997"/>
    <n v="11.64209"/>
    <s v="Karrebæksminde Bugt (Bugt i Smålandsfarvandet)"/>
    <s v="Thunnus Thynnus"/>
    <x v="35"/>
    <s v="Sjælden"/>
    <x v="1"/>
    <x v="1"/>
    <x v="1"/>
    <s v="Present_Ct&lt;41"/>
  </r>
  <r>
    <x v="65"/>
    <x v="0"/>
    <n v="44336"/>
    <n v="55.176229999999997"/>
    <n v="11.64209"/>
    <s v="Karrebæksminde Bugt (Bugt i Smålandsfarvandet)"/>
    <s v="Thunnus Thynnus"/>
    <x v="35"/>
    <s v="Sjælden"/>
    <x v="1"/>
    <x v="1"/>
    <x v="1"/>
    <s v="Present_Ct&lt;41"/>
  </r>
  <r>
    <x v="65"/>
    <x v="0"/>
    <n v="44336"/>
    <n v="55.176229999999997"/>
    <n v="11.64209"/>
    <s v="Karrebæksminde Bugt (Bugt i Smålandsfarvandet)"/>
    <s v="Magallana gigas"/>
    <x v="8"/>
    <s v="Invasiv"/>
    <x v="0"/>
    <x v="0"/>
    <x v="0"/>
    <s v="Absent"/>
  </r>
  <r>
    <x v="65"/>
    <x v="0"/>
    <n v="44336"/>
    <n v="55.176229999999997"/>
    <n v="11.64209"/>
    <s v="Karrebæksminde Bugt (Bugt i Smålandsfarvandet)"/>
    <s v="Magallana gigas"/>
    <x v="8"/>
    <s v="Invasiv"/>
    <x v="0"/>
    <x v="0"/>
    <x v="0"/>
    <s v="Absent"/>
  </r>
  <r>
    <x v="65"/>
    <x v="0"/>
    <n v="44336"/>
    <n v="55.176229999999997"/>
    <n v="11.64209"/>
    <s v="Karrebæksminde Bugt (Bugt i Smålandsfarvandet)"/>
    <s v="Neogobius melanostomus"/>
    <x v="9"/>
    <s v="Invasiv"/>
    <x v="0"/>
    <x v="1"/>
    <x v="1"/>
    <s v="Present_Ct&lt;41"/>
  </r>
  <r>
    <x v="65"/>
    <x v="0"/>
    <n v="44336"/>
    <n v="55.176229999999997"/>
    <n v="11.64209"/>
    <s v="Karrebæksminde Bugt (Bugt i Smålandsfarvandet)"/>
    <s v="Neogobius melanostomus"/>
    <x v="9"/>
    <s v="Invasiv"/>
    <x v="0"/>
    <x v="1"/>
    <x v="1"/>
    <s v="Present_Ct&lt;41"/>
  </r>
  <r>
    <x v="66"/>
    <x v="0"/>
    <s v="02-06-2021"/>
    <n v="55.980085000000003"/>
    <n v="12.380796999999999"/>
    <s v="Esrum Sø"/>
    <s v="Perca fluviatilis"/>
    <x v="10"/>
    <s v="Almindelig"/>
    <x v="0"/>
    <x v="0"/>
    <x v="0"/>
    <s v="Absent"/>
  </r>
  <r>
    <x v="66"/>
    <x v="0"/>
    <s v="02-06-2021"/>
    <n v="55.980085000000003"/>
    <n v="12.380796999999999"/>
    <s v="Esrum Sø"/>
    <s v="Perca fluviatilis"/>
    <x v="10"/>
    <s v="Almindelig"/>
    <x v="0"/>
    <x v="0"/>
    <x v="0"/>
    <s v="Absent"/>
  </r>
  <r>
    <x v="66"/>
    <x v="0"/>
    <s v="02-06-2021"/>
    <n v="55.980085000000003"/>
    <n v="12.380796999999999"/>
    <s v="Esrum Sø"/>
    <s v="Rutilus rutilus"/>
    <x v="11"/>
    <s v="Almindelig"/>
    <x v="1"/>
    <x v="1"/>
    <x v="1"/>
    <s v="Present_Ct&lt;41"/>
  </r>
  <r>
    <x v="66"/>
    <x v="0"/>
    <s v="02-06-2021"/>
    <n v="55.980085000000003"/>
    <n v="12.380796999999999"/>
    <s v="Esrum Sø"/>
    <s v="Rutilus rutilus"/>
    <x v="11"/>
    <s v="Almindelig"/>
    <x v="0"/>
    <x v="1"/>
    <x v="1"/>
    <s v="Present_Ct&lt;41"/>
  </r>
  <r>
    <x v="66"/>
    <x v="0"/>
    <s v="02-06-2021"/>
    <n v="55.980085000000003"/>
    <n v="12.380796999999999"/>
    <s v="Esrum Sø"/>
    <s v="Anguilla anguilla"/>
    <x v="19"/>
    <s v="Almindelig"/>
    <x v="1"/>
    <x v="0"/>
    <x v="0"/>
    <s v="Absent"/>
  </r>
  <r>
    <x v="66"/>
    <x v="0"/>
    <s v="02-06-2021"/>
    <n v="55.980085000000003"/>
    <n v="12.380796999999999"/>
    <s v="Esrum Sø"/>
    <s v="Anguilla anguilla"/>
    <x v="19"/>
    <s v="Almindelig"/>
    <x v="1"/>
    <x v="0"/>
    <x v="0"/>
    <s v="Absent"/>
  </r>
  <r>
    <x v="66"/>
    <x v="0"/>
    <s v="02-06-2021"/>
    <n v="55.980085000000003"/>
    <n v="12.380796999999999"/>
    <s v="Esrum Sø"/>
    <s v="Esox lucius"/>
    <x v="20"/>
    <s v="Almindelig"/>
    <x v="1"/>
    <x v="0"/>
    <x v="0"/>
    <s v="Absent"/>
  </r>
  <r>
    <x v="66"/>
    <x v="0"/>
    <s v="02-06-2021"/>
    <n v="55.980085000000003"/>
    <n v="12.380796999999999"/>
    <s v="Esrum Sø"/>
    <s v="Esox lucius"/>
    <x v="20"/>
    <s v="Almindelig"/>
    <x v="1"/>
    <x v="0"/>
    <x v="0"/>
    <s v="Absent"/>
  </r>
  <r>
    <x v="66"/>
    <x v="0"/>
    <s v="02-06-2021"/>
    <n v="55.980085000000003"/>
    <n v="12.380796999999999"/>
    <s v="Esrum Sø"/>
    <s v="Cyprinus carpio"/>
    <x v="18"/>
    <s v="Invasiv"/>
    <x v="1"/>
    <x v="0"/>
    <x v="0"/>
    <s v="Absent"/>
  </r>
  <r>
    <x v="66"/>
    <x v="0"/>
    <s v="02-06-2021"/>
    <n v="55.980085000000003"/>
    <n v="12.380796999999999"/>
    <s v="Esrum Sø"/>
    <s v="Cyprinus carpio"/>
    <x v="18"/>
    <s v="Invasiv"/>
    <x v="1"/>
    <x v="0"/>
    <x v="0"/>
    <s v="Absent"/>
  </r>
  <r>
    <x v="66"/>
    <x v="0"/>
    <s v="02-06-2021"/>
    <n v="55.980085000000003"/>
    <n v="12.380796999999999"/>
    <s v="Esrum Sø"/>
    <s v="Carassius auratus"/>
    <x v="21"/>
    <s v="Invasiv"/>
    <x v="0"/>
    <x v="0"/>
    <x v="0"/>
    <s v="Absent"/>
  </r>
  <r>
    <x v="66"/>
    <x v="0"/>
    <s v="02-06-2021"/>
    <n v="55.980085000000003"/>
    <n v="12.380796999999999"/>
    <s v="Esrum Sø"/>
    <s v="Carassius auratus"/>
    <x v="21"/>
    <s v="Invasiv"/>
    <x v="1"/>
    <x v="0"/>
    <x v="0"/>
    <s v="Absent"/>
  </r>
  <r>
    <x v="66"/>
    <x v="0"/>
    <s v="02-06-2021"/>
    <n v="55.980085000000003"/>
    <n v="12.380796999999999"/>
    <s v="Esrum Sø"/>
    <s v="Acipenser baerii"/>
    <x v="31"/>
    <s v="Invasiv"/>
    <x v="1"/>
    <x v="0"/>
    <x v="0"/>
    <s v="Absent"/>
  </r>
  <r>
    <x v="66"/>
    <x v="0"/>
    <s v="02-06-2021"/>
    <n v="55.980085000000003"/>
    <n v="12.380796999999999"/>
    <s v="Esrum Sø"/>
    <s v="Acipenser baerii"/>
    <x v="31"/>
    <s v="Invasiv"/>
    <x v="1"/>
    <x v="0"/>
    <x v="0"/>
    <s v="Absent"/>
  </r>
  <r>
    <x v="66"/>
    <x v="0"/>
    <s v="02-06-2021"/>
    <n v="55.980085000000003"/>
    <n v="12.380796999999999"/>
    <s v="Esrum Sø"/>
    <s v="Astacus astacus"/>
    <x v="15"/>
    <s v="Almindelig"/>
    <x v="0"/>
    <x v="0"/>
    <x v="0"/>
    <s v="Absent"/>
  </r>
  <r>
    <x v="66"/>
    <x v="0"/>
    <s v="02-06-2021"/>
    <n v="55.980085000000003"/>
    <n v="12.380796999999999"/>
    <s v="Esrum Sø"/>
    <s v="Astacus astacus"/>
    <x v="15"/>
    <s v="Almindelig"/>
    <x v="1"/>
    <x v="0"/>
    <x v="0"/>
    <s v="Absent"/>
  </r>
  <r>
    <x v="66"/>
    <x v="0"/>
    <s v="02-06-2021"/>
    <n v="55.980085000000003"/>
    <n v="12.380796999999999"/>
    <s v="Esrum Sø"/>
    <s v="Pacifastacus leniusculus"/>
    <x v="16"/>
    <s v="Invasiv"/>
    <x v="0"/>
    <x v="0"/>
    <x v="0"/>
    <s v="Absent"/>
  </r>
  <r>
    <x v="66"/>
    <x v="0"/>
    <s v="02-06-2021"/>
    <n v="55.980085000000003"/>
    <n v="12.380796999999999"/>
    <s v="Esrum Sø"/>
    <s v="Pacifastacus leniusculus"/>
    <x v="16"/>
    <s v="Invasiv"/>
    <x v="1"/>
    <x v="0"/>
    <x v="0"/>
    <s v="Absent"/>
  </r>
  <r>
    <x v="66"/>
    <x v="0"/>
    <s v="02-06-2021"/>
    <n v="55.980085000000003"/>
    <n v="12.380796999999999"/>
    <s v="Esrum Sø"/>
    <s v="Astacus leptodactylus"/>
    <x v="17"/>
    <s v="Invasiv"/>
    <x v="1"/>
    <x v="1"/>
    <x v="1"/>
    <s v="Present_Ct&lt;41"/>
  </r>
  <r>
    <x v="66"/>
    <x v="0"/>
    <s v="02-06-2021"/>
    <n v="55.980085000000003"/>
    <n v="12.380796999999999"/>
    <s v="Esrum Sø"/>
    <s v="Astacus leptodactylus"/>
    <x v="17"/>
    <s v="Invasiv"/>
    <x v="1"/>
    <x v="0"/>
    <x v="0"/>
    <s v="Absent"/>
  </r>
  <r>
    <x v="66"/>
    <x v="0"/>
    <s v="02-06-2021"/>
    <n v="55.980085000000003"/>
    <n v="12.380796999999999"/>
    <s v="Esrum Sø"/>
    <s v="Eriocheir sinensis"/>
    <x v="5"/>
    <s v="Invasiv"/>
    <x v="1"/>
    <x v="1"/>
    <x v="1"/>
    <s v="Present_Ct&lt;41"/>
  </r>
  <r>
    <x v="66"/>
    <x v="0"/>
    <s v="02-06-2021"/>
    <n v="55.980085000000003"/>
    <n v="12.380796999999999"/>
    <s v="Esrum Sø"/>
    <s v="Eriocheir sinensis"/>
    <x v="5"/>
    <s v="Invasiv"/>
    <x v="1"/>
    <x v="1"/>
    <x v="1"/>
    <s v="Present_Ct&lt;41"/>
  </r>
  <r>
    <x v="66"/>
    <x v="0"/>
    <s v="02-06-2021"/>
    <n v="55.980085000000003"/>
    <n v="12.380796999999999"/>
    <s v="Esrum Sø"/>
    <s v="Dytiscus latissimus"/>
    <x v="22"/>
    <s v="Sjælden"/>
    <x v="1"/>
    <x v="0"/>
    <x v="0"/>
    <s v="Absent"/>
  </r>
  <r>
    <x v="66"/>
    <x v="0"/>
    <s v="02-06-2021"/>
    <n v="55.980085000000003"/>
    <n v="12.380796999999999"/>
    <s v="Esrum Sø"/>
    <s v="Dytiscus latissimus"/>
    <x v="22"/>
    <s v="Sjælden"/>
    <x v="0"/>
    <x v="0"/>
    <x v="0"/>
    <s v="Absent"/>
  </r>
  <r>
    <x v="67"/>
    <x v="0"/>
    <s v="26-05-2021"/>
    <n v="56.292917000000003"/>
    <n v="10.420812"/>
    <s v="Følle strand"/>
    <s v="Platichthys flesus"/>
    <x v="0"/>
    <s v="Almindelig"/>
    <x v="0"/>
    <x v="0"/>
    <x v="0"/>
    <s v="Absent"/>
  </r>
  <r>
    <x v="67"/>
    <x v="0"/>
    <s v="26-05-2021"/>
    <n v="56.292917000000003"/>
    <n v="10.420812"/>
    <s v="Følle strand"/>
    <s v="Platichthys flesus"/>
    <x v="0"/>
    <s v="Almindelig"/>
    <x v="0"/>
    <x v="0"/>
    <x v="0"/>
    <s v="Absent"/>
  </r>
  <r>
    <x v="67"/>
    <x v="0"/>
    <s v="26-05-2021"/>
    <n v="56.292917000000003"/>
    <n v="10.420812"/>
    <s v="Følle strand"/>
    <s v="Gadus morhua"/>
    <x v="1"/>
    <s v="Almindelig"/>
    <x v="0"/>
    <x v="0"/>
    <x v="0"/>
    <s v="Absent"/>
  </r>
  <r>
    <x v="67"/>
    <x v="0"/>
    <s v="26-05-2021"/>
    <n v="56.292917000000003"/>
    <n v="10.420812"/>
    <s v="Følle strand"/>
    <s v="Gadus morhua"/>
    <x v="1"/>
    <s v="Almindelig"/>
    <x v="0"/>
    <x v="0"/>
    <x v="0"/>
    <s v="Absent"/>
  </r>
  <r>
    <x v="67"/>
    <x v="0"/>
    <s v="26-05-2021"/>
    <n v="56.292917000000003"/>
    <n v="10.420812"/>
    <s v="Følle strand"/>
    <s v="Mya arenaria"/>
    <x v="2"/>
    <s v="Almindelig"/>
    <x v="0"/>
    <x v="1"/>
    <x v="1"/>
    <s v="Present_Ct&lt;41"/>
  </r>
  <r>
    <x v="67"/>
    <x v="0"/>
    <s v="26-05-2021"/>
    <n v="56.292917000000003"/>
    <n v="10.420812"/>
    <s v="Følle strand"/>
    <s v="Mya arenaria"/>
    <x v="2"/>
    <s v="Almindelig"/>
    <x v="0"/>
    <x v="1"/>
    <x v="1"/>
    <s v="Present_Ct&lt;41"/>
  </r>
  <r>
    <x v="67"/>
    <x v="0"/>
    <s v="26-05-2021"/>
    <n v="56.292917000000003"/>
    <n v="10.420812"/>
    <s v="Følle strand"/>
    <s v="Mnemiopsis leidyi"/>
    <x v="3"/>
    <s v="Invasiv"/>
    <x v="1"/>
    <x v="0"/>
    <x v="0"/>
    <s v="Absent"/>
  </r>
  <r>
    <x v="67"/>
    <x v="0"/>
    <s v="26-05-2021"/>
    <n v="56.292917000000003"/>
    <n v="10.420812"/>
    <s v="Følle strand"/>
    <s v="Mnemiopsis leidyi"/>
    <x v="3"/>
    <s v="Invasiv"/>
    <x v="0"/>
    <x v="1"/>
    <x v="1"/>
    <s v="Present_Ct&lt;41"/>
  </r>
  <r>
    <x v="67"/>
    <x v="0"/>
    <s v="26-05-2021"/>
    <n v="56.292917000000003"/>
    <n v="10.420812"/>
    <s v="Følle strand"/>
    <s v="Homarus americanus"/>
    <x v="4"/>
    <s v="Invasiv"/>
    <x v="0"/>
    <x v="0"/>
    <x v="0"/>
    <s v="Absent"/>
  </r>
  <r>
    <x v="67"/>
    <x v="0"/>
    <s v="26-05-2021"/>
    <n v="56.292917000000003"/>
    <n v="10.420812"/>
    <s v="Følle strand"/>
    <s v="Homarus americanus"/>
    <x v="4"/>
    <s v="Invasiv"/>
    <x v="1"/>
    <x v="0"/>
    <x v="0"/>
    <s v="Absent"/>
  </r>
  <r>
    <x v="67"/>
    <x v="0"/>
    <s v="26-05-2021"/>
    <n v="56.292917000000003"/>
    <n v="10.420812"/>
    <s v="Følle strand"/>
    <s v="Paralithodes camtschaticus"/>
    <x v="32"/>
    <s v="Invasiv"/>
    <x v="0"/>
    <x v="0"/>
    <x v="0"/>
    <s v="Absent"/>
  </r>
  <r>
    <x v="67"/>
    <x v="0"/>
    <s v="26-05-2021"/>
    <n v="56.292917000000003"/>
    <n v="10.420812"/>
    <s v="Følle strand"/>
    <s v="Paralithodes camtschaticus"/>
    <x v="32"/>
    <s v="Invasiv"/>
    <x v="0"/>
    <x v="0"/>
    <x v="0"/>
    <s v="Absent"/>
  </r>
  <r>
    <x v="67"/>
    <x v="0"/>
    <s v="26-05-2021"/>
    <n v="56.292917000000003"/>
    <n v="10.420812"/>
    <s v="Følle strand"/>
    <s v="Eriocheir sinensis"/>
    <x v="5"/>
    <s v="Invasiv"/>
    <x v="0"/>
    <x v="0"/>
    <x v="0"/>
    <s v="Absent"/>
  </r>
  <r>
    <x v="67"/>
    <x v="0"/>
    <s v="26-05-2021"/>
    <n v="56.292917000000003"/>
    <n v="10.420812"/>
    <s v="Følle strand"/>
    <s v="Eriocheir sinensis"/>
    <x v="5"/>
    <s v="Invasiv"/>
    <x v="0"/>
    <x v="0"/>
    <x v="0"/>
    <s v="Absent"/>
  </r>
  <r>
    <x v="67"/>
    <x v="0"/>
    <s v="26-05-2021"/>
    <n v="56.292917000000003"/>
    <n v="10.420812"/>
    <s v="Følle strand"/>
    <s v="Rhithropanopeus harrisii"/>
    <x v="6"/>
    <s v="Invasiv"/>
    <x v="0"/>
    <x v="0"/>
    <x v="0"/>
    <s v="Absent"/>
  </r>
  <r>
    <x v="67"/>
    <x v="0"/>
    <s v="26-05-2021"/>
    <n v="56.292917000000003"/>
    <n v="10.420812"/>
    <s v="Følle strand"/>
    <s v="Rhithropanopeus harrisii"/>
    <x v="6"/>
    <s v="Invasiv"/>
    <x v="0"/>
    <x v="0"/>
    <x v="0"/>
    <s v="Absent"/>
  </r>
  <r>
    <x v="67"/>
    <x v="0"/>
    <s v="26-05-2021"/>
    <n v="56.292917000000003"/>
    <n v="10.420812"/>
    <s v="Følle strand"/>
    <s v="Oncorhyncus gorbuscha"/>
    <x v="7"/>
    <s v="Invasiv"/>
    <x v="0"/>
    <x v="0"/>
    <x v="0"/>
    <s v="Absent"/>
  </r>
  <r>
    <x v="67"/>
    <x v="0"/>
    <s v="26-05-2021"/>
    <n v="56.292917000000003"/>
    <n v="10.420812"/>
    <s v="Følle strand"/>
    <s v="Oncorhyncus gorbuscha"/>
    <x v="7"/>
    <s v="Invasiv"/>
    <x v="1"/>
    <x v="1"/>
    <x v="1"/>
    <s v="Present_Ct&lt;41"/>
  </r>
  <r>
    <x v="67"/>
    <x v="0"/>
    <s v="26-05-2021"/>
    <n v="56.292917000000003"/>
    <n v="10.420812"/>
    <s v="Følle strand"/>
    <s v="Acipenser baerii"/>
    <x v="31"/>
    <s v="Invasiv"/>
    <x v="1"/>
    <x v="0"/>
    <x v="0"/>
    <s v="Absent"/>
  </r>
  <r>
    <x v="67"/>
    <x v="0"/>
    <s v="26-05-2021"/>
    <n v="56.292917000000003"/>
    <n v="10.420812"/>
    <s v="Følle strand"/>
    <s v="Acipenser baerii"/>
    <x v="31"/>
    <s v="Invasiv"/>
    <x v="1"/>
    <x v="0"/>
    <x v="0"/>
    <s v="Absent"/>
  </r>
  <r>
    <x v="67"/>
    <x v="0"/>
    <s v="26-05-2021"/>
    <n v="56.292917000000003"/>
    <n v="10.420812"/>
    <s v="Følle strand"/>
    <s v="Magallana gigas"/>
    <x v="8"/>
    <s v="Invasiv"/>
    <x v="0"/>
    <x v="0"/>
    <x v="0"/>
    <s v="Absent"/>
  </r>
  <r>
    <x v="67"/>
    <x v="0"/>
    <s v="26-05-2021"/>
    <n v="56.292917000000003"/>
    <n v="10.420812"/>
    <s v="Følle strand"/>
    <s v="Magallana gigas"/>
    <x v="8"/>
    <s v="Invasiv"/>
    <x v="0"/>
    <x v="0"/>
    <x v="0"/>
    <s v="Absent"/>
  </r>
  <r>
    <x v="67"/>
    <x v="0"/>
    <s v="26-05-2021"/>
    <n v="56.292917000000003"/>
    <n v="10.420812"/>
    <s v="Følle strand"/>
    <s v="Neogobius melanostomus"/>
    <x v="9"/>
    <s v="Invasiv"/>
    <x v="1"/>
    <x v="0"/>
    <x v="0"/>
    <s v="Absent"/>
  </r>
  <r>
    <x v="67"/>
    <x v="0"/>
    <s v="26-05-2021"/>
    <n v="56.292917000000003"/>
    <n v="10.420812"/>
    <s v="Følle strand"/>
    <s v="Neogobius melanostomus"/>
    <x v="9"/>
    <s v="Invasiv"/>
    <x v="1"/>
    <x v="0"/>
    <x v="0"/>
    <s v="Absent"/>
  </r>
  <r>
    <x v="68"/>
    <x v="0"/>
    <n v="44328"/>
    <n v="55.487020000000001"/>
    <n v="8.4104200000000002"/>
    <s v="Sædding strand"/>
    <s v="Platichthys flesus"/>
    <x v="0"/>
    <s v="Almindelig"/>
    <x v="0"/>
    <x v="0"/>
    <x v="0"/>
    <s v="Absent"/>
  </r>
  <r>
    <x v="68"/>
    <x v="0"/>
    <n v="44328"/>
    <n v="55.487020000000001"/>
    <n v="8.4104200000000002"/>
    <s v="Sædding strand"/>
    <s v="Platichthys flesus"/>
    <x v="0"/>
    <s v="Almindelig"/>
    <x v="0"/>
    <x v="1"/>
    <x v="1"/>
    <s v="Present_Ct&lt;41"/>
  </r>
  <r>
    <x v="68"/>
    <x v="0"/>
    <n v="44328"/>
    <n v="55.487020000000001"/>
    <n v="8.4104200000000002"/>
    <s v="Sædding strand"/>
    <s v="Gadus morhua"/>
    <x v="1"/>
    <s v="Almindelig"/>
    <x v="0"/>
    <x v="0"/>
    <x v="0"/>
    <s v="Absent"/>
  </r>
  <r>
    <x v="68"/>
    <x v="0"/>
    <n v="44328"/>
    <n v="55.487020000000001"/>
    <n v="8.4104200000000002"/>
    <s v="Sædding strand"/>
    <s v="Gadus morhua"/>
    <x v="1"/>
    <s v="Almindelig"/>
    <x v="1"/>
    <x v="0"/>
    <x v="0"/>
    <s v="Absent"/>
  </r>
  <r>
    <x v="68"/>
    <x v="0"/>
    <n v="44328"/>
    <n v="55.487020000000001"/>
    <n v="8.4104200000000002"/>
    <s v="Sædding strand"/>
    <s v="Mya arenaria"/>
    <x v="2"/>
    <s v="Almindelig"/>
    <x v="0"/>
    <x v="1"/>
    <x v="1"/>
    <s v="Present_Ct&lt;41"/>
  </r>
  <r>
    <x v="68"/>
    <x v="0"/>
    <n v="44328"/>
    <n v="55.487020000000001"/>
    <n v="8.4104200000000002"/>
    <s v="Sædding strand"/>
    <s v="Mya arenaria"/>
    <x v="2"/>
    <s v="Almindelig"/>
    <x v="0"/>
    <x v="1"/>
    <x v="1"/>
    <s v="Present_Ct&lt;41"/>
  </r>
  <r>
    <x v="68"/>
    <x v="0"/>
    <n v="44328"/>
    <n v="55.487020000000001"/>
    <n v="8.4104200000000002"/>
    <s v="Sædding strand"/>
    <s v="Mnemiopsis leidyi"/>
    <x v="3"/>
    <s v="Invasiv"/>
    <x v="0"/>
    <x v="0"/>
    <x v="0"/>
    <s v="Absent"/>
  </r>
  <r>
    <x v="68"/>
    <x v="0"/>
    <n v="44328"/>
    <n v="55.487020000000001"/>
    <n v="8.4104200000000002"/>
    <s v="Sædding strand"/>
    <s v="Mnemiopsis leidyi"/>
    <x v="3"/>
    <s v="Invasiv"/>
    <x v="0"/>
    <x v="0"/>
    <x v="0"/>
    <s v="Absent"/>
  </r>
  <r>
    <x v="68"/>
    <x v="0"/>
    <n v="44328"/>
    <n v="55.487020000000001"/>
    <n v="8.4104200000000002"/>
    <s v="Sædding strand"/>
    <s v="Homarus americanus"/>
    <x v="4"/>
    <s v="Invasiv"/>
    <x v="0"/>
    <x v="0"/>
    <x v="0"/>
    <s v="Absent"/>
  </r>
  <r>
    <x v="68"/>
    <x v="0"/>
    <n v="44328"/>
    <n v="55.487020000000001"/>
    <n v="8.4104200000000002"/>
    <s v="Sædding strand"/>
    <s v="Homarus americanus"/>
    <x v="4"/>
    <s v="Invasiv"/>
    <x v="1"/>
    <x v="0"/>
    <x v="0"/>
    <s v="Absent"/>
  </r>
  <r>
    <x v="68"/>
    <x v="0"/>
    <n v="44328"/>
    <n v="55.487020000000001"/>
    <n v="8.4104200000000002"/>
    <s v="Sædding strand"/>
    <s v="Paralithodes camtschaticus"/>
    <x v="32"/>
    <s v="Invasiv"/>
    <x v="0"/>
    <x v="0"/>
    <x v="0"/>
    <s v="Absent"/>
  </r>
  <r>
    <x v="68"/>
    <x v="0"/>
    <n v="44328"/>
    <n v="55.487020000000001"/>
    <n v="8.4104200000000002"/>
    <s v="Sædding strand"/>
    <s v="Paralithodes camtschaticus"/>
    <x v="32"/>
    <s v="Invasiv"/>
    <x v="1"/>
    <x v="0"/>
    <x v="0"/>
    <s v="Absent"/>
  </r>
  <r>
    <x v="68"/>
    <x v="0"/>
    <n v="44328"/>
    <n v="55.487020000000001"/>
    <n v="8.4104200000000002"/>
    <s v="Sædding strand"/>
    <s v="Eriocheir sinensis"/>
    <x v="5"/>
    <s v="Invasiv"/>
    <x v="0"/>
    <x v="0"/>
    <x v="0"/>
    <s v="Absent"/>
  </r>
  <r>
    <x v="68"/>
    <x v="0"/>
    <n v="44328"/>
    <n v="55.487020000000001"/>
    <n v="8.4104200000000002"/>
    <s v="Sædding strand"/>
    <s v="Eriocheir sinensis"/>
    <x v="5"/>
    <s v="Invasiv"/>
    <x v="0"/>
    <x v="0"/>
    <x v="0"/>
    <s v="Absent"/>
  </r>
  <r>
    <x v="68"/>
    <x v="0"/>
    <n v="44328"/>
    <n v="55.487020000000001"/>
    <n v="8.4104200000000002"/>
    <s v="Sædding strand"/>
    <s v="Rhithropanopeus harrisii"/>
    <x v="6"/>
    <s v="Invasiv"/>
    <x v="0"/>
    <x v="0"/>
    <x v="0"/>
    <s v="Absent"/>
  </r>
  <r>
    <x v="68"/>
    <x v="0"/>
    <n v="44328"/>
    <n v="55.487020000000001"/>
    <n v="8.4104200000000002"/>
    <s v="Sædding strand"/>
    <s v="Rhithropanopeus harrisii"/>
    <x v="6"/>
    <s v="Invasiv"/>
    <x v="0"/>
    <x v="0"/>
    <x v="0"/>
    <s v="Absent"/>
  </r>
  <r>
    <x v="68"/>
    <x v="0"/>
    <n v="44328"/>
    <n v="55.487020000000001"/>
    <n v="8.4104200000000002"/>
    <s v="Sædding strand"/>
    <s v="Oncorhyncus gorbuscha"/>
    <x v="7"/>
    <s v="Invasiv"/>
    <x v="0"/>
    <x v="0"/>
    <x v="0"/>
    <s v="Absent"/>
  </r>
  <r>
    <x v="68"/>
    <x v="0"/>
    <n v="44328"/>
    <n v="55.487020000000001"/>
    <n v="8.4104200000000002"/>
    <s v="Sædding strand"/>
    <s v="Oncorhyncus gorbuscha"/>
    <x v="7"/>
    <s v="Invasiv"/>
    <x v="0"/>
    <x v="0"/>
    <x v="0"/>
    <s v="Absent"/>
  </r>
  <r>
    <x v="68"/>
    <x v="0"/>
    <n v="44328"/>
    <n v="55.487020000000001"/>
    <n v="8.4104200000000002"/>
    <s v="Sædding strand"/>
    <s v="Thunnus Thynnus"/>
    <x v="35"/>
    <s v="Sjælden"/>
    <x v="0"/>
    <x v="1"/>
    <x v="1"/>
    <s v="Present_Ct&lt;41"/>
  </r>
  <r>
    <x v="68"/>
    <x v="0"/>
    <n v="44328"/>
    <n v="55.487020000000001"/>
    <n v="8.4104200000000002"/>
    <s v="Sædding strand"/>
    <s v="Thunnus Thynnus"/>
    <x v="35"/>
    <s v="Sjælden"/>
    <x v="0"/>
    <x v="1"/>
    <x v="1"/>
    <s v="Present_Ct&lt;41"/>
  </r>
  <r>
    <x v="68"/>
    <x v="0"/>
    <n v="44328"/>
    <n v="55.487020000000001"/>
    <n v="8.4104200000000002"/>
    <s v="Sædding strand"/>
    <s v="Magallana gigas"/>
    <x v="8"/>
    <s v="Invasiv"/>
    <x v="1"/>
    <x v="1"/>
    <x v="1"/>
    <s v="Present_Ct&lt;41"/>
  </r>
  <r>
    <x v="68"/>
    <x v="0"/>
    <n v="44328"/>
    <n v="55.487020000000001"/>
    <n v="8.4104200000000002"/>
    <s v="Sædding strand"/>
    <s v="Magallana gigas"/>
    <x v="8"/>
    <s v="Invasiv"/>
    <x v="0"/>
    <x v="1"/>
    <x v="1"/>
    <s v="Present_Ct&lt;41"/>
  </r>
  <r>
    <x v="68"/>
    <x v="0"/>
    <n v="44328"/>
    <n v="55.487020000000001"/>
    <n v="8.4104200000000002"/>
    <s v="Sædding strand"/>
    <s v="Neogobius melanostomus"/>
    <x v="9"/>
    <s v="Invasiv"/>
    <x v="0"/>
    <x v="0"/>
    <x v="0"/>
    <s v="Absent"/>
  </r>
  <r>
    <x v="68"/>
    <x v="0"/>
    <n v="44328"/>
    <n v="55.487020000000001"/>
    <n v="8.4104200000000002"/>
    <s v="Sædding strand"/>
    <s v="Neogobius melanostomus"/>
    <x v="9"/>
    <s v="Invasiv"/>
    <x v="1"/>
    <x v="0"/>
    <x v="0"/>
    <s v="Absent"/>
  </r>
  <r>
    <x v="69"/>
    <x v="0"/>
    <s v="02-10-2020"/>
    <n v="55.694188500000003"/>
    <n v="12.6004694"/>
    <s v="Langelinje"/>
    <s v="Platichthys flesus"/>
    <x v="0"/>
    <s v="Almindelig"/>
    <x v="0"/>
    <x v="0"/>
    <x v="0"/>
    <s v="Absent"/>
  </r>
  <r>
    <x v="69"/>
    <x v="0"/>
    <s v="02-10-2020"/>
    <n v="55.694188500000003"/>
    <n v="12.6004694"/>
    <s v="Langelinje"/>
    <s v="Platichthys flesus"/>
    <x v="0"/>
    <s v="Almindelig"/>
    <x v="0"/>
    <x v="1"/>
    <x v="1"/>
    <s v="Present_Ct&lt;41"/>
  </r>
  <r>
    <x v="69"/>
    <x v="0"/>
    <s v="02-10-2020"/>
    <n v="55.694188500000003"/>
    <n v="12.6004694"/>
    <s v="Langelinje"/>
    <s v="Gadus morhua"/>
    <x v="1"/>
    <s v="Almindelig"/>
    <x v="1"/>
    <x v="0"/>
    <x v="0"/>
    <s v="Absent"/>
  </r>
  <r>
    <x v="69"/>
    <x v="0"/>
    <s v="02-10-2020"/>
    <n v="55.694188500000003"/>
    <n v="12.6004694"/>
    <s v="Langelinje"/>
    <s v="Gadus morhua"/>
    <x v="1"/>
    <s v="Almindelig"/>
    <x v="1"/>
    <x v="1"/>
    <x v="1"/>
    <s v="Present_Ct&lt;41"/>
  </r>
  <r>
    <x v="69"/>
    <x v="0"/>
    <s v="02-10-2020"/>
    <n v="55.694188500000003"/>
    <n v="12.6004694"/>
    <s v="Langelinje"/>
    <s v="Mya arenaria"/>
    <x v="2"/>
    <s v="Almindelig"/>
    <x v="0"/>
    <x v="1"/>
    <x v="1"/>
    <s v="Present_Ct&lt;41"/>
  </r>
  <r>
    <x v="69"/>
    <x v="0"/>
    <s v="02-10-2020"/>
    <n v="55.694188500000003"/>
    <n v="12.6004694"/>
    <s v="Langelinje"/>
    <s v="Mya arenaria"/>
    <x v="2"/>
    <s v="Almindelig"/>
    <x v="1"/>
    <x v="1"/>
    <x v="1"/>
    <s v="Present_Ct&lt;41"/>
  </r>
  <r>
    <x v="69"/>
    <x v="0"/>
    <s v="02-10-2020"/>
    <n v="55.694188500000003"/>
    <n v="12.6004694"/>
    <s v="Langelinje"/>
    <s v="Mnemiopsis leidyi"/>
    <x v="3"/>
    <s v="Invasiv"/>
    <x v="0"/>
    <x v="1"/>
    <x v="1"/>
    <s v="Present_Ct&lt;41"/>
  </r>
  <r>
    <x v="69"/>
    <x v="0"/>
    <s v="02-10-2020"/>
    <n v="55.694188500000003"/>
    <n v="12.6004694"/>
    <s v="Langelinje"/>
    <s v="Mnemiopsis leidyi"/>
    <x v="3"/>
    <s v="Invasiv"/>
    <x v="1"/>
    <x v="0"/>
    <x v="0"/>
    <s v="Absent"/>
  </r>
  <r>
    <x v="69"/>
    <x v="0"/>
    <s v="02-10-2020"/>
    <n v="55.694188500000003"/>
    <n v="12.6004694"/>
    <s v="Langelinje"/>
    <s v="Homarus americanus"/>
    <x v="4"/>
    <s v="Invasiv"/>
    <x v="1"/>
    <x v="0"/>
    <x v="0"/>
    <s v="Absent"/>
  </r>
  <r>
    <x v="69"/>
    <x v="0"/>
    <s v="02-10-2020"/>
    <n v="55.694188500000003"/>
    <n v="12.6004694"/>
    <s v="Langelinje"/>
    <s v="Homarus americanus"/>
    <x v="4"/>
    <s v="Invasiv"/>
    <x v="1"/>
    <x v="0"/>
    <x v="0"/>
    <s v="Absent"/>
  </r>
  <r>
    <x v="69"/>
    <x v="0"/>
    <s v="02-10-2020"/>
    <n v="55.694188500000003"/>
    <n v="12.6004694"/>
    <s v="Langelinje"/>
    <s v="Paralithodes camtschaticus"/>
    <x v="32"/>
    <s v="Invasiv"/>
    <x v="0"/>
    <x v="0"/>
    <x v="0"/>
    <s v="Absent"/>
  </r>
  <r>
    <x v="69"/>
    <x v="0"/>
    <s v="02-10-2020"/>
    <n v="55.694188500000003"/>
    <n v="12.6004694"/>
    <s v="Langelinje"/>
    <s v="Paralithodes camtschaticus"/>
    <x v="32"/>
    <s v="Invasiv"/>
    <x v="0"/>
    <x v="0"/>
    <x v="0"/>
    <s v="Absent"/>
  </r>
  <r>
    <x v="69"/>
    <x v="0"/>
    <s v="02-10-2020"/>
    <n v="55.694188500000003"/>
    <n v="12.6004694"/>
    <s v="Langelinje"/>
    <s v="Eriocheir sinensis"/>
    <x v="5"/>
    <s v="Invasiv"/>
    <x v="1"/>
    <x v="0"/>
    <x v="0"/>
    <s v="Absent"/>
  </r>
  <r>
    <x v="69"/>
    <x v="0"/>
    <s v="02-10-2020"/>
    <n v="55.694188500000003"/>
    <n v="12.6004694"/>
    <s v="Langelinje"/>
    <s v="Eriocheir sinensis"/>
    <x v="5"/>
    <s v="Invasiv"/>
    <x v="0"/>
    <x v="0"/>
    <x v="0"/>
    <s v="Absent"/>
  </r>
  <r>
    <x v="69"/>
    <x v="0"/>
    <s v="02-10-2020"/>
    <n v="55.694188500000003"/>
    <n v="12.6004694"/>
    <s v="Langelinje"/>
    <s v="Rhithropanopeus harrisii"/>
    <x v="6"/>
    <s v="Invasiv"/>
    <x v="1"/>
    <x v="1"/>
    <x v="1"/>
    <s v="Present_Ct&lt;41"/>
  </r>
  <r>
    <x v="69"/>
    <x v="0"/>
    <s v="02-10-2020"/>
    <n v="55.694188500000003"/>
    <n v="12.6004694"/>
    <s v="Langelinje"/>
    <s v="Rhithropanopeus harrisii"/>
    <x v="6"/>
    <s v="Invasiv"/>
    <x v="0"/>
    <x v="1"/>
    <x v="1"/>
    <s v="Present_Ct&lt;41"/>
  </r>
  <r>
    <x v="69"/>
    <x v="0"/>
    <s v="02-10-2020"/>
    <n v="55.694188500000003"/>
    <n v="12.6004694"/>
    <s v="Langelinje"/>
    <s v="Oncorhyncus gorbuscha"/>
    <x v="7"/>
    <s v="Invasiv"/>
    <x v="0"/>
    <x v="0"/>
    <x v="0"/>
    <s v="Absent"/>
  </r>
  <r>
    <x v="69"/>
    <x v="0"/>
    <s v="02-10-2020"/>
    <n v="55.694188500000003"/>
    <n v="12.6004694"/>
    <s v="Langelinje"/>
    <s v="Oncorhyncus gorbuscha"/>
    <x v="7"/>
    <s v="Invasiv"/>
    <x v="1"/>
    <x v="0"/>
    <x v="0"/>
    <s v="Absent"/>
  </r>
  <r>
    <x v="69"/>
    <x v="0"/>
    <s v="02-10-2020"/>
    <n v="55.694188500000003"/>
    <n v="12.6004694"/>
    <s v="Langelinje"/>
    <s v="Acipenser baerii"/>
    <x v="31"/>
    <s v="Invasiv"/>
    <x v="0"/>
    <x v="0"/>
    <x v="0"/>
    <s v="Absent"/>
  </r>
  <r>
    <x v="69"/>
    <x v="0"/>
    <s v="02-10-2020"/>
    <n v="55.694188500000003"/>
    <n v="12.6004694"/>
    <s v="Langelinje"/>
    <s v="Acipenser baerii"/>
    <x v="31"/>
    <s v="Invasiv"/>
    <x v="0"/>
    <x v="0"/>
    <x v="0"/>
    <s v="Absent"/>
  </r>
  <r>
    <x v="69"/>
    <x v="0"/>
    <s v="02-10-2020"/>
    <n v="55.694188500000003"/>
    <n v="12.6004694"/>
    <s v="Langelinje"/>
    <s v="Magallana gigas"/>
    <x v="8"/>
    <s v="Invasiv"/>
    <x v="1"/>
    <x v="0"/>
    <x v="0"/>
    <s v="Absent"/>
  </r>
  <r>
    <x v="69"/>
    <x v="0"/>
    <s v="02-10-2020"/>
    <n v="55.694188500000003"/>
    <n v="12.6004694"/>
    <s v="Langelinje"/>
    <s v="Magallana gigas"/>
    <x v="8"/>
    <s v="Invasiv"/>
    <x v="0"/>
    <x v="0"/>
    <x v="0"/>
    <s v="Absent"/>
  </r>
  <r>
    <x v="69"/>
    <x v="0"/>
    <s v="02-10-2020"/>
    <n v="55.694188500000003"/>
    <n v="12.6004694"/>
    <s v="Langelinje"/>
    <s v="Neogobius melanostomus"/>
    <x v="9"/>
    <s v="Invasiv"/>
    <x v="0"/>
    <x v="1"/>
    <x v="1"/>
    <s v="Present_Ct&lt;41"/>
  </r>
  <r>
    <x v="69"/>
    <x v="0"/>
    <s v="02-10-2020"/>
    <n v="55.694188500000003"/>
    <n v="12.6004694"/>
    <s v="Langelinje"/>
    <s v="Neogobius melanostomus"/>
    <x v="9"/>
    <s v="Invasiv"/>
    <x v="0"/>
    <x v="1"/>
    <x v="1"/>
    <s v="Present_Ct&lt;41"/>
  </r>
  <r>
    <x v="70"/>
    <x v="0"/>
    <s v="02-09-2020"/>
    <n v="57.143062"/>
    <n v="9.2546569999999999"/>
    <s v="Kollerup Strand "/>
    <s v="Platichthys flesus"/>
    <x v="0"/>
    <s v="Almindelig"/>
    <x v="1"/>
    <x v="0"/>
    <x v="0"/>
    <s v="Absent"/>
  </r>
  <r>
    <x v="70"/>
    <x v="0"/>
    <s v="02-09-2020"/>
    <n v="57.143062"/>
    <n v="9.2546569999999999"/>
    <s v="Kollerup Strand "/>
    <s v="Platichthys flesus"/>
    <x v="0"/>
    <s v="Almindelig"/>
    <x v="0"/>
    <x v="1"/>
    <x v="1"/>
    <s v="Present_Ct&lt;41"/>
  </r>
  <r>
    <x v="70"/>
    <x v="0"/>
    <s v="02-09-2020"/>
    <n v="57.143062"/>
    <n v="9.2546569999999999"/>
    <s v="Kollerup Strand "/>
    <s v="Gadus morhua"/>
    <x v="1"/>
    <s v="Almindelig"/>
    <x v="0"/>
    <x v="0"/>
    <x v="0"/>
    <s v="Absent"/>
  </r>
  <r>
    <x v="70"/>
    <x v="0"/>
    <s v="02-09-2020"/>
    <n v="57.143062"/>
    <n v="9.2546569999999999"/>
    <s v="Kollerup Strand "/>
    <s v="Gadus morhua"/>
    <x v="1"/>
    <s v="Almindelig"/>
    <x v="0"/>
    <x v="0"/>
    <x v="0"/>
    <s v="Absent"/>
  </r>
  <r>
    <x v="70"/>
    <x v="0"/>
    <s v="02-09-2020"/>
    <n v="57.143062"/>
    <n v="9.2546569999999999"/>
    <s v="Kollerup Strand "/>
    <s v="Mya arenaria"/>
    <x v="2"/>
    <s v="Almindelig"/>
    <x v="0"/>
    <x v="0"/>
    <x v="0"/>
    <s v="Absent"/>
  </r>
  <r>
    <x v="70"/>
    <x v="0"/>
    <s v="02-09-2020"/>
    <n v="57.143062"/>
    <n v="9.2546569999999999"/>
    <s v="Kollerup Strand "/>
    <s v="Mya arenaria"/>
    <x v="2"/>
    <s v="Almindelig"/>
    <x v="0"/>
    <x v="0"/>
    <x v="0"/>
    <s v="Absent"/>
  </r>
  <r>
    <x v="70"/>
    <x v="0"/>
    <s v="02-09-2020"/>
    <n v="57.143062"/>
    <n v="9.2546569999999999"/>
    <s v="Kollerup Strand "/>
    <s v="Mnemiopsis leidyi"/>
    <x v="3"/>
    <s v="Invasiv"/>
    <x v="0"/>
    <x v="1"/>
    <x v="1"/>
    <s v="Present_Ct&lt;41"/>
  </r>
  <r>
    <x v="70"/>
    <x v="0"/>
    <s v="02-09-2020"/>
    <n v="57.143062"/>
    <n v="9.2546569999999999"/>
    <s v="Kollerup Strand "/>
    <s v="Mnemiopsis leidyi"/>
    <x v="3"/>
    <s v="Invasiv"/>
    <x v="0"/>
    <x v="1"/>
    <x v="1"/>
    <s v="Present_Ct&lt;41"/>
  </r>
  <r>
    <x v="70"/>
    <x v="0"/>
    <s v="02-09-2020"/>
    <n v="57.143062"/>
    <n v="9.2546569999999999"/>
    <s v="Kollerup Strand "/>
    <s v="Homarus americanus"/>
    <x v="4"/>
    <s v="Invasiv"/>
    <x v="0"/>
    <x v="0"/>
    <x v="0"/>
    <s v="Absent"/>
  </r>
  <r>
    <x v="70"/>
    <x v="0"/>
    <s v="02-09-2020"/>
    <n v="57.143062"/>
    <n v="9.2546569999999999"/>
    <s v="Kollerup Strand "/>
    <s v="Homarus americanus"/>
    <x v="4"/>
    <s v="Invasiv"/>
    <x v="0"/>
    <x v="0"/>
    <x v="0"/>
    <s v="Absent"/>
  </r>
  <r>
    <x v="70"/>
    <x v="0"/>
    <s v="02-09-2020"/>
    <n v="57.143062"/>
    <n v="9.2546569999999999"/>
    <s v="Kollerup Strand "/>
    <s v="Paralithodes camtschaticus"/>
    <x v="32"/>
    <s v="Invasiv"/>
    <x v="0"/>
    <x v="0"/>
    <x v="0"/>
    <s v="Absent"/>
  </r>
  <r>
    <x v="70"/>
    <x v="0"/>
    <s v="02-09-2020"/>
    <n v="57.143062"/>
    <n v="9.2546569999999999"/>
    <s v="Kollerup Strand "/>
    <s v="Paralithodes camtschaticus"/>
    <x v="32"/>
    <s v="Invasiv"/>
    <x v="0"/>
    <x v="1"/>
    <x v="0"/>
    <s v="Present_Ct&gt;41"/>
  </r>
  <r>
    <x v="70"/>
    <x v="0"/>
    <s v="02-09-2020"/>
    <n v="57.143062"/>
    <n v="9.2546569999999999"/>
    <s v="Kollerup Strand "/>
    <s v="Eriocheir sinensis"/>
    <x v="5"/>
    <s v="Invasiv"/>
    <x v="1"/>
    <x v="0"/>
    <x v="0"/>
    <s v="Absent"/>
  </r>
  <r>
    <x v="70"/>
    <x v="0"/>
    <s v="02-09-2020"/>
    <n v="57.143062"/>
    <n v="9.2546569999999999"/>
    <s v="Kollerup Strand "/>
    <s v="Eriocheir sinensis"/>
    <x v="5"/>
    <s v="Invasiv"/>
    <x v="1"/>
    <x v="0"/>
    <x v="0"/>
    <s v="Absent"/>
  </r>
  <r>
    <x v="70"/>
    <x v="0"/>
    <s v="02-09-2020"/>
    <n v="57.143062"/>
    <n v="9.2546569999999999"/>
    <s v="Kollerup Strand "/>
    <s v="Rhithropanopeus harrisii"/>
    <x v="6"/>
    <s v="Invasiv"/>
    <x v="1"/>
    <x v="0"/>
    <x v="0"/>
    <s v="Absent"/>
  </r>
  <r>
    <x v="70"/>
    <x v="0"/>
    <s v="02-09-2020"/>
    <n v="57.143062"/>
    <n v="9.2546569999999999"/>
    <s v="Kollerup Strand "/>
    <s v="Rhithropanopeus harrisii"/>
    <x v="6"/>
    <s v="Invasiv"/>
    <x v="0"/>
    <x v="0"/>
    <x v="0"/>
    <s v="Absent"/>
  </r>
  <r>
    <x v="70"/>
    <x v="0"/>
    <s v="02-09-2020"/>
    <n v="57.143062"/>
    <n v="9.2546569999999999"/>
    <s v="Kollerup Strand "/>
    <s v="Oncorhyncus gorbuscha"/>
    <x v="7"/>
    <s v="Invasiv"/>
    <x v="1"/>
    <x v="0"/>
    <x v="0"/>
    <s v="Absent"/>
  </r>
  <r>
    <x v="70"/>
    <x v="0"/>
    <s v="02-09-2020"/>
    <n v="57.143062"/>
    <n v="9.2546569999999999"/>
    <s v="Kollerup Strand "/>
    <s v="Oncorhyncus gorbuscha"/>
    <x v="7"/>
    <s v="Invasiv"/>
    <x v="1"/>
    <x v="0"/>
    <x v="0"/>
    <s v="Absent"/>
  </r>
  <r>
    <x v="70"/>
    <x v="0"/>
    <s v="02-09-2020"/>
    <n v="57.143062"/>
    <n v="9.2546569999999999"/>
    <s v="Kollerup Strand "/>
    <s v="Acipenser baerii"/>
    <x v="31"/>
    <s v="Invasiv"/>
    <x v="0"/>
    <x v="0"/>
    <x v="0"/>
    <s v="Absent"/>
  </r>
  <r>
    <x v="70"/>
    <x v="0"/>
    <s v="02-09-2020"/>
    <n v="57.143062"/>
    <n v="9.2546569999999999"/>
    <s v="Kollerup Strand "/>
    <s v="Acipenser baerii"/>
    <x v="31"/>
    <s v="Invasiv"/>
    <x v="0"/>
    <x v="0"/>
    <x v="0"/>
    <s v="Absent"/>
  </r>
  <r>
    <x v="70"/>
    <x v="0"/>
    <s v="02-09-2020"/>
    <n v="57.143062"/>
    <n v="9.2546569999999999"/>
    <s v="Kollerup Strand "/>
    <s v="Magallana gigas"/>
    <x v="8"/>
    <s v="Invasiv"/>
    <x v="0"/>
    <x v="0"/>
    <x v="0"/>
    <s v="Absent"/>
  </r>
  <r>
    <x v="70"/>
    <x v="0"/>
    <s v="02-09-2020"/>
    <n v="57.143062"/>
    <n v="9.2546569999999999"/>
    <s v="Kollerup Strand "/>
    <s v="Magallana gigas"/>
    <x v="8"/>
    <s v="Invasiv"/>
    <x v="0"/>
    <x v="0"/>
    <x v="0"/>
    <s v="Absent"/>
  </r>
  <r>
    <x v="70"/>
    <x v="0"/>
    <s v="02-09-2020"/>
    <n v="57.143062"/>
    <n v="9.2546569999999999"/>
    <s v="Kollerup Strand "/>
    <s v="Neogobius melanostomus"/>
    <x v="9"/>
    <s v="Invasiv"/>
    <x v="0"/>
    <x v="0"/>
    <x v="0"/>
    <s v="Absent"/>
  </r>
  <r>
    <x v="70"/>
    <x v="0"/>
    <s v="02-09-2020"/>
    <n v="57.143062"/>
    <n v="9.2546569999999999"/>
    <s v="Kollerup Strand "/>
    <s v="Neogobius melanostomus"/>
    <x v="9"/>
    <s v="Invasiv"/>
    <x v="0"/>
    <x v="0"/>
    <x v="0"/>
    <s v="Absent"/>
  </r>
  <r>
    <x v="71"/>
    <x v="0"/>
    <s v="09-09-2020"/>
    <n v="55.644359000000001"/>
    <n v="12.649347000000001"/>
    <s v="Kastrup Havn"/>
    <s v="Platichthys flesus"/>
    <x v="0"/>
    <s v="Almindelig"/>
    <x v="0"/>
    <x v="1"/>
    <x v="1"/>
    <s v="Present_Ct&lt;41"/>
  </r>
  <r>
    <x v="71"/>
    <x v="0"/>
    <s v="09-09-2020"/>
    <n v="55.644359000000001"/>
    <n v="12.649347000000001"/>
    <s v="Kastrup Havn"/>
    <s v="Platichthys flesus"/>
    <x v="0"/>
    <s v="Almindelig"/>
    <x v="1"/>
    <x v="1"/>
    <x v="1"/>
    <s v="Present_Ct&lt;41"/>
  </r>
  <r>
    <x v="71"/>
    <x v="0"/>
    <s v="09-09-2020"/>
    <n v="55.644359000000001"/>
    <n v="12.649347000000001"/>
    <s v="Kastrup Havn"/>
    <s v="Gadus morhua"/>
    <x v="1"/>
    <s v="Almindelig"/>
    <x v="0"/>
    <x v="1"/>
    <x v="1"/>
    <s v="Present_Ct&lt;41"/>
  </r>
  <r>
    <x v="71"/>
    <x v="0"/>
    <s v="09-09-2020"/>
    <n v="55.644359000000001"/>
    <n v="12.649347000000001"/>
    <s v="Kastrup Havn"/>
    <s v="Gadus morhua"/>
    <x v="1"/>
    <s v="Almindelig"/>
    <x v="1"/>
    <x v="0"/>
    <x v="0"/>
    <s v="Absent"/>
  </r>
  <r>
    <x v="71"/>
    <x v="0"/>
    <s v="09-09-2020"/>
    <n v="55.644359000000001"/>
    <n v="12.649347000000001"/>
    <s v="Kastrup Havn"/>
    <s v="Mya arenaria"/>
    <x v="2"/>
    <s v="Almindelig"/>
    <x v="0"/>
    <x v="1"/>
    <x v="1"/>
    <s v="Present_Ct&lt;41"/>
  </r>
  <r>
    <x v="71"/>
    <x v="0"/>
    <s v="09-09-2020"/>
    <n v="55.644359000000001"/>
    <n v="12.649347000000001"/>
    <s v="Kastrup Havn"/>
    <s v="Mya arenaria"/>
    <x v="2"/>
    <s v="Almindelig"/>
    <x v="0"/>
    <x v="1"/>
    <x v="1"/>
    <s v="Present_Ct&lt;41"/>
  </r>
  <r>
    <x v="71"/>
    <x v="0"/>
    <s v="09-09-2020"/>
    <n v="55.644359000000001"/>
    <n v="12.649347000000001"/>
    <s v="Kastrup Havn"/>
    <s v="Mnemiopsis leidyi"/>
    <x v="3"/>
    <s v="Invasiv"/>
    <x v="0"/>
    <x v="1"/>
    <x v="1"/>
    <s v="Present_Ct&lt;41"/>
  </r>
  <r>
    <x v="71"/>
    <x v="0"/>
    <s v="09-09-2020"/>
    <n v="55.644359000000001"/>
    <n v="12.649347000000001"/>
    <s v="Kastrup Havn"/>
    <s v="Mnemiopsis leidyi"/>
    <x v="3"/>
    <s v="Invasiv"/>
    <x v="0"/>
    <x v="1"/>
    <x v="1"/>
    <s v="Present_Ct&lt;41"/>
  </r>
  <r>
    <x v="71"/>
    <x v="0"/>
    <s v="09-09-2020"/>
    <n v="55.644359000000001"/>
    <n v="12.649347000000001"/>
    <s v="Kastrup Havn"/>
    <s v="Homarus americanus"/>
    <x v="4"/>
    <s v="Invasiv"/>
    <x v="0"/>
    <x v="0"/>
    <x v="0"/>
    <s v="Absent"/>
  </r>
  <r>
    <x v="71"/>
    <x v="0"/>
    <s v="09-09-2020"/>
    <n v="55.644359000000001"/>
    <n v="12.649347000000001"/>
    <s v="Kastrup Havn"/>
    <s v="Homarus americanus"/>
    <x v="4"/>
    <s v="Invasiv"/>
    <x v="0"/>
    <x v="0"/>
    <x v="0"/>
    <s v="Absent"/>
  </r>
  <r>
    <x v="71"/>
    <x v="0"/>
    <s v="09-09-2020"/>
    <n v="55.644359000000001"/>
    <n v="12.649347000000001"/>
    <s v="Kastrup Havn"/>
    <s v="Paralithodes camtschaticus"/>
    <x v="32"/>
    <s v="Invasiv"/>
    <x v="0"/>
    <x v="0"/>
    <x v="0"/>
    <s v="Absent"/>
  </r>
  <r>
    <x v="71"/>
    <x v="0"/>
    <s v="09-09-2020"/>
    <n v="55.644359000000001"/>
    <n v="12.649347000000001"/>
    <s v="Kastrup Havn"/>
    <s v="Paralithodes camtschaticus"/>
    <x v="32"/>
    <s v="Invasiv"/>
    <x v="1"/>
    <x v="0"/>
    <x v="0"/>
    <s v="Absent"/>
  </r>
  <r>
    <x v="71"/>
    <x v="0"/>
    <s v="09-09-2020"/>
    <n v="55.644359000000001"/>
    <n v="12.649347000000001"/>
    <s v="Kastrup Havn"/>
    <s v="Eriocheir sinensis"/>
    <x v="5"/>
    <s v="Invasiv"/>
    <x v="1"/>
    <x v="0"/>
    <x v="0"/>
    <s v="Absent"/>
  </r>
  <r>
    <x v="71"/>
    <x v="0"/>
    <s v="09-09-2020"/>
    <n v="55.644359000000001"/>
    <n v="12.649347000000001"/>
    <s v="Kastrup Havn"/>
    <s v="Eriocheir sinensis"/>
    <x v="5"/>
    <s v="Invasiv"/>
    <x v="1"/>
    <x v="0"/>
    <x v="0"/>
    <s v="Absent"/>
  </r>
  <r>
    <x v="71"/>
    <x v="0"/>
    <s v="09-09-2020"/>
    <n v="55.644359000000001"/>
    <n v="12.649347000000001"/>
    <s v="Kastrup Havn"/>
    <s v="Rhithropanopeus harrisii"/>
    <x v="6"/>
    <s v="Invasiv"/>
    <x v="1"/>
    <x v="0"/>
    <x v="0"/>
    <s v="Absent"/>
  </r>
  <r>
    <x v="71"/>
    <x v="0"/>
    <s v="09-09-2020"/>
    <n v="55.644359000000001"/>
    <n v="12.649347000000001"/>
    <s v="Kastrup Havn"/>
    <s v="Rhithropanopeus harrisii"/>
    <x v="6"/>
    <s v="Invasiv"/>
    <x v="1"/>
    <x v="0"/>
    <x v="0"/>
    <s v="Absent"/>
  </r>
  <r>
    <x v="71"/>
    <x v="0"/>
    <s v="09-09-2020"/>
    <n v="55.644359000000001"/>
    <n v="12.649347000000001"/>
    <s v="Kastrup Havn"/>
    <s v="Oncorhyncus gorbuscha"/>
    <x v="7"/>
    <s v="Invasiv"/>
    <x v="0"/>
    <x v="0"/>
    <x v="0"/>
    <s v="Absent"/>
  </r>
  <r>
    <x v="71"/>
    <x v="0"/>
    <s v="09-09-2020"/>
    <n v="55.644359000000001"/>
    <n v="12.649347000000001"/>
    <s v="Kastrup Havn"/>
    <s v="Oncorhyncus gorbuscha"/>
    <x v="7"/>
    <s v="Invasiv"/>
    <x v="0"/>
    <x v="0"/>
    <x v="0"/>
    <s v="Absent"/>
  </r>
  <r>
    <x v="71"/>
    <x v="0"/>
    <s v="09-09-2020"/>
    <n v="55.644359000000001"/>
    <n v="12.649347000000001"/>
    <s v="Kastrup Havn"/>
    <s v="Acipenser baerii"/>
    <x v="31"/>
    <s v="Invasiv"/>
    <x v="0"/>
    <x v="0"/>
    <x v="0"/>
    <s v="Absent"/>
  </r>
  <r>
    <x v="71"/>
    <x v="0"/>
    <s v="09-09-2020"/>
    <n v="55.644359000000001"/>
    <n v="12.649347000000001"/>
    <s v="Kastrup Havn"/>
    <s v="Acipenser baerii"/>
    <x v="31"/>
    <s v="Invasiv"/>
    <x v="0"/>
    <x v="0"/>
    <x v="0"/>
    <s v="Absent"/>
  </r>
  <r>
    <x v="71"/>
    <x v="0"/>
    <s v="09-09-2020"/>
    <n v="55.644359000000001"/>
    <n v="12.649347000000001"/>
    <s v="Kastrup Havn"/>
    <s v="Magallana gigas"/>
    <x v="8"/>
    <s v="Invasiv"/>
    <x v="0"/>
    <x v="1"/>
    <x v="1"/>
    <s v="Present_Ct&lt;41"/>
  </r>
  <r>
    <x v="71"/>
    <x v="0"/>
    <s v="09-09-2020"/>
    <n v="55.644359000000001"/>
    <n v="12.649347000000001"/>
    <s v="Kastrup Havn"/>
    <s v="Magallana gigas"/>
    <x v="8"/>
    <s v="Invasiv"/>
    <x v="0"/>
    <x v="1"/>
    <x v="1"/>
    <s v="Present_Ct&lt;41"/>
  </r>
  <r>
    <x v="71"/>
    <x v="0"/>
    <s v="09-09-2020"/>
    <n v="55.644359000000001"/>
    <n v="12.649347000000001"/>
    <s v="Kastrup Havn"/>
    <s v="Neogobius melanostomus"/>
    <x v="9"/>
    <s v="Invasiv"/>
    <x v="1"/>
    <x v="0"/>
    <x v="0"/>
    <s v="Absent"/>
  </r>
  <r>
    <x v="71"/>
    <x v="0"/>
    <s v="09-09-2020"/>
    <n v="55.644359000000001"/>
    <n v="12.649347000000001"/>
    <s v="Kastrup Havn"/>
    <s v="Neogobius melanostomus"/>
    <x v="9"/>
    <s v="Invasiv"/>
    <x v="0"/>
    <x v="1"/>
    <x v="0"/>
    <s v="Present_Ct&gt;41"/>
  </r>
  <r>
    <x v="72"/>
    <x v="0"/>
    <s v="17-09-2020"/>
    <n v="56.556800000000003"/>
    <n v="8.7607999999999997"/>
    <s v="Geddalenge"/>
    <s v="Platichthys flesus"/>
    <x v="0"/>
    <s v="Almindelig"/>
    <x v="0"/>
    <x v="0"/>
    <x v="0"/>
    <s v="Absent"/>
  </r>
  <r>
    <x v="72"/>
    <x v="0"/>
    <s v="17-09-2020"/>
    <n v="56.556800000000003"/>
    <n v="8.7607999999999997"/>
    <s v="Geddalenge"/>
    <s v="Platichthys flesus"/>
    <x v="0"/>
    <s v="Almindelig"/>
    <x v="0"/>
    <x v="0"/>
    <x v="0"/>
    <s v="Absent"/>
  </r>
  <r>
    <x v="72"/>
    <x v="0"/>
    <s v="17-09-2020"/>
    <n v="56.556800000000003"/>
    <n v="8.7607999999999997"/>
    <s v="Geddalenge"/>
    <s v="Gadus morhua"/>
    <x v="1"/>
    <s v="Almindelig"/>
    <x v="0"/>
    <x v="0"/>
    <x v="0"/>
    <s v="Absent"/>
  </r>
  <r>
    <x v="72"/>
    <x v="0"/>
    <s v="17-09-2020"/>
    <n v="56.556800000000003"/>
    <n v="8.7607999999999997"/>
    <s v="Geddalenge"/>
    <s v="Gadus morhua"/>
    <x v="1"/>
    <s v="Almindelig"/>
    <x v="1"/>
    <x v="0"/>
    <x v="0"/>
    <s v="Absent"/>
  </r>
  <r>
    <x v="72"/>
    <x v="0"/>
    <s v="17-09-2020"/>
    <n v="56.556800000000003"/>
    <n v="8.7607999999999997"/>
    <s v="Geddalenge"/>
    <s v="Mya arenaria"/>
    <x v="2"/>
    <s v="Almindelig"/>
    <x v="1"/>
    <x v="0"/>
    <x v="0"/>
    <s v="Absent"/>
  </r>
  <r>
    <x v="72"/>
    <x v="0"/>
    <s v="17-09-2020"/>
    <n v="56.556800000000003"/>
    <n v="8.7607999999999997"/>
    <s v="Geddalenge"/>
    <s v="Mya arenaria"/>
    <x v="2"/>
    <s v="Almindelig"/>
    <x v="1"/>
    <x v="0"/>
    <x v="0"/>
    <s v="Absent"/>
  </r>
  <r>
    <x v="72"/>
    <x v="0"/>
    <s v="17-09-2020"/>
    <n v="56.556800000000003"/>
    <n v="8.7607999999999997"/>
    <s v="Geddalenge"/>
    <s v="Mnemiopsis leidyi"/>
    <x v="3"/>
    <s v="Invasiv"/>
    <x v="1"/>
    <x v="0"/>
    <x v="0"/>
    <s v="Absent"/>
  </r>
  <r>
    <x v="72"/>
    <x v="0"/>
    <s v="17-09-2020"/>
    <n v="56.556800000000003"/>
    <n v="8.7607999999999997"/>
    <s v="Geddalenge"/>
    <s v="Mnemiopsis leidyi"/>
    <x v="3"/>
    <s v="Invasiv"/>
    <x v="1"/>
    <x v="0"/>
    <x v="0"/>
    <s v="Absent"/>
  </r>
  <r>
    <x v="72"/>
    <x v="0"/>
    <s v="17-09-2020"/>
    <n v="56.556800000000003"/>
    <n v="8.7607999999999997"/>
    <s v="Geddalenge"/>
    <s v="Homarus americanus"/>
    <x v="4"/>
    <s v="Invasiv"/>
    <x v="0"/>
    <x v="0"/>
    <x v="0"/>
    <s v="Absent"/>
  </r>
  <r>
    <x v="72"/>
    <x v="0"/>
    <s v="17-09-2020"/>
    <n v="56.556800000000003"/>
    <n v="8.7607999999999997"/>
    <s v="Geddalenge"/>
    <s v="Homarus americanus"/>
    <x v="4"/>
    <s v="Invasiv"/>
    <x v="0"/>
    <x v="0"/>
    <x v="0"/>
    <s v="Absent"/>
  </r>
  <r>
    <x v="72"/>
    <x v="0"/>
    <s v="17-09-2020"/>
    <n v="56.556800000000003"/>
    <n v="8.7607999999999997"/>
    <s v="Geddalenge"/>
    <s v="Paralithodes camtschaticus"/>
    <x v="32"/>
    <s v="Invasiv"/>
    <x v="0"/>
    <x v="0"/>
    <x v="0"/>
    <s v="Absent"/>
  </r>
  <r>
    <x v="72"/>
    <x v="0"/>
    <s v="17-09-2020"/>
    <n v="56.556800000000003"/>
    <n v="8.7607999999999997"/>
    <s v="Geddalenge"/>
    <s v="Paralithodes camtschaticus"/>
    <x v="32"/>
    <s v="Invasiv"/>
    <x v="1"/>
    <x v="0"/>
    <x v="0"/>
    <s v="Absent"/>
  </r>
  <r>
    <x v="72"/>
    <x v="0"/>
    <s v="17-09-2020"/>
    <n v="56.556800000000003"/>
    <n v="8.7607999999999997"/>
    <s v="Geddalenge"/>
    <s v="Eriocheir sinensis"/>
    <x v="5"/>
    <s v="Invasiv"/>
    <x v="1"/>
    <x v="1"/>
    <x v="1"/>
    <s v="Present_Ct&lt;41"/>
  </r>
  <r>
    <x v="72"/>
    <x v="0"/>
    <s v="17-09-2020"/>
    <n v="56.556800000000003"/>
    <n v="8.7607999999999997"/>
    <s v="Geddalenge"/>
    <s v="Eriocheir sinensis"/>
    <x v="5"/>
    <s v="Invasiv"/>
    <x v="1"/>
    <x v="0"/>
    <x v="0"/>
    <s v="Absent"/>
  </r>
  <r>
    <x v="72"/>
    <x v="0"/>
    <s v="17-09-2020"/>
    <n v="56.556800000000003"/>
    <n v="8.7607999999999997"/>
    <s v="Geddalenge"/>
    <s v="Rhithropanopeus harrisii"/>
    <x v="6"/>
    <s v="Invasiv"/>
    <x v="0"/>
    <x v="0"/>
    <x v="0"/>
    <s v="Absent"/>
  </r>
  <r>
    <x v="72"/>
    <x v="0"/>
    <s v="17-09-2020"/>
    <n v="56.556800000000003"/>
    <n v="8.7607999999999997"/>
    <s v="Geddalenge"/>
    <s v="Rhithropanopeus harrisii"/>
    <x v="6"/>
    <s v="Invasiv"/>
    <x v="0"/>
    <x v="0"/>
    <x v="0"/>
    <s v="Absent"/>
  </r>
  <r>
    <x v="72"/>
    <x v="0"/>
    <s v="17-09-2020"/>
    <n v="56.556800000000003"/>
    <n v="8.7607999999999997"/>
    <s v="Geddalenge"/>
    <s v="Oncorhyncus gorbuscha"/>
    <x v="7"/>
    <s v="Invasiv"/>
    <x v="0"/>
    <x v="0"/>
    <x v="0"/>
    <s v="Absent"/>
  </r>
  <r>
    <x v="72"/>
    <x v="0"/>
    <s v="17-09-2020"/>
    <n v="56.556800000000003"/>
    <n v="8.7607999999999997"/>
    <s v="Geddalenge"/>
    <s v="Oncorhyncus gorbuscha"/>
    <x v="7"/>
    <s v="Invasiv"/>
    <x v="1"/>
    <x v="0"/>
    <x v="0"/>
    <s v="Absent"/>
  </r>
  <r>
    <x v="72"/>
    <x v="0"/>
    <s v="17-09-2020"/>
    <n v="56.556800000000003"/>
    <n v="8.7607999999999997"/>
    <s v="Geddalenge"/>
    <s v="Acipenser baerii"/>
    <x v="31"/>
    <s v="Invasiv"/>
    <x v="1"/>
    <x v="0"/>
    <x v="0"/>
    <s v="Absent"/>
  </r>
  <r>
    <x v="72"/>
    <x v="0"/>
    <s v="17-09-2020"/>
    <n v="56.556800000000003"/>
    <n v="8.7607999999999997"/>
    <s v="Geddalenge"/>
    <s v="Acipenser baerii"/>
    <x v="31"/>
    <s v="Invasiv"/>
    <x v="0"/>
    <x v="0"/>
    <x v="0"/>
    <s v="Absent"/>
  </r>
  <r>
    <x v="72"/>
    <x v="0"/>
    <s v="17-09-2020"/>
    <n v="56.556800000000003"/>
    <n v="8.7607999999999997"/>
    <s v="Geddalenge"/>
    <s v="Magallana gigas"/>
    <x v="8"/>
    <s v="Invasiv"/>
    <x v="0"/>
    <x v="0"/>
    <x v="0"/>
    <s v="Absent"/>
  </r>
  <r>
    <x v="72"/>
    <x v="0"/>
    <s v="17-09-2020"/>
    <n v="56.556800000000003"/>
    <n v="8.7607999999999997"/>
    <s v="Geddalenge"/>
    <s v="Magallana gigas"/>
    <x v="8"/>
    <s v="Invasiv"/>
    <x v="0"/>
    <x v="0"/>
    <x v="0"/>
    <s v="Absent"/>
  </r>
  <r>
    <x v="72"/>
    <x v="0"/>
    <s v="17-09-2020"/>
    <n v="56.556800000000003"/>
    <n v="8.7607999999999997"/>
    <s v="Geddalenge"/>
    <s v="Neogobius melanostomus"/>
    <x v="9"/>
    <s v="Invasiv"/>
    <x v="1"/>
    <x v="0"/>
    <x v="0"/>
    <s v="Absent"/>
  </r>
  <r>
    <x v="72"/>
    <x v="0"/>
    <s v="17-09-2020"/>
    <n v="56.556800000000003"/>
    <n v="8.7607999999999997"/>
    <s v="Geddalenge"/>
    <s v="Neogobius melanostomus"/>
    <x v="9"/>
    <s v="Invasiv"/>
    <x v="0"/>
    <x v="1"/>
    <x v="1"/>
    <s v="Present_Ct&lt;41"/>
  </r>
  <r>
    <x v="73"/>
    <x v="0"/>
    <s v="02-10-2020"/>
    <n v="55.592699000000003"/>
    <n v="12.359187"/>
    <s v="Køge Bugt "/>
    <s v="Platichthys flesus"/>
    <x v="0"/>
    <s v="Almindelig"/>
    <x v="0"/>
    <x v="1"/>
    <x v="1"/>
    <s v="Present_Ct&lt;41"/>
  </r>
  <r>
    <x v="73"/>
    <x v="0"/>
    <s v="02-10-2020"/>
    <n v="55.592699000000003"/>
    <n v="12.359187"/>
    <s v="Køge Bugt "/>
    <s v="Platichthys flesus"/>
    <x v="0"/>
    <s v="Almindelig"/>
    <x v="1"/>
    <x v="1"/>
    <x v="1"/>
    <s v="Present_Ct&lt;41"/>
  </r>
  <r>
    <x v="73"/>
    <x v="0"/>
    <s v="02-10-2020"/>
    <n v="55.592699000000003"/>
    <n v="12.359187"/>
    <s v="Køge Bugt "/>
    <s v="Gadus morhua"/>
    <x v="1"/>
    <s v="Almindelig"/>
    <x v="0"/>
    <x v="0"/>
    <x v="0"/>
    <s v="Absent"/>
  </r>
  <r>
    <x v="73"/>
    <x v="0"/>
    <s v="02-10-2020"/>
    <n v="55.592699000000003"/>
    <n v="12.359187"/>
    <s v="Køge Bugt "/>
    <s v="Gadus morhua"/>
    <x v="1"/>
    <s v="Almindelig"/>
    <x v="0"/>
    <x v="0"/>
    <x v="0"/>
    <s v="Absent"/>
  </r>
  <r>
    <x v="73"/>
    <x v="0"/>
    <s v="02-10-2020"/>
    <n v="55.592699000000003"/>
    <n v="12.359187"/>
    <s v="Køge Bugt "/>
    <s v="Mya arenaria"/>
    <x v="2"/>
    <s v="Almindelig"/>
    <x v="0"/>
    <x v="1"/>
    <x v="1"/>
    <s v="Present_Ct&lt;41"/>
  </r>
  <r>
    <x v="73"/>
    <x v="0"/>
    <s v="02-10-2020"/>
    <n v="55.592699000000003"/>
    <n v="12.359187"/>
    <s v="Køge Bugt "/>
    <s v="Mya arenaria"/>
    <x v="2"/>
    <s v="Almindelig"/>
    <x v="0"/>
    <x v="1"/>
    <x v="1"/>
    <s v="Present_Ct&lt;41"/>
  </r>
  <r>
    <x v="73"/>
    <x v="0"/>
    <s v="02-10-2020"/>
    <n v="55.592699000000003"/>
    <n v="12.359187"/>
    <s v="Køge Bugt "/>
    <s v="Mnemiopsis leidyi"/>
    <x v="3"/>
    <s v="Invasiv"/>
    <x v="1"/>
    <x v="1"/>
    <x v="1"/>
    <s v="Present_Ct&lt;41"/>
  </r>
  <r>
    <x v="73"/>
    <x v="0"/>
    <s v="02-10-2020"/>
    <n v="55.592699000000003"/>
    <n v="12.359187"/>
    <s v="Køge Bugt "/>
    <s v="Mnemiopsis leidyi"/>
    <x v="3"/>
    <s v="Invasiv"/>
    <x v="0"/>
    <x v="1"/>
    <x v="1"/>
    <s v="Present_Ct&lt;41"/>
  </r>
  <r>
    <x v="73"/>
    <x v="0"/>
    <s v="02-10-2020"/>
    <n v="55.592699000000003"/>
    <n v="12.359187"/>
    <s v="Køge Bugt "/>
    <s v="Homarus americanus"/>
    <x v="4"/>
    <s v="Invasiv"/>
    <x v="0"/>
    <x v="0"/>
    <x v="0"/>
    <s v="Absent"/>
  </r>
  <r>
    <x v="73"/>
    <x v="0"/>
    <s v="02-10-2020"/>
    <n v="55.592699000000003"/>
    <n v="12.359187"/>
    <s v="Køge Bugt "/>
    <s v="Homarus americanus"/>
    <x v="4"/>
    <s v="Invasiv"/>
    <x v="0"/>
    <x v="0"/>
    <x v="0"/>
    <s v="Absent"/>
  </r>
  <r>
    <x v="73"/>
    <x v="0"/>
    <s v="02-10-2020"/>
    <n v="55.592699000000003"/>
    <n v="12.359187"/>
    <s v="Køge Bugt "/>
    <s v="Paralithodes camtschaticus"/>
    <x v="32"/>
    <s v="Invasiv"/>
    <x v="0"/>
    <x v="0"/>
    <x v="0"/>
    <s v="Absent"/>
  </r>
  <r>
    <x v="73"/>
    <x v="0"/>
    <s v="02-10-2020"/>
    <n v="55.592699000000003"/>
    <n v="12.359187"/>
    <s v="Køge Bugt "/>
    <s v="Paralithodes camtschaticus"/>
    <x v="32"/>
    <s v="Invasiv"/>
    <x v="1"/>
    <x v="0"/>
    <x v="0"/>
    <s v="Absent"/>
  </r>
  <r>
    <x v="73"/>
    <x v="0"/>
    <s v="02-10-2020"/>
    <n v="55.592699000000003"/>
    <n v="12.359187"/>
    <s v="Køge Bugt "/>
    <s v="Eriocheir sinensis"/>
    <x v="5"/>
    <s v="Invasiv"/>
    <x v="0"/>
    <x v="0"/>
    <x v="0"/>
    <s v="Absent"/>
  </r>
  <r>
    <x v="73"/>
    <x v="0"/>
    <s v="02-10-2020"/>
    <n v="55.592699000000003"/>
    <n v="12.359187"/>
    <s v="Køge Bugt "/>
    <s v="Eriocheir sinensis"/>
    <x v="5"/>
    <s v="Invasiv"/>
    <x v="0"/>
    <x v="0"/>
    <x v="0"/>
    <s v="Absent"/>
  </r>
  <r>
    <x v="73"/>
    <x v="0"/>
    <s v="02-10-2020"/>
    <n v="55.592699000000003"/>
    <n v="12.359187"/>
    <s v="Køge Bugt "/>
    <s v="Rhithropanopeus harrisii"/>
    <x v="6"/>
    <s v="Invasiv"/>
    <x v="0"/>
    <x v="1"/>
    <x v="1"/>
    <s v="Present_Ct&lt;41"/>
  </r>
  <r>
    <x v="73"/>
    <x v="0"/>
    <s v="02-10-2020"/>
    <n v="55.592699000000003"/>
    <n v="12.359187"/>
    <s v="Køge Bugt "/>
    <s v="Rhithropanopeus harrisii"/>
    <x v="6"/>
    <s v="Invasiv"/>
    <x v="0"/>
    <x v="1"/>
    <x v="1"/>
    <s v="Present_Ct&lt;41"/>
  </r>
  <r>
    <x v="73"/>
    <x v="0"/>
    <s v="02-10-2020"/>
    <n v="55.592699000000003"/>
    <n v="12.359187"/>
    <s v="Køge Bugt "/>
    <s v="Oncorhyncus gorbuscha"/>
    <x v="7"/>
    <s v="Invasiv"/>
    <x v="0"/>
    <x v="0"/>
    <x v="0"/>
    <s v="Absent"/>
  </r>
  <r>
    <x v="73"/>
    <x v="0"/>
    <s v="02-10-2020"/>
    <n v="55.592699000000003"/>
    <n v="12.359187"/>
    <s v="Køge Bugt "/>
    <s v="Oncorhyncus gorbuscha"/>
    <x v="7"/>
    <s v="Invasiv"/>
    <x v="0"/>
    <x v="0"/>
    <x v="0"/>
    <s v="Absent"/>
  </r>
  <r>
    <x v="73"/>
    <x v="0"/>
    <s v="02-10-2020"/>
    <n v="55.592699000000003"/>
    <n v="12.359187"/>
    <s v="Køge Bugt "/>
    <s v="Acipenser baerii"/>
    <x v="31"/>
    <s v="Invasiv"/>
    <x v="1"/>
    <x v="0"/>
    <x v="0"/>
    <s v="Absent"/>
  </r>
  <r>
    <x v="73"/>
    <x v="0"/>
    <s v="02-10-2020"/>
    <n v="55.592699000000003"/>
    <n v="12.359187"/>
    <s v="Køge Bugt "/>
    <s v="Acipenser baerii"/>
    <x v="31"/>
    <s v="Invasiv"/>
    <x v="0"/>
    <x v="0"/>
    <x v="0"/>
    <s v="Absent"/>
  </r>
  <r>
    <x v="73"/>
    <x v="0"/>
    <s v="02-10-2020"/>
    <n v="55.592699000000003"/>
    <n v="12.359187"/>
    <s v="Køge Bugt "/>
    <s v="Magallana gigas"/>
    <x v="8"/>
    <s v="Invasiv"/>
    <x v="0"/>
    <x v="0"/>
    <x v="0"/>
    <s v="Absent"/>
  </r>
  <r>
    <x v="73"/>
    <x v="0"/>
    <s v="02-10-2020"/>
    <n v="55.592699000000003"/>
    <n v="12.359187"/>
    <s v="Køge Bugt "/>
    <s v="Magallana gigas"/>
    <x v="8"/>
    <s v="Invasiv"/>
    <x v="0"/>
    <x v="0"/>
    <x v="0"/>
    <s v="Absent"/>
  </r>
  <r>
    <x v="73"/>
    <x v="0"/>
    <s v="02-10-2020"/>
    <n v="55.592699000000003"/>
    <n v="12.359187"/>
    <s v="Køge Bugt "/>
    <s v="Neogobius melanostomus"/>
    <x v="9"/>
    <s v="Invasiv"/>
    <x v="0"/>
    <x v="1"/>
    <x v="1"/>
    <s v="Present_Ct&lt;41"/>
  </r>
  <r>
    <x v="73"/>
    <x v="0"/>
    <s v="02-10-2020"/>
    <n v="55.592699000000003"/>
    <n v="12.359187"/>
    <s v="Køge Bugt "/>
    <s v="Neogobius melanostomus"/>
    <x v="9"/>
    <s v="Invasiv"/>
    <x v="0"/>
    <x v="1"/>
    <x v="1"/>
    <s v="Present_Ct&lt;41"/>
  </r>
  <r>
    <x v="74"/>
    <x v="0"/>
    <s v="15-08-2020"/>
    <n v="55.919756"/>
    <n v="11.523875"/>
    <s v="Sejerø Bugt "/>
    <s v="Platichthys flesus"/>
    <x v="0"/>
    <s v="Almindelig"/>
    <x v="0"/>
    <x v="1"/>
    <x v="1"/>
    <s v="Present_Ct&lt;41"/>
  </r>
  <r>
    <x v="74"/>
    <x v="0"/>
    <s v="15-08-2020"/>
    <n v="55.919756"/>
    <n v="11.523875"/>
    <s v="Sejerø Bugt "/>
    <s v="Platichthys flesus"/>
    <x v="0"/>
    <s v="Almindelig"/>
    <x v="1"/>
    <x v="1"/>
    <x v="1"/>
    <s v="Present_Ct&lt;41"/>
  </r>
  <r>
    <x v="74"/>
    <x v="0"/>
    <s v="15-08-2020"/>
    <n v="55.919756"/>
    <n v="11.523875"/>
    <s v="Sejerø Bugt "/>
    <s v="Gadus morhua"/>
    <x v="1"/>
    <s v="Almindelig"/>
    <x v="0"/>
    <x v="0"/>
    <x v="0"/>
    <s v="Absent"/>
  </r>
  <r>
    <x v="74"/>
    <x v="0"/>
    <s v="15-08-2020"/>
    <n v="55.919756"/>
    <n v="11.523875"/>
    <s v="Sejerø Bugt "/>
    <s v="Gadus morhua"/>
    <x v="1"/>
    <s v="Almindelig"/>
    <x v="0"/>
    <x v="0"/>
    <x v="0"/>
    <s v="Absent"/>
  </r>
  <r>
    <x v="74"/>
    <x v="0"/>
    <s v="15-08-2020"/>
    <n v="55.919756"/>
    <n v="11.523875"/>
    <s v="Sejerø Bugt "/>
    <s v="Mya arenaria"/>
    <x v="2"/>
    <s v="Almindelig"/>
    <x v="0"/>
    <x v="1"/>
    <x v="1"/>
    <s v="Present_Ct&lt;41"/>
  </r>
  <r>
    <x v="74"/>
    <x v="0"/>
    <s v="15-08-2020"/>
    <n v="55.919756"/>
    <n v="11.523875"/>
    <s v="Sejerø Bugt "/>
    <s v="Mya arenaria"/>
    <x v="2"/>
    <s v="Almindelig"/>
    <x v="0"/>
    <x v="1"/>
    <x v="1"/>
    <s v="Present_Ct&lt;41"/>
  </r>
  <r>
    <x v="74"/>
    <x v="0"/>
    <s v="15-08-2020"/>
    <n v="55.919756"/>
    <n v="11.523875"/>
    <s v="Sejerø Bugt "/>
    <s v="Mnemiopsis leidyi"/>
    <x v="3"/>
    <s v="Invasiv"/>
    <x v="1"/>
    <x v="0"/>
    <x v="0"/>
    <s v="Absent"/>
  </r>
  <r>
    <x v="74"/>
    <x v="0"/>
    <s v="15-08-2020"/>
    <n v="55.919756"/>
    <n v="11.523875"/>
    <s v="Sejerø Bugt "/>
    <s v="Mnemiopsis leidyi"/>
    <x v="3"/>
    <s v="Invasiv"/>
    <x v="1"/>
    <x v="0"/>
    <x v="0"/>
    <s v="Absent"/>
  </r>
  <r>
    <x v="74"/>
    <x v="0"/>
    <s v="15-08-2020"/>
    <n v="55.919756"/>
    <n v="11.523875"/>
    <s v="Sejerø Bugt "/>
    <s v="Homarus americanus"/>
    <x v="4"/>
    <s v="Invasiv"/>
    <x v="1"/>
    <x v="0"/>
    <x v="0"/>
    <s v="Absent"/>
  </r>
  <r>
    <x v="74"/>
    <x v="0"/>
    <s v="15-08-2020"/>
    <n v="55.919756"/>
    <n v="11.523875"/>
    <s v="Sejerø Bugt "/>
    <s v="Homarus americanus"/>
    <x v="4"/>
    <s v="Invasiv"/>
    <x v="0"/>
    <x v="0"/>
    <x v="0"/>
    <s v="Absent"/>
  </r>
  <r>
    <x v="74"/>
    <x v="0"/>
    <s v="15-08-2020"/>
    <n v="55.919756"/>
    <n v="11.523875"/>
    <s v="Sejerø Bugt "/>
    <s v="Paralithodes camtschaticus"/>
    <x v="32"/>
    <s v="Invasiv"/>
    <x v="0"/>
    <x v="0"/>
    <x v="0"/>
    <s v="Absent"/>
  </r>
  <r>
    <x v="74"/>
    <x v="0"/>
    <s v="15-08-2020"/>
    <n v="55.919756"/>
    <n v="11.523875"/>
    <s v="Sejerø Bugt "/>
    <s v="Paralithodes camtschaticus"/>
    <x v="32"/>
    <s v="Invasiv"/>
    <x v="1"/>
    <x v="0"/>
    <x v="0"/>
    <s v="Absent"/>
  </r>
  <r>
    <x v="74"/>
    <x v="0"/>
    <s v="15-08-2020"/>
    <n v="55.919756"/>
    <n v="11.523875"/>
    <s v="Sejerø Bugt "/>
    <s v="Rhithropanopeus harrisii"/>
    <x v="6"/>
    <s v="Invasiv"/>
    <x v="1"/>
    <x v="0"/>
    <x v="0"/>
    <s v="Absent"/>
  </r>
  <r>
    <x v="74"/>
    <x v="0"/>
    <s v="15-08-2020"/>
    <n v="55.919756"/>
    <n v="11.523875"/>
    <s v="Sejerø Bugt "/>
    <s v="Eriocheir sinensis"/>
    <x v="5"/>
    <s v="Invasiv"/>
    <x v="0"/>
    <x v="0"/>
    <x v="0"/>
    <s v="Absent"/>
  </r>
  <r>
    <x v="74"/>
    <x v="0"/>
    <s v="15-08-2020"/>
    <n v="55.919756"/>
    <n v="11.523875"/>
    <s v="Sejerø Bugt "/>
    <s v="Eriocheir sinensis"/>
    <x v="5"/>
    <s v="Invasiv"/>
    <x v="0"/>
    <x v="0"/>
    <x v="0"/>
    <s v="Absent"/>
  </r>
  <r>
    <x v="74"/>
    <x v="0"/>
    <s v="15-08-2020"/>
    <n v="55.919756"/>
    <n v="11.523875"/>
    <s v="Sejerø Bugt "/>
    <s v="Rhithropanopeus harrisii"/>
    <x v="6"/>
    <s v="Invasiv"/>
    <x v="1"/>
    <x v="0"/>
    <x v="0"/>
    <s v="Absent"/>
  </r>
  <r>
    <x v="74"/>
    <x v="0"/>
    <s v="15-08-2020"/>
    <n v="55.919756"/>
    <n v="11.523875"/>
    <s v="Sejerø Bugt "/>
    <s v="Oncorhyncus gorbuscha"/>
    <x v="7"/>
    <s v="Invasiv"/>
    <x v="0"/>
    <x v="0"/>
    <x v="0"/>
    <s v="Absent"/>
  </r>
  <r>
    <x v="74"/>
    <x v="0"/>
    <s v="15-08-2020"/>
    <n v="55.919756"/>
    <n v="11.523875"/>
    <s v="Sejerø Bugt "/>
    <s v="Oncorhyncus gorbuscha"/>
    <x v="7"/>
    <s v="Invasiv"/>
    <x v="1"/>
    <x v="0"/>
    <x v="0"/>
    <s v="Absent"/>
  </r>
  <r>
    <x v="74"/>
    <x v="0"/>
    <s v="15-08-2020"/>
    <n v="55.919756"/>
    <n v="11.523875"/>
    <s v="Sejerø Bugt "/>
    <s v="Acipenser baerii"/>
    <x v="31"/>
    <s v="Invasiv"/>
    <x v="1"/>
    <x v="0"/>
    <x v="0"/>
    <s v="Absent"/>
  </r>
  <r>
    <x v="74"/>
    <x v="0"/>
    <s v="15-08-2020"/>
    <n v="55.919756"/>
    <n v="11.523875"/>
    <s v="Sejerø Bugt "/>
    <s v="Acipenser baerii"/>
    <x v="31"/>
    <s v="Invasiv"/>
    <x v="0"/>
    <x v="0"/>
    <x v="0"/>
    <s v="Absent"/>
  </r>
  <r>
    <x v="74"/>
    <x v="0"/>
    <s v="15-08-2020"/>
    <n v="55.919756"/>
    <n v="11.523875"/>
    <s v="Sejerø Bugt "/>
    <s v="Magallana gigas"/>
    <x v="8"/>
    <s v="Invasiv"/>
    <x v="0"/>
    <x v="0"/>
    <x v="0"/>
    <s v="Absent"/>
  </r>
  <r>
    <x v="74"/>
    <x v="0"/>
    <s v="15-08-2020"/>
    <n v="55.919756"/>
    <n v="11.523875"/>
    <s v="Sejerø Bugt "/>
    <s v="Magallana gigas"/>
    <x v="8"/>
    <s v="Invasiv"/>
    <x v="0"/>
    <x v="0"/>
    <x v="0"/>
    <s v="Absent"/>
  </r>
  <r>
    <x v="74"/>
    <x v="0"/>
    <s v="15-08-2020"/>
    <n v="55.919756"/>
    <n v="11.523875"/>
    <s v="Sejerø Bugt "/>
    <s v="Neogobius melanostomus"/>
    <x v="9"/>
    <s v="Invasiv"/>
    <x v="0"/>
    <x v="0"/>
    <x v="0"/>
    <s v="Absent"/>
  </r>
  <r>
    <x v="74"/>
    <x v="0"/>
    <s v="15-08-2020"/>
    <n v="55.919756"/>
    <n v="11.523875"/>
    <s v="Sejerø Bugt "/>
    <s v="Neogobius melanostomus"/>
    <x v="9"/>
    <s v="Invasiv"/>
    <x v="0"/>
    <x v="0"/>
    <x v="0"/>
    <s v="Absent"/>
  </r>
  <r>
    <x v="75"/>
    <x v="0"/>
    <s v="08-09-2020"/>
    <n v="55.8277"/>
    <n v="12.5745"/>
    <s v="Skodsborg strand"/>
    <s v="Platichthys flesus"/>
    <x v="0"/>
    <s v="Almindelig"/>
    <x v="1"/>
    <x v="0"/>
    <x v="0"/>
    <s v="Absent"/>
  </r>
  <r>
    <x v="75"/>
    <x v="0"/>
    <s v="08-09-2020"/>
    <n v="55.8277"/>
    <n v="12.5745"/>
    <s v="Skodsborg strand"/>
    <s v="Platichthys flesus"/>
    <x v="0"/>
    <s v="Almindelig"/>
    <x v="0"/>
    <x v="1"/>
    <x v="1"/>
    <s v="Present_Ct&lt;41"/>
  </r>
  <r>
    <x v="75"/>
    <x v="0"/>
    <s v="08-09-2020"/>
    <n v="55.8277"/>
    <n v="12.5745"/>
    <s v="Skodsborg strand"/>
    <s v="Gadus morhua"/>
    <x v="1"/>
    <s v="Almindelig"/>
    <x v="0"/>
    <x v="0"/>
    <x v="0"/>
    <s v="Absent"/>
  </r>
  <r>
    <x v="75"/>
    <x v="0"/>
    <s v="08-09-2020"/>
    <n v="55.8277"/>
    <n v="12.5745"/>
    <s v="Skodsborg strand"/>
    <s v="Gadus morhua"/>
    <x v="1"/>
    <s v="Almindelig"/>
    <x v="1"/>
    <x v="0"/>
    <x v="0"/>
    <s v="Absent"/>
  </r>
  <r>
    <x v="75"/>
    <x v="0"/>
    <s v="08-09-2020"/>
    <n v="55.8277"/>
    <n v="12.5745"/>
    <s v="Skodsborg strand"/>
    <s v="Mya arenaria"/>
    <x v="2"/>
    <s v="Almindelig"/>
    <x v="0"/>
    <x v="1"/>
    <x v="1"/>
    <s v="Present_Ct&lt;41"/>
  </r>
  <r>
    <x v="75"/>
    <x v="0"/>
    <s v="08-09-2020"/>
    <n v="55.8277"/>
    <n v="12.5745"/>
    <s v="Skodsborg strand"/>
    <s v="Mya arenaria"/>
    <x v="2"/>
    <s v="Almindelig"/>
    <x v="0"/>
    <x v="1"/>
    <x v="1"/>
    <s v="Present_Ct&lt;41"/>
  </r>
  <r>
    <x v="75"/>
    <x v="0"/>
    <s v="08-09-2020"/>
    <n v="55.8277"/>
    <n v="12.5745"/>
    <s v="Skodsborg strand"/>
    <s v="Mnemiopsis leidyi"/>
    <x v="3"/>
    <s v="Invasiv"/>
    <x v="0"/>
    <x v="1"/>
    <x v="1"/>
    <s v="Present_Ct&lt;41"/>
  </r>
  <r>
    <x v="75"/>
    <x v="0"/>
    <s v="08-09-2020"/>
    <n v="55.8277"/>
    <n v="12.5745"/>
    <s v="Skodsborg strand"/>
    <s v="Mnemiopsis leidyi"/>
    <x v="3"/>
    <s v="Invasiv"/>
    <x v="1"/>
    <x v="1"/>
    <x v="1"/>
    <s v="Present_Ct&lt;41"/>
  </r>
  <r>
    <x v="75"/>
    <x v="0"/>
    <s v="08-09-2020"/>
    <n v="55.8277"/>
    <n v="12.5745"/>
    <s v="Skodsborg strand"/>
    <s v="Homarus americanus"/>
    <x v="4"/>
    <s v="Invasiv"/>
    <x v="0"/>
    <x v="0"/>
    <x v="0"/>
    <s v="Absent"/>
  </r>
  <r>
    <x v="75"/>
    <x v="0"/>
    <s v="08-09-2020"/>
    <n v="55.8277"/>
    <n v="12.5745"/>
    <s v="Skodsborg strand"/>
    <s v="Homarus americanus"/>
    <x v="4"/>
    <s v="Invasiv"/>
    <x v="0"/>
    <x v="0"/>
    <x v="0"/>
    <s v="Absent"/>
  </r>
  <r>
    <x v="75"/>
    <x v="0"/>
    <s v="08-09-2020"/>
    <n v="55.8277"/>
    <n v="12.5745"/>
    <s v="Skodsborg strand"/>
    <s v="Paralithodes camtschaticus"/>
    <x v="32"/>
    <s v="Invasiv"/>
    <x v="1"/>
    <x v="0"/>
    <x v="0"/>
    <s v="Absent"/>
  </r>
  <r>
    <x v="75"/>
    <x v="0"/>
    <s v="08-09-2020"/>
    <n v="55.8277"/>
    <n v="12.5745"/>
    <s v="Skodsborg strand"/>
    <s v="Paralithodes camtschaticus"/>
    <x v="32"/>
    <s v="Invasiv"/>
    <x v="1"/>
    <x v="0"/>
    <x v="0"/>
    <s v="Absent"/>
  </r>
  <r>
    <x v="75"/>
    <x v="0"/>
    <s v="08-09-2020"/>
    <n v="55.8277"/>
    <n v="12.5745"/>
    <s v="Skodsborg strand"/>
    <s v="Eriocheir sinensis"/>
    <x v="5"/>
    <s v="Invasiv"/>
    <x v="0"/>
    <x v="0"/>
    <x v="0"/>
    <s v="Absent"/>
  </r>
  <r>
    <x v="75"/>
    <x v="0"/>
    <s v="08-09-2020"/>
    <n v="55.8277"/>
    <n v="12.5745"/>
    <s v="Skodsborg strand"/>
    <s v="Eriocheir sinensis"/>
    <x v="5"/>
    <s v="Invasiv"/>
    <x v="0"/>
    <x v="0"/>
    <x v="0"/>
    <s v="Absent"/>
  </r>
  <r>
    <x v="75"/>
    <x v="0"/>
    <s v="08-09-2020"/>
    <n v="55.8277"/>
    <n v="12.5745"/>
    <s v="Skodsborg strand"/>
    <s v="Rhithropanopeus harrisii"/>
    <x v="6"/>
    <s v="Invasiv"/>
    <x v="0"/>
    <x v="1"/>
    <x v="1"/>
    <s v="Present_Ct&lt;41"/>
  </r>
  <r>
    <x v="75"/>
    <x v="0"/>
    <s v="08-09-2020"/>
    <n v="55.8277"/>
    <n v="12.5745"/>
    <s v="Skodsborg strand"/>
    <s v="Rhithropanopeus harrisii"/>
    <x v="6"/>
    <s v="Invasiv"/>
    <x v="0"/>
    <x v="0"/>
    <x v="0"/>
    <s v="Absent"/>
  </r>
  <r>
    <x v="75"/>
    <x v="0"/>
    <s v="08-09-2020"/>
    <n v="55.8277"/>
    <n v="12.5745"/>
    <s v="Skodsborg strand"/>
    <s v="Oncorhyncus gorbuscha"/>
    <x v="7"/>
    <s v="Invasiv"/>
    <x v="0"/>
    <x v="0"/>
    <x v="0"/>
    <s v="Absent"/>
  </r>
  <r>
    <x v="75"/>
    <x v="0"/>
    <s v="08-09-2020"/>
    <n v="55.8277"/>
    <n v="12.5745"/>
    <s v="Skodsborg strand"/>
    <s v="Oncorhyncus gorbuscha"/>
    <x v="7"/>
    <s v="Invasiv"/>
    <x v="0"/>
    <x v="0"/>
    <x v="0"/>
    <s v="Absent"/>
  </r>
  <r>
    <x v="75"/>
    <x v="0"/>
    <s v="08-09-2020"/>
    <n v="55.8277"/>
    <n v="12.5745"/>
    <s v="Skodsborg strand"/>
    <s v="Acipenser baerii"/>
    <x v="31"/>
    <s v="Invasiv"/>
    <x v="0"/>
    <x v="0"/>
    <x v="0"/>
    <s v="Absent"/>
  </r>
  <r>
    <x v="75"/>
    <x v="0"/>
    <s v="08-09-2020"/>
    <n v="55.8277"/>
    <n v="12.5745"/>
    <s v="Skodsborg strand"/>
    <s v="Acipenser baerii"/>
    <x v="31"/>
    <s v="Invasiv"/>
    <x v="0"/>
    <x v="0"/>
    <x v="0"/>
    <s v="Absent"/>
  </r>
  <r>
    <x v="75"/>
    <x v="0"/>
    <s v="08-09-2020"/>
    <n v="55.8277"/>
    <n v="12.5745"/>
    <s v="Skodsborg strand"/>
    <s v="Magallana gigas"/>
    <x v="8"/>
    <s v="Invasiv"/>
    <x v="0"/>
    <x v="0"/>
    <x v="0"/>
    <s v="Absent"/>
  </r>
  <r>
    <x v="75"/>
    <x v="0"/>
    <s v="08-09-2020"/>
    <n v="55.8277"/>
    <n v="12.5745"/>
    <s v="Skodsborg strand"/>
    <s v="Magallana gigas"/>
    <x v="8"/>
    <s v="Invasiv"/>
    <x v="0"/>
    <x v="0"/>
    <x v="0"/>
    <s v="Absent"/>
  </r>
  <r>
    <x v="75"/>
    <x v="0"/>
    <s v="08-09-2020"/>
    <n v="55.8277"/>
    <n v="12.5745"/>
    <s v="Skodsborg strand"/>
    <s v="Neogobius melanostomus"/>
    <x v="9"/>
    <s v="Invasiv"/>
    <x v="0"/>
    <x v="1"/>
    <x v="1"/>
    <s v="Present_Ct&lt;41"/>
  </r>
  <r>
    <x v="75"/>
    <x v="0"/>
    <s v="08-09-2020"/>
    <n v="55.8277"/>
    <n v="12.5745"/>
    <s v="Skodsborg strand"/>
    <s v="Neogobius melanostomus"/>
    <x v="9"/>
    <s v="Invasiv"/>
    <x v="1"/>
    <x v="0"/>
    <x v="0"/>
    <s v="Absent"/>
  </r>
  <r>
    <x v="76"/>
    <x v="0"/>
    <s v="24-09-2020"/>
    <n v="55.669867500000002"/>
    <n v="11.799984503022532"/>
    <s v="Bramsnæs Bugt "/>
    <s v="Platichthys flesus"/>
    <x v="0"/>
    <s v="Almindelig"/>
    <x v="0"/>
    <x v="0"/>
    <x v="0"/>
    <s v="Absent"/>
  </r>
  <r>
    <x v="76"/>
    <x v="0"/>
    <s v="24-09-2020"/>
    <n v="55.669867500000002"/>
    <n v="11.799984503022532"/>
    <s v="Bramsnæs Bugt "/>
    <s v="Platichthys flesus"/>
    <x v="0"/>
    <s v="Almindelig"/>
    <x v="0"/>
    <x v="1"/>
    <x v="1"/>
    <s v="Present_Ct&lt;41"/>
  </r>
  <r>
    <x v="76"/>
    <x v="0"/>
    <s v="24-09-2020"/>
    <n v="55.669867500000002"/>
    <n v="11.799984503022532"/>
    <s v="Bramsnæs Bugt "/>
    <s v="Gadus morhua"/>
    <x v="1"/>
    <s v="Almindelig"/>
    <x v="1"/>
    <x v="0"/>
    <x v="0"/>
    <s v="Absent"/>
  </r>
  <r>
    <x v="76"/>
    <x v="0"/>
    <s v="24-09-2020"/>
    <n v="55.669867500000002"/>
    <n v="11.799984503022532"/>
    <s v="Bramsnæs Bugt "/>
    <s v="Gadus morhua"/>
    <x v="1"/>
    <s v="Almindelig"/>
    <x v="0"/>
    <x v="1"/>
    <x v="0"/>
    <s v="Present_Ct&gt;41"/>
  </r>
  <r>
    <x v="76"/>
    <x v="0"/>
    <s v="24-09-2020"/>
    <n v="55.669867500000002"/>
    <n v="11.799984503022532"/>
    <s v="Bramsnæs Bugt "/>
    <s v="Mya arenaria"/>
    <x v="2"/>
    <s v="Almindelig"/>
    <x v="1"/>
    <x v="1"/>
    <x v="1"/>
    <s v="Present_Ct&lt;41"/>
  </r>
  <r>
    <x v="76"/>
    <x v="0"/>
    <s v="24-09-2020"/>
    <n v="55.669867500000002"/>
    <n v="11.799984503022532"/>
    <s v="Bramsnæs Bugt "/>
    <s v="Mya arenaria"/>
    <x v="2"/>
    <s v="Almindelig"/>
    <x v="1"/>
    <x v="0"/>
    <x v="0"/>
    <s v="Absent"/>
  </r>
  <r>
    <x v="76"/>
    <x v="0"/>
    <s v="24-09-2020"/>
    <n v="55.669867500000002"/>
    <n v="11.799984503022532"/>
    <s v="Bramsnæs Bugt "/>
    <s v="Mnemiopsis leidyi"/>
    <x v="3"/>
    <s v="Invasiv"/>
    <x v="1"/>
    <x v="0"/>
    <x v="0"/>
    <s v="Absent"/>
  </r>
  <r>
    <x v="76"/>
    <x v="0"/>
    <s v="24-09-2020"/>
    <n v="55.669867500000002"/>
    <n v="11.799984503022532"/>
    <s v="Bramsnæs Bugt "/>
    <s v="Mnemiopsis leidyi"/>
    <x v="3"/>
    <s v="Invasiv"/>
    <x v="0"/>
    <x v="0"/>
    <x v="0"/>
    <s v="Absent"/>
  </r>
  <r>
    <x v="76"/>
    <x v="0"/>
    <s v="24-09-2020"/>
    <n v="55.669867500000002"/>
    <n v="11.799984503022532"/>
    <s v="Bramsnæs Bugt "/>
    <s v="Homarus americanus"/>
    <x v="4"/>
    <s v="Invasiv"/>
    <x v="0"/>
    <x v="0"/>
    <x v="0"/>
    <s v="Absent"/>
  </r>
  <r>
    <x v="76"/>
    <x v="0"/>
    <s v="24-09-2020"/>
    <n v="55.669867500000002"/>
    <n v="11.799984503022532"/>
    <s v="Bramsnæs Bugt "/>
    <s v="Homarus americanus"/>
    <x v="4"/>
    <s v="Invasiv"/>
    <x v="0"/>
    <x v="0"/>
    <x v="0"/>
    <s v="Absent"/>
  </r>
  <r>
    <x v="76"/>
    <x v="0"/>
    <s v="24-09-2020"/>
    <n v="55.669867500000002"/>
    <n v="11.799984503022532"/>
    <s v="Bramsnæs Bugt "/>
    <s v="Paralithodes camtschaticus"/>
    <x v="32"/>
    <s v="Invasiv"/>
    <x v="1"/>
    <x v="0"/>
    <x v="0"/>
    <s v="Absent"/>
  </r>
  <r>
    <x v="76"/>
    <x v="0"/>
    <s v="24-09-2020"/>
    <n v="55.669867500000002"/>
    <n v="11.799984503022532"/>
    <s v="Bramsnæs Bugt "/>
    <s v="Paralithodes camtschaticus"/>
    <x v="32"/>
    <s v="Invasiv"/>
    <x v="0"/>
    <x v="0"/>
    <x v="0"/>
    <s v="Absent"/>
  </r>
  <r>
    <x v="76"/>
    <x v="0"/>
    <s v="24-09-2020"/>
    <n v="55.669867500000002"/>
    <n v="11.799984503022532"/>
    <s v="Bramsnæs Bugt "/>
    <s v="Eriocheir sinensis"/>
    <x v="5"/>
    <s v="Invasiv"/>
    <x v="0"/>
    <x v="0"/>
    <x v="0"/>
    <s v="Absent"/>
  </r>
  <r>
    <x v="76"/>
    <x v="0"/>
    <s v="24-09-2020"/>
    <n v="55.669867500000002"/>
    <n v="11.799984503022532"/>
    <s v="Bramsnæs Bugt "/>
    <s v="Eriocheir sinensis"/>
    <x v="5"/>
    <s v="Invasiv"/>
    <x v="0"/>
    <x v="0"/>
    <x v="0"/>
    <s v="Absent"/>
  </r>
  <r>
    <x v="76"/>
    <x v="0"/>
    <s v="24-09-2020"/>
    <n v="55.669867500000002"/>
    <n v="11.799984503022532"/>
    <s v="Bramsnæs Bugt "/>
    <s v="Rhithropanopeus harrisii"/>
    <x v="6"/>
    <s v="Invasiv"/>
    <x v="0"/>
    <x v="0"/>
    <x v="0"/>
    <s v="Absent"/>
  </r>
  <r>
    <x v="76"/>
    <x v="0"/>
    <s v="24-09-2020"/>
    <n v="55.669867500000002"/>
    <n v="11.799984503022532"/>
    <s v="Bramsnæs Bugt "/>
    <s v="Rhithropanopeus harrisii"/>
    <x v="6"/>
    <s v="Invasiv"/>
    <x v="0"/>
    <x v="0"/>
    <x v="0"/>
    <s v="Absent"/>
  </r>
  <r>
    <x v="76"/>
    <x v="0"/>
    <s v="24-09-2020"/>
    <n v="55.669867500000002"/>
    <n v="11.799984503022532"/>
    <s v="Bramsnæs Bugt "/>
    <s v="Oncorhyncus gorbuscha"/>
    <x v="7"/>
    <s v="Invasiv"/>
    <x v="1"/>
    <x v="1"/>
    <x v="1"/>
    <s v="Present_Ct&lt;41"/>
  </r>
  <r>
    <x v="76"/>
    <x v="0"/>
    <s v="24-09-2020"/>
    <n v="55.669867500000002"/>
    <n v="11.799984503022532"/>
    <s v="Bramsnæs Bugt "/>
    <s v="Oncorhyncus gorbuscha"/>
    <x v="7"/>
    <s v="Invasiv"/>
    <x v="0"/>
    <x v="0"/>
    <x v="0"/>
    <s v="Absent"/>
  </r>
  <r>
    <x v="76"/>
    <x v="0"/>
    <s v="24-09-2020"/>
    <n v="55.669867500000002"/>
    <n v="11.799984503022532"/>
    <s v="Bramsnæs Bugt "/>
    <s v="Acipenser baerii"/>
    <x v="31"/>
    <s v="Invasiv"/>
    <x v="0"/>
    <x v="0"/>
    <x v="0"/>
    <s v="Absent"/>
  </r>
  <r>
    <x v="76"/>
    <x v="0"/>
    <s v="24-09-2020"/>
    <n v="55.669867500000002"/>
    <n v="11.799984503022532"/>
    <s v="Bramsnæs Bugt "/>
    <s v="Acipenser baerii"/>
    <x v="31"/>
    <s v="Invasiv"/>
    <x v="0"/>
    <x v="0"/>
    <x v="0"/>
    <s v="Absent"/>
  </r>
  <r>
    <x v="76"/>
    <x v="0"/>
    <s v="24-09-2020"/>
    <n v="55.669867500000002"/>
    <n v="11.799984503022532"/>
    <s v="Bramsnæs Bugt "/>
    <s v="Magallana gigas"/>
    <x v="8"/>
    <s v="Invasiv"/>
    <x v="0"/>
    <x v="0"/>
    <x v="0"/>
    <s v="Absent"/>
  </r>
  <r>
    <x v="76"/>
    <x v="0"/>
    <s v="24-09-2020"/>
    <n v="55.669867500000002"/>
    <n v="11.799984503022532"/>
    <s v="Bramsnæs Bugt "/>
    <s v="Magallana gigas"/>
    <x v="8"/>
    <s v="Invasiv"/>
    <x v="0"/>
    <x v="0"/>
    <x v="0"/>
    <s v="Absent"/>
  </r>
  <r>
    <x v="76"/>
    <x v="0"/>
    <s v="24-09-2020"/>
    <n v="55.669867500000002"/>
    <n v="11.799984503022532"/>
    <s v="Bramsnæs Bugt "/>
    <s v="Neogobius melanostomus"/>
    <x v="9"/>
    <s v="Invasiv"/>
    <x v="1"/>
    <x v="0"/>
    <x v="0"/>
    <s v="Absent"/>
  </r>
  <r>
    <x v="76"/>
    <x v="0"/>
    <s v="24-09-2020"/>
    <n v="55.669867500000002"/>
    <n v="11.799984503022532"/>
    <s v="Bramsnæs Bugt "/>
    <s v="Neogobius melanostomus"/>
    <x v="9"/>
    <s v="Invasiv"/>
    <x v="0"/>
    <x v="0"/>
    <x v="0"/>
    <s v="Absent"/>
  </r>
  <r>
    <x v="77"/>
    <x v="0"/>
    <s v="27-08-2020"/>
    <n v="56.606360289999998"/>
    <n v="10.301640259999999"/>
    <s v="Udbyhøj Syd Lystbådehavn "/>
    <s v="Platichthys flesus"/>
    <x v="0"/>
    <s v="Almindelig"/>
    <x v="0"/>
    <x v="1"/>
    <x v="1"/>
    <s v="Present_Ct&lt;41"/>
  </r>
  <r>
    <x v="77"/>
    <x v="0"/>
    <s v="27-08-2020"/>
    <n v="56.606360289999998"/>
    <n v="10.301640259999999"/>
    <s v="Udbyhøj Syd Lystbådehavn "/>
    <s v="Platichthys flesus"/>
    <x v="0"/>
    <s v="Almindelig"/>
    <x v="0"/>
    <x v="1"/>
    <x v="1"/>
    <s v="Present_Ct&lt;41"/>
  </r>
  <r>
    <x v="77"/>
    <x v="0"/>
    <s v="27-08-2020"/>
    <n v="56.606360289999998"/>
    <n v="10.301640259999999"/>
    <s v="Udbyhøj Syd Lystbådehavn "/>
    <s v="Gadus morhua"/>
    <x v="1"/>
    <s v="Almindelig"/>
    <x v="0"/>
    <x v="0"/>
    <x v="0"/>
    <s v="Absent"/>
  </r>
  <r>
    <x v="77"/>
    <x v="0"/>
    <s v="27-08-2020"/>
    <n v="56.606360289999998"/>
    <n v="10.301640259999999"/>
    <s v="Udbyhøj Syd Lystbådehavn "/>
    <s v="Gadus morhua"/>
    <x v="1"/>
    <s v="Almindelig"/>
    <x v="0"/>
    <x v="0"/>
    <x v="0"/>
    <s v="Absent"/>
  </r>
  <r>
    <x v="77"/>
    <x v="0"/>
    <s v="27-08-2020"/>
    <n v="56.606360289999998"/>
    <n v="10.301640259999999"/>
    <s v="Udbyhøj Syd Lystbådehavn "/>
    <s v="Mya arenaria"/>
    <x v="2"/>
    <s v="Almindelig"/>
    <x v="0"/>
    <x v="1"/>
    <x v="1"/>
    <s v="Present_Ct&lt;41"/>
  </r>
  <r>
    <x v="77"/>
    <x v="0"/>
    <s v="27-08-2020"/>
    <n v="56.606360289999998"/>
    <n v="10.301640259999999"/>
    <s v="Udbyhøj Syd Lystbådehavn "/>
    <s v="Mya arenaria"/>
    <x v="2"/>
    <s v="Almindelig"/>
    <x v="0"/>
    <x v="1"/>
    <x v="1"/>
    <s v="Present_Ct&lt;41"/>
  </r>
  <r>
    <x v="77"/>
    <x v="0"/>
    <s v="27-08-2020"/>
    <n v="56.606360289999998"/>
    <n v="10.301640259999999"/>
    <s v="Udbyhøj Syd Lystbådehavn "/>
    <s v="Mnemiopsis leidyi"/>
    <x v="3"/>
    <s v="Invasiv"/>
    <x v="1"/>
    <x v="0"/>
    <x v="0"/>
    <s v="Absent"/>
  </r>
  <r>
    <x v="77"/>
    <x v="0"/>
    <s v="27-08-2020"/>
    <n v="56.606360289999998"/>
    <n v="10.301640259999999"/>
    <s v="Udbyhøj Syd Lystbådehavn "/>
    <s v="Mnemiopsis leidyi"/>
    <x v="3"/>
    <s v="Invasiv"/>
    <x v="0"/>
    <x v="1"/>
    <x v="1"/>
    <s v="Present_Ct&lt;41"/>
  </r>
  <r>
    <x v="77"/>
    <x v="0"/>
    <s v="27-08-2020"/>
    <n v="56.606360289999998"/>
    <n v="10.301640259999999"/>
    <s v="Udbyhøj Syd Lystbådehavn "/>
    <s v="Homarus americanus"/>
    <x v="4"/>
    <s v="Invasiv"/>
    <x v="1"/>
    <x v="0"/>
    <x v="0"/>
    <s v="Absent"/>
  </r>
  <r>
    <x v="77"/>
    <x v="0"/>
    <s v="27-08-2020"/>
    <n v="56.606360289999998"/>
    <n v="10.301640259999999"/>
    <s v="Udbyhøj Syd Lystbådehavn "/>
    <s v="Homarus americanus"/>
    <x v="4"/>
    <s v="Invasiv"/>
    <x v="0"/>
    <x v="0"/>
    <x v="0"/>
    <s v="Absent"/>
  </r>
  <r>
    <x v="77"/>
    <x v="0"/>
    <s v="27-08-2020"/>
    <n v="56.606360289999998"/>
    <n v="10.301640259999999"/>
    <s v="Udbyhøj Syd Lystbådehavn "/>
    <s v="Paralithodes camtschaticus"/>
    <x v="32"/>
    <s v="Invasiv"/>
    <x v="0"/>
    <x v="0"/>
    <x v="0"/>
    <s v="Absent"/>
  </r>
  <r>
    <x v="77"/>
    <x v="0"/>
    <s v="27-08-2020"/>
    <n v="56.606360289999998"/>
    <n v="10.301640259999999"/>
    <s v="Udbyhøj Syd Lystbådehavn "/>
    <s v="Paralithodes camtschaticus"/>
    <x v="32"/>
    <s v="Invasiv"/>
    <x v="0"/>
    <x v="0"/>
    <x v="0"/>
    <s v="Absent"/>
  </r>
  <r>
    <x v="77"/>
    <x v="0"/>
    <s v="27-08-2020"/>
    <n v="56.606360289999998"/>
    <n v="10.301640259999999"/>
    <s v="Udbyhøj Syd Lystbådehavn "/>
    <s v="Eriocheir sinensis"/>
    <x v="5"/>
    <s v="Invasiv"/>
    <x v="1"/>
    <x v="0"/>
    <x v="0"/>
    <s v="Absent"/>
  </r>
  <r>
    <x v="77"/>
    <x v="0"/>
    <s v="27-08-2020"/>
    <n v="56.606360289999998"/>
    <n v="10.301640259999999"/>
    <s v="Udbyhøj Syd Lystbådehavn "/>
    <s v="Eriocheir sinensis"/>
    <x v="5"/>
    <s v="Invasiv"/>
    <x v="1"/>
    <x v="0"/>
    <x v="0"/>
    <s v="Absent"/>
  </r>
  <r>
    <x v="77"/>
    <x v="0"/>
    <s v="27-08-2020"/>
    <n v="56.606360289999998"/>
    <n v="10.301640259999999"/>
    <s v="Udbyhøj Syd Lystbådehavn "/>
    <s v="Rhithropanopeus harrisii"/>
    <x v="6"/>
    <s v="Invasiv"/>
    <x v="0"/>
    <x v="0"/>
    <x v="0"/>
    <s v="Absent"/>
  </r>
  <r>
    <x v="77"/>
    <x v="0"/>
    <s v="27-08-2020"/>
    <n v="56.606360289999998"/>
    <n v="10.301640259999999"/>
    <s v="Udbyhøj Syd Lystbådehavn "/>
    <s v="Rhithropanopeus harrisii"/>
    <x v="6"/>
    <s v="Invasiv"/>
    <x v="0"/>
    <x v="0"/>
    <x v="0"/>
    <s v="Absent"/>
  </r>
  <r>
    <x v="77"/>
    <x v="0"/>
    <s v="27-08-2020"/>
    <n v="56.606360289999998"/>
    <n v="10.301640259999999"/>
    <s v="Udbyhøj Syd Lystbådehavn "/>
    <s v="Oncorhyncus gorbuscha"/>
    <x v="7"/>
    <s v="Invasiv"/>
    <x v="0"/>
    <x v="0"/>
    <x v="0"/>
    <s v="Absent"/>
  </r>
  <r>
    <x v="77"/>
    <x v="0"/>
    <s v="27-08-2020"/>
    <n v="56.606360289999998"/>
    <n v="10.301640259999999"/>
    <s v="Udbyhøj Syd Lystbådehavn "/>
    <s v="Oncorhyncus gorbuscha"/>
    <x v="7"/>
    <s v="Invasiv"/>
    <x v="0"/>
    <x v="0"/>
    <x v="0"/>
    <s v="Absent"/>
  </r>
  <r>
    <x v="77"/>
    <x v="0"/>
    <s v="27-08-2020"/>
    <n v="56.606360289999998"/>
    <n v="10.301640259999999"/>
    <s v="Udbyhøj Syd Lystbådehavn "/>
    <s v="Acipenser baerii"/>
    <x v="31"/>
    <s v="Invasiv"/>
    <x v="1"/>
    <x v="0"/>
    <x v="0"/>
    <s v="Absent"/>
  </r>
  <r>
    <x v="77"/>
    <x v="0"/>
    <s v="27-08-2020"/>
    <n v="56.606360289999998"/>
    <n v="10.301640259999999"/>
    <s v="Udbyhøj Syd Lystbådehavn "/>
    <s v="Acipenser baerii"/>
    <x v="31"/>
    <s v="Invasiv"/>
    <x v="0"/>
    <x v="0"/>
    <x v="0"/>
    <s v="Absent"/>
  </r>
  <r>
    <x v="77"/>
    <x v="0"/>
    <s v="27-08-2020"/>
    <n v="56.606360289999998"/>
    <n v="10.301640259999999"/>
    <s v="Udbyhøj Syd Lystbådehavn "/>
    <s v="Magallana gigas"/>
    <x v="8"/>
    <s v="Invasiv"/>
    <x v="1"/>
    <x v="0"/>
    <x v="0"/>
    <s v="Absent"/>
  </r>
  <r>
    <x v="77"/>
    <x v="0"/>
    <s v="27-08-2020"/>
    <n v="56.606360289999998"/>
    <n v="10.301640259999999"/>
    <s v="Udbyhøj Syd Lystbådehavn "/>
    <s v="Magallana gigas"/>
    <x v="8"/>
    <s v="Invasiv"/>
    <x v="0"/>
    <x v="1"/>
    <x v="1"/>
    <s v="Present_Ct&lt;41"/>
  </r>
  <r>
    <x v="77"/>
    <x v="0"/>
    <s v="27-08-2020"/>
    <n v="56.606360289999998"/>
    <n v="10.301640259999999"/>
    <s v="Udbyhøj Syd Lystbådehavn "/>
    <s v="Neogobius melanostomus"/>
    <x v="9"/>
    <s v="Invasiv"/>
    <x v="0"/>
    <x v="0"/>
    <x v="0"/>
    <s v="Absent"/>
  </r>
  <r>
    <x v="77"/>
    <x v="0"/>
    <s v="27-08-2020"/>
    <n v="56.606360289999998"/>
    <n v="10.301640259999999"/>
    <s v="Udbyhøj Syd Lystbådehavn "/>
    <s v="Neogobius melanostomus"/>
    <x v="9"/>
    <s v="Invasiv"/>
    <x v="1"/>
    <x v="0"/>
    <x v="0"/>
    <s v="Absent"/>
  </r>
  <r>
    <x v="78"/>
    <x v="0"/>
    <s v="10-09-2020"/>
    <n v="55.048740000000002"/>
    <n v="10.599892000000001"/>
    <s v="Svendborgsundbroen "/>
    <s v="Platichthys flesus"/>
    <x v="0"/>
    <s v="Almindelig"/>
    <x v="0"/>
    <x v="1"/>
    <x v="1"/>
    <s v="Present_Ct&lt;41"/>
  </r>
  <r>
    <x v="78"/>
    <x v="0"/>
    <s v="10-09-2020"/>
    <n v="55.048740000000002"/>
    <n v="10.599892000000001"/>
    <s v="Svendborgsundbroen "/>
    <s v="Platichthys flesus"/>
    <x v="0"/>
    <s v="Almindelig"/>
    <x v="0"/>
    <x v="1"/>
    <x v="1"/>
    <s v="Present_Ct&lt;41"/>
  </r>
  <r>
    <x v="78"/>
    <x v="0"/>
    <s v="10-09-2020"/>
    <n v="55.048740000000002"/>
    <n v="10.599892000000001"/>
    <s v="Svendborgsundbroen "/>
    <s v="Gadus morhua"/>
    <x v="1"/>
    <s v="Almindelig"/>
    <x v="0"/>
    <x v="0"/>
    <x v="0"/>
    <s v="Absent"/>
  </r>
  <r>
    <x v="78"/>
    <x v="0"/>
    <s v="10-09-2020"/>
    <n v="55.048740000000002"/>
    <n v="10.599892000000001"/>
    <s v="Svendborgsundbroen "/>
    <s v="Gadus morhua"/>
    <x v="1"/>
    <s v="Almindelig"/>
    <x v="0"/>
    <x v="0"/>
    <x v="0"/>
    <s v="Absent"/>
  </r>
  <r>
    <x v="78"/>
    <x v="0"/>
    <s v="10-09-2020"/>
    <n v="55.048740000000002"/>
    <n v="10.599892000000001"/>
    <s v="Svendborgsundbroen "/>
    <s v="Mya arenaria"/>
    <x v="2"/>
    <s v="Almindelig"/>
    <x v="0"/>
    <x v="1"/>
    <x v="1"/>
    <s v="Present_Ct&lt;41"/>
  </r>
  <r>
    <x v="78"/>
    <x v="0"/>
    <s v="10-09-2020"/>
    <n v="55.048740000000002"/>
    <n v="10.599892000000001"/>
    <s v="Svendborgsundbroen "/>
    <s v="Mya arenaria"/>
    <x v="2"/>
    <s v="Almindelig"/>
    <x v="1"/>
    <x v="1"/>
    <x v="1"/>
    <s v="Present_Ct&lt;41"/>
  </r>
  <r>
    <x v="78"/>
    <x v="0"/>
    <s v="10-09-2020"/>
    <n v="55.048740000000002"/>
    <n v="10.599892000000001"/>
    <s v="Svendborgsundbroen "/>
    <s v="Mnemiopsis leidyi"/>
    <x v="3"/>
    <s v="Invasiv"/>
    <x v="0"/>
    <x v="0"/>
    <x v="0"/>
    <s v="Absent"/>
  </r>
  <r>
    <x v="78"/>
    <x v="0"/>
    <s v="10-09-2020"/>
    <n v="55.048740000000002"/>
    <n v="10.599892000000001"/>
    <s v="Svendborgsundbroen "/>
    <s v="Mnemiopsis leidyi"/>
    <x v="3"/>
    <s v="Invasiv"/>
    <x v="0"/>
    <x v="1"/>
    <x v="1"/>
    <s v="Present_Ct&lt;41"/>
  </r>
  <r>
    <x v="78"/>
    <x v="0"/>
    <s v="10-09-2020"/>
    <n v="55.048740000000002"/>
    <n v="10.599892000000001"/>
    <s v="Svendborgsundbroen "/>
    <s v="Homarus americanus"/>
    <x v="4"/>
    <s v="Invasiv"/>
    <x v="0"/>
    <x v="0"/>
    <x v="0"/>
    <s v="Absent"/>
  </r>
  <r>
    <x v="78"/>
    <x v="0"/>
    <s v="10-09-2020"/>
    <n v="55.048740000000002"/>
    <n v="10.599892000000001"/>
    <s v="Svendborgsundbroen "/>
    <s v="Homarus americanus"/>
    <x v="4"/>
    <s v="Invasiv"/>
    <x v="0"/>
    <x v="0"/>
    <x v="0"/>
    <s v="Absent"/>
  </r>
  <r>
    <x v="78"/>
    <x v="0"/>
    <s v="10-09-2020"/>
    <n v="55.048740000000002"/>
    <n v="10.599892000000001"/>
    <s v="Svendborgsundbroen "/>
    <s v="Paralithodes camtschaticus"/>
    <x v="32"/>
    <s v="Invasiv"/>
    <x v="1"/>
    <x v="0"/>
    <x v="0"/>
    <s v="Absent"/>
  </r>
  <r>
    <x v="78"/>
    <x v="0"/>
    <s v="10-09-2020"/>
    <n v="55.048740000000002"/>
    <n v="10.599892000000001"/>
    <s v="Svendborgsundbroen "/>
    <s v="Paralithodes camtschaticus"/>
    <x v="32"/>
    <s v="Invasiv"/>
    <x v="0"/>
    <x v="0"/>
    <x v="0"/>
    <s v="Absent"/>
  </r>
  <r>
    <x v="78"/>
    <x v="0"/>
    <s v="10-09-2020"/>
    <n v="55.048740000000002"/>
    <n v="10.599892000000001"/>
    <s v="Svendborgsundbroen "/>
    <s v="Eriocheir sinensis"/>
    <x v="5"/>
    <s v="Invasiv"/>
    <x v="1"/>
    <x v="0"/>
    <x v="0"/>
    <s v="Absent"/>
  </r>
  <r>
    <x v="78"/>
    <x v="0"/>
    <s v="10-09-2020"/>
    <n v="55.048740000000002"/>
    <n v="10.599892000000001"/>
    <s v="Svendborgsundbroen "/>
    <s v="Eriocheir sinensis"/>
    <x v="5"/>
    <s v="Invasiv"/>
    <x v="0"/>
    <x v="0"/>
    <x v="0"/>
    <s v="Absent"/>
  </r>
  <r>
    <x v="78"/>
    <x v="0"/>
    <s v="10-09-2020"/>
    <n v="55.048740000000002"/>
    <n v="10.599892000000001"/>
    <s v="Svendborgsundbroen "/>
    <s v="Rhithropanopeus harrisii"/>
    <x v="6"/>
    <s v="Invasiv"/>
    <x v="1"/>
    <x v="0"/>
    <x v="0"/>
    <s v="Absent"/>
  </r>
  <r>
    <x v="78"/>
    <x v="0"/>
    <s v="10-09-2020"/>
    <n v="55.048740000000002"/>
    <n v="10.599892000000001"/>
    <s v="Svendborgsundbroen "/>
    <s v="Rhithropanopeus harrisii"/>
    <x v="6"/>
    <s v="Invasiv"/>
    <x v="0"/>
    <x v="0"/>
    <x v="0"/>
    <s v="Absent"/>
  </r>
  <r>
    <x v="78"/>
    <x v="0"/>
    <s v="10-09-2020"/>
    <n v="55.048740000000002"/>
    <n v="10.599892000000001"/>
    <s v="Svendborgsundbroen "/>
    <s v="Oncorhyncus gorbuscha"/>
    <x v="7"/>
    <s v="Invasiv"/>
    <x v="0"/>
    <x v="0"/>
    <x v="0"/>
    <s v="Absent"/>
  </r>
  <r>
    <x v="78"/>
    <x v="0"/>
    <s v="10-09-2020"/>
    <n v="55.048740000000002"/>
    <n v="10.599892000000001"/>
    <s v="Svendborgsundbroen "/>
    <s v="Oncorhyncus gorbuscha"/>
    <x v="7"/>
    <s v="Invasiv"/>
    <x v="0"/>
    <x v="0"/>
    <x v="0"/>
    <s v="Absent"/>
  </r>
  <r>
    <x v="78"/>
    <x v="0"/>
    <s v="10-09-2020"/>
    <n v="55.048740000000002"/>
    <n v="10.599892000000001"/>
    <s v="Svendborgsundbroen "/>
    <s v="Acipenser baerii"/>
    <x v="31"/>
    <s v="Invasiv"/>
    <x v="1"/>
    <x v="0"/>
    <x v="0"/>
    <s v="Absent"/>
  </r>
  <r>
    <x v="78"/>
    <x v="0"/>
    <s v="10-09-2020"/>
    <n v="55.048740000000002"/>
    <n v="10.599892000000001"/>
    <s v="Svendborgsundbroen "/>
    <s v="Acipenser baerii"/>
    <x v="31"/>
    <s v="Invasiv"/>
    <x v="0"/>
    <x v="0"/>
    <x v="0"/>
    <s v="Absent"/>
  </r>
  <r>
    <x v="78"/>
    <x v="0"/>
    <s v="10-09-2020"/>
    <n v="55.048740000000002"/>
    <n v="10.599892000000001"/>
    <s v="Svendborgsundbroen "/>
    <s v="Magallana gigas"/>
    <x v="8"/>
    <s v="Invasiv"/>
    <x v="1"/>
    <x v="1"/>
    <x v="1"/>
    <s v="Present_Ct&lt;41"/>
  </r>
  <r>
    <x v="78"/>
    <x v="0"/>
    <s v="10-09-2020"/>
    <n v="55.048740000000002"/>
    <n v="10.599892000000001"/>
    <s v="Svendborgsundbroen "/>
    <s v="Magallana gigas"/>
    <x v="8"/>
    <s v="Invasiv"/>
    <x v="0"/>
    <x v="0"/>
    <x v="0"/>
    <s v="Absent"/>
  </r>
  <r>
    <x v="78"/>
    <x v="0"/>
    <s v="10-09-2020"/>
    <n v="55.048740000000002"/>
    <n v="10.599892000000001"/>
    <s v="Svendborgsundbroen "/>
    <s v="Neogobius melanostomus"/>
    <x v="9"/>
    <s v="Invasiv"/>
    <x v="1"/>
    <x v="1"/>
    <x v="1"/>
    <s v="Present_Ct&lt;41"/>
  </r>
  <r>
    <x v="78"/>
    <x v="0"/>
    <s v="10-09-2020"/>
    <n v="55.048740000000002"/>
    <n v="10.599892000000001"/>
    <s v="Svendborgsundbroen "/>
    <s v="Neogobius melanostomus"/>
    <x v="9"/>
    <s v="Invasiv"/>
    <x v="0"/>
    <x v="1"/>
    <x v="1"/>
    <s v="Present_Ct&lt;41"/>
  </r>
  <r>
    <x v="79"/>
    <x v="0"/>
    <s v="28-09-2020"/>
    <n v="54.837980999999999"/>
    <n v="11.486999000000001"/>
    <s v="Bandholm Havn "/>
    <s v="Platichthys flesus"/>
    <x v="0"/>
    <s v="Almindelig"/>
    <x v="1"/>
    <x v="0"/>
    <x v="0"/>
    <s v="Absent"/>
  </r>
  <r>
    <x v="79"/>
    <x v="0"/>
    <s v="28-09-2020"/>
    <n v="54.837980999999999"/>
    <n v="11.486999000000001"/>
    <s v="Bandholm Havn "/>
    <s v="Platichthys flesus"/>
    <x v="0"/>
    <s v="Almindelig"/>
    <x v="0"/>
    <x v="0"/>
    <x v="0"/>
    <s v="Absent"/>
  </r>
  <r>
    <x v="79"/>
    <x v="0"/>
    <s v="28-09-2020"/>
    <n v="54.837980999999999"/>
    <n v="11.486999000000001"/>
    <s v="Bandholm Havn "/>
    <s v="Gadus morhua"/>
    <x v="1"/>
    <s v="Almindelig"/>
    <x v="0"/>
    <x v="0"/>
    <x v="0"/>
    <s v="Absent"/>
  </r>
  <r>
    <x v="79"/>
    <x v="0"/>
    <s v="28-09-2020"/>
    <n v="54.837980999999999"/>
    <n v="11.486999000000001"/>
    <s v="Bandholm Havn "/>
    <s v="Gadus morhua"/>
    <x v="1"/>
    <s v="Almindelig"/>
    <x v="1"/>
    <x v="1"/>
    <x v="1"/>
    <s v="Present_Ct&lt;41"/>
  </r>
  <r>
    <x v="79"/>
    <x v="0"/>
    <s v="28-09-2020"/>
    <n v="54.837980999999999"/>
    <n v="11.486999000000001"/>
    <s v="Bandholm Havn "/>
    <s v="Mya arenaria"/>
    <x v="2"/>
    <s v="Almindelig"/>
    <x v="1"/>
    <x v="0"/>
    <x v="0"/>
    <s v="Absent"/>
  </r>
  <r>
    <x v="79"/>
    <x v="0"/>
    <s v="28-09-2020"/>
    <n v="54.837980999999999"/>
    <n v="11.486999000000001"/>
    <s v="Bandholm Havn "/>
    <s v="Mya arenaria"/>
    <x v="2"/>
    <s v="Almindelig"/>
    <x v="0"/>
    <x v="1"/>
    <x v="1"/>
    <s v="Present_Ct&lt;41"/>
  </r>
  <r>
    <x v="79"/>
    <x v="0"/>
    <s v="28-09-2020"/>
    <n v="54.837980999999999"/>
    <n v="11.486999000000001"/>
    <s v="Bandholm Havn "/>
    <s v="Mnemiopsis leidyi"/>
    <x v="3"/>
    <s v="Invasiv"/>
    <x v="0"/>
    <x v="1"/>
    <x v="1"/>
    <s v="Present_Ct&lt;41"/>
  </r>
  <r>
    <x v="79"/>
    <x v="0"/>
    <s v="28-09-2020"/>
    <n v="54.837980999999999"/>
    <n v="11.486999000000001"/>
    <s v="Bandholm Havn "/>
    <s v="Mnemiopsis leidyi"/>
    <x v="3"/>
    <s v="Invasiv"/>
    <x v="1"/>
    <x v="1"/>
    <x v="1"/>
    <s v="Present_Ct&lt;41"/>
  </r>
  <r>
    <x v="79"/>
    <x v="0"/>
    <s v="28-09-2020"/>
    <n v="54.837980999999999"/>
    <n v="11.486999000000001"/>
    <s v="Bandholm Havn "/>
    <s v="Homarus americanus"/>
    <x v="4"/>
    <s v="Invasiv"/>
    <x v="0"/>
    <x v="0"/>
    <x v="0"/>
    <s v="Absent"/>
  </r>
  <r>
    <x v="79"/>
    <x v="0"/>
    <s v="28-09-2020"/>
    <n v="54.837980999999999"/>
    <n v="11.486999000000001"/>
    <s v="Bandholm Havn "/>
    <s v="Homarus americanus"/>
    <x v="4"/>
    <s v="Invasiv"/>
    <x v="0"/>
    <x v="0"/>
    <x v="0"/>
    <s v="Absent"/>
  </r>
  <r>
    <x v="79"/>
    <x v="0"/>
    <s v="28-09-2020"/>
    <n v="54.837980999999999"/>
    <n v="11.486999000000001"/>
    <s v="Bandholm Havn "/>
    <s v="Paralithodes camtschaticus"/>
    <x v="32"/>
    <s v="Invasiv"/>
    <x v="0"/>
    <x v="0"/>
    <x v="0"/>
    <s v="Absent"/>
  </r>
  <r>
    <x v="79"/>
    <x v="0"/>
    <s v="28-09-2020"/>
    <n v="54.837980999999999"/>
    <n v="11.486999000000001"/>
    <s v="Bandholm Havn "/>
    <s v="Paralithodes camtschaticus"/>
    <x v="32"/>
    <s v="Invasiv"/>
    <x v="0"/>
    <x v="0"/>
    <x v="0"/>
    <s v="Absent"/>
  </r>
  <r>
    <x v="79"/>
    <x v="0"/>
    <s v="28-09-2020"/>
    <n v="54.837980999999999"/>
    <n v="11.486999000000001"/>
    <s v="Bandholm Havn "/>
    <s v="Eriocheir sinensis"/>
    <x v="5"/>
    <s v="Invasiv"/>
    <x v="0"/>
    <x v="0"/>
    <x v="0"/>
    <s v="Absent"/>
  </r>
  <r>
    <x v="79"/>
    <x v="0"/>
    <s v="28-09-2020"/>
    <n v="54.837980999999999"/>
    <n v="11.486999000000001"/>
    <s v="Bandholm Havn "/>
    <s v="Eriocheir sinensis"/>
    <x v="5"/>
    <s v="Invasiv"/>
    <x v="0"/>
    <x v="0"/>
    <x v="0"/>
    <s v="Absent"/>
  </r>
  <r>
    <x v="79"/>
    <x v="0"/>
    <s v="28-09-2020"/>
    <n v="54.837980999999999"/>
    <n v="11.486999000000001"/>
    <s v="Bandholm Havn "/>
    <s v="Rhithropanopeus harrisii"/>
    <x v="6"/>
    <s v="Invasiv"/>
    <x v="1"/>
    <x v="0"/>
    <x v="0"/>
    <s v="Absent"/>
  </r>
  <r>
    <x v="79"/>
    <x v="0"/>
    <s v="28-09-2020"/>
    <n v="54.837980999999999"/>
    <n v="11.486999000000001"/>
    <s v="Bandholm Havn "/>
    <s v="Rhithropanopeus harrisii"/>
    <x v="6"/>
    <s v="Invasiv"/>
    <x v="1"/>
    <x v="0"/>
    <x v="0"/>
    <s v="Absent"/>
  </r>
  <r>
    <x v="79"/>
    <x v="0"/>
    <s v="28-09-2020"/>
    <n v="54.837980999999999"/>
    <n v="11.486999000000001"/>
    <s v="Bandholm Havn "/>
    <s v="Oncorhyncus gorbuscha"/>
    <x v="7"/>
    <s v="Invasiv"/>
    <x v="0"/>
    <x v="0"/>
    <x v="0"/>
    <s v="Absent"/>
  </r>
  <r>
    <x v="79"/>
    <x v="0"/>
    <s v="28-09-2020"/>
    <n v="54.837980999999999"/>
    <n v="11.486999000000001"/>
    <s v="Bandholm Havn "/>
    <s v="Oncorhyncus gorbuscha"/>
    <x v="7"/>
    <s v="Invasiv"/>
    <x v="1"/>
    <x v="0"/>
    <x v="0"/>
    <s v="Absent"/>
  </r>
  <r>
    <x v="79"/>
    <x v="0"/>
    <s v="28-09-2020"/>
    <n v="54.837980999999999"/>
    <n v="11.486999000000001"/>
    <s v="Bandholm Havn "/>
    <s v="Acipenser baerii"/>
    <x v="31"/>
    <s v="Invasiv"/>
    <x v="0"/>
    <x v="0"/>
    <x v="0"/>
    <s v="Absent"/>
  </r>
  <r>
    <x v="79"/>
    <x v="0"/>
    <s v="28-09-2020"/>
    <n v="54.837980999999999"/>
    <n v="11.486999000000001"/>
    <s v="Bandholm Havn "/>
    <s v="Acipenser baerii"/>
    <x v="31"/>
    <s v="Invasiv"/>
    <x v="0"/>
    <x v="0"/>
    <x v="0"/>
    <s v="Absent"/>
  </r>
  <r>
    <x v="79"/>
    <x v="0"/>
    <s v="28-09-2020"/>
    <n v="54.837980999999999"/>
    <n v="11.486999000000001"/>
    <s v="Bandholm Havn "/>
    <s v="Magallana gigas"/>
    <x v="8"/>
    <s v="Invasiv"/>
    <x v="1"/>
    <x v="0"/>
    <x v="0"/>
    <s v="Absent"/>
  </r>
  <r>
    <x v="79"/>
    <x v="0"/>
    <s v="28-09-2020"/>
    <n v="54.837980999999999"/>
    <n v="11.486999000000001"/>
    <s v="Bandholm Havn "/>
    <s v="Magallana gigas"/>
    <x v="8"/>
    <s v="Invasiv"/>
    <x v="0"/>
    <x v="0"/>
    <x v="0"/>
    <s v="Absent"/>
  </r>
  <r>
    <x v="79"/>
    <x v="0"/>
    <s v="28-09-2020"/>
    <n v="54.837980999999999"/>
    <n v="11.486999000000001"/>
    <s v="Bandholm Havn "/>
    <s v="Neogobius melanostomus"/>
    <x v="9"/>
    <s v="Invasiv"/>
    <x v="0"/>
    <x v="1"/>
    <x v="1"/>
    <s v="Present_Ct&lt;41"/>
  </r>
  <r>
    <x v="79"/>
    <x v="0"/>
    <s v="28-09-2020"/>
    <n v="54.837980999999999"/>
    <n v="11.486999000000001"/>
    <s v="Bandholm Havn "/>
    <s v="Neogobius melanostomus"/>
    <x v="9"/>
    <s v="Invasiv"/>
    <x v="0"/>
    <x v="1"/>
    <x v="1"/>
    <s v="Present_Ct&lt;41"/>
  </r>
  <r>
    <x v="80"/>
    <x v="0"/>
    <s v="16-09-2020"/>
    <n v="54.782660999999997"/>
    <n v="11.848630999999999"/>
    <s v="Guldborgsund"/>
    <s v="Platichthys flesus"/>
    <x v="0"/>
    <s v="Almindelig"/>
    <x v="0"/>
    <x v="0"/>
    <x v="0"/>
    <s v="Absent"/>
  </r>
  <r>
    <x v="80"/>
    <x v="0"/>
    <s v="16-09-2020"/>
    <n v="54.782660999999997"/>
    <n v="11.848630999999999"/>
    <s v="Guldborgsund"/>
    <s v="Platichthys flesus"/>
    <x v="0"/>
    <s v="Almindelig"/>
    <x v="0"/>
    <x v="0"/>
    <x v="0"/>
    <s v="Absent"/>
  </r>
  <r>
    <x v="80"/>
    <x v="0"/>
    <s v="16-09-2020"/>
    <n v="54.782660999999997"/>
    <n v="11.848630999999999"/>
    <s v="Guldborgsund"/>
    <s v="Gadus morhua"/>
    <x v="1"/>
    <s v="Almindelig"/>
    <x v="0"/>
    <x v="0"/>
    <x v="0"/>
    <s v="Absent"/>
  </r>
  <r>
    <x v="80"/>
    <x v="0"/>
    <s v="16-09-2020"/>
    <n v="54.782660999999997"/>
    <n v="11.848630999999999"/>
    <s v="Guldborgsund"/>
    <s v="Gadus morhua"/>
    <x v="1"/>
    <s v="Almindelig"/>
    <x v="0"/>
    <x v="0"/>
    <x v="0"/>
    <s v="Absent"/>
  </r>
  <r>
    <x v="80"/>
    <x v="0"/>
    <s v="16-09-2020"/>
    <n v="54.782660999999997"/>
    <n v="11.848630999999999"/>
    <s v="Guldborgsund"/>
    <s v="Mya arenaria"/>
    <x v="2"/>
    <s v="Almindelig"/>
    <x v="1"/>
    <x v="0"/>
    <x v="0"/>
    <s v="Absent"/>
  </r>
  <r>
    <x v="80"/>
    <x v="0"/>
    <s v="16-09-2020"/>
    <n v="54.782660999999997"/>
    <n v="11.848630999999999"/>
    <s v="Guldborgsund"/>
    <s v="Mya arenaria"/>
    <x v="2"/>
    <s v="Almindelig"/>
    <x v="0"/>
    <x v="1"/>
    <x v="1"/>
    <s v="Present_Ct&lt;41"/>
  </r>
  <r>
    <x v="80"/>
    <x v="0"/>
    <s v="16-09-2020"/>
    <n v="54.782660999999997"/>
    <n v="11.848630999999999"/>
    <s v="Guldborgsund"/>
    <s v="Mnemiopsis leidyi"/>
    <x v="3"/>
    <s v="Invasiv"/>
    <x v="1"/>
    <x v="0"/>
    <x v="0"/>
    <s v="Absent"/>
  </r>
  <r>
    <x v="80"/>
    <x v="0"/>
    <s v="16-09-2020"/>
    <n v="54.782660999999997"/>
    <n v="11.848630999999999"/>
    <s v="Guldborgsund"/>
    <s v="Mnemiopsis leidyi"/>
    <x v="3"/>
    <s v="Invasiv"/>
    <x v="0"/>
    <x v="1"/>
    <x v="1"/>
    <s v="Present_Ct&lt;41"/>
  </r>
  <r>
    <x v="80"/>
    <x v="0"/>
    <s v="16-09-2020"/>
    <n v="54.782660999999997"/>
    <n v="11.848630999999999"/>
    <s v="Guldborgsund"/>
    <s v="Homarus americanus"/>
    <x v="4"/>
    <s v="Invasiv"/>
    <x v="0"/>
    <x v="0"/>
    <x v="0"/>
    <s v="Absent"/>
  </r>
  <r>
    <x v="80"/>
    <x v="0"/>
    <s v="16-09-2020"/>
    <n v="54.782660999999997"/>
    <n v="11.848630999999999"/>
    <s v="Guldborgsund"/>
    <s v="Homarus americanus"/>
    <x v="4"/>
    <s v="Invasiv"/>
    <x v="0"/>
    <x v="0"/>
    <x v="0"/>
    <s v="Absent"/>
  </r>
  <r>
    <x v="80"/>
    <x v="0"/>
    <s v="16-09-2020"/>
    <n v="54.782660999999997"/>
    <n v="11.848630999999999"/>
    <s v="Guldborgsund"/>
    <s v="Paralithodes camtschaticus"/>
    <x v="32"/>
    <s v="Invasiv"/>
    <x v="0"/>
    <x v="0"/>
    <x v="0"/>
    <s v="Absent"/>
  </r>
  <r>
    <x v="80"/>
    <x v="0"/>
    <s v="16-09-2020"/>
    <n v="54.782660999999997"/>
    <n v="11.848630999999999"/>
    <s v="Guldborgsund"/>
    <s v="Paralithodes camtschaticus"/>
    <x v="32"/>
    <s v="Invasiv"/>
    <x v="0"/>
    <x v="0"/>
    <x v="0"/>
    <s v="Absent"/>
  </r>
  <r>
    <x v="80"/>
    <x v="0"/>
    <s v="16-09-2020"/>
    <n v="54.782660999999997"/>
    <n v="11.848630999999999"/>
    <s v="Guldborgsund"/>
    <s v="Eriocheir sinensis"/>
    <x v="5"/>
    <s v="Invasiv"/>
    <x v="1"/>
    <x v="0"/>
    <x v="0"/>
    <s v="Absent"/>
  </r>
  <r>
    <x v="80"/>
    <x v="0"/>
    <s v="16-09-2020"/>
    <n v="54.782660999999997"/>
    <n v="11.848630999999999"/>
    <s v="Guldborgsund"/>
    <s v="Eriocheir sinensis"/>
    <x v="5"/>
    <s v="Invasiv"/>
    <x v="1"/>
    <x v="0"/>
    <x v="0"/>
    <s v="Absent"/>
  </r>
  <r>
    <x v="80"/>
    <x v="0"/>
    <s v="16-09-2020"/>
    <n v="54.782660999999997"/>
    <n v="11.848630999999999"/>
    <s v="Guldborgsund"/>
    <s v="Rhithropanopeus harrisii"/>
    <x v="6"/>
    <s v="Invasiv"/>
    <x v="0"/>
    <x v="0"/>
    <x v="0"/>
    <s v="Absent"/>
  </r>
  <r>
    <x v="80"/>
    <x v="0"/>
    <s v="16-09-2020"/>
    <n v="54.782660999999997"/>
    <n v="11.848630999999999"/>
    <s v="Guldborgsund"/>
    <s v="Rhithropanopeus harrisii"/>
    <x v="6"/>
    <s v="Invasiv"/>
    <x v="0"/>
    <x v="0"/>
    <x v="0"/>
    <s v="Absent"/>
  </r>
  <r>
    <x v="80"/>
    <x v="0"/>
    <s v="16-09-2020"/>
    <n v="54.782660999999997"/>
    <n v="11.848630999999999"/>
    <s v="Guldborgsund"/>
    <s v="Oncorhyncus gorbuscha"/>
    <x v="7"/>
    <s v="Invasiv"/>
    <x v="0"/>
    <x v="0"/>
    <x v="0"/>
    <s v="Absent"/>
  </r>
  <r>
    <x v="80"/>
    <x v="0"/>
    <s v="16-09-2020"/>
    <n v="54.782660999999997"/>
    <n v="11.848630999999999"/>
    <s v="Guldborgsund"/>
    <s v="Oncorhyncus gorbuscha"/>
    <x v="7"/>
    <s v="Invasiv"/>
    <x v="0"/>
    <x v="0"/>
    <x v="0"/>
    <s v="Absent"/>
  </r>
  <r>
    <x v="80"/>
    <x v="0"/>
    <s v="16-09-2020"/>
    <n v="54.782660999999997"/>
    <n v="11.848630999999999"/>
    <s v="Guldborgsund"/>
    <s v="Acipenser baerii"/>
    <x v="31"/>
    <s v="Invasiv"/>
    <x v="0"/>
    <x v="0"/>
    <x v="0"/>
    <s v="Absent"/>
  </r>
  <r>
    <x v="80"/>
    <x v="0"/>
    <s v="16-09-2020"/>
    <n v="54.782660999999997"/>
    <n v="11.848630999999999"/>
    <s v="Guldborgsund"/>
    <s v="Acipenser baerii"/>
    <x v="31"/>
    <s v="Invasiv"/>
    <x v="0"/>
    <x v="0"/>
    <x v="0"/>
    <s v="Absent"/>
  </r>
  <r>
    <x v="80"/>
    <x v="0"/>
    <s v="16-09-2020"/>
    <n v="54.782660999999997"/>
    <n v="11.848630999999999"/>
    <s v="Guldborgsund"/>
    <s v="Magallana gigas"/>
    <x v="8"/>
    <s v="Invasiv"/>
    <x v="0"/>
    <x v="0"/>
    <x v="0"/>
    <s v="Absent"/>
  </r>
  <r>
    <x v="80"/>
    <x v="0"/>
    <s v="16-09-2020"/>
    <n v="54.782660999999997"/>
    <n v="11.848630999999999"/>
    <s v="Guldborgsund"/>
    <s v="Magallana gigas"/>
    <x v="8"/>
    <s v="Invasiv"/>
    <x v="1"/>
    <x v="0"/>
    <x v="0"/>
    <s v="Absent"/>
  </r>
  <r>
    <x v="80"/>
    <x v="0"/>
    <s v="16-09-2020"/>
    <n v="54.782660999999997"/>
    <n v="11.848630999999999"/>
    <s v="Guldborgsund"/>
    <s v="Neogobius melanostomus"/>
    <x v="9"/>
    <s v="Invasiv"/>
    <x v="0"/>
    <x v="1"/>
    <x v="1"/>
    <s v="Present_Ct&lt;41"/>
  </r>
  <r>
    <x v="80"/>
    <x v="0"/>
    <s v="16-09-2020"/>
    <n v="54.782660999999997"/>
    <n v="11.848630999999999"/>
    <s v="Guldborgsund"/>
    <s v="Neogobius melanostomus"/>
    <x v="9"/>
    <s v="Invasiv"/>
    <x v="0"/>
    <x v="1"/>
    <x v="1"/>
    <s v="Present_Ct&lt;41"/>
  </r>
  <r>
    <x v="81"/>
    <x v="0"/>
    <s v="15-09-2020"/>
    <n v="55.943814000000003"/>
    <n v="11.880914000000001"/>
    <s v="Lynæs"/>
    <s v="Platichthys flesus"/>
    <x v="0"/>
    <s v="Almindelig"/>
    <x v="0"/>
    <x v="1"/>
    <x v="1"/>
    <s v="Present_Ct&lt;41"/>
  </r>
  <r>
    <x v="81"/>
    <x v="0"/>
    <s v="15-09-2020"/>
    <n v="55.943814000000003"/>
    <n v="11.880914000000001"/>
    <s v="Lynæs"/>
    <s v="Platichthys flesus"/>
    <x v="0"/>
    <s v="Almindelig"/>
    <x v="0"/>
    <x v="1"/>
    <x v="1"/>
    <s v="Present_Ct&lt;41"/>
  </r>
  <r>
    <x v="81"/>
    <x v="0"/>
    <s v="15-09-2020"/>
    <n v="55.943814000000003"/>
    <n v="11.880914000000001"/>
    <s v="Lynæs"/>
    <s v="Gadus morhua"/>
    <x v="1"/>
    <s v="Almindelig"/>
    <x v="0"/>
    <x v="0"/>
    <x v="0"/>
    <s v="Absent"/>
  </r>
  <r>
    <x v="81"/>
    <x v="0"/>
    <s v="15-09-2020"/>
    <n v="55.943814000000003"/>
    <n v="11.880914000000001"/>
    <s v="Lynæs"/>
    <s v="Gadus morhua"/>
    <x v="1"/>
    <s v="Almindelig"/>
    <x v="0"/>
    <x v="0"/>
    <x v="0"/>
    <s v="Absent"/>
  </r>
  <r>
    <x v="81"/>
    <x v="0"/>
    <s v="15-09-2020"/>
    <n v="55.943814000000003"/>
    <n v="11.880914000000001"/>
    <s v="Lynæs"/>
    <s v="Mya arenaria"/>
    <x v="2"/>
    <s v="Almindelig"/>
    <x v="0"/>
    <x v="1"/>
    <x v="1"/>
    <s v="Present_Ct&lt;41"/>
  </r>
  <r>
    <x v="81"/>
    <x v="0"/>
    <s v="15-09-2020"/>
    <n v="55.943814000000003"/>
    <n v="11.880914000000001"/>
    <s v="Lynæs"/>
    <s v="Mya arenaria"/>
    <x v="2"/>
    <s v="Almindelig"/>
    <x v="0"/>
    <x v="1"/>
    <x v="1"/>
    <s v="Present_Ct&lt;41"/>
  </r>
  <r>
    <x v="81"/>
    <x v="0"/>
    <s v="15-09-2020"/>
    <n v="55.943814000000003"/>
    <n v="11.880914000000001"/>
    <s v="Lynæs"/>
    <s v="Mnemiopsis leidyi"/>
    <x v="3"/>
    <s v="Invasiv"/>
    <x v="0"/>
    <x v="1"/>
    <x v="1"/>
    <s v="Present_Ct&lt;41"/>
  </r>
  <r>
    <x v="81"/>
    <x v="0"/>
    <s v="15-09-2020"/>
    <n v="55.943814000000003"/>
    <n v="11.880914000000001"/>
    <s v="Lynæs"/>
    <s v="Mnemiopsis leidyi"/>
    <x v="3"/>
    <s v="Invasiv"/>
    <x v="0"/>
    <x v="1"/>
    <x v="1"/>
    <s v="Present_Ct&lt;41"/>
  </r>
  <r>
    <x v="81"/>
    <x v="0"/>
    <s v="15-09-2020"/>
    <n v="55.943814000000003"/>
    <n v="11.880914000000001"/>
    <s v="Lynæs"/>
    <s v="Homarus americanus"/>
    <x v="4"/>
    <s v="Invasiv"/>
    <x v="0"/>
    <x v="0"/>
    <x v="0"/>
    <s v="Absent"/>
  </r>
  <r>
    <x v="81"/>
    <x v="0"/>
    <s v="15-09-2020"/>
    <n v="55.943814000000003"/>
    <n v="11.880914000000001"/>
    <s v="Lynæs"/>
    <s v="Homarus americanus"/>
    <x v="4"/>
    <s v="Invasiv"/>
    <x v="0"/>
    <x v="0"/>
    <x v="0"/>
    <s v="Absent"/>
  </r>
  <r>
    <x v="81"/>
    <x v="0"/>
    <s v="15-09-2020"/>
    <n v="55.943814000000003"/>
    <n v="11.880914000000001"/>
    <s v="Lynæs"/>
    <s v="Paralithodes camtschaticus"/>
    <x v="32"/>
    <s v="Invasiv"/>
    <x v="0"/>
    <x v="0"/>
    <x v="0"/>
    <s v="Absent"/>
  </r>
  <r>
    <x v="81"/>
    <x v="0"/>
    <s v="15-09-2020"/>
    <n v="55.943814000000003"/>
    <n v="11.880914000000001"/>
    <s v="Lynæs"/>
    <s v="Paralithodes camtschaticus"/>
    <x v="32"/>
    <s v="Invasiv"/>
    <x v="1"/>
    <x v="0"/>
    <x v="0"/>
    <s v="Absent"/>
  </r>
  <r>
    <x v="81"/>
    <x v="0"/>
    <s v="15-09-2020"/>
    <n v="55.943814000000003"/>
    <n v="11.880914000000001"/>
    <s v="Lynæs"/>
    <s v="Eriocheir sinensis"/>
    <x v="5"/>
    <s v="Invasiv"/>
    <x v="0"/>
    <x v="0"/>
    <x v="0"/>
    <s v="Absent"/>
  </r>
  <r>
    <x v="81"/>
    <x v="0"/>
    <s v="15-09-2020"/>
    <n v="55.943814000000003"/>
    <n v="11.880914000000001"/>
    <s v="Lynæs"/>
    <s v="Eriocheir sinensis"/>
    <x v="5"/>
    <s v="Invasiv"/>
    <x v="0"/>
    <x v="0"/>
    <x v="0"/>
    <s v="Absent"/>
  </r>
  <r>
    <x v="81"/>
    <x v="0"/>
    <s v="15-09-2020"/>
    <n v="55.943814000000003"/>
    <n v="11.880914000000001"/>
    <s v="Lynæs"/>
    <s v="Rhithropanopeus harrisii"/>
    <x v="6"/>
    <s v="Invasiv"/>
    <x v="0"/>
    <x v="0"/>
    <x v="0"/>
    <s v="Absent"/>
  </r>
  <r>
    <x v="81"/>
    <x v="0"/>
    <s v="15-09-2020"/>
    <n v="55.943814000000003"/>
    <n v="11.880914000000001"/>
    <s v="Lynæs"/>
    <s v="Rhithropanopeus harrisii"/>
    <x v="6"/>
    <s v="Invasiv"/>
    <x v="0"/>
    <x v="0"/>
    <x v="0"/>
    <s v="Absent"/>
  </r>
  <r>
    <x v="81"/>
    <x v="0"/>
    <s v="15-09-2020"/>
    <n v="55.943814000000003"/>
    <n v="11.880914000000001"/>
    <s v="Lynæs"/>
    <s v="Oncorhyncus gorbuscha"/>
    <x v="7"/>
    <s v="Invasiv"/>
    <x v="0"/>
    <x v="0"/>
    <x v="0"/>
    <s v="Absent"/>
  </r>
  <r>
    <x v="81"/>
    <x v="0"/>
    <s v="15-09-2020"/>
    <n v="55.943814000000003"/>
    <n v="11.880914000000001"/>
    <s v="Lynæs"/>
    <s v="Oncorhyncus gorbuscha"/>
    <x v="7"/>
    <s v="Invasiv"/>
    <x v="0"/>
    <x v="0"/>
    <x v="0"/>
    <s v="Absent"/>
  </r>
  <r>
    <x v="81"/>
    <x v="0"/>
    <s v="15-09-2020"/>
    <n v="55.943814000000003"/>
    <n v="11.880914000000001"/>
    <s v="Lynæs"/>
    <s v="Acipenser baerii"/>
    <x v="31"/>
    <s v="Invasiv"/>
    <x v="0"/>
    <x v="0"/>
    <x v="0"/>
    <s v="Absent"/>
  </r>
  <r>
    <x v="81"/>
    <x v="0"/>
    <s v="15-09-2020"/>
    <n v="55.943814000000003"/>
    <n v="11.880914000000001"/>
    <s v="Lynæs"/>
    <s v="Acipenser baerii"/>
    <x v="31"/>
    <s v="Invasiv"/>
    <x v="0"/>
    <x v="0"/>
    <x v="0"/>
    <s v="Absent"/>
  </r>
  <r>
    <x v="81"/>
    <x v="0"/>
    <s v="15-09-2020"/>
    <n v="55.943814000000003"/>
    <n v="11.880914000000001"/>
    <s v="Lynæs"/>
    <s v="Magallana gigas"/>
    <x v="8"/>
    <s v="Invasiv"/>
    <x v="1"/>
    <x v="0"/>
    <x v="0"/>
    <s v="Absent"/>
  </r>
  <r>
    <x v="81"/>
    <x v="0"/>
    <s v="15-09-2020"/>
    <n v="55.943814000000003"/>
    <n v="11.880914000000001"/>
    <s v="Lynæs"/>
    <s v="Magallana gigas"/>
    <x v="8"/>
    <s v="Invasiv"/>
    <x v="1"/>
    <x v="0"/>
    <x v="0"/>
    <s v="Absent"/>
  </r>
  <r>
    <x v="81"/>
    <x v="0"/>
    <s v="15-09-2020"/>
    <n v="55.943814000000003"/>
    <n v="11.880914000000001"/>
    <s v="Lynæs"/>
    <s v="Neogobius melanostomus"/>
    <x v="9"/>
    <s v="Invasiv"/>
    <x v="1"/>
    <x v="0"/>
    <x v="0"/>
    <s v="Absent"/>
  </r>
  <r>
    <x v="81"/>
    <x v="0"/>
    <s v="15-09-2020"/>
    <n v="55.943814000000003"/>
    <n v="11.880914000000001"/>
    <s v="Lynæs"/>
    <s v="Neogobius melanostomus"/>
    <x v="9"/>
    <s v="Invasiv"/>
    <x v="0"/>
    <x v="0"/>
    <x v="0"/>
    <s v="Absent"/>
  </r>
  <r>
    <x v="82"/>
    <x v="0"/>
    <s v="24-08-2020"/>
    <n v="54.896991"/>
    <n v="9.7998220000000007"/>
    <s v="Alssundbroen "/>
    <s v="Platichthys flesus"/>
    <x v="0"/>
    <s v="Almindelig"/>
    <x v="0"/>
    <x v="1"/>
    <x v="1"/>
    <s v="Present_Ct&lt;41"/>
  </r>
  <r>
    <x v="82"/>
    <x v="0"/>
    <s v="24-08-2020"/>
    <n v="54.896991"/>
    <n v="9.7998220000000007"/>
    <s v="Alssundbroen "/>
    <s v="Platichthys flesus"/>
    <x v="0"/>
    <s v="Almindelig"/>
    <x v="0"/>
    <x v="0"/>
    <x v="0"/>
    <s v="Absent"/>
  </r>
  <r>
    <x v="82"/>
    <x v="0"/>
    <s v="24-08-2020"/>
    <n v="54.896991"/>
    <n v="9.7998220000000007"/>
    <s v="Alssundbroen "/>
    <s v="Gadus morhua"/>
    <x v="1"/>
    <s v="Almindelig"/>
    <x v="0"/>
    <x v="0"/>
    <x v="0"/>
    <s v="Absent"/>
  </r>
  <r>
    <x v="82"/>
    <x v="0"/>
    <s v="24-08-2020"/>
    <n v="54.896991"/>
    <n v="9.7998220000000007"/>
    <s v="Alssundbroen "/>
    <s v="Gadus morhua"/>
    <x v="1"/>
    <s v="Almindelig"/>
    <x v="0"/>
    <x v="1"/>
    <x v="1"/>
    <s v="Present_Ct&lt;41"/>
  </r>
  <r>
    <x v="82"/>
    <x v="0"/>
    <s v="24-08-2020"/>
    <n v="54.896991"/>
    <n v="9.7998220000000007"/>
    <s v="Alssundbroen "/>
    <s v="Mya arenaria"/>
    <x v="2"/>
    <s v="Almindelig"/>
    <x v="0"/>
    <x v="1"/>
    <x v="1"/>
    <s v="Present_Ct&lt;41"/>
  </r>
  <r>
    <x v="82"/>
    <x v="0"/>
    <s v="24-08-2020"/>
    <n v="54.896991"/>
    <n v="9.7998220000000007"/>
    <s v="Alssundbroen "/>
    <s v="Mya arenaria"/>
    <x v="2"/>
    <s v="Almindelig"/>
    <x v="0"/>
    <x v="1"/>
    <x v="1"/>
    <s v="Present_Ct&lt;41"/>
  </r>
  <r>
    <x v="82"/>
    <x v="0"/>
    <s v="24-08-2020"/>
    <n v="54.896991"/>
    <n v="9.7998220000000007"/>
    <s v="Alssundbroen "/>
    <s v="Mnemiopsis leidyi"/>
    <x v="3"/>
    <s v="Invasiv"/>
    <x v="0"/>
    <x v="1"/>
    <x v="1"/>
    <s v="Present_Ct&lt;41"/>
  </r>
  <r>
    <x v="82"/>
    <x v="0"/>
    <s v="24-08-2020"/>
    <n v="54.896991"/>
    <n v="9.7998220000000007"/>
    <s v="Alssundbroen "/>
    <s v="Mnemiopsis leidyi"/>
    <x v="3"/>
    <s v="Invasiv"/>
    <x v="0"/>
    <x v="1"/>
    <x v="1"/>
    <s v="Present_Ct&lt;41"/>
  </r>
  <r>
    <x v="82"/>
    <x v="0"/>
    <s v="24-08-2020"/>
    <n v="54.896991"/>
    <n v="9.7998220000000007"/>
    <s v="Alssundbroen "/>
    <s v="Homarus americanus"/>
    <x v="4"/>
    <s v="Invasiv"/>
    <x v="0"/>
    <x v="0"/>
    <x v="0"/>
    <s v="Absent"/>
  </r>
  <r>
    <x v="82"/>
    <x v="0"/>
    <s v="24-08-2020"/>
    <n v="54.896991"/>
    <n v="9.7998220000000007"/>
    <s v="Alssundbroen "/>
    <s v="Homarus americanus"/>
    <x v="4"/>
    <s v="Invasiv"/>
    <x v="0"/>
    <x v="0"/>
    <x v="0"/>
    <s v="Absent"/>
  </r>
  <r>
    <x v="82"/>
    <x v="0"/>
    <s v="24-08-2020"/>
    <n v="54.896991"/>
    <n v="9.7998220000000007"/>
    <s v="Alssundbroen "/>
    <s v="Paralithodes camtschaticus"/>
    <x v="32"/>
    <s v="Invasiv"/>
    <x v="0"/>
    <x v="0"/>
    <x v="0"/>
    <s v="Absent"/>
  </r>
  <r>
    <x v="82"/>
    <x v="0"/>
    <s v="24-08-2020"/>
    <n v="54.896991"/>
    <n v="9.7998220000000007"/>
    <s v="Alssundbroen "/>
    <s v="Paralithodes camtschaticus"/>
    <x v="32"/>
    <s v="Invasiv"/>
    <x v="1"/>
    <x v="0"/>
    <x v="0"/>
    <s v="Absent"/>
  </r>
  <r>
    <x v="82"/>
    <x v="0"/>
    <s v="24-08-2020"/>
    <n v="54.896991"/>
    <n v="9.7998220000000007"/>
    <s v="Alssundbroen "/>
    <s v="Eriocheir sinensis"/>
    <x v="5"/>
    <s v="Invasiv"/>
    <x v="1"/>
    <x v="0"/>
    <x v="0"/>
    <s v="Absent"/>
  </r>
  <r>
    <x v="82"/>
    <x v="0"/>
    <s v="24-08-2020"/>
    <n v="54.896991"/>
    <n v="9.7998220000000007"/>
    <s v="Alssundbroen "/>
    <s v="Eriocheir sinensis"/>
    <x v="5"/>
    <s v="Invasiv"/>
    <x v="0"/>
    <x v="0"/>
    <x v="0"/>
    <s v="Absent"/>
  </r>
  <r>
    <x v="82"/>
    <x v="0"/>
    <s v="24-08-2020"/>
    <n v="54.896991"/>
    <n v="9.7998220000000007"/>
    <s v="Alssundbroen "/>
    <s v="Rhithropanopeus harrisii"/>
    <x v="6"/>
    <s v="Invasiv"/>
    <x v="1"/>
    <x v="0"/>
    <x v="0"/>
    <s v="Absent"/>
  </r>
  <r>
    <x v="82"/>
    <x v="0"/>
    <s v="24-08-2020"/>
    <n v="54.896991"/>
    <n v="9.7998220000000007"/>
    <s v="Alssundbroen "/>
    <s v="Rhithropanopeus harrisii"/>
    <x v="6"/>
    <s v="Invasiv"/>
    <x v="0"/>
    <x v="0"/>
    <x v="0"/>
    <s v="Absent"/>
  </r>
  <r>
    <x v="82"/>
    <x v="0"/>
    <s v="24-08-2020"/>
    <n v="54.896991"/>
    <n v="9.7998220000000007"/>
    <s v="Alssundbroen "/>
    <s v="Oncorhyncus gorbuscha"/>
    <x v="7"/>
    <s v="Invasiv"/>
    <x v="1"/>
    <x v="0"/>
    <x v="0"/>
    <s v="Absent"/>
  </r>
  <r>
    <x v="82"/>
    <x v="0"/>
    <s v="24-08-2020"/>
    <n v="54.896991"/>
    <n v="9.7998220000000007"/>
    <s v="Alssundbroen "/>
    <s v="Oncorhyncus gorbuscha"/>
    <x v="7"/>
    <s v="Invasiv"/>
    <x v="1"/>
    <x v="0"/>
    <x v="0"/>
    <s v="Absent"/>
  </r>
  <r>
    <x v="82"/>
    <x v="0"/>
    <s v="24-08-2020"/>
    <n v="54.896991"/>
    <n v="9.7998220000000007"/>
    <s v="Alssundbroen "/>
    <s v="Acipenser baerii"/>
    <x v="31"/>
    <s v="Invasiv"/>
    <x v="0"/>
    <x v="0"/>
    <x v="0"/>
    <s v="Absent"/>
  </r>
  <r>
    <x v="82"/>
    <x v="0"/>
    <s v="24-08-2020"/>
    <n v="54.896991"/>
    <n v="9.7998220000000007"/>
    <s v="Alssundbroen "/>
    <s v="Acipenser baerii"/>
    <x v="31"/>
    <s v="Invasiv"/>
    <x v="1"/>
    <x v="0"/>
    <x v="0"/>
    <s v="Absent"/>
  </r>
  <r>
    <x v="82"/>
    <x v="0"/>
    <s v="24-08-2020"/>
    <n v="54.896991"/>
    <n v="9.7998220000000007"/>
    <s v="Alssundbroen "/>
    <s v="Magallana gigas"/>
    <x v="8"/>
    <s v="Invasiv"/>
    <x v="1"/>
    <x v="0"/>
    <x v="0"/>
    <s v="Absent"/>
  </r>
  <r>
    <x v="82"/>
    <x v="0"/>
    <s v="24-08-2020"/>
    <n v="54.896991"/>
    <n v="9.7998220000000007"/>
    <s v="Alssundbroen "/>
    <s v="Magallana gigas"/>
    <x v="8"/>
    <s v="Invasiv"/>
    <x v="0"/>
    <x v="0"/>
    <x v="0"/>
    <s v="Absent"/>
  </r>
  <r>
    <x v="82"/>
    <x v="0"/>
    <s v="24-08-2020"/>
    <n v="54.896991"/>
    <n v="9.7998220000000007"/>
    <s v="Alssundbroen "/>
    <s v="Neogobius melanostomus"/>
    <x v="9"/>
    <s v="Invasiv"/>
    <x v="0"/>
    <x v="0"/>
    <x v="0"/>
    <s v="Absent"/>
  </r>
  <r>
    <x v="82"/>
    <x v="0"/>
    <s v="24-08-2020"/>
    <n v="54.896991"/>
    <n v="9.7998220000000007"/>
    <s v="Alssundbroen "/>
    <s v="Neogobius melanostomus"/>
    <x v="9"/>
    <s v="Invasiv"/>
    <x v="0"/>
    <x v="0"/>
    <x v="0"/>
    <s v="Absent"/>
  </r>
  <r>
    <x v="83"/>
    <x v="0"/>
    <s v="02-09-2020"/>
    <n v="55.295453000000002"/>
    <n v="8.6497209999999995"/>
    <s v="Vadehavet, Manøvejen"/>
    <s v="Platichthys flesus"/>
    <x v="0"/>
    <s v="Almindelig"/>
    <x v="0"/>
    <x v="0"/>
    <x v="0"/>
    <s v="Absent"/>
  </r>
  <r>
    <x v="83"/>
    <x v="0"/>
    <s v="02-09-2020"/>
    <n v="55.295453000000002"/>
    <n v="8.6497209999999995"/>
    <s v="Vadehavet, Manøvejen"/>
    <s v="Platichthys flesus"/>
    <x v="0"/>
    <s v="Almindelig"/>
    <x v="1"/>
    <x v="0"/>
    <x v="0"/>
    <s v="Absent"/>
  </r>
  <r>
    <x v="83"/>
    <x v="0"/>
    <s v="02-09-2020"/>
    <n v="55.295453000000002"/>
    <n v="8.6497209999999995"/>
    <s v="Vadehavet, Manøvejen"/>
    <s v="Gadus morhua"/>
    <x v="1"/>
    <s v="Almindelig"/>
    <x v="0"/>
    <x v="0"/>
    <x v="0"/>
    <s v="Absent"/>
  </r>
  <r>
    <x v="83"/>
    <x v="0"/>
    <s v="02-09-2020"/>
    <n v="55.295453000000002"/>
    <n v="8.6497209999999995"/>
    <s v="Vadehavet, Manøvejen"/>
    <s v="Gadus morhua"/>
    <x v="1"/>
    <s v="Almindelig"/>
    <x v="0"/>
    <x v="0"/>
    <x v="0"/>
    <s v="Absent"/>
  </r>
  <r>
    <x v="83"/>
    <x v="0"/>
    <s v="02-09-2020"/>
    <n v="55.295453000000002"/>
    <n v="8.6497209999999995"/>
    <s v="Vadehavet, Manøvejen"/>
    <s v="Mya arenaria"/>
    <x v="2"/>
    <s v="Almindelig"/>
    <x v="1"/>
    <x v="0"/>
    <x v="0"/>
    <s v="Absent"/>
  </r>
  <r>
    <x v="83"/>
    <x v="0"/>
    <s v="02-09-2020"/>
    <n v="55.295453000000002"/>
    <n v="8.6497209999999995"/>
    <s v="Vadehavet, Manøvejen"/>
    <s v="Mya arenaria"/>
    <x v="2"/>
    <s v="Almindelig"/>
    <x v="0"/>
    <x v="1"/>
    <x v="1"/>
    <s v="Present_Ct&lt;41"/>
  </r>
  <r>
    <x v="83"/>
    <x v="0"/>
    <s v="02-09-2020"/>
    <n v="55.295453000000002"/>
    <n v="8.6497209999999995"/>
    <s v="Vadehavet, Manøvejen"/>
    <s v="Mnemiopsis leidyi"/>
    <x v="3"/>
    <s v="Invasiv"/>
    <x v="0"/>
    <x v="1"/>
    <x v="1"/>
    <s v="Present_Ct&lt;41"/>
  </r>
  <r>
    <x v="83"/>
    <x v="0"/>
    <s v="02-09-2020"/>
    <n v="55.295453000000002"/>
    <n v="8.6497209999999995"/>
    <s v="Vadehavet, Manøvejen"/>
    <s v="Mnemiopsis leidyi"/>
    <x v="3"/>
    <s v="Invasiv"/>
    <x v="0"/>
    <x v="1"/>
    <x v="1"/>
    <s v="Present_Ct&lt;41"/>
  </r>
  <r>
    <x v="83"/>
    <x v="0"/>
    <s v="02-09-2020"/>
    <n v="55.295453000000002"/>
    <n v="8.6497209999999995"/>
    <s v="Vadehavet, Manøvejen"/>
    <s v="Homarus americanus"/>
    <x v="4"/>
    <s v="Invasiv"/>
    <x v="0"/>
    <x v="0"/>
    <x v="0"/>
    <s v="Absent"/>
  </r>
  <r>
    <x v="83"/>
    <x v="0"/>
    <s v="02-09-2020"/>
    <n v="55.295453000000002"/>
    <n v="8.6497209999999995"/>
    <s v="Vadehavet, Manøvejen"/>
    <s v="Homarus americanus"/>
    <x v="4"/>
    <s v="Invasiv"/>
    <x v="1"/>
    <x v="0"/>
    <x v="0"/>
    <s v="Absent"/>
  </r>
  <r>
    <x v="83"/>
    <x v="0"/>
    <s v="02-09-2020"/>
    <n v="55.295453000000002"/>
    <n v="8.6497209999999995"/>
    <s v="Vadehavet, Manøvejen"/>
    <s v="Paralithodes camtschaticus"/>
    <x v="32"/>
    <s v="Invasiv"/>
    <x v="1"/>
    <x v="0"/>
    <x v="0"/>
    <s v="Absent"/>
  </r>
  <r>
    <x v="83"/>
    <x v="0"/>
    <s v="02-09-2020"/>
    <n v="55.295453000000002"/>
    <n v="8.6497209999999995"/>
    <s v="Vadehavet, Manøvejen"/>
    <s v="Paralithodes camtschaticus"/>
    <x v="32"/>
    <s v="Invasiv"/>
    <x v="0"/>
    <x v="0"/>
    <x v="0"/>
    <s v="Absent"/>
  </r>
  <r>
    <x v="83"/>
    <x v="0"/>
    <s v="02-09-2020"/>
    <n v="55.295453000000002"/>
    <n v="8.6497209999999995"/>
    <s v="Vadehavet, Manøvejen"/>
    <s v="Eriocheir sinensis"/>
    <x v="5"/>
    <s v="Invasiv"/>
    <x v="0"/>
    <x v="0"/>
    <x v="0"/>
    <s v="Absent"/>
  </r>
  <r>
    <x v="83"/>
    <x v="0"/>
    <s v="02-09-2020"/>
    <n v="55.295453000000002"/>
    <n v="8.6497209999999995"/>
    <s v="Vadehavet, Manøvejen"/>
    <s v="Eriocheir sinensis"/>
    <x v="5"/>
    <s v="Invasiv"/>
    <x v="0"/>
    <x v="0"/>
    <x v="0"/>
    <s v="Absent"/>
  </r>
  <r>
    <x v="83"/>
    <x v="0"/>
    <s v="02-09-2020"/>
    <n v="55.295453000000002"/>
    <n v="8.6497209999999995"/>
    <s v="Vadehavet, Manøvejen"/>
    <s v="Rhithropanopeus harrisii"/>
    <x v="6"/>
    <s v="Invasiv"/>
    <x v="0"/>
    <x v="0"/>
    <x v="0"/>
    <s v="Absent"/>
  </r>
  <r>
    <x v="83"/>
    <x v="0"/>
    <s v="02-09-2020"/>
    <n v="55.295453000000002"/>
    <n v="8.6497209999999995"/>
    <s v="Vadehavet, Manøvejen"/>
    <s v="Rhithropanopeus harrisii"/>
    <x v="6"/>
    <s v="Invasiv"/>
    <x v="0"/>
    <x v="0"/>
    <x v="0"/>
    <s v="Absent"/>
  </r>
  <r>
    <x v="83"/>
    <x v="0"/>
    <s v="02-09-2020"/>
    <n v="55.295453000000002"/>
    <n v="8.6497209999999995"/>
    <s v="Vadehavet, Manøvejen"/>
    <s v="Oncorhyncus gorbuscha"/>
    <x v="7"/>
    <s v="Invasiv"/>
    <x v="0"/>
    <x v="0"/>
    <x v="0"/>
    <s v="Absent"/>
  </r>
  <r>
    <x v="83"/>
    <x v="0"/>
    <s v="02-09-2020"/>
    <n v="55.295453000000002"/>
    <n v="8.6497209999999995"/>
    <s v="Vadehavet, Manøvejen"/>
    <s v="Oncorhyncus gorbuscha"/>
    <x v="7"/>
    <s v="Invasiv"/>
    <x v="0"/>
    <x v="0"/>
    <x v="0"/>
    <s v="Absent"/>
  </r>
  <r>
    <x v="83"/>
    <x v="0"/>
    <s v="02-09-2020"/>
    <n v="55.295453000000002"/>
    <n v="8.6497209999999995"/>
    <s v="Vadehavet, Manøvejen"/>
    <s v="Acipenser baerii"/>
    <x v="31"/>
    <s v="Invasiv"/>
    <x v="0"/>
    <x v="0"/>
    <x v="0"/>
    <s v="Absent"/>
  </r>
  <r>
    <x v="83"/>
    <x v="0"/>
    <s v="02-09-2020"/>
    <n v="55.295453000000002"/>
    <n v="8.6497209999999995"/>
    <s v="Vadehavet, Manøvejen"/>
    <s v="Acipenser baerii"/>
    <x v="31"/>
    <s v="Invasiv"/>
    <x v="0"/>
    <x v="0"/>
    <x v="0"/>
    <s v="Absent"/>
  </r>
  <r>
    <x v="83"/>
    <x v="0"/>
    <s v="02-09-2020"/>
    <n v="55.295453000000002"/>
    <n v="8.6497209999999995"/>
    <s v="Vadehavet, Manøvejen"/>
    <s v="Magallana gigas"/>
    <x v="8"/>
    <s v="Invasiv"/>
    <x v="0"/>
    <x v="1"/>
    <x v="1"/>
    <s v="Present_Ct&lt;41"/>
  </r>
  <r>
    <x v="83"/>
    <x v="0"/>
    <s v="02-09-2020"/>
    <n v="55.295453000000002"/>
    <n v="8.6497209999999995"/>
    <s v="Vadehavet, Manøvejen"/>
    <s v="Magallana gigas"/>
    <x v="8"/>
    <s v="Invasiv"/>
    <x v="1"/>
    <x v="1"/>
    <x v="1"/>
    <s v="Present_Ct&lt;41"/>
  </r>
  <r>
    <x v="83"/>
    <x v="0"/>
    <s v="02-09-2020"/>
    <n v="55.295453000000002"/>
    <n v="8.6497209999999995"/>
    <s v="Vadehavet, Manøvejen"/>
    <s v="Neogobius melanostomus"/>
    <x v="9"/>
    <s v="Invasiv"/>
    <x v="0"/>
    <x v="0"/>
    <x v="0"/>
    <s v="Absent"/>
  </r>
  <r>
    <x v="83"/>
    <x v="0"/>
    <s v="02-09-2020"/>
    <n v="55.295453000000002"/>
    <n v="8.6497209999999995"/>
    <s v="Vadehavet, Manøvejen"/>
    <s v="Neogobius melanostomus"/>
    <x v="9"/>
    <s v="Invasiv"/>
    <x v="0"/>
    <x v="0"/>
    <x v="0"/>
    <s v="Absent"/>
  </r>
  <r>
    <x v="84"/>
    <x v="0"/>
    <s v="01-01-1970"/>
    <n v="55.592619999999997"/>
    <n v="10.15105"/>
    <s v="Rude Strand "/>
    <s v="Platichthys flesus"/>
    <x v="0"/>
    <s v="Almindelig"/>
    <x v="0"/>
    <x v="1"/>
    <x v="1"/>
    <s v="Present_Ct&lt;41"/>
  </r>
  <r>
    <x v="84"/>
    <x v="0"/>
    <s v="01-01-1970"/>
    <n v="55.592619999999997"/>
    <n v="10.15105"/>
    <s v="Rude Strand "/>
    <s v="Platichthys flesus"/>
    <x v="0"/>
    <s v="Almindelig"/>
    <x v="1"/>
    <x v="1"/>
    <x v="1"/>
    <s v="Present_Ct&lt;41"/>
  </r>
  <r>
    <x v="84"/>
    <x v="0"/>
    <s v="01-01-1970"/>
    <n v="55.592619999999997"/>
    <n v="10.15105"/>
    <s v="Rude Strand "/>
    <s v="Gadus morhua"/>
    <x v="1"/>
    <s v="Almindelig"/>
    <x v="0"/>
    <x v="0"/>
    <x v="0"/>
    <s v="Absent"/>
  </r>
  <r>
    <x v="84"/>
    <x v="0"/>
    <s v="01-01-1970"/>
    <n v="55.592619999999997"/>
    <n v="10.15105"/>
    <s v="Rude Strand "/>
    <s v="Gadus morhua"/>
    <x v="1"/>
    <s v="Almindelig"/>
    <x v="1"/>
    <x v="0"/>
    <x v="0"/>
    <s v="Absent"/>
  </r>
  <r>
    <x v="84"/>
    <x v="0"/>
    <s v="01-01-1970"/>
    <n v="55.592619999999997"/>
    <n v="10.15105"/>
    <s v="Rude Strand "/>
    <s v="Mya arenaria"/>
    <x v="2"/>
    <s v="Almindelig"/>
    <x v="0"/>
    <x v="1"/>
    <x v="1"/>
    <s v="Present_Ct&lt;41"/>
  </r>
  <r>
    <x v="84"/>
    <x v="0"/>
    <s v="01-01-1970"/>
    <n v="55.592619999999997"/>
    <n v="10.15105"/>
    <s v="Rude Strand "/>
    <s v="Mya arenaria"/>
    <x v="2"/>
    <s v="Almindelig"/>
    <x v="0"/>
    <x v="1"/>
    <x v="1"/>
    <s v="Present_Ct&lt;41"/>
  </r>
  <r>
    <x v="84"/>
    <x v="0"/>
    <s v="01-01-1970"/>
    <n v="55.592619999999997"/>
    <n v="10.15105"/>
    <s v="Rude Strand "/>
    <s v="Mnemiopsis leidyi"/>
    <x v="3"/>
    <s v="Invasiv"/>
    <x v="0"/>
    <x v="1"/>
    <x v="1"/>
    <s v="Present_Ct&lt;41"/>
  </r>
  <r>
    <x v="84"/>
    <x v="0"/>
    <s v="01-01-1970"/>
    <n v="55.592619999999997"/>
    <n v="10.15105"/>
    <s v="Rude Strand "/>
    <s v="Mnemiopsis leidyi"/>
    <x v="3"/>
    <s v="Invasiv"/>
    <x v="1"/>
    <x v="0"/>
    <x v="0"/>
    <s v="Absent"/>
  </r>
  <r>
    <x v="84"/>
    <x v="0"/>
    <s v="01-01-1970"/>
    <n v="55.592619999999997"/>
    <n v="10.15105"/>
    <s v="Rude Strand "/>
    <s v="Homarus americanus"/>
    <x v="4"/>
    <s v="Invasiv"/>
    <x v="0"/>
    <x v="0"/>
    <x v="0"/>
    <s v="Absent"/>
  </r>
  <r>
    <x v="84"/>
    <x v="0"/>
    <s v="01-01-1970"/>
    <n v="55.592619999999997"/>
    <n v="10.15105"/>
    <s v="Rude Strand "/>
    <s v="Homarus americanus"/>
    <x v="4"/>
    <s v="Invasiv"/>
    <x v="1"/>
    <x v="0"/>
    <x v="0"/>
    <s v="Absent"/>
  </r>
  <r>
    <x v="84"/>
    <x v="0"/>
    <s v="01-01-1970"/>
    <n v="55.592619999999997"/>
    <n v="10.15105"/>
    <s v="Rude Strand "/>
    <s v="Paralithodes camtschaticus"/>
    <x v="32"/>
    <s v="Invasiv"/>
    <x v="0"/>
    <x v="0"/>
    <x v="0"/>
    <s v="Absent"/>
  </r>
  <r>
    <x v="84"/>
    <x v="0"/>
    <s v="01-01-1970"/>
    <n v="55.592619999999997"/>
    <n v="10.15105"/>
    <s v="Rude Strand "/>
    <s v="Paralithodes camtschaticus"/>
    <x v="32"/>
    <s v="Invasiv"/>
    <x v="0"/>
    <x v="0"/>
    <x v="0"/>
    <s v="Absent"/>
  </r>
  <r>
    <x v="84"/>
    <x v="0"/>
    <s v="01-01-1970"/>
    <n v="55.592619999999997"/>
    <n v="10.15105"/>
    <s v="Rude Strand "/>
    <s v="Eriocheir sinensis"/>
    <x v="5"/>
    <s v="Invasiv"/>
    <x v="0"/>
    <x v="0"/>
    <x v="0"/>
    <s v="Absent"/>
  </r>
  <r>
    <x v="84"/>
    <x v="0"/>
    <s v="01-01-1970"/>
    <n v="55.592619999999997"/>
    <n v="10.15105"/>
    <s v="Rude Strand "/>
    <s v="Eriocheir sinensis"/>
    <x v="5"/>
    <s v="Invasiv"/>
    <x v="0"/>
    <x v="0"/>
    <x v="0"/>
    <s v="Absent"/>
  </r>
  <r>
    <x v="84"/>
    <x v="0"/>
    <s v="01-01-1970"/>
    <n v="55.592619999999997"/>
    <n v="10.15105"/>
    <s v="Rude Strand "/>
    <s v="Rhithropanopeus harrisii"/>
    <x v="6"/>
    <s v="Invasiv"/>
    <x v="0"/>
    <x v="0"/>
    <x v="0"/>
    <s v="Absent"/>
  </r>
  <r>
    <x v="84"/>
    <x v="0"/>
    <s v="01-01-1970"/>
    <n v="55.592619999999997"/>
    <n v="10.15105"/>
    <s v="Rude Strand "/>
    <s v="Rhithropanopeus harrisii"/>
    <x v="6"/>
    <s v="Invasiv"/>
    <x v="1"/>
    <x v="0"/>
    <x v="0"/>
    <s v="Absent"/>
  </r>
  <r>
    <x v="84"/>
    <x v="0"/>
    <s v="01-01-1970"/>
    <n v="55.592619999999997"/>
    <n v="10.15105"/>
    <s v="Rude Strand "/>
    <s v="Oncorhyncus gorbuscha"/>
    <x v="7"/>
    <s v="Invasiv"/>
    <x v="0"/>
    <x v="0"/>
    <x v="0"/>
    <s v="Absent"/>
  </r>
  <r>
    <x v="84"/>
    <x v="0"/>
    <s v="01-01-1970"/>
    <n v="55.592619999999997"/>
    <n v="10.15105"/>
    <s v="Rude Strand "/>
    <s v="Oncorhyncus gorbuscha"/>
    <x v="7"/>
    <s v="Invasiv"/>
    <x v="0"/>
    <x v="0"/>
    <x v="0"/>
    <s v="Absent"/>
  </r>
  <r>
    <x v="84"/>
    <x v="0"/>
    <s v="01-01-1970"/>
    <n v="55.592619999999997"/>
    <n v="10.15105"/>
    <s v="Rude Strand "/>
    <s v="Acipenser baerii"/>
    <x v="31"/>
    <s v="Invasiv"/>
    <x v="0"/>
    <x v="0"/>
    <x v="0"/>
    <s v="Absent"/>
  </r>
  <r>
    <x v="84"/>
    <x v="0"/>
    <s v="01-01-1970"/>
    <n v="55.592619999999997"/>
    <n v="10.15105"/>
    <s v="Rude Strand "/>
    <s v="Acipenser baerii"/>
    <x v="31"/>
    <s v="Invasiv"/>
    <x v="1"/>
    <x v="0"/>
    <x v="0"/>
    <s v="Absent"/>
  </r>
  <r>
    <x v="84"/>
    <x v="0"/>
    <s v="01-01-1970"/>
    <n v="55.592619999999997"/>
    <n v="10.15105"/>
    <s v="Rude Strand "/>
    <s v="Magallana gigas"/>
    <x v="8"/>
    <s v="Invasiv"/>
    <x v="0"/>
    <x v="0"/>
    <x v="0"/>
    <s v="Absent"/>
  </r>
  <r>
    <x v="84"/>
    <x v="0"/>
    <s v="01-01-1970"/>
    <n v="55.592619999999997"/>
    <n v="10.15105"/>
    <s v="Rude Strand "/>
    <s v="Magallana gigas"/>
    <x v="8"/>
    <s v="Invasiv"/>
    <x v="0"/>
    <x v="0"/>
    <x v="0"/>
    <s v="Absent"/>
  </r>
  <r>
    <x v="84"/>
    <x v="0"/>
    <s v="01-01-1970"/>
    <n v="55.592619999999997"/>
    <n v="10.15105"/>
    <s v="Rude Strand "/>
    <s v="Neogobius melanostomus"/>
    <x v="9"/>
    <s v="Invasiv"/>
    <x v="0"/>
    <x v="0"/>
    <x v="0"/>
    <s v="Absent"/>
  </r>
  <r>
    <x v="84"/>
    <x v="0"/>
    <s v="01-01-1970"/>
    <n v="55.592619999999997"/>
    <n v="10.15105"/>
    <s v="Rude Strand "/>
    <s v="Neogobius melanostomus"/>
    <x v="9"/>
    <s v="Invasiv"/>
    <x v="1"/>
    <x v="0"/>
    <x v="0"/>
    <s v="Absent"/>
  </r>
  <r>
    <x v="85"/>
    <x v="0"/>
    <s v="21-08-2020"/>
    <n v="56.374251999999998"/>
    <n v="8.115418"/>
    <s v="Thorsminde"/>
    <s v="Platichthys flesus"/>
    <x v="0"/>
    <s v="Almindelig"/>
    <x v="0"/>
    <x v="1"/>
    <x v="0"/>
    <s v="Present_Ct&gt;41"/>
  </r>
  <r>
    <x v="85"/>
    <x v="0"/>
    <s v="21-08-2020"/>
    <n v="56.374251999999998"/>
    <n v="8.115418"/>
    <s v="Thorsminde"/>
    <s v="Platichthys flesus"/>
    <x v="0"/>
    <s v="Almindelig"/>
    <x v="0"/>
    <x v="1"/>
    <x v="1"/>
    <s v="Present_Ct&lt;41"/>
  </r>
  <r>
    <x v="85"/>
    <x v="0"/>
    <s v="21-08-2020"/>
    <n v="56.374251999999998"/>
    <n v="8.115418"/>
    <s v="Thorsminde"/>
    <s v="Gadus morhua"/>
    <x v="1"/>
    <s v="Almindelig"/>
    <x v="1"/>
    <x v="0"/>
    <x v="0"/>
    <s v="Absent"/>
  </r>
  <r>
    <x v="85"/>
    <x v="0"/>
    <s v="21-08-2020"/>
    <n v="56.374251999999998"/>
    <n v="8.115418"/>
    <s v="Thorsminde"/>
    <s v="Mya arenaria"/>
    <x v="2"/>
    <s v="Almindelig"/>
    <x v="0"/>
    <x v="1"/>
    <x v="1"/>
    <s v="Present_Ct&lt;41"/>
  </r>
  <r>
    <x v="85"/>
    <x v="0"/>
    <s v="21-08-2020"/>
    <n v="56.374251999999998"/>
    <n v="8.115418"/>
    <s v="Thorsminde"/>
    <s v="Mnemiopsis leidyi"/>
    <x v="3"/>
    <s v="Invasiv"/>
    <x v="1"/>
    <x v="1"/>
    <x v="0"/>
    <s v="Present_Ct&gt;41"/>
  </r>
  <r>
    <x v="85"/>
    <x v="0"/>
    <s v="21-08-2020"/>
    <n v="56.374251999999998"/>
    <n v="8.115418"/>
    <s v="Thorsminde"/>
    <s v="Mnemiopsis leidyi"/>
    <x v="3"/>
    <s v="Invasiv"/>
    <x v="0"/>
    <x v="1"/>
    <x v="0"/>
    <s v="Present_Ct&gt;41"/>
  </r>
  <r>
    <x v="85"/>
    <x v="0"/>
    <s v="21-08-2020"/>
    <n v="56.374251999999998"/>
    <n v="8.115418"/>
    <s v="Thorsminde"/>
    <s v="Homarus americanus"/>
    <x v="4"/>
    <s v="Invasiv"/>
    <x v="0"/>
    <x v="0"/>
    <x v="0"/>
    <s v="Absent"/>
  </r>
  <r>
    <x v="85"/>
    <x v="0"/>
    <s v="21-08-2020"/>
    <n v="56.374251999999998"/>
    <n v="8.115418"/>
    <s v="Thorsminde"/>
    <s v="Homarus americanus"/>
    <x v="4"/>
    <s v="Invasiv"/>
    <x v="1"/>
    <x v="0"/>
    <x v="0"/>
    <s v="Absent"/>
  </r>
  <r>
    <x v="85"/>
    <x v="0"/>
    <s v="21-08-2020"/>
    <n v="56.374251999999998"/>
    <n v="8.115418"/>
    <s v="Thorsminde"/>
    <s v="Paralithodes camtschaticus"/>
    <x v="32"/>
    <s v="Invasiv"/>
    <x v="0"/>
    <x v="0"/>
    <x v="0"/>
    <s v="Absent"/>
  </r>
  <r>
    <x v="85"/>
    <x v="0"/>
    <s v="21-08-2020"/>
    <n v="56.374251999999998"/>
    <n v="8.115418"/>
    <s v="Thorsminde"/>
    <s v="Paralithodes camtschaticus"/>
    <x v="32"/>
    <s v="Invasiv"/>
    <x v="1"/>
    <x v="0"/>
    <x v="0"/>
    <s v="Absent"/>
  </r>
  <r>
    <x v="85"/>
    <x v="0"/>
    <s v="21-08-2020"/>
    <n v="56.374251999999998"/>
    <n v="8.115418"/>
    <s v="Thorsminde"/>
    <s v="Eriocheir sinensis"/>
    <x v="5"/>
    <s v="Invasiv"/>
    <x v="0"/>
    <x v="0"/>
    <x v="0"/>
    <s v="Absent"/>
  </r>
  <r>
    <x v="85"/>
    <x v="0"/>
    <s v="21-08-2020"/>
    <n v="56.374251999999998"/>
    <n v="8.115418"/>
    <s v="Thorsminde"/>
    <s v="Eriocheir sinensis"/>
    <x v="5"/>
    <s v="Invasiv"/>
    <x v="0"/>
    <x v="0"/>
    <x v="0"/>
    <s v="Absent"/>
  </r>
  <r>
    <x v="85"/>
    <x v="0"/>
    <s v="21-08-2020"/>
    <n v="56.374251999999998"/>
    <n v="8.115418"/>
    <s v="Thorsminde"/>
    <s v="Rhithropanopeus harrisii"/>
    <x v="6"/>
    <s v="Invasiv"/>
    <x v="0"/>
    <x v="0"/>
    <x v="0"/>
    <s v="Absent"/>
  </r>
  <r>
    <x v="85"/>
    <x v="0"/>
    <s v="21-08-2020"/>
    <n v="56.374251999999998"/>
    <n v="8.115418"/>
    <s v="Thorsminde"/>
    <s v="Rhithropanopeus harrisii"/>
    <x v="6"/>
    <s v="Invasiv"/>
    <x v="0"/>
    <x v="0"/>
    <x v="0"/>
    <s v="Absent"/>
  </r>
  <r>
    <x v="85"/>
    <x v="0"/>
    <s v="21-08-2020"/>
    <n v="56.374251999999998"/>
    <n v="8.115418"/>
    <s v="Thorsminde"/>
    <s v="Oncorhyncus gorbuscha"/>
    <x v="7"/>
    <s v="Invasiv"/>
    <x v="0"/>
    <x v="0"/>
    <x v="0"/>
    <s v="Absent"/>
  </r>
  <r>
    <x v="85"/>
    <x v="0"/>
    <s v="21-08-2020"/>
    <n v="56.374251999999998"/>
    <n v="8.115418"/>
    <s v="Thorsminde"/>
    <s v="Oncorhyncus gorbuscha"/>
    <x v="7"/>
    <s v="Invasiv"/>
    <x v="0"/>
    <x v="0"/>
    <x v="0"/>
    <s v="Absent"/>
  </r>
  <r>
    <x v="85"/>
    <x v="0"/>
    <s v="21-08-2020"/>
    <n v="56.374251999999998"/>
    <n v="8.115418"/>
    <s v="Thorsminde"/>
    <s v="Acipenser baerii"/>
    <x v="31"/>
    <s v="Invasiv"/>
    <x v="0"/>
    <x v="0"/>
    <x v="0"/>
    <s v="Absent"/>
  </r>
  <r>
    <x v="85"/>
    <x v="0"/>
    <s v="21-08-2020"/>
    <n v="56.374251999999998"/>
    <n v="8.115418"/>
    <s v="Thorsminde"/>
    <s v="Acipenser baerii"/>
    <x v="31"/>
    <s v="Invasiv"/>
    <x v="1"/>
    <x v="0"/>
    <x v="0"/>
    <s v="Absent"/>
  </r>
  <r>
    <x v="85"/>
    <x v="0"/>
    <s v="21-08-2020"/>
    <n v="56.374251999999998"/>
    <n v="8.115418"/>
    <s v="Thorsminde"/>
    <s v="Magallana gigas"/>
    <x v="8"/>
    <s v="Invasiv"/>
    <x v="0"/>
    <x v="1"/>
    <x v="1"/>
    <s v="Present_Ct&lt;41"/>
  </r>
  <r>
    <x v="85"/>
    <x v="0"/>
    <s v="21-08-2020"/>
    <n v="56.374251999999998"/>
    <n v="8.115418"/>
    <s v="Thorsminde"/>
    <s v="Magallana gigas"/>
    <x v="8"/>
    <s v="Invasiv"/>
    <x v="1"/>
    <x v="1"/>
    <x v="0"/>
    <s v="Present_Ct&gt;41"/>
  </r>
  <r>
    <x v="85"/>
    <x v="0"/>
    <s v="21-08-2020"/>
    <n v="56.374251999999998"/>
    <n v="8.115418"/>
    <s v="Thorsminde"/>
    <s v="Neogobius melanostomus"/>
    <x v="9"/>
    <s v="Invasiv"/>
    <x v="0"/>
    <x v="0"/>
    <x v="0"/>
    <s v="Absent"/>
  </r>
  <r>
    <x v="85"/>
    <x v="0"/>
    <s v="21-08-2020"/>
    <n v="56.374251999999998"/>
    <n v="8.115418"/>
    <s v="Thorsminde"/>
    <s v="Neogobius melanostomus"/>
    <x v="9"/>
    <s v="Invasiv"/>
    <x v="1"/>
    <x v="0"/>
    <x v="0"/>
    <s v="Absent"/>
  </r>
  <r>
    <x v="86"/>
    <x v="0"/>
    <s v="03-09-2020"/>
    <n v="56.918660000000003"/>
    <n v="8.9234550000000006"/>
    <s v="Ejerslev Havn "/>
    <s v="Platichthys flesus"/>
    <x v="0"/>
    <s v="Almindelig"/>
    <x v="0"/>
    <x v="0"/>
    <x v="0"/>
    <s v="Absent"/>
  </r>
  <r>
    <x v="86"/>
    <x v="0"/>
    <s v="03-09-2020"/>
    <n v="56.918660000000003"/>
    <n v="8.9234550000000006"/>
    <s v="Ejerslev Havn "/>
    <s v="Platichthys flesus"/>
    <x v="0"/>
    <s v="Almindelig"/>
    <x v="0"/>
    <x v="0"/>
    <x v="0"/>
    <s v="Absent"/>
  </r>
  <r>
    <x v="86"/>
    <x v="0"/>
    <s v="03-09-2020"/>
    <n v="56.918660000000003"/>
    <n v="8.9234550000000006"/>
    <s v="Ejerslev Havn "/>
    <s v="Gadus morhua"/>
    <x v="1"/>
    <s v="Almindelig"/>
    <x v="0"/>
    <x v="0"/>
    <x v="0"/>
    <s v="Absent"/>
  </r>
  <r>
    <x v="86"/>
    <x v="0"/>
    <s v="03-09-2020"/>
    <n v="56.918660000000003"/>
    <n v="8.9234550000000006"/>
    <s v="Ejerslev Havn "/>
    <s v="Gadus morhua"/>
    <x v="1"/>
    <s v="Almindelig"/>
    <x v="0"/>
    <x v="0"/>
    <x v="0"/>
    <s v="Absent"/>
  </r>
  <r>
    <x v="86"/>
    <x v="0"/>
    <s v="03-09-2020"/>
    <n v="56.918660000000003"/>
    <n v="8.9234550000000006"/>
    <s v="Ejerslev Havn "/>
    <s v="Mya arenaria"/>
    <x v="2"/>
    <s v="Almindelig"/>
    <x v="1"/>
    <x v="1"/>
    <x v="1"/>
    <s v="Present_Ct&lt;41"/>
  </r>
  <r>
    <x v="86"/>
    <x v="0"/>
    <s v="03-09-2020"/>
    <n v="56.918660000000003"/>
    <n v="8.9234550000000006"/>
    <s v="Ejerslev Havn "/>
    <s v="Mya arenaria"/>
    <x v="2"/>
    <s v="Almindelig"/>
    <x v="0"/>
    <x v="1"/>
    <x v="1"/>
    <s v="Present_Ct&lt;41"/>
  </r>
  <r>
    <x v="86"/>
    <x v="0"/>
    <s v="03-09-2020"/>
    <n v="56.918660000000003"/>
    <n v="8.9234550000000006"/>
    <s v="Ejerslev Havn "/>
    <s v="Mnemiopsis leidyi"/>
    <x v="3"/>
    <s v="Invasiv"/>
    <x v="0"/>
    <x v="1"/>
    <x v="1"/>
    <s v="Present_Ct&lt;41"/>
  </r>
  <r>
    <x v="86"/>
    <x v="0"/>
    <s v="03-09-2020"/>
    <n v="56.918660000000003"/>
    <n v="8.9234550000000006"/>
    <s v="Ejerslev Havn "/>
    <s v="Mnemiopsis leidyi"/>
    <x v="3"/>
    <s v="Invasiv"/>
    <x v="1"/>
    <x v="1"/>
    <x v="0"/>
    <s v="Present_Ct&gt;41"/>
  </r>
  <r>
    <x v="86"/>
    <x v="0"/>
    <s v="03-09-2020"/>
    <n v="56.918660000000003"/>
    <n v="8.9234550000000006"/>
    <s v="Ejerslev Havn "/>
    <s v="Homarus americanus"/>
    <x v="4"/>
    <s v="Invasiv"/>
    <x v="0"/>
    <x v="0"/>
    <x v="0"/>
    <s v="Absent"/>
  </r>
  <r>
    <x v="86"/>
    <x v="0"/>
    <s v="03-09-2020"/>
    <n v="56.918660000000003"/>
    <n v="8.9234550000000006"/>
    <s v="Ejerslev Havn "/>
    <s v="Homarus americanus"/>
    <x v="4"/>
    <s v="Invasiv"/>
    <x v="0"/>
    <x v="0"/>
    <x v="0"/>
    <s v="Absent"/>
  </r>
  <r>
    <x v="86"/>
    <x v="0"/>
    <s v="03-09-2020"/>
    <n v="56.918660000000003"/>
    <n v="8.9234550000000006"/>
    <s v="Ejerslev Havn "/>
    <s v="Paralithodes camtschaticus"/>
    <x v="32"/>
    <s v="Invasiv"/>
    <x v="0"/>
    <x v="0"/>
    <x v="0"/>
    <s v="Absent"/>
  </r>
  <r>
    <x v="86"/>
    <x v="0"/>
    <s v="03-09-2020"/>
    <n v="56.918660000000003"/>
    <n v="8.9234550000000006"/>
    <s v="Ejerslev Havn "/>
    <s v="Paralithodes camtschaticus"/>
    <x v="32"/>
    <s v="Invasiv"/>
    <x v="0"/>
    <x v="0"/>
    <x v="0"/>
    <s v="Absent"/>
  </r>
  <r>
    <x v="86"/>
    <x v="0"/>
    <s v="03-09-2020"/>
    <n v="56.918660000000003"/>
    <n v="8.9234550000000006"/>
    <s v="Ejerslev Havn "/>
    <s v="Eriocheir sinensis"/>
    <x v="5"/>
    <s v="Invasiv"/>
    <x v="0"/>
    <x v="0"/>
    <x v="0"/>
    <s v="Absent"/>
  </r>
  <r>
    <x v="86"/>
    <x v="0"/>
    <s v="03-09-2020"/>
    <n v="56.918660000000003"/>
    <n v="8.9234550000000006"/>
    <s v="Ejerslev Havn "/>
    <s v="Eriocheir sinensis"/>
    <x v="5"/>
    <s v="Invasiv"/>
    <x v="0"/>
    <x v="0"/>
    <x v="0"/>
    <s v="Absent"/>
  </r>
  <r>
    <x v="86"/>
    <x v="0"/>
    <s v="03-09-2020"/>
    <n v="56.918660000000003"/>
    <n v="8.9234550000000006"/>
    <s v="Ejerslev Havn "/>
    <s v="Rhithropanopeus harrisii"/>
    <x v="6"/>
    <s v="Invasiv"/>
    <x v="0"/>
    <x v="0"/>
    <x v="0"/>
    <s v="Absent"/>
  </r>
  <r>
    <x v="86"/>
    <x v="0"/>
    <s v="03-09-2020"/>
    <n v="56.918660000000003"/>
    <n v="8.9234550000000006"/>
    <s v="Ejerslev Havn "/>
    <s v="Rhithropanopeus harrisii"/>
    <x v="6"/>
    <s v="Invasiv"/>
    <x v="1"/>
    <x v="0"/>
    <x v="0"/>
    <s v="Absent"/>
  </r>
  <r>
    <x v="86"/>
    <x v="0"/>
    <s v="03-09-2020"/>
    <n v="56.918660000000003"/>
    <n v="8.9234550000000006"/>
    <s v="Ejerslev Havn "/>
    <s v="Oncorhyncus gorbuscha"/>
    <x v="7"/>
    <s v="Invasiv"/>
    <x v="0"/>
    <x v="0"/>
    <x v="0"/>
    <s v="Absent"/>
  </r>
  <r>
    <x v="86"/>
    <x v="0"/>
    <s v="03-09-2020"/>
    <n v="56.918660000000003"/>
    <n v="8.9234550000000006"/>
    <s v="Ejerslev Havn "/>
    <s v="Oncorhyncus gorbuscha"/>
    <x v="7"/>
    <s v="Invasiv"/>
    <x v="1"/>
    <x v="0"/>
    <x v="0"/>
    <s v="Absent"/>
  </r>
  <r>
    <x v="86"/>
    <x v="0"/>
    <s v="03-09-2020"/>
    <n v="56.918660000000003"/>
    <n v="8.9234550000000006"/>
    <s v="Ejerslev Havn "/>
    <s v="Acipenser baerii"/>
    <x v="31"/>
    <s v="Invasiv"/>
    <x v="0"/>
    <x v="0"/>
    <x v="0"/>
    <s v="Absent"/>
  </r>
  <r>
    <x v="86"/>
    <x v="0"/>
    <s v="03-09-2020"/>
    <n v="56.918660000000003"/>
    <n v="8.9234550000000006"/>
    <s v="Ejerslev Havn "/>
    <s v="Acipenser baerii"/>
    <x v="31"/>
    <s v="Invasiv"/>
    <x v="0"/>
    <x v="0"/>
    <x v="0"/>
    <s v="Absent"/>
  </r>
  <r>
    <x v="86"/>
    <x v="0"/>
    <s v="03-09-2020"/>
    <n v="56.918660000000003"/>
    <n v="8.9234550000000006"/>
    <s v="Ejerslev Havn "/>
    <s v="Magallana gigas"/>
    <x v="8"/>
    <s v="Invasiv"/>
    <x v="0"/>
    <x v="1"/>
    <x v="1"/>
    <s v="Present_Ct&lt;41"/>
  </r>
  <r>
    <x v="86"/>
    <x v="0"/>
    <s v="03-09-2020"/>
    <n v="56.918660000000003"/>
    <n v="8.9234550000000006"/>
    <s v="Ejerslev Havn "/>
    <s v="Magallana gigas"/>
    <x v="8"/>
    <s v="Invasiv"/>
    <x v="0"/>
    <x v="1"/>
    <x v="1"/>
    <s v="Present_Ct&lt;41"/>
  </r>
  <r>
    <x v="86"/>
    <x v="0"/>
    <s v="03-09-2020"/>
    <n v="56.918660000000003"/>
    <n v="8.9234550000000006"/>
    <s v="Ejerslev Havn "/>
    <s v="Neogobius melanostomus"/>
    <x v="9"/>
    <s v="Invasiv"/>
    <x v="0"/>
    <x v="0"/>
    <x v="0"/>
    <s v="Absent"/>
  </r>
  <r>
    <x v="86"/>
    <x v="0"/>
    <s v="03-09-2020"/>
    <n v="56.918660000000003"/>
    <n v="8.9234550000000006"/>
    <s v="Ejerslev Havn "/>
    <s v="Neogobius melanostomus"/>
    <x v="9"/>
    <s v="Invasiv"/>
    <x v="0"/>
    <x v="0"/>
    <x v="0"/>
    <s v="Absent"/>
  </r>
  <r>
    <x v="87"/>
    <x v="0"/>
    <s v="31-08-2020"/>
    <n v="56.053333000000002"/>
    <n v="12.65"/>
    <s v="Øresund"/>
    <s v="Platichthys flesus"/>
    <x v="0"/>
    <s v="Almindelig"/>
    <x v="0"/>
    <x v="0"/>
    <x v="0"/>
    <s v="Absent"/>
  </r>
  <r>
    <x v="87"/>
    <x v="0"/>
    <s v="31-08-2020"/>
    <n v="56.053333000000002"/>
    <n v="12.65"/>
    <s v="Øresund"/>
    <s v="Platichthys flesus"/>
    <x v="0"/>
    <s v="Almindelig"/>
    <x v="0"/>
    <x v="0"/>
    <x v="0"/>
    <s v="Absent"/>
  </r>
  <r>
    <x v="87"/>
    <x v="0"/>
    <s v="31-08-2020"/>
    <n v="56.053333000000002"/>
    <n v="12.65"/>
    <s v="Øresund"/>
    <s v="Gadus morhua"/>
    <x v="1"/>
    <s v="Almindelig"/>
    <x v="0"/>
    <x v="0"/>
    <x v="0"/>
    <s v="Absent"/>
  </r>
  <r>
    <x v="87"/>
    <x v="0"/>
    <s v="31-08-2020"/>
    <n v="56.053333000000002"/>
    <n v="12.65"/>
    <s v="Øresund"/>
    <s v="Gadus morhua"/>
    <x v="1"/>
    <s v="Almindelig"/>
    <x v="0"/>
    <x v="0"/>
    <x v="0"/>
    <s v="Absent"/>
  </r>
  <r>
    <x v="87"/>
    <x v="0"/>
    <s v="31-08-2020"/>
    <n v="56.053333000000002"/>
    <n v="12.65"/>
    <s v="Øresund"/>
    <s v="Mya arenaria"/>
    <x v="2"/>
    <s v="Almindelig"/>
    <x v="1"/>
    <x v="0"/>
    <x v="0"/>
    <s v="Absent"/>
  </r>
  <r>
    <x v="87"/>
    <x v="0"/>
    <s v="31-08-2020"/>
    <n v="56.053333000000002"/>
    <n v="12.65"/>
    <s v="Øresund"/>
    <s v="Mya arenaria"/>
    <x v="2"/>
    <s v="Almindelig"/>
    <x v="0"/>
    <x v="0"/>
    <x v="0"/>
    <s v="Absent"/>
  </r>
  <r>
    <x v="87"/>
    <x v="0"/>
    <s v="31-08-2020"/>
    <n v="56.053333000000002"/>
    <n v="12.65"/>
    <s v="Øresund"/>
    <s v="Mnemiopsis leidyi"/>
    <x v="3"/>
    <s v="Invasiv"/>
    <x v="0"/>
    <x v="1"/>
    <x v="1"/>
    <s v="Present_Ct&lt;41"/>
  </r>
  <r>
    <x v="87"/>
    <x v="0"/>
    <s v="31-08-2020"/>
    <n v="56.053333000000002"/>
    <n v="12.65"/>
    <s v="Øresund"/>
    <s v="Mnemiopsis leidyi"/>
    <x v="3"/>
    <s v="Invasiv"/>
    <x v="0"/>
    <x v="1"/>
    <x v="1"/>
    <s v="Present_Ct&lt;41"/>
  </r>
  <r>
    <x v="87"/>
    <x v="0"/>
    <s v="31-08-2020"/>
    <n v="56.053333000000002"/>
    <n v="12.65"/>
    <s v="Øresund"/>
    <s v="Homarus americanus"/>
    <x v="4"/>
    <s v="Invasiv"/>
    <x v="1"/>
    <x v="0"/>
    <x v="0"/>
    <s v="Absent"/>
  </r>
  <r>
    <x v="87"/>
    <x v="0"/>
    <s v="31-08-2020"/>
    <n v="56.053333000000002"/>
    <n v="12.65"/>
    <s v="Øresund"/>
    <s v="Homarus americanus"/>
    <x v="4"/>
    <s v="Invasiv"/>
    <x v="0"/>
    <x v="0"/>
    <x v="0"/>
    <s v="Absent"/>
  </r>
  <r>
    <x v="87"/>
    <x v="0"/>
    <s v="31-08-2020"/>
    <n v="56.053333000000002"/>
    <n v="12.65"/>
    <s v="Øresund"/>
    <s v="Paralithodes camtschaticus"/>
    <x v="32"/>
    <s v="Invasiv"/>
    <x v="0"/>
    <x v="0"/>
    <x v="0"/>
    <s v="Absent"/>
  </r>
  <r>
    <x v="87"/>
    <x v="0"/>
    <s v="31-08-2020"/>
    <n v="56.053333000000002"/>
    <n v="12.65"/>
    <s v="Øresund"/>
    <s v="Paralithodes camtschaticus"/>
    <x v="32"/>
    <s v="Invasiv"/>
    <x v="0"/>
    <x v="0"/>
    <x v="0"/>
    <s v="Absent"/>
  </r>
  <r>
    <x v="87"/>
    <x v="0"/>
    <s v="31-08-2020"/>
    <n v="56.053333000000002"/>
    <n v="12.65"/>
    <s v="Øresund"/>
    <s v="Eriocheir sinensis"/>
    <x v="5"/>
    <s v="Invasiv"/>
    <x v="0"/>
    <x v="0"/>
    <x v="0"/>
    <s v="Absent"/>
  </r>
  <r>
    <x v="87"/>
    <x v="0"/>
    <s v="31-08-2020"/>
    <n v="56.053333000000002"/>
    <n v="12.65"/>
    <s v="Øresund"/>
    <s v="Eriocheir sinensis"/>
    <x v="5"/>
    <s v="Invasiv"/>
    <x v="0"/>
    <x v="0"/>
    <x v="0"/>
    <s v="Absent"/>
  </r>
  <r>
    <x v="87"/>
    <x v="0"/>
    <s v="31-08-2020"/>
    <n v="56.053333000000002"/>
    <n v="12.65"/>
    <s v="Øresund"/>
    <s v="Rhithropanopeus harrisii"/>
    <x v="6"/>
    <s v="Invasiv"/>
    <x v="0"/>
    <x v="0"/>
    <x v="0"/>
    <s v="Absent"/>
  </r>
  <r>
    <x v="87"/>
    <x v="0"/>
    <s v="31-08-2020"/>
    <n v="56.053333000000002"/>
    <n v="12.65"/>
    <s v="Øresund"/>
    <s v="Rhithropanopeus harrisii"/>
    <x v="6"/>
    <s v="Invasiv"/>
    <x v="0"/>
    <x v="0"/>
    <x v="0"/>
    <s v="Absent"/>
  </r>
  <r>
    <x v="87"/>
    <x v="0"/>
    <s v="31-08-2020"/>
    <n v="56.053333000000002"/>
    <n v="12.65"/>
    <s v="Øresund"/>
    <s v="Oncorhyncus gorbuscha"/>
    <x v="7"/>
    <s v="Invasiv"/>
    <x v="1"/>
    <x v="0"/>
    <x v="0"/>
    <s v="Absent"/>
  </r>
  <r>
    <x v="87"/>
    <x v="0"/>
    <s v="31-08-2020"/>
    <n v="56.053333000000002"/>
    <n v="12.65"/>
    <s v="Øresund"/>
    <s v="Oncorhyncus gorbuscha"/>
    <x v="7"/>
    <s v="Invasiv"/>
    <x v="0"/>
    <x v="0"/>
    <x v="0"/>
    <s v="Absent"/>
  </r>
  <r>
    <x v="87"/>
    <x v="0"/>
    <s v="31-08-2020"/>
    <n v="56.053333000000002"/>
    <n v="12.65"/>
    <s v="Øresund"/>
    <s v="Acipenser baerii"/>
    <x v="31"/>
    <s v="Invasiv"/>
    <x v="0"/>
    <x v="0"/>
    <x v="0"/>
    <s v="Absent"/>
  </r>
  <r>
    <x v="87"/>
    <x v="0"/>
    <s v="31-08-2020"/>
    <n v="56.053333000000002"/>
    <n v="12.65"/>
    <s v="Øresund"/>
    <s v="Acipenser baerii"/>
    <x v="31"/>
    <s v="Invasiv"/>
    <x v="0"/>
    <x v="0"/>
    <x v="0"/>
    <s v="Absent"/>
  </r>
  <r>
    <x v="87"/>
    <x v="0"/>
    <s v="31-08-2020"/>
    <n v="56.053333000000002"/>
    <n v="12.65"/>
    <s v="Øresund"/>
    <s v="Magallana gigas"/>
    <x v="8"/>
    <s v="Invasiv"/>
    <x v="0"/>
    <x v="0"/>
    <x v="0"/>
    <s v="Absent"/>
  </r>
  <r>
    <x v="87"/>
    <x v="0"/>
    <s v="31-08-2020"/>
    <n v="56.053333000000002"/>
    <n v="12.65"/>
    <s v="Øresund"/>
    <s v="Magallana gigas"/>
    <x v="8"/>
    <s v="Invasiv"/>
    <x v="0"/>
    <x v="0"/>
    <x v="0"/>
    <s v="Absent"/>
  </r>
  <r>
    <x v="87"/>
    <x v="0"/>
    <s v="31-08-2020"/>
    <n v="56.053333000000002"/>
    <n v="12.65"/>
    <s v="Øresund"/>
    <s v="Neogobius melanostomus"/>
    <x v="9"/>
    <s v="Invasiv"/>
    <x v="0"/>
    <x v="0"/>
    <x v="0"/>
    <s v="Absent"/>
  </r>
  <r>
    <x v="87"/>
    <x v="0"/>
    <s v="31-08-2020"/>
    <n v="56.053333000000002"/>
    <n v="12.65"/>
    <s v="Øresund"/>
    <s v="Neogobius melanostomus"/>
    <x v="9"/>
    <s v="Invasiv"/>
    <x v="1"/>
    <x v="0"/>
    <x v="0"/>
    <s v="Absent"/>
  </r>
  <r>
    <x v="88"/>
    <x v="0"/>
    <s v="08-09-2020"/>
    <n v="57.043896400000001"/>
    <n v="8.4829132000000005"/>
    <s v="Klitmøller"/>
    <s v="Platichthys flesus"/>
    <x v="0"/>
    <s v="Almindelig"/>
    <x v="0"/>
    <x v="0"/>
    <x v="0"/>
    <s v="Absent"/>
  </r>
  <r>
    <x v="88"/>
    <x v="0"/>
    <s v="08-09-2020"/>
    <n v="57.043896400000001"/>
    <n v="8.4829132000000005"/>
    <s v="Klitmøller"/>
    <s v="Platichthys flesus"/>
    <x v="0"/>
    <s v="Almindelig"/>
    <x v="1"/>
    <x v="0"/>
    <x v="0"/>
    <s v="Absent"/>
  </r>
  <r>
    <x v="88"/>
    <x v="0"/>
    <s v="08-09-2020"/>
    <n v="57.043896400000001"/>
    <n v="8.4829132000000005"/>
    <s v="Klitmøller"/>
    <s v="Gadus morhua"/>
    <x v="1"/>
    <s v="Almindelig"/>
    <x v="0"/>
    <x v="0"/>
    <x v="0"/>
    <s v="Absent"/>
  </r>
  <r>
    <x v="88"/>
    <x v="0"/>
    <s v="08-09-2020"/>
    <n v="57.043896400000001"/>
    <n v="8.4829132000000005"/>
    <s v="Klitmøller"/>
    <s v="Gadus morhua"/>
    <x v="1"/>
    <s v="Almindelig"/>
    <x v="0"/>
    <x v="0"/>
    <x v="0"/>
    <s v="Absent"/>
  </r>
  <r>
    <x v="88"/>
    <x v="0"/>
    <s v="08-09-2020"/>
    <n v="57.043896400000001"/>
    <n v="8.4829132000000005"/>
    <s v="Klitmøller"/>
    <s v="Mya arenaria"/>
    <x v="2"/>
    <s v="Almindelig"/>
    <x v="0"/>
    <x v="0"/>
    <x v="0"/>
    <s v="Absent"/>
  </r>
  <r>
    <x v="88"/>
    <x v="0"/>
    <s v="08-09-2020"/>
    <n v="57.043896400000001"/>
    <n v="8.4829132000000005"/>
    <s v="Klitmøller"/>
    <s v="Mya arenaria"/>
    <x v="2"/>
    <s v="Almindelig"/>
    <x v="1"/>
    <x v="0"/>
    <x v="0"/>
    <s v="Absent"/>
  </r>
  <r>
    <x v="88"/>
    <x v="0"/>
    <s v="08-09-2020"/>
    <n v="57.043896400000001"/>
    <n v="8.4829132000000005"/>
    <s v="Klitmøller"/>
    <s v="Mnemiopsis leidyi"/>
    <x v="3"/>
    <s v="Invasiv"/>
    <x v="0"/>
    <x v="1"/>
    <x v="1"/>
    <s v="Present_Ct&lt;41"/>
  </r>
  <r>
    <x v="88"/>
    <x v="0"/>
    <s v="08-09-2020"/>
    <n v="57.043896400000001"/>
    <n v="8.4829132000000005"/>
    <s v="Klitmøller"/>
    <s v="Mnemiopsis leidyi"/>
    <x v="3"/>
    <s v="Invasiv"/>
    <x v="1"/>
    <x v="0"/>
    <x v="0"/>
    <s v="Absent"/>
  </r>
  <r>
    <x v="88"/>
    <x v="0"/>
    <s v="08-09-2020"/>
    <n v="57.043896400000001"/>
    <n v="8.4829132000000005"/>
    <s v="Klitmøller"/>
    <s v="Homarus americanus"/>
    <x v="4"/>
    <s v="Invasiv"/>
    <x v="0"/>
    <x v="0"/>
    <x v="0"/>
    <s v="Absent"/>
  </r>
  <r>
    <x v="88"/>
    <x v="0"/>
    <s v="08-09-2020"/>
    <n v="57.043896400000001"/>
    <n v="8.4829132000000005"/>
    <s v="Klitmøller"/>
    <s v="Homarus americanus"/>
    <x v="4"/>
    <s v="Invasiv"/>
    <x v="1"/>
    <x v="0"/>
    <x v="0"/>
    <s v="Absent"/>
  </r>
  <r>
    <x v="88"/>
    <x v="0"/>
    <s v="08-09-2020"/>
    <n v="57.043896400000001"/>
    <n v="8.4829132000000005"/>
    <s v="Klitmøller"/>
    <s v="Paralithodes camtschaticus"/>
    <x v="32"/>
    <s v="Invasiv"/>
    <x v="0"/>
    <x v="0"/>
    <x v="0"/>
    <s v="Absent"/>
  </r>
  <r>
    <x v="88"/>
    <x v="0"/>
    <s v="08-09-2020"/>
    <n v="57.043896400000001"/>
    <n v="8.4829132000000005"/>
    <s v="Klitmøller"/>
    <s v="Paralithodes camtschaticus"/>
    <x v="32"/>
    <s v="Invasiv"/>
    <x v="0"/>
    <x v="0"/>
    <x v="0"/>
    <s v="Absent"/>
  </r>
  <r>
    <x v="88"/>
    <x v="0"/>
    <s v="08-09-2020"/>
    <n v="57.043896400000001"/>
    <n v="8.4829132000000005"/>
    <s v="Klitmøller"/>
    <s v="Eriocheir sinensis"/>
    <x v="5"/>
    <s v="Invasiv"/>
    <x v="0"/>
    <x v="0"/>
    <x v="0"/>
    <s v="Absent"/>
  </r>
  <r>
    <x v="88"/>
    <x v="0"/>
    <s v="08-09-2020"/>
    <n v="57.043896400000001"/>
    <n v="8.4829132000000005"/>
    <s v="Klitmøller"/>
    <s v="Eriocheir sinensis"/>
    <x v="5"/>
    <s v="Invasiv"/>
    <x v="0"/>
    <x v="0"/>
    <x v="0"/>
    <s v="Absent"/>
  </r>
  <r>
    <x v="88"/>
    <x v="0"/>
    <s v="08-09-2020"/>
    <n v="57.043896400000001"/>
    <n v="8.4829132000000005"/>
    <s v="Klitmøller"/>
    <s v="Rhithropanopeus harrisii"/>
    <x v="6"/>
    <s v="Invasiv"/>
    <x v="0"/>
    <x v="0"/>
    <x v="0"/>
    <s v="Absent"/>
  </r>
  <r>
    <x v="88"/>
    <x v="0"/>
    <s v="08-09-2020"/>
    <n v="57.043896400000001"/>
    <n v="8.4829132000000005"/>
    <s v="Klitmøller"/>
    <s v="Rhithropanopeus harrisii"/>
    <x v="6"/>
    <s v="Invasiv"/>
    <x v="0"/>
    <x v="0"/>
    <x v="0"/>
    <s v="Absent"/>
  </r>
  <r>
    <x v="88"/>
    <x v="0"/>
    <s v="08-09-2020"/>
    <n v="57.043896400000001"/>
    <n v="8.4829132000000005"/>
    <s v="Klitmøller"/>
    <s v="Oncorhyncus gorbuscha"/>
    <x v="7"/>
    <s v="Invasiv"/>
    <x v="1"/>
    <x v="0"/>
    <x v="0"/>
    <s v="Absent"/>
  </r>
  <r>
    <x v="88"/>
    <x v="0"/>
    <s v="08-09-2020"/>
    <n v="57.043896400000001"/>
    <n v="8.4829132000000005"/>
    <s v="Klitmøller"/>
    <s v="Oncorhyncus gorbuscha"/>
    <x v="7"/>
    <s v="Invasiv"/>
    <x v="0"/>
    <x v="0"/>
    <x v="0"/>
    <s v="Absent"/>
  </r>
  <r>
    <x v="88"/>
    <x v="0"/>
    <s v="08-09-2020"/>
    <n v="57.043896400000001"/>
    <n v="8.4829132000000005"/>
    <s v="Klitmøller"/>
    <s v="Acipenser baerii"/>
    <x v="31"/>
    <s v="Invasiv"/>
    <x v="0"/>
    <x v="0"/>
    <x v="0"/>
    <s v="Absent"/>
  </r>
  <r>
    <x v="88"/>
    <x v="0"/>
    <s v="08-09-2020"/>
    <n v="57.043896400000001"/>
    <n v="8.4829132000000005"/>
    <s v="Klitmøller"/>
    <s v="Acipenser baerii"/>
    <x v="31"/>
    <s v="Invasiv"/>
    <x v="0"/>
    <x v="0"/>
    <x v="0"/>
    <s v="Absent"/>
  </r>
  <r>
    <x v="88"/>
    <x v="0"/>
    <s v="08-09-2020"/>
    <n v="57.043896400000001"/>
    <n v="8.4829132000000005"/>
    <s v="Klitmøller"/>
    <s v="Magallana gigas"/>
    <x v="8"/>
    <s v="Invasiv"/>
    <x v="0"/>
    <x v="0"/>
    <x v="0"/>
    <s v="Absent"/>
  </r>
  <r>
    <x v="88"/>
    <x v="0"/>
    <s v="08-09-2020"/>
    <n v="57.043896400000001"/>
    <n v="8.4829132000000005"/>
    <s v="Klitmøller"/>
    <s v="Magallana gigas"/>
    <x v="8"/>
    <s v="Invasiv"/>
    <x v="0"/>
    <x v="0"/>
    <x v="0"/>
    <s v="Absent"/>
  </r>
  <r>
    <x v="88"/>
    <x v="0"/>
    <s v="08-09-2020"/>
    <n v="57.043896400000001"/>
    <n v="8.4829132000000005"/>
    <s v="Klitmøller"/>
    <s v="Neogobius melanostomus"/>
    <x v="9"/>
    <s v="Invasiv"/>
    <x v="1"/>
    <x v="0"/>
    <x v="0"/>
    <s v="Absent"/>
  </r>
  <r>
    <x v="88"/>
    <x v="0"/>
    <s v="08-09-2020"/>
    <n v="57.043896400000001"/>
    <n v="8.4829132000000005"/>
    <s v="Klitmøller"/>
    <s v="Neogobius melanostomus"/>
    <x v="9"/>
    <s v="Invasiv"/>
    <x v="0"/>
    <x v="0"/>
    <x v="0"/>
    <s v="Absent"/>
  </r>
  <r>
    <x v="89"/>
    <x v="0"/>
    <s v="22-09-2020"/>
    <n v="57.594535"/>
    <n v="9.9627079999999992"/>
    <s v="Hirtshals Havn"/>
    <s v="Platichthys flesus"/>
    <x v="0"/>
    <s v="Almindelig"/>
    <x v="1"/>
    <x v="0"/>
    <x v="0"/>
    <s v="Absent"/>
  </r>
  <r>
    <x v="89"/>
    <x v="0"/>
    <s v="22-09-2020"/>
    <n v="57.594535"/>
    <n v="9.9627079999999992"/>
    <s v="Hirtshals Havn"/>
    <s v="Platichthys flesus"/>
    <x v="0"/>
    <s v="Almindelig"/>
    <x v="0"/>
    <x v="0"/>
    <x v="0"/>
    <s v="Absent"/>
  </r>
  <r>
    <x v="89"/>
    <x v="0"/>
    <s v="22-09-2020"/>
    <n v="57.594535"/>
    <n v="9.9627079999999992"/>
    <s v="Hirtshals Havn"/>
    <s v="Gadus morhua"/>
    <x v="1"/>
    <s v="Almindelig"/>
    <x v="0"/>
    <x v="1"/>
    <x v="1"/>
    <s v="Present_Ct&lt;41"/>
  </r>
  <r>
    <x v="89"/>
    <x v="0"/>
    <s v="22-09-2020"/>
    <n v="57.594535"/>
    <n v="9.9627079999999992"/>
    <s v="Hirtshals Havn"/>
    <s v="Gadus morhua"/>
    <x v="1"/>
    <s v="Almindelig"/>
    <x v="0"/>
    <x v="1"/>
    <x v="1"/>
    <s v="Present_Ct&lt;41"/>
  </r>
  <r>
    <x v="89"/>
    <x v="0"/>
    <s v="22-09-2020"/>
    <n v="57.594535"/>
    <n v="9.9627079999999992"/>
    <s v="Hirtshals Havn"/>
    <s v="Mya arenaria"/>
    <x v="2"/>
    <s v="Almindelig"/>
    <x v="0"/>
    <x v="0"/>
    <x v="0"/>
    <s v="Absent"/>
  </r>
  <r>
    <x v="89"/>
    <x v="0"/>
    <s v="22-09-2020"/>
    <n v="57.594535"/>
    <n v="9.9627079999999992"/>
    <s v="Hirtshals Havn"/>
    <s v="Mya arenaria"/>
    <x v="2"/>
    <s v="Almindelig"/>
    <x v="0"/>
    <x v="0"/>
    <x v="0"/>
    <s v="Absent"/>
  </r>
  <r>
    <x v="89"/>
    <x v="0"/>
    <s v="22-09-2020"/>
    <n v="57.594535"/>
    <n v="9.9627079999999992"/>
    <s v="Hirtshals Havn"/>
    <s v="Mnemiopsis leidyi"/>
    <x v="3"/>
    <s v="Invasiv"/>
    <x v="1"/>
    <x v="1"/>
    <x v="1"/>
    <s v="Present_Ct&lt;41"/>
  </r>
  <r>
    <x v="89"/>
    <x v="0"/>
    <s v="22-09-2020"/>
    <n v="57.594535"/>
    <n v="9.9627079999999992"/>
    <s v="Hirtshals Havn"/>
    <s v="Mnemiopsis leidyi"/>
    <x v="3"/>
    <s v="Invasiv"/>
    <x v="0"/>
    <x v="1"/>
    <x v="1"/>
    <s v="Present_Ct&lt;41"/>
  </r>
  <r>
    <x v="89"/>
    <x v="0"/>
    <s v="22-09-2020"/>
    <n v="57.594535"/>
    <n v="9.9627079999999992"/>
    <s v="Hirtshals Havn"/>
    <s v="Homarus americanus"/>
    <x v="4"/>
    <s v="Invasiv"/>
    <x v="0"/>
    <x v="0"/>
    <x v="0"/>
    <s v="Absent"/>
  </r>
  <r>
    <x v="89"/>
    <x v="0"/>
    <s v="22-09-2020"/>
    <n v="57.594535"/>
    <n v="9.9627079999999992"/>
    <s v="Hirtshals Havn"/>
    <s v="Homarus americanus"/>
    <x v="4"/>
    <s v="Invasiv"/>
    <x v="0"/>
    <x v="0"/>
    <x v="0"/>
    <s v="Absent"/>
  </r>
  <r>
    <x v="89"/>
    <x v="0"/>
    <s v="22-09-2020"/>
    <n v="57.594535"/>
    <n v="9.9627079999999992"/>
    <s v="Hirtshals Havn"/>
    <s v="Paralithodes camtschaticus"/>
    <x v="32"/>
    <s v="Invasiv"/>
    <x v="0"/>
    <x v="0"/>
    <x v="0"/>
    <s v="Absent"/>
  </r>
  <r>
    <x v="89"/>
    <x v="0"/>
    <s v="22-09-2020"/>
    <n v="57.594535"/>
    <n v="9.9627079999999992"/>
    <s v="Hirtshals Havn"/>
    <s v="Paralithodes camtschaticus"/>
    <x v="32"/>
    <s v="Invasiv"/>
    <x v="0"/>
    <x v="0"/>
    <x v="0"/>
    <s v="Absent"/>
  </r>
  <r>
    <x v="89"/>
    <x v="0"/>
    <s v="22-09-2020"/>
    <n v="57.594535"/>
    <n v="9.9627079999999992"/>
    <s v="Hirtshals Havn"/>
    <s v="Eriocheir sinensis"/>
    <x v="5"/>
    <s v="Invasiv"/>
    <x v="0"/>
    <x v="0"/>
    <x v="0"/>
    <s v="Absent"/>
  </r>
  <r>
    <x v="89"/>
    <x v="0"/>
    <s v="22-09-2020"/>
    <n v="57.594535"/>
    <n v="9.9627079999999992"/>
    <s v="Hirtshals Havn"/>
    <s v="Eriocheir sinensis"/>
    <x v="5"/>
    <s v="Invasiv"/>
    <x v="0"/>
    <x v="0"/>
    <x v="0"/>
    <s v="Absent"/>
  </r>
  <r>
    <x v="89"/>
    <x v="0"/>
    <s v="22-09-2020"/>
    <n v="57.594535"/>
    <n v="9.9627079999999992"/>
    <s v="Hirtshals Havn"/>
    <s v="Rhithropanopeus harrisii"/>
    <x v="6"/>
    <s v="Invasiv"/>
    <x v="0"/>
    <x v="0"/>
    <x v="0"/>
    <s v="Absent"/>
  </r>
  <r>
    <x v="89"/>
    <x v="0"/>
    <s v="22-09-2020"/>
    <n v="57.594535"/>
    <n v="9.9627079999999992"/>
    <s v="Hirtshals Havn"/>
    <s v="Rhithropanopeus harrisii"/>
    <x v="6"/>
    <s v="Invasiv"/>
    <x v="0"/>
    <x v="0"/>
    <x v="0"/>
    <s v="Absent"/>
  </r>
  <r>
    <x v="89"/>
    <x v="0"/>
    <s v="22-09-2020"/>
    <n v="57.594535"/>
    <n v="9.9627079999999992"/>
    <s v="Hirtshals Havn"/>
    <s v="Oncorhyncus gorbuscha"/>
    <x v="7"/>
    <s v="Invasiv"/>
    <x v="0"/>
    <x v="0"/>
    <x v="0"/>
    <s v="Absent"/>
  </r>
  <r>
    <x v="89"/>
    <x v="0"/>
    <s v="22-09-2020"/>
    <n v="57.594535"/>
    <n v="9.9627079999999992"/>
    <s v="Hirtshals Havn"/>
    <s v="Oncorhyncus gorbuscha"/>
    <x v="7"/>
    <s v="Invasiv"/>
    <x v="0"/>
    <x v="0"/>
    <x v="0"/>
    <s v="Absent"/>
  </r>
  <r>
    <x v="89"/>
    <x v="0"/>
    <s v="22-09-2020"/>
    <n v="57.594535"/>
    <n v="9.9627079999999992"/>
    <s v="Hirtshals Havn"/>
    <s v="Acipenser baerii"/>
    <x v="31"/>
    <s v="Invasiv"/>
    <x v="1"/>
    <x v="0"/>
    <x v="0"/>
    <s v="Absent"/>
  </r>
  <r>
    <x v="89"/>
    <x v="0"/>
    <s v="22-09-2020"/>
    <n v="57.594535"/>
    <n v="9.9627079999999992"/>
    <s v="Hirtshals Havn"/>
    <s v="Acipenser baerii"/>
    <x v="31"/>
    <s v="Invasiv"/>
    <x v="0"/>
    <x v="0"/>
    <x v="0"/>
    <s v="Absent"/>
  </r>
  <r>
    <x v="89"/>
    <x v="0"/>
    <s v="22-09-2020"/>
    <n v="57.594535"/>
    <n v="9.9627079999999992"/>
    <s v="Hirtshals Havn"/>
    <s v="Magallana gigas"/>
    <x v="8"/>
    <s v="Invasiv"/>
    <x v="0"/>
    <x v="0"/>
    <x v="0"/>
    <s v="Absent"/>
  </r>
  <r>
    <x v="89"/>
    <x v="0"/>
    <s v="22-09-2020"/>
    <n v="57.594535"/>
    <n v="9.9627079999999992"/>
    <s v="Hirtshals Havn"/>
    <s v="Magallana gigas"/>
    <x v="8"/>
    <s v="Invasiv"/>
    <x v="0"/>
    <x v="0"/>
    <x v="0"/>
    <s v="Absent"/>
  </r>
  <r>
    <x v="89"/>
    <x v="0"/>
    <s v="22-09-2020"/>
    <n v="57.594535"/>
    <n v="9.9627079999999992"/>
    <s v="Hirtshals Havn"/>
    <s v="Neogobius melanostomus"/>
    <x v="9"/>
    <s v="Invasiv"/>
    <x v="0"/>
    <x v="0"/>
    <x v="0"/>
    <s v="Absent"/>
  </r>
  <r>
    <x v="89"/>
    <x v="0"/>
    <s v="22-09-2020"/>
    <n v="57.594535"/>
    <n v="9.9627079999999992"/>
    <s v="Hirtshals Havn"/>
    <s v="Neogobius melanostomus"/>
    <x v="9"/>
    <s v="Invasiv"/>
    <x v="0"/>
    <x v="0"/>
    <x v="0"/>
    <s v="Absent"/>
  </r>
  <r>
    <x v="90"/>
    <x v="0"/>
    <s v="01-01-1970"/>
    <n v="55.654792700000002"/>
    <n v="12.086180300000001"/>
    <s v="Roskilde Fjord "/>
    <s v="Platichthys flesus"/>
    <x v="0"/>
    <s v="Almindelig"/>
    <x v="0"/>
    <x v="1"/>
    <x v="1"/>
    <s v="Present_Ct&lt;41"/>
  </r>
  <r>
    <x v="90"/>
    <x v="0"/>
    <s v="01-01-1970"/>
    <n v="55.654792700000002"/>
    <n v="12.086180300000001"/>
    <s v="Roskilde Fjord "/>
    <s v="Platichthys flesus"/>
    <x v="0"/>
    <s v="Almindelig"/>
    <x v="0"/>
    <x v="0"/>
    <x v="0"/>
    <s v="Absent"/>
  </r>
  <r>
    <x v="90"/>
    <x v="0"/>
    <s v="01-01-1970"/>
    <n v="55.654792700000002"/>
    <n v="12.086180300000001"/>
    <s v="Roskilde Fjord "/>
    <s v="Gadus morhua"/>
    <x v="1"/>
    <s v="Almindelig"/>
    <x v="0"/>
    <x v="0"/>
    <x v="0"/>
    <s v="Absent"/>
  </r>
  <r>
    <x v="90"/>
    <x v="0"/>
    <s v="01-01-1970"/>
    <n v="55.654792700000002"/>
    <n v="12.086180300000001"/>
    <s v="Roskilde Fjord "/>
    <s v="Gadus morhua"/>
    <x v="1"/>
    <s v="Almindelig"/>
    <x v="0"/>
    <x v="0"/>
    <x v="0"/>
    <s v="Absent"/>
  </r>
  <r>
    <x v="90"/>
    <x v="0"/>
    <s v="01-01-1970"/>
    <n v="55.654792700000002"/>
    <n v="12.086180300000001"/>
    <s v="Roskilde Fjord "/>
    <s v="Mya arenaria"/>
    <x v="2"/>
    <s v="Almindelig"/>
    <x v="0"/>
    <x v="1"/>
    <x v="1"/>
    <s v="Present_Ct&lt;41"/>
  </r>
  <r>
    <x v="90"/>
    <x v="0"/>
    <s v="01-01-1970"/>
    <n v="55.654792700000002"/>
    <n v="12.086180300000001"/>
    <s v="Roskilde Fjord "/>
    <s v="Mya arenaria"/>
    <x v="2"/>
    <s v="Almindelig"/>
    <x v="0"/>
    <x v="1"/>
    <x v="1"/>
    <s v="Present_Ct&lt;41"/>
  </r>
  <r>
    <x v="90"/>
    <x v="0"/>
    <s v="01-01-1970"/>
    <n v="55.654792700000002"/>
    <n v="12.086180300000001"/>
    <s v="Roskilde Fjord "/>
    <s v="Mnemiopsis leidyi"/>
    <x v="3"/>
    <s v="Invasiv"/>
    <x v="0"/>
    <x v="1"/>
    <x v="0"/>
    <s v="Present_Ct&gt;41"/>
  </r>
  <r>
    <x v="90"/>
    <x v="0"/>
    <s v="01-01-1970"/>
    <n v="55.654792700000002"/>
    <n v="12.086180300000001"/>
    <s v="Roskilde Fjord "/>
    <s v="Mnemiopsis leidyi"/>
    <x v="3"/>
    <s v="Invasiv"/>
    <x v="1"/>
    <x v="1"/>
    <x v="0"/>
    <s v="Present_Ct&gt;41"/>
  </r>
  <r>
    <x v="90"/>
    <x v="0"/>
    <s v="01-01-1970"/>
    <n v="55.654792700000002"/>
    <n v="12.086180300000001"/>
    <s v="Roskilde Fjord "/>
    <s v="Homarus americanus"/>
    <x v="4"/>
    <s v="Invasiv"/>
    <x v="1"/>
    <x v="0"/>
    <x v="0"/>
    <s v="Absent"/>
  </r>
  <r>
    <x v="90"/>
    <x v="0"/>
    <s v="01-01-1970"/>
    <n v="55.654792700000002"/>
    <n v="12.086180300000001"/>
    <s v="Roskilde Fjord "/>
    <s v="Homarus americanus"/>
    <x v="4"/>
    <s v="Invasiv"/>
    <x v="0"/>
    <x v="1"/>
    <x v="1"/>
    <s v="Present_Ct&lt;41"/>
  </r>
  <r>
    <x v="90"/>
    <x v="0"/>
    <s v="01-01-1970"/>
    <n v="55.654792700000002"/>
    <n v="12.086180300000001"/>
    <s v="Roskilde Fjord "/>
    <s v="Paralithodes camtschaticus"/>
    <x v="32"/>
    <s v="Invasiv"/>
    <x v="0"/>
    <x v="1"/>
    <x v="1"/>
    <s v="Present_Ct&lt;41"/>
  </r>
  <r>
    <x v="90"/>
    <x v="0"/>
    <s v="01-01-1970"/>
    <n v="55.654792700000002"/>
    <n v="12.086180300000001"/>
    <s v="Roskilde Fjord "/>
    <s v="Paralithodes camtschaticus"/>
    <x v="32"/>
    <s v="Invasiv"/>
    <x v="0"/>
    <x v="1"/>
    <x v="1"/>
    <s v="Present_Ct&lt;41"/>
  </r>
  <r>
    <x v="90"/>
    <x v="0"/>
    <s v="01-01-1970"/>
    <n v="55.654792700000002"/>
    <n v="12.086180300000001"/>
    <s v="Roskilde Fjord "/>
    <s v="Eriocheir sinensis"/>
    <x v="5"/>
    <s v="Invasiv"/>
    <x v="0"/>
    <x v="0"/>
    <x v="0"/>
    <s v="Absent"/>
  </r>
  <r>
    <x v="90"/>
    <x v="0"/>
    <s v="01-01-1970"/>
    <n v="55.654792700000002"/>
    <n v="12.086180300000001"/>
    <s v="Roskilde Fjord "/>
    <s v="Eriocheir sinensis"/>
    <x v="5"/>
    <s v="Invasiv"/>
    <x v="0"/>
    <x v="0"/>
    <x v="0"/>
    <s v="Absent"/>
  </r>
  <r>
    <x v="90"/>
    <x v="0"/>
    <s v="01-01-1970"/>
    <n v="55.654792700000002"/>
    <n v="12.086180300000001"/>
    <s v="Roskilde Fjord "/>
    <s v="Rhithropanopeus harrisii"/>
    <x v="6"/>
    <s v="Invasiv"/>
    <x v="0"/>
    <x v="0"/>
    <x v="0"/>
    <s v="Absent"/>
  </r>
  <r>
    <x v="90"/>
    <x v="0"/>
    <s v="01-01-1970"/>
    <n v="55.654792700000002"/>
    <n v="12.086180300000001"/>
    <s v="Roskilde Fjord "/>
    <s v="Rhithropanopeus harrisii"/>
    <x v="6"/>
    <s v="Invasiv"/>
    <x v="0"/>
    <x v="0"/>
    <x v="0"/>
    <s v="Absent"/>
  </r>
  <r>
    <x v="90"/>
    <x v="0"/>
    <s v="01-01-1970"/>
    <n v="55.654792700000002"/>
    <n v="12.086180300000001"/>
    <s v="Roskilde Fjord "/>
    <s v="Oncorhyncus gorbuscha"/>
    <x v="7"/>
    <s v="Invasiv"/>
    <x v="1"/>
    <x v="1"/>
    <x v="1"/>
    <s v="Present_Ct&lt;41"/>
  </r>
  <r>
    <x v="90"/>
    <x v="0"/>
    <s v="01-01-1970"/>
    <n v="55.654792700000002"/>
    <n v="12.086180300000001"/>
    <s v="Roskilde Fjord "/>
    <s v="Oncorhyncus gorbuscha"/>
    <x v="7"/>
    <s v="Invasiv"/>
    <x v="0"/>
    <x v="0"/>
    <x v="0"/>
    <s v="Absent"/>
  </r>
  <r>
    <x v="90"/>
    <x v="0"/>
    <s v="01-01-1970"/>
    <n v="55.654792700000002"/>
    <n v="12.086180300000001"/>
    <s v="Roskilde Fjord "/>
    <s v="Acipenser baerii"/>
    <x v="31"/>
    <s v="Invasiv"/>
    <x v="0"/>
    <x v="0"/>
    <x v="0"/>
    <s v="Absent"/>
  </r>
  <r>
    <x v="90"/>
    <x v="0"/>
    <s v="01-01-1970"/>
    <n v="55.654792700000002"/>
    <n v="12.086180300000001"/>
    <s v="Roskilde Fjord "/>
    <s v="Acipenser baerii"/>
    <x v="31"/>
    <s v="Invasiv"/>
    <x v="0"/>
    <x v="0"/>
    <x v="0"/>
    <s v="Absent"/>
  </r>
  <r>
    <x v="90"/>
    <x v="0"/>
    <s v="01-01-1970"/>
    <n v="55.654792700000002"/>
    <n v="12.086180300000001"/>
    <s v="Roskilde Fjord "/>
    <s v="Magallana gigas"/>
    <x v="8"/>
    <s v="Invasiv"/>
    <x v="1"/>
    <x v="0"/>
    <x v="0"/>
    <s v="Absent"/>
  </r>
  <r>
    <x v="90"/>
    <x v="0"/>
    <s v="01-01-1970"/>
    <n v="55.654792700000002"/>
    <n v="12.086180300000001"/>
    <s v="Roskilde Fjord "/>
    <s v="Magallana gigas"/>
    <x v="8"/>
    <s v="Invasiv"/>
    <x v="1"/>
    <x v="0"/>
    <x v="0"/>
    <s v="Absent"/>
  </r>
  <r>
    <x v="90"/>
    <x v="0"/>
    <s v="01-01-1970"/>
    <n v="55.654792700000002"/>
    <n v="12.086180300000001"/>
    <s v="Roskilde Fjord "/>
    <s v="Neogobius melanostomus"/>
    <x v="9"/>
    <s v="Invasiv"/>
    <x v="0"/>
    <x v="0"/>
    <x v="0"/>
    <s v="Absent"/>
  </r>
  <r>
    <x v="90"/>
    <x v="0"/>
    <s v="01-01-1970"/>
    <n v="55.654792700000002"/>
    <n v="12.086180300000001"/>
    <s v="Roskilde Fjord "/>
    <s v="Neogobius melanostomus"/>
    <x v="9"/>
    <s v="Invasiv"/>
    <x v="0"/>
    <x v="0"/>
    <x v="0"/>
    <s v="Absent"/>
  </r>
  <r>
    <x v="91"/>
    <x v="0"/>
    <s v="05-10-2020"/>
    <n v="55.674208999999998"/>
    <n v="9.6898160000000004"/>
    <s v="Brejning Havn"/>
    <s v="Platichthys flesus"/>
    <x v="0"/>
    <s v="Almindelig"/>
    <x v="1"/>
    <x v="0"/>
    <x v="0"/>
    <s v="Absent"/>
  </r>
  <r>
    <x v="91"/>
    <x v="0"/>
    <s v="05-10-2020"/>
    <n v="55.674208999999998"/>
    <n v="9.6898160000000004"/>
    <s v="Brejning Havn"/>
    <s v="Platichthys flesus"/>
    <x v="0"/>
    <s v="Almindelig"/>
    <x v="0"/>
    <x v="0"/>
    <x v="0"/>
    <s v="Absent"/>
  </r>
  <r>
    <x v="91"/>
    <x v="0"/>
    <s v="05-10-2020"/>
    <n v="55.674208999999998"/>
    <n v="9.6898160000000004"/>
    <s v="Brejning Havn"/>
    <s v="Gadus morhua"/>
    <x v="1"/>
    <s v="Almindelig"/>
    <x v="0"/>
    <x v="0"/>
    <x v="0"/>
    <s v="Absent"/>
  </r>
  <r>
    <x v="91"/>
    <x v="0"/>
    <s v="05-10-2020"/>
    <n v="55.674208999999998"/>
    <n v="9.6898160000000004"/>
    <s v="Brejning Havn"/>
    <s v="Gadus morhua"/>
    <x v="1"/>
    <s v="Almindelig"/>
    <x v="0"/>
    <x v="1"/>
    <x v="1"/>
    <s v="Present_Ct&lt;41"/>
  </r>
  <r>
    <x v="91"/>
    <x v="0"/>
    <s v="05-10-2020"/>
    <n v="55.674208999999998"/>
    <n v="9.6898160000000004"/>
    <s v="Brejning Havn"/>
    <s v="Mya arenaria"/>
    <x v="2"/>
    <s v="Almindelig"/>
    <x v="0"/>
    <x v="1"/>
    <x v="1"/>
    <s v="Present_Ct&lt;41"/>
  </r>
  <r>
    <x v="91"/>
    <x v="0"/>
    <s v="05-10-2020"/>
    <n v="55.674208999999998"/>
    <n v="9.6898160000000004"/>
    <s v="Brejning Havn"/>
    <s v="Mya arenaria"/>
    <x v="2"/>
    <s v="Almindelig"/>
    <x v="0"/>
    <x v="1"/>
    <x v="1"/>
    <s v="Present_Ct&lt;41"/>
  </r>
  <r>
    <x v="91"/>
    <x v="0"/>
    <s v="05-10-2020"/>
    <n v="55.674208999999998"/>
    <n v="9.6898160000000004"/>
    <s v="Brejning Havn"/>
    <s v="Mnemiopsis leidyi"/>
    <x v="3"/>
    <s v="Invasiv"/>
    <x v="0"/>
    <x v="1"/>
    <x v="1"/>
    <s v="Present_Ct&lt;41"/>
  </r>
  <r>
    <x v="91"/>
    <x v="0"/>
    <s v="05-10-2020"/>
    <n v="55.674208999999998"/>
    <n v="9.6898160000000004"/>
    <s v="Brejning Havn"/>
    <s v="Mnemiopsis leidyi"/>
    <x v="3"/>
    <s v="Invasiv"/>
    <x v="0"/>
    <x v="1"/>
    <x v="1"/>
    <s v="Present_Ct&lt;41"/>
  </r>
  <r>
    <x v="91"/>
    <x v="0"/>
    <s v="05-10-2020"/>
    <n v="55.674208999999998"/>
    <n v="9.6898160000000004"/>
    <s v="Brejning Havn"/>
    <s v="Homarus americanus"/>
    <x v="4"/>
    <s v="Invasiv"/>
    <x v="0"/>
    <x v="0"/>
    <x v="0"/>
    <s v="Absent"/>
  </r>
  <r>
    <x v="91"/>
    <x v="0"/>
    <s v="05-10-2020"/>
    <n v="55.674208999999998"/>
    <n v="9.6898160000000004"/>
    <s v="Brejning Havn"/>
    <s v="Homarus americanus"/>
    <x v="4"/>
    <s v="Invasiv"/>
    <x v="1"/>
    <x v="0"/>
    <x v="0"/>
    <s v="Absent"/>
  </r>
  <r>
    <x v="91"/>
    <x v="0"/>
    <s v="05-10-2020"/>
    <n v="55.674208999999998"/>
    <n v="9.6898160000000004"/>
    <s v="Brejning Havn"/>
    <s v="Paralithodes camtschaticus"/>
    <x v="32"/>
    <s v="Invasiv"/>
    <x v="0"/>
    <x v="0"/>
    <x v="0"/>
    <s v="Absent"/>
  </r>
  <r>
    <x v="91"/>
    <x v="0"/>
    <s v="05-10-2020"/>
    <n v="55.674208999999998"/>
    <n v="9.6898160000000004"/>
    <s v="Brejning Havn"/>
    <s v="Paralithodes camtschaticus"/>
    <x v="32"/>
    <s v="Invasiv"/>
    <x v="1"/>
    <x v="0"/>
    <x v="0"/>
    <s v="Absent"/>
  </r>
  <r>
    <x v="91"/>
    <x v="0"/>
    <s v="05-10-2020"/>
    <n v="55.674208999999998"/>
    <n v="9.6898160000000004"/>
    <s v="Brejning Havn"/>
    <s v="Eriocheir sinensis"/>
    <x v="5"/>
    <s v="Invasiv"/>
    <x v="0"/>
    <x v="0"/>
    <x v="0"/>
    <s v="Absent"/>
  </r>
  <r>
    <x v="91"/>
    <x v="0"/>
    <s v="05-10-2020"/>
    <n v="55.674208999999998"/>
    <n v="9.6898160000000004"/>
    <s v="Brejning Havn"/>
    <s v="Eriocheir sinensis"/>
    <x v="5"/>
    <s v="Invasiv"/>
    <x v="0"/>
    <x v="0"/>
    <x v="0"/>
    <s v="Absent"/>
  </r>
  <r>
    <x v="91"/>
    <x v="0"/>
    <s v="05-10-2020"/>
    <n v="55.674208999999998"/>
    <n v="9.6898160000000004"/>
    <s v="Brejning Havn"/>
    <s v="Rhithropanopeus harrisii"/>
    <x v="6"/>
    <s v="Invasiv"/>
    <x v="0"/>
    <x v="0"/>
    <x v="0"/>
    <s v="Absent"/>
  </r>
  <r>
    <x v="91"/>
    <x v="0"/>
    <s v="05-10-2020"/>
    <n v="55.674208999999998"/>
    <n v="9.6898160000000004"/>
    <s v="Brejning Havn"/>
    <s v="Rhithropanopeus harrisii"/>
    <x v="6"/>
    <s v="Invasiv"/>
    <x v="0"/>
    <x v="0"/>
    <x v="0"/>
    <s v="Absent"/>
  </r>
  <r>
    <x v="91"/>
    <x v="0"/>
    <s v="05-10-2020"/>
    <n v="55.674208999999998"/>
    <n v="9.6898160000000004"/>
    <s v="Brejning Havn"/>
    <s v="Oncorhyncus gorbuscha"/>
    <x v="7"/>
    <s v="Invasiv"/>
    <x v="0"/>
    <x v="0"/>
    <x v="0"/>
    <s v="Absent"/>
  </r>
  <r>
    <x v="91"/>
    <x v="0"/>
    <s v="05-10-2020"/>
    <n v="55.674208999999998"/>
    <n v="9.6898160000000004"/>
    <s v="Brejning Havn"/>
    <s v="Oncorhyncus gorbuscha"/>
    <x v="7"/>
    <s v="Invasiv"/>
    <x v="0"/>
    <x v="0"/>
    <x v="0"/>
    <s v="Absent"/>
  </r>
  <r>
    <x v="91"/>
    <x v="0"/>
    <s v="05-10-2020"/>
    <n v="55.674208999999998"/>
    <n v="9.6898160000000004"/>
    <s v="Brejning Havn"/>
    <s v="Thunnus Thynnus"/>
    <x v="35"/>
    <s v="Sjælden"/>
    <x v="1"/>
    <x v="0"/>
    <x v="0"/>
    <s v="Absent"/>
  </r>
  <r>
    <x v="91"/>
    <x v="0"/>
    <s v="05-10-2020"/>
    <n v="55.674208999999998"/>
    <n v="9.6898160000000004"/>
    <s v="Brejning Havn"/>
    <s v="Thunnus Thynnus"/>
    <x v="35"/>
    <s v="Sjælden"/>
    <x v="1"/>
    <x v="1"/>
    <x v="0"/>
    <s v="Present_Ct&gt;41"/>
  </r>
  <r>
    <x v="91"/>
    <x v="0"/>
    <s v="05-10-2020"/>
    <n v="55.674208999999998"/>
    <n v="9.6898160000000004"/>
    <s v="Brejning Havn"/>
    <s v="Magallana gigas"/>
    <x v="8"/>
    <s v="Invasiv"/>
    <x v="1"/>
    <x v="0"/>
    <x v="0"/>
    <s v="Absent"/>
  </r>
  <r>
    <x v="91"/>
    <x v="0"/>
    <s v="05-10-2020"/>
    <n v="55.674208999999998"/>
    <n v="9.6898160000000004"/>
    <s v="Brejning Havn"/>
    <s v="Magallana gigas"/>
    <x v="8"/>
    <s v="Invasiv"/>
    <x v="0"/>
    <x v="0"/>
    <x v="0"/>
    <s v="Absent"/>
  </r>
  <r>
    <x v="91"/>
    <x v="0"/>
    <s v="05-10-2020"/>
    <n v="55.674208999999998"/>
    <n v="9.6898160000000004"/>
    <s v="Brejning Havn"/>
    <s v="Neogobius melanostomus"/>
    <x v="9"/>
    <s v="Invasiv"/>
    <x v="0"/>
    <x v="0"/>
    <x v="0"/>
    <s v="Absent"/>
  </r>
  <r>
    <x v="91"/>
    <x v="0"/>
    <s v="05-10-2020"/>
    <n v="55.674208999999998"/>
    <n v="9.6898160000000004"/>
    <s v="Brejning Havn"/>
    <s v="Neogobius melanostomus"/>
    <x v="9"/>
    <s v="Invasiv"/>
    <x v="0"/>
    <x v="0"/>
    <x v="0"/>
    <s v="Absent"/>
  </r>
  <r>
    <x v="92"/>
    <x v="0"/>
    <s v="03-09-2020"/>
    <n v="57.025599999999997"/>
    <n v="9.5136000000000003"/>
    <s v="Limfjorden"/>
    <s v="Platichthys flesus"/>
    <x v="0"/>
    <s v="Almindelig"/>
    <x v="0"/>
    <x v="0"/>
    <x v="0"/>
    <s v="Absent"/>
  </r>
  <r>
    <x v="92"/>
    <x v="0"/>
    <s v="03-09-2020"/>
    <n v="57.025599999999997"/>
    <n v="9.5136000000000003"/>
    <s v="Limfjorden"/>
    <s v="Platichthys flesus"/>
    <x v="0"/>
    <s v="Almindelig"/>
    <x v="0"/>
    <x v="1"/>
    <x v="1"/>
    <s v="Present_Ct&lt;41"/>
  </r>
  <r>
    <x v="92"/>
    <x v="0"/>
    <s v="03-09-2020"/>
    <n v="57.025599999999997"/>
    <n v="9.5136000000000003"/>
    <s v="Limfjorden"/>
    <s v="Gadus morhua"/>
    <x v="1"/>
    <s v="Almindelig"/>
    <x v="0"/>
    <x v="0"/>
    <x v="0"/>
    <s v="Absent"/>
  </r>
  <r>
    <x v="92"/>
    <x v="0"/>
    <s v="03-09-2020"/>
    <n v="57.025599999999997"/>
    <n v="9.5136000000000003"/>
    <s v="Limfjorden"/>
    <s v="Gadus morhua"/>
    <x v="1"/>
    <s v="Almindelig"/>
    <x v="0"/>
    <x v="0"/>
    <x v="0"/>
    <s v="Absent"/>
  </r>
  <r>
    <x v="92"/>
    <x v="0"/>
    <s v="03-09-2020"/>
    <n v="57.025599999999997"/>
    <n v="9.5136000000000003"/>
    <s v="Limfjorden"/>
    <s v="Mya arenaria"/>
    <x v="2"/>
    <s v="Almindelig"/>
    <x v="0"/>
    <x v="1"/>
    <x v="1"/>
    <s v="Present_Ct&lt;41"/>
  </r>
  <r>
    <x v="92"/>
    <x v="0"/>
    <s v="03-09-2020"/>
    <n v="57.025599999999997"/>
    <n v="9.5136000000000003"/>
    <s v="Limfjorden"/>
    <s v="Mya arenaria"/>
    <x v="2"/>
    <s v="Almindelig"/>
    <x v="0"/>
    <x v="1"/>
    <x v="1"/>
    <s v="Present_Ct&lt;41"/>
  </r>
  <r>
    <x v="92"/>
    <x v="0"/>
    <s v="03-09-2020"/>
    <n v="57.025599999999997"/>
    <n v="9.5136000000000003"/>
    <s v="Limfjorden"/>
    <s v="Mnemiopsis leidyi"/>
    <x v="3"/>
    <s v="Invasiv"/>
    <x v="0"/>
    <x v="1"/>
    <x v="1"/>
    <s v="Present_Ct&lt;41"/>
  </r>
  <r>
    <x v="92"/>
    <x v="0"/>
    <s v="03-09-2020"/>
    <n v="57.025599999999997"/>
    <n v="9.5136000000000003"/>
    <s v="Limfjorden"/>
    <s v="Mnemiopsis leidyi"/>
    <x v="3"/>
    <s v="Invasiv"/>
    <x v="1"/>
    <x v="1"/>
    <x v="1"/>
    <s v="Present_Ct&lt;41"/>
  </r>
  <r>
    <x v="92"/>
    <x v="0"/>
    <s v="03-09-2020"/>
    <n v="57.025599999999997"/>
    <n v="9.5136000000000003"/>
    <s v="Limfjorden"/>
    <s v="Homarus americanus"/>
    <x v="4"/>
    <s v="Invasiv"/>
    <x v="0"/>
    <x v="0"/>
    <x v="0"/>
    <s v="Absent"/>
  </r>
  <r>
    <x v="92"/>
    <x v="0"/>
    <s v="03-09-2020"/>
    <n v="57.025599999999997"/>
    <n v="9.5136000000000003"/>
    <s v="Limfjorden"/>
    <s v="Homarus americanus"/>
    <x v="4"/>
    <s v="Invasiv"/>
    <x v="1"/>
    <x v="0"/>
    <x v="0"/>
    <s v="Absent"/>
  </r>
  <r>
    <x v="92"/>
    <x v="0"/>
    <s v="03-09-2020"/>
    <n v="57.025599999999997"/>
    <n v="9.5136000000000003"/>
    <s v="Limfjorden"/>
    <s v="Paralithodes camtschaticus"/>
    <x v="32"/>
    <s v="Invasiv"/>
    <x v="1"/>
    <x v="0"/>
    <x v="0"/>
    <s v="Absent"/>
  </r>
  <r>
    <x v="92"/>
    <x v="0"/>
    <s v="03-09-2020"/>
    <n v="57.025599999999997"/>
    <n v="9.5136000000000003"/>
    <s v="Limfjorden"/>
    <s v="Paralithodes camtschaticus"/>
    <x v="32"/>
    <s v="Invasiv"/>
    <x v="1"/>
    <x v="1"/>
    <x v="1"/>
    <s v="Present_Ct&lt;41"/>
  </r>
  <r>
    <x v="92"/>
    <x v="0"/>
    <s v="03-09-2020"/>
    <n v="57.025599999999997"/>
    <n v="9.5136000000000003"/>
    <s v="Limfjorden"/>
    <s v="Eriocheir sinensis"/>
    <x v="5"/>
    <s v="Invasiv"/>
    <x v="0"/>
    <x v="0"/>
    <x v="0"/>
    <s v="Absent"/>
  </r>
  <r>
    <x v="92"/>
    <x v="0"/>
    <s v="03-09-2020"/>
    <n v="57.025599999999997"/>
    <n v="9.5136000000000003"/>
    <s v="Limfjorden"/>
    <s v="Eriocheir sinensis"/>
    <x v="5"/>
    <s v="Invasiv"/>
    <x v="0"/>
    <x v="0"/>
    <x v="0"/>
    <s v="Absent"/>
  </r>
  <r>
    <x v="92"/>
    <x v="0"/>
    <s v="03-09-2020"/>
    <n v="57.025599999999997"/>
    <n v="9.5136000000000003"/>
    <s v="Limfjorden"/>
    <s v="Rhithropanopeus harrisii"/>
    <x v="6"/>
    <s v="Invasiv"/>
    <x v="0"/>
    <x v="0"/>
    <x v="0"/>
    <s v="Absent"/>
  </r>
  <r>
    <x v="92"/>
    <x v="0"/>
    <s v="03-09-2020"/>
    <n v="57.025599999999997"/>
    <n v="9.5136000000000003"/>
    <s v="Limfjorden"/>
    <s v="Rhithropanopeus harrisii"/>
    <x v="6"/>
    <s v="Invasiv"/>
    <x v="1"/>
    <x v="0"/>
    <x v="0"/>
    <s v="Absent"/>
  </r>
  <r>
    <x v="92"/>
    <x v="0"/>
    <s v="03-09-2020"/>
    <n v="57.025599999999997"/>
    <n v="9.5136000000000003"/>
    <s v="Limfjorden"/>
    <s v="Oncorhyncus gorbuscha"/>
    <x v="7"/>
    <s v="Invasiv"/>
    <x v="0"/>
    <x v="0"/>
    <x v="0"/>
    <s v="Absent"/>
  </r>
  <r>
    <x v="92"/>
    <x v="0"/>
    <s v="03-09-2020"/>
    <n v="57.025599999999997"/>
    <n v="9.5136000000000003"/>
    <s v="Limfjorden"/>
    <s v="Oncorhyncus gorbuscha"/>
    <x v="7"/>
    <s v="Invasiv"/>
    <x v="1"/>
    <x v="0"/>
    <x v="0"/>
    <s v="Absent"/>
  </r>
  <r>
    <x v="92"/>
    <x v="0"/>
    <s v="03-09-2020"/>
    <n v="57.025599999999997"/>
    <n v="9.5136000000000003"/>
    <s v="Limfjorden"/>
    <s v="Thunnus Thynnus"/>
    <x v="35"/>
    <s v="Sjælden"/>
    <x v="0"/>
    <x v="1"/>
    <x v="1"/>
    <s v="Present_Ct&lt;41"/>
  </r>
  <r>
    <x v="92"/>
    <x v="0"/>
    <s v="03-09-2020"/>
    <n v="57.025599999999997"/>
    <n v="9.5136000000000003"/>
    <s v="Limfjorden"/>
    <s v="Thunnus Thynnus"/>
    <x v="35"/>
    <s v="Sjælden"/>
    <x v="0"/>
    <x v="1"/>
    <x v="1"/>
    <s v="Present_Ct&lt;41"/>
  </r>
  <r>
    <x v="92"/>
    <x v="0"/>
    <s v="03-09-2020"/>
    <n v="57.025599999999997"/>
    <n v="9.5136000000000003"/>
    <s v="Limfjorden"/>
    <s v="Magallana gigas"/>
    <x v="8"/>
    <s v="Invasiv"/>
    <x v="0"/>
    <x v="0"/>
    <x v="0"/>
    <s v="Absent"/>
  </r>
  <r>
    <x v="92"/>
    <x v="0"/>
    <s v="03-09-2020"/>
    <n v="57.025599999999997"/>
    <n v="9.5136000000000003"/>
    <s v="Limfjorden"/>
    <s v="Magallana gigas"/>
    <x v="8"/>
    <s v="Invasiv"/>
    <x v="0"/>
    <x v="0"/>
    <x v="0"/>
    <s v="Absent"/>
  </r>
  <r>
    <x v="92"/>
    <x v="0"/>
    <s v="03-09-2020"/>
    <n v="57.025599999999997"/>
    <n v="9.5136000000000003"/>
    <s v="Limfjorden"/>
    <s v="Neogobius melanostomus"/>
    <x v="9"/>
    <s v="Invasiv"/>
    <x v="0"/>
    <x v="0"/>
    <x v="0"/>
    <s v="Absent"/>
  </r>
  <r>
    <x v="92"/>
    <x v="0"/>
    <s v="03-09-2020"/>
    <n v="57.025599999999997"/>
    <n v="9.5136000000000003"/>
    <s v="Limfjorden"/>
    <s v="Neogobius melanostomus"/>
    <x v="9"/>
    <s v="Invasiv"/>
    <x v="0"/>
    <x v="0"/>
    <x v="0"/>
    <s v="Absent"/>
  </r>
  <r>
    <x v="93"/>
    <x v="3"/>
    <m/>
    <m/>
    <m/>
    <m/>
    <m/>
    <x v="36"/>
    <m/>
    <x v="2"/>
    <x v="2"/>
    <x v="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2" cacheId="0" applyNumberFormats="0" applyBorderFormats="0" applyFontFormats="0" applyPatternFormats="0" applyAlignmentFormats="0" applyWidthHeightFormats="1" dataCaption="Værdier" updatedVersion="6" minRefreshableVersion="3" useAutoFormatting="1" itemPrintTitles="1" createdVersion="6" indent="0" outline="1" outlineData="1" multipleFieldFilters="0">
  <location ref="A6:A80" firstHeaderRow="1" firstDataRow="1" firstDataCol="1" rowPageCount="4" colPageCount="1"/>
  <pivotFields count="13">
    <pivotField axis="axisRow" showAll="0">
      <items count="95">
        <item sd="0" x="74"/>
        <item sd="0" x="80"/>
        <item sd="0" x="87"/>
        <item sd="0" x="77"/>
        <item sd="0" x="81"/>
        <item sd="0" x="82"/>
        <item sd="0" x="85"/>
        <item sd="0" x="86"/>
        <item sd="0" x="78"/>
        <item sd="0" x="72"/>
        <item sd="0" x="71"/>
        <item sd="0" x="75"/>
        <item sd="0" x="92"/>
        <item sd="0" x="88"/>
        <item sd="0" x="91"/>
        <item sd="0" x="89"/>
        <item sd="0" x="70"/>
        <item sd="0" x="69"/>
        <item sd="0" x="79"/>
        <item sd="0" x="76"/>
        <item sd="0" x="73"/>
        <item sd="0" x="83"/>
        <item sd="0" x="90"/>
        <item sd="0" x="84"/>
        <item sd="0" x="68"/>
        <item sd="0" x="62"/>
        <item sd="0" x="48"/>
        <item sd="0" x="50"/>
        <item sd="0" x="51"/>
        <item sd="0" x="60"/>
        <item sd="0" x="66"/>
        <item sd="0" x="55"/>
        <item sd="0" x="53"/>
        <item sd="0" x="64"/>
        <item sd="0" x="41"/>
        <item sd="0" x="2"/>
        <item sd="0" x="56"/>
        <item sd="0" x="67"/>
        <item sd="0" x="42"/>
        <item sd="0" x="44"/>
        <item sd="0" x="52"/>
        <item sd="0" x="49"/>
        <item sd="0" x="46"/>
        <item sd="0" x="54"/>
        <item sd="0" x="43"/>
        <item sd="0" x="65"/>
        <item sd="0" x="45"/>
        <item sd="0" x="57"/>
        <item sd="0" x="63"/>
        <item sd="0" x="61"/>
        <item sd="0" x="59"/>
        <item sd="0" x="58"/>
        <item sd="0" x="47"/>
        <item sd="0" x="4"/>
        <item sd="0" x="12"/>
        <item sd="0" x="3"/>
        <item sd="0" x="14"/>
        <item sd="0" x="13"/>
        <item sd="0" x="0"/>
        <item sd="0" x="20"/>
        <item sd="0" x="5"/>
        <item sd="0" x="29"/>
        <item sd="0" x="17"/>
        <item sd="0" x="28"/>
        <item sd="0" x="8"/>
        <item sd="0" x="22"/>
        <item sd="0" x="21"/>
        <item sd="0" x="19"/>
        <item sd="0" x="6"/>
        <item sd="0" x="18"/>
        <item sd="0" x="27"/>
        <item sd="0" x="32"/>
        <item sd="0" x="25"/>
        <item sd="0" x="7"/>
        <item sd="0" x="26"/>
        <item sd="0" x="9"/>
        <item sd="0" x="11"/>
        <item sd="0" x="10"/>
        <item sd="0" x="31"/>
        <item sd="0" x="24"/>
        <item sd="0" x="15"/>
        <item sd="0" x="16"/>
        <item sd="0" x="23"/>
        <item sd="0" x="35"/>
        <item sd="0" x="36"/>
        <item sd="0" x="37"/>
        <item sd="0" x="40"/>
        <item sd="0" x="38"/>
        <item sd="0" x="34"/>
        <item sd="0" x="30"/>
        <item sd="0" x="33"/>
        <item sd="0" x="39"/>
        <item sd="0" x="1"/>
        <item sd="0" x="93"/>
        <item t="default"/>
      </items>
    </pivotField>
    <pivotField axis="axisPage" showAll="0">
      <items count="5">
        <item x="2"/>
        <item x="0"/>
        <item x="1"/>
        <item x="3"/>
        <item t="default"/>
      </items>
    </pivotField>
    <pivotField showAll="0"/>
    <pivotField showAll="0"/>
    <pivotField showAll="0"/>
    <pivotField showAll="0"/>
    <pivotField showAll="0"/>
    <pivotField axis="axisRow" showAll="0">
      <items count="38">
        <item x="10"/>
        <item x="4"/>
        <item x="3"/>
        <item x="24"/>
        <item x="27"/>
        <item x="35"/>
        <item x="33"/>
        <item x="22"/>
        <item x="14"/>
        <item x="19"/>
        <item x="15"/>
        <item x="28"/>
        <item x="17"/>
        <item x="20"/>
        <item x="32"/>
        <item x="18"/>
        <item x="5"/>
        <item x="13"/>
        <item x="26"/>
        <item x="6"/>
        <item x="25"/>
        <item x="23"/>
        <item x="34"/>
        <item x="7"/>
        <item x="2"/>
        <item x="31"/>
        <item x="16"/>
        <item x="11"/>
        <item x="0"/>
        <item x="9"/>
        <item x="29"/>
        <item x="8"/>
        <item x="12"/>
        <item x="21"/>
        <item x="1"/>
        <item x="30"/>
        <item x="36"/>
        <item t="default"/>
      </items>
    </pivotField>
    <pivotField showAll="0"/>
    <pivotField axis="axisPage" showAll="0">
      <items count="4">
        <item x="1"/>
        <item x="0"/>
        <item x="2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Page" showAll="0">
      <items count="4">
        <item x="1"/>
        <item x="0"/>
        <item x="2"/>
        <item t="default"/>
      </items>
    </pivotField>
    <pivotField showAll="0"/>
  </pivotFields>
  <rowFields count="2">
    <field x="0"/>
    <field x="7"/>
  </rowFields>
  <rowItems count="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61"/>
    </i>
    <i>
      <x v="62"/>
    </i>
    <i>
      <x v="63"/>
    </i>
    <i>
      <x v="65"/>
    </i>
    <i>
      <x v="66"/>
    </i>
    <i>
      <x v="70"/>
    </i>
    <i>
      <x v="73"/>
    </i>
    <i>
      <x v="74"/>
    </i>
    <i>
      <x v="76"/>
    </i>
    <i>
      <x v="77"/>
    </i>
    <i>
      <x v="78"/>
    </i>
    <i>
      <x v="79"/>
    </i>
    <i>
      <x v="80"/>
    </i>
    <i>
      <x v="81"/>
    </i>
    <i>
      <x v="82"/>
    </i>
    <i>
      <x v="89"/>
    </i>
    <i t="grand">
      <x/>
    </i>
  </rowItems>
  <colItems count="1">
    <i/>
  </colItems>
  <pageFields count="4">
    <pageField fld="1" item="1" hier="-1"/>
    <pageField fld="9" item="1" hier="-1"/>
    <pageField fld="10" item="1" hier="-1"/>
    <pageField fld="11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el1" displayName="Tabel1" ref="A1:N191" totalsRowShown="0" headerRowDxfId="47" dataDxfId="46">
  <autoFilter ref="A1:N191"/>
  <sortState ref="A2:N191">
    <sortCondition ref="A1:A191"/>
  </sortState>
  <tableColumns count="14">
    <tableColumn id="3" name="PrøveID" dataDxfId="45"/>
    <tableColumn id="4" name="Indsamlingsdato" dataDxfId="44"/>
    <tableColumn id="8" name="Projekt" dataDxfId="43"/>
    <tableColumn id="5" name="Lokalitet" dataDxfId="42"/>
    <tableColumn id="6" name="Latitude" dataDxfId="41"/>
    <tableColumn id="7" name="Longitude" dataDxfId="40"/>
    <tableColumn id="11" name="Indsamler institutionsnavn" dataDxfId="39"/>
    <tableColumn id="12" name="Filtreringsvolumen" dataDxfId="38"/>
    <tableColumn id="19" name="Datasæt" dataDxfId="37"/>
    <tableColumn id="23" name="pH" dataDxfId="36"/>
    <tableColumn id="27" name="Vandtemp. (°C)" dataDxfId="35"/>
    <tableColumn id="29" name="MaxDybde (m)" dataDxfId="34"/>
    <tableColumn id="44" name="Prøvedybde (m)" dataDxfId="33"/>
    <tableColumn id="49" name="Bundforhold" dataDxfId="3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4" name="Tabel6" displayName="Tabel6" ref="A2:Q69" totalsRowShown="0" headerRowDxfId="31" headerRowBorderDxfId="30" tableBorderDxfId="29" totalsRowBorderDxfId="28">
  <autoFilter ref="A2:Q69">
    <filterColumn colId="9">
      <filters>
        <filter val="0%"/>
        <filter val="10%"/>
        <filter val="100%"/>
        <filter val="20%"/>
        <filter val="42%"/>
        <filter val="48%"/>
        <filter val="55%"/>
        <filter val="57%"/>
        <filter val="59%"/>
        <filter val="63%"/>
        <filter val="64%"/>
        <filter val="67%"/>
        <filter val="68%"/>
        <filter val="75%"/>
        <filter val="77%"/>
        <filter val="78%"/>
        <filter val="79%"/>
        <filter val="80%"/>
        <filter val="81%"/>
        <filter val="83%"/>
        <filter val="84%"/>
        <filter val="85%"/>
        <filter val="86%"/>
        <filter val="92%"/>
      </filters>
    </filterColumn>
  </autoFilter>
  <sortState ref="A18:Q67">
    <sortCondition ref="D2:D69"/>
  </sortState>
  <tableColumns count="17">
    <tableColumn id="2" name="Gruppe" dataDxfId="27"/>
    <tableColumn id="6" name="Forkortelse" dataDxfId="26"/>
    <tableColumn id="5" name="Systemnavn" dataDxfId="25"/>
    <tableColumn id="3" name="Art" dataDxfId="24"/>
    <tableColumn id="4" name="Latinsk navn" dataDxfId="23"/>
    <tableColumn id="1" name="Type" dataDxfId="22"/>
    <tableColumn id="8" name="Antal analyser" dataDxfId="21">
      <calculatedColumnFormula>COUNTIFS(MxProAriaMx!V:V,Tabel6[[#This Row],[Art]],MxProAriaMx!K:K,"PK")+COUNTIFS(MxProAriaMx!V:V,Tabel6[[#This Row],[Art]],MxProAriaMx!K:K,"PosK")</calculatedColumnFormula>
    </tableColumn>
    <tableColumn id="9" name="Pos. Kon 1_x000a_Neg.Kon 0_x000a_eDNA 1" dataDxfId="20">
      <calculatedColumnFormula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calculatedColumnFormula>
    </tableColumn>
    <tableColumn id="10" name="Pos. Kon. 1_x000a_Neg.Kon 0_x000a_eDNA 0" dataDxfId="19">
      <calculatedColumnFormula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calculatedColumnFormula>
    </tableColumn>
    <tableColumn id="11" name="Procentvis pålidelige resultater" dataDxfId="18">
      <calculatedColumnFormula>SUM(Tabel6[[#This Row],[Pos. Kon 1
Neg.Kon 0
eDNA 1]:[Pos. Kon. 1
Neg.Kon 0
eDNA 0]])/Tabel6[[#This Row],[Antal analyser]]</calculatedColumnFormula>
    </tableColumn>
    <tableColumn id="12" name="Pos. Kon 1_x000a_Neg.Kon 1_x000a_eDNA 0" dataDxfId="17">
      <calculatedColumnFormula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calculatedColumnFormula>
    </tableColumn>
    <tableColumn id="13" name="Pos. Kon 1_x000a_Neg.Kon 1_x000a_eDNA 1" dataDxfId="16">
      <calculatedColumnFormula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calculatedColumnFormula>
    </tableColumn>
    <tableColumn id="14" name="Pos. Kon 0_x000a_Neg.Kon 1_x000a_eDNA 0" dataDxfId="15">
      <calculatedColumnFormula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calculatedColumnFormula>
    </tableColumn>
    <tableColumn id="15" name="Pos. Kon 0_x000a_Neg.Kon 1_x000a_eDNA 1" dataDxfId="14">
      <calculatedColumnFormula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calculatedColumnFormula>
    </tableColumn>
    <tableColumn id="16" name="Pos. Kon 0_x000a_Neg.Kon 0_x000a_eDNA 1" dataDxfId="13">
      <calculatedColumnFormula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calculatedColumnFormula>
    </tableColumn>
    <tableColumn id="17" name="Pos. Kon 0_x000a_Neg.Kon 0_x000a_eDNA 0" dataDxfId="12">
      <calculatedColumnFormula>COUNTIFS(MxProAriaMx!V:V,Tabel6[[#This Row],[Art]],MxProAriaMx!K:K,"PosK",MxProAriaMx!M:M,"=0",MxProAriaMx!N:N,"=0",MxProAriaMx!O:O,"=0")+COUNTIFS(MxProAriaMx!V:V,Tabel6[[#This Row],[Art]],MxProAriaMx!K:K,"PK",MxProAriaMx!M:M,"=0",MxProAriaMx!N:N,"=0",MxProAriaMx!O:O,"=0")</calculatedColumnFormula>
    </tableColumn>
    <tableColumn id="18" name="Procentvis upålidelige resultater" dataDxfId="11">
      <calculatedColumnFormula>SUM(Tabel6[[#This Row],[Pos. Kon 1
Neg.Kon 1
eDNA 0]:[Pos. Kon 0
Neg.Kon 0
eDNA 0]])/Tabel6[[#This Row],[Antal analyser]]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el134" displayName="Tabel134" ref="I1:N40" totalsRowShown="0" headerRowDxfId="10" dataDxfId="9">
  <autoFilter ref="I1:N40"/>
  <tableColumns count="6">
    <tableColumn id="1" name="Kolonne1" dataDxfId="8"/>
    <tableColumn id="2" name="Skoleår" dataDxfId="7"/>
    <tableColumn id="3" name="2020" dataDxfId="6"/>
    <tableColumn id="4" name="2021" dataDxfId="5"/>
    <tableColumn id="5" name="2022" dataDxfId="4"/>
    <tableColumn id="6" name="Total" dataDxf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0"/>
  <sheetViews>
    <sheetView workbookViewId="0">
      <selection activeCell="C7" sqref="C7"/>
    </sheetView>
  </sheetViews>
  <sheetFormatPr defaultRowHeight="15" x14ac:dyDescent="0.25"/>
  <cols>
    <col min="1" max="1" width="14.5703125" customWidth="1"/>
    <col min="2" max="2" width="14.7109375" customWidth="1"/>
  </cols>
  <sheetData>
    <row r="1" spans="1:2" x14ac:dyDescent="0.25">
      <c r="A1" s="42" t="s">
        <v>1258</v>
      </c>
      <c r="B1" t="s">
        <v>1185</v>
      </c>
    </row>
    <row r="2" spans="1:2" x14ac:dyDescent="0.25">
      <c r="A2" s="42" t="s">
        <v>970</v>
      </c>
      <c r="B2" t="s">
        <v>738</v>
      </c>
    </row>
    <row r="3" spans="1:2" x14ac:dyDescent="0.25">
      <c r="A3" s="42" t="s">
        <v>971</v>
      </c>
      <c r="B3" t="s">
        <v>802</v>
      </c>
    </row>
    <row r="4" spans="1:2" x14ac:dyDescent="0.25">
      <c r="A4" s="42" t="s">
        <v>8</v>
      </c>
      <c r="B4" t="s">
        <v>741</v>
      </c>
    </row>
    <row r="6" spans="1:2" x14ac:dyDescent="0.25">
      <c r="A6" s="42" t="s">
        <v>1256</v>
      </c>
    </row>
    <row r="7" spans="1:2" x14ac:dyDescent="0.25">
      <c r="A7" s="43" t="s">
        <v>1628</v>
      </c>
    </row>
    <row r="8" spans="1:2" x14ac:dyDescent="0.25">
      <c r="A8" s="43" t="s">
        <v>1634</v>
      </c>
    </row>
    <row r="9" spans="1:2" x14ac:dyDescent="0.25">
      <c r="A9" s="43" t="s">
        <v>1641</v>
      </c>
    </row>
    <row r="10" spans="1:2" x14ac:dyDescent="0.25">
      <c r="A10" s="43" t="s">
        <v>1631</v>
      </c>
    </row>
    <row r="11" spans="1:2" x14ac:dyDescent="0.25">
      <c r="A11" s="43" t="s">
        <v>1635</v>
      </c>
    </row>
    <row r="12" spans="1:2" x14ac:dyDescent="0.25">
      <c r="A12" s="43" t="s">
        <v>1636</v>
      </c>
    </row>
    <row r="13" spans="1:2" x14ac:dyDescent="0.25">
      <c r="A13" s="43" t="s">
        <v>1639</v>
      </c>
    </row>
    <row r="14" spans="1:2" x14ac:dyDescent="0.25">
      <c r="A14" s="43" t="s">
        <v>1640</v>
      </c>
    </row>
    <row r="15" spans="1:2" x14ac:dyDescent="0.25">
      <c r="A15" s="43" t="s">
        <v>1632</v>
      </c>
    </row>
    <row r="16" spans="1:2" x14ac:dyDescent="0.25">
      <c r="A16" s="43" t="s">
        <v>1626</v>
      </c>
    </row>
    <row r="17" spans="1:1" x14ac:dyDescent="0.25">
      <c r="A17" s="43" t="s">
        <v>1625</v>
      </c>
    </row>
    <row r="18" spans="1:1" x14ac:dyDescent="0.25">
      <c r="A18" s="43" t="s">
        <v>1629</v>
      </c>
    </row>
    <row r="19" spans="1:1" x14ac:dyDescent="0.25">
      <c r="A19" s="43" t="s">
        <v>1646</v>
      </c>
    </row>
    <row r="20" spans="1:1" x14ac:dyDescent="0.25">
      <c r="A20" s="43" t="s">
        <v>1642</v>
      </c>
    </row>
    <row r="21" spans="1:1" x14ac:dyDescent="0.25">
      <c r="A21" s="43" t="s">
        <v>1645</v>
      </c>
    </row>
    <row r="22" spans="1:1" x14ac:dyDescent="0.25">
      <c r="A22" s="43" t="s">
        <v>1643</v>
      </c>
    </row>
    <row r="23" spans="1:1" x14ac:dyDescent="0.25">
      <c r="A23" s="43" t="s">
        <v>1624</v>
      </c>
    </row>
    <row r="24" spans="1:1" x14ac:dyDescent="0.25">
      <c r="A24" s="43" t="s">
        <v>1623</v>
      </c>
    </row>
    <row r="25" spans="1:1" x14ac:dyDescent="0.25">
      <c r="A25" s="43" t="s">
        <v>1633</v>
      </c>
    </row>
    <row r="26" spans="1:1" x14ac:dyDescent="0.25">
      <c r="A26" s="43" t="s">
        <v>1630</v>
      </c>
    </row>
    <row r="27" spans="1:1" x14ac:dyDescent="0.25">
      <c r="A27" s="43" t="s">
        <v>1627</v>
      </c>
    </row>
    <row r="28" spans="1:1" x14ac:dyDescent="0.25">
      <c r="A28" s="43" t="s">
        <v>1637</v>
      </c>
    </row>
    <row r="29" spans="1:1" x14ac:dyDescent="0.25">
      <c r="A29" s="43" t="s">
        <v>1644</v>
      </c>
    </row>
    <row r="30" spans="1:1" x14ac:dyDescent="0.25">
      <c r="A30" s="43" t="s">
        <v>1638</v>
      </c>
    </row>
    <row r="31" spans="1:1" x14ac:dyDescent="0.25">
      <c r="A31" s="43" t="s">
        <v>1622</v>
      </c>
    </row>
    <row r="32" spans="1:1" x14ac:dyDescent="0.25">
      <c r="A32" s="43" t="s">
        <v>1616</v>
      </c>
    </row>
    <row r="33" spans="1:1" x14ac:dyDescent="0.25">
      <c r="A33" s="43" t="s">
        <v>1602</v>
      </c>
    </row>
    <row r="34" spans="1:1" x14ac:dyDescent="0.25">
      <c r="A34" s="43" t="s">
        <v>1604</v>
      </c>
    </row>
    <row r="35" spans="1:1" x14ac:dyDescent="0.25">
      <c r="A35" s="43" t="s">
        <v>1605</v>
      </c>
    </row>
    <row r="36" spans="1:1" x14ac:dyDescent="0.25">
      <c r="A36" s="43" t="s">
        <v>1614</v>
      </c>
    </row>
    <row r="37" spans="1:1" x14ac:dyDescent="0.25">
      <c r="A37" s="43" t="s">
        <v>1620</v>
      </c>
    </row>
    <row r="38" spans="1:1" x14ac:dyDescent="0.25">
      <c r="A38" s="43" t="s">
        <v>1609</v>
      </c>
    </row>
    <row r="39" spans="1:1" x14ac:dyDescent="0.25">
      <c r="A39" s="43" t="s">
        <v>1618</v>
      </c>
    </row>
    <row r="40" spans="1:1" x14ac:dyDescent="0.25">
      <c r="A40" s="43" t="s">
        <v>1595</v>
      </c>
    </row>
    <row r="41" spans="1:1" x14ac:dyDescent="0.25">
      <c r="A41" s="43" t="s">
        <v>1594</v>
      </c>
    </row>
    <row r="42" spans="1:1" x14ac:dyDescent="0.25">
      <c r="A42" s="43" t="s">
        <v>1610</v>
      </c>
    </row>
    <row r="43" spans="1:1" x14ac:dyDescent="0.25">
      <c r="A43" s="43" t="s">
        <v>1621</v>
      </c>
    </row>
    <row r="44" spans="1:1" x14ac:dyDescent="0.25">
      <c r="A44" s="43" t="s">
        <v>1596</v>
      </c>
    </row>
    <row r="45" spans="1:1" x14ac:dyDescent="0.25">
      <c r="A45" s="43" t="s">
        <v>1598</v>
      </c>
    </row>
    <row r="46" spans="1:1" x14ac:dyDescent="0.25">
      <c r="A46" s="43" t="s">
        <v>1606</v>
      </c>
    </row>
    <row r="47" spans="1:1" x14ac:dyDescent="0.25">
      <c r="A47" s="43" t="s">
        <v>1603</v>
      </c>
    </row>
    <row r="48" spans="1:1" x14ac:dyDescent="0.25">
      <c r="A48" s="43" t="s">
        <v>1600</v>
      </c>
    </row>
    <row r="49" spans="1:1" x14ac:dyDescent="0.25">
      <c r="A49" s="43" t="s">
        <v>1608</v>
      </c>
    </row>
    <row r="50" spans="1:1" x14ac:dyDescent="0.25">
      <c r="A50" s="43" t="s">
        <v>1597</v>
      </c>
    </row>
    <row r="51" spans="1:1" x14ac:dyDescent="0.25">
      <c r="A51" s="43" t="s">
        <v>1619</v>
      </c>
    </row>
    <row r="52" spans="1:1" x14ac:dyDescent="0.25">
      <c r="A52" s="43" t="s">
        <v>1599</v>
      </c>
    </row>
    <row r="53" spans="1:1" x14ac:dyDescent="0.25">
      <c r="A53" s="43" t="s">
        <v>1611</v>
      </c>
    </row>
    <row r="54" spans="1:1" x14ac:dyDescent="0.25">
      <c r="A54" s="43" t="s">
        <v>1617</v>
      </c>
    </row>
    <row r="55" spans="1:1" x14ac:dyDescent="0.25">
      <c r="A55" s="43" t="s">
        <v>1615</v>
      </c>
    </row>
    <row r="56" spans="1:1" x14ac:dyDescent="0.25">
      <c r="A56" s="43" t="s">
        <v>1613</v>
      </c>
    </row>
    <row r="57" spans="1:1" x14ac:dyDescent="0.25">
      <c r="A57" s="43" t="s">
        <v>1612</v>
      </c>
    </row>
    <row r="58" spans="1:1" x14ac:dyDescent="0.25">
      <c r="A58" s="43" t="s">
        <v>1601</v>
      </c>
    </row>
    <row r="59" spans="1:1" x14ac:dyDescent="0.25">
      <c r="A59" s="43" t="s">
        <v>815</v>
      </c>
    </row>
    <row r="60" spans="1:1" x14ac:dyDescent="0.25">
      <c r="A60" s="43" t="s">
        <v>739</v>
      </c>
    </row>
    <row r="61" spans="1:1" x14ac:dyDescent="0.25">
      <c r="A61" s="43" t="s">
        <v>803</v>
      </c>
    </row>
    <row r="62" spans="1:1" x14ac:dyDescent="0.25">
      <c r="A62" s="43" t="s">
        <v>755</v>
      </c>
    </row>
    <row r="63" spans="1:1" x14ac:dyDescent="0.25">
      <c r="A63" s="43" t="s">
        <v>756</v>
      </c>
    </row>
    <row r="64" spans="1:1" x14ac:dyDescent="0.25">
      <c r="A64" s="43" t="s">
        <v>767</v>
      </c>
    </row>
    <row r="65" spans="1:1" x14ac:dyDescent="0.25">
      <c r="A65" s="43" t="s">
        <v>769</v>
      </c>
    </row>
    <row r="66" spans="1:1" x14ac:dyDescent="0.25">
      <c r="A66" s="43" t="s">
        <v>770</v>
      </c>
    </row>
    <row r="67" spans="1:1" x14ac:dyDescent="0.25">
      <c r="A67" s="43" t="s">
        <v>771</v>
      </c>
    </row>
    <row r="68" spans="1:1" x14ac:dyDescent="0.25">
      <c r="A68" s="43" t="s">
        <v>1189</v>
      </c>
    </row>
    <row r="69" spans="1:1" x14ac:dyDescent="0.25">
      <c r="A69" s="43" t="s">
        <v>774</v>
      </c>
    </row>
    <row r="70" spans="1:1" x14ac:dyDescent="0.25">
      <c r="A70" s="43" t="s">
        <v>817</v>
      </c>
    </row>
    <row r="71" spans="1:1" x14ac:dyDescent="0.25">
      <c r="A71" s="43" t="s">
        <v>784</v>
      </c>
    </row>
    <row r="72" spans="1:1" x14ac:dyDescent="0.25">
      <c r="A72" s="43" t="s">
        <v>787</v>
      </c>
    </row>
    <row r="73" spans="1:1" x14ac:dyDescent="0.25">
      <c r="A73" s="43" t="s">
        <v>788</v>
      </c>
    </row>
    <row r="74" spans="1:1" x14ac:dyDescent="0.25">
      <c r="A74" s="43" t="s">
        <v>944</v>
      </c>
    </row>
    <row r="75" spans="1:1" x14ac:dyDescent="0.25">
      <c r="A75" s="43" t="s">
        <v>789</v>
      </c>
    </row>
    <row r="76" spans="1:1" x14ac:dyDescent="0.25">
      <c r="A76" s="43" t="s">
        <v>790</v>
      </c>
    </row>
    <row r="77" spans="1:1" x14ac:dyDescent="0.25">
      <c r="A77" s="43" t="s">
        <v>791</v>
      </c>
    </row>
    <row r="78" spans="1:1" x14ac:dyDescent="0.25">
      <c r="A78" s="43" t="s">
        <v>960</v>
      </c>
    </row>
    <row r="79" spans="1:1" x14ac:dyDescent="0.25">
      <c r="A79" s="43" t="s">
        <v>1226</v>
      </c>
    </row>
    <row r="80" spans="1:1" x14ac:dyDescent="0.25">
      <c r="A80" s="43" t="s">
        <v>1257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1"/>
  <sheetViews>
    <sheetView zoomScale="85" zoomScaleNormal="85" workbookViewId="0">
      <pane ySplit="1" topLeftCell="A2" activePane="bottomLeft" state="frozen"/>
      <selection pane="bottomLeft" activeCell="P8" sqref="P8"/>
    </sheetView>
  </sheetViews>
  <sheetFormatPr defaultRowHeight="15" x14ac:dyDescent="0.25"/>
  <cols>
    <col min="1" max="1" width="10.28515625" style="11" bestFit="1" customWidth="1"/>
    <col min="2" max="2" width="17.5703125" style="86" bestFit="1" customWidth="1"/>
    <col min="3" max="3" width="14.85546875" style="11" bestFit="1" customWidth="1"/>
    <col min="4" max="4" width="37.5703125" style="11" bestFit="1" customWidth="1"/>
    <col min="5" max="6" width="11.85546875" style="11" bestFit="1" customWidth="1"/>
    <col min="7" max="7" width="35.85546875" style="11" bestFit="1" customWidth="1"/>
    <col min="8" max="8" width="18.7109375" style="11" bestFit="1" customWidth="1"/>
    <col min="9" max="9" width="16" bestFit="1" customWidth="1"/>
    <col min="14" max="14" width="36.5703125" bestFit="1" customWidth="1"/>
    <col min="16" max="16" width="10.85546875" bestFit="1" customWidth="1"/>
  </cols>
  <sheetData>
    <row r="1" spans="1:14" x14ac:dyDescent="0.25">
      <c r="A1" s="10" t="s">
        <v>822</v>
      </c>
      <c r="B1" s="84" t="s">
        <v>823</v>
      </c>
      <c r="C1" s="10" t="s">
        <v>1184</v>
      </c>
      <c r="D1" s="10" t="s">
        <v>824</v>
      </c>
      <c r="E1" s="10" t="s">
        <v>825</v>
      </c>
      <c r="F1" s="10" t="s">
        <v>826</v>
      </c>
      <c r="G1" s="10" t="s">
        <v>827</v>
      </c>
      <c r="H1" s="10" t="s">
        <v>828</v>
      </c>
      <c r="I1" s="10" t="s">
        <v>6</v>
      </c>
      <c r="J1" s="10" t="s">
        <v>829</v>
      </c>
      <c r="K1" s="10" t="s">
        <v>830</v>
      </c>
      <c r="L1" s="10" t="s">
        <v>831</v>
      </c>
      <c r="M1" s="10" t="s">
        <v>832</v>
      </c>
      <c r="N1" s="10" t="s">
        <v>833</v>
      </c>
    </row>
    <row r="2" spans="1:14" x14ac:dyDescent="0.25">
      <c r="A2" s="60" t="s">
        <v>1628</v>
      </c>
      <c r="B2" s="85" t="s">
        <v>1647</v>
      </c>
      <c r="C2" s="32" t="s">
        <v>1185</v>
      </c>
      <c r="D2" s="60" t="s">
        <v>1648</v>
      </c>
      <c r="E2" s="60">
        <v>55.919756</v>
      </c>
      <c r="F2" s="60">
        <v>11.523875</v>
      </c>
      <c r="G2" s="61" t="s">
        <v>852</v>
      </c>
      <c r="H2" s="61">
        <v>1500</v>
      </c>
      <c r="I2" s="60" t="s">
        <v>836</v>
      </c>
      <c r="J2" s="12"/>
      <c r="K2" s="12">
        <v>17</v>
      </c>
      <c r="L2" s="11"/>
      <c r="M2" s="11">
        <v>0.6</v>
      </c>
      <c r="N2" s="11" t="s">
        <v>884</v>
      </c>
    </row>
    <row r="3" spans="1:14" x14ac:dyDescent="0.25">
      <c r="A3" s="60" t="s">
        <v>1649</v>
      </c>
      <c r="B3" s="85" t="s">
        <v>1647</v>
      </c>
      <c r="C3" s="32" t="s">
        <v>1185</v>
      </c>
      <c r="D3" s="60" t="s">
        <v>1648</v>
      </c>
      <c r="E3" s="60">
        <v>55.919756</v>
      </c>
      <c r="F3" s="60">
        <v>11.523875</v>
      </c>
      <c r="G3" s="61" t="s">
        <v>852</v>
      </c>
      <c r="H3" s="61">
        <v>1500</v>
      </c>
      <c r="I3" s="60" t="s">
        <v>839</v>
      </c>
      <c r="J3" s="12"/>
      <c r="K3" s="12">
        <v>17</v>
      </c>
      <c r="L3" s="11"/>
      <c r="M3" s="12">
        <v>6</v>
      </c>
      <c r="N3" s="11" t="s">
        <v>884</v>
      </c>
    </row>
    <row r="4" spans="1:14" x14ac:dyDescent="0.25">
      <c r="A4" s="60" t="s">
        <v>1634</v>
      </c>
      <c r="B4" s="85" t="s">
        <v>1650</v>
      </c>
      <c r="C4" s="32" t="s">
        <v>1185</v>
      </c>
      <c r="D4" s="60" t="s">
        <v>1651</v>
      </c>
      <c r="E4" s="60">
        <v>54.782660999999997</v>
      </c>
      <c r="F4" s="60">
        <v>11.848630999999999</v>
      </c>
      <c r="G4" s="61" t="s">
        <v>916</v>
      </c>
      <c r="H4" s="61">
        <v>1500</v>
      </c>
      <c r="I4" s="60" t="s">
        <v>836</v>
      </c>
      <c r="J4" s="12"/>
      <c r="K4" s="12">
        <v>17</v>
      </c>
      <c r="L4" s="11">
        <v>0.8</v>
      </c>
      <c r="M4" s="11">
        <v>0.8</v>
      </c>
      <c r="N4" s="11" t="s">
        <v>1652</v>
      </c>
    </row>
    <row r="5" spans="1:14" x14ac:dyDescent="0.25">
      <c r="A5" s="60" t="s">
        <v>1653</v>
      </c>
      <c r="B5" s="85" t="s">
        <v>1650</v>
      </c>
      <c r="C5" s="32" t="s">
        <v>1185</v>
      </c>
      <c r="D5" s="60" t="s">
        <v>1651</v>
      </c>
      <c r="E5" s="60">
        <v>54.782660999999997</v>
      </c>
      <c r="F5" s="60">
        <v>11.848630999999999</v>
      </c>
      <c r="G5" s="61" t="s">
        <v>916</v>
      </c>
      <c r="H5" s="61">
        <v>1500</v>
      </c>
      <c r="I5" s="60" t="s">
        <v>839</v>
      </c>
      <c r="J5" s="12"/>
      <c r="K5" s="12">
        <v>17</v>
      </c>
      <c r="L5" s="11">
        <v>0.8</v>
      </c>
      <c r="M5" s="11">
        <v>0.8</v>
      </c>
      <c r="N5" s="11" t="s">
        <v>1654</v>
      </c>
    </row>
    <row r="6" spans="1:14" x14ac:dyDescent="0.25">
      <c r="A6" s="60" t="s">
        <v>1641</v>
      </c>
      <c r="B6" s="85" t="s">
        <v>1655</v>
      </c>
      <c r="C6" s="32" t="s">
        <v>1185</v>
      </c>
      <c r="D6" s="60" t="s">
        <v>1656</v>
      </c>
      <c r="E6" s="60">
        <v>56.053333000000002</v>
      </c>
      <c r="F6" s="60">
        <v>12.65</v>
      </c>
      <c r="G6" s="61" t="s">
        <v>1657</v>
      </c>
      <c r="H6" s="61">
        <v>1500</v>
      </c>
      <c r="I6" s="60" t="s">
        <v>836</v>
      </c>
      <c r="J6" s="12"/>
      <c r="K6" s="12">
        <v>18</v>
      </c>
      <c r="L6" s="12">
        <v>28</v>
      </c>
      <c r="M6" s="12">
        <v>2</v>
      </c>
      <c r="N6" s="11" t="s">
        <v>1659</v>
      </c>
    </row>
    <row r="7" spans="1:14" x14ac:dyDescent="0.25">
      <c r="A7" s="60" t="s">
        <v>1660</v>
      </c>
      <c r="B7" s="85" t="s">
        <v>1655</v>
      </c>
      <c r="C7" s="32" t="s">
        <v>1185</v>
      </c>
      <c r="D7" s="60" t="s">
        <v>1656</v>
      </c>
      <c r="E7" s="60">
        <v>56.053333000000002</v>
      </c>
      <c r="F7" s="60">
        <v>12.65</v>
      </c>
      <c r="G7" s="61" t="s">
        <v>1657</v>
      </c>
      <c r="H7" s="61">
        <v>1050</v>
      </c>
      <c r="I7" s="60" t="s">
        <v>839</v>
      </c>
      <c r="J7" s="12"/>
      <c r="K7" s="12">
        <v>18</v>
      </c>
      <c r="L7" s="12">
        <v>28</v>
      </c>
      <c r="M7" s="12">
        <v>2</v>
      </c>
      <c r="N7" s="11" t="s">
        <v>1661</v>
      </c>
    </row>
    <row r="8" spans="1:14" x14ac:dyDescent="0.25">
      <c r="A8" s="60" t="s">
        <v>1631</v>
      </c>
      <c r="B8" s="85" t="s">
        <v>1662</v>
      </c>
      <c r="C8" s="32" t="s">
        <v>1185</v>
      </c>
      <c r="D8" s="60" t="s">
        <v>1663</v>
      </c>
      <c r="E8" s="60">
        <v>56.606360289999998</v>
      </c>
      <c r="F8" s="60">
        <v>10.301640259999999</v>
      </c>
      <c r="G8" s="61" t="s">
        <v>932</v>
      </c>
      <c r="H8" s="61">
        <v>984</v>
      </c>
      <c r="I8" s="60" t="s">
        <v>836</v>
      </c>
      <c r="J8" s="12"/>
      <c r="K8" s="11"/>
      <c r="L8" s="11"/>
      <c r="M8" s="11"/>
      <c r="N8" s="11"/>
    </row>
    <row r="9" spans="1:14" x14ac:dyDescent="0.25">
      <c r="A9" s="60" t="s">
        <v>1664</v>
      </c>
      <c r="B9" s="85" t="s">
        <v>1662</v>
      </c>
      <c r="C9" s="32" t="s">
        <v>1185</v>
      </c>
      <c r="D9" s="60" t="s">
        <v>1663</v>
      </c>
      <c r="E9" s="60">
        <v>56.606360289999998</v>
      </c>
      <c r="F9" s="60">
        <v>10.301640259999999</v>
      </c>
      <c r="G9" s="61" t="s">
        <v>932</v>
      </c>
      <c r="H9" s="61">
        <v>984</v>
      </c>
      <c r="I9" s="60" t="s">
        <v>839</v>
      </c>
      <c r="J9" s="12"/>
      <c r="K9" s="11"/>
      <c r="L9" s="11"/>
      <c r="M9" s="11"/>
      <c r="N9" s="11"/>
    </row>
    <row r="10" spans="1:14" x14ac:dyDescent="0.25">
      <c r="A10" s="60" t="s">
        <v>1635</v>
      </c>
      <c r="B10" s="85" t="s">
        <v>1665</v>
      </c>
      <c r="C10" s="32" t="s">
        <v>1185</v>
      </c>
      <c r="D10" s="60" t="s">
        <v>1666</v>
      </c>
      <c r="E10" s="60">
        <v>55.943814000000003</v>
      </c>
      <c r="F10" s="60">
        <v>11.880914000000001</v>
      </c>
      <c r="G10" s="61" t="s">
        <v>1208</v>
      </c>
      <c r="H10" s="61">
        <v>1500</v>
      </c>
      <c r="I10" s="60" t="s">
        <v>836</v>
      </c>
      <c r="J10" s="11"/>
      <c r="K10" s="12">
        <v>16</v>
      </c>
      <c r="L10" s="12">
        <v>1</v>
      </c>
      <c r="M10" s="11">
        <v>0.5</v>
      </c>
      <c r="N10" s="11" t="s">
        <v>1667</v>
      </c>
    </row>
    <row r="11" spans="1:14" x14ac:dyDescent="0.25">
      <c r="A11" s="60" t="s">
        <v>1668</v>
      </c>
      <c r="B11" s="85"/>
      <c r="C11" s="32" t="s">
        <v>1185</v>
      </c>
      <c r="D11" s="60" t="s">
        <v>1666</v>
      </c>
      <c r="E11" s="60">
        <v>55.943814000000003</v>
      </c>
      <c r="F11" s="60">
        <v>11.880914000000001</v>
      </c>
      <c r="G11" s="61" t="s">
        <v>1208</v>
      </c>
      <c r="H11" s="61">
        <v>1500</v>
      </c>
      <c r="I11" s="60" t="s">
        <v>839</v>
      </c>
      <c r="J11" s="11"/>
      <c r="K11" s="12">
        <v>16</v>
      </c>
      <c r="L11" s="12">
        <v>1</v>
      </c>
      <c r="M11" s="11">
        <v>0.5</v>
      </c>
      <c r="N11" s="11" t="s">
        <v>1667</v>
      </c>
    </row>
    <row r="12" spans="1:14" x14ac:dyDescent="0.25">
      <c r="A12" s="60" t="s">
        <v>1636</v>
      </c>
      <c r="B12" s="85" t="s">
        <v>1669</v>
      </c>
      <c r="C12" s="32" t="s">
        <v>1185</v>
      </c>
      <c r="D12" s="60" t="s">
        <v>1670</v>
      </c>
      <c r="E12" s="60">
        <v>54.896991</v>
      </c>
      <c r="F12" s="60">
        <v>9.7998220000000007</v>
      </c>
      <c r="G12" s="61" t="s">
        <v>1671</v>
      </c>
      <c r="H12" s="61">
        <v>1300</v>
      </c>
      <c r="I12" s="60" t="s">
        <v>836</v>
      </c>
      <c r="J12" s="11"/>
      <c r="K12" s="11">
        <v>20.100000000000001</v>
      </c>
      <c r="L12" s="13">
        <v>1.27</v>
      </c>
      <c r="M12" s="11"/>
      <c r="N12" s="11" t="s">
        <v>875</v>
      </c>
    </row>
    <row r="13" spans="1:14" x14ac:dyDescent="0.25">
      <c r="A13" s="60" t="s">
        <v>1673</v>
      </c>
      <c r="B13" s="85" t="s">
        <v>1669</v>
      </c>
      <c r="C13" s="32" t="s">
        <v>1185</v>
      </c>
      <c r="D13" s="60" t="s">
        <v>1670</v>
      </c>
      <c r="E13" s="60">
        <v>54.896991</v>
      </c>
      <c r="F13" s="60">
        <v>9.7998220000000007</v>
      </c>
      <c r="G13" s="61" t="s">
        <v>1671</v>
      </c>
      <c r="H13" s="61">
        <v>1500</v>
      </c>
      <c r="I13" s="60" t="s">
        <v>839</v>
      </c>
      <c r="J13" s="12"/>
      <c r="K13" s="11">
        <v>20.100000000000001</v>
      </c>
      <c r="L13" s="13">
        <v>1.27</v>
      </c>
      <c r="M13" s="11"/>
      <c r="N13" s="11" t="s">
        <v>1674</v>
      </c>
    </row>
    <row r="14" spans="1:14" x14ac:dyDescent="0.25">
      <c r="A14" s="60" t="s">
        <v>1639</v>
      </c>
      <c r="B14" s="85" t="s">
        <v>1675</v>
      </c>
      <c r="C14" s="32" t="s">
        <v>1185</v>
      </c>
      <c r="D14" s="60" t="s">
        <v>1676</v>
      </c>
      <c r="E14" s="60">
        <v>56.374251999999998</v>
      </c>
      <c r="F14" s="60">
        <v>8.115418</v>
      </c>
      <c r="G14" s="61" t="s">
        <v>1677</v>
      </c>
      <c r="H14" s="61">
        <v>600</v>
      </c>
      <c r="I14" s="60" t="s">
        <v>836</v>
      </c>
      <c r="J14" s="12"/>
      <c r="K14" s="11">
        <v>20.5</v>
      </c>
      <c r="L14" s="11"/>
      <c r="M14" s="11">
        <v>0.5</v>
      </c>
      <c r="N14" s="11" t="s">
        <v>1679</v>
      </c>
    </row>
    <row r="15" spans="1:14" x14ac:dyDescent="0.25">
      <c r="A15" s="60" t="s">
        <v>1680</v>
      </c>
      <c r="B15" s="85" t="s">
        <v>1675</v>
      </c>
      <c r="C15" s="32" t="s">
        <v>1185</v>
      </c>
      <c r="D15" s="60" t="s">
        <v>1676</v>
      </c>
      <c r="E15" s="60">
        <v>56.374251999999998</v>
      </c>
      <c r="F15" s="60">
        <v>8.115418</v>
      </c>
      <c r="G15" s="61" t="s">
        <v>1677</v>
      </c>
      <c r="H15" s="61">
        <v>600</v>
      </c>
      <c r="I15" s="60" t="s">
        <v>839</v>
      </c>
      <c r="J15" s="11"/>
      <c r="K15" s="11">
        <v>20.5</v>
      </c>
      <c r="L15" s="11"/>
      <c r="M15" s="11">
        <v>0.5</v>
      </c>
      <c r="N15" s="11" t="s">
        <v>1679</v>
      </c>
    </row>
    <row r="16" spans="1:14" x14ac:dyDescent="0.25">
      <c r="A16" s="60" t="s">
        <v>1640</v>
      </c>
      <c r="B16" s="85" t="s">
        <v>1681</v>
      </c>
      <c r="C16" s="32" t="s">
        <v>1185</v>
      </c>
      <c r="D16" s="60" t="s">
        <v>1682</v>
      </c>
      <c r="E16" s="60">
        <v>56.918660000000003</v>
      </c>
      <c r="F16" s="60">
        <v>8.9234550000000006</v>
      </c>
      <c r="G16" s="61" t="s">
        <v>1683</v>
      </c>
      <c r="H16" s="61">
        <v>450</v>
      </c>
      <c r="I16" s="60" t="s">
        <v>836</v>
      </c>
      <c r="J16" s="11"/>
      <c r="K16" s="12">
        <v>18</v>
      </c>
      <c r="L16" s="13">
        <v>0.25</v>
      </c>
      <c r="M16" s="11">
        <v>0.1</v>
      </c>
      <c r="N16" s="11"/>
    </row>
    <row r="17" spans="1:14" x14ac:dyDescent="0.25">
      <c r="A17" s="60" t="s">
        <v>1685</v>
      </c>
      <c r="B17" s="85" t="s">
        <v>1681</v>
      </c>
      <c r="C17" s="32" t="s">
        <v>1185</v>
      </c>
      <c r="D17" s="60" t="s">
        <v>1682</v>
      </c>
      <c r="E17" s="60">
        <v>56.918660000000003</v>
      </c>
      <c r="F17" s="60">
        <v>8.9234550000000006</v>
      </c>
      <c r="G17" s="61" t="s">
        <v>1683</v>
      </c>
      <c r="H17" s="61">
        <v>500</v>
      </c>
      <c r="I17" s="60" t="s">
        <v>839</v>
      </c>
      <c r="J17" s="11"/>
      <c r="K17" s="12">
        <v>18</v>
      </c>
      <c r="L17" s="13">
        <v>0.25</v>
      </c>
      <c r="M17" s="11">
        <v>0.1</v>
      </c>
      <c r="N17" s="11" t="s">
        <v>1686</v>
      </c>
    </row>
    <row r="18" spans="1:14" x14ac:dyDescent="0.25">
      <c r="A18" s="60" t="s">
        <v>1687</v>
      </c>
      <c r="B18" s="85" t="s">
        <v>1688</v>
      </c>
      <c r="C18" s="32" t="s">
        <v>1185</v>
      </c>
      <c r="D18" s="60" t="s">
        <v>1689</v>
      </c>
      <c r="E18" s="60">
        <v>55.048740000000002</v>
      </c>
      <c r="F18" s="60">
        <v>10.599892000000001</v>
      </c>
      <c r="G18" s="61" t="s">
        <v>1690</v>
      </c>
      <c r="H18" s="61">
        <v>1500</v>
      </c>
      <c r="I18" s="60" t="s">
        <v>836</v>
      </c>
      <c r="J18" s="11"/>
      <c r="K18" s="11">
        <v>15.1</v>
      </c>
      <c r="L18" s="11">
        <v>0.1</v>
      </c>
      <c r="M18" s="13">
        <v>0.02</v>
      </c>
      <c r="N18" s="11"/>
    </row>
    <row r="19" spans="1:14" x14ac:dyDescent="0.25">
      <c r="A19" s="60" t="s">
        <v>1692</v>
      </c>
      <c r="B19" s="85" t="s">
        <v>1688</v>
      </c>
      <c r="C19" s="32" t="s">
        <v>1185</v>
      </c>
      <c r="D19" s="60" t="s">
        <v>1693</v>
      </c>
      <c r="E19" s="60">
        <v>55.048740000000002</v>
      </c>
      <c r="F19" s="60">
        <v>10.599892000000001</v>
      </c>
      <c r="G19" s="61" t="s">
        <v>1690</v>
      </c>
      <c r="H19" s="61">
        <v>1500</v>
      </c>
      <c r="I19" s="60" t="s">
        <v>839</v>
      </c>
      <c r="J19" s="11"/>
      <c r="K19" s="11"/>
      <c r="L19" s="11"/>
      <c r="M19" s="11"/>
      <c r="N19" s="11"/>
    </row>
    <row r="20" spans="1:14" x14ac:dyDescent="0.25">
      <c r="A20" s="60" t="s">
        <v>1626</v>
      </c>
      <c r="B20" s="85" t="s">
        <v>1695</v>
      </c>
      <c r="C20" s="32" t="s">
        <v>1185</v>
      </c>
      <c r="D20" s="60" t="s">
        <v>1696</v>
      </c>
      <c r="E20" s="60">
        <v>56.556800000000003</v>
      </c>
      <c r="F20" s="60">
        <v>8.7607999999999997</v>
      </c>
      <c r="G20" s="61" t="s">
        <v>1697</v>
      </c>
      <c r="H20" s="61">
        <v>800</v>
      </c>
      <c r="I20" s="60" t="s">
        <v>836</v>
      </c>
      <c r="J20" s="11"/>
      <c r="K20" s="11"/>
      <c r="L20" s="11"/>
      <c r="M20" s="11"/>
      <c r="N20" s="11"/>
    </row>
    <row r="21" spans="1:14" x14ac:dyDescent="0.25">
      <c r="A21" s="60" t="s">
        <v>1698</v>
      </c>
      <c r="B21" s="85" t="s">
        <v>1695</v>
      </c>
      <c r="C21" s="32" t="s">
        <v>1185</v>
      </c>
      <c r="D21" s="60" t="s">
        <v>1696</v>
      </c>
      <c r="E21" s="60">
        <v>56.555799999999998</v>
      </c>
      <c r="F21" s="60">
        <v>8.7607999999999997</v>
      </c>
      <c r="G21" s="61" t="s">
        <v>1697</v>
      </c>
      <c r="H21" s="61">
        <v>800</v>
      </c>
      <c r="I21" s="60" t="s">
        <v>839</v>
      </c>
      <c r="J21" s="11"/>
      <c r="K21" s="12">
        <v>18</v>
      </c>
      <c r="L21" s="11">
        <v>1.5</v>
      </c>
      <c r="M21" s="11">
        <v>0.2</v>
      </c>
      <c r="N21" s="11" t="s">
        <v>848</v>
      </c>
    </row>
    <row r="22" spans="1:14" x14ac:dyDescent="0.25">
      <c r="A22" s="60" t="s">
        <v>1625</v>
      </c>
      <c r="B22" s="85" t="s">
        <v>1691</v>
      </c>
      <c r="C22" s="32" t="s">
        <v>1185</v>
      </c>
      <c r="D22" s="60" t="s">
        <v>1699</v>
      </c>
      <c r="E22" s="60">
        <v>55.644359000000001</v>
      </c>
      <c r="F22" s="60">
        <v>12.649347000000001</v>
      </c>
      <c r="G22" s="61" t="s">
        <v>1700</v>
      </c>
      <c r="H22" s="61">
        <v>1500</v>
      </c>
      <c r="I22" s="60" t="s">
        <v>836</v>
      </c>
      <c r="J22" s="11"/>
      <c r="K22" s="12">
        <v>18</v>
      </c>
      <c r="L22" s="11">
        <v>1.5</v>
      </c>
      <c r="M22" s="11">
        <v>0.2</v>
      </c>
      <c r="N22" s="11" t="s">
        <v>848</v>
      </c>
    </row>
    <row r="23" spans="1:14" x14ac:dyDescent="0.25">
      <c r="A23" s="60" t="s">
        <v>1701</v>
      </c>
      <c r="B23" s="85" t="s">
        <v>1691</v>
      </c>
      <c r="C23" s="32" t="s">
        <v>1185</v>
      </c>
      <c r="D23" s="60" t="s">
        <v>1699</v>
      </c>
      <c r="E23" s="60">
        <v>55.644359000000001</v>
      </c>
      <c r="F23" s="60">
        <v>12.649347000000001</v>
      </c>
      <c r="G23" s="61" t="s">
        <v>1700</v>
      </c>
      <c r="H23" s="61">
        <v>1500</v>
      </c>
      <c r="I23" s="60" t="s">
        <v>839</v>
      </c>
      <c r="J23" s="11"/>
      <c r="K23" s="12">
        <v>18</v>
      </c>
      <c r="L23" s="11">
        <v>1.5</v>
      </c>
      <c r="M23" s="11">
        <v>0.1</v>
      </c>
      <c r="N23" s="11" t="s">
        <v>884</v>
      </c>
    </row>
    <row r="24" spans="1:14" x14ac:dyDescent="0.25">
      <c r="A24" s="60" t="s">
        <v>1629</v>
      </c>
      <c r="B24" s="85" t="s">
        <v>1702</v>
      </c>
      <c r="C24" s="32" t="s">
        <v>1185</v>
      </c>
      <c r="D24" s="60" t="s">
        <v>1703</v>
      </c>
      <c r="E24" s="60">
        <v>55.8277</v>
      </c>
      <c r="F24" s="60">
        <v>12.5745</v>
      </c>
      <c r="G24" s="61" t="s">
        <v>1704</v>
      </c>
      <c r="H24" s="61">
        <v>1500</v>
      </c>
      <c r="I24" s="60" t="s">
        <v>836</v>
      </c>
      <c r="J24" s="11"/>
      <c r="K24" s="12">
        <v>18</v>
      </c>
      <c r="L24" s="11">
        <v>1.5</v>
      </c>
      <c r="M24" s="11">
        <v>0.1</v>
      </c>
      <c r="N24" s="11" t="s">
        <v>884</v>
      </c>
    </row>
    <row r="25" spans="1:14" x14ac:dyDescent="0.25">
      <c r="A25" s="60" t="s">
        <v>1705</v>
      </c>
      <c r="B25" s="85" t="s">
        <v>1702</v>
      </c>
      <c r="C25" s="32" t="s">
        <v>1185</v>
      </c>
      <c r="D25" s="60" t="s">
        <v>1706</v>
      </c>
      <c r="E25" s="60">
        <v>55.8277</v>
      </c>
      <c r="F25" s="60">
        <v>12.5745</v>
      </c>
      <c r="G25" s="61" t="s">
        <v>1704</v>
      </c>
      <c r="H25" s="61">
        <v>1500</v>
      </c>
      <c r="I25" s="60" t="s">
        <v>839</v>
      </c>
      <c r="J25" s="12"/>
      <c r="K25" s="12">
        <v>17</v>
      </c>
      <c r="L25" s="11">
        <v>0.5</v>
      </c>
      <c r="M25" s="11"/>
      <c r="N25" s="11" t="s">
        <v>1710</v>
      </c>
    </row>
    <row r="26" spans="1:14" x14ac:dyDescent="0.25">
      <c r="A26" s="60" t="s">
        <v>1646</v>
      </c>
      <c r="B26" s="85" t="s">
        <v>1681</v>
      </c>
      <c r="C26" s="32" t="s">
        <v>1185</v>
      </c>
      <c r="D26" s="60" t="s">
        <v>1707</v>
      </c>
      <c r="E26" s="60">
        <v>57.025599999999997</v>
      </c>
      <c r="F26" s="60">
        <v>9.5136000000000003</v>
      </c>
      <c r="G26" s="61" t="s">
        <v>1708</v>
      </c>
      <c r="H26" s="61">
        <v>700</v>
      </c>
      <c r="I26" s="60" t="s">
        <v>836</v>
      </c>
      <c r="J26" s="12"/>
      <c r="K26" s="12">
        <v>17</v>
      </c>
      <c r="L26" s="11">
        <v>0.5</v>
      </c>
      <c r="M26" s="11"/>
      <c r="N26" s="11" t="s">
        <v>1712</v>
      </c>
    </row>
    <row r="27" spans="1:14" x14ac:dyDescent="0.25">
      <c r="A27" s="60" t="s">
        <v>1711</v>
      </c>
      <c r="B27" s="85" t="s">
        <v>1681</v>
      </c>
      <c r="C27" s="32" t="s">
        <v>1185</v>
      </c>
      <c r="D27" s="60" t="s">
        <v>1707</v>
      </c>
      <c r="E27" s="60">
        <v>57.025599999999997</v>
      </c>
      <c r="F27" s="60">
        <v>9.5136000000000003</v>
      </c>
      <c r="G27" s="61" t="s">
        <v>1708</v>
      </c>
      <c r="H27" s="61">
        <v>700</v>
      </c>
      <c r="I27" s="60" t="s">
        <v>839</v>
      </c>
      <c r="J27" s="11"/>
      <c r="K27" s="11"/>
      <c r="L27" s="11"/>
      <c r="M27" s="11">
        <v>0.3</v>
      </c>
      <c r="N27" s="11" t="s">
        <v>1716</v>
      </c>
    </row>
    <row r="28" spans="1:14" x14ac:dyDescent="0.25">
      <c r="A28" s="60" t="s">
        <v>1642</v>
      </c>
      <c r="B28" s="85" t="s">
        <v>1702</v>
      </c>
      <c r="C28" s="32" t="s">
        <v>1185</v>
      </c>
      <c r="D28" s="60" t="s">
        <v>1713</v>
      </c>
      <c r="E28" s="60">
        <v>57.043896400000001</v>
      </c>
      <c r="F28" s="60">
        <v>8.4829132000000005</v>
      </c>
      <c r="G28" s="61" t="s">
        <v>1714</v>
      </c>
      <c r="H28" s="61">
        <v>600</v>
      </c>
      <c r="I28" s="60" t="s">
        <v>836</v>
      </c>
      <c r="J28" s="11"/>
      <c r="K28" s="11"/>
      <c r="L28" s="11"/>
      <c r="M28" s="11">
        <v>0.3</v>
      </c>
      <c r="N28" s="11" t="s">
        <v>1716</v>
      </c>
    </row>
    <row r="29" spans="1:14" x14ac:dyDescent="0.25">
      <c r="A29" s="60" t="s">
        <v>1717</v>
      </c>
      <c r="B29" s="85" t="s">
        <v>1702</v>
      </c>
      <c r="C29" s="32" t="s">
        <v>1185</v>
      </c>
      <c r="D29" s="60" t="s">
        <v>1713</v>
      </c>
      <c r="E29" s="60">
        <v>57.043896400000001</v>
      </c>
      <c r="F29" s="60">
        <v>8.4829132000000005</v>
      </c>
      <c r="G29" s="61" t="s">
        <v>1714</v>
      </c>
      <c r="H29" s="61">
        <v>600</v>
      </c>
      <c r="I29" s="60" t="s">
        <v>839</v>
      </c>
      <c r="J29" s="11"/>
      <c r="K29" s="12">
        <v>15</v>
      </c>
      <c r="L29" s="12">
        <v>7</v>
      </c>
      <c r="M29" s="11">
        <v>0.5</v>
      </c>
      <c r="N29" s="11"/>
    </row>
    <row r="30" spans="1:14" x14ac:dyDescent="0.25">
      <c r="A30" s="60" t="s">
        <v>1645</v>
      </c>
      <c r="B30" s="85" t="s">
        <v>1718</v>
      </c>
      <c r="C30" s="32" t="s">
        <v>1185</v>
      </c>
      <c r="D30" s="60" t="s">
        <v>1719</v>
      </c>
      <c r="E30" s="60">
        <v>55.674208999999998</v>
      </c>
      <c r="F30" s="60">
        <v>9.6898160000000004</v>
      </c>
      <c r="G30" s="61" t="s">
        <v>1720</v>
      </c>
      <c r="H30" s="61">
        <v>50</v>
      </c>
      <c r="I30" s="60" t="s">
        <v>836</v>
      </c>
      <c r="J30" s="11"/>
      <c r="K30" s="12">
        <v>15</v>
      </c>
      <c r="L30" s="12">
        <v>7</v>
      </c>
      <c r="M30" s="11">
        <v>1.5</v>
      </c>
      <c r="N30" s="11"/>
    </row>
    <row r="31" spans="1:14" x14ac:dyDescent="0.25">
      <c r="A31" s="60" t="s">
        <v>1723</v>
      </c>
      <c r="B31" s="85" t="s">
        <v>1718</v>
      </c>
      <c r="C31" s="32" t="s">
        <v>1185</v>
      </c>
      <c r="D31" s="60" t="s">
        <v>1724</v>
      </c>
      <c r="E31" s="60">
        <v>55.674208999999998</v>
      </c>
      <c r="F31" s="60">
        <v>9.6898160000000004</v>
      </c>
      <c r="G31" s="61" t="s">
        <v>1720</v>
      </c>
      <c r="H31" s="61">
        <v>50</v>
      </c>
      <c r="I31" s="60" t="s">
        <v>839</v>
      </c>
      <c r="J31" s="11"/>
      <c r="K31" s="12">
        <v>16</v>
      </c>
      <c r="L31" s="11">
        <v>0.8</v>
      </c>
      <c r="M31" s="11">
        <v>0.5</v>
      </c>
      <c r="N31" s="11" t="s">
        <v>1731</v>
      </c>
    </row>
    <row r="32" spans="1:14" x14ac:dyDescent="0.25">
      <c r="A32" s="60" t="s">
        <v>1643</v>
      </c>
      <c r="B32" s="85" t="s">
        <v>1725</v>
      </c>
      <c r="C32" s="32" t="s">
        <v>1185</v>
      </c>
      <c r="D32" s="60" t="s">
        <v>1726</v>
      </c>
      <c r="E32" s="60">
        <v>57.594535</v>
      </c>
      <c r="F32" s="60">
        <v>9.9627079999999992</v>
      </c>
      <c r="G32" s="61" t="s">
        <v>899</v>
      </c>
      <c r="H32" s="61">
        <v>1350</v>
      </c>
      <c r="I32" s="60" t="s">
        <v>836</v>
      </c>
      <c r="J32" s="11"/>
      <c r="K32" s="12">
        <v>16</v>
      </c>
      <c r="L32" s="11">
        <v>0.8</v>
      </c>
      <c r="M32" s="11">
        <v>0.5</v>
      </c>
      <c r="N32" s="11" t="s">
        <v>1731</v>
      </c>
    </row>
    <row r="33" spans="1:14" x14ac:dyDescent="0.25">
      <c r="A33" s="60" t="s">
        <v>1624</v>
      </c>
      <c r="B33" s="85" t="s">
        <v>1728</v>
      </c>
      <c r="C33" s="32" t="s">
        <v>1185</v>
      </c>
      <c r="D33" s="60" t="s">
        <v>1729</v>
      </c>
      <c r="E33" s="60">
        <v>57.143062</v>
      </c>
      <c r="F33" s="60">
        <v>9.2546569999999999</v>
      </c>
      <c r="G33" s="61" t="s">
        <v>1730</v>
      </c>
      <c r="H33" s="61">
        <v>1500</v>
      </c>
      <c r="I33" s="60" t="s">
        <v>836</v>
      </c>
      <c r="J33" s="12"/>
      <c r="K33" s="11">
        <v>16.100000000000001</v>
      </c>
      <c r="L33" s="12">
        <v>4</v>
      </c>
      <c r="M33" s="11">
        <v>0.5</v>
      </c>
      <c r="N33" s="11" t="s">
        <v>1735</v>
      </c>
    </row>
    <row r="34" spans="1:14" x14ac:dyDescent="0.25">
      <c r="A34" s="60" t="s">
        <v>1732</v>
      </c>
      <c r="B34" s="85" t="s">
        <v>1728</v>
      </c>
      <c r="C34" s="32" t="s">
        <v>1185</v>
      </c>
      <c r="D34" s="60" t="s">
        <v>1729</v>
      </c>
      <c r="E34" s="60">
        <v>57.143062</v>
      </c>
      <c r="F34" s="60">
        <v>9.2546569999999999</v>
      </c>
      <c r="G34" s="61" t="s">
        <v>1730</v>
      </c>
      <c r="H34" s="61">
        <v>1500</v>
      </c>
      <c r="I34" s="60" t="s">
        <v>839</v>
      </c>
      <c r="J34" s="12"/>
      <c r="K34" s="11">
        <v>16.100000000000001</v>
      </c>
      <c r="L34" s="12">
        <v>4</v>
      </c>
      <c r="M34" s="11">
        <v>0.5</v>
      </c>
      <c r="N34" s="11" t="s">
        <v>1735</v>
      </c>
    </row>
    <row r="35" spans="1:14" x14ac:dyDescent="0.25">
      <c r="A35" s="60" t="s">
        <v>1623</v>
      </c>
      <c r="B35" s="85" t="s">
        <v>1733</v>
      </c>
      <c r="C35" s="32" t="s">
        <v>1185</v>
      </c>
      <c r="D35" s="60" t="s">
        <v>1734</v>
      </c>
      <c r="E35" s="60">
        <v>55.694188500000003</v>
      </c>
      <c r="F35" s="60">
        <v>12.6004694</v>
      </c>
      <c r="G35" s="61" t="s">
        <v>962</v>
      </c>
      <c r="H35" s="61">
        <v>1500</v>
      </c>
      <c r="I35" s="60" t="s">
        <v>836</v>
      </c>
      <c r="J35" s="12"/>
      <c r="K35" s="12">
        <v>16</v>
      </c>
      <c r="L35" s="12">
        <v>1</v>
      </c>
      <c r="M35" s="11">
        <v>0.6</v>
      </c>
      <c r="N35" s="11" t="s">
        <v>848</v>
      </c>
    </row>
    <row r="36" spans="1:14" x14ac:dyDescent="0.25">
      <c r="A36" s="60" t="s">
        <v>1736</v>
      </c>
      <c r="B36" s="85" t="s">
        <v>1733</v>
      </c>
      <c r="C36" s="32" t="s">
        <v>1185</v>
      </c>
      <c r="D36" s="60" t="s">
        <v>1737</v>
      </c>
      <c r="E36" s="60">
        <v>55.694188500000003</v>
      </c>
      <c r="F36" s="60">
        <v>12.6004694</v>
      </c>
      <c r="G36" s="61" t="s">
        <v>962</v>
      </c>
      <c r="H36" s="61">
        <v>1500</v>
      </c>
      <c r="I36" s="60" t="s">
        <v>839</v>
      </c>
      <c r="J36" s="12"/>
      <c r="K36" s="12">
        <v>16</v>
      </c>
      <c r="L36" s="12">
        <v>1</v>
      </c>
      <c r="M36" s="11">
        <v>0.6</v>
      </c>
      <c r="N36" s="11" t="s">
        <v>848</v>
      </c>
    </row>
    <row r="37" spans="1:14" x14ac:dyDescent="0.25">
      <c r="A37" s="60" t="s">
        <v>1633</v>
      </c>
      <c r="B37" s="85" t="s">
        <v>840</v>
      </c>
      <c r="C37" s="32" t="s">
        <v>1185</v>
      </c>
      <c r="D37" s="60" t="s">
        <v>1738</v>
      </c>
      <c r="E37" s="60">
        <v>54.837980999999999</v>
      </c>
      <c r="F37" s="60">
        <v>11.486999000000001</v>
      </c>
      <c r="G37" s="61" t="s">
        <v>1739</v>
      </c>
      <c r="H37" s="61">
        <v>1350</v>
      </c>
      <c r="I37" s="60" t="s">
        <v>836</v>
      </c>
      <c r="J37" s="12"/>
      <c r="K37" s="11"/>
      <c r="L37" s="12">
        <v>1</v>
      </c>
      <c r="M37" s="12">
        <v>1</v>
      </c>
      <c r="N37" s="11" t="s">
        <v>1744</v>
      </c>
    </row>
    <row r="38" spans="1:14" x14ac:dyDescent="0.25">
      <c r="A38" s="60" t="s">
        <v>1740</v>
      </c>
      <c r="B38" s="85" t="s">
        <v>840</v>
      </c>
      <c r="C38" s="32" t="s">
        <v>1185</v>
      </c>
      <c r="D38" s="60" t="s">
        <v>1741</v>
      </c>
      <c r="E38" s="60">
        <v>54.837980999999999</v>
      </c>
      <c r="F38" s="60">
        <v>11.486999000000001</v>
      </c>
      <c r="G38" s="61" t="s">
        <v>1739</v>
      </c>
      <c r="H38" s="61">
        <v>1400</v>
      </c>
      <c r="I38" s="60" t="s">
        <v>839</v>
      </c>
      <c r="J38" s="12"/>
      <c r="K38" s="11"/>
      <c r="L38" s="12">
        <v>1</v>
      </c>
      <c r="M38" s="12">
        <v>1</v>
      </c>
      <c r="N38" s="11" t="s">
        <v>1744</v>
      </c>
    </row>
    <row r="39" spans="1:14" x14ac:dyDescent="0.25">
      <c r="A39" s="60" t="s">
        <v>1630</v>
      </c>
      <c r="B39" s="85" t="s">
        <v>1742</v>
      </c>
      <c r="C39" s="32" t="s">
        <v>1185</v>
      </c>
      <c r="D39" s="60" t="s">
        <v>1743</v>
      </c>
      <c r="E39" s="60">
        <v>55.669867500000002</v>
      </c>
      <c r="F39" s="60">
        <v>11.799984503022532</v>
      </c>
      <c r="G39" s="61" t="s">
        <v>1191</v>
      </c>
      <c r="H39" s="61">
        <v>1350</v>
      </c>
      <c r="I39" s="60" t="s">
        <v>836</v>
      </c>
      <c r="J39" s="11"/>
      <c r="K39" s="11">
        <v>14.8</v>
      </c>
      <c r="L39" s="11"/>
      <c r="M39" s="11"/>
      <c r="N39" s="11" t="s">
        <v>1747</v>
      </c>
    </row>
    <row r="40" spans="1:14" x14ac:dyDescent="0.25">
      <c r="A40" s="60" t="s">
        <v>1745</v>
      </c>
      <c r="B40" s="85" t="s">
        <v>1742</v>
      </c>
      <c r="C40" s="32" t="s">
        <v>1185</v>
      </c>
      <c r="D40" s="60" t="s">
        <v>1743</v>
      </c>
      <c r="E40" s="60">
        <v>55.669867500000002</v>
      </c>
      <c r="F40" s="60">
        <v>11.799984503022532</v>
      </c>
      <c r="G40" s="61" t="s">
        <v>1191</v>
      </c>
      <c r="H40" s="61">
        <v>1500</v>
      </c>
      <c r="I40" s="60" t="s">
        <v>839</v>
      </c>
      <c r="J40" s="11"/>
      <c r="K40" s="11">
        <v>14.8</v>
      </c>
      <c r="L40" s="11"/>
      <c r="M40" s="11"/>
      <c r="N40" s="11" t="s">
        <v>1747</v>
      </c>
    </row>
    <row r="41" spans="1:14" x14ac:dyDescent="0.25">
      <c r="A41" s="60" t="s">
        <v>1627</v>
      </c>
      <c r="B41" s="85" t="s">
        <v>1733</v>
      </c>
      <c r="C41" s="32" t="s">
        <v>1185</v>
      </c>
      <c r="D41" s="60" t="s">
        <v>1746</v>
      </c>
      <c r="E41" s="60">
        <v>55.592699000000003</v>
      </c>
      <c r="F41" s="60">
        <v>12.359187</v>
      </c>
      <c r="G41" s="61" t="s">
        <v>879</v>
      </c>
      <c r="H41" s="61">
        <v>850</v>
      </c>
      <c r="I41" s="60" t="s">
        <v>836</v>
      </c>
      <c r="J41" s="12"/>
      <c r="K41" s="11">
        <v>15.1</v>
      </c>
      <c r="L41" s="12">
        <v>1</v>
      </c>
      <c r="M41" s="11">
        <v>0.2</v>
      </c>
      <c r="N41" s="11" t="s">
        <v>1694</v>
      </c>
    </row>
    <row r="42" spans="1:14" x14ac:dyDescent="0.25">
      <c r="A42" s="60" t="s">
        <v>1748</v>
      </c>
      <c r="B42" s="85" t="s">
        <v>1733</v>
      </c>
      <c r="C42" s="32" t="s">
        <v>1185</v>
      </c>
      <c r="D42" s="60" t="s">
        <v>1746</v>
      </c>
      <c r="E42" s="60">
        <v>55.592699000000003</v>
      </c>
      <c r="F42" s="60">
        <v>12.359187</v>
      </c>
      <c r="G42" s="61" t="s">
        <v>879</v>
      </c>
      <c r="H42" s="61">
        <v>850</v>
      </c>
      <c r="I42" s="60" t="s">
        <v>839</v>
      </c>
      <c r="J42" s="12"/>
      <c r="K42" s="11">
        <v>16.100000000000001</v>
      </c>
      <c r="L42" s="12">
        <v>1</v>
      </c>
      <c r="M42" s="11">
        <v>0.2</v>
      </c>
      <c r="N42" s="11" t="s">
        <v>1722</v>
      </c>
    </row>
    <row r="43" spans="1:14" x14ac:dyDescent="0.25">
      <c r="A43" s="60" t="s">
        <v>1749</v>
      </c>
      <c r="B43" s="85" t="s">
        <v>1725</v>
      </c>
      <c r="C43" s="32" t="s">
        <v>1185</v>
      </c>
      <c r="D43" s="60" t="s">
        <v>1726</v>
      </c>
      <c r="E43" s="60">
        <v>57.594535</v>
      </c>
      <c r="F43" s="60">
        <v>9.9627079999999992</v>
      </c>
      <c r="G43" s="61" t="s">
        <v>899</v>
      </c>
      <c r="H43" s="61">
        <v>1350</v>
      </c>
      <c r="I43" s="60" t="s">
        <v>839</v>
      </c>
      <c r="J43" s="11"/>
      <c r="K43" s="11">
        <v>16.100000000000001</v>
      </c>
      <c r="L43" s="12">
        <v>1</v>
      </c>
      <c r="M43" s="11">
        <v>0.2</v>
      </c>
      <c r="N43" s="11" t="s">
        <v>1722</v>
      </c>
    </row>
    <row r="44" spans="1:14" x14ac:dyDescent="0.25">
      <c r="A44" s="60" t="s">
        <v>1637</v>
      </c>
      <c r="B44" s="85" t="s">
        <v>1728</v>
      </c>
      <c r="C44" s="32" t="s">
        <v>1185</v>
      </c>
      <c r="D44" s="60" t="s">
        <v>1750</v>
      </c>
      <c r="E44" s="60">
        <v>55.295453000000002</v>
      </c>
      <c r="F44" s="60">
        <v>8.6497209999999995</v>
      </c>
      <c r="G44" s="61" t="s">
        <v>1751</v>
      </c>
      <c r="H44" s="61">
        <v>450</v>
      </c>
      <c r="I44" s="60" t="s">
        <v>836</v>
      </c>
      <c r="J44" s="11"/>
      <c r="K44" s="11">
        <v>19.399999999999999</v>
      </c>
      <c r="L44" s="12">
        <v>1</v>
      </c>
      <c r="M44" s="11">
        <v>1.4999999999999999E-2</v>
      </c>
      <c r="N44" s="11" t="s">
        <v>1753</v>
      </c>
    </row>
    <row r="45" spans="1:14" x14ac:dyDescent="0.25">
      <c r="A45" s="60" t="s">
        <v>1754</v>
      </c>
      <c r="B45" s="85" t="s">
        <v>1728</v>
      </c>
      <c r="C45" s="32" t="s">
        <v>1185</v>
      </c>
      <c r="D45" s="60" t="s">
        <v>1755</v>
      </c>
      <c r="E45" s="60">
        <v>55.295453000000002</v>
      </c>
      <c r="F45" s="60">
        <v>8.6497209999999995</v>
      </c>
      <c r="G45" s="61" t="s">
        <v>1751</v>
      </c>
      <c r="H45" s="61">
        <v>350</v>
      </c>
      <c r="I45" s="60" t="s">
        <v>839</v>
      </c>
      <c r="J45" s="12"/>
      <c r="K45" s="11">
        <v>19.399999999999999</v>
      </c>
      <c r="L45" s="12">
        <v>1</v>
      </c>
      <c r="M45" s="11">
        <v>1.4999999999999999E-2</v>
      </c>
      <c r="N45" s="11" t="s">
        <v>1753</v>
      </c>
    </row>
    <row r="46" spans="1:14" x14ac:dyDescent="0.25">
      <c r="A46" s="11" t="s">
        <v>1644</v>
      </c>
      <c r="C46" s="32" t="s">
        <v>1185</v>
      </c>
      <c r="D46" s="11" t="s">
        <v>1756</v>
      </c>
      <c r="E46" s="11">
        <v>55.654792700000002</v>
      </c>
      <c r="F46" s="11">
        <v>12.086180300000001</v>
      </c>
      <c r="G46" s="12" t="s">
        <v>1289</v>
      </c>
      <c r="H46" s="12">
        <v>650</v>
      </c>
      <c r="I46" s="11" t="s">
        <v>836</v>
      </c>
      <c r="J46" s="11"/>
      <c r="K46" s="12">
        <v>17</v>
      </c>
      <c r="L46" s="11">
        <v>0.6</v>
      </c>
      <c r="M46" s="13">
        <v>0.02</v>
      </c>
      <c r="N46" s="11" t="s">
        <v>1758</v>
      </c>
    </row>
    <row r="47" spans="1:14" x14ac:dyDescent="0.25">
      <c r="A47" s="11" t="s">
        <v>1759</v>
      </c>
      <c r="C47" s="32" t="s">
        <v>1185</v>
      </c>
      <c r="D47" s="11" t="s">
        <v>1756</v>
      </c>
      <c r="E47" s="11">
        <v>55.654792700000002</v>
      </c>
      <c r="F47" s="11">
        <v>12.086180300000001</v>
      </c>
      <c r="G47" s="12" t="s">
        <v>1289</v>
      </c>
      <c r="H47" s="12">
        <v>650</v>
      </c>
      <c r="I47" s="11" t="s">
        <v>839</v>
      </c>
      <c r="J47" s="11"/>
      <c r="K47" s="12">
        <v>17</v>
      </c>
      <c r="L47" s="11">
        <v>0.6</v>
      </c>
      <c r="M47" s="13">
        <v>0.02</v>
      </c>
      <c r="N47" s="11" t="s">
        <v>1758</v>
      </c>
    </row>
    <row r="48" spans="1:14" x14ac:dyDescent="0.25">
      <c r="A48" s="11" t="s">
        <v>1638</v>
      </c>
      <c r="C48" s="32" t="s">
        <v>1185</v>
      </c>
      <c r="D48" s="11" t="s">
        <v>1760</v>
      </c>
      <c r="E48" s="11">
        <v>55.592619999999997</v>
      </c>
      <c r="F48" s="11">
        <v>10.15105</v>
      </c>
      <c r="G48" s="12" t="s">
        <v>1761</v>
      </c>
      <c r="H48" s="12">
        <v>840</v>
      </c>
      <c r="I48" s="11" t="s">
        <v>836</v>
      </c>
      <c r="J48" s="11"/>
      <c r="K48" s="12">
        <v>22</v>
      </c>
      <c r="L48" s="11"/>
      <c r="M48" s="13">
        <v>0.75</v>
      </c>
      <c r="N48" s="11" t="s">
        <v>884</v>
      </c>
    </row>
    <row r="49" spans="1:14" x14ac:dyDescent="0.25">
      <c r="A49" s="11" t="s">
        <v>1763</v>
      </c>
      <c r="C49" s="12" t="s">
        <v>1185</v>
      </c>
      <c r="D49" s="11" t="s">
        <v>1760</v>
      </c>
      <c r="E49" s="11">
        <v>55.592619999999997</v>
      </c>
      <c r="F49" s="11">
        <v>10.15105</v>
      </c>
      <c r="G49" s="12" t="s">
        <v>1761</v>
      </c>
      <c r="H49" s="12">
        <v>700</v>
      </c>
      <c r="I49" s="11" t="s">
        <v>839</v>
      </c>
      <c r="J49" s="11"/>
      <c r="K49" s="12">
        <v>22</v>
      </c>
      <c r="L49" s="11"/>
      <c r="M49" s="13">
        <v>0.75</v>
      </c>
      <c r="N49" s="11" t="s">
        <v>884</v>
      </c>
    </row>
    <row r="50" spans="1:14" x14ac:dyDescent="0.25">
      <c r="A50" s="11" t="s">
        <v>1622</v>
      </c>
      <c r="B50" s="86">
        <v>44328</v>
      </c>
      <c r="C50" s="12" t="s">
        <v>1185</v>
      </c>
      <c r="D50" s="11" t="s">
        <v>1764</v>
      </c>
      <c r="E50" s="11">
        <v>55.487020000000001</v>
      </c>
      <c r="F50" s="60">
        <v>8.4104200000000002</v>
      </c>
      <c r="G50" s="12" t="s">
        <v>1765</v>
      </c>
      <c r="H50" s="12">
        <v>600</v>
      </c>
      <c r="I50" s="11" t="s">
        <v>836</v>
      </c>
      <c r="J50" s="12">
        <v>8</v>
      </c>
      <c r="K50" s="11">
        <v>9.9</v>
      </c>
      <c r="L50" s="11">
        <v>0.8</v>
      </c>
      <c r="M50" s="11">
        <v>0.3</v>
      </c>
      <c r="N50" s="11" t="s">
        <v>884</v>
      </c>
    </row>
    <row r="51" spans="1:14" x14ac:dyDescent="0.25">
      <c r="A51" s="11" t="s">
        <v>1766</v>
      </c>
      <c r="B51" s="86">
        <v>44328</v>
      </c>
      <c r="C51" s="12" t="s">
        <v>1185</v>
      </c>
      <c r="D51" s="11" t="s">
        <v>1764</v>
      </c>
      <c r="E51" s="11">
        <v>55.487020000000001</v>
      </c>
      <c r="F51" s="60">
        <v>8.4140200000000007</v>
      </c>
      <c r="G51" s="12" t="s">
        <v>1765</v>
      </c>
      <c r="H51" s="12">
        <v>600</v>
      </c>
      <c r="I51" s="11" t="s">
        <v>839</v>
      </c>
      <c r="J51" s="12">
        <v>8</v>
      </c>
      <c r="K51" s="11">
        <v>9.9</v>
      </c>
      <c r="L51" s="11">
        <v>0.8</v>
      </c>
      <c r="M51" s="11">
        <v>0.3</v>
      </c>
      <c r="N51" s="11" t="s">
        <v>884</v>
      </c>
    </row>
    <row r="52" spans="1:14" x14ac:dyDescent="0.25">
      <c r="A52" s="11" t="s">
        <v>1616</v>
      </c>
      <c r="B52" s="86">
        <v>44306</v>
      </c>
      <c r="C52" s="12" t="s">
        <v>1185</v>
      </c>
      <c r="D52" s="11" t="s">
        <v>1767</v>
      </c>
      <c r="F52" s="60"/>
      <c r="G52" s="12" t="s">
        <v>1768</v>
      </c>
      <c r="H52" s="12">
        <v>500</v>
      </c>
      <c r="I52" s="11" t="s">
        <v>836</v>
      </c>
      <c r="J52" s="12">
        <v>7</v>
      </c>
      <c r="K52" s="12">
        <v>17</v>
      </c>
      <c r="L52" s="11">
        <v>0.7</v>
      </c>
      <c r="M52" s="11">
        <v>0.5</v>
      </c>
      <c r="N52" s="11" t="s">
        <v>884</v>
      </c>
    </row>
    <row r="53" spans="1:14" x14ac:dyDescent="0.25">
      <c r="A53" s="11" t="s">
        <v>1769</v>
      </c>
      <c r="B53" s="86">
        <v>44306</v>
      </c>
      <c r="C53" s="12" t="s">
        <v>1185</v>
      </c>
      <c r="D53" s="11" t="s">
        <v>1767</v>
      </c>
      <c r="F53" s="60"/>
      <c r="G53" s="12" t="s">
        <v>1768</v>
      </c>
      <c r="H53" s="12">
        <v>500</v>
      </c>
      <c r="I53" s="11" t="s">
        <v>839</v>
      </c>
      <c r="J53" s="12">
        <v>7</v>
      </c>
      <c r="K53" s="12">
        <v>17</v>
      </c>
      <c r="L53" s="11">
        <v>0.7</v>
      </c>
      <c r="M53" s="11">
        <v>0.5</v>
      </c>
      <c r="N53" s="11" t="s">
        <v>848</v>
      </c>
    </row>
    <row r="54" spans="1:14" x14ac:dyDescent="0.25">
      <c r="A54" s="11" t="s">
        <v>1602</v>
      </c>
      <c r="B54" s="86">
        <v>44331</v>
      </c>
      <c r="C54" s="12" t="s">
        <v>1185</v>
      </c>
      <c r="D54" s="11" t="s">
        <v>1770</v>
      </c>
      <c r="E54" s="11">
        <v>56.0486</v>
      </c>
      <c r="F54" s="60">
        <v>9.8437900000000003</v>
      </c>
      <c r="G54" s="12" t="s">
        <v>852</v>
      </c>
      <c r="H54" s="12">
        <v>500</v>
      </c>
      <c r="I54" s="11" t="s">
        <v>836</v>
      </c>
      <c r="J54" s="12">
        <v>7</v>
      </c>
      <c r="K54" s="12">
        <v>11</v>
      </c>
      <c r="L54" s="12">
        <v>22</v>
      </c>
      <c r="M54" s="11">
        <v>0.5</v>
      </c>
      <c r="N54" s="11" t="s">
        <v>1654</v>
      </c>
    </row>
    <row r="55" spans="1:14" x14ac:dyDescent="0.25">
      <c r="A55" s="11" t="s">
        <v>1771</v>
      </c>
      <c r="B55" s="86" t="s">
        <v>1772</v>
      </c>
      <c r="C55" s="12" t="s">
        <v>1185</v>
      </c>
      <c r="D55" s="11" t="s">
        <v>1770</v>
      </c>
      <c r="E55" s="11">
        <v>56.0486</v>
      </c>
      <c r="F55" s="60">
        <v>9.8437900000000003</v>
      </c>
      <c r="G55" s="12" t="s">
        <v>852</v>
      </c>
      <c r="H55" s="12">
        <v>500</v>
      </c>
      <c r="I55" s="11" t="s">
        <v>839</v>
      </c>
      <c r="J55" s="12">
        <v>7</v>
      </c>
      <c r="K55" s="12">
        <v>11</v>
      </c>
      <c r="L55" s="12">
        <v>22</v>
      </c>
      <c r="M55" s="11">
        <v>0.5</v>
      </c>
      <c r="N55" s="11" t="s">
        <v>1654</v>
      </c>
    </row>
    <row r="56" spans="1:14" x14ac:dyDescent="0.25">
      <c r="A56" s="11" t="s">
        <v>1604</v>
      </c>
      <c r="B56" s="86" t="s">
        <v>1773</v>
      </c>
      <c r="C56" s="12" t="s">
        <v>1185</v>
      </c>
      <c r="D56" s="11" t="s">
        <v>1774</v>
      </c>
      <c r="E56" s="11">
        <v>57.0566478</v>
      </c>
      <c r="F56" s="60">
        <v>10.381217100000001</v>
      </c>
      <c r="G56" s="12" t="s">
        <v>908</v>
      </c>
      <c r="H56" s="12">
        <v>1000</v>
      </c>
      <c r="I56" s="11" t="s">
        <v>836</v>
      </c>
      <c r="J56" s="12">
        <v>7</v>
      </c>
      <c r="K56" s="12">
        <v>10</v>
      </c>
      <c r="L56" s="11">
        <v>0.1</v>
      </c>
      <c r="M56" s="11">
        <v>0.5</v>
      </c>
      <c r="N56" s="11" t="s">
        <v>884</v>
      </c>
    </row>
    <row r="57" spans="1:14" x14ac:dyDescent="0.25">
      <c r="A57" s="11" t="s">
        <v>1775</v>
      </c>
      <c r="B57" s="86" t="s">
        <v>1773</v>
      </c>
      <c r="C57" s="12" t="s">
        <v>1185</v>
      </c>
      <c r="D57" s="11" t="s">
        <v>1774</v>
      </c>
      <c r="E57" s="11">
        <v>57.0566478</v>
      </c>
      <c r="F57" s="60">
        <v>10.381217100000001</v>
      </c>
      <c r="G57" s="12" t="s">
        <v>908</v>
      </c>
      <c r="H57" s="12">
        <v>1000</v>
      </c>
      <c r="I57" s="11" t="s">
        <v>839</v>
      </c>
      <c r="J57" s="12">
        <v>7</v>
      </c>
      <c r="K57" s="12">
        <v>10</v>
      </c>
      <c r="L57" s="11">
        <v>0.1</v>
      </c>
      <c r="M57" s="11">
        <v>0.5</v>
      </c>
      <c r="N57" s="11" t="s">
        <v>884</v>
      </c>
    </row>
    <row r="58" spans="1:14" x14ac:dyDescent="0.25">
      <c r="A58" s="11" t="s">
        <v>1605</v>
      </c>
      <c r="B58" s="86" t="s">
        <v>1776</v>
      </c>
      <c r="C58" s="12" t="s">
        <v>1185</v>
      </c>
      <c r="D58" s="11" t="s">
        <v>1777</v>
      </c>
      <c r="E58" s="11">
        <v>55.119746999999997</v>
      </c>
      <c r="F58" s="60">
        <v>14.6997915</v>
      </c>
      <c r="G58" s="12" t="s">
        <v>1778</v>
      </c>
      <c r="H58" s="12">
        <v>1500</v>
      </c>
      <c r="I58" s="11" t="s">
        <v>836</v>
      </c>
      <c r="J58" s="11">
        <v>7.5</v>
      </c>
      <c r="K58" s="11">
        <v>7.2</v>
      </c>
      <c r="L58" s="11"/>
      <c r="M58" s="11">
        <v>0.1</v>
      </c>
      <c r="N58" s="11" t="s">
        <v>1779</v>
      </c>
    </row>
    <row r="59" spans="1:14" x14ac:dyDescent="0.25">
      <c r="A59" s="11" t="s">
        <v>1780</v>
      </c>
      <c r="B59" s="86" t="s">
        <v>1776</v>
      </c>
      <c r="C59" s="12" t="s">
        <v>1185</v>
      </c>
      <c r="D59" s="11" t="s">
        <v>1781</v>
      </c>
      <c r="E59" s="11">
        <v>55.119746999999997</v>
      </c>
      <c r="F59" s="60">
        <v>14.6997915</v>
      </c>
      <c r="G59" s="12" t="s">
        <v>1778</v>
      </c>
      <c r="H59" s="12">
        <v>1500</v>
      </c>
      <c r="I59" s="11" t="s">
        <v>839</v>
      </c>
      <c r="J59" s="11">
        <v>7.5</v>
      </c>
      <c r="K59" s="11">
        <v>7.2</v>
      </c>
      <c r="L59" s="12">
        <v>0</v>
      </c>
      <c r="M59" s="11">
        <v>0.1</v>
      </c>
      <c r="N59" s="11" t="s">
        <v>1782</v>
      </c>
    </row>
    <row r="60" spans="1:14" x14ac:dyDescent="0.25">
      <c r="A60" s="11" t="s">
        <v>1614</v>
      </c>
      <c r="B60" s="86" t="s">
        <v>1776</v>
      </c>
      <c r="C60" s="12" t="s">
        <v>1185</v>
      </c>
      <c r="D60" s="11" t="s">
        <v>1783</v>
      </c>
      <c r="E60" s="11">
        <v>56.202464999999997</v>
      </c>
      <c r="F60" s="60">
        <v>10.283652</v>
      </c>
      <c r="G60" s="12" t="s">
        <v>1784</v>
      </c>
      <c r="H60" s="12">
        <v>600</v>
      </c>
      <c r="I60" s="11" t="s">
        <v>836</v>
      </c>
      <c r="J60" s="11">
        <v>7.5</v>
      </c>
      <c r="K60" s="11">
        <v>12.9</v>
      </c>
      <c r="L60" s="11">
        <v>0.14299999999999999</v>
      </c>
      <c r="M60" s="13">
        <v>0.15</v>
      </c>
      <c r="N60" s="11" t="s">
        <v>1674</v>
      </c>
    </row>
    <row r="61" spans="1:14" x14ac:dyDescent="0.25">
      <c r="A61" s="11" t="s">
        <v>1620</v>
      </c>
      <c r="B61" s="86" t="s">
        <v>1785</v>
      </c>
      <c r="C61" s="12" t="s">
        <v>1185</v>
      </c>
      <c r="D61" s="11" t="s">
        <v>1786</v>
      </c>
      <c r="E61" s="11">
        <v>55.980085000000003</v>
      </c>
      <c r="F61" s="60">
        <v>12.380796999999999</v>
      </c>
      <c r="G61" s="12" t="s">
        <v>1191</v>
      </c>
      <c r="H61" s="12">
        <v>10</v>
      </c>
      <c r="I61" s="11" t="s">
        <v>836</v>
      </c>
      <c r="J61" s="12">
        <v>7</v>
      </c>
      <c r="K61" s="11"/>
      <c r="L61" s="11"/>
      <c r="M61" s="13">
        <v>0.02</v>
      </c>
      <c r="N61" s="71" t="s">
        <v>1787</v>
      </c>
    </row>
    <row r="62" spans="1:14" x14ac:dyDescent="0.25">
      <c r="A62" s="11" t="s">
        <v>1788</v>
      </c>
      <c r="B62" s="86" t="s">
        <v>1785</v>
      </c>
      <c r="C62" s="12" t="s">
        <v>1185</v>
      </c>
      <c r="D62" s="11" t="s">
        <v>1786</v>
      </c>
      <c r="E62" s="11">
        <v>55.980085000000003</v>
      </c>
      <c r="F62" s="60">
        <v>12.380796999999999</v>
      </c>
      <c r="G62" s="12" t="s">
        <v>1191</v>
      </c>
      <c r="H62" s="12">
        <v>20</v>
      </c>
      <c r="I62" s="11" t="s">
        <v>839</v>
      </c>
      <c r="J62" s="12">
        <v>7</v>
      </c>
      <c r="K62" s="11"/>
      <c r="L62" s="11"/>
      <c r="M62" s="13">
        <v>0.02</v>
      </c>
      <c r="N62" s="11" t="s">
        <v>884</v>
      </c>
    </row>
    <row r="63" spans="1:14" x14ac:dyDescent="0.25">
      <c r="A63" s="11" t="s">
        <v>1609</v>
      </c>
      <c r="B63" s="86" t="s">
        <v>1789</v>
      </c>
      <c r="C63" s="12" t="s">
        <v>1185</v>
      </c>
      <c r="D63" s="11" t="s">
        <v>1790</v>
      </c>
      <c r="E63" s="11">
        <v>55.511899</v>
      </c>
      <c r="F63" s="60">
        <v>9.7116249999999997</v>
      </c>
      <c r="G63" s="12" t="s">
        <v>1791</v>
      </c>
      <c r="H63" s="12"/>
      <c r="I63" s="11" t="s">
        <v>836</v>
      </c>
      <c r="J63" s="11">
        <v>7.5</v>
      </c>
      <c r="K63" s="11">
        <v>11.4</v>
      </c>
      <c r="L63" s="11">
        <v>0.5</v>
      </c>
      <c r="M63" s="13">
        <v>0.01</v>
      </c>
      <c r="N63" s="11" t="s">
        <v>884</v>
      </c>
    </row>
    <row r="64" spans="1:14" x14ac:dyDescent="0.25">
      <c r="A64" s="11" t="s">
        <v>1792</v>
      </c>
      <c r="B64" s="86" t="s">
        <v>1789</v>
      </c>
      <c r="C64" s="12" t="s">
        <v>1185</v>
      </c>
      <c r="D64" s="11" t="s">
        <v>1790</v>
      </c>
      <c r="E64" s="11">
        <v>55.511899</v>
      </c>
      <c r="F64" s="60">
        <v>9.7116249999999997</v>
      </c>
      <c r="G64" s="12" t="s">
        <v>1791</v>
      </c>
      <c r="H64" s="12"/>
      <c r="I64" s="11" t="s">
        <v>839</v>
      </c>
      <c r="J64" s="11">
        <v>7.5</v>
      </c>
      <c r="K64" s="11">
        <v>11.4</v>
      </c>
      <c r="L64" s="11">
        <v>0.5</v>
      </c>
      <c r="M64" s="13">
        <v>0.01</v>
      </c>
      <c r="N64" s="11" t="s">
        <v>884</v>
      </c>
    </row>
    <row r="65" spans="1:14" x14ac:dyDescent="0.25">
      <c r="A65" s="11" t="s">
        <v>1607</v>
      </c>
      <c r="B65" s="86" t="s">
        <v>1793</v>
      </c>
      <c r="C65" s="12" t="s">
        <v>1185</v>
      </c>
      <c r="D65" s="11" t="s">
        <v>1794</v>
      </c>
      <c r="E65" s="11">
        <v>56.382210000000001</v>
      </c>
      <c r="F65" s="60">
        <v>9.3334440000000001</v>
      </c>
      <c r="G65" s="12" t="s">
        <v>1795</v>
      </c>
      <c r="H65" s="12">
        <v>500</v>
      </c>
      <c r="I65" s="11" t="s">
        <v>836</v>
      </c>
      <c r="J65" s="11">
        <v>7.5</v>
      </c>
      <c r="K65" s="12">
        <v>17</v>
      </c>
      <c r="L65" s="11">
        <v>3.1</v>
      </c>
      <c r="M65" s="11">
        <v>0.1</v>
      </c>
      <c r="N65" s="11" t="s">
        <v>1796</v>
      </c>
    </row>
    <row r="66" spans="1:14" x14ac:dyDescent="0.25">
      <c r="A66" s="11" t="s">
        <v>1797</v>
      </c>
      <c r="B66" s="86" t="s">
        <v>1793</v>
      </c>
      <c r="C66" s="12" t="s">
        <v>1185</v>
      </c>
      <c r="D66" s="11" t="s">
        <v>1794</v>
      </c>
      <c r="E66" s="11">
        <v>56.368220000000001</v>
      </c>
      <c r="F66" s="60">
        <v>9.3334440000000001</v>
      </c>
      <c r="G66" s="12" t="s">
        <v>1795</v>
      </c>
      <c r="H66" s="12">
        <v>500</v>
      </c>
      <c r="I66" s="11" t="s">
        <v>839</v>
      </c>
      <c r="J66" s="11">
        <v>7.5</v>
      </c>
      <c r="K66" s="12">
        <v>17</v>
      </c>
      <c r="L66" s="11">
        <v>3.1</v>
      </c>
      <c r="M66" s="11">
        <v>0.1</v>
      </c>
      <c r="N66" s="11" t="s">
        <v>1796</v>
      </c>
    </row>
    <row r="67" spans="1:14" x14ac:dyDescent="0.25">
      <c r="A67" s="11" t="s">
        <v>1618</v>
      </c>
      <c r="B67" s="86" t="s">
        <v>1752</v>
      </c>
      <c r="C67" s="12" t="s">
        <v>1185</v>
      </c>
      <c r="D67" s="11" t="s">
        <v>1798</v>
      </c>
      <c r="E67" s="11">
        <v>55.254399999999997</v>
      </c>
      <c r="F67" s="60">
        <v>11.333600000000001</v>
      </c>
      <c r="G67" s="12" t="s">
        <v>1799</v>
      </c>
      <c r="H67" s="12">
        <v>500</v>
      </c>
      <c r="I67" s="11" t="s">
        <v>836</v>
      </c>
      <c r="J67" s="11">
        <v>7.2</v>
      </c>
      <c r="K67" s="12">
        <v>10</v>
      </c>
      <c r="L67" s="11">
        <v>1.2</v>
      </c>
      <c r="M67" s="13">
        <v>0.02</v>
      </c>
      <c r="N67" s="11" t="s">
        <v>1800</v>
      </c>
    </row>
    <row r="68" spans="1:14" x14ac:dyDescent="0.25">
      <c r="A68" s="11" t="s">
        <v>1801</v>
      </c>
      <c r="B68" s="86" t="s">
        <v>1752</v>
      </c>
      <c r="C68" s="12" t="s">
        <v>1185</v>
      </c>
      <c r="D68" s="11" t="s">
        <v>1798</v>
      </c>
      <c r="E68" s="11">
        <v>55.254399999999997</v>
      </c>
      <c r="F68" s="60">
        <v>11.333600000000001</v>
      </c>
      <c r="G68" s="12" t="s">
        <v>1799</v>
      </c>
      <c r="H68" s="12">
        <v>500</v>
      </c>
      <c r="I68" s="11" t="s">
        <v>839</v>
      </c>
      <c r="J68" s="11">
        <v>7.2</v>
      </c>
      <c r="K68" s="12">
        <v>10</v>
      </c>
      <c r="L68" s="11">
        <v>1.2</v>
      </c>
      <c r="M68" s="13">
        <v>0.02</v>
      </c>
      <c r="N68" s="11" t="s">
        <v>1800</v>
      </c>
    </row>
    <row r="69" spans="1:14" x14ac:dyDescent="0.25">
      <c r="A69" s="11" t="s">
        <v>1595</v>
      </c>
      <c r="B69" s="86" t="s">
        <v>1802</v>
      </c>
      <c r="C69" s="12" t="s">
        <v>1185</v>
      </c>
      <c r="D69" s="11" t="s">
        <v>1803</v>
      </c>
      <c r="E69" s="11">
        <v>55.574615000000001</v>
      </c>
      <c r="F69" s="60">
        <v>11.288755999999999</v>
      </c>
      <c r="G69" s="12" t="s">
        <v>1804</v>
      </c>
      <c r="H69" s="12">
        <v>540</v>
      </c>
      <c r="I69" s="11" t="s">
        <v>836</v>
      </c>
      <c r="J69" s="11">
        <v>7.5</v>
      </c>
      <c r="K69" s="12">
        <v>14</v>
      </c>
      <c r="L69" s="13">
        <v>0.82</v>
      </c>
      <c r="M69" s="13">
        <v>0.01</v>
      </c>
      <c r="N69" s="11" t="s">
        <v>1805</v>
      </c>
    </row>
    <row r="70" spans="1:14" x14ac:dyDescent="0.25">
      <c r="A70" s="11" t="s">
        <v>1806</v>
      </c>
      <c r="B70" s="86" t="s">
        <v>1802</v>
      </c>
      <c r="C70" s="12" t="s">
        <v>1185</v>
      </c>
      <c r="D70" s="11" t="s">
        <v>1803</v>
      </c>
      <c r="E70" s="11">
        <v>55.574615000000001</v>
      </c>
      <c r="F70" s="60">
        <v>11.258756</v>
      </c>
      <c r="G70" s="12" t="s">
        <v>1285</v>
      </c>
      <c r="H70" s="12">
        <v>540</v>
      </c>
      <c r="I70" s="11" t="s">
        <v>839</v>
      </c>
      <c r="J70" s="11">
        <v>7.5</v>
      </c>
      <c r="K70" s="12">
        <v>14</v>
      </c>
      <c r="L70" s="13">
        <v>0.82</v>
      </c>
      <c r="M70" s="13">
        <v>0.01</v>
      </c>
      <c r="N70" s="11" t="s">
        <v>1807</v>
      </c>
    </row>
    <row r="71" spans="1:14" x14ac:dyDescent="0.25">
      <c r="A71" s="11" t="s">
        <v>1594</v>
      </c>
      <c r="B71" s="86" t="s">
        <v>1672</v>
      </c>
      <c r="C71" s="12" t="s">
        <v>1185</v>
      </c>
      <c r="D71" s="11" t="s">
        <v>1798</v>
      </c>
      <c r="E71" s="11">
        <v>55.428981</v>
      </c>
      <c r="F71" s="60">
        <v>11.560167</v>
      </c>
      <c r="G71" s="12" t="s">
        <v>1799</v>
      </c>
      <c r="H71" s="12">
        <v>500</v>
      </c>
      <c r="I71" s="11" t="s">
        <v>836</v>
      </c>
      <c r="J71" s="11">
        <v>6.5</v>
      </c>
      <c r="K71" s="12">
        <v>10</v>
      </c>
      <c r="L71" s="12">
        <v>12</v>
      </c>
      <c r="M71" s="12">
        <v>1</v>
      </c>
      <c r="N71" s="11" t="s">
        <v>884</v>
      </c>
    </row>
    <row r="72" spans="1:14" x14ac:dyDescent="0.25">
      <c r="A72" s="11" t="s">
        <v>1808</v>
      </c>
      <c r="B72" s="86" t="s">
        <v>1672</v>
      </c>
      <c r="C72" s="12" t="s">
        <v>1185</v>
      </c>
      <c r="D72" s="11" t="s">
        <v>1798</v>
      </c>
      <c r="E72" s="11">
        <v>55.428981</v>
      </c>
      <c r="F72" s="60">
        <v>11.560167</v>
      </c>
      <c r="G72" s="12" t="s">
        <v>1799</v>
      </c>
      <c r="H72" s="12">
        <v>500</v>
      </c>
      <c r="I72" s="11" t="s">
        <v>839</v>
      </c>
      <c r="J72" s="11">
        <v>6.5</v>
      </c>
      <c r="K72" s="12">
        <v>10</v>
      </c>
      <c r="L72" s="12">
        <v>12</v>
      </c>
      <c r="M72" s="12">
        <v>1</v>
      </c>
      <c r="N72" s="11" t="s">
        <v>884</v>
      </c>
    </row>
    <row r="73" spans="1:14" x14ac:dyDescent="0.25">
      <c r="A73" s="11" t="s">
        <v>1809</v>
      </c>
      <c r="B73" s="86" t="s">
        <v>1715</v>
      </c>
      <c r="C73" s="12" t="s">
        <v>1185</v>
      </c>
      <c r="D73" s="11" t="s">
        <v>1810</v>
      </c>
      <c r="E73" s="11">
        <v>55.415812299999999</v>
      </c>
      <c r="F73" s="60">
        <v>12.2560295</v>
      </c>
      <c r="G73" s="12" t="s">
        <v>857</v>
      </c>
      <c r="H73" s="12">
        <v>1500</v>
      </c>
      <c r="I73" s="11" t="s">
        <v>839</v>
      </c>
      <c r="J73" s="12">
        <v>7</v>
      </c>
      <c r="K73" s="11">
        <v>10.6</v>
      </c>
      <c r="L73" s="12">
        <v>2</v>
      </c>
      <c r="M73" s="12">
        <v>2</v>
      </c>
      <c r="N73" s="11" t="s">
        <v>1811</v>
      </c>
    </row>
    <row r="74" spans="1:14" x14ac:dyDescent="0.25">
      <c r="A74" s="11" t="s">
        <v>1610</v>
      </c>
      <c r="B74" s="86" t="s">
        <v>1715</v>
      </c>
      <c r="C74" s="12" t="s">
        <v>1185</v>
      </c>
      <c r="D74" s="11" t="s">
        <v>1810</v>
      </c>
      <c r="E74" s="11">
        <v>55.415812299999999</v>
      </c>
      <c r="F74" s="60">
        <v>12.256092949999999</v>
      </c>
      <c r="G74" s="12" t="s">
        <v>857</v>
      </c>
      <c r="H74" s="12">
        <v>1500</v>
      </c>
      <c r="I74" s="11" t="s">
        <v>1812</v>
      </c>
      <c r="J74" s="12">
        <v>7</v>
      </c>
      <c r="K74" s="11">
        <v>10.6</v>
      </c>
      <c r="L74" s="12">
        <v>2</v>
      </c>
      <c r="M74" s="12">
        <v>2</v>
      </c>
      <c r="N74" s="11" t="s">
        <v>1811</v>
      </c>
    </row>
    <row r="75" spans="1:14" x14ac:dyDescent="0.25">
      <c r="A75" s="11" t="s">
        <v>1621</v>
      </c>
      <c r="B75" s="86" t="s">
        <v>1757</v>
      </c>
      <c r="C75" s="12" t="s">
        <v>1185</v>
      </c>
      <c r="D75" s="11" t="s">
        <v>1813</v>
      </c>
      <c r="E75" s="11">
        <v>56.292917000000003</v>
      </c>
      <c r="F75" s="60">
        <v>10.420812</v>
      </c>
      <c r="G75" s="12" t="s">
        <v>1814</v>
      </c>
      <c r="H75" s="12">
        <v>350</v>
      </c>
      <c r="I75" s="11" t="s">
        <v>836</v>
      </c>
      <c r="J75" s="11">
        <v>7.5</v>
      </c>
      <c r="K75" s="12">
        <v>11</v>
      </c>
      <c r="L75" s="12">
        <v>1</v>
      </c>
      <c r="M75" s="13">
        <v>0.08</v>
      </c>
      <c r="N75" s="11" t="s">
        <v>1815</v>
      </c>
    </row>
    <row r="76" spans="1:14" x14ac:dyDescent="0.25">
      <c r="A76" s="11" t="s">
        <v>1816</v>
      </c>
      <c r="B76" s="86" t="s">
        <v>1757</v>
      </c>
      <c r="C76" s="12" t="s">
        <v>1185</v>
      </c>
      <c r="D76" s="11" t="s">
        <v>1813</v>
      </c>
      <c r="E76" s="11">
        <v>56.292917000000003</v>
      </c>
      <c r="F76" s="60">
        <v>10.420812</v>
      </c>
      <c r="G76" s="12" t="s">
        <v>1814</v>
      </c>
      <c r="H76" s="12">
        <v>350</v>
      </c>
      <c r="I76" s="11" t="s">
        <v>839</v>
      </c>
      <c r="J76" s="11">
        <v>7.5</v>
      </c>
      <c r="K76" s="12">
        <v>11</v>
      </c>
      <c r="L76" s="12">
        <v>1</v>
      </c>
      <c r="M76" s="13">
        <v>0.08</v>
      </c>
      <c r="N76" s="11" t="s">
        <v>1815</v>
      </c>
    </row>
    <row r="77" spans="1:14" x14ac:dyDescent="0.25">
      <c r="A77" s="11" t="s">
        <v>1596</v>
      </c>
      <c r="B77" s="86" t="s">
        <v>1817</v>
      </c>
      <c r="C77" s="12" t="s">
        <v>1185</v>
      </c>
      <c r="D77" s="11" t="s">
        <v>1818</v>
      </c>
      <c r="E77" s="11">
        <v>55.785324000000003</v>
      </c>
      <c r="F77" s="60">
        <v>12.444546000000001</v>
      </c>
      <c r="G77" s="12" t="s">
        <v>1704</v>
      </c>
      <c r="H77" s="12">
        <v>500</v>
      </c>
      <c r="I77" s="11" t="s">
        <v>836</v>
      </c>
      <c r="J77" s="11">
        <v>7.5</v>
      </c>
      <c r="K77" s="11">
        <v>16.5</v>
      </c>
      <c r="L77" s="11"/>
      <c r="M77" s="13">
        <v>0.05</v>
      </c>
      <c r="N77" s="11" t="s">
        <v>848</v>
      </c>
    </row>
    <row r="78" spans="1:14" x14ac:dyDescent="0.25">
      <c r="A78" s="11" t="s">
        <v>1819</v>
      </c>
      <c r="B78" s="86" t="s">
        <v>1817</v>
      </c>
      <c r="C78" s="12" t="s">
        <v>1185</v>
      </c>
      <c r="D78" s="11" t="s">
        <v>1818</v>
      </c>
      <c r="E78" s="11">
        <v>55.785324000000003</v>
      </c>
      <c r="F78" s="60">
        <v>12.444546000000001</v>
      </c>
      <c r="G78" s="12" t="s">
        <v>1704</v>
      </c>
      <c r="H78" s="12">
        <v>500</v>
      </c>
      <c r="I78" s="11" t="s">
        <v>839</v>
      </c>
      <c r="J78" s="11">
        <v>7.5</v>
      </c>
      <c r="K78" s="11">
        <v>16.5</v>
      </c>
      <c r="L78" s="11"/>
      <c r="M78" s="13">
        <v>0.05</v>
      </c>
      <c r="N78" s="11" t="s">
        <v>884</v>
      </c>
    </row>
    <row r="79" spans="1:14" x14ac:dyDescent="0.25">
      <c r="A79" s="11" t="s">
        <v>1598</v>
      </c>
      <c r="B79" s="86" t="s">
        <v>1715</v>
      </c>
      <c r="C79" s="12" t="s">
        <v>1185</v>
      </c>
      <c r="D79" s="11" t="s">
        <v>1820</v>
      </c>
      <c r="E79" s="11">
        <v>55.152645800000002</v>
      </c>
      <c r="F79" s="60">
        <v>11.691756099999999</v>
      </c>
      <c r="G79" s="12" t="s">
        <v>1821</v>
      </c>
      <c r="H79" s="12">
        <v>950</v>
      </c>
      <c r="I79" s="11" t="s">
        <v>836</v>
      </c>
      <c r="J79" s="11">
        <v>7.5</v>
      </c>
      <c r="K79" s="12">
        <v>13</v>
      </c>
      <c r="L79" s="11"/>
      <c r="M79" s="13">
        <v>0.04</v>
      </c>
      <c r="N79" s="11" t="s">
        <v>1822</v>
      </c>
    </row>
    <row r="80" spans="1:14" x14ac:dyDescent="0.25">
      <c r="A80" s="11" t="s">
        <v>1823</v>
      </c>
      <c r="B80" s="86" t="s">
        <v>1715</v>
      </c>
      <c r="C80" s="12" t="s">
        <v>1185</v>
      </c>
      <c r="D80" s="11" t="s">
        <v>1820</v>
      </c>
      <c r="E80" s="11">
        <v>55.152645800000002</v>
      </c>
      <c r="F80" s="60">
        <v>11.691756099999999</v>
      </c>
      <c r="G80" s="12" t="s">
        <v>1821</v>
      </c>
      <c r="H80" s="12">
        <v>800</v>
      </c>
      <c r="I80" s="11" t="s">
        <v>839</v>
      </c>
      <c r="J80" s="11">
        <v>7.5</v>
      </c>
      <c r="K80" s="12">
        <v>13</v>
      </c>
      <c r="L80" s="11"/>
      <c r="M80" s="11">
        <v>0.4</v>
      </c>
      <c r="N80" s="11" t="s">
        <v>1824</v>
      </c>
    </row>
    <row r="81" spans="1:14" x14ac:dyDescent="0.25">
      <c r="A81" s="11" t="s">
        <v>1606</v>
      </c>
      <c r="B81" s="86" t="s">
        <v>1825</v>
      </c>
      <c r="C81" s="12" t="s">
        <v>1185</v>
      </c>
      <c r="D81" s="11" t="s">
        <v>1826</v>
      </c>
      <c r="E81" s="11">
        <v>55.146071999999997</v>
      </c>
      <c r="F81" s="60">
        <v>10.319758999999999</v>
      </c>
      <c r="G81" s="12" t="s">
        <v>1827</v>
      </c>
      <c r="H81" s="12">
        <v>400</v>
      </c>
      <c r="I81" s="11" t="s">
        <v>836</v>
      </c>
      <c r="J81" s="12">
        <v>7</v>
      </c>
      <c r="K81" s="11">
        <v>21.5</v>
      </c>
      <c r="L81" s="11">
        <v>0.5</v>
      </c>
      <c r="M81" s="11">
        <v>0.5</v>
      </c>
      <c r="N81" s="11" t="s">
        <v>1828</v>
      </c>
    </row>
    <row r="82" spans="1:14" x14ac:dyDescent="0.25">
      <c r="A82" s="11" t="s">
        <v>1829</v>
      </c>
      <c r="B82" s="86" t="s">
        <v>1825</v>
      </c>
      <c r="C82" s="12" t="s">
        <v>1185</v>
      </c>
      <c r="D82" s="11" t="s">
        <v>1826</v>
      </c>
      <c r="E82" s="11">
        <v>55.146071999999997</v>
      </c>
      <c r="F82" s="60">
        <v>10.319758999999999</v>
      </c>
      <c r="G82" s="12" t="s">
        <v>1827</v>
      </c>
      <c r="H82" s="12">
        <v>400</v>
      </c>
      <c r="I82" s="11" t="s">
        <v>839</v>
      </c>
      <c r="J82" s="12">
        <v>7</v>
      </c>
      <c r="K82" s="11">
        <v>21.5</v>
      </c>
      <c r="L82" s="11">
        <v>0.5</v>
      </c>
      <c r="M82" s="11">
        <v>0.5</v>
      </c>
      <c r="N82" s="11" t="s">
        <v>1830</v>
      </c>
    </row>
    <row r="83" spans="1:14" x14ac:dyDescent="0.25">
      <c r="A83" s="11" t="s">
        <v>1603</v>
      </c>
      <c r="B83" s="86" t="s">
        <v>1658</v>
      </c>
      <c r="C83" s="12" t="s">
        <v>1185</v>
      </c>
      <c r="D83" s="11" t="s">
        <v>1831</v>
      </c>
      <c r="E83" s="11">
        <v>55.738056</v>
      </c>
      <c r="F83" s="60">
        <v>10.881389</v>
      </c>
      <c r="G83" s="12" t="s">
        <v>1832</v>
      </c>
      <c r="H83" s="12">
        <v>1200</v>
      </c>
      <c r="I83" s="11" t="s">
        <v>836</v>
      </c>
      <c r="J83" s="12">
        <v>7</v>
      </c>
      <c r="K83" s="12">
        <v>12</v>
      </c>
      <c r="L83" s="11">
        <v>0.7</v>
      </c>
      <c r="M83" s="13">
        <v>0.02</v>
      </c>
      <c r="N83" s="11" t="s">
        <v>1833</v>
      </c>
    </row>
    <row r="84" spans="1:14" x14ac:dyDescent="0.25">
      <c r="A84" s="11" t="s">
        <v>1834</v>
      </c>
      <c r="B84" s="86">
        <v>44334</v>
      </c>
      <c r="C84" s="12" t="s">
        <v>1185</v>
      </c>
      <c r="D84" s="11" t="s">
        <v>1831</v>
      </c>
      <c r="E84" s="11">
        <v>55.738056</v>
      </c>
      <c r="F84" s="60">
        <v>10.881389</v>
      </c>
      <c r="G84" s="12" t="s">
        <v>1832</v>
      </c>
      <c r="H84" s="12">
        <v>1200</v>
      </c>
      <c r="I84" s="11" t="s">
        <v>839</v>
      </c>
      <c r="J84" s="12">
        <v>7</v>
      </c>
      <c r="K84" s="12">
        <v>12</v>
      </c>
      <c r="L84" s="11">
        <v>0.7</v>
      </c>
      <c r="M84" s="13">
        <v>0.02</v>
      </c>
      <c r="N84" s="11" t="s">
        <v>1833</v>
      </c>
    </row>
    <row r="85" spans="1:14" x14ac:dyDescent="0.25">
      <c r="A85" s="11" t="s">
        <v>1600</v>
      </c>
      <c r="B85" s="86">
        <v>44343</v>
      </c>
      <c r="C85" s="12" t="s">
        <v>1185</v>
      </c>
      <c r="D85" s="11" t="s">
        <v>1835</v>
      </c>
      <c r="E85" s="11">
        <v>55.445872999999999</v>
      </c>
      <c r="F85" s="60">
        <v>12.200167</v>
      </c>
      <c r="G85" s="12" t="s">
        <v>857</v>
      </c>
      <c r="H85" s="12">
        <v>300</v>
      </c>
      <c r="I85" s="11" t="s">
        <v>836</v>
      </c>
      <c r="J85" s="12">
        <v>7</v>
      </c>
      <c r="K85" s="12">
        <v>10</v>
      </c>
      <c r="L85" s="11">
        <v>1.2</v>
      </c>
      <c r="M85" s="11">
        <v>1.2</v>
      </c>
      <c r="N85" s="11" t="s">
        <v>884</v>
      </c>
    </row>
    <row r="86" spans="1:14" x14ac:dyDescent="0.25">
      <c r="A86" s="11" t="s">
        <v>1836</v>
      </c>
      <c r="B86" s="86">
        <v>44343</v>
      </c>
      <c r="C86" s="12" t="s">
        <v>1185</v>
      </c>
      <c r="D86" s="11" t="s">
        <v>1835</v>
      </c>
      <c r="E86" s="11">
        <v>55.445872999999999</v>
      </c>
      <c r="F86" s="60">
        <v>12.200167</v>
      </c>
      <c r="G86" s="12" t="s">
        <v>857</v>
      </c>
      <c r="H86" s="12">
        <v>300</v>
      </c>
      <c r="I86" s="11" t="s">
        <v>839</v>
      </c>
      <c r="J86" s="12">
        <v>7</v>
      </c>
      <c r="K86" s="12">
        <v>10</v>
      </c>
      <c r="L86" s="11">
        <v>1.2</v>
      </c>
      <c r="M86" s="11">
        <v>1.2</v>
      </c>
      <c r="N86" s="11" t="s">
        <v>884</v>
      </c>
    </row>
    <row r="87" spans="1:14" x14ac:dyDescent="0.25">
      <c r="A87" s="11" t="s">
        <v>1608</v>
      </c>
      <c r="B87" s="86">
        <v>44356</v>
      </c>
      <c r="C87" s="12" t="s">
        <v>1185</v>
      </c>
      <c r="D87" s="11" t="s">
        <v>1837</v>
      </c>
      <c r="E87" s="11">
        <v>56.467689999999997</v>
      </c>
      <c r="F87" s="60">
        <v>9.4332200000000004</v>
      </c>
      <c r="G87" s="12" t="s">
        <v>1795</v>
      </c>
      <c r="H87" s="12">
        <v>500</v>
      </c>
      <c r="I87" s="11" t="s">
        <v>836</v>
      </c>
      <c r="J87" s="11">
        <v>6.5</v>
      </c>
      <c r="K87" s="12">
        <v>18</v>
      </c>
      <c r="L87" s="12">
        <v>1</v>
      </c>
      <c r="M87" s="11">
        <v>0.2</v>
      </c>
      <c r="N87" s="11" t="s">
        <v>1838</v>
      </c>
    </row>
    <row r="88" spans="1:14" x14ac:dyDescent="0.25">
      <c r="A88" s="11" t="s">
        <v>1839</v>
      </c>
      <c r="B88" s="86">
        <v>44356</v>
      </c>
      <c r="C88" s="12" t="s">
        <v>1185</v>
      </c>
      <c r="D88" s="11" t="s">
        <v>1837</v>
      </c>
      <c r="E88" s="11">
        <v>56.467689999999997</v>
      </c>
      <c r="F88" s="60">
        <v>9.4332200000000004</v>
      </c>
      <c r="G88" s="12" t="s">
        <v>1795</v>
      </c>
      <c r="H88" s="12">
        <v>500</v>
      </c>
      <c r="I88" s="11" t="s">
        <v>839</v>
      </c>
      <c r="J88" s="11">
        <v>6.5</v>
      </c>
      <c r="K88" s="12">
        <v>18</v>
      </c>
      <c r="L88" s="12">
        <v>1</v>
      </c>
      <c r="M88" s="11">
        <v>0.2</v>
      </c>
      <c r="N88" s="11" t="s">
        <v>1838</v>
      </c>
    </row>
    <row r="89" spans="1:14" x14ac:dyDescent="0.25">
      <c r="A89" s="11" t="s">
        <v>1597</v>
      </c>
      <c r="C89" s="12" t="s">
        <v>1185</v>
      </c>
      <c r="D89" s="11" t="s">
        <v>1840</v>
      </c>
      <c r="E89" s="11">
        <v>56.144058600000001</v>
      </c>
      <c r="F89" s="11">
        <v>8.1767350000000008</v>
      </c>
      <c r="G89" s="12" t="s">
        <v>955</v>
      </c>
      <c r="H89" s="12">
        <v>1000</v>
      </c>
      <c r="I89" s="11" t="s">
        <v>836</v>
      </c>
      <c r="J89" s="12">
        <v>6</v>
      </c>
      <c r="K89" s="12">
        <v>23</v>
      </c>
      <c r="L89" s="11">
        <v>3.5</v>
      </c>
      <c r="M89" s="11">
        <v>0.5</v>
      </c>
      <c r="N89" s="11" t="s">
        <v>1841</v>
      </c>
    </row>
    <row r="90" spans="1:14" x14ac:dyDescent="0.25">
      <c r="A90" s="11" t="s">
        <v>1842</v>
      </c>
      <c r="C90" s="12" t="s">
        <v>1185</v>
      </c>
      <c r="D90" s="11" t="s">
        <v>1840</v>
      </c>
      <c r="E90" s="11">
        <v>56.144058600000001</v>
      </c>
      <c r="F90" s="11">
        <v>8.1767350000000008</v>
      </c>
      <c r="G90" s="12" t="s">
        <v>955</v>
      </c>
      <c r="H90" s="12">
        <v>1000</v>
      </c>
      <c r="I90" s="11" t="s">
        <v>839</v>
      </c>
      <c r="J90" s="12">
        <v>6</v>
      </c>
      <c r="K90" s="12">
        <v>23</v>
      </c>
      <c r="L90" s="11">
        <v>3.5</v>
      </c>
      <c r="M90" s="11">
        <v>0.5</v>
      </c>
      <c r="N90" s="11" t="s">
        <v>1841</v>
      </c>
    </row>
    <row r="91" spans="1:14" x14ac:dyDescent="0.25">
      <c r="A91" s="11" t="s">
        <v>1619</v>
      </c>
      <c r="B91" s="86">
        <v>44336</v>
      </c>
      <c r="C91" s="12" t="s">
        <v>1185</v>
      </c>
      <c r="D91" s="11" t="s">
        <v>1843</v>
      </c>
      <c r="E91" s="11">
        <v>55.176229999999997</v>
      </c>
      <c r="F91" s="60">
        <v>11.64209</v>
      </c>
      <c r="G91" s="12" t="s">
        <v>1844</v>
      </c>
      <c r="H91" s="12">
        <v>1500</v>
      </c>
      <c r="I91" s="11" t="s">
        <v>836</v>
      </c>
      <c r="J91" s="11"/>
      <c r="K91" s="12">
        <v>12</v>
      </c>
      <c r="L91" s="11">
        <v>4.5</v>
      </c>
      <c r="M91" s="11">
        <v>0.3</v>
      </c>
      <c r="N91" s="11"/>
    </row>
    <row r="92" spans="1:14" x14ac:dyDescent="0.25">
      <c r="A92" s="11" t="s">
        <v>1845</v>
      </c>
      <c r="B92" s="86">
        <v>44336</v>
      </c>
      <c r="C92" s="12" t="s">
        <v>1185</v>
      </c>
      <c r="D92" s="11" t="s">
        <v>1843</v>
      </c>
      <c r="E92" s="11">
        <v>55.176229999999997</v>
      </c>
      <c r="F92" s="60">
        <v>11.64209</v>
      </c>
      <c r="G92" s="12" t="s">
        <v>1846</v>
      </c>
      <c r="H92" s="12">
        <v>1500</v>
      </c>
      <c r="I92" s="11" t="s">
        <v>839</v>
      </c>
      <c r="J92" s="11"/>
      <c r="K92" s="12">
        <v>12</v>
      </c>
      <c r="L92" s="11">
        <v>4.5</v>
      </c>
      <c r="M92" s="11">
        <v>0.3</v>
      </c>
      <c r="N92" s="11"/>
    </row>
    <row r="93" spans="1:14" x14ac:dyDescent="0.25">
      <c r="A93" s="11" t="s">
        <v>1599</v>
      </c>
      <c r="B93" s="86">
        <v>44341</v>
      </c>
      <c r="C93" s="12" t="s">
        <v>1185</v>
      </c>
      <c r="D93" s="11" t="s">
        <v>1847</v>
      </c>
      <c r="E93" s="11">
        <v>55.982235000000003</v>
      </c>
      <c r="F93" s="60">
        <v>12.383682</v>
      </c>
      <c r="G93" s="12" t="s">
        <v>1848</v>
      </c>
      <c r="H93" s="12">
        <v>500</v>
      </c>
      <c r="I93" s="11" t="s">
        <v>836</v>
      </c>
      <c r="J93" s="12">
        <v>7</v>
      </c>
      <c r="K93" s="11">
        <v>12.9</v>
      </c>
      <c r="L93" s="12">
        <v>22</v>
      </c>
      <c r="M93" s="11">
        <v>0.4</v>
      </c>
      <c r="N93" s="11" t="s">
        <v>1849</v>
      </c>
    </row>
    <row r="94" spans="1:14" x14ac:dyDescent="0.25">
      <c r="A94" s="11" t="s">
        <v>1611</v>
      </c>
      <c r="B94" s="86">
        <v>44356</v>
      </c>
      <c r="C94" s="12" t="s">
        <v>1185</v>
      </c>
      <c r="D94" s="11" t="s">
        <v>1850</v>
      </c>
      <c r="E94" s="11">
        <v>54.773333000000001</v>
      </c>
      <c r="F94" s="60">
        <v>11.496943999999999</v>
      </c>
      <c r="G94" s="12" t="s">
        <v>1851</v>
      </c>
      <c r="H94" s="12">
        <v>500</v>
      </c>
      <c r="I94" s="11" t="s">
        <v>836</v>
      </c>
      <c r="J94" s="11">
        <v>7.5</v>
      </c>
      <c r="K94" s="11">
        <v>23.6</v>
      </c>
      <c r="L94" s="11">
        <v>7.8</v>
      </c>
      <c r="M94" s="13">
        <v>1.58</v>
      </c>
      <c r="N94" s="11" t="s">
        <v>1852</v>
      </c>
    </row>
    <row r="95" spans="1:14" x14ac:dyDescent="0.25">
      <c r="A95" s="11" t="s">
        <v>1853</v>
      </c>
      <c r="B95" s="86">
        <v>44356</v>
      </c>
      <c r="C95" s="12" t="s">
        <v>1185</v>
      </c>
      <c r="D95" s="11" t="s">
        <v>1850</v>
      </c>
      <c r="E95" s="11">
        <v>54.773333000000001</v>
      </c>
      <c r="F95" s="60">
        <v>11.496943999999999</v>
      </c>
      <c r="G95" s="12" t="s">
        <v>1851</v>
      </c>
      <c r="H95" s="12">
        <v>500</v>
      </c>
      <c r="I95" s="11" t="s">
        <v>839</v>
      </c>
      <c r="J95" s="11">
        <v>7.5</v>
      </c>
      <c r="K95" s="11">
        <v>23.6</v>
      </c>
      <c r="L95" s="11">
        <v>7.8</v>
      </c>
      <c r="M95" s="11">
        <v>1.58</v>
      </c>
      <c r="N95" s="11" t="s">
        <v>1854</v>
      </c>
    </row>
    <row r="96" spans="1:14" x14ac:dyDescent="0.25">
      <c r="A96" s="11" t="s">
        <v>1617</v>
      </c>
      <c r="B96" s="86">
        <v>44354</v>
      </c>
      <c r="C96" s="12" t="s">
        <v>1185</v>
      </c>
      <c r="D96" s="11" t="s">
        <v>1855</v>
      </c>
      <c r="E96" s="11">
        <v>57.465904999999999</v>
      </c>
      <c r="F96" s="60">
        <v>10.538599</v>
      </c>
      <c r="G96" s="12" t="s">
        <v>1856</v>
      </c>
      <c r="H96" s="12">
        <v>750</v>
      </c>
      <c r="I96" s="11" t="s">
        <v>836</v>
      </c>
      <c r="J96" s="11">
        <v>6.5</v>
      </c>
      <c r="K96" s="12">
        <v>14</v>
      </c>
      <c r="L96" s="12">
        <v>2</v>
      </c>
      <c r="M96" s="11">
        <v>0.3</v>
      </c>
      <c r="N96" s="11" t="s">
        <v>884</v>
      </c>
    </row>
    <row r="97" spans="1:14" x14ac:dyDescent="0.25">
      <c r="A97" s="11" t="s">
        <v>1857</v>
      </c>
      <c r="B97" s="86">
        <v>44354</v>
      </c>
      <c r="C97" s="12" t="s">
        <v>1185</v>
      </c>
      <c r="D97" s="11" t="s">
        <v>1855</v>
      </c>
      <c r="E97" s="11">
        <v>57.465904999999999</v>
      </c>
      <c r="F97" s="60">
        <v>10.538599</v>
      </c>
      <c r="G97" s="12" t="s">
        <v>1288</v>
      </c>
      <c r="H97" s="12">
        <v>750</v>
      </c>
      <c r="I97" s="11" t="s">
        <v>839</v>
      </c>
      <c r="J97" s="11">
        <v>6.5</v>
      </c>
      <c r="K97" s="12">
        <v>14</v>
      </c>
      <c r="L97" s="12">
        <v>2</v>
      </c>
      <c r="M97" s="11">
        <v>0.3</v>
      </c>
      <c r="N97" s="11" t="s">
        <v>884</v>
      </c>
    </row>
    <row r="98" spans="1:14" x14ac:dyDescent="0.25">
      <c r="A98" s="11" t="s">
        <v>1615</v>
      </c>
      <c r="B98" s="86">
        <v>44349</v>
      </c>
      <c r="C98" s="12" t="s">
        <v>1185</v>
      </c>
      <c r="D98" s="11" t="s">
        <v>1858</v>
      </c>
      <c r="E98" s="11">
        <v>55.375895</v>
      </c>
      <c r="F98" s="60">
        <v>11.545680000000001</v>
      </c>
      <c r="G98" s="12" t="s">
        <v>1859</v>
      </c>
      <c r="H98" s="12">
        <v>500</v>
      </c>
      <c r="I98" s="11" t="s">
        <v>836</v>
      </c>
      <c r="J98" s="11"/>
      <c r="K98" s="11"/>
      <c r="L98" s="11"/>
      <c r="M98" s="11"/>
      <c r="N98" s="11"/>
    </row>
    <row r="99" spans="1:14" x14ac:dyDescent="0.25">
      <c r="A99" s="11" t="s">
        <v>1860</v>
      </c>
      <c r="B99" s="86">
        <v>44349</v>
      </c>
      <c r="C99" s="12" t="s">
        <v>1185</v>
      </c>
      <c r="D99" s="11" t="s">
        <v>1858</v>
      </c>
      <c r="E99" s="11">
        <v>55.375895</v>
      </c>
      <c r="F99" s="60">
        <v>11.545680000000001</v>
      </c>
      <c r="G99" s="12" t="s">
        <v>1859</v>
      </c>
      <c r="H99" s="12">
        <v>500</v>
      </c>
      <c r="I99" s="11" t="s">
        <v>839</v>
      </c>
      <c r="J99" s="11"/>
      <c r="K99" s="11"/>
      <c r="L99" s="11"/>
      <c r="M99" s="11"/>
      <c r="N99" s="11"/>
    </row>
    <row r="100" spans="1:14" x14ac:dyDescent="0.25">
      <c r="A100" s="11" t="s">
        <v>1613</v>
      </c>
      <c r="B100" s="86">
        <v>44337</v>
      </c>
      <c r="C100" s="12" t="s">
        <v>1185</v>
      </c>
      <c r="D100" s="11" t="s">
        <v>1861</v>
      </c>
      <c r="E100" s="11">
        <v>56.367021999999999</v>
      </c>
      <c r="F100" s="60">
        <v>9.3329330000000006</v>
      </c>
      <c r="G100" s="12" t="s">
        <v>1203</v>
      </c>
      <c r="H100" s="12">
        <v>500</v>
      </c>
      <c r="I100" s="11" t="s">
        <v>836</v>
      </c>
      <c r="J100" s="11"/>
      <c r="K100" s="11"/>
      <c r="L100" s="11"/>
      <c r="M100" s="11"/>
      <c r="N100" s="11"/>
    </row>
    <row r="101" spans="1:14" x14ac:dyDescent="0.25">
      <c r="A101" s="11" t="s">
        <v>1862</v>
      </c>
      <c r="B101" s="86">
        <v>44337</v>
      </c>
      <c r="C101" s="12" t="s">
        <v>1185</v>
      </c>
      <c r="D101" s="11" t="s">
        <v>1863</v>
      </c>
      <c r="E101" s="11">
        <v>56.367021999999999</v>
      </c>
      <c r="F101" s="60">
        <v>9.3329330000000006</v>
      </c>
      <c r="G101" s="12" t="s">
        <v>1203</v>
      </c>
      <c r="H101" s="12">
        <v>500</v>
      </c>
      <c r="I101" s="11" t="s">
        <v>839</v>
      </c>
      <c r="J101" s="11"/>
      <c r="K101" s="11"/>
      <c r="L101" s="11"/>
      <c r="M101" s="11"/>
      <c r="N101" s="11"/>
    </row>
    <row r="102" spans="1:14" x14ac:dyDescent="0.25">
      <c r="A102" s="11" t="s">
        <v>1612</v>
      </c>
      <c r="B102" s="86">
        <v>44327</v>
      </c>
      <c r="C102" s="12" t="s">
        <v>1185</v>
      </c>
      <c r="D102" s="11" t="s">
        <v>1864</v>
      </c>
      <c r="E102" s="11">
        <v>55.803244499999998</v>
      </c>
      <c r="F102" s="60">
        <v>12.388351999999999</v>
      </c>
      <c r="G102" s="12" t="s">
        <v>962</v>
      </c>
      <c r="H102" s="12">
        <v>500</v>
      </c>
      <c r="I102" s="11" t="s">
        <v>836</v>
      </c>
      <c r="J102" s="11"/>
      <c r="K102" s="11"/>
      <c r="L102" s="11"/>
      <c r="M102" s="11"/>
      <c r="N102" s="11"/>
    </row>
    <row r="103" spans="1:14" x14ac:dyDescent="0.25">
      <c r="A103" s="11" t="s">
        <v>1865</v>
      </c>
      <c r="B103" s="86">
        <v>44327</v>
      </c>
      <c r="C103" s="12" t="s">
        <v>1185</v>
      </c>
      <c r="D103" s="11" t="s">
        <v>1864</v>
      </c>
      <c r="E103" s="11">
        <v>55.803244499999998</v>
      </c>
      <c r="F103" s="60">
        <v>12.388351999999999</v>
      </c>
      <c r="G103" s="12" t="s">
        <v>962</v>
      </c>
      <c r="H103" s="12">
        <v>500</v>
      </c>
      <c r="I103" s="11" t="s">
        <v>839</v>
      </c>
      <c r="J103" s="11"/>
      <c r="K103" s="11"/>
      <c r="L103" s="11"/>
      <c r="M103" s="11"/>
      <c r="N103" s="11"/>
    </row>
    <row r="104" spans="1:14" x14ac:dyDescent="0.25">
      <c r="A104" s="11" t="s">
        <v>1601</v>
      </c>
      <c r="B104" s="86">
        <v>44365</v>
      </c>
      <c r="C104" s="12" t="s">
        <v>1185</v>
      </c>
      <c r="D104" s="11" t="s">
        <v>1866</v>
      </c>
      <c r="E104" s="11">
        <v>55.574165000000001</v>
      </c>
      <c r="F104" s="60">
        <v>11.258705000000001</v>
      </c>
      <c r="G104" s="12" t="s">
        <v>1286</v>
      </c>
      <c r="H104" s="12">
        <v>500</v>
      </c>
      <c r="I104" s="11" t="s">
        <v>836</v>
      </c>
      <c r="J104" s="12">
        <v>7</v>
      </c>
      <c r="K104" s="12">
        <v>25</v>
      </c>
      <c r="L104" s="11">
        <v>0.8</v>
      </c>
      <c r="M104" s="11">
        <v>0.3</v>
      </c>
      <c r="N104" s="11" t="s">
        <v>1867</v>
      </c>
    </row>
    <row r="105" spans="1:14" x14ac:dyDescent="0.25">
      <c r="A105" s="11" t="s">
        <v>1868</v>
      </c>
      <c r="B105" s="86">
        <v>44365</v>
      </c>
      <c r="C105" s="12" t="s">
        <v>1185</v>
      </c>
      <c r="D105" s="11" t="s">
        <v>1866</v>
      </c>
      <c r="E105" s="11">
        <v>55.574165000000001</v>
      </c>
      <c r="F105" s="60">
        <v>11.258705000000001</v>
      </c>
      <c r="G105" s="12" t="s">
        <v>1286</v>
      </c>
      <c r="H105" s="12">
        <v>500</v>
      </c>
      <c r="I105" s="11" t="s">
        <v>839</v>
      </c>
      <c r="J105" s="12">
        <v>7</v>
      </c>
      <c r="K105" s="12">
        <v>25</v>
      </c>
      <c r="L105" s="11">
        <v>0.8</v>
      </c>
      <c r="M105" s="11">
        <v>0.3</v>
      </c>
      <c r="N105" s="11" t="s">
        <v>1867</v>
      </c>
    </row>
    <row r="106" spans="1:14" x14ac:dyDescent="0.25">
      <c r="A106" s="11" t="s">
        <v>815</v>
      </c>
      <c r="B106" s="86" t="s">
        <v>834</v>
      </c>
      <c r="C106" s="12" t="s">
        <v>1185</v>
      </c>
      <c r="D106" s="11" t="s">
        <v>835</v>
      </c>
      <c r="E106" s="11">
        <v>55.708210000000001</v>
      </c>
      <c r="F106" s="11">
        <v>9.5571560000000009</v>
      </c>
      <c r="G106" s="11" t="s">
        <v>1259</v>
      </c>
      <c r="H106" s="12">
        <v>1500</v>
      </c>
      <c r="I106" s="11" t="s">
        <v>836</v>
      </c>
      <c r="J106" s="12">
        <v>8</v>
      </c>
      <c r="K106" s="11">
        <v>13.5</v>
      </c>
      <c r="L106" s="13">
        <v>3.16</v>
      </c>
      <c r="M106" s="11">
        <v>0.2</v>
      </c>
      <c r="N106" s="11" t="s">
        <v>837</v>
      </c>
    </row>
    <row r="107" spans="1:14" x14ac:dyDescent="0.25">
      <c r="A107" s="11" t="s">
        <v>838</v>
      </c>
      <c r="B107" s="86" t="s">
        <v>834</v>
      </c>
      <c r="C107" s="12" t="s">
        <v>1185</v>
      </c>
      <c r="D107" s="11" t="s">
        <v>1302</v>
      </c>
      <c r="E107" s="11">
        <v>55.708210000000001</v>
      </c>
      <c r="F107" s="11">
        <v>9.5571560000000009</v>
      </c>
      <c r="G107" s="11" t="s">
        <v>1259</v>
      </c>
      <c r="H107" s="12">
        <v>1500</v>
      </c>
      <c r="I107" s="11" t="s">
        <v>839</v>
      </c>
      <c r="J107" s="12">
        <v>8</v>
      </c>
      <c r="K107" s="11">
        <v>13.5</v>
      </c>
      <c r="L107" s="13">
        <v>3.16</v>
      </c>
      <c r="M107" s="11">
        <v>0.2</v>
      </c>
      <c r="N107" s="11"/>
    </row>
    <row r="108" spans="1:14" x14ac:dyDescent="0.25">
      <c r="A108" s="11" t="s">
        <v>739</v>
      </c>
      <c r="B108" s="86" t="s">
        <v>840</v>
      </c>
      <c r="C108" s="12" t="s">
        <v>1185</v>
      </c>
      <c r="D108" s="11" t="s">
        <v>844</v>
      </c>
      <c r="E108" s="11">
        <v>56.214464</v>
      </c>
      <c r="F108" s="11">
        <v>10.292362000000001</v>
      </c>
      <c r="G108" s="11" t="s">
        <v>841</v>
      </c>
      <c r="H108" s="12">
        <v>1200</v>
      </c>
      <c r="I108" s="11" t="s">
        <v>836</v>
      </c>
      <c r="J108" s="11"/>
      <c r="K108" s="11"/>
      <c r="L108" s="12">
        <v>1</v>
      </c>
      <c r="M108" s="11">
        <v>0.4</v>
      </c>
      <c r="N108" s="11" t="s">
        <v>842</v>
      </c>
    </row>
    <row r="109" spans="1:14" x14ac:dyDescent="0.25">
      <c r="A109" s="11" t="s">
        <v>843</v>
      </c>
      <c r="B109" s="86" t="s">
        <v>840</v>
      </c>
      <c r="C109" s="12" t="s">
        <v>1185</v>
      </c>
      <c r="D109" s="11" t="s">
        <v>844</v>
      </c>
      <c r="E109" s="11">
        <v>56.214464</v>
      </c>
      <c r="F109" s="11">
        <v>10.292362000000001</v>
      </c>
      <c r="G109" s="11" t="s">
        <v>841</v>
      </c>
      <c r="H109" s="12">
        <v>1200</v>
      </c>
      <c r="I109" s="11" t="s">
        <v>839</v>
      </c>
      <c r="J109" s="11"/>
      <c r="K109" s="11"/>
      <c r="L109" s="12">
        <v>1</v>
      </c>
      <c r="M109" s="11">
        <v>0.4</v>
      </c>
      <c r="N109" s="11" t="s">
        <v>842</v>
      </c>
    </row>
    <row r="110" spans="1:14" x14ac:dyDescent="0.25">
      <c r="A110" s="11" t="s">
        <v>803</v>
      </c>
      <c r="B110" s="86" t="s">
        <v>845</v>
      </c>
      <c r="C110" s="12" t="s">
        <v>1185</v>
      </c>
      <c r="D110" s="11" t="s">
        <v>846</v>
      </c>
      <c r="E110" s="11">
        <v>57.028993999999997</v>
      </c>
      <c r="F110" s="11">
        <v>8.5943349999999992</v>
      </c>
      <c r="G110" s="11" t="s">
        <v>847</v>
      </c>
      <c r="H110" s="12">
        <v>300</v>
      </c>
      <c r="I110" s="11" t="s">
        <v>836</v>
      </c>
      <c r="J110" s="12">
        <v>7</v>
      </c>
      <c r="K110" s="11">
        <v>8.9</v>
      </c>
      <c r="L110" s="11">
        <v>0.5</v>
      </c>
      <c r="M110" s="11">
        <v>0.1</v>
      </c>
      <c r="N110" s="11" t="s">
        <v>848</v>
      </c>
    </row>
    <row r="111" spans="1:14" x14ac:dyDescent="0.25">
      <c r="A111" s="11" t="s">
        <v>849</v>
      </c>
      <c r="B111" s="86" t="s">
        <v>845</v>
      </c>
      <c r="C111" s="12" t="s">
        <v>1185</v>
      </c>
      <c r="D111" s="11" t="s">
        <v>850</v>
      </c>
      <c r="E111" s="11">
        <v>57.028993999999997</v>
      </c>
      <c r="F111" s="11">
        <v>8.5943349999999992</v>
      </c>
      <c r="G111" s="11" t="s">
        <v>847</v>
      </c>
      <c r="H111" s="12">
        <v>350</v>
      </c>
      <c r="I111" s="11" t="s">
        <v>839</v>
      </c>
      <c r="J111" s="12">
        <v>7</v>
      </c>
      <c r="K111" s="11">
        <v>8.9</v>
      </c>
      <c r="L111" s="11">
        <v>0.5</v>
      </c>
      <c r="M111" s="11">
        <v>0.1</v>
      </c>
      <c r="N111" s="11" t="s">
        <v>848</v>
      </c>
    </row>
    <row r="112" spans="1:14" x14ac:dyDescent="0.25">
      <c r="A112" s="11" t="s">
        <v>755</v>
      </c>
      <c r="B112" s="86" t="s">
        <v>851</v>
      </c>
      <c r="C112" s="12" t="s">
        <v>1185</v>
      </c>
      <c r="D112" s="11" t="s">
        <v>1301</v>
      </c>
      <c r="E112" s="11">
        <v>55.442749999999997</v>
      </c>
      <c r="F112" s="11">
        <v>10.45318</v>
      </c>
      <c r="G112" s="11" t="s">
        <v>852</v>
      </c>
      <c r="H112" s="12">
        <v>750</v>
      </c>
      <c r="I112" s="11" t="s">
        <v>836</v>
      </c>
      <c r="J112" s="12">
        <v>9</v>
      </c>
      <c r="K112" s="12">
        <v>9</v>
      </c>
      <c r="L112" s="11">
        <v>0.5</v>
      </c>
      <c r="M112" s="11">
        <v>0.2</v>
      </c>
      <c r="N112" s="11" t="s">
        <v>853</v>
      </c>
    </row>
    <row r="113" spans="1:14" x14ac:dyDescent="0.25">
      <c r="A113" s="11" t="s">
        <v>854</v>
      </c>
      <c r="B113" s="86" t="s">
        <v>851</v>
      </c>
      <c r="C113" s="12" t="s">
        <v>1185</v>
      </c>
      <c r="D113" s="11" t="s">
        <v>1301</v>
      </c>
      <c r="E113" s="11">
        <v>55.442749999999997</v>
      </c>
      <c r="F113" s="11">
        <v>10.45318</v>
      </c>
      <c r="G113" s="11" t="s">
        <v>852</v>
      </c>
      <c r="H113" s="12">
        <v>750</v>
      </c>
      <c r="I113" s="11" t="s">
        <v>839</v>
      </c>
      <c r="J113" s="12">
        <v>9</v>
      </c>
      <c r="K113" s="12">
        <v>9</v>
      </c>
      <c r="L113" s="11">
        <v>0.5</v>
      </c>
      <c r="M113" s="11">
        <v>0.2</v>
      </c>
      <c r="N113" s="11" t="s">
        <v>855</v>
      </c>
    </row>
    <row r="114" spans="1:14" x14ac:dyDescent="0.25">
      <c r="A114" s="11" t="s">
        <v>756</v>
      </c>
      <c r="B114" s="86" t="s">
        <v>856</v>
      </c>
      <c r="C114" s="12" t="s">
        <v>1185</v>
      </c>
      <c r="D114" s="11" t="s">
        <v>1300</v>
      </c>
      <c r="E114" s="11">
        <v>55.426935999999998</v>
      </c>
      <c r="F114" s="11">
        <v>12.222319499999999</v>
      </c>
      <c r="G114" s="11" t="s">
        <v>857</v>
      </c>
      <c r="H114" s="12">
        <v>750</v>
      </c>
      <c r="I114" s="11" t="s">
        <v>836</v>
      </c>
      <c r="J114" s="12">
        <v>7</v>
      </c>
      <c r="K114" s="12">
        <v>6</v>
      </c>
      <c r="L114" s="11"/>
      <c r="M114" s="12">
        <v>1</v>
      </c>
      <c r="N114" s="11" t="s">
        <v>848</v>
      </c>
    </row>
    <row r="115" spans="1:14" x14ac:dyDescent="0.25">
      <c r="A115" s="11" t="s">
        <v>858</v>
      </c>
      <c r="B115" s="86" t="s">
        <v>856</v>
      </c>
      <c r="C115" s="12" t="s">
        <v>1185</v>
      </c>
      <c r="D115" s="11" t="s">
        <v>1300</v>
      </c>
      <c r="E115" s="11">
        <v>55.426935999999998</v>
      </c>
      <c r="F115" s="11">
        <v>12.222319499999999</v>
      </c>
      <c r="G115" s="11" t="s">
        <v>857</v>
      </c>
      <c r="H115" s="12">
        <v>750</v>
      </c>
      <c r="I115" s="11" t="s">
        <v>839</v>
      </c>
      <c r="J115" s="12">
        <v>7</v>
      </c>
      <c r="K115" s="12">
        <v>6</v>
      </c>
      <c r="L115" s="11"/>
      <c r="M115" s="12">
        <v>1</v>
      </c>
      <c r="N115" s="11" t="s">
        <v>848</v>
      </c>
    </row>
    <row r="116" spans="1:14" x14ac:dyDescent="0.25">
      <c r="A116" s="11" t="s">
        <v>792</v>
      </c>
      <c r="B116" s="86" t="s">
        <v>859</v>
      </c>
      <c r="C116" s="12" t="s">
        <v>1185</v>
      </c>
      <c r="D116" s="11" t="s">
        <v>860</v>
      </c>
      <c r="E116" s="11">
        <v>55.653329999999997</v>
      </c>
      <c r="F116" s="11">
        <v>11.92745</v>
      </c>
      <c r="G116" s="11" t="s">
        <v>861</v>
      </c>
      <c r="H116" s="12">
        <v>500</v>
      </c>
      <c r="I116" s="11" t="s">
        <v>836</v>
      </c>
      <c r="J116" s="12">
        <v>8</v>
      </c>
      <c r="K116" s="11"/>
      <c r="L116" s="12">
        <v>120</v>
      </c>
      <c r="M116" s="11">
        <v>0.2</v>
      </c>
      <c r="N116" s="11" t="s">
        <v>848</v>
      </c>
    </row>
    <row r="117" spans="1:14" x14ac:dyDescent="0.25">
      <c r="A117" s="11" t="s">
        <v>862</v>
      </c>
      <c r="B117" s="86" t="s">
        <v>859</v>
      </c>
      <c r="C117" s="12" t="s">
        <v>1185</v>
      </c>
      <c r="D117" s="11" t="s">
        <v>860</v>
      </c>
      <c r="E117" s="11">
        <v>55.653329999999997</v>
      </c>
      <c r="F117" s="11">
        <v>11.92745</v>
      </c>
      <c r="G117" s="11" t="s">
        <v>861</v>
      </c>
      <c r="H117" s="12">
        <v>500</v>
      </c>
      <c r="I117" s="11" t="s">
        <v>839</v>
      </c>
      <c r="J117" s="12">
        <v>8</v>
      </c>
      <c r="K117" s="11"/>
      <c r="L117" s="12">
        <v>120</v>
      </c>
      <c r="M117" s="11">
        <v>0.2</v>
      </c>
      <c r="N117" s="11" t="s">
        <v>848</v>
      </c>
    </row>
    <row r="118" spans="1:14" x14ac:dyDescent="0.25">
      <c r="A118" s="11" t="s">
        <v>757</v>
      </c>
      <c r="B118" s="86" t="s">
        <v>863</v>
      </c>
      <c r="C118" s="12" t="s">
        <v>1186</v>
      </c>
      <c r="D118" s="11" t="s">
        <v>1299</v>
      </c>
      <c r="E118" s="11">
        <v>57.058055000000003</v>
      </c>
      <c r="F118" s="11">
        <v>9.9044240000000006</v>
      </c>
      <c r="G118" s="11" t="s">
        <v>864</v>
      </c>
      <c r="H118" s="12">
        <v>1300</v>
      </c>
      <c r="I118" s="11" t="s">
        <v>836</v>
      </c>
      <c r="J118" s="12">
        <v>9</v>
      </c>
      <c r="K118" s="11">
        <v>8.5</v>
      </c>
      <c r="L118" s="13">
        <v>0.77</v>
      </c>
      <c r="M118" s="11">
        <v>0.3</v>
      </c>
      <c r="N118" s="11" t="s">
        <v>865</v>
      </c>
    </row>
    <row r="119" spans="1:14" x14ac:dyDescent="0.25">
      <c r="A119" s="11" t="s">
        <v>1265</v>
      </c>
      <c r="B119" s="86" t="s">
        <v>863</v>
      </c>
      <c r="C119" s="12" t="s">
        <v>1186</v>
      </c>
      <c r="D119" s="11" t="s">
        <v>1299</v>
      </c>
      <c r="E119" s="11">
        <v>57.058055000000003</v>
      </c>
      <c r="F119" s="11">
        <v>9.9044240000000006</v>
      </c>
      <c r="G119" s="11" t="s">
        <v>864</v>
      </c>
      <c r="H119" s="12">
        <v>1300</v>
      </c>
      <c r="I119" s="11" t="s">
        <v>839</v>
      </c>
      <c r="J119" s="12">
        <v>9</v>
      </c>
      <c r="K119" s="11">
        <v>8.5</v>
      </c>
      <c r="L119" s="13">
        <v>0.77</v>
      </c>
      <c r="M119" s="11">
        <v>0.3</v>
      </c>
      <c r="N119" s="11" t="s">
        <v>866</v>
      </c>
    </row>
    <row r="120" spans="1:14" x14ac:dyDescent="0.25">
      <c r="A120" s="11" t="s">
        <v>764</v>
      </c>
      <c r="B120" s="86" t="s">
        <v>863</v>
      </c>
      <c r="C120" s="12" t="s">
        <v>1186</v>
      </c>
      <c r="D120" s="11" t="s">
        <v>867</v>
      </c>
      <c r="E120" s="11">
        <v>56.551793000000004</v>
      </c>
      <c r="F120" s="11">
        <v>8.3081949999999996</v>
      </c>
      <c r="G120" s="11" t="s">
        <v>868</v>
      </c>
      <c r="H120" s="12">
        <v>271</v>
      </c>
      <c r="I120" s="11" t="s">
        <v>836</v>
      </c>
      <c r="J120" s="12">
        <v>9</v>
      </c>
      <c r="K120" s="11">
        <v>11.2</v>
      </c>
      <c r="L120" s="13">
        <v>1.05</v>
      </c>
      <c r="M120" s="13">
        <v>0.25</v>
      </c>
      <c r="N120" s="11" t="s">
        <v>869</v>
      </c>
    </row>
    <row r="121" spans="1:14" x14ac:dyDescent="0.25">
      <c r="A121" s="11" t="s">
        <v>767</v>
      </c>
      <c r="B121" s="86" t="s">
        <v>870</v>
      </c>
      <c r="C121" s="12" t="s">
        <v>1185</v>
      </c>
      <c r="D121" s="11" t="s">
        <v>867</v>
      </c>
      <c r="E121" s="11">
        <v>56.551793000000004</v>
      </c>
      <c r="F121" s="11">
        <v>8.3081949999999996</v>
      </c>
      <c r="G121" s="11" t="s">
        <v>868</v>
      </c>
      <c r="H121" s="12">
        <v>1500</v>
      </c>
      <c r="I121" s="11" t="s">
        <v>839</v>
      </c>
      <c r="J121" s="11">
        <v>5.5</v>
      </c>
      <c r="K121" s="11">
        <v>11.9</v>
      </c>
      <c r="L121" s="13">
        <v>1.55</v>
      </c>
      <c r="M121" s="11">
        <v>0.1</v>
      </c>
      <c r="N121" s="11" t="s">
        <v>871</v>
      </c>
    </row>
    <row r="122" spans="1:14" x14ac:dyDescent="0.25">
      <c r="A122" s="11" t="s">
        <v>769</v>
      </c>
      <c r="B122" s="86" t="s">
        <v>872</v>
      </c>
      <c r="C122" s="12" t="s">
        <v>1185</v>
      </c>
      <c r="D122" s="11" t="s">
        <v>873</v>
      </c>
      <c r="E122" s="11">
        <v>56.403827999999997</v>
      </c>
      <c r="F122" s="11">
        <v>10.9244737</v>
      </c>
      <c r="G122" s="11" t="s">
        <v>874</v>
      </c>
      <c r="H122" s="12">
        <v>1500</v>
      </c>
      <c r="I122" s="11" t="s">
        <v>836</v>
      </c>
      <c r="J122" s="12">
        <v>7</v>
      </c>
      <c r="K122" s="11">
        <v>10.1</v>
      </c>
      <c r="L122" s="11">
        <v>2.5</v>
      </c>
      <c r="M122" s="13">
        <v>0.22</v>
      </c>
      <c r="N122" s="11" t="s">
        <v>875</v>
      </c>
    </row>
    <row r="123" spans="1:14" x14ac:dyDescent="0.25">
      <c r="A123" s="11" t="s">
        <v>876</v>
      </c>
      <c r="B123" s="86" t="s">
        <v>872</v>
      </c>
      <c r="C123" s="12" t="s">
        <v>1185</v>
      </c>
      <c r="D123" s="11" t="s">
        <v>873</v>
      </c>
      <c r="E123" s="11">
        <v>56.403827999999997</v>
      </c>
      <c r="F123" s="11">
        <v>10.9244737</v>
      </c>
      <c r="G123" s="11" t="s">
        <v>874</v>
      </c>
      <c r="H123" s="12">
        <v>1500</v>
      </c>
      <c r="I123" s="11" t="s">
        <v>839</v>
      </c>
      <c r="J123" s="12">
        <v>7</v>
      </c>
      <c r="K123" s="11">
        <v>10.1</v>
      </c>
      <c r="L123" s="11">
        <v>2.5</v>
      </c>
      <c r="M123" s="12">
        <v>22</v>
      </c>
      <c r="N123" s="11" t="s">
        <v>877</v>
      </c>
    </row>
    <row r="124" spans="1:14" x14ac:dyDescent="0.25">
      <c r="A124" s="11" t="s">
        <v>770</v>
      </c>
      <c r="B124" s="86" t="s">
        <v>878</v>
      </c>
      <c r="C124" s="12" t="s">
        <v>1185</v>
      </c>
      <c r="D124" s="11" t="s">
        <v>1303</v>
      </c>
      <c r="E124" s="11">
        <v>55.4472782</v>
      </c>
      <c r="F124" s="11">
        <v>10.6586403</v>
      </c>
      <c r="G124" s="11" t="s">
        <v>879</v>
      </c>
      <c r="I124" s="11" t="s">
        <v>836</v>
      </c>
      <c r="J124" s="11">
        <v>8.5</v>
      </c>
      <c r="K124" s="11">
        <v>12.5</v>
      </c>
      <c r="L124" s="11">
        <v>1.5</v>
      </c>
      <c r="M124" s="11">
        <v>0.1</v>
      </c>
      <c r="N124" s="11" t="s">
        <v>880</v>
      </c>
    </row>
    <row r="125" spans="1:14" x14ac:dyDescent="0.25">
      <c r="A125" s="11" t="s">
        <v>1187</v>
      </c>
      <c r="B125" s="86" t="s">
        <v>878</v>
      </c>
      <c r="C125" s="12" t="s">
        <v>1185</v>
      </c>
      <c r="D125" s="11" t="s">
        <v>1303</v>
      </c>
      <c r="E125" s="11">
        <v>55.4472782</v>
      </c>
      <c r="F125" s="11">
        <v>10.6586403</v>
      </c>
      <c r="G125" s="11" t="s">
        <v>879</v>
      </c>
      <c r="I125" s="11" t="s">
        <v>839</v>
      </c>
      <c r="J125" s="11">
        <v>8.5</v>
      </c>
      <c r="K125" s="11">
        <v>12.5</v>
      </c>
      <c r="L125" s="11">
        <v>1.5</v>
      </c>
      <c r="M125" s="11">
        <v>0.1</v>
      </c>
      <c r="N125" s="11" t="s">
        <v>881</v>
      </c>
    </row>
    <row r="126" spans="1:14" x14ac:dyDescent="0.25">
      <c r="A126" s="11" t="s">
        <v>819</v>
      </c>
      <c r="B126" s="86" t="s">
        <v>882</v>
      </c>
      <c r="C126" s="12" t="s">
        <v>1186</v>
      </c>
      <c r="D126" s="11" t="s">
        <v>889</v>
      </c>
      <c r="E126" s="11">
        <v>56.6954724</v>
      </c>
      <c r="F126" s="11">
        <v>9.2992709999999992</v>
      </c>
      <c r="G126" s="11" t="s">
        <v>883</v>
      </c>
      <c r="H126" s="12">
        <v>1250</v>
      </c>
      <c r="I126" s="11" t="s">
        <v>836</v>
      </c>
      <c r="J126" s="12">
        <v>7</v>
      </c>
      <c r="K126" s="12">
        <v>11</v>
      </c>
      <c r="L126" s="13">
        <v>0.46</v>
      </c>
      <c r="M126" s="11"/>
      <c r="N126" s="11" t="s">
        <v>884</v>
      </c>
    </row>
    <row r="127" spans="1:14" x14ac:dyDescent="0.25">
      <c r="A127" s="11" t="s">
        <v>885</v>
      </c>
      <c r="B127" s="86" t="s">
        <v>882</v>
      </c>
      <c r="C127" s="12" t="s">
        <v>1186</v>
      </c>
      <c r="D127" s="11" t="s">
        <v>889</v>
      </c>
      <c r="E127" s="11">
        <v>56.694437000000001</v>
      </c>
      <c r="F127" s="11">
        <v>9.2993167999999997</v>
      </c>
      <c r="G127" s="11" t="s">
        <v>883</v>
      </c>
      <c r="H127" s="12">
        <v>1000</v>
      </c>
      <c r="I127" s="11" t="s">
        <v>839</v>
      </c>
      <c r="J127" s="12">
        <v>7</v>
      </c>
      <c r="K127" s="12">
        <v>13</v>
      </c>
      <c r="L127" s="11">
        <v>0.5</v>
      </c>
      <c r="M127" s="11">
        <v>0.1</v>
      </c>
      <c r="N127" s="11" t="s">
        <v>886</v>
      </c>
    </row>
    <row r="128" spans="1:14" x14ac:dyDescent="0.25">
      <c r="A128" s="11" t="s">
        <v>771</v>
      </c>
      <c r="B128" s="86" t="s">
        <v>878</v>
      </c>
      <c r="C128" s="12" t="s">
        <v>1185</v>
      </c>
      <c r="D128" s="11" t="s">
        <v>1188</v>
      </c>
      <c r="E128" s="11">
        <v>55.442520000000002</v>
      </c>
      <c r="F128" s="11">
        <v>10.6562</v>
      </c>
      <c r="G128" s="11" t="s">
        <v>879</v>
      </c>
      <c r="H128" s="12">
        <v>850</v>
      </c>
      <c r="I128" s="11" t="s">
        <v>836</v>
      </c>
      <c r="J128" s="12">
        <v>10</v>
      </c>
      <c r="K128" s="11">
        <v>16.899999999999999</v>
      </c>
      <c r="L128" s="11">
        <v>0.1</v>
      </c>
      <c r="M128" s="11"/>
      <c r="N128" s="11" t="s">
        <v>887</v>
      </c>
    </row>
    <row r="129" spans="1:14" x14ac:dyDescent="0.25">
      <c r="A129" s="11" t="s">
        <v>1189</v>
      </c>
      <c r="B129" s="86" t="s">
        <v>1243</v>
      </c>
      <c r="C129" s="12" t="s">
        <v>1185</v>
      </c>
      <c r="D129" s="11" t="s">
        <v>1190</v>
      </c>
      <c r="E129" s="11">
        <v>56.559539999999998</v>
      </c>
      <c r="F129" s="11">
        <v>9.7122399999999995</v>
      </c>
      <c r="G129" s="11" t="s">
        <v>1191</v>
      </c>
      <c r="I129" s="11" t="s">
        <v>836</v>
      </c>
      <c r="J129" s="12">
        <v>7</v>
      </c>
      <c r="K129" s="12">
        <v>12</v>
      </c>
      <c r="L129" s="11">
        <v>1.1000000000000001</v>
      </c>
      <c r="M129" s="11">
        <v>0.3</v>
      </c>
      <c r="N129" s="11" t="s">
        <v>1244</v>
      </c>
    </row>
    <row r="130" spans="1:14" x14ac:dyDescent="0.25">
      <c r="A130" s="11" t="s">
        <v>1192</v>
      </c>
      <c r="C130" s="12" t="s">
        <v>1185</v>
      </c>
      <c r="D130" s="11" t="s">
        <v>1190</v>
      </c>
      <c r="E130" s="11">
        <v>56.559539999999998</v>
      </c>
      <c r="F130" s="11">
        <v>9.7122399999999995</v>
      </c>
      <c r="G130" s="11" t="s">
        <v>1191</v>
      </c>
      <c r="I130" s="11" t="s">
        <v>839</v>
      </c>
      <c r="J130" s="12">
        <v>7</v>
      </c>
      <c r="K130" s="12">
        <v>12</v>
      </c>
      <c r="L130" s="11">
        <v>1.1000000000000001</v>
      </c>
      <c r="M130" s="11">
        <v>0.3</v>
      </c>
      <c r="N130" s="11" t="s">
        <v>1244</v>
      </c>
    </row>
    <row r="131" spans="1:14" x14ac:dyDescent="0.25">
      <c r="A131" s="11" t="s">
        <v>772</v>
      </c>
      <c r="B131" s="86" t="s">
        <v>888</v>
      </c>
      <c r="C131" s="32" t="s">
        <v>1186</v>
      </c>
      <c r="D131" s="11" t="s">
        <v>889</v>
      </c>
      <c r="E131" s="11">
        <v>56.661956500000002</v>
      </c>
      <c r="F131" s="11">
        <v>9.3243998999999995</v>
      </c>
      <c r="G131" s="11" t="s">
        <v>890</v>
      </c>
      <c r="H131" s="12">
        <v>500</v>
      </c>
      <c r="I131" s="11" t="s">
        <v>836</v>
      </c>
      <c r="J131" s="12">
        <v>7</v>
      </c>
      <c r="K131" s="11">
        <v>5.5</v>
      </c>
      <c r="L131" s="13">
        <v>0.15</v>
      </c>
      <c r="M131" s="11">
        <v>0.1</v>
      </c>
      <c r="N131" s="11" t="s">
        <v>891</v>
      </c>
    </row>
    <row r="132" spans="1:14" x14ac:dyDescent="0.25">
      <c r="A132" s="11" t="s">
        <v>892</v>
      </c>
      <c r="B132" s="86" t="s">
        <v>888</v>
      </c>
      <c r="C132" s="32" t="s">
        <v>1186</v>
      </c>
      <c r="D132" s="11" t="s">
        <v>889</v>
      </c>
      <c r="E132" s="11">
        <v>56.661956500000002</v>
      </c>
      <c r="F132" s="11">
        <v>9.3243998999999995</v>
      </c>
      <c r="G132" s="11" t="s">
        <v>890</v>
      </c>
      <c r="H132" s="12">
        <v>500</v>
      </c>
      <c r="I132" s="11" t="s">
        <v>839</v>
      </c>
      <c r="J132" s="12">
        <v>7</v>
      </c>
      <c r="K132" s="11">
        <v>5.5</v>
      </c>
      <c r="L132" s="13">
        <v>0.15</v>
      </c>
      <c r="M132" s="11">
        <v>0.1</v>
      </c>
      <c r="N132" s="11" t="s">
        <v>893</v>
      </c>
    </row>
    <row r="133" spans="1:14" x14ac:dyDescent="0.25">
      <c r="A133" s="11" t="s">
        <v>816</v>
      </c>
      <c r="B133" s="86" t="s">
        <v>882</v>
      </c>
      <c r="C133" s="32" t="s">
        <v>1185</v>
      </c>
      <c r="D133" s="11" t="s">
        <v>894</v>
      </c>
      <c r="E133" s="11">
        <v>55.650956000000001</v>
      </c>
      <c r="F133" s="11">
        <v>12.076515000000001</v>
      </c>
      <c r="G133" s="11" t="s">
        <v>895</v>
      </c>
      <c r="H133" s="12">
        <v>500</v>
      </c>
      <c r="I133" s="11" t="s">
        <v>836</v>
      </c>
      <c r="J133" s="12">
        <v>9</v>
      </c>
      <c r="K133" s="12">
        <v>16</v>
      </c>
      <c r="L133" s="11"/>
      <c r="M133" s="12">
        <v>0</v>
      </c>
      <c r="N133" s="11"/>
    </row>
    <row r="134" spans="1:14" x14ac:dyDescent="0.25">
      <c r="A134" s="11" t="s">
        <v>896</v>
      </c>
      <c r="B134" s="86" t="s">
        <v>882</v>
      </c>
      <c r="C134" s="32" t="s">
        <v>1185</v>
      </c>
      <c r="D134" s="11" t="s">
        <v>894</v>
      </c>
      <c r="E134" s="11">
        <v>55.650956000000001</v>
      </c>
      <c r="F134" s="11">
        <v>12.076515000000001</v>
      </c>
      <c r="G134" s="11" t="s">
        <v>895</v>
      </c>
      <c r="H134" s="12">
        <v>500</v>
      </c>
      <c r="I134" s="11" t="s">
        <v>839</v>
      </c>
      <c r="J134" s="12">
        <v>9</v>
      </c>
      <c r="K134" s="12">
        <v>16</v>
      </c>
      <c r="L134" s="11"/>
      <c r="M134" s="12">
        <v>0</v>
      </c>
      <c r="N134" s="11"/>
    </row>
    <row r="135" spans="1:14" x14ac:dyDescent="0.25">
      <c r="A135" s="11" t="s">
        <v>897</v>
      </c>
      <c r="B135" s="86" t="s">
        <v>898</v>
      </c>
      <c r="C135" s="32" t="s">
        <v>1186</v>
      </c>
      <c r="D135" s="11" t="s">
        <v>1193</v>
      </c>
      <c r="E135" s="11">
        <v>57.069744</v>
      </c>
      <c r="F135" s="11">
        <v>9.9593469999999993</v>
      </c>
      <c r="G135" s="11" t="s">
        <v>899</v>
      </c>
      <c r="H135" s="12">
        <v>500</v>
      </c>
      <c r="I135" s="11" t="s">
        <v>836</v>
      </c>
      <c r="J135" s="11">
        <v>8.5</v>
      </c>
      <c r="K135" s="12">
        <v>14</v>
      </c>
      <c r="L135" s="11">
        <v>1.5</v>
      </c>
      <c r="M135" s="11">
        <v>0.5</v>
      </c>
      <c r="N135" s="11" t="s">
        <v>900</v>
      </c>
    </row>
    <row r="136" spans="1:14" x14ac:dyDescent="0.25">
      <c r="A136" s="62" t="s">
        <v>901</v>
      </c>
      <c r="B136" s="87" t="s">
        <v>898</v>
      </c>
      <c r="C136" s="32" t="s">
        <v>1186</v>
      </c>
      <c r="D136" s="63" t="s">
        <v>1193</v>
      </c>
      <c r="E136" s="63">
        <v>57.069744</v>
      </c>
      <c r="F136" s="63">
        <v>9.9593469999999993</v>
      </c>
      <c r="G136" s="63" t="s">
        <v>899</v>
      </c>
      <c r="H136" s="64">
        <v>500</v>
      </c>
      <c r="I136" s="63" t="s">
        <v>839</v>
      </c>
      <c r="J136" s="63">
        <v>8.5</v>
      </c>
      <c r="K136" s="64">
        <v>14</v>
      </c>
      <c r="L136" s="63">
        <v>1.5</v>
      </c>
      <c r="M136" s="63">
        <v>0.5</v>
      </c>
      <c r="N136" s="66" t="s">
        <v>900</v>
      </c>
    </row>
    <row r="137" spans="1:14" x14ac:dyDescent="0.25">
      <c r="A137" s="62" t="s">
        <v>902</v>
      </c>
      <c r="B137" s="87" t="s">
        <v>898</v>
      </c>
      <c r="C137" s="32" t="s">
        <v>1186</v>
      </c>
      <c r="D137" s="63" t="s">
        <v>903</v>
      </c>
      <c r="E137" s="63">
        <v>57.062178000000003</v>
      </c>
      <c r="F137" s="63">
        <v>9.6991580000000006</v>
      </c>
      <c r="G137" s="63" t="s">
        <v>899</v>
      </c>
      <c r="H137" s="64">
        <v>850</v>
      </c>
      <c r="I137" s="63" t="s">
        <v>836</v>
      </c>
      <c r="J137" s="63">
        <v>8.5</v>
      </c>
      <c r="K137" s="64">
        <v>14</v>
      </c>
      <c r="L137" s="63">
        <v>0.5</v>
      </c>
      <c r="M137" s="63">
        <v>0.3</v>
      </c>
      <c r="N137" s="66" t="s">
        <v>848</v>
      </c>
    </row>
    <row r="138" spans="1:14" x14ac:dyDescent="0.25">
      <c r="A138" s="62" t="s">
        <v>904</v>
      </c>
      <c r="B138" s="87" t="s">
        <v>898</v>
      </c>
      <c r="C138" s="32" t="s">
        <v>1186</v>
      </c>
      <c r="D138" s="63" t="s">
        <v>903</v>
      </c>
      <c r="E138" s="63">
        <v>57.062178000000003</v>
      </c>
      <c r="F138" s="63">
        <v>9.6991580000000006</v>
      </c>
      <c r="G138" s="63" t="s">
        <v>905</v>
      </c>
      <c r="H138" s="64">
        <v>900</v>
      </c>
      <c r="I138" s="63" t="s">
        <v>839</v>
      </c>
      <c r="J138" s="63">
        <v>8.5</v>
      </c>
      <c r="K138" s="64">
        <v>14</v>
      </c>
      <c r="L138" s="63">
        <v>0.5</v>
      </c>
      <c r="M138" s="63">
        <v>0.3</v>
      </c>
      <c r="N138" s="66" t="s">
        <v>848</v>
      </c>
    </row>
    <row r="139" spans="1:14" x14ac:dyDescent="0.25">
      <c r="A139" s="62" t="s">
        <v>906</v>
      </c>
      <c r="B139" s="87" t="s">
        <v>907</v>
      </c>
      <c r="C139" s="32" t="s">
        <v>1186</v>
      </c>
      <c r="D139" s="63" t="s">
        <v>1194</v>
      </c>
      <c r="E139" s="63">
        <v>56.9703856</v>
      </c>
      <c r="F139" s="63">
        <v>9.2573478999999992</v>
      </c>
      <c r="G139" s="63" t="s">
        <v>908</v>
      </c>
      <c r="H139" s="64">
        <v>900</v>
      </c>
      <c r="I139" s="63" t="s">
        <v>836</v>
      </c>
      <c r="J139" s="63">
        <v>8.5</v>
      </c>
      <c r="K139" s="64">
        <v>10</v>
      </c>
      <c r="L139" s="64">
        <v>6</v>
      </c>
      <c r="M139" s="64">
        <v>0</v>
      </c>
      <c r="N139" s="66" t="s">
        <v>900</v>
      </c>
    </row>
    <row r="140" spans="1:14" x14ac:dyDescent="0.25">
      <c r="A140" s="62" t="s">
        <v>909</v>
      </c>
      <c r="B140" s="87" t="s">
        <v>907</v>
      </c>
      <c r="C140" s="32" t="s">
        <v>1186</v>
      </c>
      <c r="D140" s="63" t="s">
        <v>1194</v>
      </c>
      <c r="E140" s="63">
        <v>56.9703856</v>
      </c>
      <c r="F140" s="63">
        <v>9.2573478999999992</v>
      </c>
      <c r="G140" s="63" t="s">
        <v>908</v>
      </c>
      <c r="H140" s="64">
        <v>900</v>
      </c>
      <c r="I140" s="63" t="s">
        <v>839</v>
      </c>
      <c r="J140" s="63">
        <v>8.5</v>
      </c>
      <c r="K140" s="64">
        <v>10</v>
      </c>
      <c r="L140" s="64">
        <v>6</v>
      </c>
      <c r="M140" s="64">
        <v>0</v>
      </c>
      <c r="N140" s="66" t="s">
        <v>900</v>
      </c>
    </row>
    <row r="141" spans="1:14" x14ac:dyDescent="0.25">
      <c r="A141" s="62" t="s">
        <v>773</v>
      </c>
      <c r="B141" s="87" t="s">
        <v>878</v>
      </c>
      <c r="C141" s="32" t="s">
        <v>1186</v>
      </c>
      <c r="D141" s="63" t="s">
        <v>912</v>
      </c>
      <c r="E141" s="63">
        <v>56.550840000000001</v>
      </c>
      <c r="F141" s="63">
        <v>8.3044899999999995</v>
      </c>
      <c r="G141" s="63" t="s">
        <v>868</v>
      </c>
      <c r="H141" s="64">
        <v>1500</v>
      </c>
      <c r="I141" s="63" t="s">
        <v>836</v>
      </c>
      <c r="J141" s="63">
        <v>7.5</v>
      </c>
      <c r="K141" s="64">
        <v>14</v>
      </c>
      <c r="L141" s="63">
        <v>3.5</v>
      </c>
      <c r="M141" s="63">
        <v>0.1</v>
      </c>
      <c r="N141" s="66" t="s">
        <v>910</v>
      </c>
    </row>
    <row r="142" spans="1:14" x14ac:dyDescent="0.25">
      <c r="A142" s="62" t="s">
        <v>911</v>
      </c>
      <c r="B142" s="87" t="s">
        <v>878</v>
      </c>
      <c r="C142" s="32" t="s">
        <v>1186</v>
      </c>
      <c r="D142" s="63" t="s">
        <v>912</v>
      </c>
      <c r="E142" s="63">
        <v>56.550840000000001</v>
      </c>
      <c r="F142" s="63">
        <v>8.3044899999999995</v>
      </c>
      <c r="G142" s="63" t="s">
        <v>868</v>
      </c>
      <c r="H142" s="64">
        <v>1500</v>
      </c>
      <c r="I142" s="63" t="s">
        <v>839</v>
      </c>
      <c r="J142" s="63">
        <v>7.5</v>
      </c>
      <c r="K142" s="64">
        <v>14</v>
      </c>
      <c r="L142" s="63">
        <v>3.5</v>
      </c>
      <c r="M142" s="63">
        <v>0.1</v>
      </c>
      <c r="N142" s="66" t="s">
        <v>913</v>
      </c>
    </row>
    <row r="143" spans="1:14" x14ac:dyDescent="0.25">
      <c r="A143" s="62" t="s">
        <v>774</v>
      </c>
      <c r="B143" s="87" t="s">
        <v>914</v>
      </c>
      <c r="C143" s="32" t="s">
        <v>1185</v>
      </c>
      <c r="D143" s="63" t="s">
        <v>915</v>
      </c>
      <c r="E143" s="63">
        <v>55.187137900000003</v>
      </c>
      <c r="F143" s="63">
        <v>11.6556975</v>
      </c>
      <c r="G143" s="63" t="s">
        <v>916</v>
      </c>
      <c r="H143" s="64">
        <v>500</v>
      </c>
      <c r="I143" s="63" t="s">
        <v>836</v>
      </c>
      <c r="J143" s="64">
        <v>7</v>
      </c>
      <c r="K143" s="64">
        <v>14</v>
      </c>
      <c r="L143" s="63">
        <v>0.8</v>
      </c>
      <c r="M143" s="64">
        <v>0</v>
      </c>
      <c r="N143" s="66" t="s">
        <v>917</v>
      </c>
    </row>
    <row r="144" spans="1:14" x14ac:dyDescent="0.25">
      <c r="A144" s="62" t="s">
        <v>918</v>
      </c>
      <c r="B144" s="87" t="s">
        <v>914</v>
      </c>
      <c r="C144" s="32" t="s">
        <v>1185</v>
      </c>
      <c r="D144" s="63" t="s">
        <v>915</v>
      </c>
      <c r="E144" s="63">
        <v>55.187137900000003</v>
      </c>
      <c r="F144" s="63">
        <v>11.6556975</v>
      </c>
      <c r="G144" s="63" t="s">
        <v>916</v>
      </c>
      <c r="H144" s="64">
        <v>500</v>
      </c>
      <c r="I144" s="63" t="s">
        <v>839</v>
      </c>
      <c r="J144" s="64">
        <v>7</v>
      </c>
      <c r="K144" s="64">
        <v>14</v>
      </c>
      <c r="L144" s="63">
        <v>0.8</v>
      </c>
      <c r="M144" s="64">
        <v>0</v>
      </c>
      <c r="N144" s="66" t="s">
        <v>917</v>
      </c>
    </row>
    <row r="145" spans="1:14" x14ac:dyDescent="0.25">
      <c r="A145" s="62" t="s">
        <v>919</v>
      </c>
      <c r="B145" s="87" t="s">
        <v>920</v>
      </c>
      <c r="C145" s="32" t="s">
        <v>1186</v>
      </c>
      <c r="D145" s="63" t="s">
        <v>1304</v>
      </c>
      <c r="E145" s="63">
        <v>56.967345100000003</v>
      </c>
      <c r="F145" s="63">
        <v>9.2418043000000001</v>
      </c>
      <c r="G145" s="63" t="s">
        <v>921</v>
      </c>
      <c r="H145" s="64">
        <v>1500</v>
      </c>
      <c r="I145" s="63" t="s">
        <v>836</v>
      </c>
      <c r="J145" s="64">
        <v>7</v>
      </c>
      <c r="K145" s="64">
        <v>12</v>
      </c>
      <c r="L145" s="65">
        <v>0.76</v>
      </c>
      <c r="M145" s="63">
        <v>0.2</v>
      </c>
      <c r="N145" s="66" t="s">
        <v>922</v>
      </c>
    </row>
    <row r="146" spans="1:14" x14ac:dyDescent="0.25">
      <c r="A146" s="62" t="s">
        <v>923</v>
      </c>
      <c r="B146" s="87" t="s">
        <v>920</v>
      </c>
      <c r="C146" s="32" t="s">
        <v>1186</v>
      </c>
      <c r="D146" s="63" t="s">
        <v>1304</v>
      </c>
      <c r="E146" s="63">
        <v>56.967345100000003</v>
      </c>
      <c r="F146" s="63">
        <v>9.2418043000000001</v>
      </c>
      <c r="G146" s="63" t="s">
        <v>921</v>
      </c>
      <c r="H146" s="64">
        <v>1500</v>
      </c>
      <c r="I146" s="63" t="s">
        <v>839</v>
      </c>
      <c r="J146" s="64">
        <v>7</v>
      </c>
      <c r="K146" s="64">
        <v>12</v>
      </c>
      <c r="L146" s="65">
        <v>0.76</v>
      </c>
      <c r="M146" s="63">
        <v>0.2</v>
      </c>
      <c r="N146" s="66" t="s">
        <v>922</v>
      </c>
    </row>
    <row r="147" spans="1:14" x14ac:dyDescent="0.25">
      <c r="A147" s="62" t="s">
        <v>775</v>
      </c>
      <c r="B147" s="87" t="s">
        <v>888</v>
      </c>
      <c r="C147" s="32" t="s">
        <v>1185</v>
      </c>
      <c r="D147" s="63" t="s">
        <v>924</v>
      </c>
      <c r="E147" s="63">
        <v>55.334504000000003</v>
      </c>
      <c r="F147" s="63">
        <v>10.534723</v>
      </c>
      <c r="G147" s="63" t="s">
        <v>925</v>
      </c>
      <c r="H147" s="64">
        <v>500</v>
      </c>
      <c r="I147" s="63" t="s">
        <v>836</v>
      </c>
      <c r="J147" s="64">
        <v>8</v>
      </c>
      <c r="K147" s="64">
        <v>17</v>
      </c>
      <c r="L147" s="63">
        <v>0.9</v>
      </c>
      <c r="M147" s="65">
        <v>0.15</v>
      </c>
      <c r="N147" s="66" t="s">
        <v>848</v>
      </c>
    </row>
    <row r="148" spans="1:14" x14ac:dyDescent="0.25">
      <c r="A148" s="62" t="s">
        <v>926</v>
      </c>
      <c r="B148" s="87" t="s">
        <v>888</v>
      </c>
      <c r="C148" s="32" t="s">
        <v>1185</v>
      </c>
      <c r="D148" s="63" t="s">
        <v>924</v>
      </c>
      <c r="E148" s="63">
        <v>55.334504000000003</v>
      </c>
      <c r="F148" s="63">
        <v>10.534723</v>
      </c>
      <c r="G148" s="63" t="s">
        <v>925</v>
      </c>
      <c r="H148" s="64">
        <v>500</v>
      </c>
      <c r="I148" s="63" t="s">
        <v>839</v>
      </c>
      <c r="J148" s="64">
        <v>8</v>
      </c>
      <c r="K148" s="64">
        <v>17</v>
      </c>
      <c r="L148" s="63">
        <v>0.9</v>
      </c>
      <c r="M148" s="65">
        <v>0.15</v>
      </c>
      <c r="N148" s="66" t="s">
        <v>848</v>
      </c>
    </row>
    <row r="149" spans="1:14" x14ac:dyDescent="0.25">
      <c r="A149" s="62" t="s">
        <v>817</v>
      </c>
      <c r="B149" s="87" t="s">
        <v>898</v>
      </c>
      <c r="C149" s="32" t="s">
        <v>1185</v>
      </c>
      <c r="D149" s="63" t="s">
        <v>1305</v>
      </c>
      <c r="E149" s="63">
        <v>55.674069000000003</v>
      </c>
      <c r="F149" s="63">
        <v>12.555826</v>
      </c>
      <c r="G149" s="63" t="s">
        <v>927</v>
      </c>
      <c r="H149" s="63"/>
      <c r="I149" s="63" t="s">
        <v>836</v>
      </c>
      <c r="J149" s="64">
        <v>7</v>
      </c>
      <c r="K149" s="64">
        <v>17</v>
      </c>
      <c r="L149" s="65">
        <v>4.29</v>
      </c>
      <c r="M149" s="63">
        <v>0.3</v>
      </c>
      <c r="N149" s="66" t="s">
        <v>928</v>
      </c>
    </row>
    <row r="150" spans="1:14" x14ac:dyDescent="0.25">
      <c r="A150" s="62" t="s">
        <v>929</v>
      </c>
      <c r="B150" s="87" t="s">
        <v>898</v>
      </c>
      <c r="C150" s="32" t="s">
        <v>1185</v>
      </c>
      <c r="D150" s="63" t="s">
        <v>1305</v>
      </c>
      <c r="E150" s="63">
        <v>55.674069000000003</v>
      </c>
      <c r="F150" s="63">
        <v>12.555826</v>
      </c>
      <c r="G150" s="63" t="s">
        <v>927</v>
      </c>
      <c r="H150" s="63"/>
      <c r="I150" s="63" t="s">
        <v>839</v>
      </c>
      <c r="J150" s="64">
        <v>7</v>
      </c>
      <c r="K150" s="64">
        <v>17</v>
      </c>
      <c r="L150" s="65">
        <v>4.29</v>
      </c>
      <c r="M150" s="63">
        <v>0.3</v>
      </c>
      <c r="N150" s="66" t="s">
        <v>928</v>
      </c>
    </row>
    <row r="151" spans="1:14" x14ac:dyDescent="0.25">
      <c r="A151" s="62" t="s">
        <v>784</v>
      </c>
      <c r="B151" s="87" t="s">
        <v>930</v>
      </c>
      <c r="C151" s="32" t="s">
        <v>1185</v>
      </c>
      <c r="D151" s="63" t="s">
        <v>931</v>
      </c>
      <c r="E151" s="63">
        <v>56.474690000000002</v>
      </c>
      <c r="F151" s="63">
        <v>9.8482800000000008</v>
      </c>
      <c r="G151" s="63" t="s">
        <v>932</v>
      </c>
      <c r="H151" s="64">
        <v>500</v>
      </c>
      <c r="I151" s="63" t="s">
        <v>836</v>
      </c>
      <c r="J151" s="63">
        <v>9.5</v>
      </c>
      <c r="K151" s="64">
        <v>16</v>
      </c>
      <c r="L151" s="65">
        <v>1.66</v>
      </c>
      <c r="M151" s="63">
        <v>0.1</v>
      </c>
      <c r="N151" s="66" t="s">
        <v>848</v>
      </c>
    </row>
    <row r="152" spans="1:14" x14ac:dyDescent="0.25">
      <c r="A152" s="62" t="s">
        <v>933</v>
      </c>
      <c r="B152" s="87" t="s">
        <v>930</v>
      </c>
      <c r="C152" s="32" t="s">
        <v>1185</v>
      </c>
      <c r="D152" s="63" t="s">
        <v>931</v>
      </c>
      <c r="E152" s="63">
        <v>56.474690000000002</v>
      </c>
      <c r="F152" s="63">
        <v>9.8482800000000008</v>
      </c>
      <c r="G152" s="63" t="s">
        <v>932</v>
      </c>
      <c r="H152" s="64">
        <v>500</v>
      </c>
      <c r="I152" s="63" t="s">
        <v>839</v>
      </c>
      <c r="J152" s="63">
        <v>9.5</v>
      </c>
      <c r="K152" s="64">
        <v>16</v>
      </c>
      <c r="L152" s="65">
        <v>1.66</v>
      </c>
      <c r="M152" s="63">
        <v>0.1</v>
      </c>
      <c r="N152" s="66" t="s">
        <v>848</v>
      </c>
    </row>
    <row r="153" spans="1:14" x14ac:dyDescent="0.25">
      <c r="A153" s="62" t="s">
        <v>785</v>
      </c>
      <c r="B153" s="87" t="s">
        <v>930</v>
      </c>
      <c r="C153" s="32" t="s">
        <v>1185</v>
      </c>
      <c r="D153" s="63" t="s">
        <v>934</v>
      </c>
      <c r="E153" s="63">
        <v>54.762340000000002</v>
      </c>
      <c r="F153" s="63">
        <v>11.902517100000001</v>
      </c>
      <c r="G153" s="63" t="s">
        <v>916</v>
      </c>
      <c r="H153" s="64">
        <v>260</v>
      </c>
      <c r="I153" s="63" t="s">
        <v>836</v>
      </c>
      <c r="J153" s="64">
        <v>9</v>
      </c>
      <c r="K153" s="64">
        <v>15</v>
      </c>
      <c r="L153" s="64">
        <v>2</v>
      </c>
      <c r="M153" s="63"/>
      <c r="N153" s="66"/>
    </row>
    <row r="154" spans="1:14" x14ac:dyDescent="0.25">
      <c r="A154" s="62" t="s">
        <v>935</v>
      </c>
      <c r="B154" s="87" t="s">
        <v>930</v>
      </c>
      <c r="C154" s="32" t="s">
        <v>1185</v>
      </c>
      <c r="D154" s="63" t="s">
        <v>934</v>
      </c>
      <c r="E154" s="63">
        <v>54.762340000000002</v>
      </c>
      <c r="F154" s="63">
        <v>11.902517100000001</v>
      </c>
      <c r="G154" s="63" t="s">
        <v>916</v>
      </c>
      <c r="H154" s="64">
        <v>250</v>
      </c>
      <c r="I154" s="63" t="s">
        <v>839</v>
      </c>
      <c r="J154" s="64">
        <v>9</v>
      </c>
      <c r="K154" s="64">
        <v>15</v>
      </c>
      <c r="L154" s="64">
        <v>2</v>
      </c>
      <c r="M154" s="63"/>
      <c r="N154" s="66"/>
    </row>
    <row r="155" spans="1:14" x14ac:dyDescent="0.25">
      <c r="A155" s="62" t="s">
        <v>787</v>
      </c>
      <c r="B155" s="87" t="s">
        <v>936</v>
      </c>
      <c r="C155" s="32" t="s">
        <v>1185</v>
      </c>
      <c r="D155" s="63" t="s">
        <v>937</v>
      </c>
      <c r="E155" s="63">
        <v>56.802358464116409</v>
      </c>
      <c r="F155" s="63">
        <v>9.9355194766480821</v>
      </c>
      <c r="G155" s="63" t="s">
        <v>938</v>
      </c>
      <c r="H155" s="64">
        <v>450</v>
      </c>
      <c r="I155" s="63" t="s">
        <v>836</v>
      </c>
      <c r="J155" s="64">
        <v>6</v>
      </c>
      <c r="K155" s="64">
        <v>13</v>
      </c>
      <c r="L155" s="64">
        <v>1</v>
      </c>
      <c r="M155" s="63"/>
      <c r="N155" s="66"/>
    </row>
    <row r="156" spans="1:14" x14ac:dyDescent="0.25">
      <c r="A156" s="62" t="s">
        <v>939</v>
      </c>
      <c r="B156" s="87" t="s">
        <v>936</v>
      </c>
      <c r="C156" s="32" t="s">
        <v>1185</v>
      </c>
      <c r="D156" s="63" t="s">
        <v>937</v>
      </c>
      <c r="E156" s="63">
        <v>56.802358464116409</v>
      </c>
      <c r="F156" s="63">
        <v>9.9355194766480821</v>
      </c>
      <c r="G156" s="63" t="s">
        <v>938</v>
      </c>
      <c r="H156" s="64">
        <v>450</v>
      </c>
      <c r="I156" s="63" t="s">
        <v>839</v>
      </c>
      <c r="J156" s="64">
        <v>6</v>
      </c>
      <c r="K156" s="64">
        <v>13</v>
      </c>
      <c r="L156" s="64">
        <v>1</v>
      </c>
      <c r="M156" s="63"/>
      <c r="N156" s="66"/>
    </row>
    <row r="157" spans="1:14" x14ac:dyDescent="0.25">
      <c r="A157" s="62" t="s">
        <v>788</v>
      </c>
      <c r="B157" s="87" t="s">
        <v>940</v>
      </c>
      <c r="C157" s="32" t="s">
        <v>1185</v>
      </c>
      <c r="D157" s="63" t="s">
        <v>941</v>
      </c>
      <c r="E157" s="63">
        <v>55.171623646049937</v>
      </c>
      <c r="F157" s="63">
        <v>9.4747973908575247</v>
      </c>
      <c r="G157" s="63" t="s">
        <v>942</v>
      </c>
      <c r="H157" s="64">
        <v>500</v>
      </c>
      <c r="I157" s="63" t="s">
        <v>836</v>
      </c>
      <c r="J157" s="64">
        <v>7</v>
      </c>
      <c r="K157" s="64">
        <v>16</v>
      </c>
      <c r="L157" s="63">
        <v>0.1</v>
      </c>
      <c r="M157" s="63"/>
      <c r="N157" s="66"/>
    </row>
    <row r="158" spans="1:14" x14ac:dyDescent="0.25">
      <c r="A158" s="62" t="s">
        <v>943</v>
      </c>
      <c r="B158" s="87" t="s">
        <v>940</v>
      </c>
      <c r="C158" s="32" t="s">
        <v>1185</v>
      </c>
      <c r="D158" s="63" t="s">
        <v>941</v>
      </c>
      <c r="E158" s="63">
        <v>55.169631899999999</v>
      </c>
      <c r="F158" s="63">
        <v>9.4897199000000008</v>
      </c>
      <c r="G158" s="63" t="s">
        <v>942</v>
      </c>
      <c r="H158" s="64">
        <v>500</v>
      </c>
      <c r="I158" s="63" t="s">
        <v>839</v>
      </c>
      <c r="J158" s="64">
        <v>7</v>
      </c>
      <c r="K158" s="64">
        <v>16</v>
      </c>
      <c r="L158" s="63">
        <v>0.1</v>
      </c>
      <c r="M158" s="63"/>
      <c r="N158" s="66"/>
    </row>
    <row r="159" spans="1:14" x14ac:dyDescent="0.25">
      <c r="A159" s="62" t="s">
        <v>944</v>
      </c>
      <c r="B159" s="87" t="s">
        <v>945</v>
      </c>
      <c r="C159" s="32" t="s">
        <v>1185</v>
      </c>
      <c r="D159" s="63" t="s">
        <v>946</v>
      </c>
      <c r="E159" s="63">
        <v>55.240845999999998</v>
      </c>
      <c r="F159" s="63">
        <v>10.467223000000001</v>
      </c>
      <c r="G159" s="63" t="s">
        <v>947</v>
      </c>
      <c r="H159" s="64">
        <v>360</v>
      </c>
      <c r="I159" s="63" t="s">
        <v>836</v>
      </c>
      <c r="J159" s="64">
        <v>7</v>
      </c>
      <c r="K159" s="64">
        <v>14</v>
      </c>
      <c r="L159" s="63"/>
      <c r="M159" s="63">
        <v>0.1</v>
      </c>
      <c r="N159" s="66"/>
    </row>
    <row r="160" spans="1:14" x14ac:dyDescent="0.25">
      <c r="A160" s="62" t="s">
        <v>948</v>
      </c>
      <c r="B160" s="87" t="s">
        <v>945</v>
      </c>
      <c r="C160" s="32" t="s">
        <v>1185</v>
      </c>
      <c r="D160" s="63" t="s">
        <v>946</v>
      </c>
      <c r="E160" s="63">
        <v>55.240845999999998</v>
      </c>
      <c r="F160" s="63">
        <v>10.467223000000001</v>
      </c>
      <c r="G160" s="63" t="s">
        <v>947</v>
      </c>
      <c r="H160" s="64">
        <v>360</v>
      </c>
      <c r="I160" s="63" t="s">
        <v>839</v>
      </c>
      <c r="J160" s="64">
        <v>7</v>
      </c>
      <c r="K160" s="64">
        <v>14</v>
      </c>
      <c r="L160" s="63"/>
      <c r="M160" s="63">
        <v>0.1</v>
      </c>
      <c r="N160" s="66"/>
    </row>
    <row r="161" spans="1:14" x14ac:dyDescent="0.25">
      <c r="A161" s="62" t="s">
        <v>789</v>
      </c>
      <c r="B161" s="87" t="s">
        <v>945</v>
      </c>
      <c r="C161" s="32" t="s">
        <v>1185</v>
      </c>
      <c r="D161" s="63" t="s">
        <v>941</v>
      </c>
      <c r="E161" s="63">
        <v>55.177663000000003</v>
      </c>
      <c r="F161" s="63">
        <v>9.1735589999999991</v>
      </c>
      <c r="G161" s="63" t="s">
        <v>942</v>
      </c>
      <c r="H161" s="64">
        <v>500</v>
      </c>
      <c r="I161" s="63" t="s">
        <v>836</v>
      </c>
      <c r="J161" s="64">
        <v>7</v>
      </c>
      <c r="K161" s="64">
        <v>17</v>
      </c>
      <c r="L161" s="63">
        <v>0.5</v>
      </c>
      <c r="M161" s="63"/>
      <c r="N161" s="66"/>
    </row>
    <row r="162" spans="1:14" x14ac:dyDescent="0.25">
      <c r="A162" s="62" t="s">
        <v>949</v>
      </c>
      <c r="B162" s="87" t="s">
        <v>945</v>
      </c>
      <c r="C162" s="32" t="s">
        <v>1185</v>
      </c>
      <c r="D162" s="63" t="s">
        <v>941</v>
      </c>
      <c r="E162" s="63">
        <v>55.180044669215697</v>
      </c>
      <c r="F162" s="63">
        <v>9.4253969188139308</v>
      </c>
      <c r="G162" s="63" t="s">
        <v>942</v>
      </c>
      <c r="H162" s="64">
        <v>500</v>
      </c>
      <c r="I162" s="63" t="s">
        <v>839</v>
      </c>
      <c r="J162" s="64">
        <v>7</v>
      </c>
      <c r="K162" s="64">
        <v>17</v>
      </c>
      <c r="L162" s="63">
        <v>0.5</v>
      </c>
      <c r="M162" s="63"/>
      <c r="N162" s="66"/>
    </row>
    <row r="163" spans="1:14" x14ac:dyDescent="0.25">
      <c r="A163" s="62" t="s">
        <v>950</v>
      </c>
      <c r="B163" s="87" t="s">
        <v>930</v>
      </c>
      <c r="C163" s="32" t="s">
        <v>1185</v>
      </c>
      <c r="D163" s="63" t="s">
        <v>951</v>
      </c>
      <c r="E163" s="63">
        <v>56.471543803635868</v>
      </c>
      <c r="F163" s="63">
        <v>9.8746390831437623</v>
      </c>
      <c r="G163" s="63" t="s">
        <v>932</v>
      </c>
      <c r="H163" s="64">
        <v>500</v>
      </c>
      <c r="I163" s="63" t="s">
        <v>836</v>
      </c>
      <c r="J163" s="63">
        <v>9.5</v>
      </c>
      <c r="K163" s="64">
        <v>16</v>
      </c>
      <c r="L163" s="63">
        <v>1.6</v>
      </c>
      <c r="M163" s="63"/>
      <c r="N163" s="66"/>
    </row>
    <row r="164" spans="1:14" x14ac:dyDescent="0.25">
      <c r="A164" s="62" t="s">
        <v>952</v>
      </c>
      <c r="B164" s="87" t="s">
        <v>930</v>
      </c>
      <c r="C164" s="32" t="s">
        <v>1185</v>
      </c>
      <c r="D164" s="63" t="s">
        <v>951</v>
      </c>
      <c r="E164" s="63">
        <v>56.474589999999999</v>
      </c>
      <c r="F164" s="63">
        <v>9.8482800000000008</v>
      </c>
      <c r="G164" s="63" t="s">
        <v>932</v>
      </c>
      <c r="H164" s="64">
        <v>500</v>
      </c>
      <c r="I164" s="63" t="s">
        <v>839</v>
      </c>
      <c r="J164" s="63">
        <v>9.5</v>
      </c>
      <c r="K164" s="64">
        <v>16</v>
      </c>
      <c r="L164" s="63">
        <v>1.6</v>
      </c>
      <c r="M164" s="63"/>
      <c r="N164" s="66"/>
    </row>
    <row r="165" spans="1:14" x14ac:dyDescent="0.25">
      <c r="A165" s="62" t="s">
        <v>790</v>
      </c>
      <c r="B165" s="87" t="s">
        <v>953</v>
      </c>
      <c r="C165" s="32" t="s">
        <v>1185</v>
      </c>
      <c r="D165" s="63" t="s">
        <v>954</v>
      </c>
      <c r="E165" s="63">
        <v>55.966062000000001</v>
      </c>
      <c r="F165" s="63">
        <v>8.1360670000000006</v>
      </c>
      <c r="G165" s="63" t="s">
        <v>955</v>
      </c>
      <c r="H165" s="64">
        <v>400</v>
      </c>
      <c r="I165" s="63" t="s">
        <v>836</v>
      </c>
      <c r="J165" s="64">
        <v>9</v>
      </c>
      <c r="K165" s="63"/>
      <c r="L165" s="63">
        <v>0.6</v>
      </c>
      <c r="M165" s="63"/>
      <c r="N165" s="66"/>
    </row>
    <row r="166" spans="1:14" x14ac:dyDescent="0.25">
      <c r="A166" s="62" t="s">
        <v>956</v>
      </c>
      <c r="B166" s="87" t="s">
        <v>953</v>
      </c>
      <c r="C166" s="32" t="s">
        <v>1185</v>
      </c>
      <c r="D166" s="63" t="s">
        <v>954</v>
      </c>
      <c r="E166" s="63">
        <v>55.966062000000001</v>
      </c>
      <c r="F166" s="63">
        <v>8.1360670000000006</v>
      </c>
      <c r="G166" s="63" t="s">
        <v>955</v>
      </c>
      <c r="H166" s="64">
        <v>400</v>
      </c>
      <c r="I166" s="63" t="s">
        <v>839</v>
      </c>
      <c r="J166" s="64">
        <v>9</v>
      </c>
      <c r="K166" s="63"/>
      <c r="L166" s="63">
        <v>0.6</v>
      </c>
      <c r="M166" s="63"/>
      <c r="N166" s="66"/>
    </row>
    <row r="167" spans="1:14" x14ac:dyDescent="0.25">
      <c r="A167" s="62" t="s">
        <v>791</v>
      </c>
      <c r="B167" s="87" t="s">
        <v>878</v>
      </c>
      <c r="C167" s="32" t="s">
        <v>1185</v>
      </c>
      <c r="D167" s="63" t="s">
        <v>957</v>
      </c>
      <c r="E167" s="63">
        <v>55.163294700000002</v>
      </c>
      <c r="F167" s="63">
        <v>11.679410300000001</v>
      </c>
      <c r="G167" s="63" t="s">
        <v>958</v>
      </c>
      <c r="H167" s="64">
        <v>1500</v>
      </c>
      <c r="I167" s="63" t="s">
        <v>836</v>
      </c>
      <c r="J167" s="64">
        <v>7</v>
      </c>
      <c r="K167" s="64">
        <v>17</v>
      </c>
      <c r="L167" s="65">
        <v>0.45</v>
      </c>
      <c r="M167" s="63"/>
      <c r="N167" s="66"/>
    </row>
    <row r="168" spans="1:14" x14ac:dyDescent="0.25">
      <c r="A168" s="62" t="s">
        <v>959</v>
      </c>
      <c r="B168" s="87" t="s">
        <v>878</v>
      </c>
      <c r="C168" s="32" t="s">
        <v>1185</v>
      </c>
      <c r="D168" s="63" t="s">
        <v>957</v>
      </c>
      <c r="E168" s="63">
        <v>55.163294700000002</v>
      </c>
      <c r="F168" s="63">
        <v>11.679410300000001</v>
      </c>
      <c r="G168" s="63" t="s">
        <v>958</v>
      </c>
      <c r="H168" s="64">
        <v>1350</v>
      </c>
      <c r="I168" s="63" t="s">
        <v>839</v>
      </c>
      <c r="J168" s="64">
        <v>7</v>
      </c>
      <c r="K168" s="64">
        <v>17</v>
      </c>
      <c r="L168" s="65">
        <v>0.45</v>
      </c>
      <c r="M168" s="63"/>
      <c r="N168" s="66"/>
    </row>
    <row r="169" spans="1:14" x14ac:dyDescent="0.25">
      <c r="A169" s="62" t="s">
        <v>960</v>
      </c>
      <c r="B169" s="87" t="s">
        <v>920</v>
      </c>
      <c r="C169" s="32" t="s">
        <v>1185</v>
      </c>
      <c r="D169" s="63" t="s">
        <v>961</v>
      </c>
      <c r="E169" s="63">
        <v>55.695534899999998</v>
      </c>
      <c r="F169" s="63">
        <v>12.5787251</v>
      </c>
      <c r="G169" s="63" t="s">
        <v>962</v>
      </c>
      <c r="H169" s="64">
        <v>500</v>
      </c>
      <c r="I169" s="63" t="s">
        <v>836</v>
      </c>
      <c r="J169" s="64">
        <v>10</v>
      </c>
      <c r="K169" s="64">
        <v>17</v>
      </c>
      <c r="L169" s="63">
        <v>0.1</v>
      </c>
      <c r="M169" s="63"/>
      <c r="N169" s="66"/>
    </row>
    <row r="170" spans="1:14" x14ac:dyDescent="0.25">
      <c r="A170" s="62" t="s">
        <v>963</v>
      </c>
      <c r="B170" s="87" t="s">
        <v>920</v>
      </c>
      <c r="C170" s="32" t="s">
        <v>1185</v>
      </c>
      <c r="D170" s="63" t="s">
        <v>961</v>
      </c>
      <c r="E170" s="63">
        <v>55.695534899999998</v>
      </c>
      <c r="F170" s="63">
        <v>12.5787251</v>
      </c>
      <c r="G170" s="63" t="s">
        <v>962</v>
      </c>
      <c r="H170" s="64">
        <v>500</v>
      </c>
      <c r="I170" s="63" t="s">
        <v>839</v>
      </c>
      <c r="J170" s="64">
        <v>10</v>
      </c>
      <c r="K170" s="64">
        <v>17</v>
      </c>
      <c r="L170" s="63">
        <v>0.1</v>
      </c>
      <c r="M170" s="63"/>
      <c r="N170" s="66"/>
    </row>
    <row r="171" spans="1:14" x14ac:dyDescent="0.25">
      <c r="A171" s="62" t="s">
        <v>964</v>
      </c>
      <c r="B171" s="87" t="s">
        <v>965</v>
      </c>
      <c r="C171" s="32" t="s">
        <v>1186</v>
      </c>
      <c r="D171" s="63" t="s">
        <v>966</v>
      </c>
      <c r="E171" s="63">
        <v>56.984141000000001</v>
      </c>
      <c r="F171" s="63">
        <v>9.6299119999999991</v>
      </c>
      <c r="G171" s="63" t="s">
        <v>908</v>
      </c>
      <c r="H171" s="64">
        <v>900</v>
      </c>
      <c r="I171" s="63" t="s">
        <v>836</v>
      </c>
      <c r="J171" s="64">
        <v>10</v>
      </c>
      <c r="K171" s="64">
        <v>12</v>
      </c>
      <c r="L171" s="63">
        <v>0.7</v>
      </c>
      <c r="M171" s="63"/>
      <c r="N171" s="66"/>
    </row>
    <row r="172" spans="1:14" x14ac:dyDescent="0.25">
      <c r="A172" s="62" t="s">
        <v>967</v>
      </c>
      <c r="B172" s="87" t="s">
        <v>965</v>
      </c>
      <c r="C172" s="32" t="s">
        <v>1186</v>
      </c>
      <c r="D172" s="63" t="s">
        <v>966</v>
      </c>
      <c r="E172" s="63">
        <v>56.984141000000001</v>
      </c>
      <c r="F172" s="63">
        <v>9.6299119999999991</v>
      </c>
      <c r="G172" s="63" t="s">
        <v>908</v>
      </c>
      <c r="H172" s="64">
        <v>900</v>
      </c>
      <c r="I172" s="63" t="s">
        <v>839</v>
      </c>
      <c r="J172" s="64">
        <v>10</v>
      </c>
      <c r="K172" s="64">
        <v>12</v>
      </c>
      <c r="L172" s="63">
        <v>0.7</v>
      </c>
      <c r="M172" s="63"/>
      <c r="N172" s="66"/>
    </row>
    <row r="173" spans="1:14" x14ac:dyDescent="0.25">
      <c r="A173" s="62" t="s">
        <v>1195</v>
      </c>
      <c r="B173" s="87" t="s">
        <v>1196</v>
      </c>
      <c r="C173" s="32" t="s">
        <v>1186</v>
      </c>
      <c r="D173" s="63" t="s">
        <v>1197</v>
      </c>
      <c r="E173" s="63">
        <v>56.985228999999997</v>
      </c>
      <c r="F173" s="63">
        <v>9.3602360000000004</v>
      </c>
      <c r="G173" s="63" t="s">
        <v>1198</v>
      </c>
      <c r="H173" s="64">
        <v>1500</v>
      </c>
      <c r="I173" s="63" t="s">
        <v>836</v>
      </c>
      <c r="J173" s="63">
        <v>8.5</v>
      </c>
      <c r="K173" s="63">
        <v>18.2</v>
      </c>
      <c r="L173" s="65">
        <v>0.15</v>
      </c>
      <c r="M173" s="65">
        <v>0.05</v>
      </c>
      <c r="N173" s="66" t="s">
        <v>848</v>
      </c>
    </row>
    <row r="174" spans="1:14" x14ac:dyDescent="0.25">
      <c r="A174" s="62" t="s">
        <v>1199</v>
      </c>
      <c r="B174" s="87" t="s">
        <v>1196</v>
      </c>
      <c r="C174" s="32" t="s">
        <v>1186</v>
      </c>
      <c r="D174" s="63" t="s">
        <v>1197</v>
      </c>
      <c r="E174" s="63">
        <v>56.985228999999997</v>
      </c>
      <c r="F174" s="63">
        <v>9.3602360000000004</v>
      </c>
      <c r="G174" s="63" t="s">
        <v>1198</v>
      </c>
      <c r="H174" s="64">
        <v>1500</v>
      </c>
      <c r="I174" s="63" t="s">
        <v>839</v>
      </c>
      <c r="J174" s="63">
        <v>8.5</v>
      </c>
      <c r="K174" s="63">
        <v>18.2</v>
      </c>
      <c r="L174" s="65">
        <v>0.15</v>
      </c>
      <c r="M174" s="65">
        <v>0.05</v>
      </c>
      <c r="N174" s="66" t="s">
        <v>848</v>
      </c>
    </row>
    <row r="175" spans="1:14" x14ac:dyDescent="0.25">
      <c r="A175" s="62" t="s">
        <v>1200</v>
      </c>
      <c r="B175" s="87" t="s">
        <v>1201</v>
      </c>
      <c r="C175" s="32" t="s">
        <v>1186</v>
      </c>
      <c r="D175" s="63" t="s">
        <v>1202</v>
      </c>
      <c r="E175" s="63">
        <v>56.546515599999999</v>
      </c>
      <c r="F175" s="63">
        <v>8.5332083000000001</v>
      </c>
      <c r="G175" s="63" t="s">
        <v>1203</v>
      </c>
      <c r="H175" s="64">
        <v>500</v>
      </c>
      <c r="I175" s="63" t="s">
        <v>836</v>
      </c>
      <c r="J175" s="64">
        <v>7</v>
      </c>
      <c r="K175" s="63">
        <v>12.5</v>
      </c>
      <c r="L175" s="63">
        <v>0.1</v>
      </c>
      <c r="M175" s="63"/>
      <c r="N175" s="66"/>
    </row>
    <row r="176" spans="1:14" x14ac:dyDescent="0.25">
      <c r="A176" s="62" t="s">
        <v>1204</v>
      </c>
      <c r="B176" s="87" t="s">
        <v>1201</v>
      </c>
      <c r="C176" s="32" t="s">
        <v>1186</v>
      </c>
      <c r="D176" s="63" t="s">
        <v>1202</v>
      </c>
      <c r="E176" s="63">
        <v>56.546515599999999</v>
      </c>
      <c r="F176" s="63">
        <v>8.5332083000000001</v>
      </c>
      <c r="G176" s="63" t="s">
        <v>1203</v>
      </c>
      <c r="H176" s="64">
        <v>500</v>
      </c>
      <c r="I176" s="63" t="s">
        <v>839</v>
      </c>
      <c r="J176" s="64">
        <v>7</v>
      </c>
      <c r="K176" s="63">
        <v>12.5</v>
      </c>
      <c r="L176" s="63">
        <v>0.1</v>
      </c>
      <c r="M176" s="63"/>
      <c r="N176" s="66"/>
    </row>
    <row r="177" spans="1:14" x14ac:dyDescent="0.25">
      <c r="A177" s="62" t="s">
        <v>1205</v>
      </c>
      <c r="B177" s="87" t="s">
        <v>1206</v>
      </c>
      <c r="C177" s="32" t="s">
        <v>1186</v>
      </c>
      <c r="D177" s="63" t="s">
        <v>1207</v>
      </c>
      <c r="E177" s="63">
        <v>55.575000000000003</v>
      </c>
      <c r="F177" s="63">
        <v>11.5946</v>
      </c>
      <c r="G177" s="63" t="s">
        <v>1208</v>
      </c>
      <c r="H177" s="64">
        <v>900</v>
      </c>
      <c r="I177" s="63" t="s">
        <v>836</v>
      </c>
      <c r="J177" s="64">
        <v>8</v>
      </c>
      <c r="K177" s="63">
        <v>14.8</v>
      </c>
      <c r="L177" s="63">
        <v>1.5</v>
      </c>
      <c r="M177" s="63">
        <v>0.5</v>
      </c>
      <c r="N177" s="66" t="s">
        <v>848</v>
      </c>
    </row>
    <row r="178" spans="1:14" x14ac:dyDescent="0.25">
      <c r="A178" s="62" t="s">
        <v>1209</v>
      </c>
      <c r="B178" s="87" t="s">
        <v>1206</v>
      </c>
      <c r="C178" s="32" t="s">
        <v>1186</v>
      </c>
      <c r="D178" s="63" t="s">
        <v>1207</v>
      </c>
      <c r="E178" s="63">
        <v>55.575000000000003</v>
      </c>
      <c r="F178" s="63">
        <v>11.5946</v>
      </c>
      <c r="G178" s="63" t="s">
        <v>1208</v>
      </c>
      <c r="H178" s="64">
        <v>900</v>
      </c>
      <c r="I178" s="63" t="s">
        <v>839</v>
      </c>
      <c r="J178" s="64">
        <v>8</v>
      </c>
      <c r="K178" s="63">
        <v>14.8</v>
      </c>
      <c r="L178" s="63">
        <v>1.5</v>
      </c>
      <c r="M178" s="63">
        <v>0.5</v>
      </c>
      <c r="N178" s="66" t="s">
        <v>848</v>
      </c>
    </row>
    <row r="179" spans="1:14" x14ac:dyDescent="0.25">
      <c r="A179" s="62" t="s">
        <v>1210</v>
      </c>
      <c r="B179" s="87" t="s">
        <v>1211</v>
      </c>
      <c r="C179" s="32" t="s">
        <v>1186</v>
      </c>
      <c r="D179" s="63" t="s">
        <v>1212</v>
      </c>
      <c r="E179" s="63">
        <v>55.603085</v>
      </c>
      <c r="F179" s="63">
        <v>12.3880968</v>
      </c>
      <c r="G179" s="63" t="s">
        <v>1191</v>
      </c>
      <c r="H179" s="64">
        <v>1100</v>
      </c>
      <c r="I179" s="63" t="s">
        <v>836</v>
      </c>
      <c r="J179" s="64">
        <v>7</v>
      </c>
      <c r="K179" s="63"/>
      <c r="L179" s="64">
        <v>1</v>
      </c>
      <c r="M179" s="63">
        <v>0.6</v>
      </c>
      <c r="N179" s="66" t="s">
        <v>848</v>
      </c>
    </row>
    <row r="180" spans="1:14" x14ac:dyDescent="0.25">
      <c r="A180" s="62" t="s">
        <v>1213</v>
      </c>
      <c r="B180" s="87" t="s">
        <v>1211</v>
      </c>
      <c r="C180" s="32" t="s">
        <v>1186</v>
      </c>
      <c r="D180" s="63" t="s">
        <v>1212</v>
      </c>
      <c r="E180" s="63">
        <v>55.603085</v>
      </c>
      <c r="F180" s="63">
        <v>12.3861519</v>
      </c>
      <c r="G180" s="63" t="s">
        <v>1191</v>
      </c>
      <c r="H180" s="64">
        <v>1100</v>
      </c>
      <c r="I180" s="63" t="s">
        <v>839</v>
      </c>
      <c r="J180" s="64">
        <v>7</v>
      </c>
      <c r="K180" s="63"/>
      <c r="L180" s="64">
        <v>1</v>
      </c>
      <c r="M180" s="63">
        <v>0.6</v>
      </c>
      <c r="N180" s="66" t="s">
        <v>848</v>
      </c>
    </row>
    <row r="181" spans="1:14" x14ac:dyDescent="0.25">
      <c r="A181" s="62" t="s">
        <v>1214</v>
      </c>
      <c r="B181" s="87" t="s">
        <v>1215</v>
      </c>
      <c r="C181" s="32" t="s">
        <v>1186</v>
      </c>
      <c r="D181" s="63" t="s">
        <v>1220</v>
      </c>
      <c r="E181" s="63">
        <v>57.056592999999999</v>
      </c>
      <c r="F181" s="63">
        <v>9.9208859999999994</v>
      </c>
      <c r="G181" s="63" t="s">
        <v>1216</v>
      </c>
      <c r="H181" s="64">
        <v>650</v>
      </c>
      <c r="I181" s="63" t="s">
        <v>836</v>
      </c>
      <c r="J181" s="64">
        <v>7</v>
      </c>
      <c r="K181" s="64">
        <v>14</v>
      </c>
      <c r="L181" s="63">
        <v>1.5</v>
      </c>
      <c r="M181" s="64">
        <v>1</v>
      </c>
      <c r="N181" s="66" t="s">
        <v>1217</v>
      </c>
    </row>
    <row r="182" spans="1:14" x14ac:dyDescent="0.25">
      <c r="A182" s="62" t="s">
        <v>1218</v>
      </c>
      <c r="B182" s="87" t="s">
        <v>1219</v>
      </c>
      <c r="C182" s="32" t="s">
        <v>1186</v>
      </c>
      <c r="D182" s="63" t="s">
        <v>1220</v>
      </c>
      <c r="E182" s="63">
        <v>57.056592999999999</v>
      </c>
      <c r="F182" s="63">
        <v>9.9208859999999994</v>
      </c>
      <c r="G182" s="63" t="s">
        <v>1216</v>
      </c>
      <c r="H182" s="64">
        <v>1400</v>
      </c>
      <c r="I182" s="63" t="s">
        <v>839</v>
      </c>
      <c r="J182" s="64">
        <v>7</v>
      </c>
      <c r="K182" s="64">
        <v>14</v>
      </c>
      <c r="L182" s="63">
        <v>1.5</v>
      </c>
      <c r="M182" s="64">
        <v>1</v>
      </c>
      <c r="N182" s="66"/>
    </row>
    <row r="183" spans="1:14" x14ac:dyDescent="0.25">
      <c r="A183" s="62" t="s">
        <v>1221</v>
      </c>
      <c r="B183" s="87" t="s">
        <v>1222</v>
      </c>
      <c r="C183" s="32" t="s">
        <v>1186</v>
      </c>
      <c r="D183" s="63" t="s">
        <v>1223</v>
      </c>
      <c r="E183" s="63">
        <v>55.4432239</v>
      </c>
      <c r="F183" s="63">
        <v>10.4539153</v>
      </c>
      <c r="G183" s="63" t="s">
        <v>1224</v>
      </c>
      <c r="H183" s="64">
        <v>1250</v>
      </c>
      <c r="I183" s="63" t="s">
        <v>836</v>
      </c>
      <c r="J183" s="63">
        <v>7.5</v>
      </c>
      <c r="K183" s="64">
        <v>11</v>
      </c>
      <c r="L183" s="65">
        <v>0.57999999999999996</v>
      </c>
      <c r="M183" s="65">
        <v>0.15</v>
      </c>
      <c r="N183" s="66"/>
    </row>
    <row r="184" spans="1:14" x14ac:dyDescent="0.25">
      <c r="A184" s="62" t="s">
        <v>1225</v>
      </c>
      <c r="B184" s="87" t="s">
        <v>1222</v>
      </c>
      <c r="C184" s="32" t="s">
        <v>1186</v>
      </c>
      <c r="D184" s="63" t="s">
        <v>1223</v>
      </c>
      <c r="E184" s="63">
        <v>55.4432239</v>
      </c>
      <c r="F184" s="63">
        <v>10.4539153</v>
      </c>
      <c r="G184" s="63" t="s">
        <v>1224</v>
      </c>
      <c r="H184" s="64">
        <v>1250</v>
      </c>
      <c r="I184" s="63" t="s">
        <v>839</v>
      </c>
      <c r="J184" s="63">
        <v>7.5</v>
      </c>
      <c r="K184" s="64">
        <v>11</v>
      </c>
      <c r="L184" s="65">
        <v>0.57999999999999996</v>
      </c>
      <c r="M184" s="65">
        <v>0.15</v>
      </c>
      <c r="N184" s="66" t="s">
        <v>848</v>
      </c>
    </row>
    <row r="185" spans="1:14" x14ac:dyDescent="0.25">
      <c r="A185" s="62" t="s">
        <v>1226</v>
      </c>
      <c r="B185" s="87" t="s">
        <v>1227</v>
      </c>
      <c r="C185" s="32" t="s">
        <v>1185</v>
      </c>
      <c r="D185" s="63" t="s">
        <v>1228</v>
      </c>
      <c r="E185" s="63">
        <v>56.292319999999997</v>
      </c>
      <c r="F185" s="63">
        <v>10.39551</v>
      </c>
      <c r="G185" s="63" t="s">
        <v>1229</v>
      </c>
      <c r="H185" s="64">
        <v>1200</v>
      </c>
      <c r="I185" s="63" t="s">
        <v>836</v>
      </c>
      <c r="J185" s="63"/>
      <c r="K185" s="64">
        <v>21</v>
      </c>
      <c r="L185" s="64">
        <v>1</v>
      </c>
      <c r="M185" s="65">
        <v>0.25</v>
      </c>
      <c r="N185" s="66" t="s">
        <v>1230</v>
      </c>
    </row>
    <row r="186" spans="1:14" x14ac:dyDescent="0.25">
      <c r="A186" s="62" t="s">
        <v>1231</v>
      </c>
      <c r="B186" s="87" t="s">
        <v>1227</v>
      </c>
      <c r="C186" s="32" t="s">
        <v>1185</v>
      </c>
      <c r="D186" s="63" t="s">
        <v>1228</v>
      </c>
      <c r="E186" s="63">
        <v>56.292319999999997</v>
      </c>
      <c r="F186" s="63">
        <v>10.3955</v>
      </c>
      <c r="G186" s="63" t="s">
        <v>1229</v>
      </c>
      <c r="H186" s="64">
        <v>1400</v>
      </c>
      <c r="I186" s="63" t="s">
        <v>839</v>
      </c>
      <c r="J186" s="63"/>
      <c r="K186" s="64">
        <v>21</v>
      </c>
      <c r="L186" s="64">
        <v>1</v>
      </c>
      <c r="M186" s="65">
        <v>0.25</v>
      </c>
      <c r="N186" s="66" t="s">
        <v>1230</v>
      </c>
    </row>
    <row r="187" spans="1:14" x14ac:dyDescent="0.25">
      <c r="A187" s="62" t="s">
        <v>1232</v>
      </c>
      <c r="B187" s="87" t="s">
        <v>1233</v>
      </c>
      <c r="C187" s="32" t="s">
        <v>1186</v>
      </c>
      <c r="D187" s="63" t="s">
        <v>1234</v>
      </c>
      <c r="E187" s="63">
        <v>55.177621000000002</v>
      </c>
      <c r="F187" s="63">
        <v>11.636958999999999</v>
      </c>
      <c r="G187" s="63" t="s">
        <v>1235</v>
      </c>
      <c r="H187" s="64">
        <v>750</v>
      </c>
      <c r="I187" s="63" t="s">
        <v>836</v>
      </c>
      <c r="J187" s="64">
        <v>8</v>
      </c>
      <c r="K187" s="64">
        <v>18</v>
      </c>
      <c r="L187" s="65">
        <v>0.75</v>
      </c>
      <c r="M187" s="63">
        <v>0.3</v>
      </c>
      <c r="N187" s="66" t="s">
        <v>848</v>
      </c>
    </row>
    <row r="188" spans="1:14" x14ac:dyDescent="0.25">
      <c r="A188" s="62" t="s">
        <v>1236</v>
      </c>
      <c r="B188" s="87" t="s">
        <v>1233</v>
      </c>
      <c r="C188" s="32" t="s">
        <v>1186</v>
      </c>
      <c r="D188" s="63" t="s">
        <v>1234</v>
      </c>
      <c r="E188" s="63">
        <v>55.177621000000002</v>
      </c>
      <c r="F188" s="63">
        <v>11.636958999999999</v>
      </c>
      <c r="G188" s="63" t="s">
        <v>1235</v>
      </c>
      <c r="H188" s="64">
        <v>750</v>
      </c>
      <c r="I188" s="63" t="s">
        <v>839</v>
      </c>
      <c r="J188" s="64">
        <v>8</v>
      </c>
      <c r="K188" s="64">
        <v>18</v>
      </c>
      <c r="L188" s="65">
        <v>0.75</v>
      </c>
      <c r="M188" s="63">
        <v>0.3</v>
      </c>
      <c r="N188" s="66" t="s">
        <v>848</v>
      </c>
    </row>
    <row r="189" spans="1:14" x14ac:dyDescent="0.25">
      <c r="A189" s="62" t="s">
        <v>1237</v>
      </c>
      <c r="B189" s="87" t="s">
        <v>1238</v>
      </c>
      <c r="C189" s="12" t="s">
        <v>1186</v>
      </c>
      <c r="D189" s="63" t="s">
        <v>1239</v>
      </c>
      <c r="E189" s="63">
        <v>56.789606999999997</v>
      </c>
      <c r="F189" s="63">
        <v>8.8741430000000001</v>
      </c>
      <c r="G189" s="63" t="s">
        <v>1240</v>
      </c>
      <c r="H189" s="64">
        <v>230</v>
      </c>
      <c r="I189" s="63" t="s">
        <v>836</v>
      </c>
      <c r="J189" s="64">
        <v>9</v>
      </c>
      <c r="K189" s="63">
        <v>16.100000000000001</v>
      </c>
      <c r="L189" s="63">
        <v>0.4</v>
      </c>
      <c r="M189" s="63">
        <v>0.1</v>
      </c>
      <c r="N189" s="66" t="s">
        <v>1241</v>
      </c>
    </row>
    <row r="190" spans="1:14" x14ac:dyDescent="0.25">
      <c r="A190" s="62" t="s">
        <v>1242</v>
      </c>
      <c r="B190" s="87" t="s">
        <v>1238</v>
      </c>
      <c r="C190" s="12" t="s">
        <v>1186</v>
      </c>
      <c r="D190" s="63" t="s">
        <v>1239</v>
      </c>
      <c r="E190" s="63">
        <v>56.789606999999997</v>
      </c>
      <c r="F190" s="63">
        <v>8.8741430000000001</v>
      </c>
      <c r="G190" s="63" t="s">
        <v>1240</v>
      </c>
      <c r="H190" s="64">
        <v>225</v>
      </c>
      <c r="I190" s="63" t="s">
        <v>839</v>
      </c>
      <c r="J190" s="64">
        <v>9</v>
      </c>
      <c r="K190" s="63">
        <v>16.100000000000001</v>
      </c>
      <c r="L190" s="63">
        <v>0.4</v>
      </c>
      <c r="M190" s="63">
        <v>0.1</v>
      </c>
      <c r="N190" s="66" t="s">
        <v>1241</v>
      </c>
    </row>
    <row r="191" spans="1:14" x14ac:dyDescent="0.25">
      <c r="A191" s="67" t="s">
        <v>1593</v>
      </c>
      <c r="B191" s="87">
        <v>44596</v>
      </c>
      <c r="C191" s="12" t="s">
        <v>720</v>
      </c>
      <c r="D191" s="68" t="s">
        <v>2003</v>
      </c>
      <c r="E191" s="68">
        <v>55.687350000000002</v>
      </c>
      <c r="F191" s="81">
        <v>12.574211999999999</v>
      </c>
      <c r="G191" s="69" t="s">
        <v>2004</v>
      </c>
      <c r="H191" s="69"/>
      <c r="I191" s="68" t="s">
        <v>836</v>
      </c>
      <c r="J191" s="69"/>
      <c r="K191" s="69"/>
      <c r="L191" s="68"/>
      <c r="M191" s="69"/>
      <c r="N191" s="70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77"/>
  <sheetViews>
    <sheetView workbookViewId="0">
      <selection activeCell="C39" sqref="C39"/>
    </sheetView>
  </sheetViews>
  <sheetFormatPr defaultRowHeight="15" x14ac:dyDescent="0.25"/>
  <cols>
    <col min="1" max="1" width="6.85546875" bestFit="1" customWidth="1"/>
    <col min="2" max="2" width="36.42578125" bestFit="1" customWidth="1"/>
    <col min="3" max="3" width="12.42578125" bestFit="1" customWidth="1"/>
    <col min="4" max="4" width="16.5703125" style="6" bestFit="1" customWidth="1"/>
    <col min="5" max="5" width="9.85546875" style="6" bestFit="1" customWidth="1"/>
    <col min="6" max="6" width="56.42578125" bestFit="1" customWidth="1"/>
    <col min="7" max="7" width="10.140625" bestFit="1" customWidth="1"/>
    <col min="8" max="8" width="11.42578125" customWidth="1"/>
    <col min="9" max="9" width="13.5703125" customWidth="1"/>
    <col min="23" max="23" width="60.7109375" bestFit="1" customWidth="1"/>
  </cols>
  <sheetData>
    <row r="1" spans="1:23" s="1" customFormat="1" ht="14.45" customHeight="1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729</v>
      </c>
      <c r="I1" s="1" t="s">
        <v>730</v>
      </c>
      <c r="J1" s="1" t="s">
        <v>731</v>
      </c>
      <c r="K1" s="1" t="s">
        <v>732</v>
      </c>
      <c r="L1" s="1" t="s">
        <v>733</v>
      </c>
      <c r="M1" s="1" t="s">
        <v>734</v>
      </c>
      <c r="N1" s="1" t="s">
        <v>735</v>
      </c>
      <c r="P1" s="1" t="s">
        <v>736</v>
      </c>
      <c r="Q1" s="1" t="s">
        <v>737</v>
      </c>
      <c r="R1" s="1" t="s">
        <v>738</v>
      </c>
      <c r="S1" s="1" t="s">
        <v>7</v>
      </c>
      <c r="T1" s="1" t="s">
        <v>8</v>
      </c>
      <c r="U1" s="1" t="s">
        <v>9</v>
      </c>
      <c r="V1" s="1" t="s">
        <v>10</v>
      </c>
      <c r="W1" s="1" t="s">
        <v>728</v>
      </c>
    </row>
    <row r="2" spans="1:23" x14ac:dyDescent="0.25">
      <c r="A2" t="s">
        <v>11</v>
      </c>
      <c r="B2" t="s">
        <v>196</v>
      </c>
      <c r="C2" t="s">
        <v>13</v>
      </c>
      <c r="D2" s="6">
        <v>0.1</v>
      </c>
      <c r="E2" s="6">
        <v>25.5</v>
      </c>
      <c r="F2" t="s">
        <v>332</v>
      </c>
      <c r="G2" t="str">
        <f t="shared" ref="G2:G65" si="0">LEFT(B2,2)</f>
        <v>01</v>
      </c>
      <c r="H2" t="str">
        <f t="shared" ref="H2:H5" si="1">I2&amp;"_"&amp;G2&amp;"_"&amp;F2</f>
        <v>Skrubbe_01_20220524_DL2022011_FrederiksbergGym</v>
      </c>
      <c r="I2" t="str">
        <f t="shared" ref="I2:I5" si="2">MID(RIGHT(B2,LEN(B2)-3),1,FIND("_",RIGHT(B2,LEN(B2)-3))-1)</f>
        <v>Skrubbe</v>
      </c>
      <c r="J2" t="str">
        <f t="shared" ref="J2:J5" si="3">TRIM(SUBSTITUTE(RIGHT(B2,FIND(I2,B2)+1),"_",""))</f>
        <v>PosK</v>
      </c>
      <c r="K2">
        <f t="shared" ref="K2:K5" si="4">IFERROR(VALUE(SUBSTITUTE(E2,".",",")),E2)</f>
        <v>25.5</v>
      </c>
      <c r="L2">
        <f>IF(J2="PosK",SUMIFS(K:K,J:J,"PosK",H:H,H2),"")</f>
        <v>25.5</v>
      </c>
      <c r="M2">
        <f>IF(J2="PosK",SUMIFS(K:K,J:J,"NegK",H:H,H2),"")</f>
        <v>0</v>
      </c>
      <c r="N2">
        <f>IF(J2="PosK",SUMIFS(K:K,J:J,"eDNA",H:H,H2),"")</f>
        <v>0</v>
      </c>
      <c r="P2">
        <f>IF(K4="No Ct",0,K4)</f>
        <v>0</v>
      </c>
      <c r="Q2">
        <f>IF(K5="No Ct",0,K5)</f>
        <v>0</v>
      </c>
      <c r="R2" t="str">
        <f>IF(AND(L2&gt;0,M2=0),"Valid","Invalid")</f>
        <v>Valid</v>
      </c>
      <c r="S2" t="str">
        <f>IF(OR(P2&gt;1,Q2&gt;1),"Present","Absent")</f>
        <v>Absent</v>
      </c>
      <c r="T2" t="str">
        <f>IF(OR(AND(P2&gt;1,P2&lt;41),AND(Q2&gt;1,Q2&lt;41)),"Ct&lt;41","Ct&gt;41")</f>
        <v>Ct&gt;41</v>
      </c>
      <c r="U2" t="str">
        <f>I2</f>
        <v>Skrubbe</v>
      </c>
      <c r="V2" t="str">
        <f>MID(F2,10,9)</f>
        <v>DL2022011</v>
      </c>
      <c r="W2" t="str">
        <f>V2&amp;"_"&amp;U2&amp;"_"&amp;R2&amp;"_"&amp;S2&amp;"_"&amp;T2</f>
        <v>DL2022011_Skrubbe_Valid_Absent_Ct&gt;41</v>
      </c>
    </row>
    <row r="3" spans="1:23" x14ac:dyDescent="0.25">
      <c r="A3" t="s">
        <v>14</v>
      </c>
      <c r="B3" t="s">
        <v>197</v>
      </c>
      <c r="C3" t="s">
        <v>16</v>
      </c>
      <c r="D3" s="6">
        <v>0.1</v>
      </c>
      <c r="E3" s="6" t="s">
        <v>17</v>
      </c>
      <c r="F3" t="s">
        <v>332</v>
      </c>
      <c r="G3" t="str">
        <f>LEFT(B3,2)</f>
        <v>01</v>
      </c>
      <c r="H3" t="str">
        <f t="shared" si="1"/>
        <v>Skrubbe_01_20220524_DL2022011_FrederiksbergGym</v>
      </c>
      <c r="I3" t="str">
        <f t="shared" si="2"/>
        <v>Skrubbe</v>
      </c>
      <c r="J3" t="str">
        <f t="shared" si="3"/>
        <v>NegK</v>
      </c>
      <c r="K3" t="str">
        <f t="shared" si="4"/>
        <v>No Ct</v>
      </c>
      <c r="L3" t="str">
        <f t="shared" ref="L3:L5" si="5">IF(J3="PosK",SUMIFS(K:K,J:J,"PosK",H:H,H3),"")</f>
        <v/>
      </c>
      <c r="M3" t="str">
        <f t="shared" ref="M3:M5" si="6">IF(J3="PosK",SUMIFS(K:K,J:J,"NegK",H:H,H3),"")</f>
        <v/>
      </c>
      <c r="N3" t="str">
        <f t="shared" ref="N3:N5" si="7">IF(J3="PosK",SUMIFS(K:K,J:J,"eDNA",H:H,H3),"")</f>
        <v/>
      </c>
    </row>
    <row r="4" spans="1:23" x14ac:dyDescent="0.25">
      <c r="A4" t="s">
        <v>18</v>
      </c>
      <c r="B4" t="s">
        <v>198</v>
      </c>
      <c r="C4" t="s">
        <v>20</v>
      </c>
      <c r="D4" s="6">
        <v>0.1</v>
      </c>
      <c r="E4" s="6" t="s">
        <v>17</v>
      </c>
      <c r="F4" t="s">
        <v>332</v>
      </c>
      <c r="G4" t="str">
        <f t="shared" si="0"/>
        <v>01</v>
      </c>
      <c r="H4" t="str">
        <f t="shared" si="1"/>
        <v>Skrubbe_01_20220524_DL2022011_FrederiksbergGym</v>
      </c>
      <c r="I4" t="str">
        <f t="shared" si="2"/>
        <v>Skrubbe</v>
      </c>
      <c r="J4" t="str">
        <f t="shared" si="3"/>
        <v>eDNA</v>
      </c>
      <c r="K4" t="str">
        <f t="shared" si="4"/>
        <v>No Ct</v>
      </c>
      <c r="L4" t="str">
        <f t="shared" si="5"/>
        <v/>
      </c>
      <c r="M4" t="str">
        <f t="shared" si="6"/>
        <v/>
      </c>
      <c r="N4" t="str">
        <f t="shared" si="7"/>
        <v/>
      </c>
    </row>
    <row r="5" spans="1:23" x14ac:dyDescent="0.25">
      <c r="A5" t="s">
        <v>21</v>
      </c>
      <c r="B5" t="s">
        <v>198</v>
      </c>
      <c r="C5" t="s">
        <v>20</v>
      </c>
      <c r="D5" s="6">
        <v>0.1</v>
      </c>
      <c r="E5" s="6" t="s">
        <v>17</v>
      </c>
      <c r="F5" t="s">
        <v>332</v>
      </c>
      <c r="G5" t="str">
        <f t="shared" si="0"/>
        <v>01</v>
      </c>
      <c r="H5" t="str">
        <f t="shared" si="1"/>
        <v>Skrubbe_01_20220524_DL2022011_FrederiksbergGym</v>
      </c>
      <c r="I5" t="str">
        <f t="shared" si="2"/>
        <v>Skrubbe</v>
      </c>
      <c r="J5" t="str">
        <f t="shared" si="3"/>
        <v>eDNA</v>
      </c>
      <c r="K5" t="str">
        <f t="shared" si="4"/>
        <v>No Ct</v>
      </c>
      <c r="L5" t="str">
        <f t="shared" si="5"/>
        <v/>
      </c>
      <c r="M5" t="str">
        <f t="shared" si="6"/>
        <v/>
      </c>
      <c r="N5" t="str">
        <f t="shared" si="7"/>
        <v/>
      </c>
    </row>
    <row r="6" spans="1:23" x14ac:dyDescent="0.25">
      <c r="A6" t="s">
        <v>199</v>
      </c>
      <c r="B6" t="s">
        <v>200</v>
      </c>
      <c r="C6" t="s">
        <v>13</v>
      </c>
      <c r="D6" s="6">
        <v>0.1</v>
      </c>
      <c r="E6" s="6">
        <v>27.37</v>
      </c>
      <c r="F6" t="s">
        <v>332</v>
      </c>
      <c r="G6" t="str">
        <f t="shared" si="0"/>
        <v>02</v>
      </c>
      <c r="H6" t="str">
        <f t="shared" ref="H6:H69" si="8">I6&amp;"_"&amp;G6&amp;"_"&amp;F6</f>
        <v>Skrubbe_02_20220524_DL2022011_FrederiksbergGym</v>
      </c>
      <c r="I6" t="str">
        <f t="shared" ref="I6:I69" si="9">MID(RIGHT(B6,LEN(B6)-3),1,FIND("_",RIGHT(B6,LEN(B6)-3))-1)</f>
        <v>Skrubbe</v>
      </c>
      <c r="J6" t="str">
        <f t="shared" ref="J6:J69" si="10">TRIM(SUBSTITUTE(RIGHT(B6,FIND(I6,B6)+1),"_",""))</f>
        <v>PosK</v>
      </c>
      <c r="K6">
        <f t="shared" ref="K6:K69" si="11">IFERROR(VALUE(SUBSTITUTE(E6,".",",")),E6)</f>
        <v>27.37</v>
      </c>
      <c r="L6">
        <f t="shared" ref="L6:L69" si="12">IF(J6="PosK",SUMIFS(K:K,J:J,"PosK",H:H,H6),"")</f>
        <v>27.37</v>
      </c>
      <c r="M6">
        <f t="shared" ref="M6:M69" si="13">IF(J6="PosK",SUMIFS(K:K,J:J,"NegK",H:H,H6),"")</f>
        <v>0</v>
      </c>
      <c r="N6">
        <f t="shared" ref="N6:N69" si="14">IF(J6="PosK",SUMIFS(K:K,J:J,"eDNA",H:H,H6),"")</f>
        <v>0</v>
      </c>
      <c r="P6">
        <f t="shared" ref="P6" si="15">IF(K8="No Ct",0,K8)</f>
        <v>0</v>
      </c>
      <c r="Q6">
        <f t="shared" ref="Q6" si="16">IF(K9="No Ct",0,K9)</f>
        <v>0</v>
      </c>
      <c r="R6" t="str">
        <f t="shared" ref="R6" si="17">IF(AND(L6&gt;0,M6=0),"Valid","Invalid")</f>
        <v>Valid</v>
      </c>
      <c r="S6" t="str">
        <f t="shared" ref="S6" si="18">IF(OR(P6&gt;1,Q6&gt;1),"Present","Absent")</f>
        <v>Absent</v>
      </c>
      <c r="T6" t="str">
        <f t="shared" ref="T6" si="19">IF(OR(AND(P6&gt;1,P6&lt;41),AND(Q6&gt;1,Q6&lt;41)),"Ct&lt;41","Ct&gt;41")</f>
        <v>Ct&gt;41</v>
      </c>
      <c r="U6" t="str">
        <f t="shared" ref="U6" si="20">I6</f>
        <v>Skrubbe</v>
      </c>
      <c r="V6" t="str">
        <f t="shared" ref="V6" si="21">MID(F6,10,9)</f>
        <v>DL2022011</v>
      </c>
      <c r="W6" t="str">
        <f t="shared" ref="W6" si="22">V6&amp;"_"&amp;U6&amp;"_"&amp;R6&amp;"_"&amp;S6&amp;"_"&amp;T6</f>
        <v>DL2022011_Skrubbe_Valid_Absent_Ct&gt;41</v>
      </c>
    </row>
    <row r="7" spans="1:23" x14ac:dyDescent="0.25">
      <c r="A7" t="s">
        <v>201</v>
      </c>
      <c r="B7" t="s">
        <v>202</v>
      </c>
      <c r="C7" t="s">
        <v>16</v>
      </c>
      <c r="D7" s="6">
        <v>0.1</v>
      </c>
      <c r="E7" s="6" t="s">
        <v>17</v>
      </c>
      <c r="F7" t="s">
        <v>332</v>
      </c>
      <c r="G7" t="str">
        <f t="shared" si="0"/>
        <v>02</v>
      </c>
      <c r="H7" t="str">
        <f t="shared" si="8"/>
        <v>Skrubbe_02_20220524_DL2022011_FrederiksbergGym</v>
      </c>
      <c r="I7" t="str">
        <f t="shared" si="9"/>
        <v>Skrubbe</v>
      </c>
      <c r="J7" t="str">
        <f t="shared" si="10"/>
        <v>NegK</v>
      </c>
      <c r="K7" t="str">
        <f t="shared" si="11"/>
        <v>No Ct</v>
      </c>
      <c r="L7" t="str">
        <f t="shared" si="12"/>
        <v/>
      </c>
      <c r="M7" t="str">
        <f t="shared" si="13"/>
        <v/>
      </c>
      <c r="N7" t="str">
        <f t="shared" si="14"/>
        <v/>
      </c>
    </row>
    <row r="8" spans="1:23" x14ac:dyDescent="0.25">
      <c r="A8" t="s">
        <v>203</v>
      </c>
      <c r="B8" t="s">
        <v>204</v>
      </c>
      <c r="C8" t="s">
        <v>20</v>
      </c>
      <c r="D8" s="6">
        <v>0.1</v>
      </c>
      <c r="E8" s="6" t="s">
        <v>17</v>
      </c>
      <c r="F8" t="s">
        <v>332</v>
      </c>
      <c r="G8" t="str">
        <f t="shared" si="0"/>
        <v>02</v>
      </c>
      <c r="H8" t="str">
        <f t="shared" si="8"/>
        <v>Skrubbe_02_20220524_DL2022011_FrederiksbergGym</v>
      </c>
      <c r="I8" t="str">
        <f t="shared" si="9"/>
        <v>Skrubbe</v>
      </c>
      <c r="J8" t="str">
        <f t="shared" si="10"/>
        <v>eDNA</v>
      </c>
      <c r="K8" t="str">
        <f t="shared" si="11"/>
        <v>No Ct</v>
      </c>
      <c r="L8" t="str">
        <f t="shared" si="12"/>
        <v/>
      </c>
      <c r="M8" t="str">
        <f t="shared" si="13"/>
        <v/>
      </c>
      <c r="N8" t="str">
        <f t="shared" si="14"/>
        <v/>
      </c>
    </row>
    <row r="9" spans="1:23" x14ac:dyDescent="0.25">
      <c r="A9" t="s">
        <v>205</v>
      </c>
      <c r="B9" t="s">
        <v>204</v>
      </c>
      <c r="C9" t="s">
        <v>20</v>
      </c>
      <c r="D9" s="6">
        <v>0.1</v>
      </c>
      <c r="E9" s="6" t="s">
        <v>17</v>
      </c>
      <c r="F9" t="s">
        <v>332</v>
      </c>
      <c r="G9" t="str">
        <f t="shared" si="0"/>
        <v>02</v>
      </c>
      <c r="H9" t="str">
        <f t="shared" si="8"/>
        <v>Skrubbe_02_20220524_DL2022011_FrederiksbergGym</v>
      </c>
      <c r="I9" t="str">
        <f t="shared" si="9"/>
        <v>Skrubbe</v>
      </c>
      <c r="J9" t="str">
        <f t="shared" si="10"/>
        <v>eDNA</v>
      </c>
      <c r="K9" t="str">
        <f t="shared" si="11"/>
        <v>No Ct</v>
      </c>
      <c r="L9" t="str">
        <f t="shared" si="12"/>
        <v/>
      </c>
      <c r="M9" t="str">
        <f t="shared" si="13"/>
        <v/>
      </c>
      <c r="N9" t="str">
        <f t="shared" si="14"/>
        <v/>
      </c>
    </row>
    <row r="10" spans="1:23" x14ac:dyDescent="0.25">
      <c r="A10" t="s">
        <v>206</v>
      </c>
      <c r="B10" t="s">
        <v>207</v>
      </c>
      <c r="C10" t="s">
        <v>13</v>
      </c>
      <c r="D10" s="6">
        <v>0.1</v>
      </c>
      <c r="E10" s="6" t="s">
        <v>17</v>
      </c>
      <c r="F10" t="s">
        <v>332</v>
      </c>
      <c r="G10" t="str">
        <f t="shared" si="0"/>
        <v>03</v>
      </c>
      <c r="H10" t="str">
        <f t="shared" si="8"/>
        <v>Torsk_03_20220524_DL2022011_FrederiksbergGym</v>
      </c>
      <c r="I10" t="str">
        <f t="shared" si="9"/>
        <v>Torsk</v>
      </c>
      <c r="J10" t="str">
        <f t="shared" si="10"/>
        <v>PosK</v>
      </c>
      <c r="K10" t="str">
        <f t="shared" si="11"/>
        <v>No Ct</v>
      </c>
      <c r="L10">
        <f t="shared" si="12"/>
        <v>0</v>
      </c>
      <c r="M10">
        <f t="shared" si="13"/>
        <v>0</v>
      </c>
      <c r="N10">
        <f t="shared" si="14"/>
        <v>0</v>
      </c>
      <c r="P10">
        <f t="shared" ref="P10" si="23">IF(K12="No Ct",0,K12)</f>
        <v>0</v>
      </c>
      <c r="Q10">
        <f t="shared" ref="Q10" si="24">IF(K13="No Ct",0,K13)</f>
        <v>0</v>
      </c>
      <c r="R10" t="str">
        <f t="shared" ref="R10" si="25">IF(AND(L10&gt;0,M10=0),"Valid","Invalid")</f>
        <v>Invalid</v>
      </c>
      <c r="S10" t="str">
        <f t="shared" ref="S10" si="26">IF(OR(P10&gt;1,Q10&gt;1),"Present","Absent")</f>
        <v>Absent</v>
      </c>
      <c r="T10" t="str">
        <f t="shared" ref="T10" si="27">IF(OR(AND(P10&gt;1,P10&lt;41),AND(Q10&gt;1,Q10&lt;41)),"Ct&lt;41","Ct&gt;41")</f>
        <v>Ct&gt;41</v>
      </c>
      <c r="U10" t="str">
        <f t="shared" ref="U10" si="28">I10</f>
        <v>Torsk</v>
      </c>
      <c r="V10" t="str">
        <f t="shared" ref="V10" si="29">MID(F10,10,9)</f>
        <v>DL2022011</v>
      </c>
      <c r="W10" t="str">
        <f t="shared" ref="W10" si="30">V10&amp;"_"&amp;U10&amp;"_"&amp;R10&amp;"_"&amp;S10&amp;"_"&amp;T10</f>
        <v>DL2022011_Torsk_Invalid_Absent_Ct&gt;41</v>
      </c>
    </row>
    <row r="11" spans="1:23" x14ac:dyDescent="0.25">
      <c r="A11" t="s">
        <v>208</v>
      </c>
      <c r="B11" t="s">
        <v>209</v>
      </c>
      <c r="C11" t="s">
        <v>16</v>
      </c>
      <c r="D11" s="6">
        <v>0.1</v>
      </c>
      <c r="E11" s="6" t="s">
        <v>17</v>
      </c>
      <c r="F11" t="s">
        <v>332</v>
      </c>
      <c r="G11" t="str">
        <f t="shared" si="0"/>
        <v>03</v>
      </c>
      <c r="H11" t="str">
        <f t="shared" si="8"/>
        <v>Torsk_03_20220524_DL2022011_FrederiksbergGym</v>
      </c>
      <c r="I11" t="str">
        <f t="shared" si="9"/>
        <v>Torsk</v>
      </c>
      <c r="J11" t="str">
        <f t="shared" si="10"/>
        <v>NegK</v>
      </c>
      <c r="K11" t="str">
        <f t="shared" si="11"/>
        <v>No Ct</v>
      </c>
      <c r="L11" t="str">
        <f>IF(J11="PosK",SUMIFS(K:K,J:J,"PosK",H:H,H11),"")</f>
        <v/>
      </c>
      <c r="M11" t="str">
        <f t="shared" si="13"/>
        <v/>
      </c>
      <c r="N11" t="str">
        <f t="shared" si="14"/>
        <v/>
      </c>
    </row>
    <row r="12" spans="1:23" x14ac:dyDescent="0.25">
      <c r="A12" t="s">
        <v>210</v>
      </c>
      <c r="B12" t="s">
        <v>211</v>
      </c>
      <c r="C12" t="s">
        <v>20</v>
      </c>
      <c r="D12" s="6">
        <v>0.1</v>
      </c>
      <c r="E12" s="6" t="s">
        <v>17</v>
      </c>
      <c r="F12" t="s">
        <v>332</v>
      </c>
      <c r="G12" t="str">
        <f t="shared" si="0"/>
        <v>03</v>
      </c>
      <c r="H12" t="str">
        <f t="shared" si="8"/>
        <v>Torsk_03_20220524_DL2022011_FrederiksbergGym</v>
      </c>
      <c r="I12" t="str">
        <f t="shared" si="9"/>
        <v>Torsk</v>
      </c>
      <c r="J12" t="str">
        <f t="shared" si="10"/>
        <v>eDNA</v>
      </c>
      <c r="K12" t="str">
        <f t="shared" si="11"/>
        <v>No Ct</v>
      </c>
      <c r="L12" t="str">
        <f t="shared" si="12"/>
        <v/>
      </c>
      <c r="M12" t="str">
        <f t="shared" si="13"/>
        <v/>
      </c>
      <c r="N12" t="str">
        <f t="shared" si="14"/>
        <v/>
      </c>
    </row>
    <row r="13" spans="1:23" x14ac:dyDescent="0.25">
      <c r="A13" t="s">
        <v>212</v>
      </c>
      <c r="B13" t="s">
        <v>211</v>
      </c>
      <c r="C13" t="s">
        <v>20</v>
      </c>
      <c r="D13" s="6">
        <v>0.1</v>
      </c>
      <c r="E13" s="6" t="s">
        <v>17</v>
      </c>
      <c r="F13" t="s">
        <v>332</v>
      </c>
      <c r="G13" t="str">
        <f t="shared" si="0"/>
        <v>03</v>
      </c>
      <c r="H13" t="str">
        <f t="shared" si="8"/>
        <v>Torsk_03_20220524_DL2022011_FrederiksbergGym</v>
      </c>
      <c r="I13" t="str">
        <f t="shared" si="9"/>
        <v>Torsk</v>
      </c>
      <c r="J13" t="str">
        <f t="shared" si="10"/>
        <v>eDNA</v>
      </c>
      <c r="K13" t="str">
        <f t="shared" si="11"/>
        <v>No Ct</v>
      </c>
      <c r="L13" t="str">
        <f t="shared" si="12"/>
        <v/>
      </c>
      <c r="M13" t="str">
        <f t="shared" si="13"/>
        <v/>
      </c>
      <c r="N13" t="str">
        <f t="shared" si="14"/>
        <v/>
      </c>
    </row>
    <row r="14" spans="1:23" x14ac:dyDescent="0.25">
      <c r="A14" t="s">
        <v>213</v>
      </c>
      <c r="B14" t="s">
        <v>214</v>
      </c>
      <c r="C14" t="s">
        <v>13</v>
      </c>
      <c r="D14" s="6">
        <v>0.1</v>
      </c>
      <c r="E14" s="6" t="s">
        <v>17</v>
      </c>
      <c r="F14" t="s">
        <v>332</v>
      </c>
      <c r="G14" t="str">
        <f t="shared" si="0"/>
        <v>04</v>
      </c>
      <c r="H14" t="str">
        <f t="shared" si="8"/>
        <v>Torsk_04_20220524_DL2022011_FrederiksbergGym</v>
      </c>
      <c r="I14" t="str">
        <f t="shared" si="9"/>
        <v>Torsk</v>
      </c>
      <c r="J14" t="str">
        <f t="shared" si="10"/>
        <v>PosK</v>
      </c>
      <c r="K14" t="str">
        <f t="shared" si="11"/>
        <v>No Ct</v>
      </c>
      <c r="L14">
        <f t="shared" si="12"/>
        <v>0</v>
      </c>
      <c r="M14">
        <f t="shared" si="13"/>
        <v>0</v>
      </c>
      <c r="N14">
        <f t="shared" si="14"/>
        <v>0</v>
      </c>
      <c r="P14">
        <f t="shared" ref="P14" si="31">IF(K16="No Ct",0,K16)</f>
        <v>0</v>
      </c>
      <c r="Q14">
        <f t="shared" ref="Q14" si="32">IF(K17="No Ct",0,K17)</f>
        <v>0</v>
      </c>
      <c r="R14" t="str">
        <f t="shared" ref="R14" si="33">IF(AND(L14&gt;0,M14=0),"Valid","Invalid")</f>
        <v>Invalid</v>
      </c>
      <c r="S14" t="str">
        <f t="shared" ref="S14" si="34">IF(OR(P14&gt;1,Q14&gt;1),"Present","Absent")</f>
        <v>Absent</v>
      </c>
      <c r="T14" t="str">
        <f t="shared" ref="T14" si="35">IF(OR(AND(P14&gt;1,P14&lt;41),AND(Q14&gt;1,Q14&lt;41)),"Ct&lt;41","Ct&gt;41")</f>
        <v>Ct&gt;41</v>
      </c>
      <c r="U14" t="str">
        <f t="shared" ref="U14" si="36">I14</f>
        <v>Torsk</v>
      </c>
      <c r="V14" t="str">
        <f t="shared" ref="V14" si="37">MID(F14,10,9)</f>
        <v>DL2022011</v>
      </c>
      <c r="W14" t="str">
        <f t="shared" ref="W14" si="38">V14&amp;"_"&amp;U14&amp;"_"&amp;R14&amp;"_"&amp;S14&amp;"_"&amp;T14</f>
        <v>DL2022011_Torsk_Invalid_Absent_Ct&gt;41</v>
      </c>
    </row>
    <row r="15" spans="1:23" x14ac:dyDescent="0.25">
      <c r="A15" t="s">
        <v>215</v>
      </c>
      <c r="B15" t="s">
        <v>216</v>
      </c>
      <c r="C15" t="s">
        <v>16</v>
      </c>
      <c r="D15" s="6">
        <v>0.1</v>
      </c>
      <c r="E15" s="6" t="s">
        <v>17</v>
      </c>
      <c r="F15" t="s">
        <v>332</v>
      </c>
      <c r="G15" t="str">
        <f t="shared" si="0"/>
        <v>04</v>
      </c>
      <c r="H15" t="str">
        <f t="shared" si="8"/>
        <v>Torsk_04_20220524_DL2022011_FrederiksbergGym</v>
      </c>
      <c r="I15" t="str">
        <f t="shared" si="9"/>
        <v>Torsk</v>
      </c>
      <c r="J15" t="str">
        <f t="shared" si="10"/>
        <v>NegK</v>
      </c>
      <c r="K15" t="str">
        <f t="shared" si="11"/>
        <v>No Ct</v>
      </c>
      <c r="L15" t="str">
        <f t="shared" si="12"/>
        <v/>
      </c>
      <c r="M15" t="str">
        <f t="shared" si="13"/>
        <v/>
      </c>
      <c r="N15" t="str">
        <f t="shared" si="14"/>
        <v/>
      </c>
    </row>
    <row r="16" spans="1:23" x14ac:dyDescent="0.25">
      <c r="A16" t="s">
        <v>217</v>
      </c>
      <c r="B16" t="s">
        <v>218</v>
      </c>
      <c r="C16" t="s">
        <v>20</v>
      </c>
      <c r="D16" s="6">
        <v>0.1</v>
      </c>
      <c r="E16" s="6" t="s">
        <v>17</v>
      </c>
      <c r="F16" t="s">
        <v>332</v>
      </c>
      <c r="G16" t="str">
        <f t="shared" si="0"/>
        <v>04</v>
      </c>
      <c r="H16" t="str">
        <f t="shared" si="8"/>
        <v>Torsk_04_20220524_DL2022011_FrederiksbergGym</v>
      </c>
      <c r="I16" t="str">
        <f t="shared" si="9"/>
        <v>Torsk</v>
      </c>
      <c r="J16" t="str">
        <f t="shared" si="10"/>
        <v>eDNA</v>
      </c>
      <c r="K16" t="str">
        <f t="shared" si="11"/>
        <v>No Ct</v>
      </c>
      <c r="L16" t="str">
        <f t="shared" si="12"/>
        <v/>
      </c>
      <c r="M16" t="str">
        <f t="shared" si="13"/>
        <v/>
      </c>
      <c r="N16" t="str">
        <f t="shared" si="14"/>
        <v/>
      </c>
    </row>
    <row r="17" spans="1:23" x14ac:dyDescent="0.25">
      <c r="A17" t="s">
        <v>219</v>
      </c>
      <c r="B17" t="s">
        <v>218</v>
      </c>
      <c r="C17" t="s">
        <v>20</v>
      </c>
      <c r="D17" s="6">
        <v>0.1</v>
      </c>
      <c r="E17" s="6" t="s">
        <v>17</v>
      </c>
      <c r="F17" t="s">
        <v>332</v>
      </c>
      <c r="G17" t="str">
        <f t="shared" si="0"/>
        <v>04</v>
      </c>
      <c r="H17" t="str">
        <f t="shared" si="8"/>
        <v>Torsk_04_20220524_DL2022011_FrederiksbergGym</v>
      </c>
      <c r="I17" t="str">
        <f t="shared" si="9"/>
        <v>Torsk</v>
      </c>
      <c r="J17" t="str">
        <f t="shared" si="10"/>
        <v>eDNA</v>
      </c>
      <c r="K17" t="str">
        <f t="shared" si="11"/>
        <v>No Ct</v>
      </c>
      <c r="L17" t="str">
        <f t="shared" si="12"/>
        <v/>
      </c>
      <c r="M17" t="str">
        <f t="shared" si="13"/>
        <v/>
      </c>
      <c r="N17" t="str">
        <f t="shared" si="14"/>
        <v/>
      </c>
    </row>
    <row r="18" spans="1:23" x14ac:dyDescent="0.25">
      <c r="A18" t="s">
        <v>220</v>
      </c>
      <c r="B18" t="s">
        <v>221</v>
      </c>
      <c r="C18" t="s">
        <v>13</v>
      </c>
      <c r="D18" s="6">
        <v>0.1</v>
      </c>
      <c r="E18" s="6">
        <v>29.26</v>
      </c>
      <c r="F18" t="s">
        <v>332</v>
      </c>
      <c r="G18" t="str">
        <f t="shared" si="0"/>
        <v>05</v>
      </c>
      <c r="H18" t="str">
        <f t="shared" si="8"/>
        <v>Sandmusling_05_20220524_DL2022011_FrederiksbergGym</v>
      </c>
      <c r="I18" t="str">
        <f t="shared" si="9"/>
        <v>Sandmusling</v>
      </c>
      <c r="J18" t="str">
        <f t="shared" si="10"/>
        <v>PosK</v>
      </c>
      <c r="K18">
        <f t="shared" si="11"/>
        <v>29.26</v>
      </c>
      <c r="L18">
        <f t="shared" si="12"/>
        <v>29.26</v>
      </c>
      <c r="M18">
        <f t="shared" si="13"/>
        <v>0</v>
      </c>
      <c r="N18">
        <f t="shared" si="14"/>
        <v>0</v>
      </c>
      <c r="P18">
        <f t="shared" ref="P18" si="39">IF(K20="No Ct",0,K20)</f>
        <v>0</v>
      </c>
      <c r="Q18">
        <f t="shared" ref="Q18" si="40">IF(K21="No Ct",0,K21)</f>
        <v>0</v>
      </c>
      <c r="R18" t="str">
        <f t="shared" ref="R18" si="41">IF(AND(L18&gt;0,M18=0),"Valid","Invalid")</f>
        <v>Valid</v>
      </c>
      <c r="S18" t="str">
        <f t="shared" ref="S18" si="42">IF(OR(P18&gt;1,Q18&gt;1),"Present","Absent")</f>
        <v>Absent</v>
      </c>
      <c r="T18" t="str">
        <f t="shared" ref="T18" si="43">IF(OR(AND(P18&gt;1,P18&lt;41),AND(Q18&gt;1,Q18&lt;41)),"Ct&lt;41","Ct&gt;41")</f>
        <v>Ct&gt;41</v>
      </c>
      <c r="U18" t="str">
        <f t="shared" ref="U18" si="44">I18</f>
        <v>Sandmusling</v>
      </c>
      <c r="V18" t="str">
        <f t="shared" ref="V18" si="45">MID(F18,10,9)</f>
        <v>DL2022011</v>
      </c>
      <c r="W18" t="str">
        <f t="shared" ref="W18" si="46">V18&amp;"_"&amp;U18&amp;"_"&amp;R18&amp;"_"&amp;S18&amp;"_"&amp;T18</f>
        <v>DL2022011_Sandmusling_Valid_Absent_Ct&gt;41</v>
      </c>
    </row>
    <row r="19" spans="1:23" x14ac:dyDescent="0.25">
      <c r="A19" t="s">
        <v>222</v>
      </c>
      <c r="B19" t="s">
        <v>223</v>
      </c>
      <c r="C19" t="s">
        <v>16</v>
      </c>
      <c r="D19" s="6">
        <v>0.1</v>
      </c>
      <c r="E19" s="6" t="s">
        <v>17</v>
      </c>
      <c r="F19" t="s">
        <v>332</v>
      </c>
      <c r="G19" t="str">
        <f t="shared" si="0"/>
        <v>05</v>
      </c>
      <c r="H19" t="str">
        <f t="shared" si="8"/>
        <v>Sandmusling_05_20220524_DL2022011_FrederiksbergGym</v>
      </c>
      <c r="I19" t="str">
        <f t="shared" si="9"/>
        <v>Sandmusling</v>
      </c>
      <c r="J19" t="str">
        <f t="shared" si="10"/>
        <v>NegK</v>
      </c>
      <c r="K19" t="str">
        <f t="shared" si="11"/>
        <v>No Ct</v>
      </c>
      <c r="L19" t="str">
        <f t="shared" si="12"/>
        <v/>
      </c>
      <c r="M19" t="str">
        <f t="shared" si="13"/>
        <v/>
      </c>
      <c r="N19" t="str">
        <f t="shared" si="14"/>
        <v/>
      </c>
    </row>
    <row r="20" spans="1:23" x14ac:dyDescent="0.25">
      <c r="A20" t="s">
        <v>224</v>
      </c>
      <c r="B20" t="s">
        <v>225</v>
      </c>
      <c r="C20" t="s">
        <v>20</v>
      </c>
      <c r="D20" s="6">
        <v>0.1</v>
      </c>
      <c r="E20" s="6" t="s">
        <v>17</v>
      </c>
      <c r="F20" t="s">
        <v>332</v>
      </c>
      <c r="G20" t="str">
        <f t="shared" si="0"/>
        <v>05</v>
      </c>
      <c r="H20" t="str">
        <f t="shared" si="8"/>
        <v>Sandmusling_05_20220524_DL2022011_FrederiksbergGym</v>
      </c>
      <c r="I20" t="str">
        <f t="shared" si="9"/>
        <v>Sandmusling</v>
      </c>
      <c r="J20" t="str">
        <f t="shared" si="10"/>
        <v>eDNA</v>
      </c>
      <c r="K20" t="str">
        <f t="shared" si="11"/>
        <v>No Ct</v>
      </c>
      <c r="L20" t="str">
        <f t="shared" si="12"/>
        <v/>
      </c>
      <c r="M20" t="str">
        <f t="shared" si="13"/>
        <v/>
      </c>
      <c r="N20" t="str">
        <f t="shared" si="14"/>
        <v/>
      </c>
    </row>
    <row r="21" spans="1:23" x14ac:dyDescent="0.25">
      <c r="A21" t="s">
        <v>226</v>
      </c>
      <c r="B21" t="s">
        <v>225</v>
      </c>
      <c r="C21" t="s">
        <v>20</v>
      </c>
      <c r="D21" s="6">
        <v>0.1</v>
      </c>
      <c r="E21" s="6" t="s">
        <v>17</v>
      </c>
      <c r="F21" t="s">
        <v>332</v>
      </c>
      <c r="G21" t="str">
        <f t="shared" si="0"/>
        <v>05</v>
      </c>
      <c r="H21" t="str">
        <f t="shared" si="8"/>
        <v>Sandmusling_05_20220524_DL2022011_FrederiksbergGym</v>
      </c>
      <c r="I21" t="str">
        <f t="shared" si="9"/>
        <v>Sandmusling</v>
      </c>
      <c r="J21" t="str">
        <f t="shared" si="10"/>
        <v>eDNA</v>
      </c>
      <c r="K21" t="str">
        <f t="shared" si="11"/>
        <v>No Ct</v>
      </c>
      <c r="L21" t="str">
        <f t="shared" si="12"/>
        <v/>
      </c>
      <c r="M21" t="str">
        <f t="shared" si="13"/>
        <v/>
      </c>
      <c r="N21" t="str">
        <f t="shared" si="14"/>
        <v/>
      </c>
    </row>
    <row r="22" spans="1:23" x14ac:dyDescent="0.25">
      <c r="A22" t="s">
        <v>227</v>
      </c>
      <c r="B22" t="s">
        <v>228</v>
      </c>
      <c r="C22" t="s">
        <v>13</v>
      </c>
      <c r="D22" s="6">
        <v>0.1</v>
      </c>
      <c r="E22" s="6" t="s">
        <v>17</v>
      </c>
      <c r="F22" t="s">
        <v>332</v>
      </c>
      <c r="G22" t="str">
        <f t="shared" si="0"/>
        <v>06</v>
      </c>
      <c r="H22" t="str">
        <f t="shared" si="8"/>
        <v>Sandmusling_06_20220524_DL2022011_FrederiksbergGym</v>
      </c>
      <c r="I22" t="str">
        <f t="shared" si="9"/>
        <v>Sandmusling</v>
      </c>
      <c r="J22" t="str">
        <f t="shared" si="10"/>
        <v>PosK</v>
      </c>
      <c r="K22" t="str">
        <f t="shared" si="11"/>
        <v>No Ct</v>
      </c>
      <c r="L22">
        <f t="shared" si="12"/>
        <v>0</v>
      </c>
      <c r="M22">
        <f t="shared" si="13"/>
        <v>0</v>
      </c>
      <c r="N22">
        <f t="shared" si="14"/>
        <v>0</v>
      </c>
      <c r="P22">
        <f t="shared" ref="P22" si="47">IF(K24="No Ct",0,K24)</f>
        <v>0</v>
      </c>
      <c r="Q22">
        <f t="shared" ref="Q22" si="48">IF(K25="No Ct",0,K25)</f>
        <v>0</v>
      </c>
      <c r="R22" t="str">
        <f t="shared" ref="R22" si="49">IF(AND(L22&gt;0,M22=0),"Valid","Invalid")</f>
        <v>Invalid</v>
      </c>
      <c r="S22" t="str">
        <f t="shared" ref="S22" si="50">IF(OR(P22&gt;1,Q22&gt;1),"Present","Absent")</f>
        <v>Absent</v>
      </c>
      <c r="T22" t="str">
        <f t="shared" ref="T22" si="51">IF(OR(AND(P22&gt;1,P22&lt;41),AND(Q22&gt;1,Q22&lt;41)),"Ct&lt;41","Ct&gt;41")</f>
        <v>Ct&gt;41</v>
      </c>
      <c r="U22" t="str">
        <f t="shared" ref="U22" si="52">I22</f>
        <v>Sandmusling</v>
      </c>
      <c r="V22" t="str">
        <f t="shared" ref="V22" si="53">MID(F22,10,9)</f>
        <v>DL2022011</v>
      </c>
      <c r="W22" t="str">
        <f t="shared" ref="W22" si="54">V22&amp;"_"&amp;U22&amp;"_"&amp;R22&amp;"_"&amp;S22&amp;"_"&amp;T22</f>
        <v>DL2022011_Sandmusling_Invalid_Absent_Ct&gt;41</v>
      </c>
    </row>
    <row r="23" spans="1:23" x14ac:dyDescent="0.25">
      <c r="A23" t="s">
        <v>229</v>
      </c>
      <c r="B23" t="s">
        <v>230</v>
      </c>
      <c r="C23" t="s">
        <v>16</v>
      </c>
      <c r="D23" s="6">
        <v>0.1</v>
      </c>
      <c r="E23" s="6" t="s">
        <v>17</v>
      </c>
      <c r="F23" t="s">
        <v>332</v>
      </c>
      <c r="G23" t="str">
        <f t="shared" si="0"/>
        <v>06</v>
      </c>
      <c r="H23" t="str">
        <f t="shared" si="8"/>
        <v>Sandmusling_06_20220524_DL2022011_FrederiksbergGym</v>
      </c>
      <c r="I23" t="str">
        <f t="shared" si="9"/>
        <v>Sandmusling</v>
      </c>
      <c r="J23" t="str">
        <f t="shared" si="10"/>
        <v>NegK</v>
      </c>
      <c r="K23" t="str">
        <f t="shared" si="11"/>
        <v>No Ct</v>
      </c>
      <c r="L23" t="str">
        <f t="shared" si="12"/>
        <v/>
      </c>
      <c r="M23" t="str">
        <f t="shared" si="13"/>
        <v/>
      </c>
      <c r="N23" t="str">
        <f t="shared" si="14"/>
        <v/>
      </c>
    </row>
    <row r="24" spans="1:23" x14ac:dyDescent="0.25">
      <c r="A24" t="s">
        <v>231</v>
      </c>
      <c r="B24" t="s">
        <v>232</v>
      </c>
      <c r="C24" t="s">
        <v>20</v>
      </c>
      <c r="D24" s="6">
        <v>0.1</v>
      </c>
      <c r="E24" s="6" t="s">
        <v>17</v>
      </c>
      <c r="F24" t="s">
        <v>332</v>
      </c>
      <c r="G24" t="str">
        <f t="shared" si="0"/>
        <v>06</v>
      </c>
      <c r="H24" t="str">
        <f t="shared" si="8"/>
        <v>Sandmusling_06_20220524_DL2022011_FrederiksbergGym</v>
      </c>
      <c r="I24" t="str">
        <f t="shared" si="9"/>
        <v>Sandmusling</v>
      </c>
      <c r="J24" t="str">
        <f t="shared" si="10"/>
        <v>eDNA</v>
      </c>
      <c r="K24" t="str">
        <f t="shared" si="11"/>
        <v>No Ct</v>
      </c>
      <c r="L24" t="str">
        <f t="shared" si="12"/>
        <v/>
      </c>
      <c r="M24" t="str">
        <f t="shared" si="13"/>
        <v/>
      </c>
      <c r="N24" t="str">
        <f t="shared" si="14"/>
        <v/>
      </c>
    </row>
    <row r="25" spans="1:23" x14ac:dyDescent="0.25">
      <c r="A25" t="s">
        <v>233</v>
      </c>
      <c r="B25" t="s">
        <v>232</v>
      </c>
      <c r="C25" t="s">
        <v>20</v>
      </c>
      <c r="D25" s="6">
        <v>0.1</v>
      </c>
      <c r="E25" s="6" t="s">
        <v>17</v>
      </c>
      <c r="F25" t="s">
        <v>332</v>
      </c>
      <c r="G25" t="str">
        <f t="shared" si="0"/>
        <v>06</v>
      </c>
      <c r="H25" t="str">
        <f t="shared" si="8"/>
        <v>Sandmusling_06_20220524_DL2022011_FrederiksbergGym</v>
      </c>
      <c r="I25" t="str">
        <f t="shared" si="9"/>
        <v>Sandmusling</v>
      </c>
      <c r="J25" t="str">
        <f t="shared" si="10"/>
        <v>eDNA</v>
      </c>
      <c r="K25" t="str">
        <f t="shared" si="11"/>
        <v>No Ct</v>
      </c>
      <c r="L25" t="str">
        <f t="shared" si="12"/>
        <v/>
      </c>
      <c r="M25" t="str">
        <f t="shared" si="13"/>
        <v/>
      </c>
      <c r="N25" t="str">
        <f t="shared" si="14"/>
        <v/>
      </c>
    </row>
    <row r="26" spans="1:23" x14ac:dyDescent="0.25">
      <c r="A26" t="s">
        <v>234</v>
      </c>
      <c r="B26" t="s">
        <v>235</v>
      </c>
      <c r="C26" t="s">
        <v>13</v>
      </c>
      <c r="D26" s="6">
        <v>0.1</v>
      </c>
      <c r="E26" s="6" t="s">
        <v>17</v>
      </c>
      <c r="F26" t="s">
        <v>332</v>
      </c>
      <c r="G26" t="str">
        <f t="shared" si="0"/>
        <v>07</v>
      </c>
      <c r="H26" t="str">
        <f t="shared" si="8"/>
        <v>AmerikanskRibbegople_07_20220524_DL2022011_FrederiksbergGym</v>
      </c>
      <c r="I26" t="str">
        <f t="shared" si="9"/>
        <v>AmerikanskRibbegople</v>
      </c>
      <c r="J26" t="str">
        <f t="shared" si="10"/>
        <v>PosK</v>
      </c>
      <c r="K26" t="str">
        <f t="shared" si="11"/>
        <v>No Ct</v>
      </c>
      <c r="L26">
        <f t="shared" si="12"/>
        <v>0</v>
      </c>
      <c r="M26">
        <f t="shared" si="13"/>
        <v>0</v>
      </c>
      <c r="N26">
        <f t="shared" si="14"/>
        <v>0</v>
      </c>
      <c r="P26">
        <f t="shared" ref="P26" si="55">IF(K28="No Ct",0,K28)</f>
        <v>0</v>
      </c>
      <c r="Q26">
        <f t="shared" ref="Q26" si="56">IF(K29="No Ct",0,K29)</f>
        <v>0</v>
      </c>
      <c r="R26" t="str">
        <f t="shared" ref="R26" si="57">IF(AND(L26&gt;0,M26=0),"Valid","Invalid")</f>
        <v>Invalid</v>
      </c>
      <c r="S26" t="str">
        <f t="shared" ref="S26" si="58">IF(OR(P26&gt;1,Q26&gt;1),"Present","Absent")</f>
        <v>Absent</v>
      </c>
      <c r="T26" t="str">
        <f t="shared" ref="T26" si="59">IF(OR(AND(P26&gt;1,P26&lt;41),AND(Q26&gt;1,Q26&lt;41)),"Ct&lt;41","Ct&gt;41")</f>
        <v>Ct&gt;41</v>
      </c>
      <c r="U26" t="str">
        <f t="shared" ref="U26" si="60">I26</f>
        <v>AmerikanskRibbegople</v>
      </c>
      <c r="V26" t="str">
        <f t="shared" ref="V26" si="61">MID(F26,10,9)</f>
        <v>DL2022011</v>
      </c>
      <c r="W26" t="str">
        <f t="shared" ref="W26" si="62">V26&amp;"_"&amp;U26&amp;"_"&amp;R26&amp;"_"&amp;S26&amp;"_"&amp;T26</f>
        <v>DL2022011_AmerikanskRibbegople_Invalid_Absent_Ct&gt;41</v>
      </c>
    </row>
    <row r="27" spans="1:23" x14ac:dyDescent="0.25">
      <c r="A27" t="s">
        <v>236</v>
      </c>
      <c r="B27" t="s">
        <v>237</v>
      </c>
      <c r="C27" t="s">
        <v>16</v>
      </c>
      <c r="D27" s="6">
        <v>0.1</v>
      </c>
      <c r="E27" s="6" t="s">
        <v>17</v>
      </c>
      <c r="F27" t="s">
        <v>332</v>
      </c>
      <c r="G27" t="str">
        <f t="shared" si="0"/>
        <v>07</v>
      </c>
      <c r="H27" t="str">
        <f t="shared" si="8"/>
        <v>AmerikanskRibbegople_07_20220524_DL2022011_FrederiksbergGym</v>
      </c>
      <c r="I27" t="str">
        <f t="shared" si="9"/>
        <v>AmerikanskRibbegople</v>
      </c>
      <c r="J27" t="str">
        <f t="shared" si="10"/>
        <v>NegK</v>
      </c>
      <c r="K27" t="str">
        <f t="shared" si="11"/>
        <v>No Ct</v>
      </c>
      <c r="L27" t="str">
        <f t="shared" si="12"/>
        <v/>
      </c>
      <c r="M27" t="str">
        <f t="shared" si="13"/>
        <v/>
      </c>
      <c r="N27" t="str">
        <f t="shared" si="14"/>
        <v/>
      </c>
    </row>
    <row r="28" spans="1:23" x14ac:dyDescent="0.25">
      <c r="A28" t="s">
        <v>238</v>
      </c>
      <c r="B28" t="s">
        <v>239</v>
      </c>
      <c r="C28" t="s">
        <v>20</v>
      </c>
      <c r="D28" s="6">
        <v>0.1</v>
      </c>
      <c r="E28" s="6" t="s">
        <v>17</v>
      </c>
      <c r="F28" t="s">
        <v>332</v>
      </c>
      <c r="G28" t="str">
        <f t="shared" si="0"/>
        <v>07</v>
      </c>
      <c r="H28" t="str">
        <f t="shared" si="8"/>
        <v>AmerikanskRibbegople_07_20220524_DL2022011_FrederiksbergGym</v>
      </c>
      <c r="I28" t="str">
        <f t="shared" si="9"/>
        <v>AmerikanskRibbegople</v>
      </c>
      <c r="J28" t="str">
        <f t="shared" si="10"/>
        <v>eDNA</v>
      </c>
      <c r="K28" t="str">
        <f t="shared" si="11"/>
        <v>No Ct</v>
      </c>
      <c r="L28" t="str">
        <f t="shared" si="12"/>
        <v/>
      </c>
      <c r="M28" t="str">
        <f t="shared" si="13"/>
        <v/>
      </c>
      <c r="N28" t="str">
        <f t="shared" si="14"/>
        <v/>
      </c>
    </row>
    <row r="29" spans="1:23" x14ac:dyDescent="0.25">
      <c r="A29" t="s">
        <v>240</v>
      </c>
      <c r="B29" t="s">
        <v>239</v>
      </c>
      <c r="C29" t="s">
        <v>20</v>
      </c>
      <c r="D29" s="6">
        <v>0.1</v>
      </c>
      <c r="E29" s="6" t="s">
        <v>17</v>
      </c>
      <c r="F29" t="s">
        <v>332</v>
      </c>
      <c r="G29" t="str">
        <f t="shared" si="0"/>
        <v>07</v>
      </c>
      <c r="H29" t="str">
        <f t="shared" si="8"/>
        <v>AmerikanskRibbegople_07_20220524_DL2022011_FrederiksbergGym</v>
      </c>
      <c r="I29" t="str">
        <f t="shared" si="9"/>
        <v>AmerikanskRibbegople</v>
      </c>
      <c r="J29" t="str">
        <f t="shared" si="10"/>
        <v>eDNA</v>
      </c>
      <c r="K29" t="str">
        <f t="shared" si="11"/>
        <v>No Ct</v>
      </c>
      <c r="L29" t="str">
        <f t="shared" si="12"/>
        <v/>
      </c>
      <c r="M29" t="str">
        <f t="shared" si="13"/>
        <v/>
      </c>
      <c r="N29" t="str">
        <f t="shared" si="14"/>
        <v/>
      </c>
    </row>
    <row r="30" spans="1:23" x14ac:dyDescent="0.25">
      <c r="A30" t="s">
        <v>241</v>
      </c>
      <c r="B30" t="s">
        <v>242</v>
      </c>
      <c r="C30" t="s">
        <v>13</v>
      </c>
      <c r="D30" s="6">
        <v>0.1</v>
      </c>
      <c r="E30" s="6" t="s">
        <v>17</v>
      </c>
      <c r="F30" t="s">
        <v>332</v>
      </c>
      <c r="G30" t="str">
        <f t="shared" si="0"/>
        <v>08</v>
      </c>
      <c r="H30" t="str">
        <f t="shared" si="8"/>
        <v>AmerikanskRibbegople_08_20220524_DL2022011_FrederiksbergGym</v>
      </c>
      <c r="I30" t="str">
        <f t="shared" si="9"/>
        <v>AmerikanskRibbegople</v>
      </c>
      <c r="J30" t="str">
        <f t="shared" si="10"/>
        <v>PosK</v>
      </c>
      <c r="K30" t="str">
        <f t="shared" si="11"/>
        <v>No Ct</v>
      </c>
      <c r="L30">
        <f t="shared" si="12"/>
        <v>0</v>
      </c>
      <c r="M30">
        <f t="shared" si="13"/>
        <v>0</v>
      </c>
      <c r="N30">
        <f t="shared" si="14"/>
        <v>0</v>
      </c>
      <c r="P30">
        <f t="shared" ref="P30" si="63">IF(K32="No Ct",0,K32)</f>
        <v>0</v>
      </c>
      <c r="Q30">
        <f t="shared" ref="Q30" si="64">IF(K33="No Ct",0,K33)</f>
        <v>0</v>
      </c>
      <c r="R30" t="str">
        <f t="shared" ref="R30" si="65">IF(AND(L30&gt;0,M30=0),"Valid","Invalid")</f>
        <v>Invalid</v>
      </c>
      <c r="S30" t="str">
        <f t="shared" ref="S30" si="66">IF(OR(P30&gt;1,Q30&gt;1),"Present","Absent")</f>
        <v>Absent</v>
      </c>
      <c r="T30" t="str">
        <f t="shared" ref="T30" si="67">IF(OR(AND(P30&gt;1,P30&lt;41),AND(Q30&gt;1,Q30&lt;41)),"Ct&lt;41","Ct&gt;41")</f>
        <v>Ct&gt;41</v>
      </c>
      <c r="U30" t="str">
        <f t="shared" ref="U30" si="68">I30</f>
        <v>AmerikanskRibbegople</v>
      </c>
      <c r="V30" t="str">
        <f t="shared" ref="V30" si="69">MID(F30,10,9)</f>
        <v>DL2022011</v>
      </c>
      <c r="W30" t="str">
        <f t="shared" ref="W30" si="70">V30&amp;"_"&amp;U30&amp;"_"&amp;R30&amp;"_"&amp;S30&amp;"_"&amp;T30</f>
        <v>DL2022011_AmerikanskRibbegople_Invalid_Absent_Ct&gt;41</v>
      </c>
    </row>
    <row r="31" spans="1:23" x14ac:dyDescent="0.25">
      <c r="A31" t="s">
        <v>243</v>
      </c>
      <c r="B31" t="s">
        <v>244</v>
      </c>
      <c r="C31" t="s">
        <v>16</v>
      </c>
      <c r="D31" s="6">
        <v>0.1</v>
      </c>
      <c r="E31" s="6" t="s">
        <v>17</v>
      </c>
      <c r="F31" t="s">
        <v>332</v>
      </c>
      <c r="G31" t="str">
        <f t="shared" si="0"/>
        <v>08</v>
      </c>
      <c r="H31" t="str">
        <f t="shared" si="8"/>
        <v>AmerikanskRibbegople_08_20220524_DL2022011_FrederiksbergGym</v>
      </c>
      <c r="I31" t="str">
        <f t="shared" si="9"/>
        <v>AmerikanskRibbegople</v>
      </c>
      <c r="J31" t="str">
        <f t="shared" si="10"/>
        <v>NegK</v>
      </c>
      <c r="K31" t="str">
        <f t="shared" si="11"/>
        <v>No Ct</v>
      </c>
      <c r="L31" t="str">
        <f t="shared" si="12"/>
        <v/>
      </c>
      <c r="M31" t="str">
        <f t="shared" si="13"/>
        <v/>
      </c>
      <c r="N31" t="str">
        <f t="shared" si="14"/>
        <v/>
      </c>
    </row>
    <row r="32" spans="1:23" x14ac:dyDescent="0.25">
      <c r="A32" t="s">
        <v>245</v>
      </c>
      <c r="B32" t="s">
        <v>246</v>
      </c>
      <c r="C32" t="s">
        <v>20</v>
      </c>
      <c r="D32" s="6">
        <v>0.1</v>
      </c>
      <c r="E32" s="6" t="s">
        <v>17</v>
      </c>
      <c r="F32" t="s">
        <v>332</v>
      </c>
      <c r="G32" t="str">
        <f t="shared" si="0"/>
        <v>08</v>
      </c>
      <c r="H32" t="str">
        <f t="shared" si="8"/>
        <v>AmerikanskRibbegople_08_20220524_DL2022011_FrederiksbergGym</v>
      </c>
      <c r="I32" t="str">
        <f t="shared" si="9"/>
        <v>AmerikanskRibbegople</v>
      </c>
      <c r="J32" t="str">
        <f t="shared" si="10"/>
        <v>eDNA</v>
      </c>
      <c r="K32" t="str">
        <f t="shared" si="11"/>
        <v>No Ct</v>
      </c>
      <c r="L32" t="str">
        <f t="shared" si="12"/>
        <v/>
      </c>
      <c r="M32" t="str">
        <f t="shared" si="13"/>
        <v/>
      </c>
      <c r="N32" t="str">
        <f t="shared" si="14"/>
        <v/>
      </c>
    </row>
    <row r="33" spans="1:23" x14ac:dyDescent="0.25">
      <c r="A33" t="s">
        <v>247</v>
      </c>
      <c r="B33" t="s">
        <v>246</v>
      </c>
      <c r="C33" t="s">
        <v>20</v>
      </c>
      <c r="D33" s="6">
        <v>0.1</v>
      </c>
      <c r="E33" s="6" t="s">
        <v>17</v>
      </c>
      <c r="F33" t="s">
        <v>332</v>
      </c>
      <c r="G33" t="str">
        <f t="shared" si="0"/>
        <v>08</v>
      </c>
      <c r="H33" t="str">
        <f t="shared" si="8"/>
        <v>AmerikanskRibbegople_08_20220524_DL2022011_FrederiksbergGym</v>
      </c>
      <c r="I33" t="str">
        <f t="shared" si="9"/>
        <v>AmerikanskRibbegople</v>
      </c>
      <c r="J33" t="str">
        <f t="shared" si="10"/>
        <v>eDNA</v>
      </c>
      <c r="K33" t="str">
        <f t="shared" si="11"/>
        <v>No Ct</v>
      </c>
      <c r="L33" t="str">
        <f t="shared" si="12"/>
        <v/>
      </c>
      <c r="M33" t="str">
        <f t="shared" si="13"/>
        <v/>
      </c>
      <c r="N33" t="str">
        <f t="shared" si="14"/>
        <v/>
      </c>
    </row>
    <row r="34" spans="1:23" x14ac:dyDescent="0.25">
      <c r="A34" t="s">
        <v>248</v>
      </c>
      <c r="B34" t="s">
        <v>249</v>
      </c>
      <c r="C34" t="s">
        <v>13</v>
      </c>
      <c r="D34" s="6">
        <v>0.1</v>
      </c>
      <c r="E34" s="6">
        <v>28.66</v>
      </c>
      <c r="F34" t="s">
        <v>332</v>
      </c>
      <c r="G34" t="str">
        <f t="shared" si="0"/>
        <v>09</v>
      </c>
      <c r="H34" t="str">
        <f t="shared" si="8"/>
        <v>AmerikanskHummer_09_20220524_DL2022011_FrederiksbergGym</v>
      </c>
      <c r="I34" t="str">
        <f t="shared" si="9"/>
        <v>AmerikanskHummer</v>
      </c>
      <c r="J34" t="str">
        <f t="shared" si="10"/>
        <v>PosK</v>
      </c>
      <c r="K34">
        <f t="shared" si="11"/>
        <v>28.66</v>
      </c>
      <c r="L34">
        <f t="shared" si="12"/>
        <v>28.66</v>
      </c>
      <c r="M34">
        <f t="shared" si="13"/>
        <v>0</v>
      </c>
      <c r="N34">
        <f t="shared" si="14"/>
        <v>0</v>
      </c>
      <c r="P34">
        <f t="shared" ref="P34" si="71">IF(K36="No Ct",0,K36)</f>
        <v>0</v>
      </c>
      <c r="Q34">
        <f t="shared" ref="Q34" si="72">IF(K37="No Ct",0,K37)</f>
        <v>0</v>
      </c>
      <c r="R34" t="str">
        <f t="shared" ref="R34" si="73">IF(AND(L34&gt;0,M34=0),"Valid","Invalid")</f>
        <v>Valid</v>
      </c>
      <c r="S34" t="str">
        <f t="shared" ref="S34" si="74">IF(OR(P34&gt;1,Q34&gt;1),"Present","Absent")</f>
        <v>Absent</v>
      </c>
      <c r="T34" t="str">
        <f t="shared" ref="T34" si="75">IF(OR(AND(P34&gt;1,P34&lt;41),AND(Q34&gt;1,Q34&lt;41)),"Ct&lt;41","Ct&gt;41")</f>
        <v>Ct&gt;41</v>
      </c>
      <c r="U34" t="str">
        <f t="shared" ref="U34" si="76">I34</f>
        <v>AmerikanskHummer</v>
      </c>
      <c r="V34" t="str">
        <f t="shared" ref="V34" si="77">MID(F34,10,9)</f>
        <v>DL2022011</v>
      </c>
      <c r="W34" t="str">
        <f t="shared" ref="W34" si="78">V34&amp;"_"&amp;U34&amp;"_"&amp;R34&amp;"_"&amp;S34&amp;"_"&amp;T34</f>
        <v>DL2022011_AmerikanskHummer_Valid_Absent_Ct&gt;41</v>
      </c>
    </row>
    <row r="35" spans="1:23" x14ac:dyDescent="0.25">
      <c r="A35" t="s">
        <v>250</v>
      </c>
      <c r="B35" t="s">
        <v>251</v>
      </c>
      <c r="C35" t="s">
        <v>16</v>
      </c>
      <c r="D35" s="6">
        <v>0.1</v>
      </c>
      <c r="E35" s="6" t="s">
        <v>17</v>
      </c>
      <c r="F35" t="s">
        <v>332</v>
      </c>
      <c r="G35" t="str">
        <f t="shared" si="0"/>
        <v>09</v>
      </c>
      <c r="H35" t="str">
        <f t="shared" si="8"/>
        <v>AmerikanskHummer_09_20220524_DL2022011_FrederiksbergGym</v>
      </c>
      <c r="I35" t="str">
        <f t="shared" si="9"/>
        <v>AmerikanskHummer</v>
      </c>
      <c r="J35" t="str">
        <f t="shared" si="10"/>
        <v>NegK</v>
      </c>
      <c r="K35" t="str">
        <f t="shared" si="11"/>
        <v>No Ct</v>
      </c>
      <c r="L35" t="str">
        <f t="shared" si="12"/>
        <v/>
      </c>
      <c r="M35" t="str">
        <f t="shared" si="13"/>
        <v/>
      </c>
      <c r="N35" t="str">
        <f t="shared" si="14"/>
        <v/>
      </c>
    </row>
    <row r="36" spans="1:23" x14ac:dyDescent="0.25">
      <c r="A36" t="s">
        <v>252</v>
      </c>
      <c r="B36" t="s">
        <v>253</v>
      </c>
      <c r="C36" t="s">
        <v>20</v>
      </c>
      <c r="D36" s="6">
        <v>0.1</v>
      </c>
      <c r="E36" s="6" t="s">
        <v>17</v>
      </c>
      <c r="F36" t="s">
        <v>332</v>
      </c>
      <c r="G36" t="str">
        <f t="shared" si="0"/>
        <v>09</v>
      </c>
      <c r="H36" t="str">
        <f t="shared" si="8"/>
        <v>AmerikanskHummer_09_20220524_DL2022011_FrederiksbergGym</v>
      </c>
      <c r="I36" t="str">
        <f t="shared" si="9"/>
        <v>AmerikanskHummer</v>
      </c>
      <c r="J36" t="str">
        <f t="shared" si="10"/>
        <v>eDNA</v>
      </c>
      <c r="K36" t="str">
        <f t="shared" si="11"/>
        <v>No Ct</v>
      </c>
      <c r="L36" t="str">
        <f t="shared" si="12"/>
        <v/>
      </c>
      <c r="M36" t="str">
        <f t="shared" si="13"/>
        <v/>
      </c>
      <c r="N36" t="str">
        <f t="shared" si="14"/>
        <v/>
      </c>
    </row>
    <row r="37" spans="1:23" x14ac:dyDescent="0.25">
      <c r="A37" t="s">
        <v>254</v>
      </c>
      <c r="B37" t="s">
        <v>253</v>
      </c>
      <c r="C37" t="s">
        <v>20</v>
      </c>
      <c r="D37" s="6">
        <v>0.1</v>
      </c>
      <c r="E37" s="6" t="s">
        <v>17</v>
      </c>
      <c r="F37" t="s">
        <v>332</v>
      </c>
      <c r="G37" t="str">
        <f t="shared" si="0"/>
        <v>09</v>
      </c>
      <c r="H37" t="str">
        <f t="shared" si="8"/>
        <v>AmerikanskHummer_09_20220524_DL2022011_FrederiksbergGym</v>
      </c>
      <c r="I37" t="str">
        <f t="shared" si="9"/>
        <v>AmerikanskHummer</v>
      </c>
      <c r="J37" t="str">
        <f t="shared" si="10"/>
        <v>eDNA</v>
      </c>
      <c r="K37" t="str">
        <f t="shared" si="11"/>
        <v>No Ct</v>
      </c>
      <c r="L37" t="str">
        <f t="shared" si="12"/>
        <v/>
      </c>
      <c r="M37" t="str">
        <f t="shared" si="13"/>
        <v/>
      </c>
      <c r="N37" t="str">
        <f t="shared" si="14"/>
        <v/>
      </c>
    </row>
    <row r="38" spans="1:23" x14ac:dyDescent="0.25">
      <c r="A38" t="s">
        <v>255</v>
      </c>
      <c r="B38" t="s">
        <v>256</v>
      </c>
      <c r="C38" t="s">
        <v>13</v>
      </c>
      <c r="D38" s="6">
        <v>0.1</v>
      </c>
      <c r="E38" s="6">
        <v>29.03</v>
      </c>
      <c r="F38" t="s">
        <v>332</v>
      </c>
      <c r="G38" t="str">
        <f t="shared" si="0"/>
        <v>10</v>
      </c>
      <c r="H38" t="str">
        <f t="shared" si="8"/>
        <v>AmerikanskHummer_10_20220524_DL2022011_FrederiksbergGym</v>
      </c>
      <c r="I38" t="str">
        <f t="shared" si="9"/>
        <v>AmerikanskHummer</v>
      </c>
      <c r="J38" t="str">
        <f t="shared" si="10"/>
        <v>PosK</v>
      </c>
      <c r="K38">
        <f t="shared" si="11"/>
        <v>29.03</v>
      </c>
      <c r="L38">
        <f t="shared" si="12"/>
        <v>29.03</v>
      </c>
      <c r="M38">
        <f t="shared" si="13"/>
        <v>0</v>
      </c>
      <c r="N38">
        <f t="shared" si="14"/>
        <v>0</v>
      </c>
      <c r="P38">
        <f t="shared" ref="P38" si="79">IF(K40="No Ct",0,K40)</f>
        <v>0</v>
      </c>
      <c r="Q38">
        <f t="shared" ref="Q38" si="80">IF(K41="No Ct",0,K41)</f>
        <v>0</v>
      </c>
      <c r="R38" t="str">
        <f t="shared" ref="R38" si="81">IF(AND(L38&gt;0,M38=0),"Valid","Invalid")</f>
        <v>Valid</v>
      </c>
      <c r="S38" t="str">
        <f t="shared" ref="S38" si="82">IF(OR(P38&gt;1,Q38&gt;1),"Present","Absent")</f>
        <v>Absent</v>
      </c>
      <c r="T38" t="str">
        <f t="shared" ref="T38" si="83">IF(OR(AND(P38&gt;1,P38&lt;41),AND(Q38&gt;1,Q38&lt;41)),"Ct&lt;41","Ct&gt;41")</f>
        <v>Ct&gt;41</v>
      </c>
      <c r="U38" t="str">
        <f t="shared" ref="U38" si="84">I38</f>
        <v>AmerikanskHummer</v>
      </c>
      <c r="V38" t="str">
        <f t="shared" ref="V38" si="85">MID(F38,10,9)</f>
        <v>DL2022011</v>
      </c>
      <c r="W38" t="str">
        <f t="shared" ref="W38" si="86">V38&amp;"_"&amp;U38&amp;"_"&amp;R38&amp;"_"&amp;S38&amp;"_"&amp;T38</f>
        <v>DL2022011_AmerikanskHummer_Valid_Absent_Ct&gt;41</v>
      </c>
    </row>
    <row r="39" spans="1:23" x14ac:dyDescent="0.25">
      <c r="A39" t="s">
        <v>257</v>
      </c>
      <c r="B39" t="s">
        <v>258</v>
      </c>
      <c r="C39" t="s">
        <v>16</v>
      </c>
      <c r="D39" s="6">
        <v>0.1</v>
      </c>
      <c r="E39" s="6" t="s">
        <v>17</v>
      </c>
      <c r="F39" t="s">
        <v>332</v>
      </c>
      <c r="G39" t="str">
        <f t="shared" si="0"/>
        <v>10</v>
      </c>
      <c r="H39" t="str">
        <f t="shared" si="8"/>
        <v>AmerikanskHummer_10_20220524_DL2022011_FrederiksbergGym</v>
      </c>
      <c r="I39" t="str">
        <f t="shared" si="9"/>
        <v>AmerikanskHummer</v>
      </c>
      <c r="J39" t="str">
        <f t="shared" si="10"/>
        <v>NegK</v>
      </c>
      <c r="K39" t="str">
        <f t="shared" si="11"/>
        <v>No Ct</v>
      </c>
      <c r="L39" t="str">
        <f t="shared" si="12"/>
        <v/>
      </c>
      <c r="M39" t="str">
        <f t="shared" si="13"/>
        <v/>
      </c>
      <c r="N39" t="str">
        <f t="shared" si="14"/>
        <v/>
      </c>
    </row>
    <row r="40" spans="1:23" x14ac:dyDescent="0.25">
      <c r="A40" t="s">
        <v>259</v>
      </c>
      <c r="B40" t="s">
        <v>260</v>
      </c>
      <c r="C40" t="s">
        <v>20</v>
      </c>
      <c r="D40" s="6">
        <v>0.1</v>
      </c>
      <c r="E40" s="6" t="s">
        <v>17</v>
      </c>
      <c r="F40" t="s">
        <v>332</v>
      </c>
      <c r="G40" t="str">
        <f t="shared" si="0"/>
        <v>10</v>
      </c>
      <c r="H40" t="str">
        <f t="shared" si="8"/>
        <v>AmerikanskHummer_10_20220524_DL2022011_FrederiksbergGym</v>
      </c>
      <c r="I40" t="str">
        <f t="shared" si="9"/>
        <v>AmerikanskHummer</v>
      </c>
      <c r="J40" t="str">
        <f t="shared" si="10"/>
        <v>eDNA</v>
      </c>
      <c r="K40" t="str">
        <f t="shared" si="11"/>
        <v>No Ct</v>
      </c>
      <c r="L40" t="str">
        <f t="shared" si="12"/>
        <v/>
      </c>
      <c r="M40" t="str">
        <f t="shared" si="13"/>
        <v/>
      </c>
      <c r="N40" t="str">
        <f t="shared" si="14"/>
        <v/>
      </c>
    </row>
    <row r="41" spans="1:23" x14ac:dyDescent="0.25">
      <c r="A41" t="s">
        <v>261</v>
      </c>
      <c r="B41" t="s">
        <v>260</v>
      </c>
      <c r="C41" t="s">
        <v>20</v>
      </c>
      <c r="D41" s="6">
        <v>0.1</v>
      </c>
      <c r="E41" s="6" t="s">
        <v>17</v>
      </c>
      <c r="F41" t="s">
        <v>332</v>
      </c>
      <c r="G41" t="str">
        <f t="shared" si="0"/>
        <v>10</v>
      </c>
      <c r="H41" t="str">
        <f t="shared" si="8"/>
        <v>AmerikanskHummer_10_20220524_DL2022011_FrederiksbergGym</v>
      </c>
      <c r="I41" t="str">
        <f t="shared" si="9"/>
        <v>AmerikanskHummer</v>
      </c>
      <c r="J41" t="str">
        <f t="shared" si="10"/>
        <v>eDNA</v>
      </c>
      <c r="K41" t="str">
        <f t="shared" si="11"/>
        <v>No Ct</v>
      </c>
      <c r="L41" t="str">
        <f t="shared" si="12"/>
        <v/>
      </c>
      <c r="M41" t="str">
        <f t="shared" si="13"/>
        <v/>
      </c>
      <c r="N41" t="str">
        <f t="shared" si="14"/>
        <v/>
      </c>
    </row>
    <row r="42" spans="1:23" x14ac:dyDescent="0.25">
      <c r="A42" t="s">
        <v>262</v>
      </c>
      <c r="B42" t="s">
        <v>263</v>
      </c>
      <c r="C42" t="s">
        <v>13</v>
      </c>
      <c r="D42" s="6">
        <v>0.1</v>
      </c>
      <c r="E42" s="6">
        <v>35.54</v>
      </c>
      <c r="F42" t="s">
        <v>332</v>
      </c>
      <c r="G42" t="str">
        <f t="shared" si="0"/>
        <v>11</v>
      </c>
      <c r="H42" t="str">
        <f t="shared" si="8"/>
        <v>KinesiskUldhaandskrabbe_11_20220524_DL2022011_FrederiksbergGym</v>
      </c>
      <c r="I42" t="str">
        <f t="shared" si="9"/>
        <v>KinesiskUldhaandskrabbe</v>
      </c>
      <c r="J42" t="str">
        <f t="shared" si="10"/>
        <v>PosK</v>
      </c>
      <c r="K42">
        <f t="shared" si="11"/>
        <v>35.54</v>
      </c>
      <c r="L42">
        <f t="shared" si="12"/>
        <v>35.54</v>
      </c>
      <c r="M42">
        <f t="shared" si="13"/>
        <v>0</v>
      </c>
      <c r="N42">
        <f t="shared" si="14"/>
        <v>0</v>
      </c>
      <c r="P42">
        <f t="shared" ref="P42" si="87">IF(K44="No Ct",0,K44)</f>
        <v>0</v>
      </c>
      <c r="Q42">
        <f t="shared" ref="Q42" si="88">IF(K45="No Ct",0,K45)</f>
        <v>0</v>
      </c>
      <c r="R42" t="str">
        <f t="shared" ref="R42" si="89">IF(AND(L42&gt;0,M42=0),"Valid","Invalid")</f>
        <v>Valid</v>
      </c>
      <c r="S42" t="str">
        <f t="shared" ref="S42" si="90">IF(OR(P42&gt;1,Q42&gt;1),"Present","Absent")</f>
        <v>Absent</v>
      </c>
      <c r="T42" t="str">
        <f t="shared" ref="T42" si="91">IF(OR(AND(P42&gt;1,P42&lt;41),AND(Q42&gt;1,Q42&lt;41)),"Ct&lt;41","Ct&gt;41")</f>
        <v>Ct&gt;41</v>
      </c>
      <c r="U42" t="str">
        <f t="shared" ref="U42" si="92">I42</f>
        <v>KinesiskUldhaandskrabbe</v>
      </c>
      <c r="V42" t="str">
        <f t="shared" ref="V42" si="93">MID(F42,10,9)</f>
        <v>DL2022011</v>
      </c>
      <c r="W42" t="str">
        <f t="shared" ref="W42" si="94">V42&amp;"_"&amp;U42&amp;"_"&amp;R42&amp;"_"&amp;S42&amp;"_"&amp;T42</f>
        <v>DL2022011_KinesiskUldhaandskrabbe_Valid_Absent_Ct&gt;41</v>
      </c>
    </row>
    <row r="43" spans="1:23" x14ac:dyDescent="0.25">
      <c r="A43" t="s">
        <v>264</v>
      </c>
      <c r="B43" t="s">
        <v>265</v>
      </c>
      <c r="C43" t="s">
        <v>16</v>
      </c>
      <c r="D43" s="6">
        <v>0.1</v>
      </c>
      <c r="E43" s="6" t="s">
        <v>17</v>
      </c>
      <c r="F43" t="s">
        <v>332</v>
      </c>
      <c r="G43" t="str">
        <f t="shared" si="0"/>
        <v>11</v>
      </c>
      <c r="H43" t="str">
        <f t="shared" si="8"/>
        <v>KinesiskUldhaandskrabbe_11_20220524_DL2022011_FrederiksbergGym</v>
      </c>
      <c r="I43" t="str">
        <f t="shared" si="9"/>
        <v>KinesiskUldhaandskrabbe</v>
      </c>
      <c r="J43" t="str">
        <f t="shared" si="10"/>
        <v>NegK</v>
      </c>
      <c r="K43" t="str">
        <f t="shared" si="11"/>
        <v>No Ct</v>
      </c>
      <c r="L43" t="str">
        <f t="shared" si="12"/>
        <v/>
      </c>
      <c r="M43" t="str">
        <f t="shared" si="13"/>
        <v/>
      </c>
      <c r="N43" t="str">
        <f t="shared" si="14"/>
        <v/>
      </c>
    </row>
    <row r="44" spans="1:23" x14ac:dyDescent="0.25">
      <c r="A44" t="s">
        <v>266</v>
      </c>
      <c r="B44" t="s">
        <v>267</v>
      </c>
      <c r="C44" t="s">
        <v>20</v>
      </c>
      <c r="D44" s="6">
        <v>0.1</v>
      </c>
      <c r="E44" s="6" t="s">
        <v>17</v>
      </c>
      <c r="F44" t="s">
        <v>332</v>
      </c>
      <c r="G44" t="str">
        <f t="shared" si="0"/>
        <v>11</v>
      </c>
      <c r="H44" t="str">
        <f t="shared" si="8"/>
        <v>KinesiskUldhaandskrabbe_11_20220524_DL2022011_FrederiksbergGym</v>
      </c>
      <c r="I44" t="str">
        <f t="shared" si="9"/>
        <v>KinesiskUldhaandskrabbe</v>
      </c>
      <c r="J44" t="str">
        <f t="shared" si="10"/>
        <v>eDNA</v>
      </c>
      <c r="K44" t="str">
        <f t="shared" si="11"/>
        <v>No Ct</v>
      </c>
      <c r="L44" t="str">
        <f t="shared" si="12"/>
        <v/>
      </c>
      <c r="M44" t="str">
        <f t="shared" si="13"/>
        <v/>
      </c>
      <c r="N44" t="str">
        <f t="shared" si="14"/>
        <v/>
      </c>
    </row>
    <row r="45" spans="1:23" x14ac:dyDescent="0.25">
      <c r="A45" t="s">
        <v>268</v>
      </c>
      <c r="B45" t="s">
        <v>267</v>
      </c>
      <c r="C45" t="s">
        <v>20</v>
      </c>
      <c r="D45" s="6">
        <v>0.1</v>
      </c>
      <c r="E45" s="6" t="s">
        <v>17</v>
      </c>
      <c r="F45" t="s">
        <v>332</v>
      </c>
      <c r="G45" t="str">
        <f t="shared" si="0"/>
        <v>11</v>
      </c>
      <c r="H45" t="str">
        <f t="shared" si="8"/>
        <v>KinesiskUldhaandskrabbe_11_20220524_DL2022011_FrederiksbergGym</v>
      </c>
      <c r="I45" t="str">
        <f t="shared" si="9"/>
        <v>KinesiskUldhaandskrabbe</v>
      </c>
      <c r="J45" t="str">
        <f t="shared" si="10"/>
        <v>eDNA</v>
      </c>
      <c r="K45" t="str">
        <f t="shared" si="11"/>
        <v>No Ct</v>
      </c>
      <c r="L45" t="str">
        <f t="shared" si="12"/>
        <v/>
      </c>
      <c r="M45" t="str">
        <f t="shared" si="13"/>
        <v/>
      </c>
      <c r="N45" t="str">
        <f t="shared" si="14"/>
        <v/>
      </c>
    </row>
    <row r="46" spans="1:23" x14ac:dyDescent="0.25">
      <c r="A46" t="s">
        <v>269</v>
      </c>
      <c r="B46" t="s">
        <v>270</v>
      </c>
      <c r="C46" t="s">
        <v>13</v>
      </c>
      <c r="D46" s="6">
        <v>0.1</v>
      </c>
      <c r="E46" s="6">
        <v>36.07</v>
      </c>
      <c r="F46" t="s">
        <v>332</v>
      </c>
      <c r="G46" t="str">
        <f t="shared" si="0"/>
        <v>12</v>
      </c>
      <c r="H46" t="str">
        <f t="shared" si="8"/>
        <v>KinesiskUldhaandskrabbe_12_20220524_DL2022011_FrederiksbergGym</v>
      </c>
      <c r="I46" t="str">
        <f t="shared" si="9"/>
        <v>KinesiskUldhaandskrabbe</v>
      </c>
      <c r="J46" t="str">
        <f t="shared" si="10"/>
        <v>PosK</v>
      </c>
      <c r="K46">
        <f t="shared" si="11"/>
        <v>36.07</v>
      </c>
      <c r="L46">
        <f t="shared" si="12"/>
        <v>36.07</v>
      </c>
      <c r="M46">
        <f t="shared" si="13"/>
        <v>0</v>
      </c>
      <c r="N46">
        <f t="shared" si="14"/>
        <v>0</v>
      </c>
      <c r="P46">
        <f t="shared" ref="P46" si="95">IF(K48="No Ct",0,K48)</f>
        <v>0</v>
      </c>
      <c r="Q46">
        <f t="shared" ref="Q46" si="96">IF(K49="No Ct",0,K49)</f>
        <v>0</v>
      </c>
      <c r="R46" t="str">
        <f t="shared" ref="R46" si="97">IF(AND(L46&gt;0,M46=0),"Valid","Invalid")</f>
        <v>Valid</v>
      </c>
      <c r="S46" t="str">
        <f t="shared" ref="S46" si="98">IF(OR(P46&gt;1,Q46&gt;1),"Present","Absent")</f>
        <v>Absent</v>
      </c>
      <c r="T46" t="str">
        <f t="shared" ref="T46" si="99">IF(OR(AND(P46&gt;1,P46&lt;41),AND(Q46&gt;1,Q46&lt;41)),"Ct&lt;41","Ct&gt;41")</f>
        <v>Ct&gt;41</v>
      </c>
      <c r="U46" t="str">
        <f t="shared" ref="U46" si="100">I46</f>
        <v>KinesiskUldhaandskrabbe</v>
      </c>
      <c r="V46" t="str">
        <f t="shared" ref="V46" si="101">MID(F46,10,9)</f>
        <v>DL2022011</v>
      </c>
      <c r="W46" t="str">
        <f t="shared" ref="W46" si="102">V46&amp;"_"&amp;U46&amp;"_"&amp;R46&amp;"_"&amp;S46&amp;"_"&amp;T46</f>
        <v>DL2022011_KinesiskUldhaandskrabbe_Valid_Absent_Ct&gt;41</v>
      </c>
    </row>
    <row r="47" spans="1:23" x14ac:dyDescent="0.25">
      <c r="A47" t="s">
        <v>271</v>
      </c>
      <c r="B47" t="s">
        <v>272</v>
      </c>
      <c r="C47" t="s">
        <v>16</v>
      </c>
      <c r="D47" s="6">
        <v>0.1</v>
      </c>
      <c r="E47" s="6" t="s">
        <v>17</v>
      </c>
      <c r="F47" t="s">
        <v>332</v>
      </c>
      <c r="G47" t="str">
        <f t="shared" si="0"/>
        <v>12</v>
      </c>
      <c r="H47" t="str">
        <f t="shared" si="8"/>
        <v>KinesiskUldhaandskrabbe_12_20220524_DL2022011_FrederiksbergGym</v>
      </c>
      <c r="I47" t="str">
        <f t="shared" si="9"/>
        <v>KinesiskUldhaandskrabbe</v>
      </c>
      <c r="J47" t="str">
        <f t="shared" si="10"/>
        <v>NegK</v>
      </c>
      <c r="K47" t="str">
        <f t="shared" si="11"/>
        <v>No Ct</v>
      </c>
      <c r="L47" t="str">
        <f t="shared" si="12"/>
        <v/>
      </c>
      <c r="M47" t="str">
        <f t="shared" si="13"/>
        <v/>
      </c>
      <c r="N47" t="str">
        <f t="shared" si="14"/>
        <v/>
      </c>
    </row>
    <row r="48" spans="1:23" x14ac:dyDescent="0.25">
      <c r="A48" t="s">
        <v>273</v>
      </c>
      <c r="B48" t="s">
        <v>274</v>
      </c>
      <c r="C48" t="s">
        <v>20</v>
      </c>
      <c r="D48" s="6">
        <v>0.1</v>
      </c>
      <c r="E48" s="6" t="s">
        <v>17</v>
      </c>
      <c r="F48" t="s">
        <v>332</v>
      </c>
      <c r="G48" t="str">
        <f t="shared" si="0"/>
        <v>12</v>
      </c>
      <c r="H48" t="str">
        <f t="shared" si="8"/>
        <v>KinesiskUldhaandskrabbe_12_20220524_DL2022011_FrederiksbergGym</v>
      </c>
      <c r="I48" t="str">
        <f t="shared" si="9"/>
        <v>KinesiskUldhaandskrabbe</v>
      </c>
      <c r="J48" t="str">
        <f t="shared" si="10"/>
        <v>eDNA</v>
      </c>
      <c r="K48" t="str">
        <f t="shared" si="11"/>
        <v>No Ct</v>
      </c>
      <c r="L48" t="str">
        <f t="shared" si="12"/>
        <v/>
      </c>
      <c r="M48" t="str">
        <f t="shared" si="13"/>
        <v/>
      </c>
      <c r="N48" t="str">
        <f t="shared" si="14"/>
        <v/>
      </c>
    </row>
    <row r="49" spans="1:23" x14ac:dyDescent="0.25">
      <c r="A49" t="s">
        <v>275</v>
      </c>
      <c r="B49" t="s">
        <v>274</v>
      </c>
      <c r="C49" t="s">
        <v>20</v>
      </c>
      <c r="D49" s="6">
        <v>0.1</v>
      </c>
      <c r="E49" s="6" t="s">
        <v>17</v>
      </c>
      <c r="F49" t="s">
        <v>332</v>
      </c>
      <c r="G49" t="str">
        <f t="shared" si="0"/>
        <v>12</v>
      </c>
      <c r="H49" t="str">
        <f t="shared" si="8"/>
        <v>KinesiskUldhaandskrabbe_12_20220524_DL2022011_FrederiksbergGym</v>
      </c>
      <c r="I49" t="str">
        <f t="shared" si="9"/>
        <v>KinesiskUldhaandskrabbe</v>
      </c>
      <c r="J49" t="str">
        <f t="shared" si="10"/>
        <v>eDNA</v>
      </c>
      <c r="K49" t="str">
        <f t="shared" si="11"/>
        <v>No Ct</v>
      </c>
      <c r="L49" t="str">
        <f t="shared" si="12"/>
        <v/>
      </c>
      <c r="M49" t="str">
        <f t="shared" si="13"/>
        <v/>
      </c>
      <c r="N49" t="str">
        <f t="shared" si="14"/>
        <v/>
      </c>
    </row>
    <row r="50" spans="1:23" x14ac:dyDescent="0.25">
      <c r="A50" t="s">
        <v>276</v>
      </c>
      <c r="B50" t="s">
        <v>277</v>
      </c>
      <c r="C50" t="s">
        <v>13</v>
      </c>
      <c r="D50" s="6">
        <v>0.1</v>
      </c>
      <c r="E50" s="6">
        <v>34.46</v>
      </c>
      <c r="F50" t="s">
        <v>332</v>
      </c>
      <c r="G50" t="str">
        <f t="shared" si="0"/>
        <v>13</v>
      </c>
      <c r="H50" t="str">
        <f t="shared" si="8"/>
        <v>NordamerikanskMudderkrabbe_13_20220524_DL2022011_FrederiksbergGym</v>
      </c>
      <c r="I50" t="str">
        <f t="shared" si="9"/>
        <v>NordamerikanskMudderkrabbe</v>
      </c>
      <c r="J50" t="str">
        <f t="shared" si="10"/>
        <v>PosK</v>
      </c>
      <c r="K50">
        <f t="shared" si="11"/>
        <v>34.46</v>
      </c>
      <c r="L50">
        <f t="shared" si="12"/>
        <v>34.46</v>
      </c>
      <c r="M50">
        <f t="shared" si="13"/>
        <v>0</v>
      </c>
      <c r="N50">
        <f t="shared" si="14"/>
        <v>0</v>
      </c>
      <c r="P50">
        <f t="shared" ref="P50" si="103">IF(K52="No Ct",0,K52)</f>
        <v>0</v>
      </c>
      <c r="Q50">
        <f t="shared" ref="Q50" si="104">IF(K53="No Ct",0,K53)</f>
        <v>0</v>
      </c>
      <c r="R50" t="str">
        <f t="shared" ref="R50" si="105">IF(AND(L50&gt;0,M50=0),"Valid","Invalid")</f>
        <v>Valid</v>
      </c>
      <c r="S50" t="str">
        <f t="shared" ref="S50" si="106">IF(OR(P50&gt;1,Q50&gt;1),"Present","Absent")</f>
        <v>Absent</v>
      </c>
      <c r="T50" t="str">
        <f t="shared" ref="T50" si="107">IF(OR(AND(P50&gt;1,P50&lt;41),AND(Q50&gt;1,Q50&lt;41)),"Ct&lt;41","Ct&gt;41")</f>
        <v>Ct&gt;41</v>
      </c>
      <c r="U50" t="str">
        <f t="shared" ref="U50" si="108">I50</f>
        <v>NordamerikanskMudderkrabbe</v>
      </c>
      <c r="V50" t="str">
        <f t="shared" ref="V50" si="109">MID(F50,10,9)</f>
        <v>DL2022011</v>
      </c>
      <c r="W50" t="str">
        <f t="shared" ref="W50" si="110">V50&amp;"_"&amp;U50&amp;"_"&amp;R50&amp;"_"&amp;S50&amp;"_"&amp;T50</f>
        <v>DL2022011_NordamerikanskMudderkrabbe_Valid_Absent_Ct&gt;41</v>
      </c>
    </row>
    <row r="51" spans="1:23" x14ac:dyDescent="0.25">
      <c r="A51" t="s">
        <v>278</v>
      </c>
      <c r="B51" t="s">
        <v>279</v>
      </c>
      <c r="C51" t="s">
        <v>16</v>
      </c>
      <c r="D51" s="6">
        <v>0.1</v>
      </c>
      <c r="E51" s="6" t="s">
        <v>17</v>
      </c>
      <c r="F51" t="s">
        <v>332</v>
      </c>
      <c r="G51" t="str">
        <f t="shared" si="0"/>
        <v>13</v>
      </c>
      <c r="H51" t="str">
        <f t="shared" si="8"/>
        <v>NordamerikanskMudderkrabbe_13_20220524_DL2022011_FrederiksbergGym</v>
      </c>
      <c r="I51" t="str">
        <f t="shared" si="9"/>
        <v>NordamerikanskMudderkrabbe</v>
      </c>
      <c r="J51" t="str">
        <f t="shared" si="10"/>
        <v>NegK</v>
      </c>
      <c r="K51" t="str">
        <f t="shared" si="11"/>
        <v>No Ct</v>
      </c>
      <c r="L51" t="str">
        <f t="shared" si="12"/>
        <v/>
      </c>
      <c r="M51" t="str">
        <f t="shared" si="13"/>
        <v/>
      </c>
      <c r="N51" t="str">
        <f t="shared" si="14"/>
        <v/>
      </c>
    </row>
    <row r="52" spans="1:23" x14ac:dyDescent="0.25">
      <c r="A52" t="s">
        <v>280</v>
      </c>
      <c r="B52" t="s">
        <v>281</v>
      </c>
      <c r="C52" t="s">
        <v>20</v>
      </c>
      <c r="D52" s="6">
        <v>0.1</v>
      </c>
      <c r="E52" s="6" t="s">
        <v>17</v>
      </c>
      <c r="F52" t="s">
        <v>332</v>
      </c>
      <c r="G52" t="str">
        <f t="shared" si="0"/>
        <v>13</v>
      </c>
      <c r="H52" t="str">
        <f t="shared" si="8"/>
        <v>NordamerikanskMudderkrabbe_13_20220524_DL2022011_FrederiksbergGym</v>
      </c>
      <c r="I52" t="str">
        <f t="shared" si="9"/>
        <v>NordamerikanskMudderkrabbe</v>
      </c>
      <c r="J52" t="str">
        <f t="shared" si="10"/>
        <v>eDNA</v>
      </c>
      <c r="K52" t="str">
        <f t="shared" si="11"/>
        <v>No Ct</v>
      </c>
      <c r="L52" t="str">
        <f t="shared" si="12"/>
        <v/>
      </c>
      <c r="M52" t="str">
        <f t="shared" si="13"/>
        <v/>
      </c>
      <c r="N52" t="str">
        <f t="shared" si="14"/>
        <v/>
      </c>
    </row>
    <row r="53" spans="1:23" x14ac:dyDescent="0.25">
      <c r="A53" t="s">
        <v>282</v>
      </c>
      <c r="B53" t="s">
        <v>281</v>
      </c>
      <c r="C53" t="s">
        <v>20</v>
      </c>
      <c r="D53" s="6">
        <v>0.1</v>
      </c>
      <c r="E53" s="6" t="s">
        <v>17</v>
      </c>
      <c r="F53" t="s">
        <v>332</v>
      </c>
      <c r="G53" t="str">
        <f t="shared" si="0"/>
        <v>13</v>
      </c>
      <c r="H53" t="str">
        <f t="shared" si="8"/>
        <v>NordamerikanskMudderkrabbe_13_20220524_DL2022011_FrederiksbergGym</v>
      </c>
      <c r="I53" t="str">
        <f t="shared" si="9"/>
        <v>NordamerikanskMudderkrabbe</v>
      </c>
      <c r="J53" t="str">
        <f t="shared" si="10"/>
        <v>eDNA</v>
      </c>
      <c r="K53" t="str">
        <f t="shared" si="11"/>
        <v>No Ct</v>
      </c>
      <c r="L53" t="str">
        <f t="shared" si="12"/>
        <v/>
      </c>
      <c r="M53" t="str">
        <f t="shared" si="13"/>
        <v/>
      </c>
      <c r="N53" t="str">
        <f t="shared" si="14"/>
        <v/>
      </c>
    </row>
    <row r="54" spans="1:23" x14ac:dyDescent="0.25">
      <c r="A54" t="s">
        <v>283</v>
      </c>
      <c r="B54" t="s">
        <v>284</v>
      </c>
      <c r="C54" t="s">
        <v>13</v>
      </c>
      <c r="D54" s="6">
        <v>0.1</v>
      </c>
      <c r="E54" s="6" t="s">
        <v>17</v>
      </c>
      <c r="F54" t="s">
        <v>332</v>
      </c>
      <c r="G54" t="str">
        <f t="shared" si="0"/>
        <v>14</v>
      </c>
      <c r="H54" t="str">
        <f t="shared" si="8"/>
        <v>NordamerikanskMudderkrabbe_14_20220524_DL2022011_FrederiksbergGym</v>
      </c>
      <c r="I54" t="str">
        <f t="shared" si="9"/>
        <v>NordamerikanskMudderkrabbe</v>
      </c>
      <c r="J54" t="str">
        <f t="shared" si="10"/>
        <v>PosK</v>
      </c>
      <c r="K54" t="str">
        <f t="shared" si="11"/>
        <v>No Ct</v>
      </c>
      <c r="L54">
        <f t="shared" si="12"/>
        <v>0</v>
      </c>
      <c r="M54">
        <f t="shared" si="13"/>
        <v>0</v>
      </c>
      <c r="N54">
        <f t="shared" si="14"/>
        <v>0</v>
      </c>
      <c r="P54">
        <f t="shared" ref="P54" si="111">IF(K56="No Ct",0,K56)</f>
        <v>0</v>
      </c>
      <c r="Q54">
        <f t="shared" ref="Q54" si="112">IF(K57="No Ct",0,K57)</f>
        <v>0</v>
      </c>
      <c r="R54" t="str">
        <f t="shared" ref="R54" si="113">IF(AND(L54&gt;0,M54=0),"Valid","Invalid")</f>
        <v>Invalid</v>
      </c>
      <c r="S54" t="str">
        <f t="shared" ref="S54" si="114">IF(OR(P54&gt;1,Q54&gt;1),"Present","Absent")</f>
        <v>Absent</v>
      </c>
      <c r="T54" t="str">
        <f t="shared" ref="T54" si="115">IF(OR(AND(P54&gt;1,P54&lt;41),AND(Q54&gt;1,Q54&lt;41)),"Ct&lt;41","Ct&gt;41")</f>
        <v>Ct&gt;41</v>
      </c>
      <c r="U54" t="str">
        <f t="shared" ref="U54" si="116">I54</f>
        <v>NordamerikanskMudderkrabbe</v>
      </c>
      <c r="V54" t="str">
        <f t="shared" ref="V54" si="117">MID(F54,10,9)</f>
        <v>DL2022011</v>
      </c>
      <c r="W54" t="str">
        <f t="shared" ref="W54" si="118">V54&amp;"_"&amp;U54&amp;"_"&amp;R54&amp;"_"&amp;S54&amp;"_"&amp;T54</f>
        <v>DL2022011_NordamerikanskMudderkrabbe_Invalid_Absent_Ct&gt;41</v>
      </c>
    </row>
    <row r="55" spans="1:23" x14ac:dyDescent="0.25">
      <c r="A55" t="s">
        <v>285</v>
      </c>
      <c r="B55" t="s">
        <v>286</v>
      </c>
      <c r="C55" t="s">
        <v>16</v>
      </c>
      <c r="D55" s="6">
        <v>0.1</v>
      </c>
      <c r="E55" s="6" t="s">
        <v>17</v>
      </c>
      <c r="F55" t="s">
        <v>332</v>
      </c>
      <c r="G55" t="str">
        <f t="shared" si="0"/>
        <v>14</v>
      </c>
      <c r="H55" t="str">
        <f t="shared" si="8"/>
        <v>NordamerikanskMudderkrabbe_14_20220524_DL2022011_FrederiksbergGym</v>
      </c>
      <c r="I55" t="str">
        <f t="shared" si="9"/>
        <v>NordamerikanskMudderkrabbe</v>
      </c>
      <c r="J55" t="str">
        <f t="shared" si="10"/>
        <v>NegK</v>
      </c>
      <c r="K55" t="str">
        <f t="shared" si="11"/>
        <v>No Ct</v>
      </c>
      <c r="L55" t="str">
        <f t="shared" si="12"/>
        <v/>
      </c>
      <c r="M55" t="str">
        <f t="shared" si="13"/>
        <v/>
      </c>
      <c r="N55" t="str">
        <f t="shared" si="14"/>
        <v/>
      </c>
    </row>
    <row r="56" spans="1:23" x14ac:dyDescent="0.25">
      <c r="A56" t="s">
        <v>287</v>
      </c>
      <c r="B56" t="s">
        <v>288</v>
      </c>
      <c r="C56" t="s">
        <v>20</v>
      </c>
      <c r="D56" s="6">
        <v>0.1</v>
      </c>
      <c r="E56" s="6" t="s">
        <v>17</v>
      </c>
      <c r="F56" t="s">
        <v>332</v>
      </c>
      <c r="G56" t="str">
        <f t="shared" si="0"/>
        <v>14</v>
      </c>
      <c r="H56" t="str">
        <f t="shared" si="8"/>
        <v>NordamerikanskMudderkrabbe_14_20220524_DL2022011_FrederiksbergGym</v>
      </c>
      <c r="I56" t="str">
        <f t="shared" si="9"/>
        <v>NordamerikanskMudderkrabbe</v>
      </c>
      <c r="J56" t="str">
        <f t="shared" si="10"/>
        <v>eDNA</v>
      </c>
      <c r="K56" t="str">
        <f t="shared" si="11"/>
        <v>No Ct</v>
      </c>
      <c r="L56" t="str">
        <f t="shared" si="12"/>
        <v/>
      </c>
      <c r="M56" t="str">
        <f t="shared" si="13"/>
        <v/>
      </c>
      <c r="N56" t="str">
        <f t="shared" si="14"/>
        <v/>
      </c>
    </row>
    <row r="57" spans="1:23" x14ac:dyDescent="0.25">
      <c r="A57" t="s">
        <v>289</v>
      </c>
      <c r="B57" t="s">
        <v>288</v>
      </c>
      <c r="C57" t="s">
        <v>20</v>
      </c>
      <c r="D57" s="6">
        <v>0.1</v>
      </c>
      <c r="E57" s="6" t="s">
        <v>17</v>
      </c>
      <c r="F57" t="s">
        <v>332</v>
      </c>
      <c r="G57" t="str">
        <f t="shared" si="0"/>
        <v>14</v>
      </c>
      <c r="H57" t="str">
        <f t="shared" si="8"/>
        <v>NordamerikanskMudderkrabbe_14_20220524_DL2022011_FrederiksbergGym</v>
      </c>
      <c r="I57" t="str">
        <f t="shared" si="9"/>
        <v>NordamerikanskMudderkrabbe</v>
      </c>
      <c r="J57" t="str">
        <f t="shared" si="10"/>
        <v>eDNA</v>
      </c>
      <c r="K57" t="str">
        <f t="shared" si="11"/>
        <v>No Ct</v>
      </c>
      <c r="L57" t="str">
        <f t="shared" si="12"/>
        <v/>
      </c>
      <c r="M57" t="str">
        <f t="shared" si="13"/>
        <v/>
      </c>
      <c r="N57" t="str">
        <f t="shared" si="14"/>
        <v/>
      </c>
    </row>
    <row r="58" spans="1:23" x14ac:dyDescent="0.25">
      <c r="A58" t="s">
        <v>290</v>
      </c>
      <c r="B58" t="s">
        <v>291</v>
      </c>
      <c r="C58" t="s">
        <v>13</v>
      </c>
      <c r="D58" s="6">
        <v>0.1</v>
      </c>
      <c r="E58" s="6">
        <v>30.85</v>
      </c>
      <c r="F58" t="s">
        <v>332</v>
      </c>
      <c r="G58" t="str">
        <f t="shared" si="0"/>
        <v>15</v>
      </c>
      <c r="H58" t="str">
        <f t="shared" si="8"/>
        <v>Pukkellaks_15_20220524_DL2022011_FrederiksbergGym</v>
      </c>
      <c r="I58" t="str">
        <f t="shared" si="9"/>
        <v>Pukkellaks</v>
      </c>
      <c r="J58" t="str">
        <f t="shared" si="10"/>
        <v>PosK</v>
      </c>
      <c r="K58">
        <f t="shared" si="11"/>
        <v>30.85</v>
      </c>
      <c r="L58">
        <f t="shared" si="12"/>
        <v>30.85</v>
      </c>
      <c r="M58">
        <f t="shared" si="13"/>
        <v>0</v>
      </c>
      <c r="N58">
        <f t="shared" si="14"/>
        <v>0</v>
      </c>
      <c r="P58">
        <f t="shared" ref="P58" si="119">IF(K60="No Ct",0,K60)</f>
        <v>0</v>
      </c>
      <c r="Q58">
        <f t="shared" ref="Q58" si="120">IF(K61="No Ct",0,K61)</f>
        <v>0</v>
      </c>
      <c r="R58" t="str">
        <f t="shared" ref="R58" si="121">IF(AND(L58&gt;0,M58=0),"Valid","Invalid")</f>
        <v>Valid</v>
      </c>
      <c r="S58" t="str">
        <f t="shared" ref="S58" si="122">IF(OR(P58&gt;1,Q58&gt;1),"Present","Absent")</f>
        <v>Absent</v>
      </c>
      <c r="T58" t="str">
        <f t="shared" ref="T58" si="123">IF(OR(AND(P58&gt;1,P58&lt;41),AND(Q58&gt;1,Q58&lt;41)),"Ct&lt;41","Ct&gt;41")</f>
        <v>Ct&gt;41</v>
      </c>
      <c r="U58" t="str">
        <f t="shared" ref="U58" si="124">I58</f>
        <v>Pukkellaks</v>
      </c>
      <c r="V58" t="str">
        <f t="shared" ref="V58" si="125">MID(F58,10,9)</f>
        <v>DL2022011</v>
      </c>
      <c r="W58" t="str">
        <f t="shared" ref="W58" si="126">V58&amp;"_"&amp;U58&amp;"_"&amp;R58&amp;"_"&amp;S58&amp;"_"&amp;T58</f>
        <v>DL2022011_Pukkellaks_Valid_Absent_Ct&gt;41</v>
      </c>
    </row>
    <row r="59" spans="1:23" x14ac:dyDescent="0.25">
      <c r="A59" t="s">
        <v>292</v>
      </c>
      <c r="B59" t="s">
        <v>293</v>
      </c>
      <c r="C59" t="s">
        <v>16</v>
      </c>
      <c r="D59" s="6">
        <v>0.1</v>
      </c>
      <c r="E59" s="6" t="s">
        <v>17</v>
      </c>
      <c r="F59" t="s">
        <v>332</v>
      </c>
      <c r="G59" t="str">
        <f t="shared" si="0"/>
        <v>15</v>
      </c>
      <c r="H59" t="str">
        <f t="shared" si="8"/>
        <v>Pukkellaks_15_20220524_DL2022011_FrederiksbergGym</v>
      </c>
      <c r="I59" t="str">
        <f t="shared" si="9"/>
        <v>Pukkellaks</v>
      </c>
      <c r="J59" t="str">
        <f t="shared" si="10"/>
        <v>NegK</v>
      </c>
      <c r="K59" t="str">
        <f t="shared" si="11"/>
        <v>No Ct</v>
      </c>
      <c r="L59" t="str">
        <f t="shared" si="12"/>
        <v/>
      </c>
      <c r="M59" t="str">
        <f t="shared" si="13"/>
        <v/>
      </c>
      <c r="N59" t="str">
        <f t="shared" si="14"/>
        <v/>
      </c>
    </row>
    <row r="60" spans="1:23" x14ac:dyDescent="0.25">
      <c r="A60" t="s">
        <v>294</v>
      </c>
      <c r="B60" t="s">
        <v>295</v>
      </c>
      <c r="C60" t="s">
        <v>20</v>
      </c>
      <c r="D60" s="6">
        <v>0.1</v>
      </c>
      <c r="E60" s="6" t="s">
        <v>17</v>
      </c>
      <c r="F60" t="s">
        <v>332</v>
      </c>
      <c r="G60" t="str">
        <f t="shared" si="0"/>
        <v>15</v>
      </c>
      <c r="H60" t="str">
        <f t="shared" si="8"/>
        <v>Pukkellaks_15_20220524_DL2022011_FrederiksbergGym</v>
      </c>
      <c r="I60" t="str">
        <f t="shared" si="9"/>
        <v>Pukkellaks</v>
      </c>
      <c r="J60" t="str">
        <f t="shared" si="10"/>
        <v>eDNA</v>
      </c>
      <c r="K60" t="str">
        <f t="shared" si="11"/>
        <v>No Ct</v>
      </c>
      <c r="L60" t="str">
        <f t="shared" si="12"/>
        <v/>
      </c>
      <c r="M60" t="str">
        <f t="shared" si="13"/>
        <v/>
      </c>
      <c r="N60" t="str">
        <f t="shared" si="14"/>
        <v/>
      </c>
    </row>
    <row r="61" spans="1:23" x14ac:dyDescent="0.25">
      <c r="A61" t="s">
        <v>296</v>
      </c>
      <c r="B61" t="s">
        <v>295</v>
      </c>
      <c r="C61" t="s">
        <v>20</v>
      </c>
      <c r="D61" s="6">
        <v>0.1</v>
      </c>
      <c r="E61" s="6" t="s">
        <v>17</v>
      </c>
      <c r="F61" t="s">
        <v>332</v>
      </c>
      <c r="G61" t="str">
        <f t="shared" si="0"/>
        <v>15</v>
      </c>
      <c r="H61" t="str">
        <f t="shared" si="8"/>
        <v>Pukkellaks_15_20220524_DL2022011_FrederiksbergGym</v>
      </c>
      <c r="I61" t="str">
        <f t="shared" si="9"/>
        <v>Pukkellaks</v>
      </c>
      <c r="J61" t="str">
        <f t="shared" si="10"/>
        <v>eDNA</v>
      </c>
      <c r="K61" t="str">
        <f t="shared" si="11"/>
        <v>No Ct</v>
      </c>
      <c r="L61" t="str">
        <f t="shared" si="12"/>
        <v/>
      </c>
      <c r="M61" t="str">
        <f t="shared" si="13"/>
        <v/>
      </c>
      <c r="N61" t="str">
        <f t="shared" si="14"/>
        <v/>
      </c>
    </row>
    <row r="62" spans="1:23" x14ac:dyDescent="0.25">
      <c r="A62" t="s">
        <v>297</v>
      </c>
      <c r="B62" t="s">
        <v>298</v>
      </c>
      <c r="C62" t="s">
        <v>13</v>
      </c>
      <c r="D62" s="6">
        <v>0.1</v>
      </c>
      <c r="E62" s="6" t="s">
        <v>17</v>
      </c>
      <c r="F62" t="s">
        <v>332</v>
      </c>
      <c r="G62" t="str">
        <f t="shared" si="0"/>
        <v>16</v>
      </c>
      <c r="H62" t="str">
        <f t="shared" si="8"/>
        <v>Pukkellaks_16_20220524_DL2022011_FrederiksbergGym</v>
      </c>
      <c r="I62" t="str">
        <f t="shared" si="9"/>
        <v>Pukkellaks</v>
      </c>
      <c r="J62" t="str">
        <f t="shared" si="10"/>
        <v>PosK</v>
      </c>
      <c r="K62" t="str">
        <f t="shared" si="11"/>
        <v>No Ct</v>
      </c>
      <c r="L62">
        <f t="shared" si="12"/>
        <v>0</v>
      </c>
      <c r="M62">
        <f t="shared" si="13"/>
        <v>0</v>
      </c>
      <c r="N62">
        <f t="shared" si="14"/>
        <v>0</v>
      </c>
      <c r="P62">
        <f t="shared" ref="P62" si="127">IF(K64="No Ct",0,K64)</f>
        <v>0</v>
      </c>
      <c r="Q62">
        <f t="shared" ref="Q62" si="128">IF(K65="No Ct",0,K65)</f>
        <v>0</v>
      </c>
      <c r="R62" t="str">
        <f t="shared" ref="R62" si="129">IF(AND(L62&gt;0,M62=0),"Valid","Invalid")</f>
        <v>Invalid</v>
      </c>
      <c r="S62" t="str">
        <f t="shared" ref="S62" si="130">IF(OR(P62&gt;1,Q62&gt;1),"Present","Absent")</f>
        <v>Absent</v>
      </c>
      <c r="T62" t="str">
        <f t="shared" ref="T62" si="131">IF(OR(AND(P62&gt;1,P62&lt;41),AND(Q62&gt;1,Q62&lt;41)),"Ct&lt;41","Ct&gt;41")</f>
        <v>Ct&gt;41</v>
      </c>
      <c r="U62" t="str">
        <f t="shared" ref="U62" si="132">I62</f>
        <v>Pukkellaks</v>
      </c>
      <c r="V62" t="str">
        <f t="shared" ref="V62" si="133">MID(F62,10,9)</f>
        <v>DL2022011</v>
      </c>
      <c r="W62" t="str">
        <f t="shared" ref="W62" si="134">V62&amp;"_"&amp;U62&amp;"_"&amp;R62&amp;"_"&amp;S62&amp;"_"&amp;T62</f>
        <v>DL2022011_Pukkellaks_Invalid_Absent_Ct&gt;41</v>
      </c>
    </row>
    <row r="63" spans="1:23" x14ac:dyDescent="0.25">
      <c r="A63" t="s">
        <v>299</v>
      </c>
      <c r="B63" t="s">
        <v>300</v>
      </c>
      <c r="C63" t="s">
        <v>16</v>
      </c>
      <c r="D63" s="6">
        <v>0.1</v>
      </c>
      <c r="E63" s="6" t="s">
        <v>17</v>
      </c>
      <c r="F63" t="s">
        <v>332</v>
      </c>
      <c r="G63" t="str">
        <f t="shared" si="0"/>
        <v>16</v>
      </c>
      <c r="H63" t="str">
        <f t="shared" si="8"/>
        <v>Pukkellaks_16_20220524_DL2022011_FrederiksbergGym</v>
      </c>
      <c r="I63" t="str">
        <f t="shared" si="9"/>
        <v>Pukkellaks</v>
      </c>
      <c r="J63" t="str">
        <f t="shared" si="10"/>
        <v>NegK</v>
      </c>
      <c r="K63" t="str">
        <f t="shared" si="11"/>
        <v>No Ct</v>
      </c>
      <c r="L63" t="str">
        <f t="shared" si="12"/>
        <v/>
      </c>
      <c r="M63" t="str">
        <f t="shared" si="13"/>
        <v/>
      </c>
      <c r="N63" t="str">
        <f t="shared" si="14"/>
        <v/>
      </c>
    </row>
    <row r="64" spans="1:23" x14ac:dyDescent="0.25">
      <c r="A64" t="s">
        <v>301</v>
      </c>
      <c r="B64" t="s">
        <v>302</v>
      </c>
      <c r="C64" t="s">
        <v>20</v>
      </c>
      <c r="D64" s="6">
        <v>0.1</v>
      </c>
      <c r="E64" s="6" t="s">
        <v>17</v>
      </c>
      <c r="F64" t="s">
        <v>332</v>
      </c>
      <c r="G64" t="str">
        <f t="shared" si="0"/>
        <v>16</v>
      </c>
      <c r="H64" t="str">
        <f t="shared" si="8"/>
        <v>Pukkellaks_16_20220524_DL2022011_FrederiksbergGym</v>
      </c>
      <c r="I64" t="str">
        <f t="shared" si="9"/>
        <v>Pukkellaks</v>
      </c>
      <c r="J64" t="str">
        <f t="shared" si="10"/>
        <v>eDNA</v>
      </c>
      <c r="K64" t="str">
        <f t="shared" si="11"/>
        <v>No Ct</v>
      </c>
      <c r="L64" t="str">
        <f t="shared" si="12"/>
        <v/>
      </c>
      <c r="M64" t="str">
        <f t="shared" si="13"/>
        <v/>
      </c>
      <c r="N64" t="str">
        <f t="shared" si="14"/>
        <v/>
      </c>
    </row>
    <row r="65" spans="1:23" x14ac:dyDescent="0.25">
      <c r="A65" t="s">
        <v>303</v>
      </c>
      <c r="B65" t="s">
        <v>302</v>
      </c>
      <c r="C65" t="s">
        <v>20</v>
      </c>
      <c r="D65" s="6">
        <v>0.1</v>
      </c>
      <c r="E65" s="6" t="s">
        <v>17</v>
      </c>
      <c r="F65" t="s">
        <v>332</v>
      </c>
      <c r="G65" t="str">
        <f t="shared" si="0"/>
        <v>16</v>
      </c>
      <c r="H65" t="str">
        <f t="shared" si="8"/>
        <v>Pukkellaks_16_20220524_DL2022011_FrederiksbergGym</v>
      </c>
      <c r="I65" t="str">
        <f t="shared" si="9"/>
        <v>Pukkellaks</v>
      </c>
      <c r="J65" t="str">
        <f t="shared" si="10"/>
        <v>eDNA</v>
      </c>
      <c r="K65" t="str">
        <f t="shared" si="11"/>
        <v>No Ct</v>
      </c>
      <c r="L65" t="str">
        <f t="shared" si="12"/>
        <v/>
      </c>
      <c r="M65" t="str">
        <f t="shared" si="13"/>
        <v/>
      </c>
      <c r="N65" t="str">
        <f t="shared" si="14"/>
        <v/>
      </c>
    </row>
    <row r="66" spans="1:23" x14ac:dyDescent="0.25">
      <c r="A66" t="s">
        <v>304</v>
      </c>
      <c r="B66" t="s">
        <v>305</v>
      </c>
      <c r="C66" t="s">
        <v>13</v>
      </c>
      <c r="D66" s="6">
        <v>0.1</v>
      </c>
      <c r="E66" s="6" t="s">
        <v>17</v>
      </c>
      <c r="F66" t="s">
        <v>332</v>
      </c>
      <c r="G66" t="str">
        <f t="shared" ref="G66:G129" si="135">LEFT(B66,2)</f>
        <v>17</v>
      </c>
      <c r="H66" t="str">
        <f t="shared" si="8"/>
        <v>Stillehavsoesters_17_20220524_DL2022011_FrederiksbergGym</v>
      </c>
      <c r="I66" t="str">
        <f t="shared" si="9"/>
        <v>Stillehavsoesters</v>
      </c>
      <c r="J66" t="str">
        <f t="shared" si="10"/>
        <v>PosK</v>
      </c>
      <c r="K66" t="str">
        <f t="shared" si="11"/>
        <v>No Ct</v>
      </c>
      <c r="L66">
        <f t="shared" si="12"/>
        <v>0</v>
      </c>
      <c r="M66">
        <f t="shared" si="13"/>
        <v>0</v>
      </c>
      <c r="N66">
        <f t="shared" si="14"/>
        <v>0</v>
      </c>
      <c r="P66">
        <f t="shared" ref="P66" si="136">IF(K68="No Ct",0,K68)</f>
        <v>0</v>
      </c>
      <c r="Q66">
        <f t="shared" ref="Q66" si="137">IF(K69="No Ct",0,K69)</f>
        <v>0</v>
      </c>
      <c r="R66" t="str">
        <f t="shared" ref="R66" si="138">IF(AND(L66&gt;0,M66=0),"Valid","Invalid")</f>
        <v>Invalid</v>
      </c>
      <c r="S66" t="str">
        <f t="shared" ref="S66" si="139">IF(OR(P66&gt;1,Q66&gt;1),"Present","Absent")</f>
        <v>Absent</v>
      </c>
      <c r="T66" t="str">
        <f t="shared" ref="T66" si="140">IF(OR(AND(P66&gt;1,P66&lt;41),AND(Q66&gt;1,Q66&lt;41)),"Ct&lt;41","Ct&gt;41")</f>
        <v>Ct&gt;41</v>
      </c>
      <c r="U66" t="str">
        <f t="shared" ref="U66" si="141">I66</f>
        <v>Stillehavsoesters</v>
      </c>
      <c r="V66" t="str">
        <f t="shared" ref="V66" si="142">MID(F66,10,9)</f>
        <v>DL2022011</v>
      </c>
      <c r="W66" t="str">
        <f t="shared" ref="W66" si="143">V66&amp;"_"&amp;U66&amp;"_"&amp;R66&amp;"_"&amp;S66&amp;"_"&amp;T66</f>
        <v>DL2022011_Stillehavsoesters_Invalid_Absent_Ct&gt;41</v>
      </c>
    </row>
    <row r="67" spans="1:23" x14ac:dyDescent="0.25">
      <c r="A67" t="s">
        <v>306</v>
      </c>
      <c r="B67" t="s">
        <v>307</v>
      </c>
      <c r="C67" t="s">
        <v>16</v>
      </c>
      <c r="D67" s="6">
        <v>0.1</v>
      </c>
      <c r="E67" s="6" t="s">
        <v>17</v>
      </c>
      <c r="F67" t="s">
        <v>332</v>
      </c>
      <c r="G67" t="str">
        <f t="shared" si="135"/>
        <v>17</v>
      </c>
      <c r="H67" t="str">
        <f t="shared" si="8"/>
        <v>Stillehavsoesters_17_20220524_DL2022011_FrederiksbergGym</v>
      </c>
      <c r="I67" t="str">
        <f t="shared" si="9"/>
        <v>Stillehavsoesters</v>
      </c>
      <c r="J67" t="str">
        <f t="shared" si="10"/>
        <v>NegK</v>
      </c>
      <c r="K67" t="str">
        <f t="shared" si="11"/>
        <v>No Ct</v>
      </c>
      <c r="L67" t="str">
        <f t="shared" si="12"/>
        <v/>
      </c>
      <c r="M67" t="str">
        <f t="shared" si="13"/>
        <v/>
      </c>
      <c r="N67" t="str">
        <f t="shared" si="14"/>
        <v/>
      </c>
    </row>
    <row r="68" spans="1:23" x14ac:dyDescent="0.25">
      <c r="A68" t="s">
        <v>308</v>
      </c>
      <c r="B68" t="s">
        <v>309</v>
      </c>
      <c r="C68" t="s">
        <v>20</v>
      </c>
      <c r="D68" s="6">
        <v>0.1</v>
      </c>
      <c r="E68" s="6" t="s">
        <v>17</v>
      </c>
      <c r="F68" t="s">
        <v>332</v>
      </c>
      <c r="G68" t="str">
        <f t="shared" si="135"/>
        <v>17</v>
      </c>
      <c r="H68" t="str">
        <f t="shared" si="8"/>
        <v>Stillehavsoesters_17_20220524_DL2022011_FrederiksbergGym</v>
      </c>
      <c r="I68" t="str">
        <f t="shared" si="9"/>
        <v>Stillehavsoesters</v>
      </c>
      <c r="J68" t="str">
        <f t="shared" si="10"/>
        <v>eDNA</v>
      </c>
      <c r="K68" t="str">
        <f t="shared" si="11"/>
        <v>No Ct</v>
      </c>
      <c r="L68" t="str">
        <f t="shared" si="12"/>
        <v/>
      </c>
      <c r="M68" t="str">
        <f t="shared" si="13"/>
        <v/>
      </c>
      <c r="N68" t="str">
        <f t="shared" si="14"/>
        <v/>
      </c>
    </row>
    <row r="69" spans="1:23" x14ac:dyDescent="0.25">
      <c r="A69" t="s">
        <v>310</v>
      </c>
      <c r="B69" t="s">
        <v>309</v>
      </c>
      <c r="C69" t="s">
        <v>20</v>
      </c>
      <c r="D69" s="6">
        <v>0.1</v>
      </c>
      <c r="E69" s="6" t="s">
        <v>17</v>
      </c>
      <c r="F69" t="s">
        <v>332</v>
      </c>
      <c r="G69" t="str">
        <f t="shared" si="135"/>
        <v>17</v>
      </c>
      <c r="H69" t="str">
        <f t="shared" si="8"/>
        <v>Stillehavsoesters_17_20220524_DL2022011_FrederiksbergGym</v>
      </c>
      <c r="I69" t="str">
        <f t="shared" si="9"/>
        <v>Stillehavsoesters</v>
      </c>
      <c r="J69" t="str">
        <f t="shared" si="10"/>
        <v>eDNA</v>
      </c>
      <c r="K69" t="str">
        <f t="shared" si="11"/>
        <v>No Ct</v>
      </c>
      <c r="L69" t="str">
        <f t="shared" si="12"/>
        <v/>
      </c>
      <c r="M69" t="str">
        <f t="shared" si="13"/>
        <v/>
      </c>
      <c r="N69" t="str">
        <f t="shared" si="14"/>
        <v/>
      </c>
    </row>
    <row r="70" spans="1:23" x14ac:dyDescent="0.25">
      <c r="A70" t="s">
        <v>311</v>
      </c>
      <c r="B70" t="s">
        <v>312</v>
      </c>
      <c r="C70" t="s">
        <v>13</v>
      </c>
      <c r="D70" s="6">
        <v>0.1</v>
      </c>
      <c r="E70" s="6">
        <v>29.05</v>
      </c>
      <c r="F70" t="s">
        <v>332</v>
      </c>
      <c r="G70" t="str">
        <f t="shared" si="135"/>
        <v>18</v>
      </c>
      <c r="H70" t="str">
        <f t="shared" ref="H70:H133" si="144">I70&amp;"_"&amp;G70&amp;"_"&amp;F70</f>
        <v>Stillehavsoesters_18_20220524_DL2022011_FrederiksbergGym</v>
      </c>
      <c r="I70" t="str">
        <f t="shared" ref="I70:I133" si="145">MID(RIGHT(B70,LEN(B70)-3),1,FIND("_",RIGHT(B70,LEN(B70)-3))-1)</f>
        <v>Stillehavsoesters</v>
      </c>
      <c r="J70" t="str">
        <f t="shared" ref="J70:J133" si="146">TRIM(SUBSTITUTE(RIGHT(B70,FIND(I70,B70)+1),"_",""))</f>
        <v>PosK</v>
      </c>
      <c r="K70">
        <f t="shared" ref="K70:K133" si="147">IFERROR(VALUE(SUBSTITUTE(E70,".",",")),E70)</f>
        <v>29.05</v>
      </c>
      <c r="L70">
        <f t="shared" ref="L70:L133" si="148">IF(J70="PosK",SUMIFS(K:K,J:J,"PosK",H:H,H70),"")</f>
        <v>29.05</v>
      </c>
      <c r="M70">
        <f t="shared" ref="M70:M133" si="149">IF(J70="PosK",SUMIFS(K:K,J:J,"NegK",H:H,H70),"")</f>
        <v>0</v>
      </c>
      <c r="N70">
        <f t="shared" ref="N70:N133" si="150">IF(J70="PosK",SUMIFS(K:K,J:J,"eDNA",H:H,H70),"")</f>
        <v>0</v>
      </c>
      <c r="P70">
        <f t="shared" ref="P70" si="151">IF(K72="No Ct",0,K72)</f>
        <v>0</v>
      </c>
      <c r="Q70">
        <f t="shared" ref="Q70" si="152">IF(K73="No Ct",0,K73)</f>
        <v>0</v>
      </c>
      <c r="R70" t="str">
        <f t="shared" ref="R70" si="153">IF(AND(L70&gt;0,M70=0),"Valid","Invalid")</f>
        <v>Valid</v>
      </c>
      <c r="S70" t="str">
        <f t="shared" ref="S70" si="154">IF(OR(P70&gt;1,Q70&gt;1),"Present","Absent")</f>
        <v>Absent</v>
      </c>
      <c r="T70" t="str">
        <f t="shared" ref="T70" si="155">IF(OR(AND(P70&gt;1,P70&lt;41),AND(Q70&gt;1,Q70&lt;41)),"Ct&lt;41","Ct&gt;41")</f>
        <v>Ct&gt;41</v>
      </c>
      <c r="U70" t="str">
        <f t="shared" ref="U70" si="156">I70</f>
        <v>Stillehavsoesters</v>
      </c>
      <c r="V70" t="str">
        <f t="shared" ref="V70" si="157">MID(F70,10,9)</f>
        <v>DL2022011</v>
      </c>
      <c r="W70" t="str">
        <f t="shared" ref="W70" si="158">V70&amp;"_"&amp;U70&amp;"_"&amp;R70&amp;"_"&amp;S70&amp;"_"&amp;T70</f>
        <v>DL2022011_Stillehavsoesters_Valid_Absent_Ct&gt;41</v>
      </c>
    </row>
    <row r="71" spans="1:23" x14ac:dyDescent="0.25">
      <c r="A71" t="s">
        <v>313</v>
      </c>
      <c r="B71" t="s">
        <v>314</v>
      </c>
      <c r="C71" t="s">
        <v>16</v>
      </c>
      <c r="D71" s="6">
        <v>0.1</v>
      </c>
      <c r="E71" s="6" t="s">
        <v>17</v>
      </c>
      <c r="F71" t="s">
        <v>332</v>
      </c>
      <c r="G71" t="str">
        <f t="shared" si="135"/>
        <v>18</v>
      </c>
      <c r="H71" t="str">
        <f t="shared" si="144"/>
        <v>Stillehavsoesters_18_20220524_DL2022011_FrederiksbergGym</v>
      </c>
      <c r="I71" t="str">
        <f t="shared" si="145"/>
        <v>Stillehavsoesters</v>
      </c>
      <c r="J71" t="str">
        <f t="shared" si="146"/>
        <v>NegK</v>
      </c>
      <c r="K71" t="str">
        <f t="shared" si="147"/>
        <v>No Ct</v>
      </c>
      <c r="L71" t="str">
        <f t="shared" si="148"/>
        <v/>
      </c>
      <c r="M71" t="str">
        <f t="shared" si="149"/>
        <v/>
      </c>
      <c r="N71" t="str">
        <f t="shared" si="150"/>
        <v/>
      </c>
    </row>
    <row r="72" spans="1:23" x14ac:dyDescent="0.25">
      <c r="A72" t="s">
        <v>315</v>
      </c>
      <c r="B72" t="s">
        <v>316</v>
      </c>
      <c r="C72" t="s">
        <v>20</v>
      </c>
      <c r="D72" s="6">
        <v>0.1</v>
      </c>
      <c r="E72" s="6" t="s">
        <v>17</v>
      </c>
      <c r="F72" t="s">
        <v>332</v>
      </c>
      <c r="G72" t="str">
        <f t="shared" si="135"/>
        <v>18</v>
      </c>
      <c r="H72" t="str">
        <f t="shared" si="144"/>
        <v>Stillehavsoesters_18_20220524_DL2022011_FrederiksbergGym</v>
      </c>
      <c r="I72" t="str">
        <f t="shared" si="145"/>
        <v>Stillehavsoesters</v>
      </c>
      <c r="J72" t="str">
        <f t="shared" si="146"/>
        <v>eDNA</v>
      </c>
      <c r="K72" t="str">
        <f t="shared" si="147"/>
        <v>No Ct</v>
      </c>
      <c r="L72" t="str">
        <f t="shared" si="148"/>
        <v/>
      </c>
      <c r="M72" t="str">
        <f t="shared" si="149"/>
        <v/>
      </c>
      <c r="N72" t="str">
        <f t="shared" si="150"/>
        <v/>
      </c>
    </row>
    <row r="73" spans="1:23" x14ac:dyDescent="0.25">
      <c r="A73" t="s">
        <v>317</v>
      </c>
      <c r="B73" t="s">
        <v>316</v>
      </c>
      <c r="C73" t="s">
        <v>20</v>
      </c>
      <c r="D73" s="6">
        <v>0.1</v>
      </c>
      <c r="E73" s="6" t="s">
        <v>17</v>
      </c>
      <c r="F73" t="s">
        <v>332</v>
      </c>
      <c r="G73" t="str">
        <f t="shared" si="135"/>
        <v>18</v>
      </c>
      <c r="H73" t="str">
        <f t="shared" si="144"/>
        <v>Stillehavsoesters_18_20220524_DL2022011_FrederiksbergGym</v>
      </c>
      <c r="I73" t="str">
        <f t="shared" si="145"/>
        <v>Stillehavsoesters</v>
      </c>
      <c r="J73" t="str">
        <f t="shared" si="146"/>
        <v>eDNA</v>
      </c>
      <c r="K73" t="str">
        <f t="shared" si="147"/>
        <v>No Ct</v>
      </c>
      <c r="L73" t="str">
        <f t="shared" si="148"/>
        <v/>
      </c>
      <c r="M73" t="str">
        <f t="shared" si="149"/>
        <v/>
      </c>
      <c r="N73" t="str">
        <f t="shared" si="150"/>
        <v/>
      </c>
    </row>
    <row r="74" spans="1:23" x14ac:dyDescent="0.25">
      <c r="A74" t="s">
        <v>318</v>
      </c>
      <c r="B74" t="s">
        <v>319</v>
      </c>
      <c r="C74" t="s">
        <v>13</v>
      </c>
      <c r="D74" s="6">
        <v>0.1</v>
      </c>
      <c r="E74" s="6">
        <v>29.26</v>
      </c>
      <c r="F74" t="s">
        <v>332</v>
      </c>
      <c r="G74" t="str">
        <f t="shared" si="135"/>
        <v>19</v>
      </c>
      <c r="H74" t="str">
        <f t="shared" si="144"/>
        <v>SortmundetKutling_19_20220524_DL2022011_FrederiksbergGym</v>
      </c>
      <c r="I74" t="str">
        <f t="shared" si="145"/>
        <v>SortmundetKutling</v>
      </c>
      <c r="J74" t="str">
        <f t="shared" si="146"/>
        <v>PosK</v>
      </c>
      <c r="K74">
        <f t="shared" si="147"/>
        <v>29.26</v>
      </c>
      <c r="L74">
        <f t="shared" si="148"/>
        <v>29.26</v>
      </c>
      <c r="M74">
        <f t="shared" si="149"/>
        <v>36.659999999999997</v>
      </c>
      <c r="N74">
        <f t="shared" si="150"/>
        <v>23.39</v>
      </c>
      <c r="P74">
        <f t="shared" ref="P74" si="159">IF(K76="No Ct",0,K76)</f>
        <v>23.39</v>
      </c>
      <c r="Q74">
        <f t="shared" ref="Q74" si="160">IF(K77="No Ct",0,K77)</f>
        <v>0</v>
      </c>
      <c r="R74" t="str">
        <f t="shared" ref="R74" si="161">IF(AND(L74&gt;0,M74=0),"Valid","Invalid")</f>
        <v>Invalid</v>
      </c>
      <c r="S74" t="str">
        <f t="shared" ref="S74" si="162">IF(OR(P74&gt;1,Q74&gt;1),"Present","Absent")</f>
        <v>Present</v>
      </c>
      <c r="T74" t="str">
        <f t="shared" ref="T74" si="163">IF(OR(AND(P74&gt;1,P74&lt;41),AND(Q74&gt;1,Q74&lt;41)),"Ct&lt;41","Ct&gt;41")</f>
        <v>Ct&lt;41</v>
      </c>
      <c r="U74" t="str">
        <f t="shared" ref="U74" si="164">I74</f>
        <v>SortmundetKutling</v>
      </c>
      <c r="V74" t="str">
        <f t="shared" ref="V74" si="165">MID(F74,10,9)</f>
        <v>DL2022011</v>
      </c>
      <c r="W74" t="str">
        <f t="shared" ref="W74" si="166">V74&amp;"_"&amp;U74&amp;"_"&amp;R74&amp;"_"&amp;S74&amp;"_"&amp;T74</f>
        <v>DL2022011_SortmundetKutling_Invalid_Present_Ct&lt;41</v>
      </c>
    </row>
    <row r="75" spans="1:23" x14ac:dyDescent="0.25">
      <c r="A75" t="s">
        <v>320</v>
      </c>
      <c r="B75" t="s">
        <v>321</v>
      </c>
      <c r="C75" t="s">
        <v>16</v>
      </c>
      <c r="D75" s="6">
        <v>0.1</v>
      </c>
      <c r="E75" s="6">
        <v>36.659999999999997</v>
      </c>
      <c r="F75" t="s">
        <v>332</v>
      </c>
      <c r="G75" t="str">
        <f t="shared" si="135"/>
        <v>19</v>
      </c>
      <c r="H75" t="str">
        <f t="shared" si="144"/>
        <v>SortmundetKutling_19_20220524_DL2022011_FrederiksbergGym</v>
      </c>
      <c r="I75" t="str">
        <f t="shared" si="145"/>
        <v>SortmundetKutling</v>
      </c>
      <c r="J75" t="str">
        <f t="shared" si="146"/>
        <v>NegK</v>
      </c>
      <c r="K75">
        <f t="shared" si="147"/>
        <v>36.659999999999997</v>
      </c>
      <c r="L75" t="str">
        <f t="shared" si="148"/>
        <v/>
      </c>
      <c r="M75" t="str">
        <f t="shared" si="149"/>
        <v/>
      </c>
      <c r="N75" t="str">
        <f t="shared" si="150"/>
        <v/>
      </c>
    </row>
    <row r="76" spans="1:23" x14ac:dyDescent="0.25">
      <c r="A76" t="s">
        <v>322</v>
      </c>
      <c r="B76" t="s">
        <v>323</v>
      </c>
      <c r="C76" t="s">
        <v>20</v>
      </c>
      <c r="D76" s="6">
        <v>0.1</v>
      </c>
      <c r="E76" s="6">
        <v>23.39</v>
      </c>
      <c r="F76" t="s">
        <v>332</v>
      </c>
      <c r="G76" t="str">
        <f t="shared" si="135"/>
        <v>19</v>
      </c>
      <c r="H76" t="str">
        <f t="shared" si="144"/>
        <v>SortmundetKutling_19_20220524_DL2022011_FrederiksbergGym</v>
      </c>
      <c r="I76" t="str">
        <f t="shared" si="145"/>
        <v>SortmundetKutling</v>
      </c>
      <c r="J76" t="str">
        <f t="shared" si="146"/>
        <v>eDNA</v>
      </c>
      <c r="K76">
        <f t="shared" si="147"/>
        <v>23.39</v>
      </c>
      <c r="L76" t="str">
        <f t="shared" si="148"/>
        <v/>
      </c>
      <c r="M76" t="str">
        <f t="shared" si="149"/>
        <v/>
      </c>
      <c r="N76" t="str">
        <f t="shared" si="150"/>
        <v/>
      </c>
    </row>
    <row r="77" spans="1:23" x14ac:dyDescent="0.25">
      <c r="A77" t="s">
        <v>324</v>
      </c>
      <c r="B77" t="s">
        <v>323</v>
      </c>
      <c r="C77" t="s">
        <v>20</v>
      </c>
      <c r="D77" s="6">
        <v>0.1</v>
      </c>
      <c r="E77" s="6" t="s">
        <v>17</v>
      </c>
      <c r="F77" t="s">
        <v>332</v>
      </c>
      <c r="G77" t="str">
        <f t="shared" si="135"/>
        <v>19</v>
      </c>
      <c r="H77" t="str">
        <f t="shared" si="144"/>
        <v>SortmundetKutling_19_20220524_DL2022011_FrederiksbergGym</v>
      </c>
      <c r="I77" t="str">
        <f t="shared" si="145"/>
        <v>SortmundetKutling</v>
      </c>
      <c r="J77" t="str">
        <f t="shared" si="146"/>
        <v>eDNA</v>
      </c>
      <c r="K77" t="str">
        <f t="shared" si="147"/>
        <v>No Ct</v>
      </c>
      <c r="L77" t="str">
        <f t="shared" si="148"/>
        <v/>
      </c>
      <c r="M77" t="str">
        <f t="shared" si="149"/>
        <v/>
      </c>
      <c r="N77" t="str">
        <f t="shared" si="150"/>
        <v/>
      </c>
    </row>
    <row r="78" spans="1:23" x14ac:dyDescent="0.25">
      <c r="A78" t="s">
        <v>325</v>
      </c>
      <c r="B78" t="s">
        <v>326</v>
      </c>
      <c r="C78" t="s">
        <v>13</v>
      </c>
      <c r="D78" s="6">
        <v>0.1</v>
      </c>
      <c r="E78" s="6">
        <v>24.8</v>
      </c>
      <c r="F78" t="s">
        <v>332</v>
      </c>
      <c r="G78" t="str">
        <f t="shared" si="135"/>
        <v>20</v>
      </c>
      <c r="H78" t="str">
        <f t="shared" si="144"/>
        <v>SortmundetKutling_20_20220524_DL2022011_FrederiksbergGym</v>
      </c>
      <c r="I78" t="str">
        <f t="shared" si="145"/>
        <v>SortmundetKutling</v>
      </c>
      <c r="J78" t="str">
        <f t="shared" si="146"/>
        <v>PosK</v>
      </c>
      <c r="K78">
        <f t="shared" si="147"/>
        <v>24.8</v>
      </c>
      <c r="L78">
        <f t="shared" si="148"/>
        <v>24.8</v>
      </c>
      <c r="M78">
        <f t="shared" si="149"/>
        <v>0</v>
      </c>
      <c r="N78">
        <f t="shared" si="150"/>
        <v>0</v>
      </c>
      <c r="P78">
        <f t="shared" ref="P78" si="167">IF(K80="No Ct",0,K80)</f>
        <v>0</v>
      </c>
      <c r="Q78">
        <f t="shared" ref="Q78" si="168">IF(K81="No Ct",0,K81)</f>
        <v>0</v>
      </c>
      <c r="R78" t="str">
        <f t="shared" ref="R78" si="169">IF(AND(L78&gt;0,M78=0),"Valid","Invalid")</f>
        <v>Valid</v>
      </c>
      <c r="S78" t="str">
        <f t="shared" ref="S78" si="170">IF(OR(P78&gt;1,Q78&gt;1),"Present","Absent")</f>
        <v>Absent</v>
      </c>
      <c r="T78" t="str">
        <f t="shared" ref="T78" si="171">IF(OR(AND(P78&gt;1,P78&lt;41),AND(Q78&gt;1,Q78&lt;41)),"Ct&lt;41","Ct&gt;41")</f>
        <v>Ct&gt;41</v>
      </c>
      <c r="U78" t="str">
        <f t="shared" ref="U78" si="172">I78</f>
        <v>SortmundetKutling</v>
      </c>
      <c r="V78" t="str">
        <f t="shared" ref="V78" si="173">MID(F78,10,9)</f>
        <v>DL2022011</v>
      </c>
      <c r="W78" t="str">
        <f t="shared" ref="W78" si="174">V78&amp;"_"&amp;U78&amp;"_"&amp;R78&amp;"_"&amp;S78&amp;"_"&amp;T78</f>
        <v>DL2022011_SortmundetKutling_Valid_Absent_Ct&gt;41</v>
      </c>
    </row>
    <row r="79" spans="1:23" x14ac:dyDescent="0.25">
      <c r="A79" t="s">
        <v>327</v>
      </c>
      <c r="B79" t="s">
        <v>328</v>
      </c>
      <c r="C79" t="s">
        <v>16</v>
      </c>
      <c r="D79" s="6">
        <v>0.1</v>
      </c>
      <c r="E79" s="6" t="s">
        <v>17</v>
      </c>
      <c r="F79" t="s">
        <v>332</v>
      </c>
      <c r="G79" t="str">
        <f t="shared" si="135"/>
        <v>20</v>
      </c>
      <c r="H79" t="str">
        <f t="shared" si="144"/>
        <v>SortmundetKutling_20_20220524_DL2022011_FrederiksbergGym</v>
      </c>
      <c r="I79" t="str">
        <f t="shared" si="145"/>
        <v>SortmundetKutling</v>
      </c>
      <c r="J79" t="str">
        <f t="shared" si="146"/>
        <v>NegK</v>
      </c>
      <c r="K79" t="str">
        <f t="shared" si="147"/>
        <v>No Ct</v>
      </c>
      <c r="L79" t="str">
        <f t="shared" si="148"/>
        <v/>
      </c>
      <c r="M79" t="str">
        <f t="shared" si="149"/>
        <v/>
      </c>
      <c r="N79" t="str">
        <f t="shared" si="150"/>
        <v/>
      </c>
    </row>
    <row r="80" spans="1:23" x14ac:dyDescent="0.25">
      <c r="A80" t="s">
        <v>329</v>
      </c>
      <c r="B80" t="s">
        <v>330</v>
      </c>
      <c r="C80" t="s">
        <v>20</v>
      </c>
      <c r="D80" s="6">
        <v>0.1</v>
      </c>
      <c r="E80" s="6" t="s">
        <v>17</v>
      </c>
      <c r="F80" t="s">
        <v>332</v>
      </c>
      <c r="G80" t="str">
        <f t="shared" si="135"/>
        <v>20</v>
      </c>
      <c r="H80" t="str">
        <f t="shared" si="144"/>
        <v>SortmundetKutling_20_20220524_DL2022011_FrederiksbergGym</v>
      </c>
      <c r="I80" t="str">
        <f t="shared" si="145"/>
        <v>SortmundetKutling</v>
      </c>
      <c r="J80" t="str">
        <f t="shared" si="146"/>
        <v>eDNA</v>
      </c>
      <c r="K80" t="str">
        <f t="shared" si="147"/>
        <v>No Ct</v>
      </c>
      <c r="L80" t="str">
        <f t="shared" si="148"/>
        <v/>
      </c>
      <c r="M80" t="str">
        <f t="shared" si="149"/>
        <v/>
      </c>
      <c r="N80" t="str">
        <f t="shared" si="150"/>
        <v/>
      </c>
    </row>
    <row r="81" spans="1:23" x14ac:dyDescent="0.25">
      <c r="A81" t="s">
        <v>331</v>
      </c>
      <c r="B81" t="s">
        <v>330</v>
      </c>
      <c r="C81" t="s">
        <v>20</v>
      </c>
      <c r="D81" s="6">
        <v>0.1</v>
      </c>
      <c r="E81" s="6" t="s">
        <v>17</v>
      </c>
      <c r="F81" t="s">
        <v>332</v>
      </c>
      <c r="G81" t="str">
        <f t="shared" si="135"/>
        <v>20</v>
      </c>
      <c r="H81" t="str">
        <f t="shared" si="144"/>
        <v>SortmundetKutling_20_20220524_DL2022011_FrederiksbergGym</v>
      </c>
      <c r="I81" t="str">
        <f t="shared" si="145"/>
        <v>SortmundetKutling</v>
      </c>
      <c r="J81" t="str">
        <f t="shared" si="146"/>
        <v>eDNA</v>
      </c>
      <c r="K81" t="str">
        <f t="shared" si="147"/>
        <v>No Ct</v>
      </c>
      <c r="L81" t="str">
        <f t="shared" si="148"/>
        <v/>
      </c>
      <c r="M81" t="str">
        <f t="shared" si="149"/>
        <v/>
      </c>
      <c r="N81" t="str">
        <f t="shared" si="150"/>
        <v/>
      </c>
    </row>
    <row r="82" spans="1:23" x14ac:dyDescent="0.25">
      <c r="A82" t="s">
        <v>11</v>
      </c>
      <c r="B82" t="s">
        <v>12</v>
      </c>
      <c r="C82" t="s">
        <v>13</v>
      </c>
      <c r="D82" s="6">
        <v>0.1</v>
      </c>
      <c r="E82" s="6">
        <v>32.590000000000003</v>
      </c>
      <c r="F82" t="s">
        <v>418</v>
      </c>
      <c r="G82" t="str">
        <f t="shared" si="135"/>
        <v>01</v>
      </c>
      <c r="H82" t="str">
        <f t="shared" si="144"/>
        <v>Aborre_01_20220531_DL2022005_HelsingoerGym</v>
      </c>
      <c r="I82" t="str">
        <f t="shared" si="145"/>
        <v>Aborre</v>
      </c>
      <c r="J82" t="str">
        <f t="shared" si="146"/>
        <v>PosK</v>
      </c>
      <c r="K82">
        <f t="shared" si="147"/>
        <v>32.590000000000003</v>
      </c>
      <c r="L82">
        <f t="shared" si="148"/>
        <v>32.590000000000003</v>
      </c>
      <c r="M82">
        <f t="shared" si="149"/>
        <v>41.98</v>
      </c>
      <c r="N82">
        <f t="shared" si="150"/>
        <v>81.069999999999993</v>
      </c>
      <c r="P82">
        <f t="shared" ref="P82" si="175">IF(K84="No Ct",0,K84)</f>
        <v>41.76</v>
      </c>
      <c r="Q82">
        <f t="shared" ref="Q82" si="176">IF(K85="No Ct",0,K85)</f>
        <v>39.31</v>
      </c>
      <c r="R82" t="str">
        <f t="shared" ref="R82" si="177">IF(AND(L82&gt;0,M82=0),"Valid","Invalid")</f>
        <v>Invalid</v>
      </c>
      <c r="S82" t="str">
        <f t="shared" ref="S82" si="178">IF(OR(P82&gt;1,Q82&gt;1),"Present","Absent")</f>
        <v>Present</v>
      </c>
      <c r="T82" t="str">
        <f t="shared" ref="T82" si="179">IF(OR(AND(P82&gt;1,P82&lt;41),AND(Q82&gt;1,Q82&lt;41)),"Ct&lt;41","Ct&gt;41")</f>
        <v>Ct&lt;41</v>
      </c>
      <c r="U82" t="str">
        <f t="shared" ref="U82" si="180">I82</f>
        <v>Aborre</v>
      </c>
      <c r="V82" t="str">
        <f t="shared" ref="V82" si="181">MID(F82,10,9)</f>
        <v>DL2022005</v>
      </c>
      <c r="W82" t="str">
        <f t="shared" ref="W82" si="182">V82&amp;"_"&amp;U82&amp;"_"&amp;R82&amp;"_"&amp;S82&amp;"_"&amp;T82</f>
        <v>DL2022005_Aborre_Invalid_Present_Ct&lt;41</v>
      </c>
    </row>
    <row r="83" spans="1:23" x14ac:dyDescent="0.25">
      <c r="A83" t="s">
        <v>14</v>
      </c>
      <c r="B83" t="s">
        <v>15</v>
      </c>
      <c r="C83" t="s">
        <v>16</v>
      </c>
      <c r="D83" s="7">
        <v>0.1</v>
      </c>
      <c r="E83" s="6">
        <v>41.98</v>
      </c>
      <c r="F83" t="s">
        <v>418</v>
      </c>
      <c r="G83" t="str">
        <f t="shared" si="135"/>
        <v>01</v>
      </c>
      <c r="H83" t="str">
        <f t="shared" si="144"/>
        <v>Aborre_01_20220531_DL2022005_HelsingoerGym</v>
      </c>
      <c r="I83" t="str">
        <f t="shared" si="145"/>
        <v>Aborre</v>
      </c>
      <c r="J83" t="str">
        <f t="shared" si="146"/>
        <v>NegK</v>
      </c>
      <c r="K83">
        <f t="shared" si="147"/>
        <v>41.98</v>
      </c>
      <c r="L83" t="str">
        <f t="shared" si="148"/>
        <v/>
      </c>
      <c r="M83" t="str">
        <f t="shared" si="149"/>
        <v/>
      </c>
      <c r="N83" t="str">
        <f t="shared" si="150"/>
        <v/>
      </c>
    </row>
    <row r="84" spans="1:23" x14ac:dyDescent="0.25">
      <c r="A84" t="s">
        <v>18</v>
      </c>
      <c r="B84" t="s">
        <v>19</v>
      </c>
      <c r="C84" t="s">
        <v>20</v>
      </c>
      <c r="D84" s="6">
        <v>0.1</v>
      </c>
      <c r="E84" s="6">
        <v>41.76</v>
      </c>
      <c r="F84" t="s">
        <v>418</v>
      </c>
      <c r="G84" t="str">
        <f t="shared" si="135"/>
        <v>01</v>
      </c>
      <c r="H84" t="str">
        <f t="shared" si="144"/>
        <v>Aborre_01_20220531_DL2022005_HelsingoerGym</v>
      </c>
      <c r="I84" t="str">
        <f t="shared" si="145"/>
        <v>Aborre</v>
      </c>
      <c r="J84" t="str">
        <f t="shared" si="146"/>
        <v>eDNA</v>
      </c>
      <c r="K84">
        <f t="shared" si="147"/>
        <v>41.76</v>
      </c>
      <c r="L84" t="str">
        <f t="shared" si="148"/>
        <v/>
      </c>
      <c r="M84" t="str">
        <f t="shared" si="149"/>
        <v/>
      </c>
      <c r="N84" t="str">
        <f t="shared" si="150"/>
        <v/>
      </c>
    </row>
    <row r="85" spans="1:23" x14ac:dyDescent="0.25">
      <c r="A85" t="s">
        <v>21</v>
      </c>
      <c r="B85" t="s">
        <v>19</v>
      </c>
      <c r="C85" t="s">
        <v>20</v>
      </c>
      <c r="D85" s="6">
        <v>0.1</v>
      </c>
      <c r="E85" s="6">
        <v>39.31</v>
      </c>
      <c r="F85" t="s">
        <v>418</v>
      </c>
      <c r="G85" t="str">
        <f t="shared" si="135"/>
        <v>01</v>
      </c>
      <c r="H85" t="str">
        <f t="shared" si="144"/>
        <v>Aborre_01_20220531_DL2022005_HelsingoerGym</v>
      </c>
      <c r="I85" t="str">
        <f t="shared" si="145"/>
        <v>Aborre</v>
      </c>
      <c r="J85" t="str">
        <f t="shared" si="146"/>
        <v>eDNA</v>
      </c>
      <c r="K85">
        <f t="shared" si="147"/>
        <v>39.31</v>
      </c>
      <c r="L85" t="str">
        <f t="shared" si="148"/>
        <v/>
      </c>
      <c r="M85" t="str">
        <f t="shared" si="149"/>
        <v/>
      </c>
      <c r="N85" t="str">
        <f t="shared" si="150"/>
        <v/>
      </c>
    </row>
    <row r="86" spans="1:23" x14ac:dyDescent="0.25">
      <c r="A86" t="s">
        <v>199</v>
      </c>
      <c r="B86" t="s">
        <v>333</v>
      </c>
      <c r="C86" t="s">
        <v>13</v>
      </c>
      <c r="D86" s="6">
        <v>0.1</v>
      </c>
      <c r="E86" s="6">
        <v>31.96</v>
      </c>
      <c r="F86" t="s">
        <v>418</v>
      </c>
      <c r="G86" t="str">
        <f t="shared" si="135"/>
        <v>02</v>
      </c>
      <c r="H86" t="str">
        <f t="shared" si="144"/>
        <v>Aborre_02_20220531_DL2022005_HelsingoerGym</v>
      </c>
      <c r="I86" t="str">
        <f t="shared" si="145"/>
        <v>Aborre</v>
      </c>
      <c r="J86" t="str">
        <f t="shared" si="146"/>
        <v>PosK</v>
      </c>
      <c r="K86">
        <f t="shared" si="147"/>
        <v>31.96</v>
      </c>
      <c r="L86">
        <f t="shared" si="148"/>
        <v>31.96</v>
      </c>
      <c r="M86">
        <f t="shared" si="149"/>
        <v>0</v>
      </c>
      <c r="N86">
        <f t="shared" si="150"/>
        <v>80.55</v>
      </c>
      <c r="P86">
        <f t="shared" ref="P86" si="183">IF(K88="No Ct",0,K88)</f>
        <v>40.799999999999997</v>
      </c>
      <c r="Q86">
        <f t="shared" ref="Q86" si="184">IF(K89="No Ct",0,K89)</f>
        <v>39.75</v>
      </c>
      <c r="R86" t="str">
        <f t="shared" ref="R86" si="185">IF(AND(L86&gt;0,M86=0),"Valid","Invalid")</f>
        <v>Valid</v>
      </c>
      <c r="S86" t="str">
        <f t="shared" ref="S86" si="186">IF(OR(P86&gt;1,Q86&gt;1),"Present","Absent")</f>
        <v>Present</v>
      </c>
      <c r="T86" t="str">
        <f t="shared" ref="T86" si="187">IF(OR(AND(P86&gt;1,P86&lt;41),AND(Q86&gt;1,Q86&lt;41)),"Ct&lt;41","Ct&gt;41")</f>
        <v>Ct&lt;41</v>
      </c>
      <c r="U86" t="str">
        <f t="shared" ref="U86" si="188">I86</f>
        <v>Aborre</v>
      </c>
      <c r="V86" t="str">
        <f t="shared" ref="V86" si="189">MID(F86,10,9)</f>
        <v>DL2022005</v>
      </c>
      <c r="W86" t="str">
        <f t="shared" ref="W86" si="190">V86&amp;"_"&amp;U86&amp;"_"&amp;R86&amp;"_"&amp;S86&amp;"_"&amp;T86</f>
        <v>DL2022005_Aborre_Valid_Present_Ct&lt;41</v>
      </c>
    </row>
    <row r="87" spans="1:23" x14ac:dyDescent="0.25">
      <c r="A87" t="s">
        <v>201</v>
      </c>
      <c r="B87" t="s">
        <v>334</v>
      </c>
      <c r="C87" t="s">
        <v>16</v>
      </c>
      <c r="D87" s="7">
        <v>0.1</v>
      </c>
      <c r="E87" s="7" t="s">
        <v>17</v>
      </c>
      <c r="F87" t="s">
        <v>418</v>
      </c>
      <c r="G87" t="str">
        <f t="shared" si="135"/>
        <v>02</v>
      </c>
      <c r="H87" t="str">
        <f t="shared" si="144"/>
        <v>Aborre_02_20220531_DL2022005_HelsingoerGym</v>
      </c>
      <c r="I87" t="str">
        <f t="shared" si="145"/>
        <v>Aborre</v>
      </c>
      <c r="J87" t="str">
        <f t="shared" si="146"/>
        <v>NegK</v>
      </c>
      <c r="K87" t="str">
        <f t="shared" si="147"/>
        <v>No Ct</v>
      </c>
      <c r="L87" t="str">
        <f t="shared" si="148"/>
        <v/>
      </c>
      <c r="M87" t="str">
        <f t="shared" si="149"/>
        <v/>
      </c>
      <c r="N87" t="str">
        <f t="shared" si="150"/>
        <v/>
      </c>
    </row>
    <row r="88" spans="1:23" x14ac:dyDescent="0.25">
      <c r="A88" t="s">
        <v>203</v>
      </c>
      <c r="B88" t="s">
        <v>335</v>
      </c>
      <c r="C88" t="s">
        <v>20</v>
      </c>
      <c r="D88" s="6">
        <v>0.1</v>
      </c>
      <c r="E88" s="6">
        <v>40.799999999999997</v>
      </c>
      <c r="F88" t="s">
        <v>418</v>
      </c>
      <c r="G88" t="str">
        <f t="shared" si="135"/>
        <v>02</v>
      </c>
      <c r="H88" t="str">
        <f t="shared" si="144"/>
        <v>Aborre_02_20220531_DL2022005_HelsingoerGym</v>
      </c>
      <c r="I88" t="str">
        <f t="shared" si="145"/>
        <v>Aborre</v>
      </c>
      <c r="J88" t="str">
        <f t="shared" si="146"/>
        <v>eDNA</v>
      </c>
      <c r="K88">
        <f t="shared" si="147"/>
        <v>40.799999999999997</v>
      </c>
      <c r="L88" t="str">
        <f t="shared" si="148"/>
        <v/>
      </c>
      <c r="M88" t="str">
        <f t="shared" si="149"/>
        <v/>
      </c>
      <c r="N88" t="str">
        <f t="shared" si="150"/>
        <v/>
      </c>
    </row>
    <row r="89" spans="1:23" x14ac:dyDescent="0.25">
      <c r="A89" t="s">
        <v>205</v>
      </c>
      <c r="B89" t="s">
        <v>335</v>
      </c>
      <c r="C89" t="s">
        <v>20</v>
      </c>
      <c r="D89" s="6">
        <v>0.1</v>
      </c>
      <c r="E89" s="6">
        <v>39.75</v>
      </c>
      <c r="F89" t="s">
        <v>418</v>
      </c>
      <c r="G89" t="str">
        <f t="shared" si="135"/>
        <v>02</v>
      </c>
      <c r="H89" t="str">
        <f t="shared" si="144"/>
        <v>Aborre_02_20220531_DL2022005_HelsingoerGym</v>
      </c>
      <c r="I89" t="str">
        <f t="shared" si="145"/>
        <v>Aborre</v>
      </c>
      <c r="J89" t="str">
        <f t="shared" si="146"/>
        <v>eDNA</v>
      </c>
      <c r="K89">
        <f t="shared" si="147"/>
        <v>39.75</v>
      </c>
      <c r="L89" t="str">
        <f t="shared" si="148"/>
        <v/>
      </c>
      <c r="M89" t="str">
        <f t="shared" si="149"/>
        <v/>
      </c>
      <c r="N89" t="str">
        <f t="shared" si="150"/>
        <v/>
      </c>
    </row>
    <row r="90" spans="1:23" x14ac:dyDescent="0.25">
      <c r="A90" t="s">
        <v>206</v>
      </c>
      <c r="B90" t="s">
        <v>336</v>
      </c>
      <c r="C90" t="s">
        <v>13</v>
      </c>
      <c r="D90" s="6">
        <v>0.1</v>
      </c>
      <c r="E90" s="6">
        <v>28.1</v>
      </c>
      <c r="F90" t="s">
        <v>418</v>
      </c>
      <c r="G90" t="str">
        <f t="shared" si="135"/>
        <v>03</v>
      </c>
      <c r="H90" t="str">
        <f t="shared" si="144"/>
        <v>Skalle_03_20220531_DL2022005_HelsingoerGym</v>
      </c>
      <c r="I90" t="str">
        <f t="shared" si="145"/>
        <v>Skalle</v>
      </c>
      <c r="J90" t="str">
        <f t="shared" si="146"/>
        <v>PosK</v>
      </c>
      <c r="K90">
        <f t="shared" si="147"/>
        <v>28.1</v>
      </c>
      <c r="L90">
        <f t="shared" si="148"/>
        <v>28.1</v>
      </c>
      <c r="M90">
        <f t="shared" si="149"/>
        <v>0</v>
      </c>
      <c r="N90">
        <f t="shared" si="150"/>
        <v>29.72</v>
      </c>
      <c r="P90">
        <f t="shared" ref="P90" si="191">IF(K92="No Ct",0,K92)</f>
        <v>0</v>
      </c>
      <c r="Q90">
        <f t="shared" ref="Q90" si="192">IF(K93="No Ct",0,K93)</f>
        <v>29.72</v>
      </c>
      <c r="R90" t="str">
        <f t="shared" ref="R90" si="193">IF(AND(L90&gt;0,M90=0),"Valid","Invalid")</f>
        <v>Valid</v>
      </c>
      <c r="S90" t="str">
        <f t="shared" ref="S90" si="194">IF(OR(P90&gt;1,Q90&gt;1),"Present","Absent")</f>
        <v>Present</v>
      </c>
      <c r="T90" t="str">
        <f t="shared" ref="T90" si="195">IF(OR(AND(P90&gt;1,P90&lt;41),AND(Q90&gt;1,Q90&lt;41)),"Ct&lt;41","Ct&gt;41")</f>
        <v>Ct&lt;41</v>
      </c>
      <c r="U90" t="str">
        <f t="shared" ref="U90" si="196">I90</f>
        <v>Skalle</v>
      </c>
      <c r="V90" t="str">
        <f t="shared" ref="V90" si="197">MID(F90,10,9)</f>
        <v>DL2022005</v>
      </c>
      <c r="W90" t="str">
        <f t="shared" ref="W90" si="198">V90&amp;"_"&amp;U90&amp;"_"&amp;R90&amp;"_"&amp;S90&amp;"_"&amp;T90</f>
        <v>DL2022005_Skalle_Valid_Present_Ct&lt;41</v>
      </c>
    </row>
    <row r="91" spans="1:23" x14ac:dyDescent="0.25">
      <c r="A91" t="s">
        <v>208</v>
      </c>
      <c r="B91" t="s">
        <v>337</v>
      </c>
      <c r="C91" t="s">
        <v>16</v>
      </c>
      <c r="D91" s="7">
        <v>0.1</v>
      </c>
      <c r="E91" s="6" t="s">
        <v>17</v>
      </c>
      <c r="F91" t="s">
        <v>418</v>
      </c>
      <c r="G91" t="str">
        <f t="shared" si="135"/>
        <v>03</v>
      </c>
      <c r="H91" t="str">
        <f t="shared" si="144"/>
        <v>Skalle_03_20220531_DL2022005_HelsingoerGym</v>
      </c>
      <c r="I91" t="str">
        <f t="shared" si="145"/>
        <v>Skalle</v>
      </c>
      <c r="J91" t="str">
        <f t="shared" si="146"/>
        <v>NegK</v>
      </c>
      <c r="K91" t="str">
        <f t="shared" si="147"/>
        <v>No Ct</v>
      </c>
      <c r="L91" t="str">
        <f t="shared" si="148"/>
        <v/>
      </c>
      <c r="M91" t="str">
        <f t="shared" si="149"/>
        <v/>
      </c>
      <c r="N91" t="str">
        <f t="shared" si="150"/>
        <v/>
      </c>
    </row>
    <row r="92" spans="1:23" x14ac:dyDescent="0.25">
      <c r="A92" t="s">
        <v>210</v>
      </c>
      <c r="B92" t="s">
        <v>338</v>
      </c>
      <c r="C92" t="s">
        <v>20</v>
      </c>
      <c r="D92" s="6">
        <v>0.1</v>
      </c>
      <c r="E92" s="6" t="s">
        <v>17</v>
      </c>
      <c r="F92" t="s">
        <v>418</v>
      </c>
      <c r="G92" t="str">
        <f t="shared" si="135"/>
        <v>03</v>
      </c>
      <c r="H92" t="str">
        <f t="shared" si="144"/>
        <v>Skalle_03_20220531_DL2022005_HelsingoerGym</v>
      </c>
      <c r="I92" t="str">
        <f t="shared" si="145"/>
        <v>Skalle</v>
      </c>
      <c r="J92" t="str">
        <f t="shared" si="146"/>
        <v>eDNA</v>
      </c>
      <c r="K92" t="str">
        <f t="shared" si="147"/>
        <v>No Ct</v>
      </c>
      <c r="L92" t="str">
        <f t="shared" si="148"/>
        <v/>
      </c>
      <c r="M92" t="str">
        <f t="shared" si="149"/>
        <v/>
      </c>
      <c r="N92" t="str">
        <f t="shared" si="150"/>
        <v/>
      </c>
    </row>
    <row r="93" spans="1:23" x14ac:dyDescent="0.25">
      <c r="A93" t="s">
        <v>212</v>
      </c>
      <c r="B93" t="s">
        <v>338</v>
      </c>
      <c r="C93" t="s">
        <v>20</v>
      </c>
      <c r="D93" s="6">
        <v>0.1</v>
      </c>
      <c r="E93" s="6">
        <v>29.72</v>
      </c>
      <c r="F93" t="s">
        <v>418</v>
      </c>
      <c r="G93" t="str">
        <f t="shared" si="135"/>
        <v>03</v>
      </c>
      <c r="H93" t="str">
        <f t="shared" si="144"/>
        <v>Skalle_03_20220531_DL2022005_HelsingoerGym</v>
      </c>
      <c r="I93" t="str">
        <f t="shared" si="145"/>
        <v>Skalle</v>
      </c>
      <c r="J93" t="str">
        <f t="shared" si="146"/>
        <v>eDNA</v>
      </c>
      <c r="K93">
        <f t="shared" si="147"/>
        <v>29.72</v>
      </c>
      <c r="L93" t="str">
        <f t="shared" si="148"/>
        <v/>
      </c>
      <c r="M93" t="str">
        <f t="shared" si="149"/>
        <v/>
      </c>
      <c r="N93" t="str">
        <f t="shared" si="150"/>
        <v/>
      </c>
    </row>
    <row r="94" spans="1:23" x14ac:dyDescent="0.25">
      <c r="A94" t="s">
        <v>213</v>
      </c>
      <c r="B94" t="s">
        <v>339</v>
      </c>
      <c r="C94" t="s">
        <v>13</v>
      </c>
      <c r="D94" s="6">
        <v>0.1</v>
      </c>
      <c r="E94" s="6">
        <v>30</v>
      </c>
      <c r="F94" t="s">
        <v>418</v>
      </c>
      <c r="G94" t="str">
        <f t="shared" si="135"/>
        <v>04</v>
      </c>
      <c r="H94" t="str">
        <f t="shared" si="144"/>
        <v>Skalle_04_20220531_DL2022005_HelsingoerGym</v>
      </c>
      <c r="I94" t="str">
        <f t="shared" si="145"/>
        <v>Skalle</v>
      </c>
      <c r="J94" t="str">
        <f t="shared" si="146"/>
        <v>PosK</v>
      </c>
      <c r="K94">
        <f t="shared" si="147"/>
        <v>30</v>
      </c>
      <c r="L94">
        <f t="shared" si="148"/>
        <v>30</v>
      </c>
      <c r="M94">
        <f t="shared" si="149"/>
        <v>0</v>
      </c>
      <c r="N94">
        <f t="shared" si="150"/>
        <v>60.519999999999996</v>
      </c>
      <c r="P94">
        <f t="shared" ref="P94" si="199">IF(K96="No Ct",0,K96)</f>
        <v>30.16</v>
      </c>
      <c r="Q94">
        <f t="shared" ref="Q94" si="200">IF(K97="No Ct",0,K97)</f>
        <v>30.36</v>
      </c>
      <c r="R94" t="str">
        <f t="shared" ref="R94" si="201">IF(AND(L94&gt;0,M94=0),"Valid","Invalid")</f>
        <v>Valid</v>
      </c>
      <c r="S94" t="str">
        <f t="shared" ref="S94" si="202">IF(OR(P94&gt;1,Q94&gt;1),"Present","Absent")</f>
        <v>Present</v>
      </c>
      <c r="T94" t="str">
        <f t="shared" ref="T94" si="203">IF(OR(AND(P94&gt;1,P94&lt;41),AND(Q94&gt;1,Q94&lt;41)),"Ct&lt;41","Ct&gt;41")</f>
        <v>Ct&lt;41</v>
      </c>
      <c r="U94" t="str">
        <f t="shared" ref="U94" si="204">I94</f>
        <v>Skalle</v>
      </c>
      <c r="V94" t="str">
        <f t="shared" ref="V94" si="205">MID(F94,10,9)</f>
        <v>DL2022005</v>
      </c>
      <c r="W94" t="str">
        <f t="shared" ref="W94" si="206">V94&amp;"_"&amp;U94&amp;"_"&amp;R94&amp;"_"&amp;S94&amp;"_"&amp;T94</f>
        <v>DL2022005_Skalle_Valid_Present_Ct&lt;41</v>
      </c>
    </row>
    <row r="95" spans="1:23" x14ac:dyDescent="0.25">
      <c r="A95" t="s">
        <v>215</v>
      </c>
      <c r="B95" t="s">
        <v>340</v>
      </c>
      <c r="C95" t="s">
        <v>16</v>
      </c>
      <c r="D95" s="7">
        <v>0.1</v>
      </c>
      <c r="E95" s="7" t="s">
        <v>17</v>
      </c>
      <c r="F95" t="s">
        <v>418</v>
      </c>
      <c r="G95" t="str">
        <f t="shared" si="135"/>
        <v>04</v>
      </c>
      <c r="H95" t="str">
        <f t="shared" si="144"/>
        <v>Skalle_04_20220531_DL2022005_HelsingoerGym</v>
      </c>
      <c r="I95" t="str">
        <f t="shared" si="145"/>
        <v>Skalle</v>
      </c>
      <c r="J95" t="str">
        <f t="shared" si="146"/>
        <v>NegK</v>
      </c>
      <c r="K95" t="str">
        <f t="shared" si="147"/>
        <v>No Ct</v>
      </c>
      <c r="L95" t="str">
        <f t="shared" si="148"/>
        <v/>
      </c>
      <c r="M95" t="str">
        <f t="shared" si="149"/>
        <v/>
      </c>
      <c r="N95" t="str">
        <f t="shared" si="150"/>
        <v/>
      </c>
    </row>
    <row r="96" spans="1:23" x14ac:dyDescent="0.25">
      <c r="A96" t="s">
        <v>217</v>
      </c>
      <c r="B96" t="s">
        <v>341</v>
      </c>
      <c r="C96" t="s">
        <v>20</v>
      </c>
      <c r="D96" s="6">
        <v>0.1</v>
      </c>
      <c r="E96" s="6">
        <v>30.16</v>
      </c>
      <c r="F96" t="s">
        <v>418</v>
      </c>
      <c r="G96" t="str">
        <f t="shared" si="135"/>
        <v>04</v>
      </c>
      <c r="H96" t="str">
        <f t="shared" si="144"/>
        <v>Skalle_04_20220531_DL2022005_HelsingoerGym</v>
      </c>
      <c r="I96" t="str">
        <f t="shared" si="145"/>
        <v>Skalle</v>
      </c>
      <c r="J96" t="str">
        <f t="shared" si="146"/>
        <v>eDNA</v>
      </c>
      <c r="K96">
        <f t="shared" si="147"/>
        <v>30.16</v>
      </c>
      <c r="L96" t="str">
        <f t="shared" si="148"/>
        <v/>
      </c>
      <c r="M96" t="str">
        <f t="shared" si="149"/>
        <v/>
      </c>
      <c r="N96" t="str">
        <f t="shared" si="150"/>
        <v/>
      </c>
    </row>
    <row r="97" spans="1:23" x14ac:dyDescent="0.25">
      <c r="A97" t="s">
        <v>219</v>
      </c>
      <c r="B97" t="s">
        <v>341</v>
      </c>
      <c r="C97" t="s">
        <v>20</v>
      </c>
      <c r="D97" s="6">
        <v>0.1</v>
      </c>
      <c r="E97" s="6">
        <v>30.36</v>
      </c>
      <c r="F97" t="s">
        <v>418</v>
      </c>
      <c r="G97" t="str">
        <f t="shared" si="135"/>
        <v>04</v>
      </c>
      <c r="H97" t="str">
        <f t="shared" si="144"/>
        <v>Skalle_04_20220531_DL2022005_HelsingoerGym</v>
      </c>
      <c r="I97" t="str">
        <f t="shared" si="145"/>
        <v>Skalle</v>
      </c>
      <c r="J97" t="str">
        <f t="shared" si="146"/>
        <v>eDNA</v>
      </c>
      <c r="K97">
        <f t="shared" si="147"/>
        <v>30.36</v>
      </c>
      <c r="L97" t="str">
        <f t="shared" si="148"/>
        <v/>
      </c>
      <c r="M97" t="str">
        <f t="shared" si="149"/>
        <v/>
      </c>
      <c r="N97" t="str">
        <f t="shared" si="150"/>
        <v/>
      </c>
    </row>
    <row r="98" spans="1:23" x14ac:dyDescent="0.25">
      <c r="A98" t="s">
        <v>220</v>
      </c>
      <c r="B98" t="s">
        <v>342</v>
      </c>
      <c r="C98" t="s">
        <v>13</v>
      </c>
      <c r="D98" s="7">
        <v>0.1</v>
      </c>
      <c r="E98" s="6">
        <v>22.84</v>
      </c>
      <c r="F98" t="s">
        <v>418</v>
      </c>
      <c r="G98" t="str">
        <f t="shared" si="135"/>
        <v>05</v>
      </c>
      <c r="H98" t="str">
        <f t="shared" si="144"/>
        <v>Gedde_05_20220531_DL2022005_HelsingoerGym</v>
      </c>
      <c r="I98" t="str">
        <f t="shared" si="145"/>
        <v>Gedde</v>
      </c>
      <c r="J98" t="str">
        <f t="shared" si="146"/>
        <v>PosK</v>
      </c>
      <c r="K98">
        <f t="shared" si="147"/>
        <v>22.84</v>
      </c>
      <c r="L98">
        <f t="shared" si="148"/>
        <v>22.84</v>
      </c>
      <c r="M98">
        <f t="shared" si="149"/>
        <v>0</v>
      </c>
      <c r="N98">
        <f t="shared" si="150"/>
        <v>74.55</v>
      </c>
      <c r="P98">
        <f t="shared" ref="P98" si="207">IF(K100="No Ct",0,K100)</f>
        <v>38.93</v>
      </c>
      <c r="Q98">
        <f t="shared" ref="Q98" si="208">IF(K101="No Ct",0,K101)</f>
        <v>35.619999999999997</v>
      </c>
      <c r="R98" t="str">
        <f t="shared" ref="R98" si="209">IF(AND(L98&gt;0,M98=0),"Valid","Invalid")</f>
        <v>Valid</v>
      </c>
      <c r="S98" t="str">
        <f t="shared" ref="S98" si="210">IF(OR(P98&gt;1,Q98&gt;1),"Present","Absent")</f>
        <v>Present</v>
      </c>
      <c r="T98" t="str">
        <f t="shared" ref="T98" si="211">IF(OR(AND(P98&gt;1,P98&lt;41),AND(Q98&gt;1,Q98&lt;41)),"Ct&lt;41","Ct&gt;41")</f>
        <v>Ct&lt;41</v>
      </c>
      <c r="U98" t="str">
        <f t="shared" ref="U98" si="212">I98</f>
        <v>Gedde</v>
      </c>
      <c r="V98" t="str">
        <f t="shared" ref="V98" si="213">MID(F98,10,9)</f>
        <v>DL2022005</v>
      </c>
      <c r="W98" t="str">
        <f t="shared" ref="W98" si="214">V98&amp;"_"&amp;U98&amp;"_"&amp;R98&amp;"_"&amp;S98&amp;"_"&amp;T98</f>
        <v>DL2022005_Gedde_Valid_Present_Ct&lt;41</v>
      </c>
    </row>
    <row r="99" spans="1:23" x14ac:dyDescent="0.25">
      <c r="A99" t="s">
        <v>222</v>
      </c>
      <c r="B99" t="s">
        <v>343</v>
      </c>
      <c r="C99" t="s">
        <v>16</v>
      </c>
      <c r="D99" s="7">
        <v>0.1</v>
      </c>
      <c r="E99" s="6" t="s">
        <v>17</v>
      </c>
      <c r="F99" t="s">
        <v>418</v>
      </c>
      <c r="G99" t="str">
        <f t="shared" si="135"/>
        <v>05</v>
      </c>
      <c r="H99" t="str">
        <f t="shared" si="144"/>
        <v>Gedde_05_20220531_DL2022005_HelsingoerGym</v>
      </c>
      <c r="I99" t="str">
        <f t="shared" si="145"/>
        <v>Gedde</v>
      </c>
      <c r="J99" t="str">
        <f t="shared" si="146"/>
        <v>NegK</v>
      </c>
      <c r="K99" t="str">
        <f t="shared" si="147"/>
        <v>No Ct</v>
      </c>
      <c r="L99" t="str">
        <f t="shared" si="148"/>
        <v/>
      </c>
      <c r="M99" t="str">
        <f t="shared" si="149"/>
        <v/>
      </c>
      <c r="N99" t="str">
        <f t="shared" si="150"/>
        <v/>
      </c>
    </row>
    <row r="100" spans="1:23" x14ac:dyDescent="0.25">
      <c r="A100" t="s">
        <v>224</v>
      </c>
      <c r="B100" t="s">
        <v>344</v>
      </c>
      <c r="C100" t="s">
        <v>20</v>
      </c>
      <c r="D100" s="7">
        <v>0.1</v>
      </c>
      <c r="E100" s="6">
        <v>38.93</v>
      </c>
      <c r="F100" t="s">
        <v>418</v>
      </c>
      <c r="G100" t="str">
        <f t="shared" si="135"/>
        <v>05</v>
      </c>
      <c r="H100" t="str">
        <f t="shared" si="144"/>
        <v>Gedde_05_20220531_DL2022005_HelsingoerGym</v>
      </c>
      <c r="I100" t="str">
        <f t="shared" si="145"/>
        <v>Gedde</v>
      </c>
      <c r="J100" t="str">
        <f t="shared" si="146"/>
        <v>eDNA</v>
      </c>
      <c r="K100">
        <f t="shared" si="147"/>
        <v>38.93</v>
      </c>
      <c r="L100" t="str">
        <f t="shared" si="148"/>
        <v/>
      </c>
      <c r="M100" t="str">
        <f t="shared" si="149"/>
        <v/>
      </c>
      <c r="N100" t="str">
        <f t="shared" si="150"/>
        <v/>
      </c>
    </row>
    <row r="101" spans="1:23" x14ac:dyDescent="0.25">
      <c r="A101" t="s">
        <v>226</v>
      </c>
      <c r="B101" t="s">
        <v>344</v>
      </c>
      <c r="C101" t="s">
        <v>20</v>
      </c>
      <c r="D101" s="7">
        <v>0.1</v>
      </c>
      <c r="E101" s="7">
        <v>35.619999999999997</v>
      </c>
      <c r="F101" t="s">
        <v>418</v>
      </c>
      <c r="G101" t="str">
        <f t="shared" si="135"/>
        <v>05</v>
      </c>
      <c r="H101" t="str">
        <f t="shared" si="144"/>
        <v>Gedde_05_20220531_DL2022005_HelsingoerGym</v>
      </c>
      <c r="I101" t="str">
        <f t="shared" si="145"/>
        <v>Gedde</v>
      </c>
      <c r="J101" t="str">
        <f t="shared" si="146"/>
        <v>eDNA</v>
      </c>
      <c r="K101">
        <f t="shared" si="147"/>
        <v>35.619999999999997</v>
      </c>
      <c r="L101" t="str">
        <f t="shared" si="148"/>
        <v/>
      </c>
      <c r="M101" t="str">
        <f t="shared" si="149"/>
        <v/>
      </c>
      <c r="N101" t="str">
        <f t="shared" si="150"/>
        <v/>
      </c>
    </row>
    <row r="102" spans="1:23" x14ac:dyDescent="0.25">
      <c r="A102" t="s">
        <v>227</v>
      </c>
      <c r="B102" t="s">
        <v>345</v>
      </c>
      <c r="C102" t="s">
        <v>13</v>
      </c>
      <c r="D102" s="7">
        <v>0.1</v>
      </c>
      <c r="E102" s="7">
        <v>23.09</v>
      </c>
      <c r="F102" t="s">
        <v>418</v>
      </c>
      <c r="G102" t="str">
        <f t="shared" si="135"/>
        <v>06</v>
      </c>
      <c r="H102" t="str">
        <f t="shared" si="144"/>
        <v>Gedde_06_20220531_DL2022005_HelsingoerGym</v>
      </c>
      <c r="I102" t="str">
        <f t="shared" si="145"/>
        <v>Gedde</v>
      </c>
      <c r="J102" t="str">
        <f t="shared" si="146"/>
        <v>PosK</v>
      </c>
      <c r="K102">
        <f t="shared" si="147"/>
        <v>23.09</v>
      </c>
      <c r="L102">
        <f t="shared" si="148"/>
        <v>23.09</v>
      </c>
      <c r="M102">
        <f t="shared" si="149"/>
        <v>0</v>
      </c>
      <c r="N102">
        <f t="shared" si="150"/>
        <v>76.180000000000007</v>
      </c>
      <c r="P102">
        <f t="shared" ref="P102" si="215">IF(K104="No Ct",0,K104)</f>
        <v>39.369999999999997</v>
      </c>
      <c r="Q102">
        <f t="shared" ref="Q102" si="216">IF(K105="No Ct",0,K105)</f>
        <v>36.81</v>
      </c>
      <c r="R102" t="str">
        <f t="shared" ref="R102" si="217">IF(AND(L102&gt;0,M102=0),"Valid","Invalid")</f>
        <v>Valid</v>
      </c>
      <c r="S102" t="str">
        <f t="shared" ref="S102" si="218">IF(OR(P102&gt;1,Q102&gt;1),"Present","Absent")</f>
        <v>Present</v>
      </c>
      <c r="T102" t="str">
        <f t="shared" ref="T102" si="219">IF(OR(AND(P102&gt;1,P102&lt;41),AND(Q102&gt;1,Q102&lt;41)),"Ct&lt;41","Ct&gt;41")</f>
        <v>Ct&lt;41</v>
      </c>
      <c r="U102" t="str">
        <f t="shared" ref="U102" si="220">I102</f>
        <v>Gedde</v>
      </c>
      <c r="V102" t="str">
        <f t="shared" ref="V102" si="221">MID(F102,10,9)</f>
        <v>DL2022005</v>
      </c>
      <c r="W102" t="str">
        <f t="shared" ref="W102" si="222">V102&amp;"_"&amp;U102&amp;"_"&amp;R102&amp;"_"&amp;S102&amp;"_"&amp;T102</f>
        <v>DL2022005_Gedde_Valid_Present_Ct&lt;41</v>
      </c>
    </row>
    <row r="103" spans="1:23" x14ac:dyDescent="0.25">
      <c r="A103" t="s">
        <v>229</v>
      </c>
      <c r="B103" t="s">
        <v>346</v>
      </c>
      <c r="C103" t="s">
        <v>16</v>
      </c>
      <c r="D103" s="7">
        <v>0.1</v>
      </c>
      <c r="E103" s="7" t="s">
        <v>17</v>
      </c>
      <c r="F103" t="s">
        <v>418</v>
      </c>
      <c r="G103" t="str">
        <f t="shared" si="135"/>
        <v>06</v>
      </c>
      <c r="H103" t="str">
        <f t="shared" si="144"/>
        <v>Gedde_06_20220531_DL2022005_HelsingoerGym</v>
      </c>
      <c r="I103" t="str">
        <f t="shared" si="145"/>
        <v>Gedde</v>
      </c>
      <c r="J103" t="str">
        <f t="shared" si="146"/>
        <v>NegK</v>
      </c>
      <c r="K103" t="str">
        <f t="shared" si="147"/>
        <v>No Ct</v>
      </c>
      <c r="L103" t="str">
        <f t="shared" si="148"/>
        <v/>
      </c>
      <c r="M103" t="str">
        <f t="shared" si="149"/>
        <v/>
      </c>
      <c r="N103" t="str">
        <f t="shared" si="150"/>
        <v/>
      </c>
    </row>
    <row r="104" spans="1:23" x14ac:dyDescent="0.25">
      <c r="A104" t="s">
        <v>231</v>
      </c>
      <c r="B104" t="s">
        <v>347</v>
      </c>
      <c r="C104" t="s">
        <v>20</v>
      </c>
      <c r="D104" s="7">
        <v>0.1</v>
      </c>
      <c r="E104" s="6">
        <v>39.369999999999997</v>
      </c>
      <c r="F104" t="s">
        <v>418</v>
      </c>
      <c r="G104" t="str">
        <f t="shared" si="135"/>
        <v>06</v>
      </c>
      <c r="H104" t="str">
        <f t="shared" si="144"/>
        <v>Gedde_06_20220531_DL2022005_HelsingoerGym</v>
      </c>
      <c r="I104" t="str">
        <f t="shared" si="145"/>
        <v>Gedde</v>
      </c>
      <c r="J104" t="str">
        <f t="shared" si="146"/>
        <v>eDNA</v>
      </c>
      <c r="K104">
        <f t="shared" si="147"/>
        <v>39.369999999999997</v>
      </c>
      <c r="L104" t="str">
        <f t="shared" si="148"/>
        <v/>
      </c>
      <c r="M104" t="str">
        <f t="shared" si="149"/>
        <v/>
      </c>
      <c r="N104" t="str">
        <f t="shared" si="150"/>
        <v/>
      </c>
    </row>
    <row r="105" spans="1:23" x14ac:dyDescent="0.25">
      <c r="A105" t="s">
        <v>233</v>
      </c>
      <c r="B105" t="s">
        <v>347</v>
      </c>
      <c r="C105" t="s">
        <v>20</v>
      </c>
      <c r="D105" s="7">
        <v>0.1</v>
      </c>
      <c r="E105" s="7">
        <v>36.81</v>
      </c>
      <c r="F105" t="s">
        <v>418</v>
      </c>
      <c r="G105" t="str">
        <f t="shared" si="135"/>
        <v>06</v>
      </c>
      <c r="H105" t="str">
        <f t="shared" si="144"/>
        <v>Gedde_06_20220531_DL2022005_HelsingoerGym</v>
      </c>
      <c r="I105" t="str">
        <f t="shared" si="145"/>
        <v>Gedde</v>
      </c>
      <c r="J105" t="str">
        <f t="shared" si="146"/>
        <v>eDNA</v>
      </c>
      <c r="K105">
        <f t="shared" si="147"/>
        <v>36.81</v>
      </c>
      <c r="L105" t="str">
        <f t="shared" si="148"/>
        <v/>
      </c>
      <c r="M105" t="str">
        <f t="shared" si="149"/>
        <v/>
      </c>
      <c r="N105" t="str">
        <f t="shared" si="150"/>
        <v/>
      </c>
    </row>
    <row r="106" spans="1:23" x14ac:dyDescent="0.25">
      <c r="A106" t="s">
        <v>234</v>
      </c>
      <c r="B106" t="s">
        <v>348</v>
      </c>
      <c r="C106" t="s">
        <v>13</v>
      </c>
      <c r="D106" s="7">
        <v>0.1</v>
      </c>
      <c r="E106" s="7">
        <v>24.05</v>
      </c>
      <c r="F106" t="s">
        <v>418</v>
      </c>
      <c r="G106" t="str">
        <f t="shared" si="135"/>
        <v>07</v>
      </c>
      <c r="H106" t="str">
        <f t="shared" si="144"/>
        <v>Karpe_07_20220531_DL2022005_HelsingoerGym</v>
      </c>
      <c r="I106" t="str">
        <f t="shared" si="145"/>
        <v>Karpe</v>
      </c>
      <c r="J106" t="str">
        <f t="shared" si="146"/>
        <v>PosK</v>
      </c>
      <c r="K106">
        <f t="shared" si="147"/>
        <v>24.05</v>
      </c>
      <c r="L106">
        <f t="shared" si="148"/>
        <v>24.05</v>
      </c>
      <c r="M106">
        <f t="shared" si="149"/>
        <v>0</v>
      </c>
      <c r="N106">
        <f t="shared" si="150"/>
        <v>0</v>
      </c>
      <c r="P106">
        <f t="shared" ref="P106" si="223">IF(K108="No Ct",0,K108)</f>
        <v>0</v>
      </c>
      <c r="Q106">
        <f t="shared" ref="Q106" si="224">IF(K109="No Ct",0,K109)</f>
        <v>0</v>
      </c>
      <c r="R106" t="str">
        <f t="shared" ref="R106" si="225">IF(AND(L106&gt;0,M106=0),"Valid","Invalid")</f>
        <v>Valid</v>
      </c>
      <c r="S106" t="str">
        <f t="shared" ref="S106" si="226">IF(OR(P106&gt;1,Q106&gt;1),"Present","Absent")</f>
        <v>Absent</v>
      </c>
      <c r="T106" t="str">
        <f t="shared" ref="T106" si="227">IF(OR(AND(P106&gt;1,P106&lt;41),AND(Q106&gt;1,Q106&lt;41)),"Ct&lt;41","Ct&gt;41")</f>
        <v>Ct&gt;41</v>
      </c>
      <c r="U106" t="str">
        <f t="shared" ref="U106" si="228">I106</f>
        <v>Karpe</v>
      </c>
      <c r="V106" t="str">
        <f t="shared" ref="V106" si="229">MID(F106,10,9)</f>
        <v>DL2022005</v>
      </c>
      <c r="W106" t="str">
        <f t="shared" ref="W106" si="230">V106&amp;"_"&amp;U106&amp;"_"&amp;R106&amp;"_"&amp;S106&amp;"_"&amp;T106</f>
        <v>DL2022005_Karpe_Valid_Absent_Ct&gt;41</v>
      </c>
    </row>
    <row r="107" spans="1:23" x14ac:dyDescent="0.25">
      <c r="A107" t="s">
        <v>236</v>
      </c>
      <c r="B107" t="s">
        <v>349</v>
      </c>
      <c r="C107" t="s">
        <v>16</v>
      </c>
      <c r="D107" s="7">
        <v>0.1</v>
      </c>
      <c r="E107" s="6" t="s">
        <v>17</v>
      </c>
      <c r="F107" t="s">
        <v>418</v>
      </c>
      <c r="G107" t="str">
        <f t="shared" si="135"/>
        <v>07</v>
      </c>
      <c r="H107" t="str">
        <f t="shared" si="144"/>
        <v>Karpe_07_20220531_DL2022005_HelsingoerGym</v>
      </c>
      <c r="I107" t="str">
        <f t="shared" si="145"/>
        <v>Karpe</v>
      </c>
      <c r="J107" t="str">
        <f t="shared" si="146"/>
        <v>NegK</v>
      </c>
      <c r="K107" t="str">
        <f t="shared" si="147"/>
        <v>No Ct</v>
      </c>
      <c r="L107" t="str">
        <f t="shared" si="148"/>
        <v/>
      </c>
      <c r="M107" t="str">
        <f t="shared" si="149"/>
        <v/>
      </c>
      <c r="N107" t="str">
        <f t="shared" si="150"/>
        <v/>
      </c>
    </row>
    <row r="108" spans="1:23" x14ac:dyDescent="0.25">
      <c r="A108" t="s">
        <v>238</v>
      </c>
      <c r="B108" t="s">
        <v>350</v>
      </c>
      <c r="C108" t="s">
        <v>20</v>
      </c>
      <c r="D108" s="7">
        <v>0.1</v>
      </c>
      <c r="E108" s="6" t="s">
        <v>17</v>
      </c>
      <c r="F108" t="s">
        <v>418</v>
      </c>
      <c r="G108" t="str">
        <f t="shared" si="135"/>
        <v>07</v>
      </c>
      <c r="H108" t="str">
        <f t="shared" si="144"/>
        <v>Karpe_07_20220531_DL2022005_HelsingoerGym</v>
      </c>
      <c r="I108" t="str">
        <f t="shared" si="145"/>
        <v>Karpe</v>
      </c>
      <c r="J108" t="str">
        <f t="shared" si="146"/>
        <v>eDNA</v>
      </c>
      <c r="K108" t="str">
        <f t="shared" si="147"/>
        <v>No Ct</v>
      </c>
      <c r="L108" t="str">
        <f t="shared" si="148"/>
        <v/>
      </c>
      <c r="M108" t="str">
        <f t="shared" si="149"/>
        <v/>
      </c>
      <c r="N108" t="str">
        <f t="shared" si="150"/>
        <v/>
      </c>
    </row>
    <row r="109" spans="1:23" x14ac:dyDescent="0.25">
      <c r="A109" t="s">
        <v>240</v>
      </c>
      <c r="B109" t="s">
        <v>350</v>
      </c>
      <c r="C109" t="s">
        <v>20</v>
      </c>
      <c r="D109" s="7">
        <v>0.1</v>
      </c>
      <c r="E109" s="6" t="s">
        <v>17</v>
      </c>
      <c r="F109" t="s">
        <v>418</v>
      </c>
      <c r="G109" t="str">
        <f t="shared" si="135"/>
        <v>07</v>
      </c>
      <c r="H109" t="str">
        <f t="shared" si="144"/>
        <v>Karpe_07_20220531_DL2022005_HelsingoerGym</v>
      </c>
      <c r="I109" t="str">
        <f t="shared" si="145"/>
        <v>Karpe</v>
      </c>
      <c r="J109" t="str">
        <f t="shared" si="146"/>
        <v>eDNA</v>
      </c>
      <c r="K109" t="str">
        <f t="shared" si="147"/>
        <v>No Ct</v>
      </c>
      <c r="L109" t="str">
        <f t="shared" si="148"/>
        <v/>
      </c>
      <c r="M109" t="str">
        <f t="shared" si="149"/>
        <v/>
      </c>
      <c r="N109" t="str">
        <f t="shared" si="150"/>
        <v/>
      </c>
    </row>
    <row r="110" spans="1:23" x14ac:dyDescent="0.25">
      <c r="A110" t="s">
        <v>241</v>
      </c>
      <c r="B110" t="s">
        <v>351</v>
      </c>
      <c r="C110" t="s">
        <v>13</v>
      </c>
      <c r="D110" s="7">
        <v>0.1</v>
      </c>
      <c r="E110" s="7">
        <v>24.37</v>
      </c>
      <c r="F110" t="s">
        <v>418</v>
      </c>
      <c r="G110" t="str">
        <f t="shared" si="135"/>
        <v>08</v>
      </c>
      <c r="H110" t="str">
        <f t="shared" si="144"/>
        <v>Karpe_08_20220531_DL2022005_HelsingoerGym</v>
      </c>
      <c r="I110" t="str">
        <f t="shared" si="145"/>
        <v>Karpe</v>
      </c>
      <c r="J110" t="str">
        <f t="shared" si="146"/>
        <v>PosK</v>
      </c>
      <c r="K110">
        <f t="shared" si="147"/>
        <v>24.37</v>
      </c>
      <c r="L110">
        <f t="shared" si="148"/>
        <v>24.37</v>
      </c>
      <c r="M110">
        <f t="shared" si="149"/>
        <v>0</v>
      </c>
      <c r="N110">
        <f t="shared" si="150"/>
        <v>38.69</v>
      </c>
      <c r="P110">
        <f t="shared" ref="P110" si="231">IF(K112="No Ct",0,K112)</f>
        <v>0</v>
      </c>
      <c r="Q110">
        <f t="shared" ref="Q110" si="232">IF(K113="No Ct",0,K113)</f>
        <v>38.69</v>
      </c>
      <c r="R110" t="str">
        <f t="shared" ref="R110" si="233">IF(AND(L110&gt;0,M110=0),"Valid","Invalid")</f>
        <v>Valid</v>
      </c>
      <c r="S110" t="str">
        <f t="shared" ref="S110" si="234">IF(OR(P110&gt;1,Q110&gt;1),"Present","Absent")</f>
        <v>Present</v>
      </c>
      <c r="T110" t="str">
        <f t="shared" ref="T110" si="235">IF(OR(AND(P110&gt;1,P110&lt;41),AND(Q110&gt;1,Q110&lt;41)),"Ct&lt;41","Ct&gt;41")</f>
        <v>Ct&lt;41</v>
      </c>
      <c r="U110" t="str">
        <f t="shared" ref="U110" si="236">I110</f>
        <v>Karpe</v>
      </c>
      <c r="V110" t="str">
        <f t="shared" ref="V110" si="237">MID(F110,10,9)</f>
        <v>DL2022005</v>
      </c>
      <c r="W110" t="str">
        <f t="shared" ref="W110" si="238">V110&amp;"_"&amp;U110&amp;"_"&amp;R110&amp;"_"&amp;S110&amp;"_"&amp;T110</f>
        <v>DL2022005_Karpe_Valid_Present_Ct&lt;41</v>
      </c>
    </row>
    <row r="111" spans="1:23" x14ac:dyDescent="0.25">
      <c r="A111" t="s">
        <v>243</v>
      </c>
      <c r="B111" t="s">
        <v>352</v>
      </c>
      <c r="C111" t="s">
        <v>16</v>
      </c>
      <c r="D111" s="7">
        <v>0.1</v>
      </c>
      <c r="E111" s="6" t="s">
        <v>17</v>
      </c>
      <c r="F111" t="s">
        <v>418</v>
      </c>
      <c r="G111" t="str">
        <f t="shared" si="135"/>
        <v>08</v>
      </c>
      <c r="H111" t="str">
        <f t="shared" si="144"/>
        <v>Karpe_08_20220531_DL2022005_HelsingoerGym</v>
      </c>
      <c r="I111" t="str">
        <f t="shared" si="145"/>
        <v>Karpe</v>
      </c>
      <c r="J111" t="str">
        <f t="shared" si="146"/>
        <v>NegK</v>
      </c>
      <c r="K111" t="str">
        <f t="shared" si="147"/>
        <v>No Ct</v>
      </c>
      <c r="L111" t="str">
        <f t="shared" si="148"/>
        <v/>
      </c>
      <c r="M111" t="str">
        <f t="shared" si="149"/>
        <v/>
      </c>
      <c r="N111" t="str">
        <f t="shared" si="150"/>
        <v/>
      </c>
    </row>
    <row r="112" spans="1:23" x14ac:dyDescent="0.25">
      <c r="A112" t="s">
        <v>245</v>
      </c>
      <c r="B112" t="s">
        <v>353</v>
      </c>
      <c r="C112" t="s">
        <v>20</v>
      </c>
      <c r="D112" s="7">
        <v>0.1</v>
      </c>
      <c r="E112" s="6" t="s">
        <v>17</v>
      </c>
      <c r="F112" t="s">
        <v>418</v>
      </c>
      <c r="G112" t="str">
        <f t="shared" si="135"/>
        <v>08</v>
      </c>
      <c r="H112" t="str">
        <f t="shared" si="144"/>
        <v>Karpe_08_20220531_DL2022005_HelsingoerGym</v>
      </c>
      <c r="I112" t="str">
        <f t="shared" si="145"/>
        <v>Karpe</v>
      </c>
      <c r="J112" t="str">
        <f t="shared" si="146"/>
        <v>eDNA</v>
      </c>
      <c r="K112" t="str">
        <f t="shared" si="147"/>
        <v>No Ct</v>
      </c>
      <c r="L112" t="str">
        <f t="shared" si="148"/>
        <v/>
      </c>
      <c r="M112" t="str">
        <f t="shared" si="149"/>
        <v/>
      </c>
      <c r="N112" t="str">
        <f t="shared" si="150"/>
        <v/>
      </c>
    </row>
    <row r="113" spans="1:23" x14ac:dyDescent="0.25">
      <c r="A113" t="s">
        <v>247</v>
      </c>
      <c r="B113" t="s">
        <v>353</v>
      </c>
      <c r="C113" t="s">
        <v>20</v>
      </c>
      <c r="D113" s="7">
        <v>0.1</v>
      </c>
      <c r="E113" s="6">
        <v>38.69</v>
      </c>
      <c r="F113" t="s">
        <v>418</v>
      </c>
      <c r="G113" t="str">
        <f t="shared" si="135"/>
        <v>08</v>
      </c>
      <c r="H113" t="str">
        <f t="shared" si="144"/>
        <v>Karpe_08_20220531_DL2022005_HelsingoerGym</v>
      </c>
      <c r="I113" t="str">
        <f t="shared" si="145"/>
        <v>Karpe</v>
      </c>
      <c r="J113" t="str">
        <f t="shared" si="146"/>
        <v>eDNA</v>
      </c>
      <c r="K113">
        <f t="shared" si="147"/>
        <v>38.69</v>
      </c>
      <c r="L113" t="str">
        <f t="shared" si="148"/>
        <v/>
      </c>
      <c r="M113" t="str">
        <f t="shared" si="149"/>
        <v/>
      </c>
      <c r="N113" t="str">
        <f t="shared" si="150"/>
        <v/>
      </c>
    </row>
    <row r="114" spans="1:23" x14ac:dyDescent="0.25">
      <c r="A114" t="s">
        <v>248</v>
      </c>
      <c r="B114" t="s">
        <v>354</v>
      </c>
      <c r="C114" t="s">
        <v>13</v>
      </c>
      <c r="D114" s="7">
        <v>0.1</v>
      </c>
      <c r="E114" s="7">
        <v>37.74</v>
      </c>
      <c r="F114" t="s">
        <v>418</v>
      </c>
      <c r="G114" t="str">
        <f t="shared" si="135"/>
        <v>09</v>
      </c>
      <c r="H114" t="str">
        <f t="shared" si="144"/>
        <v>Soelvkarusse_09_20220531_DL2022005_HelsingoerGym</v>
      </c>
      <c r="I114" t="str">
        <f t="shared" si="145"/>
        <v>Soelvkarusse</v>
      </c>
      <c r="J114" t="str">
        <f t="shared" si="146"/>
        <v>PosK</v>
      </c>
      <c r="K114">
        <f t="shared" si="147"/>
        <v>37.74</v>
      </c>
      <c r="L114">
        <f t="shared" si="148"/>
        <v>37.74</v>
      </c>
      <c r="M114">
        <f t="shared" si="149"/>
        <v>0</v>
      </c>
      <c r="N114">
        <f t="shared" si="150"/>
        <v>0</v>
      </c>
      <c r="P114">
        <f t="shared" ref="P114" si="239">IF(K116="No Ct",0,K116)</f>
        <v>0</v>
      </c>
      <c r="Q114">
        <f t="shared" ref="Q114" si="240">IF(K117="No Ct",0,K117)</f>
        <v>0</v>
      </c>
      <c r="R114" t="str">
        <f t="shared" ref="R114" si="241">IF(AND(L114&gt;0,M114=0),"Valid","Invalid")</f>
        <v>Valid</v>
      </c>
      <c r="S114" t="str">
        <f t="shared" ref="S114" si="242">IF(OR(P114&gt;1,Q114&gt;1),"Present","Absent")</f>
        <v>Absent</v>
      </c>
      <c r="T114" t="str">
        <f t="shared" ref="T114" si="243">IF(OR(AND(P114&gt;1,P114&lt;41),AND(Q114&gt;1,Q114&lt;41)),"Ct&lt;41","Ct&gt;41")</f>
        <v>Ct&gt;41</v>
      </c>
      <c r="U114" t="str">
        <f t="shared" ref="U114" si="244">I114</f>
        <v>Soelvkarusse</v>
      </c>
      <c r="V114" t="str">
        <f t="shared" ref="V114" si="245">MID(F114,10,9)</f>
        <v>DL2022005</v>
      </c>
      <c r="W114" t="str">
        <f t="shared" ref="W114" si="246">V114&amp;"_"&amp;U114&amp;"_"&amp;R114&amp;"_"&amp;S114&amp;"_"&amp;T114</f>
        <v>DL2022005_Soelvkarusse_Valid_Absent_Ct&gt;41</v>
      </c>
    </row>
    <row r="115" spans="1:23" x14ac:dyDescent="0.25">
      <c r="A115" t="s">
        <v>250</v>
      </c>
      <c r="B115" t="s">
        <v>355</v>
      </c>
      <c r="C115" t="s">
        <v>16</v>
      </c>
      <c r="D115" s="7">
        <v>0.1</v>
      </c>
      <c r="E115" s="6" t="s">
        <v>17</v>
      </c>
      <c r="F115" t="s">
        <v>418</v>
      </c>
      <c r="G115" t="str">
        <f t="shared" si="135"/>
        <v>09</v>
      </c>
      <c r="H115" t="str">
        <f t="shared" si="144"/>
        <v>Soelvkarusse_09_20220531_DL2022005_HelsingoerGym</v>
      </c>
      <c r="I115" t="str">
        <f t="shared" si="145"/>
        <v>Soelvkarusse</v>
      </c>
      <c r="J115" t="str">
        <f t="shared" si="146"/>
        <v>NegK</v>
      </c>
      <c r="K115" t="str">
        <f t="shared" si="147"/>
        <v>No Ct</v>
      </c>
      <c r="L115" t="str">
        <f t="shared" si="148"/>
        <v/>
      </c>
      <c r="M115" t="str">
        <f t="shared" si="149"/>
        <v/>
      </c>
      <c r="N115" t="str">
        <f t="shared" si="150"/>
        <v/>
      </c>
    </row>
    <row r="116" spans="1:23" x14ac:dyDescent="0.25">
      <c r="A116" t="s">
        <v>252</v>
      </c>
      <c r="B116" t="s">
        <v>356</v>
      </c>
      <c r="C116" t="s">
        <v>20</v>
      </c>
      <c r="D116" s="7">
        <v>0.1</v>
      </c>
      <c r="E116" s="6" t="s">
        <v>17</v>
      </c>
      <c r="F116" t="s">
        <v>418</v>
      </c>
      <c r="G116" t="str">
        <f t="shared" si="135"/>
        <v>09</v>
      </c>
      <c r="H116" t="str">
        <f t="shared" si="144"/>
        <v>Soelvkarusse_09_20220531_DL2022005_HelsingoerGym</v>
      </c>
      <c r="I116" t="str">
        <f t="shared" si="145"/>
        <v>Soelvkarusse</v>
      </c>
      <c r="J116" t="str">
        <f t="shared" si="146"/>
        <v>eDNA</v>
      </c>
      <c r="K116" t="str">
        <f t="shared" si="147"/>
        <v>No Ct</v>
      </c>
      <c r="L116" t="str">
        <f t="shared" si="148"/>
        <v/>
      </c>
      <c r="M116" t="str">
        <f t="shared" si="149"/>
        <v/>
      </c>
      <c r="N116" t="str">
        <f t="shared" si="150"/>
        <v/>
      </c>
    </row>
    <row r="117" spans="1:23" x14ac:dyDescent="0.25">
      <c r="A117" t="s">
        <v>254</v>
      </c>
      <c r="B117" t="s">
        <v>356</v>
      </c>
      <c r="C117" t="s">
        <v>20</v>
      </c>
      <c r="D117" s="7">
        <v>0.1</v>
      </c>
      <c r="E117" s="6" t="s">
        <v>17</v>
      </c>
      <c r="F117" t="s">
        <v>418</v>
      </c>
      <c r="G117" t="str">
        <f t="shared" si="135"/>
        <v>09</v>
      </c>
      <c r="H117" t="str">
        <f t="shared" si="144"/>
        <v>Soelvkarusse_09_20220531_DL2022005_HelsingoerGym</v>
      </c>
      <c r="I117" t="str">
        <f t="shared" si="145"/>
        <v>Soelvkarusse</v>
      </c>
      <c r="J117" t="str">
        <f t="shared" si="146"/>
        <v>eDNA</v>
      </c>
      <c r="K117" t="str">
        <f t="shared" si="147"/>
        <v>No Ct</v>
      </c>
      <c r="L117" t="str">
        <f t="shared" si="148"/>
        <v/>
      </c>
      <c r="M117" t="str">
        <f t="shared" si="149"/>
        <v/>
      </c>
      <c r="N117" t="str">
        <f t="shared" si="150"/>
        <v/>
      </c>
    </row>
    <row r="118" spans="1:23" x14ac:dyDescent="0.25">
      <c r="A118" t="s">
        <v>255</v>
      </c>
      <c r="B118" t="s">
        <v>357</v>
      </c>
      <c r="C118" t="s">
        <v>13</v>
      </c>
      <c r="D118" s="7">
        <v>0.1</v>
      </c>
      <c r="E118" s="7">
        <v>36.56</v>
      </c>
      <c r="F118" t="s">
        <v>418</v>
      </c>
      <c r="G118" t="str">
        <f t="shared" si="135"/>
        <v>10</v>
      </c>
      <c r="H118" t="str">
        <f t="shared" si="144"/>
        <v>Soelvkarusse_10_20220531_DL2022005_HelsingoerGym</v>
      </c>
      <c r="I118" t="str">
        <f t="shared" si="145"/>
        <v>Soelvkarusse</v>
      </c>
      <c r="J118" t="str">
        <f t="shared" si="146"/>
        <v>PosK</v>
      </c>
      <c r="K118">
        <f t="shared" si="147"/>
        <v>36.56</v>
      </c>
      <c r="L118">
        <f t="shared" si="148"/>
        <v>36.56</v>
      </c>
      <c r="M118">
        <f t="shared" si="149"/>
        <v>0</v>
      </c>
      <c r="N118">
        <f t="shared" si="150"/>
        <v>0</v>
      </c>
      <c r="P118">
        <f t="shared" ref="P118" si="247">IF(K120="No Ct",0,K120)</f>
        <v>0</v>
      </c>
      <c r="Q118">
        <f t="shared" ref="Q118" si="248">IF(K121="No Ct",0,K121)</f>
        <v>0</v>
      </c>
      <c r="R118" t="str">
        <f t="shared" ref="R118" si="249">IF(AND(L118&gt;0,M118=0),"Valid","Invalid")</f>
        <v>Valid</v>
      </c>
      <c r="S118" t="str">
        <f t="shared" ref="S118" si="250">IF(OR(P118&gt;1,Q118&gt;1),"Present","Absent")</f>
        <v>Absent</v>
      </c>
      <c r="T118" t="str">
        <f t="shared" ref="T118" si="251">IF(OR(AND(P118&gt;1,P118&lt;41),AND(Q118&gt;1,Q118&lt;41)),"Ct&lt;41","Ct&gt;41")</f>
        <v>Ct&gt;41</v>
      </c>
      <c r="U118" t="str">
        <f t="shared" ref="U118" si="252">I118</f>
        <v>Soelvkarusse</v>
      </c>
      <c r="V118" t="str">
        <f t="shared" ref="V118" si="253">MID(F118,10,9)</f>
        <v>DL2022005</v>
      </c>
      <c r="W118" t="str">
        <f t="shared" ref="W118" si="254">V118&amp;"_"&amp;U118&amp;"_"&amp;R118&amp;"_"&amp;S118&amp;"_"&amp;T118</f>
        <v>DL2022005_Soelvkarusse_Valid_Absent_Ct&gt;41</v>
      </c>
    </row>
    <row r="119" spans="1:23" x14ac:dyDescent="0.25">
      <c r="A119" t="s">
        <v>257</v>
      </c>
      <c r="B119" t="s">
        <v>358</v>
      </c>
      <c r="C119" t="s">
        <v>16</v>
      </c>
      <c r="D119" s="7">
        <v>0.1</v>
      </c>
      <c r="E119" s="7" t="s">
        <v>17</v>
      </c>
      <c r="F119" t="s">
        <v>418</v>
      </c>
      <c r="G119" t="str">
        <f t="shared" si="135"/>
        <v>10</v>
      </c>
      <c r="H119" t="str">
        <f t="shared" si="144"/>
        <v>Soelvkarusse_10_20220531_DL2022005_HelsingoerGym</v>
      </c>
      <c r="I119" t="str">
        <f t="shared" si="145"/>
        <v>Soelvkarusse</v>
      </c>
      <c r="J119" t="str">
        <f t="shared" si="146"/>
        <v>NegK</v>
      </c>
      <c r="K119" t="str">
        <f t="shared" si="147"/>
        <v>No Ct</v>
      </c>
      <c r="L119" t="str">
        <f t="shared" si="148"/>
        <v/>
      </c>
      <c r="M119" t="str">
        <f t="shared" si="149"/>
        <v/>
      </c>
      <c r="N119" t="str">
        <f t="shared" si="150"/>
        <v/>
      </c>
    </row>
    <row r="120" spans="1:23" x14ac:dyDescent="0.25">
      <c r="A120" t="s">
        <v>259</v>
      </c>
      <c r="B120" t="s">
        <v>359</v>
      </c>
      <c r="C120" t="s">
        <v>20</v>
      </c>
      <c r="D120" s="7">
        <v>0.1</v>
      </c>
      <c r="E120" s="7" t="s">
        <v>17</v>
      </c>
      <c r="F120" t="s">
        <v>418</v>
      </c>
      <c r="G120" t="str">
        <f t="shared" si="135"/>
        <v>10</v>
      </c>
      <c r="H120" t="str">
        <f t="shared" si="144"/>
        <v>Soelvkarusse_10_20220531_DL2022005_HelsingoerGym</v>
      </c>
      <c r="I120" t="str">
        <f t="shared" si="145"/>
        <v>Soelvkarusse</v>
      </c>
      <c r="J120" t="str">
        <f t="shared" si="146"/>
        <v>eDNA</v>
      </c>
      <c r="K120" t="str">
        <f t="shared" si="147"/>
        <v>No Ct</v>
      </c>
      <c r="L120" t="str">
        <f t="shared" si="148"/>
        <v/>
      </c>
      <c r="M120" t="str">
        <f t="shared" si="149"/>
        <v/>
      </c>
      <c r="N120" t="str">
        <f t="shared" si="150"/>
        <v/>
      </c>
    </row>
    <row r="121" spans="1:23" x14ac:dyDescent="0.25">
      <c r="A121" t="s">
        <v>261</v>
      </c>
      <c r="B121" t="s">
        <v>359</v>
      </c>
      <c r="C121" t="s">
        <v>20</v>
      </c>
      <c r="D121" s="7">
        <v>0.1</v>
      </c>
      <c r="E121" s="7" t="s">
        <v>17</v>
      </c>
      <c r="F121" t="s">
        <v>418</v>
      </c>
      <c r="G121" t="str">
        <f t="shared" si="135"/>
        <v>10</v>
      </c>
      <c r="H121" t="str">
        <f t="shared" si="144"/>
        <v>Soelvkarusse_10_20220531_DL2022005_HelsingoerGym</v>
      </c>
      <c r="I121" t="str">
        <f t="shared" si="145"/>
        <v>Soelvkarusse</v>
      </c>
      <c r="J121" t="str">
        <f t="shared" si="146"/>
        <v>eDNA</v>
      </c>
      <c r="K121" t="str">
        <f t="shared" si="147"/>
        <v>No Ct</v>
      </c>
      <c r="L121" t="str">
        <f t="shared" si="148"/>
        <v/>
      </c>
      <c r="M121" t="str">
        <f t="shared" si="149"/>
        <v/>
      </c>
      <c r="N121" t="str">
        <f t="shared" si="150"/>
        <v/>
      </c>
    </row>
    <row r="122" spans="1:23" x14ac:dyDescent="0.25">
      <c r="A122" t="s">
        <v>262</v>
      </c>
      <c r="B122" t="s">
        <v>360</v>
      </c>
      <c r="C122" t="s">
        <v>13</v>
      </c>
      <c r="D122" s="7">
        <v>0.1</v>
      </c>
      <c r="E122" s="7" t="s">
        <v>17</v>
      </c>
      <c r="F122" t="s">
        <v>418</v>
      </c>
      <c r="G122" t="str">
        <f t="shared" si="135"/>
        <v>11</v>
      </c>
      <c r="H122" t="str">
        <f t="shared" si="144"/>
        <v>EuropaeiskAal_11_20220531_DL2022005_HelsingoerGym</v>
      </c>
      <c r="I122" t="str">
        <f t="shared" si="145"/>
        <v>EuropaeiskAal</v>
      </c>
      <c r="J122" t="str">
        <f t="shared" si="146"/>
        <v>PosK</v>
      </c>
      <c r="K122" t="str">
        <f t="shared" si="147"/>
        <v>No Ct</v>
      </c>
      <c r="L122">
        <f t="shared" si="148"/>
        <v>0</v>
      </c>
      <c r="M122">
        <f t="shared" si="149"/>
        <v>0</v>
      </c>
      <c r="N122">
        <f t="shared" si="150"/>
        <v>0</v>
      </c>
      <c r="P122">
        <f t="shared" ref="P122" si="255">IF(K124="No Ct",0,K124)</f>
        <v>0</v>
      </c>
      <c r="Q122">
        <f t="shared" ref="Q122" si="256">IF(K125="No Ct",0,K125)</f>
        <v>0</v>
      </c>
      <c r="R122" t="str">
        <f t="shared" ref="R122" si="257">IF(AND(L122&gt;0,M122=0),"Valid","Invalid")</f>
        <v>Invalid</v>
      </c>
      <c r="S122" t="str">
        <f t="shared" ref="S122" si="258">IF(OR(P122&gt;1,Q122&gt;1),"Present","Absent")</f>
        <v>Absent</v>
      </c>
      <c r="T122" t="str">
        <f t="shared" ref="T122" si="259">IF(OR(AND(P122&gt;1,P122&lt;41),AND(Q122&gt;1,Q122&lt;41)),"Ct&lt;41","Ct&gt;41")</f>
        <v>Ct&gt;41</v>
      </c>
      <c r="U122" t="str">
        <f t="shared" ref="U122" si="260">I122</f>
        <v>EuropaeiskAal</v>
      </c>
      <c r="V122" t="str">
        <f t="shared" ref="V122" si="261">MID(F122,10,9)</f>
        <v>DL2022005</v>
      </c>
      <c r="W122" t="str">
        <f t="shared" ref="W122" si="262">V122&amp;"_"&amp;U122&amp;"_"&amp;R122&amp;"_"&amp;S122&amp;"_"&amp;T122</f>
        <v>DL2022005_EuropaeiskAal_Invalid_Absent_Ct&gt;41</v>
      </c>
    </row>
    <row r="123" spans="1:23" x14ac:dyDescent="0.25">
      <c r="A123" t="s">
        <v>264</v>
      </c>
      <c r="B123" t="s">
        <v>361</v>
      </c>
      <c r="C123" t="s">
        <v>16</v>
      </c>
      <c r="D123" s="7">
        <v>0.1</v>
      </c>
      <c r="E123" s="6" t="s">
        <v>17</v>
      </c>
      <c r="F123" t="s">
        <v>418</v>
      </c>
      <c r="G123" t="str">
        <f t="shared" si="135"/>
        <v>11</v>
      </c>
      <c r="H123" t="str">
        <f t="shared" si="144"/>
        <v>EuropaeiskAal_11_20220531_DL2022005_HelsingoerGym</v>
      </c>
      <c r="I123" t="str">
        <f t="shared" si="145"/>
        <v>EuropaeiskAal</v>
      </c>
      <c r="J123" t="str">
        <f t="shared" si="146"/>
        <v>NegK</v>
      </c>
      <c r="K123" t="str">
        <f t="shared" si="147"/>
        <v>No Ct</v>
      </c>
      <c r="L123" t="str">
        <f t="shared" si="148"/>
        <v/>
      </c>
      <c r="M123" t="str">
        <f t="shared" si="149"/>
        <v/>
      </c>
      <c r="N123" t="str">
        <f t="shared" si="150"/>
        <v/>
      </c>
    </row>
    <row r="124" spans="1:23" x14ac:dyDescent="0.25">
      <c r="A124" t="s">
        <v>266</v>
      </c>
      <c r="B124" t="s">
        <v>362</v>
      </c>
      <c r="C124" t="s">
        <v>20</v>
      </c>
      <c r="D124" s="7">
        <v>0.1</v>
      </c>
      <c r="E124" s="6" t="s">
        <v>17</v>
      </c>
      <c r="F124" t="s">
        <v>418</v>
      </c>
      <c r="G124" t="str">
        <f t="shared" si="135"/>
        <v>11</v>
      </c>
      <c r="H124" t="str">
        <f t="shared" si="144"/>
        <v>EuropaeiskAal_11_20220531_DL2022005_HelsingoerGym</v>
      </c>
      <c r="I124" t="str">
        <f t="shared" si="145"/>
        <v>EuropaeiskAal</v>
      </c>
      <c r="J124" t="str">
        <f t="shared" si="146"/>
        <v>eDNA</v>
      </c>
      <c r="K124" t="str">
        <f t="shared" si="147"/>
        <v>No Ct</v>
      </c>
      <c r="L124" t="str">
        <f t="shared" si="148"/>
        <v/>
      </c>
      <c r="M124" t="str">
        <f t="shared" si="149"/>
        <v/>
      </c>
      <c r="N124" t="str">
        <f t="shared" si="150"/>
        <v/>
      </c>
    </row>
    <row r="125" spans="1:23" x14ac:dyDescent="0.25">
      <c r="A125" t="s">
        <v>268</v>
      </c>
      <c r="B125" t="s">
        <v>362</v>
      </c>
      <c r="C125" t="s">
        <v>20</v>
      </c>
      <c r="D125" s="7">
        <v>0.1</v>
      </c>
      <c r="E125" s="6" t="s">
        <v>17</v>
      </c>
      <c r="F125" t="s">
        <v>418</v>
      </c>
      <c r="G125" t="str">
        <f t="shared" si="135"/>
        <v>11</v>
      </c>
      <c r="H125" t="str">
        <f t="shared" si="144"/>
        <v>EuropaeiskAal_11_20220531_DL2022005_HelsingoerGym</v>
      </c>
      <c r="I125" t="str">
        <f t="shared" si="145"/>
        <v>EuropaeiskAal</v>
      </c>
      <c r="J125" t="str">
        <f t="shared" si="146"/>
        <v>eDNA</v>
      </c>
      <c r="K125" t="str">
        <f t="shared" si="147"/>
        <v>No Ct</v>
      </c>
      <c r="L125" t="str">
        <f t="shared" si="148"/>
        <v/>
      </c>
      <c r="M125" t="str">
        <f t="shared" si="149"/>
        <v/>
      </c>
      <c r="N125" t="str">
        <f t="shared" si="150"/>
        <v/>
      </c>
    </row>
    <row r="126" spans="1:23" x14ac:dyDescent="0.25">
      <c r="A126" t="s">
        <v>269</v>
      </c>
      <c r="B126" t="s">
        <v>363</v>
      </c>
      <c r="C126" t="s">
        <v>13</v>
      </c>
      <c r="D126" s="7">
        <v>0.1</v>
      </c>
      <c r="E126" s="6" t="s">
        <v>17</v>
      </c>
      <c r="F126" t="s">
        <v>418</v>
      </c>
      <c r="G126" t="str">
        <f t="shared" si="135"/>
        <v>12</v>
      </c>
      <c r="H126" t="str">
        <f t="shared" si="144"/>
        <v>EuropaeiskAal_12_20220531_DL2022005_HelsingoerGym</v>
      </c>
      <c r="I126" t="str">
        <f t="shared" si="145"/>
        <v>EuropaeiskAal</v>
      </c>
      <c r="J126" t="str">
        <f t="shared" si="146"/>
        <v>PosK</v>
      </c>
      <c r="K126" t="str">
        <f t="shared" si="147"/>
        <v>No Ct</v>
      </c>
      <c r="L126">
        <f t="shared" si="148"/>
        <v>0</v>
      </c>
      <c r="M126">
        <f t="shared" si="149"/>
        <v>0</v>
      </c>
      <c r="N126">
        <f t="shared" si="150"/>
        <v>0</v>
      </c>
      <c r="P126">
        <f t="shared" ref="P126" si="263">IF(K128="No Ct",0,K128)</f>
        <v>0</v>
      </c>
      <c r="Q126">
        <f t="shared" ref="Q126" si="264">IF(K129="No Ct",0,K129)</f>
        <v>0</v>
      </c>
      <c r="R126" t="str">
        <f t="shared" ref="R126" si="265">IF(AND(L126&gt;0,M126=0),"Valid","Invalid")</f>
        <v>Invalid</v>
      </c>
      <c r="S126" t="str">
        <f t="shared" ref="S126" si="266">IF(OR(P126&gt;1,Q126&gt;1),"Present","Absent")</f>
        <v>Absent</v>
      </c>
      <c r="T126" t="str">
        <f t="shared" ref="T126" si="267">IF(OR(AND(P126&gt;1,P126&lt;41),AND(Q126&gt;1,Q126&lt;41)),"Ct&lt;41","Ct&gt;41")</f>
        <v>Ct&gt;41</v>
      </c>
      <c r="U126" t="str">
        <f t="shared" ref="U126" si="268">I126</f>
        <v>EuropaeiskAal</v>
      </c>
      <c r="V126" t="str">
        <f t="shared" ref="V126" si="269">MID(F126,10,9)</f>
        <v>DL2022005</v>
      </c>
      <c r="W126" t="str">
        <f t="shared" ref="W126" si="270">V126&amp;"_"&amp;U126&amp;"_"&amp;R126&amp;"_"&amp;S126&amp;"_"&amp;T126</f>
        <v>DL2022005_EuropaeiskAal_Invalid_Absent_Ct&gt;41</v>
      </c>
    </row>
    <row r="127" spans="1:23" x14ac:dyDescent="0.25">
      <c r="A127" t="s">
        <v>271</v>
      </c>
      <c r="B127" t="s">
        <v>364</v>
      </c>
      <c r="C127" t="s">
        <v>16</v>
      </c>
      <c r="D127" s="7">
        <v>0.1</v>
      </c>
      <c r="E127" s="6" t="s">
        <v>17</v>
      </c>
      <c r="F127" t="s">
        <v>418</v>
      </c>
      <c r="G127" t="str">
        <f t="shared" si="135"/>
        <v>12</v>
      </c>
      <c r="H127" t="str">
        <f t="shared" si="144"/>
        <v>EuropaeiskAal_12_20220531_DL2022005_HelsingoerGym</v>
      </c>
      <c r="I127" t="str">
        <f t="shared" si="145"/>
        <v>EuropaeiskAal</v>
      </c>
      <c r="J127" t="str">
        <f t="shared" si="146"/>
        <v>NegK</v>
      </c>
      <c r="K127" t="str">
        <f t="shared" si="147"/>
        <v>No Ct</v>
      </c>
      <c r="L127" t="str">
        <f t="shared" si="148"/>
        <v/>
      </c>
      <c r="M127" t="str">
        <f t="shared" si="149"/>
        <v/>
      </c>
      <c r="N127" t="str">
        <f t="shared" si="150"/>
        <v/>
      </c>
    </row>
    <row r="128" spans="1:23" x14ac:dyDescent="0.25">
      <c r="A128" t="s">
        <v>273</v>
      </c>
      <c r="B128" t="s">
        <v>365</v>
      </c>
      <c r="C128" t="s">
        <v>20</v>
      </c>
      <c r="D128" s="7">
        <v>0.1</v>
      </c>
      <c r="E128" s="7" t="s">
        <v>17</v>
      </c>
      <c r="F128" t="s">
        <v>418</v>
      </c>
      <c r="G128" t="str">
        <f t="shared" si="135"/>
        <v>12</v>
      </c>
      <c r="H128" t="str">
        <f t="shared" si="144"/>
        <v>EuropaeiskAal_12_20220531_DL2022005_HelsingoerGym</v>
      </c>
      <c r="I128" t="str">
        <f t="shared" si="145"/>
        <v>EuropaeiskAal</v>
      </c>
      <c r="J128" t="str">
        <f t="shared" si="146"/>
        <v>eDNA</v>
      </c>
      <c r="K128" t="str">
        <f t="shared" si="147"/>
        <v>No Ct</v>
      </c>
      <c r="L128" t="str">
        <f t="shared" si="148"/>
        <v/>
      </c>
      <c r="M128" t="str">
        <f t="shared" si="149"/>
        <v/>
      </c>
      <c r="N128" t="str">
        <f t="shared" si="150"/>
        <v/>
      </c>
    </row>
    <row r="129" spans="1:23" x14ac:dyDescent="0.25">
      <c r="A129" t="s">
        <v>275</v>
      </c>
      <c r="B129" t="s">
        <v>365</v>
      </c>
      <c r="C129" t="s">
        <v>20</v>
      </c>
      <c r="D129" s="7">
        <v>0.1</v>
      </c>
      <c r="E129" s="7" t="s">
        <v>17</v>
      </c>
      <c r="F129" t="s">
        <v>418</v>
      </c>
      <c r="G129" t="str">
        <f t="shared" si="135"/>
        <v>12</v>
      </c>
      <c r="H129" t="str">
        <f t="shared" si="144"/>
        <v>EuropaeiskAal_12_20220531_DL2022005_HelsingoerGym</v>
      </c>
      <c r="I129" t="str">
        <f t="shared" si="145"/>
        <v>EuropaeiskAal</v>
      </c>
      <c r="J129" t="str">
        <f t="shared" si="146"/>
        <v>eDNA</v>
      </c>
      <c r="K129" t="str">
        <f t="shared" si="147"/>
        <v>No Ct</v>
      </c>
      <c r="L129" t="str">
        <f t="shared" si="148"/>
        <v/>
      </c>
      <c r="M129" t="str">
        <f t="shared" si="149"/>
        <v/>
      </c>
      <c r="N129" t="str">
        <f t="shared" si="150"/>
        <v/>
      </c>
    </row>
    <row r="130" spans="1:23" x14ac:dyDescent="0.25">
      <c r="A130" t="s">
        <v>276</v>
      </c>
      <c r="B130" t="s">
        <v>366</v>
      </c>
      <c r="C130" t="s">
        <v>13</v>
      </c>
      <c r="D130" s="7">
        <v>0.1</v>
      </c>
      <c r="E130" s="7">
        <v>32.75</v>
      </c>
      <c r="F130" t="s">
        <v>418</v>
      </c>
      <c r="G130" t="str">
        <f t="shared" ref="G130:G193" si="271">LEFT(B130,2)</f>
        <v>13</v>
      </c>
      <c r="H130" t="str">
        <f t="shared" si="144"/>
        <v>Flodkrebs_13_20220531_DL2022005_HelsingoerGym</v>
      </c>
      <c r="I130" t="str">
        <f t="shared" si="145"/>
        <v>Flodkrebs</v>
      </c>
      <c r="J130" t="str">
        <f t="shared" si="146"/>
        <v>PosK</v>
      </c>
      <c r="K130">
        <f t="shared" si="147"/>
        <v>32.75</v>
      </c>
      <c r="L130">
        <f t="shared" si="148"/>
        <v>32.75</v>
      </c>
      <c r="M130">
        <f t="shared" si="149"/>
        <v>0</v>
      </c>
      <c r="N130">
        <f t="shared" si="150"/>
        <v>0</v>
      </c>
      <c r="P130">
        <f t="shared" ref="P130" si="272">IF(K132="No Ct",0,K132)</f>
        <v>0</v>
      </c>
      <c r="Q130">
        <f t="shared" ref="Q130" si="273">IF(K133="No Ct",0,K133)</f>
        <v>0</v>
      </c>
      <c r="R130" t="str">
        <f t="shared" ref="R130" si="274">IF(AND(L130&gt;0,M130=0),"Valid","Invalid")</f>
        <v>Valid</v>
      </c>
      <c r="S130" t="str">
        <f t="shared" ref="S130" si="275">IF(OR(P130&gt;1,Q130&gt;1),"Present","Absent")</f>
        <v>Absent</v>
      </c>
      <c r="T130" t="str">
        <f t="shared" ref="T130" si="276">IF(OR(AND(P130&gt;1,P130&lt;41),AND(Q130&gt;1,Q130&lt;41)),"Ct&lt;41","Ct&gt;41")</f>
        <v>Ct&gt;41</v>
      </c>
      <c r="U130" t="str">
        <f t="shared" ref="U130" si="277">I130</f>
        <v>Flodkrebs</v>
      </c>
      <c r="V130" t="str">
        <f t="shared" ref="V130" si="278">MID(F130,10,9)</f>
        <v>DL2022005</v>
      </c>
      <c r="W130" t="str">
        <f t="shared" ref="W130" si="279">V130&amp;"_"&amp;U130&amp;"_"&amp;R130&amp;"_"&amp;S130&amp;"_"&amp;T130</f>
        <v>DL2022005_Flodkrebs_Valid_Absent_Ct&gt;41</v>
      </c>
    </row>
    <row r="131" spans="1:23" x14ac:dyDescent="0.25">
      <c r="A131" t="s">
        <v>278</v>
      </c>
      <c r="B131" t="s">
        <v>367</v>
      </c>
      <c r="C131" t="s">
        <v>16</v>
      </c>
      <c r="D131" s="7">
        <v>0.1</v>
      </c>
      <c r="E131" s="6" t="s">
        <v>17</v>
      </c>
      <c r="F131" t="s">
        <v>418</v>
      </c>
      <c r="G131" t="str">
        <f t="shared" si="271"/>
        <v>13</v>
      </c>
      <c r="H131" t="str">
        <f t="shared" si="144"/>
        <v>Flodkrebs_13_20220531_DL2022005_HelsingoerGym</v>
      </c>
      <c r="I131" t="str">
        <f t="shared" si="145"/>
        <v>Flodkrebs</v>
      </c>
      <c r="J131" t="str">
        <f t="shared" si="146"/>
        <v>NegK</v>
      </c>
      <c r="K131" t="str">
        <f t="shared" si="147"/>
        <v>No Ct</v>
      </c>
      <c r="L131" t="str">
        <f t="shared" si="148"/>
        <v/>
      </c>
      <c r="M131" t="str">
        <f t="shared" si="149"/>
        <v/>
      </c>
      <c r="N131" t="str">
        <f t="shared" si="150"/>
        <v/>
      </c>
    </row>
    <row r="132" spans="1:23" x14ac:dyDescent="0.25">
      <c r="A132" t="s">
        <v>280</v>
      </c>
      <c r="B132" t="s">
        <v>368</v>
      </c>
      <c r="C132" t="s">
        <v>20</v>
      </c>
      <c r="D132" s="7">
        <v>0.1</v>
      </c>
      <c r="E132" s="6" t="s">
        <v>17</v>
      </c>
      <c r="F132" t="s">
        <v>418</v>
      </c>
      <c r="G132" t="str">
        <f t="shared" si="271"/>
        <v>13</v>
      </c>
      <c r="H132" t="str">
        <f t="shared" si="144"/>
        <v>Flodkrebs_13_20220531_DL2022005_HelsingoerGym</v>
      </c>
      <c r="I132" t="str">
        <f t="shared" si="145"/>
        <v>Flodkrebs</v>
      </c>
      <c r="J132" t="str">
        <f t="shared" si="146"/>
        <v>eDNA</v>
      </c>
      <c r="K132" t="str">
        <f t="shared" si="147"/>
        <v>No Ct</v>
      </c>
      <c r="L132" t="str">
        <f t="shared" si="148"/>
        <v/>
      </c>
      <c r="M132" t="str">
        <f t="shared" si="149"/>
        <v/>
      </c>
      <c r="N132" t="str">
        <f t="shared" si="150"/>
        <v/>
      </c>
    </row>
    <row r="133" spans="1:23" x14ac:dyDescent="0.25">
      <c r="A133" t="s">
        <v>282</v>
      </c>
      <c r="B133" t="s">
        <v>368</v>
      </c>
      <c r="C133" t="s">
        <v>20</v>
      </c>
      <c r="D133" s="7">
        <v>0.1</v>
      </c>
      <c r="E133" s="6" t="s">
        <v>17</v>
      </c>
      <c r="F133" t="s">
        <v>418</v>
      </c>
      <c r="G133" t="str">
        <f t="shared" si="271"/>
        <v>13</v>
      </c>
      <c r="H133" t="str">
        <f t="shared" si="144"/>
        <v>Flodkrebs_13_20220531_DL2022005_HelsingoerGym</v>
      </c>
      <c r="I133" t="str">
        <f t="shared" si="145"/>
        <v>Flodkrebs</v>
      </c>
      <c r="J133" t="str">
        <f t="shared" si="146"/>
        <v>eDNA</v>
      </c>
      <c r="K133" t="str">
        <f t="shared" si="147"/>
        <v>No Ct</v>
      </c>
      <c r="L133" t="str">
        <f t="shared" si="148"/>
        <v/>
      </c>
      <c r="M133" t="str">
        <f t="shared" si="149"/>
        <v/>
      </c>
      <c r="N133" t="str">
        <f t="shared" si="150"/>
        <v/>
      </c>
    </row>
    <row r="134" spans="1:23" x14ac:dyDescent="0.25">
      <c r="A134" t="s">
        <v>283</v>
      </c>
      <c r="B134" t="s">
        <v>369</v>
      </c>
      <c r="C134" t="s">
        <v>13</v>
      </c>
      <c r="D134" s="7">
        <v>0.1</v>
      </c>
      <c r="E134" s="7">
        <v>29.51</v>
      </c>
      <c r="F134" t="s">
        <v>418</v>
      </c>
      <c r="G134" t="str">
        <f t="shared" si="271"/>
        <v>14</v>
      </c>
      <c r="H134" t="str">
        <f t="shared" ref="H134:H197" si="280">I134&amp;"_"&amp;G134&amp;"_"&amp;F134</f>
        <v>Flodkrebs_14_20220531_DL2022005_HelsingoerGym</v>
      </c>
      <c r="I134" t="str">
        <f t="shared" ref="I134:I197" si="281">MID(RIGHT(B134,LEN(B134)-3),1,FIND("_",RIGHT(B134,LEN(B134)-3))-1)</f>
        <v>Flodkrebs</v>
      </c>
      <c r="J134" t="str">
        <f t="shared" ref="J134:J197" si="282">TRIM(SUBSTITUTE(RIGHT(B134,FIND(I134,B134)+1),"_",""))</f>
        <v>PosK</v>
      </c>
      <c r="K134">
        <f t="shared" ref="K134:K197" si="283">IFERROR(VALUE(SUBSTITUTE(E134,".",",")),E134)</f>
        <v>29.51</v>
      </c>
      <c r="L134">
        <f t="shared" ref="L134:L197" si="284">IF(J134="PosK",SUMIFS(K:K,J:J,"PosK",H:H,H134),"")</f>
        <v>29.51</v>
      </c>
      <c r="M134">
        <f t="shared" ref="M134:M197" si="285">IF(J134="PosK",SUMIFS(K:K,J:J,"NegK",H:H,H134),"")</f>
        <v>0</v>
      </c>
      <c r="N134">
        <f t="shared" ref="N134:N197" si="286">IF(J134="PosK",SUMIFS(K:K,J:J,"eDNA",H:H,H134),"")</f>
        <v>0</v>
      </c>
      <c r="P134">
        <f t="shared" ref="P134" si="287">IF(K136="No Ct",0,K136)</f>
        <v>0</v>
      </c>
      <c r="Q134">
        <f t="shared" ref="Q134" si="288">IF(K137="No Ct",0,K137)</f>
        <v>0</v>
      </c>
      <c r="R134" t="str">
        <f t="shared" ref="R134" si="289">IF(AND(L134&gt;0,M134=0),"Valid","Invalid")</f>
        <v>Valid</v>
      </c>
      <c r="S134" t="str">
        <f t="shared" ref="S134" si="290">IF(OR(P134&gt;1,Q134&gt;1),"Present","Absent")</f>
        <v>Absent</v>
      </c>
      <c r="T134" t="str">
        <f t="shared" ref="T134" si="291">IF(OR(AND(P134&gt;1,P134&lt;41),AND(Q134&gt;1,Q134&lt;41)),"Ct&lt;41","Ct&gt;41")</f>
        <v>Ct&gt;41</v>
      </c>
      <c r="U134" t="str">
        <f t="shared" ref="U134" si="292">I134</f>
        <v>Flodkrebs</v>
      </c>
      <c r="V134" t="str">
        <f t="shared" ref="V134" si="293">MID(F134,10,9)</f>
        <v>DL2022005</v>
      </c>
      <c r="W134" t="str">
        <f t="shared" ref="W134" si="294">V134&amp;"_"&amp;U134&amp;"_"&amp;R134&amp;"_"&amp;S134&amp;"_"&amp;T134</f>
        <v>DL2022005_Flodkrebs_Valid_Absent_Ct&gt;41</v>
      </c>
    </row>
    <row r="135" spans="1:23" x14ac:dyDescent="0.25">
      <c r="A135" t="s">
        <v>285</v>
      </c>
      <c r="B135" t="s">
        <v>370</v>
      </c>
      <c r="C135" t="s">
        <v>16</v>
      </c>
      <c r="D135" s="7">
        <v>0.1</v>
      </c>
      <c r="E135" s="6" t="s">
        <v>17</v>
      </c>
      <c r="F135" t="s">
        <v>418</v>
      </c>
      <c r="G135" t="str">
        <f t="shared" si="271"/>
        <v>14</v>
      </c>
      <c r="H135" t="str">
        <f t="shared" si="280"/>
        <v>Flodkrebs_14_20220531_DL2022005_HelsingoerGym</v>
      </c>
      <c r="I135" t="str">
        <f t="shared" si="281"/>
        <v>Flodkrebs</v>
      </c>
      <c r="J135" t="str">
        <f t="shared" si="282"/>
        <v>NegK</v>
      </c>
      <c r="K135" t="str">
        <f t="shared" si="283"/>
        <v>No Ct</v>
      </c>
      <c r="L135" t="str">
        <f t="shared" si="284"/>
        <v/>
      </c>
      <c r="M135" t="str">
        <f t="shared" si="285"/>
        <v/>
      </c>
      <c r="N135" t="str">
        <f t="shared" si="286"/>
        <v/>
      </c>
    </row>
    <row r="136" spans="1:23" x14ac:dyDescent="0.25">
      <c r="A136" t="s">
        <v>287</v>
      </c>
      <c r="B136" t="s">
        <v>371</v>
      </c>
      <c r="C136" t="s">
        <v>20</v>
      </c>
      <c r="D136" s="7">
        <v>0.1</v>
      </c>
      <c r="E136" s="7" t="s">
        <v>17</v>
      </c>
      <c r="F136" t="s">
        <v>418</v>
      </c>
      <c r="G136" t="str">
        <f t="shared" si="271"/>
        <v>14</v>
      </c>
      <c r="H136" t="str">
        <f t="shared" si="280"/>
        <v>Flodkrebs_14_20220531_DL2022005_HelsingoerGym</v>
      </c>
      <c r="I136" t="str">
        <f t="shared" si="281"/>
        <v>Flodkrebs</v>
      </c>
      <c r="J136" t="str">
        <f t="shared" si="282"/>
        <v>eDNA</v>
      </c>
      <c r="K136" t="str">
        <f t="shared" si="283"/>
        <v>No Ct</v>
      </c>
      <c r="L136" t="str">
        <f t="shared" si="284"/>
        <v/>
      </c>
      <c r="M136" t="str">
        <f t="shared" si="285"/>
        <v/>
      </c>
      <c r="N136" t="str">
        <f t="shared" si="286"/>
        <v/>
      </c>
    </row>
    <row r="137" spans="1:23" x14ac:dyDescent="0.25">
      <c r="A137" t="s">
        <v>289</v>
      </c>
      <c r="B137" t="s">
        <v>371</v>
      </c>
      <c r="C137" t="s">
        <v>20</v>
      </c>
      <c r="D137" s="7">
        <v>0.1</v>
      </c>
      <c r="E137" s="7" t="s">
        <v>17</v>
      </c>
      <c r="F137" t="s">
        <v>418</v>
      </c>
      <c r="G137" t="str">
        <f t="shared" si="271"/>
        <v>14</v>
      </c>
      <c r="H137" t="str">
        <f t="shared" si="280"/>
        <v>Flodkrebs_14_20220531_DL2022005_HelsingoerGym</v>
      </c>
      <c r="I137" t="str">
        <f t="shared" si="281"/>
        <v>Flodkrebs</v>
      </c>
      <c r="J137" t="str">
        <f t="shared" si="282"/>
        <v>eDNA</v>
      </c>
      <c r="K137" t="str">
        <f t="shared" si="283"/>
        <v>No Ct</v>
      </c>
      <c r="L137" t="str">
        <f t="shared" si="284"/>
        <v/>
      </c>
      <c r="M137" t="str">
        <f t="shared" si="285"/>
        <v/>
      </c>
      <c r="N137" t="str">
        <f t="shared" si="286"/>
        <v/>
      </c>
    </row>
    <row r="138" spans="1:23" x14ac:dyDescent="0.25">
      <c r="A138" t="s">
        <v>290</v>
      </c>
      <c r="B138" t="s">
        <v>372</v>
      </c>
      <c r="C138" t="s">
        <v>13</v>
      </c>
      <c r="D138" s="7">
        <v>0.1</v>
      </c>
      <c r="E138" s="7">
        <v>28.93</v>
      </c>
      <c r="F138" t="s">
        <v>418</v>
      </c>
      <c r="G138" t="str">
        <f t="shared" si="271"/>
        <v>15</v>
      </c>
      <c r="H138" t="str">
        <f t="shared" si="280"/>
        <v>Signalkrebs_15_20220531_DL2022005_HelsingoerGym</v>
      </c>
      <c r="I138" t="str">
        <f t="shared" si="281"/>
        <v>Signalkrebs</v>
      </c>
      <c r="J138" t="str">
        <f t="shared" si="282"/>
        <v>PosK</v>
      </c>
      <c r="K138">
        <f t="shared" si="283"/>
        <v>28.93</v>
      </c>
      <c r="L138">
        <f t="shared" si="284"/>
        <v>28.93</v>
      </c>
      <c r="M138">
        <f t="shared" si="285"/>
        <v>0</v>
      </c>
      <c r="N138">
        <f t="shared" si="286"/>
        <v>0</v>
      </c>
      <c r="P138">
        <f t="shared" ref="P138" si="295">IF(K140="No Ct",0,K140)</f>
        <v>0</v>
      </c>
      <c r="Q138">
        <f t="shared" ref="Q138" si="296">IF(K141="No Ct",0,K141)</f>
        <v>0</v>
      </c>
      <c r="R138" t="str">
        <f t="shared" ref="R138" si="297">IF(AND(L138&gt;0,M138=0),"Valid","Invalid")</f>
        <v>Valid</v>
      </c>
      <c r="S138" t="str">
        <f t="shared" ref="S138" si="298">IF(OR(P138&gt;1,Q138&gt;1),"Present","Absent")</f>
        <v>Absent</v>
      </c>
      <c r="T138" t="str">
        <f t="shared" ref="T138" si="299">IF(OR(AND(P138&gt;1,P138&lt;41),AND(Q138&gt;1,Q138&lt;41)),"Ct&lt;41","Ct&gt;41")</f>
        <v>Ct&gt;41</v>
      </c>
      <c r="U138" t="str">
        <f t="shared" ref="U138" si="300">I138</f>
        <v>Signalkrebs</v>
      </c>
      <c r="V138" t="str">
        <f t="shared" ref="V138" si="301">MID(F138,10,9)</f>
        <v>DL2022005</v>
      </c>
      <c r="W138" t="str">
        <f t="shared" ref="W138" si="302">V138&amp;"_"&amp;U138&amp;"_"&amp;R138&amp;"_"&amp;S138&amp;"_"&amp;T138</f>
        <v>DL2022005_Signalkrebs_Valid_Absent_Ct&gt;41</v>
      </c>
    </row>
    <row r="139" spans="1:23" x14ac:dyDescent="0.25">
      <c r="A139" t="s">
        <v>292</v>
      </c>
      <c r="B139" t="s">
        <v>373</v>
      </c>
      <c r="C139" t="s">
        <v>16</v>
      </c>
      <c r="D139" s="7">
        <v>0.1</v>
      </c>
      <c r="E139" s="6" t="s">
        <v>17</v>
      </c>
      <c r="F139" t="s">
        <v>418</v>
      </c>
      <c r="G139" t="str">
        <f t="shared" si="271"/>
        <v>15</v>
      </c>
      <c r="H139" t="str">
        <f t="shared" si="280"/>
        <v>Signalkrebs_15_20220531_DL2022005_HelsingoerGym</v>
      </c>
      <c r="I139" t="str">
        <f t="shared" si="281"/>
        <v>Signalkrebs</v>
      </c>
      <c r="J139" t="str">
        <f t="shared" si="282"/>
        <v>NegK</v>
      </c>
      <c r="K139" t="str">
        <f t="shared" si="283"/>
        <v>No Ct</v>
      </c>
      <c r="L139" t="str">
        <f t="shared" si="284"/>
        <v/>
      </c>
      <c r="M139" t="str">
        <f t="shared" si="285"/>
        <v/>
      </c>
      <c r="N139" t="str">
        <f t="shared" si="286"/>
        <v/>
      </c>
    </row>
    <row r="140" spans="1:23" x14ac:dyDescent="0.25">
      <c r="A140" t="s">
        <v>294</v>
      </c>
      <c r="B140" t="s">
        <v>374</v>
      </c>
      <c r="C140" t="s">
        <v>20</v>
      </c>
      <c r="D140" s="7">
        <v>0.1</v>
      </c>
      <c r="E140" s="7" t="s">
        <v>17</v>
      </c>
      <c r="F140" t="s">
        <v>418</v>
      </c>
      <c r="G140" t="str">
        <f t="shared" si="271"/>
        <v>15</v>
      </c>
      <c r="H140" t="str">
        <f t="shared" si="280"/>
        <v>Signalkrebs_15_20220531_DL2022005_HelsingoerGym</v>
      </c>
      <c r="I140" t="str">
        <f t="shared" si="281"/>
        <v>Signalkrebs</v>
      </c>
      <c r="J140" t="str">
        <f t="shared" si="282"/>
        <v>eDNA</v>
      </c>
      <c r="K140" t="str">
        <f t="shared" si="283"/>
        <v>No Ct</v>
      </c>
      <c r="L140" t="str">
        <f t="shared" si="284"/>
        <v/>
      </c>
      <c r="M140" t="str">
        <f t="shared" si="285"/>
        <v/>
      </c>
      <c r="N140" t="str">
        <f t="shared" si="286"/>
        <v/>
      </c>
    </row>
    <row r="141" spans="1:23" x14ac:dyDescent="0.25">
      <c r="A141" t="s">
        <v>296</v>
      </c>
      <c r="B141" t="s">
        <v>374</v>
      </c>
      <c r="C141" t="s">
        <v>20</v>
      </c>
      <c r="D141" s="7">
        <v>0.1</v>
      </c>
      <c r="E141" s="7" t="s">
        <v>17</v>
      </c>
      <c r="F141" t="s">
        <v>418</v>
      </c>
      <c r="G141" t="str">
        <f t="shared" si="271"/>
        <v>15</v>
      </c>
      <c r="H141" t="str">
        <f t="shared" si="280"/>
        <v>Signalkrebs_15_20220531_DL2022005_HelsingoerGym</v>
      </c>
      <c r="I141" t="str">
        <f t="shared" si="281"/>
        <v>Signalkrebs</v>
      </c>
      <c r="J141" t="str">
        <f t="shared" si="282"/>
        <v>eDNA</v>
      </c>
      <c r="K141" t="str">
        <f t="shared" si="283"/>
        <v>No Ct</v>
      </c>
      <c r="L141" t="str">
        <f t="shared" si="284"/>
        <v/>
      </c>
      <c r="M141" t="str">
        <f t="shared" si="285"/>
        <v/>
      </c>
      <c r="N141" t="str">
        <f t="shared" si="286"/>
        <v/>
      </c>
    </row>
    <row r="142" spans="1:23" x14ac:dyDescent="0.25">
      <c r="A142" t="s">
        <v>297</v>
      </c>
      <c r="B142" t="s">
        <v>375</v>
      </c>
      <c r="C142" t="s">
        <v>13</v>
      </c>
      <c r="D142" s="7">
        <v>0.1</v>
      </c>
      <c r="E142" s="7">
        <v>29.23</v>
      </c>
      <c r="F142" t="s">
        <v>418</v>
      </c>
      <c r="G142" t="str">
        <f t="shared" si="271"/>
        <v>16</v>
      </c>
      <c r="H142" t="str">
        <f t="shared" si="280"/>
        <v>Signalkrebs_16_20220531_DL2022005_HelsingoerGym</v>
      </c>
      <c r="I142" t="str">
        <f t="shared" si="281"/>
        <v>Signalkrebs</v>
      </c>
      <c r="J142" t="str">
        <f t="shared" si="282"/>
        <v>PosK</v>
      </c>
      <c r="K142">
        <f t="shared" si="283"/>
        <v>29.23</v>
      </c>
      <c r="L142">
        <f t="shared" si="284"/>
        <v>29.23</v>
      </c>
      <c r="M142">
        <f t="shared" si="285"/>
        <v>0</v>
      </c>
      <c r="N142">
        <f t="shared" si="286"/>
        <v>0</v>
      </c>
      <c r="P142">
        <f t="shared" ref="P142" si="303">IF(K144="No Ct",0,K144)</f>
        <v>0</v>
      </c>
      <c r="Q142">
        <f t="shared" ref="Q142" si="304">IF(K145="No Ct",0,K145)</f>
        <v>0</v>
      </c>
      <c r="R142" t="str">
        <f t="shared" ref="R142" si="305">IF(AND(L142&gt;0,M142=0),"Valid","Invalid")</f>
        <v>Valid</v>
      </c>
      <c r="S142" t="str">
        <f t="shared" ref="S142" si="306">IF(OR(P142&gt;1,Q142&gt;1),"Present","Absent")</f>
        <v>Absent</v>
      </c>
      <c r="T142" t="str">
        <f t="shared" ref="T142" si="307">IF(OR(AND(P142&gt;1,P142&lt;41),AND(Q142&gt;1,Q142&lt;41)),"Ct&lt;41","Ct&gt;41")</f>
        <v>Ct&gt;41</v>
      </c>
      <c r="U142" t="str">
        <f t="shared" ref="U142" si="308">I142</f>
        <v>Signalkrebs</v>
      </c>
      <c r="V142" t="str">
        <f t="shared" ref="V142" si="309">MID(F142,10,9)</f>
        <v>DL2022005</v>
      </c>
      <c r="W142" t="str">
        <f t="shared" ref="W142" si="310">V142&amp;"_"&amp;U142&amp;"_"&amp;R142&amp;"_"&amp;S142&amp;"_"&amp;T142</f>
        <v>DL2022005_Signalkrebs_Valid_Absent_Ct&gt;41</v>
      </c>
    </row>
    <row r="143" spans="1:23" x14ac:dyDescent="0.25">
      <c r="A143" t="s">
        <v>299</v>
      </c>
      <c r="B143" t="s">
        <v>376</v>
      </c>
      <c r="C143" t="s">
        <v>16</v>
      </c>
      <c r="D143" s="7">
        <v>0.1</v>
      </c>
      <c r="E143" s="6" t="s">
        <v>17</v>
      </c>
      <c r="F143" t="s">
        <v>418</v>
      </c>
      <c r="G143" t="str">
        <f t="shared" si="271"/>
        <v>16</v>
      </c>
      <c r="H143" t="str">
        <f t="shared" si="280"/>
        <v>Signalkrebs_16_20220531_DL2022005_HelsingoerGym</v>
      </c>
      <c r="I143" t="str">
        <f t="shared" si="281"/>
        <v>Signalkrebs</v>
      </c>
      <c r="J143" t="str">
        <f t="shared" si="282"/>
        <v>NegK</v>
      </c>
      <c r="K143" t="str">
        <f t="shared" si="283"/>
        <v>No Ct</v>
      </c>
      <c r="L143" t="str">
        <f t="shared" si="284"/>
        <v/>
      </c>
      <c r="M143" t="str">
        <f t="shared" si="285"/>
        <v/>
      </c>
      <c r="N143" t="str">
        <f t="shared" si="286"/>
        <v/>
      </c>
    </row>
    <row r="144" spans="1:23" x14ac:dyDescent="0.25">
      <c r="A144" t="s">
        <v>301</v>
      </c>
      <c r="B144" t="s">
        <v>377</v>
      </c>
      <c r="C144" t="s">
        <v>20</v>
      </c>
      <c r="D144" s="7">
        <v>0.1</v>
      </c>
      <c r="E144" s="6" t="s">
        <v>17</v>
      </c>
      <c r="F144" t="s">
        <v>418</v>
      </c>
      <c r="G144" t="str">
        <f t="shared" si="271"/>
        <v>16</v>
      </c>
      <c r="H144" t="str">
        <f t="shared" si="280"/>
        <v>Signalkrebs_16_20220531_DL2022005_HelsingoerGym</v>
      </c>
      <c r="I144" t="str">
        <f t="shared" si="281"/>
        <v>Signalkrebs</v>
      </c>
      <c r="J144" t="str">
        <f t="shared" si="282"/>
        <v>eDNA</v>
      </c>
      <c r="K144" t="str">
        <f t="shared" si="283"/>
        <v>No Ct</v>
      </c>
      <c r="L144" t="str">
        <f t="shared" si="284"/>
        <v/>
      </c>
      <c r="M144" t="str">
        <f t="shared" si="285"/>
        <v/>
      </c>
      <c r="N144" t="str">
        <f t="shared" si="286"/>
        <v/>
      </c>
    </row>
    <row r="145" spans="1:23" x14ac:dyDescent="0.25">
      <c r="A145" t="s">
        <v>303</v>
      </c>
      <c r="B145" t="s">
        <v>377</v>
      </c>
      <c r="C145" t="s">
        <v>20</v>
      </c>
      <c r="D145" s="7">
        <v>0.1</v>
      </c>
      <c r="E145" s="6" t="s">
        <v>17</v>
      </c>
      <c r="F145" t="s">
        <v>418</v>
      </c>
      <c r="G145" t="str">
        <f t="shared" si="271"/>
        <v>16</v>
      </c>
      <c r="H145" t="str">
        <f t="shared" si="280"/>
        <v>Signalkrebs_16_20220531_DL2022005_HelsingoerGym</v>
      </c>
      <c r="I145" t="str">
        <f t="shared" si="281"/>
        <v>Signalkrebs</v>
      </c>
      <c r="J145" t="str">
        <f t="shared" si="282"/>
        <v>eDNA</v>
      </c>
      <c r="K145" t="str">
        <f t="shared" si="283"/>
        <v>No Ct</v>
      </c>
      <c r="L145" t="str">
        <f t="shared" si="284"/>
        <v/>
      </c>
      <c r="M145" t="str">
        <f t="shared" si="285"/>
        <v/>
      </c>
      <c r="N145" t="str">
        <f t="shared" si="286"/>
        <v/>
      </c>
    </row>
    <row r="146" spans="1:23" x14ac:dyDescent="0.25">
      <c r="A146" t="s">
        <v>304</v>
      </c>
      <c r="B146" t="s">
        <v>378</v>
      </c>
      <c r="C146" t="s">
        <v>13</v>
      </c>
      <c r="D146" s="7">
        <v>0.1</v>
      </c>
      <c r="E146" s="7">
        <v>30.74</v>
      </c>
      <c r="F146" t="s">
        <v>418</v>
      </c>
      <c r="G146" t="str">
        <f t="shared" si="271"/>
        <v>17</v>
      </c>
      <c r="H146" t="str">
        <f t="shared" si="280"/>
        <v>GaliziskSumpkrebs_17_20220531_DL2022005_HelsingoerGym</v>
      </c>
      <c r="I146" t="str">
        <f t="shared" si="281"/>
        <v>GaliziskSumpkrebs</v>
      </c>
      <c r="J146" t="str">
        <f t="shared" si="282"/>
        <v>PosK</v>
      </c>
      <c r="K146">
        <f t="shared" si="283"/>
        <v>30.74</v>
      </c>
      <c r="L146">
        <f t="shared" si="284"/>
        <v>30.74</v>
      </c>
      <c r="M146">
        <f t="shared" si="285"/>
        <v>0</v>
      </c>
      <c r="N146">
        <f t="shared" si="286"/>
        <v>0</v>
      </c>
      <c r="P146">
        <f t="shared" ref="P146" si="311">IF(K148="No Ct",0,K148)</f>
        <v>0</v>
      </c>
      <c r="Q146">
        <f t="shared" ref="Q146" si="312">IF(K149="No Ct",0,K149)</f>
        <v>0</v>
      </c>
      <c r="R146" t="str">
        <f t="shared" ref="R146" si="313">IF(AND(L146&gt;0,M146=0),"Valid","Invalid")</f>
        <v>Valid</v>
      </c>
      <c r="S146" t="str">
        <f t="shared" ref="S146" si="314">IF(OR(P146&gt;1,Q146&gt;1),"Present","Absent")</f>
        <v>Absent</v>
      </c>
      <c r="T146" t="str">
        <f t="shared" ref="T146" si="315">IF(OR(AND(P146&gt;1,P146&lt;41),AND(Q146&gt;1,Q146&lt;41)),"Ct&lt;41","Ct&gt;41")</f>
        <v>Ct&gt;41</v>
      </c>
      <c r="U146" t="str">
        <f t="shared" ref="U146" si="316">I146</f>
        <v>GaliziskSumpkrebs</v>
      </c>
      <c r="V146" t="str">
        <f t="shared" ref="V146" si="317">MID(F146,10,9)</f>
        <v>DL2022005</v>
      </c>
      <c r="W146" t="str">
        <f t="shared" ref="W146" si="318">V146&amp;"_"&amp;U146&amp;"_"&amp;R146&amp;"_"&amp;S146&amp;"_"&amp;T146</f>
        <v>DL2022005_GaliziskSumpkrebs_Valid_Absent_Ct&gt;41</v>
      </c>
    </row>
    <row r="147" spans="1:23" x14ac:dyDescent="0.25">
      <c r="A147" t="s">
        <v>306</v>
      </c>
      <c r="B147" t="s">
        <v>379</v>
      </c>
      <c r="C147" t="s">
        <v>16</v>
      </c>
      <c r="D147" s="7">
        <v>0.1</v>
      </c>
      <c r="E147" s="6" t="s">
        <v>17</v>
      </c>
      <c r="F147" t="s">
        <v>418</v>
      </c>
      <c r="G147" t="str">
        <f t="shared" si="271"/>
        <v>17</v>
      </c>
      <c r="H147" t="str">
        <f t="shared" si="280"/>
        <v>GaliziskSumpkrebs_17_20220531_DL2022005_HelsingoerGym</v>
      </c>
      <c r="I147" t="str">
        <f t="shared" si="281"/>
        <v>GaliziskSumpkrebs</v>
      </c>
      <c r="J147" t="str">
        <f t="shared" si="282"/>
        <v>NegK</v>
      </c>
      <c r="K147" t="str">
        <f t="shared" si="283"/>
        <v>No Ct</v>
      </c>
      <c r="L147" t="str">
        <f t="shared" si="284"/>
        <v/>
      </c>
      <c r="M147" t="str">
        <f t="shared" si="285"/>
        <v/>
      </c>
      <c r="N147" t="str">
        <f t="shared" si="286"/>
        <v/>
      </c>
    </row>
    <row r="148" spans="1:23" x14ac:dyDescent="0.25">
      <c r="A148" t="s">
        <v>308</v>
      </c>
      <c r="B148" t="s">
        <v>380</v>
      </c>
      <c r="C148" t="s">
        <v>20</v>
      </c>
      <c r="D148" s="7">
        <v>0.1</v>
      </c>
      <c r="E148" s="6" t="s">
        <v>17</v>
      </c>
      <c r="F148" t="s">
        <v>418</v>
      </c>
      <c r="G148" t="str">
        <f t="shared" si="271"/>
        <v>17</v>
      </c>
      <c r="H148" t="str">
        <f t="shared" si="280"/>
        <v>GaliziskSumpkrebs_17_20220531_DL2022005_HelsingoerGym</v>
      </c>
      <c r="I148" t="str">
        <f t="shared" si="281"/>
        <v>GaliziskSumpkrebs</v>
      </c>
      <c r="J148" t="str">
        <f t="shared" si="282"/>
        <v>eDNA</v>
      </c>
      <c r="K148" t="str">
        <f t="shared" si="283"/>
        <v>No Ct</v>
      </c>
      <c r="L148" t="str">
        <f t="shared" si="284"/>
        <v/>
      </c>
      <c r="M148" t="str">
        <f t="shared" si="285"/>
        <v/>
      </c>
      <c r="N148" t="str">
        <f t="shared" si="286"/>
        <v/>
      </c>
    </row>
    <row r="149" spans="1:23" x14ac:dyDescent="0.25">
      <c r="A149" t="s">
        <v>310</v>
      </c>
      <c r="B149" t="s">
        <v>380</v>
      </c>
      <c r="C149" t="s">
        <v>20</v>
      </c>
      <c r="D149" s="7">
        <v>0.1</v>
      </c>
      <c r="E149" s="6" t="s">
        <v>17</v>
      </c>
      <c r="F149" t="s">
        <v>418</v>
      </c>
      <c r="G149" t="str">
        <f t="shared" si="271"/>
        <v>17</v>
      </c>
      <c r="H149" t="str">
        <f t="shared" si="280"/>
        <v>GaliziskSumpkrebs_17_20220531_DL2022005_HelsingoerGym</v>
      </c>
      <c r="I149" t="str">
        <f t="shared" si="281"/>
        <v>GaliziskSumpkrebs</v>
      </c>
      <c r="J149" t="str">
        <f t="shared" si="282"/>
        <v>eDNA</v>
      </c>
      <c r="K149" t="str">
        <f t="shared" si="283"/>
        <v>No Ct</v>
      </c>
      <c r="L149" t="str">
        <f t="shared" si="284"/>
        <v/>
      </c>
      <c r="M149" t="str">
        <f t="shared" si="285"/>
        <v/>
      </c>
      <c r="N149" t="str">
        <f t="shared" si="286"/>
        <v/>
      </c>
    </row>
    <row r="150" spans="1:23" x14ac:dyDescent="0.25">
      <c r="A150" t="s">
        <v>311</v>
      </c>
      <c r="B150" t="s">
        <v>381</v>
      </c>
      <c r="C150" t="s">
        <v>13</v>
      </c>
      <c r="D150" s="7">
        <v>0.1</v>
      </c>
      <c r="E150" s="7">
        <v>30.79</v>
      </c>
      <c r="F150" t="s">
        <v>418</v>
      </c>
      <c r="G150" t="str">
        <f t="shared" si="271"/>
        <v>18</v>
      </c>
      <c r="H150" t="str">
        <f t="shared" si="280"/>
        <v>GaliziskSumpkrebs_18_20220531_DL2022005_HelsingoerGym</v>
      </c>
      <c r="I150" t="str">
        <f t="shared" si="281"/>
        <v>GaliziskSumpkrebs</v>
      </c>
      <c r="J150" t="str">
        <f t="shared" si="282"/>
        <v>PosK</v>
      </c>
      <c r="K150">
        <f t="shared" si="283"/>
        <v>30.79</v>
      </c>
      <c r="L150">
        <f t="shared" si="284"/>
        <v>30.79</v>
      </c>
      <c r="M150">
        <f t="shared" si="285"/>
        <v>0</v>
      </c>
      <c r="N150">
        <f t="shared" si="286"/>
        <v>0</v>
      </c>
      <c r="P150">
        <f t="shared" ref="P150" si="319">IF(K152="No Ct",0,K152)</f>
        <v>0</v>
      </c>
      <c r="Q150">
        <f t="shared" ref="Q150" si="320">IF(K153="No Ct",0,K153)</f>
        <v>0</v>
      </c>
      <c r="R150" t="str">
        <f t="shared" ref="R150" si="321">IF(AND(L150&gt;0,M150=0),"Valid","Invalid")</f>
        <v>Valid</v>
      </c>
      <c r="S150" t="str">
        <f t="shared" ref="S150" si="322">IF(OR(P150&gt;1,Q150&gt;1),"Present","Absent")</f>
        <v>Absent</v>
      </c>
      <c r="T150" t="str">
        <f t="shared" ref="T150" si="323">IF(OR(AND(P150&gt;1,P150&lt;41),AND(Q150&gt;1,Q150&lt;41)),"Ct&lt;41","Ct&gt;41")</f>
        <v>Ct&gt;41</v>
      </c>
      <c r="U150" t="str">
        <f t="shared" ref="U150" si="324">I150</f>
        <v>GaliziskSumpkrebs</v>
      </c>
      <c r="V150" t="str">
        <f t="shared" ref="V150" si="325">MID(F150,10,9)</f>
        <v>DL2022005</v>
      </c>
      <c r="W150" t="str">
        <f t="shared" ref="W150" si="326">V150&amp;"_"&amp;U150&amp;"_"&amp;R150&amp;"_"&amp;S150&amp;"_"&amp;T150</f>
        <v>DL2022005_GaliziskSumpkrebs_Valid_Absent_Ct&gt;41</v>
      </c>
    </row>
    <row r="151" spans="1:23" x14ac:dyDescent="0.25">
      <c r="A151" t="s">
        <v>313</v>
      </c>
      <c r="B151" t="s">
        <v>382</v>
      </c>
      <c r="C151" t="s">
        <v>16</v>
      </c>
      <c r="D151" s="7">
        <v>0.1</v>
      </c>
      <c r="E151" s="6" t="s">
        <v>17</v>
      </c>
      <c r="F151" t="s">
        <v>418</v>
      </c>
      <c r="G151" t="str">
        <f t="shared" si="271"/>
        <v>18</v>
      </c>
      <c r="H151" t="str">
        <f t="shared" si="280"/>
        <v>GaliziskSumpkrebs_18_20220531_DL2022005_HelsingoerGym</v>
      </c>
      <c r="I151" t="str">
        <f t="shared" si="281"/>
        <v>GaliziskSumpkrebs</v>
      </c>
      <c r="J151" t="str">
        <f t="shared" si="282"/>
        <v>NegK</v>
      </c>
      <c r="K151" t="str">
        <f t="shared" si="283"/>
        <v>No Ct</v>
      </c>
      <c r="L151" t="str">
        <f t="shared" si="284"/>
        <v/>
      </c>
      <c r="M151" t="str">
        <f t="shared" si="285"/>
        <v/>
      </c>
      <c r="N151" t="str">
        <f t="shared" si="286"/>
        <v/>
      </c>
    </row>
    <row r="152" spans="1:23" x14ac:dyDescent="0.25">
      <c r="A152" t="s">
        <v>315</v>
      </c>
      <c r="B152" t="s">
        <v>383</v>
      </c>
      <c r="C152" t="s">
        <v>20</v>
      </c>
      <c r="D152" s="7">
        <v>0.1</v>
      </c>
      <c r="E152" s="7" t="s">
        <v>17</v>
      </c>
      <c r="F152" t="s">
        <v>418</v>
      </c>
      <c r="G152" t="str">
        <f t="shared" si="271"/>
        <v>18</v>
      </c>
      <c r="H152" t="str">
        <f t="shared" si="280"/>
        <v>GaliziskSumpkrebs_18_20220531_DL2022005_HelsingoerGym</v>
      </c>
      <c r="I152" t="str">
        <f t="shared" si="281"/>
        <v>GaliziskSumpkrebs</v>
      </c>
      <c r="J152" t="str">
        <f t="shared" si="282"/>
        <v>eDNA</v>
      </c>
      <c r="K152" t="str">
        <f t="shared" si="283"/>
        <v>No Ct</v>
      </c>
      <c r="L152" t="str">
        <f t="shared" si="284"/>
        <v/>
      </c>
      <c r="M152" t="str">
        <f t="shared" si="285"/>
        <v/>
      </c>
      <c r="N152" t="str">
        <f t="shared" si="286"/>
        <v/>
      </c>
    </row>
    <row r="153" spans="1:23" x14ac:dyDescent="0.25">
      <c r="A153" t="s">
        <v>317</v>
      </c>
      <c r="B153" t="s">
        <v>383</v>
      </c>
      <c r="C153" t="s">
        <v>20</v>
      </c>
      <c r="D153" s="7">
        <v>0.1</v>
      </c>
      <c r="E153" s="7" t="s">
        <v>17</v>
      </c>
      <c r="F153" t="s">
        <v>418</v>
      </c>
      <c r="G153" t="str">
        <f t="shared" si="271"/>
        <v>18</v>
      </c>
      <c r="H153" t="str">
        <f t="shared" si="280"/>
        <v>GaliziskSumpkrebs_18_20220531_DL2022005_HelsingoerGym</v>
      </c>
      <c r="I153" t="str">
        <f t="shared" si="281"/>
        <v>GaliziskSumpkrebs</v>
      </c>
      <c r="J153" t="str">
        <f t="shared" si="282"/>
        <v>eDNA</v>
      </c>
      <c r="K153" t="str">
        <f t="shared" si="283"/>
        <v>No Ct</v>
      </c>
      <c r="L153" t="str">
        <f t="shared" si="284"/>
        <v/>
      </c>
      <c r="M153" t="str">
        <f t="shared" si="285"/>
        <v/>
      </c>
      <c r="N153" t="str">
        <f t="shared" si="286"/>
        <v/>
      </c>
    </row>
    <row r="154" spans="1:23" x14ac:dyDescent="0.25">
      <c r="A154" t="s">
        <v>318</v>
      </c>
      <c r="B154" t="s">
        <v>384</v>
      </c>
      <c r="C154" t="s">
        <v>13</v>
      </c>
      <c r="D154" s="7">
        <v>0.1</v>
      </c>
      <c r="E154" s="7">
        <v>36.200000000000003</v>
      </c>
      <c r="F154" t="s">
        <v>418</v>
      </c>
      <c r="G154" t="str">
        <f t="shared" si="271"/>
        <v>19</v>
      </c>
      <c r="H154" t="str">
        <f t="shared" si="280"/>
        <v>KinesiskUldhaandskrabbe_19_20220531_DL2022005_HelsingoerGym</v>
      </c>
      <c r="I154" t="str">
        <f t="shared" si="281"/>
        <v>KinesiskUldhaandskrabbe</v>
      </c>
      <c r="J154" t="str">
        <f t="shared" si="282"/>
        <v>PosK</v>
      </c>
      <c r="K154">
        <f t="shared" si="283"/>
        <v>36.200000000000003</v>
      </c>
      <c r="L154">
        <f t="shared" si="284"/>
        <v>36.200000000000003</v>
      </c>
      <c r="M154">
        <f t="shared" si="285"/>
        <v>0</v>
      </c>
      <c r="N154">
        <f t="shared" si="286"/>
        <v>0</v>
      </c>
      <c r="P154">
        <f t="shared" ref="P154" si="327">IF(K156="No Ct",0,K156)</f>
        <v>0</v>
      </c>
      <c r="Q154">
        <f t="shared" ref="Q154" si="328">IF(K157="No Ct",0,K157)</f>
        <v>0</v>
      </c>
      <c r="R154" t="str">
        <f t="shared" ref="R154" si="329">IF(AND(L154&gt;0,M154=0),"Valid","Invalid")</f>
        <v>Valid</v>
      </c>
      <c r="S154" t="str">
        <f t="shared" ref="S154" si="330">IF(OR(P154&gt;1,Q154&gt;1),"Present","Absent")</f>
        <v>Absent</v>
      </c>
      <c r="T154" t="str">
        <f t="shared" ref="T154" si="331">IF(OR(AND(P154&gt;1,P154&lt;41),AND(Q154&gt;1,Q154&lt;41)),"Ct&lt;41","Ct&gt;41")</f>
        <v>Ct&gt;41</v>
      </c>
      <c r="U154" t="str">
        <f t="shared" ref="U154" si="332">I154</f>
        <v>KinesiskUldhaandskrabbe</v>
      </c>
      <c r="V154" t="str">
        <f t="shared" ref="V154" si="333">MID(F154,10,9)</f>
        <v>DL2022005</v>
      </c>
      <c r="W154" t="str">
        <f t="shared" ref="W154" si="334">V154&amp;"_"&amp;U154&amp;"_"&amp;R154&amp;"_"&amp;S154&amp;"_"&amp;T154</f>
        <v>DL2022005_KinesiskUldhaandskrabbe_Valid_Absent_Ct&gt;41</v>
      </c>
    </row>
    <row r="155" spans="1:23" x14ac:dyDescent="0.25">
      <c r="A155" t="s">
        <v>320</v>
      </c>
      <c r="B155" t="s">
        <v>385</v>
      </c>
      <c r="C155" t="s">
        <v>16</v>
      </c>
      <c r="D155" s="7">
        <v>0.1</v>
      </c>
      <c r="E155" s="6" t="s">
        <v>17</v>
      </c>
      <c r="F155" t="s">
        <v>418</v>
      </c>
      <c r="G155" t="str">
        <f t="shared" si="271"/>
        <v>19</v>
      </c>
      <c r="H155" t="str">
        <f t="shared" si="280"/>
        <v>KinesiskUldhaandskrabbe_19_20220531_DL2022005_HelsingoerGym</v>
      </c>
      <c r="I155" t="str">
        <f t="shared" si="281"/>
        <v>KinesiskUldhaandskrabbe</v>
      </c>
      <c r="J155" t="str">
        <f t="shared" si="282"/>
        <v>NegK</v>
      </c>
      <c r="K155" t="str">
        <f t="shared" si="283"/>
        <v>No Ct</v>
      </c>
      <c r="L155" t="str">
        <f t="shared" si="284"/>
        <v/>
      </c>
      <c r="M155" t="str">
        <f t="shared" si="285"/>
        <v/>
      </c>
      <c r="N155" t="str">
        <f t="shared" si="286"/>
        <v/>
      </c>
    </row>
    <row r="156" spans="1:23" x14ac:dyDescent="0.25">
      <c r="A156" t="s">
        <v>322</v>
      </c>
      <c r="B156" t="s">
        <v>386</v>
      </c>
      <c r="C156" t="s">
        <v>20</v>
      </c>
      <c r="D156" s="7">
        <v>0.1</v>
      </c>
      <c r="E156" s="6" t="s">
        <v>17</v>
      </c>
      <c r="F156" t="s">
        <v>418</v>
      </c>
      <c r="G156" t="str">
        <f t="shared" si="271"/>
        <v>19</v>
      </c>
      <c r="H156" t="str">
        <f t="shared" si="280"/>
        <v>KinesiskUldhaandskrabbe_19_20220531_DL2022005_HelsingoerGym</v>
      </c>
      <c r="I156" t="str">
        <f t="shared" si="281"/>
        <v>KinesiskUldhaandskrabbe</v>
      </c>
      <c r="J156" t="str">
        <f t="shared" si="282"/>
        <v>eDNA</v>
      </c>
      <c r="K156" t="str">
        <f t="shared" si="283"/>
        <v>No Ct</v>
      </c>
      <c r="L156" t="str">
        <f t="shared" si="284"/>
        <v/>
      </c>
      <c r="M156" t="str">
        <f t="shared" si="285"/>
        <v/>
      </c>
      <c r="N156" t="str">
        <f t="shared" si="286"/>
        <v/>
      </c>
    </row>
    <row r="157" spans="1:23" x14ac:dyDescent="0.25">
      <c r="A157" t="s">
        <v>324</v>
      </c>
      <c r="B157" t="s">
        <v>386</v>
      </c>
      <c r="C157" t="s">
        <v>20</v>
      </c>
      <c r="D157" s="7">
        <v>0.1</v>
      </c>
      <c r="E157" s="6" t="s">
        <v>17</v>
      </c>
      <c r="F157" t="s">
        <v>418</v>
      </c>
      <c r="G157" t="str">
        <f t="shared" si="271"/>
        <v>19</v>
      </c>
      <c r="H157" t="str">
        <f t="shared" si="280"/>
        <v>KinesiskUldhaandskrabbe_19_20220531_DL2022005_HelsingoerGym</v>
      </c>
      <c r="I157" t="str">
        <f t="shared" si="281"/>
        <v>KinesiskUldhaandskrabbe</v>
      </c>
      <c r="J157" t="str">
        <f t="shared" si="282"/>
        <v>eDNA</v>
      </c>
      <c r="K157" t="str">
        <f t="shared" si="283"/>
        <v>No Ct</v>
      </c>
      <c r="L157" t="str">
        <f t="shared" si="284"/>
        <v/>
      </c>
      <c r="M157" t="str">
        <f t="shared" si="285"/>
        <v/>
      </c>
      <c r="N157" t="str">
        <f t="shared" si="286"/>
        <v/>
      </c>
    </row>
    <row r="158" spans="1:23" x14ac:dyDescent="0.25">
      <c r="A158" t="s">
        <v>329</v>
      </c>
      <c r="B158" t="s">
        <v>387</v>
      </c>
      <c r="C158" t="s">
        <v>13</v>
      </c>
      <c r="D158" s="7">
        <v>0.1</v>
      </c>
      <c r="E158" s="7">
        <v>36.659999999999997</v>
      </c>
      <c r="F158" t="s">
        <v>418</v>
      </c>
      <c r="G158" t="str">
        <f t="shared" si="271"/>
        <v>20</v>
      </c>
      <c r="H158" t="str">
        <f t="shared" si="280"/>
        <v>KinesiskUldhaandskrabbe_20_20220531_DL2022005_HelsingoerGym</v>
      </c>
      <c r="I158" t="str">
        <f t="shared" si="281"/>
        <v>KinesiskUldhaandskrabbe</v>
      </c>
      <c r="J158" t="str">
        <f t="shared" si="282"/>
        <v>PosK</v>
      </c>
      <c r="K158">
        <f t="shared" si="283"/>
        <v>36.659999999999997</v>
      </c>
      <c r="L158">
        <f t="shared" si="284"/>
        <v>36.659999999999997</v>
      </c>
      <c r="M158">
        <f t="shared" si="285"/>
        <v>0</v>
      </c>
      <c r="N158">
        <f t="shared" si="286"/>
        <v>0</v>
      </c>
      <c r="P158">
        <f t="shared" ref="P158" si="335">IF(K160="No Ct",0,K160)</f>
        <v>0</v>
      </c>
      <c r="Q158">
        <f t="shared" ref="Q158" si="336">IF(K161="No Ct",0,K161)</f>
        <v>0</v>
      </c>
      <c r="R158" t="str">
        <f t="shared" ref="R158" si="337">IF(AND(L158&gt;0,M158=0),"Valid","Invalid")</f>
        <v>Valid</v>
      </c>
      <c r="S158" t="str">
        <f t="shared" ref="S158" si="338">IF(OR(P158&gt;1,Q158&gt;1),"Present","Absent")</f>
        <v>Absent</v>
      </c>
      <c r="T158" t="str">
        <f t="shared" ref="T158" si="339">IF(OR(AND(P158&gt;1,P158&lt;41),AND(Q158&gt;1,Q158&lt;41)),"Ct&lt;41","Ct&gt;41")</f>
        <v>Ct&gt;41</v>
      </c>
      <c r="U158" t="str">
        <f t="shared" ref="U158" si="340">I158</f>
        <v>KinesiskUldhaandskrabbe</v>
      </c>
      <c r="V158" t="str">
        <f t="shared" ref="V158" si="341">MID(F158,10,9)</f>
        <v>DL2022005</v>
      </c>
      <c r="W158" t="str">
        <f t="shared" ref="W158" si="342">V158&amp;"_"&amp;U158&amp;"_"&amp;R158&amp;"_"&amp;S158&amp;"_"&amp;T158</f>
        <v>DL2022005_KinesiskUldhaandskrabbe_Valid_Absent_Ct&gt;41</v>
      </c>
    </row>
    <row r="159" spans="1:23" x14ac:dyDescent="0.25">
      <c r="A159" t="s">
        <v>331</v>
      </c>
      <c r="B159" t="s">
        <v>388</v>
      </c>
      <c r="C159" t="s">
        <v>16</v>
      </c>
      <c r="D159" s="7">
        <v>0.1</v>
      </c>
      <c r="E159" s="6" t="s">
        <v>17</v>
      </c>
      <c r="F159" t="s">
        <v>418</v>
      </c>
      <c r="G159" t="str">
        <f t="shared" si="271"/>
        <v>20</v>
      </c>
      <c r="H159" t="str">
        <f t="shared" si="280"/>
        <v>KinesiskUldhaandskrabbe_20_20220531_DL2022005_HelsingoerGym</v>
      </c>
      <c r="I159" t="str">
        <f t="shared" si="281"/>
        <v>KinesiskUldhaandskrabbe</v>
      </c>
      <c r="J159" t="str">
        <f t="shared" si="282"/>
        <v>NegK</v>
      </c>
      <c r="K159" t="str">
        <f t="shared" si="283"/>
        <v>No Ct</v>
      </c>
      <c r="L159" t="str">
        <f t="shared" si="284"/>
        <v/>
      </c>
      <c r="M159" t="str">
        <f t="shared" si="285"/>
        <v/>
      </c>
      <c r="N159" t="str">
        <f t="shared" si="286"/>
        <v/>
      </c>
    </row>
    <row r="160" spans="1:23" x14ac:dyDescent="0.25">
      <c r="A160" t="s">
        <v>327</v>
      </c>
      <c r="B160" t="s">
        <v>389</v>
      </c>
      <c r="C160" t="s">
        <v>20</v>
      </c>
      <c r="D160" s="7">
        <v>0.1</v>
      </c>
      <c r="E160" s="6" t="s">
        <v>17</v>
      </c>
      <c r="F160" t="s">
        <v>418</v>
      </c>
      <c r="G160" t="str">
        <f t="shared" si="271"/>
        <v>20</v>
      </c>
      <c r="H160" t="str">
        <f t="shared" si="280"/>
        <v>KinesiskUldhaandskrabbe_20_20220531_DL2022005_HelsingoerGym</v>
      </c>
      <c r="I160" t="str">
        <f t="shared" si="281"/>
        <v>KinesiskUldhaandskrabbe</v>
      </c>
      <c r="J160" t="str">
        <f t="shared" si="282"/>
        <v>eDNA</v>
      </c>
      <c r="K160" t="str">
        <f t="shared" si="283"/>
        <v>No Ct</v>
      </c>
      <c r="L160" t="str">
        <f t="shared" si="284"/>
        <v/>
      </c>
      <c r="M160" t="str">
        <f t="shared" si="285"/>
        <v/>
      </c>
      <c r="N160" t="str">
        <f t="shared" si="286"/>
        <v/>
      </c>
    </row>
    <row r="161" spans="1:23" x14ac:dyDescent="0.25">
      <c r="A161" t="s">
        <v>325</v>
      </c>
      <c r="B161" t="s">
        <v>389</v>
      </c>
      <c r="C161" t="s">
        <v>20</v>
      </c>
      <c r="D161" s="7">
        <v>0.1</v>
      </c>
      <c r="E161" s="6" t="s">
        <v>17</v>
      </c>
      <c r="F161" t="s">
        <v>418</v>
      </c>
      <c r="G161" t="str">
        <f t="shared" si="271"/>
        <v>20</v>
      </c>
      <c r="H161" t="str">
        <f t="shared" si="280"/>
        <v>KinesiskUldhaandskrabbe_20_20220531_DL2022005_HelsingoerGym</v>
      </c>
      <c r="I161" t="str">
        <f t="shared" si="281"/>
        <v>KinesiskUldhaandskrabbe</v>
      </c>
      <c r="J161" t="str">
        <f t="shared" si="282"/>
        <v>eDNA</v>
      </c>
      <c r="K161" t="str">
        <f t="shared" si="283"/>
        <v>No Ct</v>
      </c>
      <c r="L161" t="str">
        <f t="shared" si="284"/>
        <v/>
      </c>
      <c r="M161" t="str">
        <f t="shared" si="285"/>
        <v/>
      </c>
      <c r="N161" t="str">
        <f t="shared" si="286"/>
        <v/>
      </c>
    </row>
    <row r="162" spans="1:23" x14ac:dyDescent="0.25">
      <c r="A162" t="s">
        <v>390</v>
      </c>
      <c r="B162" t="s">
        <v>391</v>
      </c>
      <c r="C162" t="s">
        <v>13</v>
      </c>
      <c r="D162" s="7">
        <v>0.1</v>
      </c>
      <c r="E162" s="7" t="s">
        <v>17</v>
      </c>
      <c r="F162" t="s">
        <v>418</v>
      </c>
      <c r="G162" t="str">
        <f t="shared" si="271"/>
        <v>21</v>
      </c>
      <c r="H162" t="str">
        <f t="shared" si="280"/>
        <v>BredVandkalv_21_20220531_DL2022005_HelsingoerGym</v>
      </c>
      <c r="I162" t="str">
        <f t="shared" si="281"/>
        <v>BredVandkalv</v>
      </c>
      <c r="J162" t="str">
        <f t="shared" si="282"/>
        <v>PosK</v>
      </c>
      <c r="K162" t="str">
        <f t="shared" si="283"/>
        <v>No Ct</v>
      </c>
      <c r="L162">
        <f t="shared" si="284"/>
        <v>0</v>
      </c>
      <c r="M162">
        <f t="shared" si="285"/>
        <v>0</v>
      </c>
      <c r="N162">
        <f t="shared" si="286"/>
        <v>0</v>
      </c>
      <c r="P162">
        <f t="shared" ref="P162" si="343">IF(K164="No Ct",0,K164)</f>
        <v>0</v>
      </c>
      <c r="Q162">
        <f t="shared" ref="Q162" si="344">IF(K165="No Ct",0,K165)</f>
        <v>0</v>
      </c>
      <c r="R162" t="str">
        <f t="shared" ref="R162" si="345">IF(AND(L162&gt;0,M162=0),"Valid","Invalid")</f>
        <v>Invalid</v>
      </c>
      <c r="S162" t="str">
        <f t="shared" ref="S162" si="346">IF(OR(P162&gt;1,Q162&gt;1),"Present","Absent")</f>
        <v>Absent</v>
      </c>
      <c r="T162" t="str">
        <f t="shared" ref="T162" si="347">IF(OR(AND(P162&gt;1,P162&lt;41),AND(Q162&gt;1,Q162&lt;41)),"Ct&lt;41","Ct&gt;41")</f>
        <v>Ct&gt;41</v>
      </c>
      <c r="U162" t="str">
        <f t="shared" ref="U162" si="348">I162</f>
        <v>BredVandkalv</v>
      </c>
      <c r="V162" t="str">
        <f t="shared" ref="V162" si="349">MID(F162,10,9)</f>
        <v>DL2022005</v>
      </c>
      <c r="W162" t="str">
        <f t="shared" ref="W162" si="350">V162&amp;"_"&amp;U162&amp;"_"&amp;R162&amp;"_"&amp;S162&amp;"_"&amp;T162</f>
        <v>DL2022005_BredVandkalv_Invalid_Absent_Ct&gt;41</v>
      </c>
    </row>
    <row r="163" spans="1:23" x14ac:dyDescent="0.25">
      <c r="A163" t="s">
        <v>392</v>
      </c>
      <c r="B163" t="s">
        <v>393</v>
      </c>
      <c r="C163" t="s">
        <v>16</v>
      </c>
      <c r="D163" s="7">
        <v>0.1</v>
      </c>
      <c r="E163" s="6" t="s">
        <v>17</v>
      </c>
      <c r="F163" t="s">
        <v>418</v>
      </c>
      <c r="G163" t="str">
        <f t="shared" si="271"/>
        <v>21</v>
      </c>
      <c r="H163" t="str">
        <f t="shared" si="280"/>
        <v>BredVandkalv_21_20220531_DL2022005_HelsingoerGym</v>
      </c>
      <c r="I163" t="str">
        <f t="shared" si="281"/>
        <v>BredVandkalv</v>
      </c>
      <c r="J163" t="str">
        <f t="shared" si="282"/>
        <v>NegK</v>
      </c>
      <c r="K163" t="str">
        <f t="shared" si="283"/>
        <v>No Ct</v>
      </c>
      <c r="L163" t="str">
        <f t="shared" si="284"/>
        <v/>
      </c>
      <c r="M163" t="str">
        <f t="shared" si="285"/>
        <v/>
      </c>
      <c r="N163" t="str">
        <f t="shared" si="286"/>
        <v/>
      </c>
    </row>
    <row r="164" spans="1:23" x14ac:dyDescent="0.25">
      <c r="A164" t="s">
        <v>394</v>
      </c>
      <c r="B164" t="s">
        <v>395</v>
      </c>
      <c r="C164" t="s">
        <v>20</v>
      </c>
      <c r="D164" s="7">
        <v>0.1</v>
      </c>
      <c r="E164" s="7" t="s">
        <v>17</v>
      </c>
      <c r="F164" t="s">
        <v>418</v>
      </c>
      <c r="G164" t="str">
        <f t="shared" si="271"/>
        <v>21</v>
      </c>
      <c r="H164" t="str">
        <f t="shared" si="280"/>
        <v>BredVandkalv_21_20220531_DL2022005_HelsingoerGym</v>
      </c>
      <c r="I164" t="str">
        <f t="shared" si="281"/>
        <v>BredVandkalv</v>
      </c>
      <c r="J164" t="str">
        <f t="shared" si="282"/>
        <v>eDNA</v>
      </c>
      <c r="K164" t="str">
        <f t="shared" si="283"/>
        <v>No Ct</v>
      </c>
      <c r="L164" t="str">
        <f t="shared" si="284"/>
        <v/>
      </c>
      <c r="M164" t="str">
        <f t="shared" si="285"/>
        <v/>
      </c>
      <c r="N164" t="str">
        <f t="shared" si="286"/>
        <v/>
      </c>
    </row>
    <row r="165" spans="1:23" x14ac:dyDescent="0.25">
      <c r="A165" t="s">
        <v>396</v>
      </c>
      <c r="B165" t="s">
        <v>395</v>
      </c>
      <c r="C165" t="s">
        <v>20</v>
      </c>
      <c r="D165" s="7">
        <v>0.1</v>
      </c>
      <c r="E165" s="7" t="s">
        <v>17</v>
      </c>
      <c r="F165" t="s">
        <v>418</v>
      </c>
      <c r="G165" t="str">
        <f t="shared" si="271"/>
        <v>21</v>
      </c>
      <c r="H165" t="str">
        <f t="shared" si="280"/>
        <v>BredVandkalv_21_20220531_DL2022005_HelsingoerGym</v>
      </c>
      <c r="I165" t="str">
        <f t="shared" si="281"/>
        <v>BredVandkalv</v>
      </c>
      <c r="J165" t="str">
        <f t="shared" si="282"/>
        <v>eDNA</v>
      </c>
      <c r="K165" t="str">
        <f t="shared" si="283"/>
        <v>No Ct</v>
      </c>
      <c r="L165" t="str">
        <f t="shared" si="284"/>
        <v/>
      </c>
      <c r="M165" t="str">
        <f t="shared" si="285"/>
        <v/>
      </c>
      <c r="N165" t="str">
        <f t="shared" si="286"/>
        <v/>
      </c>
    </row>
    <row r="166" spans="1:23" x14ac:dyDescent="0.25">
      <c r="A166" t="s">
        <v>397</v>
      </c>
      <c r="B166" t="s">
        <v>398</v>
      </c>
      <c r="C166" t="s">
        <v>13</v>
      </c>
      <c r="D166" s="7">
        <v>0.1</v>
      </c>
      <c r="E166" s="6">
        <v>24.62</v>
      </c>
      <c r="F166" t="s">
        <v>418</v>
      </c>
      <c r="G166" t="str">
        <f t="shared" si="271"/>
        <v>22</v>
      </c>
      <c r="H166" t="str">
        <f t="shared" si="280"/>
        <v>BredVandkalv_22_20220531_DL2022005_HelsingoerGym</v>
      </c>
      <c r="I166" t="str">
        <f t="shared" si="281"/>
        <v>BredVandkalv</v>
      </c>
      <c r="J166" t="str">
        <f t="shared" si="282"/>
        <v>PosK</v>
      </c>
      <c r="K166">
        <f t="shared" si="283"/>
        <v>24.62</v>
      </c>
      <c r="L166">
        <f t="shared" si="284"/>
        <v>24.62</v>
      </c>
      <c r="M166">
        <f t="shared" si="285"/>
        <v>0</v>
      </c>
      <c r="N166">
        <f t="shared" si="286"/>
        <v>0</v>
      </c>
      <c r="P166">
        <f t="shared" ref="P166" si="351">IF(K168="No Ct",0,K168)</f>
        <v>0</v>
      </c>
      <c r="Q166">
        <f t="shared" ref="Q166" si="352">IF(K169="No Ct",0,K169)</f>
        <v>0</v>
      </c>
      <c r="R166" t="str">
        <f t="shared" ref="R166" si="353">IF(AND(L166&gt;0,M166=0),"Valid","Invalid")</f>
        <v>Valid</v>
      </c>
      <c r="S166" t="str">
        <f t="shared" ref="S166" si="354">IF(OR(P166&gt;1,Q166&gt;1),"Present","Absent")</f>
        <v>Absent</v>
      </c>
      <c r="T166" t="str">
        <f t="shared" ref="T166" si="355">IF(OR(AND(P166&gt;1,P166&lt;41),AND(Q166&gt;1,Q166&lt;41)),"Ct&lt;41","Ct&gt;41")</f>
        <v>Ct&gt;41</v>
      </c>
      <c r="U166" t="str">
        <f t="shared" ref="U166" si="356">I166</f>
        <v>BredVandkalv</v>
      </c>
      <c r="V166" t="str">
        <f t="shared" ref="V166" si="357">MID(F166,10,9)</f>
        <v>DL2022005</v>
      </c>
      <c r="W166" t="str">
        <f t="shared" ref="W166" si="358">V166&amp;"_"&amp;U166&amp;"_"&amp;R166&amp;"_"&amp;S166&amp;"_"&amp;T166</f>
        <v>DL2022005_BredVandkalv_Valid_Absent_Ct&gt;41</v>
      </c>
    </row>
    <row r="167" spans="1:23" x14ac:dyDescent="0.25">
      <c r="A167" t="s">
        <v>399</v>
      </c>
      <c r="B167" t="s">
        <v>400</v>
      </c>
      <c r="C167" t="s">
        <v>16</v>
      </c>
      <c r="D167" s="7">
        <v>0.1</v>
      </c>
      <c r="E167" s="6" t="s">
        <v>17</v>
      </c>
      <c r="F167" t="s">
        <v>418</v>
      </c>
      <c r="G167" t="str">
        <f t="shared" si="271"/>
        <v>22</v>
      </c>
      <c r="H167" t="str">
        <f t="shared" si="280"/>
        <v>BredVandkalv_22_20220531_DL2022005_HelsingoerGym</v>
      </c>
      <c r="I167" t="str">
        <f t="shared" si="281"/>
        <v>BredVandkalv</v>
      </c>
      <c r="J167" t="str">
        <f t="shared" si="282"/>
        <v>NegK</v>
      </c>
      <c r="K167" t="str">
        <f t="shared" si="283"/>
        <v>No Ct</v>
      </c>
      <c r="L167" t="str">
        <f t="shared" si="284"/>
        <v/>
      </c>
      <c r="M167" t="str">
        <f t="shared" si="285"/>
        <v/>
      </c>
      <c r="N167" t="str">
        <f t="shared" si="286"/>
        <v/>
      </c>
    </row>
    <row r="168" spans="1:23" x14ac:dyDescent="0.25">
      <c r="A168" t="s">
        <v>401</v>
      </c>
      <c r="B168" t="s">
        <v>402</v>
      </c>
      <c r="C168" t="s">
        <v>20</v>
      </c>
      <c r="D168" s="7">
        <v>0.1</v>
      </c>
      <c r="E168" s="6" t="s">
        <v>17</v>
      </c>
      <c r="F168" t="s">
        <v>418</v>
      </c>
      <c r="G168" t="str">
        <f t="shared" si="271"/>
        <v>22</v>
      </c>
      <c r="H168" t="str">
        <f t="shared" si="280"/>
        <v>BredVandkalv_22_20220531_DL2022005_HelsingoerGym</v>
      </c>
      <c r="I168" t="str">
        <f t="shared" si="281"/>
        <v>BredVandkalv</v>
      </c>
      <c r="J168" t="str">
        <f t="shared" si="282"/>
        <v>eDNA</v>
      </c>
      <c r="K168" t="str">
        <f t="shared" si="283"/>
        <v>No Ct</v>
      </c>
      <c r="L168" t="str">
        <f t="shared" si="284"/>
        <v/>
      </c>
      <c r="M168" t="str">
        <f t="shared" si="285"/>
        <v/>
      </c>
      <c r="N168" t="str">
        <f t="shared" si="286"/>
        <v/>
      </c>
    </row>
    <row r="169" spans="1:23" x14ac:dyDescent="0.25">
      <c r="A169" t="s">
        <v>403</v>
      </c>
      <c r="B169" t="s">
        <v>402</v>
      </c>
      <c r="C169" t="s">
        <v>20</v>
      </c>
      <c r="D169" s="7">
        <v>0.1</v>
      </c>
      <c r="E169" s="6" t="s">
        <v>17</v>
      </c>
      <c r="F169" t="s">
        <v>418</v>
      </c>
      <c r="G169" t="str">
        <f t="shared" si="271"/>
        <v>22</v>
      </c>
      <c r="H169" t="str">
        <f t="shared" si="280"/>
        <v>BredVandkalv_22_20220531_DL2022005_HelsingoerGym</v>
      </c>
      <c r="I169" t="str">
        <f t="shared" si="281"/>
        <v>BredVandkalv</v>
      </c>
      <c r="J169" t="str">
        <f t="shared" si="282"/>
        <v>eDNA</v>
      </c>
      <c r="K169" t="str">
        <f t="shared" si="283"/>
        <v>No Ct</v>
      </c>
      <c r="L169" t="str">
        <f t="shared" si="284"/>
        <v/>
      </c>
      <c r="M169" t="str">
        <f t="shared" si="285"/>
        <v/>
      </c>
      <c r="N169" t="str">
        <f t="shared" si="286"/>
        <v/>
      </c>
    </row>
    <row r="170" spans="1:23" x14ac:dyDescent="0.25">
      <c r="A170" t="s">
        <v>404</v>
      </c>
      <c r="B170" t="s">
        <v>405</v>
      </c>
      <c r="C170" t="s">
        <v>13</v>
      </c>
      <c r="D170" s="7">
        <v>0.1</v>
      </c>
      <c r="E170" s="7">
        <v>27.61</v>
      </c>
      <c r="F170" t="s">
        <v>418</v>
      </c>
      <c r="G170" t="str">
        <f t="shared" si="271"/>
        <v>23</v>
      </c>
      <c r="H170" t="str">
        <f t="shared" si="280"/>
        <v>StorVandsalamander_23_20220531_DL2022005_HelsingoerGym</v>
      </c>
      <c r="I170" t="str">
        <f t="shared" si="281"/>
        <v>StorVandsalamander</v>
      </c>
      <c r="J170" t="str">
        <f t="shared" si="282"/>
        <v>PosK</v>
      </c>
      <c r="K170">
        <f t="shared" si="283"/>
        <v>27.61</v>
      </c>
      <c r="L170">
        <f t="shared" si="284"/>
        <v>27.61</v>
      </c>
      <c r="M170">
        <f t="shared" si="285"/>
        <v>0</v>
      </c>
      <c r="N170">
        <f t="shared" si="286"/>
        <v>0</v>
      </c>
      <c r="P170">
        <f t="shared" ref="P170" si="359">IF(K172="No Ct",0,K172)</f>
        <v>0</v>
      </c>
      <c r="Q170">
        <f t="shared" ref="Q170" si="360">IF(K173="No Ct",0,K173)</f>
        <v>0</v>
      </c>
      <c r="R170" t="str">
        <f t="shared" ref="R170" si="361">IF(AND(L170&gt;0,M170=0),"Valid","Invalid")</f>
        <v>Valid</v>
      </c>
      <c r="S170" t="str">
        <f t="shared" ref="S170" si="362">IF(OR(P170&gt;1,Q170&gt;1),"Present","Absent")</f>
        <v>Absent</v>
      </c>
      <c r="T170" t="str">
        <f t="shared" ref="T170" si="363">IF(OR(AND(P170&gt;1,P170&lt;41),AND(Q170&gt;1,Q170&lt;41)),"Ct&lt;41","Ct&gt;41")</f>
        <v>Ct&gt;41</v>
      </c>
      <c r="U170" t="str">
        <f t="shared" ref="U170" si="364">I170</f>
        <v>StorVandsalamander</v>
      </c>
      <c r="V170" t="str">
        <f t="shared" ref="V170" si="365">MID(F170,10,9)</f>
        <v>DL2022005</v>
      </c>
      <c r="W170" t="str">
        <f t="shared" ref="W170" si="366">V170&amp;"_"&amp;U170&amp;"_"&amp;R170&amp;"_"&amp;S170&amp;"_"&amp;T170</f>
        <v>DL2022005_StorVandsalamander_Valid_Absent_Ct&gt;41</v>
      </c>
    </row>
    <row r="171" spans="1:23" x14ac:dyDescent="0.25">
      <c r="A171" t="s">
        <v>406</v>
      </c>
      <c r="B171" t="s">
        <v>407</v>
      </c>
      <c r="C171" t="s">
        <v>16</v>
      </c>
      <c r="D171" s="7">
        <v>0.1</v>
      </c>
      <c r="E171" s="6" t="s">
        <v>17</v>
      </c>
      <c r="F171" t="s">
        <v>418</v>
      </c>
      <c r="G171" t="str">
        <f t="shared" si="271"/>
        <v>23</v>
      </c>
      <c r="H171" t="str">
        <f t="shared" si="280"/>
        <v>StorVandsalamander_23_20220531_DL2022005_HelsingoerGym</v>
      </c>
      <c r="I171" t="str">
        <f t="shared" si="281"/>
        <v>StorVandsalamander</v>
      </c>
      <c r="J171" t="str">
        <f t="shared" si="282"/>
        <v>NegK</v>
      </c>
      <c r="K171" t="str">
        <f t="shared" si="283"/>
        <v>No Ct</v>
      </c>
      <c r="L171" t="str">
        <f t="shared" si="284"/>
        <v/>
      </c>
      <c r="M171" t="str">
        <f t="shared" si="285"/>
        <v/>
      </c>
      <c r="N171" t="str">
        <f t="shared" si="286"/>
        <v/>
      </c>
    </row>
    <row r="172" spans="1:23" x14ac:dyDescent="0.25">
      <c r="A172" t="s">
        <v>408</v>
      </c>
      <c r="B172" t="s">
        <v>409</v>
      </c>
      <c r="C172" t="s">
        <v>20</v>
      </c>
      <c r="D172" s="7">
        <v>0.1</v>
      </c>
      <c r="E172" s="6" t="s">
        <v>17</v>
      </c>
      <c r="F172" t="s">
        <v>418</v>
      </c>
      <c r="G172" t="str">
        <f t="shared" si="271"/>
        <v>23</v>
      </c>
      <c r="H172" t="str">
        <f t="shared" si="280"/>
        <v>StorVandsalamander_23_20220531_DL2022005_HelsingoerGym</v>
      </c>
      <c r="I172" t="str">
        <f t="shared" si="281"/>
        <v>StorVandsalamander</v>
      </c>
      <c r="J172" t="str">
        <f t="shared" si="282"/>
        <v>eDNA</v>
      </c>
      <c r="K172" t="str">
        <f t="shared" si="283"/>
        <v>No Ct</v>
      </c>
      <c r="L172" t="str">
        <f t="shared" si="284"/>
        <v/>
      </c>
      <c r="M172" t="str">
        <f t="shared" si="285"/>
        <v/>
      </c>
      <c r="N172" t="str">
        <f t="shared" si="286"/>
        <v/>
      </c>
    </row>
    <row r="173" spans="1:23" x14ac:dyDescent="0.25">
      <c r="A173" t="s">
        <v>410</v>
      </c>
      <c r="B173" t="s">
        <v>409</v>
      </c>
      <c r="C173" t="s">
        <v>20</v>
      </c>
      <c r="D173" s="7">
        <v>0.1</v>
      </c>
      <c r="E173" s="6" t="s">
        <v>17</v>
      </c>
      <c r="F173" t="s">
        <v>418</v>
      </c>
      <c r="G173" t="str">
        <f t="shared" si="271"/>
        <v>23</v>
      </c>
      <c r="H173" t="str">
        <f t="shared" si="280"/>
        <v>StorVandsalamander_23_20220531_DL2022005_HelsingoerGym</v>
      </c>
      <c r="I173" t="str">
        <f t="shared" si="281"/>
        <v>StorVandsalamander</v>
      </c>
      <c r="J173" t="str">
        <f t="shared" si="282"/>
        <v>eDNA</v>
      </c>
      <c r="K173" t="str">
        <f t="shared" si="283"/>
        <v>No Ct</v>
      </c>
      <c r="L173" t="str">
        <f t="shared" si="284"/>
        <v/>
      </c>
      <c r="M173" t="str">
        <f t="shared" si="285"/>
        <v/>
      </c>
      <c r="N173" t="str">
        <f t="shared" si="286"/>
        <v/>
      </c>
    </row>
    <row r="174" spans="1:23" x14ac:dyDescent="0.25">
      <c r="A174" t="s">
        <v>411</v>
      </c>
      <c r="B174" t="s">
        <v>412</v>
      </c>
      <c r="C174" t="s">
        <v>13</v>
      </c>
      <c r="D174" s="7">
        <v>0.1</v>
      </c>
      <c r="E174" s="7">
        <v>27.57</v>
      </c>
      <c r="F174" t="s">
        <v>418</v>
      </c>
      <c r="G174" t="str">
        <f t="shared" si="271"/>
        <v>24</v>
      </c>
      <c r="H174" t="str">
        <f t="shared" si="280"/>
        <v>StorVandsalamander_24_20220531_DL2022005_HelsingoerGym</v>
      </c>
      <c r="I174" t="str">
        <f t="shared" si="281"/>
        <v>StorVandsalamander</v>
      </c>
      <c r="J174" t="str">
        <f t="shared" si="282"/>
        <v>PosK</v>
      </c>
      <c r="K174">
        <f t="shared" si="283"/>
        <v>27.57</v>
      </c>
      <c r="L174">
        <f t="shared" si="284"/>
        <v>27.57</v>
      </c>
      <c r="M174">
        <f t="shared" si="285"/>
        <v>0</v>
      </c>
      <c r="N174">
        <f t="shared" si="286"/>
        <v>0</v>
      </c>
      <c r="P174">
        <f t="shared" ref="P174" si="367">IF(K176="No Ct",0,K176)</f>
        <v>0</v>
      </c>
      <c r="Q174">
        <f t="shared" ref="Q174" si="368">IF(K177="No Ct",0,K177)</f>
        <v>0</v>
      </c>
      <c r="R174" t="str">
        <f t="shared" ref="R174" si="369">IF(AND(L174&gt;0,M174=0),"Valid","Invalid")</f>
        <v>Valid</v>
      </c>
      <c r="S174" t="str">
        <f t="shared" ref="S174" si="370">IF(OR(P174&gt;1,Q174&gt;1),"Present","Absent")</f>
        <v>Absent</v>
      </c>
      <c r="T174" t="str">
        <f t="shared" ref="T174" si="371">IF(OR(AND(P174&gt;1,P174&lt;41),AND(Q174&gt;1,Q174&lt;41)),"Ct&lt;41","Ct&gt;41")</f>
        <v>Ct&gt;41</v>
      </c>
      <c r="U174" t="str">
        <f t="shared" ref="U174" si="372">I174</f>
        <v>StorVandsalamander</v>
      </c>
      <c r="V174" t="str">
        <f t="shared" ref="V174" si="373">MID(F174,10,9)</f>
        <v>DL2022005</v>
      </c>
      <c r="W174" t="str">
        <f t="shared" ref="W174" si="374">V174&amp;"_"&amp;U174&amp;"_"&amp;R174&amp;"_"&amp;S174&amp;"_"&amp;T174</f>
        <v>DL2022005_StorVandsalamander_Valid_Absent_Ct&gt;41</v>
      </c>
    </row>
    <row r="175" spans="1:23" x14ac:dyDescent="0.25">
      <c r="A175" t="s">
        <v>413</v>
      </c>
      <c r="B175" t="s">
        <v>414</v>
      </c>
      <c r="C175" t="s">
        <v>16</v>
      </c>
      <c r="D175" s="7">
        <v>0.1</v>
      </c>
      <c r="E175" s="6" t="s">
        <v>17</v>
      </c>
      <c r="F175" t="s">
        <v>418</v>
      </c>
      <c r="G175" t="str">
        <f t="shared" si="271"/>
        <v>24</v>
      </c>
      <c r="H175" t="str">
        <f t="shared" si="280"/>
        <v>StorVandsalamander_24_20220531_DL2022005_HelsingoerGym</v>
      </c>
      <c r="I175" t="str">
        <f t="shared" si="281"/>
        <v>StorVandsalamander</v>
      </c>
      <c r="J175" t="str">
        <f t="shared" si="282"/>
        <v>NegK</v>
      </c>
      <c r="K175" t="str">
        <f t="shared" si="283"/>
        <v>No Ct</v>
      </c>
      <c r="L175" t="str">
        <f t="shared" si="284"/>
        <v/>
      </c>
      <c r="M175" t="str">
        <f t="shared" si="285"/>
        <v/>
      </c>
      <c r="N175" t="str">
        <f t="shared" si="286"/>
        <v/>
      </c>
    </row>
    <row r="176" spans="1:23" x14ac:dyDescent="0.25">
      <c r="A176" t="s">
        <v>415</v>
      </c>
      <c r="B176" t="s">
        <v>416</v>
      </c>
      <c r="C176" t="s">
        <v>20</v>
      </c>
      <c r="D176" s="7">
        <v>0.1</v>
      </c>
      <c r="E176" s="6" t="s">
        <v>17</v>
      </c>
      <c r="F176" t="s">
        <v>418</v>
      </c>
      <c r="G176" t="str">
        <f t="shared" si="271"/>
        <v>24</v>
      </c>
      <c r="H176" t="str">
        <f t="shared" si="280"/>
        <v>StorVandsalamander_24_20220531_DL2022005_HelsingoerGym</v>
      </c>
      <c r="I176" t="str">
        <f t="shared" si="281"/>
        <v>StorVandsalamander</v>
      </c>
      <c r="J176" t="str">
        <f t="shared" si="282"/>
        <v>eDNA</v>
      </c>
      <c r="K176" t="str">
        <f t="shared" si="283"/>
        <v>No Ct</v>
      </c>
      <c r="L176" t="str">
        <f t="shared" si="284"/>
        <v/>
      </c>
      <c r="M176" t="str">
        <f t="shared" si="285"/>
        <v/>
      </c>
      <c r="N176" t="str">
        <f t="shared" si="286"/>
        <v/>
      </c>
    </row>
    <row r="177" spans="1:23" x14ac:dyDescent="0.25">
      <c r="A177" t="s">
        <v>417</v>
      </c>
      <c r="B177" t="s">
        <v>416</v>
      </c>
      <c r="C177" t="s">
        <v>20</v>
      </c>
      <c r="D177" s="7">
        <v>0.1</v>
      </c>
      <c r="E177" s="6" t="s">
        <v>17</v>
      </c>
      <c r="F177" t="s">
        <v>418</v>
      </c>
      <c r="G177" t="str">
        <f t="shared" si="271"/>
        <v>24</v>
      </c>
      <c r="H177" t="str">
        <f t="shared" si="280"/>
        <v>StorVandsalamander_24_20220531_DL2022005_HelsingoerGym</v>
      </c>
      <c r="I177" t="str">
        <f t="shared" si="281"/>
        <v>StorVandsalamander</v>
      </c>
      <c r="J177" t="str">
        <f t="shared" si="282"/>
        <v>eDNA</v>
      </c>
      <c r="K177" t="str">
        <f t="shared" si="283"/>
        <v>No Ct</v>
      </c>
      <c r="L177" t="str">
        <f t="shared" si="284"/>
        <v/>
      </c>
      <c r="M177" t="str">
        <f t="shared" si="285"/>
        <v/>
      </c>
      <c r="N177" t="str">
        <f t="shared" si="286"/>
        <v/>
      </c>
    </row>
    <row r="178" spans="1:23" x14ac:dyDescent="0.25">
      <c r="A178" t="s">
        <v>11</v>
      </c>
      <c r="B178" t="s">
        <v>196</v>
      </c>
      <c r="C178" t="s">
        <v>13</v>
      </c>
      <c r="D178" s="7">
        <v>0.1</v>
      </c>
      <c r="E178" s="7">
        <v>25.02</v>
      </c>
      <c r="F178" t="s">
        <v>443</v>
      </c>
      <c r="G178" t="str">
        <f t="shared" si="271"/>
        <v>01</v>
      </c>
      <c r="H178" t="str">
        <f t="shared" si="280"/>
        <v>Skrubbe_01_20220601_DL2022001_HelsingoerGym</v>
      </c>
      <c r="I178" t="str">
        <f t="shared" si="281"/>
        <v>Skrubbe</v>
      </c>
      <c r="J178" t="str">
        <f t="shared" si="282"/>
        <v>PosK</v>
      </c>
      <c r="K178">
        <f t="shared" si="283"/>
        <v>25.02</v>
      </c>
      <c r="L178">
        <f t="shared" si="284"/>
        <v>25.02</v>
      </c>
      <c r="M178">
        <f t="shared" si="285"/>
        <v>0</v>
      </c>
      <c r="N178">
        <f t="shared" si="286"/>
        <v>0</v>
      </c>
      <c r="P178">
        <f t="shared" ref="P178" si="375">IF(K180="No Ct",0,K180)</f>
        <v>0</v>
      </c>
      <c r="Q178">
        <f t="shared" ref="Q178" si="376">IF(K181="No Ct",0,K181)</f>
        <v>0</v>
      </c>
      <c r="R178" t="str">
        <f t="shared" ref="R178" si="377">IF(AND(L178&gt;0,M178=0),"Valid","Invalid")</f>
        <v>Valid</v>
      </c>
      <c r="S178" t="str">
        <f t="shared" ref="S178" si="378">IF(OR(P178&gt;1,Q178&gt;1),"Present","Absent")</f>
        <v>Absent</v>
      </c>
      <c r="T178" t="str">
        <f t="shared" ref="T178" si="379">IF(OR(AND(P178&gt;1,P178&lt;41),AND(Q178&gt;1,Q178&lt;41)),"Ct&lt;41","Ct&gt;41")</f>
        <v>Ct&gt;41</v>
      </c>
      <c r="U178" t="str">
        <f t="shared" ref="U178" si="380">I178</f>
        <v>Skrubbe</v>
      </c>
      <c r="V178" t="str">
        <f t="shared" ref="V178" si="381">MID(F178,10,9)</f>
        <v>DL2022001</v>
      </c>
      <c r="W178" t="str">
        <f t="shared" ref="W178" si="382">V178&amp;"_"&amp;U178&amp;"_"&amp;R178&amp;"_"&amp;S178&amp;"_"&amp;T178</f>
        <v>DL2022001_Skrubbe_Valid_Absent_Ct&gt;41</v>
      </c>
    </row>
    <row r="179" spans="1:23" x14ac:dyDescent="0.25">
      <c r="A179" t="s">
        <v>14</v>
      </c>
      <c r="B179" t="s">
        <v>197</v>
      </c>
      <c r="C179" t="s">
        <v>16</v>
      </c>
      <c r="D179" s="7">
        <v>0.1</v>
      </c>
      <c r="E179" s="6" t="s">
        <v>17</v>
      </c>
      <c r="F179" t="s">
        <v>443</v>
      </c>
      <c r="G179" t="str">
        <f t="shared" si="271"/>
        <v>01</v>
      </c>
      <c r="H179" t="str">
        <f t="shared" si="280"/>
        <v>Skrubbe_01_20220601_DL2022001_HelsingoerGym</v>
      </c>
      <c r="I179" t="str">
        <f t="shared" si="281"/>
        <v>Skrubbe</v>
      </c>
      <c r="J179" t="str">
        <f t="shared" si="282"/>
        <v>NegK</v>
      </c>
      <c r="K179" t="str">
        <f t="shared" si="283"/>
        <v>No Ct</v>
      </c>
      <c r="L179" t="str">
        <f t="shared" si="284"/>
        <v/>
      </c>
      <c r="M179" t="str">
        <f t="shared" si="285"/>
        <v/>
      </c>
      <c r="N179" t="str">
        <f t="shared" si="286"/>
        <v/>
      </c>
    </row>
    <row r="180" spans="1:23" x14ac:dyDescent="0.25">
      <c r="A180" t="s">
        <v>18</v>
      </c>
      <c r="B180" t="s">
        <v>198</v>
      </c>
      <c r="C180" t="s">
        <v>20</v>
      </c>
      <c r="D180" s="7">
        <v>0.1</v>
      </c>
      <c r="E180" s="6" t="s">
        <v>17</v>
      </c>
      <c r="F180" t="s">
        <v>443</v>
      </c>
      <c r="G180" t="str">
        <f t="shared" si="271"/>
        <v>01</v>
      </c>
      <c r="H180" t="str">
        <f t="shared" si="280"/>
        <v>Skrubbe_01_20220601_DL2022001_HelsingoerGym</v>
      </c>
      <c r="I180" t="str">
        <f t="shared" si="281"/>
        <v>Skrubbe</v>
      </c>
      <c r="J180" t="str">
        <f t="shared" si="282"/>
        <v>eDNA</v>
      </c>
      <c r="K180" t="str">
        <f t="shared" si="283"/>
        <v>No Ct</v>
      </c>
      <c r="L180" t="str">
        <f t="shared" si="284"/>
        <v/>
      </c>
      <c r="M180" t="str">
        <f t="shared" si="285"/>
        <v/>
      </c>
      <c r="N180" t="str">
        <f t="shared" si="286"/>
        <v/>
      </c>
    </row>
    <row r="181" spans="1:23" x14ac:dyDescent="0.25">
      <c r="A181" t="s">
        <v>21</v>
      </c>
      <c r="B181" t="s">
        <v>198</v>
      </c>
      <c r="C181" t="s">
        <v>20</v>
      </c>
      <c r="D181" s="7">
        <v>0.1</v>
      </c>
      <c r="E181" s="6" t="s">
        <v>17</v>
      </c>
      <c r="F181" t="s">
        <v>443</v>
      </c>
      <c r="G181" t="str">
        <f t="shared" si="271"/>
        <v>01</v>
      </c>
      <c r="H181" t="str">
        <f t="shared" si="280"/>
        <v>Skrubbe_01_20220601_DL2022001_HelsingoerGym</v>
      </c>
      <c r="I181" t="str">
        <f t="shared" si="281"/>
        <v>Skrubbe</v>
      </c>
      <c r="J181" t="str">
        <f t="shared" si="282"/>
        <v>eDNA</v>
      </c>
      <c r="K181" t="str">
        <f t="shared" si="283"/>
        <v>No Ct</v>
      </c>
      <c r="L181" t="str">
        <f t="shared" si="284"/>
        <v/>
      </c>
      <c r="M181" t="str">
        <f t="shared" si="285"/>
        <v/>
      </c>
      <c r="N181" t="str">
        <f t="shared" si="286"/>
        <v/>
      </c>
    </row>
    <row r="182" spans="1:23" x14ac:dyDescent="0.25">
      <c r="A182" t="s">
        <v>199</v>
      </c>
      <c r="B182" t="s">
        <v>200</v>
      </c>
      <c r="C182" t="s">
        <v>13</v>
      </c>
      <c r="D182" s="7">
        <v>0.1</v>
      </c>
      <c r="E182" s="7">
        <v>25.63</v>
      </c>
      <c r="F182" t="s">
        <v>443</v>
      </c>
      <c r="G182" t="str">
        <f t="shared" si="271"/>
        <v>02</v>
      </c>
      <c r="H182" t="str">
        <f t="shared" si="280"/>
        <v>Skrubbe_02_20220601_DL2022001_HelsingoerGym</v>
      </c>
      <c r="I182" t="str">
        <f t="shared" si="281"/>
        <v>Skrubbe</v>
      </c>
      <c r="J182" t="str">
        <f t="shared" si="282"/>
        <v>PosK</v>
      </c>
      <c r="K182">
        <f t="shared" si="283"/>
        <v>25.63</v>
      </c>
      <c r="L182">
        <f t="shared" si="284"/>
        <v>25.63</v>
      </c>
      <c r="M182">
        <f t="shared" si="285"/>
        <v>0</v>
      </c>
      <c r="N182">
        <f t="shared" si="286"/>
        <v>0</v>
      </c>
      <c r="P182">
        <f t="shared" ref="P182" si="383">IF(K184="No Ct",0,K184)</f>
        <v>0</v>
      </c>
      <c r="Q182">
        <f t="shared" ref="Q182" si="384">IF(K185="No Ct",0,K185)</f>
        <v>0</v>
      </c>
      <c r="R182" t="str">
        <f t="shared" ref="R182" si="385">IF(AND(L182&gt;0,M182=0),"Valid","Invalid")</f>
        <v>Valid</v>
      </c>
      <c r="S182" t="str">
        <f t="shared" ref="S182" si="386">IF(OR(P182&gt;1,Q182&gt;1),"Present","Absent")</f>
        <v>Absent</v>
      </c>
      <c r="T182" t="str">
        <f t="shared" ref="T182" si="387">IF(OR(AND(P182&gt;1,P182&lt;41),AND(Q182&gt;1,Q182&lt;41)),"Ct&lt;41","Ct&gt;41")</f>
        <v>Ct&gt;41</v>
      </c>
      <c r="U182" t="str">
        <f t="shared" ref="U182" si="388">I182</f>
        <v>Skrubbe</v>
      </c>
      <c r="V182" t="str">
        <f t="shared" ref="V182" si="389">MID(F182,10,9)</f>
        <v>DL2022001</v>
      </c>
      <c r="W182" t="str">
        <f t="shared" ref="W182" si="390">V182&amp;"_"&amp;U182&amp;"_"&amp;R182&amp;"_"&amp;S182&amp;"_"&amp;T182</f>
        <v>DL2022001_Skrubbe_Valid_Absent_Ct&gt;41</v>
      </c>
    </row>
    <row r="183" spans="1:23" x14ac:dyDescent="0.25">
      <c r="A183" t="s">
        <v>201</v>
      </c>
      <c r="B183" t="s">
        <v>202</v>
      </c>
      <c r="C183" t="s">
        <v>16</v>
      </c>
      <c r="D183" s="7">
        <v>0.1</v>
      </c>
      <c r="E183" s="6" t="s">
        <v>17</v>
      </c>
      <c r="F183" t="s">
        <v>443</v>
      </c>
      <c r="G183" t="str">
        <f t="shared" si="271"/>
        <v>02</v>
      </c>
      <c r="H183" t="str">
        <f t="shared" si="280"/>
        <v>Skrubbe_02_20220601_DL2022001_HelsingoerGym</v>
      </c>
      <c r="I183" t="str">
        <f t="shared" si="281"/>
        <v>Skrubbe</v>
      </c>
      <c r="J183" t="str">
        <f t="shared" si="282"/>
        <v>NegK</v>
      </c>
      <c r="K183" t="str">
        <f t="shared" si="283"/>
        <v>No Ct</v>
      </c>
      <c r="L183" t="str">
        <f t="shared" si="284"/>
        <v/>
      </c>
      <c r="M183" t="str">
        <f t="shared" si="285"/>
        <v/>
      </c>
      <c r="N183" t="str">
        <f t="shared" si="286"/>
        <v/>
      </c>
    </row>
    <row r="184" spans="1:23" x14ac:dyDescent="0.25">
      <c r="A184" t="s">
        <v>203</v>
      </c>
      <c r="B184" t="s">
        <v>204</v>
      </c>
      <c r="C184" t="s">
        <v>20</v>
      </c>
      <c r="D184" s="7">
        <v>0.1</v>
      </c>
      <c r="E184" s="6" t="s">
        <v>17</v>
      </c>
      <c r="F184" t="s">
        <v>443</v>
      </c>
      <c r="G184" t="str">
        <f t="shared" si="271"/>
        <v>02</v>
      </c>
      <c r="H184" t="str">
        <f t="shared" si="280"/>
        <v>Skrubbe_02_20220601_DL2022001_HelsingoerGym</v>
      </c>
      <c r="I184" t="str">
        <f t="shared" si="281"/>
        <v>Skrubbe</v>
      </c>
      <c r="J184" t="str">
        <f t="shared" si="282"/>
        <v>eDNA</v>
      </c>
      <c r="K184" t="str">
        <f t="shared" si="283"/>
        <v>No Ct</v>
      </c>
      <c r="L184" t="str">
        <f t="shared" si="284"/>
        <v/>
      </c>
      <c r="M184" t="str">
        <f t="shared" si="285"/>
        <v/>
      </c>
      <c r="N184" t="str">
        <f t="shared" si="286"/>
        <v/>
      </c>
    </row>
    <row r="185" spans="1:23" x14ac:dyDescent="0.25">
      <c r="A185" t="s">
        <v>205</v>
      </c>
      <c r="B185" t="s">
        <v>204</v>
      </c>
      <c r="C185" t="s">
        <v>20</v>
      </c>
      <c r="D185" s="7">
        <v>0.1</v>
      </c>
      <c r="E185" s="6" t="s">
        <v>17</v>
      </c>
      <c r="F185" t="s">
        <v>443</v>
      </c>
      <c r="G185" t="str">
        <f t="shared" si="271"/>
        <v>02</v>
      </c>
      <c r="H185" t="str">
        <f t="shared" si="280"/>
        <v>Skrubbe_02_20220601_DL2022001_HelsingoerGym</v>
      </c>
      <c r="I185" t="str">
        <f t="shared" si="281"/>
        <v>Skrubbe</v>
      </c>
      <c r="J185" t="str">
        <f t="shared" si="282"/>
        <v>eDNA</v>
      </c>
      <c r="K185" t="str">
        <f t="shared" si="283"/>
        <v>No Ct</v>
      </c>
      <c r="L185" t="str">
        <f t="shared" si="284"/>
        <v/>
      </c>
      <c r="M185" t="str">
        <f t="shared" si="285"/>
        <v/>
      </c>
      <c r="N185" t="str">
        <f t="shared" si="286"/>
        <v/>
      </c>
    </row>
    <row r="186" spans="1:23" x14ac:dyDescent="0.25">
      <c r="A186" t="s">
        <v>206</v>
      </c>
      <c r="B186" t="s">
        <v>207</v>
      </c>
      <c r="C186" t="s">
        <v>13</v>
      </c>
      <c r="D186" s="7">
        <v>0.1</v>
      </c>
      <c r="E186" s="7">
        <v>31.39</v>
      </c>
      <c r="F186" t="s">
        <v>443</v>
      </c>
      <c r="G186" t="str">
        <f t="shared" si="271"/>
        <v>03</v>
      </c>
      <c r="H186" t="str">
        <f t="shared" si="280"/>
        <v>Torsk_03_20220601_DL2022001_HelsingoerGym</v>
      </c>
      <c r="I186" t="str">
        <f t="shared" si="281"/>
        <v>Torsk</v>
      </c>
      <c r="J186" t="str">
        <f t="shared" si="282"/>
        <v>PosK</v>
      </c>
      <c r="K186">
        <f t="shared" si="283"/>
        <v>31.39</v>
      </c>
      <c r="L186">
        <f t="shared" si="284"/>
        <v>31.39</v>
      </c>
      <c r="M186">
        <f t="shared" si="285"/>
        <v>0</v>
      </c>
      <c r="N186">
        <f t="shared" si="286"/>
        <v>0</v>
      </c>
      <c r="P186">
        <f t="shared" ref="P186" si="391">IF(K188="No Ct",0,K188)</f>
        <v>0</v>
      </c>
      <c r="Q186">
        <f t="shared" ref="Q186" si="392">IF(K189="No Ct",0,K189)</f>
        <v>0</v>
      </c>
      <c r="R186" t="str">
        <f t="shared" ref="R186" si="393">IF(AND(L186&gt;0,M186=0),"Valid","Invalid")</f>
        <v>Valid</v>
      </c>
      <c r="S186" t="str">
        <f t="shared" ref="S186" si="394">IF(OR(P186&gt;1,Q186&gt;1),"Present","Absent")</f>
        <v>Absent</v>
      </c>
      <c r="T186" t="str">
        <f t="shared" ref="T186" si="395">IF(OR(AND(P186&gt;1,P186&lt;41),AND(Q186&gt;1,Q186&lt;41)),"Ct&lt;41","Ct&gt;41")</f>
        <v>Ct&gt;41</v>
      </c>
      <c r="U186" t="str">
        <f t="shared" ref="U186" si="396">I186</f>
        <v>Torsk</v>
      </c>
      <c r="V186" t="str">
        <f t="shared" ref="V186" si="397">MID(F186,10,9)</f>
        <v>DL2022001</v>
      </c>
      <c r="W186" t="str">
        <f t="shared" ref="W186" si="398">V186&amp;"_"&amp;U186&amp;"_"&amp;R186&amp;"_"&amp;S186&amp;"_"&amp;T186</f>
        <v>DL2022001_Torsk_Valid_Absent_Ct&gt;41</v>
      </c>
    </row>
    <row r="187" spans="1:23" x14ac:dyDescent="0.25">
      <c r="A187" t="s">
        <v>208</v>
      </c>
      <c r="B187" t="s">
        <v>209</v>
      </c>
      <c r="C187" t="s">
        <v>16</v>
      </c>
      <c r="D187" s="7">
        <v>0.1</v>
      </c>
      <c r="E187" s="6" t="s">
        <v>17</v>
      </c>
      <c r="F187" t="s">
        <v>443</v>
      </c>
      <c r="G187" t="str">
        <f t="shared" si="271"/>
        <v>03</v>
      </c>
      <c r="H187" t="str">
        <f t="shared" si="280"/>
        <v>Torsk_03_20220601_DL2022001_HelsingoerGym</v>
      </c>
      <c r="I187" t="str">
        <f t="shared" si="281"/>
        <v>Torsk</v>
      </c>
      <c r="J187" t="str">
        <f t="shared" si="282"/>
        <v>NegK</v>
      </c>
      <c r="K187" t="str">
        <f t="shared" si="283"/>
        <v>No Ct</v>
      </c>
      <c r="L187" t="str">
        <f t="shared" si="284"/>
        <v/>
      </c>
      <c r="M187" t="str">
        <f t="shared" si="285"/>
        <v/>
      </c>
      <c r="N187" t="str">
        <f t="shared" si="286"/>
        <v/>
      </c>
    </row>
    <row r="188" spans="1:23" x14ac:dyDescent="0.25">
      <c r="A188" t="s">
        <v>210</v>
      </c>
      <c r="B188" t="s">
        <v>211</v>
      </c>
      <c r="C188" t="s">
        <v>20</v>
      </c>
      <c r="D188" s="7">
        <v>0.1</v>
      </c>
      <c r="E188" s="7" t="s">
        <v>17</v>
      </c>
      <c r="F188" t="s">
        <v>443</v>
      </c>
      <c r="G188" t="str">
        <f t="shared" si="271"/>
        <v>03</v>
      </c>
      <c r="H188" t="str">
        <f t="shared" si="280"/>
        <v>Torsk_03_20220601_DL2022001_HelsingoerGym</v>
      </c>
      <c r="I188" t="str">
        <f t="shared" si="281"/>
        <v>Torsk</v>
      </c>
      <c r="J188" t="str">
        <f t="shared" si="282"/>
        <v>eDNA</v>
      </c>
      <c r="K188" t="str">
        <f t="shared" si="283"/>
        <v>No Ct</v>
      </c>
      <c r="L188" t="str">
        <f t="shared" si="284"/>
        <v/>
      </c>
      <c r="M188" t="str">
        <f t="shared" si="285"/>
        <v/>
      </c>
      <c r="N188" t="str">
        <f t="shared" si="286"/>
        <v/>
      </c>
    </row>
    <row r="189" spans="1:23" x14ac:dyDescent="0.25">
      <c r="A189" t="s">
        <v>212</v>
      </c>
      <c r="B189" t="s">
        <v>211</v>
      </c>
      <c r="C189" t="s">
        <v>20</v>
      </c>
      <c r="D189" s="7">
        <v>0.1</v>
      </c>
      <c r="E189" s="6" t="s">
        <v>17</v>
      </c>
      <c r="F189" t="s">
        <v>443</v>
      </c>
      <c r="G189" t="str">
        <f t="shared" si="271"/>
        <v>03</v>
      </c>
      <c r="H189" t="str">
        <f t="shared" si="280"/>
        <v>Torsk_03_20220601_DL2022001_HelsingoerGym</v>
      </c>
      <c r="I189" t="str">
        <f t="shared" si="281"/>
        <v>Torsk</v>
      </c>
      <c r="J189" t="str">
        <f t="shared" si="282"/>
        <v>eDNA</v>
      </c>
      <c r="K189" t="str">
        <f t="shared" si="283"/>
        <v>No Ct</v>
      </c>
      <c r="L189" t="str">
        <f t="shared" si="284"/>
        <v/>
      </c>
      <c r="M189" t="str">
        <f t="shared" si="285"/>
        <v/>
      </c>
      <c r="N189" t="str">
        <f t="shared" si="286"/>
        <v/>
      </c>
    </row>
    <row r="190" spans="1:23" x14ac:dyDescent="0.25">
      <c r="A190" t="s">
        <v>213</v>
      </c>
      <c r="B190" t="s">
        <v>214</v>
      </c>
      <c r="C190" t="s">
        <v>13</v>
      </c>
      <c r="D190" s="7">
        <v>0.1</v>
      </c>
      <c r="E190" s="6">
        <v>27.63</v>
      </c>
      <c r="F190" t="s">
        <v>443</v>
      </c>
      <c r="G190" t="str">
        <f t="shared" si="271"/>
        <v>04</v>
      </c>
      <c r="H190" t="str">
        <f t="shared" si="280"/>
        <v>Torsk_04_20220601_DL2022001_HelsingoerGym</v>
      </c>
      <c r="I190" t="str">
        <f t="shared" si="281"/>
        <v>Torsk</v>
      </c>
      <c r="J190" t="str">
        <f t="shared" si="282"/>
        <v>PosK</v>
      </c>
      <c r="K190">
        <f t="shared" si="283"/>
        <v>27.63</v>
      </c>
      <c r="L190">
        <f t="shared" si="284"/>
        <v>27.63</v>
      </c>
      <c r="M190">
        <f t="shared" si="285"/>
        <v>0</v>
      </c>
      <c r="N190">
        <f t="shared" si="286"/>
        <v>0</v>
      </c>
      <c r="P190">
        <f t="shared" ref="P190" si="399">IF(K192="No Ct",0,K192)</f>
        <v>0</v>
      </c>
      <c r="Q190">
        <f t="shared" ref="Q190" si="400">IF(K193="No Ct",0,K193)</f>
        <v>0</v>
      </c>
      <c r="R190" t="str">
        <f t="shared" ref="R190" si="401">IF(AND(L190&gt;0,M190=0),"Valid","Invalid")</f>
        <v>Valid</v>
      </c>
      <c r="S190" t="str">
        <f t="shared" ref="S190" si="402">IF(OR(P190&gt;1,Q190&gt;1),"Present","Absent")</f>
        <v>Absent</v>
      </c>
      <c r="T190" t="str">
        <f t="shared" ref="T190" si="403">IF(OR(AND(P190&gt;1,P190&lt;41),AND(Q190&gt;1,Q190&lt;41)),"Ct&lt;41","Ct&gt;41")</f>
        <v>Ct&gt;41</v>
      </c>
      <c r="U190" t="str">
        <f t="shared" ref="U190" si="404">I190</f>
        <v>Torsk</v>
      </c>
      <c r="V190" t="str">
        <f t="shared" ref="V190" si="405">MID(F190,10,9)</f>
        <v>DL2022001</v>
      </c>
      <c r="W190" t="str">
        <f t="shared" ref="W190" si="406">V190&amp;"_"&amp;U190&amp;"_"&amp;R190&amp;"_"&amp;S190&amp;"_"&amp;T190</f>
        <v>DL2022001_Torsk_Valid_Absent_Ct&gt;41</v>
      </c>
    </row>
    <row r="191" spans="1:23" x14ac:dyDescent="0.25">
      <c r="A191" t="s">
        <v>215</v>
      </c>
      <c r="B191" t="s">
        <v>216</v>
      </c>
      <c r="C191" t="s">
        <v>16</v>
      </c>
      <c r="D191" s="7">
        <v>0.1</v>
      </c>
      <c r="E191" s="6" t="s">
        <v>17</v>
      </c>
      <c r="F191" t="s">
        <v>443</v>
      </c>
      <c r="G191" t="str">
        <f t="shared" si="271"/>
        <v>04</v>
      </c>
      <c r="H191" t="str">
        <f t="shared" si="280"/>
        <v>Torsk_04_20220601_DL2022001_HelsingoerGym</v>
      </c>
      <c r="I191" t="str">
        <f t="shared" si="281"/>
        <v>Torsk</v>
      </c>
      <c r="J191" t="str">
        <f t="shared" si="282"/>
        <v>NegK</v>
      </c>
      <c r="K191" t="str">
        <f t="shared" si="283"/>
        <v>No Ct</v>
      </c>
      <c r="L191" t="str">
        <f t="shared" si="284"/>
        <v/>
      </c>
      <c r="M191" t="str">
        <f t="shared" si="285"/>
        <v/>
      </c>
      <c r="N191" t="str">
        <f t="shared" si="286"/>
        <v/>
      </c>
    </row>
    <row r="192" spans="1:23" x14ac:dyDescent="0.25">
      <c r="A192" t="s">
        <v>217</v>
      </c>
      <c r="B192" t="s">
        <v>218</v>
      </c>
      <c r="C192" t="s">
        <v>20</v>
      </c>
      <c r="D192" s="7">
        <v>0.1</v>
      </c>
      <c r="E192" s="6" t="s">
        <v>17</v>
      </c>
      <c r="F192" t="s">
        <v>443</v>
      </c>
      <c r="G192" t="str">
        <f t="shared" si="271"/>
        <v>04</v>
      </c>
      <c r="H192" t="str">
        <f t="shared" si="280"/>
        <v>Torsk_04_20220601_DL2022001_HelsingoerGym</v>
      </c>
      <c r="I192" t="str">
        <f t="shared" si="281"/>
        <v>Torsk</v>
      </c>
      <c r="J192" t="str">
        <f t="shared" si="282"/>
        <v>eDNA</v>
      </c>
      <c r="K192" t="str">
        <f t="shared" si="283"/>
        <v>No Ct</v>
      </c>
      <c r="L192" t="str">
        <f t="shared" si="284"/>
        <v/>
      </c>
      <c r="M192" t="str">
        <f t="shared" si="285"/>
        <v/>
      </c>
      <c r="N192" t="str">
        <f t="shared" si="286"/>
        <v/>
      </c>
    </row>
    <row r="193" spans="1:23" x14ac:dyDescent="0.25">
      <c r="A193" t="s">
        <v>219</v>
      </c>
      <c r="B193" t="s">
        <v>218</v>
      </c>
      <c r="C193" t="s">
        <v>20</v>
      </c>
      <c r="D193" s="7">
        <v>0.1</v>
      </c>
      <c r="E193" s="6" t="s">
        <v>17</v>
      </c>
      <c r="F193" t="s">
        <v>443</v>
      </c>
      <c r="G193" t="str">
        <f t="shared" si="271"/>
        <v>04</v>
      </c>
      <c r="H193" t="str">
        <f t="shared" si="280"/>
        <v>Torsk_04_20220601_DL2022001_HelsingoerGym</v>
      </c>
      <c r="I193" t="str">
        <f t="shared" si="281"/>
        <v>Torsk</v>
      </c>
      <c r="J193" t="str">
        <f t="shared" si="282"/>
        <v>eDNA</v>
      </c>
      <c r="K193" t="str">
        <f t="shared" si="283"/>
        <v>No Ct</v>
      </c>
      <c r="L193" t="str">
        <f t="shared" si="284"/>
        <v/>
      </c>
      <c r="M193" t="str">
        <f t="shared" si="285"/>
        <v/>
      </c>
      <c r="N193" t="str">
        <f t="shared" si="286"/>
        <v/>
      </c>
    </row>
    <row r="194" spans="1:23" x14ac:dyDescent="0.25">
      <c r="A194" t="s">
        <v>220</v>
      </c>
      <c r="B194" t="s">
        <v>221</v>
      </c>
      <c r="C194" t="s">
        <v>13</v>
      </c>
      <c r="D194" s="7">
        <v>0.1</v>
      </c>
      <c r="E194" s="6">
        <v>28.65</v>
      </c>
      <c r="F194" t="s">
        <v>443</v>
      </c>
      <c r="G194" t="str">
        <f t="shared" ref="G194:G257" si="407">LEFT(B194,2)</f>
        <v>05</v>
      </c>
      <c r="H194" t="str">
        <f t="shared" si="280"/>
        <v>Sandmusling_05_20220601_DL2022001_HelsingoerGym</v>
      </c>
      <c r="I194" t="str">
        <f t="shared" si="281"/>
        <v>Sandmusling</v>
      </c>
      <c r="J194" t="str">
        <f t="shared" si="282"/>
        <v>PosK</v>
      </c>
      <c r="K194">
        <f t="shared" si="283"/>
        <v>28.65</v>
      </c>
      <c r="L194">
        <f t="shared" si="284"/>
        <v>28.65</v>
      </c>
      <c r="M194">
        <f t="shared" si="285"/>
        <v>0</v>
      </c>
      <c r="N194">
        <f t="shared" si="286"/>
        <v>68.63</v>
      </c>
      <c r="P194">
        <f t="shared" ref="P194" si="408">IF(K196="No Ct",0,K196)</f>
        <v>34.69</v>
      </c>
      <c r="Q194">
        <f t="shared" ref="Q194" si="409">IF(K197="No Ct",0,K197)</f>
        <v>33.94</v>
      </c>
      <c r="R194" t="str">
        <f t="shared" ref="R194" si="410">IF(AND(L194&gt;0,M194=0),"Valid","Invalid")</f>
        <v>Valid</v>
      </c>
      <c r="S194" t="str">
        <f t="shared" ref="S194" si="411">IF(OR(P194&gt;1,Q194&gt;1),"Present","Absent")</f>
        <v>Present</v>
      </c>
      <c r="T194" t="str">
        <f t="shared" ref="T194" si="412">IF(OR(AND(P194&gt;1,P194&lt;41),AND(Q194&gt;1,Q194&lt;41)),"Ct&lt;41","Ct&gt;41")</f>
        <v>Ct&lt;41</v>
      </c>
      <c r="U194" t="str">
        <f t="shared" ref="U194" si="413">I194</f>
        <v>Sandmusling</v>
      </c>
      <c r="V194" t="str">
        <f t="shared" ref="V194" si="414">MID(F194,10,9)</f>
        <v>DL2022001</v>
      </c>
      <c r="W194" t="str">
        <f t="shared" ref="W194" si="415">V194&amp;"_"&amp;U194&amp;"_"&amp;R194&amp;"_"&amp;S194&amp;"_"&amp;T194</f>
        <v>DL2022001_Sandmusling_Valid_Present_Ct&lt;41</v>
      </c>
    </row>
    <row r="195" spans="1:23" x14ac:dyDescent="0.25">
      <c r="A195" t="s">
        <v>222</v>
      </c>
      <c r="B195" t="s">
        <v>223</v>
      </c>
      <c r="C195" t="s">
        <v>16</v>
      </c>
      <c r="D195" s="7">
        <v>0.1</v>
      </c>
      <c r="E195" s="6" t="s">
        <v>17</v>
      </c>
      <c r="F195" t="s">
        <v>443</v>
      </c>
      <c r="G195" t="str">
        <f t="shared" si="407"/>
        <v>05</v>
      </c>
      <c r="H195" t="str">
        <f t="shared" si="280"/>
        <v>Sandmusling_05_20220601_DL2022001_HelsingoerGym</v>
      </c>
      <c r="I195" t="str">
        <f t="shared" si="281"/>
        <v>Sandmusling</v>
      </c>
      <c r="J195" t="str">
        <f t="shared" si="282"/>
        <v>NegK</v>
      </c>
      <c r="K195" t="str">
        <f t="shared" si="283"/>
        <v>No Ct</v>
      </c>
      <c r="L195" t="str">
        <f t="shared" si="284"/>
        <v/>
      </c>
      <c r="M195" t="str">
        <f t="shared" si="285"/>
        <v/>
      </c>
      <c r="N195" t="str">
        <f t="shared" si="286"/>
        <v/>
      </c>
    </row>
    <row r="196" spans="1:23" x14ac:dyDescent="0.25">
      <c r="A196" t="s">
        <v>224</v>
      </c>
      <c r="B196" t="s">
        <v>225</v>
      </c>
      <c r="C196" t="s">
        <v>20</v>
      </c>
      <c r="D196" s="7">
        <v>0.1</v>
      </c>
      <c r="E196" s="6">
        <v>34.69</v>
      </c>
      <c r="F196" t="s">
        <v>443</v>
      </c>
      <c r="G196" t="str">
        <f t="shared" si="407"/>
        <v>05</v>
      </c>
      <c r="H196" t="str">
        <f t="shared" si="280"/>
        <v>Sandmusling_05_20220601_DL2022001_HelsingoerGym</v>
      </c>
      <c r="I196" t="str">
        <f t="shared" si="281"/>
        <v>Sandmusling</v>
      </c>
      <c r="J196" t="str">
        <f t="shared" si="282"/>
        <v>eDNA</v>
      </c>
      <c r="K196">
        <f t="shared" si="283"/>
        <v>34.69</v>
      </c>
      <c r="L196" t="str">
        <f t="shared" si="284"/>
        <v/>
      </c>
      <c r="M196" t="str">
        <f t="shared" si="285"/>
        <v/>
      </c>
      <c r="N196" t="str">
        <f t="shared" si="286"/>
        <v/>
      </c>
    </row>
    <row r="197" spans="1:23" x14ac:dyDescent="0.25">
      <c r="A197" t="s">
        <v>226</v>
      </c>
      <c r="B197" t="s">
        <v>225</v>
      </c>
      <c r="C197" t="s">
        <v>20</v>
      </c>
      <c r="D197" s="7">
        <v>0.1</v>
      </c>
      <c r="E197" s="6">
        <v>33.94</v>
      </c>
      <c r="F197" t="s">
        <v>443</v>
      </c>
      <c r="G197" t="str">
        <f t="shared" si="407"/>
        <v>05</v>
      </c>
      <c r="H197" t="str">
        <f t="shared" si="280"/>
        <v>Sandmusling_05_20220601_DL2022001_HelsingoerGym</v>
      </c>
      <c r="I197" t="str">
        <f t="shared" si="281"/>
        <v>Sandmusling</v>
      </c>
      <c r="J197" t="str">
        <f t="shared" si="282"/>
        <v>eDNA</v>
      </c>
      <c r="K197">
        <f t="shared" si="283"/>
        <v>33.94</v>
      </c>
      <c r="L197" t="str">
        <f t="shared" si="284"/>
        <v/>
      </c>
      <c r="M197" t="str">
        <f t="shared" si="285"/>
        <v/>
      </c>
      <c r="N197" t="str">
        <f t="shared" si="286"/>
        <v/>
      </c>
    </row>
    <row r="198" spans="1:23" x14ac:dyDescent="0.25">
      <c r="A198" t="s">
        <v>227</v>
      </c>
      <c r="B198" t="s">
        <v>228</v>
      </c>
      <c r="C198" t="s">
        <v>13</v>
      </c>
      <c r="D198" s="7">
        <v>0.1</v>
      </c>
      <c r="E198" s="7">
        <v>30.93</v>
      </c>
      <c r="F198" t="s">
        <v>443</v>
      </c>
      <c r="G198" t="str">
        <f t="shared" si="407"/>
        <v>06</v>
      </c>
      <c r="H198" t="str">
        <f t="shared" ref="H198:H261" si="416">I198&amp;"_"&amp;G198&amp;"_"&amp;F198</f>
        <v>Sandmusling_06_20220601_DL2022001_HelsingoerGym</v>
      </c>
      <c r="I198" t="str">
        <f t="shared" ref="I198:I261" si="417">MID(RIGHT(B198,LEN(B198)-3),1,FIND("_",RIGHT(B198,LEN(B198)-3))-1)</f>
        <v>Sandmusling</v>
      </c>
      <c r="J198" t="str">
        <f t="shared" ref="J198:J261" si="418">TRIM(SUBSTITUTE(RIGHT(B198,FIND(I198,B198)+1),"_",""))</f>
        <v>PosK</v>
      </c>
      <c r="K198">
        <f t="shared" ref="K198:K261" si="419">IFERROR(VALUE(SUBSTITUTE(E198,".",",")),E198)</f>
        <v>30.93</v>
      </c>
      <c r="L198">
        <f t="shared" ref="L198:L261" si="420">IF(J198="PosK",SUMIFS(K:K,J:J,"PosK",H:H,H198),"")</f>
        <v>30.93</v>
      </c>
      <c r="M198">
        <f t="shared" ref="M198:M261" si="421">IF(J198="PosK",SUMIFS(K:K,J:J,"NegK",H:H,H198),"")</f>
        <v>0</v>
      </c>
      <c r="N198">
        <f t="shared" ref="N198:N261" si="422">IF(J198="PosK",SUMIFS(K:K,J:J,"eDNA",H:H,H198),"")</f>
        <v>69.14</v>
      </c>
      <c r="P198">
        <f t="shared" ref="P198" si="423">IF(K200="No Ct",0,K200)</f>
        <v>34.78</v>
      </c>
      <c r="Q198">
        <f t="shared" ref="Q198" si="424">IF(K201="No Ct",0,K201)</f>
        <v>34.36</v>
      </c>
      <c r="R198" t="str">
        <f t="shared" ref="R198" si="425">IF(AND(L198&gt;0,M198=0),"Valid","Invalid")</f>
        <v>Valid</v>
      </c>
      <c r="S198" t="str">
        <f t="shared" ref="S198" si="426">IF(OR(P198&gt;1,Q198&gt;1),"Present","Absent")</f>
        <v>Present</v>
      </c>
      <c r="T198" t="str">
        <f t="shared" ref="T198" si="427">IF(OR(AND(P198&gt;1,P198&lt;41),AND(Q198&gt;1,Q198&lt;41)),"Ct&lt;41","Ct&gt;41")</f>
        <v>Ct&lt;41</v>
      </c>
      <c r="U198" t="str">
        <f t="shared" ref="U198" si="428">I198</f>
        <v>Sandmusling</v>
      </c>
      <c r="V198" t="str">
        <f t="shared" ref="V198" si="429">MID(F198,10,9)</f>
        <v>DL2022001</v>
      </c>
      <c r="W198" t="str">
        <f t="shared" ref="W198" si="430">V198&amp;"_"&amp;U198&amp;"_"&amp;R198&amp;"_"&amp;S198&amp;"_"&amp;T198</f>
        <v>DL2022001_Sandmusling_Valid_Present_Ct&lt;41</v>
      </c>
    </row>
    <row r="199" spans="1:23" x14ac:dyDescent="0.25">
      <c r="A199" t="s">
        <v>229</v>
      </c>
      <c r="B199" t="s">
        <v>230</v>
      </c>
      <c r="C199" t="s">
        <v>16</v>
      </c>
      <c r="D199" s="7">
        <v>0.1</v>
      </c>
      <c r="E199" s="6" t="s">
        <v>17</v>
      </c>
      <c r="F199" t="s">
        <v>443</v>
      </c>
      <c r="G199" t="str">
        <f t="shared" si="407"/>
        <v>06</v>
      </c>
      <c r="H199" t="str">
        <f t="shared" si="416"/>
        <v>Sandmusling_06_20220601_DL2022001_HelsingoerGym</v>
      </c>
      <c r="I199" t="str">
        <f t="shared" si="417"/>
        <v>Sandmusling</v>
      </c>
      <c r="J199" t="str">
        <f t="shared" si="418"/>
        <v>NegK</v>
      </c>
      <c r="K199" t="str">
        <f t="shared" si="419"/>
        <v>No Ct</v>
      </c>
      <c r="L199" t="str">
        <f t="shared" si="420"/>
        <v/>
      </c>
      <c r="M199" t="str">
        <f t="shared" si="421"/>
        <v/>
      </c>
      <c r="N199" t="str">
        <f t="shared" si="422"/>
        <v/>
      </c>
    </row>
    <row r="200" spans="1:23" x14ac:dyDescent="0.25">
      <c r="A200" t="s">
        <v>231</v>
      </c>
      <c r="B200" t="s">
        <v>232</v>
      </c>
      <c r="C200" t="s">
        <v>20</v>
      </c>
      <c r="D200" s="7">
        <v>0.1</v>
      </c>
      <c r="E200" s="7">
        <v>34.78</v>
      </c>
      <c r="F200" t="s">
        <v>443</v>
      </c>
      <c r="G200" t="str">
        <f t="shared" si="407"/>
        <v>06</v>
      </c>
      <c r="H200" t="str">
        <f t="shared" si="416"/>
        <v>Sandmusling_06_20220601_DL2022001_HelsingoerGym</v>
      </c>
      <c r="I200" t="str">
        <f t="shared" si="417"/>
        <v>Sandmusling</v>
      </c>
      <c r="J200" t="str">
        <f t="shared" si="418"/>
        <v>eDNA</v>
      </c>
      <c r="K200">
        <f t="shared" si="419"/>
        <v>34.78</v>
      </c>
      <c r="L200" t="str">
        <f t="shared" si="420"/>
        <v/>
      </c>
      <c r="M200" t="str">
        <f t="shared" si="421"/>
        <v/>
      </c>
      <c r="N200" t="str">
        <f t="shared" si="422"/>
        <v/>
      </c>
    </row>
    <row r="201" spans="1:23" x14ac:dyDescent="0.25">
      <c r="A201" t="s">
        <v>233</v>
      </c>
      <c r="B201" t="s">
        <v>232</v>
      </c>
      <c r="C201" t="s">
        <v>20</v>
      </c>
      <c r="D201" s="7">
        <v>0.1</v>
      </c>
      <c r="E201" s="6">
        <v>34.36</v>
      </c>
      <c r="F201" t="s">
        <v>443</v>
      </c>
      <c r="G201" t="str">
        <f t="shared" si="407"/>
        <v>06</v>
      </c>
      <c r="H201" t="str">
        <f t="shared" si="416"/>
        <v>Sandmusling_06_20220601_DL2022001_HelsingoerGym</v>
      </c>
      <c r="I201" t="str">
        <f t="shared" si="417"/>
        <v>Sandmusling</v>
      </c>
      <c r="J201" t="str">
        <f t="shared" si="418"/>
        <v>eDNA</v>
      </c>
      <c r="K201">
        <f t="shared" si="419"/>
        <v>34.36</v>
      </c>
      <c r="L201" t="str">
        <f t="shared" si="420"/>
        <v/>
      </c>
      <c r="M201" t="str">
        <f t="shared" si="421"/>
        <v/>
      </c>
      <c r="N201" t="str">
        <f t="shared" si="422"/>
        <v/>
      </c>
    </row>
    <row r="202" spans="1:23" x14ac:dyDescent="0.25">
      <c r="A202" t="s">
        <v>234</v>
      </c>
      <c r="B202" t="s">
        <v>235</v>
      </c>
      <c r="C202" t="s">
        <v>13</v>
      </c>
      <c r="D202" s="7">
        <v>0.1</v>
      </c>
      <c r="E202" s="7">
        <v>34.58</v>
      </c>
      <c r="F202" t="s">
        <v>443</v>
      </c>
      <c r="G202" t="str">
        <f t="shared" si="407"/>
        <v>07</v>
      </c>
      <c r="H202" t="str">
        <f t="shared" si="416"/>
        <v>AmerikanskRibbegople_07_20220601_DL2022001_HelsingoerGym</v>
      </c>
      <c r="I202" t="str">
        <f t="shared" si="417"/>
        <v>AmerikanskRibbegople</v>
      </c>
      <c r="J202" t="str">
        <f t="shared" si="418"/>
        <v>PosK</v>
      </c>
      <c r="K202">
        <f t="shared" si="419"/>
        <v>34.58</v>
      </c>
      <c r="L202">
        <f t="shared" si="420"/>
        <v>34.58</v>
      </c>
      <c r="M202">
        <f t="shared" si="421"/>
        <v>0</v>
      </c>
      <c r="N202">
        <f t="shared" si="422"/>
        <v>0</v>
      </c>
      <c r="P202">
        <f t="shared" ref="P202" si="431">IF(K204="No Ct",0,K204)</f>
        <v>0</v>
      </c>
      <c r="Q202">
        <f t="shared" ref="Q202" si="432">IF(K205="No Ct",0,K205)</f>
        <v>0</v>
      </c>
      <c r="R202" t="str">
        <f t="shared" ref="R202" si="433">IF(AND(L202&gt;0,M202=0),"Valid","Invalid")</f>
        <v>Valid</v>
      </c>
      <c r="S202" t="str">
        <f t="shared" ref="S202" si="434">IF(OR(P202&gt;1,Q202&gt;1),"Present","Absent")</f>
        <v>Absent</v>
      </c>
      <c r="T202" t="str">
        <f t="shared" ref="T202" si="435">IF(OR(AND(P202&gt;1,P202&lt;41),AND(Q202&gt;1,Q202&lt;41)),"Ct&lt;41","Ct&gt;41")</f>
        <v>Ct&gt;41</v>
      </c>
      <c r="U202" t="str">
        <f t="shared" ref="U202" si="436">I202</f>
        <v>AmerikanskRibbegople</v>
      </c>
      <c r="V202" t="str">
        <f t="shared" ref="V202" si="437">MID(F202,10,9)</f>
        <v>DL2022001</v>
      </c>
      <c r="W202" t="str">
        <f t="shared" ref="W202" si="438">V202&amp;"_"&amp;U202&amp;"_"&amp;R202&amp;"_"&amp;S202&amp;"_"&amp;T202</f>
        <v>DL2022001_AmerikanskRibbegople_Valid_Absent_Ct&gt;41</v>
      </c>
    </row>
    <row r="203" spans="1:23" x14ac:dyDescent="0.25">
      <c r="A203" t="s">
        <v>236</v>
      </c>
      <c r="B203" t="s">
        <v>237</v>
      </c>
      <c r="C203" t="s">
        <v>16</v>
      </c>
      <c r="D203" s="7">
        <v>0.1</v>
      </c>
      <c r="E203" s="6" t="s">
        <v>17</v>
      </c>
      <c r="F203" t="s">
        <v>443</v>
      </c>
      <c r="G203" t="str">
        <f t="shared" si="407"/>
        <v>07</v>
      </c>
      <c r="H203" t="str">
        <f t="shared" si="416"/>
        <v>AmerikanskRibbegople_07_20220601_DL2022001_HelsingoerGym</v>
      </c>
      <c r="I203" t="str">
        <f t="shared" si="417"/>
        <v>AmerikanskRibbegople</v>
      </c>
      <c r="J203" t="str">
        <f t="shared" si="418"/>
        <v>NegK</v>
      </c>
      <c r="K203" t="str">
        <f t="shared" si="419"/>
        <v>No Ct</v>
      </c>
      <c r="L203" t="str">
        <f t="shared" si="420"/>
        <v/>
      </c>
      <c r="M203" t="str">
        <f t="shared" si="421"/>
        <v/>
      </c>
      <c r="N203" t="str">
        <f t="shared" si="422"/>
        <v/>
      </c>
    </row>
    <row r="204" spans="1:23" x14ac:dyDescent="0.25">
      <c r="A204" t="s">
        <v>238</v>
      </c>
      <c r="B204" t="s">
        <v>239</v>
      </c>
      <c r="C204" t="s">
        <v>20</v>
      </c>
      <c r="D204" s="7">
        <v>0.1</v>
      </c>
      <c r="E204" s="6" t="s">
        <v>17</v>
      </c>
      <c r="F204" t="s">
        <v>443</v>
      </c>
      <c r="G204" t="str">
        <f t="shared" si="407"/>
        <v>07</v>
      </c>
      <c r="H204" t="str">
        <f t="shared" si="416"/>
        <v>AmerikanskRibbegople_07_20220601_DL2022001_HelsingoerGym</v>
      </c>
      <c r="I204" t="str">
        <f t="shared" si="417"/>
        <v>AmerikanskRibbegople</v>
      </c>
      <c r="J204" t="str">
        <f t="shared" si="418"/>
        <v>eDNA</v>
      </c>
      <c r="K204" t="str">
        <f t="shared" si="419"/>
        <v>No Ct</v>
      </c>
      <c r="L204" t="str">
        <f t="shared" si="420"/>
        <v/>
      </c>
      <c r="M204" t="str">
        <f t="shared" si="421"/>
        <v/>
      </c>
      <c r="N204" t="str">
        <f t="shared" si="422"/>
        <v/>
      </c>
    </row>
    <row r="205" spans="1:23" x14ac:dyDescent="0.25">
      <c r="A205" t="s">
        <v>240</v>
      </c>
      <c r="B205" t="s">
        <v>239</v>
      </c>
      <c r="C205" t="s">
        <v>20</v>
      </c>
      <c r="D205" s="7">
        <v>0.1</v>
      </c>
      <c r="E205" s="6" t="s">
        <v>17</v>
      </c>
      <c r="F205" t="s">
        <v>443</v>
      </c>
      <c r="G205" t="str">
        <f t="shared" si="407"/>
        <v>07</v>
      </c>
      <c r="H205" t="str">
        <f t="shared" si="416"/>
        <v>AmerikanskRibbegople_07_20220601_DL2022001_HelsingoerGym</v>
      </c>
      <c r="I205" t="str">
        <f t="shared" si="417"/>
        <v>AmerikanskRibbegople</v>
      </c>
      <c r="J205" t="str">
        <f t="shared" si="418"/>
        <v>eDNA</v>
      </c>
      <c r="K205" t="str">
        <f t="shared" si="419"/>
        <v>No Ct</v>
      </c>
      <c r="L205" t="str">
        <f t="shared" si="420"/>
        <v/>
      </c>
      <c r="M205" t="str">
        <f t="shared" si="421"/>
        <v/>
      </c>
      <c r="N205" t="str">
        <f t="shared" si="422"/>
        <v/>
      </c>
    </row>
    <row r="206" spans="1:23" x14ac:dyDescent="0.25">
      <c r="A206" t="s">
        <v>241</v>
      </c>
      <c r="B206" t="s">
        <v>242</v>
      </c>
      <c r="C206" t="s">
        <v>13</v>
      </c>
      <c r="D206" s="7">
        <v>0.1</v>
      </c>
      <c r="E206" s="6">
        <v>34.82</v>
      </c>
      <c r="F206" t="s">
        <v>443</v>
      </c>
      <c r="G206" t="str">
        <f t="shared" si="407"/>
        <v>08</v>
      </c>
      <c r="H206" t="str">
        <f t="shared" si="416"/>
        <v>AmerikanskRibbegople_08_20220601_DL2022001_HelsingoerGym</v>
      </c>
      <c r="I206" t="str">
        <f t="shared" si="417"/>
        <v>AmerikanskRibbegople</v>
      </c>
      <c r="J206" t="str">
        <f t="shared" si="418"/>
        <v>PosK</v>
      </c>
      <c r="K206">
        <f t="shared" si="419"/>
        <v>34.82</v>
      </c>
      <c r="L206">
        <f t="shared" si="420"/>
        <v>34.82</v>
      </c>
      <c r="M206">
        <f t="shared" si="421"/>
        <v>0</v>
      </c>
      <c r="N206">
        <f t="shared" si="422"/>
        <v>0</v>
      </c>
      <c r="P206">
        <f t="shared" ref="P206" si="439">IF(K208="No Ct",0,K208)</f>
        <v>0</v>
      </c>
      <c r="Q206">
        <f t="shared" ref="Q206" si="440">IF(K209="No Ct",0,K209)</f>
        <v>0</v>
      </c>
      <c r="R206" t="str">
        <f t="shared" ref="R206" si="441">IF(AND(L206&gt;0,M206=0),"Valid","Invalid")</f>
        <v>Valid</v>
      </c>
      <c r="S206" t="str">
        <f t="shared" ref="S206" si="442">IF(OR(P206&gt;1,Q206&gt;1),"Present","Absent")</f>
        <v>Absent</v>
      </c>
      <c r="T206" t="str">
        <f t="shared" ref="T206" si="443">IF(OR(AND(P206&gt;1,P206&lt;41),AND(Q206&gt;1,Q206&lt;41)),"Ct&lt;41","Ct&gt;41")</f>
        <v>Ct&gt;41</v>
      </c>
      <c r="U206" t="str">
        <f t="shared" ref="U206" si="444">I206</f>
        <v>AmerikanskRibbegople</v>
      </c>
      <c r="V206" t="str">
        <f t="shared" ref="V206" si="445">MID(F206,10,9)</f>
        <v>DL2022001</v>
      </c>
      <c r="W206" t="str">
        <f t="shared" ref="W206" si="446">V206&amp;"_"&amp;U206&amp;"_"&amp;R206&amp;"_"&amp;S206&amp;"_"&amp;T206</f>
        <v>DL2022001_AmerikanskRibbegople_Valid_Absent_Ct&gt;41</v>
      </c>
    </row>
    <row r="207" spans="1:23" x14ac:dyDescent="0.25">
      <c r="A207" t="s">
        <v>243</v>
      </c>
      <c r="B207" t="s">
        <v>244</v>
      </c>
      <c r="C207" t="s">
        <v>16</v>
      </c>
      <c r="D207" s="7">
        <v>0.1</v>
      </c>
      <c r="E207" s="6" t="s">
        <v>17</v>
      </c>
      <c r="F207" t="s">
        <v>443</v>
      </c>
      <c r="G207" t="str">
        <f t="shared" si="407"/>
        <v>08</v>
      </c>
      <c r="H207" t="str">
        <f t="shared" si="416"/>
        <v>AmerikanskRibbegople_08_20220601_DL2022001_HelsingoerGym</v>
      </c>
      <c r="I207" t="str">
        <f t="shared" si="417"/>
        <v>AmerikanskRibbegople</v>
      </c>
      <c r="J207" t="str">
        <f t="shared" si="418"/>
        <v>NegK</v>
      </c>
      <c r="K207" t="str">
        <f t="shared" si="419"/>
        <v>No Ct</v>
      </c>
      <c r="L207" t="str">
        <f t="shared" si="420"/>
        <v/>
      </c>
      <c r="M207" t="str">
        <f t="shared" si="421"/>
        <v/>
      </c>
      <c r="N207" t="str">
        <f t="shared" si="422"/>
        <v/>
      </c>
    </row>
    <row r="208" spans="1:23" x14ac:dyDescent="0.25">
      <c r="A208" t="s">
        <v>245</v>
      </c>
      <c r="B208" t="s">
        <v>246</v>
      </c>
      <c r="C208" t="s">
        <v>20</v>
      </c>
      <c r="D208" s="7">
        <v>0.1</v>
      </c>
      <c r="E208" s="6" t="s">
        <v>17</v>
      </c>
      <c r="F208" t="s">
        <v>443</v>
      </c>
      <c r="G208" t="str">
        <f t="shared" si="407"/>
        <v>08</v>
      </c>
      <c r="H208" t="str">
        <f t="shared" si="416"/>
        <v>AmerikanskRibbegople_08_20220601_DL2022001_HelsingoerGym</v>
      </c>
      <c r="I208" t="str">
        <f t="shared" si="417"/>
        <v>AmerikanskRibbegople</v>
      </c>
      <c r="J208" t="str">
        <f t="shared" si="418"/>
        <v>eDNA</v>
      </c>
      <c r="K208" t="str">
        <f t="shared" si="419"/>
        <v>No Ct</v>
      </c>
      <c r="L208" t="str">
        <f t="shared" si="420"/>
        <v/>
      </c>
      <c r="M208" t="str">
        <f t="shared" si="421"/>
        <v/>
      </c>
      <c r="N208" t="str">
        <f t="shared" si="422"/>
        <v/>
      </c>
    </row>
    <row r="209" spans="1:23" x14ac:dyDescent="0.25">
      <c r="A209" t="s">
        <v>247</v>
      </c>
      <c r="B209" t="s">
        <v>246</v>
      </c>
      <c r="C209" t="s">
        <v>20</v>
      </c>
      <c r="D209" s="7">
        <v>0.1</v>
      </c>
      <c r="E209" s="6" t="s">
        <v>17</v>
      </c>
      <c r="F209" t="s">
        <v>443</v>
      </c>
      <c r="G209" t="str">
        <f t="shared" si="407"/>
        <v>08</v>
      </c>
      <c r="H209" t="str">
        <f t="shared" si="416"/>
        <v>AmerikanskRibbegople_08_20220601_DL2022001_HelsingoerGym</v>
      </c>
      <c r="I209" t="str">
        <f t="shared" si="417"/>
        <v>AmerikanskRibbegople</v>
      </c>
      <c r="J209" t="str">
        <f t="shared" si="418"/>
        <v>eDNA</v>
      </c>
      <c r="K209" t="str">
        <f t="shared" si="419"/>
        <v>No Ct</v>
      </c>
      <c r="L209" t="str">
        <f t="shared" si="420"/>
        <v/>
      </c>
      <c r="M209" t="str">
        <f t="shared" si="421"/>
        <v/>
      </c>
      <c r="N209" t="str">
        <f t="shared" si="422"/>
        <v/>
      </c>
    </row>
    <row r="210" spans="1:23" x14ac:dyDescent="0.25">
      <c r="A210" t="s">
        <v>248</v>
      </c>
      <c r="B210" t="s">
        <v>419</v>
      </c>
      <c r="C210" t="s">
        <v>13</v>
      </c>
      <c r="D210" s="7">
        <v>0.1</v>
      </c>
      <c r="E210" s="7">
        <v>31.86</v>
      </c>
      <c r="F210" t="s">
        <v>443</v>
      </c>
      <c r="G210" t="str">
        <f t="shared" si="407"/>
        <v>09</v>
      </c>
      <c r="H210" t="str">
        <f t="shared" si="416"/>
        <v>Aborre_09_20220601_DL2022001_HelsingoerGym</v>
      </c>
      <c r="I210" t="str">
        <f t="shared" si="417"/>
        <v>Aborre</v>
      </c>
      <c r="J210" t="str">
        <f t="shared" si="418"/>
        <v>PosK</v>
      </c>
      <c r="K210">
        <f t="shared" si="419"/>
        <v>31.86</v>
      </c>
      <c r="L210">
        <f t="shared" si="420"/>
        <v>31.86</v>
      </c>
      <c r="M210">
        <f t="shared" si="421"/>
        <v>0</v>
      </c>
      <c r="N210">
        <f t="shared" si="422"/>
        <v>0</v>
      </c>
      <c r="P210">
        <f t="shared" ref="P210" si="447">IF(K212="No Ct",0,K212)</f>
        <v>0</v>
      </c>
      <c r="Q210">
        <f t="shared" ref="Q210" si="448">IF(K213="No Ct",0,K213)</f>
        <v>0</v>
      </c>
      <c r="R210" t="str">
        <f t="shared" ref="R210" si="449">IF(AND(L210&gt;0,M210=0),"Valid","Invalid")</f>
        <v>Valid</v>
      </c>
      <c r="S210" t="str">
        <f t="shared" ref="S210" si="450">IF(OR(P210&gt;1,Q210&gt;1),"Present","Absent")</f>
        <v>Absent</v>
      </c>
      <c r="T210" t="str">
        <f t="shared" ref="T210" si="451">IF(OR(AND(P210&gt;1,P210&lt;41),AND(Q210&gt;1,Q210&lt;41)),"Ct&lt;41","Ct&gt;41")</f>
        <v>Ct&gt;41</v>
      </c>
      <c r="U210" t="str">
        <f t="shared" ref="U210" si="452">I210</f>
        <v>Aborre</v>
      </c>
      <c r="V210" t="str">
        <f t="shared" ref="V210" si="453">MID(F210,10,9)</f>
        <v>DL2022001</v>
      </c>
      <c r="W210" t="str">
        <f t="shared" ref="W210" si="454">V210&amp;"_"&amp;U210&amp;"_"&amp;R210&amp;"_"&amp;S210&amp;"_"&amp;T210</f>
        <v>DL2022001_Aborre_Valid_Absent_Ct&gt;41</v>
      </c>
    </row>
    <row r="211" spans="1:23" x14ac:dyDescent="0.25">
      <c r="A211" t="s">
        <v>250</v>
      </c>
      <c r="B211" t="s">
        <v>420</v>
      </c>
      <c r="C211" t="s">
        <v>16</v>
      </c>
      <c r="D211" s="7">
        <v>0.1</v>
      </c>
      <c r="E211" s="6" t="s">
        <v>17</v>
      </c>
      <c r="F211" t="s">
        <v>443</v>
      </c>
      <c r="G211" t="str">
        <f t="shared" si="407"/>
        <v>09</v>
      </c>
      <c r="H211" t="str">
        <f t="shared" si="416"/>
        <v>Aborre_09_20220601_DL2022001_HelsingoerGym</v>
      </c>
      <c r="I211" t="str">
        <f t="shared" si="417"/>
        <v>Aborre</v>
      </c>
      <c r="J211" t="str">
        <f t="shared" si="418"/>
        <v>NegK</v>
      </c>
      <c r="K211" t="str">
        <f t="shared" si="419"/>
        <v>No Ct</v>
      </c>
      <c r="L211" t="str">
        <f t="shared" si="420"/>
        <v/>
      </c>
      <c r="M211" t="str">
        <f t="shared" si="421"/>
        <v/>
      </c>
      <c r="N211" t="str">
        <f t="shared" si="422"/>
        <v/>
      </c>
    </row>
    <row r="212" spans="1:23" x14ac:dyDescent="0.25">
      <c r="A212" t="s">
        <v>252</v>
      </c>
      <c r="B212" t="s">
        <v>421</v>
      </c>
      <c r="C212" t="s">
        <v>20</v>
      </c>
      <c r="D212" s="7">
        <v>0.1</v>
      </c>
      <c r="E212" s="6" t="s">
        <v>17</v>
      </c>
      <c r="F212" t="s">
        <v>443</v>
      </c>
      <c r="G212" t="str">
        <f t="shared" si="407"/>
        <v>09</v>
      </c>
      <c r="H212" t="str">
        <f t="shared" si="416"/>
        <v>Aborre_09_20220601_DL2022001_HelsingoerGym</v>
      </c>
      <c r="I212" t="str">
        <f t="shared" si="417"/>
        <v>Aborre</v>
      </c>
      <c r="J212" t="str">
        <f t="shared" si="418"/>
        <v>eDNA</v>
      </c>
      <c r="K212" t="str">
        <f t="shared" si="419"/>
        <v>No Ct</v>
      </c>
      <c r="L212" t="str">
        <f t="shared" si="420"/>
        <v/>
      </c>
      <c r="M212" t="str">
        <f t="shared" si="421"/>
        <v/>
      </c>
      <c r="N212" t="str">
        <f t="shared" si="422"/>
        <v/>
      </c>
    </row>
    <row r="213" spans="1:23" x14ac:dyDescent="0.25">
      <c r="A213" t="s">
        <v>254</v>
      </c>
      <c r="B213" t="s">
        <v>421</v>
      </c>
      <c r="C213" t="s">
        <v>20</v>
      </c>
      <c r="D213" s="7">
        <v>0.1</v>
      </c>
      <c r="E213" s="6" t="s">
        <v>17</v>
      </c>
      <c r="F213" t="s">
        <v>443</v>
      </c>
      <c r="G213" t="str">
        <f t="shared" si="407"/>
        <v>09</v>
      </c>
      <c r="H213" t="str">
        <f t="shared" si="416"/>
        <v>Aborre_09_20220601_DL2022001_HelsingoerGym</v>
      </c>
      <c r="I213" t="str">
        <f t="shared" si="417"/>
        <v>Aborre</v>
      </c>
      <c r="J213" t="str">
        <f t="shared" si="418"/>
        <v>eDNA</v>
      </c>
      <c r="K213" t="str">
        <f t="shared" si="419"/>
        <v>No Ct</v>
      </c>
      <c r="L213" t="str">
        <f t="shared" si="420"/>
        <v/>
      </c>
      <c r="M213" t="str">
        <f t="shared" si="421"/>
        <v/>
      </c>
      <c r="N213" t="str">
        <f t="shared" si="422"/>
        <v/>
      </c>
    </row>
    <row r="214" spans="1:23" x14ac:dyDescent="0.25">
      <c r="A214" t="s">
        <v>255</v>
      </c>
      <c r="B214" t="s">
        <v>422</v>
      </c>
      <c r="C214" t="s">
        <v>13</v>
      </c>
      <c r="D214" s="7">
        <v>0.1</v>
      </c>
      <c r="E214" s="7" t="s">
        <v>17</v>
      </c>
      <c r="F214" t="s">
        <v>443</v>
      </c>
      <c r="G214" t="str">
        <f t="shared" si="407"/>
        <v>10</v>
      </c>
      <c r="H214" t="str">
        <f t="shared" si="416"/>
        <v>Aborre_10_20220601_DL2022001_HelsingoerGym</v>
      </c>
      <c r="I214" t="str">
        <f t="shared" si="417"/>
        <v>Aborre</v>
      </c>
      <c r="J214" t="str">
        <f t="shared" si="418"/>
        <v>PosK</v>
      </c>
      <c r="K214" t="str">
        <f t="shared" si="419"/>
        <v>No Ct</v>
      </c>
      <c r="L214">
        <f t="shared" si="420"/>
        <v>0</v>
      </c>
      <c r="M214">
        <f t="shared" si="421"/>
        <v>0</v>
      </c>
      <c r="N214">
        <f t="shared" si="422"/>
        <v>0</v>
      </c>
      <c r="P214">
        <f t="shared" ref="P214" si="455">IF(K216="No Ct",0,K216)</f>
        <v>0</v>
      </c>
      <c r="Q214">
        <f t="shared" ref="Q214" si="456">IF(K217="No Ct",0,K217)</f>
        <v>0</v>
      </c>
      <c r="R214" t="str">
        <f t="shared" ref="R214" si="457">IF(AND(L214&gt;0,M214=0),"Valid","Invalid")</f>
        <v>Invalid</v>
      </c>
      <c r="S214" t="str">
        <f t="shared" ref="S214" si="458">IF(OR(P214&gt;1,Q214&gt;1),"Present","Absent")</f>
        <v>Absent</v>
      </c>
      <c r="T214" t="str">
        <f t="shared" ref="T214" si="459">IF(OR(AND(P214&gt;1,P214&lt;41),AND(Q214&gt;1,Q214&lt;41)),"Ct&lt;41","Ct&gt;41")</f>
        <v>Ct&gt;41</v>
      </c>
      <c r="U214" t="str">
        <f t="shared" ref="U214" si="460">I214</f>
        <v>Aborre</v>
      </c>
      <c r="V214" t="str">
        <f t="shared" ref="V214" si="461">MID(F214,10,9)</f>
        <v>DL2022001</v>
      </c>
      <c r="W214" t="str">
        <f t="shared" ref="W214" si="462">V214&amp;"_"&amp;U214&amp;"_"&amp;R214&amp;"_"&amp;S214&amp;"_"&amp;T214</f>
        <v>DL2022001_Aborre_Invalid_Absent_Ct&gt;41</v>
      </c>
    </row>
    <row r="215" spans="1:23" x14ac:dyDescent="0.25">
      <c r="A215" t="s">
        <v>257</v>
      </c>
      <c r="B215" t="s">
        <v>423</v>
      </c>
      <c r="C215" t="s">
        <v>16</v>
      </c>
      <c r="D215" s="7">
        <v>0.1</v>
      </c>
      <c r="E215" s="6" t="s">
        <v>17</v>
      </c>
      <c r="F215" t="s">
        <v>443</v>
      </c>
      <c r="G215" t="str">
        <f t="shared" si="407"/>
        <v>10</v>
      </c>
      <c r="H215" t="str">
        <f t="shared" si="416"/>
        <v>Aborre_10_20220601_DL2022001_HelsingoerGym</v>
      </c>
      <c r="I215" t="str">
        <f t="shared" si="417"/>
        <v>Aborre</v>
      </c>
      <c r="J215" t="str">
        <f t="shared" si="418"/>
        <v>NegK</v>
      </c>
      <c r="K215" t="str">
        <f t="shared" si="419"/>
        <v>No Ct</v>
      </c>
      <c r="L215" t="str">
        <f t="shared" si="420"/>
        <v/>
      </c>
      <c r="M215" t="str">
        <f t="shared" si="421"/>
        <v/>
      </c>
      <c r="N215" t="str">
        <f t="shared" si="422"/>
        <v/>
      </c>
    </row>
    <row r="216" spans="1:23" x14ac:dyDescent="0.25">
      <c r="A216" t="s">
        <v>259</v>
      </c>
      <c r="B216" t="s">
        <v>424</v>
      </c>
      <c r="C216" t="s">
        <v>20</v>
      </c>
      <c r="D216" s="7">
        <v>0.1</v>
      </c>
      <c r="E216" s="6" t="s">
        <v>17</v>
      </c>
      <c r="F216" t="s">
        <v>443</v>
      </c>
      <c r="G216" t="str">
        <f t="shared" si="407"/>
        <v>10</v>
      </c>
      <c r="H216" t="str">
        <f t="shared" si="416"/>
        <v>Aborre_10_20220601_DL2022001_HelsingoerGym</v>
      </c>
      <c r="I216" t="str">
        <f t="shared" si="417"/>
        <v>Aborre</v>
      </c>
      <c r="J216" t="str">
        <f t="shared" si="418"/>
        <v>eDNA</v>
      </c>
      <c r="K216" t="str">
        <f t="shared" si="419"/>
        <v>No Ct</v>
      </c>
      <c r="L216" t="str">
        <f t="shared" si="420"/>
        <v/>
      </c>
      <c r="M216" t="str">
        <f t="shared" si="421"/>
        <v/>
      </c>
      <c r="N216" t="str">
        <f t="shared" si="422"/>
        <v/>
      </c>
    </row>
    <row r="217" spans="1:23" x14ac:dyDescent="0.25">
      <c r="A217" t="s">
        <v>261</v>
      </c>
      <c r="B217" t="s">
        <v>424</v>
      </c>
      <c r="C217" t="s">
        <v>20</v>
      </c>
      <c r="D217" s="7">
        <v>0.1</v>
      </c>
      <c r="E217" s="6" t="s">
        <v>17</v>
      </c>
      <c r="F217" t="s">
        <v>443</v>
      </c>
      <c r="G217" t="str">
        <f t="shared" si="407"/>
        <v>10</v>
      </c>
      <c r="H217" t="str">
        <f t="shared" si="416"/>
        <v>Aborre_10_20220601_DL2022001_HelsingoerGym</v>
      </c>
      <c r="I217" t="str">
        <f t="shared" si="417"/>
        <v>Aborre</v>
      </c>
      <c r="J217" t="str">
        <f t="shared" si="418"/>
        <v>eDNA</v>
      </c>
      <c r="K217" t="str">
        <f t="shared" si="419"/>
        <v>No Ct</v>
      </c>
      <c r="L217" t="str">
        <f t="shared" si="420"/>
        <v/>
      </c>
      <c r="M217" t="str">
        <f t="shared" si="421"/>
        <v/>
      </c>
      <c r="N217" t="str">
        <f t="shared" si="422"/>
        <v/>
      </c>
    </row>
    <row r="218" spans="1:23" x14ac:dyDescent="0.25">
      <c r="A218" t="s">
        <v>262</v>
      </c>
      <c r="B218" t="s">
        <v>263</v>
      </c>
      <c r="C218" t="s">
        <v>13</v>
      </c>
      <c r="D218" s="7">
        <v>0.1</v>
      </c>
      <c r="E218" s="6">
        <v>36.35</v>
      </c>
      <c r="F218" t="s">
        <v>443</v>
      </c>
      <c r="G218" t="str">
        <f t="shared" si="407"/>
        <v>11</v>
      </c>
      <c r="H218" t="str">
        <f t="shared" si="416"/>
        <v>KinesiskUldhaandskrabbe_11_20220601_DL2022001_HelsingoerGym</v>
      </c>
      <c r="I218" t="str">
        <f t="shared" si="417"/>
        <v>KinesiskUldhaandskrabbe</v>
      </c>
      <c r="J218" t="str">
        <f t="shared" si="418"/>
        <v>PosK</v>
      </c>
      <c r="K218">
        <f t="shared" si="419"/>
        <v>36.35</v>
      </c>
      <c r="L218">
        <f t="shared" si="420"/>
        <v>36.35</v>
      </c>
      <c r="M218">
        <f t="shared" si="421"/>
        <v>0</v>
      </c>
      <c r="N218">
        <f t="shared" si="422"/>
        <v>0</v>
      </c>
      <c r="P218">
        <f t="shared" ref="P218" si="463">IF(K220="No Ct",0,K220)</f>
        <v>0</v>
      </c>
      <c r="Q218">
        <f t="shared" ref="Q218" si="464">IF(K221="No Ct",0,K221)</f>
        <v>0</v>
      </c>
      <c r="R218" t="str">
        <f t="shared" ref="R218" si="465">IF(AND(L218&gt;0,M218=0),"Valid","Invalid")</f>
        <v>Valid</v>
      </c>
      <c r="S218" t="str">
        <f t="shared" ref="S218" si="466">IF(OR(P218&gt;1,Q218&gt;1),"Present","Absent")</f>
        <v>Absent</v>
      </c>
      <c r="T218" t="str">
        <f t="shared" ref="T218" si="467">IF(OR(AND(P218&gt;1,P218&lt;41),AND(Q218&gt;1,Q218&lt;41)),"Ct&lt;41","Ct&gt;41")</f>
        <v>Ct&gt;41</v>
      </c>
      <c r="U218" t="str">
        <f t="shared" ref="U218" si="468">I218</f>
        <v>KinesiskUldhaandskrabbe</v>
      </c>
      <c r="V218" t="str">
        <f t="shared" ref="V218" si="469">MID(F218,10,9)</f>
        <v>DL2022001</v>
      </c>
      <c r="W218" t="str">
        <f t="shared" ref="W218" si="470">V218&amp;"_"&amp;U218&amp;"_"&amp;R218&amp;"_"&amp;S218&amp;"_"&amp;T218</f>
        <v>DL2022001_KinesiskUldhaandskrabbe_Valid_Absent_Ct&gt;41</v>
      </c>
    </row>
    <row r="219" spans="1:23" x14ac:dyDescent="0.25">
      <c r="A219" t="s">
        <v>264</v>
      </c>
      <c r="B219" t="s">
        <v>265</v>
      </c>
      <c r="C219" t="s">
        <v>16</v>
      </c>
      <c r="D219" s="7">
        <v>0.1</v>
      </c>
      <c r="E219" s="6" t="s">
        <v>17</v>
      </c>
      <c r="F219" t="s">
        <v>443</v>
      </c>
      <c r="G219" t="str">
        <f t="shared" si="407"/>
        <v>11</v>
      </c>
      <c r="H219" t="str">
        <f t="shared" si="416"/>
        <v>KinesiskUldhaandskrabbe_11_20220601_DL2022001_HelsingoerGym</v>
      </c>
      <c r="I219" t="str">
        <f t="shared" si="417"/>
        <v>KinesiskUldhaandskrabbe</v>
      </c>
      <c r="J219" t="str">
        <f t="shared" si="418"/>
        <v>NegK</v>
      </c>
      <c r="K219" t="str">
        <f t="shared" si="419"/>
        <v>No Ct</v>
      </c>
      <c r="L219" t="str">
        <f t="shared" si="420"/>
        <v/>
      </c>
      <c r="M219" t="str">
        <f t="shared" si="421"/>
        <v/>
      </c>
      <c r="N219" t="str">
        <f t="shared" si="422"/>
        <v/>
      </c>
    </row>
    <row r="220" spans="1:23" x14ac:dyDescent="0.25">
      <c r="A220" t="s">
        <v>266</v>
      </c>
      <c r="B220" t="s">
        <v>267</v>
      </c>
      <c r="C220" t="s">
        <v>20</v>
      </c>
      <c r="D220" s="7">
        <v>0.1</v>
      </c>
      <c r="E220" s="7" t="s">
        <v>17</v>
      </c>
      <c r="F220" t="s">
        <v>443</v>
      </c>
      <c r="G220" t="str">
        <f t="shared" si="407"/>
        <v>11</v>
      </c>
      <c r="H220" t="str">
        <f t="shared" si="416"/>
        <v>KinesiskUldhaandskrabbe_11_20220601_DL2022001_HelsingoerGym</v>
      </c>
      <c r="I220" t="str">
        <f t="shared" si="417"/>
        <v>KinesiskUldhaandskrabbe</v>
      </c>
      <c r="J220" t="str">
        <f t="shared" si="418"/>
        <v>eDNA</v>
      </c>
      <c r="K220" t="str">
        <f t="shared" si="419"/>
        <v>No Ct</v>
      </c>
      <c r="L220" t="str">
        <f t="shared" si="420"/>
        <v/>
      </c>
      <c r="M220" t="str">
        <f t="shared" si="421"/>
        <v/>
      </c>
      <c r="N220" t="str">
        <f t="shared" si="422"/>
        <v/>
      </c>
    </row>
    <row r="221" spans="1:23" x14ac:dyDescent="0.25">
      <c r="A221" t="s">
        <v>268</v>
      </c>
      <c r="B221" t="s">
        <v>267</v>
      </c>
      <c r="C221" t="s">
        <v>20</v>
      </c>
      <c r="D221" s="7">
        <v>0.1</v>
      </c>
      <c r="E221" s="7" t="s">
        <v>17</v>
      </c>
      <c r="F221" t="s">
        <v>443</v>
      </c>
      <c r="G221" t="str">
        <f t="shared" si="407"/>
        <v>11</v>
      </c>
      <c r="H221" t="str">
        <f t="shared" si="416"/>
        <v>KinesiskUldhaandskrabbe_11_20220601_DL2022001_HelsingoerGym</v>
      </c>
      <c r="I221" t="str">
        <f t="shared" si="417"/>
        <v>KinesiskUldhaandskrabbe</v>
      </c>
      <c r="J221" t="str">
        <f t="shared" si="418"/>
        <v>eDNA</v>
      </c>
      <c r="K221" t="str">
        <f t="shared" si="419"/>
        <v>No Ct</v>
      </c>
      <c r="L221" t="str">
        <f t="shared" si="420"/>
        <v/>
      </c>
      <c r="M221" t="str">
        <f t="shared" si="421"/>
        <v/>
      </c>
      <c r="N221" t="str">
        <f t="shared" si="422"/>
        <v/>
      </c>
    </row>
    <row r="222" spans="1:23" x14ac:dyDescent="0.25">
      <c r="A222" t="s">
        <v>269</v>
      </c>
      <c r="B222" t="s">
        <v>270</v>
      </c>
      <c r="C222" t="s">
        <v>13</v>
      </c>
      <c r="D222" s="7">
        <v>0.1</v>
      </c>
      <c r="E222" s="7">
        <v>37.590000000000003</v>
      </c>
      <c r="F222" t="s">
        <v>443</v>
      </c>
      <c r="G222" t="str">
        <f t="shared" si="407"/>
        <v>12</v>
      </c>
      <c r="H222" t="str">
        <f t="shared" si="416"/>
        <v>KinesiskUldhaandskrabbe_12_20220601_DL2022001_HelsingoerGym</v>
      </c>
      <c r="I222" t="str">
        <f t="shared" si="417"/>
        <v>KinesiskUldhaandskrabbe</v>
      </c>
      <c r="J222" t="str">
        <f t="shared" si="418"/>
        <v>PosK</v>
      </c>
      <c r="K222">
        <f t="shared" si="419"/>
        <v>37.590000000000003</v>
      </c>
      <c r="L222">
        <f t="shared" si="420"/>
        <v>37.590000000000003</v>
      </c>
      <c r="M222">
        <f t="shared" si="421"/>
        <v>0</v>
      </c>
      <c r="N222">
        <f t="shared" si="422"/>
        <v>0</v>
      </c>
      <c r="P222">
        <f t="shared" ref="P222" si="471">IF(K224="No Ct",0,K224)</f>
        <v>0</v>
      </c>
      <c r="Q222">
        <f t="shared" ref="Q222" si="472">IF(K225="No Ct",0,K225)</f>
        <v>0</v>
      </c>
      <c r="R222" t="str">
        <f t="shared" ref="R222" si="473">IF(AND(L222&gt;0,M222=0),"Valid","Invalid")</f>
        <v>Valid</v>
      </c>
      <c r="S222" t="str">
        <f t="shared" ref="S222" si="474">IF(OR(P222&gt;1,Q222&gt;1),"Present","Absent")</f>
        <v>Absent</v>
      </c>
      <c r="T222" t="str">
        <f t="shared" ref="T222" si="475">IF(OR(AND(P222&gt;1,P222&lt;41),AND(Q222&gt;1,Q222&lt;41)),"Ct&lt;41","Ct&gt;41")</f>
        <v>Ct&gt;41</v>
      </c>
      <c r="U222" t="str">
        <f t="shared" ref="U222" si="476">I222</f>
        <v>KinesiskUldhaandskrabbe</v>
      </c>
      <c r="V222" t="str">
        <f t="shared" ref="V222" si="477">MID(F222,10,9)</f>
        <v>DL2022001</v>
      </c>
      <c r="W222" t="str">
        <f t="shared" ref="W222" si="478">V222&amp;"_"&amp;U222&amp;"_"&amp;R222&amp;"_"&amp;S222&amp;"_"&amp;T222</f>
        <v>DL2022001_KinesiskUldhaandskrabbe_Valid_Absent_Ct&gt;41</v>
      </c>
    </row>
    <row r="223" spans="1:23" x14ac:dyDescent="0.25">
      <c r="A223" t="s">
        <v>271</v>
      </c>
      <c r="B223" t="s">
        <v>272</v>
      </c>
      <c r="C223" t="s">
        <v>16</v>
      </c>
      <c r="D223" s="7">
        <v>0.1</v>
      </c>
      <c r="E223" s="6" t="s">
        <v>17</v>
      </c>
      <c r="F223" t="s">
        <v>443</v>
      </c>
      <c r="G223" t="str">
        <f t="shared" si="407"/>
        <v>12</v>
      </c>
      <c r="H223" t="str">
        <f t="shared" si="416"/>
        <v>KinesiskUldhaandskrabbe_12_20220601_DL2022001_HelsingoerGym</v>
      </c>
      <c r="I223" t="str">
        <f t="shared" si="417"/>
        <v>KinesiskUldhaandskrabbe</v>
      </c>
      <c r="J223" t="str">
        <f t="shared" si="418"/>
        <v>NegK</v>
      </c>
      <c r="K223" t="str">
        <f t="shared" si="419"/>
        <v>No Ct</v>
      </c>
      <c r="L223" t="str">
        <f t="shared" si="420"/>
        <v/>
      </c>
      <c r="M223" t="str">
        <f t="shared" si="421"/>
        <v/>
      </c>
      <c r="N223" t="str">
        <f t="shared" si="422"/>
        <v/>
      </c>
    </row>
    <row r="224" spans="1:23" x14ac:dyDescent="0.25">
      <c r="A224" t="s">
        <v>273</v>
      </c>
      <c r="B224" t="s">
        <v>274</v>
      </c>
      <c r="C224" t="s">
        <v>20</v>
      </c>
      <c r="D224" s="7">
        <v>0.1</v>
      </c>
      <c r="E224" s="7" t="s">
        <v>17</v>
      </c>
      <c r="F224" t="s">
        <v>443</v>
      </c>
      <c r="G224" t="str">
        <f t="shared" si="407"/>
        <v>12</v>
      </c>
      <c r="H224" t="str">
        <f t="shared" si="416"/>
        <v>KinesiskUldhaandskrabbe_12_20220601_DL2022001_HelsingoerGym</v>
      </c>
      <c r="I224" t="str">
        <f t="shared" si="417"/>
        <v>KinesiskUldhaandskrabbe</v>
      </c>
      <c r="J224" t="str">
        <f t="shared" si="418"/>
        <v>eDNA</v>
      </c>
      <c r="K224" t="str">
        <f t="shared" si="419"/>
        <v>No Ct</v>
      </c>
      <c r="L224" t="str">
        <f t="shared" si="420"/>
        <v/>
      </c>
      <c r="M224" t="str">
        <f t="shared" si="421"/>
        <v/>
      </c>
      <c r="N224" t="str">
        <f t="shared" si="422"/>
        <v/>
      </c>
    </row>
    <row r="225" spans="1:23" x14ac:dyDescent="0.25">
      <c r="A225" t="s">
        <v>275</v>
      </c>
      <c r="B225" t="s">
        <v>274</v>
      </c>
      <c r="C225" t="s">
        <v>20</v>
      </c>
      <c r="D225" s="7">
        <v>0.1</v>
      </c>
      <c r="E225" s="7" t="s">
        <v>17</v>
      </c>
      <c r="F225" t="s">
        <v>443</v>
      </c>
      <c r="G225" t="str">
        <f t="shared" si="407"/>
        <v>12</v>
      </c>
      <c r="H225" t="str">
        <f t="shared" si="416"/>
        <v>KinesiskUldhaandskrabbe_12_20220601_DL2022001_HelsingoerGym</v>
      </c>
      <c r="I225" t="str">
        <f t="shared" si="417"/>
        <v>KinesiskUldhaandskrabbe</v>
      </c>
      <c r="J225" t="str">
        <f t="shared" si="418"/>
        <v>eDNA</v>
      </c>
      <c r="K225" t="str">
        <f t="shared" si="419"/>
        <v>No Ct</v>
      </c>
      <c r="L225" t="str">
        <f t="shared" si="420"/>
        <v/>
      </c>
      <c r="M225" t="str">
        <f t="shared" si="421"/>
        <v/>
      </c>
      <c r="N225" t="str">
        <f t="shared" si="422"/>
        <v/>
      </c>
    </row>
    <row r="226" spans="1:23" x14ac:dyDescent="0.25">
      <c r="A226" t="s">
        <v>276</v>
      </c>
      <c r="B226" t="s">
        <v>277</v>
      </c>
      <c r="C226" t="s">
        <v>13</v>
      </c>
      <c r="D226" s="7">
        <v>0.1</v>
      </c>
      <c r="E226" s="6">
        <v>30.88</v>
      </c>
      <c r="F226" t="s">
        <v>443</v>
      </c>
      <c r="G226" t="str">
        <f t="shared" si="407"/>
        <v>13</v>
      </c>
      <c r="H226" t="str">
        <f t="shared" si="416"/>
        <v>NordamerikanskMudderkrabbe_13_20220601_DL2022001_HelsingoerGym</v>
      </c>
      <c r="I226" t="str">
        <f t="shared" si="417"/>
        <v>NordamerikanskMudderkrabbe</v>
      </c>
      <c r="J226" t="str">
        <f t="shared" si="418"/>
        <v>PosK</v>
      </c>
      <c r="K226">
        <f t="shared" si="419"/>
        <v>30.88</v>
      </c>
      <c r="L226">
        <f t="shared" si="420"/>
        <v>30.88</v>
      </c>
      <c r="M226">
        <f t="shared" si="421"/>
        <v>0</v>
      </c>
      <c r="N226">
        <f t="shared" si="422"/>
        <v>0</v>
      </c>
      <c r="P226">
        <f t="shared" ref="P226" si="479">IF(K228="No Ct",0,K228)</f>
        <v>0</v>
      </c>
      <c r="Q226">
        <f t="shared" ref="Q226" si="480">IF(K229="No Ct",0,K229)</f>
        <v>0</v>
      </c>
      <c r="R226" t="str">
        <f t="shared" ref="R226" si="481">IF(AND(L226&gt;0,M226=0),"Valid","Invalid")</f>
        <v>Valid</v>
      </c>
      <c r="S226" t="str">
        <f t="shared" ref="S226" si="482">IF(OR(P226&gt;1,Q226&gt;1),"Present","Absent")</f>
        <v>Absent</v>
      </c>
      <c r="T226" t="str">
        <f t="shared" ref="T226" si="483">IF(OR(AND(P226&gt;1,P226&lt;41),AND(Q226&gt;1,Q226&lt;41)),"Ct&lt;41","Ct&gt;41")</f>
        <v>Ct&gt;41</v>
      </c>
      <c r="U226" t="str">
        <f t="shared" ref="U226" si="484">I226</f>
        <v>NordamerikanskMudderkrabbe</v>
      </c>
      <c r="V226" t="str">
        <f t="shared" ref="V226" si="485">MID(F226,10,9)</f>
        <v>DL2022001</v>
      </c>
      <c r="W226" t="str">
        <f t="shared" ref="W226" si="486">V226&amp;"_"&amp;U226&amp;"_"&amp;R226&amp;"_"&amp;S226&amp;"_"&amp;T226</f>
        <v>DL2022001_NordamerikanskMudderkrabbe_Valid_Absent_Ct&gt;41</v>
      </c>
    </row>
    <row r="227" spans="1:23" x14ac:dyDescent="0.25">
      <c r="A227" t="s">
        <v>278</v>
      </c>
      <c r="B227" t="s">
        <v>279</v>
      </c>
      <c r="C227" t="s">
        <v>16</v>
      </c>
      <c r="D227" s="7">
        <v>0.1</v>
      </c>
      <c r="E227" s="6" t="s">
        <v>17</v>
      </c>
      <c r="F227" t="s">
        <v>443</v>
      </c>
      <c r="G227" t="str">
        <f t="shared" si="407"/>
        <v>13</v>
      </c>
      <c r="H227" t="str">
        <f t="shared" si="416"/>
        <v>NordamerikanskMudderkrabbe_13_20220601_DL2022001_HelsingoerGym</v>
      </c>
      <c r="I227" t="str">
        <f t="shared" si="417"/>
        <v>NordamerikanskMudderkrabbe</v>
      </c>
      <c r="J227" t="str">
        <f t="shared" si="418"/>
        <v>NegK</v>
      </c>
      <c r="K227" t="str">
        <f t="shared" si="419"/>
        <v>No Ct</v>
      </c>
      <c r="L227" t="str">
        <f t="shared" si="420"/>
        <v/>
      </c>
      <c r="M227" t="str">
        <f t="shared" si="421"/>
        <v/>
      </c>
      <c r="N227" t="str">
        <f t="shared" si="422"/>
        <v/>
      </c>
    </row>
    <row r="228" spans="1:23" x14ac:dyDescent="0.25">
      <c r="A228" t="s">
        <v>280</v>
      </c>
      <c r="B228" t="s">
        <v>281</v>
      </c>
      <c r="C228" t="s">
        <v>20</v>
      </c>
      <c r="D228" s="7">
        <v>0.1</v>
      </c>
      <c r="E228" s="6" t="s">
        <v>17</v>
      </c>
      <c r="F228" t="s">
        <v>443</v>
      </c>
      <c r="G228" t="str">
        <f t="shared" si="407"/>
        <v>13</v>
      </c>
      <c r="H228" t="str">
        <f t="shared" si="416"/>
        <v>NordamerikanskMudderkrabbe_13_20220601_DL2022001_HelsingoerGym</v>
      </c>
      <c r="I228" t="str">
        <f t="shared" si="417"/>
        <v>NordamerikanskMudderkrabbe</v>
      </c>
      <c r="J228" t="str">
        <f t="shared" si="418"/>
        <v>eDNA</v>
      </c>
      <c r="K228" t="str">
        <f t="shared" si="419"/>
        <v>No Ct</v>
      </c>
      <c r="L228" t="str">
        <f t="shared" si="420"/>
        <v/>
      </c>
      <c r="M228" t="str">
        <f t="shared" si="421"/>
        <v/>
      </c>
      <c r="N228" t="str">
        <f t="shared" si="422"/>
        <v/>
      </c>
    </row>
    <row r="229" spans="1:23" x14ac:dyDescent="0.25">
      <c r="A229" t="s">
        <v>282</v>
      </c>
      <c r="B229" t="s">
        <v>281</v>
      </c>
      <c r="C229" t="s">
        <v>20</v>
      </c>
      <c r="D229" s="7">
        <v>0.1</v>
      </c>
      <c r="E229" s="6" t="s">
        <v>17</v>
      </c>
      <c r="F229" t="s">
        <v>443</v>
      </c>
      <c r="G229" t="str">
        <f t="shared" si="407"/>
        <v>13</v>
      </c>
      <c r="H229" t="str">
        <f t="shared" si="416"/>
        <v>NordamerikanskMudderkrabbe_13_20220601_DL2022001_HelsingoerGym</v>
      </c>
      <c r="I229" t="str">
        <f t="shared" si="417"/>
        <v>NordamerikanskMudderkrabbe</v>
      </c>
      <c r="J229" t="str">
        <f t="shared" si="418"/>
        <v>eDNA</v>
      </c>
      <c r="K229" t="str">
        <f t="shared" si="419"/>
        <v>No Ct</v>
      </c>
      <c r="L229" t="str">
        <f t="shared" si="420"/>
        <v/>
      </c>
      <c r="M229" t="str">
        <f t="shared" si="421"/>
        <v/>
      </c>
      <c r="N229" t="str">
        <f t="shared" si="422"/>
        <v/>
      </c>
    </row>
    <row r="230" spans="1:23" x14ac:dyDescent="0.25">
      <c r="A230" t="s">
        <v>283</v>
      </c>
      <c r="B230" t="s">
        <v>284</v>
      </c>
      <c r="C230" t="s">
        <v>13</v>
      </c>
      <c r="D230" s="7">
        <v>0.1</v>
      </c>
      <c r="E230" s="7">
        <v>31.26</v>
      </c>
      <c r="F230" t="s">
        <v>443</v>
      </c>
      <c r="G230" t="str">
        <f t="shared" si="407"/>
        <v>14</v>
      </c>
      <c r="H230" t="str">
        <f t="shared" si="416"/>
        <v>NordamerikanskMudderkrabbe_14_20220601_DL2022001_HelsingoerGym</v>
      </c>
      <c r="I230" t="str">
        <f t="shared" si="417"/>
        <v>NordamerikanskMudderkrabbe</v>
      </c>
      <c r="J230" t="str">
        <f t="shared" si="418"/>
        <v>PosK</v>
      </c>
      <c r="K230">
        <f t="shared" si="419"/>
        <v>31.26</v>
      </c>
      <c r="L230">
        <f t="shared" si="420"/>
        <v>31.26</v>
      </c>
      <c r="M230">
        <f t="shared" si="421"/>
        <v>0</v>
      </c>
      <c r="N230">
        <f t="shared" si="422"/>
        <v>0</v>
      </c>
      <c r="P230">
        <f t="shared" ref="P230" si="487">IF(K232="No Ct",0,K232)</f>
        <v>0</v>
      </c>
      <c r="Q230">
        <f t="shared" ref="Q230" si="488">IF(K233="No Ct",0,K233)</f>
        <v>0</v>
      </c>
      <c r="R230" t="str">
        <f t="shared" ref="R230" si="489">IF(AND(L230&gt;0,M230=0),"Valid","Invalid")</f>
        <v>Valid</v>
      </c>
      <c r="S230" t="str">
        <f t="shared" ref="S230" si="490">IF(OR(P230&gt;1,Q230&gt;1),"Present","Absent")</f>
        <v>Absent</v>
      </c>
      <c r="T230" t="str">
        <f t="shared" ref="T230" si="491">IF(OR(AND(P230&gt;1,P230&lt;41),AND(Q230&gt;1,Q230&lt;41)),"Ct&lt;41","Ct&gt;41")</f>
        <v>Ct&gt;41</v>
      </c>
      <c r="U230" t="str">
        <f t="shared" ref="U230" si="492">I230</f>
        <v>NordamerikanskMudderkrabbe</v>
      </c>
      <c r="V230" t="str">
        <f t="shared" ref="V230" si="493">MID(F230,10,9)</f>
        <v>DL2022001</v>
      </c>
      <c r="W230" t="str">
        <f t="shared" ref="W230" si="494">V230&amp;"_"&amp;U230&amp;"_"&amp;R230&amp;"_"&amp;S230&amp;"_"&amp;T230</f>
        <v>DL2022001_NordamerikanskMudderkrabbe_Valid_Absent_Ct&gt;41</v>
      </c>
    </row>
    <row r="231" spans="1:23" x14ac:dyDescent="0.25">
      <c r="A231" t="s">
        <v>285</v>
      </c>
      <c r="B231" t="s">
        <v>286</v>
      </c>
      <c r="C231" t="s">
        <v>16</v>
      </c>
      <c r="D231" s="7">
        <v>0.1</v>
      </c>
      <c r="E231" s="6" t="s">
        <v>17</v>
      </c>
      <c r="F231" t="s">
        <v>443</v>
      </c>
      <c r="G231" t="str">
        <f t="shared" si="407"/>
        <v>14</v>
      </c>
      <c r="H231" t="str">
        <f t="shared" si="416"/>
        <v>NordamerikanskMudderkrabbe_14_20220601_DL2022001_HelsingoerGym</v>
      </c>
      <c r="I231" t="str">
        <f t="shared" si="417"/>
        <v>NordamerikanskMudderkrabbe</v>
      </c>
      <c r="J231" t="str">
        <f t="shared" si="418"/>
        <v>NegK</v>
      </c>
      <c r="K231" t="str">
        <f t="shared" si="419"/>
        <v>No Ct</v>
      </c>
      <c r="L231" t="str">
        <f t="shared" si="420"/>
        <v/>
      </c>
      <c r="M231" t="str">
        <f t="shared" si="421"/>
        <v/>
      </c>
      <c r="N231" t="str">
        <f t="shared" si="422"/>
        <v/>
      </c>
    </row>
    <row r="232" spans="1:23" x14ac:dyDescent="0.25">
      <c r="A232" t="s">
        <v>287</v>
      </c>
      <c r="B232" t="s">
        <v>288</v>
      </c>
      <c r="C232" t="s">
        <v>20</v>
      </c>
      <c r="D232" s="7">
        <v>0.1</v>
      </c>
      <c r="E232" s="6" t="s">
        <v>17</v>
      </c>
      <c r="F232" t="s">
        <v>443</v>
      </c>
      <c r="G232" t="str">
        <f t="shared" si="407"/>
        <v>14</v>
      </c>
      <c r="H232" t="str">
        <f t="shared" si="416"/>
        <v>NordamerikanskMudderkrabbe_14_20220601_DL2022001_HelsingoerGym</v>
      </c>
      <c r="I232" t="str">
        <f t="shared" si="417"/>
        <v>NordamerikanskMudderkrabbe</v>
      </c>
      <c r="J232" t="str">
        <f t="shared" si="418"/>
        <v>eDNA</v>
      </c>
      <c r="K232" t="str">
        <f t="shared" si="419"/>
        <v>No Ct</v>
      </c>
      <c r="L232" t="str">
        <f t="shared" si="420"/>
        <v/>
      </c>
      <c r="M232" t="str">
        <f t="shared" si="421"/>
        <v/>
      </c>
      <c r="N232" t="str">
        <f t="shared" si="422"/>
        <v/>
      </c>
    </row>
    <row r="233" spans="1:23" x14ac:dyDescent="0.25">
      <c r="A233" t="s">
        <v>289</v>
      </c>
      <c r="B233" t="s">
        <v>288</v>
      </c>
      <c r="C233" t="s">
        <v>20</v>
      </c>
      <c r="D233" s="7">
        <v>0.1</v>
      </c>
      <c r="E233" s="6" t="s">
        <v>17</v>
      </c>
      <c r="F233" t="s">
        <v>443</v>
      </c>
      <c r="G233" t="str">
        <f t="shared" si="407"/>
        <v>14</v>
      </c>
      <c r="H233" t="str">
        <f t="shared" si="416"/>
        <v>NordamerikanskMudderkrabbe_14_20220601_DL2022001_HelsingoerGym</v>
      </c>
      <c r="I233" t="str">
        <f t="shared" si="417"/>
        <v>NordamerikanskMudderkrabbe</v>
      </c>
      <c r="J233" t="str">
        <f t="shared" si="418"/>
        <v>eDNA</v>
      </c>
      <c r="K233" t="str">
        <f t="shared" si="419"/>
        <v>No Ct</v>
      </c>
      <c r="L233" t="str">
        <f t="shared" si="420"/>
        <v/>
      </c>
      <c r="M233" t="str">
        <f t="shared" si="421"/>
        <v/>
      </c>
      <c r="N233" t="str">
        <f t="shared" si="422"/>
        <v/>
      </c>
    </row>
    <row r="234" spans="1:23" x14ac:dyDescent="0.25">
      <c r="A234" t="s">
        <v>290</v>
      </c>
      <c r="B234" t="s">
        <v>425</v>
      </c>
      <c r="C234" t="s">
        <v>13</v>
      </c>
      <c r="D234" s="7">
        <v>0.1</v>
      </c>
      <c r="E234" s="6" t="s">
        <v>17</v>
      </c>
      <c r="F234" t="s">
        <v>443</v>
      </c>
      <c r="G234" t="str">
        <f t="shared" si="407"/>
        <v>15</v>
      </c>
      <c r="H234" t="str">
        <f t="shared" si="416"/>
        <v>EuropaeiskAal_15_20220601_DL2022001_HelsingoerGym</v>
      </c>
      <c r="I234" t="str">
        <f t="shared" si="417"/>
        <v>EuropaeiskAal</v>
      </c>
      <c r="J234" t="str">
        <f t="shared" si="418"/>
        <v>PosK</v>
      </c>
      <c r="K234" t="str">
        <f t="shared" si="419"/>
        <v>No Ct</v>
      </c>
      <c r="L234">
        <f t="shared" si="420"/>
        <v>0</v>
      </c>
      <c r="M234">
        <f t="shared" si="421"/>
        <v>0</v>
      </c>
      <c r="N234">
        <f t="shared" si="422"/>
        <v>0</v>
      </c>
      <c r="P234">
        <f t="shared" ref="P234" si="495">IF(K236="No Ct",0,K236)</f>
        <v>0</v>
      </c>
      <c r="Q234">
        <f t="shared" ref="Q234" si="496">IF(K237="No Ct",0,K237)</f>
        <v>0</v>
      </c>
      <c r="R234" t="str">
        <f t="shared" ref="R234" si="497">IF(AND(L234&gt;0,M234=0),"Valid","Invalid")</f>
        <v>Invalid</v>
      </c>
      <c r="S234" t="str">
        <f t="shared" ref="S234" si="498">IF(OR(P234&gt;1,Q234&gt;1),"Present","Absent")</f>
        <v>Absent</v>
      </c>
      <c r="T234" t="str">
        <f t="shared" ref="T234" si="499">IF(OR(AND(P234&gt;1,P234&lt;41),AND(Q234&gt;1,Q234&lt;41)),"Ct&lt;41","Ct&gt;41")</f>
        <v>Ct&gt;41</v>
      </c>
      <c r="U234" t="str">
        <f t="shared" ref="U234" si="500">I234</f>
        <v>EuropaeiskAal</v>
      </c>
      <c r="V234" t="str">
        <f t="shared" ref="V234" si="501">MID(F234,10,9)</f>
        <v>DL2022001</v>
      </c>
      <c r="W234" t="str">
        <f t="shared" ref="W234" si="502">V234&amp;"_"&amp;U234&amp;"_"&amp;R234&amp;"_"&amp;S234&amp;"_"&amp;T234</f>
        <v>DL2022001_EuropaeiskAal_Invalid_Absent_Ct&gt;41</v>
      </c>
    </row>
    <row r="235" spans="1:23" x14ac:dyDescent="0.25">
      <c r="A235" t="s">
        <v>292</v>
      </c>
      <c r="B235" t="s">
        <v>426</v>
      </c>
      <c r="C235" t="s">
        <v>16</v>
      </c>
      <c r="D235" s="7">
        <v>0.1</v>
      </c>
      <c r="E235" s="6" t="s">
        <v>17</v>
      </c>
      <c r="F235" t="s">
        <v>443</v>
      </c>
      <c r="G235" t="str">
        <f t="shared" si="407"/>
        <v>15</v>
      </c>
      <c r="H235" t="str">
        <f t="shared" si="416"/>
        <v>EuropaeiskAal_15_20220601_DL2022001_HelsingoerGym</v>
      </c>
      <c r="I235" t="str">
        <f t="shared" si="417"/>
        <v>EuropaeiskAal</v>
      </c>
      <c r="J235" t="str">
        <f t="shared" si="418"/>
        <v>NegK</v>
      </c>
      <c r="K235" t="str">
        <f t="shared" si="419"/>
        <v>No Ct</v>
      </c>
      <c r="L235" t="str">
        <f t="shared" si="420"/>
        <v/>
      </c>
      <c r="M235" t="str">
        <f t="shared" si="421"/>
        <v/>
      </c>
      <c r="N235" t="str">
        <f t="shared" si="422"/>
        <v/>
      </c>
    </row>
    <row r="236" spans="1:23" x14ac:dyDescent="0.25">
      <c r="A236" t="s">
        <v>294</v>
      </c>
      <c r="B236" t="s">
        <v>427</v>
      </c>
      <c r="C236" t="s">
        <v>20</v>
      </c>
      <c r="D236" s="7">
        <v>0.1</v>
      </c>
      <c r="E236" s="6" t="s">
        <v>17</v>
      </c>
      <c r="F236" t="s">
        <v>443</v>
      </c>
      <c r="G236" t="str">
        <f t="shared" si="407"/>
        <v>15</v>
      </c>
      <c r="H236" t="str">
        <f t="shared" si="416"/>
        <v>EuropaeiskAal_15_20220601_DL2022001_HelsingoerGym</v>
      </c>
      <c r="I236" t="str">
        <f t="shared" si="417"/>
        <v>EuropaeiskAal</v>
      </c>
      <c r="J236" t="str">
        <f t="shared" si="418"/>
        <v>eDNA</v>
      </c>
      <c r="K236" t="str">
        <f t="shared" si="419"/>
        <v>No Ct</v>
      </c>
      <c r="L236" t="str">
        <f t="shared" si="420"/>
        <v/>
      </c>
      <c r="M236" t="str">
        <f t="shared" si="421"/>
        <v/>
      </c>
      <c r="N236" t="str">
        <f t="shared" si="422"/>
        <v/>
      </c>
    </row>
    <row r="237" spans="1:23" x14ac:dyDescent="0.25">
      <c r="A237" t="s">
        <v>296</v>
      </c>
      <c r="B237" t="s">
        <v>427</v>
      </c>
      <c r="C237" t="s">
        <v>20</v>
      </c>
      <c r="D237" s="7">
        <v>0.1</v>
      </c>
      <c r="E237" s="6" t="s">
        <v>17</v>
      </c>
      <c r="F237" t="s">
        <v>443</v>
      </c>
      <c r="G237" t="str">
        <f t="shared" si="407"/>
        <v>15</v>
      </c>
      <c r="H237" t="str">
        <f t="shared" si="416"/>
        <v>EuropaeiskAal_15_20220601_DL2022001_HelsingoerGym</v>
      </c>
      <c r="I237" t="str">
        <f t="shared" si="417"/>
        <v>EuropaeiskAal</v>
      </c>
      <c r="J237" t="str">
        <f t="shared" si="418"/>
        <v>eDNA</v>
      </c>
      <c r="K237" t="str">
        <f t="shared" si="419"/>
        <v>No Ct</v>
      </c>
      <c r="L237" t="str">
        <f t="shared" si="420"/>
        <v/>
      </c>
      <c r="M237" t="str">
        <f t="shared" si="421"/>
        <v/>
      </c>
      <c r="N237" t="str">
        <f t="shared" si="422"/>
        <v/>
      </c>
    </row>
    <row r="238" spans="1:23" x14ac:dyDescent="0.25">
      <c r="A238" t="s">
        <v>297</v>
      </c>
      <c r="B238" t="s">
        <v>428</v>
      </c>
      <c r="C238" t="s">
        <v>13</v>
      </c>
      <c r="D238" s="7">
        <v>0.1</v>
      </c>
      <c r="E238" s="7" t="s">
        <v>17</v>
      </c>
      <c r="F238" t="s">
        <v>443</v>
      </c>
      <c r="G238" t="str">
        <f t="shared" si="407"/>
        <v>16</v>
      </c>
      <c r="H238" t="str">
        <f t="shared" si="416"/>
        <v>EuropaeiskAal_16_20220601_DL2022001_HelsingoerGym</v>
      </c>
      <c r="I238" t="str">
        <f t="shared" si="417"/>
        <v>EuropaeiskAal</v>
      </c>
      <c r="J238" t="str">
        <f t="shared" si="418"/>
        <v>PosK</v>
      </c>
      <c r="K238" t="str">
        <f t="shared" si="419"/>
        <v>No Ct</v>
      </c>
      <c r="L238">
        <f t="shared" si="420"/>
        <v>0</v>
      </c>
      <c r="M238">
        <f t="shared" si="421"/>
        <v>0</v>
      </c>
      <c r="N238">
        <f t="shared" si="422"/>
        <v>0</v>
      </c>
      <c r="P238">
        <f t="shared" ref="P238" si="503">IF(K240="No Ct",0,K240)</f>
        <v>0</v>
      </c>
      <c r="Q238">
        <f t="shared" ref="Q238" si="504">IF(K241="No Ct",0,K241)</f>
        <v>0</v>
      </c>
      <c r="R238" t="str">
        <f t="shared" ref="R238" si="505">IF(AND(L238&gt;0,M238=0),"Valid","Invalid")</f>
        <v>Invalid</v>
      </c>
      <c r="S238" t="str">
        <f t="shared" ref="S238" si="506">IF(OR(P238&gt;1,Q238&gt;1),"Present","Absent")</f>
        <v>Absent</v>
      </c>
      <c r="T238" t="str">
        <f t="shared" ref="T238" si="507">IF(OR(AND(P238&gt;1,P238&lt;41),AND(Q238&gt;1,Q238&lt;41)),"Ct&lt;41","Ct&gt;41")</f>
        <v>Ct&gt;41</v>
      </c>
      <c r="U238" t="str">
        <f t="shared" ref="U238" si="508">I238</f>
        <v>EuropaeiskAal</v>
      </c>
      <c r="V238" t="str">
        <f t="shared" ref="V238" si="509">MID(F238,10,9)</f>
        <v>DL2022001</v>
      </c>
      <c r="W238" t="str">
        <f t="shared" ref="W238" si="510">V238&amp;"_"&amp;U238&amp;"_"&amp;R238&amp;"_"&amp;S238&amp;"_"&amp;T238</f>
        <v>DL2022001_EuropaeiskAal_Invalid_Absent_Ct&gt;41</v>
      </c>
    </row>
    <row r="239" spans="1:23" x14ac:dyDescent="0.25">
      <c r="A239" t="s">
        <v>299</v>
      </c>
      <c r="B239" t="s">
        <v>429</v>
      </c>
      <c r="C239" t="s">
        <v>16</v>
      </c>
      <c r="D239" s="7">
        <v>0.1</v>
      </c>
      <c r="E239" s="6" t="s">
        <v>17</v>
      </c>
      <c r="F239" t="s">
        <v>443</v>
      </c>
      <c r="G239" t="str">
        <f t="shared" si="407"/>
        <v>16</v>
      </c>
      <c r="H239" t="str">
        <f t="shared" si="416"/>
        <v>EuropaeiskAal_16_20220601_DL2022001_HelsingoerGym</v>
      </c>
      <c r="I239" t="str">
        <f t="shared" si="417"/>
        <v>EuropaeiskAal</v>
      </c>
      <c r="J239" t="str">
        <f t="shared" si="418"/>
        <v>NegK</v>
      </c>
      <c r="K239" t="str">
        <f t="shared" si="419"/>
        <v>No Ct</v>
      </c>
      <c r="L239" t="str">
        <f t="shared" si="420"/>
        <v/>
      </c>
      <c r="M239" t="str">
        <f t="shared" si="421"/>
        <v/>
      </c>
      <c r="N239" t="str">
        <f t="shared" si="422"/>
        <v/>
      </c>
    </row>
    <row r="240" spans="1:23" x14ac:dyDescent="0.25">
      <c r="A240" t="s">
        <v>301</v>
      </c>
      <c r="B240" t="s">
        <v>430</v>
      </c>
      <c r="C240" t="s">
        <v>20</v>
      </c>
      <c r="D240" s="7">
        <v>0.1</v>
      </c>
      <c r="E240" s="7" t="s">
        <v>17</v>
      </c>
      <c r="F240" t="s">
        <v>443</v>
      </c>
      <c r="G240" t="str">
        <f t="shared" si="407"/>
        <v>16</v>
      </c>
      <c r="H240" t="str">
        <f t="shared" si="416"/>
        <v>EuropaeiskAal_16_20220601_DL2022001_HelsingoerGym</v>
      </c>
      <c r="I240" t="str">
        <f t="shared" si="417"/>
        <v>EuropaeiskAal</v>
      </c>
      <c r="J240" t="str">
        <f t="shared" si="418"/>
        <v>eDNA</v>
      </c>
      <c r="K240" t="str">
        <f t="shared" si="419"/>
        <v>No Ct</v>
      </c>
      <c r="L240" t="str">
        <f t="shared" si="420"/>
        <v/>
      </c>
      <c r="M240" t="str">
        <f t="shared" si="421"/>
        <v/>
      </c>
      <c r="N240" t="str">
        <f t="shared" si="422"/>
        <v/>
      </c>
    </row>
    <row r="241" spans="1:23" x14ac:dyDescent="0.25">
      <c r="A241" t="s">
        <v>303</v>
      </c>
      <c r="B241" t="s">
        <v>430</v>
      </c>
      <c r="C241" t="s">
        <v>20</v>
      </c>
      <c r="D241" s="7">
        <v>0.1</v>
      </c>
      <c r="E241" s="7" t="s">
        <v>17</v>
      </c>
      <c r="F241" t="s">
        <v>443</v>
      </c>
      <c r="G241" t="str">
        <f t="shared" si="407"/>
        <v>16</v>
      </c>
      <c r="H241" t="str">
        <f t="shared" si="416"/>
        <v>EuropaeiskAal_16_20220601_DL2022001_HelsingoerGym</v>
      </c>
      <c r="I241" t="str">
        <f t="shared" si="417"/>
        <v>EuropaeiskAal</v>
      </c>
      <c r="J241" t="str">
        <f t="shared" si="418"/>
        <v>eDNA</v>
      </c>
      <c r="K241" t="str">
        <f t="shared" si="419"/>
        <v>No Ct</v>
      </c>
      <c r="L241" t="str">
        <f t="shared" si="420"/>
        <v/>
      </c>
      <c r="M241" t="str">
        <f t="shared" si="421"/>
        <v/>
      </c>
      <c r="N241" t="str">
        <f t="shared" si="422"/>
        <v/>
      </c>
    </row>
    <row r="242" spans="1:23" x14ac:dyDescent="0.25">
      <c r="A242" t="s">
        <v>304</v>
      </c>
      <c r="B242" t="s">
        <v>305</v>
      </c>
      <c r="C242" t="s">
        <v>13</v>
      </c>
      <c r="D242" s="7">
        <v>0.1</v>
      </c>
      <c r="E242" s="7">
        <v>34.47</v>
      </c>
      <c r="F242" t="s">
        <v>443</v>
      </c>
      <c r="G242" t="str">
        <f t="shared" si="407"/>
        <v>17</v>
      </c>
      <c r="H242" t="str">
        <f t="shared" si="416"/>
        <v>Stillehavsoesters_17_20220601_DL2022001_HelsingoerGym</v>
      </c>
      <c r="I242" t="str">
        <f t="shared" si="417"/>
        <v>Stillehavsoesters</v>
      </c>
      <c r="J242" t="str">
        <f t="shared" si="418"/>
        <v>PosK</v>
      </c>
      <c r="K242">
        <f t="shared" si="419"/>
        <v>34.47</v>
      </c>
      <c r="L242">
        <f t="shared" si="420"/>
        <v>34.47</v>
      </c>
      <c r="M242">
        <f t="shared" si="421"/>
        <v>0</v>
      </c>
      <c r="N242">
        <f t="shared" si="422"/>
        <v>41.47</v>
      </c>
      <c r="P242">
        <f t="shared" ref="P242" si="511">IF(K244="No Ct",0,K244)</f>
        <v>41.47</v>
      </c>
      <c r="Q242">
        <f t="shared" ref="Q242" si="512">IF(K245="No Ct",0,K245)</f>
        <v>0</v>
      </c>
      <c r="R242" t="str">
        <f t="shared" ref="R242" si="513">IF(AND(L242&gt;0,M242=0),"Valid","Invalid")</f>
        <v>Valid</v>
      </c>
      <c r="S242" t="str">
        <f t="shared" ref="S242" si="514">IF(OR(P242&gt;1,Q242&gt;1),"Present","Absent")</f>
        <v>Present</v>
      </c>
      <c r="T242" t="str">
        <f t="shared" ref="T242" si="515">IF(OR(AND(P242&gt;1,P242&lt;41),AND(Q242&gt;1,Q242&lt;41)),"Ct&lt;41","Ct&gt;41")</f>
        <v>Ct&gt;41</v>
      </c>
      <c r="U242" t="str">
        <f t="shared" ref="U242" si="516">I242</f>
        <v>Stillehavsoesters</v>
      </c>
      <c r="V242" t="str">
        <f t="shared" ref="V242" si="517">MID(F242,10,9)</f>
        <v>DL2022001</v>
      </c>
      <c r="W242" t="str">
        <f t="shared" ref="W242" si="518">V242&amp;"_"&amp;U242&amp;"_"&amp;R242&amp;"_"&amp;S242&amp;"_"&amp;T242</f>
        <v>DL2022001_Stillehavsoesters_Valid_Present_Ct&gt;41</v>
      </c>
    </row>
    <row r="243" spans="1:23" x14ac:dyDescent="0.25">
      <c r="A243" t="s">
        <v>306</v>
      </c>
      <c r="B243" t="s">
        <v>307</v>
      </c>
      <c r="C243" t="s">
        <v>16</v>
      </c>
      <c r="D243" s="7">
        <v>0.1</v>
      </c>
      <c r="E243" s="6" t="s">
        <v>17</v>
      </c>
      <c r="F243" t="s">
        <v>443</v>
      </c>
      <c r="G243" t="str">
        <f t="shared" si="407"/>
        <v>17</v>
      </c>
      <c r="H243" t="str">
        <f t="shared" si="416"/>
        <v>Stillehavsoesters_17_20220601_DL2022001_HelsingoerGym</v>
      </c>
      <c r="I243" t="str">
        <f t="shared" si="417"/>
        <v>Stillehavsoesters</v>
      </c>
      <c r="J243" t="str">
        <f t="shared" si="418"/>
        <v>NegK</v>
      </c>
      <c r="K243" t="str">
        <f t="shared" si="419"/>
        <v>No Ct</v>
      </c>
      <c r="L243" t="str">
        <f t="shared" si="420"/>
        <v/>
      </c>
      <c r="M243" t="str">
        <f t="shared" si="421"/>
        <v/>
      </c>
      <c r="N243" t="str">
        <f t="shared" si="422"/>
        <v/>
      </c>
    </row>
    <row r="244" spans="1:23" x14ac:dyDescent="0.25">
      <c r="A244" t="s">
        <v>308</v>
      </c>
      <c r="B244" t="s">
        <v>309</v>
      </c>
      <c r="C244" t="s">
        <v>20</v>
      </c>
      <c r="D244" s="7">
        <v>0.1</v>
      </c>
      <c r="E244" s="7">
        <v>41.47</v>
      </c>
      <c r="F244" t="s">
        <v>443</v>
      </c>
      <c r="G244" t="str">
        <f t="shared" si="407"/>
        <v>17</v>
      </c>
      <c r="H244" t="str">
        <f t="shared" si="416"/>
        <v>Stillehavsoesters_17_20220601_DL2022001_HelsingoerGym</v>
      </c>
      <c r="I244" t="str">
        <f t="shared" si="417"/>
        <v>Stillehavsoesters</v>
      </c>
      <c r="J244" t="str">
        <f t="shared" si="418"/>
        <v>eDNA</v>
      </c>
      <c r="K244">
        <f t="shared" si="419"/>
        <v>41.47</v>
      </c>
      <c r="L244" t="str">
        <f t="shared" si="420"/>
        <v/>
      </c>
      <c r="M244" t="str">
        <f t="shared" si="421"/>
        <v/>
      </c>
      <c r="N244" t="str">
        <f t="shared" si="422"/>
        <v/>
      </c>
    </row>
    <row r="245" spans="1:23" x14ac:dyDescent="0.25">
      <c r="A245" t="s">
        <v>310</v>
      </c>
      <c r="B245" t="s">
        <v>309</v>
      </c>
      <c r="C245" t="s">
        <v>20</v>
      </c>
      <c r="D245" s="7">
        <v>0.1</v>
      </c>
      <c r="E245" s="7" t="s">
        <v>17</v>
      </c>
      <c r="F245" t="s">
        <v>443</v>
      </c>
      <c r="G245" t="str">
        <f t="shared" si="407"/>
        <v>17</v>
      </c>
      <c r="H245" t="str">
        <f t="shared" si="416"/>
        <v>Stillehavsoesters_17_20220601_DL2022001_HelsingoerGym</v>
      </c>
      <c r="I245" t="str">
        <f t="shared" si="417"/>
        <v>Stillehavsoesters</v>
      </c>
      <c r="J245" t="str">
        <f t="shared" si="418"/>
        <v>eDNA</v>
      </c>
      <c r="K245" t="str">
        <f t="shared" si="419"/>
        <v>No Ct</v>
      </c>
      <c r="L245" t="str">
        <f t="shared" si="420"/>
        <v/>
      </c>
      <c r="M245" t="str">
        <f t="shared" si="421"/>
        <v/>
      </c>
      <c r="N245" t="str">
        <f t="shared" si="422"/>
        <v/>
      </c>
    </row>
    <row r="246" spans="1:23" x14ac:dyDescent="0.25">
      <c r="A246" t="s">
        <v>311</v>
      </c>
      <c r="B246" t="s">
        <v>312</v>
      </c>
      <c r="C246" t="s">
        <v>13</v>
      </c>
      <c r="D246" s="7">
        <v>0.1</v>
      </c>
      <c r="E246" s="7">
        <v>31.51</v>
      </c>
      <c r="F246" t="s">
        <v>443</v>
      </c>
      <c r="G246" t="str">
        <f t="shared" si="407"/>
        <v>18</v>
      </c>
      <c r="H246" t="str">
        <f t="shared" si="416"/>
        <v>Stillehavsoesters_18_20220601_DL2022001_HelsingoerGym</v>
      </c>
      <c r="I246" t="str">
        <f t="shared" si="417"/>
        <v>Stillehavsoesters</v>
      </c>
      <c r="J246" t="str">
        <f t="shared" si="418"/>
        <v>PosK</v>
      </c>
      <c r="K246">
        <f t="shared" si="419"/>
        <v>31.51</v>
      </c>
      <c r="L246">
        <f t="shared" si="420"/>
        <v>31.51</v>
      </c>
      <c r="M246">
        <f t="shared" si="421"/>
        <v>0</v>
      </c>
      <c r="N246">
        <f t="shared" si="422"/>
        <v>0</v>
      </c>
      <c r="P246">
        <f t="shared" ref="P246" si="519">IF(K248="No Ct",0,K248)</f>
        <v>0</v>
      </c>
      <c r="Q246">
        <f t="shared" ref="Q246" si="520">IF(K249="No Ct",0,K249)</f>
        <v>0</v>
      </c>
      <c r="R246" t="str">
        <f t="shared" ref="R246" si="521">IF(AND(L246&gt;0,M246=0),"Valid","Invalid")</f>
        <v>Valid</v>
      </c>
      <c r="S246" t="str">
        <f t="shared" ref="S246" si="522">IF(OR(P246&gt;1,Q246&gt;1),"Present","Absent")</f>
        <v>Absent</v>
      </c>
      <c r="T246" t="str">
        <f t="shared" ref="T246" si="523">IF(OR(AND(P246&gt;1,P246&lt;41),AND(Q246&gt;1,Q246&lt;41)),"Ct&lt;41","Ct&gt;41")</f>
        <v>Ct&gt;41</v>
      </c>
      <c r="U246" t="str">
        <f t="shared" ref="U246" si="524">I246</f>
        <v>Stillehavsoesters</v>
      </c>
      <c r="V246" t="str">
        <f t="shared" ref="V246" si="525">MID(F246,10,9)</f>
        <v>DL2022001</v>
      </c>
      <c r="W246" t="str">
        <f t="shared" ref="W246" si="526">V246&amp;"_"&amp;U246&amp;"_"&amp;R246&amp;"_"&amp;S246&amp;"_"&amp;T246</f>
        <v>DL2022001_Stillehavsoesters_Valid_Absent_Ct&gt;41</v>
      </c>
    </row>
    <row r="247" spans="1:23" x14ac:dyDescent="0.25">
      <c r="A247" t="s">
        <v>313</v>
      </c>
      <c r="B247" t="s">
        <v>314</v>
      </c>
      <c r="C247" t="s">
        <v>16</v>
      </c>
      <c r="D247" s="7">
        <v>0.1</v>
      </c>
      <c r="E247" s="6" t="s">
        <v>17</v>
      </c>
      <c r="F247" t="s">
        <v>443</v>
      </c>
      <c r="G247" t="str">
        <f t="shared" si="407"/>
        <v>18</v>
      </c>
      <c r="H247" t="str">
        <f t="shared" si="416"/>
        <v>Stillehavsoesters_18_20220601_DL2022001_HelsingoerGym</v>
      </c>
      <c r="I247" t="str">
        <f t="shared" si="417"/>
        <v>Stillehavsoesters</v>
      </c>
      <c r="J247" t="str">
        <f t="shared" si="418"/>
        <v>NegK</v>
      </c>
      <c r="K247" t="str">
        <f t="shared" si="419"/>
        <v>No Ct</v>
      </c>
      <c r="L247" t="str">
        <f t="shared" si="420"/>
        <v/>
      </c>
      <c r="M247" t="str">
        <f t="shared" si="421"/>
        <v/>
      </c>
      <c r="N247" t="str">
        <f t="shared" si="422"/>
        <v/>
      </c>
    </row>
    <row r="248" spans="1:23" x14ac:dyDescent="0.25">
      <c r="A248" t="s">
        <v>315</v>
      </c>
      <c r="B248" t="s">
        <v>316</v>
      </c>
      <c r="C248" t="s">
        <v>20</v>
      </c>
      <c r="D248" s="7">
        <v>0.1</v>
      </c>
      <c r="E248" s="7" t="s">
        <v>17</v>
      </c>
      <c r="F248" t="s">
        <v>443</v>
      </c>
      <c r="G248" t="str">
        <f t="shared" si="407"/>
        <v>18</v>
      </c>
      <c r="H248" t="str">
        <f t="shared" si="416"/>
        <v>Stillehavsoesters_18_20220601_DL2022001_HelsingoerGym</v>
      </c>
      <c r="I248" t="str">
        <f t="shared" si="417"/>
        <v>Stillehavsoesters</v>
      </c>
      <c r="J248" t="str">
        <f t="shared" si="418"/>
        <v>eDNA</v>
      </c>
      <c r="K248" t="str">
        <f t="shared" si="419"/>
        <v>No Ct</v>
      </c>
      <c r="L248" t="str">
        <f t="shared" si="420"/>
        <v/>
      </c>
      <c r="M248" t="str">
        <f t="shared" si="421"/>
        <v/>
      </c>
      <c r="N248" t="str">
        <f t="shared" si="422"/>
        <v/>
      </c>
    </row>
    <row r="249" spans="1:23" x14ac:dyDescent="0.25">
      <c r="A249" t="s">
        <v>317</v>
      </c>
      <c r="B249" t="s">
        <v>316</v>
      </c>
      <c r="C249" t="s">
        <v>20</v>
      </c>
      <c r="D249" s="7">
        <v>0.1</v>
      </c>
      <c r="E249" s="7" t="s">
        <v>17</v>
      </c>
      <c r="F249" t="s">
        <v>443</v>
      </c>
      <c r="G249" t="str">
        <f t="shared" si="407"/>
        <v>18</v>
      </c>
      <c r="H249" t="str">
        <f t="shared" si="416"/>
        <v>Stillehavsoesters_18_20220601_DL2022001_HelsingoerGym</v>
      </c>
      <c r="I249" t="str">
        <f t="shared" si="417"/>
        <v>Stillehavsoesters</v>
      </c>
      <c r="J249" t="str">
        <f t="shared" si="418"/>
        <v>eDNA</v>
      </c>
      <c r="K249" t="str">
        <f t="shared" si="419"/>
        <v>No Ct</v>
      </c>
      <c r="L249" t="str">
        <f t="shared" si="420"/>
        <v/>
      </c>
      <c r="M249" t="str">
        <f t="shared" si="421"/>
        <v/>
      </c>
      <c r="N249" t="str">
        <f t="shared" si="422"/>
        <v/>
      </c>
    </row>
    <row r="250" spans="1:23" x14ac:dyDescent="0.25">
      <c r="A250" t="s">
        <v>318</v>
      </c>
      <c r="B250" t="s">
        <v>319</v>
      </c>
      <c r="C250" t="s">
        <v>13</v>
      </c>
      <c r="D250" s="7">
        <v>0.1</v>
      </c>
      <c r="E250" s="7" t="s">
        <v>17</v>
      </c>
      <c r="F250" t="s">
        <v>443</v>
      </c>
      <c r="G250" t="str">
        <f t="shared" si="407"/>
        <v>19</v>
      </c>
      <c r="H250" t="str">
        <f t="shared" si="416"/>
        <v>SortmundetKutling_19_20220601_DL2022001_HelsingoerGym</v>
      </c>
      <c r="I250" t="str">
        <f t="shared" si="417"/>
        <v>SortmundetKutling</v>
      </c>
      <c r="J250" t="str">
        <f t="shared" si="418"/>
        <v>PosK</v>
      </c>
      <c r="K250" t="str">
        <f t="shared" si="419"/>
        <v>No Ct</v>
      </c>
      <c r="L250">
        <f t="shared" si="420"/>
        <v>0</v>
      </c>
      <c r="M250">
        <f t="shared" si="421"/>
        <v>0</v>
      </c>
      <c r="N250">
        <f t="shared" si="422"/>
        <v>22.67</v>
      </c>
      <c r="P250">
        <f t="shared" ref="P250" si="527">IF(K252="No Ct",0,K252)</f>
        <v>22.67</v>
      </c>
      <c r="Q250">
        <f t="shared" ref="Q250" si="528">IF(K253="No Ct",0,K253)</f>
        <v>0</v>
      </c>
      <c r="R250" t="str">
        <f t="shared" ref="R250" si="529">IF(AND(L250&gt;0,M250=0),"Valid","Invalid")</f>
        <v>Invalid</v>
      </c>
      <c r="S250" t="str">
        <f t="shared" ref="S250" si="530">IF(OR(P250&gt;1,Q250&gt;1),"Present","Absent")</f>
        <v>Present</v>
      </c>
      <c r="T250" t="str">
        <f t="shared" ref="T250" si="531">IF(OR(AND(P250&gt;1,P250&lt;41),AND(Q250&gt;1,Q250&lt;41)),"Ct&lt;41","Ct&gt;41")</f>
        <v>Ct&lt;41</v>
      </c>
      <c r="U250" t="str">
        <f t="shared" ref="U250" si="532">I250</f>
        <v>SortmundetKutling</v>
      </c>
      <c r="V250" t="str">
        <f t="shared" ref="V250" si="533">MID(F250,10,9)</f>
        <v>DL2022001</v>
      </c>
      <c r="W250" t="str">
        <f t="shared" ref="W250" si="534">V250&amp;"_"&amp;U250&amp;"_"&amp;R250&amp;"_"&amp;S250&amp;"_"&amp;T250</f>
        <v>DL2022001_SortmundetKutling_Invalid_Present_Ct&lt;41</v>
      </c>
    </row>
    <row r="251" spans="1:23" x14ac:dyDescent="0.25">
      <c r="A251" t="s">
        <v>320</v>
      </c>
      <c r="B251" t="s">
        <v>321</v>
      </c>
      <c r="C251" t="s">
        <v>16</v>
      </c>
      <c r="D251" s="7">
        <v>0.1</v>
      </c>
      <c r="E251" s="6" t="s">
        <v>17</v>
      </c>
      <c r="F251" t="s">
        <v>443</v>
      </c>
      <c r="G251" t="str">
        <f t="shared" si="407"/>
        <v>19</v>
      </c>
      <c r="H251" t="str">
        <f t="shared" si="416"/>
        <v>SortmundetKutling_19_20220601_DL2022001_HelsingoerGym</v>
      </c>
      <c r="I251" t="str">
        <f t="shared" si="417"/>
        <v>SortmundetKutling</v>
      </c>
      <c r="J251" t="str">
        <f t="shared" si="418"/>
        <v>NegK</v>
      </c>
      <c r="K251" t="str">
        <f t="shared" si="419"/>
        <v>No Ct</v>
      </c>
      <c r="L251" t="str">
        <f t="shared" si="420"/>
        <v/>
      </c>
      <c r="M251" t="str">
        <f t="shared" si="421"/>
        <v/>
      </c>
      <c r="N251" t="str">
        <f t="shared" si="422"/>
        <v/>
      </c>
    </row>
    <row r="252" spans="1:23" x14ac:dyDescent="0.25">
      <c r="A252" t="s">
        <v>322</v>
      </c>
      <c r="B252" t="s">
        <v>323</v>
      </c>
      <c r="C252" t="s">
        <v>20</v>
      </c>
      <c r="D252" s="7">
        <v>0.1</v>
      </c>
      <c r="E252" s="7">
        <v>22.67</v>
      </c>
      <c r="F252" t="s">
        <v>443</v>
      </c>
      <c r="G252" t="str">
        <f t="shared" si="407"/>
        <v>19</v>
      </c>
      <c r="H252" t="str">
        <f t="shared" si="416"/>
        <v>SortmundetKutling_19_20220601_DL2022001_HelsingoerGym</v>
      </c>
      <c r="I252" t="str">
        <f t="shared" si="417"/>
        <v>SortmundetKutling</v>
      </c>
      <c r="J252" t="str">
        <f t="shared" si="418"/>
        <v>eDNA</v>
      </c>
      <c r="K252">
        <f t="shared" si="419"/>
        <v>22.67</v>
      </c>
      <c r="L252" t="str">
        <f t="shared" si="420"/>
        <v/>
      </c>
      <c r="M252" t="str">
        <f t="shared" si="421"/>
        <v/>
      </c>
      <c r="N252" t="str">
        <f t="shared" si="422"/>
        <v/>
      </c>
    </row>
    <row r="253" spans="1:23" x14ac:dyDescent="0.25">
      <c r="A253" t="s">
        <v>324</v>
      </c>
      <c r="B253" t="s">
        <v>323</v>
      </c>
      <c r="C253" t="s">
        <v>20</v>
      </c>
      <c r="D253" s="7">
        <v>0.1</v>
      </c>
      <c r="E253" s="7" t="s">
        <v>17</v>
      </c>
      <c r="F253" t="s">
        <v>443</v>
      </c>
      <c r="G253" t="str">
        <f t="shared" si="407"/>
        <v>19</v>
      </c>
      <c r="H253" t="str">
        <f t="shared" si="416"/>
        <v>SortmundetKutling_19_20220601_DL2022001_HelsingoerGym</v>
      </c>
      <c r="I253" t="str">
        <f t="shared" si="417"/>
        <v>SortmundetKutling</v>
      </c>
      <c r="J253" t="str">
        <f t="shared" si="418"/>
        <v>eDNA</v>
      </c>
      <c r="K253" t="str">
        <f t="shared" si="419"/>
        <v>No Ct</v>
      </c>
      <c r="L253" t="str">
        <f t="shared" si="420"/>
        <v/>
      </c>
      <c r="M253" t="str">
        <f t="shared" si="421"/>
        <v/>
      </c>
      <c r="N253" t="str">
        <f t="shared" si="422"/>
        <v/>
      </c>
    </row>
    <row r="254" spans="1:23" x14ac:dyDescent="0.25">
      <c r="A254" t="s">
        <v>325</v>
      </c>
      <c r="B254" t="s">
        <v>326</v>
      </c>
      <c r="C254" t="s">
        <v>13</v>
      </c>
      <c r="D254" s="7">
        <v>0.1</v>
      </c>
      <c r="E254" s="6">
        <v>23.08</v>
      </c>
      <c r="F254" t="s">
        <v>443</v>
      </c>
      <c r="G254" t="str">
        <f t="shared" si="407"/>
        <v>20</v>
      </c>
      <c r="H254" t="str">
        <f t="shared" si="416"/>
        <v>SortmundetKutling_20_20220601_DL2022001_HelsingoerGym</v>
      </c>
      <c r="I254" t="str">
        <f t="shared" si="417"/>
        <v>SortmundetKutling</v>
      </c>
      <c r="J254" t="str">
        <f t="shared" si="418"/>
        <v>PosK</v>
      </c>
      <c r="K254">
        <f t="shared" si="419"/>
        <v>23.08</v>
      </c>
      <c r="L254">
        <f t="shared" si="420"/>
        <v>23.08</v>
      </c>
      <c r="M254">
        <f t="shared" si="421"/>
        <v>0</v>
      </c>
      <c r="N254">
        <f t="shared" si="422"/>
        <v>0</v>
      </c>
      <c r="P254">
        <f t="shared" ref="P254" si="535">IF(K256="No Ct",0,K256)</f>
        <v>0</v>
      </c>
      <c r="Q254">
        <f t="shared" ref="Q254" si="536">IF(K257="No Ct",0,K257)</f>
        <v>0</v>
      </c>
      <c r="R254" t="str">
        <f t="shared" ref="R254" si="537">IF(AND(L254&gt;0,M254=0),"Valid","Invalid")</f>
        <v>Valid</v>
      </c>
      <c r="S254" t="str">
        <f t="shared" ref="S254" si="538">IF(OR(P254&gt;1,Q254&gt;1),"Present","Absent")</f>
        <v>Absent</v>
      </c>
      <c r="T254" t="str">
        <f t="shared" ref="T254" si="539">IF(OR(AND(P254&gt;1,P254&lt;41),AND(Q254&gt;1,Q254&lt;41)),"Ct&lt;41","Ct&gt;41")</f>
        <v>Ct&gt;41</v>
      </c>
      <c r="U254" t="str">
        <f t="shared" ref="U254" si="540">I254</f>
        <v>SortmundetKutling</v>
      </c>
      <c r="V254" t="str">
        <f t="shared" ref="V254" si="541">MID(F254,10,9)</f>
        <v>DL2022001</v>
      </c>
      <c r="W254" t="str">
        <f t="shared" ref="W254" si="542">V254&amp;"_"&amp;U254&amp;"_"&amp;R254&amp;"_"&amp;S254&amp;"_"&amp;T254</f>
        <v>DL2022001_SortmundetKutling_Valid_Absent_Ct&gt;41</v>
      </c>
    </row>
    <row r="255" spans="1:23" x14ac:dyDescent="0.25">
      <c r="A255" t="s">
        <v>327</v>
      </c>
      <c r="B255" t="s">
        <v>328</v>
      </c>
      <c r="C255" t="s">
        <v>16</v>
      </c>
      <c r="D255" s="7">
        <v>0.1</v>
      </c>
      <c r="E255" s="6" t="s">
        <v>17</v>
      </c>
      <c r="F255" t="s">
        <v>443</v>
      </c>
      <c r="G255" t="str">
        <f t="shared" si="407"/>
        <v>20</v>
      </c>
      <c r="H255" t="str">
        <f t="shared" si="416"/>
        <v>SortmundetKutling_20_20220601_DL2022001_HelsingoerGym</v>
      </c>
      <c r="I255" t="str">
        <f t="shared" si="417"/>
        <v>SortmundetKutling</v>
      </c>
      <c r="J255" t="str">
        <f t="shared" si="418"/>
        <v>NegK</v>
      </c>
      <c r="K255" t="str">
        <f t="shared" si="419"/>
        <v>No Ct</v>
      </c>
      <c r="L255" t="str">
        <f t="shared" si="420"/>
        <v/>
      </c>
      <c r="M255" t="str">
        <f t="shared" si="421"/>
        <v/>
      </c>
      <c r="N255" t="str">
        <f t="shared" si="422"/>
        <v/>
      </c>
    </row>
    <row r="256" spans="1:23" x14ac:dyDescent="0.25">
      <c r="A256" t="s">
        <v>329</v>
      </c>
      <c r="B256" t="s">
        <v>330</v>
      </c>
      <c r="C256" t="s">
        <v>20</v>
      </c>
      <c r="D256" s="7">
        <v>0.1</v>
      </c>
      <c r="E256" s="6" t="s">
        <v>17</v>
      </c>
      <c r="F256" t="s">
        <v>443</v>
      </c>
      <c r="G256" t="str">
        <f t="shared" si="407"/>
        <v>20</v>
      </c>
      <c r="H256" t="str">
        <f t="shared" si="416"/>
        <v>SortmundetKutling_20_20220601_DL2022001_HelsingoerGym</v>
      </c>
      <c r="I256" t="str">
        <f t="shared" si="417"/>
        <v>SortmundetKutling</v>
      </c>
      <c r="J256" t="str">
        <f t="shared" si="418"/>
        <v>eDNA</v>
      </c>
      <c r="K256" t="str">
        <f t="shared" si="419"/>
        <v>No Ct</v>
      </c>
      <c r="L256" t="str">
        <f t="shared" si="420"/>
        <v/>
      </c>
      <c r="M256" t="str">
        <f t="shared" si="421"/>
        <v/>
      </c>
      <c r="N256" t="str">
        <f t="shared" si="422"/>
        <v/>
      </c>
    </row>
    <row r="257" spans="1:23" x14ac:dyDescent="0.25">
      <c r="A257" t="s">
        <v>331</v>
      </c>
      <c r="B257" t="s">
        <v>330</v>
      </c>
      <c r="C257" t="s">
        <v>20</v>
      </c>
      <c r="D257" s="7">
        <v>0.1</v>
      </c>
      <c r="E257" s="6" t="s">
        <v>17</v>
      </c>
      <c r="F257" t="s">
        <v>443</v>
      </c>
      <c r="G257" t="str">
        <f t="shared" si="407"/>
        <v>20</v>
      </c>
      <c r="H257" t="str">
        <f t="shared" si="416"/>
        <v>SortmundetKutling_20_20220601_DL2022001_HelsingoerGym</v>
      </c>
      <c r="I257" t="str">
        <f t="shared" si="417"/>
        <v>SortmundetKutling</v>
      </c>
      <c r="J257" t="str">
        <f t="shared" si="418"/>
        <v>eDNA</v>
      </c>
      <c r="K257" t="str">
        <f t="shared" si="419"/>
        <v>No Ct</v>
      </c>
      <c r="L257" t="str">
        <f t="shared" si="420"/>
        <v/>
      </c>
      <c r="M257" t="str">
        <f t="shared" si="421"/>
        <v/>
      </c>
      <c r="N257" t="str">
        <f t="shared" si="422"/>
        <v/>
      </c>
    </row>
    <row r="258" spans="1:23" x14ac:dyDescent="0.25">
      <c r="A258" t="s">
        <v>390</v>
      </c>
      <c r="B258" t="s">
        <v>431</v>
      </c>
      <c r="C258" t="s">
        <v>13</v>
      </c>
      <c r="D258" s="7">
        <v>0.1</v>
      </c>
      <c r="E258" s="6">
        <v>27.07</v>
      </c>
      <c r="F258" t="s">
        <v>443</v>
      </c>
      <c r="G258" t="str">
        <f t="shared" ref="G258:G321" si="543">LEFT(B258,2)</f>
        <v>21</v>
      </c>
      <c r="H258" t="str">
        <f t="shared" si="416"/>
        <v>PenselKlippekrabbe_21_20220601_DL2022001_HelsingoerGym</v>
      </c>
      <c r="I258" t="str">
        <f t="shared" si="417"/>
        <v>PenselKlippekrabbe</v>
      </c>
      <c r="J258" t="str">
        <f t="shared" si="418"/>
        <v>PosK</v>
      </c>
      <c r="K258">
        <f t="shared" si="419"/>
        <v>27.07</v>
      </c>
      <c r="L258">
        <f t="shared" si="420"/>
        <v>27.07</v>
      </c>
      <c r="M258">
        <f t="shared" si="421"/>
        <v>0</v>
      </c>
      <c r="N258">
        <f t="shared" si="422"/>
        <v>0</v>
      </c>
      <c r="P258">
        <f t="shared" ref="P258" si="544">IF(K260="No Ct",0,K260)</f>
        <v>0</v>
      </c>
      <c r="Q258">
        <f t="shared" ref="Q258" si="545">IF(K261="No Ct",0,K261)</f>
        <v>0</v>
      </c>
      <c r="R258" t="str">
        <f t="shared" ref="R258" si="546">IF(AND(L258&gt;0,M258=0),"Valid","Invalid")</f>
        <v>Valid</v>
      </c>
      <c r="S258" t="str">
        <f t="shared" ref="S258" si="547">IF(OR(P258&gt;1,Q258&gt;1),"Present","Absent")</f>
        <v>Absent</v>
      </c>
      <c r="T258" t="str">
        <f t="shared" ref="T258" si="548">IF(OR(AND(P258&gt;1,P258&lt;41),AND(Q258&gt;1,Q258&lt;41)),"Ct&lt;41","Ct&gt;41")</f>
        <v>Ct&gt;41</v>
      </c>
      <c r="U258" t="str">
        <f t="shared" ref="U258" si="549">I258</f>
        <v>PenselKlippekrabbe</v>
      </c>
      <c r="V258" t="str">
        <f t="shared" ref="V258" si="550">MID(F258,10,9)</f>
        <v>DL2022001</v>
      </c>
      <c r="W258" t="str">
        <f t="shared" ref="W258" si="551">V258&amp;"_"&amp;U258&amp;"_"&amp;R258&amp;"_"&amp;S258&amp;"_"&amp;T258</f>
        <v>DL2022001_PenselKlippekrabbe_Valid_Absent_Ct&gt;41</v>
      </c>
    </row>
    <row r="259" spans="1:23" x14ac:dyDescent="0.25">
      <c r="A259" t="s">
        <v>392</v>
      </c>
      <c r="B259" t="s">
        <v>432</v>
      </c>
      <c r="C259" t="s">
        <v>16</v>
      </c>
      <c r="D259" s="7">
        <v>0.1</v>
      </c>
      <c r="E259" s="6" t="s">
        <v>17</v>
      </c>
      <c r="F259" t="s">
        <v>443</v>
      </c>
      <c r="G259" t="str">
        <f t="shared" si="543"/>
        <v>21</v>
      </c>
      <c r="H259" t="str">
        <f t="shared" si="416"/>
        <v>PenselKlippekrabbe_21_20220601_DL2022001_HelsingoerGym</v>
      </c>
      <c r="I259" t="str">
        <f t="shared" si="417"/>
        <v>PenselKlippekrabbe</v>
      </c>
      <c r="J259" t="str">
        <f t="shared" si="418"/>
        <v>NegK</v>
      </c>
      <c r="K259" t="str">
        <f t="shared" si="419"/>
        <v>No Ct</v>
      </c>
      <c r="L259" t="str">
        <f t="shared" si="420"/>
        <v/>
      </c>
      <c r="M259" t="str">
        <f t="shared" si="421"/>
        <v/>
      </c>
      <c r="N259" t="str">
        <f t="shared" si="422"/>
        <v/>
      </c>
    </row>
    <row r="260" spans="1:23" x14ac:dyDescent="0.25">
      <c r="A260" t="s">
        <v>394</v>
      </c>
      <c r="B260" t="s">
        <v>433</v>
      </c>
      <c r="C260" t="s">
        <v>20</v>
      </c>
      <c r="D260" s="7">
        <v>0.1</v>
      </c>
      <c r="E260" s="6" t="s">
        <v>17</v>
      </c>
      <c r="F260" t="s">
        <v>443</v>
      </c>
      <c r="G260" t="str">
        <f t="shared" si="543"/>
        <v>21</v>
      </c>
      <c r="H260" t="str">
        <f t="shared" si="416"/>
        <v>PenselKlippekrabbe_21_20220601_DL2022001_HelsingoerGym</v>
      </c>
      <c r="I260" t="str">
        <f t="shared" si="417"/>
        <v>PenselKlippekrabbe</v>
      </c>
      <c r="J260" t="str">
        <f t="shared" si="418"/>
        <v>eDNA</v>
      </c>
      <c r="K260" t="str">
        <f t="shared" si="419"/>
        <v>No Ct</v>
      </c>
      <c r="L260" t="str">
        <f t="shared" si="420"/>
        <v/>
      </c>
      <c r="M260" t="str">
        <f t="shared" si="421"/>
        <v/>
      </c>
      <c r="N260" t="str">
        <f t="shared" si="422"/>
        <v/>
      </c>
    </row>
    <row r="261" spans="1:23" x14ac:dyDescent="0.25">
      <c r="A261" t="s">
        <v>396</v>
      </c>
      <c r="B261" t="s">
        <v>433</v>
      </c>
      <c r="C261" t="s">
        <v>20</v>
      </c>
      <c r="D261" s="7">
        <v>0.1</v>
      </c>
      <c r="E261" s="6" t="s">
        <v>17</v>
      </c>
      <c r="F261" t="s">
        <v>443</v>
      </c>
      <c r="G261" t="str">
        <f t="shared" si="543"/>
        <v>21</v>
      </c>
      <c r="H261" t="str">
        <f t="shared" si="416"/>
        <v>PenselKlippekrabbe_21_20220601_DL2022001_HelsingoerGym</v>
      </c>
      <c r="I261" t="str">
        <f t="shared" si="417"/>
        <v>PenselKlippekrabbe</v>
      </c>
      <c r="J261" t="str">
        <f t="shared" si="418"/>
        <v>eDNA</v>
      </c>
      <c r="K261" t="str">
        <f t="shared" si="419"/>
        <v>No Ct</v>
      </c>
      <c r="L261" t="str">
        <f t="shared" si="420"/>
        <v/>
      </c>
      <c r="M261" t="str">
        <f t="shared" si="421"/>
        <v/>
      </c>
      <c r="N261" t="str">
        <f t="shared" si="422"/>
        <v/>
      </c>
    </row>
    <row r="262" spans="1:23" x14ac:dyDescent="0.25">
      <c r="A262" t="s">
        <v>401</v>
      </c>
      <c r="B262" t="s">
        <v>434</v>
      </c>
      <c r="C262" t="s">
        <v>13</v>
      </c>
      <c r="D262" s="7">
        <v>0.1</v>
      </c>
      <c r="E262" s="6">
        <v>28.37</v>
      </c>
      <c r="F262" t="s">
        <v>443</v>
      </c>
      <c r="G262" t="str">
        <f t="shared" si="543"/>
        <v>22</v>
      </c>
      <c r="H262" t="str">
        <f t="shared" ref="H262:H325" si="552">I262&amp;"_"&amp;G262&amp;"_"&amp;F262</f>
        <v>PenselKlippekrabbe_22_20220601_DL2022001_HelsingoerGym</v>
      </c>
      <c r="I262" t="str">
        <f t="shared" ref="I262:I325" si="553">MID(RIGHT(B262,LEN(B262)-3),1,FIND("_",RIGHT(B262,LEN(B262)-3))-1)</f>
        <v>PenselKlippekrabbe</v>
      </c>
      <c r="J262" t="str">
        <f t="shared" ref="J262:J325" si="554">TRIM(SUBSTITUTE(RIGHT(B262,FIND(I262,B262)+1),"_",""))</f>
        <v>PosK</v>
      </c>
      <c r="K262">
        <f t="shared" ref="K262:K325" si="555">IFERROR(VALUE(SUBSTITUTE(E262,".",",")),E262)</f>
        <v>28.37</v>
      </c>
      <c r="L262">
        <f t="shared" ref="L262:L325" si="556">IF(J262="PosK",SUMIFS(K:K,J:J,"PosK",H:H,H262),"")</f>
        <v>28.37</v>
      </c>
      <c r="M262">
        <f t="shared" ref="M262:M325" si="557">IF(J262="PosK",SUMIFS(K:K,J:J,"NegK",H:H,H262),"")</f>
        <v>0</v>
      </c>
      <c r="N262">
        <f t="shared" ref="N262:N325" si="558">IF(J262="PosK",SUMIFS(K:K,J:J,"eDNA",H:H,H262),"")</f>
        <v>0</v>
      </c>
      <c r="P262">
        <f t="shared" ref="P262" si="559">IF(K264="No Ct",0,K264)</f>
        <v>0</v>
      </c>
      <c r="Q262">
        <f t="shared" ref="Q262" si="560">IF(K265="No Ct",0,K265)</f>
        <v>0</v>
      </c>
      <c r="R262" t="str">
        <f t="shared" ref="R262" si="561">IF(AND(L262&gt;0,M262=0),"Valid","Invalid")</f>
        <v>Valid</v>
      </c>
      <c r="S262" t="str">
        <f t="shared" ref="S262" si="562">IF(OR(P262&gt;1,Q262&gt;1),"Present","Absent")</f>
        <v>Absent</v>
      </c>
      <c r="T262" t="str">
        <f t="shared" ref="T262" si="563">IF(OR(AND(P262&gt;1,P262&lt;41),AND(Q262&gt;1,Q262&lt;41)),"Ct&lt;41","Ct&gt;41")</f>
        <v>Ct&gt;41</v>
      </c>
      <c r="U262" t="str">
        <f t="shared" ref="U262" si="564">I262</f>
        <v>PenselKlippekrabbe</v>
      </c>
      <c r="V262" t="str">
        <f t="shared" ref="V262" si="565">MID(F262,10,9)</f>
        <v>DL2022001</v>
      </c>
      <c r="W262" t="str">
        <f t="shared" ref="W262" si="566">V262&amp;"_"&amp;U262&amp;"_"&amp;R262&amp;"_"&amp;S262&amp;"_"&amp;T262</f>
        <v>DL2022001_PenselKlippekrabbe_Valid_Absent_Ct&gt;41</v>
      </c>
    </row>
    <row r="263" spans="1:23" x14ac:dyDescent="0.25">
      <c r="A263" t="s">
        <v>403</v>
      </c>
      <c r="B263" t="s">
        <v>435</v>
      </c>
      <c r="C263" t="s">
        <v>16</v>
      </c>
      <c r="D263" s="7">
        <v>0.1</v>
      </c>
      <c r="E263" s="6" t="s">
        <v>17</v>
      </c>
      <c r="F263" t="s">
        <v>443</v>
      </c>
      <c r="G263" t="str">
        <f t="shared" si="543"/>
        <v>22</v>
      </c>
      <c r="H263" t="str">
        <f t="shared" si="552"/>
        <v>PenselKlippekrabbe_22_20220601_DL2022001_HelsingoerGym</v>
      </c>
      <c r="I263" t="str">
        <f t="shared" si="553"/>
        <v>PenselKlippekrabbe</v>
      </c>
      <c r="J263" t="str">
        <f t="shared" si="554"/>
        <v>NegK</v>
      </c>
      <c r="K263" t="str">
        <f t="shared" si="555"/>
        <v>No Ct</v>
      </c>
      <c r="L263" t="str">
        <f t="shared" si="556"/>
        <v/>
      </c>
      <c r="M263" t="str">
        <f t="shared" si="557"/>
        <v/>
      </c>
      <c r="N263" t="str">
        <f t="shared" si="558"/>
        <v/>
      </c>
    </row>
    <row r="264" spans="1:23" x14ac:dyDescent="0.25">
      <c r="A264" t="s">
        <v>399</v>
      </c>
      <c r="B264" t="s">
        <v>436</v>
      </c>
      <c r="C264" t="s">
        <v>20</v>
      </c>
      <c r="D264" s="7">
        <v>0.1</v>
      </c>
      <c r="E264" s="6" t="s">
        <v>17</v>
      </c>
      <c r="F264" t="s">
        <v>443</v>
      </c>
      <c r="G264" t="str">
        <f t="shared" si="543"/>
        <v>22</v>
      </c>
      <c r="H264" t="str">
        <f t="shared" si="552"/>
        <v>PenselKlippekrabbe_22_20220601_DL2022001_HelsingoerGym</v>
      </c>
      <c r="I264" t="str">
        <f t="shared" si="553"/>
        <v>PenselKlippekrabbe</v>
      </c>
      <c r="J264" t="str">
        <f t="shared" si="554"/>
        <v>eDNA</v>
      </c>
      <c r="K264" t="str">
        <f t="shared" si="555"/>
        <v>No Ct</v>
      </c>
      <c r="L264" t="str">
        <f t="shared" si="556"/>
        <v/>
      </c>
      <c r="M264" t="str">
        <f t="shared" si="557"/>
        <v/>
      </c>
      <c r="N264" t="str">
        <f t="shared" si="558"/>
        <v/>
      </c>
    </row>
    <row r="265" spans="1:23" x14ac:dyDescent="0.25">
      <c r="A265" t="s">
        <v>397</v>
      </c>
      <c r="B265" t="s">
        <v>436</v>
      </c>
      <c r="C265" t="s">
        <v>20</v>
      </c>
      <c r="D265" s="7">
        <v>0.1</v>
      </c>
      <c r="E265" s="6" t="s">
        <v>17</v>
      </c>
      <c r="F265" t="s">
        <v>443</v>
      </c>
      <c r="G265" t="str">
        <f t="shared" si="543"/>
        <v>22</v>
      </c>
      <c r="H265" t="str">
        <f t="shared" si="552"/>
        <v>PenselKlippekrabbe_22_20220601_DL2022001_HelsingoerGym</v>
      </c>
      <c r="I265" t="str">
        <f t="shared" si="553"/>
        <v>PenselKlippekrabbe</v>
      </c>
      <c r="J265" t="str">
        <f t="shared" si="554"/>
        <v>eDNA</v>
      </c>
      <c r="K265" t="str">
        <f t="shared" si="555"/>
        <v>No Ct</v>
      </c>
      <c r="L265" t="str">
        <f t="shared" si="556"/>
        <v/>
      </c>
      <c r="M265" t="str">
        <f t="shared" si="557"/>
        <v/>
      </c>
      <c r="N265" t="str">
        <f t="shared" si="558"/>
        <v/>
      </c>
    </row>
    <row r="266" spans="1:23" x14ac:dyDescent="0.25">
      <c r="A266" t="s">
        <v>404</v>
      </c>
      <c r="B266" t="s">
        <v>437</v>
      </c>
      <c r="C266" t="s">
        <v>13</v>
      </c>
      <c r="D266" s="7">
        <v>0.1</v>
      </c>
      <c r="E266" s="7">
        <v>26.75</v>
      </c>
      <c r="F266" t="s">
        <v>443</v>
      </c>
      <c r="G266" t="str">
        <f t="shared" si="543"/>
        <v>23</v>
      </c>
      <c r="H266" t="str">
        <f t="shared" si="552"/>
        <v>AsiatiskStrandkrabbe_23_20220601_DL2022001_HelsingoerGym</v>
      </c>
      <c r="I266" t="str">
        <f t="shared" si="553"/>
        <v>AsiatiskStrandkrabbe</v>
      </c>
      <c r="J266" t="str">
        <f t="shared" si="554"/>
        <v>PosK</v>
      </c>
      <c r="K266">
        <f t="shared" si="555"/>
        <v>26.75</v>
      </c>
      <c r="L266">
        <f t="shared" si="556"/>
        <v>26.75</v>
      </c>
      <c r="M266">
        <f t="shared" si="557"/>
        <v>0</v>
      </c>
      <c r="N266">
        <f t="shared" si="558"/>
        <v>0</v>
      </c>
      <c r="P266">
        <f t="shared" ref="P266" si="567">IF(K268="No Ct",0,K268)</f>
        <v>0</v>
      </c>
      <c r="Q266">
        <f t="shared" ref="Q266" si="568">IF(K269="No Ct",0,K269)</f>
        <v>0</v>
      </c>
      <c r="R266" t="str">
        <f t="shared" ref="R266" si="569">IF(AND(L266&gt;0,M266=0),"Valid","Invalid")</f>
        <v>Valid</v>
      </c>
      <c r="S266" t="str">
        <f t="shared" ref="S266" si="570">IF(OR(P266&gt;1,Q266&gt;1),"Present","Absent")</f>
        <v>Absent</v>
      </c>
      <c r="T266" t="str">
        <f t="shared" ref="T266" si="571">IF(OR(AND(P266&gt;1,P266&lt;41),AND(Q266&gt;1,Q266&lt;41)),"Ct&lt;41","Ct&gt;41")</f>
        <v>Ct&gt;41</v>
      </c>
      <c r="U266" t="str">
        <f t="shared" ref="U266" si="572">I266</f>
        <v>AsiatiskStrandkrabbe</v>
      </c>
      <c r="V266" t="str">
        <f t="shared" ref="V266" si="573">MID(F266,10,9)</f>
        <v>DL2022001</v>
      </c>
      <c r="W266" t="str">
        <f t="shared" ref="W266" si="574">V266&amp;"_"&amp;U266&amp;"_"&amp;R266&amp;"_"&amp;S266&amp;"_"&amp;T266</f>
        <v>DL2022001_AsiatiskStrandkrabbe_Valid_Absent_Ct&gt;41</v>
      </c>
    </row>
    <row r="267" spans="1:23" x14ac:dyDescent="0.25">
      <c r="A267" t="s">
        <v>406</v>
      </c>
      <c r="B267" t="s">
        <v>438</v>
      </c>
      <c r="C267" t="s">
        <v>16</v>
      </c>
      <c r="D267" s="7">
        <v>0.1</v>
      </c>
      <c r="E267" s="6" t="s">
        <v>17</v>
      </c>
      <c r="F267" t="s">
        <v>443</v>
      </c>
      <c r="G267" t="str">
        <f t="shared" si="543"/>
        <v>23</v>
      </c>
      <c r="H267" t="str">
        <f t="shared" si="552"/>
        <v>AsiatiskStrandkrabbe_23_20220601_DL2022001_HelsingoerGym</v>
      </c>
      <c r="I267" t="str">
        <f t="shared" si="553"/>
        <v>AsiatiskStrandkrabbe</v>
      </c>
      <c r="J267" t="str">
        <f t="shared" si="554"/>
        <v>NegK</v>
      </c>
      <c r="K267" t="str">
        <f t="shared" si="555"/>
        <v>No Ct</v>
      </c>
      <c r="L267" t="str">
        <f t="shared" si="556"/>
        <v/>
      </c>
      <c r="M267" t="str">
        <f t="shared" si="557"/>
        <v/>
      </c>
      <c r="N267" t="str">
        <f t="shared" si="558"/>
        <v/>
      </c>
    </row>
    <row r="268" spans="1:23" x14ac:dyDescent="0.25">
      <c r="A268" t="s">
        <v>408</v>
      </c>
      <c r="B268" t="s">
        <v>439</v>
      </c>
      <c r="C268" t="s">
        <v>20</v>
      </c>
      <c r="D268" s="7">
        <v>0.1</v>
      </c>
      <c r="E268" s="6" t="s">
        <v>17</v>
      </c>
      <c r="F268" t="s">
        <v>443</v>
      </c>
      <c r="G268" t="str">
        <f t="shared" si="543"/>
        <v>23</v>
      </c>
      <c r="H268" t="str">
        <f t="shared" si="552"/>
        <v>AsiatiskStrandkrabbe_23_20220601_DL2022001_HelsingoerGym</v>
      </c>
      <c r="I268" t="str">
        <f t="shared" si="553"/>
        <v>AsiatiskStrandkrabbe</v>
      </c>
      <c r="J268" t="str">
        <f t="shared" si="554"/>
        <v>eDNA</v>
      </c>
      <c r="K268" t="str">
        <f t="shared" si="555"/>
        <v>No Ct</v>
      </c>
      <c r="L268" t="str">
        <f t="shared" si="556"/>
        <v/>
      </c>
      <c r="M268" t="str">
        <f t="shared" si="557"/>
        <v/>
      </c>
      <c r="N268" t="str">
        <f t="shared" si="558"/>
        <v/>
      </c>
    </row>
    <row r="269" spans="1:23" x14ac:dyDescent="0.25">
      <c r="A269" t="s">
        <v>410</v>
      </c>
      <c r="B269" t="s">
        <v>439</v>
      </c>
      <c r="C269" t="s">
        <v>20</v>
      </c>
      <c r="D269" s="7">
        <v>0.1</v>
      </c>
      <c r="E269" s="6" t="s">
        <v>17</v>
      </c>
      <c r="F269" t="s">
        <v>443</v>
      </c>
      <c r="G269" t="str">
        <f t="shared" si="543"/>
        <v>23</v>
      </c>
      <c r="H269" t="str">
        <f t="shared" si="552"/>
        <v>AsiatiskStrandkrabbe_23_20220601_DL2022001_HelsingoerGym</v>
      </c>
      <c r="I269" t="str">
        <f t="shared" si="553"/>
        <v>AsiatiskStrandkrabbe</v>
      </c>
      <c r="J269" t="str">
        <f t="shared" si="554"/>
        <v>eDNA</v>
      </c>
      <c r="K269" t="str">
        <f t="shared" si="555"/>
        <v>No Ct</v>
      </c>
      <c r="L269" t="str">
        <f t="shared" si="556"/>
        <v/>
      </c>
      <c r="M269" t="str">
        <f t="shared" si="557"/>
        <v/>
      </c>
      <c r="N269" t="str">
        <f t="shared" si="558"/>
        <v/>
      </c>
    </row>
    <row r="270" spans="1:23" x14ac:dyDescent="0.25">
      <c r="A270" t="s">
        <v>411</v>
      </c>
      <c r="B270" t="s">
        <v>440</v>
      </c>
      <c r="C270" t="s">
        <v>13</v>
      </c>
      <c r="D270" s="7">
        <v>0.1</v>
      </c>
      <c r="E270" s="6">
        <v>26.63</v>
      </c>
      <c r="F270" t="s">
        <v>443</v>
      </c>
      <c r="G270" t="str">
        <f t="shared" si="543"/>
        <v>24</v>
      </c>
      <c r="H270" t="str">
        <f t="shared" si="552"/>
        <v>AsiatiskStrandkrabbe_24_20220601_DL2022001_HelsingoerGym</v>
      </c>
      <c r="I270" t="str">
        <f t="shared" si="553"/>
        <v>AsiatiskStrandkrabbe</v>
      </c>
      <c r="J270" t="str">
        <f t="shared" si="554"/>
        <v>PosK</v>
      </c>
      <c r="K270">
        <f t="shared" si="555"/>
        <v>26.63</v>
      </c>
      <c r="L270">
        <f t="shared" si="556"/>
        <v>26.63</v>
      </c>
      <c r="M270">
        <f t="shared" si="557"/>
        <v>0</v>
      </c>
      <c r="N270">
        <f t="shared" si="558"/>
        <v>0</v>
      </c>
      <c r="P270">
        <f t="shared" ref="P270" si="575">IF(K272="No Ct",0,K272)</f>
        <v>0</v>
      </c>
      <c r="Q270">
        <f t="shared" ref="Q270" si="576">IF(K273="No Ct",0,K273)</f>
        <v>0</v>
      </c>
      <c r="R270" t="str">
        <f t="shared" ref="R270" si="577">IF(AND(L270&gt;0,M270=0),"Valid","Invalid")</f>
        <v>Valid</v>
      </c>
      <c r="S270" t="str">
        <f t="shared" ref="S270" si="578">IF(OR(P270&gt;1,Q270&gt;1),"Present","Absent")</f>
        <v>Absent</v>
      </c>
      <c r="T270" t="str">
        <f t="shared" ref="T270" si="579">IF(OR(AND(P270&gt;1,P270&lt;41),AND(Q270&gt;1,Q270&lt;41)),"Ct&lt;41","Ct&gt;41")</f>
        <v>Ct&gt;41</v>
      </c>
      <c r="U270" t="str">
        <f t="shared" ref="U270" si="580">I270</f>
        <v>AsiatiskStrandkrabbe</v>
      </c>
      <c r="V270" t="str">
        <f t="shared" ref="V270" si="581">MID(F270,10,9)</f>
        <v>DL2022001</v>
      </c>
      <c r="W270" t="str">
        <f t="shared" ref="W270" si="582">V270&amp;"_"&amp;U270&amp;"_"&amp;R270&amp;"_"&amp;S270&amp;"_"&amp;T270</f>
        <v>DL2022001_AsiatiskStrandkrabbe_Valid_Absent_Ct&gt;41</v>
      </c>
    </row>
    <row r="271" spans="1:23" x14ac:dyDescent="0.25">
      <c r="A271" t="s">
        <v>413</v>
      </c>
      <c r="B271" t="s">
        <v>441</v>
      </c>
      <c r="C271" t="s">
        <v>16</v>
      </c>
      <c r="D271" s="7">
        <v>0.1</v>
      </c>
      <c r="E271" s="6" t="s">
        <v>17</v>
      </c>
      <c r="F271" t="s">
        <v>443</v>
      </c>
      <c r="G271" t="str">
        <f t="shared" si="543"/>
        <v>24</v>
      </c>
      <c r="H271" t="str">
        <f t="shared" si="552"/>
        <v>AsiatiskStrandkrabbe_24_20220601_DL2022001_HelsingoerGym</v>
      </c>
      <c r="I271" t="str">
        <f t="shared" si="553"/>
        <v>AsiatiskStrandkrabbe</v>
      </c>
      <c r="J271" t="str">
        <f t="shared" si="554"/>
        <v>NegK</v>
      </c>
      <c r="K271" t="str">
        <f t="shared" si="555"/>
        <v>No Ct</v>
      </c>
      <c r="L271" t="str">
        <f t="shared" si="556"/>
        <v/>
      </c>
      <c r="M271" t="str">
        <f t="shared" si="557"/>
        <v/>
      </c>
      <c r="N271" t="str">
        <f t="shared" si="558"/>
        <v/>
      </c>
    </row>
    <row r="272" spans="1:23" x14ac:dyDescent="0.25">
      <c r="A272" t="s">
        <v>415</v>
      </c>
      <c r="B272" t="s">
        <v>442</v>
      </c>
      <c r="C272" t="s">
        <v>20</v>
      </c>
      <c r="D272" s="7">
        <v>0.1</v>
      </c>
      <c r="E272" s="6" t="s">
        <v>17</v>
      </c>
      <c r="F272" t="s">
        <v>443</v>
      </c>
      <c r="G272" t="str">
        <f t="shared" si="543"/>
        <v>24</v>
      </c>
      <c r="H272" t="str">
        <f t="shared" si="552"/>
        <v>AsiatiskStrandkrabbe_24_20220601_DL2022001_HelsingoerGym</v>
      </c>
      <c r="I272" t="str">
        <f t="shared" si="553"/>
        <v>AsiatiskStrandkrabbe</v>
      </c>
      <c r="J272" t="str">
        <f t="shared" si="554"/>
        <v>eDNA</v>
      </c>
      <c r="K272" t="str">
        <f t="shared" si="555"/>
        <v>No Ct</v>
      </c>
      <c r="L272" t="str">
        <f t="shared" si="556"/>
        <v/>
      </c>
      <c r="M272" t="str">
        <f t="shared" si="557"/>
        <v/>
      </c>
      <c r="N272" t="str">
        <f t="shared" si="558"/>
        <v/>
      </c>
    </row>
    <row r="273" spans="1:23" x14ac:dyDescent="0.25">
      <c r="A273" t="s">
        <v>417</v>
      </c>
      <c r="B273" t="s">
        <v>442</v>
      </c>
      <c r="C273" t="s">
        <v>20</v>
      </c>
      <c r="D273" s="7">
        <v>0.1</v>
      </c>
      <c r="E273" s="6" t="s">
        <v>17</v>
      </c>
      <c r="F273" t="s">
        <v>443</v>
      </c>
      <c r="G273" t="str">
        <f t="shared" si="543"/>
        <v>24</v>
      </c>
      <c r="H273" t="str">
        <f t="shared" si="552"/>
        <v>AsiatiskStrandkrabbe_24_20220601_DL2022001_HelsingoerGym</v>
      </c>
      <c r="I273" t="str">
        <f t="shared" si="553"/>
        <v>AsiatiskStrandkrabbe</v>
      </c>
      <c r="J273" t="str">
        <f t="shared" si="554"/>
        <v>eDNA</v>
      </c>
      <c r="K273" t="str">
        <f t="shared" si="555"/>
        <v>No Ct</v>
      </c>
      <c r="L273" t="str">
        <f t="shared" si="556"/>
        <v/>
      </c>
      <c r="M273" t="str">
        <f t="shared" si="557"/>
        <v/>
      </c>
      <c r="N273" t="str">
        <f t="shared" si="558"/>
        <v/>
      </c>
    </row>
    <row r="274" spans="1:23" x14ac:dyDescent="0.25">
      <c r="A274" t="s">
        <v>11</v>
      </c>
      <c r="B274" t="s">
        <v>196</v>
      </c>
      <c r="C274" t="s">
        <v>13</v>
      </c>
      <c r="D274" s="7">
        <v>0.1</v>
      </c>
      <c r="E274" s="7">
        <v>26.07</v>
      </c>
      <c r="F274" t="s">
        <v>444</v>
      </c>
      <c r="G274" t="str">
        <f t="shared" si="543"/>
        <v>01</v>
      </c>
      <c r="H274" t="str">
        <f t="shared" si="552"/>
        <v>Skrubbe_01_20220602_DL2022015_GladsaxeGym</v>
      </c>
      <c r="I274" t="str">
        <f t="shared" si="553"/>
        <v>Skrubbe</v>
      </c>
      <c r="J274" t="str">
        <f t="shared" si="554"/>
        <v>PosK</v>
      </c>
      <c r="K274">
        <f t="shared" si="555"/>
        <v>26.07</v>
      </c>
      <c r="L274">
        <f t="shared" si="556"/>
        <v>26.07</v>
      </c>
      <c r="M274">
        <f t="shared" si="557"/>
        <v>0</v>
      </c>
      <c r="N274">
        <f t="shared" si="558"/>
        <v>0</v>
      </c>
      <c r="P274">
        <f t="shared" ref="P274" si="583">IF(K276="No Ct",0,K276)</f>
        <v>0</v>
      </c>
      <c r="Q274">
        <f t="shared" ref="Q274" si="584">IF(K277="No Ct",0,K277)</f>
        <v>0</v>
      </c>
      <c r="R274" t="str">
        <f t="shared" ref="R274" si="585">IF(AND(L274&gt;0,M274=0),"Valid","Invalid")</f>
        <v>Valid</v>
      </c>
      <c r="S274" t="str">
        <f t="shared" ref="S274" si="586">IF(OR(P274&gt;1,Q274&gt;1),"Present","Absent")</f>
        <v>Absent</v>
      </c>
      <c r="T274" t="str">
        <f t="shared" ref="T274" si="587">IF(OR(AND(P274&gt;1,P274&lt;41),AND(Q274&gt;1,Q274&lt;41)),"Ct&lt;41","Ct&gt;41")</f>
        <v>Ct&gt;41</v>
      </c>
      <c r="U274" t="str">
        <f t="shared" ref="U274" si="588">I274</f>
        <v>Skrubbe</v>
      </c>
      <c r="V274" t="str">
        <f t="shared" ref="V274" si="589">MID(F274,10,9)</f>
        <v>DL2022015</v>
      </c>
      <c r="W274" t="str">
        <f t="shared" ref="W274" si="590">V274&amp;"_"&amp;U274&amp;"_"&amp;R274&amp;"_"&amp;S274&amp;"_"&amp;T274</f>
        <v>DL2022015_Skrubbe_Valid_Absent_Ct&gt;41</v>
      </c>
    </row>
    <row r="275" spans="1:23" x14ac:dyDescent="0.25">
      <c r="A275" t="s">
        <v>14</v>
      </c>
      <c r="B275" t="s">
        <v>197</v>
      </c>
      <c r="C275" t="s">
        <v>16</v>
      </c>
      <c r="D275" s="7">
        <v>0.1</v>
      </c>
      <c r="E275" s="6" t="s">
        <v>17</v>
      </c>
      <c r="F275" t="s">
        <v>444</v>
      </c>
      <c r="G275" t="str">
        <f t="shared" si="543"/>
        <v>01</v>
      </c>
      <c r="H275" t="str">
        <f t="shared" si="552"/>
        <v>Skrubbe_01_20220602_DL2022015_GladsaxeGym</v>
      </c>
      <c r="I275" t="str">
        <f t="shared" si="553"/>
        <v>Skrubbe</v>
      </c>
      <c r="J275" t="str">
        <f t="shared" si="554"/>
        <v>NegK</v>
      </c>
      <c r="K275" t="str">
        <f t="shared" si="555"/>
        <v>No Ct</v>
      </c>
      <c r="L275" t="str">
        <f t="shared" si="556"/>
        <v/>
      </c>
      <c r="M275" t="str">
        <f t="shared" si="557"/>
        <v/>
      </c>
      <c r="N275" t="str">
        <f t="shared" si="558"/>
        <v/>
      </c>
    </row>
    <row r="276" spans="1:23" x14ac:dyDescent="0.25">
      <c r="A276" t="s">
        <v>18</v>
      </c>
      <c r="B276" t="s">
        <v>198</v>
      </c>
      <c r="C276" t="s">
        <v>20</v>
      </c>
      <c r="D276" s="7">
        <v>0.1</v>
      </c>
      <c r="E276" s="7" t="s">
        <v>17</v>
      </c>
      <c r="F276" t="s">
        <v>444</v>
      </c>
      <c r="G276" t="str">
        <f t="shared" si="543"/>
        <v>01</v>
      </c>
      <c r="H276" t="str">
        <f t="shared" si="552"/>
        <v>Skrubbe_01_20220602_DL2022015_GladsaxeGym</v>
      </c>
      <c r="I276" t="str">
        <f t="shared" si="553"/>
        <v>Skrubbe</v>
      </c>
      <c r="J276" t="str">
        <f t="shared" si="554"/>
        <v>eDNA</v>
      </c>
      <c r="K276" t="str">
        <f t="shared" si="555"/>
        <v>No Ct</v>
      </c>
      <c r="L276" t="str">
        <f t="shared" si="556"/>
        <v/>
      </c>
      <c r="M276" t="str">
        <f t="shared" si="557"/>
        <v/>
      </c>
      <c r="N276" t="str">
        <f t="shared" si="558"/>
        <v/>
      </c>
    </row>
    <row r="277" spans="1:23" x14ac:dyDescent="0.25">
      <c r="A277" t="s">
        <v>21</v>
      </c>
      <c r="B277" t="s">
        <v>198</v>
      </c>
      <c r="C277" t="s">
        <v>20</v>
      </c>
      <c r="D277" s="7">
        <v>0.1</v>
      </c>
      <c r="E277" s="7" t="s">
        <v>17</v>
      </c>
      <c r="F277" t="s">
        <v>444</v>
      </c>
      <c r="G277" t="str">
        <f t="shared" si="543"/>
        <v>01</v>
      </c>
      <c r="H277" t="str">
        <f t="shared" si="552"/>
        <v>Skrubbe_01_20220602_DL2022015_GladsaxeGym</v>
      </c>
      <c r="I277" t="str">
        <f t="shared" si="553"/>
        <v>Skrubbe</v>
      </c>
      <c r="J277" t="str">
        <f t="shared" si="554"/>
        <v>eDNA</v>
      </c>
      <c r="K277" t="str">
        <f t="shared" si="555"/>
        <v>No Ct</v>
      </c>
      <c r="L277" t="str">
        <f t="shared" si="556"/>
        <v/>
      </c>
      <c r="M277" t="str">
        <f t="shared" si="557"/>
        <v/>
      </c>
      <c r="N277" t="str">
        <f t="shared" si="558"/>
        <v/>
      </c>
    </row>
    <row r="278" spans="1:23" x14ac:dyDescent="0.25">
      <c r="A278" t="s">
        <v>199</v>
      </c>
      <c r="B278" t="s">
        <v>200</v>
      </c>
      <c r="C278" t="s">
        <v>13</v>
      </c>
      <c r="D278" s="7">
        <v>0.1</v>
      </c>
      <c r="E278" s="7" t="s">
        <v>17</v>
      </c>
      <c r="F278" t="s">
        <v>444</v>
      </c>
      <c r="G278" t="str">
        <f t="shared" si="543"/>
        <v>02</v>
      </c>
      <c r="H278" t="str">
        <f t="shared" si="552"/>
        <v>Skrubbe_02_20220602_DL2022015_GladsaxeGym</v>
      </c>
      <c r="I278" t="str">
        <f t="shared" si="553"/>
        <v>Skrubbe</v>
      </c>
      <c r="J278" t="str">
        <f t="shared" si="554"/>
        <v>PosK</v>
      </c>
      <c r="K278" t="str">
        <f t="shared" si="555"/>
        <v>No Ct</v>
      </c>
      <c r="L278">
        <f t="shared" si="556"/>
        <v>0</v>
      </c>
      <c r="M278">
        <f t="shared" si="557"/>
        <v>0</v>
      </c>
      <c r="N278">
        <f t="shared" si="558"/>
        <v>24.64</v>
      </c>
      <c r="P278">
        <f t="shared" ref="P278" si="591">IF(K280="No Ct",0,K280)</f>
        <v>0</v>
      </c>
      <c r="Q278">
        <f t="shared" ref="Q278" si="592">IF(K281="No Ct",0,K281)</f>
        <v>24.64</v>
      </c>
      <c r="R278" t="str">
        <f t="shared" ref="R278" si="593">IF(AND(L278&gt;0,M278=0),"Valid","Invalid")</f>
        <v>Invalid</v>
      </c>
      <c r="S278" t="str">
        <f t="shared" ref="S278" si="594">IF(OR(P278&gt;1,Q278&gt;1),"Present","Absent")</f>
        <v>Present</v>
      </c>
      <c r="T278" t="str">
        <f t="shared" ref="T278" si="595">IF(OR(AND(P278&gt;1,P278&lt;41),AND(Q278&gt;1,Q278&lt;41)),"Ct&lt;41","Ct&gt;41")</f>
        <v>Ct&lt;41</v>
      </c>
      <c r="U278" t="str">
        <f t="shared" ref="U278" si="596">I278</f>
        <v>Skrubbe</v>
      </c>
      <c r="V278" t="str">
        <f t="shared" ref="V278" si="597">MID(F278,10,9)</f>
        <v>DL2022015</v>
      </c>
      <c r="W278" t="str">
        <f t="shared" ref="W278" si="598">V278&amp;"_"&amp;U278&amp;"_"&amp;R278&amp;"_"&amp;S278&amp;"_"&amp;T278</f>
        <v>DL2022015_Skrubbe_Invalid_Present_Ct&lt;41</v>
      </c>
    </row>
    <row r="279" spans="1:23" x14ac:dyDescent="0.25">
      <c r="A279" t="s">
        <v>201</v>
      </c>
      <c r="B279" t="s">
        <v>202</v>
      </c>
      <c r="C279" t="s">
        <v>16</v>
      </c>
      <c r="D279" s="7">
        <v>0.1</v>
      </c>
      <c r="E279" s="6" t="s">
        <v>17</v>
      </c>
      <c r="F279" t="s">
        <v>444</v>
      </c>
      <c r="G279" t="str">
        <f t="shared" si="543"/>
        <v>02</v>
      </c>
      <c r="H279" t="str">
        <f t="shared" si="552"/>
        <v>Skrubbe_02_20220602_DL2022015_GladsaxeGym</v>
      </c>
      <c r="I279" t="str">
        <f t="shared" si="553"/>
        <v>Skrubbe</v>
      </c>
      <c r="J279" t="str">
        <f t="shared" si="554"/>
        <v>NegK</v>
      </c>
      <c r="K279" t="str">
        <f t="shared" si="555"/>
        <v>No Ct</v>
      </c>
      <c r="L279" t="str">
        <f t="shared" si="556"/>
        <v/>
      </c>
      <c r="M279" t="str">
        <f t="shared" si="557"/>
        <v/>
      </c>
      <c r="N279" t="str">
        <f t="shared" si="558"/>
        <v/>
      </c>
    </row>
    <row r="280" spans="1:23" x14ac:dyDescent="0.25">
      <c r="A280" t="s">
        <v>203</v>
      </c>
      <c r="B280" t="s">
        <v>204</v>
      </c>
      <c r="C280" t="s">
        <v>20</v>
      </c>
      <c r="D280" s="7">
        <v>0.1</v>
      </c>
      <c r="E280" s="6" t="s">
        <v>17</v>
      </c>
      <c r="F280" t="s">
        <v>444</v>
      </c>
      <c r="G280" t="str">
        <f t="shared" si="543"/>
        <v>02</v>
      </c>
      <c r="H280" t="str">
        <f t="shared" si="552"/>
        <v>Skrubbe_02_20220602_DL2022015_GladsaxeGym</v>
      </c>
      <c r="I280" t="str">
        <f t="shared" si="553"/>
        <v>Skrubbe</v>
      </c>
      <c r="J280" t="str">
        <f t="shared" si="554"/>
        <v>eDNA</v>
      </c>
      <c r="K280" t="str">
        <f t="shared" si="555"/>
        <v>No Ct</v>
      </c>
      <c r="L280" t="str">
        <f t="shared" si="556"/>
        <v/>
      </c>
      <c r="M280" t="str">
        <f t="shared" si="557"/>
        <v/>
      </c>
      <c r="N280" t="str">
        <f t="shared" si="558"/>
        <v/>
      </c>
    </row>
    <row r="281" spans="1:23" x14ac:dyDescent="0.25">
      <c r="A281" t="s">
        <v>205</v>
      </c>
      <c r="B281" t="s">
        <v>204</v>
      </c>
      <c r="C281" t="s">
        <v>20</v>
      </c>
      <c r="D281" s="7">
        <v>0.1</v>
      </c>
      <c r="E281" s="6">
        <v>24.64</v>
      </c>
      <c r="F281" t="s">
        <v>444</v>
      </c>
      <c r="G281" t="str">
        <f t="shared" si="543"/>
        <v>02</v>
      </c>
      <c r="H281" t="str">
        <f t="shared" si="552"/>
        <v>Skrubbe_02_20220602_DL2022015_GladsaxeGym</v>
      </c>
      <c r="I281" t="str">
        <f t="shared" si="553"/>
        <v>Skrubbe</v>
      </c>
      <c r="J281" t="str">
        <f t="shared" si="554"/>
        <v>eDNA</v>
      </c>
      <c r="K281">
        <f t="shared" si="555"/>
        <v>24.64</v>
      </c>
      <c r="L281" t="str">
        <f t="shared" si="556"/>
        <v/>
      </c>
      <c r="M281" t="str">
        <f t="shared" si="557"/>
        <v/>
      </c>
      <c r="N281" t="str">
        <f t="shared" si="558"/>
        <v/>
      </c>
    </row>
    <row r="282" spans="1:23" x14ac:dyDescent="0.25">
      <c r="A282" t="s">
        <v>206</v>
      </c>
      <c r="B282" t="s">
        <v>207</v>
      </c>
      <c r="C282" t="s">
        <v>13</v>
      </c>
      <c r="D282" s="7">
        <v>0.1</v>
      </c>
      <c r="E282" s="6">
        <v>28.72</v>
      </c>
      <c r="F282" t="s">
        <v>444</v>
      </c>
      <c r="G282" t="str">
        <f t="shared" si="543"/>
        <v>03</v>
      </c>
      <c r="H282" t="str">
        <f t="shared" si="552"/>
        <v>Torsk_03_20220602_DL2022015_GladsaxeGym</v>
      </c>
      <c r="I282" t="str">
        <f t="shared" si="553"/>
        <v>Torsk</v>
      </c>
      <c r="J282" t="str">
        <f t="shared" si="554"/>
        <v>PosK</v>
      </c>
      <c r="K282">
        <f t="shared" si="555"/>
        <v>28.72</v>
      </c>
      <c r="L282">
        <f t="shared" si="556"/>
        <v>28.72</v>
      </c>
      <c r="M282">
        <f t="shared" si="557"/>
        <v>0</v>
      </c>
      <c r="N282">
        <f t="shared" si="558"/>
        <v>41.83</v>
      </c>
      <c r="P282">
        <f t="shared" ref="P282" si="599">IF(K284="No Ct",0,K284)</f>
        <v>0</v>
      </c>
      <c r="Q282">
        <f t="shared" ref="Q282" si="600">IF(K285="No Ct",0,K285)</f>
        <v>41.83</v>
      </c>
      <c r="R282" t="str">
        <f t="shared" ref="R282" si="601">IF(AND(L282&gt;0,M282=0),"Valid","Invalid")</f>
        <v>Valid</v>
      </c>
      <c r="S282" t="str">
        <f t="shared" ref="S282" si="602">IF(OR(P282&gt;1,Q282&gt;1),"Present","Absent")</f>
        <v>Present</v>
      </c>
      <c r="T282" t="str">
        <f t="shared" ref="T282" si="603">IF(OR(AND(P282&gt;1,P282&lt;41),AND(Q282&gt;1,Q282&lt;41)),"Ct&lt;41","Ct&gt;41")</f>
        <v>Ct&gt;41</v>
      </c>
      <c r="U282" t="str">
        <f t="shared" ref="U282" si="604">I282</f>
        <v>Torsk</v>
      </c>
      <c r="V282" t="str">
        <f t="shared" ref="V282" si="605">MID(F282,10,9)</f>
        <v>DL2022015</v>
      </c>
      <c r="W282" t="str">
        <f t="shared" ref="W282" si="606">V282&amp;"_"&amp;U282&amp;"_"&amp;R282&amp;"_"&amp;S282&amp;"_"&amp;T282</f>
        <v>DL2022015_Torsk_Valid_Present_Ct&gt;41</v>
      </c>
    </row>
    <row r="283" spans="1:23" x14ac:dyDescent="0.25">
      <c r="A283" t="s">
        <v>208</v>
      </c>
      <c r="B283" t="s">
        <v>209</v>
      </c>
      <c r="C283" t="s">
        <v>16</v>
      </c>
      <c r="D283" s="7">
        <v>0.1</v>
      </c>
      <c r="E283" s="6" t="s">
        <v>17</v>
      </c>
      <c r="F283" t="s">
        <v>444</v>
      </c>
      <c r="G283" t="str">
        <f t="shared" si="543"/>
        <v>03</v>
      </c>
      <c r="H283" t="str">
        <f t="shared" si="552"/>
        <v>Torsk_03_20220602_DL2022015_GladsaxeGym</v>
      </c>
      <c r="I283" t="str">
        <f t="shared" si="553"/>
        <v>Torsk</v>
      </c>
      <c r="J283" t="str">
        <f t="shared" si="554"/>
        <v>NegK</v>
      </c>
      <c r="K283" t="str">
        <f t="shared" si="555"/>
        <v>No Ct</v>
      </c>
      <c r="L283" t="str">
        <f t="shared" si="556"/>
        <v/>
      </c>
      <c r="M283" t="str">
        <f t="shared" si="557"/>
        <v/>
      </c>
      <c r="N283" t="str">
        <f t="shared" si="558"/>
        <v/>
      </c>
    </row>
    <row r="284" spans="1:23" x14ac:dyDescent="0.25">
      <c r="A284" t="s">
        <v>210</v>
      </c>
      <c r="B284" t="s">
        <v>211</v>
      </c>
      <c r="C284" t="s">
        <v>20</v>
      </c>
      <c r="D284" s="7">
        <v>0.1</v>
      </c>
      <c r="E284" s="6" t="s">
        <v>17</v>
      </c>
      <c r="F284" t="s">
        <v>444</v>
      </c>
      <c r="G284" t="str">
        <f t="shared" si="543"/>
        <v>03</v>
      </c>
      <c r="H284" t="str">
        <f t="shared" si="552"/>
        <v>Torsk_03_20220602_DL2022015_GladsaxeGym</v>
      </c>
      <c r="I284" t="str">
        <f t="shared" si="553"/>
        <v>Torsk</v>
      </c>
      <c r="J284" t="str">
        <f t="shared" si="554"/>
        <v>eDNA</v>
      </c>
      <c r="K284" t="str">
        <f t="shared" si="555"/>
        <v>No Ct</v>
      </c>
      <c r="L284" t="str">
        <f t="shared" si="556"/>
        <v/>
      </c>
      <c r="M284" t="str">
        <f t="shared" si="557"/>
        <v/>
      </c>
      <c r="N284" t="str">
        <f t="shared" si="558"/>
        <v/>
      </c>
    </row>
    <row r="285" spans="1:23" x14ac:dyDescent="0.25">
      <c r="A285" t="s">
        <v>212</v>
      </c>
      <c r="B285" t="s">
        <v>211</v>
      </c>
      <c r="C285" t="s">
        <v>20</v>
      </c>
      <c r="D285" s="7">
        <v>0.1</v>
      </c>
      <c r="E285" s="6">
        <v>41.83</v>
      </c>
      <c r="F285" t="s">
        <v>444</v>
      </c>
      <c r="G285" t="str">
        <f t="shared" si="543"/>
        <v>03</v>
      </c>
      <c r="H285" t="str">
        <f t="shared" si="552"/>
        <v>Torsk_03_20220602_DL2022015_GladsaxeGym</v>
      </c>
      <c r="I285" t="str">
        <f t="shared" si="553"/>
        <v>Torsk</v>
      </c>
      <c r="J285" t="str">
        <f t="shared" si="554"/>
        <v>eDNA</v>
      </c>
      <c r="K285">
        <f t="shared" si="555"/>
        <v>41.83</v>
      </c>
      <c r="L285" t="str">
        <f t="shared" si="556"/>
        <v/>
      </c>
      <c r="M285" t="str">
        <f t="shared" si="557"/>
        <v/>
      </c>
      <c r="N285" t="str">
        <f t="shared" si="558"/>
        <v/>
      </c>
    </row>
    <row r="286" spans="1:23" x14ac:dyDescent="0.25">
      <c r="A286" t="s">
        <v>213</v>
      </c>
      <c r="B286" t="s">
        <v>214</v>
      </c>
      <c r="C286" t="s">
        <v>13</v>
      </c>
      <c r="D286" s="7">
        <v>0.1</v>
      </c>
      <c r="E286" s="7">
        <v>28.25</v>
      </c>
      <c r="F286" t="s">
        <v>444</v>
      </c>
      <c r="G286" t="str">
        <f t="shared" si="543"/>
        <v>04</v>
      </c>
      <c r="H286" t="str">
        <f t="shared" si="552"/>
        <v>Torsk_04_20220602_DL2022015_GladsaxeGym</v>
      </c>
      <c r="I286" t="str">
        <f t="shared" si="553"/>
        <v>Torsk</v>
      </c>
      <c r="J286" t="str">
        <f t="shared" si="554"/>
        <v>PosK</v>
      </c>
      <c r="K286">
        <f t="shared" si="555"/>
        <v>28.25</v>
      </c>
      <c r="L286">
        <f t="shared" si="556"/>
        <v>28.25</v>
      </c>
      <c r="M286">
        <f t="shared" si="557"/>
        <v>0</v>
      </c>
      <c r="N286">
        <f t="shared" si="558"/>
        <v>0</v>
      </c>
      <c r="P286">
        <f t="shared" ref="P286" si="607">IF(K288="No Ct",0,K288)</f>
        <v>0</v>
      </c>
      <c r="Q286">
        <f t="shared" ref="Q286" si="608">IF(K289="No Ct",0,K289)</f>
        <v>0</v>
      </c>
      <c r="R286" t="str">
        <f t="shared" ref="R286" si="609">IF(AND(L286&gt;0,M286=0),"Valid","Invalid")</f>
        <v>Valid</v>
      </c>
      <c r="S286" t="str">
        <f t="shared" ref="S286" si="610">IF(OR(P286&gt;1,Q286&gt;1),"Present","Absent")</f>
        <v>Absent</v>
      </c>
      <c r="T286" t="str">
        <f t="shared" ref="T286" si="611">IF(OR(AND(P286&gt;1,P286&lt;41),AND(Q286&gt;1,Q286&lt;41)),"Ct&lt;41","Ct&gt;41")</f>
        <v>Ct&gt;41</v>
      </c>
      <c r="U286" t="str">
        <f t="shared" ref="U286" si="612">I286</f>
        <v>Torsk</v>
      </c>
      <c r="V286" t="str">
        <f t="shared" ref="V286" si="613">MID(F286,10,9)</f>
        <v>DL2022015</v>
      </c>
      <c r="W286" t="str">
        <f t="shared" ref="W286" si="614">V286&amp;"_"&amp;U286&amp;"_"&amp;R286&amp;"_"&amp;S286&amp;"_"&amp;T286</f>
        <v>DL2022015_Torsk_Valid_Absent_Ct&gt;41</v>
      </c>
    </row>
    <row r="287" spans="1:23" x14ac:dyDescent="0.25">
      <c r="A287" t="s">
        <v>215</v>
      </c>
      <c r="B287" t="s">
        <v>216</v>
      </c>
      <c r="C287" t="s">
        <v>16</v>
      </c>
      <c r="D287" s="7">
        <v>0.1</v>
      </c>
      <c r="E287" s="6" t="s">
        <v>17</v>
      </c>
      <c r="F287" t="s">
        <v>444</v>
      </c>
      <c r="G287" t="str">
        <f t="shared" si="543"/>
        <v>04</v>
      </c>
      <c r="H287" t="str">
        <f t="shared" si="552"/>
        <v>Torsk_04_20220602_DL2022015_GladsaxeGym</v>
      </c>
      <c r="I287" t="str">
        <f t="shared" si="553"/>
        <v>Torsk</v>
      </c>
      <c r="J287" t="str">
        <f t="shared" si="554"/>
        <v>NegK</v>
      </c>
      <c r="K287" t="str">
        <f t="shared" si="555"/>
        <v>No Ct</v>
      </c>
      <c r="L287" t="str">
        <f t="shared" si="556"/>
        <v/>
      </c>
      <c r="M287" t="str">
        <f t="shared" si="557"/>
        <v/>
      </c>
      <c r="N287" t="str">
        <f t="shared" si="558"/>
        <v/>
      </c>
    </row>
    <row r="288" spans="1:23" x14ac:dyDescent="0.25">
      <c r="A288" t="s">
        <v>217</v>
      </c>
      <c r="B288" t="s">
        <v>218</v>
      </c>
      <c r="C288" t="s">
        <v>20</v>
      </c>
      <c r="D288" s="7">
        <v>0.1</v>
      </c>
      <c r="E288" s="7" t="s">
        <v>17</v>
      </c>
      <c r="F288" t="s">
        <v>444</v>
      </c>
      <c r="G288" t="str">
        <f t="shared" si="543"/>
        <v>04</v>
      </c>
      <c r="H288" t="str">
        <f t="shared" si="552"/>
        <v>Torsk_04_20220602_DL2022015_GladsaxeGym</v>
      </c>
      <c r="I288" t="str">
        <f t="shared" si="553"/>
        <v>Torsk</v>
      </c>
      <c r="J288" t="str">
        <f t="shared" si="554"/>
        <v>eDNA</v>
      </c>
      <c r="K288" t="str">
        <f t="shared" si="555"/>
        <v>No Ct</v>
      </c>
      <c r="L288" t="str">
        <f t="shared" si="556"/>
        <v/>
      </c>
      <c r="M288" t="str">
        <f t="shared" si="557"/>
        <v/>
      </c>
      <c r="N288" t="str">
        <f t="shared" si="558"/>
        <v/>
      </c>
    </row>
    <row r="289" spans="1:23" x14ac:dyDescent="0.25">
      <c r="A289" t="s">
        <v>219</v>
      </c>
      <c r="B289" t="s">
        <v>218</v>
      </c>
      <c r="C289" t="s">
        <v>20</v>
      </c>
      <c r="D289" s="7">
        <v>0.1</v>
      </c>
      <c r="E289" s="7" t="s">
        <v>17</v>
      </c>
      <c r="F289" t="s">
        <v>444</v>
      </c>
      <c r="G289" t="str">
        <f t="shared" si="543"/>
        <v>04</v>
      </c>
      <c r="H289" t="str">
        <f t="shared" si="552"/>
        <v>Torsk_04_20220602_DL2022015_GladsaxeGym</v>
      </c>
      <c r="I289" t="str">
        <f t="shared" si="553"/>
        <v>Torsk</v>
      </c>
      <c r="J289" t="str">
        <f t="shared" si="554"/>
        <v>eDNA</v>
      </c>
      <c r="K289" t="str">
        <f t="shared" si="555"/>
        <v>No Ct</v>
      </c>
      <c r="L289" t="str">
        <f t="shared" si="556"/>
        <v/>
      </c>
      <c r="M289" t="str">
        <f t="shared" si="557"/>
        <v/>
      </c>
      <c r="N289" t="str">
        <f t="shared" si="558"/>
        <v/>
      </c>
    </row>
    <row r="290" spans="1:23" x14ac:dyDescent="0.25">
      <c r="A290" t="s">
        <v>220</v>
      </c>
      <c r="B290" t="s">
        <v>221</v>
      </c>
      <c r="C290" t="s">
        <v>13</v>
      </c>
      <c r="D290" s="7">
        <v>0.1</v>
      </c>
      <c r="E290" s="7" t="s">
        <v>17</v>
      </c>
      <c r="F290" t="s">
        <v>444</v>
      </c>
      <c r="G290" t="str">
        <f t="shared" si="543"/>
        <v>05</v>
      </c>
      <c r="H290" t="str">
        <f t="shared" si="552"/>
        <v>Sandmusling_05_20220602_DL2022015_GladsaxeGym</v>
      </c>
      <c r="I290" t="str">
        <f t="shared" si="553"/>
        <v>Sandmusling</v>
      </c>
      <c r="J290" t="str">
        <f t="shared" si="554"/>
        <v>PosK</v>
      </c>
      <c r="K290" t="str">
        <f t="shared" si="555"/>
        <v>No Ct</v>
      </c>
      <c r="L290">
        <f t="shared" si="556"/>
        <v>0</v>
      </c>
      <c r="M290">
        <f t="shared" si="557"/>
        <v>0</v>
      </c>
      <c r="N290">
        <f t="shared" si="558"/>
        <v>31.69</v>
      </c>
      <c r="P290">
        <f t="shared" ref="P290" si="615">IF(K292="No Ct",0,K292)</f>
        <v>0</v>
      </c>
      <c r="Q290">
        <f t="shared" ref="Q290" si="616">IF(K293="No Ct",0,K293)</f>
        <v>31.69</v>
      </c>
      <c r="R290" t="str">
        <f t="shared" ref="R290" si="617">IF(AND(L290&gt;0,M290=0),"Valid","Invalid")</f>
        <v>Invalid</v>
      </c>
      <c r="S290" t="str">
        <f t="shared" ref="S290" si="618">IF(OR(P290&gt;1,Q290&gt;1),"Present","Absent")</f>
        <v>Present</v>
      </c>
      <c r="T290" t="str">
        <f t="shared" ref="T290" si="619">IF(OR(AND(P290&gt;1,P290&lt;41),AND(Q290&gt;1,Q290&lt;41)),"Ct&lt;41","Ct&gt;41")</f>
        <v>Ct&lt;41</v>
      </c>
      <c r="U290" t="str">
        <f t="shared" ref="U290" si="620">I290</f>
        <v>Sandmusling</v>
      </c>
      <c r="V290" t="str">
        <f t="shared" ref="V290" si="621">MID(F290,10,9)</f>
        <v>DL2022015</v>
      </c>
      <c r="W290" t="str">
        <f t="shared" ref="W290" si="622">V290&amp;"_"&amp;U290&amp;"_"&amp;R290&amp;"_"&amp;S290&amp;"_"&amp;T290</f>
        <v>DL2022015_Sandmusling_Invalid_Present_Ct&lt;41</v>
      </c>
    </row>
    <row r="291" spans="1:23" x14ac:dyDescent="0.25">
      <c r="A291" t="s">
        <v>222</v>
      </c>
      <c r="B291" t="s">
        <v>223</v>
      </c>
      <c r="C291" t="s">
        <v>16</v>
      </c>
      <c r="D291" s="7">
        <v>0.1</v>
      </c>
      <c r="E291" s="6" t="s">
        <v>17</v>
      </c>
      <c r="F291" t="s">
        <v>444</v>
      </c>
      <c r="G291" t="str">
        <f t="shared" si="543"/>
        <v>05</v>
      </c>
      <c r="H291" t="str">
        <f t="shared" si="552"/>
        <v>Sandmusling_05_20220602_DL2022015_GladsaxeGym</v>
      </c>
      <c r="I291" t="str">
        <f t="shared" si="553"/>
        <v>Sandmusling</v>
      </c>
      <c r="J291" t="str">
        <f t="shared" si="554"/>
        <v>NegK</v>
      </c>
      <c r="K291" t="str">
        <f t="shared" si="555"/>
        <v>No Ct</v>
      </c>
      <c r="L291" t="str">
        <f t="shared" si="556"/>
        <v/>
      </c>
      <c r="M291" t="str">
        <f t="shared" si="557"/>
        <v/>
      </c>
      <c r="N291" t="str">
        <f t="shared" si="558"/>
        <v/>
      </c>
    </row>
    <row r="292" spans="1:23" x14ac:dyDescent="0.25">
      <c r="A292" t="s">
        <v>224</v>
      </c>
      <c r="B292" t="s">
        <v>225</v>
      </c>
      <c r="C292" t="s">
        <v>20</v>
      </c>
      <c r="D292" s="7">
        <v>0.1</v>
      </c>
      <c r="E292" s="6" t="s">
        <v>17</v>
      </c>
      <c r="F292" t="s">
        <v>444</v>
      </c>
      <c r="G292" t="str">
        <f t="shared" si="543"/>
        <v>05</v>
      </c>
      <c r="H292" t="str">
        <f t="shared" si="552"/>
        <v>Sandmusling_05_20220602_DL2022015_GladsaxeGym</v>
      </c>
      <c r="I292" t="str">
        <f t="shared" si="553"/>
        <v>Sandmusling</v>
      </c>
      <c r="J292" t="str">
        <f t="shared" si="554"/>
        <v>eDNA</v>
      </c>
      <c r="K292" t="str">
        <f t="shared" si="555"/>
        <v>No Ct</v>
      </c>
      <c r="L292" t="str">
        <f t="shared" si="556"/>
        <v/>
      </c>
      <c r="M292" t="str">
        <f t="shared" si="557"/>
        <v/>
      </c>
      <c r="N292" t="str">
        <f t="shared" si="558"/>
        <v/>
      </c>
    </row>
    <row r="293" spans="1:23" x14ac:dyDescent="0.25">
      <c r="A293" t="s">
        <v>226</v>
      </c>
      <c r="B293" t="s">
        <v>225</v>
      </c>
      <c r="C293" t="s">
        <v>20</v>
      </c>
      <c r="D293" s="7">
        <v>0.1</v>
      </c>
      <c r="E293" s="6">
        <v>31.69</v>
      </c>
      <c r="F293" t="s">
        <v>444</v>
      </c>
      <c r="G293" t="str">
        <f t="shared" si="543"/>
        <v>05</v>
      </c>
      <c r="H293" t="str">
        <f t="shared" si="552"/>
        <v>Sandmusling_05_20220602_DL2022015_GladsaxeGym</v>
      </c>
      <c r="I293" t="str">
        <f t="shared" si="553"/>
        <v>Sandmusling</v>
      </c>
      <c r="J293" t="str">
        <f t="shared" si="554"/>
        <v>eDNA</v>
      </c>
      <c r="K293">
        <f t="shared" si="555"/>
        <v>31.69</v>
      </c>
      <c r="L293" t="str">
        <f t="shared" si="556"/>
        <v/>
      </c>
      <c r="M293" t="str">
        <f t="shared" si="557"/>
        <v/>
      </c>
      <c r="N293" t="str">
        <f t="shared" si="558"/>
        <v/>
      </c>
    </row>
    <row r="294" spans="1:23" x14ac:dyDescent="0.25">
      <c r="A294" t="s">
        <v>227</v>
      </c>
      <c r="B294" t="s">
        <v>228</v>
      </c>
      <c r="C294" t="s">
        <v>13</v>
      </c>
      <c r="D294" s="7">
        <v>0.1</v>
      </c>
      <c r="E294" s="7">
        <v>29.72</v>
      </c>
      <c r="F294" t="s">
        <v>444</v>
      </c>
      <c r="G294" t="str">
        <f t="shared" si="543"/>
        <v>06</v>
      </c>
      <c r="H294" t="str">
        <f t="shared" si="552"/>
        <v>Sandmusling_06_20220602_DL2022015_GladsaxeGym</v>
      </c>
      <c r="I294" t="str">
        <f t="shared" si="553"/>
        <v>Sandmusling</v>
      </c>
      <c r="J294" t="str">
        <f t="shared" si="554"/>
        <v>PosK</v>
      </c>
      <c r="K294">
        <f t="shared" si="555"/>
        <v>29.72</v>
      </c>
      <c r="L294">
        <f t="shared" si="556"/>
        <v>29.72</v>
      </c>
      <c r="M294">
        <f t="shared" si="557"/>
        <v>0</v>
      </c>
      <c r="N294">
        <f t="shared" si="558"/>
        <v>60.07</v>
      </c>
      <c r="P294">
        <f t="shared" ref="P294" si="623">IF(K296="No Ct",0,K296)</f>
        <v>30.13</v>
      </c>
      <c r="Q294">
        <f t="shared" ref="Q294" si="624">IF(K297="No Ct",0,K297)</f>
        <v>29.94</v>
      </c>
      <c r="R294" t="str">
        <f t="shared" ref="R294" si="625">IF(AND(L294&gt;0,M294=0),"Valid","Invalid")</f>
        <v>Valid</v>
      </c>
      <c r="S294" t="str">
        <f t="shared" ref="S294" si="626">IF(OR(P294&gt;1,Q294&gt;1),"Present","Absent")</f>
        <v>Present</v>
      </c>
      <c r="T294" t="str">
        <f t="shared" ref="T294" si="627">IF(OR(AND(P294&gt;1,P294&lt;41),AND(Q294&gt;1,Q294&lt;41)),"Ct&lt;41","Ct&gt;41")</f>
        <v>Ct&lt;41</v>
      </c>
      <c r="U294" t="str">
        <f t="shared" ref="U294" si="628">I294</f>
        <v>Sandmusling</v>
      </c>
      <c r="V294" t="str">
        <f t="shared" ref="V294" si="629">MID(F294,10,9)</f>
        <v>DL2022015</v>
      </c>
      <c r="W294" t="str">
        <f t="shared" ref="W294" si="630">V294&amp;"_"&amp;U294&amp;"_"&amp;R294&amp;"_"&amp;S294&amp;"_"&amp;T294</f>
        <v>DL2022015_Sandmusling_Valid_Present_Ct&lt;41</v>
      </c>
    </row>
    <row r="295" spans="1:23" x14ac:dyDescent="0.25">
      <c r="A295" t="s">
        <v>229</v>
      </c>
      <c r="B295" t="s">
        <v>230</v>
      </c>
      <c r="C295" t="s">
        <v>16</v>
      </c>
      <c r="D295" s="7">
        <v>0.1</v>
      </c>
      <c r="E295" s="6" t="s">
        <v>17</v>
      </c>
      <c r="F295" t="s">
        <v>444</v>
      </c>
      <c r="G295" t="str">
        <f t="shared" si="543"/>
        <v>06</v>
      </c>
      <c r="H295" t="str">
        <f t="shared" si="552"/>
        <v>Sandmusling_06_20220602_DL2022015_GladsaxeGym</v>
      </c>
      <c r="I295" t="str">
        <f t="shared" si="553"/>
        <v>Sandmusling</v>
      </c>
      <c r="J295" t="str">
        <f t="shared" si="554"/>
        <v>NegK</v>
      </c>
      <c r="K295" t="str">
        <f t="shared" si="555"/>
        <v>No Ct</v>
      </c>
      <c r="L295" t="str">
        <f t="shared" si="556"/>
        <v/>
      </c>
      <c r="M295" t="str">
        <f t="shared" si="557"/>
        <v/>
      </c>
      <c r="N295" t="str">
        <f t="shared" si="558"/>
        <v/>
      </c>
    </row>
    <row r="296" spans="1:23" x14ac:dyDescent="0.25">
      <c r="A296" t="s">
        <v>231</v>
      </c>
      <c r="B296" t="s">
        <v>232</v>
      </c>
      <c r="C296" t="s">
        <v>20</v>
      </c>
      <c r="D296" s="7">
        <v>0.1</v>
      </c>
      <c r="E296" s="6">
        <v>30.13</v>
      </c>
      <c r="F296" t="s">
        <v>444</v>
      </c>
      <c r="G296" t="str">
        <f t="shared" si="543"/>
        <v>06</v>
      </c>
      <c r="H296" t="str">
        <f t="shared" si="552"/>
        <v>Sandmusling_06_20220602_DL2022015_GladsaxeGym</v>
      </c>
      <c r="I296" t="str">
        <f t="shared" si="553"/>
        <v>Sandmusling</v>
      </c>
      <c r="J296" t="str">
        <f t="shared" si="554"/>
        <v>eDNA</v>
      </c>
      <c r="K296">
        <f t="shared" si="555"/>
        <v>30.13</v>
      </c>
      <c r="L296" t="str">
        <f t="shared" si="556"/>
        <v/>
      </c>
      <c r="M296" t="str">
        <f t="shared" si="557"/>
        <v/>
      </c>
      <c r="N296" t="str">
        <f t="shared" si="558"/>
        <v/>
      </c>
    </row>
    <row r="297" spans="1:23" x14ac:dyDescent="0.25">
      <c r="A297" t="s">
        <v>233</v>
      </c>
      <c r="B297" t="s">
        <v>232</v>
      </c>
      <c r="C297" t="s">
        <v>20</v>
      </c>
      <c r="D297" s="7">
        <v>0.1</v>
      </c>
      <c r="E297" s="6">
        <v>29.94</v>
      </c>
      <c r="F297" t="s">
        <v>444</v>
      </c>
      <c r="G297" t="str">
        <f t="shared" si="543"/>
        <v>06</v>
      </c>
      <c r="H297" t="str">
        <f t="shared" si="552"/>
        <v>Sandmusling_06_20220602_DL2022015_GladsaxeGym</v>
      </c>
      <c r="I297" t="str">
        <f t="shared" si="553"/>
        <v>Sandmusling</v>
      </c>
      <c r="J297" t="str">
        <f t="shared" si="554"/>
        <v>eDNA</v>
      </c>
      <c r="K297">
        <f t="shared" si="555"/>
        <v>29.94</v>
      </c>
      <c r="L297" t="str">
        <f t="shared" si="556"/>
        <v/>
      </c>
      <c r="M297" t="str">
        <f t="shared" si="557"/>
        <v/>
      </c>
      <c r="N297" t="str">
        <f t="shared" si="558"/>
        <v/>
      </c>
    </row>
    <row r="298" spans="1:23" x14ac:dyDescent="0.25">
      <c r="A298" t="s">
        <v>234</v>
      </c>
      <c r="B298" t="s">
        <v>235</v>
      </c>
      <c r="C298" t="s">
        <v>13</v>
      </c>
      <c r="D298" s="7">
        <v>0.1</v>
      </c>
      <c r="E298" s="7">
        <v>35.96</v>
      </c>
      <c r="F298" t="s">
        <v>444</v>
      </c>
      <c r="G298" t="str">
        <f t="shared" si="543"/>
        <v>07</v>
      </c>
      <c r="H298" t="str">
        <f t="shared" si="552"/>
        <v>AmerikanskRibbegople_07_20220602_DL2022015_GladsaxeGym</v>
      </c>
      <c r="I298" t="str">
        <f t="shared" si="553"/>
        <v>AmerikanskRibbegople</v>
      </c>
      <c r="J298" t="str">
        <f t="shared" si="554"/>
        <v>PosK</v>
      </c>
      <c r="K298">
        <f t="shared" si="555"/>
        <v>35.96</v>
      </c>
      <c r="L298">
        <f t="shared" si="556"/>
        <v>35.96</v>
      </c>
      <c r="M298">
        <f t="shared" si="557"/>
        <v>0</v>
      </c>
      <c r="N298">
        <f t="shared" si="558"/>
        <v>40.93</v>
      </c>
      <c r="P298">
        <f t="shared" ref="P298" si="631">IF(K300="No Ct",0,K300)</f>
        <v>0</v>
      </c>
      <c r="Q298">
        <f t="shared" ref="Q298" si="632">IF(K301="No Ct",0,K301)</f>
        <v>40.93</v>
      </c>
      <c r="R298" t="str">
        <f t="shared" ref="R298" si="633">IF(AND(L298&gt;0,M298=0),"Valid","Invalid")</f>
        <v>Valid</v>
      </c>
      <c r="S298" t="str">
        <f t="shared" ref="S298" si="634">IF(OR(P298&gt;1,Q298&gt;1),"Present","Absent")</f>
        <v>Present</v>
      </c>
      <c r="T298" t="str">
        <f t="shared" ref="T298" si="635">IF(OR(AND(P298&gt;1,P298&lt;41),AND(Q298&gt;1,Q298&lt;41)),"Ct&lt;41","Ct&gt;41")</f>
        <v>Ct&lt;41</v>
      </c>
      <c r="U298" t="str">
        <f t="shared" ref="U298" si="636">I298</f>
        <v>AmerikanskRibbegople</v>
      </c>
      <c r="V298" t="str">
        <f t="shared" ref="V298" si="637">MID(F298,10,9)</f>
        <v>DL2022015</v>
      </c>
      <c r="W298" t="str">
        <f t="shared" ref="W298" si="638">V298&amp;"_"&amp;U298&amp;"_"&amp;R298&amp;"_"&amp;S298&amp;"_"&amp;T298</f>
        <v>DL2022015_AmerikanskRibbegople_Valid_Present_Ct&lt;41</v>
      </c>
    </row>
    <row r="299" spans="1:23" x14ac:dyDescent="0.25">
      <c r="A299" t="s">
        <v>236</v>
      </c>
      <c r="B299" t="s">
        <v>237</v>
      </c>
      <c r="C299" t="s">
        <v>16</v>
      </c>
      <c r="D299" s="7">
        <v>0.1</v>
      </c>
      <c r="E299" s="6" t="s">
        <v>17</v>
      </c>
      <c r="F299" t="s">
        <v>444</v>
      </c>
      <c r="G299" t="str">
        <f t="shared" si="543"/>
        <v>07</v>
      </c>
      <c r="H299" t="str">
        <f t="shared" si="552"/>
        <v>AmerikanskRibbegople_07_20220602_DL2022015_GladsaxeGym</v>
      </c>
      <c r="I299" t="str">
        <f t="shared" si="553"/>
        <v>AmerikanskRibbegople</v>
      </c>
      <c r="J299" t="str">
        <f t="shared" si="554"/>
        <v>NegK</v>
      </c>
      <c r="K299" t="str">
        <f t="shared" si="555"/>
        <v>No Ct</v>
      </c>
      <c r="L299" t="str">
        <f t="shared" si="556"/>
        <v/>
      </c>
      <c r="M299" t="str">
        <f t="shared" si="557"/>
        <v/>
      </c>
      <c r="N299" t="str">
        <f t="shared" si="558"/>
        <v/>
      </c>
    </row>
    <row r="300" spans="1:23" x14ac:dyDescent="0.25">
      <c r="A300" t="s">
        <v>238</v>
      </c>
      <c r="B300" t="s">
        <v>239</v>
      </c>
      <c r="C300" t="s">
        <v>20</v>
      </c>
      <c r="D300" s="7">
        <v>0.1</v>
      </c>
      <c r="E300" s="6" t="s">
        <v>17</v>
      </c>
      <c r="F300" t="s">
        <v>444</v>
      </c>
      <c r="G300" t="str">
        <f t="shared" si="543"/>
        <v>07</v>
      </c>
      <c r="H300" t="str">
        <f t="shared" si="552"/>
        <v>AmerikanskRibbegople_07_20220602_DL2022015_GladsaxeGym</v>
      </c>
      <c r="I300" t="str">
        <f t="shared" si="553"/>
        <v>AmerikanskRibbegople</v>
      </c>
      <c r="J300" t="str">
        <f t="shared" si="554"/>
        <v>eDNA</v>
      </c>
      <c r="K300" t="str">
        <f t="shared" si="555"/>
        <v>No Ct</v>
      </c>
      <c r="L300" t="str">
        <f t="shared" si="556"/>
        <v/>
      </c>
      <c r="M300" t="str">
        <f t="shared" si="557"/>
        <v/>
      </c>
      <c r="N300" t="str">
        <f t="shared" si="558"/>
        <v/>
      </c>
    </row>
    <row r="301" spans="1:23" x14ac:dyDescent="0.25">
      <c r="A301" t="s">
        <v>240</v>
      </c>
      <c r="B301" t="s">
        <v>239</v>
      </c>
      <c r="C301" t="s">
        <v>20</v>
      </c>
      <c r="D301" s="7">
        <v>0.1</v>
      </c>
      <c r="E301" s="6">
        <v>40.93</v>
      </c>
      <c r="F301" t="s">
        <v>444</v>
      </c>
      <c r="G301" t="str">
        <f t="shared" si="543"/>
        <v>07</v>
      </c>
      <c r="H301" t="str">
        <f t="shared" si="552"/>
        <v>AmerikanskRibbegople_07_20220602_DL2022015_GladsaxeGym</v>
      </c>
      <c r="I301" t="str">
        <f t="shared" si="553"/>
        <v>AmerikanskRibbegople</v>
      </c>
      <c r="J301" t="str">
        <f t="shared" si="554"/>
        <v>eDNA</v>
      </c>
      <c r="K301">
        <f t="shared" si="555"/>
        <v>40.93</v>
      </c>
      <c r="L301" t="str">
        <f t="shared" si="556"/>
        <v/>
      </c>
      <c r="M301" t="str">
        <f t="shared" si="557"/>
        <v/>
      </c>
      <c r="N301" t="str">
        <f t="shared" si="558"/>
        <v/>
      </c>
    </row>
    <row r="302" spans="1:23" x14ac:dyDescent="0.25">
      <c r="A302" t="s">
        <v>241</v>
      </c>
      <c r="B302" t="s">
        <v>242</v>
      </c>
      <c r="C302" t="s">
        <v>13</v>
      </c>
      <c r="D302" s="7">
        <v>0.1</v>
      </c>
      <c r="E302" s="7">
        <v>36.22</v>
      </c>
      <c r="F302" t="s">
        <v>444</v>
      </c>
      <c r="G302" t="str">
        <f t="shared" si="543"/>
        <v>08</v>
      </c>
      <c r="H302" t="str">
        <f t="shared" si="552"/>
        <v>AmerikanskRibbegople_08_20220602_DL2022015_GladsaxeGym</v>
      </c>
      <c r="I302" t="str">
        <f t="shared" si="553"/>
        <v>AmerikanskRibbegople</v>
      </c>
      <c r="J302" t="str">
        <f t="shared" si="554"/>
        <v>PosK</v>
      </c>
      <c r="K302">
        <f t="shared" si="555"/>
        <v>36.22</v>
      </c>
      <c r="L302">
        <f t="shared" si="556"/>
        <v>36.22</v>
      </c>
      <c r="M302">
        <f t="shared" si="557"/>
        <v>0</v>
      </c>
      <c r="N302">
        <f t="shared" si="558"/>
        <v>39.76</v>
      </c>
      <c r="P302">
        <f t="shared" ref="P302" si="639">IF(K304="No Ct",0,K304)</f>
        <v>0</v>
      </c>
      <c r="Q302">
        <f t="shared" ref="Q302" si="640">IF(K305="No Ct",0,K305)</f>
        <v>39.76</v>
      </c>
      <c r="R302" t="str">
        <f t="shared" ref="R302" si="641">IF(AND(L302&gt;0,M302=0),"Valid","Invalid")</f>
        <v>Valid</v>
      </c>
      <c r="S302" t="str">
        <f t="shared" ref="S302" si="642">IF(OR(P302&gt;1,Q302&gt;1),"Present","Absent")</f>
        <v>Present</v>
      </c>
      <c r="T302" t="str">
        <f t="shared" ref="T302" si="643">IF(OR(AND(P302&gt;1,P302&lt;41),AND(Q302&gt;1,Q302&lt;41)),"Ct&lt;41","Ct&gt;41")</f>
        <v>Ct&lt;41</v>
      </c>
      <c r="U302" t="str">
        <f t="shared" ref="U302" si="644">I302</f>
        <v>AmerikanskRibbegople</v>
      </c>
      <c r="V302" t="str">
        <f t="shared" ref="V302" si="645">MID(F302,10,9)</f>
        <v>DL2022015</v>
      </c>
      <c r="W302" t="str">
        <f t="shared" ref="W302" si="646">V302&amp;"_"&amp;U302&amp;"_"&amp;R302&amp;"_"&amp;S302&amp;"_"&amp;T302</f>
        <v>DL2022015_AmerikanskRibbegople_Valid_Present_Ct&lt;41</v>
      </c>
    </row>
    <row r="303" spans="1:23" x14ac:dyDescent="0.25">
      <c r="A303" t="s">
        <v>243</v>
      </c>
      <c r="B303" t="s">
        <v>244</v>
      </c>
      <c r="C303" t="s">
        <v>16</v>
      </c>
      <c r="D303" s="7">
        <v>0.1</v>
      </c>
      <c r="E303" s="6" t="s">
        <v>17</v>
      </c>
      <c r="F303" t="s">
        <v>444</v>
      </c>
      <c r="G303" t="str">
        <f t="shared" si="543"/>
        <v>08</v>
      </c>
      <c r="H303" t="str">
        <f t="shared" si="552"/>
        <v>AmerikanskRibbegople_08_20220602_DL2022015_GladsaxeGym</v>
      </c>
      <c r="I303" t="str">
        <f t="shared" si="553"/>
        <v>AmerikanskRibbegople</v>
      </c>
      <c r="J303" t="str">
        <f t="shared" si="554"/>
        <v>NegK</v>
      </c>
      <c r="K303" t="str">
        <f t="shared" si="555"/>
        <v>No Ct</v>
      </c>
      <c r="L303" t="str">
        <f t="shared" si="556"/>
        <v/>
      </c>
      <c r="M303" t="str">
        <f t="shared" si="557"/>
        <v/>
      </c>
      <c r="N303" t="str">
        <f t="shared" si="558"/>
        <v/>
      </c>
    </row>
    <row r="304" spans="1:23" x14ac:dyDescent="0.25">
      <c r="A304" t="s">
        <v>245</v>
      </c>
      <c r="B304" t="s">
        <v>246</v>
      </c>
      <c r="C304" t="s">
        <v>20</v>
      </c>
      <c r="D304" s="7">
        <v>0.1</v>
      </c>
      <c r="E304" s="6" t="s">
        <v>17</v>
      </c>
      <c r="F304" t="s">
        <v>444</v>
      </c>
      <c r="G304" t="str">
        <f t="shared" si="543"/>
        <v>08</v>
      </c>
      <c r="H304" t="str">
        <f t="shared" si="552"/>
        <v>AmerikanskRibbegople_08_20220602_DL2022015_GladsaxeGym</v>
      </c>
      <c r="I304" t="str">
        <f t="shared" si="553"/>
        <v>AmerikanskRibbegople</v>
      </c>
      <c r="J304" t="str">
        <f t="shared" si="554"/>
        <v>eDNA</v>
      </c>
      <c r="K304" t="str">
        <f t="shared" si="555"/>
        <v>No Ct</v>
      </c>
      <c r="L304" t="str">
        <f t="shared" si="556"/>
        <v/>
      </c>
      <c r="M304" t="str">
        <f t="shared" si="557"/>
        <v/>
      </c>
      <c r="N304" t="str">
        <f t="shared" si="558"/>
        <v/>
      </c>
    </row>
    <row r="305" spans="1:23" x14ac:dyDescent="0.25">
      <c r="A305" t="s">
        <v>247</v>
      </c>
      <c r="B305" t="s">
        <v>246</v>
      </c>
      <c r="C305" t="s">
        <v>20</v>
      </c>
      <c r="D305" s="7">
        <v>0.1</v>
      </c>
      <c r="E305" s="6">
        <v>39.76</v>
      </c>
      <c r="F305" t="s">
        <v>444</v>
      </c>
      <c r="G305" t="str">
        <f t="shared" si="543"/>
        <v>08</v>
      </c>
      <c r="H305" t="str">
        <f t="shared" si="552"/>
        <v>AmerikanskRibbegople_08_20220602_DL2022015_GladsaxeGym</v>
      </c>
      <c r="I305" t="str">
        <f t="shared" si="553"/>
        <v>AmerikanskRibbegople</v>
      </c>
      <c r="J305" t="str">
        <f t="shared" si="554"/>
        <v>eDNA</v>
      </c>
      <c r="K305">
        <f t="shared" si="555"/>
        <v>39.76</v>
      </c>
      <c r="L305" t="str">
        <f t="shared" si="556"/>
        <v/>
      </c>
      <c r="M305" t="str">
        <f t="shared" si="557"/>
        <v/>
      </c>
      <c r="N305" t="str">
        <f t="shared" si="558"/>
        <v/>
      </c>
    </row>
    <row r="306" spans="1:23" x14ac:dyDescent="0.25">
      <c r="A306" t="s">
        <v>248</v>
      </c>
      <c r="B306" t="s">
        <v>419</v>
      </c>
      <c r="C306" t="s">
        <v>13</v>
      </c>
      <c r="D306" s="7">
        <v>0.1</v>
      </c>
      <c r="E306" s="7">
        <v>33.299999999999997</v>
      </c>
      <c r="F306" t="s">
        <v>444</v>
      </c>
      <c r="G306" t="str">
        <f t="shared" si="543"/>
        <v>09</v>
      </c>
      <c r="H306" t="str">
        <f t="shared" si="552"/>
        <v>Aborre_09_20220602_DL2022015_GladsaxeGym</v>
      </c>
      <c r="I306" t="str">
        <f t="shared" si="553"/>
        <v>Aborre</v>
      </c>
      <c r="J306" t="str">
        <f t="shared" si="554"/>
        <v>PosK</v>
      </c>
      <c r="K306">
        <f t="shared" si="555"/>
        <v>33.299999999999997</v>
      </c>
      <c r="L306">
        <f t="shared" si="556"/>
        <v>33.299999999999997</v>
      </c>
      <c r="M306">
        <f t="shared" si="557"/>
        <v>0</v>
      </c>
      <c r="N306">
        <f t="shared" si="558"/>
        <v>0</v>
      </c>
      <c r="P306">
        <f t="shared" ref="P306" si="647">IF(K308="No Ct",0,K308)</f>
        <v>0</v>
      </c>
      <c r="Q306">
        <f t="shared" ref="Q306" si="648">IF(K309="No Ct",0,K309)</f>
        <v>0</v>
      </c>
      <c r="R306" t="str">
        <f t="shared" ref="R306" si="649">IF(AND(L306&gt;0,M306=0),"Valid","Invalid")</f>
        <v>Valid</v>
      </c>
      <c r="S306" t="str">
        <f t="shared" ref="S306" si="650">IF(OR(P306&gt;1,Q306&gt;1),"Present","Absent")</f>
        <v>Absent</v>
      </c>
      <c r="T306" t="str">
        <f t="shared" ref="T306" si="651">IF(OR(AND(P306&gt;1,P306&lt;41),AND(Q306&gt;1,Q306&lt;41)),"Ct&lt;41","Ct&gt;41")</f>
        <v>Ct&gt;41</v>
      </c>
      <c r="U306" t="str">
        <f t="shared" ref="U306" si="652">I306</f>
        <v>Aborre</v>
      </c>
      <c r="V306" t="str">
        <f t="shared" ref="V306" si="653">MID(F306,10,9)</f>
        <v>DL2022015</v>
      </c>
      <c r="W306" t="str">
        <f t="shared" ref="W306" si="654">V306&amp;"_"&amp;U306&amp;"_"&amp;R306&amp;"_"&amp;S306&amp;"_"&amp;T306</f>
        <v>DL2022015_Aborre_Valid_Absent_Ct&gt;41</v>
      </c>
    </row>
    <row r="307" spans="1:23" x14ac:dyDescent="0.25">
      <c r="A307" t="s">
        <v>250</v>
      </c>
      <c r="B307" t="s">
        <v>420</v>
      </c>
      <c r="C307" t="s">
        <v>16</v>
      </c>
      <c r="D307" s="7">
        <v>0.1</v>
      </c>
      <c r="E307" s="6" t="s">
        <v>17</v>
      </c>
      <c r="F307" t="s">
        <v>444</v>
      </c>
      <c r="G307" t="str">
        <f t="shared" si="543"/>
        <v>09</v>
      </c>
      <c r="H307" t="str">
        <f t="shared" si="552"/>
        <v>Aborre_09_20220602_DL2022015_GladsaxeGym</v>
      </c>
      <c r="I307" t="str">
        <f t="shared" si="553"/>
        <v>Aborre</v>
      </c>
      <c r="J307" t="str">
        <f t="shared" si="554"/>
        <v>NegK</v>
      </c>
      <c r="K307" t="str">
        <f t="shared" si="555"/>
        <v>No Ct</v>
      </c>
      <c r="L307" t="str">
        <f t="shared" si="556"/>
        <v/>
      </c>
      <c r="M307" t="str">
        <f t="shared" si="557"/>
        <v/>
      </c>
      <c r="N307" t="str">
        <f t="shared" si="558"/>
        <v/>
      </c>
    </row>
    <row r="308" spans="1:23" x14ac:dyDescent="0.25">
      <c r="A308" t="s">
        <v>252</v>
      </c>
      <c r="B308" t="s">
        <v>421</v>
      </c>
      <c r="C308" t="s">
        <v>20</v>
      </c>
      <c r="D308" s="7">
        <v>0.1</v>
      </c>
      <c r="E308" s="6" t="s">
        <v>17</v>
      </c>
      <c r="F308" t="s">
        <v>444</v>
      </c>
      <c r="G308" t="str">
        <f t="shared" si="543"/>
        <v>09</v>
      </c>
      <c r="H308" t="str">
        <f t="shared" si="552"/>
        <v>Aborre_09_20220602_DL2022015_GladsaxeGym</v>
      </c>
      <c r="I308" t="str">
        <f t="shared" si="553"/>
        <v>Aborre</v>
      </c>
      <c r="J308" t="str">
        <f t="shared" si="554"/>
        <v>eDNA</v>
      </c>
      <c r="K308" t="str">
        <f t="shared" si="555"/>
        <v>No Ct</v>
      </c>
      <c r="L308" t="str">
        <f t="shared" si="556"/>
        <v/>
      </c>
      <c r="M308" t="str">
        <f t="shared" si="557"/>
        <v/>
      </c>
      <c r="N308" t="str">
        <f t="shared" si="558"/>
        <v/>
      </c>
    </row>
    <row r="309" spans="1:23" x14ac:dyDescent="0.25">
      <c r="A309" t="s">
        <v>254</v>
      </c>
      <c r="B309" t="s">
        <v>421</v>
      </c>
      <c r="C309" t="s">
        <v>20</v>
      </c>
      <c r="D309" s="7">
        <v>0.1</v>
      </c>
      <c r="E309" s="6" t="s">
        <v>17</v>
      </c>
      <c r="F309" t="s">
        <v>444</v>
      </c>
      <c r="G309" t="str">
        <f t="shared" si="543"/>
        <v>09</v>
      </c>
      <c r="H309" t="str">
        <f t="shared" si="552"/>
        <v>Aborre_09_20220602_DL2022015_GladsaxeGym</v>
      </c>
      <c r="I309" t="str">
        <f t="shared" si="553"/>
        <v>Aborre</v>
      </c>
      <c r="J309" t="str">
        <f t="shared" si="554"/>
        <v>eDNA</v>
      </c>
      <c r="K309" t="str">
        <f t="shared" si="555"/>
        <v>No Ct</v>
      </c>
      <c r="L309" t="str">
        <f t="shared" si="556"/>
        <v/>
      </c>
      <c r="M309" t="str">
        <f t="shared" si="557"/>
        <v/>
      </c>
      <c r="N309" t="str">
        <f t="shared" si="558"/>
        <v/>
      </c>
    </row>
    <row r="310" spans="1:23" x14ac:dyDescent="0.25">
      <c r="A310" t="s">
        <v>255</v>
      </c>
      <c r="B310" t="s">
        <v>422</v>
      </c>
      <c r="C310" t="s">
        <v>13</v>
      </c>
      <c r="D310" s="7">
        <v>0.1</v>
      </c>
      <c r="E310" s="6">
        <v>31.73</v>
      </c>
      <c r="F310" t="s">
        <v>444</v>
      </c>
      <c r="G310" t="str">
        <f t="shared" si="543"/>
        <v>10</v>
      </c>
      <c r="H310" t="str">
        <f t="shared" si="552"/>
        <v>Aborre_10_20220602_DL2022015_GladsaxeGym</v>
      </c>
      <c r="I310" t="str">
        <f t="shared" si="553"/>
        <v>Aborre</v>
      </c>
      <c r="J310" t="str">
        <f t="shared" si="554"/>
        <v>PosK</v>
      </c>
      <c r="K310">
        <f t="shared" si="555"/>
        <v>31.73</v>
      </c>
      <c r="L310">
        <f t="shared" si="556"/>
        <v>31.73</v>
      </c>
      <c r="M310">
        <f t="shared" si="557"/>
        <v>0</v>
      </c>
      <c r="N310">
        <f t="shared" si="558"/>
        <v>0</v>
      </c>
      <c r="P310">
        <f t="shared" ref="P310" si="655">IF(K312="No Ct",0,K312)</f>
        <v>0</v>
      </c>
      <c r="Q310">
        <f t="shared" ref="Q310" si="656">IF(K313="No Ct",0,K313)</f>
        <v>0</v>
      </c>
      <c r="R310" t="str">
        <f t="shared" ref="R310" si="657">IF(AND(L310&gt;0,M310=0),"Valid","Invalid")</f>
        <v>Valid</v>
      </c>
      <c r="S310" t="str">
        <f t="shared" ref="S310" si="658">IF(OR(P310&gt;1,Q310&gt;1),"Present","Absent")</f>
        <v>Absent</v>
      </c>
      <c r="T310" t="str">
        <f t="shared" ref="T310" si="659">IF(OR(AND(P310&gt;1,P310&lt;41),AND(Q310&gt;1,Q310&lt;41)),"Ct&lt;41","Ct&gt;41")</f>
        <v>Ct&gt;41</v>
      </c>
      <c r="U310" t="str">
        <f t="shared" ref="U310" si="660">I310</f>
        <v>Aborre</v>
      </c>
      <c r="V310" t="str">
        <f t="shared" ref="V310" si="661">MID(F310,10,9)</f>
        <v>DL2022015</v>
      </c>
      <c r="W310" t="str">
        <f t="shared" ref="W310" si="662">V310&amp;"_"&amp;U310&amp;"_"&amp;R310&amp;"_"&amp;S310&amp;"_"&amp;T310</f>
        <v>DL2022015_Aborre_Valid_Absent_Ct&gt;41</v>
      </c>
    </row>
    <row r="311" spans="1:23" x14ac:dyDescent="0.25">
      <c r="A311" t="s">
        <v>257</v>
      </c>
      <c r="B311" t="s">
        <v>423</v>
      </c>
      <c r="C311" t="s">
        <v>16</v>
      </c>
      <c r="D311" s="7">
        <v>0.1</v>
      </c>
      <c r="E311" s="6" t="s">
        <v>17</v>
      </c>
      <c r="F311" t="s">
        <v>444</v>
      </c>
      <c r="G311" t="str">
        <f t="shared" si="543"/>
        <v>10</v>
      </c>
      <c r="H311" t="str">
        <f t="shared" si="552"/>
        <v>Aborre_10_20220602_DL2022015_GladsaxeGym</v>
      </c>
      <c r="I311" t="str">
        <f t="shared" si="553"/>
        <v>Aborre</v>
      </c>
      <c r="J311" t="str">
        <f t="shared" si="554"/>
        <v>NegK</v>
      </c>
      <c r="K311" t="str">
        <f t="shared" si="555"/>
        <v>No Ct</v>
      </c>
      <c r="L311" t="str">
        <f t="shared" si="556"/>
        <v/>
      </c>
      <c r="M311" t="str">
        <f t="shared" si="557"/>
        <v/>
      </c>
      <c r="N311" t="str">
        <f t="shared" si="558"/>
        <v/>
      </c>
    </row>
    <row r="312" spans="1:23" x14ac:dyDescent="0.25">
      <c r="A312" t="s">
        <v>259</v>
      </c>
      <c r="B312" t="s">
        <v>424</v>
      </c>
      <c r="C312" t="s">
        <v>20</v>
      </c>
      <c r="D312" s="7">
        <v>0.1</v>
      </c>
      <c r="E312" s="6" t="s">
        <v>17</v>
      </c>
      <c r="F312" t="s">
        <v>444</v>
      </c>
      <c r="G312" t="str">
        <f t="shared" si="543"/>
        <v>10</v>
      </c>
      <c r="H312" t="str">
        <f t="shared" si="552"/>
        <v>Aborre_10_20220602_DL2022015_GladsaxeGym</v>
      </c>
      <c r="I312" t="str">
        <f t="shared" si="553"/>
        <v>Aborre</v>
      </c>
      <c r="J312" t="str">
        <f t="shared" si="554"/>
        <v>eDNA</v>
      </c>
      <c r="K312" t="str">
        <f t="shared" si="555"/>
        <v>No Ct</v>
      </c>
      <c r="L312" t="str">
        <f t="shared" si="556"/>
        <v/>
      </c>
      <c r="M312" t="str">
        <f t="shared" si="557"/>
        <v/>
      </c>
      <c r="N312" t="str">
        <f t="shared" si="558"/>
        <v/>
      </c>
    </row>
    <row r="313" spans="1:23" x14ac:dyDescent="0.25">
      <c r="A313" t="s">
        <v>261</v>
      </c>
      <c r="B313" t="s">
        <v>424</v>
      </c>
      <c r="C313" t="s">
        <v>20</v>
      </c>
      <c r="D313" s="7">
        <v>0.1</v>
      </c>
      <c r="E313" s="6" t="s">
        <v>17</v>
      </c>
      <c r="F313" t="s">
        <v>444</v>
      </c>
      <c r="G313" t="str">
        <f t="shared" si="543"/>
        <v>10</v>
      </c>
      <c r="H313" t="str">
        <f t="shared" si="552"/>
        <v>Aborre_10_20220602_DL2022015_GladsaxeGym</v>
      </c>
      <c r="I313" t="str">
        <f t="shared" si="553"/>
        <v>Aborre</v>
      </c>
      <c r="J313" t="str">
        <f t="shared" si="554"/>
        <v>eDNA</v>
      </c>
      <c r="K313" t="str">
        <f t="shared" si="555"/>
        <v>No Ct</v>
      </c>
      <c r="L313" t="str">
        <f t="shared" si="556"/>
        <v/>
      </c>
      <c r="M313" t="str">
        <f t="shared" si="557"/>
        <v/>
      </c>
      <c r="N313" t="str">
        <f t="shared" si="558"/>
        <v/>
      </c>
    </row>
    <row r="314" spans="1:23" x14ac:dyDescent="0.25">
      <c r="A314" t="s">
        <v>262</v>
      </c>
      <c r="B314" t="s">
        <v>263</v>
      </c>
      <c r="C314" t="s">
        <v>13</v>
      </c>
      <c r="D314" s="7">
        <v>0.1</v>
      </c>
      <c r="E314" s="6">
        <v>36.520000000000003</v>
      </c>
      <c r="F314" t="s">
        <v>444</v>
      </c>
      <c r="G314" t="str">
        <f t="shared" si="543"/>
        <v>11</v>
      </c>
      <c r="H314" t="str">
        <f t="shared" si="552"/>
        <v>KinesiskUldhaandskrabbe_11_20220602_DL2022015_GladsaxeGym</v>
      </c>
      <c r="I314" t="str">
        <f t="shared" si="553"/>
        <v>KinesiskUldhaandskrabbe</v>
      </c>
      <c r="J314" t="str">
        <f t="shared" si="554"/>
        <v>PosK</v>
      </c>
      <c r="K314">
        <f t="shared" si="555"/>
        <v>36.520000000000003</v>
      </c>
      <c r="L314">
        <f t="shared" si="556"/>
        <v>36.520000000000003</v>
      </c>
      <c r="M314">
        <f t="shared" si="557"/>
        <v>0</v>
      </c>
      <c r="N314">
        <f t="shared" si="558"/>
        <v>0</v>
      </c>
      <c r="P314">
        <f t="shared" ref="P314" si="663">IF(K316="No Ct",0,K316)</f>
        <v>0</v>
      </c>
      <c r="Q314">
        <f t="shared" ref="Q314" si="664">IF(K317="No Ct",0,K317)</f>
        <v>0</v>
      </c>
      <c r="R314" t="str">
        <f t="shared" ref="R314" si="665">IF(AND(L314&gt;0,M314=0),"Valid","Invalid")</f>
        <v>Valid</v>
      </c>
      <c r="S314" t="str">
        <f t="shared" ref="S314" si="666">IF(OR(P314&gt;1,Q314&gt;1),"Present","Absent")</f>
        <v>Absent</v>
      </c>
      <c r="T314" t="str">
        <f t="shared" ref="T314" si="667">IF(OR(AND(P314&gt;1,P314&lt;41),AND(Q314&gt;1,Q314&lt;41)),"Ct&lt;41","Ct&gt;41")</f>
        <v>Ct&gt;41</v>
      </c>
      <c r="U314" t="str">
        <f t="shared" ref="U314" si="668">I314</f>
        <v>KinesiskUldhaandskrabbe</v>
      </c>
      <c r="V314" t="str">
        <f t="shared" ref="V314" si="669">MID(F314,10,9)</f>
        <v>DL2022015</v>
      </c>
      <c r="W314" t="str">
        <f t="shared" ref="W314" si="670">V314&amp;"_"&amp;U314&amp;"_"&amp;R314&amp;"_"&amp;S314&amp;"_"&amp;T314</f>
        <v>DL2022015_KinesiskUldhaandskrabbe_Valid_Absent_Ct&gt;41</v>
      </c>
    </row>
    <row r="315" spans="1:23" x14ac:dyDescent="0.25">
      <c r="A315" t="s">
        <v>264</v>
      </c>
      <c r="B315" t="s">
        <v>265</v>
      </c>
      <c r="C315" t="s">
        <v>16</v>
      </c>
      <c r="D315" s="7">
        <v>0.1</v>
      </c>
      <c r="E315" s="6" t="s">
        <v>17</v>
      </c>
      <c r="F315" t="s">
        <v>444</v>
      </c>
      <c r="G315" t="str">
        <f t="shared" si="543"/>
        <v>11</v>
      </c>
      <c r="H315" t="str">
        <f t="shared" si="552"/>
        <v>KinesiskUldhaandskrabbe_11_20220602_DL2022015_GladsaxeGym</v>
      </c>
      <c r="I315" t="str">
        <f t="shared" si="553"/>
        <v>KinesiskUldhaandskrabbe</v>
      </c>
      <c r="J315" t="str">
        <f t="shared" si="554"/>
        <v>NegK</v>
      </c>
      <c r="K315" t="str">
        <f t="shared" si="555"/>
        <v>No Ct</v>
      </c>
      <c r="L315" t="str">
        <f t="shared" si="556"/>
        <v/>
      </c>
      <c r="M315" t="str">
        <f t="shared" si="557"/>
        <v/>
      </c>
      <c r="N315" t="str">
        <f t="shared" si="558"/>
        <v/>
      </c>
    </row>
    <row r="316" spans="1:23" x14ac:dyDescent="0.25">
      <c r="A316" t="s">
        <v>266</v>
      </c>
      <c r="B316" t="s">
        <v>267</v>
      </c>
      <c r="C316" t="s">
        <v>20</v>
      </c>
      <c r="D316" s="7">
        <v>0.1</v>
      </c>
      <c r="E316" s="6" t="s">
        <v>17</v>
      </c>
      <c r="F316" t="s">
        <v>444</v>
      </c>
      <c r="G316" t="str">
        <f t="shared" si="543"/>
        <v>11</v>
      </c>
      <c r="H316" t="str">
        <f t="shared" si="552"/>
        <v>KinesiskUldhaandskrabbe_11_20220602_DL2022015_GladsaxeGym</v>
      </c>
      <c r="I316" t="str">
        <f t="shared" si="553"/>
        <v>KinesiskUldhaandskrabbe</v>
      </c>
      <c r="J316" t="str">
        <f t="shared" si="554"/>
        <v>eDNA</v>
      </c>
      <c r="K316" t="str">
        <f t="shared" si="555"/>
        <v>No Ct</v>
      </c>
      <c r="L316" t="str">
        <f t="shared" si="556"/>
        <v/>
      </c>
      <c r="M316" t="str">
        <f t="shared" si="557"/>
        <v/>
      </c>
      <c r="N316" t="str">
        <f t="shared" si="558"/>
        <v/>
      </c>
    </row>
    <row r="317" spans="1:23" x14ac:dyDescent="0.25">
      <c r="A317" t="s">
        <v>268</v>
      </c>
      <c r="B317" t="s">
        <v>267</v>
      </c>
      <c r="C317" t="s">
        <v>20</v>
      </c>
      <c r="D317" s="7">
        <v>0.1</v>
      </c>
      <c r="E317" s="6" t="s">
        <v>17</v>
      </c>
      <c r="F317" t="s">
        <v>444</v>
      </c>
      <c r="G317" t="str">
        <f t="shared" si="543"/>
        <v>11</v>
      </c>
      <c r="H317" t="str">
        <f t="shared" si="552"/>
        <v>KinesiskUldhaandskrabbe_11_20220602_DL2022015_GladsaxeGym</v>
      </c>
      <c r="I317" t="str">
        <f t="shared" si="553"/>
        <v>KinesiskUldhaandskrabbe</v>
      </c>
      <c r="J317" t="str">
        <f t="shared" si="554"/>
        <v>eDNA</v>
      </c>
      <c r="K317" t="str">
        <f t="shared" si="555"/>
        <v>No Ct</v>
      </c>
      <c r="L317" t="str">
        <f t="shared" si="556"/>
        <v/>
      </c>
      <c r="M317" t="str">
        <f t="shared" si="557"/>
        <v/>
      </c>
      <c r="N317" t="str">
        <f t="shared" si="558"/>
        <v/>
      </c>
    </row>
    <row r="318" spans="1:23" x14ac:dyDescent="0.25">
      <c r="A318" t="s">
        <v>269</v>
      </c>
      <c r="B318" t="s">
        <v>270</v>
      </c>
      <c r="C318" t="s">
        <v>13</v>
      </c>
      <c r="D318" s="7">
        <v>0.1</v>
      </c>
      <c r="E318" s="7">
        <v>36.049999999999997</v>
      </c>
      <c r="F318" t="s">
        <v>444</v>
      </c>
      <c r="G318" t="str">
        <f t="shared" si="543"/>
        <v>12</v>
      </c>
      <c r="H318" t="str">
        <f t="shared" si="552"/>
        <v>KinesiskUldhaandskrabbe_12_20220602_DL2022015_GladsaxeGym</v>
      </c>
      <c r="I318" t="str">
        <f t="shared" si="553"/>
        <v>KinesiskUldhaandskrabbe</v>
      </c>
      <c r="J318" t="str">
        <f t="shared" si="554"/>
        <v>PosK</v>
      </c>
      <c r="K318">
        <f t="shared" si="555"/>
        <v>36.049999999999997</v>
      </c>
      <c r="L318">
        <f t="shared" si="556"/>
        <v>36.049999999999997</v>
      </c>
      <c r="M318">
        <f t="shared" si="557"/>
        <v>0</v>
      </c>
      <c r="N318">
        <f t="shared" si="558"/>
        <v>0</v>
      </c>
      <c r="P318">
        <f t="shared" ref="P318" si="671">IF(K320="No Ct",0,K320)</f>
        <v>0</v>
      </c>
      <c r="Q318">
        <f t="shared" ref="Q318" si="672">IF(K321="No Ct",0,K321)</f>
        <v>0</v>
      </c>
      <c r="R318" t="str">
        <f t="shared" ref="R318" si="673">IF(AND(L318&gt;0,M318=0),"Valid","Invalid")</f>
        <v>Valid</v>
      </c>
      <c r="S318" t="str">
        <f t="shared" ref="S318" si="674">IF(OR(P318&gt;1,Q318&gt;1),"Present","Absent")</f>
        <v>Absent</v>
      </c>
      <c r="T318" t="str">
        <f t="shared" ref="T318" si="675">IF(OR(AND(P318&gt;1,P318&lt;41),AND(Q318&gt;1,Q318&lt;41)),"Ct&lt;41","Ct&gt;41")</f>
        <v>Ct&gt;41</v>
      </c>
      <c r="U318" t="str">
        <f t="shared" ref="U318" si="676">I318</f>
        <v>KinesiskUldhaandskrabbe</v>
      </c>
      <c r="V318" t="str">
        <f t="shared" ref="V318" si="677">MID(F318,10,9)</f>
        <v>DL2022015</v>
      </c>
      <c r="W318" t="str">
        <f t="shared" ref="W318" si="678">V318&amp;"_"&amp;U318&amp;"_"&amp;R318&amp;"_"&amp;S318&amp;"_"&amp;T318</f>
        <v>DL2022015_KinesiskUldhaandskrabbe_Valid_Absent_Ct&gt;41</v>
      </c>
    </row>
    <row r="319" spans="1:23" x14ac:dyDescent="0.25">
      <c r="A319" t="s">
        <v>271</v>
      </c>
      <c r="B319" t="s">
        <v>272</v>
      </c>
      <c r="C319" t="s">
        <v>16</v>
      </c>
      <c r="D319" s="7">
        <v>0.1</v>
      </c>
      <c r="E319" s="6" t="s">
        <v>17</v>
      </c>
      <c r="F319" t="s">
        <v>444</v>
      </c>
      <c r="G319" t="str">
        <f t="shared" si="543"/>
        <v>12</v>
      </c>
      <c r="H319" t="str">
        <f t="shared" si="552"/>
        <v>KinesiskUldhaandskrabbe_12_20220602_DL2022015_GladsaxeGym</v>
      </c>
      <c r="I319" t="str">
        <f t="shared" si="553"/>
        <v>KinesiskUldhaandskrabbe</v>
      </c>
      <c r="J319" t="str">
        <f t="shared" si="554"/>
        <v>NegK</v>
      </c>
      <c r="K319" t="str">
        <f t="shared" si="555"/>
        <v>No Ct</v>
      </c>
      <c r="L319" t="str">
        <f t="shared" si="556"/>
        <v/>
      </c>
      <c r="M319" t="str">
        <f t="shared" si="557"/>
        <v/>
      </c>
      <c r="N319" t="str">
        <f t="shared" si="558"/>
        <v/>
      </c>
    </row>
    <row r="320" spans="1:23" x14ac:dyDescent="0.25">
      <c r="A320" t="s">
        <v>273</v>
      </c>
      <c r="B320" t="s">
        <v>274</v>
      </c>
      <c r="C320" t="s">
        <v>20</v>
      </c>
      <c r="D320" s="7">
        <v>0.1</v>
      </c>
      <c r="E320" s="6" t="s">
        <v>17</v>
      </c>
      <c r="F320" t="s">
        <v>444</v>
      </c>
      <c r="G320" t="str">
        <f t="shared" si="543"/>
        <v>12</v>
      </c>
      <c r="H320" t="str">
        <f t="shared" si="552"/>
        <v>KinesiskUldhaandskrabbe_12_20220602_DL2022015_GladsaxeGym</v>
      </c>
      <c r="I320" t="str">
        <f t="shared" si="553"/>
        <v>KinesiskUldhaandskrabbe</v>
      </c>
      <c r="J320" t="str">
        <f t="shared" si="554"/>
        <v>eDNA</v>
      </c>
      <c r="K320" t="str">
        <f t="shared" si="555"/>
        <v>No Ct</v>
      </c>
      <c r="L320" t="str">
        <f t="shared" si="556"/>
        <v/>
      </c>
      <c r="M320" t="str">
        <f t="shared" si="557"/>
        <v/>
      </c>
      <c r="N320" t="str">
        <f t="shared" si="558"/>
        <v/>
      </c>
    </row>
    <row r="321" spans="1:23" x14ac:dyDescent="0.25">
      <c r="A321" t="s">
        <v>275</v>
      </c>
      <c r="B321" t="s">
        <v>274</v>
      </c>
      <c r="C321" t="s">
        <v>20</v>
      </c>
      <c r="D321" s="7">
        <v>0.1</v>
      </c>
      <c r="E321" s="6" t="s">
        <v>17</v>
      </c>
      <c r="F321" t="s">
        <v>444</v>
      </c>
      <c r="G321" t="str">
        <f t="shared" si="543"/>
        <v>12</v>
      </c>
      <c r="H321" t="str">
        <f t="shared" si="552"/>
        <v>KinesiskUldhaandskrabbe_12_20220602_DL2022015_GladsaxeGym</v>
      </c>
      <c r="I321" t="str">
        <f t="shared" si="553"/>
        <v>KinesiskUldhaandskrabbe</v>
      </c>
      <c r="J321" t="str">
        <f t="shared" si="554"/>
        <v>eDNA</v>
      </c>
      <c r="K321" t="str">
        <f t="shared" si="555"/>
        <v>No Ct</v>
      </c>
      <c r="L321" t="str">
        <f t="shared" si="556"/>
        <v/>
      </c>
      <c r="M321" t="str">
        <f t="shared" si="557"/>
        <v/>
      </c>
      <c r="N321" t="str">
        <f t="shared" si="558"/>
        <v/>
      </c>
    </row>
    <row r="322" spans="1:23" x14ac:dyDescent="0.25">
      <c r="A322" t="s">
        <v>276</v>
      </c>
      <c r="B322" t="s">
        <v>277</v>
      </c>
      <c r="C322" t="s">
        <v>13</v>
      </c>
      <c r="D322" s="7">
        <v>0.1</v>
      </c>
      <c r="E322" s="6">
        <v>34.72</v>
      </c>
      <c r="F322" t="s">
        <v>444</v>
      </c>
      <c r="G322" t="str">
        <f t="shared" ref="G322:G385" si="679">LEFT(B322,2)</f>
        <v>13</v>
      </c>
      <c r="H322" t="str">
        <f t="shared" si="552"/>
        <v>NordamerikanskMudderkrabbe_13_20220602_DL2022015_GladsaxeGym</v>
      </c>
      <c r="I322" t="str">
        <f t="shared" si="553"/>
        <v>NordamerikanskMudderkrabbe</v>
      </c>
      <c r="J322" t="str">
        <f t="shared" si="554"/>
        <v>PosK</v>
      </c>
      <c r="K322">
        <f t="shared" si="555"/>
        <v>34.72</v>
      </c>
      <c r="L322">
        <f t="shared" si="556"/>
        <v>34.72</v>
      </c>
      <c r="M322">
        <f t="shared" si="557"/>
        <v>0</v>
      </c>
      <c r="N322">
        <f t="shared" si="558"/>
        <v>0</v>
      </c>
      <c r="P322">
        <f t="shared" ref="P322" si="680">IF(K324="No Ct",0,K324)</f>
        <v>0</v>
      </c>
      <c r="Q322">
        <f t="shared" ref="Q322" si="681">IF(K325="No Ct",0,K325)</f>
        <v>0</v>
      </c>
      <c r="R322" t="str">
        <f t="shared" ref="R322" si="682">IF(AND(L322&gt;0,M322=0),"Valid","Invalid")</f>
        <v>Valid</v>
      </c>
      <c r="S322" t="str">
        <f t="shared" ref="S322" si="683">IF(OR(P322&gt;1,Q322&gt;1),"Present","Absent")</f>
        <v>Absent</v>
      </c>
      <c r="T322" t="str">
        <f t="shared" ref="T322" si="684">IF(OR(AND(P322&gt;1,P322&lt;41),AND(Q322&gt;1,Q322&lt;41)),"Ct&lt;41","Ct&gt;41")</f>
        <v>Ct&gt;41</v>
      </c>
      <c r="U322" t="str">
        <f t="shared" ref="U322" si="685">I322</f>
        <v>NordamerikanskMudderkrabbe</v>
      </c>
      <c r="V322" t="str">
        <f t="shared" ref="V322" si="686">MID(F322,10,9)</f>
        <v>DL2022015</v>
      </c>
      <c r="W322" t="str">
        <f t="shared" ref="W322" si="687">V322&amp;"_"&amp;U322&amp;"_"&amp;R322&amp;"_"&amp;S322&amp;"_"&amp;T322</f>
        <v>DL2022015_NordamerikanskMudderkrabbe_Valid_Absent_Ct&gt;41</v>
      </c>
    </row>
    <row r="323" spans="1:23" x14ac:dyDescent="0.25">
      <c r="A323" t="s">
        <v>278</v>
      </c>
      <c r="B323" t="s">
        <v>279</v>
      </c>
      <c r="C323" t="s">
        <v>16</v>
      </c>
      <c r="D323" s="7">
        <v>0.1</v>
      </c>
      <c r="E323" s="6" t="s">
        <v>17</v>
      </c>
      <c r="F323" t="s">
        <v>444</v>
      </c>
      <c r="G323" t="str">
        <f t="shared" si="679"/>
        <v>13</v>
      </c>
      <c r="H323" t="str">
        <f t="shared" si="552"/>
        <v>NordamerikanskMudderkrabbe_13_20220602_DL2022015_GladsaxeGym</v>
      </c>
      <c r="I323" t="str">
        <f t="shared" si="553"/>
        <v>NordamerikanskMudderkrabbe</v>
      </c>
      <c r="J323" t="str">
        <f t="shared" si="554"/>
        <v>NegK</v>
      </c>
      <c r="K323" t="str">
        <f t="shared" si="555"/>
        <v>No Ct</v>
      </c>
      <c r="L323" t="str">
        <f t="shared" si="556"/>
        <v/>
      </c>
      <c r="M323" t="str">
        <f t="shared" si="557"/>
        <v/>
      </c>
      <c r="N323" t="str">
        <f t="shared" si="558"/>
        <v/>
      </c>
    </row>
    <row r="324" spans="1:23" x14ac:dyDescent="0.25">
      <c r="A324" t="s">
        <v>280</v>
      </c>
      <c r="B324" t="s">
        <v>281</v>
      </c>
      <c r="C324" t="s">
        <v>20</v>
      </c>
      <c r="D324" s="7">
        <v>0.1</v>
      </c>
      <c r="E324" s="6" t="s">
        <v>17</v>
      </c>
      <c r="F324" t="s">
        <v>444</v>
      </c>
      <c r="G324" t="str">
        <f t="shared" si="679"/>
        <v>13</v>
      </c>
      <c r="H324" t="str">
        <f t="shared" si="552"/>
        <v>NordamerikanskMudderkrabbe_13_20220602_DL2022015_GladsaxeGym</v>
      </c>
      <c r="I324" t="str">
        <f t="shared" si="553"/>
        <v>NordamerikanskMudderkrabbe</v>
      </c>
      <c r="J324" t="str">
        <f t="shared" si="554"/>
        <v>eDNA</v>
      </c>
      <c r="K324" t="str">
        <f t="shared" si="555"/>
        <v>No Ct</v>
      </c>
      <c r="L324" t="str">
        <f t="shared" si="556"/>
        <v/>
      </c>
      <c r="M324" t="str">
        <f t="shared" si="557"/>
        <v/>
      </c>
      <c r="N324" t="str">
        <f t="shared" si="558"/>
        <v/>
      </c>
    </row>
    <row r="325" spans="1:23" x14ac:dyDescent="0.25">
      <c r="A325" t="s">
        <v>282</v>
      </c>
      <c r="B325" t="s">
        <v>281</v>
      </c>
      <c r="C325" t="s">
        <v>20</v>
      </c>
      <c r="D325" s="7">
        <v>0.1</v>
      </c>
      <c r="E325" s="6" t="s">
        <v>17</v>
      </c>
      <c r="F325" t="s">
        <v>444</v>
      </c>
      <c r="G325" t="str">
        <f t="shared" si="679"/>
        <v>13</v>
      </c>
      <c r="H325" t="str">
        <f t="shared" si="552"/>
        <v>NordamerikanskMudderkrabbe_13_20220602_DL2022015_GladsaxeGym</v>
      </c>
      <c r="I325" t="str">
        <f t="shared" si="553"/>
        <v>NordamerikanskMudderkrabbe</v>
      </c>
      <c r="J325" t="str">
        <f t="shared" si="554"/>
        <v>eDNA</v>
      </c>
      <c r="K325" t="str">
        <f t="shared" si="555"/>
        <v>No Ct</v>
      </c>
      <c r="L325" t="str">
        <f t="shared" si="556"/>
        <v/>
      </c>
      <c r="M325" t="str">
        <f t="shared" si="557"/>
        <v/>
      </c>
      <c r="N325" t="str">
        <f t="shared" si="558"/>
        <v/>
      </c>
    </row>
    <row r="326" spans="1:23" x14ac:dyDescent="0.25">
      <c r="A326" t="s">
        <v>283</v>
      </c>
      <c r="B326" t="s">
        <v>284</v>
      </c>
      <c r="C326" t="s">
        <v>13</v>
      </c>
      <c r="D326" s="7">
        <v>0.1</v>
      </c>
      <c r="E326" s="7">
        <v>33.06</v>
      </c>
      <c r="F326" t="s">
        <v>444</v>
      </c>
      <c r="G326" t="str">
        <f t="shared" si="679"/>
        <v>14</v>
      </c>
      <c r="H326" t="str">
        <f t="shared" ref="H326:H389" si="688">I326&amp;"_"&amp;G326&amp;"_"&amp;F326</f>
        <v>NordamerikanskMudderkrabbe_14_20220602_DL2022015_GladsaxeGym</v>
      </c>
      <c r="I326" t="str">
        <f t="shared" ref="I326:I389" si="689">MID(RIGHT(B326,LEN(B326)-3),1,FIND("_",RIGHT(B326,LEN(B326)-3))-1)</f>
        <v>NordamerikanskMudderkrabbe</v>
      </c>
      <c r="J326" t="str">
        <f t="shared" ref="J326:J389" si="690">TRIM(SUBSTITUTE(RIGHT(B326,FIND(I326,B326)+1),"_",""))</f>
        <v>PosK</v>
      </c>
      <c r="K326">
        <f t="shared" ref="K326:K389" si="691">IFERROR(VALUE(SUBSTITUTE(E326,".",",")),E326)</f>
        <v>33.06</v>
      </c>
      <c r="L326">
        <f t="shared" ref="L326:L389" si="692">IF(J326="PosK",SUMIFS(K:K,J:J,"PosK",H:H,H326),"")</f>
        <v>33.06</v>
      </c>
      <c r="M326">
        <f t="shared" ref="M326:M389" si="693">IF(J326="PosK",SUMIFS(K:K,J:J,"NegK",H:H,H326),"")</f>
        <v>0</v>
      </c>
      <c r="N326">
        <f t="shared" ref="N326:N389" si="694">IF(J326="PosK",SUMIFS(K:K,J:J,"eDNA",H:H,H326),"")</f>
        <v>0</v>
      </c>
      <c r="P326">
        <f t="shared" ref="P326" si="695">IF(K328="No Ct",0,K328)</f>
        <v>0</v>
      </c>
      <c r="Q326">
        <f t="shared" ref="Q326" si="696">IF(K329="No Ct",0,K329)</f>
        <v>0</v>
      </c>
      <c r="R326" t="str">
        <f t="shared" ref="R326" si="697">IF(AND(L326&gt;0,M326=0),"Valid","Invalid")</f>
        <v>Valid</v>
      </c>
      <c r="S326" t="str">
        <f t="shared" ref="S326" si="698">IF(OR(P326&gt;1,Q326&gt;1),"Present","Absent")</f>
        <v>Absent</v>
      </c>
      <c r="T326" t="str">
        <f t="shared" ref="T326" si="699">IF(OR(AND(P326&gt;1,P326&lt;41),AND(Q326&gt;1,Q326&lt;41)),"Ct&lt;41","Ct&gt;41")</f>
        <v>Ct&gt;41</v>
      </c>
      <c r="U326" t="str">
        <f t="shared" ref="U326" si="700">I326</f>
        <v>NordamerikanskMudderkrabbe</v>
      </c>
      <c r="V326" t="str">
        <f t="shared" ref="V326" si="701">MID(F326,10,9)</f>
        <v>DL2022015</v>
      </c>
      <c r="W326" t="str">
        <f t="shared" ref="W326" si="702">V326&amp;"_"&amp;U326&amp;"_"&amp;R326&amp;"_"&amp;S326&amp;"_"&amp;T326</f>
        <v>DL2022015_NordamerikanskMudderkrabbe_Valid_Absent_Ct&gt;41</v>
      </c>
    </row>
    <row r="327" spans="1:23" x14ac:dyDescent="0.25">
      <c r="A327" t="s">
        <v>285</v>
      </c>
      <c r="B327" t="s">
        <v>286</v>
      </c>
      <c r="C327" t="s">
        <v>16</v>
      </c>
      <c r="D327" s="7">
        <v>0.1</v>
      </c>
      <c r="E327" s="7" t="s">
        <v>17</v>
      </c>
      <c r="F327" t="s">
        <v>444</v>
      </c>
      <c r="G327" t="str">
        <f t="shared" si="679"/>
        <v>14</v>
      </c>
      <c r="H327" t="str">
        <f t="shared" si="688"/>
        <v>NordamerikanskMudderkrabbe_14_20220602_DL2022015_GladsaxeGym</v>
      </c>
      <c r="I327" t="str">
        <f t="shared" si="689"/>
        <v>NordamerikanskMudderkrabbe</v>
      </c>
      <c r="J327" t="str">
        <f t="shared" si="690"/>
        <v>NegK</v>
      </c>
      <c r="K327" t="str">
        <f t="shared" si="691"/>
        <v>No Ct</v>
      </c>
      <c r="L327" t="str">
        <f t="shared" si="692"/>
        <v/>
      </c>
      <c r="M327" t="str">
        <f t="shared" si="693"/>
        <v/>
      </c>
      <c r="N327" t="str">
        <f t="shared" si="694"/>
        <v/>
      </c>
    </row>
    <row r="328" spans="1:23" x14ac:dyDescent="0.25">
      <c r="A328" t="s">
        <v>287</v>
      </c>
      <c r="B328" t="s">
        <v>288</v>
      </c>
      <c r="C328" t="s">
        <v>20</v>
      </c>
      <c r="D328" s="7">
        <v>0.1</v>
      </c>
      <c r="E328" s="6" t="s">
        <v>17</v>
      </c>
      <c r="F328" t="s">
        <v>444</v>
      </c>
      <c r="G328" t="str">
        <f t="shared" si="679"/>
        <v>14</v>
      </c>
      <c r="H328" t="str">
        <f t="shared" si="688"/>
        <v>NordamerikanskMudderkrabbe_14_20220602_DL2022015_GladsaxeGym</v>
      </c>
      <c r="I328" t="str">
        <f t="shared" si="689"/>
        <v>NordamerikanskMudderkrabbe</v>
      </c>
      <c r="J328" t="str">
        <f t="shared" si="690"/>
        <v>eDNA</v>
      </c>
      <c r="K328" t="str">
        <f t="shared" si="691"/>
        <v>No Ct</v>
      </c>
      <c r="L328" t="str">
        <f t="shared" si="692"/>
        <v/>
      </c>
      <c r="M328" t="str">
        <f t="shared" si="693"/>
        <v/>
      </c>
      <c r="N328" t="str">
        <f t="shared" si="694"/>
        <v/>
      </c>
    </row>
    <row r="329" spans="1:23" x14ac:dyDescent="0.25">
      <c r="A329" t="s">
        <v>289</v>
      </c>
      <c r="B329" t="s">
        <v>288</v>
      </c>
      <c r="C329" t="s">
        <v>20</v>
      </c>
      <c r="D329" s="7">
        <v>0.1</v>
      </c>
      <c r="E329" s="6" t="s">
        <v>17</v>
      </c>
      <c r="F329" t="s">
        <v>444</v>
      </c>
      <c r="G329" t="str">
        <f t="shared" si="679"/>
        <v>14</v>
      </c>
      <c r="H329" t="str">
        <f t="shared" si="688"/>
        <v>NordamerikanskMudderkrabbe_14_20220602_DL2022015_GladsaxeGym</v>
      </c>
      <c r="I329" t="str">
        <f t="shared" si="689"/>
        <v>NordamerikanskMudderkrabbe</v>
      </c>
      <c r="J329" t="str">
        <f t="shared" si="690"/>
        <v>eDNA</v>
      </c>
      <c r="K329" t="str">
        <f t="shared" si="691"/>
        <v>No Ct</v>
      </c>
      <c r="L329" t="str">
        <f t="shared" si="692"/>
        <v/>
      </c>
      <c r="M329" t="str">
        <f t="shared" si="693"/>
        <v/>
      </c>
      <c r="N329" t="str">
        <f t="shared" si="694"/>
        <v/>
      </c>
    </row>
    <row r="330" spans="1:23" x14ac:dyDescent="0.25">
      <c r="A330" t="s">
        <v>290</v>
      </c>
      <c r="B330" t="s">
        <v>425</v>
      </c>
      <c r="C330" t="s">
        <v>13</v>
      </c>
      <c r="D330" s="7">
        <v>0.1</v>
      </c>
      <c r="E330" s="6" t="s">
        <v>17</v>
      </c>
      <c r="F330" t="s">
        <v>444</v>
      </c>
      <c r="G330" t="str">
        <f t="shared" si="679"/>
        <v>15</v>
      </c>
      <c r="H330" t="str">
        <f t="shared" si="688"/>
        <v>EuropaeiskAal_15_20220602_DL2022015_GladsaxeGym</v>
      </c>
      <c r="I330" t="str">
        <f t="shared" si="689"/>
        <v>EuropaeiskAal</v>
      </c>
      <c r="J330" t="str">
        <f t="shared" si="690"/>
        <v>PosK</v>
      </c>
      <c r="K330" t="str">
        <f t="shared" si="691"/>
        <v>No Ct</v>
      </c>
      <c r="L330">
        <f t="shared" si="692"/>
        <v>0</v>
      </c>
      <c r="M330">
        <f t="shared" si="693"/>
        <v>0</v>
      </c>
      <c r="N330">
        <f t="shared" si="694"/>
        <v>0</v>
      </c>
      <c r="P330">
        <f t="shared" ref="P330" si="703">IF(K332="No Ct",0,K332)</f>
        <v>0</v>
      </c>
      <c r="Q330">
        <f t="shared" ref="Q330" si="704">IF(K333="No Ct",0,K333)</f>
        <v>0</v>
      </c>
      <c r="R330" t="str">
        <f t="shared" ref="R330" si="705">IF(AND(L330&gt;0,M330=0),"Valid","Invalid")</f>
        <v>Invalid</v>
      </c>
      <c r="S330" t="str">
        <f t="shared" ref="S330" si="706">IF(OR(P330&gt;1,Q330&gt;1),"Present","Absent")</f>
        <v>Absent</v>
      </c>
      <c r="T330" t="str">
        <f t="shared" ref="T330" si="707">IF(OR(AND(P330&gt;1,P330&lt;41),AND(Q330&gt;1,Q330&lt;41)),"Ct&lt;41","Ct&gt;41")</f>
        <v>Ct&gt;41</v>
      </c>
      <c r="U330" t="str">
        <f t="shared" ref="U330" si="708">I330</f>
        <v>EuropaeiskAal</v>
      </c>
      <c r="V330" t="str">
        <f t="shared" ref="V330" si="709">MID(F330,10,9)</f>
        <v>DL2022015</v>
      </c>
      <c r="W330" t="str">
        <f t="shared" ref="W330" si="710">V330&amp;"_"&amp;U330&amp;"_"&amp;R330&amp;"_"&amp;S330&amp;"_"&amp;T330</f>
        <v>DL2022015_EuropaeiskAal_Invalid_Absent_Ct&gt;41</v>
      </c>
    </row>
    <row r="331" spans="1:23" x14ac:dyDescent="0.25">
      <c r="A331" t="s">
        <v>292</v>
      </c>
      <c r="B331" t="s">
        <v>426</v>
      </c>
      <c r="C331" t="s">
        <v>16</v>
      </c>
      <c r="D331" s="7">
        <v>0.1</v>
      </c>
      <c r="E331" s="6" t="s">
        <v>17</v>
      </c>
      <c r="F331" t="s">
        <v>444</v>
      </c>
      <c r="G331" t="str">
        <f t="shared" si="679"/>
        <v>15</v>
      </c>
      <c r="H331" t="str">
        <f t="shared" si="688"/>
        <v>EuropaeiskAal_15_20220602_DL2022015_GladsaxeGym</v>
      </c>
      <c r="I331" t="str">
        <f t="shared" si="689"/>
        <v>EuropaeiskAal</v>
      </c>
      <c r="J331" t="str">
        <f t="shared" si="690"/>
        <v>NegK</v>
      </c>
      <c r="K331" t="str">
        <f t="shared" si="691"/>
        <v>No Ct</v>
      </c>
      <c r="L331" t="str">
        <f t="shared" si="692"/>
        <v/>
      </c>
      <c r="M331" t="str">
        <f t="shared" si="693"/>
        <v/>
      </c>
      <c r="N331" t="str">
        <f t="shared" si="694"/>
        <v/>
      </c>
    </row>
    <row r="332" spans="1:23" x14ac:dyDescent="0.25">
      <c r="A332" t="s">
        <v>294</v>
      </c>
      <c r="B332" t="s">
        <v>427</v>
      </c>
      <c r="C332" t="s">
        <v>20</v>
      </c>
      <c r="D332" s="7">
        <v>0.1</v>
      </c>
      <c r="E332" s="6" t="s">
        <v>17</v>
      </c>
      <c r="F332" t="s">
        <v>444</v>
      </c>
      <c r="G332" t="str">
        <f t="shared" si="679"/>
        <v>15</v>
      </c>
      <c r="H332" t="str">
        <f t="shared" si="688"/>
        <v>EuropaeiskAal_15_20220602_DL2022015_GladsaxeGym</v>
      </c>
      <c r="I332" t="str">
        <f t="shared" si="689"/>
        <v>EuropaeiskAal</v>
      </c>
      <c r="J332" t="str">
        <f t="shared" si="690"/>
        <v>eDNA</v>
      </c>
      <c r="K332" t="str">
        <f t="shared" si="691"/>
        <v>No Ct</v>
      </c>
      <c r="L332" t="str">
        <f t="shared" si="692"/>
        <v/>
      </c>
      <c r="M332" t="str">
        <f t="shared" si="693"/>
        <v/>
      </c>
      <c r="N332" t="str">
        <f t="shared" si="694"/>
        <v/>
      </c>
    </row>
    <row r="333" spans="1:23" x14ac:dyDescent="0.25">
      <c r="A333" t="s">
        <v>296</v>
      </c>
      <c r="B333" t="s">
        <v>427</v>
      </c>
      <c r="C333" t="s">
        <v>20</v>
      </c>
      <c r="D333" s="7">
        <v>0.1</v>
      </c>
      <c r="E333" s="6" t="s">
        <v>17</v>
      </c>
      <c r="F333" t="s">
        <v>444</v>
      </c>
      <c r="G333" t="str">
        <f t="shared" si="679"/>
        <v>15</v>
      </c>
      <c r="H333" t="str">
        <f t="shared" si="688"/>
        <v>EuropaeiskAal_15_20220602_DL2022015_GladsaxeGym</v>
      </c>
      <c r="I333" t="str">
        <f t="shared" si="689"/>
        <v>EuropaeiskAal</v>
      </c>
      <c r="J333" t="str">
        <f t="shared" si="690"/>
        <v>eDNA</v>
      </c>
      <c r="K333" t="str">
        <f t="shared" si="691"/>
        <v>No Ct</v>
      </c>
      <c r="L333" t="str">
        <f t="shared" si="692"/>
        <v/>
      </c>
      <c r="M333" t="str">
        <f t="shared" si="693"/>
        <v/>
      </c>
      <c r="N333" t="str">
        <f t="shared" si="694"/>
        <v/>
      </c>
    </row>
    <row r="334" spans="1:23" x14ac:dyDescent="0.25">
      <c r="A334" t="s">
        <v>297</v>
      </c>
      <c r="B334" t="s">
        <v>428</v>
      </c>
      <c r="C334" t="s">
        <v>13</v>
      </c>
      <c r="D334" s="7">
        <v>0.1</v>
      </c>
      <c r="E334" s="7" t="s">
        <v>17</v>
      </c>
      <c r="F334" t="s">
        <v>444</v>
      </c>
      <c r="G334" t="str">
        <f t="shared" si="679"/>
        <v>16</v>
      </c>
      <c r="H334" t="str">
        <f t="shared" si="688"/>
        <v>EuropaeiskAal_16_20220602_DL2022015_GladsaxeGym</v>
      </c>
      <c r="I334" t="str">
        <f t="shared" si="689"/>
        <v>EuropaeiskAal</v>
      </c>
      <c r="J334" t="str">
        <f t="shared" si="690"/>
        <v>PosK</v>
      </c>
      <c r="K334" t="str">
        <f t="shared" si="691"/>
        <v>No Ct</v>
      </c>
      <c r="L334">
        <f t="shared" si="692"/>
        <v>0</v>
      </c>
      <c r="M334">
        <f t="shared" si="693"/>
        <v>0</v>
      </c>
      <c r="N334">
        <f t="shared" si="694"/>
        <v>0</v>
      </c>
      <c r="P334">
        <f t="shared" ref="P334" si="711">IF(K336="No Ct",0,K336)</f>
        <v>0</v>
      </c>
      <c r="Q334">
        <f t="shared" ref="Q334" si="712">IF(K337="No Ct",0,K337)</f>
        <v>0</v>
      </c>
      <c r="R334" t="str">
        <f t="shared" ref="R334" si="713">IF(AND(L334&gt;0,M334=0),"Valid","Invalid")</f>
        <v>Invalid</v>
      </c>
      <c r="S334" t="str">
        <f t="shared" ref="S334" si="714">IF(OR(P334&gt;1,Q334&gt;1),"Present","Absent")</f>
        <v>Absent</v>
      </c>
      <c r="T334" t="str">
        <f t="shared" ref="T334" si="715">IF(OR(AND(P334&gt;1,P334&lt;41),AND(Q334&gt;1,Q334&lt;41)),"Ct&lt;41","Ct&gt;41")</f>
        <v>Ct&gt;41</v>
      </c>
      <c r="U334" t="str">
        <f t="shared" ref="U334" si="716">I334</f>
        <v>EuropaeiskAal</v>
      </c>
      <c r="V334" t="str">
        <f t="shared" ref="V334" si="717">MID(F334,10,9)</f>
        <v>DL2022015</v>
      </c>
      <c r="W334" t="str">
        <f t="shared" ref="W334" si="718">V334&amp;"_"&amp;U334&amp;"_"&amp;R334&amp;"_"&amp;S334&amp;"_"&amp;T334</f>
        <v>DL2022015_EuropaeiskAal_Invalid_Absent_Ct&gt;41</v>
      </c>
    </row>
    <row r="335" spans="1:23" x14ac:dyDescent="0.25">
      <c r="A335" t="s">
        <v>299</v>
      </c>
      <c r="B335" t="s">
        <v>429</v>
      </c>
      <c r="C335" t="s">
        <v>16</v>
      </c>
      <c r="D335" s="7">
        <v>0.1</v>
      </c>
      <c r="E335" s="6" t="s">
        <v>17</v>
      </c>
      <c r="F335" t="s">
        <v>444</v>
      </c>
      <c r="G335" t="str">
        <f t="shared" si="679"/>
        <v>16</v>
      </c>
      <c r="H335" t="str">
        <f t="shared" si="688"/>
        <v>EuropaeiskAal_16_20220602_DL2022015_GladsaxeGym</v>
      </c>
      <c r="I335" t="str">
        <f t="shared" si="689"/>
        <v>EuropaeiskAal</v>
      </c>
      <c r="J335" t="str">
        <f t="shared" si="690"/>
        <v>NegK</v>
      </c>
      <c r="K335" t="str">
        <f t="shared" si="691"/>
        <v>No Ct</v>
      </c>
      <c r="L335" t="str">
        <f t="shared" si="692"/>
        <v/>
      </c>
      <c r="M335" t="str">
        <f t="shared" si="693"/>
        <v/>
      </c>
      <c r="N335" t="str">
        <f t="shared" si="694"/>
        <v/>
      </c>
    </row>
    <row r="336" spans="1:23" x14ac:dyDescent="0.25">
      <c r="A336" t="s">
        <v>301</v>
      </c>
      <c r="B336" t="s">
        <v>430</v>
      </c>
      <c r="C336" t="s">
        <v>20</v>
      </c>
      <c r="D336" s="7">
        <v>0.1</v>
      </c>
      <c r="E336" s="7" t="s">
        <v>17</v>
      </c>
      <c r="F336" t="s">
        <v>444</v>
      </c>
      <c r="G336" t="str">
        <f t="shared" si="679"/>
        <v>16</v>
      </c>
      <c r="H336" t="str">
        <f t="shared" si="688"/>
        <v>EuropaeiskAal_16_20220602_DL2022015_GladsaxeGym</v>
      </c>
      <c r="I336" t="str">
        <f t="shared" si="689"/>
        <v>EuropaeiskAal</v>
      </c>
      <c r="J336" t="str">
        <f t="shared" si="690"/>
        <v>eDNA</v>
      </c>
      <c r="K336" t="str">
        <f t="shared" si="691"/>
        <v>No Ct</v>
      </c>
      <c r="L336" t="str">
        <f t="shared" si="692"/>
        <v/>
      </c>
      <c r="M336" t="str">
        <f t="shared" si="693"/>
        <v/>
      </c>
      <c r="N336" t="str">
        <f t="shared" si="694"/>
        <v/>
      </c>
    </row>
    <row r="337" spans="1:23" x14ac:dyDescent="0.25">
      <c r="A337" t="s">
        <v>303</v>
      </c>
      <c r="B337" t="s">
        <v>430</v>
      </c>
      <c r="C337" t="s">
        <v>20</v>
      </c>
      <c r="D337" s="7">
        <v>0.1</v>
      </c>
      <c r="E337" s="6" t="s">
        <v>17</v>
      </c>
      <c r="F337" t="s">
        <v>444</v>
      </c>
      <c r="G337" t="str">
        <f t="shared" si="679"/>
        <v>16</v>
      </c>
      <c r="H337" t="str">
        <f t="shared" si="688"/>
        <v>EuropaeiskAal_16_20220602_DL2022015_GladsaxeGym</v>
      </c>
      <c r="I337" t="str">
        <f t="shared" si="689"/>
        <v>EuropaeiskAal</v>
      </c>
      <c r="J337" t="str">
        <f t="shared" si="690"/>
        <v>eDNA</v>
      </c>
      <c r="K337" t="str">
        <f t="shared" si="691"/>
        <v>No Ct</v>
      </c>
      <c r="L337" t="str">
        <f t="shared" si="692"/>
        <v/>
      </c>
      <c r="M337" t="str">
        <f t="shared" si="693"/>
        <v/>
      </c>
      <c r="N337" t="str">
        <f t="shared" si="694"/>
        <v/>
      </c>
    </row>
    <row r="338" spans="1:23" x14ac:dyDescent="0.25">
      <c r="A338" t="s">
        <v>304</v>
      </c>
      <c r="B338" t="s">
        <v>305</v>
      </c>
      <c r="C338" t="s">
        <v>13</v>
      </c>
      <c r="D338" s="7">
        <v>0.1</v>
      </c>
      <c r="E338" s="7">
        <v>31.25</v>
      </c>
      <c r="F338" t="s">
        <v>444</v>
      </c>
      <c r="G338" t="str">
        <f t="shared" si="679"/>
        <v>17</v>
      </c>
      <c r="H338" t="str">
        <f t="shared" si="688"/>
        <v>Stillehavsoesters_17_20220602_DL2022015_GladsaxeGym</v>
      </c>
      <c r="I338" t="str">
        <f t="shared" si="689"/>
        <v>Stillehavsoesters</v>
      </c>
      <c r="J338" t="str">
        <f t="shared" si="690"/>
        <v>PosK</v>
      </c>
      <c r="K338">
        <f t="shared" si="691"/>
        <v>31.25</v>
      </c>
      <c r="L338">
        <f t="shared" si="692"/>
        <v>31.25</v>
      </c>
      <c r="M338">
        <f t="shared" si="693"/>
        <v>0</v>
      </c>
      <c r="N338">
        <f t="shared" si="694"/>
        <v>0</v>
      </c>
      <c r="P338">
        <f t="shared" ref="P338" si="719">IF(K340="No Ct",0,K340)</f>
        <v>0</v>
      </c>
      <c r="Q338">
        <f t="shared" ref="Q338" si="720">IF(K341="No Ct",0,K341)</f>
        <v>0</v>
      </c>
      <c r="R338" t="str">
        <f t="shared" ref="R338" si="721">IF(AND(L338&gt;0,M338=0),"Valid","Invalid")</f>
        <v>Valid</v>
      </c>
      <c r="S338" t="str">
        <f t="shared" ref="S338" si="722">IF(OR(P338&gt;1,Q338&gt;1),"Present","Absent")</f>
        <v>Absent</v>
      </c>
      <c r="T338" t="str">
        <f t="shared" ref="T338" si="723">IF(OR(AND(P338&gt;1,P338&lt;41),AND(Q338&gt;1,Q338&lt;41)),"Ct&lt;41","Ct&gt;41")</f>
        <v>Ct&gt;41</v>
      </c>
      <c r="U338" t="str">
        <f t="shared" ref="U338" si="724">I338</f>
        <v>Stillehavsoesters</v>
      </c>
      <c r="V338" t="str">
        <f t="shared" ref="V338" si="725">MID(F338,10,9)</f>
        <v>DL2022015</v>
      </c>
      <c r="W338" t="str">
        <f t="shared" ref="W338" si="726">V338&amp;"_"&amp;U338&amp;"_"&amp;R338&amp;"_"&amp;S338&amp;"_"&amp;T338</f>
        <v>DL2022015_Stillehavsoesters_Valid_Absent_Ct&gt;41</v>
      </c>
    </row>
    <row r="339" spans="1:23" x14ac:dyDescent="0.25">
      <c r="A339" t="s">
        <v>306</v>
      </c>
      <c r="B339" t="s">
        <v>307</v>
      </c>
      <c r="C339" t="s">
        <v>16</v>
      </c>
      <c r="D339" s="7">
        <v>0.1</v>
      </c>
      <c r="E339" s="6" t="s">
        <v>17</v>
      </c>
      <c r="F339" t="s">
        <v>444</v>
      </c>
      <c r="G339" t="str">
        <f t="shared" si="679"/>
        <v>17</v>
      </c>
      <c r="H339" t="str">
        <f t="shared" si="688"/>
        <v>Stillehavsoesters_17_20220602_DL2022015_GladsaxeGym</v>
      </c>
      <c r="I339" t="str">
        <f t="shared" si="689"/>
        <v>Stillehavsoesters</v>
      </c>
      <c r="J339" t="str">
        <f t="shared" si="690"/>
        <v>NegK</v>
      </c>
      <c r="K339" t="str">
        <f t="shared" si="691"/>
        <v>No Ct</v>
      </c>
      <c r="L339" t="str">
        <f t="shared" si="692"/>
        <v/>
      </c>
      <c r="M339" t="str">
        <f t="shared" si="693"/>
        <v/>
      </c>
      <c r="N339" t="str">
        <f t="shared" si="694"/>
        <v/>
      </c>
    </row>
    <row r="340" spans="1:23" x14ac:dyDescent="0.25">
      <c r="A340" t="s">
        <v>308</v>
      </c>
      <c r="B340" t="s">
        <v>309</v>
      </c>
      <c r="C340" t="s">
        <v>20</v>
      </c>
      <c r="D340" s="7">
        <v>0.1</v>
      </c>
      <c r="E340" s="7" t="s">
        <v>17</v>
      </c>
      <c r="F340" t="s">
        <v>444</v>
      </c>
      <c r="G340" t="str">
        <f t="shared" si="679"/>
        <v>17</v>
      </c>
      <c r="H340" t="str">
        <f t="shared" si="688"/>
        <v>Stillehavsoesters_17_20220602_DL2022015_GladsaxeGym</v>
      </c>
      <c r="I340" t="str">
        <f t="shared" si="689"/>
        <v>Stillehavsoesters</v>
      </c>
      <c r="J340" t="str">
        <f t="shared" si="690"/>
        <v>eDNA</v>
      </c>
      <c r="K340" t="str">
        <f t="shared" si="691"/>
        <v>No Ct</v>
      </c>
      <c r="L340" t="str">
        <f t="shared" si="692"/>
        <v/>
      </c>
      <c r="M340" t="str">
        <f t="shared" si="693"/>
        <v/>
      </c>
      <c r="N340" t="str">
        <f t="shared" si="694"/>
        <v/>
      </c>
    </row>
    <row r="341" spans="1:23" x14ac:dyDescent="0.25">
      <c r="A341" t="s">
        <v>310</v>
      </c>
      <c r="B341" t="s">
        <v>309</v>
      </c>
      <c r="C341" t="s">
        <v>20</v>
      </c>
      <c r="D341" s="7">
        <v>0.1</v>
      </c>
      <c r="E341" s="7" t="s">
        <v>17</v>
      </c>
      <c r="F341" t="s">
        <v>444</v>
      </c>
      <c r="G341" t="str">
        <f t="shared" si="679"/>
        <v>17</v>
      </c>
      <c r="H341" t="str">
        <f t="shared" si="688"/>
        <v>Stillehavsoesters_17_20220602_DL2022015_GladsaxeGym</v>
      </c>
      <c r="I341" t="str">
        <f t="shared" si="689"/>
        <v>Stillehavsoesters</v>
      </c>
      <c r="J341" t="str">
        <f t="shared" si="690"/>
        <v>eDNA</v>
      </c>
      <c r="K341" t="str">
        <f t="shared" si="691"/>
        <v>No Ct</v>
      </c>
      <c r="L341" t="str">
        <f t="shared" si="692"/>
        <v/>
      </c>
      <c r="M341" t="str">
        <f t="shared" si="693"/>
        <v/>
      </c>
      <c r="N341" t="str">
        <f t="shared" si="694"/>
        <v/>
      </c>
    </row>
    <row r="342" spans="1:23" x14ac:dyDescent="0.25">
      <c r="A342" t="s">
        <v>311</v>
      </c>
      <c r="B342" t="s">
        <v>312</v>
      </c>
      <c r="C342" t="s">
        <v>13</v>
      </c>
      <c r="D342" s="7">
        <v>0.1</v>
      </c>
      <c r="E342" s="7" t="s">
        <v>17</v>
      </c>
      <c r="F342" t="s">
        <v>444</v>
      </c>
      <c r="G342" t="str">
        <f t="shared" si="679"/>
        <v>18</v>
      </c>
      <c r="H342" t="str">
        <f t="shared" si="688"/>
        <v>Stillehavsoesters_18_20220602_DL2022015_GladsaxeGym</v>
      </c>
      <c r="I342" t="str">
        <f t="shared" si="689"/>
        <v>Stillehavsoesters</v>
      </c>
      <c r="J342" t="str">
        <f t="shared" si="690"/>
        <v>PosK</v>
      </c>
      <c r="K342" t="str">
        <f t="shared" si="691"/>
        <v>No Ct</v>
      </c>
      <c r="L342">
        <f t="shared" si="692"/>
        <v>0</v>
      </c>
      <c r="M342">
        <f t="shared" si="693"/>
        <v>0</v>
      </c>
      <c r="N342">
        <f t="shared" si="694"/>
        <v>0</v>
      </c>
      <c r="P342">
        <f t="shared" ref="P342" si="727">IF(K344="No Ct",0,K344)</f>
        <v>0</v>
      </c>
      <c r="Q342">
        <f t="shared" ref="Q342" si="728">IF(K345="No Ct",0,K345)</f>
        <v>0</v>
      </c>
      <c r="R342" t="str">
        <f t="shared" ref="R342" si="729">IF(AND(L342&gt;0,M342=0),"Valid","Invalid")</f>
        <v>Invalid</v>
      </c>
      <c r="S342" t="str">
        <f t="shared" ref="S342" si="730">IF(OR(P342&gt;1,Q342&gt;1),"Present","Absent")</f>
        <v>Absent</v>
      </c>
      <c r="T342" t="str">
        <f t="shared" ref="T342" si="731">IF(OR(AND(P342&gt;1,P342&lt;41),AND(Q342&gt;1,Q342&lt;41)),"Ct&lt;41","Ct&gt;41")</f>
        <v>Ct&gt;41</v>
      </c>
      <c r="U342" t="str">
        <f t="shared" ref="U342" si="732">I342</f>
        <v>Stillehavsoesters</v>
      </c>
      <c r="V342" t="str">
        <f t="shared" ref="V342" si="733">MID(F342,10,9)</f>
        <v>DL2022015</v>
      </c>
      <c r="W342" t="str">
        <f t="shared" ref="W342" si="734">V342&amp;"_"&amp;U342&amp;"_"&amp;R342&amp;"_"&amp;S342&amp;"_"&amp;T342</f>
        <v>DL2022015_Stillehavsoesters_Invalid_Absent_Ct&gt;41</v>
      </c>
    </row>
    <row r="343" spans="1:23" x14ac:dyDescent="0.25">
      <c r="A343" t="s">
        <v>313</v>
      </c>
      <c r="B343" t="s">
        <v>314</v>
      </c>
      <c r="C343" t="s">
        <v>16</v>
      </c>
      <c r="D343" s="7">
        <v>0.1</v>
      </c>
      <c r="E343" s="6" t="s">
        <v>17</v>
      </c>
      <c r="F343" t="s">
        <v>444</v>
      </c>
      <c r="G343" t="str">
        <f t="shared" si="679"/>
        <v>18</v>
      </c>
      <c r="H343" t="str">
        <f t="shared" si="688"/>
        <v>Stillehavsoesters_18_20220602_DL2022015_GladsaxeGym</v>
      </c>
      <c r="I343" t="str">
        <f t="shared" si="689"/>
        <v>Stillehavsoesters</v>
      </c>
      <c r="J343" t="str">
        <f t="shared" si="690"/>
        <v>NegK</v>
      </c>
      <c r="K343" t="str">
        <f t="shared" si="691"/>
        <v>No Ct</v>
      </c>
      <c r="L343" t="str">
        <f t="shared" si="692"/>
        <v/>
      </c>
      <c r="M343" t="str">
        <f t="shared" si="693"/>
        <v/>
      </c>
      <c r="N343" t="str">
        <f t="shared" si="694"/>
        <v/>
      </c>
    </row>
    <row r="344" spans="1:23" x14ac:dyDescent="0.25">
      <c r="A344" t="s">
        <v>315</v>
      </c>
      <c r="B344" t="s">
        <v>316</v>
      </c>
      <c r="C344" t="s">
        <v>20</v>
      </c>
      <c r="D344" s="7">
        <v>0.1</v>
      </c>
      <c r="E344" s="7" t="s">
        <v>17</v>
      </c>
      <c r="F344" t="s">
        <v>444</v>
      </c>
      <c r="G344" t="str">
        <f t="shared" si="679"/>
        <v>18</v>
      </c>
      <c r="H344" t="str">
        <f t="shared" si="688"/>
        <v>Stillehavsoesters_18_20220602_DL2022015_GladsaxeGym</v>
      </c>
      <c r="I344" t="str">
        <f t="shared" si="689"/>
        <v>Stillehavsoesters</v>
      </c>
      <c r="J344" t="str">
        <f t="shared" si="690"/>
        <v>eDNA</v>
      </c>
      <c r="K344" t="str">
        <f t="shared" si="691"/>
        <v>No Ct</v>
      </c>
      <c r="L344" t="str">
        <f t="shared" si="692"/>
        <v/>
      </c>
      <c r="M344" t="str">
        <f t="shared" si="693"/>
        <v/>
      </c>
      <c r="N344" t="str">
        <f t="shared" si="694"/>
        <v/>
      </c>
    </row>
    <row r="345" spans="1:23" x14ac:dyDescent="0.25">
      <c r="A345" t="s">
        <v>317</v>
      </c>
      <c r="B345" t="s">
        <v>316</v>
      </c>
      <c r="C345" t="s">
        <v>20</v>
      </c>
      <c r="D345" s="7">
        <v>0.1</v>
      </c>
      <c r="E345" s="7" t="s">
        <v>17</v>
      </c>
      <c r="F345" t="s">
        <v>444</v>
      </c>
      <c r="G345" t="str">
        <f t="shared" si="679"/>
        <v>18</v>
      </c>
      <c r="H345" t="str">
        <f t="shared" si="688"/>
        <v>Stillehavsoesters_18_20220602_DL2022015_GladsaxeGym</v>
      </c>
      <c r="I345" t="str">
        <f t="shared" si="689"/>
        <v>Stillehavsoesters</v>
      </c>
      <c r="J345" t="str">
        <f t="shared" si="690"/>
        <v>eDNA</v>
      </c>
      <c r="K345" t="str">
        <f t="shared" si="691"/>
        <v>No Ct</v>
      </c>
      <c r="L345" t="str">
        <f t="shared" si="692"/>
        <v/>
      </c>
      <c r="M345" t="str">
        <f t="shared" si="693"/>
        <v/>
      </c>
      <c r="N345" t="str">
        <f t="shared" si="694"/>
        <v/>
      </c>
    </row>
    <row r="346" spans="1:23" x14ac:dyDescent="0.25">
      <c r="A346" t="s">
        <v>318</v>
      </c>
      <c r="B346" t="s">
        <v>319</v>
      </c>
      <c r="C346" t="s">
        <v>13</v>
      </c>
      <c r="D346" s="7">
        <v>0.1</v>
      </c>
      <c r="E346" s="7">
        <v>27.13</v>
      </c>
      <c r="F346" t="s">
        <v>444</v>
      </c>
      <c r="G346" t="str">
        <f t="shared" si="679"/>
        <v>19</v>
      </c>
      <c r="H346" t="str">
        <f t="shared" si="688"/>
        <v>SortmundetKutling_19_20220602_DL2022015_GladsaxeGym</v>
      </c>
      <c r="I346" t="str">
        <f t="shared" si="689"/>
        <v>SortmundetKutling</v>
      </c>
      <c r="J346" t="str">
        <f t="shared" si="690"/>
        <v>PosK</v>
      </c>
      <c r="K346">
        <f t="shared" si="691"/>
        <v>27.13</v>
      </c>
      <c r="L346">
        <f t="shared" si="692"/>
        <v>27.13</v>
      </c>
      <c r="M346">
        <f t="shared" si="693"/>
        <v>0</v>
      </c>
      <c r="N346">
        <f t="shared" si="694"/>
        <v>0</v>
      </c>
      <c r="P346">
        <f t="shared" ref="P346" si="735">IF(K348="No Ct",0,K348)</f>
        <v>0</v>
      </c>
      <c r="Q346">
        <f t="shared" ref="Q346" si="736">IF(K349="No Ct",0,K349)</f>
        <v>0</v>
      </c>
      <c r="R346" t="str">
        <f t="shared" ref="R346" si="737">IF(AND(L346&gt;0,M346=0),"Valid","Invalid")</f>
        <v>Valid</v>
      </c>
      <c r="S346" t="str">
        <f t="shared" ref="S346" si="738">IF(OR(P346&gt;1,Q346&gt;1),"Present","Absent")</f>
        <v>Absent</v>
      </c>
      <c r="T346" t="str">
        <f t="shared" ref="T346" si="739">IF(OR(AND(P346&gt;1,P346&lt;41),AND(Q346&gt;1,Q346&lt;41)),"Ct&lt;41","Ct&gt;41")</f>
        <v>Ct&gt;41</v>
      </c>
      <c r="U346" t="str">
        <f t="shared" ref="U346" si="740">I346</f>
        <v>SortmundetKutling</v>
      </c>
      <c r="V346" t="str">
        <f t="shared" ref="V346" si="741">MID(F346,10,9)</f>
        <v>DL2022015</v>
      </c>
      <c r="W346" t="str">
        <f t="shared" ref="W346" si="742">V346&amp;"_"&amp;U346&amp;"_"&amp;R346&amp;"_"&amp;S346&amp;"_"&amp;T346</f>
        <v>DL2022015_SortmundetKutling_Valid_Absent_Ct&gt;41</v>
      </c>
    </row>
    <row r="347" spans="1:23" x14ac:dyDescent="0.25">
      <c r="A347" t="s">
        <v>320</v>
      </c>
      <c r="B347" t="s">
        <v>321</v>
      </c>
      <c r="C347" t="s">
        <v>16</v>
      </c>
      <c r="D347" s="7">
        <v>0.1</v>
      </c>
      <c r="E347" s="6" t="s">
        <v>17</v>
      </c>
      <c r="F347" t="s">
        <v>444</v>
      </c>
      <c r="G347" t="str">
        <f t="shared" si="679"/>
        <v>19</v>
      </c>
      <c r="H347" t="str">
        <f t="shared" si="688"/>
        <v>SortmundetKutling_19_20220602_DL2022015_GladsaxeGym</v>
      </c>
      <c r="I347" t="str">
        <f t="shared" si="689"/>
        <v>SortmundetKutling</v>
      </c>
      <c r="J347" t="str">
        <f t="shared" si="690"/>
        <v>NegK</v>
      </c>
      <c r="K347" t="str">
        <f t="shared" si="691"/>
        <v>No Ct</v>
      </c>
      <c r="L347" t="str">
        <f t="shared" si="692"/>
        <v/>
      </c>
      <c r="M347" t="str">
        <f t="shared" si="693"/>
        <v/>
      </c>
      <c r="N347" t="str">
        <f t="shared" si="694"/>
        <v/>
      </c>
    </row>
    <row r="348" spans="1:23" x14ac:dyDescent="0.25">
      <c r="A348" t="s">
        <v>322</v>
      </c>
      <c r="B348" t="s">
        <v>323</v>
      </c>
      <c r="C348" t="s">
        <v>20</v>
      </c>
      <c r="D348" s="7">
        <v>0.1</v>
      </c>
      <c r="E348" s="6" t="s">
        <v>17</v>
      </c>
      <c r="F348" t="s">
        <v>444</v>
      </c>
      <c r="G348" t="str">
        <f t="shared" si="679"/>
        <v>19</v>
      </c>
      <c r="H348" t="str">
        <f t="shared" si="688"/>
        <v>SortmundetKutling_19_20220602_DL2022015_GladsaxeGym</v>
      </c>
      <c r="I348" t="str">
        <f t="shared" si="689"/>
        <v>SortmundetKutling</v>
      </c>
      <c r="J348" t="str">
        <f t="shared" si="690"/>
        <v>eDNA</v>
      </c>
      <c r="K348" t="str">
        <f t="shared" si="691"/>
        <v>No Ct</v>
      </c>
      <c r="L348" t="str">
        <f t="shared" si="692"/>
        <v/>
      </c>
      <c r="M348" t="str">
        <f t="shared" si="693"/>
        <v/>
      </c>
      <c r="N348" t="str">
        <f t="shared" si="694"/>
        <v/>
      </c>
    </row>
    <row r="349" spans="1:23" x14ac:dyDescent="0.25">
      <c r="A349" t="s">
        <v>324</v>
      </c>
      <c r="B349" t="s">
        <v>323</v>
      </c>
      <c r="C349" t="s">
        <v>20</v>
      </c>
      <c r="D349" s="7">
        <v>0.1</v>
      </c>
      <c r="E349" s="7" t="s">
        <v>17</v>
      </c>
      <c r="F349" t="s">
        <v>444</v>
      </c>
      <c r="G349" t="str">
        <f t="shared" si="679"/>
        <v>19</v>
      </c>
      <c r="H349" t="str">
        <f t="shared" si="688"/>
        <v>SortmundetKutling_19_20220602_DL2022015_GladsaxeGym</v>
      </c>
      <c r="I349" t="str">
        <f t="shared" si="689"/>
        <v>SortmundetKutling</v>
      </c>
      <c r="J349" t="str">
        <f t="shared" si="690"/>
        <v>eDNA</v>
      </c>
      <c r="K349" t="str">
        <f t="shared" si="691"/>
        <v>No Ct</v>
      </c>
      <c r="L349" t="str">
        <f t="shared" si="692"/>
        <v/>
      </c>
      <c r="M349" t="str">
        <f t="shared" si="693"/>
        <v/>
      </c>
      <c r="N349" t="str">
        <f t="shared" si="694"/>
        <v/>
      </c>
    </row>
    <row r="350" spans="1:23" x14ac:dyDescent="0.25">
      <c r="A350" t="s">
        <v>325</v>
      </c>
      <c r="B350" t="s">
        <v>326</v>
      </c>
      <c r="C350" t="s">
        <v>13</v>
      </c>
      <c r="D350" s="7">
        <v>0.1</v>
      </c>
      <c r="E350" s="7">
        <v>37.92</v>
      </c>
      <c r="F350" t="s">
        <v>444</v>
      </c>
      <c r="G350" t="str">
        <f t="shared" si="679"/>
        <v>20</v>
      </c>
      <c r="H350" t="str">
        <f t="shared" si="688"/>
        <v>SortmundetKutling_20_20220602_DL2022015_GladsaxeGym</v>
      </c>
      <c r="I350" t="str">
        <f t="shared" si="689"/>
        <v>SortmundetKutling</v>
      </c>
      <c r="J350" t="str">
        <f t="shared" si="690"/>
        <v>PosK</v>
      </c>
      <c r="K350">
        <f t="shared" si="691"/>
        <v>37.92</v>
      </c>
      <c r="L350">
        <f t="shared" si="692"/>
        <v>37.92</v>
      </c>
      <c r="M350">
        <f t="shared" si="693"/>
        <v>0</v>
      </c>
      <c r="N350">
        <f t="shared" si="694"/>
        <v>0</v>
      </c>
      <c r="P350">
        <f t="shared" ref="P350" si="743">IF(K352="No Ct",0,K352)</f>
        <v>0</v>
      </c>
      <c r="Q350">
        <f t="shared" ref="Q350" si="744">IF(K353="No Ct",0,K353)</f>
        <v>0</v>
      </c>
      <c r="R350" t="str">
        <f t="shared" ref="R350" si="745">IF(AND(L350&gt;0,M350=0),"Valid","Invalid")</f>
        <v>Valid</v>
      </c>
      <c r="S350" t="str">
        <f t="shared" ref="S350" si="746">IF(OR(P350&gt;1,Q350&gt;1),"Present","Absent")</f>
        <v>Absent</v>
      </c>
      <c r="T350" t="str">
        <f t="shared" ref="T350" si="747">IF(OR(AND(P350&gt;1,P350&lt;41),AND(Q350&gt;1,Q350&lt;41)),"Ct&lt;41","Ct&gt;41")</f>
        <v>Ct&gt;41</v>
      </c>
      <c r="U350" t="str">
        <f t="shared" ref="U350" si="748">I350</f>
        <v>SortmundetKutling</v>
      </c>
      <c r="V350" t="str">
        <f t="shared" ref="V350" si="749">MID(F350,10,9)</f>
        <v>DL2022015</v>
      </c>
      <c r="W350" t="str">
        <f t="shared" ref="W350" si="750">V350&amp;"_"&amp;U350&amp;"_"&amp;R350&amp;"_"&amp;S350&amp;"_"&amp;T350</f>
        <v>DL2022015_SortmundetKutling_Valid_Absent_Ct&gt;41</v>
      </c>
    </row>
    <row r="351" spans="1:23" x14ac:dyDescent="0.25">
      <c r="A351" t="s">
        <v>327</v>
      </c>
      <c r="B351" t="s">
        <v>328</v>
      </c>
      <c r="C351" t="s">
        <v>16</v>
      </c>
      <c r="D351" s="7">
        <v>0.1</v>
      </c>
      <c r="E351" s="6" t="s">
        <v>17</v>
      </c>
      <c r="F351" t="s">
        <v>444</v>
      </c>
      <c r="G351" t="str">
        <f t="shared" si="679"/>
        <v>20</v>
      </c>
      <c r="H351" t="str">
        <f t="shared" si="688"/>
        <v>SortmundetKutling_20_20220602_DL2022015_GladsaxeGym</v>
      </c>
      <c r="I351" t="str">
        <f t="shared" si="689"/>
        <v>SortmundetKutling</v>
      </c>
      <c r="J351" t="str">
        <f t="shared" si="690"/>
        <v>NegK</v>
      </c>
      <c r="K351" t="str">
        <f t="shared" si="691"/>
        <v>No Ct</v>
      </c>
      <c r="L351" t="str">
        <f t="shared" si="692"/>
        <v/>
      </c>
      <c r="M351" t="str">
        <f t="shared" si="693"/>
        <v/>
      </c>
      <c r="N351" t="str">
        <f t="shared" si="694"/>
        <v/>
      </c>
    </row>
    <row r="352" spans="1:23" x14ac:dyDescent="0.25">
      <c r="A352" t="s">
        <v>329</v>
      </c>
      <c r="B352" t="s">
        <v>330</v>
      </c>
      <c r="C352" t="s">
        <v>20</v>
      </c>
      <c r="D352" s="7">
        <v>0.1</v>
      </c>
      <c r="E352" s="7" t="s">
        <v>17</v>
      </c>
      <c r="F352" t="s">
        <v>444</v>
      </c>
      <c r="G352" t="str">
        <f t="shared" si="679"/>
        <v>20</v>
      </c>
      <c r="H352" t="str">
        <f t="shared" si="688"/>
        <v>SortmundetKutling_20_20220602_DL2022015_GladsaxeGym</v>
      </c>
      <c r="I352" t="str">
        <f t="shared" si="689"/>
        <v>SortmundetKutling</v>
      </c>
      <c r="J352" t="str">
        <f t="shared" si="690"/>
        <v>eDNA</v>
      </c>
      <c r="K352" t="str">
        <f t="shared" si="691"/>
        <v>No Ct</v>
      </c>
      <c r="L352" t="str">
        <f t="shared" si="692"/>
        <v/>
      </c>
      <c r="M352" t="str">
        <f t="shared" si="693"/>
        <v/>
      </c>
      <c r="N352" t="str">
        <f t="shared" si="694"/>
        <v/>
      </c>
    </row>
    <row r="353" spans="1:23" x14ac:dyDescent="0.25">
      <c r="A353" t="s">
        <v>331</v>
      </c>
      <c r="B353" t="s">
        <v>330</v>
      </c>
      <c r="C353" t="s">
        <v>20</v>
      </c>
      <c r="D353" s="7">
        <v>0.1</v>
      </c>
      <c r="E353" s="7" t="s">
        <v>17</v>
      </c>
      <c r="F353" t="s">
        <v>444</v>
      </c>
      <c r="G353" t="str">
        <f t="shared" si="679"/>
        <v>20</v>
      </c>
      <c r="H353" t="str">
        <f t="shared" si="688"/>
        <v>SortmundetKutling_20_20220602_DL2022015_GladsaxeGym</v>
      </c>
      <c r="I353" t="str">
        <f t="shared" si="689"/>
        <v>SortmundetKutling</v>
      </c>
      <c r="J353" t="str">
        <f t="shared" si="690"/>
        <v>eDNA</v>
      </c>
      <c r="K353" t="str">
        <f t="shared" si="691"/>
        <v>No Ct</v>
      </c>
      <c r="L353" t="str">
        <f t="shared" si="692"/>
        <v/>
      </c>
      <c r="M353" t="str">
        <f t="shared" si="693"/>
        <v/>
      </c>
      <c r="N353" t="str">
        <f t="shared" si="694"/>
        <v/>
      </c>
    </row>
    <row r="354" spans="1:23" x14ac:dyDescent="0.25">
      <c r="A354" t="s">
        <v>390</v>
      </c>
      <c r="B354" t="s">
        <v>431</v>
      </c>
      <c r="C354" t="s">
        <v>13</v>
      </c>
      <c r="D354" s="7">
        <v>0.1</v>
      </c>
      <c r="E354" s="7">
        <v>27.33</v>
      </c>
      <c r="F354" t="s">
        <v>444</v>
      </c>
      <c r="G354" t="str">
        <f t="shared" si="679"/>
        <v>21</v>
      </c>
      <c r="H354" t="str">
        <f t="shared" si="688"/>
        <v>PenselKlippekrabbe_21_20220602_DL2022015_GladsaxeGym</v>
      </c>
      <c r="I354" t="str">
        <f t="shared" si="689"/>
        <v>PenselKlippekrabbe</v>
      </c>
      <c r="J354" t="str">
        <f t="shared" si="690"/>
        <v>PosK</v>
      </c>
      <c r="K354">
        <f t="shared" si="691"/>
        <v>27.33</v>
      </c>
      <c r="L354">
        <f t="shared" si="692"/>
        <v>27.33</v>
      </c>
      <c r="M354">
        <f t="shared" si="693"/>
        <v>0</v>
      </c>
      <c r="N354">
        <f t="shared" si="694"/>
        <v>0</v>
      </c>
      <c r="P354">
        <f t="shared" ref="P354" si="751">IF(K356="No Ct",0,K356)</f>
        <v>0</v>
      </c>
      <c r="Q354">
        <f t="shared" ref="Q354" si="752">IF(K357="No Ct",0,K357)</f>
        <v>0</v>
      </c>
      <c r="R354" t="str">
        <f t="shared" ref="R354" si="753">IF(AND(L354&gt;0,M354=0),"Valid","Invalid")</f>
        <v>Valid</v>
      </c>
      <c r="S354" t="str">
        <f t="shared" ref="S354" si="754">IF(OR(P354&gt;1,Q354&gt;1),"Present","Absent")</f>
        <v>Absent</v>
      </c>
      <c r="T354" t="str">
        <f t="shared" ref="T354" si="755">IF(OR(AND(P354&gt;1,P354&lt;41),AND(Q354&gt;1,Q354&lt;41)),"Ct&lt;41","Ct&gt;41")</f>
        <v>Ct&gt;41</v>
      </c>
      <c r="U354" t="str">
        <f t="shared" ref="U354" si="756">I354</f>
        <v>PenselKlippekrabbe</v>
      </c>
      <c r="V354" t="str">
        <f t="shared" ref="V354" si="757">MID(F354,10,9)</f>
        <v>DL2022015</v>
      </c>
      <c r="W354" t="str">
        <f t="shared" ref="W354" si="758">V354&amp;"_"&amp;U354&amp;"_"&amp;R354&amp;"_"&amp;S354&amp;"_"&amp;T354</f>
        <v>DL2022015_PenselKlippekrabbe_Valid_Absent_Ct&gt;41</v>
      </c>
    </row>
    <row r="355" spans="1:23" x14ac:dyDescent="0.25">
      <c r="A355" t="s">
        <v>392</v>
      </c>
      <c r="B355" t="s">
        <v>432</v>
      </c>
      <c r="C355" t="s">
        <v>16</v>
      </c>
      <c r="D355" s="7">
        <v>0.1</v>
      </c>
      <c r="E355" s="6" t="s">
        <v>17</v>
      </c>
      <c r="F355" t="s">
        <v>444</v>
      </c>
      <c r="G355" t="str">
        <f t="shared" si="679"/>
        <v>21</v>
      </c>
      <c r="H355" t="str">
        <f t="shared" si="688"/>
        <v>PenselKlippekrabbe_21_20220602_DL2022015_GladsaxeGym</v>
      </c>
      <c r="I355" t="str">
        <f t="shared" si="689"/>
        <v>PenselKlippekrabbe</v>
      </c>
      <c r="J355" t="str">
        <f t="shared" si="690"/>
        <v>NegK</v>
      </c>
      <c r="K355" t="str">
        <f t="shared" si="691"/>
        <v>No Ct</v>
      </c>
      <c r="L355" t="str">
        <f t="shared" si="692"/>
        <v/>
      </c>
      <c r="M355" t="str">
        <f t="shared" si="693"/>
        <v/>
      </c>
      <c r="N355" t="str">
        <f t="shared" si="694"/>
        <v/>
      </c>
    </row>
    <row r="356" spans="1:23" x14ac:dyDescent="0.25">
      <c r="A356" t="s">
        <v>394</v>
      </c>
      <c r="B356" t="s">
        <v>433</v>
      </c>
      <c r="C356" t="s">
        <v>20</v>
      </c>
      <c r="D356" s="7">
        <v>0.1</v>
      </c>
      <c r="E356" s="7" t="s">
        <v>17</v>
      </c>
      <c r="F356" t="s">
        <v>444</v>
      </c>
      <c r="G356" t="str">
        <f t="shared" si="679"/>
        <v>21</v>
      </c>
      <c r="H356" t="str">
        <f t="shared" si="688"/>
        <v>PenselKlippekrabbe_21_20220602_DL2022015_GladsaxeGym</v>
      </c>
      <c r="I356" t="str">
        <f t="shared" si="689"/>
        <v>PenselKlippekrabbe</v>
      </c>
      <c r="J356" t="str">
        <f t="shared" si="690"/>
        <v>eDNA</v>
      </c>
      <c r="K356" t="str">
        <f t="shared" si="691"/>
        <v>No Ct</v>
      </c>
      <c r="L356" t="str">
        <f t="shared" si="692"/>
        <v/>
      </c>
      <c r="M356" t="str">
        <f t="shared" si="693"/>
        <v/>
      </c>
      <c r="N356" t="str">
        <f t="shared" si="694"/>
        <v/>
      </c>
    </row>
    <row r="357" spans="1:23" x14ac:dyDescent="0.25">
      <c r="A357" t="s">
        <v>396</v>
      </c>
      <c r="B357" t="s">
        <v>433</v>
      </c>
      <c r="C357" t="s">
        <v>20</v>
      </c>
      <c r="D357" s="7">
        <v>0.1</v>
      </c>
      <c r="E357" s="7" t="s">
        <v>17</v>
      </c>
      <c r="F357" t="s">
        <v>444</v>
      </c>
      <c r="G357" t="str">
        <f t="shared" si="679"/>
        <v>21</v>
      </c>
      <c r="H357" t="str">
        <f t="shared" si="688"/>
        <v>PenselKlippekrabbe_21_20220602_DL2022015_GladsaxeGym</v>
      </c>
      <c r="I357" t="str">
        <f t="shared" si="689"/>
        <v>PenselKlippekrabbe</v>
      </c>
      <c r="J357" t="str">
        <f t="shared" si="690"/>
        <v>eDNA</v>
      </c>
      <c r="K357" t="str">
        <f t="shared" si="691"/>
        <v>No Ct</v>
      </c>
      <c r="L357" t="str">
        <f t="shared" si="692"/>
        <v/>
      </c>
      <c r="M357" t="str">
        <f t="shared" si="693"/>
        <v/>
      </c>
      <c r="N357" t="str">
        <f t="shared" si="694"/>
        <v/>
      </c>
    </row>
    <row r="358" spans="1:23" x14ac:dyDescent="0.25">
      <c r="A358" t="s">
        <v>397</v>
      </c>
      <c r="B358" t="s">
        <v>434</v>
      </c>
      <c r="C358" t="s">
        <v>13</v>
      </c>
      <c r="D358" s="7">
        <v>0.1</v>
      </c>
      <c r="E358" s="6">
        <v>27.41</v>
      </c>
      <c r="F358" t="s">
        <v>444</v>
      </c>
      <c r="G358" t="str">
        <f t="shared" si="679"/>
        <v>22</v>
      </c>
      <c r="H358" t="str">
        <f t="shared" si="688"/>
        <v>PenselKlippekrabbe_22_20220602_DL2022015_GladsaxeGym</v>
      </c>
      <c r="I358" t="str">
        <f t="shared" si="689"/>
        <v>PenselKlippekrabbe</v>
      </c>
      <c r="J358" t="str">
        <f t="shared" si="690"/>
        <v>PosK</v>
      </c>
      <c r="K358">
        <f t="shared" si="691"/>
        <v>27.41</v>
      </c>
      <c r="L358">
        <f t="shared" si="692"/>
        <v>27.41</v>
      </c>
      <c r="M358">
        <f t="shared" si="693"/>
        <v>0</v>
      </c>
      <c r="N358">
        <f t="shared" si="694"/>
        <v>0</v>
      </c>
      <c r="P358">
        <f t="shared" ref="P358" si="759">IF(K360="No Ct",0,K360)</f>
        <v>0</v>
      </c>
      <c r="Q358">
        <f t="shared" ref="Q358" si="760">IF(K361="No Ct",0,K361)</f>
        <v>0</v>
      </c>
      <c r="R358" t="str">
        <f t="shared" ref="R358" si="761">IF(AND(L358&gt;0,M358=0),"Valid","Invalid")</f>
        <v>Valid</v>
      </c>
      <c r="S358" t="str">
        <f t="shared" ref="S358" si="762">IF(OR(P358&gt;1,Q358&gt;1),"Present","Absent")</f>
        <v>Absent</v>
      </c>
      <c r="T358" t="str">
        <f t="shared" ref="T358" si="763">IF(OR(AND(P358&gt;1,P358&lt;41),AND(Q358&gt;1,Q358&lt;41)),"Ct&lt;41","Ct&gt;41")</f>
        <v>Ct&gt;41</v>
      </c>
      <c r="U358" t="str">
        <f t="shared" ref="U358" si="764">I358</f>
        <v>PenselKlippekrabbe</v>
      </c>
      <c r="V358" t="str">
        <f t="shared" ref="V358" si="765">MID(F358,10,9)</f>
        <v>DL2022015</v>
      </c>
      <c r="W358" t="str">
        <f t="shared" ref="W358" si="766">V358&amp;"_"&amp;U358&amp;"_"&amp;R358&amp;"_"&amp;S358&amp;"_"&amp;T358</f>
        <v>DL2022015_PenselKlippekrabbe_Valid_Absent_Ct&gt;41</v>
      </c>
    </row>
    <row r="359" spans="1:23" x14ac:dyDescent="0.25">
      <c r="A359" t="s">
        <v>399</v>
      </c>
      <c r="B359" t="s">
        <v>435</v>
      </c>
      <c r="C359" t="s">
        <v>16</v>
      </c>
      <c r="D359" s="7">
        <v>0.1</v>
      </c>
      <c r="E359" s="6" t="s">
        <v>17</v>
      </c>
      <c r="F359" t="s">
        <v>444</v>
      </c>
      <c r="G359" t="str">
        <f t="shared" si="679"/>
        <v>22</v>
      </c>
      <c r="H359" t="str">
        <f t="shared" si="688"/>
        <v>PenselKlippekrabbe_22_20220602_DL2022015_GladsaxeGym</v>
      </c>
      <c r="I359" t="str">
        <f t="shared" si="689"/>
        <v>PenselKlippekrabbe</v>
      </c>
      <c r="J359" t="str">
        <f t="shared" si="690"/>
        <v>NegK</v>
      </c>
      <c r="K359" t="str">
        <f t="shared" si="691"/>
        <v>No Ct</v>
      </c>
      <c r="L359" t="str">
        <f t="shared" si="692"/>
        <v/>
      </c>
      <c r="M359" t="str">
        <f t="shared" si="693"/>
        <v/>
      </c>
      <c r="N359" t="str">
        <f t="shared" si="694"/>
        <v/>
      </c>
    </row>
    <row r="360" spans="1:23" x14ac:dyDescent="0.25">
      <c r="A360" t="s">
        <v>401</v>
      </c>
      <c r="B360" t="s">
        <v>436</v>
      </c>
      <c r="C360" t="s">
        <v>20</v>
      </c>
      <c r="D360" s="7">
        <v>0.1</v>
      </c>
      <c r="E360" s="6" t="s">
        <v>17</v>
      </c>
      <c r="F360" t="s">
        <v>444</v>
      </c>
      <c r="G360" t="str">
        <f t="shared" si="679"/>
        <v>22</v>
      </c>
      <c r="H360" t="str">
        <f t="shared" si="688"/>
        <v>PenselKlippekrabbe_22_20220602_DL2022015_GladsaxeGym</v>
      </c>
      <c r="I360" t="str">
        <f t="shared" si="689"/>
        <v>PenselKlippekrabbe</v>
      </c>
      <c r="J360" t="str">
        <f t="shared" si="690"/>
        <v>eDNA</v>
      </c>
      <c r="K360" t="str">
        <f t="shared" si="691"/>
        <v>No Ct</v>
      </c>
      <c r="L360" t="str">
        <f t="shared" si="692"/>
        <v/>
      </c>
      <c r="M360" t="str">
        <f t="shared" si="693"/>
        <v/>
      </c>
      <c r="N360" t="str">
        <f t="shared" si="694"/>
        <v/>
      </c>
    </row>
    <row r="361" spans="1:23" x14ac:dyDescent="0.25">
      <c r="A361" t="s">
        <v>403</v>
      </c>
      <c r="B361" t="s">
        <v>436</v>
      </c>
      <c r="C361" t="s">
        <v>20</v>
      </c>
      <c r="D361" s="7">
        <v>0.1</v>
      </c>
      <c r="E361" s="6" t="s">
        <v>17</v>
      </c>
      <c r="F361" t="s">
        <v>444</v>
      </c>
      <c r="G361" t="str">
        <f t="shared" si="679"/>
        <v>22</v>
      </c>
      <c r="H361" t="str">
        <f t="shared" si="688"/>
        <v>PenselKlippekrabbe_22_20220602_DL2022015_GladsaxeGym</v>
      </c>
      <c r="I361" t="str">
        <f t="shared" si="689"/>
        <v>PenselKlippekrabbe</v>
      </c>
      <c r="J361" t="str">
        <f t="shared" si="690"/>
        <v>eDNA</v>
      </c>
      <c r="K361" t="str">
        <f t="shared" si="691"/>
        <v>No Ct</v>
      </c>
      <c r="L361" t="str">
        <f t="shared" si="692"/>
        <v/>
      </c>
      <c r="M361" t="str">
        <f t="shared" si="693"/>
        <v/>
      </c>
      <c r="N361" t="str">
        <f t="shared" si="694"/>
        <v/>
      </c>
    </row>
    <row r="362" spans="1:23" x14ac:dyDescent="0.25">
      <c r="A362" t="s">
        <v>404</v>
      </c>
      <c r="B362" t="s">
        <v>437</v>
      </c>
      <c r="C362" t="s">
        <v>13</v>
      </c>
      <c r="D362" s="7">
        <v>0.1</v>
      </c>
      <c r="E362" s="6">
        <v>27.01</v>
      </c>
      <c r="F362" t="s">
        <v>444</v>
      </c>
      <c r="G362" t="str">
        <f t="shared" si="679"/>
        <v>23</v>
      </c>
      <c r="H362" t="str">
        <f t="shared" si="688"/>
        <v>AsiatiskStrandkrabbe_23_20220602_DL2022015_GladsaxeGym</v>
      </c>
      <c r="I362" t="str">
        <f t="shared" si="689"/>
        <v>AsiatiskStrandkrabbe</v>
      </c>
      <c r="J362" t="str">
        <f t="shared" si="690"/>
        <v>PosK</v>
      </c>
      <c r="K362">
        <f t="shared" si="691"/>
        <v>27.01</v>
      </c>
      <c r="L362">
        <f t="shared" si="692"/>
        <v>27.01</v>
      </c>
      <c r="M362">
        <f t="shared" si="693"/>
        <v>0</v>
      </c>
      <c r="N362">
        <f t="shared" si="694"/>
        <v>0</v>
      </c>
      <c r="P362">
        <f t="shared" ref="P362" si="767">IF(K364="No Ct",0,K364)</f>
        <v>0</v>
      </c>
      <c r="Q362">
        <f t="shared" ref="Q362" si="768">IF(K365="No Ct",0,K365)</f>
        <v>0</v>
      </c>
      <c r="R362" t="str">
        <f t="shared" ref="R362" si="769">IF(AND(L362&gt;0,M362=0),"Valid","Invalid")</f>
        <v>Valid</v>
      </c>
      <c r="S362" t="str">
        <f t="shared" ref="S362" si="770">IF(OR(P362&gt;1,Q362&gt;1),"Present","Absent")</f>
        <v>Absent</v>
      </c>
      <c r="T362" t="str">
        <f t="shared" ref="T362" si="771">IF(OR(AND(P362&gt;1,P362&lt;41),AND(Q362&gt;1,Q362&lt;41)),"Ct&lt;41","Ct&gt;41")</f>
        <v>Ct&gt;41</v>
      </c>
      <c r="U362" t="str">
        <f t="shared" ref="U362" si="772">I362</f>
        <v>AsiatiskStrandkrabbe</v>
      </c>
      <c r="V362" t="str">
        <f t="shared" ref="V362" si="773">MID(F362,10,9)</f>
        <v>DL2022015</v>
      </c>
      <c r="W362" t="str">
        <f t="shared" ref="W362" si="774">V362&amp;"_"&amp;U362&amp;"_"&amp;R362&amp;"_"&amp;S362&amp;"_"&amp;T362</f>
        <v>DL2022015_AsiatiskStrandkrabbe_Valid_Absent_Ct&gt;41</v>
      </c>
    </row>
    <row r="363" spans="1:23" x14ac:dyDescent="0.25">
      <c r="A363" t="s">
        <v>406</v>
      </c>
      <c r="B363" t="s">
        <v>438</v>
      </c>
      <c r="C363" t="s">
        <v>16</v>
      </c>
      <c r="D363" s="7">
        <v>0.1</v>
      </c>
      <c r="E363" s="6" t="s">
        <v>17</v>
      </c>
      <c r="F363" t="s">
        <v>444</v>
      </c>
      <c r="G363" t="str">
        <f t="shared" si="679"/>
        <v>23</v>
      </c>
      <c r="H363" t="str">
        <f t="shared" si="688"/>
        <v>AsiatiskStrandkrabbe_23_20220602_DL2022015_GladsaxeGym</v>
      </c>
      <c r="I363" t="str">
        <f t="shared" si="689"/>
        <v>AsiatiskStrandkrabbe</v>
      </c>
      <c r="J363" t="str">
        <f t="shared" si="690"/>
        <v>NegK</v>
      </c>
      <c r="K363" t="str">
        <f t="shared" si="691"/>
        <v>No Ct</v>
      </c>
      <c r="L363" t="str">
        <f t="shared" si="692"/>
        <v/>
      </c>
      <c r="M363" t="str">
        <f t="shared" si="693"/>
        <v/>
      </c>
      <c r="N363" t="str">
        <f t="shared" si="694"/>
        <v/>
      </c>
    </row>
    <row r="364" spans="1:23" x14ac:dyDescent="0.25">
      <c r="A364" t="s">
        <v>408</v>
      </c>
      <c r="B364" t="s">
        <v>439</v>
      </c>
      <c r="C364" t="s">
        <v>20</v>
      </c>
      <c r="D364" s="7">
        <v>0.1</v>
      </c>
      <c r="E364" s="6" t="s">
        <v>17</v>
      </c>
      <c r="F364" t="s">
        <v>444</v>
      </c>
      <c r="G364" t="str">
        <f t="shared" si="679"/>
        <v>23</v>
      </c>
      <c r="H364" t="str">
        <f t="shared" si="688"/>
        <v>AsiatiskStrandkrabbe_23_20220602_DL2022015_GladsaxeGym</v>
      </c>
      <c r="I364" t="str">
        <f t="shared" si="689"/>
        <v>AsiatiskStrandkrabbe</v>
      </c>
      <c r="J364" t="str">
        <f t="shared" si="690"/>
        <v>eDNA</v>
      </c>
      <c r="K364" t="str">
        <f t="shared" si="691"/>
        <v>No Ct</v>
      </c>
      <c r="L364" t="str">
        <f t="shared" si="692"/>
        <v/>
      </c>
      <c r="M364" t="str">
        <f t="shared" si="693"/>
        <v/>
      </c>
      <c r="N364" t="str">
        <f t="shared" si="694"/>
        <v/>
      </c>
    </row>
    <row r="365" spans="1:23" x14ac:dyDescent="0.25">
      <c r="A365" t="s">
        <v>410</v>
      </c>
      <c r="B365" t="s">
        <v>439</v>
      </c>
      <c r="C365" t="s">
        <v>20</v>
      </c>
      <c r="D365" s="7">
        <v>0.1</v>
      </c>
      <c r="E365" s="6" t="s">
        <v>17</v>
      </c>
      <c r="F365" t="s">
        <v>444</v>
      </c>
      <c r="G365" t="str">
        <f t="shared" si="679"/>
        <v>23</v>
      </c>
      <c r="H365" t="str">
        <f t="shared" si="688"/>
        <v>AsiatiskStrandkrabbe_23_20220602_DL2022015_GladsaxeGym</v>
      </c>
      <c r="I365" t="str">
        <f t="shared" si="689"/>
        <v>AsiatiskStrandkrabbe</v>
      </c>
      <c r="J365" t="str">
        <f t="shared" si="690"/>
        <v>eDNA</v>
      </c>
      <c r="K365" t="str">
        <f t="shared" si="691"/>
        <v>No Ct</v>
      </c>
      <c r="L365" t="str">
        <f t="shared" si="692"/>
        <v/>
      </c>
      <c r="M365" t="str">
        <f t="shared" si="693"/>
        <v/>
      </c>
      <c r="N365" t="str">
        <f t="shared" si="694"/>
        <v/>
      </c>
    </row>
    <row r="366" spans="1:23" x14ac:dyDescent="0.25">
      <c r="A366" t="s">
        <v>411</v>
      </c>
      <c r="B366" t="s">
        <v>440</v>
      </c>
      <c r="C366" t="s">
        <v>13</v>
      </c>
      <c r="D366" s="7">
        <v>0.1</v>
      </c>
      <c r="E366" s="6">
        <v>26.35</v>
      </c>
      <c r="F366" t="s">
        <v>444</v>
      </c>
      <c r="G366" t="str">
        <f t="shared" si="679"/>
        <v>24</v>
      </c>
      <c r="H366" t="str">
        <f t="shared" si="688"/>
        <v>AsiatiskStrandkrabbe_24_20220602_DL2022015_GladsaxeGym</v>
      </c>
      <c r="I366" t="str">
        <f t="shared" si="689"/>
        <v>AsiatiskStrandkrabbe</v>
      </c>
      <c r="J366" t="str">
        <f t="shared" si="690"/>
        <v>PosK</v>
      </c>
      <c r="K366">
        <f t="shared" si="691"/>
        <v>26.35</v>
      </c>
      <c r="L366">
        <f t="shared" si="692"/>
        <v>26.35</v>
      </c>
      <c r="M366">
        <f t="shared" si="693"/>
        <v>0</v>
      </c>
      <c r="N366">
        <f t="shared" si="694"/>
        <v>0</v>
      </c>
      <c r="P366">
        <f t="shared" ref="P366" si="775">IF(K368="No Ct",0,K368)</f>
        <v>0</v>
      </c>
      <c r="Q366">
        <f t="shared" ref="Q366" si="776">IF(K369="No Ct",0,K369)</f>
        <v>0</v>
      </c>
      <c r="R366" t="str">
        <f t="shared" ref="R366" si="777">IF(AND(L366&gt;0,M366=0),"Valid","Invalid")</f>
        <v>Valid</v>
      </c>
      <c r="S366" t="str">
        <f t="shared" ref="S366" si="778">IF(OR(P366&gt;1,Q366&gt;1),"Present","Absent")</f>
        <v>Absent</v>
      </c>
      <c r="T366" t="str">
        <f t="shared" ref="T366" si="779">IF(OR(AND(P366&gt;1,P366&lt;41),AND(Q366&gt;1,Q366&lt;41)),"Ct&lt;41","Ct&gt;41")</f>
        <v>Ct&gt;41</v>
      </c>
      <c r="U366" t="str">
        <f t="shared" ref="U366" si="780">I366</f>
        <v>AsiatiskStrandkrabbe</v>
      </c>
      <c r="V366" t="str">
        <f t="shared" ref="V366" si="781">MID(F366,10,9)</f>
        <v>DL2022015</v>
      </c>
      <c r="W366" t="str">
        <f t="shared" ref="W366" si="782">V366&amp;"_"&amp;U366&amp;"_"&amp;R366&amp;"_"&amp;S366&amp;"_"&amp;T366</f>
        <v>DL2022015_AsiatiskStrandkrabbe_Valid_Absent_Ct&gt;41</v>
      </c>
    </row>
    <row r="367" spans="1:23" x14ac:dyDescent="0.25">
      <c r="A367" t="s">
        <v>413</v>
      </c>
      <c r="B367" t="s">
        <v>441</v>
      </c>
      <c r="C367" t="s">
        <v>16</v>
      </c>
      <c r="D367" s="7">
        <v>0.1</v>
      </c>
      <c r="E367" s="6" t="s">
        <v>17</v>
      </c>
      <c r="F367" t="s">
        <v>444</v>
      </c>
      <c r="G367" t="str">
        <f t="shared" si="679"/>
        <v>24</v>
      </c>
      <c r="H367" t="str">
        <f t="shared" si="688"/>
        <v>AsiatiskStrandkrabbe_24_20220602_DL2022015_GladsaxeGym</v>
      </c>
      <c r="I367" t="str">
        <f t="shared" si="689"/>
        <v>AsiatiskStrandkrabbe</v>
      </c>
      <c r="J367" t="str">
        <f t="shared" si="690"/>
        <v>NegK</v>
      </c>
      <c r="K367" t="str">
        <f t="shared" si="691"/>
        <v>No Ct</v>
      </c>
      <c r="L367" t="str">
        <f t="shared" si="692"/>
        <v/>
      </c>
      <c r="M367" t="str">
        <f t="shared" si="693"/>
        <v/>
      </c>
      <c r="N367" t="str">
        <f t="shared" si="694"/>
        <v/>
      </c>
    </row>
    <row r="368" spans="1:23" x14ac:dyDescent="0.25">
      <c r="A368" t="s">
        <v>415</v>
      </c>
      <c r="B368" t="s">
        <v>442</v>
      </c>
      <c r="C368" t="s">
        <v>20</v>
      </c>
      <c r="D368" s="7">
        <v>0.1</v>
      </c>
      <c r="E368" s="6" t="s">
        <v>17</v>
      </c>
      <c r="F368" t="s">
        <v>444</v>
      </c>
      <c r="G368" t="str">
        <f t="shared" si="679"/>
        <v>24</v>
      </c>
      <c r="H368" t="str">
        <f t="shared" si="688"/>
        <v>AsiatiskStrandkrabbe_24_20220602_DL2022015_GladsaxeGym</v>
      </c>
      <c r="I368" t="str">
        <f t="shared" si="689"/>
        <v>AsiatiskStrandkrabbe</v>
      </c>
      <c r="J368" t="str">
        <f t="shared" si="690"/>
        <v>eDNA</v>
      </c>
      <c r="K368" t="str">
        <f t="shared" si="691"/>
        <v>No Ct</v>
      </c>
      <c r="L368" t="str">
        <f t="shared" si="692"/>
        <v/>
      </c>
      <c r="M368" t="str">
        <f t="shared" si="693"/>
        <v/>
      </c>
      <c r="N368" t="str">
        <f t="shared" si="694"/>
        <v/>
      </c>
    </row>
    <row r="369" spans="1:23" x14ac:dyDescent="0.25">
      <c r="A369" t="s">
        <v>417</v>
      </c>
      <c r="B369" t="s">
        <v>442</v>
      </c>
      <c r="C369" t="s">
        <v>20</v>
      </c>
      <c r="D369" s="7">
        <v>0.1</v>
      </c>
      <c r="E369" s="6" t="s">
        <v>17</v>
      </c>
      <c r="F369" t="s">
        <v>444</v>
      </c>
      <c r="G369" t="str">
        <f t="shared" si="679"/>
        <v>24</v>
      </c>
      <c r="H369" t="str">
        <f t="shared" si="688"/>
        <v>AsiatiskStrandkrabbe_24_20220602_DL2022015_GladsaxeGym</v>
      </c>
      <c r="I369" t="str">
        <f t="shared" si="689"/>
        <v>AsiatiskStrandkrabbe</v>
      </c>
      <c r="J369" t="str">
        <f t="shared" si="690"/>
        <v>eDNA</v>
      </c>
      <c r="K369" t="str">
        <f t="shared" si="691"/>
        <v>No Ct</v>
      </c>
      <c r="L369" t="str">
        <f t="shared" si="692"/>
        <v/>
      </c>
      <c r="M369" t="str">
        <f t="shared" si="693"/>
        <v/>
      </c>
      <c r="N369" t="str">
        <f t="shared" si="694"/>
        <v/>
      </c>
    </row>
    <row r="370" spans="1:23" x14ac:dyDescent="0.25">
      <c r="A370" t="s">
        <v>11</v>
      </c>
      <c r="B370" t="s">
        <v>196</v>
      </c>
      <c r="C370" t="s">
        <v>13</v>
      </c>
      <c r="D370" s="7">
        <v>0.1</v>
      </c>
      <c r="E370" s="7">
        <v>25.47</v>
      </c>
      <c r="F370" t="s">
        <v>445</v>
      </c>
      <c r="G370" t="str">
        <f t="shared" si="679"/>
        <v>01</v>
      </c>
      <c r="H370" t="str">
        <f t="shared" si="688"/>
        <v>Skrubbe_01_20220608_DL2022028_OerestadGym</v>
      </c>
      <c r="I370" t="str">
        <f t="shared" si="689"/>
        <v>Skrubbe</v>
      </c>
      <c r="J370" t="str">
        <f t="shared" si="690"/>
        <v>PosK</v>
      </c>
      <c r="K370">
        <f t="shared" si="691"/>
        <v>25.47</v>
      </c>
      <c r="L370">
        <f t="shared" si="692"/>
        <v>25.47</v>
      </c>
      <c r="M370">
        <f t="shared" si="693"/>
        <v>0</v>
      </c>
      <c r="N370">
        <f t="shared" si="694"/>
        <v>0</v>
      </c>
      <c r="P370">
        <f t="shared" ref="P370" si="783">IF(K372="No Ct",0,K372)</f>
        <v>0</v>
      </c>
      <c r="Q370">
        <f t="shared" ref="Q370" si="784">IF(K373="No Ct",0,K373)</f>
        <v>0</v>
      </c>
      <c r="R370" t="str">
        <f t="shared" ref="R370" si="785">IF(AND(L370&gt;0,M370=0),"Valid","Invalid")</f>
        <v>Valid</v>
      </c>
      <c r="S370" t="str">
        <f t="shared" ref="S370" si="786">IF(OR(P370&gt;1,Q370&gt;1),"Present","Absent")</f>
        <v>Absent</v>
      </c>
      <c r="T370" t="str">
        <f t="shared" ref="T370" si="787">IF(OR(AND(P370&gt;1,P370&lt;41),AND(Q370&gt;1,Q370&lt;41)),"Ct&lt;41","Ct&gt;41")</f>
        <v>Ct&gt;41</v>
      </c>
      <c r="U370" t="str">
        <f t="shared" ref="U370" si="788">I370</f>
        <v>Skrubbe</v>
      </c>
      <c r="V370" t="str">
        <f t="shared" ref="V370" si="789">MID(F370,10,9)</f>
        <v>DL2022028</v>
      </c>
      <c r="W370" t="str">
        <f t="shared" ref="W370" si="790">V370&amp;"_"&amp;U370&amp;"_"&amp;R370&amp;"_"&amp;S370&amp;"_"&amp;T370</f>
        <v>DL2022028_Skrubbe_Valid_Absent_Ct&gt;41</v>
      </c>
    </row>
    <row r="371" spans="1:23" x14ac:dyDescent="0.25">
      <c r="A371" t="s">
        <v>14</v>
      </c>
      <c r="B371" t="s">
        <v>197</v>
      </c>
      <c r="C371" t="s">
        <v>16</v>
      </c>
      <c r="D371" s="7">
        <v>0.1</v>
      </c>
      <c r="E371" s="6" t="s">
        <v>17</v>
      </c>
      <c r="F371" t="s">
        <v>445</v>
      </c>
      <c r="G371" t="str">
        <f t="shared" si="679"/>
        <v>01</v>
      </c>
      <c r="H371" t="str">
        <f t="shared" si="688"/>
        <v>Skrubbe_01_20220608_DL2022028_OerestadGym</v>
      </c>
      <c r="I371" t="str">
        <f t="shared" si="689"/>
        <v>Skrubbe</v>
      </c>
      <c r="J371" t="str">
        <f t="shared" si="690"/>
        <v>NegK</v>
      </c>
      <c r="K371" t="str">
        <f t="shared" si="691"/>
        <v>No Ct</v>
      </c>
      <c r="L371" t="str">
        <f t="shared" si="692"/>
        <v/>
      </c>
      <c r="M371" t="str">
        <f t="shared" si="693"/>
        <v/>
      </c>
      <c r="N371" t="str">
        <f t="shared" si="694"/>
        <v/>
      </c>
    </row>
    <row r="372" spans="1:23" x14ac:dyDescent="0.25">
      <c r="A372" t="s">
        <v>18</v>
      </c>
      <c r="B372" t="s">
        <v>198</v>
      </c>
      <c r="C372" t="s">
        <v>20</v>
      </c>
      <c r="D372" s="7">
        <v>0.1</v>
      </c>
      <c r="E372" s="6" t="s">
        <v>17</v>
      </c>
      <c r="F372" t="s">
        <v>445</v>
      </c>
      <c r="G372" t="str">
        <f t="shared" si="679"/>
        <v>01</v>
      </c>
      <c r="H372" t="str">
        <f t="shared" si="688"/>
        <v>Skrubbe_01_20220608_DL2022028_OerestadGym</v>
      </c>
      <c r="I372" t="str">
        <f t="shared" si="689"/>
        <v>Skrubbe</v>
      </c>
      <c r="J372" t="str">
        <f t="shared" si="690"/>
        <v>eDNA</v>
      </c>
      <c r="K372" t="str">
        <f t="shared" si="691"/>
        <v>No Ct</v>
      </c>
      <c r="L372" t="str">
        <f t="shared" si="692"/>
        <v/>
      </c>
      <c r="M372" t="str">
        <f t="shared" si="693"/>
        <v/>
      </c>
      <c r="N372" t="str">
        <f t="shared" si="694"/>
        <v/>
      </c>
    </row>
    <row r="373" spans="1:23" x14ac:dyDescent="0.25">
      <c r="A373" t="s">
        <v>21</v>
      </c>
      <c r="B373" t="s">
        <v>198</v>
      </c>
      <c r="C373" t="s">
        <v>20</v>
      </c>
      <c r="D373" s="7">
        <v>0.1</v>
      </c>
      <c r="E373" s="6" t="s">
        <v>17</v>
      </c>
      <c r="F373" t="s">
        <v>445</v>
      </c>
      <c r="G373" t="str">
        <f t="shared" si="679"/>
        <v>01</v>
      </c>
      <c r="H373" t="str">
        <f t="shared" si="688"/>
        <v>Skrubbe_01_20220608_DL2022028_OerestadGym</v>
      </c>
      <c r="I373" t="str">
        <f t="shared" si="689"/>
        <v>Skrubbe</v>
      </c>
      <c r="J373" t="str">
        <f t="shared" si="690"/>
        <v>eDNA</v>
      </c>
      <c r="K373" t="str">
        <f t="shared" si="691"/>
        <v>No Ct</v>
      </c>
      <c r="L373" t="str">
        <f t="shared" si="692"/>
        <v/>
      </c>
      <c r="M373" t="str">
        <f t="shared" si="693"/>
        <v/>
      </c>
      <c r="N373" t="str">
        <f t="shared" si="694"/>
        <v/>
      </c>
    </row>
    <row r="374" spans="1:23" x14ac:dyDescent="0.25">
      <c r="A374" t="s">
        <v>199</v>
      </c>
      <c r="B374" t="s">
        <v>200</v>
      </c>
      <c r="C374" t="s">
        <v>13</v>
      </c>
      <c r="D374" s="7">
        <v>0.1</v>
      </c>
      <c r="E374" s="7" t="s">
        <v>17</v>
      </c>
      <c r="F374" t="s">
        <v>445</v>
      </c>
      <c r="G374" t="str">
        <f t="shared" si="679"/>
        <v>02</v>
      </c>
      <c r="H374" t="str">
        <f t="shared" si="688"/>
        <v>Skrubbe_02_20220608_DL2022028_OerestadGym</v>
      </c>
      <c r="I374" t="str">
        <f t="shared" si="689"/>
        <v>Skrubbe</v>
      </c>
      <c r="J374" t="str">
        <f t="shared" si="690"/>
        <v>PosK</v>
      </c>
      <c r="K374" t="str">
        <f t="shared" si="691"/>
        <v>No Ct</v>
      </c>
      <c r="L374">
        <f t="shared" si="692"/>
        <v>0</v>
      </c>
      <c r="M374">
        <f t="shared" si="693"/>
        <v>0</v>
      </c>
      <c r="N374">
        <f t="shared" si="694"/>
        <v>58</v>
      </c>
      <c r="P374">
        <f t="shared" ref="P374" si="791">IF(K376="No Ct",0,K376)</f>
        <v>32.18</v>
      </c>
      <c r="Q374">
        <f t="shared" ref="Q374" si="792">IF(K377="No Ct",0,K377)</f>
        <v>25.82</v>
      </c>
      <c r="R374" t="str">
        <f t="shared" ref="R374" si="793">IF(AND(L374&gt;0,M374=0),"Valid","Invalid")</f>
        <v>Invalid</v>
      </c>
      <c r="S374" t="str">
        <f t="shared" ref="S374" si="794">IF(OR(P374&gt;1,Q374&gt;1),"Present","Absent")</f>
        <v>Present</v>
      </c>
      <c r="T374" t="str">
        <f t="shared" ref="T374" si="795">IF(OR(AND(P374&gt;1,P374&lt;41),AND(Q374&gt;1,Q374&lt;41)),"Ct&lt;41","Ct&gt;41")</f>
        <v>Ct&lt;41</v>
      </c>
      <c r="U374" t="str">
        <f t="shared" ref="U374" si="796">I374</f>
        <v>Skrubbe</v>
      </c>
      <c r="V374" t="str">
        <f t="shared" ref="V374" si="797">MID(F374,10,9)</f>
        <v>DL2022028</v>
      </c>
      <c r="W374" t="str">
        <f t="shared" ref="W374" si="798">V374&amp;"_"&amp;U374&amp;"_"&amp;R374&amp;"_"&amp;S374&amp;"_"&amp;T374</f>
        <v>DL2022028_Skrubbe_Invalid_Present_Ct&lt;41</v>
      </c>
    </row>
    <row r="375" spans="1:23" x14ac:dyDescent="0.25">
      <c r="A375" t="s">
        <v>201</v>
      </c>
      <c r="B375" t="s">
        <v>202</v>
      </c>
      <c r="C375" t="s">
        <v>16</v>
      </c>
      <c r="D375" s="7">
        <v>0.1</v>
      </c>
      <c r="E375" s="6" t="s">
        <v>17</v>
      </c>
      <c r="F375" t="s">
        <v>445</v>
      </c>
      <c r="G375" t="str">
        <f t="shared" si="679"/>
        <v>02</v>
      </c>
      <c r="H375" t="str">
        <f t="shared" si="688"/>
        <v>Skrubbe_02_20220608_DL2022028_OerestadGym</v>
      </c>
      <c r="I375" t="str">
        <f t="shared" si="689"/>
        <v>Skrubbe</v>
      </c>
      <c r="J375" t="str">
        <f t="shared" si="690"/>
        <v>NegK</v>
      </c>
      <c r="K375" t="str">
        <f t="shared" si="691"/>
        <v>No Ct</v>
      </c>
      <c r="L375" t="str">
        <f t="shared" si="692"/>
        <v/>
      </c>
      <c r="M375" t="str">
        <f t="shared" si="693"/>
        <v/>
      </c>
      <c r="N375" t="str">
        <f t="shared" si="694"/>
        <v/>
      </c>
    </row>
    <row r="376" spans="1:23" x14ac:dyDescent="0.25">
      <c r="A376" t="s">
        <v>203</v>
      </c>
      <c r="B376" t="s">
        <v>204</v>
      </c>
      <c r="C376" t="s">
        <v>20</v>
      </c>
      <c r="D376" s="7">
        <v>0.1</v>
      </c>
      <c r="E376" s="6">
        <v>32.18</v>
      </c>
      <c r="F376" t="s">
        <v>445</v>
      </c>
      <c r="G376" t="str">
        <f t="shared" si="679"/>
        <v>02</v>
      </c>
      <c r="H376" t="str">
        <f t="shared" si="688"/>
        <v>Skrubbe_02_20220608_DL2022028_OerestadGym</v>
      </c>
      <c r="I376" t="str">
        <f t="shared" si="689"/>
        <v>Skrubbe</v>
      </c>
      <c r="J376" t="str">
        <f t="shared" si="690"/>
        <v>eDNA</v>
      </c>
      <c r="K376">
        <f t="shared" si="691"/>
        <v>32.18</v>
      </c>
      <c r="L376" t="str">
        <f t="shared" si="692"/>
        <v/>
      </c>
      <c r="M376" t="str">
        <f t="shared" si="693"/>
        <v/>
      </c>
      <c r="N376" t="str">
        <f t="shared" si="694"/>
        <v/>
      </c>
    </row>
    <row r="377" spans="1:23" x14ac:dyDescent="0.25">
      <c r="A377" t="s">
        <v>205</v>
      </c>
      <c r="B377" t="s">
        <v>204</v>
      </c>
      <c r="C377" t="s">
        <v>20</v>
      </c>
      <c r="D377" s="7">
        <v>0.1</v>
      </c>
      <c r="E377" s="6">
        <v>25.82</v>
      </c>
      <c r="F377" t="s">
        <v>445</v>
      </c>
      <c r="G377" t="str">
        <f t="shared" si="679"/>
        <v>02</v>
      </c>
      <c r="H377" t="str">
        <f t="shared" si="688"/>
        <v>Skrubbe_02_20220608_DL2022028_OerestadGym</v>
      </c>
      <c r="I377" t="str">
        <f t="shared" si="689"/>
        <v>Skrubbe</v>
      </c>
      <c r="J377" t="str">
        <f t="shared" si="690"/>
        <v>eDNA</v>
      </c>
      <c r="K377">
        <f t="shared" si="691"/>
        <v>25.82</v>
      </c>
      <c r="L377" t="str">
        <f t="shared" si="692"/>
        <v/>
      </c>
      <c r="M377" t="str">
        <f t="shared" si="693"/>
        <v/>
      </c>
      <c r="N377" t="str">
        <f t="shared" si="694"/>
        <v/>
      </c>
    </row>
    <row r="378" spans="1:23" x14ac:dyDescent="0.25">
      <c r="A378" t="s">
        <v>206</v>
      </c>
      <c r="B378" t="s">
        <v>207</v>
      </c>
      <c r="C378" t="s">
        <v>13</v>
      </c>
      <c r="D378" s="7">
        <v>0.1</v>
      </c>
      <c r="E378" s="7">
        <v>28.4</v>
      </c>
      <c r="F378" t="s">
        <v>445</v>
      </c>
      <c r="G378" t="str">
        <f t="shared" si="679"/>
        <v>03</v>
      </c>
      <c r="H378" t="str">
        <f t="shared" si="688"/>
        <v>Torsk_03_20220608_DL2022028_OerestadGym</v>
      </c>
      <c r="I378" t="str">
        <f t="shared" si="689"/>
        <v>Torsk</v>
      </c>
      <c r="J378" t="str">
        <f t="shared" si="690"/>
        <v>PosK</v>
      </c>
      <c r="K378">
        <f t="shared" si="691"/>
        <v>28.4</v>
      </c>
      <c r="L378">
        <f t="shared" si="692"/>
        <v>28.4</v>
      </c>
      <c r="M378">
        <f t="shared" si="693"/>
        <v>0</v>
      </c>
      <c r="N378">
        <f t="shared" si="694"/>
        <v>0</v>
      </c>
      <c r="P378">
        <f t="shared" ref="P378" si="799">IF(K380="No Ct",0,K380)</f>
        <v>0</v>
      </c>
      <c r="Q378">
        <f t="shared" ref="Q378" si="800">IF(K381="No Ct",0,K381)</f>
        <v>0</v>
      </c>
      <c r="R378" t="str">
        <f t="shared" ref="R378" si="801">IF(AND(L378&gt;0,M378=0),"Valid","Invalid")</f>
        <v>Valid</v>
      </c>
      <c r="S378" t="str">
        <f t="shared" ref="S378" si="802">IF(OR(P378&gt;1,Q378&gt;1),"Present","Absent")</f>
        <v>Absent</v>
      </c>
      <c r="T378" t="str">
        <f t="shared" ref="T378" si="803">IF(OR(AND(P378&gt;1,P378&lt;41),AND(Q378&gt;1,Q378&lt;41)),"Ct&lt;41","Ct&gt;41")</f>
        <v>Ct&gt;41</v>
      </c>
      <c r="U378" t="str">
        <f t="shared" ref="U378" si="804">I378</f>
        <v>Torsk</v>
      </c>
      <c r="V378" t="str">
        <f t="shared" ref="V378" si="805">MID(F378,10,9)</f>
        <v>DL2022028</v>
      </c>
      <c r="W378" t="str">
        <f t="shared" ref="W378" si="806">V378&amp;"_"&amp;U378&amp;"_"&amp;R378&amp;"_"&amp;S378&amp;"_"&amp;T378</f>
        <v>DL2022028_Torsk_Valid_Absent_Ct&gt;41</v>
      </c>
    </row>
    <row r="379" spans="1:23" x14ac:dyDescent="0.25">
      <c r="A379" t="s">
        <v>208</v>
      </c>
      <c r="B379" t="s">
        <v>209</v>
      </c>
      <c r="C379" t="s">
        <v>16</v>
      </c>
      <c r="D379" s="7">
        <v>0.1</v>
      </c>
      <c r="E379" s="6" t="s">
        <v>17</v>
      </c>
      <c r="F379" t="s">
        <v>445</v>
      </c>
      <c r="G379" t="str">
        <f t="shared" si="679"/>
        <v>03</v>
      </c>
      <c r="H379" t="str">
        <f t="shared" si="688"/>
        <v>Torsk_03_20220608_DL2022028_OerestadGym</v>
      </c>
      <c r="I379" t="str">
        <f t="shared" si="689"/>
        <v>Torsk</v>
      </c>
      <c r="J379" t="str">
        <f t="shared" si="690"/>
        <v>NegK</v>
      </c>
      <c r="K379" t="str">
        <f t="shared" si="691"/>
        <v>No Ct</v>
      </c>
      <c r="L379" t="str">
        <f t="shared" si="692"/>
        <v/>
      </c>
      <c r="M379" t="str">
        <f t="shared" si="693"/>
        <v/>
      </c>
      <c r="N379" t="str">
        <f t="shared" si="694"/>
        <v/>
      </c>
    </row>
    <row r="380" spans="1:23" x14ac:dyDescent="0.25">
      <c r="A380" t="s">
        <v>210</v>
      </c>
      <c r="B380" t="s">
        <v>211</v>
      </c>
      <c r="C380" t="s">
        <v>20</v>
      </c>
      <c r="D380" s="7">
        <v>0.1</v>
      </c>
      <c r="E380" s="6" t="s">
        <v>17</v>
      </c>
      <c r="F380" t="s">
        <v>445</v>
      </c>
      <c r="G380" t="str">
        <f t="shared" si="679"/>
        <v>03</v>
      </c>
      <c r="H380" t="str">
        <f t="shared" si="688"/>
        <v>Torsk_03_20220608_DL2022028_OerestadGym</v>
      </c>
      <c r="I380" t="str">
        <f t="shared" si="689"/>
        <v>Torsk</v>
      </c>
      <c r="J380" t="str">
        <f t="shared" si="690"/>
        <v>eDNA</v>
      </c>
      <c r="K380" t="str">
        <f t="shared" si="691"/>
        <v>No Ct</v>
      </c>
      <c r="L380" t="str">
        <f t="shared" si="692"/>
        <v/>
      </c>
      <c r="M380" t="str">
        <f t="shared" si="693"/>
        <v/>
      </c>
      <c r="N380" t="str">
        <f t="shared" si="694"/>
        <v/>
      </c>
    </row>
    <row r="381" spans="1:23" x14ac:dyDescent="0.25">
      <c r="A381" t="s">
        <v>212</v>
      </c>
      <c r="B381" t="s">
        <v>211</v>
      </c>
      <c r="C381" t="s">
        <v>20</v>
      </c>
      <c r="D381" s="7">
        <v>0.1</v>
      </c>
      <c r="E381" s="6" t="s">
        <v>17</v>
      </c>
      <c r="F381" t="s">
        <v>445</v>
      </c>
      <c r="G381" t="str">
        <f t="shared" si="679"/>
        <v>03</v>
      </c>
      <c r="H381" t="str">
        <f t="shared" si="688"/>
        <v>Torsk_03_20220608_DL2022028_OerestadGym</v>
      </c>
      <c r="I381" t="str">
        <f t="shared" si="689"/>
        <v>Torsk</v>
      </c>
      <c r="J381" t="str">
        <f t="shared" si="690"/>
        <v>eDNA</v>
      </c>
      <c r="K381" t="str">
        <f t="shared" si="691"/>
        <v>No Ct</v>
      </c>
      <c r="L381" t="str">
        <f t="shared" si="692"/>
        <v/>
      </c>
      <c r="M381" t="str">
        <f t="shared" si="693"/>
        <v/>
      </c>
      <c r="N381" t="str">
        <f t="shared" si="694"/>
        <v/>
      </c>
    </row>
    <row r="382" spans="1:23" x14ac:dyDescent="0.25">
      <c r="A382" t="s">
        <v>213</v>
      </c>
      <c r="B382" t="s">
        <v>214</v>
      </c>
      <c r="C382" t="s">
        <v>13</v>
      </c>
      <c r="D382" s="7">
        <v>0.1</v>
      </c>
      <c r="E382" s="6">
        <v>27.63</v>
      </c>
      <c r="F382" t="s">
        <v>445</v>
      </c>
      <c r="G382" t="str">
        <f t="shared" si="679"/>
        <v>04</v>
      </c>
      <c r="H382" t="str">
        <f t="shared" si="688"/>
        <v>Torsk_04_20220608_DL2022028_OerestadGym</v>
      </c>
      <c r="I382" t="str">
        <f t="shared" si="689"/>
        <v>Torsk</v>
      </c>
      <c r="J382" t="str">
        <f t="shared" si="690"/>
        <v>PosK</v>
      </c>
      <c r="K382">
        <f t="shared" si="691"/>
        <v>27.63</v>
      </c>
      <c r="L382">
        <f t="shared" si="692"/>
        <v>27.63</v>
      </c>
      <c r="M382">
        <f t="shared" si="693"/>
        <v>0</v>
      </c>
      <c r="N382">
        <f t="shared" si="694"/>
        <v>0</v>
      </c>
      <c r="P382">
        <f t="shared" ref="P382" si="807">IF(K384="No Ct",0,K384)</f>
        <v>0</v>
      </c>
      <c r="Q382">
        <f t="shared" ref="Q382" si="808">IF(K385="No Ct",0,K385)</f>
        <v>0</v>
      </c>
      <c r="R382" t="str">
        <f t="shared" ref="R382" si="809">IF(AND(L382&gt;0,M382=0),"Valid","Invalid")</f>
        <v>Valid</v>
      </c>
      <c r="S382" t="str">
        <f t="shared" ref="S382" si="810">IF(OR(P382&gt;1,Q382&gt;1),"Present","Absent")</f>
        <v>Absent</v>
      </c>
      <c r="T382" t="str">
        <f t="shared" ref="T382" si="811">IF(OR(AND(P382&gt;1,P382&lt;41),AND(Q382&gt;1,Q382&lt;41)),"Ct&lt;41","Ct&gt;41")</f>
        <v>Ct&gt;41</v>
      </c>
      <c r="U382" t="str">
        <f t="shared" ref="U382" si="812">I382</f>
        <v>Torsk</v>
      </c>
      <c r="V382" t="str">
        <f t="shared" ref="V382" si="813">MID(F382,10,9)</f>
        <v>DL2022028</v>
      </c>
      <c r="W382" t="str">
        <f t="shared" ref="W382" si="814">V382&amp;"_"&amp;U382&amp;"_"&amp;R382&amp;"_"&amp;S382&amp;"_"&amp;T382</f>
        <v>DL2022028_Torsk_Valid_Absent_Ct&gt;41</v>
      </c>
    </row>
    <row r="383" spans="1:23" x14ac:dyDescent="0.25">
      <c r="A383" t="s">
        <v>215</v>
      </c>
      <c r="B383" t="s">
        <v>216</v>
      </c>
      <c r="C383" t="s">
        <v>16</v>
      </c>
      <c r="D383" s="7">
        <v>0.1</v>
      </c>
      <c r="E383" s="6" t="s">
        <v>17</v>
      </c>
      <c r="F383" t="s">
        <v>445</v>
      </c>
      <c r="G383" t="str">
        <f t="shared" si="679"/>
        <v>04</v>
      </c>
      <c r="H383" t="str">
        <f t="shared" si="688"/>
        <v>Torsk_04_20220608_DL2022028_OerestadGym</v>
      </c>
      <c r="I383" t="str">
        <f t="shared" si="689"/>
        <v>Torsk</v>
      </c>
      <c r="J383" t="str">
        <f t="shared" si="690"/>
        <v>NegK</v>
      </c>
      <c r="K383" t="str">
        <f t="shared" si="691"/>
        <v>No Ct</v>
      </c>
      <c r="L383" t="str">
        <f t="shared" si="692"/>
        <v/>
      </c>
      <c r="M383" t="str">
        <f t="shared" si="693"/>
        <v/>
      </c>
      <c r="N383" t="str">
        <f t="shared" si="694"/>
        <v/>
      </c>
    </row>
    <row r="384" spans="1:23" x14ac:dyDescent="0.25">
      <c r="A384" t="s">
        <v>217</v>
      </c>
      <c r="B384" t="s">
        <v>218</v>
      </c>
      <c r="C384" t="s">
        <v>20</v>
      </c>
      <c r="D384" s="7">
        <v>0.1</v>
      </c>
      <c r="E384" s="6" t="s">
        <v>17</v>
      </c>
      <c r="F384" t="s">
        <v>445</v>
      </c>
      <c r="G384" t="str">
        <f t="shared" si="679"/>
        <v>04</v>
      </c>
      <c r="H384" t="str">
        <f t="shared" si="688"/>
        <v>Torsk_04_20220608_DL2022028_OerestadGym</v>
      </c>
      <c r="I384" t="str">
        <f t="shared" si="689"/>
        <v>Torsk</v>
      </c>
      <c r="J384" t="str">
        <f t="shared" si="690"/>
        <v>eDNA</v>
      </c>
      <c r="K384" t="str">
        <f t="shared" si="691"/>
        <v>No Ct</v>
      </c>
      <c r="L384" t="str">
        <f t="shared" si="692"/>
        <v/>
      </c>
      <c r="M384" t="str">
        <f t="shared" si="693"/>
        <v/>
      </c>
      <c r="N384" t="str">
        <f t="shared" si="694"/>
        <v/>
      </c>
    </row>
    <row r="385" spans="1:23" x14ac:dyDescent="0.25">
      <c r="A385" t="s">
        <v>219</v>
      </c>
      <c r="B385" t="s">
        <v>218</v>
      </c>
      <c r="C385" t="s">
        <v>20</v>
      </c>
      <c r="D385" s="7">
        <v>0.1</v>
      </c>
      <c r="E385" s="6" t="s">
        <v>17</v>
      </c>
      <c r="F385" t="s">
        <v>445</v>
      </c>
      <c r="G385" t="str">
        <f t="shared" si="679"/>
        <v>04</v>
      </c>
      <c r="H385" t="str">
        <f t="shared" si="688"/>
        <v>Torsk_04_20220608_DL2022028_OerestadGym</v>
      </c>
      <c r="I385" t="str">
        <f t="shared" si="689"/>
        <v>Torsk</v>
      </c>
      <c r="J385" t="str">
        <f t="shared" si="690"/>
        <v>eDNA</v>
      </c>
      <c r="K385" t="str">
        <f t="shared" si="691"/>
        <v>No Ct</v>
      </c>
      <c r="L385" t="str">
        <f t="shared" si="692"/>
        <v/>
      </c>
      <c r="M385" t="str">
        <f t="shared" si="693"/>
        <v/>
      </c>
      <c r="N385" t="str">
        <f t="shared" si="694"/>
        <v/>
      </c>
    </row>
    <row r="386" spans="1:23" x14ac:dyDescent="0.25">
      <c r="A386" t="s">
        <v>220</v>
      </c>
      <c r="B386" t="s">
        <v>225</v>
      </c>
      <c r="C386" t="s">
        <v>20</v>
      </c>
      <c r="D386" s="7">
        <v>0.1</v>
      </c>
      <c r="E386" s="7">
        <v>36.6</v>
      </c>
      <c r="F386" t="s">
        <v>445</v>
      </c>
      <c r="G386" t="str">
        <f t="shared" ref="G386:G449" si="815">LEFT(B386,2)</f>
        <v>05</v>
      </c>
      <c r="H386" t="str">
        <f t="shared" si="688"/>
        <v>Sandmusling_05_20220608_DL2022028_OerestadGym</v>
      </c>
      <c r="I386" t="str">
        <f t="shared" si="689"/>
        <v>Sandmusling</v>
      </c>
      <c r="J386" t="str">
        <f t="shared" si="690"/>
        <v>eDNA</v>
      </c>
      <c r="K386">
        <f t="shared" si="691"/>
        <v>36.6</v>
      </c>
      <c r="L386" t="str">
        <f t="shared" si="692"/>
        <v/>
      </c>
      <c r="M386" t="str">
        <f t="shared" si="693"/>
        <v/>
      </c>
      <c r="N386" t="str">
        <f t="shared" si="694"/>
        <v/>
      </c>
      <c r="P386">
        <f t="shared" ref="P386" si="816">IF(K388="No Ct",0,K388)</f>
        <v>0</v>
      </c>
      <c r="Q386">
        <f t="shared" ref="Q386" si="817">IF(K389="No Ct",0,K389)</f>
        <v>29.92</v>
      </c>
      <c r="R386" t="str">
        <f t="shared" ref="R386" si="818">IF(AND(L386&gt;0,M386=0),"Valid","Invalid")</f>
        <v>Invalid</v>
      </c>
      <c r="S386" t="str">
        <f t="shared" ref="S386" si="819">IF(OR(P386&gt;1,Q386&gt;1),"Present","Absent")</f>
        <v>Present</v>
      </c>
      <c r="T386" t="str">
        <f t="shared" ref="T386" si="820">IF(OR(AND(P386&gt;1,P386&lt;41),AND(Q386&gt;1,Q386&lt;41)),"Ct&lt;41","Ct&gt;41")</f>
        <v>Ct&lt;41</v>
      </c>
      <c r="U386" t="str">
        <f t="shared" ref="U386" si="821">I386</f>
        <v>Sandmusling</v>
      </c>
      <c r="V386" t="str">
        <f t="shared" ref="V386" si="822">MID(F386,10,9)</f>
        <v>DL2022028</v>
      </c>
      <c r="W386" t="str">
        <f t="shared" ref="W386" si="823">V386&amp;"_"&amp;U386&amp;"_"&amp;R386&amp;"_"&amp;S386&amp;"_"&amp;T386</f>
        <v>DL2022028_Sandmusling_Invalid_Present_Ct&lt;41</v>
      </c>
    </row>
    <row r="387" spans="1:23" x14ac:dyDescent="0.25">
      <c r="A387" t="s">
        <v>224</v>
      </c>
      <c r="B387" t="s">
        <v>225</v>
      </c>
      <c r="C387" t="s">
        <v>20</v>
      </c>
      <c r="D387" s="7">
        <v>0.1</v>
      </c>
      <c r="E387" s="7" t="s">
        <v>17</v>
      </c>
      <c r="F387" t="s">
        <v>445</v>
      </c>
      <c r="G387" t="str">
        <f t="shared" si="815"/>
        <v>05</v>
      </c>
      <c r="H387" t="str">
        <f t="shared" si="688"/>
        <v>Sandmusling_05_20220608_DL2022028_OerestadGym</v>
      </c>
      <c r="I387" t="str">
        <f t="shared" si="689"/>
        <v>Sandmusling</v>
      </c>
      <c r="J387" t="str">
        <f t="shared" si="690"/>
        <v>eDNA</v>
      </c>
      <c r="K387" t="str">
        <f t="shared" si="691"/>
        <v>No Ct</v>
      </c>
      <c r="L387" t="str">
        <f t="shared" si="692"/>
        <v/>
      </c>
      <c r="M387" t="str">
        <f t="shared" si="693"/>
        <v/>
      </c>
      <c r="N387" t="str">
        <f t="shared" si="694"/>
        <v/>
      </c>
    </row>
    <row r="388" spans="1:23" x14ac:dyDescent="0.25">
      <c r="A388" t="s">
        <v>222</v>
      </c>
      <c r="B388" t="s">
        <v>223</v>
      </c>
      <c r="C388" t="s">
        <v>16</v>
      </c>
      <c r="D388" s="7">
        <v>0.1</v>
      </c>
      <c r="E388" s="6" t="s">
        <v>17</v>
      </c>
      <c r="F388" t="s">
        <v>445</v>
      </c>
      <c r="G388" t="str">
        <f t="shared" si="815"/>
        <v>05</v>
      </c>
      <c r="H388" t="str">
        <f t="shared" si="688"/>
        <v>Sandmusling_05_20220608_DL2022028_OerestadGym</v>
      </c>
      <c r="I388" t="str">
        <f t="shared" si="689"/>
        <v>Sandmusling</v>
      </c>
      <c r="J388" t="str">
        <f t="shared" si="690"/>
        <v>NegK</v>
      </c>
      <c r="K388" t="str">
        <f t="shared" si="691"/>
        <v>No Ct</v>
      </c>
      <c r="L388" t="str">
        <f t="shared" si="692"/>
        <v/>
      </c>
      <c r="M388" t="str">
        <f t="shared" si="693"/>
        <v/>
      </c>
      <c r="N388" t="str">
        <f t="shared" si="694"/>
        <v/>
      </c>
    </row>
    <row r="389" spans="1:23" x14ac:dyDescent="0.25">
      <c r="A389" t="s">
        <v>226</v>
      </c>
      <c r="B389" t="s">
        <v>221</v>
      </c>
      <c r="C389" t="s">
        <v>13</v>
      </c>
      <c r="D389" s="7">
        <v>0.1</v>
      </c>
      <c r="E389" s="6">
        <v>29.92</v>
      </c>
      <c r="F389" t="s">
        <v>445</v>
      </c>
      <c r="G389" t="str">
        <f t="shared" si="815"/>
        <v>05</v>
      </c>
      <c r="H389" t="str">
        <f t="shared" si="688"/>
        <v>Sandmusling_05_20220608_DL2022028_OerestadGym</v>
      </c>
      <c r="I389" t="str">
        <f t="shared" si="689"/>
        <v>Sandmusling</v>
      </c>
      <c r="J389" t="str">
        <f t="shared" si="690"/>
        <v>PosK</v>
      </c>
      <c r="K389">
        <f t="shared" si="691"/>
        <v>29.92</v>
      </c>
      <c r="L389">
        <f t="shared" si="692"/>
        <v>29.92</v>
      </c>
      <c r="M389">
        <f t="shared" si="693"/>
        <v>0</v>
      </c>
      <c r="N389">
        <f t="shared" si="694"/>
        <v>36.6</v>
      </c>
    </row>
    <row r="390" spans="1:23" x14ac:dyDescent="0.25">
      <c r="A390" t="s">
        <v>227</v>
      </c>
      <c r="B390" t="s">
        <v>228</v>
      </c>
      <c r="C390" t="s">
        <v>13</v>
      </c>
      <c r="D390" s="7">
        <v>0.1</v>
      </c>
      <c r="E390" s="7" t="s">
        <v>17</v>
      </c>
      <c r="F390" t="s">
        <v>445</v>
      </c>
      <c r="G390" t="str">
        <f t="shared" si="815"/>
        <v>06</v>
      </c>
      <c r="H390" t="str">
        <f t="shared" ref="H390:H453" si="824">I390&amp;"_"&amp;G390&amp;"_"&amp;F390</f>
        <v>Sandmusling_06_20220608_DL2022028_OerestadGym</v>
      </c>
      <c r="I390" t="str">
        <f t="shared" ref="I390:I453" si="825">MID(RIGHT(B390,LEN(B390)-3),1,FIND("_",RIGHT(B390,LEN(B390)-3))-1)</f>
        <v>Sandmusling</v>
      </c>
      <c r="J390" t="str">
        <f t="shared" ref="J390:J453" si="826">TRIM(SUBSTITUTE(RIGHT(B390,FIND(I390,B390)+1),"_",""))</f>
        <v>PosK</v>
      </c>
      <c r="K390" t="str">
        <f t="shared" ref="K390:K453" si="827">IFERROR(VALUE(SUBSTITUTE(E390,".",",")),E390)</f>
        <v>No Ct</v>
      </c>
      <c r="L390">
        <f t="shared" ref="L390:L453" si="828">IF(J390="PosK",SUMIFS(K:K,J:J,"PosK",H:H,H390),"")</f>
        <v>0</v>
      </c>
      <c r="M390">
        <f t="shared" ref="M390:M453" si="829">IF(J390="PosK",SUMIFS(K:K,J:J,"NegK",H:H,H390),"")</f>
        <v>0</v>
      </c>
      <c r="N390">
        <f t="shared" ref="N390:N453" si="830">IF(J390="PosK",SUMIFS(K:K,J:J,"eDNA",H:H,H390),"")</f>
        <v>0</v>
      </c>
      <c r="P390">
        <f t="shared" ref="P390" si="831">IF(K392="No Ct",0,K392)</f>
        <v>0</v>
      </c>
      <c r="Q390">
        <f t="shared" ref="Q390" si="832">IF(K393="No Ct",0,K393)</f>
        <v>0</v>
      </c>
      <c r="R390" t="str">
        <f t="shared" ref="R390" si="833">IF(AND(L390&gt;0,M390=0),"Valid","Invalid")</f>
        <v>Invalid</v>
      </c>
      <c r="S390" t="str">
        <f t="shared" ref="S390" si="834">IF(OR(P390&gt;1,Q390&gt;1),"Present","Absent")</f>
        <v>Absent</v>
      </c>
      <c r="T390" t="str">
        <f t="shared" ref="T390" si="835">IF(OR(AND(P390&gt;1,P390&lt;41),AND(Q390&gt;1,Q390&lt;41)),"Ct&lt;41","Ct&gt;41")</f>
        <v>Ct&gt;41</v>
      </c>
      <c r="U390" t="str">
        <f t="shared" ref="U390" si="836">I390</f>
        <v>Sandmusling</v>
      </c>
      <c r="V390" t="str">
        <f t="shared" ref="V390" si="837">MID(F390,10,9)</f>
        <v>DL2022028</v>
      </c>
      <c r="W390" t="str">
        <f t="shared" ref="W390" si="838">V390&amp;"_"&amp;U390&amp;"_"&amp;R390&amp;"_"&amp;S390&amp;"_"&amp;T390</f>
        <v>DL2022028_Sandmusling_Invalid_Absent_Ct&gt;41</v>
      </c>
    </row>
    <row r="391" spans="1:23" x14ac:dyDescent="0.25">
      <c r="A391" t="s">
        <v>229</v>
      </c>
      <c r="B391" t="s">
        <v>230</v>
      </c>
      <c r="C391" t="s">
        <v>16</v>
      </c>
      <c r="D391" s="7">
        <v>0.1</v>
      </c>
      <c r="E391" s="6" t="s">
        <v>17</v>
      </c>
      <c r="F391" t="s">
        <v>445</v>
      </c>
      <c r="G391" t="str">
        <f t="shared" si="815"/>
        <v>06</v>
      </c>
      <c r="H391" t="str">
        <f t="shared" si="824"/>
        <v>Sandmusling_06_20220608_DL2022028_OerestadGym</v>
      </c>
      <c r="I391" t="str">
        <f t="shared" si="825"/>
        <v>Sandmusling</v>
      </c>
      <c r="J391" t="str">
        <f t="shared" si="826"/>
        <v>NegK</v>
      </c>
      <c r="K391" t="str">
        <f t="shared" si="827"/>
        <v>No Ct</v>
      </c>
      <c r="L391" t="str">
        <f t="shared" si="828"/>
        <v/>
      </c>
      <c r="M391" t="str">
        <f t="shared" si="829"/>
        <v/>
      </c>
      <c r="N391" t="str">
        <f t="shared" si="830"/>
        <v/>
      </c>
    </row>
    <row r="392" spans="1:23" x14ac:dyDescent="0.25">
      <c r="A392" t="s">
        <v>231</v>
      </c>
      <c r="B392" t="s">
        <v>232</v>
      </c>
      <c r="C392" t="s">
        <v>20</v>
      </c>
      <c r="D392" s="7">
        <v>0.1</v>
      </c>
      <c r="E392" s="6" t="s">
        <v>17</v>
      </c>
      <c r="F392" t="s">
        <v>445</v>
      </c>
      <c r="G392" t="str">
        <f t="shared" si="815"/>
        <v>06</v>
      </c>
      <c r="H392" t="str">
        <f t="shared" si="824"/>
        <v>Sandmusling_06_20220608_DL2022028_OerestadGym</v>
      </c>
      <c r="I392" t="str">
        <f t="shared" si="825"/>
        <v>Sandmusling</v>
      </c>
      <c r="J392" t="str">
        <f t="shared" si="826"/>
        <v>eDNA</v>
      </c>
      <c r="K392" t="str">
        <f t="shared" si="827"/>
        <v>No Ct</v>
      </c>
      <c r="L392" t="str">
        <f t="shared" si="828"/>
        <v/>
      </c>
      <c r="M392" t="str">
        <f t="shared" si="829"/>
        <v/>
      </c>
      <c r="N392" t="str">
        <f t="shared" si="830"/>
        <v/>
      </c>
    </row>
    <row r="393" spans="1:23" x14ac:dyDescent="0.25">
      <c r="A393" t="s">
        <v>233</v>
      </c>
      <c r="B393" t="s">
        <v>232</v>
      </c>
      <c r="C393" t="s">
        <v>20</v>
      </c>
      <c r="D393" s="7">
        <v>0.1</v>
      </c>
      <c r="E393" s="7" t="s">
        <v>17</v>
      </c>
      <c r="F393" t="s">
        <v>445</v>
      </c>
      <c r="G393" t="str">
        <f t="shared" si="815"/>
        <v>06</v>
      </c>
      <c r="H393" t="str">
        <f t="shared" si="824"/>
        <v>Sandmusling_06_20220608_DL2022028_OerestadGym</v>
      </c>
      <c r="I393" t="str">
        <f t="shared" si="825"/>
        <v>Sandmusling</v>
      </c>
      <c r="J393" t="str">
        <f t="shared" si="826"/>
        <v>eDNA</v>
      </c>
      <c r="K393" t="str">
        <f t="shared" si="827"/>
        <v>No Ct</v>
      </c>
      <c r="L393" t="str">
        <f t="shared" si="828"/>
        <v/>
      </c>
      <c r="M393" t="str">
        <f t="shared" si="829"/>
        <v/>
      </c>
      <c r="N393" t="str">
        <f t="shared" si="830"/>
        <v/>
      </c>
    </row>
    <row r="394" spans="1:23" x14ac:dyDescent="0.25">
      <c r="A394" t="s">
        <v>234</v>
      </c>
      <c r="B394" t="s">
        <v>235</v>
      </c>
      <c r="C394" t="s">
        <v>13</v>
      </c>
      <c r="D394" s="7">
        <v>0.1</v>
      </c>
      <c r="E394" s="7">
        <v>37.869999999999997</v>
      </c>
      <c r="F394" t="s">
        <v>445</v>
      </c>
      <c r="G394" t="str">
        <f t="shared" si="815"/>
        <v>07</v>
      </c>
      <c r="H394" t="str">
        <f t="shared" si="824"/>
        <v>AmerikanskRibbegople_07_20220608_DL2022028_OerestadGym</v>
      </c>
      <c r="I394" t="str">
        <f t="shared" si="825"/>
        <v>AmerikanskRibbegople</v>
      </c>
      <c r="J394" t="str">
        <f t="shared" si="826"/>
        <v>PosK</v>
      </c>
      <c r="K394">
        <f t="shared" si="827"/>
        <v>37.869999999999997</v>
      </c>
      <c r="L394">
        <f t="shared" si="828"/>
        <v>37.869999999999997</v>
      </c>
      <c r="M394">
        <f t="shared" si="829"/>
        <v>0</v>
      </c>
      <c r="N394">
        <f t="shared" si="830"/>
        <v>0</v>
      </c>
      <c r="P394">
        <f t="shared" ref="P394" si="839">IF(K396="No Ct",0,K396)</f>
        <v>0</v>
      </c>
      <c r="Q394">
        <f t="shared" ref="Q394" si="840">IF(K397="No Ct",0,K397)</f>
        <v>0</v>
      </c>
      <c r="R394" t="str">
        <f t="shared" ref="R394" si="841">IF(AND(L394&gt;0,M394=0),"Valid","Invalid")</f>
        <v>Valid</v>
      </c>
      <c r="S394" t="str">
        <f t="shared" ref="S394" si="842">IF(OR(P394&gt;1,Q394&gt;1),"Present","Absent")</f>
        <v>Absent</v>
      </c>
      <c r="T394" t="str">
        <f t="shared" ref="T394" si="843">IF(OR(AND(P394&gt;1,P394&lt;41),AND(Q394&gt;1,Q394&lt;41)),"Ct&lt;41","Ct&gt;41")</f>
        <v>Ct&gt;41</v>
      </c>
      <c r="U394" t="str">
        <f t="shared" ref="U394" si="844">I394</f>
        <v>AmerikanskRibbegople</v>
      </c>
      <c r="V394" t="str">
        <f t="shared" ref="V394" si="845">MID(F394,10,9)</f>
        <v>DL2022028</v>
      </c>
      <c r="W394" t="str">
        <f t="shared" ref="W394" si="846">V394&amp;"_"&amp;U394&amp;"_"&amp;R394&amp;"_"&amp;S394&amp;"_"&amp;T394</f>
        <v>DL2022028_AmerikanskRibbegople_Valid_Absent_Ct&gt;41</v>
      </c>
    </row>
    <row r="395" spans="1:23" x14ac:dyDescent="0.25">
      <c r="A395" t="s">
        <v>236</v>
      </c>
      <c r="B395" t="s">
        <v>237</v>
      </c>
      <c r="C395" t="s">
        <v>16</v>
      </c>
      <c r="D395" s="7">
        <v>0.1</v>
      </c>
      <c r="E395" s="6" t="s">
        <v>17</v>
      </c>
      <c r="F395" t="s">
        <v>445</v>
      </c>
      <c r="G395" t="str">
        <f t="shared" si="815"/>
        <v>07</v>
      </c>
      <c r="H395" t="str">
        <f t="shared" si="824"/>
        <v>AmerikanskRibbegople_07_20220608_DL2022028_OerestadGym</v>
      </c>
      <c r="I395" t="str">
        <f t="shared" si="825"/>
        <v>AmerikanskRibbegople</v>
      </c>
      <c r="J395" t="str">
        <f t="shared" si="826"/>
        <v>NegK</v>
      </c>
      <c r="K395" t="str">
        <f t="shared" si="827"/>
        <v>No Ct</v>
      </c>
      <c r="L395" t="str">
        <f t="shared" si="828"/>
        <v/>
      </c>
      <c r="M395" t="str">
        <f t="shared" si="829"/>
        <v/>
      </c>
      <c r="N395" t="str">
        <f t="shared" si="830"/>
        <v/>
      </c>
    </row>
    <row r="396" spans="1:23" x14ac:dyDescent="0.25">
      <c r="A396" t="s">
        <v>238</v>
      </c>
      <c r="B396" t="s">
        <v>239</v>
      </c>
      <c r="C396" t="s">
        <v>20</v>
      </c>
      <c r="D396" s="7">
        <v>0.1</v>
      </c>
      <c r="E396" s="6" t="s">
        <v>17</v>
      </c>
      <c r="F396" t="s">
        <v>445</v>
      </c>
      <c r="G396" t="str">
        <f t="shared" si="815"/>
        <v>07</v>
      </c>
      <c r="H396" t="str">
        <f t="shared" si="824"/>
        <v>AmerikanskRibbegople_07_20220608_DL2022028_OerestadGym</v>
      </c>
      <c r="I396" t="str">
        <f t="shared" si="825"/>
        <v>AmerikanskRibbegople</v>
      </c>
      <c r="J396" t="str">
        <f t="shared" si="826"/>
        <v>eDNA</v>
      </c>
      <c r="K396" t="str">
        <f t="shared" si="827"/>
        <v>No Ct</v>
      </c>
      <c r="L396" t="str">
        <f t="shared" si="828"/>
        <v/>
      </c>
      <c r="M396" t="str">
        <f t="shared" si="829"/>
        <v/>
      </c>
      <c r="N396" t="str">
        <f t="shared" si="830"/>
        <v/>
      </c>
    </row>
    <row r="397" spans="1:23" x14ac:dyDescent="0.25">
      <c r="A397" t="s">
        <v>240</v>
      </c>
      <c r="B397" t="s">
        <v>239</v>
      </c>
      <c r="C397" t="s">
        <v>20</v>
      </c>
      <c r="D397" s="7">
        <v>0.1</v>
      </c>
      <c r="E397" s="6" t="s">
        <v>17</v>
      </c>
      <c r="F397" t="s">
        <v>445</v>
      </c>
      <c r="G397" t="str">
        <f t="shared" si="815"/>
        <v>07</v>
      </c>
      <c r="H397" t="str">
        <f t="shared" si="824"/>
        <v>AmerikanskRibbegople_07_20220608_DL2022028_OerestadGym</v>
      </c>
      <c r="I397" t="str">
        <f t="shared" si="825"/>
        <v>AmerikanskRibbegople</v>
      </c>
      <c r="J397" t="str">
        <f t="shared" si="826"/>
        <v>eDNA</v>
      </c>
      <c r="K397" t="str">
        <f t="shared" si="827"/>
        <v>No Ct</v>
      </c>
      <c r="L397" t="str">
        <f t="shared" si="828"/>
        <v/>
      </c>
      <c r="M397" t="str">
        <f t="shared" si="829"/>
        <v/>
      </c>
      <c r="N397" t="str">
        <f t="shared" si="830"/>
        <v/>
      </c>
    </row>
    <row r="398" spans="1:23" x14ac:dyDescent="0.25">
      <c r="A398" t="s">
        <v>241</v>
      </c>
      <c r="B398" t="s">
        <v>242</v>
      </c>
      <c r="C398" t="s">
        <v>13</v>
      </c>
      <c r="D398" s="7">
        <v>0.1</v>
      </c>
      <c r="E398" s="7">
        <v>34.590000000000003</v>
      </c>
      <c r="F398" t="s">
        <v>445</v>
      </c>
      <c r="G398" t="str">
        <f t="shared" si="815"/>
        <v>08</v>
      </c>
      <c r="H398" t="str">
        <f t="shared" si="824"/>
        <v>AmerikanskRibbegople_08_20220608_DL2022028_OerestadGym</v>
      </c>
      <c r="I398" t="str">
        <f t="shared" si="825"/>
        <v>AmerikanskRibbegople</v>
      </c>
      <c r="J398" t="str">
        <f t="shared" si="826"/>
        <v>PosK</v>
      </c>
      <c r="K398">
        <f t="shared" si="827"/>
        <v>34.590000000000003</v>
      </c>
      <c r="L398">
        <f t="shared" si="828"/>
        <v>34.590000000000003</v>
      </c>
      <c r="M398">
        <f t="shared" si="829"/>
        <v>0</v>
      </c>
      <c r="N398">
        <f t="shared" si="830"/>
        <v>0</v>
      </c>
      <c r="P398">
        <f t="shared" ref="P398" si="847">IF(K400="No Ct",0,K400)</f>
        <v>0</v>
      </c>
      <c r="Q398">
        <f t="shared" ref="Q398" si="848">IF(K401="No Ct",0,K401)</f>
        <v>0</v>
      </c>
      <c r="R398" t="str">
        <f t="shared" ref="R398" si="849">IF(AND(L398&gt;0,M398=0),"Valid","Invalid")</f>
        <v>Valid</v>
      </c>
      <c r="S398" t="str">
        <f t="shared" ref="S398" si="850">IF(OR(P398&gt;1,Q398&gt;1),"Present","Absent")</f>
        <v>Absent</v>
      </c>
      <c r="T398" t="str">
        <f t="shared" ref="T398" si="851">IF(OR(AND(P398&gt;1,P398&lt;41),AND(Q398&gt;1,Q398&lt;41)),"Ct&lt;41","Ct&gt;41")</f>
        <v>Ct&gt;41</v>
      </c>
      <c r="U398" t="str">
        <f t="shared" ref="U398" si="852">I398</f>
        <v>AmerikanskRibbegople</v>
      </c>
      <c r="V398" t="str">
        <f t="shared" ref="V398" si="853">MID(F398,10,9)</f>
        <v>DL2022028</v>
      </c>
      <c r="W398" t="str">
        <f t="shared" ref="W398" si="854">V398&amp;"_"&amp;U398&amp;"_"&amp;R398&amp;"_"&amp;S398&amp;"_"&amp;T398</f>
        <v>DL2022028_AmerikanskRibbegople_Valid_Absent_Ct&gt;41</v>
      </c>
    </row>
    <row r="399" spans="1:23" x14ac:dyDescent="0.25">
      <c r="A399" t="s">
        <v>243</v>
      </c>
      <c r="B399" t="s">
        <v>244</v>
      </c>
      <c r="C399" t="s">
        <v>16</v>
      </c>
      <c r="D399" s="7">
        <v>0.1</v>
      </c>
      <c r="E399" s="6" t="s">
        <v>17</v>
      </c>
      <c r="F399" t="s">
        <v>445</v>
      </c>
      <c r="G399" t="str">
        <f t="shared" si="815"/>
        <v>08</v>
      </c>
      <c r="H399" t="str">
        <f t="shared" si="824"/>
        <v>AmerikanskRibbegople_08_20220608_DL2022028_OerestadGym</v>
      </c>
      <c r="I399" t="str">
        <f t="shared" si="825"/>
        <v>AmerikanskRibbegople</v>
      </c>
      <c r="J399" t="str">
        <f t="shared" si="826"/>
        <v>NegK</v>
      </c>
      <c r="K399" t="str">
        <f t="shared" si="827"/>
        <v>No Ct</v>
      </c>
      <c r="L399" t="str">
        <f t="shared" si="828"/>
        <v/>
      </c>
      <c r="M399" t="str">
        <f t="shared" si="829"/>
        <v/>
      </c>
      <c r="N399" t="str">
        <f t="shared" si="830"/>
        <v/>
      </c>
    </row>
    <row r="400" spans="1:23" x14ac:dyDescent="0.25">
      <c r="A400" t="s">
        <v>245</v>
      </c>
      <c r="B400" t="s">
        <v>246</v>
      </c>
      <c r="C400" t="s">
        <v>20</v>
      </c>
      <c r="D400" s="7">
        <v>0.1</v>
      </c>
      <c r="E400" s="6" t="s">
        <v>17</v>
      </c>
      <c r="F400" t="s">
        <v>445</v>
      </c>
      <c r="G400" t="str">
        <f t="shared" si="815"/>
        <v>08</v>
      </c>
      <c r="H400" t="str">
        <f t="shared" si="824"/>
        <v>AmerikanskRibbegople_08_20220608_DL2022028_OerestadGym</v>
      </c>
      <c r="I400" t="str">
        <f t="shared" si="825"/>
        <v>AmerikanskRibbegople</v>
      </c>
      <c r="J400" t="str">
        <f t="shared" si="826"/>
        <v>eDNA</v>
      </c>
      <c r="K400" t="str">
        <f t="shared" si="827"/>
        <v>No Ct</v>
      </c>
      <c r="L400" t="str">
        <f t="shared" si="828"/>
        <v/>
      </c>
      <c r="M400" t="str">
        <f t="shared" si="829"/>
        <v/>
      </c>
      <c r="N400" t="str">
        <f t="shared" si="830"/>
        <v/>
      </c>
    </row>
    <row r="401" spans="1:23" x14ac:dyDescent="0.25">
      <c r="A401" t="s">
        <v>247</v>
      </c>
      <c r="B401" t="s">
        <v>246</v>
      </c>
      <c r="C401" t="s">
        <v>20</v>
      </c>
      <c r="D401" s="7">
        <v>0.1</v>
      </c>
      <c r="E401" s="6" t="s">
        <v>17</v>
      </c>
      <c r="F401" t="s">
        <v>445</v>
      </c>
      <c r="G401" t="str">
        <f t="shared" si="815"/>
        <v>08</v>
      </c>
      <c r="H401" t="str">
        <f t="shared" si="824"/>
        <v>AmerikanskRibbegople_08_20220608_DL2022028_OerestadGym</v>
      </c>
      <c r="I401" t="str">
        <f t="shared" si="825"/>
        <v>AmerikanskRibbegople</v>
      </c>
      <c r="J401" t="str">
        <f t="shared" si="826"/>
        <v>eDNA</v>
      </c>
      <c r="K401" t="str">
        <f t="shared" si="827"/>
        <v>No Ct</v>
      </c>
      <c r="L401" t="str">
        <f t="shared" si="828"/>
        <v/>
      </c>
      <c r="M401" t="str">
        <f t="shared" si="829"/>
        <v/>
      </c>
      <c r="N401" t="str">
        <f t="shared" si="830"/>
        <v/>
      </c>
    </row>
    <row r="402" spans="1:23" x14ac:dyDescent="0.25">
      <c r="A402" t="s">
        <v>248</v>
      </c>
      <c r="B402" t="s">
        <v>419</v>
      </c>
      <c r="C402" t="s">
        <v>13</v>
      </c>
      <c r="D402" s="7">
        <v>0.1</v>
      </c>
      <c r="E402" s="7">
        <v>33.29</v>
      </c>
      <c r="F402" t="s">
        <v>445</v>
      </c>
      <c r="G402" t="str">
        <f t="shared" si="815"/>
        <v>09</v>
      </c>
      <c r="H402" t="str">
        <f t="shared" si="824"/>
        <v>Aborre_09_20220608_DL2022028_OerestadGym</v>
      </c>
      <c r="I402" t="str">
        <f t="shared" si="825"/>
        <v>Aborre</v>
      </c>
      <c r="J402" t="str">
        <f t="shared" si="826"/>
        <v>PosK</v>
      </c>
      <c r="K402">
        <f t="shared" si="827"/>
        <v>33.29</v>
      </c>
      <c r="L402">
        <f t="shared" si="828"/>
        <v>33.29</v>
      </c>
      <c r="M402">
        <f t="shared" si="829"/>
        <v>0</v>
      </c>
      <c r="N402">
        <f t="shared" si="830"/>
        <v>0</v>
      </c>
      <c r="P402">
        <f t="shared" ref="P402" si="855">IF(K404="No Ct",0,K404)</f>
        <v>0</v>
      </c>
      <c r="Q402">
        <f t="shared" ref="Q402" si="856">IF(K405="No Ct",0,K405)</f>
        <v>0</v>
      </c>
      <c r="R402" t="str">
        <f t="shared" ref="R402" si="857">IF(AND(L402&gt;0,M402=0),"Valid","Invalid")</f>
        <v>Valid</v>
      </c>
      <c r="S402" t="str">
        <f t="shared" ref="S402" si="858">IF(OR(P402&gt;1,Q402&gt;1),"Present","Absent")</f>
        <v>Absent</v>
      </c>
      <c r="T402" t="str">
        <f t="shared" ref="T402" si="859">IF(OR(AND(P402&gt;1,P402&lt;41),AND(Q402&gt;1,Q402&lt;41)),"Ct&lt;41","Ct&gt;41")</f>
        <v>Ct&gt;41</v>
      </c>
      <c r="U402" t="str">
        <f t="shared" ref="U402" si="860">I402</f>
        <v>Aborre</v>
      </c>
      <c r="V402" t="str">
        <f t="shared" ref="V402" si="861">MID(F402,10,9)</f>
        <v>DL2022028</v>
      </c>
      <c r="W402" t="str">
        <f t="shared" ref="W402" si="862">V402&amp;"_"&amp;U402&amp;"_"&amp;R402&amp;"_"&amp;S402&amp;"_"&amp;T402</f>
        <v>DL2022028_Aborre_Valid_Absent_Ct&gt;41</v>
      </c>
    </row>
    <row r="403" spans="1:23" x14ac:dyDescent="0.25">
      <c r="A403" t="s">
        <v>250</v>
      </c>
      <c r="B403" t="s">
        <v>420</v>
      </c>
      <c r="C403" t="s">
        <v>16</v>
      </c>
      <c r="D403" s="7">
        <v>0.1</v>
      </c>
      <c r="E403" s="6" t="s">
        <v>17</v>
      </c>
      <c r="F403" t="s">
        <v>445</v>
      </c>
      <c r="G403" t="str">
        <f t="shared" si="815"/>
        <v>09</v>
      </c>
      <c r="H403" t="str">
        <f t="shared" si="824"/>
        <v>Aborre_09_20220608_DL2022028_OerestadGym</v>
      </c>
      <c r="I403" t="str">
        <f t="shared" si="825"/>
        <v>Aborre</v>
      </c>
      <c r="J403" t="str">
        <f t="shared" si="826"/>
        <v>NegK</v>
      </c>
      <c r="K403" t="str">
        <f t="shared" si="827"/>
        <v>No Ct</v>
      </c>
      <c r="L403" t="str">
        <f t="shared" si="828"/>
        <v/>
      </c>
      <c r="M403" t="str">
        <f t="shared" si="829"/>
        <v/>
      </c>
      <c r="N403" t="str">
        <f t="shared" si="830"/>
        <v/>
      </c>
    </row>
    <row r="404" spans="1:23" x14ac:dyDescent="0.25">
      <c r="A404" t="s">
        <v>252</v>
      </c>
      <c r="B404" t="s">
        <v>421</v>
      </c>
      <c r="C404" t="s">
        <v>20</v>
      </c>
      <c r="D404" s="7">
        <v>0.1</v>
      </c>
      <c r="E404" s="6" t="s">
        <v>17</v>
      </c>
      <c r="F404" t="s">
        <v>445</v>
      </c>
      <c r="G404" t="str">
        <f t="shared" si="815"/>
        <v>09</v>
      </c>
      <c r="H404" t="str">
        <f t="shared" si="824"/>
        <v>Aborre_09_20220608_DL2022028_OerestadGym</v>
      </c>
      <c r="I404" t="str">
        <f t="shared" si="825"/>
        <v>Aborre</v>
      </c>
      <c r="J404" t="str">
        <f t="shared" si="826"/>
        <v>eDNA</v>
      </c>
      <c r="K404" t="str">
        <f t="shared" si="827"/>
        <v>No Ct</v>
      </c>
      <c r="L404" t="str">
        <f t="shared" si="828"/>
        <v/>
      </c>
      <c r="M404" t="str">
        <f t="shared" si="829"/>
        <v/>
      </c>
      <c r="N404" t="str">
        <f t="shared" si="830"/>
        <v/>
      </c>
    </row>
    <row r="405" spans="1:23" x14ac:dyDescent="0.25">
      <c r="A405" t="s">
        <v>254</v>
      </c>
      <c r="B405" t="s">
        <v>421</v>
      </c>
      <c r="C405" t="s">
        <v>20</v>
      </c>
      <c r="D405" s="7">
        <v>0.1</v>
      </c>
      <c r="E405" s="6" t="s">
        <v>17</v>
      </c>
      <c r="F405" t="s">
        <v>445</v>
      </c>
      <c r="G405" t="str">
        <f t="shared" si="815"/>
        <v>09</v>
      </c>
      <c r="H405" t="str">
        <f t="shared" si="824"/>
        <v>Aborre_09_20220608_DL2022028_OerestadGym</v>
      </c>
      <c r="I405" t="str">
        <f t="shared" si="825"/>
        <v>Aborre</v>
      </c>
      <c r="J405" t="str">
        <f t="shared" si="826"/>
        <v>eDNA</v>
      </c>
      <c r="K405" t="str">
        <f t="shared" si="827"/>
        <v>No Ct</v>
      </c>
      <c r="L405" t="str">
        <f t="shared" si="828"/>
        <v/>
      </c>
      <c r="M405" t="str">
        <f t="shared" si="829"/>
        <v/>
      </c>
      <c r="N405" t="str">
        <f t="shared" si="830"/>
        <v/>
      </c>
    </row>
    <row r="406" spans="1:23" x14ac:dyDescent="0.25">
      <c r="A406" t="s">
        <v>255</v>
      </c>
      <c r="B406" t="s">
        <v>422</v>
      </c>
      <c r="C406" t="s">
        <v>13</v>
      </c>
      <c r="D406" s="7">
        <v>0.1</v>
      </c>
      <c r="E406" s="6">
        <v>29.68</v>
      </c>
      <c r="F406" t="s">
        <v>445</v>
      </c>
      <c r="G406" t="str">
        <f t="shared" si="815"/>
        <v>10</v>
      </c>
      <c r="H406" t="str">
        <f t="shared" si="824"/>
        <v>Aborre_10_20220608_DL2022028_OerestadGym</v>
      </c>
      <c r="I406" t="str">
        <f t="shared" si="825"/>
        <v>Aborre</v>
      </c>
      <c r="J406" t="str">
        <f t="shared" si="826"/>
        <v>PosK</v>
      </c>
      <c r="K406">
        <f t="shared" si="827"/>
        <v>29.68</v>
      </c>
      <c r="L406">
        <f t="shared" si="828"/>
        <v>29.68</v>
      </c>
      <c r="M406">
        <f t="shared" si="829"/>
        <v>0</v>
      </c>
      <c r="N406">
        <f t="shared" si="830"/>
        <v>0</v>
      </c>
      <c r="P406">
        <f t="shared" ref="P406" si="863">IF(K408="No Ct",0,K408)</f>
        <v>0</v>
      </c>
      <c r="Q406">
        <f t="shared" ref="Q406" si="864">IF(K409="No Ct",0,K409)</f>
        <v>0</v>
      </c>
      <c r="R406" t="str">
        <f t="shared" ref="R406" si="865">IF(AND(L406&gt;0,M406=0),"Valid","Invalid")</f>
        <v>Valid</v>
      </c>
      <c r="S406" t="str">
        <f t="shared" ref="S406" si="866">IF(OR(P406&gt;1,Q406&gt;1),"Present","Absent")</f>
        <v>Absent</v>
      </c>
      <c r="T406" t="str">
        <f t="shared" ref="T406" si="867">IF(OR(AND(P406&gt;1,P406&lt;41),AND(Q406&gt;1,Q406&lt;41)),"Ct&lt;41","Ct&gt;41")</f>
        <v>Ct&gt;41</v>
      </c>
      <c r="U406" t="str">
        <f t="shared" ref="U406" si="868">I406</f>
        <v>Aborre</v>
      </c>
      <c r="V406" t="str">
        <f t="shared" ref="V406" si="869">MID(F406,10,9)</f>
        <v>DL2022028</v>
      </c>
      <c r="W406" t="str">
        <f t="shared" ref="W406" si="870">V406&amp;"_"&amp;U406&amp;"_"&amp;R406&amp;"_"&amp;S406&amp;"_"&amp;T406</f>
        <v>DL2022028_Aborre_Valid_Absent_Ct&gt;41</v>
      </c>
    </row>
    <row r="407" spans="1:23" x14ac:dyDescent="0.25">
      <c r="A407" t="s">
        <v>257</v>
      </c>
      <c r="B407" t="s">
        <v>423</v>
      </c>
      <c r="C407" t="s">
        <v>16</v>
      </c>
      <c r="D407" s="7">
        <v>0.1</v>
      </c>
      <c r="E407" s="6" t="s">
        <v>17</v>
      </c>
      <c r="F407" t="s">
        <v>445</v>
      </c>
      <c r="G407" t="str">
        <f t="shared" si="815"/>
        <v>10</v>
      </c>
      <c r="H407" t="str">
        <f t="shared" si="824"/>
        <v>Aborre_10_20220608_DL2022028_OerestadGym</v>
      </c>
      <c r="I407" t="str">
        <f t="shared" si="825"/>
        <v>Aborre</v>
      </c>
      <c r="J407" t="str">
        <f t="shared" si="826"/>
        <v>NegK</v>
      </c>
      <c r="K407" t="str">
        <f t="shared" si="827"/>
        <v>No Ct</v>
      </c>
      <c r="L407" t="str">
        <f t="shared" si="828"/>
        <v/>
      </c>
      <c r="M407" t="str">
        <f t="shared" si="829"/>
        <v/>
      </c>
      <c r="N407" t="str">
        <f t="shared" si="830"/>
        <v/>
      </c>
    </row>
    <row r="408" spans="1:23" x14ac:dyDescent="0.25">
      <c r="A408" t="s">
        <v>259</v>
      </c>
      <c r="B408" t="s">
        <v>424</v>
      </c>
      <c r="C408" t="s">
        <v>20</v>
      </c>
      <c r="D408" s="7">
        <v>0.1</v>
      </c>
      <c r="E408" s="6" t="s">
        <v>17</v>
      </c>
      <c r="F408" t="s">
        <v>445</v>
      </c>
      <c r="G408" t="str">
        <f t="shared" si="815"/>
        <v>10</v>
      </c>
      <c r="H408" t="str">
        <f t="shared" si="824"/>
        <v>Aborre_10_20220608_DL2022028_OerestadGym</v>
      </c>
      <c r="I408" t="str">
        <f t="shared" si="825"/>
        <v>Aborre</v>
      </c>
      <c r="J408" t="str">
        <f t="shared" si="826"/>
        <v>eDNA</v>
      </c>
      <c r="K408" t="str">
        <f t="shared" si="827"/>
        <v>No Ct</v>
      </c>
      <c r="L408" t="str">
        <f t="shared" si="828"/>
        <v/>
      </c>
      <c r="M408" t="str">
        <f t="shared" si="829"/>
        <v/>
      </c>
      <c r="N408" t="str">
        <f t="shared" si="830"/>
        <v/>
      </c>
    </row>
    <row r="409" spans="1:23" x14ac:dyDescent="0.25">
      <c r="A409" t="s">
        <v>261</v>
      </c>
      <c r="B409" t="s">
        <v>424</v>
      </c>
      <c r="C409" t="s">
        <v>20</v>
      </c>
      <c r="D409" s="7">
        <v>0.1</v>
      </c>
      <c r="E409" s="6" t="s">
        <v>17</v>
      </c>
      <c r="F409" t="s">
        <v>445</v>
      </c>
      <c r="G409" t="str">
        <f t="shared" si="815"/>
        <v>10</v>
      </c>
      <c r="H409" t="str">
        <f t="shared" si="824"/>
        <v>Aborre_10_20220608_DL2022028_OerestadGym</v>
      </c>
      <c r="I409" t="str">
        <f t="shared" si="825"/>
        <v>Aborre</v>
      </c>
      <c r="J409" t="str">
        <f t="shared" si="826"/>
        <v>eDNA</v>
      </c>
      <c r="K409" t="str">
        <f t="shared" si="827"/>
        <v>No Ct</v>
      </c>
      <c r="L409" t="str">
        <f t="shared" si="828"/>
        <v/>
      </c>
      <c r="M409" t="str">
        <f t="shared" si="829"/>
        <v/>
      </c>
      <c r="N409" t="str">
        <f t="shared" si="830"/>
        <v/>
      </c>
    </row>
    <row r="410" spans="1:23" x14ac:dyDescent="0.25">
      <c r="A410" t="s">
        <v>262</v>
      </c>
      <c r="B410" t="s">
        <v>263</v>
      </c>
      <c r="C410" t="s">
        <v>13</v>
      </c>
      <c r="D410" s="7">
        <v>0.1</v>
      </c>
      <c r="E410" s="6" t="s">
        <v>17</v>
      </c>
      <c r="F410" t="s">
        <v>445</v>
      </c>
      <c r="G410" t="str">
        <f t="shared" si="815"/>
        <v>11</v>
      </c>
      <c r="H410" t="str">
        <f t="shared" si="824"/>
        <v>KinesiskUldhaandskrabbe_11_20220608_DL2022028_OerestadGym</v>
      </c>
      <c r="I410" t="str">
        <f t="shared" si="825"/>
        <v>KinesiskUldhaandskrabbe</v>
      </c>
      <c r="J410" t="str">
        <f t="shared" si="826"/>
        <v>PosK</v>
      </c>
      <c r="K410" t="str">
        <f t="shared" si="827"/>
        <v>No Ct</v>
      </c>
      <c r="L410">
        <f t="shared" si="828"/>
        <v>0</v>
      </c>
      <c r="M410">
        <f t="shared" si="829"/>
        <v>0</v>
      </c>
      <c r="N410">
        <f t="shared" si="830"/>
        <v>0</v>
      </c>
      <c r="P410">
        <f t="shared" ref="P410" si="871">IF(K412="No Ct",0,K412)</f>
        <v>0</v>
      </c>
      <c r="Q410">
        <f t="shared" ref="Q410" si="872">IF(K413="No Ct",0,K413)</f>
        <v>0</v>
      </c>
      <c r="R410" t="str">
        <f t="shared" ref="R410" si="873">IF(AND(L410&gt;0,M410=0),"Valid","Invalid")</f>
        <v>Invalid</v>
      </c>
      <c r="S410" t="str">
        <f t="shared" ref="S410" si="874">IF(OR(P410&gt;1,Q410&gt;1),"Present","Absent")</f>
        <v>Absent</v>
      </c>
      <c r="T410" t="str">
        <f t="shared" ref="T410" si="875">IF(OR(AND(P410&gt;1,P410&lt;41),AND(Q410&gt;1,Q410&lt;41)),"Ct&lt;41","Ct&gt;41")</f>
        <v>Ct&gt;41</v>
      </c>
      <c r="U410" t="str">
        <f t="shared" ref="U410" si="876">I410</f>
        <v>KinesiskUldhaandskrabbe</v>
      </c>
      <c r="V410" t="str">
        <f t="shared" ref="V410" si="877">MID(F410,10,9)</f>
        <v>DL2022028</v>
      </c>
      <c r="W410" t="str">
        <f t="shared" ref="W410" si="878">V410&amp;"_"&amp;U410&amp;"_"&amp;R410&amp;"_"&amp;S410&amp;"_"&amp;T410</f>
        <v>DL2022028_KinesiskUldhaandskrabbe_Invalid_Absent_Ct&gt;41</v>
      </c>
    </row>
    <row r="411" spans="1:23" x14ac:dyDescent="0.25">
      <c r="A411" t="s">
        <v>264</v>
      </c>
      <c r="B411" t="s">
        <v>265</v>
      </c>
      <c r="C411" t="s">
        <v>16</v>
      </c>
      <c r="D411" s="7">
        <v>0.1</v>
      </c>
      <c r="E411" s="6" t="s">
        <v>17</v>
      </c>
      <c r="F411" t="s">
        <v>445</v>
      </c>
      <c r="G411" t="str">
        <f t="shared" si="815"/>
        <v>11</v>
      </c>
      <c r="H411" t="str">
        <f t="shared" si="824"/>
        <v>KinesiskUldhaandskrabbe_11_20220608_DL2022028_OerestadGym</v>
      </c>
      <c r="I411" t="str">
        <f t="shared" si="825"/>
        <v>KinesiskUldhaandskrabbe</v>
      </c>
      <c r="J411" t="str">
        <f t="shared" si="826"/>
        <v>NegK</v>
      </c>
      <c r="K411" t="str">
        <f t="shared" si="827"/>
        <v>No Ct</v>
      </c>
      <c r="L411" t="str">
        <f t="shared" si="828"/>
        <v/>
      </c>
      <c r="M411" t="str">
        <f t="shared" si="829"/>
        <v/>
      </c>
      <c r="N411" t="str">
        <f t="shared" si="830"/>
        <v/>
      </c>
    </row>
    <row r="412" spans="1:23" x14ac:dyDescent="0.25">
      <c r="A412" t="s">
        <v>266</v>
      </c>
      <c r="B412" t="s">
        <v>267</v>
      </c>
      <c r="C412" t="s">
        <v>20</v>
      </c>
      <c r="D412" s="7">
        <v>0.1</v>
      </c>
      <c r="E412" s="6" t="s">
        <v>17</v>
      </c>
      <c r="F412" t="s">
        <v>445</v>
      </c>
      <c r="G412" t="str">
        <f t="shared" si="815"/>
        <v>11</v>
      </c>
      <c r="H412" t="str">
        <f t="shared" si="824"/>
        <v>KinesiskUldhaandskrabbe_11_20220608_DL2022028_OerestadGym</v>
      </c>
      <c r="I412" t="str">
        <f t="shared" si="825"/>
        <v>KinesiskUldhaandskrabbe</v>
      </c>
      <c r="J412" t="str">
        <f t="shared" si="826"/>
        <v>eDNA</v>
      </c>
      <c r="K412" t="str">
        <f t="shared" si="827"/>
        <v>No Ct</v>
      </c>
      <c r="L412" t="str">
        <f t="shared" si="828"/>
        <v/>
      </c>
      <c r="M412" t="str">
        <f t="shared" si="829"/>
        <v/>
      </c>
      <c r="N412" t="str">
        <f t="shared" si="830"/>
        <v/>
      </c>
    </row>
    <row r="413" spans="1:23" x14ac:dyDescent="0.25">
      <c r="A413" t="s">
        <v>268</v>
      </c>
      <c r="B413" t="s">
        <v>267</v>
      </c>
      <c r="C413" t="s">
        <v>20</v>
      </c>
      <c r="D413" s="7">
        <v>0.1</v>
      </c>
      <c r="E413" s="6" t="s">
        <v>17</v>
      </c>
      <c r="F413" t="s">
        <v>445</v>
      </c>
      <c r="G413" t="str">
        <f t="shared" si="815"/>
        <v>11</v>
      </c>
      <c r="H413" t="str">
        <f t="shared" si="824"/>
        <v>KinesiskUldhaandskrabbe_11_20220608_DL2022028_OerestadGym</v>
      </c>
      <c r="I413" t="str">
        <f t="shared" si="825"/>
        <v>KinesiskUldhaandskrabbe</v>
      </c>
      <c r="J413" t="str">
        <f t="shared" si="826"/>
        <v>eDNA</v>
      </c>
      <c r="K413" t="str">
        <f t="shared" si="827"/>
        <v>No Ct</v>
      </c>
      <c r="L413" t="str">
        <f t="shared" si="828"/>
        <v/>
      </c>
      <c r="M413" t="str">
        <f t="shared" si="829"/>
        <v/>
      </c>
      <c r="N413" t="str">
        <f t="shared" si="830"/>
        <v/>
      </c>
    </row>
    <row r="414" spans="1:23" x14ac:dyDescent="0.25">
      <c r="A414" t="s">
        <v>269</v>
      </c>
      <c r="B414" t="s">
        <v>270</v>
      </c>
      <c r="C414" t="s">
        <v>13</v>
      </c>
      <c r="D414" s="7">
        <v>0.1</v>
      </c>
      <c r="E414" s="7">
        <v>37.49</v>
      </c>
      <c r="F414" t="s">
        <v>445</v>
      </c>
      <c r="G414" t="str">
        <f t="shared" si="815"/>
        <v>12</v>
      </c>
      <c r="H414" t="str">
        <f t="shared" si="824"/>
        <v>KinesiskUldhaandskrabbe_12_20220608_DL2022028_OerestadGym</v>
      </c>
      <c r="I414" t="str">
        <f t="shared" si="825"/>
        <v>KinesiskUldhaandskrabbe</v>
      </c>
      <c r="J414" t="str">
        <f t="shared" si="826"/>
        <v>PosK</v>
      </c>
      <c r="K414">
        <f t="shared" si="827"/>
        <v>37.49</v>
      </c>
      <c r="L414">
        <f t="shared" si="828"/>
        <v>37.49</v>
      </c>
      <c r="M414">
        <f t="shared" si="829"/>
        <v>0</v>
      </c>
      <c r="N414">
        <f t="shared" si="830"/>
        <v>0</v>
      </c>
      <c r="P414">
        <f t="shared" ref="P414" si="879">IF(K416="No Ct",0,K416)</f>
        <v>0</v>
      </c>
      <c r="Q414">
        <f t="shared" ref="Q414" si="880">IF(K417="No Ct",0,K417)</f>
        <v>0</v>
      </c>
      <c r="R414" t="str">
        <f t="shared" ref="R414" si="881">IF(AND(L414&gt;0,M414=0),"Valid","Invalid")</f>
        <v>Valid</v>
      </c>
      <c r="S414" t="str">
        <f t="shared" ref="S414" si="882">IF(OR(P414&gt;1,Q414&gt;1),"Present","Absent")</f>
        <v>Absent</v>
      </c>
      <c r="T414" t="str">
        <f t="shared" ref="T414" si="883">IF(OR(AND(P414&gt;1,P414&lt;41),AND(Q414&gt;1,Q414&lt;41)),"Ct&lt;41","Ct&gt;41")</f>
        <v>Ct&gt;41</v>
      </c>
      <c r="U414" t="str">
        <f t="shared" ref="U414" si="884">I414</f>
        <v>KinesiskUldhaandskrabbe</v>
      </c>
      <c r="V414" t="str">
        <f t="shared" ref="V414" si="885">MID(F414,10,9)</f>
        <v>DL2022028</v>
      </c>
      <c r="W414" t="str">
        <f t="shared" ref="W414" si="886">V414&amp;"_"&amp;U414&amp;"_"&amp;R414&amp;"_"&amp;S414&amp;"_"&amp;T414</f>
        <v>DL2022028_KinesiskUldhaandskrabbe_Valid_Absent_Ct&gt;41</v>
      </c>
    </row>
    <row r="415" spans="1:23" x14ac:dyDescent="0.25">
      <c r="A415" t="s">
        <v>271</v>
      </c>
      <c r="B415" t="s">
        <v>272</v>
      </c>
      <c r="C415" t="s">
        <v>16</v>
      </c>
      <c r="D415" s="7">
        <v>0.1</v>
      </c>
      <c r="E415" s="6" t="s">
        <v>17</v>
      </c>
      <c r="F415" t="s">
        <v>445</v>
      </c>
      <c r="G415" t="str">
        <f t="shared" si="815"/>
        <v>12</v>
      </c>
      <c r="H415" t="str">
        <f t="shared" si="824"/>
        <v>KinesiskUldhaandskrabbe_12_20220608_DL2022028_OerestadGym</v>
      </c>
      <c r="I415" t="str">
        <f t="shared" si="825"/>
        <v>KinesiskUldhaandskrabbe</v>
      </c>
      <c r="J415" t="str">
        <f t="shared" si="826"/>
        <v>NegK</v>
      </c>
      <c r="K415" t="str">
        <f t="shared" si="827"/>
        <v>No Ct</v>
      </c>
      <c r="L415" t="str">
        <f t="shared" si="828"/>
        <v/>
      </c>
      <c r="M415" t="str">
        <f t="shared" si="829"/>
        <v/>
      </c>
      <c r="N415" t="str">
        <f t="shared" si="830"/>
        <v/>
      </c>
    </row>
    <row r="416" spans="1:23" x14ac:dyDescent="0.25">
      <c r="A416" t="s">
        <v>273</v>
      </c>
      <c r="B416" t="s">
        <v>274</v>
      </c>
      <c r="C416" t="s">
        <v>20</v>
      </c>
      <c r="D416" s="7">
        <v>0.1</v>
      </c>
      <c r="E416" s="6" t="s">
        <v>17</v>
      </c>
      <c r="F416" t="s">
        <v>445</v>
      </c>
      <c r="G416" t="str">
        <f t="shared" si="815"/>
        <v>12</v>
      </c>
      <c r="H416" t="str">
        <f t="shared" si="824"/>
        <v>KinesiskUldhaandskrabbe_12_20220608_DL2022028_OerestadGym</v>
      </c>
      <c r="I416" t="str">
        <f t="shared" si="825"/>
        <v>KinesiskUldhaandskrabbe</v>
      </c>
      <c r="J416" t="str">
        <f t="shared" si="826"/>
        <v>eDNA</v>
      </c>
      <c r="K416" t="str">
        <f t="shared" si="827"/>
        <v>No Ct</v>
      </c>
      <c r="L416" t="str">
        <f t="shared" si="828"/>
        <v/>
      </c>
      <c r="M416" t="str">
        <f t="shared" si="829"/>
        <v/>
      </c>
      <c r="N416" t="str">
        <f t="shared" si="830"/>
        <v/>
      </c>
    </row>
    <row r="417" spans="1:23" x14ac:dyDescent="0.25">
      <c r="A417" t="s">
        <v>275</v>
      </c>
      <c r="B417" t="s">
        <v>274</v>
      </c>
      <c r="C417" t="s">
        <v>20</v>
      </c>
      <c r="D417" s="7">
        <v>0.1</v>
      </c>
      <c r="E417" s="6" t="s">
        <v>17</v>
      </c>
      <c r="F417" t="s">
        <v>445</v>
      </c>
      <c r="G417" t="str">
        <f t="shared" si="815"/>
        <v>12</v>
      </c>
      <c r="H417" t="str">
        <f t="shared" si="824"/>
        <v>KinesiskUldhaandskrabbe_12_20220608_DL2022028_OerestadGym</v>
      </c>
      <c r="I417" t="str">
        <f t="shared" si="825"/>
        <v>KinesiskUldhaandskrabbe</v>
      </c>
      <c r="J417" t="str">
        <f t="shared" si="826"/>
        <v>eDNA</v>
      </c>
      <c r="K417" t="str">
        <f t="shared" si="827"/>
        <v>No Ct</v>
      </c>
      <c r="L417" t="str">
        <f t="shared" si="828"/>
        <v/>
      </c>
      <c r="M417" t="str">
        <f t="shared" si="829"/>
        <v/>
      </c>
      <c r="N417" t="str">
        <f t="shared" si="830"/>
        <v/>
      </c>
    </row>
    <row r="418" spans="1:23" x14ac:dyDescent="0.25">
      <c r="A418" t="s">
        <v>276</v>
      </c>
      <c r="B418" t="s">
        <v>277</v>
      </c>
      <c r="C418" t="s">
        <v>13</v>
      </c>
      <c r="D418" s="7">
        <v>0.1</v>
      </c>
      <c r="E418" s="7" t="s">
        <v>17</v>
      </c>
      <c r="F418" t="s">
        <v>445</v>
      </c>
      <c r="G418" t="str">
        <f t="shared" si="815"/>
        <v>13</v>
      </c>
      <c r="H418" t="str">
        <f t="shared" si="824"/>
        <v>NordamerikanskMudderkrabbe_13_20220608_DL2022028_OerestadGym</v>
      </c>
      <c r="I418" t="str">
        <f t="shared" si="825"/>
        <v>NordamerikanskMudderkrabbe</v>
      </c>
      <c r="J418" t="str">
        <f t="shared" si="826"/>
        <v>PosK</v>
      </c>
      <c r="K418" t="str">
        <f t="shared" si="827"/>
        <v>No Ct</v>
      </c>
      <c r="L418">
        <f t="shared" si="828"/>
        <v>0</v>
      </c>
      <c r="M418">
        <f t="shared" si="829"/>
        <v>0</v>
      </c>
      <c r="N418">
        <f t="shared" si="830"/>
        <v>0</v>
      </c>
      <c r="P418">
        <f t="shared" ref="P418" si="887">IF(K420="No Ct",0,K420)</f>
        <v>0</v>
      </c>
      <c r="Q418">
        <f t="shared" ref="Q418" si="888">IF(K421="No Ct",0,K421)</f>
        <v>0</v>
      </c>
      <c r="R418" t="str">
        <f t="shared" ref="R418" si="889">IF(AND(L418&gt;0,M418=0),"Valid","Invalid")</f>
        <v>Invalid</v>
      </c>
      <c r="S418" t="str">
        <f t="shared" ref="S418" si="890">IF(OR(P418&gt;1,Q418&gt;1),"Present","Absent")</f>
        <v>Absent</v>
      </c>
      <c r="T418" t="str">
        <f t="shared" ref="T418" si="891">IF(OR(AND(P418&gt;1,P418&lt;41),AND(Q418&gt;1,Q418&lt;41)),"Ct&lt;41","Ct&gt;41")</f>
        <v>Ct&gt;41</v>
      </c>
      <c r="U418" t="str">
        <f t="shared" ref="U418" si="892">I418</f>
        <v>NordamerikanskMudderkrabbe</v>
      </c>
      <c r="V418" t="str">
        <f t="shared" ref="V418" si="893">MID(F418,10,9)</f>
        <v>DL2022028</v>
      </c>
      <c r="W418" t="str">
        <f t="shared" ref="W418" si="894">V418&amp;"_"&amp;U418&amp;"_"&amp;R418&amp;"_"&amp;S418&amp;"_"&amp;T418</f>
        <v>DL2022028_NordamerikanskMudderkrabbe_Invalid_Absent_Ct&gt;41</v>
      </c>
    </row>
    <row r="419" spans="1:23" x14ac:dyDescent="0.25">
      <c r="A419" t="s">
        <v>278</v>
      </c>
      <c r="B419" t="s">
        <v>279</v>
      </c>
      <c r="C419" t="s">
        <v>16</v>
      </c>
      <c r="D419" s="7">
        <v>0.1</v>
      </c>
      <c r="E419" s="6" t="s">
        <v>17</v>
      </c>
      <c r="F419" t="s">
        <v>445</v>
      </c>
      <c r="G419" t="str">
        <f t="shared" si="815"/>
        <v>13</v>
      </c>
      <c r="H419" t="str">
        <f t="shared" si="824"/>
        <v>NordamerikanskMudderkrabbe_13_20220608_DL2022028_OerestadGym</v>
      </c>
      <c r="I419" t="str">
        <f t="shared" si="825"/>
        <v>NordamerikanskMudderkrabbe</v>
      </c>
      <c r="J419" t="str">
        <f t="shared" si="826"/>
        <v>NegK</v>
      </c>
      <c r="K419" t="str">
        <f t="shared" si="827"/>
        <v>No Ct</v>
      </c>
      <c r="L419" t="str">
        <f t="shared" si="828"/>
        <v/>
      </c>
      <c r="M419" t="str">
        <f t="shared" si="829"/>
        <v/>
      </c>
      <c r="N419" t="str">
        <f t="shared" si="830"/>
        <v/>
      </c>
    </row>
    <row r="420" spans="1:23" x14ac:dyDescent="0.25">
      <c r="A420" t="s">
        <v>280</v>
      </c>
      <c r="B420" t="s">
        <v>281</v>
      </c>
      <c r="C420" t="s">
        <v>20</v>
      </c>
      <c r="D420" s="7">
        <v>0.1</v>
      </c>
      <c r="E420" s="7" t="s">
        <v>17</v>
      </c>
      <c r="F420" t="s">
        <v>445</v>
      </c>
      <c r="G420" t="str">
        <f t="shared" si="815"/>
        <v>13</v>
      </c>
      <c r="H420" t="str">
        <f t="shared" si="824"/>
        <v>NordamerikanskMudderkrabbe_13_20220608_DL2022028_OerestadGym</v>
      </c>
      <c r="I420" t="str">
        <f t="shared" si="825"/>
        <v>NordamerikanskMudderkrabbe</v>
      </c>
      <c r="J420" t="str">
        <f t="shared" si="826"/>
        <v>eDNA</v>
      </c>
      <c r="K420" t="str">
        <f t="shared" si="827"/>
        <v>No Ct</v>
      </c>
      <c r="L420" t="str">
        <f t="shared" si="828"/>
        <v/>
      </c>
      <c r="M420" t="str">
        <f t="shared" si="829"/>
        <v/>
      </c>
      <c r="N420" t="str">
        <f t="shared" si="830"/>
        <v/>
      </c>
    </row>
    <row r="421" spans="1:23" x14ac:dyDescent="0.25">
      <c r="A421" t="s">
        <v>282</v>
      </c>
      <c r="B421" t="s">
        <v>281</v>
      </c>
      <c r="C421" t="s">
        <v>20</v>
      </c>
      <c r="D421" s="7">
        <v>0.1</v>
      </c>
      <c r="E421" s="7" t="s">
        <v>17</v>
      </c>
      <c r="F421" t="s">
        <v>445</v>
      </c>
      <c r="G421" t="str">
        <f t="shared" si="815"/>
        <v>13</v>
      </c>
      <c r="H421" t="str">
        <f t="shared" si="824"/>
        <v>NordamerikanskMudderkrabbe_13_20220608_DL2022028_OerestadGym</v>
      </c>
      <c r="I421" t="str">
        <f t="shared" si="825"/>
        <v>NordamerikanskMudderkrabbe</v>
      </c>
      <c r="J421" t="str">
        <f t="shared" si="826"/>
        <v>eDNA</v>
      </c>
      <c r="K421" t="str">
        <f t="shared" si="827"/>
        <v>No Ct</v>
      </c>
      <c r="L421" t="str">
        <f t="shared" si="828"/>
        <v/>
      </c>
      <c r="M421" t="str">
        <f t="shared" si="829"/>
        <v/>
      </c>
      <c r="N421" t="str">
        <f t="shared" si="830"/>
        <v/>
      </c>
    </row>
    <row r="422" spans="1:23" x14ac:dyDescent="0.25">
      <c r="A422" t="s">
        <v>283</v>
      </c>
      <c r="B422" t="s">
        <v>284</v>
      </c>
      <c r="C422" t="s">
        <v>13</v>
      </c>
      <c r="D422" s="7">
        <v>0.1</v>
      </c>
      <c r="E422" s="7">
        <v>30.68</v>
      </c>
      <c r="F422" t="s">
        <v>445</v>
      </c>
      <c r="G422" t="str">
        <f t="shared" si="815"/>
        <v>14</v>
      </c>
      <c r="H422" t="str">
        <f t="shared" si="824"/>
        <v>NordamerikanskMudderkrabbe_14_20220608_DL2022028_OerestadGym</v>
      </c>
      <c r="I422" t="str">
        <f t="shared" si="825"/>
        <v>NordamerikanskMudderkrabbe</v>
      </c>
      <c r="J422" t="str">
        <f t="shared" si="826"/>
        <v>PosK</v>
      </c>
      <c r="K422">
        <f t="shared" si="827"/>
        <v>30.68</v>
      </c>
      <c r="L422">
        <f t="shared" si="828"/>
        <v>30.68</v>
      </c>
      <c r="M422">
        <f t="shared" si="829"/>
        <v>0</v>
      </c>
      <c r="N422">
        <f t="shared" si="830"/>
        <v>0</v>
      </c>
      <c r="P422">
        <f t="shared" ref="P422" si="895">IF(K424="No Ct",0,K424)</f>
        <v>0</v>
      </c>
      <c r="Q422">
        <f t="shared" ref="Q422" si="896">IF(K425="No Ct",0,K425)</f>
        <v>0</v>
      </c>
      <c r="R422" t="str">
        <f t="shared" ref="R422" si="897">IF(AND(L422&gt;0,M422=0),"Valid","Invalid")</f>
        <v>Valid</v>
      </c>
      <c r="S422" t="str">
        <f t="shared" ref="S422" si="898">IF(OR(P422&gt;1,Q422&gt;1),"Present","Absent")</f>
        <v>Absent</v>
      </c>
      <c r="T422" t="str">
        <f t="shared" ref="T422" si="899">IF(OR(AND(P422&gt;1,P422&lt;41),AND(Q422&gt;1,Q422&lt;41)),"Ct&lt;41","Ct&gt;41")</f>
        <v>Ct&gt;41</v>
      </c>
      <c r="U422" t="str">
        <f t="shared" ref="U422" si="900">I422</f>
        <v>NordamerikanskMudderkrabbe</v>
      </c>
      <c r="V422" t="str">
        <f t="shared" ref="V422" si="901">MID(F422,10,9)</f>
        <v>DL2022028</v>
      </c>
      <c r="W422" t="str">
        <f t="shared" ref="W422" si="902">V422&amp;"_"&amp;U422&amp;"_"&amp;R422&amp;"_"&amp;S422&amp;"_"&amp;T422</f>
        <v>DL2022028_NordamerikanskMudderkrabbe_Valid_Absent_Ct&gt;41</v>
      </c>
    </row>
    <row r="423" spans="1:23" x14ac:dyDescent="0.25">
      <c r="A423" t="s">
        <v>285</v>
      </c>
      <c r="B423" t="s">
        <v>286</v>
      </c>
      <c r="C423" t="s">
        <v>16</v>
      </c>
      <c r="D423" s="7">
        <v>0.1</v>
      </c>
      <c r="E423" s="6" t="s">
        <v>17</v>
      </c>
      <c r="F423" t="s">
        <v>445</v>
      </c>
      <c r="G423" t="str">
        <f t="shared" si="815"/>
        <v>14</v>
      </c>
      <c r="H423" t="str">
        <f t="shared" si="824"/>
        <v>NordamerikanskMudderkrabbe_14_20220608_DL2022028_OerestadGym</v>
      </c>
      <c r="I423" t="str">
        <f t="shared" si="825"/>
        <v>NordamerikanskMudderkrabbe</v>
      </c>
      <c r="J423" t="str">
        <f t="shared" si="826"/>
        <v>NegK</v>
      </c>
      <c r="K423" t="str">
        <f t="shared" si="827"/>
        <v>No Ct</v>
      </c>
      <c r="L423" t="str">
        <f t="shared" si="828"/>
        <v/>
      </c>
      <c r="M423" t="str">
        <f t="shared" si="829"/>
        <v/>
      </c>
      <c r="N423" t="str">
        <f t="shared" si="830"/>
        <v/>
      </c>
    </row>
    <row r="424" spans="1:23" x14ac:dyDescent="0.25">
      <c r="A424" t="s">
        <v>287</v>
      </c>
      <c r="B424" t="s">
        <v>288</v>
      </c>
      <c r="C424" t="s">
        <v>20</v>
      </c>
      <c r="D424" s="7">
        <v>0.1</v>
      </c>
      <c r="E424" s="6" t="s">
        <v>17</v>
      </c>
      <c r="F424" t="s">
        <v>445</v>
      </c>
      <c r="G424" t="str">
        <f t="shared" si="815"/>
        <v>14</v>
      </c>
      <c r="H424" t="str">
        <f t="shared" si="824"/>
        <v>NordamerikanskMudderkrabbe_14_20220608_DL2022028_OerestadGym</v>
      </c>
      <c r="I424" t="str">
        <f t="shared" si="825"/>
        <v>NordamerikanskMudderkrabbe</v>
      </c>
      <c r="J424" t="str">
        <f t="shared" si="826"/>
        <v>eDNA</v>
      </c>
      <c r="K424" t="str">
        <f t="shared" si="827"/>
        <v>No Ct</v>
      </c>
      <c r="L424" t="str">
        <f t="shared" si="828"/>
        <v/>
      </c>
      <c r="M424" t="str">
        <f t="shared" si="829"/>
        <v/>
      </c>
      <c r="N424" t="str">
        <f t="shared" si="830"/>
        <v/>
      </c>
    </row>
    <row r="425" spans="1:23" x14ac:dyDescent="0.25">
      <c r="A425" t="s">
        <v>289</v>
      </c>
      <c r="B425" t="s">
        <v>288</v>
      </c>
      <c r="C425" t="s">
        <v>20</v>
      </c>
      <c r="D425" s="7">
        <v>0.1</v>
      </c>
      <c r="E425" s="6" t="s">
        <v>17</v>
      </c>
      <c r="F425" t="s">
        <v>445</v>
      </c>
      <c r="G425" t="str">
        <f t="shared" si="815"/>
        <v>14</v>
      </c>
      <c r="H425" t="str">
        <f t="shared" si="824"/>
        <v>NordamerikanskMudderkrabbe_14_20220608_DL2022028_OerestadGym</v>
      </c>
      <c r="I425" t="str">
        <f t="shared" si="825"/>
        <v>NordamerikanskMudderkrabbe</v>
      </c>
      <c r="J425" t="str">
        <f t="shared" si="826"/>
        <v>eDNA</v>
      </c>
      <c r="K425" t="str">
        <f t="shared" si="827"/>
        <v>No Ct</v>
      </c>
      <c r="L425" t="str">
        <f t="shared" si="828"/>
        <v/>
      </c>
      <c r="M425" t="str">
        <f t="shared" si="829"/>
        <v/>
      </c>
      <c r="N425" t="str">
        <f t="shared" si="830"/>
        <v/>
      </c>
    </row>
    <row r="426" spans="1:23" x14ac:dyDescent="0.25">
      <c r="A426" t="s">
        <v>290</v>
      </c>
      <c r="B426" t="s">
        <v>425</v>
      </c>
      <c r="C426" t="s">
        <v>13</v>
      </c>
      <c r="D426" s="7">
        <v>0.1</v>
      </c>
      <c r="E426" s="6" t="s">
        <v>17</v>
      </c>
      <c r="F426" t="s">
        <v>445</v>
      </c>
      <c r="G426" t="str">
        <f t="shared" si="815"/>
        <v>15</v>
      </c>
      <c r="H426" t="str">
        <f t="shared" si="824"/>
        <v>EuropaeiskAal_15_20220608_DL2022028_OerestadGym</v>
      </c>
      <c r="I426" t="str">
        <f t="shared" si="825"/>
        <v>EuropaeiskAal</v>
      </c>
      <c r="J426" t="str">
        <f t="shared" si="826"/>
        <v>PosK</v>
      </c>
      <c r="K426" t="str">
        <f t="shared" si="827"/>
        <v>No Ct</v>
      </c>
      <c r="L426">
        <f t="shared" si="828"/>
        <v>0</v>
      </c>
      <c r="M426">
        <f t="shared" si="829"/>
        <v>0</v>
      </c>
      <c r="N426">
        <f t="shared" si="830"/>
        <v>0</v>
      </c>
      <c r="P426">
        <f t="shared" ref="P426" si="903">IF(K428="No Ct",0,K428)</f>
        <v>0</v>
      </c>
      <c r="Q426">
        <f t="shared" ref="Q426" si="904">IF(K429="No Ct",0,K429)</f>
        <v>0</v>
      </c>
      <c r="R426" t="str">
        <f t="shared" ref="R426" si="905">IF(AND(L426&gt;0,M426=0),"Valid","Invalid")</f>
        <v>Invalid</v>
      </c>
      <c r="S426" t="str">
        <f t="shared" ref="S426" si="906">IF(OR(P426&gt;1,Q426&gt;1),"Present","Absent")</f>
        <v>Absent</v>
      </c>
      <c r="T426" t="str">
        <f t="shared" ref="T426" si="907">IF(OR(AND(P426&gt;1,P426&lt;41),AND(Q426&gt;1,Q426&lt;41)),"Ct&lt;41","Ct&gt;41")</f>
        <v>Ct&gt;41</v>
      </c>
      <c r="U426" t="str">
        <f t="shared" ref="U426" si="908">I426</f>
        <v>EuropaeiskAal</v>
      </c>
      <c r="V426" t="str">
        <f t="shared" ref="V426" si="909">MID(F426,10,9)</f>
        <v>DL2022028</v>
      </c>
      <c r="W426" t="str">
        <f t="shared" ref="W426" si="910">V426&amp;"_"&amp;U426&amp;"_"&amp;R426&amp;"_"&amp;S426&amp;"_"&amp;T426</f>
        <v>DL2022028_EuropaeiskAal_Invalid_Absent_Ct&gt;41</v>
      </c>
    </row>
    <row r="427" spans="1:23" x14ac:dyDescent="0.25">
      <c r="A427" t="s">
        <v>292</v>
      </c>
      <c r="B427" t="s">
        <v>426</v>
      </c>
      <c r="C427" t="s">
        <v>16</v>
      </c>
      <c r="D427" s="7">
        <v>0.1</v>
      </c>
      <c r="E427" s="6" t="s">
        <v>17</v>
      </c>
      <c r="F427" t="s">
        <v>445</v>
      </c>
      <c r="G427" t="str">
        <f t="shared" si="815"/>
        <v>15</v>
      </c>
      <c r="H427" t="str">
        <f t="shared" si="824"/>
        <v>EuropaeiskAal_15_20220608_DL2022028_OerestadGym</v>
      </c>
      <c r="I427" t="str">
        <f t="shared" si="825"/>
        <v>EuropaeiskAal</v>
      </c>
      <c r="J427" t="str">
        <f t="shared" si="826"/>
        <v>NegK</v>
      </c>
      <c r="K427" t="str">
        <f t="shared" si="827"/>
        <v>No Ct</v>
      </c>
      <c r="L427" t="str">
        <f t="shared" si="828"/>
        <v/>
      </c>
      <c r="M427" t="str">
        <f t="shared" si="829"/>
        <v/>
      </c>
      <c r="N427" t="str">
        <f t="shared" si="830"/>
        <v/>
      </c>
    </row>
    <row r="428" spans="1:23" x14ac:dyDescent="0.25">
      <c r="A428" t="s">
        <v>294</v>
      </c>
      <c r="B428" t="s">
        <v>427</v>
      </c>
      <c r="C428" t="s">
        <v>20</v>
      </c>
      <c r="D428" s="7">
        <v>0.1</v>
      </c>
      <c r="E428" s="6" t="s">
        <v>17</v>
      </c>
      <c r="F428" t="s">
        <v>445</v>
      </c>
      <c r="G428" t="str">
        <f t="shared" si="815"/>
        <v>15</v>
      </c>
      <c r="H428" t="str">
        <f t="shared" si="824"/>
        <v>EuropaeiskAal_15_20220608_DL2022028_OerestadGym</v>
      </c>
      <c r="I428" t="str">
        <f t="shared" si="825"/>
        <v>EuropaeiskAal</v>
      </c>
      <c r="J428" t="str">
        <f t="shared" si="826"/>
        <v>eDNA</v>
      </c>
      <c r="K428" t="str">
        <f t="shared" si="827"/>
        <v>No Ct</v>
      </c>
      <c r="L428" t="str">
        <f t="shared" si="828"/>
        <v/>
      </c>
      <c r="M428" t="str">
        <f t="shared" si="829"/>
        <v/>
      </c>
      <c r="N428" t="str">
        <f t="shared" si="830"/>
        <v/>
      </c>
    </row>
    <row r="429" spans="1:23" x14ac:dyDescent="0.25">
      <c r="A429" t="s">
        <v>296</v>
      </c>
      <c r="B429" t="s">
        <v>427</v>
      </c>
      <c r="C429" t="s">
        <v>20</v>
      </c>
      <c r="D429" s="7">
        <v>0.1</v>
      </c>
      <c r="E429" s="6" t="s">
        <v>17</v>
      </c>
      <c r="F429" t="s">
        <v>445</v>
      </c>
      <c r="G429" t="str">
        <f t="shared" si="815"/>
        <v>15</v>
      </c>
      <c r="H429" t="str">
        <f t="shared" si="824"/>
        <v>EuropaeiskAal_15_20220608_DL2022028_OerestadGym</v>
      </c>
      <c r="I429" t="str">
        <f t="shared" si="825"/>
        <v>EuropaeiskAal</v>
      </c>
      <c r="J429" t="str">
        <f t="shared" si="826"/>
        <v>eDNA</v>
      </c>
      <c r="K429" t="str">
        <f t="shared" si="827"/>
        <v>No Ct</v>
      </c>
      <c r="L429" t="str">
        <f t="shared" si="828"/>
        <v/>
      </c>
      <c r="M429" t="str">
        <f t="shared" si="829"/>
        <v/>
      </c>
      <c r="N429" t="str">
        <f t="shared" si="830"/>
        <v/>
      </c>
    </row>
    <row r="430" spans="1:23" x14ac:dyDescent="0.25">
      <c r="A430" t="s">
        <v>297</v>
      </c>
      <c r="B430" t="s">
        <v>428</v>
      </c>
      <c r="C430" t="s">
        <v>13</v>
      </c>
      <c r="D430" s="7">
        <v>0.1</v>
      </c>
      <c r="E430" s="7" t="s">
        <v>17</v>
      </c>
      <c r="F430" t="s">
        <v>445</v>
      </c>
      <c r="G430" t="str">
        <f t="shared" si="815"/>
        <v>16</v>
      </c>
      <c r="H430" t="str">
        <f t="shared" si="824"/>
        <v>EuropaeiskAal_16_20220608_DL2022028_OerestadGym</v>
      </c>
      <c r="I430" t="str">
        <f t="shared" si="825"/>
        <v>EuropaeiskAal</v>
      </c>
      <c r="J430" t="str">
        <f t="shared" si="826"/>
        <v>PosK</v>
      </c>
      <c r="K430" t="str">
        <f t="shared" si="827"/>
        <v>No Ct</v>
      </c>
      <c r="L430">
        <f t="shared" si="828"/>
        <v>0</v>
      </c>
      <c r="M430">
        <f t="shared" si="829"/>
        <v>0</v>
      </c>
      <c r="N430">
        <f t="shared" si="830"/>
        <v>0</v>
      </c>
      <c r="P430">
        <f t="shared" ref="P430" si="911">IF(K432="No Ct",0,K432)</f>
        <v>0</v>
      </c>
      <c r="Q430">
        <f t="shared" ref="Q430" si="912">IF(K433="No Ct",0,K433)</f>
        <v>0</v>
      </c>
      <c r="R430" t="str">
        <f t="shared" ref="R430" si="913">IF(AND(L430&gt;0,M430=0),"Valid","Invalid")</f>
        <v>Invalid</v>
      </c>
      <c r="S430" t="str">
        <f t="shared" ref="S430" si="914">IF(OR(P430&gt;1,Q430&gt;1),"Present","Absent")</f>
        <v>Absent</v>
      </c>
      <c r="T430" t="str">
        <f t="shared" ref="T430" si="915">IF(OR(AND(P430&gt;1,P430&lt;41),AND(Q430&gt;1,Q430&lt;41)),"Ct&lt;41","Ct&gt;41")</f>
        <v>Ct&gt;41</v>
      </c>
      <c r="U430" t="str">
        <f t="shared" ref="U430" si="916">I430</f>
        <v>EuropaeiskAal</v>
      </c>
      <c r="V430" t="str">
        <f t="shared" ref="V430" si="917">MID(F430,10,9)</f>
        <v>DL2022028</v>
      </c>
      <c r="W430" t="str">
        <f t="shared" ref="W430" si="918">V430&amp;"_"&amp;U430&amp;"_"&amp;R430&amp;"_"&amp;S430&amp;"_"&amp;T430</f>
        <v>DL2022028_EuropaeiskAal_Invalid_Absent_Ct&gt;41</v>
      </c>
    </row>
    <row r="431" spans="1:23" x14ac:dyDescent="0.25">
      <c r="A431" t="s">
        <v>299</v>
      </c>
      <c r="B431" t="s">
        <v>429</v>
      </c>
      <c r="C431" t="s">
        <v>16</v>
      </c>
      <c r="D431" s="7">
        <v>0.1</v>
      </c>
      <c r="E431" s="6" t="s">
        <v>17</v>
      </c>
      <c r="F431" t="s">
        <v>445</v>
      </c>
      <c r="G431" t="str">
        <f t="shared" si="815"/>
        <v>16</v>
      </c>
      <c r="H431" t="str">
        <f t="shared" si="824"/>
        <v>EuropaeiskAal_16_20220608_DL2022028_OerestadGym</v>
      </c>
      <c r="I431" t="str">
        <f t="shared" si="825"/>
        <v>EuropaeiskAal</v>
      </c>
      <c r="J431" t="str">
        <f t="shared" si="826"/>
        <v>NegK</v>
      </c>
      <c r="K431" t="str">
        <f t="shared" si="827"/>
        <v>No Ct</v>
      </c>
      <c r="L431" t="str">
        <f t="shared" si="828"/>
        <v/>
      </c>
      <c r="M431" t="str">
        <f t="shared" si="829"/>
        <v/>
      </c>
      <c r="N431" t="str">
        <f t="shared" si="830"/>
        <v/>
      </c>
    </row>
    <row r="432" spans="1:23" x14ac:dyDescent="0.25">
      <c r="A432" t="s">
        <v>301</v>
      </c>
      <c r="B432" t="s">
        <v>430</v>
      </c>
      <c r="C432" t="s">
        <v>20</v>
      </c>
      <c r="D432" s="7">
        <v>0.1</v>
      </c>
      <c r="E432" s="6" t="s">
        <v>17</v>
      </c>
      <c r="F432" t="s">
        <v>445</v>
      </c>
      <c r="G432" t="str">
        <f t="shared" si="815"/>
        <v>16</v>
      </c>
      <c r="H432" t="str">
        <f t="shared" si="824"/>
        <v>EuropaeiskAal_16_20220608_DL2022028_OerestadGym</v>
      </c>
      <c r="I432" t="str">
        <f t="shared" si="825"/>
        <v>EuropaeiskAal</v>
      </c>
      <c r="J432" t="str">
        <f t="shared" si="826"/>
        <v>eDNA</v>
      </c>
      <c r="K432" t="str">
        <f t="shared" si="827"/>
        <v>No Ct</v>
      </c>
      <c r="L432" t="str">
        <f t="shared" si="828"/>
        <v/>
      </c>
      <c r="M432" t="str">
        <f t="shared" si="829"/>
        <v/>
      </c>
      <c r="N432" t="str">
        <f t="shared" si="830"/>
        <v/>
      </c>
    </row>
    <row r="433" spans="1:23" x14ac:dyDescent="0.25">
      <c r="A433" t="s">
        <v>303</v>
      </c>
      <c r="B433" t="s">
        <v>430</v>
      </c>
      <c r="C433" t="s">
        <v>20</v>
      </c>
      <c r="D433" s="7">
        <v>0.1</v>
      </c>
      <c r="E433" s="6" t="s">
        <v>17</v>
      </c>
      <c r="F433" t="s">
        <v>445</v>
      </c>
      <c r="G433" t="str">
        <f t="shared" si="815"/>
        <v>16</v>
      </c>
      <c r="H433" t="str">
        <f t="shared" si="824"/>
        <v>EuropaeiskAal_16_20220608_DL2022028_OerestadGym</v>
      </c>
      <c r="I433" t="str">
        <f t="shared" si="825"/>
        <v>EuropaeiskAal</v>
      </c>
      <c r="J433" t="str">
        <f t="shared" si="826"/>
        <v>eDNA</v>
      </c>
      <c r="K433" t="str">
        <f t="shared" si="827"/>
        <v>No Ct</v>
      </c>
      <c r="L433" t="str">
        <f t="shared" si="828"/>
        <v/>
      </c>
      <c r="M433" t="str">
        <f t="shared" si="829"/>
        <v/>
      </c>
      <c r="N433" t="str">
        <f t="shared" si="830"/>
        <v/>
      </c>
    </row>
    <row r="434" spans="1:23" x14ac:dyDescent="0.25">
      <c r="A434" t="s">
        <v>304</v>
      </c>
      <c r="B434" t="s">
        <v>305</v>
      </c>
      <c r="C434" t="s">
        <v>13</v>
      </c>
      <c r="D434" s="7">
        <v>0.1</v>
      </c>
      <c r="E434" s="7">
        <v>34.9</v>
      </c>
      <c r="F434" t="s">
        <v>445</v>
      </c>
      <c r="G434" t="str">
        <f t="shared" si="815"/>
        <v>17</v>
      </c>
      <c r="H434" t="str">
        <f t="shared" si="824"/>
        <v>Stillehavsoesters_17_20220608_DL2022028_OerestadGym</v>
      </c>
      <c r="I434" t="str">
        <f t="shared" si="825"/>
        <v>Stillehavsoesters</v>
      </c>
      <c r="J434" t="str">
        <f t="shared" si="826"/>
        <v>PosK</v>
      </c>
      <c r="K434">
        <f t="shared" si="827"/>
        <v>34.9</v>
      </c>
      <c r="L434">
        <f t="shared" si="828"/>
        <v>34.9</v>
      </c>
      <c r="M434">
        <f t="shared" si="829"/>
        <v>0</v>
      </c>
      <c r="N434">
        <f t="shared" si="830"/>
        <v>0</v>
      </c>
      <c r="P434">
        <f t="shared" ref="P434" si="919">IF(K436="No Ct",0,K436)</f>
        <v>0</v>
      </c>
      <c r="Q434">
        <f t="shared" ref="Q434" si="920">IF(K437="No Ct",0,K437)</f>
        <v>0</v>
      </c>
      <c r="R434" t="str">
        <f t="shared" ref="R434" si="921">IF(AND(L434&gt;0,M434=0),"Valid","Invalid")</f>
        <v>Valid</v>
      </c>
      <c r="S434" t="str">
        <f t="shared" ref="S434" si="922">IF(OR(P434&gt;1,Q434&gt;1),"Present","Absent")</f>
        <v>Absent</v>
      </c>
      <c r="T434" t="str">
        <f t="shared" ref="T434" si="923">IF(OR(AND(P434&gt;1,P434&lt;41),AND(Q434&gt;1,Q434&lt;41)),"Ct&lt;41","Ct&gt;41")</f>
        <v>Ct&gt;41</v>
      </c>
      <c r="U434" t="str">
        <f t="shared" ref="U434" si="924">I434</f>
        <v>Stillehavsoesters</v>
      </c>
      <c r="V434" t="str">
        <f t="shared" ref="V434" si="925">MID(F434,10,9)</f>
        <v>DL2022028</v>
      </c>
      <c r="W434" t="str">
        <f t="shared" ref="W434" si="926">V434&amp;"_"&amp;U434&amp;"_"&amp;R434&amp;"_"&amp;S434&amp;"_"&amp;T434</f>
        <v>DL2022028_Stillehavsoesters_Valid_Absent_Ct&gt;41</v>
      </c>
    </row>
    <row r="435" spans="1:23" x14ac:dyDescent="0.25">
      <c r="A435" t="s">
        <v>306</v>
      </c>
      <c r="B435" t="s">
        <v>307</v>
      </c>
      <c r="C435" t="s">
        <v>16</v>
      </c>
      <c r="D435" s="7">
        <v>0.1</v>
      </c>
      <c r="E435" s="6" t="s">
        <v>17</v>
      </c>
      <c r="F435" t="s">
        <v>445</v>
      </c>
      <c r="G435" t="str">
        <f t="shared" si="815"/>
        <v>17</v>
      </c>
      <c r="H435" t="str">
        <f t="shared" si="824"/>
        <v>Stillehavsoesters_17_20220608_DL2022028_OerestadGym</v>
      </c>
      <c r="I435" t="str">
        <f t="shared" si="825"/>
        <v>Stillehavsoesters</v>
      </c>
      <c r="J435" t="str">
        <f t="shared" si="826"/>
        <v>NegK</v>
      </c>
      <c r="K435" t="str">
        <f t="shared" si="827"/>
        <v>No Ct</v>
      </c>
      <c r="L435" t="str">
        <f t="shared" si="828"/>
        <v/>
      </c>
      <c r="M435" t="str">
        <f t="shared" si="829"/>
        <v/>
      </c>
      <c r="N435" t="str">
        <f t="shared" si="830"/>
        <v/>
      </c>
    </row>
    <row r="436" spans="1:23" x14ac:dyDescent="0.25">
      <c r="A436" t="s">
        <v>308</v>
      </c>
      <c r="B436" t="s">
        <v>309</v>
      </c>
      <c r="C436" t="s">
        <v>20</v>
      </c>
      <c r="D436" s="7">
        <v>0.1</v>
      </c>
      <c r="E436" s="6" t="s">
        <v>17</v>
      </c>
      <c r="F436" t="s">
        <v>445</v>
      </c>
      <c r="G436" t="str">
        <f t="shared" si="815"/>
        <v>17</v>
      </c>
      <c r="H436" t="str">
        <f t="shared" si="824"/>
        <v>Stillehavsoesters_17_20220608_DL2022028_OerestadGym</v>
      </c>
      <c r="I436" t="str">
        <f t="shared" si="825"/>
        <v>Stillehavsoesters</v>
      </c>
      <c r="J436" t="str">
        <f t="shared" si="826"/>
        <v>eDNA</v>
      </c>
      <c r="K436" t="str">
        <f t="shared" si="827"/>
        <v>No Ct</v>
      </c>
      <c r="L436" t="str">
        <f t="shared" si="828"/>
        <v/>
      </c>
      <c r="M436" t="str">
        <f t="shared" si="829"/>
        <v/>
      </c>
      <c r="N436" t="str">
        <f t="shared" si="830"/>
        <v/>
      </c>
    </row>
    <row r="437" spans="1:23" x14ac:dyDescent="0.25">
      <c r="A437" t="s">
        <v>310</v>
      </c>
      <c r="B437" t="s">
        <v>309</v>
      </c>
      <c r="C437" t="s">
        <v>20</v>
      </c>
      <c r="D437" s="7">
        <v>0.1</v>
      </c>
      <c r="E437" s="6" t="s">
        <v>17</v>
      </c>
      <c r="F437" t="s">
        <v>445</v>
      </c>
      <c r="G437" t="str">
        <f t="shared" si="815"/>
        <v>17</v>
      </c>
      <c r="H437" t="str">
        <f t="shared" si="824"/>
        <v>Stillehavsoesters_17_20220608_DL2022028_OerestadGym</v>
      </c>
      <c r="I437" t="str">
        <f t="shared" si="825"/>
        <v>Stillehavsoesters</v>
      </c>
      <c r="J437" t="str">
        <f t="shared" si="826"/>
        <v>eDNA</v>
      </c>
      <c r="K437" t="str">
        <f t="shared" si="827"/>
        <v>No Ct</v>
      </c>
      <c r="L437" t="str">
        <f t="shared" si="828"/>
        <v/>
      </c>
      <c r="M437" t="str">
        <f t="shared" si="829"/>
        <v/>
      </c>
      <c r="N437" t="str">
        <f t="shared" si="830"/>
        <v/>
      </c>
    </row>
    <row r="438" spans="1:23" x14ac:dyDescent="0.25">
      <c r="A438" t="s">
        <v>311</v>
      </c>
      <c r="B438" t="s">
        <v>312</v>
      </c>
      <c r="C438" t="s">
        <v>13</v>
      </c>
      <c r="D438" s="7">
        <v>0.1</v>
      </c>
      <c r="E438" s="7">
        <v>30.84</v>
      </c>
      <c r="F438" t="s">
        <v>445</v>
      </c>
      <c r="G438" t="str">
        <f t="shared" si="815"/>
        <v>18</v>
      </c>
      <c r="H438" t="str">
        <f t="shared" si="824"/>
        <v>Stillehavsoesters_18_20220608_DL2022028_OerestadGym</v>
      </c>
      <c r="I438" t="str">
        <f t="shared" si="825"/>
        <v>Stillehavsoesters</v>
      </c>
      <c r="J438" t="str">
        <f t="shared" si="826"/>
        <v>PosK</v>
      </c>
      <c r="K438">
        <f t="shared" si="827"/>
        <v>30.84</v>
      </c>
      <c r="L438">
        <f t="shared" si="828"/>
        <v>30.84</v>
      </c>
      <c r="M438">
        <f t="shared" si="829"/>
        <v>0</v>
      </c>
      <c r="N438">
        <f t="shared" si="830"/>
        <v>0</v>
      </c>
      <c r="P438">
        <f t="shared" ref="P438" si="927">IF(K440="No Ct",0,K440)</f>
        <v>0</v>
      </c>
      <c r="Q438">
        <f t="shared" ref="Q438" si="928">IF(K441="No Ct",0,K441)</f>
        <v>0</v>
      </c>
      <c r="R438" t="str">
        <f t="shared" ref="R438" si="929">IF(AND(L438&gt;0,M438=0),"Valid","Invalid")</f>
        <v>Valid</v>
      </c>
      <c r="S438" t="str">
        <f t="shared" ref="S438" si="930">IF(OR(P438&gt;1,Q438&gt;1),"Present","Absent")</f>
        <v>Absent</v>
      </c>
      <c r="T438" t="str">
        <f t="shared" ref="T438" si="931">IF(OR(AND(P438&gt;1,P438&lt;41),AND(Q438&gt;1,Q438&lt;41)),"Ct&lt;41","Ct&gt;41")</f>
        <v>Ct&gt;41</v>
      </c>
      <c r="U438" t="str">
        <f t="shared" ref="U438" si="932">I438</f>
        <v>Stillehavsoesters</v>
      </c>
      <c r="V438" t="str">
        <f t="shared" ref="V438" si="933">MID(F438,10,9)</f>
        <v>DL2022028</v>
      </c>
      <c r="W438" t="str">
        <f t="shared" ref="W438" si="934">V438&amp;"_"&amp;U438&amp;"_"&amp;R438&amp;"_"&amp;S438&amp;"_"&amp;T438</f>
        <v>DL2022028_Stillehavsoesters_Valid_Absent_Ct&gt;41</v>
      </c>
    </row>
    <row r="439" spans="1:23" x14ac:dyDescent="0.25">
      <c r="A439" t="s">
        <v>313</v>
      </c>
      <c r="B439" t="s">
        <v>314</v>
      </c>
      <c r="C439" t="s">
        <v>16</v>
      </c>
      <c r="D439" s="7">
        <v>0.1</v>
      </c>
      <c r="E439" s="6" t="s">
        <v>17</v>
      </c>
      <c r="F439" t="s">
        <v>445</v>
      </c>
      <c r="G439" t="str">
        <f t="shared" si="815"/>
        <v>18</v>
      </c>
      <c r="H439" t="str">
        <f t="shared" si="824"/>
        <v>Stillehavsoesters_18_20220608_DL2022028_OerestadGym</v>
      </c>
      <c r="I439" t="str">
        <f t="shared" si="825"/>
        <v>Stillehavsoesters</v>
      </c>
      <c r="J439" t="str">
        <f t="shared" si="826"/>
        <v>NegK</v>
      </c>
      <c r="K439" t="str">
        <f t="shared" si="827"/>
        <v>No Ct</v>
      </c>
      <c r="L439" t="str">
        <f t="shared" si="828"/>
        <v/>
      </c>
      <c r="M439" t="str">
        <f t="shared" si="829"/>
        <v/>
      </c>
      <c r="N439" t="str">
        <f t="shared" si="830"/>
        <v/>
      </c>
    </row>
    <row r="440" spans="1:23" x14ac:dyDescent="0.25">
      <c r="A440" t="s">
        <v>315</v>
      </c>
      <c r="B440" t="s">
        <v>316</v>
      </c>
      <c r="C440" t="s">
        <v>20</v>
      </c>
      <c r="D440" s="7">
        <v>0.1</v>
      </c>
      <c r="E440" s="6" t="s">
        <v>17</v>
      </c>
      <c r="F440" t="s">
        <v>445</v>
      </c>
      <c r="G440" t="str">
        <f t="shared" si="815"/>
        <v>18</v>
      </c>
      <c r="H440" t="str">
        <f t="shared" si="824"/>
        <v>Stillehavsoesters_18_20220608_DL2022028_OerestadGym</v>
      </c>
      <c r="I440" t="str">
        <f t="shared" si="825"/>
        <v>Stillehavsoesters</v>
      </c>
      <c r="J440" t="str">
        <f t="shared" si="826"/>
        <v>eDNA</v>
      </c>
      <c r="K440" t="str">
        <f t="shared" si="827"/>
        <v>No Ct</v>
      </c>
      <c r="L440" t="str">
        <f t="shared" si="828"/>
        <v/>
      </c>
      <c r="M440" t="str">
        <f t="shared" si="829"/>
        <v/>
      </c>
      <c r="N440" t="str">
        <f t="shared" si="830"/>
        <v/>
      </c>
    </row>
    <row r="441" spans="1:23" x14ac:dyDescent="0.25">
      <c r="A441" t="s">
        <v>317</v>
      </c>
      <c r="B441" t="s">
        <v>316</v>
      </c>
      <c r="C441" t="s">
        <v>20</v>
      </c>
      <c r="D441" s="7">
        <v>0.1</v>
      </c>
      <c r="E441" s="6" t="s">
        <v>17</v>
      </c>
      <c r="F441" t="s">
        <v>445</v>
      </c>
      <c r="G441" t="str">
        <f t="shared" si="815"/>
        <v>18</v>
      </c>
      <c r="H441" t="str">
        <f t="shared" si="824"/>
        <v>Stillehavsoesters_18_20220608_DL2022028_OerestadGym</v>
      </c>
      <c r="I441" t="str">
        <f t="shared" si="825"/>
        <v>Stillehavsoesters</v>
      </c>
      <c r="J441" t="str">
        <f t="shared" si="826"/>
        <v>eDNA</v>
      </c>
      <c r="K441" t="str">
        <f t="shared" si="827"/>
        <v>No Ct</v>
      </c>
      <c r="L441" t="str">
        <f t="shared" si="828"/>
        <v/>
      </c>
      <c r="M441" t="str">
        <f t="shared" si="829"/>
        <v/>
      </c>
      <c r="N441" t="str">
        <f t="shared" si="830"/>
        <v/>
      </c>
    </row>
    <row r="442" spans="1:23" x14ac:dyDescent="0.25">
      <c r="A442" t="s">
        <v>318</v>
      </c>
      <c r="B442" t="s">
        <v>319</v>
      </c>
      <c r="C442" t="s">
        <v>13</v>
      </c>
      <c r="D442" s="7">
        <v>0.1</v>
      </c>
      <c r="E442" s="6">
        <v>23.31</v>
      </c>
      <c r="F442" t="s">
        <v>445</v>
      </c>
      <c r="G442" t="str">
        <f t="shared" si="815"/>
        <v>19</v>
      </c>
      <c r="H442" t="str">
        <f t="shared" si="824"/>
        <v>SortmundetKutling_19_20220608_DL2022028_OerestadGym</v>
      </c>
      <c r="I442" t="str">
        <f t="shared" si="825"/>
        <v>SortmundetKutling</v>
      </c>
      <c r="J442" t="str">
        <f t="shared" si="826"/>
        <v>PosK</v>
      </c>
      <c r="K442">
        <f t="shared" si="827"/>
        <v>23.31</v>
      </c>
      <c r="L442">
        <f t="shared" si="828"/>
        <v>23.31</v>
      </c>
      <c r="M442">
        <f t="shared" si="829"/>
        <v>0</v>
      </c>
      <c r="N442">
        <f t="shared" si="830"/>
        <v>0</v>
      </c>
      <c r="P442">
        <f t="shared" ref="P442" si="935">IF(K444="No Ct",0,K444)</f>
        <v>0</v>
      </c>
      <c r="Q442">
        <f t="shared" ref="Q442" si="936">IF(K445="No Ct",0,K445)</f>
        <v>0</v>
      </c>
      <c r="R442" t="str">
        <f t="shared" ref="R442" si="937">IF(AND(L442&gt;0,M442=0),"Valid","Invalid")</f>
        <v>Valid</v>
      </c>
      <c r="S442" t="str">
        <f t="shared" ref="S442" si="938">IF(OR(P442&gt;1,Q442&gt;1),"Present","Absent")</f>
        <v>Absent</v>
      </c>
      <c r="T442" t="str">
        <f t="shared" ref="T442" si="939">IF(OR(AND(P442&gt;1,P442&lt;41),AND(Q442&gt;1,Q442&lt;41)),"Ct&lt;41","Ct&gt;41")</f>
        <v>Ct&gt;41</v>
      </c>
      <c r="U442" t="str">
        <f t="shared" ref="U442" si="940">I442</f>
        <v>SortmundetKutling</v>
      </c>
      <c r="V442" t="str">
        <f t="shared" ref="V442" si="941">MID(F442,10,9)</f>
        <v>DL2022028</v>
      </c>
      <c r="W442" t="str">
        <f t="shared" ref="W442" si="942">V442&amp;"_"&amp;U442&amp;"_"&amp;R442&amp;"_"&amp;S442&amp;"_"&amp;T442</f>
        <v>DL2022028_SortmundetKutling_Valid_Absent_Ct&gt;41</v>
      </c>
    </row>
    <row r="443" spans="1:23" x14ac:dyDescent="0.25">
      <c r="A443" t="s">
        <v>320</v>
      </c>
      <c r="B443" t="s">
        <v>321</v>
      </c>
      <c r="C443" t="s">
        <v>16</v>
      </c>
      <c r="D443" s="7">
        <v>0.1</v>
      </c>
      <c r="E443" s="6" t="s">
        <v>17</v>
      </c>
      <c r="F443" t="s">
        <v>445</v>
      </c>
      <c r="G443" t="str">
        <f t="shared" si="815"/>
        <v>19</v>
      </c>
      <c r="H443" t="str">
        <f t="shared" si="824"/>
        <v>SortmundetKutling_19_20220608_DL2022028_OerestadGym</v>
      </c>
      <c r="I443" t="str">
        <f t="shared" si="825"/>
        <v>SortmundetKutling</v>
      </c>
      <c r="J443" t="str">
        <f t="shared" si="826"/>
        <v>NegK</v>
      </c>
      <c r="K443" t="str">
        <f t="shared" si="827"/>
        <v>No Ct</v>
      </c>
      <c r="L443" t="str">
        <f t="shared" si="828"/>
        <v/>
      </c>
      <c r="M443" t="str">
        <f t="shared" si="829"/>
        <v/>
      </c>
      <c r="N443" t="str">
        <f t="shared" si="830"/>
        <v/>
      </c>
    </row>
    <row r="444" spans="1:23" x14ac:dyDescent="0.25">
      <c r="A444" t="s">
        <v>322</v>
      </c>
      <c r="B444" t="s">
        <v>323</v>
      </c>
      <c r="C444" t="s">
        <v>20</v>
      </c>
      <c r="D444" s="7">
        <v>0.1</v>
      </c>
      <c r="E444" s="6" t="s">
        <v>17</v>
      </c>
      <c r="F444" t="s">
        <v>445</v>
      </c>
      <c r="G444" t="str">
        <f t="shared" si="815"/>
        <v>19</v>
      </c>
      <c r="H444" t="str">
        <f t="shared" si="824"/>
        <v>SortmundetKutling_19_20220608_DL2022028_OerestadGym</v>
      </c>
      <c r="I444" t="str">
        <f t="shared" si="825"/>
        <v>SortmundetKutling</v>
      </c>
      <c r="J444" t="str">
        <f t="shared" si="826"/>
        <v>eDNA</v>
      </c>
      <c r="K444" t="str">
        <f t="shared" si="827"/>
        <v>No Ct</v>
      </c>
      <c r="L444" t="str">
        <f t="shared" si="828"/>
        <v/>
      </c>
      <c r="M444" t="str">
        <f t="shared" si="829"/>
        <v/>
      </c>
      <c r="N444" t="str">
        <f t="shared" si="830"/>
        <v/>
      </c>
    </row>
    <row r="445" spans="1:23" x14ac:dyDescent="0.25">
      <c r="A445" t="s">
        <v>324</v>
      </c>
      <c r="B445" t="s">
        <v>323</v>
      </c>
      <c r="C445" t="s">
        <v>20</v>
      </c>
      <c r="D445" s="7">
        <v>0.1</v>
      </c>
      <c r="E445" s="6" t="s">
        <v>17</v>
      </c>
      <c r="F445" t="s">
        <v>445</v>
      </c>
      <c r="G445" t="str">
        <f t="shared" si="815"/>
        <v>19</v>
      </c>
      <c r="H445" t="str">
        <f t="shared" si="824"/>
        <v>SortmundetKutling_19_20220608_DL2022028_OerestadGym</v>
      </c>
      <c r="I445" t="str">
        <f t="shared" si="825"/>
        <v>SortmundetKutling</v>
      </c>
      <c r="J445" t="str">
        <f t="shared" si="826"/>
        <v>eDNA</v>
      </c>
      <c r="K445" t="str">
        <f t="shared" si="827"/>
        <v>No Ct</v>
      </c>
      <c r="L445" t="str">
        <f t="shared" si="828"/>
        <v/>
      </c>
      <c r="M445" t="str">
        <f t="shared" si="829"/>
        <v/>
      </c>
      <c r="N445" t="str">
        <f t="shared" si="830"/>
        <v/>
      </c>
    </row>
    <row r="446" spans="1:23" x14ac:dyDescent="0.25">
      <c r="A446" t="s">
        <v>325</v>
      </c>
      <c r="B446" t="s">
        <v>326</v>
      </c>
      <c r="C446" t="s">
        <v>13</v>
      </c>
      <c r="D446" s="7">
        <v>0.1</v>
      </c>
      <c r="E446" s="7">
        <v>35.15</v>
      </c>
      <c r="F446" t="s">
        <v>445</v>
      </c>
      <c r="G446" t="str">
        <f t="shared" si="815"/>
        <v>20</v>
      </c>
      <c r="H446" t="str">
        <f t="shared" si="824"/>
        <v>SortmundetKutling_20_20220608_DL2022028_OerestadGym</v>
      </c>
      <c r="I446" t="str">
        <f t="shared" si="825"/>
        <v>SortmundetKutling</v>
      </c>
      <c r="J446" t="str">
        <f t="shared" si="826"/>
        <v>PosK</v>
      </c>
      <c r="K446">
        <f t="shared" si="827"/>
        <v>35.15</v>
      </c>
      <c r="L446">
        <f t="shared" si="828"/>
        <v>35.15</v>
      </c>
      <c r="M446">
        <f t="shared" si="829"/>
        <v>32.299999999999997</v>
      </c>
      <c r="N446">
        <f t="shared" si="830"/>
        <v>61.95</v>
      </c>
      <c r="P446">
        <f t="shared" ref="P446" si="943">IF(K448="No Ct",0,K448)</f>
        <v>33.32</v>
      </c>
      <c r="Q446">
        <f t="shared" ref="Q446" si="944">IF(K449="No Ct",0,K449)</f>
        <v>28.63</v>
      </c>
      <c r="R446" t="str">
        <f t="shared" ref="R446" si="945">IF(AND(L446&gt;0,M446=0),"Valid","Invalid")</f>
        <v>Invalid</v>
      </c>
      <c r="S446" t="str">
        <f t="shared" ref="S446" si="946">IF(OR(P446&gt;1,Q446&gt;1),"Present","Absent")</f>
        <v>Present</v>
      </c>
      <c r="T446" t="str">
        <f t="shared" ref="T446" si="947">IF(OR(AND(P446&gt;1,P446&lt;41),AND(Q446&gt;1,Q446&lt;41)),"Ct&lt;41","Ct&gt;41")</f>
        <v>Ct&lt;41</v>
      </c>
      <c r="U446" t="str">
        <f t="shared" ref="U446" si="948">I446</f>
        <v>SortmundetKutling</v>
      </c>
      <c r="V446" t="str">
        <f t="shared" ref="V446" si="949">MID(F446,10,9)</f>
        <v>DL2022028</v>
      </c>
      <c r="W446" t="str">
        <f t="shared" ref="W446" si="950">V446&amp;"_"&amp;U446&amp;"_"&amp;R446&amp;"_"&amp;S446&amp;"_"&amp;T446</f>
        <v>DL2022028_SortmundetKutling_Invalid_Present_Ct&lt;41</v>
      </c>
    </row>
    <row r="447" spans="1:23" x14ac:dyDescent="0.25">
      <c r="A447" t="s">
        <v>327</v>
      </c>
      <c r="B447" t="s">
        <v>328</v>
      </c>
      <c r="C447" t="s">
        <v>16</v>
      </c>
      <c r="D447" s="7">
        <v>0.1</v>
      </c>
      <c r="E447" s="6">
        <v>32.299999999999997</v>
      </c>
      <c r="F447" t="s">
        <v>445</v>
      </c>
      <c r="G447" t="str">
        <f t="shared" si="815"/>
        <v>20</v>
      </c>
      <c r="H447" t="str">
        <f t="shared" si="824"/>
        <v>SortmundetKutling_20_20220608_DL2022028_OerestadGym</v>
      </c>
      <c r="I447" t="str">
        <f t="shared" si="825"/>
        <v>SortmundetKutling</v>
      </c>
      <c r="J447" t="str">
        <f t="shared" si="826"/>
        <v>NegK</v>
      </c>
      <c r="K447">
        <f t="shared" si="827"/>
        <v>32.299999999999997</v>
      </c>
      <c r="L447" t="str">
        <f t="shared" si="828"/>
        <v/>
      </c>
      <c r="M447" t="str">
        <f t="shared" si="829"/>
        <v/>
      </c>
      <c r="N447" t="str">
        <f t="shared" si="830"/>
        <v/>
      </c>
    </row>
    <row r="448" spans="1:23" x14ac:dyDescent="0.25">
      <c r="A448" t="s">
        <v>329</v>
      </c>
      <c r="B448" t="s">
        <v>330</v>
      </c>
      <c r="C448" t="s">
        <v>20</v>
      </c>
      <c r="D448" s="7">
        <v>0.1</v>
      </c>
      <c r="E448" s="6">
        <v>33.32</v>
      </c>
      <c r="F448" t="s">
        <v>445</v>
      </c>
      <c r="G448" t="str">
        <f t="shared" si="815"/>
        <v>20</v>
      </c>
      <c r="H448" t="str">
        <f t="shared" si="824"/>
        <v>SortmundetKutling_20_20220608_DL2022028_OerestadGym</v>
      </c>
      <c r="I448" t="str">
        <f t="shared" si="825"/>
        <v>SortmundetKutling</v>
      </c>
      <c r="J448" t="str">
        <f t="shared" si="826"/>
        <v>eDNA</v>
      </c>
      <c r="K448">
        <f t="shared" si="827"/>
        <v>33.32</v>
      </c>
      <c r="L448" t="str">
        <f t="shared" si="828"/>
        <v/>
      </c>
      <c r="M448" t="str">
        <f t="shared" si="829"/>
        <v/>
      </c>
      <c r="N448" t="str">
        <f t="shared" si="830"/>
        <v/>
      </c>
    </row>
    <row r="449" spans="1:23" x14ac:dyDescent="0.25">
      <c r="A449" t="s">
        <v>331</v>
      </c>
      <c r="B449" t="s">
        <v>330</v>
      </c>
      <c r="C449" t="s">
        <v>20</v>
      </c>
      <c r="D449" s="7">
        <v>0.1</v>
      </c>
      <c r="E449" s="6">
        <v>28.63</v>
      </c>
      <c r="F449" t="s">
        <v>445</v>
      </c>
      <c r="G449" t="str">
        <f t="shared" si="815"/>
        <v>20</v>
      </c>
      <c r="H449" t="str">
        <f t="shared" si="824"/>
        <v>SortmundetKutling_20_20220608_DL2022028_OerestadGym</v>
      </c>
      <c r="I449" t="str">
        <f t="shared" si="825"/>
        <v>SortmundetKutling</v>
      </c>
      <c r="J449" t="str">
        <f t="shared" si="826"/>
        <v>eDNA</v>
      </c>
      <c r="K449">
        <f t="shared" si="827"/>
        <v>28.63</v>
      </c>
      <c r="L449" t="str">
        <f t="shared" si="828"/>
        <v/>
      </c>
      <c r="M449" t="str">
        <f t="shared" si="829"/>
        <v/>
      </c>
      <c r="N449" t="str">
        <f t="shared" si="830"/>
        <v/>
      </c>
    </row>
    <row r="450" spans="1:23" x14ac:dyDescent="0.25">
      <c r="A450" t="s">
        <v>390</v>
      </c>
      <c r="B450" t="s">
        <v>431</v>
      </c>
      <c r="C450" t="s">
        <v>13</v>
      </c>
      <c r="D450" s="7">
        <v>0.1</v>
      </c>
      <c r="E450" s="7" t="s">
        <v>17</v>
      </c>
      <c r="F450" t="s">
        <v>445</v>
      </c>
      <c r="G450" t="str">
        <f t="shared" ref="G450:G513" si="951">LEFT(B450,2)</f>
        <v>21</v>
      </c>
      <c r="H450" t="str">
        <f t="shared" si="824"/>
        <v>PenselKlippekrabbe_21_20220608_DL2022028_OerestadGym</v>
      </c>
      <c r="I450" t="str">
        <f t="shared" si="825"/>
        <v>PenselKlippekrabbe</v>
      </c>
      <c r="J450" t="str">
        <f t="shared" si="826"/>
        <v>PosK</v>
      </c>
      <c r="K450" t="str">
        <f t="shared" si="827"/>
        <v>No Ct</v>
      </c>
      <c r="L450">
        <f t="shared" si="828"/>
        <v>0</v>
      </c>
      <c r="M450">
        <f t="shared" si="829"/>
        <v>0</v>
      </c>
      <c r="N450">
        <f t="shared" si="830"/>
        <v>27.68</v>
      </c>
      <c r="P450">
        <f t="shared" ref="P450" si="952">IF(K452="No Ct",0,K452)</f>
        <v>27.68</v>
      </c>
      <c r="Q450">
        <f t="shared" ref="Q450" si="953">IF(K453="No Ct",0,K453)</f>
        <v>0</v>
      </c>
      <c r="R450" t="str">
        <f t="shared" ref="R450" si="954">IF(AND(L450&gt;0,M450=0),"Valid","Invalid")</f>
        <v>Invalid</v>
      </c>
      <c r="S450" t="str">
        <f t="shared" ref="S450" si="955">IF(OR(P450&gt;1,Q450&gt;1),"Present","Absent")</f>
        <v>Present</v>
      </c>
      <c r="T450" t="str">
        <f t="shared" ref="T450" si="956">IF(OR(AND(P450&gt;1,P450&lt;41),AND(Q450&gt;1,Q450&lt;41)),"Ct&lt;41","Ct&gt;41")</f>
        <v>Ct&lt;41</v>
      </c>
      <c r="U450" t="str">
        <f t="shared" ref="U450" si="957">I450</f>
        <v>PenselKlippekrabbe</v>
      </c>
      <c r="V450" t="str">
        <f t="shared" ref="V450" si="958">MID(F450,10,9)</f>
        <v>DL2022028</v>
      </c>
      <c r="W450" t="str">
        <f t="shared" ref="W450" si="959">V450&amp;"_"&amp;U450&amp;"_"&amp;R450&amp;"_"&amp;S450&amp;"_"&amp;T450</f>
        <v>DL2022028_PenselKlippekrabbe_Invalid_Present_Ct&lt;41</v>
      </c>
    </row>
    <row r="451" spans="1:23" x14ac:dyDescent="0.25">
      <c r="A451" t="s">
        <v>392</v>
      </c>
      <c r="B451" t="s">
        <v>432</v>
      </c>
      <c r="C451" t="s">
        <v>16</v>
      </c>
      <c r="D451" s="7">
        <v>0.1</v>
      </c>
      <c r="E451" s="7" t="s">
        <v>17</v>
      </c>
      <c r="F451" t="s">
        <v>445</v>
      </c>
      <c r="G451" t="str">
        <f t="shared" si="951"/>
        <v>21</v>
      </c>
      <c r="H451" t="str">
        <f t="shared" si="824"/>
        <v>PenselKlippekrabbe_21_20220608_DL2022028_OerestadGym</v>
      </c>
      <c r="I451" t="str">
        <f t="shared" si="825"/>
        <v>PenselKlippekrabbe</v>
      </c>
      <c r="J451" t="str">
        <f t="shared" si="826"/>
        <v>NegK</v>
      </c>
      <c r="K451" t="str">
        <f t="shared" si="827"/>
        <v>No Ct</v>
      </c>
      <c r="L451" t="str">
        <f t="shared" si="828"/>
        <v/>
      </c>
      <c r="M451" t="str">
        <f t="shared" si="829"/>
        <v/>
      </c>
      <c r="N451" t="str">
        <f t="shared" si="830"/>
        <v/>
      </c>
    </row>
    <row r="452" spans="1:23" x14ac:dyDescent="0.25">
      <c r="A452" t="s">
        <v>394</v>
      </c>
      <c r="B452" t="s">
        <v>433</v>
      </c>
      <c r="C452" t="s">
        <v>20</v>
      </c>
      <c r="D452" s="7">
        <v>0.1</v>
      </c>
      <c r="E452" s="6">
        <v>27.68</v>
      </c>
      <c r="F452" t="s">
        <v>445</v>
      </c>
      <c r="G452" t="str">
        <f t="shared" si="951"/>
        <v>21</v>
      </c>
      <c r="H452" t="str">
        <f t="shared" si="824"/>
        <v>PenselKlippekrabbe_21_20220608_DL2022028_OerestadGym</v>
      </c>
      <c r="I452" t="str">
        <f t="shared" si="825"/>
        <v>PenselKlippekrabbe</v>
      </c>
      <c r="J452" t="str">
        <f t="shared" si="826"/>
        <v>eDNA</v>
      </c>
      <c r="K452">
        <f t="shared" si="827"/>
        <v>27.68</v>
      </c>
      <c r="L452" t="str">
        <f t="shared" si="828"/>
        <v/>
      </c>
      <c r="M452" t="str">
        <f t="shared" si="829"/>
        <v/>
      </c>
      <c r="N452" t="str">
        <f t="shared" si="830"/>
        <v/>
      </c>
    </row>
    <row r="453" spans="1:23" x14ac:dyDescent="0.25">
      <c r="A453" t="s">
        <v>396</v>
      </c>
      <c r="B453" t="s">
        <v>433</v>
      </c>
      <c r="C453" t="s">
        <v>20</v>
      </c>
      <c r="D453" s="7">
        <v>0.1</v>
      </c>
      <c r="E453" s="6" t="s">
        <v>17</v>
      </c>
      <c r="F453" t="s">
        <v>445</v>
      </c>
      <c r="G453" t="str">
        <f t="shared" si="951"/>
        <v>21</v>
      </c>
      <c r="H453" t="str">
        <f t="shared" si="824"/>
        <v>PenselKlippekrabbe_21_20220608_DL2022028_OerestadGym</v>
      </c>
      <c r="I453" t="str">
        <f t="shared" si="825"/>
        <v>PenselKlippekrabbe</v>
      </c>
      <c r="J453" t="str">
        <f t="shared" si="826"/>
        <v>eDNA</v>
      </c>
      <c r="K453" t="str">
        <f t="shared" si="827"/>
        <v>No Ct</v>
      </c>
      <c r="L453" t="str">
        <f t="shared" si="828"/>
        <v/>
      </c>
      <c r="M453" t="str">
        <f t="shared" si="829"/>
        <v/>
      </c>
      <c r="N453" t="str">
        <f t="shared" si="830"/>
        <v/>
      </c>
    </row>
    <row r="454" spans="1:23" x14ac:dyDescent="0.25">
      <c r="A454" t="s">
        <v>397</v>
      </c>
      <c r="B454" t="s">
        <v>434</v>
      </c>
      <c r="C454" t="s">
        <v>13</v>
      </c>
      <c r="D454" s="7">
        <v>0.1</v>
      </c>
      <c r="E454" s="6" t="s">
        <v>17</v>
      </c>
      <c r="F454" t="s">
        <v>445</v>
      </c>
      <c r="G454" t="str">
        <f t="shared" si="951"/>
        <v>22</v>
      </c>
      <c r="H454" t="str">
        <f t="shared" ref="H454:H517" si="960">I454&amp;"_"&amp;G454&amp;"_"&amp;F454</f>
        <v>PenselKlippekrabbe_22_20220608_DL2022028_OerestadGym</v>
      </c>
      <c r="I454" t="str">
        <f t="shared" ref="I454:I517" si="961">MID(RIGHT(B454,LEN(B454)-3),1,FIND("_",RIGHT(B454,LEN(B454)-3))-1)</f>
        <v>PenselKlippekrabbe</v>
      </c>
      <c r="J454" t="str">
        <f t="shared" ref="J454:J517" si="962">TRIM(SUBSTITUTE(RIGHT(B454,FIND(I454,B454)+1),"_",""))</f>
        <v>PosK</v>
      </c>
      <c r="K454" t="str">
        <f t="shared" ref="K454:K517" si="963">IFERROR(VALUE(SUBSTITUTE(E454,".",",")),E454)</f>
        <v>No Ct</v>
      </c>
      <c r="L454">
        <f t="shared" ref="L454:L517" si="964">IF(J454="PosK",SUMIFS(K:K,J:J,"PosK",H:H,H454),"")</f>
        <v>0</v>
      </c>
      <c r="M454">
        <f t="shared" ref="M454:M517" si="965">IF(J454="PosK",SUMIFS(K:K,J:J,"NegK",H:H,H454),"")</f>
        <v>0</v>
      </c>
      <c r="N454">
        <f t="shared" ref="N454:N517" si="966">IF(J454="PosK",SUMIFS(K:K,J:J,"eDNA",H:H,H454),"")</f>
        <v>0</v>
      </c>
      <c r="P454">
        <f t="shared" ref="P454" si="967">IF(K456="No Ct",0,K456)</f>
        <v>0</v>
      </c>
      <c r="Q454">
        <f t="shared" ref="Q454" si="968">IF(K457="No Ct",0,K457)</f>
        <v>0</v>
      </c>
      <c r="R454" t="str">
        <f t="shared" ref="R454" si="969">IF(AND(L454&gt;0,M454=0),"Valid","Invalid")</f>
        <v>Invalid</v>
      </c>
      <c r="S454" t="str">
        <f t="shared" ref="S454" si="970">IF(OR(P454&gt;1,Q454&gt;1),"Present","Absent")</f>
        <v>Absent</v>
      </c>
      <c r="T454" t="str">
        <f t="shared" ref="T454" si="971">IF(OR(AND(P454&gt;1,P454&lt;41),AND(Q454&gt;1,Q454&lt;41)),"Ct&lt;41","Ct&gt;41")</f>
        <v>Ct&gt;41</v>
      </c>
      <c r="U454" t="str">
        <f t="shared" ref="U454" si="972">I454</f>
        <v>PenselKlippekrabbe</v>
      </c>
      <c r="V454" t="str">
        <f t="shared" ref="V454" si="973">MID(F454,10,9)</f>
        <v>DL2022028</v>
      </c>
      <c r="W454" t="str">
        <f t="shared" ref="W454" si="974">V454&amp;"_"&amp;U454&amp;"_"&amp;R454&amp;"_"&amp;S454&amp;"_"&amp;T454</f>
        <v>DL2022028_PenselKlippekrabbe_Invalid_Absent_Ct&gt;41</v>
      </c>
    </row>
    <row r="455" spans="1:23" x14ac:dyDescent="0.25">
      <c r="A455" t="s">
        <v>399</v>
      </c>
      <c r="B455" t="s">
        <v>435</v>
      </c>
      <c r="C455" t="s">
        <v>16</v>
      </c>
      <c r="D455" s="7">
        <v>0.1</v>
      </c>
      <c r="E455" s="6" t="s">
        <v>17</v>
      </c>
      <c r="F455" t="s">
        <v>445</v>
      </c>
      <c r="G455" t="str">
        <f t="shared" si="951"/>
        <v>22</v>
      </c>
      <c r="H455" t="str">
        <f t="shared" si="960"/>
        <v>PenselKlippekrabbe_22_20220608_DL2022028_OerestadGym</v>
      </c>
      <c r="I455" t="str">
        <f t="shared" si="961"/>
        <v>PenselKlippekrabbe</v>
      </c>
      <c r="J455" t="str">
        <f t="shared" si="962"/>
        <v>NegK</v>
      </c>
      <c r="K455" t="str">
        <f t="shared" si="963"/>
        <v>No Ct</v>
      </c>
      <c r="L455" t="str">
        <f t="shared" si="964"/>
        <v/>
      </c>
      <c r="M455" t="str">
        <f t="shared" si="965"/>
        <v/>
      </c>
      <c r="N455" t="str">
        <f t="shared" si="966"/>
        <v/>
      </c>
    </row>
    <row r="456" spans="1:23" x14ac:dyDescent="0.25">
      <c r="A456" t="s">
        <v>401</v>
      </c>
      <c r="B456" t="s">
        <v>436</v>
      </c>
      <c r="C456" t="s">
        <v>20</v>
      </c>
      <c r="D456" s="7">
        <v>0.1</v>
      </c>
      <c r="E456" s="6" t="s">
        <v>17</v>
      </c>
      <c r="F456" t="s">
        <v>445</v>
      </c>
      <c r="G456" t="str">
        <f t="shared" si="951"/>
        <v>22</v>
      </c>
      <c r="H456" t="str">
        <f t="shared" si="960"/>
        <v>PenselKlippekrabbe_22_20220608_DL2022028_OerestadGym</v>
      </c>
      <c r="I456" t="str">
        <f t="shared" si="961"/>
        <v>PenselKlippekrabbe</v>
      </c>
      <c r="J456" t="str">
        <f t="shared" si="962"/>
        <v>eDNA</v>
      </c>
      <c r="K456" t="str">
        <f t="shared" si="963"/>
        <v>No Ct</v>
      </c>
      <c r="L456" t="str">
        <f t="shared" si="964"/>
        <v/>
      </c>
      <c r="M456" t="str">
        <f t="shared" si="965"/>
        <v/>
      </c>
      <c r="N456" t="str">
        <f t="shared" si="966"/>
        <v/>
      </c>
    </row>
    <row r="457" spans="1:23" x14ac:dyDescent="0.25">
      <c r="A457" t="s">
        <v>403</v>
      </c>
      <c r="B457" t="s">
        <v>436</v>
      </c>
      <c r="C457" t="s">
        <v>20</v>
      </c>
      <c r="D457" s="7">
        <v>0.1</v>
      </c>
      <c r="E457" s="6" t="s">
        <v>17</v>
      </c>
      <c r="F457" t="s">
        <v>445</v>
      </c>
      <c r="G457" t="str">
        <f t="shared" si="951"/>
        <v>22</v>
      </c>
      <c r="H457" t="str">
        <f t="shared" si="960"/>
        <v>PenselKlippekrabbe_22_20220608_DL2022028_OerestadGym</v>
      </c>
      <c r="I457" t="str">
        <f t="shared" si="961"/>
        <v>PenselKlippekrabbe</v>
      </c>
      <c r="J457" t="str">
        <f t="shared" si="962"/>
        <v>eDNA</v>
      </c>
      <c r="K457" t="str">
        <f t="shared" si="963"/>
        <v>No Ct</v>
      </c>
      <c r="L457" t="str">
        <f t="shared" si="964"/>
        <v/>
      </c>
      <c r="M457" t="str">
        <f t="shared" si="965"/>
        <v/>
      </c>
      <c r="N457" t="str">
        <f t="shared" si="966"/>
        <v/>
      </c>
    </row>
    <row r="458" spans="1:23" x14ac:dyDescent="0.25">
      <c r="A458" t="s">
        <v>404</v>
      </c>
      <c r="B458" t="s">
        <v>437</v>
      </c>
      <c r="C458" t="s">
        <v>13</v>
      </c>
      <c r="D458" s="7">
        <v>0.1</v>
      </c>
      <c r="E458" s="7">
        <v>26.48</v>
      </c>
      <c r="F458" t="s">
        <v>445</v>
      </c>
      <c r="G458" t="str">
        <f t="shared" si="951"/>
        <v>23</v>
      </c>
      <c r="H458" t="str">
        <f t="shared" si="960"/>
        <v>AsiatiskStrandkrabbe_23_20220608_DL2022028_OerestadGym</v>
      </c>
      <c r="I458" t="str">
        <f t="shared" si="961"/>
        <v>AsiatiskStrandkrabbe</v>
      </c>
      <c r="J458" t="str">
        <f t="shared" si="962"/>
        <v>PosK</v>
      </c>
      <c r="K458">
        <f t="shared" si="963"/>
        <v>26.48</v>
      </c>
      <c r="L458">
        <f t="shared" si="964"/>
        <v>26.48</v>
      </c>
      <c r="M458">
        <f t="shared" si="965"/>
        <v>0</v>
      </c>
      <c r="N458">
        <f t="shared" si="966"/>
        <v>0</v>
      </c>
      <c r="P458">
        <f t="shared" ref="P458" si="975">IF(K460="No Ct",0,K460)</f>
        <v>0</v>
      </c>
      <c r="Q458">
        <f t="shared" ref="Q458" si="976">IF(K461="No Ct",0,K461)</f>
        <v>0</v>
      </c>
      <c r="R458" t="str">
        <f t="shared" ref="R458" si="977">IF(AND(L458&gt;0,M458=0),"Valid","Invalid")</f>
        <v>Valid</v>
      </c>
      <c r="S458" t="str">
        <f t="shared" ref="S458" si="978">IF(OR(P458&gt;1,Q458&gt;1),"Present","Absent")</f>
        <v>Absent</v>
      </c>
      <c r="T458" t="str">
        <f t="shared" ref="T458" si="979">IF(OR(AND(P458&gt;1,P458&lt;41),AND(Q458&gt;1,Q458&lt;41)),"Ct&lt;41","Ct&gt;41")</f>
        <v>Ct&gt;41</v>
      </c>
      <c r="U458" t="str">
        <f t="shared" ref="U458" si="980">I458</f>
        <v>AsiatiskStrandkrabbe</v>
      </c>
      <c r="V458" t="str">
        <f t="shared" ref="V458" si="981">MID(F458,10,9)</f>
        <v>DL2022028</v>
      </c>
      <c r="W458" t="str">
        <f t="shared" ref="W458" si="982">V458&amp;"_"&amp;U458&amp;"_"&amp;R458&amp;"_"&amp;S458&amp;"_"&amp;T458</f>
        <v>DL2022028_AsiatiskStrandkrabbe_Valid_Absent_Ct&gt;41</v>
      </c>
    </row>
    <row r="459" spans="1:23" x14ac:dyDescent="0.25">
      <c r="A459" t="s">
        <v>406</v>
      </c>
      <c r="B459" t="s">
        <v>438</v>
      </c>
      <c r="C459" t="s">
        <v>16</v>
      </c>
      <c r="D459" s="7">
        <v>0.1</v>
      </c>
      <c r="E459" s="6" t="s">
        <v>17</v>
      </c>
      <c r="F459" t="s">
        <v>445</v>
      </c>
      <c r="G459" t="str">
        <f t="shared" si="951"/>
        <v>23</v>
      </c>
      <c r="H459" t="str">
        <f t="shared" si="960"/>
        <v>AsiatiskStrandkrabbe_23_20220608_DL2022028_OerestadGym</v>
      </c>
      <c r="I459" t="str">
        <f t="shared" si="961"/>
        <v>AsiatiskStrandkrabbe</v>
      </c>
      <c r="J459" t="str">
        <f t="shared" si="962"/>
        <v>NegK</v>
      </c>
      <c r="K459" t="str">
        <f t="shared" si="963"/>
        <v>No Ct</v>
      </c>
      <c r="L459" t="str">
        <f t="shared" si="964"/>
        <v/>
      </c>
      <c r="M459" t="str">
        <f t="shared" si="965"/>
        <v/>
      </c>
      <c r="N459" t="str">
        <f t="shared" si="966"/>
        <v/>
      </c>
    </row>
    <row r="460" spans="1:23" x14ac:dyDescent="0.25">
      <c r="A460" t="s">
        <v>408</v>
      </c>
      <c r="B460" t="s">
        <v>439</v>
      </c>
      <c r="C460" t="s">
        <v>20</v>
      </c>
      <c r="D460" s="7">
        <v>0.1</v>
      </c>
      <c r="E460" s="6" t="s">
        <v>17</v>
      </c>
      <c r="F460" t="s">
        <v>445</v>
      </c>
      <c r="G460" t="str">
        <f t="shared" si="951"/>
        <v>23</v>
      </c>
      <c r="H460" t="str">
        <f t="shared" si="960"/>
        <v>AsiatiskStrandkrabbe_23_20220608_DL2022028_OerestadGym</v>
      </c>
      <c r="I460" t="str">
        <f t="shared" si="961"/>
        <v>AsiatiskStrandkrabbe</v>
      </c>
      <c r="J460" t="str">
        <f t="shared" si="962"/>
        <v>eDNA</v>
      </c>
      <c r="K460" t="str">
        <f t="shared" si="963"/>
        <v>No Ct</v>
      </c>
      <c r="L460" t="str">
        <f t="shared" si="964"/>
        <v/>
      </c>
      <c r="M460" t="str">
        <f t="shared" si="965"/>
        <v/>
      </c>
      <c r="N460" t="str">
        <f t="shared" si="966"/>
        <v/>
      </c>
    </row>
    <row r="461" spans="1:23" x14ac:dyDescent="0.25">
      <c r="A461" t="s">
        <v>410</v>
      </c>
      <c r="B461" t="s">
        <v>439</v>
      </c>
      <c r="C461" t="s">
        <v>20</v>
      </c>
      <c r="D461" s="7">
        <v>0.1</v>
      </c>
      <c r="E461" s="6" t="s">
        <v>17</v>
      </c>
      <c r="F461" t="s">
        <v>445</v>
      </c>
      <c r="G461" t="str">
        <f t="shared" si="951"/>
        <v>23</v>
      </c>
      <c r="H461" t="str">
        <f t="shared" si="960"/>
        <v>AsiatiskStrandkrabbe_23_20220608_DL2022028_OerestadGym</v>
      </c>
      <c r="I461" t="str">
        <f t="shared" si="961"/>
        <v>AsiatiskStrandkrabbe</v>
      </c>
      <c r="J461" t="str">
        <f t="shared" si="962"/>
        <v>eDNA</v>
      </c>
      <c r="K461" t="str">
        <f t="shared" si="963"/>
        <v>No Ct</v>
      </c>
      <c r="L461" t="str">
        <f t="shared" si="964"/>
        <v/>
      </c>
      <c r="M461" t="str">
        <f t="shared" si="965"/>
        <v/>
      </c>
      <c r="N461" t="str">
        <f t="shared" si="966"/>
        <v/>
      </c>
    </row>
    <row r="462" spans="1:23" x14ac:dyDescent="0.25">
      <c r="A462" t="s">
        <v>411</v>
      </c>
      <c r="B462" t="s">
        <v>440</v>
      </c>
      <c r="C462" t="s">
        <v>13</v>
      </c>
      <c r="D462" s="7">
        <v>0.1</v>
      </c>
      <c r="E462" s="7">
        <v>26.22</v>
      </c>
      <c r="F462" t="s">
        <v>445</v>
      </c>
      <c r="G462" t="str">
        <f t="shared" si="951"/>
        <v>24</v>
      </c>
      <c r="H462" t="str">
        <f t="shared" si="960"/>
        <v>AsiatiskStrandkrabbe_24_20220608_DL2022028_OerestadGym</v>
      </c>
      <c r="I462" t="str">
        <f t="shared" si="961"/>
        <v>AsiatiskStrandkrabbe</v>
      </c>
      <c r="J462" t="str">
        <f t="shared" si="962"/>
        <v>PosK</v>
      </c>
      <c r="K462">
        <f t="shared" si="963"/>
        <v>26.22</v>
      </c>
      <c r="L462">
        <f t="shared" si="964"/>
        <v>26.22</v>
      </c>
      <c r="M462">
        <f t="shared" si="965"/>
        <v>0</v>
      </c>
      <c r="N462">
        <f t="shared" si="966"/>
        <v>0</v>
      </c>
      <c r="P462">
        <f t="shared" ref="P462" si="983">IF(K464="No Ct",0,K464)</f>
        <v>0</v>
      </c>
      <c r="Q462">
        <f t="shared" ref="Q462" si="984">IF(K465="No Ct",0,K465)</f>
        <v>0</v>
      </c>
      <c r="R462" t="str">
        <f t="shared" ref="R462" si="985">IF(AND(L462&gt;0,M462=0),"Valid","Invalid")</f>
        <v>Valid</v>
      </c>
      <c r="S462" t="str">
        <f t="shared" ref="S462" si="986">IF(OR(P462&gt;1,Q462&gt;1),"Present","Absent")</f>
        <v>Absent</v>
      </c>
      <c r="T462" t="str">
        <f t="shared" ref="T462" si="987">IF(OR(AND(P462&gt;1,P462&lt;41),AND(Q462&gt;1,Q462&lt;41)),"Ct&lt;41","Ct&gt;41")</f>
        <v>Ct&gt;41</v>
      </c>
      <c r="U462" t="str">
        <f t="shared" ref="U462" si="988">I462</f>
        <v>AsiatiskStrandkrabbe</v>
      </c>
      <c r="V462" t="str">
        <f t="shared" ref="V462" si="989">MID(F462,10,9)</f>
        <v>DL2022028</v>
      </c>
      <c r="W462" t="str">
        <f t="shared" ref="W462" si="990">V462&amp;"_"&amp;U462&amp;"_"&amp;R462&amp;"_"&amp;S462&amp;"_"&amp;T462</f>
        <v>DL2022028_AsiatiskStrandkrabbe_Valid_Absent_Ct&gt;41</v>
      </c>
    </row>
    <row r="463" spans="1:23" x14ac:dyDescent="0.25">
      <c r="A463" t="s">
        <v>413</v>
      </c>
      <c r="B463" t="s">
        <v>441</v>
      </c>
      <c r="C463" t="s">
        <v>16</v>
      </c>
      <c r="D463" s="7">
        <v>0.1</v>
      </c>
      <c r="E463" s="6" t="s">
        <v>17</v>
      </c>
      <c r="F463" t="s">
        <v>445</v>
      </c>
      <c r="G463" t="str">
        <f t="shared" si="951"/>
        <v>24</v>
      </c>
      <c r="H463" t="str">
        <f t="shared" si="960"/>
        <v>AsiatiskStrandkrabbe_24_20220608_DL2022028_OerestadGym</v>
      </c>
      <c r="I463" t="str">
        <f t="shared" si="961"/>
        <v>AsiatiskStrandkrabbe</v>
      </c>
      <c r="J463" t="str">
        <f t="shared" si="962"/>
        <v>NegK</v>
      </c>
      <c r="K463" t="str">
        <f t="shared" si="963"/>
        <v>No Ct</v>
      </c>
      <c r="L463" t="str">
        <f t="shared" si="964"/>
        <v/>
      </c>
      <c r="M463" t="str">
        <f t="shared" si="965"/>
        <v/>
      </c>
      <c r="N463" t="str">
        <f t="shared" si="966"/>
        <v/>
      </c>
    </row>
    <row r="464" spans="1:23" x14ac:dyDescent="0.25">
      <c r="A464" t="s">
        <v>415</v>
      </c>
      <c r="B464" t="s">
        <v>442</v>
      </c>
      <c r="C464" t="s">
        <v>20</v>
      </c>
      <c r="D464" s="7">
        <v>0.1</v>
      </c>
      <c r="E464" s="7" t="s">
        <v>17</v>
      </c>
      <c r="F464" t="s">
        <v>445</v>
      </c>
      <c r="G464" t="str">
        <f t="shared" si="951"/>
        <v>24</v>
      </c>
      <c r="H464" t="str">
        <f t="shared" si="960"/>
        <v>AsiatiskStrandkrabbe_24_20220608_DL2022028_OerestadGym</v>
      </c>
      <c r="I464" t="str">
        <f t="shared" si="961"/>
        <v>AsiatiskStrandkrabbe</v>
      </c>
      <c r="J464" t="str">
        <f t="shared" si="962"/>
        <v>eDNA</v>
      </c>
      <c r="K464" t="str">
        <f t="shared" si="963"/>
        <v>No Ct</v>
      </c>
      <c r="L464" t="str">
        <f t="shared" si="964"/>
        <v/>
      </c>
      <c r="M464" t="str">
        <f t="shared" si="965"/>
        <v/>
      </c>
      <c r="N464" t="str">
        <f t="shared" si="966"/>
        <v/>
      </c>
    </row>
    <row r="465" spans="1:23" x14ac:dyDescent="0.25">
      <c r="A465" t="s">
        <v>417</v>
      </c>
      <c r="B465" t="s">
        <v>442</v>
      </c>
      <c r="C465" t="s">
        <v>20</v>
      </c>
      <c r="D465" s="7">
        <v>0.1</v>
      </c>
      <c r="E465" s="6" t="s">
        <v>17</v>
      </c>
      <c r="F465" t="s">
        <v>445</v>
      </c>
      <c r="G465" t="str">
        <f t="shared" si="951"/>
        <v>24</v>
      </c>
      <c r="H465" t="str">
        <f t="shared" si="960"/>
        <v>AsiatiskStrandkrabbe_24_20220608_DL2022028_OerestadGym</v>
      </c>
      <c r="I465" t="str">
        <f t="shared" si="961"/>
        <v>AsiatiskStrandkrabbe</v>
      </c>
      <c r="J465" t="str">
        <f t="shared" si="962"/>
        <v>eDNA</v>
      </c>
      <c r="K465" t="str">
        <f t="shared" si="963"/>
        <v>No Ct</v>
      </c>
      <c r="L465" t="str">
        <f t="shared" si="964"/>
        <v/>
      </c>
      <c r="M465" t="str">
        <f t="shared" si="965"/>
        <v/>
      </c>
      <c r="N465" t="str">
        <f t="shared" si="966"/>
        <v/>
      </c>
    </row>
    <row r="466" spans="1:23" x14ac:dyDescent="0.25">
      <c r="A466" t="s">
        <v>11</v>
      </c>
      <c r="B466" t="s">
        <v>12</v>
      </c>
      <c r="C466" t="s">
        <v>13</v>
      </c>
      <c r="D466" s="7">
        <v>0.1</v>
      </c>
      <c r="E466" s="7">
        <v>31.7</v>
      </c>
      <c r="F466" t="s">
        <v>452</v>
      </c>
      <c r="G466" t="str">
        <f t="shared" si="951"/>
        <v>01</v>
      </c>
      <c r="H466" t="str">
        <f t="shared" si="960"/>
        <v>Aborre_01_20220609_DL2022044_OerestadGym</v>
      </c>
      <c r="I466" t="str">
        <f t="shared" si="961"/>
        <v>Aborre</v>
      </c>
      <c r="J466" t="str">
        <f t="shared" si="962"/>
        <v>PosK</v>
      </c>
      <c r="K466">
        <f t="shared" si="963"/>
        <v>31.7</v>
      </c>
      <c r="L466">
        <f t="shared" si="964"/>
        <v>31.7</v>
      </c>
      <c r="M466">
        <f t="shared" si="965"/>
        <v>0</v>
      </c>
      <c r="N466">
        <f t="shared" si="966"/>
        <v>76.22</v>
      </c>
      <c r="P466">
        <f t="shared" ref="P466" si="991">IF(K468="No Ct",0,K468)</f>
        <v>38.479999999999997</v>
      </c>
      <c r="Q466">
        <f t="shared" ref="Q466" si="992">IF(K469="No Ct",0,K469)</f>
        <v>37.74</v>
      </c>
      <c r="R466" t="str">
        <f t="shared" ref="R466" si="993">IF(AND(L466&gt;0,M466=0),"Valid","Invalid")</f>
        <v>Valid</v>
      </c>
      <c r="S466" t="str">
        <f t="shared" ref="S466" si="994">IF(OR(P466&gt;1,Q466&gt;1),"Present","Absent")</f>
        <v>Present</v>
      </c>
      <c r="T466" t="str">
        <f t="shared" ref="T466" si="995">IF(OR(AND(P466&gt;1,P466&lt;41),AND(Q466&gt;1,Q466&lt;41)),"Ct&lt;41","Ct&gt;41")</f>
        <v>Ct&lt;41</v>
      </c>
      <c r="U466" t="str">
        <f t="shared" ref="U466" si="996">I466</f>
        <v>Aborre</v>
      </c>
      <c r="V466" t="str">
        <f t="shared" ref="V466" si="997">MID(F466,10,9)</f>
        <v>DL2022044</v>
      </c>
      <c r="W466" t="str">
        <f t="shared" ref="W466" si="998">V466&amp;"_"&amp;U466&amp;"_"&amp;R466&amp;"_"&amp;S466&amp;"_"&amp;T466</f>
        <v>DL2022044_Aborre_Valid_Present_Ct&lt;41</v>
      </c>
    </row>
    <row r="467" spans="1:23" x14ac:dyDescent="0.25">
      <c r="A467" t="s">
        <v>14</v>
      </c>
      <c r="B467" t="s">
        <v>15</v>
      </c>
      <c r="C467" t="s">
        <v>16</v>
      </c>
      <c r="D467" s="7">
        <v>0.1</v>
      </c>
      <c r="E467" s="6" t="s">
        <v>17</v>
      </c>
      <c r="F467" t="s">
        <v>452</v>
      </c>
      <c r="G467" t="str">
        <f t="shared" si="951"/>
        <v>01</v>
      </c>
      <c r="H467" t="str">
        <f t="shared" si="960"/>
        <v>Aborre_01_20220609_DL2022044_OerestadGym</v>
      </c>
      <c r="I467" t="str">
        <f t="shared" si="961"/>
        <v>Aborre</v>
      </c>
      <c r="J467" t="str">
        <f t="shared" si="962"/>
        <v>NegK</v>
      </c>
      <c r="K467" t="str">
        <f t="shared" si="963"/>
        <v>No Ct</v>
      </c>
      <c r="L467" t="str">
        <f t="shared" si="964"/>
        <v/>
      </c>
      <c r="M467" t="str">
        <f t="shared" si="965"/>
        <v/>
      </c>
      <c r="N467" t="str">
        <f t="shared" si="966"/>
        <v/>
      </c>
    </row>
    <row r="468" spans="1:23" x14ac:dyDescent="0.25">
      <c r="A468" t="s">
        <v>18</v>
      </c>
      <c r="B468" t="s">
        <v>19</v>
      </c>
      <c r="C468" t="s">
        <v>20</v>
      </c>
      <c r="D468" s="7">
        <v>0.1</v>
      </c>
      <c r="E468" s="6">
        <v>38.479999999999997</v>
      </c>
      <c r="F468" t="s">
        <v>452</v>
      </c>
      <c r="G468" t="str">
        <f t="shared" si="951"/>
        <v>01</v>
      </c>
      <c r="H468" t="str">
        <f t="shared" si="960"/>
        <v>Aborre_01_20220609_DL2022044_OerestadGym</v>
      </c>
      <c r="I468" t="str">
        <f t="shared" si="961"/>
        <v>Aborre</v>
      </c>
      <c r="J468" t="str">
        <f t="shared" si="962"/>
        <v>eDNA</v>
      </c>
      <c r="K468">
        <f t="shared" si="963"/>
        <v>38.479999999999997</v>
      </c>
      <c r="L468" t="str">
        <f t="shared" si="964"/>
        <v/>
      </c>
      <c r="M468" t="str">
        <f t="shared" si="965"/>
        <v/>
      </c>
      <c r="N468" t="str">
        <f t="shared" si="966"/>
        <v/>
      </c>
    </row>
    <row r="469" spans="1:23" x14ac:dyDescent="0.25">
      <c r="A469" t="s">
        <v>21</v>
      </c>
      <c r="B469" t="s">
        <v>19</v>
      </c>
      <c r="C469" t="s">
        <v>20</v>
      </c>
      <c r="D469" s="7">
        <v>0.1</v>
      </c>
      <c r="E469" s="6">
        <v>37.74</v>
      </c>
      <c r="F469" t="s">
        <v>452</v>
      </c>
      <c r="G469" t="str">
        <f t="shared" si="951"/>
        <v>01</v>
      </c>
      <c r="H469" t="str">
        <f t="shared" si="960"/>
        <v>Aborre_01_20220609_DL2022044_OerestadGym</v>
      </c>
      <c r="I469" t="str">
        <f t="shared" si="961"/>
        <v>Aborre</v>
      </c>
      <c r="J469" t="str">
        <f t="shared" si="962"/>
        <v>eDNA</v>
      </c>
      <c r="K469">
        <f t="shared" si="963"/>
        <v>37.74</v>
      </c>
      <c r="L469" t="str">
        <f t="shared" si="964"/>
        <v/>
      </c>
      <c r="M469" t="str">
        <f t="shared" si="965"/>
        <v/>
      </c>
      <c r="N469" t="str">
        <f t="shared" si="966"/>
        <v/>
      </c>
    </row>
    <row r="470" spans="1:23" x14ac:dyDescent="0.25">
      <c r="A470" t="s">
        <v>199</v>
      </c>
      <c r="B470" t="s">
        <v>333</v>
      </c>
      <c r="C470" t="s">
        <v>13</v>
      </c>
      <c r="D470" s="7">
        <v>0.1</v>
      </c>
      <c r="E470" s="7">
        <v>30.95</v>
      </c>
      <c r="F470" t="s">
        <v>452</v>
      </c>
      <c r="G470" t="str">
        <f t="shared" si="951"/>
        <v>02</v>
      </c>
      <c r="H470" t="str">
        <f t="shared" si="960"/>
        <v>Aborre_02_20220609_DL2022044_OerestadGym</v>
      </c>
      <c r="I470" t="str">
        <f t="shared" si="961"/>
        <v>Aborre</v>
      </c>
      <c r="J470" t="str">
        <f t="shared" si="962"/>
        <v>PosK</v>
      </c>
      <c r="K470">
        <f t="shared" si="963"/>
        <v>30.95</v>
      </c>
      <c r="L470">
        <f t="shared" si="964"/>
        <v>30.95</v>
      </c>
      <c r="M470">
        <f t="shared" si="965"/>
        <v>0</v>
      </c>
      <c r="N470">
        <f t="shared" si="966"/>
        <v>76.680000000000007</v>
      </c>
      <c r="P470">
        <f t="shared" ref="P470" si="999">IF(K472="No Ct",0,K472)</f>
        <v>38.68</v>
      </c>
      <c r="Q470">
        <f t="shared" ref="Q470" si="1000">IF(K473="No Ct",0,K473)</f>
        <v>38</v>
      </c>
      <c r="R470" t="str">
        <f t="shared" ref="R470" si="1001">IF(AND(L470&gt;0,M470=0),"Valid","Invalid")</f>
        <v>Valid</v>
      </c>
      <c r="S470" t="str">
        <f t="shared" ref="S470" si="1002">IF(OR(P470&gt;1,Q470&gt;1),"Present","Absent")</f>
        <v>Present</v>
      </c>
      <c r="T470" t="str">
        <f t="shared" ref="T470" si="1003">IF(OR(AND(P470&gt;1,P470&lt;41),AND(Q470&gt;1,Q470&lt;41)),"Ct&lt;41","Ct&gt;41")</f>
        <v>Ct&lt;41</v>
      </c>
      <c r="U470" t="str">
        <f t="shared" ref="U470" si="1004">I470</f>
        <v>Aborre</v>
      </c>
      <c r="V470" t="str">
        <f t="shared" ref="V470" si="1005">MID(F470,10,9)</f>
        <v>DL2022044</v>
      </c>
      <c r="W470" t="str">
        <f t="shared" ref="W470" si="1006">V470&amp;"_"&amp;U470&amp;"_"&amp;R470&amp;"_"&amp;S470&amp;"_"&amp;T470</f>
        <v>DL2022044_Aborre_Valid_Present_Ct&lt;41</v>
      </c>
    </row>
    <row r="471" spans="1:23" x14ac:dyDescent="0.25">
      <c r="A471" t="s">
        <v>201</v>
      </c>
      <c r="B471" t="s">
        <v>334</v>
      </c>
      <c r="C471" t="s">
        <v>16</v>
      </c>
      <c r="D471" s="7">
        <v>0.1</v>
      </c>
      <c r="E471" s="6" t="s">
        <v>17</v>
      </c>
      <c r="F471" t="s">
        <v>452</v>
      </c>
      <c r="G471" t="str">
        <f t="shared" si="951"/>
        <v>02</v>
      </c>
      <c r="H471" t="str">
        <f t="shared" si="960"/>
        <v>Aborre_02_20220609_DL2022044_OerestadGym</v>
      </c>
      <c r="I471" t="str">
        <f t="shared" si="961"/>
        <v>Aborre</v>
      </c>
      <c r="J471" t="str">
        <f t="shared" si="962"/>
        <v>NegK</v>
      </c>
      <c r="K471" t="str">
        <f t="shared" si="963"/>
        <v>No Ct</v>
      </c>
      <c r="L471" t="str">
        <f t="shared" si="964"/>
        <v/>
      </c>
      <c r="M471" t="str">
        <f t="shared" si="965"/>
        <v/>
      </c>
      <c r="N471" t="str">
        <f t="shared" si="966"/>
        <v/>
      </c>
    </row>
    <row r="472" spans="1:23" x14ac:dyDescent="0.25">
      <c r="A472" t="s">
        <v>203</v>
      </c>
      <c r="B472" t="s">
        <v>335</v>
      </c>
      <c r="C472" t="s">
        <v>20</v>
      </c>
      <c r="D472" s="7">
        <v>0.1</v>
      </c>
      <c r="E472" s="6">
        <v>38.68</v>
      </c>
      <c r="F472" t="s">
        <v>452</v>
      </c>
      <c r="G472" t="str">
        <f t="shared" si="951"/>
        <v>02</v>
      </c>
      <c r="H472" t="str">
        <f t="shared" si="960"/>
        <v>Aborre_02_20220609_DL2022044_OerestadGym</v>
      </c>
      <c r="I472" t="str">
        <f t="shared" si="961"/>
        <v>Aborre</v>
      </c>
      <c r="J472" t="str">
        <f t="shared" si="962"/>
        <v>eDNA</v>
      </c>
      <c r="K472">
        <f t="shared" si="963"/>
        <v>38.68</v>
      </c>
      <c r="L472" t="str">
        <f t="shared" si="964"/>
        <v/>
      </c>
      <c r="M472" t="str">
        <f t="shared" si="965"/>
        <v/>
      </c>
      <c r="N472" t="str">
        <f t="shared" si="966"/>
        <v/>
      </c>
    </row>
    <row r="473" spans="1:23" x14ac:dyDescent="0.25">
      <c r="A473" t="s">
        <v>205</v>
      </c>
      <c r="B473" t="s">
        <v>335</v>
      </c>
      <c r="C473" t="s">
        <v>20</v>
      </c>
      <c r="D473" s="7">
        <v>0.1</v>
      </c>
      <c r="E473" s="6">
        <v>38</v>
      </c>
      <c r="F473" t="s">
        <v>452</v>
      </c>
      <c r="G473" t="str">
        <f t="shared" si="951"/>
        <v>02</v>
      </c>
      <c r="H473" t="str">
        <f t="shared" si="960"/>
        <v>Aborre_02_20220609_DL2022044_OerestadGym</v>
      </c>
      <c r="I473" t="str">
        <f t="shared" si="961"/>
        <v>Aborre</v>
      </c>
      <c r="J473" t="str">
        <f t="shared" si="962"/>
        <v>eDNA</v>
      </c>
      <c r="K473">
        <f t="shared" si="963"/>
        <v>38</v>
      </c>
      <c r="L473" t="str">
        <f t="shared" si="964"/>
        <v/>
      </c>
      <c r="M473" t="str">
        <f t="shared" si="965"/>
        <v/>
      </c>
      <c r="N473" t="str">
        <f t="shared" si="966"/>
        <v/>
      </c>
    </row>
    <row r="474" spans="1:23" x14ac:dyDescent="0.25">
      <c r="A474" t="s">
        <v>206</v>
      </c>
      <c r="B474" t="s">
        <v>336</v>
      </c>
      <c r="C474" t="s">
        <v>13</v>
      </c>
      <c r="D474" s="7">
        <v>0.1</v>
      </c>
      <c r="E474" s="7">
        <v>23.69</v>
      </c>
      <c r="F474" t="s">
        <v>452</v>
      </c>
      <c r="G474" t="str">
        <f t="shared" si="951"/>
        <v>03</v>
      </c>
      <c r="H474" t="str">
        <f t="shared" si="960"/>
        <v>Skalle_03_20220609_DL2022044_OerestadGym</v>
      </c>
      <c r="I474" t="str">
        <f t="shared" si="961"/>
        <v>Skalle</v>
      </c>
      <c r="J474" t="str">
        <f t="shared" si="962"/>
        <v>PosK</v>
      </c>
      <c r="K474">
        <f t="shared" si="963"/>
        <v>23.69</v>
      </c>
      <c r="L474">
        <f t="shared" si="964"/>
        <v>23.69</v>
      </c>
      <c r="M474">
        <f t="shared" si="965"/>
        <v>0</v>
      </c>
      <c r="N474">
        <f t="shared" si="966"/>
        <v>77.66</v>
      </c>
      <c r="P474">
        <f t="shared" ref="P474" si="1007">IF(K476="No Ct",0,K476)</f>
        <v>36.01</v>
      </c>
      <c r="Q474">
        <f t="shared" ref="Q474" si="1008">IF(K477="No Ct",0,K477)</f>
        <v>41.65</v>
      </c>
      <c r="R474" t="str">
        <f t="shared" ref="R474" si="1009">IF(AND(L474&gt;0,M474=0),"Valid","Invalid")</f>
        <v>Valid</v>
      </c>
      <c r="S474" t="str">
        <f t="shared" ref="S474" si="1010">IF(OR(P474&gt;1,Q474&gt;1),"Present","Absent")</f>
        <v>Present</v>
      </c>
      <c r="T474" t="str">
        <f t="shared" ref="T474" si="1011">IF(OR(AND(P474&gt;1,P474&lt;41),AND(Q474&gt;1,Q474&lt;41)),"Ct&lt;41","Ct&gt;41")</f>
        <v>Ct&lt;41</v>
      </c>
      <c r="U474" t="str">
        <f t="shared" ref="U474" si="1012">I474</f>
        <v>Skalle</v>
      </c>
      <c r="V474" t="str">
        <f t="shared" ref="V474" si="1013">MID(F474,10,9)</f>
        <v>DL2022044</v>
      </c>
      <c r="W474" t="str">
        <f t="shared" ref="W474" si="1014">V474&amp;"_"&amp;U474&amp;"_"&amp;R474&amp;"_"&amp;S474&amp;"_"&amp;T474</f>
        <v>DL2022044_Skalle_Valid_Present_Ct&lt;41</v>
      </c>
    </row>
    <row r="475" spans="1:23" x14ac:dyDescent="0.25">
      <c r="A475" t="s">
        <v>208</v>
      </c>
      <c r="B475" t="s">
        <v>337</v>
      </c>
      <c r="C475" t="s">
        <v>16</v>
      </c>
      <c r="D475" s="7">
        <v>0.1</v>
      </c>
      <c r="E475" s="6" t="s">
        <v>17</v>
      </c>
      <c r="F475" t="s">
        <v>452</v>
      </c>
      <c r="G475" t="str">
        <f t="shared" si="951"/>
        <v>03</v>
      </c>
      <c r="H475" t="str">
        <f t="shared" si="960"/>
        <v>Skalle_03_20220609_DL2022044_OerestadGym</v>
      </c>
      <c r="I475" t="str">
        <f t="shared" si="961"/>
        <v>Skalle</v>
      </c>
      <c r="J475" t="str">
        <f t="shared" si="962"/>
        <v>NegK</v>
      </c>
      <c r="K475" t="str">
        <f t="shared" si="963"/>
        <v>No Ct</v>
      </c>
      <c r="L475" t="str">
        <f t="shared" si="964"/>
        <v/>
      </c>
      <c r="M475" t="str">
        <f t="shared" si="965"/>
        <v/>
      </c>
      <c r="N475" t="str">
        <f t="shared" si="966"/>
        <v/>
      </c>
    </row>
    <row r="476" spans="1:23" x14ac:dyDescent="0.25">
      <c r="A476" t="s">
        <v>210</v>
      </c>
      <c r="B476" t="s">
        <v>338</v>
      </c>
      <c r="C476" t="s">
        <v>20</v>
      </c>
      <c r="D476" s="7">
        <v>0.1</v>
      </c>
      <c r="E476" s="7">
        <v>36.01</v>
      </c>
      <c r="F476" t="s">
        <v>452</v>
      </c>
      <c r="G476" t="str">
        <f t="shared" si="951"/>
        <v>03</v>
      </c>
      <c r="H476" t="str">
        <f t="shared" si="960"/>
        <v>Skalle_03_20220609_DL2022044_OerestadGym</v>
      </c>
      <c r="I476" t="str">
        <f t="shared" si="961"/>
        <v>Skalle</v>
      </c>
      <c r="J476" t="str">
        <f t="shared" si="962"/>
        <v>eDNA</v>
      </c>
      <c r="K476">
        <f t="shared" si="963"/>
        <v>36.01</v>
      </c>
      <c r="L476" t="str">
        <f t="shared" si="964"/>
        <v/>
      </c>
      <c r="M476" t="str">
        <f t="shared" si="965"/>
        <v/>
      </c>
      <c r="N476" t="str">
        <f t="shared" si="966"/>
        <v/>
      </c>
    </row>
    <row r="477" spans="1:23" x14ac:dyDescent="0.25">
      <c r="A477" t="s">
        <v>212</v>
      </c>
      <c r="B477" t="s">
        <v>338</v>
      </c>
      <c r="C477" t="s">
        <v>20</v>
      </c>
      <c r="D477" s="7">
        <v>0.1</v>
      </c>
      <c r="E477" s="6">
        <v>41.65</v>
      </c>
      <c r="F477" t="s">
        <v>452</v>
      </c>
      <c r="G477" t="str">
        <f t="shared" si="951"/>
        <v>03</v>
      </c>
      <c r="H477" t="str">
        <f t="shared" si="960"/>
        <v>Skalle_03_20220609_DL2022044_OerestadGym</v>
      </c>
      <c r="I477" t="str">
        <f t="shared" si="961"/>
        <v>Skalle</v>
      </c>
      <c r="J477" t="str">
        <f t="shared" si="962"/>
        <v>eDNA</v>
      </c>
      <c r="K477">
        <f t="shared" si="963"/>
        <v>41.65</v>
      </c>
      <c r="L477" t="str">
        <f t="shared" si="964"/>
        <v/>
      </c>
      <c r="M477" t="str">
        <f t="shared" si="965"/>
        <v/>
      </c>
      <c r="N477" t="str">
        <f t="shared" si="966"/>
        <v/>
      </c>
    </row>
    <row r="478" spans="1:23" x14ac:dyDescent="0.25">
      <c r="A478" t="s">
        <v>213</v>
      </c>
      <c r="B478" t="s">
        <v>339</v>
      </c>
      <c r="C478" t="s">
        <v>13</v>
      </c>
      <c r="D478" s="7">
        <v>0.1</v>
      </c>
      <c r="E478" s="7">
        <v>23.37</v>
      </c>
      <c r="F478" t="s">
        <v>452</v>
      </c>
      <c r="G478" t="str">
        <f t="shared" si="951"/>
        <v>04</v>
      </c>
      <c r="H478" t="str">
        <f t="shared" si="960"/>
        <v>Skalle_04_20220609_DL2022044_OerestadGym</v>
      </c>
      <c r="I478" t="str">
        <f t="shared" si="961"/>
        <v>Skalle</v>
      </c>
      <c r="J478" t="str">
        <f t="shared" si="962"/>
        <v>PosK</v>
      </c>
      <c r="K478">
        <f t="shared" si="963"/>
        <v>23.37</v>
      </c>
      <c r="L478">
        <f t="shared" si="964"/>
        <v>23.37</v>
      </c>
      <c r="M478">
        <f t="shared" si="965"/>
        <v>0</v>
      </c>
      <c r="N478">
        <f t="shared" si="966"/>
        <v>76.300000000000011</v>
      </c>
      <c r="P478">
        <f t="shared" ref="P478" si="1015">IF(K480="No Ct",0,K480)</f>
        <v>38.81</v>
      </c>
      <c r="Q478">
        <f t="shared" ref="Q478" si="1016">IF(K481="No Ct",0,K481)</f>
        <v>37.49</v>
      </c>
      <c r="R478" t="str">
        <f t="shared" ref="R478" si="1017">IF(AND(L478&gt;0,M478=0),"Valid","Invalid")</f>
        <v>Valid</v>
      </c>
      <c r="S478" t="str">
        <f t="shared" ref="S478" si="1018">IF(OR(P478&gt;1,Q478&gt;1),"Present","Absent")</f>
        <v>Present</v>
      </c>
      <c r="T478" t="str">
        <f t="shared" ref="T478" si="1019">IF(OR(AND(P478&gt;1,P478&lt;41),AND(Q478&gt;1,Q478&lt;41)),"Ct&lt;41","Ct&gt;41")</f>
        <v>Ct&lt;41</v>
      </c>
      <c r="U478" t="str">
        <f t="shared" ref="U478" si="1020">I478</f>
        <v>Skalle</v>
      </c>
      <c r="V478" t="str">
        <f t="shared" ref="V478" si="1021">MID(F478,10,9)</f>
        <v>DL2022044</v>
      </c>
      <c r="W478" t="str">
        <f t="shared" ref="W478" si="1022">V478&amp;"_"&amp;U478&amp;"_"&amp;R478&amp;"_"&amp;S478&amp;"_"&amp;T478</f>
        <v>DL2022044_Skalle_Valid_Present_Ct&lt;41</v>
      </c>
    </row>
    <row r="479" spans="1:23" x14ac:dyDescent="0.25">
      <c r="A479" t="s">
        <v>215</v>
      </c>
      <c r="B479" t="s">
        <v>340</v>
      </c>
      <c r="C479" t="s">
        <v>16</v>
      </c>
      <c r="D479" s="7">
        <v>0.1</v>
      </c>
      <c r="E479" s="6" t="s">
        <v>17</v>
      </c>
      <c r="F479" t="s">
        <v>452</v>
      </c>
      <c r="G479" t="str">
        <f t="shared" si="951"/>
        <v>04</v>
      </c>
      <c r="H479" t="str">
        <f t="shared" si="960"/>
        <v>Skalle_04_20220609_DL2022044_OerestadGym</v>
      </c>
      <c r="I479" t="str">
        <f t="shared" si="961"/>
        <v>Skalle</v>
      </c>
      <c r="J479" t="str">
        <f t="shared" si="962"/>
        <v>NegK</v>
      </c>
      <c r="K479" t="str">
        <f t="shared" si="963"/>
        <v>No Ct</v>
      </c>
      <c r="L479" t="str">
        <f t="shared" si="964"/>
        <v/>
      </c>
      <c r="M479" t="str">
        <f t="shared" si="965"/>
        <v/>
      </c>
      <c r="N479" t="str">
        <f t="shared" si="966"/>
        <v/>
      </c>
    </row>
    <row r="480" spans="1:23" x14ac:dyDescent="0.25">
      <c r="A480" t="s">
        <v>217</v>
      </c>
      <c r="B480" t="s">
        <v>341</v>
      </c>
      <c r="C480" t="s">
        <v>20</v>
      </c>
      <c r="D480" s="7">
        <v>0.1</v>
      </c>
      <c r="E480" s="6">
        <v>38.81</v>
      </c>
      <c r="F480" t="s">
        <v>452</v>
      </c>
      <c r="G480" t="str">
        <f t="shared" si="951"/>
        <v>04</v>
      </c>
      <c r="H480" t="str">
        <f t="shared" si="960"/>
        <v>Skalle_04_20220609_DL2022044_OerestadGym</v>
      </c>
      <c r="I480" t="str">
        <f t="shared" si="961"/>
        <v>Skalle</v>
      </c>
      <c r="J480" t="str">
        <f t="shared" si="962"/>
        <v>eDNA</v>
      </c>
      <c r="K480">
        <f t="shared" si="963"/>
        <v>38.81</v>
      </c>
      <c r="L480" t="str">
        <f t="shared" si="964"/>
        <v/>
      </c>
      <c r="M480" t="str">
        <f t="shared" si="965"/>
        <v/>
      </c>
      <c r="N480" t="str">
        <f t="shared" si="966"/>
        <v/>
      </c>
    </row>
    <row r="481" spans="1:23" x14ac:dyDescent="0.25">
      <c r="A481" t="s">
        <v>219</v>
      </c>
      <c r="B481" t="s">
        <v>341</v>
      </c>
      <c r="C481" t="s">
        <v>20</v>
      </c>
      <c r="D481" s="7">
        <v>0.1</v>
      </c>
      <c r="E481" s="6">
        <v>37.49</v>
      </c>
      <c r="F481" t="s">
        <v>452</v>
      </c>
      <c r="G481" t="str">
        <f t="shared" si="951"/>
        <v>04</v>
      </c>
      <c r="H481" t="str">
        <f t="shared" si="960"/>
        <v>Skalle_04_20220609_DL2022044_OerestadGym</v>
      </c>
      <c r="I481" t="str">
        <f t="shared" si="961"/>
        <v>Skalle</v>
      </c>
      <c r="J481" t="str">
        <f t="shared" si="962"/>
        <v>eDNA</v>
      </c>
      <c r="K481">
        <f t="shared" si="963"/>
        <v>37.49</v>
      </c>
      <c r="L481" t="str">
        <f t="shared" si="964"/>
        <v/>
      </c>
      <c r="M481" t="str">
        <f t="shared" si="965"/>
        <v/>
      </c>
      <c r="N481" t="str">
        <f t="shared" si="966"/>
        <v/>
      </c>
    </row>
    <row r="482" spans="1:23" x14ac:dyDescent="0.25">
      <c r="A482" t="s">
        <v>220</v>
      </c>
      <c r="B482" t="s">
        <v>342</v>
      </c>
      <c r="C482" t="s">
        <v>13</v>
      </c>
      <c r="D482" s="7">
        <v>0.1</v>
      </c>
      <c r="E482" s="7" t="s">
        <v>17</v>
      </c>
      <c r="F482" t="s">
        <v>452</v>
      </c>
      <c r="G482" t="str">
        <f t="shared" si="951"/>
        <v>05</v>
      </c>
      <c r="H482" t="str">
        <f t="shared" si="960"/>
        <v>Gedde_05_20220609_DL2022044_OerestadGym</v>
      </c>
      <c r="I482" t="str">
        <f t="shared" si="961"/>
        <v>Gedde</v>
      </c>
      <c r="J482" t="str">
        <f t="shared" si="962"/>
        <v>PosK</v>
      </c>
      <c r="K482" t="str">
        <f t="shared" si="963"/>
        <v>No Ct</v>
      </c>
      <c r="L482">
        <f t="shared" si="964"/>
        <v>0</v>
      </c>
      <c r="M482">
        <f t="shared" si="965"/>
        <v>0</v>
      </c>
      <c r="N482">
        <f t="shared" si="966"/>
        <v>0</v>
      </c>
      <c r="P482">
        <f t="shared" ref="P482" si="1023">IF(K484="No Ct",0,K484)</f>
        <v>0</v>
      </c>
      <c r="Q482">
        <f t="shared" ref="Q482" si="1024">IF(K485="No Ct",0,K485)</f>
        <v>0</v>
      </c>
      <c r="R482" t="str">
        <f t="shared" ref="R482" si="1025">IF(AND(L482&gt;0,M482=0),"Valid","Invalid")</f>
        <v>Invalid</v>
      </c>
      <c r="S482" t="str">
        <f t="shared" ref="S482" si="1026">IF(OR(P482&gt;1,Q482&gt;1),"Present","Absent")</f>
        <v>Absent</v>
      </c>
      <c r="T482" t="str">
        <f t="shared" ref="T482" si="1027">IF(OR(AND(P482&gt;1,P482&lt;41),AND(Q482&gt;1,Q482&lt;41)),"Ct&lt;41","Ct&gt;41")</f>
        <v>Ct&gt;41</v>
      </c>
      <c r="U482" t="str">
        <f t="shared" ref="U482" si="1028">I482</f>
        <v>Gedde</v>
      </c>
      <c r="V482" t="str">
        <f t="shared" ref="V482" si="1029">MID(F482,10,9)</f>
        <v>DL2022044</v>
      </c>
      <c r="W482" t="str">
        <f t="shared" ref="W482" si="1030">V482&amp;"_"&amp;U482&amp;"_"&amp;R482&amp;"_"&amp;S482&amp;"_"&amp;T482</f>
        <v>DL2022044_Gedde_Invalid_Absent_Ct&gt;41</v>
      </c>
    </row>
    <row r="483" spans="1:23" x14ac:dyDescent="0.25">
      <c r="A483" t="s">
        <v>222</v>
      </c>
      <c r="B483" t="s">
        <v>343</v>
      </c>
      <c r="C483" t="s">
        <v>16</v>
      </c>
      <c r="D483" s="7">
        <v>0.1</v>
      </c>
      <c r="E483" s="6" t="s">
        <v>17</v>
      </c>
      <c r="F483" t="s">
        <v>452</v>
      </c>
      <c r="G483" t="str">
        <f t="shared" si="951"/>
        <v>05</v>
      </c>
      <c r="H483" t="str">
        <f t="shared" si="960"/>
        <v>Gedde_05_20220609_DL2022044_OerestadGym</v>
      </c>
      <c r="I483" t="str">
        <f t="shared" si="961"/>
        <v>Gedde</v>
      </c>
      <c r="J483" t="str">
        <f t="shared" si="962"/>
        <v>NegK</v>
      </c>
      <c r="K483" t="str">
        <f t="shared" si="963"/>
        <v>No Ct</v>
      </c>
      <c r="L483" t="str">
        <f t="shared" si="964"/>
        <v/>
      </c>
      <c r="M483" t="str">
        <f t="shared" si="965"/>
        <v/>
      </c>
      <c r="N483" t="str">
        <f t="shared" si="966"/>
        <v/>
      </c>
    </row>
    <row r="484" spans="1:23" x14ac:dyDescent="0.25">
      <c r="A484" t="s">
        <v>224</v>
      </c>
      <c r="B484" t="s">
        <v>344</v>
      </c>
      <c r="C484" t="s">
        <v>20</v>
      </c>
      <c r="D484" s="7">
        <v>0.1</v>
      </c>
      <c r="E484" s="6" t="s">
        <v>17</v>
      </c>
      <c r="F484" t="s">
        <v>452</v>
      </c>
      <c r="G484" t="str">
        <f t="shared" si="951"/>
        <v>05</v>
      </c>
      <c r="H484" t="str">
        <f t="shared" si="960"/>
        <v>Gedde_05_20220609_DL2022044_OerestadGym</v>
      </c>
      <c r="I484" t="str">
        <f t="shared" si="961"/>
        <v>Gedde</v>
      </c>
      <c r="J484" t="str">
        <f t="shared" si="962"/>
        <v>eDNA</v>
      </c>
      <c r="K484" t="str">
        <f t="shared" si="963"/>
        <v>No Ct</v>
      </c>
      <c r="L484" t="str">
        <f t="shared" si="964"/>
        <v/>
      </c>
      <c r="M484" t="str">
        <f t="shared" si="965"/>
        <v/>
      </c>
      <c r="N484" t="str">
        <f t="shared" si="966"/>
        <v/>
      </c>
    </row>
    <row r="485" spans="1:23" x14ac:dyDescent="0.25">
      <c r="A485" t="s">
        <v>226</v>
      </c>
      <c r="B485" t="s">
        <v>344</v>
      </c>
      <c r="C485" t="s">
        <v>20</v>
      </c>
      <c r="D485" s="7">
        <v>0.1</v>
      </c>
      <c r="E485" s="6" t="s">
        <v>17</v>
      </c>
      <c r="F485" t="s">
        <v>452</v>
      </c>
      <c r="G485" t="str">
        <f t="shared" si="951"/>
        <v>05</v>
      </c>
      <c r="H485" t="str">
        <f t="shared" si="960"/>
        <v>Gedde_05_20220609_DL2022044_OerestadGym</v>
      </c>
      <c r="I485" t="str">
        <f t="shared" si="961"/>
        <v>Gedde</v>
      </c>
      <c r="J485" t="str">
        <f t="shared" si="962"/>
        <v>eDNA</v>
      </c>
      <c r="K485" t="str">
        <f t="shared" si="963"/>
        <v>No Ct</v>
      </c>
      <c r="L485" t="str">
        <f t="shared" si="964"/>
        <v/>
      </c>
      <c r="M485" t="str">
        <f t="shared" si="965"/>
        <v/>
      </c>
      <c r="N485" t="str">
        <f t="shared" si="966"/>
        <v/>
      </c>
    </row>
    <row r="486" spans="1:23" x14ac:dyDescent="0.25">
      <c r="A486" t="s">
        <v>227</v>
      </c>
      <c r="B486" t="s">
        <v>345</v>
      </c>
      <c r="C486" t="s">
        <v>13</v>
      </c>
      <c r="D486" s="7">
        <v>0.1</v>
      </c>
      <c r="E486" s="7">
        <v>22.96</v>
      </c>
      <c r="F486" t="s">
        <v>452</v>
      </c>
      <c r="G486" t="str">
        <f t="shared" si="951"/>
        <v>06</v>
      </c>
      <c r="H486" t="str">
        <f t="shared" si="960"/>
        <v>Gedde_06_20220609_DL2022044_OerestadGym</v>
      </c>
      <c r="I486" t="str">
        <f t="shared" si="961"/>
        <v>Gedde</v>
      </c>
      <c r="J486" t="str">
        <f t="shared" si="962"/>
        <v>PosK</v>
      </c>
      <c r="K486">
        <f t="shared" si="963"/>
        <v>22.96</v>
      </c>
      <c r="L486">
        <f t="shared" si="964"/>
        <v>22.96</v>
      </c>
      <c r="M486">
        <f t="shared" si="965"/>
        <v>0</v>
      </c>
      <c r="N486">
        <f t="shared" si="966"/>
        <v>0</v>
      </c>
      <c r="P486">
        <f t="shared" ref="P486" si="1031">IF(K488="No Ct",0,K488)</f>
        <v>0</v>
      </c>
      <c r="Q486">
        <f t="shared" ref="Q486" si="1032">IF(K489="No Ct",0,K489)</f>
        <v>0</v>
      </c>
      <c r="R486" t="str">
        <f t="shared" ref="R486" si="1033">IF(AND(L486&gt;0,M486=0),"Valid","Invalid")</f>
        <v>Valid</v>
      </c>
      <c r="S486" t="str">
        <f t="shared" ref="S486" si="1034">IF(OR(P486&gt;1,Q486&gt;1),"Present","Absent")</f>
        <v>Absent</v>
      </c>
      <c r="T486" t="str">
        <f t="shared" ref="T486" si="1035">IF(OR(AND(P486&gt;1,P486&lt;41),AND(Q486&gt;1,Q486&lt;41)),"Ct&lt;41","Ct&gt;41")</f>
        <v>Ct&gt;41</v>
      </c>
      <c r="U486" t="str">
        <f t="shared" ref="U486" si="1036">I486</f>
        <v>Gedde</v>
      </c>
      <c r="V486" t="str">
        <f t="shared" ref="V486" si="1037">MID(F486,10,9)</f>
        <v>DL2022044</v>
      </c>
      <c r="W486" t="str">
        <f t="shared" ref="W486" si="1038">V486&amp;"_"&amp;U486&amp;"_"&amp;R486&amp;"_"&amp;S486&amp;"_"&amp;T486</f>
        <v>DL2022044_Gedde_Valid_Absent_Ct&gt;41</v>
      </c>
    </row>
    <row r="487" spans="1:23" x14ac:dyDescent="0.25">
      <c r="A487" t="s">
        <v>229</v>
      </c>
      <c r="B487" t="s">
        <v>346</v>
      </c>
      <c r="C487" t="s">
        <v>16</v>
      </c>
      <c r="D487" s="7">
        <v>0.1</v>
      </c>
      <c r="E487" s="6" t="s">
        <v>17</v>
      </c>
      <c r="F487" t="s">
        <v>452</v>
      </c>
      <c r="G487" t="str">
        <f t="shared" si="951"/>
        <v>06</v>
      </c>
      <c r="H487" t="str">
        <f t="shared" si="960"/>
        <v>Gedde_06_20220609_DL2022044_OerestadGym</v>
      </c>
      <c r="I487" t="str">
        <f t="shared" si="961"/>
        <v>Gedde</v>
      </c>
      <c r="J487" t="str">
        <f t="shared" si="962"/>
        <v>NegK</v>
      </c>
      <c r="K487" t="str">
        <f t="shared" si="963"/>
        <v>No Ct</v>
      </c>
      <c r="L487" t="str">
        <f t="shared" si="964"/>
        <v/>
      </c>
      <c r="M487" t="str">
        <f t="shared" si="965"/>
        <v/>
      </c>
      <c r="N487" t="str">
        <f t="shared" si="966"/>
        <v/>
      </c>
    </row>
    <row r="488" spans="1:23" x14ac:dyDescent="0.25">
      <c r="A488" t="s">
        <v>231</v>
      </c>
      <c r="B488" t="s">
        <v>347</v>
      </c>
      <c r="C488" t="s">
        <v>20</v>
      </c>
      <c r="D488" s="7">
        <v>0.1</v>
      </c>
      <c r="E488" s="7" t="s">
        <v>17</v>
      </c>
      <c r="F488" t="s">
        <v>452</v>
      </c>
      <c r="G488" t="str">
        <f t="shared" si="951"/>
        <v>06</v>
      </c>
      <c r="H488" t="str">
        <f t="shared" si="960"/>
        <v>Gedde_06_20220609_DL2022044_OerestadGym</v>
      </c>
      <c r="I488" t="str">
        <f t="shared" si="961"/>
        <v>Gedde</v>
      </c>
      <c r="J488" t="str">
        <f t="shared" si="962"/>
        <v>eDNA</v>
      </c>
      <c r="K488" t="str">
        <f t="shared" si="963"/>
        <v>No Ct</v>
      </c>
      <c r="L488" t="str">
        <f t="shared" si="964"/>
        <v/>
      </c>
      <c r="M488" t="str">
        <f t="shared" si="965"/>
        <v/>
      </c>
      <c r="N488" t="str">
        <f t="shared" si="966"/>
        <v/>
      </c>
    </row>
    <row r="489" spans="1:23" x14ac:dyDescent="0.25">
      <c r="A489" t="s">
        <v>233</v>
      </c>
      <c r="B489" t="s">
        <v>347</v>
      </c>
      <c r="C489" t="s">
        <v>20</v>
      </c>
      <c r="D489" s="7">
        <v>0.1</v>
      </c>
      <c r="E489" s="7" t="s">
        <v>17</v>
      </c>
      <c r="F489" t="s">
        <v>452</v>
      </c>
      <c r="G489" t="str">
        <f t="shared" si="951"/>
        <v>06</v>
      </c>
      <c r="H489" t="str">
        <f t="shared" si="960"/>
        <v>Gedde_06_20220609_DL2022044_OerestadGym</v>
      </c>
      <c r="I489" t="str">
        <f t="shared" si="961"/>
        <v>Gedde</v>
      </c>
      <c r="J489" t="str">
        <f t="shared" si="962"/>
        <v>eDNA</v>
      </c>
      <c r="K489" t="str">
        <f t="shared" si="963"/>
        <v>No Ct</v>
      </c>
      <c r="L489" t="str">
        <f t="shared" si="964"/>
        <v/>
      </c>
      <c r="M489" t="str">
        <f t="shared" si="965"/>
        <v/>
      </c>
      <c r="N489" t="str">
        <f t="shared" si="966"/>
        <v/>
      </c>
    </row>
    <row r="490" spans="1:23" x14ac:dyDescent="0.25">
      <c r="A490" t="s">
        <v>234</v>
      </c>
      <c r="B490" t="s">
        <v>348</v>
      </c>
      <c r="C490" t="s">
        <v>13</v>
      </c>
      <c r="D490" s="7">
        <v>0.1</v>
      </c>
      <c r="E490" s="7">
        <v>24.7</v>
      </c>
      <c r="F490" t="s">
        <v>452</v>
      </c>
      <c r="G490" t="str">
        <f t="shared" si="951"/>
        <v>07</v>
      </c>
      <c r="H490" t="str">
        <f t="shared" si="960"/>
        <v>Karpe_07_20220609_DL2022044_OerestadGym</v>
      </c>
      <c r="I490" t="str">
        <f t="shared" si="961"/>
        <v>Karpe</v>
      </c>
      <c r="J490" t="str">
        <f t="shared" si="962"/>
        <v>PosK</v>
      </c>
      <c r="K490">
        <f t="shared" si="963"/>
        <v>24.7</v>
      </c>
      <c r="L490">
        <f t="shared" si="964"/>
        <v>24.7</v>
      </c>
      <c r="M490">
        <f t="shared" si="965"/>
        <v>0</v>
      </c>
      <c r="N490">
        <f t="shared" si="966"/>
        <v>0</v>
      </c>
      <c r="P490">
        <f t="shared" ref="P490" si="1039">IF(K492="No Ct",0,K492)</f>
        <v>0</v>
      </c>
      <c r="Q490">
        <f t="shared" ref="Q490" si="1040">IF(K493="No Ct",0,K493)</f>
        <v>0</v>
      </c>
      <c r="R490" t="str">
        <f t="shared" ref="R490" si="1041">IF(AND(L490&gt;0,M490=0),"Valid","Invalid")</f>
        <v>Valid</v>
      </c>
      <c r="S490" t="str">
        <f t="shared" ref="S490" si="1042">IF(OR(P490&gt;1,Q490&gt;1),"Present","Absent")</f>
        <v>Absent</v>
      </c>
      <c r="T490" t="str">
        <f t="shared" ref="T490" si="1043">IF(OR(AND(P490&gt;1,P490&lt;41),AND(Q490&gt;1,Q490&lt;41)),"Ct&lt;41","Ct&gt;41")</f>
        <v>Ct&gt;41</v>
      </c>
      <c r="U490" t="str">
        <f t="shared" ref="U490" si="1044">I490</f>
        <v>Karpe</v>
      </c>
      <c r="V490" t="str">
        <f t="shared" ref="V490" si="1045">MID(F490,10,9)</f>
        <v>DL2022044</v>
      </c>
      <c r="W490" t="str">
        <f t="shared" ref="W490" si="1046">V490&amp;"_"&amp;U490&amp;"_"&amp;R490&amp;"_"&amp;S490&amp;"_"&amp;T490</f>
        <v>DL2022044_Karpe_Valid_Absent_Ct&gt;41</v>
      </c>
    </row>
    <row r="491" spans="1:23" x14ac:dyDescent="0.25">
      <c r="A491" t="s">
        <v>236</v>
      </c>
      <c r="B491" t="s">
        <v>349</v>
      </c>
      <c r="C491" t="s">
        <v>16</v>
      </c>
      <c r="D491" s="7">
        <v>0.1</v>
      </c>
      <c r="E491" s="6" t="s">
        <v>17</v>
      </c>
      <c r="F491" t="s">
        <v>452</v>
      </c>
      <c r="G491" t="str">
        <f t="shared" si="951"/>
        <v>07</v>
      </c>
      <c r="H491" t="str">
        <f t="shared" si="960"/>
        <v>Karpe_07_20220609_DL2022044_OerestadGym</v>
      </c>
      <c r="I491" t="str">
        <f t="shared" si="961"/>
        <v>Karpe</v>
      </c>
      <c r="J491" t="str">
        <f t="shared" si="962"/>
        <v>NegK</v>
      </c>
      <c r="K491" t="str">
        <f t="shared" si="963"/>
        <v>No Ct</v>
      </c>
      <c r="L491" t="str">
        <f t="shared" si="964"/>
        <v/>
      </c>
      <c r="M491" t="str">
        <f t="shared" si="965"/>
        <v/>
      </c>
      <c r="N491" t="str">
        <f t="shared" si="966"/>
        <v/>
      </c>
    </row>
    <row r="492" spans="1:23" x14ac:dyDescent="0.25">
      <c r="A492" t="s">
        <v>238</v>
      </c>
      <c r="B492" t="s">
        <v>350</v>
      </c>
      <c r="C492" t="s">
        <v>20</v>
      </c>
      <c r="D492" s="7">
        <v>0.1</v>
      </c>
      <c r="E492" s="6" t="s">
        <v>17</v>
      </c>
      <c r="F492" t="s">
        <v>452</v>
      </c>
      <c r="G492" t="str">
        <f t="shared" si="951"/>
        <v>07</v>
      </c>
      <c r="H492" t="str">
        <f t="shared" si="960"/>
        <v>Karpe_07_20220609_DL2022044_OerestadGym</v>
      </c>
      <c r="I492" t="str">
        <f t="shared" si="961"/>
        <v>Karpe</v>
      </c>
      <c r="J492" t="str">
        <f t="shared" si="962"/>
        <v>eDNA</v>
      </c>
      <c r="K492" t="str">
        <f t="shared" si="963"/>
        <v>No Ct</v>
      </c>
      <c r="L492" t="str">
        <f t="shared" si="964"/>
        <v/>
      </c>
      <c r="M492" t="str">
        <f t="shared" si="965"/>
        <v/>
      </c>
      <c r="N492" t="str">
        <f t="shared" si="966"/>
        <v/>
      </c>
    </row>
    <row r="493" spans="1:23" x14ac:dyDescent="0.25">
      <c r="A493" t="s">
        <v>240</v>
      </c>
      <c r="B493" t="s">
        <v>350</v>
      </c>
      <c r="C493" t="s">
        <v>20</v>
      </c>
      <c r="D493" s="7">
        <v>0.1</v>
      </c>
      <c r="E493" s="6" t="s">
        <v>17</v>
      </c>
      <c r="F493" t="s">
        <v>452</v>
      </c>
      <c r="G493" t="str">
        <f t="shared" si="951"/>
        <v>07</v>
      </c>
      <c r="H493" t="str">
        <f t="shared" si="960"/>
        <v>Karpe_07_20220609_DL2022044_OerestadGym</v>
      </c>
      <c r="I493" t="str">
        <f t="shared" si="961"/>
        <v>Karpe</v>
      </c>
      <c r="J493" t="str">
        <f t="shared" si="962"/>
        <v>eDNA</v>
      </c>
      <c r="K493" t="str">
        <f t="shared" si="963"/>
        <v>No Ct</v>
      </c>
      <c r="L493" t="str">
        <f t="shared" si="964"/>
        <v/>
      </c>
      <c r="M493" t="str">
        <f t="shared" si="965"/>
        <v/>
      </c>
      <c r="N493" t="str">
        <f t="shared" si="966"/>
        <v/>
      </c>
    </row>
    <row r="494" spans="1:23" x14ac:dyDescent="0.25">
      <c r="A494" t="s">
        <v>241</v>
      </c>
      <c r="B494" t="s">
        <v>351</v>
      </c>
      <c r="C494" t="s">
        <v>13</v>
      </c>
      <c r="D494" s="7">
        <v>0.1</v>
      </c>
      <c r="E494" s="7">
        <v>24.36</v>
      </c>
      <c r="F494" t="s">
        <v>452</v>
      </c>
      <c r="G494" t="str">
        <f t="shared" si="951"/>
        <v>08</v>
      </c>
      <c r="H494" t="str">
        <f t="shared" si="960"/>
        <v>Karpe_08_20220609_DL2022044_OerestadGym</v>
      </c>
      <c r="I494" t="str">
        <f t="shared" si="961"/>
        <v>Karpe</v>
      </c>
      <c r="J494" t="str">
        <f t="shared" si="962"/>
        <v>PosK</v>
      </c>
      <c r="K494">
        <f t="shared" si="963"/>
        <v>24.36</v>
      </c>
      <c r="L494">
        <f t="shared" si="964"/>
        <v>24.36</v>
      </c>
      <c r="M494">
        <f t="shared" si="965"/>
        <v>0</v>
      </c>
      <c r="N494">
        <f t="shared" si="966"/>
        <v>82.78</v>
      </c>
      <c r="P494">
        <f t="shared" ref="P494" si="1047">IF(K496="No Ct",0,K496)</f>
        <v>38.76</v>
      </c>
      <c r="Q494">
        <f t="shared" ref="Q494" si="1048">IF(K497="No Ct",0,K497)</f>
        <v>44.02</v>
      </c>
      <c r="R494" t="str">
        <f t="shared" ref="R494" si="1049">IF(AND(L494&gt;0,M494=0),"Valid","Invalid")</f>
        <v>Valid</v>
      </c>
      <c r="S494" t="str">
        <f t="shared" ref="S494" si="1050">IF(OR(P494&gt;1,Q494&gt;1),"Present","Absent")</f>
        <v>Present</v>
      </c>
      <c r="T494" t="str">
        <f t="shared" ref="T494" si="1051">IF(OR(AND(P494&gt;1,P494&lt;41),AND(Q494&gt;1,Q494&lt;41)),"Ct&lt;41","Ct&gt;41")</f>
        <v>Ct&lt;41</v>
      </c>
      <c r="U494" t="str">
        <f t="shared" ref="U494" si="1052">I494</f>
        <v>Karpe</v>
      </c>
      <c r="V494" t="str">
        <f t="shared" ref="V494" si="1053">MID(F494,10,9)</f>
        <v>DL2022044</v>
      </c>
      <c r="W494" t="str">
        <f t="shared" ref="W494" si="1054">V494&amp;"_"&amp;U494&amp;"_"&amp;R494&amp;"_"&amp;S494&amp;"_"&amp;T494</f>
        <v>DL2022044_Karpe_Valid_Present_Ct&lt;41</v>
      </c>
    </row>
    <row r="495" spans="1:23" x14ac:dyDescent="0.25">
      <c r="A495" t="s">
        <v>243</v>
      </c>
      <c r="B495" t="s">
        <v>352</v>
      </c>
      <c r="C495" t="s">
        <v>16</v>
      </c>
      <c r="D495" s="7">
        <v>0.1</v>
      </c>
      <c r="E495" s="6" t="s">
        <v>17</v>
      </c>
      <c r="F495" t="s">
        <v>452</v>
      </c>
      <c r="G495" t="str">
        <f t="shared" si="951"/>
        <v>08</v>
      </c>
      <c r="H495" t="str">
        <f t="shared" si="960"/>
        <v>Karpe_08_20220609_DL2022044_OerestadGym</v>
      </c>
      <c r="I495" t="str">
        <f t="shared" si="961"/>
        <v>Karpe</v>
      </c>
      <c r="J495" t="str">
        <f t="shared" si="962"/>
        <v>NegK</v>
      </c>
      <c r="K495" t="str">
        <f t="shared" si="963"/>
        <v>No Ct</v>
      </c>
      <c r="L495" t="str">
        <f t="shared" si="964"/>
        <v/>
      </c>
      <c r="M495" t="str">
        <f t="shared" si="965"/>
        <v/>
      </c>
      <c r="N495" t="str">
        <f t="shared" si="966"/>
        <v/>
      </c>
    </row>
    <row r="496" spans="1:23" x14ac:dyDescent="0.25">
      <c r="A496" t="s">
        <v>245</v>
      </c>
      <c r="B496" t="s">
        <v>353</v>
      </c>
      <c r="C496" t="s">
        <v>20</v>
      </c>
      <c r="D496" s="7">
        <v>0.1</v>
      </c>
      <c r="E496" s="6">
        <v>38.76</v>
      </c>
      <c r="F496" t="s">
        <v>452</v>
      </c>
      <c r="G496" t="str">
        <f t="shared" si="951"/>
        <v>08</v>
      </c>
      <c r="H496" t="str">
        <f t="shared" si="960"/>
        <v>Karpe_08_20220609_DL2022044_OerestadGym</v>
      </c>
      <c r="I496" t="str">
        <f t="shared" si="961"/>
        <v>Karpe</v>
      </c>
      <c r="J496" t="str">
        <f t="shared" si="962"/>
        <v>eDNA</v>
      </c>
      <c r="K496">
        <f t="shared" si="963"/>
        <v>38.76</v>
      </c>
      <c r="L496" t="str">
        <f t="shared" si="964"/>
        <v/>
      </c>
      <c r="M496" t="str">
        <f t="shared" si="965"/>
        <v/>
      </c>
      <c r="N496" t="str">
        <f t="shared" si="966"/>
        <v/>
      </c>
    </row>
    <row r="497" spans="1:23" x14ac:dyDescent="0.25">
      <c r="A497" t="s">
        <v>247</v>
      </c>
      <c r="B497" t="s">
        <v>353</v>
      </c>
      <c r="C497" t="s">
        <v>20</v>
      </c>
      <c r="D497" s="7">
        <v>0.1</v>
      </c>
      <c r="E497" s="6">
        <v>44.02</v>
      </c>
      <c r="F497" t="s">
        <v>452</v>
      </c>
      <c r="G497" t="str">
        <f t="shared" si="951"/>
        <v>08</v>
      </c>
      <c r="H497" t="str">
        <f t="shared" si="960"/>
        <v>Karpe_08_20220609_DL2022044_OerestadGym</v>
      </c>
      <c r="I497" t="str">
        <f t="shared" si="961"/>
        <v>Karpe</v>
      </c>
      <c r="J497" t="str">
        <f t="shared" si="962"/>
        <v>eDNA</v>
      </c>
      <c r="K497">
        <f t="shared" si="963"/>
        <v>44.02</v>
      </c>
      <c r="L497" t="str">
        <f t="shared" si="964"/>
        <v/>
      </c>
      <c r="M497" t="str">
        <f t="shared" si="965"/>
        <v/>
      </c>
      <c r="N497" t="str">
        <f t="shared" si="966"/>
        <v/>
      </c>
    </row>
    <row r="498" spans="1:23" x14ac:dyDescent="0.25">
      <c r="A498" t="s">
        <v>248</v>
      </c>
      <c r="B498" t="s">
        <v>354</v>
      </c>
      <c r="C498" t="s">
        <v>13</v>
      </c>
      <c r="D498" s="7">
        <v>0.1</v>
      </c>
      <c r="E498" s="7">
        <v>38.07</v>
      </c>
      <c r="F498" t="s">
        <v>452</v>
      </c>
      <c r="G498" t="str">
        <f t="shared" si="951"/>
        <v>09</v>
      </c>
      <c r="H498" t="str">
        <f t="shared" si="960"/>
        <v>Soelvkarusse_09_20220609_DL2022044_OerestadGym</v>
      </c>
      <c r="I498" t="str">
        <f t="shared" si="961"/>
        <v>Soelvkarusse</v>
      </c>
      <c r="J498" t="str">
        <f t="shared" si="962"/>
        <v>PosK</v>
      </c>
      <c r="K498">
        <f t="shared" si="963"/>
        <v>38.07</v>
      </c>
      <c r="L498">
        <f t="shared" si="964"/>
        <v>38.07</v>
      </c>
      <c r="M498">
        <f t="shared" si="965"/>
        <v>0</v>
      </c>
      <c r="N498">
        <f t="shared" si="966"/>
        <v>0</v>
      </c>
      <c r="P498">
        <f t="shared" ref="P498" si="1055">IF(K500="No Ct",0,K500)</f>
        <v>0</v>
      </c>
      <c r="Q498">
        <f t="shared" ref="Q498" si="1056">IF(K501="No Ct",0,K501)</f>
        <v>0</v>
      </c>
      <c r="R498" t="str">
        <f t="shared" ref="R498" si="1057">IF(AND(L498&gt;0,M498=0),"Valid","Invalid")</f>
        <v>Valid</v>
      </c>
      <c r="S498" t="str">
        <f t="shared" ref="S498" si="1058">IF(OR(P498&gt;1,Q498&gt;1),"Present","Absent")</f>
        <v>Absent</v>
      </c>
      <c r="T498" t="str">
        <f t="shared" ref="T498" si="1059">IF(OR(AND(P498&gt;1,P498&lt;41),AND(Q498&gt;1,Q498&lt;41)),"Ct&lt;41","Ct&gt;41")</f>
        <v>Ct&gt;41</v>
      </c>
      <c r="U498" t="str">
        <f t="shared" ref="U498" si="1060">I498</f>
        <v>Soelvkarusse</v>
      </c>
      <c r="V498" t="str">
        <f t="shared" ref="V498" si="1061">MID(F498,10,9)</f>
        <v>DL2022044</v>
      </c>
      <c r="W498" t="str">
        <f t="shared" ref="W498" si="1062">V498&amp;"_"&amp;U498&amp;"_"&amp;R498&amp;"_"&amp;S498&amp;"_"&amp;T498</f>
        <v>DL2022044_Soelvkarusse_Valid_Absent_Ct&gt;41</v>
      </c>
    </row>
    <row r="499" spans="1:23" x14ac:dyDescent="0.25">
      <c r="A499" t="s">
        <v>250</v>
      </c>
      <c r="B499" t="s">
        <v>355</v>
      </c>
      <c r="C499" t="s">
        <v>16</v>
      </c>
      <c r="D499" s="7">
        <v>0.1</v>
      </c>
      <c r="E499" s="6" t="s">
        <v>17</v>
      </c>
      <c r="F499" t="s">
        <v>452</v>
      </c>
      <c r="G499" t="str">
        <f t="shared" si="951"/>
        <v>09</v>
      </c>
      <c r="H499" t="str">
        <f t="shared" si="960"/>
        <v>Soelvkarusse_09_20220609_DL2022044_OerestadGym</v>
      </c>
      <c r="I499" t="str">
        <f t="shared" si="961"/>
        <v>Soelvkarusse</v>
      </c>
      <c r="J499" t="str">
        <f t="shared" si="962"/>
        <v>NegK</v>
      </c>
      <c r="K499" t="str">
        <f t="shared" si="963"/>
        <v>No Ct</v>
      </c>
      <c r="L499" t="str">
        <f t="shared" si="964"/>
        <v/>
      </c>
      <c r="M499" t="str">
        <f t="shared" si="965"/>
        <v/>
      </c>
      <c r="N499" t="str">
        <f t="shared" si="966"/>
        <v/>
      </c>
    </row>
    <row r="500" spans="1:23" x14ac:dyDescent="0.25">
      <c r="A500" t="s">
        <v>252</v>
      </c>
      <c r="B500" t="s">
        <v>356</v>
      </c>
      <c r="C500" t="s">
        <v>20</v>
      </c>
      <c r="D500" s="7">
        <v>0.1</v>
      </c>
      <c r="E500" s="6" t="s">
        <v>17</v>
      </c>
      <c r="F500" t="s">
        <v>452</v>
      </c>
      <c r="G500" t="str">
        <f t="shared" si="951"/>
        <v>09</v>
      </c>
      <c r="H500" t="str">
        <f t="shared" si="960"/>
        <v>Soelvkarusse_09_20220609_DL2022044_OerestadGym</v>
      </c>
      <c r="I500" t="str">
        <f t="shared" si="961"/>
        <v>Soelvkarusse</v>
      </c>
      <c r="J500" t="str">
        <f t="shared" si="962"/>
        <v>eDNA</v>
      </c>
      <c r="K500" t="str">
        <f t="shared" si="963"/>
        <v>No Ct</v>
      </c>
      <c r="L500" t="str">
        <f t="shared" si="964"/>
        <v/>
      </c>
      <c r="M500" t="str">
        <f t="shared" si="965"/>
        <v/>
      </c>
      <c r="N500" t="str">
        <f t="shared" si="966"/>
        <v/>
      </c>
    </row>
    <row r="501" spans="1:23" x14ac:dyDescent="0.25">
      <c r="A501" t="s">
        <v>254</v>
      </c>
      <c r="B501" t="s">
        <v>356</v>
      </c>
      <c r="C501" t="s">
        <v>20</v>
      </c>
      <c r="D501" s="7">
        <v>0.1</v>
      </c>
      <c r="E501" s="6" t="s">
        <v>17</v>
      </c>
      <c r="F501" t="s">
        <v>452</v>
      </c>
      <c r="G501" t="str">
        <f t="shared" si="951"/>
        <v>09</v>
      </c>
      <c r="H501" t="str">
        <f t="shared" si="960"/>
        <v>Soelvkarusse_09_20220609_DL2022044_OerestadGym</v>
      </c>
      <c r="I501" t="str">
        <f t="shared" si="961"/>
        <v>Soelvkarusse</v>
      </c>
      <c r="J501" t="str">
        <f t="shared" si="962"/>
        <v>eDNA</v>
      </c>
      <c r="K501" t="str">
        <f t="shared" si="963"/>
        <v>No Ct</v>
      </c>
      <c r="L501" t="str">
        <f t="shared" si="964"/>
        <v/>
      </c>
      <c r="M501" t="str">
        <f t="shared" si="965"/>
        <v/>
      </c>
      <c r="N501" t="str">
        <f t="shared" si="966"/>
        <v/>
      </c>
    </row>
    <row r="502" spans="1:23" x14ac:dyDescent="0.25">
      <c r="A502" t="s">
        <v>255</v>
      </c>
      <c r="B502" t="s">
        <v>357</v>
      </c>
      <c r="C502" t="s">
        <v>13</v>
      </c>
      <c r="D502" s="7">
        <v>0.1</v>
      </c>
      <c r="E502" s="6">
        <v>36.42</v>
      </c>
      <c r="F502" t="s">
        <v>452</v>
      </c>
      <c r="G502" t="str">
        <f t="shared" si="951"/>
        <v>10</v>
      </c>
      <c r="H502" t="str">
        <f t="shared" si="960"/>
        <v>Soelvkarusse_10_20220609_DL2022044_OerestadGym</v>
      </c>
      <c r="I502" t="str">
        <f t="shared" si="961"/>
        <v>Soelvkarusse</v>
      </c>
      <c r="J502" t="str">
        <f t="shared" si="962"/>
        <v>PosK</v>
      </c>
      <c r="K502">
        <f t="shared" si="963"/>
        <v>36.42</v>
      </c>
      <c r="L502">
        <f t="shared" si="964"/>
        <v>36.42</v>
      </c>
      <c r="M502">
        <f t="shared" si="965"/>
        <v>0</v>
      </c>
      <c r="N502">
        <f t="shared" si="966"/>
        <v>0</v>
      </c>
      <c r="P502">
        <f t="shared" ref="P502" si="1063">IF(K504="No Ct",0,K504)</f>
        <v>0</v>
      </c>
      <c r="Q502">
        <f t="shared" ref="Q502" si="1064">IF(K505="No Ct",0,K505)</f>
        <v>0</v>
      </c>
      <c r="R502" t="str">
        <f t="shared" ref="R502" si="1065">IF(AND(L502&gt;0,M502=0),"Valid","Invalid")</f>
        <v>Valid</v>
      </c>
      <c r="S502" t="str">
        <f t="shared" ref="S502" si="1066">IF(OR(P502&gt;1,Q502&gt;1),"Present","Absent")</f>
        <v>Absent</v>
      </c>
      <c r="T502" t="str">
        <f t="shared" ref="T502" si="1067">IF(OR(AND(P502&gt;1,P502&lt;41),AND(Q502&gt;1,Q502&lt;41)),"Ct&lt;41","Ct&gt;41")</f>
        <v>Ct&gt;41</v>
      </c>
      <c r="U502" t="str">
        <f t="shared" ref="U502" si="1068">I502</f>
        <v>Soelvkarusse</v>
      </c>
      <c r="V502" t="str">
        <f t="shared" ref="V502" si="1069">MID(F502,10,9)</f>
        <v>DL2022044</v>
      </c>
      <c r="W502" t="str">
        <f t="shared" ref="W502" si="1070">V502&amp;"_"&amp;U502&amp;"_"&amp;R502&amp;"_"&amp;S502&amp;"_"&amp;T502</f>
        <v>DL2022044_Soelvkarusse_Valid_Absent_Ct&gt;41</v>
      </c>
    </row>
    <row r="503" spans="1:23" x14ac:dyDescent="0.25">
      <c r="A503" t="s">
        <v>257</v>
      </c>
      <c r="B503" t="s">
        <v>358</v>
      </c>
      <c r="C503" t="s">
        <v>16</v>
      </c>
      <c r="D503" s="7">
        <v>0.1</v>
      </c>
      <c r="E503" s="7" t="s">
        <v>17</v>
      </c>
      <c r="F503" t="s">
        <v>452</v>
      </c>
      <c r="G503" t="str">
        <f t="shared" si="951"/>
        <v>10</v>
      </c>
      <c r="H503" t="str">
        <f t="shared" si="960"/>
        <v>Soelvkarusse_10_20220609_DL2022044_OerestadGym</v>
      </c>
      <c r="I503" t="str">
        <f t="shared" si="961"/>
        <v>Soelvkarusse</v>
      </c>
      <c r="J503" t="str">
        <f t="shared" si="962"/>
        <v>NegK</v>
      </c>
      <c r="K503" t="str">
        <f t="shared" si="963"/>
        <v>No Ct</v>
      </c>
      <c r="L503" t="str">
        <f t="shared" si="964"/>
        <v/>
      </c>
      <c r="M503" t="str">
        <f t="shared" si="965"/>
        <v/>
      </c>
      <c r="N503" t="str">
        <f t="shared" si="966"/>
        <v/>
      </c>
    </row>
    <row r="504" spans="1:23" x14ac:dyDescent="0.25">
      <c r="A504" t="s">
        <v>259</v>
      </c>
      <c r="B504" t="s">
        <v>359</v>
      </c>
      <c r="C504" t="s">
        <v>20</v>
      </c>
      <c r="D504" s="7">
        <v>0.1</v>
      </c>
      <c r="E504" s="6" t="s">
        <v>17</v>
      </c>
      <c r="F504" t="s">
        <v>452</v>
      </c>
      <c r="G504" t="str">
        <f t="shared" si="951"/>
        <v>10</v>
      </c>
      <c r="H504" t="str">
        <f t="shared" si="960"/>
        <v>Soelvkarusse_10_20220609_DL2022044_OerestadGym</v>
      </c>
      <c r="I504" t="str">
        <f t="shared" si="961"/>
        <v>Soelvkarusse</v>
      </c>
      <c r="J504" t="str">
        <f t="shared" si="962"/>
        <v>eDNA</v>
      </c>
      <c r="K504" t="str">
        <f t="shared" si="963"/>
        <v>No Ct</v>
      </c>
      <c r="L504" t="str">
        <f t="shared" si="964"/>
        <v/>
      </c>
      <c r="M504" t="str">
        <f t="shared" si="965"/>
        <v/>
      </c>
      <c r="N504" t="str">
        <f t="shared" si="966"/>
        <v/>
      </c>
    </row>
    <row r="505" spans="1:23" x14ac:dyDescent="0.25">
      <c r="A505" t="s">
        <v>261</v>
      </c>
      <c r="B505" t="s">
        <v>359</v>
      </c>
      <c r="C505" t="s">
        <v>20</v>
      </c>
      <c r="D505" s="7">
        <v>0.1</v>
      </c>
      <c r="E505" s="7" t="s">
        <v>17</v>
      </c>
      <c r="F505" t="s">
        <v>452</v>
      </c>
      <c r="G505" t="str">
        <f t="shared" si="951"/>
        <v>10</v>
      </c>
      <c r="H505" t="str">
        <f t="shared" si="960"/>
        <v>Soelvkarusse_10_20220609_DL2022044_OerestadGym</v>
      </c>
      <c r="I505" t="str">
        <f t="shared" si="961"/>
        <v>Soelvkarusse</v>
      </c>
      <c r="J505" t="str">
        <f t="shared" si="962"/>
        <v>eDNA</v>
      </c>
      <c r="K505" t="str">
        <f t="shared" si="963"/>
        <v>No Ct</v>
      </c>
      <c r="L505" t="str">
        <f t="shared" si="964"/>
        <v/>
      </c>
      <c r="M505" t="str">
        <f t="shared" si="965"/>
        <v/>
      </c>
      <c r="N505" t="str">
        <f t="shared" si="966"/>
        <v/>
      </c>
    </row>
    <row r="506" spans="1:23" x14ac:dyDescent="0.25">
      <c r="A506" t="s">
        <v>262</v>
      </c>
      <c r="B506" t="s">
        <v>360</v>
      </c>
      <c r="C506" t="s">
        <v>13</v>
      </c>
      <c r="D506" s="7">
        <v>0.1</v>
      </c>
      <c r="E506" s="7" t="s">
        <v>17</v>
      </c>
      <c r="F506" t="s">
        <v>452</v>
      </c>
      <c r="G506" t="str">
        <f t="shared" si="951"/>
        <v>11</v>
      </c>
      <c r="H506" t="str">
        <f t="shared" si="960"/>
        <v>EuropaeiskAal_11_20220609_DL2022044_OerestadGym</v>
      </c>
      <c r="I506" t="str">
        <f t="shared" si="961"/>
        <v>EuropaeiskAal</v>
      </c>
      <c r="J506" t="str">
        <f t="shared" si="962"/>
        <v>PosK</v>
      </c>
      <c r="K506" t="str">
        <f t="shared" si="963"/>
        <v>No Ct</v>
      </c>
      <c r="L506">
        <f t="shared" si="964"/>
        <v>0</v>
      </c>
      <c r="M506">
        <f t="shared" si="965"/>
        <v>0</v>
      </c>
      <c r="N506">
        <f t="shared" si="966"/>
        <v>0</v>
      </c>
      <c r="P506">
        <f t="shared" ref="P506" si="1071">IF(K508="No Ct",0,K508)</f>
        <v>0</v>
      </c>
      <c r="Q506">
        <f t="shared" ref="Q506" si="1072">IF(K509="No Ct",0,K509)</f>
        <v>0</v>
      </c>
      <c r="R506" t="str">
        <f t="shared" ref="R506" si="1073">IF(AND(L506&gt;0,M506=0),"Valid","Invalid")</f>
        <v>Invalid</v>
      </c>
      <c r="S506" t="str">
        <f t="shared" ref="S506" si="1074">IF(OR(P506&gt;1,Q506&gt;1),"Present","Absent")</f>
        <v>Absent</v>
      </c>
      <c r="T506" t="str">
        <f t="shared" ref="T506" si="1075">IF(OR(AND(P506&gt;1,P506&lt;41),AND(Q506&gt;1,Q506&lt;41)),"Ct&lt;41","Ct&gt;41")</f>
        <v>Ct&gt;41</v>
      </c>
      <c r="U506" t="str">
        <f t="shared" ref="U506" si="1076">I506</f>
        <v>EuropaeiskAal</v>
      </c>
      <c r="V506" t="str">
        <f t="shared" ref="V506" si="1077">MID(F506,10,9)</f>
        <v>DL2022044</v>
      </c>
      <c r="W506" t="str">
        <f t="shared" ref="W506" si="1078">V506&amp;"_"&amp;U506&amp;"_"&amp;R506&amp;"_"&amp;S506&amp;"_"&amp;T506</f>
        <v>DL2022044_EuropaeiskAal_Invalid_Absent_Ct&gt;41</v>
      </c>
    </row>
    <row r="507" spans="1:23" x14ac:dyDescent="0.25">
      <c r="A507" t="s">
        <v>264</v>
      </c>
      <c r="B507" t="s">
        <v>361</v>
      </c>
      <c r="C507" t="s">
        <v>16</v>
      </c>
      <c r="D507" s="7">
        <v>0.1</v>
      </c>
      <c r="E507" s="6" t="s">
        <v>17</v>
      </c>
      <c r="F507" t="s">
        <v>452</v>
      </c>
      <c r="G507" t="str">
        <f t="shared" si="951"/>
        <v>11</v>
      </c>
      <c r="H507" t="str">
        <f t="shared" si="960"/>
        <v>EuropaeiskAal_11_20220609_DL2022044_OerestadGym</v>
      </c>
      <c r="I507" t="str">
        <f t="shared" si="961"/>
        <v>EuropaeiskAal</v>
      </c>
      <c r="J507" t="str">
        <f t="shared" si="962"/>
        <v>NegK</v>
      </c>
      <c r="K507" t="str">
        <f t="shared" si="963"/>
        <v>No Ct</v>
      </c>
      <c r="L507" t="str">
        <f t="shared" si="964"/>
        <v/>
      </c>
      <c r="M507" t="str">
        <f t="shared" si="965"/>
        <v/>
      </c>
      <c r="N507" t="str">
        <f t="shared" si="966"/>
        <v/>
      </c>
    </row>
    <row r="508" spans="1:23" x14ac:dyDescent="0.25">
      <c r="A508" t="s">
        <v>266</v>
      </c>
      <c r="B508" t="s">
        <v>362</v>
      </c>
      <c r="C508" t="s">
        <v>20</v>
      </c>
      <c r="D508" s="7">
        <v>0.1</v>
      </c>
      <c r="E508" s="7" t="s">
        <v>17</v>
      </c>
      <c r="F508" t="s">
        <v>452</v>
      </c>
      <c r="G508" t="str">
        <f t="shared" si="951"/>
        <v>11</v>
      </c>
      <c r="H508" t="str">
        <f t="shared" si="960"/>
        <v>EuropaeiskAal_11_20220609_DL2022044_OerestadGym</v>
      </c>
      <c r="I508" t="str">
        <f t="shared" si="961"/>
        <v>EuropaeiskAal</v>
      </c>
      <c r="J508" t="str">
        <f t="shared" si="962"/>
        <v>eDNA</v>
      </c>
      <c r="K508" t="str">
        <f t="shared" si="963"/>
        <v>No Ct</v>
      </c>
      <c r="L508" t="str">
        <f t="shared" si="964"/>
        <v/>
      </c>
      <c r="M508" t="str">
        <f t="shared" si="965"/>
        <v/>
      </c>
      <c r="N508" t="str">
        <f t="shared" si="966"/>
        <v/>
      </c>
    </row>
    <row r="509" spans="1:23" x14ac:dyDescent="0.25">
      <c r="A509" t="s">
        <v>268</v>
      </c>
      <c r="B509" t="s">
        <v>362</v>
      </c>
      <c r="C509" t="s">
        <v>20</v>
      </c>
      <c r="D509" s="7">
        <v>0.1</v>
      </c>
      <c r="E509" s="6" t="s">
        <v>17</v>
      </c>
      <c r="F509" t="s">
        <v>452</v>
      </c>
      <c r="G509" t="str">
        <f t="shared" si="951"/>
        <v>11</v>
      </c>
      <c r="H509" t="str">
        <f t="shared" si="960"/>
        <v>EuropaeiskAal_11_20220609_DL2022044_OerestadGym</v>
      </c>
      <c r="I509" t="str">
        <f t="shared" si="961"/>
        <v>EuropaeiskAal</v>
      </c>
      <c r="J509" t="str">
        <f t="shared" si="962"/>
        <v>eDNA</v>
      </c>
      <c r="K509" t="str">
        <f t="shared" si="963"/>
        <v>No Ct</v>
      </c>
      <c r="L509" t="str">
        <f t="shared" si="964"/>
        <v/>
      </c>
      <c r="M509" t="str">
        <f t="shared" si="965"/>
        <v/>
      </c>
      <c r="N509" t="str">
        <f t="shared" si="966"/>
        <v/>
      </c>
    </row>
    <row r="510" spans="1:23" x14ac:dyDescent="0.25">
      <c r="A510" t="s">
        <v>269</v>
      </c>
      <c r="B510" t="s">
        <v>363</v>
      </c>
      <c r="C510" t="s">
        <v>13</v>
      </c>
      <c r="D510" s="7">
        <v>0.1</v>
      </c>
      <c r="E510" s="7" t="s">
        <v>17</v>
      </c>
      <c r="F510" t="s">
        <v>452</v>
      </c>
      <c r="G510" t="str">
        <f t="shared" si="951"/>
        <v>12</v>
      </c>
      <c r="H510" t="str">
        <f t="shared" si="960"/>
        <v>EuropaeiskAal_12_20220609_DL2022044_OerestadGym</v>
      </c>
      <c r="I510" t="str">
        <f t="shared" si="961"/>
        <v>EuropaeiskAal</v>
      </c>
      <c r="J510" t="str">
        <f t="shared" si="962"/>
        <v>PosK</v>
      </c>
      <c r="K510" t="str">
        <f t="shared" si="963"/>
        <v>No Ct</v>
      </c>
      <c r="L510">
        <f t="shared" si="964"/>
        <v>0</v>
      </c>
      <c r="M510">
        <f t="shared" si="965"/>
        <v>0</v>
      </c>
      <c r="N510">
        <f t="shared" si="966"/>
        <v>0</v>
      </c>
      <c r="P510">
        <f t="shared" ref="P510" si="1079">IF(K512="No Ct",0,K512)</f>
        <v>0</v>
      </c>
      <c r="Q510">
        <f t="shared" ref="Q510" si="1080">IF(K513="No Ct",0,K513)</f>
        <v>0</v>
      </c>
      <c r="R510" t="str">
        <f t="shared" ref="R510" si="1081">IF(AND(L510&gt;0,M510=0),"Valid","Invalid")</f>
        <v>Invalid</v>
      </c>
      <c r="S510" t="str">
        <f t="shared" ref="S510" si="1082">IF(OR(P510&gt;1,Q510&gt;1),"Present","Absent")</f>
        <v>Absent</v>
      </c>
      <c r="T510" t="str">
        <f t="shared" ref="T510" si="1083">IF(OR(AND(P510&gt;1,P510&lt;41),AND(Q510&gt;1,Q510&lt;41)),"Ct&lt;41","Ct&gt;41")</f>
        <v>Ct&gt;41</v>
      </c>
      <c r="U510" t="str">
        <f t="shared" ref="U510" si="1084">I510</f>
        <v>EuropaeiskAal</v>
      </c>
      <c r="V510" t="str">
        <f t="shared" ref="V510" si="1085">MID(F510,10,9)</f>
        <v>DL2022044</v>
      </c>
      <c r="W510" t="str">
        <f t="shared" ref="W510" si="1086">V510&amp;"_"&amp;U510&amp;"_"&amp;R510&amp;"_"&amp;S510&amp;"_"&amp;T510</f>
        <v>DL2022044_EuropaeiskAal_Invalid_Absent_Ct&gt;41</v>
      </c>
    </row>
    <row r="511" spans="1:23" x14ac:dyDescent="0.25">
      <c r="A511" t="s">
        <v>271</v>
      </c>
      <c r="B511" t="s">
        <v>364</v>
      </c>
      <c r="C511" t="s">
        <v>16</v>
      </c>
      <c r="D511" s="7">
        <v>0.1</v>
      </c>
      <c r="E511" s="6" t="s">
        <v>17</v>
      </c>
      <c r="F511" t="s">
        <v>452</v>
      </c>
      <c r="G511" t="str">
        <f t="shared" si="951"/>
        <v>12</v>
      </c>
      <c r="H511" t="str">
        <f t="shared" si="960"/>
        <v>EuropaeiskAal_12_20220609_DL2022044_OerestadGym</v>
      </c>
      <c r="I511" t="str">
        <f t="shared" si="961"/>
        <v>EuropaeiskAal</v>
      </c>
      <c r="J511" t="str">
        <f t="shared" si="962"/>
        <v>NegK</v>
      </c>
      <c r="K511" t="str">
        <f t="shared" si="963"/>
        <v>No Ct</v>
      </c>
      <c r="L511" t="str">
        <f t="shared" si="964"/>
        <v/>
      </c>
      <c r="M511" t="str">
        <f t="shared" si="965"/>
        <v/>
      </c>
      <c r="N511" t="str">
        <f t="shared" si="966"/>
        <v/>
      </c>
    </row>
    <row r="512" spans="1:23" x14ac:dyDescent="0.25">
      <c r="A512" t="s">
        <v>273</v>
      </c>
      <c r="B512" t="s">
        <v>365</v>
      </c>
      <c r="C512" t="s">
        <v>20</v>
      </c>
      <c r="D512" s="7">
        <v>0.1</v>
      </c>
      <c r="E512" s="6" t="s">
        <v>17</v>
      </c>
      <c r="F512" t="s">
        <v>452</v>
      </c>
      <c r="G512" t="str">
        <f t="shared" si="951"/>
        <v>12</v>
      </c>
      <c r="H512" t="str">
        <f t="shared" si="960"/>
        <v>EuropaeiskAal_12_20220609_DL2022044_OerestadGym</v>
      </c>
      <c r="I512" t="str">
        <f t="shared" si="961"/>
        <v>EuropaeiskAal</v>
      </c>
      <c r="J512" t="str">
        <f t="shared" si="962"/>
        <v>eDNA</v>
      </c>
      <c r="K512" t="str">
        <f t="shared" si="963"/>
        <v>No Ct</v>
      </c>
      <c r="L512" t="str">
        <f t="shared" si="964"/>
        <v/>
      </c>
      <c r="M512" t="str">
        <f t="shared" si="965"/>
        <v/>
      </c>
      <c r="N512" t="str">
        <f t="shared" si="966"/>
        <v/>
      </c>
    </row>
    <row r="513" spans="1:23" x14ac:dyDescent="0.25">
      <c r="A513" t="s">
        <v>275</v>
      </c>
      <c r="B513" t="s">
        <v>365</v>
      </c>
      <c r="C513" t="s">
        <v>20</v>
      </c>
      <c r="D513" s="7">
        <v>0.1</v>
      </c>
      <c r="E513" s="6" t="s">
        <v>17</v>
      </c>
      <c r="F513" t="s">
        <v>452</v>
      </c>
      <c r="G513" t="str">
        <f t="shared" si="951"/>
        <v>12</v>
      </c>
      <c r="H513" t="str">
        <f t="shared" si="960"/>
        <v>EuropaeiskAal_12_20220609_DL2022044_OerestadGym</v>
      </c>
      <c r="I513" t="str">
        <f t="shared" si="961"/>
        <v>EuropaeiskAal</v>
      </c>
      <c r="J513" t="str">
        <f t="shared" si="962"/>
        <v>eDNA</v>
      </c>
      <c r="K513" t="str">
        <f t="shared" si="963"/>
        <v>No Ct</v>
      </c>
      <c r="L513" t="str">
        <f t="shared" si="964"/>
        <v/>
      </c>
      <c r="M513" t="str">
        <f t="shared" si="965"/>
        <v/>
      </c>
      <c r="N513" t="str">
        <f t="shared" si="966"/>
        <v/>
      </c>
    </row>
    <row r="514" spans="1:23" x14ac:dyDescent="0.25">
      <c r="A514" t="s">
        <v>276</v>
      </c>
      <c r="B514" t="s">
        <v>366</v>
      </c>
      <c r="C514" t="s">
        <v>13</v>
      </c>
      <c r="D514" s="7">
        <v>0.1</v>
      </c>
      <c r="E514" s="7" t="s">
        <v>17</v>
      </c>
      <c r="F514" t="s">
        <v>452</v>
      </c>
      <c r="G514" t="str">
        <f t="shared" ref="G514:G577" si="1087">LEFT(B514,2)</f>
        <v>13</v>
      </c>
      <c r="H514" t="str">
        <f t="shared" si="960"/>
        <v>Flodkrebs_13_20220609_DL2022044_OerestadGym</v>
      </c>
      <c r="I514" t="str">
        <f t="shared" si="961"/>
        <v>Flodkrebs</v>
      </c>
      <c r="J514" t="str">
        <f t="shared" si="962"/>
        <v>PosK</v>
      </c>
      <c r="K514" t="str">
        <f t="shared" si="963"/>
        <v>No Ct</v>
      </c>
      <c r="L514">
        <f t="shared" si="964"/>
        <v>0</v>
      </c>
      <c r="M514">
        <f t="shared" si="965"/>
        <v>0</v>
      </c>
      <c r="N514">
        <f t="shared" si="966"/>
        <v>0</v>
      </c>
      <c r="P514">
        <f t="shared" ref="P514" si="1088">IF(K516="No Ct",0,K516)</f>
        <v>0</v>
      </c>
      <c r="Q514">
        <f t="shared" ref="Q514" si="1089">IF(K517="No Ct",0,K517)</f>
        <v>0</v>
      </c>
      <c r="R514" t="str">
        <f t="shared" ref="R514" si="1090">IF(AND(L514&gt;0,M514=0),"Valid","Invalid")</f>
        <v>Invalid</v>
      </c>
      <c r="S514" t="str">
        <f t="shared" ref="S514" si="1091">IF(OR(P514&gt;1,Q514&gt;1),"Present","Absent")</f>
        <v>Absent</v>
      </c>
      <c r="T514" t="str">
        <f t="shared" ref="T514" si="1092">IF(OR(AND(P514&gt;1,P514&lt;41),AND(Q514&gt;1,Q514&lt;41)),"Ct&lt;41","Ct&gt;41")</f>
        <v>Ct&gt;41</v>
      </c>
      <c r="U514" t="str">
        <f t="shared" ref="U514" si="1093">I514</f>
        <v>Flodkrebs</v>
      </c>
      <c r="V514" t="str">
        <f t="shared" ref="V514" si="1094">MID(F514,10,9)</f>
        <v>DL2022044</v>
      </c>
      <c r="W514" t="str">
        <f t="shared" ref="W514" si="1095">V514&amp;"_"&amp;U514&amp;"_"&amp;R514&amp;"_"&amp;S514&amp;"_"&amp;T514</f>
        <v>DL2022044_Flodkrebs_Invalid_Absent_Ct&gt;41</v>
      </c>
    </row>
    <row r="515" spans="1:23" x14ac:dyDescent="0.25">
      <c r="A515" t="s">
        <v>278</v>
      </c>
      <c r="B515" t="s">
        <v>367</v>
      </c>
      <c r="C515" t="s">
        <v>16</v>
      </c>
      <c r="D515" s="7">
        <v>0.1</v>
      </c>
      <c r="E515" s="6" t="s">
        <v>17</v>
      </c>
      <c r="F515" t="s">
        <v>452</v>
      </c>
      <c r="G515" t="str">
        <f t="shared" si="1087"/>
        <v>13</v>
      </c>
      <c r="H515" t="str">
        <f t="shared" si="960"/>
        <v>Flodkrebs_13_20220609_DL2022044_OerestadGym</v>
      </c>
      <c r="I515" t="str">
        <f t="shared" si="961"/>
        <v>Flodkrebs</v>
      </c>
      <c r="J515" t="str">
        <f t="shared" si="962"/>
        <v>NegK</v>
      </c>
      <c r="K515" t="str">
        <f t="shared" si="963"/>
        <v>No Ct</v>
      </c>
      <c r="L515" t="str">
        <f t="shared" si="964"/>
        <v/>
      </c>
      <c r="M515" t="str">
        <f t="shared" si="965"/>
        <v/>
      </c>
      <c r="N515" t="str">
        <f t="shared" si="966"/>
        <v/>
      </c>
    </row>
    <row r="516" spans="1:23" x14ac:dyDescent="0.25">
      <c r="A516" t="s">
        <v>280</v>
      </c>
      <c r="B516" t="s">
        <v>368</v>
      </c>
      <c r="C516" t="s">
        <v>20</v>
      </c>
      <c r="D516" s="7">
        <v>0.1</v>
      </c>
      <c r="E516" s="6" t="s">
        <v>17</v>
      </c>
      <c r="F516" t="s">
        <v>452</v>
      </c>
      <c r="G516" t="str">
        <f t="shared" si="1087"/>
        <v>13</v>
      </c>
      <c r="H516" t="str">
        <f t="shared" si="960"/>
        <v>Flodkrebs_13_20220609_DL2022044_OerestadGym</v>
      </c>
      <c r="I516" t="str">
        <f t="shared" si="961"/>
        <v>Flodkrebs</v>
      </c>
      <c r="J516" t="str">
        <f t="shared" si="962"/>
        <v>eDNA</v>
      </c>
      <c r="K516" t="str">
        <f t="shared" si="963"/>
        <v>No Ct</v>
      </c>
      <c r="L516" t="str">
        <f t="shared" si="964"/>
        <v/>
      </c>
      <c r="M516" t="str">
        <f t="shared" si="965"/>
        <v/>
      </c>
      <c r="N516" t="str">
        <f t="shared" si="966"/>
        <v/>
      </c>
    </row>
    <row r="517" spans="1:23" x14ac:dyDescent="0.25">
      <c r="A517" t="s">
        <v>282</v>
      </c>
      <c r="B517" t="s">
        <v>368</v>
      </c>
      <c r="C517" t="s">
        <v>20</v>
      </c>
      <c r="D517" s="7">
        <v>0.1</v>
      </c>
      <c r="E517" s="6" t="s">
        <v>17</v>
      </c>
      <c r="F517" t="s">
        <v>452</v>
      </c>
      <c r="G517" t="str">
        <f t="shared" si="1087"/>
        <v>13</v>
      </c>
      <c r="H517" t="str">
        <f t="shared" si="960"/>
        <v>Flodkrebs_13_20220609_DL2022044_OerestadGym</v>
      </c>
      <c r="I517" t="str">
        <f t="shared" si="961"/>
        <v>Flodkrebs</v>
      </c>
      <c r="J517" t="str">
        <f t="shared" si="962"/>
        <v>eDNA</v>
      </c>
      <c r="K517" t="str">
        <f t="shared" si="963"/>
        <v>No Ct</v>
      </c>
      <c r="L517" t="str">
        <f t="shared" si="964"/>
        <v/>
      </c>
      <c r="M517" t="str">
        <f t="shared" si="965"/>
        <v/>
      </c>
      <c r="N517" t="str">
        <f t="shared" si="966"/>
        <v/>
      </c>
    </row>
    <row r="518" spans="1:23" x14ac:dyDescent="0.25">
      <c r="A518" t="s">
        <v>283</v>
      </c>
      <c r="B518" t="s">
        <v>369</v>
      </c>
      <c r="C518" t="s">
        <v>13</v>
      </c>
      <c r="D518" s="7">
        <v>0.1</v>
      </c>
      <c r="E518" s="7">
        <v>37.479999999999997</v>
      </c>
      <c r="F518" t="s">
        <v>452</v>
      </c>
      <c r="G518" t="str">
        <f t="shared" si="1087"/>
        <v>14</v>
      </c>
      <c r="H518" t="str">
        <f t="shared" ref="H518:H581" si="1096">I518&amp;"_"&amp;G518&amp;"_"&amp;F518</f>
        <v>Flodkrebs_14_20220609_DL2022044_OerestadGym</v>
      </c>
      <c r="I518" t="str">
        <f t="shared" ref="I518:I581" si="1097">MID(RIGHT(B518,LEN(B518)-3),1,FIND("_",RIGHT(B518,LEN(B518)-3))-1)</f>
        <v>Flodkrebs</v>
      </c>
      <c r="J518" t="str">
        <f t="shared" ref="J518:J581" si="1098">TRIM(SUBSTITUTE(RIGHT(B518,FIND(I518,B518)+1),"_",""))</f>
        <v>PosK</v>
      </c>
      <c r="K518">
        <f t="shared" ref="K518:K581" si="1099">IFERROR(VALUE(SUBSTITUTE(E518,".",",")),E518)</f>
        <v>37.479999999999997</v>
      </c>
      <c r="L518">
        <f t="shared" ref="L518:L581" si="1100">IF(J518="PosK",SUMIFS(K:K,J:J,"PosK",H:H,H518),"")</f>
        <v>37.479999999999997</v>
      </c>
      <c r="M518">
        <f t="shared" ref="M518:M581" si="1101">IF(J518="PosK",SUMIFS(K:K,J:J,"NegK",H:H,H518),"")</f>
        <v>0</v>
      </c>
      <c r="N518">
        <f t="shared" ref="N518:N581" si="1102">IF(J518="PosK",SUMIFS(K:K,J:J,"eDNA",H:H,H518),"")</f>
        <v>0</v>
      </c>
      <c r="P518">
        <f t="shared" ref="P518" si="1103">IF(K520="No Ct",0,K520)</f>
        <v>0</v>
      </c>
      <c r="Q518">
        <f t="shared" ref="Q518" si="1104">IF(K521="No Ct",0,K521)</f>
        <v>0</v>
      </c>
      <c r="R518" t="str">
        <f t="shared" ref="R518" si="1105">IF(AND(L518&gt;0,M518=0),"Valid","Invalid")</f>
        <v>Valid</v>
      </c>
      <c r="S518" t="str">
        <f t="shared" ref="S518" si="1106">IF(OR(P518&gt;1,Q518&gt;1),"Present","Absent")</f>
        <v>Absent</v>
      </c>
      <c r="T518" t="str">
        <f t="shared" ref="T518" si="1107">IF(OR(AND(P518&gt;1,P518&lt;41),AND(Q518&gt;1,Q518&lt;41)),"Ct&lt;41","Ct&gt;41")</f>
        <v>Ct&gt;41</v>
      </c>
      <c r="U518" t="str">
        <f t="shared" ref="U518" si="1108">I518</f>
        <v>Flodkrebs</v>
      </c>
      <c r="V518" t="str">
        <f t="shared" ref="V518" si="1109">MID(F518,10,9)</f>
        <v>DL2022044</v>
      </c>
      <c r="W518" t="str">
        <f t="shared" ref="W518" si="1110">V518&amp;"_"&amp;U518&amp;"_"&amp;R518&amp;"_"&amp;S518&amp;"_"&amp;T518</f>
        <v>DL2022044_Flodkrebs_Valid_Absent_Ct&gt;41</v>
      </c>
    </row>
    <row r="519" spans="1:23" x14ac:dyDescent="0.25">
      <c r="A519" t="s">
        <v>285</v>
      </c>
      <c r="B519" t="s">
        <v>370</v>
      </c>
      <c r="C519" t="s">
        <v>16</v>
      </c>
      <c r="D519" s="7">
        <v>0.1</v>
      </c>
      <c r="E519" s="6" t="s">
        <v>17</v>
      </c>
      <c r="F519" t="s">
        <v>452</v>
      </c>
      <c r="G519" t="str">
        <f t="shared" si="1087"/>
        <v>14</v>
      </c>
      <c r="H519" t="str">
        <f t="shared" si="1096"/>
        <v>Flodkrebs_14_20220609_DL2022044_OerestadGym</v>
      </c>
      <c r="I519" t="str">
        <f t="shared" si="1097"/>
        <v>Flodkrebs</v>
      </c>
      <c r="J519" t="str">
        <f t="shared" si="1098"/>
        <v>NegK</v>
      </c>
      <c r="K519" t="str">
        <f t="shared" si="1099"/>
        <v>No Ct</v>
      </c>
      <c r="L519" t="str">
        <f t="shared" si="1100"/>
        <v/>
      </c>
      <c r="M519" t="str">
        <f t="shared" si="1101"/>
        <v/>
      </c>
      <c r="N519" t="str">
        <f t="shared" si="1102"/>
        <v/>
      </c>
    </row>
    <row r="520" spans="1:23" x14ac:dyDescent="0.25">
      <c r="A520" t="s">
        <v>287</v>
      </c>
      <c r="B520" t="s">
        <v>371</v>
      </c>
      <c r="C520" t="s">
        <v>20</v>
      </c>
      <c r="D520" s="7">
        <v>0.1</v>
      </c>
      <c r="E520" s="6" t="s">
        <v>17</v>
      </c>
      <c r="F520" t="s">
        <v>452</v>
      </c>
      <c r="G520" t="str">
        <f t="shared" si="1087"/>
        <v>14</v>
      </c>
      <c r="H520" t="str">
        <f t="shared" si="1096"/>
        <v>Flodkrebs_14_20220609_DL2022044_OerestadGym</v>
      </c>
      <c r="I520" t="str">
        <f t="shared" si="1097"/>
        <v>Flodkrebs</v>
      </c>
      <c r="J520" t="str">
        <f t="shared" si="1098"/>
        <v>eDNA</v>
      </c>
      <c r="K520" t="str">
        <f t="shared" si="1099"/>
        <v>No Ct</v>
      </c>
      <c r="L520" t="str">
        <f t="shared" si="1100"/>
        <v/>
      </c>
      <c r="M520" t="str">
        <f t="shared" si="1101"/>
        <v/>
      </c>
      <c r="N520" t="str">
        <f t="shared" si="1102"/>
        <v/>
      </c>
    </row>
    <row r="521" spans="1:23" x14ac:dyDescent="0.25">
      <c r="A521" t="s">
        <v>289</v>
      </c>
      <c r="B521" t="s">
        <v>371</v>
      </c>
      <c r="C521" t="s">
        <v>20</v>
      </c>
      <c r="D521" s="7">
        <v>0.1</v>
      </c>
      <c r="E521" s="6" t="s">
        <v>17</v>
      </c>
      <c r="F521" t="s">
        <v>452</v>
      </c>
      <c r="G521" t="str">
        <f t="shared" si="1087"/>
        <v>14</v>
      </c>
      <c r="H521" t="str">
        <f t="shared" si="1096"/>
        <v>Flodkrebs_14_20220609_DL2022044_OerestadGym</v>
      </c>
      <c r="I521" t="str">
        <f t="shared" si="1097"/>
        <v>Flodkrebs</v>
      </c>
      <c r="J521" t="str">
        <f t="shared" si="1098"/>
        <v>eDNA</v>
      </c>
      <c r="K521" t="str">
        <f t="shared" si="1099"/>
        <v>No Ct</v>
      </c>
      <c r="L521" t="str">
        <f t="shared" si="1100"/>
        <v/>
      </c>
      <c r="M521" t="str">
        <f t="shared" si="1101"/>
        <v/>
      </c>
      <c r="N521" t="str">
        <f t="shared" si="1102"/>
        <v/>
      </c>
    </row>
    <row r="522" spans="1:23" x14ac:dyDescent="0.25">
      <c r="A522" t="s">
        <v>290</v>
      </c>
      <c r="B522" t="s">
        <v>372</v>
      </c>
      <c r="C522" t="s">
        <v>13</v>
      </c>
      <c r="D522" s="7">
        <v>0.1</v>
      </c>
      <c r="E522" s="7" t="s">
        <v>17</v>
      </c>
      <c r="F522" t="s">
        <v>452</v>
      </c>
      <c r="G522" t="str">
        <f t="shared" si="1087"/>
        <v>15</v>
      </c>
      <c r="H522" t="str">
        <f t="shared" si="1096"/>
        <v>Signalkrebs_15_20220609_DL2022044_OerestadGym</v>
      </c>
      <c r="I522" t="str">
        <f t="shared" si="1097"/>
        <v>Signalkrebs</v>
      </c>
      <c r="J522" t="str">
        <f t="shared" si="1098"/>
        <v>PosK</v>
      </c>
      <c r="K522" t="str">
        <f t="shared" si="1099"/>
        <v>No Ct</v>
      </c>
      <c r="L522">
        <f t="shared" si="1100"/>
        <v>0</v>
      </c>
      <c r="M522">
        <f t="shared" si="1101"/>
        <v>0</v>
      </c>
      <c r="N522">
        <f t="shared" si="1102"/>
        <v>0</v>
      </c>
      <c r="P522">
        <f t="shared" ref="P522" si="1111">IF(K524="No Ct",0,K524)</f>
        <v>0</v>
      </c>
      <c r="Q522">
        <f t="shared" ref="Q522" si="1112">IF(K525="No Ct",0,K525)</f>
        <v>0</v>
      </c>
      <c r="R522" t="str">
        <f t="shared" ref="R522" si="1113">IF(AND(L522&gt;0,M522=0),"Valid","Invalid")</f>
        <v>Invalid</v>
      </c>
      <c r="S522" t="str">
        <f t="shared" ref="S522" si="1114">IF(OR(P522&gt;1,Q522&gt;1),"Present","Absent")</f>
        <v>Absent</v>
      </c>
      <c r="T522" t="str">
        <f t="shared" ref="T522" si="1115">IF(OR(AND(P522&gt;1,P522&lt;41),AND(Q522&gt;1,Q522&lt;41)),"Ct&lt;41","Ct&gt;41")</f>
        <v>Ct&gt;41</v>
      </c>
      <c r="U522" t="str">
        <f t="shared" ref="U522" si="1116">I522</f>
        <v>Signalkrebs</v>
      </c>
      <c r="V522" t="str">
        <f t="shared" ref="V522" si="1117">MID(F522,10,9)</f>
        <v>DL2022044</v>
      </c>
      <c r="W522" t="str">
        <f t="shared" ref="W522" si="1118">V522&amp;"_"&amp;U522&amp;"_"&amp;R522&amp;"_"&amp;S522&amp;"_"&amp;T522</f>
        <v>DL2022044_Signalkrebs_Invalid_Absent_Ct&gt;41</v>
      </c>
    </row>
    <row r="523" spans="1:23" x14ac:dyDescent="0.25">
      <c r="A523" t="s">
        <v>292</v>
      </c>
      <c r="B523" t="s">
        <v>373</v>
      </c>
      <c r="C523" t="s">
        <v>16</v>
      </c>
      <c r="D523" s="7">
        <v>0.1</v>
      </c>
      <c r="E523" s="6" t="s">
        <v>17</v>
      </c>
      <c r="F523" t="s">
        <v>452</v>
      </c>
      <c r="G523" t="str">
        <f t="shared" si="1087"/>
        <v>15</v>
      </c>
      <c r="H523" t="str">
        <f t="shared" si="1096"/>
        <v>Signalkrebs_15_20220609_DL2022044_OerestadGym</v>
      </c>
      <c r="I523" t="str">
        <f t="shared" si="1097"/>
        <v>Signalkrebs</v>
      </c>
      <c r="J523" t="str">
        <f t="shared" si="1098"/>
        <v>NegK</v>
      </c>
      <c r="K523" t="str">
        <f t="shared" si="1099"/>
        <v>No Ct</v>
      </c>
      <c r="L523" t="str">
        <f t="shared" si="1100"/>
        <v/>
      </c>
      <c r="M523" t="str">
        <f t="shared" si="1101"/>
        <v/>
      </c>
      <c r="N523" t="str">
        <f t="shared" si="1102"/>
        <v/>
      </c>
    </row>
    <row r="524" spans="1:23" x14ac:dyDescent="0.25">
      <c r="A524" t="s">
        <v>294</v>
      </c>
      <c r="B524" t="s">
        <v>374</v>
      </c>
      <c r="C524" t="s">
        <v>20</v>
      </c>
      <c r="D524" s="7">
        <v>0.1</v>
      </c>
      <c r="E524" s="6" t="s">
        <v>17</v>
      </c>
      <c r="F524" t="s">
        <v>452</v>
      </c>
      <c r="G524" t="str">
        <f t="shared" si="1087"/>
        <v>15</v>
      </c>
      <c r="H524" t="str">
        <f t="shared" si="1096"/>
        <v>Signalkrebs_15_20220609_DL2022044_OerestadGym</v>
      </c>
      <c r="I524" t="str">
        <f t="shared" si="1097"/>
        <v>Signalkrebs</v>
      </c>
      <c r="J524" t="str">
        <f t="shared" si="1098"/>
        <v>eDNA</v>
      </c>
      <c r="K524" t="str">
        <f t="shared" si="1099"/>
        <v>No Ct</v>
      </c>
      <c r="L524" t="str">
        <f t="shared" si="1100"/>
        <v/>
      </c>
      <c r="M524" t="str">
        <f t="shared" si="1101"/>
        <v/>
      </c>
      <c r="N524" t="str">
        <f t="shared" si="1102"/>
        <v/>
      </c>
    </row>
    <row r="525" spans="1:23" x14ac:dyDescent="0.25">
      <c r="A525" t="s">
        <v>296</v>
      </c>
      <c r="B525" t="s">
        <v>374</v>
      </c>
      <c r="C525" t="s">
        <v>20</v>
      </c>
      <c r="D525" s="7">
        <v>0.1</v>
      </c>
      <c r="E525" s="7" t="s">
        <v>17</v>
      </c>
      <c r="F525" t="s">
        <v>452</v>
      </c>
      <c r="G525" t="str">
        <f t="shared" si="1087"/>
        <v>15</v>
      </c>
      <c r="H525" t="str">
        <f t="shared" si="1096"/>
        <v>Signalkrebs_15_20220609_DL2022044_OerestadGym</v>
      </c>
      <c r="I525" t="str">
        <f t="shared" si="1097"/>
        <v>Signalkrebs</v>
      </c>
      <c r="J525" t="str">
        <f t="shared" si="1098"/>
        <v>eDNA</v>
      </c>
      <c r="K525" t="str">
        <f t="shared" si="1099"/>
        <v>No Ct</v>
      </c>
      <c r="L525" t="str">
        <f t="shared" si="1100"/>
        <v/>
      </c>
      <c r="M525" t="str">
        <f t="shared" si="1101"/>
        <v/>
      </c>
      <c r="N525" t="str">
        <f t="shared" si="1102"/>
        <v/>
      </c>
    </row>
    <row r="526" spans="1:23" x14ac:dyDescent="0.25">
      <c r="A526" t="s">
        <v>297</v>
      </c>
      <c r="B526" t="s">
        <v>375</v>
      </c>
      <c r="C526" t="s">
        <v>13</v>
      </c>
      <c r="D526" s="7">
        <v>0.1</v>
      </c>
      <c r="E526" s="7">
        <v>29.52</v>
      </c>
      <c r="F526" t="s">
        <v>452</v>
      </c>
      <c r="G526" t="str">
        <f t="shared" si="1087"/>
        <v>16</v>
      </c>
      <c r="H526" t="str">
        <f t="shared" si="1096"/>
        <v>Signalkrebs_16_20220609_DL2022044_OerestadGym</v>
      </c>
      <c r="I526" t="str">
        <f t="shared" si="1097"/>
        <v>Signalkrebs</v>
      </c>
      <c r="J526" t="str">
        <f t="shared" si="1098"/>
        <v>PosK</v>
      </c>
      <c r="K526">
        <f t="shared" si="1099"/>
        <v>29.52</v>
      </c>
      <c r="L526">
        <f t="shared" si="1100"/>
        <v>29.52</v>
      </c>
      <c r="M526">
        <f t="shared" si="1101"/>
        <v>0</v>
      </c>
      <c r="N526">
        <f t="shared" si="1102"/>
        <v>0</v>
      </c>
      <c r="P526">
        <f t="shared" ref="P526" si="1119">IF(K528="No Ct",0,K528)</f>
        <v>0</v>
      </c>
      <c r="Q526">
        <f t="shared" ref="Q526" si="1120">IF(K529="No Ct",0,K529)</f>
        <v>0</v>
      </c>
      <c r="R526" t="str">
        <f t="shared" ref="R526" si="1121">IF(AND(L526&gt;0,M526=0),"Valid","Invalid")</f>
        <v>Valid</v>
      </c>
      <c r="S526" t="str">
        <f t="shared" ref="S526" si="1122">IF(OR(P526&gt;1,Q526&gt;1),"Present","Absent")</f>
        <v>Absent</v>
      </c>
      <c r="T526" t="str">
        <f t="shared" ref="T526" si="1123">IF(OR(AND(P526&gt;1,P526&lt;41),AND(Q526&gt;1,Q526&lt;41)),"Ct&lt;41","Ct&gt;41")</f>
        <v>Ct&gt;41</v>
      </c>
      <c r="U526" t="str">
        <f t="shared" ref="U526" si="1124">I526</f>
        <v>Signalkrebs</v>
      </c>
      <c r="V526" t="str">
        <f t="shared" ref="V526" si="1125">MID(F526,10,9)</f>
        <v>DL2022044</v>
      </c>
      <c r="W526" t="str">
        <f t="shared" ref="W526" si="1126">V526&amp;"_"&amp;U526&amp;"_"&amp;R526&amp;"_"&amp;S526&amp;"_"&amp;T526</f>
        <v>DL2022044_Signalkrebs_Valid_Absent_Ct&gt;41</v>
      </c>
    </row>
    <row r="527" spans="1:23" x14ac:dyDescent="0.25">
      <c r="A527" t="s">
        <v>299</v>
      </c>
      <c r="B527" t="s">
        <v>376</v>
      </c>
      <c r="C527" t="s">
        <v>16</v>
      </c>
      <c r="D527" s="7">
        <v>0.1</v>
      </c>
      <c r="E527" s="7" t="s">
        <v>17</v>
      </c>
      <c r="F527" t="s">
        <v>452</v>
      </c>
      <c r="G527" t="str">
        <f t="shared" si="1087"/>
        <v>16</v>
      </c>
      <c r="H527" t="str">
        <f t="shared" si="1096"/>
        <v>Signalkrebs_16_20220609_DL2022044_OerestadGym</v>
      </c>
      <c r="I527" t="str">
        <f t="shared" si="1097"/>
        <v>Signalkrebs</v>
      </c>
      <c r="J527" t="str">
        <f t="shared" si="1098"/>
        <v>NegK</v>
      </c>
      <c r="K527" t="str">
        <f t="shared" si="1099"/>
        <v>No Ct</v>
      </c>
      <c r="L527" t="str">
        <f t="shared" si="1100"/>
        <v/>
      </c>
      <c r="M527" t="str">
        <f t="shared" si="1101"/>
        <v/>
      </c>
      <c r="N527" t="str">
        <f t="shared" si="1102"/>
        <v/>
      </c>
    </row>
    <row r="528" spans="1:23" x14ac:dyDescent="0.25">
      <c r="A528" t="s">
        <v>301</v>
      </c>
      <c r="B528" t="s">
        <v>377</v>
      </c>
      <c r="C528" t="s">
        <v>20</v>
      </c>
      <c r="D528" s="7">
        <v>0.1</v>
      </c>
      <c r="E528" s="6" t="s">
        <v>17</v>
      </c>
      <c r="F528" t="s">
        <v>452</v>
      </c>
      <c r="G528" t="str">
        <f t="shared" si="1087"/>
        <v>16</v>
      </c>
      <c r="H528" t="str">
        <f t="shared" si="1096"/>
        <v>Signalkrebs_16_20220609_DL2022044_OerestadGym</v>
      </c>
      <c r="I528" t="str">
        <f t="shared" si="1097"/>
        <v>Signalkrebs</v>
      </c>
      <c r="J528" t="str">
        <f t="shared" si="1098"/>
        <v>eDNA</v>
      </c>
      <c r="K528" t="str">
        <f t="shared" si="1099"/>
        <v>No Ct</v>
      </c>
      <c r="L528" t="str">
        <f t="shared" si="1100"/>
        <v/>
      </c>
      <c r="M528" t="str">
        <f t="shared" si="1101"/>
        <v/>
      </c>
      <c r="N528" t="str">
        <f t="shared" si="1102"/>
        <v/>
      </c>
    </row>
    <row r="529" spans="1:23" x14ac:dyDescent="0.25">
      <c r="A529" t="s">
        <v>303</v>
      </c>
      <c r="B529" t="s">
        <v>377</v>
      </c>
      <c r="C529" t="s">
        <v>20</v>
      </c>
      <c r="D529" s="7">
        <v>0.1</v>
      </c>
      <c r="E529" s="7" t="s">
        <v>17</v>
      </c>
      <c r="F529" t="s">
        <v>452</v>
      </c>
      <c r="G529" t="str">
        <f t="shared" si="1087"/>
        <v>16</v>
      </c>
      <c r="H529" t="str">
        <f t="shared" si="1096"/>
        <v>Signalkrebs_16_20220609_DL2022044_OerestadGym</v>
      </c>
      <c r="I529" t="str">
        <f t="shared" si="1097"/>
        <v>Signalkrebs</v>
      </c>
      <c r="J529" t="str">
        <f t="shared" si="1098"/>
        <v>eDNA</v>
      </c>
      <c r="K529" t="str">
        <f t="shared" si="1099"/>
        <v>No Ct</v>
      </c>
      <c r="L529" t="str">
        <f t="shared" si="1100"/>
        <v/>
      </c>
      <c r="M529" t="str">
        <f t="shared" si="1101"/>
        <v/>
      </c>
      <c r="N529" t="str">
        <f t="shared" si="1102"/>
        <v/>
      </c>
    </row>
    <row r="530" spans="1:23" x14ac:dyDescent="0.25">
      <c r="A530" t="s">
        <v>304</v>
      </c>
      <c r="B530" t="s">
        <v>378</v>
      </c>
      <c r="C530" t="s">
        <v>13</v>
      </c>
      <c r="D530" s="7">
        <v>0.1</v>
      </c>
      <c r="E530" s="7">
        <v>31.32</v>
      </c>
      <c r="F530" t="s">
        <v>452</v>
      </c>
      <c r="G530" t="str">
        <f t="shared" si="1087"/>
        <v>17</v>
      </c>
      <c r="H530" t="str">
        <f t="shared" si="1096"/>
        <v>GaliziskSumpkrebs_17_20220609_DL2022044_OerestadGym</v>
      </c>
      <c r="I530" t="str">
        <f t="shared" si="1097"/>
        <v>GaliziskSumpkrebs</v>
      </c>
      <c r="J530" t="str">
        <f t="shared" si="1098"/>
        <v>PosK</v>
      </c>
      <c r="K530">
        <f t="shared" si="1099"/>
        <v>31.32</v>
      </c>
      <c r="L530">
        <f t="shared" si="1100"/>
        <v>31.32</v>
      </c>
      <c r="M530">
        <f t="shared" si="1101"/>
        <v>0</v>
      </c>
      <c r="N530">
        <f t="shared" si="1102"/>
        <v>0</v>
      </c>
      <c r="P530">
        <f t="shared" ref="P530" si="1127">IF(K532="No Ct",0,K532)</f>
        <v>0</v>
      </c>
      <c r="Q530">
        <f t="shared" ref="Q530" si="1128">IF(K533="No Ct",0,K533)</f>
        <v>0</v>
      </c>
      <c r="R530" t="str">
        <f t="shared" ref="R530" si="1129">IF(AND(L530&gt;0,M530=0),"Valid","Invalid")</f>
        <v>Valid</v>
      </c>
      <c r="S530" t="str">
        <f t="shared" ref="S530" si="1130">IF(OR(P530&gt;1,Q530&gt;1),"Present","Absent")</f>
        <v>Absent</v>
      </c>
      <c r="T530" t="str">
        <f t="shared" ref="T530" si="1131">IF(OR(AND(P530&gt;1,P530&lt;41),AND(Q530&gt;1,Q530&lt;41)),"Ct&lt;41","Ct&gt;41")</f>
        <v>Ct&gt;41</v>
      </c>
      <c r="U530" t="str">
        <f t="shared" ref="U530" si="1132">I530</f>
        <v>GaliziskSumpkrebs</v>
      </c>
      <c r="V530" t="str">
        <f t="shared" ref="V530" si="1133">MID(F530,10,9)</f>
        <v>DL2022044</v>
      </c>
      <c r="W530" t="str">
        <f t="shared" ref="W530" si="1134">V530&amp;"_"&amp;U530&amp;"_"&amp;R530&amp;"_"&amp;S530&amp;"_"&amp;T530</f>
        <v>DL2022044_GaliziskSumpkrebs_Valid_Absent_Ct&gt;41</v>
      </c>
    </row>
    <row r="531" spans="1:23" x14ac:dyDescent="0.25">
      <c r="A531" t="s">
        <v>306</v>
      </c>
      <c r="B531" t="s">
        <v>379</v>
      </c>
      <c r="C531" t="s">
        <v>16</v>
      </c>
      <c r="D531" s="7">
        <v>0.1</v>
      </c>
      <c r="E531" s="6" t="s">
        <v>17</v>
      </c>
      <c r="F531" t="s">
        <v>452</v>
      </c>
      <c r="G531" t="str">
        <f t="shared" si="1087"/>
        <v>17</v>
      </c>
      <c r="H531" t="str">
        <f t="shared" si="1096"/>
        <v>GaliziskSumpkrebs_17_20220609_DL2022044_OerestadGym</v>
      </c>
      <c r="I531" t="str">
        <f t="shared" si="1097"/>
        <v>GaliziskSumpkrebs</v>
      </c>
      <c r="J531" t="str">
        <f t="shared" si="1098"/>
        <v>NegK</v>
      </c>
      <c r="K531" t="str">
        <f t="shared" si="1099"/>
        <v>No Ct</v>
      </c>
      <c r="L531" t="str">
        <f t="shared" si="1100"/>
        <v/>
      </c>
      <c r="M531" t="str">
        <f t="shared" si="1101"/>
        <v/>
      </c>
      <c r="N531" t="str">
        <f t="shared" si="1102"/>
        <v/>
      </c>
    </row>
    <row r="532" spans="1:23" x14ac:dyDescent="0.25">
      <c r="A532" t="s">
        <v>308</v>
      </c>
      <c r="B532" t="s">
        <v>380</v>
      </c>
      <c r="C532" t="s">
        <v>20</v>
      </c>
      <c r="D532" s="7">
        <v>0.1</v>
      </c>
      <c r="E532" s="6" t="s">
        <v>17</v>
      </c>
      <c r="F532" t="s">
        <v>452</v>
      </c>
      <c r="G532" t="str">
        <f t="shared" si="1087"/>
        <v>17</v>
      </c>
      <c r="H532" t="str">
        <f t="shared" si="1096"/>
        <v>GaliziskSumpkrebs_17_20220609_DL2022044_OerestadGym</v>
      </c>
      <c r="I532" t="str">
        <f t="shared" si="1097"/>
        <v>GaliziskSumpkrebs</v>
      </c>
      <c r="J532" t="str">
        <f t="shared" si="1098"/>
        <v>eDNA</v>
      </c>
      <c r="K532" t="str">
        <f t="shared" si="1099"/>
        <v>No Ct</v>
      </c>
      <c r="L532" t="str">
        <f t="shared" si="1100"/>
        <v/>
      </c>
      <c r="M532" t="str">
        <f t="shared" si="1101"/>
        <v/>
      </c>
      <c r="N532" t="str">
        <f t="shared" si="1102"/>
        <v/>
      </c>
    </row>
    <row r="533" spans="1:23" x14ac:dyDescent="0.25">
      <c r="A533" t="s">
        <v>310</v>
      </c>
      <c r="B533" t="s">
        <v>380</v>
      </c>
      <c r="C533" t="s">
        <v>20</v>
      </c>
      <c r="D533" s="7">
        <v>0.1</v>
      </c>
      <c r="E533" s="6" t="s">
        <v>17</v>
      </c>
      <c r="F533" t="s">
        <v>452</v>
      </c>
      <c r="G533" t="str">
        <f t="shared" si="1087"/>
        <v>17</v>
      </c>
      <c r="H533" t="str">
        <f t="shared" si="1096"/>
        <v>GaliziskSumpkrebs_17_20220609_DL2022044_OerestadGym</v>
      </c>
      <c r="I533" t="str">
        <f t="shared" si="1097"/>
        <v>GaliziskSumpkrebs</v>
      </c>
      <c r="J533" t="str">
        <f t="shared" si="1098"/>
        <v>eDNA</v>
      </c>
      <c r="K533" t="str">
        <f t="shared" si="1099"/>
        <v>No Ct</v>
      </c>
      <c r="L533" t="str">
        <f t="shared" si="1100"/>
        <v/>
      </c>
      <c r="M533" t="str">
        <f t="shared" si="1101"/>
        <v/>
      </c>
      <c r="N533" t="str">
        <f t="shared" si="1102"/>
        <v/>
      </c>
    </row>
    <row r="534" spans="1:23" x14ac:dyDescent="0.25">
      <c r="A534" t="s">
        <v>311</v>
      </c>
      <c r="B534" t="s">
        <v>381</v>
      </c>
      <c r="C534" t="s">
        <v>13</v>
      </c>
      <c r="D534" s="7">
        <v>0.1</v>
      </c>
      <c r="E534" s="7">
        <v>30.8</v>
      </c>
      <c r="F534" t="s">
        <v>452</v>
      </c>
      <c r="G534" t="str">
        <f t="shared" si="1087"/>
        <v>18</v>
      </c>
      <c r="H534" t="str">
        <f t="shared" si="1096"/>
        <v>GaliziskSumpkrebs_18_20220609_DL2022044_OerestadGym</v>
      </c>
      <c r="I534" t="str">
        <f t="shared" si="1097"/>
        <v>GaliziskSumpkrebs</v>
      </c>
      <c r="J534" t="str">
        <f t="shared" si="1098"/>
        <v>PosK</v>
      </c>
      <c r="K534">
        <f t="shared" si="1099"/>
        <v>30.8</v>
      </c>
      <c r="L534">
        <f t="shared" si="1100"/>
        <v>30.8</v>
      </c>
      <c r="M534">
        <f t="shared" si="1101"/>
        <v>0</v>
      </c>
      <c r="N534">
        <f t="shared" si="1102"/>
        <v>0</v>
      </c>
      <c r="P534">
        <f t="shared" ref="P534" si="1135">IF(K536="No Ct",0,K536)</f>
        <v>0</v>
      </c>
      <c r="Q534">
        <f t="shared" ref="Q534" si="1136">IF(K537="No Ct",0,K537)</f>
        <v>0</v>
      </c>
      <c r="R534" t="str">
        <f t="shared" ref="R534" si="1137">IF(AND(L534&gt;0,M534=0),"Valid","Invalid")</f>
        <v>Valid</v>
      </c>
      <c r="S534" t="str">
        <f t="shared" ref="S534" si="1138">IF(OR(P534&gt;1,Q534&gt;1),"Present","Absent")</f>
        <v>Absent</v>
      </c>
      <c r="T534" t="str">
        <f t="shared" ref="T534" si="1139">IF(OR(AND(P534&gt;1,P534&lt;41),AND(Q534&gt;1,Q534&lt;41)),"Ct&lt;41","Ct&gt;41")</f>
        <v>Ct&gt;41</v>
      </c>
      <c r="U534" t="str">
        <f t="shared" ref="U534" si="1140">I534</f>
        <v>GaliziskSumpkrebs</v>
      </c>
      <c r="V534" t="str">
        <f t="shared" ref="V534" si="1141">MID(F534,10,9)</f>
        <v>DL2022044</v>
      </c>
      <c r="W534" t="str">
        <f t="shared" ref="W534" si="1142">V534&amp;"_"&amp;U534&amp;"_"&amp;R534&amp;"_"&amp;S534&amp;"_"&amp;T534</f>
        <v>DL2022044_GaliziskSumpkrebs_Valid_Absent_Ct&gt;41</v>
      </c>
    </row>
    <row r="535" spans="1:23" x14ac:dyDescent="0.25">
      <c r="A535" t="s">
        <v>313</v>
      </c>
      <c r="B535" t="s">
        <v>382</v>
      </c>
      <c r="C535" t="s">
        <v>16</v>
      </c>
      <c r="D535" s="7">
        <v>0.1</v>
      </c>
      <c r="E535" s="6" t="s">
        <v>17</v>
      </c>
      <c r="F535" t="s">
        <v>452</v>
      </c>
      <c r="G535" t="str">
        <f t="shared" si="1087"/>
        <v>18</v>
      </c>
      <c r="H535" t="str">
        <f t="shared" si="1096"/>
        <v>GaliziskSumpkrebs_18_20220609_DL2022044_OerestadGym</v>
      </c>
      <c r="I535" t="str">
        <f t="shared" si="1097"/>
        <v>GaliziskSumpkrebs</v>
      </c>
      <c r="J535" t="str">
        <f t="shared" si="1098"/>
        <v>NegK</v>
      </c>
      <c r="K535" t="str">
        <f t="shared" si="1099"/>
        <v>No Ct</v>
      </c>
      <c r="L535" t="str">
        <f t="shared" si="1100"/>
        <v/>
      </c>
      <c r="M535" t="str">
        <f t="shared" si="1101"/>
        <v/>
      </c>
      <c r="N535" t="str">
        <f t="shared" si="1102"/>
        <v/>
      </c>
    </row>
    <row r="536" spans="1:23" x14ac:dyDescent="0.25">
      <c r="A536" t="s">
        <v>315</v>
      </c>
      <c r="B536" t="s">
        <v>383</v>
      </c>
      <c r="C536" t="s">
        <v>20</v>
      </c>
      <c r="D536" s="7">
        <v>0.1</v>
      </c>
      <c r="E536" s="6" t="s">
        <v>17</v>
      </c>
      <c r="F536" t="s">
        <v>452</v>
      </c>
      <c r="G536" t="str">
        <f t="shared" si="1087"/>
        <v>18</v>
      </c>
      <c r="H536" t="str">
        <f t="shared" si="1096"/>
        <v>GaliziskSumpkrebs_18_20220609_DL2022044_OerestadGym</v>
      </c>
      <c r="I536" t="str">
        <f t="shared" si="1097"/>
        <v>GaliziskSumpkrebs</v>
      </c>
      <c r="J536" t="str">
        <f t="shared" si="1098"/>
        <v>eDNA</v>
      </c>
      <c r="K536" t="str">
        <f t="shared" si="1099"/>
        <v>No Ct</v>
      </c>
      <c r="L536" t="str">
        <f t="shared" si="1100"/>
        <v/>
      </c>
      <c r="M536" t="str">
        <f t="shared" si="1101"/>
        <v/>
      </c>
      <c r="N536" t="str">
        <f t="shared" si="1102"/>
        <v/>
      </c>
    </row>
    <row r="537" spans="1:23" x14ac:dyDescent="0.25">
      <c r="A537" t="s">
        <v>317</v>
      </c>
      <c r="B537" t="s">
        <v>383</v>
      </c>
      <c r="C537" t="s">
        <v>20</v>
      </c>
      <c r="D537" s="7">
        <v>0.1</v>
      </c>
      <c r="E537" s="6" t="s">
        <v>17</v>
      </c>
      <c r="F537" t="s">
        <v>452</v>
      </c>
      <c r="G537" t="str">
        <f t="shared" si="1087"/>
        <v>18</v>
      </c>
      <c r="H537" t="str">
        <f t="shared" si="1096"/>
        <v>GaliziskSumpkrebs_18_20220609_DL2022044_OerestadGym</v>
      </c>
      <c r="I537" t="str">
        <f t="shared" si="1097"/>
        <v>GaliziskSumpkrebs</v>
      </c>
      <c r="J537" t="str">
        <f t="shared" si="1098"/>
        <v>eDNA</v>
      </c>
      <c r="K537" t="str">
        <f t="shared" si="1099"/>
        <v>No Ct</v>
      </c>
      <c r="L537" t="str">
        <f t="shared" si="1100"/>
        <v/>
      </c>
      <c r="M537" t="str">
        <f t="shared" si="1101"/>
        <v/>
      </c>
      <c r="N537" t="str">
        <f t="shared" si="1102"/>
        <v/>
      </c>
    </row>
    <row r="538" spans="1:23" x14ac:dyDescent="0.25">
      <c r="A538" t="s">
        <v>318</v>
      </c>
      <c r="B538" t="s">
        <v>384</v>
      </c>
      <c r="C538" t="s">
        <v>13</v>
      </c>
      <c r="D538" s="7">
        <v>0.1</v>
      </c>
      <c r="E538" s="7">
        <v>36.020000000000003</v>
      </c>
      <c r="F538" t="s">
        <v>452</v>
      </c>
      <c r="G538" t="str">
        <f t="shared" si="1087"/>
        <v>19</v>
      </c>
      <c r="H538" t="str">
        <f t="shared" si="1096"/>
        <v>KinesiskUldhaandskrabbe_19_20220609_DL2022044_OerestadGym</v>
      </c>
      <c r="I538" t="str">
        <f t="shared" si="1097"/>
        <v>KinesiskUldhaandskrabbe</v>
      </c>
      <c r="J538" t="str">
        <f t="shared" si="1098"/>
        <v>PosK</v>
      </c>
      <c r="K538">
        <f t="shared" si="1099"/>
        <v>36.020000000000003</v>
      </c>
      <c r="L538">
        <f t="shared" si="1100"/>
        <v>36.020000000000003</v>
      </c>
      <c r="M538">
        <f t="shared" si="1101"/>
        <v>0</v>
      </c>
      <c r="N538">
        <f t="shared" si="1102"/>
        <v>0</v>
      </c>
      <c r="P538">
        <f t="shared" ref="P538" si="1143">IF(K540="No Ct",0,K540)</f>
        <v>0</v>
      </c>
      <c r="Q538">
        <f t="shared" ref="Q538" si="1144">IF(K541="No Ct",0,K541)</f>
        <v>0</v>
      </c>
      <c r="R538" t="str">
        <f t="shared" ref="R538" si="1145">IF(AND(L538&gt;0,M538=0),"Valid","Invalid")</f>
        <v>Valid</v>
      </c>
      <c r="S538" t="str">
        <f t="shared" ref="S538" si="1146">IF(OR(P538&gt;1,Q538&gt;1),"Present","Absent")</f>
        <v>Absent</v>
      </c>
      <c r="T538" t="str">
        <f t="shared" ref="T538" si="1147">IF(OR(AND(P538&gt;1,P538&lt;41),AND(Q538&gt;1,Q538&lt;41)),"Ct&lt;41","Ct&gt;41")</f>
        <v>Ct&gt;41</v>
      </c>
      <c r="U538" t="str">
        <f t="shared" ref="U538" si="1148">I538</f>
        <v>KinesiskUldhaandskrabbe</v>
      </c>
      <c r="V538" t="str">
        <f t="shared" ref="V538" si="1149">MID(F538,10,9)</f>
        <v>DL2022044</v>
      </c>
      <c r="W538" t="str">
        <f t="shared" ref="W538" si="1150">V538&amp;"_"&amp;U538&amp;"_"&amp;R538&amp;"_"&amp;S538&amp;"_"&amp;T538</f>
        <v>DL2022044_KinesiskUldhaandskrabbe_Valid_Absent_Ct&gt;41</v>
      </c>
    </row>
    <row r="539" spans="1:23" x14ac:dyDescent="0.25">
      <c r="A539" t="s">
        <v>320</v>
      </c>
      <c r="B539" t="s">
        <v>385</v>
      </c>
      <c r="C539" t="s">
        <v>16</v>
      </c>
      <c r="D539" s="7">
        <v>0.1</v>
      </c>
      <c r="E539" s="6" t="s">
        <v>17</v>
      </c>
      <c r="F539" t="s">
        <v>452</v>
      </c>
      <c r="G539" t="str">
        <f t="shared" si="1087"/>
        <v>19</v>
      </c>
      <c r="H539" t="str">
        <f t="shared" si="1096"/>
        <v>KinesiskUldhaandskrabbe_19_20220609_DL2022044_OerestadGym</v>
      </c>
      <c r="I539" t="str">
        <f t="shared" si="1097"/>
        <v>KinesiskUldhaandskrabbe</v>
      </c>
      <c r="J539" t="str">
        <f t="shared" si="1098"/>
        <v>NegK</v>
      </c>
      <c r="K539" t="str">
        <f t="shared" si="1099"/>
        <v>No Ct</v>
      </c>
      <c r="L539" t="str">
        <f t="shared" si="1100"/>
        <v/>
      </c>
      <c r="M539" t="str">
        <f t="shared" si="1101"/>
        <v/>
      </c>
      <c r="N539" t="str">
        <f t="shared" si="1102"/>
        <v/>
      </c>
    </row>
    <row r="540" spans="1:23" x14ac:dyDescent="0.25">
      <c r="A540" t="s">
        <v>322</v>
      </c>
      <c r="B540" t="s">
        <v>386</v>
      </c>
      <c r="C540" t="s">
        <v>20</v>
      </c>
      <c r="D540" s="7">
        <v>0.1</v>
      </c>
      <c r="E540" s="7" t="s">
        <v>17</v>
      </c>
      <c r="F540" t="s">
        <v>452</v>
      </c>
      <c r="G540" t="str">
        <f t="shared" si="1087"/>
        <v>19</v>
      </c>
      <c r="H540" t="str">
        <f t="shared" si="1096"/>
        <v>KinesiskUldhaandskrabbe_19_20220609_DL2022044_OerestadGym</v>
      </c>
      <c r="I540" t="str">
        <f t="shared" si="1097"/>
        <v>KinesiskUldhaandskrabbe</v>
      </c>
      <c r="J540" t="str">
        <f t="shared" si="1098"/>
        <v>eDNA</v>
      </c>
      <c r="K540" t="str">
        <f t="shared" si="1099"/>
        <v>No Ct</v>
      </c>
      <c r="L540" t="str">
        <f t="shared" si="1100"/>
        <v/>
      </c>
      <c r="M540" t="str">
        <f t="shared" si="1101"/>
        <v/>
      </c>
      <c r="N540" t="str">
        <f t="shared" si="1102"/>
        <v/>
      </c>
    </row>
    <row r="541" spans="1:23" x14ac:dyDescent="0.25">
      <c r="A541" t="s">
        <v>324</v>
      </c>
      <c r="B541" t="s">
        <v>386</v>
      </c>
      <c r="C541" t="s">
        <v>20</v>
      </c>
      <c r="D541" s="7">
        <v>0.1</v>
      </c>
      <c r="E541" s="7" t="s">
        <v>17</v>
      </c>
      <c r="F541" t="s">
        <v>452</v>
      </c>
      <c r="G541" t="str">
        <f t="shared" si="1087"/>
        <v>19</v>
      </c>
      <c r="H541" t="str">
        <f t="shared" si="1096"/>
        <v>KinesiskUldhaandskrabbe_19_20220609_DL2022044_OerestadGym</v>
      </c>
      <c r="I541" t="str">
        <f t="shared" si="1097"/>
        <v>KinesiskUldhaandskrabbe</v>
      </c>
      <c r="J541" t="str">
        <f t="shared" si="1098"/>
        <v>eDNA</v>
      </c>
      <c r="K541" t="str">
        <f t="shared" si="1099"/>
        <v>No Ct</v>
      </c>
      <c r="L541" t="str">
        <f t="shared" si="1100"/>
        <v/>
      </c>
      <c r="M541" t="str">
        <f t="shared" si="1101"/>
        <v/>
      </c>
      <c r="N541" t="str">
        <f t="shared" si="1102"/>
        <v/>
      </c>
    </row>
    <row r="542" spans="1:23" x14ac:dyDescent="0.25">
      <c r="A542" t="s">
        <v>325</v>
      </c>
      <c r="B542" t="s">
        <v>387</v>
      </c>
      <c r="C542" t="s">
        <v>13</v>
      </c>
      <c r="D542" s="7">
        <v>0.1</v>
      </c>
      <c r="E542" s="7">
        <v>35.74</v>
      </c>
      <c r="F542" t="s">
        <v>452</v>
      </c>
      <c r="G542" t="str">
        <f t="shared" si="1087"/>
        <v>20</v>
      </c>
      <c r="H542" t="str">
        <f t="shared" si="1096"/>
        <v>KinesiskUldhaandskrabbe_20_20220609_DL2022044_OerestadGym</v>
      </c>
      <c r="I542" t="str">
        <f t="shared" si="1097"/>
        <v>KinesiskUldhaandskrabbe</v>
      </c>
      <c r="J542" t="str">
        <f t="shared" si="1098"/>
        <v>PosK</v>
      </c>
      <c r="K542">
        <f t="shared" si="1099"/>
        <v>35.74</v>
      </c>
      <c r="L542">
        <f t="shared" si="1100"/>
        <v>35.74</v>
      </c>
      <c r="M542">
        <f t="shared" si="1101"/>
        <v>0</v>
      </c>
      <c r="N542">
        <f t="shared" si="1102"/>
        <v>0</v>
      </c>
      <c r="P542">
        <f t="shared" ref="P542" si="1151">IF(K544="No Ct",0,K544)</f>
        <v>0</v>
      </c>
      <c r="Q542">
        <f t="shared" ref="Q542" si="1152">IF(K545="No Ct",0,K545)</f>
        <v>0</v>
      </c>
      <c r="R542" t="str">
        <f t="shared" ref="R542" si="1153">IF(AND(L542&gt;0,M542=0),"Valid","Invalid")</f>
        <v>Valid</v>
      </c>
      <c r="S542" t="str">
        <f t="shared" ref="S542" si="1154">IF(OR(P542&gt;1,Q542&gt;1),"Present","Absent")</f>
        <v>Absent</v>
      </c>
      <c r="T542" t="str">
        <f t="shared" ref="T542" si="1155">IF(OR(AND(P542&gt;1,P542&lt;41),AND(Q542&gt;1,Q542&lt;41)),"Ct&lt;41","Ct&gt;41")</f>
        <v>Ct&gt;41</v>
      </c>
      <c r="U542" t="str">
        <f t="shared" ref="U542" si="1156">I542</f>
        <v>KinesiskUldhaandskrabbe</v>
      </c>
      <c r="V542" t="str">
        <f t="shared" ref="V542" si="1157">MID(F542,10,9)</f>
        <v>DL2022044</v>
      </c>
      <c r="W542" t="str">
        <f t="shared" ref="W542" si="1158">V542&amp;"_"&amp;U542&amp;"_"&amp;R542&amp;"_"&amp;S542&amp;"_"&amp;T542</f>
        <v>DL2022044_KinesiskUldhaandskrabbe_Valid_Absent_Ct&gt;41</v>
      </c>
    </row>
    <row r="543" spans="1:23" x14ac:dyDescent="0.25">
      <c r="A543" t="s">
        <v>327</v>
      </c>
      <c r="B543" t="s">
        <v>388</v>
      </c>
      <c r="C543" t="s">
        <v>16</v>
      </c>
      <c r="D543" s="7">
        <v>0.1</v>
      </c>
      <c r="E543" s="7" t="s">
        <v>17</v>
      </c>
      <c r="F543" t="s">
        <v>452</v>
      </c>
      <c r="G543" t="str">
        <f t="shared" si="1087"/>
        <v>20</v>
      </c>
      <c r="H543" t="str">
        <f t="shared" si="1096"/>
        <v>KinesiskUldhaandskrabbe_20_20220609_DL2022044_OerestadGym</v>
      </c>
      <c r="I543" t="str">
        <f t="shared" si="1097"/>
        <v>KinesiskUldhaandskrabbe</v>
      </c>
      <c r="J543" t="str">
        <f t="shared" si="1098"/>
        <v>NegK</v>
      </c>
      <c r="K543" t="str">
        <f t="shared" si="1099"/>
        <v>No Ct</v>
      </c>
      <c r="L543" t="str">
        <f t="shared" si="1100"/>
        <v/>
      </c>
      <c r="M543" t="str">
        <f t="shared" si="1101"/>
        <v/>
      </c>
      <c r="N543" t="str">
        <f t="shared" si="1102"/>
        <v/>
      </c>
    </row>
    <row r="544" spans="1:23" x14ac:dyDescent="0.25">
      <c r="A544" t="s">
        <v>329</v>
      </c>
      <c r="B544" t="s">
        <v>389</v>
      </c>
      <c r="C544" t="s">
        <v>20</v>
      </c>
      <c r="D544" s="7">
        <v>0.1</v>
      </c>
      <c r="E544" s="6" t="s">
        <v>17</v>
      </c>
      <c r="F544" t="s">
        <v>452</v>
      </c>
      <c r="G544" t="str">
        <f t="shared" si="1087"/>
        <v>20</v>
      </c>
      <c r="H544" t="str">
        <f t="shared" si="1096"/>
        <v>KinesiskUldhaandskrabbe_20_20220609_DL2022044_OerestadGym</v>
      </c>
      <c r="I544" t="str">
        <f t="shared" si="1097"/>
        <v>KinesiskUldhaandskrabbe</v>
      </c>
      <c r="J544" t="str">
        <f t="shared" si="1098"/>
        <v>eDNA</v>
      </c>
      <c r="K544" t="str">
        <f t="shared" si="1099"/>
        <v>No Ct</v>
      </c>
      <c r="L544" t="str">
        <f t="shared" si="1100"/>
        <v/>
      </c>
      <c r="M544" t="str">
        <f t="shared" si="1101"/>
        <v/>
      </c>
      <c r="N544" t="str">
        <f t="shared" si="1102"/>
        <v/>
      </c>
    </row>
    <row r="545" spans="1:23" x14ac:dyDescent="0.25">
      <c r="A545" t="s">
        <v>331</v>
      </c>
      <c r="B545" t="s">
        <v>389</v>
      </c>
      <c r="C545" t="s">
        <v>20</v>
      </c>
      <c r="D545" s="7">
        <v>0.1</v>
      </c>
      <c r="E545" s="6" t="s">
        <v>17</v>
      </c>
      <c r="F545" t="s">
        <v>452</v>
      </c>
      <c r="G545" t="str">
        <f t="shared" si="1087"/>
        <v>20</v>
      </c>
      <c r="H545" t="str">
        <f t="shared" si="1096"/>
        <v>KinesiskUldhaandskrabbe_20_20220609_DL2022044_OerestadGym</v>
      </c>
      <c r="I545" t="str">
        <f t="shared" si="1097"/>
        <v>KinesiskUldhaandskrabbe</v>
      </c>
      <c r="J545" t="str">
        <f t="shared" si="1098"/>
        <v>eDNA</v>
      </c>
      <c r="K545" t="str">
        <f t="shared" si="1099"/>
        <v>No Ct</v>
      </c>
      <c r="L545" t="str">
        <f t="shared" si="1100"/>
        <v/>
      </c>
      <c r="M545" t="str">
        <f t="shared" si="1101"/>
        <v/>
      </c>
      <c r="N545" t="str">
        <f t="shared" si="1102"/>
        <v/>
      </c>
    </row>
    <row r="546" spans="1:23" x14ac:dyDescent="0.25">
      <c r="A546" t="s">
        <v>390</v>
      </c>
      <c r="B546" t="s">
        <v>391</v>
      </c>
      <c r="C546" t="s">
        <v>13</v>
      </c>
      <c r="D546" s="7">
        <v>0.1</v>
      </c>
      <c r="E546" s="7">
        <v>25.45</v>
      </c>
      <c r="F546" t="s">
        <v>452</v>
      </c>
      <c r="G546" t="str">
        <f t="shared" si="1087"/>
        <v>21</v>
      </c>
      <c r="H546" t="str">
        <f t="shared" si="1096"/>
        <v>BredVandkalv_21_20220609_DL2022044_OerestadGym</v>
      </c>
      <c r="I546" t="str">
        <f t="shared" si="1097"/>
        <v>BredVandkalv</v>
      </c>
      <c r="J546" t="str">
        <f t="shared" si="1098"/>
        <v>PosK</v>
      </c>
      <c r="K546">
        <f t="shared" si="1099"/>
        <v>25.45</v>
      </c>
      <c r="L546">
        <f t="shared" si="1100"/>
        <v>25.45</v>
      </c>
      <c r="M546">
        <f t="shared" si="1101"/>
        <v>0</v>
      </c>
      <c r="N546">
        <f t="shared" si="1102"/>
        <v>0</v>
      </c>
      <c r="P546">
        <f t="shared" ref="P546" si="1159">IF(K548="No Ct",0,K548)</f>
        <v>0</v>
      </c>
      <c r="Q546">
        <f t="shared" ref="Q546" si="1160">IF(K549="No Ct",0,K549)</f>
        <v>0</v>
      </c>
      <c r="R546" t="str">
        <f t="shared" ref="R546" si="1161">IF(AND(L546&gt;0,M546=0),"Valid","Invalid")</f>
        <v>Valid</v>
      </c>
      <c r="S546" t="str">
        <f t="shared" ref="S546" si="1162">IF(OR(P546&gt;1,Q546&gt;1),"Present","Absent")</f>
        <v>Absent</v>
      </c>
      <c r="T546" t="str">
        <f t="shared" ref="T546" si="1163">IF(OR(AND(P546&gt;1,P546&lt;41),AND(Q546&gt;1,Q546&lt;41)),"Ct&lt;41","Ct&gt;41")</f>
        <v>Ct&gt;41</v>
      </c>
      <c r="U546" t="str">
        <f t="shared" ref="U546" si="1164">I546</f>
        <v>BredVandkalv</v>
      </c>
      <c r="V546" t="str">
        <f t="shared" ref="V546" si="1165">MID(F546,10,9)</f>
        <v>DL2022044</v>
      </c>
      <c r="W546" t="str">
        <f t="shared" ref="W546" si="1166">V546&amp;"_"&amp;U546&amp;"_"&amp;R546&amp;"_"&amp;S546&amp;"_"&amp;T546</f>
        <v>DL2022044_BredVandkalv_Valid_Absent_Ct&gt;41</v>
      </c>
    </row>
    <row r="547" spans="1:23" x14ac:dyDescent="0.25">
      <c r="A547" t="s">
        <v>392</v>
      </c>
      <c r="B547" t="s">
        <v>393</v>
      </c>
      <c r="C547" t="s">
        <v>16</v>
      </c>
      <c r="D547" s="7">
        <v>0.1</v>
      </c>
      <c r="E547" s="6" t="s">
        <v>17</v>
      </c>
      <c r="F547" t="s">
        <v>452</v>
      </c>
      <c r="G547" t="str">
        <f t="shared" si="1087"/>
        <v>21</v>
      </c>
      <c r="H547" t="str">
        <f t="shared" si="1096"/>
        <v>BredVandkalv_21_20220609_DL2022044_OerestadGym</v>
      </c>
      <c r="I547" t="str">
        <f t="shared" si="1097"/>
        <v>BredVandkalv</v>
      </c>
      <c r="J547" t="str">
        <f t="shared" si="1098"/>
        <v>NegK</v>
      </c>
      <c r="K547" t="str">
        <f t="shared" si="1099"/>
        <v>No Ct</v>
      </c>
      <c r="L547" t="str">
        <f t="shared" si="1100"/>
        <v/>
      </c>
      <c r="M547" t="str">
        <f t="shared" si="1101"/>
        <v/>
      </c>
      <c r="N547" t="str">
        <f t="shared" si="1102"/>
        <v/>
      </c>
    </row>
    <row r="548" spans="1:23" x14ac:dyDescent="0.25">
      <c r="A548" t="s">
        <v>394</v>
      </c>
      <c r="B548" t="s">
        <v>395</v>
      </c>
      <c r="C548" t="s">
        <v>20</v>
      </c>
      <c r="D548" s="7">
        <v>0.1</v>
      </c>
      <c r="E548" s="6" t="s">
        <v>17</v>
      </c>
      <c r="F548" t="s">
        <v>452</v>
      </c>
      <c r="G548" t="str">
        <f t="shared" si="1087"/>
        <v>21</v>
      </c>
      <c r="H548" t="str">
        <f t="shared" si="1096"/>
        <v>BredVandkalv_21_20220609_DL2022044_OerestadGym</v>
      </c>
      <c r="I548" t="str">
        <f t="shared" si="1097"/>
        <v>BredVandkalv</v>
      </c>
      <c r="J548" t="str">
        <f t="shared" si="1098"/>
        <v>eDNA</v>
      </c>
      <c r="K548" t="str">
        <f t="shared" si="1099"/>
        <v>No Ct</v>
      </c>
      <c r="L548" t="str">
        <f t="shared" si="1100"/>
        <v/>
      </c>
      <c r="M548" t="str">
        <f t="shared" si="1101"/>
        <v/>
      </c>
      <c r="N548" t="str">
        <f t="shared" si="1102"/>
        <v/>
      </c>
    </row>
    <row r="549" spans="1:23" x14ac:dyDescent="0.25">
      <c r="A549" t="s">
        <v>396</v>
      </c>
      <c r="B549" t="s">
        <v>395</v>
      </c>
      <c r="C549" t="s">
        <v>20</v>
      </c>
      <c r="D549" s="7">
        <v>0.1</v>
      </c>
      <c r="E549" s="6" t="s">
        <v>17</v>
      </c>
      <c r="F549" t="s">
        <v>452</v>
      </c>
      <c r="G549" t="str">
        <f t="shared" si="1087"/>
        <v>21</v>
      </c>
      <c r="H549" t="str">
        <f t="shared" si="1096"/>
        <v>BredVandkalv_21_20220609_DL2022044_OerestadGym</v>
      </c>
      <c r="I549" t="str">
        <f t="shared" si="1097"/>
        <v>BredVandkalv</v>
      </c>
      <c r="J549" t="str">
        <f t="shared" si="1098"/>
        <v>eDNA</v>
      </c>
      <c r="K549" t="str">
        <f t="shared" si="1099"/>
        <v>No Ct</v>
      </c>
      <c r="L549" t="str">
        <f t="shared" si="1100"/>
        <v/>
      </c>
      <c r="M549" t="str">
        <f t="shared" si="1101"/>
        <v/>
      </c>
      <c r="N549" t="str">
        <f t="shared" si="1102"/>
        <v/>
      </c>
    </row>
    <row r="550" spans="1:23" x14ac:dyDescent="0.25">
      <c r="A550" t="s">
        <v>397</v>
      </c>
      <c r="B550" t="s">
        <v>398</v>
      </c>
      <c r="C550" t="s">
        <v>13</v>
      </c>
      <c r="D550" s="7">
        <v>0.1</v>
      </c>
      <c r="E550" s="7">
        <v>24</v>
      </c>
      <c r="F550" t="s">
        <v>452</v>
      </c>
      <c r="G550" t="str">
        <f t="shared" si="1087"/>
        <v>22</v>
      </c>
      <c r="H550" t="str">
        <f t="shared" si="1096"/>
        <v>BredVandkalv_22_20220609_DL2022044_OerestadGym</v>
      </c>
      <c r="I550" t="str">
        <f t="shared" si="1097"/>
        <v>BredVandkalv</v>
      </c>
      <c r="J550" t="str">
        <f t="shared" si="1098"/>
        <v>PosK</v>
      </c>
      <c r="K550">
        <f t="shared" si="1099"/>
        <v>24</v>
      </c>
      <c r="L550">
        <f t="shared" si="1100"/>
        <v>24</v>
      </c>
      <c r="M550">
        <f t="shared" si="1101"/>
        <v>0</v>
      </c>
      <c r="N550">
        <f t="shared" si="1102"/>
        <v>0</v>
      </c>
      <c r="P550">
        <f t="shared" ref="P550" si="1167">IF(K552="No Ct",0,K552)</f>
        <v>0</v>
      </c>
      <c r="Q550">
        <f t="shared" ref="Q550" si="1168">IF(K553="No Ct",0,K553)</f>
        <v>0</v>
      </c>
      <c r="R550" t="str">
        <f t="shared" ref="R550" si="1169">IF(AND(L550&gt;0,M550=0),"Valid","Invalid")</f>
        <v>Valid</v>
      </c>
      <c r="S550" t="str">
        <f t="shared" ref="S550" si="1170">IF(OR(P550&gt;1,Q550&gt;1),"Present","Absent")</f>
        <v>Absent</v>
      </c>
      <c r="T550" t="str">
        <f t="shared" ref="T550" si="1171">IF(OR(AND(P550&gt;1,P550&lt;41),AND(Q550&gt;1,Q550&lt;41)),"Ct&lt;41","Ct&gt;41")</f>
        <v>Ct&gt;41</v>
      </c>
      <c r="U550" t="str">
        <f t="shared" ref="U550" si="1172">I550</f>
        <v>BredVandkalv</v>
      </c>
      <c r="V550" t="str">
        <f t="shared" ref="V550" si="1173">MID(F550,10,9)</f>
        <v>DL2022044</v>
      </c>
      <c r="W550" t="str">
        <f t="shared" ref="W550" si="1174">V550&amp;"_"&amp;U550&amp;"_"&amp;R550&amp;"_"&amp;S550&amp;"_"&amp;T550</f>
        <v>DL2022044_BredVandkalv_Valid_Absent_Ct&gt;41</v>
      </c>
    </row>
    <row r="551" spans="1:23" x14ac:dyDescent="0.25">
      <c r="A551" t="s">
        <v>399</v>
      </c>
      <c r="B551" t="s">
        <v>400</v>
      </c>
      <c r="C551" t="s">
        <v>16</v>
      </c>
      <c r="D551" s="7">
        <v>0.1</v>
      </c>
      <c r="E551" s="6" t="s">
        <v>17</v>
      </c>
      <c r="F551" t="s">
        <v>452</v>
      </c>
      <c r="G551" t="str">
        <f t="shared" si="1087"/>
        <v>22</v>
      </c>
      <c r="H551" t="str">
        <f t="shared" si="1096"/>
        <v>BredVandkalv_22_20220609_DL2022044_OerestadGym</v>
      </c>
      <c r="I551" t="str">
        <f t="shared" si="1097"/>
        <v>BredVandkalv</v>
      </c>
      <c r="J551" t="str">
        <f t="shared" si="1098"/>
        <v>NegK</v>
      </c>
      <c r="K551" t="str">
        <f t="shared" si="1099"/>
        <v>No Ct</v>
      </c>
      <c r="L551" t="str">
        <f t="shared" si="1100"/>
        <v/>
      </c>
      <c r="M551" t="str">
        <f t="shared" si="1101"/>
        <v/>
      </c>
      <c r="N551" t="str">
        <f t="shared" si="1102"/>
        <v/>
      </c>
    </row>
    <row r="552" spans="1:23" x14ac:dyDescent="0.25">
      <c r="A552" t="s">
        <v>401</v>
      </c>
      <c r="B552" t="s">
        <v>402</v>
      </c>
      <c r="C552" t="s">
        <v>20</v>
      </c>
      <c r="D552" s="7">
        <v>0.1</v>
      </c>
      <c r="E552" s="7" t="s">
        <v>17</v>
      </c>
      <c r="F552" t="s">
        <v>452</v>
      </c>
      <c r="G552" t="str">
        <f t="shared" si="1087"/>
        <v>22</v>
      </c>
      <c r="H552" t="str">
        <f t="shared" si="1096"/>
        <v>BredVandkalv_22_20220609_DL2022044_OerestadGym</v>
      </c>
      <c r="I552" t="str">
        <f t="shared" si="1097"/>
        <v>BredVandkalv</v>
      </c>
      <c r="J552" t="str">
        <f t="shared" si="1098"/>
        <v>eDNA</v>
      </c>
      <c r="K552" t="str">
        <f t="shared" si="1099"/>
        <v>No Ct</v>
      </c>
      <c r="L552" t="str">
        <f t="shared" si="1100"/>
        <v/>
      </c>
      <c r="M552" t="str">
        <f t="shared" si="1101"/>
        <v/>
      </c>
      <c r="N552" t="str">
        <f t="shared" si="1102"/>
        <v/>
      </c>
    </row>
    <row r="553" spans="1:23" x14ac:dyDescent="0.25">
      <c r="A553" t="s">
        <v>403</v>
      </c>
      <c r="B553" t="s">
        <v>402</v>
      </c>
      <c r="C553" t="s">
        <v>20</v>
      </c>
      <c r="D553" s="7">
        <v>0.1</v>
      </c>
      <c r="E553" s="7" t="s">
        <v>17</v>
      </c>
      <c r="F553" t="s">
        <v>452</v>
      </c>
      <c r="G553" t="str">
        <f t="shared" si="1087"/>
        <v>22</v>
      </c>
      <c r="H553" t="str">
        <f t="shared" si="1096"/>
        <v>BredVandkalv_22_20220609_DL2022044_OerestadGym</v>
      </c>
      <c r="I553" t="str">
        <f t="shared" si="1097"/>
        <v>BredVandkalv</v>
      </c>
      <c r="J553" t="str">
        <f t="shared" si="1098"/>
        <v>eDNA</v>
      </c>
      <c r="K553" t="str">
        <f t="shared" si="1099"/>
        <v>No Ct</v>
      </c>
      <c r="L553" t="str">
        <f t="shared" si="1100"/>
        <v/>
      </c>
      <c r="M553" t="str">
        <f t="shared" si="1101"/>
        <v/>
      </c>
      <c r="N553" t="str">
        <f t="shared" si="1102"/>
        <v/>
      </c>
    </row>
    <row r="554" spans="1:23" x14ac:dyDescent="0.25">
      <c r="A554" t="s">
        <v>404</v>
      </c>
      <c r="B554" t="s">
        <v>446</v>
      </c>
      <c r="C554" t="s">
        <v>13</v>
      </c>
      <c r="D554" s="7">
        <v>0.1</v>
      </c>
      <c r="E554" s="7" t="s">
        <v>17</v>
      </c>
      <c r="F554" t="s">
        <v>452</v>
      </c>
      <c r="G554" t="str">
        <f t="shared" si="1087"/>
        <v>23</v>
      </c>
      <c r="H554" t="str">
        <f t="shared" si="1096"/>
        <v>Odder_23_20220609_DL2022044_OerestadGym</v>
      </c>
      <c r="I554" t="str">
        <f t="shared" si="1097"/>
        <v>Odder</v>
      </c>
      <c r="J554" t="str">
        <f t="shared" si="1098"/>
        <v>PosK</v>
      </c>
      <c r="K554" t="str">
        <f t="shared" si="1099"/>
        <v>No Ct</v>
      </c>
      <c r="L554">
        <f t="shared" si="1100"/>
        <v>0</v>
      </c>
      <c r="M554">
        <f t="shared" si="1101"/>
        <v>0</v>
      </c>
      <c r="N554">
        <f t="shared" si="1102"/>
        <v>0</v>
      </c>
      <c r="P554">
        <f t="shared" ref="P554" si="1175">IF(K556="No Ct",0,K556)</f>
        <v>0</v>
      </c>
      <c r="Q554">
        <f t="shared" ref="Q554" si="1176">IF(K557="No Ct",0,K557)</f>
        <v>0</v>
      </c>
      <c r="R554" t="str">
        <f t="shared" ref="R554" si="1177">IF(AND(L554&gt;0,M554=0),"Valid","Invalid")</f>
        <v>Invalid</v>
      </c>
      <c r="S554" t="str">
        <f t="shared" ref="S554" si="1178">IF(OR(P554&gt;1,Q554&gt;1),"Present","Absent")</f>
        <v>Absent</v>
      </c>
      <c r="T554" t="str">
        <f t="shared" ref="T554" si="1179">IF(OR(AND(P554&gt;1,P554&lt;41),AND(Q554&gt;1,Q554&lt;41)),"Ct&lt;41","Ct&gt;41")</f>
        <v>Ct&gt;41</v>
      </c>
      <c r="U554" t="str">
        <f t="shared" ref="U554" si="1180">I554</f>
        <v>Odder</v>
      </c>
      <c r="V554" t="str">
        <f t="shared" ref="V554" si="1181">MID(F554,10,9)</f>
        <v>DL2022044</v>
      </c>
      <c r="W554" t="str">
        <f t="shared" ref="W554" si="1182">V554&amp;"_"&amp;U554&amp;"_"&amp;R554&amp;"_"&amp;S554&amp;"_"&amp;T554</f>
        <v>DL2022044_Odder_Invalid_Absent_Ct&gt;41</v>
      </c>
    </row>
    <row r="555" spans="1:23" x14ac:dyDescent="0.25">
      <c r="A555" t="s">
        <v>406</v>
      </c>
      <c r="B555" t="s">
        <v>447</v>
      </c>
      <c r="C555" t="s">
        <v>16</v>
      </c>
      <c r="D555" s="7">
        <v>0.1</v>
      </c>
      <c r="E555" s="6" t="s">
        <v>17</v>
      </c>
      <c r="F555" t="s">
        <v>452</v>
      </c>
      <c r="G555" t="str">
        <f t="shared" si="1087"/>
        <v>23</v>
      </c>
      <c r="H555" t="str">
        <f t="shared" si="1096"/>
        <v>Odder_23_20220609_DL2022044_OerestadGym</v>
      </c>
      <c r="I555" t="str">
        <f t="shared" si="1097"/>
        <v>Odder</v>
      </c>
      <c r="J555" t="str">
        <f t="shared" si="1098"/>
        <v>NegK</v>
      </c>
      <c r="K555" t="str">
        <f t="shared" si="1099"/>
        <v>No Ct</v>
      </c>
      <c r="L555" t="str">
        <f t="shared" si="1100"/>
        <v/>
      </c>
      <c r="M555" t="str">
        <f t="shared" si="1101"/>
        <v/>
      </c>
      <c r="N555" t="str">
        <f t="shared" si="1102"/>
        <v/>
      </c>
    </row>
    <row r="556" spans="1:23" x14ac:dyDescent="0.25">
      <c r="A556" t="s">
        <v>408</v>
      </c>
      <c r="B556" t="s">
        <v>448</v>
      </c>
      <c r="C556" t="s">
        <v>20</v>
      </c>
      <c r="D556" s="7">
        <v>0.1</v>
      </c>
      <c r="E556" s="6" t="s">
        <v>17</v>
      </c>
      <c r="F556" t="s">
        <v>452</v>
      </c>
      <c r="G556" t="str">
        <f t="shared" si="1087"/>
        <v>23</v>
      </c>
      <c r="H556" t="str">
        <f t="shared" si="1096"/>
        <v>Odder_23_20220609_DL2022044_OerestadGym</v>
      </c>
      <c r="I556" t="str">
        <f t="shared" si="1097"/>
        <v>Odder</v>
      </c>
      <c r="J556" t="str">
        <f t="shared" si="1098"/>
        <v>eDNA</v>
      </c>
      <c r="K556" t="str">
        <f t="shared" si="1099"/>
        <v>No Ct</v>
      </c>
      <c r="L556" t="str">
        <f t="shared" si="1100"/>
        <v/>
      </c>
      <c r="M556" t="str">
        <f t="shared" si="1101"/>
        <v/>
      </c>
      <c r="N556" t="str">
        <f t="shared" si="1102"/>
        <v/>
      </c>
    </row>
    <row r="557" spans="1:23" x14ac:dyDescent="0.25">
      <c r="A557" t="s">
        <v>410</v>
      </c>
      <c r="B557" t="s">
        <v>448</v>
      </c>
      <c r="C557" t="s">
        <v>20</v>
      </c>
      <c r="D557" s="7">
        <v>0.1</v>
      </c>
      <c r="E557" s="6" t="s">
        <v>17</v>
      </c>
      <c r="F557" t="s">
        <v>452</v>
      </c>
      <c r="G557" t="str">
        <f t="shared" si="1087"/>
        <v>23</v>
      </c>
      <c r="H557" t="str">
        <f t="shared" si="1096"/>
        <v>Odder_23_20220609_DL2022044_OerestadGym</v>
      </c>
      <c r="I557" t="str">
        <f t="shared" si="1097"/>
        <v>Odder</v>
      </c>
      <c r="J557" t="str">
        <f t="shared" si="1098"/>
        <v>eDNA</v>
      </c>
      <c r="K557" t="str">
        <f t="shared" si="1099"/>
        <v>No Ct</v>
      </c>
      <c r="L557" t="str">
        <f t="shared" si="1100"/>
        <v/>
      </c>
      <c r="M557" t="str">
        <f t="shared" si="1101"/>
        <v/>
      </c>
      <c r="N557" t="str">
        <f t="shared" si="1102"/>
        <v/>
      </c>
    </row>
    <row r="558" spans="1:23" x14ac:dyDescent="0.25">
      <c r="A558" t="s">
        <v>411</v>
      </c>
      <c r="B558" t="s">
        <v>449</v>
      </c>
      <c r="C558" t="s">
        <v>13</v>
      </c>
      <c r="D558" s="7">
        <v>0.1</v>
      </c>
      <c r="E558" s="7" t="s">
        <v>17</v>
      </c>
      <c r="F558" t="s">
        <v>452</v>
      </c>
      <c r="G558" t="str">
        <f t="shared" si="1087"/>
        <v>24</v>
      </c>
      <c r="H558" t="str">
        <f t="shared" si="1096"/>
        <v>Odder_24_20220609_DL2022044_OerestadGym</v>
      </c>
      <c r="I558" t="str">
        <f t="shared" si="1097"/>
        <v>Odder</v>
      </c>
      <c r="J558" t="str">
        <f t="shared" si="1098"/>
        <v>PosK</v>
      </c>
      <c r="K558" t="str">
        <f t="shared" si="1099"/>
        <v>No Ct</v>
      </c>
      <c r="L558">
        <f t="shared" si="1100"/>
        <v>0</v>
      </c>
      <c r="M558">
        <f t="shared" si="1101"/>
        <v>0</v>
      </c>
      <c r="N558">
        <f t="shared" si="1102"/>
        <v>0</v>
      </c>
      <c r="P558">
        <f t="shared" ref="P558" si="1183">IF(K560="No Ct",0,K560)</f>
        <v>0</v>
      </c>
      <c r="Q558">
        <f t="shared" ref="Q558" si="1184">IF(K561="No Ct",0,K561)</f>
        <v>0</v>
      </c>
      <c r="R558" t="str">
        <f t="shared" ref="R558" si="1185">IF(AND(L558&gt;0,M558=0),"Valid","Invalid")</f>
        <v>Invalid</v>
      </c>
      <c r="S558" t="str">
        <f t="shared" ref="S558" si="1186">IF(OR(P558&gt;1,Q558&gt;1),"Present","Absent")</f>
        <v>Absent</v>
      </c>
      <c r="T558" t="str">
        <f t="shared" ref="T558" si="1187">IF(OR(AND(P558&gt;1,P558&lt;41),AND(Q558&gt;1,Q558&lt;41)),"Ct&lt;41","Ct&gt;41")</f>
        <v>Ct&gt;41</v>
      </c>
      <c r="U558" t="str">
        <f t="shared" ref="U558" si="1188">I558</f>
        <v>Odder</v>
      </c>
      <c r="V558" t="str">
        <f t="shared" ref="V558" si="1189">MID(F558,10,9)</f>
        <v>DL2022044</v>
      </c>
      <c r="W558" t="str">
        <f t="shared" ref="W558" si="1190">V558&amp;"_"&amp;U558&amp;"_"&amp;R558&amp;"_"&amp;S558&amp;"_"&amp;T558</f>
        <v>DL2022044_Odder_Invalid_Absent_Ct&gt;41</v>
      </c>
    </row>
    <row r="559" spans="1:23" x14ac:dyDescent="0.25">
      <c r="A559" t="s">
        <v>413</v>
      </c>
      <c r="B559" t="s">
        <v>450</v>
      </c>
      <c r="C559" t="s">
        <v>16</v>
      </c>
      <c r="D559" s="7">
        <v>0.1</v>
      </c>
      <c r="E559" s="6" t="s">
        <v>17</v>
      </c>
      <c r="F559" t="s">
        <v>452</v>
      </c>
      <c r="G559" t="str">
        <f t="shared" si="1087"/>
        <v>24</v>
      </c>
      <c r="H559" t="str">
        <f t="shared" si="1096"/>
        <v>Odder_24_20220609_DL2022044_OerestadGym</v>
      </c>
      <c r="I559" t="str">
        <f t="shared" si="1097"/>
        <v>Odder</v>
      </c>
      <c r="J559" t="str">
        <f t="shared" si="1098"/>
        <v>NegK</v>
      </c>
      <c r="K559" t="str">
        <f t="shared" si="1099"/>
        <v>No Ct</v>
      </c>
      <c r="L559" t="str">
        <f t="shared" si="1100"/>
        <v/>
      </c>
      <c r="M559" t="str">
        <f t="shared" si="1101"/>
        <v/>
      </c>
      <c r="N559" t="str">
        <f t="shared" si="1102"/>
        <v/>
      </c>
    </row>
    <row r="560" spans="1:23" x14ac:dyDescent="0.25">
      <c r="A560" t="s">
        <v>415</v>
      </c>
      <c r="B560" t="s">
        <v>451</v>
      </c>
      <c r="C560" t="s">
        <v>20</v>
      </c>
      <c r="D560" s="7">
        <v>0.1</v>
      </c>
      <c r="E560" s="6" t="s">
        <v>17</v>
      </c>
      <c r="F560" t="s">
        <v>452</v>
      </c>
      <c r="G560" t="str">
        <f t="shared" si="1087"/>
        <v>24</v>
      </c>
      <c r="H560" t="str">
        <f t="shared" si="1096"/>
        <v>Odder_24_20220609_DL2022044_OerestadGym</v>
      </c>
      <c r="I560" t="str">
        <f t="shared" si="1097"/>
        <v>Odder</v>
      </c>
      <c r="J560" t="str">
        <f t="shared" si="1098"/>
        <v>eDNA</v>
      </c>
      <c r="K560" t="str">
        <f t="shared" si="1099"/>
        <v>No Ct</v>
      </c>
      <c r="L560" t="str">
        <f t="shared" si="1100"/>
        <v/>
      </c>
      <c r="M560" t="str">
        <f t="shared" si="1101"/>
        <v/>
      </c>
      <c r="N560" t="str">
        <f t="shared" si="1102"/>
        <v/>
      </c>
    </row>
    <row r="561" spans="1:23" x14ac:dyDescent="0.25">
      <c r="A561" t="s">
        <v>417</v>
      </c>
      <c r="B561" t="s">
        <v>451</v>
      </c>
      <c r="C561" t="s">
        <v>20</v>
      </c>
      <c r="D561" s="7">
        <v>0.1</v>
      </c>
      <c r="E561" s="6" t="s">
        <v>17</v>
      </c>
      <c r="F561" t="s">
        <v>452</v>
      </c>
      <c r="G561" t="str">
        <f t="shared" si="1087"/>
        <v>24</v>
      </c>
      <c r="H561" t="str">
        <f t="shared" si="1096"/>
        <v>Odder_24_20220609_DL2022044_OerestadGym</v>
      </c>
      <c r="I561" t="str">
        <f t="shared" si="1097"/>
        <v>Odder</v>
      </c>
      <c r="J561" t="str">
        <f t="shared" si="1098"/>
        <v>eDNA</v>
      </c>
      <c r="K561" t="str">
        <f t="shared" si="1099"/>
        <v>No Ct</v>
      </c>
      <c r="L561" t="str">
        <f t="shared" si="1100"/>
        <v/>
      </c>
      <c r="M561" t="str">
        <f t="shared" si="1101"/>
        <v/>
      </c>
      <c r="N561" t="str">
        <f t="shared" si="1102"/>
        <v/>
      </c>
    </row>
    <row r="562" spans="1:23" x14ac:dyDescent="0.25">
      <c r="A562" t="s">
        <v>11</v>
      </c>
      <c r="B562" t="s">
        <v>12</v>
      </c>
      <c r="C562" t="s">
        <v>13</v>
      </c>
      <c r="D562" s="7">
        <v>0.1</v>
      </c>
      <c r="E562" s="7">
        <v>30.25</v>
      </c>
      <c r="F562" t="s">
        <v>698</v>
      </c>
      <c r="G562" t="str">
        <f t="shared" si="1087"/>
        <v>01</v>
      </c>
      <c r="H562" t="str">
        <f t="shared" si="1096"/>
        <v>Aborre_01_20220915_DL2022021_MarieKrusesGymBorupgaardGym</v>
      </c>
      <c r="I562" t="str">
        <f t="shared" si="1097"/>
        <v>Aborre</v>
      </c>
      <c r="J562" t="str">
        <f t="shared" si="1098"/>
        <v>PosK</v>
      </c>
      <c r="K562">
        <f t="shared" si="1099"/>
        <v>30.25</v>
      </c>
      <c r="L562">
        <f t="shared" si="1100"/>
        <v>30.25</v>
      </c>
      <c r="M562">
        <f t="shared" si="1101"/>
        <v>0</v>
      </c>
      <c r="N562">
        <f t="shared" si="1102"/>
        <v>0</v>
      </c>
      <c r="P562">
        <f t="shared" ref="P562" si="1191">IF(K564="No Ct",0,K564)</f>
        <v>0</v>
      </c>
      <c r="Q562">
        <f t="shared" ref="Q562" si="1192">IF(K565="No Ct",0,K565)</f>
        <v>0</v>
      </c>
      <c r="R562" t="str">
        <f t="shared" ref="R562" si="1193">IF(AND(L562&gt;0,M562=0),"Valid","Invalid")</f>
        <v>Valid</v>
      </c>
      <c r="S562" t="str">
        <f t="shared" ref="S562" si="1194">IF(OR(P562&gt;1,Q562&gt;1),"Present","Absent")</f>
        <v>Absent</v>
      </c>
      <c r="T562" t="str">
        <f t="shared" ref="T562" si="1195">IF(OR(AND(P562&gt;1,P562&lt;41),AND(Q562&gt;1,Q562&lt;41)),"Ct&lt;41","Ct&gt;41")</f>
        <v>Ct&gt;41</v>
      </c>
      <c r="U562" t="str">
        <f t="shared" ref="U562" si="1196">I562</f>
        <v>Aborre</v>
      </c>
      <c r="V562" t="str">
        <f t="shared" ref="V562" si="1197">MID(F562,10,9)</f>
        <v>DL2022021</v>
      </c>
      <c r="W562" t="str">
        <f t="shared" ref="W562" si="1198">V562&amp;"_"&amp;U562&amp;"_"&amp;R562&amp;"_"&amp;S562&amp;"_"&amp;T562</f>
        <v>DL2022021_Aborre_Valid_Absent_Ct&gt;41</v>
      </c>
    </row>
    <row r="563" spans="1:23" x14ac:dyDescent="0.25">
      <c r="A563" t="s">
        <v>14</v>
      </c>
      <c r="B563" t="s">
        <v>15</v>
      </c>
      <c r="C563" t="s">
        <v>16</v>
      </c>
      <c r="D563" s="7">
        <v>0.1</v>
      </c>
      <c r="E563" s="6" t="s">
        <v>17</v>
      </c>
      <c r="F563" t="s">
        <v>698</v>
      </c>
      <c r="G563" t="str">
        <f t="shared" si="1087"/>
        <v>01</v>
      </c>
      <c r="H563" t="str">
        <f t="shared" si="1096"/>
        <v>Aborre_01_20220915_DL2022021_MarieKrusesGymBorupgaardGym</v>
      </c>
      <c r="I563" t="str">
        <f t="shared" si="1097"/>
        <v>Aborre</v>
      </c>
      <c r="J563" t="str">
        <f t="shared" si="1098"/>
        <v>NegK</v>
      </c>
      <c r="K563" t="str">
        <f t="shared" si="1099"/>
        <v>No Ct</v>
      </c>
      <c r="L563" t="str">
        <f t="shared" si="1100"/>
        <v/>
      </c>
      <c r="M563" t="str">
        <f t="shared" si="1101"/>
        <v/>
      </c>
      <c r="N563" t="str">
        <f t="shared" si="1102"/>
        <v/>
      </c>
    </row>
    <row r="564" spans="1:23" x14ac:dyDescent="0.25">
      <c r="A564" t="s">
        <v>18</v>
      </c>
      <c r="B564" t="s">
        <v>19</v>
      </c>
      <c r="C564" t="s">
        <v>20</v>
      </c>
      <c r="D564" s="7">
        <v>0.1</v>
      </c>
      <c r="E564" s="6" t="s">
        <v>17</v>
      </c>
      <c r="F564" t="s">
        <v>698</v>
      </c>
      <c r="G564" t="str">
        <f t="shared" si="1087"/>
        <v>01</v>
      </c>
      <c r="H564" t="str">
        <f t="shared" si="1096"/>
        <v>Aborre_01_20220915_DL2022021_MarieKrusesGymBorupgaardGym</v>
      </c>
      <c r="I564" t="str">
        <f t="shared" si="1097"/>
        <v>Aborre</v>
      </c>
      <c r="J564" t="str">
        <f t="shared" si="1098"/>
        <v>eDNA</v>
      </c>
      <c r="K564" t="str">
        <f t="shared" si="1099"/>
        <v>No Ct</v>
      </c>
      <c r="L564" t="str">
        <f t="shared" si="1100"/>
        <v/>
      </c>
      <c r="M564" t="str">
        <f t="shared" si="1101"/>
        <v/>
      </c>
      <c r="N564" t="str">
        <f t="shared" si="1102"/>
        <v/>
      </c>
    </row>
    <row r="565" spans="1:23" x14ac:dyDescent="0.25">
      <c r="A565" t="s">
        <v>21</v>
      </c>
      <c r="B565" t="s">
        <v>19</v>
      </c>
      <c r="C565" t="s">
        <v>20</v>
      </c>
      <c r="D565" s="7">
        <v>0.1</v>
      </c>
      <c r="E565" s="6" t="s">
        <v>17</v>
      </c>
      <c r="F565" t="s">
        <v>698</v>
      </c>
      <c r="G565" t="str">
        <f t="shared" si="1087"/>
        <v>01</v>
      </c>
      <c r="H565" t="str">
        <f t="shared" si="1096"/>
        <v>Aborre_01_20220915_DL2022021_MarieKrusesGymBorupgaardGym</v>
      </c>
      <c r="I565" t="str">
        <f t="shared" si="1097"/>
        <v>Aborre</v>
      </c>
      <c r="J565" t="str">
        <f t="shared" si="1098"/>
        <v>eDNA</v>
      </c>
      <c r="K565" t="str">
        <f t="shared" si="1099"/>
        <v>No Ct</v>
      </c>
      <c r="L565" t="str">
        <f t="shared" si="1100"/>
        <v/>
      </c>
      <c r="M565" t="str">
        <f t="shared" si="1101"/>
        <v/>
      </c>
      <c r="N565" t="str">
        <f t="shared" si="1102"/>
        <v/>
      </c>
    </row>
    <row r="566" spans="1:23" x14ac:dyDescent="0.25">
      <c r="A566" t="s">
        <v>199</v>
      </c>
      <c r="B566" t="s">
        <v>333</v>
      </c>
      <c r="C566" t="s">
        <v>13</v>
      </c>
      <c r="D566" s="7">
        <v>0.1</v>
      </c>
      <c r="E566" s="7">
        <v>31.12</v>
      </c>
      <c r="F566" t="s">
        <v>698</v>
      </c>
      <c r="G566" t="str">
        <f t="shared" si="1087"/>
        <v>02</v>
      </c>
      <c r="H566" t="str">
        <f t="shared" si="1096"/>
        <v>Aborre_02_20220915_DL2022021_MarieKrusesGymBorupgaardGym</v>
      </c>
      <c r="I566" t="str">
        <f t="shared" si="1097"/>
        <v>Aborre</v>
      </c>
      <c r="J566" t="str">
        <f t="shared" si="1098"/>
        <v>PosK</v>
      </c>
      <c r="K566">
        <f t="shared" si="1099"/>
        <v>31.12</v>
      </c>
      <c r="L566">
        <f t="shared" si="1100"/>
        <v>31.12</v>
      </c>
      <c r="M566">
        <f t="shared" si="1101"/>
        <v>0</v>
      </c>
      <c r="N566">
        <f t="shared" si="1102"/>
        <v>0</v>
      </c>
      <c r="P566">
        <f t="shared" ref="P566" si="1199">IF(K568="No Ct",0,K568)</f>
        <v>0</v>
      </c>
      <c r="Q566">
        <f t="shared" ref="Q566" si="1200">IF(K569="No Ct",0,K569)</f>
        <v>0</v>
      </c>
      <c r="R566" t="str">
        <f t="shared" ref="R566" si="1201">IF(AND(L566&gt;0,M566=0),"Valid","Invalid")</f>
        <v>Valid</v>
      </c>
      <c r="S566" t="str">
        <f t="shared" ref="S566" si="1202">IF(OR(P566&gt;1,Q566&gt;1),"Present","Absent")</f>
        <v>Absent</v>
      </c>
      <c r="T566" t="str">
        <f t="shared" ref="T566" si="1203">IF(OR(AND(P566&gt;1,P566&lt;41),AND(Q566&gt;1,Q566&lt;41)),"Ct&lt;41","Ct&gt;41")</f>
        <v>Ct&gt;41</v>
      </c>
      <c r="U566" t="str">
        <f t="shared" ref="U566" si="1204">I566</f>
        <v>Aborre</v>
      </c>
      <c r="V566" t="str">
        <f t="shared" ref="V566" si="1205">MID(F566,10,9)</f>
        <v>DL2022021</v>
      </c>
      <c r="W566" t="str">
        <f t="shared" ref="W566" si="1206">V566&amp;"_"&amp;U566&amp;"_"&amp;R566&amp;"_"&amp;S566&amp;"_"&amp;T566</f>
        <v>DL2022021_Aborre_Valid_Absent_Ct&gt;41</v>
      </c>
    </row>
    <row r="567" spans="1:23" x14ac:dyDescent="0.25">
      <c r="A567" t="s">
        <v>201</v>
      </c>
      <c r="B567" t="s">
        <v>334</v>
      </c>
      <c r="C567" t="s">
        <v>16</v>
      </c>
      <c r="D567" s="7">
        <v>0.1</v>
      </c>
      <c r="E567" s="6" t="s">
        <v>17</v>
      </c>
      <c r="F567" t="s">
        <v>698</v>
      </c>
      <c r="G567" t="str">
        <f t="shared" si="1087"/>
        <v>02</v>
      </c>
      <c r="H567" t="str">
        <f t="shared" si="1096"/>
        <v>Aborre_02_20220915_DL2022021_MarieKrusesGymBorupgaardGym</v>
      </c>
      <c r="I567" t="str">
        <f t="shared" si="1097"/>
        <v>Aborre</v>
      </c>
      <c r="J567" t="str">
        <f t="shared" si="1098"/>
        <v>NegK</v>
      </c>
      <c r="K567" t="str">
        <f t="shared" si="1099"/>
        <v>No Ct</v>
      </c>
      <c r="L567" t="str">
        <f t="shared" si="1100"/>
        <v/>
      </c>
      <c r="M567" t="str">
        <f t="shared" si="1101"/>
        <v/>
      </c>
      <c r="N567" t="str">
        <f t="shared" si="1102"/>
        <v/>
      </c>
    </row>
    <row r="568" spans="1:23" x14ac:dyDescent="0.25">
      <c r="A568" t="s">
        <v>203</v>
      </c>
      <c r="B568" t="s">
        <v>335</v>
      </c>
      <c r="C568" t="s">
        <v>20</v>
      </c>
      <c r="D568" s="7">
        <v>0.1</v>
      </c>
      <c r="E568" s="6" t="s">
        <v>17</v>
      </c>
      <c r="F568" t="s">
        <v>698</v>
      </c>
      <c r="G568" t="str">
        <f t="shared" si="1087"/>
        <v>02</v>
      </c>
      <c r="H568" t="str">
        <f t="shared" si="1096"/>
        <v>Aborre_02_20220915_DL2022021_MarieKrusesGymBorupgaardGym</v>
      </c>
      <c r="I568" t="str">
        <f t="shared" si="1097"/>
        <v>Aborre</v>
      </c>
      <c r="J568" t="str">
        <f t="shared" si="1098"/>
        <v>eDNA</v>
      </c>
      <c r="K568" t="str">
        <f t="shared" si="1099"/>
        <v>No Ct</v>
      </c>
      <c r="L568" t="str">
        <f t="shared" si="1100"/>
        <v/>
      </c>
      <c r="M568" t="str">
        <f t="shared" si="1101"/>
        <v/>
      </c>
      <c r="N568" t="str">
        <f t="shared" si="1102"/>
        <v/>
      </c>
    </row>
    <row r="569" spans="1:23" x14ac:dyDescent="0.25">
      <c r="A569" t="s">
        <v>205</v>
      </c>
      <c r="B569" t="s">
        <v>335</v>
      </c>
      <c r="C569" t="s">
        <v>20</v>
      </c>
      <c r="D569" s="7">
        <v>0.1</v>
      </c>
      <c r="E569" s="6" t="s">
        <v>17</v>
      </c>
      <c r="F569" t="s">
        <v>698</v>
      </c>
      <c r="G569" t="str">
        <f t="shared" si="1087"/>
        <v>02</v>
      </c>
      <c r="H569" t="str">
        <f t="shared" si="1096"/>
        <v>Aborre_02_20220915_DL2022021_MarieKrusesGymBorupgaardGym</v>
      </c>
      <c r="I569" t="str">
        <f t="shared" si="1097"/>
        <v>Aborre</v>
      </c>
      <c r="J569" t="str">
        <f t="shared" si="1098"/>
        <v>eDNA</v>
      </c>
      <c r="K569" t="str">
        <f t="shared" si="1099"/>
        <v>No Ct</v>
      </c>
      <c r="L569" t="str">
        <f t="shared" si="1100"/>
        <v/>
      </c>
      <c r="M569" t="str">
        <f t="shared" si="1101"/>
        <v/>
      </c>
      <c r="N569" t="str">
        <f t="shared" si="1102"/>
        <v/>
      </c>
    </row>
    <row r="570" spans="1:23" x14ac:dyDescent="0.25">
      <c r="A570" t="s">
        <v>206</v>
      </c>
      <c r="B570" t="s">
        <v>632</v>
      </c>
      <c r="C570" t="s">
        <v>13</v>
      </c>
      <c r="D570" s="7">
        <v>0.1</v>
      </c>
      <c r="E570" s="7">
        <v>25.47</v>
      </c>
      <c r="F570" t="s">
        <v>698</v>
      </c>
      <c r="G570" t="str">
        <f t="shared" si="1087"/>
        <v>03</v>
      </c>
      <c r="H570" t="str">
        <f t="shared" si="1096"/>
        <v>Skrubbe_03_20220915_DL2022021_MarieKrusesGymBorupgaardGym</v>
      </c>
      <c r="I570" t="str">
        <f t="shared" si="1097"/>
        <v>Skrubbe</v>
      </c>
      <c r="J570" t="str">
        <f t="shared" si="1098"/>
        <v>PosK</v>
      </c>
      <c r="K570">
        <f t="shared" si="1099"/>
        <v>25.47</v>
      </c>
      <c r="L570">
        <f t="shared" si="1100"/>
        <v>25.47</v>
      </c>
      <c r="M570">
        <f t="shared" si="1101"/>
        <v>0</v>
      </c>
      <c r="N570">
        <f t="shared" si="1102"/>
        <v>0</v>
      </c>
      <c r="P570">
        <f t="shared" ref="P570" si="1207">IF(K572="No Ct",0,K572)</f>
        <v>0</v>
      </c>
      <c r="Q570">
        <f t="shared" ref="Q570" si="1208">IF(K573="No Ct",0,K573)</f>
        <v>0</v>
      </c>
      <c r="R570" t="str">
        <f t="shared" ref="R570" si="1209">IF(AND(L570&gt;0,M570=0),"Valid","Invalid")</f>
        <v>Valid</v>
      </c>
      <c r="S570" t="str">
        <f t="shared" ref="S570" si="1210">IF(OR(P570&gt;1,Q570&gt;1),"Present","Absent")</f>
        <v>Absent</v>
      </c>
      <c r="T570" t="str">
        <f t="shared" ref="T570" si="1211">IF(OR(AND(P570&gt;1,P570&lt;41),AND(Q570&gt;1,Q570&lt;41)),"Ct&lt;41","Ct&gt;41")</f>
        <v>Ct&gt;41</v>
      </c>
      <c r="U570" t="str">
        <f t="shared" ref="U570" si="1212">I570</f>
        <v>Skrubbe</v>
      </c>
      <c r="V570" t="str">
        <f t="shared" ref="V570" si="1213">MID(F570,10,9)</f>
        <v>DL2022021</v>
      </c>
      <c r="W570" t="str">
        <f t="shared" ref="W570" si="1214">V570&amp;"_"&amp;U570&amp;"_"&amp;R570&amp;"_"&amp;S570&amp;"_"&amp;T570</f>
        <v>DL2022021_Skrubbe_Valid_Absent_Ct&gt;41</v>
      </c>
    </row>
    <row r="571" spans="1:23" x14ac:dyDescent="0.25">
      <c r="A571" t="s">
        <v>208</v>
      </c>
      <c r="B571" t="s">
        <v>633</v>
      </c>
      <c r="C571" t="s">
        <v>16</v>
      </c>
      <c r="D571" s="7">
        <v>0.1</v>
      </c>
      <c r="E571" s="6" t="s">
        <v>17</v>
      </c>
      <c r="F571" t="s">
        <v>698</v>
      </c>
      <c r="G571" t="str">
        <f t="shared" si="1087"/>
        <v>03</v>
      </c>
      <c r="H571" t="str">
        <f t="shared" si="1096"/>
        <v>Skrubbe_03_20220915_DL2022021_MarieKrusesGymBorupgaardGym</v>
      </c>
      <c r="I571" t="str">
        <f t="shared" si="1097"/>
        <v>Skrubbe</v>
      </c>
      <c r="J571" t="str">
        <f t="shared" si="1098"/>
        <v>NegK</v>
      </c>
      <c r="K571" t="str">
        <f t="shared" si="1099"/>
        <v>No Ct</v>
      </c>
      <c r="L571" t="str">
        <f t="shared" si="1100"/>
        <v/>
      </c>
      <c r="M571" t="str">
        <f t="shared" si="1101"/>
        <v/>
      </c>
      <c r="N571" t="str">
        <f t="shared" si="1102"/>
        <v/>
      </c>
    </row>
    <row r="572" spans="1:23" x14ac:dyDescent="0.25">
      <c r="A572" t="s">
        <v>210</v>
      </c>
      <c r="B572" t="s">
        <v>634</v>
      </c>
      <c r="C572" t="s">
        <v>20</v>
      </c>
      <c r="D572" s="7">
        <v>0.1</v>
      </c>
      <c r="E572" s="6" t="s">
        <v>17</v>
      </c>
      <c r="F572" t="s">
        <v>698</v>
      </c>
      <c r="G572" t="str">
        <f t="shared" si="1087"/>
        <v>03</v>
      </c>
      <c r="H572" t="str">
        <f t="shared" si="1096"/>
        <v>Skrubbe_03_20220915_DL2022021_MarieKrusesGymBorupgaardGym</v>
      </c>
      <c r="I572" t="str">
        <f t="shared" si="1097"/>
        <v>Skrubbe</v>
      </c>
      <c r="J572" t="str">
        <f t="shared" si="1098"/>
        <v>eDNA</v>
      </c>
      <c r="K572" t="str">
        <f t="shared" si="1099"/>
        <v>No Ct</v>
      </c>
      <c r="L572" t="str">
        <f t="shared" si="1100"/>
        <v/>
      </c>
      <c r="M572" t="str">
        <f t="shared" si="1101"/>
        <v/>
      </c>
      <c r="N572" t="str">
        <f t="shared" si="1102"/>
        <v/>
      </c>
    </row>
    <row r="573" spans="1:23" x14ac:dyDescent="0.25">
      <c r="A573" t="s">
        <v>212</v>
      </c>
      <c r="B573" t="s">
        <v>634</v>
      </c>
      <c r="C573" t="s">
        <v>20</v>
      </c>
      <c r="D573" s="7">
        <v>0.1</v>
      </c>
      <c r="E573" s="6" t="s">
        <v>17</v>
      </c>
      <c r="F573" t="s">
        <v>698</v>
      </c>
      <c r="G573" t="str">
        <f t="shared" si="1087"/>
        <v>03</v>
      </c>
      <c r="H573" t="str">
        <f t="shared" si="1096"/>
        <v>Skrubbe_03_20220915_DL2022021_MarieKrusesGymBorupgaardGym</v>
      </c>
      <c r="I573" t="str">
        <f t="shared" si="1097"/>
        <v>Skrubbe</v>
      </c>
      <c r="J573" t="str">
        <f t="shared" si="1098"/>
        <v>eDNA</v>
      </c>
      <c r="K573" t="str">
        <f t="shared" si="1099"/>
        <v>No Ct</v>
      </c>
      <c r="L573" t="str">
        <f t="shared" si="1100"/>
        <v/>
      </c>
      <c r="M573" t="str">
        <f t="shared" si="1101"/>
        <v/>
      </c>
      <c r="N573" t="str">
        <f t="shared" si="1102"/>
        <v/>
      </c>
    </row>
    <row r="574" spans="1:23" x14ac:dyDescent="0.25">
      <c r="A574" t="s">
        <v>213</v>
      </c>
      <c r="B574" t="s">
        <v>635</v>
      </c>
      <c r="C574" t="s">
        <v>13</v>
      </c>
      <c r="D574" s="7">
        <v>0.1</v>
      </c>
      <c r="E574" s="7">
        <v>25.13</v>
      </c>
      <c r="F574" t="s">
        <v>698</v>
      </c>
      <c r="G574" t="str">
        <f t="shared" si="1087"/>
        <v>04</v>
      </c>
      <c r="H574" t="str">
        <f t="shared" si="1096"/>
        <v>Skrubbe_04_20220915_DL2022021_MarieKrusesGymBorupgaardGym</v>
      </c>
      <c r="I574" t="str">
        <f t="shared" si="1097"/>
        <v>Skrubbe</v>
      </c>
      <c r="J574" t="str">
        <f t="shared" si="1098"/>
        <v>PosK</v>
      </c>
      <c r="K574">
        <f t="shared" si="1099"/>
        <v>25.13</v>
      </c>
      <c r="L574">
        <f t="shared" si="1100"/>
        <v>25.13</v>
      </c>
      <c r="M574">
        <f t="shared" si="1101"/>
        <v>0</v>
      </c>
      <c r="N574">
        <f t="shared" si="1102"/>
        <v>0</v>
      </c>
      <c r="P574">
        <f t="shared" ref="P574" si="1215">IF(K576="No Ct",0,K576)</f>
        <v>0</v>
      </c>
      <c r="Q574">
        <f t="shared" ref="Q574" si="1216">IF(K577="No Ct",0,K577)</f>
        <v>0</v>
      </c>
      <c r="R574" t="str">
        <f t="shared" ref="R574" si="1217">IF(AND(L574&gt;0,M574=0),"Valid","Invalid")</f>
        <v>Valid</v>
      </c>
      <c r="S574" t="str">
        <f t="shared" ref="S574" si="1218">IF(OR(P574&gt;1,Q574&gt;1),"Present","Absent")</f>
        <v>Absent</v>
      </c>
      <c r="T574" t="str">
        <f t="shared" ref="T574" si="1219">IF(OR(AND(P574&gt;1,P574&lt;41),AND(Q574&gt;1,Q574&lt;41)),"Ct&lt;41","Ct&gt;41")</f>
        <v>Ct&gt;41</v>
      </c>
      <c r="U574" t="str">
        <f t="shared" ref="U574" si="1220">I574</f>
        <v>Skrubbe</v>
      </c>
      <c r="V574" t="str">
        <f t="shared" ref="V574" si="1221">MID(F574,10,9)</f>
        <v>DL2022021</v>
      </c>
      <c r="W574" t="str">
        <f t="shared" ref="W574" si="1222">V574&amp;"_"&amp;U574&amp;"_"&amp;R574&amp;"_"&amp;S574&amp;"_"&amp;T574</f>
        <v>DL2022021_Skrubbe_Valid_Absent_Ct&gt;41</v>
      </c>
    </row>
    <row r="575" spans="1:23" x14ac:dyDescent="0.25">
      <c r="A575" t="s">
        <v>215</v>
      </c>
      <c r="B575" t="s">
        <v>636</v>
      </c>
      <c r="C575" t="s">
        <v>16</v>
      </c>
      <c r="D575" s="7">
        <v>0.1</v>
      </c>
      <c r="E575" s="6" t="s">
        <v>17</v>
      </c>
      <c r="F575" t="s">
        <v>698</v>
      </c>
      <c r="G575" t="str">
        <f t="shared" si="1087"/>
        <v>04</v>
      </c>
      <c r="H575" t="str">
        <f t="shared" si="1096"/>
        <v>Skrubbe_04_20220915_DL2022021_MarieKrusesGymBorupgaardGym</v>
      </c>
      <c r="I575" t="str">
        <f t="shared" si="1097"/>
        <v>Skrubbe</v>
      </c>
      <c r="J575" t="str">
        <f t="shared" si="1098"/>
        <v>NegK</v>
      </c>
      <c r="K575" t="str">
        <f t="shared" si="1099"/>
        <v>No Ct</v>
      </c>
      <c r="L575" t="str">
        <f t="shared" si="1100"/>
        <v/>
      </c>
      <c r="M575" t="str">
        <f t="shared" si="1101"/>
        <v/>
      </c>
      <c r="N575" t="str">
        <f t="shared" si="1102"/>
        <v/>
      </c>
    </row>
    <row r="576" spans="1:23" x14ac:dyDescent="0.25">
      <c r="A576" t="s">
        <v>217</v>
      </c>
      <c r="B576" t="s">
        <v>637</v>
      </c>
      <c r="C576" t="s">
        <v>20</v>
      </c>
      <c r="D576" s="7">
        <v>0.1</v>
      </c>
      <c r="E576" s="6" t="s">
        <v>17</v>
      </c>
      <c r="F576" t="s">
        <v>698</v>
      </c>
      <c r="G576" t="str">
        <f t="shared" si="1087"/>
        <v>04</v>
      </c>
      <c r="H576" t="str">
        <f t="shared" si="1096"/>
        <v>Skrubbe_04_20220915_DL2022021_MarieKrusesGymBorupgaardGym</v>
      </c>
      <c r="I576" t="str">
        <f t="shared" si="1097"/>
        <v>Skrubbe</v>
      </c>
      <c r="J576" t="str">
        <f t="shared" si="1098"/>
        <v>eDNA</v>
      </c>
      <c r="K576" t="str">
        <f t="shared" si="1099"/>
        <v>No Ct</v>
      </c>
      <c r="L576" t="str">
        <f t="shared" si="1100"/>
        <v/>
      </c>
      <c r="M576" t="str">
        <f t="shared" si="1101"/>
        <v/>
      </c>
      <c r="N576" t="str">
        <f t="shared" si="1102"/>
        <v/>
      </c>
    </row>
    <row r="577" spans="1:23" x14ac:dyDescent="0.25">
      <c r="A577" t="s">
        <v>219</v>
      </c>
      <c r="B577" t="s">
        <v>637</v>
      </c>
      <c r="C577" t="s">
        <v>20</v>
      </c>
      <c r="D577" s="7">
        <v>0.1</v>
      </c>
      <c r="E577" s="6" t="s">
        <v>17</v>
      </c>
      <c r="F577" t="s">
        <v>698</v>
      </c>
      <c r="G577" t="str">
        <f t="shared" si="1087"/>
        <v>04</v>
      </c>
      <c r="H577" t="str">
        <f t="shared" si="1096"/>
        <v>Skrubbe_04_20220915_DL2022021_MarieKrusesGymBorupgaardGym</v>
      </c>
      <c r="I577" t="str">
        <f t="shared" si="1097"/>
        <v>Skrubbe</v>
      </c>
      <c r="J577" t="str">
        <f t="shared" si="1098"/>
        <v>eDNA</v>
      </c>
      <c r="K577" t="str">
        <f t="shared" si="1099"/>
        <v>No Ct</v>
      </c>
      <c r="L577" t="str">
        <f t="shared" si="1100"/>
        <v/>
      </c>
      <c r="M577" t="str">
        <f t="shared" si="1101"/>
        <v/>
      </c>
      <c r="N577" t="str">
        <f t="shared" si="1102"/>
        <v/>
      </c>
    </row>
    <row r="578" spans="1:23" x14ac:dyDescent="0.25">
      <c r="A578" t="s">
        <v>220</v>
      </c>
      <c r="B578" t="s">
        <v>638</v>
      </c>
      <c r="C578" t="s">
        <v>13</v>
      </c>
      <c r="D578" s="7">
        <v>0.1</v>
      </c>
      <c r="E578" s="7">
        <v>33.869999999999997</v>
      </c>
      <c r="F578" t="s">
        <v>698</v>
      </c>
      <c r="G578" t="str">
        <f t="shared" ref="G578:G641" si="1223">LEFT(B578,2)</f>
        <v>05</v>
      </c>
      <c r="H578" t="str">
        <f t="shared" si="1096"/>
        <v>Stillehavsoesters_05_20220915_DL2022021_MarieKrusesGymBorupgaardGym</v>
      </c>
      <c r="I578" t="str">
        <f t="shared" si="1097"/>
        <v>Stillehavsoesters</v>
      </c>
      <c r="J578" t="str">
        <f t="shared" si="1098"/>
        <v>PosK</v>
      </c>
      <c r="K578">
        <f t="shared" si="1099"/>
        <v>33.869999999999997</v>
      </c>
      <c r="L578">
        <f t="shared" si="1100"/>
        <v>33.869999999999997</v>
      </c>
      <c r="M578">
        <f t="shared" si="1101"/>
        <v>0</v>
      </c>
      <c r="N578">
        <f t="shared" si="1102"/>
        <v>0</v>
      </c>
      <c r="P578">
        <f t="shared" ref="P578" si="1224">IF(K580="No Ct",0,K580)</f>
        <v>0</v>
      </c>
      <c r="Q578">
        <f t="shared" ref="Q578" si="1225">IF(K581="No Ct",0,K581)</f>
        <v>0</v>
      </c>
      <c r="R578" t="str">
        <f t="shared" ref="R578" si="1226">IF(AND(L578&gt;0,M578=0),"Valid","Invalid")</f>
        <v>Valid</v>
      </c>
      <c r="S578" t="str">
        <f t="shared" ref="S578" si="1227">IF(OR(P578&gt;1,Q578&gt;1),"Present","Absent")</f>
        <v>Absent</v>
      </c>
      <c r="T578" t="str">
        <f t="shared" ref="T578" si="1228">IF(OR(AND(P578&gt;1,P578&lt;41),AND(Q578&gt;1,Q578&lt;41)),"Ct&lt;41","Ct&gt;41")</f>
        <v>Ct&gt;41</v>
      </c>
      <c r="U578" t="str">
        <f t="shared" ref="U578" si="1229">I578</f>
        <v>Stillehavsoesters</v>
      </c>
      <c r="V578" t="str">
        <f t="shared" ref="V578" si="1230">MID(F578,10,9)</f>
        <v>DL2022021</v>
      </c>
      <c r="W578" t="str">
        <f t="shared" ref="W578" si="1231">V578&amp;"_"&amp;U578&amp;"_"&amp;R578&amp;"_"&amp;S578&amp;"_"&amp;T578</f>
        <v>DL2022021_Stillehavsoesters_Valid_Absent_Ct&gt;41</v>
      </c>
    </row>
    <row r="579" spans="1:23" x14ac:dyDescent="0.25">
      <c r="A579" t="s">
        <v>222</v>
      </c>
      <c r="B579" t="s">
        <v>639</v>
      </c>
      <c r="C579" t="s">
        <v>16</v>
      </c>
      <c r="D579" s="7">
        <v>0.1</v>
      </c>
      <c r="E579" s="6" t="s">
        <v>17</v>
      </c>
      <c r="F579" t="s">
        <v>698</v>
      </c>
      <c r="G579" t="str">
        <f t="shared" si="1223"/>
        <v>05</v>
      </c>
      <c r="H579" t="str">
        <f t="shared" si="1096"/>
        <v>Stillehavsoesters_05_20220915_DL2022021_MarieKrusesGymBorupgaardGym</v>
      </c>
      <c r="I579" t="str">
        <f t="shared" si="1097"/>
        <v>Stillehavsoesters</v>
      </c>
      <c r="J579" t="str">
        <f t="shared" si="1098"/>
        <v>NegK</v>
      </c>
      <c r="K579" t="str">
        <f t="shared" si="1099"/>
        <v>No Ct</v>
      </c>
      <c r="L579" t="str">
        <f t="shared" si="1100"/>
        <v/>
      </c>
      <c r="M579" t="str">
        <f t="shared" si="1101"/>
        <v/>
      </c>
      <c r="N579" t="str">
        <f t="shared" si="1102"/>
        <v/>
      </c>
    </row>
    <row r="580" spans="1:23" x14ac:dyDescent="0.25">
      <c r="A580" t="s">
        <v>224</v>
      </c>
      <c r="B580" t="s">
        <v>640</v>
      </c>
      <c r="C580" t="s">
        <v>20</v>
      </c>
      <c r="D580" s="7">
        <v>0.1</v>
      </c>
      <c r="E580" s="6" t="s">
        <v>17</v>
      </c>
      <c r="F580" t="s">
        <v>698</v>
      </c>
      <c r="G580" t="str">
        <f t="shared" si="1223"/>
        <v>05</v>
      </c>
      <c r="H580" t="str">
        <f t="shared" si="1096"/>
        <v>Stillehavsoesters_05_20220915_DL2022021_MarieKrusesGymBorupgaardGym</v>
      </c>
      <c r="I580" t="str">
        <f t="shared" si="1097"/>
        <v>Stillehavsoesters</v>
      </c>
      <c r="J580" t="str">
        <f t="shared" si="1098"/>
        <v>eDNA</v>
      </c>
      <c r="K580" t="str">
        <f t="shared" si="1099"/>
        <v>No Ct</v>
      </c>
      <c r="L580" t="str">
        <f t="shared" si="1100"/>
        <v/>
      </c>
      <c r="M580" t="str">
        <f t="shared" si="1101"/>
        <v/>
      </c>
      <c r="N580" t="str">
        <f t="shared" si="1102"/>
        <v/>
      </c>
    </row>
    <row r="581" spans="1:23" x14ac:dyDescent="0.25">
      <c r="A581" t="s">
        <v>226</v>
      </c>
      <c r="B581" t="s">
        <v>640</v>
      </c>
      <c r="C581" t="s">
        <v>20</v>
      </c>
      <c r="D581" s="7">
        <v>0.1</v>
      </c>
      <c r="E581" s="6" t="s">
        <v>17</v>
      </c>
      <c r="F581" t="s">
        <v>698</v>
      </c>
      <c r="G581" t="str">
        <f t="shared" si="1223"/>
        <v>05</v>
      </c>
      <c r="H581" t="str">
        <f t="shared" si="1096"/>
        <v>Stillehavsoesters_05_20220915_DL2022021_MarieKrusesGymBorupgaardGym</v>
      </c>
      <c r="I581" t="str">
        <f t="shared" si="1097"/>
        <v>Stillehavsoesters</v>
      </c>
      <c r="J581" t="str">
        <f t="shared" si="1098"/>
        <v>eDNA</v>
      </c>
      <c r="K581" t="str">
        <f t="shared" si="1099"/>
        <v>No Ct</v>
      </c>
      <c r="L581" t="str">
        <f t="shared" si="1100"/>
        <v/>
      </c>
      <c r="M581" t="str">
        <f t="shared" si="1101"/>
        <v/>
      </c>
      <c r="N581" t="str">
        <f t="shared" si="1102"/>
        <v/>
      </c>
    </row>
    <row r="582" spans="1:23" x14ac:dyDescent="0.25">
      <c r="A582" t="s">
        <v>227</v>
      </c>
      <c r="B582" t="s">
        <v>641</v>
      </c>
      <c r="C582" t="s">
        <v>13</v>
      </c>
      <c r="D582" s="7">
        <v>0.1</v>
      </c>
      <c r="E582" s="6">
        <v>30.42</v>
      </c>
      <c r="F582" t="s">
        <v>698</v>
      </c>
      <c r="G582" t="str">
        <f t="shared" si="1223"/>
        <v>06</v>
      </c>
      <c r="H582" t="str">
        <f t="shared" ref="H582:H645" si="1232">I582&amp;"_"&amp;G582&amp;"_"&amp;F582</f>
        <v>Stillehavsoesters_06_20220915_DL2022021_MarieKrusesGymBorupgaardGym</v>
      </c>
      <c r="I582" t="str">
        <f t="shared" ref="I582:I645" si="1233">MID(RIGHT(B582,LEN(B582)-3),1,FIND("_",RIGHT(B582,LEN(B582)-3))-1)</f>
        <v>Stillehavsoesters</v>
      </c>
      <c r="J582" t="str">
        <f t="shared" ref="J582:J645" si="1234">TRIM(SUBSTITUTE(RIGHT(B582,FIND(I582,B582)+1),"_",""))</f>
        <v>PosK</v>
      </c>
      <c r="K582">
        <f t="shared" ref="K582:K645" si="1235">IFERROR(VALUE(SUBSTITUTE(E582,".",",")),E582)</f>
        <v>30.42</v>
      </c>
      <c r="L582">
        <f t="shared" ref="L582:L645" si="1236">IF(J582="PosK",SUMIFS(K:K,J:J,"PosK",H:H,H582),"")</f>
        <v>30.42</v>
      </c>
      <c r="M582">
        <f t="shared" ref="M582:M645" si="1237">IF(J582="PosK",SUMIFS(K:K,J:J,"NegK",H:H,H582),"")</f>
        <v>0</v>
      </c>
      <c r="N582">
        <f t="shared" ref="N582:N645" si="1238">IF(J582="PosK",SUMIFS(K:K,J:J,"eDNA",H:H,H582),"")</f>
        <v>0</v>
      </c>
      <c r="P582">
        <f t="shared" ref="P582" si="1239">IF(K584="No Ct",0,K584)</f>
        <v>0</v>
      </c>
      <c r="Q582">
        <f t="shared" ref="Q582" si="1240">IF(K585="No Ct",0,K585)</f>
        <v>0</v>
      </c>
      <c r="R582" t="str">
        <f t="shared" ref="R582" si="1241">IF(AND(L582&gt;0,M582=0),"Valid","Invalid")</f>
        <v>Valid</v>
      </c>
      <c r="S582" t="str">
        <f t="shared" ref="S582" si="1242">IF(OR(P582&gt;1,Q582&gt;1),"Present","Absent")</f>
        <v>Absent</v>
      </c>
      <c r="T582" t="str">
        <f t="shared" ref="T582" si="1243">IF(OR(AND(P582&gt;1,P582&lt;41),AND(Q582&gt;1,Q582&lt;41)),"Ct&lt;41","Ct&gt;41")</f>
        <v>Ct&gt;41</v>
      </c>
      <c r="U582" t="str">
        <f t="shared" ref="U582" si="1244">I582</f>
        <v>Stillehavsoesters</v>
      </c>
      <c r="V582" t="str">
        <f t="shared" ref="V582" si="1245">MID(F582,10,9)</f>
        <v>DL2022021</v>
      </c>
      <c r="W582" t="str">
        <f t="shared" ref="W582" si="1246">V582&amp;"_"&amp;U582&amp;"_"&amp;R582&amp;"_"&amp;S582&amp;"_"&amp;T582</f>
        <v>DL2022021_Stillehavsoesters_Valid_Absent_Ct&gt;41</v>
      </c>
    </row>
    <row r="583" spans="1:23" x14ac:dyDescent="0.25">
      <c r="A583" t="s">
        <v>229</v>
      </c>
      <c r="B583" t="s">
        <v>642</v>
      </c>
      <c r="C583" t="s">
        <v>16</v>
      </c>
      <c r="D583" s="7">
        <v>0.1</v>
      </c>
      <c r="E583" s="6" t="s">
        <v>17</v>
      </c>
      <c r="F583" t="s">
        <v>698</v>
      </c>
      <c r="G583" t="str">
        <f t="shared" si="1223"/>
        <v>06</v>
      </c>
      <c r="H583" t="str">
        <f t="shared" si="1232"/>
        <v>Stillehavsoesters_06_20220915_DL2022021_MarieKrusesGymBorupgaardGym</v>
      </c>
      <c r="I583" t="str">
        <f t="shared" si="1233"/>
        <v>Stillehavsoesters</v>
      </c>
      <c r="J583" t="str">
        <f t="shared" si="1234"/>
        <v>NegK</v>
      </c>
      <c r="K583" t="str">
        <f t="shared" si="1235"/>
        <v>No Ct</v>
      </c>
      <c r="L583" t="str">
        <f t="shared" si="1236"/>
        <v/>
      </c>
      <c r="M583" t="str">
        <f t="shared" si="1237"/>
        <v/>
      </c>
      <c r="N583" t="str">
        <f t="shared" si="1238"/>
        <v/>
      </c>
    </row>
    <row r="584" spans="1:23" x14ac:dyDescent="0.25">
      <c r="A584" t="s">
        <v>231</v>
      </c>
      <c r="B584" t="s">
        <v>643</v>
      </c>
      <c r="C584" t="s">
        <v>20</v>
      </c>
      <c r="D584" s="7">
        <v>0.1</v>
      </c>
      <c r="E584" s="6" t="s">
        <v>17</v>
      </c>
      <c r="F584" t="s">
        <v>698</v>
      </c>
      <c r="G584" t="str">
        <f t="shared" si="1223"/>
        <v>06</v>
      </c>
      <c r="H584" t="str">
        <f t="shared" si="1232"/>
        <v>Stillehavsoesters_06_20220915_DL2022021_MarieKrusesGymBorupgaardGym</v>
      </c>
      <c r="I584" t="str">
        <f t="shared" si="1233"/>
        <v>Stillehavsoesters</v>
      </c>
      <c r="J584" t="str">
        <f t="shared" si="1234"/>
        <v>eDNA</v>
      </c>
      <c r="K584" t="str">
        <f t="shared" si="1235"/>
        <v>No Ct</v>
      </c>
      <c r="L584" t="str">
        <f t="shared" si="1236"/>
        <v/>
      </c>
      <c r="M584" t="str">
        <f t="shared" si="1237"/>
        <v/>
      </c>
      <c r="N584" t="str">
        <f t="shared" si="1238"/>
        <v/>
      </c>
    </row>
    <row r="585" spans="1:23" x14ac:dyDescent="0.25">
      <c r="A585" t="s">
        <v>233</v>
      </c>
      <c r="B585" t="s">
        <v>643</v>
      </c>
      <c r="C585" t="s">
        <v>20</v>
      </c>
      <c r="D585" s="7">
        <v>0.1</v>
      </c>
      <c r="E585" s="6" t="s">
        <v>17</v>
      </c>
      <c r="F585" t="s">
        <v>698</v>
      </c>
      <c r="G585" t="str">
        <f t="shared" si="1223"/>
        <v>06</v>
      </c>
      <c r="H585" t="str">
        <f t="shared" si="1232"/>
        <v>Stillehavsoesters_06_20220915_DL2022021_MarieKrusesGymBorupgaardGym</v>
      </c>
      <c r="I585" t="str">
        <f t="shared" si="1233"/>
        <v>Stillehavsoesters</v>
      </c>
      <c r="J585" t="str">
        <f t="shared" si="1234"/>
        <v>eDNA</v>
      </c>
      <c r="K585" t="str">
        <f t="shared" si="1235"/>
        <v>No Ct</v>
      </c>
      <c r="L585" t="str">
        <f t="shared" si="1236"/>
        <v/>
      </c>
      <c r="M585" t="str">
        <f t="shared" si="1237"/>
        <v/>
      </c>
      <c r="N585" t="str">
        <f t="shared" si="1238"/>
        <v/>
      </c>
    </row>
    <row r="586" spans="1:23" x14ac:dyDescent="0.25">
      <c r="A586" t="s">
        <v>234</v>
      </c>
      <c r="B586" t="s">
        <v>644</v>
      </c>
      <c r="C586" t="s">
        <v>13</v>
      </c>
      <c r="D586" s="7">
        <v>0.1</v>
      </c>
      <c r="E586" s="7">
        <v>24.64</v>
      </c>
      <c r="F586" t="s">
        <v>698</v>
      </c>
      <c r="G586" t="str">
        <f t="shared" si="1223"/>
        <v>07</v>
      </c>
      <c r="H586" t="str">
        <f t="shared" si="1232"/>
        <v>Marsvin_07_20220915_DL2022021_MarieKrusesGymBorupgaardGym</v>
      </c>
      <c r="I586" t="str">
        <f t="shared" si="1233"/>
        <v>Marsvin</v>
      </c>
      <c r="J586" t="str">
        <f t="shared" si="1234"/>
        <v>PosK</v>
      </c>
      <c r="K586">
        <f t="shared" si="1235"/>
        <v>24.64</v>
      </c>
      <c r="L586">
        <f t="shared" si="1236"/>
        <v>24.64</v>
      </c>
      <c r="M586">
        <f t="shared" si="1237"/>
        <v>41.82</v>
      </c>
      <c r="N586">
        <f t="shared" si="1238"/>
        <v>89.93</v>
      </c>
      <c r="P586">
        <f t="shared" ref="P586" si="1247">IF(K588="No Ct",0,K588)</f>
        <v>40.32</v>
      </c>
      <c r="Q586">
        <f t="shared" ref="Q586" si="1248">IF(K589="No Ct",0,K589)</f>
        <v>49.61</v>
      </c>
      <c r="R586" t="str">
        <f t="shared" ref="R586" si="1249">IF(AND(L586&gt;0,M586=0),"Valid","Invalid")</f>
        <v>Invalid</v>
      </c>
      <c r="S586" t="str">
        <f t="shared" ref="S586" si="1250">IF(OR(P586&gt;1,Q586&gt;1),"Present","Absent")</f>
        <v>Present</v>
      </c>
      <c r="T586" t="str">
        <f t="shared" ref="T586" si="1251">IF(OR(AND(P586&gt;1,P586&lt;41),AND(Q586&gt;1,Q586&lt;41)),"Ct&lt;41","Ct&gt;41")</f>
        <v>Ct&lt;41</v>
      </c>
      <c r="U586" t="str">
        <f t="shared" ref="U586" si="1252">I586</f>
        <v>Marsvin</v>
      </c>
      <c r="V586" t="str">
        <f t="shared" ref="V586" si="1253">MID(F586,10,9)</f>
        <v>DL2022021</v>
      </c>
      <c r="W586" t="str">
        <f t="shared" ref="W586" si="1254">V586&amp;"_"&amp;U586&amp;"_"&amp;R586&amp;"_"&amp;S586&amp;"_"&amp;T586</f>
        <v>DL2022021_Marsvin_Invalid_Present_Ct&lt;41</v>
      </c>
    </row>
    <row r="587" spans="1:23" x14ac:dyDescent="0.25">
      <c r="A587" t="s">
        <v>236</v>
      </c>
      <c r="B587" t="s">
        <v>645</v>
      </c>
      <c r="C587" t="s">
        <v>16</v>
      </c>
      <c r="D587" s="7">
        <v>0.1</v>
      </c>
      <c r="E587" s="6">
        <v>41.82</v>
      </c>
      <c r="F587" t="s">
        <v>698</v>
      </c>
      <c r="G587" t="str">
        <f t="shared" si="1223"/>
        <v>07</v>
      </c>
      <c r="H587" t="str">
        <f t="shared" si="1232"/>
        <v>Marsvin_07_20220915_DL2022021_MarieKrusesGymBorupgaardGym</v>
      </c>
      <c r="I587" t="str">
        <f t="shared" si="1233"/>
        <v>Marsvin</v>
      </c>
      <c r="J587" t="str">
        <f t="shared" si="1234"/>
        <v>NegK</v>
      </c>
      <c r="K587">
        <f t="shared" si="1235"/>
        <v>41.82</v>
      </c>
      <c r="L587" t="str">
        <f t="shared" si="1236"/>
        <v/>
      </c>
      <c r="M587" t="str">
        <f t="shared" si="1237"/>
        <v/>
      </c>
      <c r="N587" t="str">
        <f t="shared" si="1238"/>
        <v/>
      </c>
    </row>
    <row r="588" spans="1:23" x14ac:dyDescent="0.25">
      <c r="A588" t="s">
        <v>238</v>
      </c>
      <c r="B588" t="s">
        <v>646</v>
      </c>
      <c r="C588" t="s">
        <v>20</v>
      </c>
      <c r="D588" s="7">
        <v>0.1</v>
      </c>
      <c r="E588" s="7">
        <v>40.32</v>
      </c>
      <c r="F588" t="s">
        <v>698</v>
      </c>
      <c r="G588" t="str">
        <f t="shared" si="1223"/>
        <v>07</v>
      </c>
      <c r="H588" t="str">
        <f t="shared" si="1232"/>
        <v>Marsvin_07_20220915_DL2022021_MarieKrusesGymBorupgaardGym</v>
      </c>
      <c r="I588" t="str">
        <f t="shared" si="1233"/>
        <v>Marsvin</v>
      </c>
      <c r="J588" t="str">
        <f t="shared" si="1234"/>
        <v>eDNA</v>
      </c>
      <c r="K588">
        <f t="shared" si="1235"/>
        <v>40.32</v>
      </c>
      <c r="L588" t="str">
        <f t="shared" si="1236"/>
        <v/>
      </c>
      <c r="M588" t="str">
        <f t="shared" si="1237"/>
        <v/>
      </c>
      <c r="N588" t="str">
        <f t="shared" si="1238"/>
        <v/>
      </c>
    </row>
    <row r="589" spans="1:23" x14ac:dyDescent="0.25">
      <c r="A589" t="s">
        <v>240</v>
      </c>
      <c r="B589" t="s">
        <v>646</v>
      </c>
      <c r="C589" t="s">
        <v>20</v>
      </c>
      <c r="D589" s="7">
        <v>0.1</v>
      </c>
      <c r="E589" s="7">
        <v>49.61</v>
      </c>
      <c r="F589" t="s">
        <v>698</v>
      </c>
      <c r="G589" t="str">
        <f t="shared" si="1223"/>
        <v>07</v>
      </c>
      <c r="H589" t="str">
        <f t="shared" si="1232"/>
        <v>Marsvin_07_20220915_DL2022021_MarieKrusesGymBorupgaardGym</v>
      </c>
      <c r="I589" t="str">
        <f t="shared" si="1233"/>
        <v>Marsvin</v>
      </c>
      <c r="J589" t="str">
        <f t="shared" si="1234"/>
        <v>eDNA</v>
      </c>
      <c r="K589">
        <f t="shared" si="1235"/>
        <v>49.61</v>
      </c>
      <c r="L589" t="str">
        <f t="shared" si="1236"/>
        <v/>
      </c>
      <c r="M589" t="str">
        <f t="shared" si="1237"/>
        <v/>
      </c>
      <c r="N589" t="str">
        <f t="shared" si="1238"/>
        <v/>
      </c>
    </row>
    <row r="590" spans="1:23" x14ac:dyDescent="0.25">
      <c r="A590" t="s">
        <v>241</v>
      </c>
      <c r="B590" t="s">
        <v>647</v>
      </c>
      <c r="C590" t="s">
        <v>16</v>
      </c>
      <c r="D590" s="7">
        <v>0.1</v>
      </c>
      <c r="E590" s="7">
        <v>44.07</v>
      </c>
      <c r="F590" t="s">
        <v>698</v>
      </c>
      <c r="G590" t="str">
        <f t="shared" si="1223"/>
        <v>08</v>
      </c>
      <c r="H590" t="str">
        <f t="shared" si="1232"/>
        <v>Marsvin_08_20220915_DL2022021_MarieKrusesGymBorupgaardGym</v>
      </c>
      <c r="I590" t="str">
        <f t="shared" si="1233"/>
        <v>Marsvin</v>
      </c>
      <c r="J590" t="str">
        <f t="shared" si="1234"/>
        <v>NegK</v>
      </c>
      <c r="K590">
        <f t="shared" si="1235"/>
        <v>44.07</v>
      </c>
      <c r="L590" t="str">
        <f t="shared" si="1236"/>
        <v/>
      </c>
      <c r="M590" t="str">
        <f t="shared" si="1237"/>
        <v/>
      </c>
      <c r="N590" t="str">
        <f t="shared" si="1238"/>
        <v/>
      </c>
      <c r="P590">
        <f t="shared" ref="P590" si="1255">IF(K592="No Ct",0,K592)</f>
        <v>42.98</v>
      </c>
      <c r="Q590">
        <f t="shared" ref="Q590" si="1256">IF(K593="No Ct",0,K593)</f>
        <v>0</v>
      </c>
      <c r="R590" t="str">
        <f t="shared" ref="R590" si="1257">IF(AND(L590&gt;0,M590=0),"Valid","Invalid")</f>
        <v>Invalid</v>
      </c>
      <c r="S590" t="str">
        <f t="shared" ref="S590" si="1258">IF(OR(P590&gt;1,Q590&gt;1),"Present","Absent")</f>
        <v>Present</v>
      </c>
      <c r="T590" t="str">
        <f t="shared" ref="T590" si="1259">IF(OR(AND(P590&gt;1,P590&lt;41),AND(Q590&gt;1,Q590&lt;41)),"Ct&lt;41","Ct&gt;41")</f>
        <v>Ct&gt;41</v>
      </c>
      <c r="U590" t="str">
        <f t="shared" ref="U590" si="1260">I590</f>
        <v>Marsvin</v>
      </c>
      <c r="V590" t="str">
        <f t="shared" ref="V590" si="1261">MID(F590,10,9)</f>
        <v>DL2022021</v>
      </c>
      <c r="W590" t="str">
        <f t="shared" ref="W590" si="1262">V590&amp;"_"&amp;U590&amp;"_"&amp;R590&amp;"_"&amp;S590&amp;"_"&amp;T590</f>
        <v>DL2022021_Marsvin_Invalid_Present_Ct&gt;41</v>
      </c>
    </row>
    <row r="591" spans="1:23" x14ac:dyDescent="0.25">
      <c r="A591" t="s">
        <v>243</v>
      </c>
      <c r="B591" t="s">
        <v>648</v>
      </c>
      <c r="C591" t="s">
        <v>13</v>
      </c>
      <c r="D591" s="7">
        <v>0.1</v>
      </c>
      <c r="E591" s="6" t="s">
        <v>17</v>
      </c>
      <c r="F591" t="s">
        <v>698</v>
      </c>
      <c r="G591" t="str">
        <f t="shared" si="1223"/>
        <v>08</v>
      </c>
      <c r="H591" t="str">
        <f t="shared" si="1232"/>
        <v>Marsvin_08_20220915_DL2022021_MarieKrusesGymBorupgaardGym</v>
      </c>
      <c r="I591" t="str">
        <f t="shared" si="1233"/>
        <v>Marsvin</v>
      </c>
      <c r="J591" t="str">
        <f t="shared" si="1234"/>
        <v>PosK</v>
      </c>
      <c r="K591" t="str">
        <f t="shared" si="1235"/>
        <v>No Ct</v>
      </c>
      <c r="L591">
        <f t="shared" si="1236"/>
        <v>0</v>
      </c>
      <c r="M591">
        <f t="shared" si="1237"/>
        <v>44.07</v>
      </c>
      <c r="N591">
        <f t="shared" si="1238"/>
        <v>42.98</v>
      </c>
    </row>
    <row r="592" spans="1:23" x14ac:dyDescent="0.25">
      <c r="A592" t="s">
        <v>245</v>
      </c>
      <c r="B592" t="s">
        <v>649</v>
      </c>
      <c r="C592" t="s">
        <v>20</v>
      </c>
      <c r="D592" s="7">
        <v>0.1</v>
      </c>
      <c r="E592" s="6">
        <v>42.98</v>
      </c>
      <c r="F592" t="s">
        <v>698</v>
      </c>
      <c r="G592" t="str">
        <f t="shared" si="1223"/>
        <v>08</v>
      </c>
      <c r="H592" t="str">
        <f t="shared" si="1232"/>
        <v>Marsvin_08_20220915_DL2022021_MarieKrusesGymBorupgaardGym</v>
      </c>
      <c r="I592" t="str">
        <f t="shared" si="1233"/>
        <v>Marsvin</v>
      </c>
      <c r="J592" t="str">
        <f t="shared" si="1234"/>
        <v>eDNA</v>
      </c>
      <c r="K592">
        <f t="shared" si="1235"/>
        <v>42.98</v>
      </c>
      <c r="L592" t="str">
        <f t="shared" si="1236"/>
        <v/>
      </c>
      <c r="M592" t="str">
        <f t="shared" si="1237"/>
        <v/>
      </c>
      <c r="N592" t="str">
        <f t="shared" si="1238"/>
        <v/>
      </c>
    </row>
    <row r="593" spans="1:23" x14ac:dyDescent="0.25">
      <c r="A593" t="s">
        <v>247</v>
      </c>
      <c r="B593" t="s">
        <v>649</v>
      </c>
      <c r="C593" t="s">
        <v>20</v>
      </c>
      <c r="D593" s="7">
        <v>0.1</v>
      </c>
      <c r="E593" s="6" t="s">
        <v>17</v>
      </c>
      <c r="F593" t="s">
        <v>698</v>
      </c>
      <c r="G593" t="str">
        <f t="shared" si="1223"/>
        <v>08</v>
      </c>
      <c r="H593" t="str">
        <f t="shared" si="1232"/>
        <v>Marsvin_08_20220915_DL2022021_MarieKrusesGymBorupgaardGym</v>
      </c>
      <c r="I593" t="str">
        <f t="shared" si="1233"/>
        <v>Marsvin</v>
      </c>
      <c r="J593" t="str">
        <f t="shared" si="1234"/>
        <v>eDNA</v>
      </c>
      <c r="K593" t="str">
        <f t="shared" si="1235"/>
        <v>No Ct</v>
      </c>
      <c r="L593" t="str">
        <f t="shared" si="1236"/>
        <v/>
      </c>
      <c r="M593" t="str">
        <f t="shared" si="1237"/>
        <v/>
      </c>
      <c r="N593" t="str">
        <f t="shared" si="1238"/>
        <v/>
      </c>
    </row>
    <row r="594" spans="1:23" x14ac:dyDescent="0.25">
      <c r="A594" t="s">
        <v>248</v>
      </c>
      <c r="B594" t="s">
        <v>650</v>
      </c>
      <c r="C594" t="s">
        <v>13</v>
      </c>
      <c r="D594" s="7">
        <v>0.1</v>
      </c>
      <c r="E594" s="7">
        <v>25.97</v>
      </c>
      <c r="F594" t="s">
        <v>698</v>
      </c>
      <c r="G594" t="str">
        <f t="shared" si="1223"/>
        <v>09</v>
      </c>
      <c r="H594" t="str">
        <f t="shared" si="1232"/>
        <v>BlaaSvoemmekrabbe_09_20220915_DL2022021_MarieKrusesGymBorupgaardGym</v>
      </c>
      <c r="I594" t="str">
        <f t="shared" si="1233"/>
        <v>BlaaSvoemmekrabbe</v>
      </c>
      <c r="J594" t="str">
        <f t="shared" si="1234"/>
        <v>PosK</v>
      </c>
      <c r="K594">
        <f t="shared" si="1235"/>
        <v>25.97</v>
      </c>
      <c r="L594">
        <f t="shared" si="1236"/>
        <v>25.97</v>
      </c>
      <c r="M594">
        <f t="shared" si="1237"/>
        <v>0</v>
      </c>
      <c r="N594">
        <f t="shared" si="1238"/>
        <v>0</v>
      </c>
      <c r="P594">
        <f t="shared" ref="P594" si="1263">IF(K596="No Ct",0,K596)</f>
        <v>0</v>
      </c>
      <c r="Q594">
        <f t="shared" ref="Q594" si="1264">IF(K597="No Ct",0,K597)</f>
        <v>0</v>
      </c>
      <c r="R594" t="str">
        <f t="shared" ref="R594" si="1265">IF(AND(L594&gt;0,M594=0),"Valid","Invalid")</f>
        <v>Valid</v>
      </c>
      <c r="S594" t="str">
        <f t="shared" ref="S594" si="1266">IF(OR(P594&gt;1,Q594&gt;1),"Present","Absent")</f>
        <v>Absent</v>
      </c>
      <c r="T594" t="str">
        <f t="shared" ref="T594" si="1267">IF(OR(AND(P594&gt;1,P594&lt;41),AND(Q594&gt;1,Q594&lt;41)),"Ct&lt;41","Ct&gt;41")</f>
        <v>Ct&gt;41</v>
      </c>
      <c r="U594" t="str">
        <f t="shared" ref="U594" si="1268">I594</f>
        <v>BlaaSvoemmekrabbe</v>
      </c>
      <c r="V594" t="str">
        <f t="shared" ref="V594" si="1269">MID(F594,10,9)</f>
        <v>DL2022021</v>
      </c>
      <c r="W594" t="str">
        <f t="shared" ref="W594" si="1270">V594&amp;"_"&amp;U594&amp;"_"&amp;R594&amp;"_"&amp;S594&amp;"_"&amp;T594</f>
        <v>DL2022021_BlaaSvoemmekrabbe_Valid_Absent_Ct&gt;41</v>
      </c>
    </row>
    <row r="595" spans="1:23" x14ac:dyDescent="0.25">
      <c r="A595" t="s">
        <v>250</v>
      </c>
      <c r="B595" t="s">
        <v>651</v>
      </c>
      <c r="C595" t="s">
        <v>16</v>
      </c>
      <c r="D595" s="7">
        <v>0.1</v>
      </c>
      <c r="E595" s="6" t="s">
        <v>17</v>
      </c>
      <c r="F595" t="s">
        <v>698</v>
      </c>
      <c r="G595" t="str">
        <f t="shared" si="1223"/>
        <v>09</v>
      </c>
      <c r="H595" t="str">
        <f t="shared" si="1232"/>
        <v>BlaaSvoemmekrabbe_09_20220915_DL2022021_MarieKrusesGymBorupgaardGym</v>
      </c>
      <c r="I595" t="str">
        <f t="shared" si="1233"/>
        <v>BlaaSvoemmekrabbe</v>
      </c>
      <c r="J595" t="str">
        <f t="shared" si="1234"/>
        <v>NegK</v>
      </c>
      <c r="K595" t="str">
        <f t="shared" si="1235"/>
        <v>No Ct</v>
      </c>
      <c r="L595" t="str">
        <f t="shared" si="1236"/>
        <v/>
      </c>
      <c r="M595" t="str">
        <f t="shared" si="1237"/>
        <v/>
      </c>
      <c r="N595" t="str">
        <f t="shared" si="1238"/>
        <v/>
      </c>
    </row>
    <row r="596" spans="1:23" x14ac:dyDescent="0.25">
      <c r="A596" t="s">
        <v>252</v>
      </c>
      <c r="B596" t="s">
        <v>652</v>
      </c>
      <c r="C596" t="s">
        <v>20</v>
      </c>
      <c r="D596" s="7">
        <v>0.1</v>
      </c>
      <c r="E596" s="7" t="s">
        <v>17</v>
      </c>
      <c r="F596" t="s">
        <v>698</v>
      </c>
      <c r="G596" t="str">
        <f t="shared" si="1223"/>
        <v>09</v>
      </c>
      <c r="H596" t="str">
        <f t="shared" si="1232"/>
        <v>BlaaSvoemmekrabbe_09_20220915_DL2022021_MarieKrusesGymBorupgaardGym</v>
      </c>
      <c r="I596" t="str">
        <f t="shared" si="1233"/>
        <v>BlaaSvoemmekrabbe</v>
      </c>
      <c r="J596" t="str">
        <f t="shared" si="1234"/>
        <v>eDNA</v>
      </c>
      <c r="K596" t="str">
        <f t="shared" si="1235"/>
        <v>No Ct</v>
      </c>
      <c r="L596" t="str">
        <f t="shared" si="1236"/>
        <v/>
      </c>
      <c r="M596" t="str">
        <f t="shared" si="1237"/>
        <v/>
      </c>
      <c r="N596" t="str">
        <f t="shared" si="1238"/>
        <v/>
      </c>
    </row>
    <row r="597" spans="1:23" x14ac:dyDescent="0.25">
      <c r="A597" t="s">
        <v>254</v>
      </c>
      <c r="B597" t="s">
        <v>652</v>
      </c>
      <c r="C597" t="s">
        <v>20</v>
      </c>
      <c r="D597" s="7">
        <v>0.1</v>
      </c>
      <c r="E597" s="6" t="s">
        <v>17</v>
      </c>
      <c r="F597" t="s">
        <v>698</v>
      </c>
      <c r="G597" t="str">
        <f t="shared" si="1223"/>
        <v>09</v>
      </c>
      <c r="H597" t="str">
        <f t="shared" si="1232"/>
        <v>BlaaSvoemmekrabbe_09_20220915_DL2022021_MarieKrusesGymBorupgaardGym</v>
      </c>
      <c r="I597" t="str">
        <f t="shared" si="1233"/>
        <v>BlaaSvoemmekrabbe</v>
      </c>
      <c r="J597" t="str">
        <f t="shared" si="1234"/>
        <v>eDNA</v>
      </c>
      <c r="K597" t="str">
        <f t="shared" si="1235"/>
        <v>No Ct</v>
      </c>
      <c r="L597" t="str">
        <f t="shared" si="1236"/>
        <v/>
      </c>
      <c r="M597" t="str">
        <f t="shared" si="1237"/>
        <v/>
      </c>
      <c r="N597" t="str">
        <f t="shared" si="1238"/>
        <v/>
      </c>
    </row>
    <row r="598" spans="1:23" x14ac:dyDescent="0.25">
      <c r="A598" t="s">
        <v>255</v>
      </c>
      <c r="B598" t="s">
        <v>653</v>
      </c>
      <c r="C598" t="s">
        <v>13</v>
      </c>
      <c r="D598" s="7">
        <v>0.1</v>
      </c>
      <c r="E598" s="7">
        <v>25.8</v>
      </c>
      <c r="F598" t="s">
        <v>698</v>
      </c>
      <c r="G598" t="str">
        <f t="shared" si="1223"/>
        <v>10</v>
      </c>
      <c r="H598" t="str">
        <f t="shared" si="1232"/>
        <v>BlaaSvoemmekrabbe_10_20220915_DL2022021_MarieKrusesGymBorupgaardGym</v>
      </c>
      <c r="I598" t="str">
        <f t="shared" si="1233"/>
        <v>BlaaSvoemmekrabbe</v>
      </c>
      <c r="J598" t="str">
        <f t="shared" si="1234"/>
        <v>PosK</v>
      </c>
      <c r="K598">
        <f t="shared" si="1235"/>
        <v>25.8</v>
      </c>
      <c r="L598">
        <f t="shared" si="1236"/>
        <v>25.8</v>
      </c>
      <c r="M598">
        <f t="shared" si="1237"/>
        <v>0</v>
      </c>
      <c r="N598">
        <f t="shared" si="1238"/>
        <v>0</v>
      </c>
      <c r="P598">
        <f t="shared" ref="P598" si="1271">IF(K600="No Ct",0,K600)</f>
        <v>0</v>
      </c>
      <c r="Q598">
        <f t="shared" ref="Q598" si="1272">IF(K601="No Ct",0,K601)</f>
        <v>0</v>
      </c>
      <c r="R598" t="str">
        <f t="shared" ref="R598" si="1273">IF(AND(L598&gt;0,M598=0),"Valid","Invalid")</f>
        <v>Valid</v>
      </c>
      <c r="S598" t="str">
        <f t="shared" ref="S598" si="1274">IF(OR(P598&gt;1,Q598&gt;1),"Present","Absent")</f>
        <v>Absent</v>
      </c>
      <c r="T598" t="str">
        <f t="shared" ref="T598" si="1275">IF(OR(AND(P598&gt;1,P598&lt;41),AND(Q598&gt;1,Q598&lt;41)),"Ct&lt;41","Ct&gt;41")</f>
        <v>Ct&gt;41</v>
      </c>
      <c r="U598" t="str">
        <f t="shared" ref="U598" si="1276">I598</f>
        <v>BlaaSvoemmekrabbe</v>
      </c>
      <c r="V598" t="str">
        <f t="shared" ref="V598" si="1277">MID(F598,10,9)</f>
        <v>DL2022021</v>
      </c>
      <c r="W598" t="str">
        <f t="shared" ref="W598" si="1278">V598&amp;"_"&amp;U598&amp;"_"&amp;R598&amp;"_"&amp;S598&amp;"_"&amp;T598</f>
        <v>DL2022021_BlaaSvoemmekrabbe_Valid_Absent_Ct&gt;41</v>
      </c>
    </row>
    <row r="599" spans="1:23" x14ac:dyDescent="0.25">
      <c r="A599" t="s">
        <v>257</v>
      </c>
      <c r="B599" t="s">
        <v>654</v>
      </c>
      <c r="C599" t="s">
        <v>16</v>
      </c>
      <c r="D599" s="7">
        <v>0.1</v>
      </c>
      <c r="E599" s="6" t="s">
        <v>17</v>
      </c>
      <c r="F599" t="s">
        <v>698</v>
      </c>
      <c r="G599" t="str">
        <f t="shared" si="1223"/>
        <v>10</v>
      </c>
      <c r="H599" t="str">
        <f t="shared" si="1232"/>
        <v>BlaaSvoemmekrabbe_10_20220915_DL2022021_MarieKrusesGymBorupgaardGym</v>
      </c>
      <c r="I599" t="str">
        <f t="shared" si="1233"/>
        <v>BlaaSvoemmekrabbe</v>
      </c>
      <c r="J599" t="str">
        <f t="shared" si="1234"/>
        <v>NegK</v>
      </c>
      <c r="K599" t="str">
        <f t="shared" si="1235"/>
        <v>No Ct</v>
      </c>
      <c r="L599" t="str">
        <f t="shared" si="1236"/>
        <v/>
      </c>
      <c r="M599" t="str">
        <f t="shared" si="1237"/>
        <v/>
      </c>
      <c r="N599" t="str">
        <f t="shared" si="1238"/>
        <v/>
      </c>
    </row>
    <row r="600" spans="1:23" x14ac:dyDescent="0.25">
      <c r="A600" t="s">
        <v>259</v>
      </c>
      <c r="B600" t="s">
        <v>655</v>
      </c>
      <c r="C600" t="s">
        <v>20</v>
      </c>
      <c r="D600" s="7">
        <v>0.1</v>
      </c>
      <c r="E600" s="6" t="s">
        <v>17</v>
      </c>
      <c r="F600" t="s">
        <v>698</v>
      </c>
      <c r="G600" t="str">
        <f t="shared" si="1223"/>
        <v>10</v>
      </c>
      <c r="H600" t="str">
        <f t="shared" si="1232"/>
        <v>BlaaSvoemmekrabbe_10_20220915_DL2022021_MarieKrusesGymBorupgaardGym</v>
      </c>
      <c r="I600" t="str">
        <f t="shared" si="1233"/>
        <v>BlaaSvoemmekrabbe</v>
      </c>
      <c r="J600" t="str">
        <f t="shared" si="1234"/>
        <v>eDNA</v>
      </c>
      <c r="K600" t="str">
        <f t="shared" si="1235"/>
        <v>No Ct</v>
      </c>
      <c r="L600" t="str">
        <f t="shared" si="1236"/>
        <v/>
      </c>
      <c r="M600" t="str">
        <f t="shared" si="1237"/>
        <v/>
      </c>
      <c r="N600" t="str">
        <f t="shared" si="1238"/>
        <v/>
      </c>
    </row>
    <row r="601" spans="1:23" x14ac:dyDescent="0.25">
      <c r="A601" t="s">
        <v>261</v>
      </c>
      <c r="B601" t="s">
        <v>655</v>
      </c>
      <c r="C601" t="s">
        <v>20</v>
      </c>
      <c r="D601" s="7">
        <v>0.1</v>
      </c>
      <c r="E601" s="6" t="s">
        <v>17</v>
      </c>
      <c r="F601" t="s">
        <v>698</v>
      </c>
      <c r="G601" t="str">
        <f t="shared" si="1223"/>
        <v>10</v>
      </c>
      <c r="H601" t="str">
        <f t="shared" si="1232"/>
        <v>BlaaSvoemmekrabbe_10_20220915_DL2022021_MarieKrusesGymBorupgaardGym</v>
      </c>
      <c r="I601" t="str">
        <f t="shared" si="1233"/>
        <v>BlaaSvoemmekrabbe</v>
      </c>
      <c r="J601" t="str">
        <f t="shared" si="1234"/>
        <v>eDNA</v>
      </c>
      <c r="K601" t="str">
        <f t="shared" si="1235"/>
        <v>No Ct</v>
      </c>
      <c r="L601" t="str">
        <f t="shared" si="1236"/>
        <v/>
      </c>
      <c r="M601" t="str">
        <f t="shared" si="1237"/>
        <v/>
      </c>
      <c r="N601" t="str">
        <f t="shared" si="1238"/>
        <v/>
      </c>
    </row>
    <row r="602" spans="1:23" x14ac:dyDescent="0.25">
      <c r="A602" t="s">
        <v>262</v>
      </c>
      <c r="B602" t="s">
        <v>656</v>
      </c>
      <c r="C602" t="s">
        <v>13</v>
      </c>
      <c r="D602" s="7">
        <v>0.1</v>
      </c>
      <c r="E602" s="7" t="s">
        <v>17</v>
      </c>
      <c r="F602" t="s">
        <v>698</v>
      </c>
      <c r="G602" t="str">
        <f t="shared" si="1223"/>
        <v>11</v>
      </c>
      <c r="H602" t="str">
        <f t="shared" si="1232"/>
        <v>AmerikanskRibbegople_11_20220915_DL2022021_MarieKrusesGymBorupgaardGym</v>
      </c>
      <c r="I602" t="str">
        <f t="shared" si="1233"/>
        <v>AmerikanskRibbegople</v>
      </c>
      <c r="J602" t="str">
        <f t="shared" si="1234"/>
        <v>PosK</v>
      </c>
      <c r="K602" t="str">
        <f t="shared" si="1235"/>
        <v>No Ct</v>
      </c>
      <c r="L602">
        <f t="shared" si="1236"/>
        <v>0</v>
      </c>
      <c r="M602">
        <f t="shared" si="1237"/>
        <v>0</v>
      </c>
      <c r="N602">
        <f t="shared" si="1238"/>
        <v>0</v>
      </c>
      <c r="P602">
        <f t="shared" ref="P602" si="1279">IF(K604="No Ct",0,K604)</f>
        <v>0</v>
      </c>
      <c r="Q602">
        <f t="shared" ref="Q602" si="1280">IF(K605="No Ct",0,K605)</f>
        <v>0</v>
      </c>
      <c r="R602" t="str">
        <f t="shared" ref="R602" si="1281">IF(AND(L602&gt;0,M602=0),"Valid","Invalid")</f>
        <v>Invalid</v>
      </c>
      <c r="S602" t="str">
        <f t="shared" ref="S602" si="1282">IF(OR(P602&gt;1,Q602&gt;1),"Present","Absent")</f>
        <v>Absent</v>
      </c>
      <c r="T602" t="str">
        <f t="shared" ref="T602" si="1283">IF(OR(AND(P602&gt;1,P602&lt;41),AND(Q602&gt;1,Q602&lt;41)),"Ct&lt;41","Ct&gt;41")</f>
        <v>Ct&gt;41</v>
      </c>
      <c r="U602" t="str">
        <f t="shared" ref="U602" si="1284">I602</f>
        <v>AmerikanskRibbegople</v>
      </c>
      <c r="V602" t="str">
        <f t="shared" ref="V602" si="1285">MID(F602,10,9)</f>
        <v>DL2022021</v>
      </c>
      <c r="W602" t="str">
        <f t="shared" ref="W602" si="1286">V602&amp;"_"&amp;U602&amp;"_"&amp;R602&amp;"_"&amp;S602&amp;"_"&amp;T602</f>
        <v>DL2022021_AmerikanskRibbegople_Invalid_Absent_Ct&gt;41</v>
      </c>
    </row>
    <row r="603" spans="1:23" x14ac:dyDescent="0.25">
      <c r="A603" t="s">
        <v>264</v>
      </c>
      <c r="B603" t="s">
        <v>657</v>
      </c>
      <c r="C603" t="s">
        <v>16</v>
      </c>
      <c r="D603" s="7">
        <v>0.1</v>
      </c>
      <c r="E603" s="6" t="s">
        <v>17</v>
      </c>
      <c r="F603" t="s">
        <v>698</v>
      </c>
      <c r="G603" t="str">
        <f t="shared" si="1223"/>
        <v>11</v>
      </c>
      <c r="H603" t="str">
        <f t="shared" si="1232"/>
        <v>AmerikanskRibbegople_11_20220915_DL2022021_MarieKrusesGymBorupgaardGym</v>
      </c>
      <c r="I603" t="str">
        <f t="shared" si="1233"/>
        <v>AmerikanskRibbegople</v>
      </c>
      <c r="J603" t="str">
        <f t="shared" si="1234"/>
        <v>NegK</v>
      </c>
      <c r="K603" t="str">
        <f t="shared" si="1235"/>
        <v>No Ct</v>
      </c>
      <c r="L603" t="str">
        <f t="shared" si="1236"/>
        <v/>
      </c>
      <c r="M603" t="str">
        <f t="shared" si="1237"/>
        <v/>
      </c>
      <c r="N603" t="str">
        <f t="shared" si="1238"/>
        <v/>
      </c>
    </row>
    <row r="604" spans="1:23" x14ac:dyDescent="0.25">
      <c r="A604" t="s">
        <v>266</v>
      </c>
      <c r="B604" t="s">
        <v>658</v>
      </c>
      <c r="C604" t="s">
        <v>20</v>
      </c>
      <c r="D604" s="7">
        <v>0.1</v>
      </c>
      <c r="E604" s="6" t="s">
        <v>17</v>
      </c>
      <c r="F604" t="s">
        <v>698</v>
      </c>
      <c r="G604" t="str">
        <f t="shared" si="1223"/>
        <v>11</v>
      </c>
      <c r="H604" t="str">
        <f t="shared" si="1232"/>
        <v>AmerikanskRibbegople_11_20220915_DL2022021_MarieKrusesGymBorupgaardGym</v>
      </c>
      <c r="I604" t="str">
        <f t="shared" si="1233"/>
        <v>AmerikanskRibbegople</v>
      </c>
      <c r="J604" t="str">
        <f t="shared" si="1234"/>
        <v>eDNA</v>
      </c>
      <c r="K604" t="str">
        <f t="shared" si="1235"/>
        <v>No Ct</v>
      </c>
      <c r="L604" t="str">
        <f t="shared" si="1236"/>
        <v/>
      </c>
      <c r="M604" t="str">
        <f t="shared" si="1237"/>
        <v/>
      </c>
      <c r="N604" t="str">
        <f t="shared" si="1238"/>
        <v/>
      </c>
    </row>
    <row r="605" spans="1:23" x14ac:dyDescent="0.25">
      <c r="A605" t="s">
        <v>268</v>
      </c>
      <c r="B605" t="s">
        <v>658</v>
      </c>
      <c r="C605" t="s">
        <v>20</v>
      </c>
      <c r="D605" s="7">
        <v>0.1</v>
      </c>
      <c r="E605" s="6" t="s">
        <v>17</v>
      </c>
      <c r="F605" t="s">
        <v>698</v>
      </c>
      <c r="G605" t="str">
        <f t="shared" si="1223"/>
        <v>11</v>
      </c>
      <c r="H605" t="str">
        <f t="shared" si="1232"/>
        <v>AmerikanskRibbegople_11_20220915_DL2022021_MarieKrusesGymBorupgaardGym</v>
      </c>
      <c r="I605" t="str">
        <f t="shared" si="1233"/>
        <v>AmerikanskRibbegople</v>
      </c>
      <c r="J605" t="str">
        <f t="shared" si="1234"/>
        <v>eDNA</v>
      </c>
      <c r="K605" t="str">
        <f t="shared" si="1235"/>
        <v>No Ct</v>
      </c>
      <c r="L605" t="str">
        <f t="shared" si="1236"/>
        <v/>
      </c>
      <c r="M605" t="str">
        <f t="shared" si="1237"/>
        <v/>
      </c>
      <c r="N605" t="str">
        <f t="shared" si="1238"/>
        <v/>
      </c>
    </row>
    <row r="606" spans="1:23" x14ac:dyDescent="0.25">
      <c r="A606" t="s">
        <v>269</v>
      </c>
      <c r="B606" t="s">
        <v>659</v>
      </c>
      <c r="C606" t="s">
        <v>13</v>
      </c>
      <c r="D606" s="7">
        <v>0.1</v>
      </c>
      <c r="E606" s="7">
        <v>35.65</v>
      </c>
      <c r="F606" t="s">
        <v>698</v>
      </c>
      <c r="G606" t="str">
        <f t="shared" si="1223"/>
        <v>12</v>
      </c>
      <c r="H606" t="str">
        <f t="shared" si="1232"/>
        <v>AmerikanskRibbegople_12_20220915_DL2022021_MarieKrusesGymBorupgaardGym</v>
      </c>
      <c r="I606" t="str">
        <f t="shared" si="1233"/>
        <v>AmerikanskRibbegople</v>
      </c>
      <c r="J606" t="str">
        <f t="shared" si="1234"/>
        <v>PosK</v>
      </c>
      <c r="K606">
        <f t="shared" si="1235"/>
        <v>35.65</v>
      </c>
      <c r="L606">
        <f t="shared" si="1236"/>
        <v>35.65</v>
      </c>
      <c r="M606">
        <f t="shared" si="1237"/>
        <v>0</v>
      </c>
      <c r="N606">
        <f t="shared" si="1238"/>
        <v>0</v>
      </c>
      <c r="P606">
        <f t="shared" ref="P606" si="1287">IF(K608="No Ct",0,K608)</f>
        <v>0</v>
      </c>
      <c r="Q606">
        <f t="shared" ref="Q606" si="1288">IF(K609="No Ct",0,K609)</f>
        <v>0</v>
      </c>
      <c r="R606" t="str">
        <f t="shared" ref="R606" si="1289">IF(AND(L606&gt;0,M606=0),"Valid","Invalid")</f>
        <v>Valid</v>
      </c>
      <c r="S606" t="str">
        <f t="shared" ref="S606" si="1290">IF(OR(P606&gt;1,Q606&gt;1),"Present","Absent")</f>
        <v>Absent</v>
      </c>
      <c r="T606" t="str">
        <f t="shared" ref="T606" si="1291">IF(OR(AND(P606&gt;1,P606&lt;41),AND(Q606&gt;1,Q606&lt;41)),"Ct&lt;41","Ct&gt;41")</f>
        <v>Ct&gt;41</v>
      </c>
      <c r="U606" t="str">
        <f t="shared" ref="U606" si="1292">I606</f>
        <v>AmerikanskRibbegople</v>
      </c>
      <c r="V606" t="str">
        <f t="shared" ref="V606" si="1293">MID(F606,10,9)</f>
        <v>DL2022021</v>
      </c>
      <c r="W606" t="str">
        <f t="shared" ref="W606" si="1294">V606&amp;"_"&amp;U606&amp;"_"&amp;R606&amp;"_"&amp;S606&amp;"_"&amp;T606</f>
        <v>DL2022021_AmerikanskRibbegople_Valid_Absent_Ct&gt;41</v>
      </c>
    </row>
    <row r="607" spans="1:23" x14ac:dyDescent="0.25">
      <c r="A607" t="s">
        <v>271</v>
      </c>
      <c r="B607" t="s">
        <v>660</v>
      </c>
      <c r="C607" t="s">
        <v>16</v>
      </c>
      <c r="D607" s="7">
        <v>0.1</v>
      </c>
      <c r="E607" s="6" t="s">
        <v>17</v>
      </c>
      <c r="F607" t="s">
        <v>698</v>
      </c>
      <c r="G607" t="str">
        <f t="shared" si="1223"/>
        <v>12</v>
      </c>
      <c r="H607" t="str">
        <f t="shared" si="1232"/>
        <v>AmerikanskRibbegople_12_20220915_DL2022021_MarieKrusesGymBorupgaardGym</v>
      </c>
      <c r="I607" t="str">
        <f t="shared" si="1233"/>
        <v>AmerikanskRibbegople</v>
      </c>
      <c r="J607" t="str">
        <f t="shared" si="1234"/>
        <v>NegK</v>
      </c>
      <c r="K607" t="str">
        <f t="shared" si="1235"/>
        <v>No Ct</v>
      </c>
      <c r="L607" t="str">
        <f t="shared" si="1236"/>
        <v/>
      </c>
      <c r="M607" t="str">
        <f t="shared" si="1237"/>
        <v/>
      </c>
      <c r="N607" t="str">
        <f t="shared" si="1238"/>
        <v/>
      </c>
    </row>
    <row r="608" spans="1:23" x14ac:dyDescent="0.25">
      <c r="A608" t="s">
        <v>273</v>
      </c>
      <c r="B608" t="s">
        <v>661</v>
      </c>
      <c r="C608" t="s">
        <v>20</v>
      </c>
      <c r="D608" s="7">
        <v>0.1</v>
      </c>
      <c r="E608" s="6" t="s">
        <v>17</v>
      </c>
      <c r="F608" t="s">
        <v>698</v>
      </c>
      <c r="G608" t="str">
        <f t="shared" si="1223"/>
        <v>12</v>
      </c>
      <c r="H608" t="str">
        <f t="shared" si="1232"/>
        <v>AmerikanskRibbegople_12_20220915_DL2022021_MarieKrusesGymBorupgaardGym</v>
      </c>
      <c r="I608" t="str">
        <f t="shared" si="1233"/>
        <v>AmerikanskRibbegople</v>
      </c>
      <c r="J608" t="str">
        <f t="shared" si="1234"/>
        <v>eDNA</v>
      </c>
      <c r="K608" t="str">
        <f t="shared" si="1235"/>
        <v>No Ct</v>
      </c>
      <c r="L608" t="str">
        <f t="shared" si="1236"/>
        <v/>
      </c>
      <c r="M608" t="str">
        <f t="shared" si="1237"/>
        <v/>
      </c>
      <c r="N608" t="str">
        <f t="shared" si="1238"/>
        <v/>
      </c>
    </row>
    <row r="609" spans="1:23" x14ac:dyDescent="0.25">
      <c r="A609" t="s">
        <v>275</v>
      </c>
      <c r="B609" t="s">
        <v>661</v>
      </c>
      <c r="C609" t="s">
        <v>20</v>
      </c>
      <c r="D609" s="7">
        <v>0.1</v>
      </c>
      <c r="E609" s="6" t="s">
        <v>17</v>
      </c>
      <c r="F609" t="s">
        <v>698</v>
      </c>
      <c r="G609" t="str">
        <f t="shared" si="1223"/>
        <v>12</v>
      </c>
      <c r="H609" t="str">
        <f t="shared" si="1232"/>
        <v>AmerikanskRibbegople_12_20220915_DL2022021_MarieKrusesGymBorupgaardGym</v>
      </c>
      <c r="I609" t="str">
        <f t="shared" si="1233"/>
        <v>AmerikanskRibbegople</v>
      </c>
      <c r="J609" t="str">
        <f t="shared" si="1234"/>
        <v>eDNA</v>
      </c>
      <c r="K609" t="str">
        <f t="shared" si="1235"/>
        <v>No Ct</v>
      </c>
      <c r="L609" t="str">
        <f t="shared" si="1236"/>
        <v/>
      </c>
      <c r="M609" t="str">
        <f t="shared" si="1237"/>
        <v/>
      </c>
      <c r="N609" t="str">
        <f t="shared" si="1238"/>
        <v/>
      </c>
    </row>
    <row r="610" spans="1:23" x14ac:dyDescent="0.25">
      <c r="A610" t="s">
        <v>276</v>
      </c>
      <c r="B610" t="s">
        <v>662</v>
      </c>
      <c r="C610" t="s">
        <v>13</v>
      </c>
      <c r="D610" s="7">
        <v>0.1</v>
      </c>
      <c r="E610" s="7">
        <v>36.96</v>
      </c>
      <c r="F610" t="s">
        <v>698</v>
      </c>
      <c r="G610" t="str">
        <f t="shared" si="1223"/>
        <v>13</v>
      </c>
      <c r="H610" t="str">
        <f t="shared" si="1232"/>
        <v>PenselKlippekrabbe_13_20220915_DL2022021_MarieKrusesGymBorupgaardGym</v>
      </c>
      <c r="I610" t="str">
        <f t="shared" si="1233"/>
        <v>PenselKlippekrabbe</v>
      </c>
      <c r="J610" t="str">
        <f t="shared" si="1234"/>
        <v>PosK</v>
      </c>
      <c r="K610">
        <f t="shared" si="1235"/>
        <v>36.96</v>
      </c>
      <c r="L610">
        <f t="shared" si="1236"/>
        <v>36.96</v>
      </c>
      <c r="M610">
        <f t="shared" si="1237"/>
        <v>0</v>
      </c>
      <c r="N610">
        <f t="shared" si="1238"/>
        <v>0</v>
      </c>
      <c r="P610">
        <f t="shared" ref="P610" si="1295">IF(K612="No Ct",0,K612)</f>
        <v>0</v>
      </c>
      <c r="Q610">
        <f t="shared" ref="Q610" si="1296">IF(K613="No Ct",0,K613)</f>
        <v>0</v>
      </c>
      <c r="R610" t="str">
        <f t="shared" ref="R610" si="1297">IF(AND(L610&gt;0,M610=0),"Valid","Invalid")</f>
        <v>Valid</v>
      </c>
      <c r="S610" t="str">
        <f t="shared" ref="S610" si="1298">IF(OR(P610&gt;1,Q610&gt;1),"Present","Absent")</f>
        <v>Absent</v>
      </c>
      <c r="T610" t="str">
        <f t="shared" ref="T610" si="1299">IF(OR(AND(P610&gt;1,P610&lt;41),AND(Q610&gt;1,Q610&lt;41)),"Ct&lt;41","Ct&gt;41")</f>
        <v>Ct&gt;41</v>
      </c>
      <c r="U610" t="str">
        <f t="shared" ref="U610" si="1300">I610</f>
        <v>PenselKlippekrabbe</v>
      </c>
      <c r="V610" t="str">
        <f t="shared" ref="V610" si="1301">MID(F610,10,9)</f>
        <v>DL2022021</v>
      </c>
      <c r="W610" t="str">
        <f t="shared" ref="W610" si="1302">V610&amp;"_"&amp;U610&amp;"_"&amp;R610&amp;"_"&amp;S610&amp;"_"&amp;T610</f>
        <v>DL2022021_PenselKlippekrabbe_Valid_Absent_Ct&gt;41</v>
      </c>
    </row>
    <row r="611" spans="1:23" x14ac:dyDescent="0.25">
      <c r="A611" t="s">
        <v>278</v>
      </c>
      <c r="B611" t="s">
        <v>663</v>
      </c>
      <c r="C611" t="s">
        <v>16</v>
      </c>
      <c r="D611" s="7">
        <v>0.1</v>
      </c>
      <c r="E611" s="6" t="s">
        <v>17</v>
      </c>
      <c r="F611" t="s">
        <v>698</v>
      </c>
      <c r="G611" t="str">
        <f t="shared" si="1223"/>
        <v>13</v>
      </c>
      <c r="H611" t="str">
        <f t="shared" si="1232"/>
        <v>PenselKlippekrabbe_13_20220915_DL2022021_MarieKrusesGymBorupgaardGym</v>
      </c>
      <c r="I611" t="str">
        <f t="shared" si="1233"/>
        <v>PenselKlippekrabbe</v>
      </c>
      <c r="J611" t="str">
        <f t="shared" si="1234"/>
        <v>NegK</v>
      </c>
      <c r="K611" t="str">
        <f t="shared" si="1235"/>
        <v>No Ct</v>
      </c>
      <c r="L611" t="str">
        <f t="shared" si="1236"/>
        <v/>
      </c>
      <c r="M611" t="str">
        <f t="shared" si="1237"/>
        <v/>
      </c>
      <c r="N611" t="str">
        <f t="shared" si="1238"/>
        <v/>
      </c>
    </row>
    <row r="612" spans="1:23" x14ac:dyDescent="0.25">
      <c r="A612" t="s">
        <v>280</v>
      </c>
      <c r="B612" t="s">
        <v>664</v>
      </c>
      <c r="C612" t="s">
        <v>20</v>
      </c>
      <c r="D612" s="7">
        <v>0.1</v>
      </c>
      <c r="E612" s="7" t="s">
        <v>17</v>
      </c>
      <c r="F612" t="s">
        <v>698</v>
      </c>
      <c r="G612" t="str">
        <f t="shared" si="1223"/>
        <v>13</v>
      </c>
      <c r="H612" t="str">
        <f t="shared" si="1232"/>
        <v>PenselKlippekrabbe_13_20220915_DL2022021_MarieKrusesGymBorupgaardGym</v>
      </c>
      <c r="I612" t="str">
        <f t="shared" si="1233"/>
        <v>PenselKlippekrabbe</v>
      </c>
      <c r="J612" t="str">
        <f t="shared" si="1234"/>
        <v>eDNA</v>
      </c>
      <c r="K612" t="str">
        <f t="shared" si="1235"/>
        <v>No Ct</v>
      </c>
      <c r="L612" t="str">
        <f t="shared" si="1236"/>
        <v/>
      </c>
      <c r="M612" t="str">
        <f t="shared" si="1237"/>
        <v/>
      </c>
      <c r="N612" t="str">
        <f t="shared" si="1238"/>
        <v/>
      </c>
    </row>
    <row r="613" spans="1:23" x14ac:dyDescent="0.25">
      <c r="A613" t="s">
        <v>282</v>
      </c>
      <c r="B613" t="s">
        <v>664</v>
      </c>
      <c r="C613" t="s">
        <v>20</v>
      </c>
      <c r="D613" s="7">
        <v>0.1</v>
      </c>
      <c r="E613" s="6" t="s">
        <v>17</v>
      </c>
      <c r="F613" t="s">
        <v>698</v>
      </c>
      <c r="G613" t="str">
        <f t="shared" si="1223"/>
        <v>13</v>
      </c>
      <c r="H613" t="str">
        <f t="shared" si="1232"/>
        <v>PenselKlippekrabbe_13_20220915_DL2022021_MarieKrusesGymBorupgaardGym</v>
      </c>
      <c r="I613" t="str">
        <f t="shared" si="1233"/>
        <v>PenselKlippekrabbe</v>
      </c>
      <c r="J613" t="str">
        <f t="shared" si="1234"/>
        <v>eDNA</v>
      </c>
      <c r="K613" t="str">
        <f t="shared" si="1235"/>
        <v>No Ct</v>
      </c>
      <c r="L613" t="str">
        <f t="shared" si="1236"/>
        <v/>
      </c>
      <c r="M613" t="str">
        <f t="shared" si="1237"/>
        <v/>
      </c>
      <c r="N613" t="str">
        <f t="shared" si="1238"/>
        <v/>
      </c>
    </row>
    <row r="614" spans="1:23" x14ac:dyDescent="0.25">
      <c r="A614" t="s">
        <v>283</v>
      </c>
      <c r="B614" t="s">
        <v>665</v>
      </c>
      <c r="C614" t="s">
        <v>13</v>
      </c>
      <c r="D614" s="7">
        <v>0.1</v>
      </c>
      <c r="E614" s="7">
        <v>30.44</v>
      </c>
      <c r="F614" t="s">
        <v>698</v>
      </c>
      <c r="G614" t="str">
        <f t="shared" si="1223"/>
        <v>14</v>
      </c>
      <c r="H614" t="str">
        <f t="shared" si="1232"/>
        <v>PenselKlippekrabbe_14_20220915_DL2022021_MarieKrusesGymBorupgaardGym</v>
      </c>
      <c r="I614" t="str">
        <f t="shared" si="1233"/>
        <v>PenselKlippekrabbe</v>
      </c>
      <c r="J614" t="str">
        <f t="shared" si="1234"/>
        <v>PosK</v>
      </c>
      <c r="K614">
        <f t="shared" si="1235"/>
        <v>30.44</v>
      </c>
      <c r="L614">
        <f t="shared" si="1236"/>
        <v>30.44</v>
      </c>
      <c r="M614">
        <f t="shared" si="1237"/>
        <v>0</v>
      </c>
      <c r="N614">
        <f t="shared" si="1238"/>
        <v>0</v>
      </c>
      <c r="P614">
        <f t="shared" ref="P614" si="1303">IF(K616="No Ct",0,K616)</f>
        <v>0</v>
      </c>
      <c r="Q614">
        <f t="shared" ref="Q614" si="1304">IF(K617="No Ct",0,K617)</f>
        <v>0</v>
      </c>
      <c r="R614" t="str">
        <f t="shared" ref="R614" si="1305">IF(AND(L614&gt;0,M614=0),"Valid","Invalid")</f>
        <v>Valid</v>
      </c>
      <c r="S614" t="str">
        <f t="shared" ref="S614" si="1306">IF(OR(P614&gt;1,Q614&gt;1),"Present","Absent")</f>
        <v>Absent</v>
      </c>
      <c r="T614" t="str">
        <f t="shared" ref="T614" si="1307">IF(OR(AND(P614&gt;1,P614&lt;41),AND(Q614&gt;1,Q614&lt;41)),"Ct&lt;41","Ct&gt;41")</f>
        <v>Ct&gt;41</v>
      </c>
      <c r="U614" t="str">
        <f t="shared" ref="U614" si="1308">I614</f>
        <v>PenselKlippekrabbe</v>
      </c>
      <c r="V614" t="str">
        <f t="shared" ref="V614" si="1309">MID(F614,10,9)</f>
        <v>DL2022021</v>
      </c>
      <c r="W614" t="str">
        <f t="shared" ref="W614" si="1310">V614&amp;"_"&amp;U614&amp;"_"&amp;R614&amp;"_"&amp;S614&amp;"_"&amp;T614</f>
        <v>DL2022021_PenselKlippekrabbe_Valid_Absent_Ct&gt;41</v>
      </c>
    </row>
    <row r="615" spans="1:23" x14ac:dyDescent="0.25">
      <c r="A615" t="s">
        <v>285</v>
      </c>
      <c r="B615" t="s">
        <v>666</v>
      </c>
      <c r="C615" t="s">
        <v>16</v>
      </c>
      <c r="D615" s="7">
        <v>0.1</v>
      </c>
      <c r="E615" s="6" t="s">
        <v>17</v>
      </c>
      <c r="F615" t="s">
        <v>698</v>
      </c>
      <c r="G615" t="str">
        <f t="shared" si="1223"/>
        <v>14</v>
      </c>
      <c r="H615" t="str">
        <f t="shared" si="1232"/>
        <v>PenselKlippekrabbe_14_20220915_DL2022021_MarieKrusesGymBorupgaardGym</v>
      </c>
      <c r="I615" t="str">
        <f t="shared" si="1233"/>
        <v>PenselKlippekrabbe</v>
      </c>
      <c r="J615" t="str">
        <f t="shared" si="1234"/>
        <v>NegK</v>
      </c>
      <c r="K615" t="str">
        <f t="shared" si="1235"/>
        <v>No Ct</v>
      </c>
      <c r="L615" t="str">
        <f t="shared" si="1236"/>
        <v/>
      </c>
      <c r="M615" t="str">
        <f t="shared" si="1237"/>
        <v/>
      </c>
      <c r="N615" t="str">
        <f t="shared" si="1238"/>
        <v/>
      </c>
    </row>
    <row r="616" spans="1:23" x14ac:dyDescent="0.25">
      <c r="A616" t="s">
        <v>287</v>
      </c>
      <c r="B616" t="s">
        <v>667</v>
      </c>
      <c r="C616" t="s">
        <v>20</v>
      </c>
      <c r="D616" s="7">
        <v>0.1</v>
      </c>
      <c r="E616" s="7" t="s">
        <v>17</v>
      </c>
      <c r="F616" t="s">
        <v>698</v>
      </c>
      <c r="G616" t="str">
        <f t="shared" si="1223"/>
        <v>14</v>
      </c>
      <c r="H616" t="str">
        <f t="shared" si="1232"/>
        <v>PenselKlippekrabbe_14_20220915_DL2022021_MarieKrusesGymBorupgaardGym</v>
      </c>
      <c r="I616" t="str">
        <f t="shared" si="1233"/>
        <v>PenselKlippekrabbe</v>
      </c>
      <c r="J616" t="str">
        <f t="shared" si="1234"/>
        <v>eDNA</v>
      </c>
      <c r="K616" t="str">
        <f t="shared" si="1235"/>
        <v>No Ct</v>
      </c>
      <c r="L616" t="str">
        <f t="shared" si="1236"/>
        <v/>
      </c>
      <c r="M616" t="str">
        <f t="shared" si="1237"/>
        <v/>
      </c>
      <c r="N616" t="str">
        <f t="shared" si="1238"/>
        <v/>
      </c>
    </row>
    <row r="617" spans="1:23" x14ac:dyDescent="0.25">
      <c r="A617" t="s">
        <v>289</v>
      </c>
      <c r="B617" t="s">
        <v>667</v>
      </c>
      <c r="C617" t="s">
        <v>20</v>
      </c>
      <c r="D617" s="7">
        <v>0.1</v>
      </c>
      <c r="E617" s="6" t="s">
        <v>17</v>
      </c>
      <c r="F617" t="s">
        <v>698</v>
      </c>
      <c r="G617" t="str">
        <f t="shared" si="1223"/>
        <v>14</v>
      </c>
      <c r="H617" t="str">
        <f t="shared" si="1232"/>
        <v>PenselKlippekrabbe_14_20220915_DL2022021_MarieKrusesGymBorupgaardGym</v>
      </c>
      <c r="I617" t="str">
        <f t="shared" si="1233"/>
        <v>PenselKlippekrabbe</v>
      </c>
      <c r="J617" t="str">
        <f t="shared" si="1234"/>
        <v>eDNA</v>
      </c>
      <c r="K617" t="str">
        <f t="shared" si="1235"/>
        <v>No Ct</v>
      </c>
      <c r="L617" t="str">
        <f t="shared" si="1236"/>
        <v/>
      </c>
      <c r="M617" t="str">
        <f t="shared" si="1237"/>
        <v/>
      </c>
      <c r="N617" t="str">
        <f t="shared" si="1238"/>
        <v/>
      </c>
    </row>
    <row r="618" spans="1:23" x14ac:dyDescent="0.25">
      <c r="A618" t="s">
        <v>290</v>
      </c>
      <c r="B618" t="s">
        <v>668</v>
      </c>
      <c r="C618" t="s">
        <v>13</v>
      </c>
      <c r="D618" s="7">
        <v>0.1</v>
      </c>
      <c r="E618" s="7">
        <v>27.12</v>
      </c>
      <c r="F618" t="s">
        <v>698</v>
      </c>
      <c r="G618" t="str">
        <f t="shared" si="1223"/>
        <v>15</v>
      </c>
      <c r="H618" t="str">
        <f t="shared" si="1232"/>
        <v>FurealgeOstenfeldii_15_20220915_DL2022021_MarieKrusesGymBorupgaardGym</v>
      </c>
      <c r="I618" t="str">
        <f t="shared" si="1233"/>
        <v>FurealgeOstenfeldii</v>
      </c>
      <c r="J618" t="str">
        <f t="shared" si="1234"/>
        <v>PosK</v>
      </c>
      <c r="K618">
        <f t="shared" si="1235"/>
        <v>27.12</v>
      </c>
      <c r="L618">
        <f t="shared" si="1236"/>
        <v>27.12</v>
      </c>
      <c r="M618">
        <f t="shared" si="1237"/>
        <v>0</v>
      </c>
      <c r="N618">
        <f t="shared" si="1238"/>
        <v>0</v>
      </c>
      <c r="P618">
        <f t="shared" ref="P618" si="1311">IF(K620="No Ct",0,K620)</f>
        <v>0</v>
      </c>
      <c r="Q618">
        <f t="shared" ref="Q618" si="1312">IF(K621="No Ct",0,K621)</f>
        <v>0</v>
      </c>
      <c r="R618" t="str">
        <f t="shared" ref="R618" si="1313">IF(AND(L618&gt;0,M618=0),"Valid","Invalid")</f>
        <v>Valid</v>
      </c>
      <c r="S618" t="str">
        <f t="shared" ref="S618" si="1314">IF(OR(P618&gt;1,Q618&gt;1),"Present","Absent")</f>
        <v>Absent</v>
      </c>
      <c r="T618" t="str">
        <f t="shared" ref="T618" si="1315">IF(OR(AND(P618&gt;1,P618&lt;41),AND(Q618&gt;1,Q618&lt;41)),"Ct&lt;41","Ct&gt;41")</f>
        <v>Ct&gt;41</v>
      </c>
      <c r="U618" t="str">
        <f t="shared" ref="U618" si="1316">I618</f>
        <v>FurealgeOstenfeldii</v>
      </c>
      <c r="V618" t="str">
        <f t="shared" ref="V618" si="1317">MID(F618,10,9)</f>
        <v>DL2022021</v>
      </c>
      <c r="W618" t="str">
        <f t="shared" ref="W618" si="1318">V618&amp;"_"&amp;U618&amp;"_"&amp;R618&amp;"_"&amp;S618&amp;"_"&amp;T618</f>
        <v>DL2022021_FurealgeOstenfeldii_Valid_Absent_Ct&gt;41</v>
      </c>
    </row>
    <row r="619" spans="1:23" x14ac:dyDescent="0.25">
      <c r="A619" t="s">
        <v>292</v>
      </c>
      <c r="B619" t="s">
        <v>669</v>
      </c>
      <c r="C619" t="s">
        <v>16</v>
      </c>
      <c r="D619" s="7">
        <v>0.1</v>
      </c>
      <c r="E619" s="6" t="s">
        <v>17</v>
      </c>
      <c r="F619" t="s">
        <v>698</v>
      </c>
      <c r="G619" t="str">
        <f t="shared" si="1223"/>
        <v>15</v>
      </c>
      <c r="H619" t="str">
        <f t="shared" si="1232"/>
        <v>FurealgeOstenfeldii_15_20220915_DL2022021_MarieKrusesGymBorupgaardGym</v>
      </c>
      <c r="I619" t="str">
        <f t="shared" si="1233"/>
        <v>FurealgeOstenfeldii</v>
      </c>
      <c r="J619" t="str">
        <f t="shared" si="1234"/>
        <v>NegK</v>
      </c>
      <c r="K619" t="str">
        <f t="shared" si="1235"/>
        <v>No Ct</v>
      </c>
      <c r="L619" t="str">
        <f t="shared" si="1236"/>
        <v/>
      </c>
      <c r="M619" t="str">
        <f t="shared" si="1237"/>
        <v/>
      </c>
      <c r="N619" t="str">
        <f t="shared" si="1238"/>
        <v/>
      </c>
    </row>
    <row r="620" spans="1:23" x14ac:dyDescent="0.25">
      <c r="A620" t="s">
        <v>294</v>
      </c>
      <c r="B620" t="s">
        <v>670</v>
      </c>
      <c r="C620" t="s">
        <v>20</v>
      </c>
      <c r="D620" s="7">
        <v>0.1</v>
      </c>
      <c r="E620" s="6" t="s">
        <v>17</v>
      </c>
      <c r="F620" t="s">
        <v>698</v>
      </c>
      <c r="G620" t="str">
        <f t="shared" si="1223"/>
        <v>15</v>
      </c>
      <c r="H620" t="str">
        <f t="shared" si="1232"/>
        <v>FurealgeOstenfeldii_15_20220915_DL2022021_MarieKrusesGymBorupgaardGym</v>
      </c>
      <c r="I620" t="str">
        <f t="shared" si="1233"/>
        <v>FurealgeOstenfeldii</v>
      </c>
      <c r="J620" t="str">
        <f t="shared" si="1234"/>
        <v>eDNA</v>
      </c>
      <c r="K620" t="str">
        <f t="shared" si="1235"/>
        <v>No Ct</v>
      </c>
      <c r="L620" t="str">
        <f t="shared" si="1236"/>
        <v/>
      </c>
      <c r="M620" t="str">
        <f t="shared" si="1237"/>
        <v/>
      </c>
      <c r="N620" t="str">
        <f t="shared" si="1238"/>
        <v/>
      </c>
    </row>
    <row r="621" spans="1:23" x14ac:dyDescent="0.25">
      <c r="A621" t="s">
        <v>296</v>
      </c>
      <c r="B621" t="s">
        <v>670</v>
      </c>
      <c r="C621" t="s">
        <v>20</v>
      </c>
      <c r="D621" s="7">
        <v>0.1</v>
      </c>
      <c r="E621" s="6" t="s">
        <v>17</v>
      </c>
      <c r="F621" t="s">
        <v>698</v>
      </c>
      <c r="G621" t="str">
        <f t="shared" si="1223"/>
        <v>15</v>
      </c>
      <c r="H621" t="str">
        <f t="shared" si="1232"/>
        <v>FurealgeOstenfeldii_15_20220915_DL2022021_MarieKrusesGymBorupgaardGym</v>
      </c>
      <c r="I621" t="str">
        <f t="shared" si="1233"/>
        <v>FurealgeOstenfeldii</v>
      </c>
      <c r="J621" t="str">
        <f t="shared" si="1234"/>
        <v>eDNA</v>
      </c>
      <c r="K621" t="str">
        <f t="shared" si="1235"/>
        <v>No Ct</v>
      </c>
      <c r="L621" t="str">
        <f t="shared" si="1236"/>
        <v/>
      </c>
      <c r="M621" t="str">
        <f t="shared" si="1237"/>
        <v/>
      </c>
      <c r="N621" t="str">
        <f t="shared" si="1238"/>
        <v/>
      </c>
    </row>
    <row r="622" spans="1:23" x14ac:dyDescent="0.25">
      <c r="A622" t="s">
        <v>297</v>
      </c>
      <c r="B622" t="s">
        <v>671</v>
      </c>
      <c r="C622" t="s">
        <v>13</v>
      </c>
      <c r="D622" s="7">
        <v>0.1</v>
      </c>
      <c r="E622" s="7">
        <v>27.71</v>
      </c>
      <c r="F622" t="s">
        <v>698</v>
      </c>
      <c r="G622" t="str">
        <f t="shared" si="1223"/>
        <v>16</v>
      </c>
      <c r="H622" t="str">
        <f t="shared" si="1232"/>
        <v>FurealgeOstenfeldii_16_20220915_DL2022021_MarieKrusesGymBorupgaardGym</v>
      </c>
      <c r="I622" t="str">
        <f t="shared" si="1233"/>
        <v>FurealgeOstenfeldii</v>
      </c>
      <c r="J622" t="str">
        <f t="shared" si="1234"/>
        <v>PosK</v>
      </c>
      <c r="K622">
        <f t="shared" si="1235"/>
        <v>27.71</v>
      </c>
      <c r="L622">
        <f t="shared" si="1236"/>
        <v>27.71</v>
      </c>
      <c r="M622">
        <f t="shared" si="1237"/>
        <v>0</v>
      </c>
      <c r="N622">
        <f t="shared" si="1238"/>
        <v>0</v>
      </c>
      <c r="P622">
        <f t="shared" ref="P622" si="1319">IF(K624="No Ct",0,K624)</f>
        <v>0</v>
      </c>
      <c r="Q622">
        <f t="shared" ref="Q622" si="1320">IF(K625="No Ct",0,K625)</f>
        <v>0</v>
      </c>
      <c r="R622" t="str">
        <f t="shared" ref="R622" si="1321">IF(AND(L622&gt;0,M622=0),"Valid","Invalid")</f>
        <v>Valid</v>
      </c>
      <c r="S622" t="str">
        <f t="shared" ref="S622" si="1322">IF(OR(P622&gt;1,Q622&gt;1),"Present","Absent")</f>
        <v>Absent</v>
      </c>
      <c r="T622" t="str">
        <f t="shared" ref="T622" si="1323">IF(OR(AND(P622&gt;1,P622&lt;41),AND(Q622&gt;1,Q622&lt;41)),"Ct&lt;41","Ct&gt;41")</f>
        <v>Ct&gt;41</v>
      </c>
      <c r="U622" t="str">
        <f t="shared" ref="U622" si="1324">I622</f>
        <v>FurealgeOstenfeldii</v>
      </c>
      <c r="V622" t="str">
        <f t="shared" ref="V622" si="1325">MID(F622,10,9)</f>
        <v>DL2022021</v>
      </c>
      <c r="W622" t="str">
        <f t="shared" ref="W622" si="1326">V622&amp;"_"&amp;U622&amp;"_"&amp;R622&amp;"_"&amp;S622&amp;"_"&amp;T622</f>
        <v>DL2022021_FurealgeOstenfeldii_Valid_Absent_Ct&gt;41</v>
      </c>
    </row>
    <row r="623" spans="1:23" x14ac:dyDescent="0.25">
      <c r="A623" t="s">
        <v>299</v>
      </c>
      <c r="B623" t="s">
        <v>672</v>
      </c>
      <c r="C623" t="s">
        <v>16</v>
      </c>
      <c r="D623" s="7">
        <v>0.1</v>
      </c>
      <c r="E623" s="6" t="s">
        <v>17</v>
      </c>
      <c r="F623" t="s">
        <v>698</v>
      </c>
      <c r="G623" t="str">
        <f t="shared" si="1223"/>
        <v>16</v>
      </c>
      <c r="H623" t="str">
        <f t="shared" si="1232"/>
        <v>FurealgeOstenfeldii_16_20220915_DL2022021_MarieKrusesGymBorupgaardGym</v>
      </c>
      <c r="I623" t="str">
        <f t="shared" si="1233"/>
        <v>FurealgeOstenfeldii</v>
      </c>
      <c r="J623" t="str">
        <f t="shared" si="1234"/>
        <v>NegK</v>
      </c>
      <c r="K623" t="str">
        <f t="shared" si="1235"/>
        <v>No Ct</v>
      </c>
      <c r="L623" t="str">
        <f t="shared" si="1236"/>
        <v/>
      </c>
      <c r="M623" t="str">
        <f t="shared" si="1237"/>
        <v/>
      </c>
      <c r="N623" t="str">
        <f t="shared" si="1238"/>
        <v/>
      </c>
    </row>
    <row r="624" spans="1:23" x14ac:dyDescent="0.25">
      <c r="A624" t="s">
        <v>301</v>
      </c>
      <c r="B624" t="s">
        <v>673</v>
      </c>
      <c r="C624" t="s">
        <v>20</v>
      </c>
      <c r="D624" s="7">
        <v>0.1</v>
      </c>
      <c r="E624" s="7" t="s">
        <v>17</v>
      </c>
      <c r="F624" t="s">
        <v>698</v>
      </c>
      <c r="G624" t="str">
        <f t="shared" si="1223"/>
        <v>16</v>
      </c>
      <c r="H624" t="str">
        <f t="shared" si="1232"/>
        <v>FurealgeOstenfeldii_16_20220915_DL2022021_MarieKrusesGymBorupgaardGym</v>
      </c>
      <c r="I624" t="str">
        <f t="shared" si="1233"/>
        <v>FurealgeOstenfeldii</v>
      </c>
      <c r="J624" t="str">
        <f t="shared" si="1234"/>
        <v>eDNA</v>
      </c>
      <c r="K624" t="str">
        <f t="shared" si="1235"/>
        <v>No Ct</v>
      </c>
      <c r="L624" t="str">
        <f t="shared" si="1236"/>
        <v/>
      </c>
      <c r="M624" t="str">
        <f t="shared" si="1237"/>
        <v/>
      </c>
      <c r="N624" t="str">
        <f t="shared" si="1238"/>
        <v/>
      </c>
    </row>
    <row r="625" spans="1:23" x14ac:dyDescent="0.25">
      <c r="A625" t="s">
        <v>303</v>
      </c>
      <c r="B625" t="s">
        <v>673</v>
      </c>
      <c r="C625" t="s">
        <v>20</v>
      </c>
      <c r="D625" s="7">
        <v>0.1</v>
      </c>
      <c r="E625" s="7" t="s">
        <v>17</v>
      </c>
      <c r="F625" t="s">
        <v>698</v>
      </c>
      <c r="G625" t="str">
        <f t="shared" si="1223"/>
        <v>16</v>
      </c>
      <c r="H625" t="str">
        <f t="shared" si="1232"/>
        <v>FurealgeOstenfeldii_16_20220915_DL2022021_MarieKrusesGymBorupgaardGym</v>
      </c>
      <c r="I625" t="str">
        <f t="shared" si="1233"/>
        <v>FurealgeOstenfeldii</v>
      </c>
      <c r="J625" t="str">
        <f t="shared" si="1234"/>
        <v>eDNA</v>
      </c>
      <c r="K625" t="str">
        <f t="shared" si="1235"/>
        <v>No Ct</v>
      </c>
      <c r="L625" t="str">
        <f t="shared" si="1236"/>
        <v/>
      </c>
      <c r="M625" t="str">
        <f t="shared" si="1237"/>
        <v/>
      </c>
      <c r="N625" t="str">
        <f t="shared" si="1238"/>
        <v/>
      </c>
    </row>
    <row r="626" spans="1:23" x14ac:dyDescent="0.25">
      <c r="A626" t="s">
        <v>304</v>
      </c>
      <c r="B626" t="s">
        <v>674</v>
      </c>
      <c r="C626" t="s">
        <v>13</v>
      </c>
      <c r="D626" s="7">
        <v>0.1</v>
      </c>
      <c r="E626" s="7">
        <v>18.34</v>
      </c>
      <c r="F626" t="s">
        <v>698</v>
      </c>
      <c r="G626" t="str">
        <f t="shared" si="1223"/>
        <v>17</v>
      </c>
      <c r="H626" t="str">
        <f t="shared" si="1232"/>
        <v>StilkalgeParvum_17_20220915_DL2022021_MarieKrusesGymBorupgaardGym</v>
      </c>
      <c r="I626" t="str">
        <f t="shared" si="1233"/>
        <v>StilkalgeParvum</v>
      </c>
      <c r="J626" t="str">
        <f t="shared" si="1234"/>
        <v>PosK</v>
      </c>
      <c r="K626">
        <f t="shared" si="1235"/>
        <v>18.34</v>
      </c>
      <c r="L626">
        <f t="shared" si="1236"/>
        <v>18.34</v>
      </c>
      <c r="M626">
        <f t="shared" si="1237"/>
        <v>0</v>
      </c>
      <c r="N626">
        <f t="shared" si="1238"/>
        <v>0</v>
      </c>
      <c r="P626">
        <f t="shared" ref="P626" si="1327">IF(K628="No Ct",0,K628)</f>
        <v>0</v>
      </c>
      <c r="Q626">
        <f t="shared" ref="Q626" si="1328">IF(K629="No Ct",0,K629)</f>
        <v>0</v>
      </c>
      <c r="R626" t="str">
        <f t="shared" ref="R626" si="1329">IF(AND(L626&gt;0,M626=0),"Valid","Invalid")</f>
        <v>Valid</v>
      </c>
      <c r="S626" t="str">
        <f t="shared" ref="S626" si="1330">IF(OR(P626&gt;1,Q626&gt;1),"Present","Absent")</f>
        <v>Absent</v>
      </c>
      <c r="T626" t="str">
        <f t="shared" ref="T626" si="1331">IF(OR(AND(P626&gt;1,P626&lt;41),AND(Q626&gt;1,Q626&lt;41)),"Ct&lt;41","Ct&gt;41")</f>
        <v>Ct&gt;41</v>
      </c>
      <c r="U626" t="str">
        <f t="shared" ref="U626" si="1332">I626</f>
        <v>StilkalgeParvum</v>
      </c>
      <c r="V626" t="str">
        <f t="shared" ref="V626" si="1333">MID(F626,10,9)</f>
        <v>DL2022021</v>
      </c>
      <c r="W626" t="str">
        <f t="shared" ref="W626" si="1334">V626&amp;"_"&amp;U626&amp;"_"&amp;R626&amp;"_"&amp;S626&amp;"_"&amp;T626</f>
        <v>DL2022021_StilkalgeParvum_Valid_Absent_Ct&gt;41</v>
      </c>
    </row>
    <row r="627" spans="1:23" x14ac:dyDescent="0.25">
      <c r="A627" t="s">
        <v>306</v>
      </c>
      <c r="B627" t="s">
        <v>675</v>
      </c>
      <c r="C627" t="s">
        <v>16</v>
      </c>
      <c r="D627" s="7">
        <v>0.1</v>
      </c>
      <c r="E627" s="6" t="s">
        <v>17</v>
      </c>
      <c r="F627" t="s">
        <v>698</v>
      </c>
      <c r="G627" t="str">
        <f t="shared" si="1223"/>
        <v>17</v>
      </c>
      <c r="H627" t="str">
        <f t="shared" si="1232"/>
        <v>StilkalgeParvum_17_20220915_DL2022021_MarieKrusesGymBorupgaardGym</v>
      </c>
      <c r="I627" t="str">
        <f t="shared" si="1233"/>
        <v>StilkalgeParvum</v>
      </c>
      <c r="J627" t="str">
        <f t="shared" si="1234"/>
        <v>NegK</v>
      </c>
      <c r="K627" t="str">
        <f t="shared" si="1235"/>
        <v>No Ct</v>
      </c>
      <c r="L627" t="str">
        <f t="shared" si="1236"/>
        <v/>
      </c>
      <c r="M627" t="str">
        <f t="shared" si="1237"/>
        <v/>
      </c>
      <c r="N627" t="str">
        <f t="shared" si="1238"/>
        <v/>
      </c>
    </row>
    <row r="628" spans="1:23" x14ac:dyDescent="0.25">
      <c r="A628" t="s">
        <v>308</v>
      </c>
      <c r="B628" t="s">
        <v>676</v>
      </c>
      <c r="C628" t="s">
        <v>20</v>
      </c>
      <c r="D628" s="7">
        <v>0.1</v>
      </c>
      <c r="E628" s="7" t="s">
        <v>17</v>
      </c>
      <c r="F628" t="s">
        <v>698</v>
      </c>
      <c r="G628" t="str">
        <f t="shared" si="1223"/>
        <v>17</v>
      </c>
      <c r="H628" t="str">
        <f t="shared" si="1232"/>
        <v>StilkalgeParvum_17_20220915_DL2022021_MarieKrusesGymBorupgaardGym</v>
      </c>
      <c r="I628" t="str">
        <f t="shared" si="1233"/>
        <v>StilkalgeParvum</v>
      </c>
      <c r="J628" t="str">
        <f t="shared" si="1234"/>
        <v>eDNA</v>
      </c>
      <c r="K628" t="str">
        <f t="shared" si="1235"/>
        <v>No Ct</v>
      </c>
      <c r="L628" t="str">
        <f t="shared" si="1236"/>
        <v/>
      </c>
      <c r="M628" t="str">
        <f t="shared" si="1237"/>
        <v/>
      </c>
      <c r="N628" t="str">
        <f t="shared" si="1238"/>
        <v/>
      </c>
    </row>
    <row r="629" spans="1:23" x14ac:dyDescent="0.25">
      <c r="A629" t="s">
        <v>310</v>
      </c>
      <c r="B629" t="s">
        <v>676</v>
      </c>
      <c r="C629" t="s">
        <v>20</v>
      </c>
      <c r="D629" s="7">
        <v>0.1</v>
      </c>
      <c r="E629" s="6" t="s">
        <v>17</v>
      </c>
      <c r="F629" t="s">
        <v>698</v>
      </c>
      <c r="G629" t="str">
        <f t="shared" si="1223"/>
        <v>17</v>
      </c>
      <c r="H629" t="str">
        <f t="shared" si="1232"/>
        <v>StilkalgeParvum_17_20220915_DL2022021_MarieKrusesGymBorupgaardGym</v>
      </c>
      <c r="I629" t="str">
        <f t="shared" si="1233"/>
        <v>StilkalgeParvum</v>
      </c>
      <c r="J629" t="str">
        <f t="shared" si="1234"/>
        <v>eDNA</v>
      </c>
      <c r="K629" t="str">
        <f t="shared" si="1235"/>
        <v>No Ct</v>
      </c>
      <c r="L629" t="str">
        <f t="shared" si="1236"/>
        <v/>
      </c>
      <c r="M629" t="str">
        <f t="shared" si="1237"/>
        <v/>
      </c>
      <c r="N629" t="str">
        <f t="shared" si="1238"/>
        <v/>
      </c>
    </row>
    <row r="630" spans="1:23" x14ac:dyDescent="0.25">
      <c r="A630" t="s">
        <v>311</v>
      </c>
      <c r="B630" t="s">
        <v>677</v>
      </c>
      <c r="C630" t="s">
        <v>13</v>
      </c>
      <c r="D630" s="7">
        <v>0.1</v>
      </c>
      <c r="E630" s="7">
        <v>18.690000000000001</v>
      </c>
      <c r="F630" t="s">
        <v>698</v>
      </c>
      <c r="G630" t="str">
        <f t="shared" si="1223"/>
        <v>18</v>
      </c>
      <c r="H630" t="str">
        <f t="shared" si="1232"/>
        <v>StilkalgeParvum_18_20220915_DL2022021_MarieKrusesGymBorupgaardGym</v>
      </c>
      <c r="I630" t="str">
        <f t="shared" si="1233"/>
        <v>StilkalgeParvum</v>
      </c>
      <c r="J630" t="str">
        <f t="shared" si="1234"/>
        <v>PosK</v>
      </c>
      <c r="K630">
        <f t="shared" si="1235"/>
        <v>18.690000000000001</v>
      </c>
      <c r="L630">
        <f t="shared" si="1236"/>
        <v>18.690000000000001</v>
      </c>
      <c r="M630">
        <f t="shared" si="1237"/>
        <v>0</v>
      </c>
      <c r="N630">
        <f t="shared" si="1238"/>
        <v>0</v>
      </c>
      <c r="P630">
        <f t="shared" ref="P630" si="1335">IF(K632="No Ct",0,K632)</f>
        <v>0</v>
      </c>
      <c r="Q630">
        <f t="shared" ref="Q630" si="1336">IF(K633="No Ct",0,K633)</f>
        <v>0</v>
      </c>
      <c r="R630" t="str">
        <f t="shared" ref="R630" si="1337">IF(AND(L630&gt;0,M630=0),"Valid","Invalid")</f>
        <v>Valid</v>
      </c>
      <c r="S630" t="str">
        <f t="shared" ref="S630" si="1338">IF(OR(P630&gt;1,Q630&gt;1),"Present","Absent")</f>
        <v>Absent</v>
      </c>
      <c r="T630" t="str">
        <f t="shared" ref="T630" si="1339">IF(OR(AND(P630&gt;1,P630&lt;41),AND(Q630&gt;1,Q630&lt;41)),"Ct&lt;41","Ct&gt;41")</f>
        <v>Ct&gt;41</v>
      </c>
      <c r="U630" t="str">
        <f t="shared" ref="U630" si="1340">I630</f>
        <v>StilkalgeParvum</v>
      </c>
      <c r="V630" t="str">
        <f t="shared" ref="V630" si="1341">MID(F630,10,9)</f>
        <v>DL2022021</v>
      </c>
      <c r="W630" t="str">
        <f t="shared" ref="W630" si="1342">V630&amp;"_"&amp;U630&amp;"_"&amp;R630&amp;"_"&amp;S630&amp;"_"&amp;T630</f>
        <v>DL2022021_StilkalgeParvum_Valid_Absent_Ct&gt;41</v>
      </c>
    </row>
    <row r="631" spans="1:23" x14ac:dyDescent="0.25">
      <c r="A631" t="s">
        <v>313</v>
      </c>
      <c r="B631" t="s">
        <v>678</v>
      </c>
      <c r="C631" t="s">
        <v>16</v>
      </c>
      <c r="D631" s="7">
        <v>0.1</v>
      </c>
      <c r="E631" s="6" t="s">
        <v>17</v>
      </c>
      <c r="F631" t="s">
        <v>698</v>
      </c>
      <c r="G631" t="str">
        <f t="shared" si="1223"/>
        <v>18</v>
      </c>
      <c r="H631" t="str">
        <f t="shared" si="1232"/>
        <v>StilkalgeParvum_18_20220915_DL2022021_MarieKrusesGymBorupgaardGym</v>
      </c>
      <c r="I631" t="str">
        <f t="shared" si="1233"/>
        <v>StilkalgeParvum</v>
      </c>
      <c r="J631" t="str">
        <f t="shared" si="1234"/>
        <v>NegK</v>
      </c>
      <c r="K631" t="str">
        <f t="shared" si="1235"/>
        <v>No Ct</v>
      </c>
      <c r="L631" t="str">
        <f t="shared" si="1236"/>
        <v/>
      </c>
      <c r="M631" t="str">
        <f t="shared" si="1237"/>
        <v/>
      </c>
      <c r="N631" t="str">
        <f t="shared" si="1238"/>
        <v/>
      </c>
    </row>
    <row r="632" spans="1:23" x14ac:dyDescent="0.25">
      <c r="A632" t="s">
        <v>315</v>
      </c>
      <c r="B632" t="s">
        <v>679</v>
      </c>
      <c r="C632" t="s">
        <v>20</v>
      </c>
      <c r="D632" s="7">
        <v>0.1</v>
      </c>
      <c r="E632" s="7" t="s">
        <v>17</v>
      </c>
      <c r="F632" t="s">
        <v>698</v>
      </c>
      <c r="G632" t="str">
        <f t="shared" si="1223"/>
        <v>18</v>
      </c>
      <c r="H632" t="str">
        <f t="shared" si="1232"/>
        <v>StilkalgeParvum_18_20220915_DL2022021_MarieKrusesGymBorupgaardGym</v>
      </c>
      <c r="I632" t="str">
        <f t="shared" si="1233"/>
        <v>StilkalgeParvum</v>
      </c>
      <c r="J632" t="str">
        <f t="shared" si="1234"/>
        <v>eDNA</v>
      </c>
      <c r="K632" t="str">
        <f t="shared" si="1235"/>
        <v>No Ct</v>
      </c>
      <c r="L632" t="str">
        <f t="shared" si="1236"/>
        <v/>
      </c>
      <c r="M632" t="str">
        <f t="shared" si="1237"/>
        <v/>
      </c>
      <c r="N632" t="str">
        <f t="shared" si="1238"/>
        <v/>
      </c>
    </row>
    <row r="633" spans="1:23" x14ac:dyDescent="0.25">
      <c r="A633" t="s">
        <v>317</v>
      </c>
      <c r="B633" t="s">
        <v>679</v>
      </c>
      <c r="C633" t="s">
        <v>20</v>
      </c>
      <c r="D633" s="7">
        <v>0.1</v>
      </c>
      <c r="E633" s="6" t="s">
        <v>17</v>
      </c>
      <c r="F633" t="s">
        <v>698</v>
      </c>
      <c r="G633" t="str">
        <f t="shared" si="1223"/>
        <v>18</v>
      </c>
      <c r="H633" t="str">
        <f t="shared" si="1232"/>
        <v>StilkalgeParvum_18_20220915_DL2022021_MarieKrusesGymBorupgaardGym</v>
      </c>
      <c r="I633" t="str">
        <f t="shared" si="1233"/>
        <v>StilkalgeParvum</v>
      </c>
      <c r="J633" t="str">
        <f t="shared" si="1234"/>
        <v>eDNA</v>
      </c>
      <c r="K633" t="str">
        <f t="shared" si="1235"/>
        <v>No Ct</v>
      </c>
      <c r="L633" t="str">
        <f t="shared" si="1236"/>
        <v/>
      </c>
      <c r="M633" t="str">
        <f t="shared" si="1237"/>
        <v/>
      </c>
      <c r="N633" t="str">
        <f t="shared" si="1238"/>
        <v/>
      </c>
    </row>
    <row r="634" spans="1:23" x14ac:dyDescent="0.25">
      <c r="A634" t="s">
        <v>318</v>
      </c>
      <c r="B634" t="s">
        <v>680</v>
      </c>
      <c r="C634" t="s">
        <v>13</v>
      </c>
      <c r="D634" s="7">
        <v>0.1</v>
      </c>
      <c r="E634" s="7" t="s">
        <v>17</v>
      </c>
      <c r="F634" t="s">
        <v>698</v>
      </c>
      <c r="G634" t="str">
        <f t="shared" si="1223"/>
        <v>19</v>
      </c>
      <c r="H634" t="str">
        <f t="shared" si="1232"/>
        <v>TrepiggetHundestejle_19_20220915_DL2022021_MarieKrusesGymBorupgaardGym</v>
      </c>
      <c r="I634" t="str">
        <f t="shared" si="1233"/>
        <v>TrepiggetHundestejle</v>
      </c>
      <c r="J634" t="str">
        <f t="shared" si="1234"/>
        <v>PosK</v>
      </c>
      <c r="K634" t="str">
        <f t="shared" si="1235"/>
        <v>No Ct</v>
      </c>
      <c r="L634">
        <f t="shared" si="1236"/>
        <v>0</v>
      </c>
      <c r="M634">
        <f t="shared" si="1237"/>
        <v>0</v>
      </c>
      <c r="N634">
        <f t="shared" si="1238"/>
        <v>0</v>
      </c>
      <c r="P634">
        <f t="shared" ref="P634" si="1343">IF(K636="No Ct",0,K636)</f>
        <v>0</v>
      </c>
      <c r="Q634">
        <f t="shared" ref="Q634" si="1344">IF(K637="No Ct",0,K637)</f>
        <v>0</v>
      </c>
      <c r="R634" t="str">
        <f t="shared" ref="R634" si="1345">IF(AND(L634&gt;0,M634=0),"Valid","Invalid")</f>
        <v>Invalid</v>
      </c>
      <c r="S634" t="str">
        <f t="shared" ref="S634" si="1346">IF(OR(P634&gt;1,Q634&gt;1),"Present","Absent")</f>
        <v>Absent</v>
      </c>
      <c r="T634" t="str">
        <f t="shared" ref="T634" si="1347">IF(OR(AND(P634&gt;1,P634&lt;41),AND(Q634&gt;1,Q634&lt;41)),"Ct&lt;41","Ct&gt;41")</f>
        <v>Ct&gt;41</v>
      </c>
      <c r="U634" t="str">
        <f t="shared" ref="U634" si="1348">I634</f>
        <v>TrepiggetHundestejle</v>
      </c>
      <c r="V634" t="str">
        <f t="shared" ref="V634" si="1349">MID(F634,10,9)</f>
        <v>DL2022021</v>
      </c>
      <c r="W634" t="str">
        <f t="shared" ref="W634" si="1350">V634&amp;"_"&amp;U634&amp;"_"&amp;R634&amp;"_"&amp;S634&amp;"_"&amp;T634</f>
        <v>DL2022021_TrepiggetHundestejle_Invalid_Absent_Ct&gt;41</v>
      </c>
    </row>
    <row r="635" spans="1:23" x14ac:dyDescent="0.25">
      <c r="A635" t="s">
        <v>320</v>
      </c>
      <c r="B635" t="s">
        <v>681</v>
      </c>
      <c r="C635" t="s">
        <v>16</v>
      </c>
      <c r="D635" s="7">
        <v>0.1</v>
      </c>
      <c r="E635" s="6" t="s">
        <v>17</v>
      </c>
      <c r="F635" t="s">
        <v>698</v>
      </c>
      <c r="G635" t="str">
        <f t="shared" si="1223"/>
        <v>19</v>
      </c>
      <c r="H635" t="str">
        <f t="shared" si="1232"/>
        <v>TrepiggetHundestejle_19_20220915_DL2022021_MarieKrusesGymBorupgaardGym</v>
      </c>
      <c r="I635" t="str">
        <f t="shared" si="1233"/>
        <v>TrepiggetHundestejle</v>
      </c>
      <c r="J635" t="str">
        <f t="shared" si="1234"/>
        <v>NegK</v>
      </c>
      <c r="K635" t="str">
        <f t="shared" si="1235"/>
        <v>No Ct</v>
      </c>
      <c r="L635" t="str">
        <f t="shared" si="1236"/>
        <v/>
      </c>
      <c r="M635" t="str">
        <f t="shared" si="1237"/>
        <v/>
      </c>
      <c r="N635" t="str">
        <f t="shared" si="1238"/>
        <v/>
      </c>
    </row>
    <row r="636" spans="1:23" x14ac:dyDescent="0.25">
      <c r="A636" t="s">
        <v>322</v>
      </c>
      <c r="B636" t="s">
        <v>682</v>
      </c>
      <c r="C636" t="s">
        <v>20</v>
      </c>
      <c r="D636" s="7">
        <v>0.1</v>
      </c>
      <c r="E636" s="6" t="s">
        <v>17</v>
      </c>
      <c r="F636" t="s">
        <v>698</v>
      </c>
      <c r="G636" t="str">
        <f t="shared" si="1223"/>
        <v>19</v>
      </c>
      <c r="H636" t="str">
        <f t="shared" si="1232"/>
        <v>TrepiggetHundestejle_19_20220915_DL2022021_MarieKrusesGymBorupgaardGym</v>
      </c>
      <c r="I636" t="str">
        <f t="shared" si="1233"/>
        <v>TrepiggetHundestejle</v>
      </c>
      <c r="J636" t="str">
        <f t="shared" si="1234"/>
        <v>eDNA</v>
      </c>
      <c r="K636" t="str">
        <f t="shared" si="1235"/>
        <v>No Ct</v>
      </c>
      <c r="L636" t="str">
        <f t="shared" si="1236"/>
        <v/>
      </c>
      <c r="M636" t="str">
        <f t="shared" si="1237"/>
        <v/>
      </c>
      <c r="N636" t="str">
        <f t="shared" si="1238"/>
        <v/>
      </c>
    </row>
    <row r="637" spans="1:23" x14ac:dyDescent="0.25">
      <c r="A637" t="s">
        <v>324</v>
      </c>
      <c r="B637" t="s">
        <v>682</v>
      </c>
      <c r="C637" t="s">
        <v>20</v>
      </c>
      <c r="D637" s="7">
        <v>0.1</v>
      </c>
      <c r="E637" s="7" t="s">
        <v>17</v>
      </c>
      <c r="F637" t="s">
        <v>698</v>
      </c>
      <c r="G637" t="str">
        <f t="shared" si="1223"/>
        <v>19</v>
      </c>
      <c r="H637" t="str">
        <f t="shared" si="1232"/>
        <v>TrepiggetHundestejle_19_20220915_DL2022021_MarieKrusesGymBorupgaardGym</v>
      </c>
      <c r="I637" t="str">
        <f t="shared" si="1233"/>
        <v>TrepiggetHundestejle</v>
      </c>
      <c r="J637" t="str">
        <f t="shared" si="1234"/>
        <v>eDNA</v>
      </c>
      <c r="K637" t="str">
        <f t="shared" si="1235"/>
        <v>No Ct</v>
      </c>
      <c r="L637" t="str">
        <f t="shared" si="1236"/>
        <v/>
      </c>
      <c r="M637" t="str">
        <f t="shared" si="1237"/>
        <v/>
      </c>
      <c r="N637" t="str">
        <f t="shared" si="1238"/>
        <v/>
      </c>
    </row>
    <row r="638" spans="1:23" x14ac:dyDescent="0.25">
      <c r="A638" t="s">
        <v>325</v>
      </c>
      <c r="B638" t="s">
        <v>683</v>
      </c>
      <c r="C638" t="s">
        <v>13</v>
      </c>
      <c r="D638" s="7">
        <v>0.1</v>
      </c>
      <c r="E638" s="7" t="s">
        <v>17</v>
      </c>
      <c r="F638" t="s">
        <v>698</v>
      </c>
      <c r="G638" t="str">
        <f t="shared" si="1223"/>
        <v>20</v>
      </c>
      <c r="H638" t="str">
        <f t="shared" si="1232"/>
        <v>TrepiggetHundestejle_20_20220915_DL2022021_MarieKrusesGymBorupgaardGym</v>
      </c>
      <c r="I638" t="str">
        <f t="shared" si="1233"/>
        <v>TrepiggetHundestejle</v>
      </c>
      <c r="J638" t="str">
        <f t="shared" si="1234"/>
        <v>PosK</v>
      </c>
      <c r="K638" t="str">
        <f t="shared" si="1235"/>
        <v>No Ct</v>
      </c>
      <c r="L638">
        <f t="shared" si="1236"/>
        <v>0</v>
      </c>
      <c r="M638">
        <f t="shared" si="1237"/>
        <v>0</v>
      </c>
      <c r="N638">
        <f t="shared" si="1238"/>
        <v>0</v>
      </c>
      <c r="P638">
        <f t="shared" ref="P638" si="1351">IF(K640="No Ct",0,K640)</f>
        <v>0</v>
      </c>
      <c r="Q638">
        <f t="shared" ref="Q638" si="1352">IF(K641="No Ct",0,K641)</f>
        <v>0</v>
      </c>
      <c r="R638" t="str">
        <f t="shared" ref="R638" si="1353">IF(AND(L638&gt;0,M638=0),"Valid","Invalid")</f>
        <v>Invalid</v>
      </c>
      <c r="S638" t="str">
        <f t="shared" ref="S638" si="1354">IF(OR(P638&gt;1,Q638&gt;1),"Present","Absent")</f>
        <v>Absent</v>
      </c>
      <c r="T638" t="str">
        <f t="shared" ref="T638" si="1355">IF(OR(AND(P638&gt;1,P638&lt;41),AND(Q638&gt;1,Q638&lt;41)),"Ct&lt;41","Ct&gt;41")</f>
        <v>Ct&gt;41</v>
      </c>
      <c r="U638" t="str">
        <f t="shared" ref="U638" si="1356">I638</f>
        <v>TrepiggetHundestejle</v>
      </c>
      <c r="V638" t="str">
        <f t="shared" ref="V638" si="1357">MID(F638,10,9)</f>
        <v>DL2022021</v>
      </c>
      <c r="W638" t="str">
        <f t="shared" ref="W638" si="1358">V638&amp;"_"&amp;U638&amp;"_"&amp;R638&amp;"_"&amp;S638&amp;"_"&amp;T638</f>
        <v>DL2022021_TrepiggetHundestejle_Invalid_Absent_Ct&gt;41</v>
      </c>
    </row>
    <row r="639" spans="1:23" x14ac:dyDescent="0.25">
      <c r="A639" t="s">
        <v>327</v>
      </c>
      <c r="B639" t="s">
        <v>684</v>
      </c>
      <c r="C639" t="s">
        <v>16</v>
      </c>
      <c r="D639" s="7">
        <v>0.1</v>
      </c>
      <c r="E639" s="6" t="s">
        <v>17</v>
      </c>
      <c r="F639" t="s">
        <v>698</v>
      </c>
      <c r="G639" t="str">
        <f t="shared" si="1223"/>
        <v>20</v>
      </c>
      <c r="H639" t="str">
        <f t="shared" si="1232"/>
        <v>TrepiggetHundestejle_20_20220915_DL2022021_MarieKrusesGymBorupgaardGym</v>
      </c>
      <c r="I639" t="str">
        <f t="shared" si="1233"/>
        <v>TrepiggetHundestejle</v>
      </c>
      <c r="J639" t="str">
        <f t="shared" si="1234"/>
        <v>NegK</v>
      </c>
      <c r="K639" t="str">
        <f t="shared" si="1235"/>
        <v>No Ct</v>
      </c>
      <c r="L639" t="str">
        <f t="shared" si="1236"/>
        <v/>
      </c>
      <c r="M639" t="str">
        <f t="shared" si="1237"/>
        <v/>
      </c>
      <c r="N639" t="str">
        <f t="shared" si="1238"/>
        <v/>
      </c>
    </row>
    <row r="640" spans="1:23" x14ac:dyDescent="0.25">
      <c r="A640" t="s">
        <v>329</v>
      </c>
      <c r="B640" t="s">
        <v>685</v>
      </c>
      <c r="C640" t="s">
        <v>20</v>
      </c>
      <c r="D640" s="7">
        <v>0.1</v>
      </c>
      <c r="E640" s="6" t="s">
        <v>17</v>
      </c>
      <c r="F640" t="s">
        <v>698</v>
      </c>
      <c r="G640" t="str">
        <f t="shared" si="1223"/>
        <v>20</v>
      </c>
      <c r="H640" t="str">
        <f t="shared" si="1232"/>
        <v>TrepiggetHundestejle_20_20220915_DL2022021_MarieKrusesGymBorupgaardGym</v>
      </c>
      <c r="I640" t="str">
        <f t="shared" si="1233"/>
        <v>TrepiggetHundestejle</v>
      </c>
      <c r="J640" t="str">
        <f t="shared" si="1234"/>
        <v>eDNA</v>
      </c>
      <c r="K640" t="str">
        <f t="shared" si="1235"/>
        <v>No Ct</v>
      </c>
      <c r="L640" t="str">
        <f t="shared" si="1236"/>
        <v/>
      </c>
      <c r="M640" t="str">
        <f t="shared" si="1237"/>
        <v/>
      </c>
      <c r="N640" t="str">
        <f t="shared" si="1238"/>
        <v/>
      </c>
    </row>
    <row r="641" spans="1:23" x14ac:dyDescent="0.25">
      <c r="A641" t="s">
        <v>331</v>
      </c>
      <c r="B641" t="s">
        <v>685</v>
      </c>
      <c r="C641" t="s">
        <v>20</v>
      </c>
      <c r="D641" s="7">
        <v>0.1</v>
      </c>
      <c r="E641" s="6" t="s">
        <v>17</v>
      </c>
      <c r="F641" t="s">
        <v>698</v>
      </c>
      <c r="G641" t="str">
        <f t="shared" si="1223"/>
        <v>20</v>
      </c>
      <c r="H641" t="str">
        <f t="shared" si="1232"/>
        <v>TrepiggetHundestejle_20_20220915_DL2022021_MarieKrusesGymBorupgaardGym</v>
      </c>
      <c r="I641" t="str">
        <f t="shared" si="1233"/>
        <v>TrepiggetHundestejle</v>
      </c>
      <c r="J641" t="str">
        <f t="shared" si="1234"/>
        <v>eDNA</v>
      </c>
      <c r="K641" t="str">
        <f t="shared" si="1235"/>
        <v>No Ct</v>
      </c>
      <c r="L641" t="str">
        <f t="shared" si="1236"/>
        <v/>
      </c>
      <c r="M641" t="str">
        <f t="shared" si="1237"/>
        <v/>
      </c>
      <c r="N641" t="str">
        <f t="shared" si="1238"/>
        <v/>
      </c>
    </row>
    <row r="642" spans="1:23" x14ac:dyDescent="0.25">
      <c r="A642" t="s">
        <v>390</v>
      </c>
      <c r="B642" t="s">
        <v>686</v>
      </c>
      <c r="C642" t="s">
        <v>13</v>
      </c>
      <c r="D642" s="7">
        <v>0.1</v>
      </c>
      <c r="E642" s="7">
        <v>29.91</v>
      </c>
      <c r="F642" t="s">
        <v>698</v>
      </c>
      <c r="G642" t="str">
        <f t="shared" ref="G642:G657" si="1359">LEFT(B642,2)</f>
        <v>21</v>
      </c>
      <c r="H642" t="str">
        <f t="shared" si="1232"/>
        <v>EuropaeiskAal_21_20220915_DL2022021_MarieKrusesGymBorupgaardGym</v>
      </c>
      <c r="I642" t="str">
        <f t="shared" si="1233"/>
        <v>EuropaeiskAal</v>
      </c>
      <c r="J642" t="str">
        <f t="shared" si="1234"/>
        <v>PosK</v>
      </c>
      <c r="K642">
        <f t="shared" si="1235"/>
        <v>29.91</v>
      </c>
      <c r="L642">
        <f t="shared" si="1236"/>
        <v>29.91</v>
      </c>
      <c r="M642">
        <f t="shared" si="1237"/>
        <v>0</v>
      </c>
      <c r="N642">
        <f t="shared" si="1238"/>
        <v>0</v>
      </c>
      <c r="P642">
        <f t="shared" ref="P642" si="1360">IF(K644="No Ct",0,K644)</f>
        <v>0</v>
      </c>
      <c r="Q642">
        <f t="shared" ref="Q642" si="1361">IF(K645="No Ct",0,K645)</f>
        <v>0</v>
      </c>
      <c r="R642" t="str">
        <f t="shared" ref="R642" si="1362">IF(AND(L642&gt;0,M642=0),"Valid","Invalid")</f>
        <v>Valid</v>
      </c>
      <c r="S642" t="str">
        <f t="shared" ref="S642" si="1363">IF(OR(P642&gt;1,Q642&gt;1),"Present","Absent")</f>
        <v>Absent</v>
      </c>
      <c r="T642" t="str">
        <f t="shared" ref="T642" si="1364">IF(OR(AND(P642&gt;1,P642&lt;41),AND(Q642&gt;1,Q642&lt;41)),"Ct&lt;41","Ct&gt;41")</f>
        <v>Ct&gt;41</v>
      </c>
      <c r="U642" t="str">
        <f t="shared" ref="U642" si="1365">I642</f>
        <v>EuropaeiskAal</v>
      </c>
      <c r="V642" t="str">
        <f t="shared" ref="V642" si="1366">MID(F642,10,9)</f>
        <v>DL2022021</v>
      </c>
      <c r="W642" t="str">
        <f t="shared" ref="W642" si="1367">V642&amp;"_"&amp;U642&amp;"_"&amp;R642&amp;"_"&amp;S642&amp;"_"&amp;T642</f>
        <v>DL2022021_EuropaeiskAal_Valid_Absent_Ct&gt;41</v>
      </c>
    </row>
    <row r="643" spans="1:23" x14ac:dyDescent="0.25">
      <c r="A643" t="s">
        <v>392</v>
      </c>
      <c r="B643" t="s">
        <v>687</v>
      </c>
      <c r="C643" t="s">
        <v>16</v>
      </c>
      <c r="D643" s="7">
        <v>0.1</v>
      </c>
      <c r="E643" s="6" t="s">
        <v>17</v>
      </c>
      <c r="F643" t="s">
        <v>698</v>
      </c>
      <c r="G643" t="str">
        <f t="shared" si="1359"/>
        <v>21</v>
      </c>
      <c r="H643" t="str">
        <f t="shared" si="1232"/>
        <v>EuropaeiskAal_21_20220915_DL2022021_MarieKrusesGymBorupgaardGym</v>
      </c>
      <c r="I643" t="str">
        <f t="shared" si="1233"/>
        <v>EuropaeiskAal</v>
      </c>
      <c r="J643" t="str">
        <f t="shared" si="1234"/>
        <v>NegK</v>
      </c>
      <c r="K643" t="str">
        <f t="shared" si="1235"/>
        <v>No Ct</v>
      </c>
      <c r="L643" t="str">
        <f t="shared" si="1236"/>
        <v/>
      </c>
      <c r="M643" t="str">
        <f t="shared" si="1237"/>
        <v/>
      </c>
      <c r="N643" t="str">
        <f t="shared" si="1238"/>
        <v/>
      </c>
    </row>
    <row r="644" spans="1:23" x14ac:dyDescent="0.25">
      <c r="A644" t="s">
        <v>394</v>
      </c>
      <c r="B644" t="s">
        <v>688</v>
      </c>
      <c r="C644" t="s">
        <v>20</v>
      </c>
      <c r="D644" s="7">
        <v>0.1</v>
      </c>
      <c r="E644" s="6" t="s">
        <v>17</v>
      </c>
      <c r="F644" t="s">
        <v>698</v>
      </c>
      <c r="G644" t="str">
        <f t="shared" si="1359"/>
        <v>21</v>
      </c>
      <c r="H644" t="str">
        <f t="shared" si="1232"/>
        <v>EuropaeiskAal_21_20220915_DL2022021_MarieKrusesGymBorupgaardGym</v>
      </c>
      <c r="I644" t="str">
        <f t="shared" si="1233"/>
        <v>EuropaeiskAal</v>
      </c>
      <c r="J644" t="str">
        <f t="shared" si="1234"/>
        <v>eDNA</v>
      </c>
      <c r="K644" t="str">
        <f t="shared" si="1235"/>
        <v>No Ct</v>
      </c>
      <c r="L644" t="str">
        <f t="shared" si="1236"/>
        <v/>
      </c>
      <c r="M644" t="str">
        <f t="shared" si="1237"/>
        <v/>
      </c>
      <c r="N644" t="str">
        <f t="shared" si="1238"/>
        <v/>
      </c>
    </row>
    <row r="645" spans="1:23" x14ac:dyDescent="0.25">
      <c r="A645" t="s">
        <v>396</v>
      </c>
      <c r="B645" t="s">
        <v>688</v>
      </c>
      <c r="C645" t="s">
        <v>20</v>
      </c>
      <c r="D645" s="7">
        <v>0.1</v>
      </c>
      <c r="E645" s="6" t="s">
        <v>17</v>
      </c>
      <c r="F645" t="s">
        <v>698</v>
      </c>
      <c r="G645" t="str">
        <f t="shared" si="1359"/>
        <v>21</v>
      </c>
      <c r="H645" t="str">
        <f t="shared" si="1232"/>
        <v>EuropaeiskAal_21_20220915_DL2022021_MarieKrusesGymBorupgaardGym</v>
      </c>
      <c r="I645" t="str">
        <f t="shared" si="1233"/>
        <v>EuropaeiskAal</v>
      </c>
      <c r="J645" t="str">
        <f t="shared" si="1234"/>
        <v>eDNA</v>
      </c>
      <c r="K645" t="str">
        <f t="shared" si="1235"/>
        <v>No Ct</v>
      </c>
      <c r="L645" t="str">
        <f t="shared" si="1236"/>
        <v/>
      </c>
      <c r="M645" t="str">
        <f t="shared" si="1237"/>
        <v/>
      </c>
      <c r="N645" t="str">
        <f t="shared" si="1238"/>
        <v/>
      </c>
    </row>
    <row r="646" spans="1:23" x14ac:dyDescent="0.25">
      <c r="A646" t="s">
        <v>397</v>
      </c>
      <c r="B646" t="s">
        <v>689</v>
      </c>
      <c r="C646" t="s">
        <v>13</v>
      </c>
      <c r="D646" s="7">
        <v>0.1</v>
      </c>
      <c r="E646" s="7">
        <v>32.270000000000003</v>
      </c>
      <c r="F646" t="s">
        <v>698</v>
      </c>
      <c r="G646" t="str">
        <f t="shared" si="1359"/>
        <v>22</v>
      </c>
      <c r="H646" t="str">
        <f t="shared" ref="H646:H657" si="1368">I646&amp;"_"&amp;G646&amp;"_"&amp;F646</f>
        <v>EuropaeiskAal_22_20220915_DL2022021_MarieKrusesGymBorupgaardGym</v>
      </c>
      <c r="I646" t="str">
        <f t="shared" ref="I646:I657" si="1369">MID(RIGHT(B646,LEN(B646)-3),1,FIND("_",RIGHT(B646,LEN(B646)-3))-1)</f>
        <v>EuropaeiskAal</v>
      </c>
      <c r="J646" t="str">
        <f t="shared" ref="J646:J657" si="1370">TRIM(SUBSTITUTE(RIGHT(B646,FIND(I646,B646)+1),"_",""))</f>
        <v>PosK</v>
      </c>
      <c r="K646">
        <f t="shared" ref="K646:K657" si="1371">IFERROR(VALUE(SUBSTITUTE(E646,".",",")),E646)</f>
        <v>32.270000000000003</v>
      </c>
      <c r="L646">
        <f t="shared" ref="L646:L657" si="1372">IF(J646="PosK",SUMIFS(K:K,J:J,"PosK",H:H,H646),"")</f>
        <v>32.270000000000003</v>
      </c>
      <c r="M646">
        <f t="shared" ref="M646:M657" si="1373">IF(J646="PosK",SUMIFS(K:K,J:J,"NegK",H:H,H646),"")</f>
        <v>0</v>
      </c>
      <c r="N646">
        <f t="shared" ref="N646:N657" si="1374">IF(J646="PosK",SUMIFS(K:K,J:J,"eDNA",H:H,H646),"")</f>
        <v>0</v>
      </c>
      <c r="P646">
        <f t="shared" ref="P646" si="1375">IF(K648="No Ct",0,K648)</f>
        <v>0</v>
      </c>
      <c r="Q646">
        <f t="shared" ref="Q646" si="1376">IF(K649="No Ct",0,K649)</f>
        <v>0</v>
      </c>
      <c r="R646" t="str">
        <f t="shared" ref="R646" si="1377">IF(AND(L646&gt;0,M646=0),"Valid","Invalid")</f>
        <v>Valid</v>
      </c>
      <c r="S646" t="str">
        <f t="shared" ref="S646" si="1378">IF(OR(P646&gt;1,Q646&gt;1),"Present","Absent")</f>
        <v>Absent</v>
      </c>
      <c r="T646" t="str">
        <f t="shared" ref="T646" si="1379">IF(OR(AND(P646&gt;1,P646&lt;41),AND(Q646&gt;1,Q646&lt;41)),"Ct&lt;41","Ct&gt;41")</f>
        <v>Ct&gt;41</v>
      </c>
      <c r="U646" t="str">
        <f t="shared" ref="U646" si="1380">I646</f>
        <v>EuropaeiskAal</v>
      </c>
      <c r="V646" t="str">
        <f t="shared" ref="V646" si="1381">MID(F646,10,9)</f>
        <v>DL2022021</v>
      </c>
      <c r="W646" t="str">
        <f t="shared" ref="W646" si="1382">V646&amp;"_"&amp;U646&amp;"_"&amp;R646&amp;"_"&amp;S646&amp;"_"&amp;T646</f>
        <v>DL2022021_EuropaeiskAal_Valid_Absent_Ct&gt;41</v>
      </c>
    </row>
    <row r="647" spans="1:23" x14ac:dyDescent="0.25">
      <c r="A647" t="s">
        <v>399</v>
      </c>
      <c r="B647" t="s">
        <v>690</v>
      </c>
      <c r="C647" t="s">
        <v>16</v>
      </c>
      <c r="D647" s="7">
        <v>0.1</v>
      </c>
      <c r="E647" s="6" t="s">
        <v>17</v>
      </c>
      <c r="F647" t="s">
        <v>698</v>
      </c>
      <c r="G647" t="str">
        <f t="shared" si="1359"/>
        <v>22</v>
      </c>
      <c r="H647" t="str">
        <f t="shared" si="1368"/>
        <v>EuropaeiskAal_22_20220915_DL2022021_MarieKrusesGymBorupgaardGym</v>
      </c>
      <c r="I647" t="str">
        <f t="shared" si="1369"/>
        <v>EuropaeiskAal</v>
      </c>
      <c r="J647" t="str">
        <f t="shared" si="1370"/>
        <v>NegK</v>
      </c>
      <c r="K647" t="str">
        <f t="shared" si="1371"/>
        <v>No Ct</v>
      </c>
      <c r="L647" t="str">
        <f t="shared" si="1372"/>
        <v/>
      </c>
      <c r="M647" t="str">
        <f t="shared" si="1373"/>
        <v/>
      </c>
      <c r="N647" t="str">
        <f t="shared" si="1374"/>
        <v/>
      </c>
    </row>
    <row r="648" spans="1:23" x14ac:dyDescent="0.25">
      <c r="A648" t="s">
        <v>401</v>
      </c>
      <c r="B648" t="s">
        <v>691</v>
      </c>
      <c r="C648" t="s">
        <v>20</v>
      </c>
      <c r="D648" s="7">
        <v>0.1</v>
      </c>
      <c r="E648" s="6" t="s">
        <v>17</v>
      </c>
      <c r="F648" t="s">
        <v>698</v>
      </c>
      <c r="G648" t="str">
        <f t="shared" si="1359"/>
        <v>22</v>
      </c>
      <c r="H648" t="str">
        <f t="shared" si="1368"/>
        <v>EuropaeiskAal_22_20220915_DL2022021_MarieKrusesGymBorupgaardGym</v>
      </c>
      <c r="I648" t="str">
        <f t="shared" si="1369"/>
        <v>EuropaeiskAal</v>
      </c>
      <c r="J648" t="str">
        <f t="shared" si="1370"/>
        <v>eDNA</v>
      </c>
      <c r="K648" t="str">
        <f t="shared" si="1371"/>
        <v>No Ct</v>
      </c>
      <c r="L648" t="str">
        <f t="shared" si="1372"/>
        <v/>
      </c>
      <c r="M648" t="str">
        <f t="shared" si="1373"/>
        <v/>
      </c>
      <c r="N648" t="str">
        <f t="shared" si="1374"/>
        <v/>
      </c>
    </row>
    <row r="649" spans="1:23" x14ac:dyDescent="0.25">
      <c r="A649" t="s">
        <v>403</v>
      </c>
      <c r="B649" t="s">
        <v>691</v>
      </c>
      <c r="C649" t="s">
        <v>20</v>
      </c>
      <c r="D649" s="7">
        <v>0.1</v>
      </c>
      <c r="E649" s="6" t="s">
        <v>17</v>
      </c>
      <c r="F649" t="s">
        <v>698</v>
      </c>
      <c r="G649" t="str">
        <f t="shared" si="1359"/>
        <v>22</v>
      </c>
      <c r="H649" t="str">
        <f t="shared" si="1368"/>
        <v>EuropaeiskAal_22_20220915_DL2022021_MarieKrusesGymBorupgaardGym</v>
      </c>
      <c r="I649" t="str">
        <f t="shared" si="1369"/>
        <v>EuropaeiskAal</v>
      </c>
      <c r="J649" t="str">
        <f t="shared" si="1370"/>
        <v>eDNA</v>
      </c>
      <c r="K649" t="str">
        <f t="shared" si="1371"/>
        <v>No Ct</v>
      </c>
      <c r="L649" t="str">
        <f t="shared" si="1372"/>
        <v/>
      </c>
      <c r="M649" t="str">
        <f t="shared" si="1373"/>
        <v/>
      </c>
      <c r="N649" t="str">
        <f t="shared" si="1374"/>
        <v/>
      </c>
    </row>
    <row r="650" spans="1:23" x14ac:dyDescent="0.25">
      <c r="A650" t="s">
        <v>404</v>
      </c>
      <c r="B650" t="s">
        <v>692</v>
      </c>
      <c r="C650" t="s">
        <v>13</v>
      </c>
      <c r="D650" s="7">
        <v>0.1</v>
      </c>
      <c r="E650" s="6">
        <v>23.36</v>
      </c>
      <c r="F650" t="s">
        <v>698</v>
      </c>
      <c r="G650" t="str">
        <f t="shared" si="1359"/>
        <v>23</v>
      </c>
      <c r="H650" t="str">
        <f t="shared" si="1368"/>
        <v>SortmundetKutling_23_20220915_DL2022021_MarieKrusesGymBorupgaardGym</v>
      </c>
      <c r="I650" t="str">
        <f t="shared" si="1369"/>
        <v>SortmundetKutling</v>
      </c>
      <c r="J650" t="str">
        <f t="shared" si="1370"/>
        <v>PosK</v>
      </c>
      <c r="K650">
        <f t="shared" si="1371"/>
        <v>23.36</v>
      </c>
      <c r="L650">
        <f t="shared" si="1372"/>
        <v>23.36</v>
      </c>
      <c r="M650">
        <f t="shared" si="1373"/>
        <v>0</v>
      </c>
      <c r="N650">
        <f t="shared" si="1374"/>
        <v>0</v>
      </c>
      <c r="P650">
        <f t="shared" ref="P650" si="1383">IF(K652="No Ct",0,K652)</f>
        <v>0</v>
      </c>
      <c r="Q650">
        <f t="shared" ref="Q650" si="1384">IF(K653="No Ct",0,K653)</f>
        <v>0</v>
      </c>
      <c r="R650" t="str">
        <f t="shared" ref="R650" si="1385">IF(AND(L650&gt;0,M650=0),"Valid","Invalid")</f>
        <v>Valid</v>
      </c>
      <c r="S650" t="str">
        <f t="shared" ref="S650" si="1386">IF(OR(P650&gt;1,Q650&gt;1),"Present","Absent")</f>
        <v>Absent</v>
      </c>
      <c r="T650" t="str">
        <f t="shared" ref="T650" si="1387">IF(OR(AND(P650&gt;1,P650&lt;41),AND(Q650&gt;1,Q650&lt;41)),"Ct&lt;41","Ct&gt;41")</f>
        <v>Ct&gt;41</v>
      </c>
      <c r="U650" t="str">
        <f t="shared" ref="U650" si="1388">I650</f>
        <v>SortmundetKutling</v>
      </c>
      <c r="V650" t="str">
        <f t="shared" ref="V650" si="1389">MID(F650,10,9)</f>
        <v>DL2022021</v>
      </c>
      <c r="W650" t="str">
        <f t="shared" ref="W650" si="1390">V650&amp;"_"&amp;U650&amp;"_"&amp;R650&amp;"_"&amp;S650&amp;"_"&amp;T650</f>
        <v>DL2022021_SortmundetKutling_Valid_Absent_Ct&gt;41</v>
      </c>
    </row>
    <row r="651" spans="1:23" x14ac:dyDescent="0.25">
      <c r="A651" t="s">
        <v>406</v>
      </c>
      <c r="B651" t="s">
        <v>693</v>
      </c>
      <c r="C651" t="s">
        <v>16</v>
      </c>
      <c r="D651" s="7">
        <v>0.1</v>
      </c>
      <c r="E651" s="6" t="s">
        <v>17</v>
      </c>
      <c r="F651" t="s">
        <v>698</v>
      </c>
      <c r="G651" t="str">
        <f t="shared" si="1359"/>
        <v>23</v>
      </c>
      <c r="H651" t="str">
        <f t="shared" si="1368"/>
        <v>SortmundetKutling_23_20220915_DL2022021_MarieKrusesGymBorupgaardGym</v>
      </c>
      <c r="I651" t="str">
        <f t="shared" si="1369"/>
        <v>SortmundetKutling</v>
      </c>
      <c r="J651" t="str">
        <f t="shared" si="1370"/>
        <v>NegK</v>
      </c>
      <c r="K651" t="str">
        <f t="shared" si="1371"/>
        <v>No Ct</v>
      </c>
      <c r="L651" t="str">
        <f t="shared" si="1372"/>
        <v/>
      </c>
      <c r="M651" t="str">
        <f t="shared" si="1373"/>
        <v/>
      </c>
      <c r="N651" t="str">
        <f t="shared" si="1374"/>
        <v/>
      </c>
    </row>
    <row r="652" spans="1:23" x14ac:dyDescent="0.25">
      <c r="A652" t="s">
        <v>408</v>
      </c>
      <c r="B652" t="s">
        <v>694</v>
      </c>
      <c r="C652" t="s">
        <v>20</v>
      </c>
      <c r="D652" s="7">
        <v>0.1</v>
      </c>
      <c r="E652" s="6" t="s">
        <v>17</v>
      </c>
      <c r="F652" t="s">
        <v>698</v>
      </c>
      <c r="G652" t="str">
        <f t="shared" si="1359"/>
        <v>23</v>
      </c>
      <c r="H652" t="str">
        <f t="shared" si="1368"/>
        <v>SortmundetKutling_23_20220915_DL2022021_MarieKrusesGymBorupgaardGym</v>
      </c>
      <c r="I652" t="str">
        <f t="shared" si="1369"/>
        <v>SortmundetKutling</v>
      </c>
      <c r="J652" t="str">
        <f t="shared" si="1370"/>
        <v>eDNA</v>
      </c>
      <c r="K652" t="str">
        <f t="shared" si="1371"/>
        <v>No Ct</v>
      </c>
      <c r="L652" t="str">
        <f t="shared" si="1372"/>
        <v/>
      </c>
      <c r="M652" t="str">
        <f t="shared" si="1373"/>
        <v/>
      </c>
      <c r="N652" t="str">
        <f t="shared" si="1374"/>
        <v/>
      </c>
    </row>
    <row r="653" spans="1:23" x14ac:dyDescent="0.25">
      <c r="A653" t="s">
        <v>410</v>
      </c>
      <c r="B653" t="s">
        <v>694</v>
      </c>
      <c r="C653" t="s">
        <v>20</v>
      </c>
      <c r="D653" s="7">
        <v>0.1</v>
      </c>
      <c r="E653" s="6" t="s">
        <v>17</v>
      </c>
      <c r="F653" t="s">
        <v>698</v>
      </c>
      <c r="G653" t="str">
        <f t="shared" si="1359"/>
        <v>23</v>
      </c>
      <c r="H653" t="str">
        <f t="shared" si="1368"/>
        <v>SortmundetKutling_23_20220915_DL2022021_MarieKrusesGymBorupgaardGym</v>
      </c>
      <c r="I653" t="str">
        <f t="shared" si="1369"/>
        <v>SortmundetKutling</v>
      </c>
      <c r="J653" t="str">
        <f t="shared" si="1370"/>
        <v>eDNA</v>
      </c>
      <c r="K653" t="str">
        <f t="shared" si="1371"/>
        <v>No Ct</v>
      </c>
      <c r="L653" t="str">
        <f t="shared" si="1372"/>
        <v/>
      </c>
      <c r="M653" t="str">
        <f t="shared" si="1373"/>
        <v/>
      </c>
      <c r="N653" t="str">
        <f t="shared" si="1374"/>
        <v/>
      </c>
    </row>
    <row r="654" spans="1:23" x14ac:dyDescent="0.25">
      <c r="A654" t="s">
        <v>411</v>
      </c>
      <c r="B654" t="s">
        <v>695</v>
      </c>
      <c r="C654" t="s">
        <v>13</v>
      </c>
      <c r="D654" s="7">
        <v>0.1</v>
      </c>
      <c r="E654" s="7">
        <v>30.56</v>
      </c>
      <c r="F654" t="s">
        <v>698</v>
      </c>
      <c r="G654" t="str">
        <f t="shared" si="1359"/>
        <v>24</v>
      </c>
      <c r="H654" t="str">
        <f t="shared" si="1368"/>
        <v>SortmundetKutling_24_20220915_DL2022021_MarieKrusesGymBorupgaardGym</v>
      </c>
      <c r="I654" t="str">
        <f t="shared" si="1369"/>
        <v>SortmundetKutling</v>
      </c>
      <c r="J654" t="str">
        <f t="shared" si="1370"/>
        <v>PosK</v>
      </c>
      <c r="K654">
        <f t="shared" si="1371"/>
        <v>30.56</v>
      </c>
      <c r="L654">
        <f t="shared" si="1372"/>
        <v>30.56</v>
      </c>
      <c r="M654">
        <f t="shared" si="1373"/>
        <v>0</v>
      </c>
      <c r="N654">
        <f t="shared" si="1374"/>
        <v>0</v>
      </c>
      <c r="P654">
        <f t="shared" ref="P654" si="1391">IF(K656="No Ct",0,K656)</f>
        <v>0</v>
      </c>
      <c r="Q654">
        <f t="shared" ref="Q654" si="1392">IF(K657="No Ct",0,K657)</f>
        <v>0</v>
      </c>
      <c r="R654" t="str">
        <f t="shared" ref="R654" si="1393">IF(AND(L654&gt;0,M654=0),"Valid","Invalid")</f>
        <v>Valid</v>
      </c>
      <c r="S654" t="str">
        <f t="shared" ref="S654" si="1394">IF(OR(P654&gt;1,Q654&gt;1),"Present","Absent")</f>
        <v>Absent</v>
      </c>
      <c r="T654" t="str">
        <f t="shared" ref="T654" si="1395">IF(OR(AND(P654&gt;1,P654&lt;41),AND(Q654&gt;1,Q654&lt;41)),"Ct&lt;41","Ct&gt;41")</f>
        <v>Ct&gt;41</v>
      </c>
      <c r="U654" t="str">
        <f t="shared" ref="U654" si="1396">I654</f>
        <v>SortmundetKutling</v>
      </c>
      <c r="V654" t="str">
        <f t="shared" ref="V654" si="1397">MID(F654,10,9)</f>
        <v>DL2022021</v>
      </c>
      <c r="W654" t="str">
        <f t="shared" ref="W654" si="1398">V654&amp;"_"&amp;U654&amp;"_"&amp;R654&amp;"_"&amp;S654&amp;"_"&amp;T654</f>
        <v>DL2022021_SortmundetKutling_Valid_Absent_Ct&gt;41</v>
      </c>
    </row>
    <row r="655" spans="1:23" x14ac:dyDescent="0.25">
      <c r="A655" t="s">
        <v>413</v>
      </c>
      <c r="B655" t="s">
        <v>696</v>
      </c>
      <c r="C655" t="s">
        <v>16</v>
      </c>
      <c r="D655" s="7">
        <v>0.1</v>
      </c>
      <c r="E655" s="6" t="s">
        <v>17</v>
      </c>
      <c r="F655" t="s">
        <v>698</v>
      </c>
      <c r="G655" t="str">
        <f t="shared" si="1359"/>
        <v>24</v>
      </c>
      <c r="H655" t="str">
        <f t="shared" si="1368"/>
        <v>SortmundetKutling_24_20220915_DL2022021_MarieKrusesGymBorupgaardGym</v>
      </c>
      <c r="I655" t="str">
        <f t="shared" si="1369"/>
        <v>SortmundetKutling</v>
      </c>
      <c r="J655" t="str">
        <f t="shared" si="1370"/>
        <v>NegK</v>
      </c>
      <c r="K655" t="str">
        <f t="shared" si="1371"/>
        <v>No Ct</v>
      </c>
      <c r="L655" t="str">
        <f t="shared" si="1372"/>
        <v/>
      </c>
      <c r="M655" t="str">
        <f t="shared" si="1373"/>
        <v/>
      </c>
      <c r="N655" t="str">
        <f t="shared" si="1374"/>
        <v/>
      </c>
    </row>
    <row r="656" spans="1:23" x14ac:dyDescent="0.25">
      <c r="A656" t="s">
        <v>415</v>
      </c>
      <c r="B656" t="s">
        <v>697</v>
      </c>
      <c r="C656" t="s">
        <v>20</v>
      </c>
      <c r="D656" s="7">
        <v>0.1</v>
      </c>
      <c r="E656" s="6" t="s">
        <v>17</v>
      </c>
      <c r="F656" t="s">
        <v>698</v>
      </c>
      <c r="G656" t="str">
        <f t="shared" si="1359"/>
        <v>24</v>
      </c>
      <c r="H656" t="str">
        <f t="shared" si="1368"/>
        <v>SortmundetKutling_24_20220915_DL2022021_MarieKrusesGymBorupgaardGym</v>
      </c>
      <c r="I656" t="str">
        <f t="shared" si="1369"/>
        <v>SortmundetKutling</v>
      </c>
      <c r="J656" t="str">
        <f t="shared" si="1370"/>
        <v>eDNA</v>
      </c>
      <c r="K656" t="str">
        <f t="shared" si="1371"/>
        <v>No Ct</v>
      </c>
      <c r="L656" t="str">
        <f t="shared" si="1372"/>
        <v/>
      </c>
      <c r="M656" t="str">
        <f t="shared" si="1373"/>
        <v/>
      </c>
      <c r="N656" t="str">
        <f t="shared" si="1374"/>
        <v/>
      </c>
    </row>
    <row r="657" spans="1:14" x14ac:dyDescent="0.25">
      <c r="A657" t="s">
        <v>417</v>
      </c>
      <c r="B657" t="s">
        <v>697</v>
      </c>
      <c r="C657" t="s">
        <v>20</v>
      </c>
      <c r="D657" s="7">
        <v>0.1</v>
      </c>
      <c r="E657" s="6" t="s">
        <v>17</v>
      </c>
      <c r="F657" t="s">
        <v>698</v>
      </c>
      <c r="G657" t="str">
        <f t="shared" si="1359"/>
        <v>24</v>
      </c>
      <c r="H657" t="str">
        <f t="shared" si="1368"/>
        <v>SortmundetKutling_24_20220915_DL2022021_MarieKrusesGymBorupgaardGym</v>
      </c>
      <c r="I657" t="str">
        <f t="shared" si="1369"/>
        <v>SortmundetKutling</v>
      </c>
      <c r="J657" t="str">
        <f t="shared" si="1370"/>
        <v>eDNA</v>
      </c>
      <c r="K657" t="str">
        <f t="shared" si="1371"/>
        <v>No Ct</v>
      </c>
      <c r="L657" t="str">
        <f t="shared" si="1372"/>
        <v/>
      </c>
      <c r="M657" t="str">
        <f t="shared" si="1373"/>
        <v/>
      </c>
      <c r="N657" t="str">
        <f t="shared" si="1374"/>
        <v/>
      </c>
    </row>
    <row r="658" spans="1:14" x14ac:dyDescent="0.25">
      <c r="D658" s="7"/>
      <c r="E658" s="7"/>
    </row>
    <row r="659" spans="1:14" x14ac:dyDescent="0.25">
      <c r="D659" s="7"/>
    </row>
    <row r="660" spans="1:14" x14ac:dyDescent="0.25">
      <c r="D660" s="7"/>
    </row>
    <row r="661" spans="1:14" x14ac:dyDescent="0.25">
      <c r="D661" s="7"/>
    </row>
    <row r="662" spans="1:14" x14ac:dyDescent="0.25">
      <c r="D662" s="7"/>
      <c r="E662" s="7"/>
    </row>
    <row r="663" spans="1:14" x14ac:dyDescent="0.25">
      <c r="D663" s="7"/>
    </row>
    <row r="664" spans="1:14" x14ac:dyDescent="0.25">
      <c r="D664" s="7"/>
    </row>
    <row r="665" spans="1:14" x14ac:dyDescent="0.25">
      <c r="D665" s="7"/>
    </row>
    <row r="666" spans="1:14" x14ac:dyDescent="0.25">
      <c r="D666" s="7"/>
      <c r="E666" s="7"/>
    </row>
    <row r="667" spans="1:14" x14ac:dyDescent="0.25">
      <c r="D667" s="7"/>
    </row>
    <row r="668" spans="1:14" x14ac:dyDescent="0.25">
      <c r="D668" s="7"/>
      <c r="E668" s="7"/>
    </row>
    <row r="669" spans="1:14" x14ac:dyDescent="0.25">
      <c r="D669" s="7"/>
    </row>
    <row r="670" spans="1:14" x14ac:dyDescent="0.25">
      <c r="D670" s="7"/>
      <c r="E670" s="7"/>
    </row>
    <row r="671" spans="1:14" x14ac:dyDescent="0.25">
      <c r="D671" s="7"/>
    </row>
    <row r="672" spans="1:14" x14ac:dyDescent="0.25">
      <c r="D672" s="7"/>
    </row>
    <row r="673" spans="4:5" x14ac:dyDescent="0.25">
      <c r="D673" s="7"/>
    </row>
    <row r="674" spans="4:5" x14ac:dyDescent="0.25">
      <c r="D674" s="7"/>
      <c r="E674" s="7"/>
    </row>
    <row r="675" spans="4:5" x14ac:dyDescent="0.25">
      <c r="D675" s="7"/>
    </row>
    <row r="676" spans="4:5" x14ac:dyDescent="0.25">
      <c r="D676" s="7"/>
    </row>
    <row r="677" spans="4:5" x14ac:dyDescent="0.25">
      <c r="D677" s="7"/>
    </row>
    <row r="678" spans="4:5" x14ac:dyDescent="0.25">
      <c r="D678" s="7"/>
      <c r="E678" s="7"/>
    </row>
    <row r="679" spans="4:5" x14ac:dyDescent="0.25">
      <c r="D679" s="7"/>
    </row>
    <row r="680" spans="4:5" x14ac:dyDescent="0.25">
      <c r="D680" s="7"/>
    </row>
    <row r="681" spans="4:5" x14ac:dyDescent="0.25">
      <c r="D681" s="7"/>
    </row>
    <row r="682" spans="4:5" x14ac:dyDescent="0.25">
      <c r="D682" s="7"/>
    </row>
    <row r="683" spans="4:5" x14ac:dyDescent="0.25">
      <c r="D683" s="7"/>
    </row>
    <row r="684" spans="4:5" x14ac:dyDescent="0.25">
      <c r="D684" s="7"/>
    </row>
    <row r="685" spans="4:5" x14ac:dyDescent="0.25">
      <c r="D685" s="7"/>
    </row>
    <row r="686" spans="4:5" x14ac:dyDescent="0.25">
      <c r="D686" s="7"/>
      <c r="E686" s="7"/>
    </row>
    <row r="687" spans="4:5" x14ac:dyDescent="0.25">
      <c r="D687" s="7"/>
    </row>
    <row r="688" spans="4:5" x14ac:dyDescent="0.25">
      <c r="D688" s="7"/>
    </row>
    <row r="689" spans="4:5" x14ac:dyDescent="0.25">
      <c r="D689" s="7"/>
    </row>
    <row r="690" spans="4:5" x14ac:dyDescent="0.25">
      <c r="D690" s="7"/>
      <c r="E690" s="7"/>
    </row>
    <row r="691" spans="4:5" x14ac:dyDescent="0.25">
      <c r="D691" s="7"/>
    </row>
    <row r="692" spans="4:5" x14ac:dyDescent="0.25">
      <c r="D692" s="7"/>
    </row>
    <row r="693" spans="4:5" x14ac:dyDescent="0.25">
      <c r="D693" s="7"/>
    </row>
    <row r="694" spans="4:5" x14ac:dyDescent="0.25">
      <c r="D694" s="7"/>
      <c r="E694" s="7"/>
    </row>
    <row r="695" spans="4:5" x14ac:dyDescent="0.25">
      <c r="D695" s="7"/>
    </row>
    <row r="696" spans="4:5" x14ac:dyDescent="0.25">
      <c r="D696" s="7"/>
    </row>
    <row r="697" spans="4:5" x14ac:dyDescent="0.25">
      <c r="D697" s="7"/>
    </row>
    <row r="698" spans="4:5" x14ac:dyDescent="0.25">
      <c r="D698" s="7"/>
    </row>
    <row r="699" spans="4:5" x14ac:dyDescent="0.25">
      <c r="D699" s="7"/>
    </row>
    <row r="700" spans="4:5" x14ac:dyDescent="0.25">
      <c r="D700" s="7"/>
    </row>
    <row r="701" spans="4:5" x14ac:dyDescent="0.25">
      <c r="D701" s="7"/>
    </row>
    <row r="702" spans="4:5" x14ac:dyDescent="0.25">
      <c r="D702" s="7"/>
      <c r="E702" s="7"/>
    </row>
    <row r="703" spans="4:5" x14ac:dyDescent="0.25">
      <c r="D703" s="7"/>
    </row>
    <row r="704" spans="4:5" x14ac:dyDescent="0.25">
      <c r="D704" s="7"/>
    </row>
    <row r="705" spans="4:5" x14ac:dyDescent="0.25">
      <c r="D705" s="7"/>
    </row>
    <row r="706" spans="4:5" x14ac:dyDescent="0.25">
      <c r="D706" s="7"/>
      <c r="E706" s="7"/>
    </row>
    <row r="707" spans="4:5" x14ac:dyDescent="0.25">
      <c r="D707" s="7"/>
    </row>
    <row r="708" spans="4:5" x14ac:dyDescent="0.25">
      <c r="D708" s="7"/>
    </row>
    <row r="709" spans="4:5" x14ac:dyDescent="0.25">
      <c r="D709" s="7"/>
    </row>
    <row r="710" spans="4:5" x14ac:dyDescent="0.25">
      <c r="D710" s="7"/>
      <c r="E710" s="7"/>
    </row>
    <row r="711" spans="4:5" x14ac:dyDescent="0.25">
      <c r="D711" s="7"/>
    </row>
    <row r="712" spans="4:5" x14ac:dyDescent="0.25">
      <c r="D712" s="7"/>
    </row>
    <row r="713" spans="4:5" x14ac:dyDescent="0.25">
      <c r="D713" s="7"/>
    </row>
    <row r="714" spans="4:5" x14ac:dyDescent="0.25">
      <c r="D714" s="7"/>
      <c r="E714" s="7"/>
    </row>
    <row r="715" spans="4:5" x14ac:dyDescent="0.25">
      <c r="D715" s="7"/>
    </row>
    <row r="716" spans="4:5" x14ac:dyDescent="0.25">
      <c r="D716" s="7"/>
    </row>
    <row r="717" spans="4:5" x14ac:dyDescent="0.25">
      <c r="D717" s="7"/>
    </row>
    <row r="718" spans="4:5" x14ac:dyDescent="0.25">
      <c r="D718" s="7"/>
    </row>
    <row r="719" spans="4:5" x14ac:dyDescent="0.25">
      <c r="D719" s="7"/>
    </row>
    <row r="720" spans="4:5" x14ac:dyDescent="0.25">
      <c r="D720" s="7"/>
    </row>
    <row r="721" spans="4:5" x14ac:dyDescent="0.25">
      <c r="D721" s="7"/>
      <c r="E721" s="7"/>
    </row>
    <row r="722" spans="4:5" x14ac:dyDescent="0.25">
      <c r="D722" s="7"/>
      <c r="E722" s="7"/>
    </row>
    <row r="723" spans="4:5" x14ac:dyDescent="0.25">
      <c r="D723" s="7"/>
      <c r="E723" s="7"/>
    </row>
    <row r="724" spans="4:5" x14ac:dyDescent="0.25">
      <c r="D724" s="7"/>
    </row>
    <row r="725" spans="4:5" x14ac:dyDescent="0.25">
      <c r="D725" s="7"/>
    </row>
    <row r="726" spans="4:5" x14ac:dyDescent="0.25">
      <c r="D726" s="7"/>
      <c r="E726" s="7"/>
    </row>
    <row r="727" spans="4:5" x14ac:dyDescent="0.25">
      <c r="D727" s="7"/>
    </row>
    <row r="728" spans="4:5" x14ac:dyDescent="0.25">
      <c r="D728" s="7"/>
    </row>
    <row r="729" spans="4:5" x14ac:dyDescent="0.25">
      <c r="D729" s="7"/>
    </row>
    <row r="730" spans="4:5" x14ac:dyDescent="0.25">
      <c r="D730" s="7"/>
      <c r="E730" s="7"/>
    </row>
    <row r="731" spans="4:5" x14ac:dyDescent="0.25">
      <c r="D731" s="7"/>
    </row>
    <row r="732" spans="4:5" x14ac:dyDescent="0.25">
      <c r="D732" s="7"/>
    </row>
    <row r="733" spans="4:5" x14ac:dyDescent="0.25">
      <c r="D733" s="7"/>
    </row>
    <row r="734" spans="4:5" x14ac:dyDescent="0.25">
      <c r="D734" s="7"/>
      <c r="E734" s="7"/>
    </row>
    <row r="735" spans="4:5" x14ac:dyDescent="0.25">
      <c r="D735" s="7"/>
    </row>
    <row r="736" spans="4:5" x14ac:dyDescent="0.25">
      <c r="D736" s="7"/>
    </row>
    <row r="737" spans="4:5" x14ac:dyDescent="0.25">
      <c r="D737" s="7"/>
    </row>
    <row r="738" spans="4:5" x14ac:dyDescent="0.25">
      <c r="D738" s="7"/>
      <c r="E738" s="7"/>
    </row>
    <row r="739" spans="4:5" x14ac:dyDescent="0.25">
      <c r="D739" s="7"/>
    </row>
    <row r="740" spans="4:5" x14ac:dyDescent="0.25">
      <c r="D740" s="7"/>
    </row>
    <row r="741" spans="4:5" x14ac:dyDescent="0.25">
      <c r="D741" s="7"/>
    </row>
    <row r="742" spans="4:5" x14ac:dyDescent="0.25">
      <c r="D742" s="7"/>
      <c r="E742" s="7"/>
    </row>
    <row r="743" spans="4:5" x14ac:dyDescent="0.25">
      <c r="D743" s="7"/>
    </row>
    <row r="744" spans="4:5" x14ac:dyDescent="0.25">
      <c r="D744" s="7"/>
      <c r="E744" s="7"/>
    </row>
    <row r="745" spans="4:5" x14ac:dyDescent="0.25">
      <c r="D745" s="7"/>
      <c r="E745" s="7"/>
    </row>
    <row r="746" spans="4:5" x14ac:dyDescent="0.25">
      <c r="D746" s="7"/>
      <c r="E746" s="7"/>
    </row>
    <row r="747" spans="4:5" x14ac:dyDescent="0.25">
      <c r="D747" s="7"/>
    </row>
    <row r="748" spans="4:5" x14ac:dyDescent="0.25">
      <c r="D748" s="7"/>
    </row>
    <row r="749" spans="4:5" x14ac:dyDescent="0.25">
      <c r="D749" s="7"/>
    </row>
    <row r="750" spans="4:5" x14ac:dyDescent="0.25">
      <c r="D750" s="7"/>
      <c r="E750" s="7"/>
    </row>
    <row r="751" spans="4:5" x14ac:dyDescent="0.25">
      <c r="D751" s="7"/>
    </row>
    <row r="752" spans="4:5" x14ac:dyDescent="0.25">
      <c r="D752" s="7"/>
    </row>
    <row r="753" spans="4:5" x14ac:dyDescent="0.25">
      <c r="D753" s="7"/>
    </row>
    <row r="754" spans="4:5" x14ac:dyDescent="0.25">
      <c r="D754" s="7"/>
      <c r="E754" s="7"/>
    </row>
    <row r="755" spans="4:5" x14ac:dyDescent="0.25">
      <c r="D755" s="7"/>
    </row>
    <row r="756" spans="4:5" x14ac:dyDescent="0.25">
      <c r="D756" s="7"/>
    </row>
    <row r="757" spans="4:5" x14ac:dyDescent="0.25">
      <c r="D757" s="7"/>
    </row>
    <row r="758" spans="4:5" x14ac:dyDescent="0.25">
      <c r="D758" s="7"/>
      <c r="E758" s="7"/>
    </row>
    <row r="759" spans="4:5" x14ac:dyDescent="0.25">
      <c r="D759" s="7"/>
    </row>
    <row r="760" spans="4:5" x14ac:dyDescent="0.25">
      <c r="D760" s="7"/>
    </row>
    <row r="761" spans="4:5" x14ac:dyDescent="0.25">
      <c r="D761" s="7"/>
    </row>
    <row r="762" spans="4:5" x14ac:dyDescent="0.25">
      <c r="D762" s="7"/>
      <c r="E762" s="7"/>
    </row>
    <row r="763" spans="4:5" x14ac:dyDescent="0.25">
      <c r="D763" s="7"/>
    </row>
    <row r="764" spans="4:5" x14ac:dyDescent="0.25">
      <c r="D764" s="7"/>
    </row>
    <row r="765" spans="4:5" x14ac:dyDescent="0.25">
      <c r="D765" s="7"/>
    </row>
    <row r="766" spans="4:5" x14ac:dyDescent="0.25">
      <c r="D766" s="7"/>
      <c r="E766" s="7"/>
    </row>
    <row r="767" spans="4:5" x14ac:dyDescent="0.25">
      <c r="D767" s="7"/>
    </row>
    <row r="768" spans="4:5" x14ac:dyDescent="0.25">
      <c r="D768" s="7"/>
    </row>
    <row r="769" spans="4:5" x14ac:dyDescent="0.25">
      <c r="D769" s="7"/>
    </row>
    <row r="770" spans="4:5" x14ac:dyDescent="0.25">
      <c r="D770" s="7"/>
      <c r="E770" s="7"/>
    </row>
    <row r="771" spans="4:5" x14ac:dyDescent="0.25">
      <c r="D771" s="7"/>
    </row>
    <row r="772" spans="4:5" x14ac:dyDescent="0.25">
      <c r="D772" s="7"/>
    </row>
    <row r="773" spans="4:5" x14ac:dyDescent="0.25">
      <c r="D773" s="7"/>
    </row>
    <row r="774" spans="4:5" x14ac:dyDescent="0.25">
      <c r="D774" s="7"/>
      <c r="E774" s="7"/>
    </row>
    <row r="775" spans="4:5" x14ac:dyDescent="0.25">
      <c r="D775" s="7"/>
    </row>
    <row r="776" spans="4:5" x14ac:dyDescent="0.25">
      <c r="D776" s="7"/>
    </row>
    <row r="777" spans="4:5" x14ac:dyDescent="0.25">
      <c r="D777" s="7"/>
    </row>
    <row r="778" spans="4:5" x14ac:dyDescent="0.25">
      <c r="D778" s="7"/>
      <c r="E778" s="7"/>
    </row>
    <row r="779" spans="4:5" x14ac:dyDescent="0.25">
      <c r="D779" s="7"/>
    </row>
    <row r="780" spans="4:5" x14ac:dyDescent="0.25">
      <c r="D780" s="7"/>
      <c r="E780" s="7"/>
    </row>
    <row r="781" spans="4:5" x14ac:dyDescent="0.25">
      <c r="D781" s="7"/>
      <c r="E781" s="7"/>
    </row>
    <row r="782" spans="4:5" x14ac:dyDescent="0.25">
      <c r="D782" s="7"/>
      <c r="E782" s="7"/>
    </row>
    <row r="783" spans="4:5" x14ac:dyDescent="0.25">
      <c r="D783" s="7"/>
    </row>
    <row r="784" spans="4:5" x14ac:dyDescent="0.25">
      <c r="D784" s="7"/>
    </row>
    <row r="785" spans="4:5" x14ac:dyDescent="0.25">
      <c r="D785" s="7"/>
    </row>
    <row r="786" spans="4:5" x14ac:dyDescent="0.25">
      <c r="D786" s="7"/>
    </row>
    <row r="787" spans="4:5" x14ac:dyDescent="0.25">
      <c r="D787" s="7"/>
    </row>
    <row r="788" spans="4:5" x14ac:dyDescent="0.25">
      <c r="D788" s="7"/>
    </row>
    <row r="789" spans="4:5" x14ac:dyDescent="0.25">
      <c r="D789" s="7"/>
    </row>
    <row r="790" spans="4:5" x14ac:dyDescent="0.25">
      <c r="D790" s="7"/>
      <c r="E790" s="7"/>
    </row>
    <row r="791" spans="4:5" x14ac:dyDescent="0.25">
      <c r="D791" s="7"/>
    </row>
    <row r="792" spans="4:5" x14ac:dyDescent="0.25">
      <c r="D792" s="7"/>
    </row>
    <row r="793" spans="4:5" x14ac:dyDescent="0.25">
      <c r="D793" s="7"/>
    </row>
    <row r="794" spans="4:5" x14ac:dyDescent="0.25">
      <c r="D794" s="7"/>
      <c r="E794" s="7"/>
    </row>
    <row r="795" spans="4:5" x14ac:dyDescent="0.25">
      <c r="D795" s="7"/>
    </row>
    <row r="796" spans="4:5" x14ac:dyDescent="0.25">
      <c r="D796" s="7"/>
    </row>
    <row r="797" spans="4:5" x14ac:dyDescent="0.25">
      <c r="D797" s="7"/>
    </row>
    <row r="798" spans="4:5" x14ac:dyDescent="0.25">
      <c r="D798" s="7"/>
      <c r="E798" s="7"/>
    </row>
    <row r="799" spans="4:5" x14ac:dyDescent="0.25">
      <c r="D799" s="7"/>
    </row>
    <row r="800" spans="4:5" x14ac:dyDescent="0.25">
      <c r="D800" s="7"/>
    </row>
    <row r="801" spans="4:5" x14ac:dyDescent="0.25">
      <c r="D801" s="7"/>
    </row>
    <row r="802" spans="4:5" x14ac:dyDescent="0.25">
      <c r="D802" s="7"/>
      <c r="E802" s="7"/>
    </row>
    <row r="803" spans="4:5" x14ac:dyDescent="0.25">
      <c r="D803" s="7"/>
    </row>
    <row r="804" spans="4:5" x14ac:dyDescent="0.25">
      <c r="D804" s="7"/>
    </row>
    <row r="805" spans="4:5" x14ac:dyDescent="0.25">
      <c r="D805" s="7"/>
    </row>
    <row r="806" spans="4:5" x14ac:dyDescent="0.25">
      <c r="D806" s="7"/>
    </row>
    <row r="807" spans="4:5" x14ac:dyDescent="0.25">
      <c r="D807" s="7"/>
    </row>
    <row r="808" spans="4:5" x14ac:dyDescent="0.25">
      <c r="D808" s="7"/>
    </row>
    <row r="809" spans="4:5" x14ac:dyDescent="0.25">
      <c r="D809" s="7"/>
    </row>
    <row r="810" spans="4:5" x14ac:dyDescent="0.25">
      <c r="D810" s="7"/>
      <c r="E810" s="7"/>
    </row>
    <row r="811" spans="4:5" x14ac:dyDescent="0.25">
      <c r="D811" s="7"/>
    </row>
    <row r="812" spans="4:5" x14ac:dyDescent="0.25">
      <c r="D812" s="7"/>
    </row>
    <row r="813" spans="4:5" x14ac:dyDescent="0.25">
      <c r="D813" s="7"/>
    </row>
    <row r="814" spans="4:5" x14ac:dyDescent="0.25">
      <c r="D814" s="7"/>
      <c r="E814" s="7"/>
    </row>
    <row r="815" spans="4:5" x14ac:dyDescent="0.25">
      <c r="D815" s="7"/>
      <c r="E815" s="7"/>
    </row>
    <row r="816" spans="4:5" x14ac:dyDescent="0.25">
      <c r="D816" s="7"/>
    </row>
    <row r="817" spans="4:5" x14ac:dyDescent="0.25">
      <c r="D817" s="7"/>
    </row>
    <row r="818" spans="4:5" x14ac:dyDescent="0.25">
      <c r="D818" s="7"/>
      <c r="E818" s="7"/>
    </row>
    <row r="819" spans="4:5" x14ac:dyDescent="0.25">
      <c r="D819" s="7"/>
    </row>
    <row r="820" spans="4:5" x14ac:dyDescent="0.25">
      <c r="D820" s="7"/>
    </row>
    <row r="821" spans="4:5" x14ac:dyDescent="0.25">
      <c r="D821" s="7"/>
    </row>
    <row r="822" spans="4:5" x14ac:dyDescent="0.25">
      <c r="D822" s="7"/>
      <c r="E822" s="7"/>
    </row>
    <row r="823" spans="4:5" x14ac:dyDescent="0.25">
      <c r="D823" s="7"/>
    </row>
    <row r="824" spans="4:5" x14ac:dyDescent="0.25">
      <c r="D824" s="7"/>
    </row>
    <row r="825" spans="4:5" x14ac:dyDescent="0.25">
      <c r="D825" s="7"/>
    </row>
    <row r="826" spans="4:5" x14ac:dyDescent="0.25">
      <c r="D826" s="7"/>
      <c r="E826" s="7"/>
    </row>
    <row r="827" spans="4:5" x14ac:dyDescent="0.25">
      <c r="D827" s="7"/>
    </row>
    <row r="828" spans="4:5" x14ac:dyDescent="0.25">
      <c r="D828" s="7"/>
    </row>
    <row r="829" spans="4:5" x14ac:dyDescent="0.25">
      <c r="D829" s="7"/>
    </row>
    <row r="830" spans="4:5" x14ac:dyDescent="0.25">
      <c r="D830" s="7"/>
      <c r="E830" s="7"/>
    </row>
    <row r="831" spans="4:5" x14ac:dyDescent="0.25">
      <c r="D831" s="7"/>
    </row>
    <row r="832" spans="4:5" x14ac:dyDescent="0.25">
      <c r="D832" s="7"/>
    </row>
    <row r="833" spans="4:5" x14ac:dyDescent="0.25">
      <c r="D833" s="7"/>
    </row>
    <row r="834" spans="4:5" x14ac:dyDescent="0.25">
      <c r="D834" s="7"/>
      <c r="E834" s="7"/>
    </row>
    <row r="835" spans="4:5" x14ac:dyDescent="0.25">
      <c r="D835" s="7"/>
    </row>
    <row r="836" spans="4:5" x14ac:dyDescent="0.25">
      <c r="D836" s="7"/>
    </row>
    <row r="837" spans="4:5" x14ac:dyDescent="0.25">
      <c r="D837" s="7"/>
    </row>
    <row r="838" spans="4:5" x14ac:dyDescent="0.25">
      <c r="D838" s="7"/>
      <c r="E838" s="7"/>
    </row>
    <row r="839" spans="4:5" x14ac:dyDescent="0.25">
      <c r="D839" s="7"/>
    </row>
    <row r="840" spans="4:5" x14ac:dyDescent="0.25">
      <c r="D840" s="7"/>
    </row>
    <row r="841" spans="4:5" x14ac:dyDescent="0.25">
      <c r="D841" s="7"/>
    </row>
    <row r="842" spans="4:5" x14ac:dyDescent="0.25">
      <c r="D842" s="7"/>
      <c r="E842" s="7"/>
    </row>
    <row r="843" spans="4:5" x14ac:dyDescent="0.25">
      <c r="D843" s="7"/>
    </row>
    <row r="844" spans="4:5" x14ac:dyDescent="0.25">
      <c r="D844" s="7"/>
    </row>
    <row r="845" spans="4:5" x14ac:dyDescent="0.25">
      <c r="D845" s="7"/>
    </row>
    <row r="846" spans="4:5" x14ac:dyDescent="0.25">
      <c r="D846" s="7"/>
      <c r="E846" s="7"/>
    </row>
    <row r="847" spans="4:5" x14ac:dyDescent="0.25">
      <c r="D847" s="7"/>
    </row>
    <row r="848" spans="4:5" x14ac:dyDescent="0.25">
      <c r="D848" s="7"/>
    </row>
    <row r="849" spans="4:5" x14ac:dyDescent="0.25">
      <c r="D849" s="7"/>
    </row>
    <row r="850" spans="4:5" x14ac:dyDescent="0.25">
      <c r="D850" s="7"/>
      <c r="E850" s="7"/>
    </row>
    <row r="851" spans="4:5" x14ac:dyDescent="0.25">
      <c r="D851" s="7"/>
    </row>
    <row r="852" spans="4:5" x14ac:dyDescent="0.25">
      <c r="D852" s="7"/>
    </row>
    <row r="853" spans="4:5" x14ac:dyDescent="0.25">
      <c r="D853" s="7"/>
    </row>
    <row r="854" spans="4:5" x14ac:dyDescent="0.25">
      <c r="D854" s="7"/>
      <c r="E854" s="7"/>
    </row>
    <row r="855" spans="4:5" x14ac:dyDescent="0.25">
      <c r="D855" s="7"/>
    </row>
    <row r="856" spans="4:5" x14ac:dyDescent="0.25">
      <c r="D856" s="7"/>
    </row>
    <row r="857" spans="4:5" x14ac:dyDescent="0.25">
      <c r="D857" s="7"/>
    </row>
    <row r="858" spans="4:5" x14ac:dyDescent="0.25">
      <c r="D858" s="7"/>
      <c r="E858" s="7"/>
    </row>
    <row r="859" spans="4:5" x14ac:dyDescent="0.25">
      <c r="D859" s="7"/>
    </row>
    <row r="860" spans="4:5" x14ac:dyDescent="0.25">
      <c r="D860" s="7"/>
    </row>
    <row r="861" spans="4:5" x14ac:dyDescent="0.25">
      <c r="D861" s="7"/>
    </row>
    <row r="862" spans="4:5" x14ac:dyDescent="0.25">
      <c r="D862" s="7"/>
      <c r="E862" s="7"/>
    </row>
    <row r="863" spans="4:5" x14ac:dyDescent="0.25">
      <c r="D863" s="7"/>
    </row>
    <row r="864" spans="4:5" x14ac:dyDescent="0.25">
      <c r="D864" s="7"/>
    </row>
    <row r="865" spans="4:5" x14ac:dyDescent="0.25">
      <c r="D865" s="7"/>
    </row>
    <row r="866" spans="4:5" x14ac:dyDescent="0.25">
      <c r="D866" s="7"/>
      <c r="E866" s="7"/>
    </row>
    <row r="867" spans="4:5" x14ac:dyDescent="0.25">
      <c r="D867" s="7"/>
    </row>
    <row r="868" spans="4:5" x14ac:dyDescent="0.25">
      <c r="D868" s="7"/>
    </row>
    <row r="869" spans="4:5" x14ac:dyDescent="0.25">
      <c r="D869" s="7"/>
    </row>
    <row r="870" spans="4:5" x14ac:dyDescent="0.25">
      <c r="D870" s="7"/>
      <c r="E870" s="7"/>
    </row>
    <row r="871" spans="4:5" x14ac:dyDescent="0.25">
      <c r="D871" s="7"/>
    </row>
    <row r="872" spans="4:5" x14ac:dyDescent="0.25">
      <c r="D872" s="7"/>
      <c r="E872" s="7"/>
    </row>
    <row r="873" spans="4:5" x14ac:dyDescent="0.25">
      <c r="D873" s="7"/>
    </row>
    <row r="874" spans="4:5" x14ac:dyDescent="0.25">
      <c r="D874" s="7"/>
      <c r="E874" s="7"/>
    </row>
    <row r="875" spans="4:5" x14ac:dyDescent="0.25">
      <c r="D875" s="7"/>
    </row>
    <row r="876" spans="4:5" x14ac:dyDescent="0.25">
      <c r="D876" s="7"/>
    </row>
    <row r="877" spans="4:5" x14ac:dyDescent="0.25">
      <c r="D877" s="7"/>
    </row>
  </sheetData>
  <autoFilter ref="A1:X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06"/>
  <sheetViews>
    <sheetView workbookViewId="0">
      <pane ySplit="1" topLeftCell="A1899" activePane="bottomLeft" state="frozen"/>
      <selection activeCell="G1" sqref="G1"/>
      <selection pane="bottomLeft" activeCell="L2264" sqref="L2264"/>
    </sheetView>
  </sheetViews>
  <sheetFormatPr defaultRowHeight="15" x14ac:dyDescent="0.25"/>
  <cols>
    <col min="3" max="3" width="14.5703125" bestFit="1" customWidth="1"/>
    <col min="6" max="6" width="31.85546875" bestFit="1" customWidth="1"/>
    <col min="7" max="7" width="11" bestFit="1" customWidth="1"/>
    <col min="14" max="17" width="9.140625" style="7"/>
  </cols>
  <sheetData>
    <row r="1" spans="1:26" s="1" customFormat="1" x14ac:dyDescent="0.25">
      <c r="A1" s="1" t="s">
        <v>0</v>
      </c>
      <c r="B1" s="1" t="s">
        <v>2</v>
      </c>
      <c r="C1" s="1" t="s">
        <v>1</v>
      </c>
      <c r="D1" s="2" t="s">
        <v>3</v>
      </c>
      <c r="E1" s="2" t="s">
        <v>4</v>
      </c>
      <c r="F1" s="3" t="s">
        <v>5</v>
      </c>
      <c r="G1" s="1" t="s">
        <v>10</v>
      </c>
      <c r="H1" s="8" t="s">
        <v>719</v>
      </c>
      <c r="I1" s="1" t="s">
        <v>9</v>
      </c>
      <c r="J1" s="1" t="s">
        <v>723</v>
      </c>
      <c r="K1" s="1" t="s">
        <v>724</v>
      </c>
      <c r="L1" s="1" t="s">
        <v>720</v>
      </c>
      <c r="N1" s="9" t="s">
        <v>8</v>
      </c>
      <c r="O1" s="9" t="s">
        <v>721</v>
      </c>
      <c r="P1" s="9" t="s">
        <v>722</v>
      </c>
      <c r="Q1" s="9" t="s">
        <v>725</v>
      </c>
      <c r="R1" s="1" t="s">
        <v>718</v>
      </c>
      <c r="S1" s="1" t="s">
        <v>1151</v>
      </c>
      <c r="T1" s="1" t="s">
        <v>8</v>
      </c>
      <c r="V1" s="1" t="s">
        <v>727</v>
      </c>
      <c r="X1" s="1" t="s">
        <v>1176</v>
      </c>
      <c r="Y1" s="1" t="s">
        <v>1177</v>
      </c>
      <c r="Z1" s="1" t="s">
        <v>1178</v>
      </c>
    </row>
    <row r="2" spans="1:26" x14ac:dyDescent="0.25">
      <c r="A2" t="s">
        <v>22</v>
      </c>
      <c r="B2" t="s">
        <v>23</v>
      </c>
      <c r="C2" t="s">
        <v>522</v>
      </c>
      <c r="D2" t="s">
        <v>25</v>
      </c>
      <c r="E2">
        <v>24.16</v>
      </c>
      <c r="F2" t="s">
        <v>594</v>
      </c>
      <c r="G2" t="str">
        <f t="shared" ref="G2:G65" si="0">MID(F2,10,9)</f>
        <v>DL2022003</v>
      </c>
      <c r="H2" t="str">
        <f t="shared" ref="H2:H65" si="1">LEFT(C2,2)</f>
        <v>01</v>
      </c>
      <c r="I2" t="str">
        <f t="shared" ref="I2:I65" si="2">MID(C2,4,6)</f>
        <v>plafle</v>
      </c>
      <c r="J2" t="str">
        <f t="shared" ref="J2:J65" si="3">RIGHT(C2,2)</f>
        <v>PK</v>
      </c>
      <c r="K2" t="str">
        <f t="shared" ref="K2:K65" si="4">IF(TRIM(B2)="Standard","PK",IF(TRIM(B2)="NTC","NK",IF(TRIM(B2)="Unknown","EP")))</f>
        <v>PK</v>
      </c>
      <c r="L2" t="str">
        <f t="shared" ref="L2:L65" si="5">IF(J2=K2,"true","false")</f>
        <v>true</v>
      </c>
      <c r="N2" s="7">
        <f>IF(TRIM(E2)="No Cq",0,E2)</f>
        <v>24.16</v>
      </c>
      <c r="O2" s="7">
        <f>IF(TRIM(B2)="Standard",N2,"")</f>
        <v>24.16</v>
      </c>
      <c r="P2" s="7" t="str">
        <f>IF(TRIM(B2)="NTC",N2,"")</f>
        <v/>
      </c>
      <c r="Q2" s="7" t="str">
        <f>IF(TRIM(B2)="Unknown",N2,"")</f>
        <v/>
      </c>
      <c r="R2" t="str">
        <f>IF(AND(O2&gt;0,P3=0),"Valid","Invalid")</f>
        <v>Valid</v>
      </c>
      <c r="S2" t="str">
        <f>IF(OR(Q4&gt;0,Q5&gt;0),"Present","Absent")</f>
        <v>Present</v>
      </c>
      <c r="T2" t="str">
        <f>IF(OR(Q4&lt;41,Q5&lt;41),"Ct&lt;41",IF(OR(Q4&gt;41,Q5&gt;41),"Ct&gt;41","No Ct"))</f>
        <v>Ct&lt;41</v>
      </c>
      <c r="V2" t="str">
        <f>G2&amp;"_"&amp;I2&amp;"_"&amp;R2&amp;"_"&amp;S2&amp;"_"&amp;T2</f>
        <v>DL2022003_plafle_Valid_Present_Ct&lt;41</v>
      </c>
      <c r="X2">
        <f>O2</f>
        <v>24.16</v>
      </c>
      <c r="Y2">
        <f>P3</f>
        <v>0</v>
      </c>
      <c r="Z2">
        <f>Q4+Q5</f>
        <v>36.6</v>
      </c>
    </row>
    <row r="3" spans="1:26" x14ac:dyDescent="0.25">
      <c r="A3" t="s">
        <v>50</v>
      </c>
      <c r="B3" t="s">
        <v>51</v>
      </c>
      <c r="C3" t="s">
        <v>534</v>
      </c>
      <c r="D3" t="s">
        <v>25</v>
      </c>
      <c r="E3" t="s">
        <v>39</v>
      </c>
      <c r="F3" t="s">
        <v>594</v>
      </c>
      <c r="G3" t="str">
        <f t="shared" si="0"/>
        <v>DL2022003</v>
      </c>
      <c r="H3" t="str">
        <f t="shared" si="1"/>
        <v>01</v>
      </c>
      <c r="I3" t="str">
        <f t="shared" si="2"/>
        <v>plafle</v>
      </c>
      <c r="J3" t="str">
        <f t="shared" si="3"/>
        <v>NK</v>
      </c>
      <c r="K3" t="str">
        <f t="shared" si="4"/>
        <v>NK</v>
      </c>
      <c r="L3" t="str">
        <f t="shared" si="5"/>
        <v>true</v>
      </c>
      <c r="N3" s="7">
        <f t="shared" ref="N3:N66" si="6">IF(TRIM(E3)="No Cq",0,E3)</f>
        <v>0</v>
      </c>
      <c r="O3" s="7" t="str">
        <f t="shared" ref="O3:O66" si="7">IF(TRIM(B3)="Standard",N3,"")</f>
        <v/>
      </c>
      <c r="P3" s="7">
        <f t="shared" ref="P3:P66" si="8">IF(TRIM(B3)="NTC",N3,"")</f>
        <v>0</v>
      </c>
      <c r="Q3" s="7" t="str">
        <f t="shared" ref="Q3:Q66" si="9">IF(TRIM(B3)="Unknown",N3,"")</f>
        <v/>
      </c>
    </row>
    <row r="4" spans="1:26" x14ac:dyDescent="0.25">
      <c r="A4" t="s">
        <v>75</v>
      </c>
      <c r="B4" t="s">
        <v>76</v>
      </c>
      <c r="C4" t="s">
        <v>546</v>
      </c>
      <c r="D4" t="s">
        <v>25</v>
      </c>
      <c r="E4" t="s">
        <v>39</v>
      </c>
      <c r="F4" t="s">
        <v>594</v>
      </c>
      <c r="G4" t="str">
        <f t="shared" si="0"/>
        <v>DL2022003</v>
      </c>
      <c r="H4" t="str">
        <f t="shared" si="1"/>
        <v>01</v>
      </c>
      <c r="I4" t="str">
        <f t="shared" si="2"/>
        <v>plafle</v>
      </c>
      <c r="J4" t="str">
        <f t="shared" si="3"/>
        <v>EP</v>
      </c>
      <c r="K4" t="str">
        <f t="shared" si="4"/>
        <v>EP</v>
      </c>
      <c r="L4" t="str">
        <f t="shared" si="5"/>
        <v>true</v>
      </c>
      <c r="N4" s="7">
        <f t="shared" si="6"/>
        <v>0</v>
      </c>
      <c r="O4" s="7" t="str">
        <f t="shared" si="7"/>
        <v/>
      </c>
      <c r="P4" s="7" t="str">
        <f t="shared" si="8"/>
        <v/>
      </c>
      <c r="Q4" s="7">
        <f t="shared" si="9"/>
        <v>0</v>
      </c>
    </row>
    <row r="5" spans="1:26" x14ac:dyDescent="0.25">
      <c r="A5" t="s">
        <v>100</v>
      </c>
      <c r="B5" t="s">
        <v>76</v>
      </c>
      <c r="C5" t="s">
        <v>546</v>
      </c>
      <c r="D5" t="s">
        <v>25</v>
      </c>
      <c r="E5">
        <v>36.6</v>
      </c>
      <c r="F5" t="s">
        <v>594</v>
      </c>
      <c r="G5" t="str">
        <f t="shared" si="0"/>
        <v>DL2022003</v>
      </c>
      <c r="H5" t="str">
        <f t="shared" si="1"/>
        <v>01</v>
      </c>
      <c r="I5" t="str">
        <f t="shared" si="2"/>
        <v>plafle</v>
      </c>
      <c r="J5" t="str">
        <f t="shared" si="3"/>
        <v>EP</v>
      </c>
      <c r="K5" t="str">
        <f t="shared" si="4"/>
        <v>EP</v>
      </c>
      <c r="L5" t="str">
        <f t="shared" si="5"/>
        <v>true</v>
      </c>
      <c r="N5" s="7">
        <f t="shared" si="6"/>
        <v>36.6</v>
      </c>
      <c r="O5" s="7" t="str">
        <f t="shared" si="7"/>
        <v/>
      </c>
      <c r="P5" s="7" t="str">
        <f t="shared" si="8"/>
        <v/>
      </c>
      <c r="Q5" s="7">
        <f t="shared" si="9"/>
        <v>36.6</v>
      </c>
    </row>
    <row r="6" spans="1:26" x14ac:dyDescent="0.25">
      <c r="A6" t="s">
        <v>27</v>
      </c>
      <c r="B6" t="s">
        <v>23</v>
      </c>
      <c r="C6" t="s">
        <v>523</v>
      </c>
      <c r="D6" t="s">
        <v>25</v>
      </c>
      <c r="E6">
        <v>24.8</v>
      </c>
      <c r="F6" t="s">
        <v>594</v>
      </c>
      <c r="G6" t="str">
        <f t="shared" si="0"/>
        <v>DL2022003</v>
      </c>
      <c r="H6" t="str">
        <f t="shared" si="1"/>
        <v>02</v>
      </c>
      <c r="I6" t="str">
        <f t="shared" si="2"/>
        <v>plafle</v>
      </c>
      <c r="J6" t="str">
        <f t="shared" si="3"/>
        <v>PK</v>
      </c>
      <c r="K6" t="str">
        <f t="shared" si="4"/>
        <v>PK</v>
      </c>
      <c r="L6" t="str">
        <f t="shared" si="5"/>
        <v>true</v>
      </c>
      <c r="N6" s="7">
        <f t="shared" si="6"/>
        <v>24.8</v>
      </c>
      <c r="O6" s="7">
        <f t="shared" si="7"/>
        <v>24.8</v>
      </c>
      <c r="P6" s="7" t="str">
        <f t="shared" si="8"/>
        <v/>
      </c>
      <c r="Q6" s="7" t="str">
        <f t="shared" si="9"/>
        <v/>
      </c>
      <c r="R6" t="str">
        <f t="shared" ref="R6" si="10">IF(AND(O6&gt;0,P7=0),"Valid","Invalid")</f>
        <v>Valid</v>
      </c>
      <c r="S6" t="str">
        <f t="shared" ref="S6" si="11">IF(OR(Q8&gt;0,Q9&gt;0),"Present","Absent")</f>
        <v>Present</v>
      </c>
      <c r="T6" t="str">
        <f t="shared" ref="T6" si="12">IF(OR(Q8&lt;41,Q9&lt;41),"Ct&lt;41",IF(OR(Q8&gt;41,Q9&gt;41),"Ct&gt;41","No Ct"))</f>
        <v>Ct&lt;41</v>
      </c>
      <c r="V6" t="str">
        <f t="shared" ref="V6" si="13">G6&amp;"_"&amp;I6&amp;"_"&amp;R6&amp;"_"&amp;S6&amp;"_"&amp;T6</f>
        <v>DL2022003_plafle_Valid_Present_Ct&lt;41</v>
      </c>
      <c r="X6">
        <f t="shared" ref="X6" si="14">O6</f>
        <v>24.8</v>
      </c>
      <c r="Y6">
        <f t="shared" ref="Y6" si="15">P7</f>
        <v>0</v>
      </c>
      <c r="Z6">
        <f t="shared" ref="Z6" si="16">Q8+Q9</f>
        <v>35.49</v>
      </c>
    </row>
    <row r="7" spans="1:26" x14ac:dyDescent="0.25">
      <c r="A7" t="s">
        <v>53</v>
      </c>
      <c r="B7" t="s">
        <v>51</v>
      </c>
      <c r="C7" t="s">
        <v>535</v>
      </c>
      <c r="D7" t="s">
        <v>25</v>
      </c>
      <c r="E7" t="s">
        <v>39</v>
      </c>
      <c r="F7" t="s">
        <v>594</v>
      </c>
      <c r="G7" t="str">
        <f t="shared" si="0"/>
        <v>DL2022003</v>
      </c>
      <c r="H7" t="str">
        <f t="shared" si="1"/>
        <v>02</v>
      </c>
      <c r="I7" t="str">
        <f t="shared" si="2"/>
        <v>plafle</v>
      </c>
      <c r="J7" t="str">
        <f t="shared" si="3"/>
        <v>NK</v>
      </c>
      <c r="K7" t="str">
        <f t="shared" si="4"/>
        <v>NK</v>
      </c>
      <c r="L7" t="str">
        <f t="shared" si="5"/>
        <v>true</v>
      </c>
      <c r="N7" s="7">
        <f t="shared" si="6"/>
        <v>0</v>
      </c>
      <c r="O7" s="7" t="str">
        <f t="shared" si="7"/>
        <v/>
      </c>
      <c r="P7" s="7">
        <f t="shared" si="8"/>
        <v>0</v>
      </c>
      <c r="Q7" s="7" t="str">
        <f t="shared" si="9"/>
        <v/>
      </c>
    </row>
    <row r="8" spans="1:26" x14ac:dyDescent="0.25">
      <c r="A8" t="s">
        <v>78</v>
      </c>
      <c r="B8" t="s">
        <v>76</v>
      </c>
      <c r="C8" t="s">
        <v>547</v>
      </c>
      <c r="D8" t="s">
        <v>25</v>
      </c>
      <c r="E8" t="s">
        <v>39</v>
      </c>
      <c r="F8" t="s">
        <v>594</v>
      </c>
      <c r="G8" t="str">
        <f t="shared" si="0"/>
        <v>DL2022003</v>
      </c>
      <c r="H8" t="str">
        <f t="shared" si="1"/>
        <v>02</v>
      </c>
      <c r="I8" t="str">
        <f t="shared" si="2"/>
        <v>plafle</v>
      </c>
      <c r="J8" t="str">
        <f t="shared" si="3"/>
        <v>EP</v>
      </c>
      <c r="K8" t="str">
        <f t="shared" si="4"/>
        <v>EP</v>
      </c>
      <c r="L8" t="str">
        <f t="shared" si="5"/>
        <v>true</v>
      </c>
      <c r="N8" s="7">
        <f t="shared" si="6"/>
        <v>0</v>
      </c>
      <c r="O8" s="7" t="str">
        <f t="shared" si="7"/>
        <v/>
      </c>
      <c r="P8" s="7" t="str">
        <f t="shared" si="8"/>
        <v/>
      </c>
      <c r="Q8" s="7">
        <f t="shared" si="9"/>
        <v>0</v>
      </c>
    </row>
    <row r="9" spans="1:26" x14ac:dyDescent="0.25">
      <c r="A9" t="s">
        <v>101</v>
      </c>
      <c r="B9" t="s">
        <v>76</v>
      </c>
      <c r="C9" t="s">
        <v>547</v>
      </c>
      <c r="D9" t="s">
        <v>25</v>
      </c>
      <c r="E9">
        <v>35.49</v>
      </c>
      <c r="F9" t="s">
        <v>594</v>
      </c>
      <c r="G9" t="str">
        <f t="shared" si="0"/>
        <v>DL2022003</v>
      </c>
      <c r="H9" t="str">
        <f t="shared" si="1"/>
        <v>02</v>
      </c>
      <c r="I9" t="str">
        <f t="shared" si="2"/>
        <v>plafle</v>
      </c>
      <c r="J9" t="str">
        <f t="shared" si="3"/>
        <v>EP</v>
      </c>
      <c r="K9" t="str">
        <f t="shared" si="4"/>
        <v>EP</v>
      </c>
      <c r="L9" t="str">
        <f t="shared" si="5"/>
        <v>true</v>
      </c>
      <c r="N9" s="7">
        <f t="shared" si="6"/>
        <v>35.49</v>
      </c>
      <c r="O9" s="7" t="str">
        <f t="shared" si="7"/>
        <v/>
      </c>
      <c r="P9" s="7" t="str">
        <f t="shared" si="8"/>
        <v/>
      </c>
      <c r="Q9" s="7">
        <f t="shared" si="9"/>
        <v>35.49</v>
      </c>
    </row>
    <row r="10" spans="1:26" x14ac:dyDescent="0.25">
      <c r="A10" t="s">
        <v>29</v>
      </c>
      <c r="B10" t="s">
        <v>23</v>
      </c>
      <c r="C10" t="s">
        <v>524</v>
      </c>
      <c r="D10" t="s">
        <v>25</v>
      </c>
      <c r="E10">
        <v>27.2</v>
      </c>
      <c r="F10" t="s">
        <v>594</v>
      </c>
      <c r="G10" t="str">
        <f t="shared" si="0"/>
        <v>DL2022003</v>
      </c>
      <c r="H10" t="str">
        <f t="shared" si="1"/>
        <v>03</v>
      </c>
      <c r="I10" t="str">
        <f t="shared" si="2"/>
        <v>gadmor</v>
      </c>
      <c r="J10" t="str">
        <f t="shared" si="3"/>
        <v>PK</v>
      </c>
      <c r="K10" t="str">
        <f t="shared" si="4"/>
        <v>PK</v>
      </c>
      <c r="L10" t="str">
        <f t="shared" si="5"/>
        <v>true</v>
      </c>
      <c r="N10" s="7">
        <f t="shared" si="6"/>
        <v>27.2</v>
      </c>
      <c r="O10" s="7">
        <f t="shared" si="7"/>
        <v>27.2</v>
      </c>
      <c r="P10" s="7" t="str">
        <f t="shared" si="8"/>
        <v/>
      </c>
      <c r="Q10" s="7" t="str">
        <f t="shared" si="9"/>
        <v/>
      </c>
      <c r="R10" t="str">
        <f t="shared" ref="R10" si="17">IF(AND(O10&gt;0,P11=0),"Valid","Invalid")</f>
        <v>Valid</v>
      </c>
      <c r="S10" t="str">
        <f t="shared" ref="S10" si="18">IF(OR(Q12&gt;0,Q13&gt;0),"Present","Absent")</f>
        <v>Present</v>
      </c>
      <c r="T10" t="str">
        <f t="shared" ref="T10" si="19">IF(OR(Q12&lt;41,Q13&lt;41),"Ct&lt;41",IF(OR(Q12&gt;41,Q13&gt;41),"Ct&gt;41","No Ct"))</f>
        <v>Ct&lt;41</v>
      </c>
      <c r="V10" t="str">
        <f t="shared" ref="V10" si="20">G10&amp;"_"&amp;I10&amp;"_"&amp;R10&amp;"_"&amp;S10&amp;"_"&amp;T10</f>
        <v>DL2022003_gadmor_Valid_Present_Ct&lt;41</v>
      </c>
      <c r="X10">
        <f t="shared" ref="X10" si="21">O10</f>
        <v>27.2</v>
      </c>
      <c r="Y10">
        <f t="shared" ref="Y10" si="22">P11</f>
        <v>0</v>
      </c>
      <c r="Z10">
        <f t="shared" ref="Z10" si="23">Q12+Q13</f>
        <v>39.119999999999997</v>
      </c>
    </row>
    <row r="11" spans="1:26" x14ac:dyDescent="0.25">
      <c r="A11" t="s">
        <v>55</v>
      </c>
      <c r="B11" t="s">
        <v>51</v>
      </c>
      <c r="C11" t="s">
        <v>536</v>
      </c>
      <c r="D11" t="s">
        <v>25</v>
      </c>
      <c r="E11" t="s">
        <v>39</v>
      </c>
      <c r="F11" t="s">
        <v>594</v>
      </c>
      <c r="G11" t="str">
        <f t="shared" si="0"/>
        <v>DL2022003</v>
      </c>
      <c r="H11" t="str">
        <f t="shared" si="1"/>
        <v>03</v>
      </c>
      <c r="I11" t="str">
        <f t="shared" si="2"/>
        <v>gadmor</v>
      </c>
      <c r="J11" t="str">
        <f t="shared" si="3"/>
        <v>NK</v>
      </c>
      <c r="K11" t="str">
        <f t="shared" si="4"/>
        <v>NK</v>
      </c>
      <c r="L11" t="str">
        <f t="shared" si="5"/>
        <v>true</v>
      </c>
      <c r="N11" s="7">
        <f t="shared" si="6"/>
        <v>0</v>
      </c>
      <c r="O11" s="7" t="str">
        <f t="shared" si="7"/>
        <v/>
      </c>
      <c r="P11" s="7">
        <f t="shared" si="8"/>
        <v>0</v>
      </c>
      <c r="Q11" s="7" t="str">
        <f t="shared" si="9"/>
        <v/>
      </c>
    </row>
    <row r="12" spans="1:26" x14ac:dyDescent="0.25">
      <c r="A12" t="s">
        <v>80</v>
      </c>
      <c r="B12" t="s">
        <v>76</v>
      </c>
      <c r="C12" t="s">
        <v>548</v>
      </c>
      <c r="D12" t="s">
        <v>25</v>
      </c>
      <c r="E12">
        <v>39.119999999999997</v>
      </c>
      <c r="F12" t="s">
        <v>594</v>
      </c>
      <c r="G12" t="str">
        <f t="shared" si="0"/>
        <v>DL2022003</v>
      </c>
      <c r="H12" t="str">
        <f t="shared" si="1"/>
        <v>03</v>
      </c>
      <c r="I12" t="str">
        <f t="shared" si="2"/>
        <v>gadmor</v>
      </c>
      <c r="J12" t="str">
        <f t="shared" si="3"/>
        <v>EP</v>
      </c>
      <c r="K12" t="str">
        <f t="shared" si="4"/>
        <v>EP</v>
      </c>
      <c r="L12" t="str">
        <f t="shared" si="5"/>
        <v>true</v>
      </c>
      <c r="N12" s="7">
        <f t="shared" si="6"/>
        <v>39.119999999999997</v>
      </c>
      <c r="O12" s="7" t="str">
        <f t="shared" si="7"/>
        <v/>
      </c>
      <c r="P12" s="7" t="str">
        <f t="shared" si="8"/>
        <v/>
      </c>
      <c r="Q12" s="7">
        <f t="shared" si="9"/>
        <v>39.119999999999997</v>
      </c>
    </row>
    <row r="13" spans="1:26" x14ac:dyDescent="0.25">
      <c r="A13" t="s">
        <v>102</v>
      </c>
      <c r="B13" t="s">
        <v>76</v>
      </c>
      <c r="C13" t="s">
        <v>548</v>
      </c>
      <c r="D13" t="s">
        <v>25</v>
      </c>
      <c r="E13" t="s">
        <v>39</v>
      </c>
      <c r="F13" t="s">
        <v>594</v>
      </c>
      <c r="G13" t="str">
        <f t="shared" si="0"/>
        <v>DL2022003</v>
      </c>
      <c r="H13" t="str">
        <f t="shared" si="1"/>
        <v>03</v>
      </c>
      <c r="I13" t="str">
        <f t="shared" si="2"/>
        <v>gadmor</v>
      </c>
      <c r="J13" t="str">
        <f t="shared" si="3"/>
        <v>EP</v>
      </c>
      <c r="K13" t="str">
        <f t="shared" si="4"/>
        <v>EP</v>
      </c>
      <c r="L13" t="str">
        <f t="shared" si="5"/>
        <v>true</v>
      </c>
      <c r="N13" s="7">
        <f t="shared" si="6"/>
        <v>0</v>
      </c>
      <c r="O13" s="7" t="str">
        <f t="shared" si="7"/>
        <v/>
      </c>
      <c r="P13" s="7" t="str">
        <f t="shared" si="8"/>
        <v/>
      </c>
      <c r="Q13" s="7">
        <f t="shared" si="9"/>
        <v>0</v>
      </c>
    </row>
    <row r="14" spans="1:26" x14ac:dyDescent="0.25">
      <c r="A14" t="s">
        <v>31</v>
      </c>
      <c r="B14" t="s">
        <v>23</v>
      </c>
      <c r="C14" t="s">
        <v>525</v>
      </c>
      <c r="D14" t="s">
        <v>25</v>
      </c>
      <c r="E14">
        <v>39.6</v>
      </c>
      <c r="F14" t="s">
        <v>594</v>
      </c>
      <c r="G14" t="str">
        <f t="shared" si="0"/>
        <v>DL2022003</v>
      </c>
      <c r="H14" t="str">
        <f t="shared" si="1"/>
        <v>04</v>
      </c>
      <c r="I14" t="str">
        <f t="shared" si="2"/>
        <v>gadmor</v>
      </c>
      <c r="J14" t="str">
        <f t="shared" si="3"/>
        <v>PK</v>
      </c>
      <c r="K14" t="str">
        <f t="shared" si="4"/>
        <v>PK</v>
      </c>
      <c r="L14" t="str">
        <f t="shared" si="5"/>
        <v>true</v>
      </c>
      <c r="N14" s="7">
        <f t="shared" si="6"/>
        <v>39.6</v>
      </c>
      <c r="O14" s="7">
        <f t="shared" si="7"/>
        <v>39.6</v>
      </c>
      <c r="P14" s="7" t="str">
        <f t="shared" si="8"/>
        <v/>
      </c>
      <c r="Q14" s="7" t="str">
        <f t="shared" si="9"/>
        <v/>
      </c>
      <c r="R14" t="str">
        <f t="shared" ref="R14" si="24">IF(AND(O14&gt;0,P15=0),"Valid","Invalid")</f>
        <v>Valid</v>
      </c>
      <c r="S14" t="str">
        <f t="shared" ref="S14" si="25">IF(OR(Q16&gt;0,Q17&gt;0),"Present","Absent")</f>
        <v>Present</v>
      </c>
      <c r="T14" t="str">
        <f t="shared" ref="T14" si="26">IF(OR(Q16&lt;41,Q17&lt;41),"Ct&lt;41",IF(OR(Q16&gt;41,Q17&gt;41),"Ct&gt;41","No Ct"))</f>
        <v>Ct&lt;41</v>
      </c>
      <c r="V14" t="str">
        <f t="shared" ref="V14" si="27">G14&amp;"_"&amp;I14&amp;"_"&amp;R14&amp;"_"&amp;S14&amp;"_"&amp;T14</f>
        <v>DL2022003_gadmor_Valid_Present_Ct&lt;41</v>
      </c>
      <c r="X14">
        <f t="shared" ref="X14" si="28">O14</f>
        <v>39.6</v>
      </c>
      <c r="Y14">
        <f t="shared" ref="Y14" si="29">P15</f>
        <v>0</v>
      </c>
      <c r="Z14">
        <f t="shared" ref="Z14" si="30">Q16+Q17</f>
        <v>27.11</v>
      </c>
    </row>
    <row r="15" spans="1:26" x14ac:dyDescent="0.25">
      <c r="A15" t="s">
        <v>57</v>
      </c>
      <c r="B15" t="s">
        <v>51</v>
      </c>
      <c r="C15" t="s">
        <v>537</v>
      </c>
      <c r="D15" t="s">
        <v>25</v>
      </c>
      <c r="E15" t="s">
        <v>39</v>
      </c>
      <c r="F15" t="s">
        <v>594</v>
      </c>
      <c r="G15" t="str">
        <f t="shared" si="0"/>
        <v>DL2022003</v>
      </c>
      <c r="H15" t="str">
        <f t="shared" si="1"/>
        <v>04</v>
      </c>
      <c r="I15" t="str">
        <f t="shared" si="2"/>
        <v>gadmor</v>
      </c>
      <c r="J15" t="str">
        <f t="shared" si="3"/>
        <v>NK</v>
      </c>
      <c r="K15" t="str">
        <f t="shared" si="4"/>
        <v>NK</v>
      </c>
      <c r="L15" t="str">
        <f t="shared" si="5"/>
        <v>true</v>
      </c>
      <c r="N15" s="7">
        <f t="shared" si="6"/>
        <v>0</v>
      </c>
      <c r="O15" s="7" t="str">
        <f t="shared" si="7"/>
        <v/>
      </c>
      <c r="P15" s="7">
        <f t="shared" si="8"/>
        <v>0</v>
      </c>
      <c r="Q15" s="7" t="str">
        <f t="shared" si="9"/>
        <v/>
      </c>
    </row>
    <row r="16" spans="1:26" x14ac:dyDescent="0.25">
      <c r="A16" t="s">
        <v>82</v>
      </c>
      <c r="B16" t="s">
        <v>76</v>
      </c>
      <c r="C16" t="s">
        <v>549</v>
      </c>
      <c r="D16" t="s">
        <v>25</v>
      </c>
      <c r="E16" t="s">
        <v>39</v>
      </c>
      <c r="F16" t="s">
        <v>594</v>
      </c>
      <c r="G16" t="str">
        <f t="shared" si="0"/>
        <v>DL2022003</v>
      </c>
      <c r="H16" t="str">
        <f t="shared" si="1"/>
        <v>04</v>
      </c>
      <c r="I16" t="str">
        <f t="shared" si="2"/>
        <v>gadmor</v>
      </c>
      <c r="J16" t="str">
        <f t="shared" si="3"/>
        <v>EP</v>
      </c>
      <c r="K16" t="str">
        <f t="shared" si="4"/>
        <v>EP</v>
      </c>
      <c r="L16" t="str">
        <f t="shared" si="5"/>
        <v>true</v>
      </c>
      <c r="N16" s="7">
        <f t="shared" si="6"/>
        <v>0</v>
      </c>
      <c r="O16" s="7" t="str">
        <f t="shared" si="7"/>
        <v/>
      </c>
      <c r="P16" s="7" t="str">
        <f t="shared" si="8"/>
        <v/>
      </c>
      <c r="Q16" s="7">
        <f t="shared" si="9"/>
        <v>0</v>
      </c>
    </row>
    <row r="17" spans="1:26" x14ac:dyDescent="0.25">
      <c r="A17" t="s">
        <v>103</v>
      </c>
      <c r="B17" t="s">
        <v>76</v>
      </c>
      <c r="C17" t="s">
        <v>549</v>
      </c>
      <c r="D17" t="s">
        <v>25</v>
      </c>
      <c r="E17">
        <v>27.11</v>
      </c>
      <c r="F17" t="s">
        <v>594</v>
      </c>
      <c r="G17" t="str">
        <f t="shared" si="0"/>
        <v>DL2022003</v>
      </c>
      <c r="H17" t="str">
        <f t="shared" si="1"/>
        <v>04</v>
      </c>
      <c r="I17" t="str">
        <f t="shared" si="2"/>
        <v>gadmor</v>
      </c>
      <c r="J17" t="str">
        <f t="shared" si="3"/>
        <v>EP</v>
      </c>
      <c r="K17" t="str">
        <f t="shared" si="4"/>
        <v>EP</v>
      </c>
      <c r="L17" t="str">
        <f t="shared" si="5"/>
        <v>true</v>
      </c>
      <c r="N17" s="7">
        <f t="shared" si="6"/>
        <v>27.11</v>
      </c>
      <c r="O17" s="7" t="str">
        <f t="shared" si="7"/>
        <v/>
      </c>
      <c r="P17" s="7" t="str">
        <f t="shared" si="8"/>
        <v/>
      </c>
      <c r="Q17" s="7">
        <f t="shared" si="9"/>
        <v>27.11</v>
      </c>
    </row>
    <row r="18" spans="1:26" x14ac:dyDescent="0.25">
      <c r="A18" t="s">
        <v>33</v>
      </c>
      <c r="B18" t="s">
        <v>23</v>
      </c>
      <c r="C18" t="s">
        <v>526</v>
      </c>
      <c r="D18" t="s">
        <v>25</v>
      </c>
      <c r="E18">
        <v>33.5</v>
      </c>
      <c r="F18" t="s">
        <v>594</v>
      </c>
      <c r="G18" t="str">
        <f t="shared" si="0"/>
        <v>DL2022003</v>
      </c>
      <c r="H18" t="str">
        <f t="shared" si="1"/>
        <v>05</v>
      </c>
      <c r="I18" t="str">
        <f t="shared" si="2"/>
        <v>myaare</v>
      </c>
      <c r="J18" t="str">
        <f t="shared" si="3"/>
        <v>PK</v>
      </c>
      <c r="K18" t="str">
        <f t="shared" si="4"/>
        <v>PK</v>
      </c>
      <c r="L18" t="str">
        <f t="shared" si="5"/>
        <v>true</v>
      </c>
      <c r="N18" s="7">
        <f t="shared" si="6"/>
        <v>33.5</v>
      </c>
      <c r="O18" s="7">
        <f t="shared" si="7"/>
        <v>33.5</v>
      </c>
      <c r="P18" s="7" t="str">
        <f t="shared" si="8"/>
        <v/>
      </c>
      <c r="Q18" s="7" t="str">
        <f t="shared" si="9"/>
        <v/>
      </c>
      <c r="R18" t="str">
        <f t="shared" ref="R18" si="31">IF(AND(O18&gt;0,P19=0),"Valid","Invalid")</f>
        <v>Invalid</v>
      </c>
      <c r="S18" t="str">
        <f t="shared" ref="S18" si="32">IF(OR(Q20&gt;0,Q21&gt;0),"Present","Absent")</f>
        <v>Present</v>
      </c>
      <c r="T18" t="str">
        <f t="shared" ref="T18" si="33">IF(OR(Q20&lt;41,Q21&lt;41),"Ct&lt;41",IF(OR(Q20&gt;41,Q21&gt;41),"Ct&gt;41","No Ct"))</f>
        <v>Ct&lt;41</v>
      </c>
      <c r="V18" t="str">
        <f t="shared" ref="V18" si="34">G18&amp;"_"&amp;I18&amp;"_"&amp;R18&amp;"_"&amp;S18&amp;"_"&amp;T18</f>
        <v>DL2022003_myaare_Invalid_Present_Ct&lt;41</v>
      </c>
      <c r="X18">
        <f t="shared" ref="X18" si="35">O18</f>
        <v>33.5</v>
      </c>
      <c r="Y18">
        <f t="shared" ref="Y18" si="36">P19</f>
        <v>32.880000000000003</v>
      </c>
      <c r="Z18">
        <f t="shared" ref="Z18" si="37">Q20+Q21</f>
        <v>29.41</v>
      </c>
    </row>
    <row r="19" spans="1:26" x14ac:dyDescent="0.25">
      <c r="A19" t="s">
        <v>59</v>
      </c>
      <c r="B19" t="s">
        <v>51</v>
      </c>
      <c r="C19" t="s">
        <v>538</v>
      </c>
      <c r="D19" t="s">
        <v>25</v>
      </c>
      <c r="E19">
        <v>32.880000000000003</v>
      </c>
      <c r="F19" t="s">
        <v>594</v>
      </c>
      <c r="G19" t="str">
        <f t="shared" si="0"/>
        <v>DL2022003</v>
      </c>
      <c r="H19" t="str">
        <f t="shared" si="1"/>
        <v>05</v>
      </c>
      <c r="I19" t="str">
        <f t="shared" si="2"/>
        <v>myaare</v>
      </c>
      <c r="J19" t="str">
        <f t="shared" si="3"/>
        <v>NK</v>
      </c>
      <c r="K19" t="str">
        <f t="shared" si="4"/>
        <v>NK</v>
      </c>
      <c r="L19" t="str">
        <f t="shared" si="5"/>
        <v>true</v>
      </c>
      <c r="N19" s="7">
        <f t="shared" si="6"/>
        <v>32.880000000000003</v>
      </c>
      <c r="O19" s="7" t="str">
        <f t="shared" si="7"/>
        <v/>
      </c>
      <c r="P19" s="7">
        <f t="shared" si="8"/>
        <v>32.880000000000003</v>
      </c>
      <c r="Q19" s="7" t="str">
        <f t="shared" si="9"/>
        <v/>
      </c>
    </row>
    <row r="20" spans="1:26" x14ac:dyDescent="0.25">
      <c r="A20" t="s">
        <v>84</v>
      </c>
      <c r="B20" t="s">
        <v>76</v>
      </c>
      <c r="C20" t="s">
        <v>550</v>
      </c>
      <c r="D20" t="s">
        <v>25</v>
      </c>
      <c r="E20" t="s">
        <v>39</v>
      </c>
      <c r="F20" t="s">
        <v>594</v>
      </c>
      <c r="G20" t="str">
        <f t="shared" si="0"/>
        <v>DL2022003</v>
      </c>
      <c r="H20" t="str">
        <f t="shared" si="1"/>
        <v>05</v>
      </c>
      <c r="I20" t="str">
        <f t="shared" si="2"/>
        <v>myaare</v>
      </c>
      <c r="J20" t="str">
        <f t="shared" si="3"/>
        <v>EP</v>
      </c>
      <c r="K20" t="str">
        <f t="shared" si="4"/>
        <v>EP</v>
      </c>
      <c r="L20" t="str">
        <f t="shared" si="5"/>
        <v>true</v>
      </c>
      <c r="N20" s="7">
        <f t="shared" si="6"/>
        <v>0</v>
      </c>
      <c r="O20" s="7" t="str">
        <f t="shared" si="7"/>
        <v/>
      </c>
      <c r="P20" s="7" t="str">
        <f t="shared" si="8"/>
        <v/>
      </c>
      <c r="Q20" s="7">
        <f t="shared" si="9"/>
        <v>0</v>
      </c>
    </row>
    <row r="21" spans="1:26" x14ac:dyDescent="0.25">
      <c r="A21" t="s">
        <v>104</v>
      </c>
      <c r="B21" t="s">
        <v>76</v>
      </c>
      <c r="C21" t="s">
        <v>550</v>
      </c>
      <c r="D21" t="s">
        <v>25</v>
      </c>
      <c r="E21">
        <v>29.41</v>
      </c>
      <c r="F21" t="s">
        <v>594</v>
      </c>
      <c r="G21" t="str">
        <f t="shared" si="0"/>
        <v>DL2022003</v>
      </c>
      <c r="H21" t="str">
        <f t="shared" si="1"/>
        <v>05</v>
      </c>
      <c r="I21" t="str">
        <f t="shared" si="2"/>
        <v>myaare</v>
      </c>
      <c r="J21" t="str">
        <f t="shared" si="3"/>
        <v>EP</v>
      </c>
      <c r="K21" t="str">
        <f t="shared" si="4"/>
        <v>EP</v>
      </c>
      <c r="L21" t="str">
        <f t="shared" si="5"/>
        <v>true</v>
      </c>
      <c r="N21" s="7">
        <f t="shared" si="6"/>
        <v>29.41</v>
      </c>
      <c r="O21" s="7" t="str">
        <f t="shared" si="7"/>
        <v/>
      </c>
      <c r="P21" s="7" t="str">
        <f t="shared" si="8"/>
        <v/>
      </c>
      <c r="Q21" s="7">
        <f t="shared" si="9"/>
        <v>29.41</v>
      </c>
    </row>
    <row r="22" spans="1:26" x14ac:dyDescent="0.25">
      <c r="A22" t="s">
        <v>35</v>
      </c>
      <c r="B22" t="s">
        <v>23</v>
      </c>
      <c r="C22" t="s">
        <v>527</v>
      </c>
      <c r="D22" t="s">
        <v>25</v>
      </c>
      <c r="E22">
        <v>28.77</v>
      </c>
      <c r="F22" t="s">
        <v>594</v>
      </c>
      <c r="G22" t="str">
        <f t="shared" si="0"/>
        <v>DL2022003</v>
      </c>
      <c r="H22" t="str">
        <f t="shared" si="1"/>
        <v>06</v>
      </c>
      <c r="I22" t="str">
        <f t="shared" si="2"/>
        <v>myaare</v>
      </c>
      <c r="J22" t="str">
        <f t="shared" si="3"/>
        <v>PK</v>
      </c>
      <c r="K22" t="str">
        <f t="shared" si="4"/>
        <v>PK</v>
      </c>
      <c r="L22" t="str">
        <f t="shared" si="5"/>
        <v>true</v>
      </c>
      <c r="N22" s="7">
        <f t="shared" si="6"/>
        <v>28.77</v>
      </c>
      <c r="O22" s="7">
        <f t="shared" si="7"/>
        <v>28.77</v>
      </c>
      <c r="P22" s="7" t="str">
        <f t="shared" si="8"/>
        <v/>
      </c>
      <c r="Q22" s="7" t="str">
        <f t="shared" si="9"/>
        <v/>
      </c>
      <c r="R22" t="str">
        <f t="shared" ref="R22" si="38">IF(AND(O22&gt;0,P23=0),"Valid","Invalid")</f>
        <v>Valid</v>
      </c>
      <c r="S22" t="str">
        <f t="shared" ref="S22" si="39">IF(OR(Q24&gt;0,Q25&gt;0),"Present","Absent")</f>
        <v>Present</v>
      </c>
      <c r="T22" t="str">
        <f t="shared" ref="T22" si="40">IF(OR(Q24&lt;41,Q25&lt;41),"Ct&lt;41",IF(OR(Q24&gt;41,Q25&gt;41),"Ct&gt;41","No Ct"))</f>
        <v>Ct&lt;41</v>
      </c>
      <c r="V22" t="str">
        <f t="shared" ref="V22" si="41">G22&amp;"_"&amp;I22&amp;"_"&amp;R22&amp;"_"&amp;S22&amp;"_"&amp;T22</f>
        <v>DL2022003_myaare_Valid_Present_Ct&lt;41</v>
      </c>
      <c r="X22">
        <f t="shared" ref="X22" si="42">O22</f>
        <v>28.77</v>
      </c>
      <c r="Y22">
        <f t="shared" ref="Y22" si="43">P23</f>
        <v>0</v>
      </c>
      <c r="Z22">
        <f t="shared" ref="Z22" si="44">Q24+Q25</f>
        <v>65.33</v>
      </c>
    </row>
    <row r="23" spans="1:26" x14ac:dyDescent="0.25">
      <c r="A23" t="s">
        <v>61</v>
      </c>
      <c r="B23" t="s">
        <v>51</v>
      </c>
      <c r="C23" t="s">
        <v>539</v>
      </c>
      <c r="D23" t="s">
        <v>25</v>
      </c>
      <c r="E23" t="s">
        <v>39</v>
      </c>
      <c r="F23" t="s">
        <v>594</v>
      </c>
      <c r="G23" t="str">
        <f t="shared" si="0"/>
        <v>DL2022003</v>
      </c>
      <c r="H23" t="str">
        <f t="shared" si="1"/>
        <v>06</v>
      </c>
      <c r="I23" t="str">
        <f t="shared" si="2"/>
        <v>myaare</v>
      </c>
      <c r="J23" t="str">
        <f t="shared" si="3"/>
        <v>NK</v>
      </c>
      <c r="K23" t="str">
        <f t="shared" si="4"/>
        <v>NK</v>
      </c>
      <c r="L23" t="str">
        <f t="shared" si="5"/>
        <v>true</v>
      </c>
      <c r="N23" s="7">
        <f t="shared" si="6"/>
        <v>0</v>
      </c>
      <c r="O23" s="7" t="str">
        <f t="shared" si="7"/>
        <v/>
      </c>
      <c r="P23" s="7">
        <f t="shared" si="8"/>
        <v>0</v>
      </c>
      <c r="Q23" s="7" t="str">
        <f t="shared" si="9"/>
        <v/>
      </c>
    </row>
    <row r="24" spans="1:26" x14ac:dyDescent="0.25">
      <c r="A24" t="s">
        <v>86</v>
      </c>
      <c r="B24" t="s">
        <v>76</v>
      </c>
      <c r="C24" t="s">
        <v>551</v>
      </c>
      <c r="D24" t="s">
        <v>25</v>
      </c>
      <c r="E24">
        <v>32.93</v>
      </c>
      <c r="F24" t="s">
        <v>594</v>
      </c>
      <c r="G24" t="str">
        <f t="shared" si="0"/>
        <v>DL2022003</v>
      </c>
      <c r="H24" t="str">
        <f t="shared" si="1"/>
        <v>06</v>
      </c>
      <c r="I24" t="str">
        <f t="shared" si="2"/>
        <v>myaare</v>
      </c>
      <c r="J24" t="str">
        <f t="shared" si="3"/>
        <v>EP</v>
      </c>
      <c r="K24" t="str">
        <f t="shared" si="4"/>
        <v>EP</v>
      </c>
      <c r="L24" t="str">
        <f t="shared" si="5"/>
        <v>true</v>
      </c>
      <c r="N24" s="7">
        <f t="shared" si="6"/>
        <v>32.93</v>
      </c>
      <c r="O24" s="7" t="str">
        <f t="shared" si="7"/>
        <v/>
      </c>
      <c r="P24" s="7" t="str">
        <f t="shared" si="8"/>
        <v/>
      </c>
      <c r="Q24" s="7">
        <f t="shared" si="9"/>
        <v>32.93</v>
      </c>
    </row>
    <row r="25" spans="1:26" x14ac:dyDescent="0.25">
      <c r="A25" t="s">
        <v>105</v>
      </c>
      <c r="B25" t="s">
        <v>76</v>
      </c>
      <c r="C25" t="s">
        <v>551</v>
      </c>
      <c r="D25" t="s">
        <v>25</v>
      </c>
      <c r="E25">
        <v>32.4</v>
      </c>
      <c r="F25" t="s">
        <v>594</v>
      </c>
      <c r="G25" t="str">
        <f t="shared" si="0"/>
        <v>DL2022003</v>
      </c>
      <c r="H25" t="str">
        <f t="shared" si="1"/>
        <v>06</v>
      </c>
      <c r="I25" t="str">
        <f t="shared" si="2"/>
        <v>myaare</v>
      </c>
      <c r="J25" t="str">
        <f t="shared" si="3"/>
        <v>EP</v>
      </c>
      <c r="K25" t="str">
        <f t="shared" si="4"/>
        <v>EP</v>
      </c>
      <c r="L25" t="str">
        <f t="shared" si="5"/>
        <v>true</v>
      </c>
      <c r="N25" s="7">
        <f t="shared" si="6"/>
        <v>32.4</v>
      </c>
      <c r="O25" s="7" t="str">
        <f t="shared" si="7"/>
        <v/>
      </c>
      <c r="P25" s="7" t="str">
        <f t="shared" si="8"/>
        <v/>
      </c>
      <c r="Q25" s="7">
        <f t="shared" si="9"/>
        <v>32.4</v>
      </c>
    </row>
    <row r="26" spans="1:26" x14ac:dyDescent="0.25">
      <c r="A26" t="s">
        <v>37</v>
      </c>
      <c r="B26" t="s">
        <v>23</v>
      </c>
      <c r="C26" t="s">
        <v>528</v>
      </c>
      <c r="D26" t="s">
        <v>25</v>
      </c>
      <c r="E26">
        <v>33.130000000000003</v>
      </c>
      <c r="F26" t="s">
        <v>594</v>
      </c>
      <c r="G26" t="str">
        <f t="shared" si="0"/>
        <v>DL2022003</v>
      </c>
      <c r="H26" t="str">
        <f t="shared" si="1"/>
        <v>07</v>
      </c>
      <c r="I26" t="str">
        <f t="shared" si="2"/>
        <v>mnelei</v>
      </c>
      <c r="J26" t="str">
        <f t="shared" si="3"/>
        <v>PK</v>
      </c>
      <c r="K26" t="str">
        <f t="shared" si="4"/>
        <v>PK</v>
      </c>
      <c r="L26" t="str">
        <f t="shared" si="5"/>
        <v>true</v>
      </c>
      <c r="N26" s="7">
        <f t="shared" si="6"/>
        <v>33.130000000000003</v>
      </c>
      <c r="O26" s="7">
        <f t="shared" si="7"/>
        <v>33.130000000000003</v>
      </c>
      <c r="P26" s="7" t="str">
        <f t="shared" si="8"/>
        <v/>
      </c>
      <c r="Q26" s="7" t="str">
        <f t="shared" si="9"/>
        <v/>
      </c>
      <c r="R26" t="str">
        <f t="shared" ref="R26" si="45">IF(AND(O26&gt;0,P27=0),"Valid","Invalid")</f>
        <v>Valid</v>
      </c>
      <c r="S26" t="str">
        <f t="shared" ref="S26" si="46">IF(OR(Q28&gt;0,Q29&gt;0),"Present","Absent")</f>
        <v>Present</v>
      </c>
      <c r="T26" t="str">
        <f t="shared" ref="T26" si="47">IF(OR(Q28&lt;41,Q29&lt;41),"Ct&lt;41",IF(OR(Q28&gt;41,Q29&gt;41),"Ct&gt;41","No Ct"))</f>
        <v>Ct&lt;41</v>
      </c>
      <c r="V26" t="str">
        <f t="shared" ref="V26" si="48">G26&amp;"_"&amp;I26&amp;"_"&amp;R26&amp;"_"&amp;S26&amp;"_"&amp;T26</f>
        <v>DL2022003_mnelei_Valid_Present_Ct&lt;41</v>
      </c>
      <c r="X26">
        <f t="shared" ref="X26" si="49">O26</f>
        <v>33.130000000000003</v>
      </c>
      <c r="Y26">
        <f t="shared" ref="Y26" si="50">P27</f>
        <v>0</v>
      </c>
      <c r="Z26">
        <f t="shared" ref="Z26" si="51">Q28+Q29</f>
        <v>66.900000000000006</v>
      </c>
    </row>
    <row r="27" spans="1:26" x14ac:dyDescent="0.25">
      <c r="A27" t="s">
        <v>63</v>
      </c>
      <c r="B27" t="s">
        <v>51</v>
      </c>
      <c r="C27" t="s">
        <v>540</v>
      </c>
      <c r="D27" t="s">
        <v>25</v>
      </c>
      <c r="E27" t="s">
        <v>39</v>
      </c>
      <c r="F27" t="s">
        <v>594</v>
      </c>
      <c r="G27" t="str">
        <f t="shared" si="0"/>
        <v>DL2022003</v>
      </c>
      <c r="H27" t="str">
        <f t="shared" si="1"/>
        <v>07</v>
      </c>
      <c r="I27" t="str">
        <f t="shared" si="2"/>
        <v>mnelei</v>
      </c>
      <c r="J27" t="str">
        <f t="shared" si="3"/>
        <v>NK</v>
      </c>
      <c r="K27" t="str">
        <f t="shared" si="4"/>
        <v>NK</v>
      </c>
      <c r="L27" t="str">
        <f t="shared" si="5"/>
        <v>true</v>
      </c>
      <c r="N27" s="7">
        <f t="shared" si="6"/>
        <v>0</v>
      </c>
      <c r="O27" s="7" t="str">
        <f t="shared" si="7"/>
        <v/>
      </c>
      <c r="P27" s="7">
        <f t="shared" si="8"/>
        <v>0</v>
      </c>
      <c r="Q27" s="7" t="str">
        <f t="shared" si="9"/>
        <v/>
      </c>
    </row>
    <row r="28" spans="1:26" x14ac:dyDescent="0.25">
      <c r="A28" t="s">
        <v>88</v>
      </c>
      <c r="B28" t="s">
        <v>76</v>
      </c>
      <c r="C28" t="s">
        <v>552</v>
      </c>
      <c r="D28" t="s">
        <v>25</v>
      </c>
      <c r="E28">
        <v>33.9</v>
      </c>
      <c r="F28" t="s">
        <v>594</v>
      </c>
      <c r="G28" t="str">
        <f t="shared" si="0"/>
        <v>DL2022003</v>
      </c>
      <c r="H28" t="str">
        <f t="shared" si="1"/>
        <v>07</v>
      </c>
      <c r="I28" t="str">
        <f t="shared" si="2"/>
        <v>mnelei</v>
      </c>
      <c r="J28" t="str">
        <f t="shared" si="3"/>
        <v>EP</v>
      </c>
      <c r="K28" t="str">
        <f t="shared" si="4"/>
        <v>EP</v>
      </c>
      <c r="L28" t="str">
        <f t="shared" si="5"/>
        <v>true</v>
      </c>
      <c r="N28" s="7">
        <f t="shared" si="6"/>
        <v>33.9</v>
      </c>
      <c r="O28" s="7" t="str">
        <f t="shared" si="7"/>
        <v/>
      </c>
      <c r="P28" s="7" t="str">
        <f t="shared" si="8"/>
        <v/>
      </c>
      <c r="Q28" s="7">
        <f t="shared" si="9"/>
        <v>33.9</v>
      </c>
    </row>
    <row r="29" spans="1:26" x14ac:dyDescent="0.25">
      <c r="A29" t="s">
        <v>106</v>
      </c>
      <c r="B29" t="s">
        <v>76</v>
      </c>
      <c r="C29" t="s">
        <v>552</v>
      </c>
      <c r="D29" t="s">
        <v>25</v>
      </c>
      <c r="E29">
        <v>33</v>
      </c>
      <c r="F29" t="s">
        <v>594</v>
      </c>
      <c r="G29" t="str">
        <f t="shared" si="0"/>
        <v>DL2022003</v>
      </c>
      <c r="H29" t="str">
        <f t="shared" si="1"/>
        <v>07</v>
      </c>
      <c r="I29" t="str">
        <f t="shared" si="2"/>
        <v>mnelei</v>
      </c>
      <c r="J29" t="str">
        <f t="shared" si="3"/>
        <v>EP</v>
      </c>
      <c r="K29" t="str">
        <f t="shared" si="4"/>
        <v>EP</v>
      </c>
      <c r="L29" t="str">
        <f t="shared" si="5"/>
        <v>true</v>
      </c>
      <c r="N29" s="7">
        <f t="shared" si="6"/>
        <v>33</v>
      </c>
      <c r="O29" s="7" t="str">
        <f t="shared" si="7"/>
        <v/>
      </c>
      <c r="P29" s="7" t="str">
        <f t="shared" si="8"/>
        <v/>
      </c>
      <c r="Q29" s="7">
        <f t="shared" si="9"/>
        <v>33</v>
      </c>
    </row>
    <row r="30" spans="1:26" x14ac:dyDescent="0.25">
      <c r="A30" t="s">
        <v>40</v>
      </c>
      <c r="B30" t="s">
        <v>23</v>
      </c>
      <c r="C30" t="s">
        <v>529</v>
      </c>
      <c r="D30" t="s">
        <v>25</v>
      </c>
      <c r="E30">
        <v>35.49</v>
      </c>
      <c r="F30" t="s">
        <v>594</v>
      </c>
      <c r="G30" t="str">
        <f t="shared" si="0"/>
        <v>DL2022003</v>
      </c>
      <c r="H30" t="str">
        <f t="shared" si="1"/>
        <v>08</v>
      </c>
      <c r="I30" t="str">
        <f t="shared" si="2"/>
        <v>mnelei</v>
      </c>
      <c r="J30" t="str">
        <f t="shared" si="3"/>
        <v>PK</v>
      </c>
      <c r="K30" t="str">
        <f t="shared" si="4"/>
        <v>PK</v>
      </c>
      <c r="L30" t="str">
        <f t="shared" si="5"/>
        <v>true</v>
      </c>
      <c r="N30" s="7">
        <f t="shared" si="6"/>
        <v>35.49</v>
      </c>
      <c r="O30" s="7">
        <f t="shared" si="7"/>
        <v>35.49</v>
      </c>
      <c r="P30" s="7" t="str">
        <f t="shared" si="8"/>
        <v/>
      </c>
      <c r="Q30" s="7" t="str">
        <f t="shared" si="9"/>
        <v/>
      </c>
      <c r="R30" t="str">
        <f t="shared" ref="R30" si="52">IF(AND(O30&gt;0,P31=0),"Valid","Invalid")</f>
        <v>Valid</v>
      </c>
      <c r="S30" t="str">
        <f t="shared" ref="S30" si="53">IF(OR(Q32&gt;0,Q33&gt;0),"Present","Absent")</f>
        <v>Present</v>
      </c>
      <c r="T30" t="str">
        <f t="shared" ref="T30" si="54">IF(OR(Q32&lt;41,Q33&lt;41),"Ct&lt;41",IF(OR(Q32&gt;41,Q33&gt;41),"Ct&gt;41","No Ct"))</f>
        <v>Ct&lt;41</v>
      </c>
      <c r="V30" t="str">
        <f t="shared" ref="V30" si="55">G30&amp;"_"&amp;I30&amp;"_"&amp;R30&amp;"_"&amp;S30&amp;"_"&amp;T30</f>
        <v>DL2022003_mnelei_Valid_Present_Ct&lt;41</v>
      </c>
      <c r="X30">
        <f t="shared" ref="X30" si="56">O30</f>
        <v>35.49</v>
      </c>
      <c r="Y30">
        <f t="shared" ref="Y30" si="57">P31</f>
        <v>0</v>
      </c>
      <c r="Z30">
        <f t="shared" ref="Z30" si="58">Q32+Q33</f>
        <v>69.789999999999992</v>
      </c>
    </row>
    <row r="31" spans="1:26" x14ac:dyDescent="0.25">
      <c r="A31" t="s">
        <v>65</v>
      </c>
      <c r="B31" t="s">
        <v>51</v>
      </c>
      <c r="C31" t="s">
        <v>541</v>
      </c>
      <c r="D31" t="s">
        <v>25</v>
      </c>
      <c r="E31" t="s">
        <v>39</v>
      </c>
      <c r="F31" t="s">
        <v>594</v>
      </c>
      <c r="G31" t="str">
        <f t="shared" si="0"/>
        <v>DL2022003</v>
      </c>
      <c r="H31" t="str">
        <f t="shared" si="1"/>
        <v>08</v>
      </c>
      <c r="I31" t="str">
        <f t="shared" si="2"/>
        <v>mnelei</v>
      </c>
      <c r="J31" t="str">
        <f t="shared" si="3"/>
        <v>NK</v>
      </c>
      <c r="K31" t="str">
        <f t="shared" si="4"/>
        <v>NK</v>
      </c>
      <c r="L31" t="str">
        <f t="shared" si="5"/>
        <v>true</v>
      </c>
      <c r="N31" s="7">
        <f t="shared" si="6"/>
        <v>0</v>
      </c>
      <c r="O31" s="7" t="str">
        <f t="shared" si="7"/>
        <v/>
      </c>
      <c r="P31" s="7">
        <f t="shared" si="8"/>
        <v>0</v>
      </c>
      <c r="Q31" s="7" t="str">
        <f t="shared" si="9"/>
        <v/>
      </c>
    </row>
    <row r="32" spans="1:26" x14ac:dyDescent="0.25">
      <c r="A32" t="s">
        <v>90</v>
      </c>
      <c r="B32" t="s">
        <v>76</v>
      </c>
      <c r="C32" t="s">
        <v>553</v>
      </c>
      <c r="D32" t="s">
        <v>25</v>
      </c>
      <c r="E32">
        <v>35.1</v>
      </c>
      <c r="F32" t="s">
        <v>594</v>
      </c>
      <c r="G32" t="str">
        <f t="shared" si="0"/>
        <v>DL2022003</v>
      </c>
      <c r="H32" t="str">
        <f t="shared" si="1"/>
        <v>08</v>
      </c>
      <c r="I32" t="str">
        <f t="shared" si="2"/>
        <v>mnelei</v>
      </c>
      <c r="J32" t="str">
        <f t="shared" si="3"/>
        <v>EP</v>
      </c>
      <c r="K32" t="str">
        <f t="shared" si="4"/>
        <v>EP</v>
      </c>
      <c r="L32" t="str">
        <f t="shared" si="5"/>
        <v>true</v>
      </c>
      <c r="N32" s="7">
        <f t="shared" si="6"/>
        <v>35.1</v>
      </c>
      <c r="O32" s="7" t="str">
        <f t="shared" si="7"/>
        <v/>
      </c>
      <c r="P32" s="7" t="str">
        <f t="shared" si="8"/>
        <v/>
      </c>
      <c r="Q32" s="7">
        <f t="shared" si="9"/>
        <v>35.1</v>
      </c>
    </row>
    <row r="33" spans="1:26" x14ac:dyDescent="0.25">
      <c r="A33" t="s">
        <v>107</v>
      </c>
      <c r="B33" t="s">
        <v>76</v>
      </c>
      <c r="C33" t="s">
        <v>553</v>
      </c>
      <c r="D33" t="s">
        <v>25</v>
      </c>
      <c r="E33">
        <v>34.69</v>
      </c>
      <c r="F33" t="s">
        <v>594</v>
      </c>
      <c r="G33" t="str">
        <f t="shared" si="0"/>
        <v>DL2022003</v>
      </c>
      <c r="H33" t="str">
        <f t="shared" si="1"/>
        <v>08</v>
      </c>
      <c r="I33" t="str">
        <f t="shared" si="2"/>
        <v>mnelei</v>
      </c>
      <c r="J33" t="str">
        <f t="shared" si="3"/>
        <v>EP</v>
      </c>
      <c r="K33" t="str">
        <f t="shared" si="4"/>
        <v>EP</v>
      </c>
      <c r="L33" t="str">
        <f t="shared" si="5"/>
        <v>true</v>
      </c>
      <c r="N33" s="7">
        <f t="shared" si="6"/>
        <v>34.69</v>
      </c>
      <c r="O33" s="7" t="str">
        <f t="shared" si="7"/>
        <v/>
      </c>
      <c r="P33" s="7" t="str">
        <f t="shared" si="8"/>
        <v/>
      </c>
      <c r="Q33" s="7">
        <f t="shared" si="9"/>
        <v>34.69</v>
      </c>
    </row>
    <row r="34" spans="1:26" x14ac:dyDescent="0.25">
      <c r="A34" t="s">
        <v>42</v>
      </c>
      <c r="B34" t="s">
        <v>23</v>
      </c>
      <c r="C34" t="s">
        <v>530</v>
      </c>
      <c r="D34" t="s">
        <v>25</v>
      </c>
      <c r="E34">
        <v>28.51</v>
      </c>
      <c r="F34" t="s">
        <v>594</v>
      </c>
      <c r="G34" t="str">
        <f t="shared" si="0"/>
        <v>DL2022003</v>
      </c>
      <c r="H34" t="str">
        <f t="shared" si="1"/>
        <v>09</v>
      </c>
      <c r="I34" t="str">
        <f t="shared" si="2"/>
        <v>homame</v>
      </c>
      <c r="J34" t="str">
        <f t="shared" si="3"/>
        <v>PK</v>
      </c>
      <c r="K34" t="str">
        <f t="shared" si="4"/>
        <v>PK</v>
      </c>
      <c r="L34" t="str">
        <f t="shared" si="5"/>
        <v>true</v>
      </c>
      <c r="N34" s="7">
        <f t="shared" si="6"/>
        <v>28.51</v>
      </c>
      <c r="O34" s="7">
        <f t="shared" si="7"/>
        <v>28.51</v>
      </c>
      <c r="P34" s="7" t="str">
        <f t="shared" si="8"/>
        <v/>
      </c>
      <c r="Q34" s="7" t="str">
        <f t="shared" si="9"/>
        <v/>
      </c>
      <c r="R34" t="str">
        <f t="shared" ref="R34" si="59">IF(AND(O34&gt;0,P35=0),"Valid","Invalid")</f>
        <v>Valid</v>
      </c>
      <c r="S34" t="str">
        <f t="shared" ref="S34" si="60">IF(OR(Q36&gt;0,Q37&gt;0),"Present","Absent")</f>
        <v>Absent</v>
      </c>
      <c r="T34" t="str">
        <f t="shared" ref="T34" si="61">IF(OR(Q36&lt;41,Q37&lt;41),"Ct&lt;41",IF(OR(Q36&gt;41,Q37&gt;41),"Ct&gt;41","No Ct"))</f>
        <v>Ct&lt;41</v>
      </c>
      <c r="V34" t="str">
        <f t="shared" ref="V34" si="62">G34&amp;"_"&amp;I34&amp;"_"&amp;R34&amp;"_"&amp;S34&amp;"_"&amp;T34</f>
        <v>DL2022003_homame_Valid_Absent_Ct&lt;41</v>
      </c>
      <c r="X34">
        <f t="shared" ref="X34" si="63">O34</f>
        <v>28.51</v>
      </c>
      <c r="Y34">
        <f t="shared" ref="Y34" si="64">P35</f>
        <v>0</v>
      </c>
      <c r="Z34">
        <f t="shared" ref="Z34" si="65">Q36+Q37</f>
        <v>0</v>
      </c>
    </row>
    <row r="35" spans="1:26" x14ac:dyDescent="0.25">
      <c r="A35" t="s">
        <v>67</v>
      </c>
      <c r="B35" t="s">
        <v>51</v>
      </c>
      <c r="C35" t="s">
        <v>542</v>
      </c>
      <c r="D35" t="s">
        <v>25</v>
      </c>
      <c r="E35" t="s">
        <v>39</v>
      </c>
      <c r="F35" t="s">
        <v>594</v>
      </c>
      <c r="G35" t="str">
        <f t="shared" si="0"/>
        <v>DL2022003</v>
      </c>
      <c r="H35" t="str">
        <f t="shared" si="1"/>
        <v>09</v>
      </c>
      <c r="I35" t="str">
        <f t="shared" si="2"/>
        <v>homame</v>
      </c>
      <c r="J35" t="str">
        <f t="shared" si="3"/>
        <v>NK</v>
      </c>
      <c r="K35" t="str">
        <f t="shared" si="4"/>
        <v>NK</v>
      </c>
      <c r="L35" t="str">
        <f t="shared" si="5"/>
        <v>true</v>
      </c>
      <c r="N35" s="7">
        <f t="shared" si="6"/>
        <v>0</v>
      </c>
      <c r="O35" s="7" t="str">
        <f t="shared" si="7"/>
        <v/>
      </c>
      <c r="P35" s="7">
        <f t="shared" si="8"/>
        <v>0</v>
      </c>
      <c r="Q35" s="7" t="str">
        <f t="shared" si="9"/>
        <v/>
      </c>
    </row>
    <row r="36" spans="1:26" x14ac:dyDescent="0.25">
      <c r="A36" t="s">
        <v>92</v>
      </c>
      <c r="B36" t="s">
        <v>76</v>
      </c>
      <c r="C36" t="s">
        <v>554</v>
      </c>
      <c r="D36" t="s">
        <v>25</v>
      </c>
      <c r="E36" t="s">
        <v>39</v>
      </c>
      <c r="F36" t="s">
        <v>594</v>
      </c>
      <c r="G36" t="str">
        <f t="shared" si="0"/>
        <v>DL2022003</v>
      </c>
      <c r="H36" t="str">
        <f t="shared" si="1"/>
        <v>09</v>
      </c>
      <c r="I36" t="str">
        <f t="shared" si="2"/>
        <v>homame</v>
      </c>
      <c r="J36" t="str">
        <f t="shared" si="3"/>
        <v>EP</v>
      </c>
      <c r="K36" t="str">
        <f t="shared" si="4"/>
        <v>EP</v>
      </c>
      <c r="L36" t="str">
        <f t="shared" si="5"/>
        <v>true</v>
      </c>
      <c r="N36" s="7">
        <f t="shared" si="6"/>
        <v>0</v>
      </c>
      <c r="O36" s="7" t="str">
        <f t="shared" si="7"/>
        <v/>
      </c>
      <c r="P36" s="7" t="str">
        <f t="shared" si="8"/>
        <v/>
      </c>
      <c r="Q36" s="7">
        <f t="shared" si="9"/>
        <v>0</v>
      </c>
    </row>
    <row r="37" spans="1:26" x14ac:dyDescent="0.25">
      <c r="A37" t="s">
        <v>108</v>
      </c>
      <c r="B37" t="s">
        <v>76</v>
      </c>
      <c r="C37" t="s">
        <v>554</v>
      </c>
      <c r="D37" t="s">
        <v>25</v>
      </c>
      <c r="E37" t="s">
        <v>39</v>
      </c>
      <c r="F37" t="s">
        <v>594</v>
      </c>
      <c r="G37" t="str">
        <f t="shared" si="0"/>
        <v>DL2022003</v>
      </c>
      <c r="H37" t="str">
        <f t="shared" si="1"/>
        <v>09</v>
      </c>
      <c r="I37" t="str">
        <f t="shared" si="2"/>
        <v>homame</v>
      </c>
      <c r="J37" t="str">
        <f t="shared" si="3"/>
        <v>EP</v>
      </c>
      <c r="K37" t="str">
        <f t="shared" si="4"/>
        <v>EP</v>
      </c>
      <c r="L37" t="str">
        <f t="shared" si="5"/>
        <v>true</v>
      </c>
      <c r="N37" s="7">
        <f t="shared" si="6"/>
        <v>0</v>
      </c>
      <c r="O37" s="7" t="str">
        <f t="shared" si="7"/>
        <v/>
      </c>
      <c r="P37" s="7" t="str">
        <f t="shared" si="8"/>
        <v/>
      </c>
      <c r="Q37" s="7">
        <f t="shared" si="9"/>
        <v>0</v>
      </c>
    </row>
    <row r="38" spans="1:26" x14ac:dyDescent="0.25">
      <c r="A38" t="s">
        <v>44</v>
      </c>
      <c r="B38" t="s">
        <v>23</v>
      </c>
      <c r="C38" t="s">
        <v>531</v>
      </c>
      <c r="D38" t="s">
        <v>25</v>
      </c>
      <c r="E38" t="s">
        <v>39</v>
      </c>
      <c r="F38" t="s">
        <v>594</v>
      </c>
      <c r="G38" t="str">
        <f t="shared" si="0"/>
        <v>DL2022003</v>
      </c>
      <c r="H38" t="str">
        <f t="shared" si="1"/>
        <v>10</v>
      </c>
      <c r="I38" t="str">
        <f t="shared" si="2"/>
        <v>homame</v>
      </c>
      <c r="J38" t="str">
        <f t="shared" si="3"/>
        <v>PK</v>
      </c>
      <c r="K38" t="str">
        <f t="shared" si="4"/>
        <v>PK</v>
      </c>
      <c r="L38" t="str">
        <f t="shared" si="5"/>
        <v>true</v>
      </c>
      <c r="N38" s="7">
        <f t="shared" si="6"/>
        <v>0</v>
      </c>
      <c r="O38" s="7">
        <f t="shared" si="7"/>
        <v>0</v>
      </c>
      <c r="P38" s="7" t="str">
        <f t="shared" si="8"/>
        <v/>
      </c>
      <c r="Q38" s="7" t="str">
        <f t="shared" si="9"/>
        <v/>
      </c>
      <c r="R38" t="str">
        <f t="shared" ref="R38" si="66">IF(AND(O38&gt;0,P39=0),"Valid","Invalid")</f>
        <v>Invalid</v>
      </c>
      <c r="S38" t="str">
        <f t="shared" ref="S38" si="67">IF(OR(Q40&gt;0,Q41&gt;0),"Present","Absent")</f>
        <v>Present</v>
      </c>
      <c r="T38" t="str">
        <f t="shared" ref="T38" si="68">IF(OR(Q40&lt;41,Q41&lt;41),"Ct&lt;41",IF(OR(Q40&gt;41,Q41&gt;41),"Ct&gt;41","No Ct"))</f>
        <v>Ct&lt;41</v>
      </c>
      <c r="V38" t="str">
        <f t="shared" ref="V38" si="69">G38&amp;"_"&amp;I38&amp;"_"&amp;R38&amp;"_"&amp;S38&amp;"_"&amp;T38</f>
        <v>DL2022003_homame_Invalid_Present_Ct&lt;41</v>
      </c>
      <c r="X38">
        <f t="shared" ref="X38" si="70">O38</f>
        <v>0</v>
      </c>
      <c r="Y38">
        <f t="shared" ref="Y38" si="71">P39</f>
        <v>0</v>
      </c>
      <c r="Z38">
        <f t="shared" ref="Z38" si="72">Q40+Q41</f>
        <v>13.56</v>
      </c>
    </row>
    <row r="39" spans="1:26" x14ac:dyDescent="0.25">
      <c r="A39" t="s">
        <v>69</v>
      </c>
      <c r="B39" t="s">
        <v>51</v>
      </c>
      <c r="C39" t="s">
        <v>543</v>
      </c>
      <c r="D39" t="s">
        <v>25</v>
      </c>
      <c r="E39" t="s">
        <v>39</v>
      </c>
      <c r="F39" t="s">
        <v>594</v>
      </c>
      <c r="G39" t="str">
        <f t="shared" si="0"/>
        <v>DL2022003</v>
      </c>
      <c r="H39" t="str">
        <f t="shared" si="1"/>
        <v>10</v>
      </c>
      <c r="I39" t="str">
        <f t="shared" si="2"/>
        <v>homame</v>
      </c>
      <c r="J39" t="str">
        <f t="shared" si="3"/>
        <v>NK</v>
      </c>
      <c r="K39" t="str">
        <f t="shared" si="4"/>
        <v>NK</v>
      </c>
      <c r="L39" t="str">
        <f t="shared" si="5"/>
        <v>true</v>
      </c>
      <c r="N39" s="7">
        <f t="shared" si="6"/>
        <v>0</v>
      </c>
      <c r="O39" s="7" t="str">
        <f t="shared" si="7"/>
        <v/>
      </c>
      <c r="P39" s="7">
        <f t="shared" si="8"/>
        <v>0</v>
      </c>
      <c r="Q39" s="7" t="str">
        <f t="shared" si="9"/>
        <v/>
      </c>
    </row>
    <row r="40" spans="1:26" x14ac:dyDescent="0.25">
      <c r="A40" t="s">
        <v>94</v>
      </c>
      <c r="B40" t="s">
        <v>76</v>
      </c>
      <c r="C40" t="s">
        <v>555</v>
      </c>
      <c r="D40" t="s">
        <v>25</v>
      </c>
      <c r="E40">
        <v>13.56</v>
      </c>
      <c r="F40" t="s">
        <v>594</v>
      </c>
      <c r="G40" t="str">
        <f t="shared" si="0"/>
        <v>DL2022003</v>
      </c>
      <c r="H40" t="str">
        <f t="shared" si="1"/>
        <v>10</v>
      </c>
      <c r="I40" t="str">
        <f t="shared" si="2"/>
        <v>homame</v>
      </c>
      <c r="J40" t="str">
        <f t="shared" si="3"/>
        <v>EP</v>
      </c>
      <c r="K40" t="str">
        <f t="shared" si="4"/>
        <v>EP</v>
      </c>
      <c r="L40" t="str">
        <f t="shared" si="5"/>
        <v>true</v>
      </c>
      <c r="N40" s="7">
        <f t="shared" si="6"/>
        <v>13.56</v>
      </c>
      <c r="O40" s="7" t="str">
        <f t="shared" si="7"/>
        <v/>
      </c>
      <c r="P40" s="7" t="str">
        <f t="shared" si="8"/>
        <v/>
      </c>
      <c r="Q40" s="7">
        <f t="shared" si="9"/>
        <v>13.56</v>
      </c>
    </row>
    <row r="41" spans="1:26" x14ac:dyDescent="0.25">
      <c r="A41" t="s">
        <v>109</v>
      </c>
      <c r="B41" t="s">
        <v>76</v>
      </c>
      <c r="C41" t="s">
        <v>555</v>
      </c>
      <c r="D41" t="s">
        <v>25</v>
      </c>
      <c r="E41" t="s">
        <v>39</v>
      </c>
      <c r="F41" t="s">
        <v>594</v>
      </c>
      <c r="G41" t="str">
        <f t="shared" si="0"/>
        <v>DL2022003</v>
      </c>
      <c r="H41" t="str">
        <f t="shared" si="1"/>
        <v>10</v>
      </c>
      <c r="I41" t="str">
        <f t="shared" si="2"/>
        <v>homame</v>
      </c>
      <c r="J41" t="str">
        <f t="shared" si="3"/>
        <v>EP</v>
      </c>
      <c r="K41" t="str">
        <f t="shared" si="4"/>
        <v>EP</v>
      </c>
      <c r="L41" t="str">
        <f t="shared" si="5"/>
        <v>true</v>
      </c>
      <c r="N41" s="7">
        <f t="shared" si="6"/>
        <v>0</v>
      </c>
      <c r="O41" s="7" t="str">
        <f t="shared" si="7"/>
        <v/>
      </c>
      <c r="P41" s="7" t="str">
        <f t="shared" si="8"/>
        <v/>
      </c>
      <c r="Q41" s="7">
        <f t="shared" si="9"/>
        <v>0</v>
      </c>
    </row>
    <row r="42" spans="1:26" x14ac:dyDescent="0.25">
      <c r="A42" t="s">
        <v>46</v>
      </c>
      <c r="B42" t="s">
        <v>23</v>
      </c>
      <c r="C42" t="s">
        <v>532</v>
      </c>
      <c r="D42" t="s">
        <v>25</v>
      </c>
      <c r="E42">
        <v>35.299999999999997</v>
      </c>
      <c r="F42" t="s">
        <v>594</v>
      </c>
      <c r="G42" t="str">
        <f t="shared" si="0"/>
        <v>DL2022003</v>
      </c>
      <c r="H42" t="str">
        <f t="shared" si="1"/>
        <v>11</v>
      </c>
      <c r="I42" t="str">
        <f t="shared" si="2"/>
        <v>erisin</v>
      </c>
      <c r="J42" t="str">
        <f t="shared" si="3"/>
        <v>PK</v>
      </c>
      <c r="K42" t="str">
        <f t="shared" si="4"/>
        <v>PK</v>
      </c>
      <c r="L42" t="str">
        <f t="shared" si="5"/>
        <v>true</v>
      </c>
      <c r="N42" s="7">
        <f t="shared" si="6"/>
        <v>35.299999999999997</v>
      </c>
      <c r="O42" s="7">
        <f t="shared" si="7"/>
        <v>35.299999999999997</v>
      </c>
      <c r="P42" s="7" t="str">
        <f t="shared" si="8"/>
        <v/>
      </c>
      <c r="Q42" s="7" t="str">
        <f t="shared" si="9"/>
        <v/>
      </c>
      <c r="R42" t="str">
        <f t="shared" ref="R42" si="73">IF(AND(O42&gt;0,P43=0),"Valid","Invalid")</f>
        <v>Valid</v>
      </c>
      <c r="S42" t="str">
        <f t="shared" ref="S42" si="74">IF(OR(Q44&gt;0,Q45&gt;0),"Present","Absent")</f>
        <v>Absent</v>
      </c>
      <c r="T42" t="str">
        <f t="shared" ref="T42" si="75">IF(OR(Q44&lt;41,Q45&lt;41),"Ct&lt;41",IF(OR(Q44&gt;41,Q45&gt;41),"Ct&gt;41","No Ct"))</f>
        <v>Ct&lt;41</v>
      </c>
      <c r="V42" t="str">
        <f t="shared" ref="V42" si="76">G42&amp;"_"&amp;I42&amp;"_"&amp;R42&amp;"_"&amp;S42&amp;"_"&amp;T42</f>
        <v>DL2022003_erisin_Valid_Absent_Ct&lt;41</v>
      </c>
      <c r="X42">
        <f t="shared" ref="X42" si="77">O42</f>
        <v>35.299999999999997</v>
      </c>
      <c r="Y42">
        <f t="shared" ref="Y42" si="78">P43</f>
        <v>0</v>
      </c>
      <c r="Z42">
        <f t="shared" ref="Z42" si="79">Q44+Q45</f>
        <v>0</v>
      </c>
    </row>
    <row r="43" spans="1:26" x14ac:dyDescent="0.25">
      <c r="A43" t="s">
        <v>71</v>
      </c>
      <c r="B43" t="s">
        <v>51</v>
      </c>
      <c r="C43" t="s">
        <v>544</v>
      </c>
      <c r="D43" t="s">
        <v>25</v>
      </c>
      <c r="E43" t="s">
        <v>39</v>
      </c>
      <c r="F43" t="s">
        <v>594</v>
      </c>
      <c r="G43" t="str">
        <f t="shared" si="0"/>
        <v>DL2022003</v>
      </c>
      <c r="H43" t="str">
        <f t="shared" si="1"/>
        <v>11</v>
      </c>
      <c r="I43" t="str">
        <f t="shared" si="2"/>
        <v>erisin</v>
      </c>
      <c r="J43" t="str">
        <f t="shared" si="3"/>
        <v>NK</v>
      </c>
      <c r="K43" t="str">
        <f t="shared" si="4"/>
        <v>NK</v>
      </c>
      <c r="L43" t="str">
        <f t="shared" si="5"/>
        <v>true</v>
      </c>
      <c r="N43" s="7">
        <f t="shared" si="6"/>
        <v>0</v>
      </c>
      <c r="O43" s="7" t="str">
        <f t="shared" si="7"/>
        <v/>
      </c>
      <c r="P43" s="7">
        <f t="shared" si="8"/>
        <v>0</v>
      </c>
      <c r="Q43" s="7" t="str">
        <f t="shared" si="9"/>
        <v/>
      </c>
    </row>
    <row r="44" spans="1:26" x14ac:dyDescent="0.25">
      <c r="A44" t="s">
        <v>96</v>
      </c>
      <c r="B44" t="s">
        <v>76</v>
      </c>
      <c r="C44" t="s">
        <v>556</v>
      </c>
      <c r="D44" t="s">
        <v>25</v>
      </c>
      <c r="E44" t="s">
        <v>39</v>
      </c>
      <c r="F44" t="s">
        <v>594</v>
      </c>
      <c r="G44" t="str">
        <f t="shared" si="0"/>
        <v>DL2022003</v>
      </c>
      <c r="H44" t="str">
        <f t="shared" si="1"/>
        <v>11</v>
      </c>
      <c r="I44" t="str">
        <f t="shared" si="2"/>
        <v>erisin</v>
      </c>
      <c r="J44" t="str">
        <f t="shared" si="3"/>
        <v>EP</v>
      </c>
      <c r="K44" t="str">
        <f t="shared" si="4"/>
        <v>EP</v>
      </c>
      <c r="L44" t="str">
        <f t="shared" si="5"/>
        <v>true</v>
      </c>
      <c r="N44" s="7">
        <f t="shared" si="6"/>
        <v>0</v>
      </c>
      <c r="O44" s="7" t="str">
        <f t="shared" si="7"/>
        <v/>
      </c>
      <c r="P44" s="7" t="str">
        <f t="shared" si="8"/>
        <v/>
      </c>
      <c r="Q44" s="7">
        <f t="shared" si="9"/>
        <v>0</v>
      </c>
    </row>
    <row r="45" spans="1:26" x14ac:dyDescent="0.25">
      <c r="A45" t="s">
        <v>110</v>
      </c>
      <c r="B45" t="s">
        <v>76</v>
      </c>
      <c r="C45" t="s">
        <v>556</v>
      </c>
      <c r="D45" t="s">
        <v>25</v>
      </c>
      <c r="E45" t="s">
        <v>39</v>
      </c>
      <c r="F45" t="s">
        <v>594</v>
      </c>
      <c r="G45" t="str">
        <f t="shared" si="0"/>
        <v>DL2022003</v>
      </c>
      <c r="H45" t="str">
        <f t="shared" si="1"/>
        <v>11</v>
      </c>
      <c r="I45" t="str">
        <f t="shared" si="2"/>
        <v>erisin</v>
      </c>
      <c r="J45" t="str">
        <f t="shared" si="3"/>
        <v>EP</v>
      </c>
      <c r="K45" t="str">
        <f t="shared" si="4"/>
        <v>EP</v>
      </c>
      <c r="L45" t="str">
        <f t="shared" si="5"/>
        <v>true</v>
      </c>
      <c r="N45" s="7">
        <f t="shared" si="6"/>
        <v>0</v>
      </c>
      <c r="O45" s="7" t="str">
        <f t="shared" si="7"/>
        <v/>
      </c>
      <c r="P45" s="7" t="str">
        <f t="shared" si="8"/>
        <v/>
      </c>
      <c r="Q45" s="7">
        <f t="shared" si="9"/>
        <v>0</v>
      </c>
    </row>
    <row r="46" spans="1:26" x14ac:dyDescent="0.25">
      <c r="A46" t="s">
        <v>48</v>
      </c>
      <c r="B46" t="s">
        <v>23</v>
      </c>
      <c r="C46" t="s">
        <v>533</v>
      </c>
      <c r="D46" t="s">
        <v>25</v>
      </c>
      <c r="E46">
        <v>35.6</v>
      </c>
      <c r="F46" t="s">
        <v>594</v>
      </c>
      <c r="G46" t="str">
        <f t="shared" si="0"/>
        <v>DL2022003</v>
      </c>
      <c r="H46" t="str">
        <f t="shared" si="1"/>
        <v>12</v>
      </c>
      <c r="I46" t="str">
        <f t="shared" si="2"/>
        <v>erisin</v>
      </c>
      <c r="J46" t="str">
        <f t="shared" si="3"/>
        <v>PK</v>
      </c>
      <c r="K46" t="str">
        <f t="shared" si="4"/>
        <v>PK</v>
      </c>
      <c r="L46" t="str">
        <f t="shared" si="5"/>
        <v>true</v>
      </c>
      <c r="N46" s="7">
        <f t="shared" si="6"/>
        <v>35.6</v>
      </c>
      <c r="O46" s="7">
        <f t="shared" si="7"/>
        <v>35.6</v>
      </c>
      <c r="P46" s="7" t="str">
        <f t="shared" si="8"/>
        <v/>
      </c>
      <c r="Q46" s="7" t="str">
        <f t="shared" si="9"/>
        <v/>
      </c>
      <c r="R46" t="str">
        <f t="shared" ref="R46" si="80">IF(AND(O46&gt;0,P47=0),"Valid","Invalid")</f>
        <v>Valid</v>
      </c>
      <c r="S46" t="str">
        <f t="shared" ref="S46" si="81">IF(OR(Q48&gt;0,Q49&gt;0),"Present","Absent")</f>
        <v>Absent</v>
      </c>
      <c r="T46" t="str">
        <f t="shared" ref="T46" si="82">IF(OR(Q48&lt;41,Q49&lt;41),"Ct&lt;41",IF(OR(Q48&gt;41,Q49&gt;41),"Ct&gt;41","No Ct"))</f>
        <v>Ct&lt;41</v>
      </c>
      <c r="V46" t="str">
        <f t="shared" ref="V46" si="83">G46&amp;"_"&amp;I46&amp;"_"&amp;R46&amp;"_"&amp;S46&amp;"_"&amp;T46</f>
        <v>DL2022003_erisin_Valid_Absent_Ct&lt;41</v>
      </c>
      <c r="X46">
        <f t="shared" ref="X46" si="84">O46</f>
        <v>35.6</v>
      </c>
      <c r="Y46">
        <f t="shared" ref="Y46" si="85">P47</f>
        <v>0</v>
      </c>
      <c r="Z46">
        <f t="shared" ref="Z46" si="86">Q48+Q49</f>
        <v>0</v>
      </c>
    </row>
    <row r="47" spans="1:26" x14ac:dyDescent="0.25">
      <c r="A47" t="s">
        <v>73</v>
      </c>
      <c r="B47" t="s">
        <v>51</v>
      </c>
      <c r="C47" t="s">
        <v>545</v>
      </c>
      <c r="D47" t="s">
        <v>25</v>
      </c>
      <c r="E47" t="s">
        <v>39</v>
      </c>
      <c r="F47" t="s">
        <v>594</v>
      </c>
      <c r="G47" t="str">
        <f t="shared" si="0"/>
        <v>DL2022003</v>
      </c>
      <c r="H47" t="str">
        <f t="shared" si="1"/>
        <v>12</v>
      </c>
      <c r="I47" t="str">
        <f t="shared" si="2"/>
        <v>erisin</v>
      </c>
      <c r="J47" t="str">
        <f t="shared" si="3"/>
        <v>NK</v>
      </c>
      <c r="K47" t="str">
        <f t="shared" si="4"/>
        <v>NK</v>
      </c>
      <c r="L47" t="str">
        <f t="shared" si="5"/>
        <v>true</v>
      </c>
      <c r="N47" s="7">
        <f t="shared" si="6"/>
        <v>0</v>
      </c>
      <c r="O47" s="7" t="str">
        <f t="shared" si="7"/>
        <v/>
      </c>
      <c r="P47" s="7">
        <f t="shared" si="8"/>
        <v>0</v>
      </c>
      <c r="Q47" s="7" t="str">
        <f t="shared" si="9"/>
        <v/>
      </c>
    </row>
    <row r="48" spans="1:26" x14ac:dyDescent="0.25">
      <c r="A48" t="s">
        <v>98</v>
      </c>
      <c r="B48" t="s">
        <v>76</v>
      </c>
      <c r="C48" t="s">
        <v>557</v>
      </c>
      <c r="D48" t="s">
        <v>25</v>
      </c>
      <c r="E48" t="s">
        <v>39</v>
      </c>
      <c r="F48" t="s">
        <v>594</v>
      </c>
      <c r="G48" t="str">
        <f t="shared" si="0"/>
        <v>DL2022003</v>
      </c>
      <c r="H48" t="str">
        <f t="shared" si="1"/>
        <v>12</v>
      </c>
      <c r="I48" t="str">
        <f t="shared" si="2"/>
        <v>erisin</v>
      </c>
      <c r="J48" t="str">
        <f t="shared" si="3"/>
        <v>EP</v>
      </c>
      <c r="K48" t="str">
        <f t="shared" si="4"/>
        <v>EP</v>
      </c>
      <c r="L48" t="str">
        <f t="shared" si="5"/>
        <v>true</v>
      </c>
      <c r="N48" s="7">
        <f t="shared" si="6"/>
        <v>0</v>
      </c>
      <c r="O48" s="7" t="str">
        <f t="shared" si="7"/>
        <v/>
      </c>
      <c r="P48" s="7" t="str">
        <f t="shared" si="8"/>
        <v/>
      </c>
      <c r="Q48" s="7">
        <f t="shared" si="9"/>
        <v>0</v>
      </c>
    </row>
    <row r="49" spans="1:26" x14ac:dyDescent="0.25">
      <c r="A49" t="s">
        <v>111</v>
      </c>
      <c r="B49" t="s">
        <v>76</v>
      </c>
      <c r="C49" t="s">
        <v>557</v>
      </c>
      <c r="D49" t="s">
        <v>25</v>
      </c>
      <c r="E49" t="s">
        <v>39</v>
      </c>
      <c r="F49" t="s">
        <v>594</v>
      </c>
      <c r="G49" t="str">
        <f t="shared" si="0"/>
        <v>DL2022003</v>
      </c>
      <c r="H49" t="str">
        <f t="shared" si="1"/>
        <v>12</v>
      </c>
      <c r="I49" t="str">
        <f t="shared" si="2"/>
        <v>erisin</v>
      </c>
      <c r="J49" t="str">
        <f t="shared" si="3"/>
        <v>EP</v>
      </c>
      <c r="K49" t="str">
        <f t="shared" si="4"/>
        <v>EP</v>
      </c>
      <c r="L49" t="str">
        <f t="shared" si="5"/>
        <v>true</v>
      </c>
      <c r="N49" s="7">
        <f t="shared" si="6"/>
        <v>0</v>
      </c>
      <c r="O49" s="7" t="str">
        <f t="shared" si="7"/>
        <v/>
      </c>
      <c r="P49" s="7" t="str">
        <f t="shared" si="8"/>
        <v/>
      </c>
      <c r="Q49" s="7">
        <f t="shared" si="9"/>
        <v>0</v>
      </c>
    </row>
    <row r="50" spans="1:26" x14ac:dyDescent="0.25">
      <c r="A50" t="s">
        <v>172</v>
      </c>
      <c r="B50" t="s">
        <v>23</v>
      </c>
      <c r="C50" t="s">
        <v>582</v>
      </c>
      <c r="D50" t="s">
        <v>25</v>
      </c>
      <c r="E50" t="s">
        <v>39</v>
      </c>
      <c r="F50" t="s">
        <v>594</v>
      </c>
      <c r="G50" t="str">
        <f t="shared" si="0"/>
        <v>DL2022003</v>
      </c>
      <c r="H50" t="str">
        <f t="shared" si="1"/>
        <v>13</v>
      </c>
      <c r="I50" t="str">
        <f t="shared" si="2"/>
        <v>rhihar</v>
      </c>
      <c r="J50" t="str">
        <f t="shared" si="3"/>
        <v>PK</v>
      </c>
      <c r="K50" t="str">
        <f t="shared" si="4"/>
        <v>PK</v>
      </c>
      <c r="L50" t="str">
        <f t="shared" si="5"/>
        <v>true</v>
      </c>
      <c r="N50" s="7">
        <f t="shared" si="6"/>
        <v>0</v>
      </c>
      <c r="O50" s="7">
        <f t="shared" si="7"/>
        <v>0</v>
      </c>
      <c r="P50" s="7" t="str">
        <f t="shared" si="8"/>
        <v/>
      </c>
      <c r="Q50" s="7" t="str">
        <f t="shared" si="9"/>
        <v/>
      </c>
      <c r="R50" t="str">
        <f t="shared" ref="R50" si="87">IF(AND(O50&gt;0,P51=0),"Valid","Invalid")</f>
        <v>Invalid</v>
      </c>
      <c r="S50" t="str">
        <f t="shared" ref="S50" si="88">IF(OR(Q52&gt;0,Q53&gt;0),"Present","Absent")</f>
        <v>Absent</v>
      </c>
      <c r="T50" t="str">
        <f t="shared" ref="T50" si="89">IF(OR(Q52&lt;41,Q53&lt;41),"Ct&lt;41",IF(OR(Q52&gt;41,Q53&gt;41),"Ct&gt;41","No Ct"))</f>
        <v>Ct&lt;41</v>
      </c>
      <c r="V50" t="str">
        <f t="shared" ref="V50" si="90">G50&amp;"_"&amp;I50&amp;"_"&amp;R50&amp;"_"&amp;S50&amp;"_"&amp;T50</f>
        <v>DL2022003_rhihar_Invalid_Absent_Ct&lt;41</v>
      </c>
      <c r="X50">
        <f t="shared" ref="X50" si="91">O50</f>
        <v>0</v>
      </c>
      <c r="Y50">
        <f t="shared" ref="Y50" si="92">P51</f>
        <v>0</v>
      </c>
      <c r="Z50">
        <f t="shared" ref="Z50" si="93">Q52+Q53</f>
        <v>0</v>
      </c>
    </row>
    <row r="51" spans="1:26" x14ac:dyDescent="0.25">
      <c r="A51" t="s">
        <v>148</v>
      </c>
      <c r="B51" t="s">
        <v>51</v>
      </c>
      <c r="C51" t="s">
        <v>570</v>
      </c>
      <c r="D51" t="s">
        <v>25</v>
      </c>
      <c r="E51" t="s">
        <v>39</v>
      </c>
      <c r="F51" t="s">
        <v>594</v>
      </c>
      <c r="G51" t="str">
        <f t="shared" si="0"/>
        <v>DL2022003</v>
      </c>
      <c r="H51" t="str">
        <f t="shared" si="1"/>
        <v>13</v>
      </c>
      <c r="I51" t="str">
        <f t="shared" si="2"/>
        <v>rhihar</v>
      </c>
      <c r="J51" t="str">
        <f t="shared" si="3"/>
        <v>NK</v>
      </c>
      <c r="K51" t="str">
        <f t="shared" si="4"/>
        <v>NK</v>
      </c>
      <c r="L51" t="str">
        <f t="shared" si="5"/>
        <v>true</v>
      </c>
      <c r="N51" s="7">
        <f t="shared" si="6"/>
        <v>0</v>
      </c>
      <c r="O51" s="7" t="str">
        <f t="shared" si="7"/>
        <v/>
      </c>
      <c r="P51" s="7">
        <f t="shared" si="8"/>
        <v>0</v>
      </c>
      <c r="Q51" s="7" t="str">
        <f t="shared" si="9"/>
        <v/>
      </c>
    </row>
    <row r="52" spans="1:26" x14ac:dyDescent="0.25">
      <c r="A52" t="s">
        <v>112</v>
      </c>
      <c r="B52" t="s">
        <v>76</v>
      </c>
      <c r="C52" t="s">
        <v>558</v>
      </c>
      <c r="D52" t="s">
        <v>25</v>
      </c>
      <c r="E52" t="s">
        <v>39</v>
      </c>
      <c r="F52" t="s">
        <v>594</v>
      </c>
      <c r="G52" t="str">
        <f t="shared" si="0"/>
        <v>DL2022003</v>
      </c>
      <c r="H52" t="str">
        <f t="shared" si="1"/>
        <v>13</v>
      </c>
      <c r="I52" t="str">
        <f t="shared" si="2"/>
        <v>rhihar</v>
      </c>
      <c r="J52" t="str">
        <f t="shared" si="3"/>
        <v>EP</v>
      </c>
      <c r="K52" t="str">
        <f t="shared" si="4"/>
        <v>EP</v>
      </c>
      <c r="L52" t="str">
        <f t="shared" si="5"/>
        <v>true</v>
      </c>
      <c r="N52" s="7">
        <f t="shared" si="6"/>
        <v>0</v>
      </c>
      <c r="O52" s="7" t="str">
        <f t="shared" si="7"/>
        <v/>
      </c>
      <c r="P52" s="7" t="str">
        <f t="shared" si="8"/>
        <v/>
      </c>
      <c r="Q52" s="7">
        <f t="shared" si="9"/>
        <v>0</v>
      </c>
    </row>
    <row r="53" spans="1:26" x14ac:dyDescent="0.25">
      <c r="A53" t="s">
        <v>136</v>
      </c>
      <c r="B53" t="s">
        <v>76</v>
      </c>
      <c r="C53" t="s">
        <v>558</v>
      </c>
      <c r="D53" t="s">
        <v>25</v>
      </c>
      <c r="E53" t="s">
        <v>39</v>
      </c>
      <c r="F53" t="s">
        <v>594</v>
      </c>
      <c r="G53" t="str">
        <f t="shared" si="0"/>
        <v>DL2022003</v>
      </c>
      <c r="H53" t="str">
        <f t="shared" si="1"/>
        <v>13</v>
      </c>
      <c r="I53" t="str">
        <f t="shared" si="2"/>
        <v>rhihar</v>
      </c>
      <c r="J53" t="str">
        <f t="shared" si="3"/>
        <v>EP</v>
      </c>
      <c r="K53" t="str">
        <f t="shared" si="4"/>
        <v>EP</v>
      </c>
      <c r="L53" t="str">
        <f t="shared" si="5"/>
        <v>true</v>
      </c>
      <c r="N53" s="7">
        <f t="shared" si="6"/>
        <v>0</v>
      </c>
      <c r="O53" s="7" t="str">
        <f t="shared" si="7"/>
        <v/>
      </c>
      <c r="P53" s="7" t="str">
        <f t="shared" si="8"/>
        <v/>
      </c>
      <c r="Q53" s="7">
        <f t="shared" si="9"/>
        <v>0</v>
      </c>
    </row>
    <row r="54" spans="1:26" x14ac:dyDescent="0.25">
      <c r="A54" t="s">
        <v>174</v>
      </c>
      <c r="B54" t="s">
        <v>23</v>
      </c>
      <c r="C54" t="s">
        <v>583</v>
      </c>
      <c r="D54" t="s">
        <v>25</v>
      </c>
      <c r="E54">
        <v>31.18</v>
      </c>
      <c r="F54" t="s">
        <v>594</v>
      </c>
      <c r="G54" t="str">
        <f t="shared" si="0"/>
        <v>DL2022003</v>
      </c>
      <c r="H54" t="str">
        <f t="shared" si="1"/>
        <v>14</v>
      </c>
      <c r="I54" t="str">
        <f t="shared" si="2"/>
        <v>rhihar</v>
      </c>
      <c r="J54" t="str">
        <f t="shared" si="3"/>
        <v>PK</v>
      </c>
      <c r="K54" t="str">
        <f t="shared" si="4"/>
        <v>PK</v>
      </c>
      <c r="L54" t="str">
        <f t="shared" si="5"/>
        <v>true</v>
      </c>
      <c r="N54" s="7">
        <f t="shared" si="6"/>
        <v>31.18</v>
      </c>
      <c r="O54" s="7">
        <f t="shared" si="7"/>
        <v>31.18</v>
      </c>
      <c r="P54" s="7" t="str">
        <f t="shared" si="8"/>
        <v/>
      </c>
      <c r="Q54" s="7" t="str">
        <f t="shared" si="9"/>
        <v/>
      </c>
      <c r="R54" t="str">
        <f t="shared" ref="R54" si="94">IF(AND(O54&gt;0,P55=0),"Valid","Invalid")</f>
        <v>Valid</v>
      </c>
      <c r="S54" t="str">
        <f t="shared" ref="S54" si="95">IF(OR(Q56&gt;0,Q57&gt;0),"Present","Absent")</f>
        <v>Absent</v>
      </c>
      <c r="T54" t="str">
        <f t="shared" ref="T54" si="96">IF(OR(Q56&lt;41,Q57&lt;41),"Ct&lt;41",IF(OR(Q56&gt;41,Q57&gt;41),"Ct&gt;41","No Ct"))</f>
        <v>Ct&lt;41</v>
      </c>
      <c r="V54" t="str">
        <f t="shared" ref="V54" si="97">G54&amp;"_"&amp;I54&amp;"_"&amp;R54&amp;"_"&amp;S54&amp;"_"&amp;T54</f>
        <v>DL2022003_rhihar_Valid_Absent_Ct&lt;41</v>
      </c>
      <c r="X54">
        <f t="shared" ref="X54" si="98">O54</f>
        <v>31.18</v>
      </c>
      <c r="Y54">
        <f t="shared" ref="Y54" si="99">P55</f>
        <v>0</v>
      </c>
      <c r="Z54">
        <f t="shared" ref="Z54" si="100">Q56+Q57</f>
        <v>0</v>
      </c>
    </row>
    <row r="55" spans="1:26" x14ac:dyDescent="0.25">
      <c r="A55" t="s">
        <v>150</v>
      </c>
      <c r="B55" t="s">
        <v>51</v>
      </c>
      <c r="C55" t="s">
        <v>571</v>
      </c>
      <c r="D55" t="s">
        <v>25</v>
      </c>
      <c r="E55" t="s">
        <v>39</v>
      </c>
      <c r="F55" t="s">
        <v>594</v>
      </c>
      <c r="G55" t="str">
        <f t="shared" si="0"/>
        <v>DL2022003</v>
      </c>
      <c r="H55" t="str">
        <f t="shared" si="1"/>
        <v>14</v>
      </c>
      <c r="I55" t="str">
        <f t="shared" si="2"/>
        <v>rhihar</v>
      </c>
      <c r="J55" t="str">
        <f t="shared" si="3"/>
        <v>NK</v>
      </c>
      <c r="K55" t="str">
        <f t="shared" si="4"/>
        <v>NK</v>
      </c>
      <c r="L55" t="str">
        <f t="shared" si="5"/>
        <v>true</v>
      </c>
      <c r="N55" s="7">
        <f t="shared" si="6"/>
        <v>0</v>
      </c>
      <c r="O55" s="7" t="str">
        <f t="shared" si="7"/>
        <v/>
      </c>
      <c r="P55" s="7">
        <f t="shared" si="8"/>
        <v>0</v>
      </c>
      <c r="Q55" s="7" t="str">
        <f t="shared" si="9"/>
        <v/>
      </c>
    </row>
    <row r="56" spans="1:26" x14ac:dyDescent="0.25">
      <c r="A56" t="s">
        <v>114</v>
      </c>
      <c r="B56" t="s">
        <v>76</v>
      </c>
      <c r="C56" t="s">
        <v>559</v>
      </c>
      <c r="D56" t="s">
        <v>25</v>
      </c>
      <c r="E56" t="s">
        <v>39</v>
      </c>
      <c r="F56" t="s">
        <v>594</v>
      </c>
      <c r="G56" t="str">
        <f t="shared" si="0"/>
        <v>DL2022003</v>
      </c>
      <c r="H56" t="str">
        <f t="shared" si="1"/>
        <v>14</v>
      </c>
      <c r="I56" t="str">
        <f t="shared" si="2"/>
        <v>rhihar</v>
      </c>
      <c r="J56" t="str">
        <f t="shared" si="3"/>
        <v>EP</v>
      </c>
      <c r="K56" t="str">
        <f t="shared" si="4"/>
        <v>EP</v>
      </c>
      <c r="L56" t="str">
        <f t="shared" si="5"/>
        <v>true</v>
      </c>
      <c r="N56" s="7">
        <f t="shared" si="6"/>
        <v>0</v>
      </c>
      <c r="O56" s="7" t="str">
        <f t="shared" si="7"/>
        <v/>
      </c>
      <c r="P56" s="7" t="str">
        <f t="shared" si="8"/>
        <v/>
      </c>
      <c r="Q56" s="7">
        <f t="shared" si="9"/>
        <v>0</v>
      </c>
    </row>
    <row r="57" spans="1:26" x14ac:dyDescent="0.25">
      <c r="A57" t="s">
        <v>137</v>
      </c>
      <c r="B57" t="s">
        <v>76</v>
      </c>
      <c r="C57" t="s">
        <v>559</v>
      </c>
      <c r="D57" t="s">
        <v>25</v>
      </c>
      <c r="E57" t="s">
        <v>39</v>
      </c>
      <c r="F57" t="s">
        <v>594</v>
      </c>
      <c r="G57" t="str">
        <f t="shared" si="0"/>
        <v>DL2022003</v>
      </c>
      <c r="H57" t="str">
        <f t="shared" si="1"/>
        <v>14</v>
      </c>
      <c r="I57" t="str">
        <f t="shared" si="2"/>
        <v>rhihar</v>
      </c>
      <c r="J57" t="str">
        <f t="shared" si="3"/>
        <v>EP</v>
      </c>
      <c r="K57" t="str">
        <f t="shared" si="4"/>
        <v>EP</v>
      </c>
      <c r="L57" t="str">
        <f t="shared" si="5"/>
        <v>true</v>
      </c>
      <c r="N57" s="7">
        <f t="shared" si="6"/>
        <v>0</v>
      </c>
      <c r="O57" s="7" t="str">
        <f t="shared" si="7"/>
        <v/>
      </c>
      <c r="P57" s="7" t="str">
        <f t="shared" si="8"/>
        <v/>
      </c>
      <c r="Q57" s="7">
        <f t="shared" si="9"/>
        <v>0</v>
      </c>
    </row>
    <row r="58" spans="1:26" x14ac:dyDescent="0.25">
      <c r="A58" t="s">
        <v>176</v>
      </c>
      <c r="B58" t="s">
        <v>23</v>
      </c>
      <c r="C58" t="s">
        <v>584</v>
      </c>
      <c r="D58" t="s">
        <v>25</v>
      </c>
      <c r="E58">
        <v>29.08</v>
      </c>
      <c r="F58" t="s">
        <v>594</v>
      </c>
      <c r="G58" t="str">
        <f t="shared" si="0"/>
        <v>DL2022003</v>
      </c>
      <c r="H58" t="str">
        <f t="shared" si="1"/>
        <v>15</v>
      </c>
      <c r="I58" t="str">
        <f t="shared" si="2"/>
        <v>oncgor</v>
      </c>
      <c r="J58" t="str">
        <f t="shared" si="3"/>
        <v>PK</v>
      </c>
      <c r="K58" t="str">
        <f t="shared" si="4"/>
        <v>PK</v>
      </c>
      <c r="L58" t="str">
        <f t="shared" si="5"/>
        <v>true</v>
      </c>
      <c r="N58" s="7">
        <f t="shared" si="6"/>
        <v>29.08</v>
      </c>
      <c r="O58" s="7">
        <f t="shared" si="7"/>
        <v>29.08</v>
      </c>
      <c r="P58" s="7" t="str">
        <f t="shared" si="8"/>
        <v/>
      </c>
      <c r="Q58" s="7" t="str">
        <f t="shared" si="9"/>
        <v/>
      </c>
      <c r="R58" t="str">
        <f t="shared" ref="R58" si="101">IF(AND(O58&gt;0,P59=0),"Valid","Invalid")</f>
        <v>Valid</v>
      </c>
      <c r="S58" t="str">
        <f t="shared" ref="S58" si="102">IF(OR(Q60&gt;0,Q61&gt;0),"Present","Absent")</f>
        <v>Absent</v>
      </c>
      <c r="T58" t="str">
        <f t="shared" ref="T58" si="103">IF(OR(Q60&lt;41,Q61&lt;41),"Ct&lt;41",IF(OR(Q60&gt;41,Q61&gt;41),"Ct&gt;41","No Ct"))</f>
        <v>Ct&lt;41</v>
      </c>
      <c r="V58" t="str">
        <f t="shared" ref="V58" si="104">G58&amp;"_"&amp;I58&amp;"_"&amp;R58&amp;"_"&amp;S58&amp;"_"&amp;T58</f>
        <v>DL2022003_oncgor_Valid_Absent_Ct&lt;41</v>
      </c>
      <c r="X58">
        <f t="shared" ref="X58" si="105">O58</f>
        <v>29.08</v>
      </c>
      <c r="Y58">
        <f t="shared" ref="Y58" si="106">P59</f>
        <v>0</v>
      </c>
      <c r="Z58">
        <f t="shared" ref="Z58" si="107">Q60+Q61</f>
        <v>0</v>
      </c>
    </row>
    <row r="59" spans="1:26" x14ac:dyDescent="0.25">
      <c r="A59" t="s">
        <v>152</v>
      </c>
      <c r="B59" t="s">
        <v>51</v>
      </c>
      <c r="C59" t="s">
        <v>572</v>
      </c>
      <c r="D59" t="s">
        <v>25</v>
      </c>
      <c r="E59" t="s">
        <v>39</v>
      </c>
      <c r="F59" t="s">
        <v>594</v>
      </c>
      <c r="G59" t="str">
        <f t="shared" si="0"/>
        <v>DL2022003</v>
      </c>
      <c r="H59" t="str">
        <f t="shared" si="1"/>
        <v>15</v>
      </c>
      <c r="I59" t="str">
        <f t="shared" si="2"/>
        <v>oncgor</v>
      </c>
      <c r="J59" t="str">
        <f t="shared" si="3"/>
        <v>NK</v>
      </c>
      <c r="K59" t="str">
        <f t="shared" si="4"/>
        <v>NK</v>
      </c>
      <c r="L59" t="str">
        <f t="shared" si="5"/>
        <v>true</v>
      </c>
      <c r="N59" s="7">
        <f t="shared" si="6"/>
        <v>0</v>
      </c>
      <c r="O59" s="7" t="str">
        <f t="shared" si="7"/>
        <v/>
      </c>
      <c r="P59" s="7">
        <f t="shared" si="8"/>
        <v>0</v>
      </c>
      <c r="Q59" s="7" t="str">
        <f t="shared" si="9"/>
        <v/>
      </c>
    </row>
    <row r="60" spans="1:26" x14ac:dyDescent="0.25">
      <c r="A60" t="s">
        <v>116</v>
      </c>
      <c r="B60" t="s">
        <v>76</v>
      </c>
      <c r="C60" t="s">
        <v>560</v>
      </c>
      <c r="D60" t="s">
        <v>25</v>
      </c>
      <c r="E60" t="s">
        <v>39</v>
      </c>
      <c r="F60" t="s">
        <v>594</v>
      </c>
      <c r="G60" t="str">
        <f t="shared" si="0"/>
        <v>DL2022003</v>
      </c>
      <c r="H60" t="str">
        <f t="shared" si="1"/>
        <v>15</v>
      </c>
      <c r="I60" t="str">
        <f t="shared" si="2"/>
        <v>oncgor</v>
      </c>
      <c r="J60" t="str">
        <f t="shared" si="3"/>
        <v>EP</v>
      </c>
      <c r="K60" t="str">
        <f t="shared" si="4"/>
        <v>EP</v>
      </c>
      <c r="L60" t="str">
        <f t="shared" si="5"/>
        <v>true</v>
      </c>
      <c r="N60" s="7">
        <f t="shared" si="6"/>
        <v>0</v>
      </c>
      <c r="O60" s="7" t="str">
        <f t="shared" si="7"/>
        <v/>
      </c>
      <c r="P60" s="7" t="str">
        <f t="shared" si="8"/>
        <v/>
      </c>
      <c r="Q60" s="7">
        <f t="shared" si="9"/>
        <v>0</v>
      </c>
    </row>
    <row r="61" spans="1:26" x14ac:dyDescent="0.25">
      <c r="A61" t="s">
        <v>138</v>
      </c>
      <c r="B61" t="s">
        <v>76</v>
      </c>
      <c r="C61" t="s">
        <v>560</v>
      </c>
      <c r="D61" t="s">
        <v>25</v>
      </c>
      <c r="E61" t="s">
        <v>39</v>
      </c>
      <c r="F61" t="s">
        <v>594</v>
      </c>
      <c r="G61" t="str">
        <f t="shared" si="0"/>
        <v>DL2022003</v>
      </c>
      <c r="H61" t="str">
        <f t="shared" si="1"/>
        <v>15</v>
      </c>
      <c r="I61" t="str">
        <f t="shared" si="2"/>
        <v>oncgor</v>
      </c>
      <c r="J61" t="str">
        <f t="shared" si="3"/>
        <v>EP</v>
      </c>
      <c r="K61" t="str">
        <f t="shared" si="4"/>
        <v>EP</v>
      </c>
      <c r="L61" t="str">
        <f t="shared" si="5"/>
        <v>true</v>
      </c>
      <c r="N61" s="7">
        <f t="shared" si="6"/>
        <v>0</v>
      </c>
      <c r="O61" s="7" t="str">
        <f t="shared" si="7"/>
        <v/>
      </c>
      <c r="P61" s="7" t="str">
        <f t="shared" si="8"/>
        <v/>
      </c>
      <c r="Q61" s="7">
        <f t="shared" si="9"/>
        <v>0</v>
      </c>
    </row>
    <row r="62" spans="1:26" x14ac:dyDescent="0.25">
      <c r="A62" t="s">
        <v>178</v>
      </c>
      <c r="B62" t="s">
        <v>23</v>
      </c>
      <c r="C62" t="s">
        <v>585</v>
      </c>
      <c r="D62" t="s">
        <v>25</v>
      </c>
      <c r="E62">
        <v>29.97</v>
      </c>
      <c r="F62" t="s">
        <v>594</v>
      </c>
      <c r="G62" t="str">
        <f t="shared" si="0"/>
        <v>DL2022003</v>
      </c>
      <c r="H62" t="str">
        <f t="shared" si="1"/>
        <v>16</v>
      </c>
      <c r="I62" t="str">
        <f t="shared" si="2"/>
        <v>oncgor</v>
      </c>
      <c r="J62" t="str">
        <f t="shared" si="3"/>
        <v>PK</v>
      </c>
      <c r="K62" t="str">
        <f t="shared" si="4"/>
        <v>PK</v>
      </c>
      <c r="L62" t="str">
        <f t="shared" si="5"/>
        <v>true</v>
      </c>
      <c r="N62" s="7">
        <f t="shared" si="6"/>
        <v>29.97</v>
      </c>
      <c r="O62" s="7">
        <f t="shared" si="7"/>
        <v>29.97</v>
      </c>
      <c r="P62" s="7" t="str">
        <f t="shared" si="8"/>
        <v/>
      </c>
      <c r="Q62" s="7" t="str">
        <f t="shared" si="9"/>
        <v/>
      </c>
      <c r="R62" t="str">
        <f t="shared" ref="R62" si="108">IF(AND(O62&gt;0,P63=0),"Valid","Invalid")</f>
        <v>Valid</v>
      </c>
      <c r="S62" t="str">
        <f t="shared" ref="S62" si="109">IF(OR(Q64&gt;0,Q65&gt;0),"Present","Absent")</f>
        <v>Absent</v>
      </c>
      <c r="T62" t="str">
        <f t="shared" ref="T62" si="110">IF(OR(Q64&lt;41,Q65&lt;41),"Ct&lt;41",IF(OR(Q64&gt;41,Q65&gt;41),"Ct&gt;41","No Ct"))</f>
        <v>Ct&lt;41</v>
      </c>
      <c r="V62" t="str">
        <f t="shared" ref="V62" si="111">G62&amp;"_"&amp;I62&amp;"_"&amp;R62&amp;"_"&amp;S62&amp;"_"&amp;T62</f>
        <v>DL2022003_oncgor_Valid_Absent_Ct&lt;41</v>
      </c>
      <c r="X62">
        <f t="shared" ref="X62" si="112">O62</f>
        <v>29.97</v>
      </c>
      <c r="Y62">
        <f t="shared" ref="Y62" si="113">P63</f>
        <v>0</v>
      </c>
      <c r="Z62">
        <f t="shared" ref="Z62" si="114">Q64+Q65</f>
        <v>0</v>
      </c>
    </row>
    <row r="63" spans="1:26" x14ac:dyDescent="0.25">
      <c r="A63" t="s">
        <v>154</v>
      </c>
      <c r="B63" t="s">
        <v>51</v>
      </c>
      <c r="C63" t="s">
        <v>573</v>
      </c>
      <c r="D63" t="s">
        <v>25</v>
      </c>
      <c r="E63" t="s">
        <v>39</v>
      </c>
      <c r="F63" t="s">
        <v>594</v>
      </c>
      <c r="G63" t="str">
        <f t="shared" si="0"/>
        <v>DL2022003</v>
      </c>
      <c r="H63" t="str">
        <f t="shared" si="1"/>
        <v>16</v>
      </c>
      <c r="I63" t="str">
        <f t="shared" si="2"/>
        <v>oncgor</v>
      </c>
      <c r="J63" t="str">
        <f t="shared" si="3"/>
        <v>NK</v>
      </c>
      <c r="K63" t="str">
        <f t="shared" si="4"/>
        <v>NK</v>
      </c>
      <c r="L63" t="str">
        <f t="shared" si="5"/>
        <v>true</v>
      </c>
      <c r="N63" s="7">
        <f t="shared" si="6"/>
        <v>0</v>
      </c>
      <c r="O63" s="7" t="str">
        <f t="shared" si="7"/>
        <v/>
      </c>
      <c r="P63" s="7">
        <f t="shared" si="8"/>
        <v>0</v>
      </c>
      <c r="Q63" s="7" t="str">
        <f t="shared" si="9"/>
        <v/>
      </c>
    </row>
    <row r="64" spans="1:26" x14ac:dyDescent="0.25">
      <c r="A64" t="s">
        <v>118</v>
      </c>
      <c r="B64" t="s">
        <v>76</v>
      </c>
      <c r="C64" t="s">
        <v>561</v>
      </c>
      <c r="D64" t="s">
        <v>25</v>
      </c>
      <c r="E64" t="s">
        <v>39</v>
      </c>
      <c r="F64" t="s">
        <v>594</v>
      </c>
      <c r="G64" t="str">
        <f t="shared" si="0"/>
        <v>DL2022003</v>
      </c>
      <c r="H64" t="str">
        <f t="shared" si="1"/>
        <v>16</v>
      </c>
      <c r="I64" t="str">
        <f t="shared" si="2"/>
        <v>oncgor</v>
      </c>
      <c r="J64" t="str">
        <f t="shared" si="3"/>
        <v>EP</v>
      </c>
      <c r="K64" t="str">
        <f t="shared" si="4"/>
        <v>EP</v>
      </c>
      <c r="L64" t="str">
        <f t="shared" si="5"/>
        <v>true</v>
      </c>
      <c r="N64" s="7">
        <f t="shared" si="6"/>
        <v>0</v>
      </c>
      <c r="O64" s="7" t="str">
        <f t="shared" si="7"/>
        <v/>
      </c>
      <c r="P64" s="7" t="str">
        <f t="shared" si="8"/>
        <v/>
      </c>
      <c r="Q64" s="7">
        <f t="shared" si="9"/>
        <v>0</v>
      </c>
    </row>
    <row r="65" spans="1:26" x14ac:dyDescent="0.25">
      <c r="A65" t="s">
        <v>139</v>
      </c>
      <c r="B65" t="s">
        <v>76</v>
      </c>
      <c r="C65" t="s">
        <v>561</v>
      </c>
      <c r="D65" t="s">
        <v>25</v>
      </c>
      <c r="E65" t="s">
        <v>39</v>
      </c>
      <c r="F65" t="s">
        <v>594</v>
      </c>
      <c r="G65" t="str">
        <f t="shared" si="0"/>
        <v>DL2022003</v>
      </c>
      <c r="H65" t="str">
        <f t="shared" si="1"/>
        <v>16</v>
      </c>
      <c r="I65" t="str">
        <f t="shared" si="2"/>
        <v>oncgor</v>
      </c>
      <c r="J65" t="str">
        <f t="shared" si="3"/>
        <v>EP</v>
      </c>
      <c r="K65" t="str">
        <f t="shared" si="4"/>
        <v>EP</v>
      </c>
      <c r="L65" t="str">
        <f t="shared" si="5"/>
        <v>true</v>
      </c>
      <c r="N65" s="7">
        <f t="shared" si="6"/>
        <v>0</v>
      </c>
      <c r="O65" s="7" t="str">
        <f t="shared" si="7"/>
        <v/>
      </c>
      <c r="P65" s="7" t="str">
        <f t="shared" si="8"/>
        <v/>
      </c>
      <c r="Q65" s="7">
        <f t="shared" si="9"/>
        <v>0</v>
      </c>
    </row>
    <row r="66" spans="1:26" x14ac:dyDescent="0.25">
      <c r="A66" t="s">
        <v>180</v>
      </c>
      <c r="B66" t="s">
        <v>23</v>
      </c>
      <c r="C66" t="s">
        <v>586</v>
      </c>
      <c r="D66" t="s">
        <v>25</v>
      </c>
      <c r="E66" t="s">
        <v>39</v>
      </c>
      <c r="F66" t="s">
        <v>594</v>
      </c>
      <c r="G66" t="str">
        <f t="shared" ref="G66:G129" si="115">MID(F66,10,9)</f>
        <v>DL2022003</v>
      </c>
      <c r="H66" t="str">
        <f t="shared" ref="H66:H129" si="116">LEFT(C66,2)</f>
        <v>17</v>
      </c>
      <c r="I66" t="str">
        <f t="shared" ref="I66:I129" si="117">MID(C66,4,6)</f>
        <v>cragig</v>
      </c>
      <c r="J66" t="str">
        <f t="shared" ref="J66:J129" si="118">RIGHT(C66,2)</f>
        <v>PK</v>
      </c>
      <c r="K66" t="str">
        <f t="shared" ref="K66:K129" si="119">IF(TRIM(B66)="Standard","PK",IF(TRIM(B66)="NTC","NK",IF(TRIM(B66)="Unknown","EP")))</f>
        <v>PK</v>
      </c>
      <c r="L66" t="str">
        <f t="shared" ref="L66:L129" si="120">IF(J66=K66,"true","false")</f>
        <v>true</v>
      </c>
      <c r="N66" s="7">
        <f t="shared" si="6"/>
        <v>0</v>
      </c>
      <c r="O66" s="7">
        <f t="shared" si="7"/>
        <v>0</v>
      </c>
      <c r="P66" s="7" t="str">
        <f t="shared" si="8"/>
        <v/>
      </c>
      <c r="Q66" s="7" t="str">
        <f t="shared" si="9"/>
        <v/>
      </c>
      <c r="R66" t="str">
        <f t="shared" ref="R66" si="121">IF(AND(O66&gt;0,P67=0),"Valid","Invalid")</f>
        <v>Invalid</v>
      </c>
      <c r="S66" t="str">
        <f t="shared" ref="S66" si="122">IF(OR(Q68&gt;0,Q69&gt;0),"Present","Absent")</f>
        <v>Absent</v>
      </c>
      <c r="T66" t="str">
        <f t="shared" ref="T66" si="123">IF(OR(Q68&lt;41,Q69&lt;41),"Ct&lt;41",IF(OR(Q68&gt;41,Q69&gt;41),"Ct&gt;41","No Ct"))</f>
        <v>Ct&lt;41</v>
      </c>
      <c r="V66" t="str">
        <f t="shared" ref="V66" si="124">G66&amp;"_"&amp;I66&amp;"_"&amp;R66&amp;"_"&amp;S66&amp;"_"&amp;T66</f>
        <v>DL2022003_cragig_Invalid_Absent_Ct&lt;41</v>
      </c>
      <c r="X66">
        <f t="shared" ref="X66" si="125">O66</f>
        <v>0</v>
      </c>
      <c r="Y66">
        <f t="shared" ref="Y66" si="126">P67</f>
        <v>0</v>
      </c>
      <c r="Z66">
        <f t="shared" ref="Z66" si="127">Q68+Q69</f>
        <v>0</v>
      </c>
    </row>
    <row r="67" spans="1:26" x14ac:dyDescent="0.25">
      <c r="A67" t="s">
        <v>156</v>
      </c>
      <c r="B67" t="s">
        <v>51</v>
      </c>
      <c r="C67" t="s">
        <v>574</v>
      </c>
      <c r="D67" t="s">
        <v>25</v>
      </c>
      <c r="E67" t="s">
        <v>39</v>
      </c>
      <c r="F67" t="s">
        <v>594</v>
      </c>
      <c r="G67" t="str">
        <f t="shared" si="115"/>
        <v>DL2022003</v>
      </c>
      <c r="H67" t="str">
        <f t="shared" si="116"/>
        <v>17</v>
      </c>
      <c r="I67" t="str">
        <f t="shared" si="117"/>
        <v>cragig</v>
      </c>
      <c r="J67" t="str">
        <f t="shared" si="118"/>
        <v>NK</v>
      </c>
      <c r="K67" t="str">
        <f t="shared" si="119"/>
        <v>NK</v>
      </c>
      <c r="L67" t="str">
        <f t="shared" si="120"/>
        <v>true</v>
      </c>
      <c r="N67" s="7">
        <f t="shared" ref="N67:N130" si="128">IF(TRIM(E67)="No Cq",0,E67)</f>
        <v>0</v>
      </c>
      <c r="O67" s="7" t="str">
        <f t="shared" ref="O67:O130" si="129">IF(TRIM(B67)="Standard",N67,"")</f>
        <v/>
      </c>
      <c r="P67" s="7">
        <f t="shared" ref="P67:P130" si="130">IF(TRIM(B67)="NTC",N67,"")</f>
        <v>0</v>
      </c>
      <c r="Q67" s="7" t="str">
        <f t="shared" ref="Q67:Q130" si="131">IF(TRIM(B67)="Unknown",N67,"")</f>
        <v/>
      </c>
    </row>
    <row r="68" spans="1:26" x14ac:dyDescent="0.25">
      <c r="A68" t="s">
        <v>120</v>
      </c>
      <c r="B68" t="s">
        <v>76</v>
      </c>
      <c r="C68" t="s">
        <v>562</v>
      </c>
      <c r="D68" t="s">
        <v>25</v>
      </c>
      <c r="E68" t="s">
        <v>39</v>
      </c>
      <c r="F68" t="s">
        <v>594</v>
      </c>
      <c r="G68" t="str">
        <f t="shared" si="115"/>
        <v>DL2022003</v>
      </c>
      <c r="H68" t="str">
        <f t="shared" si="116"/>
        <v>17</v>
      </c>
      <c r="I68" t="str">
        <f t="shared" si="117"/>
        <v>cragig</v>
      </c>
      <c r="J68" t="str">
        <f t="shared" si="118"/>
        <v>EP</v>
      </c>
      <c r="K68" t="str">
        <f t="shared" si="119"/>
        <v>EP</v>
      </c>
      <c r="L68" t="str">
        <f t="shared" si="120"/>
        <v>true</v>
      </c>
      <c r="N68" s="7">
        <f t="shared" si="128"/>
        <v>0</v>
      </c>
      <c r="O68" s="7" t="str">
        <f t="shared" si="129"/>
        <v/>
      </c>
      <c r="P68" s="7" t="str">
        <f t="shared" si="130"/>
        <v/>
      </c>
      <c r="Q68" s="7">
        <f t="shared" si="131"/>
        <v>0</v>
      </c>
    </row>
    <row r="69" spans="1:26" x14ac:dyDescent="0.25">
      <c r="A69" t="s">
        <v>140</v>
      </c>
      <c r="B69" t="s">
        <v>76</v>
      </c>
      <c r="C69" t="s">
        <v>562</v>
      </c>
      <c r="D69" t="s">
        <v>25</v>
      </c>
      <c r="E69" t="s">
        <v>39</v>
      </c>
      <c r="F69" t="s">
        <v>594</v>
      </c>
      <c r="G69" t="str">
        <f t="shared" si="115"/>
        <v>DL2022003</v>
      </c>
      <c r="H69" t="str">
        <f t="shared" si="116"/>
        <v>17</v>
      </c>
      <c r="I69" t="str">
        <f t="shared" si="117"/>
        <v>cragig</v>
      </c>
      <c r="J69" t="str">
        <f t="shared" si="118"/>
        <v>EP</v>
      </c>
      <c r="K69" t="str">
        <f t="shared" si="119"/>
        <v>EP</v>
      </c>
      <c r="L69" t="str">
        <f t="shared" si="120"/>
        <v>true</v>
      </c>
      <c r="N69" s="7">
        <f t="shared" si="128"/>
        <v>0</v>
      </c>
      <c r="O69" s="7" t="str">
        <f t="shared" si="129"/>
        <v/>
      </c>
      <c r="P69" s="7" t="str">
        <f t="shared" si="130"/>
        <v/>
      </c>
      <c r="Q69" s="7">
        <f t="shared" si="131"/>
        <v>0</v>
      </c>
    </row>
    <row r="70" spans="1:26" x14ac:dyDescent="0.25">
      <c r="A70" t="s">
        <v>182</v>
      </c>
      <c r="B70" t="s">
        <v>23</v>
      </c>
      <c r="C70" t="s">
        <v>587</v>
      </c>
      <c r="D70" t="s">
        <v>25</v>
      </c>
      <c r="E70">
        <v>30.71</v>
      </c>
      <c r="F70" t="s">
        <v>594</v>
      </c>
      <c r="G70" t="str">
        <f t="shared" si="115"/>
        <v>DL2022003</v>
      </c>
      <c r="H70" t="str">
        <f t="shared" si="116"/>
        <v>18</v>
      </c>
      <c r="I70" t="str">
        <f t="shared" si="117"/>
        <v>cragig</v>
      </c>
      <c r="J70" t="str">
        <f t="shared" si="118"/>
        <v>PK</v>
      </c>
      <c r="K70" t="str">
        <f t="shared" si="119"/>
        <v>PK</v>
      </c>
      <c r="L70" t="str">
        <f t="shared" si="120"/>
        <v>true</v>
      </c>
      <c r="N70" s="7">
        <f t="shared" si="128"/>
        <v>30.71</v>
      </c>
      <c r="O70" s="7">
        <f t="shared" si="129"/>
        <v>30.71</v>
      </c>
      <c r="P70" s="7" t="str">
        <f t="shared" si="130"/>
        <v/>
      </c>
      <c r="Q70" s="7" t="str">
        <f t="shared" si="131"/>
        <v/>
      </c>
      <c r="R70" t="str">
        <f t="shared" ref="R70" si="132">IF(AND(O70&gt;0,P71=0),"Valid","Invalid")</f>
        <v>Valid</v>
      </c>
      <c r="S70" t="str">
        <f t="shared" ref="S70" si="133">IF(OR(Q72&gt;0,Q73&gt;0),"Present","Absent")</f>
        <v>Absent</v>
      </c>
      <c r="T70" t="str">
        <f t="shared" ref="T70" si="134">IF(OR(Q72&lt;41,Q73&lt;41),"Ct&lt;41",IF(OR(Q72&gt;41,Q73&gt;41),"Ct&gt;41","No Ct"))</f>
        <v>Ct&lt;41</v>
      </c>
      <c r="V70" t="str">
        <f t="shared" ref="V70" si="135">G70&amp;"_"&amp;I70&amp;"_"&amp;R70&amp;"_"&amp;S70&amp;"_"&amp;T70</f>
        <v>DL2022003_cragig_Valid_Absent_Ct&lt;41</v>
      </c>
      <c r="X70">
        <f t="shared" ref="X70" si="136">O70</f>
        <v>30.71</v>
      </c>
      <c r="Y70">
        <f t="shared" ref="Y70" si="137">P71</f>
        <v>0</v>
      </c>
      <c r="Z70">
        <f t="shared" ref="Z70" si="138">Q72+Q73</f>
        <v>0</v>
      </c>
    </row>
    <row r="71" spans="1:26" x14ac:dyDescent="0.25">
      <c r="A71" t="s">
        <v>158</v>
      </c>
      <c r="B71" t="s">
        <v>51</v>
      </c>
      <c r="C71" t="s">
        <v>575</v>
      </c>
      <c r="D71" t="s">
        <v>25</v>
      </c>
      <c r="E71" t="s">
        <v>39</v>
      </c>
      <c r="F71" t="s">
        <v>594</v>
      </c>
      <c r="G71" t="str">
        <f t="shared" si="115"/>
        <v>DL2022003</v>
      </c>
      <c r="H71" t="str">
        <f t="shared" si="116"/>
        <v>18</v>
      </c>
      <c r="I71" t="str">
        <f t="shared" si="117"/>
        <v>cragig</v>
      </c>
      <c r="J71" t="str">
        <f t="shared" si="118"/>
        <v>NK</v>
      </c>
      <c r="K71" t="str">
        <f t="shared" si="119"/>
        <v>NK</v>
      </c>
      <c r="L71" t="str">
        <f t="shared" si="120"/>
        <v>true</v>
      </c>
      <c r="N71" s="7">
        <f t="shared" si="128"/>
        <v>0</v>
      </c>
      <c r="O71" s="7" t="str">
        <f t="shared" si="129"/>
        <v/>
      </c>
      <c r="P71" s="7">
        <f t="shared" si="130"/>
        <v>0</v>
      </c>
      <c r="Q71" s="7" t="str">
        <f t="shared" si="131"/>
        <v/>
      </c>
    </row>
    <row r="72" spans="1:26" x14ac:dyDescent="0.25">
      <c r="A72" t="s">
        <v>122</v>
      </c>
      <c r="B72" t="s">
        <v>76</v>
      </c>
      <c r="C72" t="s">
        <v>563</v>
      </c>
      <c r="D72" t="s">
        <v>25</v>
      </c>
      <c r="E72" t="s">
        <v>39</v>
      </c>
      <c r="F72" t="s">
        <v>594</v>
      </c>
      <c r="G72" t="str">
        <f t="shared" si="115"/>
        <v>DL2022003</v>
      </c>
      <c r="H72" t="str">
        <f t="shared" si="116"/>
        <v>18</v>
      </c>
      <c r="I72" t="str">
        <f t="shared" si="117"/>
        <v>cragig</v>
      </c>
      <c r="J72" t="str">
        <f t="shared" si="118"/>
        <v>EP</v>
      </c>
      <c r="K72" t="str">
        <f t="shared" si="119"/>
        <v>EP</v>
      </c>
      <c r="L72" t="str">
        <f t="shared" si="120"/>
        <v>true</v>
      </c>
      <c r="N72" s="7">
        <f t="shared" si="128"/>
        <v>0</v>
      </c>
      <c r="O72" s="7" t="str">
        <f t="shared" si="129"/>
        <v/>
      </c>
      <c r="P72" s="7" t="str">
        <f t="shared" si="130"/>
        <v/>
      </c>
      <c r="Q72" s="7">
        <f t="shared" si="131"/>
        <v>0</v>
      </c>
    </row>
    <row r="73" spans="1:26" x14ac:dyDescent="0.25">
      <c r="A73" t="s">
        <v>141</v>
      </c>
      <c r="B73" t="s">
        <v>76</v>
      </c>
      <c r="C73" t="s">
        <v>563</v>
      </c>
      <c r="D73" t="s">
        <v>25</v>
      </c>
      <c r="E73" t="s">
        <v>39</v>
      </c>
      <c r="F73" t="s">
        <v>594</v>
      </c>
      <c r="G73" t="str">
        <f t="shared" si="115"/>
        <v>DL2022003</v>
      </c>
      <c r="H73" t="str">
        <f t="shared" si="116"/>
        <v>18</v>
      </c>
      <c r="I73" t="str">
        <f t="shared" si="117"/>
        <v>cragig</v>
      </c>
      <c r="J73" t="str">
        <f t="shared" si="118"/>
        <v>EP</v>
      </c>
      <c r="K73" t="str">
        <f t="shared" si="119"/>
        <v>EP</v>
      </c>
      <c r="L73" t="str">
        <f t="shared" si="120"/>
        <v>true</v>
      </c>
      <c r="N73" s="7">
        <f t="shared" si="128"/>
        <v>0</v>
      </c>
      <c r="O73" s="7" t="str">
        <f t="shared" si="129"/>
        <v/>
      </c>
      <c r="P73" s="7" t="str">
        <f t="shared" si="130"/>
        <v/>
      </c>
      <c r="Q73" s="7">
        <f t="shared" si="131"/>
        <v>0</v>
      </c>
    </row>
    <row r="74" spans="1:26" x14ac:dyDescent="0.25">
      <c r="A74" t="s">
        <v>184</v>
      </c>
      <c r="B74" t="s">
        <v>23</v>
      </c>
      <c r="C74" t="s">
        <v>588</v>
      </c>
      <c r="D74" t="s">
        <v>25</v>
      </c>
      <c r="E74">
        <v>23.35</v>
      </c>
      <c r="F74" t="s">
        <v>594</v>
      </c>
      <c r="G74" t="str">
        <f t="shared" si="115"/>
        <v>DL2022003</v>
      </c>
      <c r="H74" t="str">
        <f t="shared" si="116"/>
        <v>19</v>
      </c>
      <c r="I74" t="str">
        <f t="shared" si="117"/>
        <v>neomel</v>
      </c>
      <c r="J74" t="str">
        <f t="shared" si="118"/>
        <v>PK</v>
      </c>
      <c r="K74" t="str">
        <f t="shared" si="119"/>
        <v>PK</v>
      </c>
      <c r="L74" t="str">
        <f t="shared" si="120"/>
        <v>true</v>
      </c>
      <c r="N74" s="7">
        <f t="shared" si="128"/>
        <v>23.35</v>
      </c>
      <c r="O74" s="7">
        <f t="shared" si="129"/>
        <v>23.35</v>
      </c>
      <c r="P74" s="7" t="str">
        <f t="shared" si="130"/>
        <v/>
      </c>
      <c r="Q74" s="7" t="str">
        <f t="shared" si="131"/>
        <v/>
      </c>
      <c r="R74" t="str">
        <f t="shared" ref="R74" si="139">IF(AND(O74&gt;0,P75=0),"Valid","Invalid")</f>
        <v>Valid</v>
      </c>
      <c r="S74" t="str">
        <f t="shared" ref="S74" si="140">IF(OR(Q76&gt;0,Q77&gt;0),"Present","Absent")</f>
        <v>Absent</v>
      </c>
      <c r="T74" t="str">
        <f t="shared" ref="T74" si="141">IF(OR(Q76&lt;41,Q77&lt;41),"Ct&lt;41",IF(OR(Q76&gt;41,Q77&gt;41),"Ct&gt;41","No Ct"))</f>
        <v>Ct&lt;41</v>
      </c>
      <c r="V74" t="str">
        <f t="shared" ref="V74" si="142">G74&amp;"_"&amp;I74&amp;"_"&amp;R74&amp;"_"&amp;S74&amp;"_"&amp;T74</f>
        <v>DL2022003_neomel_Valid_Absent_Ct&lt;41</v>
      </c>
      <c r="X74">
        <f t="shared" ref="X74" si="143">O74</f>
        <v>23.35</v>
      </c>
      <c r="Y74">
        <f t="shared" ref="Y74" si="144">P75</f>
        <v>0</v>
      </c>
      <c r="Z74">
        <f t="shared" ref="Z74" si="145">Q76+Q77</f>
        <v>0</v>
      </c>
    </row>
    <row r="75" spans="1:26" x14ac:dyDescent="0.25">
      <c r="A75" t="s">
        <v>160</v>
      </c>
      <c r="B75" t="s">
        <v>51</v>
      </c>
      <c r="C75" t="s">
        <v>576</v>
      </c>
      <c r="D75" t="s">
        <v>25</v>
      </c>
      <c r="E75" t="s">
        <v>39</v>
      </c>
      <c r="F75" t="s">
        <v>594</v>
      </c>
      <c r="G75" t="str">
        <f t="shared" si="115"/>
        <v>DL2022003</v>
      </c>
      <c r="H75" t="str">
        <f t="shared" si="116"/>
        <v>19</v>
      </c>
      <c r="I75" t="str">
        <f t="shared" si="117"/>
        <v>neomel</v>
      </c>
      <c r="J75" t="str">
        <f t="shared" si="118"/>
        <v>NK</v>
      </c>
      <c r="K75" t="str">
        <f t="shared" si="119"/>
        <v>NK</v>
      </c>
      <c r="L75" t="str">
        <f t="shared" si="120"/>
        <v>true</v>
      </c>
      <c r="N75" s="7">
        <f t="shared" si="128"/>
        <v>0</v>
      </c>
      <c r="O75" s="7" t="str">
        <f t="shared" si="129"/>
        <v/>
      </c>
      <c r="P75" s="7">
        <f t="shared" si="130"/>
        <v>0</v>
      </c>
      <c r="Q75" s="7" t="str">
        <f t="shared" si="131"/>
        <v/>
      </c>
    </row>
    <row r="76" spans="1:26" x14ac:dyDescent="0.25">
      <c r="A76" t="s">
        <v>124</v>
      </c>
      <c r="B76" t="s">
        <v>76</v>
      </c>
      <c r="C76" t="s">
        <v>564</v>
      </c>
      <c r="D76" t="s">
        <v>25</v>
      </c>
      <c r="E76" t="s">
        <v>39</v>
      </c>
      <c r="F76" t="s">
        <v>594</v>
      </c>
      <c r="G76" t="str">
        <f t="shared" si="115"/>
        <v>DL2022003</v>
      </c>
      <c r="H76" t="str">
        <f t="shared" si="116"/>
        <v>19</v>
      </c>
      <c r="I76" t="str">
        <f t="shared" si="117"/>
        <v>neomel</v>
      </c>
      <c r="J76" t="str">
        <f t="shared" si="118"/>
        <v>EP</v>
      </c>
      <c r="K76" t="str">
        <f t="shared" si="119"/>
        <v>EP</v>
      </c>
      <c r="L76" t="str">
        <f t="shared" si="120"/>
        <v>true</v>
      </c>
      <c r="N76" s="7">
        <f t="shared" si="128"/>
        <v>0</v>
      </c>
      <c r="O76" s="7" t="str">
        <f t="shared" si="129"/>
        <v/>
      </c>
      <c r="P76" s="7" t="str">
        <f t="shared" si="130"/>
        <v/>
      </c>
      <c r="Q76" s="7">
        <f t="shared" si="131"/>
        <v>0</v>
      </c>
    </row>
    <row r="77" spans="1:26" x14ac:dyDescent="0.25">
      <c r="A77" t="s">
        <v>142</v>
      </c>
      <c r="B77" t="s">
        <v>76</v>
      </c>
      <c r="C77" t="s">
        <v>564</v>
      </c>
      <c r="D77" t="s">
        <v>25</v>
      </c>
      <c r="E77" t="s">
        <v>39</v>
      </c>
      <c r="F77" t="s">
        <v>594</v>
      </c>
      <c r="G77" t="str">
        <f t="shared" si="115"/>
        <v>DL2022003</v>
      </c>
      <c r="H77" t="str">
        <f t="shared" si="116"/>
        <v>19</v>
      </c>
      <c r="I77" t="str">
        <f t="shared" si="117"/>
        <v>neomel</v>
      </c>
      <c r="J77" t="str">
        <f t="shared" si="118"/>
        <v>EP</v>
      </c>
      <c r="K77" t="str">
        <f t="shared" si="119"/>
        <v>EP</v>
      </c>
      <c r="L77" t="str">
        <f t="shared" si="120"/>
        <v>true</v>
      </c>
      <c r="N77" s="7">
        <f t="shared" si="128"/>
        <v>0</v>
      </c>
      <c r="O77" s="7" t="str">
        <f t="shared" si="129"/>
        <v/>
      </c>
      <c r="P77" s="7" t="str">
        <f t="shared" si="130"/>
        <v/>
      </c>
      <c r="Q77" s="7">
        <f t="shared" si="131"/>
        <v>0</v>
      </c>
    </row>
    <row r="78" spans="1:26" x14ac:dyDescent="0.25">
      <c r="A78" t="s">
        <v>186</v>
      </c>
      <c r="B78" t="s">
        <v>23</v>
      </c>
      <c r="C78" t="s">
        <v>589</v>
      </c>
      <c r="D78" t="s">
        <v>25</v>
      </c>
      <c r="E78">
        <v>22.33</v>
      </c>
      <c r="F78" t="s">
        <v>594</v>
      </c>
      <c r="G78" t="str">
        <f t="shared" si="115"/>
        <v>DL2022003</v>
      </c>
      <c r="H78" t="str">
        <f t="shared" si="116"/>
        <v>20</v>
      </c>
      <c r="I78" t="str">
        <f t="shared" si="117"/>
        <v>neomel</v>
      </c>
      <c r="J78" t="str">
        <f t="shared" si="118"/>
        <v>PK</v>
      </c>
      <c r="K78" t="str">
        <f t="shared" si="119"/>
        <v>PK</v>
      </c>
      <c r="L78" t="str">
        <f t="shared" si="120"/>
        <v>true</v>
      </c>
      <c r="N78" s="7">
        <f t="shared" si="128"/>
        <v>22.33</v>
      </c>
      <c r="O78" s="7">
        <f t="shared" si="129"/>
        <v>22.33</v>
      </c>
      <c r="P78" s="7" t="str">
        <f t="shared" si="130"/>
        <v/>
      </c>
      <c r="Q78" s="7" t="str">
        <f t="shared" si="131"/>
        <v/>
      </c>
      <c r="R78" t="str">
        <f t="shared" ref="R78" si="146">IF(AND(O78&gt;0,P79=0),"Valid","Invalid")</f>
        <v>Valid</v>
      </c>
      <c r="S78" t="str">
        <f t="shared" ref="S78" si="147">IF(OR(Q80&gt;0,Q81&gt;0),"Present","Absent")</f>
        <v>Absent</v>
      </c>
      <c r="T78" t="str">
        <f t="shared" ref="T78" si="148">IF(OR(Q80&lt;41,Q81&lt;41),"Ct&lt;41",IF(OR(Q80&gt;41,Q81&gt;41),"Ct&gt;41","No Ct"))</f>
        <v>Ct&lt;41</v>
      </c>
      <c r="V78" t="str">
        <f t="shared" ref="V78" si="149">G78&amp;"_"&amp;I78&amp;"_"&amp;R78&amp;"_"&amp;S78&amp;"_"&amp;T78</f>
        <v>DL2022003_neomel_Valid_Absent_Ct&lt;41</v>
      </c>
      <c r="X78">
        <f t="shared" ref="X78" si="150">O78</f>
        <v>22.33</v>
      </c>
      <c r="Y78">
        <f t="shared" ref="Y78" si="151">P79</f>
        <v>0</v>
      </c>
      <c r="Z78">
        <f t="shared" ref="Z78" si="152">Q80+Q81</f>
        <v>0</v>
      </c>
    </row>
    <row r="79" spans="1:26" x14ac:dyDescent="0.25">
      <c r="A79" t="s">
        <v>162</v>
      </c>
      <c r="B79" t="s">
        <v>51</v>
      </c>
      <c r="C79" t="s">
        <v>577</v>
      </c>
      <c r="D79" t="s">
        <v>25</v>
      </c>
      <c r="E79" t="s">
        <v>39</v>
      </c>
      <c r="F79" t="s">
        <v>594</v>
      </c>
      <c r="G79" t="str">
        <f t="shared" si="115"/>
        <v>DL2022003</v>
      </c>
      <c r="H79" t="str">
        <f t="shared" si="116"/>
        <v>20</v>
      </c>
      <c r="I79" t="str">
        <f t="shared" si="117"/>
        <v>neomel</v>
      </c>
      <c r="J79" t="str">
        <f t="shared" si="118"/>
        <v>NK</v>
      </c>
      <c r="K79" t="str">
        <f t="shared" si="119"/>
        <v>NK</v>
      </c>
      <c r="L79" t="str">
        <f t="shared" si="120"/>
        <v>true</v>
      </c>
      <c r="N79" s="7">
        <f t="shared" si="128"/>
        <v>0</v>
      </c>
      <c r="O79" s="7" t="str">
        <f t="shared" si="129"/>
        <v/>
      </c>
      <c r="P79" s="7">
        <f t="shared" si="130"/>
        <v>0</v>
      </c>
      <c r="Q79" s="7" t="str">
        <f t="shared" si="131"/>
        <v/>
      </c>
    </row>
    <row r="80" spans="1:26" x14ac:dyDescent="0.25">
      <c r="A80" t="s">
        <v>126</v>
      </c>
      <c r="B80" t="s">
        <v>76</v>
      </c>
      <c r="C80" t="s">
        <v>565</v>
      </c>
      <c r="D80" t="s">
        <v>25</v>
      </c>
      <c r="E80" t="s">
        <v>39</v>
      </c>
      <c r="F80" t="s">
        <v>594</v>
      </c>
      <c r="G80" t="str">
        <f t="shared" si="115"/>
        <v>DL2022003</v>
      </c>
      <c r="H80" t="str">
        <f t="shared" si="116"/>
        <v>20</v>
      </c>
      <c r="I80" t="str">
        <f t="shared" si="117"/>
        <v>neomel</v>
      </c>
      <c r="J80" t="str">
        <f t="shared" si="118"/>
        <v>EP</v>
      </c>
      <c r="K80" t="str">
        <f t="shared" si="119"/>
        <v>EP</v>
      </c>
      <c r="L80" t="str">
        <f t="shared" si="120"/>
        <v>true</v>
      </c>
      <c r="N80" s="7">
        <f t="shared" si="128"/>
        <v>0</v>
      </c>
      <c r="O80" s="7" t="str">
        <f t="shared" si="129"/>
        <v/>
      </c>
      <c r="P80" s="7" t="str">
        <f t="shared" si="130"/>
        <v/>
      </c>
      <c r="Q80" s="7">
        <f t="shared" si="131"/>
        <v>0</v>
      </c>
    </row>
    <row r="81" spans="1:26" x14ac:dyDescent="0.25">
      <c r="A81" t="s">
        <v>143</v>
      </c>
      <c r="B81" t="s">
        <v>76</v>
      </c>
      <c r="C81" t="s">
        <v>565</v>
      </c>
      <c r="D81" t="s">
        <v>25</v>
      </c>
      <c r="E81" t="s">
        <v>39</v>
      </c>
      <c r="F81" t="s">
        <v>594</v>
      </c>
      <c r="G81" t="str">
        <f t="shared" si="115"/>
        <v>DL2022003</v>
      </c>
      <c r="H81" t="str">
        <f t="shared" si="116"/>
        <v>20</v>
      </c>
      <c r="I81" t="str">
        <f t="shared" si="117"/>
        <v>neomel</v>
      </c>
      <c r="J81" t="str">
        <f t="shared" si="118"/>
        <v>EP</v>
      </c>
      <c r="K81" t="str">
        <f t="shared" si="119"/>
        <v>EP</v>
      </c>
      <c r="L81" t="str">
        <f t="shared" si="120"/>
        <v>true</v>
      </c>
      <c r="N81" s="7">
        <f t="shared" si="128"/>
        <v>0</v>
      </c>
      <c r="O81" s="7" t="str">
        <f t="shared" si="129"/>
        <v/>
      </c>
      <c r="P81" s="7" t="str">
        <f t="shared" si="130"/>
        <v/>
      </c>
      <c r="Q81" s="7">
        <f t="shared" si="131"/>
        <v>0</v>
      </c>
    </row>
    <row r="82" spans="1:26" x14ac:dyDescent="0.25">
      <c r="A82" t="s">
        <v>188</v>
      </c>
      <c r="B82" t="s">
        <v>23</v>
      </c>
      <c r="C82" t="s">
        <v>590</v>
      </c>
      <c r="D82" t="s">
        <v>25</v>
      </c>
      <c r="E82">
        <v>26.5</v>
      </c>
      <c r="F82" t="s">
        <v>594</v>
      </c>
      <c r="G82" t="str">
        <f t="shared" si="115"/>
        <v>DL2022003</v>
      </c>
      <c r="H82" t="str">
        <f t="shared" si="116"/>
        <v>21</v>
      </c>
      <c r="I82" t="str">
        <f t="shared" si="117"/>
        <v>calsap</v>
      </c>
      <c r="J82" t="str">
        <f t="shared" si="118"/>
        <v>PK</v>
      </c>
      <c r="K82" t="str">
        <f t="shared" si="119"/>
        <v>PK</v>
      </c>
      <c r="L82" t="str">
        <f t="shared" si="120"/>
        <v>true</v>
      </c>
      <c r="N82" s="7">
        <f t="shared" si="128"/>
        <v>26.5</v>
      </c>
      <c r="O82" s="7">
        <f t="shared" si="129"/>
        <v>26.5</v>
      </c>
      <c r="P82" s="7" t="str">
        <f t="shared" si="130"/>
        <v/>
      </c>
      <c r="Q82" s="7" t="str">
        <f t="shared" si="131"/>
        <v/>
      </c>
      <c r="R82" t="str">
        <f t="shared" ref="R82" si="153">IF(AND(O82&gt;0,P83=0),"Valid","Invalid")</f>
        <v>Valid</v>
      </c>
      <c r="S82" t="str">
        <f t="shared" ref="S82" si="154">IF(OR(Q84&gt;0,Q85&gt;0),"Present","Absent")</f>
        <v>Absent</v>
      </c>
      <c r="T82" t="str">
        <f t="shared" ref="T82" si="155">IF(OR(Q84&lt;41,Q85&lt;41),"Ct&lt;41",IF(OR(Q84&gt;41,Q85&gt;41),"Ct&gt;41","No Ct"))</f>
        <v>Ct&lt;41</v>
      </c>
      <c r="V82" t="str">
        <f t="shared" ref="V82" si="156">G82&amp;"_"&amp;I82&amp;"_"&amp;R82&amp;"_"&amp;S82&amp;"_"&amp;T82</f>
        <v>DL2022003_calsap_Valid_Absent_Ct&lt;41</v>
      </c>
      <c r="X82">
        <f t="shared" ref="X82" si="157">O82</f>
        <v>26.5</v>
      </c>
      <c r="Y82">
        <f t="shared" ref="Y82" si="158">P83</f>
        <v>0</v>
      </c>
      <c r="Z82">
        <f t="shared" ref="Z82" si="159">Q84+Q85</f>
        <v>0</v>
      </c>
    </row>
    <row r="83" spans="1:26" x14ac:dyDescent="0.25">
      <c r="A83" t="s">
        <v>164</v>
      </c>
      <c r="B83" t="s">
        <v>51</v>
      </c>
      <c r="C83" t="s">
        <v>578</v>
      </c>
      <c r="D83" t="s">
        <v>25</v>
      </c>
      <c r="E83" t="s">
        <v>39</v>
      </c>
      <c r="F83" t="s">
        <v>594</v>
      </c>
      <c r="G83" t="str">
        <f t="shared" si="115"/>
        <v>DL2022003</v>
      </c>
      <c r="H83" t="str">
        <f t="shared" si="116"/>
        <v>21</v>
      </c>
      <c r="I83" t="str">
        <f t="shared" si="117"/>
        <v>calsap</v>
      </c>
      <c r="J83" t="str">
        <f t="shared" si="118"/>
        <v>NK</v>
      </c>
      <c r="K83" t="str">
        <f t="shared" si="119"/>
        <v>NK</v>
      </c>
      <c r="L83" t="str">
        <f t="shared" si="120"/>
        <v>true</v>
      </c>
      <c r="N83" s="7">
        <f t="shared" si="128"/>
        <v>0</v>
      </c>
      <c r="O83" s="7" t="str">
        <f t="shared" si="129"/>
        <v/>
      </c>
      <c r="P83" s="7">
        <f t="shared" si="130"/>
        <v>0</v>
      </c>
      <c r="Q83" s="7" t="str">
        <f t="shared" si="131"/>
        <v/>
      </c>
    </row>
    <row r="84" spans="1:26" x14ac:dyDescent="0.25">
      <c r="A84" t="s">
        <v>128</v>
      </c>
      <c r="B84" t="s">
        <v>76</v>
      </c>
      <c r="C84" t="s">
        <v>566</v>
      </c>
      <c r="D84" t="s">
        <v>25</v>
      </c>
      <c r="E84" t="s">
        <v>39</v>
      </c>
      <c r="F84" t="s">
        <v>594</v>
      </c>
      <c r="G84" t="str">
        <f t="shared" si="115"/>
        <v>DL2022003</v>
      </c>
      <c r="H84" t="str">
        <f t="shared" si="116"/>
        <v>21</v>
      </c>
      <c r="I84" t="str">
        <f t="shared" si="117"/>
        <v>calsap</v>
      </c>
      <c r="J84" t="str">
        <f t="shared" si="118"/>
        <v>EP</v>
      </c>
      <c r="K84" t="str">
        <f t="shared" si="119"/>
        <v>EP</v>
      </c>
      <c r="L84" t="str">
        <f t="shared" si="120"/>
        <v>true</v>
      </c>
      <c r="N84" s="7">
        <f t="shared" si="128"/>
        <v>0</v>
      </c>
      <c r="O84" s="7" t="str">
        <f t="shared" si="129"/>
        <v/>
      </c>
      <c r="P84" s="7" t="str">
        <f t="shared" si="130"/>
        <v/>
      </c>
      <c r="Q84" s="7">
        <f t="shared" si="131"/>
        <v>0</v>
      </c>
    </row>
    <row r="85" spans="1:26" x14ac:dyDescent="0.25">
      <c r="A85" t="s">
        <v>144</v>
      </c>
      <c r="B85" t="s">
        <v>76</v>
      </c>
      <c r="C85" t="s">
        <v>566</v>
      </c>
      <c r="D85" t="s">
        <v>25</v>
      </c>
      <c r="E85" t="s">
        <v>39</v>
      </c>
      <c r="F85" t="s">
        <v>594</v>
      </c>
      <c r="G85" t="str">
        <f t="shared" si="115"/>
        <v>DL2022003</v>
      </c>
      <c r="H85" t="str">
        <f t="shared" si="116"/>
        <v>21</v>
      </c>
      <c r="I85" t="str">
        <f t="shared" si="117"/>
        <v>calsap</v>
      </c>
      <c r="J85" t="str">
        <f t="shared" si="118"/>
        <v>EP</v>
      </c>
      <c r="K85" t="str">
        <f t="shared" si="119"/>
        <v>EP</v>
      </c>
      <c r="L85" t="str">
        <f t="shared" si="120"/>
        <v>true</v>
      </c>
      <c r="N85" s="7">
        <f t="shared" si="128"/>
        <v>0</v>
      </c>
      <c r="O85" s="7" t="str">
        <f t="shared" si="129"/>
        <v/>
      </c>
      <c r="P85" s="7" t="str">
        <f t="shared" si="130"/>
        <v/>
      </c>
      <c r="Q85" s="7">
        <f t="shared" si="131"/>
        <v>0</v>
      </c>
    </row>
    <row r="86" spans="1:26" x14ac:dyDescent="0.25">
      <c r="A86" t="s">
        <v>190</v>
      </c>
      <c r="B86" t="s">
        <v>23</v>
      </c>
      <c r="C86" t="s">
        <v>591</v>
      </c>
      <c r="D86" t="s">
        <v>25</v>
      </c>
      <c r="E86" t="s">
        <v>39</v>
      </c>
      <c r="F86" t="s">
        <v>594</v>
      </c>
      <c r="G86" t="str">
        <f t="shared" si="115"/>
        <v>DL2022003</v>
      </c>
      <c r="H86" t="str">
        <f t="shared" si="116"/>
        <v>22</v>
      </c>
      <c r="I86" t="str">
        <f t="shared" si="117"/>
        <v>calsap</v>
      </c>
      <c r="J86" t="str">
        <f t="shared" si="118"/>
        <v>PK</v>
      </c>
      <c r="K86" t="str">
        <f t="shared" si="119"/>
        <v>PK</v>
      </c>
      <c r="L86" t="str">
        <f t="shared" si="120"/>
        <v>true</v>
      </c>
      <c r="N86" s="7">
        <f t="shared" si="128"/>
        <v>0</v>
      </c>
      <c r="O86" s="7">
        <f t="shared" si="129"/>
        <v>0</v>
      </c>
      <c r="P86" s="7" t="str">
        <f t="shared" si="130"/>
        <v/>
      </c>
      <c r="Q86" s="7" t="str">
        <f t="shared" si="131"/>
        <v/>
      </c>
      <c r="R86" t="str">
        <f t="shared" ref="R86" si="160">IF(AND(O86&gt;0,P87=0),"Valid","Invalid")</f>
        <v>Invalid</v>
      </c>
      <c r="S86" t="str">
        <f t="shared" ref="S86" si="161">IF(OR(Q88&gt;0,Q89&gt;0),"Present","Absent")</f>
        <v>Present</v>
      </c>
      <c r="T86" t="str">
        <f t="shared" ref="T86" si="162">IF(OR(Q88&lt;41,Q89&lt;41),"Ct&lt;41",IF(OR(Q88&gt;41,Q89&gt;41),"Ct&gt;41","No Ct"))</f>
        <v>Ct&lt;41</v>
      </c>
      <c r="V86" t="str">
        <f t="shared" ref="V86" si="163">G86&amp;"_"&amp;I86&amp;"_"&amp;R86&amp;"_"&amp;S86&amp;"_"&amp;T86</f>
        <v>DL2022003_calsap_Invalid_Present_Ct&lt;41</v>
      </c>
      <c r="X86">
        <f t="shared" ref="X86" si="164">O86</f>
        <v>0</v>
      </c>
      <c r="Y86">
        <f t="shared" ref="Y86" si="165">P87</f>
        <v>0</v>
      </c>
      <c r="Z86">
        <f t="shared" ref="Z86" si="166">Q88+Q89</f>
        <v>25.9</v>
      </c>
    </row>
    <row r="87" spans="1:26" x14ac:dyDescent="0.25">
      <c r="A87" t="s">
        <v>166</v>
      </c>
      <c r="B87" t="s">
        <v>51</v>
      </c>
      <c r="C87" t="s">
        <v>579</v>
      </c>
      <c r="D87" t="s">
        <v>25</v>
      </c>
      <c r="E87" t="s">
        <v>39</v>
      </c>
      <c r="F87" t="s">
        <v>594</v>
      </c>
      <c r="G87" t="str">
        <f t="shared" si="115"/>
        <v>DL2022003</v>
      </c>
      <c r="H87" t="str">
        <f t="shared" si="116"/>
        <v>22</v>
      </c>
      <c r="I87" t="str">
        <f t="shared" si="117"/>
        <v>calsap</v>
      </c>
      <c r="J87" t="str">
        <f t="shared" si="118"/>
        <v>NK</v>
      </c>
      <c r="K87" t="str">
        <f t="shared" si="119"/>
        <v>NK</v>
      </c>
      <c r="L87" t="str">
        <f t="shared" si="120"/>
        <v>true</v>
      </c>
      <c r="N87" s="7">
        <f t="shared" si="128"/>
        <v>0</v>
      </c>
      <c r="O87" s="7" t="str">
        <f t="shared" si="129"/>
        <v/>
      </c>
      <c r="P87" s="7">
        <f t="shared" si="130"/>
        <v>0</v>
      </c>
      <c r="Q87" s="7" t="str">
        <f t="shared" si="131"/>
        <v/>
      </c>
    </row>
    <row r="88" spans="1:26" x14ac:dyDescent="0.25">
      <c r="A88" t="s">
        <v>130</v>
      </c>
      <c r="B88" t="s">
        <v>76</v>
      </c>
      <c r="C88" t="s">
        <v>567</v>
      </c>
      <c r="D88" t="s">
        <v>25</v>
      </c>
      <c r="E88">
        <v>25.9</v>
      </c>
      <c r="F88" t="s">
        <v>594</v>
      </c>
      <c r="G88" t="str">
        <f t="shared" si="115"/>
        <v>DL2022003</v>
      </c>
      <c r="H88" t="str">
        <f t="shared" si="116"/>
        <v>22</v>
      </c>
      <c r="I88" t="str">
        <f t="shared" si="117"/>
        <v>calsap</v>
      </c>
      <c r="J88" t="str">
        <f t="shared" si="118"/>
        <v>EP</v>
      </c>
      <c r="K88" t="str">
        <f t="shared" si="119"/>
        <v>EP</v>
      </c>
      <c r="L88" t="str">
        <f t="shared" si="120"/>
        <v>true</v>
      </c>
      <c r="N88" s="7">
        <f t="shared" si="128"/>
        <v>25.9</v>
      </c>
      <c r="O88" s="7" t="str">
        <f t="shared" si="129"/>
        <v/>
      </c>
      <c r="P88" s="7" t="str">
        <f t="shared" si="130"/>
        <v/>
      </c>
      <c r="Q88" s="7">
        <f t="shared" si="131"/>
        <v>25.9</v>
      </c>
    </row>
    <row r="89" spans="1:26" x14ac:dyDescent="0.25">
      <c r="A89" t="s">
        <v>145</v>
      </c>
      <c r="B89" t="s">
        <v>76</v>
      </c>
      <c r="C89" t="s">
        <v>567</v>
      </c>
      <c r="D89" t="s">
        <v>25</v>
      </c>
      <c r="E89" t="s">
        <v>39</v>
      </c>
      <c r="F89" t="s">
        <v>594</v>
      </c>
      <c r="G89" t="str">
        <f t="shared" si="115"/>
        <v>DL2022003</v>
      </c>
      <c r="H89" t="str">
        <f t="shared" si="116"/>
        <v>22</v>
      </c>
      <c r="I89" t="str">
        <f t="shared" si="117"/>
        <v>calsap</v>
      </c>
      <c r="J89" t="str">
        <f t="shared" si="118"/>
        <v>EP</v>
      </c>
      <c r="K89" t="str">
        <f t="shared" si="119"/>
        <v>EP</v>
      </c>
      <c r="L89" t="str">
        <f t="shared" si="120"/>
        <v>true</v>
      </c>
      <c r="N89" s="7">
        <f t="shared" si="128"/>
        <v>0</v>
      </c>
      <c r="O89" s="7" t="str">
        <f t="shared" si="129"/>
        <v/>
      </c>
      <c r="P89" s="7" t="str">
        <f t="shared" si="130"/>
        <v/>
      </c>
      <c r="Q89" s="7">
        <f t="shared" si="131"/>
        <v>0</v>
      </c>
    </row>
    <row r="90" spans="1:26" x14ac:dyDescent="0.25">
      <c r="A90" t="s">
        <v>192</v>
      </c>
      <c r="B90" t="s">
        <v>23</v>
      </c>
      <c r="C90" t="s">
        <v>592</v>
      </c>
      <c r="D90" t="s">
        <v>25</v>
      </c>
      <c r="E90" t="s">
        <v>39</v>
      </c>
      <c r="F90" t="s">
        <v>594</v>
      </c>
      <c r="G90" t="str">
        <f t="shared" si="115"/>
        <v>DL2022003</v>
      </c>
      <c r="H90" t="str">
        <f t="shared" si="116"/>
        <v>23</v>
      </c>
      <c r="I90" t="str">
        <f t="shared" si="117"/>
        <v>hemsan</v>
      </c>
      <c r="J90" t="str">
        <f t="shared" si="118"/>
        <v>PK</v>
      </c>
      <c r="K90" t="str">
        <f t="shared" si="119"/>
        <v>PK</v>
      </c>
      <c r="L90" t="str">
        <f t="shared" si="120"/>
        <v>true</v>
      </c>
      <c r="N90" s="7">
        <f t="shared" si="128"/>
        <v>0</v>
      </c>
      <c r="O90" s="7">
        <f t="shared" si="129"/>
        <v>0</v>
      </c>
      <c r="P90" s="7" t="str">
        <f t="shared" si="130"/>
        <v/>
      </c>
      <c r="Q90" s="7" t="str">
        <f t="shared" si="131"/>
        <v/>
      </c>
      <c r="R90" t="str">
        <f t="shared" ref="R90" si="167">IF(AND(O90&gt;0,P91=0),"Valid","Invalid")</f>
        <v>Invalid</v>
      </c>
      <c r="S90" t="str">
        <f t="shared" ref="S90" si="168">IF(OR(Q92&gt;0,Q93&gt;0),"Present","Absent")</f>
        <v>Absent</v>
      </c>
      <c r="T90" t="str">
        <f t="shared" ref="T90" si="169">IF(OR(Q92&lt;41,Q93&lt;41),"Ct&lt;41",IF(OR(Q92&gt;41,Q93&gt;41),"Ct&gt;41","No Ct"))</f>
        <v>Ct&lt;41</v>
      </c>
      <c r="V90" t="str">
        <f t="shared" ref="V90" si="170">G90&amp;"_"&amp;I90&amp;"_"&amp;R90&amp;"_"&amp;S90&amp;"_"&amp;T90</f>
        <v>DL2022003_hemsan_Invalid_Absent_Ct&lt;41</v>
      </c>
      <c r="X90">
        <f t="shared" ref="X90" si="171">O90</f>
        <v>0</v>
      </c>
      <c r="Y90">
        <f t="shared" ref="Y90" si="172">P91</f>
        <v>0</v>
      </c>
      <c r="Z90">
        <f t="shared" ref="Z90" si="173">Q92+Q93</f>
        <v>0</v>
      </c>
    </row>
    <row r="91" spans="1:26" x14ac:dyDescent="0.25">
      <c r="A91" t="s">
        <v>168</v>
      </c>
      <c r="B91" t="s">
        <v>51</v>
      </c>
      <c r="C91" t="s">
        <v>580</v>
      </c>
      <c r="D91" t="s">
        <v>25</v>
      </c>
      <c r="E91" t="s">
        <v>39</v>
      </c>
      <c r="F91" t="s">
        <v>594</v>
      </c>
      <c r="G91" t="str">
        <f t="shared" si="115"/>
        <v>DL2022003</v>
      </c>
      <c r="H91" t="str">
        <f t="shared" si="116"/>
        <v>23</v>
      </c>
      <c r="I91" t="str">
        <f t="shared" si="117"/>
        <v>hemsan</v>
      </c>
      <c r="J91" t="str">
        <f t="shared" si="118"/>
        <v>NK</v>
      </c>
      <c r="K91" t="str">
        <f t="shared" si="119"/>
        <v>NK</v>
      </c>
      <c r="L91" t="str">
        <f t="shared" si="120"/>
        <v>true</v>
      </c>
      <c r="N91" s="7">
        <f t="shared" si="128"/>
        <v>0</v>
      </c>
      <c r="O91" s="7" t="str">
        <f t="shared" si="129"/>
        <v/>
      </c>
      <c r="P91" s="7">
        <f t="shared" si="130"/>
        <v>0</v>
      </c>
      <c r="Q91" s="7" t="str">
        <f t="shared" si="131"/>
        <v/>
      </c>
    </row>
    <row r="92" spans="1:26" x14ac:dyDescent="0.25">
      <c r="A92" t="s">
        <v>132</v>
      </c>
      <c r="B92" t="s">
        <v>76</v>
      </c>
      <c r="C92" t="s">
        <v>568</v>
      </c>
      <c r="D92" t="s">
        <v>25</v>
      </c>
      <c r="E92" t="s">
        <v>39</v>
      </c>
      <c r="F92" t="s">
        <v>594</v>
      </c>
      <c r="G92" t="str">
        <f t="shared" si="115"/>
        <v>DL2022003</v>
      </c>
      <c r="H92" t="str">
        <f t="shared" si="116"/>
        <v>23</v>
      </c>
      <c r="I92" t="str">
        <f t="shared" si="117"/>
        <v>hemsan</v>
      </c>
      <c r="J92" t="str">
        <f t="shared" si="118"/>
        <v>EP</v>
      </c>
      <c r="K92" t="str">
        <f t="shared" si="119"/>
        <v>EP</v>
      </c>
      <c r="L92" t="str">
        <f t="shared" si="120"/>
        <v>true</v>
      </c>
      <c r="N92" s="7">
        <f t="shared" si="128"/>
        <v>0</v>
      </c>
      <c r="O92" s="7" t="str">
        <f t="shared" si="129"/>
        <v/>
      </c>
      <c r="P92" s="7" t="str">
        <f t="shared" si="130"/>
        <v/>
      </c>
      <c r="Q92" s="7">
        <f t="shared" si="131"/>
        <v>0</v>
      </c>
    </row>
    <row r="93" spans="1:26" x14ac:dyDescent="0.25">
      <c r="A93" t="s">
        <v>146</v>
      </c>
      <c r="B93" t="s">
        <v>76</v>
      </c>
      <c r="C93" t="s">
        <v>568</v>
      </c>
      <c r="D93" t="s">
        <v>25</v>
      </c>
      <c r="E93" t="s">
        <v>39</v>
      </c>
      <c r="F93" t="s">
        <v>594</v>
      </c>
      <c r="G93" t="str">
        <f t="shared" si="115"/>
        <v>DL2022003</v>
      </c>
      <c r="H93" t="str">
        <f t="shared" si="116"/>
        <v>23</v>
      </c>
      <c r="I93" t="str">
        <f t="shared" si="117"/>
        <v>hemsan</v>
      </c>
      <c r="J93" t="str">
        <f t="shared" si="118"/>
        <v>EP</v>
      </c>
      <c r="K93" t="str">
        <f t="shared" si="119"/>
        <v>EP</v>
      </c>
      <c r="L93" t="str">
        <f t="shared" si="120"/>
        <v>true</v>
      </c>
      <c r="N93" s="7">
        <f t="shared" si="128"/>
        <v>0</v>
      </c>
      <c r="O93" s="7" t="str">
        <f t="shared" si="129"/>
        <v/>
      </c>
      <c r="P93" s="7" t="str">
        <f t="shared" si="130"/>
        <v/>
      </c>
      <c r="Q93" s="7">
        <f t="shared" si="131"/>
        <v>0</v>
      </c>
    </row>
    <row r="94" spans="1:26" x14ac:dyDescent="0.25">
      <c r="A94" t="s">
        <v>194</v>
      </c>
      <c r="B94" t="s">
        <v>23</v>
      </c>
      <c r="C94" t="s">
        <v>593</v>
      </c>
      <c r="D94" t="s">
        <v>25</v>
      </c>
      <c r="E94" t="s">
        <v>39</v>
      </c>
      <c r="F94" t="s">
        <v>594</v>
      </c>
      <c r="G94" t="str">
        <f t="shared" si="115"/>
        <v>DL2022003</v>
      </c>
      <c r="H94" t="str">
        <f t="shared" si="116"/>
        <v>24</v>
      </c>
      <c r="I94" t="str">
        <f t="shared" si="117"/>
        <v>hemsan</v>
      </c>
      <c r="J94" t="str">
        <f t="shared" si="118"/>
        <v>PK</v>
      </c>
      <c r="K94" t="str">
        <f t="shared" si="119"/>
        <v>PK</v>
      </c>
      <c r="L94" t="str">
        <f t="shared" si="120"/>
        <v>true</v>
      </c>
      <c r="N94" s="7">
        <f t="shared" si="128"/>
        <v>0</v>
      </c>
      <c r="O94" s="7">
        <f t="shared" si="129"/>
        <v>0</v>
      </c>
      <c r="P94" s="7" t="str">
        <f t="shared" si="130"/>
        <v/>
      </c>
      <c r="Q94" s="7" t="str">
        <f t="shared" si="131"/>
        <v/>
      </c>
      <c r="R94" t="str">
        <f t="shared" ref="R94" si="174">IF(AND(O94&gt;0,P95=0),"Valid","Invalid")</f>
        <v>Invalid</v>
      </c>
      <c r="S94" t="str">
        <f t="shared" ref="S94" si="175">IF(OR(Q96&gt;0,Q97&gt;0),"Present","Absent")</f>
        <v>Absent</v>
      </c>
      <c r="T94" t="str">
        <f t="shared" ref="T94" si="176">IF(OR(Q96&lt;41,Q97&lt;41),"Ct&lt;41",IF(OR(Q96&gt;41,Q97&gt;41),"Ct&gt;41","No Ct"))</f>
        <v>Ct&lt;41</v>
      </c>
      <c r="V94" t="str">
        <f t="shared" ref="V94" si="177">G94&amp;"_"&amp;I94&amp;"_"&amp;R94&amp;"_"&amp;S94&amp;"_"&amp;T94</f>
        <v>DL2022003_hemsan_Invalid_Absent_Ct&lt;41</v>
      </c>
      <c r="X94">
        <f t="shared" ref="X94" si="178">O94</f>
        <v>0</v>
      </c>
      <c r="Y94">
        <f t="shared" ref="Y94" si="179">P95</f>
        <v>0</v>
      </c>
      <c r="Z94">
        <f t="shared" ref="Z94" si="180">Q96+Q97</f>
        <v>0</v>
      </c>
    </row>
    <row r="95" spans="1:26" x14ac:dyDescent="0.25">
      <c r="A95" t="s">
        <v>170</v>
      </c>
      <c r="B95" t="s">
        <v>51</v>
      </c>
      <c r="C95" t="s">
        <v>581</v>
      </c>
      <c r="D95" t="s">
        <v>25</v>
      </c>
      <c r="E95" t="s">
        <v>39</v>
      </c>
      <c r="F95" t="s">
        <v>594</v>
      </c>
      <c r="G95" t="str">
        <f t="shared" si="115"/>
        <v>DL2022003</v>
      </c>
      <c r="H95" t="str">
        <f t="shared" si="116"/>
        <v>24</v>
      </c>
      <c r="I95" t="str">
        <f t="shared" si="117"/>
        <v>hemsan</v>
      </c>
      <c r="J95" t="str">
        <f t="shared" si="118"/>
        <v>NK</v>
      </c>
      <c r="K95" t="str">
        <f t="shared" si="119"/>
        <v>NK</v>
      </c>
      <c r="L95" t="str">
        <f t="shared" si="120"/>
        <v>true</v>
      </c>
      <c r="N95" s="7">
        <f t="shared" si="128"/>
        <v>0</v>
      </c>
      <c r="O95" s="7" t="str">
        <f t="shared" si="129"/>
        <v/>
      </c>
      <c r="P95" s="7">
        <f t="shared" si="130"/>
        <v>0</v>
      </c>
      <c r="Q95" s="7" t="str">
        <f t="shared" si="131"/>
        <v/>
      </c>
    </row>
    <row r="96" spans="1:26" x14ac:dyDescent="0.25">
      <c r="A96" t="s">
        <v>134</v>
      </c>
      <c r="B96" t="s">
        <v>76</v>
      </c>
      <c r="C96" t="s">
        <v>569</v>
      </c>
      <c r="D96" t="s">
        <v>25</v>
      </c>
      <c r="E96" t="s">
        <v>39</v>
      </c>
      <c r="F96" t="s">
        <v>594</v>
      </c>
      <c r="G96" t="str">
        <f t="shared" si="115"/>
        <v>DL2022003</v>
      </c>
      <c r="H96" t="str">
        <f t="shared" si="116"/>
        <v>24</v>
      </c>
      <c r="I96" t="str">
        <f t="shared" si="117"/>
        <v>hemsan</v>
      </c>
      <c r="J96" t="str">
        <f t="shared" si="118"/>
        <v>EP</v>
      </c>
      <c r="K96" t="str">
        <f t="shared" si="119"/>
        <v>EP</v>
      </c>
      <c r="L96" t="str">
        <f t="shared" si="120"/>
        <v>true</v>
      </c>
      <c r="N96" s="7">
        <f t="shared" si="128"/>
        <v>0</v>
      </c>
      <c r="O96" s="7" t="str">
        <f t="shared" si="129"/>
        <v/>
      </c>
      <c r="P96" s="7" t="str">
        <f t="shared" si="130"/>
        <v/>
      </c>
      <c r="Q96" s="7">
        <f t="shared" si="131"/>
        <v>0</v>
      </c>
    </row>
    <row r="97" spans="1:26" x14ac:dyDescent="0.25">
      <c r="A97" t="s">
        <v>147</v>
      </c>
      <c r="B97" t="s">
        <v>76</v>
      </c>
      <c r="C97" t="s">
        <v>569</v>
      </c>
      <c r="D97" t="s">
        <v>25</v>
      </c>
      <c r="E97" t="s">
        <v>39</v>
      </c>
      <c r="F97" t="s">
        <v>594</v>
      </c>
      <c r="G97" t="str">
        <f t="shared" si="115"/>
        <v>DL2022003</v>
      </c>
      <c r="H97" t="str">
        <f t="shared" si="116"/>
        <v>24</v>
      </c>
      <c r="I97" t="str">
        <f t="shared" si="117"/>
        <v>hemsan</v>
      </c>
      <c r="J97" t="str">
        <f t="shared" si="118"/>
        <v>EP</v>
      </c>
      <c r="K97" t="str">
        <f t="shared" si="119"/>
        <v>EP</v>
      </c>
      <c r="L97" t="str">
        <f t="shared" si="120"/>
        <v>true</v>
      </c>
      <c r="N97" s="7">
        <f t="shared" si="128"/>
        <v>0</v>
      </c>
      <c r="O97" s="7" t="str">
        <f t="shared" si="129"/>
        <v/>
      </c>
      <c r="P97" s="7" t="str">
        <f t="shared" si="130"/>
        <v/>
      </c>
      <c r="Q97" s="7">
        <f t="shared" si="131"/>
        <v>0</v>
      </c>
    </row>
    <row r="98" spans="1:26" x14ac:dyDescent="0.25">
      <c r="A98" t="s">
        <v>22</v>
      </c>
      <c r="B98" t="s">
        <v>23</v>
      </c>
      <c r="C98" t="s">
        <v>522</v>
      </c>
      <c r="D98" t="s">
        <v>25</v>
      </c>
      <c r="E98">
        <v>18.079999999999998</v>
      </c>
      <c r="F98" t="s">
        <v>596</v>
      </c>
      <c r="G98" t="str">
        <f t="shared" si="115"/>
        <v>DL2022007</v>
      </c>
      <c r="H98" t="str">
        <f t="shared" si="116"/>
        <v>01</v>
      </c>
      <c r="I98" t="str">
        <f t="shared" si="117"/>
        <v>plafle</v>
      </c>
      <c r="J98" t="str">
        <f t="shared" si="118"/>
        <v>PK</v>
      </c>
      <c r="K98" t="str">
        <f t="shared" si="119"/>
        <v>PK</v>
      </c>
      <c r="L98" t="str">
        <f t="shared" si="120"/>
        <v>true</v>
      </c>
      <c r="N98" s="7">
        <f t="shared" si="128"/>
        <v>18.079999999999998</v>
      </c>
      <c r="O98" s="7">
        <f t="shared" si="129"/>
        <v>18.079999999999998</v>
      </c>
      <c r="P98" s="7" t="str">
        <f t="shared" si="130"/>
        <v/>
      </c>
      <c r="Q98" s="7" t="str">
        <f t="shared" si="131"/>
        <v/>
      </c>
      <c r="R98" t="str">
        <f t="shared" ref="R98" si="181">IF(AND(O98&gt;0,P99=0),"Valid","Invalid")</f>
        <v>Valid</v>
      </c>
      <c r="S98" t="str">
        <f t="shared" ref="S98" si="182">IF(OR(Q100&gt;0,Q101&gt;0),"Present","Absent")</f>
        <v>Absent</v>
      </c>
      <c r="T98" t="str">
        <f t="shared" ref="T98" si="183">IF(OR(Q100&lt;41,Q101&lt;41),"Ct&lt;41",IF(OR(Q100&gt;41,Q101&gt;41),"Ct&gt;41","No Ct"))</f>
        <v>Ct&lt;41</v>
      </c>
      <c r="V98" t="str">
        <f t="shared" ref="V98" si="184">G98&amp;"_"&amp;I98&amp;"_"&amp;R98&amp;"_"&amp;S98&amp;"_"&amp;T98</f>
        <v>DL2022007_plafle_Valid_Absent_Ct&lt;41</v>
      </c>
      <c r="X98">
        <f t="shared" ref="X98" si="185">O98</f>
        <v>18.079999999999998</v>
      </c>
      <c r="Y98">
        <f t="shared" ref="Y98" si="186">P99</f>
        <v>0</v>
      </c>
      <c r="Z98">
        <f t="shared" ref="Z98" si="187">Q100+Q101</f>
        <v>0</v>
      </c>
    </row>
    <row r="99" spans="1:26" x14ac:dyDescent="0.25">
      <c r="A99" t="s">
        <v>50</v>
      </c>
      <c r="B99" t="s">
        <v>51</v>
      </c>
      <c r="C99" t="s">
        <v>534</v>
      </c>
      <c r="D99" t="s">
        <v>25</v>
      </c>
      <c r="E99" t="s">
        <v>39</v>
      </c>
      <c r="F99" t="s">
        <v>596</v>
      </c>
      <c r="G99" t="str">
        <f t="shared" si="115"/>
        <v>DL2022007</v>
      </c>
      <c r="H99" t="str">
        <f t="shared" si="116"/>
        <v>01</v>
      </c>
      <c r="I99" t="str">
        <f t="shared" si="117"/>
        <v>plafle</v>
      </c>
      <c r="J99" t="str">
        <f t="shared" si="118"/>
        <v>NK</v>
      </c>
      <c r="K99" t="str">
        <f t="shared" si="119"/>
        <v>NK</v>
      </c>
      <c r="L99" t="str">
        <f t="shared" si="120"/>
        <v>true</v>
      </c>
      <c r="N99" s="7">
        <f t="shared" si="128"/>
        <v>0</v>
      </c>
      <c r="O99" s="7" t="str">
        <f t="shared" si="129"/>
        <v/>
      </c>
      <c r="P99" s="7">
        <f t="shared" si="130"/>
        <v>0</v>
      </c>
      <c r="Q99" s="7" t="str">
        <f t="shared" si="131"/>
        <v/>
      </c>
    </row>
    <row r="100" spans="1:26" x14ac:dyDescent="0.25">
      <c r="A100" t="s">
        <v>75</v>
      </c>
      <c r="B100" t="s">
        <v>76</v>
      </c>
      <c r="C100" t="s">
        <v>546</v>
      </c>
      <c r="D100" t="s">
        <v>25</v>
      </c>
      <c r="E100" t="s">
        <v>39</v>
      </c>
      <c r="F100" t="s">
        <v>596</v>
      </c>
      <c r="G100" t="str">
        <f t="shared" si="115"/>
        <v>DL2022007</v>
      </c>
      <c r="H100" t="str">
        <f t="shared" si="116"/>
        <v>01</v>
      </c>
      <c r="I100" t="str">
        <f t="shared" si="117"/>
        <v>plafle</v>
      </c>
      <c r="J100" t="str">
        <f t="shared" si="118"/>
        <v>EP</v>
      </c>
      <c r="K100" t="str">
        <f t="shared" si="119"/>
        <v>EP</v>
      </c>
      <c r="L100" t="str">
        <f t="shared" si="120"/>
        <v>true</v>
      </c>
      <c r="N100" s="7">
        <f t="shared" si="128"/>
        <v>0</v>
      </c>
      <c r="O100" s="7" t="str">
        <f t="shared" si="129"/>
        <v/>
      </c>
      <c r="P100" s="7" t="str">
        <f t="shared" si="130"/>
        <v/>
      </c>
      <c r="Q100" s="7">
        <f t="shared" si="131"/>
        <v>0</v>
      </c>
    </row>
    <row r="101" spans="1:26" x14ac:dyDescent="0.25">
      <c r="A101" t="s">
        <v>100</v>
      </c>
      <c r="B101" t="s">
        <v>76</v>
      </c>
      <c r="C101" t="s">
        <v>546</v>
      </c>
      <c r="D101" t="s">
        <v>25</v>
      </c>
      <c r="E101" t="s">
        <v>39</v>
      </c>
      <c r="F101" t="s">
        <v>596</v>
      </c>
      <c r="G101" t="str">
        <f t="shared" si="115"/>
        <v>DL2022007</v>
      </c>
      <c r="H101" t="str">
        <f t="shared" si="116"/>
        <v>01</v>
      </c>
      <c r="I101" t="str">
        <f t="shared" si="117"/>
        <v>plafle</v>
      </c>
      <c r="J101" t="str">
        <f t="shared" si="118"/>
        <v>EP</v>
      </c>
      <c r="K101" t="str">
        <f t="shared" si="119"/>
        <v>EP</v>
      </c>
      <c r="L101" t="str">
        <f t="shared" si="120"/>
        <v>true</v>
      </c>
      <c r="N101" s="7">
        <f t="shared" si="128"/>
        <v>0</v>
      </c>
      <c r="O101" s="7" t="str">
        <f t="shared" si="129"/>
        <v/>
      </c>
      <c r="P101" s="7" t="str">
        <f t="shared" si="130"/>
        <v/>
      </c>
      <c r="Q101" s="7">
        <f t="shared" si="131"/>
        <v>0</v>
      </c>
    </row>
    <row r="102" spans="1:26" x14ac:dyDescent="0.25">
      <c r="A102" t="s">
        <v>27</v>
      </c>
      <c r="B102" t="s">
        <v>23</v>
      </c>
      <c r="C102" t="s">
        <v>523</v>
      </c>
      <c r="D102" t="s">
        <v>25</v>
      </c>
      <c r="E102">
        <v>25.33</v>
      </c>
      <c r="F102" t="s">
        <v>596</v>
      </c>
      <c r="G102" t="str">
        <f t="shared" si="115"/>
        <v>DL2022007</v>
      </c>
      <c r="H102" t="str">
        <f t="shared" si="116"/>
        <v>02</v>
      </c>
      <c r="I102" t="str">
        <f t="shared" si="117"/>
        <v>plafle</v>
      </c>
      <c r="J102" t="str">
        <f t="shared" si="118"/>
        <v>PK</v>
      </c>
      <c r="K102" t="str">
        <f t="shared" si="119"/>
        <v>PK</v>
      </c>
      <c r="L102" t="str">
        <f t="shared" si="120"/>
        <v>true</v>
      </c>
      <c r="N102" s="7">
        <f t="shared" si="128"/>
        <v>25.33</v>
      </c>
      <c r="O102" s="7">
        <f t="shared" si="129"/>
        <v>25.33</v>
      </c>
      <c r="P102" s="7" t="str">
        <f t="shared" si="130"/>
        <v/>
      </c>
      <c r="Q102" s="7" t="str">
        <f t="shared" si="131"/>
        <v/>
      </c>
      <c r="R102" t="str">
        <f t="shared" ref="R102" si="188">IF(AND(O102&gt;0,P103=0),"Valid","Invalid")</f>
        <v>Valid</v>
      </c>
      <c r="S102" t="str">
        <f t="shared" ref="S102" si="189">IF(OR(Q104&gt;0,Q105&gt;0),"Present","Absent")</f>
        <v>Present</v>
      </c>
      <c r="T102" t="str">
        <f t="shared" ref="T102" si="190">IF(OR(Q104&lt;41,Q105&lt;41),"Ct&lt;41",IF(OR(Q104&gt;41,Q105&gt;41),"Ct&gt;41","No Ct"))</f>
        <v>Ct&lt;41</v>
      </c>
      <c r="V102" t="str">
        <f t="shared" ref="V102" si="191">G102&amp;"_"&amp;I102&amp;"_"&amp;R102&amp;"_"&amp;S102&amp;"_"&amp;T102</f>
        <v>DL2022007_plafle_Valid_Present_Ct&lt;41</v>
      </c>
      <c r="X102">
        <f t="shared" ref="X102" si="192">O102</f>
        <v>25.33</v>
      </c>
      <c r="Y102">
        <f t="shared" ref="Y102" si="193">P103</f>
        <v>0</v>
      </c>
      <c r="Z102">
        <f t="shared" ref="Z102" si="194">Q104+Q105</f>
        <v>37.979999999999997</v>
      </c>
    </row>
    <row r="103" spans="1:26" x14ac:dyDescent="0.25">
      <c r="A103" t="s">
        <v>53</v>
      </c>
      <c r="B103" t="s">
        <v>51</v>
      </c>
      <c r="C103" t="s">
        <v>535</v>
      </c>
      <c r="D103" t="s">
        <v>25</v>
      </c>
      <c r="E103" t="s">
        <v>39</v>
      </c>
      <c r="F103" t="s">
        <v>596</v>
      </c>
      <c r="G103" t="str">
        <f t="shared" si="115"/>
        <v>DL2022007</v>
      </c>
      <c r="H103" t="str">
        <f t="shared" si="116"/>
        <v>02</v>
      </c>
      <c r="I103" t="str">
        <f t="shared" si="117"/>
        <v>plafle</v>
      </c>
      <c r="J103" t="str">
        <f t="shared" si="118"/>
        <v>NK</v>
      </c>
      <c r="K103" t="str">
        <f t="shared" si="119"/>
        <v>NK</v>
      </c>
      <c r="L103" t="str">
        <f t="shared" si="120"/>
        <v>true</v>
      </c>
      <c r="N103" s="7">
        <f t="shared" si="128"/>
        <v>0</v>
      </c>
      <c r="O103" s="7" t="str">
        <f t="shared" si="129"/>
        <v/>
      </c>
      <c r="P103" s="7">
        <f t="shared" si="130"/>
        <v>0</v>
      </c>
      <c r="Q103" s="7" t="str">
        <f t="shared" si="131"/>
        <v/>
      </c>
    </row>
    <row r="104" spans="1:26" x14ac:dyDescent="0.25">
      <c r="A104" t="s">
        <v>78</v>
      </c>
      <c r="B104" t="s">
        <v>76</v>
      </c>
      <c r="C104" t="s">
        <v>547</v>
      </c>
      <c r="D104" t="s">
        <v>25</v>
      </c>
      <c r="E104">
        <v>37.979999999999997</v>
      </c>
      <c r="F104" t="s">
        <v>596</v>
      </c>
      <c r="G104" t="str">
        <f t="shared" si="115"/>
        <v>DL2022007</v>
      </c>
      <c r="H104" t="str">
        <f t="shared" si="116"/>
        <v>02</v>
      </c>
      <c r="I104" t="str">
        <f t="shared" si="117"/>
        <v>plafle</v>
      </c>
      <c r="J104" t="str">
        <f t="shared" si="118"/>
        <v>EP</v>
      </c>
      <c r="K104" t="str">
        <f t="shared" si="119"/>
        <v>EP</v>
      </c>
      <c r="L104" t="str">
        <f t="shared" si="120"/>
        <v>true</v>
      </c>
      <c r="N104" s="7">
        <f t="shared" si="128"/>
        <v>37.979999999999997</v>
      </c>
      <c r="O104" s="7" t="str">
        <f t="shared" si="129"/>
        <v/>
      </c>
      <c r="P104" s="7" t="str">
        <f t="shared" si="130"/>
        <v/>
      </c>
      <c r="Q104" s="7">
        <f t="shared" si="131"/>
        <v>37.979999999999997</v>
      </c>
    </row>
    <row r="105" spans="1:26" x14ac:dyDescent="0.25">
      <c r="A105" t="s">
        <v>101</v>
      </c>
      <c r="B105" t="s">
        <v>76</v>
      </c>
      <c r="C105" t="s">
        <v>547</v>
      </c>
      <c r="D105" t="s">
        <v>25</v>
      </c>
      <c r="E105" t="s">
        <v>39</v>
      </c>
      <c r="F105" t="s">
        <v>596</v>
      </c>
      <c r="G105" t="str">
        <f t="shared" si="115"/>
        <v>DL2022007</v>
      </c>
      <c r="H105" t="str">
        <f t="shared" si="116"/>
        <v>02</v>
      </c>
      <c r="I105" t="str">
        <f t="shared" si="117"/>
        <v>plafle</v>
      </c>
      <c r="J105" t="str">
        <f t="shared" si="118"/>
        <v>EP</v>
      </c>
      <c r="K105" t="str">
        <f t="shared" si="119"/>
        <v>EP</v>
      </c>
      <c r="L105" t="str">
        <f t="shared" si="120"/>
        <v>true</v>
      </c>
      <c r="N105" s="7">
        <f t="shared" si="128"/>
        <v>0</v>
      </c>
      <c r="O105" s="7" t="str">
        <f t="shared" si="129"/>
        <v/>
      </c>
      <c r="P105" s="7" t="str">
        <f t="shared" si="130"/>
        <v/>
      </c>
      <c r="Q105" s="7">
        <f t="shared" si="131"/>
        <v>0</v>
      </c>
    </row>
    <row r="106" spans="1:26" x14ac:dyDescent="0.25">
      <c r="A106" t="s">
        <v>29</v>
      </c>
      <c r="B106" t="s">
        <v>23</v>
      </c>
      <c r="C106" t="s">
        <v>524</v>
      </c>
      <c r="D106" t="s">
        <v>25</v>
      </c>
      <c r="E106" t="s">
        <v>39</v>
      </c>
      <c r="F106" t="s">
        <v>596</v>
      </c>
      <c r="G106" t="str">
        <f t="shared" si="115"/>
        <v>DL2022007</v>
      </c>
      <c r="H106" t="str">
        <f t="shared" si="116"/>
        <v>03</v>
      </c>
      <c r="I106" t="str">
        <f t="shared" si="117"/>
        <v>gadmor</v>
      </c>
      <c r="J106" t="str">
        <f t="shared" si="118"/>
        <v>PK</v>
      </c>
      <c r="K106" t="str">
        <f t="shared" si="119"/>
        <v>PK</v>
      </c>
      <c r="L106" t="str">
        <f t="shared" si="120"/>
        <v>true</v>
      </c>
      <c r="N106" s="7">
        <f t="shared" si="128"/>
        <v>0</v>
      </c>
      <c r="O106" s="7">
        <f t="shared" si="129"/>
        <v>0</v>
      </c>
      <c r="P106" s="7" t="str">
        <f t="shared" si="130"/>
        <v/>
      </c>
      <c r="Q106" s="7" t="str">
        <f t="shared" si="131"/>
        <v/>
      </c>
      <c r="R106" t="str">
        <f t="shared" ref="R106" si="195">IF(AND(O106&gt;0,P107=0),"Valid","Invalid")</f>
        <v>Invalid</v>
      </c>
      <c r="S106" t="str">
        <f t="shared" ref="S106" si="196">IF(OR(Q108&gt;0,Q109&gt;0),"Present","Absent")</f>
        <v>Absent</v>
      </c>
      <c r="T106" t="str">
        <f t="shared" ref="T106" si="197">IF(OR(Q108&lt;41,Q109&lt;41),"Ct&lt;41",IF(OR(Q108&gt;41,Q109&gt;41),"Ct&gt;41","No Ct"))</f>
        <v>Ct&lt;41</v>
      </c>
      <c r="V106" t="str">
        <f t="shared" ref="V106" si="198">G106&amp;"_"&amp;I106&amp;"_"&amp;R106&amp;"_"&amp;S106&amp;"_"&amp;T106</f>
        <v>DL2022007_gadmor_Invalid_Absent_Ct&lt;41</v>
      </c>
      <c r="X106">
        <f t="shared" ref="X106" si="199">O106</f>
        <v>0</v>
      </c>
      <c r="Y106">
        <f t="shared" ref="Y106" si="200">P107</f>
        <v>0</v>
      </c>
      <c r="Z106">
        <f t="shared" ref="Z106" si="201">Q108+Q109</f>
        <v>0</v>
      </c>
    </row>
    <row r="107" spans="1:26" x14ac:dyDescent="0.25">
      <c r="A107" t="s">
        <v>55</v>
      </c>
      <c r="B107" t="s">
        <v>51</v>
      </c>
      <c r="C107" t="s">
        <v>536</v>
      </c>
      <c r="D107" t="s">
        <v>25</v>
      </c>
      <c r="E107" t="s">
        <v>39</v>
      </c>
      <c r="F107" t="s">
        <v>596</v>
      </c>
      <c r="G107" t="str">
        <f t="shared" si="115"/>
        <v>DL2022007</v>
      </c>
      <c r="H107" t="str">
        <f t="shared" si="116"/>
        <v>03</v>
      </c>
      <c r="I107" t="str">
        <f t="shared" si="117"/>
        <v>gadmor</v>
      </c>
      <c r="J107" t="str">
        <f t="shared" si="118"/>
        <v>NK</v>
      </c>
      <c r="K107" t="str">
        <f t="shared" si="119"/>
        <v>NK</v>
      </c>
      <c r="L107" t="str">
        <f t="shared" si="120"/>
        <v>true</v>
      </c>
      <c r="N107" s="7">
        <f t="shared" si="128"/>
        <v>0</v>
      </c>
      <c r="O107" s="7" t="str">
        <f t="shared" si="129"/>
        <v/>
      </c>
      <c r="P107" s="7">
        <f t="shared" si="130"/>
        <v>0</v>
      </c>
      <c r="Q107" s="7" t="str">
        <f t="shared" si="131"/>
        <v/>
      </c>
    </row>
    <row r="108" spans="1:26" x14ac:dyDescent="0.25">
      <c r="A108" t="s">
        <v>80</v>
      </c>
      <c r="B108" t="s">
        <v>76</v>
      </c>
      <c r="C108" t="s">
        <v>548</v>
      </c>
      <c r="D108" t="s">
        <v>25</v>
      </c>
      <c r="E108" t="s">
        <v>39</v>
      </c>
      <c r="F108" t="s">
        <v>596</v>
      </c>
      <c r="G108" t="str">
        <f t="shared" si="115"/>
        <v>DL2022007</v>
      </c>
      <c r="H108" t="str">
        <f t="shared" si="116"/>
        <v>03</v>
      </c>
      <c r="I108" t="str">
        <f t="shared" si="117"/>
        <v>gadmor</v>
      </c>
      <c r="J108" t="str">
        <f t="shared" si="118"/>
        <v>EP</v>
      </c>
      <c r="K108" t="str">
        <f t="shared" si="119"/>
        <v>EP</v>
      </c>
      <c r="L108" t="str">
        <f t="shared" si="120"/>
        <v>true</v>
      </c>
      <c r="N108" s="7">
        <f t="shared" si="128"/>
        <v>0</v>
      </c>
      <c r="O108" s="7" t="str">
        <f t="shared" si="129"/>
        <v/>
      </c>
      <c r="P108" s="7" t="str">
        <f t="shared" si="130"/>
        <v/>
      </c>
      <c r="Q108" s="7">
        <f t="shared" si="131"/>
        <v>0</v>
      </c>
    </row>
    <row r="109" spans="1:26" x14ac:dyDescent="0.25">
      <c r="A109" t="s">
        <v>102</v>
      </c>
      <c r="B109" t="s">
        <v>76</v>
      </c>
      <c r="C109" t="s">
        <v>548</v>
      </c>
      <c r="D109" t="s">
        <v>25</v>
      </c>
      <c r="E109" t="s">
        <v>39</v>
      </c>
      <c r="F109" t="s">
        <v>596</v>
      </c>
      <c r="G109" t="str">
        <f t="shared" si="115"/>
        <v>DL2022007</v>
      </c>
      <c r="H109" t="str">
        <f t="shared" si="116"/>
        <v>03</v>
      </c>
      <c r="I109" t="str">
        <f t="shared" si="117"/>
        <v>gadmor</v>
      </c>
      <c r="J109" t="str">
        <f t="shared" si="118"/>
        <v>EP</v>
      </c>
      <c r="K109" t="str">
        <f t="shared" si="119"/>
        <v>EP</v>
      </c>
      <c r="L109" t="str">
        <f t="shared" si="120"/>
        <v>true</v>
      </c>
      <c r="N109" s="7">
        <f t="shared" si="128"/>
        <v>0</v>
      </c>
      <c r="O109" s="7" t="str">
        <f t="shared" si="129"/>
        <v/>
      </c>
      <c r="P109" s="7" t="str">
        <f t="shared" si="130"/>
        <v/>
      </c>
      <c r="Q109" s="7">
        <f t="shared" si="131"/>
        <v>0</v>
      </c>
    </row>
    <row r="110" spans="1:26" x14ac:dyDescent="0.25">
      <c r="A110" t="s">
        <v>31</v>
      </c>
      <c r="B110" t="s">
        <v>23</v>
      </c>
      <c r="C110" t="s">
        <v>525</v>
      </c>
      <c r="D110" t="s">
        <v>25</v>
      </c>
      <c r="E110">
        <v>27.18</v>
      </c>
      <c r="F110" t="s">
        <v>596</v>
      </c>
      <c r="G110" t="str">
        <f t="shared" si="115"/>
        <v>DL2022007</v>
      </c>
      <c r="H110" t="str">
        <f t="shared" si="116"/>
        <v>04</v>
      </c>
      <c r="I110" t="str">
        <f t="shared" si="117"/>
        <v>gadmor</v>
      </c>
      <c r="J110" t="str">
        <f t="shared" si="118"/>
        <v>PK</v>
      </c>
      <c r="K110" t="str">
        <f t="shared" si="119"/>
        <v>PK</v>
      </c>
      <c r="L110" t="str">
        <f t="shared" si="120"/>
        <v>true</v>
      </c>
      <c r="N110" s="7">
        <f t="shared" si="128"/>
        <v>27.18</v>
      </c>
      <c r="O110" s="7">
        <f t="shared" si="129"/>
        <v>27.18</v>
      </c>
      <c r="P110" s="7" t="str">
        <f t="shared" si="130"/>
        <v/>
      </c>
      <c r="Q110" s="7" t="str">
        <f t="shared" si="131"/>
        <v/>
      </c>
      <c r="R110" t="str">
        <f t="shared" ref="R110" si="202">IF(AND(O110&gt;0,P111=0),"Valid","Invalid")</f>
        <v>Valid</v>
      </c>
      <c r="S110" t="str">
        <f t="shared" ref="S110" si="203">IF(OR(Q112&gt;0,Q113&gt;0),"Present","Absent")</f>
        <v>Absent</v>
      </c>
      <c r="T110" t="str">
        <f t="shared" ref="T110" si="204">IF(OR(Q112&lt;41,Q113&lt;41),"Ct&lt;41",IF(OR(Q112&gt;41,Q113&gt;41),"Ct&gt;41","No Ct"))</f>
        <v>Ct&lt;41</v>
      </c>
      <c r="V110" t="str">
        <f t="shared" ref="V110" si="205">G110&amp;"_"&amp;I110&amp;"_"&amp;R110&amp;"_"&amp;S110&amp;"_"&amp;T110</f>
        <v>DL2022007_gadmor_Valid_Absent_Ct&lt;41</v>
      </c>
      <c r="X110">
        <f t="shared" ref="X110" si="206">O110</f>
        <v>27.18</v>
      </c>
      <c r="Y110">
        <f t="shared" ref="Y110" si="207">P111</f>
        <v>0</v>
      </c>
      <c r="Z110">
        <f t="shared" ref="Z110" si="208">Q112+Q113</f>
        <v>0</v>
      </c>
    </row>
    <row r="111" spans="1:26" x14ac:dyDescent="0.25">
      <c r="A111" t="s">
        <v>57</v>
      </c>
      <c r="B111" t="s">
        <v>51</v>
      </c>
      <c r="C111" t="s">
        <v>537</v>
      </c>
      <c r="D111" t="s">
        <v>25</v>
      </c>
      <c r="E111" t="s">
        <v>39</v>
      </c>
      <c r="F111" t="s">
        <v>596</v>
      </c>
      <c r="G111" t="str">
        <f t="shared" si="115"/>
        <v>DL2022007</v>
      </c>
      <c r="H111" t="str">
        <f t="shared" si="116"/>
        <v>04</v>
      </c>
      <c r="I111" t="str">
        <f t="shared" si="117"/>
        <v>gadmor</v>
      </c>
      <c r="J111" t="str">
        <f t="shared" si="118"/>
        <v>NK</v>
      </c>
      <c r="K111" t="str">
        <f t="shared" si="119"/>
        <v>NK</v>
      </c>
      <c r="L111" t="str">
        <f t="shared" si="120"/>
        <v>true</v>
      </c>
      <c r="N111" s="7">
        <f t="shared" si="128"/>
        <v>0</v>
      </c>
      <c r="O111" s="7" t="str">
        <f t="shared" si="129"/>
        <v/>
      </c>
      <c r="P111" s="7">
        <f t="shared" si="130"/>
        <v>0</v>
      </c>
      <c r="Q111" s="7" t="str">
        <f t="shared" si="131"/>
        <v/>
      </c>
    </row>
    <row r="112" spans="1:26" x14ac:dyDescent="0.25">
      <c r="A112" t="s">
        <v>82</v>
      </c>
      <c r="B112" t="s">
        <v>76</v>
      </c>
      <c r="C112" t="s">
        <v>549</v>
      </c>
      <c r="D112" t="s">
        <v>25</v>
      </c>
      <c r="E112" t="s">
        <v>39</v>
      </c>
      <c r="F112" t="s">
        <v>596</v>
      </c>
      <c r="G112" t="str">
        <f t="shared" si="115"/>
        <v>DL2022007</v>
      </c>
      <c r="H112" t="str">
        <f t="shared" si="116"/>
        <v>04</v>
      </c>
      <c r="I112" t="str">
        <f t="shared" si="117"/>
        <v>gadmor</v>
      </c>
      <c r="J112" t="str">
        <f t="shared" si="118"/>
        <v>EP</v>
      </c>
      <c r="K112" t="str">
        <f t="shared" si="119"/>
        <v>EP</v>
      </c>
      <c r="L112" t="str">
        <f t="shared" si="120"/>
        <v>true</v>
      </c>
      <c r="N112" s="7">
        <f t="shared" si="128"/>
        <v>0</v>
      </c>
      <c r="O112" s="7" t="str">
        <f t="shared" si="129"/>
        <v/>
      </c>
      <c r="P112" s="7" t="str">
        <f t="shared" si="130"/>
        <v/>
      </c>
      <c r="Q112" s="7">
        <f t="shared" si="131"/>
        <v>0</v>
      </c>
    </row>
    <row r="113" spans="1:26" x14ac:dyDescent="0.25">
      <c r="A113" t="s">
        <v>103</v>
      </c>
      <c r="B113" t="s">
        <v>76</v>
      </c>
      <c r="C113" t="s">
        <v>549</v>
      </c>
      <c r="D113" t="s">
        <v>25</v>
      </c>
      <c r="E113" t="s">
        <v>39</v>
      </c>
      <c r="F113" t="s">
        <v>596</v>
      </c>
      <c r="G113" t="str">
        <f t="shared" si="115"/>
        <v>DL2022007</v>
      </c>
      <c r="H113" t="str">
        <f t="shared" si="116"/>
        <v>04</v>
      </c>
      <c r="I113" t="str">
        <f t="shared" si="117"/>
        <v>gadmor</v>
      </c>
      <c r="J113" t="str">
        <f t="shared" si="118"/>
        <v>EP</v>
      </c>
      <c r="K113" t="str">
        <f t="shared" si="119"/>
        <v>EP</v>
      </c>
      <c r="L113" t="str">
        <f t="shared" si="120"/>
        <v>true</v>
      </c>
      <c r="N113" s="7">
        <f t="shared" si="128"/>
        <v>0</v>
      </c>
      <c r="O113" s="7" t="str">
        <f t="shared" si="129"/>
        <v/>
      </c>
      <c r="P113" s="7" t="str">
        <f t="shared" si="130"/>
        <v/>
      </c>
      <c r="Q113" s="7">
        <f t="shared" si="131"/>
        <v>0</v>
      </c>
    </row>
    <row r="114" spans="1:26" x14ac:dyDescent="0.25">
      <c r="A114" t="s">
        <v>33</v>
      </c>
      <c r="B114" t="s">
        <v>23</v>
      </c>
      <c r="C114" t="s">
        <v>526</v>
      </c>
      <c r="D114" t="s">
        <v>25</v>
      </c>
      <c r="E114">
        <v>29.78</v>
      </c>
      <c r="F114" t="s">
        <v>596</v>
      </c>
      <c r="G114" t="str">
        <f t="shared" si="115"/>
        <v>DL2022007</v>
      </c>
      <c r="H114" t="str">
        <f t="shared" si="116"/>
        <v>05</v>
      </c>
      <c r="I114" t="str">
        <f t="shared" si="117"/>
        <v>myaare</v>
      </c>
      <c r="J114" t="str">
        <f t="shared" si="118"/>
        <v>PK</v>
      </c>
      <c r="K114" t="str">
        <f t="shared" si="119"/>
        <v>PK</v>
      </c>
      <c r="L114" t="str">
        <f t="shared" si="120"/>
        <v>true</v>
      </c>
      <c r="N114" s="7">
        <f t="shared" si="128"/>
        <v>29.78</v>
      </c>
      <c r="O114" s="7">
        <f t="shared" si="129"/>
        <v>29.78</v>
      </c>
      <c r="P114" s="7" t="str">
        <f t="shared" si="130"/>
        <v/>
      </c>
      <c r="Q114" s="7" t="str">
        <f t="shared" si="131"/>
        <v/>
      </c>
      <c r="R114" t="str">
        <f t="shared" ref="R114" si="209">IF(AND(O114&gt;0,P115=0),"Valid","Invalid")</f>
        <v>Valid</v>
      </c>
      <c r="S114" t="str">
        <f t="shared" ref="S114" si="210">IF(OR(Q116&gt;0,Q117&gt;0),"Present","Absent")</f>
        <v>Present</v>
      </c>
      <c r="T114" t="str">
        <f t="shared" ref="T114" si="211">IF(OR(Q116&lt;41,Q117&lt;41),"Ct&lt;41",IF(OR(Q116&gt;41,Q117&gt;41),"Ct&gt;41","No Ct"))</f>
        <v>Ct&lt;41</v>
      </c>
      <c r="V114" t="str">
        <f t="shared" ref="V114" si="212">G114&amp;"_"&amp;I114&amp;"_"&amp;R114&amp;"_"&amp;S114&amp;"_"&amp;T114</f>
        <v>DL2022007_myaare_Valid_Present_Ct&lt;41</v>
      </c>
      <c r="X114">
        <f t="shared" ref="X114" si="213">O114</f>
        <v>29.78</v>
      </c>
      <c r="Y114">
        <f t="shared" ref="Y114" si="214">P115</f>
        <v>0</v>
      </c>
      <c r="Z114">
        <f t="shared" ref="Z114" si="215">Q116+Q117</f>
        <v>65.239999999999995</v>
      </c>
    </row>
    <row r="115" spans="1:26" x14ac:dyDescent="0.25">
      <c r="A115" t="s">
        <v>59</v>
      </c>
      <c r="B115" t="s">
        <v>51</v>
      </c>
      <c r="C115" t="s">
        <v>538</v>
      </c>
      <c r="D115" t="s">
        <v>25</v>
      </c>
      <c r="E115" t="s">
        <v>39</v>
      </c>
      <c r="F115" t="s">
        <v>596</v>
      </c>
      <c r="G115" t="str">
        <f t="shared" si="115"/>
        <v>DL2022007</v>
      </c>
      <c r="H115" t="str">
        <f t="shared" si="116"/>
        <v>05</v>
      </c>
      <c r="I115" t="str">
        <f t="shared" si="117"/>
        <v>myaare</v>
      </c>
      <c r="J115" t="str">
        <f t="shared" si="118"/>
        <v>NK</v>
      </c>
      <c r="K115" t="str">
        <f t="shared" si="119"/>
        <v>NK</v>
      </c>
      <c r="L115" t="str">
        <f t="shared" si="120"/>
        <v>true</v>
      </c>
      <c r="N115" s="7">
        <f t="shared" si="128"/>
        <v>0</v>
      </c>
      <c r="O115" s="7" t="str">
        <f t="shared" si="129"/>
        <v/>
      </c>
      <c r="P115" s="7">
        <f t="shared" si="130"/>
        <v>0</v>
      </c>
      <c r="Q115" s="7" t="str">
        <f t="shared" si="131"/>
        <v/>
      </c>
    </row>
    <row r="116" spans="1:26" x14ac:dyDescent="0.25">
      <c r="A116" t="s">
        <v>84</v>
      </c>
      <c r="B116" t="s">
        <v>76</v>
      </c>
      <c r="C116" t="s">
        <v>550</v>
      </c>
      <c r="D116" t="s">
        <v>25</v>
      </c>
      <c r="E116">
        <v>32.729999999999997</v>
      </c>
      <c r="F116" t="s">
        <v>596</v>
      </c>
      <c r="G116" t="str">
        <f t="shared" si="115"/>
        <v>DL2022007</v>
      </c>
      <c r="H116" t="str">
        <f t="shared" si="116"/>
        <v>05</v>
      </c>
      <c r="I116" t="str">
        <f t="shared" si="117"/>
        <v>myaare</v>
      </c>
      <c r="J116" t="str">
        <f t="shared" si="118"/>
        <v>EP</v>
      </c>
      <c r="K116" t="str">
        <f t="shared" si="119"/>
        <v>EP</v>
      </c>
      <c r="L116" t="str">
        <f t="shared" si="120"/>
        <v>true</v>
      </c>
      <c r="N116" s="7">
        <f t="shared" si="128"/>
        <v>32.729999999999997</v>
      </c>
      <c r="O116" s="7" t="str">
        <f t="shared" si="129"/>
        <v/>
      </c>
      <c r="P116" s="7" t="str">
        <f t="shared" si="130"/>
        <v/>
      </c>
      <c r="Q116" s="7">
        <f t="shared" si="131"/>
        <v>32.729999999999997</v>
      </c>
    </row>
    <row r="117" spans="1:26" x14ac:dyDescent="0.25">
      <c r="A117" t="s">
        <v>104</v>
      </c>
      <c r="B117" t="s">
        <v>76</v>
      </c>
      <c r="C117" t="s">
        <v>550</v>
      </c>
      <c r="D117" t="s">
        <v>25</v>
      </c>
      <c r="E117">
        <v>32.51</v>
      </c>
      <c r="F117" t="s">
        <v>596</v>
      </c>
      <c r="G117" t="str">
        <f t="shared" si="115"/>
        <v>DL2022007</v>
      </c>
      <c r="H117" t="str">
        <f t="shared" si="116"/>
        <v>05</v>
      </c>
      <c r="I117" t="str">
        <f t="shared" si="117"/>
        <v>myaare</v>
      </c>
      <c r="J117" t="str">
        <f t="shared" si="118"/>
        <v>EP</v>
      </c>
      <c r="K117" t="str">
        <f t="shared" si="119"/>
        <v>EP</v>
      </c>
      <c r="L117" t="str">
        <f t="shared" si="120"/>
        <v>true</v>
      </c>
      <c r="N117" s="7">
        <f t="shared" si="128"/>
        <v>32.51</v>
      </c>
      <c r="O117" s="7" t="str">
        <f t="shared" si="129"/>
        <v/>
      </c>
      <c r="P117" s="7" t="str">
        <f t="shared" si="130"/>
        <v/>
      </c>
      <c r="Q117" s="7">
        <f t="shared" si="131"/>
        <v>32.51</v>
      </c>
    </row>
    <row r="118" spans="1:26" x14ac:dyDescent="0.25">
      <c r="A118" t="s">
        <v>35</v>
      </c>
      <c r="B118" t="s">
        <v>23</v>
      </c>
      <c r="C118" t="s">
        <v>527</v>
      </c>
      <c r="D118" t="s">
        <v>25</v>
      </c>
      <c r="E118">
        <v>30.87</v>
      </c>
      <c r="F118" t="s">
        <v>596</v>
      </c>
      <c r="G118" t="str">
        <f t="shared" si="115"/>
        <v>DL2022007</v>
      </c>
      <c r="H118" t="str">
        <f t="shared" si="116"/>
        <v>06</v>
      </c>
      <c r="I118" t="str">
        <f t="shared" si="117"/>
        <v>myaare</v>
      </c>
      <c r="J118" t="str">
        <f t="shared" si="118"/>
        <v>PK</v>
      </c>
      <c r="K118" t="str">
        <f t="shared" si="119"/>
        <v>PK</v>
      </c>
      <c r="L118" t="str">
        <f t="shared" si="120"/>
        <v>true</v>
      </c>
      <c r="N118" s="7">
        <f t="shared" si="128"/>
        <v>30.87</v>
      </c>
      <c r="O118" s="7">
        <f t="shared" si="129"/>
        <v>30.87</v>
      </c>
      <c r="P118" s="7" t="str">
        <f t="shared" si="130"/>
        <v/>
      </c>
      <c r="Q118" s="7" t="str">
        <f t="shared" si="131"/>
        <v/>
      </c>
      <c r="R118" t="str">
        <f t="shared" ref="R118" si="216">IF(AND(O118&gt;0,P119=0),"Valid","Invalid")</f>
        <v>Valid</v>
      </c>
      <c r="S118" t="str">
        <f t="shared" ref="S118" si="217">IF(OR(Q120&gt;0,Q121&gt;0),"Present","Absent")</f>
        <v>Present</v>
      </c>
      <c r="T118" t="str">
        <f t="shared" ref="T118" si="218">IF(OR(Q120&lt;41,Q121&lt;41),"Ct&lt;41",IF(OR(Q120&gt;41,Q121&gt;41),"Ct&gt;41","No Ct"))</f>
        <v>Ct&lt;41</v>
      </c>
      <c r="V118" t="str">
        <f t="shared" ref="V118" si="219">G118&amp;"_"&amp;I118&amp;"_"&amp;R118&amp;"_"&amp;S118&amp;"_"&amp;T118</f>
        <v>DL2022007_myaare_Valid_Present_Ct&lt;41</v>
      </c>
      <c r="X118">
        <f t="shared" ref="X118" si="220">O118</f>
        <v>30.87</v>
      </c>
      <c r="Y118">
        <f t="shared" ref="Y118" si="221">P119</f>
        <v>0</v>
      </c>
      <c r="Z118">
        <f t="shared" ref="Z118" si="222">Q120+Q121</f>
        <v>65.960000000000008</v>
      </c>
    </row>
    <row r="119" spans="1:26" x14ac:dyDescent="0.25">
      <c r="A119" t="s">
        <v>61</v>
      </c>
      <c r="B119" t="s">
        <v>51</v>
      </c>
      <c r="C119" t="s">
        <v>539</v>
      </c>
      <c r="D119" t="s">
        <v>25</v>
      </c>
      <c r="E119" t="s">
        <v>39</v>
      </c>
      <c r="F119" t="s">
        <v>596</v>
      </c>
      <c r="G119" t="str">
        <f t="shared" si="115"/>
        <v>DL2022007</v>
      </c>
      <c r="H119" t="str">
        <f t="shared" si="116"/>
        <v>06</v>
      </c>
      <c r="I119" t="str">
        <f t="shared" si="117"/>
        <v>myaare</v>
      </c>
      <c r="J119" t="str">
        <f t="shared" si="118"/>
        <v>NK</v>
      </c>
      <c r="K119" t="str">
        <f t="shared" si="119"/>
        <v>NK</v>
      </c>
      <c r="L119" t="str">
        <f t="shared" si="120"/>
        <v>true</v>
      </c>
      <c r="N119" s="7">
        <f t="shared" si="128"/>
        <v>0</v>
      </c>
      <c r="O119" s="7" t="str">
        <f t="shared" si="129"/>
        <v/>
      </c>
      <c r="P119" s="7">
        <f t="shared" si="130"/>
        <v>0</v>
      </c>
      <c r="Q119" s="7" t="str">
        <f t="shared" si="131"/>
        <v/>
      </c>
    </row>
    <row r="120" spans="1:26" x14ac:dyDescent="0.25">
      <c r="A120" t="s">
        <v>86</v>
      </c>
      <c r="B120" t="s">
        <v>76</v>
      </c>
      <c r="C120" t="s">
        <v>551</v>
      </c>
      <c r="D120" t="s">
        <v>25</v>
      </c>
      <c r="E120">
        <v>33.380000000000003</v>
      </c>
      <c r="F120" t="s">
        <v>596</v>
      </c>
      <c r="G120" t="str">
        <f t="shared" si="115"/>
        <v>DL2022007</v>
      </c>
      <c r="H120" t="str">
        <f t="shared" si="116"/>
        <v>06</v>
      </c>
      <c r="I120" t="str">
        <f t="shared" si="117"/>
        <v>myaare</v>
      </c>
      <c r="J120" t="str">
        <f t="shared" si="118"/>
        <v>EP</v>
      </c>
      <c r="K120" t="str">
        <f t="shared" si="119"/>
        <v>EP</v>
      </c>
      <c r="L120" t="str">
        <f t="shared" si="120"/>
        <v>true</v>
      </c>
      <c r="N120" s="7">
        <f t="shared" si="128"/>
        <v>33.380000000000003</v>
      </c>
      <c r="O120" s="7" t="str">
        <f t="shared" si="129"/>
        <v/>
      </c>
      <c r="P120" s="7" t="str">
        <f t="shared" si="130"/>
        <v/>
      </c>
      <c r="Q120" s="7">
        <f t="shared" si="131"/>
        <v>33.380000000000003</v>
      </c>
    </row>
    <row r="121" spans="1:26" x14ac:dyDescent="0.25">
      <c r="A121" t="s">
        <v>105</v>
      </c>
      <c r="B121" t="s">
        <v>76</v>
      </c>
      <c r="C121" t="s">
        <v>551</v>
      </c>
      <c r="D121" t="s">
        <v>25</v>
      </c>
      <c r="E121">
        <v>32.58</v>
      </c>
      <c r="F121" t="s">
        <v>596</v>
      </c>
      <c r="G121" t="str">
        <f t="shared" si="115"/>
        <v>DL2022007</v>
      </c>
      <c r="H121" t="str">
        <f t="shared" si="116"/>
        <v>06</v>
      </c>
      <c r="I121" t="str">
        <f t="shared" si="117"/>
        <v>myaare</v>
      </c>
      <c r="J121" t="str">
        <f t="shared" si="118"/>
        <v>EP</v>
      </c>
      <c r="K121" t="str">
        <f t="shared" si="119"/>
        <v>EP</v>
      </c>
      <c r="L121" t="str">
        <f t="shared" si="120"/>
        <v>true</v>
      </c>
      <c r="N121" s="7">
        <f t="shared" si="128"/>
        <v>32.58</v>
      </c>
      <c r="O121" s="7" t="str">
        <f t="shared" si="129"/>
        <v/>
      </c>
      <c r="P121" s="7" t="str">
        <f t="shared" si="130"/>
        <v/>
      </c>
      <c r="Q121" s="7">
        <f t="shared" si="131"/>
        <v>32.58</v>
      </c>
    </row>
    <row r="122" spans="1:26" x14ac:dyDescent="0.25">
      <c r="A122" t="s">
        <v>37</v>
      </c>
      <c r="B122" t="s">
        <v>23</v>
      </c>
      <c r="C122" t="s">
        <v>528</v>
      </c>
      <c r="D122" t="s">
        <v>25</v>
      </c>
      <c r="E122" t="s">
        <v>39</v>
      </c>
      <c r="F122" t="s">
        <v>596</v>
      </c>
      <c r="G122" t="str">
        <f t="shared" si="115"/>
        <v>DL2022007</v>
      </c>
      <c r="H122" t="str">
        <f t="shared" si="116"/>
        <v>07</v>
      </c>
      <c r="I122" t="str">
        <f t="shared" si="117"/>
        <v>mnelei</v>
      </c>
      <c r="J122" t="str">
        <f t="shared" si="118"/>
        <v>PK</v>
      </c>
      <c r="K122" t="str">
        <f t="shared" si="119"/>
        <v>PK</v>
      </c>
      <c r="L122" t="str">
        <f t="shared" si="120"/>
        <v>true</v>
      </c>
      <c r="N122" s="7">
        <f t="shared" si="128"/>
        <v>0</v>
      </c>
      <c r="O122" s="7">
        <f t="shared" si="129"/>
        <v>0</v>
      </c>
      <c r="P122" s="7" t="str">
        <f t="shared" si="130"/>
        <v/>
      </c>
      <c r="Q122" s="7" t="str">
        <f t="shared" si="131"/>
        <v/>
      </c>
      <c r="R122" t="str">
        <f t="shared" ref="R122" si="223">IF(AND(O122&gt;0,P123=0),"Valid","Invalid")</f>
        <v>Invalid</v>
      </c>
      <c r="S122" t="str">
        <f t="shared" ref="S122" si="224">IF(OR(Q124&gt;0,Q125&gt;0),"Present","Absent")</f>
        <v>Absent</v>
      </c>
      <c r="T122" t="str">
        <f t="shared" ref="T122" si="225">IF(OR(Q124&lt;41,Q125&lt;41),"Ct&lt;41",IF(OR(Q124&gt;41,Q125&gt;41),"Ct&gt;41","No Ct"))</f>
        <v>Ct&lt;41</v>
      </c>
      <c r="V122" t="str">
        <f t="shared" ref="V122" si="226">G122&amp;"_"&amp;I122&amp;"_"&amp;R122&amp;"_"&amp;S122&amp;"_"&amp;T122</f>
        <v>DL2022007_mnelei_Invalid_Absent_Ct&lt;41</v>
      </c>
      <c r="X122">
        <f t="shared" ref="X122" si="227">O122</f>
        <v>0</v>
      </c>
      <c r="Y122">
        <f t="shared" ref="Y122" si="228">P123</f>
        <v>0</v>
      </c>
      <c r="Z122">
        <f t="shared" ref="Z122" si="229">Q124+Q125</f>
        <v>0</v>
      </c>
    </row>
    <row r="123" spans="1:26" x14ac:dyDescent="0.25">
      <c r="A123" t="s">
        <v>63</v>
      </c>
      <c r="B123" t="s">
        <v>51</v>
      </c>
      <c r="C123" t="s">
        <v>540</v>
      </c>
      <c r="D123" t="s">
        <v>25</v>
      </c>
      <c r="E123" t="s">
        <v>39</v>
      </c>
      <c r="F123" t="s">
        <v>596</v>
      </c>
      <c r="G123" t="str">
        <f t="shared" si="115"/>
        <v>DL2022007</v>
      </c>
      <c r="H123" t="str">
        <f t="shared" si="116"/>
        <v>07</v>
      </c>
      <c r="I123" t="str">
        <f t="shared" si="117"/>
        <v>mnelei</v>
      </c>
      <c r="J123" t="str">
        <f t="shared" si="118"/>
        <v>NK</v>
      </c>
      <c r="K123" t="str">
        <f t="shared" si="119"/>
        <v>NK</v>
      </c>
      <c r="L123" t="str">
        <f t="shared" si="120"/>
        <v>true</v>
      </c>
      <c r="N123" s="7">
        <f t="shared" si="128"/>
        <v>0</v>
      </c>
      <c r="O123" s="7" t="str">
        <f t="shared" si="129"/>
        <v/>
      </c>
      <c r="P123" s="7">
        <f t="shared" si="130"/>
        <v>0</v>
      </c>
      <c r="Q123" s="7" t="str">
        <f t="shared" si="131"/>
        <v/>
      </c>
    </row>
    <row r="124" spans="1:26" x14ac:dyDescent="0.25">
      <c r="A124" t="s">
        <v>88</v>
      </c>
      <c r="B124" t="s">
        <v>76</v>
      </c>
      <c r="C124" t="s">
        <v>552</v>
      </c>
      <c r="D124" t="s">
        <v>25</v>
      </c>
      <c r="E124" t="s">
        <v>39</v>
      </c>
      <c r="F124" t="s">
        <v>596</v>
      </c>
      <c r="G124" t="str">
        <f t="shared" si="115"/>
        <v>DL2022007</v>
      </c>
      <c r="H124" t="str">
        <f t="shared" si="116"/>
        <v>07</v>
      </c>
      <c r="I124" t="str">
        <f t="shared" si="117"/>
        <v>mnelei</v>
      </c>
      <c r="J124" t="str">
        <f t="shared" si="118"/>
        <v>EP</v>
      </c>
      <c r="K124" t="str">
        <f t="shared" si="119"/>
        <v>EP</v>
      </c>
      <c r="L124" t="str">
        <f t="shared" si="120"/>
        <v>true</v>
      </c>
      <c r="N124" s="7">
        <f t="shared" si="128"/>
        <v>0</v>
      </c>
      <c r="O124" s="7" t="str">
        <f t="shared" si="129"/>
        <v/>
      </c>
      <c r="P124" s="7" t="str">
        <f t="shared" si="130"/>
        <v/>
      </c>
      <c r="Q124" s="7">
        <f t="shared" si="131"/>
        <v>0</v>
      </c>
    </row>
    <row r="125" spans="1:26" x14ac:dyDescent="0.25">
      <c r="A125" t="s">
        <v>106</v>
      </c>
      <c r="B125" t="s">
        <v>76</v>
      </c>
      <c r="C125" t="s">
        <v>552</v>
      </c>
      <c r="D125" t="s">
        <v>25</v>
      </c>
      <c r="E125" t="s">
        <v>39</v>
      </c>
      <c r="F125" t="s">
        <v>596</v>
      </c>
      <c r="G125" t="str">
        <f t="shared" si="115"/>
        <v>DL2022007</v>
      </c>
      <c r="H125" t="str">
        <f t="shared" si="116"/>
        <v>07</v>
      </c>
      <c r="I125" t="str">
        <f t="shared" si="117"/>
        <v>mnelei</v>
      </c>
      <c r="J125" t="str">
        <f t="shared" si="118"/>
        <v>EP</v>
      </c>
      <c r="K125" t="str">
        <f t="shared" si="119"/>
        <v>EP</v>
      </c>
      <c r="L125" t="str">
        <f t="shared" si="120"/>
        <v>true</v>
      </c>
      <c r="N125" s="7">
        <f t="shared" si="128"/>
        <v>0</v>
      </c>
      <c r="O125" s="7" t="str">
        <f t="shared" si="129"/>
        <v/>
      </c>
      <c r="P125" s="7" t="str">
        <f t="shared" si="130"/>
        <v/>
      </c>
      <c r="Q125" s="7">
        <f t="shared" si="131"/>
        <v>0</v>
      </c>
    </row>
    <row r="126" spans="1:26" x14ac:dyDescent="0.25">
      <c r="A126" t="s">
        <v>40</v>
      </c>
      <c r="B126" t="s">
        <v>23</v>
      </c>
      <c r="C126" t="s">
        <v>529</v>
      </c>
      <c r="D126" t="s">
        <v>25</v>
      </c>
      <c r="E126">
        <v>33.07</v>
      </c>
      <c r="F126" t="s">
        <v>596</v>
      </c>
      <c r="G126" t="str">
        <f t="shared" si="115"/>
        <v>DL2022007</v>
      </c>
      <c r="H126" t="str">
        <f t="shared" si="116"/>
        <v>08</v>
      </c>
      <c r="I126" t="str">
        <f t="shared" si="117"/>
        <v>mnelei</v>
      </c>
      <c r="J126" t="str">
        <f t="shared" si="118"/>
        <v>PK</v>
      </c>
      <c r="K126" t="str">
        <f t="shared" si="119"/>
        <v>PK</v>
      </c>
      <c r="L126" t="str">
        <f t="shared" si="120"/>
        <v>true</v>
      </c>
      <c r="N126" s="7">
        <f t="shared" si="128"/>
        <v>33.07</v>
      </c>
      <c r="O126" s="7">
        <f t="shared" si="129"/>
        <v>33.07</v>
      </c>
      <c r="P126" s="7" t="str">
        <f t="shared" si="130"/>
        <v/>
      </c>
      <c r="Q126" s="7" t="str">
        <f t="shared" si="131"/>
        <v/>
      </c>
      <c r="R126" t="str">
        <f t="shared" ref="R126" si="230">IF(AND(O126&gt;0,P127=0),"Valid","Invalid")</f>
        <v>Valid</v>
      </c>
      <c r="S126" t="str">
        <f t="shared" ref="S126" si="231">IF(OR(Q128&gt;0,Q129&gt;0),"Present","Absent")</f>
        <v>Absent</v>
      </c>
      <c r="T126" t="str">
        <f t="shared" ref="T126" si="232">IF(OR(Q128&lt;41,Q129&lt;41),"Ct&lt;41",IF(OR(Q128&gt;41,Q129&gt;41),"Ct&gt;41","No Ct"))</f>
        <v>Ct&lt;41</v>
      </c>
      <c r="V126" t="str">
        <f t="shared" ref="V126" si="233">G126&amp;"_"&amp;I126&amp;"_"&amp;R126&amp;"_"&amp;S126&amp;"_"&amp;T126</f>
        <v>DL2022007_mnelei_Valid_Absent_Ct&lt;41</v>
      </c>
      <c r="X126">
        <f t="shared" ref="X126" si="234">O126</f>
        <v>33.07</v>
      </c>
      <c r="Y126">
        <f t="shared" ref="Y126" si="235">P127</f>
        <v>0</v>
      </c>
      <c r="Z126">
        <f t="shared" ref="Z126" si="236">Q128+Q129</f>
        <v>0</v>
      </c>
    </row>
    <row r="127" spans="1:26" x14ac:dyDescent="0.25">
      <c r="A127" t="s">
        <v>65</v>
      </c>
      <c r="B127" t="s">
        <v>51</v>
      </c>
      <c r="C127" t="s">
        <v>541</v>
      </c>
      <c r="D127" t="s">
        <v>25</v>
      </c>
      <c r="E127" t="s">
        <v>39</v>
      </c>
      <c r="F127" t="s">
        <v>596</v>
      </c>
      <c r="G127" t="str">
        <f t="shared" si="115"/>
        <v>DL2022007</v>
      </c>
      <c r="H127" t="str">
        <f t="shared" si="116"/>
        <v>08</v>
      </c>
      <c r="I127" t="str">
        <f t="shared" si="117"/>
        <v>mnelei</v>
      </c>
      <c r="J127" t="str">
        <f t="shared" si="118"/>
        <v>NK</v>
      </c>
      <c r="K127" t="str">
        <f t="shared" si="119"/>
        <v>NK</v>
      </c>
      <c r="L127" t="str">
        <f t="shared" si="120"/>
        <v>true</v>
      </c>
      <c r="N127" s="7">
        <f t="shared" si="128"/>
        <v>0</v>
      </c>
      <c r="O127" s="7" t="str">
        <f t="shared" si="129"/>
        <v/>
      </c>
      <c r="P127" s="7">
        <f t="shared" si="130"/>
        <v>0</v>
      </c>
      <c r="Q127" s="7" t="str">
        <f t="shared" si="131"/>
        <v/>
      </c>
    </row>
    <row r="128" spans="1:26" x14ac:dyDescent="0.25">
      <c r="A128" t="s">
        <v>90</v>
      </c>
      <c r="B128" t="s">
        <v>76</v>
      </c>
      <c r="C128" t="s">
        <v>553</v>
      </c>
      <c r="D128" t="s">
        <v>25</v>
      </c>
      <c r="E128" t="s">
        <v>39</v>
      </c>
      <c r="F128" t="s">
        <v>596</v>
      </c>
      <c r="G128" t="str">
        <f t="shared" si="115"/>
        <v>DL2022007</v>
      </c>
      <c r="H128" t="str">
        <f t="shared" si="116"/>
        <v>08</v>
      </c>
      <c r="I128" t="str">
        <f t="shared" si="117"/>
        <v>mnelei</v>
      </c>
      <c r="J128" t="str">
        <f t="shared" si="118"/>
        <v>EP</v>
      </c>
      <c r="K128" t="str">
        <f t="shared" si="119"/>
        <v>EP</v>
      </c>
      <c r="L128" t="str">
        <f t="shared" si="120"/>
        <v>true</v>
      </c>
      <c r="N128" s="7">
        <f t="shared" si="128"/>
        <v>0</v>
      </c>
      <c r="O128" s="7" t="str">
        <f t="shared" si="129"/>
        <v/>
      </c>
      <c r="P128" s="7" t="str">
        <f t="shared" si="130"/>
        <v/>
      </c>
      <c r="Q128" s="7">
        <f t="shared" si="131"/>
        <v>0</v>
      </c>
    </row>
    <row r="129" spans="1:26" x14ac:dyDescent="0.25">
      <c r="A129" t="s">
        <v>107</v>
      </c>
      <c r="B129" t="s">
        <v>76</v>
      </c>
      <c r="C129" t="s">
        <v>553</v>
      </c>
      <c r="D129" t="s">
        <v>25</v>
      </c>
      <c r="E129" t="s">
        <v>39</v>
      </c>
      <c r="F129" t="s">
        <v>596</v>
      </c>
      <c r="G129" t="str">
        <f t="shared" si="115"/>
        <v>DL2022007</v>
      </c>
      <c r="H129" t="str">
        <f t="shared" si="116"/>
        <v>08</v>
      </c>
      <c r="I129" t="str">
        <f t="shared" si="117"/>
        <v>mnelei</v>
      </c>
      <c r="J129" t="str">
        <f t="shared" si="118"/>
        <v>EP</v>
      </c>
      <c r="K129" t="str">
        <f t="shared" si="119"/>
        <v>EP</v>
      </c>
      <c r="L129" t="str">
        <f t="shared" si="120"/>
        <v>true</v>
      </c>
      <c r="N129" s="7">
        <f t="shared" si="128"/>
        <v>0</v>
      </c>
      <c r="O129" s="7" t="str">
        <f t="shared" si="129"/>
        <v/>
      </c>
      <c r="P129" s="7" t="str">
        <f t="shared" si="130"/>
        <v/>
      </c>
      <c r="Q129" s="7">
        <f t="shared" si="131"/>
        <v>0</v>
      </c>
    </row>
    <row r="130" spans="1:26" x14ac:dyDescent="0.25">
      <c r="A130" t="s">
        <v>42</v>
      </c>
      <c r="B130" t="s">
        <v>23</v>
      </c>
      <c r="C130" t="s">
        <v>530</v>
      </c>
      <c r="D130" t="s">
        <v>25</v>
      </c>
      <c r="E130">
        <v>28.33</v>
      </c>
      <c r="F130" t="s">
        <v>596</v>
      </c>
      <c r="G130" t="str">
        <f t="shared" ref="G130:G193" si="237">MID(F130,10,9)</f>
        <v>DL2022007</v>
      </c>
      <c r="H130" t="str">
        <f t="shared" ref="H130:H193" si="238">LEFT(C130,2)</f>
        <v>09</v>
      </c>
      <c r="I130" t="str">
        <f t="shared" ref="I130:I193" si="239">MID(C130,4,6)</f>
        <v>homame</v>
      </c>
      <c r="J130" t="str">
        <f t="shared" ref="J130:J193" si="240">RIGHT(C130,2)</f>
        <v>PK</v>
      </c>
      <c r="K130" t="str">
        <f t="shared" ref="K130:K193" si="241">IF(TRIM(B130)="Standard","PK",IF(TRIM(B130)="NTC","NK",IF(TRIM(B130)="Unknown","EP")))</f>
        <v>PK</v>
      </c>
      <c r="L130" t="str">
        <f t="shared" ref="L130:L193" si="242">IF(J130=K130,"true","false")</f>
        <v>true</v>
      </c>
      <c r="N130" s="7">
        <f t="shared" si="128"/>
        <v>28.33</v>
      </c>
      <c r="O130" s="7">
        <f t="shared" si="129"/>
        <v>28.33</v>
      </c>
      <c r="P130" s="7" t="str">
        <f t="shared" si="130"/>
        <v/>
      </c>
      <c r="Q130" s="7" t="str">
        <f t="shared" si="131"/>
        <v/>
      </c>
      <c r="R130" t="str">
        <f t="shared" ref="R130" si="243">IF(AND(O130&gt;0,P131=0),"Valid","Invalid")</f>
        <v>Valid</v>
      </c>
      <c r="S130" t="str">
        <f t="shared" ref="S130" si="244">IF(OR(Q132&gt;0,Q133&gt;0),"Present","Absent")</f>
        <v>Absent</v>
      </c>
      <c r="T130" t="str">
        <f t="shared" ref="T130" si="245">IF(OR(Q132&lt;41,Q133&lt;41),"Ct&lt;41",IF(OR(Q132&gt;41,Q133&gt;41),"Ct&gt;41","No Ct"))</f>
        <v>Ct&lt;41</v>
      </c>
      <c r="V130" t="str">
        <f t="shared" ref="V130" si="246">G130&amp;"_"&amp;I130&amp;"_"&amp;R130&amp;"_"&amp;S130&amp;"_"&amp;T130</f>
        <v>DL2022007_homame_Valid_Absent_Ct&lt;41</v>
      </c>
      <c r="X130">
        <f t="shared" ref="X130" si="247">O130</f>
        <v>28.33</v>
      </c>
      <c r="Y130">
        <f t="shared" ref="Y130" si="248">P131</f>
        <v>0</v>
      </c>
      <c r="Z130">
        <f t="shared" ref="Z130" si="249">Q132+Q133</f>
        <v>0</v>
      </c>
    </row>
    <row r="131" spans="1:26" x14ac:dyDescent="0.25">
      <c r="A131" t="s">
        <v>67</v>
      </c>
      <c r="B131" t="s">
        <v>51</v>
      </c>
      <c r="C131" t="s">
        <v>542</v>
      </c>
      <c r="D131" t="s">
        <v>25</v>
      </c>
      <c r="E131" t="s">
        <v>39</v>
      </c>
      <c r="F131" t="s">
        <v>596</v>
      </c>
      <c r="G131" t="str">
        <f t="shared" si="237"/>
        <v>DL2022007</v>
      </c>
      <c r="H131" t="str">
        <f t="shared" si="238"/>
        <v>09</v>
      </c>
      <c r="I131" t="str">
        <f t="shared" si="239"/>
        <v>homame</v>
      </c>
      <c r="J131" t="str">
        <f t="shared" si="240"/>
        <v>NK</v>
      </c>
      <c r="K131" t="str">
        <f t="shared" si="241"/>
        <v>NK</v>
      </c>
      <c r="L131" t="str">
        <f t="shared" si="242"/>
        <v>true</v>
      </c>
      <c r="N131" s="7">
        <f t="shared" ref="N131:N194" si="250">IF(TRIM(E131)="No Cq",0,E131)</f>
        <v>0</v>
      </c>
      <c r="O131" s="7" t="str">
        <f t="shared" ref="O131:O194" si="251">IF(TRIM(B131)="Standard",N131,"")</f>
        <v/>
      </c>
      <c r="P131" s="7">
        <f t="shared" ref="P131:P194" si="252">IF(TRIM(B131)="NTC",N131,"")</f>
        <v>0</v>
      </c>
      <c r="Q131" s="7" t="str">
        <f t="shared" ref="Q131:Q194" si="253">IF(TRIM(B131)="Unknown",N131,"")</f>
        <v/>
      </c>
    </row>
    <row r="132" spans="1:26" x14ac:dyDescent="0.25">
      <c r="A132" t="s">
        <v>92</v>
      </c>
      <c r="B132" t="s">
        <v>76</v>
      </c>
      <c r="C132" t="s">
        <v>554</v>
      </c>
      <c r="D132" t="s">
        <v>25</v>
      </c>
      <c r="E132" t="s">
        <v>39</v>
      </c>
      <c r="F132" t="s">
        <v>596</v>
      </c>
      <c r="G132" t="str">
        <f t="shared" si="237"/>
        <v>DL2022007</v>
      </c>
      <c r="H132" t="str">
        <f t="shared" si="238"/>
        <v>09</v>
      </c>
      <c r="I132" t="str">
        <f t="shared" si="239"/>
        <v>homame</v>
      </c>
      <c r="J132" t="str">
        <f t="shared" si="240"/>
        <v>EP</v>
      </c>
      <c r="K132" t="str">
        <f t="shared" si="241"/>
        <v>EP</v>
      </c>
      <c r="L132" t="str">
        <f t="shared" si="242"/>
        <v>true</v>
      </c>
      <c r="N132" s="7">
        <f t="shared" si="250"/>
        <v>0</v>
      </c>
      <c r="O132" s="7" t="str">
        <f t="shared" si="251"/>
        <v/>
      </c>
      <c r="P132" s="7" t="str">
        <f t="shared" si="252"/>
        <v/>
      </c>
      <c r="Q132" s="7">
        <f t="shared" si="253"/>
        <v>0</v>
      </c>
    </row>
    <row r="133" spans="1:26" x14ac:dyDescent="0.25">
      <c r="A133" t="s">
        <v>108</v>
      </c>
      <c r="B133" t="s">
        <v>76</v>
      </c>
      <c r="C133" t="s">
        <v>554</v>
      </c>
      <c r="D133" t="s">
        <v>25</v>
      </c>
      <c r="E133" t="s">
        <v>39</v>
      </c>
      <c r="F133" t="s">
        <v>596</v>
      </c>
      <c r="G133" t="str">
        <f t="shared" si="237"/>
        <v>DL2022007</v>
      </c>
      <c r="H133" t="str">
        <f t="shared" si="238"/>
        <v>09</v>
      </c>
      <c r="I133" t="str">
        <f t="shared" si="239"/>
        <v>homame</v>
      </c>
      <c r="J133" t="str">
        <f t="shared" si="240"/>
        <v>EP</v>
      </c>
      <c r="K133" t="str">
        <f t="shared" si="241"/>
        <v>EP</v>
      </c>
      <c r="L133" t="str">
        <f t="shared" si="242"/>
        <v>true</v>
      </c>
      <c r="N133" s="7">
        <f t="shared" si="250"/>
        <v>0</v>
      </c>
      <c r="O133" s="7" t="str">
        <f t="shared" si="251"/>
        <v/>
      </c>
      <c r="P133" s="7" t="str">
        <f t="shared" si="252"/>
        <v/>
      </c>
      <c r="Q133" s="7">
        <f t="shared" si="253"/>
        <v>0</v>
      </c>
    </row>
    <row r="134" spans="1:26" x14ac:dyDescent="0.25">
      <c r="A134" t="s">
        <v>44</v>
      </c>
      <c r="B134" t="s">
        <v>23</v>
      </c>
      <c r="C134" t="s">
        <v>531</v>
      </c>
      <c r="D134" t="s">
        <v>25</v>
      </c>
      <c r="E134">
        <v>28.77</v>
      </c>
      <c r="F134" t="s">
        <v>596</v>
      </c>
      <c r="G134" t="str">
        <f t="shared" si="237"/>
        <v>DL2022007</v>
      </c>
      <c r="H134" t="str">
        <f t="shared" si="238"/>
        <v>10</v>
      </c>
      <c r="I134" t="str">
        <f t="shared" si="239"/>
        <v>homame</v>
      </c>
      <c r="J134" t="str">
        <f t="shared" si="240"/>
        <v>PK</v>
      </c>
      <c r="K134" t="str">
        <f t="shared" si="241"/>
        <v>PK</v>
      </c>
      <c r="L134" t="str">
        <f t="shared" si="242"/>
        <v>true</v>
      </c>
      <c r="N134" s="7">
        <f t="shared" si="250"/>
        <v>28.77</v>
      </c>
      <c r="O134" s="7">
        <f t="shared" si="251"/>
        <v>28.77</v>
      </c>
      <c r="P134" s="7" t="str">
        <f t="shared" si="252"/>
        <v/>
      </c>
      <c r="Q134" s="7" t="str">
        <f t="shared" si="253"/>
        <v/>
      </c>
      <c r="R134" t="str">
        <f t="shared" ref="R134" si="254">IF(AND(O134&gt;0,P135=0),"Valid","Invalid")</f>
        <v>Valid</v>
      </c>
      <c r="S134" t="str">
        <f t="shared" ref="S134" si="255">IF(OR(Q136&gt;0,Q137&gt;0),"Present","Absent")</f>
        <v>Absent</v>
      </c>
      <c r="T134" t="str">
        <f t="shared" ref="T134" si="256">IF(OR(Q136&lt;41,Q137&lt;41),"Ct&lt;41",IF(OR(Q136&gt;41,Q137&gt;41),"Ct&gt;41","No Ct"))</f>
        <v>Ct&lt;41</v>
      </c>
      <c r="V134" t="str">
        <f t="shared" ref="V134" si="257">G134&amp;"_"&amp;I134&amp;"_"&amp;R134&amp;"_"&amp;S134&amp;"_"&amp;T134</f>
        <v>DL2022007_homame_Valid_Absent_Ct&lt;41</v>
      </c>
      <c r="X134">
        <f t="shared" ref="X134" si="258">O134</f>
        <v>28.77</v>
      </c>
      <c r="Y134">
        <f t="shared" ref="Y134" si="259">P135</f>
        <v>0</v>
      </c>
      <c r="Z134">
        <f t="shared" ref="Z134" si="260">Q136+Q137</f>
        <v>0</v>
      </c>
    </row>
    <row r="135" spans="1:26" x14ac:dyDescent="0.25">
      <c r="A135" t="s">
        <v>69</v>
      </c>
      <c r="B135" t="s">
        <v>51</v>
      </c>
      <c r="C135" t="s">
        <v>543</v>
      </c>
      <c r="D135" t="s">
        <v>25</v>
      </c>
      <c r="E135" t="s">
        <v>39</v>
      </c>
      <c r="F135" t="s">
        <v>596</v>
      </c>
      <c r="G135" t="str">
        <f t="shared" si="237"/>
        <v>DL2022007</v>
      </c>
      <c r="H135" t="str">
        <f t="shared" si="238"/>
        <v>10</v>
      </c>
      <c r="I135" t="str">
        <f t="shared" si="239"/>
        <v>homame</v>
      </c>
      <c r="J135" t="str">
        <f t="shared" si="240"/>
        <v>NK</v>
      </c>
      <c r="K135" t="str">
        <f t="shared" si="241"/>
        <v>NK</v>
      </c>
      <c r="L135" t="str">
        <f t="shared" si="242"/>
        <v>true</v>
      </c>
      <c r="N135" s="7">
        <f t="shared" si="250"/>
        <v>0</v>
      </c>
      <c r="O135" s="7" t="str">
        <f t="shared" si="251"/>
        <v/>
      </c>
      <c r="P135" s="7">
        <f t="shared" si="252"/>
        <v>0</v>
      </c>
      <c r="Q135" s="7" t="str">
        <f t="shared" si="253"/>
        <v/>
      </c>
    </row>
    <row r="136" spans="1:26" x14ac:dyDescent="0.25">
      <c r="A136" t="s">
        <v>94</v>
      </c>
      <c r="B136" t="s">
        <v>76</v>
      </c>
      <c r="C136" t="s">
        <v>555</v>
      </c>
      <c r="D136" t="s">
        <v>25</v>
      </c>
      <c r="E136" t="s">
        <v>39</v>
      </c>
      <c r="F136" t="s">
        <v>596</v>
      </c>
      <c r="G136" t="str">
        <f t="shared" si="237"/>
        <v>DL2022007</v>
      </c>
      <c r="H136" t="str">
        <f t="shared" si="238"/>
        <v>10</v>
      </c>
      <c r="I136" t="str">
        <f t="shared" si="239"/>
        <v>homame</v>
      </c>
      <c r="J136" t="str">
        <f t="shared" si="240"/>
        <v>EP</v>
      </c>
      <c r="K136" t="str">
        <f t="shared" si="241"/>
        <v>EP</v>
      </c>
      <c r="L136" t="str">
        <f t="shared" si="242"/>
        <v>true</v>
      </c>
      <c r="N136" s="7">
        <f t="shared" si="250"/>
        <v>0</v>
      </c>
      <c r="O136" s="7" t="str">
        <f t="shared" si="251"/>
        <v/>
      </c>
      <c r="P136" s="7" t="str">
        <f t="shared" si="252"/>
        <v/>
      </c>
      <c r="Q136" s="7">
        <f t="shared" si="253"/>
        <v>0</v>
      </c>
    </row>
    <row r="137" spans="1:26" x14ac:dyDescent="0.25">
      <c r="A137" t="s">
        <v>109</v>
      </c>
      <c r="B137" t="s">
        <v>76</v>
      </c>
      <c r="C137" t="s">
        <v>555</v>
      </c>
      <c r="D137" t="s">
        <v>25</v>
      </c>
      <c r="E137" t="s">
        <v>39</v>
      </c>
      <c r="F137" t="s">
        <v>596</v>
      </c>
      <c r="G137" t="str">
        <f t="shared" si="237"/>
        <v>DL2022007</v>
      </c>
      <c r="H137" t="str">
        <f t="shared" si="238"/>
        <v>10</v>
      </c>
      <c r="I137" t="str">
        <f t="shared" si="239"/>
        <v>homame</v>
      </c>
      <c r="J137" t="str">
        <f t="shared" si="240"/>
        <v>EP</v>
      </c>
      <c r="K137" t="str">
        <f t="shared" si="241"/>
        <v>EP</v>
      </c>
      <c r="L137" t="str">
        <f t="shared" si="242"/>
        <v>true</v>
      </c>
      <c r="N137" s="7">
        <f t="shared" si="250"/>
        <v>0</v>
      </c>
      <c r="O137" s="7" t="str">
        <f t="shared" si="251"/>
        <v/>
      </c>
      <c r="P137" s="7" t="str">
        <f t="shared" si="252"/>
        <v/>
      </c>
      <c r="Q137" s="7">
        <f t="shared" si="253"/>
        <v>0</v>
      </c>
    </row>
    <row r="138" spans="1:26" x14ac:dyDescent="0.25">
      <c r="A138" t="s">
        <v>46</v>
      </c>
      <c r="B138" t="s">
        <v>23</v>
      </c>
      <c r="C138" t="s">
        <v>532</v>
      </c>
      <c r="D138" t="s">
        <v>25</v>
      </c>
      <c r="E138" t="s">
        <v>39</v>
      </c>
      <c r="F138" t="s">
        <v>596</v>
      </c>
      <c r="G138" t="str">
        <f t="shared" si="237"/>
        <v>DL2022007</v>
      </c>
      <c r="H138" t="str">
        <f t="shared" si="238"/>
        <v>11</v>
      </c>
      <c r="I138" t="str">
        <f t="shared" si="239"/>
        <v>erisin</v>
      </c>
      <c r="J138" t="str">
        <f t="shared" si="240"/>
        <v>PK</v>
      </c>
      <c r="K138" t="str">
        <f t="shared" si="241"/>
        <v>PK</v>
      </c>
      <c r="L138" t="str">
        <f t="shared" si="242"/>
        <v>true</v>
      </c>
      <c r="N138" s="7">
        <f t="shared" si="250"/>
        <v>0</v>
      </c>
      <c r="O138" s="7">
        <f t="shared" si="251"/>
        <v>0</v>
      </c>
      <c r="P138" s="7" t="str">
        <f t="shared" si="252"/>
        <v/>
      </c>
      <c r="Q138" s="7" t="str">
        <f t="shared" si="253"/>
        <v/>
      </c>
      <c r="R138" t="str">
        <f t="shared" ref="R138" si="261">IF(AND(O138&gt;0,P139=0),"Valid","Invalid")</f>
        <v>Invalid</v>
      </c>
      <c r="S138" t="str">
        <f t="shared" ref="S138" si="262">IF(OR(Q140&gt;0,Q141&gt;0),"Present","Absent")</f>
        <v>Absent</v>
      </c>
      <c r="T138" t="str">
        <f t="shared" ref="T138" si="263">IF(OR(Q140&lt;41,Q141&lt;41),"Ct&lt;41",IF(OR(Q140&gt;41,Q141&gt;41),"Ct&gt;41","No Ct"))</f>
        <v>Ct&lt;41</v>
      </c>
      <c r="V138" t="str">
        <f t="shared" ref="V138" si="264">G138&amp;"_"&amp;I138&amp;"_"&amp;R138&amp;"_"&amp;S138&amp;"_"&amp;T138</f>
        <v>DL2022007_erisin_Invalid_Absent_Ct&lt;41</v>
      </c>
      <c r="X138">
        <f t="shared" ref="X138" si="265">O138</f>
        <v>0</v>
      </c>
      <c r="Y138">
        <f t="shared" ref="Y138" si="266">P139</f>
        <v>47.21</v>
      </c>
      <c r="Z138">
        <f t="shared" ref="Z138" si="267">Q140+Q141</f>
        <v>0</v>
      </c>
    </row>
    <row r="139" spans="1:26" x14ac:dyDescent="0.25">
      <c r="A139" t="s">
        <v>71</v>
      </c>
      <c r="B139" t="s">
        <v>51</v>
      </c>
      <c r="C139" t="s">
        <v>544</v>
      </c>
      <c r="D139" t="s">
        <v>25</v>
      </c>
      <c r="E139">
        <v>47.21</v>
      </c>
      <c r="F139" t="s">
        <v>596</v>
      </c>
      <c r="G139" t="str">
        <f t="shared" si="237"/>
        <v>DL2022007</v>
      </c>
      <c r="H139" t="str">
        <f t="shared" si="238"/>
        <v>11</v>
      </c>
      <c r="I139" t="str">
        <f t="shared" si="239"/>
        <v>erisin</v>
      </c>
      <c r="J139" t="str">
        <f t="shared" si="240"/>
        <v>NK</v>
      </c>
      <c r="K139" t="str">
        <f t="shared" si="241"/>
        <v>NK</v>
      </c>
      <c r="L139" t="str">
        <f t="shared" si="242"/>
        <v>true</v>
      </c>
      <c r="N139" s="7">
        <f t="shared" si="250"/>
        <v>47.21</v>
      </c>
      <c r="O139" s="7" t="str">
        <f t="shared" si="251"/>
        <v/>
      </c>
      <c r="P139" s="7">
        <f t="shared" si="252"/>
        <v>47.21</v>
      </c>
      <c r="Q139" s="7" t="str">
        <f t="shared" si="253"/>
        <v/>
      </c>
    </row>
    <row r="140" spans="1:26" x14ac:dyDescent="0.25">
      <c r="A140" t="s">
        <v>96</v>
      </c>
      <c r="B140" t="s">
        <v>76</v>
      </c>
      <c r="C140" t="s">
        <v>556</v>
      </c>
      <c r="D140" t="s">
        <v>25</v>
      </c>
      <c r="E140" t="s">
        <v>39</v>
      </c>
      <c r="F140" t="s">
        <v>596</v>
      </c>
      <c r="G140" t="str">
        <f t="shared" si="237"/>
        <v>DL2022007</v>
      </c>
      <c r="H140" t="str">
        <f t="shared" si="238"/>
        <v>11</v>
      </c>
      <c r="I140" t="str">
        <f t="shared" si="239"/>
        <v>erisin</v>
      </c>
      <c r="J140" t="str">
        <f t="shared" si="240"/>
        <v>EP</v>
      </c>
      <c r="K140" t="str">
        <f t="shared" si="241"/>
        <v>EP</v>
      </c>
      <c r="L140" t="str">
        <f t="shared" si="242"/>
        <v>true</v>
      </c>
      <c r="N140" s="7">
        <f t="shared" si="250"/>
        <v>0</v>
      </c>
      <c r="O140" s="7" t="str">
        <f t="shared" si="251"/>
        <v/>
      </c>
      <c r="P140" s="7" t="str">
        <f t="shared" si="252"/>
        <v/>
      </c>
      <c r="Q140" s="7">
        <f t="shared" si="253"/>
        <v>0</v>
      </c>
    </row>
    <row r="141" spans="1:26" x14ac:dyDescent="0.25">
      <c r="A141" t="s">
        <v>110</v>
      </c>
      <c r="B141" t="s">
        <v>76</v>
      </c>
      <c r="C141" t="s">
        <v>556</v>
      </c>
      <c r="D141" t="s">
        <v>25</v>
      </c>
      <c r="E141" t="s">
        <v>39</v>
      </c>
      <c r="F141" t="s">
        <v>596</v>
      </c>
      <c r="G141" t="str">
        <f t="shared" si="237"/>
        <v>DL2022007</v>
      </c>
      <c r="H141" t="str">
        <f t="shared" si="238"/>
        <v>11</v>
      </c>
      <c r="I141" t="str">
        <f t="shared" si="239"/>
        <v>erisin</v>
      </c>
      <c r="J141" t="str">
        <f t="shared" si="240"/>
        <v>EP</v>
      </c>
      <c r="K141" t="str">
        <f t="shared" si="241"/>
        <v>EP</v>
      </c>
      <c r="L141" t="str">
        <f t="shared" si="242"/>
        <v>true</v>
      </c>
      <c r="N141" s="7">
        <f t="shared" si="250"/>
        <v>0</v>
      </c>
      <c r="O141" s="7" t="str">
        <f t="shared" si="251"/>
        <v/>
      </c>
      <c r="P141" s="7" t="str">
        <f t="shared" si="252"/>
        <v/>
      </c>
      <c r="Q141" s="7">
        <f t="shared" si="253"/>
        <v>0</v>
      </c>
    </row>
    <row r="142" spans="1:26" x14ac:dyDescent="0.25">
      <c r="A142" t="s">
        <v>48</v>
      </c>
      <c r="B142" t="s">
        <v>23</v>
      </c>
      <c r="C142" t="s">
        <v>533</v>
      </c>
      <c r="D142" t="s">
        <v>25</v>
      </c>
      <c r="E142">
        <v>36.14</v>
      </c>
      <c r="F142" t="s">
        <v>596</v>
      </c>
      <c r="G142" t="str">
        <f t="shared" si="237"/>
        <v>DL2022007</v>
      </c>
      <c r="H142" t="str">
        <f t="shared" si="238"/>
        <v>12</v>
      </c>
      <c r="I142" t="str">
        <f t="shared" si="239"/>
        <v>erisin</v>
      </c>
      <c r="J142" t="str">
        <f t="shared" si="240"/>
        <v>PK</v>
      </c>
      <c r="K142" t="str">
        <f t="shared" si="241"/>
        <v>PK</v>
      </c>
      <c r="L142" t="str">
        <f t="shared" si="242"/>
        <v>true</v>
      </c>
      <c r="N142" s="7">
        <f t="shared" si="250"/>
        <v>36.14</v>
      </c>
      <c r="O142" s="7">
        <f t="shared" si="251"/>
        <v>36.14</v>
      </c>
      <c r="P142" s="7" t="str">
        <f t="shared" si="252"/>
        <v/>
      </c>
      <c r="Q142" s="7" t="str">
        <f t="shared" si="253"/>
        <v/>
      </c>
      <c r="R142" t="str">
        <f t="shared" ref="R142" si="268">IF(AND(O142&gt;0,P143=0),"Valid","Invalid")</f>
        <v>Valid</v>
      </c>
      <c r="S142" t="str">
        <f t="shared" ref="S142" si="269">IF(OR(Q144&gt;0,Q145&gt;0),"Present","Absent")</f>
        <v>Absent</v>
      </c>
      <c r="T142" t="str">
        <f t="shared" ref="T142" si="270">IF(OR(Q144&lt;41,Q145&lt;41),"Ct&lt;41",IF(OR(Q144&gt;41,Q145&gt;41),"Ct&gt;41","No Ct"))</f>
        <v>Ct&lt;41</v>
      </c>
      <c r="V142" t="str">
        <f t="shared" ref="V142" si="271">G142&amp;"_"&amp;I142&amp;"_"&amp;R142&amp;"_"&amp;S142&amp;"_"&amp;T142</f>
        <v>DL2022007_erisin_Valid_Absent_Ct&lt;41</v>
      </c>
      <c r="X142">
        <f t="shared" ref="X142" si="272">O142</f>
        <v>36.14</v>
      </c>
      <c r="Y142">
        <f t="shared" ref="Y142" si="273">P143</f>
        <v>0</v>
      </c>
      <c r="Z142">
        <f t="shared" ref="Z142" si="274">Q144+Q145</f>
        <v>0</v>
      </c>
    </row>
    <row r="143" spans="1:26" x14ac:dyDescent="0.25">
      <c r="A143" t="s">
        <v>73</v>
      </c>
      <c r="B143" t="s">
        <v>51</v>
      </c>
      <c r="C143" t="s">
        <v>545</v>
      </c>
      <c r="D143" t="s">
        <v>25</v>
      </c>
      <c r="E143" t="s">
        <v>39</v>
      </c>
      <c r="F143" t="s">
        <v>596</v>
      </c>
      <c r="G143" t="str">
        <f t="shared" si="237"/>
        <v>DL2022007</v>
      </c>
      <c r="H143" t="str">
        <f t="shared" si="238"/>
        <v>12</v>
      </c>
      <c r="I143" t="str">
        <f t="shared" si="239"/>
        <v>erisin</v>
      </c>
      <c r="J143" t="str">
        <f t="shared" si="240"/>
        <v>NK</v>
      </c>
      <c r="K143" t="str">
        <f t="shared" si="241"/>
        <v>NK</v>
      </c>
      <c r="L143" t="str">
        <f t="shared" si="242"/>
        <v>true</v>
      </c>
      <c r="N143" s="7">
        <f t="shared" si="250"/>
        <v>0</v>
      </c>
      <c r="O143" s="7" t="str">
        <f t="shared" si="251"/>
        <v/>
      </c>
      <c r="P143" s="7">
        <f t="shared" si="252"/>
        <v>0</v>
      </c>
      <c r="Q143" s="7" t="str">
        <f t="shared" si="253"/>
        <v/>
      </c>
    </row>
    <row r="144" spans="1:26" x14ac:dyDescent="0.25">
      <c r="A144" t="s">
        <v>98</v>
      </c>
      <c r="B144" t="s">
        <v>76</v>
      </c>
      <c r="C144" t="s">
        <v>557</v>
      </c>
      <c r="D144" t="s">
        <v>25</v>
      </c>
      <c r="E144" t="s">
        <v>39</v>
      </c>
      <c r="F144" t="s">
        <v>596</v>
      </c>
      <c r="G144" t="str">
        <f t="shared" si="237"/>
        <v>DL2022007</v>
      </c>
      <c r="H144" t="str">
        <f t="shared" si="238"/>
        <v>12</v>
      </c>
      <c r="I144" t="str">
        <f t="shared" si="239"/>
        <v>erisin</v>
      </c>
      <c r="J144" t="str">
        <f t="shared" si="240"/>
        <v>EP</v>
      </c>
      <c r="K144" t="str">
        <f t="shared" si="241"/>
        <v>EP</v>
      </c>
      <c r="L144" t="str">
        <f t="shared" si="242"/>
        <v>true</v>
      </c>
      <c r="N144" s="7">
        <f t="shared" si="250"/>
        <v>0</v>
      </c>
      <c r="O144" s="7" t="str">
        <f t="shared" si="251"/>
        <v/>
      </c>
      <c r="P144" s="7" t="str">
        <f t="shared" si="252"/>
        <v/>
      </c>
      <c r="Q144" s="7">
        <f t="shared" si="253"/>
        <v>0</v>
      </c>
    </row>
    <row r="145" spans="1:26" x14ac:dyDescent="0.25">
      <c r="A145" t="s">
        <v>111</v>
      </c>
      <c r="B145" t="s">
        <v>76</v>
      </c>
      <c r="C145" t="s">
        <v>557</v>
      </c>
      <c r="D145" t="s">
        <v>25</v>
      </c>
      <c r="E145" t="s">
        <v>39</v>
      </c>
      <c r="F145" t="s">
        <v>596</v>
      </c>
      <c r="G145" t="str">
        <f t="shared" si="237"/>
        <v>DL2022007</v>
      </c>
      <c r="H145" t="str">
        <f t="shared" si="238"/>
        <v>12</v>
      </c>
      <c r="I145" t="str">
        <f t="shared" si="239"/>
        <v>erisin</v>
      </c>
      <c r="J145" t="str">
        <f t="shared" si="240"/>
        <v>EP</v>
      </c>
      <c r="K145" t="str">
        <f t="shared" si="241"/>
        <v>EP</v>
      </c>
      <c r="L145" t="str">
        <f t="shared" si="242"/>
        <v>true</v>
      </c>
      <c r="N145" s="7">
        <f t="shared" si="250"/>
        <v>0</v>
      </c>
      <c r="O145" s="7" t="str">
        <f t="shared" si="251"/>
        <v/>
      </c>
      <c r="P145" s="7" t="str">
        <f t="shared" si="252"/>
        <v/>
      </c>
      <c r="Q145" s="7">
        <f t="shared" si="253"/>
        <v>0</v>
      </c>
    </row>
    <row r="146" spans="1:26" x14ac:dyDescent="0.25">
      <c r="A146" t="s">
        <v>172</v>
      </c>
      <c r="B146" t="s">
        <v>23</v>
      </c>
      <c r="C146" t="s">
        <v>582</v>
      </c>
      <c r="D146" t="s">
        <v>25</v>
      </c>
      <c r="E146">
        <v>31.86</v>
      </c>
      <c r="F146" t="s">
        <v>596</v>
      </c>
      <c r="G146" t="str">
        <f t="shared" si="237"/>
        <v>DL2022007</v>
      </c>
      <c r="H146" t="str">
        <f t="shared" si="238"/>
        <v>13</v>
      </c>
      <c r="I146" t="str">
        <f t="shared" si="239"/>
        <v>rhihar</v>
      </c>
      <c r="J146" t="str">
        <f t="shared" si="240"/>
        <v>PK</v>
      </c>
      <c r="K146" t="str">
        <f t="shared" si="241"/>
        <v>PK</v>
      </c>
      <c r="L146" t="str">
        <f t="shared" si="242"/>
        <v>true</v>
      </c>
      <c r="N146" s="7">
        <f t="shared" si="250"/>
        <v>31.86</v>
      </c>
      <c r="O146" s="7">
        <f t="shared" si="251"/>
        <v>31.86</v>
      </c>
      <c r="P146" s="7" t="str">
        <f t="shared" si="252"/>
        <v/>
      </c>
      <c r="Q146" s="7" t="str">
        <f t="shared" si="253"/>
        <v/>
      </c>
      <c r="R146" t="str">
        <f t="shared" ref="R146" si="275">IF(AND(O146&gt;0,P147=0),"Valid","Invalid")</f>
        <v>Valid</v>
      </c>
      <c r="S146" t="str">
        <f t="shared" ref="S146" si="276">IF(OR(Q148&gt;0,Q149&gt;0),"Present","Absent")</f>
        <v>Absent</v>
      </c>
      <c r="T146" t="str">
        <f t="shared" ref="T146" si="277">IF(OR(Q148&lt;41,Q149&lt;41),"Ct&lt;41",IF(OR(Q148&gt;41,Q149&gt;41),"Ct&gt;41","No Ct"))</f>
        <v>Ct&lt;41</v>
      </c>
      <c r="V146" t="str">
        <f t="shared" ref="V146" si="278">G146&amp;"_"&amp;I146&amp;"_"&amp;R146&amp;"_"&amp;S146&amp;"_"&amp;T146</f>
        <v>DL2022007_rhihar_Valid_Absent_Ct&lt;41</v>
      </c>
      <c r="X146">
        <f t="shared" ref="X146" si="279">O146</f>
        <v>31.86</v>
      </c>
      <c r="Y146">
        <f t="shared" ref="Y146" si="280">P147</f>
        <v>0</v>
      </c>
      <c r="Z146">
        <f t="shared" ref="Z146" si="281">Q148+Q149</f>
        <v>0</v>
      </c>
    </row>
    <row r="147" spans="1:26" x14ac:dyDescent="0.25">
      <c r="A147" t="s">
        <v>148</v>
      </c>
      <c r="B147" t="s">
        <v>51</v>
      </c>
      <c r="C147" t="s">
        <v>570</v>
      </c>
      <c r="D147" t="s">
        <v>25</v>
      </c>
      <c r="E147" t="s">
        <v>39</v>
      </c>
      <c r="F147" t="s">
        <v>596</v>
      </c>
      <c r="G147" t="str">
        <f t="shared" si="237"/>
        <v>DL2022007</v>
      </c>
      <c r="H147" t="str">
        <f t="shared" si="238"/>
        <v>13</v>
      </c>
      <c r="I147" t="str">
        <f t="shared" si="239"/>
        <v>rhihar</v>
      </c>
      <c r="J147" t="str">
        <f t="shared" si="240"/>
        <v>NK</v>
      </c>
      <c r="K147" t="str">
        <f t="shared" si="241"/>
        <v>NK</v>
      </c>
      <c r="L147" t="str">
        <f t="shared" si="242"/>
        <v>true</v>
      </c>
      <c r="N147" s="7">
        <f t="shared" si="250"/>
        <v>0</v>
      </c>
      <c r="O147" s="7" t="str">
        <f t="shared" si="251"/>
        <v/>
      </c>
      <c r="P147" s="7">
        <f t="shared" si="252"/>
        <v>0</v>
      </c>
      <c r="Q147" s="7" t="str">
        <f t="shared" si="253"/>
        <v/>
      </c>
    </row>
    <row r="148" spans="1:26" x14ac:dyDescent="0.25">
      <c r="A148" t="s">
        <v>112</v>
      </c>
      <c r="B148" t="s">
        <v>76</v>
      </c>
      <c r="C148" t="s">
        <v>558</v>
      </c>
      <c r="D148" t="s">
        <v>25</v>
      </c>
      <c r="E148" t="s">
        <v>39</v>
      </c>
      <c r="F148" t="s">
        <v>596</v>
      </c>
      <c r="G148" t="str">
        <f t="shared" si="237"/>
        <v>DL2022007</v>
      </c>
      <c r="H148" t="str">
        <f t="shared" si="238"/>
        <v>13</v>
      </c>
      <c r="I148" t="str">
        <f t="shared" si="239"/>
        <v>rhihar</v>
      </c>
      <c r="J148" t="str">
        <f t="shared" si="240"/>
        <v>EP</v>
      </c>
      <c r="K148" t="str">
        <f t="shared" si="241"/>
        <v>EP</v>
      </c>
      <c r="L148" t="str">
        <f t="shared" si="242"/>
        <v>true</v>
      </c>
      <c r="N148" s="7">
        <f t="shared" si="250"/>
        <v>0</v>
      </c>
      <c r="O148" s="7" t="str">
        <f t="shared" si="251"/>
        <v/>
      </c>
      <c r="P148" s="7" t="str">
        <f t="shared" si="252"/>
        <v/>
      </c>
      <c r="Q148" s="7">
        <f t="shared" si="253"/>
        <v>0</v>
      </c>
    </row>
    <row r="149" spans="1:26" x14ac:dyDescent="0.25">
      <c r="A149" t="s">
        <v>136</v>
      </c>
      <c r="B149" t="s">
        <v>76</v>
      </c>
      <c r="C149" t="s">
        <v>558</v>
      </c>
      <c r="D149" t="s">
        <v>25</v>
      </c>
      <c r="E149" t="s">
        <v>39</v>
      </c>
      <c r="F149" t="s">
        <v>596</v>
      </c>
      <c r="G149" t="str">
        <f t="shared" si="237"/>
        <v>DL2022007</v>
      </c>
      <c r="H149" t="str">
        <f t="shared" si="238"/>
        <v>13</v>
      </c>
      <c r="I149" t="str">
        <f t="shared" si="239"/>
        <v>rhihar</v>
      </c>
      <c r="J149" t="str">
        <f t="shared" si="240"/>
        <v>EP</v>
      </c>
      <c r="K149" t="str">
        <f t="shared" si="241"/>
        <v>EP</v>
      </c>
      <c r="L149" t="str">
        <f t="shared" si="242"/>
        <v>true</v>
      </c>
      <c r="N149" s="7">
        <f t="shared" si="250"/>
        <v>0</v>
      </c>
      <c r="O149" s="7" t="str">
        <f t="shared" si="251"/>
        <v/>
      </c>
      <c r="P149" s="7" t="str">
        <f t="shared" si="252"/>
        <v/>
      </c>
      <c r="Q149" s="7">
        <f t="shared" si="253"/>
        <v>0</v>
      </c>
    </row>
    <row r="150" spans="1:26" x14ac:dyDescent="0.25">
      <c r="A150" t="s">
        <v>174</v>
      </c>
      <c r="B150" t="s">
        <v>23</v>
      </c>
      <c r="C150" t="s">
        <v>583</v>
      </c>
      <c r="D150" t="s">
        <v>25</v>
      </c>
      <c r="E150">
        <v>31.49</v>
      </c>
      <c r="F150" t="s">
        <v>596</v>
      </c>
      <c r="G150" t="str">
        <f t="shared" si="237"/>
        <v>DL2022007</v>
      </c>
      <c r="H150" t="str">
        <f t="shared" si="238"/>
        <v>14</v>
      </c>
      <c r="I150" t="str">
        <f t="shared" si="239"/>
        <v>rhihar</v>
      </c>
      <c r="J150" t="str">
        <f t="shared" si="240"/>
        <v>PK</v>
      </c>
      <c r="K150" t="str">
        <f t="shared" si="241"/>
        <v>PK</v>
      </c>
      <c r="L150" t="str">
        <f t="shared" si="242"/>
        <v>true</v>
      </c>
      <c r="N150" s="7">
        <f t="shared" si="250"/>
        <v>31.49</v>
      </c>
      <c r="O150" s="7">
        <f t="shared" si="251"/>
        <v>31.49</v>
      </c>
      <c r="P150" s="7" t="str">
        <f t="shared" si="252"/>
        <v/>
      </c>
      <c r="Q150" s="7" t="str">
        <f t="shared" si="253"/>
        <v/>
      </c>
      <c r="R150" t="str">
        <f t="shared" ref="R150" si="282">IF(AND(O150&gt;0,P151=0),"Valid","Invalid")</f>
        <v>Valid</v>
      </c>
      <c r="S150" t="str">
        <f t="shared" ref="S150" si="283">IF(OR(Q152&gt;0,Q153&gt;0),"Present","Absent")</f>
        <v>Absent</v>
      </c>
      <c r="T150" t="str">
        <f t="shared" ref="T150" si="284">IF(OR(Q152&lt;41,Q153&lt;41),"Ct&lt;41",IF(OR(Q152&gt;41,Q153&gt;41),"Ct&gt;41","No Ct"))</f>
        <v>Ct&lt;41</v>
      </c>
      <c r="V150" t="str">
        <f t="shared" ref="V150" si="285">G150&amp;"_"&amp;I150&amp;"_"&amp;R150&amp;"_"&amp;S150&amp;"_"&amp;T150</f>
        <v>DL2022007_rhihar_Valid_Absent_Ct&lt;41</v>
      </c>
      <c r="X150">
        <f t="shared" ref="X150" si="286">O150</f>
        <v>31.49</v>
      </c>
      <c r="Y150">
        <f t="shared" ref="Y150" si="287">P151</f>
        <v>0</v>
      </c>
      <c r="Z150">
        <f t="shared" ref="Z150" si="288">Q152+Q153</f>
        <v>0</v>
      </c>
    </row>
    <row r="151" spans="1:26" x14ac:dyDescent="0.25">
      <c r="A151" t="s">
        <v>150</v>
      </c>
      <c r="B151" t="s">
        <v>51</v>
      </c>
      <c r="C151" t="s">
        <v>571</v>
      </c>
      <c r="D151" t="s">
        <v>25</v>
      </c>
      <c r="E151" t="s">
        <v>39</v>
      </c>
      <c r="F151" t="s">
        <v>596</v>
      </c>
      <c r="G151" t="str">
        <f t="shared" si="237"/>
        <v>DL2022007</v>
      </c>
      <c r="H151" t="str">
        <f t="shared" si="238"/>
        <v>14</v>
      </c>
      <c r="I151" t="str">
        <f t="shared" si="239"/>
        <v>rhihar</v>
      </c>
      <c r="J151" t="str">
        <f t="shared" si="240"/>
        <v>NK</v>
      </c>
      <c r="K151" t="str">
        <f t="shared" si="241"/>
        <v>NK</v>
      </c>
      <c r="L151" t="str">
        <f t="shared" si="242"/>
        <v>true</v>
      </c>
      <c r="N151" s="7">
        <f t="shared" si="250"/>
        <v>0</v>
      </c>
      <c r="O151" s="7" t="str">
        <f t="shared" si="251"/>
        <v/>
      </c>
      <c r="P151" s="7">
        <f t="shared" si="252"/>
        <v>0</v>
      </c>
      <c r="Q151" s="7" t="str">
        <f t="shared" si="253"/>
        <v/>
      </c>
    </row>
    <row r="152" spans="1:26" x14ac:dyDescent="0.25">
      <c r="A152" t="s">
        <v>114</v>
      </c>
      <c r="B152" t="s">
        <v>76</v>
      </c>
      <c r="C152" t="s">
        <v>559</v>
      </c>
      <c r="D152" t="s">
        <v>25</v>
      </c>
      <c r="E152" t="s">
        <v>39</v>
      </c>
      <c r="F152" t="s">
        <v>596</v>
      </c>
      <c r="G152" t="str">
        <f t="shared" si="237"/>
        <v>DL2022007</v>
      </c>
      <c r="H152" t="str">
        <f t="shared" si="238"/>
        <v>14</v>
      </c>
      <c r="I152" t="str">
        <f t="shared" si="239"/>
        <v>rhihar</v>
      </c>
      <c r="J152" t="str">
        <f t="shared" si="240"/>
        <v>EP</v>
      </c>
      <c r="K152" t="str">
        <f t="shared" si="241"/>
        <v>EP</v>
      </c>
      <c r="L152" t="str">
        <f t="shared" si="242"/>
        <v>true</v>
      </c>
      <c r="N152" s="7">
        <f t="shared" si="250"/>
        <v>0</v>
      </c>
      <c r="O152" s="7" t="str">
        <f t="shared" si="251"/>
        <v/>
      </c>
      <c r="P152" s="7" t="str">
        <f t="shared" si="252"/>
        <v/>
      </c>
      <c r="Q152" s="7">
        <f t="shared" si="253"/>
        <v>0</v>
      </c>
    </row>
    <row r="153" spans="1:26" x14ac:dyDescent="0.25">
      <c r="A153" t="s">
        <v>137</v>
      </c>
      <c r="B153" t="s">
        <v>76</v>
      </c>
      <c r="C153" t="s">
        <v>559</v>
      </c>
      <c r="D153" t="s">
        <v>25</v>
      </c>
      <c r="E153" t="s">
        <v>39</v>
      </c>
      <c r="F153" t="s">
        <v>596</v>
      </c>
      <c r="G153" t="str">
        <f t="shared" si="237"/>
        <v>DL2022007</v>
      </c>
      <c r="H153" t="str">
        <f t="shared" si="238"/>
        <v>14</v>
      </c>
      <c r="I153" t="str">
        <f t="shared" si="239"/>
        <v>rhihar</v>
      </c>
      <c r="J153" t="str">
        <f t="shared" si="240"/>
        <v>EP</v>
      </c>
      <c r="K153" t="str">
        <f t="shared" si="241"/>
        <v>EP</v>
      </c>
      <c r="L153" t="str">
        <f t="shared" si="242"/>
        <v>true</v>
      </c>
      <c r="N153" s="7">
        <f t="shared" si="250"/>
        <v>0</v>
      </c>
      <c r="O153" s="7" t="str">
        <f t="shared" si="251"/>
        <v/>
      </c>
      <c r="P153" s="7" t="str">
        <f t="shared" si="252"/>
        <v/>
      </c>
      <c r="Q153" s="7">
        <f t="shared" si="253"/>
        <v>0</v>
      </c>
    </row>
    <row r="154" spans="1:26" x14ac:dyDescent="0.25">
      <c r="A154" t="s">
        <v>176</v>
      </c>
      <c r="B154" t="s">
        <v>23</v>
      </c>
      <c r="C154" t="s">
        <v>584</v>
      </c>
      <c r="D154" t="s">
        <v>25</v>
      </c>
      <c r="E154">
        <v>30.14</v>
      </c>
      <c r="F154" t="s">
        <v>596</v>
      </c>
      <c r="G154" t="str">
        <f t="shared" si="237"/>
        <v>DL2022007</v>
      </c>
      <c r="H154" t="str">
        <f t="shared" si="238"/>
        <v>15</v>
      </c>
      <c r="I154" t="str">
        <f t="shared" si="239"/>
        <v>oncgor</v>
      </c>
      <c r="J154" t="str">
        <f t="shared" si="240"/>
        <v>PK</v>
      </c>
      <c r="K154" t="str">
        <f t="shared" si="241"/>
        <v>PK</v>
      </c>
      <c r="L154" t="str">
        <f t="shared" si="242"/>
        <v>true</v>
      </c>
      <c r="N154" s="7">
        <f t="shared" si="250"/>
        <v>30.14</v>
      </c>
      <c r="O154" s="7">
        <f t="shared" si="251"/>
        <v>30.14</v>
      </c>
      <c r="P154" s="7" t="str">
        <f t="shared" si="252"/>
        <v/>
      </c>
      <c r="Q154" s="7" t="str">
        <f t="shared" si="253"/>
        <v/>
      </c>
      <c r="R154" t="str">
        <f t="shared" ref="R154" si="289">IF(AND(O154&gt;0,P155=0),"Valid","Invalid")</f>
        <v>Valid</v>
      </c>
      <c r="S154" t="str">
        <f t="shared" ref="S154" si="290">IF(OR(Q156&gt;0,Q157&gt;0),"Present","Absent")</f>
        <v>Absent</v>
      </c>
      <c r="T154" t="str">
        <f t="shared" ref="T154" si="291">IF(OR(Q156&lt;41,Q157&lt;41),"Ct&lt;41",IF(OR(Q156&gt;41,Q157&gt;41),"Ct&gt;41","No Ct"))</f>
        <v>Ct&lt;41</v>
      </c>
      <c r="V154" t="str">
        <f t="shared" ref="V154" si="292">G154&amp;"_"&amp;I154&amp;"_"&amp;R154&amp;"_"&amp;S154&amp;"_"&amp;T154</f>
        <v>DL2022007_oncgor_Valid_Absent_Ct&lt;41</v>
      </c>
      <c r="X154">
        <f t="shared" ref="X154" si="293">O154</f>
        <v>30.14</v>
      </c>
      <c r="Y154">
        <f t="shared" ref="Y154" si="294">P155</f>
        <v>0</v>
      </c>
      <c r="Z154">
        <f t="shared" ref="Z154" si="295">Q156+Q157</f>
        <v>0</v>
      </c>
    </row>
    <row r="155" spans="1:26" x14ac:dyDescent="0.25">
      <c r="A155" t="s">
        <v>152</v>
      </c>
      <c r="B155" t="s">
        <v>51</v>
      </c>
      <c r="C155" t="s">
        <v>572</v>
      </c>
      <c r="D155" t="s">
        <v>25</v>
      </c>
      <c r="E155" t="s">
        <v>39</v>
      </c>
      <c r="F155" t="s">
        <v>596</v>
      </c>
      <c r="G155" t="str">
        <f t="shared" si="237"/>
        <v>DL2022007</v>
      </c>
      <c r="H155" t="str">
        <f t="shared" si="238"/>
        <v>15</v>
      </c>
      <c r="I155" t="str">
        <f t="shared" si="239"/>
        <v>oncgor</v>
      </c>
      <c r="J155" t="str">
        <f t="shared" si="240"/>
        <v>NK</v>
      </c>
      <c r="K155" t="str">
        <f t="shared" si="241"/>
        <v>NK</v>
      </c>
      <c r="L155" t="str">
        <f t="shared" si="242"/>
        <v>true</v>
      </c>
      <c r="N155" s="7">
        <f t="shared" si="250"/>
        <v>0</v>
      </c>
      <c r="O155" s="7" t="str">
        <f t="shared" si="251"/>
        <v/>
      </c>
      <c r="P155" s="7">
        <f t="shared" si="252"/>
        <v>0</v>
      </c>
      <c r="Q155" s="7" t="str">
        <f t="shared" si="253"/>
        <v/>
      </c>
    </row>
    <row r="156" spans="1:26" x14ac:dyDescent="0.25">
      <c r="A156" t="s">
        <v>116</v>
      </c>
      <c r="B156" t="s">
        <v>76</v>
      </c>
      <c r="C156" t="s">
        <v>560</v>
      </c>
      <c r="D156" t="s">
        <v>25</v>
      </c>
      <c r="E156" t="s">
        <v>39</v>
      </c>
      <c r="F156" t="s">
        <v>596</v>
      </c>
      <c r="G156" t="str">
        <f t="shared" si="237"/>
        <v>DL2022007</v>
      </c>
      <c r="H156" t="str">
        <f t="shared" si="238"/>
        <v>15</v>
      </c>
      <c r="I156" t="str">
        <f t="shared" si="239"/>
        <v>oncgor</v>
      </c>
      <c r="J156" t="str">
        <f t="shared" si="240"/>
        <v>EP</v>
      </c>
      <c r="K156" t="str">
        <f t="shared" si="241"/>
        <v>EP</v>
      </c>
      <c r="L156" t="str">
        <f t="shared" si="242"/>
        <v>true</v>
      </c>
      <c r="N156" s="7">
        <f t="shared" si="250"/>
        <v>0</v>
      </c>
      <c r="O156" s="7" t="str">
        <f t="shared" si="251"/>
        <v/>
      </c>
      <c r="P156" s="7" t="str">
        <f t="shared" si="252"/>
        <v/>
      </c>
      <c r="Q156" s="7">
        <f t="shared" si="253"/>
        <v>0</v>
      </c>
    </row>
    <row r="157" spans="1:26" x14ac:dyDescent="0.25">
      <c r="A157" t="s">
        <v>138</v>
      </c>
      <c r="B157" t="s">
        <v>76</v>
      </c>
      <c r="C157" t="s">
        <v>560</v>
      </c>
      <c r="D157" t="s">
        <v>25</v>
      </c>
      <c r="E157" t="s">
        <v>39</v>
      </c>
      <c r="F157" t="s">
        <v>596</v>
      </c>
      <c r="G157" t="str">
        <f t="shared" si="237"/>
        <v>DL2022007</v>
      </c>
      <c r="H157" t="str">
        <f t="shared" si="238"/>
        <v>15</v>
      </c>
      <c r="I157" t="str">
        <f t="shared" si="239"/>
        <v>oncgor</v>
      </c>
      <c r="J157" t="str">
        <f t="shared" si="240"/>
        <v>EP</v>
      </c>
      <c r="K157" t="str">
        <f t="shared" si="241"/>
        <v>EP</v>
      </c>
      <c r="L157" t="str">
        <f t="shared" si="242"/>
        <v>true</v>
      </c>
      <c r="N157" s="7">
        <f t="shared" si="250"/>
        <v>0</v>
      </c>
      <c r="O157" s="7" t="str">
        <f t="shared" si="251"/>
        <v/>
      </c>
      <c r="P157" s="7" t="str">
        <f t="shared" si="252"/>
        <v/>
      </c>
      <c r="Q157" s="7">
        <f t="shared" si="253"/>
        <v>0</v>
      </c>
    </row>
    <row r="158" spans="1:26" x14ac:dyDescent="0.25">
      <c r="A158" t="s">
        <v>178</v>
      </c>
      <c r="B158" t="s">
        <v>23</v>
      </c>
      <c r="C158" t="s">
        <v>585</v>
      </c>
      <c r="D158" t="s">
        <v>25</v>
      </c>
      <c r="E158" t="s">
        <v>39</v>
      </c>
      <c r="F158" t="s">
        <v>596</v>
      </c>
      <c r="G158" t="str">
        <f t="shared" si="237"/>
        <v>DL2022007</v>
      </c>
      <c r="H158" t="str">
        <f t="shared" si="238"/>
        <v>16</v>
      </c>
      <c r="I158" t="str">
        <f t="shared" si="239"/>
        <v>oncgor</v>
      </c>
      <c r="J158" t="str">
        <f t="shared" si="240"/>
        <v>PK</v>
      </c>
      <c r="K158" t="str">
        <f t="shared" si="241"/>
        <v>PK</v>
      </c>
      <c r="L158" t="str">
        <f t="shared" si="242"/>
        <v>true</v>
      </c>
      <c r="N158" s="7">
        <f t="shared" si="250"/>
        <v>0</v>
      </c>
      <c r="O158" s="7">
        <f t="shared" si="251"/>
        <v>0</v>
      </c>
      <c r="P158" s="7" t="str">
        <f t="shared" si="252"/>
        <v/>
      </c>
      <c r="Q158" s="7" t="str">
        <f t="shared" si="253"/>
        <v/>
      </c>
      <c r="R158" t="str">
        <f t="shared" ref="R158" si="296">IF(AND(O158&gt;0,P159=0),"Valid","Invalid")</f>
        <v>Invalid</v>
      </c>
      <c r="S158" t="str">
        <f t="shared" ref="S158" si="297">IF(OR(Q160&gt;0,Q161&gt;0),"Present","Absent")</f>
        <v>Absent</v>
      </c>
      <c r="T158" t="str">
        <f t="shared" ref="T158" si="298">IF(OR(Q160&lt;41,Q161&lt;41),"Ct&lt;41",IF(OR(Q160&gt;41,Q161&gt;41),"Ct&gt;41","No Ct"))</f>
        <v>Ct&lt;41</v>
      </c>
      <c r="V158" t="str">
        <f t="shared" ref="V158" si="299">G158&amp;"_"&amp;I158&amp;"_"&amp;R158&amp;"_"&amp;S158&amp;"_"&amp;T158</f>
        <v>DL2022007_oncgor_Invalid_Absent_Ct&lt;41</v>
      </c>
      <c r="X158">
        <f t="shared" ref="X158" si="300">O158</f>
        <v>0</v>
      </c>
      <c r="Y158">
        <f t="shared" ref="Y158" si="301">P159</f>
        <v>0</v>
      </c>
      <c r="Z158">
        <f t="shared" ref="Z158" si="302">Q160+Q161</f>
        <v>0</v>
      </c>
    </row>
    <row r="159" spans="1:26" x14ac:dyDescent="0.25">
      <c r="A159" t="s">
        <v>154</v>
      </c>
      <c r="B159" t="s">
        <v>51</v>
      </c>
      <c r="C159" t="s">
        <v>573</v>
      </c>
      <c r="D159" t="s">
        <v>25</v>
      </c>
      <c r="E159" t="s">
        <v>39</v>
      </c>
      <c r="F159" t="s">
        <v>596</v>
      </c>
      <c r="G159" t="str">
        <f t="shared" si="237"/>
        <v>DL2022007</v>
      </c>
      <c r="H159" t="str">
        <f t="shared" si="238"/>
        <v>16</v>
      </c>
      <c r="I159" t="str">
        <f t="shared" si="239"/>
        <v>oncgor</v>
      </c>
      <c r="J159" t="str">
        <f t="shared" si="240"/>
        <v>NK</v>
      </c>
      <c r="K159" t="str">
        <f t="shared" si="241"/>
        <v>NK</v>
      </c>
      <c r="L159" t="str">
        <f t="shared" si="242"/>
        <v>true</v>
      </c>
      <c r="N159" s="7">
        <f t="shared" si="250"/>
        <v>0</v>
      </c>
      <c r="O159" s="7" t="str">
        <f t="shared" si="251"/>
        <v/>
      </c>
      <c r="P159" s="7">
        <f t="shared" si="252"/>
        <v>0</v>
      </c>
      <c r="Q159" s="7" t="str">
        <f t="shared" si="253"/>
        <v/>
      </c>
    </row>
    <row r="160" spans="1:26" x14ac:dyDescent="0.25">
      <c r="A160" t="s">
        <v>118</v>
      </c>
      <c r="B160" t="s">
        <v>76</v>
      </c>
      <c r="C160" t="s">
        <v>561</v>
      </c>
      <c r="D160" t="s">
        <v>25</v>
      </c>
      <c r="E160" t="s">
        <v>39</v>
      </c>
      <c r="F160" t="s">
        <v>596</v>
      </c>
      <c r="G160" t="str">
        <f t="shared" si="237"/>
        <v>DL2022007</v>
      </c>
      <c r="H160" t="str">
        <f t="shared" si="238"/>
        <v>16</v>
      </c>
      <c r="I160" t="str">
        <f t="shared" si="239"/>
        <v>oncgor</v>
      </c>
      <c r="J160" t="str">
        <f t="shared" si="240"/>
        <v>EP</v>
      </c>
      <c r="K160" t="str">
        <f t="shared" si="241"/>
        <v>EP</v>
      </c>
      <c r="L160" t="str">
        <f t="shared" si="242"/>
        <v>true</v>
      </c>
      <c r="N160" s="7">
        <f t="shared" si="250"/>
        <v>0</v>
      </c>
      <c r="O160" s="7" t="str">
        <f t="shared" si="251"/>
        <v/>
      </c>
      <c r="P160" s="7" t="str">
        <f t="shared" si="252"/>
        <v/>
      </c>
      <c r="Q160" s="7">
        <f t="shared" si="253"/>
        <v>0</v>
      </c>
    </row>
    <row r="161" spans="1:26" x14ac:dyDescent="0.25">
      <c r="A161" t="s">
        <v>139</v>
      </c>
      <c r="B161" t="s">
        <v>76</v>
      </c>
      <c r="C161" t="s">
        <v>561</v>
      </c>
      <c r="D161" t="s">
        <v>25</v>
      </c>
      <c r="E161" t="s">
        <v>39</v>
      </c>
      <c r="F161" t="s">
        <v>596</v>
      </c>
      <c r="G161" t="str">
        <f t="shared" si="237"/>
        <v>DL2022007</v>
      </c>
      <c r="H161" t="str">
        <f t="shared" si="238"/>
        <v>16</v>
      </c>
      <c r="I161" t="str">
        <f t="shared" si="239"/>
        <v>oncgor</v>
      </c>
      <c r="J161" t="str">
        <f t="shared" si="240"/>
        <v>EP</v>
      </c>
      <c r="K161" t="str">
        <f t="shared" si="241"/>
        <v>EP</v>
      </c>
      <c r="L161" t="str">
        <f t="shared" si="242"/>
        <v>true</v>
      </c>
      <c r="N161" s="7">
        <f t="shared" si="250"/>
        <v>0</v>
      </c>
      <c r="O161" s="7" t="str">
        <f t="shared" si="251"/>
        <v/>
      </c>
      <c r="P161" s="7" t="str">
        <f t="shared" si="252"/>
        <v/>
      </c>
      <c r="Q161" s="7">
        <f t="shared" si="253"/>
        <v>0</v>
      </c>
    </row>
    <row r="162" spans="1:26" x14ac:dyDescent="0.25">
      <c r="A162" t="s">
        <v>180</v>
      </c>
      <c r="B162" t="s">
        <v>23</v>
      </c>
      <c r="C162" t="s">
        <v>586</v>
      </c>
      <c r="D162" t="s">
        <v>25</v>
      </c>
      <c r="E162">
        <v>32.53</v>
      </c>
      <c r="F162" t="s">
        <v>596</v>
      </c>
      <c r="G162" t="str">
        <f t="shared" si="237"/>
        <v>DL2022007</v>
      </c>
      <c r="H162" t="str">
        <f t="shared" si="238"/>
        <v>17</v>
      </c>
      <c r="I162" t="str">
        <f t="shared" si="239"/>
        <v>cragig</v>
      </c>
      <c r="J162" t="str">
        <f t="shared" si="240"/>
        <v>PK</v>
      </c>
      <c r="K162" t="str">
        <f t="shared" si="241"/>
        <v>PK</v>
      </c>
      <c r="L162" t="str">
        <f t="shared" si="242"/>
        <v>true</v>
      </c>
      <c r="N162" s="7">
        <f t="shared" si="250"/>
        <v>32.53</v>
      </c>
      <c r="O162" s="7">
        <f t="shared" si="251"/>
        <v>32.53</v>
      </c>
      <c r="P162" s="7" t="str">
        <f t="shared" si="252"/>
        <v/>
      </c>
      <c r="Q162" s="7" t="str">
        <f t="shared" si="253"/>
        <v/>
      </c>
      <c r="R162" t="str">
        <f t="shared" ref="R162" si="303">IF(AND(O162&gt;0,P163=0),"Valid","Invalid")</f>
        <v>Invalid</v>
      </c>
      <c r="S162" t="str">
        <f t="shared" ref="S162" si="304">IF(OR(Q164&gt;0,Q165&gt;0),"Present","Absent")</f>
        <v>Present</v>
      </c>
      <c r="T162" t="str">
        <f t="shared" ref="T162" si="305">IF(OR(Q164&lt;41,Q165&lt;41),"Ct&lt;41",IF(OR(Q164&gt;41,Q165&gt;41),"Ct&gt;41","No Ct"))</f>
        <v>Ct&lt;41</v>
      </c>
      <c r="V162" t="str">
        <f t="shared" ref="V162" si="306">G162&amp;"_"&amp;I162&amp;"_"&amp;R162&amp;"_"&amp;S162&amp;"_"&amp;T162</f>
        <v>DL2022007_cragig_Invalid_Present_Ct&lt;41</v>
      </c>
      <c r="X162">
        <f t="shared" ref="X162" si="307">O162</f>
        <v>32.53</v>
      </c>
      <c r="Y162">
        <f t="shared" ref="Y162" si="308">P163</f>
        <v>32.270000000000003</v>
      </c>
      <c r="Z162">
        <f t="shared" ref="Z162" si="309">Q164+Q165</f>
        <v>65.490000000000009</v>
      </c>
    </row>
    <row r="163" spans="1:26" x14ac:dyDescent="0.25">
      <c r="A163" t="s">
        <v>156</v>
      </c>
      <c r="B163" t="s">
        <v>51</v>
      </c>
      <c r="C163" t="s">
        <v>574</v>
      </c>
      <c r="D163" t="s">
        <v>25</v>
      </c>
      <c r="E163">
        <v>32.270000000000003</v>
      </c>
      <c r="F163" t="s">
        <v>596</v>
      </c>
      <c r="G163" t="str">
        <f t="shared" si="237"/>
        <v>DL2022007</v>
      </c>
      <c r="H163" t="str">
        <f t="shared" si="238"/>
        <v>17</v>
      </c>
      <c r="I163" t="str">
        <f t="shared" si="239"/>
        <v>cragig</v>
      </c>
      <c r="J163" t="str">
        <f t="shared" si="240"/>
        <v>NK</v>
      </c>
      <c r="K163" t="str">
        <f t="shared" si="241"/>
        <v>NK</v>
      </c>
      <c r="L163" t="str">
        <f t="shared" si="242"/>
        <v>true</v>
      </c>
      <c r="N163" s="7">
        <f t="shared" si="250"/>
        <v>32.270000000000003</v>
      </c>
      <c r="O163" s="7" t="str">
        <f t="shared" si="251"/>
        <v/>
      </c>
      <c r="P163" s="7">
        <f t="shared" si="252"/>
        <v>32.270000000000003</v>
      </c>
      <c r="Q163" s="7" t="str">
        <f t="shared" si="253"/>
        <v/>
      </c>
    </row>
    <row r="164" spans="1:26" x14ac:dyDescent="0.25">
      <c r="A164" t="s">
        <v>120</v>
      </c>
      <c r="B164" t="s">
        <v>76</v>
      </c>
      <c r="C164" t="s">
        <v>562</v>
      </c>
      <c r="D164" t="s">
        <v>25</v>
      </c>
      <c r="E164">
        <v>32.82</v>
      </c>
      <c r="F164" t="s">
        <v>596</v>
      </c>
      <c r="G164" t="str">
        <f t="shared" si="237"/>
        <v>DL2022007</v>
      </c>
      <c r="H164" t="str">
        <f t="shared" si="238"/>
        <v>17</v>
      </c>
      <c r="I164" t="str">
        <f t="shared" si="239"/>
        <v>cragig</v>
      </c>
      <c r="J164" t="str">
        <f t="shared" si="240"/>
        <v>EP</v>
      </c>
      <c r="K164" t="str">
        <f t="shared" si="241"/>
        <v>EP</v>
      </c>
      <c r="L164" t="str">
        <f t="shared" si="242"/>
        <v>true</v>
      </c>
      <c r="N164" s="7">
        <f t="shared" si="250"/>
        <v>32.82</v>
      </c>
      <c r="O164" s="7" t="str">
        <f t="shared" si="251"/>
        <v/>
      </c>
      <c r="P164" s="7" t="str">
        <f t="shared" si="252"/>
        <v/>
      </c>
      <c r="Q164" s="7">
        <f t="shared" si="253"/>
        <v>32.82</v>
      </c>
    </row>
    <row r="165" spans="1:26" x14ac:dyDescent="0.25">
      <c r="A165" t="s">
        <v>140</v>
      </c>
      <c r="B165" t="s">
        <v>76</v>
      </c>
      <c r="C165" t="s">
        <v>562</v>
      </c>
      <c r="D165" t="s">
        <v>25</v>
      </c>
      <c r="E165">
        <v>32.67</v>
      </c>
      <c r="F165" t="s">
        <v>596</v>
      </c>
      <c r="G165" t="str">
        <f t="shared" si="237"/>
        <v>DL2022007</v>
      </c>
      <c r="H165" t="str">
        <f t="shared" si="238"/>
        <v>17</v>
      </c>
      <c r="I165" t="str">
        <f t="shared" si="239"/>
        <v>cragig</v>
      </c>
      <c r="J165" t="str">
        <f t="shared" si="240"/>
        <v>EP</v>
      </c>
      <c r="K165" t="str">
        <f t="shared" si="241"/>
        <v>EP</v>
      </c>
      <c r="L165" t="str">
        <f t="shared" si="242"/>
        <v>true</v>
      </c>
      <c r="N165" s="7">
        <f t="shared" si="250"/>
        <v>32.67</v>
      </c>
      <c r="O165" s="7" t="str">
        <f t="shared" si="251"/>
        <v/>
      </c>
      <c r="P165" s="7" t="str">
        <f t="shared" si="252"/>
        <v/>
      </c>
      <c r="Q165" s="7">
        <f t="shared" si="253"/>
        <v>32.67</v>
      </c>
    </row>
    <row r="166" spans="1:26" x14ac:dyDescent="0.25">
      <c r="A166" t="s">
        <v>182</v>
      </c>
      <c r="B166" t="s">
        <v>23</v>
      </c>
      <c r="C166" t="s">
        <v>587</v>
      </c>
      <c r="D166" t="s">
        <v>25</v>
      </c>
      <c r="E166">
        <v>31.13</v>
      </c>
      <c r="F166" t="s">
        <v>596</v>
      </c>
      <c r="G166" t="str">
        <f t="shared" si="237"/>
        <v>DL2022007</v>
      </c>
      <c r="H166" t="str">
        <f t="shared" si="238"/>
        <v>18</v>
      </c>
      <c r="I166" t="str">
        <f t="shared" si="239"/>
        <v>cragig</v>
      </c>
      <c r="J166" t="str">
        <f t="shared" si="240"/>
        <v>PK</v>
      </c>
      <c r="K166" t="str">
        <f t="shared" si="241"/>
        <v>PK</v>
      </c>
      <c r="L166" t="str">
        <f t="shared" si="242"/>
        <v>true</v>
      </c>
      <c r="N166" s="7">
        <f t="shared" si="250"/>
        <v>31.13</v>
      </c>
      <c r="O166" s="7">
        <f t="shared" si="251"/>
        <v>31.13</v>
      </c>
      <c r="P166" s="7" t="str">
        <f t="shared" si="252"/>
        <v/>
      </c>
      <c r="Q166" s="7" t="str">
        <f t="shared" si="253"/>
        <v/>
      </c>
      <c r="R166" t="str">
        <f t="shared" ref="R166" si="310">IF(AND(O166&gt;0,P167=0),"Valid","Invalid")</f>
        <v>Valid</v>
      </c>
      <c r="S166" t="str">
        <f t="shared" ref="S166" si="311">IF(OR(Q168&gt;0,Q169&gt;0),"Present","Absent")</f>
        <v>Absent</v>
      </c>
      <c r="T166" t="str">
        <f t="shared" ref="T166" si="312">IF(OR(Q168&lt;41,Q169&lt;41),"Ct&lt;41",IF(OR(Q168&gt;41,Q169&gt;41),"Ct&gt;41","No Ct"))</f>
        <v>Ct&lt;41</v>
      </c>
      <c r="V166" t="str">
        <f t="shared" ref="V166" si="313">G166&amp;"_"&amp;I166&amp;"_"&amp;R166&amp;"_"&amp;S166&amp;"_"&amp;T166</f>
        <v>DL2022007_cragig_Valid_Absent_Ct&lt;41</v>
      </c>
      <c r="X166">
        <f t="shared" ref="X166" si="314">O166</f>
        <v>31.13</v>
      </c>
      <c r="Y166">
        <f t="shared" ref="Y166" si="315">P167</f>
        <v>0</v>
      </c>
      <c r="Z166">
        <f t="shared" ref="Z166" si="316">Q168+Q169</f>
        <v>0</v>
      </c>
    </row>
    <row r="167" spans="1:26" x14ac:dyDescent="0.25">
      <c r="A167" t="s">
        <v>158</v>
      </c>
      <c r="B167" t="s">
        <v>51</v>
      </c>
      <c r="C167" t="s">
        <v>575</v>
      </c>
      <c r="D167" t="s">
        <v>25</v>
      </c>
      <c r="E167" t="s">
        <v>39</v>
      </c>
      <c r="F167" t="s">
        <v>596</v>
      </c>
      <c r="G167" t="str">
        <f t="shared" si="237"/>
        <v>DL2022007</v>
      </c>
      <c r="H167" t="str">
        <f t="shared" si="238"/>
        <v>18</v>
      </c>
      <c r="I167" t="str">
        <f t="shared" si="239"/>
        <v>cragig</v>
      </c>
      <c r="J167" t="str">
        <f t="shared" si="240"/>
        <v>NK</v>
      </c>
      <c r="K167" t="str">
        <f t="shared" si="241"/>
        <v>NK</v>
      </c>
      <c r="L167" t="str">
        <f t="shared" si="242"/>
        <v>true</v>
      </c>
      <c r="N167" s="7">
        <f t="shared" si="250"/>
        <v>0</v>
      </c>
      <c r="O167" s="7" t="str">
        <f t="shared" si="251"/>
        <v/>
      </c>
      <c r="P167" s="7">
        <f t="shared" si="252"/>
        <v>0</v>
      </c>
      <c r="Q167" s="7" t="str">
        <f t="shared" si="253"/>
        <v/>
      </c>
    </row>
    <row r="168" spans="1:26" x14ac:dyDescent="0.25">
      <c r="A168" t="s">
        <v>122</v>
      </c>
      <c r="B168" t="s">
        <v>76</v>
      </c>
      <c r="C168" t="s">
        <v>563</v>
      </c>
      <c r="D168" t="s">
        <v>25</v>
      </c>
      <c r="E168" t="s">
        <v>39</v>
      </c>
      <c r="F168" t="s">
        <v>596</v>
      </c>
      <c r="G168" t="str">
        <f t="shared" si="237"/>
        <v>DL2022007</v>
      </c>
      <c r="H168" t="str">
        <f t="shared" si="238"/>
        <v>18</v>
      </c>
      <c r="I168" t="str">
        <f t="shared" si="239"/>
        <v>cragig</v>
      </c>
      <c r="J168" t="str">
        <f t="shared" si="240"/>
        <v>EP</v>
      </c>
      <c r="K168" t="str">
        <f t="shared" si="241"/>
        <v>EP</v>
      </c>
      <c r="L168" t="str">
        <f t="shared" si="242"/>
        <v>true</v>
      </c>
      <c r="N168" s="7">
        <f t="shared" si="250"/>
        <v>0</v>
      </c>
      <c r="O168" s="7" t="str">
        <f t="shared" si="251"/>
        <v/>
      </c>
      <c r="P168" s="7" t="str">
        <f t="shared" si="252"/>
        <v/>
      </c>
      <c r="Q168" s="7">
        <f t="shared" si="253"/>
        <v>0</v>
      </c>
    </row>
    <row r="169" spans="1:26" x14ac:dyDescent="0.25">
      <c r="A169" t="s">
        <v>141</v>
      </c>
      <c r="B169" t="s">
        <v>76</v>
      </c>
      <c r="C169" t="s">
        <v>563</v>
      </c>
      <c r="D169" t="s">
        <v>25</v>
      </c>
      <c r="E169" t="s">
        <v>39</v>
      </c>
      <c r="F169" t="s">
        <v>596</v>
      </c>
      <c r="G169" t="str">
        <f t="shared" si="237"/>
        <v>DL2022007</v>
      </c>
      <c r="H169" t="str">
        <f t="shared" si="238"/>
        <v>18</v>
      </c>
      <c r="I169" t="str">
        <f t="shared" si="239"/>
        <v>cragig</v>
      </c>
      <c r="J169" t="str">
        <f t="shared" si="240"/>
        <v>EP</v>
      </c>
      <c r="K169" t="str">
        <f t="shared" si="241"/>
        <v>EP</v>
      </c>
      <c r="L169" t="str">
        <f t="shared" si="242"/>
        <v>true</v>
      </c>
      <c r="N169" s="7">
        <f t="shared" si="250"/>
        <v>0</v>
      </c>
      <c r="O169" s="7" t="str">
        <f t="shared" si="251"/>
        <v/>
      </c>
      <c r="P169" s="7" t="str">
        <f t="shared" si="252"/>
        <v/>
      </c>
      <c r="Q169" s="7">
        <f t="shared" si="253"/>
        <v>0</v>
      </c>
    </row>
    <row r="170" spans="1:26" x14ac:dyDescent="0.25">
      <c r="A170" t="s">
        <v>184</v>
      </c>
      <c r="B170" t="s">
        <v>23</v>
      </c>
      <c r="C170" t="s">
        <v>588</v>
      </c>
      <c r="D170" t="s">
        <v>25</v>
      </c>
      <c r="E170">
        <v>22.64</v>
      </c>
      <c r="F170" t="s">
        <v>596</v>
      </c>
      <c r="G170" t="str">
        <f t="shared" si="237"/>
        <v>DL2022007</v>
      </c>
      <c r="H170" t="str">
        <f t="shared" si="238"/>
        <v>19</v>
      </c>
      <c r="I170" t="str">
        <f t="shared" si="239"/>
        <v>neomel</v>
      </c>
      <c r="J170" t="str">
        <f t="shared" si="240"/>
        <v>PK</v>
      </c>
      <c r="K170" t="str">
        <f t="shared" si="241"/>
        <v>PK</v>
      </c>
      <c r="L170" t="str">
        <f t="shared" si="242"/>
        <v>true</v>
      </c>
      <c r="N170" s="7">
        <f t="shared" si="250"/>
        <v>22.64</v>
      </c>
      <c r="O170" s="7">
        <f t="shared" si="251"/>
        <v>22.64</v>
      </c>
      <c r="P170" s="7" t="str">
        <f t="shared" si="252"/>
        <v/>
      </c>
      <c r="Q170" s="7" t="str">
        <f t="shared" si="253"/>
        <v/>
      </c>
      <c r="R170" t="str">
        <f t="shared" ref="R170" si="317">IF(AND(O170&gt;0,P171=0),"Valid","Invalid")</f>
        <v>Valid</v>
      </c>
      <c r="S170" t="str">
        <f t="shared" ref="S170" si="318">IF(OR(Q172&gt;0,Q173&gt;0),"Present","Absent")</f>
        <v>Present</v>
      </c>
      <c r="T170" t="str">
        <f t="shared" ref="T170" si="319">IF(OR(Q172&lt;41,Q173&lt;41),"Ct&lt;41",IF(OR(Q172&gt;41,Q173&gt;41),"Ct&gt;41","No Ct"))</f>
        <v>Ct&lt;41</v>
      </c>
      <c r="V170" t="str">
        <f t="shared" ref="V170" si="320">G170&amp;"_"&amp;I170&amp;"_"&amp;R170&amp;"_"&amp;S170&amp;"_"&amp;T170</f>
        <v>DL2022007_neomel_Valid_Present_Ct&lt;41</v>
      </c>
      <c r="X170">
        <f t="shared" ref="X170" si="321">O170</f>
        <v>22.64</v>
      </c>
      <c r="Y170">
        <f t="shared" ref="Y170" si="322">P171</f>
        <v>0</v>
      </c>
      <c r="Z170">
        <f t="shared" ref="Z170" si="323">Q172+Q173</f>
        <v>38.450000000000003</v>
      </c>
    </row>
    <row r="171" spans="1:26" x14ac:dyDescent="0.25">
      <c r="A171" t="s">
        <v>160</v>
      </c>
      <c r="B171" t="s">
        <v>51</v>
      </c>
      <c r="C171" t="s">
        <v>576</v>
      </c>
      <c r="D171" t="s">
        <v>25</v>
      </c>
      <c r="E171" t="s">
        <v>39</v>
      </c>
      <c r="F171" t="s">
        <v>596</v>
      </c>
      <c r="G171" t="str">
        <f t="shared" si="237"/>
        <v>DL2022007</v>
      </c>
      <c r="H171" t="str">
        <f t="shared" si="238"/>
        <v>19</v>
      </c>
      <c r="I171" t="str">
        <f t="shared" si="239"/>
        <v>neomel</v>
      </c>
      <c r="J171" t="str">
        <f t="shared" si="240"/>
        <v>NK</v>
      </c>
      <c r="K171" t="str">
        <f t="shared" si="241"/>
        <v>NK</v>
      </c>
      <c r="L171" t="str">
        <f t="shared" si="242"/>
        <v>true</v>
      </c>
      <c r="N171" s="7">
        <f t="shared" si="250"/>
        <v>0</v>
      </c>
      <c r="O171" s="7" t="str">
        <f t="shared" si="251"/>
        <v/>
      </c>
      <c r="P171" s="7">
        <f t="shared" si="252"/>
        <v>0</v>
      </c>
      <c r="Q171" s="7" t="str">
        <f t="shared" si="253"/>
        <v/>
      </c>
    </row>
    <row r="172" spans="1:26" x14ac:dyDescent="0.25">
      <c r="A172" t="s">
        <v>124</v>
      </c>
      <c r="B172" t="s">
        <v>76</v>
      </c>
      <c r="C172" t="s">
        <v>564</v>
      </c>
      <c r="D172" t="s">
        <v>25</v>
      </c>
      <c r="E172">
        <v>38.450000000000003</v>
      </c>
      <c r="F172" t="s">
        <v>596</v>
      </c>
      <c r="G172" t="str">
        <f t="shared" si="237"/>
        <v>DL2022007</v>
      </c>
      <c r="H172" t="str">
        <f t="shared" si="238"/>
        <v>19</v>
      </c>
      <c r="I172" t="str">
        <f t="shared" si="239"/>
        <v>neomel</v>
      </c>
      <c r="J172" t="str">
        <f t="shared" si="240"/>
        <v>EP</v>
      </c>
      <c r="K172" t="str">
        <f t="shared" si="241"/>
        <v>EP</v>
      </c>
      <c r="L172" t="str">
        <f t="shared" si="242"/>
        <v>true</v>
      </c>
      <c r="N172" s="7">
        <f t="shared" si="250"/>
        <v>38.450000000000003</v>
      </c>
      <c r="O172" s="7" t="str">
        <f t="shared" si="251"/>
        <v/>
      </c>
      <c r="P172" s="7" t="str">
        <f t="shared" si="252"/>
        <v/>
      </c>
      <c r="Q172" s="7">
        <f t="shared" si="253"/>
        <v>38.450000000000003</v>
      </c>
    </row>
    <row r="173" spans="1:26" x14ac:dyDescent="0.25">
      <c r="A173" t="s">
        <v>142</v>
      </c>
      <c r="B173" t="s">
        <v>76</v>
      </c>
      <c r="C173" t="s">
        <v>564</v>
      </c>
      <c r="D173" t="s">
        <v>25</v>
      </c>
      <c r="E173" t="s">
        <v>39</v>
      </c>
      <c r="F173" t="s">
        <v>596</v>
      </c>
      <c r="G173" t="str">
        <f t="shared" si="237"/>
        <v>DL2022007</v>
      </c>
      <c r="H173" t="str">
        <f t="shared" si="238"/>
        <v>19</v>
      </c>
      <c r="I173" t="str">
        <f t="shared" si="239"/>
        <v>neomel</v>
      </c>
      <c r="J173" t="str">
        <f t="shared" si="240"/>
        <v>EP</v>
      </c>
      <c r="K173" t="str">
        <f t="shared" si="241"/>
        <v>EP</v>
      </c>
      <c r="L173" t="str">
        <f t="shared" si="242"/>
        <v>true</v>
      </c>
      <c r="N173" s="7">
        <f t="shared" si="250"/>
        <v>0</v>
      </c>
      <c r="O173" s="7" t="str">
        <f t="shared" si="251"/>
        <v/>
      </c>
      <c r="P173" s="7" t="str">
        <f t="shared" si="252"/>
        <v/>
      </c>
      <c r="Q173" s="7">
        <f t="shared" si="253"/>
        <v>0</v>
      </c>
    </row>
    <row r="174" spans="1:26" x14ac:dyDescent="0.25">
      <c r="A174" t="s">
        <v>186</v>
      </c>
      <c r="B174" t="s">
        <v>23</v>
      </c>
      <c r="C174" t="s">
        <v>589</v>
      </c>
      <c r="D174" t="s">
        <v>25</v>
      </c>
      <c r="E174">
        <v>23.1</v>
      </c>
      <c r="F174" t="s">
        <v>596</v>
      </c>
      <c r="G174" t="str">
        <f t="shared" si="237"/>
        <v>DL2022007</v>
      </c>
      <c r="H174" t="str">
        <f t="shared" si="238"/>
        <v>20</v>
      </c>
      <c r="I174" t="str">
        <f t="shared" si="239"/>
        <v>neomel</v>
      </c>
      <c r="J174" t="str">
        <f t="shared" si="240"/>
        <v>PK</v>
      </c>
      <c r="K174" t="str">
        <f t="shared" si="241"/>
        <v>PK</v>
      </c>
      <c r="L174" t="str">
        <f t="shared" si="242"/>
        <v>true</v>
      </c>
      <c r="N174" s="7">
        <f t="shared" si="250"/>
        <v>23.1</v>
      </c>
      <c r="O174" s="7">
        <f t="shared" si="251"/>
        <v>23.1</v>
      </c>
      <c r="P174" s="7" t="str">
        <f t="shared" si="252"/>
        <v/>
      </c>
      <c r="Q174" s="7" t="str">
        <f t="shared" si="253"/>
        <v/>
      </c>
      <c r="R174" t="str">
        <f t="shared" ref="R174" si="324">IF(AND(O174&gt;0,P175=0),"Valid","Invalid")</f>
        <v>Valid</v>
      </c>
      <c r="S174" t="str">
        <f t="shared" ref="S174" si="325">IF(OR(Q176&gt;0,Q177&gt;0),"Present","Absent")</f>
        <v>Present</v>
      </c>
      <c r="T174" t="str">
        <f t="shared" ref="T174" si="326">IF(OR(Q176&lt;41,Q177&lt;41),"Ct&lt;41",IF(OR(Q176&gt;41,Q177&gt;41),"Ct&gt;41","No Ct"))</f>
        <v>Ct&lt;41</v>
      </c>
      <c r="V174" t="str">
        <f t="shared" ref="V174" si="327">G174&amp;"_"&amp;I174&amp;"_"&amp;R174&amp;"_"&amp;S174&amp;"_"&amp;T174</f>
        <v>DL2022007_neomel_Valid_Present_Ct&lt;41</v>
      </c>
      <c r="X174">
        <f t="shared" ref="X174" si="328">O174</f>
        <v>23.1</v>
      </c>
      <c r="Y174">
        <f t="shared" ref="Y174" si="329">P175</f>
        <v>0</v>
      </c>
      <c r="Z174">
        <f t="shared" ref="Z174" si="330">Q176+Q177</f>
        <v>48.72</v>
      </c>
    </row>
    <row r="175" spans="1:26" x14ac:dyDescent="0.25">
      <c r="A175" t="s">
        <v>162</v>
      </c>
      <c r="B175" t="s">
        <v>51</v>
      </c>
      <c r="C175" t="s">
        <v>577</v>
      </c>
      <c r="D175" t="s">
        <v>25</v>
      </c>
      <c r="E175" t="s">
        <v>39</v>
      </c>
      <c r="F175" t="s">
        <v>596</v>
      </c>
      <c r="G175" t="str">
        <f t="shared" si="237"/>
        <v>DL2022007</v>
      </c>
      <c r="H175" t="str">
        <f t="shared" si="238"/>
        <v>20</v>
      </c>
      <c r="I175" t="str">
        <f t="shared" si="239"/>
        <v>neomel</v>
      </c>
      <c r="J175" t="str">
        <f t="shared" si="240"/>
        <v>NK</v>
      </c>
      <c r="K175" t="str">
        <f t="shared" si="241"/>
        <v>NK</v>
      </c>
      <c r="L175" t="str">
        <f t="shared" si="242"/>
        <v>true</v>
      </c>
      <c r="N175" s="7">
        <f t="shared" si="250"/>
        <v>0</v>
      </c>
      <c r="O175" s="7" t="str">
        <f t="shared" si="251"/>
        <v/>
      </c>
      <c r="P175" s="7">
        <f t="shared" si="252"/>
        <v>0</v>
      </c>
      <c r="Q175" s="7" t="str">
        <f t="shared" si="253"/>
        <v/>
      </c>
    </row>
    <row r="176" spans="1:26" x14ac:dyDescent="0.25">
      <c r="A176" t="s">
        <v>126</v>
      </c>
      <c r="B176" t="s">
        <v>76</v>
      </c>
      <c r="C176" t="s">
        <v>565</v>
      </c>
      <c r="D176" t="s">
        <v>25</v>
      </c>
      <c r="E176">
        <v>48.72</v>
      </c>
      <c r="F176" t="s">
        <v>596</v>
      </c>
      <c r="G176" t="str">
        <f t="shared" si="237"/>
        <v>DL2022007</v>
      </c>
      <c r="H176" t="str">
        <f t="shared" si="238"/>
        <v>20</v>
      </c>
      <c r="I176" t="str">
        <f t="shared" si="239"/>
        <v>neomel</v>
      </c>
      <c r="J176" t="str">
        <f t="shared" si="240"/>
        <v>EP</v>
      </c>
      <c r="K176" t="str">
        <f t="shared" si="241"/>
        <v>EP</v>
      </c>
      <c r="L176" t="str">
        <f t="shared" si="242"/>
        <v>true</v>
      </c>
      <c r="N176" s="7">
        <f t="shared" si="250"/>
        <v>48.72</v>
      </c>
      <c r="O176" s="7" t="str">
        <f t="shared" si="251"/>
        <v/>
      </c>
      <c r="P176" s="7" t="str">
        <f t="shared" si="252"/>
        <v/>
      </c>
      <c r="Q176" s="7">
        <f t="shared" si="253"/>
        <v>48.72</v>
      </c>
    </row>
    <row r="177" spans="1:26" x14ac:dyDescent="0.25">
      <c r="A177" t="s">
        <v>143</v>
      </c>
      <c r="B177" t="s">
        <v>76</v>
      </c>
      <c r="C177" t="s">
        <v>565</v>
      </c>
      <c r="D177" t="s">
        <v>25</v>
      </c>
      <c r="E177" t="s">
        <v>39</v>
      </c>
      <c r="F177" t="s">
        <v>596</v>
      </c>
      <c r="G177" t="str">
        <f t="shared" si="237"/>
        <v>DL2022007</v>
      </c>
      <c r="H177" t="str">
        <f t="shared" si="238"/>
        <v>20</v>
      </c>
      <c r="I177" t="str">
        <f t="shared" si="239"/>
        <v>neomel</v>
      </c>
      <c r="J177" t="str">
        <f t="shared" si="240"/>
        <v>EP</v>
      </c>
      <c r="K177" t="str">
        <f t="shared" si="241"/>
        <v>EP</v>
      </c>
      <c r="L177" t="str">
        <f t="shared" si="242"/>
        <v>true</v>
      </c>
      <c r="N177" s="7">
        <f t="shared" si="250"/>
        <v>0</v>
      </c>
      <c r="O177" s="7" t="str">
        <f t="shared" si="251"/>
        <v/>
      </c>
      <c r="P177" s="7" t="str">
        <f t="shared" si="252"/>
        <v/>
      </c>
      <c r="Q177" s="7">
        <f t="shared" si="253"/>
        <v>0</v>
      </c>
    </row>
    <row r="178" spans="1:26" x14ac:dyDescent="0.25">
      <c r="A178" t="s">
        <v>188</v>
      </c>
      <c r="B178" t="s">
        <v>23</v>
      </c>
      <c r="C178" t="s">
        <v>590</v>
      </c>
      <c r="D178" t="s">
        <v>25</v>
      </c>
      <c r="E178">
        <v>25.23</v>
      </c>
      <c r="F178" t="s">
        <v>596</v>
      </c>
      <c r="G178" t="str">
        <f t="shared" si="237"/>
        <v>DL2022007</v>
      </c>
      <c r="H178" t="str">
        <f t="shared" si="238"/>
        <v>21</v>
      </c>
      <c r="I178" t="str">
        <f t="shared" si="239"/>
        <v>calsap</v>
      </c>
      <c r="J178" t="str">
        <f t="shared" si="240"/>
        <v>PK</v>
      </c>
      <c r="K178" t="str">
        <f t="shared" si="241"/>
        <v>PK</v>
      </c>
      <c r="L178" t="str">
        <f t="shared" si="242"/>
        <v>true</v>
      </c>
      <c r="N178" s="7">
        <f t="shared" si="250"/>
        <v>25.23</v>
      </c>
      <c r="O178" s="7">
        <f t="shared" si="251"/>
        <v>25.23</v>
      </c>
      <c r="P178" s="7" t="str">
        <f t="shared" si="252"/>
        <v/>
      </c>
      <c r="Q178" s="7" t="str">
        <f t="shared" si="253"/>
        <v/>
      </c>
      <c r="R178" t="str">
        <f t="shared" ref="R178" si="331">IF(AND(O178&gt;0,P179=0),"Valid","Invalid")</f>
        <v>Valid</v>
      </c>
      <c r="S178" t="str">
        <f t="shared" ref="S178" si="332">IF(OR(Q180&gt;0,Q181&gt;0),"Present","Absent")</f>
        <v>Absent</v>
      </c>
      <c r="T178" t="str">
        <f t="shared" ref="T178" si="333">IF(OR(Q180&lt;41,Q181&lt;41),"Ct&lt;41",IF(OR(Q180&gt;41,Q181&gt;41),"Ct&gt;41","No Ct"))</f>
        <v>Ct&lt;41</v>
      </c>
      <c r="V178" t="str">
        <f t="shared" ref="V178" si="334">G178&amp;"_"&amp;I178&amp;"_"&amp;R178&amp;"_"&amp;S178&amp;"_"&amp;T178</f>
        <v>DL2022007_calsap_Valid_Absent_Ct&lt;41</v>
      </c>
      <c r="X178">
        <f t="shared" ref="X178" si="335">O178</f>
        <v>25.23</v>
      </c>
      <c r="Y178">
        <f t="shared" ref="Y178" si="336">P179</f>
        <v>0</v>
      </c>
      <c r="Z178">
        <f t="shared" ref="Z178" si="337">Q180+Q181</f>
        <v>0</v>
      </c>
    </row>
    <row r="179" spans="1:26" x14ac:dyDescent="0.25">
      <c r="A179" t="s">
        <v>164</v>
      </c>
      <c r="B179" t="s">
        <v>51</v>
      </c>
      <c r="C179" t="s">
        <v>578</v>
      </c>
      <c r="D179" t="s">
        <v>25</v>
      </c>
      <c r="E179" t="s">
        <v>39</v>
      </c>
      <c r="F179" t="s">
        <v>596</v>
      </c>
      <c r="G179" t="str">
        <f t="shared" si="237"/>
        <v>DL2022007</v>
      </c>
      <c r="H179" t="str">
        <f t="shared" si="238"/>
        <v>21</v>
      </c>
      <c r="I179" t="str">
        <f t="shared" si="239"/>
        <v>calsap</v>
      </c>
      <c r="J179" t="str">
        <f t="shared" si="240"/>
        <v>NK</v>
      </c>
      <c r="K179" t="str">
        <f t="shared" si="241"/>
        <v>NK</v>
      </c>
      <c r="L179" t="str">
        <f t="shared" si="242"/>
        <v>true</v>
      </c>
      <c r="N179" s="7">
        <f t="shared" si="250"/>
        <v>0</v>
      </c>
      <c r="O179" s="7" t="str">
        <f t="shared" si="251"/>
        <v/>
      </c>
      <c r="P179" s="7">
        <f t="shared" si="252"/>
        <v>0</v>
      </c>
      <c r="Q179" s="7" t="str">
        <f t="shared" si="253"/>
        <v/>
      </c>
    </row>
    <row r="180" spans="1:26" x14ac:dyDescent="0.25">
      <c r="A180" t="s">
        <v>128</v>
      </c>
      <c r="B180" t="s">
        <v>76</v>
      </c>
      <c r="C180" t="s">
        <v>566</v>
      </c>
      <c r="D180" t="s">
        <v>25</v>
      </c>
      <c r="E180" t="s">
        <v>39</v>
      </c>
      <c r="F180" t="s">
        <v>596</v>
      </c>
      <c r="G180" t="str">
        <f t="shared" si="237"/>
        <v>DL2022007</v>
      </c>
      <c r="H180" t="str">
        <f t="shared" si="238"/>
        <v>21</v>
      </c>
      <c r="I180" t="str">
        <f t="shared" si="239"/>
        <v>calsap</v>
      </c>
      <c r="J180" t="str">
        <f t="shared" si="240"/>
        <v>EP</v>
      </c>
      <c r="K180" t="str">
        <f t="shared" si="241"/>
        <v>EP</v>
      </c>
      <c r="L180" t="str">
        <f t="shared" si="242"/>
        <v>true</v>
      </c>
      <c r="N180" s="7">
        <f t="shared" si="250"/>
        <v>0</v>
      </c>
      <c r="O180" s="7" t="str">
        <f t="shared" si="251"/>
        <v/>
      </c>
      <c r="P180" s="7" t="str">
        <f t="shared" si="252"/>
        <v/>
      </c>
      <c r="Q180" s="7">
        <f t="shared" si="253"/>
        <v>0</v>
      </c>
    </row>
    <row r="181" spans="1:26" x14ac:dyDescent="0.25">
      <c r="A181" t="s">
        <v>144</v>
      </c>
      <c r="B181" t="s">
        <v>76</v>
      </c>
      <c r="C181" t="s">
        <v>566</v>
      </c>
      <c r="D181" t="s">
        <v>25</v>
      </c>
      <c r="E181" t="s">
        <v>39</v>
      </c>
      <c r="F181" t="s">
        <v>596</v>
      </c>
      <c r="G181" t="str">
        <f t="shared" si="237"/>
        <v>DL2022007</v>
      </c>
      <c r="H181" t="str">
        <f t="shared" si="238"/>
        <v>21</v>
      </c>
      <c r="I181" t="str">
        <f t="shared" si="239"/>
        <v>calsap</v>
      </c>
      <c r="J181" t="str">
        <f t="shared" si="240"/>
        <v>EP</v>
      </c>
      <c r="K181" t="str">
        <f t="shared" si="241"/>
        <v>EP</v>
      </c>
      <c r="L181" t="str">
        <f t="shared" si="242"/>
        <v>true</v>
      </c>
      <c r="N181" s="7">
        <f t="shared" si="250"/>
        <v>0</v>
      </c>
      <c r="O181" s="7" t="str">
        <f t="shared" si="251"/>
        <v/>
      </c>
      <c r="P181" s="7" t="str">
        <f t="shared" si="252"/>
        <v/>
      </c>
      <c r="Q181" s="7">
        <f t="shared" si="253"/>
        <v>0</v>
      </c>
    </row>
    <row r="182" spans="1:26" x14ac:dyDescent="0.25">
      <c r="A182" t="s">
        <v>190</v>
      </c>
      <c r="B182" t="s">
        <v>23</v>
      </c>
      <c r="C182" t="s">
        <v>591</v>
      </c>
      <c r="D182" t="s">
        <v>25</v>
      </c>
      <c r="E182">
        <v>25.46</v>
      </c>
      <c r="F182" t="s">
        <v>596</v>
      </c>
      <c r="G182" t="str">
        <f t="shared" si="237"/>
        <v>DL2022007</v>
      </c>
      <c r="H182" t="str">
        <f t="shared" si="238"/>
        <v>22</v>
      </c>
      <c r="I182" t="str">
        <f t="shared" si="239"/>
        <v>calsap</v>
      </c>
      <c r="J182" t="str">
        <f t="shared" si="240"/>
        <v>PK</v>
      </c>
      <c r="K182" t="str">
        <f t="shared" si="241"/>
        <v>PK</v>
      </c>
      <c r="L182" t="str">
        <f t="shared" si="242"/>
        <v>true</v>
      </c>
      <c r="N182" s="7">
        <f t="shared" si="250"/>
        <v>25.46</v>
      </c>
      <c r="O182" s="7">
        <f t="shared" si="251"/>
        <v>25.46</v>
      </c>
      <c r="P182" s="7" t="str">
        <f t="shared" si="252"/>
        <v/>
      </c>
      <c r="Q182" s="7" t="str">
        <f t="shared" si="253"/>
        <v/>
      </c>
      <c r="R182" t="str">
        <f t="shared" ref="R182" si="338">IF(AND(O182&gt;0,P183=0),"Valid","Invalid")</f>
        <v>Valid</v>
      </c>
      <c r="S182" t="str">
        <f t="shared" ref="S182" si="339">IF(OR(Q184&gt;0,Q185&gt;0),"Present","Absent")</f>
        <v>Absent</v>
      </c>
      <c r="T182" t="str">
        <f t="shared" ref="T182" si="340">IF(OR(Q184&lt;41,Q185&lt;41),"Ct&lt;41",IF(OR(Q184&gt;41,Q185&gt;41),"Ct&gt;41","No Ct"))</f>
        <v>Ct&lt;41</v>
      </c>
      <c r="V182" t="str">
        <f t="shared" ref="V182" si="341">G182&amp;"_"&amp;I182&amp;"_"&amp;R182&amp;"_"&amp;S182&amp;"_"&amp;T182</f>
        <v>DL2022007_calsap_Valid_Absent_Ct&lt;41</v>
      </c>
      <c r="X182">
        <f t="shared" ref="X182" si="342">O182</f>
        <v>25.46</v>
      </c>
      <c r="Y182">
        <f t="shared" ref="Y182" si="343">P183</f>
        <v>0</v>
      </c>
      <c r="Z182">
        <f t="shared" ref="Z182" si="344">Q184+Q185</f>
        <v>0</v>
      </c>
    </row>
    <row r="183" spans="1:26" x14ac:dyDescent="0.25">
      <c r="A183" t="s">
        <v>166</v>
      </c>
      <c r="B183" t="s">
        <v>51</v>
      </c>
      <c r="C183" t="s">
        <v>579</v>
      </c>
      <c r="D183" t="s">
        <v>25</v>
      </c>
      <c r="E183" t="s">
        <v>39</v>
      </c>
      <c r="F183" t="s">
        <v>596</v>
      </c>
      <c r="G183" t="str">
        <f t="shared" si="237"/>
        <v>DL2022007</v>
      </c>
      <c r="H183" t="str">
        <f t="shared" si="238"/>
        <v>22</v>
      </c>
      <c r="I183" t="str">
        <f t="shared" si="239"/>
        <v>calsap</v>
      </c>
      <c r="J183" t="str">
        <f t="shared" si="240"/>
        <v>NK</v>
      </c>
      <c r="K183" t="str">
        <f t="shared" si="241"/>
        <v>NK</v>
      </c>
      <c r="L183" t="str">
        <f t="shared" si="242"/>
        <v>true</v>
      </c>
      <c r="N183" s="7">
        <f t="shared" si="250"/>
        <v>0</v>
      </c>
      <c r="O183" s="7" t="str">
        <f t="shared" si="251"/>
        <v/>
      </c>
      <c r="P183" s="7">
        <f t="shared" si="252"/>
        <v>0</v>
      </c>
      <c r="Q183" s="7" t="str">
        <f t="shared" si="253"/>
        <v/>
      </c>
    </row>
    <row r="184" spans="1:26" x14ac:dyDescent="0.25">
      <c r="A184" t="s">
        <v>130</v>
      </c>
      <c r="B184" t="s">
        <v>76</v>
      </c>
      <c r="C184" t="s">
        <v>567</v>
      </c>
      <c r="D184" t="s">
        <v>25</v>
      </c>
      <c r="E184" t="s">
        <v>39</v>
      </c>
      <c r="F184" t="s">
        <v>596</v>
      </c>
      <c r="G184" t="str">
        <f t="shared" si="237"/>
        <v>DL2022007</v>
      </c>
      <c r="H184" t="str">
        <f t="shared" si="238"/>
        <v>22</v>
      </c>
      <c r="I184" t="str">
        <f t="shared" si="239"/>
        <v>calsap</v>
      </c>
      <c r="J184" t="str">
        <f t="shared" si="240"/>
        <v>EP</v>
      </c>
      <c r="K184" t="str">
        <f t="shared" si="241"/>
        <v>EP</v>
      </c>
      <c r="L184" t="str">
        <f t="shared" si="242"/>
        <v>true</v>
      </c>
      <c r="N184" s="7">
        <f t="shared" si="250"/>
        <v>0</v>
      </c>
      <c r="O184" s="7" t="str">
        <f t="shared" si="251"/>
        <v/>
      </c>
      <c r="P184" s="7" t="str">
        <f t="shared" si="252"/>
        <v/>
      </c>
      <c r="Q184" s="7">
        <f t="shared" si="253"/>
        <v>0</v>
      </c>
    </row>
    <row r="185" spans="1:26" x14ac:dyDescent="0.25">
      <c r="A185" t="s">
        <v>145</v>
      </c>
      <c r="B185" t="s">
        <v>76</v>
      </c>
      <c r="C185" t="s">
        <v>567</v>
      </c>
      <c r="D185" t="s">
        <v>25</v>
      </c>
      <c r="E185" t="s">
        <v>39</v>
      </c>
      <c r="F185" t="s">
        <v>596</v>
      </c>
      <c r="G185" t="str">
        <f t="shared" si="237"/>
        <v>DL2022007</v>
      </c>
      <c r="H185" t="str">
        <f t="shared" si="238"/>
        <v>22</v>
      </c>
      <c r="I185" t="str">
        <f t="shared" si="239"/>
        <v>calsap</v>
      </c>
      <c r="J185" t="str">
        <f t="shared" si="240"/>
        <v>EP</v>
      </c>
      <c r="K185" t="str">
        <f t="shared" si="241"/>
        <v>EP</v>
      </c>
      <c r="L185" t="str">
        <f t="shared" si="242"/>
        <v>true</v>
      </c>
      <c r="N185" s="7">
        <f t="shared" si="250"/>
        <v>0</v>
      </c>
      <c r="O185" s="7" t="str">
        <f t="shared" si="251"/>
        <v/>
      </c>
      <c r="P185" s="7" t="str">
        <f t="shared" si="252"/>
        <v/>
      </c>
      <c r="Q185" s="7">
        <f t="shared" si="253"/>
        <v>0</v>
      </c>
    </row>
    <row r="186" spans="1:26" x14ac:dyDescent="0.25">
      <c r="A186" t="s">
        <v>192</v>
      </c>
      <c r="B186" t="s">
        <v>23</v>
      </c>
      <c r="C186" t="s">
        <v>592</v>
      </c>
      <c r="D186" t="s">
        <v>25</v>
      </c>
      <c r="E186">
        <v>26.59</v>
      </c>
      <c r="F186" t="s">
        <v>596</v>
      </c>
      <c r="G186" t="str">
        <f t="shared" si="237"/>
        <v>DL2022007</v>
      </c>
      <c r="H186" t="str">
        <f t="shared" si="238"/>
        <v>23</v>
      </c>
      <c r="I186" t="str">
        <f t="shared" si="239"/>
        <v>hemsan</v>
      </c>
      <c r="J186" t="str">
        <f t="shared" si="240"/>
        <v>PK</v>
      </c>
      <c r="K186" t="str">
        <f t="shared" si="241"/>
        <v>PK</v>
      </c>
      <c r="L186" t="str">
        <f t="shared" si="242"/>
        <v>true</v>
      </c>
      <c r="N186" s="7">
        <f t="shared" si="250"/>
        <v>26.59</v>
      </c>
      <c r="O186" s="7">
        <f t="shared" si="251"/>
        <v>26.59</v>
      </c>
      <c r="P186" s="7" t="str">
        <f t="shared" si="252"/>
        <v/>
      </c>
      <c r="Q186" s="7" t="str">
        <f t="shared" si="253"/>
        <v/>
      </c>
      <c r="R186" t="str">
        <f t="shared" ref="R186" si="345">IF(AND(O186&gt;0,P187=0),"Valid","Invalid")</f>
        <v>Valid</v>
      </c>
      <c r="S186" t="str">
        <f t="shared" ref="S186" si="346">IF(OR(Q188&gt;0,Q189&gt;0),"Present","Absent")</f>
        <v>Absent</v>
      </c>
      <c r="T186" t="str">
        <f t="shared" ref="T186" si="347">IF(OR(Q188&lt;41,Q189&lt;41),"Ct&lt;41",IF(OR(Q188&gt;41,Q189&gt;41),"Ct&gt;41","No Ct"))</f>
        <v>Ct&lt;41</v>
      </c>
      <c r="V186" t="str">
        <f t="shared" ref="V186" si="348">G186&amp;"_"&amp;I186&amp;"_"&amp;R186&amp;"_"&amp;S186&amp;"_"&amp;T186</f>
        <v>DL2022007_hemsan_Valid_Absent_Ct&lt;41</v>
      </c>
      <c r="X186">
        <f t="shared" ref="X186" si="349">O186</f>
        <v>26.59</v>
      </c>
      <c r="Y186">
        <f t="shared" ref="Y186" si="350">P187</f>
        <v>0</v>
      </c>
      <c r="Z186">
        <f t="shared" ref="Z186" si="351">Q188+Q189</f>
        <v>0</v>
      </c>
    </row>
    <row r="187" spans="1:26" x14ac:dyDescent="0.25">
      <c r="A187" t="s">
        <v>168</v>
      </c>
      <c r="B187" t="s">
        <v>51</v>
      </c>
      <c r="C187" t="s">
        <v>580</v>
      </c>
      <c r="D187" t="s">
        <v>25</v>
      </c>
      <c r="E187" t="s">
        <v>39</v>
      </c>
      <c r="F187" t="s">
        <v>596</v>
      </c>
      <c r="G187" t="str">
        <f t="shared" si="237"/>
        <v>DL2022007</v>
      </c>
      <c r="H187" t="str">
        <f t="shared" si="238"/>
        <v>23</v>
      </c>
      <c r="I187" t="str">
        <f t="shared" si="239"/>
        <v>hemsan</v>
      </c>
      <c r="J187" t="str">
        <f t="shared" si="240"/>
        <v>NK</v>
      </c>
      <c r="K187" t="str">
        <f t="shared" si="241"/>
        <v>NK</v>
      </c>
      <c r="L187" t="str">
        <f t="shared" si="242"/>
        <v>true</v>
      </c>
      <c r="N187" s="7">
        <f t="shared" si="250"/>
        <v>0</v>
      </c>
      <c r="O187" s="7" t="str">
        <f t="shared" si="251"/>
        <v/>
      </c>
      <c r="P187" s="7">
        <f t="shared" si="252"/>
        <v>0</v>
      </c>
      <c r="Q187" s="7" t="str">
        <f t="shared" si="253"/>
        <v/>
      </c>
    </row>
    <row r="188" spans="1:26" x14ac:dyDescent="0.25">
      <c r="A188" t="s">
        <v>132</v>
      </c>
      <c r="B188" t="s">
        <v>76</v>
      </c>
      <c r="C188" t="s">
        <v>568</v>
      </c>
      <c r="D188" t="s">
        <v>25</v>
      </c>
      <c r="E188" t="s">
        <v>39</v>
      </c>
      <c r="F188" t="s">
        <v>596</v>
      </c>
      <c r="G188" t="str">
        <f t="shared" si="237"/>
        <v>DL2022007</v>
      </c>
      <c r="H188" t="str">
        <f t="shared" si="238"/>
        <v>23</v>
      </c>
      <c r="I188" t="str">
        <f t="shared" si="239"/>
        <v>hemsan</v>
      </c>
      <c r="J188" t="str">
        <f t="shared" si="240"/>
        <v>EP</v>
      </c>
      <c r="K188" t="str">
        <f t="shared" si="241"/>
        <v>EP</v>
      </c>
      <c r="L188" t="str">
        <f t="shared" si="242"/>
        <v>true</v>
      </c>
      <c r="N188" s="7">
        <f t="shared" si="250"/>
        <v>0</v>
      </c>
      <c r="O188" s="7" t="str">
        <f t="shared" si="251"/>
        <v/>
      </c>
      <c r="P188" s="7" t="str">
        <f t="shared" si="252"/>
        <v/>
      </c>
      <c r="Q188" s="7">
        <f t="shared" si="253"/>
        <v>0</v>
      </c>
    </row>
    <row r="189" spans="1:26" x14ac:dyDescent="0.25">
      <c r="A189" t="s">
        <v>146</v>
      </c>
      <c r="B189" t="s">
        <v>76</v>
      </c>
      <c r="C189" t="s">
        <v>568</v>
      </c>
      <c r="D189" t="s">
        <v>25</v>
      </c>
      <c r="E189" t="s">
        <v>39</v>
      </c>
      <c r="F189" t="s">
        <v>596</v>
      </c>
      <c r="G189" t="str">
        <f t="shared" si="237"/>
        <v>DL2022007</v>
      </c>
      <c r="H189" t="str">
        <f t="shared" si="238"/>
        <v>23</v>
      </c>
      <c r="I189" t="str">
        <f t="shared" si="239"/>
        <v>hemsan</v>
      </c>
      <c r="J189" t="str">
        <f t="shared" si="240"/>
        <v>EP</v>
      </c>
      <c r="K189" t="str">
        <f t="shared" si="241"/>
        <v>EP</v>
      </c>
      <c r="L189" t="str">
        <f t="shared" si="242"/>
        <v>true</v>
      </c>
      <c r="N189" s="7">
        <f t="shared" si="250"/>
        <v>0</v>
      </c>
      <c r="O189" s="7" t="str">
        <f t="shared" si="251"/>
        <v/>
      </c>
      <c r="P189" s="7" t="str">
        <f t="shared" si="252"/>
        <v/>
      </c>
      <c r="Q189" s="7">
        <f t="shared" si="253"/>
        <v>0</v>
      </c>
    </row>
    <row r="190" spans="1:26" x14ac:dyDescent="0.25">
      <c r="A190" t="s">
        <v>194</v>
      </c>
      <c r="B190" t="s">
        <v>23</v>
      </c>
      <c r="C190" t="s">
        <v>593</v>
      </c>
      <c r="D190" t="s">
        <v>25</v>
      </c>
      <c r="E190">
        <v>26.14</v>
      </c>
      <c r="F190" t="s">
        <v>596</v>
      </c>
      <c r="G190" t="str">
        <f t="shared" si="237"/>
        <v>DL2022007</v>
      </c>
      <c r="H190" t="str">
        <f t="shared" si="238"/>
        <v>24</v>
      </c>
      <c r="I190" t="str">
        <f t="shared" si="239"/>
        <v>hemsan</v>
      </c>
      <c r="J190" t="str">
        <f t="shared" si="240"/>
        <v>PK</v>
      </c>
      <c r="K190" t="str">
        <f t="shared" si="241"/>
        <v>PK</v>
      </c>
      <c r="L190" t="str">
        <f t="shared" si="242"/>
        <v>true</v>
      </c>
      <c r="N190" s="7">
        <f t="shared" si="250"/>
        <v>26.14</v>
      </c>
      <c r="O190" s="7">
        <f t="shared" si="251"/>
        <v>26.14</v>
      </c>
      <c r="P190" s="7" t="str">
        <f t="shared" si="252"/>
        <v/>
      </c>
      <c r="Q190" s="7" t="str">
        <f t="shared" si="253"/>
        <v/>
      </c>
      <c r="R190" t="str">
        <f t="shared" ref="R190" si="352">IF(AND(O190&gt;0,P191=0),"Valid","Invalid")</f>
        <v>Valid</v>
      </c>
      <c r="S190" t="str">
        <f t="shared" ref="S190" si="353">IF(OR(Q192&gt;0,Q193&gt;0),"Present","Absent")</f>
        <v>Absent</v>
      </c>
      <c r="T190" t="str">
        <f t="shared" ref="T190" si="354">IF(OR(Q192&lt;41,Q193&lt;41),"Ct&lt;41",IF(OR(Q192&gt;41,Q193&gt;41),"Ct&gt;41","No Ct"))</f>
        <v>Ct&lt;41</v>
      </c>
      <c r="V190" t="str">
        <f t="shared" ref="V190" si="355">G190&amp;"_"&amp;I190&amp;"_"&amp;R190&amp;"_"&amp;S190&amp;"_"&amp;T190</f>
        <v>DL2022007_hemsan_Valid_Absent_Ct&lt;41</v>
      </c>
      <c r="X190">
        <f t="shared" ref="X190" si="356">O190</f>
        <v>26.14</v>
      </c>
      <c r="Y190">
        <f t="shared" ref="Y190" si="357">P191</f>
        <v>0</v>
      </c>
      <c r="Z190">
        <f t="shared" ref="Z190" si="358">Q192+Q193</f>
        <v>0</v>
      </c>
    </row>
    <row r="191" spans="1:26" x14ac:dyDescent="0.25">
      <c r="A191" t="s">
        <v>170</v>
      </c>
      <c r="B191" t="s">
        <v>51</v>
      </c>
      <c r="C191" t="s">
        <v>581</v>
      </c>
      <c r="D191" t="s">
        <v>25</v>
      </c>
      <c r="E191" t="s">
        <v>39</v>
      </c>
      <c r="F191" t="s">
        <v>596</v>
      </c>
      <c r="G191" t="str">
        <f t="shared" si="237"/>
        <v>DL2022007</v>
      </c>
      <c r="H191" t="str">
        <f t="shared" si="238"/>
        <v>24</v>
      </c>
      <c r="I191" t="str">
        <f t="shared" si="239"/>
        <v>hemsan</v>
      </c>
      <c r="J191" t="str">
        <f t="shared" si="240"/>
        <v>NK</v>
      </c>
      <c r="K191" t="str">
        <f t="shared" si="241"/>
        <v>NK</v>
      </c>
      <c r="L191" t="str">
        <f t="shared" si="242"/>
        <v>true</v>
      </c>
      <c r="N191" s="7">
        <f t="shared" si="250"/>
        <v>0</v>
      </c>
      <c r="O191" s="7" t="str">
        <f t="shared" si="251"/>
        <v/>
      </c>
      <c r="P191" s="7">
        <f t="shared" si="252"/>
        <v>0</v>
      </c>
      <c r="Q191" s="7" t="str">
        <f t="shared" si="253"/>
        <v/>
      </c>
    </row>
    <row r="192" spans="1:26" x14ac:dyDescent="0.25">
      <c r="A192" t="s">
        <v>134</v>
      </c>
      <c r="B192" t="s">
        <v>76</v>
      </c>
      <c r="C192" t="s">
        <v>569</v>
      </c>
      <c r="D192" t="s">
        <v>25</v>
      </c>
      <c r="E192" t="s">
        <v>39</v>
      </c>
      <c r="F192" t="s">
        <v>596</v>
      </c>
      <c r="G192" t="str">
        <f t="shared" si="237"/>
        <v>DL2022007</v>
      </c>
      <c r="H192" t="str">
        <f t="shared" si="238"/>
        <v>24</v>
      </c>
      <c r="I192" t="str">
        <f t="shared" si="239"/>
        <v>hemsan</v>
      </c>
      <c r="J192" t="str">
        <f t="shared" si="240"/>
        <v>EP</v>
      </c>
      <c r="K192" t="str">
        <f t="shared" si="241"/>
        <v>EP</v>
      </c>
      <c r="L192" t="str">
        <f t="shared" si="242"/>
        <v>true</v>
      </c>
      <c r="N192" s="7">
        <f t="shared" si="250"/>
        <v>0</v>
      </c>
      <c r="O192" s="7" t="str">
        <f t="shared" si="251"/>
        <v/>
      </c>
      <c r="P192" s="7" t="str">
        <f t="shared" si="252"/>
        <v/>
      </c>
      <c r="Q192" s="7">
        <f t="shared" si="253"/>
        <v>0</v>
      </c>
    </row>
    <row r="193" spans="1:26" x14ac:dyDescent="0.25">
      <c r="A193" t="s">
        <v>147</v>
      </c>
      <c r="B193" t="s">
        <v>76</v>
      </c>
      <c r="C193" t="s">
        <v>569</v>
      </c>
      <c r="D193" t="s">
        <v>25</v>
      </c>
      <c r="E193" t="s">
        <v>39</v>
      </c>
      <c r="F193" t="s">
        <v>596</v>
      </c>
      <c r="G193" t="str">
        <f t="shared" si="237"/>
        <v>DL2022007</v>
      </c>
      <c r="H193" t="str">
        <f t="shared" si="238"/>
        <v>24</v>
      </c>
      <c r="I193" t="str">
        <f t="shared" si="239"/>
        <v>hemsan</v>
      </c>
      <c r="J193" t="str">
        <f t="shared" si="240"/>
        <v>EP</v>
      </c>
      <c r="K193" t="str">
        <f t="shared" si="241"/>
        <v>EP</v>
      </c>
      <c r="L193" t="str">
        <f t="shared" si="242"/>
        <v>true</v>
      </c>
      <c r="N193" s="7">
        <f t="shared" si="250"/>
        <v>0</v>
      </c>
      <c r="O193" s="7" t="str">
        <f t="shared" si="251"/>
        <v/>
      </c>
      <c r="P193" s="7" t="str">
        <f t="shared" si="252"/>
        <v/>
      </c>
      <c r="Q193" s="7">
        <f t="shared" si="253"/>
        <v>0</v>
      </c>
    </row>
    <row r="194" spans="1:26" x14ac:dyDescent="0.25">
      <c r="A194" t="s">
        <v>22</v>
      </c>
      <c r="B194" t="s">
        <v>23</v>
      </c>
      <c r="C194" t="s">
        <v>522</v>
      </c>
      <c r="D194" t="s">
        <v>25</v>
      </c>
      <c r="E194">
        <v>24.67</v>
      </c>
      <c r="F194" t="s">
        <v>595</v>
      </c>
      <c r="G194" t="str">
        <f t="shared" ref="G194:G257" si="359">MID(F194,10,9)</f>
        <v>DL2022009</v>
      </c>
      <c r="H194" t="str">
        <f t="shared" ref="H194:H257" si="360">LEFT(C194,2)</f>
        <v>01</v>
      </c>
      <c r="I194" t="str">
        <f t="shared" ref="I194:I257" si="361">MID(C194,4,6)</f>
        <v>plafle</v>
      </c>
      <c r="J194" t="str">
        <f t="shared" ref="J194:J257" si="362">RIGHT(C194,2)</f>
        <v>PK</v>
      </c>
      <c r="K194" t="str">
        <f t="shared" ref="K194:K257" si="363">IF(TRIM(B194)="Standard","PK",IF(TRIM(B194)="NTC","NK",IF(TRIM(B194)="Unknown","EP")))</f>
        <v>PK</v>
      </c>
      <c r="L194" t="str">
        <f t="shared" ref="L194:L257" si="364">IF(J194=K194,"true","false")</f>
        <v>true</v>
      </c>
      <c r="N194" s="7">
        <f t="shared" si="250"/>
        <v>24.67</v>
      </c>
      <c r="O194" s="7">
        <f t="shared" si="251"/>
        <v>24.67</v>
      </c>
      <c r="P194" s="7" t="str">
        <f t="shared" si="252"/>
        <v/>
      </c>
      <c r="Q194" s="7" t="str">
        <f t="shared" si="253"/>
        <v/>
      </c>
      <c r="R194" t="str">
        <f t="shared" ref="R194" si="365">IF(AND(O194&gt;0,P195=0),"Valid","Invalid")</f>
        <v>Valid</v>
      </c>
      <c r="S194" t="str">
        <f t="shared" ref="S194" si="366">IF(OR(Q196&gt;0,Q197&gt;0),"Present","Absent")</f>
        <v>Absent</v>
      </c>
      <c r="T194" t="str">
        <f t="shared" ref="T194" si="367">IF(OR(Q196&lt;41,Q197&lt;41),"Ct&lt;41",IF(OR(Q196&gt;41,Q197&gt;41),"Ct&gt;41","No Ct"))</f>
        <v>Ct&lt;41</v>
      </c>
      <c r="V194" t="str">
        <f t="shared" ref="V194" si="368">G194&amp;"_"&amp;I194&amp;"_"&amp;R194&amp;"_"&amp;S194&amp;"_"&amp;T194</f>
        <v>DL2022009_plafle_Valid_Absent_Ct&lt;41</v>
      </c>
      <c r="X194">
        <f t="shared" ref="X194" si="369">O194</f>
        <v>24.67</v>
      </c>
      <c r="Y194">
        <f t="shared" ref="Y194" si="370">P195</f>
        <v>0</v>
      </c>
      <c r="Z194">
        <f t="shared" ref="Z194" si="371">Q196+Q197</f>
        <v>0</v>
      </c>
    </row>
    <row r="195" spans="1:26" x14ac:dyDescent="0.25">
      <c r="A195" t="s">
        <v>50</v>
      </c>
      <c r="B195" t="s">
        <v>51</v>
      </c>
      <c r="C195" t="s">
        <v>534</v>
      </c>
      <c r="D195" t="s">
        <v>25</v>
      </c>
      <c r="E195" t="s">
        <v>39</v>
      </c>
      <c r="F195" t="s">
        <v>595</v>
      </c>
      <c r="G195" t="str">
        <f t="shared" si="359"/>
        <v>DL2022009</v>
      </c>
      <c r="H195" t="str">
        <f t="shared" si="360"/>
        <v>01</v>
      </c>
      <c r="I195" t="str">
        <f t="shared" si="361"/>
        <v>plafle</v>
      </c>
      <c r="J195" t="str">
        <f t="shared" si="362"/>
        <v>NK</v>
      </c>
      <c r="K195" t="str">
        <f t="shared" si="363"/>
        <v>NK</v>
      </c>
      <c r="L195" t="str">
        <f t="shared" si="364"/>
        <v>true</v>
      </c>
      <c r="N195" s="7">
        <f t="shared" ref="N195:N258" si="372">IF(TRIM(E195)="No Cq",0,E195)</f>
        <v>0</v>
      </c>
      <c r="O195" s="7" t="str">
        <f t="shared" ref="O195:O258" si="373">IF(TRIM(B195)="Standard",N195,"")</f>
        <v/>
      </c>
      <c r="P195" s="7">
        <f t="shared" ref="P195:P258" si="374">IF(TRIM(B195)="NTC",N195,"")</f>
        <v>0</v>
      </c>
      <c r="Q195" s="7" t="str">
        <f t="shared" ref="Q195:Q258" si="375">IF(TRIM(B195)="Unknown",N195,"")</f>
        <v/>
      </c>
    </row>
    <row r="196" spans="1:26" x14ac:dyDescent="0.25">
      <c r="A196" t="s">
        <v>75</v>
      </c>
      <c r="B196" t="s">
        <v>76</v>
      </c>
      <c r="C196" t="s">
        <v>546</v>
      </c>
      <c r="D196" t="s">
        <v>25</v>
      </c>
      <c r="E196" t="s">
        <v>39</v>
      </c>
      <c r="F196" t="s">
        <v>595</v>
      </c>
      <c r="G196" t="str">
        <f t="shared" si="359"/>
        <v>DL2022009</v>
      </c>
      <c r="H196" t="str">
        <f t="shared" si="360"/>
        <v>01</v>
      </c>
      <c r="I196" t="str">
        <f t="shared" si="361"/>
        <v>plafle</v>
      </c>
      <c r="J196" t="str">
        <f t="shared" si="362"/>
        <v>EP</v>
      </c>
      <c r="K196" t="str">
        <f t="shared" si="363"/>
        <v>EP</v>
      </c>
      <c r="L196" t="str">
        <f t="shared" si="364"/>
        <v>true</v>
      </c>
      <c r="N196" s="7">
        <f t="shared" si="372"/>
        <v>0</v>
      </c>
      <c r="O196" s="7" t="str">
        <f t="shared" si="373"/>
        <v/>
      </c>
      <c r="P196" s="7" t="str">
        <f t="shared" si="374"/>
        <v/>
      </c>
      <c r="Q196" s="7">
        <f t="shared" si="375"/>
        <v>0</v>
      </c>
    </row>
    <row r="197" spans="1:26" x14ac:dyDescent="0.25">
      <c r="A197" t="s">
        <v>100</v>
      </c>
      <c r="B197" t="s">
        <v>76</v>
      </c>
      <c r="C197" t="s">
        <v>546</v>
      </c>
      <c r="D197" t="s">
        <v>25</v>
      </c>
      <c r="E197" t="s">
        <v>39</v>
      </c>
      <c r="F197" t="s">
        <v>595</v>
      </c>
      <c r="G197" t="str">
        <f t="shared" si="359"/>
        <v>DL2022009</v>
      </c>
      <c r="H197" t="str">
        <f t="shared" si="360"/>
        <v>01</v>
      </c>
      <c r="I197" t="str">
        <f t="shared" si="361"/>
        <v>plafle</v>
      </c>
      <c r="J197" t="str">
        <f t="shared" si="362"/>
        <v>EP</v>
      </c>
      <c r="K197" t="str">
        <f t="shared" si="363"/>
        <v>EP</v>
      </c>
      <c r="L197" t="str">
        <f t="shared" si="364"/>
        <v>true</v>
      </c>
      <c r="N197" s="7">
        <f t="shared" si="372"/>
        <v>0</v>
      </c>
      <c r="O197" s="7" t="str">
        <f t="shared" si="373"/>
        <v/>
      </c>
      <c r="P197" s="7" t="str">
        <f t="shared" si="374"/>
        <v/>
      </c>
      <c r="Q197" s="7">
        <f t="shared" si="375"/>
        <v>0</v>
      </c>
    </row>
    <row r="198" spans="1:26" x14ac:dyDescent="0.25">
      <c r="A198" t="s">
        <v>27</v>
      </c>
      <c r="B198" t="s">
        <v>23</v>
      </c>
      <c r="C198" t="s">
        <v>523</v>
      </c>
      <c r="D198" t="s">
        <v>25</v>
      </c>
      <c r="E198">
        <v>28.74</v>
      </c>
      <c r="F198" t="s">
        <v>595</v>
      </c>
      <c r="G198" t="str">
        <f t="shared" si="359"/>
        <v>DL2022009</v>
      </c>
      <c r="H198" t="str">
        <f t="shared" si="360"/>
        <v>02</v>
      </c>
      <c r="I198" t="str">
        <f t="shared" si="361"/>
        <v>plafle</v>
      </c>
      <c r="J198" t="str">
        <f t="shared" si="362"/>
        <v>PK</v>
      </c>
      <c r="K198" t="str">
        <f t="shared" si="363"/>
        <v>PK</v>
      </c>
      <c r="L198" t="str">
        <f t="shared" si="364"/>
        <v>true</v>
      </c>
      <c r="N198" s="7">
        <f t="shared" si="372"/>
        <v>28.74</v>
      </c>
      <c r="O198" s="7">
        <f t="shared" si="373"/>
        <v>28.74</v>
      </c>
      <c r="P198" s="7" t="str">
        <f t="shared" si="374"/>
        <v/>
      </c>
      <c r="Q198" s="7" t="str">
        <f t="shared" si="375"/>
        <v/>
      </c>
      <c r="R198" t="str">
        <f t="shared" ref="R198" si="376">IF(AND(O198&gt;0,P199=0),"Valid","Invalid")</f>
        <v>Valid</v>
      </c>
      <c r="S198" t="str">
        <f t="shared" ref="S198" si="377">IF(OR(Q200&gt;0,Q201&gt;0),"Present","Absent")</f>
        <v>Absent</v>
      </c>
      <c r="T198" t="str">
        <f t="shared" ref="T198" si="378">IF(OR(Q200&lt;41,Q201&lt;41),"Ct&lt;41",IF(OR(Q200&gt;41,Q201&gt;41),"Ct&gt;41","No Ct"))</f>
        <v>Ct&lt;41</v>
      </c>
      <c r="V198" t="str">
        <f t="shared" ref="V198" si="379">G198&amp;"_"&amp;I198&amp;"_"&amp;R198&amp;"_"&amp;S198&amp;"_"&amp;T198</f>
        <v>DL2022009_plafle_Valid_Absent_Ct&lt;41</v>
      </c>
      <c r="X198">
        <f t="shared" ref="X198" si="380">O198</f>
        <v>28.74</v>
      </c>
      <c r="Y198">
        <f t="shared" ref="Y198" si="381">P199</f>
        <v>0</v>
      </c>
      <c r="Z198">
        <f t="shared" ref="Z198" si="382">Q200+Q201</f>
        <v>0</v>
      </c>
    </row>
    <row r="199" spans="1:26" x14ac:dyDescent="0.25">
      <c r="A199" t="s">
        <v>53</v>
      </c>
      <c r="B199" t="s">
        <v>51</v>
      </c>
      <c r="C199" t="s">
        <v>535</v>
      </c>
      <c r="D199" t="s">
        <v>25</v>
      </c>
      <c r="E199" t="s">
        <v>39</v>
      </c>
      <c r="F199" t="s">
        <v>595</v>
      </c>
      <c r="G199" t="str">
        <f t="shared" si="359"/>
        <v>DL2022009</v>
      </c>
      <c r="H199" t="str">
        <f t="shared" si="360"/>
        <v>02</v>
      </c>
      <c r="I199" t="str">
        <f t="shared" si="361"/>
        <v>plafle</v>
      </c>
      <c r="J199" t="str">
        <f t="shared" si="362"/>
        <v>NK</v>
      </c>
      <c r="K199" t="str">
        <f t="shared" si="363"/>
        <v>NK</v>
      </c>
      <c r="L199" t="str">
        <f t="shared" si="364"/>
        <v>true</v>
      </c>
      <c r="N199" s="7">
        <f t="shared" si="372"/>
        <v>0</v>
      </c>
      <c r="O199" s="7" t="str">
        <f t="shared" si="373"/>
        <v/>
      </c>
      <c r="P199" s="7">
        <f t="shared" si="374"/>
        <v>0</v>
      </c>
      <c r="Q199" s="7" t="str">
        <f t="shared" si="375"/>
        <v/>
      </c>
    </row>
    <row r="200" spans="1:26" x14ac:dyDescent="0.25">
      <c r="A200" t="s">
        <v>78</v>
      </c>
      <c r="B200" t="s">
        <v>76</v>
      </c>
      <c r="C200" t="s">
        <v>547</v>
      </c>
      <c r="D200" t="s">
        <v>25</v>
      </c>
      <c r="E200" t="s">
        <v>39</v>
      </c>
      <c r="F200" t="s">
        <v>595</v>
      </c>
      <c r="G200" t="str">
        <f t="shared" si="359"/>
        <v>DL2022009</v>
      </c>
      <c r="H200" t="str">
        <f t="shared" si="360"/>
        <v>02</v>
      </c>
      <c r="I200" t="str">
        <f t="shared" si="361"/>
        <v>plafle</v>
      </c>
      <c r="J200" t="str">
        <f t="shared" si="362"/>
        <v>EP</v>
      </c>
      <c r="K200" t="str">
        <f t="shared" si="363"/>
        <v>EP</v>
      </c>
      <c r="L200" t="str">
        <f t="shared" si="364"/>
        <v>true</v>
      </c>
      <c r="N200" s="7">
        <f t="shared" si="372"/>
        <v>0</v>
      </c>
      <c r="O200" s="7" t="str">
        <f t="shared" si="373"/>
        <v/>
      </c>
      <c r="P200" s="7" t="str">
        <f t="shared" si="374"/>
        <v/>
      </c>
      <c r="Q200" s="7">
        <f t="shared" si="375"/>
        <v>0</v>
      </c>
    </row>
    <row r="201" spans="1:26" x14ac:dyDescent="0.25">
      <c r="A201" t="s">
        <v>101</v>
      </c>
      <c r="B201" t="s">
        <v>76</v>
      </c>
      <c r="C201" t="s">
        <v>547</v>
      </c>
      <c r="D201" t="s">
        <v>25</v>
      </c>
      <c r="E201" t="s">
        <v>39</v>
      </c>
      <c r="F201" t="s">
        <v>595</v>
      </c>
      <c r="G201" t="str">
        <f t="shared" si="359"/>
        <v>DL2022009</v>
      </c>
      <c r="H201" t="str">
        <f t="shared" si="360"/>
        <v>02</v>
      </c>
      <c r="I201" t="str">
        <f t="shared" si="361"/>
        <v>plafle</v>
      </c>
      <c r="J201" t="str">
        <f t="shared" si="362"/>
        <v>EP</v>
      </c>
      <c r="K201" t="str">
        <f t="shared" si="363"/>
        <v>EP</v>
      </c>
      <c r="L201" t="str">
        <f t="shared" si="364"/>
        <v>true</v>
      </c>
      <c r="N201" s="7">
        <f t="shared" si="372"/>
        <v>0</v>
      </c>
      <c r="O201" s="7" t="str">
        <f t="shared" si="373"/>
        <v/>
      </c>
      <c r="P201" s="7" t="str">
        <f t="shared" si="374"/>
        <v/>
      </c>
      <c r="Q201" s="7">
        <f t="shared" si="375"/>
        <v>0</v>
      </c>
    </row>
    <row r="202" spans="1:26" x14ac:dyDescent="0.25">
      <c r="A202" t="s">
        <v>29</v>
      </c>
      <c r="B202" t="s">
        <v>23</v>
      </c>
      <c r="C202" t="s">
        <v>524</v>
      </c>
      <c r="D202" t="s">
        <v>25</v>
      </c>
      <c r="E202">
        <v>36.43</v>
      </c>
      <c r="F202" t="s">
        <v>595</v>
      </c>
      <c r="G202" t="str">
        <f t="shared" si="359"/>
        <v>DL2022009</v>
      </c>
      <c r="H202" t="str">
        <f t="shared" si="360"/>
        <v>03</v>
      </c>
      <c r="I202" t="str">
        <f t="shared" si="361"/>
        <v>gadmor</v>
      </c>
      <c r="J202" t="str">
        <f t="shared" si="362"/>
        <v>PK</v>
      </c>
      <c r="K202" t="str">
        <f t="shared" si="363"/>
        <v>PK</v>
      </c>
      <c r="L202" t="str">
        <f t="shared" si="364"/>
        <v>true</v>
      </c>
      <c r="N202" s="7">
        <f t="shared" si="372"/>
        <v>36.43</v>
      </c>
      <c r="O202" s="7">
        <f t="shared" si="373"/>
        <v>36.43</v>
      </c>
      <c r="P202" s="7" t="str">
        <f t="shared" si="374"/>
        <v/>
      </c>
      <c r="Q202" s="7" t="str">
        <f t="shared" si="375"/>
        <v/>
      </c>
      <c r="R202" t="str">
        <f t="shared" ref="R202" si="383">IF(AND(O202&gt;0,P203=0),"Valid","Invalid")</f>
        <v>Invalid</v>
      </c>
      <c r="S202" t="str">
        <f t="shared" ref="S202" si="384">IF(OR(Q204&gt;0,Q205&gt;0),"Present","Absent")</f>
        <v>Present</v>
      </c>
      <c r="T202" t="str">
        <f t="shared" ref="T202" si="385">IF(OR(Q204&lt;41,Q205&lt;41),"Ct&lt;41",IF(OR(Q204&gt;41,Q205&gt;41),"Ct&gt;41","No Ct"))</f>
        <v>Ct&lt;41</v>
      </c>
      <c r="V202" t="str">
        <f t="shared" ref="V202" si="386">G202&amp;"_"&amp;I202&amp;"_"&amp;R202&amp;"_"&amp;S202&amp;"_"&amp;T202</f>
        <v>DL2022009_gadmor_Invalid_Present_Ct&lt;41</v>
      </c>
      <c r="X202">
        <f t="shared" ref="X202" si="387">O202</f>
        <v>36.43</v>
      </c>
      <c r="Y202">
        <f t="shared" ref="Y202" si="388">P203</f>
        <v>34.04</v>
      </c>
      <c r="Z202">
        <f t="shared" ref="Z202" si="389">Q204+Q205</f>
        <v>69.73</v>
      </c>
    </row>
    <row r="203" spans="1:26" x14ac:dyDescent="0.25">
      <c r="A203" t="s">
        <v>55</v>
      </c>
      <c r="B203" t="s">
        <v>51</v>
      </c>
      <c r="C203" t="s">
        <v>536</v>
      </c>
      <c r="D203" t="s">
        <v>25</v>
      </c>
      <c r="E203">
        <v>34.04</v>
      </c>
      <c r="F203" t="s">
        <v>595</v>
      </c>
      <c r="G203" t="str">
        <f t="shared" si="359"/>
        <v>DL2022009</v>
      </c>
      <c r="H203" t="str">
        <f t="shared" si="360"/>
        <v>03</v>
      </c>
      <c r="I203" t="str">
        <f t="shared" si="361"/>
        <v>gadmor</v>
      </c>
      <c r="J203" t="str">
        <f t="shared" si="362"/>
        <v>NK</v>
      </c>
      <c r="K203" t="str">
        <f t="shared" si="363"/>
        <v>NK</v>
      </c>
      <c r="L203" t="str">
        <f t="shared" si="364"/>
        <v>true</v>
      </c>
      <c r="N203" s="7">
        <f t="shared" si="372"/>
        <v>34.04</v>
      </c>
      <c r="O203" s="7" t="str">
        <f t="shared" si="373"/>
        <v/>
      </c>
      <c r="P203" s="7">
        <f t="shared" si="374"/>
        <v>34.04</v>
      </c>
      <c r="Q203" s="7" t="str">
        <f t="shared" si="375"/>
        <v/>
      </c>
    </row>
    <row r="204" spans="1:26" x14ac:dyDescent="0.25">
      <c r="A204" t="s">
        <v>80</v>
      </c>
      <c r="B204" t="s">
        <v>76</v>
      </c>
      <c r="C204" t="s">
        <v>548</v>
      </c>
      <c r="D204" t="s">
        <v>25</v>
      </c>
      <c r="E204">
        <v>35.380000000000003</v>
      </c>
      <c r="F204" t="s">
        <v>595</v>
      </c>
      <c r="G204" t="str">
        <f t="shared" si="359"/>
        <v>DL2022009</v>
      </c>
      <c r="H204" t="str">
        <f t="shared" si="360"/>
        <v>03</v>
      </c>
      <c r="I204" t="str">
        <f t="shared" si="361"/>
        <v>gadmor</v>
      </c>
      <c r="J204" t="str">
        <f t="shared" si="362"/>
        <v>EP</v>
      </c>
      <c r="K204" t="str">
        <f t="shared" si="363"/>
        <v>EP</v>
      </c>
      <c r="L204" t="str">
        <f t="shared" si="364"/>
        <v>true</v>
      </c>
      <c r="N204" s="7">
        <f t="shared" si="372"/>
        <v>35.380000000000003</v>
      </c>
      <c r="O204" s="7" t="str">
        <f t="shared" si="373"/>
        <v/>
      </c>
      <c r="P204" s="7" t="str">
        <f t="shared" si="374"/>
        <v/>
      </c>
      <c r="Q204" s="7">
        <f t="shared" si="375"/>
        <v>35.380000000000003</v>
      </c>
    </row>
    <row r="205" spans="1:26" x14ac:dyDescent="0.25">
      <c r="A205" t="s">
        <v>102</v>
      </c>
      <c r="B205" t="s">
        <v>76</v>
      </c>
      <c r="C205" t="s">
        <v>548</v>
      </c>
      <c r="D205" t="s">
        <v>25</v>
      </c>
      <c r="E205">
        <v>34.35</v>
      </c>
      <c r="F205" t="s">
        <v>595</v>
      </c>
      <c r="G205" t="str">
        <f t="shared" si="359"/>
        <v>DL2022009</v>
      </c>
      <c r="H205" t="str">
        <f t="shared" si="360"/>
        <v>03</v>
      </c>
      <c r="I205" t="str">
        <f t="shared" si="361"/>
        <v>gadmor</v>
      </c>
      <c r="J205" t="str">
        <f t="shared" si="362"/>
        <v>EP</v>
      </c>
      <c r="K205" t="str">
        <f t="shared" si="363"/>
        <v>EP</v>
      </c>
      <c r="L205" t="str">
        <f t="shared" si="364"/>
        <v>true</v>
      </c>
      <c r="N205" s="7">
        <f t="shared" si="372"/>
        <v>34.35</v>
      </c>
      <c r="O205" s="7" t="str">
        <f t="shared" si="373"/>
        <v/>
      </c>
      <c r="P205" s="7" t="str">
        <f t="shared" si="374"/>
        <v/>
      </c>
      <c r="Q205" s="7">
        <f t="shared" si="375"/>
        <v>34.35</v>
      </c>
    </row>
    <row r="206" spans="1:26" x14ac:dyDescent="0.25">
      <c r="A206" t="s">
        <v>31</v>
      </c>
      <c r="B206" t="s">
        <v>23</v>
      </c>
      <c r="C206" t="s">
        <v>525</v>
      </c>
      <c r="D206" t="s">
        <v>25</v>
      </c>
      <c r="E206">
        <v>27.96</v>
      </c>
      <c r="F206" t="s">
        <v>595</v>
      </c>
      <c r="G206" t="str">
        <f t="shared" si="359"/>
        <v>DL2022009</v>
      </c>
      <c r="H206" t="str">
        <f t="shared" si="360"/>
        <v>04</v>
      </c>
      <c r="I206" t="str">
        <f t="shared" si="361"/>
        <v>gadmor</v>
      </c>
      <c r="J206" t="str">
        <f t="shared" si="362"/>
        <v>PK</v>
      </c>
      <c r="K206" t="str">
        <f t="shared" si="363"/>
        <v>PK</v>
      </c>
      <c r="L206" t="str">
        <f t="shared" si="364"/>
        <v>true</v>
      </c>
      <c r="N206" s="7">
        <f t="shared" si="372"/>
        <v>27.96</v>
      </c>
      <c r="O206" s="7">
        <f t="shared" si="373"/>
        <v>27.96</v>
      </c>
      <c r="P206" s="7" t="str">
        <f t="shared" si="374"/>
        <v/>
      </c>
      <c r="Q206" s="7" t="str">
        <f t="shared" si="375"/>
        <v/>
      </c>
      <c r="R206" t="str">
        <f t="shared" ref="R206" si="390">IF(AND(O206&gt;0,P207=0),"Valid","Invalid")</f>
        <v>Invalid</v>
      </c>
      <c r="S206" t="str">
        <f t="shared" ref="S206" si="391">IF(OR(Q208&gt;0,Q209&gt;0),"Present","Absent")</f>
        <v>Absent</v>
      </c>
      <c r="T206" t="str">
        <f t="shared" ref="T206" si="392">IF(OR(Q208&lt;41,Q209&lt;41),"Ct&lt;41",IF(OR(Q208&gt;41,Q209&gt;41),"Ct&gt;41","No Ct"))</f>
        <v>Ct&lt;41</v>
      </c>
      <c r="V206" t="str">
        <f t="shared" ref="V206" si="393">G206&amp;"_"&amp;I206&amp;"_"&amp;R206&amp;"_"&amp;S206&amp;"_"&amp;T206</f>
        <v>DL2022009_gadmor_Invalid_Absent_Ct&lt;41</v>
      </c>
      <c r="X206">
        <f t="shared" ref="X206" si="394">O206</f>
        <v>27.96</v>
      </c>
      <c r="Y206">
        <f t="shared" ref="Y206" si="395">P207</f>
        <v>38.76</v>
      </c>
      <c r="Z206">
        <f t="shared" ref="Z206" si="396">Q208+Q209</f>
        <v>0</v>
      </c>
    </row>
    <row r="207" spans="1:26" x14ac:dyDescent="0.25">
      <c r="A207" t="s">
        <v>57</v>
      </c>
      <c r="B207" t="s">
        <v>51</v>
      </c>
      <c r="C207" t="s">
        <v>537</v>
      </c>
      <c r="D207" t="s">
        <v>25</v>
      </c>
      <c r="E207">
        <v>38.76</v>
      </c>
      <c r="F207" t="s">
        <v>595</v>
      </c>
      <c r="G207" t="str">
        <f t="shared" si="359"/>
        <v>DL2022009</v>
      </c>
      <c r="H207" t="str">
        <f t="shared" si="360"/>
        <v>04</v>
      </c>
      <c r="I207" t="str">
        <f t="shared" si="361"/>
        <v>gadmor</v>
      </c>
      <c r="J207" t="str">
        <f t="shared" si="362"/>
        <v>NK</v>
      </c>
      <c r="K207" t="str">
        <f t="shared" si="363"/>
        <v>NK</v>
      </c>
      <c r="L207" t="str">
        <f t="shared" si="364"/>
        <v>true</v>
      </c>
      <c r="N207" s="7">
        <f t="shared" si="372"/>
        <v>38.76</v>
      </c>
      <c r="O207" s="7" t="str">
        <f t="shared" si="373"/>
        <v/>
      </c>
      <c r="P207" s="7">
        <f t="shared" si="374"/>
        <v>38.76</v>
      </c>
      <c r="Q207" s="7" t="str">
        <f t="shared" si="375"/>
        <v/>
      </c>
    </row>
    <row r="208" spans="1:26" x14ac:dyDescent="0.25">
      <c r="A208" t="s">
        <v>82</v>
      </c>
      <c r="B208" t="s">
        <v>76</v>
      </c>
      <c r="C208" t="s">
        <v>549</v>
      </c>
      <c r="D208" t="s">
        <v>25</v>
      </c>
      <c r="E208" t="s">
        <v>39</v>
      </c>
      <c r="F208" t="s">
        <v>595</v>
      </c>
      <c r="G208" t="str">
        <f t="shared" si="359"/>
        <v>DL2022009</v>
      </c>
      <c r="H208" t="str">
        <f t="shared" si="360"/>
        <v>04</v>
      </c>
      <c r="I208" t="str">
        <f t="shared" si="361"/>
        <v>gadmor</v>
      </c>
      <c r="J208" t="str">
        <f t="shared" si="362"/>
        <v>EP</v>
      </c>
      <c r="K208" t="str">
        <f t="shared" si="363"/>
        <v>EP</v>
      </c>
      <c r="L208" t="str">
        <f t="shared" si="364"/>
        <v>true</v>
      </c>
      <c r="N208" s="7">
        <f t="shared" si="372"/>
        <v>0</v>
      </c>
      <c r="O208" s="7" t="str">
        <f t="shared" si="373"/>
        <v/>
      </c>
      <c r="P208" s="7" t="str">
        <f t="shared" si="374"/>
        <v/>
      </c>
      <c r="Q208" s="7">
        <f t="shared" si="375"/>
        <v>0</v>
      </c>
    </row>
    <row r="209" spans="1:26" x14ac:dyDescent="0.25">
      <c r="A209" t="s">
        <v>103</v>
      </c>
      <c r="B209" t="s">
        <v>76</v>
      </c>
      <c r="C209" t="s">
        <v>549</v>
      </c>
      <c r="D209" t="s">
        <v>25</v>
      </c>
      <c r="E209" t="s">
        <v>39</v>
      </c>
      <c r="F209" t="s">
        <v>595</v>
      </c>
      <c r="G209" t="str">
        <f t="shared" si="359"/>
        <v>DL2022009</v>
      </c>
      <c r="H209" t="str">
        <f t="shared" si="360"/>
        <v>04</v>
      </c>
      <c r="I209" t="str">
        <f t="shared" si="361"/>
        <v>gadmor</v>
      </c>
      <c r="J209" t="str">
        <f t="shared" si="362"/>
        <v>EP</v>
      </c>
      <c r="K209" t="str">
        <f t="shared" si="363"/>
        <v>EP</v>
      </c>
      <c r="L209" t="str">
        <f t="shared" si="364"/>
        <v>true</v>
      </c>
      <c r="N209" s="7">
        <f t="shared" si="372"/>
        <v>0</v>
      </c>
      <c r="O209" s="7" t="str">
        <f t="shared" si="373"/>
        <v/>
      </c>
      <c r="P209" s="7" t="str">
        <f t="shared" si="374"/>
        <v/>
      </c>
      <c r="Q209" s="7">
        <f t="shared" si="375"/>
        <v>0</v>
      </c>
    </row>
    <row r="210" spans="1:26" x14ac:dyDescent="0.25">
      <c r="A210" t="s">
        <v>33</v>
      </c>
      <c r="B210" t="s">
        <v>23</v>
      </c>
      <c r="C210" t="s">
        <v>526</v>
      </c>
      <c r="D210" t="s">
        <v>25</v>
      </c>
      <c r="E210">
        <v>30.55</v>
      </c>
      <c r="F210" t="s">
        <v>595</v>
      </c>
      <c r="G210" t="str">
        <f t="shared" si="359"/>
        <v>DL2022009</v>
      </c>
      <c r="H210" t="str">
        <f t="shared" si="360"/>
        <v>05</v>
      </c>
      <c r="I210" t="str">
        <f t="shared" si="361"/>
        <v>myaare</v>
      </c>
      <c r="J210" t="str">
        <f t="shared" si="362"/>
        <v>PK</v>
      </c>
      <c r="K210" t="str">
        <f t="shared" si="363"/>
        <v>PK</v>
      </c>
      <c r="L210" t="str">
        <f t="shared" si="364"/>
        <v>true</v>
      </c>
      <c r="N210" s="7">
        <f t="shared" si="372"/>
        <v>30.55</v>
      </c>
      <c r="O210" s="7">
        <f t="shared" si="373"/>
        <v>30.55</v>
      </c>
      <c r="P210" s="7" t="str">
        <f t="shared" si="374"/>
        <v/>
      </c>
      <c r="Q210" s="7" t="str">
        <f t="shared" si="375"/>
        <v/>
      </c>
      <c r="R210" t="str">
        <f t="shared" ref="R210" si="397">IF(AND(O210&gt;0,P211=0),"Valid","Invalid")</f>
        <v>Valid</v>
      </c>
      <c r="S210" t="str">
        <f t="shared" ref="S210" si="398">IF(OR(Q212&gt;0,Q213&gt;0),"Present","Absent")</f>
        <v>Present</v>
      </c>
      <c r="T210" t="str">
        <f t="shared" ref="T210" si="399">IF(OR(Q212&lt;41,Q213&lt;41),"Ct&lt;41",IF(OR(Q212&gt;41,Q213&gt;41),"Ct&gt;41","No Ct"))</f>
        <v>Ct&lt;41</v>
      </c>
      <c r="V210" t="str">
        <f t="shared" ref="V210" si="400">G210&amp;"_"&amp;I210&amp;"_"&amp;R210&amp;"_"&amp;S210&amp;"_"&amp;T210</f>
        <v>DL2022009_myaare_Valid_Present_Ct&lt;41</v>
      </c>
      <c r="X210">
        <f t="shared" ref="X210" si="401">O210</f>
        <v>30.55</v>
      </c>
      <c r="Y210">
        <f t="shared" ref="Y210" si="402">P211</f>
        <v>0</v>
      </c>
      <c r="Z210">
        <f t="shared" ref="Z210" si="403">Q212+Q213</f>
        <v>23.87</v>
      </c>
    </row>
    <row r="211" spans="1:26" x14ac:dyDescent="0.25">
      <c r="A211" t="s">
        <v>59</v>
      </c>
      <c r="B211" t="s">
        <v>51</v>
      </c>
      <c r="C211" t="s">
        <v>538</v>
      </c>
      <c r="D211" t="s">
        <v>25</v>
      </c>
      <c r="E211" t="s">
        <v>39</v>
      </c>
      <c r="F211" t="s">
        <v>595</v>
      </c>
      <c r="G211" t="str">
        <f t="shared" si="359"/>
        <v>DL2022009</v>
      </c>
      <c r="H211" t="str">
        <f t="shared" si="360"/>
        <v>05</v>
      </c>
      <c r="I211" t="str">
        <f t="shared" si="361"/>
        <v>myaare</v>
      </c>
      <c r="J211" t="str">
        <f t="shared" si="362"/>
        <v>NK</v>
      </c>
      <c r="K211" t="str">
        <f t="shared" si="363"/>
        <v>NK</v>
      </c>
      <c r="L211" t="str">
        <f t="shared" si="364"/>
        <v>true</v>
      </c>
      <c r="N211" s="7">
        <f t="shared" si="372"/>
        <v>0</v>
      </c>
      <c r="O211" s="7" t="str">
        <f t="shared" si="373"/>
        <v/>
      </c>
      <c r="P211" s="7">
        <f t="shared" si="374"/>
        <v>0</v>
      </c>
      <c r="Q211" s="7" t="str">
        <f t="shared" si="375"/>
        <v/>
      </c>
    </row>
    <row r="212" spans="1:26" x14ac:dyDescent="0.25">
      <c r="A212" t="s">
        <v>84</v>
      </c>
      <c r="B212" t="s">
        <v>76</v>
      </c>
      <c r="C212" t="s">
        <v>550</v>
      </c>
      <c r="D212" t="s">
        <v>25</v>
      </c>
      <c r="E212" t="s">
        <v>39</v>
      </c>
      <c r="F212" t="s">
        <v>595</v>
      </c>
      <c r="G212" t="str">
        <f t="shared" si="359"/>
        <v>DL2022009</v>
      </c>
      <c r="H212" t="str">
        <f t="shared" si="360"/>
        <v>05</v>
      </c>
      <c r="I212" t="str">
        <f t="shared" si="361"/>
        <v>myaare</v>
      </c>
      <c r="J212" t="str">
        <f t="shared" si="362"/>
        <v>EP</v>
      </c>
      <c r="K212" t="str">
        <f t="shared" si="363"/>
        <v>EP</v>
      </c>
      <c r="L212" t="str">
        <f t="shared" si="364"/>
        <v>true</v>
      </c>
      <c r="N212" s="7">
        <f t="shared" si="372"/>
        <v>0</v>
      </c>
      <c r="O212" s="7" t="str">
        <f t="shared" si="373"/>
        <v/>
      </c>
      <c r="P212" s="7" t="str">
        <f t="shared" si="374"/>
        <v/>
      </c>
      <c r="Q212" s="7">
        <f t="shared" si="375"/>
        <v>0</v>
      </c>
    </row>
    <row r="213" spans="1:26" x14ac:dyDescent="0.25">
      <c r="A213" t="s">
        <v>104</v>
      </c>
      <c r="B213" t="s">
        <v>76</v>
      </c>
      <c r="C213" t="s">
        <v>550</v>
      </c>
      <c r="D213" t="s">
        <v>25</v>
      </c>
      <c r="E213">
        <v>23.87</v>
      </c>
      <c r="F213" t="s">
        <v>595</v>
      </c>
      <c r="G213" t="str">
        <f t="shared" si="359"/>
        <v>DL2022009</v>
      </c>
      <c r="H213" t="str">
        <f t="shared" si="360"/>
        <v>05</v>
      </c>
      <c r="I213" t="str">
        <f t="shared" si="361"/>
        <v>myaare</v>
      </c>
      <c r="J213" t="str">
        <f t="shared" si="362"/>
        <v>EP</v>
      </c>
      <c r="K213" t="str">
        <f t="shared" si="363"/>
        <v>EP</v>
      </c>
      <c r="L213" t="str">
        <f t="shared" si="364"/>
        <v>true</v>
      </c>
      <c r="N213" s="7">
        <f t="shared" si="372"/>
        <v>23.87</v>
      </c>
      <c r="O213" s="7" t="str">
        <f t="shared" si="373"/>
        <v/>
      </c>
      <c r="P213" s="7" t="str">
        <f t="shared" si="374"/>
        <v/>
      </c>
      <c r="Q213" s="7">
        <f t="shared" si="375"/>
        <v>23.87</v>
      </c>
    </row>
    <row r="214" spans="1:26" x14ac:dyDescent="0.25">
      <c r="A214" t="s">
        <v>35</v>
      </c>
      <c r="B214" t="s">
        <v>23</v>
      </c>
      <c r="C214" t="s">
        <v>527</v>
      </c>
      <c r="D214" t="s">
        <v>25</v>
      </c>
      <c r="E214">
        <v>31.69</v>
      </c>
      <c r="F214" t="s">
        <v>595</v>
      </c>
      <c r="G214" t="str">
        <f t="shared" si="359"/>
        <v>DL2022009</v>
      </c>
      <c r="H214" t="str">
        <f t="shared" si="360"/>
        <v>06</v>
      </c>
      <c r="I214" t="str">
        <f t="shared" si="361"/>
        <v>myaare</v>
      </c>
      <c r="J214" t="str">
        <f t="shared" si="362"/>
        <v>PK</v>
      </c>
      <c r="K214" t="str">
        <f t="shared" si="363"/>
        <v>PK</v>
      </c>
      <c r="L214" t="str">
        <f t="shared" si="364"/>
        <v>true</v>
      </c>
      <c r="N214" s="7">
        <f t="shared" si="372"/>
        <v>31.69</v>
      </c>
      <c r="O214" s="7">
        <f t="shared" si="373"/>
        <v>31.69</v>
      </c>
      <c r="P214" s="7" t="str">
        <f t="shared" si="374"/>
        <v/>
      </c>
      <c r="Q214" s="7" t="str">
        <f t="shared" si="375"/>
        <v/>
      </c>
      <c r="R214" t="str">
        <f t="shared" ref="R214" si="404">IF(AND(O214&gt;0,P215=0),"Valid","Invalid")</f>
        <v>Valid</v>
      </c>
      <c r="S214" t="str">
        <f t="shared" ref="S214" si="405">IF(OR(Q216&gt;0,Q217&gt;0),"Present","Absent")</f>
        <v>Absent</v>
      </c>
      <c r="T214" t="str">
        <f t="shared" ref="T214" si="406">IF(OR(Q216&lt;41,Q217&lt;41),"Ct&lt;41",IF(OR(Q216&gt;41,Q217&gt;41),"Ct&gt;41","No Ct"))</f>
        <v>Ct&lt;41</v>
      </c>
      <c r="V214" t="str">
        <f t="shared" ref="V214" si="407">G214&amp;"_"&amp;I214&amp;"_"&amp;R214&amp;"_"&amp;S214&amp;"_"&amp;T214</f>
        <v>DL2022009_myaare_Valid_Absent_Ct&lt;41</v>
      </c>
      <c r="X214">
        <f t="shared" ref="X214" si="408">O214</f>
        <v>31.69</v>
      </c>
      <c r="Y214">
        <f t="shared" ref="Y214" si="409">P215</f>
        <v>0</v>
      </c>
      <c r="Z214">
        <f t="shared" ref="Z214" si="410">Q216+Q217</f>
        <v>0</v>
      </c>
    </row>
    <row r="215" spans="1:26" x14ac:dyDescent="0.25">
      <c r="A215" t="s">
        <v>61</v>
      </c>
      <c r="B215" t="s">
        <v>51</v>
      </c>
      <c r="C215" t="s">
        <v>539</v>
      </c>
      <c r="D215" t="s">
        <v>25</v>
      </c>
      <c r="E215" t="s">
        <v>39</v>
      </c>
      <c r="F215" t="s">
        <v>595</v>
      </c>
      <c r="G215" t="str">
        <f t="shared" si="359"/>
        <v>DL2022009</v>
      </c>
      <c r="H215" t="str">
        <f t="shared" si="360"/>
        <v>06</v>
      </c>
      <c r="I215" t="str">
        <f t="shared" si="361"/>
        <v>myaare</v>
      </c>
      <c r="J215" t="str">
        <f t="shared" si="362"/>
        <v>NK</v>
      </c>
      <c r="K215" t="str">
        <f t="shared" si="363"/>
        <v>NK</v>
      </c>
      <c r="L215" t="str">
        <f t="shared" si="364"/>
        <v>true</v>
      </c>
      <c r="N215" s="7">
        <f t="shared" si="372"/>
        <v>0</v>
      </c>
      <c r="O215" s="7" t="str">
        <f t="shared" si="373"/>
        <v/>
      </c>
      <c r="P215" s="7">
        <f t="shared" si="374"/>
        <v>0</v>
      </c>
      <c r="Q215" s="7" t="str">
        <f t="shared" si="375"/>
        <v/>
      </c>
    </row>
    <row r="216" spans="1:26" x14ac:dyDescent="0.25">
      <c r="A216" t="s">
        <v>86</v>
      </c>
      <c r="B216" t="s">
        <v>76</v>
      </c>
      <c r="C216" t="s">
        <v>551</v>
      </c>
      <c r="D216" t="s">
        <v>25</v>
      </c>
      <c r="E216" t="s">
        <v>39</v>
      </c>
      <c r="F216" t="s">
        <v>595</v>
      </c>
      <c r="G216" t="str">
        <f t="shared" si="359"/>
        <v>DL2022009</v>
      </c>
      <c r="H216" t="str">
        <f t="shared" si="360"/>
        <v>06</v>
      </c>
      <c r="I216" t="str">
        <f t="shared" si="361"/>
        <v>myaare</v>
      </c>
      <c r="J216" t="str">
        <f t="shared" si="362"/>
        <v>EP</v>
      </c>
      <c r="K216" t="str">
        <f t="shared" si="363"/>
        <v>EP</v>
      </c>
      <c r="L216" t="str">
        <f t="shared" si="364"/>
        <v>true</v>
      </c>
      <c r="N216" s="7">
        <f t="shared" si="372"/>
        <v>0</v>
      </c>
      <c r="O216" s="7" t="str">
        <f t="shared" si="373"/>
        <v/>
      </c>
      <c r="P216" s="7" t="str">
        <f t="shared" si="374"/>
        <v/>
      </c>
      <c r="Q216" s="7">
        <f t="shared" si="375"/>
        <v>0</v>
      </c>
    </row>
    <row r="217" spans="1:26" x14ac:dyDescent="0.25">
      <c r="A217" t="s">
        <v>105</v>
      </c>
      <c r="B217" t="s">
        <v>76</v>
      </c>
      <c r="C217" t="s">
        <v>551</v>
      </c>
      <c r="D217" t="s">
        <v>25</v>
      </c>
      <c r="E217" t="s">
        <v>39</v>
      </c>
      <c r="F217" t="s">
        <v>595</v>
      </c>
      <c r="G217" t="str">
        <f t="shared" si="359"/>
        <v>DL2022009</v>
      </c>
      <c r="H217" t="str">
        <f t="shared" si="360"/>
        <v>06</v>
      </c>
      <c r="I217" t="str">
        <f t="shared" si="361"/>
        <v>myaare</v>
      </c>
      <c r="J217" t="str">
        <f t="shared" si="362"/>
        <v>EP</v>
      </c>
      <c r="K217" t="str">
        <f t="shared" si="363"/>
        <v>EP</v>
      </c>
      <c r="L217" t="str">
        <f t="shared" si="364"/>
        <v>true</v>
      </c>
      <c r="N217" s="7">
        <f t="shared" si="372"/>
        <v>0</v>
      </c>
      <c r="O217" s="7" t="str">
        <f t="shared" si="373"/>
        <v/>
      </c>
      <c r="P217" s="7" t="str">
        <f t="shared" si="374"/>
        <v/>
      </c>
      <c r="Q217" s="7">
        <f t="shared" si="375"/>
        <v>0</v>
      </c>
    </row>
    <row r="218" spans="1:26" x14ac:dyDescent="0.25">
      <c r="A218" t="s">
        <v>37</v>
      </c>
      <c r="B218" t="s">
        <v>23</v>
      </c>
      <c r="C218" t="s">
        <v>528</v>
      </c>
      <c r="D218" t="s">
        <v>25</v>
      </c>
      <c r="E218">
        <v>38.33</v>
      </c>
      <c r="F218" t="s">
        <v>595</v>
      </c>
      <c r="G218" t="str">
        <f t="shared" si="359"/>
        <v>DL2022009</v>
      </c>
      <c r="H218" t="str">
        <f t="shared" si="360"/>
        <v>07</v>
      </c>
      <c r="I218" t="str">
        <f t="shared" si="361"/>
        <v>mnelei</v>
      </c>
      <c r="J218" t="str">
        <f t="shared" si="362"/>
        <v>PK</v>
      </c>
      <c r="K218" t="str">
        <f t="shared" si="363"/>
        <v>PK</v>
      </c>
      <c r="L218" t="str">
        <f t="shared" si="364"/>
        <v>true</v>
      </c>
      <c r="N218" s="7">
        <f t="shared" si="372"/>
        <v>38.33</v>
      </c>
      <c r="O218" s="7">
        <f t="shared" si="373"/>
        <v>38.33</v>
      </c>
      <c r="P218" s="7" t="str">
        <f t="shared" si="374"/>
        <v/>
      </c>
      <c r="Q218" s="7" t="str">
        <f t="shared" si="375"/>
        <v/>
      </c>
      <c r="R218" t="str">
        <f t="shared" ref="R218" si="411">IF(AND(O218&gt;0,P219=0),"Valid","Invalid")</f>
        <v>Valid</v>
      </c>
      <c r="S218" t="str">
        <f t="shared" ref="S218" si="412">IF(OR(Q220&gt;0,Q221&gt;0),"Present","Absent")</f>
        <v>Absent</v>
      </c>
      <c r="T218" t="str">
        <f t="shared" ref="T218" si="413">IF(OR(Q220&lt;41,Q221&lt;41),"Ct&lt;41",IF(OR(Q220&gt;41,Q221&gt;41),"Ct&gt;41","No Ct"))</f>
        <v>Ct&lt;41</v>
      </c>
      <c r="V218" t="str">
        <f t="shared" ref="V218" si="414">G218&amp;"_"&amp;I218&amp;"_"&amp;R218&amp;"_"&amp;S218&amp;"_"&amp;T218</f>
        <v>DL2022009_mnelei_Valid_Absent_Ct&lt;41</v>
      </c>
      <c r="X218">
        <f t="shared" ref="X218" si="415">O218</f>
        <v>38.33</v>
      </c>
      <c r="Y218">
        <f t="shared" ref="Y218" si="416">P219</f>
        <v>0</v>
      </c>
      <c r="Z218">
        <f t="shared" ref="Z218" si="417">Q220+Q221</f>
        <v>0</v>
      </c>
    </row>
    <row r="219" spans="1:26" x14ac:dyDescent="0.25">
      <c r="A219" t="s">
        <v>63</v>
      </c>
      <c r="B219" t="s">
        <v>51</v>
      </c>
      <c r="C219" t="s">
        <v>540</v>
      </c>
      <c r="D219" t="s">
        <v>25</v>
      </c>
      <c r="E219" t="s">
        <v>39</v>
      </c>
      <c r="F219" t="s">
        <v>595</v>
      </c>
      <c r="G219" t="str">
        <f t="shared" si="359"/>
        <v>DL2022009</v>
      </c>
      <c r="H219" t="str">
        <f t="shared" si="360"/>
        <v>07</v>
      </c>
      <c r="I219" t="str">
        <f t="shared" si="361"/>
        <v>mnelei</v>
      </c>
      <c r="J219" t="str">
        <f t="shared" si="362"/>
        <v>NK</v>
      </c>
      <c r="K219" t="str">
        <f t="shared" si="363"/>
        <v>NK</v>
      </c>
      <c r="L219" t="str">
        <f t="shared" si="364"/>
        <v>true</v>
      </c>
      <c r="N219" s="7">
        <f t="shared" si="372"/>
        <v>0</v>
      </c>
      <c r="O219" s="7" t="str">
        <f t="shared" si="373"/>
        <v/>
      </c>
      <c r="P219" s="7">
        <f t="shared" si="374"/>
        <v>0</v>
      </c>
      <c r="Q219" s="7" t="str">
        <f t="shared" si="375"/>
        <v/>
      </c>
    </row>
    <row r="220" spans="1:26" x14ac:dyDescent="0.25">
      <c r="A220" t="s">
        <v>88</v>
      </c>
      <c r="B220" t="s">
        <v>76</v>
      </c>
      <c r="C220" t="s">
        <v>552</v>
      </c>
      <c r="D220" t="s">
        <v>25</v>
      </c>
      <c r="E220" t="s">
        <v>39</v>
      </c>
      <c r="F220" t="s">
        <v>595</v>
      </c>
      <c r="G220" t="str">
        <f t="shared" si="359"/>
        <v>DL2022009</v>
      </c>
      <c r="H220" t="str">
        <f t="shared" si="360"/>
        <v>07</v>
      </c>
      <c r="I220" t="str">
        <f t="shared" si="361"/>
        <v>mnelei</v>
      </c>
      <c r="J220" t="str">
        <f t="shared" si="362"/>
        <v>EP</v>
      </c>
      <c r="K220" t="str">
        <f t="shared" si="363"/>
        <v>EP</v>
      </c>
      <c r="L220" t="str">
        <f t="shared" si="364"/>
        <v>true</v>
      </c>
      <c r="N220" s="7">
        <f t="shared" si="372"/>
        <v>0</v>
      </c>
      <c r="O220" s="7" t="str">
        <f t="shared" si="373"/>
        <v/>
      </c>
      <c r="P220" s="7" t="str">
        <f t="shared" si="374"/>
        <v/>
      </c>
      <c r="Q220" s="7">
        <f t="shared" si="375"/>
        <v>0</v>
      </c>
    </row>
    <row r="221" spans="1:26" x14ac:dyDescent="0.25">
      <c r="A221" t="s">
        <v>106</v>
      </c>
      <c r="B221" t="s">
        <v>76</v>
      </c>
      <c r="C221" t="s">
        <v>552</v>
      </c>
      <c r="D221" t="s">
        <v>25</v>
      </c>
      <c r="E221" t="s">
        <v>39</v>
      </c>
      <c r="F221" t="s">
        <v>595</v>
      </c>
      <c r="G221" t="str">
        <f t="shared" si="359"/>
        <v>DL2022009</v>
      </c>
      <c r="H221" t="str">
        <f t="shared" si="360"/>
        <v>07</v>
      </c>
      <c r="I221" t="str">
        <f t="shared" si="361"/>
        <v>mnelei</v>
      </c>
      <c r="J221" t="str">
        <f t="shared" si="362"/>
        <v>EP</v>
      </c>
      <c r="K221" t="str">
        <f t="shared" si="363"/>
        <v>EP</v>
      </c>
      <c r="L221" t="str">
        <f t="shared" si="364"/>
        <v>true</v>
      </c>
      <c r="N221" s="7">
        <f t="shared" si="372"/>
        <v>0</v>
      </c>
      <c r="O221" s="7" t="str">
        <f t="shared" si="373"/>
        <v/>
      </c>
      <c r="P221" s="7" t="str">
        <f t="shared" si="374"/>
        <v/>
      </c>
      <c r="Q221" s="7">
        <f t="shared" si="375"/>
        <v>0</v>
      </c>
    </row>
    <row r="222" spans="1:26" x14ac:dyDescent="0.25">
      <c r="A222" t="s">
        <v>40</v>
      </c>
      <c r="B222" t="s">
        <v>23</v>
      </c>
      <c r="C222" t="s">
        <v>529</v>
      </c>
      <c r="D222" t="s">
        <v>25</v>
      </c>
      <c r="E222" t="s">
        <v>39</v>
      </c>
      <c r="F222" t="s">
        <v>595</v>
      </c>
      <c r="G222" t="str">
        <f t="shared" si="359"/>
        <v>DL2022009</v>
      </c>
      <c r="H222" t="str">
        <f t="shared" si="360"/>
        <v>08</v>
      </c>
      <c r="I222" t="str">
        <f t="shared" si="361"/>
        <v>mnelei</v>
      </c>
      <c r="J222" t="str">
        <f t="shared" si="362"/>
        <v>PK</v>
      </c>
      <c r="K222" t="str">
        <f t="shared" si="363"/>
        <v>PK</v>
      </c>
      <c r="L222" t="str">
        <f t="shared" si="364"/>
        <v>true</v>
      </c>
      <c r="N222" s="7">
        <f t="shared" si="372"/>
        <v>0</v>
      </c>
      <c r="O222" s="7">
        <f t="shared" si="373"/>
        <v>0</v>
      </c>
      <c r="P222" s="7" t="str">
        <f t="shared" si="374"/>
        <v/>
      </c>
      <c r="Q222" s="7" t="str">
        <f t="shared" si="375"/>
        <v/>
      </c>
      <c r="R222" t="str">
        <f t="shared" ref="R222" si="418">IF(AND(O222&gt;0,P223=0),"Valid","Invalid")</f>
        <v>Invalid</v>
      </c>
      <c r="S222" t="str">
        <f t="shared" ref="S222" si="419">IF(OR(Q224&gt;0,Q225&gt;0),"Present","Absent")</f>
        <v>Absent</v>
      </c>
      <c r="T222" t="str">
        <f t="shared" ref="T222" si="420">IF(OR(Q224&lt;41,Q225&lt;41),"Ct&lt;41",IF(OR(Q224&gt;41,Q225&gt;41),"Ct&gt;41","No Ct"))</f>
        <v>Ct&lt;41</v>
      </c>
      <c r="V222" t="str">
        <f t="shared" ref="V222" si="421">G222&amp;"_"&amp;I222&amp;"_"&amp;R222&amp;"_"&amp;S222&amp;"_"&amp;T222</f>
        <v>DL2022009_mnelei_Invalid_Absent_Ct&lt;41</v>
      </c>
      <c r="X222">
        <f t="shared" ref="X222" si="422">O222</f>
        <v>0</v>
      </c>
      <c r="Y222">
        <f t="shared" ref="Y222" si="423">P223</f>
        <v>0</v>
      </c>
      <c r="Z222">
        <f t="shared" ref="Z222" si="424">Q224+Q225</f>
        <v>0</v>
      </c>
    </row>
    <row r="223" spans="1:26" x14ac:dyDescent="0.25">
      <c r="A223" t="s">
        <v>65</v>
      </c>
      <c r="B223" t="s">
        <v>51</v>
      </c>
      <c r="C223" t="s">
        <v>541</v>
      </c>
      <c r="D223" t="s">
        <v>25</v>
      </c>
      <c r="E223" t="s">
        <v>39</v>
      </c>
      <c r="F223" t="s">
        <v>595</v>
      </c>
      <c r="G223" t="str">
        <f t="shared" si="359"/>
        <v>DL2022009</v>
      </c>
      <c r="H223" t="str">
        <f t="shared" si="360"/>
        <v>08</v>
      </c>
      <c r="I223" t="str">
        <f t="shared" si="361"/>
        <v>mnelei</v>
      </c>
      <c r="J223" t="str">
        <f t="shared" si="362"/>
        <v>NK</v>
      </c>
      <c r="K223" t="str">
        <f t="shared" si="363"/>
        <v>NK</v>
      </c>
      <c r="L223" t="str">
        <f t="shared" si="364"/>
        <v>true</v>
      </c>
      <c r="N223" s="7">
        <f t="shared" si="372"/>
        <v>0</v>
      </c>
      <c r="O223" s="7" t="str">
        <f t="shared" si="373"/>
        <v/>
      </c>
      <c r="P223" s="7">
        <f t="shared" si="374"/>
        <v>0</v>
      </c>
      <c r="Q223" s="7" t="str">
        <f t="shared" si="375"/>
        <v/>
      </c>
    </row>
    <row r="224" spans="1:26" x14ac:dyDescent="0.25">
      <c r="A224" t="s">
        <v>90</v>
      </c>
      <c r="B224" t="s">
        <v>76</v>
      </c>
      <c r="C224" t="s">
        <v>553</v>
      </c>
      <c r="D224" t="s">
        <v>25</v>
      </c>
      <c r="E224" t="s">
        <v>39</v>
      </c>
      <c r="F224" t="s">
        <v>595</v>
      </c>
      <c r="G224" t="str">
        <f t="shared" si="359"/>
        <v>DL2022009</v>
      </c>
      <c r="H224" t="str">
        <f t="shared" si="360"/>
        <v>08</v>
      </c>
      <c r="I224" t="str">
        <f t="shared" si="361"/>
        <v>mnelei</v>
      </c>
      <c r="J224" t="str">
        <f t="shared" si="362"/>
        <v>EP</v>
      </c>
      <c r="K224" t="str">
        <f t="shared" si="363"/>
        <v>EP</v>
      </c>
      <c r="L224" t="str">
        <f t="shared" si="364"/>
        <v>true</v>
      </c>
      <c r="N224" s="7">
        <f t="shared" si="372"/>
        <v>0</v>
      </c>
      <c r="O224" s="7" t="str">
        <f t="shared" si="373"/>
        <v/>
      </c>
      <c r="P224" s="7" t="str">
        <f t="shared" si="374"/>
        <v/>
      </c>
      <c r="Q224" s="7">
        <f t="shared" si="375"/>
        <v>0</v>
      </c>
    </row>
    <row r="225" spans="1:26" x14ac:dyDescent="0.25">
      <c r="A225" t="s">
        <v>107</v>
      </c>
      <c r="B225" t="s">
        <v>76</v>
      </c>
      <c r="C225" t="s">
        <v>553</v>
      </c>
      <c r="D225" t="s">
        <v>25</v>
      </c>
      <c r="E225" t="s">
        <v>39</v>
      </c>
      <c r="F225" t="s">
        <v>595</v>
      </c>
      <c r="G225" t="str">
        <f t="shared" si="359"/>
        <v>DL2022009</v>
      </c>
      <c r="H225" t="str">
        <f t="shared" si="360"/>
        <v>08</v>
      </c>
      <c r="I225" t="str">
        <f t="shared" si="361"/>
        <v>mnelei</v>
      </c>
      <c r="J225" t="str">
        <f t="shared" si="362"/>
        <v>EP</v>
      </c>
      <c r="K225" t="str">
        <f t="shared" si="363"/>
        <v>EP</v>
      </c>
      <c r="L225" t="str">
        <f t="shared" si="364"/>
        <v>true</v>
      </c>
      <c r="N225" s="7">
        <f t="shared" si="372"/>
        <v>0</v>
      </c>
      <c r="O225" s="7" t="str">
        <f t="shared" si="373"/>
        <v/>
      </c>
      <c r="P225" s="7" t="str">
        <f t="shared" si="374"/>
        <v/>
      </c>
      <c r="Q225" s="7">
        <f t="shared" si="375"/>
        <v>0</v>
      </c>
    </row>
    <row r="226" spans="1:26" x14ac:dyDescent="0.25">
      <c r="A226" t="s">
        <v>42</v>
      </c>
      <c r="B226" t="s">
        <v>23</v>
      </c>
      <c r="C226" t="s">
        <v>530</v>
      </c>
      <c r="D226" t="s">
        <v>25</v>
      </c>
      <c r="E226" t="s">
        <v>39</v>
      </c>
      <c r="F226" t="s">
        <v>595</v>
      </c>
      <c r="G226" t="str">
        <f t="shared" si="359"/>
        <v>DL2022009</v>
      </c>
      <c r="H226" t="str">
        <f t="shared" si="360"/>
        <v>09</v>
      </c>
      <c r="I226" t="str">
        <f t="shared" si="361"/>
        <v>homame</v>
      </c>
      <c r="J226" t="str">
        <f t="shared" si="362"/>
        <v>PK</v>
      </c>
      <c r="K226" t="str">
        <f t="shared" si="363"/>
        <v>PK</v>
      </c>
      <c r="L226" t="str">
        <f t="shared" si="364"/>
        <v>true</v>
      </c>
      <c r="N226" s="7">
        <f t="shared" si="372"/>
        <v>0</v>
      </c>
      <c r="O226" s="7">
        <f t="shared" si="373"/>
        <v>0</v>
      </c>
      <c r="P226" s="7" t="str">
        <f t="shared" si="374"/>
        <v/>
      </c>
      <c r="Q226" s="7" t="str">
        <f t="shared" si="375"/>
        <v/>
      </c>
      <c r="R226" t="str">
        <f t="shared" ref="R226" si="425">IF(AND(O226&gt;0,P227=0),"Valid","Invalid")</f>
        <v>Invalid</v>
      </c>
      <c r="S226" t="str">
        <f t="shared" ref="S226" si="426">IF(OR(Q228&gt;0,Q229&gt;0),"Present","Absent")</f>
        <v>Absent</v>
      </c>
      <c r="T226" t="str">
        <f t="shared" ref="T226" si="427">IF(OR(Q228&lt;41,Q229&lt;41),"Ct&lt;41",IF(OR(Q228&gt;41,Q229&gt;41),"Ct&gt;41","No Ct"))</f>
        <v>Ct&lt;41</v>
      </c>
      <c r="V226" t="str">
        <f t="shared" ref="V226" si="428">G226&amp;"_"&amp;I226&amp;"_"&amp;R226&amp;"_"&amp;S226&amp;"_"&amp;T226</f>
        <v>DL2022009_homame_Invalid_Absent_Ct&lt;41</v>
      </c>
      <c r="X226">
        <f t="shared" ref="X226" si="429">O226</f>
        <v>0</v>
      </c>
      <c r="Y226">
        <f t="shared" ref="Y226" si="430">P227</f>
        <v>0</v>
      </c>
      <c r="Z226">
        <f t="shared" ref="Z226" si="431">Q228+Q229</f>
        <v>0</v>
      </c>
    </row>
    <row r="227" spans="1:26" x14ac:dyDescent="0.25">
      <c r="A227" t="s">
        <v>67</v>
      </c>
      <c r="B227" t="s">
        <v>51</v>
      </c>
      <c r="C227" t="s">
        <v>542</v>
      </c>
      <c r="D227" t="s">
        <v>25</v>
      </c>
      <c r="E227" t="s">
        <v>39</v>
      </c>
      <c r="F227" t="s">
        <v>595</v>
      </c>
      <c r="G227" t="str">
        <f t="shared" si="359"/>
        <v>DL2022009</v>
      </c>
      <c r="H227" t="str">
        <f t="shared" si="360"/>
        <v>09</v>
      </c>
      <c r="I227" t="str">
        <f t="shared" si="361"/>
        <v>homame</v>
      </c>
      <c r="J227" t="str">
        <f t="shared" si="362"/>
        <v>NK</v>
      </c>
      <c r="K227" t="str">
        <f t="shared" si="363"/>
        <v>NK</v>
      </c>
      <c r="L227" t="str">
        <f t="shared" si="364"/>
        <v>true</v>
      </c>
      <c r="N227" s="7">
        <f t="shared" si="372"/>
        <v>0</v>
      </c>
      <c r="O227" s="7" t="str">
        <f t="shared" si="373"/>
        <v/>
      </c>
      <c r="P227" s="7">
        <f t="shared" si="374"/>
        <v>0</v>
      </c>
      <c r="Q227" s="7" t="str">
        <f t="shared" si="375"/>
        <v/>
      </c>
    </row>
    <row r="228" spans="1:26" x14ac:dyDescent="0.25">
      <c r="A228" t="s">
        <v>92</v>
      </c>
      <c r="B228" t="s">
        <v>76</v>
      </c>
      <c r="C228" t="s">
        <v>554</v>
      </c>
      <c r="D228" t="s">
        <v>25</v>
      </c>
      <c r="E228" t="s">
        <v>39</v>
      </c>
      <c r="F228" t="s">
        <v>595</v>
      </c>
      <c r="G228" t="str">
        <f t="shared" si="359"/>
        <v>DL2022009</v>
      </c>
      <c r="H228" t="str">
        <f t="shared" si="360"/>
        <v>09</v>
      </c>
      <c r="I228" t="str">
        <f t="shared" si="361"/>
        <v>homame</v>
      </c>
      <c r="J228" t="str">
        <f t="shared" si="362"/>
        <v>EP</v>
      </c>
      <c r="K228" t="str">
        <f t="shared" si="363"/>
        <v>EP</v>
      </c>
      <c r="L228" t="str">
        <f t="shared" si="364"/>
        <v>true</v>
      </c>
      <c r="N228" s="7">
        <f t="shared" si="372"/>
        <v>0</v>
      </c>
      <c r="O228" s="7" t="str">
        <f t="shared" si="373"/>
        <v/>
      </c>
      <c r="P228" s="7" t="str">
        <f t="shared" si="374"/>
        <v/>
      </c>
      <c r="Q228" s="7">
        <f t="shared" si="375"/>
        <v>0</v>
      </c>
    </row>
    <row r="229" spans="1:26" x14ac:dyDescent="0.25">
      <c r="A229" t="s">
        <v>108</v>
      </c>
      <c r="B229" t="s">
        <v>76</v>
      </c>
      <c r="C229" t="s">
        <v>554</v>
      </c>
      <c r="D229" t="s">
        <v>25</v>
      </c>
      <c r="E229" t="s">
        <v>39</v>
      </c>
      <c r="F229" t="s">
        <v>595</v>
      </c>
      <c r="G229" t="str">
        <f t="shared" si="359"/>
        <v>DL2022009</v>
      </c>
      <c r="H229" t="str">
        <f t="shared" si="360"/>
        <v>09</v>
      </c>
      <c r="I229" t="str">
        <f t="shared" si="361"/>
        <v>homame</v>
      </c>
      <c r="J229" t="str">
        <f t="shared" si="362"/>
        <v>EP</v>
      </c>
      <c r="K229" t="str">
        <f t="shared" si="363"/>
        <v>EP</v>
      </c>
      <c r="L229" t="str">
        <f t="shared" si="364"/>
        <v>true</v>
      </c>
      <c r="N229" s="7">
        <f t="shared" si="372"/>
        <v>0</v>
      </c>
      <c r="O229" s="7" t="str">
        <f t="shared" si="373"/>
        <v/>
      </c>
      <c r="P229" s="7" t="str">
        <f t="shared" si="374"/>
        <v/>
      </c>
      <c r="Q229" s="7">
        <f t="shared" si="375"/>
        <v>0</v>
      </c>
    </row>
    <row r="230" spans="1:26" x14ac:dyDescent="0.25">
      <c r="A230" t="s">
        <v>44</v>
      </c>
      <c r="B230" t="s">
        <v>23</v>
      </c>
      <c r="C230" t="s">
        <v>531</v>
      </c>
      <c r="D230" t="s">
        <v>25</v>
      </c>
      <c r="E230" t="s">
        <v>39</v>
      </c>
      <c r="F230" t="s">
        <v>595</v>
      </c>
      <c r="G230" t="str">
        <f t="shared" si="359"/>
        <v>DL2022009</v>
      </c>
      <c r="H230" t="str">
        <f t="shared" si="360"/>
        <v>10</v>
      </c>
      <c r="I230" t="str">
        <f t="shared" si="361"/>
        <v>homame</v>
      </c>
      <c r="J230" t="str">
        <f t="shared" si="362"/>
        <v>PK</v>
      </c>
      <c r="K230" t="str">
        <f t="shared" si="363"/>
        <v>PK</v>
      </c>
      <c r="L230" t="str">
        <f t="shared" si="364"/>
        <v>true</v>
      </c>
      <c r="N230" s="7">
        <f t="shared" si="372"/>
        <v>0</v>
      </c>
      <c r="O230" s="7">
        <f t="shared" si="373"/>
        <v>0</v>
      </c>
      <c r="P230" s="7" t="str">
        <f t="shared" si="374"/>
        <v/>
      </c>
      <c r="Q230" s="7" t="str">
        <f t="shared" si="375"/>
        <v/>
      </c>
      <c r="R230" t="str">
        <f t="shared" ref="R230" si="432">IF(AND(O230&gt;0,P231=0),"Valid","Invalid")</f>
        <v>Invalid</v>
      </c>
      <c r="S230" t="str">
        <f t="shared" ref="S230" si="433">IF(OR(Q232&gt;0,Q233&gt;0),"Present","Absent")</f>
        <v>Absent</v>
      </c>
      <c r="T230" t="str">
        <f t="shared" ref="T230" si="434">IF(OR(Q232&lt;41,Q233&lt;41),"Ct&lt;41",IF(OR(Q232&gt;41,Q233&gt;41),"Ct&gt;41","No Ct"))</f>
        <v>Ct&lt;41</v>
      </c>
      <c r="V230" t="str">
        <f t="shared" ref="V230" si="435">G230&amp;"_"&amp;I230&amp;"_"&amp;R230&amp;"_"&amp;S230&amp;"_"&amp;T230</f>
        <v>DL2022009_homame_Invalid_Absent_Ct&lt;41</v>
      </c>
      <c r="X230">
        <f t="shared" ref="X230" si="436">O230</f>
        <v>0</v>
      </c>
      <c r="Y230">
        <f t="shared" ref="Y230" si="437">P231</f>
        <v>0</v>
      </c>
      <c r="Z230">
        <f t="shared" ref="Z230" si="438">Q232+Q233</f>
        <v>0</v>
      </c>
    </row>
    <row r="231" spans="1:26" x14ac:dyDescent="0.25">
      <c r="A231" t="s">
        <v>69</v>
      </c>
      <c r="B231" t="s">
        <v>51</v>
      </c>
      <c r="C231" t="s">
        <v>543</v>
      </c>
      <c r="D231" t="s">
        <v>25</v>
      </c>
      <c r="E231" t="s">
        <v>39</v>
      </c>
      <c r="F231" t="s">
        <v>595</v>
      </c>
      <c r="G231" t="str">
        <f t="shared" si="359"/>
        <v>DL2022009</v>
      </c>
      <c r="H231" t="str">
        <f t="shared" si="360"/>
        <v>10</v>
      </c>
      <c r="I231" t="str">
        <f t="shared" si="361"/>
        <v>homame</v>
      </c>
      <c r="J231" t="str">
        <f t="shared" si="362"/>
        <v>NK</v>
      </c>
      <c r="K231" t="str">
        <f t="shared" si="363"/>
        <v>NK</v>
      </c>
      <c r="L231" t="str">
        <f t="shared" si="364"/>
        <v>true</v>
      </c>
      <c r="N231" s="7">
        <f t="shared" si="372"/>
        <v>0</v>
      </c>
      <c r="O231" s="7" t="str">
        <f t="shared" si="373"/>
        <v/>
      </c>
      <c r="P231" s="7">
        <f t="shared" si="374"/>
        <v>0</v>
      </c>
      <c r="Q231" s="7" t="str">
        <f t="shared" si="375"/>
        <v/>
      </c>
    </row>
    <row r="232" spans="1:26" x14ac:dyDescent="0.25">
      <c r="A232" t="s">
        <v>94</v>
      </c>
      <c r="B232" t="s">
        <v>76</v>
      </c>
      <c r="C232" t="s">
        <v>555</v>
      </c>
      <c r="D232" t="s">
        <v>25</v>
      </c>
      <c r="E232" t="s">
        <v>39</v>
      </c>
      <c r="F232" t="s">
        <v>595</v>
      </c>
      <c r="G232" t="str">
        <f t="shared" si="359"/>
        <v>DL2022009</v>
      </c>
      <c r="H232" t="str">
        <f t="shared" si="360"/>
        <v>10</v>
      </c>
      <c r="I232" t="str">
        <f t="shared" si="361"/>
        <v>homame</v>
      </c>
      <c r="J232" t="str">
        <f t="shared" si="362"/>
        <v>EP</v>
      </c>
      <c r="K232" t="str">
        <f t="shared" si="363"/>
        <v>EP</v>
      </c>
      <c r="L232" t="str">
        <f t="shared" si="364"/>
        <v>true</v>
      </c>
      <c r="N232" s="7">
        <f t="shared" si="372"/>
        <v>0</v>
      </c>
      <c r="O232" s="7" t="str">
        <f t="shared" si="373"/>
        <v/>
      </c>
      <c r="P232" s="7" t="str">
        <f t="shared" si="374"/>
        <v/>
      </c>
      <c r="Q232" s="7">
        <f t="shared" si="375"/>
        <v>0</v>
      </c>
    </row>
    <row r="233" spans="1:26" x14ac:dyDescent="0.25">
      <c r="A233" t="s">
        <v>109</v>
      </c>
      <c r="B233" t="s">
        <v>76</v>
      </c>
      <c r="C233" t="s">
        <v>555</v>
      </c>
      <c r="D233" t="s">
        <v>25</v>
      </c>
      <c r="E233" t="s">
        <v>39</v>
      </c>
      <c r="F233" t="s">
        <v>595</v>
      </c>
      <c r="G233" t="str">
        <f t="shared" si="359"/>
        <v>DL2022009</v>
      </c>
      <c r="H233" t="str">
        <f t="shared" si="360"/>
        <v>10</v>
      </c>
      <c r="I233" t="str">
        <f t="shared" si="361"/>
        <v>homame</v>
      </c>
      <c r="J233" t="str">
        <f t="shared" si="362"/>
        <v>EP</v>
      </c>
      <c r="K233" t="str">
        <f t="shared" si="363"/>
        <v>EP</v>
      </c>
      <c r="L233" t="str">
        <f t="shared" si="364"/>
        <v>true</v>
      </c>
      <c r="N233" s="7">
        <f t="shared" si="372"/>
        <v>0</v>
      </c>
      <c r="O233" s="7" t="str">
        <f t="shared" si="373"/>
        <v/>
      </c>
      <c r="P233" s="7" t="str">
        <f t="shared" si="374"/>
        <v/>
      </c>
      <c r="Q233" s="7">
        <f t="shared" si="375"/>
        <v>0</v>
      </c>
    </row>
    <row r="234" spans="1:26" x14ac:dyDescent="0.25">
      <c r="A234" t="s">
        <v>46</v>
      </c>
      <c r="B234" t="s">
        <v>23</v>
      </c>
      <c r="C234" t="s">
        <v>532</v>
      </c>
      <c r="D234" t="s">
        <v>25</v>
      </c>
      <c r="E234">
        <v>35.42</v>
      </c>
      <c r="F234" t="s">
        <v>595</v>
      </c>
      <c r="G234" t="str">
        <f t="shared" si="359"/>
        <v>DL2022009</v>
      </c>
      <c r="H234" t="str">
        <f t="shared" si="360"/>
        <v>11</v>
      </c>
      <c r="I234" t="str">
        <f t="shared" si="361"/>
        <v>erisin</v>
      </c>
      <c r="J234" t="str">
        <f t="shared" si="362"/>
        <v>PK</v>
      </c>
      <c r="K234" t="str">
        <f t="shared" si="363"/>
        <v>PK</v>
      </c>
      <c r="L234" t="str">
        <f t="shared" si="364"/>
        <v>true</v>
      </c>
      <c r="N234" s="7">
        <f t="shared" si="372"/>
        <v>35.42</v>
      </c>
      <c r="O234" s="7">
        <f t="shared" si="373"/>
        <v>35.42</v>
      </c>
      <c r="P234" s="7" t="str">
        <f t="shared" si="374"/>
        <v/>
      </c>
      <c r="Q234" s="7" t="str">
        <f t="shared" si="375"/>
        <v/>
      </c>
      <c r="R234" t="str">
        <f t="shared" ref="R234" si="439">IF(AND(O234&gt;0,P235=0),"Valid","Invalid")</f>
        <v>Valid</v>
      </c>
      <c r="S234" t="str">
        <f t="shared" ref="S234" si="440">IF(OR(Q236&gt;0,Q237&gt;0),"Present","Absent")</f>
        <v>Absent</v>
      </c>
      <c r="T234" t="str">
        <f t="shared" ref="T234" si="441">IF(OR(Q236&lt;41,Q237&lt;41),"Ct&lt;41",IF(OR(Q236&gt;41,Q237&gt;41),"Ct&gt;41","No Ct"))</f>
        <v>Ct&lt;41</v>
      </c>
      <c r="V234" t="str">
        <f t="shared" ref="V234" si="442">G234&amp;"_"&amp;I234&amp;"_"&amp;R234&amp;"_"&amp;S234&amp;"_"&amp;T234</f>
        <v>DL2022009_erisin_Valid_Absent_Ct&lt;41</v>
      </c>
      <c r="X234">
        <f t="shared" ref="X234" si="443">O234</f>
        <v>35.42</v>
      </c>
      <c r="Y234">
        <f t="shared" ref="Y234" si="444">P235</f>
        <v>0</v>
      </c>
      <c r="Z234">
        <f t="shared" ref="Z234" si="445">Q236+Q237</f>
        <v>0</v>
      </c>
    </row>
    <row r="235" spans="1:26" x14ac:dyDescent="0.25">
      <c r="A235" t="s">
        <v>71</v>
      </c>
      <c r="B235" t="s">
        <v>51</v>
      </c>
      <c r="C235" t="s">
        <v>544</v>
      </c>
      <c r="D235" t="s">
        <v>25</v>
      </c>
      <c r="E235" t="s">
        <v>39</v>
      </c>
      <c r="F235" t="s">
        <v>595</v>
      </c>
      <c r="G235" t="str">
        <f t="shared" si="359"/>
        <v>DL2022009</v>
      </c>
      <c r="H235" t="str">
        <f t="shared" si="360"/>
        <v>11</v>
      </c>
      <c r="I235" t="str">
        <f t="shared" si="361"/>
        <v>erisin</v>
      </c>
      <c r="J235" t="str">
        <f t="shared" si="362"/>
        <v>NK</v>
      </c>
      <c r="K235" t="str">
        <f t="shared" si="363"/>
        <v>NK</v>
      </c>
      <c r="L235" t="str">
        <f t="shared" si="364"/>
        <v>true</v>
      </c>
      <c r="N235" s="7">
        <f t="shared" si="372"/>
        <v>0</v>
      </c>
      <c r="O235" s="7" t="str">
        <f t="shared" si="373"/>
        <v/>
      </c>
      <c r="P235" s="7">
        <f t="shared" si="374"/>
        <v>0</v>
      </c>
      <c r="Q235" s="7" t="str">
        <f t="shared" si="375"/>
        <v/>
      </c>
    </row>
    <row r="236" spans="1:26" x14ac:dyDescent="0.25">
      <c r="A236" t="s">
        <v>96</v>
      </c>
      <c r="B236" t="s">
        <v>76</v>
      </c>
      <c r="C236" t="s">
        <v>556</v>
      </c>
      <c r="D236" t="s">
        <v>25</v>
      </c>
      <c r="E236" t="s">
        <v>39</v>
      </c>
      <c r="F236" t="s">
        <v>595</v>
      </c>
      <c r="G236" t="str">
        <f t="shared" si="359"/>
        <v>DL2022009</v>
      </c>
      <c r="H236" t="str">
        <f t="shared" si="360"/>
        <v>11</v>
      </c>
      <c r="I236" t="str">
        <f t="shared" si="361"/>
        <v>erisin</v>
      </c>
      <c r="J236" t="str">
        <f t="shared" si="362"/>
        <v>EP</v>
      </c>
      <c r="K236" t="str">
        <f t="shared" si="363"/>
        <v>EP</v>
      </c>
      <c r="L236" t="str">
        <f t="shared" si="364"/>
        <v>true</v>
      </c>
      <c r="N236" s="7">
        <f t="shared" si="372"/>
        <v>0</v>
      </c>
      <c r="O236" s="7" t="str">
        <f t="shared" si="373"/>
        <v/>
      </c>
      <c r="P236" s="7" t="str">
        <f t="shared" si="374"/>
        <v/>
      </c>
      <c r="Q236" s="7">
        <f t="shared" si="375"/>
        <v>0</v>
      </c>
    </row>
    <row r="237" spans="1:26" x14ac:dyDescent="0.25">
      <c r="A237" t="s">
        <v>110</v>
      </c>
      <c r="B237" t="s">
        <v>76</v>
      </c>
      <c r="C237" t="s">
        <v>556</v>
      </c>
      <c r="D237" t="s">
        <v>25</v>
      </c>
      <c r="E237" t="s">
        <v>39</v>
      </c>
      <c r="F237" t="s">
        <v>595</v>
      </c>
      <c r="G237" t="str">
        <f t="shared" si="359"/>
        <v>DL2022009</v>
      </c>
      <c r="H237" t="str">
        <f t="shared" si="360"/>
        <v>11</v>
      </c>
      <c r="I237" t="str">
        <f t="shared" si="361"/>
        <v>erisin</v>
      </c>
      <c r="J237" t="str">
        <f t="shared" si="362"/>
        <v>EP</v>
      </c>
      <c r="K237" t="str">
        <f t="shared" si="363"/>
        <v>EP</v>
      </c>
      <c r="L237" t="str">
        <f t="shared" si="364"/>
        <v>true</v>
      </c>
      <c r="N237" s="7">
        <f t="shared" si="372"/>
        <v>0</v>
      </c>
      <c r="O237" s="7" t="str">
        <f t="shared" si="373"/>
        <v/>
      </c>
      <c r="P237" s="7" t="str">
        <f t="shared" si="374"/>
        <v/>
      </c>
      <c r="Q237" s="7">
        <f t="shared" si="375"/>
        <v>0</v>
      </c>
    </row>
    <row r="238" spans="1:26" x14ac:dyDescent="0.25">
      <c r="A238" t="s">
        <v>48</v>
      </c>
      <c r="B238" t="s">
        <v>23</v>
      </c>
      <c r="C238" t="s">
        <v>533</v>
      </c>
      <c r="D238" t="s">
        <v>25</v>
      </c>
      <c r="E238">
        <v>32.409999999999997</v>
      </c>
      <c r="F238" t="s">
        <v>595</v>
      </c>
      <c r="G238" t="str">
        <f t="shared" si="359"/>
        <v>DL2022009</v>
      </c>
      <c r="H238" t="str">
        <f t="shared" si="360"/>
        <v>12</v>
      </c>
      <c r="I238" t="str">
        <f t="shared" si="361"/>
        <v>erisin</v>
      </c>
      <c r="J238" t="str">
        <f t="shared" si="362"/>
        <v>PK</v>
      </c>
      <c r="K238" t="str">
        <f t="shared" si="363"/>
        <v>PK</v>
      </c>
      <c r="L238" t="str">
        <f t="shared" si="364"/>
        <v>true</v>
      </c>
      <c r="N238" s="7">
        <f t="shared" si="372"/>
        <v>32.409999999999997</v>
      </c>
      <c r="O238" s="7">
        <f t="shared" si="373"/>
        <v>32.409999999999997</v>
      </c>
      <c r="P238" s="7" t="str">
        <f t="shared" si="374"/>
        <v/>
      </c>
      <c r="Q238" s="7" t="str">
        <f t="shared" si="375"/>
        <v/>
      </c>
      <c r="R238" t="str">
        <f t="shared" ref="R238" si="446">IF(AND(O238&gt;0,P239=0),"Valid","Invalid")</f>
        <v>Valid</v>
      </c>
      <c r="S238" t="str">
        <f t="shared" ref="S238" si="447">IF(OR(Q240&gt;0,Q241&gt;0),"Present","Absent")</f>
        <v>Absent</v>
      </c>
      <c r="T238" t="str">
        <f t="shared" ref="T238" si="448">IF(OR(Q240&lt;41,Q241&lt;41),"Ct&lt;41",IF(OR(Q240&gt;41,Q241&gt;41),"Ct&gt;41","No Ct"))</f>
        <v>Ct&lt;41</v>
      </c>
      <c r="V238" t="str">
        <f t="shared" ref="V238" si="449">G238&amp;"_"&amp;I238&amp;"_"&amp;R238&amp;"_"&amp;S238&amp;"_"&amp;T238</f>
        <v>DL2022009_erisin_Valid_Absent_Ct&lt;41</v>
      </c>
      <c r="X238">
        <f t="shared" ref="X238" si="450">O238</f>
        <v>32.409999999999997</v>
      </c>
      <c r="Y238">
        <f t="shared" ref="Y238" si="451">P239</f>
        <v>0</v>
      </c>
      <c r="Z238">
        <f t="shared" ref="Z238" si="452">Q240+Q241</f>
        <v>0</v>
      </c>
    </row>
    <row r="239" spans="1:26" x14ac:dyDescent="0.25">
      <c r="A239" t="s">
        <v>73</v>
      </c>
      <c r="B239" t="s">
        <v>51</v>
      </c>
      <c r="C239" t="s">
        <v>545</v>
      </c>
      <c r="D239" t="s">
        <v>25</v>
      </c>
      <c r="E239" t="s">
        <v>39</v>
      </c>
      <c r="F239" t="s">
        <v>595</v>
      </c>
      <c r="G239" t="str">
        <f t="shared" si="359"/>
        <v>DL2022009</v>
      </c>
      <c r="H239" t="str">
        <f t="shared" si="360"/>
        <v>12</v>
      </c>
      <c r="I239" t="str">
        <f t="shared" si="361"/>
        <v>erisin</v>
      </c>
      <c r="J239" t="str">
        <f t="shared" si="362"/>
        <v>NK</v>
      </c>
      <c r="K239" t="str">
        <f t="shared" si="363"/>
        <v>NK</v>
      </c>
      <c r="L239" t="str">
        <f t="shared" si="364"/>
        <v>true</v>
      </c>
      <c r="N239" s="7">
        <f t="shared" si="372"/>
        <v>0</v>
      </c>
      <c r="O239" s="7" t="str">
        <f t="shared" si="373"/>
        <v/>
      </c>
      <c r="P239" s="7">
        <f t="shared" si="374"/>
        <v>0</v>
      </c>
      <c r="Q239" s="7" t="str">
        <f t="shared" si="375"/>
        <v/>
      </c>
    </row>
    <row r="240" spans="1:26" x14ac:dyDescent="0.25">
      <c r="A240" t="s">
        <v>98</v>
      </c>
      <c r="B240" t="s">
        <v>76</v>
      </c>
      <c r="C240" t="s">
        <v>557</v>
      </c>
      <c r="D240" t="s">
        <v>25</v>
      </c>
      <c r="E240" t="s">
        <v>39</v>
      </c>
      <c r="F240" t="s">
        <v>595</v>
      </c>
      <c r="G240" t="str">
        <f t="shared" si="359"/>
        <v>DL2022009</v>
      </c>
      <c r="H240" t="str">
        <f t="shared" si="360"/>
        <v>12</v>
      </c>
      <c r="I240" t="str">
        <f t="shared" si="361"/>
        <v>erisin</v>
      </c>
      <c r="J240" t="str">
        <f t="shared" si="362"/>
        <v>EP</v>
      </c>
      <c r="K240" t="str">
        <f t="shared" si="363"/>
        <v>EP</v>
      </c>
      <c r="L240" t="str">
        <f t="shared" si="364"/>
        <v>true</v>
      </c>
      <c r="N240" s="7">
        <f t="shared" si="372"/>
        <v>0</v>
      </c>
      <c r="O240" s="7" t="str">
        <f t="shared" si="373"/>
        <v/>
      </c>
      <c r="P240" s="7" t="str">
        <f t="shared" si="374"/>
        <v/>
      </c>
      <c r="Q240" s="7">
        <f t="shared" si="375"/>
        <v>0</v>
      </c>
    </row>
    <row r="241" spans="1:26" x14ac:dyDescent="0.25">
      <c r="A241" t="s">
        <v>111</v>
      </c>
      <c r="B241" t="s">
        <v>76</v>
      </c>
      <c r="C241" t="s">
        <v>557</v>
      </c>
      <c r="D241" t="s">
        <v>25</v>
      </c>
      <c r="E241" t="s">
        <v>39</v>
      </c>
      <c r="F241" t="s">
        <v>595</v>
      </c>
      <c r="G241" t="str">
        <f t="shared" si="359"/>
        <v>DL2022009</v>
      </c>
      <c r="H241" t="str">
        <f t="shared" si="360"/>
        <v>12</v>
      </c>
      <c r="I241" t="str">
        <f t="shared" si="361"/>
        <v>erisin</v>
      </c>
      <c r="J241" t="str">
        <f t="shared" si="362"/>
        <v>EP</v>
      </c>
      <c r="K241" t="str">
        <f t="shared" si="363"/>
        <v>EP</v>
      </c>
      <c r="L241" t="str">
        <f t="shared" si="364"/>
        <v>true</v>
      </c>
      <c r="N241" s="7">
        <f t="shared" si="372"/>
        <v>0</v>
      </c>
      <c r="O241" s="7" t="str">
        <f t="shared" si="373"/>
        <v/>
      </c>
      <c r="P241" s="7" t="str">
        <f t="shared" si="374"/>
        <v/>
      </c>
      <c r="Q241" s="7">
        <f t="shared" si="375"/>
        <v>0</v>
      </c>
    </row>
    <row r="242" spans="1:26" x14ac:dyDescent="0.25">
      <c r="A242" t="s">
        <v>172</v>
      </c>
      <c r="B242" t="s">
        <v>23</v>
      </c>
      <c r="C242" t="s">
        <v>582</v>
      </c>
      <c r="D242" t="s">
        <v>25</v>
      </c>
      <c r="E242">
        <v>33.69</v>
      </c>
      <c r="F242" t="s">
        <v>595</v>
      </c>
      <c r="G242" t="str">
        <f t="shared" si="359"/>
        <v>DL2022009</v>
      </c>
      <c r="H242" t="str">
        <f t="shared" si="360"/>
        <v>13</v>
      </c>
      <c r="I242" t="str">
        <f t="shared" si="361"/>
        <v>rhihar</v>
      </c>
      <c r="J242" t="str">
        <f t="shared" si="362"/>
        <v>PK</v>
      </c>
      <c r="K242" t="str">
        <f t="shared" si="363"/>
        <v>PK</v>
      </c>
      <c r="L242" t="str">
        <f t="shared" si="364"/>
        <v>true</v>
      </c>
      <c r="N242" s="7">
        <f t="shared" si="372"/>
        <v>33.69</v>
      </c>
      <c r="O242" s="7">
        <f t="shared" si="373"/>
        <v>33.69</v>
      </c>
      <c r="P242" s="7" t="str">
        <f t="shared" si="374"/>
        <v/>
      </c>
      <c r="Q242" s="7" t="str">
        <f t="shared" si="375"/>
        <v/>
      </c>
      <c r="R242" t="str">
        <f t="shared" ref="R242" si="453">IF(AND(O242&gt;0,P243=0),"Valid","Invalid")</f>
        <v>Valid</v>
      </c>
      <c r="S242" t="str">
        <f t="shared" ref="S242" si="454">IF(OR(Q244&gt;0,Q245&gt;0),"Present","Absent")</f>
        <v>Absent</v>
      </c>
      <c r="T242" t="str">
        <f t="shared" ref="T242" si="455">IF(OR(Q244&lt;41,Q245&lt;41),"Ct&lt;41",IF(OR(Q244&gt;41,Q245&gt;41),"Ct&gt;41","No Ct"))</f>
        <v>Ct&lt;41</v>
      </c>
      <c r="V242" t="str">
        <f t="shared" ref="V242" si="456">G242&amp;"_"&amp;I242&amp;"_"&amp;R242&amp;"_"&amp;S242&amp;"_"&amp;T242</f>
        <v>DL2022009_rhihar_Valid_Absent_Ct&lt;41</v>
      </c>
      <c r="X242">
        <f t="shared" ref="X242" si="457">O242</f>
        <v>33.69</v>
      </c>
      <c r="Y242">
        <f t="shared" ref="Y242" si="458">P243</f>
        <v>0</v>
      </c>
      <c r="Z242">
        <f t="shared" ref="Z242" si="459">Q244+Q245</f>
        <v>0</v>
      </c>
    </row>
    <row r="243" spans="1:26" x14ac:dyDescent="0.25">
      <c r="A243" t="s">
        <v>148</v>
      </c>
      <c r="B243" t="s">
        <v>51</v>
      </c>
      <c r="C243" t="s">
        <v>570</v>
      </c>
      <c r="D243" t="s">
        <v>25</v>
      </c>
      <c r="E243" t="s">
        <v>39</v>
      </c>
      <c r="F243" t="s">
        <v>595</v>
      </c>
      <c r="G243" t="str">
        <f t="shared" si="359"/>
        <v>DL2022009</v>
      </c>
      <c r="H243" t="str">
        <f t="shared" si="360"/>
        <v>13</v>
      </c>
      <c r="I243" t="str">
        <f t="shared" si="361"/>
        <v>rhihar</v>
      </c>
      <c r="J243" t="str">
        <f t="shared" si="362"/>
        <v>NK</v>
      </c>
      <c r="K243" t="str">
        <f t="shared" si="363"/>
        <v>NK</v>
      </c>
      <c r="L243" t="str">
        <f t="shared" si="364"/>
        <v>true</v>
      </c>
      <c r="N243" s="7">
        <f t="shared" si="372"/>
        <v>0</v>
      </c>
      <c r="O243" s="7" t="str">
        <f t="shared" si="373"/>
        <v/>
      </c>
      <c r="P243" s="7">
        <f t="shared" si="374"/>
        <v>0</v>
      </c>
      <c r="Q243" s="7" t="str">
        <f t="shared" si="375"/>
        <v/>
      </c>
    </row>
    <row r="244" spans="1:26" x14ac:dyDescent="0.25">
      <c r="A244" t="s">
        <v>112</v>
      </c>
      <c r="B244" t="s">
        <v>76</v>
      </c>
      <c r="C244" t="s">
        <v>558</v>
      </c>
      <c r="D244" t="s">
        <v>25</v>
      </c>
      <c r="E244" t="s">
        <v>39</v>
      </c>
      <c r="F244" t="s">
        <v>595</v>
      </c>
      <c r="G244" t="str">
        <f t="shared" si="359"/>
        <v>DL2022009</v>
      </c>
      <c r="H244" t="str">
        <f t="shared" si="360"/>
        <v>13</v>
      </c>
      <c r="I244" t="str">
        <f t="shared" si="361"/>
        <v>rhihar</v>
      </c>
      <c r="J244" t="str">
        <f t="shared" si="362"/>
        <v>EP</v>
      </c>
      <c r="K244" t="str">
        <f t="shared" si="363"/>
        <v>EP</v>
      </c>
      <c r="L244" t="str">
        <f t="shared" si="364"/>
        <v>true</v>
      </c>
      <c r="N244" s="7">
        <f t="shared" si="372"/>
        <v>0</v>
      </c>
      <c r="O244" s="7" t="str">
        <f t="shared" si="373"/>
        <v/>
      </c>
      <c r="P244" s="7" t="str">
        <f t="shared" si="374"/>
        <v/>
      </c>
      <c r="Q244" s="7">
        <f t="shared" si="375"/>
        <v>0</v>
      </c>
    </row>
    <row r="245" spans="1:26" x14ac:dyDescent="0.25">
      <c r="A245" t="s">
        <v>136</v>
      </c>
      <c r="B245" t="s">
        <v>76</v>
      </c>
      <c r="C245" t="s">
        <v>558</v>
      </c>
      <c r="D245" t="s">
        <v>25</v>
      </c>
      <c r="E245" t="s">
        <v>39</v>
      </c>
      <c r="F245" t="s">
        <v>595</v>
      </c>
      <c r="G245" t="str">
        <f t="shared" si="359"/>
        <v>DL2022009</v>
      </c>
      <c r="H245" t="str">
        <f t="shared" si="360"/>
        <v>13</v>
      </c>
      <c r="I245" t="str">
        <f t="shared" si="361"/>
        <v>rhihar</v>
      </c>
      <c r="J245" t="str">
        <f t="shared" si="362"/>
        <v>EP</v>
      </c>
      <c r="K245" t="str">
        <f t="shared" si="363"/>
        <v>EP</v>
      </c>
      <c r="L245" t="str">
        <f t="shared" si="364"/>
        <v>true</v>
      </c>
      <c r="N245" s="7">
        <f t="shared" si="372"/>
        <v>0</v>
      </c>
      <c r="O245" s="7" t="str">
        <f t="shared" si="373"/>
        <v/>
      </c>
      <c r="P245" s="7" t="str">
        <f t="shared" si="374"/>
        <v/>
      </c>
      <c r="Q245" s="7">
        <f t="shared" si="375"/>
        <v>0</v>
      </c>
    </row>
    <row r="246" spans="1:26" x14ac:dyDescent="0.25">
      <c r="A246" t="s">
        <v>174</v>
      </c>
      <c r="B246" t="s">
        <v>23</v>
      </c>
      <c r="C246" t="s">
        <v>583</v>
      </c>
      <c r="D246" t="s">
        <v>25</v>
      </c>
      <c r="E246">
        <v>39.36</v>
      </c>
      <c r="F246" t="s">
        <v>595</v>
      </c>
      <c r="G246" t="str">
        <f t="shared" si="359"/>
        <v>DL2022009</v>
      </c>
      <c r="H246" t="str">
        <f t="shared" si="360"/>
        <v>14</v>
      </c>
      <c r="I246" t="str">
        <f t="shared" si="361"/>
        <v>rhihar</v>
      </c>
      <c r="J246" t="str">
        <f t="shared" si="362"/>
        <v>PK</v>
      </c>
      <c r="K246" t="str">
        <f t="shared" si="363"/>
        <v>PK</v>
      </c>
      <c r="L246" t="str">
        <f t="shared" si="364"/>
        <v>true</v>
      </c>
      <c r="N246" s="7">
        <f t="shared" si="372"/>
        <v>39.36</v>
      </c>
      <c r="O246" s="7">
        <f t="shared" si="373"/>
        <v>39.36</v>
      </c>
      <c r="P246" s="7" t="str">
        <f t="shared" si="374"/>
        <v/>
      </c>
      <c r="Q246" s="7" t="str">
        <f t="shared" si="375"/>
        <v/>
      </c>
      <c r="R246" t="str">
        <f t="shared" ref="R246" si="460">IF(AND(O246&gt;0,P247=0),"Valid","Invalid")</f>
        <v>Valid</v>
      </c>
      <c r="S246" t="str">
        <f t="shared" ref="S246" si="461">IF(OR(Q248&gt;0,Q249&gt;0),"Present","Absent")</f>
        <v>Absent</v>
      </c>
      <c r="T246" t="str">
        <f t="shared" ref="T246" si="462">IF(OR(Q248&lt;41,Q249&lt;41),"Ct&lt;41",IF(OR(Q248&gt;41,Q249&gt;41),"Ct&gt;41","No Ct"))</f>
        <v>Ct&lt;41</v>
      </c>
      <c r="V246" t="str">
        <f t="shared" ref="V246" si="463">G246&amp;"_"&amp;I246&amp;"_"&amp;R246&amp;"_"&amp;S246&amp;"_"&amp;T246</f>
        <v>DL2022009_rhihar_Valid_Absent_Ct&lt;41</v>
      </c>
      <c r="X246">
        <f t="shared" ref="X246" si="464">O246</f>
        <v>39.36</v>
      </c>
      <c r="Y246">
        <f t="shared" ref="Y246" si="465">P247</f>
        <v>0</v>
      </c>
      <c r="Z246">
        <f t="shared" ref="Z246" si="466">Q248+Q249</f>
        <v>0</v>
      </c>
    </row>
    <row r="247" spans="1:26" x14ac:dyDescent="0.25">
      <c r="A247" t="s">
        <v>150</v>
      </c>
      <c r="B247" t="s">
        <v>51</v>
      </c>
      <c r="C247" t="s">
        <v>571</v>
      </c>
      <c r="D247" t="s">
        <v>25</v>
      </c>
      <c r="E247" t="s">
        <v>39</v>
      </c>
      <c r="F247" t="s">
        <v>595</v>
      </c>
      <c r="G247" t="str">
        <f t="shared" si="359"/>
        <v>DL2022009</v>
      </c>
      <c r="H247" t="str">
        <f t="shared" si="360"/>
        <v>14</v>
      </c>
      <c r="I247" t="str">
        <f t="shared" si="361"/>
        <v>rhihar</v>
      </c>
      <c r="J247" t="str">
        <f t="shared" si="362"/>
        <v>NK</v>
      </c>
      <c r="K247" t="str">
        <f t="shared" si="363"/>
        <v>NK</v>
      </c>
      <c r="L247" t="str">
        <f t="shared" si="364"/>
        <v>true</v>
      </c>
      <c r="N247" s="7">
        <f t="shared" si="372"/>
        <v>0</v>
      </c>
      <c r="O247" s="7" t="str">
        <f t="shared" si="373"/>
        <v/>
      </c>
      <c r="P247" s="7">
        <f t="shared" si="374"/>
        <v>0</v>
      </c>
      <c r="Q247" s="7" t="str">
        <f t="shared" si="375"/>
        <v/>
      </c>
    </row>
    <row r="248" spans="1:26" x14ac:dyDescent="0.25">
      <c r="A248" t="s">
        <v>114</v>
      </c>
      <c r="B248" t="s">
        <v>76</v>
      </c>
      <c r="C248" t="s">
        <v>559</v>
      </c>
      <c r="D248" t="s">
        <v>25</v>
      </c>
      <c r="E248" t="s">
        <v>39</v>
      </c>
      <c r="F248" t="s">
        <v>595</v>
      </c>
      <c r="G248" t="str">
        <f t="shared" si="359"/>
        <v>DL2022009</v>
      </c>
      <c r="H248" t="str">
        <f t="shared" si="360"/>
        <v>14</v>
      </c>
      <c r="I248" t="str">
        <f t="shared" si="361"/>
        <v>rhihar</v>
      </c>
      <c r="J248" t="str">
        <f t="shared" si="362"/>
        <v>EP</v>
      </c>
      <c r="K248" t="str">
        <f t="shared" si="363"/>
        <v>EP</v>
      </c>
      <c r="L248" t="str">
        <f t="shared" si="364"/>
        <v>true</v>
      </c>
      <c r="N248" s="7">
        <f t="shared" si="372"/>
        <v>0</v>
      </c>
      <c r="O248" s="7" t="str">
        <f t="shared" si="373"/>
        <v/>
      </c>
      <c r="P248" s="7" t="str">
        <f t="shared" si="374"/>
        <v/>
      </c>
      <c r="Q248" s="7">
        <f t="shared" si="375"/>
        <v>0</v>
      </c>
    </row>
    <row r="249" spans="1:26" x14ac:dyDescent="0.25">
      <c r="A249" t="s">
        <v>137</v>
      </c>
      <c r="B249" t="s">
        <v>76</v>
      </c>
      <c r="C249" t="s">
        <v>559</v>
      </c>
      <c r="D249" t="s">
        <v>25</v>
      </c>
      <c r="E249" t="s">
        <v>39</v>
      </c>
      <c r="F249" t="s">
        <v>595</v>
      </c>
      <c r="G249" t="str">
        <f t="shared" si="359"/>
        <v>DL2022009</v>
      </c>
      <c r="H249" t="str">
        <f t="shared" si="360"/>
        <v>14</v>
      </c>
      <c r="I249" t="str">
        <f t="shared" si="361"/>
        <v>rhihar</v>
      </c>
      <c r="J249" t="str">
        <f t="shared" si="362"/>
        <v>EP</v>
      </c>
      <c r="K249" t="str">
        <f t="shared" si="363"/>
        <v>EP</v>
      </c>
      <c r="L249" t="str">
        <f t="shared" si="364"/>
        <v>true</v>
      </c>
      <c r="N249" s="7">
        <f t="shared" si="372"/>
        <v>0</v>
      </c>
      <c r="O249" s="7" t="str">
        <f t="shared" si="373"/>
        <v/>
      </c>
      <c r="P249" s="7" t="str">
        <f t="shared" si="374"/>
        <v/>
      </c>
      <c r="Q249" s="7">
        <f t="shared" si="375"/>
        <v>0</v>
      </c>
    </row>
    <row r="250" spans="1:26" x14ac:dyDescent="0.25">
      <c r="A250" t="s">
        <v>176</v>
      </c>
      <c r="B250" t="s">
        <v>23</v>
      </c>
      <c r="C250" t="s">
        <v>584</v>
      </c>
      <c r="D250" t="s">
        <v>25</v>
      </c>
      <c r="E250">
        <v>30.07</v>
      </c>
      <c r="F250" t="s">
        <v>595</v>
      </c>
      <c r="G250" t="str">
        <f t="shared" si="359"/>
        <v>DL2022009</v>
      </c>
      <c r="H250" t="str">
        <f t="shared" si="360"/>
        <v>15</v>
      </c>
      <c r="I250" t="str">
        <f t="shared" si="361"/>
        <v>oncgor</v>
      </c>
      <c r="J250" t="str">
        <f t="shared" si="362"/>
        <v>PK</v>
      </c>
      <c r="K250" t="str">
        <f t="shared" si="363"/>
        <v>PK</v>
      </c>
      <c r="L250" t="str">
        <f t="shared" si="364"/>
        <v>true</v>
      </c>
      <c r="N250" s="7">
        <f t="shared" si="372"/>
        <v>30.07</v>
      </c>
      <c r="O250" s="7">
        <f t="shared" si="373"/>
        <v>30.07</v>
      </c>
      <c r="P250" s="7" t="str">
        <f t="shared" si="374"/>
        <v/>
      </c>
      <c r="Q250" s="7" t="str">
        <f t="shared" si="375"/>
        <v/>
      </c>
      <c r="R250" t="str">
        <f t="shared" ref="R250" si="467">IF(AND(O250&gt;0,P251=0),"Valid","Invalid")</f>
        <v>Valid</v>
      </c>
      <c r="S250" t="str">
        <f t="shared" ref="S250" si="468">IF(OR(Q252&gt;0,Q253&gt;0),"Present","Absent")</f>
        <v>Absent</v>
      </c>
      <c r="T250" t="str">
        <f t="shared" ref="T250" si="469">IF(OR(Q252&lt;41,Q253&lt;41),"Ct&lt;41",IF(OR(Q252&gt;41,Q253&gt;41),"Ct&gt;41","No Ct"))</f>
        <v>Ct&lt;41</v>
      </c>
      <c r="V250" t="str">
        <f t="shared" ref="V250" si="470">G250&amp;"_"&amp;I250&amp;"_"&amp;R250&amp;"_"&amp;S250&amp;"_"&amp;T250</f>
        <v>DL2022009_oncgor_Valid_Absent_Ct&lt;41</v>
      </c>
      <c r="X250">
        <f t="shared" ref="X250" si="471">O250</f>
        <v>30.07</v>
      </c>
      <c r="Y250">
        <f t="shared" ref="Y250" si="472">P251</f>
        <v>0</v>
      </c>
      <c r="Z250">
        <f t="shared" ref="Z250" si="473">Q252+Q253</f>
        <v>0</v>
      </c>
    </row>
    <row r="251" spans="1:26" x14ac:dyDescent="0.25">
      <c r="A251" t="s">
        <v>152</v>
      </c>
      <c r="B251" t="s">
        <v>51</v>
      </c>
      <c r="C251" t="s">
        <v>572</v>
      </c>
      <c r="D251" t="s">
        <v>25</v>
      </c>
      <c r="E251" t="s">
        <v>39</v>
      </c>
      <c r="F251" t="s">
        <v>595</v>
      </c>
      <c r="G251" t="str">
        <f t="shared" si="359"/>
        <v>DL2022009</v>
      </c>
      <c r="H251" t="str">
        <f t="shared" si="360"/>
        <v>15</v>
      </c>
      <c r="I251" t="str">
        <f t="shared" si="361"/>
        <v>oncgor</v>
      </c>
      <c r="J251" t="str">
        <f t="shared" si="362"/>
        <v>NK</v>
      </c>
      <c r="K251" t="str">
        <f t="shared" si="363"/>
        <v>NK</v>
      </c>
      <c r="L251" t="str">
        <f t="shared" si="364"/>
        <v>true</v>
      </c>
      <c r="N251" s="7">
        <f t="shared" si="372"/>
        <v>0</v>
      </c>
      <c r="O251" s="7" t="str">
        <f t="shared" si="373"/>
        <v/>
      </c>
      <c r="P251" s="7">
        <f t="shared" si="374"/>
        <v>0</v>
      </c>
      <c r="Q251" s="7" t="str">
        <f t="shared" si="375"/>
        <v/>
      </c>
    </row>
    <row r="252" spans="1:26" x14ac:dyDescent="0.25">
      <c r="A252" t="s">
        <v>116</v>
      </c>
      <c r="B252" t="s">
        <v>76</v>
      </c>
      <c r="C252" t="s">
        <v>560</v>
      </c>
      <c r="D252" t="s">
        <v>25</v>
      </c>
      <c r="E252" t="s">
        <v>39</v>
      </c>
      <c r="F252" t="s">
        <v>595</v>
      </c>
      <c r="G252" t="str">
        <f t="shared" si="359"/>
        <v>DL2022009</v>
      </c>
      <c r="H252" t="str">
        <f t="shared" si="360"/>
        <v>15</v>
      </c>
      <c r="I252" t="str">
        <f t="shared" si="361"/>
        <v>oncgor</v>
      </c>
      <c r="J252" t="str">
        <f t="shared" si="362"/>
        <v>EP</v>
      </c>
      <c r="K252" t="str">
        <f t="shared" si="363"/>
        <v>EP</v>
      </c>
      <c r="L252" t="str">
        <f t="shared" si="364"/>
        <v>true</v>
      </c>
      <c r="N252" s="7">
        <f t="shared" si="372"/>
        <v>0</v>
      </c>
      <c r="O252" s="7" t="str">
        <f t="shared" si="373"/>
        <v/>
      </c>
      <c r="P252" s="7" t="str">
        <f t="shared" si="374"/>
        <v/>
      </c>
      <c r="Q252" s="7">
        <f t="shared" si="375"/>
        <v>0</v>
      </c>
    </row>
    <row r="253" spans="1:26" x14ac:dyDescent="0.25">
      <c r="A253" t="s">
        <v>138</v>
      </c>
      <c r="B253" t="s">
        <v>76</v>
      </c>
      <c r="C253" t="s">
        <v>560</v>
      </c>
      <c r="D253" t="s">
        <v>25</v>
      </c>
      <c r="E253" t="s">
        <v>39</v>
      </c>
      <c r="F253" t="s">
        <v>595</v>
      </c>
      <c r="G253" t="str">
        <f t="shared" si="359"/>
        <v>DL2022009</v>
      </c>
      <c r="H253" t="str">
        <f t="shared" si="360"/>
        <v>15</v>
      </c>
      <c r="I253" t="str">
        <f t="shared" si="361"/>
        <v>oncgor</v>
      </c>
      <c r="J253" t="str">
        <f t="shared" si="362"/>
        <v>EP</v>
      </c>
      <c r="K253" t="str">
        <f t="shared" si="363"/>
        <v>EP</v>
      </c>
      <c r="L253" t="str">
        <f t="shared" si="364"/>
        <v>true</v>
      </c>
      <c r="N253" s="7">
        <f t="shared" si="372"/>
        <v>0</v>
      </c>
      <c r="O253" s="7" t="str">
        <f t="shared" si="373"/>
        <v/>
      </c>
      <c r="P253" s="7" t="str">
        <f t="shared" si="374"/>
        <v/>
      </c>
      <c r="Q253" s="7">
        <f t="shared" si="375"/>
        <v>0</v>
      </c>
    </row>
    <row r="254" spans="1:26" x14ac:dyDescent="0.25">
      <c r="A254" t="s">
        <v>178</v>
      </c>
      <c r="B254" t="s">
        <v>23</v>
      </c>
      <c r="C254" t="s">
        <v>585</v>
      </c>
      <c r="D254" t="s">
        <v>25</v>
      </c>
      <c r="E254">
        <v>27.9</v>
      </c>
      <c r="F254" t="s">
        <v>595</v>
      </c>
      <c r="G254" t="str">
        <f t="shared" si="359"/>
        <v>DL2022009</v>
      </c>
      <c r="H254" t="str">
        <f t="shared" si="360"/>
        <v>16</v>
      </c>
      <c r="I254" t="str">
        <f t="shared" si="361"/>
        <v>oncgor</v>
      </c>
      <c r="J254" t="str">
        <f t="shared" si="362"/>
        <v>PK</v>
      </c>
      <c r="K254" t="str">
        <f t="shared" si="363"/>
        <v>PK</v>
      </c>
      <c r="L254" t="str">
        <f t="shared" si="364"/>
        <v>true</v>
      </c>
      <c r="N254" s="7">
        <f t="shared" si="372"/>
        <v>27.9</v>
      </c>
      <c r="O254" s="7">
        <f t="shared" si="373"/>
        <v>27.9</v>
      </c>
      <c r="P254" s="7" t="str">
        <f t="shared" si="374"/>
        <v/>
      </c>
      <c r="Q254" s="7" t="str">
        <f t="shared" si="375"/>
        <v/>
      </c>
      <c r="R254" t="str">
        <f t="shared" ref="R254" si="474">IF(AND(O254&gt;0,P255=0),"Valid","Invalid")</f>
        <v>Valid</v>
      </c>
      <c r="S254" t="str">
        <f t="shared" ref="S254" si="475">IF(OR(Q256&gt;0,Q257&gt;0),"Present","Absent")</f>
        <v>Absent</v>
      </c>
      <c r="T254" t="str">
        <f t="shared" ref="T254" si="476">IF(OR(Q256&lt;41,Q257&lt;41),"Ct&lt;41",IF(OR(Q256&gt;41,Q257&gt;41),"Ct&gt;41","No Ct"))</f>
        <v>Ct&lt;41</v>
      </c>
      <c r="V254" t="str">
        <f t="shared" ref="V254" si="477">G254&amp;"_"&amp;I254&amp;"_"&amp;R254&amp;"_"&amp;S254&amp;"_"&amp;T254</f>
        <v>DL2022009_oncgor_Valid_Absent_Ct&lt;41</v>
      </c>
      <c r="X254">
        <f t="shared" ref="X254" si="478">O254</f>
        <v>27.9</v>
      </c>
      <c r="Y254">
        <f t="shared" ref="Y254" si="479">P255</f>
        <v>0</v>
      </c>
      <c r="Z254">
        <f t="shared" ref="Z254" si="480">Q256+Q257</f>
        <v>0</v>
      </c>
    </row>
    <row r="255" spans="1:26" x14ac:dyDescent="0.25">
      <c r="A255" t="s">
        <v>154</v>
      </c>
      <c r="B255" t="s">
        <v>51</v>
      </c>
      <c r="C255" t="s">
        <v>573</v>
      </c>
      <c r="D255" t="s">
        <v>25</v>
      </c>
      <c r="E255" t="s">
        <v>39</v>
      </c>
      <c r="F255" t="s">
        <v>595</v>
      </c>
      <c r="G255" t="str">
        <f t="shared" si="359"/>
        <v>DL2022009</v>
      </c>
      <c r="H255" t="str">
        <f t="shared" si="360"/>
        <v>16</v>
      </c>
      <c r="I255" t="str">
        <f t="shared" si="361"/>
        <v>oncgor</v>
      </c>
      <c r="J255" t="str">
        <f t="shared" si="362"/>
        <v>NK</v>
      </c>
      <c r="K255" t="str">
        <f t="shared" si="363"/>
        <v>NK</v>
      </c>
      <c r="L255" t="str">
        <f t="shared" si="364"/>
        <v>true</v>
      </c>
      <c r="N255" s="7">
        <f t="shared" si="372"/>
        <v>0</v>
      </c>
      <c r="O255" s="7" t="str">
        <f t="shared" si="373"/>
        <v/>
      </c>
      <c r="P255" s="7">
        <f t="shared" si="374"/>
        <v>0</v>
      </c>
      <c r="Q255" s="7" t="str">
        <f t="shared" si="375"/>
        <v/>
      </c>
    </row>
    <row r="256" spans="1:26" x14ac:dyDescent="0.25">
      <c r="A256" t="s">
        <v>118</v>
      </c>
      <c r="B256" t="s">
        <v>76</v>
      </c>
      <c r="C256" t="s">
        <v>561</v>
      </c>
      <c r="D256" t="s">
        <v>25</v>
      </c>
      <c r="E256" t="s">
        <v>39</v>
      </c>
      <c r="F256" t="s">
        <v>595</v>
      </c>
      <c r="G256" t="str">
        <f t="shared" si="359"/>
        <v>DL2022009</v>
      </c>
      <c r="H256" t="str">
        <f t="shared" si="360"/>
        <v>16</v>
      </c>
      <c r="I256" t="str">
        <f t="shared" si="361"/>
        <v>oncgor</v>
      </c>
      <c r="J256" t="str">
        <f t="shared" si="362"/>
        <v>EP</v>
      </c>
      <c r="K256" t="str">
        <f t="shared" si="363"/>
        <v>EP</v>
      </c>
      <c r="L256" t="str">
        <f t="shared" si="364"/>
        <v>true</v>
      </c>
      <c r="N256" s="7">
        <f t="shared" si="372"/>
        <v>0</v>
      </c>
      <c r="O256" s="7" t="str">
        <f t="shared" si="373"/>
        <v/>
      </c>
      <c r="P256" s="7" t="str">
        <f t="shared" si="374"/>
        <v/>
      </c>
      <c r="Q256" s="7">
        <f t="shared" si="375"/>
        <v>0</v>
      </c>
    </row>
    <row r="257" spans="1:26" x14ac:dyDescent="0.25">
      <c r="A257" t="s">
        <v>139</v>
      </c>
      <c r="B257" t="s">
        <v>76</v>
      </c>
      <c r="C257" t="s">
        <v>561</v>
      </c>
      <c r="D257" t="s">
        <v>25</v>
      </c>
      <c r="E257" t="s">
        <v>39</v>
      </c>
      <c r="F257" t="s">
        <v>595</v>
      </c>
      <c r="G257" t="str">
        <f t="shared" si="359"/>
        <v>DL2022009</v>
      </c>
      <c r="H257" t="str">
        <f t="shared" si="360"/>
        <v>16</v>
      </c>
      <c r="I257" t="str">
        <f t="shared" si="361"/>
        <v>oncgor</v>
      </c>
      <c r="J257" t="str">
        <f t="shared" si="362"/>
        <v>EP</v>
      </c>
      <c r="K257" t="str">
        <f t="shared" si="363"/>
        <v>EP</v>
      </c>
      <c r="L257" t="str">
        <f t="shared" si="364"/>
        <v>true</v>
      </c>
      <c r="N257" s="7">
        <f t="shared" si="372"/>
        <v>0</v>
      </c>
      <c r="O257" s="7" t="str">
        <f t="shared" si="373"/>
        <v/>
      </c>
      <c r="P257" s="7" t="str">
        <f t="shared" si="374"/>
        <v/>
      </c>
      <c r="Q257" s="7">
        <f t="shared" si="375"/>
        <v>0</v>
      </c>
    </row>
    <row r="258" spans="1:26" x14ac:dyDescent="0.25">
      <c r="A258" t="s">
        <v>180</v>
      </c>
      <c r="B258" t="s">
        <v>23</v>
      </c>
      <c r="C258" t="s">
        <v>586</v>
      </c>
      <c r="D258" t="s">
        <v>25</v>
      </c>
      <c r="E258">
        <v>27.86</v>
      </c>
      <c r="F258" t="s">
        <v>595</v>
      </c>
      <c r="G258" t="str">
        <f t="shared" ref="G258:G321" si="481">MID(F258,10,9)</f>
        <v>DL2022009</v>
      </c>
      <c r="H258" t="str">
        <f t="shared" ref="H258:H321" si="482">LEFT(C258,2)</f>
        <v>17</v>
      </c>
      <c r="I258" t="str">
        <f t="shared" ref="I258:I321" si="483">MID(C258,4,6)</f>
        <v>cragig</v>
      </c>
      <c r="J258" t="str">
        <f t="shared" ref="J258:J321" si="484">RIGHT(C258,2)</f>
        <v>PK</v>
      </c>
      <c r="K258" t="str">
        <f t="shared" ref="K258:K321" si="485">IF(TRIM(B258)="Standard","PK",IF(TRIM(B258)="NTC","NK",IF(TRIM(B258)="Unknown","EP")))</f>
        <v>PK</v>
      </c>
      <c r="L258" t="str">
        <f t="shared" ref="L258:L321" si="486">IF(J258=K258,"true","false")</f>
        <v>true</v>
      </c>
      <c r="N258" s="7">
        <f t="shared" si="372"/>
        <v>27.86</v>
      </c>
      <c r="O258" s="7">
        <f t="shared" si="373"/>
        <v>27.86</v>
      </c>
      <c r="P258" s="7" t="str">
        <f t="shared" si="374"/>
        <v/>
      </c>
      <c r="Q258" s="7" t="str">
        <f t="shared" si="375"/>
        <v/>
      </c>
      <c r="R258" t="str">
        <f t="shared" ref="R258" si="487">IF(AND(O258&gt;0,P259=0),"Valid","Invalid")</f>
        <v>Valid</v>
      </c>
      <c r="S258" t="str">
        <f t="shared" ref="S258" si="488">IF(OR(Q260&gt;0,Q261&gt;0),"Present","Absent")</f>
        <v>Absent</v>
      </c>
      <c r="T258" t="str">
        <f t="shared" ref="T258" si="489">IF(OR(Q260&lt;41,Q261&lt;41),"Ct&lt;41",IF(OR(Q260&gt;41,Q261&gt;41),"Ct&gt;41","No Ct"))</f>
        <v>Ct&lt;41</v>
      </c>
      <c r="V258" t="str">
        <f t="shared" ref="V258" si="490">G258&amp;"_"&amp;I258&amp;"_"&amp;R258&amp;"_"&amp;S258&amp;"_"&amp;T258</f>
        <v>DL2022009_cragig_Valid_Absent_Ct&lt;41</v>
      </c>
      <c r="X258">
        <f t="shared" ref="X258" si="491">O258</f>
        <v>27.86</v>
      </c>
      <c r="Y258">
        <f t="shared" ref="Y258" si="492">P259</f>
        <v>0</v>
      </c>
      <c r="Z258">
        <f t="shared" ref="Z258" si="493">Q260+Q261</f>
        <v>0</v>
      </c>
    </row>
    <row r="259" spans="1:26" x14ac:dyDescent="0.25">
      <c r="A259" t="s">
        <v>156</v>
      </c>
      <c r="B259" t="s">
        <v>51</v>
      </c>
      <c r="C259" t="s">
        <v>574</v>
      </c>
      <c r="D259" t="s">
        <v>25</v>
      </c>
      <c r="E259" t="s">
        <v>39</v>
      </c>
      <c r="F259" t="s">
        <v>595</v>
      </c>
      <c r="G259" t="str">
        <f t="shared" si="481"/>
        <v>DL2022009</v>
      </c>
      <c r="H259" t="str">
        <f t="shared" si="482"/>
        <v>17</v>
      </c>
      <c r="I259" t="str">
        <f t="shared" si="483"/>
        <v>cragig</v>
      </c>
      <c r="J259" t="str">
        <f t="shared" si="484"/>
        <v>NK</v>
      </c>
      <c r="K259" t="str">
        <f t="shared" si="485"/>
        <v>NK</v>
      </c>
      <c r="L259" t="str">
        <f t="shared" si="486"/>
        <v>true</v>
      </c>
      <c r="N259" s="7">
        <f t="shared" ref="N259:N322" si="494">IF(TRIM(E259)="No Cq",0,E259)</f>
        <v>0</v>
      </c>
      <c r="O259" s="7" t="str">
        <f t="shared" ref="O259:O322" si="495">IF(TRIM(B259)="Standard",N259,"")</f>
        <v/>
      </c>
      <c r="P259" s="7">
        <f t="shared" ref="P259:P322" si="496">IF(TRIM(B259)="NTC",N259,"")</f>
        <v>0</v>
      </c>
      <c r="Q259" s="7" t="str">
        <f t="shared" ref="Q259:Q322" si="497">IF(TRIM(B259)="Unknown",N259,"")</f>
        <v/>
      </c>
    </row>
    <row r="260" spans="1:26" x14ac:dyDescent="0.25">
      <c r="A260" t="s">
        <v>120</v>
      </c>
      <c r="B260" t="s">
        <v>76</v>
      </c>
      <c r="C260" t="s">
        <v>562</v>
      </c>
      <c r="D260" t="s">
        <v>25</v>
      </c>
      <c r="E260" t="s">
        <v>39</v>
      </c>
      <c r="F260" t="s">
        <v>595</v>
      </c>
      <c r="G260" t="str">
        <f t="shared" si="481"/>
        <v>DL2022009</v>
      </c>
      <c r="H260" t="str">
        <f t="shared" si="482"/>
        <v>17</v>
      </c>
      <c r="I260" t="str">
        <f t="shared" si="483"/>
        <v>cragig</v>
      </c>
      <c r="J260" t="str">
        <f t="shared" si="484"/>
        <v>EP</v>
      </c>
      <c r="K260" t="str">
        <f t="shared" si="485"/>
        <v>EP</v>
      </c>
      <c r="L260" t="str">
        <f t="shared" si="486"/>
        <v>true</v>
      </c>
      <c r="N260" s="7">
        <f t="shared" si="494"/>
        <v>0</v>
      </c>
      <c r="O260" s="7" t="str">
        <f t="shared" si="495"/>
        <v/>
      </c>
      <c r="P260" s="7" t="str">
        <f t="shared" si="496"/>
        <v/>
      </c>
      <c r="Q260" s="7">
        <f t="shared" si="497"/>
        <v>0</v>
      </c>
    </row>
    <row r="261" spans="1:26" x14ac:dyDescent="0.25">
      <c r="A261" t="s">
        <v>140</v>
      </c>
      <c r="B261" t="s">
        <v>76</v>
      </c>
      <c r="C261" t="s">
        <v>562</v>
      </c>
      <c r="D261" t="s">
        <v>25</v>
      </c>
      <c r="E261" t="s">
        <v>39</v>
      </c>
      <c r="F261" t="s">
        <v>595</v>
      </c>
      <c r="G261" t="str">
        <f t="shared" si="481"/>
        <v>DL2022009</v>
      </c>
      <c r="H261" t="str">
        <f t="shared" si="482"/>
        <v>17</v>
      </c>
      <c r="I261" t="str">
        <f t="shared" si="483"/>
        <v>cragig</v>
      </c>
      <c r="J261" t="str">
        <f t="shared" si="484"/>
        <v>EP</v>
      </c>
      <c r="K261" t="str">
        <f t="shared" si="485"/>
        <v>EP</v>
      </c>
      <c r="L261" t="str">
        <f t="shared" si="486"/>
        <v>true</v>
      </c>
      <c r="N261" s="7">
        <f t="shared" si="494"/>
        <v>0</v>
      </c>
      <c r="O261" s="7" t="str">
        <f t="shared" si="495"/>
        <v/>
      </c>
      <c r="P261" s="7" t="str">
        <f t="shared" si="496"/>
        <v/>
      </c>
      <c r="Q261" s="7">
        <f t="shared" si="497"/>
        <v>0</v>
      </c>
    </row>
    <row r="262" spans="1:26" x14ac:dyDescent="0.25">
      <c r="A262" t="s">
        <v>182</v>
      </c>
      <c r="B262" t="s">
        <v>23</v>
      </c>
      <c r="C262" t="s">
        <v>587</v>
      </c>
      <c r="D262" t="s">
        <v>25</v>
      </c>
      <c r="E262">
        <v>33.07</v>
      </c>
      <c r="F262" t="s">
        <v>595</v>
      </c>
      <c r="G262" t="str">
        <f t="shared" si="481"/>
        <v>DL2022009</v>
      </c>
      <c r="H262" t="str">
        <f t="shared" si="482"/>
        <v>18</v>
      </c>
      <c r="I262" t="str">
        <f t="shared" si="483"/>
        <v>cragig</v>
      </c>
      <c r="J262" t="str">
        <f t="shared" si="484"/>
        <v>PK</v>
      </c>
      <c r="K262" t="str">
        <f t="shared" si="485"/>
        <v>PK</v>
      </c>
      <c r="L262" t="str">
        <f t="shared" si="486"/>
        <v>true</v>
      </c>
      <c r="N262" s="7">
        <f t="shared" si="494"/>
        <v>33.07</v>
      </c>
      <c r="O262" s="7">
        <f t="shared" si="495"/>
        <v>33.07</v>
      </c>
      <c r="P262" s="7" t="str">
        <f t="shared" si="496"/>
        <v/>
      </c>
      <c r="Q262" s="7" t="str">
        <f t="shared" si="497"/>
        <v/>
      </c>
      <c r="R262" t="str">
        <f t="shared" ref="R262" si="498">IF(AND(O262&gt;0,P263=0),"Valid","Invalid")</f>
        <v>Valid</v>
      </c>
      <c r="S262" t="str">
        <f t="shared" ref="S262" si="499">IF(OR(Q264&gt;0,Q265&gt;0),"Present","Absent")</f>
        <v>Absent</v>
      </c>
      <c r="T262" t="str">
        <f t="shared" ref="T262" si="500">IF(OR(Q264&lt;41,Q265&lt;41),"Ct&lt;41",IF(OR(Q264&gt;41,Q265&gt;41),"Ct&gt;41","No Ct"))</f>
        <v>Ct&lt;41</v>
      </c>
      <c r="V262" t="str">
        <f t="shared" ref="V262" si="501">G262&amp;"_"&amp;I262&amp;"_"&amp;R262&amp;"_"&amp;S262&amp;"_"&amp;T262</f>
        <v>DL2022009_cragig_Valid_Absent_Ct&lt;41</v>
      </c>
      <c r="X262">
        <f t="shared" ref="X262" si="502">O262</f>
        <v>33.07</v>
      </c>
      <c r="Y262">
        <f t="shared" ref="Y262" si="503">P263</f>
        <v>0</v>
      </c>
      <c r="Z262">
        <f t="shared" ref="Z262" si="504">Q264+Q265</f>
        <v>0</v>
      </c>
    </row>
    <row r="263" spans="1:26" x14ac:dyDescent="0.25">
      <c r="A263" t="s">
        <v>158</v>
      </c>
      <c r="B263" t="s">
        <v>51</v>
      </c>
      <c r="C263" t="s">
        <v>575</v>
      </c>
      <c r="D263" t="s">
        <v>25</v>
      </c>
      <c r="E263" t="s">
        <v>39</v>
      </c>
      <c r="F263" t="s">
        <v>595</v>
      </c>
      <c r="G263" t="str">
        <f t="shared" si="481"/>
        <v>DL2022009</v>
      </c>
      <c r="H263" t="str">
        <f t="shared" si="482"/>
        <v>18</v>
      </c>
      <c r="I263" t="str">
        <f t="shared" si="483"/>
        <v>cragig</v>
      </c>
      <c r="J263" t="str">
        <f t="shared" si="484"/>
        <v>NK</v>
      </c>
      <c r="K263" t="str">
        <f t="shared" si="485"/>
        <v>NK</v>
      </c>
      <c r="L263" t="str">
        <f t="shared" si="486"/>
        <v>true</v>
      </c>
      <c r="N263" s="7">
        <f t="shared" si="494"/>
        <v>0</v>
      </c>
      <c r="O263" s="7" t="str">
        <f t="shared" si="495"/>
        <v/>
      </c>
      <c r="P263" s="7">
        <f t="shared" si="496"/>
        <v>0</v>
      </c>
      <c r="Q263" s="7" t="str">
        <f t="shared" si="497"/>
        <v/>
      </c>
    </row>
    <row r="264" spans="1:26" x14ac:dyDescent="0.25">
      <c r="A264" t="s">
        <v>122</v>
      </c>
      <c r="B264" t="s">
        <v>76</v>
      </c>
      <c r="C264" t="s">
        <v>563</v>
      </c>
      <c r="D264" t="s">
        <v>25</v>
      </c>
      <c r="E264" t="s">
        <v>39</v>
      </c>
      <c r="F264" t="s">
        <v>595</v>
      </c>
      <c r="G264" t="str">
        <f t="shared" si="481"/>
        <v>DL2022009</v>
      </c>
      <c r="H264" t="str">
        <f t="shared" si="482"/>
        <v>18</v>
      </c>
      <c r="I264" t="str">
        <f t="shared" si="483"/>
        <v>cragig</v>
      </c>
      <c r="J264" t="str">
        <f t="shared" si="484"/>
        <v>EP</v>
      </c>
      <c r="K264" t="str">
        <f t="shared" si="485"/>
        <v>EP</v>
      </c>
      <c r="L264" t="str">
        <f t="shared" si="486"/>
        <v>true</v>
      </c>
      <c r="N264" s="7">
        <f t="shared" si="494"/>
        <v>0</v>
      </c>
      <c r="O264" s="7" t="str">
        <f t="shared" si="495"/>
        <v/>
      </c>
      <c r="P264" s="7" t="str">
        <f t="shared" si="496"/>
        <v/>
      </c>
      <c r="Q264" s="7">
        <f t="shared" si="497"/>
        <v>0</v>
      </c>
    </row>
    <row r="265" spans="1:26" x14ac:dyDescent="0.25">
      <c r="A265" t="s">
        <v>141</v>
      </c>
      <c r="B265" t="s">
        <v>76</v>
      </c>
      <c r="C265" t="s">
        <v>563</v>
      </c>
      <c r="D265" t="s">
        <v>25</v>
      </c>
      <c r="E265" t="s">
        <v>39</v>
      </c>
      <c r="F265" t="s">
        <v>595</v>
      </c>
      <c r="G265" t="str">
        <f t="shared" si="481"/>
        <v>DL2022009</v>
      </c>
      <c r="H265" t="str">
        <f t="shared" si="482"/>
        <v>18</v>
      </c>
      <c r="I265" t="str">
        <f t="shared" si="483"/>
        <v>cragig</v>
      </c>
      <c r="J265" t="str">
        <f t="shared" si="484"/>
        <v>EP</v>
      </c>
      <c r="K265" t="str">
        <f t="shared" si="485"/>
        <v>EP</v>
      </c>
      <c r="L265" t="str">
        <f t="shared" si="486"/>
        <v>true</v>
      </c>
      <c r="N265" s="7">
        <f t="shared" si="494"/>
        <v>0</v>
      </c>
      <c r="O265" s="7" t="str">
        <f t="shared" si="495"/>
        <v/>
      </c>
      <c r="P265" s="7" t="str">
        <f t="shared" si="496"/>
        <v/>
      </c>
      <c r="Q265" s="7">
        <f t="shared" si="497"/>
        <v>0</v>
      </c>
    </row>
    <row r="266" spans="1:26" x14ac:dyDescent="0.25">
      <c r="A266" t="s">
        <v>184</v>
      </c>
      <c r="B266" t="s">
        <v>23</v>
      </c>
      <c r="C266" t="s">
        <v>588</v>
      </c>
      <c r="D266" t="s">
        <v>25</v>
      </c>
      <c r="E266">
        <v>21.64</v>
      </c>
      <c r="F266" t="s">
        <v>595</v>
      </c>
      <c r="G266" t="str">
        <f t="shared" si="481"/>
        <v>DL2022009</v>
      </c>
      <c r="H266" t="str">
        <f t="shared" si="482"/>
        <v>19</v>
      </c>
      <c r="I266" t="str">
        <f t="shared" si="483"/>
        <v>neomel</v>
      </c>
      <c r="J266" t="str">
        <f t="shared" si="484"/>
        <v>PK</v>
      </c>
      <c r="K266" t="str">
        <f t="shared" si="485"/>
        <v>PK</v>
      </c>
      <c r="L266" t="str">
        <f t="shared" si="486"/>
        <v>true</v>
      </c>
      <c r="N266" s="7">
        <f t="shared" si="494"/>
        <v>21.64</v>
      </c>
      <c r="O266" s="7">
        <f t="shared" si="495"/>
        <v>21.64</v>
      </c>
      <c r="P266" s="7" t="str">
        <f t="shared" si="496"/>
        <v/>
      </c>
      <c r="Q266" s="7" t="str">
        <f t="shared" si="497"/>
        <v/>
      </c>
      <c r="R266" t="str">
        <f t="shared" ref="R266" si="505">IF(AND(O266&gt;0,P267=0),"Valid","Invalid")</f>
        <v>Valid</v>
      </c>
      <c r="S266" t="str">
        <f t="shared" ref="S266" si="506">IF(OR(Q268&gt;0,Q269&gt;0),"Present","Absent")</f>
        <v>Absent</v>
      </c>
      <c r="T266" t="str">
        <f t="shared" ref="T266" si="507">IF(OR(Q268&lt;41,Q269&lt;41),"Ct&lt;41",IF(OR(Q268&gt;41,Q269&gt;41),"Ct&gt;41","No Ct"))</f>
        <v>Ct&lt;41</v>
      </c>
      <c r="V266" t="str">
        <f t="shared" ref="V266" si="508">G266&amp;"_"&amp;I266&amp;"_"&amp;R266&amp;"_"&amp;S266&amp;"_"&amp;T266</f>
        <v>DL2022009_neomel_Valid_Absent_Ct&lt;41</v>
      </c>
      <c r="X266">
        <f t="shared" ref="X266" si="509">O266</f>
        <v>21.64</v>
      </c>
      <c r="Y266">
        <f t="shared" ref="Y266" si="510">P267</f>
        <v>0</v>
      </c>
      <c r="Z266">
        <f t="shared" ref="Z266" si="511">Q268+Q269</f>
        <v>0</v>
      </c>
    </row>
    <row r="267" spans="1:26" x14ac:dyDescent="0.25">
      <c r="A267" t="s">
        <v>160</v>
      </c>
      <c r="B267" t="s">
        <v>51</v>
      </c>
      <c r="C267" t="s">
        <v>576</v>
      </c>
      <c r="D267" t="s">
        <v>25</v>
      </c>
      <c r="E267" t="s">
        <v>39</v>
      </c>
      <c r="F267" t="s">
        <v>595</v>
      </c>
      <c r="G267" t="str">
        <f t="shared" si="481"/>
        <v>DL2022009</v>
      </c>
      <c r="H267" t="str">
        <f t="shared" si="482"/>
        <v>19</v>
      </c>
      <c r="I267" t="str">
        <f t="shared" si="483"/>
        <v>neomel</v>
      </c>
      <c r="J267" t="str">
        <f t="shared" si="484"/>
        <v>NK</v>
      </c>
      <c r="K267" t="str">
        <f t="shared" si="485"/>
        <v>NK</v>
      </c>
      <c r="L267" t="str">
        <f t="shared" si="486"/>
        <v>true</v>
      </c>
      <c r="N267" s="7">
        <f t="shared" si="494"/>
        <v>0</v>
      </c>
      <c r="O267" s="7" t="str">
        <f t="shared" si="495"/>
        <v/>
      </c>
      <c r="P267" s="7">
        <f t="shared" si="496"/>
        <v>0</v>
      </c>
      <c r="Q267" s="7" t="str">
        <f t="shared" si="497"/>
        <v/>
      </c>
    </row>
    <row r="268" spans="1:26" x14ac:dyDescent="0.25">
      <c r="A268" t="s">
        <v>124</v>
      </c>
      <c r="B268" t="s">
        <v>76</v>
      </c>
      <c r="C268" t="s">
        <v>564</v>
      </c>
      <c r="D268" t="s">
        <v>25</v>
      </c>
      <c r="E268" t="s">
        <v>39</v>
      </c>
      <c r="F268" t="s">
        <v>595</v>
      </c>
      <c r="G268" t="str">
        <f t="shared" si="481"/>
        <v>DL2022009</v>
      </c>
      <c r="H268" t="str">
        <f t="shared" si="482"/>
        <v>19</v>
      </c>
      <c r="I268" t="str">
        <f t="shared" si="483"/>
        <v>neomel</v>
      </c>
      <c r="J268" t="str">
        <f t="shared" si="484"/>
        <v>EP</v>
      </c>
      <c r="K268" t="str">
        <f t="shared" si="485"/>
        <v>EP</v>
      </c>
      <c r="L268" t="str">
        <f t="shared" si="486"/>
        <v>true</v>
      </c>
      <c r="N268" s="7">
        <f t="shared" si="494"/>
        <v>0</v>
      </c>
      <c r="O268" s="7" t="str">
        <f t="shared" si="495"/>
        <v/>
      </c>
      <c r="P268" s="7" t="str">
        <f t="shared" si="496"/>
        <v/>
      </c>
      <c r="Q268" s="7">
        <f t="shared" si="497"/>
        <v>0</v>
      </c>
    </row>
    <row r="269" spans="1:26" x14ac:dyDescent="0.25">
      <c r="A269" t="s">
        <v>142</v>
      </c>
      <c r="B269" t="s">
        <v>76</v>
      </c>
      <c r="C269" t="s">
        <v>564</v>
      </c>
      <c r="D269" t="s">
        <v>25</v>
      </c>
      <c r="E269" t="s">
        <v>39</v>
      </c>
      <c r="F269" t="s">
        <v>595</v>
      </c>
      <c r="G269" t="str">
        <f t="shared" si="481"/>
        <v>DL2022009</v>
      </c>
      <c r="H269" t="str">
        <f t="shared" si="482"/>
        <v>19</v>
      </c>
      <c r="I269" t="str">
        <f t="shared" si="483"/>
        <v>neomel</v>
      </c>
      <c r="J269" t="str">
        <f t="shared" si="484"/>
        <v>EP</v>
      </c>
      <c r="K269" t="str">
        <f t="shared" si="485"/>
        <v>EP</v>
      </c>
      <c r="L269" t="str">
        <f t="shared" si="486"/>
        <v>true</v>
      </c>
      <c r="N269" s="7">
        <f t="shared" si="494"/>
        <v>0</v>
      </c>
      <c r="O269" s="7" t="str">
        <f t="shared" si="495"/>
        <v/>
      </c>
      <c r="P269" s="7" t="str">
        <f t="shared" si="496"/>
        <v/>
      </c>
      <c r="Q269" s="7">
        <f t="shared" si="497"/>
        <v>0</v>
      </c>
    </row>
    <row r="270" spans="1:26" x14ac:dyDescent="0.25">
      <c r="A270" t="s">
        <v>186</v>
      </c>
      <c r="B270" t="s">
        <v>23</v>
      </c>
      <c r="C270" t="s">
        <v>589</v>
      </c>
      <c r="D270" t="s">
        <v>25</v>
      </c>
      <c r="E270">
        <v>27.75</v>
      </c>
      <c r="F270" t="s">
        <v>595</v>
      </c>
      <c r="G270" t="str">
        <f t="shared" si="481"/>
        <v>DL2022009</v>
      </c>
      <c r="H270" t="str">
        <f t="shared" si="482"/>
        <v>20</v>
      </c>
      <c r="I270" t="str">
        <f t="shared" si="483"/>
        <v>neomel</v>
      </c>
      <c r="J270" t="str">
        <f t="shared" si="484"/>
        <v>PK</v>
      </c>
      <c r="K270" t="str">
        <f t="shared" si="485"/>
        <v>PK</v>
      </c>
      <c r="L270" t="str">
        <f t="shared" si="486"/>
        <v>true</v>
      </c>
      <c r="N270" s="7">
        <f t="shared" si="494"/>
        <v>27.75</v>
      </c>
      <c r="O270" s="7">
        <f t="shared" si="495"/>
        <v>27.75</v>
      </c>
      <c r="P270" s="7" t="str">
        <f t="shared" si="496"/>
        <v/>
      </c>
      <c r="Q270" s="7" t="str">
        <f t="shared" si="497"/>
        <v/>
      </c>
      <c r="R270" t="str">
        <f t="shared" ref="R270" si="512">IF(AND(O270&gt;0,P271=0),"Valid","Invalid")</f>
        <v>Valid</v>
      </c>
      <c r="S270" t="str">
        <f t="shared" ref="S270" si="513">IF(OR(Q272&gt;0,Q273&gt;0),"Present","Absent")</f>
        <v>Absent</v>
      </c>
      <c r="T270" t="str">
        <f t="shared" ref="T270" si="514">IF(OR(Q272&lt;41,Q273&lt;41),"Ct&lt;41",IF(OR(Q272&gt;41,Q273&gt;41),"Ct&gt;41","No Ct"))</f>
        <v>Ct&lt;41</v>
      </c>
      <c r="V270" t="str">
        <f t="shared" ref="V270" si="515">G270&amp;"_"&amp;I270&amp;"_"&amp;R270&amp;"_"&amp;S270&amp;"_"&amp;T270</f>
        <v>DL2022009_neomel_Valid_Absent_Ct&lt;41</v>
      </c>
      <c r="X270">
        <f t="shared" ref="X270" si="516">O270</f>
        <v>27.75</v>
      </c>
      <c r="Y270">
        <f t="shared" ref="Y270" si="517">P271</f>
        <v>0</v>
      </c>
      <c r="Z270">
        <f t="shared" ref="Z270" si="518">Q272+Q273</f>
        <v>0</v>
      </c>
    </row>
    <row r="271" spans="1:26" x14ac:dyDescent="0.25">
      <c r="A271" t="s">
        <v>162</v>
      </c>
      <c r="B271" t="s">
        <v>51</v>
      </c>
      <c r="C271" t="s">
        <v>577</v>
      </c>
      <c r="D271" t="s">
        <v>25</v>
      </c>
      <c r="E271" t="s">
        <v>39</v>
      </c>
      <c r="F271" t="s">
        <v>595</v>
      </c>
      <c r="G271" t="str">
        <f t="shared" si="481"/>
        <v>DL2022009</v>
      </c>
      <c r="H271" t="str">
        <f t="shared" si="482"/>
        <v>20</v>
      </c>
      <c r="I271" t="str">
        <f t="shared" si="483"/>
        <v>neomel</v>
      </c>
      <c r="J271" t="str">
        <f t="shared" si="484"/>
        <v>NK</v>
      </c>
      <c r="K271" t="str">
        <f t="shared" si="485"/>
        <v>NK</v>
      </c>
      <c r="L271" t="str">
        <f t="shared" si="486"/>
        <v>true</v>
      </c>
      <c r="N271" s="7">
        <f t="shared" si="494"/>
        <v>0</v>
      </c>
      <c r="O271" s="7" t="str">
        <f t="shared" si="495"/>
        <v/>
      </c>
      <c r="P271" s="7">
        <f t="shared" si="496"/>
        <v>0</v>
      </c>
      <c r="Q271" s="7" t="str">
        <f t="shared" si="497"/>
        <v/>
      </c>
    </row>
    <row r="272" spans="1:26" x14ac:dyDescent="0.25">
      <c r="A272" t="s">
        <v>126</v>
      </c>
      <c r="B272" t="s">
        <v>76</v>
      </c>
      <c r="C272" t="s">
        <v>565</v>
      </c>
      <c r="D272" t="s">
        <v>25</v>
      </c>
      <c r="E272" t="s">
        <v>39</v>
      </c>
      <c r="F272" t="s">
        <v>595</v>
      </c>
      <c r="G272" t="str">
        <f t="shared" si="481"/>
        <v>DL2022009</v>
      </c>
      <c r="H272" t="str">
        <f t="shared" si="482"/>
        <v>20</v>
      </c>
      <c r="I272" t="str">
        <f t="shared" si="483"/>
        <v>neomel</v>
      </c>
      <c r="J272" t="str">
        <f t="shared" si="484"/>
        <v>EP</v>
      </c>
      <c r="K272" t="str">
        <f t="shared" si="485"/>
        <v>EP</v>
      </c>
      <c r="L272" t="str">
        <f t="shared" si="486"/>
        <v>true</v>
      </c>
      <c r="N272" s="7">
        <f t="shared" si="494"/>
        <v>0</v>
      </c>
      <c r="O272" s="7" t="str">
        <f t="shared" si="495"/>
        <v/>
      </c>
      <c r="P272" s="7" t="str">
        <f t="shared" si="496"/>
        <v/>
      </c>
      <c r="Q272" s="7">
        <f t="shared" si="497"/>
        <v>0</v>
      </c>
    </row>
    <row r="273" spans="1:26" x14ac:dyDescent="0.25">
      <c r="A273" t="s">
        <v>143</v>
      </c>
      <c r="B273" t="s">
        <v>76</v>
      </c>
      <c r="C273" t="s">
        <v>565</v>
      </c>
      <c r="D273" t="s">
        <v>25</v>
      </c>
      <c r="E273" t="s">
        <v>39</v>
      </c>
      <c r="F273" t="s">
        <v>595</v>
      </c>
      <c r="G273" t="str">
        <f t="shared" si="481"/>
        <v>DL2022009</v>
      </c>
      <c r="H273" t="str">
        <f t="shared" si="482"/>
        <v>20</v>
      </c>
      <c r="I273" t="str">
        <f t="shared" si="483"/>
        <v>neomel</v>
      </c>
      <c r="J273" t="str">
        <f t="shared" si="484"/>
        <v>EP</v>
      </c>
      <c r="K273" t="str">
        <f t="shared" si="485"/>
        <v>EP</v>
      </c>
      <c r="L273" t="str">
        <f t="shared" si="486"/>
        <v>true</v>
      </c>
      <c r="N273" s="7">
        <f t="shared" si="494"/>
        <v>0</v>
      </c>
      <c r="O273" s="7" t="str">
        <f t="shared" si="495"/>
        <v/>
      </c>
      <c r="P273" s="7" t="str">
        <f t="shared" si="496"/>
        <v/>
      </c>
      <c r="Q273" s="7">
        <f t="shared" si="497"/>
        <v>0</v>
      </c>
    </row>
    <row r="274" spans="1:26" x14ac:dyDescent="0.25">
      <c r="A274" t="s">
        <v>188</v>
      </c>
      <c r="B274" t="s">
        <v>23</v>
      </c>
      <c r="C274" t="s">
        <v>590</v>
      </c>
      <c r="D274" t="s">
        <v>25</v>
      </c>
      <c r="E274" t="s">
        <v>39</v>
      </c>
      <c r="F274" t="s">
        <v>595</v>
      </c>
      <c r="G274" t="str">
        <f t="shared" si="481"/>
        <v>DL2022009</v>
      </c>
      <c r="H274" t="str">
        <f t="shared" si="482"/>
        <v>21</v>
      </c>
      <c r="I274" t="str">
        <f t="shared" si="483"/>
        <v>calsap</v>
      </c>
      <c r="J274" t="str">
        <f t="shared" si="484"/>
        <v>PK</v>
      </c>
      <c r="K274" t="str">
        <f t="shared" si="485"/>
        <v>PK</v>
      </c>
      <c r="L274" t="str">
        <f t="shared" si="486"/>
        <v>true</v>
      </c>
      <c r="N274" s="7">
        <f t="shared" si="494"/>
        <v>0</v>
      </c>
      <c r="O274" s="7">
        <f t="shared" si="495"/>
        <v>0</v>
      </c>
      <c r="P274" s="7" t="str">
        <f t="shared" si="496"/>
        <v/>
      </c>
      <c r="Q274" s="7" t="str">
        <f t="shared" si="497"/>
        <v/>
      </c>
      <c r="R274" t="str">
        <f t="shared" ref="R274" si="519">IF(AND(O274&gt;0,P275=0),"Valid","Invalid")</f>
        <v>Invalid</v>
      </c>
      <c r="S274" t="str">
        <f t="shared" ref="S274" si="520">IF(OR(Q276&gt;0,Q277&gt;0),"Present","Absent")</f>
        <v>Absent</v>
      </c>
      <c r="T274" t="str">
        <f t="shared" ref="T274" si="521">IF(OR(Q276&lt;41,Q277&lt;41),"Ct&lt;41",IF(OR(Q276&gt;41,Q277&gt;41),"Ct&gt;41","No Ct"))</f>
        <v>Ct&lt;41</v>
      </c>
      <c r="V274" t="str">
        <f t="shared" ref="V274" si="522">G274&amp;"_"&amp;I274&amp;"_"&amp;R274&amp;"_"&amp;S274&amp;"_"&amp;T274</f>
        <v>DL2022009_calsap_Invalid_Absent_Ct&lt;41</v>
      </c>
      <c r="X274">
        <f t="shared" ref="X274" si="523">O274</f>
        <v>0</v>
      </c>
      <c r="Y274">
        <f t="shared" ref="Y274" si="524">P275</f>
        <v>0</v>
      </c>
      <c r="Z274">
        <f t="shared" ref="Z274" si="525">Q276+Q277</f>
        <v>0</v>
      </c>
    </row>
    <row r="275" spans="1:26" x14ac:dyDescent="0.25">
      <c r="A275" t="s">
        <v>164</v>
      </c>
      <c r="B275" t="s">
        <v>51</v>
      </c>
      <c r="C275" t="s">
        <v>578</v>
      </c>
      <c r="D275" t="s">
        <v>25</v>
      </c>
      <c r="E275" t="s">
        <v>39</v>
      </c>
      <c r="F275" t="s">
        <v>595</v>
      </c>
      <c r="G275" t="str">
        <f t="shared" si="481"/>
        <v>DL2022009</v>
      </c>
      <c r="H275" t="str">
        <f t="shared" si="482"/>
        <v>21</v>
      </c>
      <c r="I275" t="str">
        <f t="shared" si="483"/>
        <v>calsap</v>
      </c>
      <c r="J275" t="str">
        <f t="shared" si="484"/>
        <v>NK</v>
      </c>
      <c r="K275" t="str">
        <f t="shared" si="485"/>
        <v>NK</v>
      </c>
      <c r="L275" t="str">
        <f t="shared" si="486"/>
        <v>true</v>
      </c>
      <c r="N275" s="7">
        <f t="shared" si="494"/>
        <v>0</v>
      </c>
      <c r="O275" s="7" t="str">
        <f t="shared" si="495"/>
        <v/>
      </c>
      <c r="P275" s="7">
        <f t="shared" si="496"/>
        <v>0</v>
      </c>
      <c r="Q275" s="7" t="str">
        <f t="shared" si="497"/>
        <v/>
      </c>
    </row>
    <row r="276" spans="1:26" x14ac:dyDescent="0.25">
      <c r="A276" t="s">
        <v>128</v>
      </c>
      <c r="B276" t="s">
        <v>76</v>
      </c>
      <c r="C276" t="s">
        <v>566</v>
      </c>
      <c r="D276" t="s">
        <v>25</v>
      </c>
      <c r="E276" t="s">
        <v>39</v>
      </c>
      <c r="F276" t="s">
        <v>595</v>
      </c>
      <c r="G276" t="str">
        <f t="shared" si="481"/>
        <v>DL2022009</v>
      </c>
      <c r="H276" t="str">
        <f t="shared" si="482"/>
        <v>21</v>
      </c>
      <c r="I276" t="str">
        <f t="shared" si="483"/>
        <v>calsap</v>
      </c>
      <c r="J276" t="str">
        <f t="shared" si="484"/>
        <v>EP</v>
      </c>
      <c r="K276" t="str">
        <f t="shared" si="485"/>
        <v>EP</v>
      </c>
      <c r="L276" t="str">
        <f t="shared" si="486"/>
        <v>true</v>
      </c>
      <c r="N276" s="7">
        <f t="shared" si="494"/>
        <v>0</v>
      </c>
      <c r="O276" s="7" t="str">
        <f t="shared" si="495"/>
        <v/>
      </c>
      <c r="P276" s="7" t="str">
        <f t="shared" si="496"/>
        <v/>
      </c>
      <c r="Q276" s="7">
        <f t="shared" si="497"/>
        <v>0</v>
      </c>
    </row>
    <row r="277" spans="1:26" x14ac:dyDescent="0.25">
      <c r="A277" t="s">
        <v>144</v>
      </c>
      <c r="B277" t="s">
        <v>76</v>
      </c>
      <c r="C277" t="s">
        <v>566</v>
      </c>
      <c r="D277" t="s">
        <v>25</v>
      </c>
      <c r="E277" t="s">
        <v>39</v>
      </c>
      <c r="F277" t="s">
        <v>595</v>
      </c>
      <c r="G277" t="str">
        <f t="shared" si="481"/>
        <v>DL2022009</v>
      </c>
      <c r="H277" t="str">
        <f t="shared" si="482"/>
        <v>21</v>
      </c>
      <c r="I277" t="str">
        <f t="shared" si="483"/>
        <v>calsap</v>
      </c>
      <c r="J277" t="str">
        <f t="shared" si="484"/>
        <v>EP</v>
      </c>
      <c r="K277" t="str">
        <f t="shared" si="485"/>
        <v>EP</v>
      </c>
      <c r="L277" t="str">
        <f t="shared" si="486"/>
        <v>true</v>
      </c>
      <c r="N277" s="7">
        <f t="shared" si="494"/>
        <v>0</v>
      </c>
      <c r="O277" s="7" t="str">
        <f t="shared" si="495"/>
        <v/>
      </c>
      <c r="P277" s="7" t="str">
        <f t="shared" si="496"/>
        <v/>
      </c>
      <c r="Q277" s="7">
        <f t="shared" si="497"/>
        <v>0</v>
      </c>
    </row>
    <row r="278" spans="1:26" x14ac:dyDescent="0.25">
      <c r="A278" t="s">
        <v>190</v>
      </c>
      <c r="B278" t="s">
        <v>23</v>
      </c>
      <c r="C278" t="s">
        <v>591</v>
      </c>
      <c r="D278" t="s">
        <v>25</v>
      </c>
      <c r="E278">
        <v>26.31</v>
      </c>
      <c r="F278" t="s">
        <v>595</v>
      </c>
      <c r="G278" t="str">
        <f t="shared" si="481"/>
        <v>DL2022009</v>
      </c>
      <c r="H278" t="str">
        <f t="shared" si="482"/>
        <v>22</v>
      </c>
      <c r="I278" t="str">
        <f t="shared" si="483"/>
        <v>calsap</v>
      </c>
      <c r="J278" t="str">
        <f t="shared" si="484"/>
        <v>PK</v>
      </c>
      <c r="K278" t="str">
        <f t="shared" si="485"/>
        <v>PK</v>
      </c>
      <c r="L278" t="str">
        <f t="shared" si="486"/>
        <v>true</v>
      </c>
      <c r="N278" s="7">
        <f t="shared" si="494"/>
        <v>26.31</v>
      </c>
      <c r="O278" s="7">
        <f t="shared" si="495"/>
        <v>26.31</v>
      </c>
      <c r="P278" s="7" t="str">
        <f t="shared" si="496"/>
        <v/>
      </c>
      <c r="Q278" s="7" t="str">
        <f t="shared" si="497"/>
        <v/>
      </c>
      <c r="R278" t="str">
        <f t="shared" ref="R278" si="526">IF(AND(O278&gt;0,P279=0),"Valid","Invalid")</f>
        <v>Valid</v>
      </c>
      <c r="S278" t="str">
        <f t="shared" ref="S278" si="527">IF(OR(Q280&gt;0,Q281&gt;0),"Present","Absent")</f>
        <v>Absent</v>
      </c>
      <c r="T278" t="str">
        <f t="shared" ref="T278" si="528">IF(OR(Q280&lt;41,Q281&lt;41),"Ct&lt;41",IF(OR(Q280&gt;41,Q281&gt;41),"Ct&gt;41","No Ct"))</f>
        <v>Ct&lt;41</v>
      </c>
      <c r="V278" t="str">
        <f t="shared" ref="V278" si="529">G278&amp;"_"&amp;I278&amp;"_"&amp;R278&amp;"_"&amp;S278&amp;"_"&amp;T278</f>
        <v>DL2022009_calsap_Valid_Absent_Ct&lt;41</v>
      </c>
      <c r="X278">
        <f t="shared" ref="X278" si="530">O278</f>
        <v>26.31</v>
      </c>
      <c r="Y278">
        <f t="shared" ref="Y278" si="531">P279</f>
        <v>0</v>
      </c>
      <c r="Z278">
        <f t="shared" ref="Z278" si="532">Q280+Q281</f>
        <v>0</v>
      </c>
    </row>
    <row r="279" spans="1:26" x14ac:dyDescent="0.25">
      <c r="A279" t="s">
        <v>166</v>
      </c>
      <c r="B279" t="s">
        <v>51</v>
      </c>
      <c r="C279" t="s">
        <v>579</v>
      </c>
      <c r="D279" t="s">
        <v>25</v>
      </c>
      <c r="E279" t="s">
        <v>39</v>
      </c>
      <c r="F279" t="s">
        <v>595</v>
      </c>
      <c r="G279" t="str">
        <f t="shared" si="481"/>
        <v>DL2022009</v>
      </c>
      <c r="H279" t="str">
        <f t="shared" si="482"/>
        <v>22</v>
      </c>
      <c r="I279" t="str">
        <f t="shared" si="483"/>
        <v>calsap</v>
      </c>
      <c r="J279" t="str">
        <f t="shared" si="484"/>
        <v>NK</v>
      </c>
      <c r="K279" t="str">
        <f t="shared" si="485"/>
        <v>NK</v>
      </c>
      <c r="L279" t="str">
        <f t="shared" si="486"/>
        <v>true</v>
      </c>
      <c r="N279" s="7">
        <f t="shared" si="494"/>
        <v>0</v>
      </c>
      <c r="O279" s="7" t="str">
        <f t="shared" si="495"/>
        <v/>
      </c>
      <c r="P279" s="7">
        <f t="shared" si="496"/>
        <v>0</v>
      </c>
      <c r="Q279" s="7" t="str">
        <f t="shared" si="497"/>
        <v/>
      </c>
    </row>
    <row r="280" spans="1:26" x14ac:dyDescent="0.25">
      <c r="A280" t="s">
        <v>130</v>
      </c>
      <c r="B280" t="s">
        <v>76</v>
      </c>
      <c r="C280" t="s">
        <v>567</v>
      </c>
      <c r="D280" t="s">
        <v>25</v>
      </c>
      <c r="E280" t="s">
        <v>39</v>
      </c>
      <c r="F280" t="s">
        <v>595</v>
      </c>
      <c r="G280" t="str">
        <f t="shared" si="481"/>
        <v>DL2022009</v>
      </c>
      <c r="H280" t="str">
        <f t="shared" si="482"/>
        <v>22</v>
      </c>
      <c r="I280" t="str">
        <f t="shared" si="483"/>
        <v>calsap</v>
      </c>
      <c r="J280" t="str">
        <f t="shared" si="484"/>
        <v>EP</v>
      </c>
      <c r="K280" t="str">
        <f t="shared" si="485"/>
        <v>EP</v>
      </c>
      <c r="L280" t="str">
        <f t="shared" si="486"/>
        <v>true</v>
      </c>
      <c r="N280" s="7">
        <f t="shared" si="494"/>
        <v>0</v>
      </c>
      <c r="O280" s="7" t="str">
        <f t="shared" si="495"/>
        <v/>
      </c>
      <c r="P280" s="7" t="str">
        <f t="shared" si="496"/>
        <v/>
      </c>
      <c r="Q280" s="7">
        <f t="shared" si="497"/>
        <v>0</v>
      </c>
    </row>
    <row r="281" spans="1:26" x14ac:dyDescent="0.25">
      <c r="A281" t="s">
        <v>145</v>
      </c>
      <c r="B281" t="s">
        <v>76</v>
      </c>
      <c r="C281" t="s">
        <v>567</v>
      </c>
      <c r="D281" t="s">
        <v>25</v>
      </c>
      <c r="E281" t="s">
        <v>39</v>
      </c>
      <c r="F281" t="s">
        <v>595</v>
      </c>
      <c r="G281" t="str">
        <f t="shared" si="481"/>
        <v>DL2022009</v>
      </c>
      <c r="H281" t="str">
        <f t="shared" si="482"/>
        <v>22</v>
      </c>
      <c r="I281" t="str">
        <f t="shared" si="483"/>
        <v>calsap</v>
      </c>
      <c r="J281" t="str">
        <f t="shared" si="484"/>
        <v>EP</v>
      </c>
      <c r="K281" t="str">
        <f t="shared" si="485"/>
        <v>EP</v>
      </c>
      <c r="L281" t="str">
        <f t="shared" si="486"/>
        <v>true</v>
      </c>
      <c r="N281" s="7">
        <f t="shared" si="494"/>
        <v>0</v>
      </c>
      <c r="O281" s="7" t="str">
        <f t="shared" si="495"/>
        <v/>
      </c>
      <c r="P281" s="7" t="str">
        <f t="shared" si="496"/>
        <v/>
      </c>
      <c r="Q281" s="7">
        <f t="shared" si="497"/>
        <v>0</v>
      </c>
    </row>
    <row r="282" spans="1:26" x14ac:dyDescent="0.25">
      <c r="A282" t="s">
        <v>192</v>
      </c>
      <c r="B282" t="s">
        <v>23</v>
      </c>
      <c r="C282" t="s">
        <v>592</v>
      </c>
      <c r="D282" t="s">
        <v>25</v>
      </c>
      <c r="E282" t="s">
        <v>39</v>
      </c>
      <c r="F282" t="s">
        <v>595</v>
      </c>
      <c r="G282" t="str">
        <f t="shared" si="481"/>
        <v>DL2022009</v>
      </c>
      <c r="H282" t="str">
        <f t="shared" si="482"/>
        <v>23</v>
      </c>
      <c r="I282" t="str">
        <f t="shared" si="483"/>
        <v>hemsan</v>
      </c>
      <c r="J282" t="str">
        <f t="shared" si="484"/>
        <v>PK</v>
      </c>
      <c r="K282" t="str">
        <f t="shared" si="485"/>
        <v>PK</v>
      </c>
      <c r="L282" t="str">
        <f t="shared" si="486"/>
        <v>true</v>
      </c>
      <c r="N282" s="7">
        <f t="shared" si="494"/>
        <v>0</v>
      </c>
      <c r="O282" s="7">
        <f t="shared" si="495"/>
        <v>0</v>
      </c>
      <c r="P282" s="7" t="str">
        <f t="shared" si="496"/>
        <v/>
      </c>
      <c r="Q282" s="7" t="str">
        <f t="shared" si="497"/>
        <v/>
      </c>
      <c r="R282" t="str">
        <f t="shared" ref="R282" si="533">IF(AND(O282&gt;0,P283=0),"Valid","Invalid")</f>
        <v>Invalid</v>
      </c>
      <c r="S282" t="str">
        <f t="shared" ref="S282" si="534">IF(OR(Q284&gt;0,Q285&gt;0),"Present","Absent")</f>
        <v>Absent</v>
      </c>
      <c r="T282" t="str">
        <f t="shared" ref="T282" si="535">IF(OR(Q284&lt;41,Q285&lt;41),"Ct&lt;41",IF(OR(Q284&gt;41,Q285&gt;41),"Ct&gt;41","No Ct"))</f>
        <v>Ct&lt;41</v>
      </c>
      <c r="V282" t="str">
        <f t="shared" ref="V282" si="536">G282&amp;"_"&amp;I282&amp;"_"&amp;R282&amp;"_"&amp;S282&amp;"_"&amp;T282</f>
        <v>DL2022009_hemsan_Invalid_Absent_Ct&lt;41</v>
      </c>
      <c r="X282">
        <f t="shared" ref="X282" si="537">O282</f>
        <v>0</v>
      </c>
      <c r="Y282">
        <f t="shared" ref="Y282" si="538">P283</f>
        <v>0</v>
      </c>
      <c r="Z282">
        <f t="shared" ref="Z282" si="539">Q284+Q285</f>
        <v>0</v>
      </c>
    </row>
    <row r="283" spans="1:26" x14ac:dyDescent="0.25">
      <c r="A283" t="s">
        <v>168</v>
      </c>
      <c r="B283" t="s">
        <v>51</v>
      </c>
      <c r="C283" t="s">
        <v>580</v>
      </c>
      <c r="D283" t="s">
        <v>25</v>
      </c>
      <c r="E283" t="s">
        <v>39</v>
      </c>
      <c r="F283" t="s">
        <v>595</v>
      </c>
      <c r="G283" t="str">
        <f t="shared" si="481"/>
        <v>DL2022009</v>
      </c>
      <c r="H283" t="str">
        <f t="shared" si="482"/>
        <v>23</v>
      </c>
      <c r="I283" t="str">
        <f t="shared" si="483"/>
        <v>hemsan</v>
      </c>
      <c r="J283" t="str">
        <f t="shared" si="484"/>
        <v>NK</v>
      </c>
      <c r="K283" t="str">
        <f t="shared" si="485"/>
        <v>NK</v>
      </c>
      <c r="L283" t="str">
        <f t="shared" si="486"/>
        <v>true</v>
      </c>
      <c r="N283" s="7">
        <f t="shared" si="494"/>
        <v>0</v>
      </c>
      <c r="O283" s="7" t="str">
        <f t="shared" si="495"/>
        <v/>
      </c>
      <c r="P283" s="7">
        <f t="shared" si="496"/>
        <v>0</v>
      </c>
      <c r="Q283" s="7" t="str">
        <f t="shared" si="497"/>
        <v/>
      </c>
    </row>
    <row r="284" spans="1:26" x14ac:dyDescent="0.25">
      <c r="A284" t="s">
        <v>132</v>
      </c>
      <c r="B284" t="s">
        <v>76</v>
      </c>
      <c r="C284" t="s">
        <v>568</v>
      </c>
      <c r="D284" t="s">
        <v>25</v>
      </c>
      <c r="E284" t="s">
        <v>39</v>
      </c>
      <c r="F284" t="s">
        <v>595</v>
      </c>
      <c r="G284" t="str">
        <f t="shared" si="481"/>
        <v>DL2022009</v>
      </c>
      <c r="H284" t="str">
        <f t="shared" si="482"/>
        <v>23</v>
      </c>
      <c r="I284" t="str">
        <f t="shared" si="483"/>
        <v>hemsan</v>
      </c>
      <c r="J284" t="str">
        <f t="shared" si="484"/>
        <v>EP</v>
      </c>
      <c r="K284" t="str">
        <f t="shared" si="485"/>
        <v>EP</v>
      </c>
      <c r="L284" t="str">
        <f t="shared" si="486"/>
        <v>true</v>
      </c>
      <c r="N284" s="7">
        <f t="shared" si="494"/>
        <v>0</v>
      </c>
      <c r="O284" s="7" t="str">
        <f t="shared" si="495"/>
        <v/>
      </c>
      <c r="P284" s="7" t="str">
        <f t="shared" si="496"/>
        <v/>
      </c>
      <c r="Q284" s="7">
        <f t="shared" si="497"/>
        <v>0</v>
      </c>
    </row>
    <row r="285" spans="1:26" x14ac:dyDescent="0.25">
      <c r="A285" t="s">
        <v>146</v>
      </c>
      <c r="B285" t="s">
        <v>76</v>
      </c>
      <c r="C285" t="s">
        <v>568</v>
      </c>
      <c r="D285" t="s">
        <v>25</v>
      </c>
      <c r="E285" t="s">
        <v>39</v>
      </c>
      <c r="F285" t="s">
        <v>595</v>
      </c>
      <c r="G285" t="str">
        <f t="shared" si="481"/>
        <v>DL2022009</v>
      </c>
      <c r="H285" t="str">
        <f t="shared" si="482"/>
        <v>23</v>
      </c>
      <c r="I285" t="str">
        <f t="shared" si="483"/>
        <v>hemsan</v>
      </c>
      <c r="J285" t="str">
        <f t="shared" si="484"/>
        <v>EP</v>
      </c>
      <c r="K285" t="str">
        <f t="shared" si="485"/>
        <v>EP</v>
      </c>
      <c r="L285" t="str">
        <f t="shared" si="486"/>
        <v>true</v>
      </c>
      <c r="N285" s="7">
        <f t="shared" si="494"/>
        <v>0</v>
      </c>
      <c r="O285" s="7" t="str">
        <f t="shared" si="495"/>
        <v/>
      </c>
      <c r="P285" s="7" t="str">
        <f t="shared" si="496"/>
        <v/>
      </c>
      <c r="Q285" s="7">
        <f t="shared" si="497"/>
        <v>0</v>
      </c>
    </row>
    <row r="286" spans="1:26" x14ac:dyDescent="0.25">
      <c r="A286" t="s">
        <v>194</v>
      </c>
      <c r="B286" t="s">
        <v>23</v>
      </c>
      <c r="C286" t="s">
        <v>593</v>
      </c>
      <c r="D286" t="s">
        <v>25</v>
      </c>
      <c r="E286" t="s">
        <v>39</v>
      </c>
      <c r="F286" t="s">
        <v>595</v>
      </c>
      <c r="G286" t="str">
        <f t="shared" si="481"/>
        <v>DL2022009</v>
      </c>
      <c r="H286" t="str">
        <f t="shared" si="482"/>
        <v>24</v>
      </c>
      <c r="I286" t="str">
        <f t="shared" si="483"/>
        <v>hemsan</v>
      </c>
      <c r="J286" t="str">
        <f t="shared" si="484"/>
        <v>PK</v>
      </c>
      <c r="K286" t="str">
        <f t="shared" si="485"/>
        <v>PK</v>
      </c>
      <c r="L286" t="str">
        <f t="shared" si="486"/>
        <v>true</v>
      </c>
      <c r="N286" s="7">
        <f t="shared" si="494"/>
        <v>0</v>
      </c>
      <c r="O286" s="7">
        <f t="shared" si="495"/>
        <v>0</v>
      </c>
      <c r="P286" s="7" t="str">
        <f t="shared" si="496"/>
        <v/>
      </c>
      <c r="Q286" s="7" t="str">
        <f t="shared" si="497"/>
        <v/>
      </c>
      <c r="R286" t="str">
        <f t="shared" ref="R286" si="540">IF(AND(O286&gt;0,P287=0),"Valid","Invalid")</f>
        <v>Invalid</v>
      </c>
      <c r="S286" t="str">
        <f t="shared" ref="S286" si="541">IF(OR(Q288&gt;0,Q289&gt;0),"Present","Absent")</f>
        <v>Absent</v>
      </c>
      <c r="T286" t="str">
        <f t="shared" ref="T286" si="542">IF(OR(Q288&lt;41,Q289&lt;41),"Ct&lt;41",IF(OR(Q288&gt;41,Q289&gt;41),"Ct&gt;41","No Ct"))</f>
        <v>Ct&lt;41</v>
      </c>
      <c r="V286" t="str">
        <f t="shared" ref="V286" si="543">G286&amp;"_"&amp;I286&amp;"_"&amp;R286&amp;"_"&amp;S286&amp;"_"&amp;T286</f>
        <v>DL2022009_hemsan_Invalid_Absent_Ct&lt;41</v>
      </c>
      <c r="X286">
        <f t="shared" ref="X286" si="544">O286</f>
        <v>0</v>
      </c>
      <c r="Y286">
        <f t="shared" ref="Y286" si="545">P287</f>
        <v>0</v>
      </c>
      <c r="Z286">
        <f t="shared" ref="Z286" si="546">Q288+Q289</f>
        <v>0</v>
      </c>
    </row>
    <row r="287" spans="1:26" x14ac:dyDescent="0.25">
      <c r="A287" t="s">
        <v>170</v>
      </c>
      <c r="B287" t="s">
        <v>51</v>
      </c>
      <c r="C287" t="s">
        <v>581</v>
      </c>
      <c r="D287" t="s">
        <v>25</v>
      </c>
      <c r="E287" t="s">
        <v>39</v>
      </c>
      <c r="F287" t="s">
        <v>595</v>
      </c>
      <c r="G287" t="str">
        <f t="shared" si="481"/>
        <v>DL2022009</v>
      </c>
      <c r="H287" t="str">
        <f t="shared" si="482"/>
        <v>24</v>
      </c>
      <c r="I287" t="str">
        <f t="shared" si="483"/>
        <v>hemsan</v>
      </c>
      <c r="J287" t="str">
        <f t="shared" si="484"/>
        <v>NK</v>
      </c>
      <c r="K287" t="str">
        <f t="shared" si="485"/>
        <v>NK</v>
      </c>
      <c r="L287" t="str">
        <f t="shared" si="486"/>
        <v>true</v>
      </c>
      <c r="N287" s="7">
        <f t="shared" si="494"/>
        <v>0</v>
      </c>
      <c r="O287" s="7" t="str">
        <f t="shared" si="495"/>
        <v/>
      </c>
      <c r="P287" s="7">
        <f t="shared" si="496"/>
        <v>0</v>
      </c>
      <c r="Q287" s="7" t="str">
        <f t="shared" si="497"/>
        <v/>
      </c>
    </row>
    <row r="288" spans="1:26" x14ac:dyDescent="0.25">
      <c r="A288" t="s">
        <v>134</v>
      </c>
      <c r="B288" t="s">
        <v>76</v>
      </c>
      <c r="C288" t="s">
        <v>569</v>
      </c>
      <c r="D288" t="s">
        <v>25</v>
      </c>
      <c r="E288" t="s">
        <v>39</v>
      </c>
      <c r="F288" t="s">
        <v>595</v>
      </c>
      <c r="G288" t="str">
        <f t="shared" si="481"/>
        <v>DL2022009</v>
      </c>
      <c r="H288" t="str">
        <f t="shared" si="482"/>
        <v>24</v>
      </c>
      <c r="I288" t="str">
        <f t="shared" si="483"/>
        <v>hemsan</v>
      </c>
      <c r="J288" t="str">
        <f t="shared" si="484"/>
        <v>EP</v>
      </c>
      <c r="K288" t="str">
        <f t="shared" si="485"/>
        <v>EP</v>
      </c>
      <c r="L288" t="str">
        <f t="shared" si="486"/>
        <v>true</v>
      </c>
      <c r="N288" s="7">
        <f t="shared" si="494"/>
        <v>0</v>
      </c>
      <c r="O288" s="7" t="str">
        <f t="shared" si="495"/>
        <v/>
      </c>
      <c r="P288" s="7" t="str">
        <f t="shared" si="496"/>
        <v/>
      </c>
      <c r="Q288" s="7">
        <f t="shared" si="497"/>
        <v>0</v>
      </c>
    </row>
    <row r="289" spans="1:26" x14ac:dyDescent="0.25">
      <c r="A289" t="s">
        <v>147</v>
      </c>
      <c r="B289" t="s">
        <v>76</v>
      </c>
      <c r="C289" t="s">
        <v>569</v>
      </c>
      <c r="D289" t="s">
        <v>25</v>
      </c>
      <c r="E289" t="s">
        <v>39</v>
      </c>
      <c r="F289" t="s">
        <v>595</v>
      </c>
      <c r="G289" t="str">
        <f t="shared" si="481"/>
        <v>DL2022009</v>
      </c>
      <c r="H289" t="str">
        <f t="shared" si="482"/>
        <v>24</v>
      </c>
      <c r="I289" t="str">
        <f t="shared" si="483"/>
        <v>hemsan</v>
      </c>
      <c r="J289" t="str">
        <f t="shared" si="484"/>
        <v>EP</v>
      </c>
      <c r="K289" t="str">
        <f t="shared" si="485"/>
        <v>EP</v>
      </c>
      <c r="L289" t="str">
        <f t="shared" si="486"/>
        <v>true</v>
      </c>
      <c r="N289" s="7">
        <f t="shared" si="494"/>
        <v>0</v>
      </c>
      <c r="O289" s="7" t="str">
        <f t="shared" si="495"/>
        <v/>
      </c>
      <c r="P289" s="7" t="str">
        <f t="shared" si="496"/>
        <v/>
      </c>
      <c r="Q289" s="7">
        <f t="shared" si="497"/>
        <v>0</v>
      </c>
    </row>
    <row r="290" spans="1:26" x14ac:dyDescent="0.25">
      <c r="A290" t="s">
        <v>22</v>
      </c>
      <c r="B290" t="s">
        <v>23</v>
      </c>
      <c r="C290" t="s">
        <v>24</v>
      </c>
      <c r="D290" t="s">
        <v>25</v>
      </c>
      <c r="E290">
        <v>32</v>
      </c>
      <c r="F290" t="s">
        <v>700</v>
      </c>
      <c r="G290" t="str">
        <f t="shared" si="481"/>
        <v>DL2022013</v>
      </c>
      <c r="H290" t="str">
        <f t="shared" si="482"/>
        <v>01</v>
      </c>
      <c r="I290" t="str">
        <f t="shared" si="483"/>
        <v>perflu</v>
      </c>
      <c r="J290" t="str">
        <f t="shared" si="484"/>
        <v>PK</v>
      </c>
      <c r="K290" t="str">
        <f t="shared" si="485"/>
        <v>PK</v>
      </c>
      <c r="L290" t="str">
        <f t="shared" si="486"/>
        <v>true</v>
      </c>
      <c r="N290" s="7">
        <f t="shared" si="494"/>
        <v>32</v>
      </c>
      <c r="O290" s="7">
        <f t="shared" si="495"/>
        <v>32</v>
      </c>
      <c r="P290" s="7" t="str">
        <f t="shared" si="496"/>
        <v/>
      </c>
      <c r="Q290" s="7" t="str">
        <f t="shared" si="497"/>
        <v/>
      </c>
      <c r="R290" t="str">
        <f t="shared" ref="R290" si="547">IF(AND(O290&gt;0,P291=0),"Valid","Invalid")</f>
        <v>Invalid</v>
      </c>
      <c r="S290" t="str">
        <f t="shared" ref="S290" si="548">IF(OR(Q292&gt;0,Q293&gt;0),"Present","Absent")</f>
        <v>Absent</v>
      </c>
      <c r="T290" t="str">
        <f t="shared" ref="T290" si="549">IF(OR(Q292&lt;41,Q293&lt;41),"Ct&lt;41",IF(OR(Q292&gt;41,Q293&gt;41),"Ct&gt;41","No Ct"))</f>
        <v>Ct&lt;41</v>
      </c>
      <c r="V290" t="str">
        <f t="shared" ref="V290" si="550">G290&amp;"_"&amp;I290&amp;"_"&amp;R290&amp;"_"&amp;S290&amp;"_"&amp;T290</f>
        <v>DL2022013_perflu_Invalid_Absent_Ct&lt;41</v>
      </c>
      <c r="X290">
        <f t="shared" ref="X290" si="551">O290</f>
        <v>32</v>
      </c>
      <c r="Y290">
        <f t="shared" ref="Y290" si="552">P291</f>
        <v>40.83</v>
      </c>
      <c r="Z290">
        <f t="shared" ref="Z290" si="553">Q292+Q293</f>
        <v>0</v>
      </c>
    </row>
    <row r="291" spans="1:26" x14ac:dyDescent="0.25">
      <c r="A291" t="s">
        <v>50</v>
      </c>
      <c r="B291" t="s">
        <v>51</v>
      </c>
      <c r="C291" t="s">
        <v>52</v>
      </c>
      <c r="D291" t="s">
        <v>25</v>
      </c>
      <c r="E291">
        <v>40.83</v>
      </c>
      <c r="F291" t="s">
        <v>700</v>
      </c>
      <c r="G291" t="str">
        <f t="shared" si="481"/>
        <v>DL2022013</v>
      </c>
      <c r="H291" t="str">
        <f t="shared" si="482"/>
        <v>01</v>
      </c>
      <c r="I291" t="str">
        <f t="shared" si="483"/>
        <v>perflu</v>
      </c>
      <c r="J291" t="str">
        <f t="shared" si="484"/>
        <v>NK</v>
      </c>
      <c r="K291" t="str">
        <f t="shared" si="485"/>
        <v>NK</v>
      </c>
      <c r="L291" t="str">
        <f t="shared" si="486"/>
        <v>true</v>
      </c>
      <c r="N291" s="7">
        <f t="shared" si="494"/>
        <v>40.83</v>
      </c>
      <c r="O291" s="7" t="str">
        <f t="shared" si="495"/>
        <v/>
      </c>
      <c r="P291" s="7">
        <f t="shared" si="496"/>
        <v>40.83</v>
      </c>
      <c r="Q291" s="7" t="str">
        <f t="shared" si="497"/>
        <v/>
      </c>
    </row>
    <row r="292" spans="1:26" x14ac:dyDescent="0.25">
      <c r="A292" t="s">
        <v>75</v>
      </c>
      <c r="B292" t="s">
        <v>76</v>
      </c>
      <c r="C292" t="s">
        <v>77</v>
      </c>
      <c r="D292" t="s">
        <v>25</v>
      </c>
      <c r="E292" t="s">
        <v>39</v>
      </c>
      <c r="F292" t="s">
        <v>700</v>
      </c>
      <c r="G292" t="str">
        <f t="shared" si="481"/>
        <v>DL2022013</v>
      </c>
      <c r="H292" t="str">
        <f t="shared" si="482"/>
        <v>01</v>
      </c>
      <c r="I292" t="str">
        <f t="shared" si="483"/>
        <v>perflu</v>
      </c>
      <c r="J292" t="str">
        <f t="shared" si="484"/>
        <v>EP</v>
      </c>
      <c r="K292" t="str">
        <f t="shared" si="485"/>
        <v>EP</v>
      </c>
      <c r="L292" t="str">
        <f t="shared" si="486"/>
        <v>true</v>
      </c>
      <c r="N292" s="7">
        <f t="shared" si="494"/>
        <v>0</v>
      </c>
      <c r="O292" s="7" t="str">
        <f t="shared" si="495"/>
        <v/>
      </c>
      <c r="P292" s="7" t="str">
        <f t="shared" si="496"/>
        <v/>
      </c>
      <c r="Q292" s="7">
        <f t="shared" si="497"/>
        <v>0</v>
      </c>
    </row>
    <row r="293" spans="1:26" x14ac:dyDescent="0.25">
      <c r="A293" t="s">
        <v>100</v>
      </c>
      <c r="B293" t="s">
        <v>76</v>
      </c>
      <c r="C293" t="s">
        <v>77</v>
      </c>
      <c r="D293" t="s">
        <v>25</v>
      </c>
      <c r="E293" t="s">
        <v>39</v>
      </c>
      <c r="F293" t="s">
        <v>700</v>
      </c>
      <c r="G293" t="str">
        <f t="shared" si="481"/>
        <v>DL2022013</v>
      </c>
      <c r="H293" t="str">
        <f t="shared" si="482"/>
        <v>01</v>
      </c>
      <c r="I293" t="str">
        <f t="shared" si="483"/>
        <v>perflu</v>
      </c>
      <c r="J293" t="str">
        <f t="shared" si="484"/>
        <v>EP</v>
      </c>
      <c r="K293" t="str">
        <f t="shared" si="485"/>
        <v>EP</v>
      </c>
      <c r="L293" t="str">
        <f t="shared" si="486"/>
        <v>true</v>
      </c>
      <c r="N293" s="7">
        <f t="shared" si="494"/>
        <v>0</v>
      </c>
      <c r="O293" s="7" t="str">
        <f t="shared" si="495"/>
        <v/>
      </c>
      <c r="P293" s="7" t="str">
        <f t="shared" si="496"/>
        <v/>
      </c>
      <c r="Q293" s="7">
        <f t="shared" si="497"/>
        <v>0</v>
      </c>
    </row>
    <row r="294" spans="1:26" x14ac:dyDescent="0.25">
      <c r="A294" t="s">
        <v>27</v>
      </c>
      <c r="B294" t="s">
        <v>23</v>
      </c>
      <c r="C294" t="s">
        <v>28</v>
      </c>
      <c r="D294" t="s">
        <v>25</v>
      </c>
      <c r="E294">
        <v>30.86</v>
      </c>
      <c r="F294" t="s">
        <v>700</v>
      </c>
      <c r="G294" t="str">
        <f t="shared" si="481"/>
        <v>DL2022013</v>
      </c>
      <c r="H294" t="str">
        <f t="shared" si="482"/>
        <v>02</v>
      </c>
      <c r="I294" t="str">
        <f t="shared" si="483"/>
        <v>perflu</v>
      </c>
      <c r="J294" t="str">
        <f t="shared" si="484"/>
        <v>PK</v>
      </c>
      <c r="K294" t="str">
        <f t="shared" si="485"/>
        <v>PK</v>
      </c>
      <c r="L294" t="str">
        <f t="shared" si="486"/>
        <v>true</v>
      </c>
      <c r="N294" s="7">
        <f t="shared" si="494"/>
        <v>30.86</v>
      </c>
      <c r="O294" s="7">
        <f t="shared" si="495"/>
        <v>30.86</v>
      </c>
      <c r="P294" s="7" t="str">
        <f t="shared" si="496"/>
        <v/>
      </c>
      <c r="Q294" s="7" t="str">
        <f t="shared" si="497"/>
        <v/>
      </c>
      <c r="R294" t="str">
        <f t="shared" ref="R294" si="554">IF(AND(O294&gt;0,P295=0),"Valid","Invalid")</f>
        <v>Valid</v>
      </c>
      <c r="S294" t="str">
        <f t="shared" ref="S294" si="555">IF(OR(Q296&gt;0,Q297&gt;0),"Present","Absent")</f>
        <v>Absent</v>
      </c>
      <c r="T294" t="str">
        <f t="shared" ref="T294" si="556">IF(OR(Q296&lt;41,Q297&lt;41),"Ct&lt;41",IF(OR(Q296&gt;41,Q297&gt;41),"Ct&gt;41","No Ct"))</f>
        <v>Ct&lt;41</v>
      </c>
      <c r="V294" t="str">
        <f t="shared" ref="V294" si="557">G294&amp;"_"&amp;I294&amp;"_"&amp;R294&amp;"_"&amp;S294&amp;"_"&amp;T294</f>
        <v>DL2022013_perflu_Valid_Absent_Ct&lt;41</v>
      </c>
      <c r="X294">
        <f t="shared" ref="X294" si="558">O294</f>
        <v>30.86</v>
      </c>
      <c r="Y294">
        <f t="shared" ref="Y294" si="559">P295</f>
        <v>0</v>
      </c>
      <c r="Z294">
        <f t="shared" ref="Z294" si="560">Q296+Q297</f>
        <v>0</v>
      </c>
    </row>
    <row r="295" spans="1:26" x14ac:dyDescent="0.25">
      <c r="A295" t="s">
        <v>53</v>
      </c>
      <c r="B295" t="s">
        <v>51</v>
      </c>
      <c r="C295" t="s">
        <v>54</v>
      </c>
      <c r="D295" t="s">
        <v>25</v>
      </c>
      <c r="E295" t="s">
        <v>39</v>
      </c>
      <c r="F295" t="s">
        <v>700</v>
      </c>
      <c r="G295" t="str">
        <f t="shared" si="481"/>
        <v>DL2022013</v>
      </c>
      <c r="H295" t="str">
        <f t="shared" si="482"/>
        <v>02</v>
      </c>
      <c r="I295" t="str">
        <f t="shared" si="483"/>
        <v>perflu</v>
      </c>
      <c r="J295" t="str">
        <f t="shared" si="484"/>
        <v>NK</v>
      </c>
      <c r="K295" t="str">
        <f t="shared" si="485"/>
        <v>NK</v>
      </c>
      <c r="L295" t="str">
        <f t="shared" si="486"/>
        <v>true</v>
      </c>
      <c r="N295" s="7">
        <f t="shared" si="494"/>
        <v>0</v>
      </c>
      <c r="O295" s="7" t="str">
        <f t="shared" si="495"/>
        <v/>
      </c>
      <c r="P295" s="7">
        <f t="shared" si="496"/>
        <v>0</v>
      </c>
      <c r="Q295" s="7" t="str">
        <f t="shared" si="497"/>
        <v/>
      </c>
    </row>
    <row r="296" spans="1:26" x14ac:dyDescent="0.25">
      <c r="A296" t="s">
        <v>78</v>
      </c>
      <c r="B296" t="s">
        <v>76</v>
      </c>
      <c r="C296" t="s">
        <v>79</v>
      </c>
      <c r="D296" t="s">
        <v>25</v>
      </c>
      <c r="E296" t="s">
        <v>39</v>
      </c>
      <c r="F296" t="s">
        <v>700</v>
      </c>
      <c r="G296" t="str">
        <f t="shared" si="481"/>
        <v>DL2022013</v>
      </c>
      <c r="H296" t="str">
        <f t="shared" si="482"/>
        <v>02</v>
      </c>
      <c r="I296" t="str">
        <f t="shared" si="483"/>
        <v>perflu</v>
      </c>
      <c r="J296" t="str">
        <f t="shared" si="484"/>
        <v>EP</v>
      </c>
      <c r="K296" t="str">
        <f t="shared" si="485"/>
        <v>EP</v>
      </c>
      <c r="L296" t="str">
        <f t="shared" si="486"/>
        <v>true</v>
      </c>
      <c r="N296" s="7">
        <f t="shared" si="494"/>
        <v>0</v>
      </c>
      <c r="O296" s="7" t="str">
        <f t="shared" si="495"/>
        <v/>
      </c>
      <c r="P296" s="7" t="str">
        <f t="shared" si="496"/>
        <v/>
      </c>
      <c r="Q296" s="7">
        <f t="shared" si="497"/>
        <v>0</v>
      </c>
    </row>
    <row r="297" spans="1:26" x14ac:dyDescent="0.25">
      <c r="A297" t="s">
        <v>101</v>
      </c>
      <c r="B297" t="s">
        <v>76</v>
      </c>
      <c r="C297" t="s">
        <v>79</v>
      </c>
      <c r="D297" t="s">
        <v>25</v>
      </c>
      <c r="E297" t="s">
        <v>39</v>
      </c>
      <c r="F297" t="s">
        <v>700</v>
      </c>
      <c r="G297" t="str">
        <f t="shared" si="481"/>
        <v>DL2022013</v>
      </c>
      <c r="H297" t="str">
        <f t="shared" si="482"/>
        <v>02</v>
      </c>
      <c r="I297" t="str">
        <f t="shared" si="483"/>
        <v>perflu</v>
      </c>
      <c r="J297" t="str">
        <f t="shared" si="484"/>
        <v>EP</v>
      </c>
      <c r="K297" t="str">
        <f t="shared" si="485"/>
        <v>EP</v>
      </c>
      <c r="L297" t="str">
        <f t="shared" si="486"/>
        <v>true</v>
      </c>
      <c r="N297" s="7">
        <f t="shared" si="494"/>
        <v>0</v>
      </c>
      <c r="O297" s="7" t="str">
        <f t="shared" si="495"/>
        <v/>
      </c>
      <c r="P297" s="7" t="str">
        <f t="shared" si="496"/>
        <v/>
      </c>
      <c r="Q297" s="7">
        <f t="shared" si="497"/>
        <v>0</v>
      </c>
    </row>
    <row r="298" spans="1:26" x14ac:dyDescent="0.25">
      <c r="A298" t="s">
        <v>29</v>
      </c>
      <c r="B298" t="s">
        <v>23</v>
      </c>
      <c r="C298" t="s">
        <v>30</v>
      </c>
      <c r="D298" t="s">
        <v>25</v>
      </c>
      <c r="E298">
        <v>24.79</v>
      </c>
      <c r="F298" t="s">
        <v>700</v>
      </c>
      <c r="G298" t="str">
        <f t="shared" si="481"/>
        <v>DL2022013</v>
      </c>
      <c r="H298" t="str">
        <f t="shared" si="482"/>
        <v>03</v>
      </c>
      <c r="I298" t="str">
        <f t="shared" si="483"/>
        <v>plafle</v>
      </c>
      <c r="J298" t="str">
        <f t="shared" si="484"/>
        <v>PK</v>
      </c>
      <c r="K298" t="str">
        <f t="shared" si="485"/>
        <v>PK</v>
      </c>
      <c r="L298" t="str">
        <f t="shared" si="486"/>
        <v>true</v>
      </c>
      <c r="N298" s="7">
        <f t="shared" si="494"/>
        <v>24.79</v>
      </c>
      <c r="O298" s="7">
        <f t="shared" si="495"/>
        <v>24.79</v>
      </c>
      <c r="P298" s="7" t="str">
        <f t="shared" si="496"/>
        <v/>
      </c>
      <c r="Q298" s="7" t="str">
        <f t="shared" si="497"/>
        <v/>
      </c>
      <c r="R298" t="str">
        <f t="shared" ref="R298" si="561">IF(AND(O298&gt;0,P299=0),"Valid","Invalid")</f>
        <v>Valid</v>
      </c>
      <c r="S298" t="str">
        <f t="shared" ref="S298" si="562">IF(OR(Q300&gt;0,Q301&gt;0),"Present","Absent")</f>
        <v>Absent</v>
      </c>
      <c r="T298" t="str">
        <f t="shared" ref="T298" si="563">IF(OR(Q300&lt;41,Q301&lt;41),"Ct&lt;41",IF(OR(Q300&gt;41,Q301&gt;41),"Ct&gt;41","No Ct"))</f>
        <v>Ct&lt;41</v>
      </c>
      <c r="V298" t="str">
        <f t="shared" ref="V298" si="564">G298&amp;"_"&amp;I298&amp;"_"&amp;R298&amp;"_"&amp;S298&amp;"_"&amp;T298</f>
        <v>DL2022013_plafle_Valid_Absent_Ct&lt;41</v>
      </c>
      <c r="X298">
        <f t="shared" ref="X298" si="565">O298</f>
        <v>24.79</v>
      </c>
      <c r="Y298">
        <f t="shared" ref="Y298" si="566">P299</f>
        <v>0</v>
      </c>
      <c r="Z298">
        <f t="shared" ref="Z298" si="567">Q300+Q301</f>
        <v>0</v>
      </c>
    </row>
    <row r="299" spans="1:26" x14ac:dyDescent="0.25">
      <c r="A299" t="s">
        <v>55</v>
      </c>
      <c r="B299" t="s">
        <v>51</v>
      </c>
      <c r="C299" t="s">
        <v>56</v>
      </c>
      <c r="D299" t="s">
        <v>25</v>
      </c>
      <c r="E299" t="s">
        <v>39</v>
      </c>
      <c r="F299" t="s">
        <v>700</v>
      </c>
      <c r="G299" t="str">
        <f t="shared" si="481"/>
        <v>DL2022013</v>
      </c>
      <c r="H299" t="str">
        <f t="shared" si="482"/>
        <v>03</v>
      </c>
      <c r="I299" t="str">
        <f t="shared" si="483"/>
        <v>plafle</v>
      </c>
      <c r="J299" t="str">
        <f t="shared" si="484"/>
        <v>NK</v>
      </c>
      <c r="K299" t="str">
        <f t="shared" si="485"/>
        <v>NK</v>
      </c>
      <c r="L299" t="str">
        <f t="shared" si="486"/>
        <v>true</v>
      </c>
      <c r="N299" s="7">
        <f t="shared" si="494"/>
        <v>0</v>
      </c>
      <c r="O299" s="7" t="str">
        <f t="shared" si="495"/>
        <v/>
      </c>
      <c r="P299" s="7">
        <f t="shared" si="496"/>
        <v>0</v>
      </c>
      <c r="Q299" s="7" t="str">
        <f t="shared" si="497"/>
        <v/>
      </c>
    </row>
    <row r="300" spans="1:26" x14ac:dyDescent="0.25">
      <c r="A300" t="s">
        <v>80</v>
      </c>
      <c r="B300" t="s">
        <v>76</v>
      </c>
      <c r="C300" t="s">
        <v>81</v>
      </c>
      <c r="D300" t="s">
        <v>25</v>
      </c>
      <c r="E300" t="s">
        <v>39</v>
      </c>
      <c r="F300" t="s">
        <v>700</v>
      </c>
      <c r="G300" t="str">
        <f t="shared" si="481"/>
        <v>DL2022013</v>
      </c>
      <c r="H300" t="str">
        <f t="shared" si="482"/>
        <v>03</v>
      </c>
      <c r="I300" t="str">
        <f t="shared" si="483"/>
        <v>plafle</v>
      </c>
      <c r="J300" t="str">
        <f t="shared" si="484"/>
        <v>EP</v>
      </c>
      <c r="K300" t="str">
        <f t="shared" si="485"/>
        <v>EP</v>
      </c>
      <c r="L300" t="str">
        <f t="shared" si="486"/>
        <v>true</v>
      </c>
      <c r="N300" s="7">
        <f t="shared" si="494"/>
        <v>0</v>
      </c>
      <c r="O300" s="7" t="str">
        <f t="shared" si="495"/>
        <v/>
      </c>
      <c r="P300" s="7" t="str">
        <f t="shared" si="496"/>
        <v/>
      </c>
      <c r="Q300" s="7">
        <f t="shared" si="497"/>
        <v>0</v>
      </c>
    </row>
    <row r="301" spans="1:26" x14ac:dyDescent="0.25">
      <c r="A301" t="s">
        <v>102</v>
      </c>
      <c r="B301" t="s">
        <v>76</v>
      </c>
      <c r="C301" t="s">
        <v>81</v>
      </c>
      <c r="D301" t="s">
        <v>25</v>
      </c>
      <c r="E301" t="s">
        <v>39</v>
      </c>
      <c r="F301" t="s">
        <v>700</v>
      </c>
      <c r="G301" t="str">
        <f t="shared" si="481"/>
        <v>DL2022013</v>
      </c>
      <c r="H301" t="str">
        <f t="shared" si="482"/>
        <v>03</v>
      </c>
      <c r="I301" t="str">
        <f t="shared" si="483"/>
        <v>plafle</v>
      </c>
      <c r="J301" t="str">
        <f t="shared" si="484"/>
        <v>EP</v>
      </c>
      <c r="K301" t="str">
        <f t="shared" si="485"/>
        <v>EP</v>
      </c>
      <c r="L301" t="str">
        <f t="shared" si="486"/>
        <v>true</v>
      </c>
      <c r="N301" s="7">
        <f t="shared" si="494"/>
        <v>0</v>
      </c>
      <c r="O301" s="7" t="str">
        <f t="shared" si="495"/>
        <v/>
      </c>
      <c r="P301" s="7" t="str">
        <f t="shared" si="496"/>
        <v/>
      </c>
      <c r="Q301" s="7">
        <f t="shared" si="497"/>
        <v>0</v>
      </c>
    </row>
    <row r="302" spans="1:26" x14ac:dyDescent="0.25">
      <c r="A302" t="s">
        <v>31</v>
      </c>
      <c r="B302" t="s">
        <v>23</v>
      </c>
      <c r="C302" t="s">
        <v>32</v>
      </c>
      <c r="D302" t="s">
        <v>25</v>
      </c>
      <c r="E302">
        <v>25.16</v>
      </c>
      <c r="F302" t="s">
        <v>700</v>
      </c>
      <c r="G302" t="str">
        <f t="shared" si="481"/>
        <v>DL2022013</v>
      </c>
      <c r="H302" t="str">
        <f t="shared" si="482"/>
        <v>04</v>
      </c>
      <c r="I302" t="str">
        <f t="shared" si="483"/>
        <v>plafle</v>
      </c>
      <c r="J302" t="str">
        <f t="shared" si="484"/>
        <v>PK</v>
      </c>
      <c r="K302" t="str">
        <f t="shared" si="485"/>
        <v>PK</v>
      </c>
      <c r="L302" t="str">
        <f t="shared" si="486"/>
        <v>true</v>
      </c>
      <c r="N302" s="7">
        <f t="shared" si="494"/>
        <v>25.16</v>
      </c>
      <c r="O302" s="7">
        <f t="shared" si="495"/>
        <v>25.16</v>
      </c>
      <c r="P302" s="7" t="str">
        <f t="shared" si="496"/>
        <v/>
      </c>
      <c r="Q302" s="7" t="str">
        <f t="shared" si="497"/>
        <v/>
      </c>
      <c r="R302" t="str">
        <f t="shared" ref="R302" si="568">IF(AND(O302&gt;0,P303=0),"Valid","Invalid")</f>
        <v>Valid</v>
      </c>
      <c r="S302" t="str">
        <f t="shared" ref="S302" si="569">IF(OR(Q304&gt;0,Q305&gt;0),"Present","Absent")</f>
        <v>Absent</v>
      </c>
      <c r="T302" t="str">
        <f t="shared" ref="T302" si="570">IF(OR(Q304&lt;41,Q305&lt;41),"Ct&lt;41",IF(OR(Q304&gt;41,Q305&gt;41),"Ct&gt;41","No Ct"))</f>
        <v>Ct&lt;41</v>
      </c>
      <c r="V302" t="str">
        <f t="shared" ref="V302" si="571">G302&amp;"_"&amp;I302&amp;"_"&amp;R302&amp;"_"&amp;S302&amp;"_"&amp;T302</f>
        <v>DL2022013_plafle_Valid_Absent_Ct&lt;41</v>
      </c>
      <c r="X302">
        <f t="shared" ref="X302" si="572">O302</f>
        <v>25.16</v>
      </c>
      <c r="Y302">
        <f t="shared" ref="Y302" si="573">P303</f>
        <v>0</v>
      </c>
      <c r="Z302">
        <f t="shared" ref="Z302" si="574">Q304+Q305</f>
        <v>0</v>
      </c>
    </row>
    <row r="303" spans="1:26" x14ac:dyDescent="0.25">
      <c r="A303" t="s">
        <v>57</v>
      </c>
      <c r="B303" t="s">
        <v>51</v>
      </c>
      <c r="C303" t="s">
        <v>58</v>
      </c>
      <c r="D303" t="s">
        <v>25</v>
      </c>
      <c r="E303" t="s">
        <v>39</v>
      </c>
      <c r="F303" t="s">
        <v>700</v>
      </c>
      <c r="G303" t="str">
        <f t="shared" si="481"/>
        <v>DL2022013</v>
      </c>
      <c r="H303" t="str">
        <f t="shared" si="482"/>
        <v>04</v>
      </c>
      <c r="I303" t="str">
        <f t="shared" si="483"/>
        <v>plafle</v>
      </c>
      <c r="J303" t="str">
        <f t="shared" si="484"/>
        <v>NK</v>
      </c>
      <c r="K303" t="str">
        <f t="shared" si="485"/>
        <v>NK</v>
      </c>
      <c r="L303" t="str">
        <f t="shared" si="486"/>
        <v>true</v>
      </c>
      <c r="N303" s="7">
        <f t="shared" si="494"/>
        <v>0</v>
      </c>
      <c r="O303" s="7" t="str">
        <f t="shared" si="495"/>
        <v/>
      </c>
      <c r="P303" s="7">
        <f t="shared" si="496"/>
        <v>0</v>
      </c>
      <c r="Q303" s="7" t="str">
        <f t="shared" si="497"/>
        <v/>
      </c>
    </row>
    <row r="304" spans="1:26" x14ac:dyDescent="0.25">
      <c r="A304" t="s">
        <v>82</v>
      </c>
      <c r="B304" t="s">
        <v>76</v>
      </c>
      <c r="C304" t="s">
        <v>83</v>
      </c>
      <c r="D304" t="s">
        <v>25</v>
      </c>
      <c r="E304" t="s">
        <v>39</v>
      </c>
      <c r="F304" t="s">
        <v>700</v>
      </c>
      <c r="G304" t="str">
        <f t="shared" si="481"/>
        <v>DL2022013</v>
      </c>
      <c r="H304" t="str">
        <f t="shared" si="482"/>
        <v>04</v>
      </c>
      <c r="I304" t="str">
        <f t="shared" si="483"/>
        <v>plafle</v>
      </c>
      <c r="J304" t="str">
        <f t="shared" si="484"/>
        <v>EP</v>
      </c>
      <c r="K304" t="str">
        <f t="shared" si="485"/>
        <v>EP</v>
      </c>
      <c r="L304" t="str">
        <f t="shared" si="486"/>
        <v>true</v>
      </c>
      <c r="N304" s="7">
        <f t="shared" si="494"/>
        <v>0</v>
      </c>
      <c r="O304" s="7" t="str">
        <f t="shared" si="495"/>
        <v/>
      </c>
      <c r="P304" s="7" t="str">
        <f t="shared" si="496"/>
        <v/>
      </c>
      <c r="Q304" s="7">
        <f t="shared" si="497"/>
        <v>0</v>
      </c>
    </row>
    <row r="305" spans="1:26" x14ac:dyDescent="0.25">
      <c r="A305" t="s">
        <v>103</v>
      </c>
      <c r="B305" t="s">
        <v>76</v>
      </c>
      <c r="C305" t="s">
        <v>83</v>
      </c>
      <c r="D305" t="s">
        <v>25</v>
      </c>
      <c r="E305" t="s">
        <v>39</v>
      </c>
      <c r="F305" t="s">
        <v>700</v>
      </c>
      <c r="G305" t="str">
        <f t="shared" si="481"/>
        <v>DL2022013</v>
      </c>
      <c r="H305" t="str">
        <f t="shared" si="482"/>
        <v>04</v>
      </c>
      <c r="I305" t="str">
        <f t="shared" si="483"/>
        <v>plafle</v>
      </c>
      <c r="J305" t="str">
        <f t="shared" si="484"/>
        <v>EP</v>
      </c>
      <c r="K305" t="str">
        <f t="shared" si="485"/>
        <v>EP</v>
      </c>
      <c r="L305" t="str">
        <f t="shared" si="486"/>
        <v>true</v>
      </c>
      <c r="N305" s="7">
        <f t="shared" si="494"/>
        <v>0</v>
      </c>
      <c r="O305" s="7" t="str">
        <f t="shared" si="495"/>
        <v/>
      </c>
      <c r="P305" s="7" t="str">
        <f t="shared" si="496"/>
        <v/>
      </c>
      <c r="Q305" s="7">
        <f t="shared" si="497"/>
        <v>0</v>
      </c>
    </row>
    <row r="306" spans="1:26" x14ac:dyDescent="0.25">
      <c r="A306" t="s">
        <v>33</v>
      </c>
      <c r="B306" t="s">
        <v>23</v>
      </c>
      <c r="C306" t="s">
        <v>34</v>
      </c>
      <c r="D306" t="s">
        <v>25</v>
      </c>
      <c r="E306">
        <v>31.03</v>
      </c>
      <c r="F306" t="s">
        <v>700</v>
      </c>
      <c r="G306" t="str">
        <f t="shared" si="481"/>
        <v>DL2022013</v>
      </c>
      <c r="H306" t="str">
        <f t="shared" si="482"/>
        <v>05</v>
      </c>
      <c r="I306" t="str">
        <f t="shared" si="483"/>
        <v>cragig</v>
      </c>
      <c r="J306" t="str">
        <f t="shared" si="484"/>
        <v>PK</v>
      </c>
      <c r="K306" t="str">
        <f t="shared" si="485"/>
        <v>PK</v>
      </c>
      <c r="L306" t="str">
        <f t="shared" si="486"/>
        <v>true</v>
      </c>
      <c r="N306" s="7">
        <f t="shared" si="494"/>
        <v>31.03</v>
      </c>
      <c r="O306" s="7">
        <f t="shared" si="495"/>
        <v>31.03</v>
      </c>
      <c r="P306" s="7" t="str">
        <f t="shared" si="496"/>
        <v/>
      </c>
      <c r="Q306" s="7" t="str">
        <f t="shared" si="497"/>
        <v/>
      </c>
      <c r="R306" t="str">
        <f t="shared" ref="R306" si="575">IF(AND(O306&gt;0,P307=0),"Valid","Invalid")</f>
        <v>Valid</v>
      </c>
      <c r="S306" t="str">
        <f t="shared" ref="S306" si="576">IF(OR(Q308&gt;0,Q309&gt;0),"Present","Absent")</f>
        <v>Present</v>
      </c>
      <c r="T306" t="str">
        <f t="shared" ref="T306" si="577">IF(OR(Q308&lt;41,Q309&lt;41),"Ct&lt;41",IF(OR(Q308&gt;41,Q309&gt;41),"Ct&gt;41","No Ct"))</f>
        <v>Ct&lt;41</v>
      </c>
      <c r="V306" t="str">
        <f t="shared" ref="V306" si="578">G306&amp;"_"&amp;I306&amp;"_"&amp;R306&amp;"_"&amp;S306&amp;"_"&amp;T306</f>
        <v>DL2022013_cragig_Valid_Present_Ct&lt;41</v>
      </c>
      <c r="X306">
        <f t="shared" ref="X306" si="579">O306</f>
        <v>31.03</v>
      </c>
      <c r="Y306">
        <f t="shared" ref="Y306" si="580">P307</f>
        <v>0</v>
      </c>
      <c r="Z306">
        <f t="shared" ref="Z306" si="581">Q308+Q309</f>
        <v>81.169999999999987</v>
      </c>
    </row>
    <row r="307" spans="1:26" x14ac:dyDescent="0.25">
      <c r="A307" t="s">
        <v>59</v>
      </c>
      <c r="B307" t="s">
        <v>51</v>
      </c>
      <c r="C307" t="s">
        <v>60</v>
      </c>
      <c r="D307" t="s">
        <v>25</v>
      </c>
      <c r="E307" t="s">
        <v>39</v>
      </c>
      <c r="F307" t="s">
        <v>700</v>
      </c>
      <c r="G307" t="str">
        <f t="shared" si="481"/>
        <v>DL2022013</v>
      </c>
      <c r="H307" t="str">
        <f t="shared" si="482"/>
        <v>05</v>
      </c>
      <c r="I307" t="str">
        <f t="shared" si="483"/>
        <v>cragig</v>
      </c>
      <c r="J307" t="str">
        <f t="shared" si="484"/>
        <v>NK</v>
      </c>
      <c r="K307" t="str">
        <f t="shared" si="485"/>
        <v>NK</v>
      </c>
      <c r="L307" t="str">
        <f t="shared" si="486"/>
        <v>true</v>
      </c>
      <c r="N307" s="7">
        <f t="shared" si="494"/>
        <v>0</v>
      </c>
      <c r="O307" s="7" t="str">
        <f t="shared" si="495"/>
        <v/>
      </c>
      <c r="P307" s="7">
        <f t="shared" si="496"/>
        <v>0</v>
      </c>
      <c r="Q307" s="7" t="str">
        <f t="shared" si="497"/>
        <v/>
      </c>
    </row>
    <row r="308" spans="1:26" x14ac:dyDescent="0.25">
      <c r="A308" t="s">
        <v>84</v>
      </c>
      <c r="B308" t="s">
        <v>76</v>
      </c>
      <c r="C308" t="s">
        <v>85</v>
      </c>
      <c r="D308" t="s">
        <v>25</v>
      </c>
      <c r="E308">
        <v>44.76</v>
      </c>
      <c r="F308" t="s">
        <v>700</v>
      </c>
      <c r="G308" t="str">
        <f t="shared" si="481"/>
        <v>DL2022013</v>
      </c>
      <c r="H308" t="str">
        <f t="shared" si="482"/>
        <v>05</v>
      </c>
      <c r="I308" t="str">
        <f t="shared" si="483"/>
        <v>cragig</v>
      </c>
      <c r="J308" t="str">
        <f t="shared" si="484"/>
        <v>EP</v>
      </c>
      <c r="K308" t="str">
        <f t="shared" si="485"/>
        <v>EP</v>
      </c>
      <c r="L308" t="str">
        <f t="shared" si="486"/>
        <v>true</v>
      </c>
      <c r="N308" s="7">
        <f t="shared" si="494"/>
        <v>44.76</v>
      </c>
      <c r="O308" s="7" t="str">
        <f t="shared" si="495"/>
        <v/>
      </c>
      <c r="P308" s="7" t="str">
        <f t="shared" si="496"/>
        <v/>
      </c>
      <c r="Q308" s="7">
        <f t="shared" si="497"/>
        <v>44.76</v>
      </c>
    </row>
    <row r="309" spans="1:26" x14ac:dyDescent="0.25">
      <c r="A309" t="s">
        <v>104</v>
      </c>
      <c r="B309" t="s">
        <v>76</v>
      </c>
      <c r="C309" t="s">
        <v>85</v>
      </c>
      <c r="D309" t="s">
        <v>25</v>
      </c>
      <c r="E309">
        <v>36.409999999999997</v>
      </c>
      <c r="F309" t="s">
        <v>700</v>
      </c>
      <c r="G309" t="str">
        <f t="shared" si="481"/>
        <v>DL2022013</v>
      </c>
      <c r="H309" t="str">
        <f t="shared" si="482"/>
        <v>05</v>
      </c>
      <c r="I309" t="str">
        <f t="shared" si="483"/>
        <v>cragig</v>
      </c>
      <c r="J309" t="str">
        <f t="shared" si="484"/>
        <v>EP</v>
      </c>
      <c r="K309" t="str">
        <f t="shared" si="485"/>
        <v>EP</v>
      </c>
      <c r="L309" t="str">
        <f t="shared" si="486"/>
        <v>true</v>
      </c>
      <c r="N309" s="7">
        <f t="shared" si="494"/>
        <v>36.409999999999997</v>
      </c>
      <c r="O309" s="7" t="str">
        <f t="shared" si="495"/>
        <v/>
      </c>
      <c r="P309" s="7" t="str">
        <f t="shared" si="496"/>
        <v/>
      </c>
      <c r="Q309" s="7">
        <f t="shared" si="497"/>
        <v>36.409999999999997</v>
      </c>
    </row>
    <row r="310" spans="1:26" x14ac:dyDescent="0.25">
      <c r="A310" t="s">
        <v>35</v>
      </c>
      <c r="B310" t="s">
        <v>23</v>
      </c>
      <c r="C310" t="s">
        <v>36</v>
      </c>
      <c r="D310" t="s">
        <v>25</v>
      </c>
      <c r="E310">
        <v>32.4</v>
      </c>
      <c r="F310" t="s">
        <v>700</v>
      </c>
      <c r="G310" t="str">
        <f t="shared" si="481"/>
        <v>DL2022013</v>
      </c>
      <c r="H310" t="str">
        <f t="shared" si="482"/>
        <v>06</v>
      </c>
      <c r="I310" t="str">
        <f t="shared" si="483"/>
        <v>cragig</v>
      </c>
      <c r="J310" t="str">
        <f t="shared" si="484"/>
        <v>PK</v>
      </c>
      <c r="K310" t="str">
        <f t="shared" si="485"/>
        <v>PK</v>
      </c>
      <c r="L310" t="str">
        <f t="shared" si="486"/>
        <v>true</v>
      </c>
      <c r="N310" s="7">
        <f t="shared" si="494"/>
        <v>32.4</v>
      </c>
      <c r="O310" s="7">
        <f t="shared" si="495"/>
        <v>32.4</v>
      </c>
      <c r="P310" s="7" t="str">
        <f t="shared" si="496"/>
        <v/>
      </c>
      <c r="Q310" s="7" t="str">
        <f t="shared" si="497"/>
        <v/>
      </c>
      <c r="R310" t="str">
        <f t="shared" ref="R310" si="582">IF(AND(O310&gt;0,P311=0),"Valid","Invalid")</f>
        <v>Valid</v>
      </c>
      <c r="S310" t="str">
        <f t="shared" ref="S310" si="583">IF(OR(Q312&gt;0,Q313&gt;0),"Present","Absent")</f>
        <v>Present</v>
      </c>
      <c r="T310" t="str">
        <f t="shared" ref="T310" si="584">IF(OR(Q312&lt;41,Q313&lt;41),"Ct&lt;41",IF(OR(Q312&gt;41,Q313&gt;41),"Ct&gt;41","No Ct"))</f>
        <v>Ct&lt;41</v>
      </c>
      <c r="V310" t="str">
        <f t="shared" ref="V310" si="585">G310&amp;"_"&amp;I310&amp;"_"&amp;R310&amp;"_"&amp;S310&amp;"_"&amp;T310</f>
        <v>DL2022013_cragig_Valid_Present_Ct&lt;41</v>
      </c>
      <c r="X310">
        <f t="shared" ref="X310" si="586">O310</f>
        <v>32.4</v>
      </c>
      <c r="Y310">
        <f t="shared" ref="Y310" si="587">P311</f>
        <v>0</v>
      </c>
      <c r="Z310">
        <f t="shared" ref="Z310" si="588">Q312+Q313</f>
        <v>37.75</v>
      </c>
    </row>
    <row r="311" spans="1:26" x14ac:dyDescent="0.25">
      <c r="A311" t="s">
        <v>61</v>
      </c>
      <c r="B311" t="s">
        <v>51</v>
      </c>
      <c r="C311" t="s">
        <v>62</v>
      </c>
      <c r="D311" t="s">
        <v>25</v>
      </c>
      <c r="E311" t="s">
        <v>39</v>
      </c>
      <c r="F311" t="s">
        <v>700</v>
      </c>
      <c r="G311" t="str">
        <f t="shared" si="481"/>
        <v>DL2022013</v>
      </c>
      <c r="H311" t="str">
        <f t="shared" si="482"/>
        <v>06</v>
      </c>
      <c r="I311" t="str">
        <f t="shared" si="483"/>
        <v>cragig</v>
      </c>
      <c r="J311" t="str">
        <f t="shared" si="484"/>
        <v>NK</v>
      </c>
      <c r="K311" t="str">
        <f t="shared" si="485"/>
        <v>NK</v>
      </c>
      <c r="L311" t="str">
        <f t="shared" si="486"/>
        <v>true</v>
      </c>
      <c r="N311" s="7">
        <f t="shared" si="494"/>
        <v>0</v>
      </c>
      <c r="O311" s="7" t="str">
        <f t="shared" si="495"/>
        <v/>
      </c>
      <c r="P311" s="7">
        <f t="shared" si="496"/>
        <v>0</v>
      </c>
      <c r="Q311" s="7" t="str">
        <f t="shared" si="497"/>
        <v/>
      </c>
    </row>
    <row r="312" spans="1:26" x14ac:dyDescent="0.25">
      <c r="A312" t="s">
        <v>86</v>
      </c>
      <c r="B312" t="s">
        <v>76</v>
      </c>
      <c r="C312" t="s">
        <v>87</v>
      </c>
      <c r="D312" t="s">
        <v>25</v>
      </c>
      <c r="E312">
        <v>37.75</v>
      </c>
      <c r="F312" t="s">
        <v>700</v>
      </c>
      <c r="G312" t="str">
        <f t="shared" si="481"/>
        <v>DL2022013</v>
      </c>
      <c r="H312" t="str">
        <f t="shared" si="482"/>
        <v>06</v>
      </c>
      <c r="I312" t="str">
        <f t="shared" si="483"/>
        <v>cragig</v>
      </c>
      <c r="J312" t="str">
        <f t="shared" si="484"/>
        <v>EP</v>
      </c>
      <c r="K312" t="str">
        <f t="shared" si="485"/>
        <v>EP</v>
      </c>
      <c r="L312" t="str">
        <f t="shared" si="486"/>
        <v>true</v>
      </c>
      <c r="N312" s="7">
        <f t="shared" si="494"/>
        <v>37.75</v>
      </c>
      <c r="O312" s="7" t="str">
        <f t="shared" si="495"/>
        <v/>
      </c>
      <c r="P312" s="7" t="str">
        <f t="shared" si="496"/>
        <v/>
      </c>
      <c r="Q312" s="7">
        <f t="shared" si="497"/>
        <v>37.75</v>
      </c>
    </row>
    <row r="313" spans="1:26" x14ac:dyDescent="0.25">
      <c r="A313" t="s">
        <v>105</v>
      </c>
      <c r="B313" t="s">
        <v>76</v>
      </c>
      <c r="C313" t="s">
        <v>87</v>
      </c>
      <c r="D313" t="s">
        <v>25</v>
      </c>
      <c r="E313" t="s">
        <v>39</v>
      </c>
      <c r="F313" t="s">
        <v>700</v>
      </c>
      <c r="G313" t="str">
        <f t="shared" si="481"/>
        <v>DL2022013</v>
      </c>
      <c r="H313" t="str">
        <f t="shared" si="482"/>
        <v>06</v>
      </c>
      <c r="I313" t="str">
        <f t="shared" si="483"/>
        <v>cragig</v>
      </c>
      <c r="J313" t="str">
        <f t="shared" si="484"/>
        <v>EP</v>
      </c>
      <c r="K313" t="str">
        <f t="shared" si="485"/>
        <v>EP</v>
      </c>
      <c r="L313" t="str">
        <f t="shared" si="486"/>
        <v>true</v>
      </c>
      <c r="N313" s="7">
        <f t="shared" si="494"/>
        <v>0</v>
      </c>
      <c r="O313" s="7" t="str">
        <f t="shared" si="495"/>
        <v/>
      </c>
      <c r="P313" s="7" t="str">
        <f t="shared" si="496"/>
        <v/>
      </c>
      <c r="Q313" s="7">
        <f t="shared" si="497"/>
        <v>0</v>
      </c>
    </row>
    <row r="314" spans="1:26" x14ac:dyDescent="0.25">
      <c r="A314" t="s">
        <v>37</v>
      </c>
      <c r="B314" t="s">
        <v>23</v>
      </c>
      <c r="C314" t="s">
        <v>38</v>
      </c>
      <c r="D314" t="s">
        <v>25</v>
      </c>
      <c r="E314">
        <v>34.99</v>
      </c>
      <c r="F314" t="s">
        <v>700</v>
      </c>
      <c r="G314" t="str">
        <f t="shared" si="481"/>
        <v>DL2022013</v>
      </c>
      <c r="H314" t="str">
        <f t="shared" si="482"/>
        <v>07</v>
      </c>
      <c r="I314" t="str">
        <f t="shared" si="483"/>
        <v>lutlut</v>
      </c>
      <c r="J314" t="str">
        <f t="shared" si="484"/>
        <v>PK</v>
      </c>
      <c r="K314" t="str">
        <f t="shared" si="485"/>
        <v>PK</v>
      </c>
      <c r="L314" t="str">
        <f t="shared" si="486"/>
        <v>true</v>
      </c>
      <c r="N314" s="7">
        <f t="shared" si="494"/>
        <v>34.99</v>
      </c>
      <c r="O314" s="7">
        <f t="shared" si="495"/>
        <v>34.99</v>
      </c>
      <c r="P314" s="7" t="str">
        <f t="shared" si="496"/>
        <v/>
      </c>
      <c r="Q314" s="7" t="str">
        <f t="shared" si="497"/>
        <v/>
      </c>
      <c r="R314" t="str">
        <f t="shared" ref="R314" si="589">IF(AND(O314&gt;0,P315=0),"Valid","Invalid")</f>
        <v>Valid</v>
      </c>
      <c r="S314" t="str">
        <f t="shared" ref="S314" si="590">IF(OR(Q316&gt;0,Q317&gt;0),"Present","Absent")</f>
        <v>Absent</v>
      </c>
      <c r="T314" t="str">
        <f t="shared" ref="T314" si="591">IF(OR(Q316&lt;41,Q317&lt;41),"Ct&lt;41",IF(OR(Q316&gt;41,Q317&gt;41),"Ct&gt;41","No Ct"))</f>
        <v>Ct&lt;41</v>
      </c>
      <c r="V314" t="str">
        <f t="shared" ref="V314" si="592">G314&amp;"_"&amp;I314&amp;"_"&amp;R314&amp;"_"&amp;S314&amp;"_"&amp;T314</f>
        <v>DL2022013_lutlut_Valid_Absent_Ct&lt;41</v>
      </c>
      <c r="X314">
        <f t="shared" ref="X314" si="593">O314</f>
        <v>34.99</v>
      </c>
      <c r="Y314">
        <f t="shared" ref="Y314" si="594">P315</f>
        <v>0</v>
      </c>
      <c r="Z314">
        <f t="shared" ref="Z314" si="595">Q316+Q317</f>
        <v>0</v>
      </c>
    </row>
    <row r="315" spans="1:26" x14ac:dyDescent="0.25">
      <c r="A315" t="s">
        <v>63</v>
      </c>
      <c r="B315" t="s">
        <v>51</v>
      </c>
      <c r="C315" t="s">
        <v>64</v>
      </c>
      <c r="D315" t="s">
        <v>25</v>
      </c>
      <c r="E315" t="s">
        <v>39</v>
      </c>
      <c r="F315" t="s">
        <v>700</v>
      </c>
      <c r="G315" t="str">
        <f t="shared" si="481"/>
        <v>DL2022013</v>
      </c>
      <c r="H315" t="str">
        <f t="shared" si="482"/>
        <v>07</v>
      </c>
      <c r="I315" t="str">
        <f t="shared" si="483"/>
        <v>lutlut</v>
      </c>
      <c r="J315" t="str">
        <f t="shared" si="484"/>
        <v>NK</v>
      </c>
      <c r="K315" t="str">
        <f t="shared" si="485"/>
        <v>NK</v>
      </c>
      <c r="L315" t="str">
        <f t="shared" si="486"/>
        <v>true</v>
      </c>
      <c r="N315" s="7">
        <f t="shared" si="494"/>
        <v>0</v>
      </c>
      <c r="O315" s="7" t="str">
        <f t="shared" si="495"/>
        <v/>
      </c>
      <c r="P315" s="7">
        <f t="shared" si="496"/>
        <v>0</v>
      </c>
      <c r="Q315" s="7" t="str">
        <f t="shared" si="497"/>
        <v/>
      </c>
    </row>
    <row r="316" spans="1:26" x14ac:dyDescent="0.25">
      <c r="A316" t="s">
        <v>88</v>
      </c>
      <c r="B316" t="s">
        <v>76</v>
      </c>
      <c r="C316" t="s">
        <v>89</v>
      </c>
      <c r="D316" t="s">
        <v>25</v>
      </c>
      <c r="E316" t="s">
        <v>39</v>
      </c>
      <c r="F316" t="s">
        <v>700</v>
      </c>
      <c r="G316" t="str">
        <f t="shared" si="481"/>
        <v>DL2022013</v>
      </c>
      <c r="H316" t="str">
        <f t="shared" si="482"/>
        <v>07</v>
      </c>
      <c r="I316" t="str">
        <f t="shared" si="483"/>
        <v>lutlut</v>
      </c>
      <c r="J316" t="str">
        <f t="shared" si="484"/>
        <v>EP</v>
      </c>
      <c r="K316" t="str">
        <f t="shared" si="485"/>
        <v>EP</v>
      </c>
      <c r="L316" t="str">
        <f t="shared" si="486"/>
        <v>true</v>
      </c>
      <c r="N316" s="7">
        <f t="shared" si="494"/>
        <v>0</v>
      </c>
      <c r="O316" s="7" t="str">
        <f t="shared" si="495"/>
        <v/>
      </c>
      <c r="P316" s="7" t="str">
        <f t="shared" si="496"/>
        <v/>
      </c>
      <c r="Q316" s="7">
        <f t="shared" si="497"/>
        <v>0</v>
      </c>
    </row>
    <row r="317" spans="1:26" x14ac:dyDescent="0.25">
      <c r="A317" t="s">
        <v>106</v>
      </c>
      <c r="B317" t="s">
        <v>76</v>
      </c>
      <c r="C317" t="s">
        <v>89</v>
      </c>
      <c r="D317" t="s">
        <v>25</v>
      </c>
      <c r="E317" t="s">
        <v>39</v>
      </c>
      <c r="F317" t="s">
        <v>700</v>
      </c>
      <c r="G317" t="str">
        <f t="shared" si="481"/>
        <v>DL2022013</v>
      </c>
      <c r="H317" t="str">
        <f t="shared" si="482"/>
        <v>07</v>
      </c>
      <c r="I317" t="str">
        <f t="shared" si="483"/>
        <v>lutlut</v>
      </c>
      <c r="J317" t="str">
        <f t="shared" si="484"/>
        <v>EP</v>
      </c>
      <c r="K317" t="str">
        <f t="shared" si="485"/>
        <v>EP</v>
      </c>
      <c r="L317" t="str">
        <f t="shared" si="486"/>
        <v>true</v>
      </c>
      <c r="N317" s="7">
        <f t="shared" si="494"/>
        <v>0</v>
      </c>
      <c r="O317" s="7" t="str">
        <f t="shared" si="495"/>
        <v/>
      </c>
      <c r="P317" s="7" t="str">
        <f t="shared" si="496"/>
        <v/>
      </c>
      <c r="Q317" s="7">
        <f t="shared" si="497"/>
        <v>0</v>
      </c>
    </row>
    <row r="318" spans="1:26" x14ac:dyDescent="0.25">
      <c r="A318" t="s">
        <v>40</v>
      </c>
      <c r="B318" t="s">
        <v>23</v>
      </c>
      <c r="C318" t="s">
        <v>41</v>
      </c>
      <c r="D318" t="s">
        <v>25</v>
      </c>
      <c r="E318">
        <v>34.61</v>
      </c>
      <c r="F318" t="s">
        <v>700</v>
      </c>
      <c r="G318" t="str">
        <f t="shared" si="481"/>
        <v>DL2022013</v>
      </c>
      <c r="H318" t="str">
        <f t="shared" si="482"/>
        <v>08</v>
      </c>
      <c r="I318" t="str">
        <f t="shared" si="483"/>
        <v>lutlut</v>
      </c>
      <c r="J318" t="str">
        <f t="shared" si="484"/>
        <v>PK</v>
      </c>
      <c r="K318" t="str">
        <f t="shared" si="485"/>
        <v>PK</v>
      </c>
      <c r="L318" t="str">
        <f t="shared" si="486"/>
        <v>true</v>
      </c>
      <c r="N318" s="7">
        <f t="shared" si="494"/>
        <v>34.61</v>
      </c>
      <c r="O318" s="7">
        <f t="shared" si="495"/>
        <v>34.61</v>
      </c>
      <c r="P318" s="7" t="str">
        <f t="shared" si="496"/>
        <v/>
      </c>
      <c r="Q318" s="7" t="str">
        <f t="shared" si="497"/>
        <v/>
      </c>
      <c r="R318" t="str">
        <f t="shared" ref="R318" si="596">IF(AND(O318&gt;0,P319=0),"Valid","Invalid")</f>
        <v>Valid</v>
      </c>
      <c r="S318" t="str">
        <f t="shared" ref="S318" si="597">IF(OR(Q320&gt;0,Q321&gt;0),"Present","Absent")</f>
        <v>Absent</v>
      </c>
      <c r="T318" t="str">
        <f t="shared" ref="T318" si="598">IF(OR(Q320&lt;41,Q321&lt;41),"Ct&lt;41",IF(OR(Q320&gt;41,Q321&gt;41),"Ct&gt;41","No Ct"))</f>
        <v>Ct&lt;41</v>
      </c>
      <c r="V318" t="str">
        <f t="shared" ref="V318" si="599">G318&amp;"_"&amp;I318&amp;"_"&amp;R318&amp;"_"&amp;S318&amp;"_"&amp;T318</f>
        <v>DL2022013_lutlut_Valid_Absent_Ct&lt;41</v>
      </c>
      <c r="X318">
        <f t="shared" ref="X318" si="600">O318</f>
        <v>34.61</v>
      </c>
      <c r="Y318">
        <f t="shared" ref="Y318" si="601">P319</f>
        <v>0</v>
      </c>
      <c r="Z318">
        <f t="shared" ref="Z318" si="602">Q320+Q321</f>
        <v>0</v>
      </c>
    </row>
    <row r="319" spans="1:26" x14ac:dyDescent="0.25">
      <c r="A319" t="s">
        <v>65</v>
      </c>
      <c r="B319" t="s">
        <v>51</v>
      </c>
      <c r="C319" t="s">
        <v>66</v>
      </c>
      <c r="D319" t="s">
        <v>25</v>
      </c>
      <c r="E319" t="s">
        <v>39</v>
      </c>
      <c r="F319" t="s">
        <v>700</v>
      </c>
      <c r="G319" t="str">
        <f t="shared" si="481"/>
        <v>DL2022013</v>
      </c>
      <c r="H319" t="str">
        <f t="shared" si="482"/>
        <v>08</v>
      </c>
      <c r="I319" t="str">
        <f t="shared" si="483"/>
        <v>lutlut</v>
      </c>
      <c r="J319" t="str">
        <f t="shared" si="484"/>
        <v>NK</v>
      </c>
      <c r="K319" t="str">
        <f t="shared" si="485"/>
        <v>NK</v>
      </c>
      <c r="L319" t="str">
        <f t="shared" si="486"/>
        <v>true</v>
      </c>
      <c r="N319" s="7">
        <f t="shared" si="494"/>
        <v>0</v>
      </c>
      <c r="O319" s="7" t="str">
        <f t="shared" si="495"/>
        <v/>
      </c>
      <c r="P319" s="7">
        <f t="shared" si="496"/>
        <v>0</v>
      </c>
      <c r="Q319" s="7" t="str">
        <f t="shared" si="497"/>
        <v/>
      </c>
    </row>
    <row r="320" spans="1:26" x14ac:dyDescent="0.25">
      <c r="A320" t="s">
        <v>90</v>
      </c>
      <c r="B320" t="s">
        <v>76</v>
      </c>
      <c r="C320" t="s">
        <v>91</v>
      </c>
      <c r="D320" t="s">
        <v>25</v>
      </c>
      <c r="E320" t="s">
        <v>39</v>
      </c>
      <c r="F320" t="s">
        <v>700</v>
      </c>
      <c r="G320" t="str">
        <f t="shared" si="481"/>
        <v>DL2022013</v>
      </c>
      <c r="H320" t="str">
        <f t="shared" si="482"/>
        <v>08</v>
      </c>
      <c r="I320" t="str">
        <f t="shared" si="483"/>
        <v>lutlut</v>
      </c>
      <c r="J320" t="str">
        <f t="shared" si="484"/>
        <v>EP</v>
      </c>
      <c r="K320" t="str">
        <f t="shared" si="485"/>
        <v>EP</v>
      </c>
      <c r="L320" t="str">
        <f t="shared" si="486"/>
        <v>true</v>
      </c>
      <c r="N320" s="7">
        <f t="shared" si="494"/>
        <v>0</v>
      </c>
      <c r="O320" s="7" t="str">
        <f t="shared" si="495"/>
        <v/>
      </c>
      <c r="P320" s="7" t="str">
        <f t="shared" si="496"/>
        <v/>
      </c>
      <c r="Q320" s="7">
        <f t="shared" si="497"/>
        <v>0</v>
      </c>
    </row>
    <row r="321" spans="1:26" x14ac:dyDescent="0.25">
      <c r="A321" t="s">
        <v>107</v>
      </c>
      <c r="B321" t="s">
        <v>76</v>
      </c>
      <c r="C321" t="s">
        <v>91</v>
      </c>
      <c r="D321" t="s">
        <v>25</v>
      </c>
      <c r="E321" t="s">
        <v>39</v>
      </c>
      <c r="F321" t="s">
        <v>700</v>
      </c>
      <c r="G321" t="str">
        <f t="shared" si="481"/>
        <v>DL2022013</v>
      </c>
      <c r="H321" t="str">
        <f t="shared" si="482"/>
        <v>08</v>
      </c>
      <c r="I321" t="str">
        <f t="shared" si="483"/>
        <v>lutlut</v>
      </c>
      <c r="J321" t="str">
        <f t="shared" si="484"/>
        <v>EP</v>
      </c>
      <c r="K321" t="str">
        <f t="shared" si="485"/>
        <v>EP</v>
      </c>
      <c r="L321" t="str">
        <f t="shared" si="486"/>
        <v>true</v>
      </c>
      <c r="N321" s="7">
        <f t="shared" si="494"/>
        <v>0</v>
      </c>
      <c r="O321" s="7" t="str">
        <f t="shared" si="495"/>
        <v/>
      </c>
      <c r="P321" s="7" t="str">
        <f t="shared" si="496"/>
        <v/>
      </c>
      <c r="Q321" s="7">
        <f t="shared" si="497"/>
        <v>0</v>
      </c>
    </row>
    <row r="322" spans="1:26" x14ac:dyDescent="0.25">
      <c r="A322" t="s">
        <v>42</v>
      </c>
      <c r="B322" t="s">
        <v>23</v>
      </c>
      <c r="C322" t="s">
        <v>43</v>
      </c>
      <c r="D322" t="s">
        <v>25</v>
      </c>
      <c r="E322">
        <v>25.74</v>
      </c>
      <c r="F322" t="s">
        <v>700</v>
      </c>
      <c r="G322" t="str">
        <f t="shared" ref="G322:G385" si="603">MID(F322,10,9)</f>
        <v>DL2022013</v>
      </c>
      <c r="H322" t="str">
        <f t="shared" ref="H322:H385" si="604">LEFT(C322,2)</f>
        <v>09</v>
      </c>
      <c r="I322" t="str">
        <f t="shared" ref="I322:I385" si="605">MID(C322,4,6)</f>
        <v>calsap</v>
      </c>
      <c r="J322" t="str">
        <f t="shared" ref="J322:J385" si="606">RIGHT(C322,2)</f>
        <v>PK</v>
      </c>
      <c r="K322" t="str">
        <f t="shared" ref="K322:K385" si="607">IF(TRIM(B322)="Standard","PK",IF(TRIM(B322)="NTC","NK",IF(TRIM(B322)="Unknown","EP")))</f>
        <v>PK</v>
      </c>
      <c r="L322" t="str">
        <f t="shared" ref="L322:L385" si="608">IF(J322=K322,"true","false")</f>
        <v>true</v>
      </c>
      <c r="N322" s="7">
        <f t="shared" si="494"/>
        <v>25.74</v>
      </c>
      <c r="O322" s="7">
        <f t="shared" si="495"/>
        <v>25.74</v>
      </c>
      <c r="P322" s="7" t="str">
        <f t="shared" si="496"/>
        <v/>
      </c>
      <c r="Q322" s="7" t="str">
        <f t="shared" si="497"/>
        <v/>
      </c>
      <c r="R322" t="str">
        <f t="shared" ref="R322" si="609">IF(AND(O322&gt;0,P323=0),"Valid","Invalid")</f>
        <v>Valid</v>
      </c>
      <c r="S322" t="str">
        <f t="shared" ref="S322" si="610">IF(OR(Q324&gt;0,Q325&gt;0),"Present","Absent")</f>
        <v>Absent</v>
      </c>
      <c r="T322" t="str">
        <f t="shared" ref="T322" si="611">IF(OR(Q324&lt;41,Q325&lt;41),"Ct&lt;41",IF(OR(Q324&gt;41,Q325&gt;41),"Ct&gt;41","No Ct"))</f>
        <v>Ct&lt;41</v>
      </c>
      <c r="V322" t="str">
        <f t="shared" ref="V322" si="612">G322&amp;"_"&amp;I322&amp;"_"&amp;R322&amp;"_"&amp;S322&amp;"_"&amp;T322</f>
        <v>DL2022013_calsap_Valid_Absent_Ct&lt;41</v>
      </c>
      <c r="X322">
        <f t="shared" ref="X322" si="613">O322</f>
        <v>25.74</v>
      </c>
      <c r="Y322">
        <f t="shared" ref="Y322" si="614">P323</f>
        <v>0</v>
      </c>
      <c r="Z322">
        <f t="shared" ref="Z322" si="615">Q324+Q325</f>
        <v>0</v>
      </c>
    </row>
    <row r="323" spans="1:26" x14ac:dyDescent="0.25">
      <c r="A323" t="s">
        <v>67</v>
      </c>
      <c r="B323" t="s">
        <v>51</v>
      </c>
      <c r="C323" t="s">
        <v>68</v>
      </c>
      <c r="D323" t="s">
        <v>25</v>
      </c>
      <c r="E323" t="s">
        <v>39</v>
      </c>
      <c r="F323" t="s">
        <v>700</v>
      </c>
      <c r="G323" t="str">
        <f t="shared" si="603"/>
        <v>DL2022013</v>
      </c>
      <c r="H323" t="str">
        <f t="shared" si="604"/>
        <v>09</v>
      </c>
      <c r="I323" t="str">
        <f t="shared" si="605"/>
        <v>calsap</v>
      </c>
      <c r="J323" t="str">
        <f t="shared" si="606"/>
        <v>NK</v>
      </c>
      <c r="K323" t="str">
        <f t="shared" si="607"/>
        <v>NK</v>
      </c>
      <c r="L323" t="str">
        <f t="shared" si="608"/>
        <v>true</v>
      </c>
      <c r="N323" s="7">
        <f t="shared" ref="N323:N386" si="616">IF(TRIM(E323)="No Cq",0,E323)</f>
        <v>0</v>
      </c>
      <c r="O323" s="7" t="str">
        <f t="shared" ref="O323:O386" si="617">IF(TRIM(B323)="Standard",N323,"")</f>
        <v/>
      </c>
      <c r="P323" s="7">
        <f t="shared" ref="P323:P386" si="618">IF(TRIM(B323)="NTC",N323,"")</f>
        <v>0</v>
      </c>
      <c r="Q323" s="7" t="str">
        <f t="shared" ref="Q323:Q386" si="619">IF(TRIM(B323)="Unknown",N323,"")</f>
        <v/>
      </c>
    </row>
    <row r="324" spans="1:26" x14ac:dyDescent="0.25">
      <c r="A324" t="s">
        <v>92</v>
      </c>
      <c r="B324" t="s">
        <v>76</v>
      </c>
      <c r="C324" t="s">
        <v>93</v>
      </c>
      <c r="D324" t="s">
        <v>25</v>
      </c>
      <c r="E324" t="s">
        <v>39</v>
      </c>
      <c r="F324" t="s">
        <v>700</v>
      </c>
      <c r="G324" t="str">
        <f t="shared" si="603"/>
        <v>DL2022013</v>
      </c>
      <c r="H324" t="str">
        <f t="shared" si="604"/>
        <v>09</v>
      </c>
      <c r="I324" t="str">
        <f t="shared" si="605"/>
        <v>calsap</v>
      </c>
      <c r="J324" t="str">
        <f t="shared" si="606"/>
        <v>EP</v>
      </c>
      <c r="K324" t="str">
        <f t="shared" si="607"/>
        <v>EP</v>
      </c>
      <c r="L324" t="str">
        <f t="shared" si="608"/>
        <v>true</v>
      </c>
      <c r="N324" s="7">
        <f t="shared" si="616"/>
        <v>0</v>
      </c>
      <c r="O324" s="7" t="str">
        <f t="shared" si="617"/>
        <v/>
      </c>
      <c r="P324" s="7" t="str">
        <f t="shared" si="618"/>
        <v/>
      </c>
      <c r="Q324" s="7">
        <f t="shared" si="619"/>
        <v>0</v>
      </c>
    </row>
    <row r="325" spans="1:26" x14ac:dyDescent="0.25">
      <c r="A325" t="s">
        <v>108</v>
      </c>
      <c r="B325" t="s">
        <v>76</v>
      </c>
      <c r="C325" t="s">
        <v>93</v>
      </c>
      <c r="D325" t="s">
        <v>25</v>
      </c>
      <c r="E325" t="s">
        <v>39</v>
      </c>
      <c r="F325" t="s">
        <v>700</v>
      </c>
      <c r="G325" t="str">
        <f t="shared" si="603"/>
        <v>DL2022013</v>
      </c>
      <c r="H325" t="str">
        <f t="shared" si="604"/>
        <v>09</v>
      </c>
      <c r="I325" t="str">
        <f t="shared" si="605"/>
        <v>calsap</v>
      </c>
      <c r="J325" t="str">
        <f t="shared" si="606"/>
        <v>EP</v>
      </c>
      <c r="K325" t="str">
        <f t="shared" si="607"/>
        <v>EP</v>
      </c>
      <c r="L325" t="str">
        <f t="shared" si="608"/>
        <v>true</v>
      </c>
      <c r="N325" s="7">
        <f t="shared" si="616"/>
        <v>0</v>
      </c>
      <c r="O325" s="7" t="str">
        <f t="shared" si="617"/>
        <v/>
      </c>
      <c r="P325" s="7" t="str">
        <f t="shared" si="618"/>
        <v/>
      </c>
      <c r="Q325" s="7">
        <f t="shared" si="619"/>
        <v>0</v>
      </c>
    </row>
    <row r="326" spans="1:26" x14ac:dyDescent="0.25">
      <c r="A326" t="s">
        <v>44</v>
      </c>
      <c r="B326" t="s">
        <v>23</v>
      </c>
      <c r="C326" t="s">
        <v>45</v>
      </c>
      <c r="D326" t="s">
        <v>25</v>
      </c>
      <c r="E326">
        <v>24.92</v>
      </c>
      <c r="F326" t="s">
        <v>700</v>
      </c>
      <c r="G326" t="str">
        <f t="shared" si="603"/>
        <v>DL2022013</v>
      </c>
      <c r="H326" t="str">
        <f t="shared" si="604"/>
        <v>10</v>
      </c>
      <c r="I326" t="str">
        <f t="shared" si="605"/>
        <v>calsap</v>
      </c>
      <c r="J326" t="str">
        <f t="shared" si="606"/>
        <v>PK</v>
      </c>
      <c r="K326" t="str">
        <f t="shared" si="607"/>
        <v>PK</v>
      </c>
      <c r="L326" t="str">
        <f t="shared" si="608"/>
        <v>true</v>
      </c>
      <c r="N326" s="7">
        <f t="shared" si="616"/>
        <v>24.92</v>
      </c>
      <c r="O326" s="7">
        <f t="shared" si="617"/>
        <v>24.92</v>
      </c>
      <c r="P326" s="7" t="str">
        <f t="shared" si="618"/>
        <v/>
      </c>
      <c r="Q326" s="7" t="str">
        <f t="shared" si="619"/>
        <v/>
      </c>
      <c r="R326" t="str">
        <f t="shared" ref="R326" si="620">IF(AND(O326&gt;0,P327=0),"Valid","Invalid")</f>
        <v>Valid</v>
      </c>
      <c r="S326" t="str">
        <f t="shared" ref="S326" si="621">IF(OR(Q328&gt;0,Q329&gt;0),"Present","Absent")</f>
        <v>Absent</v>
      </c>
      <c r="T326" t="str">
        <f t="shared" ref="T326" si="622">IF(OR(Q328&lt;41,Q329&lt;41),"Ct&lt;41",IF(OR(Q328&gt;41,Q329&gt;41),"Ct&gt;41","No Ct"))</f>
        <v>Ct&lt;41</v>
      </c>
      <c r="V326" t="str">
        <f t="shared" ref="V326" si="623">G326&amp;"_"&amp;I326&amp;"_"&amp;R326&amp;"_"&amp;S326&amp;"_"&amp;T326</f>
        <v>DL2022013_calsap_Valid_Absent_Ct&lt;41</v>
      </c>
      <c r="X326">
        <f t="shared" ref="X326" si="624">O326</f>
        <v>24.92</v>
      </c>
      <c r="Y326">
        <f t="shared" ref="Y326" si="625">P327</f>
        <v>0</v>
      </c>
      <c r="Z326">
        <f t="shared" ref="Z326" si="626">Q328+Q329</f>
        <v>0</v>
      </c>
    </row>
    <row r="327" spans="1:26" x14ac:dyDescent="0.25">
      <c r="A327" t="s">
        <v>69</v>
      </c>
      <c r="B327" t="s">
        <v>51</v>
      </c>
      <c r="C327" t="s">
        <v>70</v>
      </c>
      <c r="D327" t="s">
        <v>25</v>
      </c>
      <c r="E327" t="s">
        <v>39</v>
      </c>
      <c r="F327" t="s">
        <v>700</v>
      </c>
      <c r="G327" t="str">
        <f t="shared" si="603"/>
        <v>DL2022013</v>
      </c>
      <c r="H327" t="str">
        <f t="shared" si="604"/>
        <v>10</v>
      </c>
      <c r="I327" t="str">
        <f t="shared" si="605"/>
        <v>calsap</v>
      </c>
      <c r="J327" t="str">
        <f t="shared" si="606"/>
        <v>NK</v>
      </c>
      <c r="K327" t="str">
        <f t="shared" si="607"/>
        <v>NK</v>
      </c>
      <c r="L327" t="str">
        <f t="shared" si="608"/>
        <v>true</v>
      </c>
      <c r="N327" s="7">
        <f t="shared" si="616"/>
        <v>0</v>
      </c>
      <c r="O327" s="7" t="str">
        <f t="shared" si="617"/>
        <v/>
      </c>
      <c r="P327" s="7">
        <f t="shared" si="618"/>
        <v>0</v>
      </c>
      <c r="Q327" s="7" t="str">
        <f t="shared" si="619"/>
        <v/>
      </c>
    </row>
    <row r="328" spans="1:26" x14ac:dyDescent="0.25">
      <c r="A328" t="s">
        <v>94</v>
      </c>
      <c r="B328" t="s">
        <v>76</v>
      </c>
      <c r="C328" t="s">
        <v>95</v>
      </c>
      <c r="D328" t="s">
        <v>25</v>
      </c>
      <c r="E328" t="s">
        <v>39</v>
      </c>
      <c r="F328" t="s">
        <v>700</v>
      </c>
      <c r="G328" t="str">
        <f t="shared" si="603"/>
        <v>DL2022013</v>
      </c>
      <c r="H328" t="str">
        <f t="shared" si="604"/>
        <v>10</v>
      </c>
      <c r="I328" t="str">
        <f t="shared" si="605"/>
        <v>calsap</v>
      </c>
      <c r="J328" t="str">
        <f t="shared" si="606"/>
        <v>EP</v>
      </c>
      <c r="K328" t="str">
        <f t="shared" si="607"/>
        <v>EP</v>
      </c>
      <c r="L328" t="str">
        <f t="shared" si="608"/>
        <v>true</v>
      </c>
      <c r="N328" s="7">
        <f t="shared" si="616"/>
        <v>0</v>
      </c>
      <c r="O328" s="7" t="str">
        <f t="shared" si="617"/>
        <v/>
      </c>
      <c r="P328" s="7" t="str">
        <f t="shared" si="618"/>
        <v/>
      </c>
      <c r="Q328" s="7">
        <f t="shared" si="619"/>
        <v>0</v>
      </c>
    </row>
    <row r="329" spans="1:26" x14ac:dyDescent="0.25">
      <c r="A329" t="s">
        <v>109</v>
      </c>
      <c r="B329" t="s">
        <v>76</v>
      </c>
      <c r="C329" t="s">
        <v>95</v>
      </c>
      <c r="D329" t="s">
        <v>25</v>
      </c>
      <c r="E329" t="s">
        <v>39</v>
      </c>
      <c r="F329" t="s">
        <v>700</v>
      </c>
      <c r="G329" t="str">
        <f t="shared" si="603"/>
        <v>DL2022013</v>
      </c>
      <c r="H329" t="str">
        <f t="shared" si="604"/>
        <v>10</v>
      </c>
      <c r="I329" t="str">
        <f t="shared" si="605"/>
        <v>calsap</v>
      </c>
      <c r="J329" t="str">
        <f t="shared" si="606"/>
        <v>EP</v>
      </c>
      <c r="K329" t="str">
        <f t="shared" si="607"/>
        <v>EP</v>
      </c>
      <c r="L329" t="str">
        <f t="shared" si="608"/>
        <v>true</v>
      </c>
      <c r="N329" s="7">
        <f t="shared" si="616"/>
        <v>0</v>
      </c>
      <c r="O329" s="7" t="str">
        <f t="shared" si="617"/>
        <v/>
      </c>
      <c r="P329" s="7" t="str">
        <f t="shared" si="618"/>
        <v/>
      </c>
      <c r="Q329" s="7">
        <f t="shared" si="619"/>
        <v>0</v>
      </c>
    </row>
    <row r="330" spans="1:26" x14ac:dyDescent="0.25">
      <c r="A330" t="s">
        <v>46</v>
      </c>
      <c r="B330" t="s">
        <v>23</v>
      </c>
      <c r="C330" t="s">
        <v>47</v>
      </c>
      <c r="D330" t="s">
        <v>25</v>
      </c>
      <c r="E330">
        <v>34.82</v>
      </c>
      <c r="F330" t="s">
        <v>700</v>
      </c>
      <c r="G330" t="str">
        <f t="shared" si="603"/>
        <v>DL2022013</v>
      </c>
      <c r="H330" t="str">
        <f t="shared" si="604"/>
        <v>11</v>
      </c>
      <c r="I330" t="str">
        <f t="shared" si="605"/>
        <v>mnelei</v>
      </c>
      <c r="J330" t="str">
        <f t="shared" si="606"/>
        <v>PK</v>
      </c>
      <c r="K330" t="str">
        <f t="shared" si="607"/>
        <v>PK</v>
      </c>
      <c r="L330" t="str">
        <f t="shared" si="608"/>
        <v>true</v>
      </c>
      <c r="N330" s="7">
        <f t="shared" si="616"/>
        <v>34.82</v>
      </c>
      <c r="O330" s="7">
        <f t="shared" si="617"/>
        <v>34.82</v>
      </c>
      <c r="P330" s="7" t="str">
        <f t="shared" si="618"/>
        <v/>
      </c>
      <c r="Q330" s="7" t="str">
        <f t="shared" si="619"/>
        <v/>
      </c>
      <c r="R330" t="str">
        <f t="shared" ref="R330" si="627">IF(AND(O330&gt;0,P331=0),"Valid","Invalid")</f>
        <v>Valid</v>
      </c>
      <c r="S330" t="str">
        <f t="shared" ref="S330" si="628">IF(OR(Q332&gt;0,Q333&gt;0),"Present","Absent")</f>
        <v>Absent</v>
      </c>
      <c r="T330" t="str">
        <f t="shared" ref="T330" si="629">IF(OR(Q332&lt;41,Q333&lt;41),"Ct&lt;41",IF(OR(Q332&gt;41,Q333&gt;41),"Ct&gt;41","No Ct"))</f>
        <v>Ct&lt;41</v>
      </c>
      <c r="V330" t="str">
        <f t="shared" ref="V330" si="630">G330&amp;"_"&amp;I330&amp;"_"&amp;R330&amp;"_"&amp;S330&amp;"_"&amp;T330</f>
        <v>DL2022013_mnelei_Valid_Absent_Ct&lt;41</v>
      </c>
      <c r="X330">
        <f t="shared" ref="X330" si="631">O330</f>
        <v>34.82</v>
      </c>
      <c r="Y330">
        <f t="shared" ref="Y330" si="632">P331</f>
        <v>0</v>
      </c>
      <c r="Z330">
        <f t="shared" ref="Z330" si="633">Q332+Q333</f>
        <v>0</v>
      </c>
    </row>
    <row r="331" spans="1:26" x14ac:dyDescent="0.25">
      <c r="A331" t="s">
        <v>71</v>
      </c>
      <c r="B331" t="s">
        <v>51</v>
      </c>
      <c r="C331" t="s">
        <v>72</v>
      </c>
      <c r="D331" t="s">
        <v>25</v>
      </c>
      <c r="E331" t="s">
        <v>39</v>
      </c>
      <c r="F331" t="s">
        <v>700</v>
      </c>
      <c r="G331" t="str">
        <f t="shared" si="603"/>
        <v>DL2022013</v>
      </c>
      <c r="H331" t="str">
        <f t="shared" si="604"/>
        <v>11</v>
      </c>
      <c r="I331" t="str">
        <f t="shared" si="605"/>
        <v>mnelei</v>
      </c>
      <c r="J331" t="str">
        <f t="shared" si="606"/>
        <v>NK</v>
      </c>
      <c r="K331" t="str">
        <f t="shared" si="607"/>
        <v>NK</v>
      </c>
      <c r="L331" t="str">
        <f t="shared" si="608"/>
        <v>true</v>
      </c>
      <c r="N331" s="7">
        <f t="shared" si="616"/>
        <v>0</v>
      </c>
      <c r="O331" s="7" t="str">
        <f t="shared" si="617"/>
        <v/>
      </c>
      <c r="P331" s="7">
        <f t="shared" si="618"/>
        <v>0</v>
      </c>
      <c r="Q331" s="7" t="str">
        <f t="shared" si="619"/>
        <v/>
      </c>
    </row>
    <row r="332" spans="1:26" x14ac:dyDescent="0.25">
      <c r="A332" t="s">
        <v>96</v>
      </c>
      <c r="B332" t="s">
        <v>76</v>
      </c>
      <c r="C332" t="s">
        <v>97</v>
      </c>
      <c r="D332" t="s">
        <v>25</v>
      </c>
      <c r="E332" t="s">
        <v>39</v>
      </c>
      <c r="F332" t="s">
        <v>700</v>
      </c>
      <c r="G332" t="str">
        <f t="shared" si="603"/>
        <v>DL2022013</v>
      </c>
      <c r="H332" t="str">
        <f t="shared" si="604"/>
        <v>11</v>
      </c>
      <c r="I332" t="str">
        <f t="shared" si="605"/>
        <v>mnelei</v>
      </c>
      <c r="J332" t="str">
        <f t="shared" si="606"/>
        <v>EP</v>
      </c>
      <c r="K332" t="str">
        <f t="shared" si="607"/>
        <v>EP</v>
      </c>
      <c r="L332" t="str">
        <f t="shared" si="608"/>
        <v>true</v>
      </c>
      <c r="N332" s="7">
        <f t="shared" si="616"/>
        <v>0</v>
      </c>
      <c r="O332" s="7" t="str">
        <f t="shared" si="617"/>
        <v/>
      </c>
      <c r="P332" s="7" t="str">
        <f t="shared" si="618"/>
        <v/>
      </c>
      <c r="Q332" s="7">
        <f t="shared" si="619"/>
        <v>0</v>
      </c>
    </row>
    <row r="333" spans="1:26" x14ac:dyDescent="0.25">
      <c r="A333" t="s">
        <v>110</v>
      </c>
      <c r="B333" t="s">
        <v>76</v>
      </c>
      <c r="C333" t="s">
        <v>97</v>
      </c>
      <c r="D333" t="s">
        <v>25</v>
      </c>
      <c r="E333" t="s">
        <v>39</v>
      </c>
      <c r="F333" t="s">
        <v>700</v>
      </c>
      <c r="G333" t="str">
        <f t="shared" si="603"/>
        <v>DL2022013</v>
      </c>
      <c r="H333" t="str">
        <f t="shared" si="604"/>
        <v>11</v>
      </c>
      <c r="I333" t="str">
        <f t="shared" si="605"/>
        <v>mnelei</v>
      </c>
      <c r="J333" t="str">
        <f t="shared" si="606"/>
        <v>EP</v>
      </c>
      <c r="K333" t="str">
        <f t="shared" si="607"/>
        <v>EP</v>
      </c>
      <c r="L333" t="str">
        <f t="shared" si="608"/>
        <v>true</v>
      </c>
      <c r="N333" s="7">
        <f t="shared" si="616"/>
        <v>0</v>
      </c>
      <c r="O333" s="7" t="str">
        <f t="shared" si="617"/>
        <v/>
      </c>
      <c r="P333" s="7" t="str">
        <f t="shared" si="618"/>
        <v/>
      </c>
      <c r="Q333" s="7">
        <f t="shared" si="619"/>
        <v>0</v>
      </c>
    </row>
    <row r="334" spans="1:26" x14ac:dyDescent="0.25">
      <c r="A334" t="s">
        <v>48</v>
      </c>
      <c r="B334" t="s">
        <v>23</v>
      </c>
      <c r="C334" t="s">
        <v>49</v>
      </c>
      <c r="D334" t="s">
        <v>25</v>
      </c>
      <c r="E334">
        <v>35.14</v>
      </c>
      <c r="F334" t="s">
        <v>700</v>
      </c>
      <c r="G334" t="str">
        <f t="shared" si="603"/>
        <v>DL2022013</v>
      </c>
      <c r="H334" t="str">
        <f t="shared" si="604"/>
        <v>12</v>
      </c>
      <c r="I334" t="str">
        <f t="shared" si="605"/>
        <v>mnelei</v>
      </c>
      <c r="J334" t="str">
        <f t="shared" si="606"/>
        <v>PK</v>
      </c>
      <c r="K334" t="str">
        <f t="shared" si="607"/>
        <v>PK</v>
      </c>
      <c r="L334" t="str">
        <f t="shared" si="608"/>
        <v>true</v>
      </c>
      <c r="N334" s="7">
        <f t="shared" si="616"/>
        <v>35.14</v>
      </c>
      <c r="O334" s="7">
        <f t="shared" si="617"/>
        <v>35.14</v>
      </c>
      <c r="P334" s="7" t="str">
        <f t="shared" si="618"/>
        <v/>
      </c>
      <c r="Q334" s="7" t="str">
        <f t="shared" si="619"/>
        <v/>
      </c>
      <c r="R334" t="str">
        <f t="shared" ref="R334" si="634">IF(AND(O334&gt;0,P335=0),"Valid","Invalid")</f>
        <v>Valid</v>
      </c>
      <c r="S334" t="str">
        <f t="shared" ref="S334" si="635">IF(OR(Q336&gt;0,Q337&gt;0),"Present","Absent")</f>
        <v>Absent</v>
      </c>
      <c r="T334" t="str">
        <f t="shared" ref="T334" si="636">IF(OR(Q336&lt;41,Q337&lt;41),"Ct&lt;41",IF(OR(Q336&gt;41,Q337&gt;41),"Ct&gt;41","No Ct"))</f>
        <v>Ct&lt;41</v>
      </c>
      <c r="V334" t="str">
        <f t="shared" ref="V334" si="637">G334&amp;"_"&amp;I334&amp;"_"&amp;R334&amp;"_"&amp;S334&amp;"_"&amp;T334</f>
        <v>DL2022013_mnelei_Valid_Absent_Ct&lt;41</v>
      </c>
      <c r="X334">
        <f t="shared" ref="X334" si="638">O334</f>
        <v>35.14</v>
      </c>
      <c r="Y334">
        <f t="shared" ref="Y334" si="639">P335</f>
        <v>0</v>
      </c>
      <c r="Z334">
        <f t="shared" ref="Z334" si="640">Q336+Q337</f>
        <v>0</v>
      </c>
    </row>
    <row r="335" spans="1:26" x14ac:dyDescent="0.25">
      <c r="A335" t="s">
        <v>73</v>
      </c>
      <c r="B335" t="s">
        <v>51</v>
      </c>
      <c r="C335" t="s">
        <v>74</v>
      </c>
      <c r="D335" t="s">
        <v>25</v>
      </c>
      <c r="E335" t="s">
        <v>39</v>
      </c>
      <c r="F335" t="s">
        <v>700</v>
      </c>
      <c r="G335" t="str">
        <f t="shared" si="603"/>
        <v>DL2022013</v>
      </c>
      <c r="H335" t="str">
        <f t="shared" si="604"/>
        <v>12</v>
      </c>
      <c r="I335" t="str">
        <f t="shared" si="605"/>
        <v>mnelei</v>
      </c>
      <c r="J335" t="str">
        <f t="shared" si="606"/>
        <v>NK</v>
      </c>
      <c r="K335" t="str">
        <f t="shared" si="607"/>
        <v>NK</v>
      </c>
      <c r="L335" t="str">
        <f t="shared" si="608"/>
        <v>true</v>
      </c>
      <c r="N335" s="7">
        <f t="shared" si="616"/>
        <v>0</v>
      </c>
      <c r="O335" s="7" t="str">
        <f t="shared" si="617"/>
        <v/>
      </c>
      <c r="P335" s="7">
        <f t="shared" si="618"/>
        <v>0</v>
      </c>
      <c r="Q335" s="7" t="str">
        <f t="shared" si="619"/>
        <v/>
      </c>
    </row>
    <row r="336" spans="1:26" x14ac:dyDescent="0.25">
      <c r="A336" t="s">
        <v>98</v>
      </c>
      <c r="B336" t="s">
        <v>76</v>
      </c>
      <c r="C336" t="s">
        <v>99</v>
      </c>
      <c r="D336" t="s">
        <v>25</v>
      </c>
      <c r="E336" t="s">
        <v>39</v>
      </c>
      <c r="F336" t="s">
        <v>700</v>
      </c>
      <c r="G336" t="str">
        <f t="shared" si="603"/>
        <v>DL2022013</v>
      </c>
      <c r="H336" t="str">
        <f t="shared" si="604"/>
        <v>12</v>
      </c>
      <c r="I336" t="str">
        <f t="shared" si="605"/>
        <v>mnelei</v>
      </c>
      <c r="J336" t="str">
        <f t="shared" si="606"/>
        <v>EP</v>
      </c>
      <c r="K336" t="str">
        <f t="shared" si="607"/>
        <v>EP</v>
      </c>
      <c r="L336" t="str">
        <f t="shared" si="608"/>
        <v>true</v>
      </c>
      <c r="N336" s="7">
        <f t="shared" si="616"/>
        <v>0</v>
      </c>
      <c r="O336" s="7" t="str">
        <f t="shared" si="617"/>
        <v/>
      </c>
      <c r="P336" s="7" t="str">
        <f t="shared" si="618"/>
        <v/>
      </c>
      <c r="Q336" s="7">
        <f t="shared" si="619"/>
        <v>0</v>
      </c>
    </row>
    <row r="337" spans="1:26" x14ac:dyDescent="0.25">
      <c r="A337" t="s">
        <v>111</v>
      </c>
      <c r="B337" t="s">
        <v>76</v>
      </c>
      <c r="C337" t="s">
        <v>99</v>
      </c>
      <c r="D337" t="s">
        <v>25</v>
      </c>
      <c r="E337" t="s">
        <v>39</v>
      </c>
      <c r="F337" t="s">
        <v>700</v>
      </c>
      <c r="G337" t="str">
        <f t="shared" si="603"/>
        <v>DL2022013</v>
      </c>
      <c r="H337" t="str">
        <f t="shared" si="604"/>
        <v>12</v>
      </c>
      <c r="I337" t="str">
        <f t="shared" si="605"/>
        <v>mnelei</v>
      </c>
      <c r="J337" t="str">
        <f t="shared" si="606"/>
        <v>EP</v>
      </c>
      <c r="K337" t="str">
        <f t="shared" si="607"/>
        <v>EP</v>
      </c>
      <c r="L337" t="str">
        <f t="shared" si="608"/>
        <v>true</v>
      </c>
      <c r="N337" s="7">
        <f t="shared" si="616"/>
        <v>0</v>
      </c>
      <c r="O337" s="7" t="str">
        <f t="shared" si="617"/>
        <v/>
      </c>
      <c r="P337" s="7" t="str">
        <f t="shared" si="618"/>
        <v/>
      </c>
      <c r="Q337" s="7">
        <f t="shared" si="619"/>
        <v>0</v>
      </c>
    </row>
    <row r="338" spans="1:26" x14ac:dyDescent="0.25">
      <c r="A338" t="s">
        <v>172</v>
      </c>
      <c r="B338" t="s">
        <v>23</v>
      </c>
      <c r="C338" t="s">
        <v>173</v>
      </c>
      <c r="D338" t="s">
        <v>25</v>
      </c>
      <c r="E338">
        <v>26.81</v>
      </c>
      <c r="F338" t="s">
        <v>700</v>
      </c>
      <c r="G338" t="str">
        <f t="shared" si="603"/>
        <v>DL2022013</v>
      </c>
      <c r="H338" t="str">
        <f t="shared" si="604"/>
        <v>13</v>
      </c>
      <c r="I338" t="str">
        <f t="shared" si="605"/>
        <v>hemtak</v>
      </c>
      <c r="J338" t="str">
        <f t="shared" si="606"/>
        <v>PK</v>
      </c>
      <c r="K338" t="str">
        <f t="shared" si="607"/>
        <v>PK</v>
      </c>
      <c r="L338" t="str">
        <f t="shared" si="608"/>
        <v>true</v>
      </c>
      <c r="N338" s="7">
        <f t="shared" si="616"/>
        <v>26.81</v>
      </c>
      <c r="O338" s="7">
        <f t="shared" si="617"/>
        <v>26.81</v>
      </c>
      <c r="P338" s="7" t="str">
        <f t="shared" si="618"/>
        <v/>
      </c>
      <c r="Q338" s="7" t="str">
        <f t="shared" si="619"/>
        <v/>
      </c>
      <c r="R338" t="str">
        <f t="shared" ref="R338" si="641">IF(AND(O338&gt;0,P339=0),"Valid","Invalid")</f>
        <v>Valid</v>
      </c>
      <c r="S338" t="str">
        <f t="shared" ref="S338" si="642">IF(OR(Q340&gt;0,Q341&gt;0),"Present","Absent")</f>
        <v>Absent</v>
      </c>
      <c r="T338" t="str">
        <f t="shared" ref="T338" si="643">IF(OR(Q340&lt;41,Q341&lt;41),"Ct&lt;41",IF(OR(Q340&gt;41,Q341&gt;41),"Ct&gt;41","No Ct"))</f>
        <v>Ct&lt;41</v>
      </c>
      <c r="V338" t="str">
        <f t="shared" ref="V338" si="644">G338&amp;"_"&amp;I338&amp;"_"&amp;R338&amp;"_"&amp;S338&amp;"_"&amp;T338</f>
        <v>DL2022013_hemtak_Valid_Absent_Ct&lt;41</v>
      </c>
      <c r="X338">
        <f t="shared" ref="X338" si="645">O338</f>
        <v>26.81</v>
      </c>
      <c r="Y338">
        <f t="shared" ref="Y338" si="646">P339</f>
        <v>0</v>
      </c>
      <c r="Z338">
        <f t="shared" ref="Z338" si="647">Q340+Q341</f>
        <v>0</v>
      </c>
    </row>
    <row r="339" spans="1:26" x14ac:dyDescent="0.25">
      <c r="A339" t="s">
        <v>148</v>
      </c>
      <c r="B339" t="s">
        <v>51</v>
      </c>
      <c r="C339" t="s">
        <v>149</v>
      </c>
      <c r="D339" t="s">
        <v>25</v>
      </c>
      <c r="E339" t="s">
        <v>39</v>
      </c>
      <c r="F339" t="s">
        <v>700</v>
      </c>
      <c r="G339" t="str">
        <f t="shared" si="603"/>
        <v>DL2022013</v>
      </c>
      <c r="H339" t="str">
        <f t="shared" si="604"/>
        <v>13</v>
      </c>
      <c r="I339" t="str">
        <f t="shared" si="605"/>
        <v>hemtak</v>
      </c>
      <c r="J339" t="str">
        <f t="shared" si="606"/>
        <v>NK</v>
      </c>
      <c r="K339" t="str">
        <f t="shared" si="607"/>
        <v>NK</v>
      </c>
      <c r="L339" t="str">
        <f t="shared" si="608"/>
        <v>true</v>
      </c>
      <c r="N339" s="7">
        <f t="shared" si="616"/>
        <v>0</v>
      </c>
      <c r="O339" s="7" t="str">
        <f t="shared" si="617"/>
        <v/>
      </c>
      <c r="P339" s="7">
        <f t="shared" si="618"/>
        <v>0</v>
      </c>
      <c r="Q339" s="7" t="str">
        <f t="shared" si="619"/>
        <v/>
      </c>
    </row>
    <row r="340" spans="1:26" x14ac:dyDescent="0.25">
      <c r="A340" t="s">
        <v>112</v>
      </c>
      <c r="B340" t="s">
        <v>76</v>
      </c>
      <c r="C340" t="s">
        <v>113</v>
      </c>
      <c r="D340" t="s">
        <v>25</v>
      </c>
      <c r="E340" t="s">
        <v>39</v>
      </c>
      <c r="F340" t="s">
        <v>700</v>
      </c>
      <c r="G340" t="str">
        <f t="shared" si="603"/>
        <v>DL2022013</v>
      </c>
      <c r="H340" t="str">
        <f t="shared" si="604"/>
        <v>13</v>
      </c>
      <c r="I340" t="str">
        <f t="shared" si="605"/>
        <v>hemtak</v>
      </c>
      <c r="J340" t="str">
        <f t="shared" si="606"/>
        <v>EP</v>
      </c>
      <c r="K340" t="str">
        <f t="shared" si="607"/>
        <v>EP</v>
      </c>
      <c r="L340" t="str">
        <f t="shared" si="608"/>
        <v>true</v>
      </c>
      <c r="N340" s="7">
        <f t="shared" si="616"/>
        <v>0</v>
      </c>
      <c r="O340" s="7" t="str">
        <f t="shared" si="617"/>
        <v/>
      </c>
      <c r="P340" s="7" t="str">
        <f t="shared" si="618"/>
        <v/>
      </c>
      <c r="Q340" s="7">
        <f t="shared" si="619"/>
        <v>0</v>
      </c>
    </row>
    <row r="341" spans="1:26" x14ac:dyDescent="0.25">
      <c r="A341" t="s">
        <v>136</v>
      </c>
      <c r="B341" t="s">
        <v>76</v>
      </c>
      <c r="C341" t="s">
        <v>113</v>
      </c>
      <c r="D341" t="s">
        <v>25</v>
      </c>
      <c r="E341" t="s">
        <v>39</v>
      </c>
      <c r="F341" t="s">
        <v>700</v>
      </c>
      <c r="G341" t="str">
        <f t="shared" si="603"/>
        <v>DL2022013</v>
      </c>
      <c r="H341" t="str">
        <f t="shared" si="604"/>
        <v>13</v>
      </c>
      <c r="I341" t="str">
        <f t="shared" si="605"/>
        <v>hemtak</v>
      </c>
      <c r="J341" t="str">
        <f t="shared" si="606"/>
        <v>EP</v>
      </c>
      <c r="K341" t="str">
        <f t="shared" si="607"/>
        <v>EP</v>
      </c>
      <c r="L341" t="str">
        <f t="shared" si="608"/>
        <v>true</v>
      </c>
      <c r="N341" s="7">
        <f t="shared" si="616"/>
        <v>0</v>
      </c>
      <c r="O341" s="7" t="str">
        <f t="shared" si="617"/>
        <v/>
      </c>
      <c r="P341" s="7" t="str">
        <f t="shared" si="618"/>
        <v/>
      </c>
      <c r="Q341" s="7">
        <f t="shared" si="619"/>
        <v>0</v>
      </c>
    </row>
    <row r="342" spans="1:26" x14ac:dyDescent="0.25">
      <c r="A342" t="s">
        <v>174</v>
      </c>
      <c r="B342" t="s">
        <v>23</v>
      </c>
      <c r="C342" t="s">
        <v>175</v>
      </c>
      <c r="D342" t="s">
        <v>25</v>
      </c>
      <c r="E342">
        <v>26.79</v>
      </c>
      <c r="F342" t="s">
        <v>700</v>
      </c>
      <c r="G342" t="str">
        <f t="shared" si="603"/>
        <v>DL2022013</v>
      </c>
      <c r="H342" t="str">
        <f t="shared" si="604"/>
        <v>14</v>
      </c>
      <c r="I342" t="str">
        <f t="shared" si="605"/>
        <v>hemtak</v>
      </c>
      <c r="J342" t="str">
        <f t="shared" si="606"/>
        <v>PK</v>
      </c>
      <c r="K342" t="str">
        <f t="shared" si="607"/>
        <v>PK</v>
      </c>
      <c r="L342" t="str">
        <f t="shared" si="608"/>
        <v>true</v>
      </c>
      <c r="N342" s="7">
        <f t="shared" si="616"/>
        <v>26.79</v>
      </c>
      <c r="O342" s="7">
        <f t="shared" si="617"/>
        <v>26.79</v>
      </c>
      <c r="P342" s="7" t="str">
        <f t="shared" si="618"/>
        <v/>
      </c>
      <c r="Q342" s="7" t="str">
        <f t="shared" si="619"/>
        <v/>
      </c>
      <c r="R342" t="str">
        <f t="shared" ref="R342" si="648">IF(AND(O342&gt;0,P343=0),"Valid","Invalid")</f>
        <v>Valid</v>
      </c>
      <c r="S342" t="str">
        <f t="shared" ref="S342" si="649">IF(OR(Q344&gt;0,Q345&gt;0),"Present","Absent")</f>
        <v>Absent</v>
      </c>
      <c r="T342" t="str">
        <f t="shared" ref="T342" si="650">IF(OR(Q344&lt;41,Q345&lt;41),"Ct&lt;41",IF(OR(Q344&gt;41,Q345&gt;41),"Ct&gt;41","No Ct"))</f>
        <v>Ct&lt;41</v>
      </c>
      <c r="V342" t="str">
        <f t="shared" ref="V342" si="651">G342&amp;"_"&amp;I342&amp;"_"&amp;R342&amp;"_"&amp;S342&amp;"_"&amp;T342</f>
        <v>DL2022013_hemtak_Valid_Absent_Ct&lt;41</v>
      </c>
      <c r="X342">
        <f t="shared" ref="X342" si="652">O342</f>
        <v>26.79</v>
      </c>
      <c r="Y342">
        <f t="shared" ref="Y342" si="653">P343</f>
        <v>0</v>
      </c>
      <c r="Z342">
        <f t="shared" ref="Z342" si="654">Q344+Q345</f>
        <v>0</v>
      </c>
    </row>
    <row r="343" spans="1:26" x14ac:dyDescent="0.25">
      <c r="A343" t="s">
        <v>150</v>
      </c>
      <c r="B343" t="s">
        <v>51</v>
      </c>
      <c r="C343" t="s">
        <v>151</v>
      </c>
      <c r="D343" t="s">
        <v>25</v>
      </c>
      <c r="E343" t="s">
        <v>39</v>
      </c>
      <c r="F343" t="s">
        <v>700</v>
      </c>
      <c r="G343" t="str">
        <f t="shared" si="603"/>
        <v>DL2022013</v>
      </c>
      <c r="H343" t="str">
        <f t="shared" si="604"/>
        <v>14</v>
      </c>
      <c r="I343" t="str">
        <f t="shared" si="605"/>
        <v>hemtak</v>
      </c>
      <c r="J343" t="str">
        <f t="shared" si="606"/>
        <v>NK</v>
      </c>
      <c r="K343" t="str">
        <f t="shared" si="607"/>
        <v>NK</v>
      </c>
      <c r="L343" t="str">
        <f t="shared" si="608"/>
        <v>true</v>
      </c>
      <c r="N343" s="7">
        <f t="shared" si="616"/>
        <v>0</v>
      </c>
      <c r="O343" s="7" t="str">
        <f t="shared" si="617"/>
        <v/>
      </c>
      <c r="P343" s="7">
        <f t="shared" si="618"/>
        <v>0</v>
      </c>
      <c r="Q343" s="7" t="str">
        <f t="shared" si="619"/>
        <v/>
      </c>
    </row>
    <row r="344" spans="1:26" x14ac:dyDescent="0.25">
      <c r="A344" t="s">
        <v>114</v>
      </c>
      <c r="B344" t="s">
        <v>76</v>
      </c>
      <c r="C344" t="s">
        <v>115</v>
      </c>
      <c r="D344" t="s">
        <v>25</v>
      </c>
      <c r="E344" t="s">
        <v>39</v>
      </c>
      <c r="F344" t="s">
        <v>700</v>
      </c>
      <c r="G344" t="str">
        <f t="shared" si="603"/>
        <v>DL2022013</v>
      </c>
      <c r="H344" t="str">
        <f t="shared" si="604"/>
        <v>14</v>
      </c>
      <c r="I344" t="str">
        <f t="shared" si="605"/>
        <v>hemtak</v>
      </c>
      <c r="J344" t="str">
        <f t="shared" si="606"/>
        <v>EP</v>
      </c>
      <c r="K344" t="str">
        <f t="shared" si="607"/>
        <v>EP</v>
      </c>
      <c r="L344" t="str">
        <f t="shared" si="608"/>
        <v>true</v>
      </c>
      <c r="N344" s="7">
        <f t="shared" si="616"/>
        <v>0</v>
      </c>
      <c r="O344" s="7" t="str">
        <f t="shared" si="617"/>
        <v/>
      </c>
      <c r="P344" s="7" t="str">
        <f t="shared" si="618"/>
        <v/>
      </c>
      <c r="Q344" s="7">
        <f t="shared" si="619"/>
        <v>0</v>
      </c>
    </row>
    <row r="345" spans="1:26" x14ac:dyDescent="0.25">
      <c r="A345" t="s">
        <v>137</v>
      </c>
      <c r="B345" t="s">
        <v>76</v>
      </c>
      <c r="C345" t="s">
        <v>115</v>
      </c>
      <c r="D345" t="s">
        <v>25</v>
      </c>
      <c r="E345" t="s">
        <v>39</v>
      </c>
      <c r="F345" t="s">
        <v>700</v>
      </c>
      <c r="G345" t="str">
        <f t="shared" si="603"/>
        <v>DL2022013</v>
      </c>
      <c r="H345" t="str">
        <f t="shared" si="604"/>
        <v>14</v>
      </c>
      <c r="I345" t="str">
        <f t="shared" si="605"/>
        <v>hemtak</v>
      </c>
      <c r="J345" t="str">
        <f t="shared" si="606"/>
        <v>EP</v>
      </c>
      <c r="K345" t="str">
        <f t="shared" si="607"/>
        <v>EP</v>
      </c>
      <c r="L345" t="str">
        <f t="shared" si="608"/>
        <v>true</v>
      </c>
      <c r="N345" s="7">
        <f t="shared" si="616"/>
        <v>0</v>
      </c>
      <c r="O345" s="7" t="str">
        <f t="shared" si="617"/>
        <v/>
      </c>
      <c r="P345" s="7" t="str">
        <f t="shared" si="618"/>
        <v/>
      </c>
      <c r="Q345" s="7">
        <f t="shared" si="619"/>
        <v>0</v>
      </c>
    </row>
    <row r="346" spans="1:26" x14ac:dyDescent="0.25">
      <c r="A346" t="s">
        <v>176</v>
      </c>
      <c r="B346" t="s">
        <v>23</v>
      </c>
      <c r="C346" t="s">
        <v>177</v>
      </c>
      <c r="D346" t="s">
        <v>25</v>
      </c>
      <c r="E346">
        <v>28.28</v>
      </c>
      <c r="F346" t="s">
        <v>700</v>
      </c>
      <c r="G346" t="str">
        <f t="shared" si="603"/>
        <v>DL2022013</v>
      </c>
      <c r="H346" t="str">
        <f t="shared" si="604"/>
        <v>15</v>
      </c>
      <c r="I346" t="str">
        <f t="shared" si="605"/>
        <v>aleost</v>
      </c>
      <c r="J346" t="str">
        <f t="shared" si="606"/>
        <v>PK</v>
      </c>
      <c r="K346" t="str">
        <f t="shared" si="607"/>
        <v>PK</v>
      </c>
      <c r="L346" t="str">
        <f t="shared" si="608"/>
        <v>true</v>
      </c>
      <c r="N346" s="7">
        <f t="shared" si="616"/>
        <v>28.28</v>
      </c>
      <c r="O346" s="7">
        <f t="shared" si="617"/>
        <v>28.28</v>
      </c>
      <c r="P346" s="7" t="str">
        <f t="shared" si="618"/>
        <v/>
      </c>
      <c r="Q346" s="7" t="str">
        <f t="shared" si="619"/>
        <v/>
      </c>
      <c r="R346" t="str">
        <f t="shared" ref="R346" si="655">IF(AND(O346&gt;0,P347=0),"Valid","Invalid")</f>
        <v>Invalid</v>
      </c>
      <c r="S346" t="str">
        <f t="shared" ref="S346" si="656">IF(OR(Q348&gt;0,Q349&gt;0),"Present","Absent")</f>
        <v>Absent</v>
      </c>
      <c r="T346" t="str">
        <f t="shared" ref="T346" si="657">IF(OR(Q348&lt;41,Q349&lt;41),"Ct&lt;41",IF(OR(Q348&gt;41,Q349&gt;41),"Ct&gt;41","No Ct"))</f>
        <v>Ct&lt;41</v>
      </c>
      <c r="V346" t="str">
        <f t="shared" ref="V346" si="658">G346&amp;"_"&amp;I346&amp;"_"&amp;R346&amp;"_"&amp;S346&amp;"_"&amp;T346</f>
        <v>DL2022013_aleost_Invalid_Absent_Ct&lt;41</v>
      </c>
      <c r="X346">
        <f t="shared" ref="X346" si="659">O346</f>
        <v>28.28</v>
      </c>
      <c r="Y346">
        <f t="shared" ref="Y346" si="660">P347</f>
        <v>49.3</v>
      </c>
      <c r="Z346">
        <f t="shared" ref="Z346" si="661">Q348+Q349</f>
        <v>0</v>
      </c>
    </row>
    <row r="347" spans="1:26" x14ac:dyDescent="0.25">
      <c r="A347" t="s">
        <v>152</v>
      </c>
      <c r="B347" t="s">
        <v>51</v>
      </c>
      <c r="C347" t="s">
        <v>153</v>
      </c>
      <c r="D347" t="s">
        <v>25</v>
      </c>
      <c r="E347">
        <v>49.3</v>
      </c>
      <c r="F347" t="s">
        <v>700</v>
      </c>
      <c r="G347" t="str">
        <f t="shared" si="603"/>
        <v>DL2022013</v>
      </c>
      <c r="H347" t="str">
        <f t="shared" si="604"/>
        <v>15</v>
      </c>
      <c r="I347" t="str">
        <f t="shared" si="605"/>
        <v>aleost</v>
      </c>
      <c r="J347" t="str">
        <f t="shared" si="606"/>
        <v>NK</v>
      </c>
      <c r="K347" t="str">
        <f t="shared" si="607"/>
        <v>NK</v>
      </c>
      <c r="L347" t="str">
        <f t="shared" si="608"/>
        <v>true</v>
      </c>
      <c r="N347" s="7">
        <f t="shared" si="616"/>
        <v>49.3</v>
      </c>
      <c r="O347" s="7" t="str">
        <f t="shared" si="617"/>
        <v/>
      </c>
      <c r="P347" s="7">
        <f t="shared" si="618"/>
        <v>49.3</v>
      </c>
      <c r="Q347" s="7" t="str">
        <f t="shared" si="619"/>
        <v/>
      </c>
    </row>
    <row r="348" spans="1:26" x14ac:dyDescent="0.25">
      <c r="A348" t="s">
        <v>116</v>
      </c>
      <c r="B348" t="s">
        <v>76</v>
      </c>
      <c r="C348" t="s">
        <v>117</v>
      </c>
      <c r="D348" t="s">
        <v>25</v>
      </c>
      <c r="E348" t="s">
        <v>39</v>
      </c>
      <c r="F348" t="s">
        <v>700</v>
      </c>
      <c r="G348" t="str">
        <f t="shared" si="603"/>
        <v>DL2022013</v>
      </c>
      <c r="H348" t="str">
        <f t="shared" si="604"/>
        <v>15</v>
      </c>
      <c r="I348" t="str">
        <f t="shared" si="605"/>
        <v>aleost</v>
      </c>
      <c r="J348" t="str">
        <f t="shared" si="606"/>
        <v>EP</v>
      </c>
      <c r="K348" t="str">
        <f t="shared" si="607"/>
        <v>EP</v>
      </c>
      <c r="L348" t="str">
        <f t="shared" si="608"/>
        <v>true</v>
      </c>
      <c r="N348" s="7">
        <f t="shared" si="616"/>
        <v>0</v>
      </c>
      <c r="O348" s="7" t="str">
        <f t="shared" si="617"/>
        <v/>
      </c>
      <c r="P348" s="7" t="str">
        <f t="shared" si="618"/>
        <v/>
      </c>
      <c r="Q348" s="7">
        <f t="shared" si="619"/>
        <v>0</v>
      </c>
    </row>
    <row r="349" spans="1:26" x14ac:dyDescent="0.25">
      <c r="A349" t="s">
        <v>138</v>
      </c>
      <c r="B349" t="s">
        <v>76</v>
      </c>
      <c r="C349" t="s">
        <v>117</v>
      </c>
      <c r="D349" t="s">
        <v>25</v>
      </c>
      <c r="E349" t="s">
        <v>39</v>
      </c>
      <c r="F349" t="s">
        <v>700</v>
      </c>
      <c r="G349" t="str">
        <f t="shared" si="603"/>
        <v>DL2022013</v>
      </c>
      <c r="H349" t="str">
        <f t="shared" si="604"/>
        <v>15</v>
      </c>
      <c r="I349" t="str">
        <f t="shared" si="605"/>
        <v>aleost</v>
      </c>
      <c r="J349" t="str">
        <f t="shared" si="606"/>
        <v>EP</v>
      </c>
      <c r="K349" t="str">
        <f t="shared" si="607"/>
        <v>EP</v>
      </c>
      <c r="L349" t="str">
        <f t="shared" si="608"/>
        <v>true</v>
      </c>
      <c r="N349" s="7">
        <f t="shared" si="616"/>
        <v>0</v>
      </c>
      <c r="O349" s="7" t="str">
        <f t="shared" si="617"/>
        <v/>
      </c>
      <c r="P349" s="7" t="str">
        <f t="shared" si="618"/>
        <v/>
      </c>
      <c r="Q349" s="7">
        <f t="shared" si="619"/>
        <v>0</v>
      </c>
    </row>
    <row r="350" spans="1:26" x14ac:dyDescent="0.25">
      <c r="A350" t="s">
        <v>178</v>
      </c>
      <c r="B350" t="s">
        <v>23</v>
      </c>
      <c r="C350" t="s">
        <v>179</v>
      </c>
      <c r="D350" t="s">
        <v>25</v>
      </c>
      <c r="E350" t="s">
        <v>39</v>
      </c>
      <c r="F350" t="s">
        <v>700</v>
      </c>
      <c r="G350" t="str">
        <f t="shared" si="603"/>
        <v>DL2022013</v>
      </c>
      <c r="H350" t="str">
        <f t="shared" si="604"/>
        <v>16</v>
      </c>
      <c r="I350" t="str">
        <f t="shared" si="605"/>
        <v>aleost</v>
      </c>
      <c r="J350" t="str">
        <f t="shared" si="606"/>
        <v>PK</v>
      </c>
      <c r="K350" t="str">
        <f t="shared" si="607"/>
        <v>PK</v>
      </c>
      <c r="L350" t="str">
        <f t="shared" si="608"/>
        <v>true</v>
      </c>
      <c r="N350" s="7">
        <f t="shared" si="616"/>
        <v>0</v>
      </c>
      <c r="O350" s="7">
        <f t="shared" si="617"/>
        <v>0</v>
      </c>
      <c r="P350" s="7" t="str">
        <f t="shared" si="618"/>
        <v/>
      </c>
      <c r="Q350" s="7" t="str">
        <f t="shared" si="619"/>
        <v/>
      </c>
      <c r="R350" t="str">
        <f t="shared" ref="R350" si="662">IF(AND(O350&gt;0,P351=0),"Valid","Invalid")</f>
        <v>Invalid</v>
      </c>
      <c r="S350" t="str">
        <f t="shared" ref="S350" si="663">IF(OR(Q352&gt;0,Q353&gt;0),"Present","Absent")</f>
        <v>Absent</v>
      </c>
      <c r="T350" t="str">
        <f t="shared" ref="T350" si="664">IF(OR(Q352&lt;41,Q353&lt;41),"Ct&lt;41",IF(OR(Q352&gt;41,Q353&gt;41),"Ct&gt;41","No Ct"))</f>
        <v>Ct&lt;41</v>
      </c>
      <c r="V350" t="str">
        <f t="shared" ref="V350" si="665">G350&amp;"_"&amp;I350&amp;"_"&amp;R350&amp;"_"&amp;S350&amp;"_"&amp;T350</f>
        <v>DL2022013_aleost_Invalid_Absent_Ct&lt;41</v>
      </c>
      <c r="X350">
        <f t="shared" ref="X350" si="666">O350</f>
        <v>0</v>
      </c>
      <c r="Y350">
        <f t="shared" ref="Y350" si="667">P351</f>
        <v>0</v>
      </c>
      <c r="Z350">
        <f t="shared" ref="Z350" si="668">Q352+Q353</f>
        <v>0</v>
      </c>
    </row>
    <row r="351" spans="1:26" x14ac:dyDescent="0.25">
      <c r="A351" t="s">
        <v>154</v>
      </c>
      <c r="B351" t="s">
        <v>51</v>
      </c>
      <c r="C351" t="s">
        <v>155</v>
      </c>
      <c r="D351" t="s">
        <v>25</v>
      </c>
      <c r="E351" t="s">
        <v>39</v>
      </c>
      <c r="F351" t="s">
        <v>700</v>
      </c>
      <c r="G351" t="str">
        <f t="shared" si="603"/>
        <v>DL2022013</v>
      </c>
      <c r="H351" t="str">
        <f t="shared" si="604"/>
        <v>16</v>
      </c>
      <c r="I351" t="str">
        <f t="shared" si="605"/>
        <v>aleost</v>
      </c>
      <c r="J351" t="str">
        <f t="shared" si="606"/>
        <v>NK</v>
      </c>
      <c r="K351" t="str">
        <f t="shared" si="607"/>
        <v>NK</v>
      </c>
      <c r="L351" t="str">
        <f t="shared" si="608"/>
        <v>true</v>
      </c>
      <c r="N351" s="7">
        <f t="shared" si="616"/>
        <v>0</v>
      </c>
      <c r="O351" s="7" t="str">
        <f t="shared" si="617"/>
        <v/>
      </c>
      <c r="P351" s="7">
        <f t="shared" si="618"/>
        <v>0</v>
      </c>
      <c r="Q351" s="7" t="str">
        <f t="shared" si="619"/>
        <v/>
      </c>
    </row>
    <row r="352" spans="1:26" x14ac:dyDescent="0.25">
      <c r="A352" t="s">
        <v>118</v>
      </c>
      <c r="B352" t="s">
        <v>76</v>
      </c>
      <c r="C352" t="s">
        <v>119</v>
      </c>
      <c r="D352" t="s">
        <v>25</v>
      </c>
      <c r="E352" t="s">
        <v>39</v>
      </c>
      <c r="F352" t="s">
        <v>700</v>
      </c>
      <c r="G352" t="str">
        <f t="shared" si="603"/>
        <v>DL2022013</v>
      </c>
      <c r="H352" t="str">
        <f t="shared" si="604"/>
        <v>16</v>
      </c>
      <c r="I352" t="str">
        <f t="shared" si="605"/>
        <v>aleost</v>
      </c>
      <c r="J352" t="str">
        <f t="shared" si="606"/>
        <v>EP</v>
      </c>
      <c r="K352" t="str">
        <f t="shared" si="607"/>
        <v>EP</v>
      </c>
      <c r="L352" t="str">
        <f t="shared" si="608"/>
        <v>true</v>
      </c>
      <c r="N352" s="7">
        <f t="shared" si="616"/>
        <v>0</v>
      </c>
      <c r="O352" s="7" t="str">
        <f t="shared" si="617"/>
        <v/>
      </c>
      <c r="P352" s="7" t="str">
        <f t="shared" si="618"/>
        <v/>
      </c>
      <c r="Q352" s="7">
        <f t="shared" si="619"/>
        <v>0</v>
      </c>
    </row>
    <row r="353" spans="1:26" x14ac:dyDescent="0.25">
      <c r="A353" t="s">
        <v>139</v>
      </c>
      <c r="B353" t="s">
        <v>76</v>
      </c>
      <c r="C353" t="s">
        <v>119</v>
      </c>
      <c r="D353" t="s">
        <v>25</v>
      </c>
      <c r="E353" t="s">
        <v>39</v>
      </c>
      <c r="F353" t="s">
        <v>700</v>
      </c>
      <c r="G353" t="str">
        <f t="shared" si="603"/>
        <v>DL2022013</v>
      </c>
      <c r="H353" t="str">
        <f t="shared" si="604"/>
        <v>16</v>
      </c>
      <c r="I353" t="str">
        <f t="shared" si="605"/>
        <v>aleost</v>
      </c>
      <c r="J353" t="str">
        <f t="shared" si="606"/>
        <v>EP</v>
      </c>
      <c r="K353" t="str">
        <f t="shared" si="607"/>
        <v>EP</v>
      </c>
      <c r="L353" t="str">
        <f t="shared" si="608"/>
        <v>true</v>
      </c>
      <c r="N353" s="7">
        <f t="shared" si="616"/>
        <v>0</v>
      </c>
      <c r="O353" s="7" t="str">
        <f t="shared" si="617"/>
        <v/>
      </c>
      <c r="P353" s="7" t="str">
        <f t="shared" si="618"/>
        <v/>
      </c>
      <c r="Q353" s="7">
        <f t="shared" si="619"/>
        <v>0</v>
      </c>
    </row>
    <row r="354" spans="1:26" x14ac:dyDescent="0.25">
      <c r="A354" t="s">
        <v>180</v>
      </c>
      <c r="B354" t="s">
        <v>23</v>
      </c>
      <c r="C354" t="s">
        <v>181</v>
      </c>
      <c r="D354" t="s">
        <v>25</v>
      </c>
      <c r="E354">
        <v>17.88</v>
      </c>
      <c r="F354" t="s">
        <v>700</v>
      </c>
      <c r="G354" t="str">
        <f t="shared" si="603"/>
        <v>DL2022013</v>
      </c>
      <c r="H354" t="str">
        <f t="shared" si="604"/>
        <v>17</v>
      </c>
      <c r="I354" t="str">
        <f t="shared" si="605"/>
        <v>prypar</v>
      </c>
      <c r="J354" t="str">
        <f t="shared" si="606"/>
        <v>PK</v>
      </c>
      <c r="K354" t="str">
        <f t="shared" si="607"/>
        <v>PK</v>
      </c>
      <c r="L354" t="str">
        <f t="shared" si="608"/>
        <v>true</v>
      </c>
      <c r="N354" s="7">
        <f t="shared" si="616"/>
        <v>17.88</v>
      </c>
      <c r="O354" s="7">
        <f t="shared" si="617"/>
        <v>17.88</v>
      </c>
      <c r="P354" s="7" t="str">
        <f t="shared" si="618"/>
        <v/>
      </c>
      <c r="Q354" s="7" t="str">
        <f t="shared" si="619"/>
        <v/>
      </c>
      <c r="R354" t="str">
        <f t="shared" ref="R354" si="669">IF(AND(O354&gt;0,P355=0),"Valid","Invalid")</f>
        <v>Valid</v>
      </c>
      <c r="S354" t="str">
        <f t="shared" ref="S354" si="670">IF(OR(Q356&gt;0,Q357&gt;0),"Present","Absent")</f>
        <v>Absent</v>
      </c>
      <c r="T354" t="str">
        <f t="shared" ref="T354" si="671">IF(OR(Q356&lt;41,Q357&lt;41),"Ct&lt;41",IF(OR(Q356&gt;41,Q357&gt;41),"Ct&gt;41","No Ct"))</f>
        <v>Ct&lt;41</v>
      </c>
      <c r="V354" t="str">
        <f t="shared" ref="V354" si="672">G354&amp;"_"&amp;I354&amp;"_"&amp;R354&amp;"_"&amp;S354&amp;"_"&amp;T354</f>
        <v>DL2022013_prypar_Valid_Absent_Ct&lt;41</v>
      </c>
      <c r="X354">
        <f t="shared" ref="X354" si="673">O354</f>
        <v>17.88</v>
      </c>
      <c r="Y354">
        <f t="shared" ref="Y354" si="674">P355</f>
        <v>0</v>
      </c>
      <c r="Z354">
        <f t="shared" ref="Z354" si="675">Q356+Q357</f>
        <v>0</v>
      </c>
    </row>
    <row r="355" spans="1:26" x14ac:dyDescent="0.25">
      <c r="A355" t="s">
        <v>156</v>
      </c>
      <c r="B355" t="s">
        <v>51</v>
      </c>
      <c r="C355" t="s">
        <v>157</v>
      </c>
      <c r="D355" t="s">
        <v>25</v>
      </c>
      <c r="E355" t="s">
        <v>39</v>
      </c>
      <c r="F355" t="s">
        <v>700</v>
      </c>
      <c r="G355" t="str">
        <f t="shared" si="603"/>
        <v>DL2022013</v>
      </c>
      <c r="H355" t="str">
        <f t="shared" si="604"/>
        <v>17</v>
      </c>
      <c r="I355" t="str">
        <f t="shared" si="605"/>
        <v>prypar</v>
      </c>
      <c r="J355" t="str">
        <f t="shared" si="606"/>
        <v>NK</v>
      </c>
      <c r="K355" t="str">
        <f t="shared" si="607"/>
        <v>NK</v>
      </c>
      <c r="L355" t="str">
        <f t="shared" si="608"/>
        <v>true</v>
      </c>
      <c r="N355" s="7">
        <f t="shared" si="616"/>
        <v>0</v>
      </c>
      <c r="O355" s="7" t="str">
        <f t="shared" si="617"/>
        <v/>
      </c>
      <c r="P355" s="7">
        <f t="shared" si="618"/>
        <v>0</v>
      </c>
      <c r="Q355" s="7" t="str">
        <f t="shared" si="619"/>
        <v/>
      </c>
    </row>
    <row r="356" spans="1:26" x14ac:dyDescent="0.25">
      <c r="A356" t="s">
        <v>120</v>
      </c>
      <c r="B356" t="s">
        <v>76</v>
      </c>
      <c r="C356" t="s">
        <v>121</v>
      </c>
      <c r="D356" t="s">
        <v>25</v>
      </c>
      <c r="E356" t="s">
        <v>39</v>
      </c>
      <c r="F356" t="s">
        <v>700</v>
      </c>
      <c r="G356" t="str">
        <f t="shared" si="603"/>
        <v>DL2022013</v>
      </c>
      <c r="H356" t="str">
        <f t="shared" si="604"/>
        <v>17</v>
      </c>
      <c r="I356" t="str">
        <f t="shared" si="605"/>
        <v>prypar</v>
      </c>
      <c r="J356" t="str">
        <f t="shared" si="606"/>
        <v>EP</v>
      </c>
      <c r="K356" t="str">
        <f t="shared" si="607"/>
        <v>EP</v>
      </c>
      <c r="L356" t="str">
        <f t="shared" si="608"/>
        <v>true</v>
      </c>
      <c r="N356" s="7">
        <f t="shared" si="616"/>
        <v>0</v>
      </c>
      <c r="O356" s="7" t="str">
        <f t="shared" si="617"/>
        <v/>
      </c>
      <c r="P356" s="7" t="str">
        <f t="shared" si="618"/>
        <v/>
      </c>
      <c r="Q356" s="7">
        <f t="shared" si="619"/>
        <v>0</v>
      </c>
    </row>
    <row r="357" spans="1:26" x14ac:dyDescent="0.25">
      <c r="A357" t="s">
        <v>140</v>
      </c>
      <c r="B357" t="s">
        <v>76</v>
      </c>
      <c r="C357" t="s">
        <v>121</v>
      </c>
      <c r="D357" t="s">
        <v>25</v>
      </c>
      <c r="E357" t="s">
        <v>39</v>
      </c>
      <c r="F357" t="s">
        <v>700</v>
      </c>
      <c r="G357" t="str">
        <f t="shared" si="603"/>
        <v>DL2022013</v>
      </c>
      <c r="H357" t="str">
        <f t="shared" si="604"/>
        <v>17</v>
      </c>
      <c r="I357" t="str">
        <f t="shared" si="605"/>
        <v>prypar</v>
      </c>
      <c r="J357" t="str">
        <f t="shared" si="606"/>
        <v>EP</v>
      </c>
      <c r="K357" t="str">
        <f t="shared" si="607"/>
        <v>EP</v>
      </c>
      <c r="L357" t="str">
        <f t="shared" si="608"/>
        <v>true</v>
      </c>
      <c r="N357" s="7">
        <f t="shared" si="616"/>
        <v>0</v>
      </c>
      <c r="O357" s="7" t="str">
        <f t="shared" si="617"/>
        <v/>
      </c>
      <c r="P357" s="7" t="str">
        <f t="shared" si="618"/>
        <v/>
      </c>
      <c r="Q357" s="7">
        <f t="shared" si="619"/>
        <v>0</v>
      </c>
    </row>
    <row r="358" spans="1:26" x14ac:dyDescent="0.25">
      <c r="A358" t="s">
        <v>182</v>
      </c>
      <c r="B358" t="s">
        <v>23</v>
      </c>
      <c r="C358" t="s">
        <v>183</v>
      </c>
      <c r="D358" t="s">
        <v>25</v>
      </c>
      <c r="E358">
        <v>17.89</v>
      </c>
      <c r="F358" t="s">
        <v>700</v>
      </c>
      <c r="G358" t="str">
        <f t="shared" si="603"/>
        <v>DL2022013</v>
      </c>
      <c r="H358" t="str">
        <f t="shared" si="604"/>
        <v>18</v>
      </c>
      <c r="I358" t="str">
        <f t="shared" si="605"/>
        <v>prypar</v>
      </c>
      <c r="J358" t="str">
        <f t="shared" si="606"/>
        <v>PK</v>
      </c>
      <c r="K358" t="str">
        <f t="shared" si="607"/>
        <v>PK</v>
      </c>
      <c r="L358" t="str">
        <f t="shared" si="608"/>
        <v>true</v>
      </c>
      <c r="N358" s="7">
        <f t="shared" si="616"/>
        <v>17.89</v>
      </c>
      <c r="O358" s="7">
        <f t="shared" si="617"/>
        <v>17.89</v>
      </c>
      <c r="P358" s="7" t="str">
        <f t="shared" si="618"/>
        <v/>
      </c>
      <c r="Q358" s="7" t="str">
        <f t="shared" si="619"/>
        <v/>
      </c>
      <c r="R358" t="str">
        <f t="shared" ref="R358" si="676">IF(AND(O358&gt;0,P359=0),"Valid","Invalid")</f>
        <v>Valid</v>
      </c>
      <c r="S358" t="str">
        <f t="shared" ref="S358" si="677">IF(OR(Q360&gt;0,Q361&gt;0),"Present","Absent")</f>
        <v>Absent</v>
      </c>
      <c r="T358" t="str">
        <f t="shared" ref="T358" si="678">IF(OR(Q360&lt;41,Q361&lt;41),"Ct&lt;41",IF(OR(Q360&gt;41,Q361&gt;41),"Ct&gt;41","No Ct"))</f>
        <v>Ct&lt;41</v>
      </c>
      <c r="V358" t="str">
        <f t="shared" ref="V358" si="679">G358&amp;"_"&amp;I358&amp;"_"&amp;R358&amp;"_"&amp;S358&amp;"_"&amp;T358</f>
        <v>DL2022013_prypar_Valid_Absent_Ct&lt;41</v>
      </c>
      <c r="X358">
        <f t="shared" ref="X358" si="680">O358</f>
        <v>17.89</v>
      </c>
      <c r="Y358">
        <f t="shared" ref="Y358" si="681">P359</f>
        <v>0</v>
      </c>
      <c r="Z358">
        <f t="shared" ref="Z358" si="682">Q360+Q361</f>
        <v>0</v>
      </c>
    </row>
    <row r="359" spans="1:26" x14ac:dyDescent="0.25">
      <c r="A359" t="s">
        <v>158</v>
      </c>
      <c r="B359" t="s">
        <v>51</v>
      </c>
      <c r="C359" t="s">
        <v>159</v>
      </c>
      <c r="D359" t="s">
        <v>25</v>
      </c>
      <c r="E359" t="s">
        <v>39</v>
      </c>
      <c r="F359" t="s">
        <v>700</v>
      </c>
      <c r="G359" t="str">
        <f t="shared" si="603"/>
        <v>DL2022013</v>
      </c>
      <c r="H359" t="str">
        <f t="shared" si="604"/>
        <v>18</v>
      </c>
      <c r="I359" t="str">
        <f t="shared" si="605"/>
        <v>prypar</v>
      </c>
      <c r="J359" t="str">
        <f t="shared" si="606"/>
        <v>NK</v>
      </c>
      <c r="K359" t="str">
        <f t="shared" si="607"/>
        <v>NK</v>
      </c>
      <c r="L359" t="str">
        <f t="shared" si="608"/>
        <v>true</v>
      </c>
      <c r="N359" s="7">
        <f t="shared" si="616"/>
        <v>0</v>
      </c>
      <c r="O359" s="7" t="str">
        <f t="shared" si="617"/>
        <v/>
      </c>
      <c r="P359" s="7">
        <f t="shared" si="618"/>
        <v>0</v>
      </c>
      <c r="Q359" s="7" t="str">
        <f t="shared" si="619"/>
        <v/>
      </c>
    </row>
    <row r="360" spans="1:26" x14ac:dyDescent="0.25">
      <c r="A360" t="s">
        <v>122</v>
      </c>
      <c r="B360" t="s">
        <v>76</v>
      </c>
      <c r="C360" t="s">
        <v>123</v>
      </c>
      <c r="D360" t="s">
        <v>25</v>
      </c>
      <c r="E360" t="s">
        <v>39</v>
      </c>
      <c r="F360" t="s">
        <v>700</v>
      </c>
      <c r="G360" t="str">
        <f t="shared" si="603"/>
        <v>DL2022013</v>
      </c>
      <c r="H360" t="str">
        <f t="shared" si="604"/>
        <v>18</v>
      </c>
      <c r="I360" t="str">
        <f t="shared" si="605"/>
        <v>prypar</v>
      </c>
      <c r="J360" t="str">
        <f t="shared" si="606"/>
        <v>EP</v>
      </c>
      <c r="K360" t="str">
        <f t="shared" si="607"/>
        <v>EP</v>
      </c>
      <c r="L360" t="str">
        <f t="shared" si="608"/>
        <v>true</v>
      </c>
      <c r="N360" s="7">
        <f t="shared" si="616"/>
        <v>0</v>
      </c>
      <c r="O360" s="7" t="str">
        <f t="shared" si="617"/>
        <v/>
      </c>
      <c r="P360" s="7" t="str">
        <f t="shared" si="618"/>
        <v/>
      </c>
      <c r="Q360" s="7">
        <f t="shared" si="619"/>
        <v>0</v>
      </c>
    </row>
    <row r="361" spans="1:26" x14ac:dyDescent="0.25">
      <c r="A361" t="s">
        <v>141</v>
      </c>
      <c r="B361" t="s">
        <v>76</v>
      </c>
      <c r="C361" t="s">
        <v>123</v>
      </c>
      <c r="D361" t="s">
        <v>25</v>
      </c>
      <c r="E361" t="s">
        <v>39</v>
      </c>
      <c r="F361" t="s">
        <v>700</v>
      </c>
      <c r="G361" t="str">
        <f t="shared" si="603"/>
        <v>DL2022013</v>
      </c>
      <c r="H361" t="str">
        <f t="shared" si="604"/>
        <v>18</v>
      </c>
      <c r="I361" t="str">
        <f t="shared" si="605"/>
        <v>prypar</v>
      </c>
      <c r="J361" t="str">
        <f t="shared" si="606"/>
        <v>EP</v>
      </c>
      <c r="K361" t="str">
        <f t="shared" si="607"/>
        <v>EP</v>
      </c>
      <c r="L361" t="str">
        <f t="shared" si="608"/>
        <v>true</v>
      </c>
      <c r="N361" s="7">
        <f t="shared" si="616"/>
        <v>0</v>
      </c>
      <c r="O361" s="7" t="str">
        <f t="shared" si="617"/>
        <v/>
      </c>
      <c r="P361" s="7" t="str">
        <f t="shared" si="618"/>
        <v/>
      </c>
      <c r="Q361" s="7">
        <f t="shared" si="619"/>
        <v>0</v>
      </c>
    </row>
    <row r="362" spans="1:26" x14ac:dyDescent="0.25">
      <c r="A362" t="s">
        <v>184</v>
      </c>
      <c r="B362" t="s">
        <v>23</v>
      </c>
      <c r="C362" t="s">
        <v>185</v>
      </c>
      <c r="D362" t="s">
        <v>25</v>
      </c>
      <c r="E362" t="s">
        <v>39</v>
      </c>
      <c r="F362" t="s">
        <v>700</v>
      </c>
      <c r="G362" t="str">
        <f t="shared" si="603"/>
        <v>DL2022013</v>
      </c>
      <c r="H362" t="str">
        <f t="shared" si="604"/>
        <v>19</v>
      </c>
      <c r="I362" t="str">
        <f t="shared" si="605"/>
        <v>myaare</v>
      </c>
      <c r="J362" t="str">
        <f t="shared" si="606"/>
        <v>PK</v>
      </c>
      <c r="K362" t="str">
        <f t="shared" si="607"/>
        <v>PK</v>
      </c>
      <c r="L362" t="str">
        <f t="shared" si="608"/>
        <v>true</v>
      </c>
      <c r="N362" s="7">
        <f t="shared" si="616"/>
        <v>0</v>
      </c>
      <c r="O362" s="7">
        <f t="shared" si="617"/>
        <v>0</v>
      </c>
      <c r="P362" s="7" t="str">
        <f t="shared" si="618"/>
        <v/>
      </c>
      <c r="Q362" s="7" t="str">
        <f t="shared" si="619"/>
        <v/>
      </c>
      <c r="R362" t="str">
        <f t="shared" ref="R362" si="683">IF(AND(O362&gt;0,P363=0),"Valid","Invalid")</f>
        <v>Invalid</v>
      </c>
      <c r="S362" t="str">
        <f t="shared" ref="S362" si="684">IF(OR(Q364&gt;0,Q365&gt;0),"Present","Absent")</f>
        <v>Absent</v>
      </c>
      <c r="T362" t="str">
        <f t="shared" ref="T362" si="685">IF(OR(Q364&lt;41,Q365&lt;41),"Ct&lt;41",IF(OR(Q364&gt;41,Q365&gt;41),"Ct&gt;41","No Ct"))</f>
        <v>Ct&lt;41</v>
      </c>
      <c r="V362" t="str">
        <f t="shared" ref="V362" si="686">G362&amp;"_"&amp;I362&amp;"_"&amp;R362&amp;"_"&amp;S362&amp;"_"&amp;T362</f>
        <v>DL2022013_myaare_Invalid_Absent_Ct&lt;41</v>
      </c>
      <c r="X362">
        <f t="shared" ref="X362" si="687">O362</f>
        <v>0</v>
      </c>
      <c r="Y362">
        <f t="shared" ref="Y362" si="688">P363</f>
        <v>0</v>
      </c>
      <c r="Z362">
        <f t="shared" ref="Z362" si="689">Q364+Q365</f>
        <v>0</v>
      </c>
    </row>
    <row r="363" spans="1:26" x14ac:dyDescent="0.25">
      <c r="A363" t="s">
        <v>160</v>
      </c>
      <c r="B363" t="s">
        <v>51</v>
      </c>
      <c r="C363" t="s">
        <v>161</v>
      </c>
      <c r="D363" t="s">
        <v>25</v>
      </c>
      <c r="E363" t="s">
        <v>39</v>
      </c>
      <c r="F363" t="s">
        <v>700</v>
      </c>
      <c r="G363" t="str">
        <f t="shared" si="603"/>
        <v>DL2022013</v>
      </c>
      <c r="H363" t="str">
        <f t="shared" si="604"/>
        <v>19</v>
      </c>
      <c r="I363" t="str">
        <f t="shared" si="605"/>
        <v>myaare</v>
      </c>
      <c r="J363" t="str">
        <f t="shared" si="606"/>
        <v>NK</v>
      </c>
      <c r="K363" t="str">
        <f t="shared" si="607"/>
        <v>NK</v>
      </c>
      <c r="L363" t="str">
        <f t="shared" si="608"/>
        <v>true</v>
      </c>
      <c r="N363" s="7">
        <f t="shared" si="616"/>
        <v>0</v>
      </c>
      <c r="O363" s="7" t="str">
        <f t="shared" si="617"/>
        <v/>
      </c>
      <c r="P363" s="7">
        <f t="shared" si="618"/>
        <v>0</v>
      </c>
      <c r="Q363" s="7" t="str">
        <f t="shared" si="619"/>
        <v/>
      </c>
    </row>
    <row r="364" spans="1:26" x14ac:dyDescent="0.25">
      <c r="A364" t="s">
        <v>124</v>
      </c>
      <c r="B364" t="s">
        <v>76</v>
      </c>
      <c r="C364" t="s">
        <v>125</v>
      </c>
      <c r="D364" t="s">
        <v>25</v>
      </c>
      <c r="E364" t="s">
        <v>39</v>
      </c>
      <c r="F364" t="s">
        <v>700</v>
      </c>
      <c r="G364" t="str">
        <f t="shared" si="603"/>
        <v>DL2022013</v>
      </c>
      <c r="H364" t="str">
        <f t="shared" si="604"/>
        <v>19</v>
      </c>
      <c r="I364" t="str">
        <f t="shared" si="605"/>
        <v>myaare</v>
      </c>
      <c r="J364" t="str">
        <f t="shared" si="606"/>
        <v>EP</v>
      </c>
      <c r="K364" t="str">
        <f t="shared" si="607"/>
        <v>EP</v>
      </c>
      <c r="L364" t="str">
        <f t="shared" si="608"/>
        <v>true</v>
      </c>
      <c r="N364" s="7">
        <f t="shared" si="616"/>
        <v>0</v>
      </c>
      <c r="O364" s="7" t="str">
        <f t="shared" si="617"/>
        <v/>
      </c>
      <c r="P364" s="7" t="str">
        <f t="shared" si="618"/>
        <v/>
      </c>
      <c r="Q364" s="7">
        <f t="shared" si="619"/>
        <v>0</v>
      </c>
    </row>
    <row r="365" spans="1:26" x14ac:dyDescent="0.25">
      <c r="A365" t="s">
        <v>142</v>
      </c>
      <c r="B365" t="s">
        <v>76</v>
      </c>
      <c r="C365" t="s">
        <v>125</v>
      </c>
      <c r="D365" t="s">
        <v>25</v>
      </c>
      <c r="E365" t="s">
        <v>39</v>
      </c>
      <c r="F365" t="s">
        <v>700</v>
      </c>
      <c r="G365" t="str">
        <f t="shared" si="603"/>
        <v>DL2022013</v>
      </c>
      <c r="H365" t="str">
        <f t="shared" si="604"/>
        <v>19</v>
      </c>
      <c r="I365" t="str">
        <f t="shared" si="605"/>
        <v>myaare</v>
      </c>
      <c r="J365" t="str">
        <f t="shared" si="606"/>
        <v>EP</v>
      </c>
      <c r="K365" t="str">
        <f t="shared" si="607"/>
        <v>EP</v>
      </c>
      <c r="L365" t="str">
        <f t="shared" si="608"/>
        <v>true</v>
      </c>
      <c r="N365" s="7">
        <f t="shared" si="616"/>
        <v>0</v>
      </c>
      <c r="O365" s="7" t="str">
        <f t="shared" si="617"/>
        <v/>
      </c>
      <c r="P365" s="7" t="str">
        <f t="shared" si="618"/>
        <v/>
      </c>
      <c r="Q365" s="7">
        <f t="shared" si="619"/>
        <v>0</v>
      </c>
    </row>
    <row r="366" spans="1:26" x14ac:dyDescent="0.25">
      <c r="A366" t="s">
        <v>186</v>
      </c>
      <c r="B366" t="s">
        <v>23</v>
      </c>
      <c r="C366" t="s">
        <v>187</v>
      </c>
      <c r="D366" t="s">
        <v>25</v>
      </c>
      <c r="E366">
        <v>31.38</v>
      </c>
      <c r="F366" t="s">
        <v>700</v>
      </c>
      <c r="G366" t="str">
        <f t="shared" si="603"/>
        <v>DL2022013</v>
      </c>
      <c r="H366" t="str">
        <f t="shared" si="604"/>
        <v>20</v>
      </c>
      <c r="I366" t="str">
        <f t="shared" si="605"/>
        <v>myaare</v>
      </c>
      <c r="J366" t="str">
        <f t="shared" si="606"/>
        <v>PK</v>
      </c>
      <c r="K366" t="str">
        <f t="shared" si="607"/>
        <v>PK</v>
      </c>
      <c r="L366" t="str">
        <f t="shared" si="608"/>
        <v>true</v>
      </c>
      <c r="N366" s="7">
        <f t="shared" si="616"/>
        <v>31.38</v>
      </c>
      <c r="O366" s="7">
        <f t="shared" si="617"/>
        <v>31.38</v>
      </c>
      <c r="P366" s="7" t="str">
        <f t="shared" si="618"/>
        <v/>
      </c>
      <c r="Q366" s="7" t="str">
        <f t="shared" si="619"/>
        <v/>
      </c>
      <c r="R366" t="str">
        <f t="shared" ref="R366" si="690">IF(AND(O366&gt;0,P367=0),"Valid","Invalid")</f>
        <v>Valid</v>
      </c>
      <c r="S366" t="str">
        <f t="shared" ref="S366" si="691">IF(OR(Q368&gt;0,Q369&gt;0),"Present","Absent")</f>
        <v>Present</v>
      </c>
      <c r="T366" t="str">
        <f t="shared" ref="T366" si="692">IF(OR(Q368&lt;41,Q369&lt;41),"Ct&lt;41",IF(OR(Q368&gt;41,Q369&gt;41),"Ct&gt;41","No Ct"))</f>
        <v>Ct&lt;41</v>
      </c>
      <c r="V366" t="str">
        <f t="shared" ref="V366" si="693">G366&amp;"_"&amp;I366&amp;"_"&amp;R366&amp;"_"&amp;S366&amp;"_"&amp;T366</f>
        <v>DL2022013_myaare_Valid_Present_Ct&lt;41</v>
      </c>
      <c r="X366">
        <f t="shared" ref="X366" si="694">O366</f>
        <v>31.38</v>
      </c>
      <c r="Y366">
        <f t="shared" ref="Y366" si="695">P367</f>
        <v>0</v>
      </c>
      <c r="Z366">
        <f t="shared" ref="Z366" si="696">Q368+Q369</f>
        <v>66.19</v>
      </c>
    </row>
    <row r="367" spans="1:26" x14ac:dyDescent="0.25">
      <c r="A367" t="s">
        <v>162</v>
      </c>
      <c r="B367" t="s">
        <v>51</v>
      </c>
      <c r="C367" t="s">
        <v>163</v>
      </c>
      <c r="D367" t="s">
        <v>25</v>
      </c>
      <c r="E367" t="s">
        <v>39</v>
      </c>
      <c r="F367" t="s">
        <v>700</v>
      </c>
      <c r="G367" t="str">
        <f t="shared" si="603"/>
        <v>DL2022013</v>
      </c>
      <c r="H367" t="str">
        <f t="shared" si="604"/>
        <v>20</v>
      </c>
      <c r="I367" t="str">
        <f t="shared" si="605"/>
        <v>myaare</v>
      </c>
      <c r="J367" t="str">
        <f t="shared" si="606"/>
        <v>NK</v>
      </c>
      <c r="K367" t="str">
        <f t="shared" si="607"/>
        <v>NK</v>
      </c>
      <c r="L367" t="str">
        <f t="shared" si="608"/>
        <v>true</v>
      </c>
      <c r="N367" s="7">
        <f t="shared" si="616"/>
        <v>0</v>
      </c>
      <c r="O367" s="7" t="str">
        <f t="shared" si="617"/>
        <v/>
      </c>
      <c r="P367" s="7">
        <f t="shared" si="618"/>
        <v>0</v>
      </c>
      <c r="Q367" s="7" t="str">
        <f t="shared" si="619"/>
        <v/>
      </c>
    </row>
    <row r="368" spans="1:26" x14ac:dyDescent="0.25">
      <c r="A368" t="s">
        <v>126</v>
      </c>
      <c r="B368" t="s">
        <v>76</v>
      </c>
      <c r="C368" t="s">
        <v>127</v>
      </c>
      <c r="D368" t="s">
        <v>25</v>
      </c>
      <c r="E368">
        <v>31.98</v>
      </c>
      <c r="F368" t="s">
        <v>700</v>
      </c>
      <c r="G368" t="str">
        <f t="shared" si="603"/>
        <v>DL2022013</v>
      </c>
      <c r="H368" t="str">
        <f t="shared" si="604"/>
        <v>20</v>
      </c>
      <c r="I368" t="str">
        <f t="shared" si="605"/>
        <v>myaare</v>
      </c>
      <c r="J368" t="str">
        <f t="shared" si="606"/>
        <v>EP</v>
      </c>
      <c r="K368" t="str">
        <f t="shared" si="607"/>
        <v>EP</v>
      </c>
      <c r="L368" t="str">
        <f t="shared" si="608"/>
        <v>true</v>
      </c>
      <c r="N368" s="7">
        <f t="shared" si="616"/>
        <v>31.98</v>
      </c>
      <c r="O368" s="7" t="str">
        <f t="shared" si="617"/>
        <v/>
      </c>
      <c r="P368" s="7" t="str">
        <f t="shared" si="618"/>
        <v/>
      </c>
      <c r="Q368" s="7">
        <f t="shared" si="619"/>
        <v>31.98</v>
      </c>
    </row>
    <row r="369" spans="1:26" x14ac:dyDescent="0.25">
      <c r="A369" t="s">
        <v>143</v>
      </c>
      <c r="B369" t="s">
        <v>76</v>
      </c>
      <c r="C369" t="s">
        <v>127</v>
      </c>
      <c r="D369" t="s">
        <v>25</v>
      </c>
      <c r="E369">
        <v>34.21</v>
      </c>
      <c r="F369" t="s">
        <v>700</v>
      </c>
      <c r="G369" t="str">
        <f t="shared" si="603"/>
        <v>DL2022013</v>
      </c>
      <c r="H369" t="str">
        <f t="shared" si="604"/>
        <v>20</v>
      </c>
      <c r="I369" t="str">
        <f t="shared" si="605"/>
        <v>myaare</v>
      </c>
      <c r="J369" t="str">
        <f t="shared" si="606"/>
        <v>EP</v>
      </c>
      <c r="K369" t="str">
        <f t="shared" si="607"/>
        <v>EP</v>
      </c>
      <c r="L369" t="str">
        <f t="shared" si="608"/>
        <v>true</v>
      </c>
      <c r="N369" s="7">
        <f t="shared" si="616"/>
        <v>34.21</v>
      </c>
      <c r="O369" s="7" t="str">
        <f t="shared" si="617"/>
        <v/>
      </c>
      <c r="P369" s="7" t="str">
        <f t="shared" si="618"/>
        <v/>
      </c>
      <c r="Q369" s="7">
        <f t="shared" si="619"/>
        <v>34.21</v>
      </c>
    </row>
    <row r="370" spans="1:26" x14ac:dyDescent="0.25">
      <c r="A370" t="s">
        <v>188</v>
      </c>
      <c r="B370" t="s">
        <v>23</v>
      </c>
      <c r="C370" t="s">
        <v>189</v>
      </c>
      <c r="D370" t="s">
        <v>25</v>
      </c>
      <c r="E370" t="s">
        <v>39</v>
      </c>
      <c r="F370" t="s">
        <v>700</v>
      </c>
      <c r="G370" t="str">
        <f t="shared" si="603"/>
        <v>DL2022013</v>
      </c>
      <c r="H370" t="str">
        <f t="shared" si="604"/>
        <v>21</v>
      </c>
      <c r="I370" t="str">
        <f t="shared" si="605"/>
        <v>angang</v>
      </c>
      <c r="J370" t="str">
        <f t="shared" si="606"/>
        <v>PK</v>
      </c>
      <c r="K370" t="str">
        <f t="shared" si="607"/>
        <v>PK</v>
      </c>
      <c r="L370" t="str">
        <f t="shared" si="608"/>
        <v>true</v>
      </c>
      <c r="N370" s="7">
        <f t="shared" si="616"/>
        <v>0</v>
      </c>
      <c r="O370" s="7">
        <f t="shared" si="617"/>
        <v>0</v>
      </c>
      <c r="P370" s="7" t="str">
        <f t="shared" si="618"/>
        <v/>
      </c>
      <c r="Q370" s="7" t="str">
        <f t="shared" si="619"/>
        <v/>
      </c>
      <c r="R370" t="str">
        <f t="shared" ref="R370" si="697">IF(AND(O370&gt;0,P371=0),"Valid","Invalid")</f>
        <v>Invalid</v>
      </c>
      <c r="S370" t="str">
        <f t="shared" ref="S370" si="698">IF(OR(Q372&gt;0,Q373&gt;0),"Present","Absent")</f>
        <v>Absent</v>
      </c>
      <c r="T370" t="str">
        <f t="shared" ref="T370" si="699">IF(OR(Q372&lt;41,Q373&lt;41),"Ct&lt;41",IF(OR(Q372&gt;41,Q373&gt;41),"Ct&gt;41","No Ct"))</f>
        <v>Ct&lt;41</v>
      </c>
      <c r="V370" t="str">
        <f t="shared" ref="V370" si="700">G370&amp;"_"&amp;I370&amp;"_"&amp;R370&amp;"_"&amp;S370&amp;"_"&amp;T370</f>
        <v>DL2022013_angang_Invalid_Absent_Ct&lt;41</v>
      </c>
      <c r="X370">
        <f t="shared" ref="X370" si="701">O370</f>
        <v>0</v>
      </c>
      <c r="Y370">
        <f t="shared" ref="Y370" si="702">P371</f>
        <v>0</v>
      </c>
      <c r="Z370">
        <f t="shared" ref="Z370" si="703">Q372+Q373</f>
        <v>0</v>
      </c>
    </row>
    <row r="371" spans="1:26" x14ac:dyDescent="0.25">
      <c r="A371" t="s">
        <v>164</v>
      </c>
      <c r="B371" t="s">
        <v>51</v>
      </c>
      <c r="C371" t="s">
        <v>165</v>
      </c>
      <c r="D371" t="s">
        <v>25</v>
      </c>
      <c r="E371" t="s">
        <v>39</v>
      </c>
      <c r="F371" t="s">
        <v>700</v>
      </c>
      <c r="G371" t="str">
        <f t="shared" si="603"/>
        <v>DL2022013</v>
      </c>
      <c r="H371" t="str">
        <f t="shared" si="604"/>
        <v>21</v>
      </c>
      <c r="I371" t="str">
        <f t="shared" si="605"/>
        <v>angang</v>
      </c>
      <c r="J371" t="str">
        <f t="shared" si="606"/>
        <v>NK</v>
      </c>
      <c r="K371" t="str">
        <f t="shared" si="607"/>
        <v>NK</v>
      </c>
      <c r="L371" t="str">
        <f t="shared" si="608"/>
        <v>true</v>
      </c>
      <c r="N371" s="7">
        <f t="shared" si="616"/>
        <v>0</v>
      </c>
      <c r="O371" s="7" t="str">
        <f t="shared" si="617"/>
        <v/>
      </c>
      <c r="P371" s="7">
        <f t="shared" si="618"/>
        <v>0</v>
      </c>
      <c r="Q371" s="7" t="str">
        <f t="shared" si="619"/>
        <v/>
      </c>
    </row>
    <row r="372" spans="1:26" x14ac:dyDescent="0.25">
      <c r="A372" t="s">
        <v>128</v>
      </c>
      <c r="B372" t="s">
        <v>76</v>
      </c>
      <c r="C372" t="s">
        <v>129</v>
      </c>
      <c r="D372" t="s">
        <v>25</v>
      </c>
      <c r="E372" t="s">
        <v>39</v>
      </c>
      <c r="F372" t="s">
        <v>700</v>
      </c>
      <c r="G372" t="str">
        <f t="shared" si="603"/>
        <v>DL2022013</v>
      </c>
      <c r="H372" t="str">
        <f t="shared" si="604"/>
        <v>21</v>
      </c>
      <c r="I372" t="str">
        <f t="shared" si="605"/>
        <v>angang</v>
      </c>
      <c r="J372" t="str">
        <f t="shared" si="606"/>
        <v>EP</v>
      </c>
      <c r="K372" t="str">
        <f t="shared" si="607"/>
        <v>EP</v>
      </c>
      <c r="L372" t="str">
        <f t="shared" si="608"/>
        <v>true</v>
      </c>
      <c r="N372" s="7">
        <f t="shared" si="616"/>
        <v>0</v>
      </c>
      <c r="O372" s="7" t="str">
        <f t="shared" si="617"/>
        <v/>
      </c>
      <c r="P372" s="7" t="str">
        <f t="shared" si="618"/>
        <v/>
      </c>
      <c r="Q372" s="7">
        <f t="shared" si="619"/>
        <v>0</v>
      </c>
    </row>
    <row r="373" spans="1:26" x14ac:dyDescent="0.25">
      <c r="A373" t="s">
        <v>144</v>
      </c>
      <c r="B373" t="s">
        <v>76</v>
      </c>
      <c r="C373" t="s">
        <v>129</v>
      </c>
      <c r="D373" t="s">
        <v>25</v>
      </c>
      <c r="E373" t="s">
        <v>39</v>
      </c>
      <c r="F373" t="s">
        <v>700</v>
      </c>
      <c r="G373" t="str">
        <f t="shared" si="603"/>
        <v>DL2022013</v>
      </c>
      <c r="H373" t="str">
        <f t="shared" si="604"/>
        <v>21</v>
      </c>
      <c r="I373" t="str">
        <f t="shared" si="605"/>
        <v>angang</v>
      </c>
      <c r="J373" t="str">
        <f t="shared" si="606"/>
        <v>EP</v>
      </c>
      <c r="K373" t="str">
        <f t="shared" si="607"/>
        <v>EP</v>
      </c>
      <c r="L373" t="str">
        <f t="shared" si="608"/>
        <v>true</v>
      </c>
      <c r="N373" s="7">
        <f t="shared" si="616"/>
        <v>0</v>
      </c>
      <c r="O373" s="7" t="str">
        <f t="shared" si="617"/>
        <v/>
      </c>
      <c r="P373" s="7" t="str">
        <f t="shared" si="618"/>
        <v/>
      </c>
      <c r="Q373" s="7">
        <f t="shared" si="619"/>
        <v>0</v>
      </c>
    </row>
    <row r="374" spans="1:26" x14ac:dyDescent="0.25">
      <c r="A374" t="s">
        <v>190</v>
      </c>
      <c r="B374" t="s">
        <v>23</v>
      </c>
      <c r="C374" t="s">
        <v>191</v>
      </c>
      <c r="D374" t="s">
        <v>25</v>
      </c>
      <c r="E374">
        <v>28.15</v>
      </c>
      <c r="F374" t="s">
        <v>700</v>
      </c>
      <c r="G374" t="str">
        <f t="shared" si="603"/>
        <v>DL2022013</v>
      </c>
      <c r="H374" t="str">
        <f t="shared" si="604"/>
        <v>22</v>
      </c>
      <c r="I374" t="str">
        <f t="shared" si="605"/>
        <v>angang</v>
      </c>
      <c r="J374" t="str">
        <f t="shared" si="606"/>
        <v>PK</v>
      </c>
      <c r="K374" t="str">
        <f t="shared" si="607"/>
        <v>PK</v>
      </c>
      <c r="L374" t="str">
        <f t="shared" si="608"/>
        <v>true</v>
      </c>
      <c r="N374" s="7">
        <f t="shared" si="616"/>
        <v>28.15</v>
      </c>
      <c r="O374" s="7">
        <f t="shared" si="617"/>
        <v>28.15</v>
      </c>
      <c r="P374" s="7" t="str">
        <f t="shared" si="618"/>
        <v/>
      </c>
      <c r="Q374" s="7" t="str">
        <f t="shared" si="619"/>
        <v/>
      </c>
      <c r="R374" t="str">
        <f t="shared" ref="R374" si="704">IF(AND(O374&gt;0,P375=0),"Valid","Invalid")</f>
        <v>Valid</v>
      </c>
      <c r="S374" t="str">
        <f t="shared" ref="S374" si="705">IF(OR(Q376&gt;0,Q377&gt;0),"Present","Absent")</f>
        <v>Present</v>
      </c>
      <c r="T374" t="str">
        <f t="shared" ref="T374" si="706">IF(OR(Q376&lt;41,Q377&lt;41),"Ct&lt;41",IF(OR(Q376&gt;41,Q377&gt;41),"Ct&gt;41","No Ct"))</f>
        <v>Ct&lt;41</v>
      </c>
      <c r="V374" t="str">
        <f t="shared" ref="V374" si="707">G374&amp;"_"&amp;I374&amp;"_"&amp;R374&amp;"_"&amp;S374&amp;"_"&amp;T374</f>
        <v>DL2022013_angang_Valid_Present_Ct&lt;41</v>
      </c>
      <c r="X374">
        <f t="shared" ref="X374" si="708">O374</f>
        <v>28.15</v>
      </c>
      <c r="Y374">
        <f t="shared" ref="Y374" si="709">P375</f>
        <v>0</v>
      </c>
      <c r="Z374">
        <f t="shared" ref="Z374" si="710">Q376+Q377</f>
        <v>39.57</v>
      </c>
    </row>
    <row r="375" spans="1:26" x14ac:dyDescent="0.25">
      <c r="A375" t="s">
        <v>166</v>
      </c>
      <c r="B375" t="s">
        <v>51</v>
      </c>
      <c r="C375" t="s">
        <v>167</v>
      </c>
      <c r="D375" t="s">
        <v>25</v>
      </c>
      <c r="E375" t="s">
        <v>39</v>
      </c>
      <c r="F375" t="s">
        <v>700</v>
      </c>
      <c r="G375" t="str">
        <f t="shared" si="603"/>
        <v>DL2022013</v>
      </c>
      <c r="H375" t="str">
        <f t="shared" si="604"/>
        <v>22</v>
      </c>
      <c r="I375" t="str">
        <f t="shared" si="605"/>
        <v>angang</v>
      </c>
      <c r="J375" t="str">
        <f t="shared" si="606"/>
        <v>NK</v>
      </c>
      <c r="K375" t="str">
        <f t="shared" si="607"/>
        <v>NK</v>
      </c>
      <c r="L375" t="str">
        <f t="shared" si="608"/>
        <v>true</v>
      </c>
      <c r="N375" s="7">
        <f t="shared" si="616"/>
        <v>0</v>
      </c>
      <c r="O375" s="7" t="str">
        <f t="shared" si="617"/>
        <v/>
      </c>
      <c r="P375" s="7">
        <f t="shared" si="618"/>
        <v>0</v>
      </c>
      <c r="Q375" s="7" t="str">
        <f t="shared" si="619"/>
        <v/>
      </c>
    </row>
    <row r="376" spans="1:26" x14ac:dyDescent="0.25">
      <c r="A376" t="s">
        <v>130</v>
      </c>
      <c r="B376" t="s">
        <v>76</v>
      </c>
      <c r="C376" t="s">
        <v>131</v>
      </c>
      <c r="D376" t="s">
        <v>25</v>
      </c>
      <c r="E376">
        <v>39.57</v>
      </c>
      <c r="F376" t="s">
        <v>700</v>
      </c>
      <c r="G376" t="str">
        <f t="shared" si="603"/>
        <v>DL2022013</v>
      </c>
      <c r="H376" t="str">
        <f t="shared" si="604"/>
        <v>22</v>
      </c>
      <c r="I376" t="str">
        <f t="shared" si="605"/>
        <v>angang</v>
      </c>
      <c r="J376" t="str">
        <f t="shared" si="606"/>
        <v>EP</v>
      </c>
      <c r="K376" t="str">
        <f t="shared" si="607"/>
        <v>EP</v>
      </c>
      <c r="L376" t="str">
        <f t="shared" si="608"/>
        <v>true</v>
      </c>
      <c r="N376" s="7">
        <f t="shared" si="616"/>
        <v>39.57</v>
      </c>
      <c r="O376" s="7" t="str">
        <f t="shared" si="617"/>
        <v/>
      </c>
      <c r="P376" s="7" t="str">
        <f t="shared" si="618"/>
        <v/>
      </c>
      <c r="Q376" s="7">
        <f t="shared" si="619"/>
        <v>39.57</v>
      </c>
    </row>
    <row r="377" spans="1:26" x14ac:dyDescent="0.25">
      <c r="A377" t="s">
        <v>145</v>
      </c>
      <c r="B377" t="s">
        <v>76</v>
      </c>
      <c r="C377" t="s">
        <v>131</v>
      </c>
      <c r="D377" t="s">
        <v>25</v>
      </c>
      <c r="E377" t="s">
        <v>39</v>
      </c>
      <c r="F377" t="s">
        <v>700</v>
      </c>
      <c r="G377" t="str">
        <f t="shared" si="603"/>
        <v>DL2022013</v>
      </c>
      <c r="H377" t="str">
        <f t="shared" si="604"/>
        <v>22</v>
      </c>
      <c r="I377" t="str">
        <f t="shared" si="605"/>
        <v>angang</v>
      </c>
      <c r="J377" t="str">
        <f t="shared" si="606"/>
        <v>EP</v>
      </c>
      <c r="K377" t="str">
        <f t="shared" si="607"/>
        <v>EP</v>
      </c>
      <c r="L377" t="str">
        <f t="shared" si="608"/>
        <v>true</v>
      </c>
      <c r="N377" s="7">
        <f t="shared" si="616"/>
        <v>0</v>
      </c>
      <c r="O377" s="7" t="str">
        <f t="shared" si="617"/>
        <v/>
      </c>
      <c r="P377" s="7" t="str">
        <f t="shared" si="618"/>
        <v/>
      </c>
      <c r="Q377" s="7">
        <f t="shared" si="619"/>
        <v>0</v>
      </c>
    </row>
    <row r="378" spans="1:26" x14ac:dyDescent="0.25">
      <c r="A378" t="s">
        <v>192</v>
      </c>
      <c r="B378" t="s">
        <v>23</v>
      </c>
      <c r="C378" t="s">
        <v>193</v>
      </c>
      <c r="D378" t="s">
        <v>25</v>
      </c>
      <c r="E378">
        <v>25.2</v>
      </c>
      <c r="F378" t="s">
        <v>700</v>
      </c>
      <c r="G378" t="str">
        <f t="shared" si="603"/>
        <v>DL2022013</v>
      </c>
      <c r="H378" t="str">
        <f t="shared" si="604"/>
        <v>23</v>
      </c>
      <c r="I378" t="str">
        <f t="shared" si="605"/>
        <v>neomel</v>
      </c>
      <c r="J378" t="str">
        <f t="shared" si="606"/>
        <v>PK</v>
      </c>
      <c r="K378" t="str">
        <f t="shared" si="607"/>
        <v>PK</v>
      </c>
      <c r="L378" t="str">
        <f t="shared" si="608"/>
        <v>true</v>
      </c>
      <c r="N378" s="7">
        <f t="shared" si="616"/>
        <v>25.2</v>
      </c>
      <c r="O378" s="7">
        <f t="shared" si="617"/>
        <v>25.2</v>
      </c>
      <c r="P378" s="7" t="str">
        <f t="shared" si="618"/>
        <v/>
      </c>
      <c r="Q378" s="7" t="str">
        <f t="shared" si="619"/>
        <v/>
      </c>
      <c r="R378" t="str">
        <f t="shared" ref="R378" si="711">IF(AND(O378&gt;0,P379=0),"Valid","Invalid")</f>
        <v>Valid</v>
      </c>
      <c r="S378" t="str">
        <f t="shared" ref="S378" si="712">IF(OR(Q380&gt;0,Q381&gt;0),"Present","Absent")</f>
        <v>Absent</v>
      </c>
      <c r="T378" t="str">
        <f t="shared" ref="T378" si="713">IF(OR(Q380&lt;41,Q381&lt;41),"Ct&lt;41",IF(OR(Q380&gt;41,Q381&gt;41),"Ct&gt;41","No Ct"))</f>
        <v>Ct&lt;41</v>
      </c>
      <c r="V378" t="str">
        <f t="shared" ref="V378" si="714">G378&amp;"_"&amp;I378&amp;"_"&amp;R378&amp;"_"&amp;S378&amp;"_"&amp;T378</f>
        <v>DL2022013_neomel_Valid_Absent_Ct&lt;41</v>
      </c>
      <c r="X378">
        <f t="shared" ref="X378" si="715">O378</f>
        <v>25.2</v>
      </c>
      <c r="Y378">
        <f t="shared" ref="Y378" si="716">P379</f>
        <v>0</v>
      </c>
      <c r="Z378">
        <f t="shared" ref="Z378" si="717">Q380+Q381</f>
        <v>0</v>
      </c>
    </row>
    <row r="379" spans="1:26" x14ac:dyDescent="0.25">
      <c r="A379" t="s">
        <v>168</v>
      </c>
      <c r="B379" t="s">
        <v>51</v>
      </c>
      <c r="C379" t="s">
        <v>169</v>
      </c>
      <c r="D379" t="s">
        <v>25</v>
      </c>
      <c r="E379" t="s">
        <v>39</v>
      </c>
      <c r="F379" t="s">
        <v>700</v>
      </c>
      <c r="G379" t="str">
        <f t="shared" si="603"/>
        <v>DL2022013</v>
      </c>
      <c r="H379" t="str">
        <f t="shared" si="604"/>
        <v>23</v>
      </c>
      <c r="I379" t="str">
        <f t="shared" si="605"/>
        <v>neomel</v>
      </c>
      <c r="J379" t="str">
        <f t="shared" si="606"/>
        <v>NK</v>
      </c>
      <c r="K379" t="str">
        <f t="shared" si="607"/>
        <v>NK</v>
      </c>
      <c r="L379" t="str">
        <f t="shared" si="608"/>
        <v>true</v>
      </c>
      <c r="N379" s="7">
        <f t="shared" si="616"/>
        <v>0</v>
      </c>
      <c r="O379" s="7" t="str">
        <f t="shared" si="617"/>
        <v/>
      </c>
      <c r="P379" s="7">
        <f t="shared" si="618"/>
        <v>0</v>
      </c>
      <c r="Q379" s="7" t="str">
        <f t="shared" si="619"/>
        <v/>
      </c>
    </row>
    <row r="380" spans="1:26" x14ac:dyDescent="0.25">
      <c r="A380" t="s">
        <v>132</v>
      </c>
      <c r="B380" t="s">
        <v>76</v>
      </c>
      <c r="C380" t="s">
        <v>133</v>
      </c>
      <c r="D380" t="s">
        <v>25</v>
      </c>
      <c r="E380" t="s">
        <v>39</v>
      </c>
      <c r="F380" t="s">
        <v>700</v>
      </c>
      <c r="G380" t="str">
        <f t="shared" si="603"/>
        <v>DL2022013</v>
      </c>
      <c r="H380" t="str">
        <f t="shared" si="604"/>
        <v>23</v>
      </c>
      <c r="I380" t="str">
        <f t="shared" si="605"/>
        <v>neomel</v>
      </c>
      <c r="J380" t="str">
        <f t="shared" si="606"/>
        <v>EP</v>
      </c>
      <c r="K380" t="str">
        <f t="shared" si="607"/>
        <v>EP</v>
      </c>
      <c r="L380" t="str">
        <f t="shared" si="608"/>
        <v>true</v>
      </c>
      <c r="N380" s="7">
        <f t="shared" si="616"/>
        <v>0</v>
      </c>
      <c r="O380" s="7" t="str">
        <f t="shared" si="617"/>
        <v/>
      </c>
      <c r="P380" s="7" t="str">
        <f t="shared" si="618"/>
        <v/>
      </c>
      <c r="Q380" s="7">
        <f t="shared" si="619"/>
        <v>0</v>
      </c>
    </row>
    <row r="381" spans="1:26" x14ac:dyDescent="0.25">
      <c r="A381" t="s">
        <v>146</v>
      </c>
      <c r="B381" t="s">
        <v>76</v>
      </c>
      <c r="C381" t="s">
        <v>133</v>
      </c>
      <c r="D381" t="s">
        <v>25</v>
      </c>
      <c r="E381" t="s">
        <v>39</v>
      </c>
      <c r="F381" t="s">
        <v>700</v>
      </c>
      <c r="G381" t="str">
        <f t="shared" si="603"/>
        <v>DL2022013</v>
      </c>
      <c r="H381" t="str">
        <f t="shared" si="604"/>
        <v>23</v>
      </c>
      <c r="I381" t="str">
        <f t="shared" si="605"/>
        <v>neomel</v>
      </c>
      <c r="J381" t="str">
        <f t="shared" si="606"/>
        <v>EP</v>
      </c>
      <c r="K381" t="str">
        <f t="shared" si="607"/>
        <v>EP</v>
      </c>
      <c r="L381" t="str">
        <f t="shared" si="608"/>
        <v>true</v>
      </c>
      <c r="N381" s="7">
        <f t="shared" si="616"/>
        <v>0</v>
      </c>
      <c r="O381" s="7" t="str">
        <f t="shared" si="617"/>
        <v/>
      </c>
      <c r="P381" s="7" t="str">
        <f t="shared" si="618"/>
        <v/>
      </c>
      <c r="Q381" s="7">
        <f t="shared" si="619"/>
        <v>0</v>
      </c>
    </row>
    <row r="382" spans="1:26" x14ac:dyDescent="0.25">
      <c r="A382" t="s">
        <v>194</v>
      </c>
      <c r="B382" t="s">
        <v>23</v>
      </c>
      <c r="C382" t="s">
        <v>195</v>
      </c>
      <c r="D382" t="s">
        <v>25</v>
      </c>
      <c r="E382">
        <v>23.68</v>
      </c>
      <c r="F382" t="s">
        <v>700</v>
      </c>
      <c r="G382" t="str">
        <f t="shared" si="603"/>
        <v>DL2022013</v>
      </c>
      <c r="H382" t="str">
        <f t="shared" si="604"/>
        <v>24</v>
      </c>
      <c r="I382" t="str">
        <f t="shared" si="605"/>
        <v>neomel</v>
      </c>
      <c r="J382" t="str">
        <f t="shared" si="606"/>
        <v>PK</v>
      </c>
      <c r="K382" t="str">
        <f t="shared" si="607"/>
        <v>PK</v>
      </c>
      <c r="L382" t="str">
        <f t="shared" si="608"/>
        <v>true</v>
      </c>
      <c r="N382" s="7">
        <f t="shared" si="616"/>
        <v>23.68</v>
      </c>
      <c r="O382" s="7">
        <f t="shared" si="617"/>
        <v>23.68</v>
      </c>
      <c r="P382" s="7" t="str">
        <f t="shared" si="618"/>
        <v/>
      </c>
      <c r="Q382" s="7" t="str">
        <f t="shared" si="619"/>
        <v/>
      </c>
      <c r="R382" t="str">
        <f t="shared" ref="R382" si="718">IF(AND(O382&gt;0,P383=0),"Valid","Invalid")</f>
        <v>Valid</v>
      </c>
      <c r="S382" t="str">
        <f t="shared" ref="S382" si="719">IF(OR(Q384&gt;0,Q385&gt;0),"Present","Absent")</f>
        <v>Absent</v>
      </c>
      <c r="T382" t="str">
        <f t="shared" ref="T382" si="720">IF(OR(Q384&lt;41,Q385&lt;41),"Ct&lt;41",IF(OR(Q384&gt;41,Q385&gt;41),"Ct&gt;41","No Ct"))</f>
        <v>Ct&lt;41</v>
      </c>
      <c r="V382" t="str">
        <f t="shared" ref="V382" si="721">G382&amp;"_"&amp;I382&amp;"_"&amp;R382&amp;"_"&amp;S382&amp;"_"&amp;T382</f>
        <v>DL2022013_neomel_Valid_Absent_Ct&lt;41</v>
      </c>
      <c r="X382">
        <f t="shared" ref="X382" si="722">O382</f>
        <v>23.68</v>
      </c>
      <c r="Y382">
        <f t="shared" ref="Y382" si="723">P383</f>
        <v>0</v>
      </c>
      <c r="Z382">
        <f t="shared" ref="Z382" si="724">Q384+Q385</f>
        <v>0</v>
      </c>
    </row>
    <row r="383" spans="1:26" x14ac:dyDescent="0.25">
      <c r="A383" t="s">
        <v>170</v>
      </c>
      <c r="B383" t="s">
        <v>51</v>
      </c>
      <c r="C383" t="s">
        <v>171</v>
      </c>
      <c r="D383" t="s">
        <v>25</v>
      </c>
      <c r="E383" t="s">
        <v>39</v>
      </c>
      <c r="F383" t="s">
        <v>700</v>
      </c>
      <c r="G383" t="str">
        <f t="shared" si="603"/>
        <v>DL2022013</v>
      </c>
      <c r="H383" t="str">
        <f t="shared" si="604"/>
        <v>24</v>
      </c>
      <c r="I383" t="str">
        <f t="shared" si="605"/>
        <v>neomel</v>
      </c>
      <c r="J383" t="str">
        <f t="shared" si="606"/>
        <v>NK</v>
      </c>
      <c r="K383" t="str">
        <f t="shared" si="607"/>
        <v>NK</v>
      </c>
      <c r="L383" t="str">
        <f t="shared" si="608"/>
        <v>true</v>
      </c>
      <c r="N383" s="7">
        <f t="shared" si="616"/>
        <v>0</v>
      </c>
      <c r="O383" s="7" t="str">
        <f t="shared" si="617"/>
        <v/>
      </c>
      <c r="P383" s="7">
        <f t="shared" si="618"/>
        <v>0</v>
      </c>
      <c r="Q383" s="7" t="str">
        <f t="shared" si="619"/>
        <v/>
      </c>
    </row>
    <row r="384" spans="1:26" x14ac:dyDescent="0.25">
      <c r="A384" t="s">
        <v>134</v>
      </c>
      <c r="B384" t="s">
        <v>76</v>
      </c>
      <c r="C384" t="s">
        <v>135</v>
      </c>
      <c r="D384" t="s">
        <v>25</v>
      </c>
      <c r="E384" t="s">
        <v>39</v>
      </c>
      <c r="F384" t="s">
        <v>700</v>
      </c>
      <c r="G384" t="str">
        <f t="shared" si="603"/>
        <v>DL2022013</v>
      </c>
      <c r="H384" t="str">
        <f t="shared" si="604"/>
        <v>24</v>
      </c>
      <c r="I384" t="str">
        <f t="shared" si="605"/>
        <v>neomel</v>
      </c>
      <c r="J384" t="str">
        <f t="shared" si="606"/>
        <v>EP</v>
      </c>
      <c r="K384" t="str">
        <f t="shared" si="607"/>
        <v>EP</v>
      </c>
      <c r="L384" t="str">
        <f t="shared" si="608"/>
        <v>true</v>
      </c>
      <c r="N384" s="7">
        <f t="shared" si="616"/>
        <v>0</v>
      </c>
      <c r="O384" s="7" t="str">
        <f t="shared" si="617"/>
        <v/>
      </c>
      <c r="P384" s="7" t="str">
        <f t="shared" si="618"/>
        <v/>
      </c>
      <c r="Q384" s="7">
        <f t="shared" si="619"/>
        <v>0</v>
      </c>
    </row>
    <row r="385" spans="1:26" x14ac:dyDescent="0.25">
      <c r="A385" t="s">
        <v>147</v>
      </c>
      <c r="B385" t="s">
        <v>76</v>
      </c>
      <c r="C385" t="s">
        <v>135</v>
      </c>
      <c r="D385" t="s">
        <v>25</v>
      </c>
      <c r="E385" t="s">
        <v>39</v>
      </c>
      <c r="F385" t="s">
        <v>700</v>
      </c>
      <c r="G385" t="str">
        <f t="shared" si="603"/>
        <v>DL2022013</v>
      </c>
      <c r="H385" t="str">
        <f t="shared" si="604"/>
        <v>24</v>
      </c>
      <c r="I385" t="str">
        <f t="shared" si="605"/>
        <v>neomel</v>
      </c>
      <c r="J385" t="str">
        <f t="shared" si="606"/>
        <v>EP</v>
      </c>
      <c r="K385" t="str">
        <f t="shared" si="607"/>
        <v>EP</v>
      </c>
      <c r="L385" t="str">
        <f t="shared" si="608"/>
        <v>true</v>
      </c>
      <c r="N385" s="7">
        <f t="shared" si="616"/>
        <v>0</v>
      </c>
      <c r="O385" s="7" t="str">
        <f t="shared" si="617"/>
        <v/>
      </c>
      <c r="P385" s="7" t="str">
        <f t="shared" si="618"/>
        <v/>
      </c>
      <c r="Q385" s="7">
        <f t="shared" si="619"/>
        <v>0</v>
      </c>
    </row>
    <row r="386" spans="1:26" x14ac:dyDescent="0.25">
      <c r="A386" t="s">
        <v>22</v>
      </c>
      <c r="B386" t="s">
        <v>23</v>
      </c>
      <c r="C386" t="s">
        <v>24</v>
      </c>
      <c r="D386" t="s">
        <v>25</v>
      </c>
      <c r="E386">
        <v>30.86</v>
      </c>
      <c r="F386" t="s">
        <v>630</v>
      </c>
      <c r="G386" t="str">
        <f t="shared" ref="G386:G449" si="725">MID(F386,10,9)</f>
        <v>DL2022015</v>
      </c>
      <c r="H386" t="str">
        <f t="shared" ref="H386:H449" si="726">LEFT(C386,2)</f>
        <v>01</v>
      </c>
      <c r="I386" t="str">
        <f t="shared" ref="I386:I449" si="727">MID(C386,4,6)</f>
        <v>perflu</v>
      </c>
      <c r="J386" t="str">
        <f t="shared" ref="J386:J449" si="728">RIGHT(C386,2)</f>
        <v>PK</v>
      </c>
      <c r="K386" t="str">
        <f t="shared" ref="K386:K449" si="729">IF(TRIM(B386)="Standard","PK",IF(TRIM(B386)="NTC","NK",IF(TRIM(B386)="Unknown","EP")))</f>
        <v>PK</v>
      </c>
      <c r="L386" t="str">
        <f t="shared" ref="L386:L449" si="730">IF(J386=K386,"true","false")</f>
        <v>true</v>
      </c>
      <c r="N386" s="7">
        <f t="shared" si="616"/>
        <v>30.86</v>
      </c>
      <c r="O386" s="7">
        <f t="shared" si="617"/>
        <v>30.86</v>
      </c>
      <c r="P386" s="7" t="str">
        <f t="shared" si="618"/>
        <v/>
      </c>
      <c r="Q386" s="7" t="str">
        <f t="shared" si="619"/>
        <v/>
      </c>
      <c r="R386" t="str">
        <f t="shared" ref="R386" si="731">IF(AND(O386&gt;0,P387=0),"Valid","Invalid")</f>
        <v>Valid</v>
      </c>
      <c r="S386" t="str">
        <f t="shared" ref="S386" si="732">IF(OR(Q388&gt;0,Q389&gt;0),"Present","Absent")</f>
        <v>Absent</v>
      </c>
      <c r="T386" t="str">
        <f t="shared" ref="T386" si="733">IF(OR(Q388&lt;41,Q389&lt;41),"Ct&lt;41",IF(OR(Q388&gt;41,Q389&gt;41),"Ct&gt;41","No Ct"))</f>
        <v>Ct&lt;41</v>
      </c>
      <c r="V386" t="str">
        <f t="shared" ref="V386" si="734">G386&amp;"_"&amp;I386&amp;"_"&amp;R386&amp;"_"&amp;S386&amp;"_"&amp;T386</f>
        <v>DL2022015_perflu_Valid_Absent_Ct&lt;41</v>
      </c>
      <c r="X386">
        <f t="shared" ref="X386" si="735">O386</f>
        <v>30.86</v>
      </c>
      <c r="Y386">
        <f t="shared" ref="Y386" si="736">P387</f>
        <v>0</v>
      </c>
      <c r="Z386">
        <f t="shared" ref="Z386" si="737">Q388+Q389</f>
        <v>0</v>
      </c>
    </row>
    <row r="387" spans="1:26" x14ac:dyDescent="0.25">
      <c r="A387" t="s">
        <v>50</v>
      </c>
      <c r="B387" t="s">
        <v>51</v>
      </c>
      <c r="C387" t="s">
        <v>52</v>
      </c>
      <c r="D387" t="s">
        <v>25</v>
      </c>
      <c r="E387" t="s">
        <v>39</v>
      </c>
      <c r="F387" t="s">
        <v>630</v>
      </c>
      <c r="G387" t="str">
        <f t="shared" si="725"/>
        <v>DL2022015</v>
      </c>
      <c r="H387" t="str">
        <f t="shared" si="726"/>
        <v>01</v>
      </c>
      <c r="I387" t="str">
        <f t="shared" si="727"/>
        <v>perflu</v>
      </c>
      <c r="J387" t="str">
        <f t="shared" si="728"/>
        <v>NK</v>
      </c>
      <c r="K387" t="str">
        <f t="shared" si="729"/>
        <v>NK</v>
      </c>
      <c r="L387" t="str">
        <f t="shared" si="730"/>
        <v>true</v>
      </c>
      <c r="N387" s="7">
        <f t="shared" ref="N387:N450" si="738">IF(TRIM(E387)="No Cq",0,E387)</f>
        <v>0</v>
      </c>
      <c r="O387" s="7" t="str">
        <f t="shared" ref="O387:O450" si="739">IF(TRIM(B387)="Standard",N387,"")</f>
        <v/>
      </c>
      <c r="P387" s="7">
        <f t="shared" ref="P387:P450" si="740">IF(TRIM(B387)="NTC",N387,"")</f>
        <v>0</v>
      </c>
      <c r="Q387" s="7" t="str">
        <f t="shared" ref="Q387:Q450" si="741">IF(TRIM(B387)="Unknown",N387,"")</f>
        <v/>
      </c>
    </row>
    <row r="388" spans="1:26" x14ac:dyDescent="0.25">
      <c r="A388" t="s">
        <v>75</v>
      </c>
      <c r="B388" t="s">
        <v>76</v>
      </c>
      <c r="C388" t="s">
        <v>77</v>
      </c>
      <c r="D388" t="s">
        <v>25</v>
      </c>
      <c r="E388" t="s">
        <v>39</v>
      </c>
      <c r="F388" t="s">
        <v>630</v>
      </c>
      <c r="G388" t="str">
        <f t="shared" si="725"/>
        <v>DL2022015</v>
      </c>
      <c r="H388" t="str">
        <f t="shared" si="726"/>
        <v>01</v>
      </c>
      <c r="I388" t="str">
        <f t="shared" si="727"/>
        <v>perflu</v>
      </c>
      <c r="J388" t="str">
        <f t="shared" si="728"/>
        <v>EP</v>
      </c>
      <c r="K388" t="str">
        <f t="shared" si="729"/>
        <v>EP</v>
      </c>
      <c r="L388" t="str">
        <f t="shared" si="730"/>
        <v>true</v>
      </c>
      <c r="N388" s="7">
        <f t="shared" si="738"/>
        <v>0</v>
      </c>
      <c r="O388" s="7" t="str">
        <f t="shared" si="739"/>
        <v/>
      </c>
      <c r="P388" s="7" t="str">
        <f t="shared" si="740"/>
        <v/>
      </c>
      <c r="Q388" s="7">
        <f t="shared" si="741"/>
        <v>0</v>
      </c>
    </row>
    <row r="389" spans="1:26" x14ac:dyDescent="0.25">
      <c r="A389" t="s">
        <v>100</v>
      </c>
      <c r="B389" t="s">
        <v>76</v>
      </c>
      <c r="C389" t="s">
        <v>77</v>
      </c>
      <c r="D389" t="s">
        <v>25</v>
      </c>
      <c r="E389" t="s">
        <v>39</v>
      </c>
      <c r="F389" t="s">
        <v>630</v>
      </c>
      <c r="G389" t="str">
        <f t="shared" si="725"/>
        <v>DL2022015</v>
      </c>
      <c r="H389" t="str">
        <f t="shared" si="726"/>
        <v>01</v>
      </c>
      <c r="I389" t="str">
        <f t="shared" si="727"/>
        <v>perflu</v>
      </c>
      <c r="J389" t="str">
        <f t="shared" si="728"/>
        <v>EP</v>
      </c>
      <c r="K389" t="str">
        <f t="shared" si="729"/>
        <v>EP</v>
      </c>
      <c r="L389" t="str">
        <f t="shared" si="730"/>
        <v>true</v>
      </c>
      <c r="N389" s="7">
        <f t="shared" si="738"/>
        <v>0</v>
      </c>
      <c r="O389" s="7" t="str">
        <f t="shared" si="739"/>
        <v/>
      </c>
      <c r="P389" s="7" t="str">
        <f t="shared" si="740"/>
        <v/>
      </c>
      <c r="Q389" s="7">
        <f t="shared" si="741"/>
        <v>0</v>
      </c>
    </row>
    <row r="390" spans="1:26" x14ac:dyDescent="0.25">
      <c r="A390" t="s">
        <v>27</v>
      </c>
      <c r="B390" t="s">
        <v>23</v>
      </c>
      <c r="C390" t="s">
        <v>28</v>
      </c>
      <c r="D390" t="s">
        <v>25</v>
      </c>
      <c r="E390">
        <v>32.520000000000003</v>
      </c>
      <c r="F390" t="s">
        <v>630</v>
      </c>
      <c r="G390" t="str">
        <f t="shared" si="725"/>
        <v>DL2022015</v>
      </c>
      <c r="H390" t="str">
        <f t="shared" si="726"/>
        <v>02</v>
      </c>
      <c r="I390" t="str">
        <f t="shared" si="727"/>
        <v>perflu</v>
      </c>
      <c r="J390" t="str">
        <f t="shared" si="728"/>
        <v>PK</v>
      </c>
      <c r="K390" t="str">
        <f t="shared" si="729"/>
        <v>PK</v>
      </c>
      <c r="L390" t="str">
        <f t="shared" si="730"/>
        <v>true</v>
      </c>
      <c r="N390" s="7">
        <f t="shared" si="738"/>
        <v>32.520000000000003</v>
      </c>
      <c r="O390" s="7">
        <f t="shared" si="739"/>
        <v>32.520000000000003</v>
      </c>
      <c r="P390" s="7" t="str">
        <f t="shared" si="740"/>
        <v/>
      </c>
      <c r="Q390" s="7" t="str">
        <f t="shared" si="741"/>
        <v/>
      </c>
      <c r="R390" t="str">
        <f t="shared" ref="R390" si="742">IF(AND(O390&gt;0,P391=0),"Valid","Invalid")</f>
        <v>Invalid</v>
      </c>
      <c r="S390" t="str">
        <f t="shared" ref="S390" si="743">IF(OR(Q392&gt;0,Q393&gt;0),"Present","Absent")</f>
        <v>Present</v>
      </c>
      <c r="T390" t="str">
        <f t="shared" ref="T390" si="744">IF(OR(Q392&lt;41,Q393&lt;41),"Ct&lt;41",IF(OR(Q392&gt;41,Q393&gt;41),"Ct&gt;41","No Ct"))</f>
        <v>Ct&lt;41</v>
      </c>
      <c r="V390" t="str">
        <f t="shared" ref="V390" si="745">G390&amp;"_"&amp;I390&amp;"_"&amp;R390&amp;"_"&amp;S390&amp;"_"&amp;T390</f>
        <v>DL2022015_perflu_Invalid_Present_Ct&lt;41</v>
      </c>
      <c r="X390">
        <f t="shared" ref="X390" si="746">O390</f>
        <v>32.520000000000003</v>
      </c>
      <c r="Y390">
        <f t="shared" ref="Y390" si="747">P391</f>
        <v>41.21</v>
      </c>
      <c r="Z390">
        <f t="shared" ref="Z390" si="748">Q392+Q393</f>
        <v>64.03</v>
      </c>
    </row>
    <row r="391" spans="1:26" x14ac:dyDescent="0.25">
      <c r="A391" t="s">
        <v>53</v>
      </c>
      <c r="B391" t="s">
        <v>51</v>
      </c>
      <c r="C391" t="s">
        <v>54</v>
      </c>
      <c r="D391" t="s">
        <v>25</v>
      </c>
      <c r="E391">
        <v>41.21</v>
      </c>
      <c r="F391" t="s">
        <v>630</v>
      </c>
      <c r="G391" t="str">
        <f t="shared" si="725"/>
        <v>DL2022015</v>
      </c>
      <c r="H391" t="str">
        <f t="shared" si="726"/>
        <v>02</v>
      </c>
      <c r="I391" t="str">
        <f t="shared" si="727"/>
        <v>perflu</v>
      </c>
      <c r="J391" t="str">
        <f t="shared" si="728"/>
        <v>NK</v>
      </c>
      <c r="K391" t="str">
        <f t="shared" si="729"/>
        <v>NK</v>
      </c>
      <c r="L391" t="str">
        <f t="shared" si="730"/>
        <v>true</v>
      </c>
      <c r="N391" s="7">
        <f t="shared" si="738"/>
        <v>41.21</v>
      </c>
      <c r="O391" s="7" t="str">
        <f t="shared" si="739"/>
        <v/>
      </c>
      <c r="P391" s="7">
        <f t="shared" si="740"/>
        <v>41.21</v>
      </c>
      <c r="Q391" s="7" t="str">
        <f t="shared" si="741"/>
        <v/>
      </c>
    </row>
    <row r="392" spans="1:26" x14ac:dyDescent="0.25">
      <c r="A392" t="s">
        <v>78</v>
      </c>
      <c r="B392" t="s">
        <v>76</v>
      </c>
      <c r="C392" t="s">
        <v>79</v>
      </c>
      <c r="D392" t="s">
        <v>25</v>
      </c>
      <c r="E392">
        <v>32.78</v>
      </c>
      <c r="F392" t="s">
        <v>630</v>
      </c>
      <c r="G392" t="str">
        <f t="shared" si="725"/>
        <v>DL2022015</v>
      </c>
      <c r="H392" t="str">
        <f t="shared" si="726"/>
        <v>02</v>
      </c>
      <c r="I392" t="str">
        <f t="shared" si="727"/>
        <v>perflu</v>
      </c>
      <c r="J392" t="str">
        <f t="shared" si="728"/>
        <v>EP</v>
      </c>
      <c r="K392" t="str">
        <f t="shared" si="729"/>
        <v>EP</v>
      </c>
      <c r="L392" t="str">
        <f t="shared" si="730"/>
        <v>true</v>
      </c>
      <c r="N392" s="7">
        <f t="shared" si="738"/>
        <v>32.78</v>
      </c>
      <c r="O392" s="7" t="str">
        <f t="shared" si="739"/>
        <v/>
      </c>
      <c r="P392" s="7" t="str">
        <f t="shared" si="740"/>
        <v/>
      </c>
      <c r="Q392" s="7">
        <f t="shared" si="741"/>
        <v>32.78</v>
      </c>
    </row>
    <row r="393" spans="1:26" x14ac:dyDescent="0.25">
      <c r="A393" t="s">
        <v>101</v>
      </c>
      <c r="B393" t="s">
        <v>76</v>
      </c>
      <c r="C393" t="s">
        <v>79</v>
      </c>
      <c r="D393" t="s">
        <v>25</v>
      </c>
      <c r="E393">
        <v>31.25</v>
      </c>
      <c r="F393" t="s">
        <v>630</v>
      </c>
      <c r="G393" t="str">
        <f t="shared" si="725"/>
        <v>DL2022015</v>
      </c>
      <c r="H393" t="str">
        <f t="shared" si="726"/>
        <v>02</v>
      </c>
      <c r="I393" t="str">
        <f t="shared" si="727"/>
        <v>perflu</v>
      </c>
      <c r="J393" t="str">
        <f t="shared" si="728"/>
        <v>EP</v>
      </c>
      <c r="K393" t="str">
        <f t="shared" si="729"/>
        <v>EP</v>
      </c>
      <c r="L393" t="str">
        <f t="shared" si="730"/>
        <v>true</v>
      </c>
      <c r="N393" s="7">
        <f t="shared" si="738"/>
        <v>31.25</v>
      </c>
      <c r="O393" s="7" t="str">
        <f t="shared" si="739"/>
        <v/>
      </c>
      <c r="P393" s="7" t="str">
        <f t="shared" si="740"/>
        <v/>
      </c>
      <c r="Q393" s="7">
        <f t="shared" si="741"/>
        <v>31.25</v>
      </c>
    </row>
    <row r="394" spans="1:26" x14ac:dyDescent="0.25">
      <c r="A394" t="s">
        <v>29</v>
      </c>
      <c r="B394" t="s">
        <v>23</v>
      </c>
      <c r="C394" t="s">
        <v>30</v>
      </c>
      <c r="D394" t="s">
        <v>25</v>
      </c>
      <c r="E394" t="s">
        <v>39</v>
      </c>
      <c r="F394" t="s">
        <v>630</v>
      </c>
      <c r="G394" t="str">
        <f t="shared" si="725"/>
        <v>DL2022015</v>
      </c>
      <c r="H394" t="str">
        <f t="shared" si="726"/>
        <v>03</v>
      </c>
      <c r="I394" t="str">
        <f t="shared" si="727"/>
        <v>plafle</v>
      </c>
      <c r="J394" t="str">
        <f t="shared" si="728"/>
        <v>PK</v>
      </c>
      <c r="K394" t="str">
        <f t="shared" si="729"/>
        <v>PK</v>
      </c>
      <c r="L394" t="str">
        <f t="shared" si="730"/>
        <v>true</v>
      </c>
      <c r="N394" s="7">
        <f t="shared" si="738"/>
        <v>0</v>
      </c>
      <c r="O394" s="7">
        <f t="shared" si="739"/>
        <v>0</v>
      </c>
      <c r="P394" s="7" t="str">
        <f t="shared" si="740"/>
        <v/>
      </c>
      <c r="Q394" s="7" t="str">
        <f t="shared" si="741"/>
        <v/>
      </c>
      <c r="R394" t="str">
        <f t="shared" ref="R394" si="749">IF(AND(O394&gt;0,P395=0),"Valid","Invalid")</f>
        <v>Invalid</v>
      </c>
      <c r="S394" t="str">
        <f t="shared" ref="S394" si="750">IF(OR(Q396&gt;0,Q397&gt;0),"Present","Absent")</f>
        <v>Absent</v>
      </c>
      <c r="T394" t="str">
        <f t="shared" ref="T394" si="751">IF(OR(Q396&lt;41,Q397&lt;41),"Ct&lt;41",IF(OR(Q396&gt;41,Q397&gt;41),"Ct&gt;41","No Ct"))</f>
        <v>Ct&lt;41</v>
      </c>
      <c r="V394" t="str">
        <f t="shared" ref="V394" si="752">G394&amp;"_"&amp;I394&amp;"_"&amp;R394&amp;"_"&amp;S394&amp;"_"&amp;T394</f>
        <v>DL2022015_plafle_Invalid_Absent_Ct&lt;41</v>
      </c>
      <c r="X394">
        <f t="shared" ref="X394" si="753">O394</f>
        <v>0</v>
      </c>
      <c r="Y394">
        <f t="shared" ref="Y394" si="754">P395</f>
        <v>0</v>
      </c>
      <c r="Z394">
        <f t="shared" ref="Z394" si="755">Q396+Q397</f>
        <v>0</v>
      </c>
    </row>
    <row r="395" spans="1:26" x14ac:dyDescent="0.25">
      <c r="A395" t="s">
        <v>55</v>
      </c>
      <c r="B395" t="s">
        <v>51</v>
      </c>
      <c r="C395" t="s">
        <v>56</v>
      </c>
      <c r="D395" t="s">
        <v>25</v>
      </c>
      <c r="E395" t="s">
        <v>39</v>
      </c>
      <c r="F395" t="s">
        <v>630</v>
      </c>
      <c r="G395" t="str">
        <f t="shared" si="725"/>
        <v>DL2022015</v>
      </c>
      <c r="H395" t="str">
        <f t="shared" si="726"/>
        <v>03</v>
      </c>
      <c r="I395" t="str">
        <f t="shared" si="727"/>
        <v>plafle</v>
      </c>
      <c r="J395" t="str">
        <f t="shared" si="728"/>
        <v>NK</v>
      </c>
      <c r="K395" t="str">
        <f t="shared" si="729"/>
        <v>NK</v>
      </c>
      <c r="L395" t="str">
        <f t="shared" si="730"/>
        <v>true</v>
      </c>
      <c r="N395" s="7">
        <f t="shared" si="738"/>
        <v>0</v>
      </c>
      <c r="O395" s="7" t="str">
        <f t="shared" si="739"/>
        <v/>
      </c>
      <c r="P395" s="7">
        <f t="shared" si="740"/>
        <v>0</v>
      </c>
      <c r="Q395" s="7" t="str">
        <f t="shared" si="741"/>
        <v/>
      </c>
    </row>
    <row r="396" spans="1:26" x14ac:dyDescent="0.25">
      <c r="A396" t="s">
        <v>80</v>
      </c>
      <c r="B396" t="s">
        <v>76</v>
      </c>
      <c r="C396" t="s">
        <v>81</v>
      </c>
      <c r="D396" t="s">
        <v>25</v>
      </c>
      <c r="E396" t="s">
        <v>39</v>
      </c>
      <c r="F396" t="s">
        <v>630</v>
      </c>
      <c r="G396" t="str">
        <f t="shared" si="725"/>
        <v>DL2022015</v>
      </c>
      <c r="H396" t="str">
        <f t="shared" si="726"/>
        <v>03</v>
      </c>
      <c r="I396" t="str">
        <f t="shared" si="727"/>
        <v>plafle</v>
      </c>
      <c r="J396" t="str">
        <f t="shared" si="728"/>
        <v>EP</v>
      </c>
      <c r="K396" t="str">
        <f t="shared" si="729"/>
        <v>EP</v>
      </c>
      <c r="L396" t="str">
        <f t="shared" si="730"/>
        <v>true</v>
      </c>
      <c r="N396" s="7">
        <f t="shared" si="738"/>
        <v>0</v>
      </c>
      <c r="O396" s="7" t="str">
        <f t="shared" si="739"/>
        <v/>
      </c>
      <c r="P396" s="7" t="str">
        <f t="shared" si="740"/>
        <v/>
      </c>
      <c r="Q396" s="7">
        <f t="shared" si="741"/>
        <v>0</v>
      </c>
    </row>
    <row r="397" spans="1:26" x14ac:dyDescent="0.25">
      <c r="A397" t="s">
        <v>102</v>
      </c>
      <c r="B397" t="s">
        <v>76</v>
      </c>
      <c r="C397" t="s">
        <v>81</v>
      </c>
      <c r="D397" t="s">
        <v>25</v>
      </c>
      <c r="E397" t="s">
        <v>39</v>
      </c>
      <c r="F397" t="s">
        <v>630</v>
      </c>
      <c r="G397" t="str">
        <f t="shared" si="725"/>
        <v>DL2022015</v>
      </c>
      <c r="H397" t="str">
        <f t="shared" si="726"/>
        <v>03</v>
      </c>
      <c r="I397" t="str">
        <f t="shared" si="727"/>
        <v>plafle</v>
      </c>
      <c r="J397" t="str">
        <f t="shared" si="728"/>
        <v>EP</v>
      </c>
      <c r="K397" t="str">
        <f t="shared" si="729"/>
        <v>EP</v>
      </c>
      <c r="L397" t="str">
        <f t="shared" si="730"/>
        <v>true</v>
      </c>
      <c r="N397" s="7">
        <f t="shared" si="738"/>
        <v>0</v>
      </c>
      <c r="O397" s="7" t="str">
        <f t="shared" si="739"/>
        <v/>
      </c>
      <c r="P397" s="7" t="str">
        <f t="shared" si="740"/>
        <v/>
      </c>
      <c r="Q397" s="7">
        <f t="shared" si="741"/>
        <v>0</v>
      </c>
    </row>
    <row r="398" spans="1:26" x14ac:dyDescent="0.25">
      <c r="A398" t="s">
        <v>31</v>
      </c>
      <c r="B398" t="s">
        <v>23</v>
      </c>
      <c r="C398" t="s">
        <v>32</v>
      </c>
      <c r="D398" t="s">
        <v>25</v>
      </c>
      <c r="E398">
        <v>27.24</v>
      </c>
      <c r="F398" t="s">
        <v>630</v>
      </c>
      <c r="G398" t="str">
        <f t="shared" si="725"/>
        <v>DL2022015</v>
      </c>
      <c r="H398" t="str">
        <f t="shared" si="726"/>
        <v>04</v>
      </c>
      <c r="I398" t="str">
        <f t="shared" si="727"/>
        <v>plafle</v>
      </c>
      <c r="J398" t="str">
        <f t="shared" si="728"/>
        <v>PK</v>
      </c>
      <c r="K398" t="str">
        <f t="shared" si="729"/>
        <v>PK</v>
      </c>
      <c r="L398" t="str">
        <f t="shared" si="730"/>
        <v>true</v>
      </c>
      <c r="N398" s="7">
        <f t="shared" si="738"/>
        <v>27.24</v>
      </c>
      <c r="O398" s="7">
        <f t="shared" si="739"/>
        <v>27.24</v>
      </c>
      <c r="P398" s="7" t="str">
        <f t="shared" si="740"/>
        <v/>
      </c>
      <c r="Q398" s="7" t="str">
        <f t="shared" si="741"/>
        <v/>
      </c>
      <c r="R398" t="str">
        <f t="shared" ref="R398" si="756">IF(AND(O398&gt;0,P399=0),"Valid","Invalid")</f>
        <v>Valid</v>
      </c>
      <c r="S398" t="str">
        <f t="shared" ref="S398" si="757">IF(OR(Q400&gt;0,Q401&gt;0),"Present","Absent")</f>
        <v>Absent</v>
      </c>
      <c r="T398" t="str">
        <f t="shared" ref="T398" si="758">IF(OR(Q400&lt;41,Q401&lt;41),"Ct&lt;41",IF(OR(Q400&gt;41,Q401&gt;41),"Ct&gt;41","No Ct"))</f>
        <v>Ct&lt;41</v>
      </c>
      <c r="V398" t="str">
        <f t="shared" ref="V398" si="759">G398&amp;"_"&amp;I398&amp;"_"&amp;R398&amp;"_"&amp;S398&amp;"_"&amp;T398</f>
        <v>DL2022015_plafle_Valid_Absent_Ct&lt;41</v>
      </c>
      <c r="X398">
        <f t="shared" ref="X398" si="760">O398</f>
        <v>27.24</v>
      </c>
      <c r="Y398">
        <f t="shared" ref="Y398" si="761">P399</f>
        <v>0</v>
      </c>
      <c r="Z398">
        <f t="shared" ref="Z398" si="762">Q400+Q401</f>
        <v>0</v>
      </c>
    </row>
    <row r="399" spans="1:26" x14ac:dyDescent="0.25">
      <c r="A399" t="s">
        <v>57</v>
      </c>
      <c r="B399" t="s">
        <v>51</v>
      </c>
      <c r="C399" t="s">
        <v>58</v>
      </c>
      <c r="D399" t="s">
        <v>25</v>
      </c>
      <c r="E399" t="s">
        <v>39</v>
      </c>
      <c r="F399" t="s">
        <v>630</v>
      </c>
      <c r="G399" t="str">
        <f t="shared" si="725"/>
        <v>DL2022015</v>
      </c>
      <c r="H399" t="str">
        <f t="shared" si="726"/>
        <v>04</v>
      </c>
      <c r="I399" t="str">
        <f t="shared" si="727"/>
        <v>plafle</v>
      </c>
      <c r="J399" t="str">
        <f t="shared" si="728"/>
        <v>NK</v>
      </c>
      <c r="K399" t="str">
        <f t="shared" si="729"/>
        <v>NK</v>
      </c>
      <c r="L399" t="str">
        <f t="shared" si="730"/>
        <v>true</v>
      </c>
      <c r="N399" s="7">
        <f t="shared" si="738"/>
        <v>0</v>
      </c>
      <c r="O399" s="7" t="str">
        <f t="shared" si="739"/>
        <v/>
      </c>
      <c r="P399" s="7">
        <f t="shared" si="740"/>
        <v>0</v>
      </c>
      <c r="Q399" s="7" t="str">
        <f t="shared" si="741"/>
        <v/>
      </c>
    </row>
    <row r="400" spans="1:26" x14ac:dyDescent="0.25">
      <c r="A400" t="s">
        <v>82</v>
      </c>
      <c r="B400" t="s">
        <v>76</v>
      </c>
      <c r="C400" t="s">
        <v>83</v>
      </c>
      <c r="D400" t="s">
        <v>25</v>
      </c>
      <c r="E400" t="s">
        <v>39</v>
      </c>
      <c r="F400" t="s">
        <v>630</v>
      </c>
      <c r="G400" t="str">
        <f t="shared" si="725"/>
        <v>DL2022015</v>
      </c>
      <c r="H400" t="str">
        <f t="shared" si="726"/>
        <v>04</v>
      </c>
      <c r="I400" t="str">
        <f t="shared" si="727"/>
        <v>plafle</v>
      </c>
      <c r="J400" t="str">
        <f t="shared" si="728"/>
        <v>EP</v>
      </c>
      <c r="K400" t="str">
        <f t="shared" si="729"/>
        <v>EP</v>
      </c>
      <c r="L400" t="str">
        <f t="shared" si="730"/>
        <v>true</v>
      </c>
      <c r="N400" s="7">
        <f t="shared" si="738"/>
        <v>0</v>
      </c>
      <c r="O400" s="7" t="str">
        <f t="shared" si="739"/>
        <v/>
      </c>
      <c r="P400" s="7" t="str">
        <f t="shared" si="740"/>
        <v/>
      </c>
      <c r="Q400" s="7">
        <f t="shared" si="741"/>
        <v>0</v>
      </c>
    </row>
    <row r="401" spans="1:26" x14ac:dyDescent="0.25">
      <c r="A401" t="s">
        <v>103</v>
      </c>
      <c r="B401" t="s">
        <v>76</v>
      </c>
      <c r="C401" t="s">
        <v>83</v>
      </c>
      <c r="D401" t="s">
        <v>25</v>
      </c>
      <c r="E401" t="s">
        <v>39</v>
      </c>
      <c r="F401" t="s">
        <v>630</v>
      </c>
      <c r="G401" t="str">
        <f t="shared" si="725"/>
        <v>DL2022015</v>
      </c>
      <c r="H401" t="str">
        <f t="shared" si="726"/>
        <v>04</v>
      </c>
      <c r="I401" t="str">
        <f t="shared" si="727"/>
        <v>plafle</v>
      </c>
      <c r="J401" t="str">
        <f t="shared" si="728"/>
        <v>EP</v>
      </c>
      <c r="K401" t="str">
        <f t="shared" si="729"/>
        <v>EP</v>
      </c>
      <c r="L401" t="str">
        <f t="shared" si="730"/>
        <v>true</v>
      </c>
      <c r="N401" s="7">
        <f t="shared" si="738"/>
        <v>0</v>
      </c>
      <c r="O401" s="7" t="str">
        <f t="shared" si="739"/>
        <v/>
      </c>
      <c r="P401" s="7" t="str">
        <f t="shared" si="740"/>
        <v/>
      </c>
      <c r="Q401" s="7">
        <f t="shared" si="741"/>
        <v>0</v>
      </c>
    </row>
    <row r="402" spans="1:26" x14ac:dyDescent="0.25">
      <c r="A402" t="s">
        <v>33</v>
      </c>
      <c r="B402" t="s">
        <v>23</v>
      </c>
      <c r="C402" t="s">
        <v>34</v>
      </c>
      <c r="D402" t="s">
        <v>25</v>
      </c>
      <c r="E402" t="s">
        <v>39</v>
      </c>
      <c r="F402" t="s">
        <v>630</v>
      </c>
      <c r="G402" t="str">
        <f t="shared" si="725"/>
        <v>DL2022015</v>
      </c>
      <c r="H402" t="str">
        <f t="shared" si="726"/>
        <v>05</v>
      </c>
      <c r="I402" t="str">
        <f t="shared" si="727"/>
        <v>cragig</v>
      </c>
      <c r="J402" t="str">
        <f t="shared" si="728"/>
        <v>PK</v>
      </c>
      <c r="K402" t="str">
        <f t="shared" si="729"/>
        <v>PK</v>
      </c>
      <c r="L402" t="str">
        <f t="shared" si="730"/>
        <v>true</v>
      </c>
      <c r="N402" s="7">
        <f t="shared" si="738"/>
        <v>0</v>
      </c>
      <c r="O402" s="7">
        <f t="shared" si="739"/>
        <v>0</v>
      </c>
      <c r="P402" s="7" t="str">
        <f t="shared" si="740"/>
        <v/>
      </c>
      <c r="Q402" s="7" t="str">
        <f t="shared" si="741"/>
        <v/>
      </c>
      <c r="R402" t="str">
        <f t="shared" ref="R402" si="763">IF(AND(O402&gt;0,P403=0),"Valid","Invalid")</f>
        <v>Invalid</v>
      </c>
      <c r="S402" t="str">
        <f t="shared" ref="S402" si="764">IF(OR(Q404&gt;0,Q405&gt;0),"Present","Absent")</f>
        <v>Absent</v>
      </c>
      <c r="T402" t="str">
        <f t="shared" ref="T402" si="765">IF(OR(Q404&lt;41,Q405&lt;41),"Ct&lt;41",IF(OR(Q404&gt;41,Q405&gt;41),"Ct&gt;41","No Ct"))</f>
        <v>Ct&lt;41</v>
      </c>
      <c r="V402" t="str">
        <f t="shared" ref="V402" si="766">G402&amp;"_"&amp;I402&amp;"_"&amp;R402&amp;"_"&amp;S402&amp;"_"&amp;T402</f>
        <v>DL2022015_cragig_Invalid_Absent_Ct&lt;41</v>
      </c>
      <c r="X402">
        <f t="shared" ref="X402" si="767">O402</f>
        <v>0</v>
      </c>
      <c r="Y402">
        <f t="shared" ref="Y402" si="768">P403</f>
        <v>0</v>
      </c>
      <c r="Z402">
        <f t="shared" ref="Z402" si="769">Q404+Q405</f>
        <v>0</v>
      </c>
    </row>
    <row r="403" spans="1:26" x14ac:dyDescent="0.25">
      <c r="A403" t="s">
        <v>59</v>
      </c>
      <c r="B403" t="s">
        <v>51</v>
      </c>
      <c r="C403" t="s">
        <v>60</v>
      </c>
      <c r="D403" t="s">
        <v>25</v>
      </c>
      <c r="E403" t="s">
        <v>39</v>
      </c>
      <c r="F403" t="s">
        <v>630</v>
      </c>
      <c r="G403" t="str">
        <f t="shared" si="725"/>
        <v>DL2022015</v>
      </c>
      <c r="H403" t="str">
        <f t="shared" si="726"/>
        <v>05</v>
      </c>
      <c r="I403" t="str">
        <f t="shared" si="727"/>
        <v>cragig</v>
      </c>
      <c r="J403" t="str">
        <f t="shared" si="728"/>
        <v>NK</v>
      </c>
      <c r="K403" t="str">
        <f t="shared" si="729"/>
        <v>NK</v>
      </c>
      <c r="L403" t="str">
        <f t="shared" si="730"/>
        <v>true</v>
      </c>
      <c r="N403" s="7">
        <f t="shared" si="738"/>
        <v>0</v>
      </c>
      <c r="O403" s="7" t="str">
        <f t="shared" si="739"/>
        <v/>
      </c>
      <c r="P403" s="7">
        <f t="shared" si="740"/>
        <v>0</v>
      </c>
      <c r="Q403" s="7" t="str">
        <f t="shared" si="741"/>
        <v/>
      </c>
    </row>
    <row r="404" spans="1:26" x14ac:dyDescent="0.25">
      <c r="A404" t="s">
        <v>84</v>
      </c>
      <c r="B404" t="s">
        <v>76</v>
      </c>
      <c r="C404" t="s">
        <v>85</v>
      </c>
      <c r="D404" t="s">
        <v>25</v>
      </c>
      <c r="E404" t="s">
        <v>39</v>
      </c>
      <c r="F404" t="s">
        <v>630</v>
      </c>
      <c r="G404" t="str">
        <f t="shared" si="725"/>
        <v>DL2022015</v>
      </c>
      <c r="H404" t="str">
        <f t="shared" si="726"/>
        <v>05</v>
      </c>
      <c r="I404" t="str">
        <f t="shared" si="727"/>
        <v>cragig</v>
      </c>
      <c r="J404" t="str">
        <f t="shared" si="728"/>
        <v>EP</v>
      </c>
      <c r="K404" t="str">
        <f t="shared" si="729"/>
        <v>EP</v>
      </c>
      <c r="L404" t="str">
        <f t="shared" si="730"/>
        <v>true</v>
      </c>
      <c r="N404" s="7">
        <f t="shared" si="738"/>
        <v>0</v>
      </c>
      <c r="O404" s="7" t="str">
        <f t="shared" si="739"/>
        <v/>
      </c>
      <c r="P404" s="7" t="str">
        <f t="shared" si="740"/>
        <v/>
      </c>
      <c r="Q404" s="7">
        <f t="shared" si="741"/>
        <v>0</v>
      </c>
    </row>
    <row r="405" spans="1:26" x14ac:dyDescent="0.25">
      <c r="A405" t="s">
        <v>104</v>
      </c>
      <c r="B405" t="s">
        <v>76</v>
      </c>
      <c r="C405" t="s">
        <v>85</v>
      </c>
      <c r="D405" t="s">
        <v>25</v>
      </c>
      <c r="E405" t="s">
        <v>39</v>
      </c>
      <c r="F405" t="s">
        <v>630</v>
      </c>
      <c r="G405" t="str">
        <f t="shared" si="725"/>
        <v>DL2022015</v>
      </c>
      <c r="H405" t="str">
        <f t="shared" si="726"/>
        <v>05</v>
      </c>
      <c r="I405" t="str">
        <f t="shared" si="727"/>
        <v>cragig</v>
      </c>
      <c r="J405" t="str">
        <f t="shared" si="728"/>
        <v>EP</v>
      </c>
      <c r="K405" t="str">
        <f t="shared" si="729"/>
        <v>EP</v>
      </c>
      <c r="L405" t="str">
        <f t="shared" si="730"/>
        <v>true</v>
      </c>
      <c r="N405" s="7">
        <f t="shared" si="738"/>
        <v>0</v>
      </c>
      <c r="O405" s="7" t="str">
        <f t="shared" si="739"/>
        <v/>
      </c>
      <c r="P405" s="7" t="str">
        <f t="shared" si="740"/>
        <v/>
      </c>
      <c r="Q405" s="7">
        <f t="shared" si="741"/>
        <v>0</v>
      </c>
    </row>
    <row r="406" spans="1:26" x14ac:dyDescent="0.25">
      <c r="A406" t="s">
        <v>35</v>
      </c>
      <c r="B406" t="s">
        <v>23</v>
      </c>
      <c r="C406" t="s">
        <v>36</v>
      </c>
      <c r="D406" t="s">
        <v>25</v>
      </c>
      <c r="E406">
        <v>30.53</v>
      </c>
      <c r="F406" t="s">
        <v>630</v>
      </c>
      <c r="G406" t="str">
        <f t="shared" si="725"/>
        <v>DL2022015</v>
      </c>
      <c r="H406" t="str">
        <f t="shared" si="726"/>
        <v>06</v>
      </c>
      <c r="I406" t="str">
        <f t="shared" si="727"/>
        <v>cragig</v>
      </c>
      <c r="J406" t="str">
        <f t="shared" si="728"/>
        <v>PK</v>
      </c>
      <c r="K406" t="str">
        <f t="shared" si="729"/>
        <v>PK</v>
      </c>
      <c r="L406" t="str">
        <f t="shared" si="730"/>
        <v>true</v>
      </c>
      <c r="N406" s="7">
        <f t="shared" si="738"/>
        <v>30.53</v>
      </c>
      <c r="O406" s="7">
        <f t="shared" si="739"/>
        <v>30.53</v>
      </c>
      <c r="P406" s="7" t="str">
        <f t="shared" si="740"/>
        <v/>
      </c>
      <c r="Q406" s="7" t="str">
        <f t="shared" si="741"/>
        <v/>
      </c>
      <c r="R406" t="str">
        <f t="shared" ref="R406" si="770">IF(AND(O406&gt;0,P407=0),"Valid","Invalid")</f>
        <v>Valid</v>
      </c>
      <c r="S406" t="str">
        <f t="shared" ref="S406" si="771">IF(OR(Q408&gt;0,Q409&gt;0),"Present","Absent")</f>
        <v>Absent</v>
      </c>
      <c r="T406" t="str">
        <f t="shared" ref="T406" si="772">IF(OR(Q408&lt;41,Q409&lt;41),"Ct&lt;41",IF(OR(Q408&gt;41,Q409&gt;41),"Ct&gt;41","No Ct"))</f>
        <v>Ct&lt;41</v>
      </c>
      <c r="V406" t="str">
        <f t="shared" ref="V406" si="773">G406&amp;"_"&amp;I406&amp;"_"&amp;R406&amp;"_"&amp;S406&amp;"_"&amp;T406</f>
        <v>DL2022015_cragig_Valid_Absent_Ct&lt;41</v>
      </c>
      <c r="X406">
        <f t="shared" ref="X406" si="774">O406</f>
        <v>30.53</v>
      </c>
      <c r="Y406">
        <f t="shared" ref="Y406" si="775">P407</f>
        <v>0</v>
      </c>
      <c r="Z406">
        <f t="shared" ref="Z406" si="776">Q408+Q409</f>
        <v>0</v>
      </c>
    </row>
    <row r="407" spans="1:26" x14ac:dyDescent="0.25">
      <c r="A407" t="s">
        <v>61</v>
      </c>
      <c r="B407" t="s">
        <v>51</v>
      </c>
      <c r="C407" t="s">
        <v>62</v>
      </c>
      <c r="D407" t="s">
        <v>25</v>
      </c>
      <c r="E407" t="s">
        <v>39</v>
      </c>
      <c r="F407" t="s">
        <v>630</v>
      </c>
      <c r="G407" t="str">
        <f t="shared" si="725"/>
        <v>DL2022015</v>
      </c>
      <c r="H407" t="str">
        <f t="shared" si="726"/>
        <v>06</v>
      </c>
      <c r="I407" t="str">
        <f t="shared" si="727"/>
        <v>cragig</v>
      </c>
      <c r="J407" t="str">
        <f t="shared" si="728"/>
        <v>NK</v>
      </c>
      <c r="K407" t="str">
        <f t="shared" si="729"/>
        <v>NK</v>
      </c>
      <c r="L407" t="str">
        <f t="shared" si="730"/>
        <v>true</v>
      </c>
      <c r="N407" s="7">
        <f t="shared" si="738"/>
        <v>0</v>
      </c>
      <c r="O407" s="7" t="str">
        <f t="shared" si="739"/>
        <v/>
      </c>
      <c r="P407" s="7">
        <f t="shared" si="740"/>
        <v>0</v>
      </c>
      <c r="Q407" s="7" t="str">
        <f t="shared" si="741"/>
        <v/>
      </c>
    </row>
    <row r="408" spans="1:26" x14ac:dyDescent="0.25">
      <c r="A408" t="s">
        <v>86</v>
      </c>
      <c r="B408" t="s">
        <v>76</v>
      </c>
      <c r="C408" t="s">
        <v>87</v>
      </c>
      <c r="D408" t="s">
        <v>25</v>
      </c>
      <c r="E408" t="s">
        <v>39</v>
      </c>
      <c r="F408" t="s">
        <v>630</v>
      </c>
      <c r="G408" t="str">
        <f t="shared" si="725"/>
        <v>DL2022015</v>
      </c>
      <c r="H408" t="str">
        <f t="shared" si="726"/>
        <v>06</v>
      </c>
      <c r="I408" t="str">
        <f t="shared" si="727"/>
        <v>cragig</v>
      </c>
      <c r="J408" t="str">
        <f t="shared" si="728"/>
        <v>EP</v>
      </c>
      <c r="K408" t="str">
        <f t="shared" si="729"/>
        <v>EP</v>
      </c>
      <c r="L408" t="str">
        <f t="shared" si="730"/>
        <v>true</v>
      </c>
      <c r="N408" s="7">
        <f t="shared" si="738"/>
        <v>0</v>
      </c>
      <c r="O408" s="7" t="str">
        <f t="shared" si="739"/>
        <v/>
      </c>
      <c r="P408" s="7" t="str">
        <f t="shared" si="740"/>
        <v/>
      </c>
      <c r="Q408" s="7">
        <f t="shared" si="741"/>
        <v>0</v>
      </c>
    </row>
    <row r="409" spans="1:26" x14ac:dyDescent="0.25">
      <c r="A409" t="s">
        <v>105</v>
      </c>
      <c r="B409" t="s">
        <v>76</v>
      </c>
      <c r="C409" t="s">
        <v>87</v>
      </c>
      <c r="D409" t="s">
        <v>25</v>
      </c>
      <c r="E409" t="s">
        <v>39</v>
      </c>
      <c r="F409" t="s">
        <v>630</v>
      </c>
      <c r="G409" t="str">
        <f t="shared" si="725"/>
        <v>DL2022015</v>
      </c>
      <c r="H409" t="str">
        <f t="shared" si="726"/>
        <v>06</v>
      </c>
      <c r="I409" t="str">
        <f t="shared" si="727"/>
        <v>cragig</v>
      </c>
      <c r="J409" t="str">
        <f t="shared" si="728"/>
        <v>EP</v>
      </c>
      <c r="K409" t="str">
        <f t="shared" si="729"/>
        <v>EP</v>
      </c>
      <c r="L409" t="str">
        <f t="shared" si="730"/>
        <v>true</v>
      </c>
      <c r="N409" s="7">
        <f t="shared" si="738"/>
        <v>0</v>
      </c>
      <c r="O409" s="7" t="str">
        <f t="shared" si="739"/>
        <v/>
      </c>
      <c r="P409" s="7" t="str">
        <f t="shared" si="740"/>
        <v/>
      </c>
      <c r="Q409" s="7">
        <f t="shared" si="741"/>
        <v>0</v>
      </c>
    </row>
    <row r="410" spans="1:26" x14ac:dyDescent="0.25">
      <c r="A410" t="s">
        <v>37</v>
      </c>
      <c r="B410" t="s">
        <v>23</v>
      </c>
      <c r="C410" t="s">
        <v>624</v>
      </c>
      <c r="D410" t="s">
        <v>25</v>
      </c>
      <c r="E410">
        <v>21.65</v>
      </c>
      <c r="F410" t="s">
        <v>630</v>
      </c>
      <c r="G410" t="str">
        <f t="shared" si="725"/>
        <v>DL2022015</v>
      </c>
      <c r="H410" t="str">
        <f t="shared" si="726"/>
        <v>07</v>
      </c>
      <c r="I410" t="str">
        <f t="shared" si="727"/>
        <v>phopho</v>
      </c>
      <c r="J410" t="str">
        <f t="shared" si="728"/>
        <v>PK</v>
      </c>
      <c r="K410" t="str">
        <f t="shared" si="729"/>
        <v>PK</v>
      </c>
      <c r="L410" t="str">
        <f t="shared" si="730"/>
        <v>true</v>
      </c>
      <c r="N410" s="7">
        <f t="shared" si="738"/>
        <v>21.65</v>
      </c>
      <c r="O410" s="7">
        <f t="shared" si="739"/>
        <v>21.65</v>
      </c>
      <c r="P410" s="7" t="str">
        <f t="shared" si="740"/>
        <v/>
      </c>
      <c r="Q410" s="7" t="str">
        <f t="shared" si="741"/>
        <v/>
      </c>
      <c r="R410" t="str">
        <f t="shared" ref="R410" si="777">IF(AND(O410&gt;0,P411=0),"Valid","Invalid")</f>
        <v>Invalid</v>
      </c>
      <c r="S410" t="str">
        <f t="shared" ref="S410" si="778">IF(OR(Q412&gt;0,Q413&gt;0),"Present","Absent")</f>
        <v>Present</v>
      </c>
      <c r="T410" t="str">
        <f t="shared" ref="T410" si="779">IF(OR(Q412&lt;41,Q413&lt;41),"Ct&lt;41",IF(OR(Q412&gt;41,Q413&gt;41),"Ct&gt;41","No Ct"))</f>
        <v>Ct&lt;41</v>
      </c>
      <c r="V410" t="str">
        <f t="shared" ref="V410" si="780">G410&amp;"_"&amp;I410&amp;"_"&amp;R410&amp;"_"&amp;S410&amp;"_"&amp;T410</f>
        <v>DL2022015_phopho_Invalid_Present_Ct&lt;41</v>
      </c>
      <c r="X410">
        <f t="shared" ref="X410" si="781">O410</f>
        <v>21.65</v>
      </c>
      <c r="Y410">
        <f t="shared" ref="Y410" si="782">P411</f>
        <v>40.22</v>
      </c>
      <c r="Z410">
        <f t="shared" ref="Z410" si="783">Q412+Q413</f>
        <v>81.22</v>
      </c>
    </row>
    <row r="411" spans="1:26" x14ac:dyDescent="0.25">
      <c r="A411" t="s">
        <v>63</v>
      </c>
      <c r="B411" t="s">
        <v>51</v>
      </c>
      <c r="C411" t="s">
        <v>626</v>
      </c>
      <c r="D411" t="s">
        <v>25</v>
      </c>
      <c r="E411">
        <v>40.22</v>
      </c>
      <c r="F411" t="s">
        <v>630</v>
      </c>
      <c r="G411" t="str">
        <f t="shared" si="725"/>
        <v>DL2022015</v>
      </c>
      <c r="H411" t="str">
        <f t="shared" si="726"/>
        <v>07</v>
      </c>
      <c r="I411" t="str">
        <f t="shared" si="727"/>
        <v>phopho</v>
      </c>
      <c r="J411" t="str">
        <f t="shared" si="728"/>
        <v>NK</v>
      </c>
      <c r="K411" t="str">
        <f t="shared" si="729"/>
        <v>NK</v>
      </c>
      <c r="L411" t="str">
        <f t="shared" si="730"/>
        <v>true</v>
      </c>
      <c r="N411" s="7">
        <f t="shared" si="738"/>
        <v>40.22</v>
      </c>
      <c r="O411" s="7" t="str">
        <f t="shared" si="739"/>
        <v/>
      </c>
      <c r="P411" s="7">
        <f t="shared" si="740"/>
        <v>40.22</v>
      </c>
      <c r="Q411" s="7" t="str">
        <f t="shared" si="741"/>
        <v/>
      </c>
    </row>
    <row r="412" spans="1:26" x14ac:dyDescent="0.25">
      <c r="A412" t="s">
        <v>88</v>
      </c>
      <c r="B412" t="s">
        <v>76</v>
      </c>
      <c r="C412" t="s">
        <v>628</v>
      </c>
      <c r="D412" t="s">
        <v>25</v>
      </c>
      <c r="E412">
        <v>41.63</v>
      </c>
      <c r="F412" t="s">
        <v>630</v>
      </c>
      <c r="G412" t="str">
        <f t="shared" si="725"/>
        <v>DL2022015</v>
      </c>
      <c r="H412" t="str">
        <f t="shared" si="726"/>
        <v>07</v>
      </c>
      <c r="I412" t="str">
        <f t="shared" si="727"/>
        <v>phopho</v>
      </c>
      <c r="J412" t="str">
        <f t="shared" si="728"/>
        <v>EP</v>
      </c>
      <c r="K412" t="str">
        <f t="shared" si="729"/>
        <v>EP</v>
      </c>
      <c r="L412" t="str">
        <f t="shared" si="730"/>
        <v>true</v>
      </c>
      <c r="N412" s="7">
        <f t="shared" si="738"/>
        <v>41.63</v>
      </c>
      <c r="O412" s="7" t="str">
        <f t="shared" si="739"/>
        <v/>
      </c>
      <c r="P412" s="7" t="str">
        <f t="shared" si="740"/>
        <v/>
      </c>
      <c r="Q412" s="7">
        <f t="shared" si="741"/>
        <v>41.63</v>
      </c>
    </row>
    <row r="413" spans="1:26" x14ac:dyDescent="0.25">
      <c r="A413" t="s">
        <v>106</v>
      </c>
      <c r="B413" t="s">
        <v>76</v>
      </c>
      <c r="C413" t="s">
        <v>628</v>
      </c>
      <c r="D413" t="s">
        <v>25</v>
      </c>
      <c r="E413">
        <v>39.590000000000003</v>
      </c>
      <c r="F413" t="s">
        <v>630</v>
      </c>
      <c r="G413" t="str">
        <f t="shared" si="725"/>
        <v>DL2022015</v>
      </c>
      <c r="H413" t="str">
        <f t="shared" si="726"/>
        <v>07</v>
      </c>
      <c r="I413" t="str">
        <f t="shared" si="727"/>
        <v>phopho</v>
      </c>
      <c r="J413" t="str">
        <f t="shared" si="728"/>
        <v>EP</v>
      </c>
      <c r="K413" t="str">
        <f t="shared" si="729"/>
        <v>EP</v>
      </c>
      <c r="L413" t="str">
        <f t="shared" si="730"/>
        <v>true</v>
      </c>
      <c r="N413" s="7">
        <f t="shared" si="738"/>
        <v>39.590000000000003</v>
      </c>
      <c r="O413" s="7" t="str">
        <f t="shared" si="739"/>
        <v/>
      </c>
      <c r="P413" s="7" t="str">
        <f t="shared" si="740"/>
        <v/>
      </c>
      <c r="Q413" s="7">
        <f t="shared" si="741"/>
        <v>39.590000000000003</v>
      </c>
    </row>
    <row r="414" spans="1:26" x14ac:dyDescent="0.25">
      <c r="A414" t="s">
        <v>40</v>
      </c>
      <c r="B414" t="s">
        <v>23</v>
      </c>
      <c r="C414" t="s">
        <v>625</v>
      </c>
      <c r="D414" t="s">
        <v>25</v>
      </c>
      <c r="E414">
        <v>21.6</v>
      </c>
      <c r="F414" t="s">
        <v>630</v>
      </c>
      <c r="G414" t="str">
        <f t="shared" si="725"/>
        <v>DL2022015</v>
      </c>
      <c r="H414" t="str">
        <f t="shared" si="726"/>
        <v>08</v>
      </c>
      <c r="I414" t="str">
        <f t="shared" si="727"/>
        <v>phopho</v>
      </c>
      <c r="J414" t="str">
        <f t="shared" si="728"/>
        <v>PK</v>
      </c>
      <c r="K414" t="str">
        <f t="shared" si="729"/>
        <v>PK</v>
      </c>
      <c r="L414" t="str">
        <f t="shared" si="730"/>
        <v>true</v>
      </c>
      <c r="N414" s="7">
        <f t="shared" si="738"/>
        <v>21.6</v>
      </c>
      <c r="O414" s="7">
        <f t="shared" si="739"/>
        <v>21.6</v>
      </c>
      <c r="P414" s="7" t="str">
        <f t="shared" si="740"/>
        <v/>
      </c>
      <c r="Q414" s="7" t="str">
        <f t="shared" si="741"/>
        <v/>
      </c>
      <c r="R414" t="str">
        <f t="shared" ref="R414" si="784">IF(AND(O414&gt;0,P415=0),"Valid","Invalid")</f>
        <v>Invalid</v>
      </c>
      <c r="S414" t="str">
        <f t="shared" ref="S414" si="785">IF(OR(Q416&gt;0,Q417&gt;0),"Present","Absent")</f>
        <v>Present</v>
      </c>
      <c r="T414" t="str">
        <f t="shared" ref="T414" si="786">IF(OR(Q416&lt;41,Q417&lt;41),"Ct&lt;41",IF(OR(Q416&gt;41,Q417&gt;41),"Ct&gt;41","No Ct"))</f>
        <v>Ct&lt;41</v>
      </c>
      <c r="V414" t="str">
        <f t="shared" ref="V414" si="787">G414&amp;"_"&amp;I414&amp;"_"&amp;R414&amp;"_"&amp;S414&amp;"_"&amp;T414</f>
        <v>DL2022015_phopho_Invalid_Present_Ct&lt;41</v>
      </c>
      <c r="X414">
        <f t="shared" ref="X414" si="788">O414</f>
        <v>21.6</v>
      </c>
      <c r="Y414">
        <f t="shared" ref="Y414" si="789">P415</f>
        <v>39.21</v>
      </c>
      <c r="Z414">
        <f t="shared" ref="Z414" si="790">Q416+Q417</f>
        <v>79.289999999999992</v>
      </c>
    </row>
    <row r="415" spans="1:26" x14ac:dyDescent="0.25">
      <c r="A415" t="s">
        <v>65</v>
      </c>
      <c r="B415" t="s">
        <v>51</v>
      </c>
      <c r="C415" t="s">
        <v>627</v>
      </c>
      <c r="D415" t="s">
        <v>25</v>
      </c>
      <c r="E415">
        <v>39.21</v>
      </c>
      <c r="F415" t="s">
        <v>630</v>
      </c>
      <c r="G415" t="str">
        <f t="shared" si="725"/>
        <v>DL2022015</v>
      </c>
      <c r="H415" t="str">
        <f t="shared" si="726"/>
        <v>08</v>
      </c>
      <c r="I415" t="str">
        <f t="shared" si="727"/>
        <v>phopho</v>
      </c>
      <c r="J415" t="str">
        <f t="shared" si="728"/>
        <v>NK</v>
      </c>
      <c r="K415" t="str">
        <f t="shared" si="729"/>
        <v>NK</v>
      </c>
      <c r="L415" t="str">
        <f t="shared" si="730"/>
        <v>true</v>
      </c>
      <c r="N415" s="7">
        <f t="shared" si="738"/>
        <v>39.21</v>
      </c>
      <c r="O415" s="7" t="str">
        <f t="shared" si="739"/>
        <v/>
      </c>
      <c r="P415" s="7">
        <f t="shared" si="740"/>
        <v>39.21</v>
      </c>
      <c r="Q415" s="7" t="str">
        <f t="shared" si="741"/>
        <v/>
      </c>
    </row>
    <row r="416" spans="1:26" x14ac:dyDescent="0.25">
      <c r="A416" t="s">
        <v>90</v>
      </c>
      <c r="B416" t="s">
        <v>76</v>
      </c>
      <c r="C416" t="s">
        <v>629</v>
      </c>
      <c r="D416" t="s">
        <v>25</v>
      </c>
      <c r="E416">
        <v>40.67</v>
      </c>
      <c r="F416" t="s">
        <v>630</v>
      </c>
      <c r="G416" t="str">
        <f t="shared" si="725"/>
        <v>DL2022015</v>
      </c>
      <c r="H416" t="str">
        <f t="shared" si="726"/>
        <v>08</v>
      </c>
      <c r="I416" t="str">
        <f t="shared" si="727"/>
        <v>phopho</v>
      </c>
      <c r="J416" t="str">
        <f t="shared" si="728"/>
        <v>EP</v>
      </c>
      <c r="K416" t="str">
        <f t="shared" si="729"/>
        <v>EP</v>
      </c>
      <c r="L416" t="str">
        <f t="shared" si="730"/>
        <v>true</v>
      </c>
      <c r="N416" s="7">
        <f t="shared" si="738"/>
        <v>40.67</v>
      </c>
      <c r="O416" s="7" t="str">
        <f t="shared" si="739"/>
        <v/>
      </c>
      <c r="P416" s="7" t="str">
        <f t="shared" si="740"/>
        <v/>
      </c>
      <c r="Q416" s="7">
        <f t="shared" si="741"/>
        <v>40.67</v>
      </c>
    </row>
    <row r="417" spans="1:26" x14ac:dyDescent="0.25">
      <c r="A417" t="s">
        <v>107</v>
      </c>
      <c r="B417" t="s">
        <v>76</v>
      </c>
      <c r="C417" t="s">
        <v>629</v>
      </c>
      <c r="D417" t="s">
        <v>25</v>
      </c>
      <c r="E417">
        <v>38.619999999999997</v>
      </c>
      <c r="F417" t="s">
        <v>630</v>
      </c>
      <c r="G417" t="str">
        <f t="shared" si="725"/>
        <v>DL2022015</v>
      </c>
      <c r="H417" t="str">
        <f t="shared" si="726"/>
        <v>08</v>
      </c>
      <c r="I417" t="str">
        <f t="shared" si="727"/>
        <v>phopho</v>
      </c>
      <c r="J417" t="str">
        <f t="shared" si="728"/>
        <v>EP</v>
      </c>
      <c r="K417" t="str">
        <f t="shared" si="729"/>
        <v>EP</v>
      </c>
      <c r="L417" t="str">
        <f t="shared" si="730"/>
        <v>true</v>
      </c>
      <c r="N417" s="7">
        <f t="shared" si="738"/>
        <v>38.619999999999997</v>
      </c>
      <c r="O417" s="7" t="str">
        <f t="shared" si="739"/>
        <v/>
      </c>
      <c r="P417" s="7" t="str">
        <f t="shared" si="740"/>
        <v/>
      </c>
      <c r="Q417" s="7">
        <f t="shared" si="741"/>
        <v>38.619999999999997</v>
      </c>
    </row>
    <row r="418" spans="1:26" x14ac:dyDescent="0.25">
      <c r="A418" t="s">
        <v>42</v>
      </c>
      <c r="B418" t="s">
        <v>23</v>
      </c>
      <c r="C418" t="s">
        <v>43</v>
      </c>
      <c r="D418" t="s">
        <v>25</v>
      </c>
      <c r="E418">
        <v>24.95</v>
      </c>
      <c r="F418" t="s">
        <v>630</v>
      </c>
      <c r="G418" t="str">
        <f t="shared" si="725"/>
        <v>DL2022015</v>
      </c>
      <c r="H418" t="str">
        <f t="shared" si="726"/>
        <v>09</v>
      </c>
      <c r="I418" t="str">
        <f t="shared" si="727"/>
        <v>calsap</v>
      </c>
      <c r="J418" t="str">
        <f t="shared" si="728"/>
        <v>PK</v>
      </c>
      <c r="K418" t="str">
        <f t="shared" si="729"/>
        <v>PK</v>
      </c>
      <c r="L418" t="str">
        <f t="shared" si="730"/>
        <v>true</v>
      </c>
      <c r="N418" s="7">
        <f t="shared" si="738"/>
        <v>24.95</v>
      </c>
      <c r="O418" s="7">
        <f t="shared" si="739"/>
        <v>24.95</v>
      </c>
      <c r="P418" s="7" t="str">
        <f t="shared" si="740"/>
        <v/>
      </c>
      <c r="Q418" s="7" t="str">
        <f t="shared" si="741"/>
        <v/>
      </c>
      <c r="R418" t="str">
        <f t="shared" ref="R418" si="791">IF(AND(O418&gt;0,P419=0),"Valid","Invalid")</f>
        <v>Valid</v>
      </c>
      <c r="S418" t="str">
        <f t="shared" ref="S418" si="792">IF(OR(Q420&gt;0,Q421&gt;0),"Present","Absent")</f>
        <v>Absent</v>
      </c>
      <c r="T418" t="str">
        <f t="shared" ref="T418" si="793">IF(OR(Q420&lt;41,Q421&lt;41),"Ct&lt;41",IF(OR(Q420&gt;41,Q421&gt;41),"Ct&gt;41","No Ct"))</f>
        <v>Ct&lt;41</v>
      </c>
      <c r="V418" t="str">
        <f t="shared" ref="V418" si="794">G418&amp;"_"&amp;I418&amp;"_"&amp;R418&amp;"_"&amp;S418&amp;"_"&amp;T418</f>
        <v>DL2022015_calsap_Valid_Absent_Ct&lt;41</v>
      </c>
      <c r="X418">
        <f t="shared" ref="X418" si="795">O418</f>
        <v>24.95</v>
      </c>
      <c r="Y418">
        <f t="shared" ref="Y418" si="796">P419</f>
        <v>0</v>
      </c>
      <c r="Z418">
        <f t="shared" ref="Z418" si="797">Q420+Q421</f>
        <v>0</v>
      </c>
    </row>
    <row r="419" spans="1:26" x14ac:dyDescent="0.25">
      <c r="A419" t="s">
        <v>67</v>
      </c>
      <c r="B419" t="s">
        <v>51</v>
      </c>
      <c r="C419" t="s">
        <v>68</v>
      </c>
      <c r="D419" t="s">
        <v>25</v>
      </c>
      <c r="E419" t="s">
        <v>39</v>
      </c>
      <c r="F419" t="s">
        <v>630</v>
      </c>
      <c r="G419" t="str">
        <f t="shared" si="725"/>
        <v>DL2022015</v>
      </c>
      <c r="H419" t="str">
        <f t="shared" si="726"/>
        <v>09</v>
      </c>
      <c r="I419" t="str">
        <f t="shared" si="727"/>
        <v>calsap</v>
      </c>
      <c r="J419" t="str">
        <f t="shared" si="728"/>
        <v>NK</v>
      </c>
      <c r="K419" t="str">
        <f t="shared" si="729"/>
        <v>NK</v>
      </c>
      <c r="L419" t="str">
        <f t="shared" si="730"/>
        <v>true</v>
      </c>
      <c r="N419" s="7">
        <f t="shared" si="738"/>
        <v>0</v>
      </c>
      <c r="O419" s="7" t="str">
        <f t="shared" si="739"/>
        <v/>
      </c>
      <c r="P419" s="7">
        <f t="shared" si="740"/>
        <v>0</v>
      </c>
      <c r="Q419" s="7" t="str">
        <f t="shared" si="741"/>
        <v/>
      </c>
    </row>
    <row r="420" spans="1:26" x14ac:dyDescent="0.25">
      <c r="A420" t="s">
        <v>92</v>
      </c>
      <c r="B420" t="s">
        <v>76</v>
      </c>
      <c r="C420" t="s">
        <v>93</v>
      </c>
      <c r="D420" t="s">
        <v>25</v>
      </c>
      <c r="E420" t="s">
        <v>39</v>
      </c>
      <c r="F420" t="s">
        <v>630</v>
      </c>
      <c r="G420" t="str">
        <f t="shared" si="725"/>
        <v>DL2022015</v>
      </c>
      <c r="H420" t="str">
        <f t="shared" si="726"/>
        <v>09</v>
      </c>
      <c r="I420" t="str">
        <f t="shared" si="727"/>
        <v>calsap</v>
      </c>
      <c r="J420" t="str">
        <f t="shared" si="728"/>
        <v>EP</v>
      </c>
      <c r="K420" t="str">
        <f t="shared" si="729"/>
        <v>EP</v>
      </c>
      <c r="L420" t="str">
        <f t="shared" si="730"/>
        <v>true</v>
      </c>
      <c r="N420" s="7">
        <f t="shared" si="738"/>
        <v>0</v>
      </c>
      <c r="O420" s="7" t="str">
        <f t="shared" si="739"/>
        <v/>
      </c>
      <c r="P420" s="7" t="str">
        <f t="shared" si="740"/>
        <v/>
      </c>
      <c r="Q420" s="7">
        <f t="shared" si="741"/>
        <v>0</v>
      </c>
    </row>
    <row r="421" spans="1:26" x14ac:dyDescent="0.25">
      <c r="A421" t="s">
        <v>108</v>
      </c>
      <c r="B421" t="s">
        <v>76</v>
      </c>
      <c r="C421" t="s">
        <v>93</v>
      </c>
      <c r="D421" t="s">
        <v>25</v>
      </c>
      <c r="E421" t="s">
        <v>39</v>
      </c>
      <c r="F421" t="s">
        <v>630</v>
      </c>
      <c r="G421" t="str">
        <f t="shared" si="725"/>
        <v>DL2022015</v>
      </c>
      <c r="H421" t="str">
        <f t="shared" si="726"/>
        <v>09</v>
      </c>
      <c r="I421" t="str">
        <f t="shared" si="727"/>
        <v>calsap</v>
      </c>
      <c r="J421" t="str">
        <f t="shared" si="728"/>
        <v>EP</v>
      </c>
      <c r="K421" t="str">
        <f t="shared" si="729"/>
        <v>EP</v>
      </c>
      <c r="L421" t="str">
        <f t="shared" si="730"/>
        <v>true</v>
      </c>
      <c r="N421" s="7">
        <f t="shared" si="738"/>
        <v>0</v>
      </c>
      <c r="O421" s="7" t="str">
        <f t="shared" si="739"/>
        <v/>
      </c>
      <c r="P421" s="7" t="str">
        <f t="shared" si="740"/>
        <v/>
      </c>
      <c r="Q421" s="7">
        <f t="shared" si="741"/>
        <v>0</v>
      </c>
    </row>
    <row r="422" spans="1:26" x14ac:dyDescent="0.25">
      <c r="A422" t="s">
        <v>44</v>
      </c>
      <c r="B422" t="s">
        <v>23</v>
      </c>
      <c r="C422" t="s">
        <v>45</v>
      </c>
      <c r="D422" t="s">
        <v>25</v>
      </c>
      <c r="E422">
        <v>25.09</v>
      </c>
      <c r="F422" t="s">
        <v>630</v>
      </c>
      <c r="G422" t="str">
        <f t="shared" si="725"/>
        <v>DL2022015</v>
      </c>
      <c r="H422" t="str">
        <f t="shared" si="726"/>
        <v>10</v>
      </c>
      <c r="I422" t="str">
        <f t="shared" si="727"/>
        <v>calsap</v>
      </c>
      <c r="J422" t="str">
        <f t="shared" si="728"/>
        <v>PK</v>
      </c>
      <c r="K422" t="str">
        <f t="shared" si="729"/>
        <v>PK</v>
      </c>
      <c r="L422" t="str">
        <f t="shared" si="730"/>
        <v>true</v>
      </c>
      <c r="N422" s="7">
        <f t="shared" si="738"/>
        <v>25.09</v>
      </c>
      <c r="O422" s="7">
        <f t="shared" si="739"/>
        <v>25.09</v>
      </c>
      <c r="P422" s="7" t="str">
        <f t="shared" si="740"/>
        <v/>
      </c>
      <c r="Q422" s="7" t="str">
        <f t="shared" si="741"/>
        <v/>
      </c>
      <c r="R422" t="str">
        <f t="shared" ref="R422" si="798">IF(AND(O422&gt;0,P423=0),"Valid","Invalid")</f>
        <v>Valid</v>
      </c>
      <c r="S422" t="str">
        <f t="shared" ref="S422" si="799">IF(OR(Q424&gt;0,Q425&gt;0),"Present","Absent")</f>
        <v>Absent</v>
      </c>
      <c r="T422" t="str">
        <f t="shared" ref="T422" si="800">IF(OR(Q424&lt;41,Q425&lt;41),"Ct&lt;41",IF(OR(Q424&gt;41,Q425&gt;41),"Ct&gt;41","No Ct"))</f>
        <v>Ct&lt;41</v>
      </c>
      <c r="V422" t="str">
        <f t="shared" ref="V422" si="801">G422&amp;"_"&amp;I422&amp;"_"&amp;R422&amp;"_"&amp;S422&amp;"_"&amp;T422</f>
        <v>DL2022015_calsap_Valid_Absent_Ct&lt;41</v>
      </c>
      <c r="X422">
        <f t="shared" ref="X422" si="802">O422</f>
        <v>25.09</v>
      </c>
      <c r="Y422">
        <f t="shared" ref="Y422" si="803">P423</f>
        <v>0</v>
      </c>
      <c r="Z422">
        <f t="shared" ref="Z422" si="804">Q424+Q425</f>
        <v>0</v>
      </c>
    </row>
    <row r="423" spans="1:26" x14ac:dyDescent="0.25">
      <c r="A423" t="s">
        <v>69</v>
      </c>
      <c r="B423" t="s">
        <v>51</v>
      </c>
      <c r="C423" t="s">
        <v>70</v>
      </c>
      <c r="D423" t="s">
        <v>25</v>
      </c>
      <c r="E423" t="s">
        <v>39</v>
      </c>
      <c r="F423" t="s">
        <v>630</v>
      </c>
      <c r="G423" t="str">
        <f t="shared" si="725"/>
        <v>DL2022015</v>
      </c>
      <c r="H423" t="str">
        <f t="shared" si="726"/>
        <v>10</v>
      </c>
      <c r="I423" t="str">
        <f t="shared" si="727"/>
        <v>calsap</v>
      </c>
      <c r="J423" t="str">
        <f t="shared" si="728"/>
        <v>NK</v>
      </c>
      <c r="K423" t="str">
        <f t="shared" si="729"/>
        <v>NK</v>
      </c>
      <c r="L423" t="str">
        <f t="shared" si="730"/>
        <v>true</v>
      </c>
      <c r="N423" s="7">
        <f t="shared" si="738"/>
        <v>0</v>
      </c>
      <c r="O423" s="7" t="str">
        <f t="shared" si="739"/>
        <v/>
      </c>
      <c r="P423" s="7">
        <f t="shared" si="740"/>
        <v>0</v>
      </c>
      <c r="Q423" s="7" t="str">
        <f t="shared" si="741"/>
        <v/>
      </c>
    </row>
    <row r="424" spans="1:26" x14ac:dyDescent="0.25">
      <c r="A424" t="s">
        <v>94</v>
      </c>
      <c r="B424" t="s">
        <v>76</v>
      </c>
      <c r="C424" t="s">
        <v>95</v>
      </c>
      <c r="D424" t="s">
        <v>25</v>
      </c>
      <c r="E424" t="s">
        <v>39</v>
      </c>
      <c r="F424" t="s">
        <v>630</v>
      </c>
      <c r="G424" t="str">
        <f t="shared" si="725"/>
        <v>DL2022015</v>
      </c>
      <c r="H424" t="str">
        <f t="shared" si="726"/>
        <v>10</v>
      </c>
      <c r="I424" t="str">
        <f t="shared" si="727"/>
        <v>calsap</v>
      </c>
      <c r="J424" t="str">
        <f t="shared" si="728"/>
        <v>EP</v>
      </c>
      <c r="K424" t="str">
        <f t="shared" si="729"/>
        <v>EP</v>
      </c>
      <c r="L424" t="str">
        <f t="shared" si="730"/>
        <v>true</v>
      </c>
      <c r="N424" s="7">
        <f t="shared" si="738"/>
        <v>0</v>
      </c>
      <c r="O424" s="7" t="str">
        <f t="shared" si="739"/>
        <v/>
      </c>
      <c r="P424" s="7" t="str">
        <f t="shared" si="740"/>
        <v/>
      </c>
      <c r="Q424" s="7">
        <f t="shared" si="741"/>
        <v>0</v>
      </c>
    </row>
    <row r="425" spans="1:26" x14ac:dyDescent="0.25">
      <c r="A425" t="s">
        <v>109</v>
      </c>
      <c r="B425" t="s">
        <v>76</v>
      </c>
      <c r="C425" t="s">
        <v>95</v>
      </c>
      <c r="D425" t="s">
        <v>25</v>
      </c>
      <c r="E425" t="s">
        <v>39</v>
      </c>
      <c r="F425" t="s">
        <v>630</v>
      </c>
      <c r="G425" t="str">
        <f t="shared" si="725"/>
        <v>DL2022015</v>
      </c>
      <c r="H425" t="str">
        <f t="shared" si="726"/>
        <v>10</v>
      </c>
      <c r="I425" t="str">
        <f t="shared" si="727"/>
        <v>calsap</v>
      </c>
      <c r="J425" t="str">
        <f t="shared" si="728"/>
        <v>EP</v>
      </c>
      <c r="K425" t="str">
        <f t="shared" si="729"/>
        <v>EP</v>
      </c>
      <c r="L425" t="str">
        <f t="shared" si="730"/>
        <v>true</v>
      </c>
      <c r="N425" s="7">
        <f t="shared" si="738"/>
        <v>0</v>
      </c>
      <c r="O425" s="7" t="str">
        <f t="shared" si="739"/>
        <v/>
      </c>
      <c r="P425" s="7" t="str">
        <f t="shared" si="740"/>
        <v/>
      </c>
      <c r="Q425" s="7">
        <f t="shared" si="741"/>
        <v>0</v>
      </c>
    </row>
    <row r="426" spans="1:26" x14ac:dyDescent="0.25">
      <c r="A426" t="s">
        <v>46</v>
      </c>
      <c r="B426" t="s">
        <v>23</v>
      </c>
      <c r="C426" t="s">
        <v>47</v>
      </c>
      <c r="D426" t="s">
        <v>25</v>
      </c>
      <c r="E426" t="s">
        <v>39</v>
      </c>
      <c r="F426" t="s">
        <v>630</v>
      </c>
      <c r="G426" t="str">
        <f t="shared" si="725"/>
        <v>DL2022015</v>
      </c>
      <c r="H426" t="str">
        <f t="shared" si="726"/>
        <v>11</v>
      </c>
      <c r="I426" t="str">
        <f t="shared" si="727"/>
        <v>mnelei</v>
      </c>
      <c r="J426" t="str">
        <f t="shared" si="728"/>
        <v>PK</v>
      </c>
      <c r="K426" t="str">
        <f t="shared" si="729"/>
        <v>PK</v>
      </c>
      <c r="L426" t="str">
        <f t="shared" si="730"/>
        <v>true</v>
      </c>
      <c r="N426" s="7">
        <f t="shared" si="738"/>
        <v>0</v>
      </c>
      <c r="O426" s="7">
        <f t="shared" si="739"/>
        <v>0</v>
      </c>
      <c r="P426" s="7" t="str">
        <f t="shared" si="740"/>
        <v/>
      </c>
      <c r="Q426" s="7" t="str">
        <f t="shared" si="741"/>
        <v/>
      </c>
      <c r="R426" t="str">
        <f t="shared" ref="R426" si="805">IF(AND(O426&gt;0,P427=0),"Valid","Invalid")</f>
        <v>Invalid</v>
      </c>
      <c r="S426" t="str">
        <f t="shared" ref="S426" si="806">IF(OR(Q428&gt;0,Q429&gt;0),"Present","Absent")</f>
        <v>Present</v>
      </c>
      <c r="T426" t="str">
        <f t="shared" ref="T426" si="807">IF(OR(Q428&lt;41,Q429&lt;41),"Ct&lt;41",IF(OR(Q428&gt;41,Q429&gt;41),"Ct&gt;41","No Ct"))</f>
        <v>Ct&lt;41</v>
      </c>
      <c r="V426" t="str">
        <f t="shared" ref="V426" si="808">G426&amp;"_"&amp;I426&amp;"_"&amp;R426&amp;"_"&amp;S426&amp;"_"&amp;T426</f>
        <v>DL2022015_mnelei_Invalid_Present_Ct&lt;41</v>
      </c>
      <c r="X426">
        <f t="shared" ref="X426" si="809">O426</f>
        <v>0</v>
      </c>
      <c r="Y426">
        <f t="shared" ref="Y426" si="810">P427</f>
        <v>0</v>
      </c>
      <c r="Z426">
        <f t="shared" ref="Z426" si="811">Q428+Q429</f>
        <v>45.13</v>
      </c>
    </row>
    <row r="427" spans="1:26" x14ac:dyDescent="0.25">
      <c r="A427" t="s">
        <v>71</v>
      </c>
      <c r="B427" t="s">
        <v>51</v>
      </c>
      <c r="C427" t="s">
        <v>72</v>
      </c>
      <c r="D427" t="s">
        <v>25</v>
      </c>
      <c r="E427" t="s">
        <v>39</v>
      </c>
      <c r="F427" t="s">
        <v>630</v>
      </c>
      <c r="G427" t="str">
        <f t="shared" si="725"/>
        <v>DL2022015</v>
      </c>
      <c r="H427" t="str">
        <f t="shared" si="726"/>
        <v>11</v>
      </c>
      <c r="I427" t="str">
        <f t="shared" si="727"/>
        <v>mnelei</v>
      </c>
      <c r="J427" t="str">
        <f t="shared" si="728"/>
        <v>NK</v>
      </c>
      <c r="K427" t="str">
        <f t="shared" si="729"/>
        <v>NK</v>
      </c>
      <c r="L427" t="str">
        <f t="shared" si="730"/>
        <v>true</v>
      </c>
      <c r="N427" s="7">
        <f t="shared" si="738"/>
        <v>0</v>
      </c>
      <c r="O427" s="7" t="str">
        <f t="shared" si="739"/>
        <v/>
      </c>
      <c r="P427" s="7">
        <f t="shared" si="740"/>
        <v>0</v>
      </c>
      <c r="Q427" s="7" t="str">
        <f t="shared" si="741"/>
        <v/>
      </c>
    </row>
    <row r="428" spans="1:26" x14ac:dyDescent="0.25">
      <c r="A428" t="s">
        <v>96</v>
      </c>
      <c r="B428" t="s">
        <v>76</v>
      </c>
      <c r="C428" t="s">
        <v>97</v>
      </c>
      <c r="D428" t="s">
        <v>25</v>
      </c>
      <c r="E428" t="s">
        <v>39</v>
      </c>
      <c r="F428" t="s">
        <v>630</v>
      </c>
      <c r="G428" t="str">
        <f t="shared" si="725"/>
        <v>DL2022015</v>
      </c>
      <c r="H428" t="str">
        <f t="shared" si="726"/>
        <v>11</v>
      </c>
      <c r="I428" t="str">
        <f t="shared" si="727"/>
        <v>mnelei</v>
      </c>
      <c r="J428" t="str">
        <f t="shared" si="728"/>
        <v>EP</v>
      </c>
      <c r="K428" t="str">
        <f t="shared" si="729"/>
        <v>EP</v>
      </c>
      <c r="L428" t="str">
        <f t="shared" si="730"/>
        <v>true</v>
      </c>
      <c r="N428" s="7">
        <f t="shared" si="738"/>
        <v>0</v>
      </c>
      <c r="O428" s="7" t="str">
        <f t="shared" si="739"/>
        <v/>
      </c>
      <c r="P428" s="7" t="str">
        <f t="shared" si="740"/>
        <v/>
      </c>
      <c r="Q428" s="7">
        <f t="shared" si="741"/>
        <v>0</v>
      </c>
    </row>
    <row r="429" spans="1:26" x14ac:dyDescent="0.25">
      <c r="A429" t="s">
        <v>110</v>
      </c>
      <c r="B429" t="s">
        <v>76</v>
      </c>
      <c r="C429" t="s">
        <v>97</v>
      </c>
      <c r="D429" t="s">
        <v>25</v>
      </c>
      <c r="E429">
        <v>45.13</v>
      </c>
      <c r="F429" t="s">
        <v>630</v>
      </c>
      <c r="G429" t="str">
        <f t="shared" si="725"/>
        <v>DL2022015</v>
      </c>
      <c r="H429" t="str">
        <f t="shared" si="726"/>
        <v>11</v>
      </c>
      <c r="I429" t="str">
        <f t="shared" si="727"/>
        <v>mnelei</v>
      </c>
      <c r="J429" t="str">
        <f t="shared" si="728"/>
        <v>EP</v>
      </c>
      <c r="K429" t="str">
        <f t="shared" si="729"/>
        <v>EP</v>
      </c>
      <c r="L429" t="str">
        <f t="shared" si="730"/>
        <v>true</v>
      </c>
      <c r="N429" s="7">
        <f t="shared" si="738"/>
        <v>45.13</v>
      </c>
      <c r="O429" s="7" t="str">
        <f t="shared" si="739"/>
        <v/>
      </c>
      <c r="P429" s="7" t="str">
        <f t="shared" si="740"/>
        <v/>
      </c>
      <c r="Q429" s="7">
        <f t="shared" si="741"/>
        <v>45.13</v>
      </c>
    </row>
    <row r="430" spans="1:26" x14ac:dyDescent="0.25">
      <c r="A430" t="s">
        <v>48</v>
      </c>
      <c r="B430" t="s">
        <v>23</v>
      </c>
      <c r="C430" t="s">
        <v>49</v>
      </c>
      <c r="D430" t="s">
        <v>25</v>
      </c>
      <c r="E430">
        <v>35.130000000000003</v>
      </c>
      <c r="F430" t="s">
        <v>630</v>
      </c>
      <c r="G430" t="str">
        <f t="shared" si="725"/>
        <v>DL2022015</v>
      </c>
      <c r="H430" t="str">
        <f t="shared" si="726"/>
        <v>12</v>
      </c>
      <c r="I430" t="str">
        <f t="shared" si="727"/>
        <v>mnelei</v>
      </c>
      <c r="J430" t="str">
        <f t="shared" si="728"/>
        <v>PK</v>
      </c>
      <c r="K430" t="str">
        <f t="shared" si="729"/>
        <v>PK</v>
      </c>
      <c r="L430" t="str">
        <f t="shared" si="730"/>
        <v>true</v>
      </c>
      <c r="N430" s="7">
        <f t="shared" si="738"/>
        <v>35.130000000000003</v>
      </c>
      <c r="O430" s="7">
        <f t="shared" si="739"/>
        <v>35.130000000000003</v>
      </c>
      <c r="P430" s="7" t="str">
        <f t="shared" si="740"/>
        <v/>
      </c>
      <c r="Q430" s="7" t="str">
        <f t="shared" si="741"/>
        <v/>
      </c>
      <c r="R430" t="str">
        <f t="shared" ref="R430" si="812">IF(AND(O430&gt;0,P431=0),"Valid","Invalid")</f>
        <v>Valid</v>
      </c>
      <c r="S430" t="str">
        <f t="shared" ref="S430" si="813">IF(OR(Q432&gt;0,Q433&gt;0),"Present","Absent")</f>
        <v>Present</v>
      </c>
      <c r="T430" t="str">
        <f t="shared" ref="T430" si="814">IF(OR(Q432&lt;41,Q433&lt;41),"Ct&lt;41",IF(OR(Q432&gt;41,Q433&gt;41),"Ct&gt;41","No Ct"))</f>
        <v>Ct&lt;41</v>
      </c>
      <c r="V430" t="str">
        <f t="shared" ref="V430" si="815">G430&amp;"_"&amp;I430&amp;"_"&amp;R430&amp;"_"&amp;S430&amp;"_"&amp;T430</f>
        <v>DL2022015_mnelei_Valid_Present_Ct&lt;41</v>
      </c>
      <c r="X430">
        <f t="shared" ref="X430" si="816">O430</f>
        <v>35.130000000000003</v>
      </c>
      <c r="Y430">
        <f t="shared" ref="Y430" si="817">P431</f>
        <v>0</v>
      </c>
      <c r="Z430">
        <f t="shared" ref="Z430" si="818">Q432+Q433</f>
        <v>81.56</v>
      </c>
    </row>
    <row r="431" spans="1:26" x14ac:dyDescent="0.25">
      <c r="A431" t="s">
        <v>73</v>
      </c>
      <c r="B431" t="s">
        <v>51</v>
      </c>
      <c r="C431" t="s">
        <v>74</v>
      </c>
      <c r="D431" t="s">
        <v>25</v>
      </c>
      <c r="E431" t="s">
        <v>39</v>
      </c>
      <c r="F431" t="s">
        <v>630</v>
      </c>
      <c r="G431" t="str">
        <f t="shared" si="725"/>
        <v>DL2022015</v>
      </c>
      <c r="H431" t="str">
        <f t="shared" si="726"/>
        <v>12</v>
      </c>
      <c r="I431" t="str">
        <f t="shared" si="727"/>
        <v>mnelei</v>
      </c>
      <c r="J431" t="str">
        <f t="shared" si="728"/>
        <v>NK</v>
      </c>
      <c r="K431" t="str">
        <f t="shared" si="729"/>
        <v>NK</v>
      </c>
      <c r="L431" t="str">
        <f t="shared" si="730"/>
        <v>true</v>
      </c>
      <c r="N431" s="7">
        <f t="shared" si="738"/>
        <v>0</v>
      </c>
      <c r="O431" s="7" t="str">
        <f t="shared" si="739"/>
        <v/>
      </c>
      <c r="P431" s="7">
        <f t="shared" si="740"/>
        <v>0</v>
      </c>
      <c r="Q431" s="7" t="str">
        <f t="shared" si="741"/>
        <v/>
      </c>
    </row>
    <row r="432" spans="1:26" x14ac:dyDescent="0.25">
      <c r="A432" t="s">
        <v>98</v>
      </c>
      <c r="B432" t="s">
        <v>76</v>
      </c>
      <c r="C432" t="s">
        <v>99</v>
      </c>
      <c r="D432" t="s">
        <v>25</v>
      </c>
      <c r="E432">
        <v>41.26</v>
      </c>
      <c r="F432" t="s">
        <v>630</v>
      </c>
      <c r="G432" t="str">
        <f t="shared" si="725"/>
        <v>DL2022015</v>
      </c>
      <c r="H432" t="str">
        <f t="shared" si="726"/>
        <v>12</v>
      </c>
      <c r="I432" t="str">
        <f t="shared" si="727"/>
        <v>mnelei</v>
      </c>
      <c r="J432" t="str">
        <f t="shared" si="728"/>
        <v>EP</v>
      </c>
      <c r="K432" t="str">
        <f t="shared" si="729"/>
        <v>EP</v>
      </c>
      <c r="L432" t="str">
        <f t="shared" si="730"/>
        <v>true</v>
      </c>
      <c r="N432" s="7">
        <f t="shared" si="738"/>
        <v>41.26</v>
      </c>
      <c r="O432" s="7" t="str">
        <f t="shared" si="739"/>
        <v/>
      </c>
      <c r="P432" s="7" t="str">
        <f t="shared" si="740"/>
        <v/>
      </c>
      <c r="Q432" s="7">
        <f t="shared" si="741"/>
        <v>41.26</v>
      </c>
    </row>
    <row r="433" spans="1:26" x14ac:dyDescent="0.25">
      <c r="A433" t="s">
        <v>111</v>
      </c>
      <c r="B433" t="s">
        <v>76</v>
      </c>
      <c r="C433" t="s">
        <v>99</v>
      </c>
      <c r="D433" t="s">
        <v>25</v>
      </c>
      <c r="E433">
        <v>40.299999999999997</v>
      </c>
      <c r="F433" t="s">
        <v>630</v>
      </c>
      <c r="G433" t="str">
        <f t="shared" si="725"/>
        <v>DL2022015</v>
      </c>
      <c r="H433" t="str">
        <f t="shared" si="726"/>
        <v>12</v>
      </c>
      <c r="I433" t="str">
        <f t="shared" si="727"/>
        <v>mnelei</v>
      </c>
      <c r="J433" t="str">
        <f t="shared" si="728"/>
        <v>EP</v>
      </c>
      <c r="K433" t="str">
        <f t="shared" si="729"/>
        <v>EP</v>
      </c>
      <c r="L433" t="str">
        <f t="shared" si="730"/>
        <v>true</v>
      </c>
      <c r="N433" s="7">
        <f t="shared" si="738"/>
        <v>40.299999999999997</v>
      </c>
      <c r="O433" s="7" t="str">
        <f t="shared" si="739"/>
        <v/>
      </c>
      <c r="P433" s="7" t="str">
        <f t="shared" si="740"/>
        <v/>
      </c>
      <c r="Q433" s="7">
        <f t="shared" si="741"/>
        <v>40.299999999999997</v>
      </c>
    </row>
    <row r="434" spans="1:26" x14ac:dyDescent="0.25">
      <c r="A434" t="s">
        <v>172</v>
      </c>
      <c r="B434" t="s">
        <v>23</v>
      </c>
      <c r="C434" t="s">
        <v>173</v>
      </c>
      <c r="D434" t="s">
        <v>25</v>
      </c>
      <c r="E434">
        <v>26.89</v>
      </c>
      <c r="F434" t="s">
        <v>630</v>
      </c>
      <c r="G434" t="str">
        <f t="shared" si="725"/>
        <v>DL2022015</v>
      </c>
      <c r="H434" t="str">
        <f t="shared" si="726"/>
        <v>13</v>
      </c>
      <c r="I434" t="str">
        <f t="shared" si="727"/>
        <v>hemtak</v>
      </c>
      <c r="J434" t="str">
        <f t="shared" si="728"/>
        <v>PK</v>
      </c>
      <c r="K434" t="str">
        <f t="shared" si="729"/>
        <v>PK</v>
      </c>
      <c r="L434" t="str">
        <f t="shared" si="730"/>
        <v>true</v>
      </c>
      <c r="N434" s="7">
        <f t="shared" si="738"/>
        <v>26.89</v>
      </c>
      <c r="O434" s="7">
        <f t="shared" si="739"/>
        <v>26.89</v>
      </c>
      <c r="P434" s="7" t="str">
        <f t="shared" si="740"/>
        <v/>
      </c>
      <c r="Q434" s="7" t="str">
        <f t="shared" si="741"/>
        <v/>
      </c>
      <c r="R434" t="str">
        <f t="shared" ref="R434" si="819">IF(AND(O434&gt;0,P435=0),"Valid","Invalid")</f>
        <v>Valid</v>
      </c>
      <c r="S434" t="str">
        <f t="shared" ref="S434" si="820">IF(OR(Q436&gt;0,Q437&gt;0),"Present","Absent")</f>
        <v>Absent</v>
      </c>
      <c r="T434" t="str">
        <f t="shared" ref="T434" si="821">IF(OR(Q436&lt;41,Q437&lt;41),"Ct&lt;41",IF(OR(Q436&gt;41,Q437&gt;41),"Ct&gt;41","No Ct"))</f>
        <v>Ct&lt;41</v>
      </c>
      <c r="V434" t="str">
        <f t="shared" ref="V434" si="822">G434&amp;"_"&amp;I434&amp;"_"&amp;R434&amp;"_"&amp;S434&amp;"_"&amp;T434</f>
        <v>DL2022015_hemtak_Valid_Absent_Ct&lt;41</v>
      </c>
      <c r="X434">
        <f t="shared" ref="X434" si="823">O434</f>
        <v>26.89</v>
      </c>
      <c r="Y434">
        <f t="shared" ref="Y434" si="824">P435</f>
        <v>0</v>
      </c>
      <c r="Z434">
        <f t="shared" ref="Z434" si="825">Q436+Q437</f>
        <v>0</v>
      </c>
    </row>
    <row r="435" spans="1:26" x14ac:dyDescent="0.25">
      <c r="A435" t="s">
        <v>148</v>
      </c>
      <c r="B435" t="s">
        <v>51</v>
      </c>
      <c r="C435" t="s">
        <v>149</v>
      </c>
      <c r="D435" t="s">
        <v>25</v>
      </c>
      <c r="E435" t="s">
        <v>39</v>
      </c>
      <c r="F435" t="s">
        <v>630</v>
      </c>
      <c r="G435" t="str">
        <f t="shared" si="725"/>
        <v>DL2022015</v>
      </c>
      <c r="H435" t="str">
        <f t="shared" si="726"/>
        <v>13</v>
      </c>
      <c r="I435" t="str">
        <f t="shared" si="727"/>
        <v>hemtak</v>
      </c>
      <c r="J435" t="str">
        <f t="shared" si="728"/>
        <v>NK</v>
      </c>
      <c r="K435" t="str">
        <f t="shared" si="729"/>
        <v>NK</v>
      </c>
      <c r="L435" t="str">
        <f t="shared" si="730"/>
        <v>true</v>
      </c>
      <c r="N435" s="7">
        <f t="shared" si="738"/>
        <v>0</v>
      </c>
      <c r="O435" s="7" t="str">
        <f t="shared" si="739"/>
        <v/>
      </c>
      <c r="P435" s="7">
        <f t="shared" si="740"/>
        <v>0</v>
      </c>
      <c r="Q435" s="7" t="str">
        <f t="shared" si="741"/>
        <v/>
      </c>
    </row>
    <row r="436" spans="1:26" x14ac:dyDescent="0.25">
      <c r="A436" t="s">
        <v>112</v>
      </c>
      <c r="B436" t="s">
        <v>76</v>
      </c>
      <c r="C436" t="s">
        <v>113</v>
      </c>
      <c r="D436" t="s">
        <v>25</v>
      </c>
      <c r="E436" t="s">
        <v>39</v>
      </c>
      <c r="F436" t="s">
        <v>630</v>
      </c>
      <c r="G436" t="str">
        <f t="shared" si="725"/>
        <v>DL2022015</v>
      </c>
      <c r="H436" t="str">
        <f t="shared" si="726"/>
        <v>13</v>
      </c>
      <c r="I436" t="str">
        <f t="shared" si="727"/>
        <v>hemtak</v>
      </c>
      <c r="J436" t="str">
        <f t="shared" si="728"/>
        <v>EP</v>
      </c>
      <c r="K436" t="str">
        <f t="shared" si="729"/>
        <v>EP</v>
      </c>
      <c r="L436" t="str">
        <f t="shared" si="730"/>
        <v>true</v>
      </c>
      <c r="N436" s="7">
        <f t="shared" si="738"/>
        <v>0</v>
      </c>
      <c r="O436" s="7" t="str">
        <f t="shared" si="739"/>
        <v/>
      </c>
      <c r="P436" s="7" t="str">
        <f t="shared" si="740"/>
        <v/>
      </c>
      <c r="Q436" s="7">
        <f t="shared" si="741"/>
        <v>0</v>
      </c>
    </row>
    <row r="437" spans="1:26" x14ac:dyDescent="0.25">
      <c r="A437" t="s">
        <v>136</v>
      </c>
      <c r="B437" t="s">
        <v>76</v>
      </c>
      <c r="C437" t="s">
        <v>113</v>
      </c>
      <c r="D437" t="s">
        <v>25</v>
      </c>
      <c r="E437" t="s">
        <v>39</v>
      </c>
      <c r="F437" t="s">
        <v>630</v>
      </c>
      <c r="G437" t="str">
        <f t="shared" si="725"/>
        <v>DL2022015</v>
      </c>
      <c r="H437" t="str">
        <f t="shared" si="726"/>
        <v>13</v>
      </c>
      <c r="I437" t="str">
        <f t="shared" si="727"/>
        <v>hemtak</v>
      </c>
      <c r="J437" t="str">
        <f t="shared" si="728"/>
        <v>EP</v>
      </c>
      <c r="K437" t="str">
        <f t="shared" si="729"/>
        <v>EP</v>
      </c>
      <c r="L437" t="str">
        <f t="shared" si="730"/>
        <v>true</v>
      </c>
      <c r="N437" s="7">
        <f t="shared" si="738"/>
        <v>0</v>
      </c>
      <c r="O437" s="7" t="str">
        <f t="shared" si="739"/>
        <v/>
      </c>
      <c r="P437" s="7" t="str">
        <f t="shared" si="740"/>
        <v/>
      </c>
      <c r="Q437" s="7">
        <f t="shared" si="741"/>
        <v>0</v>
      </c>
    </row>
    <row r="438" spans="1:26" x14ac:dyDescent="0.25">
      <c r="A438" t="s">
        <v>174</v>
      </c>
      <c r="B438" t="s">
        <v>23</v>
      </c>
      <c r="C438" t="s">
        <v>175</v>
      </c>
      <c r="D438" t="s">
        <v>25</v>
      </c>
      <c r="E438">
        <v>26.49</v>
      </c>
      <c r="F438" t="s">
        <v>630</v>
      </c>
      <c r="G438" t="str">
        <f t="shared" si="725"/>
        <v>DL2022015</v>
      </c>
      <c r="H438" t="str">
        <f t="shared" si="726"/>
        <v>14</v>
      </c>
      <c r="I438" t="str">
        <f t="shared" si="727"/>
        <v>hemtak</v>
      </c>
      <c r="J438" t="str">
        <f t="shared" si="728"/>
        <v>PK</v>
      </c>
      <c r="K438" t="str">
        <f t="shared" si="729"/>
        <v>PK</v>
      </c>
      <c r="L438" t="str">
        <f t="shared" si="730"/>
        <v>true</v>
      </c>
      <c r="N438" s="7">
        <f t="shared" si="738"/>
        <v>26.49</v>
      </c>
      <c r="O438" s="7">
        <f t="shared" si="739"/>
        <v>26.49</v>
      </c>
      <c r="P438" s="7" t="str">
        <f t="shared" si="740"/>
        <v/>
      </c>
      <c r="Q438" s="7" t="str">
        <f t="shared" si="741"/>
        <v/>
      </c>
      <c r="R438" t="str">
        <f t="shared" ref="R438" si="826">IF(AND(O438&gt;0,P439=0),"Valid","Invalid")</f>
        <v>Valid</v>
      </c>
      <c r="S438" t="str">
        <f t="shared" ref="S438" si="827">IF(OR(Q440&gt;0,Q441&gt;0),"Present","Absent")</f>
        <v>Absent</v>
      </c>
      <c r="T438" t="str">
        <f t="shared" ref="T438" si="828">IF(OR(Q440&lt;41,Q441&lt;41),"Ct&lt;41",IF(OR(Q440&gt;41,Q441&gt;41),"Ct&gt;41","No Ct"))</f>
        <v>Ct&lt;41</v>
      </c>
      <c r="V438" t="str">
        <f t="shared" ref="V438" si="829">G438&amp;"_"&amp;I438&amp;"_"&amp;R438&amp;"_"&amp;S438&amp;"_"&amp;T438</f>
        <v>DL2022015_hemtak_Valid_Absent_Ct&lt;41</v>
      </c>
      <c r="X438">
        <f t="shared" ref="X438" si="830">O438</f>
        <v>26.49</v>
      </c>
      <c r="Y438">
        <f t="shared" ref="Y438" si="831">P439</f>
        <v>0</v>
      </c>
      <c r="Z438">
        <f t="shared" ref="Z438" si="832">Q440+Q441</f>
        <v>0</v>
      </c>
    </row>
    <row r="439" spans="1:26" x14ac:dyDescent="0.25">
      <c r="A439" t="s">
        <v>150</v>
      </c>
      <c r="B439" t="s">
        <v>51</v>
      </c>
      <c r="C439" t="s">
        <v>151</v>
      </c>
      <c r="D439" t="s">
        <v>25</v>
      </c>
      <c r="E439" t="s">
        <v>39</v>
      </c>
      <c r="F439" t="s">
        <v>630</v>
      </c>
      <c r="G439" t="str">
        <f t="shared" si="725"/>
        <v>DL2022015</v>
      </c>
      <c r="H439" t="str">
        <f t="shared" si="726"/>
        <v>14</v>
      </c>
      <c r="I439" t="str">
        <f t="shared" si="727"/>
        <v>hemtak</v>
      </c>
      <c r="J439" t="str">
        <f t="shared" si="728"/>
        <v>NK</v>
      </c>
      <c r="K439" t="str">
        <f t="shared" si="729"/>
        <v>NK</v>
      </c>
      <c r="L439" t="str">
        <f t="shared" si="730"/>
        <v>true</v>
      </c>
      <c r="N439" s="7">
        <f t="shared" si="738"/>
        <v>0</v>
      </c>
      <c r="O439" s="7" t="str">
        <f t="shared" si="739"/>
        <v/>
      </c>
      <c r="P439" s="7">
        <f t="shared" si="740"/>
        <v>0</v>
      </c>
      <c r="Q439" s="7" t="str">
        <f t="shared" si="741"/>
        <v/>
      </c>
    </row>
    <row r="440" spans="1:26" x14ac:dyDescent="0.25">
      <c r="A440" t="s">
        <v>114</v>
      </c>
      <c r="B440" t="s">
        <v>76</v>
      </c>
      <c r="C440" t="s">
        <v>115</v>
      </c>
      <c r="D440" t="s">
        <v>25</v>
      </c>
      <c r="E440" t="s">
        <v>39</v>
      </c>
      <c r="F440" t="s">
        <v>630</v>
      </c>
      <c r="G440" t="str">
        <f t="shared" si="725"/>
        <v>DL2022015</v>
      </c>
      <c r="H440" t="str">
        <f t="shared" si="726"/>
        <v>14</v>
      </c>
      <c r="I440" t="str">
        <f t="shared" si="727"/>
        <v>hemtak</v>
      </c>
      <c r="J440" t="str">
        <f t="shared" si="728"/>
        <v>EP</v>
      </c>
      <c r="K440" t="str">
        <f t="shared" si="729"/>
        <v>EP</v>
      </c>
      <c r="L440" t="str">
        <f t="shared" si="730"/>
        <v>true</v>
      </c>
      <c r="N440" s="7">
        <f t="shared" si="738"/>
        <v>0</v>
      </c>
      <c r="O440" s="7" t="str">
        <f t="shared" si="739"/>
        <v/>
      </c>
      <c r="P440" s="7" t="str">
        <f t="shared" si="740"/>
        <v/>
      </c>
      <c r="Q440" s="7">
        <f t="shared" si="741"/>
        <v>0</v>
      </c>
    </row>
    <row r="441" spans="1:26" x14ac:dyDescent="0.25">
      <c r="A441" t="s">
        <v>137</v>
      </c>
      <c r="B441" t="s">
        <v>76</v>
      </c>
      <c r="C441" t="s">
        <v>115</v>
      </c>
      <c r="D441" t="s">
        <v>25</v>
      </c>
      <c r="E441" t="s">
        <v>39</v>
      </c>
      <c r="F441" t="s">
        <v>630</v>
      </c>
      <c r="G441" t="str">
        <f t="shared" si="725"/>
        <v>DL2022015</v>
      </c>
      <c r="H441" t="str">
        <f t="shared" si="726"/>
        <v>14</v>
      </c>
      <c r="I441" t="str">
        <f t="shared" si="727"/>
        <v>hemtak</v>
      </c>
      <c r="J441" t="str">
        <f t="shared" si="728"/>
        <v>EP</v>
      </c>
      <c r="K441" t="str">
        <f t="shared" si="729"/>
        <v>EP</v>
      </c>
      <c r="L441" t="str">
        <f t="shared" si="730"/>
        <v>true</v>
      </c>
      <c r="N441" s="7">
        <f t="shared" si="738"/>
        <v>0</v>
      </c>
      <c r="O441" s="7" t="str">
        <f t="shared" si="739"/>
        <v/>
      </c>
      <c r="P441" s="7" t="str">
        <f t="shared" si="740"/>
        <v/>
      </c>
      <c r="Q441" s="7">
        <f t="shared" si="741"/>
        <v>0</v>
      </c>
    </row>
    <row r="442" spans="1:26" x14ac:dyDescent="0.25">
      <c r="A442" t="s">
        <v>176</v>
      </c>
      <c r="B442" t="s">
        <v>23</v>
      </c>
      <c r="C442" t="s">
        <v>177</v>
      </c>
      <c r="D442" t="s">
        <v>25</v>
      </c>
      <c r="E442">
        <v>25.12</v>
      </c>
      <c r="F442" t="s">
        <v>630</v>
      </c>
      <c r="G442" t="str">
        <f t="shared" si="725"/>
        <v>DL2022015</v>
      </c>
      <c r="H442" t="str">
        <f t="shared" si="726"/>
        <v>15</v>
      </c>
      <c r="I442" t="str">
        <f t="shared" si="727"/>
        <v>aleost</v>
      </c>
      <c r="J442" t="str">
        <f t="shared" si="728"/>
        <v>PK</v>
      </c>
      <c r="K442" t="str">
        <f t="shared" si="729"/>
        <v>PK</v>
      </c>
      <c r="L442" t="str">
        <f t="shared" si="730"/>
        <v>true</v>
      </c>
      <c r="N442" s="7">
        <f t="shared" si="738"/>
        <v>25.12</v>
      </c>
      <c r="O442" s="7">
        <f t="shared" si="739"/>
        <v>25.12</v>
      </c>
      <c r="P442" s="7" t="str">
        <f t="shared" si="740"/>
        <v/>
      </c>
      <c r="Q442" s="7" t="str">
        <f t="shared" si="741"/>
        <v/>
      </c>
      <c r="R442" t="str">
        <f t="shared" ref="R442" si="833">IF(AND(O442&gt;0,P443=0),"Valid","Invalid")</f>
        <v>Valid</v>
      </c>
      <c r="S442" t="str">
        <f t="shared" ref="S442" si="834">IF(OR(Q444&gt;0,Q445&gt;0),"Present","Absent")</f>
        <v>Present</v>
      </c>
      <c r="T442" t="str">
        <f t="shared" ref="T442" si="835">IF(OR(Q444&lt;41,Q445&lt;41),"Ct&lt;41",IF(OR(Q444&gt;41,Q445&gt;41),"Ct&gt;41","No Ct"))</f>
        <v>Ct&lt;41</v>
      </c>
      <c r="V442" t="str">
        <f t="shared" ref="V442" si="836">G442&amp;"_"&amp;I442&amp;"_"&amp;R442&amp;"_"&amp;S442&amp;"_"&amp;T442</f>
        <v>DL2022015_aleost_Valid_Present_Ct&lt;41</v>
      </c>
      <c r="X442">
        <f t="shared" ref="X442" si="837">O442</f>
        <v>25.12</v>
      </c>
      <c r="Y442">
        <f t="shared" ref="Y442" si="838">P443</f>
        <v>0</v>
      </c>
      <c r="Z442">
        <f t="shared" ref="Z442" si="839">Q444+Q445</f>
        <v>38.840000000000003</v>
      </c>
    </row>
    <row r="443" spans="1:26" x14ac:dyDescent="0.25">
      <c r="A443" t="s">
        <v>152</v>
      </c>
      <c r="B443" t="s">
        <v>51</v>
      </c>
      <c r="C443" t="s">
        <v>153</v>
      </c>
      <c r="D443" t="s">
        <v>25</v>
      </c>
      <c r="E443" t="s">
        <v>39</v>
      </c>
      <c r="F443" t="s">
        <v>630</v>
      </c>
      <c r="G443" t="str">
        <f t="shared" si="725"/>
        <v>DL2022015</v>
      </c>
      <c r="H443" t="str">
        <f t="shared" si="726"/>
        <v>15</v>
      </c>
      <c r="I443" t="str">
        <f t="shared" si="727"/>
        <v>aleost</v>
      </c>
      <c r="J443" t="str">
        <f t="shared" si="728"/>
        <v>NK</v>
      </c>
      <c r="K443" t="str">
        <f t="shared" si="729"/>
        <v>NK</v>
      </c>
      <c r="L443" t="str">
        <f t="shared" si="730"/>
        <v>true</v>
      </c>
      <c r="N443" s="7">
        <f t="shared" si="738"/>
        <v>0</v>
      </c>
      <c r="O443" s="7" t="str">
        <f t="shared" si="739"/>
        <v/>
      </c>
      <c r="P443" s="7">
        <f t="shared" si="740"/>
        <v>0</v>
      </c>
      <c r="Q443" s="7" t="str">
        <f t="shared" si="741"/>
        <v/>
      </c>
    </row>
    <row r="444" spans="1:26" x14ac:dyDescent="0.25">
      <c r="A444" t="s">
        <v>116</v>
      </c>
      <c r="B444" t="s">
        <v>76</v>
      </c>
      <c r="C444" t="s">
        <v>117</v>
      </c>
      <c r="D444" t="s">
        <v>25</v>
      </c>
      <c r="E444">
        <v>38.840000000000003</v>
      </c>
      <c r="F444" t="s">
        <v>630</v>
      </c>
      <c r="G444" t="str">
        <f t="shared" si="725"/>
        <v>DL2022015</v>
      </c>
      <c r="H444" t="str">
        <f t="shared" si="726"/>
        <v>15</v>
      </c>
      <c r="I444" t="str">
        <f t="shared" si="727"/>
        <v>aleost</v>
      </c>
      <c r="J444" t="str">
        <f t="shared" si="728"/>
        <v>EP</v>
      </c>
      <c r="K444" t="str">
        <f t="shared" si="729"/>
        <v>EP</v>
      </c>
      <c r="L444" t="str">
        <f t="shared" si="730"/>
        <v>true</v>
      </c>
      <c r="N444" s="7">
        <f t="shared" si="738"/>
        <v>38.840000000000003</v>
      </c>
      <c r="O444" s="7" t="str">
        <f t="shared" si="739"/>
        <v/>
      </c>
      <c r="P444" s="7" t="str">
        <f t="shared" si="740"/>
        <v/>
      </c>
      <c r="Q444" s="7">
        <f t="shared" si="741"/>
        <v>38.840000000000003</v>
      </c>
    </row>
    <row r="445" spans="1:26" x14ac:dyDescent="0.25">
      <c r="A445" t="s">
        <v>138</v>
      </c>
      <c r="B445" t="s">
        <v>76</v>
      </c>
      <c r="C445" t="s">
        <v>117</v>
      </c>
      <c r="D445" t="s">
        <v>25</v>
      </c>
      <c r="E445" t="s">
        <v>39</v>
      </c>
      <c r="F445" t="s">
        <v>630</v>
      </c>
      <c r="G445" t="str">
        <f t="shared" si="725"/>
        <v>DL2022015</v>
      </c>
      <c r="H445" t="str">
        <f t="shared" si="726"/>
        <v>15</v>
      </c>
      <c r="I445" t="str">
        <f t="shared" si="727"/>
        <v>aleost</v>
      </c>
      <c r="J445" t="str">
        <f t="shared" si="728"/>
        <v>EP</v>
      </c>
      <c r="K445" t="str">
        <f t="shared" si="729"/>
        <v>EP</v>
      </c>
      <c r="L445" t="str">
        <f t="shared" si="730"/>
        <v>true</v>
      </c>
      <c r="N445" s="7">
        <f t="shared" si="738"/>
        <v>0</v>
      </c>
      <c r="O445" s="7" t="str">
        <f t="shared" si="739"/>
        <v/>
      </c>
      <c r="P445" s="7" t="str">
        <f t="shared" si="740"/>
        <v/>
      </c>
      <c r="Q445" s="7">
        <f t="shared" si="741"/>
        <v>0</v>
      </c>
    </row>
    <row r="446" spans="1:26" x14ac:dyDescent="0.25">
      <c r="A446" t="s">
        <v>178</v>
      </c>
      <c r="B446" t="s">
        <v>23</v>
      </c>
      <c r="C446" t="s">
        <v>179</v>
      </c>
      <c r="D446" t="s">
        <v>25</v>
      </c>
      <c r="E446">
        <v>26.1</v>
      </c>
      <c r="F446" t="s">
        <v>630</v>
      </c>
      <c r="G446" t="str">
        <f t="shared" si="725"/>
        <v>DL2022015</v>
      </c>
      <c r="H446" t="str">
        <f t="shared" si="726"/>
        <v>16</v>
      </c>
      <c r="I446" t="str">
        <f t="shared" si="727"/>
        <v>aleost</v>
      </c>
      <c r="J446" t="str">
        <f t="shared" si="728"/>
        <v>PK</v>
      </c>
      <c r="K446" t="str">
        <f t="shared" si="729"/>
        <v>PK</v>
      </c>
      <c r="L446" t="str">
        <f t="shared" si="730"/>
        <v>true</v>
      </c>
      <c r="N446" s="7">
        <f t="shared" si="738"/>
        <v>26.1</v>
      </c>
      <c r="O446" s="7">
        <f t="shared" si="739"/>
        <v>26.1</v>
      </c>
      <c r="P446" s="7" t="str">
        <f t="shared" si="740"/>
        <v/>
      </c>
      <c r="Q446" s="7" t="str">
        <f t="shared" si="741"/>
        <v/>
      </c>
      <c r="R446" t="str">
        <f t="shared" ref="R446" si="840">IF(AND(O446&gt;0,P447=0),"Valid","Invalid")</f>
        <v>Valid</v>
      </c>
      <c r="S446" t="str">
        <f t="shared" ref="S446" si="841">IF(OR(Q448&gt;0,Q449&gt;0),"Present","Absent")</f>
        <v>Absent</v>
      </c>
      <c r="T446" t="str">
        <f t="shared" ref="T446" si="842">IF(OR(Q448&lt;41,Q449&lt;41),"Ct&lt;41",IF(OR(Q448&gt;41,Q449&gt;41),"Ct&gt;41","No Ct"))</f>
        <v>Ct&lt;41</v>
      </c>
      <c r="V446" t="str">
        <f t="shared" ref="V446" si="843">G446&amp;"_"&amp;I446&amp;"_"&amp;R446&amp;"_"&amp;S446&amp;"_"&amp;T446</f>
        <v>DL2022015_aleost_Valid_Absent_Ct&lt;41</v>
      </c>
      <c r="X446">
        <f t="shared" ref="X446" si="844">O446</f>
        <v>26.1</v>
      </c>
      <c r="Y446">
        <f t="shared" ref="Y446" si="845">P447</f>
        <v>0</v>
      </c>
      <c r="Z446">
        <f t="shared" ref="Z446" si="846">Q448+Q449</f>
        <v>0</v>
      </c>
    </row>
    <row r="447" spans="1:26" x14ac:dyDescent="0.25">
      <c r="A447" t="s">
        <v>154</v>
      </c>
      <c r="B447" t="s">
        <v>51</v>
      </c>
      <c r="C447" t="s">
        <v>155</v>
      </c>
      <c r="D447" t="s">
        <v>25</v>
      </c>
      <c r="E447" t="s">
        <v>39</v>
      </c>
      <c r="F447" t="s">
        <v>630</v>
      </c>
      <c r="G447" t="str">
        <f t="shared" si="725"/>
        <v>DL2022015</v>
      </c>
      <c r="H447" t="str">
        <f t="shared" si="726"/>
        <v>16</v>
      </c>
      <c r="I447" t="str">
        <f t="shared" si="727"/>
        <v>aleost</v>
      </c>
      <c r="J447" t="str">
        <f t="shared" si="728"/>
        <v>NK</v>
      </c>
      <c r="K447" t="str">
        <f t="shared" si="729"/>
        <v>NK</v>
      </c>
      <c r="L447" t="str">
        <f t="shared" si="730"/>
        <v>true</v>
      </c>
      <c r="N447" s="7">
        <f t="shared" si="738"/>
        <v>0</v>
      </c>
      <c r="O447" s="7" t="str">
        <f t="shared" si="739"/>
        <v/>
      </c>
      <c r="P447" s="7">
        <f t="shared" si="740"/>
        <v>0</v>
      </c>
      <c r="Q447" s="7" t="str">
        <f t="shared" si="741"/>
        <v/>
      </c>
    </row>
    <row r="448" spans="1:26" x14ac:dyDescent="0.25">
      <c r="A448" t="s">
        <v>118</v>
      </c>
      <c r="B448" t="s">
        <v>76</v>
      </c>
      <c r="C448" t="s">
        <v>119</v>
      </c>
      <c r="D448" t="s">
        <v>25</v>
      </c>
      <c r="E448" t="s">
        <v>39</v>
      </c>
      <c r="F448" t="s">
        <v>630</v>
      </c>
      <c r="G448" t="str">
        <f t="shared" si="725"/>
        <v>DL2022015</v>
      </c>
      <c r="H448" t="str">
        <f t="shared" si="726"/>
        <v>16</v>
      </c>
      <c r="I448" t="str">
        <f t="shared" si="727"/>
        <v>aleost</v>
      </c>
      <c r="J448" t="str">
        <f t="shared" si="728"/>
        <v>EP</v>
      </c>
      <c r="K448" t="str">
        <f t="shared" si="729"/>
        <v>EP</v>
      </c>
      <c r="L448" t="str">
        <f t="shared" si="730"/>
        <v>true</v>
      </c>
      <c r="N448" s="7">
        <f t="shared" si="738"/>
        <v>0</v>
      </c>
      <c r="O448" s="7" t="str">
        <f t="shared" si="739"/>
        <v/>
      </c>
      <c r="P448" s="7" t="str">
        <f t="shared" si="740"/>
        <v/>
      </c>
      <c r="Q448" s="7">
        <f t="shared" si="741"/>
        <v>0</v>
      </c>
    </row>
    <row r="449" spans="1:26" x14ac:dyDescent="0.25">
      <c r="A449" t="s">
        <v>139</v>
      </c>
      <c r="B449" t="s">
        <v>76</v>
      </c>
      <c r="C449" t="s">
        <v>119</v>
      </c>
      <c r="D449" t="s">
        <v>25</v>
      </c>
      <c r="E449" t="s">
        <v>39</v>
      </c>
      <c r="F449" t="s">
        <v>630</v>
      </c>
      <c r="G449" t="str">
        <f t="shared" si="725"/>
        <v>DL2022015</v>
      </c>
      <c r="H449" t="str">
        <f t="shared" si="726"/>
        <v>16</v>
      </c>
      <c r="I449" t="str">
        <f t="shared" si="727"/>
        <v>aleost</v>
      </c>
      <c r="J449" t="str">
        <f t="shared" si="728"/>
        <v>EP</v>
      </c>
      <c r="K449" t="str">
        <f t="shared" si="729"/>
        <v>EP</v>
      </c>
      <c r="L449" t="str">
        <f t="shared" si="730"/>
        <v>true</v>
      </c>
      <c r="N449" s="7">
        <f t="shared" si="738"/>
        <v>0</v>
      </c>
      <c r="O449" s="7" t="str">
        <f t="shared" si="739"/>
        <v/>
      </c>
      <c r="P449" s="7" t="str">
        <f t="shared" si="740"/>
        <v/>
      </c>
      <c r="Q449" s="7">
        <f t="shared" si="741"/>
        <v>0</v>
      </c>
    </row>
    <row r="450" spans="1:26" x14ac:dyDescent="0.25">
      <c r="A450" t="s">
        <v>180</v>
      </c>
      <c r="B450" t="s">
        <v>23</v>
      </c>
      <c r="C450" t="s">
        <v>181</v>
      </c>
      <c r="D450" t="s">
        <v>25</v>
      </c>
      <c r="E450">
        <v>19.100000000000001</v>
      </c>
      <c r="F450" t="s">
        <v>630</v>
      </c>
      <c r="G450" t="str">
        <f t="shared" ref="G450:G513" si="847">MID(F450,10,9)</f>
        <v>DL2022015</v>
      </c>
      <c r="H450" t="str">
        <f t="shared" ref="H450:H513" si="848">LEFT(C450,2)</f>
        <v>17</v>
      </c>
      <c r="I450" t="str">
        <f t="shared" ref="I450:I513" si="849">MID(C450,4,6)</f>
        <v>prypar</v>
      </c>
      <c r="J450" t="str">
        <f t="shared" ref="J450:J513" si="850">RIGHT(C450,2)</f>
        <v>PK</v>
      </c>
      <c r="K450" t="str">
        <f t="shared" ref="K450:K513" si="851">IF(TRIM(B450)="Standard","PK",IF(TRIM(B450)="NTC","NK",IF(TRIM(B450)="Unknown","EP")))</f>
        <v>PK</v>
      </c>
      <c r="L450" t="str">
        <f t="shared" ref="L450:L513" si="852">IF(J450=K450,"true","false")</f>
        <v>true</v>
      </c>
      <c r="N450" s="7">
        <f t="shared" si="738"/>
        <v>19.100000000000001</v>
      </c>
      <c r="O450" s="7">
        <f t="shared" si="739"/>
        <v>19.100000000000001</v>
      </c>
      <c r="P450" s="7" t="str">
        <f t="shared" si="740"/>
        <v/>
      </c>
      <c r="Q450" s="7" t="str">
        <f t="shared" si="741"/>
        <v/>
      </c>
      <c r="R450" t="str">
        <f t="shared" ref="R450" si="853">IF(AND(O450&gt;0,P451=0),"Valid","Invalid")</f>
        <v>Valid</v>
      </c>
      <c r="S450" t="str">
        <f t="shared" ref="S450" si="854">IF(OR(Q452&gt;0,Q453&gt;0),"Present","Absent")</f>
        <v>Absent</v>
      </c>
      <c r="T450" t="str">
        <f t="shared" ref="T450" si="855">IF(OR(Q452&lt;41,Q453&lt;41),"Ct&lt;41",IF(OR(Q452&gt;41,Q453&gt;41),"Ct&gt;41","No Ct"))</f>
        <v>Ct&lt;41</v>
      </c>
      <c r="V450" t="str">
        <f t="shared" ref="V450" si="856">G450&amp;"_"&amp;I450&amp;"_"&amp;R450&amp;"_"&amp;S450&amp;"_"&amp;T450</f>
        <v>DL2022015_prypar_Valid_Absent_Ct&lt;41</v>
      </c>
      <c r="X450">
        <f t="shared" ref="X450" si="857">O450</f>
        <v>19.100000000000001</v>
      </c>
      <c r="Y450">
        <f t="shared" ref="Y450" si="858">P451</f>
        <v>0</v>
      </c>
      <c r="Z450">
        <f t="shared" ref="Z450" si="859">Q452+Q453</f>
        <v>0</v>
      </c>
    </row>
    <row r="451" spans="1:26" x14ac:dyDescent="0.25">
      <c r="A451" t="s">
        <v>156</v>
      </c>
      <c r="B451" t="s">
        <v>51</v>
      </c>
      <c r="C451" t="s">
        <v>157</v>
      </c>
      <c r="D451" t="s">
        <v>25</v>
      </c>
      <c r="E451" t="s">
        <v>39</v>
      </c>
      <c r="F451" t="s">
        <v>630</v>
      </c>
      <c r="G451" t="str">
        <f t="shared" si="847"/>
        <v>DL2022015</v>
      </c>
      <c r="H451" t="str">
        <f t="shared" si="848"/>
        <v>17</v>
      </c>
      <c r="I451" t="str">
        <f t="shared" si="849"/>
        <v>prypar</v>
      </c>
      <c r="J451" t="str">
        <f t="shared" si="850"/>
        <v>NK</v>
      </c>
      <c r="K451" t="str">
        <f t="shared" si="851"/>
        <v>NK</v>
      </c>
      <c r="L451" t="str">
        <f t="shared" si="852"/>
        <v>true</v>
      </c>
      <c r="N451" s="7">
        <f t="shared" ref="N451:N514" si="860">IF(TRIM(E451)="No Cq",0,E451)</f>
        <v>0</v>
      </c>
      <c r="O451" s="7" t="str">
        <f t="shared" ref="O451:O514" si="861">IF(TRIM(B451)="Standard",N451,"")</f>
        <v/>
      </c>
      <c r="P451" s="7">
        <f t="shared" ref="P451:P514" si="862">IF(TRIM(B451)="NTC",N451,"")</f>
        <v>0</v>
      </c>
      <c r="Q451" s="7" t="str">
        <f t="shared" ref="Q451:Q514" si="863">IF(TRIM(B451)="Unknown",N451,"")</f>
        <v/>
      </c>
    </row>
    <row r="452" spans="1:26" x14ac:dyDescent="0.25">
      <c r="A452" t="s">
        <v>120</v>
      </c>
      <c r="B452" t="s">
        <v>76</v>
      </c>
      <c r="C452" t="s">
        <v>121</v>
      </c>
      <c r="D452" t="s">
        <v>25</v>
      </c>
      <c r="E452" t="s">
        <v>39</v>
      </c>
      <c r="F452" t="s">
        <v>630</v>
      </c>
      <c r="G452" t="str">
        <f t="shared" si="847"/>
        <v>DL2022015</v>
      </c>
      <c r="H452" t="str">
        <f t="shared" si="848"/>
        <v>17</v>
      </c>
      <c r="I452" t="str">
        <f t="shared" si="849"/>
        <v>prypar</v>
      </c>
      <c r="J452" t="str">
        <f t="shared" si="850"/>
        <v>EP</v>
      </c>
      <c r="K452" t="str">
        <f t="shared" si="851"/>
        <v>EP</v>
      </c>
      <c r="L452" t="str">
        <f t="shared" si="852"/>
        <v>true</v>
      </c>
      <c r="N452" s="7">
        <f t="shared" si="860"/>
        <v>0</v>
      </c>
      <c r="O452" s="7" t="str">
        <f t="shared" si="861"/>
        <v/>
      </c>
      <c r="P452" s="7" t="str">
        <f t="shared" si="862"/>
        <v/>
      </c>
      <c r="Q452" s="7">
        <f t="shared" si="863"/>
        <v>0</v>
      </c>
    </row>
    <row r="453" spans="1:26" x14ac:dyDescent="0.25">
      <c r="A453" t="s">
        <v>140</v>
      </c>
      <c r="B453" t="s">
        <v>76</v>
      </c>
      <c r="C453" t="s">
        <v>121</v>
      </c>
      <c r="D453" t="s">
        <v>25</v>
      </c>
      <c r="E453" t="s">
        <v>39</v>
      </c>
      <c r="F453" t="s">
        <v>630</v>
      </c>
      <c r="G453" t="str">
        <f t="shared" si="847"/>
        <v>DL2022015</v>
      </c>
      <c r="H453" t="str">
        <f t="shared" si="848"/>
        <v>17</v>
      </c>
      <c r="I453" t="str">
        <f t="shared" si="849"/>
        <v>prypar</v>
      </c>
      <c r="J453" t="str">
        <f t="shared" si="850"/>
        <v>EP</v>
      </c>
      <c r="K453" t="str">
        <f t="shared" si="851"/>
        <v>EP</v>
      </c>
      <c r="L453" t="str">
        <f t="shared" si="852"/>
        <v>true</v>
      </c>
      <c r="N453" s="7">
        <f t="shared" si="860"/>
        <v>0</v>
      </c>
      <c r="O453" s="7" t="str">
        <f t="shared" si="861"/>
        <v/>
      </c>
      <c r="P453" s="7" t="str">
        <f t="shared" si="862"/>
        <v/>
      </c>
      <c r="Q453" s="7">
        <f t="shared" si="863"/>
        <v>0</v>
      </c>
    </row>
    <row r="454" spans="1:26" x14ac:dyDescent="0.25">
      <c r="A454" t="s">
        <v>182</v>
      </c>
      <c r="B454" t="s">
        <v>23</v>
      </c>
      <c r="C454" t="s">
        <v>183</v>
      </c>
      <c r="D454" t="s">
        <v>25</v>
      </c>
      <c r="E454">
        <v>18.41</v>
      </c>
      <c r="F454" t="s">
        <v>630</v>
      </c>
      <c r="G454" t="str">
        <f t="shared" si="847"/>
        <v>DL2022015</v>
      </c>
      <c r="H454" t="str">
        <f t="shared" si="848"/>
        <v>18</v>
      </c>
      <c r="I454" t="str">
        <f t="shared" si="849"/>
        <v>prypar</v>
      </c>
      <c r="J454" t="str">
        <f t="shared" si="850"/>
        <v>PK</v>
      </c>
      <c r="K454" t="str">
        <f t="shared" si="851"/>
        <v>PK</v>
      </c>
      <c r="L454" t="str">
        <f t="shared" si="852"/>
        <v>true</v>
      </c>
      <c r="N454" s="7">
        <f t="shared" si="860"/>
        <v>18.41</v>
      </c>
      <c r="O454" s="7">
        <f t="shared" si="861"/>
        <v>18.41</v>
      </c>
      <c r="P454" s="7" t="str">
        <f t="shared" si="862"/>
        <v/>
      </c>
      <c r="Q454" s="7" t="str">
        <f t="shared" si="863"/>
        <v/>
      </c>
      <c r="R454" t="str">
        <f t="shared" ref="R454" si="864">IF(AND(O454&gt;0,P455=0),"Valid","Invalid")</f>
        <v>Valid</v>
      </c>
      <c r="S454" t="str">
        <f t="shared" ref="S454" si="865">IF(OR(Q456&gt;0,Q457&gt;0),"Present","Absent")</f>
        <v>Present</v>
      </c>
      <c r="T454" t="str">
        <f t="shared" ref="T454" si="866">IF(OR(Q456&lt;41,Q457&lt;41),"Ct&lt;41",IF(OR(Q456&gt;41,Q457&gt;41),"Ct&gt;41","No Ct"))</f>
        <v>Ct&lt;41</v>
      </c>
      <c r="V454" t="str">
        <f t="shared" ref="V454" si="867">G454&amp;"_"&amp;I454&amp;"_"&amp;R454&amp;"_"&amp;S454&amp;"_"&amp;T454</f>
        <v>DL2022015_prypar_Valid_Present_Ct&lt;41</v>
      </c>
      <c r="X454">
        <f t="shared" ref="X454" si="868">O454</f>
        <v>18.41</v>
      </c>
      <c r="Y454">
        <f t="shared" ref="Y454" si="869">P455</f>
        <v>0</v>
      </c>
      <c r="Z454">
        <f t="shared" ref="Z454" si="870">Q456+Q457</f>
        <v>38.58</v>
      </c>
    </row>
    <row r="455" spans="1:26" x14ac:dyDescent="0.25">
      <c r="A455" t="s">
        <v>158</v>
      </c>
      <c r="B455" t="s">
        <v>51</v>
      </c>
      <c r="C455" t="s">
        <v>159</v>
      </c>
      <c r="D455" t="s">
        <v>25</v>
      </c>
      <c r="E455" t="s">
        <v>39</v>
      </c>
      <c r="F455" t="s">
        <v>630</v>
      </c>
      <c r="G455" t="str">
        <f t="shared" si="847"/>
        <v>DL2022015</v>
      </c>
      <c r="H455" t="str">
        <f t="shared" si="848"/>
        <v>18</v>
      </c>
      <c r="I455" t="str">
        <f t="shared" si="849"/>
        <v>prypar</v>
      </c>
      <c r="J455" t="str">
        <f t="shared" si="850"/>
        <v>NK</v>
      </c>
      <c r="K455" t="str">
        <f t="shared" si="851"/>
        <v>NK</v>
      </c>
      <c r="L455" t="str">
        <f t="shared" si="852"/>
        <v>true</v>
      </c>
      <c r="N455" s="7">
        <f t="shared" si="860"/>
        <v>0</v>
      </c>
      <c r="O455" s="7" t="str">
        <f t="shared" si="861"/>
        <v/>
      </c>
      <c r="P455" s="7">
        <f t="shared" si="862"/>
        <v>0</v>
      </c>
      <c r="Q455" s="7" t="str">
        <f t="shared" si="863"/>
        <v/>
      </c>
    </row>
    <row r="456" spans="1:26" x14ac:dyDescent="0.25">
      <c r="A456" t="s">
        <v>122</v>
      </c>
      <c r="B456" t="s">
        <v>76</v>
      </c>
      <c r="C456" t="s">
        <v>123</v>
      </c>
      <c r="D456" t="s">
        <v>25</v>
      </c>
      <c r="E456">
        <v>38.58</v>
      </c>
      <c r="F456" t="s">
        <v>630</v>
      </c>
      <c r="G456" t="str">
        <f t="shared" si="847"/>
        <v>DL2022015</v>
      </c>
      <c r="H456" t="str">
        <f t="shared" si="848"/>
        <v>18</v>
      </c>
      <c r="I456" t="str">
        <f t="shared" si="849"/>
        <v>prypar</v>
      </c>
      <c r="J456" t="str">
        <f t="shared" si="850"/>
        <v>EP</v>
      </c>
      <c r="K456" t="str">
        <f t="shared" si="851"/>
        <v>EP</v>
      </c>
      <c r="L456" t="str">
        <f t="shared" si="852"/>
        <v>true</v>
      </c>
      <c r="N456" s="7">
        <f t="shared" si="860"/>
        <v>38.58</v>
      </c>
      <c r="O456" s="7" t="str">
        <f t="shared" si="861"/>
        <v/>
      </c>
      <c r="P456" s="7" t="str">
        <f t="shared" si="862"/>
        <v/>
      </c>
      <c r="Q456" s="7">
        <f t="shared" si="863"/>
        <v>38.58</v>
      </c>
    </row>
    <row r="457" spans="1:26" x14ac:dyDescent="0.25">
      <c r="A457" t="s">
        <v>141</v>
      </c>
      <c r="B457" t="s">
        <v>76</v>
      </c>
      <c r="C457" t="s">
        <v>123</v>
      </c>
      <c r="D457" t="s">
        <v>25</v>
      </c>
      <c r="E457" t="s">
        <v>39</v>
      </c>
      <c r="F457" t="s">
        <v>630</v>
      </c>
      <c r="G457" t="str">
        <f t="shared" si="847"/>
        <v>DL2022015</v>
      </c>
      <c r="H457" t="str">
        <f t="shared" si="848"/>
        <v>18</v>
      </c>
      <c r="I457" t="str">
        <f t="shared" si="849"/>
        <v>prypar</v>
      </c>
      <c r="J457" t="str">
        <f t="shared" si="850"/>
        <v>EP</v>
      </c>
      <c r="K457" t="str">
        <f t="shared" si="851"/>
        <v>EP</v>
      </c>
      <c r="L457" t="str">
        <f t="shared" si="852"/>
        <v>true</v>
      </c>
      <c r="N457" s="7">
        <f t="shared" si="860"/>
        <v>0</v>
      </c>
      <c r="O457" s="7" t="str">
        <f t="shared" si="861"/>
        <v/>
      </c>
      <c r="P457" s="7" t="str">
        <f t="shared" si="862"/>
        <v/>
      </c>
      <c r="Q457" s="7">
        <f t="shared" si="863"/>
        <v>0</v>
      </c>
    </row>
    <row r="458" spans="1:26" x14ac:dyDescent="0.25">
      <c r="A458" t="s">
        <v>184</v>
      </c>
      <c r="B458" t="s">
        <v>23</v>
      </c>
      <c r="C458" t="s">
        <v>620</v>
      </c>
      <c r="D458" t="s">
        <v>25</v>
      </c>
      <c r="E458" t="s">
        <v>39</v>
      </c>
      <c r="F458" t="s">
        <v>630</v>
      </c>
      <c r="G458" t="str">
        <f t="shared" si="847"/>
        <v>DL2022015</v>
      </c>
      <c r="H458" t="str">
        <f t="shared" si="848"/>
        <v>19</v>
      </c>
      <c r="I458" t="str">
        <f t="shared" si="849"/>
        <v>gasacu</v>
      </c>
      <c r="J458" t="str">
        <f t="shared" si="850"/>
        <v>PK</v>
      </c>
      <c r="K458" t="str">
        <f t="shared" si="851"/>
        <v>PK</v>
      </c>
      <c r="L458" t="str">
        <f t="shared" si="852"/>
        <v>true</v>
      </c>
      <c r="N458" s="7">
        <f t="shared" si="860"/>
        <v>0</v>
      </c>
      <c r="O458" s="7">
        <f t="shared" si="861"/>
        <v>0</v>
      </c>
      <c r="P458" s="7" t="str">
        <f t="shared" si="862"/>
        <v/>
      </c>
      <c r="Q458" s="7" t="str">
        <f t="shared" si="863"/>
        <v/>
      </c>
      <c r="R458" t="str">
        <f t="shared" ref="R458" si="871">IF(AND(O458&gt;0,P459=0),"Valid","Invalid")</f>
        <v>Invalid</v>
      </c>
      <c r="S458" t="str">
        <f t="shared" ref="S458" si="872">IF(OR(Q460&gt;0,Q461&gt;0),"Present","Absent")</f>
        <v>Present</v>
      </c>
      <c r="T458" t="str">
        <f t="shared" ref="T458" si="873">IF(OR(Q460&lt;41,Q461&lt;41),"Ct&lt;41",IF(OR(Q460&gt;41,Q461&gt;41),"Ct&gt;41","No Ct"))</f>
        <v>Ct&lt;41</v>
      </c>
      <c r="V458" t="str">
        <f t="shared" ref="V458" si="874">G458&amp;"_"&amp;I458&amp;"_"&amp;R458&amp;"_"&amp;S458&amp;"_"&amp;T458</f>
        <v>DL2022015_gasacu_Invalid_Present_Ct&lt;41</v>
      </c>
      <c r="X458">
        <f t="shared" ref="X458" si="875">O458</f>
        <v>0</v>
      </c>
      <c r="Y458">
        <f t="shared" ref="Y458" si="876">P459</f>
        <v>0</v>
      </c>
      <c r="Z458">
        <f t="shared" ref="Z458" si="877">Q460+Q461</f>
        <v>73.45</v>
      </c>
    </row>
    <row r="459" spans="1:26" x14ac:dyDescent="0.25">
      <c r="A459" t="s">
        <v>160</v>
      </c>
      <c r="B459" t="s">
        <v>51</v>
      </c>
      <c r="C459" t="s">
        <v>614</v>
      </c>
      <c r="D459" t="s">
        <v>25</v>
      </c>
      <c r="E459" t="s">
        <v>39</v>
      </c>
      <c r="F459" t="s">
        <v>630</v>
      </c>
      <c r="G459" t="str">
        <f t="shared" si="847"/>
        <v>DL2022015</v>
      </c>
      <c r="H459" t="str">
        <f t="shared" si="848"/>
        <v>19</v>
      </c>
      <c r="I459" t="str">
        <f t="shared" si="849"/>
        <v>gasacu</v>
      </c>
      <c r="J459" t="str">
        <f t="shared" si="850"/>
        <v>NK</v>
      </c>
      <c r="K459" t="str">
        <f t="shared" si="851"/>
        <v>NK</v>
      </c>
      <c r="L459" t="str">
        <f t="shared" si="852"/>
        <v>true</v>
      </c>
      <c r="N459" s="7">
        <f t="shared" si="860"/>
        <v>0</v>
      </c>
      <c r="O459" s="7" t="str">
        <f t="shared" si="861"/>
        <v/>
      </c>
      <c r="P459" s="7">
        <f t="shared" si="862"/>
        <v>0</v>
      </c>
      <c r="Q459" s="7" t="str">
        <f t="shared" si="863"/>
        <v/>
      </c>
    </row>
    <row r="460" spans="1:26" x14ac:dyDescent="0.25">
      <c r="A460" t="s">
        <v>124</v>
      </c>
      <c r="B460" t="s">
        <v>76</v>
      </c>
      <c r="C460" t="s">
        <v>608</v>
      </c>
      <c r="D460" t="s">
        <v>25</v>
      </c>
      <c r="E460">
        <v>37.99</v>
      </c>
      <c r="F460" t="s">
        <v>630</v>
      </c>
      <c r="G460" t="str">
        <f t="shared" si="847"/>
        <v>DL2022015</v>
      </c>
      <c r="H460" t="str">
        <f t="shared" si="848"/>
        <v>19</v>
      </c>
      <c r="I460" t="str">
        <f t="shared" si="849"/>
        <v>gasacu</v>
      </c>
      <c r="J460" t="str">
        <f t="shared" si="850"/>
        <v>EP</v>
      </c>
      <c r="K460" t="str">
        <f t="shared" si="851"/>
        <v>EP</v>
      </c>
      <c r="L460" t="str">
        <f t="shared" si="852"/>
        <v>true</v>
      </c>
      <c r="N460" s="7">
        <f t="shared" si="860"/>
        <v>37.99</v>
      </c>
      <c r="O460" s="7" t="str">
        <f t="shared" si="861"/>
        <v/>
      </c>
      <c r="P460" s="7" t="str">
        <f t="shared" si="862"/>
        <v/>
      </c>
      <c r="Q460" s="7">
        <f t="shared" si="863"/>
        <v>37.99</v>
      </c>
    </row>
    <row r="461" spans="1:26" x14ac:dyDescent="0.25">
      <c r="A461" t="s">
        <v>142</v>
      </c>
      <c r="B461" t="s">
        <v>76</v>
      </c>
      <c r="C461" t="s">
        <v>608</v>
      </c>
      <c r="D461" t="s">
        <v>25</v>
      </c>
      <c r="E461">
        <v>35.46</v>
      </c>
      <c r="F461" t="s">
        <v>630</v>
      </c>
      <c r="G461" t="str">
        <f t="shared" si="847"/>
        <v>DL2022015</v>
      </c>
      <c r="H461" t="str">
        <f t="shared" si="848"/>
        <v>19</v>
      </c>
      <c r="I461" t="str">
        <f t="shared" si="849"/>
        <v>gasacu</v>
      </c>
      <c r="J461" t="str">
        <f t="shared" si="850"/>
        <v>EP</v>
      </c>
      <c r="K461" t="str">
        <f t="shared" si="851"/>
        <v>EP</v>
      </c>
      <c r="L461" t="str">
        <f t="shared" si="852"/>
        <v>true</v>
      </c>
      <c r="N461" s="7">
        <f t="shared" si="860"/>
        <v>35.46</v>
      </c>
      <c r="O461" s="7" t="str">
        <f t="shared" si="861"/>
        <v/>
      </c>
      <c r="P461" s="7" t="str">
        <f t="shared" si="862"/>
        <v/>
      </c>
      <c r="Q461" s="7">
        <f t="shared" si="863"/>
        <v>35.46</v>
      </c>
    </row>
    <row r="462" spans="1:26" x14ac:dyDescent="0.25">
      <c r="A462" t="s">
        <v>186</v>
      </c>
      <c r="B462" t="s">
        <v>23</v>
      </c>
      <c r="C462" t="s">
        <v>621</v>
      </c>
      <c r="D462" t="s">
        <v>25</v>
      </c>
      <c r="E462" t="s">
        <v>39</v>
      </c>
      <c r="F462" t="s">
        <v>630</v>
      </c>
      <c r="G462" t="str">
        <f t="shared" si="847"/>
        <v>DL2022015</v>
      </c>
      <c r="H462" t="str">
        <f t="shared" si="848"/>
        <v>20</v>
      </c>
      <c r="I462" t="str">
        <f t="shared" si="849"/>
        <v>gasacu</v>
      </c>
      <c r="J462" t="str">
        <f t="shared" si="850"/>
        <v>PK</v>
      </c>
      <c r="K462" t="str">
        <f t="shared" si="851"/>
        <v>PK</v>
      </c>
      <c r="L462" t="str">
        <f t="shared" si="852"/>
        <v>true</v>
      </c>
      <c r="N462" s="7">
        <f t="shared" si="860"/>
        <v>0</v>
      </c>
      <c r="O462" s="7">
        <f t="shared" si="861"/>
        <v>0</v>
      </c>
      <c r="P462" s="7" t="str">
        <f t="shared" si="862"/>
        <v/>
      </c>
      <c r="Q462" s="7" t="str">
        <f t="shared" si="863"/>
        <v/>
      </c>
      <c r="R462" t="str">
        <f t="shared" ref="R462" si="878">IF(AND(O462&gt;0,P463=0),"Valid","Invalid")</f>
        <v>Invalid</v>
      </c>
      <c r="S462" t="str">
        <f t="shared" ref="S462" si="879">IF(OR(Q464&gt;0,Q465&gt;0),"Present","Absent")</f>
        <v>Present</v>
      </c>
      <c r="T462" t="str">
        <f t="shared" ref="T462" si="880">IF(OR(Q464&lt;41,Q465&lt;41),"Ct&lt;41",IF(OR(Q464&gt;41,Q465&gt;41),"Ct&gt;41","No Ct"))</f>
        <v>Ct&lt;41</v>
      </c>
      <c r="V462" t="str">
        <f t="shared" ref="V462" si="881">G462&amp;"_"&amp;I462&amp;"_"&amp;R462&amp;"_"&amp;S462&amp;"_"&amp;T462</f>
        <v>DL2022015_gasacu_Invalid_Present_Ct&lt;41</v>
      </c>
      <c r="X462">
        <f t="shared" ref="X462" si="882">O462</f>
        <v>0</v>
      </c>
      <c r="Y462">
        <f t="shared" ref="Y462" si="883">P463</f>
        <v>0</v>
      </c>
      <c r="Z462">
        <f t="shared" ref="Z462" si="884">Q464+Q465</f>
        <v>37.090000000000003</v>
      </c>
    </row>
    <row r="463" spans="1:26" x14ac:dyDescent="0.25">
      <c r="A463" t="s">
        <v>162</v>
      </c>
      <c r="B463" t="s">
        <v>51</v>
      </c>
      <c r="C463" t="s">
        <v>615</v>
      </c>
      <c r="D463" t="s">
        <v>25</v>
      </c>
      <c r="E463" t="s">
        <v>39</v>
      </c>
      <c r="F463" t="s">
        <v>630</v>
      </c>
      <c r="G463" t="str">
        <f t="shared" si="847"/>
        <v>DL2022015</v>
      </c>
      <c r="H463" t="str">
        <f t="shared" si="848"/>
        <v>20</v>
      </c>
      <c r="I463" t="str">
        <f t="shared" si="849"/>
        <v>gasacu</v>
      </c>
      <c r="J463" t="str">
        <f t="shared" si="850"/>
        <v>NK</v>
      </c>
      <c r="K463" t="str">
        <f t="shared" si="851"/>
        <v>NK</v>
      </c>
      <c r="L463" t="str">
        <f t="shared" si="852"/>
        <v>true</v>
      </c>
      <c r="N463" s="7">
        <f t="shared" si="860"/>
        <v>0</v>
      </c>
      <c r="O463" s="7" t="str">
        <f t="shared" si="861"/>
        <v/>
      </c>
      <c r="P463" s="7">
        <f t="shared" si="862"/>
        <v>0</v>
      </c>
      <c r="Q463" s="7" t="str">
        <f t="shared" si="863"/>
        <v/>
      </c>
    </row>
    <row r="464" spans="1:26" x14ac:dyDescent="0.25">
      <c r="A464" t="s">
        <v>126</v>
      </c>
      <c r="B464" t="s">
        <v>76</v>
      </c>
      <c r="C464" t="s">
        <v>609</v>
      </c>
      <c r="D464" t="s">
        <v>25</v>
      </c>
      <c r="E464" t="s">
        <v>39</v>
      </c>
      <c r="F464" t="s">
        <v>630</v>
      </c>
      <c r="G464" t="str">
        <f t="shared" si="847"/>
        <v>DL2022015</v>
      </c>
      <c r="H464" t="str">
        <f t="shared" si="848"/>
        <v>20</v>
      </c>
      <c r="I464" t="str">
        <f t="shared" si="849"/>
        <v>gasacu</v>
      </c>
      <c r="J464" t="str">
        <f t="shared" si="850"/>
        <v>EP</v>
      </c>
      <c r="K464" t="str">
        <f t="shared" si="851"/>
        <v>EP</v>
      </c>
      <c r="L464" t="str">
        <f t="shared" si="852"/>
        <v>true</v>
      </c>
      <c r="N464" s="7">
        <f t="shared" si="860"/>
        <v>0</v>
      </c>
      <c r="O464" s="7" t="str">
        <f t="shared" si="861"/>
        <v/>
      </c>
      <c r="P464" s="7" t="str">
        <f t="shared" si="862"/>
        <v/>
      </c>
      <c r="Q464" s="7">
        <f t="shared" si="863"/>
        <v>0</v>
      </c>
    </row>
    <row r="465" spans="1:26" x14ac:dyDescent="0.25">
      <c r="A465" t="s">
        <v>143</v>
      </c>
      <c r="B465" t="s">
        <v>76</v>
      </c>
      <c r="C465" t="s">
        <v>609</v>
      </c>
      <c r="D465" t="s">
        <v>25</v>
      </c>
      <c r="E465">
        <v>37.090000000000003</v>
      </c>
      <c r="F465" t="s">
        <v>630</v>
      </c>
      <c r="G465" t="str">
        <f t="shared" si="847"/>
        <v>DL2022015</v>
      </c>
      <c r="H465" t="str">
        <f t="shared" si="848"/>
        <v>20</v>
      </c>
      <c r="I465" t="str">
        <f t="shared" si="849"/>
        <v>gasacu</v>
      </c>
      <c r="J465" t="str">
        <f t="shared" si="850"/>
        <v>EP</v>
      </c>
      <c r="K465" t="str">
        <f t="shared" si="851"/>
        <v>EP</v>
      </c>
      <c r="L465" t="str">
        <f t="shared" si="852"/>
        <v>true</v>
      </c>
      <c r="N465" s="7">
        <f t="shared" si="860"/>
        <v>37.090000000000003</v>
      </c>
      <c r="O465" s="7" t="str">
        <f t="shared" si="861"/>
        <v/>
      </c>
      <c r="P465" s="7" t="str">
        <f t="shared" si="862"/>
        <v/>
      </c>
      <c r="Q465" s="7">
        <f t="shared" si="863"/>
        <v>37.090000000000003</v>
      </c>
    </row>
    <row r="466" spans="1:26" x14ac:dyDescent="0.25">
      <c r="A466" t="s">
        <v>188</v>
      </c>
      <c r="B466" t="s">
        <v>23</v>
      </c>
      <c r="C466" t="s">
        <v>189</v>
      </c>
      <c r="D466" t="s">
        <v>25</v>
      </c>
      <c r="E466">
        <v>29.3</v>
      </c>
      <c r="F466" t="s">
        <v>630</v>
      </c>
      <c r="G466" t="str">
        <f t="shared" si="847"/>
        <v>DL2022015</v>
      </c>
      <c r="H466" t="str">
        <f t="shared" si="848"/>
        <v>21</v>
      </c>
      <c r="I466" t="str">
        <f t="shared" si="849"/>
        <v>angang</v>
      </c>
      <c r="J466" t="str">
        <f t="shared" si="850"/>
        <v>PK</v>
      </c>
      <c r="K466" t="str">
        <f t="shared" si="851"/>
        <v>PK</v>
      </c>
      <c r="L466" t="str">
        <f t="shared" si="852"/>
        <v>true</v>
      </c>
      <c r="N466" s="7">
        <f t="shared" si="860"/>
        <v>29.3</v>
      </c>
      <c r="O466" s="7">
        <f t="shared" si="861"/>
        <v>29.3</v>
      </c>
      <c r="P466" s="7" t="str">
        <f t="shared" si="862"/>
        <v/>
      </c>
      <c r="Q466" s="7" t="str">
        <f t="shared" si="863"/>
        <v/>
      </c>
      <c r="R466" t="str">
        <f t="shared" ref="R466" si="885">IF(AND(O466&gt;0,P467=0),"Valid","Invalid")</f>
        <v>Valid</v>
      </c>
      <c r="S466" t="str">
        <f t="shared" ref="S466" si="886">IF(OR(Q468&gt;0,Q469&gt;0),"Present","Absent")</f>
        <v>Absent</v>
      </c>
      <c r="T466" t="str">
        <f t="shared" ref="T466" si="887">IF(OR(Q468&lt;41,Q469&lt;41),"Ct&lt;41",IF(OR(Q468&gt;41,Q469&gt;41),"Ct&gt;41","No Ct"))</f>
        <v>Ct&lt;41</v>
      </c>
      <c r="V466" t="str">
        <f t="shared" ref="V466" si="888">G466&amp;"_"&amp;I466&amp;"_"&amp;R466&amp;"_"&amp;S466&amp;"_"&amp;T466</f>
        <v>DL2022015_angang_Valid_Absent_Ct&lt;41</v>
      </c>
      <c r="X466">
        <f t="shared" ref="X466" si="889">O466</f>
        <v>29.3</v>
      </c>
      <c r="Y466">
        <f t="shared" ref="Y466" si="890">P467</f>
        <v>0</v>
      </c>
      <c r="Z466">
        <f t="shared" ref="Z466" si="891">Q468+Q469</f>
        <v>0</v>
      </c>
    </row>
    <row r="467" spans="1:26" x14ac:dyDescent="0.25">
      <c r="A467" t="s">
        <v>164</v>
      </c>
      <c r="B467" t="s">
        <v>51</v>
      </c>
      <c r="C467" t="s">
        <v>165</v>
      </c>
      <c r="D467" t="s">
        <v>25</v>
      </c>
      <c r="E467" t="s">
        <v>39</v>
      </c>
      <c r="F467" t="s">
        <v>630</v>
      </c>
      <c r="G467" t="str">
        <f t="shared" si="847"/>
        <v>DL2022015</v>
      </c>
      <c r="H467" t="str">
        <f t="shared" si="848"/>
        <v>21</v>
      </c>
      <c r="I467" t="str">
        <f t="shared" si="849"/>
        <v>angang</v>
      </c>
      <c r="J467" t="str">
        <f t="shared" si="850"/>
        <v>NK</v>
      </c>
      <c r="K467" t="str">
        <f t="shared" si="851"/>
        <v>NK</v>
      </c>
      <c r="L467" t="str">
        <f t="shared" si="852"/>
        <v>true</v>
      </c>
      <c r="N467" s="7">
        <f t="shared" si="860"/>
        <v>0</v>
      </c>
      <c r="O467" s="7" t="str">
        <f t="shared" si="861"/>
        <v/>
      </c>
      <c r="P467" s="7">
        <f t="shared" si="862"/>
        <v>0</v>
      </c>
      <c r="Q467" s="7" t="str">
        <f t="shared" si="863"/>
        <v/>
      </c>
    </row>
    <row r="468" spans="1:26" x14ac:dyDescent="0.25">
      <c r="A468" t="s">
        <v>128</v>
      </c>
      <c r="B468" t="s">
        <v>76</v>
      </c>
      <c r="C468" t="s">
        <v>129</v>
      </c>
      <c r="D468" t="s">
        <v>25</v>
      </c>
      <c r="E468" t="s">
        <v>39</v>
      </c>
      <c r="F468" t="s">
        <v>630</v>
      </c>
      <c r="G468" t="str">
        <f t="shared" si="847"/>
        <v>DL2022015</v>
      </c>
      <c r="H468" t="str">
        <f t="shared" si="848"/>
        <v>21</v>
      </c>
      <c r="I468" t="str">
        <f t="shared" si="849"/>
        <v>angang</v>
      </c>
      <c r="J468" t="str">
        <f t="shared" si="850"/>
        <v>EP</v>
      </c>
      <c r="K468" t="str">
        <f t="shared" si="851"/>
        <v>EP</v>
      </c>
      <c r="L468" t="str">
        <f t="shared" si="852"/>
        <v>true</v>
      </c>
      <c r="N468" s="7">
        <f t="shared" si="860"/>
        <v>0</v>
      </c>
      <c r="O468" s="7" t="str">
        <f t="shared" si="861"/>
        <v/>
      </c>
      <c r="P468" s="7" t="str">
        <f t="shared" si="862"/>
        <v/>
      </c>
      <c r="Q468" s="7">
        <f t="shared" si="863"/>
        <v>0</v>
      </c>
    </row>
    <row r="469" spans="1:26" x14ac:dyDescent="0.25">
      <c r="A469" t="s">
        <v>144</v>
      </c>
      <c r="B469" t="s">
        <v>76</v>
      </c>
      <c r="C469" t="s">
        <v>129</v>
      </c>
      <c r="D469" t="s">
        <v>25</v>
      </c>
      <c r="E469" t="s">
        <v>39</v>
      </c>
      <c r="F469" t="s">
        <v>630</v>
      </c>
      <c r="G469" t="str">
        <f t="shared" si="847"/>
        <v>DL2022015</v>
      </c>
      <c r="H469" t="str">
        <f t="shared" si="848"/>
        <v>21</v>
      </c>
      <c r="I469" t="str">
        <f t="shared" si="849"/>
        <v>angang</v>
      </c>
      <c r="J469" t="str">
        <f t="shared" si="850"/>
        <v>EP</v>
      </c>
      <c r="K469" t="str">
        <f t="shared" si="851"/>
        <v>EP</v>
      </c>
      <c r="L469" t="str">
        <f t="shared" si="852"/>
        <v>true</v>
      </c>
      <c r="N469" s="7">
        <f t="shared" si="860"/>
        <v>0</v>
      </c>
      <c r="O469" s="7" t="str">
        <f t="shared" si="861"/>
        <v/>
      </c>
      <c r="P469" s="7" t="str">
        <f t="shared" si="862"/>
        <v/>
      </c>
      <c r="Q469" s="7">
        <f t="shared" si="863"/>
        <v>0</v>
      </c>
    </row>
    <row r="470" spans="1:26" x14ac:dyDescent="0.25">
      <c r="A470" t="s">
        <v>190</v>
      </c>
      <c r="B470" t="s">
        <v>23</v>
      </c>
      <c r="C470" t="s">
        <v>191</v>
      </c>
      <c r="D470" t="s">
        <v>25</v>
      </c>
      <c r="E470" t="s">
        <v>39</v>
      </c>
      <c r="F470" t="s">
        <v>630</v>
      </c>
      <c r="G470" t="str">
        <f t="shared" si="847"/>
        <v>DL2022015</v>
      </c>
      <c r="H470" t="str">
        <f t="shared" si="848"/>
        <v>22</v>
      </c>
      <c r="I470" t="str">
        <f t="shared" si="849"/>
        <v>angang</v>
      </c>
      <c r="J470" t="str">
        <f t="shared" si="850"/>
        <v>PK</v>
      </c>
      <c r="K470" t="str">
        <f t="shared" si="851"/>
        <v>PK</v>
      </c>
      <c r="L470" t="str">
        <f t="shared" si="852"/>
        <v>true</v>
      </c>
      <c r="N470" s="7">
        <f t="shared" si="860"/>
        <v>0</v>
      </c>
      <c r="O470" s="7">
        <f t="shared" si="861"/>
        <v>0</v>
      </c>
      <c r="P470" s="7" t="str">
        <f t="shared" si="862"/>
        <v/>
      </c>
      <c r="Q470" s="7" t="str">
        <f t="shared" si="863"/>
        <v/>
      </c>
      <c r="R470" t="str">
        <f t="shared" ref="R470" si="892">IF(AND(O470&gt;0,P471=0),"Valid","Invalid")</f>
        <v>Invalid</v>
      </c>
      <c r="S470" t="str">
        <f t="shared" ref="S470" si="893">IF(OR(Q472&gt;0,Q473&gt;0),"Present","Absent")</f>
        <v>Absent</v>
      </c>
      <c r="T470" t="str">
        <f t="shared" ref="T470" si="894">IF(OR(Q472&lt;41,Q473&lt;41),"Ct&lt;41",IF(OR(Q472&gt;41,Q473&gt;41),"Ct&gt;41","No Ct"))</f>
        <v>Ct&lt;41</v>
      </c>
      <c r="V470" t="str">
        <f t="shared" ref="V470" si="895">G470&amp;"_"&amp;I470&amp;"_"&amp;R470&amp;"_"&amp;S470&amp;"_"&amp;T470</f>
        <v>DL2022015_angang_Invalid_Absent_Ct&lt;41</v>
      </c>
      <c r="X470">
        <f t="shared" ref="X470" si="896">O470</f>
        <v>0</v>
      </c>
      <c r="Y470">
        <f t="shared" ref="Y470" si="897">P471</f>
        <v>0</v>
      </c>
      <c r="Z470">
        <f t="shared" ref="Z470" si="898">Q472+Q473</f>
        <v>0</v>
      </c>
    </row>
    <row r="471" spans="1:26" x14ac:dyDescent="0.25">
      <c r="A471" t="s">
        <v>166</v>
      </c>
      <c r="B471" t="s">
        <v>51</v>
      </c>
      <c r="C471" t="s">
        <v>167</v>
      </c>
      <c r="D471" t="s">
        <v>25</v>
      </c>
      <c r="E471" t="s">
        <v>39</v>
      </c>
      <c r="F471" t="s">
        <v>630</v>
      </c>
      <c r="G471" t="str">
        <f t="shared" si="847"/>
        <v>DL2022015</v>
      </c>
      <c r="H471" t="str">
        <f t="shared" si="848"/>
        <v>22</v>
      </c>
      <c r="I471" t="str">
        <f t="shared" si="849"/>
        <v>angang</v>
      </c>
      <c r="J471" t="str">
        <f t="shared" si="850"/>
        <v>NK</v>
      </c>
      <c r="K471" t="str">
        <f t="shared" si="851"/>
        <v>NK</v>
      </c>
      <c r="L471" t="str">
        <f t="shared" si="852"/>
        <v>true</v>
      </c>
      <c r="N471" s="7">
        <f t="shared" si="860"/>
        <v>0</v>
      </c>
      <c r="O471" s="7" t="str">
        <f t="shared" si="861"/>
        <v/>
      </c>
      <c r="P471" s="7">
        <f t="shared" si="862"/>
        <v>0</v>
      </c>
      <c r="Q471" s="7" t="str">
        <f t="shared" si="863"/>
        <v/>
      </c>
    </row>
    <row r="472" spans="1:26" x14ac:dyDescent="0.25">
      <c r="A472" t="s">
        <v>130</v>
      </c>
      <c r="B472" t="s">
        <v>76</v>
      </c>
      <c r="C472" t="s">
        <v>131</v>
      </c>
      <c r="D472" t="s">
        <v>25</v>
      </c>
      <c r="E472" t="s">
        <v>39</v>
      </c>
      <c r="F472" t="s">
        <v>630</v>
      </c>
      <c r="G472" t="str">
        <f t="shared" si="847"/>
        <v>DL2022015</v>
      </c>
      <c r="H472" t="str">
        <f t="shared" si="848"/>
        <v>22</v>
      </c>
      <c r="I472" t="str">
        <f t="shared" si="849"/>
        <v>angang</v>
      </c>
      <c r="J472" t="str">
        <f t="shared" si="850"/>
        <v>EP</v>
      </c>
      <c r="K472" t="str">
        <f t="shared" si="851"/>
        <v>EP</v>
      </c>
      <c r="L472" t="str">
        <f t="shared" si="852"/>
        <v>true</v>
      </c>
      <c r="N472" s="7">
        <f t="shared" si="860"/>
        <v>0</v>
      </c>
      <c r="O472" s="7" t="str">
        <f t="shared" si="861"/>
        <v/>
      </c>
      <c r="P472" s="7" t="str">
        <f t="shared" si="862"/>
        <v/>
      </c>
      <c r="Q472" s="7">
        <f t="shared" si="863"/>
        <v>0</v>
      </c>
    </row>
    <row r="473" spans="1:26" x14ac:dyDescent="0.25">
      <c r="A473" t="s">
        <v>145</v>
      </c>
      <c r="B473" t="s">
        <v>76</v>
      </c>
      <c r="C473" t="s">
        <v>131</v>
      </c>
      <c r="D473" t="s">
        <v>25</v>
      </c>
      <c r="E473" t="s">
        <v>39</v>
      </c>
      <c r="F473" t="s">
        <v>630</v>
      </c>
      <c r="G473" t="str">
        <f t="shared" si="847"/>
        <v>DL2022015</v>
      </c>
      <c r="H473" t="str">
        <f t="shared" si="848"/>
        <v>22</v>
      </c>
      <c r="I473" t="str">
        <f t="shared" si="849"/>
        <v>angang</v>
      </c>
      <c r="J473" t="str">
        <f t="shared" si="850"/>
        <v>EP</v>
      </c>
      <c r="K473" t="str">
        <f t="shared" si="851"/>
        <v>EP</v>
      </c>
      <c r="L473" t="str">
        <f t="shared" si="852"/>
        <v>true</v>
      </c>
      <c r="N473" s="7">
        <f t="shared" si="860"/>
        <v>0</v>
      </c>
      <c r="O473" s="7" t="str">
        <f t="shared" si="861"/>
        <v/>
      </c>
      <c r="P473" s="7" t="str">
        <f t="shared" si="862"/>
        <v/>
      </c>
      <c r="Q473" s="7">
        <f t="shared" si="863"/>
        <v>0</v>
      </c>
    </row>
    <row r="474" spans="1:26" x14ac:dyDescent="0.25">
      <c r="A474" t="s">
        <v>192</v>
      </c>
      <c r="B474" t="s">
        <v>23</v>
      </c>
      <c r="C474" t="s">
        <v>193</v>
      </c>
      <c r="D474" t="s">
        <v>25</v>
      </c>
      <c r="E474">
        <v>22.67</v>
      </c>
      <c r="F474" t="s">
        <v>630</v>
      </c>
      <c r="G474" t="str">
        <f t="shared" si="847"/>
        <v>DL2022015</v>
      </c>
      <c r="H474" t="str">
        <f t="shared" si="848"/>
        <v>23</v>
      </c>
      <c r="I474" t="str">
        <f t="shared" si="849"/>
        <v>neomel</v>
      </c>
      <c r="J474" t="str">
        <f t="shared" si="850"/>
        <v>PK</v>
      </c>
      <c r="K474" t="str">
        <f t="shared" si="851"/>
        <v>PK</v>
      </c>
      <c r="L474" t="str">
        <f t="shared" si="852"/>
        <v>true</v>
      </c>
      <c r="N474" s="7">
        <f t="shared" si="860"/>
        <v>22.67</v>
      </c>
      <c r="O474" s="7">
        <f t="shared" si="861"/>
        <v>22.67</v>
      </c>
      <c r="P474" s="7" t="str">
        <f t="shared" si="862"/>
        <v/>
      </c>
      <c r="Q474" s="7" t="str">
        <f t="shared" si="863"/>
        <v/>
      </c>
      <c r="R474" t="str">
        <f t="shared" ref="R474" si="899">IF(AND(O474&gt;0,P475=0),"Valid","Invalid")</f>
        <v>Valid</v>
      </c>
      <c r="S474" t="str">
        <f t="shared" ref="S474" si="900">IF(OR(Q476&gt;0,Q477&gt;0),"Present","Absent")</f>
        <v>Absent</v>
      </c>
      <c r="T474" t="str">
        <f t="shared" ref="T474" si="901">IF(OR(Q476&lt;41,Q477&lt;41),"Ct&lt;41",IF(OR(Q476&gt;41,Q477&gt;41),"Ct&gt;41","No Ct"))</f>
        <v>Ct&lt;41</v>
      </c>
      <c r="V474" t="str">
        <f t="shared" ref="V474" si="902">G474&amp;"_"&amp;I474&amp;"_"&amp;R474&amp;"_"&amp;S474&amp;"_"&amp;T474</f>
        <v>DL2022015_neomel_Valid_Absent_Ct&lt;41</v>
      </c>
      <c r="X474">
        <f t="shared" ref="X474" si="903">O474</f>
        <v>22.67</v>
      </c>
      <c r="Y474">
        <f t="shared" ref="Y474" si="904">P475</f>
        <v>0</v>
      </c>
      <c r="Z474">
        <f t="shared" ref="Z474" si="905">Q476+Q477</f>
        <v>0</v>
      </c>
    </row>
    <row r="475" spans="1:26" x14ac:dyDescent="0.25">
      <c r="A475" t="s">
        <v>168</v>
      </c>
      <c r="B475" t="s">
        <v>51</v>
      </c>
      <c r="C475" t="s">
        <v>169</v>
      </c>
      <c r="D475" t="s">
        <v>25</v>
      </c>
      <c r="E475" t="s">
        <v>39</v>
      </c>
      <c r="F475" t="s">
        <v>630</v>
      </c>
      <c r="G475" t="str">
        <f t="shared" si="847"/>
        <v>DL2022015</v>
      </c>
      <c r="H475" t="str">
        <f t="shared" si="848"/>
        <v>23</v>
      </c>
      <c r="I475" t="str">
        <f t="shared" si="849"/>
        <v>neomel</v>
      </c>
      <c r="J475" t="str">
        <f t="shared" si="850"/>
        <v>NK</v>
      </c>
      <c r="K475" t="str">
        <f t="shared" si="851"/>
        <v>NK</v>
      </c>
      <c r="L475" t="str">
        <f t="shared" si="852"/>
        <v>true</v>
      </c>
      <c r="N475" s="7">
        <f t="shared" si="860"/>
        <v>0</v>
      </c>
      <c r="O475" s="7" t="str">
        <f t="shared" si="861"/>
        <v/>
      </c>
      <c r="P475" s="7">
        <f t="shared" si="862"/>
        <v>0</v>
      </c>
      <c r="Q475" s="7" t="str">
        <f t="shared" si="863"/>
        <v/>
      </c>
    </row>
    <row r="476" spans="1:26" x14ac:dyDescent="0.25">
      <c r="A476" t="s">
        <v>132</v>
      </c>
      <c r="B476" t="s">
        <v>76</v>
      </c>
      <c r="C476" t="s">
        <v>133</v>
      </c>
      <c r="D476" t="s">
        <v>25</v>
      </c>
      <c r="E476" t="s">
        <v>39</v>
      </c>
      <c r="F476" t="s">
        <v>630</v>
      </c>
      <c r="G476" t="str">
        <f t="shared" si="847"/>
        <v>DL2022015</v>
      </c>
      <c r="H476" t="str">
        <f t="shared" si="848"/>
        <v>23</v>
      </c>
      <c r="I476" t="str">
        <f t="shared" si="849"/>
        <v>neomel</v>
      </c>
      <c r="J476" t="str">
        <f t="shared" si="850"/>
        <v>EP</v>
      </c>
      <c r="K476" t="str">
        <f t="shared" si="851"/>
        <v>EP</v>
      </c>
      <c r="L476" t="str">
        <f t="shared" si="852"/>
        <v>true</v>
      </c>
      <c r="N476" s="7">
        <f t="shared" si="860"/>
        <v>0</v>
      </c>
      <c r="O476" s="7" t="str">
        <f t="shared" si="861"/>
        <v/>
      </c>
      <c r="P476" s="7" t="str">
        <f t="shared" si="862"/>
        <v/>
      </c>
      <c r="Q476" s="7">
        <f t="shared" si="863"/>
        <v>0</v>
      </c>
    </row>
    <row r="477" spans="1:26" x14ac:dyDescent="0.25">
      <c r="A477" t="s">
        <v>146</v>
      </c>
      <c r="B477" t="s">
        <v>76</v>
      </c>
      <c r="C477" t="s">
        <v>133</v>
      </c>
      <c r="D477" t="s">
        <v>25</v>
      </c>
      <c r="E477" t="s">
        <v>39</v>
      </c>
      <c r="F477" t="s">
        <v>630</v>
      </c>
      <c r="G477" t="str">
        <f t="shared" si="847"/>
        <v>DL2022015</v>
      </c>
      <c r="H477" t="str">
        <f t="shared" si="848"/>
        <v>23</v>
      </c>
      <c r="I477" t="str">
        <f t="shared" si="849"/>
        <v>neomel</v>
      </c>
      <c r="J477" t="str">
        <f t="shared" si="850"/>
        <v>EP</v>
      </c>
      <c r="K477" t="str">
        <f t="shared" si="851"/>
        <v>EP</v>
      </c>
      <c r="L477" t="str">
        <f t="shared" si="852"/>
        <v>true</v>
      </c>
      <c r="N477" s="7">
        <f t="shared" si="860"/>
        <v>0</v>
      </c>
      <c r="O477" s="7" t="str">
        <f t="shared" si="861"/>
        <v/>
      </c>
      <c r="P477" s="7" t="str">
        <f t="shared" si="862"/>
        <v/>
      </c>
      <c r="Q477" s="7">
        <f t="shared" si="863"/>
        <v>0</v>
      </c>
    </row>
    <row r="478" spans="1:26" x14ac:dyDescent="0.25">
      <c r="A478" t="s">
        <v>194</v>
      </c>
      <c r="B478" t="s">
        <v>23</v>
      </c>
      <c r="C478" t="s">
        <v>195</v>
      </c>
      <c r="D478" t="s">
        <v>25</v>
      </c>
      <c r="E478">
        <v>22.36</v>
      </c>
      <c r="F478" t="s">
        <v>630</v>
      </c>
      <c r="G478" t="str">
        <f t="shared" si="847"/>
        <v>DL2022015</v>
      </c>
      <c r="H478" t="str">
        <f t="shared" si="848"/>
        <v>24</v>
      </c>
      <c r="I478" t="str">
        <f t="shared" si="849"/>
        <v>neomel</v>
      </c>
      <c r="J478" t="str">
        <f t="shared" si="850"/>
        <v>PK</v>
      </c>
      <c r="K478" t="str">
        <f t="shared" si="851"/>
        <v>PK</v>
      </c>
      <c r="L478" t="str">
        <f t="shared" si="852"/>
        <v>true</v>
      </c>
      <c r="N478" s="7">
        <f t="shared" si="860"/>
        <v>22.36</v>
      </c>
      <c r="O478" s="7">
        <f t="shared" si="861"/>
        <v>22.36</v>
      </c>
      <c r="P478" s="7" t="str">
        <f t="shared" si="862"/>
        <v/>
      </c>
      <c r="Q478" s="7" t="str">
        <f t="shared" si="863"/>
        <v/>
      </c>
      <c r="R478" t="str">
        <f t="shared" ref="R478" si="906">IF(AND(O478&gt;0,P479=0),"Valid","Invalid")</f>
        <v>Valid</v>
      </c>
      <c r="S478" t="str">
        <f t="shared" ref="S478" si="907">IF(OR(Q480&gt;0,Q481&gt;0),"Present","Absent")</f>
        <v>Absent</v>
      </c>
      <c r="T478" t="str">
        <f t="shared" ref="T478" si="908">IF(OR(Q480&lt;41,Q481&lt;41),"Ct&lt;41",IF(OR(Q480&gt;41,Q481&gt;41),"Ct&gt;41","No Ct"))</f>
        <v>Ct&lt;41</v>
      </c>
      <c r="V478" t="str">
        <f t="shared" ref="V478" si="909">G478&amp;"_"&amp;I478&amp;"_"&amp;R478&amp;"_"&amp;S478&amp;"_"&amp;T478</f>
        <v>DL2022015_neomel_Valid_Absent_Ct&lt;41</v>
      </c>
      <c r="X478">
        <f t="shared" ref="X478" si="910">O478</f>
        <v>22.36</v>
      </c>
      <c r="Y478">
        <f t="shared" ref="Y478" si="911">P479</f>
        <v>0</v>
      </c>
      <c r="Z478">
        <f t="shared" ref="Z478" si="912">Q480+Q481</f>
        <v>0</v>
      </c>
    </row>
    <row r="479" spans="1:26" x14ac:dyDescent="0.25">
      <c r="A479" t="s">
        <v>170</v>
      </c>
      <c r="B479" t="s">
        <v>51</v>
      </c>
      <c r="C479" t="s">
        <v>171</v>
      </c>
      <c r="D479" t="s">
        <v>25</v>
      </c>
      <c r="E479" t="s">
        <v>39</v>
      </c>
      <c r="F479" t="s">
        <v>630</v>
      </c>
      <c r="G479" t="str">
        <f t="shared" si="847"/>
        <v>DL2022015</v>
      </c>
      <c r="H479" t="str">
        <f t="shared" si="848"/>
        <v>24</v>
      </c>
      <c r="I479" t="str">
        <f t="shared" si="849"/>
        <v>neomel</v>
      </c>
      <c r="J479" t="str">
        <f t="shared" si="850"/>
        <v>NK</v>
      </c>
      <c r="K479" t="str">
        <f t="shared" si="851"/>
        <v>NK</v>
      </c>
      <c r="L479" t="str">
        <f t="shared" si="852"/>
        <v>true</v>
      </c>
      <c r="N479" s="7">
        <f t="shared" si="860"/>
        <v>0</v>
      </c>
      <c r="O479" s="7" t="str">
        <f t="shared" si="861"/>
        <v/>
      </c>
      <c r="P479" s="7">
        <f t="shared" si="862"/>
        <v>0</v>
      </c>
      <c r="Q479" s="7" t="str">
        <f t="shared" si="863"/>
        <v/>
      </c>
    </row>
    <row r="480" spans="1:26" x14ac:dyDescent="0.25">
      <c r="A480" t="s">
        <v>134</v>
      </c>
      <c r="B480" t="s">
        <v>76</v>
      </c>
      <c r="C480" t="s">
        <v>135</v>
      </c>
      <c r="D480" t="s">
        <v>25</v>
      </c>
      <c r="E480" t="s">
        <v>39</v>
      </c>
      <c r="F480" t="s">
        <v>630</v>
      </c>
      <c r="G480" t="str">
        <f t="shared" si="847"/>
        <v>DL2022015</v>
      </c>
      <c r="H480" t="str">
        <f t="shared" si="848"/>
        <v>24</v>
      </c>
      <c r="I480" t="str">
        <f t="shared" si="849"/>
        <v>neomel</v>
      </c>
      <c r="J480" t="str">
        <f t="shared" si="850"/>
        <v>EP</v>
      </c>
      <c r="K480" t="str">
        <f t="shared" si="851"/>
        <v>EP</v>
      </c>
      <c r="L480" t="str">
        <f t="shared" si="852"/>
        <v>true</v>
      </c>
      <c r="N480" s="7">
        <f t="shared" si="860"/>
        <v>0</v>
      </c>
      <c r="O480" s="7" t="str">
        <f t="shared" si="861"/>
        <v/>
      </c>
      <c r="P480" s="7" t="str">
        <f t="shared" si="862"/>
        <v/>
      </c>
      <c r="Q480" s="7">
        <f t="shared" si="863"/>
        <v>0</v>
      </c>
    </row>
    <row r="481" spans="1:26" x14ac:dyDescent="0.25">
      <c r="A481" t="s">
        <v>147</v>
      </c>
      <c r="B481" t="s">
        <v>76</v>
      </c>
      <c r="C481" t="s">
        <v>135</v>
      </c>
      <c r="D481" t="s">
        <v>25</v>
      </c>
      <c r="E481" t="s">
        <v>39</v>
      </c>
      <c r="F481" t="s">
        <v>630</v>
      </c>
      <c r="G481" t="str">
        <f t="shared" si="847"/>
        <v>DL2022015</v>
      </c>
      <c r="H481" t="str">
        <f t="shared" si="848"/>
        <v>24</v>
      </c>
      <c r="I481" t="str">
        <f t="shared" si="849"/>
        <v>neomel</v>
      </c>
      <c r="J481" t="str">
        <f t="shared" si="850"/>
        <v>EP</v>
      </c>
      <c r="K481" t="str">
        <f t="shared" si="851"/>
        <v>EP</v>
      </c>
      <c r="L481" t="str">
        <f t="shared" si="852"/>
        <v>true</v>
      </c>
      <c r="N481" s="7">
        <f t="shared" si="860"/>
        <v>0</v>
      </c>
      <c r="O481" s="7" t="str">
        <f t="shared" si="861"/>
        <v/>
      </c>
      <c r="P481" s="7" t="str">
        <f t="shared" si="862"/>
        <v/>
      </c>
      <c r="Q481" s="7">
        <f t="shared" si="863"/>
        <v>0</v>
      </c>
    </row>
    <row r="482" spans="1:26" x14ac:dyDescent="0.25">
      <c r="A482" t="s">
        <v>22</v>
      </c>
      <c r="B482" t="s">
        <v>23</v>
      </c>
      <c r="C482" t="s">
        <v>24</v>
      </c>
      <c r="D482" t="s">
        <v>25</v>
      </c>
      <c r="E482">
        <v>30.32</v>
      </c>
      <c r="F482" t="s">
        <v>26</v>
      </c>
      <c r="G482" t="str">
        <f t="shared" si="847"/>
        <v>DL2022016</v>
      </c>
      <c r="H482" t="str">
        <f t="shared" si="848"/>
        <v>01</v>
      </c>
      <c r="I482" t="str">
        <f t="shared" si="849"/>
        <v>perflu</v>
      </c>
      <c r="J482" t="str">
        <f t="shared" si="850"/>
        <v>PK</v>
      </c>
      <c r="K482" t="str">
        <f t="shared" si="851"/>
        <v>PK</v>
      </c>
      <c r="L482" t="str">
        <f t="shared" si="852"/>
        <v>true</v>
      </c>
      <c r="N482" s="7">
        <f t="shared" si="860"/>
        <v>30.32</v>
      </c>
      <c r="O482" s="7">
        <f t="shared" si="861"/>
        <v>30.32</v>
      </c>
      <c r="P482" s="7" t="str">
        <f t="shared" si="862"/>
        <v/>
      </c>
      <c r="Q482" s="7" t="str">
        <f t="shared" si="863"/>
        <v/>
      </c>
      <c r="R482" t="str">
        <f t="shared" ref="R482" si="913">IF(AND(O482&gt;0,P483=0),"Valid","Invalid")</f>
        <v>Valid</v>
      </c>
      <c r="S482" t="str">
        <f t="shared" ref="S482" si="914">IF(OR(Q484&gt;0,Q485&gt;0),"Present","Absent")</f>
        <v>Absent</v>
      </c>
      <c r="T482" t="str">
        <f t="shared" ref="T482" si="915">IF(OR(Q484&lt;41,Q485&lt;41),"Ct&lt;41",IF(OR(Q484&gt;41,Q485&gt;41),"Ct&gt;41","No Ct"))</f>
        <v>Ct&lt;41</v>
      </c>
      <c r="V482" t="str">
        <f t="shared" ref="V482" si="916">G482&amp;"_"&amp;I482&amp;"_"&amp;R482&amp;"_"&amp;S482&amp;"_"&amp;T482</f>
        <v>DL2022016_perflu_Valid_Absent_Ct&lt;41</v>
      </c>
      <c r="X482">
        <f t="shared" ref="X482" si="917">O482</f>
        <v>30.32</v>
      </c>
      <c r="Y482">
        <f t="shared" ref="Y482" si="918">P483</f>
        <v>0</v>
      </c>
      <c r="Z482">
        <f t="shared" ref="Z482" si="919">Q484+Q485</f>
        <v>0</v>
      </c>
    </row>
    <row r="483" spans="1:26" x14ac:dyDescent="0.25">
      <c r="A483" t="s">
        <v>50</v>
      </c>
      <c r="B483" t="s">
        <v>51</v>
      </c>
      <c r="C483" t="s">
        <v>52</v>
      </c>
      <c r="D483" t="s">
        <v>25</v>
      </c>
      <c r="E483" t="s">
        <v>39</v>
      </c>
      <c r="F483" t="s">
        <v>26</v>
      </c>
      <c r="G483" t="str">
        <f t="shared" si="847"/>
        <v>DL2022016</v>
      </c>
      <c r="H483" t="str">
        <f t="shared" si="848"/>
        <v>01</v>
      </c>
      <c r="I483" t="str">
        <f t="shared" si="849"/>
        <v>perflu</v>
      </c>
      <c r="J483" t="str">
        <f t="shared" si="850"/>
        <v>NK</v>
      </c>
      <c r="K483" t="str">
        <f t="shared" si="851"/>
        <v>NK</v>
      </c>
      <c r="L483" t="str">
        <f t="shared" si="852"/>
        <v>true</v>
      </c>
      <c r="N483" s="7">
        <f t="shared" si="860"/>
        <v>0</v>
      </c>
      <c r="O483" s="7" t="str">
        <f t="shared" si="861"/>
        <v/>
      </c>
      <c r="P483" s="7">
        <f t="shared" si="862"/>
        <v>0</v>
      </c>
      <c r="Q483" s="7" t="str">
        <f t="shared" si="863"/>
        <v/>
      </c>
    </row>
    <row r="484" spans="1:26" x14ac:dyDescent="0.25">
      <c r="A484" t="s">
        <v>75</v>
      </c>
      <c r="B484" t="s">
        <v>76</v>
      </c>
      <c r="C484" t="s">
        <v>77</v>
      </c>
      <c r="D484" t="s">
        <v>25</v>
      </c>
      <c r="E484" t="s">
        <v>39</v>
      </c>
      <c r="F484" t="s">
        <v>26</v>
      </c>
      <c r="G484" t="str">
        <f t="shared" si="847"/>
        <v>DL2022016</v>
      </c>
      <c r="H484" t="str">
        <f t="shared" si="848"/>
        <v>01</v>
      </c>
      <c r="I484" t="str">
        <f t="shared" si="849"/>
        <v>perflu</v>
      </c>
      <c r="J484" t="str">
        <f t="shared" si="850"/>
        <v>EP</v>
      </c>
      <c r="K484" t="str">
        <f t="shared" si="851"/>
        <v>EP</v>
      </c>
      <c r="L484" t="str">
        <f t="shared" si="852"/>
        <v>true</v>
      </c>
      <c r="N484" s="7">
        <f t="shared" si="860"/>
        <v>0</v>
      </c>
      <c r="O484" s="7" t="str">
        <f t="shared" si="861"/>
        <v/>
      </c>
      <c r="P484" s="7" t="str">
        <f t="shared" si="862"/>
        <v/>
      </c>
      <c r="Q484" s="7">
        <f t="shared" si="863"/>
        <v>0</v>
      </c>
    </row>
    <row r="485" spans="1:26" x14ac:dyDescent="0.25">
      <c r="A485" t="s">
        <v>100</v>
      </c>
      <c r="B485" t="s">
        <v>76</v>
      </c>
      <c r="C485" t="s">
        <v>77</v>
      </c>
      <c r="D485" t="s">
        <v>25</v>
      </c>
      <c r="E485" t="s">
        <v>39</v>
      </c>
      <c r="F485" t="s">
        <v>26</v>
      </c>
      <c r="G485" t="str">
        <f t="shared" si="847"/>
        <v>DL2022016</v>
      </c>
      <c r="H485" t="str">
        <f t="shared" si="848"/>
        <v>01</v>
      </c>
      <c r="I485" t="str">
        <f t="shared" si="849"/>
        <v>perflu</v>
      </c>
      <c r="J485" t="str">
        <f t="shared" si="850"/>
        <v>EP</v>
      </c>
      <c r="K485" t="str">
        <f t="shared" si="851"/>
        <v>EP</v>
      </c>
      <c r="L485" t="str">
        <f t="shared" si="852"/>
        <v>true</v>
      </c>
      <c r="N485" s="7">
        <f t="shared" si="860"/>
        <v>0</v>
      </c>
      <c r="O485" s="7" t="str">
        <f t="shared" si="861"/>
        <v/>
      </c>
      <c r="P485" s="7" t="str">
        <f t="shared" si="862"/>
        <v/>
      </c>
      <c r="Q485" s="7">
        <f t="shared" si="863"/>
        <v>0</v>
      </c>
    </row>
    <row r="486" spans="1:26" x14ac:dyDescent="0.25">
      <c r="A486" t="s">
        <v>27</v>
      </c>
      <c r="B486" t="s">
        <v>23</v>
      </c>
      <c r="C486" t="s">
        <v>28</v>
      </c>
      <c r="D486" t="s">
        <v>25</v>
      </c>
      <c r="E486">
        <v>31.2</v>
      </c>
      <c r="F486" t="s">
        <v>26</v>
      </c>
      <c r="G486" t="str">
        <f t="shared" si="847"/>
        <v>DL2022016</v>
      </c>
      <c r="H486" t="str">
        <f t="shared" si="848"/>
        <v>02</v>
      </c>
      <c r="I486" t="str">
        <f t="shared" si="849"/>
        <v>perflu</v>
      </c>
      <c r="J486" t="str">
        <f t="shared" si="850"/>
        <v>PK</v>
      </c>
      <c r="K486" t="str">
        <f t="shared" si="851"/>
        <v>PK</v>
      </c>
      <c r="L486" t="str">
        <f t="shared" si="852"/>
        <v>true</v>
      </c>
      <c r="N486" s="7">
        <f t="shared" si="860"/>
        <v>31.2</v>
      </c>
      <c r="O486" s="7">
        <f t="shared" si="861"/>
        <v>31.2</v>
      </c>
      <c r="P486" s="7" t="str">
        <f t="shared" si="862"/>
        <v/>
      </c>
      <c r="Q486" s="7" t="str">
        <f t="shared" si="863"/>
        <v/>
      </c>
      <c r="R486" t="str">
        <f t="shared" ref="R486" si="920">IF(AND(O486&gt;0,P487=0),"Valid","Invalid")</f>
        <v>Valid</v>
      </c>
      <c r="S486" t="str">
        <f t="shared" ref="S486" si="921">IF(OR(Q488&gt;0,Q489&gt;0),"Present","Absent")</f>
        <v>Absent</v>
      </c>
      <c r="T486" t="str">
        <f t="shared" ref="T486" si="922">IF(OR(Q488&lt;41,Q489&lt;41),"Ct&lt;41",IF(OR(Q488&gt;41,Q489&gt;41),"Ct&gt;41","No Ct"))</f>
        <v>Ct&lt;41</v>
      </c>
      <c r="V486" t="str">
        <f t="shared" ref="V486" si="923">G486&amp;"_"&amp;I486&amp;"_"&amp;R486&amp;"_"&amp;S486&amp;"_"&amp;T486</f>
        <v>DL2022016_perflu_Valid_Absent_Ct&lt;41</v>
      </c>
      <c r="X486">
        <f t="shared" ref="X486" si="924">O486</f>
        <v>31.2</v>
      </c>
      <c r="Y486">
        <f t="shared" ref="Y486" si="925">P487</f>
        <v>0</v>
      </c>
      <c r="Z486">
        <f t="shared" ref="Z486" si="926">Q488+Q489</f>
        <v>0</v>
      </c>
    </row>
    <row r="487" spans="1:26" x14ac:dyDescent="0.25">
      <c r="A487" t="s">
        <v>53</v>
      </c>
      <c r="B487" t="s">
        <v>51</v>
      </c>
      <c r="C487" t="s">
        <v>54</v>
      </c>
      <c r="D487" t="s">
        <v>25</v>
      </c>
      <c r="E487" t="s">
        <v>39</v>
      </c>
      <c r="F487" t="s">
        <v>26</v>
      </c>
      <c r="G487" t="str">
        <f t="shared" si="847"/>
        <v>DL2022016</v>
      </c>
      <c r="H487" t="str">
        <f t="shared" si="848"/>
        <v>02</v>
      </c>
      <c r="I487" t="str">
        <f t="shared" si="849"/>
        <v>perflu</v>
      </c>
      <c r="J487" t="str">
        <f t="shared" si="850"/>
        <v>NK</v>
      </c>
      <c r="K487" t="str">
        <f t="shared" si="851"/>
        <v>NK</v>
      </c>
      <c r="L487" t="str">
        <f t="shared" si="852"/>
        <v>true</v>
      </c>
      <c r="N487" s="7">
        <f t="shared" si="860"/>
        <v>0</v>
      </c>
      <c r="O487" s="7" t="str">
        <f t="shared" si="861"/>
        <v/>
      </c>
      <c r="P487" s="7">
        <f t="shared" si="862"/>
        <v>0</v>
      </c>
      <c r="Q487" s="7" t="str">
        <f t="shared" si="863"/>
        <v/>
      </c>
    </row>
    <row r="488" spans="1:26" x14ac:dyDescent="0.25">
      <c r="A488" t="s">
        <v>78</v>
      </c>
      <c r="B488" t="s">
        <v>76</v>
      </c>
      <c r="C488" t="s">
        <v>79</v>
      </c>
      <c r="D488" t="s">
        <v>25</v>
      </c>
      <c r="E488" t="s">
        <v>39</v>
      </c>
      <c r="F488" t="s">
        <v>26</v>
      </c>
      <c r="G488" t="str">
        <f t="shared" si="847"/>
        <v>DL2022016</v>
      </c>
      <c r="H488" t="str">
        <f t="shared" si="848"/>
        <v>02</v>
      </c>
      <c r="I488" t="str">
        <f t="shared" si="849"/>
        <v>perflu</v>
      </c>
      <c r="J488" t="str">
        <f t="shared" si="850"/>
        <v>EP</v>
      </c>
      <c r="K488" t="str">
        <f t="shared" si="851"/>
        <v>EP</v>
      </c>
      <c r="L488" t="str">
        <f t="shared" si="852"/>
        <v>true</v>
      </c>
      <c r="N488" s="7">
        <f t="shared" si="860"/>
        <v>0</v>
      </c>
      <c r="O488" s="7" t="str">
        <f t="shared" si="861"/>
        <v/>
      </c>
      <c r="P488" s="7" t="str">
        <f t="shared" si="862"/>
        <v/>
      </c>
      <c r="Q488" s="7">
        <f t="shared" si="863"/>
        <v>0</v>
      </c>
    </row>
    <row r="489" spans="1:26" x14ac:dyDescent="0.25">
      <c r="A489" t="s">
        <v>101</v>
      </c>
      <c r="B489" t="s">
        <v>76</v>
      </c>
      <c r="C489" t="s">
        <v>79</v>
      </c>
      <c r="D489" t="s">
        <v>25</v>
      </c>
      <c r="E489" t="s">
        <v>39</v>
      </c>
      <c r="F489" t="s">
        <v>26</v>
      </c>
      <c r="G489" t="str">
        <f t="shared" si="847"/>
        <v>DL2022016</v>
      </c>
      <c r="H489" t="str">
        <f t="shared" si="848"/>
        <v>02</v>
      </c>
      <c r="I489" t="str">
        <f t="shared" si="849"/>
        <v>perflu</v>
      </c>
      <c r="J489" t="str">
        <f t="shared" si="850"/>
        <v>EP</v>
      </c>
      <c r="K489" t="str">
        <f t="shared" si="851"/>
        <v>EP</v>
      </c>
      <c r="L489" t="str">
        <f t="shared" si="852"/>
        <v>true</v>
      </c>
      <c r="N489" s="7">
        <f t="shared" si="860"/>
        <v>0</v>
      </c>
      <c r="O489" s="7" t="str">
        <f t="shared" si="861"/>
        <v/>
      </c>
      <c r="P489" s="7" t="str">
        <f t="shared" si="862"/>
        <v/>
      </c>
      <c r="Q489" s="7">
        <f t="shared" si="863"/>
        <v>0</v>
      </c>
    </row>
    <row r="490" spans="1:26" x14ac:dyDescent="0.25">
      <c r="A490" t="s">
        <v>29</v>
      </c>
      <c r="B490" t="s">
        <v>23</v>
      </c>
      <c r="C490" t="s">
        <v>30</v>
      </c>
      <c r="D490" t="s">
        <v>25</v>
      </c>
      <c r="E490">
        <v>20.55</v>
      </c>
      <c r="F490" t="s">
        <v>26</v>
      </c>
      <c r="G490" t="str">
        <f t="shared" si="847"/>
        <v>DL2022016</v>
      </c>
      <c r="H490" t="str">
        <f t="shared" si="848"/>
        <v>03</v>
      </c>
      <c r="I490" t="str">
        <f t="shared" si="849"/>
        <v>plafle</v>
      </c>
      <c r="J490" t="str">
        <f t="shared" si="850"/>
        <v>PK</v>
      </c>
      <c r="K490" t="str">
        <f t="shared" si="851"/>
        <v>PK</v>
      </c>
      <c r="L490" t="str">
        <f t="shared" si="852"/>
        <v>true</v>
      </c>
      <c r="N490" s="7">
        <f t="shared" si="860"/>
        <v>20.55</v>
      </c>
      <c r="O490" s="7">
        <f t="shared" si="861"/>
        <v>20.55</v>
      </c>
      <c r="P490" s="7" t="str">
        <f t="shared" si="862"/>
        <v/>
      </c>
      <c r="Q490" s="7" t="str">
        <f t="shared" si="863"/>
        <v/>
      </c>
      <c r="R490" t="str">
        <f t="shared" ref="R490" si="927">IF(AND(O490&gt;0,P491=0),"Valid","Invalid")</f>
        <v>Valid</v>
      </c>
      <c r="S490" t="str">
        <f t="shared" ref="S490" si="928">IF(OR(Q492&gt;0,Q493&gt;0),"Present","Absent")</f>
        <v>Absent</v>
      </c>
      <c r="T490" t="str">
        <f t="shared" ref="T490" si="929">IF(OR(Q492&lt;41,Q493&lt;41),"Ct&lt;41",IF(OR(Q492&gt;41,Q493&gt;41),"Ct&gt;41","No Ct"))</f>
        <v>Ct&lt;41</v>
      </c>
      <c r="V490" t="str">
        <f t="shared" ref="V490" si="930">G490&amp;"_"&amp;I490&amp;"_"&amp;R490&amp;"_"&amp;S490&amp;"_"&amp;T490</f>
        <v>DL2022016_plafle_Valid_Absent_Ct&lt;41</v>
      </c>
      <c r="X490">
        <f t="shared" ref="X490" si="931">O490</f>
        <v>20.55</v>
      </c>
      <c r="Y490">
        <f t="shared" ref="Y490" si="932">P491</f>
        <v>0</v>
      </c>
      <c r="Z490">
        <f t="shared" ref="Z490" si="933">Q492+Q493</f>
        <v>0</v>
      </c>
    </row>
    <row r="491" spans="1:26" x14ac:dyDescent="0.25">
      <c r="A491" t="s">
        <v>55</v>
      </c>
      <c r="B491" t="s">
        <v>51</v>
      </c>
      <c r="C491" t="s">
        <v>56</v>
      </c>
      <c r="D491" t="s">
        <v>25</v>
      </c>
      <c r="E491" t="s">
        <v>39</v>
      </c>
      <c r="F491" t="s">
        <v>26</v>
      </c>
      <c r="G491" t="str">
        <f t="shared" si="847"/>
        <v>DL2022016</v>
      </c>
      <c r="H491" t="str">
        <f t="shared" si="848"/>
        <v>03</v>
      </c>
      <c r="I491" t="str">
        <f t="shared" si="849"/>
        <v>plafle</v>
      </c>
      <c r="J491" t="str">
        <f t="shared" si="850"/>
        <v>NK</v>
      </c>
      <c r="K491" t="str">
        <f t="shared" si="851"/>
        <v>NK</v>
      </c>
      <c r="L491" t="str">
        <f t="shared" si="852"/>
        <v>true</v>
      </c>
      <c r="N491" s="7">
        <f t="shared" si="860"/>
        <v>0</v>
      </c>
      <c r="O491" s="7" t="str">
        <f t="shared" si="861"/>
        <v/>
      </c>
      <c r="P491" s="7">
        <f t="shared" si="862"/>
        <v>0</v>
      </c>
      <c r="Q491" s="7" t="str">
        <f t="shared" si="863"/>
        <v/>
      </c>
    </row>
    <row r="492" spans="1:26" x14ac:dyDescent="0.25">
      <c r="A492" t="s">
        <v>80</v>
      </c>
      <c r="B492" t="s">
        <v>76</v>
      </c>
      <c r="C492" t="s">
        <v>81</v>
      </c>
      <c r="D492" t="s">
        <v>25</v>
      </c>
      <c r="E492" t="s">
        <v>39</v>
      </c>
      <c r="F492" t="s">
        <v>26</v>
      </c>
      <c r="G492" t="str">
        <f t="shared" si="847"/>
        <v>DL2022016</v>
      </c>
      <c r="H492" t="str">
        <f t="shared" si="848"/>
        <v>03</v>
      </c>
      <c r="I492" t="str">
        <f t="shared" si="849"/>
        <v>plafle</v>
      </c>
      <c r="J492" t="str">
        <f t="shared" si="850"/>
        <v>EP</v>
      </c>
      <c r="K492" t="str">
        <f t="shared" si="851"/>
        <v>EP</v>
      </c>
      <c r="L492" t="str">
        <f t="shared" si="852"/>
        <v>true</v>
      </c>
      <c r="N492" s="7">
        <f t="shared" si="860"/>
        <v>0</v>
      </c>
      <c r="O492" s="7" t="str">
        <f t="shared" si="861"/>
        <v/>
      </c>
      <c r="P492" s="7" t="str">
        <f t="shared" si="862"/>
        <v/>
      </c>
      <c r="Q492" s="7">
        <f t="shared" si="863"/>
        <v>0</v>
      </c>
    </row>
    <row r="493" spans="1:26" x14ac:dyDescent="0.25">
      <c r="A493" t="s">
        <v>102</v>
      </c>
      <c r="B493" t="s">
        <v>76</v>
      </c>
      <c r="C493" t="s">
        <v>81</v>
      </c>
      <c r="D493" t="s">
        <v>25</v>
      </c>
      <c r="E493" t="s">
        <v>39</v>
      </c>
      <c r="F493" t="s">
        <v>26</v>
      </c>
      <c r="G493" t="str">
        <f t="shared" si="847"/>
        <v>DL2022016</v>
      </c>
      <c r="H493" t="str">
        <f t="shared" si="848"/>
        <v>03</v>
      </c>
      <c r="I493" t="str">
        <f t="shared" si="849"/>
        <v>plafle</v>
      </c>
      <c r="J493" t="str">
        <f t="shared" si="850"/>
        <v>EP</v>
      </c>
      <c r="K493" t="str">
        <f t="shared" si="851"/>
        <v>EP</v>
      </c>
      <c r="L493" t="str">
        <f t="shared" si="852"/>
        <v>true</v>
      </c>
      <c r="N493" s="7">
        <f t="shared" si="860"/>
        <v>0</v>
      </c>
      <c r="O493" s="7" t="str">
        <f t="shared" si="861"/>
        <v/>
      </c>
      <c r="P493" s="7" t="str">
        <f t="shared" si="862"/>
        <v/>
      </c>
      <c r="Q493" s="7">
        <f t="shared" si="863"/>
        <v>0</v>
      </c>
    </row>
    <row r="494" spans="1:26" x14ac:dyDescent="0.25">
      <c r="A494" t="s">
        <v>31</v>
      </c>
      <c r="B494" t="s">
        <v>23</v>
      </c>
      <c r="C494" t="s">
        <v>32</v>
      </c>
      <c r="D494" t="s">
        <v>25</v>
      </c>
      <c r="E494">
        <v>25.29</v>
      </c>
      <c r="F494" t="s">
        <v>26</v>
      </c>
      <c r="G494" t="str">
        <f t="shared" si="847"/>
        <v>DL2022016</v>
      </c>
      <c r="H494" t="str">
        <f t="shared" si="848"/>
        <v>04</v>
      </c>
      <c r="I494" t="str">
        <f t="shared" si="849"/>
        <v>plafle</v>
      </c>
      <c r="J494" t="str">
        <f t="shared" si="850"/>
        <v>PK</v>
      </c>
      <c r="K494" t="str">
        <f t="shared" si="851"/>
        <v>PK</v>
      </c>
      <c r="L494" t="str">
        <f t="shared" si="852"/>
        <v>true</v>
      </c>
      <c r="N494" s="7">
        <f t="shared" si="860"/>
        <v>25.29</v>
      </c>
      <c r="O494" s="7">
        <f t="shared" si="861"/>
        <v>25.29</v>
      </c>
      <c r="P494" s="7" t="str">
        <f t="shared" si="862"/>
        <v/>
      </c>
      <c r="Q494" s="7" t="str">
        <f t="shared" si="863"/>
        <v/>
      </c>
      <c r="R494" t="str">
        <f t="shared" ref="R494" si="934">IF(AND(O494&gt;0,P495=0),"Valid","Invalid")</f>
        <v>Valid</v>
      </c>
      <c r="S494" t="str">
        <f t="shared" ref="S494" si="935">IF(OR(Q496&gt;0,Q497&gt;0),"Present","Absent")</f>
        <v>Present</v>
      </c>
      <c r="T494" t="str">
        <f t="shared" ref="T494" si="936">IF(OR(Q496&lt;41,Q497&lt;41),"Ct&lt;41",IF(OR(Q496&gt;41,Q497&gt;41),"Ct&gt;41","No Ct"))</f>
        <v>Ct&lt;41</v>
      </c>
      <c r="V494" t="str">
        <f t="shared" ref="V494" si="937">G494&amp;"_"&amp;I494&amp;"_"&amp;R494&amp;"_"&amp;S494&amp;"_"&amp;T494</f>
        <v>DL2022016_plafle_Valid_Present_Ct&lt;41</v>
      </c>
      <c r="X494">
        <f t="shared" ref="X494" si="938">O494</f>
        <v>25.29</v>
      </c>
      <c r="Y494">
        <f t="shared" ref="Y494" si="939">P495</f>
        <v>0</v>
      </c>
      <c r="Z494">
        <f t="shared" ref="Z494" si="940">Q496+Q497</f>
        <v>35.15</v>
      </c>
    </row>
    <row r="495" spans="1:26" x14ac:dyDescent="0.25">
      <c r="A495" t="s">
        <v>57</v>
      </c>
      <c r="B495" t="s">
        <v>51</v>
      </c>
      <c r="C495" t="s">
        <v>58</v>
      </c>
      <c r="D495" t="s">
        <v>25</v>
      </c>
      <c r="E495" t="s">
        <v>39</v>
      </c>
      <c r="F495" t="s">
        <v>26</v>
      </c>
      <c r="G495" t="str">
        <f t="shared" si="847"/>
        <v>DL2022016</v>
      </c>
      <c r="H495" t="str">
        <f t="shared" si="848"/>
        <v>04</v>
      </c>
      <c r="I495" t="str">
        <f t="shared" si="849"/>
        <v>plafle</v>
      </c>
      <c r="J495" t="str">
        <f t="shared" si="850"/>
        <v>NK</v>
      </c>
      <c r="K495" t="str">
        <f t="shared" si="851"/>
        <v>NK</v>
      </c>
      <c r="L495" t="str">
        <f t="shared" si="852"/>
        <v>true</v>
      </c>
      <c r="N495" s="7">
        <f t="shared" si="860"/>
        <v>0</v>
      </c>
      <c r="O495" s="7" t="str">
        <f t="shared" si="861"/>
        <v/>
      </c>
      <c r="P495" s="7">
        <f t="shared" si="862"/>
        <v>0</v>
      </c>
      <c r="Q495" s="7" t="str">
        <f t="shared" si="863"/>
        <v/>
      </c>
    </row>
    <row r="496" spans="1:26" x14ac:dyDescent="0.25">
      <c r="A496" t="s">
        <v>82</v>
      </c>
      <c r="B496" t="s">
        <v>76</v>
      </c>
      <c r="C496" t="s">
        <v>83</v>
      </c>
      <c r="D496" t="s">
        <v>25</v>
      </c>
      <c r="E496" t="s">
        <v>39</v>
      </c>
      <c r="F496" t="s">
        <v>26</v>
      </c>
      <c r="G496" t="str">
        <f t="shared" si="847"/>
        <v>DL2022016</v>
      </c>
      <c r="H496" t="str">
        <f t="shared" si="848"/>
        <v>04</v>
      </c>
      <c r="I496" t="str">
        <f t="shared" si="849"/>
        <v>plafle</v>
      </c>
      <c r="J496" t="str">
        <f t="shared" si="850"/>
        <v>EP</v>
      </c>
      <c r="K496" t="str">
        <f t="shared" si="851"/>
        <v>EP</v>
      </c>
      <c r="L496" t="str">
        <f t="shared" si="852"/>
        <v>true</v>
      </c>
      <c r="N496" s="7">
        <f t="shared" si="860"/>
        <v>0</v>
      </c>
      <c r="O496" s="7" t="str">
        <f t="shared" si="861"/>
        <v/>
      </c>
      <c r="P496" s="7" t="str">
        <f t="shared" si="862"/>
        <v/>
      </c>
      <c r="Q496" s="7">
        <f t="shared" si="863"/>
        <v>0</v>
      </c>
    </row>
    <row r="497" spans="1:26" x14ac:dyDescent="0.25">
      <c r="A497" t="s">
        <v>103</v>
      </c>
      <c r="B497" t="s">
        <v>76</v>
      </c>
      <c r="C497" t="s">
        <v>83</v>
      </c>
      <c r="D497" t="s">
        <v>25</v>
      </c>
      <c r="E497">
        <v>35.15</v>
      </c>
      <c r="F497" t="s">
        <v>26</v>
      </c>
      <c r="G497" t="str">
        <f t="shared" si="847"/>
        <v>DL2022016</v>
      </c>
      <c r="H497" t="str">
        <f t="shared" si="848"/>
        <v>04</v>
      </c>
      <c r="I497" t="str">
        <f t="shared" si="849"/>
        <v>plafle</v>
      </c>
      <c r="J497" t="str">
        <f t="shared" si="850"/>
        <v>EP</v>
      </c>
      <c r="K497" t="str">
        <f t="shared" si="851"/>
        <v>EP</v>
      </c>
      <c r="L497" t="str">
        <f t="shared" si="852"/>
        <v>true</v>
      </c>
      <c r="N497" s="7">
        <f t="shared" si="860"/>
        <v>35.15</v>
      </c>
      <c r="O497" s="7" t="str">
        <f t="shared" si="861"/>
        <v/>
      </c>
      <c r="P497" s="7" t="str">
        <f t="shared" si="862"/>
        <v/>
      </c>
      <c r="Q497" s="7">
        <f t="shared" si="863"/>
        <v>35.15</v>
      </c>
    </row>
    <row r="498" spans="1:26" x14ac:dyDescent="0.25">
      <c r="A498" t="s">
        <v>33</v>
      </c>
      <c r="B498" t="s">
        <v>23</v>
      </c>
      <c r="C498" t="s">
        <v>34</v>
      </c>
      <c r="D498" t="s">
        <v>25</v>
      </c>
      <c r="E498">
        <v>30.72</v>
      </c>
      <c r="F498" t="s">
        <v>26</v>
      </c>
      <c r="G498" t="str">
        <f t="shared" si="847"/>
        <v>DL2022016</v>
      </c>
      <c r="H498" t="str">
        <f t="shared" si="848"/>
        <v>05</v>
      </c>
      <c r="I498" t="str">
        <f t="shared" si="849"/>
        <v>cragig</v>
      </c>
      <c r="J498" t="str">
        <f t="shared" si="850"/>
        <v>PK</v>
      </c>
      <c r="K498" t="str">
        <f t="shared" si="851"/>
        <v>PK</v>
      </c>
      <c r="L498" t="str">
        <f t="shared" si="852"/>
        <v>true</v>
      </c>
      <c r="N498" s="7">
        <f t="shared" si="860"/>
        <v>30.72</v>
      </c>
      <c r="O498" s="7">
        <f t="shared" si="861"/>
        <v>30.72</v>
      </c>
      <c r="P498" s="7" t="str">
        <f t="shared" si="862"/>
        <v/>
      </c>
      <c r="Q498" s="7" t="str">
        <f t="shared" si="863"/>
        <v/>
      </c>
      <c r="R498" t="str">
        <f t="shared" ref="R498" si="941">IF(AND(O498&gt;0,P499=0),"Valid","Invalid")</f>
        <v>Valid</v>
      </c>
      <c r="S498" t="str">
        <f t="shared" ref="S498" si="942">IF(OR(Q500&gt;0,Q501&gt;0),"Present","Absent")</f>
        <v>Present</v>
      </c>
      <c r="T498" t="str">
        <f t="shared" ref="T498" si="943">IF(OR(Q500&lt;41,Q501&lt;41),"Ct&lt;41",IF(OR(Q500&gt;41,Q501&gt;41),"Ct&gt;41","No Ct"))</f>
        <v>Ct&lt;41</v>
      </c>
      <c r="V498" t="str">
        <f t="shared" ref="V498" si="944">G498&amp;"_"&amp;I498&amp;"_"&amp;R498&amp;"_"&amp;S498&amp;"_"&amp;T498</f>
        <v>DL2022016_cragig_Valid_Present_Ct&lt;41</v>
      </c>
      <c r="X498">
        <f t="shared" ref="X498" si="945">O498</f>
        <v>30.72</v>
      </c>
      <c r="Y498">
        <f t="shared" ref="Y498" si="946">P499</f>
        <v>0</v>
      </c>
      <c r="Z498">
        <f t="shared" ref="Z498" si="947">Q500+Q501</f>
        <v>74.34</v>
      </c>
    </row>
    <row r="499" spans="1:26" x14ac:dyDescent="0.25">
      <c r="A499" t="s">
        <v>59</v>
      </c>
      <c r="B499" t="s">
        <v>51</v>
      </c>
      <c r="C499" t="s">
        <v>60</v>
      </c>
      <c r="D499" t="s">
        <v>25</v>
      </c>
      <c r="E499" t="s">
        <v>39</v>
      </c>
      <c r="F499" t="s">
        <v>26</v>
      </c>
      <c r="G499" t="str">
        <f t="shared" si="847"/>
        <v>DL2022016</v>
      </c>
      <c r="H499" t="str">
        <f t="shared" si="848"/>
        <v>05</v>
      </c>
      <c r="I499" t="str">
        <f t="shared" si="849"/>
        <v>cragig</v>
      </c>
      <c r="J499" t="str">
        <f t="shared" si="850"/>
        <v>NK</v>
      </c>
      <c r="K499" t="str">
        <f t="shared" si="851"/>
        <v>NK</v>
      </c>
      <c r="L499" t="str">
        <f t="shared" si="852"/>
        <v>true</v>
      </c>
      <c r="N499" s="7">
        <f t="shared" si="860"/>
        <v>0</v>
      </c>
      <c r="O499" s="7" t="str">
        <f t="shared" si="861"/>
        <v/>
      </c>
      <c r="P499" s="7">
        <f t="shared" si="862"/>
        <v>0</v>
      </c>
      <c r="Q499" s="7" t="str">
        <f t="shared" si="863"/>
        <v/>
      </c>
    </row>
    <row r="500" spans="1:26" x14ac:dyDescent="0.25">
      <c r="A500" t="s">
        <v>84</v>
      </c>
      <c r="B500" t="s">
        <v>76</v>
      </c>
      <c r="C500" t="s">
        <v>85</v>
      </c>
      <c r="D500" t="s">
        <v>25</v>
      </c>
      <c r="E500">
        <v>36.83</v>
      </c>
      <c r="F500" t="s">
        <v>26</v>
      </c>
      <c r="G500" t="str">
        <f t="shared" si="847"/>
        <v>DL2022016</v>
      </c>
      <c r="H500" t="str">
        <f t="shared" si="848"/>
        <v>05</v>
      </c>
      <c r="I500" t="str">
        <f t="shared" si="849"/>
        <v>cragig</v>
      </c>
      <c r="J500" t="str">
        <f t="shared" si="850"/>
        <v>EP</v>
      </c>
      <c r="K500" t="str">
        <f t="shared" si="851"/>
        <v>EP</v>
      </c>
      <c r="L500" t="str">
        <f t="shared" si="852"/>
        <v>true</v>
      </c>
      <c r="N500" s="7">
        <f t="shared" si="860"/>
        <v>36.83</v>
      </c>
      <c r="O500" s="7" t="str">
        <f t="shared" si="861"/>
        <v/>
      </c>
      <c r="P500" s="7" t="str">
        <f t="shared" si="862"/>
        <v/>
      </c>
      <c r="Q500" s="7">
        <f t="shared" si="863"/>
        <v>36.83</v>
      </c>
    </row>
    <row r="501" spans="1:26" x14ac:dyDescent="0.25">
      <c r="A501" t="s">
        <v>104</v>
      </c>
      <c r="B501" t="s">
        <v>76</v>
      </c>
      <c r="C501" t="s">
        <v>85</v>
      </c>
      <c r="D501" t="s">
        <v>25</v>
      </c>
      <c r="E501">
        <v>37.51</v>
      </c>
      <c r="F501" t="s">
        <v>26</v>
      </c>
      <c r="G501" t="str">
        <f t="shared" si="847"/>
        <v>DL2022016</v>
      </c>
      <c r="H501" t="str">
        <f t="shared" si="848"/>
        <v>05</v>
      </c>
      <c r="I501" t="str">
        <f t="shared" si="849"/>
        <v>cragig</v>
      </c>
      <c r="J501" t="str">
        <f t="shared" si="850"/>
        <v>EP</v>
      </c>
      <c r="K501" t="str">
        <f t="shared" si="851"/>
        <v>EP</v>
      </c>
      <c r="L501" t="str">
        <f t="shared" si="852"/>
        <v>true</v>
      </c>
      <c r="N501" s="7">
        <f t="shared" si="860"/>
        <v>37.51</v>
      </c>
      <c r="O501" s="7" t="str">
        <f t="shared" si="861"/>
        <v/>
      </c>
      <c r="P501" s="7" t="str">
        <f t="shared" si="862"/>
        <v/>
      </c>
      <c r="Q501" s="7">
        <f t="shared" si="863"/>
        <v>37.51</v>
      </c>
    </row>
    <row r="502" spans="1:26" x14ac:dyDescent="0.25">
      <c r="A502" t="s">
        <v>35</v>
      </c>
      <c r="B502" t="s">
        <v>23</v>
      </c>
      <c r="C502" t="s">
        <v>36</v>
      </c>
      <c r="D502" t="s">
        <v>25</v>
      </c>
      <c r="E502">
        <v>30.85</v>
      </c>
      <c r="F502" t="s">
        <v>26</v>
      </c>
      <c r="G502" t="str">
        <f t="shared" si="847"/>
        <v>DL2022016</v>
      </c>
      <c r="H502" t="str">
        <f t="shared" si="848"/>
        <v>06</v>
      </c>
      <c r="I502" t="str">
        <f t="shared" si="849"/>
        <v>cragig</v>
      </c>
      <c r="J502" t="str">
        <f t="shared" si="850"/>
        <v>PK</v>
      </c>
      <c r="K502" t="str">
        <f t="shared" si="851"/>
        <v>PK</v>
      </c>
      <c r="L502" t="str">
        <f t="shared" si="852"/>
        <v>true</v>
      </c>
      <c r="N502" s="7">
        <f t="shared" si="860"/>
        <v>30.85</v>
      </c>
      <c r="O502" s="7">
        <f t="shared" si="861"/>
        <v>30.85</v>
      </c>
      <c r="P502" s="7" t="str">
        <f t="shared" si="862"/>
        <v/>
      </c>
      <c r="Q502" s="7" t="str">
        <f t="shared" si="863"/>
        <v/>
      </c>
      <c r="R502" t="str">
        <f t="shared" ref="R502" si="948">IF(AND(O502&gt;0,P503=0),"Valid","Invalid")</f>
        <v>Valid</v>
      </c>
      <c r="S502" t="str">
        <f t="shared" ref="S502" si="949">IF(OR(Q504&gt;0,Q505&gt;0),"Present","Absent")</f>
        <v>Absent</v>
      </c>
      <c r="T502" t="str">
        <f t="shared" ref="T502" si="950">IF(OR(Q504&lt;41,Q505&lt;41),"Ct&lt;41",IF(OR(Q504&gt;41,Q505&gt;41),"Ct&gt;41","No Ct"))</f>
        <v>Ct&lt;41</v>
      </c>
      <c r="V502" t="str">
        <f t="shared" ref="V502" si="951">G502&amp;"_"&amp;I502&amp;"_"&amp;R502&amp;"_"&amp;S502&amp;"_"&amp;T502</f>
        <v>DL2022016_cragig_Valid_Absent_Ct&lt;41</v>
      </c>
      <c r="X502">
        <f t="shared" ref="X502" si="952">O502</f>
        <v>30.85</v>
      </c>
      <c r="Y502">
        <f t="shared" ref="Y502" si="953">P503</f>
        <v>0</v>
      </c>
      <c r="Z502">
        <f t="shared" ref="Z502" si="954">Q504+Q505</f>
        <v>0</v>
      </c>
    </row>
    <row r="503" spans="1:26" x14ac:dyDescent="0.25">
      <c r="A503" t="s">
        <v>61</v>
      </c>
      <c r="B503" t="s">
        <v>51</v>
      </c>
      <c r="C503" t="s">
        <v>62</v>
      </c>
      <c r="D503" t="s">
        <v>25</v>
      </c>
      <c r="E503" t="s">
        <v>39</v>
      </c>
      <c r="F503" t="s">
        <v>26</v>
      </c>
      <c r="G503" t="str">
        <f t="shared" si="847"/>
        <v>DL2022016</v>
      </c>
      <c r="H503" t="str">
        <f t="shared" si="848"/>
        <v>06</v>
      </c>
      <c r="I503" t="str">
        <f t="shared" si="849"/>
        <v>cragig</v>
      </c>
      <c r="J503" t="str">
        <f t="shared" si="850"/>
        <v>NK</v>
      </c>
      <c r="K503" t="str">
        <f t="shared" si="851"/>
        <v>NK</v>
      </c>
      <c r="L503" t="str">
        <f t="shared" si="852"/>
        <v>true</v>
      </c>
      <c r="N503" s="7">
        <f t="shared" si="860"/>
        <v>0</v>
      </c>
      <c r="O503" s="7" t="str">
        <f t="shared" si="861"/>
        <v/>
      </c>
      <c r="P503" s="7">
        <f t="shared" si="862"/>
        <v>0</v>
      </c>
      <c r="Q503" s="7" t="str">
        <f t="shared" si="863"/>
        <v/>
      </c>
    </row>
    <row r="504" spans="1:26" x14ac:dyDescent="0.25">
      <c r="A504" t="s">
        <v>86</v>
      </c>
      <c r="B504" t="s">
        <v>76</v>
      </c>
      <c r="C504" t="s">
        <v>87</v>
      </c>
      <c r="D504" t="s">
        <v>25</v>
      </c>
      <c r="E504" t="s">
        <v>39</v>
      </c>
      <c r="F504" t="s">
        <v>26</v>
      </c>
      <c r="G504" t="str">
        <f t="shared" si="847"/>
        <v>DL2022016</v>
      </c>
      <c r="H504" t="str">
        <f t="shared" si="848"/>
        <v>06</v>
      </c>
      <c r="I504" t="str">
        <f t="shared" si="849"/>
        <v>cragig</v>
      </c>
      <c r="J504" t="str">
        <f t="shared" si="850"/>
        <v>EP</v>
      </c>
      <c r="K504" t="str">
        <f t="shared" si="851"/>
        <v>EP</v>
      </c>
      <c r="L504" t="str">
        <f t="shared" si="852"/>
        <v>true</v>
      </c>
      <c r="N504" s="7">
        <f t="shared" si="860"/>
        <v>0</v>
      </c>
      <c r="O504" s="7" t="str">
        <f t="shared" si="861"/>
        <v/>
      </c>
      <c r="P504" s="7" t="str">
        <f t="shared" si="862"/>
        <v/>
      </c>
      <c r="Q504" s="7">
        <f t="shared" si="863"/>
        <v>0</v>
      </c>
    </row>
    <row r="505" spans="1:26" x14ac:dyDescent="0.25">
      <c r="A505" t="s">
        <v>105</v>
      </c>
      <c r="B505" t="s">
        <v>76</v>
      </c>
      <c r="C505" t="s">
        <v>87</v>
      </c>
      <c r="D505" t="s">
        <v>25</v>
      </c>
      <c r="E505" t="s">
        <v>39</v>
      </c>
      <c r="F505" t="s">
        <v>26</v>
      </c>
      <c r="G505" t="str">
        <f t="shared" si="847"/>
        <v>DL2022016</v>
      </c>
      <c r="H505" t="str">
        <f t="shared" si="848"/>
        <v>06</v>
      </c>
      <c r="I505" t="str">
        <f t="shared" si="849"/>
        <v>cragig</v>
      </c>
      <c r="J505" t="str">
        <f t="shared" si="850"/>
        <v>EP</v>
      </c>
      <c r="K505" t="str">
        <f t="shared" si="851"/>
        <v>EP</v>
      </c>
      <c r="L505" t="str">
        <f t="shared" si="852"/>
        <v>true</v>
      </c>
      <c r="N505" s="7">
        <f t="shared" si="860"/>
        <v>0</v>
      </c>
      <c r="O505" s="7" t="str">
        <f t="shared" si="861"/>
        <v/>
      </c>
      <c r="P505" s="7" t="str">
        <f t="shared" si="862"/>
        <v/>
      </c>
      <c r="Q505" s="7">
        <f t="shared" si="863"/>
        <v>0</v>
      </c>
    </row>
    <row r="506" spans="1:26" x14ac:dyDescent="0.25">
      <c r="A506" t="s">
        <v>37</v>
      </c>
      <c r="B506" t="s">
        <v>23</v>
      </c>
      <c r="C506" t="s">
        <v>38</v>
      </c>
      <c r="D506" t="s">
        <v>25</v>
      </c>
      <c r="E506" t="s">
        <v>39</v>
      </c>
      <c r="F506" t="s">
        <v>26</v>
      </c>
      <c r="G506" t="str">
        <f t="shared" si="847"/>
        <v>DL2022016</v>
      </c>
      <c r="H506" t="str">
        <f t="shared" si="848"/>
        <v>07</v>
      </c>
      <c r="I506" t="str">
        <f t="shared" si="849"/>
        <v>lutlut</v>
      </c>
      <c r="J506" t="str">
        <f t="shared" si="850"/>
        <v>PK</v>
      </c>
      <c r="K506" t="str">
        <f t="shared" si="851"/>
        <v>PK</v>
      </c>
      <c r="L506" t="str">
        <f t="shared" si="852"/>
        <v>true</v>
      </c>
      <c r="N506" s="7">
        <f t="shared" si="860"/>
        <v>0</v>
      </c>
      <c r="O506" s="7">
        <f t="shared" si="861"/>
        <v>0</v>
      </c>
      <c r="P506" s="7" t="str">
        <f t="shared" si="862"/>
        <v/>
      </c>
      <c r="Q506" s="7" t="str">
        <f t="shared" si="863"/>
        <v/>
      </c>
      <c r="R506" t="str">
        <f t="shared" ref="R506" si="955">IF(AND(O506&gt;0,P507=0),"Valid","Invalid")</f>
        <v>Invalid</v>
      </c>
      <c r="S506" t="str">
        <f t="shared" ref="S506" si="956">IF(OR(Q508&gt;0,Q509&gt;0),"Present","Absent")</f>
        <v>Absent</v>
      </c>
      <c r="T506" t="str">
        <f t="shared" ref="T506" si="957">IF(OR(Q508&lt;41,Q509&lt;41),"Ct&lt;41",IF(OR(Q508&gt;41,Q509&gt;41),"Ct&gt;41","No Ct"))</f>
        <v>Ct&lt;41</v>
      </c>
      <c r="V506" t="str">
        <f t="shared" ref="V506" si="958">G506&amp;"_"&amp;I506&amp;"_"&amp;R506&amp;"_"&amp;S506&amp;"_"&amp;T506</f>
        <v>DL2022016_lutlut_Invalid_Absent_Ct&lt;41</v>
      </c>
      <c r="X506">
        <f t="shared" ref="X506" si="959">O506</f>
        <v>0</v>
      </c>
      <c r="Y506">
        <f t="shared" ref="Y506" si="960">P507</f>
        <v>0</v>
      </c>
      <c r="Z506">
        <f t="shared" ref="Z506" si="961">Q508+Q509</f>
        <v>0</v>
      </c>
    </row>
    <row r="507" spans="1:26" x14ac:dyDescent="0.25">
      <c r="A507" t="s">
        <v>63</v>
      </c>
      <c r="B507" t="s">
        <v>51</v>
      </c>
      <c r="C507" t="s">
        <v>64</v>
      </c>
      <c r="D507" t="s">
        <v>25</v>
      </c>
      <c r="E507" t="s">
        <v>39</v>
      </c>
      <c r="F507" t="s">
        <v>26</v>
      </c>
      <c r="G507" t="str">
        <f t="shared" si="847"/>
        <v>DL2022016</v>
      </c>
      <c r="H507" t="str">
        <f t="shared" si="848"/>
        <v>07</v>
      </c>
      <c r="I507" t="str">
        <f t="shared" si="849"/>
        <v>lutlut</v>
      </c>
      <c r="J507" t="str">
        <f t="shared" si="850"/>
        <v>NK</v>
      </c>
      <c r="K507" t="str">
        <f t="shared" si="851"/>
        <v>NK</v>
      </c>
      <c r="L507" t="str">
        <f t="shared" si="852"/>
        <v>true</v>
      </c>
      <c r="N507" s="7">
        <f t="shared" si="860"/>
        <v>0</v>
      </c>
      <c r="O507" s="7" t="str">
        <f t="shared" si="861"/>
        <v/>
      </c>
      <c r="P507" s="7">
        <f t="shared" si="862"/>
        <v>0</v>
      </c>
      <c r="Q507" s="7" t="str">
        <f t="shared" si="863"/>
        <v/>
      </c>
    </row>
    <row r="508" spans="1:26" x14ac:dyDescent="0.25">
      <c r="A508" t="s">
        <v>88</v>
      </c>
      <c r="B508" t="s">
        <v>76</v>
      </c>
      <c r="C508" t="s">
        <v>89</v>
      </c>
      <c r="D508" t="s">
        <v>25</v>
      </c>
      <c r="E508" t="s">
        <v>39</v>
      </c>
      <c r="F508" t="s">
        <v>26</v>
      </c>
      <c r="G508" t="str">
        <f t="shared" si="847"/>
        <v>DL2022016</v>
      </c>
      <c r="H508" t="str">
        <f t="shared" si="848"/>
        <v>07</v>
      </c>
      <c r="I508" t="str">
        <f t="shared" si="849"/>
        <v>lutlut</v>
      </c>
      <c r="J508" t="str">
        <f t="shared" si="850"/>
        <v>EP</v>
      </c>
      <c r="K508" t="str">
        <f t="shared" si="851"/>
        <v>EP</v>
      </c>
      <c r="L508" t="str">
        <f t="shared" si="852"/>
        <v>true</v>
      </c>
      <c r="N508" s="7">
        <f t="shared" si="860"/>
        <v>0</v>
      </c>
      <c r="O508" s="7" t="str">
        <f t="shared" si="861"/>
        <v/>
      </c>
      <c r="P508" s="7" t="str">
        <f t="shared" si="862"/>
        <v/>
      </c>
      <c r="Q508" s="7">
        <f t="shared" si="863"/>
        <v>0</v>
      </c>
    </row>
    <row r="509" spans="1:26" x14ac:dyDescent="0.25">
      <c r="A509" t="s">
        <v>106</v>
      </c>
      <c r="B509" t="s">
        <v>76</v>
      </c>
      <c r="C509" t="s">
        <v>89</v>
      </c>
      <c r="D509" t="s">
        <v>25</v>
      </c>
      <c r="E509" t="s">
        <v>39</v>
      </c>
      <c r="F509" t="s">
        <v>26</v>
      </c>
      <c r="G509" t="str">
        <f t="shared" si="847"/>
        <v>DL2022016</v>
      </c>
      <c r="H509" t="str">
        <f t="shared" si="848"/>
        <v>07</v>
      </c>
      <c r="I509" t="str">
        <f t="shared" si="849"/>
        <v>lutlut</v>
      </c>
      <c r="J509" t="str">
        <f t="shared" si="850"/>
        <v>EP</v>
      </c>
      <c r="K509" t="str">
        <f t="shared" si="851"/>
        <v>EP</v>
      </c>
      <c r="L509" t="str">
        <f t="shared" si="852"/>
        <v>true</v>
      </c>
      <c r="N509" s="7">
        <f t="shared" si="860"/>
        <v>0</v>
      </c>
      <c r="O509" s="7" t="str">
        <f t="shared" si="861"/>
        <v/>
      </c>
      <c r="P509" s="7" t="str">
        <f t="shared" si="862"/>
        <v/>
      </c>
      <c r="Q509" s="7">
        <f t="shared" si="863"/>
        <v>0</v>
      </c>
    </row>
    <row r="510" spans="1:26" x14ac:dyDescent="0.25">
      <c r="A510" t="s">
        <v>40</v>
      </c>
      <c r="B510" t="s">
        <v>23</v>
      </c>
      <c r="C510" t="s">
        <v>41</v>
      </c>
      <c r="D510" t="s">
        <v>25</v>
      </c>
      <c r="E510" t="s">
        <v>39</v>
      </c>
      <c r="F510" t="s">
        <v>26</v>
      </c>
      <c r="G510" t="str">
        <f t="shared" si="847"/>
        <v>DL2022016</v>
      </c>
      <c r="H510" t="str">
        <f t="shared" si="848"/>
        <v>08</v>
      </c>
      <c r="I510" t="str">
        <f t="shared" si="849"/>
        <v>lutlut</v>
      </c>
      <c r="J510" t="str">
        <f t="shared" si="850"/>
        <v>PK</v>
      </c>
      <c r="K510" t="str">
        <f t="shared" si="851"/>
        <v>PK</v>
      </c>
      <c r="L510" t="str">
        <f t="shared" si="852"/>
        <v>true</v>
      </c>
      <c r="N510" s="7">
        <f t="shared" si="860"/>
        <v>0</v>
      </c>
      <c r="O510" s="7">
        <f t="shared" si="861"/>
        <v>0</v>
      </c>
      <c r="P510" s="7" t="str">
        <f t="shared" si="862"/>
        <v/>
      </c>
      <c r="Q510" s="7" t="str">
        <f t="shared" si="863"/>
        <v/>
      </c>
      <c r="R510" t="str">
        <f t="shared" ref="R510" si="962">IF(AND(O510&gt;0,P511=0),"Valid","Invalid")</f>
        <v>Invalid</v>
      </c>
      <c r="S510" t="str">
        <f t="shared" ref="S510" si="963">IF(OR(Q512&gt;0,Q513&gt;0),"Present","Absent")</f>
        <v>Absent</v>
      </c>
      <c r="T510" t="str">
        <f t="shared" ref="T510" si="964">IF(OR(Q512&lt;41,Q513&lt;41),"Ct&lt;41",IF(OR(Q512&gt;41,Q513&gt;41),"Ct&gt;41","No Ct"))</f>
        <v>Ct&lt;41</v>
      </c>
      <c r="V510" t="str">
        <f t="shared" ref="V510" si="965">G510&amp;"_"&amp;I510&amp;"_"&amp;R510&amp;"_"&amp;S510&amp;"_"&amp;T510</f>
        <v>DL2022016_lutlut_Invalid_Absent_Ct&lt;41</v>
      </c>
      <c r="X510">
        <f t="shared" ref="X510" si="966">O510</f>
        <v>0</v>
      </c>
      <c r="Y510">
        <f t="shared" ref="Y510" si="967">P511</f>
        <v>0</v>
      </c>
      <c r="Z510">
        <f t="shared" ref="Z510" si="968">Q512+Q513</f>
        <v>0</v>
      </c>
    </row>
    <row r="511" spans="1:26" x14ac:dyDescent="0.25">
      <c r="A511" t="s">
        <v>65</v>
      </c>
      <c r="B511" t="s">
        <v>51</v>
      </c>
      <c r="C511" t="s">
        <v>66</v>
      </c>
      <c r="D511" t="s">
        <v>25</v>
      </c>
      <c r="E511" t="s">
        <v>39</v>
      </c>
      <c r="F511" t="s">
        <v>26</v>
      </c>
      <c r="G511" t="str">
        <f t="shared" si="847"/>
        <v>DL2022016</v>
      </c>
      <c r="H511" t="str">
        <f t="shared" si="848"/>
        <v>08</v>
      </c>
      <c r="I511" t="str">
        <f t="shared" si="849"/>
        <v>lutlut</v>
      </c>
      <c r="J511" t="str">
        <f t="shared" si="850"/>
        <v>NK</v>
      </c>
      <c r="K511" t="str">
        <f t="shared" si="851"/>
        <v>NK</v>
      </c>
      <c r="L511" t="str">
        <f t="shared" si="852"/>
        <v>true</v>
      </c>
      <c r="N511" s="7">
        <f t="shared" si="860"/>
        <v>0</v>
      </c>
      <c r="O511" s="7" t="str">
        <f t="shared" si="861"/>
        <v/>
      </c>
      <c r="P511" s="7">
        <f t="shared" si="862"/>
        <v>0</v>
      </c>
      <c r="Q511" s="7" t="str">
        <f t="shared" si="863"/>
        <v/>
      </c>
    </row>
    <row r="512" spans="1:26" x14ac:dyDescent="0.25">
      <c r="A512" t="s">
        <v>90</v>
      </c>
      <c r="B512" t="s">
        <v>76</v>
      </c>
      <c r="C512" t="s">
        <v>91</v>
      </c>
      <c r="D512" t="s">
        <v>25</v>
      </c>
      <c r="E512" t="s">
        <v>39</v>
      </c>
      <c r="F512" t="s">
        <v>26</v>
      </c>
      <c r="G512" t="str">
        <f t="shared" si="847"/>
        <v>DL2022016</v>
      </c>
      <c r="H512" t="str">
        <f t="shared" si="848"/>
        <v>08</v>
      </c>
      <c r="I512" t="str">
        <f t="shared" si="849"/>
        <v>lutlut</v>
      </c>
      <c r="J512" t="str">
        <f t="shared" si="850"/>
        <v>EP</v>
      </c>
      <c r="K512" t="str">
        <f t="shared" si="851"/>
        <v>EP</v>
      </c>
      <c r="L512" t="str">
        <f t="shared" si="852"/>
        <v>true</v>
      </c>
      <c r="N512" s="7">
        <f t="shared" si="860"/>
        <v>0</v>
      </c>
      <c r="O512" s="7" t="str">
        <f t="shared" si="861"/>
        <v/>
      </c>
      <c r="P512" s="7" t="str">
        <f t="shared" si="862"/>
        <v/>
      </c>
      <c r="Q512" s="7">
        <f t="shared" si="863"/>
        <v>0</v>
      </c>
    </row>
    <row r="513" spans="1:26" x14ac:dyDescent="0.25">
      <c r="A513" t="s">
        <v>107</v>
      </c>
      <c r="B513" t="s">
        <v>76</v>
      </c>
      <c r="C513" t="s">
        <v>91</v>
      </c>
      <c r="D513" t="s">
        <v>25</v>
      </c>
      <c r="E513" t="s">
        <v>39</v>
      </c>
      <c r="F513" t="s">
        <v>26</v>
      </c>
      <c r="G513" t="str">
        <f t="shared" si="847"/>
        <v>DL2022016</v>
      </c>
      <c r="H513" t="str">
        <f t="shared" si="848"/>
        <v>08</v>
      </c>
      <c r="I513" t="str">
        <f t="shared" si="849"/>
        <v>lutlut</v>
      </c>
      <c r="J513" t="str">
        <f t="shared" si="850"/>
        <v>EP</v>
      </c>
      <c r="K513" t="str">
        <f t="shared" si="851"/>
        <v>EP</v>
      </c>
      <c r="L513" t="str">
        <f t="shared" si="852"/>
        <v>true</v>
      </c>
      <c r="N513" s="7">
        <f t="shared" si="860"/>
        <v>0</v>
      </c>
      <c r="O513" s="7" t="str">
        <f t="shared" si="861"/>
        <v/>
      </c>
      <c r="P513" s="7" t="str">
        <f t="shared" si="862"/>
        <v/>
      </c>
      <c r="Q513" s="7">
        <f t="shared" si="863"/>
        <v>0</v>
      </c>
    </row>
    <row r="514" spans="1:26" x14ac:dyDescent="0.25">
      <c r="A514" t="s">
        <v>42</v>
      </c>
      <c r="B514" t="s">
        <v>23</v>
      </c>
      <c r="C514" t="s">
        <v>43</v>
      </c>
      <c r="D514" t="s">
        <v>25</v>
      </c>
      <c r="E514">
        <v>24.81</v>
      </c>
      <c r="F514" t="s">
        <v>26</v>
      </c>
      <c r="G514" t="str">
        <f t="shared" ref="G514:G577" si="969">MID(F514,10,9)</f>
        <v>DL2022016</v>
      </c>
      <c r="H514" t="str">
        <f t="shared" ref="H514:H577" si="970">LEFT(C514,2)</f>
        <v>09</v>
      </c>
      <c r="I514" t="str">
        <f t="shared" ref="I514:I577" si="971">MID(C514,4,6)</f>
        <v>calsap</v>
      </c>
      <c r="J514" t="str">
        <f t="shared" ref="J514:J577" si="972">RIGHT(C514,2)</f>
        <v>PK</v>
      </c>
      <c r="K514" t="str">
        <f t="shared" ref="K514:K577" si="973">IF(TRIM(B514)="Standard","PK",IF(TRIM(B514)="NTC","NK",IF(TRIM(B514)="Unknown","EP")))</f>
        <v>PK</v>
      </c>
      <c r="L514" t="str">
        <f t="shared" ref="L514:L577" si="974">IF(J514=K514,"true","false")</f>
        <v>true</v>
      </c>
      <c r="N514" s="7">
        <f t="shared" si="860"/>
        <v>24.81</v>
      </c>
      <c r="O514" s="7">
        <f t="shared" si="861"/>
        <v>24.81</v>
      </c>
      <c r="P514" s="7" t="str">
        <f t="shared" si="862"/>
        <v/>
      </c>
      <c r="Q514" s="7" t="str">
        <f t="shared" si="863"/>
        <v/>
      </c>
      <c r="R514" t="str">
        <f t="shared" ref="R514" si="975">IF(AND(O514&gt;0,P515=0),"Valid","Invalid")</f>
        <v>Valid</v>
      </c>
      <c r="S514" t="str">
        <f t="shared" ref="S514" si="976">IF(OR(Q516&gt;0,Q517&gt;0),"Present","Absent")</f>
        <v>Absent</v>
      </c>
      <c r="T514" t="str">
        <f t="shared" ref="T514" si="977">IF(OR(Q516&lt;41,Q517&lt;41),"Ct&lt;41",IF(OR(Q516&gt;41,Q517&gt;41),"Ct&gt;41","No Ct"))</f>
        <v>Ct&lt;41</v>
      </c>
      <c r="V514" t="str">
        <f t="shared" ref="V514" si="978">G514&amp;"_"&amp;I514&amp;"_"&amp;R514&amp;"_"&amp;S514&amp;"_"&amp;T514</f>
        <v>DL2022016_calsap_Valid_Absent_Ct&lt;41</v>
      </c>
      <c r="X514">
        <f t="shared" ref="X514" si="979">O514</f>
        <v>24.81</v>
      </c>
      <c r="Y514">
        <f t="shared" ref="Y514" si="980">P515</f>
        <v>0</v>
      </c>
      <c r="Z514">
        <f t="shared" ref="Z514" si="981">Q516+Q517</f>
        <v>0</v>
      </c>
    </row>
    <row r="515" spans="1:26" x14ac:dyDescent="0.25">
      <c r="A515" t="s">
        <v>67</v>
      </c>
      <c r="B515" t="s">
        <v>51</v>
      </c>
      <c r="C515" t="s">
        <v>68</v>
      </c>
      <c r="D515" t="s">
        <v>25</v>
      </c>
      <c r="E515" t="s">
        <v>39</v>
      </c>
      <c r="F515" t="s">
        <v>26</v>
      </c>
      <c r="G515" t="str">
        <f t="shared" si="969"/>
        <v>DL2022016</v>
      </c>
      <c r="H515" t="str">
        <f t="shared" si="970"/>
        <v>09</v>
      </c>
      <c r="I515" t="str">
        <f t="shared" si="971"/>
        <v>calsap</v>
      </c>
      <c r="J515" t="str">
        <f t="shared" si="972"/>
        <v>NK</v>
      </c>
      <c r="K515" t="str">
        <f t="shared" si="973"/>
        <v>NK</v>
      </c>
      <c r="L515" t="str">
        <f t="shared" si="974"/>
        <v>true</v>
      </c>
      <c r="N515" s="7">
        <f t="shared" ref="N515:N578" si="982">IF(TRIM(E515)="No Cq",0,E515)</f>
        <v>0</v>
      </c>
      <c r="O515" s="7" t="str">
        <f t="shared" ref="O515:O578" si="983">IF(TRIM(B515)="Standard",N515,"")</f>
        <v/>
      </c>
      <c r="P515" s="7">
        <f t="shared" ref="P515:P578" si="984">IF(TRIM(B515)="NTC",N515,"")</f>
        <v>0</v>
      </c>
      <c r="Q515" s="7" t="str">
        <f t="shared" ref="Q515:Q578" si="985">IF(TRIM(B515)="Unknown",N515,"")</f>
        <v/>
      </c>
    </row>
    <row r="516" spans="1:26" x14ac:dyDescent="0.25">
      <c r="A516" t="s">
        <v>92</v>
      </c>
      <c r="B516" t="s">
        <v>76</v>
      </c>
      <c r="C516" t="s">
        <v>93</v>
      </c>
      <c r="D516" t="s">
        <v>25</v>
      </c>
      <c r="E516" t="s">
        <v>39</v>
      </c>
      <c r="F516" t="s">
        <v>26</v>
      </c>
      <c r="G516" t="str">
        <f t="shared" si="969"/>
        <v>DL2022016</v>
      </c>
      <c r="H516" t="str">
        <f t="shared" si="970"/>
        <v>09</v>
      </c>
      <c r="I516" t="str">
        <f t="shared" si="971"/>
        <v>calsap</v>
      </c>
      <c r="J516" t="str">
        <f t="shared" si="972"/>
        <v>EP</v>
      </c>
      <c r="K516" t="str">
        <f t="shared" si="973"/>
        <v>EP</v>
      </c>
      <c r="L516" t="str">
        <f t="shared" si="974"/>
        <v>true</v>
      </c>
      <c r="N516" s="7">
        <f t="shared" si="982"/>
        <v>0</v>
      </c>
      <c r="O516" s="7" t="str">
        <f t="shared" si="983"/>
        <v/>
      </c>
      <c r="P516" s="7" t="str">
        <f t="shared" si="984"/>
        <v/>
      </c>
      <c r="Q516" s="7">
        <f t="shared" si="985"/>
        <v>0</v>
      </c>
    </row>
    <row r="517" spans="1:26" x14ac:dyDescent="0.25">
      <c r="A517" t="s">
        <v>108</v>
      </c>
      <c r="B517" t="s">
        <v>76</v>
      </c>
      <c r="C517" t="s">
        <v>93</v>
      </c>
      <c r="D517" t="s">
        <v>25</v>
      </c>
      <c r="E517" t="s">
        <v>39</v>
      </c>
      <c r="F517" t="s">
        <v>26</v>
      </c>
      <c r="G517" t="str">
        <f t="shared" si="969"/>
        <v>DL2022016</v>
      </c>
      <c r="H517" t="str">
        <f t="shared" si="970"/>
        <v>09</v>
      </c>
      <c r="I517" t="str">
        <f t="shared" si="971"/>
        <v>calsap</v>
      </c>
      <c r="J517" t="str">
        <f t="shared" si="972"/>
        <v>EP</v>
      </c>
      <c r="K517" t="str">
        <f t="shared" si="973"/>
        <v>EP</v>
      </c>
      <c r="L517" t="str">
        <f t="shared" si="974"/>
        <v>true</v>
      </c>
      <c r="N517" s="7">
        <f t="shared" si="982"/>
        <v>0</v>
      </c>
      <c r="O517" s="7" t="str">
        <f t="shared" si="983"/>
        <v/>
      </c>
      <c r="P517" s="7" t="str">
        <f t="shared" si="984"/>
        <v/>
      </c>
      <c r="Q517" s="7">
        <f t="shared" si="985"/>
        <v>0</v>
      </c>
    </row>
    <row r="518" spans="1:26" x14ac:dyDescent="0.25">
      <c r="A518" t="s">
        <v>44</v>
      </c>
      <c r="B518" t="s">
        <v>23</v>
      </c>
      <c r="C518" t="s">
        <v>45</v>
      </c>
      <c r="D518" t="s">
        <v>25</v>
      </c>
      <c r="E518">
        <v>24.72</v>
      </c>
      <c r="F518" t="s">
        <v>26</v>
      </c>
      <c r="G518" t="str">
        <f t="shared" si="969"/>
        <v>DL2022016</v>
      </c>
      <c r="H518" t="str">
        <f t="shared" si="970"/>
        <v>10</v>
      </c>
      <c r="I518" t="str">
        <f t="shared" si="971"/>
        <v>calsap</v>
      </c>
      <c r="J518" t="str">
        <f t="shared" si="972"/>
        <v>PK</v>
      </c>
      <c r="K518" t="str">
        <f t="shared" si="973"/>
        <v>PK</v>
      </c>
      <c r="L518" t="str">
        <f t="shared" si="974"/>
        <v>true</v>
      </c>
      <c r="N518" s="7">
        <f t="shared" si="982"/>
        <v>24.72</v>
      </c>
      <c r="O518" s="7">
        <f t="shared" si="983"/>
        <v>24.72</v>
      </c>
      <c r="P518" s="7" t="str">
        <f t="shared" si="984"/>
        <v/>
      </c>
      <c r="Q518" s="7" t="str">
        <f t="shared" si="985"/>
        <v/>
      </c>
      <c r="R518" t="str">
        <f t="shared" ref="R518" si="986">IF(AND(O518&gt;0,P519=0),"Valid","Invalid")</f>
        <v>Valid</v>
      </c>
      <c r="S518" t="str">
        <f t="shared" ref="S518" si="987">IF(OR(Q520&gt;0,Q521&gt;0),"Present","Absent")</f>
        <v>Absent</v>
      </c>
      <c r="T518" t="str">
        <f t="shared" ref="T518" si="988">IF(OR(Q520&lt;41,Q521&lt;41),"Ct&lt;41",IF(OR(Q520&gt;41,Q521&gt;41),"Ct&gt;41","No Ct"))</f>
        <v>Ct&lt;41</v>
      </c>
      <c r="V518" t="str">
        <f t="shared" ref="V518" si="989">G518&amp;"_"&amp;I518&amp;"_"&amp;R518&amp;"_"&amp;S518&amp;"_"&amp;T518</f>
        <v>DL2022016_calsap_Valid_Absent_Ct&lt;41</v>
      </c>
      <c r="X518">
        <f t="shared" ref="X518" si="990">O518</f>
        <v>24.72</v>
      </c>
      <c r="Y518">
        <f t="shared" ref="Y518" si="991">P519</f>
        <v>0</v>
      </c>
      <c r="Z518">
        <f t="shared" ref="Z518" si="992">Q520+Q521</f>
        <v>0</v>
      </c>
    </row>
    <row r="519" spans="1:26" x14ac:dyDescent="0.25">
      <c r="A519" t="s">
        <v>69</v>
      </c>
      <c r="B519" t="s">
        <v>51</v>
      </c>
      <c r="C519" t="s">
        <v>70</v>
      </c>
      <c r="D519" t="s">
        <v>25</v>
      </c>
      <c r="E519" t="s">
        <v>39</v>
      </c>
      <c r="F519" t="s">
        <v>26</v>
      </c>
      <c r="G519" t="str">
        <f t="shared" si="969"/>
        <v>DL2022016</v>
      </c>
      <c r="H519" t="str">
        <f t="shared" si="970"/>
        <v>10</v>
      </c>
      <c r="I519" t="str">
        <f t="shared" si="971"/>
        <v>calsap</v>
      </c>
      <c r="J519" t="str">
        <f t="shared" si="972"/>
        <v>NK</v>
      </c>
      <c r="K519" t="str">
        <f t="shared" si="973"/>
        <v>NK</v>
      </c>
      <c r="L519" t="str">
        <f t="shared" si="974"/>
        <v>true</v>
      </c>
      <c r="N519" s="7">
        <f t="shared" si="982"/>
        <v>0</v>
      </c>
      <c r="O519" s="7" t="str">
        <f t="shared" si="983"/>
        <v/>
      </c>
      <c r="P519" s="7">
        <f t="shared" si="984"/>
        <v>0</v>
      </c>
      <c r="Q519" s="7" t="str">
        <f t="shared" si="985"/>
        <v/>
      </c>
    </row>
    <row r="520" spans="1:26" x14ac:dyDescent="0.25">
      <c r="A520" t="s">
        <v>94</v>
      </c>
      <c r="B520" t="s">
        <v>76</v>
      </c>
      <c r="C520" t="s">
        <v>95</v>
      </c>
      <c r="D520" t="s">
        <v>25</v>
      </c>
      <c r="E520" t="s">
        <v>39</v>
      </c>
      <c r="F520" t="s">
        <v>26</v>
      </c>
      <c r="G520" t="str">
        <f t="shared" si="969"/>
        <v>DL2022016</v>
      </c>
      <c r="H520" t="str">
        <f t="shared" si="970"/>
        <v>10</v>
      </c>
      <c r="I520" t="str">
        <f t="shared" si="971"/>
        <v>calsap</v>
      </c>
      <c r="J520" t="str">
        <f t="shared" si="972"/>
        <v>EP</v>
      </c>
      <c r="K520" t="str">
        <f t="shared" si="973"/>
        <v>EP</v>
      </c>
      <c r="L520" t="str">
        <f t="shared" si="974"/>
        <v>true</v>
      </c>
      <c r="N520" s="7">
        <f t="shared" si="982"/>
        <v>0</v>
      </c>
      <c r="O520" s="7" t="str">
        <f t="shared" si="983"/>
        <v/>
      </c>
      <c r="P520" s="7" t="str">
        <f t="shared" si="984"/>
        <v/>
      </c>
      <c r="Q520" s="7">
        <f t="shared" si="985"/>
        <v>0</v>
      </c>
    </row>
    <row r="521" spans="1:26" x14ac:dyDescent="0.25">
      <c r="A521" t="s">
        <v>109</v>
      </c>
      <c r="B521" t="s">
        <v>76</v>
      </c>
      <c r="C521" t="s">
        <v>95</v>
      </c>
      <c r="D521" t="s">
        <v>25</v>
      </c>
      <c r="E521" t="s">
        <v>39</v>
      </c>
      <c r="F521" t="s">
        <v>26</v>
      </c>
      <c r="G521" t="str">
        <f t="shared" si="969"/>
        <v>DL2022016</v>
      </c>
      <c r="H521" t="str">
        <f t="shared" si="970"/>
        <v>10</v>
      </c>
      <c r="I521" t="str">
        <f t="shared" si="971"/>
        <v>calsap</v>
      </c>
      <c r="J521" t="str">
        <f t="shared" si="972"/>
        <v>EP</v>
      </c>
      <c r="K521" t="str">
        <f t="shared" si="973"/>
        <v>EP</v>
      </c>
      <c r="L521" t="str">
        <f t="shared" si="974"/>
        <v>true</v>
      </c>
      <c r="N521" s="7">
        <f t="shared" si="982"/>
        <v>0</v>
      </c>
      <c r="O521" s="7" t="str">
        <f t="shared" si="983"/>
        <v/>
      </c>
      <c r="P521" s="7" t="str">
        <f t="shared" si="984"/>
        <v/>
      </c>
      <c r="Q521" s="7">
        <f t="shared" si="985"/>
        <v>0</v>
      </c>
    </row>
    <row r="522" spans="1:26" x14ac:dyDescent="0.25">
      <c r="A522" t="s">
        <v>46</v>
      </c>
      <c r="B522" t="s">
        <v>23</v>
      </c>
      <c r="C522" t="s">
        <v>47</v>
      </c>
      <c r="D522" t="s">
        <v>25</v>
      </c>
      <c r="E522">
        <v>35.18</v>
      </c>
      <c r="F522" t="s">
        <v>26</v>
      </c>
      <c r="G522" t="str">
        <f t="shared" si="969"/>
        <v>DL2022016</v>
      </c>
      <c r="H522" t="str">
        <f t="shared" si="970"/>
        <v>11</v>
      </c>
      <c r="I522" t="str">
        <f t="shared" si="971"/>
        <v>mnelei</v>
      </c>
      <c r="J522" t="str">
        <f t="shared" si="972"/>
        <v>PK</v>
      </c>
      <c r="K522" t="str">
        <f t="shared" si="973"/>
        <v>PK</v>
      </c>
      <c r="L522" t="str">
        <f t="shared" si="974"/>
        <v>true</v>
      </c>
      <c r="N522" s="7">
        <f t="shared" si="982"/>
        <v>35.18</v>
      </c>
      <c r="O522" s="7">
        <f t="shared" si="983"/>
        <v>35.18</v>
      </c>
      <c r="P522" s="7" t="str">
        <f t="shared" si="984"/>
        <v/>
      </c>
      <c r="Q522" s="7" t="str">
        <f t="shared" si="985"/>
        <v/>
      </c>
      <c r="R522" t="str">
        <f t="shared" ref="R522" si="993">IF(AND(O522&gt;0,P523=0),"Valid","Invalid")</f>
        <v>Valid</v>
      </c>
      <c r="S522" t="str">
        <f t="shared" ref="S522" si="994">IF(OR(Q524&gt;0,Q525&gt;0),"Present","Absent")</f>
        <v>Present</v>
      </c>
      <c r="T522" t="str">
        <f t="shared" ref="T522" si="995">IF(OR(Q524&lt;41,Q525&lt;41),"Ct&lt;41",IF(OR(Q524&gt;41,Q525&gt;41),"Ct&gt;41","No Ct"))</f>
        <v>Ct&lt;41</v>
      </c>
      <c r="V522" t="str">
        <f t="shared" ref="V522" si="996">G522&amp;"_"&amp;I522&amp;"_"&amp;R522&amp;"_"&amp;S522&amp;"_"&amp;T522</f>
        <v>DL2022016_mnelei_Valid_Present_Ct&lt;41</v>
      </c>
      <c r="X522">
        <f t="shared" ref="X522" si="997">O522</f>
        <v>35.18</v>
      </c>
      <c r="Y522">
        <f t="shared" ref="Y522" si="998">P523</f>
        <v>0</v>
      </c>
      <c r="Z522">
        <f t="shared" ref="Z522" si="999">Q524+Q525</f>
        <v>40.950000000000003</v>
      </c>
    </row>
    <row r="523" spans="1:26" x14ac:dyDescent="0.25">
      <c r="A523" t="s">
        <v>71</v>
      </c>
      <c r="B523" t="s">
        <v>51</v>
      </c>
      <c r="C523" t="s">
        <v>72</v>
      </c>
      <c r="D523" t="s">
        <v>25</v>
      </c>
      <c r="E523" t="s">
        <v>39</v>
      </c>
      <c r="F523" t="s">
        <v>26</v>
      </c>
      <c r="G523" t="str">
        <f t="shared" si="969"/>
        <v>DL2022016</v>
      </c>
      <c r="H523" t="str">
        <f t="shared" si="970"/>
        <v>11</v>
      </c>
      <c r="I523" t="str">
        <f t="shared" si="971"/>
        <v>mnelei</v>
      </c>
      <c r="J523" t="str">
        <f t="shared" si="972"/>
        <v>NK</v>
      </c>
      <c r="K523" t="str">
        <f t="shared" si="973"/>
        <v>NK</v>
      </c>
      <c r="L523" t="str">
        <f t="shared" si="974"/>
        <v>true</v>
      </c>
      <c r="N523" s="7">
        <f t="shared" si="982"/>
        <v>0</v>
      </c>
      <c r="O523" s="7" t="str">
        <f t="shared" si="983"/>
        <v/>
      </c>
      <c r="P523" s="7">
        <f t="shared" si="984"/>
        <v>0</v>
      </c>
      <c r="Q523" s="7" t="str">
        <f t="shared" si="985"/>
        <v/>
      </c>
    </row>
    <row r="524" spans="1:26" x14ac:dyDescent="0.25">
      <c r="A524" t="s">
        <v>96</v>
      </c>
      <c r="B524" t="s">
        <v>76</v>
      </c>
      <c r="C524" t="s">
        <v>97</v>
      </c>
      <c r="D524" t="s">
        <v>25</v>
      </c>
      <c r="E524">
        <v>40.950000000000003</v>
      </c>
      <c r="F524" t="s">
        <v>26</v>
      </c>
      <c r="G524" t="str">
        <f t="shared" si="969"/>
        <v>DL2022016</v>
      </c>
      <c r="H524" t="str">
        <f t="shared" si="970"/>
        <v>11</v>
      </c>
      <c r="I524" t="str">
        <f t="shared" si="971"/>
        <v>mnelei</v>
      </c>
      <c r="J524" t="str">
        <f t="shared" si="972"/>
        <v>EP</v>
      </c>
      <c r="K524" t="str">
        <f t="shared" si="973"/>
        <v>EP</v>
      </c>
      <c r="L524" t="str">
        <f t="shared" si="974"/>
        <v>true</v>
      </c>
      <c r="N524" s="7">
        <f t="shared" si="982"/>
        <v>40.950000000000003</v>
      </c>
      <c r="O524" s="7" t="str">
        <f t="shared" si="983"/>
        <v/>
      </c>
      <c r="P524" s="7" t="str">
        <f t="shared" si="984"/>
        <v/>
      </c>
      <c r="Q524" s="7">
        <f t="shared" si="985"/>
        <v>40.950000000000003</v>
      </c>
    </row>
    <row r="525" spans="1:26" x14ac:dyDescent="0.25">
      <c r="A525" t="s">
        <v>110</v>
      </c>
      <c r="B525" t="s">
        <v>76</v>
      </c>
      <c r="C525" t="s">
        <v>97</v>
      </c>
      <c r="D525" t="s">
        <v>25</v>
      </c>
      <c r="E525" t="s">
        <v>39</v>
      </c>
      <c r="F525" t="s">
        <v>26</v>
      </c>
      <c r="G525" t="str">
        <f t="shared" si="969"/>
        <v>DL2022016</v>
      </c>
      <c r="H525" t="str">
        <f t="shared" si="970"/>
        <v>11</v>
      </c>
      <c r="I525" t="str">
        <f t="shared" si="971"/>
        <v>mnelei</v>
      </c>
      <c r="J525" t="str">
        <f t="shared" si="972"/>
        <v>EP</v>
      </c>
      <c r="K525" t="str">
        <f t="shared" si="973"/>
        <v>EP</v>
      </c>
      <c r="L525" t="str">
        <f t="shared" si="974"/>
        <v>true</v>
      </c>
      <c r="N525" s="7">
        <f t="shared" si="982"/>
        <v>0</v>
      </c>
      <c r="O525" s="7" t="str">
        <f t="shared" si="983"/>
        <v/>
      </c>
      <c r="P525" s="7" t="str">
        <f t="shared" si="984"/>
        <v/>
      </c>
      <c r="Q525" s="7">
        <f t="shared" si="985"/>
        <v>0</v>
      </c>
    </row>
    <row r="526" spans="1:26" x14ac:dyDescent="0.25">
      <c r="A526" t="s">
        <v>48</v>
      </c>
      <c r="B526" t="s">
        <v>23</v>
      </c>
      <c r="C526" t="s">
        <v>49</v>
      </c>
      <c r="D526" t="s">
        <v>25</v>
      </c>
      <c r="E526">
        <v>35.69</v>
      </c>
      <c r="F526" t="s">
        <v>26</v>
      </c>
      <c r="G526" t="str">
        <f t="shared" si="969"/>
        <v>DL2022016</v>
      </c>
      <c r="H526" t="str">
        <f t="shared" si="970"/>
        <v>12</v>
      </c>
      <c r="I526" t="str">
        <f t="shared" si="971"/>
        <v>mnelei</v>
      </c>
      <c r="J526" t="str">
        <f t="shared" si="972"/>
        <v>PK</v>
      </c>
      <c r="K526" t="str">
        <f t="shared" si="973"/>
        <v>PK</v>
      </c>
      <c r="L526" t="str">
        <f t="shared" si="974"/>
        <v>true</v>
      </c>
      <c r="N526" s="7">
        <f t="shared" si="982"/>
        <v>35.69</v>
      </c>
      <c r="O526" s="7">
        <f t="shared" si="983"/>
        <v>35.69</v>
      </c>
      <c r="P526" s="7" t="str">
        <f t="shared" si="984"/>
        <v/>
      </c>
      <c r="Q526" s="7" t="str">
        <f t="shared" si="985"/>
        <v/>
      </c>
      <c r="R526" t="str">
        <f t="shared" ref="R526" si="1000">IF(AND(O526&gt;0,P527=0),"Valid","Invalid")</f>
        <v>Valid</v>
      </c>
      <c r="S526" t="str">
        <f t="shared" ref="S526" si="1001">IF(OR(Q528&gt;0,Q529&gt;0),"Present","Absent")</f>
        <v>Absent</v>
      </c>
      <c r="T526" t="str">
        <f t="shared" ref="T526" si="1002">IF(OR(Q528&lt;41,Q529&lt;41),"Ct&lt;41",IF(OR(Q528&gt;41,Q529&gt;41),"Ct&gt;41","No Ct"))</f>
        <v>Ct&lt;41</v>
      </c>
      <c r="V526" t="str">
        <f t="shared" ref="V526" si="1003">G526&amp;"_"&amp;I526&amp;"_"&amp;R526&amp;"_"&amp;S526&amp;"_"&amp;T526</f>
        <v>DL2022016_mnelei_Valid_Absent_Ct&lt;41</v>
      </c>
      <c r="X526">
        <f t="shared" ref="X526" si="1004">O526</f>
        <v>35.69</v>
      </c>
      <c r="Y526">
        <f t="shared" ref="Y526" si="1005">P527</f>
        <v>0</v>
      </c>
      <c r="Z526">
        <f t="shared" ref="Z526" si="1006">Q528+Q529</f>
        <v>0</v>
      </c>
    </row>
    <row r="527" spans="1:26" x14ac:dyDescent="0.25">
      <c r="A527" t="s">
        <v>73</v>
      </c>
      <c r="B527" t="s">
        <v>51</v>
      </c>
      <c r="C527" t="s">
        <v>74</v>
      </c>
      <c r="D527" t="s">
        <v>25</v>
      </c>
      <c r="E527" t="s">
        <v>39</v>
      </c>
      <c r="F527" t="s">
        <v>26</v>
      </c>
      <c r="G527" t="str">
        <f t="shared" si="969"/>
        <v>DL2022016</v>
      </c>
      <c r="H527" t="str">
        <f t="shared" si="970"/>
        <v>12</v>
      </c>
      <c r="I527" t="str">
        <f t="shared" si="971"/>
        <v>mnelei</v>
      </c>
      <c r="J527" t="str">
        <f t="shared" si="972"/>
        <v>NK</v>
      </c>
      <c r="K527" t="str">
        <f t="shared" si="973"/>
        <v>NK</v>
      </c>
      <c r="L527" t="str">
        <f t="shared" si="974"/>
        <v>true</v>
      </c>
      <c r="N527" s="7">
        <f t="shared" si="982"/>
        <v>0</v>
      </c>
      <c r="O527" s="7" t="str">
        <f t="shared" si="983"/>
        <v/>
      </c>
      <c r="P527" s="7">
        <f t="shared" si="984"/>
        <v>0</v>
      </c>
      <c r="Q527" s="7" t="str">
        <f t="shared" si="985"/>
        <v/>
      </c>
    </row>
    <row r="528" spans="1:26" x14ac:dyDescent="0.25">
      <c r="A528" t="s">
        <v>98</v>
      </c>
      <c r="B528" t="s">
        <v>76</v>
      </c>
      <c r="C528" t="s">
        <v>99</v>
      </c>
      <c r="D528" t="s">
        <v>25</v>
      </c>
      <c r="E528" t="s">
        <v>39</v>
      </c>
      <c r="F528" t="s">
        <v>26</v>
      </c>
      <c r="G528" t="str">
        <f t="shared" si="969"/>
        <v>DL2022016</v>
      </c>
      <c r="H528" t="str">
        <f t="shared" si="970"/>
        <v>12</v>
      </c>
      <c r="I528" t="str">
        <f t="shared" si="971"/>
        <v>mnelei</v>
      </c>
      <c r="J528" t="str">
        <f t="shared" si="972"/>
        <v>EP</v>
      </c>
      <c r="K528" t="str">
        <f t="shared" si="973"/>
        <v>EP</v>
      </c>
      <c r="L528" t="str">
        <f t="shared" si="974"/>
        <v>true</v>
      </c>
      <c r="N528" s="7">
        <f t="shared" si="982"/>
        <v>0</v>
      </c>
      <c r="O528" s="7" t="str">
        <f t="shared" si="983"/>
        <v/>
      </c>
      <c r="P528" s="7" t="str">
        <f t="shared" si="984"/>
        <v/>
      </c>
      <c r="Q528" s="7">
        <f t="shared" si="985"/>
        <v>0</v>
      </c>
    </row>
    <row r="529" spans="1:26" x14ac:dyDescent="0.25">
      <c r="A529" t="s">
        <v>111</v>
      </c>
      <c r="B529" t="s">
        <v>76</v>
      </c>
      <c r="C529" t="s">
        <v>99</v>
      </c>
      <c r="D529" t="s">
        <v>25</v>
      </c>
      <c r="E529" t="s">
        <v>39</v>
      </c>
      <c r="F529" t="s">
        <v>26</v>
      </c>
      <c r="G529" t="str">
        <f t="shared" si="969"/>
        <v>DL2022016</v>
      </c>
      <c r="H529" t="str">
        <f t="shared" si="970"/>
        <v>12</v>
      </c>
      <c r="I529" t="str">
        <f t="shared" si="971"/>
        <v>mnelei</v>
      </c>
      <c r="J529" t="str">
        <f t="shared" si="972"/>
        <v>EP</v>
      </c>
      <c r="K529" t="str">
        <f t="shared" si="973"/>
        <v>EP</v>
      </c>
      <c r="L529" t="str">
        <f t="shared" si="974"/>
        <v>true</v>
      </c>
      <c r="N529" s="7">
        <f t="shared" si="982"/>
        <v>0</v>
      </c>
      <c r="O529" s="7" t="str">
        <f t="shared" si="983"/>
        <v/>
      </c>
      <c r="P529" s="7" t="str">
        <f t="shared" si="984"/>
        <v/>
      </c>
      <c r="Q529" s="7">
        <f t="shared" si="985"/>
        <v>0</v>
      </c>
    </row>
    <row r="530" spans="1:26" x14ac:dyDescent="0.25">
      <c r="A530" t="s">
        <v>172</v>
      </c>
      <c r="B530" t="s">
        <v>23</v>
      </c>
      <c r="C530" t="s">
        <v>173</v>
      </c>
      <c r="D530" t="s">
        <v>25</v>
      </c>
      <c r="E530" t="s">
        <v>39</v>
      </c>
      <c r="F530" t="s">
        <v>26</v>
      </c>
      <c r="G530" t="str">
        <f t="shared" si="969"/>
        <v>DL2022016</v>
      </c>
      <c r="H530" t="str">
        <f t="shared" si="970"/>
        <v>13</v>
      </c>
      <c r="I530" t="str">
        <f t="shared" si="971"/>
        <v>hemtak</v>
      </c>
      <c r="J530" t="str">
        <f t="shared" si="972"/>
        <v>PK</v>
      </c>
      <c r="K530" t="str">
        <f t="shared" si="973"/>
        <v>PK</v>
      </c>
      <c r="L530" t="str">
        <f t="shared" si="974"/>
        <v>true</v>
      </c>
      <c r="N530" s="7">
        <f t="shared" si="982"/>
        <v>0</v>
      </c>
      <c r="O530" s="7">
        <f t="shared" si="983"/>
        <v>0</v>
      </c>
      <c r="P530" s="7" t="str">
        <f t="shared" si="984"/>
        <v/>
      </c>
      <c r="Q530" s="7" t="str">
        <f t="shared" si="985"/>
        <v/>
      </c>
      <c r="R530" t="str">
        <f t="shared" ref="R530" si="1007">IF(AND(O530&gt;0,P531=0),"Valid","Invalid")</f>
        <v>Invalid</v>
      </c>
      <c r="S530" t="str">
        <f t="shared" ref="S530" si="1008">IF(OR(Q532&gt;0,Q533&gt;0),"Present","Absent")</f>
        <v>Absent</v>
      </c>
      <c r="T530" t="str">
        <f t="shared" ref="T530" si="1009">IF(OR(Q532&lt;41,Q533&lt;41),"Ct&lt;41",IF(OR(Q532&gt;41,Q533&gt;41),"Ct&gt;41","No Ct"))</f>
        <v>Ct&lt;41</v>
      </c>
      <c r="V530" t="str">
        <f t="shared" ref="V530" si="1010">G530&amp;"_"&amp;I530&amp;"_"&amp;R530&amp;"_"&amp;S530&amp;"_"&amp;T530</f>
        <v>DL2022016_hemtak_Invalid_Absent_Ct&lt;41</v>
      </c>
      <c r="X530">
        <f t="shared" ref="X530" si="1011">O530</f>
        <v>0</v>
      </c>
      <c r="Y530">
        <f t="shared" ref="Y530" si="1012">P531</f>
        <v>0</v>
      </c>
      <c r="Z530">
        <f t="shared" ref="Z530" si="1013">Q532+Q533</f>
        <v>0</v>
      </c>
    </row>
    <row r="531" spans="1:26" x14ac:dyDescent="0.25">
      <c r="A531" t="s">
        <v>148</v>
      </c>
      <c r="B531" t="s">
        <v>51</v>
      </c>
      <c r="C531" t="s">
        <v>149</v>
      </c>
      <c r="D531" t="s">
        <v>25</v>
      </c>
      <c r="E531" t="s">
        <v>39</v>
      </c>
      <c r="F531" t="s">
        <v>26</v>
      </c>
      <c r="G531" t="str">
        <f t="shared" si="969"/>
        <v>DL2022016</v>
      </c>
      <c r="H531" t="str">
        <f t="shared" si="970"/>
        <v>13</v>
      </c>
      <c r="I531" t="str">
        <f t="shared" si="971"/>
        <v>hemtak</v>
      </c>
      <c r="J531" t="str">
        <f t="shared" si="972"/>
        <v>NK</v>
      </c>
      <c r="K531" t="str">
        <f t="shared" si="973"/>
        <v>NK</v>
      </c>
      <c r="L531" t="str">
        <f t="shared" si="974"/>
        <v>true</v>
      </c>
      <c r="N531" s="7">
        <f t="shared" si="982"/>
        <v>0</v>
      </c>
      <c r="O531" s="7" t="str">
        <f t="shared" si="983"/>
        <v/>
      </c>
      <c r="P531" s="7">
        <f t="shared" si="984"/>
        <v>0</v>
      </c>
      <c r="Q531" s="7" t="str">
        <f t="shared" si="985"/>
        <v/>
      </c>
    </row>
    <row r="532" spans="1:26" x14ac:dyDescent="0.25">
      <c r="A532" t="s">
        <v>112</v>
      </c>
      <c r="B532" t="s">
        <v>76</v>
      </c>
      <c r="C532" t="s">
        <v>113</v>
      </c>
      <c r="D532" t="s">
        <v>25</v>
      </c>
      <c r="E532" t="s">
        <v>39</v>
      </c>
      <c r="F532" t="s">
        <v>26</v>
      </c>
      <c r="G532" t="str">
        <f t="shared" si="969"/>
        <v>DL2022016</v>
      </c>
      <c r="H532" t="str">
        <f t="shared" si="970"/>
        <v>13</v>
      </c>
      <c r="I532" t="str">
        <f t="shared" si="971"/>
        <v>hemtak</v>
      </c>
      <c r="J532" t="str">
        <f t="shared" si="972"/>
        <v>EP</v>
      </c>
      <c r="K532" t="str">
        <f t="shared" si="973"/>
        <v>EP</v>
      </c>
      <c r="L532" t="str">
        <f t="shared" si="974"/>
        <v>true</v>
      </c>
      <c r="N532" s="7">
        <f t="shared" si="982"/>
        <v>0</v>
      </c>
      <c r="O532" s="7" t="str">
        <f t="shared" si="983"/>
        <v/>
      </c>
      <c r="P532" s="7" t="str">
        <f t="shared" si="984"/>
        <v/>
      </c>
      <c r="Q532" s="7">
        <f t="shared" si="985"/>
        <v>0</v>
      </c>
    </row>
    <row r="533" spans="1:26" x14ac:dyDescent="0.25">
      <c r="A533" t="s">
        <v>136</v>
      </c>
      <c r="B533" t="s">
        <v>76</v>
      </c>
      <c r="C533" t="s">
        <v>113</v>
      </c>
      <c r="D533" t="s">
        <v>25</v>
      </c>
      <c r="E533" t="s">
        <v>39</v>
      </c>
      <c r="F533" t="s">
        <v>26</v>
      </c>
      <c r="G533" t="str">
        <f t="shared" si="969"/>
        <v>DL2022016</v>
      </c>
      <c r="H533" t="str">
        <f t="shared" si="970"/>
        <v>13</v>
      </c>
      <c r="I533" t="str">
        <f t="shared" si="971"/>
        <v>hemtak</v>
      </c>
      <c r="J533" t="str">
        <f t="shared" si="972"/>
        <v>EP</v>
      </c>
      <c r="K533" t="str">
        <f t="shared" si="973"/>
        <v>EP</v>
      </c>
      <c r="L533" t="str">
        <f t="shared" si="974"/>
        <v>true</v>
      </c>
      <c r="N533" s="7">
        <f t="shared" si="982"/>
        <v>0</v>
      </c>
      <c r="O533" s="7" t="str">
        <f t="shared" si="983"/>
        <v/>
      </c>
      <c r="P533" s="7" t="str">
        <f t="shared" si="984"/>
        <v/>
      </c>
      <c r="Q533" s="7">
        <f t="shared" si="985"/>
        <v>0</v>
      </c>
    </row>
    <row r="534" spans="1:26" x14ac:dyDescent="0.25">
      <c r="A534" t="s">
        <v>174</v>
      </c>
      <c r="B534" t="s">
        <v>23</v>
      </c>
      <c r="C534" t="s">
        <v>175</v>
      </c>
      <c r="D534" t="s">
        <v>25</v>
      </c>
      <c r="E534" t="s">
        <v>39</v>
      </c>
      <c r="F534" t="s">
        <v>26</v>
      </c>
      <c r="G534" t="str">
        <f t="shared" si="969"/>
        <v>DL2022016</v>
      </c>
      <c r="H534" t="str">
        <f t="shared" si="970"/>
        <v>14</v>
      </c>
      <c r="I534" t="str">
        <f t="shared" si="971"/>
        <v>hemtak</v>
      </c>
      <c r="J534" t="str">
        <f t="shared" si="972"/>
        <v>PK</v>
      </c>
      <c r="K534" t="str">
        <f t="shared" si="973"/>
        <v>PK</v>
      </c>
      <c r="L534" t="str">
        <f t="shared" si="974"/>
        <v>true</v>
      </c>
      <c r="N534" s="7">
        <f t="shared" si="982"/>
        <v>0</v>
      </c>
      <c r="O534" s="7">
        <f t="shared" si="983"/>
        <v>0</v>
      </c>
      <c r="P534" s="7" t="str">
        <f t="shared" si="984"/>
        <v/>
      </c>
      <c r="Q534" s="7" t="str">
        <f t="shared" si="985"/>
        <v/>
      </c>
      <c r="R534" t="str">
        <f t="shared" ref="R534" si="1014">IF(AND(O534&gt;0,P535=0),"Valid","Invalid")</f>
        <v>Invalid</v>
      </c>
      <c r="S534" t="str">
        <f t="shared" ref="S534" si="1015">IF(OR(Q536&gt;0,Q537&gt;0),"Present","Absent")</f>
        <v>Absent</v>
      </c>
      <c r="T534" t="str">
        <f t="shared" ref="T534" si="1016">IF(OR(Q536&lt;41,Q537&lt;41),"Ct&lt;41",IF(OR(Q536&gt;41,Q537&gt;41),"Ct&gt;41","No Ct"))</f>
        <v>Ct&lt;41</v>
      </c>
      <c r="V534" t="str">
        <f t="shared" ref="V534" si="1017">G534&amp;"_"&amp;I534&amp;"_"&amp;R534&amp;"_"&amp;S534&amp;"_"&amp;T534</f>
        <v>DL2022016_hemtak_Invalid_Absent_Ct&lt;41</v>
      </c>
      <c r="X534">
        <f t="shared" ref="X534" si="1018">O534</f>
        <v>0</v>
      </c>
      <c r="Y534">
        <f t="shared" ref="Y534" si="1019">P535</f>
        <v>0</v>
      </c>
      <c r="Z534">
        <f t="shared" ref="Z534" si="1020">Q536+Q537</f>
        <v>0</v>
      </c>
    </row>
    <row r="535" spans="1:26" x14ac:dyDescent="0.25">
      <c r="A535" t="s">
        <v>150</v>
      </c>
      <c r="B535" t="s">
        <v>51</v>
      </c>
      <c r="C535" t="s">
        <v>151</v>
      </c>
      <c r="D535" t="s">
        <v>25</v>
      </c>
      <c r="E535" t="s">
        <v>39</v>
      </c>
      <c r="F535" t="s">
        <v>26</v>
      </c>
      <c r="G535" t="str">
        <f t="shared" si="969"/>
        <v>DL2022016</v>
      </c>
      <c r="H535" t="str">
        <f t="shared" si="970"/>
        <v>14</v>
      </c>
      <c r="I535" t="str">
        <f t="shared" si="971"/>
        <v>hemtak</v>
      </c>
      <c r="J535" t="str">
        <f t="shared" si="972"/>
        <v>NK</v>
      </c>
      <c r="K535" t="str">
        <f t="shared" si="973"/>
        <v>NK</v>
      </c>
      <c r="L535" t="str">
        <f t="shared" si="974"/>
        <v>true</v>
      </c>
      <c r="N535" s="7">
        <f t="shared" si="982"/>
        <v>0</v>
      </c>
      <c r="O535" s="7" t="str">
        <f t="shared" si="983"/>
        <v/>
      </c>
      <c r="P535" s="7">
        <f t="shared" si="984"/>
        <v>0</v>
      </c>
      <c r="Q535" s="7" t="str">
        <f t="shared" si="985"/>
        <v/>
      </c>
    </row>
    <row r="536" spans="1:26" x14ac:dyDescent="0.25">
      <c r="A536" t="s">
        <v>114</v>
      </c>
      <c r="B536" t="s">
        <v>76</v>
      </c>
      <c r="C536" t="s">
        <v>115</v>
      </c>
      <c r="D536" t="s">
        <v>25</v>
      </c>
      <c r="E536" t="s">
        <v>39</v>
      </c>
      <c r="F536" t="s">
        <v>26</v>
      </c>
      <c r="G536" t="str">
        <f t="shared" si="969"/>
        <v>DL2022016</v>
      </c>
      <c r="H536" t="str">
        <f t="shared" si="970"/>
        <v>14</v>
      </c>
      <c r="I536" t="str">
        <f t="shared" si="971"/>
        <v>hemtak</v>
      </c>
      <c r="J536" t="str">
        <f t="shared" si="972"/>
        <v>EP</v>
      </c>
      <c r="K536" t="str">
        <f t="shared" si="973"/>
        <v>EP</v>
      </c>
      <c r="L536" t="str">
        <f t="shared" si="974"/>
        <v>true</v>
      </c>
      <c r="N536" s="7">
        <f t="shared" si="982"/>
        <v>0</v>
      </c>
      <c r="O536" s="7" t="str">
        <f t="shared" si="983"/>
        <v/>
      </c>
      <c r="P536" s="7" t="str">
        <f t="shared" si="984"/>
        <v/>
      </c>
      <c r="Q536" s="7">
        <f t="shared" si="985"/>
        <v>0</v>
      </c>
    </row>
    <row r="537" spans="1:26" x14ac:dyDescent="0.25">
      <c r="A537" t="s">
        <v>137</v>
      </c>
      <c r="B537" t="s">
        <v>76</v>
      </c>
      <c r="C537" t="s">
        <v>115</v>
      </c>
      <c r="D537" t="s">
        <v>25</v>
      </c>
      <c r="E537" t="s">
        <v>39</v>
      </c>
      <c r="F537" t="s">
        <v>26</v>
      </c>
      <c r="G537" t="str">
        <f t="shared" si="969"/>
        <v>DL2022016</v>
      </c>
      <c r="H537" t="str">
        <f t="shared" si="970"/>
        <v>14</v>
      </c>
      <c r="I537" t="str">
        <f t="shared" si="971"/>
        <v>hemtak</v>
      </c>
      <c r="J537" t="str">
        <f t="shared" si="972"/>
        <v>EP</v>
      </c>
      <c r="K537" t="str">
        <f t="shared" si="973"/>
        <v>EP</v>
      </c>
      <c r="L537" t="str">
        <f t="shared" si="974"/>
        <v>true</v>
      </c>
      <c r="N537" s="7">
        <f t="shared" si="982"/>
        <v>0</v>
      </c>
      <c r="O537" s="7" t="str">
        <f t="shared" si="983"/>
        <v/>
      </c>
      <c r="P537" s="7" t="str">
        <f t="shared" si="984"/>
        <v/>
      </c>
      <c r="Q537" s="7">
        <f t="shared" si="985"/>
        <v>0</v>
      </c>
    </row>
    <row r="538" spans="1:26" x14ac:dyDescent="0.25">
      <c r="A538" t="s">
        <v>176</v>
      </c>
      <c r="B538" t="s">
        <v>23</v>
      </c>
      <c r="C538" t="s">
        <v>177</v>
      </c>
      <c r="D538" t="s">
        <v>25</v>
      </c>
      <c r="E538">
        <v>26.2</v>
      </c>
      <c r="F538" t="s">
        <v>26</v>
      </c>
      <c r="G538" t="str">
        <f t="shared" si="969"/>
        <v>DL2022016</v>
      </c>
      <c r="H538" t="str">
        <f t="shared" si="970"/>
        <v>15</v>
      </c>
      <c r="I538" t="str">
        <f t="shared" si="971"/>
        <v>aleost</v>
      </c>
      <c r="J538" t="str">
        <f t="shared" si="972"/>
        <v>PK</v>
      </c>
      <c r="K538" t="str">
        <f t="shared" si="973"/>
        <v>PK</v>
      </c>
      <c r="L538" t="str">
        <f t="shared" si="974"/>
        <v>true</v>
      </c>
      <c r="N538" s="7">
        <f t="shared" si="982"/>
        <v>26.2</v>
      </c>
      <c r="O538" s="7">
        <f t="shared" si="983"/>
        <v>26.2</v>
      </c>
      <c r="P538" s="7" t="str">
        <f t="shared" si="984"/>
        <v/>
      </c>
      <c r="Q538" s="7" t="str">
        <f t="shared" si="985"/>
        <v/>
      </c>
      <c r="R538" t="str">
        <f t="shared" ref="R538" si="1021">IF(AND(O538&gt;0,P539=0),"Valid","Invalid")</f>
        <v>Valid</v>
      </c>
      <c r="S538" t="str">
        <f t="shared" ref="S538" si="1022">IF(OR(Q540&gt;0,Q541&gt;0),"Present","Absent")</f>
        <v>Present</v>
      </c>
      <c r="T538" t="str">
        <f t="shared" ref="T538" si="1023">IF(OR(Q540&lt;41,Q541&lt;41),"Ct&lt;41",IF(OR(Q540&gt;41,Q541&gt;41),"Ct&gt;41","No Ct"))</f>
        <v>Ct&gt;41</v>
      </c>
      <c r="V538" t="str">
        <f t="shared" ref="V538" si="1024">G538&amp;"_"&amp;I538&amp;"_"&amp;R538&amp;"_"&amp;S538&amp;"_"&amp;T538</f>
        <v>DL2022016_aleost_Valid_Present_Ct&gt;41</v>
      </c>
      <c r="X538">
        <f t="shared" ref="X538" si="1025">O538</f>
        <v>26.2</v>
      </c>
      <c r="Y538">
        <f t="shared" ref="Y538" si="1026">P539</f>
        <v>0</v>
      </c>
      <c r="Z538">
        <f t="shared" ref="Z538" si="1027">Q540+Q541</f>
        <v>86.18</v>
      </c>
    </row>
    <row r="539" spans="1:26" x14ac:dyDescent="0.25">
      <c r="A539" t="s">
        <v>152</v>
      </c>
      <c r="B539" t="s">
        <v>51</v>
      </c>
      <c r="C539" t="s">
        <v>153</v>
      </c>
      <c r="D539" t="s">
        <v>25</v>
      </c>
      <c r="E539" t="s">
        <v>39</v>
      </c>
      <c r="F539" t="s">
        <v>26</v>
      </c>
      <c r="G539" t="str">
        <f t="shared" si="969"/>
        <v>DL2022016</v>
      </c>
      <c r="H539" t="str">
        <f t="shared" si="970"/>
        <v>15</v>
      </c>
      <c r="I539" t="str">
        <f t="shared" si="971"/>
        <v>aleost</v>
      </c>
      <c r="J539" t="str">
        <f t="shared" si="972"/>
        <v>NK</v>
      </c>
      <c r="K539" t="str">
        <f t="shared" si="973"/>
        <v>NK</v>
      </c>
      <c r="L539" t="str">
        <f t="shared" si="974"/>
        <v>true</v>
      </c>
      <c r="N539" s="7">
        <f t="shared" si="982"/>
        <v>0</v>
      </c>
      <c r="O539" s="7" t="str">
        <f t="shared" si="983"/>
        <v/>
      </c>
      <c r="P539" s="7">
        <f t="shared" si="984"/>
        <v>0</v>
      </c>
      <c r="Q539" s="7" t="str">
        <f t="shared" si="985"/>
        <v/>
      </c>
    </row>
    <row r="540" spans="1:26" x14ac:dyDescent="0.25">
      <c r="A540" t="s">
        <v>116</v>
      </c>
      <c r="B540" t="s">
        <v>76</v>
      </c>
      <c r="C540" t="s">
        <v>117</v>
      </c>
      <c r="D540" t="s">
        <v>25</v>
      </c>
      <c r="E540">
        <v>41.15</v>
      </c>
      <c r="F540" t="s">
        <v>26</v>
      </c>
      <c r="G540" t="str">
        <f t="shared" si="969"/>
        <v>DL2022016</v>
      </c>
      <c r="H540" t="str">
        <f t="shared" si="970"/>
        <v>15</v>
      </c>
      <c r="I540" t="str">
        <f t="shared" si="971"/>
        <v>aleost</v>
      </c>
      <c r="J540" t="str">
        <f t="shared" si="972"/>
        <v>EP</v>
      </c>
      <c r="K540" t="str">
        <f t="shared" si="973"/>
        <v>EP</v>
      </c>
      <c r="L540" t="str">
        <f t="shared" si="974"/>
        <v>true</v>
      </c>
      <c r="N540" s="7">
        <f t="shared" si="982"/>
        <v>41.15</v>
      </c>
      <c r="O540" s="7" t="str">
        <f t="shared" si="983"/>
        <v/>
      </c>
      <c r="P540" s="7" t="str">
        <f t="shared" si="984"/>
        <v/>
      </c>
      <c r="Q540" s="7">
        <f t="shared" si="985"/>
        <v>41.15</v>
      </c>
    </row>
    <row r="541" spans="1:26" x14ac:dyDescent="0.25">
      <c r="A541" t="s">
        <v>138</v>
      </c>
      <c r="B541" t="s">
        <v>76</v>
      </c>
      <c r="C541" t="s">
        <v>117</v>
      </c>
      <c r="D541" t="s">
        <v>25</v>
      </c>
      <c r="E541">
        <v>45.03</v>
      </c>
      <c r="F541" t="s">
        <v>26</v>
      </c>
      <c r="G541" t="str">
        <f t="shared" si="969"/>
        <v>DL2022016</v>
      </c>
      <c r="H541" t="str">
        <f t="shared" si="970"/>
        <v>15</v>
      </c>
      <c r="I541" t="str">
        <f t="shared" si="971"/>
        <v>aleost</v>
      </c>
      <c r="J541" t="str">
        <f t="shared" si="972"/>
        <v>EP</v>
      </c>
      <c r="K541" t="str">
        <f t="shared" si="973"/>
        <v>EP</v>
      </c>
      <c r="L541" t="str">
        <f t="shared" si="974"/>
        <v>true</v>
      </c>
      <c r="N541" s="7">
        <f t="shared" si="982"/>
        <v>45.03</v>
      </c>
      <c r="O541" s="7" t="str">
        <f t="shared" si="983"/>
        <v/>
      </c>
      <c r="P541" s="7" t="str">
        <f t="shared" si="984"/>
        <v/>
      </c>
      <c r="Q541" s="7">
        <f t="shared" si="985"/>
        <v>45.03</v>
      </c>
    </row>
    <row r="542" spans="1:26" x14ac:dyDescent="0.25">
      <c r="A542" t="s">
        <v>178</v>
      </c>
      <c r="B542" t="s">
        <v>23</v>
      </c>
      <c r="C542" t="s">
        <v>179</v>
      </c>
      <c r="D542" t="s">
        <v>25</v>
      </c>
      <c r="E542">
        <v>25.93</v>
      </c>
      <c r="F542" t="s">
        <v>26</v>
      </c>
      <c r="G542" t="str">
        <f t="shared" si="969"/>
        <v>DL2022016</v>
      </c>
      <c r="H542" t="str">
        <f t="shared" si="970"/>
        <v>16</v>
      </c>
      <c r="I542" t="str">
        <f t="shared" si="971"/>
        <v>aleost</v>
      </c>
      <c r="J542" t="str">
        <f t="shared" si="972"/>
        <v>PK</v>
      </c>
      <c r="K542" t="str">
        <f t="shared" si="973"/>
        <v>PK</v>
      </c>
      <c r="L542" t="str">
        <f t="shared" si="974"/>
        <v>true</v>
      </c>
      <c r="N542" s="7">
        <f t="shared" si="982"/>
        <v>25.93</v>
      </c>
      <c r="O542" s="7">
        <f t="shared" si="983"/>
        <v>25.93</v>
      </c>
      <c r="P542" s="7" t="str">
        <f t="shared" si="984"/>
        <v/>
      </c>
      <c r="Q542" s="7" t="str">
        <f t="shared" si="985"/>
        <v/>
      </c>
      <c r="R542" t="str">
        <f t="shared" ref="R542" si="1028">IF(AND(O542&gt;0,P543=0),"Valid","Invalid")</f>
        <v>Valid</v>
      </c>
      <c r="S542" t="str">
        <f t="shared" ref="S542" si="1029">IF(OR(Q544&gt;0,Q545&gt;0),"Present","Absent")</f>
        <v>Present</v>
      </c>
      <c r="T542" t="str">
        <f t="shared" ref="T542" si="1030">IF(OR(Q544&lt;41,Q545&lt;41),"Ct&lt;41",IF(OR(Q544&gt;41,Q545&gt;41),"Ct&gt;41","No Ct"))</f>
        <v>Ct&lt;41</v>
      </c>
      <c r="V542" t="str">
        <f t="shared" ref="V542" si="1031">G542&amp;"_"&amp;I542&amp;"_"&amp;R542&amp;"_"&amp;S542&amp;"_"&amp;T542</f>
        <v>DL2022016_aleost_Valid_Present_Ct&lt;41</v>
      </c>
      <c r="X542">
        <f t="shared" ref="X542" si="1032">O542</f>
        <v>25.93</v>
      </c>
      <c r="Y542">
        <f t="shared" ref="Y542" si="1033">P543</f>
        <v>0</v>
      </c>
      <c r="Z542">
        <f t="shared" ref="Z542" si="1034">Q544+Q545</f>
        <v>48.58</v>
      </c>
    </row>
    <row r="543" spans="1:26" x14ac:dyDescent="0.25">
      <c r="A543" t="s">
        <v>154</v>
      </c>
      <c r="B543" t="s">
        <v>51</v>
      </c>
      <c r="C543" t="s">
        <v>155</v>
      </c>
      <c r="D543" t="s">
        <v>25</v>
      </c>
      <c r="E543" t="s">
        <v>39</v>
      </c>
      <c r="F543" t="s">
        <v>26</v>
      </c>
      <c r="G543" t="str">
        <f t="shared" si="969"/>
        <v>DL2022016</v>
      </c>
      <c r="H543" t="str">
        <f t="shared" si="970"/>
        <v>16</v>
      </c>
      <c r="I543" t="str">
        <f t="shared" si="971"/>
        <v>aleost</v>
      </c>
      <c r="J543" t="str">
        <f t="shared" si="972"/>
        <v>NK</v>
      </c>
      <c r="K543" t="str">
        <f t="shared" si="973"/>
        <v>NK</v>
      </c>
      <c r="L543" t="str">
        <f t="shared" si="974"/>
        <v>true</v>
      </c>
      <c r="N543" s="7">
        <f t="shared" si="982"/>
        <v>0</v>
      </c>
      <c r="O543" s="7" t="str">
        <f t="shared" si="983"/>
        <v/>
      </c>
      <c r="P543" s="7">
        <f t="shared" si="984"/>
        <v>0</v>
      </c>
      <c r="Q543" s="7" t="str">
        <f t="shared" si="985"/>
        <v/>
      </c>
    </row>
    <row r="544" spans="1:26" x14ac:dyDescent="0.25">
      <c r="A544" t="s">
        <v>118</v>
      </c>
      <c r="B544" t="s">
        <v>76</v>
      </c>
      <c r="C544" t="s">
        <v>119</v>
      </c>
      <c r="D544" t="s">
        <v>25</v>
      </c>
      <c r="E544" t="s">
        <v>39</v>
      </c>
      <c r="F544" t="s">
        <v>26</v>
      </c>
      <c r="G544" t="str">
        <f t="shared" si="969"/>
        <v>DL2022016</v>
      </c>
      <c r="H544" t="str">
        <f t="shared" si="970"/>
        <v>16</v>
      </c>
      <c r="I544" t="str">
        <f t="shared" si="971"/>
        <v>aleost</v>
      </c>
      <c r="J544" t="str">
        <f t="shared" si="972"/>
        <v>EP</v>
      </c>
      <c r="K544" t="str">
        <f t="shared" si="973"/>
        <v>EP</v>
      </c>
      <c r="L544" t="str">
        <f t="shared" si="974"/>
        <v>true</v>
      </c>
      <c r="N544" s="7">
        <f t="shared" si="982"/>
        <v>0</v>
      </c>
      <c r="O544" s="7" t="str">
        <f t="shared" si="983"/>
        <v/>
      </c>
      <c r="P544" s="7" t="str">
        <f t="shared" si="984"/>
        <v/>
      </c>
      <c r="Q544" s="7">
        <f t="shared" si="985"/>
        <v>0</v>
      </c>
    </row>
    <row r="545" spans="1:26" x14ac:dyDescent="0.25">
      <c r="A545" t="s">
        <v>139</v>
      </c>
      <c r="B545" t="s">
        <v>76</v>
      </c>
      <c r="C545" t="s">
        <v>119</v>
      </c>
      <c r="D545" t="s">
        <v>25</v>
      </c>
      <c r="E545">
        <v>48.58</v>
      </c>
      <c r="F545" t="s">
        <v>26</v>
      </c>
      <c r="G545" t="str">
        <f t="shared" si="969"/>
        <v>DL2022016</v>
      </c>
      <c r="H545" t="str">
        <f t="shared" si="970"/>
        <v>16</v>
      </c>
      <c r="I545" t="str">
        <f t="shared" si="971"/>
        <v>aleost</v>
      </c>
      <c r="J545" t="str">
        <f t="shared" si="972"/>
        <v>EP</v>
      </c>
      <c r="K545" t="str">
        <f t="shared" si="973"/>
        <v>EP</v>
      </c>
      <c r="L545" t="str">
        <f t="shared" si="974"/>
        <v>true</v>
      </c>
      <c r="N545" s="7">
        <f t="shared" si="982"/>
        <v>48.58</v>
      </c>
      <c r="O545" s="7" t="str">
        <f t="shared" si="983"/>
        <v/>
      </c>
      <c r="P545" s="7" t="str">
        <f t="shared" si="984"/>
        <v/>
      </c>
      <c r="Q545" s="7">
        <f t="shared" si="985"/>
        <v>48.58</v>
      </c>
    </row>
    <row r="546" spans="1:26" x14ac:dyDescent="0.25">
      <c r="A546" t="s">
        <v>180</v>
      </c>
      <c r="B546" t="s">
        <v>23</v>
      </c>
      <c r="C546" t="s">
        <v>181</v>
      </c>
      <c r="D546" t="s">
        <v>25</v>
      </c>
      <c r="E546">
        <v>18.22</v>
      </c>
      <c r="F546" t="s">
        <v>26</v>
      </c>
      <c r="G546" t="str">
        <f t="shared" si="969"/>
        <v>DL2022016</v>
      </c>
      <c r="H546" t="str">
        <f t="shared" si="970"/>
        <v>17</v>
      </c>
      <c r="I546" t="str">
        <f t="shared" si="971"/>
        <v>prypar</v>
      </c>
      <c r="J546" t="str">
        <f t="shared" si="972"/>
        <v>PK</v>
      </c>
      <c r="K546" t="str">
        <f t="shared" si="973"/>
        <v>PK</v>
      </c>
      <c r="L546" t="str">
        <f t="shared" si="974"/>
        <v>true</v>
      </c>
      <c r="N546" s="7">
        <f t="shared" si="982"/>
        <v>18.22</v>
      </c>
      <c r="O546" s="7">
        <f t="shared" si="983"/>
        <v>18.22</v>
      </c>
      <c r="P546" s="7" t="str">
        <f t="shared" si="984"/>
        <v/>
      </c>
      <c r="Q546" s="7" t="str">
        <f t="shared" si="985"/>
        <v/>
      </c>
      <c r="R546" t="str">
        <f t="shared" ref="R546" si="1035">IF(AND(O546&gt;0,P547=0),"Valid","Invalid")</f>
        <v>Valid</v>
      </c>
      <c r="S546" t="str">
        <f t="shared" ref="S546" si="1036">IF(OR(Q548&gt;0,Q549&gt;0),"Present","Absent")</f>
        <v>Absent</v>
      </c>
      <c r="T546" t="str">
        <f t="shared" ref="T546" si="1037">IF(OR(Q548&lt;41,Q549&lt;41),"Ct&lt;41",IF(OR(Q548&gt;41,Q549&gt;41),"Ct&gt;41","No Ct"))</f>
        <v>Ct&lt;41</v>
      </c>
      <c r="V546" t="str">
        <f t="shared" ref="V546" si="1038">G546&amp;"_"&amp;I546&amp;"_"&amp;R546&amp;"_"&amp;S546&amp;"_"&amp;T546</f>
        <v>DL2022016_prypar_Valid_Absent_Ct&lt;41</v>
      </c>
      <c r="X546">
        <f t="shared" ref="X546" si="1039">O546</f>
        <v>18.22</v>
      </c>
      <c r="Y546">
        <f t="shared" ref="Y546" si="1040">P547</f>
        <v>0</v>
      </c>
      <c r="Z546">
        <f t="shared" ref="Z546" si="1041">Q548+Q549</f>
        <v>0</v>
      </c>
    </row>
    <row r="547" spans="1:26" x14ac:dyDescent="0.25">
      <c r="A547" t="s">
        <v>156</v>
      </c>
      <c r="B547" t="s">
        <v>51</v>
      </c>
      <c r="C547" t="s">
        <v>157</v>
      </c>
      <c r="D547" t="s">
        <v>25</v>
      </c>
      <c r="E547" t="s">
        <v>39</v>
      </c>
      <c r="F547" t="s">
        <v>26</v>
      </c>
      <c r="G547" t="str">
        <f t="shared" si="969"/>
        <v>DL2022016</v>
      </c>
      <c r="H547" t="str">
        <f t="shared" si="970"/>
        <v>17</v>
      </c>
      <c r="I547" t="str">
        <f t="shared" si="971"/>
        <v>prypar</v>
      </c>
      <c r="J547" t="str">
        <f t="shared" si="972"/>
        <v>NK</v>
      </c>
      <c r="K547" t="str">
        <f t="shared" si="973"/>
        <v>NK</v>
      </c>
      <c r="L547" t="str">
        <f t="shared" si="974"/>
        <v>true</v>
      </c>
      <c r="N547" s="7">
        <f t="shared" si="982"/>
        <v>0</v>
      </c>
      <c r="O547" s="7" t="str">
        <f t="shared" si="983"/>
        <v/>
      </c>
      <c r="P547" s="7">
        <f t="shared" si="984"/>
        <v>0</v>
      </c>
      <c r="Q547" s="7" t="str">
        <f t="shared" si="985"/>
        <v/>
      </c>
    </row>
    <row r="548" spans="1:26" x14ac:dyDescent="0.25">
      <c r="A548" t="s">
        <v>120</v>
      </c>
      <c r="B548" t="s">
        <v>76</v>
      </c>
      <c r="C548" t="s">
        <v>121</v>
      </c>
      <c r="D548" t="s">
        <v>25</v>
      </c>
      <c r="E548" t="s">
        <v>39</v>
      </c>
      <c r="F548" t="s">
        <v>26</v>
      </c>
      <c r="G548" t="str">
        <f t="shared" si="969"/>
        <v>DL2022016</v>
      </c>
      <c r="H548" t="str">
        <f t="shared" si="970"/>
        <v>17</v>
      </c>
      <c r="I548" t="str">
        <f t="shared" si="971"/>
        <v>prypar</v>
      </c>
      <c r="J548" t="str">
        <f t="shared" si="972"/>
        <v>EP</v>
      </c>
      <c r="K548" t="str">
        <f t="shared" si="973"/>
        <v>EP</v>
      </c>
      <c r="L548" t="str">
        <f t="shared" si="974"/>
        <v>true</v>
      </c>
      <c r="N548" s="7">
        <f t="shared" si="982"/>
        <v>0</v>
      </c>
      <c r="O548" s="7" t="str">
        <f t="shared" si="983"/>
        <v/>
      </c>
      <c r="P548" s="7" t="str">
        <f t="shared" si="984"/>
        <v/>
      </c>
      <c r="Q548" s="7">
        <f t="shared" si="985"/>
        <v>0</v>
      </c>
    </row>
    <row r="549" spans="1:26" x14ac:dyDescent="0.25">
      <c r="A549" t="s">
        <v>140</v>
      </c>
      <c r="B549" t="s">
        <v>76</v>
      </c>
      <c r="C549" t="s">
        <v>121</v>
      </c>
      <c r="D549" t="s">
        <v>25</v>
      </c>
      <c r="E549" t="s">
        <v>39</v>
      </c>
      <c r="F549" t="s">
        <v>26</v>
      </c>
      <c r="G549" t="str">
        <f t="shared" si="969"/>
        <v>DL2022016</v>
      </c>
      <c r="H549" t="str">
        <f t="shared" si="970"/>
        <v>17</v>
      </c>
      <c r="I549" t="str">
        <f t="shared" si="971"/>
        <v>prypar</v>
      </c>
      <c r="J549" t="str">
        <f t="shared" si="972"/>
        <v>EP</v>
      </c>
      <c r="K549" t="str">
        <f t="shared" si="973"/>
        <v>EP</v>
      </c>
      <c r="L549" t="str">
        <f t="shared" si="974"/>
        <v>true</v>
      </c>
      <c r="N549" s="7">
        <f t="shared" si="982"/>
        <v>0</v>
      </c>
      <c r="O549" s="7" t="str">
        <f t="shared" si="983"/>
        <v/>
      </c>
      <c r="P549" s="7" t="str">
        <f t="shared" si="984"/>
        <v/>
      </c>
      <c r="Q549" s="7">
        <f t="shared" si="985"/>
        <v>0</v>
      </c>
    </row>
    <row r="550" spans="1:26" x14ac:dyDescent="0.25">
      <c r="A550" t="s">
        <v>182</v>
      </c>
      <c r="B550" t="s">
        <v>23</v>
      </c>
      <c r="C550" t="s">
        <v>183</v>
      </c>
      <c r="D550" t="s">
        <v>25</v>
      </c>
      <c r="E550">
        <v>18.239999999999998</v>
      </c>
      <c r="F550" t="s">
        <v>26</v>
      </c>
      <c r="G550" t="str">
        <f t="shared" si="969"/>
        <v>DL2022016</v>
      </c>
      <c r="H550" t="str">
        <f t="shared" si="970"/>
        <v>18</v>
      </c>
      <c r="I550" t="str">
        <f t="shared" si="971"/>
        <v>prypar</v>
      </c>
      <c r="J550" t="str">
        <f t="shared" si="972"/>
        <v>PK</v>
      </c>
      <c r="K550" t="str">
        <f t="shared" si="973"/>
        <v>PK</v>
      </c>
      <c r="L550" t="str">
        <f t="shared" si="974"/>
        <v>true</v>
      </c>
      <c r="N550" s="7">
        <f t="shared" si="982"/>
        <v>18.239999999999998</v>
      </c>
      <c r="O550" s="7">
        <f t="shared" si="983"/>
        <v>18.239999999999998</v>
      </c>
      <c r="P550" s="7" t="str">
        <f t="shared" si="984"/>
        <v/>
      </c>
      <c r="Q550" s="7" t="str">
        <f t="shared" si="985"/>
        <v/>
      </c>
      <c r="R550" t="str">
        <f t="shared" ref="R550" si="1042">IF(AND(O550&gt;0,P551=0),"Valid","Invalid")</f>
        <v>Valid</v>
      </c>
      <c r="S550" t="str">
        <f t="shared" ref="S550" si="1043">IF(OR(Q552&gt;0,Q553&gt;0),"Present","Absent")</f>
        <v>Absent</v>
      </c>
      <c r="T550" t="str">
        <f t="shared" ref="T550" si="1044">IF(OR(Q552&lt;41,Q553&lt;41),"Ct&lt;41",IF(OR(Q552&gt;41,Q553&gt;41),"Ct&gt;41","No Ct"))</f>
        <v>Ct&lt;41</v>
      </c>
      <c r="V550" t="str">
        <f t="shared" ref="V550" si="1045">G550&amp;"_"&amp;I550&amp;"_"&amp;R550&amp;"_"&amp;S550&amp;"_"&amp;T550</f>
        <v>DL2022016_prypar_Valid_Absent_Ct&lt;41</v>
      </c>
      <c r="X550">
        <f t="shared" ref="X550" si="1046">O550</f>
        <v>18.239999999999998</v>
      </c>
      <c r="Y550">
        <f t="shared" ref="Y550" si="1047">P551</f>
        <v>0</v>
      </c>
      <c r="Z550">
        <f t="shared" ref="Z550" si="1048">Q552+Q553</f>
        <v>0</v>
      </c>
    </row>
    <row r="551" spans="1:26" x14ac:dyDescent="0.25">
      <c r="A551" t="s">
        <v>158</v>
      </c>
      <c r="B551" t="s">
        <v>51</v>
      </c>
      <c r="C551" t="s">
        <v>159</v>
      </c>
      <c r="D551" t="s">
        <v>25</v>
      </c>
      <c r="E551" t="s">
        <v>39</v>
      </c>
      <c r="F551" t="s">
        <v>26</v>
      </c>
      <c r="G551" t="str">
        <f t="shared" si="969"/>
        <v>DL2022016</v>
      </c>
      <c r="H551" t="str">
        <f t="shared" si="970"/>
        <v>18</v>
      </c>
      <c r="I551" t="str">
        <f t="shared" si="971"/>
        <v>prypar</v>
      </c>
      <c r="J551" t="str">
        <f t="shared" si="972"/>
        <v>NK</v>
      </c>
      <c r="K551" t="str">
        <f t="shared" si="973"/>
        <v>NK</v>
      </c>
      <c r="L551" t="str">
        <f t="shared" si="974"/>
        <v>true</v>
      </c>
      <c r="N551" s="7">
        <f t="shared" si="982"/>
        <v>0</v>
      </c>
      <c r="O551" s="7" t="str">
        <f t="shared" si="983"/>
        <v/>
      </c>
      <c r="P551" s="7">
        <f t="shared" si="984"/>
        <v>0</v>
      </c>
      <c r="Q551" s="7" t="str">
        <f t="shared" si="985"/>
        <v/>
      </c>
    </row>
    <row r="552" spans="1:26" x14ac:dyDescent="0.25">
      <c r="A552" t="s">
        <v>122</v>
      </c>
      <c r="B552" t="s">
        <v>76</v>
      </c>
      <c r="C552" t="s">
        <v>123</v>
      </c>
      <c r="D552" t="s">
        <v>25</v>
      </c>
      <c r="E552" t="s">
        <v>39</v>
      </c>
      <c r="F552" t="s">
        <v>26</v>
      </c>
      <c r="G552" t="str">
        <f t="shared" si="969"/>
        <v>DL2022016</v>
      </c>
      <c r="H552" t="str">
        <f t="shared" si="970"/>
        <v>18</v>
      </c>
      <c r="I552" t="str">
        <f t="shared" si="971"/>
        <v>prypar</v>
      </c>
      <c r="J552" t="str">
        <f t="shared" si="972"/>
        <v>EP</v>
      </c>
      <c r="K552" t="str">
        <f t="shared" si="973"/>
        <v>EP</v>
      </c>
      <c r="L552" t="str">
        <f t="shared" si="974"/>
        <v>true</v>
      </c>
      <c r="N552" s="7">
        <f t="shared" si="982"/>
        <v>0</v>
      </c>
      <c r="O552" s="7" t="str">
        <f t="shared" si="983"/>
        <v/>
      </c>
      <c r="P552" s="7" t="str">
        <f t="shared" si="984"/>
        <v/>
      </c>
      <c r="Q552" s="7">
        <f t="shared" si="985"/>
        <v>0</v>
      </c>
    </row>
    <row r="553" spans="1:26" x14ac:dyDescent="0.25">
      <c r="A553" t="s">
        <v>141</v>
      </c>
      <c r="B553" t="s">
        <v>76</v>
      </c>
      <c r="C553" t="s">
        <v>123</v>
      </c>
      <c r="D553" t="s">
        <v>25</v>
      </c>
      <c r="E553" t="s">
        <v>39</v>
      </c>
      <c r="F553" t="s">
        <v>26</v>
      </c>
      <c r="G553" t="str">
        <f t="shared" si="969"/>
        <v>DL2022016</v>
      </c>
      <c r="H553" t="str">
        <f t="shared" si="970"/>
        <v>18</v>
      </c>
      <c r="I553" t="str">
        <f t="shared" si="971"/>
        <v>prypar</v>
      </c>
      <c r="J553" t="str">
        <f t="shared" si="972"/>
        <v>EP</v>
      </c>
      <c r="K553" t="str">
        <f t="shared" si="973"/>
        <v>EP</v>
      </c>
      <c r="L553" t="str">
        <f t="shared" si="974"/>
        <v>true</v>
      </c>
      <c r="N553" s="7">
        <f t="shared" si="982"/>
        <v>0</v>
      </c>
      <c r="O553" s="7" t="str">
        <f t="shared" si="983"/>
        <v/>
      </c>
      <c r="P553" s="7" t="str">
        <f t="shared" si="984"/>
        <v/>
      </c>
      <c r="Q553" s="7">
        <f t="shared" si="985"/>
        <v>0</v>
      </c>
    </row>
    <row r="554" spans="1:26" x14ac:dyDescent="0.25">
      <c r="A554" t="s">
        <v>184</v>
      </c>
      <c r="B554" t="s">
        <v>23</v>
      </c>
      <c r="C554" t="s">
        <v>185</v>
      </c>
      <c r="D554" t="s">
        <v>25</v>
      </c>
      <c r="E554" t="s">
        <v>39</v>
      </c>
      <c r="F554" t="s">
        <v>26</v>
      </c>
      <c r="G554" t="str">
        <f t="shared" si="969"/>
        <v>DL2022016</v>
      </c>
      <c r="H554" t="str">
        <f t="shared" si="970"/>
        <v>19</v>
      </c>
      <c r="I554" t="str">
        <f t="shared" si="971"/>
        <v>myaare</v>
      </c>
      <c r="J554" t="str">
        <f t="shared" si="972"/>
        <v>PK</v>
      </c>
      <c r="K554" t="str">
        <f t="shared" si="973"/>
        <v>PK</v>
      </c>
      <c r="L554" t="str">
        <f t="shared" si="974"/>
        <v>true</v>
      </c>
      <c r="N554" s="7">
        <f t="shared" si="982"/>
        <v>0</v>
      </c>
      <c r="O554" s="7">
        <f t="shared" si="983"/>
        <v>0</v>
      </c>
      <c r="P554" s="7" t="str">
        <f t="shared" si="984"/>
        <v/>
      </c>
      <c r="Q554" s="7" t="str">
        <f t="shared" si="985"/>
        <v/>
      </c>
      <c r="R554" t="str">
        <f t="shared" ref="R554" si="1049">IF(AND(O554&gt;0,P555=0),"Valid","Invalid")</f>
        <v>Invalid</v>
      </c>
      <c r="S554" t="str">
        <f t="shared" ref="S554" si="1050">IF(OR(Q556&gt;0,Q557&gt;0),"Present","Absent")</f>
        <v>Absent</v>
      </c>
      <c r="T554" t="str">
        <f t="shared" ref="T554" si="1051">IF(OR(Q556&lt;41,Q557&lt;41),"Ct&lt;41",IF(OR(Q556&gt;41,Q557&gt;41),"Ct&gt;41","No Ct"))</f>
        <v>Ct&lt;41</v>
      </c>
      <c r="V554" t="str">
        <f t="shared" ref="V554" si="1052">G554&amp;"_"&amp;I554&amp;"_"&amp;R554&amp;"_"&amp;S554&amp;"_"&amp;T554</f>
        <v>DL2022016_myaare_Invalid_Absent_Ct&lt;41</v>
      </c>
      <c r="X554">
        <f t="shared" ref="X554" si="1053">O554</f>
        <v>0</v>
      </c>
      <c r="Y554">
        <f t="shared" ref="Y554" si="1054">P555</f>
        <v>0</v>
      </c>
      <c r="Z554">
        <f t="shared" ref="Z554" si="1055">Q556+Q557</f>
        <v>0</v>
      </c>
    </row>
    <row r="555" spans="1:26" x14ac:dyDescent="0.25">
      <c r="A555" t="s">
        <v>160</v>
      </c>
      <c r="B555" t="s">
        <v>51</v>
      </c>
      <c r="C555" t="s">
        <v>161</v>
      </c>
      <c r="D555" t="s">
        <v>25</v>
      </c>
      <c r="E555" t="s">
        <v>39</v>
      </c>
      <c r="F555" t="s">
        <v>26</v>
      </c>
      <c r="G555" t="str">
        <f t="shared" si="969"/>
        <v>DL2022016</v>
      </c>
      <c r="H555" t="str">
        <f t="shared" si="970"/>
        <v>19</v>
      </c>
      <c r="I555" t="str">
        <f t="shared" si="971"/>
        <v>myaare</v>
      </c>
      <c r="J555" t="str">
        <f t="shared" si="972"/>
        <v>NK</v>
      </c>
      <c r="K555" t="str">
        <f t="shared" si="973"/>
        <v>NK</v>
      </c>
      <c r="L555" t="str">
        <f t="shared" si="974"/>
        <v>true</v>
      </c>
      <c r="N555" s="7">
        <f t="shared" si="982"/>
        <v>0</v>
      </c>
      <c r="O555" s="7" t="str">
        <f t="shared" si="983"/>
        <v/>
      </c>
      <c r="P555" s="7">
        <f t="shared" si="984"/>
        <v>0</v>
      </c>
      <c r="Q555" s="7" t="str">
        <f t="shared" si="985"/>
        <v/>
      </c>
    </row>
    <row r="556" spans="1:26" x14ac:dyDescent="0.25">
      <c r="A556" t="s">
        <v>124</v>
      </c>
      <c r="B556" t="s">
        <v>76</v>
      </c>
      <c r="C556" t="s">
        <v>125</v>
      </c>
      <c r="D556" t="s">
        <v>25</v>
      </c>
      <c r="E556" t="s">
        <v>39</v>
      </c>
      <c r="F556" t="s">
        <v>26</v>
      </c>
      <c r="G556" t="str">
        <f t="shared" si="969"/>
        <v>DL2022016</v>
      </c>
      <c r="H556" t="str">
        <f t="shared" si="970"/>
        <v>19</v>
      </c>
      <c r="I556" t="str">
        <f t="shared" si="971"/>
        <v>myaare</v>
      </c>
      <c r="J556" t="str">
        <f t="shared" si="972"/>
        <v>EP</v>
      </c>
      <c r="K556" t="str">
        <f t="shared" si="973"/>
        <v>EP</v>
      </c>
      <c r="L556" t="str">
        <f t="shared" si="974"/>
        <v>true</v>
      </c>
      <c r="N556" s="7">
        <f t="shared" si="982"/>
        <v>0</v>
      </c>
      <c r="O556" s="7" t="str">
        <f t="shared" si="983"/>
        <v/>
      </c>
      <c r="P556" s="7" t="str">
        <f t="shared" si="984"/>
        <v/>
      </c>
      <c r="Q556" s="7">
        <f t="shared" si="985"/>
        <v>0</v>
      </c>
    </row>
    <row r="557" spans="1:26" x14ac:dyDescent="0.25">
      <c r="A557" t="s">
        <v>142</v>
      </c>
      <c r="B557" t="s">
        <v>76</v>
      </c>
      <c r="C557" t="s">
        <v>125</v>
      </c>
      <c r="D557" t="s">
        <v>25</v>
      </c>
      <c r="E557" t="s">
        <v>39</v>
      </c>
      <c r="F557" t="s">
        <v>26</v>
      </c>
      <c r="G557" t="str">
        <f t="shared" si="969"/>
        <v>DL2022016</v>
      </c>
      <c r="H557" t="str">
        <f t="shared" si="970"/>
        <v>19</v>
      </c>
      <c r="I557" t="str">
        <f t="shared" si="971"/>
        <v>myaare</v>
      </c>
      <c r="J557" t="str">
        <f t="shared" si="972"/>
        <v>EP</v>
      </c>
      <c r="K557" t="str">
        <f t="shared" si="973"/>
        <v>EP</v>
      </c>
      <c r="L557" t="str">
        <f t="shared" si="974"/>
        <v>true</v>
      </c>
      <c r="N557" s="7">
        <f t="shared" si="982"/>
        <v>0</v>
      </c>
      <c r="O557" s="7" t="str">
        <f t="shared" si="983"/>
        <v/>
      </c>
      <c r="P557" s="7" t="str">
        <f t="shared" si="984"/>
        <v/>
      </c>
      <c r="Q557" s="7">
        <f t="shared" si="985"/>
        <v>0</v>
      </c>
    </row>
    <row r="558" spans="1:26" x14ac:dyDescent="0.25">
      <c r="A558" t="s">
        <v>186</v>
      </c>
      <c r="B558" t="s">
        <v>23</v>
      </c>
      <c r="C558" t="s">
        <v>187</v>
      </c>
      <c r="D558" t="s">
        <v>25</v>
      </c>
      <c r="E558">
        <v>33.04</v>
      </c>
      <c r="F558" t="s">
        <v>26</v>
      </c>
      <c r="G558" t="str">
        <f t="shared" si="969"/>
        <v>DL2022016</v>
      </c>
      <c r="H558" t="str">
        <f t="shared" si="970"/>
        <v>20</v>
      </c>
      <c r="I558" t="str">
        <f t="shared" si="971"/>
        <v>myaare</v>
      </c>
      <c r="J558" t="str">
        <f t="shared" si="972"/>
        <v>PK</v>
      </c>
      <c r="K558" t="str">
        <f t="shared" si="973"/>
        <v>PK</v>
      </c>
      <c r="L558" t="str">
        <f t="shared" si="974"/>
        <v>true</v>
      </c>
      <c r="N558" s="7">
        <f t="shared" si="982"/>
        <v>33.04</v>
      </c>
      <c r="O558" s="7">
        <f t="shared" si="983"/>
        <v>33.04</v>
      </c>
      <c r="P558" s="7" t="str">
        <f t="shared" si="984"/>
        <v/>
      </c>
      <c r="Q558" s="7" t="str">
        <f t="shared" si="985"/>
        <v/>
      </c>
      <c r="R558" t="str">
        <f t="shared" ref="R558" si="1056">IF(AND(O558&gt;0,P559=0),"Valid","Invalid")</f>
        <v>Valid</v>
      </c>
      <c r="S558" t="str">
        <f t="shared" ref="S558" si="1057">IF(OR(Q560&gt;0,Q561&gt;0),"Present","Absent")</f>
        <v>Present</v>
      </c>
      <c r="T558" t="str">
        <f t="shared" ref="T558" si="1058">IF(OR(Q560&lt;41,Q561&lt;41),"Ct&lt;41",IF(OR(Q560&gt;41,Q561&gt;41),"Ct&gt;41","No Ct"))</f>
        <v>Ct&lt;41</v>
      </c>
      <c r="V558" t="str">
        <f t="shared" ref="V558" si="1059">G558&amp;"_"&amp;I558&amp;"_"&amp;R558&amp;"_"&amp;S558&amp;"_"&amp;T558</f>
        <v>DL2022016_myaare_Valid_Present_Ct&lt;41</v>
      </c>
      <c r="X558">
        <f t="shared" ref="X558" si="1060">O558</f>
        <v>33.04</v>
      </c>
      <c r="Y558">
        <f t="shared" ref="Y558" si="1061">P559</f>
        <v>0</v>
      </c>
      <c r="Z558">
        <f t="shared" ref="Z558" si="1062">Q560+Q561</f>
        <v>60.07</v>
      </c>
    </row>
    <row r="559" spans="1:26" x14ac:dyDescent="0.25">
      <c r="A559" t="s">
        <v>162</v>
      </c>
      <c r="B559" t="s">
        <v>51</v>
      </c>
      <c r="C559" t="s">
        <v>163</v>
      </c>
      <c r="D559" t="s">
        <v>25</v>
      </c>
      <c r="E559" t="s">
        <v>39</v>
      </c>
      <c r="F559" t="s">
        <v>26</v>
      </c>
      <c r="G559" t="str">
        <f t="shared" si="969"/>
        <v>DL2022016</v>
      </c>
      <c r="H559" t="str">
        <f t="shared" si="970"/>
        <v>20</v>
      </c>
      <c r="I559" t="str">
        <f t="shared" si="971"/>
        <v>myaare</v>
      </c>
      <c r="J559" t="str">
        <f t="shared" si="972"/>
        <v>NK</v>
      </c>
      <c r="K559" t="str">
        <f t="shared" si="973"/>
        <v>NK</v>
      </c>
      <c r="L559" t="str">
        <f t="shared" si="974"/>
        <v>true</v>
      </c>
      <c r="N559" s="7">
        <f t="shared" si="982"/>
        <v>0</v>
      </c>
      <c r="O559" s="7" t="str">
        <f t="shared" si="983"/>
        <v/>
      </c>
      <c r="P559" s="7">
        <f t="shared" si="984"/>
        <v>0</v>
      </c>
      <c r="Q559" s="7" t="str">
        <f t="shared" si="985"/>
        <v/>
      </c>
    </row>
    <row r="560" spans="1:26" x14ac:dyDescent="0.25">
      <c r="A560" t="s">
        <v>126</v>
      </c>
      <c r="B560" t="s">
        <v>76</v>
      </c>
      <c r="C560" t="s">
        <v>127</v>
      </c>
      <c r="D560" t="s">
        <v>25</v>
      </c>
      <c r="E560">
        <v>29.81</v>
      </c>
      <c r="F560" t="s">
        <v>26</v>
      </c>
      <c r="G560" t="str">
        <f t="shared" si="969"/>
        <v>DL2022016</v>
      </c>
      <c r="H560" t="str">
        <f t="shared" si="970"/>
        <v>20</v>
      </c>
      <c r="I560" t="str">
        <f t="shared" si="971"/>
        <v>myaare</v>
      </c>
      <c r="J560" t="str">
        <f t="shared" si="972"/>
        <v>EP</v>
      </c>
      <c r="K560" t="str">
        <f t="shared" si="973"/>
        <v>EP</v>
      </c>
      <c r="L560" t="str">
        <f t="shared" si="974"/>
        <v>true</v>
      </c>
      <c r="N560" s="7">
        <f t="shared" si="982"/>
        <v>29.81</v>
      </c>
      <c r="O560" s="7" t="str">
        <f t="shared" si="983"/>
        <v/>
      </c>
      <c r="P560" s="7" t="str">
        <f t="shared" si="984"/>
        <v/>
      </c>
      <c r="Q560" s="7">
        <f t="shared" si="985"/>
        <v>29.81</v>
      </c>
    </row>
    <row r="561" spans="1:26" x14ac:dyDescent="0.25">
      <c r="A561" t="s">
        <v>143</v>
      </c>
      <c r="B561" t="s">
        <v>76</v>
      </c>
      <c r="C561" t="s">
        <v>127</v>
      </c>
      <c r="D561" t="s">
        <v>25</v>
      </c>
      <c r="E561">
        <v>30.26</v>
      </c>
      <c r="F561" t="s">
        <v>26</v>
      </c>
      <c r="G561" t="str">
        <f t="shared" si="969"/>
        <v>DL2022016</v>
      </c>
      <c r="H561" t="str">
        <f t="shared" si="970"/>
        <v>20</v>
      </c>
      <c r="I561" t="str">
        <f t="shared" si="971"/>
        <v>myaare</v>
      </c>
      <c r="J561" t="str">
        <f t="shared" si="972"/>
        <v>EP</v>
      </c>
      <c r="K561" t="str">
        <f t="shared" si="973"/>
        <v>EP</v>
      </c>
      <c r="L561" t="str">
        <f t="shared" si="974"/>
        <v>true</v>
      </c>
      <c r="N561" s="7">
        <f t="shared" si="982"/>
        <v>30.26</v>
      </c>
      <c r="O561" s="7" t="str">
        <f t="shared" si="983"/>
        <v/>
      </c>
      <c r="P561" s="7" t="str">
        <f t="shared" si="984"/>
        <v/>
      </c>
      <c r="Q561" s="7">
        <f t="shared" si="985"/>
        <v>30.26</v>
      </c>
    </row>
    <row r="562" spans="1:26" x14ac:dyDescent="0.25">
      <c r="A562" t="s">
        <v>188</v>
      </c>
      <c r="B562" t="s">
        <v>23</v>
      </c>
      <c r="C562" t="s">
        <v>189</v>
      </c>
      <c r="D562" t="s">
        <v>25</v>
      </c>
      <c r="E562">
        <v>28.31</v>
      </c>
      <c r="F562" t="s">
        <v>26</v>
      </c>
      <c r="G562" t="str">
        <f t="shared" si="969"/>
        <v>DL2022016</v>
      </c>
      <c r="H562" t="str">
        <f t="shared" si="970"/>
        <v>21</v>
      </c>
      <c r="I562" t="str">
        <f t="shared" si="971"/>
        <v>angang</v>
      </c>
      <c r="J562" t="str">
        <f t="shared" si="972"/>
        <v>PK</v>
      </c>
      <c r="K562" t="str">
        <f t="shared" si="973"/>
        <v>PK</v>
      </c>
      <c r="L562" t="str">
        <f t="shared" si="974"/>
        <v>true</v>
      </c>
      <c r="N562" s="7">
        <f t="shared" si="982"/>
        <v>28.31</v>
      </c>
      <c r="O562" s="7">
        <f t="shared" si="983"/>
        <v>28.31</v>
      </c>
      <c r="P562" s="7" t="str">
        <f t="shared" si="984"/>
        <v/>
      </c>
      <c r="Q562" s="7" t="str">
        <f t="shared" si="985"/>
        <v/>
      </c>
      <c r="R562" t="str">
        <f t="shared" ref="R562" si="1063">IF(AND(O562&gt;0,P563=0),"Valid","Invalid")</f>
        <v>Valid</v>
      </c>
      <c r="S562" t="str">
        <f t="shared" ref="S562" si="1064">IF(OR(Q564&gt;0,Q565&gt;0),"Present","Absent")</f>
        <v>Absent</v>
      </c>
      <c r="T562" t="str">
        <f t="shared" ref="T562" si="1065">IF(OR(Q564&lt;41,Q565&lt;41),"Ct&lt;41",IF(OR(Q564&gt;41,Q565&gt;41),"Ct&gt;41","No Ct"))</f>
        <v>Ct&lt;41</v>
      </c>
      <c r="V562" t="str">
        <f t="shared" ref="V562" si="1066">G562&amp;"_"&amp;I562&amp;"_"&amp;R562&amp;"_"&amp;S562&amp;"_"&amp;T562</f>
        <v>DL2022016_angang_Valid_Absent_Ct&lt;41</v>
      </c>
      <c r="X562">
        <f t="shared" ref="X562" si="1067">O562</f>
        <v>28.31</v>
      </c>
      <c r="Y562">
        <f t="shared" ref="Y562" si="1068">P563</f>
        <v>0</v>
      </c>
      <c r="Z562">
        <f t="shared" ref="Z562" si="1069">Q564+Q565</f>
        <v>0</v>
      </c>
    </row>
    <row r="563" spans="1:26" x14ac:dyDescent="0.25">
      <c r="A563" t="s">
        <v>164</v>
      </c>
      <c r="B563" t="s">
        <v>51</v>
      </c>
      <c r="C563" t="s">
        <v>165</v>
      </c>
      <c r="D563" t="s">
        <v>25</v>
      </c>
      <c r="E563" t="s">
        <v>39</v>
      </c>
      <c r="F563" t="s">
        <v>26</v>
      </c>
      <c r="G563" t="str">
        <f t="shared" si="969"/>
        <v>DL2022016</v>
      </c>
      <c r="H563" t="str">
        <f t="shared" si="970"/>
        <v>21</v>
      </c>
      <c r="I563" t="str">
        <f t="shared" si="971"/>
        <v>angang</v>
      </c>
      <c r="J563" t="str">
        <f t="shared" si="972"/>
        <v>NK</v>
      </c>
      <c r="K563" t="str">
        <f t="shared" si="973"/>
        <v>NK</v>
      </c>
      <c r="L563" t="str">
        <f t="shared" si="974"/>
        <v>true</v>
      </c>
      <c r="N563" s="7">
        <f t="shared" si="982"/>
        <v>0</v>
      </c>
      <c r="O563" s="7" t="str">
        <f t="shared" si="983"/>
        <v/>
      </c>
      <c r="P563" s="7">
        <f t="shared" si="984"/>
        <v>0</v>
      </c>
      <c r="Q563" s="7" t="str">
        <f t="shared" si="985"/>
        <v/>
      </c>
    </row>
    <row r="564" spans="1:26" x14ac:dyDescent="0.25">
      <c r="A564" t="s">
        <v>128</v>
      </c>
      <c r="B564" t="s">
        <v>76</v>
      </c>
      <c r="C564" t="s">
        <v>129</v>
      </c>
      <c r="D564" t="s">
        <v>25</v>
      </c>
      <c r="E564" t="s">
        <v>39</v>
      </c>
      <c r="F564" t="s">
        <v>26</v>
      </c>
      <c r="G564" t="str">
        <f t="shared" si="969"/>
        <v>DL2022016</v>
      </c>
      <c r="H564" t="str">
        <f t="shared" si="970"/>
        <v>21</v>
      </c>
      <c r="I564" t="str">
        <f t="shared" si="971"/>
        <v>angang</v>
      </c>
      <c r="J564" t="str">
        <f t="shared" si="972"/>
        <v>EP</v>
      </c>
      <c r="K564" t="str">
        <f t="shared" si="973"/>
        <v>EP</v>
      </c>
      <c r="L564" t="str">
        <f t="shared" si="974"/>
        <v>true</v>
      </c>
      <c r="N564" s="7">
        <f t="shared" si="982"/>
        <v>0</v>
      </c>
      <c r="O564" s="7" t="str">
        <f t="shared" si="983"/>
        <v/>
      </c>
      <c r="P564" s="7" t="str">
        <f t="shared" si="984"/>
        <v/>
      </c>
      <c r="Q564" s="7">
        <f t="shared" si="985"/>
        <v>0</v>
      </c>
    </row>
    <row r="565" spans="1:26" x14ac:dyDescent="0.25">
      <c r="A565" t="s">
        <v>144</v>
      </c>
      <c r="B565" t="s">
        <v>76</v>
      </c>
      <c r="C565" t="s">
        <v>129</v>
      </c>
      <c r="D565" t="s">
        <v>25</v>
      </c>
      <c r="E565" t="s">
        <v>39</v>
      </c>
      <c r="F565" t="s">
        <v>26</v>
      </c>
      <c r="G565" t="str">
        <f t="shared" si="969"/>
        <v>DL2022016</v>
      </c>
      <c r="H565" t="str">
        <f t="shared" si="970"/>
        <v>21</v>
      </c>
      <c r="I565" t="str">
        <f t="shared" si="971"/>
        <v>angang</v>
      </c>
      <c r="J565" t="str">
        <f t="shared" si="972"/>
        <v>EP</v>
      </c>
      <c r="K565" t="str">
        <f t="shared" si="973"/>
        <v>EP</v>
      </c>
      <c r="L565" t="str">
        <f t="shared" si="974"/>
        <v>true</v>
      </c>
      <c r="N565" s="7">
        <f t="shared" si="982"/>
        <v>0</v>
      </c>
      <c r="O565" s="7" t="str">
        <f t="shared" si="983"/>
        <v/>
      </c>
      <c r="P565" s="7" t="str">
        <f t="shared" si="984"/>
        <v/>
      </c>
      <c r="Q565" s="7">
        <f t="shared" si="985"/>
        <v>0</v>
      </c>
    </row>
    <row r="566" spans="1:26" x14ac:dyDescent="0.25">
      <c r="A566" t="s">
        <v>190</v>
      </c>
      <c r="B566" t="s">
        <v>23</v>
      </c>
      <c r="C566" t="s">
        <v>191</v>
      </c>
      <c r="D566" t="s">
        <v>25</v>
      </c>
      <c r="E566">
        <v>28.83</v>
      </c>
      <c r="F566" t="s">
        <v>26</v>
      </c>
      <c r="G566" t="str">
        <f t="shared" si="969"/>
        <v>DL2022016</v>
      </c>
      <c r="H566" t="str">
        <f t="shared" si="970"/>
        <v>22</v>
      </c>
      <c r="I566" t="str">
        <f t="shared" si="971"/>
        <v>angang</v>
      </c>
      <c r="J566" t="str">
        <f t="shared" si="972"/>
        <v>PK</v>
      </c>
      <c r="K566" t="str">
        <f t="shared" si="973"/>
        <v>PK</v>
      </c>
      <c r="L566" t="str">
        <f t="shared" si="974"/>
        <v>true</v>
      </c>
      <c r="N566" s="7">
        <f t="shared" si="982"/>
        <v>28.83</v>
      </c>
      <c r="O566" s="7">
        <f t="shared" si="983"/>
        <v>28.83</v>
      </c>
      <c r="P566" s="7" t="str">
        <f t="shared" si="984"/>
        <v/>
      </c>
      <c r="Q566" s="7" t="str">
        <f t="shared" si="985"/>
        <v/>
      </c>
      <c r="R566" t="str">
        <f t="shared" ref="R566" si="1070">IF(AND(O566&gt;0,P567=0),"Valid","Invalid")</f>
        <v>Valid</v>
      </c>
      <c r="S566" t="str">
        <f t="shared" ref="S566" si="1071">IF(OR(Q568&gt;0,Q569&gt;0),"Present","Absent")</f>
        <v>Absent</v>
      </c>
      <c r="T566" t="str">
        <f t="shared" ref="T566" si="1072">IF(OR(Q568&lt;41,Q569&lt;41),"Ct&lt;41",IF(OR(Q568&gt;41,Q569&gt;41),"Ct&gt;41","No Ct"))</f>
        <v>Ct&lt;41</v>
      </c>
      <c r="V566" t="str">
        <f t="shared" ref="V566" si="1073">G566&amp;"_"&amp;I566&amp;"_"&amp;R566&amp;"_"&amp;S566&amp;"_"&amp;T566</f>
        <v>DL2022016_angang_Valid_Absent_Ct&lt;41</v>
      </c>
      <c r="X566">
        <f t="shared" ref="X566" si="1074">O566</f>
        <v>28.83</v>
      </c>
      <c r="Y566">
        <f t="shared" ref="Y566" si="1075">P567</f>
        <v>0</v>
      </c>
      <c r="Z566">
        <f t="shared" ref="Z566" si="1076">Q568+Q569</f>
        <v>0</v>
      </c>
    </row>
    <row r="567" spans="1:26" x14ac:dyDescent="0.25">
      <c r="A567" t="s">
        <v>166</v>
      </c>
      <c r="B567" t="s">
        <v>51</v>
      </c>
      <c r="C567" t="s">
        <v>167</v>
      </c>
      <c r="D567" t="s">
        <v>25</v>
      </c>
      <c r="E567" t="s">
        <v>39</v>
      </c>
      <c r="F567" t="s">
        <v>26</v>
      </c>
      <c r="G567" t="str">
        <f t="shared" si="969"/>
        <v>DL2022016</v>
      </c>
      <c r="H567" t="str">
        <f t="shared" si="970"/>
        <v>22</v>
      </c>
      <c r="I567" t="str">
        <f t="shared" si="971"/>
        <v>angang</v>
      </c>
      <c r="J567" t="str">
        <f t="shared" si="972"/>
        <v>NK</v>
      </c>
      <c r="K567" t="str">
        <f t="shared" si="973"/>
        <v>NK</v>
      </c>
      <c r="L567" t="str">
        <f t="shared" si="974"/>
        <v>true</v>
      </c>
      <c r="N567" s="7">
        <f t="shared" si="982"/>
        <v>0</v>
      </c>
      <c r="O567" s="7" t="str">
        <f t="shared" si="983"/>
        <v/>
      </c>
      <c r="P567" s="7">
        <f t="shared" si="984"/>
        <v>0</v>
      </c>
      <c r="Q567" s="7" t="str">
        <f t="shared" si="985"/>
        <v/>
      </c>
    </row>
    <row r="568" spans="1:26" x14ac:dyDescent="0.25">
      <c r="A568" t="s">
        <v>130</v>
      </c>
      <c r="B568" t="s">
        <v>76</v>
      </c>
      <c r="C568" t="s">
        <v>131</v>
      </c>
      <c r="D568" t="s">
        <v>25</v>
      </c>
      <c r="E568" t="s">
        <v>39</v>
      </c>
      <c r="F568" t="s">
        <v>26</v>
      </c>
      <c r="G568" t="str">
        <f t="shared" si="969"/>
        <v>DL2022016</v>
      </c>
      <c r="H568" t="str">
        <f t="shared" si="970"/>
        <v>22</v>
      </c>
      <c r="I568" t="str">
        <f t="shared" si="971"/>
        <v>angang</v>
      </c>
      <c r="J568" t="str">
        <f t="shared" si="972"/>
        <v>EP</v>
      </c>
      <c r="K568" t="str">
        <f t="shared" si="973"/>
        <v>EP</v>
      </c>
      <c r="L568" t="str">
        <f t="shared" si="974"/>
        <v>true</v>
      </c>
      <c r="N568" s="7">
        <f t="shared" si="982"/>
        <v>0</v>
      </c>
      <c r="O568" s="7" t="str">
        <f t="shared" si="983"/>
        <v/>
      </c>
      <c r="P568" s="7" t="str">
        <f t="shared" si="984"/>
        <v/>
      </c>
      <c r="Q568" s="7">
        <f t="shared" si="985"/>
        <v>0</v>
      </c>
    </row>
    <row r="569" spans="1:26" x14ac:dyDescent="0.25">
      <c r="A569" t="s">
        <v>145</v>
      </c>
      <c r="B569" t="s">
        <v>76</v>
      </c>
      <c r="C569" t="s">
        <v>131</v>
      </c>
      <c r="D569" t="s">
        <v>25</v>
      </c>
      <c r="E569" t="s">
        <v>39</v>
      </c>
      <c r="F569" t="s">
        <v>26</v>
      </c>
      <c r="G569" t="str">
        <f t="shared" si="969"/>
        <v>DL2022016</v>
      </c>
      <c r="H569" t="str">
        <f t="shared" si="970"/>
        <v>22</v>
      </c>
      <c r="I569" t="str">
        <f t="shared" si="971"/>
        <v>angang</v>
      </c>
      <c r="J569" t="str">
        <f t="shared" si="972"/>
        <v>EP</v>
      </c>
      <c r="K569" t="str">
        <f t="shared" si="973"/>
        <v>EP</v>
      </c>
      <c r="L569" t="str">
        <f t="shared" si="974"/>
        <v>true</v>
      </c>
      <c r="N569" s="7">
        <f t="shared" si="982"/>
        <v>0</v>
      </c>
      <c r="O569" s="7" t="str">
        <f t="shared" si="983"/>
        <v/>
      </c>
      <c r="P569" s="7" t="str">
        <f t="shared" si="984"/>
        <v/>
      </c>
      <c r="Q569" s="7">
        <f t="shared" si="985"/>
        <v>0</v>
      </c>
    </row>
    <row r="570" spans="1:26" x14ac:dyDescent="0.25">
      <c r="A570" t="s">
        <v>192</v>
      </c>
      <c r="B570" t="s">
        <v>23</v>
      </c>
      <c r="C570" t="s">
        <v>193</v>
      </c>
      <c r="D570" t="s">
        <v>25</v>
      </c>
      <c r="E570" t="s">
        <v>39</v>
      </c>
      <c r="F570" t="s">
        <v>26</v>
      </c>
      <c r="G570" t="str">
        <f t="shared" si="969"/>
        <v>DL2022016</v>
      </c>
      <c r="H570" t="str">
        <f t="shared" si="970"/>
        <v>23</v>
      </c>
      <c r="I570" t="str">
        <f t="shared" si="971"/>
        <v>neomel</v>
      </c>
      <c r="J570" t="str">
        <f t="shared" si="972"/>
        <v>PK</v>
      </c>
      <c r="K570" t="str">
        <f t="shared" si="973"/>
        <v>PK</v>
      </c>
      <c r="L570" t="str">
        <f t="shared" si="974"/>
        <v>true</v>
      </c>
      <c r="N570" s="7">
        <f t="shared" si="982"/>
        <v>0</v>
      </c>
      <c r="O570" s="7">
        <f t="shared" si="983"/>
        <v>0</v>
      </c>
      <c r="P570" s="7" t="str">
        <f t="shared" si="984"/>
        <v/>
      </c>
      <c r="Q570" s="7" t="str">
        <f t="shared" si="985"/>
        <v/>
      </c>
      <c r="R570" t="str">
        <f t="shared" ref="R570" si="1077">IF(AND(O570&gt;0,P571=0),"Valid","Invalid")</f>
        <v>Invalid</v>
      </c>
      <c r="S570" t="str">
        <f t="shared" ref="S570" si="1078">IF(OR(Q572&gt;0,Q573&gt;0),"Present","Absent")</f>
        <v>Absent</v>
      </c>
      <c r="T570" t="str">
        <f t="shared" ref="T570" si="1079">IF(OR(Q572&lt;41,Q573&lt;41),"Ct&lt;41",IF(OR(Q572&gt;41,Q573&gt;41),"Ct&gt;41","No Ct"))</f>
        <v>Ct&lt;41</v>
      </c>
      <c r="V570" t="str">
        <f t="shared" ref="V570" si="1080">G570&amp;"_"&amp;I570&amp;"_"&amp;R570&amp;"_"&amp;S570&amp;"_"&amp;T570</f>
        <v>DL2022016_neomel_Invalid_Absent_Ct&lt;41</v>
      </c>
      <c r="X570">
        <f t="shared" ref="X570" si="1081">O570</f>
        <v>0</v>
      </c>
      <c r="Y570">
        <f t="shared" ref="Y570" si="1082">P571</f>
        <v>0</v>
      </c>
      <c r="Z570">
        <f t="shared" ref="Z570" si="1083">Q572+Q573</f>
        <v>0</v>
      </c>
    </row>
    <row r="571" spans="1:26" x14ac:dyDescent="0.25">
      <c r="A571" t="s">
        <v>168</v>
      </c>
      <c r="B571" t="s">
        <v>51</v>
      </c>
      <c r="C571" t="s">
        <v>169</v>
      </c>
      <c r="D571" t="s">
        <v>25</v>
      </c>
      <c r="E571" t="s">
        <v>39</v>
      </c>
      <c r="F571" t="s">
        <v>26</v>
      </c>
      <c r="G571" t="str">
        <f t="shared" si="969"/>
        <v>DL2022016</v>
      </c>
      <c r="H571" t="str">
        <f t="shared" si="970"/>
        <v>23</v>
      </c>
      <c r="I571" t="str">
        <f t="shared" si="971"/>
        <v>neomel</v>
      </c>
      <c r="J571" t="str">
        <f t="shared" si="972"/>
        <v>NK</v>
      </c>
      <c r="K571" t="str">
        <f t="shared" si="973"/>
        <v>NK</v>
      </c>
      <c r="L571" t="str">
        <f t="shared" si="974"/>
        <v>true</v>
      </c>
      <c r="N571" s="7">
        <f t="shared" si="982"/>
        <v>0</v>
      </c>
      <c r="O571" s="7" t="str">
        <f t="shared" si="983"/>
        <v/>
      </c>
      <c r="P571" s="7">
        <f t="shared" si="984"/>
        <v>0</v>
      </c>
      <c r="Q571" s="7" t="str">
        <f t="shared" si="985"/>
        <v/>
      </c>
    </row>
    <row r="572" spans="1:26" x14ac:dyDescent="0.25">
      <c r="A572" t="s">
        <v>132</v>
      </c>
      <c r="B572" t="s">
        <v>76</v>
      </c>
      <c r="C572" t="s">
        <v>133</v>
      </c>
      <c r="D572" t="s">
        <v>25</v>
      </c>
      <c r="E572" t="s">
        <v>39</v>
      </c>
      <c r="F572" t="s">
        <v>26</v>
      </c>
      <c r="G572" t="str">
        <f t="shared" si="969"/>
        <v>DL2022016</v>
      </c>
      <c r="H572" t="str">
        <f t="shared" si="970"/>
        <v>23</v>
      </c>
      <c r="I572" t="str">
        <f t="shared" si="971"/>
        <v>neomel</v>
      </c>
      <c r="J572" t="str">
        <f t="shared" si="972"/>
        <v>EP</v>
      </c>
      <c r="K572" t="str">
        <f t="shared" si="973"/>
        <v>EP</v>
      </c>
      <c r="L572" t="str">
        <f t="shared" si="974"/>
        <v>true</v>
      </c>
      <c r="N572" s="7">
        <f t="shared" si="982"/>
        <v>0</v>
      </c>
      <c r="O572" s="7" t="str">
        <f t="shared" si="983"/>
        <v/>
      </c>
      <c r="P572" s="7" t="str">
        <f t="shared" si="984"/>
        <v/>
      </c>
      <c r="Q572" s="7">
        <f t="shared" si="985"/>
        <v>0</v>
      </c>
    </row>
    <row r="573" spans="1:26" x14ac:dyDescent="0.25">
      <c r="A573" t="s">
        <v>146</v>
      </c>
      <c r="B573" t="s">
        <v>76</v>
      </c>
      <c r="C573" t="s">
        <v>133</v>
      </c>
      <c r="D573" t="s">
        <v>25</v>
      </c>
      <c r="E573" t="s">
        <v>39</v>
      </c>
      <c r="F573" t="s">
        <v>26</v>
      </c>
      <c r="G573" t="str">
        <f t="shared" si="969"/>
        <v>DL2022016</v>
      </c>
      <c r="H573" t="str">
        <f t="shared" si="970"/>
        <v>23</v>
      </c>
      <c r="I573" t="str">
        <f t="shared" si="971"/>
        <v>neomel</v>
      </c>
      <c r="J573" t="str">
        <f t="shared" si="972"/>
        <v>EP</v>
      </c>
      <c r="K573" t="str">
        <f t="shared" si="973"/>
        <v>EP</v>
      </c>
      <c r="L573" t="str">
        <f t="shared" si="974"/>
        <v>true</v>
      </c>
      <c r="N573" s="7">
        <f t="shared" si="982"/>
        <v>0</v>
      </c>
      <c r="O573" s="7" t="str">
        <f t="shared" si="983"/>
        <v/>
      </c>
      <c r="P573" s="7" t="str">
        <f t="shared" si="984"/>
        <v/>
      </c>
      <c r="Q573" s="7">
        <f t="shared" si="985"/>
        <v>0</v>
      </c>
    </row>
    <row r="574" spans="1:26" x14ac:dyDescent="0.25">
      <c r="A574" t="s">
        <v>194</v>
      </c>
      <c r="B574" t="s">
        <v>23</v>
      </c>
      <c r="C574" t="s">
        <v>195</v>
      </c>
      <c r="D574" t="s">
        <v>25</v>
      </c>
      <c r="E574">
        <v>22.3</v>
      </c>
      <c r="F574" t="s">
        <v>26</v>
      </c>
      <c r="G574" t="str">
        <f t="shared" si="969"/>
        <v>DL2022016</v>
      </c>
      <c r="H574" t="str">
        <f t="shared" si="970"/>
        <v>24</v>
      </c>
      <c r="I574" t="str">
        <f t="shared" si="971"/>
        <v>neomel</v>
      </c>
      <c r="J574" t="str">
        <f t="shared" si="972"/>
        <v>PK</v>
      </c>
      <c r="K574" t="str">
        <f t="shared" si="973"/>
        <v>PK</v>
      </c>
      <c r="L574" t="str">
        <f t="shared" si="974"/>
        <v>true</v>
      </c>
      <c r="N574" s="7">
        <f t="shared" si="982"/>
        <v>22.3</v>
      </c>
      <c r="O574" s="7">
        <f t="shared" si="983"/>
        <v>22.3</v>
      </c>
      <c r="P574" s="7" t="str">
        <f t="shared" si="984"/>
        <v/>
      </c>
      <c r="Q574" s="7" t="str">
        <f t="shared" si="985"/>
        <v/>
      </c>
      <c r="R574" t="str">
        <f t="shared" ref="R574" si="1084">IF(AND(O574&gt;0,P575=0),"Valid","Invalid")</f>
        <v>Valid</v>
      </c>
      <c r="S574" t="str">
        <f t="shared" ref="S574" si="1085">IF(OR(Q576&gt;0,Q577&gt;0),"Present","Absent")</f>
        <v>Absent</v>
      </c>
      <c r="T574" t="str">
        <f t="shared" ref="T574" si="1086">IF(OR(Q576&lt;41,Q577&lt;41),"Ct&lt;41",IF(OR(Q576&gt;41,Q577&gt;41),"Ct&gt;41","No Ct"))</f>
        <v>Ct&lt;41</v>
      </c>
      <c r="V574" t="str">
        <f t="shared" ref="V574" si="1087">G574&amp;"_"&amp;I574&amp;"_"&amp;R574&amp;"_"&amp;S574&amp;"_"&amp;T574</f>
        <v>DL2022016_neomel_Valid_Absent_Ct&lt;41</v>
      </c>
      <c r="X574">
        <f t="shared" ref="X574" si="1088">O574</f>
        <v>22.3</v>
      </c>
      <c r="Y574">
        <f t="shared" ref="Y574" si="1089">P575</f>
        <v>0</v>
      </c>
      <c r="Z574">
        <f t="shared" ref="Z574" si="1090">Q576+Q577</f>
        <v>0</v>
      </c>
    </row>
    <row r="575" spans="1:26" x14ac:dyDescent="0.25">
      <c r="A575" t="s">
        <v>170</v>
      </c>
      <c r="B575" t="s">
        <v>51</v>
      </c>
      <c r="C575" t="s">
        <v>171</v>
      </c>
      <c r="D575" t="s">
        <v>25</v>
      </c>
      <c r="E575" t="s">
        <v>39</v>
      </c>
      <c r="F575" t="s">
        <v>26</v>
      </c>
      <c r="G575" t="str">
        <f t="shared" si="969"/>
        <v>DL2022016</v>
      </c>
      <c r="H575" t="str">
        <f t="shared" si="970"/>
        <v>24</v>
      </c>
      <c r="I575" t="str">
        <f t="shared" si="971"/>
        <v>neomel</v>
      </c>
      <c r="J575" t="str">
        <f t="shared" si="972"/>
        <v>NK</v>
      </c>
      <c r="K575" t="str">
        <f t="shared" si="973"/>
        <v>NK</v>
      </c>
      <c r="L575" t="str">
        <f t="shared" si="974"/>
        <v>true</v>
      </c>
      <c r="N575" s="7">
        <f t="shared" si="982"/>
        <v>0</v>
      </c>
      <c r="O575" s="7" t="str">
        <f t="shared" si="983"/>
        <v/>
      </c>
      <c r="P575" s="7">
        <f t="shared" si="984"/>
        <v>0</v>
      </c>
      <c r="Q575" s="7" t="str">
        <f t="shared" si="985"/>
        <v/>
      </c>
    </row>
    <row r="576" spans="1:26" x14ac:dyDescent="0.25">
      <c r="A576" t="s">
        <v>134</v>
      </c>
      <c r="B576" t="s">
        <v>76</v>
      </c>
      <c r="C576" t="s">
        <v>135</v>
      </c>
      <c r="D576" t="s">
        <v>25</v>
      </c>
      <c r="E576" t="s">
        <v>39</v>
      </c>
      <c r="F576" t="s">
        <v>26</v>
      </c>
      <c r="G576" t="str">
        <f t="shared" si="969"/>
        <v>DL2022016</v>
      </c>
      <c r="H576" t="str">
        <f t="shared" si="970"/>
        <v>24</v>
      </c>
      <c r="I576" t="str">
        <f t="shared" si="971"/>
        <v>neomel</v>
      </c>
      <c r="J576" t="str">
        <f t="shared" si="972"/>
        <v>EP</v>
      </c>
      <c r="K576" t="str">
        <f t="shared" si="973"/>
        <v>EP</v>
      </c>
      <c r="L576" t="str">
        <f t="shared" si="974"/>
        <v>true</v>
      </c>
      <c r="N576" s="7">
        <f t="shared" si="982"/>
        <v>0</v>
      </c>
      <c r="O576" s="7" t="str">
        <f t="shared" si="983"/>
        <v/>
      </c>
      <c r="P576" s="7" t="str">
        <f t="shared" si="984"/>
        <v/>
      </c>
      <c r="Q576" s="7">
        <f t="shared" si="985"/>
        <v>0</v>
      </c>
    </row>
    <row r="577" spans="1:26" x14ac:dyDescent="0.25">
      <c r="A577" t="s">
        <v>147</v>
      </c>
      <c r="B577" t="s">
        <v>76</v>
      </c>
      <c r="C577" t="s">
        <v>135</v>
      </c>
      <c r="D577" t="s">
        <v>25</v>
      </c>
      <c r="E577" t="s">
        <v>39</v>
      </c>
      <c r="F577" t="s">
        <v>26</v>
      </c>
      <c r="G577" t="str">
        <f t="shared" si="969"/>
        <v>DL2022016</v>
      </c>
      <c r="H577" t="str">
        <f t="shared" si="970"/>
        <v>24</v>
      </c>
      <c r="I577" t="str">
        <f t="shared" si="971"/>
        <v>neomel</v>
      </c>
      <c r="J577" t="str">
        <f t="shared" si="972"/>
        <v>EP</v>
      </c>
      <c r="K577" t="str">
        <f t="shared" si="973"/>
        <v>EP</v>
      </c>
      <c r="L577" t="str">
        <f t="shared" si="974"/>
        <v>true</v>
      </c>
      <c r="N577" s="7">
        <f t="shared" si="982"/>
        <v>0</v>
      </c>
      <c r="O577" s="7" t="str">
        <f t="shared" si="983"/>
        <v/>
      </c>
      <c r="P577" s="7" t="str">
        <f t="shared" si="984"/>
        <v/>
      </c>
      <c r="Q577" s="7">
        <f t="shared" si="985"/>
        <v>0</v>
      </c>
    </row>
    <row r="578" spans="1:26" x14ac:dyDescent="0.25">
      <c r="A578" t="s">
        <v>22</v>
      </c>
      <c r="B578" t="s">
        <v>23</v>
      </c>
      <c r="C578" t="s">
        <v>522</v>
      </c>
      <c r="D578" t="s">
        <v>25</v>
      </c>
      <c r="E578">
        <v>22</v>
      </c>
      <c r="F578" t="s">
        <v>623</v>
      </c>
      <c r="G578" t="str">
        <f t="shared" ref="G578:G641" si="1091">MID(F578,10,9)</f>
        <v>DL2022017</v>
      </c>
      <c r="H578" t="str">
        <f t="shared" ref="H578:H641" si="1092">LEFT(C578,2)</f>
        <v>01</v>
      </c>
      <c r="I578" t="str">
        <f t="shared" ref="I578:I641" si="1093">MID(C578,4,6)</f>
        <v>plafle</v>
      </c>
      <c r="J578" t="str">
        <f t="shared" ref="J578:J641" si="1094">RIGHT(C578,2)</f>
        <v>PK</v>
      </c>
      <c r="K578" t="str">
        <f t="shared" ref="K578:K641" si="1095">IF(TRIM(B578)="Standard","PK",IF(TRIM(B578)="NTC","NK",IF(TRIM(B578)="Unknown","EP")))</f>
        <v>PK</v>
      </c>
      <c r="L578" t="str">
        <f t="shared" ref="L578:L641" si="1096">IF(J578=K578,"true","false")</f>
        <v>true</v>
      </c>
      <c r="N578" s="7">
        <f t="shared" si="982"/>
        <v>22</v>
      </c>
      <c r="O578" s="7">
        <f t="shared" si="983"/>
        <v>22</v>
      </c>
      <c r="P578" s="7" t="str">
        <f t="shared" si="984"/>
        <v/>
      </c>
      <c r="Q578" s="7" t="str">
        <f t="shared" si="985"/>
        <v/>
      </c>
      <c r="R578" t="str">
        <f t="shared" ref="R578" si="1097">IF(AND(O578&gt;0,P579=0),"Valid","Invalid")</f>
        <v>Valid</v>
      </c>
      <c r="S578" t="str">
        <f t="shared" ref="S578" si="1098">IF(OR(Q580&gt;0,Q581&gt;0),"Present","Absent")</f>
        <v>Present</v>
      </c>
      <c r="T578" t="str">
        <f t="shared" ref="T578" si="1099">IF(OR(Q580&lt;41,Q581&lt;41),"Ct&lt;41",IF(OR(Q580&gt;41,Q581&gt;41),"Ct&gt;41","No Ct"))</f>
        <v>Ct&lt;41</v>
      </c>
      <c r="V578" t="str">
        <f t="shared" ref="V578" si="1100">G578&amp;"_"&amp;I578&amp;"_"&amp;R578&amp;"_"&amp;S578&amp;"_"&amp;T578</f>
        <v>DL2022017_plafle_Valid_Present_Ct&lt;41</v>
      </c>
      <c r="X578">
        <f t="shared" ref="X578" si="1101">O578</f>
        <v>22</v>
      </c>
      <c r="Y578">
        <f t="shared" ref="Y578" si="1102">P579</f>
        <v>0</v>
      </c>
      <c r="Z578">
        <f t="shared" ref="Z578" si="1103">Q580+Q581</f>
        <v>73.02</v>
      </c>
    </row>
    <row r="579" spans="1:26" x14ac:dyDescent="0.25">
      <c r="A579" t="s">
        <v>50</v>
      </c>
      <c r="B579" t="s">
        <v>51</v>
      </c>
      <c r="C579" t="s">
        <v>534</v>
      </c>
      <c r="D579" t="s">
        <v>25</v>
      </c>
      <c r="E579" t="s">
        <v>39</v>
      </c>
      <c r="F579" t="s">
        <v>623</v>
      </c>
      <c r="G579" t="str">
        <f t="shared" si="1091"/>
        <v>DL2022017</v>
      </c>
      <c r="H579" t="str">
        <f t="shared" si="1092"/>
        <v>01</v>
      </c>
      <c r="I579" t="str">
        <f t="shared" si="1093"/>
        <v>plafle</v>
      </c>
      <c r="J579" t="str">
        <f t="shared" si="1094"/>
        <v>NK</v>
      </c>
      <c r="K579" t="str">
        <f t="shared" si="1095"/>
        <v>NK</v>
      </c>
      <c r="L579" t="str">
        <f t="shared" si="1096"/>
        <v>true</v>
      </c>
      <c r="N579" s="7">
        <f t="shared" ref="N579:N642" si="1104">IF(TRIM(E579)="No Cq",0,E579)</f>
        <v>0</v>
      </c>
      <c r="O579" s="7" t="str">
        <f t="shared" ref="O579:O642" si="1105">IF(TRIM(B579)="Standard",N579,"")</f>
        <v/>
      </c>
      <c r="P579" s="7">
        <f t="shared" ref="P579:P642" si="1106">IF(TRIM(B579)="NTC",N579,"")</f>
        <v>0</v>
      </c>
      <c r="Q579" s="7" t="str">
        <f t="shared" ref="Q579:Q642" si="1107">IF(TRIM(B579)="Unknown",N579,"")</f>
        <v/>
      </c>
    </row>
    <row r="580" spans="1:26" x14ac:dyDescent="0.25">
      <c r="A580" t="s">
        <v>75</v>
      </c>
      <c r="B580" t="s">
        <v>76</v>
      </c>
      <c r="C580" t="s">
        <v>546</v>
      </c>
      <c r="D580" t="s">
        <v>25</v>
      </c>
      <c r="E580">
        <v>37.409999999999997</v>
      </c>
      <c r="F580" t="s">
        <v>623</v>
      </c>
      <c r="G580" t="str">
        <f t="shared" si="1091"/>
        <v>DL2022017</v>
      </c>
      <c r="H580" t="str">
        <f t="shared" si="1092"/>
        <v>01</v>
      </c>
      <c r="I580" t="str">
        <f t="shared" si="1093"/>
        <v>plafle</v>
      </c>
      <c r="J580" t="str">
        <f t="shared" si="1094"/>
        <v>EP</v>
      </c>
      <c r="K580" t="str">
        <f t="shared" si="1095"/>
        <v>EP</v>
      </c>
      <c r="L580" t="str">
        <f t="shared" si="1096"/>
        <v>true</v>
      </c>
      <c r="N580" s="7">
        <f t="shared" si="1104"/>
        <v>37.409999999999997</v>
      </c>
      <c r="O580" s="7" t="str">
        <f t="shared" si="1105"/>
        <v/>
      </c>
      <c r="P580" s="7" t="str">
        <f t="shared" si="1106"/>
        <v/>
      </c>
      <c r="Q580" s="7">
        <f t="shared" si="1107"/>
        <v>37.409999999999997</v>
      </c>
    </row>
    <row r="581" spans="1:26" x14ac:dyDescent="0.25">
      <c r="A581" t="s">
        <v>100</v>
      </c>
      <c r="B581" t="s">
        <v>76</v>
      </c>
      <c r="C581" t="s">
        <v>546</v>
      </c>
      <c r="D581" t="s">
        <v>25</v>
      </c>
      <c r="E581">
        <v>35.61</v>
      </c>
      <c r="F581" t="s">
        <v>623</v>
      </c>
      <c r="G581" t="str">
        <f t="shared" si="1091"/>
        <v>DL2022017</v>
      </c>
      <c r="H581" t="str">
        <f t="shared" si="1092"/>
        <v>01</v>
      </c>
      <c r="I581" t="str">
        <f t="shared" si="1093"/>
        <v>plafle</v>
      </c>
      <c r="J581" t="str">
        <f t="shared" si="1094"/>
        <v>EP</v>
      </c>
      <c r="K581" t="str">
        <f t="shared" si="1095"/>
        <v>EP</v>
      </c>
      <c r="L581" t="str">
        <f t="shared" si="1096"/>
        <v>true</v>
      </c>
      <c r="N581" s="7">
        <f t="shared" si="1104"/>
        <v>35.61</v>
      </c>
      <c r="O581" s="7" t="str">
        <f t="shared" si="1105"/>
        <v/>
      </c>
      <c r="P581" s="7" t="str">
        <f t="shared" si="1106"/>
        <v/>
      </c>
      <c r="Q581" s="7">
        <f t="shared" si="1107"/>
        <v>35.61</v>
      </c>
    </row>
    <row r="582" spans="1:26" x14ac:dyDescent="0.25">
      <c r="A582" t="s">
        <v>27</v>
      </c>
      <c r="B582" t="s">
        <v>23</v>
      </c>
      <c r="C582" t="s">
        <v>523</v>
      </c>
      <c r="D582" t="s">
        <v>25</v>
      </c>
      <c r="E582">
        <v>21.44</v>
      </c>
      <c r="F582" t="s">
        <v>623</v>
      </c>
      <c r="G582" t="str">
        <f t="shared" si="1091"/>
        <v>DL2022017</v>
      </c>
      <c r="H582" t="str">
        <f t="shared" si="1092"/>
        <v>02</v>
      </c>
      <c r="I582" t="str">
        <f t="shared" si="1093"/>
        <v>plafle</v>
      </c>
      <c r="J582" t="str">
        <f t="shared" si="1094"/>
        <v>PK</v>
      </c>
      <c r="K582" t="str">
        <f t="shared" si="1095"/>
        <v>PK</v>
      </c>
      <c r="L582" t="str">
        <f t="shared" si="1096"/>
        <v>true</v>
      </c>
      <c r="N582" s="7">
        <f t="shared" si="1104"/>
        <v>21.44</v>
      </c>
      <c r="O582" s="7">
        <f t="shared" si="1105"/>
        <v>21.44</v>
      </c>
      <c r="P582" s="7" t="str">
        <f t="shared" si="1106"/>
        <v/>
      </c>
      <c r="Q582" s="7" t="str">
        <f t="shared" si="1107"/>
        <v/>
      </c>
      <c r="R582" t="str">
        <f t="shared" ref="R582" si="1108">IF(AND(O582&gt;0,P583=0),"Valid","Invalid")</f>
        <v>Valid</v>
      </c>
      <c r="S582" t="str">
        <f t="shared" ref="S582" si="1109">IF(OR(Q584&gt;0,Q585&gt;0),"Present","Absent")</f>
        <v>Absent</v>
      </c>
      <c r="T582" t="str">
        <f t="shared" ref="T582" si="1110">IF(OR(Q584&lt;41,Q585&lt;41),"Ct&lt;41",IF(OR(Q584&gt;41,Q585&gt;41),"Ct&gt;41","No Ct"))</f>
        <v>Ct&lt;41</v>
      </c>
      <c r="V582" t="str">
        <f t="shared" ref="V582" si="1111">G582&amp;"_"&amp;I582&amp;"_"&amp;R582&amp;"_"&amp;S582&amp;"_"&amp;T582</f>
        <v>DL2022017_plafle_Valid_Absent_Ct&lt;41</v>
      </c>
      <c r="X582">
        <f t="shared" ref="X582" si="1112">O582</f>
        <v>21.44</v>
      </c>
      <c r="Y582">
        <f t="shared" ref="Y582" si="1113">P583</f>
        <v>0</v>
      </c>
      <c r="Z582">
        <f t="shared" ref="Z582" si="1114">Q584+Q585</f>
        <v>0</v>
      </c>
    </row>
    <row r="583" spans="1:26" x14ac:dyDescent="0.25">
      <c r="A583" t="s">
        <v>53</v>
      </c>
      <c r="B583" t="s">
        <v>51</v>
      </c>
      <c r="C583" t="s">
        <v>535</v>
      </c>
      <c r="D583" t="s">
        <v>25</v>
      </c>
      <c r="E583" t="s">
        <v>39</v>
      </c>
      <c r="F583" t="s">
        <v>623</v>
      </c>
      <c r="G583" t="str">
        <f t="shared" si="1091"/>
        <v>DL2022017</v>
      </c>
      <c r="H583" t="str">
        <f t="shared" si="1092"/>
        <v>02</v>
      </c>
      <c r="I583" t="str">
        <f t="shared" si="1093"/>
        <v>plafle</v>
      </c>
      <c r="J583" t="str">
        <f t="shared" si="1094"/>
        <v>NK</v>
      </c>
      <c r="K583" t="str">
        <f t="shared" si="1095"/>
        <v>NK</v>
      </c>
      <c r="L583" t="str">
        <f t="shared" si="1096"/>
        <v>true</v>
      </c>
      <c r="N583" s="7">
        <f t="shared" si="1104"/>
        <v>0</v>
      </c>
      <c r="O583" s="7" t="str">
        <f t="shared" si="1105"/>
        <v/>
      </c>
      <c r="P583" s="7">
        <f t="shared" si="1106"/>
        <v>0</v>
      </c>
      <c r="Q583" s="7" t="str">
        <f t="shared" si="1107"/>
        <v/>
      </c>
    </row>
    <row r="584" spans="1:26" x14ac:dyDescent="0.25">
      <c r="A584" t="s">
        <v>78</v>
      </c>
      <c r="B584" t="s">
        <v>76</v>
      </c>
      <c r="C584" t="s">
        <v>547</v>
      </c>
      <c r="D584" t="s">
        <v>25</v>
      </c>
      <c r="E584" t="s">
        <v>39</v>
      </c>
      <c r="F584" t="s">
        <v>623</v>
      </c>
      <c r="G584" t="str">
        <f t="shared" si="1091"/>
        <v>DL2022017</v>
      </c>
      <c r="H584" t="str">
        <f t="shared" si="1092"/>
        <v>02</v>
      </c>
      <c r="I584" t="str">
        <f t="shared" si="1093"/>
        <v>plafle</v>
      </c>
      <c r="J584" t="str">
        <f t="shared" si="1094"/>
        <v>EP</v>
      </c>
      <c r="K584" t="str">
        <f t="shared" si="1095"/>
        <v>EP</v>
      </c>
      <c r="L584" t="str">
        <f t="shared" si="1096"/>
        <v>true</v>
      </c>
      <c r="N584" s="7">
        <f t="shared" si="1104"/>
        <v>0</v>
      </c>
      <c r="O584" s="7" t="str">
        <f t="shared" si="1105"/>
        <v/>
      </c>
      <c r="P584" s="7" t="str">
        <f t="shared" si="1106"/>
        <v/>
      </c>
      <c r="Q584" s="7">
        <f t="shared" si="1107"/>
        <v>0</v>
      </c>
    </row>
    <row r="585" spans="1:26" x14ac:dyDescent="0.25">
      <c r="A585" t="s">
        <v>101</v>
      </c>
      <c r="B585" t="s">
        <v>76</v>
      </c>
      <c r="C585" t="s">
        <v>547</v>
      </c>
      <c r="D585" t="s">
        <v>25</v>
      </c>
      <c r="E585" t="s">
        <v>39</v>
      </c>
      <c r="F585" t="s">
        <v>623</v>
      </c>
      <c r="G585" t="str">
        <f t="shared" si="1091"/>
        <v>DL2022017</v>
      </c>
      <c r="H585" t="str">
        <f t="shared" si="1092"/>
        <v>02</v>
      </c>
      <c r="I585" t="str">
        <f t="shared" si="1093"/>
        <v>plafle</v>
      </c>
      <c r="J585" t="str">
        <f t="shared" si="1094"/>
        <v>EP</v>
      </c>
      <c r="K585" t="str">
        <f t="shared" si="1095"/>
        <v>EP</v>
      </c>
      <c r="L585" t="str">
        <f t="shared" si="1096"/>
        <v>true</v>
      </c>
      <c r="N585" s="7">
        <f t="shared" si="1104"/>
        <v>0</v>
      </c>
      <c r="O585" s="7" t="str">
        <f t="shared" si="1105"/>
        <v/>
      </c>
      <c r="P585" s="7" t="str">
        <f t="shared" si="1106"/>
        <v/>
      </c>
      <c r="Q585" s="7">
        <f t="shared" si="1107"/>
        <v>0</v>
      </c>
    </row>
    <row r="586" spans="1:26" x14ac:dyDescent="0.25">
      <c r="A586" t="s">
        <v>29</v>
      </c>
      <c r="B586" t="s">
        <v>23</v>
      </c>
      <c r="C586" t="s">
        <v>524</v>
      </c>
      <c r="D586" t="s">
        <v>25</v>
      </c>
      <c r="E586">
        <v>27.52</v>
      </c>
      <c r="F586" t="s">
        <v>623</v>
      </c>
      <c r="G586" t="str">
        <f t="shared" si="1091"/>
        <v>DL2022017</v>
      </c>
      <c r="H586" t="str">
        <f t="shared" si="1092"/>
        <v>03</v>
      </c>
      <c r="I586" t="str">
        <f t="shared" si="1093"/>
        <v>gadmor</v>
      </c>
      <c r="J586" t="str">
        <f t="shared" si="1094"/>
        <v>PK</v>
      </c>
      <c r="K586" t="str">
        <f t="shared" si="1095"/>
        <v>PK</v>
      </c>
      <c r="L586" t="str">
        <f t="shared" si="1096"/>
        <v>true</v>
      </c>
      <c r="N586" s="7">
        <f t="shared" si="1104"/>
        <v>27.52</v>
      </c>
      <c r="O586" s="7">
        <f t="shared" si="1105"/>
        <v>27.52</v>
      </c>
      <c r="P586" s="7" t="str">
        <f t="shared" si="1106"/>
        <v/>
      </c>
      <c r="Q586" s="7" t="str">
        <f t="shared" si="1107"/>
        <v/>
      </c>
      <c r="R586" t="str">
        <f t="shared" ref="R586" si="1115">IF(AND(O586&gt;0,P587=0),"Valid","Invalid")</f>
        <v>Valid</v>
      </c>
      <c r="S586" t="str">
        <f t="shared" ref="S586" si="1116">IF(OR(Q588&gt;0,Q589&gt;0),"Present","Absent")</f>
        <v>Absent</v>
      </c>
      <c r="T586" t="str">
        <f t="shared" ref="T586" si="1117">IF(OR(Q588&lt;41,Q589&lt;41),"Ct&lt;41",IF(OR(Q588&gt;41,Q589&gt;41),"Ct&gt;41","No Ct"))</f>
        <v>Ct&lt;41</v>
      </c>
      <c r="V586" t="str">
        <f t="shared" ref="V586" si="1118">G586&amp;"_"&amp;I586&amp;"_"&amp;R586&amp;"_"&amp;S586&amp;"_"&amp;T586</f>
        <v>DL2022017_gadmor_Valid_Absent_Ct&lt;41</v>
      </c>
      <c r="X586">
        <f t="shared" ref="X586" si="1119">O586</f>
        <v>27.52</v>
      </c>
      <c r="Y586">
        <f t="shared" ref="Y586" si="1120">P587</f>
        <v>0</v>
      </c>
      <c r="Z586">
        <f t="shared" ref="Z586" si="1121">Q588+Q589</f>
        <v>0</v>
      </c>
    </row>
    <row r="587" spans="1:26" x14ac:dyDescent="0.25">
      <c r="A587" t="s">
        <v>55</v>
      </c>
      <c r="B587" t="s">
        <v>51</v>
      </c>
      <c r="C587" t="s">
        <v>536</v>
      </c>
      <c r="D587" t="s">
        <v>25</v>
      </c>
      <c r="E587" t="s">
        <v>39</v>
      </c>
      <c r="F587" t="s">
        <v>623</v>
      </c>
      <c r="G587" t="str">
        <f t="shared" si="1091"/>
        <v>DL2022017</v>
      </c>
      <c r="H587" t="str">
        <f t="shared" si="1092"/>
        <v>03</v>
      </c>
      <c r="I587" t="str">
        <f t="shared" si="1093"/>
        <v>gadmor</v>
      </c>
      <c r="J587" t="str">
        <f t="shared" si="1094"/>
        <v>NK</v>
      </c>
      <c r="K587" t="str">
        <f t="shared" si="1095"/>
        <v>NK</v>
      </c>
      <c r="L587" t="str">
        <f t="shared" si="1096"/>
        <v>true</v>
      </c>
      <c r="N587" s="7">
        <f t="shared" si="1104"/>
        <v>0</v>
      </c>
      <c r="O587" s="7" t="str">
        <f t="shared" si="1105"/>
        <v/>
      </c>
      <c r="P587" s="7">
        <f t="shared" si="1106"/>
        <v>0</v>
      </c>
      <c r="Q587" s="7" t="str">
        <f t="shared" si="1107"/>
        <v/>
      </c>
    </row>
    <row r="588" spans="1:26" x14ac:dyDescent="0.25">
      <c r="A588" t="s">
        <v>80</v>
      </c>
      <c r="B588" t="s">
        <v>76</v>
      </c>
      <c r="C588" t="s">
        <v>548</v>
      </c>
      <c r="D588" t="s">
        <v>25</v>
      </c>
      <c r="E588" t="s">
        <v>39</v>
      </c>
      <c r="F588" t="s">
        <v>623</v>
      </c>
      <c r="G588" t="str">
        <f t="shared" si="1091"/>
        <v>DL2022017</v>
      </c>
      <c r="H588" t="str">
        <f t="shared" si="1092"/>
        <v>03</v>
      </c>
      <c r="I588" t="str">
        <f t="shared" si="1093"/>
        <v>gadmor</v>
      </c>
      <c r="J588" t="str">
        <f t="shared" si="1094"/>
        <v>EP</v>
      </c>
      <c r="K588" t="str">
        <f t="shared" si="1095"/>
        <v>EP</v>
      </c>
      <c r="L588" t="str">
        <f t="shared" si="1096"/>
        <v>true</v>
      </c>
      <c r="N588" s="7">
        <f t="shared" si="1104"/>
        <v>0</v>
      </c>
      <c r="O588" s="7" t="str">
        <f t="shared" si="1105"/>
        <v/>
      </c>
      <c r="P588" s="7" t="str">
        <f t="shared" si="1106"/>
        <v/>
      </c>
      <c r="Q588" s="7">
        <f t="shared" si="1107"/>
        <v>0</v>
      </c>
    </row>
    <row r="589" spans="1:26" x14ac:dyDescent="0.25">
      <c r="A589" t="s">
        <v>102</v>
      </c>
      <c r="B589" t="s">
        <v>76</v>
      </c>
      <c r="C589" t="s">
        <v>548</v>
      </c>
      <c r="D589" t="s">
        <v>25</v>
      </c>
      <c r="E589" t="s">
        <v>39</v>
      </c>
      <c r="F589" t="s">
        <v>623</v>
      </c>
      <c r="G589" t="str">
        <f t="shared" si="1091"/>
        <v>DL2022017</v>
      </c>
      <c r="H589" t="str">
        <f t="shared" si="1092"/>
        <v>03</v>
      </c>
      <c r="I589" t="str">
        <f t="shared" si="1093"/>
        <v>gadmor</v>
      </c>
      <c r="J589" t="str">
        <f t="shared" si="1094"/>
        <v>EP</v>
      </c>
      <c r="K589" t="str">
        <f t="shared" si="1095"/>
        <v>EP</v>
      </c>
      <c r="L589" t="str">
        <f t="shared" si="1096"/>
        <v>true</v>
      </c>
      <c r="N589" s="7">
        <f t="shared" si="1104"/>
        <v>0</v>
      </c>
      <c r="O589" s="7" t="str">
        <f t="shared" si="1105"/>
        <v/>
      </c>
      <c r="P589" s="7" t="str">
        <f t="shared" si="1106"/>
        <v/>
      </c>
      <c r="Q589" s="7">
        <f t="shared" si="1107"/>
        <v>0</v>
      </c>
    </row>
    <row r="590" spans="1:26" x14ac:dyDescent="0.25">
      <c r="A590" t="s">
        <v>31</v>
      </c>
      <c r="B590" t="s">
        <v>23</v>
      </c>
      <c r="C590" t="s">
        <v>525</v>
      </c>
      <c r="D590" t="s">
        <v>25</v>
      </c>
      <c r="E590">
        <v>27.26</v>
      </c>
      <c r="F590" t="s">
        <v>623</v>
      </c>
      <c r="G590" t="str">
        <f t="shared" si="1091"/>
        <v>DL2022017</v>
      </c>
      <c r="H590" t="str">
        <f t="shared" si="1092"/>
        <v>04</v>
      </c>
      <c r="I590" t="str">
        <f t="shared" si="1093"/>
        <v>gadmor</v>
      </c>
      <c r="J590" t="str">
        <f t="shared" si="1094"/>
        <v>PK</v>
      </c>
      <c r="K590" t="str">
        <f t="shared" si="1095"/>
        <v>PK</v>
      </c>
      <c r="L590" t="str">
        <f t="shared" si="1096"/>
        <v>true</v>
      </c>
      <c r="N590" s="7">
        <f t="shared" si="1104"/>
        <v>27.26</v>
      </c>
      <c r="O590" s="7">
        <f t="shared" si="1105"/>
        <v>27.26</v>
      </c>
      <c r="P590" s="7" t="str">
        <f t="shared" si="1106"/>
        <v/>
      </c>
      <c r="Q590" s="7" t="str">
        <f t="shared" si="1107"/>
        <v/>
      </c>
      <c r="R590" t="str">
        <f t="shared" ref="R590" si="1122">IF(AND(O590&gt;0,P591=0),"Valid","Invalid")</f>
        <v>Valid</v>
      </c>
      <c r="S590" t="str">
        <f t="shared" ref="S590" si="1123">IF(OR(Q592&gt;0,Q593&gt;0),"Present","Absent")</f>
        <v>Absent</v>
      </c>
      <c r="T590" t="str">
        <f t="shared" ref="T590" si="1124">IF(OR(Q592&lt;41,Q593&lt;41),"Ct&lt;41",IF(OR(Q592&gt;41,Q593&gt;41),"Ct&gt;41","No Ct"))</f>
        <v>Ct&lt;41</v>
      </c>
      <c r="V590" t="str">
        <f t="shared" ref="V590" si="1125">G590&amp;"_"&amp;I590&amp;"_"&amp;R590&amp;"_"&amp;S590&amp;"_"&amp;T590</f>
        <v>DL2022017_gadmor_Valid_Absent_Ct&lt;41</v>
      </c>
      <c r="X590">
        <f t="shared" ref="X590" si="1126">O590</f>
        <v>27.26</v>
      </c>
      <c r="Y590">
        <f t="shared" ref="Y590" si="1127">P591</f>
        <v>0</v>
      </c>
      <c r="Z590">
        <f t="shared" ref="Z590" si="1128">Q592+Q593</f>
        <v>0</v>
      </c>
    </row>
    <row r="591" spans="1:26" x14ac:dyDescent="0.25">
      <c r="A591" t="s">
        <v>57</v>
      </c>
      <c r="B591" t="s">
        <v>51</v>
      </c>
      <c r="C591" t="s">
        <v>537</v>
      </c>
      <c r="D591" t="s">
        <v>25</v>
      </c>
      <c r="E591" t="s">
        <v>39</v>
      </c>
      <c r="F591" t="s">
        <v>623</v>
      </c>
      <c r="G591" t="str">
        <f t="shared" si="1091"/>
        <v>DL2022017</v>
      </c>
      <c r="H591" t="str">
        <f t="shared" si="1092"/>
        <v>04</v>
      </c>
      <c r="I591" t="str">
        <f t="shared" si="1093"/>
        <v>gadmor</v>
      </c>
      <c r="J591" t="str">
        <f t="shared" si="1094"/>
        <v>NK</v>
      </c>
      <c r="K591" t="str">
        <f t="shared" si="1095"/>
        <v>NK</v>
      </c>
      <c r="L591" t="str">
        <f t="shared" si="1096"/>
        <v>true</v>
      </c>
      <c r="N591" s="7">
        <f t="shared" si="1104"/>
        <v>0</v>
      </c>
      <c r="O591" s="7" t="str">
        <f t="shared" si="1105"/>
        <v/>
      </c>
      <c r="P591" s="7">
        <f t="shared" si="1106"/>
        <v>0</v>
      </c>
      <c r="Q591" s="7" t="str">
        <f t="shared" si="1107"/>
        <v/>
      </c>
    </row>
    <row r="592" spans="1:26" x14ac:dyDescent="0.25">
      <c r="A592" t="s">
        <v>82</v>
      </c>
      <c r="B592" t="s">
        <v>76</v>
      </c>
      <c r="C592" t="s">
        <v>549</v>
      </c>
      <c r="D592" t="s">
        <v>25</v>
      </c>
      <c r="E592" t="s">
        <v>39</v>
      </c>
      <c r="F592" t="s">
        <v>623</v>
      </c>
      <c r="G592" t="str">
        <f t="shared" si="1091"/>
        <v>DL2022017</v>
      </c>
      <c r="H592" t="str">
        <f t="shared" si="1092"/>
        <v>04</v>
      </c>
      <c r="I592" t="str">
        <f t="shared" si="1093"/>
        <v>gadmor</v>
      </c>
      <c r="J592" t="str">
        <f t="shared" si="1094"/>
        <v>EP</v>
      </c>
      <c r="K592" t="str">
        <f t="shared" si="1095"/>
        <v>EP</v>
      </c>
      <c r="L592" t="str">
        <f t="shared" si="1096"/>
        <v>true</v>
      </c>
      <c r="N592" s="7">
        <f t="shared" si="1104"/>
        <v>0</v>
      </c>
      <c r="O592" s="7" t="str">
        <f t="shared" si="1105"/>
        <v/>
      </c>
      <c r="P592" s="7" t="str">
        <f t="shared" si="1106"/>
        <v/>
      </c>
      <c r="Q592" s="7">
        <f t="shared" si="1107"/>
        <v>0</v>
      </c>
    </row>
    <row r="593" spans="1:26" x14ac:dyDescent="0.25">
      <c r="A593" t="s">
        <v>103</v>
      </c>
      <c r="B593" t="s">
        <v>76</v>
      </c>
      <c r="C593" t="s">
        <v>549</v>
      </c>
      <c r="D593" t="s">
        <v>25</v>
      </c>
      <c r="E593" t="s">
        <v>39</v>
      </c>
      <c r="F593" t="s">
        <v>623</v>
      </c>
      <c r="G593" t="str">
        <f t="shared" si="1091"/>
        <v>DL2022017</v>
      </c>
      <c r="H593" t="str">
        <f t="shared" si="1092"/>
        <v>04</v>
      </c>
      <c r="I593" t="str">
        <f t="shared" si="1093"/>
        <v>gadmor</v>
      </c>
      <c r="J593" t="str">
        <f t="shared" si="1094"/>
        <v>EP</v>
      </c>
      <c r="K593" t="str">
        <f t="shared" si="1095"/>
        <v>EP</v>
      </c>
      <c r="L593" t="str">
        <f t="shared" si="1096"/>
        <v>true</v>
      </c>
      <c r="N593" s="7">
        <f t="shared" si="1104"/>
        <v>0</v>
      </c>
      <c r="O593" s="7" t="str">
        <f t="shared" si="1105"/>
        <v/>
      </c>
      <c r="P593" s="7" t="str">
        <f t="shared" si="1106"/>
        <v/>
      </c>
      <c r="Q593" s="7">
        <f t="shared" si="1107"/>
        <v>0</v>
      </c>
    </row>
    <row r="594" spans="1:26" x14ac:dyDescent="0.25">
      <c r="A594" t="s">
        <v>33</v>
      </c>
      <c r="B594" t="s">
        <v>23</v>
      </c>
      <c r="C594" t="s">
        <v>526</v>
      </c>
      <c r="D594" t="s">
        <v>25</v>
      </c>
      <c r="E594">
        <v>31.07</v>
      </c>
      <c r="F594" t="s">
        <v>623</v>
      </c>
      <c r="G594" t="str">
        <f t="shared" si="1091"/>
        <v>DL2022017</v>
      </c>
      <c r="H594" t="str">
        <f t="shared" si="1092"/>
        <v>05</v>
      </c>
      <c r="I594" t="str">
        <f t="shared" si="1093"/>
        <v>myaare</v>
      </c>
      <c r="J594" t="str">
        <f t="shared" si="1094"/>
        <v>PK</v>
      </c>
      <c r="K594" t="str">
        <f t="shared" si="1095"/>
        <v>PK</v>
      </c>
      <c r="L594" t="str">
        <f t="shared" si="1096"/>
        <v>true</v>
      </c>
      <c r="N594" s="7">
        <f t="shared" si="1104"/>
        <v>31.07</v>
      </c>
      <c r="O594" s="7">
        <f t="shared" si="1105"/>
        <v>31.07</v>
      </c>
      <c r="P594" s="7" t="str">
        <f t="shared" si="1106"/>
        <v/>
      </c>
      <c r="Q594" s="7" t="str">
        <f t="shared" si="1107"/>
        <v/>
      </c>
      <c r="R594" t="str">
        <f t="shared" ref="R594" si="1129">IF(AND(O594&gt;0,P595=0),"Valid","Invalid")</f>
        <v>Valid</v>
      </c>
      <c r="S594" t="str">
        <f t="shared" ref="S594" si="1130">IF(OR(Q596&gt;0,Q597&gt;0),"Present","Absent")</f>
        <v>Present</v>
      </c>
      <c r="T594" t="str">
        <f t="shared" ref="T594" si="1131">IF(OR(Q596&lt;41,Q597&lt;41),"Ct&lt;41",IF(OR(Q596&gt;41,Q597&gt;41),"Ct&gt;41","No Ct"))</f>
        <v>Ct&lt;41</v>
      </c>
      <c r="V594" t="str">
        <f t="shared" ref="V594" si="1132">G594&amp;"_"&amp;I594&amp;"_"&amp;R594&amp;"_"&amp;S594&amp;"_"&amp;T594</f>
        <v>DL2022017_myaare_Valid_Present_Ct&lt;41</v>
      </c>
      <c r="X594">
        <f t="shared" ref="X594" si="1133">O594</f>
        <v>31.07</v>
      </c>
      <c r="Y594">
        <f t="shared" ref="Y594" si="1134">P595</f>
        <v>0</v>
      </c>
      <c r="Z594">
        <f t="shared" ref="Z594" si="1135">Q596+Q597</f>
        <v>70.34</v>
      </c>
    </row>
    <row r="595" spans="1:26" x14ac:dyDescent="0.25">
      <c r="A595" t="s">
        <v>59</v>
      </c>
      <c r="B595" t="s">
        <v>51</v>
      </c>
      <c r="C595" t="s">
        <v>538</v>
      </c>
      <c r="D595" t="s">
        <v>25</v>
      </c>
      <c r="E595" t="s">
        <v>39</v>
      </c>
      <c r="F595" t="s">
        <v>623</v>
      </c>
      <c r="G595" t="str">
        <f t="shared" si="1091"/>
        <v>DL2022017</v>
      </c>
      <c r="H595" t="str">
        <f t="shared" si="1092"/>
        <v>05</v>
      </c>
      <c r="I595" t="str">
        <f t="shared" si="1093"/>
        <v>myaare</v>
      </c>
      <c r="J595" t="str">
        <f t="shared" si="1094"/>
        <v>NK</v>
      </c>
      <c r="K595" t="str">
        <f t="shared" si="1095"/>
        <v>NK</v>
      </c>
      <c r="L595" t="str">
        <f t="shared" si="1096"/>
        <v>true</v>
      </c>
      <c r="N595" s="7">
        <f t="shared" si="1104"/>
        <v>0</v>
      </c>
      <c r="O595" s="7" t="str">
        <f t="shared" si="1105"/>
        <v/>
      </c>
      <c r="P595" s="7">
        <f t="shared" si="1106"/>
        <v>0</v>
      </c>
      <c r="Q595" s="7" t="str">
        <f t="shared" si="1107"/>
        <v/>
      </c>
    </row>
    <row r="596" spans="1:26" x14ac:dyDescent="0.25">
      <c r="A596" t="s">
        <v>84</v>
      </c>
      <c r="B596" t="s">
        <v>76</v>
      </c>
      <c r="C596" t="s">
        <v>550</v>
      </c>
      <c r="D596" t="s">
        <v>25</v>
      </c>
      <c r="E596">
        <v>35.92</v>
      </c>
      <c r="F596" t="s">
        <v>623</v>
      </c>
      <c r="G596" t="str">
        <f t="shared" si="1091"/>
        <v>DL2022017</v>
      </c>
      <c r="H596" t="str">
        <f t="shared" si="1092"/>
        <v>05</v>
      </c>
      <c r="I596" t="str">
        <f t="shared" si="1093"/>
        <v>myaare</v>
      </c>
      <c r="J596" t="str">
        <f t="shared" si="1094"/>
        <v>EP</v>
      </c>
      <c r="K596" t="str">
        <f t="shared" si="1095"/>
        <v>EP</v>
      </c>
      <c r="L596" t="str">
        <f t="shared" si="1096"/>
        <v>true</v>
      </c>
      <c r="N596" s="7">
        <f t="shared" si="1104"/>
        <v>35.92</v>
      </c>
      <c r="O596" s="7" t="str">
        <f t="shared" si="1105"/>
        <v/>
      </c>
      <c r="P596" s="7" t="str">
        <f t="shared" si="1106"/>
        <v/>
      </c>
      <c r="Q596" s="7">
        <f t="shared" si="1107"/>
        <v>35.92</v>
      </c>
    </row>
    <row r="597" spans="1:26" x14ac:dyDescent="0.25">
      <c r="A597" t="s">
        <v>104</v>
      </c>
      <c r="B597" t="s">
        <v>76</v>
      </c>
      <c r="C597" t="s">
        <v>550</v>
      </c>
      <c r="D597" t="s">
        <v>25</v>
      </c>
      <c r="E597">
        <v>34.42</v>
      </c>
      <c r="F597" t="s">
        <v>623</v>
      </c>
      <c r="G597" t="str">
        <f t="shared" si="1091"/>
        <v>DL2022017</v>
      </c>
      <c r="H597" t="str">
        <f t="shared" si="1092"/>
        <v>05</v>
      </c>
      <c r="I597" t="str">
        <f t="shared" si="1093"/>
        <v>myaare</v>
      </c>
      <c r="J597" t="str">
        <f t="shared" si="1094"/>
        <v>EP</v>
      </c>
      <c r="K597" t="str">
        <f t="shared" si="1095"/>
        <v>EP</v>
      </c>
      <c r="L597" t="str">
        <f t="shared" si="1096"/>
        <v>true</v>
      </c>
      <c r="N597" s="7">
        <f t="shared" si="1104"/>
        <v>34.42</v>
      </c>
      <c r="O597" s="7" t="str">
        <f t="shared" si="1105"/>
        <v/>
      </c>
      <c r="P597" s="7" t="str">
        <f t="shared" si="1106"/>
        <v/>
      </c>
      <c r="Q597" s="7">
        <f t="shared" si="1107"/>
        <v>34.42</v>
      </c>
    </row>
    <row r="598" spans="1:26" x14ac:dyDescent="0.25">
      <c r="A598" t="s">
        <v>35</v>
      </c>
      <c r="B598" t="s">
        <v>23</v>
      </c>
      <c r="C598" t="s">
        <v>527</v>
      </c>
      <c r="D598" t="s">
        <v>25</v>
      </c>
      <c r="E598">
        <v>31.62</v>
      </c>
      <c r="F598" t="s">
        <v>623</v>
      </c>
      <c r="G598" t="str">
        <f t="shared" si="1091"/>
        <v>DL2022017</v>
      </c>
      <c r="H598" t="str">
        <f t="shared" si="1092"/>
        <v>06</v>
      </c>
      <c r="I598" t="str">
        <f t="shared" si="1093"/>
        <v>myaare</v>
      </c>
      <c r="J598" t="str">
        <f t="shared" si="1094"/>
        <v>PK</v>
      </c>
      <c r="K598" t="str">
        <f t="shared" si="1095"/>
        <v>PK</v>
      </c>
      <c r="L598" t="str">
        <f t="shared" si="1096"/>
        <v>true</v>
      </c>
      <c r="N598" s="7">
        <f t="shared" si="1104"/>
        <v>31.62</v>
      </c>
      <c r="O598" s="7">
        <f t="shared" si="1105"/>
        <v>31.62</v>
      </c>
      <c r="P598" s="7" t="str">
        <f t="shared" si="1106"/>
        <v/>
      </c>
      <c r="Q598" s="7" t="str">
        <f t="shared" si="1107"/>
        <v/>
      </c>
      <c r="R598" t="str">
        <f t="shared" ref="R598" si="1136">IF(AND(O598&gt;0,P599=0),"Valid","Invalid")</f>
        <v>Valid</v>
      </c>
      <c r="S598" t="str">
        <f t="shared" ref="S598" si="1137">IF(OR(Q600&gt;0,Q601&gt;0),"Present","Absent")</f>
        <v>Present</v>
      </c>
      <c r="T598" t="str">
        <f t="shared" ref="T598" si="1138">IF(OR(Q600&lt;41,Q601&lt;41),"Ct&lt;41",IF(OR(Q600&gt;41,Q601&gt;41),"Ct&gt;41","No Ct"))</f>
        <v>Ct&lt;41</v>
      </c>
      <c r="V598" t="str">
        <f t="shared" ref="V598" si="1139">G598&amp;"_"&amp;I598&amp;"_"&amp;R598&amp;"_"&amp;S598&amp;"_"&amp;T598</f>
        <v>DL2022017_myaare_Valid_Present_Ct&lt;41</v>
      </c>
      <c r="X598">
        <f t="shared" ref="X598" si="1140">O598</f>
        <v>31.62</v>
      </c>
      <c r="Y598">
        <f t="shared" ref="Y598" si="1141">P599</f>
        <v>0</v>
      </c>
      <c r="Z598">
        <f t="shared" ref="Z598" si="1142">Q600+Q601</f>
        <v>70.819999999999993</v>
      </c>
    </row>
    <row r="599" spans="1:26" x14ac:dyDescent="0.25">
      <c r="A599" t="s">
        <v>61</v>
      </c>
      <c r="B599" t="s">
        <v>51</v>
      </c>
      <c r="C599" t="s">
        <v>539</v>
      </c>
      <c r="D599" t="s">
        <v>25</v>
      </c>
      <c r="E599" t="s">
        <v>39</v>
      </c>
      <c r="F599" t="s">
        <v>623</v>
      </c>
      <c r="G599" t="str">
        <f t="shared" si="1091"/>
        <v>DL2022017</v>
      </c>
      <c r="H599" t="str">
        <f t="shared" si="1092"/>
        <v>06</v>
      </c>
      <c r="I599" t="str">
        <f t="shared" si="1093"/>
        <v>myaare</v>
      </c>
      <c r="J599" t="str">
        <f t="shared" si="1094"/>
        <v>NK</v>
      </c>
      <c r="K599" t="str">
        <f t="shared" si="1095"/>
        <v>NK</v>
      </c>
      <c r="L599" t="str">
        <f t="shared" si="1096"/>
        <v>true</v>
      </c>
      <c r="N599" s="7">
        <f t="shared" si="1104"/>
        <v>0</v>
      </c>
      <c r="O599" s="7" t="str">
        <f t="shared" si="1105"/>
        <v/>
      </c>
      <c r="P599" s="7">
        <f t="shared" si="1106"/>
        <v>0</v>
      </c>
      <c r="Q599" s="7" t="str">
        <f t="shared" si="1107"/>
        <v/>
      </c>
    </row>
    <row r="600" spans="1:26" x14ac:dyDescent="0.25">
      <c r="A600" t="s">
        <v>86</v>
      </c>
      <c r="B600" t="s">
        <v>76</v>
      </c>
      <c r="C600" t="s">
        <v>551</v>
      </c>
      <c r="D600" t="s">
        <v>25</v>
      </c>
      <c r="E600">
        <v>35.76</v>
      </c>
      <c r="F600" t="s">
        <v>623</v>
      </c>
      <c r="G600" t="str">
        <f t="shared" si="1091"/>
        <v>DL2022017</v>
      </c>
      <c r="H600" t="str">
        <f t="shared" si="1092"/>
        <v>06</v>
      </c>
      <c r="I600" t="str">
        <f t="shared" si="1093"/>
        <v>myaare</v>
      </c>
      <c r="J600" t="str">
        <f t="shared" si="1094"/>
        <v>EP</v>
      </c>
      <c r="K600" t="str">
        <f t="shared" si="1095"/>
        <v>EP</v>
      </c>
      <c r="L600" t="str">
        <f t="shared" si="1096"/>
        <v>true</v>
      </c>
      <c r="N600" s="7">
        <f t="shared" si="1104"/>
        <v>35.76</v>
      </c>
      <c r="O600" s="7" t="str">
        <f t="shared" si="1105"/>
        <v/>
      </c>
      <c r="P600" s="7" t="str">
        <f t="shared" si="1106"/>
        <v/>
      </c>
      <c r="Q600" s="7">
        <f t="shared" si="1107"/>
        <v>35.76</v>
      </c>
    </row>
    <row r="601" spans="1:26" x14ac:dyDescent="0.25">
      <c r="A601" t="s">
        <v>105</v>
      </c>
      <c r="B601" t="s">
        <v>76</v>
      </c>
      <c r="C601" t="s">
        <v>551</v>
      </c>
      <c r="D601" t="s">
        <v>25</v>
      </c>
      <c r="E601">
        <v>35.06</v>
      </c>
      <c r="F601" t="s">
        <v>623</v>
      </c>
      <c r="G601" t="str">
        <f t="shared" si="1091"/>
        <v>DL2022017</v>
      </c>
      <c r="H601" t="str">
        <f t="shared" si="1092"/>
        <v>06</v>
      </c>
      <c r="I601" t="str">
        <f t="shared" si="1093"/>
        <v>myaare</v>
      </c>
      <c r="J601" t="str">
        <f t="shared" si="1094"/>
        <v>EP</v>
      </c>
      <c r="K601" t="str">
        <f t="shared" si="1095"/>
        <v>EP</v>
      </c>
      <c r="L601" t="str">
        <f t="shared" si="1096"/>
        <v>true</v>
      </c>
      <c r="N601" s="7">
        <f t="shared" si="1104"/>
        <v>35.06</v>
      </c>
      <c r="O601" s="7" t="str">
        <f t="shared" si="1105"/>
        <v/>
      </c>
      <c r="P601" s="7" t="str">
        <f t="shared" si="1106"/>
        <v/>
      </c>
      <c r="Q601" s="7">
        <f t="shared" si="1107"/>
        <v>35.06</v>
      </c>
    </row>
    <row r="602" spans="1:26" x14ac:dyDescent="0.25">
      <c r="A602" t="s">
        <v>37</v>
      </c>
      <c r="B602" t="s">
        <v>23</v>
      </c>
      <c r="C602" t="s">
        <v>528</v>
      </c>
      <c r="D602" t="s">
        <v>25</v>
      </c>
      <c r="E602">
        <v>33.24</v>
      </c>
      <c r="F602" t="s">
        <v>623</v>
      </c>
      <c r="G602" t="str">
        <f t="shared" si="1091"/>
        <v>DL2022017</v>
      </c>
      <c r="H602" t="str">
        <f t="shared" si="1092"/>
        <v>07</v>
      </c>
      <c r="I602" t="str">
        <f t="shared" si="1093"/>
        <v>mnelei</v>
      </c>
      <c r="J602" t="str">
        <f t="shared" si="1094"/>
        <v>PK</v>
      </c>
      <c r="K602" t="str">
        <f t="shared" si="1095"/>
        <v>PK</v>
      </c>
      <c r="L602" t="str">
        <f t="shared" si="1096"/>
        <v>true</v>
      </c>
      <c r="N602" s="7">
        <f t="shared" si="1104"/>
        <v>33.24</v>
      </c>
      <c r="O602" s="7">
        <f t="shared" si="1105"/>
        <v>33.24</v>
      </c>
      <c r="P602" s="7" t="str">
        <f t="shared" si="1106"/>
        <v/>
      </c>
      <c r="Q602" s="7" t="str">
        <f t="shared" si="1107"/>
        <v/>
      </c>
      <c r="R602" t="str">
        <f t="shared" ref="R602" si="1143">IF(AND(O602&gt;0,P603=0),"Valid","Invalid")</f>
        <v>Valid</v>
      </c>
      <c r="S602" t="str">
        <f t="shared" ref="S602" si="1144">IF(OR(Q604&gt;0,Q605&gt;0),"Present","Absent")</f>
        <v>Absent</v>
      </c>
      <c r="T602" t="str">
        <f t="shared" ref="T602" si="1145">IF(OR(Q604&lt;41,Q605&lt;41),"Ct&lt;41",IF(OR(Q604&gt;41,Q605&gt;41),"Ct&gt;41","No Ct"))</f>
        <v>Ct&lt;41</v>
      </c>
      <c r="V602" t="str">
        <f t="shared" ref="V602" si="1146">G602&amp;"_"&amp;I602&amp;"_"&amp;R602&amp;"_"&amp;S602&amp;"_"&amp;T602</f>
        <v>DL2022017_mnelei_Valid_Absent_Ct&lt;41</v>
      </c>
      <c r="X602">
        <f t="shared" ref="X602" si="1147">O602</f>
        <v>33.24</v>
      </c>
      <c r="Y602">
        <f t="shared" ref="Y602" si="1148">P603</f>
        <v>0</v>
      </c>
      <c r="Z602">
        <f t="shared" ref="Z602" si="1149">Q604+Q605</f>
        <v>0</v>
      </c>
    </row>
    <row r="603" spans="1:26" x14ac:dyDescent="0.25">
      <c r="A603" t="s">
        <v>63</v>
      </c>
      <c r="B603" t="s">
        <v>51</v>
      </c>
      <c r="C603" t="s">
        <v>540</v>
      </c>
      <c r="D603" t="s">
        <v>25</v>
      </c>
      <c r="E603" t="s">
        <v>39</v>
      </c>
      <c r="F603" t="s">
        <v>623</v>
      </c>
      <c r="G603" t="str">
        <f t="shared" si="1091"/>
        <v>DL2022017</v>
      </c>
      <c r="H603" t="str">
        <f t="shared" si="1092"/>
        <v>07</v>
      </c>
      <c r="I603" t="str">
        <f t="shared" si="1093"/>
        <v>mnelei</v>
      </c>
      <c r="J603" t="str">
        <f t="shared" si="1094"/>
        <v>NK</v>
      </c>
      <c r="K603" t="str">
        <f t="shared" si="1095"/>
        <v>NK</v>
      </c>
      <c r="L603" t="str">
        <f t="shared" si="1096"/>
        <v>true</v>
      </c>
      <c r="N603" s="7">
        <f t="shared" si="1104"/>
        <v>0</v>
      </c>
      <c r="O603" s="7" t="str">
        <f t="shared" si="1105"/>
        <v/>
      </c>
      <c r="P603" s="7">
        <f t="shared" si="1106"/>
        <v>0</v>
      </c>
      <c r="Q603" s="7" t="str">
        <f t="shared" si="1107"/>
        <v/>
      </c>
    </row>
    <row r="604" spans="1:26" x14ac:dyDescent="0.25">
      <c r="A604" t="s">
        <v>88</v>
      </c>
      <c r="B604" t="s">
        <v>76</v>
      </c>
      <c r="C604" t="s">
        <v>552</v>
      </c>
      <c r="D604" t="s">
        <v>25</v>
      </c>
      <c r="E604" t="s">
        <v>39</v>
      </c>
      <c r="F604" t="s">
        <v>623</v>
      </c>
      <c r="G604" t="str">
        <f t="shared" si="1091"/>
        <v>DL2022017</v>
      </c>
      <c r="H604" t="str">
        <f t="shared" si="1092"/>
        <v>07</v>
      </c>
      <c r="I604" t="str">
        <f t="shared" si="1093"/>
        <v>mnelei</v>
      </c>
      <c r="J604" t="str">
        <f t="shared" si="1094"/>
        <v>EP</v>
      </c>
      <c r="K604" t="str">
        <f t="shared" si="1095"/>
        <v>EP</v>
      </c>
      <c r="L604" t="str">
        <f t="shared" si="1096"/>
        <v>true</v>
      </c>
      <c r="N604" s="7">
        <f t="shared" si="1104"/>
        <v>0</v>
      </c>
      <c r="O604" s="7" t="str">
        <f t="shared" si="1105"/>
        <v/>
      </c>
      <c r="P604" s="7" t="str">
        <f t="shared" si="1106"/>
        <v/>
      </c>
      <c r="Q604" s="7">
        <f t="shared" si="1107"/>
        <v>0</v>
      </c>
    </row>
    <row r="605" spans="1:26" x14ac:dyDescent="0.25">
      <c r="A605" t="s">
        <v>106</v>
      </c>
      <c r="B605" t="s">
        <v>76</v>
      </c>
      <c r="C605" t="s">
        <v>552</v>
      </c>
      <c r="D605" t="s">
        <v>25</v>
      </c>
      <c r="E605" t="s">
        <v>39</v>
      </c>
      <c r="F605" t="s">
        <v>623</v>
      </c>
      <c r="G605" t="str">
        <f t="shared" si="1091"/>
        <v>DL2022017</v>
      </c>
      <c r="H605" t="str">
        <f t="shared" si="1092"/>
        <v>07</v>
      </c>
      <c r="I605" t="str">
        <f t="shared" si="1093"/>
        <v>mnelei</v>
      </c>
      <c r="J605" t="str">
        <f t="shared" si="1094"/>
        <v>EP</v>
      </c>
      <c r="K605" t="str">
        <f t="shared" si="1095"/>
        <v>EP</v>
      </c>
      <c r="L605" t="str">
        <f t="shared" si="1096"/>
        <v>true</v>
      </c>
      <c r="N605" s="7">
        <f t="shared" si="1104"/>
        <v>0</v>
      </c>
      <c r="O605" s="7" t="str">
        <f t="shared" si="1105"/>
        <v/>
      </c>
      <c r="P605" s="7" t="str">
        <f t="shared" si="1106"/>
        <v/>
      </c>
      <c r="Q605" s="7">
        <f t="shared" si="1107"/>
        <v>0</v>
      </c>
    </row>
    <row r="606" spans="1:26" x14ac:dyDescent="0.25">
      <c r="A606" t="s">
        <v>40</v>
      </c>
      <c r="B606" t="s">
        <v>23</v>
      </c>
      <c r="C606" t="s">
        <v>529</v>
      </c>
      <c r="D606" t="s">
        <v>25</v>
      </c>
      <c r="E606">
        <v>31.73</v>
      </c>
      <c r="F606" t="s">
        <v>623</v>
      </c>
      <c r="G606" t="str">
        <f t="shared" si="1091"/>
        <v>DL2022017</v>
      </c>
      <c r="H606" t="str">
        <f t="shared" si="1092"/>
        <v>08</v>
      </c>
      <c r="I606" t="str">
        <f t="shared" si="1093"/>
        <v>mnelei</v>
      </c>
      <c r="J606" t="str">
        <f t="shared" si="1094"/>
        <v>PK</v>
      </c>
      <c r="K606" t="str">
        <f t="shared" si="1095"/>
        <v>PK</v>
      </c>
      <c r="L606" t="str">
        <f t="shared" si="1096"/>
        <v>true</v>
      </c>
      <c r="N606" s="7">
        <f t="shared" si="1104"/>
        <v>31.73</v>
      </c>
      <c r="O606" s="7">
        <f t="shared" si="1105"/>
        <v>31.73</v>
      </c>
      <c r="P606" s="7" t="str">
        <f t="shared" si="1106"/>
        <v/>
      </c>
      <c r="Q606" s="7" t="str">
        <f t="shared" si="1107"/>
        <v/>
      </c>
      <c r="R606" t="str">
        <f t="shared" ref="R606" si="1150">IF(AND(O606&gt;0,P607=0),"Valid","Invalid")</f>
        <v>Valid</v>
      </c>
      <c r="S606" t="str">
        <f t="shared" ref="S606" si="1151">IF(OR(Q608&gt;0,Q609&gt;0),"Present","Absent")</f>
        <v>Absent</v>
      </c>
      <c r="T606" t="str">
        <f t="shared" ref="T606" si="1152">IF(OR(Q608&lt;41,Q609&lt;41),"Ct&lt;41",IF(OR(Q608&gt;41,Q609&gt;41),"Ct&gt;41","No Ct"))</f>
        <v>Ct&lt;41</v>
      </c>
      <c r="V606" t="str">
        <f t="shared" ref="V606" si="1153">G606&amp;"_"&amp;I606&amp;"_"&amp;R606&amp;"_"&amp;S606&amp;"_"&amp;T606</f>
        <v>DL2022017_mnelei_Valid_Absent_Ct&lt;41</v>
      </c>
      <c r="X606">
        <f t="shared" ref="X606" si="1154">O606</f>
        <v>31.73</v>
      </c>
      <c r="Y606">
        <f t="shared" ref="Y606" si="1155">P607</f>
        <v>0</v>
      </c>
      <c r="Z606">
        <f t="shared" ref="Z606" si="1156">Q608+Q609</f>
        <v>0</v>
      </c>
    </row>
    <row r="607" spans="1:26" x14ac:dyDescent="0.25">
      <c r="A607" t="s">
        <v>65</v>
      </c>
      <c r="B607" t="s">
        <v>51</v>
      </c>
      <c r="C607" t="s">
        <v>541</v>
      </c>
      <c r="D607" t="s">
        <v>25</v>
      </c>
      <c r="E607" t="s">
        <v>39</v>
      </c>
      <c r="F607" t="s">
        <v>623</v>
      </c>
      <c r="G607" t="str">
        <f t="shared" si="1091"/>
        <v>DL2022017</v>
      </c>
      <c r="H607" t="str">
        <f t="shared" si="1092"/>
        <v>08</v>
      </c>
      <c r="I607" t="str">
        <f t="shared" si="1093"/>
        <v>mnelei</v>
      </c>
      <c r="J607" t="str">
        <f t="shared" si="1094"/>
        <v>NK</v>
      </c>
      <c r="K607" t="str">
        <f t="shared" si="1095"/>
        <v>NK</v>
      </c>
      <c r="L607" t="str">
        <f t="shared" si="1096"/>
        <v>true</v>
      </c>
      <c r="N607" s="7">
        <f t="shared" si="1104"/>
        <v>0</v>
      </c>
      <c r="O607" s="7" t="str">
        <f t="shared" si="1105"/>
        <v/>
      </c>
      <c r="P607" s="7">
        <f t="shared" si="1106"/>
        <v>0</v>
      </c>
      <c r="Q607" s="7" t="str">
        <f t="shared" si="1107"/>
        <v/>
      </c>
    </row>
    <row r="608" spans="1:26" x14ac:dyDescent="0.25">
      <c r="A608" t="s">
        <v>90</v>
      </c>
      <c r="B608" t="s">
        <v>76</v>
      </c>
      <c r="C608" t="s">
        <v>553</v>
      </c>
      <c r="D608" t="s">
        <v>25</v>
      </c>
      <c r="E608" t="s">
        <v>39</v>
      </c>
      <c r="F608" t="s">
        <v>623</v>
      </c>
      <c r="G608" t="str">
        <f t="shared" si="1091"/>
        <v>DL2022017</v>
      </c>
      <c r="H608" t="str">
        <f t="shared" si="1092"/>
        <v>08</v>
      </c>
      <c r="I608" t="str">
        <f t="shared" si="1093"/>
        <v>mnelei</v>
      </c>
      <c r="J608" t="str">
        <f t="shared" si="1094"/>
        <v>EP</v>
      </c>
      <c r="K608" t="str">
        <f t="shared" si="1095"/>
        <v>EP</v>
      </c>
      <c r="L608" t="str">
        <f t="shared" si="1096"/>
        <v>true</v>
      </c>
      <c r="N608" s="7">
        <f t="shared" si="1104"/>
        <v>0</v>
      </c>
      <c r="O608" s="7" t="str">
        <f t="shared" si="1105"/>
        <v/>
      </c>
      <c r="P608" s="7" t="str">
        <f t="shared" si="1106"/>
        <v/>
      </c>
      <c r="Q608" s="7">
        <f t="shared" si="1107"/>
        <v>0</v>
      </c>
    </row>
    <row r="609" spans="1:26" x14ac:dyDescent="0.25">
      <c r="A609" t="s">
        <v>107</v>
      </c>
      <c r="B609" t="s">
        <v>76</v>
      </c>
      <c r="C609" t="s">
        <v>553</v>
      </c>
      <c r="D609" t="s">
        <v>25</v>
      </c>
      <c r="E609" t="s">
        <v>39</v>
      </c>
      <c r="F609" t="s">
        <v>623</v>
      </c>
      <c r="G609" t="str">
        <f t="shared" si="1091"/>
        <v>DL2022017</v>
      </c>
      <c r="H609" t="str">
        <f t="shared" si="1092"/>
        <v>08</v>
      </c>
      <c r="I609" t="str">
        <f t="shared" si="1093"/>
        <v>mnelei</v>
      </c>
      <c r="J609" t="str">
        <f t="shared" si="1094"/>
        <v>EP</v>
      </c>
      <c r="K609" t="str">
        <f t="shared" si="1095"/>
        <v>EP</v>
      </c>
      <c r="L609" t="str">
        <f t="shared" si="1096"/>
        <v>true</v>
      </c>
      <c r="N609" s="7">
        <f t="shared" si="1104"/>
        <v>0</v>
      </c>
      <c r="O609" s="7" t="str">
        <f t="shared" si="1105"/>
        <v/>
      </c>
      <c r="P609" s="7" t="str">
        <f t="shared" si="1106"/>
        <v/>
      </c>
      <c r="Q609" s="7">
        <f t="shared" si="1107"/>
        <v>0</v>
      </c>
    </row>
    <row r="610" spans="1:26" x14ac:dyDescent="0.25">
      <c r="A610" t="s">
        <v>42</v>
      </c>
      <c r="B610" t="s">
        <v>23</v>
      </c>
      <c r="C610" t="s">
        <v>530</v>
      </c>
      <c r="D610" t="s">
        <v>25</v>
      </c>
      <c r="E610">
        <v>27.98</v>
      </c>
      <c r="F610" t="s">
        <v>623</v>
      </c>
      <c r="G610" t="str">
        <f t="shared" si="1091"/>
        <v>DL2022017</v>
      </c>
      <c r="H610" t="str">
        <f t="shared" si="1092"/>
        <v>09</v>
      </c>
      <c r="I610" t="str">
        <f t="shared" si="1093"/>
        <v>homame</v>
      </c>
      <c r="J610" t="str">
        <f t="shared" si="1094"/>
        <v>PK</v>
      </c>
      <c r="K610" t="str">
        <f t="shared" si="1095"/>
        <v>PK</v>
      </c>
      <c r="L610" t="str">
        <f t="shared" si="1096"/>
        <v>true</v>
      </c>
      <c r="N610" s="7">
        <f t="shared" si="1104"/>
        <v>27.98</v>
      </c>
      <c r="O610" s="7">
        <f t="shared" si="1105"/>
        <v>27.98</v>
      </c>
      <c r="P610" s="7" t="str">
        <f t="shared" si="1106"/>
        <v/>
      </c>
      <c r="Q610" s="7" t="str">
        <f t="shared" si="1107"/>
        <v/>
      </c>
      <c r="R610" t="str">
        <f t="shared" ref="R610" si="1157">IF(AND(O610&gt;0,P611=0),"Valid","Invalid")</f>
        <v>Valid</v>
      </c>
      <c r="S610" t="str">
        <f t="shared" ref="S610" si="1158">IF(OR(Q612&gt;0,Q613&gt;0),"Present","Absent")</f>
        <v>Absent</v>
      </c>
      <c r="T610" t="str">
        <f t="shared" ref="T610" si="1159">IF(OR(Q612&lt;41,Q613&lt;41),"Ct&lt;41",IF(OR(Q612&gt;41,Q613&gt;41),"Ct&gt;41","No Ct"))</f>
        <v>Ct&lt;41</v>
      </c>
      <c r="V610" t="str">
        <f t="shared" ref="V610" si="1160">G610&amp;"_"&amp;I610&amp;"_"&amp;R610&amp;"_"&amp;S610&amp;"_"&amp;T610</f>
        <v>DL2022017_homame_Valid_Absent_Ct&lt;41</v>
      </c>
      <c r="X610">
        <f t="shared" ref="X610" si="1161">O610</f>
        <v>27.98</v>
      </c>
      <c r="Y610">
        <f t="shared" ref="Y610" si="1162">P611</f>
        <v>0</v>
      </c>
      <c r="Z610">
        <f t="shared" ref="Z610" si="1163">Q612+Q613</f>
        <v>0</v>
      </c>
    </row>
    <row r="611" spans="1:26" x14ac:dyDescent="0.25">
      <c r="A611" t="s">
        <v>67</v>
      </c>
      <c r="B611" t="s">
        <v>51</v>
      </c>
      <c r="C611" t="s">
        <v>542</v>
      </c>
      <c r="D611" t="s">
        <v>25</v>
      </c>
      <c r="E611" t="s">
        <v>39</v>
      </c>
      <c r="F611" t="s">
        <v>623</v>
      </c>
      <c r="G611" t="str">
        <f t="shared" si="1091"/>
        <v>DL2022017</v>
      </c>
      <c r="H611" t="str">
        <f t="shared" si="1092"/>
        <v>09</v>
      </c>
      <c r="I611" t="str">
        <f t="shared" si="1093"/>
        <v>homame</v>
      </c>
      <c r="J611" t="str">
        <f t="shared" si="1094"/>
        <v>NK</v>
      </c>
      <c r="K611" t="str">
        <f t="shared" si="1095"/>
        <v>NK</v>
      </c>
      <c r="L611" t="str">
        <f t="shared" si="1096"/>
        <v>true</v>
      </c>
      <c r="N611" s="7">
        <f t="shared" si="1104"/>
        <v>0</v>
      </c>
      <c r="O611" s="7" t="str">
        <f t="shared" si="1105"/>
        <v/>
      </c>
      <c r="P611" s="7">
        <f t="shared" si="1106"/>
        <v>0</v>
      </c>
      <c r="Q611" s="7" t="str">
        <f t="shared" si="1107"/>
        <v/>
      </c>
    </row>
    <row r="612" spans="1:26" x14ac:dyDescent="0.25">
      <c r="A612" t="s">
        <v>92</v>
      </c>
      <c r="B612" t="s">
        <v>76</v>
      </c>
      <c r="C612" t="s">
        <v>554</v>
      </c>
      <c r="D612" t="s">
        <v>25</v>
      </c>
      <c r="E612" t="s">
        <v>39</v>
      </c>
      <c r="F612" t="s">
        <v>623</v>
      </c>
      <c r="G612" t="str">
        <f t="shared" si="1091"/>
        <v>DL2022017</v>
      </c>
      <c r="H612" t="str">
        <f t="shared" si="1092"/>
        <v>09</v>
      </c>
      <c r="I612" t="str">
        <f t="shared" si="1093"/>
        <v>homame</v>
      </c>
      <c r="J612" t="str">
        <f t="shared" si="1094"/>
        <v>EP</v>
      </c>
      <c r="K612" t="str">
        <f t="shared" si="1095"/>
        <v>EP</v>
      </c>
      <c r="L612" t="str">
        <f t="shared" si="1096"/>
        <v>true</v>
      </c>
      <c r="N612" s="7">
        <f t="shared" si="1104"/>
        <v>0</v>
      </c>
      <c r="O612" s="7" t="str">
        <f t="shared" si="1105"/>
        <v/>
      </c>
      <c r="P612" s="7" t="str">
        <f t="shared" si="1106"/>
        <v/>
      </c>
      <c r="Q612" s="7">
        <f t="shared" si="1107"/>
        <v>0</v>
      </c>
    </row>
    <row r="613" spans="1:26" x14ac:dyDescent="0.25">
      <c r="A613" t="s">
        <v>108</v>
      </c>
      <c r="B613" t="s">
        <v>76</v>
      </c>
      <c r="C613" t="s">
        <v>554</v>
      </c>
      <c r="D613" t="s">
        <v>25</v>
      </c>
      <c r="E613" t="s">
        <v>39</v>
      </c>
      <c r="F613" t="s">
        <v>623</v>
      </c>
      <c r="G613" t="str">
        <f t="shared" si="1091"/>
        <v>DL2022017</v>
      </c>
      <c r="H613" t="str">
        <f t="shared" si="1092"/>
        <v>09</v>
      </c>
      <c r="I613" t="str">
        <f t="shared" si="1093"/>
        <v>homame</v>
      </c>
      <c r="J613" t="str">
        <f t="shared" si="1094"/>
        <v>EP</v>
      </c>
      <c r="K613" t="str">
        <f t="shared" si="1095"/>
        <v>EP</v>
      </c>
      <c r="L613" t="str">
        <f t="shared" si="1096"/>
        <v>true</v>
      </c>
      <c r="N613" s="7">
        <f t="shared" si="1104"/>
        <v>0</v>
      </c>
      <c r="O613" s="7" t="str">
        <f t="shared" si="1105"/>
        <v/>
      </c>
      <c r="P613" s="7" t="str">
        <f t="shared" si="1106"/>
        <v/>
      </c>
      <c r="Q613" s="7">
        <f t="shared" si="1107"/>
        <v>0</v>
      </c>
    </row>
    <row r="614" spans="1:26" x14ac:dyDescent="0.25">
      <c r="A614" t="s">
        <v>44</v>
      </c>
      <c r="B614" t="s">
        <v>23</v>
      </c>
      <c r="C614" t="s">
        <v>531</v>
      </c>
      <c r="D614" t="s">
        <v>25</v>
      </c>
      <c r="E614">
        <v>27.5</v>
      </c>
      <c r="F614" t="s">
        <v>623</v>
      </c>
      <c r="G614" t="str">
        <f t="shared" si="1091"/>
        <v>DL2022017</v>
      </c>
      <c r="H614" t="str">
        <f t="shared" si="1092"/>
        <v>10</v>
      </c>
      <c r="I614" t="str">
        <f t="shared" si="1093"/>
        <v>homame</v>
      </c>
      <c r="J614" t="str">
        <f t="shared" si="1094"/>
        <v>PK</v>
      </c>
      <c r="K614" t="str">
        <f t="shared" si="1095"/>
        <v>PK</v>
      </c>
      <c r="L614" t="str">
        <f t="shared" si="1096"/>
        <v>true</v>
      </c>
      <c r="N614" s="7">
        <f t="shared" si="1104"/>
        <v>27.5</v>
      </c>
      <c r="O614" s="7">
        <f t="shared" si="1105"/>
        <v>27.5</v>
      </c>
      <c r="P614" s="7" t="str">
        <f t="shared" si="1106"/>
        <v/>
      </c>
      <c r="Q614" s="7" t="str">
        <f t="shared" si="1107"/>
        <v/>
      </c>
      <c r="R614" t="str">
        <f t="shared" ref="R614" si="1164">IF(AND(O614&gt;0,P615=0),"Valid","Invalid")</f>
        <v>Valid</v>
      </c>
      <c r="S614" t="str">
        <f t="shared" ref="S614" si="1165">IF(OR(Q616&gt;0,Q617&gt;0),"Present","Absent")</f>
        <v>Absent</v>
      </c>
      <c r="T614" t="str">
        <f t="shared" ref="T614" si="1166">IF(OR(Q616&lt;41,Q617&lt;41),"Ct&lt;41",IF(OR(Q616&gt;41,Q617&gt;41),"Ct&gt;41","No Ct"))</f>
        <v>Ct&lt;41</v>
      </c>
      <c r="V614" t="str">
        <f t="shared" ref="V614" si="1167">G614&amp;"_"&amp;I614&amp;"_"&amp;R614&amp;"_"&amp;S614&amp;"_"&amp;T614</f>
        <v>DL2022017_homame_Valid_Absent_Ct&lt;41</v>
      </c>
      <c r="X614">
        <f t="shared" ref="X614" si="1168">O614</f>
        <v>27.5</v>
      </c>
      <c r="Y614">
        <f t="shared" ref="Y614" si="1169">P615</f>
        <v>0</v>
      </c>
      <c r="Z614">
        <f t="shared" ref="Z614" si="1170">Q616+Q617</f>
        <v>0</v>
      </c>
    </row>
    <row r="615" spans="1:26" x14ac:dyDescent="0.25">
      <c r="A615" t="s">
        <v>69</v>
      </c>
      <c r="B615" t="s">
        <v>51</v>
      </c>
      <c r="C615" t="s">
        <v>543</v>
      </c>
      <c r="D615" t="s">
        <v>25</v>
      </c>
      <c r="E615" t="s">
        <v>39</v>
      </c>
      <c r="F615" t="s">
        <v>623</v>
      </c>
      <c r="G615" t="str">
        <f t="shared" si="1091"/>
        <v>DL2022017</v>
      </c>
      <c r="H615" t="str">
        <f t="shared" si="1092"/>
        <v>10</v>
      </c>
      <c r="I615" t="str">
        <f t="shared" si="1093"/>
        <v>homame</v>
      </c>
      <c r="J615" t="str">
        <f t="shared" si="1094"/>
        <v>NK</v>
      </c>
      <c r="K615" t="str">
        <f t="shared" si="1095"/>
        <v>NK</v>
      </c>
      <c r="L615" t="str">
        <f t="shared" si="1096"/>
        <v>true</v>
      </c>
      <c r="N615" s="7">
        <f t="shared" si="1104"/>
        <v>0</v>
      </c>
      <c r="O615" s="7" t="str">
        <f t="shared" si="1105"/>
        <v/>
      </c>
      <c r="P615" s="7">
        <f t="shared" si="1106"/>
        <v>0</v>
      </c>
      <c r="Q615" s="7" t="str">
        <f t="shared" si="1107"/>
        <v/>
      </c>
    </row>
    <row r="616" spans="1:26" x14ac:dyDescent="0.25">
      <c r="A616" t="s">
        <v>94</v>
      </c>
      <c r="B616" t="s">
        <v>76</v>
      </c>
      <c r="C616" t="s">
        <v>555</v>
      </c>
      <c r="D616" t="s">
        <v>25</v>
      </c>
      <c r="E616" t="s">
        <v>39</v>
      </c>
      <c r="F616" t="s">
        <v>623</v>
      </c>
      <c r="G616" t="str">
        <f t="shared" si="1091"/>
        <v>DL2022017</v>
      </c>
      <c r="H616" t="str">
        <f t="shared" si="1092"/>
        <v>10</v>
      </c>
      <c r="I616" t="str">
        <f t="shared" si="1093"/>
        <v>homame</v>
      </c>
      <c r="J616" t="str">
        <f t="shared" si="1094"/>
        <v>EP</v>
      </c>
      <c r="K616" t="str">
        <f t="shared" si="1095"/>
        <v>EP</v>
      </c>
      <c r="L616" t="str">
        <f t="shared" si="1096"/>
        <v>true</v>
      </c>
      <c r="N616" s="7">
        <f t="shared" si="1104"/>
        <v>0</v>
      </c>
      <c r="O616" s="7" t="str">
        <f t="shared" si="1105"/>
        <v/>
      </c>
      <c r="P616" s="7" t="str">
        <f t="shared" si="1106"/>
        <v/>
      </c>
      <c r="Q616" s="7">
        <f t="shared" si="1107"/>
        <v>0</v>
      </c>
    </row>
    <row r="617" spans="1:26" x14ac:dyDescent="0.25">
      <c r="A617" t="s">
        <v>109</v>
      </c>
      <c r="B617" t="s">
        <v>76</v>
      </c>
      <c r="C617" t="s">
        <v>555</v>
      </c>
      <c r="D617" t="s">
        <v>25</v>
      </c>
      <c r="E617" t="s">
        <v>39</v>
      </c>
      <c r="F617" t="s">
        <v>623</v>
      </c>
      <c r="G617" t="str">
        <f t="shared" si="1091"/>
        <v>DL2022017</v>
      </c>
      <c r="H617" t="str">
        <f t="shared" si="1092"/>
        <v>10</v>
      </c>
      <c r="I617" t="str">
        <f t="shared" si="1093"/>
        <v>homame</v>
      </c>
      <c r="J617" t="str">
        <f t="shared" si="1094"/>
        <v>EP</v>
      </c>
      <c r="K617" t="str">
        <f t="shared" si="1095"/>
        <v>EP</v>
      </c>
      <c r="L617" t="str">
        <f t="shared" si="1096"/>
        <v>true</v>
      </c>
      <c r="N617" s="7">
        <f t="shared" si="1104"/>
        <v>0</v>
      </c>
      <c r="O617" s="7" t="str">
        <f t="shared" si="1105"/>
        <v/>
      </c>
      <c r="P617" s="7" t="str">
        <f t="shared" si="1106"/>
        <v/>
      </c>
      <c r="Q617" s="7">
        <f t="shared" si="1107"/>
        <v>0</v>
      </c>
    </row>
    <row r="618" spans="1:26" x14ac:dyDescent="0.25">
      <c r="A618" t="s">
        <v>46</v>
      </c>
      <c r="B618" t="s">
        <v>23</v>
      </c>
      <c r="C618" t="s">
        <v>532</v>
      </c>
      <c r="D618" t="s">
        <v>25</v>
      </c>
      <c r="E618" t="s">
        <v>39</v>
      </c>
      <c r="F618" t="s">
        <v>623</v>
      </c>
      <c r="G618" t="str">
        <f t="shared" si="1091"/>
        <v>DL2022017</v>
      </c>
      <c r="H618" t="str">
        <f t="shared" si="1092"/>
        <v>11</v>
      </c>
      <c r="I618" t="str">
        <f t="shared" si="1093"/>
        <v>erisin</v>
      </c>
      <c r="J618" t="str">
        <f t="shared" si="1094"/>
        <v>PK</v>
      </c>
      <c r="K618" t="str">
        <f t="shared" si="1095"/>
        <v>PK</v>
      </c>
      <c r="L618" t="str">
        <f t="shared" si="1096"/>
        <v>true</v>
      </c>
      <c r="N618" s="7">
        <f t="shared" si="1104"/>
        <v>0</v>
      </c>
      <c r="O618" s="7">
        <f t="shared" si="1105"/>
        <v>0</v>
      </c>
      <c r="P618" s="7" t="str">
        <f t="shared" si="1106"/>
        <v/>
      </c>
      <c r="Q618" s="7" t="str">
        <f t="shared" si="1107"/>
        <v/>
      </c>
      <c r="R618" t="str">
        <f t="shared" ref="R618" si="1171">IF(AND(O618&gt;0,P619=0),"Valid","Invalid")</f>
        <v>Invalid</v>
      </c>
      <c r="S618" t="str">
        <f t="shared" ref="S618" si="1172">IF(OR(Q620&gt;0,Q621&gt;0),"Present","Absent")</f>
        <v>Absent</v>
      </c>
      <c r="T618" t="str">
        <f t="shared" ref="T618" si="1173">IF(OR(Q620&lt;41,Q621&lt;41),"Ct&lt;41",IF(OR(Q620&gt;41,Q621&gt;41),"Ct&gt;41","No Ct"))</f>
        <v>Ct&lt;41</v>
      </c>
      <c r="V618" t="str">
        <f t="shared" ref="V618" si="1174">G618&amp;"_"&amp;I618&amp;"_"&amp;R618&amp;"_"&amp;S618&amp;"_"&amp;T618</f>
        <v>DL2022017_erisin_Invalid_Absent_Ct&lt;41</v>
      </c>
      <c r="X618">
        <f t="shared" ref="X618" si="1175">O618</f>
        <v>0</v>
      </c>
      <c r="Y618">
        <f t="shared" ref="Y618" si="1176">P619</f>
        <v>0</v>
      </c>
      <c r="Z618">
        <f t="shared" ref="Z618" si="1177">Q620+Q621</f>
        <v>0</v>
      </c>
    </row>
    <row r="619" spans="1:26" x14ac:dyDescent="0.25">
      <c r="A619" t="s">
        <v>71</v>
      </c>
      <c r="B619" t="s">
        <v>51</v>
      </c>
      <c r="C619" t="s">
        <v>544</v>
      </c>
      <c r="D619" t="s">
        <v>25</v>
      </c>
      <c r="E619" t="s">
        <v>39</v>
      </c>
      <c r="F619" t="s">
        <v>623</v>
      </c>
      <c r="G619" t="str">
        <f t="shared" si="1091"/>
        <v>DL2022017</v>
      </c>
      <c r="H619" t="str">
        <f t="shared" si="1092"/>
        <v>11</v>
      </c>
      <c r="I619" t="str">
        <f t="shared" si="1093"/>
        <v>erisin</v>
      </c>
      <c r="J619" t="str">
        <f t="shared" si="1094"/>
        <v>NK</v>
      </c>
      <c r="K619" t="str">
        <f t="shared" si="1095"/>
        <v>NK</v>
      </c>
      <c r="L619" t="str">
        <f t="shared" si="1096"/>
        <v>true</v>
      </c>
      <c r="N619" s="7">
        <f t="shared" si="1104"/>
        <v>0</v>
      </c>
      <c r="O619" s="7" t="str">
        <f t="shared" si="1105"/>
        <v/>
      </c>
      <c r="P619" s="7">
        <f t="shared" si="1106"/>
        <v>0</v>
      </c>
      <c r="Q619" s="7" t="str">
        <f t="shared" si="1107"/>
        <v/>
      </c>
    </row>
    <row r="620" spans="1:26" x14ac:dyDescent="0.25">
      <c r="A620" t="s">
        <v>96</v>
      </c>
      <c r="B620" t="s">
        <v>76</v>
      </c>
      <c r="C620" t="s">
        <v>556</v>
      </c>
      <c r="D620" t="s">
        <v>25</v>
      </c>
      <c r="E620" t="s">
        <v>39</v>
      </c>
      <c r="F620" t="s">
        <v>623</v>
      </c>
      <c r="G620" t="str">
        <f t="shared" si="1091"/>
        <v>DL2022017</v>
      </c>
      <c r="H620" t="str">
        <f t="shared" si="1092"/>
        <v>11</v>
      </c>
      <c r="I620" t="str">
        <f t="shared" si="1093"/>
        <v>erisin</v>
      </c>
      <c r="J620" t="str">
        <f t="shared" si="1094"/>
        <v>EP</v>
      </c>
      <c r="K620" t="str">
        <f t="shared" si="1095"/>
        <v>EP</v>
      </c>
      <c r="L620" t="str">
        <f t="shared" si="1096"/>
        <v>true</v>
      </c>
      <c r="N620" s="7">
        <f t="shared" si="1104"/>
        <v>0</v>
      </c>
      <c r="O620" s="7" t="str">
        <f t="shared" si="1105"/>
        <v/>
      </c>
      <c r="P620" s="7" t="str">
        <f t="shared" si="1106"/>
        <v/>
      </c>
      <c r="Q620" s="7">
        <f t="shared" si="1107"/>
        <v>0</v>
      </c>
    </row>
    <row r="621" spans="1:26" x14ac:dyDescent="0.25">
      <c r="A621" t="s">
        <v>110</v>
      </c>
      <c r="B621" t="s">
        <v>76</v>
      </c>
      <c r="C621" t="s">
        <v>556</v>
      </c>
      <c r="D621" t="s">
        <v>25</v>
      </c>
      <c r="E621" t="s">
        <v>39</v>
      </c>
      <c r="F621" t="s">
        <v>623</v>
      </c>
      <c r="G621" t="str">
        <f t="shared" si="1091"/>
        <v>DL2022017</v>
      </c>
      <c r="H621" t="str">
        <f t="shared" si="1092"/>
        <v>11</v>
      </c>
      <c r="I621" t="str">
        <f t="shared" si="1093"/>
        <v>erisin</v>
      </c>
      <c r="J621" t="str">
        <f t="shared" si="1094"/>
        <v>EP</v>
      </c>
      <c r="K621" t="str">
        <f t="shared" si="1095"/>
        <v>EP</v>
      </c>
      <c r="L621" t="str">
        <f t="shared" si="1096"/>
        <v>true</v>
      </c>
      <c r="N621" s="7">
        <f t="shared" si="1104"/>
        <v>0</v>
      </c>
      <c r="O621" s="7" t="str">
        <f t="shared" si="1105"/>
        <v/>
      </c>
      <c r="P621" s="7" t="str">
        <f t="shared" si="1106"/>
        <v/>
      </c>
      <c r="Q621" s="7">
        <f t="shared" si="1107"/>
        <v>0</v>
      </c>
    </row>
    <row r="622" spans="1:26" x14ac:dyDescent="0.25">
      <c r="A622" t="s">
        <v>48</v>
      </c>
      <c r="B622" t="s">
        <v>23</v>
      </c>
      <c r="C622" t="s">
        <v>533</v>
      </c>
      <c r="D622" t="s">
        <v>25</v>
      </c>
      <c r="E622">
        <v>35.5</v>
      </c>
      <c r="F622" t="s">
        <v>623</v>
      </c>
      <c r="G622" t="str">
        <f t="shared" si="1091"/>
        <v>DL2022017</v>
      </c>
      <c r="H622" t="str">
        <f t="shared" si="1092"/>
        <v>12</v>
      </c>
      <c r="I622" t="str">
        <f t="shared" si="1093"/>
        <v>erisin</v>
      </c>
      <c r="J622" t="str">
        <f t="shared" si="1094"/>
        <v>PK</v>
      </c>
      <c r="K622" t="str">
        <f t="shared" si="1095"/>
        <v>PK</v>
      </c>
      <c r="L622" t="str">
        <f t="shared" si="1096"/>
        <v>true</v>
      </c>
      <c r="N622" s="7">
        <f t="shared" si="1104"/>
        <v>35.5</v>
      </c>
      <c r="O622" s="7">
        <f t="shared" si="1105"/>
        <v>35.5</v>
      </c>
      <c r="P622" s="7" t="str">
        <f t="shared" si="1106"/>
        <v/>
      </c>
      <c r="Q622" s="7" t="str">
        <f t="shared" si="1107"/>
        <v/>
      </c>
      <c r="R622" t="str">
        <f t="shared" ref="R622" si="1178">IF(AND(O622&gt;0,P623=0),"Valid","Invalid")</f>
        <v>Valid</v>
      </c>
      <c r="S622" t="str">
        <f t="shared" ref="S622" si="1179">IF(OR(Q624&gt;0,Q625&gt;0),"Present","Absent")</f>
        <v>Absent</v>
      </c>
      <c r="T622" t="str">
        <f t="shared" ref="T622" si="1180">IF(OR(Q624&lt;41,Q625&lt;41),"Ct&lt;41",IF(OR(Q624&gt;41,Q625&gt;41),"Ct&gt;41","No Ct"))</f>
        <v>Ct&lt;41</v>
      </c>
      <c r="V622" t="str">
        <f t="shared" ref="V622" si="1181">G622&amp;"_"&amp;I622&amp;"_"&amp;R622&amp;"_"&amp;S622&amp;"_"&amp;T622</f>
        <v>DL2022017_erisin_Valid_Absent_Ct&lt;41</v>
      </c>
      <c r="X622">
        <f t="shared" ref="X622" si="1182">O622</f>
        <v>35.5</v>
      </c>
      <c r="Y622">
        <f t="shared" ref="Y622" si="1183">P623</f>
        <v>0</v>
      </c>
      <c r="Z622">
        <f t="shared" ref="Z622" si="1184">Q624+Q625</f>
        <v>0</v>
      </c>
    </row>
    <row r="623" spans="1:26" x14ac:dyDescent="0.25">
      <c r="A623" t="s">
        <v>73</v>
      </c>
      <c r="B623" t="s">
        <v>51</v>
      </c>
      <c r="C623" t="s">
        <v>545</v>
      </c>
      <c r="D623" t="s">
        <v>25</v>
      </c>
      <c r="E623" t="s">
        <v>39</v>
      </c>
      <c r="F623" t="s">
        <v>623</v>
      </c>
      <c r="G623" t="str">
        <f t="shared" si="1091"/>
        <v>DL2022017</v>
      </c>
      <c r="H623" t="str">
        <f t="shared" si="1092"/>
        <v>12</v>
      </c>
      <c r="I623" t="str">
        <f t="shared" si="1093"/>
        <v>erisin</v>
      </c>
      <c r="J623" t="str">
        <f t="shared" si="1094"/>
        <v>NK</v>
      </c>
      <c r="K623" t="str">
        <f t="shared" si="1095"/>
        <v>NK</v>
      </c>
      <c r="L623" t="str">
        <f t="shared" si="1096"/>
        <v>true</v>
      </c>
      <c r="N623" s="7">
        <f t="shared" si="1104"/>
        <v>0</v>
      </c>
      <c r="O623" s="7" t="str">
        <f t="shared" si="1105"/>
        <v/>
      </c>
      <c r="P623" s="7">
        <f t="shared" si="1106"/>
        <v>0</v>
      </c>
      <c r="Q623" s="7" t="str">
        <f t="shared" si="1107"/>
        <v/>
      </c>
    </row>
    <row r="624" spans="1:26" x14ac:dyDescent="0.25">
      <c r="A624" t="s">
        <v>98</v>
      </c>
      <c r="B624" t="s">
        <v>76</v>
      </c>
      <c r="C624" t="s">
        <v>557</v>
      </c>
      <c r="D624" t="s">
        <v>25</v>
      </c>
      <c r="E624" t="s">
        <v>39</v>
      </c>
      <c r="F624" t="s">
        <v>623</v>
      </c>
      <c r="G624" t="str">
        <f t="shared" si="1091"/>
        <v>DL2022017</v>
      </c>
      <c r="H624" t="str">
        <f t="shared" si="1092"/>
        <v>12</v>
      </c>
      <c r="I624" t="str">
        <f t="shared" si="1093"/>
        <v>erisin</v>
      </c>
      <c r="J624" t="str">
        <f t="shared" si="1094"/>
        <v>EP</v>
      </c>
      <c r="K624" t="str">
        <f t="shared" si="1095"/>
        <v>EP</v>
      </c>
      <c r="L624" t="str">
        <f t="shared" si="1096"/>
        <v>true</v>
      </c>
      <c r="N624" s="7">
        <f t="shared" si="1104"/>
        <v>0</v>
      </c>
      <c r="O624" s="7" t="str">
        <f t="shared" si="1105"/>
        <v/>
      </c>
      <c r="P624" s="7" t="str">
        <f t="shared" si="1106"/>
        <v/>
      </c>
      <c r="Q624" s="7">
        <f t="shared" si="1107"/>
        <v>0</v>
      </c>
    </row>
    <row r="625" spans="1:26" x14ac:dyDescent="0.25">
      <c r="A625" t="s">
        <v>111</v>
      </c>
      <c r="B625" t="s">
        <v>76</v>
      </c>
      <c r="C625" t="s">
        <v>557</v>
      </c>
      <c r="D625" t="s">
        <v>25</v>
      </c>
      <c r="E625" t="s">
        <v>39</v>
      </c>
      <c r="F625" t="s">
        <v>623</v>
      </c>
      <c r="G625" t="str">
        <f t="shared" si="1091"/>
        <v>DL2022017</v>
      </c>
      <c r="H625" t="str">
        <f t="shared" si="1092"/>
        <v>12</v>
      </c>
      <c r="I625" t="str">
        <f t="shared" si="1093"/>
        <v>erisin</v>
      </c>
      <c r="J625" t="str">
        <f t="shared" si="1094"/>
        <v>EP</v>
      </c>
      <c r="K625" t="str">
        <f t="shared" si="1095"/>
        <v>EP</v>
      </c>
      <c r="L625" t="str">
        <f t="shared" si="1096"/>
        <v>true</v>
      </c>
      <c r="N625" s="7">
        <f t="shared" si="1104"/>
        <v>0</v>
      </c>
      <c r="O625" s="7" t="str">
        <f t="shared" si="1105"/>
        <v/>
      </c>
      <c r="P625" s="7" t="str">
        <f t="shared" si="1106"/>
        <v/>
      </c>
      <c r="Q625" s="7">
        <f t="shared" si="1107"/>
        <v>0</v>
      </c>
    </row>
    <row r="626" spans="1:26" x14ac:dyDescent="0.25">
      <c r="A626" t="s">
        <v>172</v>
      </c>
      <c r="B626" t="s">
        <v>23</v>
      </c>
      <c r="C626" t="s">
        <v>582</v>
      </c>
      <c r="D626" t="s">
        <v>25</v>
      </c>
      <c r="E626">
        <v>30.6</v>
      </c>
      <c r="F626" t="s">
        <v>623</v>
      </c>
      <c r="G626" t="str">
        <f t="shared" si="1091"/>
        <v>DL2022017</v>
      </c>
      <c r="H626" t="str">
        <f t="shared" si="1092"/>
        <v>13</v>
      </c>
      <c r="I626" t="str">
        <f t="shared" si="1093"/>
        <v>rhihar</v>
      </c>
      <c r="J626" t="str">
        <f t="shared" si="1094"/>
        <v>PK</v>
      </c>
      <c r="K626" t="str">
        <f t="shared" si="1095"/>
        <v>PK</v>
      </c>
      <c r="L626" t="str">
        <f t="shared" si="1096"/>
        <v>true</v>
      </c>
      <c r="N626" s="7">
        <f t="shared" si="1104"/>
        <v>30.6</v>
      </c>
      <c r="O626" s="7">
        <f t="shared" si="1105"/>
        <v>30.6</v>
      </c>
      <c r="P626" s="7" t="str">
        <f t="shared" si="1106"/>
        <v/>
      </c>
      <c r="Q626" s="7" t="str">
        <f t="shared" si="1107"/>
        <v/>
      </c>
      <c r="R626" t="str">
        <f t="shared" ref="R626" si="1185">IF(AND(O626&gt;0,P627=0),"Valid","Invalid")</f>
        <v>Valid</v>
      </c>
      <c r="S626" t="str">
        <f t="shared" ref="S626" si="1186">IF(OR(Q628&gt;0,Q629&gt;0),"Present","Absent")</f>
        <v>Absent</v>
      </c>
      <c r="T626" t="str">
        <f t="shared" ref="T626" si="1187">IF(OR(Q628&lt;41,Q629&lt;41),"Ct&lt;41",IF(OR(Q628&gt;41,Q629&gt;41),"Ct&gt;41","No Ct"))</f>
        <v>Ct&lt;41</v>
      </c>
      <c r="V626" t="str">
        <f t="shared" ref="V626" si="1188">G626&amp;"_"&amp;I626&amp;"_"&amp;R626&amp;"_"&amp;S626&amp;"_"&amp;T626</f>
        <v>DL2022017_rhihar_Valid_Absent_Ct&lt;41</v>
      </c>
      <c r="X626">
        <f t="shared" ref="X626" si="1189">O626</f>
        <v>30.6</v>
      </c>
      <c r="Y626">
        <f t="shared" ref="Y626" si="1190">P627</f>
        <v>0</v>
      </c>
      <c r="Z626">
        <f t="shared" ref="Z626" si="1191">Q628+Q629</f>
        <v>0</v>
      </c>
    </row>
    <row r="627" spans="1:26" x14ac:dyDescent="0.25">
      <c r="A627" t="s">
        <v>148</v>
      </c>
      <c r="B627" t="s">
        <v>51</v>
      </c>
      <c r="C627" t="s">
        <v>570</v>
      </c>
      <c r="D627" t="s">
        <v>25</v>
      </c>
      <c r="E627" t="s">
        <v>39</v>
      </c>
      <c r="F627" t="s">
        <v>623</v>
      </c>
      <c r="G627" t="str">
        <f t="shared" si="1091"/>
        <v>DL2022017</v>
      </c>
      <c r="H627" t="str">
        <f t="shared" si="1092"/>
        <v>13</v>
      </c>
      <c r="I627" t="str">
        <f t="shared" si="1093"/>
        <v>rhihar</v>
      </c>
      <c r="J627" t="str">
        <f t="shared" si="1094"/>
        <v>NK</v>
      </c>
      <c r="K627" t="str">
        <f t="shared" si="1095"/>
        <v>NK</v>
      </c>
      <c r="L627" t="str">
        <f t="shared" si="1096"/>
        <v>true</v>
      </c>
      <c r="N627" s="7">
        <f t="shared" si="1104"/>
        <v>0</v>
      </c>
      <c r="O627" s="7" t="str">
        <f t="shared" si="1105"/>
        <v/>
      </c>
      <c r="P627" s="7">
        <f t="shared" si="1106"/>
        <v>0</v>
      </c>
      <c r="Q627" s="7" t="str">
        <f t="shared" si="1107"/>
        <v/>
      </c>
    </row>
    <row r="628" spans="1:26" x14ac:dyDescent="0.25">
      <c r="A628" t="s">
        <v>112</v>
      </c>
      <c r="B628" t="s">
        <v>76</v>
      </c>
      <c r="C628" t="s">
        <v>558</v>
      </c>
      <c r="D628" t="s">
        <v>25</v>
      </c>
      <c r="E628" t="s">
        <v>39</v>
      </c>
      <c r="F628" t="s">
        <v>623</v>
      </c>
      <c r="G628" t="str">
        <f t="shared" si="1091"/>
        <v>DL2022017</v>
      </c>
      <c r="H628" t="str">
        <f t="shared" si="1092"/>
        <v>13</v>
      </c>
      <c r="I628" t="str">
        <f t="shared" si="1093"/>
        <v>rhihar</v>
      </c>
      <c r="J628" t="str">
        <f t="shared" si="1094"/>
        <v>EP</v>
      </c>
      <c r="K628" t="str">
        <f t="shared" si="1095"/>
        <v>EP</v>
      </c>
      <c r="L628" t="str">
        <f t="shared" si="1096"/>
        <v>true</v>
      </c>
      <c r="N628" s="7">
        <f t="shared" si="1104"/>
        <v>0</v>
      </c>
      <c r="O628" s="7" t="str">
        <f t="shared" si="1105"/>
        <v/>
      </c>
      <c r="P628" s="7" t="str">
        <f t="shared" si="1106"/>
        <v/>
      </c>
      <c r="Q628" s="7">
        <f t="shared" si="1107"/>
        <v>0</v>
      </c>
    </row>
    <row r="629" spans="1:26" x14ac:dyDescent="0.25">
      <c r="A629" t="s">
        <v>136</v>
      </c>
      <c r="B629" t="s">
        <v>76</v>
      </c>
      <c r="C629" t="s">
        <v>558</v>
      </c>
      <c r="D629" t="s">
        <v>25</v>
      </c>
      <c r="E629" t="s">
        <v>39</v>
      </c>
      <c r="F629" t="s">
        <v>623</v>
      </c>
      <c r="G629" t="str">
        <f t="shared" si="1091"/>
        <v>DL2022017</v>
      </c>
      <c r="H629" t="str">
        <f t="shared" si="1092"/>
        <v>13</v>
      </c>
      <c r="I629" t="str">
        <f t="shared" si="1093"/>
        <v>rhihar</v>
      </c>
      <c r="J629" t="str">
        <f t="shared" si="1094"/>
        <v>EP</v>
      </c>
      <c r="K629" t="str">
        <f t="shared" si="1095"/>
        <v>EP</v>
      </c>
      <c r="L629" t="str">
        <f t="shared" si="1096"/>
        <v>true</v>
      </c>
      <c r="N629" s="7">
        <f t="shared" si="1104"/>
        <v>0</v>
      </c>
      <c r="O629" s="7" t="str">
        <f t="shared" si="1105"/>
        <v/>
      </c>
      <c r="P629" s="7" t="str">
        <f t="shared" si="1106"/>
        <v/>
      </c>
      <c r="Q629" s="7">
        <f t="shared" si="1107"/>
        <v>0</v>
      </c>
    </row>
    <row r="630" spans="1:26" x14ac:dyDescent="0.25">
      <c r="A630" t="s">
        <v>174</v>
      </c>
      <c r="B630" t="s">
        <v>23</v>
      </c>
      <c r="C630" t="s">
        <v>583</v>
      </c>
      <c r="D630" t="s">
        <v>25</v>
      </c>
      <c r="E630">
        <v>30.68</v>
      </c>
      <c r="F630" t="s">
        <v>623</v>
      </c>
      <c r="G630" t="str">
        <f t="shared" si="1091"/>
        <v>DL2022017</v>
      </c>
      <c r="H630" t="str">
        <f t="shared" si="1092"/>
        <v>14</v>
      </c>
      <c r="I630" t="str">
        <f t="shared" si="1093"/>
        <v>rhihar</v>
      </c>
      <c r="J630" t="str">
        <f t="shared" si="1094"/>
        <v>PK</v>
      </c>
      <c r="K630" t="str">
        <f t="shared" si="1095"/>
        <v>PK</v>
      </c>
      <c r="L630" t="str">
        <f t="shared" si="1096"/>
        <v>true</v>
      </c>
      <c r="N630" s="7">
        <f t="shared" si="1104"/>
        <v>30.68</v>
      </c>
      <c r="O630" s="7">
        <f t="shared" si="1105"/>
        <v>30.68</v>
      </c>
      <c r="P630" s="7" t="str">
        <f t="shared" si="1106"/>
        <v/>
      </c>
      <c r="Q630" s="7" t="str">
        <f t="shared" si="1107"/>
        <v/>
      </c>
      <c r="R630" t="str">
        <f t="shared" ref="R630" si="1192">IF(AND(O630&gt;0,P631=0),"Valid","Invalid")</f>
        <v>Valid</v>
      </c>
      <c r="S630" t="str">
        <f t="shared" ref="S630" si="1193">IF(OR(Q632&gt;0,Q633&gt;0),"Present","Absent")</f>
        <v>Absent</v>
      </c>
      <c r="T630" t="str">
        <f t="shared" ref="T630" si="1194">IF(OR(Q632&lt;41,Q633&lt;41),"Ct&lt;41",IF(OR(Q632&gt;41,Q633&gt;41),"Ct&gt;41","No Ct"))</f>
        <v>Ct&lt;41</v>
      </c>
      <c r="V630" t="str">
        <f t="shared" ref="V630" si="1195">G630&amp;"_"&amp;I630&amp;"_"&amp;R630&amp;"_"&amp;S630&amp;"_"&amp;T630</f>
        <v>DL2022017_rhihar_Valid_Absent_Ct&lt;41</v>
      </c>
      <c r="X630">
        <f t="shared" ref="X630" si="1196">O630</f>
        <v>30.68</v>
      </c>
      <c r="Y630">
        <f t="shared" ref="Y630" si="1197">P631</f>
        <v>0</v>
      </c>
      <c r="Z630">
        <f t="shared" ref="Z630" si="1198">Q632+Q633</f>
        <v>0</v>
      </c>
    </row>
    <row r="631" spans="1:26" x14ac:dyDescent="0.25">
      <c r="A631" t="s">
        <v>150</v>
      </c>
      <c r="B631" t="s">
        <v>51</v>
      </c>
      <c r="C631" t="s">
        <v>571</v>
      </c>
      <c r="D631" t="s">
        <v>25</v>
      </c>
      <c r="E631" t="s">
        <v>39</v>
      </c>
      <c r="F631" t="s">
        <v>623</v>
      </c>
      <c r="G631" t="str">
        <f t="shared" si="1091"/>
        <v>DL2022017</v>
      </c>
      <c r="H631" t="str">
        <f t="shared" si="1092"/>
        <v>14</v>
      </c>
      <c r="I631" t="str">
        <f t="shared" si="1093"/>
        <v>rhihar</v>
      </c>
      <c r="J631" t="str">
        <f t="shared" si="1094"/>
        <v>NK</v>
      </c>
      <c r="K631" t="str">
        <f t="shared" si="1095"/>
        <v>NK</v>
      </c>
      <c r="L631" t="str">
        <f t="shared" si="1096"/>
        <v>true</v>
      </c>
      <c r="N631" s="7">
        <f t="shared" si="1104"/>
        <v>0</v>
      </c>
      <c r="O631" s="7" t="str">
        <f t="shared" si="1105"/>
        <v/>
      </c>
      <c r="P631" s="7">
        <f t="shared" si="1106"/>
        <v>0</v>
      </c>
      <c r="Q631" s="7" t="str">
        <f t="shared" si="1107"/>
        <v/>
      </c>
    </row>
    <row r="632" spans="1:26" x14ac:dyDescent="0.25">
      <c r="A632" t="s">
        <v>114</v>
      </c>
      <c r="B632" t="s">
        <v>76</v>
      </c>
      <c r="C632" t="s">
        <v>559</v>
      </c>
      <c r="D632" t="s">
        <v>25</v>
      </c>
      <c r="E632" t="s">
        <v>39</v>
      </c>
      <c r="F632" t="s">
        <v>623</v>
      </c>
      <c r="G632" t="str">
        <f t="shared" si="1091"/>
        <v>DL2022017</v>
      </c>
      <c r="H632" t="str">
        <f t="shared" si="1092"/>
        <v>14</v>
      </c>
      <c r="I632" t="str">
        <f t="shared" si="1093"/>
        <v>rhihar</v>
      </c>
      <c r="J632" t="str">
        <f t="shared" si="1094"/>
        <v>EP</v>
      </c>
      <c r="K632" t="str">
        <f t="shared" si="1095"/>
        <v>EP</v>
      </c>
      <c r="L632" t="str">
        <f t="shared" si="1096"/>
        <v>true</v>
      </c>
      <c r="N632" s="7">
        <f t="shared" si="1104"/>
        <v>0</v>
      </c>
      <c r="O632" s="7" t="str">
        <f t="shared" si="1105"/>
        <v/>
      </c>
      <c r="P632" s="7" t="str">
        <f t="shared" si="1106"/>
        <v/>
      </c>
      <c r="Q632" s="7">
        <f t="shared" si="1107"/>
        <v>0</v>
      </c>
    </row>
    <row r="633" spans="1:26" x14ac:dyDescent="0.25">
      <c r="A633" t="s">
        <v>137</v>
      </c>
      <c r="B633" t="s">
        <v>76</v>
      </c>
      <c r="C633" t="s">
        <v>559</v>
      </c>
      <c r="D633" t="s">
        <v>25</v>
      </c>
      <c r="E633" t="s">
        <v>39</v>
      </c>
      <c r="F633" t="s">
        <v>623</v>
      </c>
      <c r="G633" t="str">
        <f t="shared" si="1091"/>
        <v>DL2022017</v>
      </c>
      <c r="H633" t="str">
        <f t="shared" si="1092"/>
        <v>14</v>
      </c>
      <c r="I633" t="str">
        <f t="shared" si="1093"/>
        <v>rhihar</v>
      </c>
      <c r="J633" t="str">
        <f t="shared" si="1094"/>
        <v>EP</v>
      </c>
      <c r="K633" t="str">
        <f t="shared" si="1095"/>
        <v>EP</v>
      </c>
      <c r="L633" t="str">
        <f t="shared" si="1096"/>
        <v>true</v>
      </c>
      <c r="N633" s="7">
        <f t="shared" si="1104"/>
        <v>0</v>
      </c>
      <c r="O633" s="7" t="str">
        <f t="shared" si="1105"/>
        <v/>
      </c>
      <c r="P633" s="7" t="str">
        <f t="shared" si="1106"/>
        <v/>
      </c>
      <c r="Q633" s="7">
        <f t="shared" si="1107"/>
        <v>0</v>
      </c>
    </row>
    <row r="634" spans="1:26" x14ac:dyDescent="0.25">
      <c r="A634" t="s">
        <v>176</v>
      </c>
      <c r="B634" t="s">
        <v>23</v>
      </c>
      <c r="C634" t="s">
        <v>584</v>
      </c>
      <c r="D634" t="s">
        <v>25</v>
      </c>
      <c r="E634">
        <v>29.31</v>
      </c>
      <c r="F634" t="s">
        <v>623</v>
      </c>
      <c r="G634" t="str">
        <f t="shared" si="1091"/>
        <v>DL2022017</v>
      </c>
      <c r="H634" t="str">
        <f t="shared" si="1092"/>
        <v>15</v>
      </c>
      <c r="I634" t="str">
        <f t="shared" si="1093"/>
        <v>oncgor</v>
      </c>
      <c r="J634" t="str">
        <f t="shared" si="1094"/>
        <v>PK</v>
      </c>
      <c r="K634" t="str">
        <f t="shared" si="1095"/>
        <v>PK</v>
      </c>
      <c r="L634" t="str">
        <f t="shared" si="1096"/>
        <v>true</v>
      </c>
      <c r="N634" s="7">
        <f t="shared" si="1104"/>
        <v>29.31</v>
      </c>
      <c r="O634" s="7">
        <f t="shared" si="1105"/>
        <v>29.31</v>
      </c>
      <c r="P634" s="7" t="str">
        <f t="shared" si="1106"/>
        <v/>
      </c>
      <c r="Q634" s="7" t="str">
        <f t="shared" si="1107"/>
        <v/>
      </c>
      <c r="R634" t="str">
        <f t="shared" ref="R634" si="1199">IF(AND(O634&gt;0,P635=0),"Valid","Invalid")</f>
        <v>Valid</v>
      </c>
      <c r="S634" t="str">
        <f t="shared" ref="S634" si="1200">IF(OR(Q636&gt;0,Q637&gt;0),"Present","Absent")</f>
        <v>Absent</v>
      </c>
      <c r="T634" t="str">
        <f t="shared" ref="T634" si="1201">IF(OR(Q636&lt;41,Q637&lt;41),"Ct&lt;41",IF(OR(Q636&gt;41,Q637&gt;41),"Ct&gt;41","No Ct"))</f>
        <v>Ct&lt;41</v>
      </c>
      <c r="V634" t="str">
        <f t="shared" ref="V634" si="1202">G634&amp;"_"&amp;I634&amp;"_"&amp;R634&amp;"_"&amp;S634&amp;"_"&amp;T634</f>
        <v>DL2022017_oncgor_Valid_Absent_Ct&lt;41</v>
      </c>
      <c r="X634">
        <f t="shared" ref="X634" si="1203">O634</f>
        <v>29.31</v>
      </c>
      <c r="Y634">
        <f t="shared" ref="Y634" si="1204">P635</f>
        <v>0</v>
      </c>
      <c r="Z634">
        <f t="shared" ref="Z634" si="1205">Q636+Q637</f>
        <v>0</v>
      </c>
    </row>
    <row r="635" spans="1:26" x14ac:dyDescent="0.25">
      <c r="A635" t="s">
        <v>152</v>
      </c>
      <c r="B635" t="s">
        <v>51</v>
      </c>
      <c r="C635" t="s">
        <v>572</v>
      </c>
      <c r="D635" t="s">
        <v>25</v>
      </c>
      <c r="E635" t="s">
        <v>39</v>
      </c>
      <c r="F635" t="s">
        <v>623</v>
      </c>
      <c r="G635" t="str">
        <f t="shared" si="1091"/>
        <v>DL2022017</v>
      </c>
      <c r="H635" t="str">
        <f t="shared" si="1092"/>
        <v>15</v>
      </c>
      <c r="I635" t="str">
        <f t="shared" si="1093"/>
        <v>oncgor</v>
      </c>
      <c r="J635" t="str">
        <f t="shared" si="1094"/>
        <v>NK</v>
      </c>
      <c r="K635" t="str">
        <f t="shared" si="1095"/>
        <v>NK</v>
      </c>
      <c r="L635" t="str">
        <f t="shared" si="1096"/>
        <v>true</v>
      </c>
      <c r="N635" s="7">
        <f t="shared" si="1104"/>
        <v>0</v>
      </c>
      <c r="O635" s="7" t="str">
        <f t="shared" si="1105"/>
        <v/>
      </c>
      <c r="P635" s="7">
        <f t="shared" si="1106"/>
        <v>0</v>
      </c>
      <c r="Q635" s="7" t="str">
        <f t="shared" si="1107"/>
        <v/>
      </c>
    </row>
    <row r="636" spans="1:26" x14ac:dyDescent="0.25">
      <c r="A636" t="s">
        <v>116</v>
      </c>
      <c r="B636" t="s">
        <v>76</v>
      </c>
      <c r="C636" t="s">
        <v>560</v>
      </c>
      <c r="D636" t="s">
        <v>25</v>
      </c>
      <c r="E636" t="s">
        <v>39</v>
      </c>
      <c r="F636" t="s">
        <v>623</v>
      </c>
      <c r="G636" t="str">
        <f t="shared" si="1091"/>
        <v>DL2022017</v>
      </c>
      <c r="H636" t="str">
        <f t="shared" si="1092"/>
        <v>15</v>
      </c>
      <c r="I636" t="str">
        <f t="shared" si="1093"/>
        <v>oncgor</v>
      </c>
      <c r="J636" t="str">
        <f t="shared" si="1094"/>
        <v>EP</v>
      </c>
      <c r="K636" t="str">
        <f t="shared" si="1095"/>
        <v>EP</v>
      </c>
      <c r="L636" t="str">
        <f t="shared" si="1096"/>
        <v>true</v>
      </c>
      <c r="N636" s="7">
        <f t="shared" si="1104"/>
        <v>0</v>
      </c>
      <c r="O636" s="7" t="str">
        <f t="shared" si="1105"/>
        <v/>
      </c>
      <c r="P636" s="7" t="str">
        <f t="shared" si="1106"/>
        <v/>
      </c>
      <c r="Q636" s="7">
        <f t="shared" si="1107"/>
        <v>0</v>
      </c>
    </row>
    <row r="637" spans="1:26" x14ac:dyDescent="0.25">
      <c r="A637" t="s">
        <v>138</v>
      </c>
      <c r="B637" t="s">
        <v>76</v>
      </c>
      <c r="C637" t="s">
        <v>560</v>
      </c>
      <c r="D637" t="s">
        <v>25</v>
      </c>
      <c r="E637" t="s">
        <v>39</v>
      </c>
      <c r="F637" t="s">
        <v>623</v>
      </c>
      <c r="G637" t="str">
        <f t="shared" si="1091"/>
        <v>DL2022017</v>
      </c>
      <c r="H637" t="str">
        <f t="shared" si="1092"/>
        <v>15</v>
      </c>
      <c r="I637" t="str">
        <f t="shared" si="1093"/>
        <v>oncgor</v>
      </c>
      <c r="J637" t="str">
        <f t="shared" si="1094"/>
        <v>EP</v>
      </c>
      <c r="K637" t="str">
        <f t="shared" si="1095"/>
        <v>EP</v>
      </c>
      <c r="L637" t="str">
        <f t="shared" si="1096"/>
        <v>true</v>
      </c>
      <c r="N637" s="7">
        <f t="shared" si="1104"/>
        <v>0</v>
      </c>
      <c r="O637" s="7" t="str">
        <f t="shared" si="1105"/>
        <v/>
      </c>
      <c r="P637" s="7" t="str">
        <f t="shared" si="1106"/>
        <v/>
      </c>
      <c r="Q637" s="7">
        <f t="shared" si="1107"/>
        <v>0</v>
      </c>
    </row>
    <row r="638" spans="1:26" x14ac:dyDescent="0.25">
      <c r="A638" t="s">
        <v>178</v>
      </c>
      <c r="B638" t="s">
        <v>23</v>
      </c>
      <c r="C638" t="s">
        <v>585</v>
      </c>
      <c r="D638" t="s">
        <v>25</v>
      </c>
      <c r="E638">
        <v>29.69</v>
      </c>
      <c r="F638" t="s">
        <v>623</v>
      </c>
      <c r="G638" t="str">
        <f t="shared" si="1091"/>
        <v>DL2022017</v>
      </c>
      <c r="H638" t="str">
        <f t="shared" si="1092"/>
        <v>16</v>
      </c>
      <c r="I638" t="str">
        <f t="shared" si="1093"/>
        <v>oncgor</v>
      </c>
      <c r="J638" t="str">
        <f t="shared" si="1094"/>
        <v>PK</v>
      </c>
      <c r="K638" t="str">
        <f t="shared" si="1095"/>
        <v>PK</v>
      </c>
      <c r="L638" t="str">
        <f t="shared" si="1096"/>
        <v>true</v>
      </c>
      <c r="N638" s="7">
        <f t="shared" si="1104"/>
        <v>29.69</v>
      </c>
      <c r="O638" s="7">
        <f t="shared" si="1105"/>
        <v>29.69</v>
      </c>
      <c r="P638" s="7" t="str">
        <f t="shared" si="1106"/>
        <v/>
      </c>
      <c r="Q638" s="7" t="str">
        <f t="shared" si="1107"/>
        <v/>
      </c>
      <c r="R638" t="str">
        <f t="shared" ref="R638" si="1206">IF(AND(O638&gt;0,P639=0),"Valid","Invalid")</f>
        <v>Valid</v>
      </c>
      <c r="S638" t="str">
        <f t="shared" ref="S638" si="1207">IF(OR(Q640&gt;0,Q641&gt;0),"Present","Absent")</f>
        <v>Absent</v>
      </c>
      <c r="T638" t="str">
        <f t="shared" ref="T638" si="1208">IF(OR(Q640&lt;41,Q641&lt;41),"Ct&lt;41",IF(OR(Q640&gt;41,Q641&gt;41),"Ct&gt;41","No Ct"))</f>
        <v>Ct&lt;41</v>
      </c>
      <c r="V638" t="str">
        <f t="shared" ref="V638" si="1209">G638&amp;"_"&amp;I638&amp;"_"&amp;R638&amp;"_"&amp;S638&amp;"_"&amp;T638</f>
        <v>DL2022017_oncgor_Valid_Absent_Ct&lt;41</v>
      </c>
      <c r="X638">
        <f t="shared" ref="X638" si="1210">O638</f>
        <v>29.69</v>
      </c>
      <c r="Y638">
        <f t="shared" ref="Y638" si="1211">P639</f>
        <v>0</v>
      </c>
      <c r="Z638">
        <f t="shared" ref="Z638" si="1212">Q640+Q641</f>
        <v>0</v>
      </c>
    </row>
    <row r="639" spans="1:26" x14ac:dyDescent="0.25">
      <c r="A639" t="s">
        <v>154</v>
      </c>
      <c r="B639" t="s">
        <v>51</v>
      </c>
      <c r="C639" t="s">
        <v>573</v>
      </c>
      <c r="D639" t="s">
        <v>25</v>
      </c>
      <c r="E639" t="s">
        <v>39</v>
      </c>
      <c r="F639" t="s">
        <v>623</v>
      </c>
      <c r="G639" t="str">
        <f t="shared" si="1091"/>
        <v>DL2022017</v>
      </c>
      <c r="H639" t="str">
        <f t="shared" si="1092"/>
        <v>16</v>
      </c>
      <c r="I639" t="str">
        <f t="shared" si="1093"/>
        <v>oncgor</v>
      </c>
      <c r="J639" t="str">
        <f t="shared" si="1094"/>
        <v>NK</v>
      </c>
      <c r="K639" t="str">
        <f t="shared" si="1095"/>
        <v>NK</v>
      </c>
      <c r="L639" t="str">
        <f t="shared" si="1096"/>
        <v>true</v>
      </c>
      <c r="N639" s="7">
        <f t="shared" si="1104"/>
        <v>0</v>
      </c>
      <c r="O639" s="7" t="str">
        <f t="shared" si="1105"/>
        <v/>
      </c>
      <c r="P639" s="7">
        <f t="shared" si="1106"/>
        <v>0</v>
      </c>
      <c r="Q639" s="7" t="str">
        <f t="shared" si="1107"/>
        <v/>
      </c>
    </row>
    <row r="640" spans="1:26" x14ac:dyDescent="0.25">
      <c r="A640" t="s">
        <v>118</v>
      </c>
      <c r="B640" t="s">
        <v>76</v>
      </c>
      <c r="C640" t="s">
        <v>561</v>
      </c>
      <c r="D640" t="s">
        <v>25</v>
      </c>
      <c r="E640" t="s">
        <v>39</v>
      </c>
      <c r="F640" t="s">
        <v>623</v>
      </c>
      <c r="G640" t="str">
        <f t="shared" si="1091"/>
        <v>DL2022017</v>
      </c>
      <c r="H640" t="str">
        <f t="shared" si="1092"/>
        <v>16</v>
      </c>
      <c r="I640" t="str">
        <f t="shared" si="1093"/>
        <v>oncgor</v>
      </c>
      <c r="J640" t="str">
        <f t="shared" si="1094"/>
        <v>EP</v>
      </c>
      <c r="K640" t="str">
        <f t="shared" si="1095"/>
        <v>EP</v>
      </c>
      <c r="L640" t="str">
        <f t="shared" si="1096"/>
        <v>true</v>
      </c>
      <c r="N640" s="7">
        <f t="shared" si="1104"/>
        <v>0</v>
      </c>
      <c r="O640" s="7" t="str">
        <f t="shared" si="1105"/>
        <v/>
      </c>
      <c r="P640" s="7" t="str">
        <f t="shared" si="1106"/>
        <v/>
      </c>
      <c r="Q640" s="7">
        <f t="shared" si="1107"/>
        <v>0</v>
      </c>
    </row>
    <row r="641" spans="1:26" x14ac:dyDescent="0.25">
      <c r="A641" t="s">
        <v>139</v>
      </c>
      <c r="B641" t="s">
        <v>76</v>
      </c>
      <c r="C641" t="s">
        <v>561</v>
      </c>
      <c r="D641" t="s">
        <v>25</v>
      </c>
      <c r="E641" t="s">
        <v>39</v>
      </c>
      <c r="F641" t="s">
        <v>623</v>
      </c>
      <c r="G641" t="str">
        <f t="shared" si="1091"/>
        <v>DL2022017</v>
      </c>
      <c r="H641" t="str">
        <f t="shared" si="1092"/>
        <v>16</v>
      </c>
      <c r="I641" t="str">
        <f t="shared" si="1093"/>
        <v>oncgor</v>
      </c>
      <c r="J641" t="str">
        <f t="shared" si="1094"/>
        <v>EP</v>
      </c>
      <c r="K641" t="str">
        <f t="shared" si="1095"/>
        <v>EP</v>
      </c>
      <c r="L641" t="str">
        <f t="shared" si="1096"/>
        <v>true</v>
      </c>
      <c r="N641" s="7">
        <f t="shared" si="1104"/>
        <v>0</v>
      </c>
      <c r="O641" s="7" t="str">
        <f t="shared" si="1105"/>
        <v/>
      </c>
      <c r="P641" s="7" t="str">
        <f t="shared" si="1106"/>
        <v/>
      </c>
      <c r="Q641" s="7">
        <f t="shared" si="1107"/>
        <v>0</v>
      </c>
    </row>
    <row r="642" spans="1:26" x14ac:dyDescent="0.25">
      <c r="A642" t="s">
        <v>180</v>
      </c>
      <c r="B642" t="s">
        <v>23</v>
      </c>
      <c r="C642" t="s">
        <v>586</v>
      </c>
      <c r="D642" t="s">
        <v>25</v>
      </c>
      <c r="E642">
        <v>30.42</v>
      </c>
      <c r="F642" t="s">
        <v>623</v>
      </c>
      <c r="G642" t="str">
        <f t="shared" ref="G642:G705" si="1213">MID(F642,10,9)</f>
        <v>DL2022017</v>
      </c>
      <c r="H642" t="str">
        <f t="shared" ref="H642:H705" si="1214">LEFT(C642,2)</f>
        <v>17</v>
      </c>
      <c r="I642" t="str">
        <f t="shared" ref="I642:I705" si="1215">MID(C642,4,6)</f>
        <v>cragig</v>
      </c>
      <c r="J642" t="str">
        <f t="shared" ref="J642:J705" si="1216">RIGHT(C642,2)</f>
        <v>PK</v>
      </c>
      <c r="K642" t="str">
        <f t="shared" ref="K642:K705" si="1217">IF(TRIM(B642)="Standard","PK",IF(TRIM(B642)="NTC","NK",IF(TRIM(B642)="Unknown","EP")))</f>
        <v>PK</v>
      </c>
      <c r="L642" t="str">
        <f t="shared" ref="L642:L705" si="1218">IF(J642=K642,"true","false")</f>
        <v>true</v>
      </c>
      <c r="N642" s="7">
        <f t="shared" si="1104"/>
        <v>30.42</v>
      </c>
      <c r="O642" s="7">
        <f t="shared" si="1105"/>
        <v>30.42</v>
      </c>
      <c r="P642" s="7" t="str">
        <f t="shared" si="1106"/>
        <v/>
      </c>
      <c r="Q642" s="7" t="str">
        <f t="shared" si="1107"/>
        <v/>
      </c>
      <c r="R642" t="str">
        <f t="shared" ref="R642" si="1219">IF(AND(O642&gt;0,P643=0),"Valid","Invalid")</f>
        <v>Valid</v>
      </c>
      <c r="S642" t="str">
        <f t="shared" ref="S642" si="1220">IF(OR(Q644&gt;0,Q645&gt;0),"Present","Absent")</f>
        <v>Absent</v>
      </c>
      <c r="T642" t="str">
        <f t="shared" ref="T642" si="1221">IF(OR(Q644&lt;41,Q645&lt;41),"Ct&lt;41",IF(OR(Q644&gt;41,Q645&gt;41),"Ct&gt;41","No Ct"))</f>
        <v>Ct&lt;41</v>
      </c>
      <c r="V642" t="str">
        <f t="shared" ref="V642" si="1222">G642&amp;"_"&amp;I642&amp;"_"&amp;R642&amp;"_"&amp;S642&amp;"_"&amp;T642</f>
        <v>DL2022017_cragig_Valid_Absent_Ct&lt;41</v>
      </c>
      <c r="X642">
        <f t="shared" ref="X642" si="1223">O642</f>
        <v>30.42</v>
      </c>
      <c r="Y642">
        <f t="shared" ref="Y642" si="1224">P643</f>
        <v>0</v>
      </c>
      <c r="Z642">
        <f t="shared" ref="Z642" si="1225">Q644+Q645</f>
        <v>0</v>
      </c>
    </row>
    <row r="643" spans="1:26" x14ac:dyDescent="0.25">
      <c r="A643" t="s">
        <v>156</v>
      </c>
      <c r="B643" t="s">
        <v>51</v>
      </c>
      <c r="C643" t="s">
        <v>574</v>
      </c>
      <c r="D643" t="s">
        <v>25</v>
      </c>
      <c r="E643" t="s">
        <v>39</v>
      </c>
      <c r="F643" t="s">
        <v>623</v>
      </c>
      <c r="G643" t="str">
        <f t="shared" si="1213"/>
        <v>DL2022017</v>
      </c>
      <c r="H643" t="str">
        <f t="shared" si="1214"/>
        <v>17</v>
      </c>
      <c r="I643" t="str">
        <f t="shared" si="1215"/>
        <v>cragig</v>
      </c>
      <c r="J643" t="str">
        <f t="shared" si="1216"/>
        <v>NK</v>
      </c>
      <c r="K643" t="str">
        <f t="shared" si="1217"/>
        <v>NK</v>
      </c>
      <c r="L643" t="str">
        <f t="shared" si="1218"/>
        <v>true</v>
      </c>
      <c r="N643" s="7">
        <f t="shared" ref="N643:N706" si="1226">IF(TRIM(E643)="No Cq",0,E643)</f>
        <v>0</v>
      </c>
      <c r="O643" s="7" t="str">
        <f t="shared" ref="O643:O706" si="1227">IF(TRIM(B643)="Standard",N643,"")</f>
        <v/>
      </c>
      <c r="P643" s="7">
        <f t="shared" ref="P643:P706" si="1228">IF(TRIM(B643)="NTC",N643,"")</f>
        <v>0</v>
      </c>
      <c r="Q643" s="7" t="str">
        <f t="shared" ref="Q643:Q706" si="1229">IF(TRIM(B643)="Unknown",N643,"")</f>
        <v/>
      </c>
    </row>
    <row r="644" spans="1:26" x14ac:dyDescent="0.25">
      <c r="A644" t="s">
        <v>120</v>
      </c>
      <c r="B644" t="s">
        <v>76</v>
      </c>
      <c r="C644" t="s">
        <v>562</v>
      </c>
      <c r="D644" t="s">
        <v>25</v>
      </c>
      <c r="E644" t="s">
        <v>39</v>
      </c>
      <c r="F644" t="s">
        <v>623</v>
      </c>
      <c r="G644" t="str">
        <f t="shared" si="1213"/>
        <v>DL2022017</v>
      </c>
      <c r="H644" t="str">
        <f t="shared" si="1214"/>
        <v>17</v>
      </c>
      <c r="I644" t="str">
        <f t="shared" si="1215"/>
        <v>cragig</v>
      </c>
      <c r="J644" t="str">
        <f t="shared" si="1216"/>
        <v>EP</v>
      </c>
      <c r="K644" t="str">
        <f t="shared" si="1217"/>
        <v>EP</v>
      </c>
      <c r="L644" t="str">
        <f t="shared" si="1218"/>
        <v>true</v>
      </c>
      <c r="N644" s="7">
        <f t="shared" si="1226"/>
        <v>0</v>
      </c>
      <c r="O644" s="7" t="str">
        <f t="shared" si="1227"/>
        <v/>
      </c>
      <c r="P644" s="7" t="str">
        <f t="shared" si="1228"/>
        <v/>
      </c>
      <c r="Q644" s="7">
        <f t="shared" si="1229"/>
        <v>0</v>
      </c>
    </row>
    <row r="645" spans="1:26" x14ac:dyDescent="0.25">
      <c r="A645" t="s">
        <v>140</v>
      </c>
      <c r="B645" t="s">
        <v>76</v>
      </c>
      <c r="C645" t="s">
        <v>562</v>
      </c>
      <c r="D645" t="s">
        <v>25</v>
      </c>
      <c r="E645" t="s">
        <v>39</v>
      </c>
      <c r="F645" t="s">
        <v>623</v>
      </c>
      <c r="G645" t="str">
        <f t="shared" si="1213"/>
        <v>DL2022017</v>
      </c>
      <c r="H645" t="str">
        <f t="shared" si="1214"/>
        <v>17</v>
      </c>
      <c r="I645" t="str">
        <f t="shared" si="1215"/>
        <v>cragig</v>
      </c>
      <c r="J645" t="str">
        <f t="shared" si="1216"/>
        <v>EP</v>
      </c>
      <c r="K645" t="str">
        <f t="shared" si="1217"/>
        <v>EP</v>
      </c>
      <c r="L645" t="str">
        <f t="shared" si="1218"/>
        <v>true</v>
      </c>
      <c r="N645" s="7">
        <f t="shared" si="1226"/>
        <v>0</v>
      </c>
      <c r="O645" s="7" t="str">
        <f t="shared" si="1227"/>
        <v/>
      </c>
      <c r="P645" s="7" t="str">
        <f t="shared" si="1228"/>
        <v/>
      </c>
      <c r="Q645" s="7">
        <f t="shared" si="1229"/>
        <v>0</v>
      </c>
    </row>
    <row r="646" spans="1:26" x14ac:dyDescent="0.25">
      <c r="A646" t="s">
        <v>182</v>
      </c>
      <c r="B646" t="s">
        <v>23</v>
      </c>
      <c r="C646" t="s">
        <v>587</v>
      </c>
      <c r="D646" t="s">
        <v>25</v>
      </c>
      <c r="E646" t="s">
        <v>39</v>
      </c>
      <c r="F646" t="s">
        <v>623</v>
      </c>
      <c r="G646" t="str">
        <f t="shared" si="1213"/>
        <v>DL2022017</v>
      </c>
      <c r="H646" t="str">
        <f t="shared" si="1214"/>
        <v>18</v>
      </c>
      <c r="I646" t="str">
        <f t="shared" si="1215"/>
        <v>cragig</v>
      </c>
      <c r="J646" t="str">
        <f t="shared" si="1216"/>
        <v>PK</v>
      </c>
      <c r="K646" t="str">
        <f t="shared" si="1217"/>
        <v>PK</v>
      </c>
      <c r="L646" t="str">
        <f t="shared" si="1218"/>
        <v>true</v>
      </c>
      <c r="N646" s="7">
        <f t="shared" si="1226"/>
        <v>0</v>
      </c>
      <c r="O646" s="7">
        <f t="shared" si="1227"/>
        <v>0</v>
      </c>
      <c r="P646" s="7" t="str">
        <f t="shared" si="1228"/>
        <v/>
      </c>
      <c r="Q646" s="7" t="str">
        <f t="shared" si="1229"/>
        <v/>
      </c>
      <c r="R646" t="str">
        <f t="shared" ref="R646" si="1230">IF(AND(O646&gt;0,P647=0),"Valid","Invalid")</f>
        <v>Invalid</v>
      </c>
      <c r="S646" t="str">
        <f t="shared" ref="S646" si="1231">IF(OR(Q648&gt;0,Q649&gt;0),"Present","Absent")</f>
        <v>Absent</v>
      </c>
      <c r="T646" t="str">
        <f t="shared" ref="T646" si="1232">IF(OR(Q648&lt;41,Q649&lt;41),"Ct&lt;41",IF(OR(Q648&gt;41,Q649&gt;41),"Ct&gt;41","No Ct"))</f>
        <v>Ct&lt;41</v>
      </c>
      <c r="V646" t="str">
        <f t="shared" ref="V646" si="1233">G646&amp;"_"&amp;I646&amp;"_"&amp;R646&amp;"_"&amp;S646&amp;"_"&amp;T646</f>
        <v>DL2022017_cragig_Invalid_Absent_Ct&lt;41</v>
      </c>
      <c r="X646">
        <f t="shared" ref="X646" si="1234">O646</f>
        <v>0</v>
      </c>
      <c r="Y646">
        <f t="shared" ref="Y646" si="1235">P647</f>
        <v>0</v>
      </c>
      <c r="Z646">
        <f t="shared" ref="Z646" si="1236">Q648+Q649</f>
        <v>0</v>
      </c>
    </row>
    <row r="647" spans="1:26" x14ac:dyDescent="0.25">
      <c r="A647" t="s">
        <v>158</v>
      </c>
      <c r="B647" t="s">
        <v>51</v>
      </c>
      <c r="C647" t="s">
        <v>575</v>
      </c>
      <c r="D647" t="s">
        <v>25</v>
      </c>
      <c r="E647" t="s">
        <v>39</v>
      </c>
      <c r="F647" t="s">
        <v>623</v>
      </c>
      <c r="G647" t="str">
        <f t="shared" si="1213"/>
        <v>DL2022017</v>
      </c>
      <c r="H647" t="str">
        <f t="shared" si="1214"/>
        <v>18</v>
      </c>
      <c r="I647" t="str">
        <f t="shared" si="1215"/>
        <v>cragig</v>
      </c>
      <c r="J647" t="str">
        <f t="shared" si="1216"/>
        <v>NK</v>
      </c>
      <c r="K647" t="str">
        <f t="shared" si="1217"/>
        <v>NK</v>
      </c>
      <c r="L647" t="str">
        <f t="shared" si="1218"/>
        <v>true</v>
      </c>
      <c r="N647" s="7">
        <f t="shared" si="1226"/>
        <v>0</v>
      </c>
      <c r="O647" s="7" t="str">
        <f t="shared" si="1227"/>
        <v/>
      </c>
      <c r="P647" s="7">
        <f t="shared" si="1228"/>
        <v>0</v>
      </c>
      <c r="Q647" s="7" t="str">
        <f t="shared" si="1229"/>
        <v/>
      </c>
    </row>
    <row r="648" spans="1:26" x14ac:dyDescent="0.25">
      <c r="A648" t="s">
        <v>122</v>
      </c>
      <c r="B648" t="s">
        <v>76</v>
      </c>
      <c r="C648" t="s">
        <v>563</v>
      </c>
      <c r="D648" t="s">
        <v>25</v>
      </c>
      <c r="E648" t="s">
        <v>39</v>
      </c>
      <c r="F648" t="s">
        <v>623</v>
      </c>
      <c r="G648" t="str">
        <f t="shared" si="1213"/>
        <v>DL2022017</v>
      </c>
      <c r="H648" t="str">
        <f t="shared" si="1214"/>
        <v>18</v>
      </c>
      <c r="I648" t="str">
        <f t="shared" si="1215"/>
        <v>cragig</v>
      </c>
      <c r="J648" t="str">
        <f t="shared" si="1216"/>
        <v>EP</v>
      </c>
      <c r="K648" t="str">
        <f t="shared" si="1217"/>
        <v>EP</v>
      </c>
      <c r="L648" t="str">
        <f t="shared" si="1218"/>
        <v>true</v>
      </c>
      <c r="N648" s="7">
        <f t="shared" si="1226"/>
        <v>0</v>
      </c>
      <c r="O648" s="7" t="str">
        <f t="shared" si="1227"/>
        <v/>
      </c>
      <c r="P648" s="7" t="str">
        <f t="shared" si="1228"/>
        <v/>
      </c>
      <c r="Q648" s="7">
        <f t="shared" si="1229"/>
        <v>0</v>
      </c>
    </row>
    <row r="649" spans="1:26" x14ac:dyDescent="0.25">
      <c r="A649" t="s">
        <v>141</v>
      </c>
      <c r="B649" t="s">
        <v>76</v>
      </c>
      <c r="C649" t="s">
        <v>563</v>
      </c>
      <c r="D649" t="s">
        <v>25</v>
      </c>
      <c r="E649" t="s">
        <v>39</v>
      </c>
      <c r="F649" t="s">
        <v>623</v>
      </c>
      <c r="G649" t="str">
        <f t="shared" si="1213"/>
        <v>DL2022017</v>
      </c>
      <c r="H649" t="str">
        <f t="shared" si="1214"/>
        <v>18</v>
      </c>
      <c r="I649" t="str">
        <f t="shared" si="1215"/>
        <v>cragig</v>
      </c>
      <c r="J649" t="str">
        <f t="shared" si="1216"/>
        <v>EP</v>
      </c>
      <c r="K649" t="str">
        <f t="shared" si="1217"/>
        <v>EP</v>
      </c>
      <c r="L649" t="str">
        <f t="shared" si="1218"/>
        <v>true</v>
      </c>
      <c r="N649" s="7">
        <f t="shared" si="1226"/>
        <v>0</v>
      </c>
      <c r="O649" s="7" t="str">
        <f t="shared" si="1227"/>
        <v/>
      </c>
      <c r="P649" s="7" t="str">
        <f t="shared" si="1228"/>
        <v/>
      </c>
      <c r="Q649" s="7">
        <f t="shared" si="1229"/>
        <v>0</v>
      </c>
    </row>
    <row r="650" spans="1:26" x14ac:dyDescent="0.25">
      <c r="A650" t="s">
        <v>184</v>
      </c>
      <c r="B650" t="s">
        <v>23</v>
      </c>
      <c r="C650" t="s">
        <v>588</v>
      </c>
      <c r="D650" t="s">
        <v>25</v>
      </c>
      <c r="E650">
        <v>22.05</v>
      </c>
      <c r="F650" t="s">
        <v>623</v>
      </c>
      <c r="G650" t="str">
        <f t="shared" si="1213"/>
        <v>DL2022017</v>
      </c>
      <c r="H650" t="str">
        <f t="shared" si="1214"/>
        <v>19</v>
      </c>
      <c r="I650" t="str">
        <f t="shared" si="1215"/>
        <v>neomel</v>
      </c>
      <c r="J650" t="str">
        <f t="shared" si="1216"/>
        <v>PK</v>
      </c>
      <c r="K650" t="str">
        <f t="shared" si="1217"/>
        <v>PK</v>
      </c>
      <c r="L650" t="str">
        <f t="shared" si="1218"/>
        <v>true</v>
      </c>
      <c r="N650" s="7">
        <f t="shared" si="1226"/>
        <v>22.05</v>
      </c>
      <c r="O650" s="7">
        <f t="shared" si="1227"/>
        <v>22.05</v>
      </c>
      <c r="P650" s="7" t="str">
        <f t="shared" si="1228"/>
        <v/>
      </c>
      <c r="Q650" s="7" t="str">
        <f t="shared" si="1229"/>
        <v/>
      </c>
      <c r="R650" t="str">
        <f t="shared" ref="R650" si="1237">IF(AND(O650&gt;0,P651=0),"Valid","Invalid")</f>
        <v>Valid</v>
      </c>
      <c r="S650" t="str">
        <f t="shared" ref="S650" si="1238">IF(OR(Q652&gt;0,Q653&gt;0),"Present","Absent")</f>
        <v>Absent</v>
      </c>
      <c r="T650" t="str">
        <f t="shared" ref="T650" si="1239">IF(OR(Q652&lt;41,Q653&lt;41),"Ct&lt;41",IF(OR(Q652&gt;41,Q653&gt;41),"Ct&gt;41","No Ct"))</f>
        <v>Ct&lt;41</v>
      </c>
      <c r="V650" t="str">
        <f t="shared" ref="V650" si="1240">G650&amp;"_"&amp;I650&amp;"_"&amp;R650&amp;"_"&amp;S650&amp;"_"&amp;T650</f>
        <v>DL2022017_neomel_Valid_Absent_Ct&lt;41</v>
      </c>
      <c r="X650">
        <f t="shared" ref="X650" si="1241">O650</f>
        <v>22.05</v>
      </c>
      <c r="Y650">
        <f t="shared" ref="Y650" si="1242">P651</f>
        <v>0</v>
      </c>
      <c r="Z650">
        <f t="shared" ref="Z650" si="1243">Q652+Q653</f>
        <v>0</v>
      </c>
    </row>
    <row r="651" spans="1:26" x14ac:dyDescent="0.25">
      <c r="A651" t="s">
        <v>160</v>
      </c>
      <c r="B651" t="s">
        <v>51</v>
      </c>
      <c r="C651" t="s">
        <v>576</v>
      </c>
      <c r="D651" t="s">
        <v>25</v>
      </c>
      <c r="E651" t="s">
        <v>39</v>
      </c>
      <c r="F651" t="s">
        <v>623</v>
      </c>
      <c r="G651" t="str">
        <f t="shared" si="1213"/>
        <v>DL2022017</v>
      </c>
      <c r="H651" t="str">
        <f t="shared" si="1214"/>
        <v>19</v>
      </c>
      <c r="I651" t="str">
        <f t="shared" si="1215"/>
        <v>neomel</v>
      </c>
      <c r="J651" t="str">
        <f t="shared" si="1216"/>
        <v>NK</v>
      </c>
      <c r="K651" t="str">
        <f t="shared" si="1217"/>
        <v>NK</v>
      </c>
      <c r="L651" t="str">
        <f t="shared" si="1218"/>
        <v>true</v>
      </c>
      <c r="N651" s="7">
        <f t="shared" si="1226"/>
        <v>0</v>
      </c>
      <c r="O651" s="7" t="str">
        <f t="shared" si="1227"/>
        <v/>
      </c>
      <c r="P651" s="7">
        <f t="shared" si="1228"/>
        <v>0</v>
      </c>
      <c r="Q651" s="7" t="str">
        <f t="shared" si="1229"/>
        <v/>
      </c>
    </row>
    <row r="652" spans="1:26" x14ac:dyDescent="0.25">
      <c r="A652" t="s">
        <v>124</v>
      </c>
      <c r="B652" t="s">
        <v>76</v>
      </c>
      <c r="C652" t="s">
        <v>564</v>
      </c>
      <c r="D652" t="s">
        <v>25</v>
      </c>
      <c r="E652" t="s">
        <v>39</v>
      </c>
      <c r="F652" t="s">
        <v>623</v>
      </c>
      <c r="G652" t="str">
        <f t="shared" si="1213"/>
        <v>DL2022017</v>
      </c>
      <c r="H652" t="str">
        <f t="shared" si="1214"/>
        <v>19</v>
      </c>
      <c r="I652" t="str">
        <f t="shared" si="1215"/>
        <v>neomel</v>
      </c>
      <c r="J652" t="str">
        <f t="shared" si="1216"/>
        <v>EP</v>
      </c>
      <c r="K652" t="str">
        <f t="shared" si="1217"/>
        <v>EP</v>
      </c>
      <c r="L652" t="str">
        <f t="shared" si="1218"/>
        <v>true</v>
      </c>
      <c r="N652" s="7">
        <f t="shared" si="1226"/>
        <v>0</v>
      </c>
      <c r="O652" s="7" t="str">
        <f t="shared" si="1227"/>
        <v/>
      </c>
      <c r="P652" s="7" t="str">
        <f t="shared" si="1228"/>
        <v/>
      </c>
      <c r="Q652" s="7">
        <f t="shared" si="1229"/>
        <v>0</v>
      </c>
    </row>
    <row r="653" spans="1:26" x14ac:dyDescent="0.25">
      <c r="A653" t="s">
        <v>142</v>
      </c>
      <c r="B653" t="s">
        <v>76</v>
      </c>
      <c r="C653" t="s">
        <v>564</v>
      </c>
      <c r="D653" t="s">
        <v>25</v>
      </c>
      <c r="E653" t="s">
        <v>39</v>
      </c>
      <c r="F653" t="s">
        <v>623</v>
      </c>
      <c r="G653" t="str">
        <f t="shared" si="1213"/>
        <v>DL2022017</v>
      </c>
      <c r="H653" t="str">
        <f t="shared" si="1214"/>
        <v>19</v>
      </c>
      <c r="I653" t="str">
        <f t="shared" si="1215"/>
        <v>neomel</v>
      </c>
      <c r="J653" t="str">
        <f t="shared" si="1216"/>
        <v>EP</v>
      </c>
      <c r="K653" t="str">
        <f t="shared" si="1217"/>
        <v>EP</v>
      </c>
      <c r="L653" t="str">
        <f t="shared" si="1218"/>
        <v>true</v>
      </c>
      <c r="N653" s="7">
        <f t="shared" si="1226"/>
        <v>0</v>
      </c>
      <c r="O653" s="7" t="str">
        <f t="shared" si="1227"/>
        <v/>
      </c>
      <c r="P653" s="7" t="str">
        <f t="shared" si="1228"/>
        <v/>
      </c>
      <c r="Q653" s="7">
        <f t="shared" si="1229"/>
        <v>0</v>
      </c>
    </row>
    <row r="654" spans="1:26" x14ac:dyDescent="0.25">
      <c r="A654" t="s">
        <v>186</v>
      </c>
      <c r="B654" t="s">
        <v>23</v>
      </c>
      <c r="C654" t="s">
        <v>589</v>
      </c>
      <c r="D654" t="s">
        <v>25</v>
      </c>
      <c r="E654">
        <v>22.09</v>
      </c>
      <c r="F654" t="s">
        <v>623</v>
      </c>
      <c r="G654" t="str">
        <f t="shared" si="1213"/>
        <v>DL2022017</v>
      </c>
      <c r="H654" t="str">
        <f t="shared" si="1214"/>
        <v>20</v>
      </c>
      <c r="I654" t="str">
        <f t="shared" si="1215"/>
        <v>neomel</v>
      </c>
      <c r="J654" t="str">
        <f t="shared" si="1216"/>
        <v>PK</v>
      </c>
      <c r="K654" t="str">
        <f t="shared" si="1217"/>
        <v>PK</v>
      </c>
      <c r="L654" t="str">
        <f t="shared" si="1218"/>
        <v>true</v>
      </c>
      <c r="N654" s="7">
        <f t="shared" si="1226"/>
        <v>22.09</v>
      </c>
      <c r="O654" s="7">
        <f t="shared" si="1227"/>
        <v>22.09</v>
      </c>
      <c r="P654" s="7" t="str">
        <f t="shared" si="1228"/>
        <v/>
      </c>
      <c r="Q654" s="7" t="str">
        <f t="shared" si="1229"/>
        <v/>
      </c>
      <c r="R654" t="str">
        <f t="shared" ref="R654" si="1244">IF(AND(O654&gt;0,P655=0),"Valid","Invalid")</f>
        <v>Valid</v>
      </c>
      <c r="S654" t="str">
        <f t="shared" ref="S654" si="1245">IF(OR(Q656&gt;0,Q657&gt;0),"Present","Absent")</f>
        <v>Absent</v>
      </c>
      <c r="T654" t="str">
        <f t="shared" ref="T654" si="1246">IF(OR(Q656&lt;41,Q657&lt;41),"Ct&lt;41",IF(OR(Q656&gt;41,Q657&gt;41),"Ct&gt;41","No Ct"))</f>
        <v>Ct&lt;41</v>
      </c>
      <c r="V654" t="str">
        <f t="shared" ref="V654" si="1247">G654&amp;"_"&amp;I654&amp;"_"&amp;R654&amp;"_"&amp;S654&amp;"_"&amp;T654</f>
        <v>DL2022017_neomel_Valid_Absent_Ct&lt;41</v>
      </c>
      <c r="X654">
        <f t="shared" ref="X654" si="1248">O654</f>
        <v>22.09</v>
      </c>
      <c r="Y654">
        <f t="shared" ref="Y654" si="1249">P655</f>
        <v>0</v>
      </c>
      <c r="Z654">
        <f t="shared" ref="Z654" si="1250">Q656+Q657</f>
        <v>0</v>
      </c>
    </row>
    <row r="655" spans="1:26" x14ac:dyDescent="0.25">
      <c r="A655" t="s">
        <v>162</v>
      </c>
      <c r="B655" t="s">
        <v>51</v>
      </c>
      <c r="C655" t="s">
        <v>577</v>
      </c>
      <c r="D655" t="s">
        <v>25</v>
      </c>
      <c r="E655" t="s">
        <v>39</v>
      </c>
      <c r="F655" t="s">
        <v>623</v>
      </c>
      <c r="G655" t="str">
        <f t="shared" si="1213"/>
        <v>DL2022017</v>
      </c>
      <c r="H655" t="str">
        <f t="shared" si="1214"/>
        <v>20</v>
      </c>
      <c r="I655" t="str">
        <f t="shared" si="1215"/>
        <v>neomel</v>
      </c>
      <c r="J655" t="str">
        <f t="shared" si="1216"/>
        <v>NK</v>
      </c>
      <c r="K655" t="str">
        <f t="shared" si="1217"/>
        <v>NK</v>
      </c>
      <c r="L655" t="str">
        <f t="shared" si="1218"/>
        <v>true</v>
      </c>
      <c r="N655" s="7">
        <f t="shared" si="1226"/>
        <v>0</v>
      </c>
      <c r="O655" s="7" t="str">
        <f t="shared" si="1227"/>
        <v/>
      </c>
      <c r="P655" s="7">
        <f t="shared" si="1228"/>
        <v>0</v>
      </c>
      <c r="Q655" s="7" t="str">
        <f t="shared" si="1229"/>
        <v/>
      </c>
    </row>
    <row r="656" spans="1:26" x14ac:dyDescent="0.25">
      <c r="A656" t="s">
        <v>126</v>
      </c>
      <c r="B656" t="s">
        <v>76</v>
      </c>
      <c r="C656" t="s">
        <v>565</v>
      </c>
      <c r="D656" t="s">
        <v>25</v>
      </c>
      <c r="E656" t="s">
        <v>39</v>
      </c>
      <c r="F656" t="s">
        <v>623</v>
      </c>
      <c r="G656" t="str">
        <f t="shared" si="1213"/>
        <v>DL2022017</v>
      </c>
      <c r="H656" t="str">
        <f t="shared" si="1214"/>
        <v>20</v>
      </c>
      <c r="I656" t="str">
        <f t="shared" si="1215"/>
        <v>neomel</v>
      </c>
      <c r="J656" t="str">
        <f t="shared" si="1216"/>
        <v>EP</v>
      </c>
      <c r="K656" t="str">
        <f t="shared" si="1217"/>
        <v>EP</v>
      </c>
      <c r="L656" t="str">
        <f t="shared" si="1218"/>
        <v>true</v>
      </c>
      <c r="N656" s="7">
        <f t="shared" si="1226"/>
        <v>0</v>
      </c>
      <c r="O656" s="7" t="str">
        <f t="shared" si="1227"/>
        <v/>
      </c>
      <c r="P656" s="7" t="str">
        <f t="shared" si="1228"/>
        <v/>
      </c>
      <c r="Q656" s="7">
        <f t="shared" si="1229"/>
        <v>0</v>
      </c>
    </row>
    <row r="657" spans="1:26" x14ac:dyDescent="0.25">
      <c r="A657" t="s">
        <v>143</v>
      </c>
      <c r="B657" t="s">
        <v>76</v>
      </c>
      <c r="C657" t="s">
        <v>565</v>
      </c>
      <c r="D657" t="s">
        <v>25</v>
      </c>
      <c r="E657" t="s">
        <v>39</v>
      </c>
      <c r="F657" t="s">
        <v>623</v>
      </c>
      <c r="G657" t="str">
        <f t="shared" si="1213"/>
        <v>DL2022017</v>
      </c>
      <c r="H657" t="str">
        <f t="shared" si="1214"/>
        <v>20</v>
      </c>
      <c r="I657" t="str">
        <f t="shared" si="1215"/>
        <v>neomel</v>
      </c>
      <c r="J657" t="str">
        <f t="shared" si="1216"/>
        <v>EP</v>
      </c>
      <c r="K657" t="str">
        <f t="shared" si="1217"/>
        <v>EP</v>
      </c>
      <c r="L657" t="str">
        <f t="shared" si="1218"/>
        <v>true</v>
      </c>
      <c r="N657" s="7">
        <f t="shared" si="1226"/>
        <v>0</v>
      </c>
      <c r="O657" s="7" t="str">
        <f t="shared" si="1227"/>
        <v/>
      </c>
      <c r="P657" s="7" t="str">
        <f t="shared" si="1228"/>
        <v/>
      </c>
      <c r="Q657" s="7">
        <f t="shared" si="1229"/>
        <v>0</v>
      </c>
    </row>
    <row r="658" spans="1:26" x14ac:dyDescent="0.25">
      <c r="A658" t="s">
        <v>188</v>
      </c>
      <c r="B658" t="s">
        <v>23</v>
      </c>
      <c r="C658" t="s">
        <v>590</v>
      </c>
      <c r="D658" t="s">
        <v>25</v>
      </c>
      <c r="E658">
        <v>25.13</v>
      </c>
      <c r="F658" t="s">
        <v>623</v>
      </c>
      <c r="G658" t="str">
        <f t="shared" si="1213"/>
        <v>DL2022017</v>
      </c>
      <c r="H658" t="str">
        <f t="shared" si="1214"/>
        <v>21</v>
      </c>
      <c r="I658" t="str">
        <f t="shared" si="1215"/>
        <v>calsap</v>
      </c>
      <c r="J658" t="str">
        <f t="shared" si="1216"/>
        <v>PK</v>
      </c>
      <c r="K658" t="str">
        <f t="shared" si="1217"/>
        <v>PK</v>
      </c>
      <c r="L658" t="str">
        <f t="shared" si="1218"/>
        <v>true</v>
      </c>
      <c r="N658" s="7">
        <f t="shared" si="1226"/>
        <v>25.13</v>
      </c>
      <c r="O658" s="7">
        <f t="shared" si="1227"/>
        <v>25.13</v>
      </c>
      <c r="P658" s="7" t="str">
        <f t="shared" si="1228"/>
        <v/>
      </c>
      <c r="Q658" s="7" t="str">
        <f t="shared" si="1229"/>
        <v/>
      </c>
      <c r="R658" t="str">
        <f t="shared" ref="R658" si="1251">IF(AND(O658&gt;0,P659=0),"Valid","Invalid")</f>
        <v>Valid</v>
      </c>
      <c r="S658" t="str">
        <f t="shared" ref="S658" si="1252">IF(OR(Q660&gt;0,Q661&gt;0),"Present","Absent")</f>
        <v>Present</v>
      </c>
      <c r="T658" t="str">
        <f t="shared" ref="T658" si="1253">IF(OR(Q660&lt;41,Q661&lt;41),"Ct&lt;41",IF(OR(Q660&gt;41,Q661&gt;41),"Ct&gt;41","No Ct"))</f>
        <v>Ct&lt;41</v>
      </c>
      <c r="V658" t="str">
        <f t="shared" ref="V658" si="1254">G658&amp;"_"&amp;I658&amp;"_"&amp;R658&amp;"_"&amp;S658&amp;"_"&amp;T658</f>
        <v>DL2022017_calsap_Valid_Present_Ct&lt;41</v>
      </c>
      <c r="X658">
        <f t="shared" ref="X658" si="1255">O658</f>
        <v>25.13</v>
      </c>
      <c r="Y658">
        <f t="shared" ref="Y658" si="1256">P659</f>
        <v>0</v>
      </c>
      <c r="Z658">
        <f t="shared" ref="Z658" si="1257">Q660+Q661</f>
        <v>36.89</v>
      </c>
    </row>
    <row r="659" spans="1:26" x14ac:dyDescent="0.25">
      <c r="A659" t="s">
        <v>164</v>
      </c>
      <c r="B659" t="s">
        <v>51</v>
      </c>
      <c r="C659" t="s">
        <v>578</v>
      </c>
      <c r="D659" t="s">
        <v>25</v>
      </c>
      <c r="E659" t="s">
        <v>39</v>
      </c>
      <c r="F659" t="s">
        <v>623</v>
      </c>
      <c r="G659" t="str">
        <f t="shared" si="1213"/>
        <v>DL2022017</v>
      </c>
      <c r="H659" t="str">
        <f t="shared" si="1214"/>
        <v>21</v>
      </c>
      <c r="I659" t="str">
        <f t="shared" si="1215"/>
        <v>calsap</v>
      </c>
      <c r="J659" t="str">
        <f t="shared" si="1216"/>
        <v>NK</v>
      </c>
      <c r="K659" t="str">
        <f t="shared" si="1217"/>
        <v>NK</v>
      </c>
      <c r="L659" t="str">
        <f t="shared" si="1218"/>
        <v>true</v>
      </c>
      <c r="N659" s="7">
        <f t="shared" si="1226"/>
        <v>0</v>
      </c>
      <c r="O659" s="7" t="str">
        <f t="shared" si="1227"/>
        <v/>
      </c>
      <c r="P659" s="7">
        <f t="shared" si="1228"/>
        <v>0</v>
      </c>
      <c r="Q659" s="7" t="str">
        <f t="shared" si="1229"/>
        <v/>
      </c>
    </row>
    <row r="660" spans="1:26" x14ac:dyDescent="0.25">
      <c r="A660" t="s">
        <v>128</v>
      </c>
      <c r="B660" t="s">
        <v>76</v>
      </c>
      <c r="C660" t="s">
        <v>566</v>
      </c>
      <c r="D660" t="s">
        <v>25</v>
      </c>
      <c r="E660">
        <v>36.89</v>
      </c>
      <c r="F660" t="s">
        <v>623</v>
      </c>
      <c r="G660" t="str">
        <f t="shared" si="1213"/>
        <v>DL2022017</v>
      </c>
      <c r="H660" t="str">
        <f t="shared" si="1214"/>
        <v>21</v>
      </c>
      <c r="I660" t="str">
        <f t="shared" si="1215"/>
        <v>calsap</v>
      </c>
      <c r="J660" t="str">
        <f t="shared" si="1216"/>
        <v>EP</v>
      </c>
      <c r="K660" t="str">
        <f t="shared" si="1217"/>
        <v>EP</v>
      </c>
      <c r="L660" t="str">
        <f t="shared" si="1218"/>
        <v>true</v>
      </c>
      <c r="N660" s="7">
        <f t="shared" si="1226"/>
        <v>36.89</v>
      </c>
      <c r="O660" s="7" t="str">
        <f t="shared" si="1227"/>
        <v/>
      </c>
      <c r="P660" s="7" t="str">
        <f t="shared" si="1228"/>
        <v/>
      </c>
      <c r="Q660" s="7">
        <f t="shared" si="1229"/>
        <v>36.89</v>
      </c>
    </row>
    <row r="661" spans="1:26" x14ac:dyDescent="0.25">
      <c r="A661" t="s">
        <v>144</v>
      </c>
      <c r="B661" t="s">
        <v>76</v>
      </c>
      <c r="C661" t="s">
        <v>566</v>
      </c>
      <c r="D661" t="s">
        <v>25</v>
      </c>
      <c r="E661" t="s">
        <v>39</v>
      </c>
      <c r="F661" t="s">
        <v>623</v>
      </c>
      <c r="G661" t="str">
        <f t="shared" si="1213"/>
        <v>DL2022017</v>
      </c>
      <c r="H661" t="str">
        <f t="shared" si="1214"/>
        <v>21</v>
      </c>
      <c r="I661" t="str">
        <f t="shared" si="1215"/>
        <v>calsap</v>
      </c>
      <c r="J661" t="str">
        <f t="shared" si="1216"/>
        <v>EP</v>
      </c>
      <c r="K661" t="str">
        <f t="shared" si="1217"/>
        <v>EP</v>
      </c>
      <c r="L661" t="str">
        <f t="shared" si="1218"/>
        <v>true</v>
      </c>
      <c r="N661" s="7">
        <f t="shared" si="1226"/>
        <v>0</v>
      </c>
      <c r="O661" s="7" t="str">
        <f t="shared" si="1227"/>
        <v/>
      </c>
      <c r="P661" s="7" t="str">
        <f t="shared" si="1228"/>
        <v/>
      </c>
      <c r="Q661" s="7">
        <f t="shared" si="1229"/>
        <v>0</v>
      </c>
    </row>
    <row r="662" spans="1:26" x14ac:dyDescent="0.25">
      <c r="A662" t="s">
        <v>190</v>
      </c>
      <c r="B662" t="s">
        <v>23</v>
      </c>
      <c r="C662" t="s">
        <v>591</v>
      </c>
      <c r="D662" t="s">
        <v>25</v>
      </c>
      <c r="E662">
        <v>24.99</v>
      </c>
      <c r="F662" t="s">
        <v>623</v>
      </c>
      <c r="G662" t="str">
        <f t="shared" si="1213"/>
        <v>DL2022017</v>
      </c>
      <c r="H662" t="str">
        <f t="shared" si="1214"/>
        <v>22</v>
      </c>
      <c r="I662" t="str">
        <f t="shared" si="1215"/>
        <v>calsap</v>
      </c>
      <c r="J662" t="str">
        <f t="shared" si="1216"/>
        <v>PK</v>
      </c>
      <c r="K662" t="str">
        <f t="shared" si="1217"/>
        <v>PK</v>
      </c>
      <c r="L662" t="str">
        <f t="shared" si="1218"/>
        <v>true</v>
      </c>
      <c r="N662" s="7">
        <f t="shared" si="1226"/>
        <v>24.99</v>
      </c>
      <c r="O662" s="7">
        <f t="shared" si="1227"/>
        <v>24.99</v>
      </c>
      <c r="P662" s="7" t="str">
        <f t="shared" si="1228"/>
        <v/>
      </c>
      <c r="Q662" s="7" t="str">
        <f t="shared" si="1229"/>
        <v/>
      </c>
      <c r="R662" t="str">
        <f t="shared" ref="R662" si="1258">IF(AND(O662&gt;0,P663=0),"Valid","Invalid")</f>
        <v>Valid</v>
      </c>
      <c r="S662" t="str">
        <f t="shared" ref="S662" si="1259">IF(OR(Q664&gt;0,Q665&gt;0),"Present","Absent")</f>
        <v>Absent</v>
      </c>
      <c r="T662" t="str">
        <f t="shared" ref="T662" si="1260">IF(OR(Q664&lt;41,Q665&lt;41),"Ct&lt;41",IF(OR(Q664&gt;41,Q665&gt;41),"Ct&gt;41","No Ct"))</f>
        <v>Ct&lt;41</v>
      </c>
      <c r="V662" t="str">
        <f t="shared" ref="V662" si="1261">G662&amp;"_"&amp;I662&amp;"_"&amp;R662&amp;"_"&amp;S662&amp;"_"&amp;T662</f>
        <v>DL2022017_calsap_Valid_Absent_Ct&lt;41</v>
      </c>
      <c r="X662">
        <f t="shared" ref="X662" si="1262">O662</f>
        <v>24.99</v>
      </c>
      <c r="Y662">
        <f t="shared" ref="Y662" si="1263">P663</f>
        <v>0</v>
      </c>
      <c r="Z662">
        <f t="shared" ref="Z662" si="1264">Q664+Q665</f>
        <v>0</v>
      </c>
    </row>
    <row r="663" spans="1:26" x14ac:dyDescent="0.25">
      <c r="A663" t="s">
        <v>166</v>
      </c>
      <c r="B663" t="s">
        <v>51</v>
      </c>
      <c r="C663" t="s">
        <v>579</v>
      </c>
      <c r="D663" t="s">
        <v>25</v>
      </c>
      <c r="E663" t="s">
        <v>39</v>
      </c>
      <c r="F663" t="s">
        <v>623</v>
      </c>
      <c r="G663" t="str">
        <f t="shared" si="1213"/>
        <v>DL2022017</v>
      </c>
      <c r="H663" t="str">
        <f t="shared" si="1214"/>
        <v>22</v>
      </c>
      <c r="I663" t="str">
        <f t="shared" si="1215"/>
        <v>calsap</v>
      </c>
      <c r="J663" t="str">
        <f t="shared" si="1216"/>
        <v>NK</v>
      </c>
      <c r="K663" t="str">
        <f t="shared" si="1217"/>
        <v>NK</v>
      </c>
      <c r="L663" t="str">
        <f t="shared" si="1218"/>
        <v>true</v>
      </c>
      <c r="N663" s="7">
        <f t="shared" si="1226"/>
        <v>0</v>
      </c>
      <c r="O663" s="7" t="str">
        <f t="shared" si="1227"/>
        <v/>
      </c>
      <c r="P663" s="7">
        <f t="shared" si="1228"/>
        <v>0</v>
      </c>
      <c r="Q663" s="7" t="str">
        <f t="shared" si="1229"/>
        <v/>
      </c>
    </row>
    <row r="664" spans="1:26" x14ac:dyDescent="0.25">
      <c r="A664" t="s">
        <v>130</v>
      </c>
      <c r="B664" t="s">
        <v>76</v>
      </c>
      <c r="C664" t="s">
        <v>567</v>
      </c>
      <c r="D664" t="s">
        <v>25</v>
      </c>
      <c r="E664" t="s">
        <v>39</v>
      </c>
      <c r="F664" t="s">
        <v>623</v>
      </c>
      <c r="G664" t="str">
        <f t="shared" si="1213"/>
        <v>DL2022017</v>
      </c>
      <c r="H664" t="str">
        <f t="shared" si="1214"/>
        <v>22</v>
      </c>
      <c r="I664" t="str">
        <f t="shared" si="1215"/>
        <v>calsap</v>
      </c>
      <c r="J664" t="str">
        <f t="shared" si="1216"/>
        <v>EP</v>
      </c>
      <c r="K664" t="str">
        <f t="shared" si="1217"/>
        <v>EP</v>
      </c>
      <c r="L664" t="str">
        <f t="shared" si="1218"/>
        <v>true</v>
      </c>
      <c r="N664" s="7">
        <f t="shared" si="1226"/>
        <v>0</v>
      </c>
      <c r="O664" s="7" t="str">
        <f t="shared" si="1227"/>
        <v/>
      </c>
      <c r="P664" s="7" t="str">
        <f t="shared" si="1228"/>
        <v/>
      </c>
      <c r="Q664" s="7">
        <f t="shared" si="1229"/>
        <v>0</v>
      </c>
    </row>
    <row r="665" spans="1:26" x14ac:dyDescent="0.25">
      <c r="A665" t="s">
        <v>145</v>
      </c>
      <c r="B665" t="s">
        <v>76</v>
      </c>
      <c r="C665" t="s">
        <v>567</v>
      </c>
      <c r="D665" t="s">
        <v>25</v>
      </c>
      <c r="E665" t="s">
        <v>39</v>
      </c>
      <c r="F665" t="s">
        <v>623</v>
      </c>
      <c r="G665" t="str">
        <f t="shared" si="1213"/>
        <v>DL2022017</v>
      </c>
      <c r="H665" t="str">
        <f t="shared" si="1214"/>
        <v>22</v>
      </c>
      <c r="I665" t="str">
        <f t="shared" si="1215"/>
        <v>calsap</v>
      </c>
      <c r="J665" t="str">
        <f t="shared" si="1216"/>
        <v>EP</v>
      </c>
      <c r="K665" t="str">
        <f t="shared" si="1217"/>
        <v>EP</v>
      </c>
      <c r="L665" t="str">
        <f t="shared" si="1218"/>
        <v>true</v>
      </c>
      <c r="N665" s="7">
        <f t="shared" si="1226"/>
        <v>0</v>
      </c>
      <c r="O665" s="7" t="str">
        <f t="shared" si="1227"/>
        <v/>
      </c>
      <c r="P665" s="7" t="str">
        <f t="shared" si="1228"/>
        <v/>
      </c>
      <c r="Q665" s="7">
        <f t="shared" si="1229"/>
        <v>0</v>
      </c>
    </row>
    <row r="666" spans="1:26" x14ac:dyDescent="0.25">
      <c r="A666" t="s">
        <v>192</v>
      </c>
      <c r="B666" t="s">
        <v>23</v>
      </c>
      <c r="C666" t="s">
        <v>592</v>
      </c>
      <c r="D666" t="s">
        <v>25</v>
      </c>
      <c r="E666" t="s">
        <v>39</v>
      </c>
      <c r="F666" t="s">
        <v>623</v>
      </c>
      <c r="G666" t="str">
        <f t="shared" si="1213"/>
        <v>DL2022017</v>
      </c>
      <c r="H666" t="str">
        <f t="shared" si="1214"/>
        <v>23</v>
      </c>
      <c r="I666" t="str">
        <f t="shared" si="1215"/>
        <v>hemsan</v>
      </c>
      <c r="J666" t="str">
        <f t="shared" si="1216"/>
        <v>PK</v>
      </c>
      <c r="K666" t="str">
        <f t="shared" si="1217"/>
        <v>PK</v>
      </c>
      <c r="L666" t="str">
        <f t="shared" si="1218"/>
        <v>true</v>
      </c>
      <c r="N666" s="7">
        <f t="shared" si="1226"/>
        <v>0</v>
      </c>
      <c r="O666" s="7">
        <f t="shared" si="1227"/>
        <v>0</v>
      </c>
      <c r="P666" s="7" t="str">
        <f t="shared" si="1228"/>
        <v/>
      </c>
      <c r="Q666" s="7" t="str">
        <f t="shared" si="1229"/>
        <v/>
      </c>
      <c r="R666" t="str">
        <f t="shared" ref="R666" si="1265">IF(AND(O666&gt;0,P667=0),"Valid","Invalid")</f>
        <v>Invalid</v>
      </c>
      <c r="S666" t="str">
        <f t="shared" ref="S666" si="1266">IF(OR(Q668&gt;0,Q669&gt;0),"Present","Absent")</f>
        <v>Absent</v>
      </c>
      <c r="T666" t="str">
        <f t="shared" ref="T666" si="1267">IF(OR(Q668&lt;41,Q669&lt;41),"Ct&lt;41",IF(OR(Q668&gt;41,Q669&gt;41),"Ct&gt;41","No Ct"))</f>
        <v>Ct&lt;41</v>
      </c>
      <c r="V666" t="str">
        <f t="shared" ref="V666" si="1268">G666&amp;"_"&amp;I666&amp;"_"&amp;R666&amp;"_"&amp;S666&amp;"_"&amp;T666</f>
        <v>DL2022017_hemsan_Invalid_Absent_Ct&lt;41</v>
      </c>
      <c r="X666">
        <f t="shared" ref="X666" si="1269">O666</f>
        <v>0</v>
      </c>
      <c r="Y666">
        <f t="shared" ref="Y666" si="1270">P667</f>
        <v>0</v>
      </c>
      <c r="Z666">
        <f t="shared" ref="Z666" si="1271">Q668+Q669</f>
        <v>0</v>
      </c>
    </row>
    <row r="667" spans="1:26" x14ac:dyDescent="0.25">
      <c r="A667" t="s">
        <v>168</v>
      </c>
      <c r="B667" t="s">
        <v>51</v>
      </c>
      <c r="C667" t="s">
        <v>580</v>
      </c>
      <c r="D667" t="s">
        <v>25</v>
      </c>
      <c r="E667" t="s">
        <v>39</v>
      </c>
      <c r="F667" t="s">
        <v>623</v>
      </c>
      <c r="G667" t="str">
        <f t="shared" si="1213"/>
        <v>DL2022017</v>
      </c>
      <c r="H667" t="str">
        <f t="shared" si="1214"/>
        <v>23</v>
      </c>
      <c r="I667" t="str">
        <f t="shared" si="1215"/>
        <v>hemsan</v>
      </c>
      <c r="J667" t="str">
        <f t="shared" si="1216"/>
        <v>NK</v>
      </c>
      <c r="K667" t="str">
        <f t="shared" si="1217"/>
        <v>NK</v>
      </c>
      <c r="L667" t="str">
        <f t="shared" si="1218"/>
        <v>true</v>
      </c>
      <c r="N667" s="7">
        <f t="shared" si="1226"/>
        <v>0</v>
      </c>
      <c r="O667" s="7" t="str">
        <f t="shared" si="1227"/>
        <v/>
      </c>
      <c r="P667" s="7">
        <f t="shared" si="1228"/>
        <v>0</v>
      </c>
      <c r="Q667" s="7" t="str">
        <f t="shared" si="1229"/>
        <v/>
      </c>
    </row>
    <row r="668" spans="1:26" x14ac:dyDescent="0.25">
      <c r="A668" t="s">
        <v>132</v>
      </c>
      <c r="B668" t="s">
        <v>76</v>
      </c>
      <c r="C668" t="s">
        <v>568</v>
      </c>
      <c r="D668" t="s">
        <v>25</v>
      </c>
      <c r="E668" t="s">
        <v>39</v>
      </c>
      <c r="F668" t="s">
        <v>623</v>
      </c>
      <c r="G668" t="str">
        <f t="shared" si="1213"/>
        <v>DL2022017</v>
      </c>
      <c r="H668" t="str">
        <f t="shared" si="1214"/>
        <v>23</v>
      </c>
      <c r="I668" t="str">
        <f t="shared" si="1215"/>
        <v>hemsan</v>
      </c>
      <c r="J668" t="str">
        <f t="shared" si="1216"/>
        <v>EP</v>
      </c>
      <c r="K668" t="str">
        <f t="shared" si="1217"/>
        <v>EP</v>
      </c>
      <c r="L668" t="str">
        <f t="shared" si="1218"/>
        <v>true</v>
      </c>
      <c r="N668" s="7">
        <f t="shared" si="1226"/>
        <v>0</v>
      </c>
      <c r="O668" s="7" t="str">
        <f t="shared" si="1227"/>
        <v/>
      </c>
      <c r="P668" s="7" t="str">
        <f t="shared" si="1228"/>
        <v/>
      </c>
      <c r="Q668" s="7">
        <f t="shared" si="1229"/>
        <v>0</v>
      </c>
    </row>
    <row r="669" spans="1:26" x14ac:dyDescent="0.25">
      <c r="A669" t="s">
        <v>146</v>
      </c>
      <c r="B669" t="s">
        <v>76</v>
      </c>
      <c r="C669" t="s">
        <v>568</v>
      </c>
      <c r="D669" t="s">
        <v>25</v>
      </c>
      <c r="E669" t="s">
        <v>39</v>
      </c>
      <c r="F669" t="s">
        <v>623</v>
      </c>
      <c r="G669" t="str">
        <f t="shared" si="1213"/>
        <v>DL2022017</v>
      </c>
      <c r="H669" t="str">
        <f t="shared" si="1214"/>
        <v>23</v>
      </c>
      <c r="I669" t="str">
        <f t="shared" si="1215"/>
        <v>hemsan</v>
      </c>
      <c r="J669" t="str">
        <f t="shared" si="1216"/>
        <v>EP</v>
      </c>
      <c r="K669" t="str">
        <f t="shared" si="1217"/>
        <v>EP</v>
      </c>
      <c r="L669" t="str">
        <f t="shared" si="1218"/>
        <v>true</v>
      </c>
      <c r="N669" s="7">
        <f t="shared" si="1226"/>
        <v>0</v>
      </c>
      <c r="O669" s="7" t="str">
        <f t="shared" si="1227"/>
        <v/>
      </c>
      <c r="P669" s="7" t="str">
        <f t="shared" si="1228"/>
        <v/>
      </c>
      <c r="Q669" s="7">
        <f t="shared" si="1229"/>
        <v>0</v>
      </c>
    </row>
    <row r="670" spans="1:26" x14ac:dyDescent="0.25">
      <c r="A670" t="s">
        <v>194</v>
      </c>
      <c r="B670" t="s">
        <v>23</v>
      </c>
      <c r="C670" t="s">
        <v>593</v>
      </c>
      <c r="D670" t="s">
        <v>25</v>
      </c>
      <c r="E670" t="s">
        <v>39</v>
      </c>
      <c r="F670" t="s">
        <v>623</v>
      </c>
      <c r="G670" t="str">
        <f t="shared" si="1213"/>
        <v>DL2022017</v>
      </c>
      <c r="H670" t="str">
        <f t="shared" si="1214"/>
        <v>24</v>
      </c>
      <c r="I670" t="str">
        <f t="shared" si="1215"/>
        <v>hemsan</v>
      </c>
      <c r="J670" t="str">
        <f t="shared" si="1216"/>
        <v>PK</v>
      </c>
      <c r="K670" t="str">
        <f t="shared" si="1217"/>
        <v>PK</v>
      </c>
      <c r="L670" t="str">
        <f t="shared" si="1218"/>
        <v>true</v>
      </c>
      <c r="N670" s="7">
        <f t="shared" si="1226"/>
        <v>0</v>
      </c>
      <c r="O670" s="7">
        <f t="shared" si="1227"/>
        <v>0</v>
      </c>
      <c r="P670" s="7" t="str">
        <f t="shared" si="1228"/>
        <v/>
      </c>
      <c r="Q670" s="7" t="str">
        <f t="shared" si="1229"/>
        <v/>
      </c>
      <c r="R670" t="str">
        <f t="shared" ref="R670" si="1272">IF(AND(O670&gt;0,P671=0),"Valid","Invalid")</f>
        <v>Invalid</v>
      </c>
      <c r="S670" t="str">
        <f t="shared" ref="S670" si="1273">IF(OR(Q672&gt;0,Q673&gt;0),"Present","Absent")</f>
        <v>Absent</v>
      </c>
      <c r="T670" t="str">
        <f t="shared" ref="T670" si="1274">IF(OR(Q672&lt;41,Q673&lt;41),"Ct&lt;41",IF(OR(Q672&gt;41,Q673&gt;41),"Ct&gt;41","No Ct"))</f>
        <v>Ct&lt;41</v>
      </c>
      <c r="V670" t="str">
        <f t="shared" ref="V670" si="1275">G670&amp;"_"&amp;I670&amp;"_"&amp;R670&amp;"_"&amp;S670&amp;"_"&amp;T670</f>
        <v>DL2022017_hemsan_Invalid_Absent_Ct&lt;41</v>
      </c>
      <c r="X670">
        <f t="shared" ref="X670" si="1276">O670</f>
        <v>0</v>
      </c>
      <c r="Y670">
        <f t="shared" ref="Y670" si="1277">P671</f>
        <v>0</v>
      </c>
      <c r="Z670">
        <f t="shared" ref="Z670" si="1278">Q672+Q673</f>
        <v>0</v>
      </c>
    </row>
    <row r="671" spans="1:26" x14ac:dyDescent="0.25">
      <c r="A671" t="s">
        <v>170</v>
      </c>
      <c r="B671" t="s">
        <v>51</v>
      </c>
      <c r="C671" t="s">
        <v>581</v>
      </c>
      <c r="D671" t="s">
        <v>25</v>
      </c>
      <c r="E671" t="s">
        <v>39</v>
      </c>
      <c r="F671" t="s">
        <v>623</v>
      </c>
      <c r="G671" t="str">
        <f t="shared" si="1213"/>
        <v>DL2022017</v>
      </c>
      <c r="H671" t="str">
        <f t="shared" si="1214"/>
        <v>24</v>
      </c>
      <c r="I671" t="str">
        <f t="shared" si="1215"/>
        <v>hemsan</v>
      </c>
      <c r="J671" t="str">
        <f t="shared" si="1216"/>
        <v>NK</v>
      </c>
      <c r="K671" t="str">
        <f t="shared" si="1217"/>
        <v>NK</v>
      </c>
      <c r="L671" t="str">
        <f t="shared" si="1218"/>
        <v>true</v>
      </c>
      <c r="N671" s="7">
        <f t="shared" si="1226"/>
        <v>0</v>
      </c>
      <c r="O671" s="7" t="str">
        <f t="shared" si="1227"/>
        <v/>
      </c>
      <c r="P671" s="7">
        <f t="shared" si="1228"/>
        <v>0</v>
      </c>
      <c r="Q671" s="7" t="str">
        <f t="shared" si="1229"/>
        <v/>
      </c>
    </row>
    <row r="672" spans="1:26" x14ac:dyDescent="0.25">
      <c r="A672" t="s">
        <v>134</v>
      </c>
      <c r="B672" t="s">
        <v>76</v>
      </c>
      <c r="C672" t="s">
        <v>569</v>
      </c>
      <c r="D672" t="s">
        <v>25</v>
      </c>
      <c r="E672" t="s">
        <v>39</v>
      </c>
      <c r="F672" t="s">
        <v>623</v>
      </c>
      <c r="G672" t="str">
        <f t="shared" si="1213"/>
        <v>DL2022017</v>
      </c>
      <c r="H672" t="str">
        <f t="shared" si="1214"/>
        <v>24</v>
      </c>
      <c r="I672" t="str">
        <f t="shared" si="1215"/>
        <v>hemsan</v>
      </c>
      <c r="J672" t="str">
        <f t="shared" si="1216"/>
        <v>EP</v>
      </c>
      <c r="K672" t="str">
        <f t="shared" si="1217"/>
        <v>EP</v>
      </c>
      <c r="L672" t="str">
        <f t="shared" si="1218"/>
        <v>true</v>
      </c>
      <c r="N672" s="7">
        <f t="shared" si="1226"/>
        <v>0</v>
      </c>
      <c r="O672" s="7" t="str">
        <f t="shared" si="1227"/>
        <v/>
      </c>
      <c r="P672" s="7" t="str">
        <f t="shared" si="1228"/>
        <v/>
      </c>
      <c r="Q672" s="7">
        <f t="shared" si="1229"/>
        <v>0</v>
      </c>
    </row>
    <row r="673" spans="1:26" x14ac:dyDescent="0.25">
      <c r="A673" t="s">
        <v>147</v>
      </c>
      <c r="B673" t="s">
        <v>76</v>
      </c>
      <c r="C673" t="s">
        <v>569</v>
      </c>
      <c r="D673" t="s">
        <v>25</v>
      </c>
      <c r="E673" t="s">
        <v>39</v>
      </c>
      <c r="F673" t="s">
        <v>623</v>
      </c>
      <c r="G673" t="str">
        <f t="shared" si="1213"/>
        <v>DL2022017</v>
      </c>
      <c r="H673" t="str">
        <f t="shared" si="1214"/>
        <v>24</v>
      </c>
      <c r="I673" t="str">
        <f t="shared" si="1215"/>
        <v>hemsan</v>
      </c>
      <c r="J673" t="str">
        <f t="shared" si="1216"/>
        <v>EP</v>
      </c>
      <c r="K673" t="str">
        <f t="shared" si="1217"/>
        <v>EP</v>
      </c>
      <c r="L673" t="str">
        <f t="shared" si="1218"/>
        <v>true</v>
      </c>
      <c r="N673" s="7">
        <f t="shared" si="1226"/>
        <v>0</v>
      </c>
      <c r="O673" s="7" t="str">
        <f t="shared" si="1227"/>
        <v/>
      </c>
      <c r="P673" s="7" t="str">
        <f t="shared" si="1228"/>
        <v/>
      </c>
      <c r="Q673" s="7">
        <f t="shared" si="1229"/>
        <v>0</v>
      </c>
    </row>
    <row r="674" spans="1:26" x14ac:dyDescent="0.25">
      <c r="A674" t="s">
        <v>22</v>
      </c>
      <c r="B674" t="s">
        <v>23</v>
      </c>
      <c r="C674" t="s">
        <v>522</v>
      </c>
      <c r="D674" t="s">
        <v>25</v>
      </c>
      <c r="E674">
        <v>25.69</v>
      </c>
      <c r="F674" t="s">
        <v>726</v>
      </c>
      <c r="G674" t="str">
        <f t="shared" si="1213"/>
        <v>DL2022019</v>
      </c>
      <c r="H674" t="str">
        <f t="shared" si="1214"/>
        <v>01</v>
      </c>
      <c r="I674" t="str">
        <f t="shared" si="1215"/>
        <v>plafle</v>
      </c>
      <c r="J674" t="str">
        <f t="shared" si="1216"/>
        <v>PK</v>
      </c>
      <c r="K674" t="str">
        <f t="shared" si="1217"/>
        <v>PK</v>
      </c>
      <c r="L674" t="str">
        <f t="shared" si="1218"/>
        <v>true</v>
      </c>
      <c r="N674" s="7">
        <f t="shared" si="1226"/>
        <v>25.69</v>
      </c>
      <c r="O674" s="7">
        <f t="shared" si="1227"/>
        <v>25.69</v>
      </c>
      <c r="P674" s="7" t="str">
        <f t="shared" si="1228"/>
        <v/>
      </c>
      <c r="Q674" s="7" t="str">
        <f t="shared" si="1229"/>
        <v/>
      </c>
      <c r="R674" t="str">
        <f t="shared" ref="R674" si="1279">IF(AND(O674&gt;0,P675=0),"Valid","Invalid")</f>
        <v>Valid</v>
      </c>
      <c r="S674" t="str">
        <f t="shared" ref="S674" si="1280">IF(OR(Q676&gt;0,Q677&gt;0),"Present","Absent")</f>
        <v>Absent</v>
      </c>
      <c r="T674" t="str">
        <f t="shared" ref="T674" si="1281">IF(OR(Q676&lt;41,Q677&lt;41),"Ct&lt;41",IF(OR(Q676&gt;41,Q677&gt;41),"Ct&gt;41","No Ct"))</f>
        <v>Ct&lt;41</v>
      </c>
      <c r="V674" t="str">
        <f t="shared" ref="V674" si="1282">G674&amp;"_"&amp;I674&amp;"_"&amp;R674&amp;"_"&amp;S674&amp;"_"&amp;T674</f>
        <v>DL2022019_plafle_Valid_Absent_Ct&lt;41</v>
      </c>
      <c r="X674">
        <f t="shared" ref="X674" si="1283">O674</f>
        <v>25.69</v>
      </c>
      <c r="Y674">
        <f t="shared" ref="Y674" si="1284">P675</f>
        <v>0</v>
      </c>
      <c r="Z674">
        <f t="shared" ref="Z674" si="1285">Q676+Q677</f>
        <v>0</v>
      </c>
    </row>
    <row r="675" spans="1:26" x14ac:dyDescent="0.25">
      <c r="A675" t="s">
        <v>50</v>
      </c>
      <c r="B675" t="s">
        <v>51</v>
      </c>
      <c r="C675" t="s">
        <v>534</v>
      </c>
      <c r="D675" t="s">
        <v>25</v>
      </c>
      <c r="E675" t="s">
        <v>39</v>
      </c>
      <c r="F675" t="s">
        <v>726</v>
      </c>
      <c r="G675" t="str">
        <f t="shared" si="1213"/>
        <v>DL2022019</v>
      </c>
      <c r="H675" t="str">
        <f t="shared" si="1214"/>
        <v>01</v>
      </c>
      <c r="I675" t="str">
        <f t="shared" si="1215"/>
        <v>plafle</v>
      </c>
      <c r="J675" t="str">
        <f t="shared" si="1216"/>
        <v>NK</v>
      </c>
      <c r="K675" t="str">
        <f t="shared" si="1217"/>
        <v>NK</v>
      </c>
      <c r="L675" t="str">
        <f t="shared" si="1218"/>
        <v>true</v>
      </c>
      <c r="N675" s="7">
        <f t="shared" si="1226"/>
        <v>0</v>
      </c>
      <c r="O675" s="7" t="str">
        <f t="shared" si="1227"/>
        <v/>
      </c>
      <c r="P675" s="7">
        <f t="shared" si="1228"/>
        <v>0</v>
      </c>
      <c r="Q675" s="7" t="str">
        <f t="shared" si="1229"/>
        <v/>
      </c>
    </row>
    <row r="676" spans="1:26" x14ac:dyDescent="0.25">
      <c r="A676" t="s">
        <v>75</v>
      </c>
      <c r="B676" t="s">
        <v>76</v>
      </c>
      <c r="C676" t="s">
        <v>546</v>
      </c>
      <c r="D676" t="s">
        <v>25</v>
      </c>
      <c r="E676" t="s">
        <v>39</v>
      </c>
      <c r="F676" t="s">
        <v>726</v>
      </c>
      <c r="G676" t="str">
        <f t="shared" si="1213"/>
        <v>DL2022019</v>
      </c>
      <c r="H676" t="str">
        <f t="shared" si="1214"/>
        <v>01</v>
      </c>
      <c r="I676" t="str">
        <f t="shared" si="1215"/>
        <v>plafle</v>
      </c>
      <c r="J676" t="str">
        <f t="shared" si="1216"/>
        <v>EP</v>
      </c>
      <c r="K676" t="str">
        <f t="shared" si="1217"/>
        <v>EP</v>
      </c>
      <c r="L676" t="str">
        <f t="shared" si="1218"/>
        <v>true</v>
      </c>
      <c r="N676" s="7">
        <f t="shared" si="1226"/>
        <v>0</v>
      </c>
      <c r="O676" s="7" t="str">
        <f t="shared" si="1227"/>
        <v/>
      </c>
      <c r="P676" s="7" t="str">
        <f t="shared" si="1228"/>
        <v/>
      </c>
      <c r="Q676" s="7">
        <f t="shared" si="1229"/>
        <v>0</v>
      </c>
    </row>
    <row r="677" spans="1:26" x14ac:dyDescent="0.25">
      <c r="A677" t="s">
        <v>100</v>
      </c>
      <c r="B677" t="s">
        <v>76</v>
      </c>
      <c r="C677" t="s">
        <v>546</v>
      </c>
      <c r="D677" t="s">
        <v>25</v>
      </c>
      <c r="E677" t="s">
        <v>39</v>
      </c>
      <c r="F677" t="s">
        <v>726</v>
      </c>
      <c r="G677" t="str">
        <f t="shared" si="1213"/>
        <v>DL2022019</v>
      </c>
      <c r="H677" t="str">
        <f t="shared" si="1214"/>
        <v>01</v>
      </c>
      <c r="I677" t="str">
        <f t="shared" si="1215"/>
        <v>plafle</v>
      </c>
      <c r="J677" t="str">
        <f t="shared" si="1216"/>
        <v>EP</v>
      </c>
      <c r="K677" t="str">
        <f t="shared" si="1217"/>
        <v>EP</v>
      </c>
      <c r="L677" t="str">
        <f t="shared" si="1218"/>
        <v>true</v>
      </c>
      <c r="N677" s="7">
        <f t="shared" si="1226"/>
        <v>0</v>
      </c>
      <c r="O677" s="7" t="str">
        <f t="shared" si="1227"/>
        <v/>
      </c>
      <c r="P677" s="7" t="str">
        <f t="shared" si="1228"/>
        <v/>
      </c>
      <c r="Q677" s="7">
        <f t="shared" si="1229"/>
        <v>0</v>
      </c>
    </row>
    <row r="678" spans="1:26" x14ac:dyDescent="0.25">
      <c r="A678" t="s">
        <v>27</v>
      </c>
      <c r="B678" t="s">
        <v>23</v>
      </c>
      <c r="C678" t="s">
        <v>523</v>
      </c>
      <c r="D678" t="s">
        <v>25</v>
      </c>
      <c r="E678">
        <v>25.51</v>
      </c>
      <c r="F678" t="s">
        <v>726</v>
      </c>
      <c r="G678" t="str">
        <f t="shared" si="1213"/>
        <v>DL2022019</v>
      </c>
      <c r="H678" t="str">
        <f t="shared" si="1214"/>
        <v>02</v>
      </c>
      <c r="I678" t="str">
        <f t="shared" si="1215"/>
        <v>plafle</v>
      </c>
      <c r="J678" t="str">
        <f t="shared" si="1216"/>
        <v>PK</v>
      </c>
      <c r="K678" t="str">
        <f t="shared" si="1217"/>
        <v>PK</v>
      </c>
      <c r="L678" t="str">
        <f t="shared" si="1218"/>
        <v>true</v>
      </c>
      <c r="N678" s="7">
        <f t="shared" si="1226"/>
        <v>25.51</v>
      </c>
      <c r="O678" s="7">
        <f t="shared" si="1227"/>
        <v>25.51</v>
      </c>
      <c r="P678" s="7" t="str">
        <f t="shared" si="1228"/>
        <v/>
      </c>
      <c r="Q678" s="7" t="str">
        <f t="shared" si="1229"/>
        <v/>
      </c>
      <c r="R678" t="str">
        <f t="shared" ref="R678" si="1286">IF(AND(O678&gt;0,P679=0),"Valid","Invalid")</f>
        <v>Valid</v>
      </c>
      <c r="S678" t="str">
        <f t="shared" ref="S678" si="1287">IF(OR(Q680&gt;0,Q681&gt;0),"Present","Absent")</f>
        <v>Absent</v>
      </c>
      <c r="T678" t="str">
        <f t="shared" ref="T678" si="1288">IF(OR(Q680&lt;41,Q681&lt;41),"Ct&lt;41",IF(OR(Q680&gt;41,Q681&gt;41),"Ct&gt;41","No Ct"))</f>
        <v>Ct&lt;41</v>
      </c>
      <c r="V678" t="str">
        <f t="shared" ref="V678" si="1289">G678&amp;"_"&amp;I678&amp;"_"&amp;R678&amp;"_"&amp;S678&amp;"_"&amp;T678</f>
        <v>DL2022019_plafle_Valid_Absent_Ct&lt;41</v>
      </c>
      <c r="X678">
        <f t="shared" ref="X678" si="1290">O678</f>
        <v>25.51</v>
      </c>
      <c r="Y678">
        <f t="shared" ref="Y678" si="1291">P679</f>
        <v>0</v>
      </c>
      <c r="Z678">
        <f t="shared" ref="Z678" si="1292">Q680+Q681</f>
        <v>0</v>
      </c>
    </row>
    <row r="679" spans="1:26" x14ac:dyDescent="0.25">
      <c r="A679" t="s">
        <v>53</v>
      </c>
      <c r="B679" t="s">
        <v>51</v>
      </c>
      <c r="C679" t="s">
        <v>535</v>
      </c>
      <c r="D679" t="s">
        <v>25</v>
      </c>
      <c r="E679" t="s">
        <v>39</v>
      </c>
      <c r="F679" t="s">
        <v>726</v>
      </c>
      <c r="G679" t="str">
        <f t="shared" si="1213"/>
        <v>DL2022019</v>
      </c>
      <c r="H679" t="str">
        <f t="shared" si="1214"/>
        <v>02</v>
      </c>
      <c r="I679" t="str">
        <f t="shared" si="1215"/>
        <v>plafle</v>
      </c>
      <c r="J679" t="str">
        <f t="shared" si="1216"/>
        <v>NK</v>
      </c>
      <c r="K679" t="str">
        <f t="shared" si="1217"/>
        <v>NK</v>
      </c>
      <c r="L679" t="str">
        <f t="shared" si="1218"/>
        <v>true</v>
      </c>
      <c r="N679" s="7">
        <f t="shared" si="1226"/>
        <v>0</v>
      </c>
      <c r="O679" s="7" t="str">
        <f t="shared" si="1227"/>
        <v/>
      </c>
      <c r="P679" s="7">
        <f t="shared" si="1228"/>
        <v>0</v>
      </c>
      <c r="Q679" s="7" t="str">
        <f t="shared" si="1229"/>
        <v/>
      </c>
    </row>
    <row r="680" spans="1:26" x14ac:dyDescent="0.25">
      <c r="A680" t="s">
        <v>78</v>
      </c>
      <c r="B680" t="s">
        <v>76</v>
      </c>
      <c r="C680" t="s">
        <v>547</v>
      </c>
      <c r="D680" t="s">
        <v>25</v>
      </c>
      <c r="E680" t="s">
        <v>39</v>
      </c>
      <c r="F680" t="s">
        <v>726</v>
      </c>
      <c r="G680" t="str">
        <f t="shared" si="1213"/>
        <v>DL2022019</v>
      </c>
      <c r="H680" t="str">
        <f t="shared" si="1214"/>
        <v>02</v>
      </c>
      <c r="I680" t="str">
        <f t="shared" si="1215"/>
        <v>plafle</v>
      </c>
      <c r="J680" t="str">
        <f t="shared" si="1216"/>
        <v>EP</v>
      </c>
      <c r="K680" t="str">
        <f t="shared" si="1217"/>
        <v>EP</v>
      </c>
      <c r="L680" t="str">
        <f t="shared" si="1218"/>
        <v>true</v>
      </c>
      <c r="N680" s="7">
        <f t="shared" si="1226"/>
        <v>0</v>
      </c>
      <c r="O680" s="7" t="str">
        <f t="shared" si="1227"/>
        <v/>
      </c>
      <c r="P680" s="7" t="str">
        <f t="shared" si="1228"/>
        <v/>
      </c>
      <c r="Q680" s="7">
        <f t="shared" si="1229"/>
        <v>0</v>
      </c>
    </row>
    <row r="681" spans="1:26" x14ac:dyDescent="0.25">
      <c r="A681" t="s">
        <v>101</v>
      </c>
      <c r="B681" t="s">
        <v>76</v>
      </c>
      <c r="C681" t="s">
        <v>547</v>
      </c>
      <c r="D681" t="s">
        <v>25</v>
      </c>
      <c r="E681" t="s">
        <v>39</v>
      </c>
      <c r="F681" t="s">
        <v>726</v>
      </c>
      <c r="G681" t="str">
        <f t="shared" si="1213"/>
        <v>DL2022019</v>
      </c>
      <c r="H681" t="str">
        <f t="shared" si="1214"/>
        <v>02</v>
      </c>
      <c r="I681" t="str">
        <f t="shared" si="1215"/>
        <v>plafle</v>
      </c>
      <c r="J681" t="str">
        <f t="shared" si="1216"/>
        <v>EP</v>
      </c>
      <c r="K681" t="str">
        <f t="shared" si="1217"/>
        <v>EP</v>
      </c>
      <c r="L681" t="str">
        <f t="shared" si="1218"/>
        <v>true</v>
      </c>
      <c r="N681" s="7">
        <f t="shared" si="1226"/>
        <v>0</v>
      </c>
      <c r="O681" s="7" t="str">
        <f t="shared" si="1227"/>
        <v/>
      </c>
      <c r="P681" s="7" t="str">
        <f t="shared" si="1228"/>
        <v/>
      </c>
      <c r="Q681" s="7">
        <f t="shared" si="1229"/>
        <v>0</v>
      </c>
    </row>
    <row r="682" spans="1:26" x14ac:dyDescent="0.25">
      <c r="A682" t="s">
        <v>29</v>
      </c>
      <c r="B682" t="s">
        <v>23</v>
      </c>
      <c r="C682" t="s">
        <v>524</v>
      </c>
      <c r="D682" t="s">
        <v>25</v>
      </c>
      <c r="E682">
        <v>28.57</v>
      </c>
      <c r="F682" t="s">
        <v>726</v>
      </c>
      <c r="G682" t="str">
        <f t="shared" si="1213"/>
        <v>DL2022019</v>
      </c>
      <c r="H682" t="str">
        <f t="shared" si="1214"/>
        <v>03</v>
      </c>
      <c r="I682" t="str">
        <f t="shared" si="1215"/>
        <v>gadmor</v>
      </c>
      <c r="J682" t="str">
        <f t="shared" si="1216"/>
        <v>PK</v>
      </c>
      <c r="K682" t="str">
        <f t="shared" si="1217"/>
        <v>PK</v>
      </c>
      <c r="L682" t="str">
        <f t="shared" si="1218"/>
        <v>true</v>
      </c>
      <c r="N682" s="7">
        <f t="shared" si="1226"/>
        <v>28.57</v>
      </c>
      <c r="O682" s="7">
        <f t="shared" si="1227"/>
        <v>28.57</v>
      </c>
      <c r="P682" s="7" t="str">
        <f t="shared" si="1228"/>
        <v/>
      </c>
      <c r="Q682" s="7" t="str">
        <f t="shared" si="1229"/>
        <v/>
      </c>
      <c r="R682" t="str">
        <f t="shared" ref="R682" si="1293">IF(AND(O682&gt;0,P683=0),"Valid","Invalid")</f>
        <v>Valid</v>
      </c>
      <c r="S682" t="str">
        <f t="shared" ref="S682" si="1294">IF(OR(Q684&gt;0,Q685&gt;0),"Present","Absent")</f>
        <v>Absent</v>
      </c>
      <c r="T682" t="str">
        <f t="shared" ref="T682" si="1295">IF(OR(Q684&lt;41,Q685&lt;41),"Ct&lt;41",IF(OR(Q684&gt;41,Q685&gt;41),"Ct&gt;41","No Ct"))</f>
        <v>Ct&lt;41</v>
      </c>
      <c r="V682" t="str">
        <f t="shared" ref="V682" si="1296">G682&amp;"_"&amp;I682&amp;"_"&amp;R682&amp;"_"&amp;S682&amp;"_"&amp;T682</f>
        <v>DL2022019_gadmor_Valid_Absent_Ct&lt;41</v>
      </c>
      <c r="X682">
        <f t="shared" ref="X682" si="1297">O682</f>
        <v>28.57</v>
      </c>
      <c r="Y682">
        <f t="shared" ref="Y682" si="1298">P683</f>
        <v>0</v>
      </c>
      <c r="Z682">
        <f t="shared" ref="Z682" si="1299">Q684+Q685</f>
        <v>0</v>
      </c>
    </row>
    <row r="683" spans="1:26" x14ac:dyDescent="0.25">
      <c r="A683" t="s">
        <v>55</v>
      </c>
      <c r="B683" t="s">
        <v>51</v>
      </c>
      <c r="C683" t="s">
        <v>536</v>
      </c>
      <c r="D683" t="s">
        <v>25</v>
      </c>
      <c r="E683" t="s">
        <v>39</v>
      </c>
      <c r="F683" t="s">
        <v>726</v>
      </c>
      <c r="G683" t="str">
        <f t="shared" si="1213"/>
        <v>DL2022019</v>
      </c>
      <c r="H683" t="str">
        <f t="shared" si="1214"/>
        <v>03</v>
      </c>
      <c r="I683" t="str">
        <f t="shared" si="1215"/>
        <v>gadmor</v>
      </c>
      <c r="J683" t="str">
        <f t="shared" si="1216"/>
        <v>NK</v>
      </c>
      <c r="K683" t="str">
        <f t="shared" si="1217"/>
        <v>NK</v>
      </c>
      <c r="L683" t="str">
        <f t="shared" si="1218"/>
        <v>true</v>
      </c>
      <c r="N683" s="7">
        <f t="shared" si="1226"/>
        <v>0</v>
      </c>
      <c r="O683" s="7" t="str">
        <f t="shared" si="1227"/>
        <v/>
      </c>
      <c r="P683" s="7">
        <f t="shared" si="1228"/>
        <v>0</v>
      </c>
      <c r="Q683" s="7" t="str">
        <f t="shared" si="1229"/>
        <v/>
      </c>
    </row>
    <row r="684" spans="1:26" x14ac:dyDescent="0.25">
      <c r="A684" t="s">
        <v>80</v>
      </c>
      <c r="B684" t="s">
        <v>76</v>
      </c>
      <c r="C684" t="s">
        <v>548</v>
      </c>
      <c r="D684" t="s">
        <v>25</v>
      </c>
      <c r="E684" t="s">
        <v>39</v>
      </c>
      <c r="F684" t="s">
        <v>726</v>
      </c>
      <c r="G684" t="str">
        <f t="shared" si="1213"/>
        <v>DL2022019</v>
      </c>
      <c r="H684" t="str">
        <f t="shared" si="1214"/>
        <v>03</v>
      </c>
      <c r="I684" t="str">
        <f t="shared" si="1215"/>
        <v>gadmor</v>
      </c>
      <c r="J684" t="str">
        <f t="shared" si="1216"/>
        <v>EP</v>
      </c>
      <c r="K684" t="str">
        <f t="shared" si="1217"/>
        <v>EP</v>
      </c>
      <c r="L684" t="str">
        <f t="shared" si="1218"/>
        <v>true</v>
      </c>
      <c r="N684" s="7">
        <f t="shared" si="1226"/>
        <v>0</v>
      </c>
      <c r="O684" s="7" t="str">
        <f t="shared" si="1227"/>
        <v/>
      </c>
      <c r="P684" s="7" t="str">
        <f t="shared" si="1228"/>
        <v/>
      </c>
      <c r="Q684" s="7">
        <f t="shared" si="1229"/>
        <v>0</v>
      </c>
    </row>
    <row r="685" spans="1:26" x14ac:dyDescent="0.25">
      <c r="A685" t="s">
        <v>102</v>
      </c>
      <c r="B685" t="s">
        <v>76</v>
      </c>
      <c r="C685" t="s">
        <v>548</v>
      </c>
      <c r="D685" t="s">
        <v>25</v>
      </c>
      <c r="E685" t="s">
        <v>39</v>
      </c>
      <c r="F685" t="s">
        <v>726</v>
      </c>
      <c r="G685" t="str">
        <f t="shared" si="1213"/>
        <v>DL2022019</v>
      </c>
      <c r="H685" t="str">
        <f t="shared" si="1214"/>
        <v>03</v>
      </c>
      <c r="I685" t="str">
        <f t="shared" si="1215"/>
        <v>gadmor</v>
      </c>
      <c r="J685" t="str">
        <f t="shared" si="1216"/>
        <v>EP</v>
      </c>
      <c r="K685" t="str">
        <f t="shared" si="1217"/>
        <v>EP</v>
      </c>
      <c r="L685" t="str">
        <f t="shared" si="1218"/>
        <v>true</v>
      </c>
      <c r="N685" s="7">
        <f t="shared" si="1226"/>
        <v>0</v>
      </c>
      <c r="O685" s="7" t="str">
        <f t="shared" si="1227"/>
        <v/>
      </c>
      <c r="P685" s="7" t="str">
        <f t="shared" si="1228"/>
        <v/>
      </c>
      <c r="Q685" s="7">
        <f t="shared" si="1229"/>
        <v>0</v>
      </c>
    </row>
    <row r="686" spans="1:26" x14ac:dyDescent="0.25">
      <c r="A686" t="s">
        <v>31</v>
      </c>
      <c r="B686" t="s">
        <v>23</v>
      </c>
      <c r="C686" t="s">
        <v>525</v>
      </c>
      <c r="D686" t="s">
        <v>25</v>
      </c>
      <c r="E686">
        <v>30.62</v>
      </c>
      <c r="F686" t="s">
        <v>726</v>
      </c>
      <c r="G686" t="str">
        <f t="shared" si="1213"/>
        <v>DL2022019</v>
      </c>
      <c r="H686" t="str">
        <f t="shared" si="1214"/>
        <v>04</v>
      </c>
      <c r="I686" t="str">
        <f t="shared" si="1215"/>
        <v>gadmor</v>
      </c>
      <c r="J686" t="str">
        <f t="shared" si="1216"/>
        <v>PK</v>
      </c>
      <c r="K686" t="str">
        <f t="shared" si="1217"/>
        <v>PK</v>
      </c>
      <c r="L686" t="str">
        <f t="shared" si="1218"/>
        <v>true</v>
      </c>
      <c r="N686" s="7">
        <f t="shared" si="1226"/>
        <v>30.62</v>
      </c>
      <c r="O686" s="7">
        <f t="shared" si="1227"/>
        <v>30.62</v>
      </c>
      <c r="P686" s="7" t="str">
        <f t="shared" si="1228"/>
        <v/>
      </c>
      <c r="Q686" s="7" t="str">
        <f t="shared" si="1229"/>
        <v/>
      </c>
      <c r="R686" t="str">
        <f t="shared" ref="R686" si="1300">IF(AND(O686&gt;0,P687=0),"Valid","Invalid")</f>
        <v>Valid</v>
      </c>
      <c r="S686" t="str">
        <f t="shared" ref="S686" si="1301">IF(OR(Q688&gt;0,Q689&gt;0),"Present","Absent")</f>
        <v>Absent</v>
      </c>
      <c r="T686" t="str">
        <f t="shared" ref="T686" si="1302">IF(OR(Q688&lt;41,Q689&lt;41),"Ct&lt;41",IF(OR(Q688&gt;41,Q689&gt;41),"Ct&gt;41","No Ct"))</f>
        <v>Ct&lt;41</v>
      </c>
      <c r="V686" t="str">
        <f t="shared" ref="V686" si="1303">G686&amp;"_"&amp;I686&amp;"_"&amp;R686&amp;"_"&amp;S686&amp;"_"&amp;T686</f>
        <v>DL2022019_gadmor_Valid_Absent_Ct&lt;41</v>
      </c>
      <c r="X686">
        <f t="shared" ref="X686" si="1304">O686</f>
        <v>30.62</v>
      </c>
      <c r="Y686">
        <f t="shared" ref="Y686" si="1305">P687</f>
        <v>0</v>
      </c>
      <c r="Z686">
        <f t="shared" ref="Z686" si="1306">Q688+Q689</f>
        <v>0</v>
      </c>
    </row>
    <row r="687" spans="1:26" x14ac:dyDescent="0.25">
      <c r="A687" t="s">
        <v>57</v>
      </c>
      <c r="B687" t="s">
        <v>51</v>
      </c>
      <c r="C687" t="s">
        <v>537</v>
      </c>
      <c r="D687" t="s">
        <v>25</v>
      </c>
      <c r="E687" t="s">
        <v>39</v>
      </c>
      <c r="F687" t="s">
        <v>726</v>
      </c>
      <c r="G687" t="str">
        <f t="shared" si="1213"/>
        <v>DL2022019</v>
      </c>
      <c r="H687" t="str">
        <f t="shared" si="1214"/>
        <v>04</v>
      </c>
      <c r="I687" t="str">
        <f t="shared" si="1215"/>
        <v>gadmor</v>
      </c>
      <c r="J687" t="str">
        <f t="shared" si="1216"/>
        <v>NK</v>
      </c>
      <c r="K687" t="str">
        <f t="shared" si="1217"/>
        <v>NK</v>
      </c>
      <c r="L687" t="str">
        <f t="shared" si="1218"/>
        <v>true</v>
      </c>
      <c r="N687" s="7">
        <f t="shared" si="1226"/>
        <v>0</v>
      </c>
      <c r="O687" s="7" t="str">
        <f t="shared" si="1227"/>
        <v/>
      </c>
      <c r="P687" s="7">
        <f t="shared" si="1228"/>
        <v>0</v>
      </c>
      <c r="Q687" s="7" t="str">
        <f t="shared" si="1229"/>
        <v/>
      </c>
    </row>
    <row r="688" spans="1:26" x14ac:dyDescent="0.25">
      <c r="A688" t="s">
        <v>82</v>
      </c>
      <c r="B688" t="s">
        <v>76</v>
      </c>
      <c r="C688" t="s">
        <v>549</v>
      </c>
      <c r="D688" t="s">
        <v>25</v>
      </c>
      <c r="E688" t="s">
        <v>39</v>
      </c>
      <c r="F688" t="s">
        <v>726</v>
      </c>
      <c r="G688" t="str">
        <f t="shared" si="1213"/>
        <v>DL2022019</v>
      </c>
      <c r="H688" t="str">
        <f t="shared" si="1214"/>
        <v>04</v>
      </c>
      <c r="I688" t="str">
        <f t="shared" si="1215"/>
        <v>gadmor</v>
      </c>
      <c r="J688" t="str">
        <f t="shared" si="1216"/>
        <v>EP</v>
      </c>
      <c r="K688" t="str">
        <f t="shared" si="1217"/>
        <v>EP</v>
      </c>
      <c r="L688" t="str">
        <f t="shared" si="1218"/>
        <v>true</v>
      </c>
      <c r="N688" s="7">
        <f t="shared" si="1226"/>
        <v>0</v>
      </c>
      <c r="O688" s="7" t="str">
        <f t="shared" si="1227"/>
        <v/>
      </c>
      <c r="P688" s="7" t="str">
        <f t="shared" si="1228"/>
        <v/>
      </c>
      <c r="Q688" s="7">
        <f t="shared" si="1229"/>
        <v>0</v>
      </c>
    </row>
    <row r="689" spans="1:26" x14ac:dyDescent="0.25">
      <c r="A689" t="s">
        <v>103</v>
      </c>
      <c r="B689" t="s">
        <v>76</v>
      </c>
      <c r="C689" t="s">
        <v>549</v>
      </c>
      <c r="D689" t="s">
        <v>25</v>
      </c>
      <c r="E689" t="s">
        <v>39</v>
      </c>
      <c r="F689" t="s">
        <v>726</v>
      </c>
      <c r="G689" t="str">
        <f t="shared" si="1213"/>
        <v>DL2022019</v>
      </c>
      <c r="H689" t="str">
        <f t="shared" si="1214"/>
        <v>04</v>
      </c>
      <c r="I689" t="str">
        <f t="shared" si="1215"/>
        <v>gadmor</v>
      </c>
      <c r="J689" t="str">
        <f t="shared" si="1216"/>
        <v>EP</v>
      </c>
      <c r="K689" t="str">
        <f t="shared" si="1217"/>
        <v>EP</v>
      </c>
      <c r="L689" t="str">
        <f t="shared" si="1218"/>
        <v>true</v>
      </c>
      <c r="N689" s="7">
        <f t="shared" si="1226"/>
        <v>0</v>
      </c>
      <c r="O689" s="7" t="str">
        <f t="shared" si="1227"/>
        <v/>
      </c>
      <c r="P689" s="7" t="str">
        <f t="shared" si="1228"/>
        <v/>
      </c>
      <c r="Q689" s="7">
        <f t="shared" si="1229"/>
        <v>0</v>
      </c>
    </row>
    <row r="690" spans="1:26" x14ac:dyDescent="0.25">
      <c r="A690" t="s">
        <v>33</v>
      </c>
      <c r="B690" t="s">
        <v>23</v>
      </c>
      <c r="C690" t="s">
        <v>526</v>
      </c>
      <c r="D690" t="s">
        <v>25</v>
      </c>
      <c r="E690" t="s">
        <v>39</v>
      </c>
      <c r="F690" t="s">
        <v>726</v>
      </c>
      <c r="G690" t="str">
        <f t="shared" si="1213"/>
        <v>DL2022019</v>
      </c>
      <c r="H690" t="str">
        <f t="shared" si="1214"/>
        <v>05</v>
      </c>
      <c r="I690" t="str">
        <f t="shared" si="1215"/>
        <v>myaare</v>
      </c>
      <c r="J690" t="str">
        <f t="shared" si="1216"/>
        <v>PK</v>
      </c>
      <c r="K690" t="str">
        <f t="shared" si="1217"/>
        <v>PK</v>
      </c>
      <c r="L690" t="str">
        <f t="shared" si="1218"/>
        <v>true</v>
      </c>
      <c r="N690" s="7">
        <f t="shared" si="1226"/>
        <v>0</v>
      </c>
      <c r="O690" s="7">
        <f t="shared" si="1227"/>
        <v>0</v>
      </c>
      <c r="P690" s="7" t="str">
        <f t="shared" si="1228"/>
        <v/>
      </c>
      <c r="Q690" s="7" t="str">
        <f t="shared" si="1229"/>
        <v/>
      </c>
      <c r="R690" t="str">
        <f t="shared" ref="R690" si="1307">IF(AND(O690&gt;0,P691=0),"Valid","Invalid")</f>
        <v>Invalid</v>
      </c>
      <c r="S690" t="str">
        <f t="shared" ref="S690" si="1308">IF(OR(Q692&gt;0,Q693&gt;0),"Present","Absent")</f>
        <v>Absent</v>
      </c>
      <c r="T690" t="str">
        <f t="shared" ref="T690" si="1309">IF(OR(Q692&lt;41,Q693&lt;41),"Ct&lt;41",IF(OR(Q692&gt;41,Q693&gt;41),"Ct&gt;41","No Ct"))</f>
        <v>Ct&lt;41</v>
      </c>
      <c r="V690" t="str">
        <f t="shared" ref="V690" si="1310">G690&amp;"_"&amp;I690&amp;"_"&amp;R690&amp;"_"&amp;S690&amp;"_"&amp;T690</f>
        <v>DL2022019_myaare_Invalid_Absent_Ct&lt;41</v>
      </c>
      <c r="X690">
        <f t="shared" ref="X690" si="1311">O690</f>
        <v>0</v>
      </c>
      <c r="Y690">
        <f t="shared" ref="Y690" si="1312">P691</f>
        <v>0</v>
      </c>
      <c r="Z690">
        <f t="shared" ref="Z690" si="1313">Q692+Q693</f>
        <v>0</v>
      </c>
    </row>
    <row r="691" spans="1:26" x14ac:dyDescent="0.25">
      <c r="A691" t="s">
        <v>59</v>
      </c>
      <c r="B691" t="s">
        <v>51</v>
      </c>
      <c r="C691" t="s">
        <v>538</v>
      </c>
      <c r="D691" t="s">
        <v>25</v>
      </c>
      <c r="E691" t="s">
        <v>39</v>
      </c>
      <c r="F691" t="s">
        <v>726</v>
      </c>
      <c r="G691" t="str">
        <f t="shared" si="1213"/>
        <v>DL2022019</v>
      </c>
      <c r="H691" t="str">
        <f t="shared" si="1214"/>
        <v>05</v>
      </c>
      <c r="I691" t="str">
        <f t="shared" si="1215"/>
        <v>myaare</v>
      </c>
      <c r="J691" t="str">
        <f t="shared" si="1216"/>
        <v>NK</v>
      </c>
      <c r="K691" t="str">
        <f t="shared" si="1217"/>
        <v>NK</v>
      </c>
      <c r="L691" t="str">
        <f t="shared" si="1218"/>
        <v>true</v>
      </c>
      <c r="N691" s="7">
        <f t="shared" si="1226"/>
        <v>0</v>
      </c>
      <c r="O691" s="7" t="str">
        <f t="shared" si="1227"/>
        <v/>
      </c>
      <c r="P691" s="7">
        <f t="shared" si="1228"/>
        <v>0</v>
      </c>
      <c r="Q691" s="7" t="str">
        <f t="shared" si="1229"/>
        <v/>
      </c>
    </row>
    <row r="692" spans="1:26" x14ac:dyDescent="0.25">
      <c r="A692" t="s">
        <v>84</v>
      </c>
      <c r="B692" t="s">
        <v>76</v>
      </c>
      <c r="C692" t="s">
        <v>550</v>
      </c>
      <c r="D692" t="s">
        <v>25</v>
      </c>
      <c r="E692" t="s">
        <v>39</v>
      </c>
      <c r="F692" t="s">
        <v>726</v>
      </c>
      <c r="G692" t="str">
        <f t="shared" si="1213"/>
        <v>DL2022019</v>
      </c>
      <c r="H692" t="str">
        <f t="shared" si="1214"/>
        <v>05</v>
      </c>
      <c r="I692" t="str">
        <f t="shared" si="1215"/>
        <v>myaare</v>
      </c>
      <c r="J692" t="str">
        <f t="shared" si="1216"/>
        <v>EP</v>
      </c>
      <c r="K692" t="str">
        <f t="shared" si="1217"/>
        <v>EP</v>
      </c>
      <c r="L692" t="str">
        <f t="shared" si="1218"/>
        <v>true</v>
      </c>
      <c r="N692" s="7">
        <f t="shared" si="1226"/>
        <v>0</v>
      </c>
      <c r="O692" s="7" t="str">
        <f t="shared" si="1227"/>
        <v/>
      </c>
      <c r="P692" s="7" t="str">
        <f t="shared" si="1228"/>
        <v/>
      </c>
      <c r="Q692" s="7">
        <f t="shared" si="1229"/>
        <v>0</v>
      </c>
    </row>
    <row r="693" spans="1:26" x14ac:dyDescent="0.25">
      <c r="A693" t="s">
        <v>104</v>
      </c>
      <c r="B693" t="s">
        <v>76</v>
      </c>
      <c r="C693" t="s">
        <v>550</v>
      </c>
      <c r="D693" t="s">
        <v>25</v>
      </c>
      <c r="E693" t="s">
        <v>39</v>
      </c>
      <c r="F693" t="s">
        <v>726</v>
      </c>
      <c r="G693" t="str">
        <f t="shared" si="1213"/>
        <v>DL2022019</v>
      </c>
      <c r="H693" t="str">
        <f t="shared" si="1214"/>
        <v>05</v>
      </c>
      <c r="I693" t="str">
        <f t="shared" si="1215"/>
        <v>myaare</v>
      </c>
      <c r="J693" t="str">
        <f t="shared" si="1216"/>
        <v>EP</v>
      </c>
      <c r="K693" t="str">
        <f t="shared" si="1217"/>
        <v>EP</v>
      </c>
      <c r="L693" t="str">
        <f t="shared" si="1218"/>
        <v>true</v>
      </c>
      <c r="N693" s="7">
        <f t="shared" si="1226"/>
        <v>0</v>
      </c>
      <c r="O693" s="7" t="str">
        <f t="shared" si="1227"/>
        <v/>
      </c>
      <c r="P693" s="7" t="str">
        <f t="shared" si="1228"/>
        <v/>
      </c>
      <c r="Q693" s="7">
        <f t="shared" si="1229"/>
        <v>0</v>
      </c>
    </row>
    <row r="694" spans="1:26" x14ac:dyDescent="0.25">
      <c r="A694" t="s">
        <v>35</v>
      </c>
      <c r="B694" t="s">
        <v>23</v>
      </c>
      <c r="C694" t="s">
        <v>527</v>
      </c>
      <c r="D694" t="s">
        <v>25</v>
      </c>
      <c r="E694">
        <v>29.23</v>
      </c>
      <c r="F694" t="s">
        <v>726</v>
      </c>
      <c r="G694" t="str">
        <f t="shared" si="1213"/>
        <v>DL2022019</v>
      </c>
      <c r="H694" t="str">
        <f t="shared" si="1214"/>
        <v>06</v>
      </c>
      <c r="I694" t="str">
        <f t="shared" si="1215"/>
        <v>myaare</v>
      </c>
      <c r="J694" t="str">
        <f t="shared" si="1216"/>
        <v>PK</v>
      </c>
      <c r="K694" t="str">
        <f t="shared" si="1217"/>
        <v>PK</v>
      </c>
      <c r="L694" t="str">
        <f t="shared" si="1218"/>
        <v>true</v>
      </c>
      <c r="N694" s="7">
        <f t="shared" si="1226"/>
        <v>29.23</v>
      </c>
      <c r="O694" s="7">
        <f t="shared" si="1227"/>
        <v>29.23</v>
      </c>
      <c r="P694" s="7" t="str">
        <f t="shared" si="1228"/>
        <v/>
      </c>
      <c r="Q694" s="7" t="str">
        <f t="shared" si="1229"/>
        <v/>
      </c>
      <c r="R694" t="str">
        <f t="shared" ref="R694" si="1314">IF(AND(O694&gt;0,P695=0),"Valid","Invalid")</f>
        <v>Valid</v>
      </c>
      <c r="S694" t="str">
        <f t="shared" ref="S694" si="1315">IF(OR(Q696&gt;0,Q697&gt;0),"Present","Absent")</f>
        <v>Absent</v>
      </c>
      <c r="T694" t="str">
        <f t="shared" ref="T694" si="1316">IF(OR(Q696&lt;41,Q697&lt;41),"Ct&lt;41",IF(OR(Q696&gt;41,Q697&gt;41),"Ct&gt;41","No Ct"))</f>
        <v>Ct&lt;41</v>
      </c>
      <c r="V694" t="str">
        <f t="shared" ref="V694" si="1317">G694&amp;"_"&amp;I694&amp;"_"&amp;R694&amp;"_"&amp;S694&amp;"_"&amp;T694</f>
        <v>DL2022019_myaare_Valid_Absent_Ct&lt;41</v>
      </c>
      <c r="X694">
        <f t="shared" ref="X694" si="1318">O694</f>
        <v>29.23</v>
      </c>
      <c r="Y694">
        <f t="shared" ref="Y694" si="1319">P695</f>
        <v>0</v>
      </c>
      <c r="Z694">
        <f t="shared" ref="Z694" si="1320">Q696+Q697</f>
        <v>0</v>
      </c>
    </row>
    <row r="695" spans="1:26" x14ac:dyDescent="0.25">
      <c r="A695" t="s">
        <v>61</v>
      </c>
      <c r="B695" t="s">
        <v>51</v>
      </c>
      <c r="C695" t="s">
        <v>539</v>
      </c>
      <c r="D695" t="s">
        <v>25</v>
      </c>
      <c r="E695" t="s">
        <v>39</v>
      </c>
      <c r="F695" t="s">
        <v>726</v>
      </c>
      <c r="G695" t="str">
        <f t="shared" si="1213"/>
        <v>DL2022019</v>
      </c>
      <c r="H695" t="str">
        <f t="shared" si="1214"/>
        <v>06</v>
      </c>
      <c r="I695" t="str">
        <f t="shared" si="1215"/>
        <v>myaare</v>
      </c>
      <c r="J695" t="str">
        <f t="shared" si="1216"/>
        <v>NK</v>
      </c>
      <c r="K695" t="str">
        <f t="shared" si="1217"/>
        <v>NK</v>
      </c>
      <c r="L695" t="str">
        <f t="shared" si="1218"/>
        <v>true</v>
      </c>
      <c r="N695" s="7">
        <f t="shared" si="1226"/>
        <v>0</v>
      </c>
      <c r="O695" s="7" t="str">
        <f t="shared" si="1227"/>
        <v/>
      </c>
      <c r="P695" s="7">
        <f t="shared" si="1228"/>
        <v>0</v>
      </c>
      <c r="Q695" s="7" t="str">
        <f t="shared" si="1229"/>
        <v/>
      </c>
    </row>
    <row r="696" spans="1:26" x14ac:dyDescent="0.25">
      <c r="A696" t="s">
        <v>86</v>
      </c>
      <c r="B696" t="s">
        <v>76</v>
      </c>
      <c r="C696" t="s">
        <v>551</v>
      </c>
      <c r="D696" t="s">
        <v>25</v>
      </c>
      <c r="E696" t="s">
        <v>39</v>
      </c>
      <c r="F696" t="s">
        <v>726</v>
      </c>
      <c r="G696" t="str">
        <f t="shared" si="1213"/>
        <v>DL2022019</v>
      </c>
      <c r="H696" t="str">
        <f t="shared" si="1214"/>
        <v>06</v>
      </c>
      <c r="I696" t="str">
        <f t="shared" si="1215"/>
        <v>myaare</v>
      </c>
      <c r="J696" t="str">
        <f t="shared" si="1216"/>
        <v>EP</v>
      </c>
      <c r="K696" t="str">
        <f t="shared" si="1217"/>
        <v>EP</v>
      </c>
      <c r="L696" t="str">
        <f t="shared" si="1218"/>
        <v>true</v>
      </c>
      <c r="N696" s="7">
        <f t="shared" si="1226"/>
        <v>0</v>
      </c>
      <c r="O696" s="7" t="str">
        <f t="shared" si="1227"/>
        <v/>
      </c>
      <c r="P696" s="7" t="str">
        <f t="shared" si="1228"/>
        <v/>
      </c>
      <c r="Q696" s="7">
        <f t="shared" si="1229"/>
        <v>0</v>
      </c>
    </row>
    <row r="697" spans="1:26" x14ac:dyDescent="0.25">
      <c r="A697" t="s">
        <v>105</v>
      </c>
      <c r="B697" t="s">
        <v>76</v>
      </c>
      <c r="C697" t="s">
        <v>551</v>
      </c>
      <c r="D697" t="s">
        <v>25</v>
      </c>
      <c r="E697" t="s">
        <v>39</v>
      </c>
      <c r="F697" t="s">
        <v>726</v>
      </c>
      <c r="G697" t="str">
        <f t="shared" si="1213"/>
        <v>DL2022019</v>
      </c>
      <c r="H697" t="str">
        <f t="shared" si="1214"/>
        <v>06</v>
      </c>
      <c r="I697" t="str">
        <f t="shared" si="1215"/>
        <v>myaare</v>
      </c>
      <c r="J697" t="str">
        <f t="shared" si="1216"/>
        <v>EP</v>
      </c>
      <c r="K697" t="str">
        <f t="shared" si="1217"/>
        <v>EP</v>
      </c>
      <c r="L697" t="str">
        <f t="shared" si="1218"/>
        <v>true</v>
      </c>
      <c r="N697" s="7">
        <f t="shared" si="1226"/>
        <v>0</v>
      </c>
      <c r="O697" s="7" t="str">
        <f t="shared" si="1227"/>
        <v/>
      </c>
      <c r="P697" s="7" t="str">
        <f t="shared" si="1228"/>
        <v/>
      </c>
      <c r="Q697" s="7">
        <f t="shared" si="1229"/>
        <v>0</v>
      </c>
    </row>
    <row r="698" spans="1:26" x14ac:dyDescent="0.25">
      <c r="A698" t="s">
        <v>37</v>
      </c>
      <c r="B698" t="s">
        <v>23</v>
      </c>
      <c r="C698" t="s">
        <v>528</v>
      </c>
      <c r="D698" t="s">
        <v>25</v>
      </c>
      <c r="E698">
        <v>35.56</v>
      </c>
      <c r="F698" t="s">
        <v>726</v>
      </c>
      <c r="G698" t="str">
        <f t="shared" si="1213"/>
        <v>DL2022019</v>
      </c>
      <c r="H698" t="str">
        <f t="shared" si="1214"/>
        <v>07</v>
      </c>
      <c r="I698" t="str">
        <f t="shared" si="1215"/>
        <v>mnelei</v>
      </c>
      <c r="J698" t="str">
        <f t="shared" si="1216"/>
        <v>PK</v>
      </c>
      <c r="K698" t="str">
        <f t="shared" si="1217"/>
        <v>PK</v>
      </c>
      <c r="L698" t="str">
        <f t="shared" si="1218"/>
        <v>true</v>
      </c>
      <c r="N698" s="7">
        <f t="shared" si="1226"/>
        <v>35.56</v>
      </c>
      <c r="O698" s="7">
        <f t="shared" si="1227"/>
        <v>35.56</v>
      </c>
      <c r="P698" s="7" t="str">
        <f t="shared" si="1228"/>
        <v/>
      </c>
      <c r="Q698" s="7" t="str">
        <f t="shared" si="1229"/>
        <v/>
      </c>
      <c r="R698" t="str">
        <f t="shared" ref="R698" si="1321">IF(AND(O698&gt;0,P699=0),"Valid","Invalid")</f>
        <v>Valid</v>
      </c>
      <c r="S698" t="str">
        <f t="shared" ref="S698" si="1322">IF(OR(Q700&gt;0,Q701&gt;0),"Present","Absent")</f>
        <v>Absent</v>
      </c>
      <c r="T698" t="str">
        <f t="shared" ref="T698" si="1323">IF(OR(Q700&lt;41,Q701&lt;41),"Ct&lt;41",IF(OR(Q700&gt;41,Q701&gt;41),"Ct&gt;41","No Ct"))</f>
        <v>Ct&lt;41</v>
      </c>
      <c r="V698" t="str">
        <f t="shared" ref="V698" si="1324">G698&amp;"_"&amp;I698&amp;"_"&amp;R698&amp;"_"&amp;S698&amp;"_"&amp;T698</f>
        <v>DL2022019_mnelei_Valid_Absent_Ct&lt;41</v>
      </c>
      <c r="X698">
        <f t="shared" ref="X698" si="1325">O698</f>
        <v>35.56</v>
      </c>
      <c r="Y698">
        <f t="shared" ref="Y698" si="1326">P699</f>
        <v>0</v>
      </c>
      <c r="Z698">
        <f t="shared" ref="Z698" si="1327">Q700+Q701</f>
        <v>0</v>
      </c>
    </row>
    <row r="699" spans="1:26" x14ac:dyDescent="0.25">
      <c r="A699" t="s">
        <v>63</v>
      </c>
      <c r="B699" t="s">
        <v>51</v>
      </c>
      <c r="C699" t="s">
        <v>540</v>
      </c>
      <c r="D699" t="s">
        <v>25</v>
      </c>
      <c r="E699" t="s">
        <v>39</v>
      </c>
      <c r="F699" t="s">
        <v>726</v>
      </c>
      <c r="G699" t="str">
        <f t="shared" si="1213"/>
        <v>DL2022019</v>
      </c>
      <c r="H699" t="str">
        <f t="shared" si="1214"/>
        <v>07</v>
      </c>
      <c r="I699" t="str">
        <f t="shared" si="1215"/>
        <v>mnelei</v>
      </c>
      <c r="J699" t="str">
        <f t="shared" si="1216"/>
        <v>NK</v>
      </c>
      <c r="K699" t="str">
        <f t="shared" si="1217"/>
        <v>NK</v>
      </c>
      <c r="L699" t="str">
        <f t="shared" si="1218"/>
        <v>true</v>
      </c>
      <c r="N699" s="7">
        <f t="shared" si="1226"/>
        <v>0</v>
      </c>
      <c r="O699" s="7" t="str">
        <f t="shared" si="1227"/>
        <v/>
      </c>
      <c r="P699" s="7">
        <f t="shared" si="1228"/>
        <v>0</v>
      </c>
      <c r="Q699" s="7" t="str">
        <f t="shared" si="1229"/>
        <v/>
      </c>
    </row>
    <row r="700" spans="1:26" x14ac:dyDescent="0.25">
      <c r="A700" t="s">
        <v>88</v>
      </c>
      <c r="B700" t="s">
        <v>76</v>
      </c>
      <c r="C700" t="s">
        <v>552</v>
      </c>
      <c r="D700" t="s">
        <v>25</v>
      </c>
      <c r="E700" t="s">
        <v>39</v>
      </c>
      <c r="F700" t="s">
        <v>726</v>
      </c>
      <c r="G700" t="str">
        <f t="shared" si="1213"/>
        <v>DL2022019</v>
      </c>
      <c r="H700" t="str">
        <f t="shared" si="1214"/>
        <v>07</v>
      </c>
      <c r="I700" t="str">
        <f t="shared" si="1215"/>
        <v>mnelei</v>
      </c>
      <c r="J700" t="str">
        <f t="shared" si="1216"/>
        <v>EP</v>
      </c>
      <c r="K700" t="str">
        <f t="shared" si="1217"/>
        <v>EP</v>
      </c>
      <c r="L700" t="str">
        <f t="shared" si="1218"/>
        <v>true</v>
      </c>
      <c r="N700" s="7">
        <f t="shared" si="1226"/>
        <v>0</v>
      </c>
      <c r="O700" s="7" t="str">
        <f t="shared" si="1227"/>
        <v/>
      </c>
      <c r="P700" s="7" t="str">
        <f t="shared" si="1228"/>
        <v/>
      </c>
      <c r="Q700" s="7">
        <f t="shared" si="1229"/>
        <v>0</v>
      </c>
    </row>
    <row r="701" spans="1:26" x14ac:dyDescent="0.25">
      <c r="A701" t="s">
        <v>106</v>
      </c>
      <c r="B701" t="s">
        <v>76</v>
      </c>
      <c r="C701" t="s">
        <v>552</v>
      </c>
      <c r="D701" t="s">
        <v>25</v>
      </c>
      <c r="E701" t="s">
        <v>39</v>
      </c>
      <c r="F701" t="s">
        <v>726</v>
      </c>
      <c r="G701" t="str">
        <f t="shared" si="1213"/>
        <v>DL2022019</v>
      </c>
      <c r="H701" t="str">
        <f t="shared" si="1214"/>
        <v>07</v>
      </c>
      <c r="I701" t="str">
        <f t="shared" si="1215"/>
        <v>mnelei</v>
      </c>
      <c r="J701" t="str">
        <f t="shared" si="1216"/>
        <v>EP</v>
      </c>
      <c r="K701" t="str">
        <f t="shared" si="1217"/>
        <v>EP</v>
      </c>
      <c r="L701" t="str">
        <f t="shared" si="1218"/>
        <v>true</v>
      </c>
      <c r="N701" s="7">
        <f t="shared" si="1226"/>
        <v>0</v>
      </c>
      <c r="O701" s="7" t="str">
        <f t="shared" si="1227"/>
        <v/>
      </c>
      <c r="P701" s="7" t="str">
        <f t="shared" si="1228"/>
        <v/>
      </c>
      <c r="Q701" s="7">
        <f t="shared" si="1229"/>
        <v>0</v>
      </c>
    </row>
    <row r="702" spans="1:26" x14ac:dyDescent="0.25">
      <c r="A702" t="s">
        <v>40</v>
      </c>
      <c r="B702" t="s">
        <v>23</v>
      </c>
      <c r="C702" t="s">
        <v>529</v>
      </c>
      <c r="D702" t="s">
        <v>25</v>
      </c>
      <c r="E702">
        <v>34.979999999999997</v>
      </c>
      <c r="F702" t="s">
        <v>726</v>
      </c>
      <c r="G702" t="str">
        <f t="shared" si="1213"/>
        <v>DL2022019</v>
      </c>
      <c r="H702" t="str">
        <f t="shared" si="1214"/>
        <v>08</v>
      </c>
      <c r="I702" t="str">
        <f t="shared" si="1215"/>
        <v>mnelei</v>
      </c>
      <c r="J702" t="str">
        <f t="shared" si="1216"/>
        <v>PK</v>
      </c>
      <c r="K702" t="str">
        <f t="shared" si="1217"/>
        <v>PK</v>
      </c>
      <c r="L702" t="str">
        <f t="shared" si="1218"/>
        <v>true</v>
      </c>
      <c r="N702" s="7">
        <f t="shared" si="1226"/>
        <v>34.979999999999997</v>
      </c>
      <c r="O702" s="7">
        <f t="shared" si="1227"/>
        <v>34.979999999999997</v>
      </c>
      <c r="P702" s="7" t="str">
        <f t="shared" si="1228"/>
        <v/>
      </c>
      <c r="Q702" s="7" t="str">
        <f t="shared" si="1229"/>
        <v/>
      </c>
      <c r="R702" t="str">
        <f t="shared" ref="R702" si="1328">IF(AND(O702&gt;0,P703=0),"Valid","Invalid")</f>
        <v>Valid</v>
      </c>
      <c r="S702" t="str">
        <f t="shared" ref="S702" si="1329">IF(OR(Q704&gt;0,Q705&gt;0),"Present","Absent")</f>
        <v>Present</v>
      </c>
      <c r="T702" t="str">
        <f t="shared" ref="T702" si="1330">IF(OR(Q704&lt;41,Q705&lt;41),"Ct&lt;41",IF(OR(Q704&gt;41,Q705&gt;41),"Ct&gt;41","No Ct"))</f>
        <v>Ct&lt;41</v>
      </c>
      <c r="V702" t="str">
        <f t="shared" ref="V702" si="1331">G702&amp;"_"&amp;I702&amp;"_"&amp;R702&amp;"_"&amp;S702&amp;"_"&amp;T702</f>
        <v>DL2022019_mnelei_Valid_Present_Ct&lt;41</v>
      </c>
      <c r="X702">
        <f t="shared" ref="X702" si="1332">O702</f>
        <v>34.979999999999997</v>
      </c>
      <c r="Y702">
        <f t="shared" ref="Y702" si="1333">P703</f>
        <v>0</v>
      </c>
      <c r="Z702">
        <f t="shared" ref="Z702" si="1334">Q704+Q705</f>
        <v>70.38</v>
      </c>
    </row>
    <row r="703" spans="1:26" x14ac:dyDescent="0.25">
      <c r="A703" t="s">
        <v>65</v>
      </c>
      <c r="B703" t="s">
        <v>51</v>
      </c>
      <c r="C703" t="s">
        <v>541</v>
      </c>
      <c r="D703" t="s">
        <v>25</v>
      </c>
      <c r="E703" t="s">
        <v>39</v>
      </c>
      <c r="F703" t="s">
        <v>726</v>
      </c>
      <c r="G703" t="str">
        <f t="shared" si="1213"/>
        <v>DL2022019</v>
      </c>
      <c r="H703" t="str">
        <f t="shared" si="1214"/>
        <v>08</v>
      </c>
      <c r="I703" t="str">
        <f t="shared" si="1215"/>
        <v>mnelei</v>
      </c>
      <c r="J703" t="str">
        <f t="shared" si="1216"/>
        <v>NK</v>
      </c>
      <c r="K703" t="str">
        <f t="shared" si="1217"/>
        <v>NK</v>
      </c>
      <c r="L703" t="str">
        <f t="shared" si="1218"/>
        <v>true</v>
      </c>
      <c r="N703" s="7">
        <f t="shared" si="1226"/>
        <v>0</v>
      </c>
      <c r="O703" s="7" t="str">
        <f t="shared" si="1227"/>
        <v/>
      </c>
      <c r="P703" s="7">
        <f t="shared" si="1228"/>
        <v>0</v>
      </c>
      <c r="Q703" s="7" t="str">
        <f t="shared" si="1229"/>
        <v/>
      </c>
    </row>
    <row r="704" spans="1:26" x14ac:dyDescent="0.25">
      <c r="A704" t="s">
        <v>90</v>
      </c>
      <c r="B704" t="s">
        <v>76</v>
      </c>
      <c r="C704" t="s">
        <v>553</v>
      </c>
      <c r="D704" t="s">
        <v>25</v>
      </c>
      <c r="E704">
        <v>35.409999999999997</v>
      </c>
      <c r="F704" t="s">
        <v>726</v>
      </c>
      <c r="G704" t="str">
        <f t="shared" si="1213"/>
        <v>DL2022019</v>
      </c>
      <c r="H704" t="str">
        <f t="shared" si="1214"/>
        <v>08</v>
      </c>
      <c r="I704" t="str">
        <f t="shared" si="1215"/>
        <v>mnelei</v>
      </c>
      <c r="J704" t="str">
        <f t="shared" si="1216"/>
        <v>EP</v>
      </c>
      <c r="K704" t="str">
        <f t="shared" si="1217"/>
        <v>EP</v>
      </c>
      <c r="L704" t="str">
        <f t="shared" si="1218"/>
        <v>true</v>
      </c>
      <c r="N704" s="7">
        <f t="shared" si="1226"/>
        <v>35.409999999999997</v>
      </c>
      <c r="O704" s="7" t="str">
        <f t="shared" si="1227"/>
        <v/>
      </c>
      <c r="P704" s="7" t="str">
        <f t="shared" si="1228"/>
        <v/>
      </c>
      <c r="Q704" s="7">
        <f t="shared" si="1229"/>
        <v>35.409999999999997</v>
      </c>
    </row>
    <row r="705" spans="1:26" x14ac:dyDescent="0.25">
      <c r="A705" t="s">
        <v>107</v>
      </c>
      <c r="B705" t="s">
        <v>76</v>
      </c>
      <c r="C705" t="s">
        <v>553</v>
      </c>
      <c r="D705" t="s">
        <v>25</v>
      </c>
      <c r="E705">
        <v>34.97</v>
      </c>
      <c r="F705" t="s">
        <v>726</v>
      </c>
      <c r="G705" t="str">
        <f t="shared" si="1213"/>
        <v>DL2022019</v>
      </c>
      <c r="H705" t="str">
        <f t="shared" si="1214"/>
        <v>08</v>
      </c>
      <c r="I705" t="str">
        <f t="shared" si="1215"/>
        <v>mnelei</v>
      </c>
      <c r="J705" t="str">
        <f t="shared" si="1216"/>
        <v>EP</v>
      </c>
      <c r="K705" t="str">
        <f t="shared" si="1217"/>
        <v>EP</v>
      </c>
      <c r="L705" t="str">
        <f t="shared" si="1218"/>
        <v>true</v>
      </c>
      <c r="N705" s="7">
        <f t="shared" si="1226"/>
        <v>34.97</v>
      </c>
      <c r="O705" s="7" t="str">
        <f t="shared" si="1227"/>
        <v/>
      </c>
      <c r="P705" s="7" t="str">
        <f t="shared" si="1228"/>
        <v/>
      </c>
      <c r="Q705" s="7">
        <f t="shared" si="1229"/>
        <v>34.97</v>
      </c>
    </row>
    <row r="706" spans="1:26" x14ac:dyDescent="0.25">
      <c r="A706" t="s">
        <v>42</v>
      </c>
      <c r="B706" t="s">
        <v>23</v>
      </c>
      <c r="C706" t="s">
        <v>530</v>
      </c>
      <c r="D706" t="s">
        <v>25</v>
      </c>
      <c r="E706">
        <v>28.7</v>
      </c>
      <c r="F706" t="s">
        <v>726</v>
      </c>
      <c r="G706" t="str">
        <f t="shared" ref="G706:G769" si="1335">MID(F706,10,9)</f>
        <v>DL2022019</v>
      </c>
      <c r="H706" t="str">
        <f t="shared" ref="H706:H769" si="1336">LEFT(C706,2)</f>
        <v>09</v>
      </c>
      <c r="I706" t="str">
        <f t="shared" ref="I706:I769" si="1337">MID(C706,4,6)</f>
        <v>homame</v>
      </c>
      <c r="J706" t="str">
        <f t="shared" ref="J706:J769" si="1338">RIGHT(C706,2)</f>
        <v>PK</v>
      </c>
      <c r="K706" t="str">
        <f t="shared" ref="K706:K769" si="1339">IF(TRIM(B706)="Standard","PK",IF(TRIM(B706)="NTC","NK",IF(TRIM(B706)="Unknown","EP")))</f>
        <v>PK</v>
      </c>
      <c r="L706" t="str">
        <f t="shared" ref="L706:L769" si="1340">IF(J706=K706,"true","false")</f>
        <v>true</v>
      </c>
      <c r="N706" s="7">
        <f t="shared" si="1226"/>
        <v>28.7</v>
      </c>
      <c r="O706" s="7">
        <f t="shared" si="1227"/>
        <v>28.7</v>
      </c>
      <c r="P706" s="7" t="str">
        <f t="shared" si="1228"/>
        <v/>
      </c>
      <c r="Q706" s="7" t="str">
        <f t="shared" si="1229"/>
        <v/>
      </c>
      <c r="R706" t="str">
        <f t="shared" ref="R706" si="1341">IF(AND(O706&gt;0,P707=0),"Valid","Invalid")</f>
        <v>Valid</v>
      </c>
      <c r="S706" t="str">
        <f t="shared" ref="S706" si="1342">IF(OR(Q708&gt;0,Q709&gt;0),"Present","Absent")</f>
        <v>Absent</v>
      </c>
      <c r="T706" t="str">
        <f t="shared" ref="T706" si="1343">IF(OR(Q708&lt;41,Q709&lt;41),"Ct&lt;41",IF(OR(Q708&gt;41,Q709&gt;41),"Ct&gt;41","No Ct"))</f>
        <v>Ct&lt;41</v>
      </c>
      <c r="V706" t="str">
        <f t="shared" ref="V706" si="1344">G706&amp;"_"&amp;I706&amp;"_"&amp;R706&amp;"_"&amp;S706&amp;"_"&amp;T706</f>
        <v>DL2022019_homame_Valid_Absent_Ct&lt;41</v>
      </c>
      <c r="X706">
        <f t="shared" ref="X706" si="1345">O706</f>
        <v>28.7</v>
      </c>
      <c r="Y706">
        <f t="shared" ref="Y706" si="1346">P707</f>
        <v>0</v>
      </c>
      <c r="Z706">
        <f t="shared" ref="Z706" si="1347">Q708+Q709</f>
        <v>0</v>
      </c>
    </row>
    <row r="707" spans="1:26" x14ac:dyDescent="0.25">
      <c r="A707" t="s">
        <v>67</v>
      </c>
      <c r="B707" t="s">
        <v>51</v>
      </c>
      <c r="C707" t="s">
        <v>542</v>
      </c>
      <c r="D707" t="s">
        <v>25</v>
      </c>
      <c r="E707" t="s">
        <v>39</v>
      </c>
      <c r="F707" t="s">
        <v>726</v>
      </c>
      <c r="G707" t="str">
        <f t="shared" si="1335"/>
        <v>DL2022019</v>
      </c>
      <c r="H707" t="str">
        <f t="shared" si="1336"/>
        <v>09</v>
      </c>
      <c r="I707" t="str">
        <f t="shared" si="1337"/>
        <v>homame</v>
      </c>
      <c r="J707" t="str">
        <f t="shared" si="1338"/>
        <v>NK</v>
      </c>
      <c r="K707" t="str">
        <f t="shared" si="1339"/>
        <v>NK</v>
      </c>
      <c r="L707" t="str">
        <f t="shared" si="1340"/>
        <v>true</v>
      </c>
      <c r="N707" s="7">
        <f t="shared" ref="N707:N770" si="1348">IF(TRIM(E707)="No Cq",0,E707)</f>
        <v>0</v>
      </c>
      <c r="O707" s="7" t="str">
        <f t="shared" ref="O707:O770" si="1349">IF(TRIM(B707)="Standard",N707,"")</f>
        <v/>
      </c>
      <c r="P707" s="7">
        <f t="shared" ref="P707:P770" si="1350">IF(TRIM(B707)="NTC",N707,"")</f>
        <v>0</v>
      </c>
      <c r="Q707" s="7" t="str">
        <f t="shared" ref="Q707:Q770" si="1351">IF(TRIM(B707)="Unknown",N707,"")</f>
        <v/>
      </c>
    </row>
    <row r="708" spans="1:26" x14ac:dyDescent="0.25">
      <c r="A708" t="s">
        <v>92</v>
      </c>
      <c r="B708" t="s">
        <v>76</v>
      </c>
      <c r="C708" t="s">
        <v>554</v>
      </c>
      <c r="D708" t="s">
        <v>25</v>
      </c>
      <c r="E708" t="s">
        <v>39</v>
      </c>
      <c r="F708" t="s">
        <v>726</v>
      </c>
      <c r="G708" t="str">
        <f t="shared" si="1335"/>
        <v>DL2022019</v>
      </c>
      <c r="H708" t="str">
        <f t="shared" si="1336"/>
        <v>09</v>
      </c>
      <c r="I708" t="str">
        <f t="shared" si="1337"/>
        <v>homame</v>
      </c>
      <c r="J708" t="str">
        <f t="shared" si="1338"/>
        <v>EP</v>
      </c>
      <c r="K708" t="str">
        <f t="shared" si="1339"/>
        <v>EP</v>
      </c>
      <c r="L708" t="str">
        <f t="shared" si="1340"/>
        <v>true</v>
      </c>
      <c r="N708" s="7">
        <f t="shared" si="1348"/>
        <v>0</v>
      </c>
      <c r="O708" s="7" t="str">
        <f t="shared" si="1349"/>
        <v/>
      </c>
      <c r="P708" s="7" t="str">
        <f t="shared" si="1350"/>
        <v/>
      </c>
      <c r="Q708" s="7">
        <f t="shared" si="1351"/>
        <v>0</v>
      </c>
    </row>
    <row r="709" spans="1:26" x14ac:dyDescent="0.25">
      <c r="A709" t="s">
        <v>108</v>
      </c>
      <c r="B709" t="s">
        <v>76</v>
      </c>
      <c r="C709" t="s">
        <v>554</v>
      </c>
      <c r="D709" t="s">
        <v>25</v>
      </c>
      <c r="E709" t="s">
        <v>39</v>
      </c>
      <c r="F709" t="s">
        <v>726</v>
      </c>
      <c r="G709" t="str">
        <f t="shared" si="1335"/>
        <v>DL2022019</v>
      </c>
      <c r="H709" t="str">
        <f t="shared" si="1336"/>
        <v>09</v>
      </c>
      <c r="I709" t="str">
        <f t="shared" si="1337"/>
        <v>homame</v>
      </c>
      <c r="J709" t="str">
        <f t="shared" si="1338"/>
        <v>EP</v>
      </c>
      <c r="K709" t="str">
        <f t="shared" si="1339"/>
        <v>EP</v>
      </c>
      <c r="L709" t="str">
        <f t="shared" si="1340"/>
        <v>true</v>
      </c>
      <c r="N709" s="7">
        <f t="shared" si="1348"/>
        <v>0</v>
      </c>
      <c r="O709" s="7" t="str">
        <f t="shared" si="1349"/>
        <v/>
      </c>
      <c r="P709" s="7" t="str">
        <f t="shared" si="1350"/>
        <v/>
      </c>
      <c r="Q709" s="7">
        <f t="shared" si="1351"/>
        <v>0</v>
      </c>
    </row>
    <row r="710" spans="1:26" x14ac:dyDescent="0.25">
      <c r="A710" t="s">
        <v>44</v>
      </c>
      <c r="B710" t="s">
        <v>23</v>
      </c>
      <c r="C710" t="s">
        <v>531</v>
      </c>
      <c r="D710" t="s">
        <v>25</v>
      </c>
      <c r="E710" t="s">
        <v>39</v>
      </c>
      <c r="F710" t="s">
        <v>726</v>
      </c>
      <c r="G710" t="str">
        <f t="shared" si="1335"/>
        <v>DL2022019</v>
      </c>
      <c r="H710" t="str">
        <f t="shared" si="1336"/>
        <v>10</v>
      </c>
      <c r="I710" t="str">
        <f t="shared" si="1337"/>
        <v>homame</v>
      </c>
      <c r="J710" t="str">
        <f t="shared" si="1338"/>
        <v>PK</v>
      </c>
      <c r="K710" t="str">
        <f t="shared" si="1339"/>
        <v>PK</v>
      </c>
      <c r="L710" t="str">
        <f t="shared" si="1340"/>
        <v>true</v>
      </c>
      <c r="N710" s="7">
        <f t="shared" si="1348"/>
        <v>0</v>
      </c>
      <c r="O710" s="7">
        <f t="shared" si="1349"/>
        <v>0</v>
      </c>
      <c r="P710" s="7" t="str">
        <f t="shared" si="1350"/>
        <v/>
      </c>
      <c r="Q710" s="7" t="str">
        <f t="shared" si="1351"/>
        <v/>
      </c>
      <c r="R710" t="str">
        <f t="shared" ref="R710" si="1352">IF(AND(O710&gt;0,P711=0),"Valid","Invalid")</f>
        <v>Invalid</v>
      </c>
      <c r="S710" t="str">
        <f t="shared" ref="S710" si="1353">IF(OR(Q712&gt;0,Q713&gt;0),"Present","Absent")</f>
        <v>Absent</v>
      </c>
      <c r="T710" t="str">
        <f t="shared" ref="T710" si="1354">IF(OR(Q712&lt;41,Q713&lt;41),"Ct&lt;41",IF(OR(Q712&gt;41,Q713&gt;41),"Ct&gt;41","No Ct"))</f>
        <v>Ct&lt;41</v>
      </c>
      <c r="V710" t="str">
        <f t="shared" ref="V710" si="1355">G710&amp;"_"&amp;I710&amp;"_"&amp;R710&amp;"_"&amp;S710&amp;"_"&amp;T710</f>
        <v>DL2022019_homame_Invalid_Absent_Ct&lt;41</v>
      </c>
      <c r="X710">
        <f t="shared" ref="X710" si="1356">O710</f>
        <v>0</v>
      </c>
      <c r="Y710">
        <f t="shared" ref="Y710" si="1357">P711</f>
        <v>0</v>
      </c>
      <c r="Z710">
        <f t="shared" ref="Z710" si="1358">Q712+Q713</f>
        <v>0</v>
      </c>
    </row>
    <row r="711" spans="1:26" x14ac:dyDescent="0.25">
      <c r="A711" t="s">
        <v>69</v>
      </c>
      <c r="B711" t="s">
        <v>51</v>
      </c>
      <c r="C711" t="s">
        <v>543</v>
      </c>
      <c r="D711" t="s">
        <v>25</v>
      </c>
      <c r="E711" t="s">
        <v>39</v>
      </c>
      <c r="F711" t="s">
        <v>726</v>
      </c>
      <c r="G711" t="str">
        <f t="shared" si="1335"/>
        <v>DL2022019</v>
      </c>
      <c r="H711" t="str">
        <f t="shared" si="1336"/>
        <v>10</v>
      </c>
      <c r="I711" t="str">
        <f t="shared" si="1337"/>
        <v>homame</v>
      </c>
      <c r="J711" t="str">
        <f t="shared" si="1338"/>
        <v>NK</v>
      </c>
      <c r="K711" t="str">
        <f t="shared" si="1339"/>
        <v>NK</v>
      </c>
      <c r="L711" t="str">
        <f t="shared" si="1340"/>
        <v>true</v>
      </c>
      <c r="N711" s="7">
        <f t="shared" si="1348"/>
        <v>0</v>
      </c>
      <c r="O711" s="7" t="str">
        <f t="shared" si="1349"/>
        <v/>
      </c>
      <c r="P711" s="7">
        <f t="shared" si="1350"/>
        <v>0</v>
      </c>
      <c r="Q711" s="7" t="str">
        <f t="shared" si="1351"/>
        <v/>
      </c>
    </row>
    <row r="712" spans="1:26" x14ac:dyDescent="0.25">
      <c r="A712" t="s">
        <v>94</v>
      </c>
      <c r="B712" t="s">
        <v>76</v>
      </c>
      <c r="C712" t="s">
        <v>555</v>
      </c>
      <c r="D712" t="s">
        <v>25</v>
      </c>
      <c r="E712" t="s">
        <v>39</v>
      </c>
      <c r="F712" t="s">
        <v>726</v>
      </c>
      <c r="G712" t="str">
        <f t="shared" si="1335"/>
        <v>DL2022019</v>
      </c>
      <c r="H712" t="str">
        <f t="shared" si="1336"/>
        <v>10</v>
      </c>
      <c r="I712" t="str">
        <f t="shared" si="1337"/>
        <v>homame</v>
      </c>
      <c r="J712" t="str">
        <f t="shared" si="1338"/>
        <v>EP</v>
      </c>
      <c r="K712" t="str">
        <f t="shared" si="1339"/>
        <v>EP</v>
      </c>
      <c r="L712" t="str">
        <f t="shared" si="1340"/>
        <v>true</v>
      </c>
      <c r="N712" s="7">
        <f t="shared" si="1348"/>
        <v>0</v>
      </c>
      <c r="O712" s="7" t="str">
        <f t="shared" si="1349"/>
        <v/>
      </c>
      <c r="P712" s="7" t="str">
        <f t="shared" si="1350"/>
        <v/>
      </c>
      <c r="Q712" s="7">
        <f t="shared" si="1351"/>
        <v>0</v>
      </c>
    </row>
    <row r="713" spans="1:26" x14ac:dyDescent="0.25">
      <c r="A713" t="s">
        <v>109</v>
      </c>
      <c r="B713" t="s">
        <v>76</v>
      </c>
      <c r="C713" t="s">
        <v>555</v>
      </c>
      <c r="D713" t="s">
        <v>25</v>
      </c>
      <c r="E713" t="s">
        <v>39</v>
      </c>
      <c r="F713" t="s">
        <v>726</v>
      </c>
      <c r="G713" t="str">
        <f t="shared" si="1335"/>
        <v>DL2022019</v>
      </c>
      <c r="H713" t="str">
        <f t="shared" si="1336"/>
        <v>10</v>
      </c>
      <c r="I713" t="str">
        <f t="shared" si="1337"/>
        <v>homame</v>
      </c>
      <c r="J713" t="str">
        <f t="shared" si="1338"/>
        <v>EP</v>
      </c>
      <c r="K713" t="str">
        <f t="shared" si="1339"/>
        <v>EP</v>
      </c>
      <c r="L713" t="str">
        <f t="shared" si="1340"/>
        <v>true</v>
      </c>
      <c r="N713" s="7">
        <f t="shared" si="1348"/>
        <v>0</v>
      </c>
      <c r="O713" s="7" t="str">
        <f t="shared" si="1349"/>
        <v/>
      </c>
      <c r="P713" s="7" t="str">
        <f t="shared" si="1350"/>
        <v/>
      </c>
      <c r="Q713" s="7">
        <f t="shared" si="1351"/>
        <v>0</v>
      </c>
    </row>
    <row r="714" spans="1:26" x14ac:dyDescent="0.25">
      <c r="A714" t="s">
        <v>46</v>
      </c>
      <c r="B714" t="s">
        <v>23</v>
      </c>
      <c r="C714" t="s">
        <v>532</v>
      </c>
      <c r="D714" t="s">
        <v>25</v>
      </c>
      <c r="E714">
        <v>34.57</v>
      </c>
      <c r="F714" t="s">
        <v>726</v>
      </c>
      <c r="G714" t="str">
        <f t="shared" si="1335"/>
        <v>DL2022019</v>
      </c>
      <c r="H714" t="str">
        <f t="shared" si="1336"/>
        <v>11</v>
      </c>
      <c r="I714" t="str">
        <f t="shared" si="1337"/>
        <v>erisin</v>
      </c>
      <c r="J714" t="str">
        <f t="shared" si="1338"/>
        <v>PK</v>
      </c>
      <c r="K714" t="str">
        <f t="shared" si="1339"/>
        <v>PK</v>
      </c>
      <c r="L714" t="str">
        <f t="shared" si="1340"/>
        <v>true</v>
      </c>
      <c r="N714" s="7">
        <f t="shared" si="1348"/>
        <v>34.57</v>
      </c>
      <c r="O714" s="7">
        <f t="shared" si="1349"/>
        <v>34.57</v>
      </c>
      <c r="P714" s="7" t="str">
        <f t="shared" si="1350"/>
        <v/>
      </c>
      <c r="Q714" s="7" t="str">
        <f t="shared" si="1351"/>
        <v/>
      </c>
      <c r="R714" t="str">
        <f t="shared" ref="R714" si="1359">IF(AND(O714&gt;0,P715=0),"Valid","Invalid")</f>
        <v>Valid</v>
      </c>
      <c r="S714" t="str">
        <f t="shared" ref="S714" si="1360">IF(OR(Q716&gt;0,Q717&gt;0),"Present","Absent")</f>
        <v>Absent</v>
      </c>
      <c r="T714" t="str">
        <f t="shared" ref="T714" si="1361">IF(OR(Q716&lt;41,Q717&lt;41),"Ct&lt;41",IF(OR(Q716&gt;41,Q717&gt;41),"Ct&gt;41","No Ct"))</f>
        <v>Ct&lt;41</v>
      </c>
      <c r="V714" t="str">
        <f t="shared" ref="V714" si="1362">G714&amp;"_"&amp;I714&amp;"_"&amp;R714&amp;"_"&amp;S714&amp;"_"&amp;T714</f>
        <v>DL2022019_erisin_Valid_Absent_Ct&lt;41</v>
      </c>
      <c r="X714">
        <f t="shared" ref="X714" si="1363">O714</f>
        <v>34.57</v>
      </c>
      <c r="Y714">
        <f t="shared" ref="Y714" si="1364">P715</f>
        <v>0</v>
      </c>
      <c r="Z714">
        <f t="shared" ref="Z714" si="1365">Q716+Q717</f>
        <v>0</v>
      </c>
    </row>
    <row r="715" spans="1:26" x14ac:dyDescent="0.25">
      <c r="A715" t="s">
        <v>71</v>
      </c>
      <c r="B715" t="s">
        <v>51</v>
      </c>
      <c r="C715" t="s">
        <v>544</v>
      </c>
      <c r="D715" t="s">
        <v>25</v>
      </c>
      <c r="E715" t="s">
        <v>39</v>
      </c>
      <c r="F715" t="s">
        <v>726</v>
      </c>
      <c r="G715" t="str">
        <f t="shared" si="1335"/>
        <v>DL2022019</v>
      </c>
      <c r="H715" t="str">
        <f t="shared" si="1336"/>
        <v>11</v>
      </c>
      <c r="I715" t="str">
        <f t="shared" si="1337"/>
        <v>erisin</v>
      </c>
      <c r="J715" t="str">
        <f t="shared" si="1338"/>
        <v>NK</v>
      </c>
      <c r="K715" t="str">
        <f t="shared" si="1339"/>
        <v>NK</v>
      </c>
      <c r="L715" t="str">
        <f t="shared" si="1340"/>
        <v>true</v>
      </c>
      <c r="N715" s="7">
        <f t="shared" si="1348"/>
        <v>0</v>
      </c>
      <c r="O715" s="7" t="str">
        <f t="shared" si="1349"/>
        <v/>
      </c>
      <c r="P715" s="7">
        <f t="shared" si="1350"/>
        <v>0</v>
      </c>
      <c r="Q715" s="7" t="str">
        <f t="shared" si="1351"/>
        <v/>
      </c>
    </row>
    <row r="716" spans="1:26" x14ac:dyDescent="0.25">
      <c r="A716" t="s">
        <v>96</v>
      </c>
      <c r="B716" t="s">
        <v>76</v>
      </c>
      <c r="C716" t="s">
        <v>556</v>
      </c>
      <c r="D716" t="s">
        <v>25</v>
      </c>
      <c r="E716" t="s">
        <v>39</v>
      </c>
      <c r="F716" t="s">
        <v>726</v>
      </c>
      <c r="G716" t="str">
        <f t="shared" si="1335"/>
        <v>DL2022019</v>
      </c>
      <c r="H716" t="str">
        <f t="shared" si="1336"/>
        <v>11</v>
      </c>
      <c r="I716" t="str">
        <f t="shared" si="1337"/>
        <v>erisin</v>
      </c>
      <c r="J716" t="str">
        <f t="shared" si="1338"/>
        <v>EP</v>
      </c>
      <c r="K716" t="str">
        <f t="shared" si="1339"/>
        <v>EP</v>
      </c>
      <c r="L716" t="str">
        <f t="shared" si="1340"/>
        <v>true</v>
      </c>
      <c r="N716" s="7">
        <f t="shared" si="1348"/>
        <v>0</v>
      </c>
      <c r="O716" s="7" t="str">
        <f t="shared" si="1349"/>
        <v/>
      </c>
      <c r="P716" s="7" t="str">
        <f t="shared" si="1350"/>
        <v/>
      </c>
      <c r="Q716" s="7">
        <f t="shared" si="1351"/>
        <v>0</v>
      </c>
    </row>
    <row r="717" spans="1:26" x14ac:dyDescent="0.25">
      <c r="A717" t="s">
        <v>110</v>
      </c>
      <c r="B717" t="s">
        <v>76</v>
      </c>
      <c r="C717" t="s">
        <v>556</v>
      </c>
      <c r="D717" t="s">
        <v>25</v>
      </c>
      <c r="E717" t="s">
        <v>39</v>
      </c>
      <c r="F717" t="s">
        <v>726</v>
      </c>
      <c r="G717" t="str">
        <f t="shared" si="1335"/>
        <v>DL2022019</v>
      </c>
      <c r="H717" t="str">
        <f t="shared" si="1336"/>
        <v>11</v>
      </c>
      <c r="I717" t="str">
        <f t="shared" si="1337"/>
        <v>erisin</v>
      </c>
      <c r="J717" t="str">
        <f t="shared" si="1338"/>
        <v>EP</v>
      </c>
      <c r="K717" t="str">
        <f t="shared" si="1339"/>
        <v>EP</v>
      </c>
      <c r="L717" t="str">
        <f t="shared" si="1340"/>
        <v>true</v>
      </c>
      <c r="N717" s="7">
        <f t="shared" si="1348"/>
        <v>0</v>
      </c>
      <c r="O717" s="7" t="str">
        <f t="shared" si="1349"/>
        <v/>
      </c>
      <c r="P717" s="7" t="str">
        <f t="shared" si="1350"/>
        <v/>
      </c>
      <c r="Q717" s="7">
        <f t="shared" si="1351"/>
        <v>0</v>
      </c>
    </row>
    <row r="718" spans="1:26" x14ac:dyDescent="0.25">
      <c r="A718" t="s">
        <v>48</v>
      </c>
      <c r="B718" t="s">
        <v>23</v>
      </c>
      <c r="C718" t="s">
        <v>533</v>
      </c>
      <c r="D718" t="s">
        <v>25</v>
      </c>
      <c r="E718">
        <v>36.270000000000003</v>
      </c>
      <c r="F718" t="s">
        <v>726</v>
      </c>
      <c r="G718" t="str">
        <f t="shared" si="1335"/>
        <v>DL2022019</v>
      </c>
      <c r="H718" t="str">
        <f t="shared" si="1336"/>
        <v>12</v>
      </c>
      <c r="I718" t="str">
        <f t="shared" si="1337"/>
        <v>erisin</v>
      </c>
      <c r="J718" t="str">
        <f t="shared" si="1338"/>
        <v>PK</v>
      </c>
      <c r="K718" t="str">
        <f t="shared" si="1339"/>
        <v>PK</v>
      </c>
      <c r="L718" t="str">
        <f t="shared" si="1340"/>
        <v>true</v>
      </c>
      <c r="N718" s="7">
        <f t="shared" si="1348"/>
        <v>36.270000000000003</v>
      </c>
      <c r="O718" s="7">
        <f t="shared" si="1349"/>
        <v>36.270000000000003</v>
      </c>
      <c r="P718" s="7" t="str">
        <f t="shared" si="1350"/>
        <v/>
      </c>
      <c r="Q718" s="7" t="str">
        <f t="shared" si="1351"/>
        <v/>
      </c>
      <c r="R718" t="str">
        <f t="shared" ref="R718" si="1366">IF(AND(O718&gt;0,P719=0),"Valid","Invalid")</f>
        <v>Valid</v>
      </c>
      <c r="S718" t="str">
        <f t="shared" ref="S718" si="1367">IF(OR(Q720&gt;0,Q721&gt;0),"Present","Absent")</f>
        <v>Absent</v>
      </c>
      <c r="T718" t="str">
        <f t="shared" ref="T718" si="1368">IF(OR(Q720&lt;41,Q721&lt;41),"Ct&lt;41",IF(OR(Q720&gt;41,Q721&gt;41),"Ct&gt;41","No Ct"))</f>
        <v>Ct&lt;41</v>
      </c>
      <c r="V718" t="str">
        <f t="shared" ref="V718" si="1369">G718&amp;"_"&amp;I718&amp;"_"&amp;R718&amp;"_"&amp;S718&amp;"_"&amp;T718</f>
        <v>DL2022019_erisin_Valid_Absent_Ct&lt;41</v>
      </c>
      <c r="X718">
        <f t="shared" ref="X718" si="1370">O718</f>
        <v>36.270000000000003</v>
      </c>
      <c r="Y718">
        <f t="shared" ref="Y718" si="1371">P719</f>
        <v>0</v>
      </c>
      <c r="Z718">
        <f t="shared" ref="Z718" si="1372">Q720+Q721</f>
        <v>0</v>
      </c>
    </row>
    <row r="719" spans="1:26" x14ac:dyDescent="0.25">
      <c r="A719" t="s">
        <v>73</v>
      </c>
      <c r="B719" t="s">
        <v>51</v>
      </c>
      <c r="C719" t="s">
        <v>545</v>
      </c>
      <c r="D719" t="s">
        <v>25</v>
      </c>
      <c r="E719" t="s">
        <v>39</v>
      </c>
      <c r="F719" t="s">
        <v>726</v>
      </c>
      <c r="G719" t="str">
        <f t="shared" si="1335"/>
        <v>DL2022019</v>
      </c>
      <c r="H719" t="str">
        <f t="shared" si="1336"/>
        <v>12</v>
      </c>
      <c r="I719" t="str">
        <f t="shared" si="1337"/>
        <v>erisin</v>
      </c>
      <c r="J719" t="str">
        <f t="shared" si="1338"/>
        <v>NK</v>
      </c>
      <c r="K719" t="str">
        <f t="shared" si="1339"/>
        <v>NK</v>
      </c>
      <c r="L719" t="str">
        <f t="shared" si="1340"/>
        <v>true</v>
      </c>
      <c r="N719" s="7">
        <f t="shared" si="1348"/>
        <v>0</v>
      </c>
      <c r="O719" s="7" t="str">
        <f t="shared" si="1349"/>
        <v/>
      </c>
      <c r="P719" s="7">
        <f t="shared" si="1350"/>
        <v>0</v>
      </c>
      <c r="Q719" s="7" t="str">
        <f t="shared" si="1351"/>
        <v/>
      </c>
    </row>
    <row r="720" spans="1:26" x14ac:dyDescent="0.25">
      <c r="A720" t="s">
        <v>98</v>
      </c>
      <c r="B720" t="s">
        <v>76</v>
      </c>
      <c r="C720" t="s">
        <v>557</v>
      </c>
      <c r="D720" t="s">
        <v>25</v>
      </c>
      <c r="E720" t="s">
        <v>39</v>
      </c>
      <c r="F720" t="s">
        <v>726</v>
      </c>
      <c r="G720" t="str">
        <f t="shared" si="1335"/>
        <v>DL2022019</v>
      </c>
      <c r="H720" t="str">
        <f t="shared" si="1336"/>
        <v>12</v>
      </c>
      <c r="I720" t="str">
        <f t="shared" si="1337"/>
        <v>erisin</v>
      </c>
      <c r="J720" t="str">
        <f t="shared" si="1338"/>
        <v>EP</v>
      </c>
      <c r="K720" t="str">
        <f t="shared" si="1339"/>
        <v>EP</v>
      </c>
      <c r="L720" t="str">
        <f t="shared" si="1340"/>
        <v>true</v>
      </c>
      <c r="N720" s="7">
        <f t="shared" si="1348"/>
        <v>0</v>
      </c>
      <c r="O720" s="7" t="str">
        <f t="shared" si="1349"/>
        <v/>
      </c>
      <c r="P720" s="7" t="str">
        <f t="shared" si="1350"/>
        <v/>
      </c>
      <c r="Q720" s="7">
        <f t="shared" si="1351"/>
        <v>0</v>
      </c>
    </row>
    <row r="721" spans="1:26" x14ac:dyDescent="0.25">
      <c r="A721" t="s">
        <v>111</v>
      </c>
      <c r="B721" t="s">
        <v>76</v>
      </c>
      <c r="C721" t="s">
        <v>557</v>
      </c>
      <c r="D721" t="s">
        <v>25</v>
      </c>
      <c r="E721" t="s">
        <v>39</v>
      </c>
      <c r="F721" t="s">
        <v>726</v>
      </c>
      <c r="G721" t="str">
        <f t="shared" si="1335"/>
        <v>DL2022019</v>
      </c>
      <c r="H721" t="str">
        <f t="shared" si="1336"/>
        <v>12</v>
      </c>
      <c r="I721" t="str">
        <f t="shared" si="1337"/>
        <v>erisin</v>
      </c>
      <c r="J721" t="str">
        <f t="shared" si="1338"/>
        <v>EP</v>
      </c>
      <c r="K721" t="str">
        <f t="shared" si="1339"/>
        <v>EP</v>
      </c>
      <c r="L721" t="str">
        <f t="shared" si="1340"/>
        <v>true</v>
      </c>
      <c r="N721" s="7">
        <f t="shared" si="1348"/>
        <v>0</v>
      </c>
      <c r="O721" s="7" t="str">
        <f t="shared" si="1349"/>
        <v/>
      </c>
      <c r="P721" s="7" t="str">
        <f t="shared" si="1350"/>
        <v/>
      </c>
      <c r="Q721" s="7">
        <f t="shared" si="1351"/>
        <v>0</v>
      </c>
    </row>
    <row r="722" spans="1:26" x14ac:dyDescent="0.25">
      <c r="A722" t="s">
        <v>172</v>
      </c>
      <c r="B722" t="s">
        <v>23</v>
      </c>
      <c r="C722" t="s">
        <v>582</v>
      </c>
      <c r="D722" t="s">
        <v>25</v>
      </c>
      <c r="E722">
        <v>31.02</v>
      </c>
      <c r="F722" t="s">
        <v>726</v>
      </c>
      <c r="G722" t="str">
        <f t="shared" si="1335"/>
        <v>DL2022019</v>
      </c>
      <c r="H722" t="str">
        <f t="shared" si="1336"/>
        <v>13</v>
      </c>
      <c r="I722" t="str">
        <f t="shared" si="1337"/>
        <v>rhihar</v>
      </c>
      <c r="J722" t="str">
        <f t="shared" si="1338"/>
        <v>PK</v>
      </c>
      <c r="K722" t="str">
        <f t="shared" si="1339"/>
        <v>PK</v>
      </c>
      <c r="L722" t="str">
        <f t="shared" si="1340"/>
        <v>true</v>
      </c>
      <c r="N722" s="7">
        <f t="shared" si="1348"/>
        <v>31.02</v>
      </c>
      <c r="O722" s="7">
        <f t="shared" si="1349"/>
        <v>31.02</v>
      </c>
      <c r="P722" s="7" t="str">
        <f t="shared" si="1350"/>
        <v/>
      </c>
      <c r="Q722" s="7" t="str">
        <f t="shared" si="1351"/>
        <v/>
      </c>
      <c r="R722" t="str">
        <f t="shared" ref="R722" si="1373">IF(AND(O722&gt;0,P723=0),"Valid","Invalid")</f>
        <v>Valid</v>
      </c>
      <c r="S722" t="str">
        <f t="shared" ref="S722" si="1374">IF(OR(Q724&gt;0,Q725&gt;0),"Present","Absent")</f>
        <v>Absent</v>
      </c>
      <c r="T722" t="str">
        <f t="shared" ref="T722" si="1375">IF(OR(Q724&lt;41,Q725&lt;41),"Ct&lt;41",IF(OR(Q724&gt;41,Q725&gt;41),"Ct&gt;41","No Ct"))</f>
        <v>Ct&lt;41</v>
      </c>
      <c r="V722" t="str">
        <f t="shared" ref="V722" si="1376">G722&amp;"_"&amp;I722&amp;"_"&amp;R722&amp;"_"&amp;S722&amp;"_"&amp;T722</f>
        <v>DL2022019_rhihar_Valid_Absent_Ct&lt;41</v>
      </c>
      <c r="X722">
        <f t="shared" ref="X722" si="1377">O722</f>
        <v>31.02</v>
      </c>
      <c r="Y722">
        <f t="shared" ref="Y722" si="1378">P723</f>
        <v>0</v>
      </c>
      <c r="Z722">
        <f t="shared" ref="Z722" si="1379">Q724+Q725</f>
        <v>0</v>
      </c>
    </row>
    <row r="723" spans="1:26" x14ac:dyDescent="0.25">
      <c r="A723" t="s">
        <v>148</v>
      </c>
      <c r="B723" t="s">
        <v>51</v>
      </c>
      <c r="C723" t="s">
        <v>570</v>
      </c>
      <c r="D723" t="s">
        <v>25</v>
      </c>
      <c r="E723" t="s">
        <v>39</v>
      </c>
      <c r="F723" t="s">
        <v>726</v>
      </c>
      <c r="G723" t="str">
        <f t="shared" si="1335"/>
        <v>DL2022019</v>
      </c>
      <c r="H723" t="str">
        <f t="shared" si="1336"/>
        <v>13</v>
      </c>
      <c r="I723" t="str">
        <f t="shared" si="1337"/>
        <v>rhihar</v>
      </c>
      <c r="J723" t="str">
        <f t="shared" si="1338"/>
        <v>NK</v>
      </c>
      <c r="K723" t="str">
        <f t="shared" si="1339"/>
        <v>NK</v>
      </c>
      <c r="L723" t="str">
        <f t="shared" si="1340"/>
        <v>true</v>
      </c>
      <c r="N723" s="7">
        <f t="shared" si="1348"/>
        <v>0</v>
      </c>
      <c r="O723" s="7" t="str">
        <f t="shared" si="1349"/>
        <v/>
      </c>
      <c r="P723" s="7">
        <f t="shared" si="1350"/>
        <v>0</v>
      </c>
      <c r="Q723" s="7" t="str">
        <f t="shared" si="1351"/>
        <v/>
      </c>
    </row>
    <row r="724" spans="1:26" x14ac:dyDescent="0.25">
      <c r="A724" t="s">
        <v>112</v>
      </c>
      <c r="B724" t="s">
        <v>76</v>
      </c>
      <c r="C724" t="s">
        <v>558</v>
      </c>
      <c r="D724" t="s">
        <v>25</v>
      </c>
      <c r="E724" t="s">
        <v>39</v>
      </c>
      <c r="F724" t="s">
        <v>726</v>
      </c>
      <c r="G724" t="str">
        <f t="shared" si="1335"/>
        <v>DL2022019</v>
      </c>
      <c r="H724" t="str">
        <f t="shared" si="1336"/>
        <v>13</v>
      </c>
      <c r="I724" t="str">
        <f t="shared" si="1337"/>
        <v>rhihar</v>
      </c>
      <c r="J724" t="str">
        <f t="shared" si="1338"/>
        <v>EP</v>
      </c>
      <c r="K724" t="str">
        <f t="shared" si="1339"/>
        <v>EP</v>
      </c>
      <c r="L724" t="str">
        <f t="shared" si="1340"/>
        <v>true</v>
      </c>
      <c r="N724" s="7">
        <f t="shared" si="1348"/>
        <v>0</v>
      </c>
      <c r="O724" s="7" t="str">
        <f t="shared" si="1349"/>
        <v/>
      </c>
      <c r="P724" s="7" t="str">
        <f t="shared" si="1350"/>
        <v/>
      </c>
      <c r="Q724" s="7">
        <f t="shared" si="1351"/>
        <v>0</v>
      </c>
    </row>
    <row r="725" spans="1:26" x14ac:dyDescent="0.25">
      <c r="A725" t="s">
        <v>136</v>
      </c>
      <c r="B725" t="s">
        <v>76</v>
      </c>
      <c r="C725" t="s">
        <v>558</v>
      </c>
      <c r="D725" t="s">
        <v>25</v>
      </c>
      <c r="E725" t="s">
        <v>39</v>
      </c>
      <c r="F725" t="s">
        <v>726</v>
      </c>
      <c r="G725" t="str">
        <f t="shared" si="1335"/>
        <v>DL2022019</v>
      </c>
      <c r="H725" t="str">
        <f t="shared" si="1336"/>
        <v>13</v>
      </c>
      <c r="I725" t="str">
        <f t="shared" si="1337"/>
        <v>rhihar</v>
      </c>
      <c r="J725" t="str">
        <f t="shared" si="1338"/>
        <v>EP</v>
      </c>
      <c r="K725" t="str">
        <f t="shared" si="1339"/>
        <v>EP</v>
      </c>
      <c r="L725" t="str">
        <f t="shared" si="1340"/>
        <v>true</v>
      </c>
      <c r="N725" s="7">
        <f t="shared" si="1348"/>
        <v>0</v>
      </c>
      <c r="O725" s="7" t="str">
        <f t="shared" si="1349"/>
        <v/>
      </c>
      <c r="P725" s="7" t="str">
        <f t="shared" si="1350"/>
        <v/>
      </c>
      <c r="Q725" s="7">
        <f t="shared" si="1351"/>
        <v>0</v>
      </c>
    </row>
    <row r="726" spans="1:26" x14ac:dyDescent="0.25">
      <c r="A726" t="s">
        <v>174</v>
      </c>
      <c r="B726" t="s">
        <v>23</v>
      </c>
      <c r="C726" t="s">
        <v>583</v>
      </c>
      <c r="D726" t="s">
        <v>25</v>
      </c>
      <c r="E726">
        <v>30.53</v>
      </c>
      <c r="F726" t="s">
        <v>726</v>
      </c>
      <c r="G726" t="str">
        <f t="shared" si="1335"/>
        <v>DL2022019</v>
      </c>
      <c r="H726" t="str">
        <f t="shared" si="1336"/>
        <v>14</v>
      </c>
      <c r="I726" t="str">
        <f t="shared" si="1337"/>
        <v>rhihar</v>
      </c>
      <c r="J726" t="str">
        <f t="shared" si="1338"/>
        <v>PK</v>
      </c>
      <c r="K726" t="str">
        <f t="shared" si="1339"/>
        <v>PK</v>
      </c>
      <c r="L726" t="str">
        <f t="shared" si="1340"/>
        <v>true</v>
      </c>
      <c r="N726" s="7">
        <f t="shared" si="1348"/>
        <v>30.53</v>
      </c>
      <c r="O726" s="7">
        <f t="shared" si="1349"/>
        <v>30.53</v>
      </c>
      <c r="P726" s="7" t="str">
        <f t="shared" si="1350"/>
        <v/>
      </c>
      <c r="Q726" s="7" t="str">
        <f t="shared" si="1351"/>
        <v/>
      </c>
      <c r="R726" t="str">
        <f t="shared" ref="R726" si="1380">IF(AND(O726&gt;0,P727=0),"Valid","Invalid")</f>
        <v>Valid</v>
      </c>
      <c r="S726" t="str">
        <f t="shared" ref="S726" si="1381">IF(OR(Q728&gt;0,Q729&gt;0),"Present","Absent")</f>
        <v>Absent</v>
      </c>
      <c r="T726" t="str">
        <f t="shared" ref="T726" si="1382">IF(OR(Q728&lt;41,Q729&lt;41),"Ct&lt;41",IF(OR(Q728&gt;41,Q729&gt;41),"Ct&gt;41","No Ct"))</f>
        <v>Ct&lt;41</v>
      </c>
      <c r="V726" t="str">
        <f t="shared" ref="V726" si="1383">G726&amp;"_"&amp;I726&amp;"_"&amp;R726&amp;"_"&amp;S726&amp;"_"&amp;T726</f>
        <v>DL2022019_rhihar_Valid_Absent_Ct&lt;41</v>
      </c>
      <c r="X726">
        <f t="shared" ref="X726" si="1384">O726</f>
        <v>30.53</v>
      </c>
      <c r="Y726">
        <f t="shared" ref="Y726" si="1385">P727</f>
        <v>0</v>
      </c>
      <c r="Z726">
        <f t="shared" ref="Z726" si="1386">Q728+Q729</f>
        <v>0</v>
      </c>
    </row>
    <row r="727" spans="1:26" x14ac:dyDescent="0.25">
      <c r="A727" t="s">
        <v>150</v>
      </c>
      <c r="B727" t="s">
        <v>51</v>
      </c>
      <c r="C727" t="s">
        <v>571</v>
      </c>
      <c r="D727" t="s">
        <v>25</v>
      </c>
      <c r="E727" t="s">
        <v>39</v>
      </c>
      <c r="F727" t="s">
        <v>726</v>
      </c>
      <c r="G727" t="str">
        <f t="shared" si="1335"/>
        <v>DL2022019</v>
      </c>
      <c r="H727" t="str">
        <f t="shared" si="1336"/>
        <v>14</v>
      </c>
      <c r="I727" t="str">
        <f t="shared" si="1337"/>
        <v>rhihar</v>
      </c>
      <c r="J727" t="str">
        <f t="shared" si="1338"/>
        <v>NK</v>
      </c>
      <c r="K727" t="str">
        <f t="shared" si="1339"/>
        <v>NK</v>
      </c>
      <c r="L727" t="str">
        <f t="shared" si="1340"/>
        <v>true</v>
      </c>
      <c r="N727" s="7">
        <f t="shared" si="1348"/>
        <v>0</v>
      </c>
      <c r="O727" s="7" t="str">
        <f t="shared" si="1349"/>
        <v/>
      </c>
      <c r="P727" s="7">
        <f t="shared" si="1350"/>
        <v>0</v>
      </c>
      <c r="Q727" s="7" t="str">
        <f t="shared" si="1351"/>
        <v/>
      </c>
    </row>
    <row r="728" spans="1:26" x14ac:dyDescent="0.25">
      <c r="A728" t="s">
        <v>114</v>
      </c>
      <c r="B728" t="s">
        <v>76</v>
      </c>
      <c r="C728" t="s">
        <v>559</v>
      </c>
      <c r="D728" t="s">
        <v>25</v>
      </c>
      <c r="E728" t="s">
        <v>39</v>
      </c>
      <c r="F728" t="s">
        <v>726</v>
      </c>
      <c r="G728" t="str">
        <f t="shared" si="1335"/>
        <v>DL2022019</v>
      </c>
      <c r="H728" t="str">
        <f t="shared" si="1336"/>
        <v>14</v>
      </c>
      <c r="I728" t="str">
        <f t="shared" si="1337"/>
        <v>rhihar</v>
      </c>
      <c r="J728" t="str">
        <f t="shared" si="1338"/>
        <v>EP</v>
      </c>
      <c r="K728" t="str">
        <f t="shared" si="1339"/>
        <v>EP</v>
      </c>
      <c r="L728" t="str">
        <f t="shared" si="1340"/>
        <v>true</v>
      </c>
      <c r="N728" s="7">
        <f t="shared" si="1348"/>
        <v>0</v>
      </c>
      <c r="O728" s="7" t="str">
        <f t="shared" si="1349"/>
        <v/>
      </c>
      <c r="P728" s="7" t="str">
        <f t="shared" si="1350"/>
        <v/>
      </c>
      <c r="Q728" s="7">
        <f t="shared" si="1351"/>
        <v>0</v>
      </c>
    </row>
    <row r="729" spans="1:26" x14ac:dyDescent="0.25">
      <c r="A729" t="s">
        <v>137</v>
      </c>
      <c r="B729" t="s">
        <v>76</v>
      </c>
      <c r="C729" t="s">
        <v>559</v>
      </c>
      <c r="D729" t="s">
        <v>25</v>
      </c>
      <c r="E729" t="s">
        <v>39</v>
      </c>
      <c r="F729" t="s">
        <v>726</v>
      </c>
      <c r="G729" t="str">
        <f t="shared" si="1335"/>
        <v>DL2022019</v>
      </c>
      <c r="H729" t="str">
        <f t="shared" si="1336"/>
        <v>14</v>
      </c>
      <c r="I729" t="str">
        <f t="shared" si="1337"/>
        <v>rhihar</v>
      </c>
      <c r="J729" t="str">
        <f t="shared" si="1338"/>
        <v>EP</v>
      </c>
      <c r="K729" t="str">
        <f t="shared" si="1339"/>
        <v>EP</v>
      </c>
      <c r="L729" t="str">
        <f t="shared" si="1340"/>
        <v>true</v>
      </c>
      <c r="N729" s="7">
        <f t="shared" si="1348"/>
        <v>0</v>
      </c>
      <c r="O729" s="7" t="str">
        <f t="shared" si="1349"/>
        <v/>
      </c>
      <c r="P729" s="7" t="str">
        <f t="shared" si="1350"/>
        <v/>
      </c>
      <c r="Q729" s="7">
        <f t="shared" si="1351"/>
        <v>0</v>
      </c>
    </row>
    <row r="730" spans="1:26" x14ac:dyDescent="0.25">
      <c r="A730" t="s">
        <v>176</v>
      </c>
      <c r="B730" t="s">
        <v>23</v>
      </c>
      <c r="C730" t="s">
        <v>584</v>
      </c>
      <c r="D730" t="s">
        <v>25</v>
      </c>
      <c r="E730">
        <v>30.34</v>
      </c>
      <c r="F730" t="s">
        <v>726</v>
      </c>
      <c r="G730" t="str">
        <f t="shared" si="1335"/>
        <v>DL2022019</v>
      </c>
      <c r="H730" t="str">
        <f t="shared" si="1336"/>
        <v>15</v>
      </c>
      <c r="I730" t="str">
        <f t="shared" si="1337"/>
        <v>oncgor</v>
      </c>
      <c r="J730" t="str">
        <f t="shared" si="1338"/>
        <v>PK</v>
      </c>
      <c r="K730" t="str">
        <f t="shared" si="1339"/>
        <v>PK</v>
      </c>
      <c r="L730" t="str">
        <f t="shared" si="1340"/>
        <v>true</v>
      </c>
      <c r="N730" s="7">
        <f t="shared" si="1348"/>
        <v>30.34</v>
      </c>
      <c r="O730" s="7">
        <f t="shared" si="1349"/>
        <v>30.34</v>
      </c>
      <c r="P730" s="7" t="str">
        <f t="shared" si="1350"/>
        <v/>
      </c>
      <c r="Q730" s="7" t="str">
        <f t="shared" si="1351"/>
        <v/>
      </c>
      <c r="R730" t="str">
        <f t="shared" ref="R730" si="1387">IF(AND(O730&gt;0,P731=0),"Valid","Invalid")</f>
        <v>Valid</v>
      </c>
      <c r="S730" t="str">
        <f t="shared" ref="S730" si="1388">IF(OR(Q732&gt;0,Q733&gt;0),"Present","Absent")</f>
        <v>Absent</v>
      </c>
      <c r="T730" t="str">
        <f t="shared" ref="T730" si="1389">IF(OR(Q732&lt;41,Q733&lt;41),"Ct&lt;41",IF(OR(Q732&gt;41,Q733&gt;41),"Ct&gt;41","No Ct"))</f>
        <v>Ct&lt;41</v>
      </c>
      <c r="V730" t="str">
        <f t="shared" ref="V730" si="1390">G730&amp;"_"&amp;I730&amp;"_"&amp;R730&amp;"_"&amp;S730&amp;"_"&amp;T730</f>
        <v>DL2022019_oncgor_Valid_Absent_Ct&lt;41</v>
      </c>
      <c r="X730">
        <f t="shared" ref="X730" si="1391">O730</f>
        <v>30.34</v>
      </c>
      <c r="Y730">
        <f t="shared" ref="Y730" si="1392">P731</f>
        <v>0</v>
      </c>
      <c r="Z730">
        <f t="shared" ref="Z730" si="1393">Q732+Q733</f>
        <v>0</v>
      </c>
    </row>
    <row r="731" spans="1:26" x14ac:dyDescent="0.25">
      <c r="A731" t="s">
        <v>152</v>
      </c>
      <c r="B731" t="s">
        <v>51</v>
      </c>
      <c r="C731" t="s">
        <v>572</v>
      </c>
      <c r="D731" t="s">
        <v>25</v>
      </c>
      <c r="E731" t="s">
        <v>39</v>
      </c>
      <c r="F731" t="s">
        <v>726</v>
      </c>
      <c r="G731" t="str">
        <f t="shared" si="1335"/>
        <v>DL2022019</v>
      </c>
      <c r="H731" t="str">
        <f t="shared" si="1336"/>
        <v>15</v>
      </c>
      <c r="I731" t="str">
        <f t="shared" si="1337"/>
        <v>oncgor</v>
      </c>
      <c r="J731" t="str">
        <f t="shared" si="1338"/>
        <v>NK</v>
      </c>
      <c r="K731" t="str">
        <f t="shared" si="1339"/>
        <v>NK</v>
      </c>
      <c r="L731" t="str">
        <f t="shared" si="1340"/>
        <v>true</v>
      </c>
      <c r="N731" s="7">
        <f t="shared" si="1348"/>
        <v>0</v>
      </c>
      <c r="O731" s="7" t="str">
        <f t="shared" si="1349"/>
        <v/>
      </c>
      <c r="P731" s="7">
        <f t="shared" si="1350"/>
        <v>0</v>
      </c>
      <c r="Q731" s="7" t="str">
        <f t="shared" si="1351"/>
        <v/>
      </c>
    </row>
    <row r="732" spans="1:26" x14ac:dyDescent="0.25">
      <c r="A732" t="s">
        <v>116</v>
      </c>
      <c r="B732" t="s">
        <v>76</v>
      </c>
      <c r="C732" t="s">
        <v>560</v>
      </c>
      <c r="D732" t="s">
        <v>25</v>
      </c>
      <c r="E732" t="s">
        <v>39</v>
      </c>
      <c r="F732" t="s">
        <v>726</v>
      </c>
      <c r="G732" t="str">
        <f t="shared" si="1335"/>
        <v>DL2022019</v>
      </c>
      <c r="H732" t="str">
        <f t="shared" si="1336"/>
        <v>15</v>
      </c>
      <c r="I732" t="str">
        <f t="shared" si="1337"/>
        <v>oncgor</v>
      </c>
      <c r="J732" t="str">
        <f t="shared" si="1338"/>
        <v>EP</v>
      </c>
      <c r="K732" t="str">
        <f t="shared" si="1339"/>
        <v>EP</v>
      </c>
      <c r="L732" t="str">
        <f t="shared" si="1340"/>
        <v>true</v>
      </c>
      <c r="N732" s="7">
        <f t="shared" si="1348"/>
        <v>0</v>
      </c>
      <c r="O732" s="7" t="str">
        <f t="shared" si="1349"/>
        <v/>
      </c>
      <c r="P732" s="7" t="str">
        <f t="shared" si="1350"/>
        <v/>
      </c>
      <c r="Q732" s="7">
        <f t="shared" si="1351"/>
        <v>0</v>
      </c>
    </row>
    <row r="733" spans="1:26" x14ac:dyDescent="0.25">
      <c r="A733" t="s">
        <v>138</v>
      </c>
      <c r="B733" t="s">
        <v>76</v>
      </c>
      <c r="C733" t="s">
        <v>560</v>
      </c>
      <c r="D733" t="s">
        <v>25</v>
      </c>
      <c r="E733" t="s">
        <v>39</v>
      </c>
      <c r="F733" t="s">
        <v>726</v>
      </c>
      <c r="G733" t="str">
        <f t="shared" si="1335"/>
        <v>DL2022019</v>
      </c>
      <c r="H733" t="str">
        <f t="shared" si="1336"/>
        <v>15</v>
      </c>
      <c r="I733" t="str">
        <f t="shared" si="1337"/>
        <v>oncgor</v>
      </c>
      <c r="J733" t="str">
        <f t="shared" si="1338"/>
        <v>EP</v>
      </c>
      <c r="K733" t="str">
        <f t="shared" si="1339"/>
        <v>EP</v>
      </c>
      <c r="L733" t="str">
        <f t="shared" si="1340"/>
        <v>true</v>
      </c>
      <c r="N733" s="7">
        <f t="shared" si="1348"/>
        <v>0</v>
      </c>
      <c r="O733" s="7" t="str">
        <f t="shared" si="1349"/>
        <v/>
      </c>
      <c r="P733" s="7" t="str">
        <f t="shared" si="1350"/>
        <v/>
      </c>
      <c r="Q733" s="7">
        <f t="shared" si="1351"/>
        <v>0</v>
      </c>
    </row>
    <row r="734" spans="1:26" x14ac:dyDescent="0.25">
      <c r="A734" t="s">
        <v>178</v>
      </c>
      <c r="B734" t="s">
        <v>23</v>
      </c>
      <c r="C734" t="s">
        <v>585</v>
      </c>
      <c r="D734" t="s">
        <v>25</v>
      </c>
      <c r="E734">
        <v>31.37</v>
      </c>
      <c r="F734" t="s">
        <v>726</v>
      </c>
      <c r="G734" t="str">
        <f t="shared" si="1335"/>
        <v>DL2022019</v>
      </c>
      <c r="H734" t="str">
        <f t="shared" si="1336"/>
        <v>16</v>
      </c>
      <c r="I734" t="str">
        <f t="shared" si="1337"/>
        <v>oncgor</v>
      </c>
      <c r="J734" t="str">
        <f t="shared" si="1338"/>
        <v>PK</v>
      </c>
      <c r="K734" t="str">
        <f t="shared" si="1339"/>
        <v>PK</v>
      </c>
      <c r="L734" t="str">
        <f t="shared" si="1340"/>
        <v>true</v>
      </c>
      <c r="N734" s="7">
        <f t="shared" si="1348"/>
        <v>31.37</v>
      </c>
      <c r="O734" s="7">
        <f t="shared" si="1349"/>
        <v>31.37</v>
      </c>
      <c r="P734" s="7" t="str">
        <f t="shared" si="1350"/>
        <v/>
      </c>
      <c r="Q734" s="7" t="str">
        <f t="shared" si="1351"/>
        <v/>
      </c>
      <c r="R734" t="str">
        <f t="shared" ref="R734" si="1394">IF(AND(O734&gt;0,P735=0),"Valid","Invalid")</f>
        <v>Valid</v>
      </c>
      <c r="S734" t="str">
        <f t="shared" ref="S734" si="1395">IF(OR(Q736&gt;0,Q737&gt;0),"Present","Absent")</f>
        <v>Absent</v>
      </c>
      <c r="T734" t="str">
        <f t="shared" ref="T734" si="1396">IF(OR(Q736&lt;41,Q737&lt;41),"Ct&lt;41",IF(OR(Q736&gt;41,Q737&gt;41),"Ct&gt;41","No Ct"))</f>
        <v>Ct&lt;41</v>
      </c>
      <c r="V734" t="str">
        <f t="shared" ref="V734" si="1397">G734&amp;"_"&amp;I734&amp;"_"&amp;R734&amp;"_"&amp;S734&amp;"_"&amp;T734</f>
        <v>DL2022019_oncgor_Valid_Absent_Ct&lt;41</v>
      </c>
      <c r="X734">
        <f t="shared" ref="X734" si="1398">O734</f>
        <v>31.37</v>
      </c>
      <c r="Y734">
        <f t="shared" ref="Y734" si="1399">P735</f>
        <v>0</v>
      </c>
      <c r="Z734">
        <f t="shared" ref="Z734" si="1400">Q736+Q737</f>
        <v>0</v>
      </c>
    </row>
    <row r="735" spans="1:26" x14ac:dyDescent="0.25">
      <c r="A735" t="s">
        <v>154</v>
      </c>
      <c r="B735" t="s">
        <v>51</v>
      </c>
      <c r="C735" t="s">
        <v>573</v>
      </c>
      <c r="D735" t="s">
        <v>25</v>
      </c>
      <c r="E735" t="s">
        <v>39</v>
      </c>
      <c r="F735" t="s">
        <v>726</v>
      </c>
      <c r="G735" t="str">
        <f t="shared" si="1335"/>
        <v>DL2022019</v>
      </c>
      <c r="H735" t="str">
        <f t="shared" si="1336"/>
        <v>16</v>
      </c>
      <c r="I735" t="str">
        <f t="shared" si="1337"/>
        <v>oncgor</v>
      </c>
      <c r="J735" t="str">
        <f t="shared" si="1338"/>
        <v>NK</v>
      </c>
      <c r="K735" t="str">
        <f t="shared" si="1339"/>
        <v>NK</v>
      </c>
      <c r="L735" t="str">
        <f t="shared" si="1340"/>
        <v>true</v>
      </c>
      <c r="N735" s="7">
        <f t="shared" si="1348"/>
        <v>0</v>
      </c>
      <c r="O735" s="7" t="str">
        <f t="shared" si="1349"/>
        <v/>
      </c>
      <c r="P735" s="7">
        <f t="shared" si="1350"/>
        <v>0</v>
      </c>
      <c r="Q735" s="7" t="str">
        <f t="shared" si="1351"/>
        <v/>
      </c>
    </row>
    <row r="736" spans="1:26" x14ac:dyDescent="0.25">
      <c r="A736" t="s">
        <v>118</v>
      </c>
      <c r="B736" t="s">
        <v>76</v>
      </c>
      <c r="C736" t="s">
        <v>561</v>
      </c>
      <c r="D736" t="s">
        <v>25</v>
      </c>
      <c r="E736" t="s">
        <v>39</v>
      </c>
      <c r="F736" t="s">
        <v>726</v>
      </c>
      <c r="G736" t="str">
        <f t="shared" si="1335"/>
        <v>DL2022019</v>
      </c>
      <c r="H736" t="str">
        <f t="shared" si="1336"/>
        <v>16</v>
      </c>
      <c r="I736" t="str">
        <f t="shared" si="1337"/>
        <v>oncgor</v>
      </c>
      <c r="J736" t="str">
        <f t="shared" si="1338"/>
        <v>EP</v>
      </c>
      <c r="K736" t="str">
        <f t="shared" si="1339"/>
        <v>EP</v>
      </c>
      <c r="L736" t="str">
        <f t="shared" si="1340"/>
        <v>true</v>
      </c>
      <c r="N736" s="7">
        <f t="shared" si="1348"/>
        <v>0</v>
      </c>
      <c r="O736" s="7" t="str">
        <f t="shared" si="1349"/>
        <v/>
      </c>
      <c r="P736" s="7" t="str">
        <f t="shared" si="1350"/>
        <v/>
      </c>
      <c r="Q736" s="7">
        <f t="shared" si="1351"/>
        <v>0</v>
      </c>
    </row>
    <row r="737" spans="1:26" x14ac:dyDescent="0.25">
      <c r="A737" t="s">
        <v>139</v>
      </c>
      <c r="B737" t="s">
        <v>76</v>
      </c>
      <c r="C737" t="s">
        <v>561</v>
      </c>
      <c r="D737" t="s">
        <v>25</v>
      </c>
      <c r="E737" t="s">
        <v>39</v>
      </c>
      <c r="F737" t="s">
        <v>726</v>
      </c>
      <c r="G737" t="str">
        <f t="shared" si="1335"/>
        <v>DL2022019</v>
      </c>
      <c r="H737" t="str">
        <f t="shared" si="1336"/>
        <v>16</v>
      </c>
      <c r="I737" t="str">
        <f t="shared" si="1337"/>
        <v>oncgor</v>
      </c>
      <c r="J737" t="str">
        <f t="shared" si="1338"/>
        <v>EP</v>
      </c>
      <c r="K737" t="str">
        <f t="shared" si="1339"/>
        <v>EP</v>
      </c>
      <c r="L737" t="str">
        <f t="shared" si="1340"/>
        <v>true</v>
      </c>
      <c r="N737" s="7">
        <f t="shared" si="1348"/>
        <v>0</v>
      </c>
      <c r="O737" s="7" t="str">
        <f t="shared" si="1349"/>
        <v/>
      </c>
      <c r="P737" s="7" t="str">
        <f t="shared" si="1350"/>
        <v/>
      </c>
      <c r="Q737" s="7">
        <f t="shared" si="1351"/>
        <v>0</v>
      </c>
    </row>
    <row r="738" spans="1:26" x14ac:dyDescent="0.25">
      <c r="A738" t="s">
        <v>180</v>
      </c>
      <c r="B738" t="s">
        <v>23</v>
      </c>
      <c r="C738" t="s">
        <v>586</v>
      </c>
      <c r="D738" t="s">
        <v>25</v>
      </c>
      <c r="E738">
        <v>31.43</v>
      </c>
      <c r="F738" t="s">
        <v>726</v>
      </c>
      <c r="G738" t="str">
        <f t="shared" si="1335"/>
        <v>DL2022019</v>
      </c>
      <c r="H738" t="str">
        <f t="shared" si="1336"/>
        <v>17</v>
      </c>
      <c r="I738" t="str">
        <f t="shared" si="1337"/>
        <v>cragig</v>
      </c>
      <c r="J738" t="str">
        <f t="shared" si="1338"/>
        <v>PK</v>
      </c>
      <c r="K738" t="str">
        <f t="shared" si="1339"/>
        <v>PK</v>
      </c>
      <c r="L738" t="str">
        <f t="shared" si="1340"/>
        <v>true</v>
      </c>
      <c r="N738" s="7">
        <f t="shared" si="1348"/>
        <v>31.43</v>
      </c>
      <c r="O738" s="7">
        <f t="shared" si="1349"/>
        <v>31.43</v>
      </c>
      <c r="P738" s="7" t="str">
        <f t="shared" si="1350"/>
        <v/>
      </c>
      <c r="Q738" s="7" t="str">
        <f t="shared" si="1351"/>
        <v/>
      </c>
      <c r="R738" t="str">
        <f t="shared" ref="R738" si="1401">IF(AND(O738&gt;0,P739=0),"Valid","Invalid")</f>
        <v>Valid</v>
      </c>
      <c r="S738" t="str">
        <f t="shared" ref="S738" si="1402">IF(OR(Q740&gt;0,Q741&gt;0),"Present","Absent")</f>
        <v>Absent</v>
      </c>
      <c r="T738" t="str">
        <f t="shared" ref="T738" si="1403">IF(OR(Q740&lt;41,Q741&lt;41),"Ct&lt;41",IF(OR(Q740&gt;41,Q741&gt;41),"Ct&gt;41","No Ct"))</f>
        <v>Ct&lt;41</v>
      </c>
      <c r="V738" t="str">
        <f t="shared" ref="V738" si="1404">G738&amp;"_"&amp;I738&amp;"_"&amp;R738&amp;"_"&amp;S738&amp;"_"&amp;T738</f>
        <v>DL2022019_cragig_Valid_Absent_Ct&lt;41</v>
      </c>
      <c r="X738">
        <f t="shared" ref="X738" si="1405">O738</f>
        <v>31.43</v>
      </c>
      <c r="Y738">
        <f t="shared" ref="Y738" si="1406">P739</f>
        <v>0</v>
      </c>
      <c r="Z738">
        <f t="shared" ref="Z738" si="1407">Q740+Q741</f>
        <v>0</v>
      </c>
    </row>
    <row r="739" spans="1:26" x14ac:dyDescent="0.25">
      <c r="A739" t="s">
        <v>156</v>
      </c>
      <c r="B739" t="s">
        <v>51</v>
      </c>
      <c r="C739" t="s">
        <v>574</v>
      </c>
      <c r="D739" t="s">
        <v>25</v>
      </c>
      <c r="E739" t="s">
        <v>39</v>
      </c>
      <c r="F739" t="s">
        <v>726</v>
      </c>
      <c r="G739" t="str">
        <f t="shared" si="1335"/>
        <v>DL2022019</v>
      </c>
      <c r="H739" t="str">
        <f t="shared" si="1336"/>
        <v>17</v>
      </c>
      <c r="I739" t="str">
        <f t="shared" si="1337"/>
        <v>cragig</v>
      </c>
      <c r="J739" t="str">
        <f t="shared" si="1338"/>
        <v>NK</v>
      </c>
      <c r="K739" t="str">
        <f t="shared" si="1339"/>
        <v>NK</v>
      </c>
      <c r="L739" t="str">
        <f t="shared" si="1340"/>
        <v>true</v>
      </c>
      <c r="N739" s="7">
        <f t="shared" si="1348"/>
        <v>0</v>
      </c>
      <c r="O739" s="7" t="str">
        <f t="shared" si="1349"/>
        <v/>
      </c>
      <c r="P739" s="7">
        <f t="shared" si="1350"/>
        <v>0</v>
      </c>
      <c r="Q739" s="7" t="str">
        <f t="shared" si="1351"/>
        <v/>
      </c>
    </row>
    <row r="740" spans="1:26" x14ac:dyDescent="0.25">
      <c r="A740" t="s">
        <v>120</v>
      </c>
      <c r="B740" t="s">
        <v>76</v>
      </c>
      <c r="C740" t="s">
        <v>562</v>
      </c>
      <c r="D740" t="s">
        <v>25</v>
      </c>
      <c r="E740" t="s">
        <v>39</v>
      </c>
      <c r="F740" t="s">
        <v>726</v>
      </c>
      <c r="G740" t="str">
        <f t="shared" si="1335"/>
        <v>DL2022019</v>
      </c>
      <c r="H740" t="str">
        <f t="shared" si="1336"/>
        <v>17</v>
      </c>
      <c r="I740" t="str">
        <f t="shared" si="1337"/>
        <v>cragig</v>
      </c>
      <c r="J740" t="str">
        <f t="shared" si="1338"/>
        <v>EP</v>
      </c>
      <c r="K740" t="str">
        <f t="shared" si="1339"/>
        <v>EP</v>
      </c>
      <c r="L740" t="str">
        <f t="shared" si="1340"/>
        <v>true</v>
      </c>
      <c r="N740" s="7">
        <f t="shared" si="1348"/>
        <v>0</v>
      </c>
      <c r="O740" s="7" t="str">
        <f t="shared" si="1349"/>
        <v/>
      </c>
      <c r="P740" s="7" t="str">
        <f t="shared" si="1350"/>
        <v/>
      </c>
      <c r="Q740" s="7">
        <f t="shared" si="1351"/>
        <v>0</v>
      </c>
    </row>
    <row r="741" spans="1:26" x14ac:dyDescent="0.25">
      <c r="A741" t="s">
        <v>140</v>
      </c>
      <c r="B741" t="s">
        <v>76</v>
      </c>
      <c r="C741" t="s">
        <v>562</v>
      </c>
      <c r="D741" t="s">
        <v>25</v>
      </c>
      <c r="E741" t="s">
        <v>39</v>
      </c>
      <c r="F741" t="s">
        <v>726</v>
      </c>
      <c r="G741" t="str">
        <f t="shared" si="1335"/>
        <v>DL2022019</v>
      </c>
      <c r="H741" t="str">
        <f t="shared" si="1336"/>
        <v>17</v>
      </c>
      <c r="I741" t="str">
        <f t="shared" si="1337"/>
        <v>cragig</v>
      </c>
      <c r="J741" t="str">
        <f t="shared" si="1338"/>
        <v>EP</v>
      </c>
      <c r="K741" t="str">
        <f t="shared" si="1339"/>
        <v>EP</v>
      </c>
      <c r="L741" t="str">
        <f t="shared" si="1340"/>
        <v>true</v>
      </c>
      <c r="N741" s="7">
        <f t="shared" si="1348"/>
        <v>0</v>
      </c>
      <c r="O741" s="7" t="str">
        <f t="shared" si="1349"/>
        <v/>
      </c>
      <c r="P741" s="7" t="str">
        <f t="shared" si="1350"/>
        <v/>
      </c>
      <c r="Q741" s="7">
        <f t="shared" si="1351"/>
        <v>0</v>
      </c>
    </row>
    <row r="742" spans="1:26" x14ac:dyDescent="0.25">
      <c r="A742" t="s">
        <v>182</v>
      </c>
      <c r="B742" t="s">
        <v>23</v>
      </c>
      <c r="C742" t="s">
        <v>587</v>
      </c>
      <c r="D742" t="s">
        <v>25</v>
      </c>
      <c r="E742">
        <v>30.83</v>
      </c>
      <c r="F742" t="s">
        <v>726</v>
      </c>
      <c r="G742" t="str">
        <f t="shared" si="1335"/>
        <v>DL2022019</v>
      </c>
      <c r="H742" t="str">
        <f t="shared" si="1336"/>
        <v>18</v>
      </c>
      <c r="I742" t="str">
        <f t="shared" si="1337"/>
        <v>cragig</v>
      </c>
      <c r="J742" t="str">
        <f t="shared" si="1338"/>
        <v>PK</v>
      </c>
      <c r="K742" t="str">
        <f t="shared" si="1339"/>
        <v>PK</v>
      </c>
      <c r="L742" t="str">
        <f t="shared" si="1340"/>
        <v>true</v>
      </c>
      <c r="N742" s="7">
        <f t="shared" si="1348"/>
        <v>30.83</v>
      </c>
      <c r="O742" s="7">
        <f t="shared" si="1349"/>
        <v>30.83</v>
      </c>
      <c r="P742" s="7" t="str">
        <f t="shared" si="1350"/>
        <v/>
      </c>
      <c r="Q742" s="7" t="str">
        <f t="shared" si="1351"/>
        <v/>
      </c>
      <c r="R742" t="str">
        <f t="shared" ref="R742" si="1408">IF(AND(O742&gt;0,P743=0),"Valid","Invalid")</f>
        <v>Valid</v>
      </c>
      <c r="S742" t="str">
        <f t="shared" ref="S742" si="1409">IF(OR(Q744&gt;0,Q745&gt;0),"Present","Absent")</f>
        <v>Absent</v>
      </c>
      <c r="T742" t="str">
        <f t="shared" ref="T742" si="1410">IF(OR(Q744&lt;41,Q745&lt;41),"Ct&lt;41",IF(OR(Q744&gt;41,Q745&gt;41),"Ct&gt;41","No Ct"))</f>
        <v>Ct&lt;41</v>
      </c>
      <c r="V742" t="str">
        <f t="shared" ref="V742" si="1411">G742&amp;"_"&amp;I742&amp;"_"&amp;R742&amp;"_"&amp;S742&amp;"_"&amp;T742</f>
        <v>DL2022019_cragig_Valid_Absent_Ct&lt;41</v>
      </c>
      <c r="X742">
        <f t="shared" ref="X742" si="1412">O742</f>
        <v>30.83</v>
      </c>
      <c r="Y742">
        <f t="shared" ref="Y742" si="1413">P743</f>
        <v>0</v>
      </c>
      <c r="Z742">
        <f t="shared" ref="Z742" si="1414">Q744+Q745</f>
        <v>0</v>
      </c>
    </row>
    <row r="743" spans="1:26" x14ac:dyDescent="0.25">
      <c r="A743" t="s">
        <v>158</v>
      </c>
      <c r="B743" t="s">
        <v>51</v>
      </c>
      <c r="C743" t="s">
        <v>575</v>
      </c>
      <c r="D743" t="s">
        <v>25</v>
      </c>
      <c r="E743" t="s">
        <v>39</v>
      </c>
      <c r="F743" t="s">
        <v>726</v>
      </c>
      <c r="G743" t="str">
        <f t="shared" si="1335"/>
        <v>DL2022019</v>
      </c>
      <c r="H743" t="str">
        <f t="shared" si="1336"/>
        <v>18</v>
      </c>
      <c r="I743" t="str">
        <f t="shared" si="1337"/>
        <v>cragig</v>
      </c>
      <c r="J743" t="str">
        <f t="shared" si="1338"/>
        <v>NK</v>
      </c>
      <c r="K743" t="str">
        <f t="shared" si="1339"/>
        <v>NK</v>
      </c>
      <c r="L743" t="str">
        <f t="shared" si="1340"/>
        <v>true</v>
      </c>
      <c r="N743" s="7">
        <f t="shared" si="1348"/>
        <v>0</v>
      </c>
      <c r="O743" s="7" t="str">
        <f t="shared" si="1349"/>
        <v/>
      </c>
      <c r="P743" s="7">
        <f t="shared" si="1350"/>
        <v>0</v>
      </c>
      <c r="Q743" s="7" t="str">
        <f t="shared" si="1351"/>
        <v/>
      </c>
    </row>
    <row r="744" spans="1:26" x14ac:dyDescent="0.25">
      <c r="A744" t="s">
        <v>122</v>
      </c>
      <c r="B744" t="s">
        <v>76</v>
      </c>
      <c r="C744" t="s">
        <v>563</v>
      </c>
      <c r="D744" t="s">
        <v>25</v>
      </c>
      <c r="E744" t="s">
        <v>39</v>
      </c>
      <c r="F744" t="s">
        <v>726</v>
      </c>
      <c r="G744" t="str">
        <f t="shared" si="1335"/>
        <v>DL2022019</v>
      </c>
      <c r="H744" t="str">
        <f t="shared" si="1336"/>
        <v>18</v>
      </c>
      <c r="I744" t="str">
        <f t="shared" si="1337"/>
        <v>cragig</v>
      </c>
      <c r="J744" t="str">
        <f t="shared" si="1338"/>
        <v>EP</v>
      </c>
      <c r="K744" t="str">
        <f t="shared" si="1339"/>
        <v>EP</v>
      </c>
      <c r="L744" t="str">
        <f t="shared" si="1340"/>
        <v>true</v>
      </c>
      <c r="N744" s="7">
        <f t="shared" si="1348"/>
        <v>0</v>
      </c>
      <c r="O744" s="7" t="str">
        <f t="shared" si="1349"/>
        <v/>
      </c>
      <c r="P744" s="7" t="str">
        <f t="shared" si="1350"/>
        <v/>
      </c>
      <c r="Q744" s="7">
        <f t="shared" si="1351"/>
        <v>0</v>
      </c>
    </row>
    <row r="745" spans="1:26" x14ac:dyDescent="0.25">
      <c r="A745" t="s">
        <v>141</v>
      </c>
      <c r="B745" t="s">
        <v>76</v>
      </c>
      <c r="C745" t="s">
        <v>563</v>
      </c>
      <c r="D745" t="s">
        <v>25</v>
      </c>
      <c r="E745" t="s">
        <v>39</v>
      </c>
      <c r="F745" t="s">
        <v>726</v>
      </c>
      <c r="G745" t="str">
        <f t="shared" si="1335"/>
        <v>DL2022019</v>
      </c>
      <c r="H745" t="str">
        <f t="shared" si="1336"/>
        <v>18</v>
      </c>
      <c r="I745" t="str">
        <f t="shared" si="1337"/>
        <v>cragig</v>
      </c>
      <c r="J745" t="str">
        <f t="shared" si="1338"/>
        <v>EP</v>
      </c>
      <c r="K745" t="str">
        <f t="shared" si="1339"/>
        <v>EP</v>
      </c>
      <c r="L745" t="str">
        <f t="shared" si="1340"/>
        <v>true</v>
      </c>
      <c r="N745" s="7">
        <f t="shared" si="1348"/>
        <v>0</v>
      </c>
      <c r="O745" s="7" t="str">
        <f t="shared" si="1349"/>
        <v/>
      </c>
      <c r="P745" s="7" t="str">
        <f t="shared" si="1350"/>
        <v/>
      </c>
      <c r="Q745" s="7">
        <f t="shared" si="1351"/>
        <v>0</v>
      </c>
    </row>
    <row r="746" spans="1:26" x14ac:dyDescent="0.25">
      <c r="A746" t="s">
        <v>184</v>
      </c>
      <c r="B746" t="s">
        <v>23</v>
      </c>
      <c r="C746" t="s">
        <v>588</v>
      </c>
      <c r="D746" t="s">
        <v>25</v>
      </c>
      <c r="E746">
        <v>21.81</v>
      </c>
      <c r="F746" t="s">
        <v>726</v>
      </c>
      <c r="G746" t="str">
        <f t="shared" si="1335"/>
        <v>DL2022019</v>
      </c>
      <c r="H746" t="str">
        <f t="shared" si="1336"/>
        <v>19</v>
      </c>
      <c r="I746" t="str">
        <f t="shared" si="1337"/>
        <v>neomel</v>
      </c>
      <c r="J746" t="str">
        <f t="shared" si="1338"/>
        <v>PK</v>
      </c>
      <c r="K746" t="str">
        <f t="shared" si="1339"/>
        <v>PK</v>
      </c>
      <c r="L746" t="str">
        <f t="shared" si="1340"/>
        <v>true</v>
      </c>
      <c r="N746" s="7">
        <f t="shared" si="1348"/>
        <v>21.81</v>
      </c>
      <c r="O746" s="7">
        <f t="shared" si="1349"/>
        <v>21.81</v>
      </c>
      <c r="P746" s="7" t="str">
        <f t="shared" si="1350"/>
        <v/>
      </c>
      <c r="Q746" s="7" t="str">
        <f t="shared" si="1351"/>
        <v/>
      </c>
      <c r="R746" t="str">
        <f t="shared" ref="R746" si="1415">IF(AND(O746&gt;0,P747=0),"Valid","Invalid")</f>
        <v>Valid</v>
      </c>
      <c r="S746" t="str">
        <f t="shared" ref="S746" si="1416">IF(OR(Q748&gt;0,Q749&gt;0),"Present","Absent")</f>
        <v>Absent</v>
      </c>
      <c r="T746" t="str">
        <f t="shared" ref="T746" si="1417">IF(OR(Q748&lt;41,Q749&lt;41),"Ct&lt;41",IF(OR(Q748&gt;41,Q749&gt;41),"Ct&gt;41","No Ct"))</f>
        <v>Ct&lt;41</v>
      </c>
      <c r="V746" t="str">
        <f t="shared" ref="V746" si="1418">G746&amp;"_"&amp;I746&amp;"_"&amp;R746&amp;"_"&amp;S746&amp;"_"&amp;T746</f>
        <v>DL2022019_neomel_Valid_Absent_Ct&lt;41</v>
      </c>
      <c r="X746">
        <f t="shared" ref="X746" si="1419">O746</f>
        <v>21.81</v>
      </c>
      <c r="Y746">
        <f t="shared" ref="Y746" si="1420">P747</f>
        <v>0</v>
      </c>
      <c r="Z746">
        <f t="shared" ref="Z746" si="1421">Q748+Q749</f>
        <v>0</v>
      </c>
    </row>
    <row r="747" spans="1:26" x14ac:dyDescent="0.25">
      <c r="A747" t="s">
        <v>160</v>
      </c>
      <c r="B747" t="s">
        <v>51</v>
      </c>
      <c r="C747" t="s">
        <v>576</v>
      </c>
      <c r="D747" t="s">
        <v>25</v>
      </c>
      <c r="E747" t="s">
        <v>39</v>
      </c>
      <c r="F747" t="s">
        <v>726</v>
      </c>
      <c r="G747" t="str">
        <f t="shared" si="1335"/>
        <v>DL2022019</v>
      </c>
      <c r="H747" t="str">
        <f t="shared" si="1336"/>
        <v>19</v>
      </c>
      <c r="I747" t="str">
        <f t="shared" si="1337"/>
        <v>neomel</v>
      </c>
      <c r="J747" t="str">
        <f t="shared" si="1338"/>
        <v>NK</v>
      </c>
      <c r="K747" t="str">
        <f t="shared" si="1339"/>
        <v>NK</v>
      </c>
      <c r="L747" t="str">
        <f t="shared" si="1340"/>
        <v>true</v>
      </c>
      <c r="N747" s="7">
        <f t="shared" si="1348"/>
        <v>0</v>
      </c>
      <c r="O747" s="7" t="str">
        <f t="shared" si="1349"/>
        <v/>
      </c>
      <c r="P747" s="7">
        <f t="shared" si="1350"/>
        <v>0</v>
      </c>
      <c r="Q747" s="7" t="str">
        <f t="shared" si="1351"/>
        <v/>
      </c>
    </row>
    <row r="748" spans="1:26" x14ac:dyDescent="0.25">
      <c r="A748" t="s">
        <v>124</v>
      </c>
      <c r="B748" t="s">
        <v>76</v>
      </c>
      <c r="C748" t="s">
        <v>564</v>
      </c>
      <c r="D748" t="s">
        <v>25</v>
      </c>
      <c r="E748" t="s">
        <v>39</v>
      </c>
      <c r="F748" t="s">
        <v>726</v>
      </c>
      <c r="G748" t="str">
        <f t="shared" si="1335"/>
        <v>DL2022019</v>
      </c>
      <c r="H748" t="str">
        <f t="shared" si="1336"/>
        <v>19</v>
      </c>
      <c r="I748" t="str">
        <f t="shared" si="1337"/>
        <v>neomel</v>
      </c>
      <c r="J748" t="str">
        <f t="shared" si="1338"/>
        <v>EP</v>
      </c>
      <c r="K748" t="str">
        <f t="shared" si="1339"/>
        <v>EP</v>
      </c>
      <c r="L748" t="str">
        <f t="shared" si="1340"/>
        <v>true</v>
      </c>
      <c r="N748" s="7">
        <f t="shared" si="1348"/>
        <v>0</v>
      </c>
      <c r="O748" s="7" t="str">
        <f t="shared" si="1349"/>
        <v/>
      </c>
      <c r="P748" s="7" t="str">
        <f t="shared" si="1350"/>
        <v/>
      </c>
      <c r="Q748" s="7">
        <f t="shared" si="1351"/>
        <v>0</v>
      </c>
    </row>
    <row r="749" spans="1:26" x14ac:dyDescent="0.25">
      <c r="A749" t="s">
        <v>142</v>
      </c>
      <c r="B749" t="s">
        <v>76</v>
      </c>
      <c r="C749" t="s">
        <v>564</v>
      </c>
      <c r="D749" t="s">
        <v>25</v>
      </c>
      <c r="E749" t="s">
        <v>39</v>
      </c>
      <c r="F749" t="s">
        <v>726</v>
      </c>
      <c r="G749" t="str">
        <f t="shared" si="1335"/>
        <v>DL2022019</v>
      </c>
      <c r="H749" t="str">
        <f t="shared" si="1336"/>
        <v>19</v>
      </c>
      <c r="I749" t="str">
        <f t="shared" si="1337"/>
        <v>neomel</v>
      </c>
      <c r="J749" t="str">
        <f t="shared" si="1338"/>
        <v>EP</v>
      </c>
      <c r="K749" t="str">
        <f t="shared" si="1339"/>
        <v>EP</v>
      </c>
      <c r="L749" t="str">
        <f t="shared" si="1340"/>
        <v>true</v>
      </c>
      <c r="N749" s="7">
        <f t="shared" si="1348"/>
        <v>0</v>
      </c>
      <c r="O749" s="7" t="str">
        <f t="shared" si="1349"/>
        <v/>
      </c>
      <c r="P749" s="7" t="str">
        <f t="shared" si="1350"/>
        <v/>
      </c>
      <c r="Q749" s="7">
        <f t="shared" si="1351"/>
        <v>0</v>
      </c>
    </row>
    <row r="750" spans="1:26" x14ac:dyDescent="0.25">
      <c r="A750" t="s">
        <v>186</v>
      </c>
      <c r="B750" t="s">
        <v>23</v>
      </c>
      <c r="C750" t="s">
        <v>589</v>
      </c>
      <c r="D750" t="s">
        <v>25</v>
      </c>
      <c r="E750">
        <v>21.92</v>
      </c>
      <c r="F750" t="s">
        <v>726</v>
      </c>
      <c r="G750" t="str">
        <f t="shared" si="1335"/>
        <v>DL2022019</v>
      </c>
      <c r="H750" t="str">
        <f t="shared" si="1336"/>
        <v>20</v>
      </c>
      <c r="I750" t="str">
        <f t="shared" si="1337"/>
        <v>neomel</v>
      </c>
      <c r="J750" t="str">
        <f t="shared" si="1338"/>
        <v>PK</v>
      </c>
      <c r="K750" t="str">
        <f t="shared" si="1339"/>
        <v>PK</v>
      </c>
      <c r="L750" t="str">
        <f t="shared" si="1340"/>
        <v>true</v>
      </c>
      <c r="N750" s="7">
        <f t="shared" si="1348"/>
        <v>21.92</v>
      </c>
      <c r="O750" s="7">
        <f t="shared" si="1349"/>
        <v>21.92</v>
      </c>
      <c r="P750" s="7" t="str">
        <f t="shared" si="1350"/>
        <v/>
      </c>
      <c r="Q750" s="7" t="str">
        <f t="shared" si="1351"/>
        <v/>
      </c>
      <c r="R750" t="str">
        <f t="shared" ref="R750" si="1422">IF(AND(O750&gt;0,P751=0),"Valid","Invalid")</f>
        <v>Valid</v>
      </c>
      <c r="S750" t="str">
        <f t="shared" ref="S750" si="1423">IF(OR(Q752&gt;0,Q753&gt;0),"Present","Absent")</f>
        <v>Absent</v>
      </c>
      <c r="T750" t="str">
        <f t="shared" ref="T750" si="1424">IF(OR(Q752&lt;41,Q753&lt;41),"Ct&lt;41",IF(OR(Q752&gt;41,Q753&gt;41),"Ct&gt;41","No Ct"))</f>
        <v>Ct&lt;41</v>
      </c>
      <c r="V750" t="str">
        <f t="shared" ref="V750" si="1425">G750&amp;"_"&amp;I750&amp;"_"&amp;R750&amp;"_"&amp;S750&amp;"_"&amp;T750</f>
        <v>DL2022019_neomel_Valid_Absent_Ct&lt;41</v>
      </c>
      <c r="X750">
        <f t="shared" ref="X750" si="1426">O750</f>
        <v>21.92</v>
      </c>
      <c r="Y750">
        <f t="shared" ref="Y750" si="1427">P751</f>
        <v>0</v>
      </c>
      <c r="Z750">
        <f t="shared" ref="Z750" si="1428">Q752+Q753</f>
        <v>0</v>
      </c>
    </row>
    <row r="751" spans="1:26" x14ac:dyDescent="0.25">
      <c r="A751" t="s">
        <v>162</v>
      </c>
      <c r="B751" t="s">
        <v>51</v>
      </c>
      <c r="C751" t="s">
        <v>577</v>
      </c>
      <c r="D751" t="s">
        <v>25</v>
      </c>
      <c r="E751" t="s">
        <v>39</v>
      </c>
      <c r="F751" t="s">
        <v>726</v>
      </c>
      <c r="G751" t="str">
        <f t="shared" si="1335"/>
        <v>DL2022019</v>
      </c>
      <c r="H751" t="str">
        <f t="shared" si="1336"/>
        <v>20</v>
      </c>
      <c r="I751" t="str">
        <f t="shared" si="1337"/>
        <v>neomel</v>
      </c>
      <c r="J751" t="str">
        <f t="shared" si="1338"/>
        <v>NK</v>
      </c>
      <c r="K751" t="str">
        <f t="shared" si="1339"/>
        <v>NK</v>
      </c>
      <c r="L751" t="str">
        <f t="shared" si="1340"/>
        <v>true</v>
      </c>
      <c r="N751" s="7">
        <f t="shared" si="1348"/>
        <v>0</v>
      </c>
      <c r="O751" s="7" t="str">
        <f t="shared" si="1349"/>
        <v/>
      </c>
      <c r="P751" s="7">
        <f t="shared" si="1350"/>
        <v>0</v>
      </c>
      <c r="Q751" s="7" t="str">
        <f t="shared" si="1351"/>
        <v/>
      </c>
    </row>
    <row r="752" spans="1:26" x14ac:dyDescent="0.25">
      <c r="A752" t="s">
        <v>126</v>
      </c>
      <c r="B752" t="s">
        <v>76</v>
      </c>
      <c r="C752" t="s">
        <v>565</v>
      </c>
      <c r="D752" t="s">
        <v>25</v>
      </c>
      <c r="E752" t="s">
        <v>39</v>
      </c>
      <c r="F752" t="s">
        <v>726</v>
      </c>
      <c r="G752" t="str">
        <f t="shared" si="1335"/>
        <v>DL2022019</v>
      </c>
      <c r="H752" t="str">
        <f t="shared" si="1336"/>
        <v>20</v>
      </c>
      <c r="I752" t="str">
        <f t="shared" si="1337"/>
        <v>neomel</v>
      </c>
      <c r="J752" t="str">
        <f t="shared" si="1338"/>
        <v>EP</v>
      </c>
      <c r="K752" t="str">
        <f t="shared" si="1339"/>
        <v>EP</v>
      </c>
      <c r="L752" t="str">
        <f t="shared" si="1340"/>
        <v>true</v>
      </c>
      <c r="N752" s="7">
        <f t="shared" si="1348"/>
        <v>0</v>
      </c>
      <c r="O752" s="7" t="str">
        <f t="shared" si="1349"/>
        <v/>
      </c>
      <c r="P752" s="7" t="str">
        <f t="shared" si="1350"/>
        <v/>
      </c>
      <c r="Q752" s="7">
        <f t="shared" si="1351"/>
        <v>0</v>
      </c>
    </row>
    <row r="753" spans="1:26" x14ac:dyDescent="0.25">
      <c r="A753" t="s">
        <v>143</v>
      </c>
      <c r="B753" t="s">
        <v>76</v>
      </c>
      <c r="C753" t="s">
        <v>565</v>
      </c>
      <c r="D753" t="s">
        <v>25</v>
      </c>
      <c r="E753" t="s">
        <v>39</v>
      </c>
      <c r="F753" t="s">
        <v>726</v>
      </c>
      <c r="G753" t="str">
        <f t="shared" si="1335"/>
        <v>DL2022019</v>
      </c>
      <c r="H753" t="str">
        <f t="shared" si="1336"/>
        <v>20</v>
      </c>
      <c r="I753" t="str">
        <f t="shared" si="1337"/>
        <v>neomel</v>
      </c>
      <c r="J753" t="str">
        <f t="shared" si="1338"/>
        <v>EP</v>
      </c>
      <c r="K753" t="str">
        <f t="shared" si="1339"/>
        <v>EP</v>
      </c>
      <c r="L753" t="str">
        <f t="shared" si="1340"/>
        <v>true</v>
      </c>
      <c r="N753" s="7">
        <f t="shared" si="1348"/>
        <v>0</v>
      </c>
      <c r="O753" s="7" t="str">
        <f t="shared" si="1349"/>
        <v/>
      </c>
      <c r="P753" s="7" t="str">
        <f t="shared" si="1350"/>
        <v/>
      </c>
      <c r="Q753" s="7">
        <f t="shared" si="1351"/>
        <v>0</v>
      </c>
    </row>
    <row r="754" spans="1:26" x14ac:dyDescent="0.25">
      <c r="A754" t="s">
        <v>188</v>
      </c>
      <c r="B754" t="s">
        <v>23</v>
      </c>
      <c r="C754" t="s">
        <v>590</v>
      </c>
      <c r="D754" t="s">
        <v>25</v>
      </c>
      <c r="E754" t="s">
        <v>39</v>
      </c>
      <c r="F754" t="s">
        <v>726</v>
      </c>
      <c r="G754" t="str">
        <f t="shared" si="1335"/>
        <v>DL2022019</v>
      </c>
      <c r="H754" t="str">
        <f t="shared" si="1336"/>
        <v>21</v>
      </c>
      <c r="I754" t="str">
        <f t="shared" si="1337"/>
        <v>calsap</v>
      </c>
      <c r="J754" t="str">
        <f t="shared" si="1338"/>
        <v>PK</v>
      </c>
      <c r="K754" t="str">
        <f t="shared" si="1339"/>
        <v>PK</v>
      </c>
      <c r="L754" t="str">
        <f t="shared" si="1340"/>
        <v>true</v>
      </c>
      <c r="N754" s="7">
        <f t="shared" si="1348"/>
        <v>0</v>
      </c>
      <c r="O754" s="7">
        <f t="shared" si="1349"/>
        <v>0</v>
      </c>
      <c r="P754" s="7" t="str">
        <f t="shared" si="1350"/>
        <v/>
      </c>
      <c r="Q754" s="7" t="str">
        <f t="shared" si="1351"/>
        <v/>
      </c>
      <c r="R754" t="str">
        <f t="shared" ref="R754" si="1429">IF(AND(O754&gt;0,P755=0),"Valid","Invalid")</f>
        <v>Invalid</v>
      </c>
      <c r="S754" t="str">
        <f t="shared" ref="S754" si="1430">IF(OR(Q756&gt;0,Q757&gt;0),"Present","Absent")</f>
        <v>Absent</v>
      </c>
      <c r="T754" t="str">
        <f t="shared" ref="T754" si="1431">IF(OR(Q756&lt;41,Q757&lt;41),"Ct&lt;41",IF(OR(Q756&gt;41,Q757&gt;41),"Ct&gt;41","No Ct"))</f>
        <v>Ct&lt;41</v>
      </c>
      <c r="V754" t="str">
        <f t="shared" ref="V754" si="1432">G754&amp;"_"&amp;I754&amp;"_"&amp;R754&amp;"_"&amp;S754&amp;"_"&amp;T754</f>
        <v>DL2022019_calsap_Invalid_Absent_Ct&lt;41</v>
      </c>
      <c r="X754">
        <f t="shared" ref="X754" si="1433">O754</f>
        <v>0</v>
      </c>
      <c r="Y754">
        <f t="shared" ref="Y754" si="1434">P755</f>
        <v>0</v>
      </c>
      <c r="Z754">
        <f t="shared" ref="Z754" si="1435">Q756+Q757</f>
        <v>0</v>
      </c>
    </row>
    <row r="755" spans="1:26" x14ac:dyDescent="0.25">
      <c r="A755" t="s">
        <v>164</v>
      </c>
      <c r="B755" t="s">
        <v>51</v>
      </c>
      <c r="C755" t="s">
        <v>578</v>
      </c>
      <c r="D755" t="s">
        <v>25</v>
      </c>
      <c r="E755" t="s">
        <v>39</v>
      </c>
      <c r="F755" t="s">
        <v>726</v>
      </c>
      <c r="G755" t="str">
        <f t="shared" si="1335"/>
        <v>DL2022019</v>
      </c>
      <c r="H755" t="str">
        <f t="shared" si="1336"/>
        <v>21</v>
      </c>
      <c r="I755" t="str">
        <f t="shared" si="1337"/>
        <v>calsap</v>
      </c>
      <c r="J755" t="str">
        <f t="shared" si="1338"/>
        <v>NK</v>
      </c>
      <c r="K755" t="str">
        <f t="shared" si="1339"/>
        <v>NK</v>
      </c>
      <c r="L755" t="str">
        <f t="shared" si="1340"/>
        <v>true</v>
      </c>
      <c r="N755" s="7">
        <f t="shared" si="1348"/>
        <v>0</v>
      </c>
      <c r="O755" s="7" t="str">
        <f t="shared" si="1349"/>
        <v/>
      </c>
      <c r="P755" s="7">
        <f t="shared" si="1350"/>
        <v>0</v>
      </c>
      <c r="Q755" s="7" t="str">
        <f t="shared" si="1351"/>
        <v/>
      </c>
    </row>
    <row r="756" spans="1:26" x14ac:dyDescent="0.25">
      <c r="A756" t="s">
        <v>128</v>
      </c>
      <c r="B756" t="s">
        <v>76</v>
      </c>
      <c r="C756" t="s">
        <v>566</v>
      </c>
      <c r="D756" t="s">
        <v>25</v>
      </c>
      <c r="E756" t="s">
        <v>39</v>
      </c>
      <c r="F756" t="s">
        <v>726</v>
      </c>
      <c r="G756" t="str">
        <f t="shared" si="1335"/>
        <v>DL2022019</v>
      </c>
      <c r="H756" t="str">
        <f t="shared" si="1336"/>
        <v>21</v>
      </c>
      <c r="I756" t="str">
        <f t="shared" si="1337"/>
        <v>calsap</v>
      </c>
      <c r="J756" t="str">
        <f t="shared" si="1338"/>
        <v>EP</v>
      </c>
      <c r="K756" t="str">
        <f t="shared" si="1339"/>
        <v>EP</v>
      </c>
      <c r="L756" t="str">
        <f t="shared" si="1340"/>
        <v>true</v>
      </c>
      <c r="N756" s="7">
        <f t="shared" si="1348"/>
        <v>0</v>
      </c>
      <c r="O756" s="7" t="str">
        <f t="shared" si="1349"/>
        <v/>
      </c>
      <c r="P756" s="7" t="str">
        <f t="shared" si="1350"/>
        <v/>
      </c>
      <c r="Q756" s="7">
        <f t="shared" si="1351"/>
        <v>0</v>
      </c>
    </row>
    <row r="757" spans="1:26" x14ac:dyDescent="0.25">
      <c r="A757" t="s">
        <v>144</v>
      </c>
      <c r="B757" t="s">
        <v>76</v>
      </c>
      <c r="C757" t="s">
        <v>566</v>
      </c>
      <c r="D757" t="s">
        <v>25</v>
      </c>
      <c r="E757" t="s">
        <v>39</v>
      </c>
      <c r="F757" t="s">
        <v>726</v>
      </c>
      <c r="G757" t="str">
        <f t="shared" si="1335"/>
        <v>DL2022019</v>
      </c>
      <c r="H757" t="str">
        <f t="shared" si="1336"/>
        <v>21</v>
      </c>
      <c r="I757" t="str">
        <f t="shared" si="1337"/>
        <v>calsap</v>
      </c>
      <c r="J757" t="str">
        <f t="shared" si="1338"/>
        <v>EP</v>
      </c>
      <c r="K757" t="str">
        <f t="shared" si="1339"/>
        <v>EP</v>
      </c>
      <c r="L757" t="str">
        <f t="shared" si="1340"/>
        <v>true</v>
      </c>
      <c r="N757" s="7">
        <f t="shared" si="1348"/>
        <v>0</v>
      </c>
      <c r="O757" s="7" t="str">
        <f t="shared" si="1349"/>
        <v/>
      </c>
      <c r="P757" s="7" t="str">
        <f t="shared" si="1350"/>
        <v/>
      </c>
      <c r="Q757" s="7">
        <f t="shared" si="1351"/>
        <v>0</v>
      </c>
    </row>
    <row r="758" spans="1:26" x14ac:dyDescent="0.25">
      <c r="A758" t="s">
        <v>190</v>
      </c>
      <c r="B758" t="s">
        <v>23</v>
      </c>
      <c r="C758" t="s">
        <v>591</v>
      </c>
      <c r="D758" t="s">
        <v>25</v>
      </c>
      <c r="E758">
        <v>25.27</v>
      </c>
      <c r="F758" t="s">
        <v>726</v>
      </c>
      <c r="G758" t="str">
        <f t="shared" si="1335"/>
        <v>DL2022019</v>
      </c>
      <c r="H758" t="str">
        <f t="shared" si="1336"/>
        <v>22</v>
      </c>
      <c r="I758" t="str">
        <f t="shared" si="1337"/>
        <v>calsap</v>
      </c>
      <c r="J758" t="str">
        <f t="shared" si="1338"/>
        <v>PK</v>
      </c>
      <c r="K758" t="str">
        <f t="shared" si="1339"/>
        <v>PK</v>
      </c>
      <c r="L758" t="str">
        <f t="shared" si="1340"/>
        <v>true</v>
      </c>
      <c r="N758" s="7">
        <f t="shared" si="1348"/>
        <v>25.27</v>
      </c>
      <c r="O758" s="7">
        <f t="shared" si="1349"/>
        <v>25.27</v>
      </c>
      <c r="P758" s="7" t="str">
        <f t="shared" si="1350"/>
        <v/>
      </c>
      <c r="Q758" s="7" t="str">
        <f t="shared" si="1351"/>
        <v/>
      </c>
      <c r="R758" t="str">
        <f t="shared" ref="R758" si="1436">IF(AND(O758&gt;0,P759=0),"Valid","Invalid")</f>
        <v>Valid</v>
      </c>
      <c r="S758" t="str">
        <f t="shared" ref="S758" si="1437">IF(OR(Q760&gt;0,Q761&gt;0),"Present","Absent")</f>
        <v>Absent</v>
      </c>
      <c r="T758" t="str">
        <f t="shared" ref="T758" si="1438">IF(OR(Q760&lt;41,Q761&lt;41),"Ct&lt;41",IF(OR(Q760&gt;41,Q761&gt;41),"Ct&gt;41","No Ct"))</f>
        <v>Ct&lt;41</v>
      </c>
      <c r="V758" t="str">
        <f t="shared" ref="V758" si="1439">G758&amp;"_"&amp;I758&amp;"_"&amp;R758&amp;"_"&amp;S758&amp;"_"&amp;T758</f>
        <v>DL2022019_calsap_Valid_Absent_Ct&lt;41</v>
      </c>
      <c r="X758">
        <f t="shared" ref="X758" si="1440">O758</f>
        <v>25.27</v>
      </c>
      <c r="Y758">
        <f t="shared" ref="Y758" si="1441">P759</f>
        <v>0</v>
      </c>
      <c r="Z758">
        <f t="shared" ref="Z758" si="1442">Q760+Q761</f>
        <v>0</v>
      </c>
    </row>
    <row r="759" spans="1:26" x14ac:dyDescent="0.25">
      <c r="A759" t="s">
        <v>166</v>
      </c>
      <c r="B759" t="s">
        <v>51</v>
      </c>
      <c r="C759" t="s">
        <v>579</v>
      </c>
      <c r="D759" t="s">
        <v>25</v>
      </c>
      <c r="E759" t="s">
        <v>39</v>
      </c>
      <c r="F759" t="s">
        <v>726</v>
      </c>
      <c r="G759" t="str">
        <f t="shared" si="1335"/>
        <v>DL2022019</v>
      </c>
      <c r="H759" t="str">
        <f t="shared" si="1336"/>
        <v>22</v>
      </c>
      <c r="I759" t="str">
        <f t="shared" si="1337"/>
        <v>calsap</v>
      </c>
      <c r="J759" t="str">
        <f t="shared" si="1338"/>
        <v>NK</v>
      </c>
      <c r="K759" t="str">
        <f t="shared" si="1339"/>
        <v>NK</v>
      </c>
      <c r="L759" t="str">
        <f t="shared" si="1340"/>
        <v>true</v>
      </c>
      <c r="N759" s="7">
        <f t="shared" si="1348"/>
        <v>0</v>
      </c>
      <c r="O759" s="7" t="str">
        <f t="shared" si="1349"/>
        <v/>
      </c>
      <c r="P759" s="7">
        <f t="shared" si="1350"/>
        <v>0</v>
      </c>
      <c r="Q759" s="7" t="str">
        <f t="shared" si="1351"/>
        <v/>
      </c>
    </row>
    <row r="760" spans="1:26" x14ac:dyDescent="0.25">
      <c r="A760" t="s">
        <v>130</v>
      </c>
      <c r="B760" t="s">
        <v>76</v>
      </c>
      <c r="C760" t="s">
        <v>567</v>
      </c>
      <c r="D760" t="s">
        <v>25</v>
      </c>
      <c r="E760" t="s">
        <v>39</v>
      </c>
      <c r="F760" t="s">
        <v>726</v>
      </c>
      <c r="G760" t="str">
        <f t="shared" si="1335"/>
        <v>DL2022019</v>
      </c>
      <c r="H760" t="str">
        <f t="shared" si="1336"/>
        <v>22</v>
      </c>
      <c r="I760" t="str">
        <f t="shared" si="1337"/>
        <v>calsap</v>
      </c>
      <c r="J760" t="str">
        <f t="shared" si="1338"/>
        <v>EP</v>
      </c>
      <c r="K760" t="str">
        <f t="shared" si="1339"/>
        <v>EP</v>
      </c>
      <c r="L760" t="str">
        <f t="shared" si="1340"/>
        <v>true</v>
      </c>
      <c r="N760" s="7">
        <f t="shared" si="1348"/>
        <v>0</v>
      </c>
      <c r="O760" s="7" t="str">
        <f t="shared" si="1349"/>
        <v/>
      </c>
      <c r="P760" s="7" t="str">
        <f t="shared" si="1350"/>
        <v/>
      </c>
      <c r="Q760" s="7">
        <f t="shared" si="1351"/>
        <v>0</v>
      </c>
    </row>
    <row r="761" spans="1:26" x14ac:dyDescent="0.25">
      <c r="A761" t="s">
        <v>145</v>
      </c>
      <c r="B761" t="s">
        <v>76</v>
      </c>
      <c r="C761" t="s">
        <v>567</v>
      </c>
      <c r="D761" t="s">
        <v>25</v>
      </c>
      <c r="E761" t="s">
        <v>39</v>
      </c>
      <c r="F761" t="s">
        <v>726</v>
      </c>
      <c r="G761" t="str">
        <f t="shared" si="1335"/>
        <v>DL2022019</v>
      </c>
      <c r="H761" t="str">
        <f t="shared" si="1336"/>
        <v>22</v>
      </c>
      <c r="I761" t="str">
        <f t="shared" si="1337"/>
        <v>calsap</v>
      </c>
      <c r="J761" t="str">
        <f t="shared" si="1338"/>
        <v>EP</v>
      </c>
      <c r="K761" t="str">
        <f t="shared" si="1339"/>
        <v>EP</v>
      </c>
      <c r="L761" t="str">
        <f t="shared" si="1340"/>
        <v>true</v>
      </c>
      <c r="N761" s="7">
        <f t="shared" si="1348"/>
        <v>0</v>
      </c>
      <c r="O761" s="7" t="str">
        <f t="shared" si="1349"/>
        <v/>
      </c>
      <c r="P761" s="7" t="str">
        <f t="shared" si="1350"/>
        <v/>
      </c>
      <c r="Q761" s="7">
        <f t="shared" si="1351"/>
        <v>0</v>
      </c>
    </row>
    <row r="762" spans="1:26" x14ac:dyDescent="0.25">
      <c r="A762" t="s">
        <v>192</v>
      </c>
      <c r="B762" t="s">
        <v>23</v>
      </c>
      <c r="C762" t="s">
        <v>592</v>
      </c>
      <c r="D762" t="s">
        <v>25</v>
      </c>
      <c r="E762" t="s">
        <v>39</v>
      </c>
      <c r="F762" t="s">
        <v>726</v>
      </c>
      <c r="G762" t="str">
        <f t="shared" si="1335"/>
        <v>DL2022019</v>
      </c>
      <c r="H762" t="str">
        <f t="shared" si="1336"/>
        <v>23</v>
      </c>
      <c r="I762" t="str">
        <f t="shared" si="1337"/>
        <v>hemsan</v>
      </c>
      <c r="J762" t="str">
        <f t="shared" si="1338"/>
        <v>PK</v>
      </c>
      <c r="K762" t="str">
        <f t="shared" si="1339"/>
        <v>PK</v>
      </c>
      <c r="L762" t="str">
        <f t="shared" si="1340"/>
        <v>true</v>
      </c>
      <c r="N762" s="7">
        <f t="shared" si="1348"/>
        <v>0</v>
      </c>
      <c r="O762" s="7">
        <f t="shared" si="1349"/>
        <v>0</v>
      </c>
      <c r="P762" s="7" t="str">
        <f t="shared" si="1350"/>
        <v/>
      </c>
      <c r="Q762" s="7" t="str">
        <f t="shared" si="1351"/>
        <v/>
      </c>
      <c r="R762" t="str">
        <f t="shared" ref="R762" si="1443">IF(AND(O762&gt;0,P763=0),"Valid","Invalid")</f>
        <v>Invalid</v>
      </c>
      <c r="S762" t="str">
        <f t="shared" ref="S762" si="1444">IF(OR(Q764&gt;0,Q765&gt;0),"Present","Absent")</f>
        <v>Absent</v>
      </c>
      <c r="T762" t="str">
        <f t="shared" ref="T762" si="1445">IF(OR(Q764&lt;41,Q765&lt;41),"Ct&lt;41",IF(OR(Q764&gt;41,Q765&gt;41),"Ct&gt;41","No Ct"))</f>
        <v>Ct&lt;41</v>
      </c>
      <c r="V762" t="str">
        <f t="shared" ref="V762" si="1446">G762&amp;"_"&amp;I762&amp;"_"&amp;R762&amp;"_"&amp;S762&amp;"_"&amp;T762</f>
        <v>DL2022019_hemsan_Invalid_Absent_Ct&lt;41</v>
      </c>
      <c r="X762">
        <f t="shared" ref="X762" si="1447">O762</f>
        <v>0</v>
      </c>
      <c r="Y762">
        <f t="shared" ref="Y762" si="1448">P763</f>
        <v>0</v>
      </c>
      <c r="Z762">
        <f t="shared" ref="Z762" si="1449">Q764+Q765</f>
        <v>0</v>
      </c>
    </row>
    <row r="763" spans="1:26" x14ac:dyDescent="0.25">
      <c r="A763" t="s">
        <v>168</v>
      </c>
      <c r="B763" t="s">
        <v>51</v>
      </c>
      <c r="C763" t="s">
        <v>580</v>
      </c>
      <c r="D763" t="s">
        <v>25</v>
      </c>
      <c r="E763" t="s">
        <v>39</v>
      </c>
      <c r="F763" t="s">
        <v>726</v>
      </c>
      <c r="G763" t="str">
        <f t="shared" si="1335"/>
        <v>DL2022019</v>
      </c>
      <c r="H763" t="str">
        <f t="shared" si="1336"/>
        <v>23</v>
      </c>
      <c r="I763" t="str">
        <f t="shared" si="1337"/>
        <v>hemsan</v>
      </c>
      <c r="J763" t="str">
        <f t="shared" si="1338"/>
        <v>NK</v>
      </c>
      <c r="K763" t="str">
        <f t="shared" si="1339"/>
        <v>NK</v>
      </c>
      <c r="L763" t="str">
        <f t="shared" si="1340"/>
        <v>true</v>
      </c>
      <c r="N763" s="7">
        <f t="shared" si="1348"/>
        <v>0</v>
      </c>
      <c r="O763" s="7" t="str">
        <f t="shared" si="1349"/>
        <v/>
      </c>
      <c r="P763" s="7">
        <f t="shared" si="1350"/>
        <v>0</v>
      </c>
      <c r="Q763" s="7" t="str">
        <f t="shared" si="1351"/>
        <v/>
      </c>
    </row>
    <row r="764" spans="1:26" x14ac:dyDescent="0.25">
      <c r="A764" t="s">
        <v>132</v>
      </c>
      <c r="B764" t="s">
        <v>76</v>
      </c>
      <c r="C764" t="s">
        <v>568</v>
      </c>
      <c r="D764" t="s">
        <v>25</v>
      </c>
      <c r="E764" t="s">
        <v>39</v>
      </c>
      <c r="F764" t="s">
        <v>726</v>
      </c>
      <c r="G764" t="str">
        <f t="shared" si="1335"/>
        <v>DL2022019</v>
      </c>
      <c r="H764" t="str">
        <f t="shared" si="1336"/>
        <v>23</v>
      </c>
      <c r="I764" t="str">
        <f t="shared" si="1337"/>
        <v>hemsan</v>
      </c>
      <c r="J764" t="str">
        <f t="shared" si="1338"/>
        <v>EP</v>
      </c>
      <c r="K764" t="str">
        <f t="shared" si="1339"/>
        <v>EP</v>
      </c>
      <c r="L764" t="str">
        <f t="shared" si="1340"/>
        <v>true</v>
      </c>
      <c r="N764" s="7">
        <f t="shared" si="1348"/>
        <v>0</v>
      </c>
      <c r="O764" s="7" t="str">
        <f t="shared" si="1349"/>
        <v/>
      </c>
      <c r="P764" s="7" t="str">
        <f t="shared" si="1350"/>
        <v/>
      </c>
      <c r="Q764" s="7">
        <f t="shared" si="1351"/>
        <v>0</v>
      </c>
    </row>
    <row r="765" spans="1:26" x14ac:dyDescent="0.25">
      <c r="A765" t="s">
        <v>146</v>
      </c>
      <c r="B765" t="s">
        <v>76</v>
      </c>
      <c r="C765" t="s">
        <v>568</v>
      </c>
      <c r="D765" t="s">
        <v>25</v>
      </c>
      <c r="E765" t="s">
        <v>39</v>
      </c>
      <c r="F765" t="s">
        <v>726</v>
      </c>
      <c r="G765" t="str">
        <f t="shared" si="1335"/>
        <v>DL2022019</v>
      </c>
      <c r="H765" t="str">
        <f t="shared" si="1336"/>
        <v>23</v>
      </c>
      <c r="I765" t="str">
        <f t="shared" si="1337"/>
        <v>hemsan</v>
      </c>
      <c r="J765" t="str">
        <f t="shared" si="1338"/>
        <v>EP</v>
      </c>
      <c r="K765" t="str">
        <f t="shared" si="1339"/>
        <v>EP</v>
      </c>
      <c r="L765" t="str">
        <f t="shared" si="1340"/>
        <v>true</v>
      </c>
      <c r="N765" s="7">
        <f t="shared" si="1348"/>
        <v>0</v>
      </c>
      <c r="O765" s="7" t="str">
        <f t="shared" si="1349"/>
        <v/>
      </c>
      <c r="P765" s="7" t="str">
        <f t="shared" si="1350"/>
        <v/>
      </c>
      <c r="Q765" s="7">
        <f t="shared" si="1351"/>
        <v>0</v>
      </c>
    </row>
    <row r="766" spans="1:26" x14ac:dyDescent="0.25">
      <c r="A766" t="s">
        <v>194</v>
      </c>
      <c r="B766" t="s">
        <v>23</v>
      </c>
      <c r="C766" t="s">
        <v>593</v>
      </c>
      <c r="D766" t="s">
        <v>25</v>
      </c>
      <c r="E766" t="s">
        <v>39</v>
      </c>
      <c r="F766" t="s">
        <v>726</v>
      </c>
      <c r="G766" t="str">
        <f t="shared" si="1335"/>
        <v>DL2022019</v>
      </c>
      <c r="H766" t="str">
        <f t="shared" si="1336"/>
        <v>24</v>
      </c>
      <c r="I766" t="str">
        <f t="shared" si="1337"/>
        <v>hemsan</v>
      </c>
      <c r="J766" t="str">
        <f t="shared" si="1338"/>
        <v>PK</v>
      </c>
      <c r="K766" t="str">
        <f t="shared" si="1339"/>
        <v>PK</v>
      </c>
      <c r="L766" t="str">
        <f t="shared" si="1340"/>
        <v>true</v>
      </c>
      <c r="N766" s="7">
        <f t="shared" si="1348"/>
        <v>0</v>
      </c>
      <c r="O766" s="7">
        <f t="shared" si="1349"/>
        <v>0</v>
      </c>
      <c r="P766" s="7" t="str">
        <f t="shared" si="1350"/>
        <v/>
      </c>
      <c r="Q766" s="7" t="str">
        <f t="shared" si="1351"/>
        <v/>
      </c>
      <c r="R766" t="str">
        <f t="shared" ref="R766" si="1450">IF(AND(O766&gt;0,P767=0),"Valid","Invalid")</f>
        <v>Invalid</v>
      </c>
      <c r="S766" t="str">
        <f t="shared" ref="S766" si="1451">IF(OR(Q768&gt;0,Q769&gt;0),"Present","Absent")</f>
        <v>Absent</v>
      </c>
      <c r="T766" t="str">
        <f t="shared" ref="T766" si="1452">IF(OR(Q768&lt;41,Q769&lt;41),"Ct&lt;41",IF(OR(Q768&gt;41,Q769&gt;41),"Ct&gt;41","No Ct"))</f>
        <v>Ct&lt;41</v>
      </c>
      <c r="V766" t="str">
        <f t="shared" ref="V766" si="1453">G766&amp;"_"&amp;I766&amp;"_"&amp;R766&amp;"_"&amp;S766&amp;"_"&amp;T766</f>
        <v>DL2022019_hemsan_Invalid_Absent_Ct&lt;41</v>
      </c>
      <c r="X766">
        <f t="shared" ref="X766" si="1454">O766</f>
        <v>0</v>
      </c>
      <c r="Y766">
        <f t="shared" ref="Y766" si="1455">P767</f>
        <v>0</v>
      </c>
      <c r="Z766">
        <f t="shared" ref="Z766" si="1456">Q768+Q769</f>
        <v>0</v>
      </c>
    </row>
    <row r="767" spans="1:26" x14ac:dyDescent="0.25">
      <c r="A767" t="s">
        <v>170</v>
      </c>
      <c r="B767" t="s">
        <v>51</v>
      </c>
      <c r="C767" t="s">
        <v>581</v>
      </c>
      <c r="D767" t="s">
        <v>25</v>
      </c>
      <c r="E767" t="s">
        <v>39</v>
      </c>
      <c r="F767" t="s">
        <v>726</v>
      </c>
      <c r="G767" t="str">
        <f t="shared" si="1335"/>
        <v>DL2022019</v>
      </c>
      <c r="H767" t="str">
        <f t="shared" si="1336"/>
        <v>24</v>
      </c>
      <c r="I767" t="str">
        <f t="shared" si="1337"/>
        <v>hemsan</v>
      </c>
      <c r="J767" t="str">
        <f t="shared" si="1338"/>
        <v>NK</v>
      </c>
      <c r="K767" t="str">
        <f t="shared" si="1339"/>
        <v>NK</v>
      </c>
      <c r="L767" t="str">
        <f t="shared" si="1340"/>
        <v>true</v>
      </c>
      <c r="N767" s="7">
        <f t="shared" si="1348"/>
        <v>0</v>
      </c>
      <c r="O767" s="7" t="str">
        <f t="shared" si="1349"/>
        <v/>
      </c>
      <c r="P767" s="7">
        <f t="shared" si="1350"/>
        <v>0</v>
      </c>
      <c r="Q767" s="7" t="str">
        <f t="shared" si="1351"/>
        <v/>
      </c>
    </row>
    <row r="768" spans="1:26" x14ac:dyDescent="0.25">
      <c r="A768" t="s">
        <v>134</v>
      </c>
      <c r="B768" t="s">
        <v>76</v>
      </c>
      <c r="C768" t="s">
        <v>569</v>
      </c>
      <c r="D768" t="s">
        <v>25</v>
      </c>
      <c r="E768" t="s">
        <v>39</v>
      </c>
      <c r="F768" t="s">
        <v>726</v>
      </c>
      <c r="G768" t="str">
        <f t="shared" si="1335"/>
        <v>DL2022019</v>
      </c>
      <c r="H768" t="str">
        <f t="shared" si="1336"/>
        <v>24</v>
      </c>
      <c r="I768" t="str">
        <f t="shared" si="1337"/>
        <v>hemsan</v>
      </c>
      <c r="J768" t="str">
        <f t="shared" si="1338"/>
        <v>EP</v>
      </c>
      <c r="K768" t="str">
        <f t="shared" si="1339"/>
        <v>EP</v>
      </c>
      <c r="L768" t="str">
        <f t="shared" si="1340"/>
        <v>true</v>
      </c>
      <c r="N768" s="7">
        <f t="shared" si="1348"/>
        <v>0</v>
      </c>
      <c r="O768" s="7" t="str">
        <f t="shared" si="1349"/>
        <v/>
      </c>
      <c r="P768" s="7" t="str">
        <f t="shared" si="1350"/>
        <v/>
      </c>
      <c r="Q768" s="7">
        <f t="shared" si="1351"/>
        <v>0</v>
      </c>
    </row>
    <row r="769" spans="1:26" x14ac:dyDescent="0.25">
      <c r="A769" t="s">
        <v>147</v>
      </c>
      <c r="B769" t="s">
        <v>76</v>
      </c>
      <c r="C769" t="s">
        <v>569</v>
      </c>
      <c r="D769" t="s">
        <v>25</v>
      </c>
      <c r="E769" t="s">
        <v>39</v>
      </c>
      <c r="F769" t="s">
        <v>726</v>
      </c>
      <c r="G769" t="str">
        <f t="shared" si="1335"/>
        <v>DL2022019</v>
      </c>
      <c r="H769" t="str">
        <f t="shared" si="1336"/>
        <v>24</v>
      </c>
      <c r="I769" t="str">
        <f t="shared" si="1337"/>
        <v>hemsan</v>
      </c>
      <c r="J769" t="str">
        <f t="shared" si="1338"/>
        <v>EP</v>
      </c>
      <c r="K769" t="str">
        <f t="shared" si="1339"/>
        <v>EP</v>
      </c>
      <c r="L769" t="str">
        <f t="shared" si="1340"/>
        <v>true</v>
      </c>
      <c r="N769" s="7">
        <f t="shared" si="1348"/>
        <v>0</v>
      </c>
      <c r="O769" s="7" t="str">
        <f t="shared" si="1349"/>
        <v/>
      </c>
      <c r="P769" s="7" t="str">
        <f t="shared" si="1350"/>
        <v/>
      </c>
      <c r="Q769" s="7">
        <f t="shared" si="1351"/>
        <v>0</v>
      </c>
    </row>
    <row r="770" spans="1:26" x14ac:dyDescent="0.25">
      <c r="A770" t="s">
        <v>22</v>
      </c>
      <c r="B770" t="s">
        <v>23</v>
      </c>
      <c r="C770" t="s">
        <v>522</v>
      </c>
      <c r="D770" t="s">
        <v>25</v>
      </c>
      <c r="E770">
        <v>25.52</v>
      </c>
      <c r="F770" t="s">
        <v>707</v>
      </c>
      <c r="G770" t="str">
        <f t="shared" ref="G770:G833" si="1457">MID(F770,10,9)</f>
        <v>DL2022023</v>
      </c>
      <c r="H770" t="str">
        <f t="shared" ref="H770:H833" si="1458">LEFT(C770,2)</f>
        <v>01</v>
      </c>
      <c r="I770" t="str">
        <f t="shared" ref="I770:I833" si="1459">MID(C770,4,6)</f>
        <v>plafle</v>
      </c>
      <c r="J770" t="str">
        <f t="shared" ref="J770:J833" si="1460">RIGHT(C770,2)</f>
        <v>PK</v>
      </c>
      <c r="K770" t="str">
        <f t="shared" ref="K770:K833" si="1461">IF(TRIM(B770)="Standard","PK",IF(TRIM(B770)="NTC","NK",IF(TRIM(B770)="Unknown","EP")))</f>
        <v>PK</v>
      </c>
      <c r="L770" t="str">
        <f t="shared" ref="L770:L833" si="1462">IF(J770=K770,"true","false")</f>
        <v>true</v>
      </c>
      <c r="N770" s="7">
        <f t="shared" si="1348"/>
        <v>25.52</v>
      </c>
      <c r="O770" s="7">
        <f t="shared" si="1349"/>
        <v>25.52</v>
      </c>
      <c r="P770" s="7" t="str">
        <f t="shared" si="1350"/>
        <v/>
      </c>
      <c r="Q770" s="7" t="str">
        <f t="shared" si="1351"/>
        <v/>
      </c>
      <c r="R770" t="str">
        <f t="shared" ref="R770" si="1463">IF(AND(O770&gt;0,P771=0),"Valid","Invalid")</f>
        <v>Valid</v>
      </c>
      <c r="S770" t="str">
        <f t="shared" ref="S770" si="1464">IF(OR(Q772&gt;0,Q773&gt;0),"Present","Absent")</f>
        <v>Absent</v>
      </c>
      <c r="T770" t="str">
        <f t="shared" ref="T770" si="1465">IF(OR(Q772&lt;41,Q773&lt;41),"Ct&lt;41",IF(OR(Q772&gt;41,Q773&gt;41),"Ct&gt;41","No Ct"))</f>
        <v>Ct&lt;41</v>
      </c>
      <c r="V770" t="str">
        <f t="shared" ref="V770" si="1466">G770&amp;"_"&amp;I770&amp;"_"&amp;R770&amp;"_"&amp;S770&amp;"_"&amp;T770</f>
        <v>DL2022023_plafle_Valid_Absent_Ct&lt;41</v>
      </c>
      <c r="X770">
        <f t="shared" ref="X770" si="1467">O770</f>
        <v>25.52</v>
      </c>
      <c r="Y770">
        <f t="shared" ref="Y770" si="1468">P771</f>
        <v>0</v>
      </c>
      <c r="Z770">
        <f t="shared" ref="Z770" si="1469">Q772+Q773</f>
        <v>0</v>
      </c>
    </row>
    <row r="771" spans="1:26" x14ac:dyDescent="0.25">
      <c r="A771" t="s">
        <v>50</v>
      </c>
      <c r="B771" t="s">
        <v>51</v>
      </c>
      <c r="C771" t="s">
        <v>534</v>
      </c>
      <c r="D771" t="s">
        <v>25</v>
      </c>
      <c r="E771" t="s">
        <v>39</v>
      </c>
      <c r="F771" t="s">
        <v>707</v>
      </c>
      <c r="G771" t="str">
        <f t="shared" si="1457"/>
        <v>DL2022023</v>
      </c>
      <c r="H771" t="str">
        <f t="shared" si="1458"/>
        <v>01</v>
      </c>
      <c r="I771" t="str">
        <f t="shared" si="1459"/>
        <v>plafle</v>
      </c>
      <c r="J771" t="str">
        <f t="shared" si="1460"/>
        <v>NK</v>
      </c>
      <c r="K771" t="str">
        <f t="shared" si="1461"/>
        <v>NK</v>
      </c>
      <c r="L771" t="str">
        <f t="shared" si="1462"/>
        <v>true</v>
      </c>
      <c r="N771" s="7">
        <f t="shared" ref="N771:N834" si="1470">IF(TRIM(E771)="No Cq",0,E771)</f>
        <v>0</v>
      </c>
      <c r="O771" s="7" t="str">
        <f t="shared" ref="O771:O834" si="1471">IF(TRIM(B771)="Standard",N771,"")</f>
        <v/>
      </c>
      <c r="P771" s="7">
        <f t="shared" ref="P771:P834" si="1472">IF(TRIM(B771)="NTC",N771,"")</f>
        <v>0</v>
      </c>
      <c r="Q771" s="7" t="str">
        <f t="shared" ref="Q771:Q834" si="1473">IF(TRIM(B771)="Unknown",N771,"")</f>
        <v/>
      </c>
    </row>
    <row r="772" spans="1:26" x14ac:dyDescent="0.25">
      <c r="A772" t="s">
        <v>75</v>
      </c>
      <c r="B772" t="s">
        <v>76</v>
      </c>
      <c r="C772" t="s">
        <v>546</v>
      </c>
      <c r="D772" t="s">
        <v>25</v>
      </c>
      <c r="E772" t="s">
        <v>39</v>
      </c>
      <c r="F772" t="s">
        <v>707</v>
      </c>
      <c r="G772" t="str">
        <f t="shared" si="1457"/>
        <v>DL2022023</v>
      </c>
      <c r="H772" t="str">
        <f t="shared" si="1458"/>
        <v>01</v>
      </c>
      <c r="I772" t="str">
        <f t="shared" si="1459"/>
        <v>plafle</v>
      </c>
      <c r="J772" t="str">
        <f t="shared" si="1460"/>
        <v>EP</v>
      </c>
      <c r="K772" t="str">
        <f t="shared" si="1461"/>
        <v>EP</v>
      </c>
      <c r="L772" t="str">
        <f t="shared" si="1462"/>
        <v>true</v>
      </c>
      <c r="N772" s="7">
        <f t="shared" si="1470"/>
        <v>0</v>
      </c>
      <c r="O772" s="7" t="str">
        <f t="shared" si="1471"/>
        <v/>
      </c>
      <c r="P772" s="7" t="str">
        <f t="shared" si="1472"/>
        <v/>
      </c>
      <c r="Q772" s="7">
        <f t="shared" si="1473"/>
        <v>0</v>
      </c>
    </row>
    <row r="773" spans="1:26" x14ac:dyDescent="0.25">
      <c r="A773" t="s">
        <v>100</v>
      </c>
      <c r="B773" t="s">
        <v>76</v>
      </c>
      <c r="C773" t="s">
        <v>546</v>
      </c>
      <c r="D773" t="s">
        <v>25</v>
      </c>
      <c r="E773" t="s">
        <v>39</v>
      </c>
      <c r="F773" t="s">
        <v>707</v>
      </c>
      <c r="G773" t="str">
        <f t="shared" si="1457"/>
        <v>DL2022023</v>
      </c>
      <c r="H773" t="str">
        <f t="shared" si="1458"/>
        <v>01</v>
      </c>
      <c r="I773" t="str">
        <f t="shared" si="1459"/>
        <v>plafle</v>
      </c>
      <c r="J773" t="str">
        <f t="shared" si="1460"/>
        <v>EP</v>
      </c>
      <c r="K773" t="str">
        <f t="shared" si="1461"/>
        <v>EP</v>
      </c>
      <c r="L773" t="str">
        <f t="shared" si="1462"/>
        <v>true</v>
      </c>
      <c r="N773" s="7">
        <f t="shared" si="1470"/>
        <v>0</v>
      </c>
      <c r="O773" s="7" t="str">
        <f t="shared" si="1471"/>
        <v/>
      </c>
      <c r="P773" s="7" t="str">
        <f t="shared" si="1472"/>
        <v/>
      </c>
      <c r="Q773" s="7">
        <f t="shared" si="1473"/>
        <v>0</v>
      </c>
    </row>
    <row r="774" spans="1:26" x14ac:dyDescent="0.25">
      <c r="A774" t="s">
        <v>27</v>
      </c>
      <c r="B774" t="s">
        <v>23</v>
      </c>
      <c r="C774" t="s">
        <v>523</v>
      </c>
      <c r="D774" t="s">
        <v>25</v>
      </c>
      <c r="E774">
        <v>24.75</v>
      </c>
      <c r="F774" t="s">
        <v>707</v>
      </c>
      <c r="G774" t="str">
        <f t="shared" si="1457"/>
        <v>DL2022023</v>
      </c>
      <c r="H774" t="str">
        <f t="shared" si="1458"/>
        <v>02</v>
      </c>
      <c r="I774" t="str">
        <f t="shared" si="1459"/>
        <v>plafle</v>
      </c>
      <c r="J774" t="str">
        <f t="shared" si="1460"/>
        <v>PK</v>
      </c>
      <c r="K774" t="str">
        <f t="shared" si="1461"/>
        <v>PK</v>
      </c>
      <c r="L774" t="str">
        <f t="shared" si="1462"/>
        <v>true</v>
      </c>
      <c r="N774" s="7">
        <f t="shared" si="1470"/>
        <v>24.75</v>
      </c>
      <c r="O774" s="7">
        <f t="shared" si="1471"/>
        <v>24.75</v>
      </c>
      <c r="P774" s="7" t="str">
        <f t="shared" si="1472"/>
        <v/>
      </c>
      <c r="Q774" s="7" t="str">
        <f t="shared" si="1473"/>
        <v/>
      </c>
      <c r="R774" t="str">
        <f t="shared" ref="R774" si="1474">IF(AND(O774&gt;0,P775=0),"Valid","Invalid")</f>
        <v>Valid</v>
      </c>
      <c r="S774" t="str">
        <f t="shared" ref="S774" si="1475">IF(OR(Q776&gt;0,Q777&gt;0),"Present","Absent")</f>
        <v>Absent</v>
      </c>
      <c r="T774" t="str">
        <f t="shared" ref="T774" si="1476">IF(OR(Q776&lt;41,Q777&lt;41),"Ct&lt;41",IF(OR(Q776&gt;41,Q777&gt;41),"Ct&gt;41","No Ct"))</f>
        <v>Ct&lt;41</v>
      </c>
      <c r="V774" t="str">
        <f t="shared" ref="V774" si="1477">G774&amp;"_"&amp;I774&amp;"_"&amp;R774&amp;"_"&amp;S774&amp;"_"&amp;T774</f>
        <v>DL2022023_plafle_Valid_Absent_Ct&lt;41</v>
      </c>
      <c r="X774">
        <f t="shared" ref="X774" si="1478">O774</f>
        <v>24.75</v>
      </c>
      <c r="Y774">
        <f t="shared" ref="Y774" si="1479">P775</f>
        <v>0</v>
      </c>
      <c r="Z774">
        <f t="shared" ref="Z774" si="1480">Q776+Q777</f>
        <v>0</v>
      </c>
    </row>
    <row r="775" spans="1:26" x14ac:dyDescent="0.25">
      <c r="A775" t="s">
        <v>53</v>
      </c>
      <c r="B775" t="s">
        <v>51</v>
      </c>
      <c r="C775" t="s">
        <v>535</v>
      </c>
      <c r="D775" t="s">
        <v>25</v>
      </c>
      <c r="E775" t="s">
        <v>39</v>
      </c>
      <c r="F775" t="s">
        <v>707</v>
      </c>
      <c r="G775" t="str">
        <f t="shared" si="1457"/>
        <v>DL2022023</v>
      </c>
      <c r="H775" t="str">
        <f t="shared" si="1458"/>
        <v>02</v>
      </c>
      <c r="I775" t="str">
        <f t="shared" si="1459"/>
        <v>plafle</v>
      </c>
      <c r="J775" t="str">
        <f t="shared" si="1460"/>
        <v>NK</v>
      </c>
      <c r="K775" t="str">
        <f t="shared" si="1461"/>
        <v>NK</v>
      </c>
      <c r="L775" t="str">
        <f t="shared" si="1462"/>
        <v>true</v>
      </c>
      <c r="N775" s="7">
        <f t="shared" si="1470"/>
        <v>0</v>
      </c>
      <c r="O775" s="7" t="str">
        <f t="shared" si="1471"/>
        <v/>
      </c>
      <c r="P775" s="7">
        <f t="shared" si="1472"/>
        <v>0</v>
      </c>
      <c r="Q775" s="7" t="str">
        <f t="shared" si="1473"/>
        <v/>
      </c>
    </row>
    <row r="776" spans="1:26" x14ac:dyDescent="0.25">
      <c r="A776" t="s">
        <v>78</v>
      </c>
      <c r="B776" t="s">
        <v>76</v>
      </c>
      <c r="C776" t="s">
        <v>547</v>
      </c>
      <c r="D776" t="s">
        <v>25</v>
      </c>
      <c r="E776" t="s">
        <v>39</v>
      </c>
      <c r="F776" t="s">
        <v>707</v>
      </c>
      <c r="G776" t="str">
        <f t="shared" si="1457"/>
        <v>DL2022023</v>
      </c>
      <c r="H776" t="str">
        <f t="shared" si="1458"/>
        <v>02</v>
      </c>
      <c r="I776" t="str">
        <f t="shared" si="1459"/>
        <v>plafle</v>
      </c>
      <c r="J776" t="str">
        <f t="shared" si="1460"/>
        <v>EP</v>
      </c>
      <c r="K776" t="str">
        <f t="shared" si="1461"/>
        <v>EP</v>
      </c>
      <c r="L776" t="str">
        <f t="shared" si="1462"/>
        <v>true</v>
      </c>
      <c r="N776" s="7">
        <f t="shared" si="1470"/>
        <v>0</v>
      </c>
      <c r="O776" s="7" t="str">
        <f t="shared" si="1471"/>
        <v/>
      </c>
      <c r="P776" s="7" t="str">
        <f t="shared" si="1472"/>
        <v/>
      </c>
      <c r="Q776" s="7">
        <f t="shared" si="1473"/>
        <v>0</v>
      </c>
    </row>
    <row r="777" spans="1:26" x14ac:dyDescent="0.25">
      <c r="A777" t="s">
        <v>101</v>
      </c>
      <c r="B777" t="s">
        <v>76</v>
      </c>
      <c r="C777" t="s">
        <v>547</v>
      </c>
      <c r="D777" t="s">
        <v>25</v>
      </c>
      <c r="E777" t="s">
        <v>39</v>
      </c>
      <c r="F777" t="s">
        <v>707</v>
      </c>
      <c r="G777" t="str">
        <f t="shared" si="1457"/>
        <v>DL2022023</v>
      </c>
      <c r="H777" t="str">
        <f t="shared" si="1458"/>
        <v>02</v>
      </c>
      <c r="I777" t="str">
        <f t="shared" si="1459"/>
        <v>plafle</v>
      </c>
      <c r="J777" t="str">
        <f t="shared" si="1460"/>
        <v>EP</v>
      </c>
      <c r="K777" t="str">
        <f t="shared" si="1461"/>
        <v>EP</v>
      </c>
      <c r="L777" t="str">
        <f t="shared" si="1462"/>
        <v>true</v>
      </c>
      <c r="N777" s="7">
        <f t="shared" si="1470"/>
        <v>0</v>
      </c>
      <c r="O777" s="7" t="str">
        <f t="shared" si="1471"/>
        <v/>
      </c>
      <c r="P777" s="7" t="str">
        <f t="shared" si="1472"/>
        <v/>
      </c>
      <c r="Q777" s="7">
        <f t="shared" si="1473"/>
        <v>0</v>
      </c>
    </row>
    <row r="778" spans="1:26" x14ac:dyDescent="0.25">
      <c r="A778" t="s">
        <v>29</v>
      </c>
      <c r="B778" t="s">
        <v>23</v>
      </c>
      <c r="C778" t="s">
        <v>524</v>
      </c>
      <c r="D778" t="s">
        <v>25</v>
      </c>
      <c r="E778">
        <v>27.36</v>
      </c>
      <c r="F778" t="s">
        <v>707</v>
      </c>
      <c r="G778" t="str">
        <f t="shared" si="1457"/>
        <v>DL2022023</v>
      </c>
      <c r="H778" t="str">
        <f t="shared" si="1458"/>
        <v>03</v>
      </c>
      <c r="I778" t="str">
        <f t="shared" si="1459"/>
        <v>gadmor</v>
      </c>
      <c r="J778" t="str">
        <f t="shared" si="1460"/>
        <v>PK</v>
      </c>
      <c r="K778" t="str">
        <f t="shared" si="1461"/>
        <v>PK</v>
      </c>
      <c r="L778" t="str">
        <f t="shared" si="1462"/>
        <v>true</v>
      </c>
      <c r="N778" s="7">
        <f t="shared" si="1470"/>
        <v>27.36</v>
      </c>
      <c r="O778" s="7">
        <f t="shared" si="1471"/>
        <v>27.36</v>
      </c>
      <c r="P778" s="7" t="str">
        <f t="shared" si="1472"/>
        <v/>
      </c>
      <c r="Q778" s="7" t="str">
        <f t="shared" si="1473"/>
        <v/>
      </c>
      <c r="R778" t="str">
        <f t="shared" ref="R778" si="1481">IF(AND(O778&gt;0,P779=0),"Valid","Invalid")</f>
        <v>Valid</v>
      </c>
      <c r="S778" t="str">
        <f t="shared" ref="S778" si="1482">IF(OR(Q780&gt;0,Q781&gt;0),"Present","Absent")</f>
        <v>Absent</v>
      </c>
      <c r="T778" t="str">
        <f t="shared" ref="T778" si="1483">IF(OR(Q780&lt;41,Q781&lt;41),"Ct&lt;41",IF(OR(Q780&gt;41,Q781&gt;41),"Ct&gt;41","No Ct"))</f>
        <v>Ct&lt;41</v>
      </c>
      <c r="V778" t="str">
        <f t="shared" ref="V778" si="1484">G778&amp;"_"&amp;I778&amp;"_"&amp;R778&amp;"_"&amp;S778&amp;"_"&amp;T778</f>
        <v>DL2022023_gadmor_Valid_Absent_Ct&lt;41</v>
      </c>
      <c r="X778">
        <f t="shared" ref="X778" si="1485">O778</f>
        <v>27.36</v>
      </c>
      <c r="Y778">
        <f t="shared" ref="Y778" si="1486">P779</f>
        <v>0</v>
      </c>
      <c r="Z778">
        <f t="shared" ref="Z778" si="1487">Q780+Q781</f>
        <v>0</v>
      </c>
    </row>
    <row r="779" spans="1:26" x14ac:dyDescent="0.25">
      <c r="A779" t="s">
        <v>55</v>
      </c>
      <c r="B779" t="s">
        <v>51</v>
      </c>
      <c r="C779" t="s">
        <v>536</v>
      </c>
      <c r="D779" t="s">
        <v>25</v>
      </c>
      <c r="E779" t="s">
        <v>39</v>
      </c>
      <c r="F779" t="s">
        <v>707</v>
      </c>
      <c r="G779" t="str">
        <f t="shared" si="1457"/>
        <v>DL2022023</v>
      </c>
      <c r="H779" t="str">
        <f t="shared" si="1458"/>
        <v>03</v>
      </c>
      <c r="I779" t="str">
        <f t="shared" si="1459"/>
        <v>gadmor</v>
      </c>
      <c r="J779" t="str">
        <f t="shared" si="1460"/>
        <v>NK</v>
      </c>
      <c r="K779" t="str">
        <f t="shared" si="1461"/>
        <v>NK</v>
      </c>
      <c r="L779" t="str">
        <f t="shared" si="1462"/>
        <v>true</v>
      </c>
      <c r="N779" s="7">
        <f t="shared" si="1470"/>
        <v>0</v>
      </c>
      <c r="O779" s="7" t="str">
        <f t="shared" si="1471"/>
        <v/>
      </c>
      <c r="P779" s="7">
        <f t="shared" si="1472"/>
        <v>0</v>
      </c>
      <c r="Q779" s="7" t="str">
        <f t="shared" si="1473"/>
        <v/>
      </c>
    </row>
    <row r="780" spans="1:26" x14ac:dyDescent="0.25">
      <c r="A780" t="s">
        <v>80</v>
      </c>
      <c r="B780" t="s">
        <v>76</v>
      </c>
      <c r="C780" t="s">
        <v>548</v>
      </c>
      <c r="D780" t="s">
        <v>25</v>
      </c>
      <c r="E780" t="s">
        <v>39</v>
      </c>
      <c r="F780" t="s">
        <v>707</v>
      </c>
      <c r="G780" t="str">
        <f t="shared" si="1457"/>
        <v>DL2022023</v>
      </c>
      <c r="H780" t="str">
        <f t="shared" si="1458"/>
        <v>03</v>
      </c>
      <c r="I780" t="str">
        <f t="shared" si="1459"/>
        <v>gadmor</v>
      </c>
      <c r="J780" t="str">
        <f t="shared" si="1460"/>
        <v>EP</v>
      </c>
      <c r="K780" t="str">
        <f t="shared" si="1461"/>
        <v>EP</v>
      </c>
      <c r="L780" t="str">
        <f t="shared" si="1462"/>
        <v>true</v>
      </c>
      <c r="N780" s="7">
        <f t="shared" si="1470"/>
        <v>0</v>
      </c>
      <c r="O780" s="7" t="str">
        <f t="shared" si="1471"/>
        <v/>
      </c>
      <c r="P780" s="7" t="str">
        <f t="shared" si="1472"/>
        <v/>
      </c>
      <c r="Q780" s="7">
        <f t="shared" si="1473"/>
        <v>0</v>
      </c>
    </row>
    <row r="781" spans="1:26" x14ac:dyDescent="0.25">
      <c r="A781" t="s">
        <v>102</v>
      </c>
      <c r="B781" t="s">
        <v>76</v>
      </c>
      <c r="C781" t="s">
        <v>548</v>
      </c>
      <c r="D781" t="s">
        <v>25</v>
      </c>
      <c r="E781" t="s">
        <v>39</v>
      </c>
      <c r="F781" t="s">
        <v>707</v>
      </c>
      <c r="G781" t="str">
        <f t="shared" si="1457"/>
        <v>DL2022023</v>
      </c>
      <c r="H781" t="str">
        <f t="shared" si="1458"/>
        <v>03</v>
      </c>
      <c r="I781" t="str">
        <f t="shared" si="1459"/>
        <v>gadmor</v>
      </c>
      <c r="J781" t="str">
        <f t="shared" si="1460"/>
        <v>EP</v>
      </c>
      <c r="K781" t="str">
        <f t="shared" si="1461"/>
        <v>EP</v>
      </c>
      <c r="L781" t="str">
        <f t="shared" si="1462"/>
        <v>true</v>
      </c>
      <c r="N781" s="7">
        <f t="shared" si="1470"/>
        <v>0</v>
      </c>
      <c r="O781" s="7" t="str">
        <f t="shared" si="1471"/>
        <v/>
      </c>
      <c r="P781" s="7" t="str">
        <f t="shared" si="1472"/>
        <v/>
      </c>
      <c r="Q781" s="7">
        <f t="shared" si="1473"/>
        <v>0</v>
      </c>
    </row>
    <row r="782" spans="1:26" x14ac:dyDescent="0.25">
      <c r="A782" t="s">
        <v>31</v>
      </c>
      <c r="B782" t="s">
        <v>23</v>
      </c>
      <c r="C782" t="s">
        <v>525</v>
      </c>
      <c r="D782" t="s">
        <v>25</v>
      </c>
      <c r="E782">
        <v>29.13</v>
      </c>
      <c r="F782" t="s">
        <v>707</v>
      </c>
      <c r="G782" t="str">
        <f t="shared" si="1457"/>
        <v>DL2022023</v>
      </c>
      <c r="H782" t="str">
        <f t="shared" si="1458"/>
        <v>04</v>
      </c>
      <c r="I782" t="str">
        <f t="shared" si="1459"/>
        <v>gadmor</v>
      </c>
      <c r="J782" t="str">
        <f t="shared" si="1460"/>
        <v>PK</v>
      </c>
      <c r="K782" t="str">
        <f t="shared" si="1461"/>
        <v>PK</v>
      </c>
      <c r="L782" t="str">
        <f t="shared" si="1462"/>
        <v>true</v>
      </c>
      <c r="N782" s="7">
        <f t="shared" si="1470"/>
        <v>29.13</v>
      </c>
      <c r="O782" s="7">
        <f t="shared" si="1471"/>
        <v>29.13</v>
      </c>
      <c r="P782" s="7" t="str">
        <f t="shared" si="1472"/>
        <v/>
      </c>
      <c r="Q782" s="7" t="str">
        <f t="shared" si="1473"/>
        <v/>
      </c>
      <c r="R782" t="str">
        <f t="shared" ref="R782" si="1488">IF(AND(O782&gt;0,P783=0),"Valid","Invalid")</f>
        <v>Valid</v>
      </c>
      <c r="S782" t="str">
        <f t="shared" ref="S782" si="1489">IF(OR(Q784&gt;0,Q785&gt;0),"Present","Absent")</f>
        <v>Absent</v>
      </c>
      <c r="T782" t="str">
        <f t="shared" ref="T782" si="1490">IF(OR(Q784&lt;41,Q785&lt;41),"Ct&lt;41",IF(OR(Q784&gt;41,Q785&gt;41),"Ct&gt;41","No Ct"))</f>
        <v>Ct&lt;41</v>
      </c>
      <c r="V782" t="str">
        <f t="shared" ref="V782" si="1491">G782&amp;"_"&amp;I782&amp;"_"&amp;R782&amp;"_"&amp;S782&amp;"_"&amp;T782</f>
        <v>DL2022023_gadmor_Valid_Absent_Ct&lt;41</v>
      </c>
      <c r="X782">
        <f t="shared" ref="X782" si="1492">O782</f>
        <v>29.13</v>
      </c>
      <c r="Y782">
        <f t="shared" ref="Y782" si="1493">P783</f>
        <v>0</v>
      </c>
      <c r="Z782">
        <f t="shared" ref="Z782" si="1494">Q784+Q785</f>
        <v>0</v>
      </c>
    </row>
    <row r="783" spans="1:26" x14ac:dyDescent="0.25">
      <c r="A783" t="s">
        <v>57</v>
      </c>
      <c r="B783" t="s">
        <v>51</v>
      </c>
      <c r="C783" t="s">
        <v>537</v>
      </c>
      <c r="D783" t="s">
        <v>25</v>
      </c>
      <c r="E783" t="s">
        <v>39</v>
      </c>
      <c r="F783" t="s">
        <v>707</v>
      </c>
      <c r="G783" t="str">
        <f t="shared" si="1457"/>
        <v>DL2022023</v>
      </c>
      <c r="H783" t="str">
        <f t="shared" si="1458"/>
        <v>04</v>
      </c>
      <c r="I783" t="str">
        <f t="shared" si="1459"/>
        <v>gadmor</v>
      </c>
      <c r="J783" t="str">
        <f t="shared" si="1460"/>
        <v>NK</v>
      </c>
      <c r="K783" t="str">
        <f t="shared" si="1461"/>
        <v>NK</v>
      </c>
      <c r="L783" t="str">
        <f t="shared" si="1462"/>
        <v>true</v>
      </c>
      <c r="N783" s="7">
        <f t="shared" si="1470"/>
        <v>0</v>
      </c>
      <c r="O783" s="7" t="str">
        <f t="shared" si="1471"/>
        <v/>
      </c>
      <c r="P783" s="7">
        <f t="shared" si="1472"/>
        <v>0</v>
      </c>
      <c r="Q783" s="7" t="str">
        <f t="shared" si="1473"/>
        <v/>
      </c>
    </row>
    <row r="784" spans="1:26" x14ac:dyDescent="0.25">
      <c r="A784" t="s">
        <v>82</v>
      </c>
      <c r="B784" t="s">
        <v>76</v>
      </c>
      <c r="C784" t="s">
        <v>549</v>
      </c>
      <c r="D784" t="s">
        <v>25</v>
      </c>
      <c r="E784" t="s">
        <v>39</v>
      </c>
      <c r="F784" t="s">
        <v>707</v>
      </c>
      <c r="G784" t="str">
        <f t="shared" si="1457"/>
        <v>DL2022023</v>
      </c>
      <c r="H784" t="str">
        <f t="shared" si="1458"/>
        <v>04</v>
      </c>
      <c r="I784" t="str">
        <f t="shared" si="1459"/>
        <v>gadmor</v>
      </c>
      <c r="J784" t="str">
        <f t="shared" si="1460"/>
        <v>EP</v>
      </c>
      <c r="K784" t="str">
        <f t="shared" si="1461"/>
        <v>EP</v>
      </c>
      <c r="L784" t="str">
        <f t="shared" si="1462"/>
        <v>true</v>
      </c>
      <c r="N784" s="7">
        <f t="shared" si="1470"/>
        <v>0</v>
      </c>
      <c r="O784" s="7" t="str">
        <f t="shared" si="1471"/>
        <v/>
      </c>
      <c r="P784" s="7" t="str">
        <f t="shared" si="1472"/>
        <v/>
      </c>
      <c r="Q784" s="7">
        <f t="shared" si="1473"/>
        <v>0</v>
      </c>
    </row>
    <row r="785" spans="1:26" x14ac:dyDescent="0.25">
      <c r="A785" t="s">
        <v>103</v>
      </c>
      <c r="B785" t="s">
        <v>76</v>
      </c>
      <c r="C785" t="s">
        <v>549</v>
      </c>
      <c r="D785" t="s">
        <v>25</v>
      </c>
      <c r="E785" t="s">
        <v>39</v>
      </c>
      <c r="F785" t="s">
        <v>707</v>
      </c>
      <c r="G785" t="str">
        <f t="shared" si="1457"/>
        <v>DL2022023</v>
      </c>
      <c r="H785" t="str">
        <f t="shared" si="1458"/>
        <v>04</v>
      </c>
      <c r="I785" t="str">
        <f t="shared" si="1459"/>
        <v>gadmor</v>
      </c>
      <c r="J785" t="str">
        <f t="shared" si="1460"/>
        <v>EP</v>
      </c>
      <c r="K785" t="str">
        <f t="shared" si="1461"/>
        <v>EP</v>
      </c>
      <c r="L785" t="str">
        <f t="shared" si="1462"/>
        <v>true</v>
      </c>
      <c r="N785" s="7">
        <f t="shared" si="1470"/>
        <v>0</v>
      </c>
      <c r="O785" s="7" t="str">
        <f t="shared" si="1471"/>
        <v/>
      </c>
      <c r="P785" s="7" t="str">
        <f t="shared" si="1472"/>
        <v/>
      </c>
      <c r="Q785" s="7">
        <f t="shared" si="1473"/>
        <v>0</v>
      </c>
    </row>
    <row r="786" spans="1:26" x14ac:dyDescent="0.25">
      <c r="A786" t="s">
        <v>33</v>
      </c>
      <c r="B786" t="s">
        <v>23</v>
      </c>
      <c r="C786" t="s">
        <v>526</v>
      </c>
      <c r="D786" t="s">
        <v>25</v>
      </c>
      <c r="E786">
        <v>29.87</v>
      </c>
      <c r="F786" t="s">
        <v>707</v>
      </c>
      <c r="G786" t="str">
        <f t="shared" si="1457"/>
        <v>DL2022023</v>
      </c>
      <c r="H786" t="str">
        <f t="shared" si="1458"/>
        <v>05</v>
      </c>
      <c r="I786" t="str">
        <f t="shared" si="1459"/>
        <v>myaare</v>
      </c>
      <c r="J786" t="str">
        <f t="shared" si="1460"/>
        <v>PK</v>
      </c>
      <c r="K786" t="str">
        <f t="shared" si="1461"/>
        <v>PK</v>
      </c>
      <c r="L786" t="str">
        <f t="shared" si="1462"/>
        <v>true</v>
      </c>
      <c r="N786" s="7">
        <f t="shared" si="1470"/>
        <v>29.87</v>
      </c>
      <c r="O786" s="7">
        <f t="shared" si="1471"/>
        <v>29.87</v>
      </c>
      <c r="P786" s="7" t="str">
        <f t="shared" si="1472"/>
        <v/>
      </c>
      <c r="Q786" s="7" t="str">
        <f t="shared" si="1473"/>
        <v/>
      </c>
      <c r="R786" t="str">
        <f t="shared" ref="R786" si="1495">IF(AND(O786&gt;0,P787=0),"Valid","Invalid")</f>
        <v>Valid</v>
      </c>
      <c r="S786" t="str">
        <f t="shared" ref="S786" si="1496">IF(OR(Q788&gt;0,Q789&gt;0),"Present","Absent")</f>
        <v>Present</v>
      </c>
      <c r="T786" t="str">
        <f t="shared" ref="T786" si="1497">IF(OR(Q788&lt;41,Q789&lt;41),"Ct&lt;41",IF(OR(Q788&gt;41,Q789&gt;41),"Ct&gt;41","No Ct"))</f>
        <v>Ct&lt;41</v>
      </c>
      <c r="V786" t="str">
        <f t="shared" ref="V786" si="1498">G786&amp;"_"&amp;I786&amp;"_"&amp;R786&amp;"_"&amp;S786&amp;"_"&amp;T786</f>
        <v>DL2022023_myaare_Valid_Present_Ct&lt;41</v>
      </c>
      <c r="X786">
        <f t="shared" ref="X786" si="1499">O786</f>
        <v>29.87</v>
      </c>
      <c r="Y786">
        <f t="shared" ref="Y786" si="1500">P787</f>
        <v>0</v>
      </c>
      <c r="Z786">
        <f t="shared" ref="Z786" si="1501">Q788+Q789</f>
        <v>61.07</v>
      </c>
    </row>
    <row r="787" spans="1:26" x14ac:dyDescent="0.25">
      <c r="A787" t="s">
        <v>59</v>
      </c>
      <c r="B787" t="s">
        <v>51</v>
      </c>
      <c r="C787" t="s">
        <v>538</v>
      </c>
      <c r="D787" t="s">
        <v>25</v>
      </c>
      <c r="E787" t="s">
        <v>39</v>
      </c>
      <c r="F787" t="s">
        <v>707</v>
      </c>
      <c r="G787" t="str">
        <f t="shared" si="1457"/>
        <v>DL2022023</v>
      </c>
      <c r="H787" t="str">
        <f t="shared" si="1458"/>
        <v>05</v>
      </c>
      <c r="I787" t="str">
        <f t="shared" si="1459"/>
        <v>myaare</v>
      </c>
      <c r="J787" t="str">
        <f t="shared" si="1460"/>
        <v>NK</v>
      </c>
      <c r="K787" t="str">
        <f t="shared" si="1461"/>
        <v>NK</v>
      </c>
      <c r="L787" t="str">
        <f t="shared" si="1462"/>
        <v>true</v>
      </c>
      <c r="N787" s="7">
        <f t="shared" si="1470"/>
        <v>0</v>
      </c>
      <c r="O787" s="7" t="str">
        <f t="shared" si="1471"/>
        <v/>
      </c>
      <c r="P787" s="7">
        <f t="shared" si="1472"/>
        <v>0</v>
      </c>
      <c r="Q787" s="7" t="str">
        <f t="shared" si="1473"/>
        <v/>
      </c>
    </row>
    <row r="788" spans="1:26" x14ac:dyDescent="0.25">
      <c r="A788" t="s">
        <v>84</v>
      </c>
      <c r="B788" t="s">
        <v>76</v>
      </c>
      <c r="C788" t="s">
        <v>550</v>
      </c>
      <c r="D788" t="s">
        <v>25</v>
      </c>
      <c r="E788">
        <v>30.93</v>
      </c>
      <c r="F788" t="s">
        <v>707</v>
      </c>
      <c r="G788" t="str">
        <f t="shared" si="1457"/>
        <v>DL2022023</v>
      </c>
      <c r="H788" t="str">
        <f t="shared" si="1458"/>
        <v>05</v>
      </c>
      <c r="I788" t="str">
        <f t="shared" si="1459"/>
        <v>myaare</v>
      </c>
      <c r="J788" t="str">
        <f t="shared" si="1460"/>
        <v>EP</v>
      </c>
      <c r="K788" t="str">
        <f t="shared" si="1461"/>
        <v>EP</v>
      </c>
      <c r="L788" t="str">
        <f t="shared" si="1462"/>
        <v>true</v>
      </c>
      <c r="N788" s="7">
        <f t="shared" si="1470"/>
        <v>30.93</v>
      </c>
      <c r="O788" s="7" t="str">
        <f t="shared" si="1471"/>
        <v/>
      </c>
      <c r="P788" s="7" t="str">
        <f t="shared" si="1472"/>
        <v/>
      </c>
      <c r="Q788" s="7">
        <f t="shared" si="1473"/>
        <v>30.93</v>
      </c>
    </row>
    <row r="789" spans="1:26" x14ac:dyDescent="0.25">
      <c r="A789" t="s">
        <v>104</v>
      </c>
      <c r="B789" t="s">
        <v>76</v>
      </c>
      <c r="C789" t="s">
        <v>550</v>
      </c>
      <c r="D789" t="s">
        <v>25</v>
      </c>
      <c r="E789">
        <v>30.14</v>
      </c>
      <c r="F789" t="s">
        <v>707</v>
      </c>
      <c r="G789" t="str">
        <f t="shared" si="1457"/>
        <v>DL2022023</v>
      </c>
      <c r="H789" t="str">
        <f t="shared" si="1458"/>
        <v>05</v>
      </c>
      <c r="I789" t="str">
        <f t="shared" si="1459"/>
        <v>myaare</v>
      </c>
      <c r="J789" t="str">
        <f t="shared" si="1460"/>
        <v>EP</v>
      </c>
      <c r="K789" t="str">
        <f t="shared" si="1461"/>
        <v>EP</v>
      </c>
      <c r="L789" t="str">
        <f t="shared" si="1462"/>
        <v>true</v>
      </c>
      <c r="N789" s="7">
        <f t="shared" si="1470"/>
        <v>30.14</v>
      </c>
      <c r="O789" s="7" t="str">
        <f t="shared" si="1471"/>
        <v/>
      </c>
      <c r="P789" s="7" t="str">
        <f t="shared" si="1472"/>
        <v/>
      </c>
      <c r="Q789" s="7">
        <f t="shared" si="1473"/>
        <v>30.14</v>
      </c>
    </row>
    <row r="790" spans="1:26" x14ac:dyDescent="0.25">
      <c r="A790" t="s">
        <v>35</v>
      </c>
      <c r="B790" t="s">
        <v>23</v>
      </c>
      <c r="C790" t="s">
        <v>527</v>
      </c>
      <c r="D790" t="s">
        <v>25</v>
      </c>
      <c r="E790">
        <v>30.65</v>
      </c>
      <c r="F790" t="s">
        <v>707</v>
      </c>
      <c r="G790" t="str">
        <f t="shared" si="1457"/>
        <v>DL2022023</v>
      </c>
      <c r="H790" t="str">
        <f t="shared" si="1458"/>
        <v>06</v>
      </c>
      <c r="I790" t="str">
        <f t="shared" si="1459"/>
        <v>myaare</v>
      </c>
      <c r="J790" t="str">
        <f t="shared" si="1460"/>
        <v>PK</v>
      </c>
      <c r="K790" t="str">
        <f t="shared" si="1461"/>
        <v>PK</v>
      </c>
      <c r="L790" t="str">
        <f t="shared" si="1462"/>
        <v>true</v>
      </c>
      <c r="N790" s="7">
        <f t="shared" si="1470"/>
        <v>30.65</v>
      </c>
      <c r="O790" s="7">
        <f t="shared" si="1471"/>
        <v>30.65</v>
      </c>
      <c r="P790" s="7" t="str">
        <f t="shared" si="1472"/>
        <v/>
      </c>
      <c r="Q790" s="7" t="str">
        <f t="shared" si="1473"/>
        <v/>
      </c>
      <c r="R790" t="str">
        <f t="shared" ref="R790" si="1502">IF(AND(O790&gt;0,P791=0),"Valid","Invalid")</f>
        <v>Invalid</v>
      </c>
      <c r="S790" t="str">
        <f t="shared" ref="S790" si="1503">IF(OR(Q792&gt;0,Q793&gt;0),"Present","Absent")</f>
        <v>Present</v>
      </c>
      <c r="T790" t="str">
        <f t="shared" ref="T790" si="1504">IF(OR(Q792&lt;41,Q793&lt;41),"Ct&lt;41",IF(OR(Q792&gt;41,Q793&gt;41),"Ct&gt;41","No Ct"))</f>
        <v>Ct&lt;41</v>
      </c>
      <c r="V790" t="str">
        <f t="shared" ref="V790" si="1505">G790&amp;"_"&amp;I790&amp;"_"&amp;R790&amp;"_"&amp;S790&amp;"_"&amp;T790</f>
        <v>DL2022023_myaare_Invalid_Present_Ct&lt;41</v>
      </c>
      <c r="X790">
        <f t="shared" ref="X790" si="1506">O790</f>
        <v>30.65</v>
      </c>
      <c r="Y790">
        <f t="shared" ref="Y790" si="1507">P791</f>
        <v>31.29</v>
      </c>
      <c r="Z790">
        <f t="shared" ref="Z790" si="1508">Q792+Q793</f>
        <v>33.619999999999997</v>
      </c>
    </row>
    <row r="791" spans="1:26" x14ac:dyDescent="0.25">
      <c r="A791" t="s">
        <v>61</v>
      </c>
      <c r="B791" t="s">
        <v>51</v>
      </c>
      <c r="C791" t="s">
        <v>539</v>
      </c>
      <c r="D791" t="s">
        <v>25</v>
      </c>
      <c r="E791">
        <v>31.29</v>
      </c>
      <c r="F791" t="s">
        <v>707</v>
      </c>
      <c r="G791" t="str">
        <f t="shared" si="1457"/>
        <v>DL2022023</v>
      </c>
      <c r="H791" t="str">
        <f t="shared" si="1458"/>
        <v>06</v>
      </c>
      <c r="I791" t="str">
        <f t="shared" si="1459"/>
        <v>myaare</v>
      </c>
      <c r="J791" t="str">
        <f t="shared" si="1460"/>
        <v>NK</v>
      </c>
      <c r="K791" t="str">
        <f t="shared" si="1461"/>
        <v>NK</v>
      </c>
      <c r="L791" t="str">
        <f t="shared" si="1462"/>
        <v>true</v>
      </c>
      <c r="N791" s="7">
        <f t="shared" si="1470"/>
        <v>31.29</v>
      </c>
      <c r="O791" s="7" t="str">
        <f t="shared" si="1471"/>
        <v/>
      </c>
      <c r="P791" s="7">
        <f t="shared" si="1472"/>
        <v>31.29</v>
      </c>
      <c r="Q791" s="7" t="str">
        <f t="shared" si="1473"/>
        <v/>
      </c>
    </row>
    <row r="792" spans="1:26" x14ac:dyDescent="0.25">
      <c r="A792" t="s">
        <v>86</v>
      </c>
      <c r="B792" t="s">
        <v>76</v>
      </c>
      <c r="C792" t="s">
        <v>551</v>
      </c>
      <c r="D792" t="s">
        <v>25</v>
      </c>
      <c r="E792" t="s">
        <v>39</v>
      </c>
      <c r="F792" t="s">
        <v>707</v>
      </c>
      <c r="G792" t="str">
        <f t="shared" si="1457"/>
        <v>DL2022023</v>
      </c>
      <c r="H792" t="str">
        <f t="shared" si="1458"/>
        <v>06</v>
      </c>
      <c r="I792" t="str">
        <f t="shared" si="1459"/>
        <v>myaare</v>
      </c>
      <c r="J792" t="str">
        <f t="shared" si="1460"/>
        <v>EP</v>
      </c>
      <c r="K792" t="str">
        <f t="shared" si="1461"/>
        <v>EP</v>
      </c>
      <c r="L792" t="str">
        <f t="shared" si="1462"/>
        <v>true</v>
      </c>
      <c r="N792" s="7">
        <f t="shared" si="1470"/>
        <v>0</v>
      </c>
      <c r="O792" s="7" t="str">
        <f t="shared" si="1471"/>
        <v/>
      </c>
      <c r="P792" s="7" t="str">
        <f t="shared" si="1472"/>
        <v/>
      </c>
      <c r="Q792" s="7">
        <f t="shared" si="1473"/>
        <v>0</v>
      </c>
    </row>
    <row r="793" spans="1:26" x14ac:dyDescent="0.25">
      <c r="A793" t="s">
        <v>105</v>
      </c>
      <c r="B793" t="s">
        <v>76</v>
      </c>
      <c r="C793" t="s">
        <v>551</v>
      </c>
      <c r="D793" t="s">
        <v>25</v>
      </c>
      <c r="E793">
        <v>33.619999999999997</v>
      </c>
      <c r="F793" t="s">
        <v>707</v>
      </c>
      <c r="G793" t="str">
        <f t="shared" si="1457"/>
        <v>DL2022023</v>
      </c>
      <c r="H793" t="str">
        <f t="shared" si="1458"/>
        <v>06</v>
      </c>
      <c r="I793" t="str">
        <f t="shared" si="1459"/>
        <v>myaare</v>
      </c>
      <c r="J793" t="str">
        <f t="shared" si="1460"/>
        <v>EP</v>
      </c>
      <c r="K793" t="str">
        <f t="shared" si="1461"/>
        <v>EP</v>
      </c>
      <c r="L793" t="str">
        <f t="shared" si="1462"/>
        <v>true</v>
      </c>
      <c r="N793" s="7">
        <f t="shared" si="1470"/>
        <v>33.619999999999997</v>
      </c>
      <c r="O793" s="7" t="str">
        <f t="shared" si="1471"/>
        <v/>
      </c>
      <c r="P793" s="7" t="str">
        <f t="shared" si="1472"/>
        <v/>
      </c>
      <c r="Q793" s="7">
        <f t="shared" si="1473"/>
        <v>33.619999999999997</v>
      </c>
    </row>
    <row r="794" spans="1:26" x14ac:dyDescent="0.25">
      <c r="A794" t="s">
        <v>37</v>
      </c>
      <c r="B794" t="s">
        <v>23</v>
      </c>
      <c r="C794" t="s">
        <v>528</v>
      </c>
      <c r="D794" t="s">
        <v>25</v>
      </c>
      <c r="E794">
        <v>35.61</v>
      </c>
      <c r="F794" t="s">
        <v>707</v>
      </c>
      <c r="G794" t="str">
        <f t="shared" si="1457"/>
        <v>DL2022023</v>
      </c>
      <c r="H794" t="str">
        <f t="shared" si="1458"/>
        <v>07</v>
      </c>
      <c r="I794" t="str">
        <f t="shared" si="1459"/>
        <v>mnelei</v>
      </c>
      <c r="J794" t="str">
        <f t="shared" si="1460"/>
        <v>PK</v>
      </c>
      <c r="K794" t="str">
        <f t="shared" si="1461"/>
        <v>PK</v>
      </c>
      <c r="L794" t="str">
        <f t="shared" si="1462"/>
        <v>true</v>
      </c>
      <c r="N794" s="7">
        <f t="shared" si="1470"/>
        <v>35.61</v>
      </c>
      <c r="O794" s="7">
        <f t="shared" si="1471"/>
        <v>35.61</v>
      </c>
      <c r="P794" s="7" t="str">
        <f t="shared" si="1472"/>
        <v/>
      </c>
      <c r="Q794" s="7" t="str">
        <f t="shared" si="1473"/>
        <v/>
      </c>
      <c r="R794" t="str">
        <f t="shared" ref="R794" si="1509">IF(AND(O794&gt;0,P795=0),"Valid","Invalid")</f>
        <v>Valid</v>
      </c>
      <c r="S794" t="str">
        <f t="shared" ref="S794" si="1510">IF(OR(Q796&gt;0,Q797&gt;0),"Present","Absent")</f>
        <v>Absent</v>
      </c>
      <c r="T794" t="str">
        <f t="shared" ref="T794" si="1511">IF(OR(Q796&lt;41,Q797&lt;41),"Ct&lt;41",IF(OR(Q796&gt;41,Q797&gt;41),"Ct&gt;41","No Ct"))</f>
        <v>Ct&lt;41</v>
      </c>
      <c r="V794" t="str">
        <f t="shared" ref="V794" si="1512">G794&amp;"_"&amp;I794&amp;"_"&amp;R794&amp;"_"&amp;S794&amp;"_"&amp;T794</f>
        <v>DL2022023_mnelei_Valid_Absent_Ct&lt;41</v>
      </c>
      <c r="X794">
        <f t="shared" ref="X794" si="1513">O794</f>
        <v>35.61</v>
      </c>
      <c r="Y794">
        <f t="shared" ref="Y794" si="1514">P795</f>
        <v>0</v>
      </c>
      <c r="Z794">
        <f t="shared" ref="Z794" si="1515">Q796+Q797</f>
        <v>0</v>
      </c>
    </row>
    <row r="795" spans="1:26" x14ac:dyDescent="0.25">
      <c r="A795" t="s">
        <v>63</v>
      </c>
      <c r="B795" t="s">
        <v>51</v>
      </c>
      <c r="C795" t="s">
        <v>540</v>
      </c>
      <c r="D795" t="s">
        <v>25</v>
      </c>
      <c r="E795" t="s">
        <v>39</v>
      </c>
      <c r="F795" t="s">
        <v>707</v>
      </c>
      <c r="G795" t="str">
        <f t="shared" si="1457"/>
        <v>DL2022023</v>
      </c>
      <c r="H795" t="str">
        <f t="shared" si="1458"/>
        <v>07</v>
      </c>
      <c r="I795" t="str">
        <f t="shared" si="1459"/>
        <v>mnelei</v>
      </c>
      <c r="J795" t="str">
        <f t="shared" si="1460"/>
        <v>NK</v>
      </c>
      <c r="K795" t="str">
        <f t="shared" si="1461"/>
        <v>NK</v>
      </c>
      <c r="L795" t="str">
        <f t="shared" si="1462"/>
        <v>true</v>
      </c>
      <c r="N795" s="7">
        <f t="shared" si="1470"/>
        <v>0</v>
      </c>
      <c r="O795" s="7" t="str">
        <f t="shared" si="1471"/>
        <v/>
      </c>
      <c r="P795" s="7">
        <f t="shared" si="1472"/>
        <v>0</v>
      </c>
      <c r="Q795" s="7" t="str">
        <f t="shared" si="1473"/>
        <v/>
      </c>
    </row>
    <row r="796" spans="1:26" x14ac:dyDescent="0.25">
      <c r="A796" t="s">
        <v>88</v>
      </c>
      <c r="B796" t="s">
        <v>76</v>
      </c>
      <c r="C796" t="s">
        <v>552</v>
      </c>
      <c r="D796" t="s">
        <v>25</v>
      </c>
      <c r="E796" t="s">
        <v>39</v>
      </c>
      <c r="F796" t="s">
        <v>707</v>
      </c>
      <c r="G796" t="str">
        <f t="shared" si="1457"/>
        <v>DL2022023</v>
      </c>
      <c r="H796" t="str">
        <f t="shared" si="1458"/>
        <v>07</v>
      </c>
      <c r="I796" t="str">
        <f t="shared" si="1459"/>
        <v>mnelei</v>
      </c>
      <c r="J796" t="str">
        <f t="shared" si="1460"/>
        <v>EP</v>
      </c>
      <c r="K796" t="str">
        <f t="shared" si="1461"/>
        <v>EP</v>
      </c>
      <c r="L796" t="str">
        <f t="shared" si="1462"/>
        <v>true</v>
      </c>
      <c r="N796" s="7">
        <f t="shared" si="1470"/>
        <v>0</v>
      </c>
      <c r="O796" s="7" t="str">
        <f t="shared" si="1471"/>
        <v/>
      </c>
      <c r="P796" s="7" t="str">
        <f t="shared" si="1472"/>
        <v/>
      </c>
      <c r="Q796" s="7">
        <f t="shared" si="1473"/>
        <v>0</v>
      </c>
    </row>
    <row r="797" spans="1:26" x14ac:dyDescent="0.25">
      <c r="A797" t="s">
        <v>106</v>
      </c>
      <c r="B797" t="s">
        <v>76</v>
      </c>
      <c r="C797" t="s">
        <v>552</v>
      </c>
      <c r="D797" t="s">
        <v>25</v>
      </c>
      <c r="E797" t="s">
        <v>39</v>
      </c>
      <c r="F797" t="s">
        <v>707</v>
      </c>
      <c r="G797" t="str">
        <f t="shared" si="1457"/>
        <v>DL2022023</v>
      </c>
      <c r="H797" t="str">
        <f t="shared" si="1458"/>
        <v>07</v>
      </c>
      <c r="I797" t="str">
        <f t="shared" si="1459"/>
        <v>mnelei</v>
      </c>
      <c r="J797" t="str">
        <f t="shared" si="1460"/>
        <v>EP</v>
      </c>
      <c r="K797" t="str">
        <f t="shared" si="1461"/>
        <v>EP</v>
      </c>
      <c r="L797" t="str">
        <f t="shared" si="1462"/>
        <v>true</v>
      </c>
      <c r="N797" s="7">
        <f t="shared" si="1470"/>
        <v>0</v>
      </c>
      <c r="O797" s="7" t="str">
        <f t="shared" si="1471"/>
        <v/>
      </c>
      <c r="P797" s="7" t="str">
        <f t="shared" si="1472"/>
        <v/>
      </c>
      <c r="Q797" s="7">
        <f t="shared" si="1473"/>
        <v>0</v>
      </c>
    </row>
    <row r="798" spans="1:26" x14ac:dyDescent="0.25">
      <c r="A798" t="s">
        <v>40</v>
      </c>
      <c r="B798" t="s">
        <v>23</v>
      </c>
      <c r="C798" t="s">
        <v>529</v>
      </c>
      <c r="D798" t="s">
        <v>25</v>
      </c>
      <c r="E798" t="s">
        <v>39</v>
      </c>
      <c r="F798" t="s">
        <v>707</v>
      </c>
      <c r="G798" t="str">
        <f t="shared" si="1457"/>
        <v>DL2022023</v>
      </c>
      <c r="H798" t="str">
        <f t="shared" si="1458"/>
        <v>08</v>
      </c>
      <c r="I798" t="str">
        <f t="shared" si="1459"/>
        <v>mnelei</v>
      </c>
      <c r="J798" t="str">
        <f t="shared" si="1460"/>
        <v>PK</v>
      </c>
      <c r="K798" t="str">
        <f t="shared" si="1461"/>
        <v>PK</v>
      </c>
      <c r="L798" t="str">
        <f t="shared" si="1462"/>
        <v>true</v>
      </c>
      <c r="N798" s="7">
        <f t="shared" si="1470"/>
        <v>0</v>
      </c>
      <c r="O798" s="7">
        <f t="shared" si="1471"/>
        <v>0</v>
      </c>
      <c r="P798" s="7" t="str">
        <f t="shared" si="1472"/>
        <v/>
      </c>
      <c r="Q798" s="7" t="str">
        <f t="shared" si="1473"/>
        <v/>
      </c>
      <c r="R798" t="str">
        <f t="shared" ref="R798" si="1516">IF(AND(O798&gt;0,P799=0),"Valid","Invalid")</f>
        <v>Invalid</v>
      </c>
      <c r="S798" t="str">
        <f t="shared" ref="S798" si="1517">IF(OR(Q800&gt;0,Q801&gt;0),"Present","Absent")</f>
        <v>Absent</v>
      </c>
      <c r="T798" t="str">
        <f t="shared" ref="T798" si="1518">IF(OR(Q800&lt;41,Q801&lt;41),"Ct&lt;41",IF(OR(Q800&gt;41,Q801&gt;41),"Ct&gt;41","No Ct"))</f>
        <v>Ct&lt;41</v>
      </c>
      <c r="V798" t="str">
        <f t="shared" ref="V798" si="1519">G798&amp;"_"&amp;I798&amp;"_"&amp;R798&amp;"_"&amp;S798&amp;"_"&amp;T798</f>
        <v>DL2022023_mnelei_Invalid_Absent_Ct&lt;41</v>
      </c>
      <c r="X798">
        <f t="shared" ref="X798" si="1520">O798</f>
        <v>0</v>
      </c>
      <c r="Y798">
        <f t="shared" ref="Y798" si="1521">P799</f>
        <v>0</v>
      </c>
      <c r="Z798">
        <f t="shared" ref="Z798" si="1522">Q800+Q801</f>
        <v>0</v>
      </c>
    </row>
    <row r="799" spans="1:26" x14ac:dyDescent="0.25">
      <c r="A799" t="s">
        <v>65</v>
      </c>
      <c r="B799" t="s">
        <v>51</v>
      </c>
      <c r="C799" t="s">
        <v>541</v>
      </c>
      <c r="D799" t="s">
        <v>25</v>
      </c>
      <c r="E799" t="s">
        <v>39</v>
      </c>
      <c r="F799" t="s">
        <v>707</v>
      </c>
      <c r="G799" t="str">
        <f t="shared" si="1457"/>
        <v>DL2022023</v>
      </c>
      <c r="H799" t="str">
        <f t="shared" si="1458"/>
        <v>08</v>
      </c>
      <c r="I799" t="str">
        <f t="shared" si="1459"/>
        <v>mnelei</v>
      </c>
      <c r="J799" t="str">
        <f t="shared" si="1460"/>
        <v>NK</v>
      </c>
      <c r="K799" t="str">
        <f t="shared" si="1461"/>
        <v>NK</v>
      </c>
      <c r="L799" t="str">
        <f t="shared" si="1462"/>
        <v>true</v>
      </c>
      <c r="N799" s="7">
        <f t="shared" si="1470"/>
        <v>0</v>
      </c>
      <c r="O799" s="7" t="str">
        <f t="shared" si="1471"/>
        <v/>
      </c>
      <c r="P799" s="7">
        <f t="shared" si="1472"/>
        <v>0</v>
      </c>
      <c r="Q799" s="7" t="str">
        <f t="shared" si="1473"/>
        <v/>
      </c>
    </row>
    <row r="800" spans="1:26" x14ac:dyDescent="0.25">
      <c r="A800" t="s">
        <v>90</v>
      </c>
      <c r="B800" t="s">
        <v>76</v>
      </c>
      <c r="C800" t="s">
        <v>553</v>
      </c>
      <c r="D800" t="s">
        <v>25</v>
      </c>
      <c r="E800" t="s">
        <v>39</v>
      </c>
      <c r="F800" t="s">
        <v>707</v>
      </c>
      <c r="G800" t="str">
        <f t="shared" si="1457"/>
        <v>DL2022023</v>
      </c>
      <c r="H800" t="str">
        <f t="shared" si="1458"/>
        <v>08</v>
      </c>
      <c r="I800" t="str">
        <f t="shared" si="1459"/>
        <v>mnelei</v>
      </c>
      <c r="J800" t="str">
        <f t="shared" si="1460"/>
        <v>EP</v>
      </c>
      <c r="K800" t="str">
        <f t="shared" si="1461"/>
        <v>EP</v>
      </c>
      <c r="L800" t="str">
        <f t="shared" si="1462"/>
        <v>true</v>
      </c>
      <c r="N800" s="7">
        <f t="shared" si="1470"/>
        <v>0</v>
      </c>
      <c r="O800" s="7" t="str">
        <f t="shared" si="1471"/>
        <v/>
      </c>
      <c r="P800" s="7" t="str">
        <f t="shared" si="1472"/>
        <v/>
      </c>
      <c r="Q800" s="7">
        <f t="shared" si="1473"/>
        <v>0</v>
      </c>
    </row>
    <row r="801" spans="1:26" x14ac:dyDescent="0.25">
      <c r="A801" t="s">
        <v>107</v>
      </c>
      <c r="B801" t="s">
        <v>76</v>
      </c>
      <c r="C801" t="s">
        <v>553</v>
      </c>
      <c r="D801" t="s">
        <v>25</v>
      </c>
      <c r="E801" t="s">
        <v>39</v>
      </c>
      <c r="F801" t="s">
        <v>707</v>
      </c>
      <c r="G801" t="str">
        <f t="shared" si="1457"/>
        <v>DL2022023</v>
      </c>
      <c r="H801" t="str">
        <f t="shared" si="1458"/>
        <v>08</v>
      </c>
      <c r="I801" t="str">
        <f t="shared" si="1459"/>
        <v>mnelei</v>
      </c>
      <c r="J801" t="str">
        <f t="shared" si="1460"/>
        <v>EP</v>
      </c>
      <c r="K801" t="str">
        <f t="shared" si="1461"/>
        <v>EP</v>
      </c>
      <c r="L801" t="str">
        <f t="shared" si="1462"/>
        <v>true</v>
      </c>
      <c r="N801" s="7">
        <f t="shared" si="1470"/>
        <v>0</v>
      </c>
      <c r="O801" s="7" t="str">
        <f t="shared" si="1471"/>
        <v/>
      </c>
      <c r="P801" s="7" t="str">
        <f t="shared" si="1472"/>
        <v/>
      </c>
      <c r="Q801" s="7">
        <f t="shared" si="1473"/>
        <v>0</v>
      </c>
    </row>
    <row r="802" spans="1:26" x14ac:dyDescent="0.25">
      <c r="A802" t="s">
        <v>42</v>
      </c>
      <c r="B802" t="s">
        <v>23</v>
      </c>
      <c r="C802" t="s">
        <v>530</v>
      </c>
      <c r="D802" t="s">
        <v>25</v>
      </c>
      <c r="E802">
        <v>28.21</v>
      </c>
      <c r="F802" t="s">
        <v>707</v>
      </c>
      <c r="G802" t="str">
        <f t="shared" si="1457"/>
        <v>DL2022023</v>
      </c>
      <c r="H802" t="str">
        <f t="shared" si="1458"/>
        <v>09</v>
      </c>
      <c r="I802" t="str">
        <f t="shared" si="1459"/>
        <v>homame</v>
      </c>
      <c r="J802" t="str">
        <f t="shared" si="1460"/>
        <v>PK</v>
      </c>
      <c r="K802" t="str">
        <f t="shared" si="1461"/>
        <v>PK</v>
      </c>
      <c r="L802" t="str">
        <f t="shared" si="1462"/>
        <v>true</v>
      </c>
      <c r="N802" s="7">
        <f t="shared" si="1470"/>
        <v>28.21</v>
      </c>
      <c r="O802" s="7">
        <f t="shared" si="1471"/>
        <v>28.21</v>
      </c>
      <c r="P802" s="7" t="str">
        <f t="shared" si="1472"/>
        <v/>
      </c>
      <c r="Q802" s="7" t="str">
        <f t="shared" si="1473"/>
        <v/>
      </c>
      <c r="R802" t="str">
        <f t="shared" ref="R802" si="1523">IF(AND(O802&gt;0,P803=0),"Valid","Invalid")</f>
        <v>Valid</v>
      </c>
      <c r="S802" t="str">
        <f t="shared" ref="S802" si="1524">IF(OR(Q804&gt;0,Q805&gt;0),"Present","Absent")</f>
        <v>Absent</v>
      </c>
      <c r="T802" t="str">
        <f t="shared" ref="T802" si="1525">IF(OR(Q804&lt;41,Q805&lt;41),"Ct&lt;41",IF(OR(Q804&gt;41,Q805&gt;41),"Ct&gt;41","No Ct"))</f>
        <v>Ct&lt;41</v>
      </c>
      <c r="V802" t="str">
        <f t="shared" ref="V802" si="1526">G802&amp;"_"&amp;I802&amp;"_"&amp;R802&amp;"_"&amp;S802&amp;"_"&amp;T802</f>
        <v>DL2022023_homame_Valid_Absent_Ct&lt;41</v>
      </c>
      <c r="X802">
        <f t="shared" ref="X802" si="1527">O802</f>
        <v>28.21</v>
      </c>
      <c r="Y802">
        <f t="shared" ref="Y802" si="1528">P803</f>
        <v>0</v>
      </c>
      <c r="Z802">
        <f t="shared" ref="Z802" si="1529">Q804+Q805</f>
        <v>0</v>
      </c>
    </row>
    <row r="803" spans="1:26" x14ac:dyDescent="0.25">
      <c r="A803" t="s">
        <v>67</v>
      </c>
      <c r="B803" t="s">
        <v>51</v>
      </c>
      <c r="C803" t="s">
        <v>542</v>
      </c>
      <c r="D803" t="s">
        <v>25</v>
      </c>
      <c r="E803" t="s">
        <v>39</v>
      </c>
      <c r="F803" t="s">
        <v>707</v>
      </c>
      <c r="G803" t="str">
        <f t="shared" si="1457"/>
        <v>DL2022023</v>
      </c>
      <c r="H803" t="str">
        <f t="shared" si="1458"/>
        <v>09</v>
      </c>
      <c r="I803" t="str">
        <f t="shared" si="1459"/>
        <v>homame</v>
      </c>
      <c r="J803" t="str">
        <f t="shared" si="1460"/>
        <v>NK</v>
      </c>
      <c r="K803" t="str">
        <f t="shared" si="1461"/>
        <v>NK</v>
      </c>
      <c r="L803" t="str">
        <f t="shared" si="1462"/>
        <v>true</v>
      </c>
      <c r="N803" s="7">
        <f t="shared" si="1470"/>
        <v>0</v>
      </c>
      <c r="O803" s="7" t="str">
        <f t="shared" si="1471"/>
        <v/>
      </c>
      <c r="P803" s="7">
        <f t="shared" si="1472"/>
        <v>0</v>
      </c>
      <c r="Q803" s="7" t="str">
        <f t="shared" si="1473"/>
        <v/>
      </c>
    </row>
    <row r="804" spans="1:26" x14ac:dyDescent="0.25">
      <c r="A804" t="s">
        <v>92</v>
      </c>
      <c r="B804" t="s">
        <v>76</v>
      </c>
      <c r="C804" t="s">
        <v>554</v>
      </c>
      <c r="D804" t="s">
        <v>25</v>
      </c>
      <c r="E804" t="s">
        <v>39</v>
      </c>
      <c r="F804" t="s">
        <v>707</v>
      </c>
      <c r="G804" t="str">
        <f t="shared" si="1457"/>
        <v>DL2022023</v>
      </c>
      <c r="H804" t="str">
        <f t="shared" si="1458"/>
        <v>09</v>
      </c>
      <c r="I804" t="str">
        <f t="shared" si="1459"/>
        <v>homame</v>
      </c>
      <c r="J804" t="str">
        <f t="shared" si="1460"/>
        <v>EP</v>
      </c>
      <c r="K804" t="str">
        <f t="shared" si="1461"/>
        <v>EP</v>
      </c>
      <c r="L804" t="str">
        <f t="shared" si="1462"/>
        <v>true</v>
      </c>
      <c r="N804" s="7">
        <f t="shared" si="1470"/>
        <v>0</v>
      </c>
      <c r="O804" s="7" t="str">
        <f t="shared" si="1471"/>
        <v/>
      </c>
      <c r="P804" s="7" t="str">
        <f t="shared" si="1472"/>
        <v/>
      </c>
      <c r="Q804" s="7">
        <f t="shared" si="1473"/>
        <v>0</v>
      </c>
    </row>
    <row r="805" spans="1:26" x14ac:dyDescent="0.25">
      <c r="A805" t="s">
        <v>108</v>
      </c>
      <c r="B805" t="s">
        <v>76</v>
      </c>
      <c r="C805" t="s">
        <v>554</v>
      </c>
      <c r="D805" t="s">
        <v>25</v>
      </c>
      <c r="E805" t="s">
        <v>39</v>
      </c>
      <c r="F805" t="s">
        <v>707</v>
      </c>
      <c r="G805" t="str">
        <f t="shared" si="1457"/>
        <v>DL2022023</v>
      </c>
      <c r="H805" t="str">
        <f t="shared" si="1458"/>
        <v>09</v>
      </c>
      <c r="I805" t="str">
        <f t="shared" si="1459"/>
        <v>homame</v>
      </c>
      <c r="J805" t="str">
        <f t="shared" si="1460"/>
        <v>EP</v>
      </c>
      <c r="K805" t="str">
        <f t="shared" si="1461"/>
        <v>EP</v>
      </c>
      <c r="L805" t="str">
        <f t="shared" si="1462"/>
        <v>true</v>
      </c>
      <c r="N805" s="7">
        <f t="shared" si="1470"/>
        <v>0</v>
      </c>
      <c r="O805" s="7" t="str">
        <f t="shared" si="1471"/>
        <v/>
      </c>
      <c r="P805" s="7" t="str">
        <f t="shared" si="1472"/>
        <v/>
      </c>
      <c r="Q805" s="7">
        <f t="shared" si="1473"/>
        <v>0</v>
      </c>
    </row>
    <row r="806" spans="1:26" x14ac:dyDescent="0.25">
      <c r="A806" t="s">
        <v>44</v>
      </c>
      <c r="B806" t="s">
        <v>23</v>
      </c>
      <c r="C806" t="s">
        <v>531</v>
      </c>
      <c r="D806" t="s">
        <v>25</v>
      </c>
      <c r="E806" t="s">
        <v>39</v>
      </c>
      <c r="F806" t="s">
        <v>707</v>
      </c>
      <c r="G806" t="str">
        <f t="shared" si="1457"/>
        <v>DL2022023</v>
      </c>
      <c r="H806" t="str">
        <f t="shared" si="1458"/>
        <v>10</v>
      </c>
      <c r="I806" t="str">
        <f t="shared" si="1459"/>
        <v>homame</v>
      </c>
      <c r="J806" t="str">
        <f t="shared" si="1460"/>
        <v>PK</v>
      </c>
      <c r="K806" t="str">
        <f t="shared" si="1461"/>
        <v>PK</v>
      </c>
      <c r="L806" t="str">
        <f t="shared" si="1462"/>
        <v>true</v>
      </c>
      <c r="N806" s="7">
        <f t="shared" si="1470"/>
        <v>0</v>
      </c>
      <c r="O806" s="7">
        <f t="shared" si="1471"/>
        <v>0</v>
      </c>
      <c r="P806" s="7" t="str">
        <f t="shared" si="1472"/>
        <v/>
      </c>
      <c r="Q806" s="7" t="str">
        <f t="shared" si="1473"/>
        <v/>
      </c>
      <c r="R806" t="str">
        <f t="shared" ref="R806" si="1530">IF(AND(O806&gt;0,P807=0),"Valid","Invalid")</f>
        <v>Invalid</v>
      </c>
      <c r="S806" t="str">
        <f t="shared" ref="S806" si="1531">IF(OR(Q808&gt;0,Q809&gt;0),"Present","Absent")</f>
        <v>Absent</v>
      </c>
      <c r="T806" t="str">
        <f t="shared" ref="T806" si="1532">IF(OR(Q808&lt;41,Q809&lt;41),"Ct&lt;41",IF(OR(Q808&gt;41,Q809&gt;41),"Ct&gt;41","No Ct"))</f>
        <v>Ct&lt;41</v>
      </c>
      <c r="V806" t="str">
        <f t="shared" ref="V806" si="1533">G806&amp;"_"&amp;I806&amp;"_"&amp;R806&amp;"_"&amp;S806&amp;"_"&amp;T806</f>
        <v>DL2022023_homame_Invalid_Absent_Ct&lt;41</v>
      </c>
      <c r="X806">
        <f t="shared" ref="X806" si="1534">O806</f>
        <v>0</v>
      </c>
      <c r="Y806">
        <f t="shared" ref="Y806" si="1535">P807</f>
        <v>0</v>
      </c>
      <c r="Z806">
        <f t="shared" ref="Z806" si="1536">Q808+Q809</f>
        <v>0</v>
      </c>
    </row>
    <row r="807" spans="1:26" x14ac:dyDescent="0.25">
      <c r="A807" t="s">
        <v>69</v>
      </c>
      <c r="B807" t="s">
        <v>51</v>
      </c>
      <c r="C807" t="s">
        <v>543</v>
      </c>
      <c r="D807" t="s">
        <v>25</v>
      </c>
      <c r="E807" t="s">
        <v>39</v>
      </c>
      <c r="F807" t="s">
        <v>707</v>
      </c>
      <c r="G807" t="str">
        <f t="shared" si="1457"/>
        <v>DL2022023</v>
      </c>
      <c r="H807" t="str">
        <f t="shared" si="1458"/>
        <v>10</v>
      </c>
      <c r="I807" t="str">
        <f t="shared" si="1459"/>
        <v>homame</v>
      </c>
      <c r="J807" t="str">
        <f t="shared" si="1460"/>
        <v>NK</v>
      </c>
      <c r="K807" t="str">
        <f t="shared" si="1461"/>
        <v>NK</v>
      </c>
      <c r="L807" t="str">
        <f t="shared" si="1462"/>
        <v>true</v>
      </c>
      <c r="N807" s="7">
        <f t="shared" si="1470"/>
        <v>0</v>
      </c>
      <c r="O807" s="7" t="str">
        <f t="shared" si="1471"/>
        <v/>
      </c>
      <c r="P807" s="7">
        <f t="shared" si="1472"/>
        <v>0</v>
      </c>
      <c r="Q807" s="7" t="str">
        <f t="shared" si="1473"/>
        <v/>
      </c>
    </row>
    <row r="808" spans="1:26" x14ac:dyDescent="0.25">
      <c r="A808" t="s">
        <v>94</v>
      </c>
      <c r="B808" t="s">
        <v>76</v>
      </c>
      <c r="C808" t="s">
        <v>555</v>
      </c>
      <c r="D808" t="s">
        <v>25</v>
      </c>
      <c r="E808" t="s">
        <v>39</v>
      </c>
      <c r="F808" t="s">
        <v>707</v>
      </c>
      <c r="G808" t="str">
        <f t="shared" si="1457"/>
        <v>DL2022023</v>
      </c>
      <c r="H808" t="str">
        <f t="shared" si="1458"/>
        <v>10</v>
      </c>
      <c r="I808" t="str">
        <f t="shared" si="1459"/>
        <v>homame</v>
      </c>
      <c r="J808" t="str">
        <f t="shared" si="1460"/>
        <v>EP</v>
      </c>
      <c r="K808" t="str">
        <f t="shared" si="1461"/>
        <v>EP</v>
      </c>
      <c r="L808" t="str">
        <f t="shared" si="1462"/>
        <v>true</v>
      </c>
      <c r="N808" s="7">
        <f t="shared" si="1470"/>
        <v>0</v>
      </c>
      <c r="O808" s="7" t="str">
        <f t="shared" si="1471"/>
        <v/>
      </c>
      <c r="P808" s="7" t="str">
        <f t="shared" si="1472"/>
        <v/>
      </c>
      <c r="Q808" s="7">
        <f t="shared" si="1473"/>
        <v>0</v>
      </c>
    </row>
    <row r="809" spans="1:26" x14ac:dyDescent="0.25">
      <c r="A809" t="s">
        <v>109</v>
      </c>
      <c r="B809" t="s">
        <v>76</v>
      </c>
      <c r="C809" t="s">
        <v>555</v>
      </c>
      <c r="D809" t="s">
        <v>25</v>
      </c>
      <c r="E809" t="s">
        <v>39</v>
      </c>
      <c r="F809" t="s">
        <v>707</v>
      </c>
      <c r="G809" t="str">
        <f t="shared" si="1457"/>
        <v>DL2022023</v>
      </c>
      <c r="H809" t="str">
        <f t="shared" si="1458"/>
        <v>10</v>
      </c>
      <c r="I809" t="str">
        <f t="shared" si="1459"/>
        <v>homame</v>
      </c>
      <c r="J809" t="str">
        <f t="shared" si="1460"/>
        <v>EP</v>
      </c>
      <c r="K809" t="str">
        <f t="shared" si="1461"/>
        <v>EP</v>
      </c>
      <c r="L809" t="str">
        <f t="shared" si="1462"/>
        <v>true</v>
      </c>
      <c r="N809" s="7">
        <f t="shared" si="1470"/>
        <v>0</v>
      </c>
      <c r="O809" s="7" t="str">
        <f t="shared" si="1471"/>
        <v/>
      </c>
      <c r="P809" s="7" t="str">
        <f t="shared" si="1472"/>
        <v/>
      </c>
      <c r="Q809" s="7">
        <f t="shared" si="1473"/>
        <v>0</v>
      </c>
    </row>
    <row r="810" spans="1:26" x14ac:dyDescent="0.25">
      <c r="A810" t="s">
        <v>46</v>
      </c>
      <c r="B810" t="s">
        <v>23</v>
      </c>
      <c r="C810" t="s">
        <v>532</v>
      </c>
      <c r="D810" t="s">
        <v>25</v>
      </c>
      <c r="E810" t="s">
        <v>39</v>
      </c>
      <c r="F810" t="s">
        <v>707</v>
      </c>
      <c r="G810" t="str">
        <f t="shared" si="1457"/>
        <v>DL2022023</v>
      </c>
      <c r="H810" t="str">
        <f t="shared" si="1458"/>
        <v>11</v>
      </c>
      <c r="I810" t="str">
        <f t="shared" si="1459"/>
        <v>erisin</v>
      </c>
      <c r="J810" t="str">
        <f t="shared" si="1460"/>
        <v>PK</v>
      </c>
      <c r="K810" t="str">
        <f t="shared" si="1461"/>
        <v>PK</v>
      </c>
      <c r="L810" t="str">
        <f t="shared" si="1462"/>
        <v>true</v>
      </c>
      <c r="N810" s="7">
        <f t="shared" si="1470"/>
        <v>0</v>
      </c>
      <c r="O810" s="7">
        <f t="shared" si="1471"/>
        <v>0</v>
      </c>
      <c r="P810" s="7" t="str">
        <f t="shared" si="1472"/>
        <v/>
      </c>
      <c r="Q810" s="7" t="str">
        <f t="shared" si="1473"/>
        <v/>
      </c>
      <c r="R810" t="str">
        <f t="shared" ref="R810" si="1537">IF(AND(O810&gt;0,P811=0),"Valid","Invalid")</f>
        <v>Invalid</v>
      </c>
      <c r="S810" t="str">
        <f t="shared" ref="S810" si="1538">IF(OR(Q812&gt;0,Q813&gt;0),"Present","Absent")</f>
        <v>Absent</v>
      </c>
      <c r="T810" t="str">
        <f t="shared" ref="T810" si="1539">IF(OR(Q812&lt;41,Q813&lt;41),"Ct&lt;41",IF(OR(Q812&gt;41,Q813&gt;41),"Ct&gt;41","No Ct"))</f>
        <v>Ct&lt;41</v>
      </c>
      <c r="V810" t="str">
        <f t="shared" ref="V810" si="1540">G810&amp;"_"&amp;I810&amp;"_"&amp;R810&amp;"_"&amp;S810&amp;"_"&amp;T810</f>
        <v>DL2022023_erisin_Invalid_Absent_Ct&lt;41</v>
      </c>
      <c r="X810">
        <f t="shared" ref="X810" si="1541">O810</f>
        <v>0</v>
      </c>
      <c r="Y810">
        <f t="shared" ref="Y810" si="1542">P811</f>
        <v>0</v>
      </c>
      <c r="Z810">
        <f t="shared" ref="Z810" si="1543">Q812+Q813</f>
        <v>0</v>
      </c>
    </row>
    <row r="811" spans="1:26" x14ac:dyDescent="0.25">
      <c r="A811" t="s">
        <v>71</v>
      </c>
      <c r="B811" t="s">
        <v>51</v>
      </c>
      <c r="C811" t="s">
        <v>544</v>
      </c>
      <c r="D811" t="s">
        <v>25</v>
      </c>
      <c r="E811" t="s">
        <v>39</v>
      </c>
      <c r="F811" t="s">
        <v>707</v>
      </c>
      <c r="G811" t="str">
        <f t="shared" si="1457"/>
        <v>DL2022023</v>
      </c>
      <c r="H811" t="str">
        <f t="shared" si="1458"/>
        <v>11</v>
      </c>
      <c r="I811" t="str">
        <f t="shared" si="1459"/>
        <v>erisin</v>
      </c>
      <c r="J811" t="str">
        <f t="shared" si="1460"/>
        <v>NK</v>
      </c>
      <c r="K811" t="str">
        <f t="shared" si="1461"/>
        <v>NK</v>
      </c>
      <c r="L811" t="str">
        <f t="shared" si="1462"/>
        <v>true</v>
      </c>
      <c r="N811" s="7">
        <f t="shared" si="1470"/>
        <v>0</v>
      </c>
      <c r="O811" s="7" t="str">
        <f t="shared" si="1471"/>
        <v/>
      </c>
      <c r="P811" s="7">
        <f t="shared" si="1472"/>
        <v>0</v>
      </c>
      <c r="Q811" s="7" t="str">
        <f t="shared" si="1473"/>
        <v/>
      </c>
    </row>
    <row r="812" spans="1:26" x14ac:dyDescent="0.25">
      <c r="A812" t="s">
        <v>96</v>
      </c>
      <c r="B812" t="s">
        <v>76</v>
      </c>
      <c r="C812" t="s">
        <v>556</v>
      </c>
      <c r="D812" t="s">
        <v>25</v>
      </c>
      <c r="E812" t="s">
        <v>39</v>
      </c>
      <c r="F812" t="s">
        <v>707</v>
      </c>
      <c r="G812" t="str">
        <f t="shared" si="1457"/>
        <v>DL2022023</v>
      </c>
      <c r="H812" t="str">
        <f t="shared" si="1458"/>
        <v>11</v>
      </c>
      <c r="I812" t="str">
        <f t="shared" si="1459"/>
        <v>erisin</v>
      </c>
      <c r="J812" t="str">
        <f t="shared" si="1460"/>
        <v>EP</v>
      </c>
      <c r="K812" t="str">
        <f t="shared" si="1461"/>
        <v>EP</v>
      </c>
      <c r="L812" t="str">
        <f t="shared" si="1462"/>
        <v>true</v>
      </c>
      <c r="N812" s="7">
        <f t="shared" si="1470"/>
        <v>0</v>
      </c>
      <c r="O812" s="7" t="str">
        <f t="shared" si="1471"/>
        <v/>
      </c>
      <c r="P812" s="7" t="str">
        <f t="shared" si="1472"/>
        <v/>
      </c>
      <c r="Q812" s="7">
        <f t="shared" si="1473"/>
        <v>0</v>
      </c>
    </row>
    <row r="813" spans="1:26" x14ac:dyDescent="0.25">
      <c r="A813" t="s">
        <v>110</v>
      </c>
      <c r="B813" t="s">
        <v>76</v>
      </c>
      <c r="C813" t="s">
        <v>556</v>
      </c>
      <c r="D813" t="s">
        <v>25</v>
      </c>
      <c r="E813" t="s">
        <v>39</v>
      </c>
      <c r="F813" t="s">
        <v>707</v>
      </c>
      <c r="G813" t="str">
        <f t="shared" si="1457"/>
        <v>DL2022023</v>
      </c>
      <c r="H813" t="str">
        <f t="shared" si="1458"/>
        <v>11</v>
      </c>
      <c r="I813" t="str">
        <f t="shared" si="1459"/>
        <v>erisin</v>
      </c>
      <c r="J813" t="str">
        <f t="shared" si="1460"/>
        <v>EP</v>
      </c>
      <c r="K813" t="str">
        <f t="shared" si="1461"/>
        <v>EP</v>
      </c>
      <c r="L813" t="str">
        <f t="shared" si="1462"/>
        <v>true</v>
      </c>
      <c r="N813" s="7">
        <f t="shared" si="1470"/>
        <v>0</v>
      </c>
      <c r="O813" s="7" t="str">
        <f t="shared" si="1471"/>
        <v/>
      </c>
      <c r="P813" s="7" t="str">
        <f t="shared" si="1472"/>
        <v/>
      </c>
      <c r="Q813" s="7">
        <f t="shared" si="1473"/>
        <v>0</v>
      </c>
    </row>
    <row r="814" spans="1:26" x14ac:dyDescent="0.25">
      <c r="A814" t="s">
        <v>48</v>
      </c>
      <c r="B814" t="s">
        <v>23</v>
      </c>
      <c r="C814" t="s">
        <v>533</v>
      </c>
      <c r="D814" t="s">
        <v>25</v>
      </c>
      <c r="E814">
        <v>25.13</v>
      </c>
      <c r="F814" t="s">
        <v>707</v>
      </c>
      <c r="G814" t="str">
        <f t="shared" si="1457"/>
        <v>DL2022023</v>
      </c>
      <c r="H814" t="str">
        <f t="shared" si="1458"/>
        <v>12</v>
      </c>
      <c r="I814" t="str">
        <f t="shared" si="1459"/>
        <v>erisin</v>
      </c>
      <c r="J814" t="str">
        <f t="shared" si="1460"/>
        <v>PK</v>
      </c>
      <c r="K814" t="str">
        <f t="shared" si="1461"/>
        <v>PK</v>
      </c>
      <c r="L814" t="str">
        <f t="shared" si="1462"/>
        <v>true</v>
      </c>
      <c r="N814" s="7">
        <f t="shared" si="1470"/>
        <v>25.13</v>
      </c>
      <c r="O814" s="7">
        <f t="shared" si="1471"/>
        <v>25.13</v>
      </c>
      <c r="P814" s="7" t="str">
        <f t="shared" si="1472"/>
        <v/>
      </c>
      <c r="Q814" s="7" t="str">
        <f t="shared" si="1473"/>
        <v/>
      </c>
      <c r="R814" t="str">
        <f t="shared" ref="R814" si="1544">IF(AND(O814&gt;0,P815=0),"Valid","Invalid")</f>
        <v>Valid</v>
      </c>
      <c r="S814" t="str">
        <f t="shared" ref="S814" si="1545">IF(OR(Q816&gt;0,Q817&gt;0),"Present","Absent")</f>
        <v>Absent</v>
      </c>
      <c r="T814" t="str">
        <f t="shared" ref="T814" si="1546">IF(OR(Q816&lt;41,Q817&lt;41),"Ct&lt;41",IF(OR(Q816&gt;41,Q817&gt;41),"Ct&gt;41","No Ct"))</f>
        <v>Ct&lt;41</v>
      </c>
      <c r="V814" t="str">
        <f t="shared" ref="V814" si="1547">G814&amp;"_"&amp;I814&amp;"_"&amp;R814&amp;"_"&amp;S814&amp;"_"&amp;T814</f>
        <v>DL2022023_erisin_Valid_Absent_Ct&lt;41</v>
      </c>
      <c r="X814">
        <f t="shared" ref="X814" si="1548">O814</f>
        <v>25.13</v>
      </c>
      <c r="Y814">
        <f t="shared" ref="Y814" si="1549">P815</f>
        <v>0</v>
      </c>
      <c r="Z814">
        <f t="shared" ref="Z814" si="1550">Q816+Q817</f>
        <v>0</v>
      </c>
    </row>
    <row r="815" spans="1:26" x14ac:dyDescent="0.25">
      <c r="A815" t="s">
        <v>73</v>
      </c>
      <c r="B815" t="s">
        <v>51</v>
      </c>
      <c r="C815" t="s">
        <v>545</v>
      </c>
      <c r="D815" t="s">
        <v>25</v>
      </c>
      <c r="E815" t="s">
        <v>39</v>
      </c>
      <c r="F815" t="s">
        <v>707</v>
      </c>
      <c r="G815" t="str">
        <f t="shared" si="1457"/>
        <v>DL2022023</v>
      </c>
      <c r="H815" t="str">
        <f t="shared" si="1458"/>
        <v>12</v>
      </c>
      <c r="I815" t="str">
        <f t="shared" si="1459"/>
        <v>erisin</v>
      </c>
      <c r="J815" t="str">
        <f t="shared" si="1460"/>
        <v>NK</v>
      </c>
      <c r="K815" t="str">
        <f t="shared" si="1461"/>
        <v>NK</v>
      </c>
      <c r="L815" t="str">
        <f t="shared" si="1462"/>
        <v>true</v>
      </c>
      <c r="N815" s="7">
        <f t="shared" si="1470"/>
        <v>0</v>
      </c>
      <c r="O815" s="7" t="str">
        <f t="shared" si="1471"/>
        <v/>
      </c>
      <c r="P815" s="7">
        <f t="shared" si="1472"/>
        <v>0</v>
      </c>
      <c r="Q815" s="7" t="str">
        <f t="shared" si="1473"/>
        <v/>
      </c>
    </row>
    <row r="816" spans="1:26" x14ac:dyDescent="0.25">
      <c r="A816" t="s">
        <v>98</v>
      </c>
      <c r="B816" t="s">
        <v>76</v>
      </c>
      <c r="C816" t="s">
        <v>557</v>
      </c>
      <c r="D816" t="s">
        <v>25</v>
      </c>
      <c r="E816" t="s">
        <v>39</v>
      </c>
      <c r="F816" t="s">
        <v>707</v>
      </c>
      <c r="G816" t="str">
        <f t="shared" si="1457"/>
        <v>DL2022023</v>
      </c>
      <c r="H816" t="str">
        <f t="shared" si="1458"/>
        <v>12</v>
      </c>
      <c r="I816" t="str">
        <f t="shared" si="1459"/>
        <v>erisin</v>
      </c>
      <c r="J816" t="str">
        <f t="shared" si="1460"/>
        <v>EP</v>
      </c>
      <c r="K816" t="str">
        <f t="shared" si="1461"/>
        <v>EP</v>
      </c>
      <c r="L816" t="str">
        <f t="shared" si="1462"/>
        <v>true</v>
      </c>
      <c r="N816" s="7">
        <f t="shared" si="1470"/>
        <v>0</v>
      </c>
      <c r="O816" s="7" t="str">
        <f t="shared" si="1471"/>
        <v/>
      </c>
      <c r="P816" s="7" t="str">
        <f t="shared" si="1472"/>
        <v/>
      </c>
      <c r="Q816" s="7">
        <f t="shared" si="1473"/>
        <v>0</v>
      </c>
    </row>
    <row r="817" spans="1:26" x14ac:dyDescent="0.25">
      <c r="A817" t="s">
        <v>111</v>
      </c>
      <c r="B817" t="s">
        <v>76</v>
      </c>
      <c r="C817" t="s">
        <v>557</v>
      </c>
      <c r="D817" t="s">
        <v>25</v>
      </c>
      <c r="E817" t="s">
        <v>39</v>
      </c>
      <c r="F817" t="s">
        <v>707</v>
      </c>
      <c r="G817" t="str">
        <f t="shared" si="1457"/>
        <v>DL2022023</v>
      </c>
      <c r="H817" t="str">
        <f t="shared" si="1458"/>
        <v>12</v>
      </c>
      <c r="I817" t="str">
        <f t="shared" si="1459"/>
        <v>erisin</v>
      </c>
      <c r="J817" t="str">
        <f t="shared" si="1460"/>
        <v>EP</v>
      </c>
      <c r="K817" t="str">
        <f t="shared" si="1461"/>
        <v>EP</v>
      </c>
      <c r="L817" t="str">
        <f t="shared" si="1462"/>
        <v>true</v>
      </c>
      <c r="N817" s="7">
        <f t="shared" si="1470"/>
        <v>0</v>
      </c>
      <c r="O817" s="7" t="str">
        <f t="shared" si="1471"/>
        <v/>
      </c>
      <c r="P817" s="7" t="str">
        <f t="shared" si="1472"/>
        <v/>
      </c>
      <c r="Q817" s="7">
        <f t="shared" si="1473"/>
        <v>0</v>
      </c>
    </row>
    <row r="818" spans="1:26" x14ac:dyDescent="0.25">
      <c r="A818" t="s">
        <v>172</v>
      </c>
      <c r="B818" t="s">
        <v>23</v>
      </c>
      <c r="C818" t="s">
        <v>582</v>
      </c>
      <c r="D818" t="s">
        <v>25</v>
      </c>
      <c r="E818">
        <v>30.46</v>
      </c>
      <c r="F818" t="s">
        <v>707</v>
      </c>
      <c r="G818" t="str">
        <f t="shared" si="1457"/>
        <v>DL2022023</v>
      </c>
      <c r="H818" t="str">
        <f t="shared" si="1458"/>
        <v>13</v>
      </c>
      <c r="I818" t="str">
        <f t="shared" si="1459"/>
        <v>rhihar</v>
      </c>
      <c r="J818" t="str">
        <f t="shared" si="1460"/>
        <v>PK</v>
      </c>
      <c r="K818" t="str">
        <f t="shared" si="1461"/>
        <v>PK</v>
      </c>
      <c r="L818" t="str">
        <f t="shared" si="1462"/>
        <v>true</v>
      </c>
      <c r="N818" s="7">
        <f t="shared" si="1470"/>
        <v>30.46</v>
      </c>
      <c r="O818" s="7">
        <f t="shared" si="1471"/>
        <v>30.46</v>
      </c>
      <c r="P818" s="7" t="str">
        <f t="shared" si="1472"/>
        <v/>
      </c>
      <c r="Q818" s="7" t="str">
        <f t="shared" si="1473"/>
        <v/>
      </c>
      <c r="R818" t="str">
        <f t="shared" ref="R818" si="1551">IF(AND(O818&gt;0,P819=0),"Valid","Invalid")</f>
        <v>Valid</v>
      </c>
      <c r="S818" t="str">
        <f t="shared" ref="S818" si="1552">IF(OR(Q820&gt;0,Q821&gt;0),"Present","Absent")</f>
        <v>Absent</v>
      </c>
      <c r="T818" t="str">
        <f t="shared" ref="T818" si="1553">IF(OR(Q820&lt;41,Q821&lt;41),"Ct&lt;41",IF(OR(Q820&gt;41,Q821&gt;41),"Ct&gt;41","No Ct"))</f>
        <v>Ct&lt;41</v>
      </c>
      <c r="V818" t="str">
        <f t="shared" ref="V818" si="1554">G818&amp;"_"&amp;I818&amp;"_"&amp;R818&amp;"_"&amp;S818&amp;"_"&amp;T818</f>
        <v>DL2022023_rhihar_Valid_Absent_Ct&lt;41</v>
      </c>
      <c r="X818">
        <f t="shared" ref="X818" si="1555">O818</f>
        <v>30.46</v>
      </c>
      <c r="Y818">
        <f t="shared" ref="Y818" si="1556">P819</f>
        <v>0</v>
      </c>
      <c r="Z818">
        <f t="shared" ref="Z818" si="1557">Q820+Q821</f>
        <v>0</v>
      </c>
    </row>
    <row r="819" spans="1:26" x14ac:dyDescent="0.25">
      <c r="A819" t="s">
        <v>148</v>
      </c>
      <c r="B819" t="s">
        <v>51</v>
      </c>
      <c r="C819" t="s">
        <v>570</v>
      </c>
      <c r="D819" t="s">
        <v>25</v>
      </c>
      <c r="E819" t="s">
        <v>39</v>
      </c>
      <c r="F819" t="s">
        <v>707</v>
      </c>
      <c r="G819" t="str">
        <f t="shared" si="1457"/>
        <v>DL2022023</v>
      </c>
      <c r="H819" t="str">
        <f t="shared" si="1458"/>
        <v>13</v>
      </c>
      <c r="I819" t="str">
        <f t="shared" si="1459"/>
        <v>rhihar</v>
      </c>
      <c r="J819" t="str">
        <f t="shared" si="1460"/>
        <v>NK</v>
      </c>
      <c r="K819" t="str">
        <f t="shared" si="1461"/>
        <v>NK</v>
      </c>
      <c r="L819" t="str">
        <f t="shared" si="1462"/>
        <v>true</v>
      </c>
      <c r="N819" s="7">
        <f t="shared" si="1470"/>
        <v>0</v>
      </c>
      <c r="O819" s="7" t="str">
        <f t="shared" si="1471"/>
        <v/>
      </c>
      <c r="P819" s="7">
        <f t="shared" si="1472"/>
        <v>0</v>
      </c>
      <c r="Q819" s="7" t="str">
        <f t="shared" si="1473"/>
        <v/>
      </c>
    </row>
    <row r="820" spans="1:26" x14ac:dyDescent="0.25">
      <c r="A820" t="s">
        <v>112</v>
      </c>
      <c r="B820" t="s">
        <v>76</v>
      </c>
      <c r="C820" t="s">
        <v>558</v>
      </c>
      <c r="D820" t="s">
        <v>25</v>
      </c>
      <c r="E820" t="s">
        <v>39</v>
      </c>
      <c r="F820" t="s">
        <v>707</v>
      </c>
      <c r="G820" t="str">
        <f t="shared" si="1457"/>
        <v>DL2022023</v>
      </c>
      <c r="H820" t="str">
        <f t="shared" si="1458"/>
        <v>13</v>
      </c>
      <c r="I820" t="str">
        <f t="shared" si="1459"/>
        <v>rhihar</v>
      </c>
      <c r="J820" t="str">
        <f t="shared" si="1460"/>
        <v>EP</v>
      </c>
      <c r="K820" t="str">
        <f t="shared" si="1461"/>
        <v>EP</v>
      </c>
      <c r="L820" t="str">
        <f t="shared" si="1462"/>
        <v>true</v>
      </c>
      <c r="N820" s="7">
        <f t="shared" si="1470"/>
        <v>0</v>
      </c>
      <c r="O820" s="7" t="str">
        <f t="shared" si="1471"/>
        <v/>
      </c>
      <c r="P820" s="7" t="str">
        <f t="shared" si="1472"/>
        <v/>
      </c>
      <c r="Q820" s="7">
        <f t="shared" si="1473"/>
        <v>0</v>
      </c>
    </row>
    <row r="821" spans="1:26" x14ac:dyDescent="0.25">
      <c r="A821" t="s">
        <v>136</v>
      </c>
      <c r="B821" t="s">
        <v>76</v>
      </c>
      <c r="C821" t="s">
        <v>558</v>
      </c>
      <c r="D821" t="s">
        <v>25</v>
      </c>
      <c r="E821" t="s">
        <v>39</v>
      </c>
      <c r="F821" t="s">
        <v>707</v>
      </c>
      <c r="G821" t="str">
        <f t="shared" si="1457"/>
        <v>DL2022023</v>
      </c>
      <c r="H821" t="str">
        <f t="shared" si="1458"/>
        <v>13</v>
      </c>
      <c r="I821" t="str">
        <f t="shared" si="1459"/>
        <v>rhihar</v>
      </c>
      <c r="J821" t="str">
        <f t="shared" si="1460"/>
        <v>EP</v>
      </c>
      <c r="K821" t="str">
        <f t="shared" si="1461"/>
        <v>EP</v>
      </c>
      <c r="L821" t="str">
        <f t="shared" si="1462"/>
        <v>true</v>
      </c>
      <c r="N821" s="7">
        <f t="shared" si="1470"/>
        <v>0</v>
      </c>
      <c r="O821" s="7" t="str">
        <f t="shared" si="1471"/>
        <v/>
      </c>
      <c r="P821" s="7" t="str">
        <f t="shared" si="1472"/>
        <v/>
      </c>
      <c r="Q821" s="7">
        <f t="shared" si="1473"/>
        <v>0</v>
      </c>
    </row>
    <row r="822" spans="1:26" x14ac:dyDescent="0.25">
      <c r="A822" t="s">
        <v>174</v>
      </c>
      <c r="B822" t="s">
        <v>23</v>
      </c>
      <c r="C822" t="s">
        <v>583</v>
      </c>
      <c r="D822" t="s">
        <v>25</v>
      </c>
      <c r="E822">
        <v>30.69</v>
      </c>
      <c r="F822" t="s">
        <v>707</v>
      </c>
      <c r="G822" t="str">
        <f t="shared" si="1457"/>
        <v>DL2022023</v>
      </c>
      <c r="H822" t="str">
        <f t="shared" si="1458"/>
        <v>14</v>
      </c>
      <c r="I822" t="str">
        <f t="shared" si="1459"/>
        <v>rhihar</v>
      </c>
      <c r="J822" t="str">
        <f t="shared" si="1460"/>
        <v>PK</v>
      </c>
      <c r="K822" t="str">
        <f t="shared" si="1461"/>
        <v>PK</v>
      </c>
      <c r="L822" t="str">
        <f t="shared" si="1462"/>
        <v>true</v>
      </c>
      <c r="N822" s="7">
        <f t="shared" si="1470"/>
        <v>30.69</v>
      </c>
      <c r="O822" s="7">
        <f t="shared" si="1471"/>
        <v>30.69</v>
      </c>
      <c r="P822" s="7" t="str">
        <f t="shared" si="1472"/>
        <v/>
      </c>
      <c r="Q822" s="7" t="str">
        <f t="shared" si="1473"/>
        <v/>
      </c>
      <c r="R822" t="str">
        <f t="shared" ref="R822" si="1558">IF(AND(O822&gt;0,P823=0),"Valid","Invalid")</f>
        <v>Valid</v>
      </c>
      <c r="S822" t="str">
        <f t="shared" ref="S822" si="1559">IF(OR(Q824&gt;0,Q825&gt;0),"Present","Absent")</f>
        <v>Absent</v>
      </c>
      <c r="T822" t="str">
        <f t="shared" ref="T822" si="1560">IF(OR(Q824&lt;41,Q825&lt;41),"Ct&lt;41",IF(OR(Q824&gt;41,Q825&gt;41),"Ct&gt;41","No Ct"))</f>
        <v>Ct&lt;41</v>
      </c>
      <c r="V822" t="str">
        <f t="shared" ref="V822" si="1561">G822&amp;"_"&amp;I822&amp;"_"&amp;R822&amp;"_"&amp;S822&amp;"_"&amp;T822</f>
        <v>DL2022023_rhihar_Valid_Absent_Ct&lt;41</v>
      </c>
      <c r="X822">
        <f t="shared" ref="X822" si="1562">O822</f>
        <v>30.69</v>
      </c>
      <c r="Y822">
        <f t="shared" ref="Y822" si="1563">P823</f>
        <v>0</v>
      </c>
      <c r="Z822">
        <f t="shared" ref="Z822" si="1564">Q824+Q825</f>
        <v>0</v>
      </c>
    </row>
    <row r="823" spans="1:26" x14ac:dyDescent="0.25">
      <c r="A823" t="s">
        <v>150</v>
      </c>
      <c r="B823" t="s">
        <v>51</v>
      </c>
      <c r="C823" t="s">
        <v>571</v>
      </c>
      <c r="D823" t="s">
        <v>25</v>
      </c>
      <c r="E823" t="s">
        <v>39</v>
      </c>
      <c r="F823" t="s">
        <v>707</v>
      </c>
      <c r="G823" t="str">
        <f t="shared" si="1457"/>
        <v>DL2022023</v>
      </c>
      <c r="H823" t="str">
        <f t="shared" si="1458"/>
        <v>14</v>
      </c>
      <c r="I823" t="str">
        <f t="shared" si="1459"/>
        <v>rhihar</v>
      </c>
      <c r="J823" t="str">
        <f t="shared" si="1460"/>
        <v>NK</v>
      </c>
      <c r="K823" t="str">
        <f t="shared" si="1461"/>
        <v>NK</v>
      </c>
      <c r="L823" t="str">
        <f t="shared" si="1462"/>
        <v>true</v>
      </c>
      <c r="N823" s="7">
        <f t="shared" si="1470"/>
        <v>0</v>
      </c>
      <c r="O823" s="7" t="str">
        <f t="shared" si="1471"/>
        <v/>
      </c>
      <c r="P823" s="7">
        <f t="shared" si="1472"/>
        <v>0</v>
      </c>
      <c r="Q823" s="7" t="str">
        <f t="shared" si="1473"/>
        <v/>
      </c>
    </row>
    <row r="824" spans="1:26" x14ac:dyDescent="0.25">
      <c r="A824" t="s">
        <v>114</v>
      </c>
      <c r="B824" t="s">
        <v>76</v>
      </c>
      <c r="C824" t="s">
        <v>559</v>
      </c>
      <c r="D824" t="s">
        <v>25</v>
      </c>
      <c r="E824" t="s">
        <v>39</v>
      </c>
      <c r="F824" t="s">
        <v>707</v>
      </c>
      <c r="G824" t="str">
        <f t="shared" si="1457"/>
        <v>DL2022023</v>
      </c>
      <c r="H824" t="str">
        <f t="shared" si="1458"/>
        <v>14</v>
      </c>
      <c r="I824" t="str">
        <f t="shared" si="1459"/>
        <v>rhihar</v>
      </c>
      <c r="J824" t="str">
        <f t="shared" si="1460"/>
        <v>EP</v>
      </c>
      <c r="K824" t="str">
        <f t="shared" si="1461"/>
        <v>EP</v>
      </c>
      <c r="L824" t="str">
        <f t="shared" si="1462"/>
        <v>true</v>
      </c>
      <c r="N824" s="7">
        <f t="shared" si="1470"/>
        <v>0</v>
      </c>
      <c r="O824" s="7" t="str">
        <f t="shared" si="1471"/>
        <v/>
      </c>
      <c r="P824" s="7" t="str">
        <f t="shared" si="1472"/>
        <v/>
      </c>
      <c r="Q824" s="7">
        <f t="shared" si="1473"/>
        <v>0</v>
      </c>
    </row>
    <row r="825" spans="1:26" x14ac:dyDescent="0.25">
      <c r="A825" t="s">
        <v>137</v>
      </c>
      <c r="B825" t="s">
        <v>76</v>
      </c>
      <c r="C825" t="s">
        <v>559</v>
      </c>
      <c r="D825" t="s">
        <v>25</v>
      </c>
      <c r="E825" t="s">
        <v>39</v>
      </c>
      <c r="F825" t="s">
        <v>707</v>
      </c>
      <c r="G825" t="str">
        <f t="shared" si="1457"/>
        <v>DL2022023</v>
      </c>
      <c r="H825" t="str">
        <f t="shared" si="1458"/>
        <v>14</v>
      </c>
      <c r="I825" t="str">
        <f t="shared" si="1459"/>
        <v>rhihar</v>
      </c>
      <c r="J825" t="str">
        <f t="shared" si="1460"/>
        <v>EP</v>
      </c>
      <c r="K825" t="str">
        <f t="shared" si="1461"/>
        <v>EP</v>
      </c>
      <c r="L825" t="str">
        <f t="shared" si="1462"/>
        <v>true</v>
      </c>
      <c r="N825" s="7">
        <f t="shared" si="1470"/>
        <v>0</v>
      </c>
      <c r="O825" s="7" t="str">
        <f t="shared" si="1471"/>
        <v/>
      </c>
      <c r="P825" s="7" t="str">
        <f t="shared" si="1472"/>
        <v/>
      </c>
      <c r="Q825" s="7">
        <f t="shared" si="1473"/>
        <v>0</v>
      </c>
    </row>
    <row r="826" spans="1:26" x14ac:dyDescent="0.25">
      <c r="A826" t="s">
        <v>176</v>
      </c>
      <c r="B826" t="s">
        <v>23</v>
      </c>
      <c r="C826" t="s">
        <v>584</v>
      </c>
      <c r="D826" t="s">
        <v>25</v>
      </c>
      <c r="E826">
        <v>30.48</v>
      </c>
      <c r="F826" t="s">
        <v>707</v>
      </c>
      <c r="G826" t="str">
        <f t="shared" si="1457"/>
        <v>DL2022023</v>
      </c>
      <c r="H826" t="str">
        <f t="shared" si="1458"/>
        <v>15</v>
      </c>
      <c r="I826" t="str">
        <f t="shared" si="1459"/>
        <v>oncgor</v>
      </c>
      <c r="J826" t="str">
        <f t="shared" si="1460"/>
        <v>PK</v>
      </c>
      <c r="K826" t="str">
        <f t="shared" si="1461"/>
        <v>PK</v>
      </c>
      <c r="L826" t="str">
        <f t="shared" si="1462"/>
        <v>true</v>
      </c>
      <c r="N826" s="7">
        <f t="shared" si="1470"/>
        <v>30.48</v>
      </c>
      <c r="O826" s="7">
        <f t="shared" si="1471"/>
        <v>30.48</v>
      </c>
      <c r="P826" s="7" t="str">
        <f t="shared" si="1472"/>
        <v/>
      </c>
      <c r="Q826" s="7" t="str">
        <f t="shared" si="1473"/>
        <v/>
      </c>
      <c r="R826" t="str">
        <f t="shared" ref="R826" si="1565">IF(AND(O826&gt;0,P827=0),"Valid","Invalid")</f>
        <v>Valid</v>
      </c>
      <c r="S826" t="str">
        <f t="shared" ref="S826" si="1566">IF(OR(Q828&gt;0,Q829&gt;0),"Present","Absent")</f>
        <v>Absent</v>
      </c>
      <c r="T826" t="str">
        <f t="shared" ref="T826" si="1567">IF(OR(Q828&lt;41,Q829&lt;41),"Ct&lt;41",IF(OR(Q828&gt;41,Q829&gt;41),"Ct&gt;41","No Ct"))</f>
        <v>Ct&lt;41</v>
      </c>
      <c r="V826" t="str">
        <f t="shared" ref="V826" si="1568">G826&amp;"_"&amp;I826&amp;"_"&amp;R826&amp;"_"&amp;S826&amp;"_"&amp;T826</f>
        <v>DL2022023_oncgor_Valid_Absent_Ct&lt;41</v>
      </c>
      <c r="X826">
        <f t="shared" ref="X826" si="1569">O826</f>
        <v>30.48</v>
      </c>
      <c r="Y826">
        <f t="shared" ref="Y826" si="1570">P827</f>
        <v>0</v>
      </c>
      <c r="Z826">
        <f t="shared" ref="Z826" si="1571">Q828+Q829</f>
        <v>0</v>
      </c>
    </row>
    <row r="827" spans="1:26" x14ac:dyDescent="0.25">
      <c r="A827" t="s">
        <v>152</v>
      </c>
      <c r="B827" t="s">
        <v>51</v>
      </c>
      <c r="C827" t="s">
        <v>572</v>
      </c>
      <c r="D827" t="s">
        <v>25</v>
      </c>
      <c r="E827" t="s">
        <v>39</v>
      </c>
      <c r="F827" t="s">
        <v>707</v>
      </c>
      <c r="G827" t="str">
        <f t="shared" si="1457"/>
        <v>DL2022023</v>
      </c>
      <c r="H827" t="str">
        <f t="shared" si="1458"/>
        <v>15</v>
      </c>
      <c r="I827" t="str">
        <f t="shared" si="1459"/>
        <v>oncgor</v>
      </c>
      <c r="J827" t="str">
        <f t="shared" si="1460"/>
        <v>NK</v>
      </c>
      <c r="K827" t="str">
        <f t="shared" si="1461"/>
        <v>NK</v>
      </c>
      <c r="L827" t="str">
        <f t="shared" si="1462"/>
        <v>true</v>
      </c>
      <c r="N827" s="7">
        <f t="shared" si="1470"/>
        <v>0</v>
      </c>
      <c r="O827" s="7" t="str">
        <f t="shared" si="1471"/>
        <v/>
      </c>
      <c r="P827" s="7">
        <f t="shared" si="1472"/>
        <v>0</v>
      </c>
      <c r="Q827" s="7" t="str">
        <f t="shared" si="1473"/>
        <v/>
      </c>
    </row>
    <row r="828" spans="1:26" x14ac:dyDescent="0.25">
      <c r="A828" t="s">
        <v>116</v>
      </c>
      <c r="B828" t="s">
        <v>76</v>
      </c>
      <c r="C828" t="s">
        <v>560</v>
      </c>
      <c r="D828" t="s">
        <v>25</v>
      </c>
      <c r="E828" t="s">
        <v>39</v>
      </c>
      <c r="F828" t="s">
        <v>707</v>
      </c>
      <c r="G828" t="str">
        <f t="shared" si="1457"/>
        <v>DL2022023</v>
      </c>
      <c r="H828" t="str">
        <f t="shared" si="1458"/>
        <v>15</v>
      </c>
      <c r="I828" t="str">
        <f t="shared" si="1459"/>
        <v>oncgor</v>
      </c>
      <c r="J828" t="str">
        <f t="shared" si="1460"/>
        <v>EP</v>
      </c>
      <c r="K828" t="str">
        <f t="shared" si="1461"/>
        <v>EP</v>
      </c>
      <c r="L828" t="str">
        <f t="shared" si="1462"/>
        <v>true</v>
      </c>
      <c r="N828" s="7">
        <f t="shared" si="1470"/>
        <v>0</v>
      </c>
      <c r="O828" s="7" t="str">
        <f t="shared" si="1471"/>
        <v/>
      </c>
      <c r="P828" s="7" t="str">
        <f t="shared" si="1472"/>
        <v/>
      </c>
      <c r="Q828" s="7">
        <f t="shared" si="1473"/>
        <v>0</v>
      </c>
    </row>
    <row r="829" spans="1:26" x14ac:dyDescent="0.25">
      <c r="A829" t="s">
        <v>138</v>
      </c>
      <c r="B829" t="s">
        <v>76</v>
      </c>
      <c r="C829" t="s">
        <v>560</v>
      </c>
      <c r="D829" t="s">
        <v>25</v>
      </c>
      <c r="E829" t="s">
        <v>39</v>
      </c>
      <c r="F829" t="s">
        <v>707</v>
      </c>
      <c r="G829" t="str">
        <f t="shared" si="1457"/>
        <v>DL2022023</v>
      </c>
      <c r="H829" t="str">
        <f t="shared" si="1458"/>
        <v>15</v>
      </c>
      <c r="I829" t="str">
        <f t="shared" si="1459"/>
        <v>oncgor</v>
      </c>
      <c r="J829" t="str">
        <f t="shared" si="1460"/>
        <v>EP</v>
      </c>
      <c r="K829" t="str">
        <f t="shared" si="1461"/>
        <v>EP</v>
      </c>
      <c r="L829" t="str">
        <f t="shared" si="1462"/>
        <v>true</v>
      </c>
      <c r="N829" s="7">
        <f t="shared" si="1470"/>
        <v>0</v>
      </c>
      <c r="O829" s="7" t="str">
        <f t="shared" si="1471"/>
        <v/>
      </c>
      <c r="P829" s="7" t="str">
        <f t="shared" si="1472"/>
        <v/>
      </c>
      <c r="Q829" s="7">
        <f t="shared" si="1473"/>
        <v>0</v>
      </c>
    </row>
    <row r="830" spans="1:26" x14ac:dyDescent="0.25">
      <c r="A830" t="s">
        <v>178</v>
      </c>
      <c r="B830" t="s">
        <v>23</v>
      </c>
      <c r="C830" t="s">
        <v>585</v>
      </c>
      <c r="D830" t="s">
        <v>25</v>
      </c>
      <c r="E830">
        <v>30.27</v>
      </c>
      <c r="F830" t="s">
        <v>707</v>
      </c>
      <c r="G830" t="str">
        <f t="shared" si="1457"/>
        <v>DL2022023</v>
      </c>
      <c r="H830" t="str">
        <f t="shared" si="1458"/>
        <v>16</v>
      </c>
      <c r="I830" t="str">
        <f t="shared" si="1459"/>
        <v>oncgor</v>
      </c>
      <c r="J830" t="str">
        <f t="shared" si="1460"/>
        <v>PK</v>
      </c>
      <c r="K830" t="str">
        <f t="shared" si="1461"/>
        <v>PK</v>
      </c>
      <c r="L830" t="str">
        <f t="shared" si="1462"/>
        <v>true</v>
      </c>
      <c r="N830" s="7">
        <f t="shared" si="1470"/>
        <v>30.27</v>
      </c>
      <c r="O830" s="7">
        <f t="shared" si="1471"/>
        <v>30.27</v>
      </c>
      <c r="P830" s="7" t="str">
        <f t="shared" si="1472"/>
        <v/>
      </c>
      <c r="Q830" s="7" t="str">
        <f t="shared" si="1473"/>
        <v/>
      </c>
      <c r="R830" t="str">
        <f t="shared" ref="R830" si="1572">IF(AND(O830&gt;0,P831=0),"Valid","Invalid")</f>
        <v>Valid</v>
      </c>
      <c r="S830" t="str">
        <f t="shared" ref="S830" si="1573">IF(OR(Q832&gt;0,Q833&gt;0),"Present","Absent")</f>
        <v>Absent</v>
      </c>
      <c r="T830" t="str">
        <f t="shared" ref="T830" si="1574">IF(OR(Q832&lt;41,Q833&lt;41),"Ct&lt;41",IF(OR(Q832&gt;41,Q833&gt;41),"Ct&gt;41","No Ct"))</f>
        <v>Ct&lt;41</v>
      </c>
      <c r="V830" t="str">
        <f t="shared" ref="V830" si="1575">G830&amp;"_"&amp;I830&amp;"_"&amp;R830&amp;"_"&amp;S830&amp;"_"&amp;T830</f>
        <v>DL2022023_oncgor_Valid_Absent_Ct&lt;41</v>
      </c>
      <c r="X830">
        <f t="shared" ref="X830" si="1576">O830</f>
        <v>30.27</v>
      </c>
      <c r="Y830">
        <f t="shared" ref="Y830" si="1577">P831</f>
        <v>0</v>
      </c>
      <c r="Z830">
        <f t="shared" ref="Z830" si="1578">Q832+Q833</f>
        <v>0</v>
      </c>
    </row>
    <row r="831" spans="1:26" x14ac:dyDescent="0.25">
      <c r="A831" t="s">
        <v>154</v>
      </c>
      <c r="B831" t="s">
        <v>51</v>
      </c>
      <c r="C831" t="s">
        <v>573</v>
      </c>
      <c r="D831" t="s">
        <v>25</v>
      </c>
      <c r="E831" t="s">
        <v>39</v>
      </c>
      <c r="F831" t="s">
        <v>707</v>
      </c>
      <c r="G831" t="str">
        <f t="shared" si="1457"/>
        <v>DL2022023</v>
      </c>
      <c r="H831" t="str">
        <f t="shared" si="1458"/>
        <v>16</v>
      </c>
      <c r="I831" t="str">
        <f t="shared" si="1459"/>
        <v>oncgor</v>
      </c>
      <c r="J831" t="str">
        <f t="shared" si="1460"/>
        <v>NK</v>
      </c>
      <c r="K831" t="str">
        <f t="shared" si="1461"/>
        <v>NK</v>
      </c>
      <c r="L831" t="str">
        <f t="shared" si="1462"/>
        <v>true</v>
      </c>
      <c r="N831" s="7">
        <f t="shared" si="1470"/>
        <v>0</v>
      </c>
      <c r="O831" s="7" t="str">
        <f t="shared" si="1471"/>
        <v/>
      </c>
      <c r="P831" s="7">
        <f t="shared" si="1472"/>
        <v>0</v>
      </c>
      <c r="Q831" s="7" t="str">
        <f t="shared" si="1473"/>
        <v/>
      </c>
    </row>
    <row r="832" spans="1:26" x14ac:dyDescent="0.25">
      <c r="A832" t="s">
        <v>118</v>
      </c>
      <c r="B832" t="s">
        <v>76</v>
      </c>
      <c r="C832" t="s">
        <v>561</v>
      </c>
      <c r="D832" t="s">
        <v>25</v>
      </c>
      <c r="E832" t="s">
        <v>39</v>
      </c>
      <c r="F832" t="s">
        <v>707</v>
      </c>
      <c r="G832" t="str">
        <f t="shared" si="1457"/>
        <v>DL2022023</v>
      </c>
      <c r="H832" t="str">
        <f t="shared" si="1458"/>
        <v>16</v>
      </c>
      <c r="I832" t="str">
        <f t="shared" si="1459"/>
        <v>oncgor</v>
      </c>
      <c r="J832" t="str">
        <f t="shared" si="1460"/>
        <v>EP</v>
      </c>
      <c r="K832" t="str">
        <f t="shared" si="1461"/>
        <v>EP</v>
      </c>
      <c r="L832" t="str">
        <f t="shared" si="1462"/>
        <v>true</v>
      </c>
      <c r="N832" s="7">
        <f t="shared" si="1470"/>
        <v>0</v>
      </c>
      <c r="O832" s="7" t="str">
        <f t="shared" si="1471"/>
        <v/>
      </c>
      <c r="P832" s="7" t="str">
        <f t="shared" si="1472"/>
        <v/>
      </c>
      <c r="Q832" s="7">
        <f t="shared" si="1473"/>
        <v>0</v>
      </c>
    </row>
    <row r="833" spans="1:26" x14ac:dyDescent="0.25">
      <c r="A833" t="s">
        <v>139</v>
      </c>
      <c r="B833" t="s">
        <v>76</v>
      </c>
      <c r="C833" t="s">
        <v>561</v>
      </c>
      <c r="D833" t="s">
        <v>25</v>
      </c>
      <c r="E833" t="s">
        <v>39</v>
      </c>
      <c r="F833" t="s">
        <v>707</v>
      </c>
      <c r="G833" t="str">
        <f t="shared" si="1457"/>
        <v>DL2022023</v>
      </c>
      <c r="H833" t="str">
        <f t="shared" si="1458"/>
        <v>16</v>
      </c>
      <c r="I833" t="str">
        <f t="shared" si="1459"/>
        <v>oncgor</v>
      </c>
      <c r="J833" t="str">
        <f t="shared" si="1460"/>
        <v>EP</v>
      </c>
      <c r="K833" t="str">
        <f t="shared" si="1461"/>
        <v>EP</v>
      </c>
      <c r="L833" t="str">
        <f t="shared" si="1462"/>
        <v>true</v>
      </c>
      <c r="N833" s="7">
        <f t="shared" si="1470"/>
        <v>0</v>
      </c>
      <c r="O833" s="7" t="str">
        <f t="shared" si="1471"/>
        <v/>
      </c>
      <c r="P833" s="7" t="str">
        <f t="shared" si="1472"/>
        <v/>
      </c>
      <c r="Q833" s="7">
        <f t="shared" si="1473"/>
        <v>0</v>
      </c>
    </row>
    <row r="834" spans="1:26" x14ac:dyDescent="0.25">
      <c r="A834" t="s">
        <v>180</v>
      </c>
      <c r="B834" t="s">
        <v>23</v>
      </c>
      <c r="C834" t="s">
        <v>586</v>
      </c>
      <c r="D834" t="s">
        <v>25</v>
      </c>
      <c r="E834">
        <v>30.05</v>
      </c>
      <c r="F834" t="s">
        <v>707</v>
      </c>
      <c r="G834" t="str">
        <f t="shared" ref="G834:G897" si="1579">MID(F834,10,9)</f>
        <v>DL2022023</v>
      </c>
      <c r="H834" t="str">
        <f t="shared" ref="H834:H897" si="1580">LEFT(C834,2)</f>
        <v>17</v>
      </c>
      <c r="I834" t="str">
        <f t="shared" ref="I834:I897" si="1581">MID(C834,4,6)</f>
        <v>cragig</v>
      </c>
      <c r="J834" t="str">
        <f t="shared" ref="J834:J897" si="1582">RIGHT(C834,2)</f>
        <v>PK</v>
      </c>
      <c r="K834" t="str">
        <f t="shared" ref="K834:K897" si="1583">IF(TRIM(B834)="Standard","PK",IF(TRIM(B834)="NTC","NK",IF(TRIM(B834)="Unknown","EP")))</f>
        <v>PK</v>
      </c>
      <c r="L834" t="str">
        <f t="shared" ref="L834:L897" si="1584">IF(J834=K834,"true","false")</f>
        <v>true</v>
      </c>
      <c r="N834" s="7">
        <f t="shared" si="1470"/>
        <v>30.05</v>
      </c>
      <c r="O834" s="7">
        <f t="shared" si="1471"/>
        <v>30.05</v>
      </c>
      <c r="P834" s="7" t="str">
        <f t="shared" si="1472"/>
        <v/>
      </c>
      <c r="Q834" s="7" t="str">
        <f t="shared" si="1473"/>
        <v/>
      </c>
      <c r="R834" t="str">
        <f t="shared" ref="R834" si="1585">IF(AND(O834&gt;0,P835=0),"Valid","Invalid")</f>
        <v>Valid</v>
      </c>
      <c r="S834" t="str">
        <f t="shared" ref="S834" si="1586">IF(OR(Q836&gt;0,Q837&gt;0),"Present","Absent")</f>
        <v>Absent</v>
      </c>
      <c r="T834" t="str">
        <f t="shared" ref="T834" si="1587">IF(OR(Q836&lt;41,Q837&lt;41),"Ct&lt;41",IF(OR(Q836&gt;41,Q837&gt;41),"Ct&gt;41","No Ct"))</f>
        <v>Ct&lt;41</v>
      </c>
      <c r="V834" t="str">
        <f t="shared" ref="V834" si="1588">G834&amp;"_"&amp;I834&amp;"_"&amp;R834&amp;"_"&amp;S834&amp;"_"&amp;T834</f>
        <v>DL2022023_cragig_Valid_Absent_Ct&lt;41</v>
      </c>
      <c r="X834">
        <f t="shared" ref="X834" si="1589">O834</f>
        <v>30.05</v>
      </c>
      <c r="Y834">
        <f t="shared" ref="Y834" si="1590">P835</f>
        <v>0</v>
      </c>
      <c r="Z834">
        <f t="shared" ref="Z834" si="1591">Q836+Q837</f>
        <v>0</v>
      </c>
    </row>
    <row r="835" spans="1:26" x14ac:dyDescent="0.25">
      <c r="A835" t="s">
        <v>156</v>
      </c>
      <c r="B835" t="s">
        <v>51</v>
      </c>
      <c r="C835" t="s">
        <v>574</v>
      </c>
      <c r="D835" t="s">
        <v>25</v>
      </c>
      <c r="E835" t="s">
        <v>39</v>
      </c>
      <c r="F835" t="s">
        <v>707</v>
      </c>
      <c r="G835" t="str">
        <f t="shared" si="1579"/>
        <v>DL2022023</v>
      </c>
      <c r="H835" t="str">
        <f t="shared" si="1580"/>
        <v>17</v>
      </c>
      <c r="I835" t="str">
        <f t="shared" si="1581"/>
        <v>cragig</v>
      </c>
      <c r="J835" t="str">
        <f t="shared" si="1582"/>
        <v>NK</v>
      </c>
      <c r="K835" t="str">
        <f t="shared" si="1583"/>
        <v>NK</v>
      </c>
      <c r="L835" t="str">
        <f t="shared" si="1584"/>
        <v>true</v>
      </c>
      <c r="N835" s="7">
        <f t="shared" ref="N835:N898" si="1592">IF(TRIM(E835)="No Cq",0,E835)</f>
        <v>0</v>
      </c>
      <c r="O835" s="7" t="str">
        <f t="shared" ref="O835:O898" si="1593">IF(TRIM(B835)="Standard",N835,"")</f>
        <v/>
      </c>
      <c r="P835" s="7">
        <f t="shared" ref="P835:P898" si="1594">IF(TRIM(B835)="NTC",N835,"")</f>
        <v>0</v>
      </c>
      <c r="Q835" s="7" t="str">
        <f t="shared" ref="Q835:Q898" si="1595">IF(TRIM(B835)="Unknown",N835,"")</f>
        <v/>
      </c>
    </row>
    <row r="836" spans="1:26" x14ac:dyDescent="0.25">
      <c r="A836" t="s">
        <v>120</v>
      </c>
      <c r="B836" t="s">
        <v>76</v>
      </c>
      <c r="C836" t="s">
        <v>562</v>
      </c>
      <c r="D836" t="s">
        <v>25</v>
      </c>
      <c r="E836" t="s">
        <v>39</v>
      </c>
      <c r="F836" t="s">
        <v>707</v>
      </c>
      <c r="G836" t="str">
        <f t="shared" si="1579"/>
        <v>DL2022023</v>
      </c>
      <c r="H836" t="str">
        <f t="shared" si="1580"/>
        <v>17</v>
      </c>
      <c r="I836" t="str">
        <f t="shared" si="1581"/>
        <v>cragig</v>
      </c>
      <c r="J836" t="str">
        <f t="shared" si="1582"/>
        <v>EP</v>
      </c>
      <c r="K836" t="str">
        <f t="shared" si="1583"/>
        <v>EP</v>
      </c>
      <c r="L836" t="str">
        <f t="shared" si="1584"/>
        <v>true</v>
      </c>
      <c r="N836" s="7">
        <f t="shared" si="1592"/>
        <v>0</v>
      </c>
      <c r="O836" s="7" t="str">
        <f t="shared" si="1593"/>
        <v/>
      </c>
      <c r="P836" s="7" t="str">
        <f t="shared" si="1594"/>
        <v/>
      </c>
      <c r="Q836" s="7">
        <f t="shared" si="1595"/>
        <v>0</v>
      </c>
    </row>
    <row r="837" spans="1:26" x14ac:dyDescent="0.25">
      <c r="A837" t="s">
        <v>140</v>
      </c>
      <c r="B837" t="s">
        <v>76</v>
      </c>
      <c r="C837" t="s">
        <v>562</v>
      </c>
      <c r="D837" t="s">
        <v>25</v>
      </c>
      <c r="E837" t="s">
        <v>39</v>
      </c>
      <c r="F837" t="s">
        <v>707</v>
      </c>
      <c r="G837" t="str">
        <f t="shared" si="1579"/>
        <v>DL2022023</v>
      </c>
      <c r="H837" t="str">
        <f t="shared" si="1580"/>
        <v>17</v>
      </c>
      <c r="I837" t="str">
        <f t="shared" si="1581"/>
        <v>cragig</v>
      </c>
      <c r="J837" t="str">
        <f t="shared" si="1582"/>
        <v>EP</v>
      </c>
      <c r="K837" t="str">
        <f t="shared" si="1583"/>
        <v>EP</v>
      </c>
      <c r="L837" t="str">
        <f t="shared" si="1584"/>
        <v>true</v>
      </c>
      <c r="N837" s="7">
        <f t="shared" si="1592"/>
        <v>0</v>
      </c>
      <c r="O837" s="7" t="str">
        <f t="shared" si="1593"/>
        <v/>
      </c>
      <c r="P837" s="7" t="str">
        <f t="shared" si="1594"/>
        <v/>
      </c>
      <c r="Q837" s="7">
        <f t="shared" si="1595"/>
        <v>0</v>
      </c>
    </row>
    <row r="838" spans="1:26" x14ac:dyDescent="0.25">
      <c r="A838" t="s">
        <v>182</v>
      </c>
      <c r="B838" t="s">
        <v>23</v>
      </c>
      <c r="C838" t="s">
        <v>587</v>
      </c>
      <c r="D838" t="s">
        <v>25</v>
      </c>
      <c r="E838">
        <v>30.92</v>
      </c>
      <c r="F838" t="s">
        <v>707</v>
      </c>
      <c r="G838" t="str">
        <f t="shared" si="1579"/>
        <v>DL2022023</v>
      </c>
      <c r="H838" t="str">
        <f t="shared" si="1580"/>
        <v>18</v>
      </c>
      <c r="I838" t="str">
        <f t="shared" si="1581"/>
        <v>cragig</v>
      </c>
      <c r="J838" t="str">
        <f t="shared" si="1582"/>
        <v>PK</v>
      </c>
      <c r="K838" t="str">
        <f t="shared" si="1583"/>
        <v>PK</v>
      </c>
      <c r="L838" t="str">
        <f t="shared" si="1584"/>
        <v>true</v>
      </c>
      <c r="N838" s="7">
        <f t="shared" si="1592"/>
        <v>30.92</v>
      </c>
      <c r="O838" s="7">
        <f t="shared" si="1593"/>
        <v>30.92</v>
      </c>
      <c r="P838" s="7" t="str">
        <f t="shared" si="1594"/>
        <v/>
      </c>
      <c r="Q838" s="7" t="str">
        <f t="shared" si="1595"/>
        <v/>
      </c>
      <c r="R838" t="str">
        <f t="shared" ref="R838" si="1596">IF(AND(O838&gt;0,P839=0),"Valid","Invalid")</f>
        <v>Valid</v>
      </c>
      <c r="S838" t="str">
        <f t="shared" ref="S838" si="1597">IF(OR(Q840&gt;0,Q841&gt;0),"Present","Absent")</f>
        <v>Absent</v>
      </c>
      <c r="T838" t="str">
        <f t="shared" ref="T838" si="1598">IF(OR(Q840&lt;41,Q841&lt;41),"Ct&lt;41",IF(OR(Q840&gt;41,Q841&gt;41),"Ct&gt;41","No Ct"))</f>
        <v>Ct&lt;41</v>
      </c>
      <c r="V838" t="str">
        <f t="shared" ref="V838" si="1599">G838&amp;"_"&amp;I838&amp;"_"&amp;R838&amp;"_"&amp;S838&amp;"_"&amp;T838</f>
        <v>DL2022023_cragig_Valid_Absent_Ct&lt;41</v>
      </c>
      <c r="X838">
        <f t="shared" ref="X838" si="1600">O838</f>
        <v>30.92</v>
      </c>
      <c r="Y838">
        <f t="shared" ref="Y838" si="1601">P839</f>
        <v>0</v>
      </c>
      <c r="Z838">
        <f t="shared" ref="Z838" si="1602">Q840+Q841</f>
        <v>0</v>
      </c>
    </row>
    <row r="839" spans="1:26" x14ac:dyDescent="0.25">
      <c r="A839" t="s">
        <v>158</v>
      </c>
      <c r="B839" t="s">
        <v>51</v>
      </c>
      <c r="C839" t="s">
        <v>575</v>
      </c>
      <c r="D839" t="s">
        <v>25</v>
      </c>
      <c r="E839" t="s">
        <v>39</v>
      </c>
      <c r="F839" t="s">
        <v>707</v>
      </c>
      <c r="G839" t="str">
        <f t="shared" si="1579"/>
        <v>DL2022023</v>
      </c>
      <c r="H839" t="str">
        <f t="shared" si="1580"/>
        <v>18</v>
      </c>
      <c r="I839" t="str">
        <f t="shared" si="1581"/>
        <v>cragig</v>
      </c>
      <c r="J839" t="str">
        <f t="shared" si="1582"/>
        <v>NK</v>
      </c>
      <c r="K839" t="str">
        <f t="shared" si="1583"/>
        <v>NK</v>
      </c>
      <c r="L839" t="str">
        <f t="shared" si="1584"/>
        <v>true</v>
      </c>
      <c r="N839" s="7">
        <f t="shared" si="1592"/>
        <v>0</v>
      </c>
      <c r="O839" s="7" t="str">
        <f t="shared" si="1593"/>
        <v/>
      </c>
      <c r="P839" s="7">
        <f t="shared" si="1594"/>
        <v>0</v>
      </c>
      <c r="Q839" s="7" t="str">
        <f t="shared" si="1595"/>
        <v/>
      </c>
    </row>
    <row r="840" spans="1:26" x14ac:dyDescent="0.25">
      <c r="A840" t="s">
        <v>122</v>
      </c>
      <c r="B840" t="s">
        <v>76</v>
      </c>
      <c r="C840" t="s">
        <v>563</v>
      </c>
      <c r="D840" t="s">
        <v>25</v>
      </c>
      <c r="E840" t="s">
        <v>39</v>
      </c>
      <c r="F840" t="s">
        <v>707</v>
      </c>
      <c r="G840" t="str">
        <f t="shared" si="1579"/>
        <v>DL2022023</v>
      </c>
      <c r="H840" t="str">
        <f t="shared" si="1580"/>
        <v>18</v>
      </c>
      <c r="I840" t="str">
        <f t="shared" si="1581"/>
        <v>cragig</v>
      </c>
      <c r="J840" t="str">
        <f t="shared" si="1582"/>
        <v>EP</v>
      </c>
      <c r="K840" t="str">
        <f t="shared" si="1583"/>
        <v>EP</v>
      </c>
      <c r="L840" t="str">
        <f t="shared" si="1584"/>
        <v>true</v>
      </c>
      <c r="N840" s="7">
        <f t="shared" si="1592"/>
        <v>0</v>
      </c>
      <c r="O840" s="7" t="str">
        <f t="shared" si="1593"/>
        <v/>
      </c>
      <c r="P840" s="7" t="str">
        <f t="shared" si="1594"/>
        <v/>
      </c>
      <c r="Q840" s="7">
        <f t="shared" si="1595"/>
        <v>0</v>
      </c>
    </row>
    <row r="841" spans="1:26" x14ac:dyDescent="0.25">
      <c r="A841" t="s">
        <v>141</v>
      </c>
      <c r="B841" t="s">
        <v>76</v>
      </c>
      <c r="C841" t="s">
        <v>563</v>
      </c>
      <c r="D841" t="s">
        <v>25</v>
      </c>
      <c r="E841" t="s">
        <v>39</v>
      </c>
      <c r="F841" t="s">
        <v>707</v>
      </c>
      <c r="G841" t="str">
        <f t="shared" si="1579"/>
        <v>DL2022023</v>
      </c>
      <c r="H841" t="str">
        <f t="shared" si="1580"/>
        <v>18</v>
      </c>
      <c r="I841" t="str">
        <f t="shared" si="1581"/>
        <v>cragig</v>
      </c>
      <c r="J841" t="str">
        <f t="shared" si="1582"/>
        <v>EP</v>
      </c>
      <c r="K841" t="str">
        <f t="shared" si="1583"/>
        <v>EP</v>
      </c>
      <c r="L841" t="str">
        <f t="shared" si="1584"/>
        <v>true</v>
      </c>
      <c r="N841" s="7">
        <f t="shared" si="1592"/>
        <v>0</v>
      </c>
      <c r="O841" s="7" t="str">
        <f t="shared" si="1593"/>
        <v/>
      </c>
      <c r="P841" s="7" t="str">
        <f t="shared" si="1594"/>
        <v/>
      </c>
      <c r="Q841" s="7">
        <f t="shared" si="1595"/>
        <v>0</v>
      </c>
    </row>
    <row r="842" spans="1:26" x14ac:dyDescent="0.25">
      <c r="A842" t="s">
        <v>184</v>
      </c>
      <c r="B842" t="s">
        <v>23</v>
      </c>
      <c r="C842" t="s">
        <v>588</v>
      </c>
      <c r="D842" t="s">
        <v>25</v>
      </c>
      <c r="E842">
        <v>24</v>
      </c>
      <c r="F842" t="s">
        <v>707</v>
      </c>
      <c r="G842" t="str">
        <f t="shared" si="1579"/>
        <v>DL2022023</v>
      </c>
      <c r="H842" t="str">
        <f t="shared" si="1580"/>
        <v>19</v>
      </c>
      <c r="I842" t="str">
        <f t="shared" si="1581"/>
        <v>neomel</v>
      </c>
      <c r="J842" t="str">
        <f t="shared" si="1582"/>
        <v>PK</v>
      </c>
      <c r="K842" t="str">
        <f t="shared" si="1583"/>
        <v>PK</v>
      </c>
      <c r="L842" t="str">
        <f t="shared" si="1584"/>
        <v>true</v>
      </c>
      <c r="N842" s="7">
        <f t="shared" si="1592"/>
        <v>24</v>
      </c>
      <c r="O842" s="7">
        <f t="shared" si="1593"/>
        <v>24</v>
      </c>
      <c r="P842" s="7" t="str">
        <f t="shared" si="1594"/>
        <v/>
      </c>
      <c r="Q842" s="7" t="str">
        <f t="shared" si="1595"/>
        <v/>
      </c>
      <c r="R842" t="str">
        <f t="shared" ref="R842" si="1603">IF(AND(O842&gt;0,P843=0),"Valid","Invalid")</f>
        <v>Valid</v>
      </c>
      <c r="S842" t="str">
        <f t="shared" ref="S842" si="1604">IF(OR(Q844&gt;0,Q845&gt;0),"Present","Absent")</f>
        <v>Present</v>
      </c>
      <c r="T842" t="str">
        <f t="shared" ref="T842" si="1605">IF(OR(Q844&lt;41,Q845&lt;41),"Ct&lt;41",IF(OR(Q844&gt;41,Q845&gt;41),"Ct&gt;41","No Ct"))</f>
        <v>Ct&lt;41</v>
      </c>
      <c r="V842" t="str">
        <f t="shared" ref="V842" si="1606">G842&amp;"_"&amp;I842&amp;"_"&amp;R842&amp;"_"&amp;S842&amp;"_"&amp;T842</f>
        <v>DL2022023_neomel_Valid_Present_Ct&lt;41</v>
      </c>
      <c r="X842">
        <f t="shared" ref="X842" si="1607">O842</f>
        <v>24</v>
      </c>
      <c r="Y842">
        <f t="shared" ref="Y842" si="1608">P843</f>
        <v>0</v>
      </c>
      <c r="Z842">
        <f t="shared" ref="Z842" si="1609">Q844+Q845</f>
        <v>48.21</v>
      </c>
    </row>
    <row r="843" spans="1:26" x14ac:dyDescent="0.25">
      <c r="A843" t="s">
        <v>160</v>
      </c>
      <c r="B843" t="s">
        <v>51</v>
      </c>
      <c r="C843" t="s">
        <v>576</v>
      </c>
      <c r="D843" t="s">
        <v>25</v>
      </c>
      <c r="E843" t="s">
        <v>39</v>
      </c>
      <c r="F843" t="s">
        <v>707</v>
      </c>
      <c r="G843" t="str">
        <f t="shared" si="1579"/>
        <v>DL2022023</v>
      </c>
      <c r="H843" t="str">
        <f t="shared" si="1580"/>
        <v>19</v>
      </c>
      <c r="I843" t="str">
        <f t="shared" si="1581"/>
        <v>neomel</v>
      </c>
      <c r="J843" t="str">
        <f t="shared" si="1582"/>
        <v>NK</v>
      </c>
      <c r="K843" t="str">
        <f t="shared" si="1583"/>
        <v>NK</v>
      </c>
      <c r="L843" t="str">
        <f t="shared" si="1584"/>
        <v>true</v>
      </c>
      <c r="N843" s="7">
        <f t="shared" si="1592"/>
        <v>0</v>
      </c>
      <c r="O843" s="7" t="str">
        <f t="shared" si="1593"/>
        <v/>
      </c>
      <c r="P843" s="7">
        <f t="shared" si="1594"/>
        <v>0</v>
      </c>
      <c r="Q843" s="7" t="str">
        <f t="shared" si="1595"/>
        <v/>
      </c>
    </row>
    <row r="844" spans="1:26" x14ac:dyDescent="0.25">
      <c r="A844" t="s">
        <v>124</v>
      </c>
      <c r="B844" t="s">
        <v>76</v>
      </c>
      <c r="C844" t="s">
        <v>564</v>
      </c>
      <c r="D844" t="s">
        <v>25</v>
      </c>
      <c r="E844" t="s">
        <v>39</v>
      </c>
      <c r="F844" t="s">
        <v>707</v>
      </c>
      <c r="G844" t="str">
        <f t="shared" si="1579"/>
        <v>DL2022023</v>
      </c>
      <c r="H844" t="str">
        <f t="shared" si="1580"/>
        <v>19</v>
      </c>
      <c r="I844" t="str">
        <f t="shared" si="1581"/>
        <v>neomel</v>
      </c>
      <c r="J844" t="str">
        <f t="shared" si="1582"/>
        <v>EP</v>
      </c>
      <c r="K844" t="str">
        <f t="shared" si="1583"/>
        <v>EP</v>
      </c>
      <c r="L844" t="str">
        <f t="shared" si="1584"/>
        <v>true</v>
      </c>
      <c r="N844" s="7">
        <f t="shared" si="1592"/>
        <v>0</v>
      </c>
      <c r="O844" s="7" t="str">
        <f t="shared" si="1593"/>
        <v/>
      </c>
      <c r="P844" s="7" t="str">
        <f t="shared" si="1594"/>
        <v/>
      </c>
      <c r="Q844" s="7">
        <f t="shared" si="1595"/>
        <v>0</v>
      </c>
    </row>
    <row r="845" spans="1:26" x14ac:dyDescent="0.25">
      <c r="A845" t="s">
        <v>142</v>
      </c>
      <c r="B845" t="s">
        <v>76</v>
      </c>
      <c r="C845" t="s">
        <v>564</v>
      </c>
      <c r="D845" t="s">
        <v>25</v>
      </c>
      <c r="E845">
        <v>48.21</v>
      </c>
      <c r="F845" t="s">
        <v>707</v>
      </c>
      <c r="G845" t="str">
        <f t="shared" si="1579"/>
        <v>DL2022023</v>
      </c>
      <c r="H845" t="str">
        <f t="shared" si="1580"/>
        <v>19</v>
      </c>
      <c r="I845" t="str">
        <f t="shared" si="1581"/>
        <v>neomel</v>
      </c>
      <c r="J845" t="str">
        <f t="shared" si="1582"/>
        <v>EP</v>
      </c>
      <c r="K845" t="str">
        <f t="shared" si="1583"/>
        <v>EP</v>
      </c>
      <c r="L845" t="str">
        <f t="shared" si="1584"/>
        <v>true</v>
      </c>
      <c r="N845" s="7">
        <f t="shared" si="1592"/>
        <v>48.21</v>
      </c>
      <c r="O845" s="7" t="str">
        <f t="shared" si="1593"/>
        <v/>
      </c>
      <c r="P845" s="7" t="str">
        <f t="shared" si="1594"/>
        <v/>
      </c>
      <c r="Q845" s="7">
        <f t="shared" si="1595"/>
        <v>48.21</v>
      </c>
    </row>
    <row r="846" spans="1:26" x14ac:dyDescent="0.25">
      <c r="A846" t="s">
        <v>186</v>
      </c>
      <c r="B846" t="s">
        <v>23</v>
      </c>
      <c r="C846" t="s">
        <v>589</v>
      </c>
      <c r="D846" t="s">
        <v>25</v>
      </c>
      <c r="E846" t="s">
        <v>39</v>
      </c>
      <c r="F846" t="s">
        <v>707</v>
      </c>
      <c r="G846" t="str">
        <f t="shared" si="1579"/>
        <v>DL2022023</v>
      </c>
      <c r="H846" t="str">
        <f t="shared" si="1580"/>
        <v>20</v>
      </c>
      <c r="I846" t="str">
        <f t="shared" si="1581"/>
        <v>neomel</v>
      </c>
      <c r="J846" t="str">
        <f t="shared" si="1582"/>
        <v>PK</v>
      </c>
      <c r="K846" t="str">
        <f t="shared" si="1583"/>
        <v>PK</v>
      </c>
      <c r="L846" t="str">
        <f t="shared" si="1584"/>
        <v>true</v>
      </c>
      <c r="N846" s="7">
        <f t="shared" si="1592"/>
        <v>0</v>
      </c>
      <c r="O846" s="7">
        <f t="shared" si="1593"/>
        <v>0</v>
      </c>
      <c r="P846" s="7" t="str">
        <f t="shared" si="1594"/>
        <v/>
      </c>
      <c r="Q846" s="7" t="str">
        <f t="shared" si="1595"/>
        <v/>
      </c>
      <c r="R846" t="str">
        <f t="shared" ref="R846" si="1610">IF(AND(O846&gt;0,P847=0),"Valid","Invalid")</f>
        <v>Invalid</v>
      </c>
      <c r="S846" t="str">
        <f t="shared" ref="S846" si="1611">IF(OR(Q848&gt;0,Q849&gt;0),"Present","Absent")</f>
        <v>Absent</v>
      </c>
      <c r="T846" t="str">
        <f t="shared" ref="T846" si="1612">IF(OR(Q848&lt;41,Q849&lt;41),"Ct&lt;41",IF(OR(Q848&gt;41,Q849&gt;41),"Ct&gt;41","No Ct"))</f>
        <v>Ct&lt;41</v>
      </c>
      <c r="V846" t="str">
        <f t="shared" ref="V846" si="1613">G846&amp;"_"&amp;I846&amp;"_"&amp;R846&amp;"_"&amp;S846&amp;"_"&amp;T846</f>
        <v>DL2022023_neomel_Invalid_Absent_Ct&lt;41</v>
      </c>
      <c r="X846">
        <f t="shared" ref="X846" si="1614">O846</f>
        <v>0</v>
      </c>
      <c r="Y846">
        <f t="shared" ref="Y846" si="1615">P847</f>
        <v>0</v>
      </c>
      <c r="Z846">
        <f t="shared" ref="Z846" si="1616">Q848+Q849</f>
        <v>0</v>
      </c>
    </row>
    <row r="847" spans="1:26" x14ac:dyDescent="0.25">
      <c r="A847" t="s">
        <v>162</v>
      </c>
      <c r="B847" t="s">
        <v>51</v>
      </c>
      <c r="C847" t="s">
        <v>577</v>
      </c>
      <c r="D847" t="s">
        <v>25</v>
      </c>
      <c r="E847" t="s">
        <v>39</v>
      </c>
      <c r="F847" t="s">
        <v>707</v>
      </c>
      <c r="G847" t="str">
        <f t="shared" si="1579"/>
        <v>DL2022023</v>
      </c>
      <c r="H847" t="str">
        <f t="shared" si="1580"/>
        <v>20</v>
      </c>
      <c r="I847" t="str">
        <f t="shared" si="1581"/>
        <v>neomel</v>
      </c>
      <c r="J847" t="str">
        <f t="shared" si="1582"/>
        <v>NK</v>
      </c>
      <c r="K847" t="str">
        <f t="shared" si="1583"/>
        <v>NK</v>
      </c>
      <c r="L847" t="str">
        <f t="shared" si="1584"/>
        <v>true</v>
      </c>
      <c r="N847" s="7">
        <f t="shared" si="1592"/>
        <v>0</v>
      </c>
      <c r="O847" s="7" t="str">
        <f t="shared" si="1593"/>
        <v/>
      </c>
      <c r="P847" s="7">
        <f t="shared" si="1594"/>
        <v>0</v>
      </c>
      <c r="Q847" s="7" t="str">
        <f t="shared" si="1595"/>
        <v/>
      </c>
    </row>
    <row r="848" spans="1:26" x14ac:dyDescent="0.25">
      <c r="A848" t="s">
        <v>126</v>
      </c>
      <c r="B848" t="s">
        <v>76</v>
      </c>
      <c r="C848" t="s">
        <v>565</v>
      </c>
      <c r="D848" t="s">
        <v>25</v>
      </c>
      <c r="E848" t="s">
        <v>39</v>
      </c>
      <c r="F848" t="s">
        <v>707</v>
      </c>
      <c r="G848" t="str">
        <f t="shared" si="1579"/>
        <v>DL2022023</v>
      </c>
      <c r="H848" t="str">
        <f t="shared" si="1580"/>
        <v>20</v>
      </c>
      <c r="I848" t="str">
        <f t="shared" si="1581"/>
        <v>neomel</v>
      </c>
      <c r="J848" t="str">
        <f t="shared" si="1582"/>
        <v>EP</v>
      </c>
      <c r="K848" t="str">
        <f t="shared" si="1583"/>
        <v>EP</v>
      </c>
      <c r="L848" t="str">
        <f t="shared" si="1584"/>
        <v>true</v>
      </c>
      <c r="N848" s="7">
        <f t="shared" si="1592"/>
        <v>0</v>
      </c>
      <c r="O848" s="7" t="str">
        <f t="shared" si="1593"/>
        <v/>
      </c>
      <c r="P848" s="7" t="str">
        <f t="shared" si="1594"/>
        <v/>
      </c>
      <c r="Q848" s="7">
        <f t="shared" si="1595"/>
        <v>0</v>
      </c>
    </row>
    <row r="849" spans="1:26" x14ac:dyDescent="0.25">
      <c r="A849" t="s">
        <v>143</v>
      </c>
      <c r="B849" t="s">
        <v>76</v>
      </c>
      <c r="C849" t="s">
        <v>565</v>
      </c>
      <c r="D849" t="s">
        <v>25</v>
      </c>
      <c r="E849" t="s">
        <v>39</v>
      </c>
      <c r="F849" t="s">
        <v>707</v>
      </c>
      <c r="G849" t="str">
        <f t="shared" si="1579"/>
        <v>DL2022023</v>
      </c>
      <c r="H849" t="str">
        <f t="shared" si="1580"/>
        <v>20</v>
      </c>
      <c r="I849" t="str">
        <f t="shared" si="1581"/>
        <v>neomel</v>
      </c>
      <c r="J849" t="str">
        <f t="shared" si="1582"/>
        <v>EP</v>
      </c>
      <c r="K849" t="str">
        <f t="shared" si="1583"/>
        <v>EP</v>
      </c>
      <c r="L849" t="str">
        <f t="shared" si="1584"/>
        <v>true</v>
      </c>
      <c r="N849" s="7">
        <f t="shared" si="1592"/>
        <v>0</v>
      </c>
      <c r="O849" s="7" t="str">
        <f t="shared" si="1593"/>
        <v/>
      </c>
      <c r="P849" s="7" t="str">
        <f t="shared" si="1594"/>
        <v/>
      </c>
      <c r="Q849" s="7">
        <f t="shared" si="1595"/>
        <v>0</v>
      </c>
    </row>
    <row r="850" spans="1:26" x14ac:dyDescent="0.25">
      <c r="A850" t="s">
        <v>188</v>
      </c>
      <c r="B850" t="s">
        <v>23</v>
      </c>
      <c r="C850" t="s">
        <v>590</v>
      </c>
      <c r="D850" t="s">
        <v>25</v>
      </c>
      <c r="E850">
        <v>24.96</v>
      </c>
      <c r="F850" t="s">
        <v>707</v>
      </c>
      <c r="G850" t="str">
        <f t="shared" si="1579"/>
        <v>DL2022023</v>
      </c>
      <c r="H850" t="str">
        <f t="shared" si="1580"/>
        <v>21</v>
      </c>
      <c r="I850" t="str">
        <f t="shared" si="1581"/>
        <v>calsap</v>
      </c>
      <c r="J850" t="str">
        <f t="shared" si="1582"/>
        <v>PK</v>
      </c>
      <c r="K850" t="str">
        <f t="shared" si="1583"/>
        <v>PK</v>
      </c>
      <c r="L850" t="str">
        <f t="shared" si="1584"/>
        <v>true</v>
      </c>
      <c r="N850" s="7">
        <f t="shared" si="1592"/>
        <v>24.96</v>
      </c>
      <c r="O850" s="7">
        <f t="shared" si="1593"/>
        <v>24.96</v>
      </c>
      <c r="P850" s="7" t="str">
        <f t="shared" si="1594"/>
        <v/>
      </c>
      <c r="Q850" s="7" t="str">
        <f t="shared" si="1595"/>
        <v/>
      </c>
      <c r="R850" t="str">
        <f t="shared" ref="R850" si="1617">IF(AND(O850&gt;0,P851=0),"Valid","Invalid")</f>
        <v>Valid</v>
      </c>
      <c r="S850" t="str">
        <f t="shared" ref="S850" si="1618">IF(OR(Q852&gt;0,Q853&gt;0),"Present","Absent")</f>
        <v>Absent</v>
      </c>
      <c r="T850" t="str">
        <f t="shared" ref="T850" si="1619">IF(OR(Q852&lt;41,Q853&lt;41),"Ct&lt;41",IF(OR(Q852&gt;41,Q853&gt;41),"Ct&gt;41","No Ct"))</f>
        <v>Ct&lt;41</v>
      </c>
      <c r="V850" t="str">
        <f t="shared" ref="V850" si="1620">G850&amp;"_"&amp;I850&amp;"_"&amp;R850&amp;"_"&amp;S850&amp;"_"&amp;T850</f>
        <v>DL2022023_calsap_Valid_Absent_Ct&lt;41</v>
      </c>
      <c r="X850">
        <f t="shared" ref="X850" si="1621">O850</f>
        <v>24.96</v>
      </c>
      <c r="Y850">
        <f t="shared" ref="Y850" si="1622">P851</f>
        <v>0</v>
      </c>
      <c r="Z850">
        <f t="shared" ref="Z850" si="1623">Q852+Q853</f>
        <v>0</v>
      </c>
    </row>
    <row r="851" spans="1:26" x14ac:dyDescent="0.25">
      <c r="A851" t="s">
        <v>164</v>
      </c>
      <c r="B851" t="s">
        <v>51</v>
      </c>
      <c r="C851" t="s">
        <v>578</v>
      </c>
      <c r="D851" t="s">
        <v>25</v>
      </c>
      <c r="E851" t="s">
        <v>39</v>
      </c>
      <c r="F851" t="s">
        <v>707</v>
      </c>
      <c r="G851" t="str">
        <f t="shared" si="1579"/>
        <v>DL2022023</v>
      </c>
      <c r="H851" t="str">
        <f t="shared" si="1580"/>
        <v>21</v>
      </c>
      <c r="I851" t="str">
        <f t="shared" si="1581"/>
        <v>calsap</v>
      </c>
      <c r="J851" t="str">
        <f t="shared" si="1582"/>
        <v>NK</v>
      </c>
      <c r="K851" t="str">
        <f t="shared" si="1583"/>
        <v>NK</v>
      </c>
      <c r="L851" t="str">
        <f t="shared" si="1584"/>
        <v>true</v>
      </c>
      <c r="N851" s="7">
        <f t="shared" si="1592"/>
        <v>0</v>
      </c>
      <c r="O851" s="7" t="str">
        <f t="shared" si="1593"/>
        <v/>
      </c>
      <c r="P851" s="7">
        <f t="shared" si="1594"/>
        <v>0</v>
      </c>
      <c r="Q851" s="7" t="str">
        <f t="shared" si="1595"/>
        <v/>
      </c>
    </row>
    <row r="852" spans="1:26" x14ac:dyDescent="0.25">
      <c r="A852" t="s">
        <v>128</v>
      </c>
      <c r="B852" t="s">
        <v>76</v>
      </c>
      <c r="C852" t="s">
        <v>566</v>
      </c>
      <c r="D852" t="s">
        <v>25</v>
      </c>
      <c r="E852" t="s">
        <v>39</v>
      </c>
      <c r="F852" t="s">
        <v>707</v>
      </c>
      <c r="G852" t="str">
        <f t="shared" si="1579"/>
        <v>DL2022023</v>
      </c>
      <c r="H852" t="str">
        <f t="shared" si="1580"/>
        <v>21</v>
      </c>
      <c r="I852" t="str">
        <f t="shared" si="1581"/>
        <v>calsap</v>
      </c>
      <c r="J852" t="str">
        <f t="shared" si="1582"/>
        <v>EP</v>
      </c>
      <c r="K852" t="str">
        <f t="shared" si="1583"/>
        <v>EP</v>
      </c>
      <c r="L852" t="str">
        <f t="shared" si="1584"/>
        <v>true</v>
      </c>
      <c r="N852" s="7">
        <f t="shared" si="1592"/>
        <v>0</v>
      </c>
      <c r="O852" s="7" t="str">
        <f t="shared" si="1593"/>
        <v/>
      </c>
      <c r="P852" s="7" t="str">
        <f t="shared" si="1594"/>
        <v/>
      </c>
      <c r="Q852" s="7">
        <f t="shared" si="1595"/>
        <v>0</v>
      </c>
    </row>
    <row r="853" spans="1:26" x14ac:dyDescent="0.25">
      <c r="A853" t="s">
        <v>144</v>
      </c>
      <c r="B853" t="s">
        <v>76</v>
      </c>
      <c r="C853" t="s">
        <v>566</v>
      </c>
      <c r="D853" t="s">
        <v>25</v>
      </c>
      <c r="E853" t="s">
        <v>39</v>
      </c>
      <c r="F853" t="s">
        <v>707</v>
      </c>
      <c r="G853" t="str">
        <f t="shared" si="1579"/>
        <v>DL2022023</v>
      </c>
      <c r="H853" t="str">
        <f t="shared" si="1580"/>
        <v>21</v>
      </c>
      <c r="I853" t="str">
        <f t="shared" si="1581"/>
        <v>calsap</v>
      </c>
      <c r="J853" t="str">
        <f t="shared" si="1582"/>
        <v>EP</v>
      </c>
      <c r="K853" t="str">
        <f t="shared" si="1583"/>
        <v>EP</v>
      </c>
      <c r="L853" t="str">
        <f t="shared" si="1584"/>
        <v>true</v>
      </c>
      <c r="N853" s="7">
        <f t="shared" si="1592"/>
        <v>0</v>
      </c>
      <c r="O853" s="7" t="str">
        <f t="shared" si="1593"/>
        <v/>
      </c>
      <c r="P853" s="7" t="str">
        <f t="shared" si="1594"/>
        <v/>
      </c>
      <c r="Q853" s="7">
        <f t="shared" si="1595"/>
        <v>0</v>
      </c>
    </row>
    <row r="854" spans="1:26" x14ac:dyDescent="0.25">
      <c r="A854" t="s">
        <v>190</v>
      </c>
      <c r="B854" t="s">
        <v>23</v>
      </c>
      <c r="C854" t="s">
        <v>591</v>
      </c>
      <c r="D854" t="s">
        <v>25</v>
      </c>
      <c r="E854" t="s">
        <v>39</v>
      </c>
      <c r="F854" t="s">
        <v>707</v>
      </c>
      <c r="G854" t="str">
        <f t="shared" si="1579"/>
        <v>DL2022023</v>
      </c>
      <c r="H854" t="str">
        <f t="shared" si="1580"/>
        <v>22</v>
      </c>
      <c r="I854" t="str">
        <f t="shared" si="1581"/>
        <v>calsap</v>
      </c>
      <c r="J854" t="str">
        <f t="shared" si="1582"/>
        <v>PK</v>
      </c>
      <c r="K854" t="str">
        <f t="shared" si="1583"/>
        <v>PK</v>
      </c>
      <c r="L854" t="str">
        <f t="shared" si="1584"/>
        <v>true</v>
      </c>
      <c r="N854" s="7">
        <f t="shared" si="1592"/>
        <v>0</v>
      </c>
      <c r="O854" s="7">
        <f t="shared" si="1593"/>
        <v>0</v>
      </c>
      <c r="P854" s="7" t="str">
        <f t="shared" si="1594"/>
        <v/>
      </c>
      <c r="Q854" s="7" t="str">
        <f t="shared" si="1595"/>
        <v/>
      </c>
      <c r="R854" t="str">
        <f t="shared" ref="R854" si="1624">IF(AND(O854&gt;0,P855=0),"Valid","Invalid")</f>
        <v>Invalid</v>
      </c>
      <c r="S854" t="str">
        <f t="shared" ref="S854" si="1625">IF(OR(Q856&gt;0,Q857&gt;0),"Present","Absent")</f>
        <v>Absent</v>
      </c>
      <c r="T854" t="str">
        <f t="shared" ref="T854" si="1626">IF(OR(Q856&lt;41,Q857&lt;41),"Ct&lt;41",IF(OR(Q856&gt;41,Q857&gt;41),"Ct&gt;41","No Ct"))</f>
        <v>Ct&lt;41</v>
      </c>
      <c r="V854" t="str">
        <f t="shared" ref="V854" si="1627">G854&amp;"_"&amp;I854&amp;"_"&amp;R854&amp;"_"&amp;S854&amp;"_"&amp;T854</f>
        <v>DL2022023_calsap_Invalid_Absent_Ct&lt;41</v>
      </c>
      <c r="X854">
        <f t="shared" ref="X854" si="1628">O854</f>
        <v>0</v>
      </c>
      <c r="Y854">
        <f t="shared" ref="Y854" si="1629">P855</f>
        <v>0</v>
      </c>
      <c r="Z854">
        <f t="shared" ref="Z854" si="1630">Q856+Q857</f>
        <v>0</v>
      </c>
    </row>
    <row r="855" spans="1:26" x14ac:dyDescent="0.25">
      <c r="A855" t="s">
        <v>166</v>
      </c>
      <c r="B855" t="s">
        <v>51</v>
      </c>
      <c r="C855" t="s">
        <v>579</v>
      </c>
      <c r="D855" t="s">
        <v>25</v>
      </c>
      <c r="E855" t="s">
        <v>39</v>
      </c>
      <c r="F855" t="s">
        <v>707</v>
      </c>
      <c r="G855" t="str">
        <f t="shared" si="1579"/>
        <v>DL2022023</v>
      </c>
      <c r="H855" t="str">
        <f t="shared" si="1580"/>
        <v>22</v>
      </c>
      <c r="I855" t="str">
        <f t="shared" si="1581"/>
        <v>calsap</v>
      </c>
      <c r="J855" t="str">
        <f t="shared" si="1582"/>
        <v>NK</v>
      </c>
      <c r="K855" t="str">
        <f t="shared" si="1583"/>
        <v>NK</v>
      </c>
      <c r="L855" t="str">
        <f t="shared" si="1584"/>
        <v>true</v>
      </c>
      <c r="N855" s="7">
        <f t="shared" si="1592"/>
        <v>0</v>
      </c>
      <c r="O855" s="7" t="str">
        <f t="shared" si="1593"/>
        <v/>
      </c>
      <c r="P855" s="7">
        <f t="shared" si="1594"/>
        <v>0</v>
      </c>
      <c r="Q855" s="7" t="str">
        <f t="shared" si="1595"/>
        <v/>
      </c>
    </row>
    <row r="856" spans="1:26" x14ac:dyDescent="0.25">
      <c r="A856" t="s">
        <v>130</v>
      </c>
      <c r="B856" t="s">
        <v>76</v>
      </c>
      <c r="C856" t="s">
        <v>567</v>
      </c>
      <c r="D856" t="s">
        <v>25</v>
      </c>
      <c r="E856" t="s">
        <v>39</v>
      </c>
      <c r="F856" t="s">
        <v>707</v>
      </c>
      <c r="G856" t="str">
        <f t="shared" si="1579"/>
        <v>DL2022023</v>
      </c>
      <c r="H856" t="str">
        <f t="shared" si="1580"/>
        <v>22</v>
      </c>
      <c r="I856" t="str">
        <f t="shared" si="1581"/>
        <v>calsap</v>
      </c>
      <c r="J856" t="str">
        <f t="shared" si="1582"/>
        <v>EP</v>
      </c>
      <c r="K856" t="str">
        <f t="shared" si="1583"/>
        <v>EP</v>
      </c>
      <c r="L856" t="str">
        <f t="shared" si="1584"/>
        <v>true</v>
      </c>
      <c r="N856" s="7">
        <f t="shared" si="1592"/>
        <v>0</v>
      </c>
      <c r="O856" s="7" t="str">
        <f t="shared" si="1593"/>
        <v/>
      </c>
      <c r="P856" s="7" t="str">
        <f t="shared" si="1594"/>
        <v/>
      </c>
      <c r="Q856" s="7">
        <f t="shared" si="1595"/>
        <v>0</v>
      </c>
    </row>
    <row r="857" spans="1:26" x14ac:dyDescent="0.25">
      <c r="A857" t="s">
        <v>145</v>
      </c>
      <c r="B857" t="s">
        <v>76</v>
      </c>
      <c r="C857" t="s">
        <v>567</v>
      </c>
      <c r="D857" t="s">
        <v>25</v>
      </c>
      <c r="E857" t="s">
        <v>39</v>
      </c>
      <c r="F857" t="s">
        <v>707</v>
      </c>
      <c r="G857" t="str">
        <f t="shared" si="1579"/>
        <v>DL2022023</v>
      </c>
      <c r="H857" t="str">
        <f t="shared" si="1580"/>
        <v>22</v>
      </c>
      <c r="I857" t="str">
        <f t="shared" si="1581"/>
        <v>calsap</v>
      </c>
      <c r="J857" t="str">
        <f t="shared" si="1582"/>
        <v>EP</v>
      </c>
      <c r="K857" t="str">
        <f t="shared" si="1583"/>
        <v>EP</v>
      </c>
      <c r="L857" t="str">
        <f t="shared" si="1584"/>
        <v>true</v>
      </c>
      <c r="N857" s="7">
        <f t="shared" si="1592"/>
        <v>0</v>
      </c>
      <c r="O857" s="7" t="str">
        <f t="shared" si="1593"/>
        <v/>
      </c>
      <c r="P857" s="7" t="str">
        <f t="shared" si="1594"/>
        <v/>
      </c>
      <c r="Q857" s="7">
        <f t="shared" si="1595"/>
        <v>0</v>
      </c>
    </row>
    <row r="858" spans="1:26" x14ac:dyDescent="0.25">
      <c r="A858" t="s">
        <v>192</v>
      </c>
      <c r="B858" t="s">
        <v>23</v>
      </c>
      <c r="C858" t="s">
        <v>592</v>
      </c>
      <c r="D858" t="s">
        <v>25</v>
      </c>
      <c r="E858" t="s">
        <v>39</v>
      </c>
      <c r="F858" t="s">
        <v>707</v>
      </c>
      <c r="G858" t="str">
        <f t="shared" si="1579"/>
        <v>DL2022023</v>
      </c>
      <c r="H858" t="str">
        <f t="shared" si="1580"/>
        <v>23</v>
      </c>
      <c r="I858" t="str">
        <f t="shared" si="1581"/>
        <v>hemsan</v>
      </c>
      <c r="J858" t="str">
        <f t="shared" si="1582"/>
        <v>PK</v>
      </c>
      <c r="K858" t="str">
        <f t="shared" si="1583"/>
        <v>PK</v>
      </c>
      <c r="L858" t="str">
        <f t="shared" si="1584"/>
        <v>true</v>
      </c>
      <c r="N858" s="7">
        <f t="shared" si="1592"/>
        <v>0</v>
      </c>
      <c r="O858" s="7">
        <f t="shared" si="1593"/>
        <v>0</v>
      </c>
      <c r="P858" s="7" t="str">
        <f t="shared" si="1594"/>
        <v/>
      </c>
      <c r="Q858" s="7" t="str">
        <f t="shared" si="1595"/>
        <v/>
      </c>
      <c r="R858" t="str">
        <f t="shared" ref="R858" si="1631">IF(AND(O858&gt;0,P859=0),"Valid","Invalid")</f>
        <v>Invalid</v>
      </c>
      <c r="S858" t="str">
        <f t="shared" ref="S858" si="1632">IF(OR(Q860&gt;0,Q861&gt;0),"Present","Absent")</f>
        <v>Absent</v>
      </c>
      <c r="T858" t="str">
        <f t="shared" ref="T858" si="1633">IF(OR(Q860&lt;41,Q861&lt;41),"Ct&lt;41",IF(OR(Q860&gt;41,Q861&gt;41),"Ct&gt;41","No Ct"))</f>
        <v>Ct&lt;41</v>
      </c>
      <c r="V858" t="str">
        <f t="shared" ref="V858" si="1634">G858&amp;"_"&amp;I858&amp;"_"&amp;R858&amp;"_"&amp;S858&amp;"_"&amp;T858</f>
        <v>DL2022023_hemsan_Invalid_Absent_Ct&lt;41</v>
      </c>
      <c r="X858">
        <f t="shared" ref="X858" si="1635">O858</f>
        <v>0</v>
      </c>
      <c r="Y858">
        <f t="shared" ref="Y858" si="1636">P859</f>
        <v>0</v>
      </c>
      <c r="Z858">
        <f t="shared" ref="Z858" si="1637">Q860+Q861</f>
        <v>0</v>
      </c>
    </row>
    <row r="859" spans="1:26" x14ac:dyDescent="0.25">
      <c r="A859" t="s">
        <v>168</v>
      </c>
      <c r="B859" t="s">
        <v>51</v>
      </c>
      <c r="C859" t="s">
        <v>580</v>
      </c>
      <c r="D859" t="s">
        <v>25</v>
      </c>
      <c r="E859" t="s">
        <v>39</v>
      </c>
      <c r="F859" t="s">
        <v>707</v>
      </c>
      <c r="G859" t="str">
        <f t="shared" si="1579"/>
        <v>DL2022023</v>
      </c>
      <c r="H859" t="str">
        <f t="shared" si="1580"/>
        <v>23</v>
      </c>
      <c r="I859" t="str">
        <f t="shared" si="1581"/>
        <v>hemsan</v>
      </c>
      <c r="J859" t="str">
        <f t="shared" si="1582"/>
        <v>NK</v>
      </c>
      <c r="K859" t="str">
        <f t="shared" si="1583"/>
        <v>NK</v>
      </c>
      <c r="L859" t="str">
        <f t="shared" si="1584"/>
        <v>true</v>
      </c>
      <c r="N859" s="7">
        <f t="shared" si="1592"/>
        <v>0</v>
      </c>
      <c r="O859" s="7" t="str">
        <f t="shared" si="1593"/>
        <v/>
      </c>
      <c r="P859" s="7">
        <f t="shared" si="1594"/>
        <v>0</v>
      </c>
      <c r="Q859" s="7" t="str">
        <f t="shared" si="1595"/>
        <v/>
      </c>
    </row>
    <row r="860" spans="1:26" x14ac:dyDescent="0.25">
      <c r="A860" t="s">
        <v>132</v>
      </c>
      <c r="B860" t="s">
        <v>76</v>
      </c>
      <c r="C860" t="s">
        <v>568</v>
      </c>
      <c r="D860" t="s">
        <v>25</v>
      </c>
      <c r="E860" t="s">
        <v>39</v>
      </c>
      <c r="F860" t="s">
        <v>707</v>
      </c>
      <c r="G860" t="str">
        <f t="shared" si="1579"/>
        <v>DL2022023</v>
      </c>
      <c r="H860" t="str">
        <f t="shared" si="1580"/>
        <v>23</v>
      </c>
      <c r="I860" t="str">
        <f t="shared" si="1581"/>
        <v>hemsan</v>
      </c>
      <c r="J860" t="str">
        <f t="shared" si="1582"/>
        <v>EP</v>
      </c>
      <c r="K860" t="str">
        <f t="shared" si="1583"/>
        <v>EP</v>
      </c>
      <c r="L860" t="str">
        <f t="shared" si="1584"/>
        <v>true</v>
      </c>
      <c r="N860" s="7">
        <f t="shared" si="1592"/>
        <v>0</v>
      </c>
      <c r="O860" s="7" t="str">
        <f t="shared" si="1593"/>
        <v/>
      </c>
      <c r="P860" s="7" t="str">
        <f t="shared" si="1594"/>
        <v/>
      </c>
      <c r="Q860" s="7">
        <f t="shared" si="1595"/>
        <v>0</v>
      </c>
    </row>
    <row r="861" spans="1:26" x14ac:dyDescent="0.25">
      <c r="A861" t="s">
        <v>146</v>
      </c>
      <c r="B861" t="s">
        <v>76</v>
      </c>
      <c r="C861" t="s">
        <v>568</v>
      </c>
      <c r="D861" t="s">
        <v>25</v>
      </c>
      <c r="E861" t="s">
        <v>39</v>
      </c>
      <c r="F861" t="s">
        <v>707</v>
      </c>
      <c r="G861" t="str">
        <f t="shared" si="1579"/>
        <v>DL2022023</v>
      </c>
      <c r="H861" t="str">
        <f t="shared" si="1580"/>
        <v>23</v>
      </c>
      <c r="I861" t="str">
        <f t="shared" si="1581"/>
        <v>hemsan</v>
      </c>
      <c r="J861" t="str">
        <f t="shared" si="1582"/>
        <v>EP</v>
      </c>
      <c r="K861" t="str">
        <f t="shared" si="1583"/>
        <v>EP</v>
      </c>
      <c r="L861" t="str">
        <f t="shared" si="1584"/>
        <v>true</v>
      </c>
      <c r="N861" s="7">
        <f t="shared" si="1592"/>
        <v>0</v>
      </c>
      <c r="O861" s="7" t="str">
        <f t="shared" si="1593"/>
        <v/>
      </c>
      <c r="P861" s="7" t="str">
        <f t="shared" si="1594"/>
        <v/>
      </c>
      <c r="Q861" s="7">
        <f t="shared" si="1595"/>
        <v>0</v>
      </c>
    </row>
    <row r="862" spans="1:26" x14ac:dyDescent="0.25">
      <c r="A862" t="s">
        <v>194</v>
      </c>
      <c r="B862" t="s">
        <v>23</v>
      </c>
      <c r="C862" t="s">
        <v>593</v>
      </c>
      <c r="D862" t="s">
        <v>25</v>
      </c>
      <c r="E862">
        <v>19.25</v>
      </c>
      <c r="F862" t="s">
        <v>707</v>
      </c>
      <c r="G862" t="str">
        <f t="shared" si="1579"/>
        <v>DL2022023</v>
      </c>
      <c r="H862" t="str">
        <f t="shared" si="1580"/>
        <v>24</v>
      </c>
      <c r="I862" t="str">
        <f t="shared" si="1581"/>
        <v>hemsan</v>
      </c>
      <c r="J862" t="str">
        <f t="shared" si="1582"/>
        <v>PK</v>
      </c>
      <c r="K862" t="str">
        <f t="shared" si="1583"/>
        <v>PK</v>
      </c>
      <c r="L862" t="str">
        <f t="shared" si="1584"/>
        <v>true</v>
      </c>
      <c r="N862" s="7">
        <f t="shared" si="1592"/>
        <v>19.25</v>
      </c>
      <c r="O862" s="7">
        <f t="shared" si="1593"/>
        <v>19.25</v>
      </c>
      <c r="P862" s="7" t="str">
        <f t="shared" si="1594"/>
        <v/>
      </c>
      <c r="Q862" s="7" t="str">
        <f t="shared" si="1595"/>
        <v/>
      </c>
      <c r="R862" t="str">
        <f t="shared" ref="R862" si="1638">IF(AND(O862&gt;0,P863=0),"Valid","Invalid")</f>
        <v>Valid</v>
      </c>
      <c r="S862" t="str">
        <f t="shared" ref="S862" si="1639">IF(OR(Q864&gt;0,Q865&gt;0),"Present","Absent")</f>
        <v>Absent</v>
      </c>
      <c r="T862" t="str">
        <f t="shared" ref="T862" si="1640">IF(OR(Q864&lt;41,Q865&lt;41),"Ct&lt;41",IF(OR(Q864&gt;41,Q865&gt;41),"Ct&gt;41","No Ct"))</f>
        <v>Ct&lt;41</v>
      </c>
      <c r="V862" t="str">
        <f t="shared" ref="V862" si="1641">G862&amp;"_"&amp;I862&amp;"_"&amp;R862&amp;"_"&amp;S862&amp;"_"&amp;T862</f>
        <v>DL2022023_hemsan_Valid_Absent_Ct&lt;41</v>
      </c>
      <c r="X862">
        <f t="shared" ref="X862" si="1642">O862</f>
        <v>19.25</v>
      </c>
      <c r="Y862">
        <f t="shared" ref="Y862" si="1643">P863</f>
        <v>0</v>
      </c>
      <c r="Z862">
        <f t="shared" ref="Z862" si="1644">Q864+Q865</f>
        <v>0</v>
      </c>
    </row>
    <row r="863" spans="1:26" x14ac:dyDescent="0.25">
      <c r="A863" t="s">
        <v>170</v>
      </c>
      <c r="B863" t="s">
        <v>51</v>
      </c>
      <c r="C863" t="s">
        <v>581</v>
      </c>
      <c r="D863" t="s">
        <v>25</v>
      </c>
      <c r="E863" t="s">
        <v>39</v>
      </c>
      <c r="F863" t="s">
        <v>707</v>
      </c>
      <c r="G863" t="str">
        <f t="shared" si="1579"/>
        <v>DL2022023</v>
      </c>
      <c r="H863" t="str">
        <f t="shared" si="1580"/>
        <v>24</v>
      </c>
      <c r="I863" t="str">
        <f t="shared" si="1581"/>
        <v>hemsan</v>
      </c>
      <c r="J863" t="str">
        <f t="shared" si="1582"/>
        <v>NK</v>
      </c>
      <c r="K863" t="str">
        <f t="shared" si="1583"/>
        <v>NK</v>
      </c>
      <c r="L863" t="str">
        <f t="shared" si="1584"/>
        <v>true</v>
      </c>
      <c r="N863" s="7">
        <f t="shared" si="1592"/>
        <v>0</v>
      </c>
      <c r="O863" s="7" t="str">
        <f t="shared" si="1593"/>
        <v/>
      </c>
      <c r="P863" s="7">
        <f t="shared" si="1594"/>
        <v>0</v>
      </c>
      <c r="Q863" s="7" t="str">
        <f t="shared" si="1595"/>
        <v/>
      </c>
    </row>
    <row r="864" spans="1:26" x14ac:dyDescent="0.25">
      <c r="A864" t="s">
        <v>134</v>
      </c>
      <c r="B864" t="s">
        <v>76</v>
      </c>
      <c r="C864" t="s">
        <v>569</v>
      </c>
      <c r="D864" t="s">
        <v>25</v>
      </c>
      <c r="E864" t="s">
        <v>39</v>
      </c>
      <c r="F864" t="s">
        <v>707</v>
      </c>
      <c r="G864" t="str">
        <f t="shared" si="1579"/>
        <v>DL2022023</v>
      </c>
      <c r="H864" t="str">
        <f t="shared" si="1580"/>
        <v>24</v>
      </c>
      <c r="I864" t="str">
        <f t="shared" si="1581"/>
        <v>hemsan</v>
      </c>
      <c r="J864" t="str">
        <f t="shared" si="1582"/>
        <v>EP</v>
      </c>
      <c r="K864" t="str">
        <f t="shared" si="1583"/>
        <v>EP</v>
      </c>
      <c r="L864" t="str">
        <f t="shared" si="1584"/>
        <v>true</v>
      </c>
      <c r="N864" s="7">
        <f t="shared" si="1592"/>
        <v>0</v>
      </c>
      <c r="O864" s="7" t="str">
        <f t="shared" si="1593"/>
        <v/>
      </c>
      <c r="P864" s="7" t="str">
        <f t="shared" si="1594"/>
        <v/>
      </c>
      <c r="Q864" s="7">
        <f t="shared" si="1595"/>
        <v>0</v>
      </c>
    </row>
    <row r="865" spans="1:26" x14ac:dyDescent="0.25">
      <c r="A865" t="s">
        <v>147</v>
      </c>
      <c r="B865" t="s">
        <v>76</v>
      </c>
      <c r="C865" t="s">
        <v>569</v>
      </c>
      <c r="D865" t="s">
        <v>25</v>
      </c>
      <c r="E865" t="s">
        <v>39</v>
      </c>
      <c r="F865" t="s">
        <v>707</v>
      </c>
      <c r="G865" t="str">
        <f t="shared" si="1579"/>
        <v>DL2022023</v>
      </c>
      <c r="H865" t="str">
        <f t="shared" si="1580"/>
        <v>24</v>
      </c>
      <c r="I865" t="str">
        <f t="shared" si="1581"/>
        <v>hemsan</v>
      </c>
      <c r="J865" t="str">
        <f t="shared" si="1582"/>
        <v>EP</v>
      </c>
      <c r="K865" t="str">
        <f t="shared" si="1583"/>
        <v>EP</v>
      </c>
      <c r="L865" t="str">
        <f t="shared" si="1584"/>
        <v>true</v>
      </c>
      <c r="N865" s="7">
        <f t="shared" si="1592"/>
        <v>0</v>
      </c>
      <c r="O865" s="7" t="str">
        <f t="shared" si="1593"/>
        <v/>
      </c>
      <c r="P865" s="7" t="str">
        <f t="shared" si="1594"/>
        <v/>
      </c>
      <c r="Q865" s="7">
        <f t="shared" si="1595"/>
        <v>0</v>
      </c>
    </row>
    <row r="866" spans="1:26" x14ac:dyDescent="0.25">
      <c r="A866" t="s">
        <v>22</v>
      </c>
      <c r="B866" t="s">
        <v>23</v>
      </c>
      <c r="C866" t="s">
        <v>24</v>
      </c>
      <c r="D866" t="s">
        <v>25</v>
      </c>
      <c r="E866">
        <v>31.81</v>
      </c>
      <c r="F866" t="s">
        <v>1247</v>
      </c>
      <c r="G866" t="str">
        <f t="shared" si="1579"/>
        <v>DL2022024</v>
      </c>
      <c r="H866" t="str">
        <f t="shared" si="1580"/>
        <v>01</v>
      </c>
      <c r="I866" t="str">
        <f t="shared" si="1581"/>
        <v>perflu</v>
      </c>
      <c r="J866" t="str">
        <f t="shared" si="1582"/>
        <v>PK</v>
      </c>
      <c r="K866" t="str">
        <f t="shared" si="1583"/>
        <v>PK</v>
      </c>
      <c r="L866" t="str">
        <f t="shared" si="1584"/>
        <v>true</v>
      </c>
      <c r="N866" s="7">
        <f t="shared" si="1592"/>
        <v>31.81</v>
      </c>
      <c r="O866" s="7">
        <f t="shared" si="1593"/>
        <v>31.81</v>
      </c>
      <c r="P866" s="7" t="str">
        <f t="shared" si="1594"/>
        <v/>
      </c>
      <c r="Q866" s="7" t="str">
        <f t="shared" si="1595"/>
        <v/>
      </c>
      <c r="R866" t="str">
        <f t="shared" ref="R866" si="1645">IF(AND(O866&gt;0,P867=0),"Valid","Invalid")</f>
        <v>Valid</v>
      </c>
      <c r="S866" t="str">
        <f t="shared" ref="S866" si="1646">IF(OR(Q868&gt;0,Q869&gt;0),"Present","Absent")</f>
        <v>Present</v>
      </c>
      <c r="T866" t="str">
        <f t="shared" ref="T866" si="1647">IF(OR(Q868&lt;41,Q869&lt;41),"Ct&lt;41",IF(OR(Q868&gt;41,Q869&gt;41),"Ct&gt;41","No Ct"))</f>
        <v>Ct&lt;41</v>
      </c>
      <c r="V866" t="str">
        <f t="shared" ref="V866" si="1648">G866&amp;"_"&amp;I866&amp;"_"&amp;R866&amp;"_"&amp;S866&amp;"_"&amp;T866</f>
        <v>DL2022024_perflu_Valid_Present_Ct&lt;41</v>
      </c>
      <c r="X866">
        <f t="shared" ref="X866" si="1649">O866</f>
        <v>31.81</v>
      </c>
      <c r="Y866">
        <f t="shared" ref="Y866" si="1650">P867</f>
        <v>0</v>
      </c>
      <c r="Z866">
        <f t="shared" ref="Z866" si="1651">Q868+Q869</f>
        <v>42.52</v>
      </c>
    </row>
    <row r="867" spans="1:26" x14ac:dyDescent="0.25">
      <c r="A867" t="s">
        <v>50</v>
      </c>
      <c r="B867" t="s">
        <v>51</v>
      </c>
      <c r="C867" t="s">
        <v>52</v>
      </c>
      <c r="D867" t="s">
        <v>25</v>
      </c>
      <c r="E867" t="s">
        <v>39</v>
      </c>
      <c r="F867" t="s">
        <v>1247</v>
      </c>
      <c r="G867" t="str">
        <f t="shared" si="1579"/>
        <v>DL2022024</v>
      </c>
      <c r="H867" t="str">
        <f t="shared" si="1580"/>
        <v>01</v>
      </c>
      <c r="I867" t="str">
        <f t="shared" si="1581"/>
        <v>perflu</v>
      </c>
      <c r="J867" t="str">
        <f t="shared" si="1582"/>
        <v>NK</v>
      </c>
      <c r="K867" t="str">
        <f t="shared" si="1583"/>
        <v>NK</v>
      </c>
      <c r="L867" t="str">
        <f t="shared" si="1584"/>
        <v>true</v>
      </c>
      <c r="N867" s="7">
        <f t="shared" si="1592"/>
        <v>0</v>
      </c>
      <c r="O867" s="7" t="str">
        <f t="shared" si="1593"/>
        <v/>
      </c>
      <c r="P867" s="7">
        <f t="shared" si="1594"/>
        <v>0</v>
      </c>
      <c r="Q867" s="7" t="str">
        <f t="shared" si="1595"/>
        <v/>
      </c>
    </row>
    <row r="868" spans="1:26" x14ac:dyDescent="0.25">
      <c r="A868" t="s">
        <v>75</v>
      </c>
      <c r="B868" t="s">
        <v>76</v>
      </c>
      <c r="C868" t="s">
        <v>77</v>
      </c>
      <c r="D868" t="s">
        <v>25</v>
      </c>
      <c r="E868">
        <v>42.52</v>
      </c>
      <c r="F868" t="s">
        <v>1247</v>
      </c>
      <c r="G868" t="str">
        <f t="shared" si="1579"/>
        <v>DL2022024</v>
      </c>
      <c r="H868" t="str">
        <f t="shared" si="1580"/>
        <v>01</v>
      </c>
      <c r="I868" t="str">
        <f t="shared" si="1581"/>
        <v>perflu</v>
      </c>
      <c r="J868" t="str">
        <f t="shared" si="1582"/>
        <v>EP</v>
      </c>
      <c r="K868" t="str">
        <f t="shared" si="1583"/>
        <v>EP</v>
      </c>
      <c r="L868" t="str">
        <f t="shared" si="1584"/>
        <v>true</v>
      </c>
      <c r="N868" s="7">
        <f t="shared" si="1592"/>
        <v>42.52</v>
      </c>
      <c r="O868" s="7" t="str">
        <f t="shared" si="1593"/>
        <v/>
      </c>
      <c r="P868" s="7" t="str">
        <f t="shared" si="1594"/>
        <v/>
      </c>
      <c r="Q868" s="7">
        <f t="shared" si="1595"/>
        <v>42.52</v>
      </c>
    </row>
    <row r="869" spans="1:26" x14ac:dyDescent="0.25">
      <c r="A869" t="s">
        <v>100</v>
      </c>
      <c r="B869" t="s">
        <v>76</v>
      </c>
      <c r="C869" t="s">
        <v>77</v>
      </c>
      <c r="D869" t="s">
        <v>25</v>
      </c>
      <c r="E869" t="s">
        <v>39</v>
      </c>
      <c r="F869" t="s">
        <v>1247</v>
      </c>
      <c r="G869" t="str">
        <f t="shared" si="1579"/>
        <v>DL2022024</v>
      </c>
      <c r="H869" t="str">
        <f t="shared" si="1580"/>
        <v>01</v>
      </c>
      <c r="I869" t="str">
        <f t="shared" si="1581"/>
        <v>perflu</v>
      </c>
      <c r="J869" t="str">
        <f t="shared" si="1582"/>
        <v>EP</v>
      </c>
      <c r="K869" t="str">
        <f t="shared" si="1583"/>
        <v>EP</v>
      </c>
      <c r="L869" t="str">
        <f t="shared" si="1584"/>
        <v>true</v>
      </c>
      <c r="N869" s="7">
        <f t="shared" si="1592"/>
        <v>0</v>
      </c>
      <c r="O869" s="7" t="str">
        <f t="shared" si="1593"/>
        <v/>
      </c>
      <c r="P869" s="7" t="str">
        <f t="shared" si="1594"/>
        <v/>
      </c>
      <c r="Q869" s="7">
        <f t="shared" si="1595"/>
        <v>0</v>
      </c>
    </row>
    <row r="870" spans="1:26" x14ac:dyDescent="0.25">
      <c r="A870" t="s">
        <v>27</v>
      </c>
      <c r="B870" t="s">
        <v>23</v>
      </c>
      <c r="C870" t="s">
        <v>28</v>
      </c>
      <c r="D870" t="s">
        <v>25</v>
      </c>
      <c r="E870">
        <v>30.61</v>
      </c>
      <c r="F870" t="s">
        <v>1247</v>
      </c>
      <c r="G870" t="str">
        <f t="shared" si="1579"/>
        <v>DL2022024</v>
      </c>
      <c r="H870" t="str">
        <f t="shared" si="1580"/>
        <v>02</v>
      </c>
      <c r="I870" t="str">
        <f t="shared" si="1581"/>
        <v>perflu</v>
      </c>
      <c r="J870" t="str">
        <f t="shared" si="1582"/>
        <v>PK</v>
      </c>
      <c r="K870" t="str">
        <f t="shared" si="1583"/>
        <v>PK</v>
      </c>
      <c r="L870" t="str">
        <f t="shared" si="1584"/>
        <v>true</v>
      </c>
      <c r="N870" s="7">
        <f t="shared" si="1592"/>
        <v>30.61</v>
      </c>
      <c r="O870" s="7">
        <f t="shared" si="1593"/>
        <v>30.61</v>
      </c>
      <c r="P870" s="7" t="str">
        <f t="shared" si="1594"/>
        <v/>
      </c>
      <c r="Q870" s="7" t="str">
        <f t="shared" si="1595"/>
        <v/>
      </c>
      <c r="R870" t="str">
        <f t="shared" ref="R870" si="1652">IF(AND(O870&gt;0,P871=0),"Valid","Invalid")</f>
        <v>Valid</v>
      </c>
      <c r="S870" t="str">
        <f t="shared" ref="S870" si="1653">IF(OR(Q872&gt;0,Q873&gt;0),"Present","Absent")</f>
        <v>Absent</v>
      </c>
      <c r="T870" t="str">
        <f t="shared" ref="T870" si="1654">IF(OR(Q872&lt;41,Q873&lt;41),"Ct&lt;41",IF(OR(Q872&gt;41,Q873&gt;41),"Ct&gt;41","No Ct"))</f>
        <v>Ct&lt;41</v>
      </c>
      <c r="V870" t="str">
        <f t="shared" ref="V870" si="1655">G870&amp;"_"&amp;I870&amp;"_"&amp;R870&amp;"_"&amp;S870&amp;"_"&amp;T870</f>
        <v>DL2022024_perflu_Valid_Absent_Ct&lt;41</v>
      </c>
      <c r="X870">
        <f t="shared" ref="X870" si="1656">O870</f>
        <v>30.61</v>
      </c>
      <c r="Y870">
        <f t="shared" ref="Y870" si="1657">P871</f>
        <v>0</v>
      </c>
      <c r="Z870">
        <f t="shared" ref="Z870" si="1658">Q872+Q873</f>
        <v>0</v>
      </c>
    </row>
    <row r="871" spans="1:26" x14ac:dyDescent="0.25">
      <c r="A871" t="s">
        <v>53</v>
      </c>
      <c r="B871" t="s">
        <v>51</v>
      </c>
      <c r="C871" t="s">
        <v>54</v>
      </c>
      <c r="D871" t="s">
        <v>25</v>
      </c>
      <c r="E871" t="s">
        <v>39</v>
      </c>
      <c r="F871" t="s">
        <v>1247</v>
      </c>
      <c r="G871" t="str">
        <f t="shared" si="1579"/>
        <v>DL2022024</v>
      </c>
      <c r="H871" t="str">
        <f t="shared" si="1580"/>
        <v>02</v>
      </c>
      <c r="I871" t="str">
        <f t="shared" si="1581"/>
        <v>perflu</v>
      </c>
      <c r="J871" t="str">
        <f t="shared" si="1582"/>
        <v>NK</v>
      </c>
      <c r="K871" t="str">
        <f t="shared" si="1583"/>
        <v>NK</v>
      </c>
      <c r="L871" t="str">
        <f t="shared" si="1584"/>
        <v>true</v>
      </c>
      <c r="N871" s="7">
        <f t="shared" si="1592"/>
        <v>0</v>
      </c>
      <c r="O871" s="7" t="str">
        <f t="shared" si="1593"/>
        <v/>
      </c>
      <c r="P871" s="7">
        <f t="shared" si="1594"/>
        <v>0</v>
      </c>
      <c r="Q871" s="7" t="str">
        <f t="shared" si="1595"/>
        <v/>
      </c>
    </row>
    <row r="872" spans="1:26" x14ac:dyDescent="0.25">
      <c r="A872" t="s">
        <v>78</v>
      </c>
      <c r="B872" t="s">
        <v>76</v>
      </c>
      <c r="C872" t="s">
        <v>79</v>
      </c>
      <c r="D872" t="s">
        <v>25</v>
      </c>
      <c r="E872" t="s">
        <v>39</v>
      </c>
      <c r="F872" t="s">
        <v>1247</v>
      </c>
      <c r="G872" t="str">
        <f t="shared" si="1579"/>
        <v>DL2022024</v>
      </c>
      <c r="H872" t="str">
        <f t="shared" si="1580"/>
        <v>02</v>
      </c>
      <c r="I872" t="str">
        <f t="shared" si="1581"/>
        <v>perflu</v>
      </c>
      <c r="J872" t="str">
        <f t="shared" si="1582"/>
        <v>EP</v>
      </c>
      <c r="K872" t="str">
        <f t="shared" si="1583"/>
        <v>EP</v>
      </c>
      <c r="L872" t="str">
        <f t="shared" si="1584"/>
        <v>true</v>
      </c>
      <c r="N872" s="7">
        <f t="shared" si="1592"/>
        <v>0</v>
      </c>
      <c r="O872" s="7" t="str">
        <f t="shared" si="1593"/>
        <v/>
      </c>
      <c r="P872" s="7" t="str">
        <f t="shared" si="1594"/>
        <v/>
      </c>
      <c r="Q872" s="7">
        <f t="shared" si="1595"/>
        <v>0</v>
      </c>
    </row>
    <row r="873" spans="1:26" x14ac:dyDescent="0.25">
      <c r="A873" t="s">
        <v>101</v>
      </c>
      <c r="B873" t="s">
        <v>76</v>
      </c>
      <c r="C873" t="s">
        <v>79</v>
      </c>
      <c r="D873" t="s">
        <v>25</v>
      </c>
      <c r="E873" t="s">
        <v>39</v>
      </c>
      <c r="F873" t="s">
        <v>1247</v>
      </c>
      <c r="G873" t="str">
        <f t="shared" si="1579"/>
        <v>DL2022024</v>
      </c>
      <c r="H873" t="str">
        <f t="shared" si="1580"/>
        <v>02</v>
      </c>
      <c r="I873" t="str">
        <f t="shared" si="1581"/>
        <v>perflu</v>
      </c>
      <c r="J873" t="str">
        <f t="shared" si="1582"/>
        <v>EP</v>
      </c>
      <c r="K873" t="str">
        <f t="shared" si="1583"/>
        <v>EP</v>
      </c>
      <c r="L873" t="str">
        <f t="shared" si="1584"/>
        <v>true</v>
      </c>
      <c r="N873" s="7">
        <f t="shared" si="1592"/>
        <v>0</v>
      </c>
      <c r="O873" s="7" t="str">
        <f t="shared" si="1593"/>
        <v/>
      </c>
      <c r="P873" s="7" t="str">
        <f t="shared" si="1594"/>
        <v/>
      </c>
      <c r="Q873" s="7">
        <f t="shared" si="1595"/>
        <v>0</v>
      </c>
    </row>
    <row r="874" spans="1:26" x14ac:dyDescent="0.25">
      <c r="A874" t="s">
        <v>29</v>
      </c>
      <c r="B874" t="s">
        <v>23</v>
      </c>
      <c r="C874" t="s">
        <v>453</v>
      </c>
      <c r="D874" t="s">
        <v>25</v>
      </c>
      <c r="E874">
        <v>26.9</v>
      </c>
      <c r="F874" t="s">
        <v>1247</v>
      </c>
      <c r="G874" t="str">
        <f t="shared" si="1579"/>
        <v>DL2022024</v>
      </c>
      <c r="H874" t="str">
        <f t="shared" si="1580"/>
        <v>03</v>
      </c>
      <c r="I874" t="str">
        <f t="shared" si="1581"/>
        <v>rutrut</v>
      </c>
      <c r="J874" t="str">
        <f t="shared" si="1582"/>
        <v>PK</v>
      </c>
      <c r="K874" t="str">
        <f t="shared" si="1583"/>
        <v>PK</v>
      </c>
      <c r="L874" t="str">
        <f t="shared" si="1584"/>
        <v>true</v>
      </c>
      <c r="N874" s="7">
        <f t="shared" si="1592"/>
        <v>26.9</v>
      </c>
      <c r="O874" s="7">
        <f t="shared" si="1593"/>
        <v>26.9</v>
      </c>
      <c r="P874" s="7" t="str">
        <f t="shared" si="1594"/>
        <v/>
      </c>
      <c r="Q874" s="7" t="str">
        <f t="shared" si="1595"/>
        <v/>
      </c>
      <c r="R874" t="str">
        <f t="shared" ref="R874" si="1659">IF(AND(O874&gt;0,P875=0),"Valid","Invalid")</f>
        <v>Valid</v>
      </c>
      <c r="S874" t="str">
        <f t="shared" ref="S874" si="1660">IF(OR(Q876&gt;0,Q877&gt;0),"Present","Absent")</f>
        <v>Present</v>
      </c>
      <c r="T874" t="str">
        <f t="shared" ref="T874" si="1661">IF(OR(Q876&lt;41,Q877&lt;41),"Ct&lt;41",IF(OR(Q876&gt;41,Q877&gt;41),"Ct&gt;41","No Ct"))</f>
        <v>Ct&lt;41</v>
      </c>
      <c r="V874" t="str">
        <f t="shared" ref="V874" si="1662">G874&amp;"_"&amp;I874&amp;"_"&amp;R874&amp;"_"&amp;S874&amp;"_"&amp;T874</f>
        <v>DL2022024_rutrut_Valid_Present_Ct&lt;41</v>
      </c>
      <c r="X874">
        <f t="shared" ref="X874" si="1663">O874</f>
        <v>26.9</v>
      </c>
      <c r="Y874">
        <f t="shared" ref="Y874" si="1664">P875</f>
        <v>0</v>
      </c>
      <c r="Z874">
        <f t="shared" ref="Z874" si="1665">Q876+Q877</f>
        <v>74.17</v>
      </c>
    </row>
    <row r="875" spans="1:26" x14ac:dyDescent="0.25">
      <c r="A875" t="s">
        <v>55</v>
      </c>
      <c r="B875" t="s">
        <v>51</v>
      </c>
      <c r="C875" t="s">
        <v>463</v>
      </c>
      <c r="D875" t="s">
        <v>25</v>
      </c>
      <c r="E875" t="s">
        <v>39</v>
      </c>
      <c r="F875" t="s">
        <v>1247</v>
      </c>
      <c r="G875" t="str">
        <f t="shared" si="1579"/>
        <v>DL2022024</v>
      </c>
      <c r="H875" t="str">
        <f t="shared" si="1580"/>
        <v>03</v>
      </c>
      <c r="I875" t="str">
        <f t="shared" si="1581"/>
        <v>rutrut</v>
      </c>
      <c r="J875" t="str">
        <f t="shared" si="1582"/>
        <v>NK</v>
      </c>
      <c r="K875" t="str">
        <f t="shared" si="1583"/>
        <v>NK</v>
      </c>
      <c r="L875" t="str">
        <f t="shared" si="1584"/>
        <v>true</v>
      </c>
      <c r="N875" s="7">
        <f t="shared" si="1592"/>
        <v>0</v>
      </c>
      <c r="O875" s="7" t="str">
        <f t="shared" si="1593"/>
        <v/>
      </c>
      <c r="P875" s="7">
        <f t="shared" si="1594"/>
        <v>0</v>
      </c>
      <c r="Q875" s="7" t="str">
        <f t="shared" si="1595"/>
        <v/>
      </c>
    </row>
    <row r="876" spans="1:26" x14ac:dyDescent="0.25">
      <c r="A876" t="s">
        <v>80</v>
      </c>
      <c r="B876" t="s">
        <v>76</v>
      </c>
      <c r="C876" t="s">
        <v>473</v>
      </c>
      <c r="D876" t="s">
        <v>25</v>
      </c>
      <c r="E876">
        <v>36.68</v>
      </c>
      <c r="F876" t="s">
        <v>1247</v>
      </c>
      <c r="G876" t="str">
        <f t="shared" si="1579"/>
        <v>DL2022024</v>
      </c>
      <c r="H876" t="str">
        <f t="shared" si="1580"/>
        <v>03</v>
      </c>
      <c r="I876" t="str">
        <f t="shared" si="1581"/>
        <v>rutrut</v>
      </c>
      <c r="J876" t="str">
        <f t="shared" si="1582"/>
        <v>EP</v>
      </c>
      <c r="K876" t="str">
        <f t="shared" si="1583"/>
        <v>EP</v>
      </c>
      <c r="L876" t="str">
        <f t="shared" si="1584"/>
        <v>true</v>
      </c>
      <c r="N876" s="7">
        <f t="shared" si="1592"/>
        <v>36.68</v>
      </c>
      <c r="O876" s="7" t="str">
        <f t="shared" si="1593"/>
        <v/>
      </c>
      <c r="P876" s="7" t="str">
        <f t="shared" si="1594"/>
        <v/>
      </c>
      <c r="Q876" s="7">
        <f t="shared" si="1595"/>
        <v>36.68</v>
      </c>
    </row>
    <row r="877" spans="1:26" x14ac:dyDescent="0.25">
      <c r="A877" t="s">
        <v>102</v>
      </c>
      <c r="B877" t="s">
        <v>76</v>
      </c>
      <c r="C877" t="s">
        <v>473</v>
      </c>
      <c r="D877" t="s">
        <v>25</v>
      </c>
      <c r="E877">
        <v>37.49</v>
      </c>
      <c r="F877" t="s">
        <v>1247</v>
      </c>
      <c r="G877" t="str">
        <f t="shared" si="1579"/>
        <v>DL2022024</v>
      </c>
      <c r="H877" t="str">
        <f t="shared" si="1580"/>
        <v>03</v>
      </c>
      <c r="I877" t="str">
        <f t="shared" si="1581"/>
        <v>rutrut</v>
      </c>
      <c r="J877" t="str">
        <f t="shared" si="1582"/>
        <v>EP</v>
      </c>
      <c r="K877" t="str">
        <f t="shared" si="1583"/>
        <v>EP</v>
      </c>
      <c r="L877" t="str">
        <f t="shared" si="1584"/>
        <v>true</v>
      </c>
      <c r="N877" s="7">
        <f t="shared" si="1592"/>
        <v>37.49</v>
      </c>
      <c r="O877" s="7" t="str">
        <f t="shared" si="1593"/>
        <v/>
      </c>
      <c r="P877" s="7" t="str">
        <f t="shared" si="1594"/>
        <v/>
      </c>
      <c r="Q877" s="7">
        <f t="shared" si="1595"/>
        <v>37.49</v>
      </c>
    </row>
    <row r="878" spans="1:26" x14ac:dyDescent="0.25">
      <c r="A878" t="s">
        <v>31</v>
      </c>
      <c r="B878" t="s">
        <v>23</v>
      </c>
      <c r="C878" t="s">
        <v>454</v>
      </c>
      <c r="D878" t="s">
        <v>25</v>
      </c>
      <c r="E878" t="s">
        <v>39</v>
      </c>
      <c r="F878" t="s">
        <v>1247</v>
      </c>
      <c r="G878" t="str">
        <f t="shared" si="1579"/>
        <v>DL2022024</v>
      </c>
      <c r="H878" t="str">
        <f t="shared" si="1580"/>
        <v>04</v>
      </c>
      <c r="I878" t="str">
        <f t="shared" si="1581"/>
        <v>rutrut</v>
      </c>
      <c r="J878" t="str">
        <f t="shared" si="1582"/>
        <v>PK</v>
      </c>
      <c r="K878" t="str">
        <f t="shared" si="1583"/>
        <v>PK</v>
      </c>
      <c r="L878" t="str">
        <f t="shared" si="1584"/>
        <v>true</v>
      </c>
      <c r="N878" s="7">
        <f t="shared" si="1592"/>
        <v>0</v>
      </c>
      <c r="O878" s="7">
        <f t="shared" si="1593"/>
        <v>0</v>
      </c>
      <c r="P878" s="7" t="str">
        <f t="shared" si="1594"/>
        <v/>
      </c>
      <c r="Q878" s="7" t="str">
        <f t="shared" si="1595"/>
        <v/>
      </c>
      <c r="R878" t="str">
        <f t="shared" ref="R878" si="1666">IF(AND(O878&gt;0,P879=0),"Valid","Invalid")</f>
        <v>Invalid</v>
      </c>
      <c r="S878" t="str">
        <f t="shared" ref="S878" si="1667">IF(OR(Q880&gt;0,Q881&gt;0),"Present","Absent")</f>
        <v>Absent</v>
      </c>
      <c r="T878" t="str">
        <f t="shared" ref="T878" si="1668">IF(OR(Q880&lt;41,Q881&lt;41),"Ct&lt;41",IF(OR(Q880&gt;41,Q881&gt;41),"Ct&gt;41","No Ct"))</f>
        <v>Ct&lt;41</v>
      </c>
      <c r="V878" t="str">
        <f t="shared" ref="V878" si="1669">G878&amp;"_"&amp;I878&amp;"_"&amp;R878&amp;"_"&amp;S878&amp;"_"&amp;T878</f>
        <v>DL2022024_rutrut_Invalid_Absent_Ct&lt;41</v>
      </c>
      <c r="X878">
        <f t="shared" ref="X878" si="1670">O878</f>
        <v>0</v>
      </c>
      <c r="Y878">
        <f t="shared" ref="Y878" si="1671">P879</f>
        <v>0</v>
      </c>
      <c r="Z878">
        <f t="shared" ref="Z878" si="1672">Q880+Q881</f>
        <v>0</v>
      </c>
    </row>
    <row r="879" spans="1:26" x14ac:dyDescent="0.25">
      <c r="A879" t="s">
        <v>57</v>
      </c>
      <c r="B879" t="s">
        <v>51</v>
      </c>
      <c r="C879" t="s">
        <v>464</v>
      </c>
      <c r="D879" t="s">
        <v>25</v>
      </c>
      <c r="E879" t="s">
        <v>39</v>
      </c>
      <c r="F879" t="s">
        <v>1247</v>
      </c>
      <c r="G879" t="str">
        <f t="shared" si="1579"/>
        <v>DL2022024</v>
      </c>
      <c r="H879" t="str">
        <f t="shared" si="1580"/>
        <v>04</v>
      </c>
      <c r="I879" t="str">
        <f t="shared" si="1581"/>
        <v>rutrut</v>
      </c>
      <c r="J879" t="str">
        <f t="shared" si="1582"/>
        <v>NK</v>
      </c>
      <c r="K879" t="str">
        <f t="shared" si="1583"/>
        <v>NK</v>
      </c>
      <c r="L879" t="str">
        <f t="shared" si="1584"/>
        <v>true</v>
      </c>
      <c r="N879" s="7">
        <f t="shared" si="1592"/>
        <v>0</v>
      </c>
      <c r="O879" s="7" t="str">
        <f t="shared" si="1593"/>
        <v/>
      </c>
      <c r="P879" s="7">
        <f t="shared" si="1594"/>
        <v>0</v>
      </c>
      <c r="Q879" s="7" t="str">
        <f t="shared" si="1595"/>
        <v/>
      </c>
    </row>
    <row r="880" spans="1:26" x14ac:dyDescent="0.25">
      <c r="A880" t="s">
        <v>82</v>
      </c>
      <c r="B880" t="s">
        <v>76</v>
      </c>
      <c r="C880" t="s">
        <v>474</v>
      </c>
      <c r="D880" t="s">
        <v>25</v>
      </c>
      <c r="E880" t="s">
        <v>39</v>
      </c>
      <c r="F880" t="s">
        <v>1247</v>
      </c>
      <c r="G880" t="str">
        <f t="shared" si="1579"/>
        <v>DL2022024</v>
      </c>
      <c r="H880" t="str">
        <f t="shared" si="1580"/>
        <v>04</v>
      </c>
      <c r="I880" t="str">
        <f t="shared" si="1581"/>
        <v>rutrut</v>
      </c>
      <c r="J880" t="str">
        <f t="shared" si="1582"/>
        <v>EP</v>
      </c>
      <c r="K880" t="str">
        <f t="shared" si="1583"/>
        <v>EP</v>
      </c>
      <c r="L880" t="str">
        <f t="shared" si="1584"/>
        <v>true</v>
      </c>
      <c r="N880" s="7">
        <f t="shared" si="1592"/>
        <v>0</v>
      </c>
      <c r="O880" s="7" t="str">
        <f t="shared" si="1593"/>
        <v/>
      </c>
      <c r="P880" s="7" t="str">
        <f t="shared" si="1594"/>
        <v/>
      </c>
      <c r="Q880" s="7">
        <f t="shared" si="1595"/>
        <v>0</v>
      </c>
    </row>
    <row r="881" spans="1:26" x14ac:dyDescent="0.25">
      <c r="A881" t="s">
        <v>103</v>
      </c>
      <c r="B881" t="s">
        <v>76</v>
      </c>
      <c r="C881" t="s">
        <v>474</v>
      </c>
      <c r="D881" t="s">
        <v>25</v>
      </c>
      <c r="E881" t="s">
        <v>39</v>
      </c>
      <c r="F881" t="s">
        <v>1247</v>
      </c>
      <c r="G881" t="str">
        <f t="shared" si="1579"/>
        <v>DL2022024</v>
      </c>
      <c r="H881" t="str">
        <f t="shared" si="1580"/>
        <v>04</v>
      </c>
      <c r="I881" t="str">
        <f t="shared" si="1581"/>
        <v>rutrut</v>
      </c>
      <c r="J881" t="str">
        <f t="shared" si="1582"/>
        <v>EP</v>
      </c>
      <c r="K881" t="str">
        <f t="shared" si="1583"/>
        <v>EP</v>
      </c>
      <c r="L881" t="str">
        <f t="shared" si="1584"/>
        <v>true</v>
      </c>
      <c r="N881" s="7">
        <f t="shared" si="1592"/>
        <v>0</v>
      </c>
      <c r="O881" s="7" t="str">
        <f t="shared" si="1593"/>
        <v/>
      </c>
      <c r="P881" s="7" t="str">
        <f t="shared" si="1594"/>
        <v/>
      </c>
      <c r="Q881" s="7">
        <f t="shared" si="1595"/>
        <v>0</v>
      </c>
    </row>
    <row r="882" spans="1:26" x14ac:dyDescent="0.25">
      <c r="A882" t="s">
        <v>33</v>
      </c>
      <c r="B882" t="s">
        <v>23</v>
      </c>
      <c r="C882" t="s">
        <v>455</v>
      </c>
      <c r="D882" t="s">
        <v>25</v>
      </c>
      <c r="E882">
        <v>22.89</v>
      </c>
      <c r="F882" t="s">
        <v>1247</v>
      </c>
      <c r="G882" t="str">
        <f t="shared" si="1579"/>
        <v>DL2022024</v>
      </c>
      <c r="H882" t="str">
        <f t="shared" si="1580"/>
        <v>05</v>
      </c>
      <c r="I882" t="str">
        <f t="shared" si="1581"/>
        <v>esoluc</v>
      </c>
      <c r="J882" t="str">
        <f t="shared" si="1582"/>
        <v>PK</v>
      </c>
      <c r="K882" t="str">
        <f t="shared" si="1583"/>
        <v>PK</v>
      </c>
      <c r="L882" t="str">
        <f t="shared" si="1584"/>
        <v>true</v>
      </c>
      <c r="N882" s="7">
        <f t="shared" si="1592"/>
        <v>22.89</v>
      </c>
      <c r="O882" s="7">
        <f t="shared" si="1593"/>
        <v>22.89</v>
      </c>
      <c r="P882" s="7" t="str">
        <f t="shared" si="1594"/>
        <v/>
      </c>
      <c r="Q882" s="7" t="str">
        <f t="shared" si="1595"/>
        <v/>
      </c>
      <c r="R882" t="str">
        <f t="shared" ref="R882" si="1673">IF(AND(O882&gt;0,P883=0),"Valid","Invalid")</f>
        <v>Valid</v>
      </c>
      <c r="S882" t="str">
        <f t="shared" ref="S882" si="1674">IF(OR(Q884&gt;0,Q885&gt;0),"Present","Absent")</f>
        <v>Present</v>
      </c>
      <c r="T882" t="str">
        <f t="shared" ref="T882" si="1675">IF(OR(Q884&lt;41,Q885&lt;41),"Ct&lt;41",IF(OR(Q884&gt;41,Q885&gt;41),"Ct&gt;41","No Ct"))</f>
        <v>Ct&lt;41</v>
      </c>
      <c r="V882" t="str">
        <f t="shared" ref="V882" si="1676">G882&amp;"_"&amp;I882&amp;"_"&amp;R882&amp;"_"&amp;S882&amp;"_"&amp;T882</f>
        <v>DL2022024_esoluc_Valid_Present_Ct&lt;41</v>
      </c>
      <c r="X882">
        <f t="shared" ref="X882" si="1677">O882</f>
        <v>22.89</v>
      </c>
      <c r="Y882">
        <f t="shared" ref="Y882" si="1678">P883</f>
        <v>0</v>
      </c>
      <c r="Z882">
        <f t="shared" ref="Z882" si="1679">Q884+Q885</f>
        <v>39.22</v>
      </c>
    </row>
    <row r="883" spans="1:26" x14ac:dyDescent="0.25">
      <c r="A883" t="s">
        <v>59</v>
      </c>
      <c r="B883" t="s">
        <v>51</v>
      </c>
      <c r="C883" t="s">
        <v>465</v>
      </c>
      <c r="D883" t="s">
        <v>25</v>
      </c>
      <c r="E883" t="s">
        <v>39</v>
      </c>
      <c r="F883" t="s">
        <v>1247</v>
      </c>
      <c r="G883" t="str">
        <f t="shared" si="1579"/>
        <v>DL2022024</v>
      </c>
      <c r="H883" t="str">
        <f t="shared" si="1580"/>
        <v>05</v>
      </c>
      <c r="I883" t="str">
        <f t="shared" si="1581"/>
        <v>esoluc</v>
      </c>
      <c r="J883" t="str">
        <f t="shared" si="1582"/>
        <v>NK</v>
      </c>
      <c r="K883" t="str">
        <f t="shared" si="1583"/>
        <v>NK</v>
      </c>
      <c r="L883" t="str">
        <f t="shared" si="1584"/>
        <v>true</v>
      </c>
      <c r="N883" s="7">
        <f t="shared" si="1592"/>
        <v>0</v>
      </c>
      <c r="O883" s="7" t="str">
        <f t="shared" si="1593"/>
        <v/>
      </c>
      <c r="P883" s="7">
        <f t="shared" si="1594"/>
        <v>0</v>
      </c>
      <c r="Q883" s="7" t="str">
        <f t="shared" si="1595"/>
        <v/>
      </c>
    </row>
    <row r="884" spans="1:26" x14ac:dyDescent="0.25">
      <c r="A884" t="s">
        <v>84</v>
      </c>
      <c r="B884" t="s">
        <v>76</v>
      </c>
      <c r="C884" t="s">
        <v>475</v>
      </c>
      <c r="D884" t="s">
        <v>25</v>
      </c>
      <c r="E884">
        <v>39.22</v>
      </c>
      <c r="F884" t="s">
        <v>1247</v>
      </c>
      <c r="G884" t="str">
        <f t="shared" si="1579"/>
        <v>DL2022024</v>
      </c>
      <c r="H884" t="str">
        <f t="shared" si="1580"/>
        <v>05</v>
      </c>
      <c r="I884" t="str">
        <f t="shared" si="1581"/>
        <v>esoluc</v>
      </c>
      <c r="J884" t="str">
        <f t="shared" si="1582"/>
        <v>EP</v>
      </c>
      <c r="K884" t="str">
        <f t="shared" si="1583"/>
        <v>EP</v>
      </c>
      <c r="L884" t="str">
        <f t="shared" si="1584"/>
        <v>true</v>
      </c>
      <c r="N884" s="7">
        <f t="shared" si="1592"/>
        <v>39.22</v>
      </c>
      <c r="O884" s="7" t="str">
        <f t="shared" si="1593"/>
        <v/>
      </c>
      <c r="P884" s="7" t="str">
        <f t="shared" si="1594"/>
        <v/>
      </c>
      <c r="Q884" s="7">
        <f t="shared" si="1595"/>
        <v>39.22</v>
      </c>
    </row>
    <row r="885" spans="1:26" x14ac:dyDescent="0.25">
      <c r="A885" t="s">
        <v>104</v>
      </c>
      <c r="B885" t="s">
        <v>76</v>
      </c>
      <c r="C885" t="s">
        <v>475</v>
      </c>
      <c r="D885" t="s">
        <v>25</v>
      </c>
      <c r="E885" t="s">
        <v>39</v>
      </c>
      <c r="F885" t="s">
        <v>1247</v>
      </c>
      <c r="G885" t="str">
        <f t="shared" si="1579"/>
        <v>DL2022024</v>
      </c>
      <c r="H885" t="str">
        <f t="shared" si="1580"/>
        <v>05</v>
      </c>
      <c r="I885" t="str">
        <f t="shared" si="1581"/>
        <v>esoluc</v>
      </c>
      <c r="J885" t="str">
        <f t="shared" si="1582"/>
        <v>EP</v>
      </c>
      <c r="K885" t="str">
        <f t="shared" si="1583"/>
        <v>EP</v>
      </c>
      <c r="L885" t="str">
        <f t="shared" si="1584"/>
        <v>true</v>
      </c>
      <c r="N885" s="7">
        <f t="shared" si="1592"/>
        <v>0</v>
      </c>
      <c r="O885" s="7" t="str">
        <f t="shared" si="1593"/>
        <v/>
      </c>
      <c r="P885" s="7" t="str">
        <f t="shared" si="1594"/>
        <v/>
      </c>
      <c r="Q885" s="7">
        <f t="shared" si="1595"/>
        <v>0</v>
      </c>
    </row>
    <row r="886" spans="1:26" x14ac:dyDescent="0.25">
      <c r="A886" t="s">
        <v>35</v>
      </c>
      <c r="B886" t="s">
        <v>23</v>
      </c>
      <c r="C886" t="s">
        <v>456</v>
      </c>
      <c r="D886" t="s">
        <v>25</v>
      </c>
      <c r="E886">
        <v>22.61</v>
      </c>
      <c r="F886" t="s">
        <v>1247</v>
      </c>
      <c r="G886" t="str">
        <f t="shared" si="1579"/>
        <v>DL2022024</v>
      </c>
      <c r="H886" t="str">
        <f t="shared" si="1580"/>
        <v>06</v>
      </c>
      <c r="I886" t="str">
        <f t="shared" si="1581"/>
        <v>esoluc</v>
      </c>
      <c r="J886" t="str">
        <f t="shared" si="1582"/>
        <v>PK</v>
      </c>
      <c r="K886" t="str">
        <f t="shared" si="1583"/>
        <v>PK</v>
      </c>
      <c r="L886" t="str">
        <f t="shared" si="1584"/>
        <v>true</v>
      </c>
      <c r="N886" s="7">
        <f t="shared" si="1592"/>
        <v>22.61</v>
      </c>
      <c r="O886" s="7">
        <f t="shared" si="1593"/>
        <v>22.61</v>
      </c>
      <c r="P886" s="7" t="str">
        <f t="shared" si="1594"/>
        <v/>
      </c>
      <c r="Q886" s="7" t="str">
        <f t="shared" si="1595"/>
        <v/>
      </c>
      <c r="R886" t="str">
        <f t="shared" ref="R886" si="1680">IF(AND(O886&gt;0,P887=0),"Valid","Invalid")</f>
        <v>Valid</v>
      </c>
      <c r="S886" t="str">
        <f t="shared" ref="S886" si="1681">IF(OR(Q888&gt;0,Q889&gt;0),"Present","Absent")</f>
        <v>Absent</v>
      </c>
      <c r="T886" t="str">
        <f t="shared" ref="T886" si="1682">IF(OR(Q888&lt;41,Q889&lt;41),"Ct&lt;41",IF(OR(Q888&gt;41,Q889&gt;41),"Ct&gt;41","No Ct"))</f>
        <v>Ct&lt;41</v>
      </c>
      <c r="V886" t="str">
        <f t="shared" ref="V886" si="1683">G886&amp;"_"&amp;I886&amp;"_"&amp;R886&amp;"_"&amp;S886&amp;"_"&amp;T886</f>
        <v>DL2022024_esoluc_Valid_Absent_Ct&lt;41</v>
      </c>
      <c r="X886">
        <f t="shared" ref="X886" si="1684">O886</f>
        <v>22.61</v>
      </c>
      <c r="Y886">
        <f t="shared" ref="Y886" si="1685">P887</f>
        <v>0</v>
      </c>
      <c r="Z886">
        <f t="shared" ref="Z886" si="1686">Q888+Q889</f>
        <v>0</v>
      </c>
    </row>
    <row r="887" spans="1:26" x14ac:dyDescent="0.25">
      <c r="A887" t="s">
        <v>61</v>
      </c>
      <c r="B887" t="s">
        <v>51</v>
      </c>
      <c r="C887" t="s">
        <v>466</v>
      </c>
      <c r="D887" t="s">
        <v>25</v>
      </c>
      <c r="E887" t="s">
        <v>39</v>
      </c>
      <c r="F887" t="s">
        <v>1247</v>
      </c>
      <c r="G887" t="str">
        <f t="shared" si="1579"/>
        <v>DL2022024</v>
      </c>
      <c r="H887" t="str">
        <f t="shared" si="1580"/>
        <v>06</v>
      </c>
      <c r="I887" t="str">
        <f t="shared" si="1581"/>
        <v>esoluc</v>
      </c>
      <c r="J887" t="str">
        <f t="shared" si="1582"/>
        <v>NK</v>
      </c>
      <c r="K887" t="str">
        <f t="shared" si="1583"/>
        <v>NK</v>
      </c>
      <c r="L887" t="str">
        <f t="shared" si="1584"/>
        <v>true</v>
      </c>
      <c r="N887" s="7">
        <f t="shared" si="1592"/>
        <v>0</v>
      </c>
      <c r="O887" s="7" t="str">
        <f t="shared" si="1593"/>
        <v/>
      </c>
      <c r="P887" s="7">
        <f t="shared" si="1594"/>
        <v>0</v>
      </c>
      <c r="Q887" s="7" t="str">
        <f t="shared" si="1595"/>
        <v/>
      </c>
    </row>
    <row r="888" spans="1:26" x14ac:dyDescent="0.25">
      <c r="A888" t="s">
        <v>86</v>
      </c>
      <c r="B888" t="s">
        <v>76</v>
      </c>
      <c r="C888" t="s">
        <v>476</v>
      </c>
      <c r="D888" t="s">
        <v>25</v>
      </c>
      <c r="E888" t="s">
        <v>39</v>
      </c>
      <c r="F888" t="s">
        <v>1247</v>
      </c>
      <c r="G888" t="str">
        <f t="shared" si="1579"/>
        <v>DL2022024</v>
      </c>
      <c r="H888" t="str">
        <f t="shared" si="1580"/>
        <v>06</v>
      </c>
      <c r="I888" t="str">
        <f t="shared" si="1581"/>
        <v>esoluc</v>
      </c>
      <c r="J888" t="str">
        <f t="shared" si="1582"/>
        <v>EP</v>
      </c>
      <c r="K888" t="str">
        <f t="shared" si="1583"/>
        <v>EP</v>
      </c>
      <c r="L888" t="str">
        <f t="shared" si="1584"/>
        <v>true</v>
      </c>
      <c r="N888" s="7">
        <f t="shared" si="1592"/>
        <v>0</v>
      </c>
      <c r="O888" s="7" t="str">
        <f t="shared" si="1593"/>
        <v/>
      </c>
      <c r="P888" s="7" t="str">
        <f t="shared" si="1594"/>
        <v/>
      </c>
      <c r="Q888" s="7">
        <f t="shared" si="1595"/>
        <v>0</v>
      </c>
    </row>
    <row r="889" spans="1:26" x14ac:dyDescent="0.25">
      <c r="A889" t="s">
        <v>105</v>
      </c>
      <c r="B889" t="s">
        <v>76</v>
      </c>
      <c r="C889" t="s">
        <v>476</v>
      </c>
      <c r="D889" t="s">
        <v>25</v>
      </c>
      <c r="E889" t="s">
        <v>39</v>
      </c>
      <c r="F889" t="s">
        <v>1247</v>
      </c>
      <c r="G889" t="str">
        <f t="shared" si="1579"/>
        <v>DL2022024</v>
      </c>
      <c r="H889" t="str">
        <f t="shared" si="1580"/>
        <v>06</v>
      </c>
      <c r="I889" t="str">
        <f t="shared" si="1581"/>
        <v>esoluc</v>
      </c>
      <c r="J889" t="str">
        <f t="shared" si="1582"/>
        <v>EP</v>
      </c>
      <c r="K889" t="str">
        <f t="shared" si="1583"/>
        <v>EP</v>
      </c>
      <c r="L889" t="str">
        <f t="shared" si="1584"/>
        <v>true</v>
      </c>
      <c r="N889" s="7">
        <f t="shared" si="1592"/>
        <v>0</v>
      </c>
      <c r="O889" s="7" t="str">
        <f t="shared" si="1593"/>
        <v/>
      </c>
      <c r="P889" s="7" t="str">
        <f t="shared" si="1594"/>
        <v/>
      </c>
      <c r="Q889" s="7">
        <f t="shared" si="1595"/>
        <v>0</v>
      </c>
    </row>
    <row r="890" spans="1:26" x14ac:dyDescent="0.25">
      <c r="A890" t="s">
        <v>37</v>
      </c>
      <c r="B890" t="s">
        <v>23</v>
      </c>
      <c r="C890" t="s">
        <v>457</v>
      </c>
      <c r="D890" t="s">
        <v>25</v>
      </c>
      <c r="E890" t="s">
        <v>39</v>
      </c>
      <c r="F890" t="s">
        <v>1247</v>
      </c>
      <c r="G890" t="str">
        <f t="shared" si="1579"/>
        <v>DL2022024</v>
      </c>
      <c r="H890" t="str">
        <f t="shared" si="1580"/>
        <v>07</v>
      </c>
      <c r="I890" t="str">
        <f t="shared" si="1581"/>
        <v>cypcar</v>
      </c>
      <c r="J890" t="str">
        <f t="shared" si="1582"/>
        <v>PK</v>
      </c>
      <c r="K890" t="str">
        <f t="shared" si="1583"/>
        <v>PK</v>
      </c>
      <c r="L890" t="str">
        <f t="shared" si="1584"/>
        <v>true</v>
      </c>
      <c r="N890" s="7">
        <f t="shared" si="1592"/>
        <v>0</v>
      </c>
      <c r="O890" s="7">
        <f t="shared" si="1593"/>
        <v>0</v>
      </c>
      <c r="P890" s="7" t="str">
        <f t="shared" si="1594"/>
        <v/>
      </c>
      <c r="Q890" s="7" t="str">
        <f t="shared" si="1595"/>
        <v/>
      </c>
      <c r="R890" t="str">
        <f t="shared" ref="R890" si="1687">IF(AND(O890&gt;0,P891=0),"Valid","Invalid")</f>
        <v>Invalid</v>
      </c>
      <c r="S890" t="str">
        <f t="shared" ref="S890" si="1688">IF(OR(Q892&gt;0,Q893&gt;0),"Present","Absent")</f>
        <v>Absent</v>
      </c>
      <c r="T890" t="str">
        <f t="shared" ref="T890" si="1689">IF(OR(Q892&lt;41,Q893&lt;41),"Ct&lt;41",IF(OR(Q892&gt;41,Q893&gt;41),"Ct&gt;41","No Ct"))</f>
        <v>Ct&lt;41</v>
      </c>
      <c r="V890" t="str">
        <f t="shared" ref="V890" si="1690">G890&amp;"_"&amp;I890&amp;"_"&amp;R890&amp;"_"&amp;S890&amp;"_"&amp;T890</f>
        <v>DL2022024_cypcar_Invalid_Absent_Ct&lt;41</v>
      </c>
      <c r="X890">
        <f t="shared" ref="X890" si="1691">O890</f>
        <v>0</v>
      </c>
      <c r="Y890">
        <f t="shared" ref="Y890" si="1692">P891</f>
        <v>0</v>
      </c>
      <c r="Z890">
        <f t="shared" ref="Z890" si="1693">Q892+Q893</f>
        <v>0</v>
      </c>
    </row>
    <row r="891" spans="1:26" x14ac:dyDescent="0.25">
      <c r="A891" t="s">
        <v>63</v>
      </c>
      <c r="B891" t="s">
        <v>51</v>
      </c>
      <c r="C891" t="s">
        <v>467</v>
      </c>
      <c r="D891" t="s">
        <v>25</v>
      </c>
      <c r="E891" t="s">
        <v>39</v>
      </c>
      <c r="F891" t="s">
        <v>1247</v>
      </c>
      <c r="G891" t="str">
        <f t="shared" si="1579"/>
        <v>DL2022024</v>
      </c>
      <c r="H891" t="str">
        <f t="shared" si="1580"/>
        <v>07</v>
      </c>
      <c r="I891" t="str">
        <f t="shared" si="1581"/>
        <v>cypcar</v>
      </c>
      <c r="J891" t="str">
        <f t="shared" si="1582"/>
        <v>NK</v>
      </c>
      <c r="K891" t="str">
        <f t="shared" si="1583"/>
        <v>NK</v>
      </c>
      <c r="L891" t="str">
        <f t="shared" si="1584"/>
        <v>true</v>
      </c>
      <c r="N891" s="7">
        <f t="shared" si="1592"/>
        <v>0</v>
      </c>
      <c r="O891" s="7" t="str">
        <f t="shared" si="1593"/>
        <v/>
      </c>
      <c r="P891" s="7">
        <f t="shared" si="1594"/>
        <v>0</v>
      </c>
      <c r="Q891" s="7" t="str">
        <f t="shared" si="1595"/>
        <v/>
      </c>
    </row>
    <row r="892" spans="1:26" x14ac:dyDescent="0.25">
      <c r="A892" t="s">
        <v>88</v>
      </c>
      <c r="B892" t="s">
        <v>76</v>
      </c>
      <c r="C892" t="s">
        <v>477</v>
      </c>
      <c r="D892" t="s">
        <v>25</v>
      </c>
      <c r="E892" t="s">
        <v>39</v>
      </c>
      <c r="F892" t="s">
        <v>1247</v>
      </c>
      <c r="G892" t="str">
        <f t="shared" si="1579"/>
        <v>DL2022024</v>
      </c>
      <c r="H892" t="str">
        <f t="shared" si="1580"/>
        <v>07</v>
      </c>
      <c r="I892" t="str">
        <f t="shared" si="1581"/>
        <v>cypcar</v>
      </c>
      <c r="J892" t="str">
        <f t="shared" si="1582"/>
        <v>EP</v>
      </c>
      <c r="K892" t="str">
        <f t="shared" si="1583"/>
        <v>EP</v>
      </c>
      <c r="L892" t="str">
        <f t="shared" si="1584"/>
        <v>true</v>
      </c>
      <c r="N892" s="7">
        <f t="shared" si="1592"/>
        <v>0</v>
      </c>
      <c r="O892" s="7" t="str">
        <f t="shared" si="1593"/>
        <v/>
      </c>
      <c r="P892" s="7" t="str">
        <f t="shared" si="1594"/>
        <v/>
      </c>
      <c r="Q892" s="7">
        <f t="shared" si="1595"/>
        <v>0</v>
      </c>
    </row>
    <row r="893" spans="1:26" x14ac:dyDescent="0.25">
      <c r="A893" t="s">
        <v>106</v>
      </c>
      <c r="B893" t="s">
        <v>76</v>
      </c>
      <c r="C893" t="s">
        <v>477</v>
      </c>
      <c r="D893" t="s">
        <v>25</v>
      </c>
      <c r="E893" t="s">
        <v>39</v>
      </c>
      <c r="F893" t="s">
        <v>1247</v>
      </c>
      <c r="G893" t="str">
        <f t="shared" si="1579"/>
        <v>DL2022024</v>
      </c>
      <c r="H893" t="str">
        <f t="shared" si="1580"/>
        <v>07</v>
      </c>
      <c r="I893" t="str">
        <f t="shared" si="1581"/>
        <v>cypcar</v>
      </c>
      <c r="J893" t="str">
        <f t="shared" si="1582"/>
        <v>EP</v>
      </c>
      <c r="K893" t="str">
        <f t="shared" si="1583"/>
        <v>EP</v>
      </c>
      <c r="L893" t="str">
        <f t="shared" si="1584"/>
        <v>true</v>
      </c>
      <c r="N893" s="7">
        <f t="shared" si="1592"/>
        <v>0</v>
      </c>
      <c r="O893" s="7" t="str">
        <f t="shared" si="1593"/>
        <v/>
      </c>
      <c r="P893" s="7" t="str">
        <f t="shared" si="1594"/>
        <v/>
      </c>
      <c r="Q893" s="7">
        <f t="shared" si="1595"/>
        <v>0</v>
      </c>
    </row>
    <row r="894" spans="1:26" x14ac:dyDescent="0.25">
      <c r="A894" t="s">
        <v>40</v>
      </c>
      <c r="B894" t="s">
        <v>23</v>
      </c>
      <c r="C894" t="s">
        <v>458</v>
      </c>
      <c r="D894" t="s">
        <v>25</v>
      </c>
      <c r="E894">
        <v>23.96</v>
      </c>
      <c r="F894" t="s">
        <v>1247</v>
      </c>
      <c r="G894" t="str">
        <f t="shared" si="1579"/>
        <v>DL2022024</v>
      </c>
      <c r="H894" t="str">
        <f t="shared" si="1580"/>
        <v>08</v>
      </c>
      <c r="I894" t="str">
        <f t="shared" si="1581"/>
        <v>cypcar</v>
      </c>
      <c r="J894" t="str">
        <f t="shared" si="1582"/>
        <v>PK</v>
      </c>
      <c r="K894" t="str">
        <f t="shared" si="1583"/>
        <v>PK</v>
      </c>
      <c r="L894" t="str">
        <f t="shared" si="1584"/>
        <v>true</v>
      </c>
      <c r="N894" s="7">
        <f t="shared" si="1592"/>
        <v>23.96</v>
      </c>
      <c r="O894" s="7">
        <f t="shared" si="1593"/>
        <v>23.96</v>
      </c>
      <c r="P894" s="7" t="str">
        <f t="shared" si="1594"/>
        <v/>
      </c>
      <c r="Q894" s="7" t="str">
        <f t="shared" si="1595"/>
        <v/>
      </c>
      <c r="R894" t="str">
        <f t="shared" ref="R894" si="1694">IF(AND(O894&gt;0,P895=0),"Valid","Invalid")</f>
        <v>Valid</v>
      </c>
      <c r="S894" t="str">
        <f t="shared" ref="S894" si="1695">IF(OR(Q896&gt;0,Q897&gt;0),"Present","Absent")</f>
        <v>Absent</v>
      </c>
      <c r="T894" t="str">
        <f t="shared" ref="T894" si="1696">IF(OR(Q896&lt;41,Q897&lt;41),"Ct&lt;41",IF(OR(Q896&gt;41,Q897&gt;41),"Ct&gt;41","No Ct"))</f>
        <v>Ct&lt;41</v>
      </c>
      <c r="V894" t="str">
        <f t="shared" ref="V894" si="1697">G894&amp;"_"&amp;I894&amp;"_"&amp;R894&amp;"_"&amp;S894&amp;"_"&amp;T894</f>
        <v>DL2022024_cypcar_Valid_Absent_Ct&lt;41</v>
      </c>
      <c r="X894">
        <f t="shared" ref="X894" si="1698">O894</f>
        <v>23.96</v>
      </c>
      <c r="Y894">
        <f t="shared" ref="Y894" si="1699">P895</f>
        <v>0</v>
      </c>
      <c r="Z894">
        <f t="shared" ref="Z894" si="1700">Q896+Q897</f>
        <v>0</v>
      </c>
    </row>
    <row r="895" spans="1:26" x14ac:dyDescent="0.25">
      <c r="A895" t="s">
        <v>65</v>
      </c>
      <c r="B895" t="s">
        <v>51</v>
      </c>
      <c r="C895" t="s">
        <v>468</v>
      </c>
      <c r="D895" t="s">
        <v>25</v>
      </c>
      <c r="E895" t="s">
        <v>39</v>
      </c>
      <c r="F895" t="s">
        <v>1247</v>
      </c>
      <c r="G895" t="str">
        <f t="shared" si="1579"/>
        <v>DL2022024</v>
      </c>
      <c r="H895" t="str">
        <f t="shared" si="1580"/>
        <v>08</v>
      </c>
      <c r="I895" t="str">
        <f t="shared" si="1581"/>
        <v>cypcar</v>
      </c>
      <c r="J895" t="str">
        <f t="shared" si="1582"/>
        <v>NK</v>
      </c>
      <c r="K895" t="str">
        <f t="shared" si="1583"/>
        <v>NK</v>
      </c>
      <c r="L895" t="str">
        <f t="shared" si="1584"/>
        <v>true</v>
      </c>
      <c r="N895" s="7">
        <f t="shared" si="1592"/>
        <v>0</v>
      </c>
      <c r="O895" s="7" t="str">
        <f t="shared" si="1593"/>
        <v/>
      </c>
      <c r="P895" s="7">
        <f t="shared" si="1594"/>
        <v>0</v>
      </c>
      <c r="Q895" s="7" t="str">
        <f t="shared" si="1595"/>
        <v/>
      </c>
    </row>
    <row r="896" spans="1:26" x14ac:dyDescent="0.25">
      <c r="A896" t="s">
        <v>90</v>
      </c>
      <c r="B896" t="s">
        <v>76</v>
      </c>
      <c r="C896" t="s">
        <v>478</v>
      </c>
      <c r="D896" t="s">
        <v>25</v>
      </c>
      <c r="E896" t="s">
        <v>39</v>
      </c>
      <c r="F896" t="s">
        <v>1247</v>
      </c>
      <c r="G896" t="str">
        <f t="shared" si="1579"/>
        <v>DL2022024</v>
      </c>
      <c r="H896" t="str">
        <f t="shared" si="1580"/>
        <v>08</v>
      </c>
      <c r="I896" t="str">
        <f t="shared" si="1581"/>
        <v>cypcar</v>
      </c>
      <c r="J896" t="str">
        <f t="shared" si="1582"/>
        <v>EP</v>
      </c>
      <c r="K896" t="str">
        <f t="shared" si="1583"/>
        <v>EP</v>
      </c>
      <c r="L896" t="str">
        <f t="shared" si="1584"/>
        <v>true</v>
      </c>
      <c r="N896" s="7">
        <f t="shared" si="1592"/>
        <v>0</v>
      </c>
      <c r="O896" s="7" t="str">
        <f t="shared" si="1593"/>
        <v/>
      </c>
      <c r="P896" s="7" t="str">
        <f t="shared" si="1594"/>
        <v/>
      </c>
      <c r="Q896" s="7">
        <f t="shared" si="1595"/>
        <v>0</v>
      </c>
    </row>
    <row r="897" spans="1:26" x14ac:dyDescent="0.25">
      <c r="A897" t="s">
        <v>107</v>
      </c>
      <c r="B897" t="s">
        <v>76</v>
      </c>
      <c r="C897" t="s">
        <v>478</v>
      </c>
      <c r="D897" t="s">
        <v>25</v>
      </c>
      <c r="E897" t="s">
        <v>39</v>
      </c>
      <c r="F897" t="s">
        <v>1247</v>
      </c>
      <c r="G897" t="str">
        <f t="shared" si="1579"/>
        <v>DL2022024</v>
      </c>
      <c r="H897" t="str">
        <f t="shared" si="1580"/>
        <v>08</v>
      </c>
      <c r="I897" t="str">
        <f t="shared" si="1581"/>
        <v>cypcar</v>
      </c>
      <c r="J897" t="str">
        <f t="shared" si="1582"/>
        <v>EP</v>
      </c>
      <c r="K897" t="str">
        <f t="shared" si="1583"/>
        <v>EP</v>
      </c>
      <c r="L897" t="str">
        <f t="shared" si="1584"/>
        <v>true</v>
      </c>
      <c r="N897" s="7">
        <f t="shared" si="1592"/>
        <v>0</v>
      </c>
      <c r="O897" s="7" t="str">
        <f t="shared" si="1593"/>
        <v/>
      </c>
      <c r="P897" s="7" t="str">
        <f t="shared" si="1594"/>
        <v/>
      </c>
      <c r="Q897" s="7">
        <f t="shared" si="1595"/>
        <v>0</v>
      </c>
    </row>
    <row r="898" spans="1:26" x14ac:dyDescent="0.25">
      <c r="A898" t="s">
        <v>42</v>
      </c>
      <c r="B898" t="s">
        <v>23</v>
      </c>
      <c r="C898" t="s">
        <v>459</v>
      </c>
      <c r="D898" t="s">
        <v>25</v>
      </c>
      <c r="E898" t="s">
        <v>39</v>
      </c>
      <c r="F898" t="s">
        <v>1247</v>
      </c>
      <c r="G898" t="str">
        <f t="shared" ref="G898:G961" si="1701">MID(F898,10,9)</f>
        <v>DL2022024</v>
      </c>
      <c r="H898" t="str">
        <f t="shared" ref="H898:H961" si="1702">LEFT(C898,2)</f>
        <v>09</v>
      </c>
      <c r="I898" t="str">
        <f t="shared" ref="I898:I961" si="1703">MID(C898,4,6)</f>
        <v>caraur</v>
      </c>
      <c r="J898" t="str">
        <f t="shared" ref="J898:J961" si="1704">RIGHT(C898,2)</f>
        <v>PK</v>
      </c>
      <c r="K898" t="str">
        <f t="shared" ref="K898:K961" si="1705">IF(TRIM(B898)="Standard","PK",IF(TRIM(B898)="NTC","NK",IF(TRIM(B898)="Unknown","EP")))</f>
        <v>PK</v>
      </c>
      <c r="L898" t="str">
        <f t="shared" ref="L898:L961" si="1706">IF(J898=K898,"true","false")</f>
        <v>true</v>
      </c>
      <c r="N898" s="7">
        <f t="shared" si="1592"/>
        <v>0</v>
      </c>
      <c r="O898" s="7">
        <f t="shared" si="1593"/>
        <v>0</v>
      </c>
      <c r="P898" s="7" t="str">
        <f t="shared" si="1594"/>
        <v/>
      </c>
      <c r="Q898" s="7" t="str">
        <f t="shared" si="1595"/>
        <v/>
      </c>
      <c r="R898" t="str">
        <f t="shared" ref="R898" si="1707">IF(AND(O898&gt;0,P899=0),"Valid","Invalid")</f>
        <v>Invalid</v>
      </c>
      <c r="S898" t="str">
        <f t="shared" ref="S898" si="1708">IF(OR(Q900&gt;0,Q901&gt;0),"Present","Absent")</f>
        <v>Absent</v>
      </c>
      <c r="T898" t="str">
        <f t="shared" ref="T898" si="1709">IF(OR(Q900&lt;41,Q901&lt;41),"Ct&lt;41",IF(OR(Q900&gt;41,Q901&gt;41),"Ct&gt;41","No Ct"))</f>
        <v>Ct&lt;41</v>
      </c>
      <c r="V898" t="str">
        <f t="shared" ref="V898" si="1710">G898&amp;"_"&amp;I898&amp;"_"&amp;R898&amp;"_"&amp;S898&amp;"_"&amp;T898</f>
        <v>DL2022024_caraur_Invalid_Absent_Ct&lt;41</v>
      </c>
      <c r="X898">
        <f t="shared" ref="X898" si="1711">O898</f>
        <v>0</v>
      </c>
      <c r="Y898">
        <f t="shared" ref="Y898" si="1712">P899</f>
        <v>0</v>
      </c>
      <c r="Z898">
        <f t="shared" ref="Z898" si="1713">Q900+Q901</f>
        <v>0</v>
      </c>
    </row>
    <row r="899" spans="1:26" x14ac:dyDescent="0.25">
      <c r="A899" t="s">
        <v>67</v>
      </c>
      <c r="B899" t="s">
        <v>51</v>
      </c>
      <c r="C899" t="s">
        <v>469</v>
      </c>
      <c r="D899" t="s">
        <v>25</v>
      </c>
      <c r="E899" t="s">
        <v>39</v>
      </c>
      <c r="F899" t="s">
        <v>1247</v>
      </c>
      <c r="G899" t="str">
        <f t="shared" si="1701"/>
        <v>DL2022024</v>
      </c>
      <c r="H899" t="str">
        <f t="shared" si="1702"/>
        <v>09</v>
      </c>
      <c r="I899" t="str">
        <f t="shared" si="1703"/>
        <v>caraur</v>
      </c>
      <c r="J899" t="str">
        <f t="shared" si="1704"/>
        <v>NK</v>
      </c>
      <c r="K899" t="str">
        <f t="shared" si="1705"/>
        <v>NK</v>
      </c>
      <c r="L899" t="str">
        <f t="shared" si="1706"/>
        <v>true</v>
      </c>
      <c r="N899" s="7">
        <f t="shared" ref="N899:N962" si="1714">IF(TRIM(E899)="No Cq",0,E899)</f>
        <v>0</v>
      </c>
      <c r="O899" s="7" t="str">
        <f t="shared" ref="O899:O962" si="1715">IF(TRIM(B899)="Standard",N899,"")</f>
        <v/>
      </c>
      <c r="P899" s="7">
        <f t="shared" ref="P899:P962" si="1716">IF(TRIM(B899)="NTC",N899,"")</f>
        <v>0</v>
      </c>
      <c r="Q899" s="7" t="str">
        <f t="shared" ref="Q899:Q962" si="1717">IF(TRIM(B899)="Unknown",N899,"")</f>
        <v/>
      </c>
    </row>
    <row r="900" spans="1:26" x14ac:dyDescent="0.25">
      <c r="A900" t="s">
        <v>92</v>
      </c>
      <c r="B900" t="s">
        <v>76</v>
      </c>
      <c r="C900" t="s">
        <v>479</v>
      </c>
      <c r="D900" t="s">
        <v>25</v>
      </c>
      <c r="E900" t="s">
        <v>39</v>
      </c>
      <c r="F900" t="s">
        <v>1247</v>
      </c>
      <c r="G900" t="str">
        <f t="shared" si="1701"/>
        <v>DL2022024</v>
      </c>
      <c r="H900" t="str">
        <f t="shared" si="1702"/>
        <v>09</v>
      </c>
      <c r="I900" t="str">
        <f t="shared" si="1703"/>
        <v>caraur</v>
      </c>
      <c r="J900" t="str">
        <f t="shared" si="1704"/>
        <v>EP</v>
      </c>
      <c r="K900" t="str">
        <f t="shared" si="1705"/>
        <v>EP</v>
      </c>
      <c r="L900" t="str">
        <f t="shared" si="1706"/>
        <v>true</v>
      </c>
      <c r="N900" s="7">
        <f t="shared" si="1714"/>
        <v>0</v>
      </c>
      <c r="O900" s="7" t="str">
        <f t="shared" si="1715"/>
        <v/>
      </c>
      <c r="P900" s="7" t="str">
        <f t="shared" si="1716"/>
        <v/>
      </c>
      <c r="Q900" s="7">
        <f t="shared" si="1717"/>
        <v>0</v>
      </c>
    </row>
    <row r="901" spans="1:26" x14ac:dyDescent="0.25">
      <c r="A901" t="s">
        <v>108</v>
      </c>
      <c r="B901" t="s">
        <v>76</v>
      </c>
      <c r="C901" t="s">
        <v>479</v>
      </c>
      <c r="D901" t="s">
        <v>25</v>
      </c>
      <c r="E901" t="s">
        <v>39</v>
      </c>
      <c r="F901" t="s">
        <v>1247</v>
      </c>
      <c r="G901" t="str">
        <f t="shared" si="1701"/>
        <v>DL2022024</v>
      </c>
      <c r="H901" t="str">
        <f t="shared" si="1702"/>
        <v>09</v>
      </c>
      <c r="I901" t="str">
        <f t="shared" si="1703"/>
        <v>caraur</v>
      </c>
      <c r="J901" t="str">
        <f t="shared" si="1704"/>
        <v>EP</v>
      </c>
      <c r="K901" t="str">
        <f t="shared" si="1705"/>
        <v>EP</v>
      </c>
      <c r="L901" t="str">
        <f t="shared" si="1706"/>
        <v>true</v>
      </c>
      <c r="N901" s="7">
        <f t="shared" si="1714"/>
        <v>0</v>
      </c>
      <c r="O901" s="7" t="str">
        <f t="shared" si="1715"/>
        <v/>
      </c>
      <c r="P901" s="7" t="str">
        <f t="shared" si="1716"/>
        <v/>
      </c>
      <c r="Q901" s="7">
        <f t="shared" si="1717"/>
        <v>0</v>
      </c>
    </row>
    <row r="902" spans="1:26" x14ac:dyDescent="0.25">
      <c r="A902" t="s">
        <v>44</v>
      </c>
      <c r="B902" t="s">
        <v>23</v>
      </c>
      <c r="C902" t="s">
        <v>460</v>
      </c>
      <c r="D902" t="s">
        <v>25</v>
      </c>
      <c r="E902">
        <v>36.25</v>
      </c>
      <c r="F902" t="s">
        <v>1247</v>
      </c>
      <c r="G902" t="str">
        <f t="shared" si="1701"/>
        <v>DL2022024</v>
      </c>
      <c r="H902" t="str">
        <f t="shared" si="1702"/>
        <v>10</v>
      </c>
      <c r="I902" t="str">
        <f t="shared" si="1703"/>
        <v>caraur</v>
      </c>
      <c r="J902" t="str">
        <f t="shared" si="1704"/>
        <v>PK</v>
      </c>
      <c r="K902" t="str">
        <f t="shared" si="1705"/>
        <v>PK</v>
      </c>
      <c r="L902" t="str">
        <f t="shared" si="1706"/>
        <v>true</v>
      </c>
      <c r="N902" s="7">
        <f t="shared" si="1714"/>
        <v>36.25</v>
      </c>
      <c r="O902" s="7">
        <f t="shared" si="1715"/>
        <v>36.25</v>
      </c>
      <c r="P902" s="7" t="str">
        <f t="shared" si="1716"/>
        <v/>
      </c>
      <c r="Q902" s="7" t="str">
        <f t="shared" si="1717"/>
        <v/>
      </c>
      <c r="R902" t="str">
        <f t="shared" ref="R902" si="1718">IF(AND(O902&gt;0,P903=0),"Valid","Invalid")</f>
        <v>Valid</v>
      </c>
      <c r="S902" t="str">
        <f t="shared" ref="S902" si="1719">IF(OR(Q904&gt;0,Q905&gt;0),"Present","Absent")</f>
        <v>Absent</v>
      </c>
      <c r="T902" t="str">
        <f t="shared" ref="T902" si="1720">IF(OR(Q904&lt;41,Q905&lt;41),"Ct&lt;41",IF(OR(Q904&gt;41,Q905&gt;41),"Ct&gt;41","No Ct"))</f>
        <v>Ct&lt;41</v>
      </c>
      <c r="V902" t="str">
        <f t="shared" ref="V902" si="1721">G902&amp;"_"&amp;I902&amp;"_"&amp;R902&amp;"_"&amp;S902&amp;"_"&amp;T902</f>
        <v>DL2022024_caraur_Valid_Absent_Ct&lt;41</v>
      </c>
      <c r="X902">
        <f t="shared" ref="X902" si="1722">O902</f>
        <v>36.25</v>
      </c>
      <c r="Y902">
        <f t="shared" ref="Y902" si="1723">P903</f>
        <v>0</v>
      </c>
      <c r="Z902">
        <f t="shared" ref="Z902" si="1724">Q904+Q905</f>
        <v>0</v>
      </c>
    </row>
    <row r="903" spans="1:26" x14ac:dyDescent="0.25">
      <c r="A903" t="s">
        <v>69</v>
      </c>
      <c r="B903" t="s">
        <v>51</v>
      </c>
      <c r="C903" t="s">
        <v>470</v>
      </c>
      <c r="D903" t="s">
        <v>25</v>
      </c>
      <c r="E903" t="s">
        <v>39</v>
      </c>
      <c r="F903" t="s">
        <v>1247</v>
      </c>
      <c r="G903" t="str">
        <f t="shared" si="1701"/>
        <v>DL2022024</v>
      </c>
      <c r="H903" t="str">
        <f t="shared" si="1702"/>
        <v>10</v>
      </c>
      <c r="I903" t="str">
        <f t="shared" si="1703"/>
        <v>caraur</v>
      </c>
      <c r="J903" t="str">
        <f t="shared" si="1704"/>
        <v>NK</v>
      </c>
      <c r="K903" t="str">
        <f t="shared" si="1705"/>
        <v>NK</v>
      </c>
      <c r="L903" t="str">
        <f t="shared" si="1706"/>
        <v>true</v>
      </c>
      <c r="N903" s="7">
        <f t="shared" si="1714"/>
        <v>0</v>
      </c>
      <c r="O903" s="7" t="str">
        <f t="shared" si="1715"/>
        <v/>
      </c>
      <c r="P903" s="7">
        <f t="shared" si="1716"/>
        <v>0</v>
      </c>
      <c r="Q903" s="7" t="str">
        <f t="shared" si="1717"/>
        <v/>
      </c>
    </row>
    <row r="904" spans="1:26" x14ac:dyDescent="0.25">
      <c r="A904" t="s">
        <v>94</v>
      </c>
      <c r="B904" t="s">
        <v>76</v>
      </c>
      <c r="C904" t="s">
        <v>480</v>
      </c>
      <c r="D904" t="s">
        <v>25</v>
      </c>
      <c r="E904" t="s">
        <v>39</v>
      </c>
      <c r="F904" t="s">
        <v>1247</v>
      </c>
      <c r="G904" t="str">
        <f t="shared" si="1701"/>
        <v>DL2022024</v>
      </c>
      <c r="H904" t="str">
        <f t="shared" si="1702"/>
        <v>10</v>
      </c>
      <c r="I904" t="str">
        <f t="shared" si="1703"/>
        <v>caraur</v>
      </c>
      <c r="J904" t="str">
        <f t="shared" si="1704"/>
        <v>EP</v>
      </c>
      <c r="K904" t="str">
        <f t="shared" si="1705"/>
        <v>EP</v>
      </c>
      <c r="L904" t="str">
        <f t="shared" si="1706"/>
        <v>true</v>
      </c>
      <c r="N904" s="7">
        <f t="shared" si="1714"/>
        <v>0</v>
      </c>
      <c r="O904" s="7" t="str">
        <f t="shared" si="1715"/>
        <v/>
      </c>
      <c r="P904" s="7" t="str">
        <f t="shared" si="1716"/>
        <v/>
      </c>
      <c r="Q904" s="7">
        <f t="shared" si="1717"/>
        <v>0</v>
      </c>
    </row>
    <row r="905" spans="1:26" x14ac:dyDescent="0.25">
      <c r="A905" t="s">
        <v>109</v>
      </c>
      <c r="B905" t="s">
        <v>76</v>
      </c>
      <c r="C905" t="s">
        <v>480</v>
      </c>
      <c r="D905" t="s">
        <v>25</v>
      </c>
      <c r="E905" t="s">
        <v>39</v>
      </c>
      <c r="F905" t="s">
        <v>1247</v>
      </c>
      <c r="G905" t="str">
        <f t="shared" si="1701"/>
        <v>DL2022024</v>
      </c>
      <c r="H905" t="str">
        <f t="shared" si="1702"/>
        <v>10</v>
      </c>
      <c r="I905" t="str">
        <f t="shared" si="1703"/>
        <v>caraur</v>
      </c>
      <c r="J905" t="str">
        <f t="shared" si="1704"/>
        <v>EP</v>
      </c>
      <c r="K905" t="str">
        <f t="shared" si="1705"/>
        <v>EP</v>
      </c>
      <c r="L905" t="str">
        <f t="shared" si="1706"/>
        <v>true</v>
      </c>
      <c r="N905" s="7">
        <f t="shared" si="1714"/>
        <v>0</v>
      </c>
      <c r="O905" s="7" t="str">
        <f t="shared" si="1715"/>
        <v/>
      </c>
      <c r="P905" s="7" t="str">
        <f t="shared" si="1716"/>
        <v/>
      </c>
      <c r="Q905" s="7">
        <f t="shared" si="1717"/>
        <v>0</v>
      </c>
    </row>
    <row r="906" spans="1:26" x14ac:dyDescent="0.25">
      <c r="A906" t="s">
        <v>46</v>
      </c>
      <c r="B906" t="s">
        <v>23</v>
      </c>
      <c r="C906" t="s">
        <v>461</v>
      </c>
      <c r="D906" t="s">
        <v>25</v>
      </c>
      <c r="E906">
        <v>31.23</v>
      </c>
      <c r="F906" t="s">
        <v>1247</v>
      </c>
      <c r="G906" t="str">
        <f t="shared" si="1701"/>
        <v>DL2022024</v>
      </c>
      <c r="H906" t="str">
        <f t="shared" si="1702"/>
        <v>11</v>
      </c>
      <c r="I906" t="str">
        <f t="shared" si="1703"/>
        <v>angang</v>
      </c>
      <c r="J906" t="str">
        <f t="shared" si="1704"/>
        <v>PK</v>
      </c>
      <c r="K906" t="str">
        <f t="shared" si="1705"/>
        <v>PK</v>
      </c>
      <c r="L906" t="str">
        <f t="shared" si="1706"/>
        <v>true</v>
      </c>
      <c r="N906" s="7">
        <f t="shared" si="1714"/>
        <v>31.23</v>
      </c>
      <c r="O906" s="7">
        <f t="shared" si="1715"/>
        <v>31.23</v>
      </c>
      <c r="P906" s="7" t="str">
        <f t="shared" si="1716"/>
        <v/>
      </c>
      <c r="Q906" s="7" t="str">
        <f t="shared" si="1717"/>
        <v/>
      </c>
      <c r="R906" t="str">
        <f t="shared" ref="R906" si="1725">IF(AND(O906&gt;0,P907=0),"Valid","Invalid")</f>
        <v>Valid</v>
      </c>
      <c r="S906" t="str">
        <f t="shared" ref="S906" si="1726">IF(OR(Q908&gt;0,Q909&gt;0),"Present","Absent")</f>
        <v>Absent</v>
      </c>
      <c r="T906" t="str">
        <f t="shared" ref="T906" si="1727">IF(OR(Q908&lt;41,Q909&lt;41),"Ct&lt;41",IF(OR(Q908&gt;41,Q909&gt;41),"Ct&gt;41","No Ct"))</f>
        <v>Ct&lt;41</v>
      </c>
      <c r="V906" t="str">
        <f t="shared" ref="V906" si="1728">G906&amp;"_"&amp;I906&amp;"_"&amp;R906&amp;"_"&amp;S906&amp;"_"&amp;T906</f>
        <v>DL2022024_angang_Valid_Absent_Ct&lt;41</v>
      </c>
      <c r="X906">
        <f t="shared" ref="X906" si="1729">O906</f>
        <v>31.23</v>
      </c>
      <c r="Y906">
        <f t="shared" ref="Y906" si="1730">P907</f>
        <v>0</v>
      </c>
      <c r="Z906">
        <f t="shared" ref="Z906" si="1731">Q908+Q909</f>
        <v>0</v>
      </c>
    </row>
    <row r="907" spans="1:26" x14ac:dyDescent="0.25">
      <c r="A907" t="s">
        <v>71</v>
      </c>
      <c r="B907" t="s">
        <v>51</v>
      </c>
      <c r="C907" t="s">
        <v>471</v>
      </c>
      <c r="D907" t="s">
        <v>25</v>
      </c>
      <c r="E907" t="s">
        <v>39</v>
      </c>
      <c r="F907" t="s">
        <v>1247</v>
      </c>
      <c r="G907" t="str">
        <f t="shared" si="1701"/>
        <v>DL2022024</v>
      </c>
      <c r="H907" t="str">
        <f t="shared" si="1702"/>
        <v>11</v>
      </c>
      <c r="I907" t="str">
        <f t="shared" si="1703"/>
        <v>angang</v>
      </c>
      <c r="J907" t="str">
        <f t="shared" si="1704"/>
        <v>NK</v>
      </c>
      <c r="K907" t="str">
        <f t="shared" si="1705"/>
        <v>NK</v>
      </c>
      <c r="L907" t="str">
        <f t="shared" si="1706"/>
        <v>true</v>
      </c>
      <c r="N907" s="7">
        <f t="shared" si="1714"/>
        <v>0</v>
      </c>
      <c r="O907" s="7" t="str">
        <f t="shared" si="1715"/>
        <v/>
      </c>
      <c r="P907" s="7">
        <f t="shared" si="1716"/>
        <v>0</v>
      </c>
      <c r="Q907" s="7" t="str">
        <f t="shared" si="1717"/>
        <v/>
      </c>
    </row>
    <row r="908" spans="1:26" x14ac:dyDescent="0.25">
      <c r="A908" t="s">
        <v>96</v>
      </c>
      <c r="B908" t="s">
        <v>76</v>
      </c>
      <c r="C908" t="s">
        <v>481</v>
      </c>
      <c r="D908" t="s">
        <v>25</v>
      </c>
      <c r="E908" t="s">
        <v>39</v>
      </c>
      <c r="F908" t="s">
        <v>1247</v>
      </c>
      <c r="G908" t="str">
        <f t="shared" si="1701"/>
        <v>DL2022024</v>
      </c>
      <c r="H908" t="str">
        <f t="shared" si="1702"/>
        <v>11</v>
      </c>
      <c r="I908" t="str">
        <f t="shared" si="1703"/>
        <v>angang</v>
      </c>
      <c r="J908" t="str">
        <f t="shared" si="1704"/>
        <v>EP</v>
      </c>
      <c r="K908" t="str">
        <f t="shared" si="1705"/>
        <v>EP</v>
      </c>
      <c r="L908" t="str">
        <f t="shared" si="1706"/>
        <v>true</v>
      </c>
      <c r="N908" s="7">
        <f t="shared" si="1714"/>
        <v>0</v>
      </c>
      <c r="O908" s="7" t="str">
        <f t="shared" si="1715"/>
        <v/>
      </c>
      <c r="P908" s="7" t="str">
        <f t="shared" si="1716"/>
        <v/>
      </c>
      <c r="Q908" s="7">
        <f t="shared" si="1717"/>
        <v>0</v>
      </c>
    </row>
    <row r="909" spans="1:26" x14ac:dyDescent="0.25">
      <c r="A909" t="s">
        <v>110</v>
      </c>
      <c r="B909" t="s">
        <v>76</v>
      </c>
      <c r="C909" t="s">
        <v>481</v>
      </c>
      <c r="D909" t="s">
        <v>25</v>
      </c>
      <c r="E909" t="s">
        <v>39</v>
      </c>
      <c r="F909" t="s">
        <v>1247</v>
      </c>
      <c r="G909" t="str">
        <f t="shared" si="1701"/>
        <v>DL2022024</v>
      </c>
      <c r="H909" t="str">
        <f t="shared" si="1702"/>
        <v>11</v>
      </c>
      <c r="I909" t="str">
        <f t="shared" si="1703"/>
        <v>angang</v>
      </c>
      <c r="J909" t="str">
        <f t="shared" si="1704"/>
        <v>EP</v>
      </c>
      <c r="K909" t="str">
        <f t="shared" si="1705"/>
        <v>EP</v>
      </c>
      <c r="L909" t="str">
        <f t="shared" si="1706"/>
        <v>true</v>
      </c>
      <c r="N909" s="7">
        <f t="shared" si="1714"/>
        <v>0</v>
      </c>
      <c r="O909" s="7" t="str">
        <f t="shared" si="1715"/>
        <v/>
      </c>
      <c r="P909" s="7" t="str">
        <f t="shared" si="1716"/>
        <v/>
      </c>
      <c r="Q909" s="7">
        <f t="shared" si="1717"/>
        <v>0</v>
      </c>
    </row>
    <row r="910" spans="1:26" x14ac:dyDescent="0.25">
      <c r="A910" t="s">
        <v>48</v>
      </c>
      <c r="B910" t="s">
        <v>23</v>
      </c>
      <c r="C910" t="s">
        <v>462</v>
      </c>
      <c r="D910" t="s">
        <v>25</v>
      </c>
      <c r="E910">
        <v>29.24</v>
      </c>
      <c r="F910" t="s">
        <v>1247</v>
      </c>
      <c r="G910" t="str">
        <f t="shared" si="1701"/>
        <v>DL2022024</v>
      </c>
      <c r="H910" t="str">
        <f t="shared" si="1702"/>
        <v>12</v>
      </c>
      <c r="I910" t="str">
        <f t="shared" si="1703"/>
        <v>angang</v>
      </c>
      <c r="J910" t="str">
        <f t="shared" si="1704"/>
        <v>PK</v>
      </c>
      <c r="K910" t="str">
        <f t="shared" si="1705"/>
        <v>PK</v>
      </c>
      <c r="L910" t="str">
        <f t="shared" si="1706"/>
        <v>true</v>
      </c>
      <c r="N910" s="7">
        <f t="shared" si="1714"/>
        <v>29.24</v>
      </c>
      <c r="O910" s="7">
        <f t="shared" si="1715"/>
        <v>29.24</v>
      </c>
      <c r="P910" s="7" t="str">
        <f t="shared" si="1716"/>
        <v/>
      </c>
      <c r="Q910" s="7" t="str">
        <f t="shared" si="1717"/>
        <v/>
      </c>
      <c r="R910" t="str">
        <f t="shared" ref="R910" si="1732">IF(AND(O910&gt;0,P911=0),"Valid","Invalid")</f>
        <v>Valid</v>
      </c>
      <c r="S910" t="str">
        <f t="shared" ref="S910" si="1733">IF(OR(Q912&gt;0,Q913&gt;0),"Present","Absent")</f>
        <v>Absent</v>
      </c>
      <c r="T910" t="str">
        <f t="shared" ref="T910" si="1734">IF(OR(Q912&lt;41,Q913&lt;41),"Ct&lt;41",IF(OR(Q912&gt;41,Q913&gt;41),"Ct&gt;41","No Ct"))</f>
        <v>Ct&lt;41</v>
      </c>
      <c r="V910" t="str">
        <f t="shared" ref="V910" si="1735">G910&amp;"_"&amp;I910&amp;"_"&amp;R910&amp;"_"&amp;S910&amp;"_"&amp;T910</f>
        <v>DL2022024_angang_Valid_Absent_Ct&lt;41</v>
      </c>
      <c r="X910">
        <f t="shared" ref="X910" si="1736">O910</f>
        <v>29.24</v>
      </c>
      <c r="Y910">
        <f t="shared" ref="Y910" si="1737">P911</f>
        <v>0</v>
      </c>
      <c r="Z910">
        <f t="shared" ref="Z910" si="1738">Q912+Q913</f>
        <v>0</v>
      </c>
    </row>
    <row r="911" spans="1:26" x14ac:dyDescent="0.25">
      <c r="A911" t="s">
        <v>73</v>
      </c>
      <c r="B911" t="s">
        <v>51</v>
      </c>
      <c r="C911" t="s">
        <v>472</v>
      </c>
      <c r="D911" t="s">
        <v>25</v>
      </c>
      <c r="E911" t="s">
        <v>39</v>
      </c>
      <c r="F911" t="s">
        <v>1247</v>
      </c>
      <c r="G911" t="str">
        <f t="shared" si="1701"/>
        <v>DL2022024</v>
      </c>
      <c r="H911" t="str">
        <f t="shared" si="1702"/>
        <v>12</v>
      </c>
      <c r="I911" t="str">
        <f t="shared" si="1703"/>
        <v>angang</v>
      </c>
      <c r="J911" t="str">
        <f t="shared" si="1704"/>
        <v>NK</v>
      </c>
      <c r="K911" t="str">
        <f t="shared" si="1705"/>
        <v>NK</v>
      </c>
      <c r="L911" t="str">
        <f t="shared" si="1706"/>
        <v>true</v>
      </c>
      <c r="N911" s="7">
        <f t="shared" si="1714"/>
        <v>0</v>
      </c>
      <c r="O911" s="7" t="str">
        <f t="shared" si="1715"/>
        <v/>
      </c>
      <c r="P911" s="7">
        <f t="shared" si="1716"/>
        <v>0</v>
      </c>
      <c r="Q911" s="7" t="str">
        <f t="shared" si="1717"/>
        <v/>
      </c>
    </row>
    <row r="912" spans="1:26" x14ac:dyDescent="0.25">
      <c r="A912" t="s">
        <v>98</v>
      </c>
      <c r="B912" t="s">
        <v>76</v>
      </c>
      <c r="C912" t="s">
        <v>482</v>
      </c>
      <c r="D912" t="s">
        <v>25</v>
      </c>
      <c r="E912" t="s">
        <v>39</v>
      </c>
      <c r="F912" t="s">
        <v>1247</v>
      </c>
      <c r="G912" t="str">
        <f t="shared" si="1701"/>
        <v>DL2022024</v>
      </c>
      <c r="H912" t="str">
        <f t="shared" si="1702"/>
        <v>12</v>
      </c>
      <c r="I912" t="str">
        <f t="shared" si="1703"/>
        <v>angang</v>
      </c>
      <c r="J912" t="str">
        <f t="shared" si="1704"/>
        <v>EP</v>
      </c>
      <c r="K912" t="str">
        <f t="shared" si="1705"/>
        <v>EP</v>
      </c>
      <c r="L912" t="str">
        <f t="shared" si="1706"/>
        <v>true</v>
      </c>
      <c r="N912" s="7">
        <f t="shared" si="1714"/>
        <v>0</v>
      </c>
      <c r="O912" s="7" t="str">
        <f t="shared" si="1715"/>
        <v/>
      </c>
      <c r="P912" s="7" t="str">
        <f t="shared" si="1716"/>
        <v/>
      </c>
      <c r="Q912" s="7">
        <f t="shared" si="1717"/>
        <v>0</v>
      </c>
    </row>
    <row r="913" spans="1:26" x14ac:dyDescent="0.25">
      <c r="A913" t="s">
        <v>111</v>
      </c>
      <c r="B913" t="s">
        <v>76</v>
      </c>
      <c r="C913" t="s">
        <v>482</v>
      </c>
      <c r="D913" t="s">
        <v>25</v>
      </c>
      <c r="E913" t="s">
        <v>39</v>
      </c>
      <c r="F913" t="s">
        <v>1247</v>
      </c>
      <c r="G913" t="str">
        <f t="shared" si="1701"/>
        <v>DL2022024</v>
      </c>
      <c r="H913" t="str">
        <f t="shared" si="1702"/>
        <v>12</v>
      </c>
      <c r="I913" t="str">
        <f t="shared" si="1703"/>
        <v>angang</v>
      </c>
      <c r="J913" t="str">
        <f t="shared" si="1704"/>
        <v>EP</v>
      </c>
      <c r="K913" t="str">
        <f t="shared" si="1705"/>
        <v>EP</v>
      </c>
      <c r="L913" t="str">
        <f t="shared" si="1706"/>
        <v>true</v>
      </c>
      <c r="N913" s="7">
        <f t="shared" si="1714"/>
        <v>0</v>
      </c>
      <c r="O913" s="7" t="str">
        <f t="shared" si="1715"/>
        <v/>
      </c>
      <c r="P913" s="7" t="str">
        <f t="shared" si="1716"/>
        <v/>
      </c>
      <c r="Q913" s="7">
        <f t="shared" si="1717"/>
        <v>0</v>
      </c>
    </row>
    <row r="914" spans="1:26" x14ac:dyDescent="0.25">
      <c r="A914" t="s">
        <v>172</v>
      </c>
      <c r="B914" t="s">
        <v>23</v>
      </c>
      <c r="C914" t="s">
        <v>705</v>
      </c>
      <c r="D914" t="s">
        <v>25</v>
      </c>
      <c r="E914" t="s">
        <v>39</v>
      </c>
      <c r="F914" t="s">
        <v>1247</v>
      </c>
      <c r="G914" t="str">
        <f t="shared" si="1701"/>
        <v>DL2022024</v>
      </c>
      <c r="H914" t="str">
        <f t="shared" si="1702"/>
        <v>13</v>
      </c>
      <c r="I914" t="str">
        <f t="shared" si="1703"/>
        <v>lisvul</v>
      </c>
      <c r="J914" t="str">
        <f t="shared" si="1704"/>
        <v>PK</v>
      </c>
      <c r="K914" t="str">
        <f t="shared" si="1705"/>
        <v>PK</v>
      </c>
      <c r="L914" t="str">
        <f t="shared" si="1706"/>
        <v>true</v>
      </c>
      <c r="N914" s="7">
        <f t="shared" si="1714"/>
        <v>0</v>
      </c>
      <c r="O914" s="7">
        <f t="shared" si="1715"/>
        <v>0</v>
      </c>
      <c r="P914" s="7" t="str">
        <f t="shared" si="1716"/>
        <v/>
      </c>
      <c r="Q914" s="7" t="str">
        <f t="shared" si="1717"/>
        <v/>
      </c>
      <c r="R914" t="str">
        <f t="shared" ref="R914" si="1739">IF(AND(O914&gt;0,P915=0),"Valid","Invalid")</f>
        <v>Invalid</v>
      </c>
      <c r="S914" t="str">
        <f t="shared" ref="S914" si="1740">IF(OR(Q916&gt;0,Q917&gt;0),"Present","Absent")</f>
        <v>Absent</v>
      </c>
      <c r="T914" t="str">
        <f t="shared" ref="T914" si="1741">IF(OR(Q916&lt;41,Q917&lt;41),"Ct&lt;41",IF(OR(Q916&gt;41,Q917&gt;41),"Ct&gt;41","No Ct"))</f>
        <v>Ct&lt;41</v>
      </c>
      <c r="V914" t="str">
        <f t="shared" ref="V914" si="1742">G914&amp;"_"&amp;I914&amp;"_"&amp;R914&amp;"_"&amp;S914&amp;"_"&amp;T914</f>
        <v>DL2022024_lisvul_Invalid_Absent_Ct&lt;41</v>
      </c>
      <c r="X914">
        <f t="shared" ref="X914" si="1743">O914</f>
        <v>0</v>
      </c>
      <c r="Y914">
        <f t="shared" ref="Y914" si="1744">P915</f>
        <v>39.380000000000003</v>
      </c>
      <c r="Z914">
        <f t="shared" ref="Z914" si="1745">Q916+Q917</f>
        <v>0</v>
      </c>
    </row>
    <row r="915" spans="1:26" x14ac:dyDescent="0.25">
      <c r="A915" t="s">
        <v>148</v>
      </c>
      <c r="B915" t="s">
        <v>51</v>
      </c>
      <c r="C915" t="s">
        <v>703</v>
      </c>
      <c r="D915" t="s">
        <v>25</v>
      </c>
      <c r="E915">
        <v>39.380000000000003</v>
      </c>
      <c r="F915" t="s">
        <v>1247</v>
      </c>
      <c r="G915" t="str">
        <f t="shared" si="1701"/>
        <v>DL2022024</v>
      </c>
      <c r="H915" t="str">
        <f t="shared" si="1702"/>
        <v>13</v>
      </c>
      <c r="I915" t="str">
        <f t="shared" si="1703"/>
        <v>lisvul</v>
      </c>
      <c r="J915" t="str">
        <f t="shared" si="1704"/>
        <v>NK</v>
      </c>
      <c r="K915" t="str">
        <f t="shared" si="1705"/>
        <v>NK</v>
      </c>
      <c r="L915" t="str">
        <f t="shared" si="1706"/>
        <v>true</v>
      </c>
      <c r="N915" s="7">
        <f t="shared" si="1714"/>
        <v>39.380000000000003</v>
      </c>
      <c r="O915" s="7" t="str">
        <f t="shared" si="1715"/>
        <v/>
      </c>
      <c r="P915" s="7">
        <f t="shared" si="1716"/>
        <v>39.380000000000003</v>
      </c>
      <c r="Q915" s="7" t="str">
        <f t="shared" si="1717"/>
        <v/>
      </c>
    </row>
    <row r="916" spans="1:26" x14ac:dyDescent="0.25">
      <c r="A916" t="s">
        <v>112</v>
      </c>
      <c r="B916" t="s">
        <v>76</v>
      </c>
      <c r="C916" t="s">
        <v>701</v>
      </c>
      <c r="D916" t="s">
        <v>25</v>
      </c>
      <c r="E916" t="s">
        <v>39</v>
      </c>
      <c r="F916" t="s">
        <v>1247</v>
      </c>
      <c r="G916" t="str">
        <f t="shared" si="1701"/>
        <v>DL2022024</v>
      </c>
      <c r="H916" t="str">
        <f t="shared" si="1702"/>
        <v>13</v>
      </c>
      <c r="I916" t="str">
        <f t="shared" si="1703"/>
        <v>lisvul</v>
      </c>
      <c r="J916" t="str">
        <f t="shared" si="1704"/>
        <v>EP</v>
      </c>
      <c r="K916" t="str">
        <f t="shared" si="1705"/>
        <v>EP</v>
      </c>
      <c r="L916" t="str">
        <f t="shared" si="1706"/>
        <v>true</v>
      </c>
      <c r="N916" s="7">
        <f t="shared" si="1714"/>
        <v>0</v>
      </c>
      <c r="O916" s="7" t="str">
        <f t="shared" si="1715"/>
        <v/>
      </c>
      <c r="P916" s="7" t="str">
        <f t="shared" si="1716"/>
        <v/>
      </c>
      <c r="Q916" s="7">
        <f t="shared" si="1717"/>
        <v>0</v>
      </c>
    </row>
    <row r="917" spans="1:26" x14ac:dyDescent="0.25">
      <c r="A917" t="s">
        <v>136</v>
      </c>
      <c r="B917" t="s">
        <v>76</v>
      </c>
      <c r="C917" t="s">
        <v>701</v>
      </c>
      <c r="D917" t="s">
        <v>25</v>
      </c>
      <c r="E917" t="s">
        <v>39</v>
      </c>
      <c r="F917" t="s">
        <v>1247</v>
      </c>
      <c r="G917" t="str">
        <f t="shared" si="1701"/>
        <v>DL2022024</v>
      </c>
      <c r="H917" t="str">
        <f t="shared" si="1702"/>
        <v>13</v>
      </c>
      <c r="I917" t="str">
        <f t="shared" si="1703"/>
        <v>lisvul</v>
      </c>
      <c r="J917" t="str">
        <f t="shared" si="1704"/>
        <v>EP</v>
      </c>
      <c r="K917" t="str">
        <f t="shared" si="1705"/>
        <v>EP</v>
      </c>
      <c r="L917" t="str">
        <f t="shared" si="1706"/>
        <v>true</v>
      </c>
      <c r="N917" s="7">
        <f t="shared" si="1714"/>
        <v>0</v>
      </c>
      <c r="O917" s="7" t="str">
        <f t="shared" si="1715"/>
        <v/>
      </c>
      <c r="P917" s="7" t="str">
        <f t="shared" si="1716"/>
        <v/>
      </c>
      <c r="Q917" s="7">
        <f t="shared" si="1717"/>
        <v>0</v>
      </c>
    </row>
    <row r="918" spans="1:26" x14ac:dyDescent="0.25">
      <c r="A918" t="s">
        <v>174</v>
      </c>
      <c r="B918" t="s">
        <v>23</v>
      </c>
      <c r="C918" t="s">
        <v>706</v>
      </c>
      <c r="D918" t="s">
        <v>25</v>
      </c>
      <c r="E918">
        <v>44.01</v>
      </c>
      <c r="F918" t="s">
        <v>1247</v>
      </c>
      <c r="G918" t="str">
        <f t="shared" si="1701"/>
        <v>DL2022024</v>
      </c>
      <c r="H918" t="str">
        <f t="shared" si="1702"/>
        <v>14</v>
      </c>
      <c r="I918" t="str">
        <f t="shared" si="1703"/>
        <v>lisvul</v>
      </c>
      <c r="J918" t="str">
        <f t="shared" si="1704"/>
        <v>PK</v>
      </c>
      <c r="K918" t="str">
        <f t="shared" si="1705"/>
        <v>PK</v>
      </c>
      <c r="L918" t="str">
        <f t="shared" si="1706"/>
        <v>true</v>
      </c>
      <c r="N918" s="7">
        <f t="shared" si="1714"/>
        <v>44.01</v>
      </c>
      <c r="O918" s="7">
        <f t="shared" si="1715"/>
        <v>44.01</v>
      </c>
      <c r="P918" s="7" t="str">
        <f t="shared" si="1716"/>
        <v/>
      </c>
      <c r="Q918" s="7" t="str">
        <f t="shared" si="1717"/>
        <v/>
      </c>
      <c r="R918" t="str">
        <f t="shared" ref="R918" si="1746">IF(AND(O918&gt;0,P919=0),"Valid","Invalid")</f>
        <v>Valid</v>
      </c>
      <c r="S918" t="str">
        <f t="shared" ref="S918" si="1747">IF(OR(Q920&gt;0,Q921&gt;0),"Present","Absent")</f>
        <v>Present</v>
      </c>
      <c r="T918" t="str">
        <f t="shared" ref="T918" si="1748">IF(OR(Q920&lt;41,Q921&lt;41),"Ct&lt;41",IF(OR(Q920&gt;41,Q921&gt;41),"Ct&gt;41","No Ct"))</f>
        <v>Ct&lt;41</v>
      </c>
      <c r="V918" t="str">
        <f t="shared" ref="V918" si="1749">G918&amp;"_"&amp;I918&amp;"_"&amp;R918&amp;"_"&amp;S918&amp;"_"&amp;T918</f>
        <v>DL2022024_lisvul_Valid_Present_Ct&lt;41</v>
      </c>
      <c r="X918">
        <f t="shared" ref="X918" si="1750">O918</f>
        <v>44.01</v>
      </c>
      <c r="Y918">
        <f t="shared" ref="Y918" si="1751">P919</f>
        <v>0</v>
      </c>
      <c r="Z918">
        <f t="shared" ref="Z918" si="1752">Q920+Q921</f>
        <v>42.9</v>
      </c>
    </row>
    <row r="919" spans="1:26" x14ac:dyDescent="0.25">
      <c r="A919" t="s">
        <v>150</v>
      </c>
      <c r="B919" t="s">
        <v>51</v>
      </c>
      <c r="C919" t="s">
        <v>704</v>
      </c>
      <c r="D919" t="s">
        <v>25</v>
      </c>
      <c r="E919" t="s">
        <v>39</v>
      </c>
      <c r="F919" t="s">
        <v>1247</v>
      </c>
      <c r="G919" t="str">
        <f t="shared" si="1701"/>
        <v>DL2022024</v>
      </c>
      <c r="H919" t="str">
        <f t="shared" si="1702"/>
        <v>14</v>
      </c>
      <c r="I919" t="str">
        <f t="shared" si="1703"/>
        <v>lisvul</v>
      </c>
      <c r="J919" t="str">
        <f t="shared" si="1704"/>
        <v>NK</v>
      </c>
      <c r="K919" t="str">
        <f t="shared" si="1705"/>
        <v>NK</v>
      </c>
      <c r="L919" t="str">
        <f t="shared" si="1706"/>
        <v>true</v>
      </c>
      <c r="N919" s="7">
        <f t="shared" si="1714"/>
        <v>0</v>
      </c>
      <c r="O919" s="7" t="str">
        <f t="shared" si="1715"/>
        <v/>
      </c>
      <c r="P919" s="7">
        <f t="shared" si="1716"/>
        <v>0</v>
      </c>
      <c r="Q919" s="7" t="str">
        <f t="shared" si="1717"/>
        <v/>
      </c>
    </row>
    <row r="920" spans="1:26" x14ac:dyDescent="0.25">
      <c r="A920" t="s">
        <v>114</v>
      </c>
      <c r="B920" t="s">
        <v>76</v>
      </c>
      <c r="C920" t="s">
        <v>702</v>
      </c>
      <c r="D920" t="s">
        <v>25</v>
      </c>
      <c r="E920">
        <v>42.9</v>
      </c>
      <c r="F920" t="s">
        <v>1247</v>
      </c>
      <c r="G920" t="str">
        <f t="shared" si="1701"/>
        <v>DL2022024</v>
      </c>
      <c r="H920" t="str">
        <f t="shared" si="1702"/>
        <v>14</v>
      </c>
      <c r="I920" t="str">
        <f t="shared" si="1703"/>
        <v>lisvul</v>
      </c>
      <c r="J920" t="str">
        <f t="shared" si="1704"/>
        <v>EP</v>
      </c>
      <c r="K920" t="str">
        <f t="shared" si="1705"/>
        <v>EP</v>
      </c>
      <c r="L920" t="str">
        <f t="shared" si="1706"/>
        <v>true</v>
      </c>
      <c r="N920" s="7">
        <f t="shared" si="1714"/>
        <v>42.9</v>
      </c>
      <c r="O920" s="7" t="str">
        <f t="shared" si="1715"/>
        <v/>
      </c>
      <c r="P920" s="7" t="str">
        <f t="shared" si="1716"/>
        <v/>
      </c>
      <c r="Q920" s="7">
        <f t="shared" si="1717"/>
        <v>42.9</v>
      </c>
    </row>
    <row r="921" spans="1:26" x14ac:dyDescent="0.25">
      <c r="A921" t="s">
        <v>137</v>
      </c>
      <c r="B921" t="s">
        <v>76</v>
      </c>
      <c r="C921" t="s">
        <v>702</v>
      </c>
      <c r="D921" t="s">
        <v>25</v>
      </c>
      <c r="E921" t="s">
        <v>39</v>
      </c>
      <c r="F921" t="s">
        <v>1247</v>
      </c>
      <c r="G921" t="str">
        <f t="shared" si="1701"/>
        <v>DL2022024</v>
      </c>
      <c r="H921" t="str">
        <f t="shared" si="1702"/>
        <v>14</v>
      </c>
      <c r="I921" t="str">
        <f t="shared" si="1703"/>
        <v>lisvul</v>
      </c>
      <c r="J921" t="str">
        <f t="shared" si="1704"/>
        <v>EP</v>
      </c>
      <c r="K921" t="str">
        <f t="shared" si="1705"/>
        <v>EP</v>
      </c>
      <c r="L921" t="str">
        <f t="shared" si="1706"/>
        <v>true</v>
      </c>
      <c r="N921" s="7">
        <f t="shared" si="1714"/>
        <v>0</v>
      </c>
      <c r="O921" s="7" t="str">
        <f t="shared" si="1715"/>
        <v/>
      </c>
      <c r="P921" s="7" t="str">
        <f t="shared" si="1716"/>
        <v/>
      </c>
      <c r="Q921" s="7">
        <f t="shared" si="1717"/>
        <v>0</v>
      </c>
    </row>
    <row r="922" spans="1:26" x14ac:dyDescent="0.25">
      <c r="A922" t="s">
        <v>176</v>
      </c>
      <c r="B922" t="s">
        <v>23</v>
      </c>
      <c r="C922" t="s">
        <v>509</v>
      </c>
      <c r="D922" t="s">
        <v>25</v>
      </c>
      <c r="E922">
        <v>28.76</v>
      </c>
      <c r="F922" t="s">
        <v>1247</v>
      </c>
      <c r="G922" t="str">
        <f t="shared" si="1701"/>
        <v>DL2022024</v>
      </c>
      <c r="H922" t="str">
        <f t="shared" si="1702"/>
        <v>15</v>
      </c>
      <c r="I922" t="str">
        <f t="shared" si="1703"/>
        <v>paclen</v>
      </c>
      <c r="J922" t="str">
        <f t="shared" si="1704"/>
        <v>PK</v>
      </c>
      <c r="K922" t="str">
        <f t="shared" si="1705"/>
        <v>PK</v>
      </c>
      <c r="L922" t="str">
        <f t="shared" si="1706"/>
        <v>true</v>
      </c>
      <c r="N922" s="7">
        <f t="shared" si="1714"/>
        <v>28.76</v>
      </c>
      <c r="O922" s="7">
        <f t="shared" si="1715"/>
        <v>28.76</v>
      </c>
      <c r="P922" s="7" t="str">
        <f t="shared" si="1716"/>
        <v/>
      </c>
      <c r="Q922" s="7" t="str">
        <f t="shared" si="1717"/>
        <v/>
      </c>
      <c r="R922" t="str">
        <f t="shared" ref="R922" si="1753">IF(AND(O922&gt;0,P923=0),"Valid","Invalid")</f>
        <v>Valid</v>
      </c>
      <c r="S922" t="str">
        <f t="shared" ref="S922" si="1754">IF(OR(Q924&gt;0,Q925&gt;0),"Present","Absent")</f>
        <v>Absent</v>
      </c>
      <c r="T922" t="str">
        <f t="shared" ref="T922" si="1755">IF(OR(Q924&lt;41,Q925&lt;41),"Ct&lt;41",IF(OR(Q924&gt;41,Q925&gt;41),"Ct&gt;41","No Ct"))</f>
        <v>Ct&lt;41</v>
      </c>
      <c r="V922" t="str">
        <f t="shared" ref="V922" si="1756">G922&amp;"_"&amp;I922&amp;"_"&amp;R922&amp;"_"&amp;S922&amp;"_"&amp;T922</f>
        <v>DL2022024_paclen_Valid_Absent_Ct&lt;41</v>
      </c>
      <c r="X922">
        <f t="shared" ref="X922" si="1757">O922</f>
        <v>28.76</v>
      </c>
      <c r="Y922">
        <f t="shared" ref="Y922" si="1758">P923</f>
        <v>0</v>
      </c>
      <c r="Z922">
        <f t="shared" ref="Z922" si="1759">Q924+Q925</f>
        <v>0</v>
      </c>
    </row>
    <row r="923" spans="1:26" x14ac:dyDescent="0.25">
      <c r="A923" t="s">
        <v>152</v>
      </c>
      <c r="B923" t="s">
        <v>51</v>
      </c>
      <c r="C923" t="s">
        <v>497</v>
      </c>
      <c r="D923" t="s">
        <v>25</v>
      </c>
      <c r="E923" t="s">
        <v>39</v>
      </c>
      <c r="F923" t="s">
        <v>1247</v>
      </c>
      <c r="G923" t="str">
        <f t="shared" si="1701"/>
        <v>DL2022024</v>
      </c>
      <c r="H923" t="str">
        <f t="shared" si="1702"/>
        <v>15</v>
      </c>
      <c r="I923" t="str">
        <f t="shared" si="1703"/>
        <v>paclen</v>
      </c>
      <c r="J923" t="str">
        <f t="shared" si="1704"/>
        <v>NK</v>
      </c>
      <c r="K923" t="str">
        <f t="shared" si="1705"/>
        <v>NK</v>
      </c>
      <c r="L923" t="str">
        <f t="shared" si="1706"/>
        <v>true</v>
      </c>
      <c r="N923" s="7">
        <f t="shared" si="1714"/>
        <v>0</v>
      </c>
      <c r="O923" s="7" t="str">
        <f t="shared" si="1715"/>
        <v/>
      </c>
      <c r="P923" s="7">
        <f t="shared" si="1716"/>
        <v>0</v>
      </c>
      <c r="Q923" s="7" t="str">
        <f t="shared" si="1717"/>
        <v/>
      </c>
    </row>
    <row r="924" spans="1:26" x14ac:dyDescent="0.25">
      <c r="A924" t="s">
        <v>116</v>
      </c>
      <c r="B924" t="s">
        <v>76</v>
      </c>
      <c r="C924" t="s">
        <v>485</v>
      </c>
      <c r="D924" t="s">
        <v>25</v>
      </c>
      <c r="E924" t="s">
        <v>39</v>
      </c>
      <c r="F924" t="s">
        <v>1247</v>
      </c>
      <c r="G924" t="str">
        <f t="shared" si="1701"/>
        <v>DL2022024</v>
      </c>
      <c r="H924" t="str">
        <f t="shared" si="1702"/>
        <v>15</v>
      </c>
      <c r="I924" t="str">
        <f t="shared" si="1703"/>
        <v>paclen</v>
      </c>
      <c r="J924" t="str">
        <f t="shared" si="1704"/>
        <v>EP</v>
      </c>
      <c r="K924" t="str">
        <f t="shared" si="1705"/>
        <v>EP</v>
      </c>
      <c r="L924" t="str">
        <f t="shared" si="1706"/>
        <v>true</v>
      </c>
      <c r="N924" s="7">
        <f t="shared" si="1714"/>
        <v>0</v>
      </c>
      <c r="O924" s="7" t="str">
        <f t="shared" si="1715"/>
        <v/>
      </c>
      <c r="P924" s="7" t="str">
        <f t="shared" si="1716"/>
        <v/>
      </c>
      <c r="Q924" s="7">
        <f t="shared" si="1717"/>
        <v>0</v>
      </c>
    </row>
    <row r="925" spans="1:26" x14ac:dyDescent="0.25">
      <c r="A925" t="s">
        <v>138</v>
      </c>
      <c r="B925" t="s">
        <v>76</v>
      </c>
      <c r="C925" t="s">
        <v>485</v>
      </c>
      <c r="D925" t="s">
        <v>25</v>
      </c>
      <c r="E925" t="s">
        <v>39</v>
      </c>
      <c r="F925" t="s">
        <v>1247</v>
      </c>
      <c r="G925" t="str">
        <f t="shared" si="1701"/>
        <v>DL2022024</v>
      </c>
      <c r="H925" t="str">
        <f t="shared" si="1702"/>
        <v>15</v>
      </c>
      <c r="I925" t="str">
        <f t="shared" si="1703"/>
        <v>paclen</v>
      </c>
      <c r="J925" t="str">
        <f t="shared" si="1704"/>
        <v>EP</v>
      </c>
      <c r="K925" t="str">
        <f t="shared" si="1705"/>
        <v>EP</v>
      </c>
      <c r="L925" t="str">
        <f t="shared" si="1706"/>
        <v>true</v>
      </c>
      <c r="N925" s="7">
        <f t="shared" si="1714"/>
        <v>0</v>
      </c>
      <c r="O925" s="7" t="str">
        <f t="shared" si="1715"/>
        <v/>
      </c>
      <c r="P925" s="7" t="str">
        <f t="shared" si="1716"/>
        <v/>
      </c>
      <c r="Q925" s="7">
        <f t="shared" si="1717"/>
        <v>0</v>
      </c>
    </row>
    <row r="926" spans="1:26" x14ac:dyDescent="0.25">
      <c r="A926" t="s">
        <v>178</v>
      </c>
      <c r="B926" t="s">
        <v>23</v>
      </c>
      <c r="C926" t="s">
        <v>510</v>
      </c>
      <c r="D926" t="s">
        <v>25</v>
      </c>
      <c r="E926" t="s">
        <v>39</v>
      </c>
      <c r="F926" t="s">
        <v>1247</v>
      </c>
      <c r="G926" t="str">
        <f t="shared" si="1701"/>
        <v>DL2022024</v>
      </c>
      <c r="H926" t="str">
        <f t="shared" si="1702"/>
        <v>16</v>
      </c>
      <c r="I926" t="str">
        <f t="shared" si="1703"/>
        <v>paclen</v>
      </c>
      <c r="J926" t="str">
        <f t="shared" si="1704"/>
        <v>PK</v>
      </c>
      <c r="K926" t="str">
        <f t="shared" si="1705"/>
        <v>PK</v>
      </c>
      <c r="L926" t="str">
        <f t="shared" si="1706"/>
        <v>true</v>
      </c>
      <c r="N926" s="7">
        <f t="shared" si="1714"/>
        <v>0</v>
      </c>
      <c r="O926" s="7">
        <f t="shared" si="1715"/>
        <v>0</v>
      </c>
      <c r="P926" s="7" t="str">
        <f t="shared" si="1716"/>
        <v/>
      </c>
      <c r="Q926" s="7" t="str">
        <f t="shared" si="1717"/>
        <v/>
      </c>
      <c r="R926" t="str">
        <f t="shared" ref="R926" si="1760">IF(AND(O926&gt;0,P927=0),"Valid","Invalid")</f>
        <v>Invalid</v>
      </c>
      <c r="S926" t="str">
        <f t="shared" ref="S926" si="1761">IF(OR(Q928&gt;0,Q929&gt;0),"Present","Absent")</f>
        <v>Absent</v>
      </c>
      <c r="T926" t="str">
        <f t="shared" ref="T926" si="1762">IF(OR(Q928&lt;41,Q929&lt;41),"Ct&lt;41",IF(OR(Q928&gt;41,Q929&gt;41),"Ct&gt;41","No Ct"))</f>
        <v>Ct&lt;41</v>
      </c>
      <c r="V926" t="str">
        <f t="shared" ref="V926" si="1763">G926&amp;"_"&amp;I926&amp;"_"&amp;R926&amp;"_"&amp;S926&amp;"_"&amp;T926</f>
        <v>DL2022024_paclen_Invalid_Absent_Ct&lt;41</v>
      </c>
      <c r="X926">
        <f t="shared" ref="X926" si="1764">O926</f>
        <v>0</v>
      </c>
      <c r="Y926">
        <f t="shared" ref="Y926" si="1765">P927</f>
        <v>0</v>
      </c>
      <c r="Z926">
        <f t="shared" ref="Z926" si="1766">Q928+Q929</f>
        <v>0</v>
      </c>
    </row>
    <row r="927" spans="1:26" x14ac:dyDescent="0.25">
      <c r="A927" t="s">
        <v>154</v>
      </c>
      <c r="B927" t="s">
        <v>51</v>
      </c>
      <c r="C927" t="s">
        <v>498</v>
      </c>
      <c r="D927" t="s">
        <v>25</v>
      </c>
      <c r="E927" t="s">
        <v>39</v>
      </c>
      <c r="F927" t="s">
        <v>1247</v>
      </c>
      <c r="G927" t="str">
        <f t="shared" si="1701"/>
        <v>DL2022024</v>
      </c>
      <c r="H927" t="str">
        <f t="shared" si="1702"/>
        <v>16</v>
      </c>
      <c r="I927" t="str">
        <f t="shared" si="1703"/>
        <v>paclen</v>
      </c>
      <c r="J927" t="str">
        <f t="shared" si="1704"/>
        <v>NK</v>
      </c>
      <c r="K927" t="str">
        <f t="shared" si="1705"/>
        <v>NK</v>
      </c>
      <c r="L927" t="str">
        <f t="shared" si="1706"/>
        <v>true</v>
      </c>
      <c r="N927" s="7">
        <f t="shared" si="1714"/>
        <v>0</v>
      </c>
      <c r="O927" s="7" t="str">
        <f t="shared" si="1715"/>
        <v/>
      </c>
      <c r="P927" s="7">
        <f t="shared" si="1716"/>
        <v>0</v>
      </c>
      <c r="Q927" s="7" t="str">
        <f t="shared" si="1717"/>
        <v/>
      </c>
    </row>
    <row r="928" spans="1:26" x14ac:dyDescent="0.25">
      <c r="A928" t="s">
        <v>118</v>
      </c>
      <c r="B928" t="s">
        <v>76</v>
      </c>
      <c r="C928" t="s">
        <v>486</v>
      </c>
      <c r="D928" t="s">
        <v>25</v>
      </c>
      <c r="E928" t="s">
        <v>39</v>
      </c>
      <c r="F928" t="s">
        <v>1247</v>
      </c>
      <c r="G928" t="str">
        <f t="shared" si="1701"/>
        <v>DL2022024</v>
      </c>
      <c r="H928" t="str">
        <f t="shared" si="1702"/>
        <v>16</v>
      </c>
      <c r="I928" t="str">
        <f t="shared" si="1703"/>
        <v>paclen</v>
      </c>
      <c r="J928" t="str">
        <f t="shared" si="1704"/>
        <v>EP</v>
      </c>
      <c r="K928" t="str">
        <f t="shared" si="1705"/>
        <v>EP</v>
      </c>
      <c r="L928" t="str">
        <f t="shared" si="1706"/>
        <v>true</v>
      </c>
      <c r="N928" s="7">
        <f t="shared" si="1714"/>
        <v>0</v>
      </c>
      <c r="O928" s="7" t="str">
        <f t="shared" si="1715"/>
        <v/>
      </c>
      <c r="P928" s="7" t="str">
        <f t="shared" si="1716"/>
        <v/>
      </c>
      <c r="Q928" s="7">
        <f t="shared" si="1717"/>
        <v>0</v>
      </c>
    </row>
    <row r="929" spans="1:26" x14ac:dyDescent="0.25">
      <c r="A929" t="s">
        <v>139</v>
      </c>
      <c r="B929" t="s">
        <v>76</v>
      </c>
      <c r="C929" t="s">
        <v>486</v>
      </c>
      <c r="D929" t="s">
        <v>25</v>
      </c>
      <c r="E929" t="s">
        <v>39</v>
      </c>
      <c r="F929" t="s">
        <v>1247</v>
      </c>
      <c r="G929" t="str">
        <f t="shared" si="1701"/>
        <v>DL2022024</v>
      </c>
      <c r="H929" t="str">
        <f t="shared" si="1702"/>
        <v>16</v>
      </c>
      <c r="I929" t="str">
        <f t="shared" si="1703"/>
        <v>paclen</v>
      </c>
      <c r="J929" t="str">
        <f t="shared" si="1704"/>
        <v>EP</v>
      </c>
      <c r="K929" t="str">
        <f t="shared" si="1705"/>
        <v>EP</v>
      </c>
      <c r="L929" t="str">
        <f t="shared" si="1706"/>
        <v>true</v>
      </c>
      <c r="N929" s="7">
        <f t="shared" si="1714"/>
        <v>0</v>
      </c>
      <c r="O929" s="7" t="str">
        <f t="shared" si="1715"/>
        <v/>
      </c>
      <c r="P929" s="7" t="str">
        <f t="shared" si="1716"/>
        <v/>
      </c>
      <c r="Q929" s="7">
        <f t="shared" si="1717"/>
        <v>0</v>
      </c>
    </row>
    <row r="930" spans="1:26" x14ac:dyDescent="0.25">
      <c r="A930" t="s">
        <v>180</v>
      </c>
      <c r="B930" t="s">
        <v>23</v>
      </c>
      <c r="C930" t="s">
        <v>511</v>
      </c>
      <c r="D930" t="s">
        <v>25</v>
      </c>
      <c r="E930" t="s">
        <v>39</v>
      </c>
      <c r="F930" t="s">
        <v>1247</v>
      </c>
      <c r="G930" t="str">
        <f t="shared" si="1701"/>
        <v>DL2022024</v>
      </c>
      <c r="H930" t="str">
        <f t="shared" si="1702"/>
        <v>17</v>
      </c>
      <c r="I930" t="str">
        <f t="shared" si="1703"/>
        <v>ponlep</v>
      </c>
      <c r="J930" t="str">
        <f t="shared" si="1704"/>
        <v>PK</v>
      </c>
      <c r="K930" t="str">
        <f t="shared" si="1705"/>
        <v>PK</v>
      </c>
      <c r="L930" t="str">
        <f t="shared" si="1706"/>
        <v>true</v>
      </c>
      <c r="N930" s="7">
        <f t="shared" si="1714"/>
        <v>0</v>
      </c>
      <c r="O930" s="7">
        <f t="shared" si="1715"/>
        <v>0</v>
      </c>
      <c r="P930" s="7" t="str">
        <f t="shared" si="1716"/>
        <v/>
      </c>
      <c r="Q930" s="7" t="str">
        <f t="shared" si="1717"/>
        <v/>
      </c>
      <c r="R930" t="str">
        <f t="shared" ref="R930" si="1767">IF(AND(O930&gt;0,P931=0),"Valid","Invalid")</f>
        <v>Invalid</v>
      </c>
      <c r="S930" t="str">
        <f t="shared" ref="S930" si="1768">IF(OR(Q932&gt;0,Q933&gt;0),"Present","Absent")</f>
        <v>Absent</v>
      </c>
      <c r="T930" t="str">
        <f t="shared" ref="T930" si="1769">IF(OR(Q932&lt;41,Q933&lt;41),"Ct&lt;41",IF(OR(Q932&gt;41,Q933&gt;41),"Ct&gt;41","No Ct"))</f>
        <v>Ct&lt;41</v>
      </c>
      <c r="V930" t="str">
        <f t="shared" ref="V930" si="1770">G930&amp;"_"&amp;I930&amp;"_"&amp;R930&amp;"_"&amp;S930&amp;"_"&amp;T930</f>
        <v>DL2022024_ponlep_Invalid_Absent_Ct&lt;41</v>
      </c>
      <c r="X930">
        <f t="shared" ref="X930" si="1771">O930</f>
        <v>0</v>
      </c>
      <c r="Y930">
        <f t="shared" ref="Y930" si="1772">P931</f>
        <v>0</v>
      </c>
      <c r="Z930">
        <f t="shared" ref="Z930" si="1773">Q932+Q933</f>
        <v>0</v>
      </c>
    </row>
    <row r="931" spans="1:26" x14ac:dyDescent="0.25">
      <c r="A931" t="s">
        <v>156</v>
      </c>
      <c r="B931" t="s">
        <v>51</v>
      </c>
      <c r="C931" t="s">
        <v>499</v>
      </c>
      <c r="D931" t="s">
        <v>25</v>
      </c>
      <c r="E931" t="s">
        <v>39</v>
      </c>
      <c r="F931" t="s">
        <v>1247</v>
      </c>
      <c r="G931" t="str">
        <f t="shared" si="1701"/>
        <v>DL2022024</v>
      </c>
      <c r="H931" t="str">
        <f t="shared" si="1702"/>
        <v>17</v>
      </c>
      <c r="I931" t="str">
        <f t="shared" si="1703"/>
        <v>ponlep</v>
      </c>
      <c r="J931" t="str">
        <f t="shared" si="1704"/>
        <v>NK</v>
      </c>
      <c r="K931" t="str">
        <f t="shared" si="1705"/>
        <v>NK</v>
      </c>
      <c r="L931" t="str">
        <f t="shared" si="1706"/>
        <v>true</v>
      </c>
      <c r="N931" s="7">
        <f t="shared" si="1714"/>
        <v>0</v>
      </c>
      <c r="O931" s="7" t="str">
        <f t="shared" si="1715"/>
        <v/>
      </c>
      <c r="P931" s="7">
        <f t="shared" si="1716"/>
        <v>0</v>
      </c>
      <c r="Q931" s="7" t="str">
        <f t="shared" si="1717"/>
        <v/>
      </c>
    </row>
    <row r="932" spans="1:26" x14ac:dyDescent="0.25">
      <c r="A932" t="s">
        <v>120</v>
      </c>
      <c r="B932" t="s">
        <v>76</v>
      </c>
      <c r="C932" t="s">
        <v>487</v>
      </c>
      <c r="D932" t="s">
        <v>25</v>
      </c>
      <c r="E932" t="s">
        <v>39</v>
      </c>
      <c r="F932" t="s">
        <v>1247</v>
      </c>
      <c r="G932" t="str">
        <f t="shared" si="1701"/>
        <v>DL2022024</v>
      </c>
      <c r="H932" t="str">
        <f t="shared" si="1702"/>
        <v>17</v>
      </c>
      <c r="I932" t="str">
        <f t="shared" si="1703"/>
        <v>ponlep</v>
      </c>
      <c r="J932" t="str">
        <f t="shared" si="1704"/>
        <v>EP</v>
      </c>
      <c r="K932" t="str">
        <f t="shared" si="1705"/>
        <v>EP</v>
      </c>
      <c r="L932" t="str">
        <f t="shared" si="1706"/>
        <v>true</v>
      </c>
      <c r="N932" s="7">
        <f t="shared" si="1714"/>
        <v>0</v>
      </c>
      <c r="O932" s="7" t="str">
        <f t="shared" si="1715"/>
        <v/>
      </c>
      <c r="P932" s="7" t="str">
        <f t="shared" si="1716"/>
        <v/>
      </c>
      <c r="Q932" s="7">
        <f t="shared" si="1717"/>
        <v>0</v>
      </c>
    </row>
    <row r="933" spans="1:26" x14ac:dyDescent="0.25">
      <c r="A933" t="s">
        <v>140</v>
      </c>
      <c r="B933" t="s">
        <v>76</v>
      </c>
      <c r="C933" t="s">
        <v>487</v>
      </c>
      <c r="D933" t="s">
        <v>25</v>
      </c>
      <c r="E933" t="s">
        <v>39</v>
      </c>
      <c r="F933" t="s">
        <v>1247</v>
      </c>
      <c r="G933" t="str">
        <f t="shared" si="1701"/>
        <v>DL2022024</v>
      </c>
      <c r="H933" t="str">
        <f t="shared" si="1702"/>
        <v>17</v>
      </c>
      <c r="I933" t="str">
        <f t="shared" si="1703"/>
        <v>ponlep</v>
      </c>
      <c r="J933" t="str">
        <f t="shared" si="1704"/>
        <v>EP</v>
      </c>
      <c r="K933" t="str">
        <f t="shared" si="1705"/>
        <v>EP</v>
      </c>
      <c r="L933" t="str">
        <f t="shared" si="1706"/>
        <v>true</v>
      </c>
      <c r="N933" s="7">
        <f t="shared" si="1714"/>
        <v>0</v>
      </c>
      <c r="O933" s="7" t="str">
        <f t="shared" si="1715"/>
        <v/>
      </c>
      <c r="P933" s="7" t="str">
        <f t="shared" si="1716"/>
        <v/>
      </c>
      <c r="Q933" s="7">
        <f t="shared" si="1717"/>
        <v>0</v>
      </c>
    </row>
    <row r="934" spans="1:26" x14ac:dyDescent="0.25">
      <c r="A934" t="s">
        <v>182</v>
      </c>
      <c r="B934" t="s">
        <v>23</v>
      </c>
      <c r="C934" t="s">
        <v>512</v>
      </c>
      <c r="D934" t="s">
        <v>25</v>
      </c>
      <c r="E934" t="s">
        <v>39</v>
      </c>
      <c r="F934" t="s">
        <v>1247</v>
      </c>
      <c r="G934" t="str">
        <f t="shared" si="1701"/>
        <v>DL2022024</v>
      </c>
      <c r="H934" t="str">
        <f t="shared" si="1702"/>
        <v>18</v>
      </c>
      <c r="I934" t="str">
        <f t="shared" si="1703"/>
        <v>ponlep</v>
      </c>
      <c r="J934" t="str">
        <f t="shared" si="1704"/>
        <v>PK</v>
      </c>
      <c r="K934" t="str">
        <f t="shared" si="1705"/>
        <v>PK</v>
      </c>
      <c r="L934" t="str">
        <f t="shared" si="1706"/>
        <v>true</v>
      </c>
      <c r="N934" s="7">
        <f t="shared" si="1714"/>
        <v>0</v>
      </c>
      <c r="O934" s="7">
        <f t="shared" si="1715"/>
        <v>0</v>
      </c>
      <c r="P934" s="7" t="str">
        <f t="shared" si="1716"/>
        <v/>
      </c>
      <c r="Q934" s="7" t="str">
        <f t="shared" si="1717"/>
        <v/>
      </c>
      <c r="R934" t="str">
        <f t="shared" ref="R934" si="1774">IF(AND(O934&gt;0,P935=0),"Valid","Invalid")</f>
        <v>Invalid</v>
      </c>
      <c r="S934" t="str">
        <f t="shared" ref="S934" si="1775">IF(OR(Q936&gt;0,Q937&gt;0),"Present","Absent")</f>
        <v>Absent</v>
      </c>
      <c r="T934" t="str">
        <f t="shared" ref="T934" si="1776">IF(OR(Q936&lt;41,Q937&lt;41),"Ct&lt;41",IF(OR(Q936&gt;41,Q937&gt;41),"Ct&gt;41","No Ct"))</f>
        <v>Ct&lt;41</v>
      </c>
      <c r="V934" t="str">
        <f t="shared" ref="V934" si="1777">G934&amp;"_"&amp;I934&amp;"_"&amp;R934&amp;"_"&amp;S934&amp;"_"&amp;T934</f>
        <v>DL2022024_ponlep_Invalid_Absent_Ct&lt;41</v>
      </c>
      <c r="X934">
        <f t="shared" ref="X934" si="1778">O934</f>
        <v>0</v>
      </c>
      <c r="Y934">
        <f t="shared" ref="Y934" si="1779">P935</f>
        <v>0</v>
      </c>
      <c r="Z934">
        <f t="shared" ref="Z934" si="1780">Q936+Q937</f>
        <v>0</v>
      </c>
    </row>
    <row r="935" spans="1:26" x14ac:dyDescent="0.25">
      <c r="A935" t="s">
        <v>158</v>
      </c>
      <c r="B935" t="s">
        <v>51</v>
      </c>
      <c r="C935" t="s">
        <v>500</v>
      </c>
      <c r="D935" t="s">
        <v>25</v>
      </c>
      <c r="E935" t="s">
        <v>39</v>
      </c>
      <c r="F935" t="s">
        <v>1247</v>
      </c>
      <c r="G935" t="str">
        <f t="shared" si="1701"/>
        <v>DL2022024</v>
      </c>
      <c r="H935" t="str">
        <f t="shared" si="1702"/>
        <v>18</v>
      </c>
      <c r="I935" t="str">
        <f t="shared" si="1703"/>
        <v>ponlep</v>
      </c>
      <c r="J935" t="str">
        <f t="shared" si="1704"/>
        <v>NK</v>
      </c>
      <c r="K935" t="str">
        <f t="shared" si="1705"/>
        <v>NK</v>
      </c>
      <c r="L935" t="str">
        <f t="shared" si="1706"/>
        <v>true</v>
      </c>
      <c r="N935" s="7">
        <f t="shared" si="1714"/>
        <v>0</v>
      </c>
      <c r="O935" s="7" t="str">
        <f t="shared" si="1715"/>
        <v/>
      </c>
      <c r="P935" s="7">
        <f t="shared" si="1716"/>
        <v>0</v>
      </c>
      <c r="Q935" s="7" t="str">
        <f t="shared" si="1717"/>
        <v/>
      </c>
    </row>
    <row r="936" spans="1:26" x14ac:dyDescent="0.25">
      <c r="A936" t="s">
        <v>122</v>
      </c>
      <c r="B936" t="s">
        <v>76</v>
      </c>
      <c r="C936" t="s">
        <v>488</v>
      </c>
      <c r="D936" t="s">
        <v>25</v>
      </c>
      <c r="E936" t="s">
        <v>39</v>
      </c>
      <c r="F936" t="s">
        <v>1247</v>
      </c>
      <c r="G936" t="str">
        <f t="shared" si="1701"/>
        <v>DL2022024</v>
      </c>
      <c r="H936" t="str">
        <f t="shared" si="1702"/>
        <v>18</v>
      </c>
      <c r="I936" t="str">
        <f t="shared" si="1703"/>
        <v>ponlep</v>
      </c>
      <c r="J936" t="str">
        <f t="shared" si="1704"/>
        <v>EP</v>
      </c>
      <c r="K936" t="str">
        <f t="shared" si="1705"/>
        <v>EP</v>
      </c>
      <c r="L936" t="str">
        <f t="shared" si="1706"/>
        <v>true</v>
      </c>
      <c r="N936" s="7">
        <f t="shared" si="1714"/>
        <v>0</v>
      </c>
      <c r="O936" s="7" t="str">
        <f t="shared" si="1715"/>
        <v/>
      </c>
      <c r="P936" s="7" t="str">
        <f t="shared" si="1716"/>
        <v/>
      </c>
      <c r="Q936" s="7">
        <f t="shared" si="1717"/>
        <v>0</v>
      </c>
    </row>
    <row r="937" spans="1:26" x14ac:dyDescent="0.25">
      <c r="A937" t="s">
        <v>141</v>
      </c>
      <c r="B937" t="s">
        <v>76</v>
      </c>
      <c r="C937" t="s">
        <v>488</v>
      </c>
      <c r="D937" t="s">
        <v>25</v>
      </c>
      <c r="E937" t="s">
        <v>39</v>
      </c>
      <c r="F937" t="s">
        <v>1247</v>
      </c>
      <c r="G937" t="str">
        <f t="shared" si="1701"/>
        <v>DL2022024</v>
      </c>
      <c r="H937" t="str">
        <f t="shared" si="1702"/>
        <v>18</v>
      </c>
      <c r="I937" t="str">
        <f t="shared" si="1703"/>
        <v>ponlep</v>
      </c>
      <c r="J937" t="str">
        <f t="shared" si="1704"/>
        <v>EP</v>
      </c>
      <c r="K937" t="str">
        <f t="shared" si="1705"/>
        <v>EP</v>
      </c>
      <c r="L937" t="str">
        <f t="shared" si="1706"/>
        <v>true</v>
      </c>
      <c r="N937" s="7">
        <f t="shared" si="1714"/>
        <v>0</v>
      </c>
      <c r="O937" s="7" t="str">
        <f t="shared" si="1715"/>
        <v/>
      </c>
      <c r="P937" s="7" t="str">
        <f t="shared" si="1716"/>
        <v/>
      </c>
      <c r="Q937" s="7">
        <f t="shared" si="1717"/>
        <v>0</v>
      </c>
    </row>
    <row r="938" spans="1:26" x14ac:dyDescent="0.25">
      <c r="A938" t="s">
        <v>184</v>
      </c>
      <c r="B938" t="s">
        <v>23</v>
      </c>
      <c r="C938" t="s">
        <v>513</v>
      </c>
      <c r="D938" t="s">
        <v>25</v>
      </c>
      <c r="E938">
        <v>24.59</v>
      </c>
      <c r="F938" t="s">
        <v>1247</v>
      </c>
      <c r="G938" t="str">
        <f t="shared" si="1701"/>
        <v>DL2022024</v>
      </c>
      <c r="H938" t="str">
        <f t="shared" si="1702"/>
        <v>19</v>
      </c>
      <c r="I938" t="str">
        <f t="shared" si="1703"/>
        <v>erisin</v>
      </c>
      <c r="J938" t="str">
        <f t="shared" si="1704"/>
        <v>PK</v>
      </c>
      <c r="K938" t="str">
        <f t="shared" si="1705"/>
        <v>PK</v>
      </c>
      <c r="L938" t="str">
        <f t="shared" si="1706"/>
        <v>true</v>
      </c>
      <c r="N938" s="7">
        <f t="shared" si="1714"/>
        <v>24.59</v>
      </c>
      <c r="O938" s="7">
        <f t="shared" si="1715"/>
        <v>24.59</v>
      </c>
      <c r="P938" s="7" t="str">
        <f t="shared" si="1716"/>
        <v/>
      </c>
      <c r="Q938" s="7" t="str">
        <f t="shared" si="1717"/>
        <v/>
      </c>
      <c r="R938" t="str">
        <f t="shared" ref="R938" si="1781">IF(AND(O938&gt;0,P939=0),"Valid","Invalid")</f>
        <v>Valid</v>
      </c>
      <c r="S938" t="str">
        <f t="shared" ref="S938" si="1782">IF(OR(Q940&gt;0,Q941&gt;0),"Present","Absent")</f>
        <v>Absent</v>
      </c>
      <c r="T938" t="str">
        <f t="shared" ref="T938" si="1783">IF(OR(Q940&lt;41,Q941&lt;41),"Ct&lt;41",IF(OR(Q940&gt;41,Q941&gt;41),"Ct&gt;41","No Ct"))</f>
        <v>Ct&lt;41</v>
      </c>
      <c r="V938" t="str">
        <f t="shared" ref="V938" si="1784">G938&amp;"_"&amp;I938&amp;"_"&amp;R938&amp;"_"&amp;S938&amp;"_"&amp;T938</f>
        <v>DL2022024_erisin_Valid_Absent_Ct&lt;41</v>
      </c>
      <c r="X938">
        <f t="shared" ref="X938" si="1785">O938</f>
        <v>24.59</v>
      </c>
      <c r="Y938">
        <f t="shared" ref="Y938" si="1786">P939</f>
        <v>0</v>
      </c>
      <c r="Z938">
        <f t="shared" ref="Z938" si="1787">Q940+Q941</f>
        <v>0</v>
      </c>
    </row>
    <row r="939" spans="1:26" x14ac:dyDescent="0.25">
      <c r="A939" t="s">
        <v>160</v>
      </c>
      <c r="B939" t="s">
        <v>51</v>
      </c>
      <c r="C939" t="s">
        <v>501</v>
      </c>
      <c r="D939" t="s">
        <v>25</v>
      </c>
      <c r="E939" t="s">
        <v>39</v>
      </c>
      <c r="F939" t="s">
        <v>1247</v>
      </c>
      <c r="G939" t="str">
        <f t="shared" si="1701"/>
        <v>DL2022024</v>
      </c>
      <c r="H939" t="str">
        <f t="shared" si="1702"/>
        <v>19</v>
      </c>
      <c r="I939" t="str">
        <f t="shared" si="1703"/>
        <v>erisin</v>
      </c>
      <c r="J939" t="str">
        <f t="shared" si="1704"/>
        <v>NK</v>
      </c>
      <c r="K939" t="str">
        <f t="shared" si="1705"/>
        <v>NK</v>
      </c>
      <c r="L939" t="str">
        <f t="shared" si="1706"/>
        <v>true</v>
      </c>
      <c r="N939" s="7">
        <f t="shared" si="1714"/>
        <v>0</v>
      </c>
      <c r="O939" s="7" t="str">
        <f t="shared" si="1715"/>
        <v/>
      </c>
      <c r="P939" s="7">
        <f t="shared" si="1716"/>
        <v>0</v>
      </c>
      <c r="Q939" s="7" t="str">
        <f t="shared" si="1717"/>
        <v/>
      </c>
    </row>
    <row r="940" spans="1:26" x14ac:dyDescent="0.25">
      <c r="A940" t="s">
        <v>124</v>
      </c>
      <c r="B940" t="s">
        <v>76</v>
      </c>
      <c r="C940" t="s">
        <v>489</v>
      </c>
      <c r="D940" t="s">
        <v>25</v>
      </c>
      <c r="E940" t="s">
        <v>39</v>
      </c>
      <c r="F940" t="s">
        <v>1247</v>
      </c>
      <c r="G940" t="str">
        <f t="shared" si="1701"/>
        <v>DL2022024</v>
      </c>
      <c r="H940" t="str">
        <f t="shared" si="1702"/>
        <v>19</v>
      </c>
      <c r="I940" t="str">
        <f t="shared" si="1703"/>
        <v>erisin</v>
      </c>
      <c r="J940" t="str">
        <f t="shared" si="1704"/>
        <v>EP</v>
      </c>
      <c r="K940" t="str">
        <f t="shared" si="1705"/>
        <v>EP</v>
      </c>
      <c r="L940" t="str">
        <f t="shared" si="1706"/>
        <v>true</v>
      </c>
      <c r="N940" s="7">
        <f t="shared" si="1714"/>
        <v>0</v>
      </c>
      <c r="O940" s="7" t="str">
        <f t="shared" si="1715"/>
        <v/>
      </c>
      <c r="P940" s="7" t="str">
        <f t="shared" si="1716"/>
        <v/>
      </c>
      <c r="Q940" s="7">
        <f t="shared" si="1717"/>
        <v>0</v>
      </c>
    </row>
    <row r="941" spans="1:26" x14ac:dyDescent="0.25">
      <c r="A941" t="s">
        <v>142</v>
      </c>
      <c r="B941" t="s">
        <v>76</v>
      </c>
      <c r="C941" t="s">
        <v>489</v>
      </c>
      <c r="D941" t="s">
        <v>25</v>
      </c>
      <c r="E941" t="s">
        <v>39</v>
      </c>
      <c r="F941" t="s">
        <v>1247</v>
      </c>
      <c r="G941" t="str">
        <f t="shared" si="1701"/>
        <v>DL2022024</v>
      </c>
      <c r="H941" t="str">
        <f t="shared" si="1702"/>
        <v>19</v>
      </c>
      <c r="I941" t="str">
        <f t="shared" si="1703"/>
        <v>erisin</v>
      </c>
      <c r="J941" t="str">
        <f t="shared" si="1704"/>
        <v>EP</v>
      </c>
      <c r="K941" t="str">
        <f t="shared" si="1705"/>
        <v>EP</v>
      </c>
      <c r="L941" t="str">
        <f t="shared" si="1706"/>
        <v>true</v>
      </c>
      <c r="N941" s="7">
        <f t="shared" si="1714"/>
        <v>0</v>
      </c>
      <c r="O941" s="7" t="str">
        <f t="shared" si="1715"/>
        <v/>
      </c>
      <c r="P941" s="7" t="str">
        <f t="shared" si="1716"/>
        <v/>
      </c>
      <c r="Q941" s="7">
        <f t="shared" si="1717"/>
        <v>0</v>
      </c>
    </row>
    <row r="942" spans="1:26" x14ac:dyDescent="0.25">
      <c r="A942" t="s">
        <v>186</v>
      </c>
      <c r="B942" t="s">
        <v>23</v>
      </c>
      <c r="C942" t="s">
        <v>514</v>
      </c>
      <c r="D942" t="s">
        <v>25</v>
      </c>
      <c r="E942">
        <v>23.96</v>
      </c>
      <c r="F942" t="s">
        <v>1247</v>
      </c>
      <c r="G942" t="str">
        <f t="shared" si="1701"/>
        <v>DL2022024</v>
      </c>
      <c r="H942" t="str">
        <f t="shared" si="1702"/>
        <v>20</v>
      </c>
      <c r="I942" t="str">
        <f t="shared" si="1703"/>
        <v>erisin</v>
      </c>
      <c r="J942" t="str">
        <f t="shared" si="1704"/>
        <v>PK</v>
      </c>
      <c r="K942" t="str">
        <f t="shared" si="1705"/>
        <v>PK</v>
      </c>
      <c r="L942" t="str">
        <f t="shared" si="1706"/>
        <v>true</v>
      </c>
      <c r="N942" s="7">
        <f t="shared" si="1714"/>
        <v>23.96</v>
      </c>
      <c r="O942" s="7">
        <f t="shared" si="1715"/>
        <v>23.96</v>
      </c>
      <c r="P942" s="7" t="str">
        <f t="shared" si="1716"/>
        <v/>
      </c>
      <c r="Q942" s="7" t="str">
        <f t="shared" si="1717"/>
        <v/>
      </c>
      <c r="R942" t="str">
        <f t="shared" ref="R942" si="1788">IF(AND(O942&gt;0,P943=0),"Valid","Invalid")</f>
        <v>Valid</v>
      </c>
      <c r="S942" t="str">
        <f t="shared" ref="S942" si="1789">IF(OR(Q944&gt;0,Q945&gt;0),"Present","Absent")</f>
        <v>Absent</v>
      </c>
      <c r="T942" t="str">
        <f t="shared" ref="T942" si="1790">IF(OR(Q944&lt;41,Q945&lt;41),"Ct&lt;41",IF(OR(Q944&gt;41,Q945&gt;41),"Ct&gt;41","No Ct"))</f>
        <v>Ct&lt;41</v>
      </c>
      <c r="V942" t="str">
        <f t="shared" ref="V942" si="1791">G942&amp;"_"&amp;I942&amp;"_"&amp;R942&amp;"_"&amp;S942&amp;"_"&amp;T942</f>
        <v>DL2022024_erisin_Valid_Absent_Ct&lt;41</v>
      </c>
      <c r="X942">
        <f t="shared" ref="X942" si="1792">O942</f>
        <v>23.96</v>
      </c>
      <c r="Y942">
        <f t="shared" ref="Y942" si="1793">P943</f>
        <v>0</v>
      </c>
      <c r="Z942">
        <f t="shared" ref="Z942" si="1794">Q944+Q945</f>
        <v>0</v>
      </c>
    </row>
    <row r="943" spans="1:26" x14ac:dyDescent="0.25">
      <c r="A943" t="s">
        <v>162</v>
      </c>
      <c r="B943" t="s">
        <v>51</v>
      </c>
      <c r="C943" t="s">
        <v>502</v>
      </c>
      <c r="D943" t="s">
        <v>25</v>
      </c>
      <c r="E943" t="s">
        <v>39</v>
      </c>
      <c r="F943" t="s">
        <v>1247</v>
      </c>
      <c r="G943" t="str">
        <f t="shared" si="1701"/>
        <v>DL2022024</v>
      </c>
      <c r="H943" t="str">
        <f t="shared" si="1702"/>
        <v>20</v>
      </c>
      <c r="I943" t="str">
        <f t="shared" si="1703"/>
        <v>erisin</v>
      </c>
      <c r="J943" t="str">
        <f t="shared" si="1704"/>
        <v>NK</v>
      </c>
      <c r="K943" t="str">
        <f t="shared" si="1705"/>
        <v>NK</v>
      </c>
      <c r="L943" t="str">
        <f t="shared" si="1706"/>
        <v>true</v>
      </c>
      <c r="N943" s="7">
        <f t="shared" si="1714"/>
        <v>0</v>
      </c>
      <c r="O943" s="7" t="str">
        <f t="shared" si="1715"/>
        <v/>
      </c>
      <c r="P943" s="7">
        <f t="shared" si="1716"/>
        <v>0</v>
      </c>
      <c r="Q943" s="7" t="str">
        <f t="shared" si="1717"/>
        <v/>
      </c>
    </row>
    <row r="944" spans="1:26" x14ac:dyDescent="0.25">
      <c r="A944" t="s">
        <v>126</v>
      </c>
      <c r="B944" t="s">
        <v>76</v>
      </c>
      <c r="C944" t="s">
        <v>490</v>
      </c>
      <c r="D944" t="s">
        <v>25</v>
      </c>
      <c r="E944" t="s">
        <v>39</v>
      </c>
      <c r="F944" t="s">
        <v>1247</v>
      </c>
      <c r="G944" t="str">
        <f t="shared" si="1701"/>
        <v>DL2022024</v>
      </c>
      <c r="H944" t="str">
        <f t="shared" si="1702"/>
        <v>20</v>
      </c>
      <c r="I944" t="str">
        <f t="shared" si="1703"/>
        <v>erisin</v>
      </c>
      <c r="J944" t="str">
        <f t="shared" si="1704"/>
        <v>EP</v>
      </c>
      <c r="K944" t="str">
        <f t="shared" si="1705"/>
        <v>EP</v>
      </c>
      <c r="L944" t="str">
        <f t="shared" si="1706"/>
        <v>true</v>
      </c>
      <c r="N944" s="7">
        <f t="shared" si="1714"/>
        <v>0</v>
      </c>
      <c r="O944" s="7" t="str">
        <f t="shared" si="1715"/>
        <v/>
      </c>
      <c r="P944" s="7" t="str">
        <f t="shared" si="1716"/>
        <v/>
      </c>
      <c r="Q944" s="7">
        <f t="shared" si="1717"/>
        <v>0</v>
      </c>
    </row>
    <row r="945" spans="1:26" x14ac:dyDescent="0.25">
      <c r="A945" t="s">
        <v>143</v>
      </c>
      <c r="B945" t="s">
        <v>76</v>
      </c>
      <c r="C945" t="s">
        <v>490</v>
      </c>
      <c r="D945" t="s">
        <v>25</v>
      </c>
      <c r="E945" t="s">
        <v>39</v>
      </c>
      <c r="F945" t="s">
        <v>1247</v>
      </c>
      <c r="G945" t="str">
        <f t="shared" si="1701"/>
        <v>DL2022024</v>
      </c>
      <c r="H945" t="str">
        <f t="shared" si="1702"/>
        <v>20</v>
      </c>
      <c r="I945" t="str">
        <f t="shared" si="1703"/>
        <v>erisin</v>
      </c>
      <c r="J945" t="str">
        <f t="shared" si="1704"/>
        <v>EP</v>
      </c>
      <c r="K945" t="str">
        <f t="shared" si="1705"/>
        <v>EP</v>
      </c>
      <c r="L945" t="str">
        <f t="shared" si="1706"/>
        <v>true</v>
      </c>
      <c r="N945" s="7">
        <f t="shared" si="1714"/>
        <v>0</v>
      </c>
      <c r="O945" s="7" t="str">
        <f t="shared" si="1715"/>
        <v/>
      </c>
      <c r="P945" s="7" t="str">
        <f t="shared" si="1716"/>
        <v/>
      </c>
      <c r="Q945" s="7">
        <f t="shared" si="1717"/>
        <v>0</v>
      </c>
    </row>
    <row r="946" spans="1:26" x14ac:dyDescent="0.25">
      <c r="A946" t="s">
        <v>188</v>
      </c>
      <c r="B946" t="s">
        <v>23</v>
      </c>
      <c r="C946" t="s">
        <v>515</v>
      </c>
      <c r="D946" t="s">
        <v>25</v>
      </c>
      <c r="E946">
        <v>25.84</v>
      </c>
      <c r="F946" t="s">
        <v>1247</v>
      </c>
      <c r="G946" t="str">
        <f t="shared" si="1701"/>
        <v>DL2022024</v>
      </c>
      <c r="H946" t="str">
        <f t="shared" si="1702"/>
        <v>21</v>
      </c>
      <c r="I946" t="str">
        <f t="shared" si="1703"/>
        <v>dytlat</v>
      </c>
      <c r="J946" t="str">
        <f t="shared" si="1704"/>
        <v>PK</v>
      </c>
      <c r="K946" t="str">
        <f t="shared" si="1705"/>
        <v>PK</v>
      </c>
      <c r="L946" t="str">
        <f t="shared" si="1706"/>
        <v>true</v>
      </c>
      <c r="N946" s="7">
        <f t="shared" si="1714"/>
        <v>25.84</v>
      </c>
      <c r="O946" s="7">
        <f t="shared" si="1715"/>
        <v>25.84</v>
      </c>
      <c r="P946" s="7" t="str">
        <f t="shared" si="1716"/>
        <v/>
      </c>
      <c r="Q946" s="7" t="str">
        <f t="shared" si="1717"/>
        <v/>
      </c>
      <c r="R946" t="str">
        <f t="shared" ref="R946" si="1795">IF(AND(O946&gt;0,P947=0),"Valid","Invalid")</f>
        <v>Valid</v>
      </c>
      <c r="S946" t="str">
        <f t="shared" ref="S946" si="1796">IF(OR(Q948&gt;0,Q949&gt;0),"Present","Absent")</f>
        <v>Absent</v>
      </c>
      <c r="T946" t="str">
        <f t="shared" ref="T946" si="1797">IF(OR(Q948&lt;41,Q949&lt;41),"Ct&lt;41",IF(OR(Q948&gt;41,Q949&gt;41),"Ct&gt;41","No Ct"))</f>
        <v>Ct&lt;41</v>
      </c>
      <c r="V946" t="str">
        <f t="shared" ref="V946" si="1798">G946&amp;"_"&amp;I946&amp;"_"&amp;R946&amp;"_"&amp;S946&amp;"_"&amp;T946</f>
        <v>DL2022024_dytlat_Valid_Absent_Ct&lt;41</v>
      </c>
      <c r="X946">
        <f t="shared" ref="X946" si="1799">O946</f>
        <v>25.84</v>
      </c>
      <c r="Y946">
        <f t="shared" ref="Y946" si="1800">P947</f>
        <v>0</v>
      </c>
      <c r="Z946">
        <f t="shared" ref="Z946" si="1801">Q948+Q949</f>
        <v>0</v>
      </c>
    </row>
    <row r="947" spans="1:26" x14ac:dyDescent="0.25">
      <c r="A947" t="s">
        <v>164</v>
      </c>
      <c r="B947" t="s">
        <v>51</v>
      </c>
      <c r="C947" t="s">
        <v>503</v>
      </c>
      <c r="D947" t="s">
        <v>25</v>
      </c>
      <c r="E947" t="s">
        <v>39</v>
      </c>
      <c r="F947" t="s">
        <v>1247</v>
      </c>
      <c r="G947" t="str">
        <f t="shared" si="1701"/>
        <v>DL2022024</v>
      </c>
      <c r="H947" t="str">
        <f t="shared" si="1702"/>
        <v>21</v>
      </c>
      <c r="I947" t="str">
        <f t="shared" si="1703"/>
        <v>dytlat</v>
      </c>
      <c r="J947" t="str">
        <f t="shared" si="1704"/>
        <v>NK</v>
      </c>
      <c r="K947" t="str">
        <f t="shared" si="1705"/>
        <v>NK</v>
      </c>
      <c r="L947" t="str">
        <f t="shared" si="1706"/>
        <v>true</v>
      </c>
      <c r="N947" s="7">
        <f t="shared" si="1714"/>
        <v>0</v>
      </c>
      <c r="O947" s="7" t="str">
        <f t="shared" si="1715"/>
        <v/>
      </c>
      <c r="P947" s="7">
        <f t="shared" si="1716"/>
        <v>0</v>
      </c>
      <c r="Q947" s="7" t="str">
        <f t="shared" si="1717"/>
        <v/>
      </c>
    </row>
    <row r="948" spans="1:26" x14ac:dyDescent="0.25">
      <c r="A948" t="s">
        <v>128</v>
      </c>
      <c r="B948" t="s">
        <v>76</v>
      </c>
      <c r="C948" t="s">
        <v>491</v>
      </c>
      <c r="D948" t="s">
        <v>25</v>
      </c>
      <c r="E948" t="s">
        <v>39</v>
      </c>
      <c r="F948" t="s">
        <v>1247</v>
      </c>
      <c r="G948" t="str">
        <f t="shared" si="1701"/>
        <v>DL2022024</v>
      </c>
      <c r="H948" t="str">
        <f t="shared" si="1702"/>
        <v>21</v>
      </c>
      <c r="I948" t="str">
        <f t="shared" si="1703"/>
        <v>dytlat</v>
      </c>
      <c r="J948" t="str">
        <f t="shared" si="1704"/>
        <v>EP</v>
      </c>
      <c r="K948" t="str">
        <f t="shared" si="1705"/>
        <v>EP</v>
      </c>
      <c r="L948" t="str">
        <f t="shared" si="1706"/>
        <v>true</v>
      </c>
      <c r="N948" s="7">
        <f t="shared" si="1714"/>
        <v>0</v>
      </c>
      <c r="O948" s="7" t="str">
        <f t="shared" si="1715"/>
        <v/>
      </c>
      <c r="P948" s="7" t="str">
        <f t="shared" si="1716"/>
        <v/>
      </c>
      <c r="Q948" s="7">
        <f t="shared" si="1717"/>
        <v>0</v>
      </c>
    </row>
    <row r="949" spans="1:26" x14ac:dyDescent="0.25">
      <c r="A949" t="s">
        <v>144</v>
      </c>
      <c r="B949" t="s">
        <v>76</v>
      </c>
      <c r="C949" t="s">
        <v>491</v>
      </c>
      <c r="D949" t="s">
        <v>25</v>
      </c>
      <c r="E949" t="s">
        <v>39</v>
      </c>
      <c r="F949" t="s">
        <v>1247</v>
      </c>
      <c r="G949" t="str">
        <f t="shared" si="1701"/>
        <v>DL2022024</v>
      </c>
      <c r="H949" t="str">
        <f t="shared" si="1702"/>
        <v>21</v>
      </c>
      <c r="I949" t="str">
        <f t="shared" si="1703"/>
        <v>dytlat</v>
      </c>
      <c r="J949" t="str">
        <f t="shared" si="1704"/>
        <v>EP</v>
      </c>
      <c r="K949" t="str">
        <f t="shared" si="1705"/>
        <v>EP</v>
      </c>
      <c r="L949" t="str">
        <f t="shared" si="1706"/>
        <v>true</v>
      </c>
      <c r="N949" s="7">
        <f t="shared" si="1714"/>
        <v>0</v>
      </c>
      <c r="O949" s="7" t="str">
        <f t="shared" si="1715"/>
        <v/>
      </c>
      <c r="P949" s="7" t="str">
        <f t="shared" si="1716"/>
        <v/>
      </c>
      <c r="Q949" s="7">
        <f t="shared" si="1717"/>
        <v>0</v>
      </c>
    </row>
    <row r="950" spans="1:26" x14ac:dyDescent="0.25">
      <c r="A950" t="s">
        <v>190</v>
      </c>
      <c r="B950" t="s">
        <v>23</v>
      </c>
      <c r="C950" t="s">
        <v>516</v>
      </c>
      <c r="D950" t="s">
        <v>25</v>
      </c>
      <c r="E950" t="s">
        <v>39</v>
      </c>
      <c r="F950" t="s">
        <v>1247</v>
      </c>
      <c r="G950" t="str">
        <f t="shared" si="1701"/>
        <v>DL2022024</v>
      </c>
      <c r="H950" t="str">
        <f t="shared" si="1702"/>
        <v>22</v>
      </c>
      <c r="I950" t="str">
        <f t="shared" si="1703"/>
        <v>dytlat</v>
      </c>
      <c r="J950" t="str">
        <f t="shared" si="1704"/>
        <v>PK</v>
      </c>
      <c r="K950" t="str">
        <f t="shared" si="1705"/>
        <v>PK</v>
      </c>
      <c r="L950" t="str">
        <f t="shared" si="1706"/>
        <v>true</v>
      </c>
      <c r="N950" s="7">
        <f t="shared" si="1714"/>
        <v>0</v>
      </c>
      <c r="O950" s="7">
        <f t="shared" si="1715"/>
        <v>0</v>
      </c>
      <c r="P950" s="7" t="str">
        <f t="shared" si="1716"/>
        <v/>
      </c>
      <c r="Q950" s="7" t="str">
        <f t="shared" si="1717"/>
        <v/>
      </c>
      <c r="R950" t="str">
        <f t="shared" ref="R950" si="1802">IF(AND(O950&gt;0,P951=0),"Valid","Invalid")</f>
        <v>Invalid</v>
      </c>
      <c r="S950" t="str">
        <f t="shared" ref="S950" si="1803">IF(OR(Q952&gt;0,Q953&gt;0),"Present","Absent")</f>
        <v>Absent</v>
      </c>
      <c r="T950" t="str">
        <f t="shared" ref="T950" si="1804">IF(OR(Q952&lt;41,Q953&lt;41),"Ct&lt;41",IF(OR(Q952&gt;41,Q953&gt;41),"Ct&gt;41","No Ct"))</f>
        <v>Ct&lt;41</v>
      </c>
      <c r="V950" t="str">
        <f t="shared" ref="V950" si="1805">G950&amp;"_"&amp;I950&amp;"_"&amp;R950&amp;"_"&amp;S950&amp;"_"&amp;T950</f>
        <v>DL2022024_dytlat_Invalid_Absent_Ct&lt;41</v>
      </c>
      <c r="X950">
        <f t="shared" ref="X950" si="1806">O950</f>
        <v>0</v>
      </c>
      <c r="Y950">
        <f t="shared" ref="Y950" si="1807">P951</f>
        <v>0</v>
      </c>
      <c r="Z950">
        <f t="shared" ref="Z950" si="1808">Q952+Q953</f>
        <v>0</v>
      </c>
    </row>
    <row r="951" spans="1:26" x14ac:dyDescent="0.25">
      <c r="A951" t="s">
        <v>166</v>
      </c>
      <c r="B951" t="s">
        <v>51</v>
      </c>
      <c r="C951" t="s">
        <v>504</v>
      </c>
      <c r="D951" t="s">
        <v>25</v>
      </c>
      <c r="E951" t="s">
        <v>39</v>
      </c>
      <c r="F951" t="s">
        <v>1247</v>
      </c>
      <c r="G951" t="str">
        <f t="shared" si="1701"/>
        <v>DL2022024</v>
      </c>
      <c r="H951" t="str">
        <f t="shared" si="1702"/>
        <v>22</v>
      </c>
      <c r="I951" t="str">
        <f t="shared" si="1703"/>
        <v>dytlat</v>
      </c>
      <c r="J951" t="str">
        <f t="shared" si="1704"/>
        <v>NK</v>
      </c>
      <c r="K951" t="str">
        <f t="shared" si="1705"/>
        <v>NK</v>
      </c>
      <c r="L951" t="str">
        <f t="shared" si="1706"/>
        <v>true</v>
      </c>
      <c r="N951" s="7">
        <f t="shared" si="1714"/>
        <v>0</v>
      </c>
      <c r="O951" s="7" t="str">
        <f t="shared" si="1715"/>
        <v/>
      </c>
      <c r="P951" s="7">
        <f t="shared" si="1716"/>
        <v>0</v>
      </c>
      <c r="Q951" s="7" t="str">
        <f t="shared" si="1717"/>
        <v/>
      </c>
    </row>
    <row r="952" spans="1:26" x14ac:dyDescent="0.25">
      <c r="A952" t="s">
        <v>130</v>
      </c>
      <c r="B952" t="s">
        <v>76</v>
      </c>
      <c r="C952" t="s">
        <v>492</v>
      </c>
      <c r="D952" t="s">
        <v>25</v>
      </c>
      <c r="E952" t="s">
        <v>39</v>
      </c>
      <c r="F952" t="s">
        <v>1247</v>
      </c>
      <c r="G952" t="str">
        <f t="shared" si="1701"/>
        <v>DL2022024</v>
      </c>
      <c r="H952" t="str">
        <f t="shared" si="1702"/>
        <v>22</v>
      </c>
      <c r="I952" t="str">
        <f t="shared" si="1703"/>
        <v>dytlat</v>
      </c>
      <c r="J952" t="str">
        <f t="shared" si="1704"/>
        <v>EP</v>
      </c>
      <c r="K952" t="str">
        <f t="shared" si="1705"/>
        <v>EP</v>
      </c>
      <c r="L952" t="str">
        <f t="shared" si="1706"/>
        <v>true</v>
      </c>
      <c r="N952" s="7">
        <f t="shared" si="1714"/>
        <v>0</v>
      </c>
      <c r="O952" s="7" t="str">
        <f t="shared" si="1715"/>
        <v/>
      </c>
      <c r="P952" s="7" t="str">
        <f t="shared" si="1716"/>
        <v/>
      </c>
      <c r="Q952" s="7">
        <f t="shared" si="1717"/>
        <v>0</v>
      </c>
    </row>
    <row r="953" spans="1:26" x14ac:dyDescent="0.25">
      <c r="A953" t="s">
        <v>145</v>
      </c>
      <c r="B953" t="s">
        <v>76</v>
      </c>
      <c r="C953" t="s">
        <v>492</v>
      </c>
      <c r="D953" t="s">
        <v>25</v>
      </c>
      <c r="E953" t="s">
        <v>39</v>
      </c>
      <c r="F953" t="s">
        <v>1247</v>
      </c>
      <c r="G953" t="str">
        <f t="shared" si="1701"/>
        <v>DL2022024</v>
      </c>
      <c r="H953" t="str">
        <f t="shared" si="1702"/>
        <v>22</v>
      </c>
      <c r="I953" t="str">
        <f t="shared" si="1703"/>
        <v>dytlat</v>
      </c>
      <c r="J953" t="str">
        <f t="shared" si="1704"/>
        <v>EP</v>
      </c>
      <c r="K953" t="str">
        <f t="shared" si="1705"/>
        <v>EP</v>
      </c>
      <c r="L953" t="str">
        <f t="shared" si="1706"/>
        <v>true</v>
      </c>
      <c r="N953" s="7">
        <f t="shared" si="1714"/>
        <v>0</v>
      </c>
      <c r="O953" s="7" t="str">
        <f t="shared" si="1715"/>
        <v/>
      </c>
      <c r="P953" s="7" t="str">
        <f t="shared" si="1716"/>
        <v/>
      </c>
      <c r="Q953" s="7">
        <f t="shared" si="1717"/>
        <v>0</v>
      </c>
    </row>
    <row r="954" spans="1:26" x14ac:dyDescent="0.25">
      <c r="A954" t="s">
        <v>192</v>
      </c>
      <c r="B954" t="s">
        <v>23</v>
      </c>
      <c r="C954" t="s">
        <v>517</v>
      </c>
      <c r="D954" t="s">
        <v>25</v>
      </c>
      <c r="E954">
        <v>38.479999999999997</v>
      </c>
      <c r="F954" t="s">
        <v>1247</v>
      </c>
      <c r="G954" t="str">
        <f t="shared" si="1701"/>
        <v>DL2022024</v>
      </c>
      <c r="H954" t="str">
        <f t="shared" si="1702"/>
        <v>23</v>
      </c>
      <c r="I954" t="str">
        <f t="shared" si="1703"/>
        <v>lutlut</v>
      </c>
      <c r="J954" t="str">
        <f t="shared" si="1704"/>
        <v>PK</v>
      </c>
      <c r="K954" t="str">
        <f t="shared" si="1705"/>
        <v>PK</v>
      </c>
      <c r="L954" t="str">
        <f t="shared" si="1706"/>
        <v>true</v>
      </c>
      <c r="N954" s="7">
        <f t="shared" si="1714"/>
        <v>38.479999999999997</v>
      </c>
      <c r="O954" s="7">
        <f t="shared" si="1715"/>
        <v>38.479999999999997</v>
      </c>
      <c r="P954" s="7" t="str">
        <f t="shared" si="1716"/>
        <v/>
      </c>
      <c r="Q954" s="7" t="str">
        <f t="shared" si="1717"/>
        <v/>
      </c>
      <c r="R954" t="str">
        <f t="shared" ref="R954" si="1809">IF(AND(O954&gt;0,P955=0),"Valid","Invalid")</f>
        <v>Valid</v>
      </c>
      <c r="S954" t="str">
        <f t="shared" ref="S954" si="1810">IF(OR(Q956&gt;0,Q957&gt;0),"Present","Absent")</f>
        <v>Absent</v>
      </c>
      <c r="T954" t="str">
        <f t="shared" ref="T954" si="1811">IF(OR(Q956&lt;41,Q957&lt;41),"Ct&lt;41",IF(OR(Q956&gt;41,Q957&gt;41),"Ct&gt;41","No Ct"))</f>
        <v>Ct&lt;41</v>
      </c>
      <c r="V954" t="str">
        <f t="shared" ref="V954" si="1812">G954&amp;"_"&amp;I954&amp;"_"&amp;R954&amp;"_"&amp;S954&amp;"_"&amp;T954</f>
        <v>DL2022024_lutlut_Valid_Absent_Ct&lt;41</v>
      </c>
      <c r="X954">
        <f t="shared" ref="X954" si="1813">O954</f>
        <v>38.479999999999997</v>
      </c>
      <c r="Y954">
        <f t="shared" ref="Y954" si="1814">P955</f>
        <v>0</v>
      </c>
      <c r="Z954">
        <f t="shared" ref="Z954" si="1815">Q956+Q957</f>
        <v>0</v>
      </c>
    </row>
    <row r="955" spans="1:26" x14ac:dyDescent="0.25">
      <c r="A955" t="s">
        <v>168</v>
      </c>
      <c r="B955" t="s">
        <v>51</v>
      </c>
      <c r="C955" t="s">
        <v>505</v>
      </c>
      <c r="D955" t="s">
        <v>25</v>
      </c>
      <c r="E955" t="s">
        <v>39</v>
      </c>
      <c r="F955" t="s">
        <v>1247</v>
      </c>
      <c r="G955" t="str">
        <f t="shared" si="1701"/>
        <v>DL2022024</v>
      </c>
      <c r="H955" t="str">
        <f t="shared" si="1702"/>
        <v>23</v>
      </c>
      <c r="I955" t="str">
        <f t="shared" si="1703"/>
        <v>lutlut</v>
      </c>
      <c r="J955" t="str">
        <f t="shared" si="1704"/>
        <v>NK</v>
      </c>
      <c r="K955" t="str">
        <f t="shared" si="1705"/>
        <v>NK</v>
      </c>
      <c r="L955" t="str">
        <f t="shared" si="1706"/>
        <v>true</v>
      </c>
      <c r="N955" s="7">
        <f t="shared" si="1714"/>
        <v>0</v>
      </c>
      <c r="O955" s="7" t="str">
        <f t="shared" si="1715"/>
        <v/>
      </c>
      <c r="P955" s="7">
        <f t="shared" si="1716"/>
        <v>0</v>
      </c>
      <c r="Q955" s="7" t="str">
        <f t="shared" si="1717"/>
        <v/>
      </c>
    </row>
    <row r="956" spans="1:26" x14ac:dyDescent="0.25">
      <c r="A956" t="s">
        <v>132</v>
      </c>
      <c r="B956" t="s">
        <v>76</v>
      </c>
      <c r="C956" t="s">
        <v>493</v>
      </c>
      <c r="D956" t="s">
        <v>25</v>
      </c>
      <c r="E956" t="s">
        <v>39</v>
      </c>
      <c r="F956" t="s">
        <v>1247</v>
      </c>
      <c r="G956" t="str">
        <f t="shared" si="1701"/>
        <v>DL2022024</v>
      </c>
      <c r="H956" t="str">
        <f t="shared" si="1702"/>
        <v>23</v>
      </c>
      <c r="I956" t="str">
        <f t="shared" si="1703"/>
        <v>lutlut</v>
      </c>
      <c r="J956" t="str">
        <f t="shared" si="1704"/>
        <v>EP</v>
      </c>
      <c r="K956" t="str">
        <f t="shared" si="1705"/>
        <v>EP</v>
      </c>
      <c r="L956" t="str">
        <f t="shared" si="1706"/>
        <v>true</v>
      </c>
      <c r="N956" s="7">
        <f t="shared" si="1714"/>
        <v>0</v>
      </c>
      <c r="O956" s="7" t="str">
        <f t="shared" si="1715"/>
        <v/>
      </c>
      <c r="P956" s="7" t="str">
        <f t="shared" si="1716"/>
        <v/>
      </c>
      <c r="Q956" s="7">
        <f t="shared" si="1717"/>
        <v>0</v>
      </c>
    </row>
    <row r="957" spans="1:26" x14ac:dyDescent="0.25">
      <c r="A957" t="s">
        <v>146</v>
      </c>
      <c r="B957" t="s">
        <v>76</v>
      </c>
      <c r="C957" t="s">
        <v>493</v>
      </c>
      <c r="D957" t="s">
        <v>25</v>
      </c>
      <c r="E957" t="s">
        <v>39</v>
      </c>
      <c r="F957" t="s">
        <v>1247</v>
      </c>
      <c r="G957" t="str">
        <f t="shared" si="1701"/>
        <v>DL2022024</v>
      </c>
      <c r="H957" t="str">
        <f t="shared" si="1702"/>
        <v>23</v>
      </c>
      <c r="I957" t="str">
        <f t="shared" si="1703"/>
        <v>lutlut</v>
      </c>
      <c r="J957" t="str">
        <f t="shared" si="1704"/>
        <v>EP</v>
      </c>
      <c r="K957" t="str">
        <f t="shared" si="1705"/>
        <v>EP</v>
      </c>
      <c r="L957" t="str">
        <f t="shared" si="1706"/>
        <v>true</v>
      </c>
      <c r="N957" s="7">
        <f t="shared" si="1714"/>
        <v>0</v>
      </c>
      <c r="O957" s="7" t="str">
        <f t="shared" si="1715"/>
        <v/>
      </c>
      <c r="P957" s="7" t="str">
        <f t="shared" si="1716"/>
        <v/>
      </c>
      <c r="Q957" s="7">
        <f t="shared" si="1717"/>
        <v>0</v>
      </c>
    </row>
    <row r="958" spans="1:26" x14ac:dyDescent="0.25">
      <c r="A958" t="s">
        <v>194</v>
      </c>
      <c r="B958" t="s">
        <v>23</v>
      </c>
      <c r="C958" t="s">
        <v>518</v>
      </c>
      <c r="D958" t="s">
        <v>25</v>
      </c>
      <c r="E958">
        <v>40.409999999999997</v>
      </c>
      <c r="F958" t="s">
        <v>1247</v>
      </c>
      <c r="G958" t="str">
        <f t="shared" si="1701"/>
        <v>DL2022024</v>
      </c>
      <c r="H958" t="str">
        <f t="shared" si="1702"/>
        <v>24</v>
      </c>
      <c r="I958" t="str">
        <f t="shared" si="1703"/>
        <v>lutlut</v>
      </c>
      <c r="J958" t="str">
        <f t="shared" si="1704"/>
        <v>PK</v>
      </c>
      <c r="K958" t="str">
        <f t="shared" si="1705"/>
        <v>PK</v>
      </c>
      <c r="L958" t="str">
        <f t="shared" si="1706"/>
        <v>true</v>
      </c>
      <c r="N958" s="7">
        <f t="shared" si="1714"/>
        <v>40.409999999999997</v>
      </c>
      <c r="O958" s="7">
        <f t="shared" si="1715"/>
        <v>40.409999999999997</v>
      </c>
      <c r="P958" s="7" t="str">
        <f t="shared" si="1716"/>
        <v/>
      </c>
      <c r="Q958" s="7" t="str">
        <f t="shared" si="1717"/>
        <v/>
      </c>
      <c r="R958" t="str">
        <f t="shared" ref="R958" si="1816">IF(AND(O958&gt;0,P959=0),"Valid","Invalid")</f>
        <v>Valid</v>
      </c>
      <c r="S958" t="str">
        <f t="shared" ref="S958" si="1817">IF(OR(Q960&gt;0,Q961&gt;0),"Present","Absent")</f>
        <v>Absent</v>
      </c>
      <c r="T958" t="str">
        <f t="shared" ref="T958" si="1818">IF(OR(Q960&lt;41,Q961&lt;41),"Ct&lt;41",IF(OR(Q960&gt;41,Q961&gt;41),"Ct&gt;41","No Ct"))</f>
        <v>Ct&lt;41</v>
      </c>
      <c r="V958" t="str">
        <f t="shared" ref="V958" si="1819">G958&amp;"_"&amp;I958&amp;"_"&amp;R958&amp;"_"&amp;S958&amp;"_"&amp;T958</f>
        <v>DL2022024_lutlut_Valid_Absent_Ct&lt;41</v>
      </c>
      <c r="X958">
        <f t="shared" ref="X958" si="1820">O958</f>
        <v>40.409999999999997</v>
      </c>
      <c r="Y958">
        <f t="shared" ref="Y958" si="1821">P959</f>
        <v>0</v>
      </c>
      <c r="Z958">
        <f t="shared" ref="Z958" si="1822">Q960+Q961</f>
        <v>0</v>
      </c>
    </row>
    <row r="959" spans="1:26" x14ac:dyDescent="0.25">
      <c r="A959" t="s">
        <v>170</v>
      </c>
      <c r="B959" t="s">
        <v>51</v>
      </c>
      <c r="C959" t="s">
        <v>506</v>
      </c>
      <c r="D959" t="s">
        <v>25</v>
      </c>
      <c r="E959" t="s">
        <v>39</v>
      </c>
      <c r="F959" t="s">
        <v>1247</v>
      </c>
      <c r="G959" t="str">
        <f t="shared" si="1701"/>
        <v>DL2022024</v>
      </c>
      <c r="H959" t="str">
        <f t="shared" si="1702"/>
        <v>24</v>
      </c>
      <c r="I959" t="str">
        <f t="shared" si="1703"/>
        <v>lutlut</v>
      </c>
      <c r="J959" t="str">
        <f t="shared" si="1704"/>
        <v>NK</v>
      </c>
      <c r="K959" t="str">
        <f t="shared" si="1705"/>
        <v>NK</v>
      </c>
      <c r="L959" t="str">
        <f t="shared" si="1706"/>
        <v>true</v>
      </c>
      <c r="N959" s="7">
        <f t="shared" si="1714"/>
        <v>0</v>
      </c>
      <c r="O959" s="7" t="str">
        <f t="shared" si="1715"/>
        <v/>
      </c>
      <c r="P959" s="7">
        <f t="shared" si="1716"/>
        <v>0</v>
      </c>
      <c r="Q959" s="7" t="str">
        <f t="shared" si="1717"/>
        <v/>
      </c>
    </row>
    <row r="960" spans="1:26" x14ac:dyDescent="0.25">
      <c r="A960" t="s">
        <v>134</v>
      </c>
      <c r="B960" t="s">
        <v>76</v>
      </c>
      <c r="C960" t="s">
        <v>494</v>
      </c>
      <c r="D960" t="s">
        <v>25</v>
      </c>
      <c r="E960" t="s">
        <v>39</v>
      </c>
      <c r="F960" t="s">
        <v>1247</v>
      </c>
      <c r="G960" t="str">
        <f t="shared" si="1701"/>
        <v>DL2022024</v>
      </c>
      <c r="H960" t="str">
        <f t="shared" si="1702"/>
        <v>24</v>
      </c>
      <c r="I960" t="str">
        <f t="shared" si="1703"/>
        <v>lutlut</v>
      </c>
      <c r="J960" t="str">
        <f t="shared" si="1704"/>
        <v>EP</v>
      </c>
      <c r="K960" t="str">
        <f t="shared" si="1705"/>
        <v>EP</v>
      </c>
      <c r="L960" t="str">
        <f t="shared" si="1706"/>
        <v>true</v>
      </c>
      <c r="N960" s="7">
        <f t="shared" si="1714"/>
        <v>0</v>
      </c>
      <c r="O960" s="7" t="str">
        <f t="shared" si="1715"/>
        <v/>
      </c>
      <c r="P960" s="7" t="str">
        <f t="shared" si="1716"/>
        <v/>
      </c>
      <c r="Q960" s="7">
        <f t="shared" si="1717"/>
        <v>0</v>
      </c>
    </row>
    <row r="961" spans="1:26" x14ac:dyDescent="0.25">
      <c r="A961" t="s">
        <v>147</v>
      </c>
      <c r="B961" t="s">
        <v>76</v>
      </c>
      <c r="C961" t="s">
        <v>494</v>
      </c>
      <c r="D961" t="s">
        <v>25</v>
      </c>
      <c r="E961" t="s">
        <v>39</v>
      </c>
      <c r="F961" t="s">
        <v>1247</v>
      </c>
      <c r="G961" t="str">
        <f t="shared" si="1701"/>
        <v>DL2022024</v>
      </c>
      <c r="H961" t="str">
        <f t="shared" si="1702"/>
        <v>24</v>
      </c>
      <c r="I961" t="str">
        <f t="shared" si="1703"/>
        <v>lutlut</v>
      </c>
      <c r="J961" t="str">
        <f t="shared" si="1704"/>
        <v>EP</v>
      </c>
      <c r="K961" t="str">
        <f t="shared" si="1705"/>
        <v>EP</v>
      </c>
      <c r="L961" t="str">
        <f t="shared" si="1706"/>
        <v>true</v>
      </c>
      <c r="N961" s="7">
        <f t="shared" si="1714"/>
        <v>0</v>
      </c>
      <c r="O961" s="7" t="str">
        <f t="shared" si="1715"/>
        <v/>
      </c>
      <c r="P961" s="7" t="str">
        <f t="shared" si="1716"/>
        <v/>
      </c>
      <c r="Q961" s="7">
        <f t="shared" si="1717"/>
        <v>0</v>
      </c>
    </row>
    <row r="962" spans="1:26" x14ac:dyDescent="0.25">
      <c r="A962" t="s">
        <v>22</v>
      </c>
      <c r="B962" t="s">
        <v>23</v>
      </c>
      <c r="C962" t="s">
        <v>24</v>
      </c>
      <c r="D962" t="s">
        <v>25</v>
      </c>
      <c r="E962">
        <v>30.34</v>
      </c>
      <c r="F962" t="s">
        <v>699</v>
      </c>
      <c r="G962" t="str">
        <f t="shared" ref="G962:G1025" si="1823">MID(F962,10,9)</f>
        <v>DL2022026</v>
      </c>
      <c r="H962" t="str">
        <f t="shared" ref="H962:H1025" si="1824">LEFT(C962,2)</f>
        <v>01</v>
      </c>
      <c r="I962" t="str">
        <f t="shared" ref="I962:I1025" si="1825">MID(C962,4,6)</f>
        <v>perflu</v>
      </c>
      <c r="J962" t="str">
        <f t="shared" ref="J962:J1025" si="1826">RIGHT(C962,2)</f>
        <v>PK</v>
      </c>
      <c r="K962" t="str">
        <f t="shared" ref="K962:K1025" si="1827">IF(TRIM(B962)="Standard","PK",IF(TRIM(B962)="NTC","NK",IF(TRIM(B962)="Unknown","EP")))</f>
        <v>PK</v>
      </c>
      <c r="L962" t="str">
        <f t="shared" ref="L962:L1025" si="1828">IF(J962=K962,"true","false")</f>
        <v>true</v>
      </c>
      <c r="N962" s="7">
        <f t="shared" si="1714"/>
        <v>30.34</v>
      </c>
      <c r="O962" s="7">
        <f t="shared" si="1715"/>
        <v>30.34</v>
      </c>
      <c r="P962" s="7" t="str">
        <f t="shared" si="1716"/>
        <v/>
      </c>
      <c r="Q962" s="7" t="str">
        <f t="shared" si="1717"/>
        <v/>
      </c>
      <c r="R962" t="str">
        <f t="shared" ref="R962" si="1829">IF(AND(O962&gt;0,P963=0),"Valid","Invalid")</f>
        <v>Valid</v>
      </c>
      <c r="S962" t="str">
        <f t="shared" ref="S962" si="1830">IF(OR(Q964&gt;0,Q965&gt;0),"Present","Absent")</f>
        <v>Absent</v>
      </c>
      <c r="T962" t="str">
        <f t="shared" ref="T962" si="1831">IF(OR(Q964&lt;41,Q965&lt;41),"Ct&lt;41",IF(OR(Q964&gt;41,Q965&gt;41),"Ct&gt;41","No Ct"))</f>
        <v>Ct&lt;41</v>
      </c>
      <c r="V962" t="str">
        <f t="shared" ref="V962" si="1832">G962&amp;"_"&amp;I962&amp;"_"&amp;R962&amp;"_"&amp;S962&amp;"_"&amp;T962</f>
        <v>DL2022026_perflu_Valid_Absent_Ct&lt;41</v>
      </c>
      <c r="X962">
        <f t="shared" ref="X962" si="1833">O962</f>
        <v>30.34</v>
      </c>
      <c r="Y962">
        <f t="shared" ref="Y962" si="1834">P963</f>
        <v>0</v>
      </c>
      <c r="Z962">
        <f t="shared" ref="Z962" si="1835">Q964+Q965</f>
        <v>0</v>
      </c>
    </row>
    <row r="963" spans="1:26" x14ac:dyDescent="0.25">
      <c r="A963" t="s">
        <v>50</v>
      </c>
      <c r="B963" t="s">
        <v>51</v>
      </c>
      <c r="C963" t="s">
        <v>52</v>
      </c>
      <c r="D963" t="s">
        <v>25</v>
      </c>
      <c r="E963" t="s">
        <v>39</v>
      </c>
      <c r="F963" t="s">
        <v>699</v>
      </c>
      <c r="G963" t="str">
        <f t="shared" si="1823"/>
        <v>DL2022026</v>
      </c>
      <c r="H963" t="str">
        <f t="shared" si="1824"/>
        <v>01</v>
      </c>
      <c r="I963" t="str">
        <f t="shared" si="1825"/>
        <v>perflu</v>
      </c>
      <c r="J963" t="str">
        <f t="shared" si="1826"/>
        <v>NK</v>
      </c>
      <c r="K963" t="str">
        <f t="shared" si="1827"/>
        <v>NK</v>
      </c>
      <c r="L963" t="str">
        <f t="shared" si="1828"/>
        <v>true</v>
      </c>
      <c r="N963" s="7">
        <f t="shared" ref="N963:N1026" si="1836">IF(TRIM(E963)="No Cq",0,E963)</f>
        <v>0</v>
      </c>
      <c r="O963" s="7" t="str">
        <f t="shared" ref="O963:O1026" si="1837">IF(TRIM(B963)="Standard",N963,"")</f>
        <v/>
      </c>
      <c r="P963" s="7">
        <f t="shared" ref="P963:P1026" si="1838">IF(TRIM(B963)="NTC",N963,"")</f>
        <v>0</v>
      </c>
      <c r="Q963" s="7" t="str">
        <f t="shared" ref="Q963:Q1026" si="1839">IF(TRIM(B963)="Unknown",N963,"")</f>
        <v/>
      </c>
    </row>
    <row r="964" spans="1:26" x14ac:dyDescent="0.25">
      <c r="A964" t="s">
        <v>75</v>
      </c>
      <c r="B964" t="s">
        <v>76</v>
      </c>
      <c r="C964" t="s">
        <v>77</v>
      </c>
      <c r="D964" t="s">
        <v>25</v>
      </c>
      <c r="E964" t="s">
        <v>39</v>
      </c>
      <c r="F964" t="s">
        <v>699</v>
      </c>
      <c r="G964" t="str">
        <f t="shared" si="1823"/>
        <v>DL2022026</v>
      </c>
      <c r="H964" t="str">
        <f t="shared" si="1824"/>
        <v>01</v>
      </c>
      <c r="I964" t="str">
        <f t="shared" si="1825"/>
        <v>perflu</v>
      </c>
      <c r="J964" t="str">
        <f t="shared" si="1826"/>
        <v>EP</v>
      </c>
      <c r="K964" t="str">
        <f t="shared" si="1827"/>
        <v>EP</v>
      </c>
      <c r="L964" t="str">
        <f t="shared" si="1828"/>
        <v>true</v>
      </c>
      <c r="N964" s="7">
        <f t="shared" si="1836"/>
        <v>0</v>
      </c>
      <c r="O964" s="7" t="str">
        <f t="shared" si="1837"/>
        <v/>
      </c>
      <c r="P964" s="7" t="str">
        <f t="shared" si="1838"/>
        <v/>
      </c>
      <c r="Q964" s="7">
        <f t="shared" si="1839"/>
        <v>0</v>
      </c>
    </row>
    <row r="965" spans="1:26" x14ac:dyDescent="0.25">
      <c r="A965" t="s">
        <v>100</v>
      </c>
      <c r="B965" t="s">
        <v>76</v>
      </c>
      <c r="C965" t="s">
        <v>77</v>
      </c>
      <c r="D965" t="s">
        <v>25</v>
      </c>
      <c r="E965" t="s">
        <v>39</v>
      </c>
      <c r="F965" t="s">
        <v>699</v>
      </c>
      <c r="G965" t="str">
        <f t="shared" si="1823"/>
        <v>DL2022026</v>
      </c>
      <c r="H965" t="str">
        <f t="shared" si="1824"/>
        <v>01</v>
      </c>
      <c r="I965" t="str">
        <f t="shared" si="1825"/>
        <v>perflu</v>
      </c>
      <c r="J965" t="str">
        <f t="shared" si="1826"/>
        <v>EP</v>
      </c>
      <c r="K965" t="str">
        <f t="shared" si="1827"/>
        <v>EP</v>
      </c>
      <c r="L965" t="str">
        <f t="shared" si="1828"/>
        <v>true</v>
      </c>
      <c r="N965" s="7">
        <f t="shared" si="1836"/>
        <v>0</v>
      </c>
      <c r="O965" s="7" t="str">
        <f t="shared" si="1837"/>
        <v/>
      </c>
      <c r="P965" s="7" t="str">
        <f t="shared" si="1838"/>
        <v/>
      </c>
      <c r="Q965" s="7">
        <f t="shared" si="1839"/>
        <v>0</v>
      </c>
    </row>
    <row r="966" spans="1:26" x14ac:dyDescent="0.25">
      <c r="A966" t="s">
        <v>27</v>
      </c>
      <c r="B966" t="s">
        <v>23</v>
      </c>
      <c r="C966" t="s">
        <v>28</v>
      </c>
      <c r="D966" t="s">
        <v>25</v>
      </c>
      <c r="E966">
        <v>30.46</v>
      </c>
      <c r="F966" t="s">
        <v>699</v>
      </c>
      <c r="G966" t="str">
        <f t="shared" si="1823"/>
        <v>DL2022026</v>
      </c>
      <c r="H966" t="str">
        <f t="shared" si="1824"/>
        <v>02</v>
      </c>
      <c r="I966" t="str">
        <f t="shared" si="1825"/>
        <v>perflu</v>
      </c>
      <c r="J966" t="str">
        <f t="shared" si="1826"/>
        <v>PK</v>
      </c>
      <c r="K966" t="str">
        <f t="shared" si="1827"/>
        <v>PK</v>
      </c>
      <c r="L966" t="str">
        <f t="shared" si="1828"/>
        <v>true</v>
      </c>
      <c r="N966" s="7">
        <f t="shared" si="1836"/>
        <v>30.46</v>
      </c>
      <c r="O966" s="7">
        <f t="shared" si="1837"/>
        <v>30.46</v>
      </c>
      <c r="P966" s="7" t="str">
        <f t="shared" si="1838"/>
        <v/>
      </c>
      <c r="Q966" s="7" t="str">
        <f t="shared" si="1839"/>
        <v/>
      </c>
      <c r="R966" t="str">
        <f t="shared" ref="R966" si="1840">IF(AND(O966&gt;0,P967=0),"Valid","Invalid")</f>
        <v>Valid</v>
      </c>
      <c r="S966" t="str">
        <f t="shared" ref="S966" si="1841">IF(OR(Q968&gt;0,Q969&gt;0),"Present","Absent")</f>
        <v>Absent</v>
      </c>
      <c r="T966" t="str">
        <f t="shared" ref="T966" si="1842">IF(OR(Q968&lt;41,Q969&lt;41),"Ct&lt;41",IF(OR(Q968&gt;41,Q969&gt;41),"Ct&gt;41","No Ct"))</f>
        <v>Ct&lt;41</v>
      </c>
      <c r="V966" t="str">
        <f t="shared" ref="V966" si="1843">G966&amp;"_"&amp;I966&amp;"_"&amp;R966&amp;"_"&amp;S966&amp;"_"&amp;T966</f>
        <v>DL2022026_perflu_Valid_Absent_Ct&lt;41</v>
      </c>
      <c r="X966">
        <f t="shared" ref="X966" si="1844">O966</f>
        <v>30.46</v>
      </c>
      <c r="Y966">
        <f t="shared" ref="Y966" si="1845">P967</f>
        <v>0</v>
      </c>
      <c r="Z966">
        <f t="shared" ref="Z966" si="1846">Q968+Q969</f>
        <v>0</v>
      </c>
    </row>
    <row r="967" spans="1:26" x14ac:dyDescent="0.25">
      <c r="A967" t="s">
        <v>53</v>
      </c>
      <c r="B967" t="s">
        <v>51</v>
      </c>
      <c r="C967" t="s">
        <v>54</v>
      </c>
      <c r="D967" t="s">
        <v>25</v>
      </c>
      <c r="E967" t="s">
        <v>39</v>
      </c>
      <c r="F967" t="s">
        <v>699</v>
      </c>
      <c r="G967" t="str">
        <f t="shared" si="1823"/>
        <v>DL2022026</v>
      </c>
      <c r="H967" t="str">
        <f t="shared" si="1824"/>
        <v>02</v>
      </c>
      <c r="I967" t="str">
        <f t="shared" si="1825"/>
        <v>perflu</v>
      </c>
      <c r="J967" t="str">
        <f t="shared" si="1826"/>
        <v>NK</v>
      </c>
      <c r="K967" t="str">
        <f t="shared" si="1827"/>
        <v>NK</v>
      </c>
      <c r="L967" t="str">
        <f t="shared" si="1828"/>
        <v>true</v>
      </c>
      <c r="N967" s="7">
        <f t="shared" si="1836"/>
        <v>0</v>
      </c>
      <c r="O967" s="7" t="str">
        <f t="shared" si="1837"/>
        <v/>
      </c>
      <c r="P967" s="7">
        <f t="shared" si="1838"/>
        <v>0</v>
      </c>
      <c r="Q967" s="7" t="str">
        <f t="shared" si="1839"/>
        <v/>
      </c>
    </row>
    <row r="968" spans="1:26" x14ac:dyDescent="0.25">
      <c r="A968" t="s">
        <v>78</v>
      </c>
      <c r="B968" t="s">
        <v>76</v>
      </c>
      <c r="C968" t="s">
        <v>79</v>
      </c>
      <c r="D968" t="s">
        <v>25</v>
      </c>
      <c r="E968" t="s">
        <v>39</v>
      </c>
      <c r="F968" t="s">
        <v>699</v>
      </c>
      <c r="G968" t="str">
        <f t="shared" si="1823"/>
        <v>DL2022026</v>
      </c>
      <c r="H968" t="str">
        <f t="shared" si="1824"/>
        <v>02</v>
      </c>
      <c r="I968" t="str">
        <f t="shared" si="1825"/>
        <v>perflu</v>
      </c>
      <c r="J968" t="str">
        <f t="shared" si="1826"/>
        <v>EP</v>
      </c>
      <c r="K968" t="str">
        <f t="shared" si="1827"/>
        <v>EP</v>
      </c>
      <c r="L968" t="str">
        <f t="shared" si="1828"/>
        <v>true</v>
      </c>
      <c r="N968" s="7">
        <f t="shared" si="1836"/>
        <v>0</v>
      </c>
      <c r="O968" s="7" t="str">
        <f t="shared" si="1837"/>
        <v/>
      </c>
      <c r="P968" s="7" t="str">
        <f t="shared" si="1838"/>
        <v/>
      </c>
      <c r="Q968" s="7">
        <f t="shared" si="1839"/>
        <v>0</v>
      </c>
    </row>
    <row r="969" spans="1:26" x14ac:dyDescent="0.25">
      <c r="A969" t="s">
        <v>101</v>
      </c>
      <c r="B969" t="s">
        <v>76</v>
      </c>
      <c r="C969" t="s">
        <v>79</v>
      </c>
      <c r="D969" t="s">
        <v>25</v>
      </c>
      <c r="E969" t="s">
        <v>39</v>
      </c>
      <c r="F969" t="s">
        <v>699</v>
      </c>
      <c r="G969" t="str">
        <f t="shared" si="1823"/>
        <v>DL2022026</v>
      </c>
      <c r="H969" t="str">
        <f t="shared" si="1824"/>
        <v>02</v>
      </c>
      <c r="I969" t="str">
        <f t="shared" si="1825"/>
        <v>perflu</v>
      </c>
      <c r="J969" t="str">
        <f t="shared" si="1826"/>
        <v>EP</v>
      </c>
      <c r="K969" t="str">
        <f t="shared" si="1827"/>
        <v>EP</v>
      </c>
      <c r="L969" t="str">
        <f t="shared" si="1828"/>
        <v>true</v>
      </c>
      <c r="N969" s="7">
        <f t="shared" si="1836"/>
        <v>0</v>
      </c>
      <c r="O969" s="7" t="str">
        <f t="shared" si="1837"/>
        <v/>
      </c>
      <c r="P969" s="7" t="str">
        <f t="shared" si="1838"/>
        <v/>
      </c>
      <c r="Q969" s="7">
        <f t="shared" si="1839"/>
        <v>0</v>
      </c>
    </row>
    <row r="970" spans="1:26" x14ac:dyDescent="0.25">
      <c r="A970" t="s">
        <v>102</v>
      </c>
      <c r="B970" t="s">
        <v>23</v>
      </c>
      <c r="C970" t="s">
        <v>81</v>
      </c>
      <c r="D970" t="s">
        <v>25</v>
      </c>
      <c r="E970">
        <v>26.36</v>
      </c>
      <c r="F970" t="s">
        <v>699</v>
      </c>
      <c r="G970" t="str">
        <f t="shared" si="1823"/>
        <v>DL2022026</v>
      </c>
      <c r="H970" t="str">
        <f t="shared" si="1824"/>
        <v>03</v>
      </c>
      <c r="I970" t="str">
        <f t="shared" si="1825"/>
        <v>plafle</v>
      </c>
      <c r="J970" t="str">
        <f t="shared" si="1826"/>
        <v>EP</v>
      </c>
      <c r="K970" t="str">
        <f t="shared" si="1827"/>
        <v>PK</v>
      </c>
      <c r="L970" t="str">
        <f t="shared" si="1828"/>
        <v>false</v>
      </c>
      <c r="N970" s="7">
        <f t="shared" si="1836"/>
        <v>26.36</v>
      </c>
      <c r="O970" s="7">
        <f t="shared" si="1837"/>
        <v>26.36</v>
      </c>
      <c r="P970" s="7" t="str">
        <f t="shared" si="1838"/>
        <v/>
      </c>
      <c r="Q970" s="7" t="str">
        <f t="shared" si="1839"/>
        <v/>
      </c>
      <c r="R970" t="str">
        <f t="shared" ref="R970" si="1847">IF(AND(O970&gt;0,P971=0),"Valid","Invalid")</f>
        <v>Valid</v>
      </c>
      <c r="S970" t="str">
        <f t="shared" ref="S970" si="1848">IF(OR(Q972&gt;0,Q973&gt;0),"Present","Absent")</f>
        <v>Absent</v>
      </c>
      <c r="T970" t="str">
        <f t="shared" ref="T970" si="1849">IF(OR(Q972&lt;41,Q973&lt;41),"Ct&lt;41",IF(OR(Q972&gt;41,Q973&gt;41),"Ct&gt;41","No Ct"))</f>
        <v>Ct&lt;41</v>
      </c>
      <c r="V970" t="str">
        <f t="shared" ref="V970" si="1850">G970&amp;"_"&amp;I970&amp;"_"&amp;R970&amp;"_"&amp;S970&amp;"_"&amp;T970</f>
        <v>DL2022026_plafle_Valid_Absent_Ct&lt;41</v>
      </c>
      <c r="X970">
        <f t="shared" ref="X970" si="1851">O970</f>
        <v>26.36</v>
      </c>
      <c r="Y970">
        <f t="shared" ref="Y970" si="1852">P971</f>
        <v>0</v>
      </c>
      <c r="Z970">
        <f t="shared" ref="Z970" si="1853">Q972+Q973</f>
        <v>0</v>
      </c>
    </row>
    <row r="971" spans="1:26" x14ac:dyDescent="0.25">
      <c r="A971" t="s">
        <v>80</v>
      </c>
      <c r="B971" t="s">
        <v>51</v>
      </c>
      <c r="C971" t="s">
        <v>81</v>
      </c>
      <c r="D971" t="s">
        <v>25</v>
      </c>
      <c r="E971" t="s">
        <v>39</v>
      </c>
      <c r="F971" t="s">
        <v>699</v>
      </c>
      <c r="G971" t="str">
        <f t="shared" si="1823"/>
        <v>DL2022026</v>
      </c>
      <c r="H971" t="str">
        <f t="shared" si="1824"/>
        <v>03</v>
      </c>
      <c r="I971" t="str">
        <f t="shared" si="1825"/>
        <v>plafle</v>
      </c>
      <c r="J971" t="str">
        <f t="shared" si="1826"/>
        <v>EP</v>
      </c>
      <c r="K971" t="str">
        <f t="shared" si="1827"/>
        <v>NK</v>
      </c>
      <c r="L971" t="str">
        <f t="shared" si="1828"/>
        <v>false</v>
      </c>
      <c r="N971" s="7">
        <f t="shared" si="1836"/>
        <v>0</v>
      </c>
      <c r="O971" s="7" t="str">
        <f t="shared" si="1837"/>
        <v/>
      </c>
      <c r="P971" s="7">
        <f t="shared" si="1838"/>
        <v>0</v>
      </c>
      <c r="Q971" s="7" t="str">
        <f t="shared" si="1839"/>
        <v/>
      </c>
    </row>
    <row r="972" spans="1:26" x14ac:dyDescent="0.25">
      <c r="A972" t="s">
        <v>29</v>
      </c>
      <c r="B972" t="s">
        <v>76</v>
      </c>
      <c r="C972" t="s">
        <v>30</v>
      </c>
      <c r="D972" t="s">
        <v>25</v>
      </c>
      <c r="E972" t="s">
        <v>39</v>
      </c>
      <c r="F972" t="s">
        <v>699</v>
      </c>
      <c r="G972" t="str">
        <f t="shared" si="1823"/>
        <v>DL2022026</v>
      </c>
      <c r="H972" t="str">
        <f t="shared" si="1824"/>
        <v>03</v>
      </c>
      <c r="I972" t="str">
        <f t="shared" si="1825"/>
        <v>plafle</v>
      </c>
      <c r="J972" t="str">
        <f t="shared" si="1826"/>
        <v>PK</v>
      </c>
      <c r="K972" t="str">
        <f t="shared" si="1827"/>
        <v>EP</v>
      </c>
      <c r="L972" t="str">
        <f t="shared" si="1828"/>
        <v>false</v>
      </c>
      <c r="N972" s="7">
        <f t="shared" si="1836"/>
        <v>0</v>
      </c>
      <c r="O972" s="7" t="str">
        <f t="shared" si="1837"/>
        <v/>
      </c>
      <c r="P972" s="7" t="str">
        <f t="shared" si="1838"/>
        <v/>
      </c>
      <c r="Q972" s="7">
        <f t="shared" si="1839"/>
        <v>0</v>
      </c>
    </row>
    <row r="973" spans="1:26" x14ac:dyDescent="0.25">
      <c r="A973" t="s">
        <v>55</v>
      </c>
      <c r="B973" t="s">
        <v>76</v>
      </c>
      <c r="C973" t="s">
        <v>56</v>
      </c>
      <c r="D973" t="s">
        <v>25</v>
      </c>
      <c r="E973" t="s">
        <v>39</v>
      </c>
      <c r="F973" t="s">
        <v>699</v>
      </c>
      <c r="G973" t="str">
        <f t="shared" si="1823"/>
        <v>DL2022026</v>
      </c>
      <c r="H973" t="str">
        <f t="shared" si="1824"/>
        <v>03</v>
      </c>
      <c r="I973" t="str">
        <f t="shared" si="1825"/>
        <v>plafle</v>
      </c>
      <c r="J973" t="str">
        <f t="shared" si="1826"/>
        <v>NK</v>
      </c>
      <c r="K973" t="str">
        <f t="shared" si="1827"/>
        <v>EP</v>
      </c>
      <c r="L973" t="str">
        <f t="shared" si="1828"/>
        <v>false</v>
      </c>
      <c r="N973" s="7">
        <f t="shared" si="1836"/>
        <v>0</v>
      </c>
      <c r="O973" s="7" t="str">
        <f t="shared" si="1837"/>
        <v/>
      </c>
      <c r="P973" s="7" t="str">
        <f t="shared" si="1838"/>
        <v/>
      </c>
      <c r="Q973" s="7">
        <f t="shared" si="1839"/>
        <v>0</v>
      </c>
    </row>
    <row r="974" spans="1:26" x14ac:dyDescent="0.25">
      <c r="A974" t="s">
        <v>31</v>
      </c>
      <c r="B974" t="s">
        <v>23</v>
      </c>
      <c r="C974" t="s">
        <v>32</v>
      </c>
      <c r="D974" t="s">
        <v>25</v>
      </c>
      <c r="E974">
        <v>26.18</v>
      </c>
      <c r="F974" t="s">
        <v>699</v>
      </c>
      <c r="G974" t="str">
        <f t="shared" si="1823"/>
        <v>DL2022026</v>
      </c>
      <c r="H974" t="str">
        <f t="shared" si="1824"/>
        <v>04</v>
      </c>
      <c r="I974" t="str">
        <f t="shared" si="1825"/>
        <v>plafle</v>
      </c>
      <c r="J974" t="str">
        <f t="shared" si="1826"/>
        <v>PK</v>
      </c>
      <c r="K974" t="str">
        <f t="shared" si="1827"/>
        <v>PK</v>
      </c>
      <c r="L974" t="str">
        <f t="shared" si="1828"/>
        <v>true</v>
      </c>
      <c r="N974" s="7">
        <f t="shared" si="1836"/>
        <v>26.18</v>
      </c>
      <c r="O974" s="7">
        <f t="shared" si="1837"/>
        <v>26.18</v>
      </c>
      <c r="P974" s="7" t="str">
        <f t="shared" si="1838"/>
        <v/>
      </c>
      <c r="Q974" s="7" t="str">
        <f t="shared" si="1839"/>
        <v/>
      </c>
      <c r="R974" t="str">
        <f t="shared" ref="R974" si="1854">IF(AND(O974&gt;0,P975=0),"Valid","Invalid")</f>
        <v>Valid</v>
      </c>
      <c r="S974" t="str">
        <f t="shared" ref="S974" si="1855">IF(OR(Q976&gt;0,Q977&gt;0),"Present","Absent")</f>
        <v>Absent</v>
      </c>
      <c r="T974" t="str">
        <f t="shared" ref="T974" si="1856">IF(OR(Q976&lt;41,Q977&lt;41),"Ct&lt;41",IF(OR(Q976&gt;41,Q977&gt;41),"Ct&gt;41","No Ct"))</f>
        <v>Ct&lt;41</v>
      </c>
      <c r="V974" t="str">
        <f t="shared" ref="V974" si="1857">G974&amp;"_"&amp;I974&amp;"_"&amp;R974&amp;"_"&amp;S974&amp;"_"&amp;T974</f>
        <v>DL2022026_plafle_Valid_Absent_Ct&lt;41</v>
      </c>
      <c r="X974">
        <f t="shared" ref="X974" si="1858">O974</f>
        <v>26.18</v>
      </c>
      <c r="Y974">
        <f t="shared" ref="Y974" si="1859">P975</f>
        <v>0</v>
      </c>
      <c r="Z974">
        <f t="shared" ref="Z974" si="1860">Q976+Q977</f>
        <v>0</v>
      </c>
    </row>
    <row r="975" spans="1:26" x14ac:dyDescent="0.25">
      <c r="A975" t="s">
        <v>57</v>
      </c>
      <c r="B975" t="s">
        <v>51</v>
      </c>
      <c r="C975" t="s">
        <v>58</v>
      </c>
      <c r="D975" t="s">
        <v>25</v>
      </c>
      <c r="E975" t="s">
        <v>39</v>
      </c>
      <c r="F975" t="s">
        <v>699</v>
      </c>
      <c r="G975" t="str">
        <f t="shared" si="1823"/>
        <v>DL2022026</v>
      </c>
      <c r="H975" t="str">
        <f t="shared" si="1824"/>
        <v>04</v>
      </c>
      <c r="I975" t="str">
        <f t="shared" si="1825"/>
        <v>plafle</v>
      </c>
      <c r="J975" t="str">
        <f t="shared" si="1826"/>
        <v>NK</v>
      </c>
      <c r="K975" t="str">
        <f t="shared" si="1827"/>
        <v>NK</v>
      </c>
      <c r="L975" t="str">
        <f t="shared" si="1828"/>
        <v>true</v>
      </c>
      <c r="N975" s="7">
        <f t="shared" si="1836"/>
        <v>0</v>
      </c>
      <c r="O975" s="7" t="str">
        <f t="shared" si="1837"/>
        <v/>
      </c>
      <c r="P975" s="7">
        <f t="shared" si="1838"/>
        <v>0</v>
      </c>
      <c r="Q975" s="7" t="str">
        <f t="shared" si="1839"/>
        <v/>
      </c>
    </row>
    <row r="976" spans="1:26" x14ac:dyDescent="0.25">
      <c r="A976" t="s">
        <v>82</v>
      </c>
      <c r="B976" t="s">
        <v>76</v>
      </c>
      <c r="C976" t="s">
        <v>83</v>
      </c>
      <c r="D976" t="s">
        <v>25</v>
      </c>
      <c r="E976" t="s">
        <v>39</v>
      </c>
      <c r="F976" t="s">
        <v>699</v>
      </c>
      <c r="G976" t="str">
        <f t="shared" si="1823"/>
        <v>DL2022026</v>
      </c>
      <c r="H976" t="str">
        <f t="shared" si="1824"/>
        <v>04</v>
      </c>
      <c r="I976" t="str">
        <f t="shared" si="1825"/>
        <v>plafle</v>
      </c>
      <c r="J976" t="str">
        <f t="shared" si="1826"/>
        <v>EP</v>
      </c>
      <c r="K976" t="str">
        <f t="shared" si="1827"/>
        <v>EP</v>
      </c>
      <c r="L976" t="str">
        <f t="shared" si="1828"/>
        <v>true</v>
      </c>
      <c r="N976" s="7">
        <f t="shared" si="1836"/>
        <v>0</v>
      </c>
      <c r="O976" s="7" t="str">
        <f t="shared" si="1837"/>
        <v/>
      </c>
      <c r="P976" s="7" t="str">
        <f t="shared" si="1838"/>
        <v/>
      </c>
      <c r="Q976" s="7">
        <f t="shared" si="1839"/>
        <v>0</v>
      </c>
    </row>
    <row r="977" spans="1:26" x14ac:dyDescent="0.25">
      <c r="A977" t="s">
        <v>103</v>
      </c>
      <c r="B977" t="s">
        <v>76</v>
      </c>
      <c r="C977" t="s">
        <v>83</v>
      </c>
      <c r="D977" t="s">
        <v>25</v>
      </c>
      <c r="E977" t="s">
        <v>39</v>
      </c>
      <c r="F977" t="s">
        <v>699</v>
      </c>
      <c r="G977" t="str">
        <f t="shared" si="1823"/>
        <v>DL2022026</v>
      </c>
      <c r="H977" t="str">
        <f t="shared" si="1824"/>
        <v>04</v>
      </c>
      <c r="I977" t="str">
        <f t="shared" si="1825"/>
        <v>plafle</v>
      </c>
      <c r="J977" t="str">
        <f t="shared" si="1826"/>
        <v>EP</v>
      </c>
      <c r="K977" t="str">
        <f t="shared" si="1827"/>
        <v>EP</v>
      </c>
      <c r="L977" t="str">
        <f t="shared" si="1828"/>
        <v>true</v>
      </c>
      <c r="N977" s="7">
        <f t="shared" si="1836"/>
        <v>0</v>
      </c>
      <c r="O977" s="7" t="str">
        <f t="shared" si="1837"/>
        <v/>
      </c>
      <c r="P977" s="7" t="str">
        <f t="shared" si="1838"/>
        <v/>
      </c>
      <c r="Q977" s="7">
        <f t="shared" si="1839"/>
        <v>0</v>
      </c>
    </row>
    <row r="978" spans="1:26" x14ac:dyDescent="0.25">
      <c r="A978" t="s">
        <v>33</v>
      </c>
      <c r="B978" t="s">
        <v>23</v>
      </c>
      <c r="C978" t="s">
        <v>34</v>
      </c>
      <c r="D978" t="s">
        <v>25</v>
      </c>
      <c r="E978">
        <v>31.34</v>
      </c>
      <c r="F978" t="s">
        <v>699</v>
      </c>
      <c r="G978" t="str">
        <f t="shared" si="1823"/>
        <v>DL2022026</v>
      </c>
      <c r="H978" t="str">
        <f t="shared" si="1824"/>
        <v>05</v>
      </c>
      <c r="I978" t="str">
        <f t="shared" si="1825"/>
        <v>cragig</v>
      </c>
      <c r="J978" t="str">
        <f t="shared" si="1826"/>
        <v>PK</v>
      </c>
      <c r="K978" t="str">
        <f t="shared" si="1827"/>
        <v>PK</v>
      </c>
      <c r="L978" t="str">
        <f t="shared" si="1828"/>
        <v>true</v>
      </c>
      <c r="N978" s="7">
        <f t="shared" si="1836"/>
        <v>31.34</v>
      </c>
      <c r="O978" s="7">
        <f t="shared" si="1837"/>
        <v>31.34</v>
      </c>
      <c r="P978" s="7" t="str">
        <f t="shared" si="1838"/>
        <v/>
      </c>
      <c r="Q978" s="7" t="str">
        <f t="shared" si="1839"/>
        <v/>
      </c>
      <c r="R978" t="str">
        <f t="shared" ref="R978" si="1861">IF(AND(O978&gt;0,P979=0),"Valid","Invalid")</f>
        <v>Valid</v>
      </c>
      <c r="S978" t="str">
        <f t="shared" ref="S978" si="1862">IF(OR(Q980&gt;0,Q981&gt;0),"Present","Absent")</f>
        <v>Absent</v>
      </c>
      <c r="T978" t="str">
        <f t="shared" ref="T978" si="1863">IF(OR(Q980&lt;41,Q981&lt;41),"Ct&lt;41",IF(OR(Q980&gt;41,Q981&gt;41),"Ct&gt;41","No Ct"))</f>
        <v>Ct&lt;41</v>
      </c>
      <c r="V978" t="str">
        <f t="shared" ref="V978" si="1864">G978&amp;"_"&amp;I978&amp;"_"&amp;R978&amp;"_"&amp;S978&amp;"_"&amp;T978</f>
        <v>DL2022026_cragig_Valid_Absent_Ct&lt;41</v>
      </c>
      <c r="X978">
        <f t="shared" ref="X978" si="1865">O978</f>
        <v>31.34</v>
      </c>
      <c r="Y978">
        <f t="shared" ref="Y978" si="1866">P979</f>
        <v>0</v>
      </c>
      <c r="Z978">
        <f t="shared" ref="Z978" si="1867">Q980+Q981</f>
        <v>0</v>
      </c>
    </row>
    <row r="979" spans="1:26" x14ac:dyDescent="0.25">
      <c r="A979" t="s">
        <v>59</v>
      </c>
      <c r="B979" t="s">
        <v>51</v>
      </c>
      <c r="C979" t="s">
        <v>60</v>
      </c>
      <c r="D979" t="s">
        <v>25</v>
      </c>
      <c r="E979" t="s">
        <v>39</v>
      </c>
      <c r="F979" t="s">
        <v>699</v>
      </c>
      <c r="G979" t="str">
        <f t="shared" si="1823"/>
        <v>DL2022026</v>
      </c>
      <c r="H979" t="str">
        <f t="shared" si="1824"/>
        <v>05</v>
      </c>
      <c r="I979" t="str">
        <f t="shared" si="1825"/>
        <v>cragig</v>
      </c>
      <c r="J979" t="str">
        <f t="shared" si="1826"/>
        <v>NK</v>
      </c>
      <c r="K979" t="str">
        <f t="shared" si="1827"/>
        <v>NK</v>
      </c>
      <c r="L979" t="str">
        <f t="shared" si="1828"/>
        <v>true</v>
      </c>
      <c r="N979" s="7">
        <f t="shared" si="1836"/>
        <v>0</v>
      </c>
      <c r="O979" s="7" t="str">
        <f t="shared" si="1837"/>
        <v/>
      </c>
      <c r="P979" s="7">
        <f t="shared" si="1838"/>
        <v>0</v>
      </c>
      <c r="Q979" s="7" t="str">
        <f t="shared" si="1839"/>
        <v/>
      </c>
    </row>
    <row r="980" spans="1:26" x14ac:dyDescent="0.25">
      <c r="A980" t="s">
        <v>84</v>
      </c>
      <c r="B980" t="s">
        <v>76</v>
      </c>
      <c r="C980" t="s">
        <v>85</v>
      </c>
      <c r="D980" t="s">
        <v>25</v>
      </c>
      <c r="E980" t="s">
        <v>39</v>
      </c>
      <c r="F980" t="s">
        <v>699</v>
      </c>
      <c r="G980" t="str">
        <f t="shared" si="1823"/>
        <v>DL2022026</v>
      </c>
      <c r="H980" t="str">
        <f t="shared" si="1824"/>
        <v>05</v>
      </c>
      <c r="I980" t="str">
        <f t="shared" si="1825"/>
        <v>cragig</v>
      </c>
      <c r="J980" t="str">
        <f t="shared" si="1826"/>
        <v>EP</v>
      </c>
      <c r="K980" t="str">
        <f t="shared" si="1827"/>
        <v>EP</v>
      </c>
      <c r="L980" t="str">
        <f t="shared" si="1828"/>
        <v>true</v>
      </c>
      <c r="N980" s="7">
        <f t="shared" si="1836"/>
        <v>0</v>
      </c>
      <c r="O980" s="7" t="str">
        <f t="shared" si="1837"/>
        <v/>
      </c>
      <c r="P980" s="7" t="str">
        <f t="shared" si="1838"/>
        <v/>
      </c>
      <c r="Q980" s="7">
        <f t="shared" si="1839"/>
        <v>0</v>
      </c>
    </row>
    <row r="981" spans="1:26" x14ac:dyDescent="0.25">
      <c r="A981" t="s">
        <v>104</v>
      </c>
      <c r="B981" t="s">
        <v>76</v>
      </c>
      <c r="C981" t="s">
        <v>85</v>
      </c>
      <c r="D981" t="s">
        <v>25</v>
      </c>
      <c r="E981" t="s">
        <v>39</v>
      </c>
      <c r="F981" t="s">
        <v>699</v>
      </c>
      <c r="G981" t="str">
        <f t="shared" si="1823"/>
        <v>DL2022026</v>
      </c>
      <c r="H981" t="str">
        <f t="shared" si="1824"/>
        <v>05</v>
      </c>
      <c r="I981" t="str">
        <f t="shared" si="1825"/>
        <v>cragig</v>
      </c>
      <c r="J981" t="str">
        <f t="shared" si="1826"/>
        <v>EP</v>
      </c>
      <c r="K981" t="str">
        <f t="shared" si="1827"/>
        <v>EP</v>
      </c>
      <c r="L981" t="str">
        <f t="shared" si="1828"/>
        <v>true</v>
      </c>
      <c r="N981" s="7">
        <f t="shared" si="1836"/>
        <v>0</v>
      </c>
      <c r="O981" s="7" t="str">
        <f t="shared" si="1837"/>
        <v/>
      </c>
      <c r="P981" s="7" t="str">
        <f t="shared" si="1838"/>
        <v/>
      </c>
      <c r="Q981" s="7">
        <f t="shared" si="1839"/>
        <v>0</v>
      </c>
    </row>
    <row r="982" spans="1:26" x14ac:dyDescent="0.25">
      <c r="A982" t="s">
        <v>35</v>
      </c>
      <c r="B982" t="s">
        <v>23</v>
      </c>
      <c r="C982" t="s">
        <v>36</v>
      </c>
      <c r="D982" t="s">
        <v>25</v>
      </c>
      <c r="E982">
        <v>31.39</v>
      </c>
      <c r="F982" t="s">
        <v>699</v>
      </c>
      <c r="G982" t="str">
        <f t="shared" si="1823"/>
        <v>DL2022026</v>
      </c>
      <c r="H982" t="str">
        <f t="shared" si="1824"/>
        <v>06</v>
      </c>
      <c r="I982" t="str">
        <f t="shared" si="1825"/>
        <v>cragig</v>
      </c>
      <c r="J982" t="str">
        <f t="shared" si="1826"/>
        <v>PK</v>
      </c>
      <c r="K982" t="str">
        <f t="shared" si="1827"/>
        <v>PK</v>
      </c>
      <c r="L982" t="str">
        <f t="shared" si="1828"/>
        <v>true</v>
      </c>
      <c r="N982" s="7">
        <f t="shared" si="1836"/>
        <v>31.39</v>
      </c>
      <c r="O982" s="7">
        <f t="shared" si="1837"/>
        <v>31.39</v>
      </c>
      <c r="P982" s="7" t="str">
        <f t="shared" si="1838"/>
        <v/>
      </c>
      <c r="Q982" s="7" t="str">
        <f t="shared" si="1839"/>
        <v/>
      </c>
      <c r="R982" t="str">
        <f t="shared" ref="R982" si="1868">IF(AND(O982&gt;0,P983=0),"Valid","Invalid")</f>
        <v>Valid</v>
      </c>
      <c r="S982" t="str">
        <f t="shared" ref="S982" si="1869">IF(OR(Q984&gt;0,Q985&gt;0),"Present","Absent")</f>
        <v>Absent</v>
      </c>
      <c r="T982" t="str">
        <f t="shared" ref="T982" si="1870">IF(OR(Q984&lt;41,Q985&lt;41),"Ct&lt;41",IF(OR(Q984&gt;41,Q985&gt;41),"Ct&gt;41","No Ct"))</f>
        <v>Ct&lt;41</v>
      </c>
      <c r="V982" t="str">
        <f t="shared" ref="V982" si="1871">G982&amp;"_"&amp;I982&amp;"_"&amp;R982&amp;"_"&amp;S982&amp;"_"&amp;T982</f>
        <v>DL2022026_cragig_Valid_Absent_Ct&lt;41</v>
      </c>
      <c r="X982">
        <f t="shared" ref="X982" si="1872">O982</f>
        <v>31.39</v>
      </c>
      <c r="Y982">
        <f t="shared" ref="Y982" si="1873">P983</f>
        <v>0</v>
      </c>
      <c r="Z982">
        <f t="shared" ref="Z982" si="1874">Q984+Q985</f>
        <v>0</v>
      </c>
    </row>
    <row r="983" spans="1:26" x14ac:dyDescent="0.25">
      <c r="A983" t="s">
        <v>61</v>
      </c>
      <c r="B983" t="s">
        <v>51</v>
      </c>
      <c r="C983" t="s">
        <v>62</v>
      </c>
      <c r="D983" t="s">
        <v>25</v>
      </c>
      <c r="E983" t="s">
        <v>39</v>
      </c>
      <c r="F983" t="s">
        <v>699</v>
      </c>
      <c r="G983" t="str">
        <f t="shared" si="1823"/>
        <v>DL2022026</v>
      </c>
      <c r="H983" t="str">
        <f t="shared" si="1824"/>
        <v>06</v>
      </c>
      <c r="I983" t="str">
        <f t="shared" si="1825"/>
        <v>cragig</v>
      </c>
      <c r="J983" t="str">
        <f t="shared" si="1826"/>
        <v>NK</v>
      </c>
      <c r="K983" t="str">
        <f t="shared" si="1827"/>
        <v>NK</v>
      </c>
      <c r="L983" t="str">
        <f t="shared" si="1828"/>
        <v>true</v>
      </c>
      <c r="N983" s="7">
        <f t="shared" si="1836"/>
        <v>0</v>
      </c>
      <c r="O983" s="7" t="str">
        <f t="shared" si="1837"/>
        <v/>
      </c>
      <c r="P983" s="7">
        <f t="shared" si="1838"/>
        <v>0</v>
      </c>
      <c r="Q983" s="7" t="str">
        <f t="shared" si="1839"/>
        <v/>
      </c>
    </row>
    <row r="984" spans="1:26" x14ac:dyDescent="0.25">
      <c r="A984" t="s">
        <v>86</v>
      </c>
      <c r="B984" t="s">
        <v>76</v>
      </c>
      <c r="C984" t="s">
        <v>87</v>
      </c>
      <c r="D984" t="s">
        <v>25</v>
      </c>
      <c r="E984" t="s">
        <v>39</v>
      </c>
      <c r="F984" t="s">
        <v>699</v>
      </c>
      <c r="G984" t="str">
        <f t="shared" si="1823"/>
        <v>DL2022026</v>
      </c>
      <c r="H984" t="str">
        <f t="shared" si="1824"/>
        <v>06</v>
      </c>
      <c r="I984" t="str">
        <f t="shared" si="1825"/>
        <v>cragig</v>
      </c>
      <c r="J984" t="str">
        <f t="shared" si="1826"/>
        <v>EP</v>
      </c>
      <c r="K984" t="str">
        <f t="shared" si="1827"/>
        <v>EP</v>
      </c>
      <c r="L984" t="str">
        <f t="shared" si="1828"/>
        <v>true</v>
      </c>
      <c r="N984" s="7">
        <f t="shared" si="1836"/>
        <v>0</v>
      </c>
      <c r="O984" s="7" t="str">
        <f t="shared" si="1837"/>
        <v/>
      </c>
      <c r="P984" s="7" t="str">
        <f t="shared" si="1838"/>
        <v/>
      </c>
      <c r="Q984" s="7">
        <f t="shared" si="1839"/>
        <v>0</v>
      </c>
    </row>
    <row r="985" spans="1:26" x14ac:dyDescent="0.25">
      <c r="A985" t="s">
        <v>105</v>
      </c>
      <c r="B985" t="s">
        <v>76</v>
      </c>
      <c r="C985" t="s">
        <v>87</v>
      </c>
      <c r="D985" t="s">
        <v>25</v>
      </c>
      <c r="E985" t="s">
        <v>39</v>
      </c>
      <c r="F985" t="s">
        <v>699</v>
      </c>
      <c r="G985" t="str">
        <f t="shared" si="1823"/>
        <v>DL2022026</v>
      </c>
      <c r="H985" t="str">
        <f t="shared" si="1824"/>
        <v>06</v>
      </c>
      <c r="I985" t="str">
        <f t="shared" si="1825"/>
        <v>cragig</v>
      </c>
      <c r="J985" t="str">
        <f t="shared" si="1826"/>
        <v>EP</v>
      </c>
      <c r="K985" t="str">
        <f t="shared" si="1827"/>
        <v>EP</v>
      </c>
      <c r="L985" t="str">
        <f t="shared" si="1828"/>
        <v>true</v>
      </c>
      <c r="N985" s="7">
        <f t="shared" si="1836"/>
        <v>0</v>
      </c>
      <c r="O985" s="7" t="str">
        <f t="shared" si="1837"/>
        <v/>
      </c>
      <c r="P985" s="7" t="str">
        <f t="shared" si="1838"/>
        <v/>
      </c>
      <c r="Q985" s="7">
        <f t="shared" si="1839"/>
        <v>0</v>
      </c>
    </row>
    <row r="986" spans="1:26" x14ac:dyDescent="0.25">
      <c r="A986" t="s">
        <v>37</v>
      </c>
      <c r="B986" t="s">
        <v>23</v>
      </c>
      <c r="C986" t="s">
        <v>38</v>
      </c>
      <c r="D986" t="s">
        <v>25</v>
      </c>
      <c r="E986">
        <v>35.71</v>
      </c>
      <c r="F986" t="s">
        <v>699</v>
      </c>
      <c r="G986" t="str">
        <f t="shared" si="1823"/>
        <v>DL2022026</v>
      </c>
      <c r="H986" t="str">
        <f t="shared" si="1824"/>
        <v>07</v>
      </c>
      <c r="I986" t="str">
        <f t="shared" si="1825"/>
        <v>lutlut</v>
      </c>
      <c r="J986" t="str">
        <f t="shared" si="1826"/>
        <v>PK</v>
      </c>
      <c r="K986" t="str">
        <f t="shared" si="1827"/>
        <v>PK</v>
      </c>
      <c r="L986" t="str">
        <f t="shared" si="1828"/>
        <v>true</v>
      </c>
      <c r="N986" s="7">
        <f t="shared" si="1836"/>
        <v>35.71</v>
      </c>
      <c r="O986" s="7">
        <f t="shared" si="1837"/>
        <v>35.71</v>
      </c>
      <c r="P986" s="7" t="str">
        <f t="shared" si="1838"/>
        <v/>
      </c>
      <c r="Q986" s="7" t="str">
        <f t="shared" si="1839"/>
        <v/>
      </c>
      <c r="R986" t="str">
        <f t="shared" ref="R986" si="1875">IF(AND(O986&gt;0,P987=0),"Valid","Invalid")</f>
        <v>Valid</v>
      </c>
      <c r="S986" t="str">
        <f t="shared" ref="S986" si="1876">IF(OR(Q988&gt;0,Q989&gt;0),"Present","Absent")</f>
        <v>Absent</v>
      </c>
      <c r="T986" t="str">
        <f t="shared" ref="T986" si="1877">IF(OR(Q988&lt;41,Q989&lt;41),"Ct&lt;41",IF(OR(Q988&gt;41,Q989&gt;41),"Ct&gt;41","No Ct"))</f>
        <v>Ct&lt;41</v>
      </c>
      <c r="V986" t="str">
        <f t="shared" ref="V986" si="1878">G986&amp;"_"&amp;I986&amp;"_"&amp;R986&amp;"_"&amp;S986&amp;"_"&amp;T986</f>
        <v>DL2022026_lutlut_Valid_Absent_Ct&lt;41</v>
      </c>
      <c r="X986">
        <f t="shared" ref="X986" si="1879">O986</f>
        <v>35.71</v>
      </c>
      <c r="Y986">
        <f t="shared" ref="Y986" si="1880">P987</f>
        <v>0</v>
      </c>
      <c r="Z986">
        <f t="shared" ref="Z986" si="1881">Q988+Q989</f>
        <v>0</v>
      </c>
    </row>
    <row r="987" spans="1:26" x14ac:dyDescent="0.25">
      <c r="A987" t="s">
        <v>63</v>
      </c>
      <c r="B987" t="s">
        <v>51</v>
      </c>
      <c r="C987" t="s">
        <v>64</v>
      </c>
      <c r="D987" t="s">
        <v>25</v>
      </c>
      <c r="E987" t="s">
        <v>39</v>
      </c>
      <c r="F987" t="s">
        <v>699</v>
      </c>
      <c r="G987" t="str">
        <f t="shared" si="1823"/>
        <v>DL2022026</v>
      </c>
      <c r="H987" t="str">
        <f t="shared" si="1824"/>
        <v>07</v>
      </c>
      <c r="I987" t="str">
        <f t="shared" si="1825"/>
        <v>lutlut</v>
      </c>
      <c r="J987" t="str">
        <f t="shared" si="1826"/>
        <v>NK</v>
      </c>
      <c r="K987" t="str">
        <f t="shared" si="1827"/>
        <v>NK</v>
      </c>
      <c r="L987" t="str">
        <f t="shared" si="1828"/>
        <v>true</v>
      </c>
      <c r="N987" s="7">
        <f t="shared" si="1836"/>
        <v>0</v>
      </c>
      <c r="O987" s="7" t="str">
        <f t="shared" si="1837"/>
        <v/>
      </c>
      <c r="P987" s="7">
        <f t="shared" si="1838"/>
        <v>0</v>
      </c>
      <c r="Q987" s="7" t="str">
        <f t="shared" si="1839"/>
        <v/>
      </c>
    </row>
    <row r="988" spans="1:26" x14ac:dyDescent="0.25">
      <c r="A988" t="s">
        <v>88</v>
      </c>
      <c r="B988" t="s">
        <v>76</v>
      </c>
      <c r="C988" t="s">
        <v>89</v>
      </c>
      <c r="D988" t="s">
        <v>25</v>
      </c>
      <c r="E988" t="s">
        <v>39</v>
      </c>
      <c r="F988" t="s">
        <v>699</v>
      </c>
      <c r="G988" t="str">
        <f t="shared" si="1823"/>
        <v>DL2022026</v>
      </c>
      <c r="H988" t="str">
        <f t="shared" si="1824"/>
        <v>07</v>
      </c>
      <c r="I988" t="str">
        <f t="shared" si="1825"/>
        <v>lutlut</v>
      </c>
      <c r="J988" t="str">
        <f t="shared" si="1826"/>
        <v>EP</v>
      </c>
      <c r="K988" t="str">
        <f t="shared" si="1827"/>
        <v>EP</v>
      </c>
      <c r="L988" t="str">
        <f t="shared" si="1828"/>
        <v>true</v>
      </c>
      <c r="N988" s="7">
        <f t="shared" si="1836"/>
        <v>0</v>
      </c>
      <c r="O988" s="7" t="str">
        <f t="shared" si="1837"/>
        <v/>
      </c>
      <c r="P988" s="7" t="str">
        <f t="shared" si="1838"/>
        <v/>
      </c>
      <c r="Q988" s="7">
        <f t="shared" si="1839"/>
        <v>0</v>
      </c>
    </row>
    <row r="989" spans="1:26" x14ac:dyDescent="0.25">
      <c r="A989" t="s">
        <v>106</v>
      </c>
      <c r="B989" t="s">
        <v>76</v>
      </c>
      <c r="C989" t="s">
        <v>89</v>
      </c>
      <c r="D989" t="s">
        <v>25</v>
      </c>
      <c r="E989" t="s">
        <v>39</v>
      </c>
      <c r="F989" t="s">
        <v>699</v>
      </c>
      <c r="G989" t="str">
        <f t="shared" si="1823"/>
        <v>DL2022026</v>
      </c>
      <c r="H989" t="str">
        <f t="shared" si="1824"/>
        <v>07</v>
      </c>
      <c r="I989" t="str">
        <f t="shared" si="1825"/>
        <v>lutlut</v>
      </c>
      <c r="J989" t="str">
        <f t="shared" si="1826"/>
        <v>EP</v>
      </c>
      <c r="K989" t="str">
        <f t="shared" si="1827"/>
        <v>EP</v>
      </c>
      <c r="L989" t="str">
        <f t="shared" si="1828"/>
        <v>true</v>
      </c>
      <c r="N989" s="7">
        <f t="shared" si="1836"/>
        <v>0</v>
      </c>
      <c r="O989" s="7" t="str">
        <f t="shared" si="1837"/>
        <v/>
      </c>
      <c r="P989" s="7" t="str">
        <f t="shared" si="1838"/>
        <v/>
      </c>
      <c r="Q989" s="7">
        <f t="shared" si="1839"/>
        <v>0</v>
      </c>
    </row>
    <row r="990" spans="1:26" x14ac:dyDescent="0.25">
      <c r="A990" t="s">
        <v>40</v>
      </c>
      <c r="B990" t="s">
        <v>23</v>
      </c>
      <c r="C990" t="s">
        <v>41</v>
      </c>
      <c r="D990" t="s">
        <v>25</v>
      </c>
      <c r="E990">
        <v>32.25</v>
      </c>
      <c r="F990" t="s">
        <v>699</v>
      </c>
      <c r="G990" t="str">
        <f t="shared" si="1823"/>
        <v>DL2022026</v>
      </c>
      <c r="H990" t="str">
        <f t="shared" si="1824"/>
        <v>08</v>
      </c>
      <c r="I990" t="str">
        <f t="shared" si="1825"/>
        <v>lutlut</v>
      </c>
      <c r="J990" t="str">
        <f t="shared" si="1826"/>
        <v>PK</v>
      </c>
      <c r="K990" t="str">
        <f t="shared" si="1827"/>
        <v>PK</v>
      </c>
      <c r="L990" t="str">
        <f t="shared" si="1828"/>
        <v>true</v>
      </c>
      <c r="N990" s="7">
        <f t="shared" si="1836"/>
        <v>32.25</v>
      </c>
      <c r="O990" s="7">
        <f t="shared" si="1837"/>
        <v>32.25</v>
      </c>
      <c r="P990" s="7" t="str">
        <f t="shared" si="1838"/>
        <v/>
      </c>
      <c r="Q990" s="7" t="str">
        <f t="shared" si="1839"/>
        <v/>
      </c>
      <c r="R990" t="str">
        <f t="shared" ref="R990" si="1882">IF(AND(O990&gt;0,P991=0),"Valid","Invalid")</f>
        <v>Valid</v>
      </c>
      <c r="S990" t="str">
        <f t="shared" ref="S990" si="1883">IF(OR(Q992&gt;0,Q993&gt;0),"Present","Absent")</f>
        <v>Absent</v>
      </c>
      <c r="T990" t="str">
        <f t="shared" ref="T990" si="1884">IF(OR(Q992&lt;41,Q993&lt;41),"Ct&lt;41",IF(OR(Q992&gt;41,Q993&gt;41),"Ct&gt;41","No Ct"))</f>
        <v>Ct&lt;41</v>
      </c>
      <c r="V990" t="str">
        <f t="shared" ref="V990" si="1885">G990&amp;"_"&amp;I990&amp;"_"&amp;R990&amp;"_"&amp;S990&amp;"_"&amp;T990</f>
        <v>DL2022026_lutlut_Valid_Absent_Ct&lt;41</v>
      </c>
      <c r="X990">
        <f t="shared" ref="X990" si="1886">O990</f>
        <v>32.25</v>
      </c>
      <c r="Y990">
        <f t="shared" ref="Y990" si="1887">P991</f>
        <v>0</v>
      </c>
      <c r="Z990">
        <f t="shared" ref="Z990" si="1888">Q992+Q993</f>
        <v>0</v>
      </c>
    </row>
    <row r="991" spans="1:26" x14ac:dyDescent="0.25">
      <c r="A991" t="s">
        <v>65</v>
      </c>
      <c r="B991" t="s">
        <v>51</v>
      </c>
      <c r="C991" t="s">
        <v>66</v>
      </c>
      <c r="D991" t="s">
        <v>25</v>
      </c>
      <c r="E991" t="s">
        <v>39</v>
      </c>
      <c r="F991" t="s">
        <v>699</v>
      </c>
      <c r="G991" t="str">
        <f t="shared" si="1823"/>
        <v>DL2022026</v>
      </c>
      <c r="H991" t="str">
        <f t="shared" si="1824"/>
        <v>08</v>
      </c>
      <c r="I991" t="str">
        <f t="shared" si="1825"/>
        <v>lutlut</v>
      </c>
      <c r="J991" t="str">
        <f t="shared" si="1826"/>
        <v>NK</v>
      </c>
      <c r="K991" t="str">
        <f t="shared" si="1827"/>
        <v>NK</v>
      </c>
      <c r="L991" t="str">
        <f t="shared" si="1828"/>
        <v>true</v>
      </c>
      <c r="N991" s="7">
        <f t="shared" si="1836"/>
        <v>0</v>
      </c>
      <c r="O991" s="7" t="str">
        <f t="shared" si="1837"/>
        <v/>
      </c>
      <c r="P991" s="7">
        <f t="shared" si="1838"/>
        <v>0</v>
      </c>
      <c r="Q991" s="7" t="str">
        <f t="shared" si="1839"/>
        <v/>
      </c>
    </row>
    <row r="992" spans="1:26" x14ac:dyDescent="0.25">
      <c r="A992" t="s">
        <v>90</v>
      </c>
      <c r="B992" t="s">
        <v>76</v>
      </c>
      <c r="C992" t="s">
        <v>91</v>
      </c>
      <c r="D992" t="s">
        <v>25</v>
      </c>
      <c r="E992" t="s">
        <v>39</v>
      </c>
      <c r="F992" t="s">
        <v>699</v>
      </c>
      <c r="G992" t="str">
        <f t="shared" si="1823"/>
        <v>DL2022026</v>
      </c>
      <c r="H992" t="str">
        <f t="shared" si="1824"/>
        <v>08</v>
      </c>
      <c r="I992" t="str">
        <f t="shared" si="1825"/>
        <v>lutlut</v>
      </c>
      <c r="J992" t="str">
        <f t="shared" si="1826"/>
        <v>EP</v>
      </c>
      <c r="K992" t="str">
        <f t="shared" si="1827"/>
        <v>EP</v>
      </c>
      <c r="L992" t="str">
        <f t="shared" si="1828"/>
        <v>true</v>
      </c>
      <c r="N992" s="7">
        <f t="shared" si="1836"/>
        <v>0</v>
      </c>
      <c r="O992" s="7" t="str">
        <f t="shared" si="1837"/>
        <v/>
      </c>
      <c r="P992" s="7" t="str">
        <f t="shared" si="1838"/>
        <v/>
      </c>
      <c r="Q992" s="7">
        <f t="shared" si="1839"/>
        <v>0</v>
      </c>
    </row>
    <row r="993" spans="1:26" x14ac:dyDescent="0.25">
      <c r="A993" t="s">
        <v>107</v>
      </c>
      <c r="B993" t="s">
        <v>76</v>
      </c>
      <c r="C993" t="s">
        <v>91</v>
      </c>
      <c r="D993" t="s">
        <v>25</v>
      </c>
      <c r="E993" t="s">
        <v>39</v>
      </c>
      <c r="F993" t="s">
        <v>699</v>
      </c>
      <c r="G993" t="str">
        <f t="shared" si="1823"/>
        <v>DL2022026</v>
      </c>
      <c r="H993" t="str">
        <f t="shared" si="1824"/>
        <v>08</v>
      </c>
      <c r="I993" t="str">
        <f t="shared" si="1825"/>
        <v>lutlut</v>
      </c>
      <c r="J993" t="str">
        <f t="shared" si="1826"/>
        <v>EP</v>
      </c>
      <c r="K993" t="str">
        <f t="shared" si="1827"/>
        <v>EP</v>
      </c>
      <c r="L993" t="str">
        <f t="shared" si="1828"/>
        <v>true</v>
      </c>
      <c r="N993" s="7">
        <f t="shared" si="1836"/>
        <v>0</v>
      </c>
      <c r="O993" s="7" t="str">
        <f t="shared" si="1837"/>
        <v/>
      </c>
      <c r="P993" s="7" t="str">
        <f t="shared" si="1838"/>
        <v/>
      </c>
      <c r="Q993" s="7">
        <f t="shared" si="1839"/>
        <v>0</v>
      </c>
    </row>
    <row r="994" spans="1:26" x14ac:dyDescent="0.25">
      <c r="A994" t="s">
        <v>42</v>
      </c>
      <c r="B994" t="s">
        <v>23</v>
      </c>
      <c r="C994" t="s">
        <v>43</v>
      </c>
      <c r="D994" t="s">
        <v>25</v>
      </c>
      <c r="E994">
        <v>25.18</v>
      </c>
      <c r="F994" t="s">
        <v>699</v>
      </c>
      <c r="G994" t="str">
        <f t="shared" si="1823"/>
        <v>DL2022026</v>
      </c>
      <c r="H994" t="str">
        <f t="shared" si="1824"/>
        <v>09</v>
      </c>
      <c r="I994" t="str">
        <f t="shared" si="1825"/>
        <v>calsap</v>
      </c>
      <c r="J994" t="str">
        <f t="shared" si="1826"/>
        <v>PK</v>
      </c>
      <c r="K994" t="str">
        <f t="shared" si="1827"/>
        <v>PK</v>
      </c>
      <c r="L994" t="str">
        <f t="shared" si="1828"/>
        <v>true</v>
      </c>
      <c r="N994" s="7">
        <f t="shared" si="1836"/>
        <v>25.18</v>
      </c>
      <c r="O994" s="7">
        <f t="shared" si="1837"/>
        <v>25.18</v>
      </c>
      <c r="P994" s="7" t="str">
        <f t="shared" si="1838"/>
        <v/>
      </c>
      <c r="Q994" s="7" t="str">
        <f t="shared" si="1839"/>
        <v/>
      </c>
      <c r="R994" t="str">
        <f t="shared" ref="R994" si="1889">IF(AND(O994&gt;0,P995=0),"Valid","Invalid")</f>
        <v>Valid</v>
      </c>
      <c r="S994" t="str">
        <f t="shared" ref="S994" si="1890">IF(OR(Q996&gt;0,Q997&gt;0),"Present","Absent")</f>
        <v>Absent</v>
      </c>
      <c r="T994" t="str">
        <f t="shared" ref="T994" si="1891">IF(OR(Q996&lt;41,Q997&lt;41),"Ct&lt;41",IF(OR(Q996&gt;41,Q997&gt;41),"Ct&gt;41","No Ct"))</f>
        <v>Ct&lt;41</v>
      </c>
      <c r="V994" t="str">
        <f t="shared" ref="V994" si="1892">G994&amp;"_"&amp;I994&amp;"_"&amp;R994&amp;"_"&amp;S994&amp;"_"&amp;T994</f>
        <v>DL2022026_calsap_Valid_Absent_Ct&lt;41</v>
      </c>
      <c r="X994">
        <f t="shared" ref="X994" si="1893">O994</f>
        <v>25.18</v>
      </c>
      <c r="Y994">
        <f t="shared" ref="Y994" si="1894">P995</f>
        <v>0</v>
      </c>
      <c r="Z994">
        <f t="shared" ref="Z994" si="1895">Q996+Q997</f>
        <v>0</v>
      </c>
    </row>
    <row r="995" spans="1:26" x14ac:dyDescent="0.25">
      <c r="A995" t="s">
        <v>67</v>
      </c>
      <c r="B995" t="s">
        <v>51</v>
      </c>
      <c r="C995" t="s">
        <v>68</v>
      </c>
      <c r="D995" t="s">
        <v>25</v>
      </c>
      <c r="E995" t="s">
        <v>39</v>
      </c>
      <c r="F995" t="s">
        <v>699</v>
      </c>
      <c r="G995" t="str">
        <f t="shared" si="1823"/>
        <v>DL2022026</v>
      </c>
      <c r="H995" t="str">
        <f t="shared" si="1824"/>
        <v>09</v>
      </c>
      <c r="I995" t="str">
        <f t="shared" si="1825"/>
        <v>calsap</v>
      </c>
      <c r="J995" t="str">
        <f t="shared" si="1826"/>
        <v>NK</v>
      </c>
      <c r="K995" t="str">
        <f t="shared" si="1827"/>
        <v>NK</v>
      </c>
      <c r="L995" t="str">
        <f t="shared" si="1828"/>
        <v>true</v>
      </c>
      <c r="N995" s="7">
        <f t="shared" si="1836"/>
        <v>0</v>
      </c>
      <c r="O995" s="7" t="str">
        <f t="shared" si="1837"/>
        <v/>
      </c>
      <c r="P995" s="7">
        <f t="shared" si="1838"/>
        <v>0</v>
      </c>
      <c r="Q995" s="7" t="str">
        <f t="shared" si="1839"/>
        <v/>
      </c>
    </row>
    <row r="996" spans="1:26" x14ac:dyDescent="0.25">
      <c r="A996" t="s">
        <v>92</v>
      </c>
      <c r="B996" t="s">
        <v>76</v>
      </c>
      <c r="C996" t="s">
        <v>93</v>
      </c>
      <c r="D996" t="s">
        <v>25</v>
      </c>
      <c r="E996" t="s">
        <v>39</v>
      </c>
      <c r="F996" t="s">
        <v>699</v>
      </c>
      <c r="G996" t="str">
        <f t="shared" si="1823"/>
        <v>DL2022026</v>
      </c>
      <c r="H996" t="str">
        <f t="shared" si="1824"/>
        <v>09</v>
      </c>
      <c r="I996" t="str">
        <f t="shared" si="1825"/>
        <v>calsap</v>
      </c>
      <c r="J996" t="str">
        <f t="shared" si="1826"/>
        <v>EP</v>
      </c>
      <c r="K996" t="str">
        <f t="shared" si="1827"/>
        <v>EP</v>
      </c>
      <c r="L996" t="str">
        <f t="shared" si="1828"/>
        <v>true</v>
      </c>
      <c r="N996" s="7">
        <f t="shared" si="1836"/>
        <v>0</v>
      </c>
      <c r="O996" s="7" t="str">
        <f t="shared" si="1837"/>
        <v/>
      </c>
      <c r="P996" s="7" t="str">
        <f t="shared" si="1838"/>
        <v/>
      </c>
      <c r="Q996" s="7">
        <f t="shared" si="1839"/>
        <v>0</v>
      </c>
    </row>
    <row r="997" spans="1:26" x14ac:dyDescent="0.25">
      <c r="A997" t="s">
        <v>108</v>
      </c>
      <c r="B997" t="s">
        <v>76</v>
      </c>
      <c r="C997" t="s">
        <v>93</v>
      </c>
      <c r="D997" t="s">
        <v>25</v>
      </c>
      <c r="E997" t="s">
        <v>39</v>
      </c>
      <c r="F997" t="s">
        <v>699</v>
      </c>
      <c r="G997" t="str">
        <f t="shared" si="1823"/>
        <v>DL2022026</v>
      </c>
      <c r="H997" t="str">
        <f t="shared" si="1824"/>
        <v>09</v>
      </c>
      <c r="I997" t="str">
        <f t="shared" si="1825"/>
        <v>calsap</v>
      </c>
      <c r="J997" t="str">
        <f t="shared" si="1826"/>
        <v>EP</v>
      </c>
      <c r="K997" t="str">
        <f t="shared" si="1827"/>
        <v>EP</v>
      </c>
      <c r="L997" t="str">
        <f t="shared" si="1828"/>
        <v>true</v>
      </c>
      <c r="N997" s="7">
        <f t="shared" si="1836"/>
        <v>0</v>
      </c>
      <c r="O997" s="7" t="str">
        <f t="shared" si="1837"/>
        <v/>
      </c>
      <c r="P997" s="7" t="str">
        <f t="shared" si="1838"/>
        <v/>
      </c>
      <c r="Q997" s="7">
        <f t="shared" si="1839"/>
        <v>0</v>
      </c>
    </row>
    <row r="998" spans="1:26" x14ac:dyDescent="0.25">
      <c r="A998" t="s">
        <v>44</v>
      </c>
      <c r="B998" t="s">
        <v>23</v>
      </c>
      <c r="C998" t="s">
        <v>45</v>
      </c>
      <c r="D998" t="s">
        <v>25</v>
      </c>
      <c r="E998">
        <v>24.97</v>
      </c>
      <c r="F998" t="s">
        <v>699</v>
      </c>
      <c r="G998" t="str">
        <f t="shared" si="1823"/>
        <v>DL2022026</v>
      </c>
      <c r="H998" t="str">
        <f t="shared" si="1824"/>
        <v>10</v>
      </c>
      <c r="I998" t="str">
        <f t="shared" si="1825"/>
        <v>calsap</v>
      </c>
      <c r="J998" t="str">
        <f t="shared" si="1826"/>
        <v>PK</v>
      </c>
      <c r="K998" t="str">
        <f t="shared" si="1827"/>
        <v>PK</v>
      </c>
      <c r="L998" t="str">
        <f t="shared" si="1828"/>
        <v>true</v>
      </c>
      <c r="N998" s="7">
        <f t="shared" si="1836"/>
        <v>24.97</v>
      </c>
      <c r="O998" s="7">
        <f t="shared" si="1837"/>
        <v>24.97</v>
      </c>
      <c r="P998" s="7" t="str">
        <f t="shared" si="1838"/>
        <v/>
      </c>
      <c r="Q998" s="7" t="str">
        <f t="shared" si="1839"/>
        <v/>
      </c>
      <c r="R998" t="str">
        <f t="shared" ref="R998" si="1896">IF(AND(O998&gt;0,P999=0),"Valid","Invalid")</f>
        <v>Valid</v>
      </c>
      <c r="S998" t="str">
        <f t="shared" ref="S998" si="1897">IF(OR(Q1000&gt;0,Q1001&gt;0),"Present","Absent")</f>
        <v>Absent</v>
      </c>
      <c r="T998" t="str">
        <f t="shared" ref="T998" si="1898">IF(OR(Q1000&lt;41,Q1001&lt;41),"Ct&lt;41",IF(OR(Q1000&gt;41,Q1001&gt;41),"Ct&gt;41","No Ct"))</f>
        <v>Ct&lt;41</v>
      </c>
      <c r="V998" t="str">
        <f t="shared" ref="V998" si="1899">G998&amp;"_"&amp;I998&amp;"_"&amp;R998&amp;"_"&amp;S998&amp;"_"&amp;T998</f>
        <v>DL2022026_calsap_Valid_Absent_Ct&lt;41</v>
      </c>
      <c r="X998">
        <f t="shared" ref="X998" si="1900">O998</f>
        <v>24.97</v>
      </c>
      <c r="Y998">
        <f t="shared" ref="Y998" si="1901">P999</f>
        <v>0</v>
      </c>
      <c r="Z998">
        <f t="shared" ref="Z998" si="1902">Q1000+Q1001</f>
        <v>0</v>
      </c>
    </row>
    <row r="999" spans="1:26" x14ac:dyDescent="0.25">
      <c r="A999" t="s">
        <v>69</v>
      </c>
      <c r="B999" t="s">
        <v>51</v>
      </c>
      <c r="C999" t="s">
        <v>70</v>
      </c>
      <c r="D999" t="s">
        <v>25</v>
      </c>
      <c r="E999" t="s">
        <v>39</v>
      </c>
      <c r="F999" t="s">
        <v>699</v>
      </c>
      <c r="G999" t="str">
        <f t="shared" si="1823"/>
        <v>DL2022026</v>
      </c>
      <c r="H999" t="str">
        <f t="shared" si="1824"/>
        <v>10</v>
      </c>
      <c r="I999" t="str">
        <f t="shared" si="1825"/>
        <v>calsap</v>
      </c>
      <c r="J999" t="str">
        <f t="shared" si="1826"/>
        <v>NK</v>
      </c>
      <c r="K999" t="str">
        <f t="shared" si="1827"/>
        <v>NK</v>
      </c>
      <c r="L999" t="str">
        <f t="shared" si="1828"/>
        <v>true</v>
      </c>
      <c r="N999" s="7">
        <f t="shared" si="1836"/>
        <v>0</v>
      </c>
      <c r="O999" s="7" t="str">
        <f t="shared" si="1837"/>
        <v/>
      </c>
      <c r="P999" s="7">
        <f t="shared" si="1838"/>
        <v>0</v>
      </c>
      <c r="Q999" s="7" t="str">
        <f t="shared" si="1839"/>
        <v/>
      </c>
    </row>
    <row r="1000" spans="1:26" x14ac:dyDescent="0.25">
      <c r="A1000" t="s">
        <v>94</v>
      </c>
      <c r="B1000" t="s">
        <v>76</v>
      </c>
      <c r="C1000" t="s">
        <v>95</v>
      </c>
      <c r="D1000" t="s">
        <v>25</v>
      </c>
      <c r="E1000" t="s">
        <v>39</v>
      </c>
      <c r="F1000" t="s">
        <v>699</v>
      </c>
      <c r="G1000" t="str">
        <f t="shared" si="1823"/>
        <v>DL2022026</v>
      </c>
      <c r="H1000" t="str">
        <f t="shared" si="1824"/>
        <v>10</v>
      </c>
      <c r="I1000" t="str">
        <f t="shared" si="1825"/>
        <v>calsap</v>
      </c>
      <c r="J1000" t="str">
        <f t="shared" si="1826"/>
        <v>EP</v>
      </c>
      <c r="K1000" t="str">
        <f t="shared" si="1827"/>
        <v>EP</v>
      </c>
      <c r="L1000" t="str">
        <f t="shared" si="1828"/>
        <v>true</v>
      </c>
      <c r="N1000" s="7">
        <f t="shared" si="1836"/>
        <v>0</v>
      </c>
      <c r="O1000" s="7" t="str">
        <f t="shared" si="1837"/>
        <v/>
      </c>
      <c r="P1000" s="7" t="str">
        <f t="shared" si="1838"/>
        <v/>
      </c>
      <c r="Q1000" s="7">
        <f t="shared" si="1839"/>
        <v>0</v>
      </c>
    </row>
    <row r="1001" spans="1:26" x14ac:dyDescent="0.25">
      <c r="A1001" t="s">
        <v>109</v>
      </c>
      <c r="B1001" t="s">
        <v>76</v>
      </c>
      <c r="C1001" t="s">
        <v>95</v>
      </c>
      <c r="D1001" t="s">
        <v>25</v>
      </c>
      <c r="E1001" t="s">
        <v>39</v>
      </c>
      <c r="F1001" t="s">
        <v>699</v>
      </c>
      <c r="G1001" t="str">
        <f t="shared" si="1823"/>
        <v>DL2022026</v>
      </c>
      <c r="H1001" t="str">
        <f t="shared" si="1824"/>
        <v>10</v>
      </c>
      <c r="I1001" t="str">
        <f t="shared" si="1825"/>
        <v>calsap</v>
      </c>
      <c r="J1001" t="str">
        <f t="shared" si="1826"/>
        <v>EP</v>
      </c>
      <c r="K1001" t="str">
        <f t="shared" si="1827"/>
        <v>EP</v>
      </c>
      <c r="L1001" t="str">
        <f t="shared" si="1828"/>
        <v>true</v>
      </c>
      <c r="N1001" s="7">
        <f t="shared" si="1836"/>
        <v>0</v>
      </c>
      <c r="O1001" s="7" t="str">
        <f t="shared" si="1837"/>
        <v/>
      </c>
      <c r="P1001" s="7" t="str">
        <f t="shared" si="1838"/>
        <v/>
      </c>
      <c r="Q1001" s="7">
        <f t="shared" si="1839"/>
        <v>0</v>
      </c>
    </row>
    <row r="1002" spans="1:26" x14ac:dyDescent="0.25">
      <c r="A1002" t="s">
        <v>46</v>
      </c>
      <c r="B1002" t="s">
        <v>23</v>
      </c>
      <c r="C1002" t="s">
        <v>47</v>
      </c>
      <c r="D1002" t="s">
        <v>25</v>
      </c>
      <c r="E1002" t="s">
        <v>39</v>
      </c>
      <c r="F1002" t="s">
        <v>699</v>
      </c>
      <c r="G1002" t="str">
        <f t="shared" si="1823"/>
        <v>DL2022026</v>
      </c>
      <c r="H1002" t="str">
        <f t="shared" si="1824"/>
        <v>11</v>
      </c>
      <c r="I1002" t="str">
        <f t="shared" si="1825"/>
        <v>mnelei</v>
      </c>
      <c r="J1002" t="str">
        <f t="shared" si="1826"/>
        <v>PK</v>
      </c>
      <c r="K1002" t="str">
        <f t="shared" si="1827"/>
        <v>PK</v>
      </c>
      <c r="L1002" t="str">
        <f t="shared" si="1828"/>
        <v>true</v>
      </c>
      <c r="N1002" s="7">
        <f t="shared" si="1836"/>
        <v>0</v>
      </c>
      <c r="O1002" s="7">
        <f t="shared" si="1837"/>
        <v>0</v>
      </c>
      <c r="P1002" s="7" t="str">
        <f t="shared" si="1838"/>
        <v/>
      </c>
      <c r="Q1002" s="7" t="str">
        <f t="shared" si="1839"/>
        <v/>
      </c>
      <c r="R1002" t="str">
        <f t="shared" ref="R1002" si="1903">IF(AND(O1002&gt;0,P1003=0),"Valid","Invalid")</f>
        <v>Invalid</v>
      </c>
      <c r="S1002" t="str">
        <f t="shared" ref="S1002" si="1904">IF(OR(Q1004&gt;0,Q1005&gt;0),"Present","Absent")</f>
        <v>Absent</v>
      </c>
      <c r="T1002" t="str">
        <f t="shared" ref="T1002" si="1905">IF(OR(Q1004&lt;41,Q1005&lt;41),"Ct&lt;41",IF(OR(Q1004&gt;41,Q1005&gt;41),"Ct&gt;41","No Ct"))</f>
        <v>Ct&lt;41</v>
      </c>
      <c r="V1002" t="str">
        <f t="shared" ref="V1002" si="1906">G1002&amp;"_"&amp;I1002&amp;"_"&amp;R1002&amp;"_"&amp;S1002&amp;"_"&amp;T1002</f>
        <v>DL2022026_mnelei_Invalid_Absent_Ct&lt;41</v>
      </c>
      <c r="X1002">
        <f t="shared" ref="X1002" si="1907">O1002</f>
        <v>0</v>
      </c>
      <c r="Y1002">
        <f t="shared" ref="Y1002" si="1908">P1003</f>
        <v>0</v>
      </c>
      <c r="Z1002">
        <f t="shared" ref="Z1002" si="1909">Q1004+Q1005</f>
        <v>0</v>
      </c>
    </row>
    <row r="1003" spans="1:26" x14ac:dyDescent="0.25">
      <c r="A1003" t="s">
        <v>71</v>
      </c>
      <c r="B1003" t="s">
        <v>51</v>
      </c>
      <c r="C1003" t="s">
        <v>72</v>
      </c>
      <c r="D1003" t="s">
        <v>25</v>
      </c>
      <c r="E1003" t="s">
        <v>39</v>
      </c>
      <c r="F1003" t="s">
        <v>699</v>
      </c>
      <c r="G1003" t="str">
        <f t="shared" si="1823"/>
        <v>DL2022026</v>
      </c>
      <c r="H1003" t="str">
        <f t="shared" si="1824"/>
        <v>11</v>
      </c>
      <c r="I1003" t="str">
        <f t="shared" si="1825"/>
        <v>mnelei</v>
      </c>
      <c r="J1003" t="str">
        <f t="shared" si="1826"/>
        <v>NK</v>
      </c>
      <c r="K1003" t="str">
        <f t="shared" si="1827"/>
        <v>NK</v>
      </c>
      <c r="L1003" t="str">
        <f t="shared" si="1828"/>
        <v>true</v>
      </c>
      <c r="N1003" s="7">
        <f t="shared" si="1836"/>
        <v>0</v>
      </c>
      <c r="O1003" s="7" t="str">
        <f t="shared" si="1837"/>
        <v/>
      </c>
      <c r="P1003" s="7">
        <f t="shared" si="1838"/>
        <v>0</v>
      </c>
      <c r="Q1003" s="7" t="str">
        <f t="shared" si="1839"/>
        <v/>
      </c>
    </row>
    <row r="1004" spans="1:26" x14ac:dyDescent="0.25">
      <c r="A1004" t="s">
        <v>96</v>
      </c>
      <c r="B1004" t="s">
        <v>76</v>
      </c>
      <c r="C1004" t="s">
        <v>97</v>
      </c>
      <c r="D1004" t="s">
        <v>25</v>
      </c>
      <c r="E1004" t="s">
        <v>39</v>
      </c>
      <c r="F1004" t="s">
        <v>699</v>
      </c>
      <c r="G1004" t="str">
        <f t="shared" si="1823"/>
        <v>DL2022026</v>
      </c>
      <c r="H1004" t="str">
        <f t="shared" si="1824"/>
        <v>11</v>
      </c>
      <c r="I1004" t="str">
        <f t="shared" si="1825"/>
        <v>mnelei</v>
      </c>
      <c r="J1004" t="str">
        <f t="shared" si="1826"/>
        <v>EP</v>
      </c>
      <c r="K1004" t="str">
        <f t="shared" si="1827"/>
        <v>EP</v>
      </c>
      <c r="L1004" t="str">
        <f t="shared" si="1828"/>
        <v>true</v>
      </c>
      <c r="N1004" s="7">
        <f t="shared" si="1836"/>
        <v>0</v>
      </c>
      <c r="O1004" s="7" t="str">
        <f t="shared" si="1837"/>
        <v/>
      </c>
      <c r="P1004" s="7" t="str">
        <f t="shared" si="1838"/>
        <v/>
      </c>
      <c r="Q1004" s="7">
        <f t="shared" si="1839"/>
        <v>0</v>
      </c>
    </row>
    <row r="1005" spans="1:26" x14ac:dyDescent="0.25">
      <c r="A1005" t="s">
        <v>110</v>
      </c>
      <c r="B1005" t="s">
        <v>76</v>
      </c>
      <c r="C1005" t="s">
        <v>97</v>
      </c>
      <c r="D1005" t="s">
        <v>25</v>
      </c>
      <c r="E1005" t="s">
        <v>39</v>
      </c>
      <c r="F1005" t="s">
        <v>699</v>
      </c>
      <c r="G1005" t="str">
        <f t="shared" si="1823"/>
        <v>DL2022026</v>
      </c>
      <c r="H1005" t="str">
        <f t="shared" si="1824"/>
        <v>11</v>
      </c>
      <c r="I1005" t="str">
        <f t="shared" si="1825"/>
        <v>mnelei</v>
      </c>
      <c r="J1005" t="str">
        <f t="shared" si="1826"/>
        <v>EP</v>
      </c>
      <c r="K1005" t="str">
        <f t="shared" si="1827"/>
        <v>EP</v>
      </c>
      <c r="L1005" t="str">
        <f t="shared" si="1828"/>
        <v>true</v>
      </c>
      <c r="N1005" s="7">
        <f t="shared" si="1836"/>
        <v>0</v>
      </c>
      <c r="O1005" s="7" t="str">
        <f t="shared" si="1837"/>
        <v/>
      </c>
      <c r="P1005" s="7" t="str">
        <f t="shared" si="1838"/>
        <v/>
      </c>
      <c r="Q1005" s="7">
        <f t="shared" si="1839"/>
        <v>0</v>
      </c>
    </row>
    <row r="1006" spans="1:26" x14ac:dyDescent="0.25">
      <c r="A1006" t="s">
        <v>48</v>
      </c>
      <c r="B1006" t="s">
        <v>23</v>
      </c>
      <c r="C1006" t="s">
        <v>49</v>
      </c>
      <c r="D1006" t="s">
        <v>25</v>
      </c>
      <c r="E1006">
        <v>36.46</v>
      </c>
      <c r="F1006" t="s">
        <v>699</v>
      </c>
      <c r="G1006" t="str">
        <f t="shared" si="1823"/>
        <v>DL2022026</v>
      </c>
      <c r="H1006" t="str">
        <f t="shared" si="1824"/>
        <v>12</v>
      </c>
      <c r="I1006" t="str">
        <f t="shared" si="1825"/>
        <v>mnelei</v>
      </c>
      <c r="J1006" t="str">
        <f t="shared" si="1826"/>
        <v>PK</v>
      </c>
      <c r="K1006" t="str">
        <f t="shared" si="1827"/>
        <v>PK</v>
      </c>
      <c r="L1006" t="str">
        <f t="shared" si="1828"/>
        <v>true</v>
      </c>
      <c r="N1006" s="7">
        <f t="shared" si="1836"/>
        <v>36.46</v>
      </c>
      <c r="O1006" s="7">
        <f t="shared" si="1837"/>
        <v>36.46</v>
      </c>
      <c r="P1006" s="7" t="str">
        <f t="shared" si="1838"/>
        <v/>
      </c>
      <c r="Q1006" s="7" t="str">
        <f t="shared" si="1839"/>
        <v/>
      </c>
      <c r="R1006" t="str">
        <f t="shared" ref="R1006" si="1910">IF(AND(O1006&gt;0,P1007=0),"Valid","Invalid")</f>
        <v>Valid</v>
      </c>
      <c r="S1006" t="str">
        <f t="shared" ref="S1006" si="1911">IF(OR(Q1008&gt;0,Q1009&gt;0),"Present","Absent")</f>
        <v>Absent</v>
      </c>
      <c r="T1006" t="str">
        <f t="shared" ref="T1006" si="1912">IF(OR(Q1008&lt;41,Q1009&lt;41),"Ct&lt;41",IF(OR(Q1008&gt;41,Q1009&gt;41),"Ct&gt;41","No Ct"))</f>
        <v>Ct&lt;41</v>
      </c>
      <c r="V1006" t="str">
        <f t="shared" ref="V1006" si="1913">G1006&amp;"_"&amp;I1006&amp;"_"&amp;R1006&amp;"_"&amp;S1006&amp;"_"&amp;T1006</f>
        <v>DL2022026_mnelei_Valid_Absent_Ct&lt;41</v>
      </c>
      <c r="X1006">
        <f t="shared" ref="X1006" si="1914">O1006</f>
        <v>36.46</v>
      </c>
      <c r="Y1006">
        <f t="shared" ref="Y1006" si="1915">P1007</f>
        <v>0</v>
      </c>
      <c r="Z1006">
        <f t="shared" ref="Z1006" si="1916">Q1008+Q1009</f>
        <v>0</v>
      </c>
    </row>
    <row r="1007" spans="1:26" x14ac:dyDescent="0.25">
      <c r="A1007" t="s">
        <v>73</v>
      </c>
      <c r="B1007" t="s">
        <v>51</v>
      </c>
      <c r="C1007" t="s">
        <v>74</v>
      </c>
      <c r="D1007" t="s">
        <v>25</v>
      </c>
      <c r="E1007" t="s">
        <v>39</v>
      </c>
      <c r="F1007" t="s">
        <v>699</v>
      </c>
      <c r="G1007" t="str">
        <f t="shared" si="1823"/>
        <v>DL2022026</v>
      </c>
      <c r="H1007" t="str">
        <f t="shared" si="1824"/>
        <v>12</v>
      </c>
      <c r="I1007" t="str">
        <f t="shared" si="1825"/>
        <v>mnelei</v>
      </c>
      <c r="J1007" t="str">
        <f t="shared" si="1826"/>
        <v>NK</v>
      </c>
      <c r="K1007" t="str">
        <f t="shared" si="1827"/>
        <v>NK</v>
      </c>
      <c r="L1007" t="str">
        <f t="shared" si="1828"/>
        <v>true</v>
      </c>
      <c r="N1007" s="7">
        <f t="shared" si="1836"/>
        <v>0</v>
      </c>
      <c r="O1007" s="7" t="str">
        <f t="shared" si="1837"/>
        <v/>
      </c>
      <c r="P1007" s="7">
        <f t="shared" si="1838"/>
        <v>0</v>
      </c>
      <c r="Q1007" s="7" t="str">
        <f t="shared" si="1839"/>
        <v/>
      </c>
    </row>
    <row r="1008" spans="1:26" x14ac:dyDescent="0.25">
      <c r="A1008" t="s">
        <v>98</v>
      </c>
      <c r="B1008" t="s">
        <v>76</v>
      </c>
      <c r="C1008" t="s">
        <v>99</v>
      </c>
      <c r="D1008" t="s">
        <v>25</v>
      </c>
      <c r="E1008" t="s">
        <v>39</v>
      </c>
      <c r="F1008" t="s">
        <v>699</v>
      </c>
      <c r="G1008" t="str">
        <f t="shared" si="1823"/>
        <v>DL2022026</v>
      </c>
      <c r="H1008" t="str">
        <f t="shared" si="1824"/>
        <v>12</v>
      </c>
      <c r="I1008" t="str">
        <f t="shared" si="1825"/>
        <v>mnelei</v>
      </c>
      <c r="J1008" t="str">
        <f t="shared" si="1826"/>
        <v>EP</v>
      </c>
      <c r="K1008" t="str">
        <f t="shared" si="1827"/>
        <v>EP</v>
      </c>
      <c r="L1008" t="str">
        <f t="shared" si="1828"/>
        <v>true</v>
      </c>
      <c r="N1008" s="7">
        <f t="shared" si="1836"/>
        <v>0</v>
      </c>
      <c r="O1008" s="7" t="str">
        <f t="shared" si="1837"/>
        <v/>
      </c>
      <c r="P1008" s="7" t="str">
        <f t="shared" si="1838"/>
        <v/>
      </c>
      <c r="Q1008" s="7">
        <f t="shared" si="1839"/>
        <v>0</v>
      </c>
    </row>
    <row r="1009" spans="1:26" x14ac:dyDescent="0.25">
      <c r="A1009" t="s">
        <v>111</v>
      </c>
      <c r="B1009" t="s">
        <v>76</v>
      </c>
      <c r="C1009" t="s">
        <v>99</v>
      </c>
      <c r="D1009" t="s">
        <v>25</v>
      </c>
      <c r="E1009" t="s">
        <v>39</v>
      </c>
      <c r="F1009" t="s">
        <v>699</v>
      </c>
      <c r="G1009" t="str">
        <f t="shared" si="1823"/>
        <v>DL2022026</v>
      </c>
      <c r="H1009" t="str">
        <f t="shared" si="1824"/>
        <v>12</v>
      </c>
      <c r="I1009" t="str">
        <f t="shared" si="1825"/>
        <v>mnelei</v>
      </c>
      <c r="J1009" t="str">
        <f t="shared" si="1826"/>
        <v>EP</v>
      </c>
      <c r="K1009" t="str">
        <f t="shared" si="1827"/>
        <v>EP</v>
      </c>
      <c r="L1009" t="str">
        <f t="shared" si="1828"/>
        <v>true</v>
      </c>
      <c r="N1009" s="7">
        <f t="shared" si="1836"/>
        <v>0</v>
      </c>
      <c r="O1009" s="7" t="str">
        <f t="shared" si="1837"/>
        <v/>
      </c>
      <c r="P1009" s="7" t="str">
        <f t="shared" si="1838"/>
        <v/>
      </c>
      <c r="Q1009" s="7">
        <f t="shared" si="1839"/>
        <v>0</v>
      </c>
    </row>
    <row r="1010" spans="1:26" x14ac:dyDescent="0.25">
      <c r="A1010" t="s">
        <v>172</v>
      </c>
      <c r="B1010" t="s">
        <v>23</v>
      </c>
      <c r="C1010" t="s">
        <v>173</v>
      </c>
      <c r="D1010" t="s">
        <v>25</v>
      </c>
      <c r="E1010" t="s">
        <v>39</v>
      </c>
      <c r="F1010" t="s">
        <v>699</v>
      </c>
      <c r="G1010" t="str">
        <f t="shared" si="1823"/>
        <v>DL2022026</v>
      </c>
      <c r="H1010" t="str">
        <f t="shared" si="1824"/>
        <v>13</v>
      </c>
      <c r="I1010" t="str">
        <f t="shared" si="1825"/>
        <v>hemtak</v>
      </c>
      <c r="J1010" t="str">
        <f t="shared" si="1826"/>
        <v>PK</v>
      </c>
      <c r="K1010" t="str">
        <f t="shared" si="1827"/>
        <v>PK</v>
      </c>
      <c r="L1010" t="str">
        <f t="shared" si="1828"/>
        <v>true</v>
      </c>
      <c r="N1010" s="7">
        <f t="shared" si="1836"/>
        <v>0</v>
      </c>
      <c r="O1010" s="7">
        <f t="shared" si="1837"/>
        <v>0</v>
      </c>
      <c r="P1010" s="7" t="str">
        <f t="shared" si="1838"/>
        <v/>
      </c>
      <c r="Q1010" s="7" t="str">
        <f t="shared" si="1839"/>
        <v/>
      </c>
      <c r="R1010" t="str">
        <f t="shared" ref="R1010" si="1917">IF(AND(O1010&gt;0,P1011=0),"Valid","Invalid")</f>
        <v>Invalid</v>
      </c>
      <c r="S1010" t="str">
        <f t="shared" ref="S1010" si="1918">IF(OR(Q1012&gt;0,Q1013&gt;0),"Present","Absent")</f>
        <v>Present</v>
      </c>
      <c r="T1010" t="str">
        <f t="shared" ref="T1010" si="1919">IF(OR(Q1012&lt;41,Q1013&lt;41),"Ct&lt;41",IF(OR(Q1012&gt;41,Q1013&gt;41),"Ct&gt;41","No Ct"))</f>
        <v>Ct&lt;41</v>
      </c>
      <c r="V1010" t="str">
        <f t="shared" ref="V1010" si="1920">G1010&amp;"_"&amp;I1010&amp;"_"&amp;R1010&amp;"_"&amp;S1010&amp;"_"&amp;T1010</f>
        <v>DL2022026_hemtak_Invalid_Present_Ct&lt;41</v>
      </c>
      <c r="X1010">
        <f t="shared" ref="X1010" si="1921">O1010</f>
        <v>0</v>
      </c>
      <c r="Y1010">
        <f t="shared" ref="Y1010" si="1922">P1011</f>
        <v>0</v>
      </c>
      <c r="Z1010">
        <f t="shared" ref="Z1010" si="1923">Q1012+Q1013</f>
        <v>34.590000000000003</v>
      </c>
    </row>
    <row r="1011" spans="1:26" x14ac:dyDescent="0.25">
      <c r="A1011" t="s">
        <v>148</v>
      </c>
      <c r="B1011" t="s">
        <v>51</v>
      </c>
      <c r="C1011" t="s">
        <v>149</v>
      </c>
      <c r="D1011" t="s">
        <v>25</v>
      </c>
      <c r="E1011" t="s">
        <v>39</v>
      </c>
      <c r="F1011" t="s">
        <v>699</v>
      </c>
      <c r="G1011" t="str">
        <f t="shared" si="1823"/>
        <v>DL2022026</v>
      </c>
      <c r="H1011" t="str">
        <f t="shared" si="1824"/>
        <v>13</v>
      </c>
      <c r="I1011" t="str">
        <f t="shared" si="1825"/>
        <v>hemtak</v>
      </c>
      <c r="J1011" t="str">
        <f t="shared" si="1826"/>
        <v>NK</v>
      </c>
      <c r="K1011" t="str">
        <f t="shared" si="1827"/>
        <v>NK</v>
      </c>
      <c r="L1011" t="str">
        <f t="shared" si="1828"/>
        <v>true</v>
      </c>
      <c r="N1011" s="7">
        <f t="shared" si="1836"/>
        <v>0</v>
      </c>
      <c r="O1011" s="7" t="str">
        <f t="shared" si="1837"/>
        <v/>
      </c>
      <c r="P1011" s="7">
        <f t="shared" si="1838"/>
        <v>0</v>
      </c>
      <c r="Q1011" s="7" t="str">
        <f t="shared" si="1839"/>
        <v/>
      </c>
    </row>
    <row r="1012" spans="1:26" x14ac:dyDescent="0.25">
      <c r="A1012" t="s">
        <v>112</v>
      </c>
      <c r="B1012" t="s">
        <v>76</v>
      </c>
      <c r="C1012" t="s">
        <v>113</v>
      </c>
      <c r="D1012" t="s">
        <v>25</v>
      </c>
      <c r="E1012">
        <v>34.590000000000003</v>
      </c>
      <c r="F1012" t="s">
        <v>699</v>
      </c>
      <c r="G1012" t="str">
        <f t="shared" si="1823"/>
        <v>DL2022026</v>
      </c>
      <c r="H1012" t="str">
        <f t="shared" si="1824"/>
        <v>13</v>
      </c>
      <c r="I1012" t="str">
        <f t="shared" si="1825"/>
        <v>hemtak</v>
      </c>
      <c r="J1012" t="str">
        <f t="shared" si="1826"/>
        <v>EP</v>
      </c>
      <c r="K1012" t="str">
        <f t="shared" si="1827"/>
        <v>EP</v>
      </c>
      <c r="L1012" t="str">
        <f t="shared" si="1828"/>
        <v>true</v>
      </c>
      <c r="N1012" s="7">
        <f t="shared" si="1836"/>
        <v>34.590000000000003</v>
      </c>
      <c r="O1012" s="7" t="str">
        <f t="shared" si="1837"/>
        <v/>
      </c>
      <c r="P1012" s="7" t="str">
        <f t="shared" si="1838"/>
        <v/>
      </c>
      <c r="Q1012" s="7">
        <f t="shared" si="1839"/>
        <v>34.590000000000003</v>
      </c>
    </row>
    <row r="1013" spans="1:26" x14ac:dyDescent="0.25">
      <c r="A1013" t="s">
        <v>136</v>
      </c>
      <c r="B1013" t="s">
        <v>76</v>
      </c>
      <c r="C1013" t="s">
        <v>113</v>
      </c>
      <c r="D1013" t="s">
        <v>25</v>
      </c>
      <c r="E1013" t="s">
        <v>39</v>
      </c>
      <c r="F1013" t="s">
        <v>699</v>
      </c>
      <c r="G1013" t="str">
        <f t="shared" si="1823"/>
        <v>DL2022026</v>
      </c>
      <c r="H1013" t="str">
        <f t="shared" si="1824"/>
        <v>13</v>
      </c>
      <c r="I1013" t="str">
        <f t="shared" si="1825"/>
        <v>hemtak</v>
      </c>
      <c r="J1013" t="str">
        <f t="shared" si="1826"/>
        <v>EP</v>
      </c>
      <c r="K1013" t="str">
        <f t="shared" si="1827"/>
        <v>EP</v>
      </c>
      <c r="L1013" t="str">
        <f t="shared" si="1828"/>
        <v>true</v>
      </c>
      <c r="N1013" s="7">
        <f t="shared" si="1836"/>
        <v>0</v>
      </c>
      <c r="O1013" s="7" t="str">
        <f t="shared" si="1837"/>
        <v/>
      </c>
      <c r="P1013" s="7" t="str">
        <f t="shared" si="1838"/>
        <v/>
      </c>
      <c r="Q1013" s="7">
        <f t="shared" si="1839"/>
        <v>0</v>
      </c>
    </row>
    <row r="1014" spans="1:26" x14ac:dyDescent="0.25">
      <c r="A1014" t="s">
        <v>174</v>
      </c>
      <c r="B1014" t="s">
        <v>23</v>
      </c>
      <c r="C1014" t="s">
        <v>175</v>
      </c>
      <c r="D1014" t="s">
        <v>25</v>
      </c>
      <c r="E1014">
        <v>27.96</v>
      </c>
      <c r="F1014" t="s">
        <v>699</v>
      </c>
      <c r="G1014" t="str">
        <f t="shared" si="1823"/>
        <v>DL2022026</v>
      </c>
      <c r="H1014" t="str">
        <f t="shared" si="1824"/>
        <v>14</v>
      </c>
      <c r="I1014" t="str">
        <f t="shared" si="1825"/>
        <v>hemtak</v>
      </c>
      <c r="J1014" t="str">
        <f t="shared" si="1826"/>
        <v>PK</v>
      </c>
      <c r="K1014" t="str">
        <f t="shared" si="1827"/>
        <v>PK</v>
      </c>
      <c r="L1014" t="str">
        <f t="shared" si="1828"/>
        <v>true</v>
      </c>
      <c r="N1014" s="7">
        <f t="shared" si="1836"/>
        <v>27.96</v>
      </c>
      <c r="O1014" s="7">
        <f t="shared" si="1837"/>
        <v>27.96</v>
      </c>
      <c r="P1014" s="7" t="str">
        <f t="shared" si="1838"/>
        <v/>
      </c>
      <c r="Q1014" s="7" t="str">
        <f t="shared" si="1839"/>
        <v/>
      </c>
      <c r="R1014" t="str">
        <f t="shared" ref="R1014" si="1924">IF(AND(O1014&gt;0,P1015=0),"Valid","Invalid")</f>
        <v>Valid</v>
      </c>
      <c r="S1014" t="str">
        <f t="shared" ref="S1014" si="1925">IF(OR(Q1016&gt;0,Q1017&gt;0),"Present","Absent")</f>
        <v>Absent</v>
      </c>
      <c r="T1014" t="str">
        <f t="shared" ref="T1014" si="1926">IF(OR(Q1016&lt;41,Q1017&lt;41),"Ct&lt;41",IF(OR(Q1016&gt;41,Q1017&gt;41),"Ct&gt;41","No Ct"))</f>
        <v>Ct&lt;41</v>
      </c>
      <c r="V1014" t="str">
        <f t="shared" ref="V1014" si="1927">G1014&amp;"_"&amp;I1014&amp;"_"&amp;R1014&amp;"_"&amp;S1014&amp;"_"&amp;T1014</f>
        <v>DL2022026_hemtak_Valid_Absent_Ct&lt;41</v>
      </c>
      <c r="X1014">
        <f t="shared" ref="X1014" si="1928">O1014</f>
        <v>27.96</v>
      </c>
      <c r="Y1014">
        <f t="shared" ref="Y1014" si="1929">P1015</f>
        <v>0</v>
      </c>
      <c r="Z1014">
        <f t="shared" ref="Z1014" si="1930">Q1016+Q1017</f>
        <v>0</v>
      </c>
    </row>
    <row r="1015" spans="1:26" x14ac:dyDescent="0.25">
      <c r="A1015" t="s">
        <v>150</v>
      </c>
      <c r="B1015" t="s">
        <v>51</v>
      </c>
      <c r="C1015" t="s">
        <v>151</v>
      </c>
      <c r="D1015" t="s">
        <v>25</v>
      </c>
      <c r="E1015" t="s">
        <v>39</v>
      </c>
      <c r="F1015" t="s">
        <v>699</v>
      </c>
      <c r="G1015" t="str">
        <f t="shared" si="1823"/>
        <v>DL2022026</v>
      </c>
      <c r="H1015" t="str">
        <f t="shared" si="1824"/>
        <v>14</v>
      </c>
      <c r="I1015" t="str">
        <f t="shared" si="1825"/>
        <v>hemtak</v>
      </c>
      <c r="J1015" t="str">
        <f t="shared" si="1826"/>
        <v>NK</v>
      </c>
      <c r="K1015" t="str">
        <f t="shared" si="1827"/>
        <v>NK</v>
      </c>
      <c r="L1015" t="str">
        <f t="shared" si="1828"/>
        <v>true</v>
      </c>
      <c r="N1015" s="7">
        <f t="shared" si="1836"/>
        <v>0</v>
      </c>
      <c r="O1015" s="7" t="str">
        <f t="shared" si="1837"/>
        <v/>
      </c>
      <c r="P1015" s="7">
        <f t="shared" si="1838"/>
        <v>0</v>
      </c>
      <c r="Q1015" s="7" t="str">
        <f t="shared" si="1839"/>
        <v/>
      </c>
    </row>
    <row r="1016" spans="1:26" x14ac:dyDescent="0.25">
      <c r="A1016" t="s">
        <v>114</v>
      </c>
      <c r="B1016" t="s">
        <v>76</v>
      </c>
      <c r="C1016" t="s">
        <v>115</v>
      </c>
      <c r="D1016" t="s">
        <v>25</v>
      </c>
      <c r="E1016" t="s">
        <v>39</v>
      </c>
      <c r="F1016" t="s">
        <v>699</v>
      </c>
      <c r="G1016" t="str">
        <f t="shared" si="1823"/>
        <v>DL2022026</v>
      </c>
      <c r="H1016" t="str">
        <f t="shared" si="1824"/>
        <v>14</v>
      </c>
      <c r="I1016" t="str">
        <f t="shared" si="1825"/>
        <v>hemtak</v>
      </c>
      <c r="J1016" t="str">
        <f t="shared" si="1826"/>
        <v>EP</v>
      </c>
      <c r="K1016" t="str">
        <f t="shared" si="1827"/>
        <v>EP</v>
      </c>
      <c r="L1016" t="str">
        <f t="shared" si="1828"/>
        <v>true</v>
      </c>
      <c r="N1016" s="7">
        <f t="shared" si="1836"/>
        <v>0</v>
      </c>
      <c r="O1016" s="7" t="str">
        <f t="shared" si="1837"/>
        <v/>
      </c>
      <c r="P1016" s="7" t="str">
        <f t="shared" si="1838"/>
        <v/>
      </c>
      <c r="Q1016" s="7">
        <f t="shared" si="1839"/>
        <v>0</v>
      </c>
    </row>
    <row r="1017" spans="1:26" x14ac:dyDescent="0.25">
      <c r="A1017" t="s">
        <v>137</v>
      </c>
      <c r="B1017" t="s">
        <v>76</v>
      </c>
      <c r="C1017" t="s">
        <v>115</v>
      </c>
      <c r="D1017" t="s">
        <v>25</v>
      </c>
      <c r="E1017" t="s">
        <v>39</v>
      </c>
      <c r="F1017" t="s">
        <v>699</v>
      </c>
      <c r="G1017" t="str">
        <f t="shared" si="1823"/>
        <v>DL2022026</v>
      </c>
      <c r="H1017" t="str">
        <f t="shared" si="1824"/>
        <v>14</v>
      </c>
      <c r="I1017" t="str">
        <f t="shared" si="1825"/>
        <v>hemtak</v>
      </c>
      <c r="J1017" t="str">
        <f t="shared" si="1826"/>
        <v>EP</v>
      </c>
      <c r="K1017" t="str">
        <f t="shared" si="1827"/>
        <v>EP</v>
      </c>
      <c r="L1017" t="str">
        <f t="shared" si="1828"/>
        <v>true</v>
      </c>
      <c r="N1017" s="7">
        <f t="shared" si="1836"/>
        <v>0</v>
      </c>
      <c r="O1017" s="7" t="str">
        <f t="shared" si="1837"/>
        <v/>
      </c>
      <c r="P1017" s="7" t="str">
        <f t="shared" si="1838"/>
        <v/>
      </c>
      <c r="Q1017" s="7">
        <f t="shared" si="1839"/>
        <v>0</v>
      </c>
    </row>
    <row r="1018" spans="1:26" x14ac:dyDescent="0.25">
      <c r="A1018" t="s">
        <v>176</v>
      </c>
      <c r="B1018" t="s">
        <v>23</v>
      </c>
      <c r="C1018" t="s">
        <v>177</v>
      </c>
      <c r="D1018" t="s">
        <v>25</v>
      </c>
      <c r="E1018">
        <v>26.18</v>
      </c>
      <c r="F1018" t="s">
        <v>699</v>
      </c>
      <c r="G1018" t="str">
        <f t="shared" si="1823"/>
        <v>DL2022026</v>
      </c>
      <c r="H1018" t="str">
        <f t="shared" si="1824"/>
        <v>15</v>
      </c>
      <c r="I1018" t="str">
        <f t="shared" si="1825"/>
        <v>aleost</v>
      </c>
      <c r="J1018" t="str">
        <f t="shared" si="1826"/>
        <v>PK</v>
      </c>
      <c r="K1018" t="str">
        <f t="shared" si="1827"/>
        <v>PK</v>
      </c>
      <c r="L1018" t="str">
        <f t="shared" si="1828"/>
        <v>true</v>
      </c>
      <c r="N1018" s="7">
        <f t="shared" si="1836"/>
        <v>26.18</v>
      </c>
      <c r="O1018" s="7">
        <f t="shared" si="1837"/>
        <v>26.18</v>
      </c>
      <c r="P1018" s="7" t="str">
        <f t="shared" si="1838"/>
        <v/>
      </c>
      <c r="Q1018" s="7" t="str">
        <f t="shared" si="1839"/>
        <v/>
      </c>
      <c r="R1018" t="str">
        <f t="shared" ref="R1018" si="1931">IF(AND(O1018&gt;0,P1019=0),"Valid","Invalid")</f>
        <v>Valid</v>
      </c>
      <c r="S1018" t="str">
        <f t="shared" ref="S1018" si="1932">IF(OR(Q1020&gt;0,Q1021&gt;0),"Present","Absent")</f>
        <v>Present</v>
      </c>
      <c r="T1018" t="str">
        <f t="shared" ref="T1018" si="1933">IF(OR(Q1020&lt;41,Q1021&lt;41),"Ct&lt;41",IF(OR(Q1020&gt;41,Q1021&gt;41),"Ct&gt;41","No Ct"))</f>
        <v>Ct&lt;41</v>
      </c>
      <c r="V1018" t="str">
        <f t="shared" ref="V1018" si="1934">G1018&amp;"_"&amp;I1018&amp;"_"&amp;R1018&amp;"_"&amp;S1018&amp;"_"&amp;T1018</f>
        <v>DL2022026_aleost_Valid_Present_Ct&lt;41</v>
      </c>
      <c r="X1018">
        <f t="shared" ref="X1018" si="1935">O1018</f>
        <v>26.18</v>
      </c>
      <c r="Y1018">
        <f t="shared" ref="Y1018" si="1936">P1019</f>
        <v>0</v>
      </c>
      <c r="Z1018">
        <f t="shared" ref="Z1018" si="1937">Q1020+Q1021</f>
        <v>39.08</v>
      </c>
    </row>
    <row r="1019" spans="1:26" x14ac:dyDescent="0.25">
      <c r="A1019" t="s">
        <v>152</v>
      </c>
      <c r="B1019" t="s">
        <v>51</v>
      </c>
      <c r="C1019" t="s">
        <v>153</v>
      </c>
      <c r="D1019" t="s">
        <v>25</v>
      </c>
      <c r="E1019" t="s">
        <v>39</v>
      </c>
      <c r="F1019" t="s">
        <v>699</v>
      </c>
      <c r="G1019" t="str">
        <f t="shared" si="1823"/>
        <v>DL2022026</v>
      </c>
      <c r="H1019" t="str">
        <f t="shared" si="1824"/>
        <v>15</v>
      </c>
      <c r="I1019" t="str">
        <f t="shared" si="1825"/>
        <v>aleost</v>
      </c>
      <c r="J1019" t="str">
        <f t="shared" si="1826"/>
        <v>NK</v>
      </c>
      <c r="K1019" t="str">
        <f t="shared" si="1827"/>
        <v>NK</v>
      </c>
      <c r="L1019" t="str">
        <f t="shared" si="1828"/>
        <v>true</v>
      </c>
      <c r="N1019" s="7">
        <f t="shared" si="1836"/>
        <v>0</v>
      </c>
      <c r="O1019" s="7" t="str">
        <f t="shared" si="1837"/>
        <v/>
      </c>
      <c r="P1019" s="7">
        <f t="shared" si="1838"/>
        <v>0</v>
      </c>
      <c r="Q1019" s="7" t="str">
        <f t="shared" si="1839"/>
        <v/>
      </c>
    </row>
    <row r="1020" spans="1:26" x14ac:dyDescent="0.25">
      <c r="A1020" t="s">
        <v>116</v>
      </c>
      <c r="B1020" t="s">
        <v>76</v>
      </c>
      <c r="C1020" t="s">
        <v>117</v>
      </c>
      <c r="D1020" t="s">
        <v>25</v>
      </c>
      <c r="E1020">
        <v>39.08</v>
      </c>
      <c r="F1020" t="s">
        <v>699</v>
      </c>
      <c r="G1020" t="str">
        <f t="shared" si="1823"/>
        <v>DL2022026</v>
      </c>
      <c r="H1020" t="str">
        <f t="shared" si="1824"/>
        <v>15</v>
      </c>
      <c r="I1020" t="str">
        <f t="shared" si="1825"/>
        <v>aleost</v>
      </c>
      <c r="J1020" t="str">
        <f t="shared" si="1826"/>
        <v>EP</v>
      </c>
      <c r="K1020" t="str">
        <f t="shared" si="1827"/>
        <v>EP</v>
      </c>
      <c r="L1020" t="str">
        <f t="shared" si="1828"/>
        <v>true</v>
      </c>
      <c r="N1020" s="7">
        <f t="shared" si="1836"/>
        <v>39.08</v>
      </c>
      <c r="O1020" s="7" t="str">
        <f t="shared" si="1837"/>
        <v/>
      </c>
      <c r="P1020" s="7" t="str">
        <f t="shared" si="1838"/>
        <v/>
      </c>
      <c r="Q1020" s="7">
        <f t="shared" si="1839"/>
        <v>39.08</v>
      </c>
    </row>
    <row r="1021" spans="1:26" x14ac:dyDescent="0.25">
      <c r="A1021" t="s">
        <v>138</v>
      </c>
      <c r="B1021" t="s">
        <v>76</v>
      </c>
      <c r="C1021" t="s">
        <v>117</v>
      </c>
      <c r="D1021" t="s">
        <v>25</v>
      </c>
      <c r="E1021" t="s">
        <v>39</v>
      </c>
      <c r="F1021" t="s">
        <v>699</v>
      </c>
      <c r="G1021" t="str">
        <f t="shared" si="1823"/>
        <v>DL2022026</v>
      </c>
      <c r="H1021" t="str">
        <f t="shared" si="1824"/>
        <v>15</v>
      </c>
      <c r="I1021" t="str">
        <f t="shared" si="1825"/>
        <v>aleost</v>
      </c>
      <c r="J1021" t="str">
        <f t="shared" si="1826"/>
        <v>EP</v>
      </c>
      <c r="K1021" t="str">
        <f t="shared" si="1827"/>
        <v>EP</v>
      </c>
      <c r="L1021" t="str">
        <f t="shared" si="1828"/>
        <v>true</v>
      </c>
      <c r="N1021" s="7">
        <f t="shared" si="1836"/>
        <v>0</v>
      </c>
      <c r="O1021" s="7" t="str">
        <f t="shared" si="1837"/>
        <v/>
      </c>
      <c r="P1021" s="7" t="str">
        <f t="shared" si="1838"/>
        <v/>
      </c>
      <c r="Q1021" s="7">
        <f t="shared" si="1839"/>
        <v>0</v>
      </c>
    </row>
    <row r="1022" spans="1:26" x14ac:dyDescent="0.25">
      <c r="A1022" t="s">
        <v>178</v>
      </c>
      <c r="B1022" t="s">
        <v>23</v>
      </c>
      <c r="C1022" t="s">
        <v>179</v>
      </c>
      <c r="D1022" t="s">
        <v>25</v>
      </c>
      <c r="E1022" t="s">
        <v>39</v>
      </c>
      <c r="F1022" t="s">
        <v>699</v>
      </c>
      <c r="G1022" t="str">
        <f t="shared" si="1823"/>
        <v>DL2022026</v>
      </c>
      <c r="H1022" t="str">
        <f t="shared" si="1824"/>
        <v>16</v>
      </c>
      <c r="I1022" t="str">
        <f t="shared" si="1825"/>
        <v>aleost</v>
      </c>
      <c r="J1022" t="str">
        <f t="shared" si="1826"/>
        <v>PK</v>
      </c>
      <c r="K1022" t="str">
        <f t="shared" si="1827"/>
        <v>PK</v>
      </c>
      <c r="L1022" t="str">
        <f t="shared" si="1828"/>
        <v>true</v>
      </c>
      <c r="N1022" s="7">
        <f t="shared" si="1836"/>
        <v>0</v>
      </c>
      <c r="O1022" s="7">
        <f t="shared" si="1837"/>
        <v>0</v>
      </c>
      <c r="P1022" s="7" t="str">
        <f t="shared" si="1838"/>
        <v/>
      </c>
      <c r="Q1022" s="7" t="str">
        <f t="shared" si="1839"/>
        <v/>
      </c>
      <c r="R1022" t="str">
        <f t="shared" ref="R1022" si="1938">IF(AND(O1022&gt;0,P1023=0),"Valid","Invalid")</f>
        <v>Invalid</v>
      </c>
      <c r="S1022" t="str">
        <f t="shared" ref="S1022" si="1939">IF(OR(Q1024&gt;0,Q1025&gt;0),"Present","Absent")</f>
        <v>Absent</v>
      </c>
      <c r="T1022" t="str">
        <f t="shared" ref="T1022" si="1940">IF(OR(Q1024&lt;41,Q1025&lt;41),"Ct&lt;41",IF(OR(Q1024&gt;41,Q1025&gt;41),"Ct&gt;41","No Ct"))</f>
        <v>Ct&lt;41</v>
      </c>
      <c r="V1022" t="str">
        <f t="shared" ref="V1022" si="1941">G1022&amp;"_"&amp;I1022&amp;"_"&amp;R1022&amp;"_"&amp;S1022&amp;"_"&amp;T1022</f>
        <v>DL2022026_aleost_Invalid_Absent_Ct&lt;41</v>
      </c>
      <c r="X1022">
        <f t="shared" ref="X1022" si="1942">O1022</f>
        <v>0</v>
      </c>
      <c r="Y1022">
        <f t="shared" ref="Y1022" si="1943">P1023</f>
        <v>0</v>
      </c>
      <c r="Z1022">
        <f t="shared" ref="Z1022" si="1944">Q1024+Q1025</f>
        <v>0</v>
      </c>
    </row>
    <row r="1023" spans="1:26" x14ac:dyDescent="0.25">
      <c r="A1023" t="s">
        <v>154</v>
      </c>
      <c r="B1023" t="s">
        <v>51</v>
      </c>
      <c r="C1023" t="s">
        <v>155</v>
      </c>
      <c r="D1023" t="s">
        <v>25</v>
      </c>
      <c r="E1023" t="s">
        <v>39</v>
      </c>
      <c r="F1023" t="s">
        <v>699</v>
      </c>
      <c r="G1023" t="str">
        <f t="shared" si="1823"/>
        <v>DL2022026</v>
      </c>
      <c r="H1023" t="str">
        <f t="shared" si="1824"/>
        <v>16</v>
      </c>
      <c r="I1023" t="str">
        <f t="shared" si="1825"/>
        <v>aleost</v>
      </c>
      <c r="J1023" t="str">
        <f t="shared" si="1826"/>
        <v>NK</v>
      </c>
      <c r="K1023" t="str">
        <f t="shared" si="1827"/>
        <v>NK</v>
      </c>
      <c r="L1023" t="str">
        <f t="shared" si="1828"/>
        <v>true</v>
      </c>
      <c r="N1023" s="7">
        <f t="shared" si="1836"/>
        <v>0</v>
      </c>
      <c r="O1023" s="7" t="str">
        <f t="shared" si="1837"/>
        <v/>
      </c>
      <c r="P1023" s="7">
        <f t="shared" si="1838"/>
        <v>0</v>
      </c>
      <c r="Q1023" s="7" t="str">
        <f t="shared" si="1839"/>
        <v/>
      </c>
    </row>
    <row r="1024" spans="1:26" x14ac:dyDescent="0.25">
      <c r="A1024" t="s">
        <v>118</v>
      </c>
      <c r="B1024" t="s">
        <v>76</v>
      </c>
      <c r="C1024" t="s">
        <v>119</v>
      </c>
      <c r="D1024" t="s">
        <v>25</v>
      </c>
      <c r="E1024" t="s">
        <v>39</v>
      </c>
      <c r="F1024" t="s">
        <v>699</v>
      </c>
      <c r="G1024" t="str">
        <f t="shared" si="1823"/>
        <v>DL2022026</v>
      </c>
      <c r="H1024" t="str">
        <f t="shared" si="1824"/>
        <v>16</v>
      </c>
      <c r="I1024" t="str">
        <f t="shared" si="1825"/>
        <v>aleost</v>
      </c>
      <c r="J1024" t="str">
        <f t="shared" si="1826"/>
        <v>EP</v>
      </c>
      <c r="K1024" t="str">
        <f t="shared" si="1827"/>
        <v>EP</v>
      </c>
      <c r="L1024" t="str">
        <f t="shared" si="1828"/>
        <v>true</v>
      </c>
      <c r="N1024" s="7">
        <f t="shared" si="1836"/>
        <v>0</v>
      </c>
      <c r="O1024" s="7" t="str">
        <f t="shared" si="1837"/>
        <v/>
      </c>
      <c r="P1024" s="7" t="str">
        <f t="shared" si="1838"/>
        <v/>
      </c>
      <c r="Q1024" s="7">
        <f t="shared" si="1839"/>
        <v>0</v>
      </c>
    </row>
    <row r="1025" spans="1:26" x14ac:dyDescent="0.25">
      <c r="A1025" t="s">
        <v>139</v>
      </c>
      <c r="B1025" t="s">
        <v>76</v>
      </c>
      <c r="C1025" t="s">
        <v>119</v>
      </c>
      <c r="D1025" t="s">
        <v>25</v>
      </c>
      <c r="E1025" t="s">
        <v>39</v>
      </c>
      <c r="F1025" t="s">
        <v>699</v>
      </c>
      <c r="G1025" t="str">
        <f t="shared" si="1823"/>
        <v>DL2022026</v>
      </c>
      <c r="H1025" t="str">
        <f t="shared" si="1824"/>
        <v>16</v>
      </c>
      <c r="I1025" t="str">
        <f t="shared" si="1825"/>
        <v>aleost</v>
      </c>
      <c r="J1025" t="str">
        <f t="shared" si="1826"/>
        <v>EP</v>
      </c>
      <c r="K1025" t="str">
        <f t="shared" si="1827"/>
        <v>EP</v>
      </c>
      <c r="L1025" t="str">
        <f t="shared" si="1828"/>
        <v>true</v>
      </c>
      <c r="N1025" s="7">
        <f t="shared" si="1836"/>
        <v>0</v>
      </c>
      <c r="O1025" s="7" t="str">
        <f t="shared" si="1837"/>
        <v/>
      </c>
      <c r="P1025" s="7" t="str">
        <f t="shared" si="1838"/>
        <v/>
      </c>
      <c r="Q1025" s="7">
        <f t="shared" si="1839"/>
        <v>0</v>
      </c>
    </row>
    <row r="1026" spans="1:26" x14ac:dyDescent="0.25">
      <c r="A1026" t="s">
        <v>180</v>
      </c>
      <c r="B1026" t="s">
        <v>23</v>
      </c>
      <c r="C1026" t="s">
        <v>181</v>
      </c>
      <c r="D1026" t="s">
        <v>25</v>
      </c>
      <c r="E1026">
        <v>18.079999999999998</v>
      </c>
      <c r="F1026" t="s">
        <v>699</v>
      </c>
      <c r="G1026" t="str">
        <f t="shared" ref="G1026:G1089" si="1945">MID(F1026,10,9)</f>
        <v>DL2022026</v>
      </c>
      <c r="H1026" t="str">
        <f t="shared" ref="H1026:H1089" si="1946">LEFT(C1026,2)</f>
        <v>17</v>
      </c>
      <c r="I1026" t="str">
        <f t="shared" ref="I1026:I1089" si="1947">MID(C1026,4,6)</f>
        <v>prypar</v>
      </c>
      <c r="J1026" t="str">
        <f t="shared" ref="J1026:J1089" si="1948">RIGHT(C1026,2)</f>
        <v>PK</v>
      </c>
      <c r="K1026" t="str">
        <f t="shared" ref="K1026:K1089" si="1949">IF(TRIM(B1026)="Standard","PK",IF(TRIM(B1026)="NTC","NK",IF(TRIM(B1026)="Unknown","EP")))</f>
        <v>PK</v>
      </c>
      <c r="L1026" t="str">
        <f t="shared" ref="L1026:L1089" si="1950">IF(J1026=K1026,"true","false")</f>
        <v>true</v>
      </c>
      <c r="N1026" s="7">
        <f t="shared" si="1836"/>
        <v>18.079999999999998</v>
      </c>
      <c r="O1026" s="7">
        <f t="shared" si="1837"/>
        <v>18.079999999999998</v>
      </c>
      <c r="P1026" s="7" t="str">
        <f t="shared" si="1838"/>
        <v/>
      </c>
      <c r="Q1026" s="7" t="str">
        <f t="shared" si="1839"/>
        <v/>
      </c>
      <c r="R1026" t="str">
        <f t="shared" ref="R1026" si="1951">IF(AND(O1026&gt;0,P1027=0),"Valid","Invalid")</f>
        <v>Valid</v>
      </c>
      <c r="S1026" t="str">
        <f t="shared" ref="S1026" si="1952">IF(OR(Q1028&gt;0,Q1029&gt;0),"Present","Absent")</f>
        <v>Absent</v>
      </c>
      <c r="T1026" t="str">
        <f t="shared" ref="T1026" si="1953">IF(OR(Q1028&lt;41,Q1029&lt;41),"Ct&lt;41",IF(OR(Q1028&gt;41,Q1029&gt;41),"Ct&gt;41","No Ct"))</f>
        <v>Ct&lt;41</v>
      </c>
      <c r="V1026" t="str">
        <f t="shared" ref="V1026" si="1954">G1026&amp;"_"&amp;I1026&amp;"_"&amp;R1026&amp;"_"&amp;S1026&amp;"_"&amp;T1026</f>
        <v>DL2022026_prypar_Valid_Absent_Ct&lt;41</v>
      </c>
      <c r="X1026">
        <f t="shared" ref="X1026" si="1955">O1026</f>
        <v>18.079999999999998</v>
      </c>
      <c r="Y1026">
        <f t="shared" ref="Y1026" si="1956">P1027</f>
        <v>0</v>
      </c>
      <c r="Z1026">
        <f t="shared" ref="Z1026" si="1957">Q1028+Q1029</f>
        <v>0</v>
      </c>
    </row>
    <row r="1027" spans="1:26" x14ac:dyDescent="0.25">
      <c r="A1027" t="s">
        <v>156</v>
      </c>
      <c r="B1027" t="s">
        <v>51</v>
      </c>
      <c r="C1027" t="s">
        <v>157</v>
      </c>
      <c r="D1027" t="s">
        <v>25</v>
      </c>
      <c r="E1027" t="s">
        <v>39</v>
      </c>
      <c r="F1027" t="s">
        <v>699</v>
      </c>
      <c r="G1027" t="str">
        <f t="shared" si="1945"/>
        <v>DL2022026</v>
      </c>
      <c r="H1027" t="str">
        <f t="shared" si="1946"/>
        <v>17</v>
      </c>
      <c r="I1027" t="str">
        <f t="shared" si="1947"/>
        <v>prypar</v>
      </c>
      <c r="J1027" t="str">
        <f t="shared" si="1948"/>
        <v>NK</v>
      </c>
      <c r="K1027" t="str">
        <f t="shared" si="1949"/>
        <v>NK</v>
      </c>
      <c r="L1027" t="str">
        <f t="shared" si="1950"/>
        <v>true</v>
      </c>
      <c r="N1027" s="7">
        <f t="shared" ref="N1027:N1090" si="1958">IF(TRIM(E1027)="No Cq",0,E1027)</f>
        <v>0</v>
      </c>
      <c r="O1027" s="7" t="str">
        <f t="shared" ref="O1027:O1090" si="1959">IF(TRIM(B1027)="Standard",N1027,"")</f>
        <v/>
      </c>
      <c r="P1027" s="7">
        <f t="shared" ref="P1027:P1090" si="1960">IF(TRIM(B1027)="NTC",N1027,"")</f>
        <v>0</v>
      </c>
      <c r="Q1027" s="7" t="str">
        <f t="shared" ref="Q1027:Q1090" si="1961">IF(TRIM(B1027)="Unknown",N1027,"")</f>
        <v/>
      </c>
    </row>
    <row r="1028" spans="1:26" x14ac:dyDescent="0.25">
      <c r="A1028" t="s">
        <v>120</v>
      </c>
      <c r="B1028" t="s">
        <v>76</v>
      </c>
      <c r="C1028" t="s">
        <v>121</v>
      </c>
      <c r="D1028" t="s">
        <v>25</v>
      </c>
      <c r="E1028" t="s">
        <v>39</v>
      </c>
      <c r="F1028" t="s">
        <v>699</v>
      </c>
      <c r="G1028" t="str">
        <f t="shared" si="1945"/>
        <v>DL2022026</v>
      </c>
      <c r="H1028" t="str">
        <f t="shared" si="1946"/>
        <v>17</v>
      </c>
      <c r="I1028" t="str">
        <f t="shared" si="1947"/>
        <v>prypar</v>
      </c>
      <c r="J1028" t="str">
        <f t="shared" si="1948"/>
        <v>EP</v>
      </c>
      <c r="K1028" t="str">
        <f t="shared" si="1949"/>
        <v>EP</v>
      </c>
      <c r="L1028" t="str">
        <f t="shared" si="1950"/>
        <v>true</v>
      </c>
      <c r="N1028" s="7">
        <f t="shared" si="1958"/>
        <v>0</v>
      </c>
      <c r="O1028" s="7" t="str">
        <f t="shared" si="1959"/>
        <v/>
      </c>
      <c r="P1028" s="7" t="str">
        <f t="shared" si="1960"/>
        <v/>
      </c>
      <c r="Q1028" s="7">
        <f t="shared" si="1961"/>
        <v>0</v>
      </c>
    </row>
    <row r="1029" spans="1:26" x14ac:dyDescent="0.25">
      <c r="A1029" t="s">
        <v>140</v>
      </c>
      <c r="B1029" t="s">
        <v>76</v>
      </c>
      <c r="C1029" t="s">
        <v>121</v>
      </c>
      <c r="D1029" t="s">
        <v>25</v>
      </c>
      <c r="E1029" t="s">
        <v>39</v>
      </c>
      <c r="F1029" t="s">
        <v>699</v>
      </c>
      <c r="G1029" t="str">
        <f t="shared" si="1945"/>
        <v>DL2022026</v>
      </c>
      <c r="H1029" t="str">
        <f t="shared" si="1946"/>
        <v>17</v>
      </c>
      <c r="I1029" t="str">
        <f t="shared" si="1947"/>
        <v>prypar</v>
      </c>
      <c r="J1029" t="str">
        <f t="shared" si="1948"/>
        <v>EP</v>
      </c>
      <c r="K1029" t="str">
        <f t="shared" si="1949"/>
        <v>EP</v>
      </c>
      <c r="L1029" t="str">
        <f t="shared" si="1950"/>
        <v>true</v>
      </c>
      <c r="N1029" s="7">
        <f t="shared" si="1958"/>
        <v>0</v>
      </c>
      <c r="O1029" s="7" t="str">
        <f t="shared" si="1959"/>
        <v/>
      </c>
      <c r="P1029" s="7" t="str">
        <f t="shared" si="1960"/>
        <v/>
      </c>
      <c r="Q1029" s="7">
        <f t="shared" si="1961"/>
        <v>0</v>
      </c>
    </row>
    <row r="1030" spans="1:26" x14ac:dyDescent="0.25">
      <c r="A1030" t="s">
        <v>182</v>
      </c>
      <c r="B1030" t="s">
        <v>23</v>
      </c>
      <c r="C1030" t="s">
        <v>183</v>
      </c>
      <c r="D1030" t="s">
        <v>25</v>
      </c>
      <c r="E1030">
        <v>17.93</v>
      </c>
      <c r="F1030" t="s">
        <v>699</v>
      </c>
      <c r="G1030" t="str">
        <f t="shared" si="1945"/>
        <v>DL2022026</v>
      </c>
      <c r="H1030" t="str">
        <f t="shared" si="1946"/>
        <v>18</v>
      </c>
      <c r="I1030" t="str">
        <f t="shared" si="1947"/>
        <v>prypar</v>
      </c>
      <c r="J1030" t="str">
        <f t="shared" si="1948"/>
        <v>PK</v>
      </c>
      <c r="K1030" t="str">
        <f t="shared" si="1949"/>
        <v>PK</v>
      </c>
      <c r="L1030" t="str">
        <f t="shared" si="1950"/>
        <v>true</v>
      </c>
      <c r="N1030" s="7">
        <f t="shared" si="1958"/>
        <v>17.93</v>
      </c>
      <c r="O1030" s="7">
        <f t="shared" si="1959"/>
        <v>17.93</v>
      </c>
      <c r="P1030" s="7" t="str">
        <f t="shared" si="1960"/>
        <v/>
      </c>
      <c r="Q1030" s="7" t="str">
        <f t="shared" si="1961"/>
        <v/>
      </c>
      <c r="R1030" t="str">
        <f t="shared" ref="R1030" si="1962">IF(AND(O1030&gt;0,P1031=0),"Valid","Invalid")</f>
        <v>Valid</v>
      </c>
      <c r="S1030" t="str">
        <f t="shared" ref="S1030" si="1963">IF(OR(Q1032&gt;0,Q1033&gt;0),"Present","Absent")</f>
        <v>Absent</v>
      </c>
      <c r="T1030" t="str">
        <f t="shared" ref="T1030" si="1964">IF(OR(Q1032&lt;41,Q1033&lt;41),"Ct&lt;41",IF(OR(Q1032&gt;41,Q1033&gt;41),"Ct&gt;41","No Ct"))</f>
        <v>Ct&lt;41</v>
      </c>
      <c r="V1030" t="str">
        <f t="shared" ref="V1030" si="1965">G1030&amp;"_"&amp;I1030&amp;"_"&amp;R1030&amp;"_"&amp;S1030&amp;"_"&amp;T1030</f>
        <v>DL2022026_prypar_Valid_Absent_Ct&lt;41</v>
      </c>
      <c r="X1030">
        <f t="shared" ref="X1030" si="1966">O1030</f>
        <v>17.93</v>
      </c>
      <c r="Y1030">
        <f t="shared" ref="Y1030" si="1967">P1031</f>
        <v>0</v>
      </c>
      <c r="Z1030">
        <f t="shared" ref="Z1030" si="1968">Q1032+Q1033</f>
        <v>0</v>
      </c>
    </row>
    <row r="1031" spans="1:26" x14ac:dyDescent="0.25">
      <c r="A1031" t="s">
        <v>158</v>
      </c>
      <c r="B1031" t="s">
        <v>51</v>
      </c>
      <c r="C1031" t="s">
        <v>159</v>
      </c>
      <c r="D1031" t="s">
        <v>25</v>
      </c>
      <c r="E1031" t="s">
        <v>39</v>
      </c>
      <c r="F1031" t="s">
        <v>699</v>
      </c>
      <c r="G1031" t="str">
        <f t="shared" si="1945"/>
        <v>DL2022026</v>
      </c>
      <c r="H1031" t="str">
        <f t="shared" si="1946"/>
        <v>18</v>
      </c>
      <c r="I1031" t="str">
        <f t="shared" si="1947"/>
        <v>prypar</v>
      </c>
      <c r="J1031" t="str">
        <f t="shared" si="1948"/>
        <v>NK</v>
      </c>
      <c r="K1031" t="str">
        <f t="shared" si="1949"/>
        <v>NK</v>
      </c>
      <c r="L1031" t="str">
        <f t="shared" si="1950"/>
        <v>true</v>
      </c>
      <c r="N1031" s="7">
        <f t="shared" si="1958"/>
        <v>0</v>
      </c>
      <c r="O1031" s="7" t="str">
        <f t="shared" si="1959"/>
        <v/>
      </c>
      <c r="P1031" s="7">
        <f t="shared" si="1960"/>
        <v>0</v>
      </c>
      <c r="Q1031" s="7" t="str">
        <f t="shared" si="1961"/>
        <v/>
      </c>
    </row>
    <row r="1032" spans="1:26" x14ac:dyDescent="0.25">
      <c r="A1032" t="s">
        <v>122</v>
      </c>
      <c r="B1032" t="s">
        <v>76</v>
      </c>
      <c r="C1032" t="s">
        <v>123</v>
      </c>
      <c r="D1032" t="s">
        <v>25</v>
      </c>
      <c r="E1032" t="s">
        <v>39</v>
      </c>
      <c r="F1032" t="s">
        <v>699</v>
      </c>
      <c r="G1032" t="str">
        <f t="shared" si="1945"/>
        <v>DL2022026</v>
      </c>
      <c r="H1032" t="str">
        <f t="shared" si="1946"/>
        <v>18</v>
      </c>
      <c r="I1032" t="str">
        <f t="shared" si="1947"/>
        <v>prypar</v>
      </c>
      <c r="J1032" t="str">
        <f t="shared" si="1948"/>
        <v>EP</v>
      </c>
      <c r="K1032" t="str">
        <f t="shared" si="1949"/>
        <v>EP</v>
      </c>
      <c r="L1032" t="str">
        <f t="shared" si="1950"/>
        <v>true</v>
      </c>
      <c r="N1032" s="7">
        <f t="shared" si="1958"/>
        <v>0</v>
      </c>
      <c r="O1032" s="7" t="str">
        <f t="shared" si="1959"/>
        <v/>
      </c>
      <c r="P1032" s="7" t="str">
        <f t="shared" si="1960"/>
        <v/>
      </c>
      <c r="Q1032" s="7">
        <f t="shared" si="1961"/>
        <v>0</v>
      </c>
    </row>
    <row r="1033" spans="1:26" x14ac:dyDescent="0.25">
      <c r="A1033" t="s">
        <v>141</v>
      </c>
      <c r="B1033" t="s">
        <v>76</v>
      </c>
      <c r="C1033" t="s">
        <v>123</v>
      </c>
      <c r="D1033" t="s">
        <v>25</v>
      </c>
      <c r="E1033" t="s">
        <v>39</v>
      </c>
      <c r="F1033" t="s">
        <v>699</v>
      </c>
      <c r="G1033" t="str">
        <f t="shared" si="1945"/>
        <v>DL2022026</v>
      </c>
      <c r="H1033" t="str">
        <f t="shared" si="1946"/>
        <v>18</v>
      </c>
      <c r="I1033" t="str">
        <f t="shared" si="1947"/>
        <v>prypar</v>
      </c>
      <c r="J1033" t="str">
        <f t="shared" si="1948"/>
        <v>EP</v>
      </c>
      <c r="K1033" t="str">
        <f t="shared" si="1949"/>
        <v>EP</v>
      </c>
      <c r="L1033" t="str">
        <f t="shared" si="1950"/>
        <v>true</v>
      </c>
      <c r="N1033" s="7">
        <f t="shared" si="1958"/>
        <v>0</v>
      </c>
      <c r="O1033" s="7" t="str">
        <f t="shared" si="1959"/>
        <v/>
      </c>
      <c r="P1033" s="7" t="str">
        <f t="shared" si="1960"/>
        <v/>
      </c>
      <c r="Q1033" s="7">
        <f t="shared" si="1961"/>
        <v>0</v>
      </c>
    </row>
    <row r="1034" spans="1:26" x14ac:dyDescent="0.25">
      <c r="A1034" t="s">
        <v>184</v>
      </c>
      <c r="B1034" t="s">
        <v>23</v>
      </c>
      <c r="C1034" t="s">
        <v>185</v>
      </c>
      <c r="D1034" t="s">
        <v>25</v>
      </c>
      <c r="E1034">
        <v>31.76</v>
      </c>
      <c r="F1034" t="s">
        <v>699</v>
      </c>
      <c r="G1034" t="str">
        <f t="shared" si="1945"/>
        <v>DL2022026</v>
      </c>
      <c r="H1034" t="str">
        <f t="shared" si="1946"/>
        <v>19</v>
      </c>
      <c r="I1034" t="str">
        <f t="shared" si="1947"/>
        <v>myaare</v>
      </c>
      <c r="J1034" t="str">
        <f t="shared" si="1948"/>
        <v>PK</v>
      </c>
      <c r="K1034" t="str">
        <f t="shared" si="1949"/>
        <v>PK</v>
      </c>
      <c r="L1034" t="str">
        <f t="shared" si="1950"/>
        <v>true</v>
      </c>
      <c r="N1034" s="7">
        <f t="shared" si="1958"/>
        <v>31.76</v>
      </c>
      <c r="O1034" s="7">
        <f t="shared" si="1959"/>
        <v>31.76</v>
      </c>
      <c r="P1034" s="7" t="str">
        <f t="shared" si="1960"/>
        <v/>
      </c>
      <c r="Q1034" s="7" t="str">
        <f t="shared" si="1961"/>
        <v/>
      </c>
      <c r="R1034" t="str">
        <f t="shared" ref="R1034" si="1969">IF(AND(O1034&gt;0,P1035=0),"Valid","Invalid")</f>
        <v>Valid</v>
      </c>
      <c r="S1034" t="str">
        <f t="shared" ref="S1034" si="1970">IF(OR(Q1036&gt;0,Q1037&gt;0),"Present","Absent")</f>
        <v>Absent</v>
      </c>
      <c r="T1034" t="str">
        <f t="shared" ref="T1034" si="1971">IF(OR(Q1036&lt;41,Q1037&lt;41),"Ct&lt;41",IF(OR(Q1036&gt;41,Q1037&gt;41),"Ct&gt;41","No Ct"))</f>
        <v>Ct&lt;41</v>
      </c>
      <c r="V1034" t="str">
        <f t="shared" ref="V1034" si="1972">G1034&amp;"_"&amp;I1034&amp;"_"&amp;R1034&amp;"_"&amp;S1034&amp;"_"&amp;T1034</f>
        <v>DL2022026_myaare_Valid_Absent_Ct&lt;41</v>
      </c>
      <c r="X1034">
        <f t="shared" ref="X1034" si="1973">O1034</f>
        <v>31.76</v>
      </c>
      <c r="Y1034">
        <f t="shared" ref="Y1034" si="1974">P1035</f>
        <v>0</v>
      </c>
      <c r="Z1034">
        <f t="shared" ref="Z1034" si="1975">Q1036+Q1037</f>
        <v>0</v>
      </c>
    </row>
    <row r="1035" spans="1:26" x14ac:dyDescent="0.25">
      <c r="A1035" t="s">
        <v>160</v>
      </c>
      <c r="B1035" t="s">
        <v>51</v>
      </c>
      <c r="C1035" t="s">
        <v>161</v>
      </c>
      <c r="D1035" t="s">
        <v>25</v>
      </c>
      <c r="E1035" t="s">
        <v>39</v>
      </c>
      <c r="F1035" t="s">
        <v>699</v>
      </c>
      <c r="G1035" t="str">
        <f t="shared" si="1945"/>
        <v>DL2022026</v>
      </c>
      <c r="H1035" t="str">
        <f t="shared" si="1946"/>
        <v>19</v>
      </c>
      <c r="I1035" t="str">
        <f t="shared" si="1947"/>
        <v>myaare</v>
      </c>
      <c r="J1035" t="str">
        <f t="shared" si="1948"/>
        <v>NK</v>
      </c>
      <c r="K1035" t="str">
        <f t="shared" si="1949"/>
        <v>NK</v>
      </c>
      <c r="L1035" t="str">
        <f t="shared" si="1950"/>
        <v>true</v>
      </c>
      <c r="N1035" s="7">
        <f t="shared" si="1958"/>
        <v>0</v>
      </c>
      <c r="O1035" s="7" t="str">
        <f t="shared" si="1959"/>
        <v/>
      </c>
      <c r="P1035" s="7">
        <f t="shared" si="1960"/>
        <v>0</v>
      </c>
      <c r="Q1035" s="7" t="str">
        <f t="shared" si="1961"/>
        <v/>
      </c>
    </row>
    <row r="1036" spans="1:26" x14ac:dyDescent="0.25">
      <c r="A1036" t="s">
        <v>124</v>
      </c>
      <c r="B1036" t="s">
        <v>76</v>
      </c>
      <c r="C1036" t="s">
        <v>125</v>
      </c>
      <c r="D1036" t="s">
        <v>25</v>
      </c>
      <c r="E1036" t="s">
        <v>39</v>
      </c>
      <c r="F1036" t="s">
        <v>699</v>
      </c>
      <c r="G1036" t="str">
        <f t="shared" si="1945"/>
        <v>DL2022026</v>
      </c>
      <c r="H1036" t="str">
        <f t="shared" si="1946"/>
        <v>19</v>
      </c>
      <c r="I1036" t="str">
        <f t="shared" si="1947"/>
        <v>myaare</v>
      </c>
      <c r="J1036" t="str">
        <f t="shared" si="1948"/>
        <v>EP</v>
      </c>
      <c r="K1036" t="str">
        <f t="shared" si="1949"/>
        <v>EP</v>
      </c>
      <c r="L1036" t="str">
        <f t="shared" si="1950"/>
        <v>true</v>
      </c>
      <c r="N1036" s="7">
        <f t="shared" si="1958"/>
        <v>0</v>
      </c>
      <c r="O1036" s="7" t="str">
        <f t="shared" si="1959"/>
        <v/>
      </c>
      <c r="P1036" s="7" t="str">
        <f t="shared" si="1960"/>
        <v/>
      </c>
      <c r="Q1036" s="7">
        <f t="shared" si="1961"/>
        <v>0</v>
      </c>
    </row>
    <row r="1037" spans="1:26" x14ac:dyDescent="0.25">
      <c r="A1037" t="s">
        <v>142</v>
      </c>
      <c r="B1037" t="s">
        <v>76</v>
      </c>
      <c r="C1037" t="s">
        <v>125</v>
      </c>
      <c r="D1037" t="s">
        <v>25</v>
      </c>
      <c r="E1037" t="s">
        <v>39</v>
      </c>
      <c r="F1037" t="s">
        <v>699</v>
      </c>
      <c r="G1037" t="str">
        <f t="shared" si="1945"/>
        <v>DL2022026</v>
      </c>
      <c r="H1037" t="str">
        <f t="shared" si="1946"/>
        <v>19</v>
      </c>
      <c r="I1037" t="str">
        <f t="shared" si="1947"/>
        <v>myaare</v>
      </c>
      <c r="J1037" t="str">
        <f t="shared" si="1948"/>
        <v>EP</v>
      </c>
      <c r="K1037" t="str">
        <f t="shared" si="1949"/>
        <v>EP</v>
      </c>
      <c r="L1037" t="str">
        <f t="shared" si="1950"/>
        <v>true</v>
      </c>
      <c r="N1037" s="7">
        <f t="shared" si="1958"/>
        <v>0</v>
      </c>
      <c r="O1037" s="7" t="str">
        <f t="shared" si="1959"/>
        <v/>
      </c>
      <c r="P1037" s="7" t="str">
        <f t="shared" si="1960"/>
        <v/>
      </c>
      <c r="Q1037" s="7">
        <f t="shared" si="1961"/>
        <v>0</v>
      </c>
    </row>
    <row r="1038" spans="1:26" x14ac:dyDescent="0.25">
      <c r="A1038" t="s">
        <v>186</v>
      </c>
      <c r="B1038" t="s">
        <v>23</v>
      </c>
      <c r="C1038" t="s">
        <v>187</v>
      </c>
      <c r="D1038" t="s">
        <v>25</v>
      </c>
      <c r="E1038">
        <v>29.96</v>
      </c>
      <c r="F1038" t="s">
        <v>699</v>
      </c>
      <c r="G1038" t="str">
        <f t="shared" si="1945"/>
        <v>DL2022026</v>
      </c>
      <c r="H1038" t="str">
        <f t="shared" si="1946"/>
        <v>20</v>
      </c>
      <c r="I1038" t="str">
        <f t="shared" si="1947"/>
        <v>myaare</v>
      </c>
      <c r="J1038" t="str">
        <f t="shared" si="1948"/>
        <v>PK</v>
      </c>
      <c r="K1038" t="str">
        <f t="shared" si="1949"/>
        <v>PK</v>
      </c>
      <c r="L1038" t="str">
        <f t="shared" si="1950"/>
        <v>true</v>
      </c>
      <c r="N1038" s="7">
        <f t="shared" si="1958"/>
        <v>29.96</v>
      </c>
      <c r="O1038" s="7">
        <f t="shared" si="1959"/>
        <v>29.96</v>
      </c>
      <c r="P1038" s="7" t="str">
        <f t="shared" si="1960"/>
        <v/>
      </c>
      <c r="Q1038" s="7" t="str">
        <f t="shared" si="1961"/>
        <v/>
      </c>
      <c r="R1038" t="str">
        <f t="shared" ref="R1038" si="1976">IF(AND(O1038&gt;0,P1039=0),"Valid","Invalid")</f>
        <v>Valid</v>
      </c>
      <c r="S1038" t="str">
        <f t="shared" ref="S1038" si="1977">IF(OR(Q1040&gt;0,Q1041&gt;0),"Present","Absent")</f>
        <v>Present</v>
      </c>
      <c r="T1038" t="str">
        <f t="shared" ref="T1038" si="1978">IF(OR(Q1040&lt;41,Q1041&lt;41),"Ct&lt;41",IF(OR(Q1040&gt;41,Q1041&gt;41),"Ct&gt;41","No Ct"))</f>
        <v>Ct&lt;41</v>
      </c>
      <c r="V1038" t="str">
        <f t="shared" ref="V1038" si="1979">G1038&amp;"_"&amp;I1038&amp;"_"&amp;R1038&amp;"_"&amp;S1038&amp;"_"&amp;T1038</f>
        <v>DL2022026_myaare_Valid_Present_Ct&lt;41</v>
      </c>
      <c r="X1038">
        <f t="shared" ref="X1038" si="1980">O1038</f>
        <v>29.96</v>
      </c>
      <c r="Y1038">
        <f t="shared" ref="Y1038" si="1981">P1039</f>
        <v>0</v>
      </c>
      <c r="Z1038">
        <f t="shared" ref="Z1038" si="1982">Q1040+Q1041</f>
        <v>16.88</v>
      </c>
    </row>
    <row r="1039" spans="1:26" x14ac:dyDescent="0.25">
      <c r="A1039" t="s">
        <v>162</v>
      </c>
      <c r="B1039" t="s">
        <v>51</v>
      </c>
      <c r="C1039" t="s">
        <v>163</v>
      </c>
      <c r="D1039" t="s">
        <v>25</v>
      </c>
      <c r="E1039" t="s">
        <v>39</v>
      </c>
      <c r="F1039" t="s">
        <v>699</v>
      </c>
      <c r="G1039" t="str">
        <f t="shared" si="1945"/>
        <v>DL2022026</v>
      </c>
      <c r="H1039" t="str">
        <f t="shared" si="1946"/>
        <v>20</v>
      </c>
      <c r="I1039" t="str">
        <f t="shared" si="1947"/>
        <v>myaare</v>
      </c>
      <c r="J1039" t="str">
        <f t="shared" si="1948"/>
        <v>NK</v>
      </c>
      <c r="K1039" t="str">
        <f t="shared" si="1949"/>
        <v>NK</v>
      </c>
      <c r="L1039" t="str">
        <f t="shared" si="1950"/>
        <v>true</v>
      </c>
      <c r="N1039" s="7">
        <f t="shared" si="1958"/>
        <v>0</v>
      </c>
      <c r="O1039" s="7" t="str">
        <f t="shared" si="1959"/>
        <v/>
      </c>
      <c r="P1039" s="7">
        <f t="shared" si="1960"/>
        <v>0</v>
      </c>
      <c r="Q1039" s="7" t="str">
        <f t="shared" si="1961"/>
        <v/>
      </c>
    </row>
    <row r="1040" spans="1:26" x14ac:dyDescent="0.25">
      <c r="A1040" t="s">
        <v>126</v>
      </c>
      <c r="B1040" t="s">
        <v>76</v>
      </c>
      <c r="C1040" t="s">
        <v>127</v>
      </c>
      <c r="D1040" t="s">
        <v>25</v>
      </c>
      <c r="E1040">
        <v>16.88</v>
      </c>
      <c r="F1040" t="s">
        <v>699</v>
      </c>
      <c r="G1040" t="str">
        <f t="shared" si="1945"/>
        <v>DL2022026</v>
      </c>
      <c r="H1040" t="str">
        <f t="shared" si="1946"/>
        <v>20</v>
      </c>
      <c r="I1040" t="str">
        <f t="shared" si="1947"/>
        <v>myaare</v>
      </c>
      <c r="J1040" t="str">
        <f t="shared" si="1948"/>
        <v>EP</v>
      </c>
      <c r="K1040" t="str">
        <f t="shared" si="1949"/>
        <v>EP</v>
      </c>
      <c r="L1040" t="str">
        <f t="shared" si="1950"/>
        <v>true</v>
      </c>
      <c r="N1040" s="7">
        <f t="shared" si="1958"/>
        <v>16.88</v>
      </c>
      <c r="O1040" s="7" t="str">
        <f t="shared" si="1959"/>
        <v/>
      </c>
      <c r="P1040" s="7" t="str">
        <f t="shared" si="1960"/>
        <v/>
      </c>
      <c r="Q1040" s="7">
        <f t="shared" si="1961"/>
        <v>16.88</v>
      </c>
    </row>
    <row r="1041" spans="1:26" x14ac:dyDescent="0.25">
      <c r="A1041" t="s">
        <v>143</v>
      </c>
      <c r="B1041" t="s">
        <v>76</v>
      </c>
      <c r="C1041" t="s">
        <v>127</v>
      </c>
      <c r="D1041" t="s">
        <v>25</v>
      </c>
      <c r="E1041" t="s">
        <v>39</v>
      </c>
      <c r="F1041" t="s">
        <v>699</v>
      </c>
      <c r="G1041" t="str">
        <f t="shared" si="1945"/>
        <v>DL2022026</v>
      </c>
      <c r="H1041" t="str">
        <f t="shared" si="1946"/>
        <v>20</v>
      </c>
      <c r="I1041" t="str">
        <f t="shared" si="1947"/>
        <v>myaare</v>
      </c>
      <c r="J1041" t="str">
        <f t="shared" si="1948"/>
        <v>EP</v>
      </c>
      <c r="K1041" t="str">
        <f t="shared" si="1949"/>
        <v>EP</v>
      </c>
      <c r="L1041" t="str">
        <f t="shared" si="1950"/>
        <v>true</v>
      </c>
      <c r="N1041" s="7">
        <f t="shared" si="1958"/>
        <v>0</v>
      </c>
      <c r="O1041" s="7" t="str">
        <f t="shared" si="1959"/>
        <v/>
      </c>
      <c r="P1041" s="7" t="str">
        <f t="shared" si="1960"/>
        <v/>
      </c>
      <c r="Q1041" s="7">
        <f t="shared" si="1961"/>
        <v>0</v>
      </c>
    </row>
    <row r="1042" spans="1:26" x14ac:dyDescent="0.25">
      <c r="A1042" t="s">
        <v>188</v>
      </c>
      <c r="B1042" t="s">
        <v>23</v>
      </c>
      <c r="C1042" t="s">
        <v>189</v>
      </c>
      <c r="D1042" t="s">
        <v>25</v>
      </c>
      <c r="E1042">
        <v>29.08</v>
      </c>
      <c r="F1042" t="s">
        <v>699</v>
      </c>
      <c r="G1042" t="str">
        <f t="shared" si="1945"/>
        <v>DL2022026</v>
      </c>
      <c r="H1042" t="str">
        <f t="shared" si="1946"/>
        <v>21</v>
      </c>
      <c r="I1042" t="str">
        <f t="shared" si="1947"/>
        <v>angang</v>
      </c>
      <c r="J1042" t="str">
        <f t="shared" si="1948"/>
        <v>PK</v>
      </c>
      <c r="K1042" t="str">
        <f t="shared" si="1949"/>
        <v>PK</v>
      </c>
      <c r="L1042" t="str">
        <f t="shared" si="1950"/>
        <v>true</v>
      </c>
      <c r="N1042" s="7">
        <f t="shared" si="1958"/>
        <v>29.08</v>
      </c>
      <c r="O1042" s="7">
        <f t="shared" si="1959"/>
        <v>29.08</v>
      </c>
      <c r="P1042" s="7" t="str">
        <f t="shared" si="1960"/>
        <v/>
      </c>
      <c r="Q1042" s="7" t="str">
        <f t="shared" si="1961"/>
        <v/>
      </c>
      <c r="R1042" t="str">
        <f t="shared" ref="R1042" si="1983">IF(AND(O1042&gt;0,P1043=0),"Valid","Invalid")</f>
        <v>Valid</v>
      </c>
      <c r="S1042" t="str">
        <f t="shared" ref="S1042" si="1984">IF(OR(Q1044&gt;0,Q1045&gt;0),"Present","Absent")</f>
        <v>Absent</v>
      </c>
      <c r="T1042" t="str">
        <f t="shared" ref="T1042" si="1985">IF(OR(Q1044&lt;41,Q1045&lt;41),"Ct&lt;41",IF(OR(Q1044&gt;41,Q1045&gt;41),"Ct&gt;41","No Ct"))</f>
        <v>Ct&lt;41</v>
      </c>
      <c r="V1042" t="str">
        <f t="shared" ref="V1042" si="1986">G1042&amp;"_"&amp;I1042&amp;"_"&amp;R1042&amp;"_"&amp;S1042&amp;"_"&amp;T1042</f>
        <v>DL2022026_angang_Valid_Absent_Ct&lt;41</v>
      </c>
      <c r="X1042">
        <f t="shared" ref="X1042" si="1987">O1042</f>
        <v>29.08</v>
      </c>
      <c r="Y1042">
        <f t="shared" ref="Y1042" si="1988">P1043</f>
        <v>0</v>
      </c>
      <c r="Z1042">
        <f t="shared" ref="Z1042" si="1989">Q1044+Q1045</f>
        <v>0</v>
      </c>
    </row>
    <row r="1043" spans="1:26" x14ac:dyDescent="0.25">
      <c r="A1043" t="s">
        <v>164</v>
      </c>
      <c r="B1043" t="s">
        <v>51</v>
      </c>
      <c r="C1043" t="s">
        <v>165</v>
      </c>
      <c r="D1043" t="s">
        <v>25</v>
      </c>
      <c r="E1043" t="s">
        <v>39</v>
      </c>
      <c r="F1043" t="s">
        <v>699</v>
      </c>
      <c r="G1043" t="str">
        <f t="shared" si="1945"/>
        <v>DL2022026</v>
      </c>
      <c r="H1043" t="str">
        <f t="shared" si="1946"/>
        <v>21</v>
      </c>
      <c r="I1043" t="str">
        <f t="shared" si="1947"/>
        <v>angang</v>
      </c>
      <c r="J1043" t="str">
        <f t="shared" si="1948"/>
        <v>NK</v>
      </c>
      <c r="K1043" t="str">
        <f t="shared" si="1949"/>
        <v>NK</v>
      </c>
      <c r="L1043" t="str">
        <f t="shared" si="1950"/>
        <v>true</v>
      </c>
      <c r="N1043" s="7">
        <f t="shared" si="1958"/>
        <v>0</v>
      </c>
      <c r="O1043" s="7" t="str">
        <f t="shared" si="1959"/>
        <v/>
      </c>
      <c r="P1043" s="7">
        <f t="shared" si="1960"/>
        <v>0</v>
      </c>
      <c r="Q1043" s="7" t="str">
        <f t="shared" si="1961"/>
        <v/>
      </c>
    </row>
    <row r="1044" spans="1:26" x14ac:dyDescent="0.25">
      <c r="A1044" t="s">
        <v>128</v>
      </c>
      <c r="B1044" t="s">
        <v>76</v>
      </c>
      <c r="C1044" t="s">
        <v>129</v>
      </c>
      <c r="D1044" t="s">
        <v>25</v>
      </c>
      <c r="E1044" t="s">
        <v>39</v>
      </c>
      <c r="F1044" t="s">
        <v>699</v>
      </c>
      <c r="G1044" t="str">
        <f t="shared" si="1945"/>
        <v>DL2022026</v>
      </c>
      <c r="H1044" t="str">
        <f t="shared" si="1946"/>
        <v>21</v>
      </c>
      <c r="I1044" t="str">
        <f t="shared" si="1947"/>
        <v>angang</v>
      </c>
      <c r="J1044" t="str">
        <f t="shared" si="1948"/>
        <v>EP</v>
      </c>
      <c r="K1044" t="str">
        <f t="shared" si="1949"/>
        <v>EP</v>
      </c>
      <c r="L1044" t="str">
        <f t="shared" si="1950"/>
        <v>true</v>
      </c>
      <c r="N1044" s="7">
        <f t="shared" si="1958"/>
        <v>0</v>
      </c>
      <c r="O1044" s="7" t="str">
        <f t="shared" si="1959"/>
        <v/>
      </c>
      <c r="P1044" s="7" t="str">
        <f t="shared" si="1960"/>
        <v/>
      </c>
      <c r="Q1044" s="7">
        <f t="shared" si="1961"/>
        <v>0</v>
      </c>
    </row>
    <row r="1045" spans="1:26" x14ac:dyDescent="0.25">
      <c r="A1045" t="s">
        <v>144</v>
      </c>
      <c r="B1045" t="s">
        <v>76</v>
      </c>
      <c r="C1045" t="s">
        <v>129</v>
      </c>
      <c r="D1045" t="s">
        <v>25</v>
      </c>
      <c r="E1045" t="s">
        <v>39</v>
      </c>
      <c r="F1045" t="s">
        <v>699</v>
      </c>
      <c r="G1045" t="str">
        <f t="shared" si="1945"/>
        <v>DL2022026</v>
      </c>
      <c r="H1045" t="str">
        <f t="shared" si="1946"/>
        <v>21</v>
      </c>
      <c r="I1045" t="str">
        <f t="shared" si="1947"/>
        <v>angang</v>
      </c>
      <c r="J1045" t="str">
        <f t="shared" si="1948"/>
        <v>EP</v>
      </c>
      <c r="K1045" t="str">
        <f t="shared" si="1949"/>
        <v>EP</v>
      </c>
      <c r="L1045" t="str">
        <f t="shared" si="1950"/>
        <v>true</v>
      </c>
      <c r="N1045" s="7">
        <f t="shared" si="1958"/>
        <v>0</v>
      </c>
      <c r="O1045" s="7" t="str">
        <f t="shared" si="1959"/>
        <v/>
      </c>
      <c r="P1045" s="7" t="str">
        <f t="shared" si="1960"/>
        <v/>
      </c>
      <c r="Q1045" s="7">
        <f t="shared" si="1961"/>
        <v>0</v>
      </c>
    </row>
    <row r="1046" spans="1:26" x14ac:dyDescent="0.25">
      <c r="A1046" t="s">
        <v>190</v>
      </c>
      <c r="B1046" t="s">
        <v>23</v>
      </c>
      <c r="C1046" t="s">
        <v>191</v>
      </c>
      <c r="D1046" t="s">
        <v>25</v>
      </c>
      <c r="E1046" t="s">
        <v>39</v>
      </c>
      <c r="F1046" t="s">
        <v>699</v>
      </c>
      <c r="G1046" t="str">
        <f t="shared" si="1945"/>
        <v>DL2022026</v>
      </c>
      <c r="H1046" t="str">
        <f t="shared" si="1946"/>
        <v>22</v>
      </c>
      <c r="I1046" t="str">
        <f t="shared" si="1947"/>
        <v>angang</v>
      </c>
      <c r="J1046" t="str">
        <f t="shared" si="1948"/>
        <v>PK</v>
      </c>
      <c r="K1046" t="str">
        <f t="shared" si="1949"/>
        <v>PK</v>
      </c>
      <c r="L1046" t="str">
        <f t="shared" si="1950"/>
        <v>true</v>
      </c>
      <c r="N1046" s="7">
        <f t="shared" si="1958"/>
        <v>0</v>
      </c>
      <c r="O1046" s="7">
        <f t="shared" si="1959"/>
        <v>0</v>
      </c>
      <c r="P1046" s="7" t="str">
        <f t="shared" si="1960"/>
        <v/>
      </c>
      <c r="Q1046" s="7" t="str">
        <f t="shared" si="1961"/>
        <v/>
      </c>
      <c r="R1046" t="str">
        <f t="shared" ref="R1046" si="1990">IF(AND(O1046&gt;0,P1047=0),"Valid","Invalid")</f>
        <v>Invalid</v>
      </c>
      <c r="S1046" t="str">
        <f t="shared" ref="S1046" si="1991">IF(OR(Q1048&gt;0,Q1049&gt;0),"Present","Absent")</f>
        <v>Absent</v>
      </c>
      <c r="T1046" t="str">
        <f t="shared" ref="T1046" si="1992">IF(OR(Q1048&lt;41,Q1049&lt;41),"Ct&lt;41",IF(OR(Q1048&gt;41,Q1049&gt;41),"Ct&gt;41","No Ct"))</f>
        <v>Ct&lt;41</v>
      </c>
      <c r="V1046" t="str">
        <f t="shared" ref="V1046" si="1993">G1046&amp;"_"&amp;I1046&amp;"_"&amp;R1046&amp;"_"&amp;S1046&amp;"_"&amp;T1046</f>
        <v>DL2022026_angang_Invalid_Absent_Ct&lt;41</v>
      </c>
      <c r="X1046">
        <f t="shared" ref="X1046" si="1994">O1046</f>
        <v>0</v>
      </c>
      <c r="Y1046">
        <f t="shared" ref="Y1046" si="1995">P1047</f>
        <v>0</v>
      </c>
      <c r="Z1046">
        <f t="shared" ref="Z1046" si="1996">Q1048+Q1049</f>
        <v>0</v>
      </c>
    </row>
    <row r="1047" spans="1:26" x14ac:dyDescent="0.25">
      <c r="A1047" t="s">
        <v>166</v>
      </c>
      <c r="B1047" t="s">
        <v>51</v>
      </c>
      <c r="C1047" t="s">
        <v>167</v>
      </c>
      <c r="D1047" t="s">
        <v>25</v>
      </c>
      <c r="E1047" t="s">
        <v>39</v>
      </c>
      <c r="F1047" t="s">
        <v>699</v>
      </c>
      <c r="G1047" t="str">
        <f t="shared" si="1945"/>
        <v>DL2022026</v>
      </c>
      <c r="H1047" t="str">
        <f t="shared" si="1946"/>
        <v>22</v>
      </c>
      <c r="I1047" t="str">
        <f t="shared" si="1947"/>
        <v>angang</v>
      </c>
      <c r="J1047" t="str">
        <f t="shared" si="1948"/>
        <v>NK</v>
      </c>
      <c r="K1047" t="str">
        <f t="shared" si="1949"/>
        <v>NK</v>
      </c>
      <c r="L1047" t="str">
        <f t="shared" si="1950"/>
        <v>true</v>
      </c>
      <c r="N1047" s="7">
        <f t="shared" si="1958"/>
        <v>0</v>
      </c>
      <c r="O1047" s="7" t="str">
        <f t="shared" si="1959"/>
        <v/>
      </c>
      <c r="P1047" s="7">
        <f t="shared" si="1960"/>
        <v>0</v>
      </c>
      <c r="Q1047" s="7" t="str">
        <f t="shared" si="1961"/>
        <v/>
      </c>
    </row>
    <row r="1048" spans="1:26" x14ac:dyDescent="0.25">
      <c r="A1048" t="s">
        <v>130</v>
      </c>
      <c r="B1048" t="s">
        <v>76</v>
      </c>
      <c r="C1048" t="s">
        <v>131</v>
      </c>
      <c r="D1048" t="s">
        <v>25</v>
      </c>
      <c r="E1048" t="s">
        <v>39</v>
      </c>
      <c r="F1048" t="s">
        <v>699</v>
      </c>
      <c r="G1048" t="str">
        <f t="shared" si="1945"/>
        <v>DL2022026</v>
      </c>
      <c r="H1048" t="str">
        <f t="shared" si="1946"/>
        <v>22</v>
      </c>
      <c r="I1048" t="str">
        <f t="shared" si="1947"/>
        <v>angang</v>
      </c>
      <c r="J1048" t="str">
        <f t="shared" si="1948"/>
        <v>EP</v>
      </c>
      <c r="K1048" t="str">
        <f t="shared" si="1949"/>
        <v>EP</v>
      </c>
      <c r="L1048" t="str">
        <f t="shared" si="1950"/>
        <v>true</v>
      </c>
      <c r="N1048" s="7">
        <f t="shared" si="1958"/>
        <v>0</v>
      </c>
      <c r="O1048" s="7" t="str">
        <f t="shared" si="1959"/>
        <v/>
      </c>
      <c r="P1048" s="7" t="str">
        <f t="shared" si="1960"/>
        <v/>
      </c>
      <c r="Q1048" s="7">
        <f t="shared" si="1961"/>
        <v>0</v>
      </c>
    </row>
    <row r="1049" spans="1:26" x14ac:dyDescent="0.25">
      <c r="A1049" t="s">
        <v>145</v>
      </c>
      <c r="B1049" t="s">
        <v>76</v>
      </c>
      <c r="C1049" t="s">
        <v>131</v>
      </c>
      <c r="D1049" t="s">
        <v>25</v>
      </c>
      <c r="E1049" t="s">
        <v>39</v>
      </c>
      <c r="F1049" t="s">
        <v>699</v>
      </c>
      <c r="G1049" t="str">
        <f t="shared" si="1945"/>
        <v>DL2022026</v>
      </c>
      <c r="H1049" t="str">
        <f t="shared" si="1946"/>
        <v>22</v>
      </c>
      <c r="I1049" t="str">
        <f t="shared" si="1947"/>
        <v>angang</v>
      </c>
      <c r="J1049" t="str">
        <f t="shared" si="1948"/>
        <v>EP</v>
      </c>
      <c r="K1049" t="str">
        <f t="shared" si="1949"/>
        <v>EP</v>
      </c>
      <c r="L1049" t="str">
        <f t="shared" si="1950"/>
        <v>true</v>
      </c>
      <c r="N1049" s="7">
        <f t="shared" si="1958"/>
        <v>0</v>
      </c>
      <c r="O1049" s="7" t="str">
        <f t="shared" si="1959"/>
        <v/>
      </c>
      <c r="P1049" s="7" t="str">
        <f t="shared" si="1960"/>
        <v/>
      </c>
      <c r="Q1049" s="7">
        <f t="shared" si="1961"/>
        <v>0</v>
      </c>
    </row>
    <row r="1050" spans="1:26" x14ac:dyDescent="0.25">
      <c r="A1050" t="s">
        <v>192</v>
      </c>
      <c r="B1050" t="s">
        <v>23</v>
      </c>
      <c r="C1050" t="s">
        <v>193</v>
      </c>
      <c r="D1050" t="s">
        <v>25</v>
      </c>
      <c r="E1050">
        <v>21.23</v>
      </c>
      <c r="F1050" t="s">
        <v>699</v>
      </c>
      <c r="G1050" t="str">
        <f t="shared" si="1945"/>
        <v>DL2022026</v>
      </c>
      <c r="H1050" t="str">
        <f t="shared" si="1946"/>
        <v>23</v>
      </c>
      <c r="I1050" t="str">
        <f t="shared" si="1947"/>
        <v>neomel</v>
      </c>
      <c r="J1050" t="str">
        <f t="shared" si="1948"/>
        <v>PK</v>
      </c>
      <c r="K1050" t="str">
        <f t="shared" si="1949"/>
        <v>PK</v>
      </c>
      <c r="L1050" t="str">
        <f t="shared" si="1950"/>
        <v>true</v>
      </c>
      <c r="N1050" s="7">
        <f t="shared" si="1958"/>
        <v>21.23</v>
      </c>
      <c r="O1050" s="7">
        <f t="shared" si="1959"/>
        <v>21.23</v>
      </c>
      <c r="P1050" s="7" t="str">
        <f t="shared" si="1960"/>
        <v/>
      </c>
      <c r="Q1050" s="7" t="str">
        <f t="shared" si="1961"/>
        <v/>
      </c>
      <c r="R1050" t="str">
        <f t="shared" ref="R1050" si="1997">IF(AND(O1050&gt;0,P1051=0),"Valid","Invalid")</f>
        <v>Valid</v>
      </c>
      <c r="S1050" t="str">
        <f t="shared" ref="S1050" si="1998">IF(OR(Q1052&gt;0,Q1053&gt;0),"Present","Absent")</f>
        <v>Absent</v>
      </c>
      <c r="T1050" t="str">
        <f t="shared" ref="T1050" si="1999">IF(OR(Q1052&lt;41,Q1053&lt;41),"Ct&lt;41",IF(OR(Q1052&gt;41,Q1053&gt;41),"Ct&gt;41","No Ct"))</f>
        <v>Ct&lt;41</v>
      </c>
      <c r="V1050" t="str">
        <f t="shared" ref="V1050" si="2000">G1050&amp;"_"&amp;I1050&amp;"_"&amp;R1050&amp;"_"&amp;S1050&amp;"_"&amp;T1050</f>
        <v>DL2022026_neomel_Valid_Absent_Ct&lt;41</v>
      </c>
      <c r="X1050">
        <f t="shared" ref="X1050" si="2001">O1050</f>
        <v>21.23</v>
      </c>
      <c r="Y1050">
        <f t="shared" ref="Y1050" si="2002">P1051</f>
        <v>0</v>
      </c>
      <c r="Z1050">
        <f t="shared" ref="Z1050" si="2003">Q1052+Q1053</f>
        <v>0</v>
      </c>
    </row>
    <row r="1051" spans="1:26" x14ac:dyDescent="0.25">
      <c r="A1051" t="s">
        <v>168</v>
      </c>
      <c r="B1051" t="s">
        <v>51</v>
      </c>
      <c r="C1051" t="s">
        <v>169</v>
      </c>
      <c r="D1051" t="s">
        <v>25</v>
      </c>
      <c r="E1051" t="s">
        <v>39</v>
      </c>
      <c r="F1051" t="s">
        <v>699</v>
      </c>
      <c r="G1051" t="str">
        <f t="shared" si="1945"/>
        <v>DL2022026</v>
      </c>
      <c r="H1051" t="str">
        <f t="shared" si="1946"/>
        <v>23</v>
      </c>
      <c r="I1051" t="str">
        <f t="shared" si="1947"/>
        <v>neomel</v>
      </c>
      <c r="J1051" t="str">
        <f t="shared" si="1948"/>
        <v>NK</v>
      </c>
      <c r="K1051" t="str">
        <f t="shared" si="1949"/>
        <v>NK</v>
      </c>
      <c r="L1051" t="str">
        <f t="shared" si="1950"/>
        <v>true</v>
      </c>
      <c r="N1051" s="7">
        <f t="shared" si="1958"/>
        <v>0</v>
      </c>
      <c r="O1051" s="7" t="str">
        <f t="shared" si="1959"/>
        <v/>
      </c>
      <c r="P1051" s="7">
        <f t="shared" si="1960"/>
        <v>0</v>
      </c>
      <c r="Q1051" s="7" t="str">
        <f t="shared" si="1961"/>
        <v/>
      </c>
    </row>
    <row r="1052" spans="1:26" x14ac:dyDescent="0.25">
      <c r="A1052" t="s">
        <v>132</v>
      </c>
      <c r="B1052" t="s">
        <v>76</v>
      </c>
      <c r="C1052" t="s">
        <v>133</v>
      </c>
      <c r="D1052" t="s">
        <v>25</v>
      </c>
      <c r="E1052" t="s">
        <v>39</v>
      </c>
      <c r="F1052" t="s">
        <v>699</v>
      </c>
      <c r="G1052" t="str">
        <f t="shared" si="1945"/>
        <v>DL2022026</v>
      </c>
      <c r="H1052" t="str">
        <f t="shared" si="1946"/>
        <v>23</v>
      </c>
      <c r="I1052" t="str">
        <f t="shared" si="1947"/>
        <v>neomel</v>
      </c>
      <c r="J1052" t="str">
        <f t="shared" si="1948"/>
        <v>EP</v>
      </c>
      <c r="K1052" t="str">
        <f t="shared" si="1949"/>
        <v>EP</v>
      </c>
      <c r="L1052" t="str">
        <f t="shared" si="1950"/>
        <v>true</v>
      </c>
      <c r="N1052" s="7">
        <f t="shared" si="1958"/>
        <v>0</v>
      </c>
      <c r="O1052" s="7" t="str">
        <f t="shared" si="1959"/>
        <v/>
      </c>
      <c r="P1052" s="7" t="str">
        <f t="shared" si="1960"/>
        <v/>
      </c>
      <c r="Q1052" s="7">
        <f t="shared" si="1961"/>
        <v>0</v>
      </c>
    </row>
    <row r="1053" spans="1:26" x14ac:dyDescent="0.25">
      <c r="A1053" t="s">
        <v>146</v>
      </c>
      <c r="B1053" t="s">
        <v>76</v>
      </c>
      <c r="C1053" t="s">
        <v>133</v>
      </c>
      <c r="D1053" t="s">
        <v>25</v>
      </c>
      <c r="E1053" t="s">
        <v>39</v>
      </c>
      <c r="F1053" t="s">
        <v>699</v>
      </c>
      <c r="G1053" t="str">
        <f t="shared" si="1945"/>
        <v>DL2022026</v>
      </c>
      <c r="H1053" t="str">
        <f t="shared" si="1946"/>
        <v>23</v>
      </c>
      <c r="I1053" t="str">
        <f t="shared" si="1947"/>
        <v>neomel</v>
      </c>
      <c r="J1053" t="str">
        <f t="shared" si="1948"/>
        <v>EP</v>
      </c>
      <c r="K1053" t="str">
        <f t="shared" si="1949"/>
        <v>EP</v>
      </c>
      <c r="L1053" t="str">
        <f t="shared" si="1950"/>
        <v>true</v>
      </c>
      <c r="N1053" s="7">
        <f t="shared" si="1958"/>
        <v>0</v>
      </c>
      <c r="O1053" s="7" t="str">
        <f t="shared" si="1959"/>
        <v/>
      </c>
      <c r="P1053" s="7" t="str">
        <f t="shared" si="1960"/>
        <v/>
      </c>
      <c r="Q1053" s="7">
        <f t="shared" si="1961"/>
        <v>0</v>
      </c>
    </row>
    <row r="1054" spans="1:26" x14ac:dyDescent="0.25">
      <c r="A1054" t="s">
        <v>194</v>
      </c>
      <c r="B1054" t="s">
        <v>23</v>
      </c>
      <c r="C1054" t="s">
        <v>195</v>
      </c>
      <c r="D1054" t="s">
        <v>25</v>
      </c>
      <c r="E1054">
        <v>23.23</v>
      </c>
      <c r="F1054" t="s">
        <v>699</v>
      </c>
      <c r="G1054" t="str">
        <f t="shared" si="1945"/>
        <v>DL2022026</v>
      </c>
      <c r="H1054" t="str">
        <f t="shared" si="1946"/>
        <v>24</v>
      </c>
      <c r="I1054" t="str">
        <f t="shared" si="1947"/>
        <v>neomel</v>
      </c>
      <c r="J1054" t="str">
        <f t="shared" si="1948"/>
        <v>PK</v>
      </c>
      <c r="K1054" t="str">
        <f t="shared" si="1949"/>
        <v>PK</v>
      </c>
      <c r="L1054" t="str">
        <f t="shared" si="1950"/>
        <v>true</v>
      </c>
      <c r="N1054" s="7">
        <f t="shared" si="1958"/>
        <v>23.23</v>
      </c>
      <c r="O1054" s="7">
        <f t="shared" si="1959"/>
        <v>23.23</v>
      </c>
      <c r="P1054" s="7" t="str">
        <f t="shared" si="1960"/>
        <v/>
      </c>
      <c r="Q1054" s="7" t="str">
        <f t="shared" si="1961"/>
        <v/>
      </c>
      <c r="R1054" t="str">
        <f t="shared" ref="R1054" si="2004">IF(AND(O1054&gt;0,P1055=0),"Valid","Invalid")</f>
        <v>Valid</v>
      </c>
      <c r="S1054" t="str">
        <f t="shared" ref="S1054" si="2005">IF(OR(Q1056&gt;0,Q1057&gt;0),"Present","Absent")</f>
        <v>Absent</v>
      </c>
      <c r="T1054" t="str">
        <f t="shared" ref="T1054" si="2006">IF(OR(Q1056&lt;41,Q1057&lt;41),"Ct&lt;41",IF(OR(Q1056&gt;41,Q1057&gt;41),"Ct&gt;41","No Ct"))</f>
        <v>Ct&lt;41</v>
      </c>
      <c r="V1054" t="str">
        <f t="shared" ref="V1054" si="2007">G1054&amp;"_"&amp;I1054&amp;"_"&amp;R1054&amp;"_"&amp;S1054&amp;"_"&amp;T1054</f>
        <v>DL2022026_neomel_Valid_Absent_Ct&lt;41</v>
      </c>
      <c r="X1054">
        <f t="shared" ref="X1054" si="2008">O1054</f>
        <v>23.23</v>
      </c>
      <c r="Y1054">
        <f t="shared" ref="Y1054" si="2009">P1055</f>
        <v>0</v>
      </c>
      <c r="Z1054">
        <f t="shared" ref="Z1054" si="2010">Q1056+Q1057</f>
        <v>0</v>
      </c>
    </row>
    <row r="1055" spans="1:26" x14ac:dyDescent="0.25">
      <c r="A1055" t="s">
        <v>170</v>
      </c>
      <c r="B1055" t="s">
        <v>51</v>
      </c>
      <c r="C1055" t="s">
        <v>171</v>
      </c>
      <c r="D1055" t="s">
        <v>25</v>
      </c>
      <c r="E1055" t="s">
        <v>39</v>
      </c>
      <c r="F1055" t="s">
        <v>699</v>
      </c>
      <c r="G1055" t="str">
        <f t="shared" si="1945"/>
        <v>DL2022026</v>
      </c>
      <c r="H1055" t="str">
        <f t="shared" si="1946"/>
        <v>24</v>
      </c>
      <c r="I1055" t="str">
        <f t="shared" si="1947"/>
        <v>neomel</v>
      </c>
      <c r="J1055" t="str">
        <f t="shared" si="1948"/>
        <v>NK</v>
      </c>
      <c r="K1055" t="str">
        <f t="shared" si="1949"/>
        <v>NK</v>
      </c>
      <c r="L1055" t="str">
        <f t="shared" si="1950"/>
        <v>true</v>
      </c>
      <c r="N1055" s="7">
        <f t="shared" si="1958"/>
        <v>0</v>
      </c>
      <c r="O1055" s="7" t="str">
        <f t="shared" si="1959"/>
        <v/>
      </c>
      <c r="P1055" s="7">
        <f t="shared" si="1960"/>
        <v>0</v>
      </c>
      <c r="Q1055" s="7" t="str">
        <f t="shared" si="1961"/>
        <v/>
      </c>
    </row>
    <row r="1056" spans="1:26" x14ac:dyDescent="0.25">
      <c r="A1056" t="s">
        <v>134</v>
      </c>
      <c r="B1056" t="s">
        <v>76</v>
      </c>
      <c r="C1056" t="s">
        <v>135</v>
      </c>
      <c r="D1056" t="s">
        <v>25</v>
      </c>
      <c r="E1056" t="s">
        <v>39</v>
      </c>
      <c r="F1056" t="s">
        <v>699</v>
      </c>
      <c r="G1056" t="str">
        <f t="shared" si="1945"/>
        <v>DL2022026</v>
      </c>
      <c r="H1056" t="str">
        <f t="shared" si="1946"/>
        <v>24</v>
      </c>
      <c r="I1056" t="str">
        <f t="shared" si="1947"/>
        <v>neomel</v>
      </c>
      <c r="J1056" t="str">
        <f t="shared" si="1948"/>
        <v>EP</v>
      </c>
      <c r="K1056" t="str">
        <f t="shared" si="1949"/>
        <v>EP</v>
      </c>
      <c r="L1056" t="str">
        <f t="shared" si="1950"/>
        <v>true</v>
      </c>
      <c r="N1056" s="7">
        <f t="shared" si="1958"/>
        <v>0</v>
      </c>
      <c r="O1056" s="7" t="str">
        <f t="shared" si="1959"/>
        <v/>
      </c>
      <c r="P1056" s="7" t="str">
        <f t="shared" si="1960"/>
        <v/>
      </c>
      <c r="Q1056" s="7">
        <f t="shared" si="1961"/>
        <v>0</v>
      </c>
    </row>
    <row r="1057" spans="1:26" x14ac:dyDescent="0.25">
      <c r="A1057" t="s">
        <v>147</v>
      </c>
      <c r="B1057" t="s">
        <v>76</v>
      </c>
      <c r="C1057" t="s">
        <v>135</v>
      </c>
      <c r="D1057" t="s">
        <v>25</v>
      </c>
      <c r="E1057" t="s">
        <v>39</v>
      </c>
      <c r="F1057" t="s">
        <v>699</v>
      </c>
      <c r="G1057" t="str">
        <f t="shared" si="1945"/>
        <v>DL2022026</v>
      </c>
      <c r="H1057" t="str">
        <f t="shared" si="1946"/>
        <v>24</v>
      </c>
      <c r="I1057" t="str">
        <f t="shared" si="1947"/>
        <v>neomel</v>
      </c>
      <c r="J1057" t="str">
        <f t="shared" si="1948"/>
        <v>EP</v>
      </c>
      <c r="K1057" t="str">
        <f t="shared" si="1949"/>
        <v>EP</v>
      </c>
      <c r="L1057" t="str">
        <f t="shared" si="1950"/>
        <v>true</v>
      </c>
      <c r="N1057" s="7">
        <f t="shared" si="1958"/>
        <v>0</v>
      </c>
      <c r="O1057" s="7" t="str">
        <f t="shared" si="1959"/>
        <v/>
      </c>
      <c r="P1057" s="7" t="str">
        <f t="shared" si="1960"/>
        <v/>
      </c>
      <c r="Q1057" s="7">
        <f t="shared" si="1961"/>
        <v>0</v>
      </c>
    </row>
    <row r="1058" spans="1:26" x14ac:dyDescent="0.25">
      <c r="A1058" t="s">
        <v>22</v>
      </c>
      <c r="B1058" t="s">
        <v>23</v>
      </c>
      <c r="C1058" t="s">
        <v>24</v>
      </c>
      <c r="D1058" t="s">
        <v>25</v>
      </c>
      <c r="E1058">
        <v>30.63</v>
      </c>
      <c r="F1058" t="s">
        <v>631</v>
      </c>
      <c r="G1058" t="str">
        <f t="shared" si="1945"/>
        <v>DL2022036</v>
      </c>
      <c r="H1058" t="str">
        <f t="shared" si="1946"/>
        <v>01</v>
      </c>
      <c r="I1058" t="str">
        <f t="shared" si="1947"/>
        <v>perflu</v>
      </c>
      <c r="J1058" t="str">
        <f t="shared" si="1948"/>
        <v>PK</v>
      </c>
      <c r="K1058" t="str">
        <f t="shared" si="1949"/>
        <v>PK</v>
      </c>
      <c r="L1058" t="str">
        <f t="shared" si="1950"/>
        <v>true</v>
      </c>
      <c r="N1058" s="7">
        <f t="shared" si="1958"/>
        <v>30.63</v>
      </c>
      <c r="O1058" s="7">
        <f t="shared" si="1959"/>
        <v>30.63</v>
      </c>
      <c r="P1058" s="7" t="str">
        <f t="shared" si="1960"/>
        <v/>
      </c>
      <c r="Q1058" s="7" t="str">
        <f t="shared" si="1961"/>
        <v/>
      </c>
      <c r="R1058" t="str">
        <f t="shared" ref="R1058" si="2011">IF(AND(O1058&gt;0,P1059=0),"Valid","Invalid")</f>
        <v>Valid</v>
      </c>
      <c r="S1058" t="str">
        <f t="shared" ref="S1058" si="2012">IF(OR(Q1060&gt;0,Q1061&gt;0),"Present","Absent")</f>
        <v>Absent</v>
      </c>
      <c r="T1058" t="str">
        <f t="shared" ref="T1058" si="2013">IF(OR(Q1060&lt;41,Q1061&lt;41),"Ct&lt;41",IF(OR(Q1060&gt;41,Q1061&gt;41),"Ct&gt;41","No Ct"))</f>
        <v>Ct&lt;41</v>
      </c>
      <c r="V1058" t="str">
        <f t="shared" ref="V1058" si="2014">G1058&amp;"_"&amp;I1058&amp;"_"&amp;R1058&amp;"_"&amp;S1058&amp;"_"&amp;T1058</f>
        <v>DL2022036_perflu_Valid_Absent_Ct&lt;41</v>
      </c>
      <c r="X1058">
        <f t="shared" ref="X1058" si="2015">O1058</f>
        <v>30.63</v>
      </c>
      <c r="Y1058">
        <f t="shared" ref="Y1058" si="2016">P1059</f>
        <v>0</v>
      </c>
      <c r="Z1058">
        <f t="shared" ref="Z1058" si="2017">Q1060+Q1061</f>
        <v>0</v>
      </c>
    </row>
    <row r="1059" spans="1:26" x14ac:dyDescent="0.25">
      <c r="A1059" t="s">
        <v>50</v>
      </c>
      <c r="B1059" t="s">
        <v>51</v>
      </c>
      <c r="C1059" t="s">
        <v>52</v>
      </c>
      <c r="D1059" t="s">
        <v>25</v>
      </c>
      <c r="E1059" t="s">
        <v>39</v>
      </c>
      <c r="F1059" t="s">
        <v>631</v>
      </c>
      <c r="G1059" t="str">
        <f t="shared" si="1945"/>
        <v>DL2022036</v>
      </c>
      <c r="H1059" t="str">
        <f t="shared" si="1946"/>
        <v>01</v>
      </c>
      <c r="I1059" t="str">
        <f t="shared" si="1947"/>
        <v>perflu</v>
      </c>
      <c r="J1059" t="str">
        <f t="shared" si="1948"/>
        <v>NK</v>
      </c>
      <c r="K1059" t="str">
        <f t="shared" si="1949"/>
        <v>NK</v>
      </c>
      <c r="L1059" t="str">
        <f t="shared" si="1950"/>
        <v>true</v>
      </c>
      <c r="N1059" s="7">
        <f t="shared" si="1958"/>
        <v>0</v>
      </c>
      <c r="O1059" s="7" t="str">
        <f t="shared" si="1959"/>
        <v/>
      </c>
      <c r="P1059" s="7">
        <f t="shared" si="1960"/>
        <v>0</v>
      </c>
      <c r="Q1059" s="7" t="str">
        <f t="shared" si="1961"/>
        <v/>
      </c>
    </row>
    <row r="1060" spans="1:26" x14ac:dyDescent="0.25">
      <c r="A1060" t="s">
        <v>75</v>
      </c>
      <c r="B1060" t="s">
        <v>76</v>
      </c>
      <c r="C1060" t="s">
        <v>77</v>
      </c>
      <c r="D1060" t="s">
        <v>25</v>
      </c>
      <c r="E1060" t="s">
        <v>39</v>
      </c>
      <c r="F1060" t="s">
        <v>631</v>
      </c>
      <c r="G1060" t="str">
        <f t="shared" si="1945"/>
        <v>DL2022036</v>
      </c>
      <c r="H1060" t="str">
        <f t="shared" si="1946"/>
        <v>01</v>
      </c>
      <c r="I1060" t="str">
        <f t="shared" si="1947"/>
        <v>perflu</v>
      </c>
      <c r="J1060" t="str">
        <f t="shared" si="1948"/>
        <v>EP</v>
      </c>
      <c r="K1060" t="str">
        <f t="shared" si="1949"/>
        <v>EP</v>
      </c>
      <c r="L1060" t="str">
        <f t="shared" si="1950"/>
        <v>true</v>
      </c>
      <c r="N1060" s="7">
        <f t="shared" si="1958"/>
        <v>0</v>
      </c>
      <c r="O1060" s="7" t="str">
        <f t="shared" si="1959"/>
        <v/>
      </c>
      <c r="P1060" s="7" t="str">
        <f t="shared" si="1960"/>
        <v/>
      </c>
      <c r="Q1060" s="7">
        <f t="shared" si="1961"/>
        <v>0</v>
      </c>
    </row>
    <row r="1061" spans="1:26" x14ac:dyDescent="0.25">
      <c r="A1061" t="s">
        <v>100</v>
      </c>
      <c r="B1061" t="s">
        <v>76</v>
      </c>
      <c r="C1061" t="s">
        <v>77</v>
      </c>
      <c r="D1061" t="s">
        <v>25</v>
      </c>
      <c r="E1061" t="s">
        <v>39</v>
      </c>
      <c r="F1061" t="s">
        <v>631</v>
      </c>
      <c r="G1061" t="str">
        <f t="shared" si="1945"/>
        <v>DL2022036</v>
      </c>
      <c r="H1061" t="str">
        <f t="shared" si="1946"/>
        <v>01</v>
      </c>
      <c r="I1061" t="str">
        <f t="shared" si="1947"/>
        <v>perflu</v>
      </c>
      <c r="J1061" t="str">
        <f t="shared" si="1948"/>
        <v>EP</v>
      </c>
      <c r="K1061" t="str">
        <f t="shared" si="1949"/>
        <v>EP</v>
      </c>
      <c r="L1061" t="str">
        <f t="shared" si="1950"/>
        <v>true</v>
      </c>
      <c r="N1061" s="7">
        <f t="shared" si="1958"/>
        <v>0</v>
      </c>
      <c r="O1061" s="7" t="str">
        <f t="shared" si="1959"/>
        <v/>
      </c>
      <c r="P1061" s="7" t="str">
        <f t="shared" si="1960"/>
        <v/>
      </c>
      <c r="Q1061" s="7">
        <f t="shared" si="1961"/>
        <v>0</v>
      </c>
    </row>
    <row r="1062" spans="1:26" x14ac:dyDescent="0.25">
      <c r="A1062" t="s">
        <v>27</v>
      </c>
      <c r="B1062" t="s">
        <v>23</v>
      </c>
      <c r="C1062" t="s">
        <v>28</v>
      </c>
      <c r="D1062" t="s">
        <v>25</v>
      </c>
      <c r="E1062">
        <v>30.11</v>
      </c>
      <c r="F1062" t="s">
        <v>631</v>
      </c>
      <c r="G1062" t="str">
        <f t="shared" si="1945"/>
        <v>DL2022036</v>
      </c>
      <c r="H1062" t="str">
        <f t="shared" si="1946"/>
        <v>02</v>
      </c>
      <c r="I1062" t="str">
        <f t="shared" si="1947"/>
        <v>perflu</v>
      </c>
      <c r="J1062" t="str">
        <f t="shared" si="1948"/>
        <v>PK</v>
      </c>
      <c r="K1062" t="str">
        <f t="shared" si="1949"/>
        <v>PK</v>
      </c>
      <c r="L1062" t="str">
        <f t="shared" si="1950"/>
        <v>true</v>
      </c>
      <c r="N1062" s="7">
        <f t="shared" si="1958"/>
        <v>30.11</v>
      </c>
      <c r="O1062" s="7">
        <f t="shared" si="1959"/>
        <v>30.11</v>
      </c>
      <c r="P1062" s="7" t="str">
        <f t="shared" si="1960"/>
        <v/>
      </c>
      <c r="Q1062" s="7" t="str">
        <f t="shared" si="1961"/>
        <v/>
      </c>
      <c r="R1062" t="str">
        <f t="shared" ref="R1062" si="2018">IF(AND(O1062&gt;0,P1063=0),"Valid","Invalid")</f>
        <v>Invalid</v>
      </c>
      <c r="S1062" t="str">
        <f t="shared" ref="S1062" si="2019">IF(OR(Q1064&gt;0,Q1065&gt;0),"Present","Absent")</f>
        <v>Absent</v>
      </c>
      <c r="T1062" t="str">
        <f t="shared" ref="T1062" si="2020">IF(OR(Q1064&lt;41,Q1065&lt;41),"Ct&lt;41",IF(OR(Q1064&gt;41,Q1065&gt;41),"Ct&gt;41","No Ct"))</f>
        <v>Ct&lt;41</v>
      </c>
      <c r="V1062" t="str">
        <f t="shared" ref="V1062" si="2021">G1062&amp;"_"&amp;I1062&amp;"_"&amp;R1062&amp;"_"&amp;S1062&amp;"_"&amp;T1062</f>
        <v>DL2022036_perflu_Invalid_Absent_Ct&lt;41</v>
      </c>
      <c r="X1062">
        <f t="shared" ref="X1062" si="2022">O1062</f>
        <v>30.11</v>
      </c>
      <c r="Y1062">
        <f t="shared" ref="Y1062" si="2023">P1063</f>
        <v>34.409999999999997</v>
      </c>
      <c r="Z1062">
        <f t="shared" ref="Z1062" si="2024">Q1064+Q1065</f>
        <v>0</v>
      </c>
    </row>
    <row r="1063" spans="1:26" x14ac:dyDescent="0.25">
      <c r="A1063" t="s">
        <v>53</v>
      </c>
      <c r="B1063" t="s">
        <v>51</v>
      </c>
      <c r="C1063" t="s">
        <v>54</v>
      </c>
      <c r="D1063" t="s">
        <v>25</v>
      </c>
      <c r="E1063">
        <v>34.409999999999997</v>
      </c>
      <c r="F1063" t="s">
        <v>631</v>
      </c>
      <c r="G1063" t="str">
        <f t="shared" si="1945"/>
        <v>DL2022036</v>
      </c>
      <c r="H1063" t="str">
        <f t="shared" si="1946"/>
        <v>02</v>
      </c>
      <c r="I1063" t="str">
        <f t="shared" si="1947"/>
        <v>perflu</v>
      </c>
      <c r="J1063" t="str">
        <f t="shared" si="1948"/>
        <v>NK</v>
      </c>
      <c r="K1063" t="str">
        <f t="shared" si="1949"/>
        <v>NK</v>
      </c>
      <c r="L1063" t="str">
        <f t="shared" si="1950"/>
        <v>true</v>
      </c>
      <c r="N1063" s="7">
        <f t="shared" si="1958"/>
        <v>34.409999999999997</v>
      </c>
      <c r="O1063" s="7" t="str">
        <f t="shared" si="1959"/>
        <v/>
      </c>
      <c r="P1063" s="7">
        <f t="shared" si="1960"/>
        <v>34.409999999999997</v>
      </c>
      <c r="Q1063" s="7" t="str">
        <f t="shared" si="1961"/>
        <v/>
      </c>
    </row>
    <row r="1064" spans="1:26" x14ac:dyDescent="0.25">
      <c r="A1064" t="s">
        <v>78</v>
      </c>
      <c r="B1064" t="s">
        <v>76</v>
      </c>
      <c r="C1064" t="s">
        <v>79</v>
      </c>
      <c r="D1064" t="s">
        <v>25</v>
      </c>
      <c r="E1064" t="s">
        <v>39</v>
      </c>
      <c r="F1064" t="s">
        <v>631</v>
      </c>
      <c r="G1064" t="str">
        <f t="shared" si="1945"/>
        <v>DL2022036</v>
      </c>
      <c r="H1064" t="str">
        <f t="shared" si="1946"/>
        <v>02</v>
      </c>
      <c r="I1064" t="str">
        <f t="shared" si="1947"/>
        <v>perflu</v>
      </c>
      <c r="J1064" t="str">
        <f t="shared" si="1948"/>
        <v>EP</v>
      </c>
      <c r="K1064" t="str">
        <f t="shared" si="1949"/>
        <v>EP</v>
      </c>
      <c r="L1064" t="str">
        <f t="shared" si="1950"/>
        <v>true</v>
      </c>
      <c r="N1064" s="7">
        <f t="shared" si="1958"/>
        <v>0</v>
      </c>
      <c r="O1064" s="7" t="str">
        <f t="shared" si="1959"/>
        <v/>
      </c>
      <c r="P1064" s="7" t="str">
        <f t="shared" si="1960"/>
        <v/>
      </c>
      <c r="Q1064" s="7">
        <f t="shared" si="1961"/>
        <v>0</v>
      </c>
    </row>
    <row r="1065" spans="1:26" x14ac:dyDescent="0.25">
      <c r="A1065" t="s">
        <v>101</v>
      </c>
      <c r="B1065" t="s">
        <v>76</v>
      </c>
      <c r="C1065" t="s">
        <v>79</v>
      </c>
      <c r="D1065" t="s">
        <v>25</v>
      </c>
      <c r="E1065" t="s">
        <v>39</v>
      </c>
      <c r="F1065" t="s">
        <v>631</v>
      </c>
      <c r="G1065" t="str">
        <f t="shared" si="1945"/>
        <v>DL2022036</v>
      </c>
      <c r="H1065" t="str">
        <f t="shared" si="1946"/>
        <v>02</v>
      </c>
      <c r="I1065" t="str">
        <f t="shared" si="1947"/>
        <v>perflu</v>
      </c>
      <c r="J1065" t="str">
        <f t="shared" si="1948"/>
        <v>EP</v>
      </c>
      <c r="K1065" t="str">
        <f t="shared" si="1949"/>
        <v>EP</v>
      </c>
      <c r="L1065" t="str">
        <f t="shared" si="1950"/>
        <v>true</v>
      </c>
      <c r="N1065" s="7">
        <f t="shared" si="1958"/>
        <v>0</v>
      </c>
      <c r="O1065" s="7" t="str">
        <f t="shared" si="1959"/>
        <v/>
      </c>
      <c r="P1065" s="7" t="str">
        <f t="shared" si="1960"/>
        <v/>
      </c>
      <c r="Q1065" s="7">
        <f t="shared" si="1961"/>
        <v>0</v>
      </c>
    </row>
    <row r="1066" spans="1:26" x14ac:dyDescent="0.25">
      <c r="A1066" t="s">
        <v>29</v>
      </c>
      <c r="B1066" t="s">
        <v>23</v>
      </c>
      <c r="C1066" t="s">
        <v>30</v>
      </c>
      <c r="D1066" t="s">
        <v>25</v>
      </c>
      <c r="E1066">
        <v>25.97</v>
      </c>
      <c r="F1066" t="s">
        <v>631</v>
      </c>
      <c r="G1066" t="str">
        <f t="shared" si="1945"/>
        <v>DL2022036</v>
      </c>
      <c r="H1066" t="str">
        <f t="shared" si="1946"/>
        <v>03</v>
      </c>
      <c r="I1066" t="str">
        <f t="shared" si="1947"/>
        <v>plafle</v>
      </c>
      <c r="J1066" t="str">
        <f t="shared" si="1948"/>
        <v>PK</v>
      </c>
      <c r="K1066" t="str">
        <f t="shared" si="1949"/>
        <v>PK</v>
      </c>
      <c r="L1066" t="str">
        <f t="shared" si="1950"/>
        <v>true</v>
      </c>
      <c r="N1066" s="7">
        <f t="shared" si="1958"/>
        <v>25.97</v>
      </c>
      <c r="O1066" s="7">
        <f t="shared" si="1959"/>
        <v>25.97</v>
      </c>
      <c r="P1066" s="7" t="str">
        <f t="shared" si="1960"/>
        <v/>
      </c>
      <c r="Q1066" s="7" t="str">
        <f t="shared" si="1961"/>
        <v/>
      </c>
      <c r="R1066" t="str">
        <f t="shared" ref="R1066" si="2025">IF(AND(O1066&gt;0,P1067=0),"Valid","Invalid")</f>
        <v>Valid</v>
      </c>
      <c r="S1066" t="str">
        <f t="shared" ref="S1066" si="2026">IF(OR(Q1068&gt;0,Q1069&gt;0),"Present","Absent")</f>
        <v>Absent</v>
      </c>
      <c r="T1066" t="str">
        <f t="shared" ref="T1066" si="2027">IF(OR(Q1068&lt;41,Q1069&lt;41),"Ct&lt;41",IF(OR(Q1068&gt;41,Q1069&gt;41),"Ct&gt;41","No Ct"))</f>
        <v>Ct&lt;41</v>
      </c>
      <c r="V1066" t="str">
        <f t="shared" ref="V1066" si="2028">G1066&amp;"_"&amp;I1066&amp;"_"&amp;R1066&amp;"_"&amp;S1066&amp;"_"&amp;T1066</f>
        <v>DL2022036_plafle_Valid_Absent_Ct&lt;41</v>
      </c>
      <c r="X1066">
        <f t="shared" ref="X1066" si="2029">O1066</f>
        <v>25.97</v>
      </c>
      <c r="Y1066">
        <f t="shared" ref="Y1066" si="2030">P1067</f>
        <v>0</v>
      </c>
      <c r="Z1066">
        <f t="shared" ref="Z1066" si="2031">Q1068+Q1069</f>
        <v>0</v>
      </c>
    </row>
    <row r="1067" spans="1:26" x14ac:dyDescent="0.25">
      <c r="A1067" t="s">
        <v>55</v>
      </c>
      <c r="B1067" t="s">
        <v>51</v>
      </c>
      <c r="C1067" t="s">
        <v>56</v>
      </c>
      <c r="D1067" t="s">
        <v>25</v>
      </c>
      <c r="E1067" t="s">
        <v>39</v>
      </c>
      <c r="F1067" t="s">
        <v>631</v>
      </c>
      <c r="G1067" t="str">
        <f t="shared" si="1945"/>
        <v>DL2022036</v>
      </c>
      <c r="H1067" t="str">
        <f t="shared" si="1946"/>
        <v>03</v>
      </c>
      <c r="I1067" t="str">
        <f t="shared" si="1947"/>
        <v>plafle</v>
      </c>
      <c r="J1067" t="str">
        <f t="shared" si="1948"/>
        <v>NK</v>
      </c>
      <c r="K1067" t="str">
        <f t="shared" si="1949"/>
        <v>NK</v>
      </c>
      <c r="L1067" t="str">
        <f t="shared" si="1950"/>
        <v>true</v>
      </c>
      <c r="N1067" s="7">
        <f t="shared" si="1958"/>
        <v>0</v>
      </c>
      <c r="O1067" s="7" t="str">
        <f t="shared" si="1959"/>
        <v/>
      </c>
      <c r="P1067" s="7">
        <f t="shared" si="1960"/>
        <v>0</v>
      </c>
      <c r="Q1067" s="7" t="str">
        <f t="shared" si="1961"/>
        <v/>
      </c>
    </row>
    <row r="1068" spans="1:26" x14ac:dyDescent="0.25">
      <c r="A1068" t="s">
        <v>80</v>
      </c>
      <c r="B1068" t="s">
        <v>76</v>
      </c>
      <c r="C1068" t="s">
        <v>81</v>
      </c>
      <c r="D1068" t="s">
        <v>25</v>
      </c>
      <c r="E1068" t="s">
        <v>39</v>
      </c>
      <c r="F1068" t="s">
        <v>631</v>
      </c>
      <c r="G1068" t="str">
        <f t="shared" si="1945"/>
        <v>DL2022036</v>
      </c>
      <c r="H1068" t="str">
        <f t="shared" si="1946"/>
        <v>03</v>
      </c>
      <c r="I1068" t="str">
        <f t="shared" si="1947"/>
        <v>plafle</v>
      </c>
      <c r="J1068" t="str">
        <f t="shared" si="1948"/>
        <v>EP</v>
      </c>
      <c r="K1068" t="str">
        <f t="shared" si="1949"/>
        <v>EP</v>
      </c>
      <c r="L1068" t="str">
        <f t="shared" si="1950"/>
        <v>true</v>
      </c>
      <c r="N1068" s="7">
        <f t="shared" si="1958"/>
        <v>0</v>
      </c>
      <c r="O1068" s="7" t="str">
        <f t="shared" si="1959"/>
        <v/>
      </c>
      <c r="P1068" s="7" t="str">
        <f t="shared" si="1960"/>
        <v/>
      </c>
      <c r="Q1068" s="7">
        <f t="shared" si="1961"/>
        <v>0</v>
      </c>
    </row>
    <row r="1069" spans="1:26" x14ac:dyDescent="0.25">
      <c r="A1069" t="s">
        <v>102</v>
      </c>
      <c r="B1069" t="s">
        <v>76</v>
      </c>
      <c r="C1069" t="s">
        <v>81</v>
      </c>
      <c r="D1069" t="s">
        <v>25</v>
      </c>
      <c r="E1069" t="s">
        <v>39</v>
      </c>
      <c r="F1069" t="s">
        <v>631</v>
      </c>
      <c r="G1069" t="str">
        <f t="shared" si="1945"/>
        <v>DL2022036</v>
      </c>
      <c r="H1069" t="str">
        <f t="shared" si="1946"/>
        <v>03</v>
      </c>
      <c r="I1069" t="str">
        <f t="shared" si="1947"/>
        <v>plafle</v>
      </c>
      <c r="J1069" t="str">
        <f t="shared" si="1948"/>
        <v>EP</v>
      </c>
      <c r="K1069" t="str">
        <f t="shared" si="1949"/>
        <v>EP</v>
      </c>
      <c r="L1069" t="str">
        <f t="shared" si="1950"/>
        <v>true</v>
      </c>
      <c r="N1069" s="7">
        <f t="shared" si="1958"/>
        <v>0</v>
      </c>
      <c r="O1069" s="7" t="str">
        <f t="shared" si="1959"/>
        <v/>
      </c>
      <c r="P1069" s="7" t="str">
        <f t="shared" si="1960"/>
        <v/>
      </c>
      <c r="Q1069" s="7">
        <f t="shared" si="1961"/>
        <v>0</v>
      </c>
    </row>
    <row r="1070" spans="1:26" x14ac:dyDescent="0.25">
      <c r="A1070" t="s">
        <v>31</v>
      </c>
      <c r="B1070" t="s">
        <v>23</v>
      </c>
      <c r="C1070" t="s">
        <v>32</v>
      </c>
      <c r="D1070" t="s">
        <v>25</v>
      </c>
      <c r="E1070">
        <v>24.87</v>
      </c>
      <c r="F1070" t="s">
        <v>631</v>
      </c>
      <c r="G1070" t="str">
        <f t="shared" si="1945"/>
        <v>DL2022036</v>
      </c>
      <c r="H1070" t="str">
        <f t="shared" si="1946"/>
        <v>04</v>
      </c>
      <c r="I1070" t="str">
        <f t="shared" si="1947"/>
        <v>plafle</v>
      </c>
      <c r="J1070" t="str">
        <f t="shared" si="1948"/>
        <v>PK</v>
      </c>
      <c r="K1070" t="str">
        <f t="shared" si="1949"/>
        <v>PK</v>
      </c>
      <c r="L1070" t="str">
        <f t="shared" si="1950"/>
        <v>true</v>
      </c>
      <c r="N1070" s="7">
        <f t="shared" si="1958"/>
        <v>24.87</v>
      </c>
      <c r="O1070" s="7">
        <f t="shared" si="1959"/>
        <v>24.87</v>
      </c>
      <c r="P1070" s="7" t="str">
        <f t="shared" si="1960"/>
        <v/>
      </c>
      <c r="Q1070" s="7" t="str">
        <f t="shared" si="1961"/>
        <v/>
      </c>
      <c r="R1070" t="str">
        <f t="shared" ref="R1070" si="2032">IF(AND(O1070&gt;0,P1071=0),"Valid","Invalid")</f>
        <v>Valid</v>
      </c>
      <c r="S1070" t="str">
        <f t="shared" ref="S1070" si="2033">IF(OR(Q1072&gt;0,Q1073&gt;0),"Present","Absent")</f>
        <v>Absent</v>
      </c>
      <c r="T1070" t="str">
        <f t="shared" ref="T1070" si="2034">IF(OR(Q1072&lt;41,Q1073&lt;41),"Ct&lt;41",IF(OR(Q1072&gt;41,Q1073&gt;41),"Ct&gt;41","No Ct"))</f>
        <v>Ct&lt;41</v>
      </c>
      <c r="V1070" t="str">
        <f t="shared" ref="V1070" si="2035">G1070&amp;"_"&amp;I1070&amp;"_"&amp;R1070&amp;"_"&amp;S1070&amp;"_"&amp;T1070</f>
        <v>DL2022036_plafle_Valid_Absent_Ct&lt;41</v>
      </c>
      <c r="X1070">
        <f t="shared" ref="X1070" si="2036">O1070</f>
        <v>24.87</v>
      </c>
      <c r="Y1070">
        <f t="shared" ref="Y1070" si="2037">P1071</f>
        <v>0</v>
      </c>
      <c r="Z1070">
        <f t="shared" ref="Z1070" si="2038">Q1072+Q1073</f>
        <v>0</v>
      </c>
    </row>
    <row r="1071" spans="1:26" x14ac:dyDescent="0.25">
      <c r="A1071" t="s">
        <v>57</v>
      </c>
      <c r="B1071" t="s">
        <v>51</v>
      </c>
      <c r="C1071" t="s">
        <v>58</v>
      </c>
      <c r="D1071" t="s">
        <v>25</v>
      </c>
      <c r="E1071" t="s">
        <v>39</v>
      </c>
      <c r="F1071" t="s">
        <v>631</v>
      </c>
      <c r="G1071" t="str">
        <f t="shared" si="1945"/>
        <v>DL2022036</v>
      </c>
      <c r="H1071" t="str">
        <f t="shared" si="1946"/>
        <v>04</v>
      </c>
      <c r="I1071" t="str">
        <f t="shared" si="1947"/>
        <v>plafle</v>
      </c>
      <c r="J1071" t="str">
        <f t="shared" si="1948"/>
        <v>NK</v>
      </c>
      <c r="K1071" t="str">
        <f t="shared" si="1949"/>
        <v>NK</v>
      </c>
      <c r="L1071" t="str">
        <f t="shared" si="1950"/>
        <v>true</v>
      </c>
      <c r="N1071" s="7">
        <f t="shared" si="1958"/>
        <v>0</v>
      </c>
      <c r="O1071" s="7" t="str">
        <f t="shared" si="1959"/>
        <v/>
      </c>
      <c r="P1071" s="7">
        <f t="shared" si="1960"/>
        <v>0</v>
      </c>
      <c r="Q1071" s="7" t="str">
        <f t="shared" si="1961"/>
        <v/>
      </c>
    </row>
    <row r="1072" spans="1:26" x14ac:dyDescent="0.25">
      <c r="A1072" t="s">
        <v>82</v>
      </c>
      <c r="B1072" t="s">
        <v>76</v>
      </c>
      <c r="C1072" t="s">
        <v>83</v>
      </c>
      <c r="D1072" t="s">
        <v>25</v>
      </c>
      <c r="E1072" t="s">
        <v>39</v>
      </c>
      <c r="F1072" t="s">
        <v>631</v>
      </c>
      <c r="G1072" t="str">
        <f t="shared" si="1945"/>
        <v>DL2022036</v>
      </c>
      <c r="H1072" t="str">
        <f t="shared" si="1946"/>
        <v>04</v>
      </c>
      <c r="I1072" t="str">
        <f t="shared" si="1947"/>
        <v>plafle</v>
      </c>
      <c r="J1072" t="str">
        <f t="shared" si="1948"/>
        <v>EP</v>
      </c>
      <c r="K1072" t="str">
        <f t="shared" si="1949"/>
        <v>EP</v>
      </c>
      <c r="L1072" t="str">
        <f t="shared" si="1950"/>
        <v>true</v>
      </c>
      <c r="N1072" s="7">
        <f t="shared" si="1958"/>
        <v>0</v>
      </c>
      <c r="O1072" s="7" t="str">
        <f t="shared" si="1959"/>
        <v/>
      </c>
      <c r="P1072" s="7" t="str">
        <f t="shared" si="1960"/>
        <v/>
      </c>
      <c r="Q1072" s="7">
        <f t="shared" si="1961"/>
        <v>0</v>
      </c>
    </row>
    <row r="1073" spans="1:26" x14ac:dyDescent="0.25">
      <c r="A1073" t="s">
        <v>103</v>
      </c>
      <c r="B1073" t="s">
        <v>76</v>
      </c>
      <c r="C1073" t="s">
        <v>83</v>
      </c>
      <c r="D1073" t="s">
        <v>25</v>
      </c>
      <c r="E1073" t="s">
        <v>39</v>
      </c>
      <c r="F1073" t="s">
        <v>631</v>
      </c>
      <c r="G1073" t="str">
        <f t="shared" si="1945"/>
        <v>DL2022036</v>
      </c>
      <c r="H1073" t="str">
        <f t="shared" si="1946"/>
        <v>04</v>
      </c>
      <c r="I1073" t="str">
        <f t="shared" si="1947"/>
        <v>plafle</v>
      </c>
      <c r="J1073" t="str">
        <f t="shared" si="1948"/>
        <v>EP</v>
      </c>
      <c r="K1073" t="str">
        <f t="shared" si="1949"/>
        <v>EP</v>
      </c>
      <c r="L1073" t="str">
        <f t="shared" si="1950"/>
        <v>true</v>
      </c>
      <c r="N1073" s="7">
        <f t="shared" si="1958"/>
        <v>0</v>
      </c>
      <c r="O1073" s="7" t="str">
        <f t="shared" si="1959"/>
        <v/>
      </c>
      <c r="P1073" s="7" t="str">
        <f t="shared" si="1960"/>
        <v/>
      </c>
      <c r="Q1073" s="7">
        <f t="shared" si="1961"/>
        <v>0</v>
      </c>
    </row>
    <row r="1074" spans="1:26" x14ac:dyDescent="0.25">
      <c r="A1074" t="s">
        <v>33</v>
      </c>
      <c r="B1074" t="s">
        <v>23</v>
      </c>
      <c r="C1074" t="s">
        <v>34</v>
      </c>
      <c r="D1074" t="s">
        <v>25</v>
      </c>
      <c r="E1074">
        <v>30.47</v>
      </c>
      <c r="F1074" t="s">
        <v>631</v>
      </c>
      <c r="G1074" t="str">
        <f t="shared" si="1945"/>
        <v>DL2022036</v>
      </c>
      <c r="H1074" t="str">
        <f t="shared" si="1946"/>
        <v>05</v>
      </c>
      <c r="I1074" t="str">
        <f t="shared" si="1947"/>
        <v>cragig</v>
      </c>
      <c r="J1074" t="str">
        <f t="shared" si="1948"/>
        <v>PK</v>
      </c>
      <c r="K1074" t="str">
        <f t="shared" si="1949"/>
        <v>PK</v>
      </c>
      <c r="L1074" t="str">
        <f t="shared" si="1950"/>
        <v>true</v>
      </c>
      <c r="N1074" s="7">
        <f t="shared" si="1958"/>
        <v>30.47</v>
      </c>
      <c r="O1074" s="7">
        <f t="shared" si="1959"/>
        <v>30.47</v>
      </c>
      <c r="P1074" s="7" t="str">
        <f t="shared" si="1960"/>
        <v/>
      </c>
      <c r="Q1074" s="7" t="str">
        <f t="shared" si="1961"/>
        <v/>
      </c>
      <c r="R1074" t="str">
        <f t="shared" ref="R1074" si="2039">IF(AND(O1074&gt;0,P1075=0),"Valid","Invalid")</f>
        <v>Valid</v>
      </c>
      <c r="S1074" t="str">
        <f t="shared" ref="S1074" si="2040">IF(OR(Q1076&gt;0,Q1077&gt;0),"Present","Absent")</f>
        <v>Absent</v>
      </c>
      <c r="T1074" t="str">
        <f t="shared" ref="T1074" si="2041">IF(OR(Q1076&lt;41,Q1077&lt;41),"Ct&lt;41",IF(OR(Q1076&gt;41,Q1077&gt;41),"Ct&gt;41","No Ct"))</f>
        <v>Ct&lt;41</v>
      </c>
      <c r="V1074" t="str">
        <f t="shared" ref="V1074" si="2042">G1074&amp;"_"&amp;I1074&amp;"_"&amp;R1074&amp;"_"&amp;S1074&amp;"_"&amp;T1074</f>
        <v>DL2022036_cragig_Valid_Absent_Ct&lt;41</v>
      </c>
      <c r="X1074">
        <f t="shared" ref="X1074" si="2043">O1074</f>
        <v>30.47</v>
      </c>
      <c r="Y1074">
        <f t="shared" ref="Y1074" si="2044">P1075</f>
        <v>0</v>
      </c>
      <c r="Z1074">
        <f t="shared" ref="Z1074" si="2045">Q1076+Q1077</f>
        <v>0</v>
      </c>
    </row>
    <row r="1075" spans="1:26" x14ac:dyDescent="0.25">
      <c r="A1075" t="s">
        <v>59</v>
      </c>
      <c r="B1075" t="s">
        <v>51</v>
      </c>
      <c r="C1075" t="s">
        <v>60</v>
      </c>
      <c r="D1075" t="s">
        <v>25</v>
      </c>
      <c r="E1075" t="s">
        <v>39</v>
      </c>
      <c r="F1075" t="s">
        <v>631</v>
      </c>
      <c r="G1075" t="str">
        <f t="shared" si="1945"/>
        <v>DL2022036</v>
      </c>
      <c r="H1075" t="str">
        <f t="shared" si="1946"/>
        <v>05</v>
      </c>
      <c r="I1075" t="str">
        <f t="shared" si="1947"/>
        <v>cragig</v>
      </c>
      <c r="J1075" t="str">
        <f t="shared" si="1948"/>
        <v>NK</v>
      </c>
      <c r="K1075" t="str">
        <f t="shared" si="1949"/>
        <v>NK</v>
      </c>
      <c r="L1075" t="str">
        <f t="shared" si="1950"/>
        <v>true</v>
      </c>
      <c r="N1075" s="7">
        <f t="shared" si="1958"/>
        <v>0</v>
      </c>
      <c r="O1075" s="7" t="str">
        <f t="shared" si="1959"/>
        <v/>
      </c>
      <c r="P1075" s="7">
        <f t="shared" si="1960"/>
        <v>0</v>
      </c>
      <c r="Q1075" s="7" t="str">
        <f t="shared" si="1961"/>
        <v/>
      </c>
    </row>
    <row r="1076" spans="1:26" x14ac:dyDescent="0.25">
      <c r="A1076" t="s">
        <v>84</v>
      </c>
      <c r="B1076" t="s">
        <v>76</v>
      </c>
      <c r="C1076" t="s">
        <v>85</v>
      </c>
      <c r="D1076" t="s">
        <v>25</v>
      </c>
      <c r="E1076" t="s">
        <v>39</v>
      </c>
      <c r="F1076" t="s">
        <v>631</v>
      </c>
      <c r="G1076" t="str">
        <f t="shared" si="1945"/>
        <v>DL2022036</v>
      </c>
      <c r="H1076" t="str">
        <f t="shared" si="1946"/>
        <v>05</v>
      </c>
      <c r="I1076" t="str">
        <f t="shared" si="1947"/>
        <v>cragig</v>
      </c>
      <c r="J1076" t="str">
        <f t="shared" si="1948"/>
        <v>EP</v>
      </c>
      <c r="K1076" t="str">
        <f t="shared" si="1949"/>
        <v>EP</v>
      </c>
      <c r="L1076" t="str">
        <f t="shared" si="1950"/>
        <v>true</v>
      </c>
      <c r="N1076" s="7">
        <f t="shared" si="1958"/>
        <v>0</v>
      </c>
      <c r="O1076" s="7" t="str">
        <f t="shared" si="1959"/>
        <v/>
      </c>
      <c r="P1076" s="7" t="str">
        <f t="shared" si="1960"/>
        <v/>
      </c>
      <c r="Q1076" s="7">
        <f t="shared" si="1961"/>
        <v>0</v>
      </c>
    </row>
    <row r="1077" spans="1:26" x14ac:dyDescent="0.25">
      <c r="A1077" t="s">
        <v>104</v>
      </c>
      <c r="B1077" t="s">
        <v>76</v>
      </c>
      <c r="C1077" t="s">
        <v>85</v>
      </c>
      <c r="D1077" t="s">
        <v>25</v>
      </c>
      <c r="E1077" t="s">
        <v>39</v>
      </c>
      <c r="F1077" t="s">
        <v>631</v>
      </c>
      <c r="G1077" t="str">
        <f t="shared" si="1945"/>
        <v>DL2022036</v>
      </c>
      <c r="H1077" t="str">
        <f t="shared" si="1946"/>
        <v>05</v>
      </c>
      <c r="I1077" t="str">
        <f t="shared" si="1947"/>
        <v>cragig</v>
      </c>
      <c r="J1077" t="str">
        <f t="shared" si="1948"/>
        <v>EP</v>
      </c>
      <c r="K1077" t="str">
        <f t="shared" si="1949"/>
        <v>EP</v>
      </c>
      <c r="L1077" t="str">
        <f t="shared" si="1950"/>
        <v>true</v>
      </c>
      <c r="N1077" s="7">
        <f t="shared" si="1958"/>
        <v>0</v>
      </c>
      <c r="O1077" s="7" t="str">
        <f t="shared" si="1959"/>
        <v/>
      </c>
      <c r="P1077" s="7" t="str">
        <f t="shared" si="1960"/>
        <v/>
      </c>
      <c r="Q1077" s="7">
        <f t="shared" si="1961"/>
        <v>0</v>
      </c>
    </row>
    <row r="1078" spans="1:26" x14ac:dyDescent="0.25">
      <c r="A1078" t="s">
        <v>35</v>
      </c>
      <c r="B1078" t="s">
        <v>23</v>
      </c>
      <c r="C1078" t="s">
        <v>36</v>
      </c>
      <c r="D1078" t="s">
        <v>25</v>
      </c>
      <c r="E1078">
        <v>29.83</v>
      </c>
      <c r="F1078" t="s">
        <v>631</v>
      </c>
      <c r="G1078" t="str">
        <f t="shared" si="1945"/>
        <v>DL2022036</v>
      </c>
      <c r="H1078" t="str">
        <f t="shared" si="1946"/>
        <v>06</v>
      </c>
      <c r="I1078" t="str">
        <f t="shared" si="1947"/>
        <v>cragig</v>
      </c>
      <c r="J1078" t="str">
        <f t="shared" si="1948"/>
        <v>PK</v>
      </c>
      <c r="K1078" t="str">
        <f t="shared" si="1949"/>
        <v>PK</v>
      </c>
      <c r="L1078" t="str">
        <f t="shared" si="1950"/>
        <v>true</v>
      </c>
      <c r="N1078" s="7">
        <f t="shared" si="1958"/>
        <v>29.83</v>
      </c>
      <c r="O1078" s="7">
        <f t="shared" si="1959"/>
        <v>29.83</v>
      </c>
      <c r="P1078" s="7" t="str">
        <f t="shared" si="1960"/>
        <v/>
      </c>
      <c r="Q1078" s="7" t="str">
        <f t="shared" si="1961"/>
        <v/>
      </c>
      <c r="R1078" t="str">
        <f t="shared" ref="R1078" si="2046">IF(AND(O1078&gt;0,P1079=0),"Valid","Invalid")</f>
        <v>Valid</v>
      </c>
      <c r="S1078" t="str">
        <f t="shared" ref="S1078" si="2047">IF(OR(Q1080&gt;0,Q1081&gt;0),"Present","Absent")</f>
        <v>Absent</v>
      </c>
      <c r="T1078" t="str">
        <f t="shared" ref="T1078" si="2048">IF(OR(Q1080&lt;41,Q1081&lt;41),"Ct&lt;41",IF(OR(Q1080&gt;41,Q1081&gt;41),"Ct&gt;41","No Ct"))</f>
        <v>Ct&lt;41</v>
      </c>
      <c r="V1078" t="str">
        <f t="shared" ref="V1078" si="2049">G1078&amp;"_"&amp;I1078&amp;"_"&amp;R1078&amp;"_"&amp;S1078&amp;"_"&amp;T1078</f>
        <v>DL2022036_cragig_Valid_Absent_Ct&lt;41</v>
      </c>
      <c r="X1078">
        <f t="shared" ref="X1078" si="2050">O1078</f>
        <v>29.83</v>
      </c>
      <c r="Y1078">
        <f t="shared" ref="Y1078" si="2051">P1079</f>
        <v>0</v>
      </c>
      <c r="Z1078">
        <f t="shared" ref="Z1078" si="2052">Q1080+Q1081</f>
        <v>0</v>
      </c>
    </row>
    <row r="1079" spans="1:26" x14ac:dyDescent="0.25">
      <c r="A1079" t="s">
        <v>61</v>
      </c>
      <c r="B1079" t="s">
        <v>51</v>
      </c>
      <c r="C1079" t="s">
        <v>62</v>
      </c>
      <c r="D1079" t="s">
        <v>25</v>
      </c>
      <c r="E1079" t="s">
        <v>39</v>
      </c>
      <c r="F1079" t="s">
        <v>631</v>
      </c>
      <c r="G1079" t="str">
        <f t="shared" si="1945"/>
        <v>DL2022036</v>
      </c>
      <c r="H1079" t="str">
        <f t="shared" si="1946"/>
        <v>06</v>
      </c>
      <c r="I1079" t="str">
        <f t="shared" si="1947"/>
        <v>cragig</v>
      </c>
      <c r="J1079" t="str">
        <f t="shared" si="1948"/>
        <v>NK</v>
      </c>
      <c r="K1079" t="str">
        <f t="shared" si="1949"/>
        <v>NK</v>
      </c>
      <c r="L1079" t="str">
        <f t="shared" si="1950"/>
        <v>true</v>
      </c>
      <c r="N1079" s="7">
        <f t="shared" si="1958"/>
        <v>0</v>
      </c>
      <c r="O1079" s="7" t="str">
        <f t="shared" si="1959"/>
        <v/>
      </c>
      <c r="P1079" s="7">
        <f t="shared" si="1960"/>
        <v>0</v>
      </c>
      <c r="Q1079" s="7" t="str">
        <f t="shared" si="1961"/>
        <v/>
      </c>
    </row>
    <row r="1080" spans="1:26" x14ac:dyDescent="0.25">
      <c r="A1080" t="s">
        <v>86</v>
      </c>
      <c r="B1080" t="s">
        <v>76</v>
      </c>
      <c r="C1080" t="s">
        <v>87</v>
      </c>
      <c r="D1080" t="s">
        <v>25</v>
      </c>
      <c r="E1080" t="s">
        <v>39</v>
      </c>
      <c r="F1080" t="s">
        <v>631</v>
      </c>
      <c r="G1080" t="str">
        <f t="shared" si="1945"/>
        <v>DL2022036</v>
      </c>
      <c r="H1080" t="str">
        <f t="shared" si="1946"/>
        <v>06</v>
      </c>
      <c r="I1080" t="str">
        <f t="shared" si="1947"/>
        <v>cragig</v>
      </c>
      <c r="J1080" t="str">
        <f t="shared" si="1948"/>
        <v>EP</v>
      </c>
      <c r="K1080" t="str">
        <f t="shared" si="1949"/>
        <v>EP</v>
      </c>
      <c r="L1080" t="str">
        <f t="shared" si="1950"/>
        <v>true</v>
      </c>
      <c r="N1080" s="7">
        <f t="shared" si="1958"/>
        <v>0</v>
      </c>
      <c r="O1080" s="7" t="str">
        <f t="shared" si="1959"/>
        <v/>
      </c>
      <c r="P1080" s="7" t="str">
        <f t="shared" si="1960"/>
        <v/>
      </c>
      <c r="Q1080" s="7">
        <f t="shared" si="1961"/>
        <v>0</v>
      </c>
    </row>
    <row r="1081" spans="1:26" x14ac:dyDescent="0.25">
      <c r="A1081" t="s">
        <v>105</v>
      </c>
      <c r="B1081" t="s">
        <v>76</v>
      </c>
      <c r="C1081" t="s">
        <v>87</v>
      </c>
      <c r="D1081" t="s">
        <v>25</v>
      </c>
      <c r="E1081" t="s">
        <v>39</v>
      </c>
      <c r="F1081" t="s">
        <v>631</v>
      </c>
      <c r="G1081" t="str">
        <f t="shared" si="1945"/>
        <v>DL2022036</v>
      </c>
      <c r="H1081" t="str">
        <f t="shared" si="1946"/>
        <v>06</v>
      </c>
      <c r="I1081" t="str">
        <f t="shared" si="1947"/>
        <v>cragig</v>
      </c>
      <c r="J1081" t="str">
        <f t="shared" si="1948"/>
        <v>EP</v>
      </c>
      <c r="K1081" t="str">
        <f t="shared" si="1949"/>
        <v>EP</v>
      </c>
      <c r="L1081" t="str">
        <f t="shared" si="1950"/>
        <v>true</v>
      </c>
      <c r="N1081" s="7">
        <f t="shared" si="1958"/>
        <v>0</v>
      </c>
      <c r="O1081" s="7" t="str">
        <f t="shared" si="1959"/>
        <v/>
      </c>
      <c r="P1081" s="7" t="str">
        <f t="shared" si="1960"/>
        <v/>
      </c>
      <c r="Q1081" s="7">
        <f t="shared" si="1961"/>
        <v>0</v>
      </c>
    </row>
    <row r="1082" spans="1:26" x14ac:dyDescent="0.25">
      <c r="A1082" t="s">
        <v>37</v>
      </c>
      <c r="B1082" t="s">
        <v>23</v>
      </c>
      <c r="C1082" t="s">
        <v>624</v>
      </c>
      <c r="D1082" t="s">
        <v>25</v>
      </c>
      <c r="E1082">
        <v>27.56</v>
      </c>
      <c r="F1082" t="s">
        <v>631</v>
      </c>
      <c r="G1082" t="str">
        <f t="shared" si="1945"/>
        <v>DL2022036</v>
      </c>
      <c r="H1082" t="str">
        <f t="shared" si="1946"/>
        <v>07</v>
      </c>
      <c r="I1082" t="str">
        <f t="shared" si="1947"/>
        <v>phopho</v>
      </c>
      <c r="J1082" t="str">
        <f t="shared" si="1948"/>
        <v>PK</v>
      </c>
      <c r="K1082" t="str">
        <f t="shared" si="1949"/>
        <v>PK</v>
      </c>
      <c r="L1082" t="str">
        <f t="shared" si="1950"/>
        <v>true</v>
      </c>
      <c r="N1082" s="7">
        <f t="shared" si="1958"/>
        <v>27.56</v>
      </c>
      <c r="O1082" s="7">
        <f t="shared" si="1959"/>
        <v>27.56</v>
      </c>
      <c r="P1082" s="7" t="str">
        <f t="shared" si="1960"/>
        <v/>
      </c>
      <c r="Q1082" s="7" t="str">
        <f t="shared" si="1961"/>
        <v/>
      </c>
      <c r="R1082" t="str">
        <f t="shared" ref="R1082" si="2053">IF(AND(O1082&gt;0,P1083=0),"Valid","Invalid")</f>
        <v>Valid</v>
      </c>
      <c r="S1082" t="str">
        <f t="shared" ref="S1082" si="2054">IF(OR(Q1084&gt;0,Q1085&gt;0),"Present","Absent")</f>
        <v>Present</v>
      </c>
      <c r="T1082" t="str">
        <f t="shared" ref="T1082" si="2055">IF(OR(Q1084&lt;41,Q1085&lt;41),"Ct&lt;41",IF(OR(Q1084&gt;41,Q1085&gt;41),"Ct&gt;41","No Ct"))</f>
        <v>Ct&lt;41</v>
      </c>
      <c r="V1082" t="str">
        <f t="shared" ref="V1082" si="2056">G1082&amp;"_"&amp;I1082&amp;"_"&amp;R1082&amp;"_"&amp;S1082&amp;"_"&amp;T1082</f>
        <v>DL2022036_phopho_Valid_Present_Ct&lt;41</v>
      </c>
      <c r="X1082">
        <f t="shared" ref="X1082" si="2057">O1082</f>
        <v>27.56</v>
      </c>
      <c r="Y1082">
        <f t="shared" ref="Y1082" si="2058">P1083</f>
        <v>0</v>
      </c>
      <c r="Z1082">
        <f t="shared" ref="Z1082" si="2059">Q1084+Q1085</f>
        <v>45.37</v>
      </c>
    </row>
    <row r="1083" spans="1:26" x14ac:dyDescent="0.25">
      <c r="A1083" t="s">
        <v>63</v>
      </c>
      <c r="B1083" t="s">
        <v>51</v>
      </c>
      <c r="C1083" t="s">
        <v>626</v>
      </c>
      <c r="D1083" t="s">
        <v>25</v>
      </c>
      <c r="E1083" t="s">
        <v>39</v>
      </c>
      <c r="F1083" t="s">
        <v>631</v>
      </c>
      <c r="G1083" t="str">
        <f t="shared" si="1945"/>
        <v>DL2022036</v>
      </c>
      <c r="H1083" t="str">
        <f t="shared" si="1946"/>
        <v>07</v>
      </c>
      <c r="I1083" t="str">
        <f t="shared" si="1947"/>
        <v>phopho</v>
      </c>
      <c r="J1083" t="str">
        <f t="shared" si="1948"/>
        <v>NK</v>
      </c>
      <c r="K1083" t="str">
        <f t="shared" si="1949"/>
        <v>NK</v>
      </c>
      <c r="L1083" t="str">
        <f t="shared" si="1950"/>
        <v>true</v>
      </c>
      <c r="N1083" s="7">
        <f t="shared" si="1958"/>
        <v>0</v>
      </c>
      <c r="O1083" s="7" t="str">
        <f t="shared" si="1959"/>
        <v/>
      </c>
      <c r="P1083" s="7">
        <f t="shared" si="1960"/>
        <v>0</v>
      </c>
      <c r="Q1083" s="7" t="str">
        <f t="shared" si="1961"/>
        <v/>
      </c>
    </row>
    <row r="1084" spans="1:26" x14ac:dyDescent="0.25">
      <c r="A1084" t="s">
        <v>88</v>
      </c>
      <c r="B1084" t="s">
        <v>76</v>
      </c>
      <c r="C1084" t="s">
        <v>628</v>
      </c>
      <c r="D1084" t="s">
        <v>25</v>
      </c>
      <c r="E1084">
        <v>45.37</v>
      </c>
      <c r="F1084" t="s">
        <v>631</v>
      </c>
      <c r="G1084" t="str">
        <f t="shared" si="1945"/>
        <v>DL2022036</v>
      </c>
      <c r="H1084" t="str">
        <f t="shared" si="1946"/>
        <v>07</v>
      </c>
      <c r="I1084" t="str">
        <f t="shared" si="1947"/>
        <v>phopho</v>
      </c>
      <c r="J1084" t="str">
        <f t="shared" si="1948"/>
        <v>EP</v>
      </c>
      <c r="K1084" t="str">
        <f t="shared" si="1949"/>
        <v>EP</v>
      </c>
      <c r="L1084" t="str">
        <f t="shared" si="1950"/>
        <v>true</v>
      </c>
      <c r="N1084" s="7">
        <f t="shared" si="1958"/>
        <v>45.37</v>
      </c>
      <c r="O1084" s="7" t="str">
        <f t="shared" si="1959"/>
        <v/>
      </c>
      <c r="P1084" s="7" t="str">
        <f t="shared" si="1960"/>
        <v/>
      </c>
      <c r="Q1084" s="7">
        <f t="shared" si="1961"/>
        <v>45.37</v>
      </c>
    </row>
    <row r="1085" spans="1:26" x14ac:dyDescent="0.25">
      <c r="A1085" t="s">
        <v>106</v>
      </c>
      <c r="B1085" t="s">
        <v>76</v>
      </c>
      <c r="C1085" t="s">
        <v>628</v>
      </c>
      <c r="D1085" t="s">
        <v>25</v>
      </c>
      <c r="E1085" t="s">
        <v>39</v>
      </c>
      <c r="F1085" t="s">
        <v>631</v>
      </c>
      <c r="G1085" t="str">
        <f t="shared" si="1945"/>
        <v>DL2022036</v>
      </c>
      <c r="H1085" t="str">
        <f t="shared" si="1946"/>
        <v>07</v>
      </c>
      <c r="I1085" t="str">
        <f t="shared" si="1947"/>
        <v>phopho</v>
      </c>
      <c r="J1085" t="str">
        <f t="shared" si="1948"/>
        <v>EP</v>
      </c>
      <c r="K1085" t="str">
        <f t="shared" si="1949"/>
        <v>EP</v>
      </c>
      <c r="L1085" t="str">
        <f t="shared" si="1950"/>
        <v>true</v>
      </c>
      <c r="N1085" s="7">
        <f t="shared" si="1958"/>
        <v>0</v>
      </c>
      <c r="O1085" s="7" t="str">
        <f t="shared" si="1959"/>
        <v/>
      </c>
      <c r="P1085" s="7" t="str">
        <f t="shared" si="1960"/>
        <v/>
      </c>
      <c r="Q1085" s="7">
        <f t="shared" si="1961"/>
        <v>0</v>
      </c>
    </row>
    <row r="1086" spans="1:26" x14ac:dyDescent="0.25">
      <c r="A1086" t="s">
        <v>40</v>
      </c>
      <c r="B1086" t="s">
        <v>23</v>
      </c>
      <c r="C1086" t="s">
        <v>625</v>
      </c>
      <c r="D1086" t="s">
        <v>25</v>
      </c>
      <c r="E1086">
        <v>22.61</v>
      </c>
      <c r="F1086" t="s">
        <v>631</v>
      </c>
      <c r="G1086" t="str">
        <f t="shared" si="1945"/>
        <v>DL2022036</v>
      </c>
      <c r="H1086" t="str">
        <f t="shared" si="1946"/>
        <v>08</v>
      </c>
      <c r="I1086" t="str">
        <f t="shared" si="1947"/>
        <v>phopho</v>
      </c>
      <c r="J1086" t="str">
        <f t="shared" si="1948"/>
        <v>PK</v>
      </c>
      <c r="K1086" t="str">
        <f t="shared" si="1949"/>
        <v>PK</v>
      </c>
      <c r="L1086" t="str">
        <f t="shared" si="1950"/>
        <v>true</v>
      </c>
      <c r="N1086" s="7">
        <f t="shared" si="1958"/>
        <v>22.61</v>
      </c>
      <c r="O1086" s="7">
        <f t="shared" si="1959"/>
        <v>22.61</v>
      </c>
      <c r="P1086" s="7" t="str">
        <f t="shared" si="1960"/>
        <v/>
      </c>
      <c r="Q1086" s="7" t="str">
        <f t="shared" si="1961"/>
        <v/>
      </c>
      <c r="R1086" t="str">
        <f t="shared" ref="R1086" si="2060">IF(AND(O1086&gt;0,P1087=0),"Valid","Invalid")</f>
        <v>Invalid</v>
      </c>
      <c r="S1086" t="str">
        <f t="shared" ref="S1086" si="2061">IF(OR(Q1088&gt;0,Q1089&gt;0),"Present","Absent")</f>
        <v>Present</v>
      </c>
      <c r="T1086" t="str">
        <f t="shared" ref="T1086" si="2062">IF(OR(Q1088&lt;41,Q1089&lt;41),"Ct&lt;41",IF(OR(Q1088&gt;41,Q1089&gt;41),"Ct&gt;41","No Ct"))</f>
        <v>Ct&gt;41</v>
      </c>
      <c r="V1086" t="str">
        <f t="shared" ref="V1086" si="2063">G1086&amp;"_"&amp;I1086&amp;"_"&amp;R1086&amp;"_"&amp;S1086&amp;"_"&amp;T1086</f>
        <v>DL2022036_phopho_Invalid_Present_Ct&gt;41</v>
      </c>
      <c r="X1086">
        <f t="shared" ref="X1086" si="2064">O1086</f>
        <v>22.61</v>
      </c>
      <c r="Y1086">
        <f t="shared" ref="Y1086" si="2065">P1087</f>
        <v>42.47</v>
      </c>
      <c r="Z1086">
        <f t="shared" ref="Z1086" si="2066">Q1088+Q1089</f>
        <v>85.52</v>
      </c>
    </row>
    <row r="1087" spans="1:26" x14ac:dyDescent="0.25">
      <c r="A1087" t="s">
        <v>65</v>
      </c>
      <c r="B1087" t="s">
        <v>51</v>
      </c>
      <c r="C1087" t="s">
        <v>627</v>
      </c>
      <c r="D1087" t="s">
        <v>25</v>
      </c>
      <c r="E1087">
        <v>42.47</v>
      </c>
      <c r="F1087" t="s">
        <v>631</v>
      </c>
      <c r="G1087" t="str">
        <f t="shared" si="1945"/>
        <v>DL2022036</v>
      </c>
      <c r="H1087" t="str">
        <f t="shared" si="1946"/>
        <v>08</v>
      </c>
      <c r="I1087" t="str">
        <f t="shared" si="1947"/>
        <v>phopho</v>
      </c>
      <c r="J1087" t="str">
        <f t="shared" si="1948"/>
        <v>NK</v>
      </c>
      <c r="K1087" t="str">
        <f t="shared" si="1949"/>
        <v>NK</v>
      </c>
      <c r="L1087" t="str">
        <f t="shared" si="1950"/>
        <v>true</v>
      </c>
      <c r="N1087" s="7">
        <f t="shared" si="1958"/>
        <v>42.47</v>
      </c>
      <c r="O1087" s="7" t="str">
        <f t="shared" si="1959"/>
        <v/>
      </c>
      <c r="P1087" s="7">
        <f t="shared" si="1960"/>
        <v>42.47</v>
      </c>
      <c r="Q1087" s="7" t="str">
        <f t="shared" si="1961"/>
        <v/>
      </c>
    </row>
    <row r="1088" spans="1:26" x14ac:dyDescent="0.25">
      <c r="A1088" t="s">
        <v>90</v>
      </c>
      <c r="B1088" t="s">
        <v>76</v>
      </c>
      <c r="C1088" t="s">
        <v>629</v>
      </c>
      <c r="D1088" t="s">
        <v>25</v>
      </c>
      <c r="E1088">
        <v>43.83</v>
      </c>
      <c r="F1088" t="s">
        <v>631</v>
      </c>
      <c r="G1088" t="str">
        <f t="shared" si="1945"/>
        <v>DL2022036</v>
      </c>
      <c r="H1088" t="str">
        <f t="shared" si="1946"/>
        <v>08</v>
      </c>
      <c r="I1088" t="str">
        <f t="shared" si="1947"/>
        <v>phopho</v>
      </c>
      <c r="J1088" t="str">
        <f t="shared" si="1948"/>
        <v>EP</v>
      </c>
      <c r="K1088" t="str">
        <f t="shared" si="1949"/>
        <v>EP</v>
      </c>
      <c r="L1088" t="str">
        <f t="shared" si="1950"/>
        <v>true</v>
      </c>
      <c r="N1088" s="7">
        <f t="shared" si="1958"/>
        <v>43.83</v>
      </c>
      <c r="O1088" s="7" t="str">
        <f t="shared" si="1959"/>
        <v/>
      </c>
      <c r="P1088" s="7" t="str">
        <f t="shared" si="1960"/>
        <v/>
      </c>
      <c r="Q1088" s="7">
        <f t="shared" si="1961"/>
        <v>43.83</v>
      </c>
    </row>
    <row r="1089" spans="1:26" x14ac:dyDescent="0.25">
      <c r="A1089" t="s">
        <v>107</v>
      </c>
      <c r="B1089" t="s">
        <v>76</v>
      </c>
      <c r="C1089" t="s">
        <v>629</v>
      </c>
      <c r="D1089" t="s">
        <v>25</v>
      </c>
      <c r="E1089">
        <v>41.69</v>
      </c>
      <c r="F1089" t="s">
        <v>631</v>
      </c>
      <c r="G1089" t="str">
        <f t="shared" si="1945"/>
        <v>DL2022036</v>
      </c>
      <c r="H1089" t="str">
        <f t="shared" si="1946"/>
        <v>08</v>
      </c>
      <c r="I1089" t="str">
        <f t="shared" si="1947"/>
        <v>phopho</v>
      </c>
      <c r="J1089" t="str">
        <f t="shared" si="1948"/>
        <v>EP</v>
      </c>
      <c r="K1089" t="str">
        <f t="shared" si="1949"/>
        <v>EP</v>
      </c>
      <c r="L1089" t="str">
        <f t="shared" si="1950"/>
        <v>true</v>
      </c>
      <c r="N1089" s="7">
        <f t="shared" si="1958"/>
        <v>41.69</v>
      </c>
      <c r="O1089" s="7" t="str">
        <f t="shared" si="1959"/>
        <v/>
      </c>
      <c r="P1089" s="7" t="str">
        <f t="shared" si="1960"/>
        <v/>
      </c>
      <c r="Q1089" s="7">
        <f t="shared" si="1961"/>
        <v>41.69</v>
      </c>
    </row>
    <row r="1090" spans="1:26" x14ac:dyDescent="0.25">
      <c r="A1090" t="s">
        <v>42</v>
      </c>
      <c r="B1090" t="s">
        <v>23</v>
      </c>
      <c r="C1090" t="s">
        <v>43</v>
      </c>
      <c r="D1090" t="s">
        <v>25</v>
      </c>
      <c r="E1090" t="s">
        <v>39</v>
      </c>
      <c r="F1090" t="s">
        <v>631</v>
      </c>
      <c r="G1090" t="str">
        <f t="shared" ref="G1090:G1153" si="2067">MID(F1090,10,9)</f>
        <v>DL2022036</v>
      </c>
      <c r="H1090" t="str">
        <f t="shared" ref="H1090:H1153" si="2068">LEFT(C1090,2)</f>
        <v>09</v>
      </c>
      <c r="I1090" t="str">
        <f t="shared" ref="I1090:I1153" si="2069">MID(C1090,4,6)</f>
        <v>calsap</v>
      </c>
      <c r="J1090" t="str">
        <f t="shared" ref="J1090:J1153" si="2070">RIGHT(C1090,2)</f>
        <v>PK</v>
      </c>
      <c r="K1090" t="str">
        <f t="shared" ref="K1090:K1153" si="2071">IF(TRIM(B1090)="Standard","PK",IF(TRIM(B1090)="NTC","NK",IF(TRIM(B1090)="Unknown","EP")))</f>
        <v>PK</v>
      </c>
      <c r="L1090" t="str">
        <f t="shared" ref="L1090:L1153" si="2072">IF(J1090=K1090,"true","false")</f>
        <v>true</v>
      </c>
      <c r="N1090" s="7">
        <f t="shared" si="1958"/>
        <v>0</v>
      </c>
      <c r="O1090" s="7">
        <f t="shared" si="1959"/>
        <v>0</v>
      </c>
      <c r="P1090" s="7" t="str">
        <f t="shared" si="1960"/>
        <v/>
      </c>
      <c r="Q1090" s="7" t="str">
        <f t="shared" si="1961"/>
        <v/>
      </c>
      <c r="R1090" t="str">
        <f t="shared" ref="R1090" si="2073">IF(AND(O1090&gt;0,P1091=0),"Valid","Invalid")</f>
        <v>Invalid</v>
      </c>
      <c r="S1090" t="str">
        <f t="shared" ref="S1090" si="2074">IF(OR(Q1092&gt;0,Q1093&gt;0),"Present","Absent")</f>
        <v>Absent</v>
      </c>
      <c r="T1090" t="str">
        <f t="shared" ref="T1090" si="2075">IF(OR(Q1092&lt;41,Q1093&lt;41),"Ct&lt;41",IF(OR(Q1092&gt;41,Q1093&gt;41),"Ct&gt;41","No Ct"))</f>
        <v>Ct&lt;41</v>
      </c>
      <c r="V1090" t="str">
        <f t="shared" ref="V1090" si="2076">G1090&amp;"_"&amp;I1090&amp;"_"&amp;R1090&amp;"_"&amp;S1090&amp;"_"&amp;T1090</f>
        <v>DL2022036_calsap_Invalid_Absent_Ct&lt;41</v>
      </c>
      <c r="X1090">
        <f t="shared" ref="X1090" si="2077">O1090</f>
        <v>0</v>
      </c>
      <c r="Y1090">
        <f t="shared" ref="Y1090" si="2078">P1091</f>
        <v>0</v>
      </c>
      <c r="Z1090">
        <f t="shared" ref="Z1090" si="2079">Q1092+Q1093</f>
        <v>0</v>
      </c>
    </row>
    <row r="1091" spans="1:26" x14ac:dyDescent="0.25">
      <c r="A1091" t="s">
        <v>67</v>
      </c>
      <c r="B1091" t="s">
        <v>51</v>
      </c>
      <c r="C1091" t="s">
        <v>68</v>
      </c>
      <c r="D1091" t="s">
        <v>25</v>
      </c>
      <c r="E1091" t="s">
        <v>39</v>
      </c>
      <c r="F1091" t="s">
        <v>631</v>
      </c>
      <c r="G1091" t="str">
        <f t="shared" si="2067"/>
        <v>DL2022036</v>
      </c>
      <c r="H1091" t="str">
        <f t="shared" si="2068"/>
        <v>09</v>
      </c>
      <c r="I1091" t="str">
        <f t="shared" si="2069"/>
        <v>calsap</v>
      </c>
      <c r="J1091" t="str">
        <f t="shared" si="2070"/>
        <v>NK</v>
      </c>
      <c r="K1091" t="str">
        <f t="shared" si="2071"/>
        <v>NK</v>
      </c>
      <c r="L1091" t="str">
        <f t="shared" si="2072"/>
        <v>true</v>
      </c>
      <c r="N1091" s="7">
        <f t="shared" ref="N1091:N1154" si="2080">IF(TRIM(E1091)="No Cq",0,E1091)</f>
        <v>0</v>
      </c>
      <c r="O1091" s="7" t="str">
        <f t="shared" ref="O1091:O1154" si="2081">IF(TRIM(B1091)="Standard",N1091,"")</f>
        <v/>
      </c>
      <c r="P1091" s="7">
        <f t="shared" ref="P1091:P1154" si="2082">IF(TRIM(B1091)="NTC",N1091,"")</f>
        <v>0</v>
      </c>
      <c r="Q1091" s="7" t="str">
        <f t="shared" ref="Q1091:Q1154" si="2083">IF(TRIM(B1091)="Unknown",N1091,"")</f>
        <v/>
      </c>
    </row>
    <row r="1092" spans="1:26" x14ac:dyDescent="0.25">
      <c r="A1092" t="s">
        <v>92</v>
      </c>
      <c r="B1092" t="s">
        <v>76</v>
      </c>
      <c r="C1092" t="s">
        <v>93</v>
      </c>
      <c r="D1092" t="s">
        <v>25</v>
      </c>
      <c r="E1092" t="s">
        <v>39</v>
      </c>
      <c r="F1092" t="s">
        <v>631</v>
      </c>
      <c r="G1092" t="str">
        <f t="shared" si="2067"/>
        <v>DL2022036</v>
      </c>
      <c r="H1092" t="str">
        <f t="shared" si="2068"/>
        <v>09</v>
      </c>
      <c r="I1092" t="str">
        <f t="shared" si="2069"/>
        <v>calsap</v>
      </c>
      <c r="J1092" t="str">
        <f t="shared" si="2070"/>
        <v>EP</v>
      </c>
      <c r="K1092" t="str">
        <f t="shared" si="2071"/>
        <v>EP</v>
      </c>
      <c r="L1092" t="str">
        <f t="shared" si="2072"/>
        <v>true</v>
      </c>
      <c r="N1092" s="7">
        <f t="shared" si="2080"/>
        <v>0</v>
      </c>
      <c r="O1092" s="7" t="str">
        <f t="shared" si="2081"/>
        <v/>
      </c>
      <c r="P1092" s="7" t="str">
        <f t="shared" si="2082"/>
        <v/>
      </c>
      <c r="Q1092" s="7">
        <f t="shared" si="2083"/>
        <v>0</v>
      </c>
    </row>
    <row r="1093" spans="1:26" x14ac:dyDescent="0.25">
      <c r="A1093" t="s">
        <v>108</v>
      </c>
      <c r="B1093" t="s">
        <v>76</v>
      </c>
      <c r="C1093" t="s">
        <v>93</v>
      </c>
      <c r="D1093" t="s">
        <v>25</v>
      </c>
      <c r="E1093" t="s">
        <v>39</v>
      </c>
      <c r="F1093" t="s">
        <v>631</v>
      </c>
      <c r="G1093" t="str">
        <f t="shared" si="2067"/>
        <v>DL2022036</v>
      </c>
      <c r="H1093" t="str">
        <f t="shared" si="2068"/>
        <v>09</v>
      </c>
      <c r="I1093" t="str">
        <f t="shared" si="2069"/>
        <v>calsap</v>
      </c>
      <c r="J1093" t="str">
        <f t="shared" si="2070"/>
        <v>EP</v>
      </c>
      <c r="K1093" t="str">
        <f t="shared" si="2071"/>
        <v>EP</v>
      </c>
      <c r="L1093" t="str">
        <f t="shared" si="2072"/>
        <v>true</v>
      </c>
      <c r="N1093" s="7">
        <f t="shared" si="2080"/>
        <v>0</v>
      </c>
      <c r="O1093" s="7" t="str">
        <f t="shared" si="2081"/>
        <v/>
      </c>
      <c r="P1093" s="7" t="str">
        <f t="shared" si="2082"/>
        <v/>
      </c>
      <c r="Q1093" s="7">
        <f t="shared" si="2083"/>
        <v>0</v>
      </c>
    </row>
    <row r="1094" spans="1:26" x14ac:dyDescent="0.25">
      <c r="A1094" t="s">
        <v>44</v>
      </c>
      <c r="B1094" t="s">
        <v>23</v>
      </c>
      <c r="C1094" t="s">
        <v>45</v>
      </c>
      <c r="D1094" t="s">
        <v>25</v>
      </c>
      <c r="E1094">
        <v>25.24</v>
      </c>
      <c r="F1094" t="s">
        <v>631</v>
      </c>
      <c r="G1094" t="str">
        <f t="shared" si="2067"/>
        <v>DL2022036</v>
      </c>
      <c r="H1094" t="str">
        <f t="shared" si="2068"/>
        <v>10</v>
      </c>
      <c r="I1094" t="str">
        <f t="shared" si="2069"/>
        <v>calsap</v>
      </c>
      <c r="J1094" t="str">
        <f t="shared" si="2070"/>
        <v>PK</v>
      </c>
      <c r="K1094" t="str">
        <f t="shared" si="2071"/>
        <v>PK</v>
      </c>
      <c r="L1094" t="str">
        <f t="shared" si="2072"/>
        <v>true</v>
      </c>
      <c r="N1094" s="7">
        <f t="shared" si="2080"/>
        <v>25.24</v>
      </c>
      <c r="O1094" s="7">
        <f t="shared" si="2081"/>
        <v>25.24</v>
      </c>
      <c r="P1094" s="7" t="str">
        <f t="shared" si="2082"/>
        <v/>
      </c>
      <c r="Q1094" s="7" t="str">
        <f t="shared" si="2083"/>
        <v/>
      </c>
      <c r="R1094" t="str">
        <f t="shared" ref="R1094" si="2084">IF(AND(O1094&gt;0,P1095=0),"Valid","Invalid")</f>
        <v>Valid</v>
      </c>
      <c r="S1094" t="str">
        <f t="shared" ref="S1094" si="2085">IF(OR(Q1096&gt;0,Q1097&gt;0),"Present","Absent")</f>
        <v>Absent</v>
      </c>
      <c r="T1094" t="str">
        <f t="shared" ref="T1094" si="2086">IF(OR(Q1096&lt;41,Q1097&lt;41),"Ct&lt;41",IF(OR(Q1096&gt;41,Q1097&gt;41),"Ct&gt;41","No Ct"))</f>
        <v>Ct&lt;41</v>
      </c>
      <c r="V1094" t="str">
        <f t="shared" ref="V1094" si="2087">G1094&amp;"_"&amp;I1094&amp;"_"&amp;R1094&amp;"_"&amp;S1094&amp;"_"&amp;T1094</f>
        <v>DL2022036_calsap_Valid_Absent_Ct&lt;41</v>
      </c>
      <c r="X1094">
        <f t="shared" ref="X1094" si="2088">O1094</f>
        <v>25.24</v>
      </c>
      <c r="Y1094">
        <f t="shared" ref="Y1094" si="2089">P1095</f>
        <v>0</v>
      </c>
      <c r="Z1094">
        <f t="shared" ref="Z1094" si="2090">Q1096+Q1097</f>
        <v>0</v>
      </c>
    </row>
    <row r="1095" spans="1:26" x14ac:dyDescent="0.25">
      <c r="A1095" t="s">
        <v>69</v>
      </c>
      <c r="B1095" t="s">
        <v>51</v>
      </c>
      <c r="C1095" t="s">
        <v>70</v>
      </c>
      <c r="D1095" t="s">
        <v>25</v>
      </c>
      <c r="E1095" t="s">
        <v>39</v>
      </c>
      <c r="F1095" t="s">
        <v>631</v>
      </c>
      <c r="G1095" t="str">
        <f t="shared" si="2067"/>
        <v>DL2022036</v>
      </c>
      <c r="H1095" t="str">
        <f t="shared" si="2068"/>
        <v>10</v>
      </c>
      <c r="I1095" t="str">
        <f t="shared" si="2069"/>
        <v>calsap</v>
      </c>
      <c r="J1095" t="str">
        <f t="shared" si="2070"/>
        <v>NK</v>
      </c>
      <c r="K1095" t="str">
        <f t="shared" si="2071"/>
        <v>NK</v>
      </c>
      <c r="L1095" t="str">
        <f t="shared" si="2072"/>
        <v>true</v>
      </c>
      <c r="N1095" s="7">
        <f t="shared" si="2080"/>
        <v>0</v>
      </c>
      <c r="O1095" s="7" t="str">
        <f t="shared" si="2081"/>
        <v/>
      </c>
      <c r="P1095" s="7">
        <f t="shared" si="2082"/>
        <v>0</v>
      </c>
      <c r="Q1095" s="7" t="str">
        <f t="shared" si="2083"/>
        <v/>
      </c>
    </row>
    <row r="1096" spans="1:26" x14ac:dyDescent="0.25">
      <c r="A1096" t="s">
        <v>94</v>
      </c>
      <c r="B1096" t="s">
        <v>76</v>
      </c>
      <c r="C1096" t="s">
        <v>95</v>
      </c>
      <c r="D1096" t="s">
        <v>25</v>
      </c>
      <c r="E1096" t="s">
        <v>39</v>
      </c>
      <c r="F1096" t="s">
        <v>631</v>
      </c>
      <c r="G1096" t="str">
        <f t="shared" si="2067"/>
        <v>DL2022036</v>
      </c>
      <c r="H1096" t="str">
        <f t="shared" si="2068"/>
        <v>10</v>
      </c>
      <c r="I1096" t="str">
        <f t="shared" si="2069"/>
        <v>calsap</v>
      </c>
      <c r="J1096" t="str">
        <f t="shared" si="2070"/>
        <v>EP</v>
      </c>
      <c r="K1096" t="str">
        <f t="shared" si="2071"/>
        <v>EP</v>
      </c>
      <c r="L1096" t="str">
        <f t="shared" si="2072"/>
        <v>true</v>
      </c>
      <c r="N1096" s="7">
        <f t="shared" si="2080"/>
        <v>0</v>
      </c>
      <c r="O1096" s="7" t="str">
        <f t="shared" si="2081"/>
        <v/>
      </c>
      <c r="P1096" s="7" t="str">
        <f t="shared" si="2082"/>
        <v/>
      </c>
      <c r="Q1096" s="7">
        <f t="shared" si="2083"/>
        <v>0</v>
      </c>
    </row>
    <row r="1097" spans="1:26" x14ac:dyDescent="0.25">
      <c r="A1097" t="s">
        <v>109</v>
      </c>
      <c r="B1097" t="s">
        <v>76</v>
      </c>
      <c r="C1097" t="s">
        <v>95</v>
      </c>
      <c r="D1097" t="s">
        <v>25</v>
      </c>
      <c r="E1097" t="s">
        <v>39</v>
      </c>
      <c r="F1097" t="s">
        <v>631</v>
      </c>
      <c r="G1097" t="str">
        <f t="shared" si="2067"/>
        <v>DL2022036</v>
      </c>
      <c r="H1097" t="str">
        <f t="shared" si="2068"/>
        <v>10</v>
      </c>
      <c r="I1097" t="str">
        <f t="shared" si="2069"/>
        <v>calsap</v>
      </c>
      <c r="J1097" t="str">
        <f t="shared" si="2070"/>
        <v>EP</v>
      </c>
      <c r="K1097" t="str">
        <f t="shared" si="2071"/>
        <v>EP</v>
      </c>
      <c r="L1097" t="str">
        <f t="shared" si="2072"/>
        <v>true</v>
      </c>
      <c r="N1097" s="7">
        <f t="shared" si="2080"/>
        <v>0</v>
      </c>
      <c r="O1097" s="7" t="str">
        <f t="shared" si="2081"/>
        <v/>
      </c>
      <c r="P1097" s="7" t="str">
        <f t="shared" si="2082"/>
        <v/>
      </c>
      <c r="Q1097" s="7">
        <f t="shared" si="2083"/>
        <v>0</v>
      </c>
    </row>
    <row r="1098" spans="1:26" x14ac:dyDescent="0.25">
      <c r="A1098" t="s">
        <v>46</v>
      </c>
      <c r="B1098" t="s">
        <v>23</v>
      </c>
      <c r="C1098" t="s">
        <v>47</v>
      </c>
      <c r="D1098" t="s">
        <v>25</v>
      </c>
      <c r="E1098">
        <v>35.22</v>
      </c>
      <c r="F1098" t="s">
        <v>631</v>
      </c>
      <c r="G1098" t="str">
        <f t="shared" si="2067"/>
        <v>DL2022036</v>
      </c>
      <c r="H1098" t="str">
        <f t="shared" si="2068"/>
        <v>11</v>
      </c>
      <c r="I1098" t="str">
        <f t="shared" si="2069"/>
        <v>mnelei</v>
      </c>
      <c r="J1098" t="str">
        <f t="shared" si="2070"/>
        <v>PK</v>
      </c>
      <c r="K1098" t="str">
        <f t="shared" si="2071"/>
        <v>PK</v>
      </c>
      <c r="L1098" t="str">
        <f t="shared" si="2072"/>
        <v>true</v>
      </c>
      <c r="N1098" s="7">
        <f t="shared" si="2080"/>
        <v>35.22</v>
      </c>
      <c r="O1098" s="7">
        <f t="shared" si="2081"/>
        <v>35.22</v>
      </c>
      <c r="P1098" s="7" t="str">
        <f t="shared" si="2082"/>
        <v/>
      </c>
      <c r="Q1098" s="7" t="str">
        <f t="shared" si="2083"/>
        <v/>
      </c>
      <c r="R1098" t="str">
        <f t="shared" ref="R1098" si="2091">IF(AND(O1098&gt;0,P1099=0),"Valid","Invalid")</f>
        <v>Valid</v>
      </c>
      <c r="S1098" t="str">
        <f t="shared" ref="S1098" si="2092">IF(OR(Q1100&gt;0,Q1101&gt;0),"Present","Absent")</f>
        <v>Absent</v>
      </c>
      <c r="T1098" t="str">
        <f t="shared" ref="T1098" si="2093">IF(OR(Q1100&lt;41,Q1101&lt;41),"Ct&lt;41",IF(OR(Q1100&gt;41,Q1101&gt;41),"Ct&gt;41","No Ct"))</f>
        <v>Ct&lt;41</v>
      </c>
      <c r="V1098" t="str">
        <f t="shared" ref="V1098" si="2094">G1098&amp;"_"&amp;I1098&amp;"_"&amp;R1098&amp;"_"&amp;S1098&amp;"_"&amp;T1098</f>
        <v>DL2022036_mnelei_Valid_Absent_Ct&lt;41</v>
      </c>
      <c r="X1098">
        <f t="shared" ref="X1098" si="2095">O1098</f>
        <v>35.22</v>
      </c>
      <c r="Y1098">
        <f t="shared" ref="Y1098" si="2096">P1099</f>
        <v>0</v>
      </c>
      <c r="Z1098">
        <f t="shared" ref="Z1098" si="2097">Q1100+Q1101</f>
        <v>0</v>
      </c>
    </row>
    <row r="1099" spans="1:26" x14ac:dyDescent="0.25">
      <c r="A1099" t="s">
        <v>71</v>
      </c>
      <c r="B1099" t="s">
        <v>51</v>
      </c>
      <c r="C1099" t="s">
        <v>72</v>
      </c>
      <c r="D1099" t="s">
        <v>25</v>
      </c>
      <c r="E1099" t="s">
        <v>39</v>
      </c>
      <c r="F1099" t="s">
        <v>631</v>
      </c>
      <c r="G1099" t="str">
        <f t="shared" si="2067"/>
        <v>DL2022036</v>
      </c>
      <c r="H1099" t="str">
        <f t="shared" si="2068"/>
        <v>11</v>
      </c>
      <c r="I1099" t="str">
        <f t="shared" si="2069"/>
        <v>mnelei</v>
      </c>
      <c r="J1099" t="str">
        <f t="shared" si="2070"/>
        <v>NK</v>
      </c>
      <c r="K1099" t="str">
        <f t="shared" si="2071"/>
        <v>NK</v>
      </c>
      <c r="L1099" t="str">
        <f t="shared" si="2072"/>
        <v>true</v>
      </c>
      <c r="N1099" s="7">
        <f t="shared" si="2080"/>
        <v>0</v>
      </c>
      <c r="O1099" s="7" t="str">
        <f t="shared" si="2081"/>
        <v/>
      </c>
      <c r="P1099" s="7">
        <f t="shared" si="2082"/>
        <v>0</v>
      </c>
      <c r="Q1099" s="7" t="str">
        <f t="shared" si="2083"/>
        <v/>
      </c>
    </row>
    <row r="1100" spans="1:26" x14ac:dyDescent="0.25">
      <c r="A1100" t="s">
        <v>96</v>
      </c>
      <c r="B1100" t="s">
        <v>76</v>
      </c>
      <c r="C1100" t="s">
        <v>97</v>
      </c>
      <c r="D1100" t="s">
        <v>25</v>
      </c>
      <c r="E1100" t="s">
        <v>39</v>
      </c>
      <c r="F1100" t="s">
        <v>631</v>
      </c>
      <c r="G1100" t="str">
        <f t="shared" si="2067"/>
        <v>DL2022036</v>
      </c>
      <c r="H1100" t="str">
        <f t="shared" si="2068"/>
        <v>11</v>
      </c>
      <c r="I1100" t="str">
        <f t="shared" si="2069"/>
        <v>mnelei</v>
      </c>
      <c r="J1100" t="str">
        <f t="shared" si="2070"/>
        <v>EP</v>
      </c>
      <c r="K1100" t="str">
        <f t="shared" si="2071"/>
        <v>EP</v>
      </c>
      <c r="L1100" t="str">
        <f t="shared" si="2072"/>
        <v>true</v>
      </c>
      <c r="N1100" s="7">
        <f t="shared" si="2080"/>
        <v>0</v>
      </c>
      <c r="O1100" s="7" t="str">
        <f t="shared" si="2081"/>
        <v/>
      </c>
      <c r="P1100" s="7" t="str">
        <f t="shared" si="2082"/>
        <v/>
      </c>
      <c r="Q1100" s="7">
        <f t="shared" si="2083"/>
        <v>0</v>
      </c>
    </row>
    <row r="1101" spans="1:26" x14ac:dyDescent="0.25">
      <c r="A1101" t="s">
        <v>110</v>
      </c>
      <c r="B1101" t="s">
        <v>76</v>
      </c>
      <c r="C1101" t="s">
        <v>97</v>
      </c>
      <c r="D1101" t="s">
        <v>25</v>
      </c>
      <c r="E1101" t="s">
        <v>39</v>
      </c>
      <c r="F1101" t="s">
        <v>631</v>
      </c>
      <c r="G1101" t="str">
        <f t="shared" si="2067"/>
        <v>DL2022036</v>
      </c>
      <c r="H1101" t="str">
        <f t="shared" si="2068"/>
        <v>11</v>
      </c>
      <c r="I1101" t="str">
        <f t="shared" si="2069"/>
        <v>mnelei</v>
      </c>
      <c r="J1101" t="str">
        <f t="shared" si="2070"/>
        <v>EP</v>
      </c>
      <c r="K1101" t="str">
        <f t="shared" si="2071"/>
        <v>EP</v>
      </c>
      <c r="L1101" t="str">
        <f t="shared" si="2072"/>
        <v>true</v>
      </c>
      <c r="N1101" s="7">
        <f t="shared" si="2080"/>
        <v>0</v>
      </c>
      <c r="O1101" s="7" t="str">
        <f t="shared" si="2081"/>
        <v/>
      </c>
      <c r="P1101" s="7" t="str">
        <f t="shared" si="2082"/>
        <v/>
      </c>
      <c r="Q1101" s="7">
        <f t="shared" si="2083"/>
        <v>0</v>
      </c>
    </row>
    <row r="1102" spans="1:26" x14ac:dyDescent="0.25">
      <c r="A1102" t="s">
        <v>48</v>
      </c>
      <c r="B1102" t="s">
        <v>23</v>
      </c>
      <c r="C1102" t="s">
        <v>49</v>
      </c>
      <c r="D1102" t="s">
        <v>25</v>
      </c>
      <c r="E1102">
        <v>34.979999999999997</v>
      </c>
      <c r="F1102" t="s">
        <v>631</v>
      </c>
      <c r="G1102" t="str">
        <f t="shared" si="2067"/>
        <v>DL2022036</v>
      </c>
      <c r="H1102" t="str">
        <f t="shared" si="2068"/>
        <v>12</v>
      </c>
      <c r="I1102" t="str">
        <f t="shared" si="2069"/>
        <v>mnelei</v>
      </c>
      <c r="J1102" t="str">
        <f t="shared" si="2070"/>
        <v>PK</v>
      </c>
      <c r="K1102" t="str">
        <f t="shared" si="2071"/>
        <v>PK</v>
      </c>
      <c r="L1102" t="str">
        <f t="shared" si="2072"/>
        <v>true</v>
      </c>
      <c r="N1102" s="7">
        <f t="shared" si="2080"/>
        <v>34.979999999999997</v>
      </c>
      <c r="O1102" s="7">
        <f t="shared" si="2081"/>
        <v>34.979999999999997</v>
      </c>
      <c r="P1102" s="7" t="str">
        <f t="shared" si="2082"/>
        <v/>
      </c>
      <c r="Q1102" s="7" t="str">
        <f t="shared" si="2083"/>
        <v/>
      </c>
      <c r="R1102" t="str">
        <f t="shared" ref="R1102" si="2098">IF(AND(O1102&gt;0,P1103=0),"Valid","Invalid")</f>
        <v>Valid</v>
      </c>
      <c r="S1102" t="str">
        <f t="shared" ref="S1102" si="2099">IF(OR(Q1104&gt;0,Q1105&gt;0),"Present","Absent")</f>
        <v>Present</v>
      </c>
      <c r="T1102" t="str">
        <f t="shared" ref="T1102" si="2100">IF(OR(Q1104&lt;41,Q1105&lt;41),"Ct&lt;41",IF(OR(Q1104&gt;41,Q1105&gt;41),"Ct&gt;41","No Ct"))</f>
        <v>Ct&lt;41</v>
      </c>
      <c r="V1102" t="str">
        <f t="shared" ref="V1102" si="2101">G1102&amp;"_"&amp;I1102&amp;"_"&amp;R1102&amp;"_"&amp;S1102&amp;"_"&amp;T1102</f>
        <v>DL2022036_mnelei_Valid_Present_Ct&lt;41</v>
      </c>
      <c r="X1102">
        <f t="shared" ref="X1102" si="2102">O1102</f>
        <v>34.979999999999997</v>
      </c>
      <c r="Y1102">
        <f t="shared" ref="Y1102" si="2103">P1103</f>
        <v>0</v>
      </c>
      <c r="Z1102">
        <f t="shared" ref="Z1102" si="2104">Q1104+Q1105</f>
        <v>82.02000000000001</v>
      </c>
    </row>
    <row r="1103" spans="1:26" x14ac:dyDescent="0.25">
      <c r="A1103" t="s">
        <v>73</v>
      </c>
      <c r="B1103" t="s">
        <v>51</v>
      </c>
      <c r="C1103" t="s">
        <v>74</v>
      </c>
      <c r="D1103" t="s">
        <v>25</v>
      </c>
      <c r="E1103" t="s">
        <v>39</v>
      </c>
      <c r="F1103" t="s">
        <v>631</v>
      </c>
      <c r="G1103" t="str">
        <f t="shared" si="2067"/>
        <v>DL2022036</v>
      </c>
      <c r="H1103" t="str">
        <f t="shared" si="2068"/>
        <v>12</v>
      </c>
      <c r="I1103" t="str">
        <f t="shared" si="2069"/>
        <v>mnelei</v>
      </c>
      <c r="J1103" t="str">
        <f t="shared" si="2070"/>
        <v>NK</v>
      </c>
      <c r="K1103" t="str">
        <f t="shared" si="2071"/>
        <v>NK</v>
      </c>
      <c r="L1103" t="str">
        <f t="shared" si="2072"/>
        <v>true</v>
      </c>
      <c r="N1103" s="7">
        <f t="shared" si="2080"/>
        <v>0</v>
      </c>
      <c r="O1103" s="7" t="str">
        <f t="shared" si="2081"/>
        <v/>
      </c>
      <c r="P1103" s="7">
        <f t="shared" si="2082"/>
        <v>0</v>
      </c>
      <c r="Q1103" s="7" t="str">
        <f t="shared" si="2083"/>
        <v/>
      </c>
    </row>
    <row r="1104" spans="1:26" x14ac:dyDescent="0.25">
      <c r="A1104" t="s">
        <v>98</v>
      </c>
      <c r="B1104" t="s">
        <v>76</v>
      </c>
      <c r="C1104" t="s">
        <v>99</v>
      </c>
      <c r="D1104" t="s">
        <v>25</v>
      </c>
      <c r="E1104">
        <v>40.99</v>
      </c>
      <c r="F1104" t="s">
        <v>631</v>
      </c>
      <c r="G1104" t="str">
        <f t="shared" si="2067"/>
        <v>DL2022036</v>
      </c>
      <c r="H1104" t="str">
        <f t="shared" si="2068"/>
        <v>12</v>
      </c>
      <c r="I1104" t="str">
        <f t="shared" si="2069"/>
        <v>mnelei</v>
      </c>
      <c r="J1104" t="str">
        <f t="shared" si="2070"/>
        <v>EP</v>
      </c>
      <c r="K1104" t="str">
        <f t="shared" si="2071"/>
        <v>EP</v>
      </c>
      <c r="L1104" t="str">
        <f t="shared" si="2072"/>
        <v>true</v>
      </c>
      <c r="N1104" s="7">
        <f t="shared" si="2080"/>
        <v>40.99</v>
      </c>
      <c r="O1104" s="7" t="str">
        <f t="shared" si="2081"/>
        <v/>
      </c>
      <c r="P1104" s="7" t="str">
        <f t="shared" si="2082"/>
        <v/>
      </c>
      <c r="Q1104" s="7">
        <f t="shared" si="2083"/>
        <v>40.99</v>
      </c>
    </row>
    <row r="1105" spans="1:26" x14ac:dyDescent="0.25">
      <c r="A1105" t="s">
        <v>111</v>
      </c>
      <c r="B1105" t="s">
        <v>76</v>
      </c>
      <c r="C1105" t="s">
        <v>99</v>
      </c>
      <c r="D1105" t="s">
        <v>25</v>
      </c>
      <c r="E1105">
        <v>41.03</v>
      </c>
      <c r="F1105" t="s">
        <v>631</v>
      </c>
      <c r="G1105" t="str">
        <f t="shared" si="2067"/>
        <v>DL2022036</v>
      </c>
      <c r="H1105" t="str">
        <f t="shared" si="2068"/>
        <v>12</v>
      </c>
      <c r="I1105" t="str">
        <f t="shared" si="2069"/>
        <v>mnelei</v>
      </c>
      <c r="J1105" t="str">
        <f t="shared" si="2070"/>
        <v>EP</v>
      </c>
      <c r="K1105" t="str">
        <f t="shared" si="2071"/>
        <v>EP</v>
      </c>
      <c r="L1105" t="str">
        <f t="shared" si="2072"/>
        <v>true</v>
      </c>
      <c r="N1105" s="7">
        <f t="shared" si="2080"/>
        <v>41.03</v>
      </c>
      <c r="O1105" s="7" t="str">
        <f t="shared" si="2081"/>
        <v/>
      </c>
      <c r="P1105" s="7" t="str">
        <f t="shared" si="2082"/>
        <v/>
      </c>
      <c r="Q1105" s="7">
        <f t="shared" si="2083"/>
        <v>41.03</v>
      </c>
    </row>
    <row r="1106" spans="1:26" x14ac:dyDescent="0.25">
      <c r="A1106" t="s">
        <v>172</v>
      </c>
      <c r="B1106" t="s">
        <v>23</v>
      </c>
      <c r="C1106" t="s">
        <v>173</v>
      </c>
      <c r="D1106" t="s">
        <v>25</v>
      </c>
      <c r="E1106">
        <v>35.200000000000003</v>
      </c>
      <c r="F1106" t="s">
        <v>631</v>
      </c>
      <c r="G1106" t="str">
        <f t="shared" si="2067"/>
        <v>DL2022036</v>
      </c>
      <c r="H1106" t="str">
        <f t="shared" si="2068"/>
        <v>13</v>
      </c>
      <c r="I1106" t="str">
        <f t="shared" si="2069"/>
        <v>hemtak</v>
      </c>
      <c r="J1106" t="str">
        <f t="shared" si="2070"/>
        <v>PK</v>
      </c>
      <c r="K1106" t="str">
        <f t="shared" si="2071"/>
        <v>PK</v>
      </c>
      <c r="L1106" t="str">
        <f t="shared" si="2072"/>
        <v>true</v>
      </c>
      <c r="N1106" s="7">
        <f t="shared" si="2080"/>
        <v>35.200000000000003</v>
      </c>
      <c r="O1106" s="7">
        <f t="shared" si="2081"/>
        <v>35.200000000000003</v>
      </c>
      <c r="P1106" s="7" t="str">
        <f t="shared" si="2082"/>
        <v/>
      </c>
      <c r="Q1106" s="7" t="str">
        <f t="shared" si="2083"/>
        <v/>
      </c>
      <c r="R1106" t="str">
        <f t="shared" ref="R1106" si="2105">IF(AND(O1106&gt;0,P1107=0),"Valid","Invalid")</f>
        <v>Valid</v>
      </c>
      <c r="S1106" t="str">
        <f t="shared" ref="S1106" si="2106">IF(OR(Q1108&gt;0,Q1109&gt;0),"Present","Absent")</f>
        <v>Absent</v>
      </c>
      <c r="T1106" t="str">
        <f t="shared" ref="T1106" si="2107">IF(OR(Q1108&lt;41,Q1109&lt;41),"Ct&lt;41",IF(OR(Q1108&gt;41,Q1109&gt;41),"Ct&gt;41","No Ct"))</f>
        <v>Ct&lt;41</v>
      </c>
      <c r="V1106" t="str">
        <f t="shared" ref="V1106" si="2108">G1106&amp;"_"&amp;I1106&amp;"_"&amp;R1106&amp;"_"&amp;S1106&amp;"_"&amp;T1106</f>
        <v>DL2022036_hemtak_Valid_Absent_Ct&lt;41</v>
      </c>
      <c r="X1106">
        <f t="shared" ref="X1106" si="2109">O1106</f>
        <v>35.200000000000003</v>
      </c>
      <c r="Y1106">
        <f t="shared" ref="Y1106" si="2110">P1107</f>
        <v>0</v>
      </c>
      <c r="Z1106">
        <f t="shared" ref="Z1106" si="2111">Q1108+Q1109</f>
        <v>0</v>
      </c>
    </row>
    <row r="1107" spans="1:26" x14ac:dyDescent="0.25">
      <c r="A1107" t="s">
        <v>148</v>
      </c>
      <c r="B1107" t="s">
        <v>51</v>
      </c>
      <c r="C1107" t="s">
        <v>149</v>
      </c>
      <c r="D1107" t="s">
        <v>25</v>
      </c>
      <c r="E1107" t="s">
        <v>39</v>
      </c>
      <c r="F1107" t="s">
        <v>631</v>
      </c>
      <c r="G1107" t="str">
        <f t="shared" si="2067"/>
        <v>DL2022036</v>
      </c>
      <c r="H1107" t="str">
        <f t="shared" si="2068"/>
        <v>13</v>
      </c>
      <c r="I1107" t="str">
        <f t="shared" si="2069"/>
        <v>hemtak</v>
      </c>
      <c r="J1107" t="str">
        <f t="shared" si="2070"/>
        <v>NK</v>
      </c>
      <c r="K1107" t="str">
        <f t="shared" si="2071"/>
        <v>NK</v>
      </c>
      <c r="L1107" t="str">
        <f t="shared" si="2072"/>
        <v>true</v>
      </c>
      <c r="N1107" s="7">
        <f t="shared" si="2080"/>
        <v>0</v>
      </c>
      <c r="O1107" s="7" t="str">
        <f t="shared" si="2081"/>
        <v/>
      </c>
      <c r="P1107" s="7">
        <f t="shared" si="2082"/>
        <v>0</v>
      </c>
      <c r="Q1107" s="7" t="str">
        <f t="shared" si="2083"/>
        <v/>
      </c>
    </row>
    <row r="1108" spans="1:26" x14ac:dyDescent="0.25">
      <c r="A1108" t="s">
        <v>112</v>
      </c>
      <c r="B1108" t="s">
        <v>76</v>
      </c>
      <c r="C1108" t="s">
        <v>113</v>
      </c>
      <c r="D1108" t="s">
        <v>25</v>
      </c>
      <c r="E1108" t="s">
        <v>39</v>
      </c>
      <c r="F1108" t="s">
        <v>631</v>
      </c>
      <c r="G1108" t="str">
        <f t="shared" si="2067"/>
        <v>DL2022036</v>
      </c>
      <c r="H1108" t="str">
        <f t="shared" si="2068"/>
        <v>13</v>
      </c>
      <c r="I1108" t="str">
        <f t="shared" si="2069"/>
        <v>hemtak</v>
      </c>
      <c r="J1108" t="str">
        <f t="shared" si="2070"/>
        <v>EP</v>
      </c>
      <c r="K1108" t="str">
        <f t="shared" si="2071"/>
        <v>EP</v>
      </c>
      <c r="L1108" t="str">
        <f t="shared" si="2072"/>
        <v>true</v>
      </c>
      <c r="N1108" s="7">
        <f t="shared" si="2080"/>
        <v>0</v>
      </c>
      <c r="O1108" s="7" t="str">
        <f t="shared" si="2081"/>
        <v/>
      </c>
      <c r="P1108" s="7" t="str">
        <f t="shared" si="2082"/>
        <v/>
      </c>
      <c r="Q1108" s="7">
        <f t="shared" si="2083"/>
        <v>0</v>
      </c>
    </row>
    <row r="1109" spans="1:26" x14ac:dyDescent="0.25">
      <c r="A1109" t="s">
        <v>136</v>
      </c>
      <c r="B1109" t="s">
        <v>76</v>
      </c>
      <c r="C1109" t="s">
        <v>113</v>
      </c>
      <c r="D1109" t="s">
        <v>25</v>
      </c>
      <c r="E1109" t="s">
        <v>39</v>
      </c>
      <c r="F1109" t="s">
        <v>631</v>
      </c>
      <c r="G1109" t="str">
        <f t="shared" si="2067"/>
        <v>DL2022036</v>
      </c>
      <c r="H1109" t="str">
        <f t="shared" si="2068"/>
        <v>13</v>
      </c>
      <c r="I1109" t="str">
        <f t="shared" si="2069"/>
        <v>hemtak</v>
      </c>
      <c r="J1109" t="str">
        <f t="shared" si="2070"/>
        <v>EP</v>
      </c>
      <c r="K1109" t="str">
        <f t="shared" si="2071"/>
        <v>EP</v>
      </c>
      <c r="L1109" t="str">
        <f t="shared" si="2072"/>
        <v>true</v>
      </c>
      <c r="N1109" s="7">
        <f t="shared" si="2080"/>
        <v>0</v>
      </c>
      <c r="O1109" s="7" t="str">
        <f t="shared" si="2081"/>
        <v/>
      </c>
      <c r="P1109" s="7" t="str">
        <f t="shared" si="2082"/>
        <v/>
      </c>
      <c r="Q1109" s="7">
        <f t="shared" si="2083"/>
        <v>0</v>
      </c>
    </row>
    <row r="1110" spans="1:26" x14ac:dyDescent="0.25">
      <c r="A1110" t="s">
        <v>174</v>
      </c>
      <c r="B1110" t="s">
        <v>23</v>
      </c>
      <c r="C1110" t="s">
        <v>175</v>
      </c>
      <c r="D1110" t="s">
        <v>25</v>
      </c>
      <c r="E1110">
        <v>27.43</v>
      </c>
      <c r="F1110" t="s">
        <v>631</v>
      </c>
      <c r="G1110" t="str">
        <f t="shared" si="2067"/>
        <v>DL2022036</v>
      </c>
      <c r="H1110" t="str">
        <f t="shared" si="2068"/>
        <v>14</v>
      </c>
      <c r="I1110" t="str">
        <f t="shared" si="2069"/>
        <v>hemtak</v>
      </c>
      <c r="J1110" t="str">
        <f t="shared" si="2070"/>
        <v>PK</v>
      </c>
      <c r="K1110" t="str">
        <f t="shared" si="2071"/>
        <v>PK</v>
      </c>
      <c r="L1110" t="str">
        <f t="shared" si="2072"/>
        <v>true</v>
      </c>
      <c r="N1110" s="7">
        <f t="shared" si="2080"/>
        <v>27.43</v>
      </c>
      <c r="O1110" s="7">
        <f t="shared" si="2081"/>
        <v>27.43</v>
      </c>
      <c r="P1110" s="7" t="str">
        <f t="shared" si="2082"/>
        <v/>
      </c>
      <c r="Q1110" s="7" t="str">
        <f t="shared" si="2083"/>
        <v/>
      </c>
      <c r="R1110" t="str">
        <f t="shared" ref="R1110" si="2112">IF(AND(O1110&gt;0,P1111=0),"Valid","Invalid")</f>
        <v>Valid</v>
      </c>
      <c r="S1110" t="str">
        <f t="shared" ref="S1110" si="2113">IF(OR(Q1112&gt;0,Q1113&gt;0),"Present","Absent")</f>
        <v>Absent</v>
      </c>
      <c r="T1110" t="str">
        <f t="shared" ref="T1110" si="2114">IF(OR(Q1112&lt;41,Q1113&lt;41),"Ct&lt;41",IF(OR(Q1112&gt;41,Q1113&gt;41),"Ct&gt;41","No Ct"))</f>
        <v>Ct&lt;41</v>
      </c>
      <c r="V1110" t="str">
        <f t="shared" ref="V1110" si="2115">G1110&amp;"_"&amp;I1110&amp;"_"&amp;R1110&amp;"_"&amp;S1110&amp;"_"&amp;T1110</f>
        <v>DL2022036_hemtak_Valid_Absent_Ct&lt;41</v>
      </c>
      <c r="X1110">
        <f t="shared" ref="X1110" si="2116">O1110</f>
        <v>27.43</v>
      </c>
      <c r="Y1110">
        <f t="shared" ref="Y1110" si="2117">P1111</f>
        <v>0</v>
      </c>
      <c r="Z1110">
        <f t="shared" ref="Z1110" si="2118">Q1112+Q1113</f>
        <v>0</v>
      </c>
    </row>
    <row r="1111" spans="1:26" x14ac:dyDescent="0.25">
      <c r="A1111" t="s">
        <v>150</v>
      </c>
      <c r="B1111" t="s">
        <v>51</v>
      </c>
      <c r="C1111" t="s">
        <v>151</v>
      </c>
      <c r="D1111" t="s">
        <v>25</v>
      </c>
      <c r="E1111" t="s">
        <v>39</v>
      </c>
      <c r="F1111" t="s">
        <v>631</v>
      </c>
      <c r="G1111" t="str">
        <f t="shared" si="2067"/>
        <v>DL2022036</v>
      </c>
      <c r="H1111" t="str">
        <f t="shared" si="2068"/>
        <v>14</v>
      </c>
      <c r="I1111" t="str">
        <f t="shared" si="2069"/>
        <v>hemtak</v>
      </c>
      <c r="J1111" t="str">
        <f t="shared" si="2070"/>
        <v>NK</v>
      </c>
      <c r="K1111" t="str">
        <f t="shared" si="2071"/>
        <v>NK</v>
      </c>
      <c r="L1111" t="str">
        <f t="shared" si="2072"/>
        <v>true</v>
      </c>
      <c r="N1111" s="7">
        <f t="shared" si="2080"/>
        <v>0</v>
      </c>
      <c r="O1111" s="7" t="str">
        <f t="shared" si="2081"/>
        <v/>
      </c>
      <c r="P1111" s="7">
        <f t="shared" si="2082"/>
        <v>0</v>
      </c>
      <c r="Q1111" s="7" t="str">
        <f t="shared" si="2083"/>
        <v/>
      </c>
    </row>
    <row r="1112" spans="1:26" x14ac:dyDescent="0.25">
      <c r="A1112" t="s">
        <v>114</v>
      </c>
      <c r="B1112" t="s">
        <v>76</v>
      </c>
      <c r="C1112" t="s">
        <v>115</v>
      </c>
      <c r="D1112" t="s">
        <v>25</v>
      </c>
      <c r="E1112" t="s">
        <v>39</v>
      </c>
      <c r="F1112" t="s">
        <v>631</v>
      </c>
      <c r="G1112" t="str">
        <f t="shared" si="2067"/>
        <v>DL2022036</v>
      </c>
      <c r="H1112" t="str">
        <f t="shared" si="2068"/>
        <v>14</v>
      </c>
      <c r="I1112" t="str">
        <f t="shared" si="2069"/>
        <v>hemtak</v>
      </c>
      <c r="J1112" t="str">
        <f t="shared" si="2070"/>
        <v>EP</v>
      </c>
      <c r="K1112" t="str">
        <f t="shared" si="2071"/>
        <v>EP</v>
      </c>
      <c r="L1112" t="str">
        <f t="shared" si="2072"/>
        <v>true</v>
      </c>
      <c r="N1112" s="7">
        <f t="shared" si="2080"/>
        <v>0</v>
      </c>
      <c r="O1112" s="7" t="str">
        <f t="shared" si="2081"/>
        <v/>
      </c>
      <c r="P1112" s="7" t="str">
        <f t="shared" si="2082"/>
        <v/>
      </c>
      <c r="Q1112" s="7">
        <f t="shared" si="2083"/>
        <v>0</v>
      </c>
    </row>
    <row r="1113" spans="1:26" x14ac:dyDescent="0.25">
      <c r="A1113" t="s">
        <v>137</v>
      </c>
      <c r="B1113" t="s">
        <v>76</v>
      </c>
      <c r="C1113" t="s">
        <v>115</v>
      </c>
      <c r="D1113" t="s">
        <v>25</v>
      </c>
      <c r="E1113" t="s">
        <v>39</v>
      </c>
      <c r="F1113" t="s">
        <v>631</v>
      </c>
      <c r="G1113" t="str">
        <f t="shared" si="2067"/>
        <v>DL2022036</v>
      </c>
      <c r="H1113" t="str">
        <f t="shared" si="2068"/>
        <v>14</v>
      </c>
      <c r="I1113" t="str">
        <f t="shared" si="2069"/>
        <v>hemtak</v>
      </c>
      <c r="J1113" t="str">
        <f t="shared" si="2070"/>
        <v>EP</v>
      </c>
      <c r="K1113" t="str">
        <f t="shared" si="2071"/>
        <v>EP</v>
      </c>
      <c r="L1113" t="str">
        <f t="shared" si="2072"/>
        <v>true</v>
      </c>
      <c r="N1113" s="7">
        <f t="shared" si="2080"/>
        <v>0</v>
      </c>
      <c r="O1113" s="7" t="str">
        <f t="shared" si="2081"/>
        <v/>
      </c>
      <c r="P1113" s="7" t="str">
        <f t="shared" si="2082"/>
        <v/>
      </c>
      <c r="Q1113" s="7">
        <f t="shared" si="2083"/>
        <v>0</v>
      </c>
    </row>
    <row r="1114" spans="1:26" x14ac:dyDescent="0.25">
      <c r="A1114" t="s">
        <v>176</v>
      </c>
      <c r="B1114" t="s">
        <v>23</v>
      </c>
      <c r="C1114" t="s">
        <v>177</v>
      </c>
      <c r="D1114" t="s">
        <v>25</v>
      </c>
      <c r="E1114">
        <v>25.89</v>
      </c>
      <c r="F1114" t="s">
        <v>631</v>
      </c>
      <c r="G1114" t="str">
        <f t="shared" si="2067"/>
        <v>DL2022036</v>
      </c>
      <c r="H1114" t="str">
        <f t="shared" si="2068"/>
        <v>15</v>
      </c>
      <c r="I1114" t="str">
        <f t="shared" si="2069"/>
        <v>aleost</v>
      </c>
      <c r="J1114" t="str">
        <f t="shared" si="2070"/>
        <v>PK</v>
      </c>
      <c r="K1114" t="str">
        <f t="shared" si="2071"/>
        <v>PK</v>
      </c>
      <c r="L1114" t="str">
        <f t="shared" si="2072"/>
        <v>true</v>
      </c>
      <c r="N1114" s="7">
        <f t="shared" si="2080"/>
        <v>25.89</v>
      </c>
      <c r="O1114" s="7">
        <f t="shared" si="2081"/>
        <v>25.89</v>
      </c>
      <c r="P1114" s="7" t="str">
        <f t="shared" si="2082"/>
        <v/>
      </c>
      <c r="Q1114" s="7" t="str">
        <f t="shared" si="2083"/>
        <v/>
      </c>
      <c r="R1114" t="str">
        <f t="shared" ref="R1114" si="2119">IF(AND(O1114&gt;0,P1115=0),"Valid","Invalid")</f>
        <v>Valid</v>
      </c>
      <c r="S1114" t="str">
        <f t="shared" ref="S1114" si="2120">IF(OR(Q1116&gt;0,Q1117&gt;0),"Present","Absent")</f>
        <v>Absent</v>
      </c>
      <c r="T1114" t="str">
        <f t="shared" ref="T1114" si="2121">IF(OR(Q1116&lt;41,Q1117&lt;41),"Ct&lt;41",IF(OR(Q1116&gt;41,Q1117&gt;41),"Ct&gt;41","No Ct"))</f>
        <v>Ct&lt;41</v>
      </c>
      <c r="V1114" t="str">
        <f t="shared" ref="V1114" si="2122">G1114&amp;"_"&amp;I1114&amp;"_"&amp;R1114&amp;"_"&amp;S1114&amp;"_"&amp;T1114</f>
        <v>DL2022036_aleost_Valid_Absent_Ct&lt;41</v>
      </c>
      <c r="X1114">
        <f t="shared" ref="X1114" si="2123">O1114</f>
        <v>25.89</v>
      </c>
      <c r="Y1114">
        <f t="shared" ref="Y1114" si="2124">P1115</f>
        <v>0</v>
      </c>
      <c r="Z1114">
        <f t="shared" ref="Z1114" si="2125">Q1116+Q1117</f>
        <v>0</v>
      </c>
    </row>
    <row r="1115" spans="1:26" x14ac:dyDescent="0.25">
      <c r="A1115" t="s">
        <v>152</v>
      </c>
      <c r="B1115" t="s">
        <v>51</v>
      </c>
      <c r="C1115" t="s">
        <v>153</v>
      </c>
      <c r="D1115" t="s">
        <v>25</v>
      </c>
      <c r="E1115" t="s">
        <v>39</v>
      </c>
      <c r="F1115" t="s">
        <v>631</v>
      </c>
      <c r="G1115" t="str">
        <f t="shared" si="2067"/>
        <v>DL2022036</v>
      </c>
      <c r="H1115" t="str">
        <f t="shared" si="2068"/>
        <v>15</v>
      </c>
      <c r="I1115" t="str">
        <f t="shared" si="2069"/>
        <v>aleost</v>
      </c>
      <c r="J1115" t="str">
        <f t="shared" si="2070"/>
        <v>NK</v>
      </c>
      <c r="K1115" t="str">
        <f t="shared" si="2071"/>
        <v>NK</v>
      </c>
      <c r="L1115" t="str">
        <f t="shared" si="2072"/>
        <v>true</v>
      </c>
      <c r="N1115" s="7">
        <f t="shared" si="2080"/>
        <v>0</v>
      </c>
      <c r="O1115" s="7" t="str">
        <f t="shared" si="2081"/>
        <v/>
      </c>
      <c r="P1115" s="7">
        <f t="shared" si="2082"/>
        <v>0</v>
      </c>
      <c r="Q1115" s="7" t="str">
        <f t="shared" si="2083"/>
        <v/>
      </c>
    </row>
    <row r="1116" spans="1:26" x14ac:dyDescent="0.25">
      <c r="A1116" t="s">
        <v>116</v>
      </c>
      <c r="B1116" t="s">
        <v>76</v>
      </c>
      <c r="C1116" t="s">
        <v>117</v>
      </c>
      <c r="D1116" t="s">
        <v>25</v>
      </c>
      <c r="E1116" t="s">
        <v>39</v>
      </c>
      <c r="F1116" t="s">
        <v>631</v>
      </c>
      <c r="G1116" t="str">
        <f t="shared" si="2067"/>
        <v>DL2022036</v>
      </c>
      <c r="H1116" t="str">
        <f t="shared" si="2068"/>
        <v>15</v>
      </c>
      <c r="I1116" t="str">
        <f t="shared" si="2069"/>
        <v>aleost</v>
      </c>
      <c r="J1116" t="str">
        <f t="shared" si="2070"/>
        <v>EP</v>
      </c>
      <c r="K1116" t="str">
        <f t="shared" si="2071"/>
        <v>EP</v>
      </c>
      <c r="L1116" t="str">
        <f t="shared" si="2072"/>
        <v>true</v>
      </c>
      <c r="N1116" s="7">
        <f t="shared" si="2080"/>
        <v>0</v>
      </c>
      <c r="O1116" s="7" t="str">
        <f t="shared" si="2081"/>
        <v/>
      </c>
      <c r="P1116" s="7" t="str">
        <f t="shared" si="2082"/>
        <v/>
      </c>
      <c r="Q1116" s="7">
        <f t="shared" si="2083"/>
        <v>0</v>
      </c>
    </row>
    <row r="1117" spans="1:26" x14ac:dyDescent="0.25">
      <c r="A1117" t="s">
        <v>138</v>
      </c>
      <c r="B1117" t="s">
        <v>76</v>
      </c>
      <c r="C1117" t="s">
        <v>117</v>
      </c>
      <c r="D1117" t="s">
        <v>25</v>
      </c>
      <c r="E1117" t="s">
        <v>39</v>
      </c>
      <c r="F1117" t="s">
        <v>631</v>
      </c>
      <c r="G1117" t="str">
        <f t="shared" si="2067"/>
        <v>DL2022036</v>
      </c>
      <c r="H1117" t="str">
        <f t="shared" si="2068"/>
        <v>15</v>
      </c>
      <c r="I1117" t="str">
        <f t="shared" si="2069"/>
        <v>aleost</v>
      </c>
      <c r="J1117" t="str">
        <f t="shared" si="2070"/>
        <v>EP</v>
      </c>
      <c r="K1117" t="str">
        <f t="shared" si="2071"/>
        <v>EP</v>
      </c>
      <c r="L1117" t="str">
        <f t="shared" si="2072"/>
        <v>true</v>
      </c>
      <c r="N1117" s="7">
        <f t="shared" si="2080"/>
        <v>0</v>
      </c>
      <c r="O1117" s="7" t="str">
        <f t="shared" si="2081"/>
        <v/>
      </c>
      <c r="P1117" s="7" t="str">
        <f t="shared" si="2082"/>
        <v/>
      </c>
      <c r="Q1117" s="7">
        <f t="shared" si="2083"/>
        <v>0</v>
      </c>
    </row>
    <row r="1118" spans="1:26" x14ac:dyDescent="0.25">
      <c r="A1118" t="s">
        <v>178</v>
      </c>
      <c r="B1118" t="s">
        <v>23</v>
      </c>
      <c r="C1118" t="s">
        <v>179</v>
      </c>
      <c r="D1118" t="s">
        <v>25</v>
      </c>
      <c r="E1118">
        <v>25.78</v>
      </c>
      <c r="F1118" t="s">
        <v>631</v>
      </c>
      <c r="G1118" t="str">
        <f t="shared" si="2067"/>
        <v>DL2022036</v>
      </c>
      <c r="H1118" t="str">
        <f t="shared" si="2068"/>
        <v>16</v>
      </c>
      <c r="I1118" t="str">
        <f t="shared" si="2069"/>
        <v>aleost</v>
      </c>
      <c r="J1118" t="str">
        <f t="shared" si="2070"/>
        <v>PK</v>
      </c>
      <c r="K1118" t="str">
        <f t="shared" si="2071"/>
        <v>PK</v>
      </c>
      <c r="L1118" t="str">
        <f t="shared" si="2072"/>
        <v>true</v>
      </c>
      <c r="N1118" s="7">
        <f t="shared" si="2080"/>
        <v>25.78</v>
      </c>
      <c r="O1118" s="7">
        <f t="shared" si="2081"/>
        <v>25.78</v>
      </c>
      <c r="P1118" s="7" t="str">
        <f t="shared" si="2082"/>
        <v/>
      </c>
      <c r="Q1118" s="7" t="str">
        <f t="shared" si="2083"/>
        <v/>
      </c>
      <c r="R1118" t="str">
        <f t="shared" ref="R1118" si="2126">IF(AND(O1118&gt;0,P1119=0),"Valid","Invalid")</f>
        <v>Invalid</v>
      </c>
      <c r="S1118" t="str">
        <f t="shared" ref="S1118" si="2127">IF(OR(Q1120&gt;0,Q1121&gt;0),"Present","Absent")</f>
        <v>Absent</v>
      </c>
      <c r="T1118" t="str">
        <f t="shared" ref="T1118" si="2128">IF(OR(Q1120&lt;41,Q1121&lt;41),"Ct&lt;41",IF(OR(Q1120&gt;41,Q1121&gt;41),"Ct&gt;41","No Ct"))</f>
        <v>Ct&lt;41</v>
      </c>
      <c r="V1118" t="str">
        <f t="shared" ref="V1118" si="2129">G1118&amp;"_"&amp;I1118&amp;"_"&amp;R1118&amp;"_"&amp;S1118&amp;"_"&amp;T1118</f>
        <v>DL2022036_aleost_Invalid_Absent_Ct&lt;41</v>
      </c>
      <c r="X1118">
        <f t="shared" ref="X1118" si="2130">O1118</f>
        <v>25.78</v>
      </c>
      <c r="Y1118">
        <f t="shared" ref="Y1118" si="2131">P1119</f>
        <v>34.31</v>
      </c>
      <c r="Z1118">
        <f t="shared" ref="Z1118" si="2132">Q1120+Q1121</f>
        <v>0</v>
      </c>
    </row>
    <row r="1119" spans="1:26" x14ac:dyDescent="0.25">
      <c r="A1119" t="s">
        <v>154</v>
      </c>
      <c r="B1119" t="s">
        <v>51</v>
      </c>
      <c r="C1119" t="s">
        <v>155</v>
      </c>
      <c r="D1119" t="s">
        <v>25</v>
      </c>
      <c r="E1119">
        <v>34.31</v>
      </c>
      <c r="F1119" t="s">
        <v>631</v>
      </c>
      <c r="G1119" t="str">
        <f t="shared" si="2067"/>
        <v>DL2022036</v>
      </c>
      <c r="H1119" t="str">
        <f t="shared" si="2068"/>
        <v>16</v>
      </c>
      <c r="I1119" t="str">
        <f t="shared" si="2069"/>
        <v>aleost</v>
      </c>
      <c r="J1119" t="str">
        <f t="shared" si="2070"/>
        <v>NK</v>
      </c>
      <c r="K1119" t="str">
        <f t="shared" si="2071"/>
        <v>NK</v>
      </c>
      <c r="L1119" t="str">
        <f t="shared" si="2072"/>
        <v>true</v>
      </c>
      <c r="N1119" s="7">
        <f t="shared" si="2080"/>
        <v>34.31</v>
      </c>
      <c r="O1119" s="7" t="str">
        <f t="shared" si="2081"/>
        <v/>
      </c>
      <c r="P1119" s="7">
        <f t="shared" si="2082"/>
        <v>34.31</v>
      </c>
      <c r="Q1119" s="7" t="str">
        <f t="shared" si="2083"/>
        <v/>
      </c>
    </row>
    <row r="1120" spans="1:26" x14ac:dyDescent="0.25">
      <c r="A1120" t="s">
        <v>118</v>
      </c>
      <c r="B1120" t="s">
        <v>76</v>
      </c>
      <c r="C1120" t="s">
        <v>119</v>
      </c>
      <c r="D1120" t="s">
        <v>25</v>
      </c>
      <c r="E1120" t="s">
        <v>39</v>
      </c>
      <c r="F1120" t="s">
        <v>631</v>
      </c>
      <c r="G1120" t="str">
        <f t="shared" si="2067"/>
        <v>DL2022036</v>
      </c>
      <c r="H1120" t="str">
        <f t="shared" si="2068"/>
        <v>16</v>
      </c>
      <c r="I1120" t="str">
        <f t="shared" si="2069"/>
        <v>aleost</v>
      </c>
      <c r="J1120" t="str">
        <f t="shared" si="2070"/>
        <v>EP</v>
      </c>
      <c r="K1120" t="str">
        <f t="shared" si="2071"/>
        <v>EP</v>
      </c>
      <c r="L1120" t="str">
        <f t="shared" si="2072"/>
        <v>true</v>
      </c>
      <c r="N1120" s="7">
        <f t="shared" si="2080"/>
        <v>0</v>
      </c>
      <c r="O1120" s="7" t="str">
        <f t="shared" si="2081"/>
        <v/>
      </c>
      <c r="P1120" s="7" t="str">
        <f t="shared" si="2082"/>
        <v/>
      </c>
      <c r="Q1120" s="7">
        <f t="shared" si="2083"/>
        <v>0</v>
      </c>
    </row>
    <row r="1121" spans="1:26" x14ac:dyDescent="0.25">
      <c r="A1121" t="s">
        <v>139</v>
      </c>
      <c r="B1121" t="s">
        <v>76</v>
      </c>
      <c r="C1121" t="s">
        <v>119</v>
      </c>
      <c r="D1121" t="s">
        <v>25</v>
      </c>
      <c r="E1121" t="s">
        <v>39</v>
      </c>
      <c r="F1121" t="s">
        <v>631</v>
      </c>
      <c r="G1121" t="str">
        <f t="shared" si="2067"/>
        <v>DL2022036</v>
      </c>
      <c r="H1121" t="str">
        <f t="shared" si="2068"/>
        <v>16</v>
      </c>
      <c r="I1121" t="str">
        <f t="shared" si="2069"/>
        <v>aleost</v>
      </c>
      <c r="J1121" t="str">
        <f t="shared" si="2070"/>
        <v>EP</v>
      </c>
      <c r="K1121" t="str">
        <f t="shared" si="2071"/>
        <v>EP</v>
      </c>
      <c r="L1121" t="str">
        <f t="shared" si="2072"/>
        <v>true</v>
      </c>
      <c r="N1121" s="7">
        <f t="shared" si="2080"/>
        <v>0</v>
      </c>
      <c r="O1121" s="7" t="str">
        <f t="shared" si="2081"/>
        <v/>
      </c>
      <c r="P1121" s="7" t="str">
        <f t="shared" si="2082"/>
        <v/>
      </c>
      <c r="Q1121" s="7">
        <f t="shared" si="2083"/>
        <v>0</v>
      </c>
    </row>
    <row r="1122" spans="1:26" x14ac:dyDescent="0.25">
      <c r="A1122" t="s">
        <v>180</v>
      </c>
      <c r="B1122" t="s">
        <v>23</v>
      </c>
      <c r="C1122" t="s">
        <v>181</v>
      </c>
      <c r="D1122" t="s">
        <v>25</v>
      </c>
      <c r="E1122" t="s">
        <v>39</v>
      </c>
      <c r="F1122" t="s">
        <v>631</v>
      </c>
      <c r="G1122" t="str">
        <f t="shared" si="2067"/>
        <v>DL2022036</v>
      </c>
      <c r="H1122" t="str">
        <f t="shared" si="2068"/>
        <v>17</v>
      </c>
      <c r="I1122" t="str">
        <f t="shared" si="2069"/>
        <v>prypar</v>
      </c>
      <c r="J1122" t="str">
        <f t="shared" si="2070"/>
        <v>PK</v>
      </c>
      <c r="K1122" t="str">
        <f t="shared" si="2071"/>
        <v>PK</v>
      </c>
      <c r="L1122" t="str">
        <f t="shared" si="2072"/>
        <v>true</v>
      </c>
      <c r="N1122" s="7">
        <f t="shared" si="2080"/>
        <v>0</v>
      </c>
      <c r="O1122" s="7">
        <f t="shared" si="2081"/>
        <v>0</v>
      </c>
      <c r="P1122" s="7" t="str">
        <f t="shared" si="2082"/>
        <v/>
      </c>
      <c r="Q1122" s="7" t="str">
        <f t="shared" si="2083"/>
        <v/>
      </c>
      <c r="R1122" t="str">
        <f t="shared" ref="R1122" si="2133">IF(AND(O1122&gt;0,P1123=0),"Valid","Invalid")</f>
        <v>Invalid</v>
      </c>
      <c r="S1122" t="str">
        <f t="shared" ref="S1122" si="2134">IF(OR(Q1124&gt;0,Q1125&gt;0),"Present","Absent")</f>
        <v>Absent</v>
      </c>
      <c r="T1122" t="str">
        <f t="shared" ref="T1122" si="2135">IF(OR(Q1124&lt;41,Q1125&lt;41),"Ct&lt;41",IF(OR(Q1124&gt;41,Q1125&gt;41),"Ct&gt;41","No Ct"))</f>
        <v>Ct&lt;41</v>
      </c>
      <c r="V1122" t="str">
        <f t="shared" ref="V1122" si="2136">G1122&amp;"_"&amp;I1122&amp;"_"&amp;R1122&amp;"_"&amp;S1122&amp;"_"&amp;T1122</f>
        <v>DL2022036_prypar_Invalid_Absent_Ct&lt;41</v>
      </c>
      <c r="X1122">
        <f t="shared" ref="X1122" si="2137">O1122</f>
        <v>0</v>
      </c>
      <c r="Y1122">
        <f t="shared" ref="Y1122" si="2138">P1123</f>
        <v>0</v>
      </c>
      <c r="Z1122">
        <f t="shared" ref="Z1122" si="2139">Q1124+Q1125</f>
        <v>0</v>
      </c>
    </row>
    <row r="1123" spans="1:26" x14ac:dyDescent="0.25">
      <c r="A1123" t="s">
        <v>156</v>
      </c>
      <c r="B1123" t="s">
        <v>51</v>
      </c>
      <c r="C1123" t="s">
        <v>157</v>
      </c>
      <c r="D1123" t="s">
        <v>25</v>
      </c>
      <c r="E1123" t="s">
        <v>39</v>
      </c>
      <c r="F1123" t="s">
        <v>631</v>
      </c>
      <c r="G1123" t="str">
        <f t="shared" si="2067"/>
        <v>DL2022036</v>
      </c>
      <c r="H1123" t="str">
        <f t="shared" si="2068"/>
        <v>17</v>
      </c>
      <c r="I1123" t="str">
        <f t="shared" si="2069"/>
        <v>prypar</v>
      </c>
      <c r="J1123" t="str">
        <f t="shared" si="2070"/>
        <v>NK</v>
      </c>
      <c r="K1123" t="str">
        <f t="shared" si="2071"/>
        <v>NK</v>
      </c>
      <c r="L1123" t="str">
        <f t="shared" si="2072"/>
        <v>true</v>
      </c>
      <c r="N1123" s="7">
        <f t="shared" si="2080"/>
        <v>0</v>
      </c>
      <c r="O1123" s="7" t="str">
        <f t="shared" si="2081"/>
        <v/>
      </c>
      <c r="P1123" s="7">
        <f t="shared" si="2082"/>
        <v>0</v>
      </c>
      <c r="Q1123" s="7" t="str">
        <f t="shared" si="2083"/>
        <v/>
      </c>
    </row>
    <row r="1124" spans="1:26" x14ac:dyDescent="0.25">
      <c r="A1124" t="s">
        <v>120</v>
      </c>
      <c r="B1124" t="s">
        <v>76</v>
      </c>
      <c r="C1124" t="s">
        <v>121</v>
      </c>
      <c r="D1124" t="s">
        <v>25</v>
      </c>
      <c r="E1124" t="s">
        <v>39</v>
      </c>
      <c r="F1124" t="s">
        <v>631</v>
      </c>
      <c r="G1124" t="str">
        <f t="shared" si="2067"/>
        <v>DL2022036</v>
      </c>
      <c r="H1124" t="str">
        <f t="shared" si="2068"/>
        <v>17</v>
      </c>
      <c r="I1124" t="str">
        <f t="shared" si="2069"/>
        <v>prypar</v>
      </c>
      <c r="J1124" t="str">
        <f t="shared" si="2070"/>
        <v>EP</v>
      </c>
      <c r="K1124" t="str">
        <f t="shared" si="2071"/>
        <v>EP</v>
      </c>
      <c r="L1124" t="str">
        <f t="shared" si="2072"/>
        <v>true</v>
      </c>
      <c r="N1124" s="7">
        <f t="shared" si="2080"/>
        <v>0</v>
      </c>
      <c r="O1124" s="7" t="str">
        <f t="shared" si="2081"/>
        <v/>
      </c>
      <c r="P1124" s="7" t="str">
        <f t="shared" si="2082"/>
        <v/>
      </c>
      <c r="Q1124" s="7">
        <f t="shared" si="2083"/>
        <v>0</v>
      </c>
    </row>
    <row r="1125" spans="1:26" x14ac:dyDescent="0.25">
      <c r="A1125" t="s">
        <v>140</v>
      </c>
      <c r="B1125" t="s">
        <v>76</v>
      </c>
      <c r="C1125" t="s">
        <v>121</v>
      </c>
      <c r="D1125" t="s">
        <v>25</v>
      </c>
      <c r="E1125" t="s">
        <v>39</v>
      </c>
      <c r="F1125" t="s">
        <v>631</v>
      </c>
      <c r="G1125" t="str">
        <f t="shared" si="2067"/>
        <v>DL2022036</v>
      </c>
      <c r="H1125" t="str">
        <f t="shared" si="2068"/>
        <v>17</v>
      </c>
      <c r="I1125" t="str">
        <f t="shared" si="2069"/>
        <v>prypar</v>
      </c>
      <c r="J1125" t="str">
        <f t="shared" si="2070"/>
        <v>EP</v>
      </c>
      <c r="K1125" t="str">
        <f t="shared" si="2071"/>
        <v>EP</v>
      </c>
      <c r="L1125" t="str">
        <f t="shared" si="2072"/>
        <v>true</v>
      </c>
      <c r="N1125" s="7">
        <f t="shared" si="2080"/>
        <v>0</v>
      </c>
      <c r="O1125" s="7" t="str">
        <f t="shared" si="2081"/>
        <v/>
      </c>
      <c r="P1125" s="7" t="str">
        <f t="shared" si="2082"/>
        <v/>
      </c>
      <c r="Q1125" s="7">
        <f t="shared" si="2083"/>
        <v>0</v>
      </c>
    </row>
    <row r="1126" spans="1:26" x14ac:dyDescent="0.25">
      <c r="A1126" t="s">
        <v>182</v>
      </c>
      <c r="B1126" t="s">
        <v>23</v>
      </c>
      <c r="C1126" t="s">
        <v>183</v>
      </c>
      <c r="D1126" t="s">
        <v>25</v>
      </c>
      <c r="E1126" t="s">
        <v>39</v>
      </c>
      <c r="F1126" t="s">
        <v>631</v>
      </c>
      <c r="G1126" t="str">
        <f t="shared" si="2067"/>
        <v>DL2022036</v>
      </c>
      <c r="H1126" t="str">
        <f t="shared" si="2068"/>
        <v>18</v>
      </c>
      <c r="I1126" t="str">
        <f t="shared" si="2069"/>
        <v>prypar</v>
      </c>
      <c r="J1126" t="str">
        <f t="shared" si="2070"/>
        <v>PK</v>
      </c>
      <c r="K1126" t="str">
        <f t="shared" si="2071"/>
        <v>PK</v>
      </c>
      <c r="L1126" t="str">
        <f t="shared" si="2072"/>
        <v>true</v>
      </c>
      <c r="N1126" s="7">
        <f t="shared" si="2080"/>
        <v>0</v>
      </c>
      <c r="O1126" s="7">
        <f t="shared" si="2081"/>
        <v>0</v>
      </c>
      <c r="P1126" s="7" t="str">
        <f t="shared" si="2082"/>
        <v/>
      </c>
      <c r="Q1126" s="7" t="str">
        <f t="shared" si="2083"/>
        <v/>
      </c>
      <c r="R1126" t="str">
        <f t="shared" ref="R1126" si="2140">IF(AND(O1126&gt;0,P1127=0),"Valid","Invalid")</f>
        <v>Invalid</v>
      </c>
      <c r="S1126" t="str">
        <f t="shared" ref="S1126" si="2141">IF(OR(Q1128&gt;0,Q1129&gt;0),"Present","Absent")</f>
        <v>Absent</v>
      </c>
      <c r="T1126" t="str">
        <f t="shared" ref="T1126" si="2142">IF(OR(Q1128&lt;41,Q1129&lt;41),"Ct&lt;41",IF(OR(Q1128&gt;41,Q1129&gt;41),"Ct&gt;41","No Ct"))</f>
        <v>Ct&lt;41</v>
      </c>
      <c r="V1126" t="str">
        <f t="shared" ref="V1126" si="2143">G1126&amp;"_"&amp;I1126&amp;"_"&amp;R1126&amp;"_"&amp;S1126&amp;"_"&amp;T1126</f>
        <v>DL2022036_prypar_Invalid_Absent_Ct&lt;41</v>
      </c>
      <c r="X1126">
        <f t="shared" ref="X1126" si="2144">O1126</f>
        <v>0</v>
      </c>
      <c r="Y1126">
        <f t="shared" ref="Y1126" si="2145">P1127</f>
        <v>0</v>
      </c>
      <c r="Z1126">
        <f t="shared" ref="Z1126" si="2146">Q1128+Q1129</f>
        <v>0</v>
      </c>
    </row>
    <row r="1127" spans="1:26" x14ac:dyDescent="0.25">
      <c r="A1127" t="s">
        <v>158</v>
      </c>
      <c r="B1127" t="s">
        <v>51</v>
      </c>
      <c r="C1127" t="s">
        <v>159</v>
      </c>
      <c r="D1127" t="s">
        <v>25</v>
      </c>
      <c r="E1127" t="s">
        <v>39</v>
      </c>
      <c r="F1127" t="s">
        <v>631</v>
      </c>
      <c r="G1127" t="str">
        <f t="shared" si="2067"/>
        <v>DL2022036</v>
      </c>
      <c r="H1127" t="str">
        <f t="shared" si="2068"/>
        <v>18</v>
      </c>
      <c r="I1127" t="str">
        <f t="shared" si="2069"/>
        <v>prypar</v>
      </c>
      <c r="J1127" t="str">
        <f t="shared" si="2070"/>
        <v>NK</v>
      </c>
      <c r="K1127" t="str">
        <f t="shared" si="2071"/>
        <v>NK</v>
      </c>
      <c r="L1127" t="str">
        <f t="shared" si="2072"/>
        <v>true</v>
      </c>
      <c r="N1127" s="7">
        <f t="shared" si="2080"/>
        <v>0</v>
      </c>
      <c r="O1127" s="7" t="str">
        <f t="shared" si="2081"/>
        <v/>
      </c>
      <c r="P1127" s="7">
        <f t="shared" si="2082"/>
        <v>0</v>
      </c>
      <c r="Q1127" s="7" t="str">
        <f t="shared" si="2083"/>
        <v/>
      </c>
    </row>
    <row r="1128" spans="1:26" x14ac:dyDescent="0.25">
      <c r="A1128" t="s">
        <v>122</v>
      </c>
      <c r="B1128" t="s">
        <v>76</v>
      </c>
      <c r="C1128" t="s">
        <v>123</v>
      </c>
      <c r="D1128" t="s">
        <v>25</v>
      </c>
      <c r="E1128" t="s">
        <v>39</v>
      </c>
      <c r="F1128" t="s">
        <v>631</v>
      </c>
      <c r="G1128" t="str">
        <f t="shared" si="2067"/>
        <v>DL2022036</v>
      </c>
      <c r="H1128" t="str">
        <f t="shared" si="2068"/>
        <v>18</v>
      </c>
      <c r="I1128" t="str">
        <f t="shared" si="2069"/>
        <v>prypar</v>
      </c>
      <c r="J1128" t="str">
        <f t="shared" si="2070"/>
        <v>EP</v>
      </c>
      <c r="K1128" t="str">
        <f t="shared" si="2071"/>
        <v>EP</v>
      </c>
      <c r="L1128" t="str">
        <f t="shared" si="2072"/>
        <v>true</v>
      </c>
      <c r="N1128" s="7">
        <f t="shared" si="2080"/>
        <v>0</v>
      </c>
      <c r="O1128" s="7" t="str">
        <f t="shared" si="2081"/>
        <v/>
      </c>
      <c r="P1128" s="7" t="str">
        <f t="shared" si="2082"/>
        <v/>
      </c>
      <c r="Q1128" s="7">
        <f t="shared" si="2083"/>
        <v>0</v>
      </c>
    </row>
    <row r="1129" spans="1:26" x14ac:dyDescent="0.25">
      <c r="A1129" t="s">
        <v>141</v>
      </c>
      <c r="B1129" t="s">
        <v>76</v>
      </c>
      <c r="C1129" t="s">
        <v>123</v>
      </c>
      <c r="D1129" t="s">
        <v>25</v>
      </c>
      <c r="E1129" t="s">
        <v>39</v>
      </c>
      <c r="F1129" t="s">
        <v>631</v>
      </c>
      <c r="G1129" t="str">
        <f t="shared" si="2067"/>
        <v>DL2022036</v>
      </c>
      <c r="H1129" t="str">
        <f t="shared" si="2068"/>
        <v>18</v>
      </c>
      <c r="I1129" t="str">
        <f t="shared" si="2069"/>
        <v>prypar</v>
      </c>
      <c r="J1129" t="str">
        <f t="shared" si="2070"/>
        <v>EP</v>
      </c>
      <c r="K1129" t="str">
        <f t="shared" si="2071"/>
        <v>EP</v>
      </c>
      <c r="L1129" t="str">
        <f t="shared" si="2072"/>
        <v>true</v>
      </c>
      <c r="N1129" s="7">
        <f t="shared" si="2080"/>
        <v>0</v>
      </c>
      <c r="O1129" s="7" t="str">
        <f t="shared" si="2081"/>
        <v/>
      </c>
      <c r="P1129" s="7" t="str">
        <f t="shared" si="2082"/>
        <v/>
      </c>
      <c r="Q1129" s="7">
        <f t="shared" si="2083"/>
        <v>0</v>
      </c>
    </row>
    <row r="1130" spans="1:26" x14ac:dyDescent="0.25">
      <c r="A1130" t="s">
        <v>184</v>
      </c>
      <c r="B1130" t="s">
        <v>23</v>
      </c>
      <c r="C1130" t="s">
        <v>620</v>
      </c>
      <c r="D1130" t="s">
        <v>25</v>
      </c>
      <c r="E1130" t="s">
        <v>39</v>
      </c>
      <c r="F1130" t="s">
        <v>631</v>
      </c>
      <c r="G1130" t="str">
        <f t="shared" si="2067"/>
        <v>DL2022036</v>
      </c>
      <c r="H1130" t="str">
        <f t="shared" si="2068"/>
        <v>19</v>
      </c>
      <c r="I1130" t="str">
        <f t="shared" si="2069"/>
        <v>gasacu</v>
      </c>
      <c r="J1130" t="str">
        <f t="shared" si="2070"/>
        <v>PK</v>
      </c>
      <c r="K1130" t="str">
        <f t="shared" si="2071"/>
        <v>PK</v>
      </c>
      <c r="L1130" t="str">
        <f t="shared" si="2072"/>
        <v>true</v>
      </c>
      <c r="N1130" s="7">
        <f t="shared" si="2080"/>
        <v>0</v>
      </c>
      <c r="O1130" s="7">
        <f t="shared" si="2081"/>
        <v>0</v>
      </c>
      <c r="P1130" s="7" t="str">
        <f t="shared" si="2082"/>
        <v/>
      </c>
      <c r="Q1130" s="7" t="str">
        <f t="shared" si="2083"/>
        <v/>
      </c>
      <c r="R1130" t="str">
        <f t="shared" ref="R1130" si="2147">IF(AND(O1130&gt;0,P1131=0),"Valid","Invalid")</f>
        <v>Invalid</v>
      </c>
      <c r="S1130" t="str">
        <f t="shared" ref="S1130" si="2148">IF(OR(Q1132&gt;0,Q1133&gt;0),"Present","Absent")</f>
        <v>Absent</v>
      </c>
      <c r="T1130" t="str">
        <f t="shared" ref="T1130" si="2149">IF(OR(Q1132&lt;41,Q1133&lt;41),"Ct&lt;41",IF(OR(Q1132&gt;41,Q1133&gt;41),"Ct&gt;41","No Ct"))</f>
        <v>Ct&lt;41</v>
      </c>
      <c r="V1130" t="str">
        <f t="shared" ref="V1130" si="2150">G1130&amp;"_"&amp;I1130&amp;"_"&amp;R1130&amp;"_"&amp;S1130&amp;"_"&amp;T1130</f>
        <v>DL2022036_gasacu_Invalid_Absent_Ct&lt;41</v>
      </c>
      <c r="X1130">
        <f t="shared" ref="X1130" si="2151">O1130</f>
        <v>0</v>
      </c>
      <c r="Y1130">
        <f t="shared" ref="Y1130" si="2152">P1131</f>
        <v>0</v>
      </c>
      <c r="Z1130">
        <f t="shared" ref="Z1130" si="2153">Q1132+Q1133</f>
        <v>0</v>
      </c>
    </row>
    <row r="1131" spans="1:26" x14ac:dyDescent="0.25">
      <c r="A1131" t="s">
        <v>160</v>
      </c>
      <c r="B1131" t="s">
        <v>51</v>
      </c>
      <c r="C1131" t="s">
        <v>614</v>
      </c>
      <c r="D1131" t="s">
        <v>25</v>
      </c>
      <c r="E1131" t="s">
        <v>39</v>
      </c>
      <c r="F1131" t="s">
        <v>631</v>
      </c>
      <c r="G1131" t="str">
        <f t="shared" si="2067"/>
        <v>DL2022036</v>
      </c>
      <c r="H1131" t="str">
        <f t="shared" si="2068"/>
        <v>19</v>
      </c>
      <c r="I1131" t="str">
        <f t="shared" si="2069"/>
        <v>gasacu</v>
      </c>
      <c r="J1131" t="str">
        <f t="shared" si="2070"/>
        <v>NK</v>
      </c>
      <c r="K1131" t="str">
        <f t="shared" si="2071"/>
        <v>NK</v>
      </c>
      <c r="L1131" t="str">
        <f t="shared" si="2072"/>
        <v>true</v>
      </c>
      <c r="N1131" s="7">
        <f t="shared" si="2080"/>
        <v>0</v>
      </c>
      <c r="O1131" s="7" t="str">
        <f t="shared" si="2081"/>
        <v/>
      </c>
      <c r="P1131" s="7">
        <f t="shared" si="2082"/>
        <v>0</v>
      </c>
      <c r="Q1131" s="7" t="str">
        <f t="shared" si="2083"/>
        <v/>
      </c>
    </row>
    <row r="1132" spans="1:26" x14ac:dyDescent="0.25">
      <c r="A1132" t="s">
        <v>124</v>
      </c>
      <c r="B1132" t="s">
        <v>76</v>
      </c>
      <c r="C1132" t="s">
        <v>608</v>
      </c>
      <c r="D1132" t="s">
        <v>25</v>
      </c>
      <c r="E1132" t="s">
        <v>39</v>
      </c>
      <c r="F1132" t="s">
        <v>631</v>
      </c>
      <c r="G1132" t="str">
        <f t="shared" si="2067"/>
        <v>DL2022036</v>
      </c>
      <c r="H1132" t="str">
        <f t="shared" si="2068"/>
        <v>19</v>
      </c>
      <c r="I1132" t="str">
        <f t="shared" si="2069"/>
        <v>gasacu</v>
      </c>
      <c r="J1132" t="str">
        <f t="shared" si="2070"/>
        <v>EP</v>
      </c>
      <c r="K1132" t="str">
        <f t="shared" si="2071"/>
        <v>EP</v>
      </c>
      <c r="L1132" t="str">
        <f t="shared" si="2072"/>
        <v>true</v>
      </c>
      <c r="N1132" s="7">
        <f t="shared" si="2080"/>
        <v>0</v>
      </c>
      <c r="O1132" s="7" t="str">
        <f t="shared" si="2081"/>
        <v/>
      </c>
      <c r="P1132" s="7" t="str">
        <f t="shared" si="2082"/>
        <v/>
      </c>
      <c r="Q1132" s="7">
        <f t="shared" si="2083"/>
        <v>0</v>
      </c>
    </row>
    <row r="1133" spans="1:26" x14ac:dyDescent="0.25">
      <c r="A1133" t="s">
        <v>142</v>
      </c>
      <c r="B1133" t="s">
        <v>76</v>
      </c>
      <c r="C1133" t="s">
        <v>608</v>
      </c>
      <c r="D1133" t="s">
        <v>25</v>
      </c>
      <c r="E1133" t="s">
        <v>39</v>
      </c>
      <c r="F1133" t="s">
        <v>631</v>
      </c>
      <c r="G1133" t="str">
        <f t="shared" si="2067"/>
        <v>DL2022036</v>
      </c>
      <c r="H1133" t="str">
        <f t="shared" si="2068"/>
        <v>19</v>
      </c>
      <c r="I1133" t="str">
        <f t="shared" si="2069"/>
        <v>gasacu</v>
      </c>
      <c r="J1133" t="str">
        <f t="shared" si="2070"/>
        <v>EP</v>
      </c>
      <c r="K1133" t="str">
        <f t="shared" si="2071"/>
        <v>EP</v>
      </c>
      <c r="L1133" t="str">
        <f t="shared" si="2072"/>
        <v>true</v>
      </c>
      <c r="N1133" s="7">
        <f t="shared" si="2080"/>
        <v>0</v>
      </c>
      <c r="O1133" s="7" t="str">
        <f t="shared" si="2081"/>
        <v/>
      </c>
      <c r="P1133" s="7" t="str">
        <f t="shared" si="2082"/>
        <v/>
      </c>
      <c r="Q1133" s="7">
        <f t="shared" si="2083"/>
        <v>0</v>
      </c>
    </row>
    <row r="1134" spans="1:26" x14ac:dyDescent="0.25">
      <c r="A1134" t="s">
        <v>186</v>
      </c>
      <c r="B1134" t="s">
        <v>23</v>
      </c>
      <c r="C1134" t="s">
        <v>621</v>
      </c>
      <c r="D1134" t="s">
        <v>25</v>
      </c>
      <c r="E1134" t="s">
        <v>39</v>
      </c>
      <c r="F1134" t="s">
        <v>631</v>
      </c>
      <c r="G1134" t="str">
        <f t="shared" si="2067"/>
        <v>DL2022036</v>
      </c>
      <c r="H1134" t="str">
        <f t="shared" si="2068"/>
        <v>20</v>
      </c>
      <c r="I1134" t="str">
        <f t="shared" si="2069"/>
        <v>gasacu</v>
      </c>
      <c r="J1134" t="str">
        <f t="shared" si="2070"/>
        <v>PK</v>
      </c>
      <c r="K1134" t="str">
        <f t="shared" si="2071"/>
        <v>PK</v>
      </c>
      <c r="L1134" t="str">
        <f t="shared" si="2072"/>
        <v>true</v>
      </c>
      <c r="N1134" s="7">
        <f t="shared" si="2080"/>
        <v>0</v>
      </c>
      <c r="O1134" s="7">
        <f t="shared" si="2081"/>
        <v>0</v>
      </c>
      <c r="P1134" s="7" t="str">
        <f t="shared" si="2082"/>
        <v/>
      </c>
      <c r="Q1134" s="7" t="str">
        <f t="shared" si="2083"/>
        <v/>
      </c>
      <c r="R1134" t="str">
        <f t="shared" ref="R1134" si="2154">IF(AND(O1134&gt;0,P1135=0),"Valid","Invalid")</f>
        <v>Invalid</v>
      </c>
      <c r="S1134" t="str">
        <f t="shared" ref="S1134" si="2155">IF(OR(Q1136&gt;0,Q1137&gt;0),"Present","Absent")</f>
        <v>Absent</v>
      </c>
      <c r="T1134" t="str">
        <f t="shared" ref="T1134" si="2156">IF(OR(Q1136&lt;41,Q1137&lt;41),"Ct&lt;41",IF(OR(Q1136&gt;41,Q1137&gt;41),"Ct&gt;41","No Ct"))</f>
        <v>Ct&lt;41</v>
      </c>
      <c r="V1134" t="str">
        <f t="shared" ref="V1134" si="2157">G1134&amp;"_"&amp;I1134&amp;"_"&amp;R1134&amp;"_"&amp;S1134&amp;"_"&amp;T1134</f>
        <v>DL2022036_gasacu_Invalid_Absent_Ct&lt;41</v>
      </c>
      <c r="X1134">
        <f t="shared" ref="X1134" si="2158">O1134</f>
        <v>0</v>
      </c>
      <c r="Y1134">
        <f t="shared" ref="Y1134" si="2159">P1135</f>
        <v>0</v>
      </c>
      <c r="Z1134">
        <f t="shared" ref="Z1134" si="2160">Q1136+Q1137</f>
        <v>0</v>
      </c>
    </row>
    <row r="1135" spans="1:26" x14ac:dyDescent="0.25">
      <c r="A1135" t="s">
        <v>162</v>
      </c>
      <c r="B1135" t="s">
        <v>51</v>
      </c>
      <c r="C1135" t="s">
        <v>615</v>
      </c>
      <c r="D1135" t="s">
        <v>25</v>
      </c>
      <c r="E1135" t="s">
        <v>39</v>
      </c>
      <c r="F1135" t="s">
        <v>631</v>
      </c>
      <c r="G1135" t="str">
        <f t="shared" si="2067"/>
        <v>DL2022036</v>
      </c>
      <c r="H1135" t="str">
        <f t="shared" si="2068"/>
        <v>20</v>
      </c>
      <c r="I1135" t="str">
        <f t="shared" si="2069"/>
        <v>gasacu</v>
      </c>
      <c r="J1135" t="str">
        <f t="shared" si="2070"/>
        <v>NK</v>
      </c>
      <c r="K1135" t="str">
        <f t="shared" si="2071"/>
        <v>NK</v>
      </c>
      <c r="L1135" t="str">
        <f t="shared" si="2072"/>
        <v>true</v>
      </c>
      <c r="N1135" s="7">
        <f t="shared" si="2080"/>
        <v>0</v>
      </c>
      <c r="O1135" s="7" t="str">
        <f t="shared" si="2081"/>
        <v/>
      </c>
      <c r="P1135" s="7">
        <f t="shared" si="2082"/>
        <v>0</v>
      </c>
      <c r="Q1135" s="7" t="str">
        <f t="shared" si="2083"/>
        <v/>
      </c>
    </row>
    <row r="1136" spans="1:26" x14ac:dyDescent="0.25">
      <c r="A1136" t="s">
        <v>126</v>
      </c>
      <c r="B1136" t="s">
        <v>76</v>
      </c>
      <c r="C1136" t="s">
        <v>609</v>
      </c>
      <c r="D1136" t="s">
        <v>25</v>
      </c>
      <c r="E1136" t="s">
        <v>39</v>
      </c>
      <c r="F1136" t="s">
        <v>631</v>
      </c>
      <c r="G1136" t="str">
        <f t="shared" si="2067"/>
        <v>DL2022036</v>
      </c>
      <c r="H1136" t="str">
        <f t="shared" si="2068"/>
        <v>20</v>
      </c>
      <c r="I1136" t="str">
        <f t="shared" si="2069"/>
        <v>gasacu</v>
      </c>
      <c r="J1136" t="str">
        <f t="shared" si="2070"/>
        <v>EP</v>
      </c>
      <c r="K1136" t="str">
        <f t="shared" si="2071"/>
        <v>EP</v>
      </c>
      <c r="L1136" t="str">
        <f t="shared" si="2072"/>
        <v>true</v>
      </c>
      <c r="N1136" s="7">
        <f t="shared" si="2080"/>
        <v>0</v>
      </c>
      <c r="O1136" s="7" t="str">
        <f t="shared" si="2081"/>
        <v/>
      </c>
      <c r="P1136" s="7" t="str">
        <f t="shared" si="2082"/>
        <v/>
      </c>
      <c r="Q1136" s="7">
        <f t="shared" si="2083"/>
        <v>0</v>
      </c>
    </row>
    <row r="1137" spans="1:26" x14ac:dyDescent="0.25">
      <c r="A1137" t="s">
        <v>143</v>
      </c>
      <c r="B1137" t="s">
        <v>76</v>
      </c>
      <c r="C1137" t="s">
        <v>609</v>
      </c>
      <c r="D1137" t="s">
        <v>25</v>
      </c>
      <c r="E1137" t="s">
        <v>39</v>
      </c>
      <c r="F1137" t="s">
        <v>631</v>
      </c>
      <c r="G1137" t="str">
        <f t="shared" si="2067"/>
        <v>DL2022036</v>
      </c>
      <c r="H1137" t="str">
        <f t="shared" si="2068"/>
        <v>20</v>
      </c>
      <c r="I1137" t="str">
        <f t="shared" si="2069"/>
        <v>gasacu</v>
      </c>
      <c r="J1137" t="str">
        <f t="shared" si="2070"/>
        <v>EP</v>
      </c>
      <c r="K1137" t="str">
        <f t="shared" si="2071"/>
        <v>EP</v>
      </c>
      <c r="L1137" t="str">
        <f t="shared" si="2072"/>
        <v>true</v>
      </c>
      <c r="N1137" s="7">
        <f t="shared" si="2080"/>
        <v>0</v>
      </c>
      <c r="O1137" s="7" t="str">
        <f t="shared" si="2081"/>
        <v/>
      </c>
      <c r="P1137" s="7" t="str">
        <f t="shared" si="2082"/>
        <v/>
      </c>
      <c r="Q1137" s="7">
        <f t="shared" si="2083"/>
        <v>0</v>
      </c>
    </row>
    <row r="1138" spans="1:26" x14ac:dyDescent="0.25">
      <c r="A1138" t="s">
        <v>188</v>
      </c>
      <c r="B1138" t="s">
        <v>23</v>
      </c>
      <c r="C1138" t="s">
        <v>189</v>
      </c>
      <c r="D1138" t="s">
        <v>25</v>
      </c>
      <c r="E1138">
        <v>29.63</v>
      </c>
      <c r="F1138" t="s">
        <v>631</v>
      </c>
      <c r="G1138" t="str">
        <f t="shared" si="2067"/>
        <v>DL2022036</v>
      </c>
      <c r="H1138" t="str">
        <f t="shared" si="2068"/>
        <v>21</v>
      </c>
      <c r="I1138" t="str">
        <f t="shared" si="2069"/>
        <v>angang</v>
      </c>
      <c r="J1138" t="str">
        <f t="shared" si="2070"/>
        <v>PK</v>
      </c>
      <c r="K1138" t="str">
        <f t="shared" si="2071"/>
        <v>PK</v>
      </c>
      <c r="L1138" t="str">
        <f t="shared" si="2072"/>
        <v>true</v>
      </c>
      <c r="N1138" s="7">
        <f t="shared" si="2080"/>
        <v>29.63</v>
      </c>
      <c r="O1138" s="7">
        <f t="shared" si="2081"/>
        <v>29.63</v>
      </c>
      <c r="P1138" s="7" t="str">
        <f t="shared" si="2082"/>
        <v/>
      </c>
      <c r="Q1138" s="7" t="str">
        <f t="shared" si="2083"/>
        <v/>
      </c>
      <c r="R1138" t="str">
        <f t="shared" ref="R1138" si="2161">IF(AND(O1138&gt;0,P1139=0),"Valid","Invalid")</f>
        <v>Valid</v>
      </c>
      <c r="S1138" t="str">
        <f t="shared" ref="S1138" si="2162">IF(OR(Q1140&gt;0,Q1141&gt;0),"Present","Absent")</f>
        <v>Absent</v>
      </c>
      <c r="T1138" t="str">
        <f t="shared" ref="T1138" si="2163">IF(OR(Q1140&lt;41,Q1141&lt;41),"Ct&lt;41",IF(OR(Q1140&gt;41,Q1141&gt;41),"Ct&gt;41","No Ct"))</f>
        <v>Ct&lt;41</v>
      </c>
      <c r="V1138" t="str">
        <f t="shared" ref="V1138" si="2164">G1138&amp;"_"&amp;I1138&amp;"_"&amp;R1138&amp;"_"&amp;S1138&amp;"_"&amp;T1138</f>
        <v>DL2022036_angang_Valid_Absent_Ct&lt;41</v>
      </c>
      <c r="X1138">
        <f t="shared" ref="X1138" si="2165">O1138</f>
        <v>29.63</v>
      </c>
      <c r="Y1138">
        <f t="shared" ref="Y1138" si="2166">P1139</f>
        <v>0</v>
      </c>
      <c r="Z1138">
        <f t="shared" ref="Z1138" si="2167">Q1140+Q1141</f>
        <v>0</v>
      </c>
    </row>
    <row r="1139" spans="1:26" x14ac:dyDescent="0.25">
      <c r="A1139" t="s">
        <v>164</v>
      </c>
      <c r="B1139" t="s">
        <v>51</v>
      </c>
      <c r="C1139" t="s">
        <v>165</v>
      </c>
      <c r="D1139" t="s">
        <v>25</v>
      </c>
      <c r="E1139" t="s">
        <v>39</v>
      </c>
      <c r="F1139" t="s">
        <v>631</v>
      </c>
      <c r="G1139" t="str">
        <f t="shared" si="2067"/>
        <v>DL2022036</v>
      </c>
      <c r="H1139" t="str">
        <f t="shared" si="2068"/>
        <v>21</v>
      </c>
      <c r="I1139" t="str">
        <f t="shared" si="2069"/>
        <v>angang</v>
      </c>
      <c r="J1139" t="str">
        <f t="shared" si="2070"/>
        <v>NK</v>
      </c>
      <c r="K1139" t="str">
        <f t="shared" si="2071"/>
        <v>NK</v>
      </c>
      <c r="L1139" t="str">
        <f t="shared" si="2072"/>
        <v>true</v>
      </c>
      <c r="N1139" s="7">
        <f t="shared" si="2080"/>
        <v>0</v>
      </c>
      <c r="O1139" s="7" t="str">
        <f t="shared" si="2081"/>
        <v/>
      </c>
      <c r="P1139" s="7">
        <f t="shared" si="2082"/>
        <v>0</v>
      </c>
      <c r="Q1139" s="7" t="str">
        <f t="shared" si="2083"/>
        <v/>
      </c>
    </row>
    <row r="1140" spans="1:26" x14ac:dyDescent="0.25">
      <c r="A1140" t="s">
        <v>128</v>
      </c>
      <c r="B1140" t="s">
        <v>76</v>
      </c>
      <c r="C1140" t="s">
        <v>129</v>
      </c>
      <c r="D1140" t="s">
        <v>25</v>
      </c>
      <c r="E1140" t="s">
        <v>39</v>
      </c>
      <c r="F1140" t="s">
        <v>631</v>
      </c>
      <c r="G1140" t="str">
        <f t="shared" si="2067"/>
        <v>DL2022036</v>
      </c>
      <c r="H1140" t="str">
        <f t="shared" si="2068"/>
        <v>21</v>
      </c>
      <c r="I1140" t="str">
        <f t="shared" si="2069"/>
        <v>angang</v>
      </c>
      <c r="J1140" t="str">
        <f t="shared" si="2070"/>
        <v>EP</v>
      </c>
      <c r="K1140" t="str">
        <f t="shared" si="2071"/>
        <v>EP</v>
      </c>
      <c r="L1140" t="str">
        <f t="shared" si="2072"/>
        <v>true</v>
      </c>
      <c r="N1140" s="7">
        <f t="shared" si="2080"/>
        <v>0</v>
      </c>
      <c r="O1140" s="7" t="str">
        <f t="shared" si="2081"/>
        <v/>
      </c>
      <c r="P1140" s="7" t="str">
        <f t="shared" si="2082"/>
        <v/>
      </c>
      <c r="Q1140" s="7">
        <f t="shared" si="2083"/>
        <v>0</v>
      </c>
    </row>
    <row r="1141" spans="1:26" x14ac:dyDescent="0.25">
      <c r="A1141" t="s">
        <v>144</v>
      </c>
      <c r="B1141" t="s">
        <v>76</v>
      </c>
      <c r="C1141" t="s">
        <v>129</v>
      </c>
      <c r="D1141" t="s">
        <v>25</v>
      </c>
      <c r="E1141" t="s">
        <v>39</v>
      </c>
      <c r="F1141" t="s">
        <v>631</v>
      </c>
      <c r="G1141" t="str">
        <f t="shared" si="2067"/>
        <v>DL2022036</v>
      </c>
      <c r="H1141" t="str">
        <f t="shared" si="2068"/>
        <v>21</v>
      </c>
      <c r="I1141" t="str">
        <f t="shared" si="2069"/>
        <v>angang</v>
      </c>
      <c r="J1141" t="str">
        <f t="shared" si="2070"/>
        <v>EP</v>
      </c>
      <c r="K1141" t="str">
        <f t="shared" si="2071"/>
        <v>EP</v>
      </c>
      <c r="L1141" t="str">
        <f t="shared" si="2072"/>
        <v>true</v>
      </c>
      <c r="N1141" s="7">
        <f t="shared" si="2080"/>
        <v>0</v>
      </c>
      <c r="O1141" s="7" t="str">
        <f t="shared" si="2081"/>
        <v/>
      </c>
      <c r="P1141" s="7" t="str">
        <f t="shared" si="2082"/>
        <v/>
      </c>
      <c r="Q1141" s="7">
        <f t="shared" si="2083"/>
        <v>0</v>
      </c>
    </row>
    <row r="1142" spans="1:26" x14ac:dyDescent="0.25">
      <c r="A1142" t="s">
        <v>190</v>
      </c>
      <c r="B1142" t="s">
        <v>23</v>
      </c>
      <c r="C1142" t="s">
        <v>191</v>
      </c>
      <c r="D1142" t="s">
        <v>25</v>
      </c>
      <c r="E1142">
        <v>29.94</v>
      </c>
      <c r="F1142" t="s">
        <v>631</v>
      </c>
      <c r="G1142" t="str">
        <f t="shared" si="2067"/>
        <v>DL2022036</v>
      </c>
      <c r="H1142" t="str">
        <f t="shared" si="2068"/>
        <v>22</v>
      </c>
      <c r="I1142" t="str">
        <f t="shared" si="2069"/>
        <v>angang</v>
      </c>
      <c r="J1142" t="str">
        <f t="shared" si="2070"/>
        <v>PK</v>
      </c>
      <c r="K1142" t="str">
        <f t="shared" si="2071"/>
        <v>PK</v>
      </c>
      <c r="L1142" t="str">
        <f t="shared" si="2072"/>
        <v>true</v>
      </c>
      <c r="N1142" s="7">
        <f t="shared" si="2080"/>
        <v>29.94</v>
      </c>
      <c r="O1142" s="7">
        <f t="shared" si="2081"/>
        <v>29.94</v>
      </c>
      <c r="P1142" s="7" t="str">
        <f t="shared" si="2082"/>
        <v/>
      </c>
      <c r="Q1142" s="7" t="str">
        <f t="shared" si="2083"/>
        <v/>
      </c>
      <c r="R1142" t="str">
        <f t="shared" ref="R1142" si="2168">IF(AND(O1142&gt;0,P1143=0),"Valid","Invalid")</f>
        <v>Valid</v>
      </c>
      <c r="S1142" t="str">
        <f t="shared" ref="S1142" si="2169">IF(OR(Q1144&gt;0,Q1145&gt;0),"Present","Absent")</f>
        <v>Present</v>
      </c>
      <c r="T1142" t="str">
        <f t="shared" ref="T1142" si="2170">IF(OR(Q1144&lt;41,Q1145&lt;41),"Ct&lt;41",IF(OR(Q1144&gt;41,Q1145&gt;41),"Ct&gt;41","No Ct"))</f>
        <v>Ct&lt;41</v>
      </c>
      <c r="V1142" t="str">
        <f t="shared" ref="V1142" si="2171">G1142&amp;"_"&amp;I1142&amp;"_"&amp;R1142&amp;"_"&amp;S1142&amp;"_"&amp;T1142</f>
        <v>DL2022036_angang_Valid_Present_Ct&lt;41</v>
      </c>
      <c r="X1142">
        <f t="shared" ref="X1142" si="2172">O1142</f>
        <v>29.94</v>
      </c>
      <c r="Y1142">
        <f t="shared" ref="Y1142" si="2173">P1143</f>
        <v>0</v>
      </c>
      <c r="Z1142">
        <f t="shared" ref="Z1142" si="2174">Q1144+Q1145</f>
        <v>27.42</v>
      </c>
    </row>
    <row r="1143" spans="1:26" x14ac:dyDescent="0.25">
      <c r="A1143" t="s">
        <v>166</v>
      </c>
      <c r="B1143" t="s">
        <v>51</v>
      </c>
      <c r="C1143" t="s">
        <v>167</v>
      </c>
      <c r="D1143" t="s">
        <v>25</v>
      </c>
      <c r="E1143" t="s">
        <v>39</v>
      </c>
      <c r="F1143" t="s">
        <v>631</v>
      </c>
      <c r="G1143" t="str">
        <f t="shared" si="2067"/>
        <v>DL2022036</v>
      </c>
      <c r="H1143" t="str">
        <f t="shared" si="2068"/>
        <v>22</v>
      </c>
      <c r="I1143" t="str">
        <f t="shared" si="2069"/>
        <v>angang</v>
      </c>
      <c r="J1143" t="str">
        <f t="shared" si="2070"/>
        <v>NK</v>
      </c>
      <c r="K1143" t="str">
        <f t="shared" si="2071"/>
        <v>NK</v>
      </c>
      <c r="L1143" t="str">
        <f t="shared" si="2072"/>
        <v>true</v>
      </c>
      <c r="N1143" s="7">
        <f t="shared" si="2080"/>
        <v>0</v>
      </c>
      <c r="O1143" s="7" t="str">
        <f t="shared" si="2081"/>
        <v/>
      </c>
      <c r="P1143" s="7">
        <f t="shared" si="2082"/>
        <v>0</v>
      </c>
      <c r="Q1143" s="7" t="str">
        <f t="shared" si="2083"/>
        <v/>
      </c>
    </row>
    <row r="1144" spans="1:26" x14ac:dyDescent="0.25">
      <c r="A1144" t="s">
        <v>130</v>
      </c>
      <c r="B1144" t="s">
        <v>76</v>
      </c>
      <c r="C1144" t="s">
        <v>131</v>
      </c>
      <c r="D1144" t="s">
        <v>25</v>
      </c>
      <c r="E1144">
        <v>27.42</v>
      </c>
      <c r="F1144" t="s">
        <v>631</v>
      </c>
      <c r="G1144" t="str">
        <f t="shared" si="2067"/>
        <v>DL2022036</v>
      </c>
      <c r="H1144" t="str">
        <f t="shared" si="2068"/>
        <v>22</v>
      </c>
      <c r="I1144" t="str">
        <f t="shared" si="2069"/>
        <v>angang</v>
      </c>
      <c r="J1144" t="str">
        <f t="shared" si="2070"/>
        <v>EP</v>
      </c>
      <c r="K1144" t="str">
        <f t="shared" si="2071"/>
        <v>EP</v>
      </c>
      <c r="L1144" t="str">
        <f t="shared" si="2072"/>
        <v>true</v>
      </c>
      <c r="N1144" s="7">
        <f t="shared" si="2080"/>
        <v>27.42</v>
      </c>
      <c r="O1144" s="7" t="str">
        <f t="shared" si="2081"/>
        <v/>
      </c>
      <c r="P1144" s="7" t="str">
        <f t="shared" si="2082"/>
        <v/>
      </c>
      <c r="Q1144" s="7">
        <f t="shared" si="2083"/>
        <v>27.42</v>
      </c>
    </row>
    <row r="1145" spans="1:26" x14ac:dyDescent="0.25">
      <c r="A1145" t="s">
        <v>145</v>
      </c>
      <c r="B1145" t="s">
        <v>76</v>
      </c>
      <c r="C1145" t="s">
        <v>131</v>
      </c>
      <c r="D1145" t="s">
        <v>25</v>
      </c>
      <c r="E1145" t="s">
        <v>39</v>
      </c>
      <c r="F1145" t="s">
        <v>631</v>
      </c>
      <c r="G1145" t="str">
        <f t="shared" si="2067"/>
        <v>DL2022036</v>
      </c>
      <c r="H1145" t="str">
        <f t="shared" si="2068"/>
        <v>22</v>
      </c>
      <c r="I1145" t="str">
        <f t="shared" si="2069"/>
        <v>angang</v>
      </c>
      <c r="J1145" t="str">
        <f t="shared" si="2070"/>
        <v>EP</v>
      </c>
      <c r="K1145" t="str">
        <f t="shared" si="2071"/>
        <v>EP</v>
      </c>
      <c r="L1145" t="str">
        <f t="shared" si="2072"/>
        <v>true</v>
      </c>
      <c r="N1145" s="7">
        <f t="shared" si="2080"/>
        <v>0</v>
      </c>
      <c r="O1145" s="7" t="str">
        <f t="shared" si="2081"/>
        <v/>
      </c>
      <c r="P1145" s="7" t="str">
        <f t="shared" si="2082"/>
        <v/>
      </c>
      <c r="Q1145" s="7">
        <f t="shared" si="2083"/>
        <v>0</v>
      </c>
    </row>
    <row r="1146" spans="1:26" x14ac:dyDescent="0.25">
      <c r="A1146" t="s">
        <v>192</v>
      </c>
      <c r="B1146" t="s">
        <v>23</v>
      </c>
      <c r="C1146" t="s">
        <v>193</v>
      </c>
      <c r="D1146" t="s">
        <v>25</v>
      </c>
      <c r="E1146">
        <v>25.48</v>
      </c>
      <c r="F1146" t="s">
        <v>631</v>
      </c>
      <c r="G1146" t="str">
        <f t="shared" si="2067"/>
        <v>DL2022036</v>
      </c>
      <c r="H1146" t="str">
        <f t="shared" si="2068"/>
        <v>23</v>
      </c>
      <c r="I1146" t="str">
        <f t="shared" si="2069"/>
        <v>neomel</v>
      </c>
      <c r="J1146" t="str">
        <f t="shared" si="2070"/>
        <v>PK</v>
      </c>
      <c r="K1146" t="str">
        <f t="shared" si="2071"/>
        <v>PK</v>
      </c>
      <c r="L1146" t="str">
        <f t="shared" si="2072"/>
        <v>true</v>
      </c>
      <c r="N1146" s="7">
        <f t="shared" si="2080"/>
        <v>25.48</v>
      </c>
      <c r="O1146" s="7">
        <f t="shared" si="2081"/>
        <v>25.48</v>
      </c>
      <c r="P1146" s="7" t="str">
        <f t="shared" si="2082"/>
        <v/>
      </c>
      <c r="Q1146" s="7" t="str">
        <f t="shared" si="2083"/>
        <v/>
      </c>
      <c r="R1146" t="str">
        <f t="shared" ref="R1146" si="2175">IF(AND(O1146&gt;0,P1147=0),"Valid","Invalid")</f>
        <v>Valid</v>
      </c>
      <c r="S1146" t="str">
        <f t="shared" ref="S1146" si="2176">IF(OR(Q1148&gt;0,Q1149&gt;0),"Present","Absent")</f>
        <v>Absent</v>
      </c>
      <c r="T1146" t="str">
        <f t="shared" ref="T1146" si="2177">IF(OR(Q1148&lt;41,Q1149&lt;41),"Ct&lt;41",IF(OR(Q1148&gt;41,Q1149&gt;41),"Ct&gt;41","No Ct"))</f>
        <v>Ct&lt;41</v>
      </c>
      <c r="V1146" t="str">
        <f t="shared" ref="V1146" si="2178">G1146&amp;"_"&amp;I1146&amp;"_"&amp;R1146&amp;"_"&amp;S1146&amp;"_"&amp;T1146</f>
        <v>DL2022036_neomel_Valid_Absent_Ct&lt;41</v>
      </c>
      <c r="X1146">
        <f t="shared" ref="X1146" si="2179">O1146</f>
        <v>25.48</v>
      </c>
      <c r="Y1146">
        <f t="shared" ref="Y1146" si="2180">P1147</f>
        <v>0</v>
      </c>
      <c r="Z1146">
        <f t="shared" ref="Z1146" si="2181">Q1148+Q1149</f>
        <v>0</v>
      </c>
    </row>
    <row r="1147" spans="1:26" x14ac:dyDescent="0.25">
      <c r="A1147" t="s">
        <v>168</v>
      </c>
      <c r="B1147" t="s">
        <v>51</v>
      </c>
      <c r="C1147" t="s">
        <v>169</v>
      </c>
      <c r="D1147" t="s">
        <v>25</v>
      </c>
      <c r="E1147" t="s">
        <v>39</v>
      </c>
      <c r="F1147" t="s">
        <v>631</v>
      </c>
      <c r="G1147" t="str">
        <f t="shared" si="2067"/>
        <v>DL2022036</v>
      </c>
      <c r="H1147" t="str">
        <f t="shared" si="2068"/>
        <v>23</v>
      </c>
      <c r="I1147" t="str">
        <f t="shared" si="2069"/>
        <v>neomel</v>
      </c>
      <c r="J1147" t="str">
        <f t="shared" si="2070"/>
        <v>NK</v>
      </c>
      <c r="K1147" t="str">
        <f t="shared" si="2071"/>
        <v>NK</v>
      </c>
      <c r="L1147" t="str">
        <f t="shared" si="2072"/>
        <v>true</v>
      </c>
      <c r="N1147" s="7">
        <f t="shared" si="2080"/>
        <v>0</v>
      </c>
      <c r="O1147" s="7" t="str">
        <f t="shared" si="2081"/>
        <v/>
      </c>
      <c r="P1147" s="7">
        <f t="shared" si="2082"/>
        <v>0</v>
      </c>
      <c r="Q1147" s="7" t="str">
        <f t="shared" si="2083"/>
        <v/>
      </c>
    </row>
    <row r="1148" spans="1:26" x14ac:dyDescent="0.25">
      <c r="A1148" t="s">
        <v>132</v>
      </c>
      <c r="B1148" t="s">
        <v>76</v>
      </c>
      <c r="C1148" t="s">
        <v>133</v>
      </c>
      <c r="D1148" t="s">
        <v>25</v>
      </c>
      <c r="E1148" t="s">
        <v>39</v>
      </c>
      <c r="F1148" t="s">
        <v>631</v>
      </c>
      <c r="G1148" t="str">
        <f t="shared" si="2067"/>
        <v>DL2022036</v>
      </c>
      <c r="H1148" t="str">
        <f t="shared" si="2068"/>
        <v>23</v>
      </c>
      <c r="I1148" t="str">
        <f t="shared" si="2069"/>
        <v>neomel</v>
      </c>
      <c r="J1148" t="str">
        <f t="shared" si="2070"/>
        <v>EP</v>
      </c>
      <c r="K1148" t="str">
        <f t="shared" si="2071"/>
        <v>EP</v>
      </c>
      <c r="L1148" t="str">
        <f t="shared" si="2072"/>
        <v>true</v>
      </c>
      <c r="N1148" s="7">
        <f t="shared" si="2080"/>
        <v>0</v>
      </c>
      <c r="O1148" s="7" t="str">
        <f t="shared" si="2081"/>
        <v/>
      </c>
      <c r="P1148" s="7" t="str">
        <f t="shared" si="2082"/>
        <v/>
      </c>
      <c r="Q1148" s="7">
        <f t="shared" si="2083"/>
        <v>0</v>
      </c>
    </row>
    <row r="1149" spans="1:26" x14ac:dyDescent="0.25">
      <c r="A1149" t="s">
        <v>146</v>
      </c>
      <c r="B1149" t="s">
        <v>76</v>
      </c>
      <c r="C1149" t="s">
        <v>133</v>
      </c>
      <c r="D1149" t="s">
        <v>25</v>
      </c>
      <c r="E1149" t="s">
        <v>39</v>
      </c>
      <c r="F1149" t="s">
        <v>631</v>
      </c>
      <c r="G1149" t="str">
        <f t="shared" si="2067"/>
        <v>DL2022036</v>
      </c>
      <c r="H1149" t="str">
        <f t="shared" si="2068"/>
        <v>23</v>
      </c>
      <c r="I1149" t="str">
        <f t="shared" si="2069"/>
        <v>neomel</v>
      </c>
      <c r="J1149" t="str">
        <f t="shared" si="2070"/>
        <v>EP</v>
      </c>
      <c r="K1149" t="str">
        <f t="shared" si="2071"/>
        <v>EP</v>
      </c>
      <c r="L1149" t="str">
        <f t="shared" si="2072"/>
        <v>true</v>
      </c>
      <c r="N1149" s="7">
        <f t="shared" si="2080"/>
        <v>0</v>
      </c>
      <c r="O1149" s="7" t="str">
        <f t="shared" si="2081"/>
        <v/>
      </c>
      <c r="P1149" s="7" t="str">
        <f t="shared" si="2082"/>
        <v/>
      </c>
      <c r="Q1149" s="7">
        <f t="shared" si="2083"/>
        <v>0</v>
      </c>
    </row>
    <row r="1150" spans="1:26" x14ac:dyDescent="0.25">
      <c r="A1150" t="s">
        <v>194</v>
      </c>
      <c r="B1150" t="s">
        <v>23</v>
      </c>
      <c r="C1150" t="s">
        <v>195</v>
      </c>
      <c r="D1150" t="s">
        <v>25</v>
      </c>
      <c r="E1150">
        <v>22.11</v>
      </c>
      <c r="F1150" t="s">
        <v>631</v>
      </c>
      <c r="G1150" t="str">
        <f t="shared" si="2067"/>
        <v>DL2022036</v>
      </c>
      <c r="H1150" t="str">
        <f t="shared" si="2068"/>
        <v>24</v>
      </c>
      <c r="I1150" t="str">
        <f t="shared" si="2069"/>
        <v>neomel</v>
      </c>
      <c r="J1150" t="str">
        <f t="shared" si="2070"/>
        <v>PK</v>
      </c>
      <c r="K1150" t="str">
        <f t="shared" si="2071"/>
        <v>PK</v>
      </c>
      <c r="L1150" t="str">
        <f t="shared" si="2072"/>
        <v>true</v>
      </c>
      <c r="N1150" s="7">
        <f t="shared" si="2080"/>
        <v>22.11</v>
      </c>
      <c r="O1150" s="7">
        <f t="shared" si="2081"/>
        <v>22.11</v>
      </c>
      <c r="P1150" s="7" t="str">
        <f t="shared" si="2082"/>
        <v/>
      </c>
      <c r="Q1150" s="7" t="str">
        <f t="shared" si="2083"/>
        <v/>
      </c>
      <c r="R1150" t="str">
        <f t="shared" ref="R1150" si="2182">IF(AND(O1150&gt;0,P1151=0),"Valid","Invalid")</f>
        <v>Invalid</v>
      </c>
      <c r="S1150" t="str">
        <f t="shared" ref="S1150" si="2183">IF(OR(Q1152&gt;0,Q1153&gt;0),"Present","Absent")</f>
        <v>Present</v>
      </c>
      <c r="T1150" t="str">
        <f t="shared" ref="T1150" si="2184">IF(OR(Q1152&lt;41,Q1153&lt;41),"Ct&lt;41",IF(OR(Q1152&gt;41,Q1153&gt;41),"Ct&gt;41","No Ct"))</f>
        <v>Ct&lt;41</v>
      </c>
      <c r="V1150" t="str">
        <f t="shared" ref="V1150" si="2185">G1150&amp;"_"&amp;I1150&amp;"_"&amp;R1150&amp;"_"&amp;S1150&amp;"_"&amp;T1150</f>
        <v>DL2022036_neomel_Invalid_Present_Ct&lt;41</v>
      </c>
      <c r="X1150">
        <f t="shared" ref="X1150" si="2186">O1150</f>
        <v>22.11</v>
      </c>
      <c r="Y1150">
        <f t="shared" ref="Y1150" si="2187">P1151</f>
        <v>30.7</v>
      </c>
      <c r="Z1150">
        <f t="shared" ref="Z1150" si="2188">Q1152+Q1153</f>
        <v>66.44</v>
      </c>
    </row>
    <row r="1151" spans="1:26" x14ac:dyDescent="0.25">
      <c r="A1151" t="s">
        <v>170</v>
      </c>
      <c r="B1151" t="s">
        <v>51</v>
      </c>
      <c r="C1151" t="s">
        <v>171</v>
      </c>
      <c r="D1151" t="s">
        <v>25</v>
      </c>
      <c r="E1151">
        <v>30.7</v>
      </c>
      <c r="F1151" t="s">
        <v>631</v>
      </c>
      <c r="G1151" t="str">
        <f t="shared" si="2067"/>
        <v>DL2022036</v>
      </c>
      <c r="H1151" t="str">
        <f t="shared" si="2068"/>
        <v>24</v>
      </c>
      <c r="I1151" t="str">
        <f t="shared" si="2069"/>
        <v>neomel</v>
      </c>
      <c r="J1151" t="str">
        <f t="shared" si="2070"/>
        <v>NK</v>
      </c>
      <c r="K1151" t="str">
        <f t="shared" si="2071"/>
        <v>NK</v>
      </c>
      <c r="L1151" t="str">
        <f t="shared" si="2072"/>
        <v>true</v>
      </c>
      <c r="N1151" s="7">
        <f t="shared" si="2080"/>
        <v>30.7</v>
      </c>
      <c r="O1151" s="7" t="str">
        <f t="shared" si="2081"/>
        <v/>
      </c>
      <c r="P1151" s="7">
        <f t="shared" si="2082"/>
        <v>30.7</v>
      </c>
      <c r="Q1151" s="7" t="str">
        <f t="shared" si="2083"/>
        <v/>
      </c>
    </row>
    <row r="1152" spans="1:26" x14ac:dyDescent="0.25">
      <c r="A1152" t="s">
        <v>134</v>
      </c>
      <c r="B1152" t="s">
        <v>76</v>
      </c>
      <c r="C1152" t="s">
        <v>135</v>
      </c>
      <c r="D1152" t="s">
        <v>25</v>
      </c>
      <c r="E1152">
        <v>34.520000000000003</v>
      </c>
      <c r="F1152" t="s">
        <v>631</v>
      </c>
      <c r="G1152" t="str">
        <f t="shared" si="2067"/>
        <v>DL2022036</v>
      </c>
      <c r="H1152" t="str">
        <f t="shared" si="2068"/>
        <v>24</v>
      </c>
      <c r="I1152" t="str">
        <f t="shared" si="2069"/>
        <v>neomel</v>
      </c>
      <c r="J1152" t="str">
        <f t="shared" si="2070"/>
        <v>EP</v>
      </c>
      <c r="K1152" t="str">
        <f t="shared" si="2071"/>
        <v>EP</v>
      </c>
      <c r="L1152" t="str">
        <f t="shared" si="2072"/>
        <v>true</v>
      </c>
      <c r="N1152" s="7">
        <f t="shared" si="2080"/>
        <v>34.520000000000003</v>
      </c>
      <c r="O1152" s="7" t="str">
        <f t="shared" si="2081"/>
        <v/>
      </c>
      <c r="P1152" s="7" t="str">
        <f t="shared" si="2082"/>
        <v/>
      </c>
      <c r="Q1152" s="7">
        <f t="shared" si="2083"/>
        <v>34.520000000000003</v>
      </c>
    </row>
    <row r="1153" spans="1:26" x14ac:dyDescent="0.25">
      <c r="A1153" t="s">
        <v>147</v>
      </c>
      <c r="B1153" t="s">
        <v>76</v>
      </c>
      <c r="C1153" t="s">
        <v>135</v>
      </c>
      <c r="D1153" t="s">
        <v>25</v>
      </c>
      <c r="E1153">
        <v>31.92</v>
      </c>
      <c r="F1153" t="s">
        <v>631</v>
      </c>
      <c r="G1153" t="str">
        <f t="shared" si="2067"/>
        <v>DL2022036</v>
      </c>
      <c r="H1153" t="str">
        <f t="shared" si="2068"/>
        <v>24</v>
      </c>
      <c r="I1153" t="str">
        <f t="shared" si="2069"/>
        <v>neomel</v>
      </c>
      <c r="J1153" t="str">
        <f t="shared" si="2070"/>
        <v>EP</v>
      </c>
      <c r="K1153" t="str">
        <f t="shared" si="2071"/>
        <v>EP</v>
      </c>
      <c r="L1153" t="str">
        <f t="shared" si="2072"/>
        <v>true</v>
      </c>
      <c r="N1153" s="7">
        <f t="shared" si="2080"/>
        <v>31.92</v>
      </c>
      <c r="O1153" s="7" t="str">
        <f t="shared" si="2081"/>
        <v/>
      </c>
      <c r="P1153" s="7" t="str">
        <f t="shared" si="2082"/>
        <v/>
      </c>
      <c r="Q1153" s="7">
        <f t="shared" si="2083"/>
        <v>31.92</v>
      </c>
    </row>
    <row r="1154" spans="1:26" x14ac:dyDescent="0.25">
      <c r="A1154" t="s">
        <v>22</v>
      </c>
      <c r="B1154" t="s">
        <v>23</v>
      </c>
      <c r="C1154" t="s">
        <v>24</v>
      </c>
      <c r="D1154" t="s">
        <v>25</v>
      </c>
      <c r="E1154">
        <v>30.2</v>
      </c>
      <c r="F1154" t="s">
        <v>717</v>
      </c>
      <c r="G1154" t="str">
        <f t="shared" ref="G1154:G1217" si="2189">MID(F1154,10,9)</f>
        <v>DL2022038</v>
      </c>
      <c r="H1154" t="str">
        <f t="shared" ref="H1154:H1217" si="2190">LEFT(C1154,2)</f>
        <v>01</v>
      </c>
      <c r="I1154" t="str">
        <f t="shared" ref="I1154:I1217" si="2191">MID(C1154,4,6)</f>
        <v>perflu</v>
      </c>
      <c r="J1154" t="str">
        <f t="shared" ref="J1154:J1217" si="2192">RIGHT(C1154,2)</f>
        <v>PK</v>
      </c>
      <c r="K1154" t="str">
        <f t="shared" ref="K1154:K1217" si="2193">IF(TRIM(B1154)="Standard","PK",IF(TRIM(B1154)="NTC","NK",IF(TRIM(B1154)="Unknown","EP")))</f>
        <v>PK</v>
      </c>
      <c r="L1154" t="str">
        <f t="shared" ref="L1154:L1217" si="2194">IF(J1154=K1154,"true","false")</f>
        <v>true</v>
      </c>
      <c r="N1154" s="7">
        <f t="shared" si="2080"/>
        <v>30.2</v>
      </c>
      <c r="O1154" s="7">
        <f t="shared" si="2081"/>
        <v>30.2</v>
      </c>
      <c r="P1154" s="7" t="str">
        <f t="shared" si="2082"/>
        <v/>
      </c>
      <c r="Q1154" s="7" t="str">
        <f t="shared" si="2083"/>
        <v/>
      </c>
      <c r="R1154" t="str">
        <f t="shared" ref="R1154" si="2195">IF(AND(O1154&gt;0,P1155=0),"Valid","Invalid")</f>
        <v>Valid</v>
      </c>
      <c r="S1154" t="str">
        <f t="shared" ref="S1154" si="2196">IF(OR(Q1156&gt;0,Q1157&gt;0),"Present","Absent")</f>
        <v>Absent</v>
      </c>
      <c r="T1154" t="str">
        <f t="shared" ref="T1154" si="2197">IF(OR(Q1156&lt;41,Q1157&lt;41),"Ct&lt;41",IF(OR(Q1156&gt;41,Q1157&gt;41),"Ct&gt;41","No Ct"))</f>
        <v>Ct&lt;41</v>
      </c>
      <c r="V1154" t="str">
        <f t="shared" ref="V1154" si="2198">G1154&amp;"_"&amp;I1154&amp;"_"&amp;R1154&amp;"_"&amp;S1154&amp;"_"&amp;T1154</f>
        <v>DL2022038_perflu_Valid_Absent_Ct&lt;41</v>
      </c>
      <c r="X1154">
        <f t="shared" ref="X1154" si="2199">O1154</f>
        <v>30.2</v>
      </c>
      <c r="Y1154">
        <f t="shared" ref="Y1154" si="2200">P1155</f>
        <v>0</v>
      </c>
      <c r="Z1154">
        <f t="shared" ref="Z1154" si="2201">Q1156+Q1157</f>
        <v>0</v>
      </c>
    </row>
    <row r="1155" spans="1:26" x14ac:dyDescent="0.25">
      <c r="A1155" t="s">
        <v>50</v>
      </c>
      <c r="B1155" t="s">
        <v>51</v>
      </c>
      <c r="C1155" t="s">
        <v>52</v>
      </c>
      <c r="D1155" t="s">
        <v>25</v>
      </c>
      <c r="E1155" t="s">
        <v>39</v>
      </c>
      <c r="F1155" t="s">
        <v>717</v>
      </c>
      <c r="G1155" t="str">
        <f t="shared" si="2189"/>
        <v>DL2022038</v>
      </c>
      <c r="H1155" t="str">
        <f t="shared" si="2190"/>
        <v>01</v>
      </c>
      <c r="I1155" t="str">
        <f t="shared" si="2191"/>
        <v>perflu</v>
      </c>
      <c r="J1155" t="str">
        <f t="shared" si="2192"/>
        <v>NK</v>
      </c>
      <c r="K1155" t="str">
        <f t="shared" si="2193"/>
        <v>NK</v>
      </c>
      <c r="L1155" t="str">
        <f t="shared" si="2194"/>
        <v>true</v>
      </c>
      <c r="N1155" s="7">
        <f t="shared" ref="N1155:N1218" si="2202">IF(TRIM(E1155)="No Cq",0,E1155)</f>
        <v>0</v>
      </c>
      <c r="O1155" s="7" t="str">
        <f t="shared" ref="O1155:O1218" si="2203">IF(TRIM(B1155)="Standard",N1155,"")</f>
        <v/>
      </c>
      <c r="P1155" s="7">
        <f t="shared" ref="P1155:P1218" si="2204">IF(TRIM(B1155)="NTC",N1155,"")</f>
        <v>0</v>
      </c>
      <c r="Q1155" s="7" t="str">
        <f t="shared" ref="Q1155:Q1218" si="2205">IF(TRIM(B1155)="Unknown",N1155,"")</f>
        <v/>
      </c>
    </row>
    <row r="1156" spans="1:26" x14ac:dyDescent="0.25">
      <c r="A1156" t="s">
        <v>75</v>
      </c>
      <c r="B1156" t="s">
        <v>76</v>
      </c>
      <c r="C1156" t="s">
        <v>77</v>
      </c>
      <c r="D1156" t="s">
        <v>25</v>
      </c>
      <c r="E1156" t="s">
        <v>39</v>
      </c>
      <c r="F1156" t="s">
        <v>717</v>
      </c>
      <c r="G1156" t="str">
        <f t="shared" si="2189"/>
        <v>DL2022038</v>
      </c>
      <c r="H1156" t="str">
        <f t="shared" si="2190"/>
        <v>01</v>
      </c>
      <c r="I1156" t="str">
        <f t="shared" si="2191"/>
        <v>perflu</v>
      </c>
      <c r="J1156" t="str">
        <f t="shared" si="2192"/>
        <v>EP</v>
      </c>
      <c r="K1156" t="str">
        <f t="shared" si="2193"/>
        <v>EP</v>
      </c>
      <c r="L1156" t="str">
        <f t="shared" si="2194"/>
        <v>true</v>
      </c>
      <c r="N1156" s="7">
        <f t="shared" si="2202"/>
        <v>0</v>
      </c>
      <c r="O1156" s="7" t="str">
        <f t="shared" si="2203"/>
        <v/>
      </c>
      <c r="P1156" s="7" t="str">
        <f t="shared" si="2204"/>
        <v/>
      </c>
      <c r="Q1156" s="7">
        <f t="shared" si="2205"/>
        <v>0</v>
      </c>
    </row>
    <row r="1157" spans="1:26" x14ac:dyDescent="0.25">
      <c r="A1157" t="s">
        <v>100</v>
      </c>
      <c r="B1157" t="s">
        <v>76</v>
      </c>
      <c r="C1157" t="s">
        <v>77</v>
      </c>
      <c r="D1157" t="s">
        <v>25</v>
      </c>
      <c r="E1157" t="s">
        <v>39</v>
      </c>
      <c r="F1157" t="s">
        <v>717</v>
      </c>
      <c r="G1157" t="str">
        <f t="shared" si="2189"/>
        <v>DL2022038</v>
      </c>
      <c r="H1157" t="str">
        <f t="shared" si="2190"/>
        <v>01</v>
      </c>
      <c r="I1157" t="str">
        <f t="shared" si="2191"/>
        <v>perflu</v>
      </c>
      <c r="J1157" t="str">
        <f t="shared" si="2192"/>
        <v>EP</v>
      </c>
      <c r="K1157" t="str">
        <f t="shared" si="2193"/>
        <v>EP</v>
      </c>
      <c r="L1157" t="str">
        <f t="shared" si="2194"/>
        <v>true</v>
      </c>
      <c r="N1157" s="7">
        <f t="shared" si="2202"/>
        <v>0</v>
      </c>
      <c r="O1157" s="7" t="str">
        <f t="shared" si="2203"/>
        <v/>
      </c>
      <c r="P1157" s="7" t="str">
        <f t="shared" si="2204"/>
        <v/>
      </c>
      <c r="Q1157" s="7">
        <f t="shared" si="2205"/>
        <v>0</v>
      </c>
    </row>
    <row r="1158" spans="1:26" x14ac:dyDescent="0.25">
      <c r="A1158" t="s">
        <v>27</v>
      </c>
      <c r="B1158" t="s">
        <v>23</v>
      </c>
      <c r="C1158" t="s">
        <v>28</v>
      </c>
      <c r="D1158" t="s">
        <v>25</v>
      </c>
      <c r="E1158">
        <v>30.55</v>
      </c>
      <c r="F1158" t="s">
        <v>717</v>
      </c>
      <c r="G1158" t="str">
        <f t="shared" si="2189"/>
        <v>DL2022038</v>
      </c>
      <c r="H1158" t="str">
        <f t="shared" si="2190"/>
        <v>02</v>
      </c>
      <c r="I1158" t="str">
        <f t="shared" si="2191"/>
        <v>perflu</v>
      </c>
      <c r="J1158" t="str">
        <f t="shared" si="2192"/>
        <v>PK</v>
      </c>
      <c r="K1158" t="str">
        <f t="shared" si="2193"/>
        <v>PK</v>
      </c>
      <c r="L1158" t="str">
        <f t="shared" si="2194"/>
        <v>true</v>
      </c>
      <c r="N1158" s="7">
        <f t="shared" si="2202"/>
        <v>30.55</v>
      </c>
      <c r="O1158" s="7">
        <f t="shared" si="2203"/>
        <v>30.55</v>
      </c>
      <c r="P1158" s="7" t="str">
        <f t="shared" si="2204"/>
        <v/>
      </c>
      <c r="Q1158" s="7" t="str">
        <f t="shared" si="2205"/>
        <v/>
      </c>
      <c r="R1158" t="str">
        <f t="shared" ref="R1158" si="2206">IF(AND(O1158&gt;0,P1159=0),"Valid","Invalid")</f>
        <v>Valid</v>
      </c>
      <c r="S1158" t="str">
        <f t="shared" ref="S1158" si="2207">IF(OR(Q1160&gt;0,Q1161&gt;0),"Present","Absent")</f>
        <v>Absent</v>
      </c>
      <c r="T1158" t="str">
        <f t="shared" ref="T1158" si="2208">IF(OR(Q1160&lt;41,Q1161&lt;41),"Ct&lt;41",IF(OR(Q1160&gt;41,Q1161&gt;41),"Ct&gt;41","No Ct"))</f>
        <v>Ct&lt;41</v>
      </c>
      <c r="V1158" t="str">
        <f t="shared" ref="V1158" si="2209">G1158&amp;"_"&amp;I1158&amp;"_"&amp;R1158&amp;"_"&amp;S1158&amp;"_"&amp;T1158</f>
        <v>DL2022038_perflu_Valid_Absent_Ct&lt;41</v>
      </c>
      <c r="X1158">
        <f t="shared" ref="X1158" si="2210">O1158</f>
        <v>30.55</v>
      </c>
      <c r="Y1158">
        <f t="shared" ref="Y1158" si="2211">P1159</f>
        <v>0</v>
      </c>
      <c r="Z1158">
        <f t="shared" ref="Z1158" si="2212">Q1160+Q1161</f>
        <v>0</v>
      </c>
    </row>
    <row r="1159" spans="1:26" x14ac:dyDescent="0.25">
      <c r="A1159" t="s">
        <v>53</v>
      </c>
      <c r="B1159" t="s">
        <v>51</v>
      </c>
      <c r="C1159" t="s">
        <v>54</v>
      </c>
      <c r="D1159" t="s">
        <v>25</v>
      </c>
      <c r="E1159" t="s">
        <v>39</v>
      </c>
      <c r="F1159" t="s">
        <v>717</v>
      </c>
      <c r="G1159" t="str">
        <f t="shared" si="2189"/>
        <v>DL2022038</v>
      </c>
      <c r="H1159" t="str">
        <f t="shared" si="2190"/>
        <v>02</v>
      </c>
      <c r="I1159" t="str">
        <f t="shared" si="2191"/>
        <v>perflu</v>
      </c>
      <c r="J1159" t="str">
        <f t="shared" si="2192"/>
        <v>NK</v>
      </c>
      <c r="K1159" t="str">
        <f t="shared" si="2193"/>
        <v>NK</v>
      </c>
      <c r="L1159" t="str">
        <f t="shared" si="2194"/>
        <v>true</v>
      </c>
      <c r="N1159" s="7">
        <f t="shared" si="2202"/>
        <v>0</v>
      </c>
      <c r="O1159" s="7" t="str">
        <f t="shared" si="2203"/>
        <v/>
      </c>
      <c r="P1159" s="7">
        <f t="shared" si="2204"/>
        <v>0</v>
      </c>
      <c r="Q1159" s="7" t="str">
        <f t="shared" si="2205"/>
        <v/>
      </c>
    </row>
    <row r="1160" spans="1:26" x14ac:dyDescent="0.25">
      <c r="A1160" t="s">
        <v>78</v>
      </c>
      <c r="B1160" t="s">
        <v>76</v>
      </c>
      <c r="C1160" t="s">
        <v>79</v>
      </c>
      <c r="D1160" t="s">
        <v>25</v>
      </c>
      <c r="E1160" t="s">
        <v>39</v>
      </c>
      <c r="F1160" t="s">
        <v>717</v>
      </c>
      <c r="G1160" t="str">
        <f t="shared" si="2189"/>
        <v>DL2022038</v>
      </c>
      <c r="H1160" t="str">
        <f t="shared" si="2190"/>
        <v>02</v>
      </c>
      <c r="I1160" t="str">
        <f t="shared" si="2191"/>
        <v>perflu</v>
      </c>
      <c r="J1160" t="str">
        <f t="shared" si="2192"/>
        <v>EP</v>
      </c>
      <c r="K1160" t="str">
        <f t="shared" si="2193"/>
        <v>EP</v>
      </c>
      <c r="L1160" t="str">
        <f t="shared" si="2194"/>
        <v>true</v>
      </c>
      <c r="N1160" s="7">
        <f t="shared" si="2202"/>
        <v>0</v>
      </c>
      <c r="O1160" s="7" t="str">
        <f t="shared" si="2203"/>
        <v/>
      </c>
      <c r="P1160" s="7" t="str">
        <f t="shared" si="2204"/>
        <v/>
      </c>
      <c r="Q1160" s="7">
        <f t="shared" si="2205"/>
        <v>0</v>
      </c>
    </row>
    <row r="1161" spans="1:26" x14ac:dyDescent="0.25">
      <c r="A1161" t="s">
        <v>101</v>
      </c>
      <c r="B1161" t="s">
        <v>76</v>
      </c>
      <c r="C1161" t="s">
        <v>79</v>
      </c>
      <c r="D1161" t="s">
        <v>25</v>
      </c>
      <c r="E1161" t="s">
        <v>39</v>
      </c>
      <c r="F1161" t="s">
        <v>717</v>
      </c>
      <c r="G1161" t="str">
        <f t="shared" si="2189"/>
        <v>DL2022038</v>
      </c>
      <c r="H1161" t="str">
        <f t="shared" si="2190"/>
        <v>02</v>
      </c>
      <c r="I1161" t="str">
        <f t="shared" si="2191"/>
        <v>perflu</v>
      </c>
      <c r="J1161" t="str">
        <f t="shared" si="2192"/>
        <v>EP</v>
      </c>
      <c r="K1161" t="str">
        <f t="shared" si="2193"/>
        <v>EP</v>
      </c>
      <c r="L1161" t="str">
        <f t="shared" si="2194"/>
        <v>true</v>
      </c>
      <c r="N1161" s="7">
        <f t="shared" si="2202"/>
        <v>0</v>
      </c>
      <c r="O1161" s="7" t="str">
        <f t="shared" si="2203"/>
        <v/>
      </c>
      <c r="P1161" s="7" t="str">
        <f t="shared" si="2204"/>
        <v/>
      </c>
      <c r="Q1161" s="7">
        <f t="shared" si="2205"/>
        <v>0</v>
      </c>
    </row>
    <row r="1162" spans="1:26" x14ac:dyDescent="0.25">
      <c r="A1162" t="s">
        <v>29</v>
      </c>
      <c r="B1162" t="s">
        <v>23</v>
      </c>
      <c r="C1162" t="s">
        <v>30</v>
      </c>
      <c r="D1162" t="s">
        <v>25</v>
      </c>
      <c r="E1162">
        <v>25.6</v>
      </c>
      <c r="F1162" t="s">
        <v>717</v>
      </c>
      <c r="G1162" t="str">
        <f t="shared" si="2189"/>
        <v>DL2022038</v>
      </c>
      <c r="H1162" t="str">
        <f t="shared" si="2190"/>
        <v>03</v>
      </c>
      <c r="I1162" t="str">
        <f t="shared" si="2191"/>
        <v>plafle</v>
      </c>
      <c r="J1162" t="str">
        <f t="shared" si="2192"/>
        <v>PK</v>
      </c>
      <c r="K1162" t="str">
        <f t="shared" si="2193"/>
        <v>PK</v>
      </c>
      <c r="L1162" t="str">
        <f t="shared" si="2194"/>
        <v>true</v>
      </c>
      <c r="N1162" s="7">
        <f t="shared" si="2202"/>
        <v>25.6</v>
      </c>
      <c r="O1162" s="7">
        <f t="shared" si="2203"/>
        <v>25.6</v>
      </c>
      <c r="P1162" s="7" t="str">
        <f t="shared" si="2204"/>
        <v/>
      </c>
      <c r="Q1162" s="7" t="str">
        <f t="shared" si="2205"/>
        <v/>
      </c>
      <c r="R1162" t="str">
        <f t="shared" ref="R1162" si="2213">IF(AND(O1162&gt;0,P1163=0),"Valid","Invalid")</f>
        <v>Valid</v>
      </c>
      <c r="S1162" t="str">
        <f t="shared" ref="S1162" si="2214">IF(OR(Q1164&gt;0,Q1165&gt;0),"Present","Absent")</f>
        <v>Absent</v>
      </c>
      <c r="T1162" t="str">
        <f t="shared" ref="T1162" si="2215">IF(OR(Q1164&lt;41,Q1165&lt;41),"Ct&lt;41",IF(OR(Q1164&gt;41,Q1165&gt;41),"Ct&gt;41","No Ct"))</f>
        <v>Ct&lt;41</v>
      </c>
      <c r="V1162" t="str">
        <f t="shared" ref="V1162" si="2216">G1162&amp;"_"&amp;I1162&amp;"_"&amp;R1162&amp;"_"&amp;S1162&amp;"_"&amp;T1162</f>
        <v>DL2022038_plafle_Valid_Absent_Ct&lt;41</v>
      </c>
      <c r="X1162">
        <f t="shared" ref="X1162" si="2217">O1162</f>
        <v>25.6</v>
      </c>
      <c r="Y1162">
        <f t="shared" ref="Y1162" si="2218">P1163</f>
        <v>0</v>
      </c>
      <c r="Z1162">
        <f t="shared" ref="Z1162" si="2219">Q1164+Q1165</f>
        <v>0</v>
      </c>
    </row>
    <row r="1163" spans="1:26" x14ac:dyDescent="0.25">
      <c r="A1163" t="s">
        <v>55</v>
      </c>
      <c r="B1163" t="s">
        <v>51</v>
      </c>
      <c r="C1163" t="s">
        <v>56</v>
      </c>
      <c r="D1163" t="s">
        <v>25</v>
      </c>
      <c r="E1163" t="s">
        <v>39</v>
      </c>
      <c r="F1163" t="s">
        <v>717</v>
      </c>
      <c r="G1163" t="str">
        <f t="shared" si="2189"/>
        <v>DL2022038</v>
      </c>
      <c r="H1163" t="str">
        <f t="shared" si="2190"/>
        <v>03</v>
      </c>
      <c r="I1163" t="str">
        <f t="shared" si="2191"/>
        <v>plafle</v>
      </c>
      <c r="J1163" t="str">
        <f t="shared" si="2192"/>
        <v>NK</v>
      </c>
      <c r="K1163" t="str">
        <f t="shared" si="2193"/>
        <v>NK</v>
      </c>
      <c r="L1163" t="str">
        <f t="shared" si="2194"/>
        <v>true</v>
      </c>
      <c r="N1163" s="7">
        <f t="shared" si="2202"/>
        <v>0</v>
      </c>
      <c r="O1163" s="7" t="str">
        <f t="shared" si="2203"/>
        <v/>
      </c>
      <c r="P1163" s="7">
        <f t="shared" si="2204"/>
        <v>0</v>
      </c>
      <c r="Q1163" s="7" t="str">
        <f t="shared" si="2205"/>
        <v/>
      </c>
    </row>
    <row r="1164" spans="1:26" x14ac:dyDescent="0.25">
      <c r="A1164" t="s">
        <v>80</v>
      </c>
      <c r="B1164" t="s">
        <v>76</v>
      </c>
      <c r="C1164" t="s">
        <v>81</v>
      </c>
      <c r="D1164" t="s">
        <v>25</v>
      </c>
      <c r="E1164" t="s">
        <v>39</v>
      </c>
      <c r="F1164" t="s">
        <v>717</v>
      </c>
      <c r="G1164" t="str">
        <f t="shared" si="2189"/>
        <v>DL2022038</v>
      </c>
      <c r="H1164" t="str">
        <f t="shared" si="2190"/>
        <v>03</v>
      </c>
      <c r="I1164" t="str">
        <f t="shared" si="2191"/>
        <v>plafle</v>
      </c>
      <c r="J1164" t="str">
        <f t="shared" si="2192"/>
        <v>EP</v>
      </c>
      <c r="K1164" t="str">
        <f t="shared" si="2193"/>
        <v>EP</v>
      </c>
      <c r="L1164" t="str">
        <f t="shared" si="2194"/>
        <v>true</v>
      </c>
      <c r="N1164" s="7">
        <f t="shared" si="2202"/>
        <v>0</v>
      </c>
      <c r="O1164" s="7" t="str">
        <f t="shared" si="2203"/>
        <v/>
      </c>
      <c r="P1164" s="7" t="str">
        <f t="shared" si="2204"/>
        <v/>
      </c>
      <c r="Q1164" s="7">
        <f t="shared" si="2205"/>
        <v>0</v>
      </c>
    </row>
    <row r="1165" spans="1:26" x14ac:dyDescent="0.25">
      <c r="A1165" t="s">
        <v>102</v>
      </c>
      <c r="B1165" t="s">
        <v>76</v>
      </c>
      <c r="C1165" t="s">
        <v>81</v>
      </c>
      <c r="D1165" t="s">
        <v>25</v>
      </c>
      <c r="E1165" t="s">
        <v>39</v>
      </c>
      <c r="F1165" t="s">
        <v>717</v>
      </c>
      <c r="G1165" t="str">
        <f t="shared" si="2189"/>
        <v>DL2022038</v>
      </c>
      <c r="H1165" t="str">
        <f t="shared" si="2190"/>
        <v>03</v>
      </c>
      <c r="I1165" t="str">
        <f t="shared" si="2191"/>
        <v>plafle</v>
      </c>
      <c r="J1165" t="str">
        <f t="shared" si="2192"/>
        <v>EP</v>
      </c>
      <c r="K1165" t="str">
        <f t="shared" si="2193"/>
        <v>EP</v>
      </c>
      <c r="L1165" t="str">
        <f t="shared" si="2194"/>
        <v>true</v>
      </c>
      <c r="N1165" s="7">
        <f t="shared" si="2202"/>
        <v>0</v>
      </c>
      <c r="O1165" s="7" t="str">
        <f t="shared" si="2203"/>
        <v/>
      </c>
      <c r="P1165" s="7" t="str">
        <f t="shared" si="2204"/>
        <v/>
      </c>
      <c r="Q1165" s="7">
        <f t="shared" si="2205"/>
        <v>0</v>
      </c>
    </row>
    <row r="1166" spans="1:26" x14ac:dyDescent="0.25">
      <c r="A1166" t="s">
        <v>31</v>
      </c>
      <c r="B1166" t="s">
        <v>23</v>
      </c>
      <c r="C1166" t="s">
        <v>32</v>
      </c>
      <c r="D1166" t="s">
        <v>25</v>
      </c>
      <c r="E1166">
        <v>25.39</v>
      </c>
      <c r="F1166" t="s">
        <v>717</v>
      </c>
      <c r="G1166" t="str">
        <f t="shared" si="2189"/>
        <v>DL2022038</v>
      </c>
      <c r="H1166" t="str">
        <f t="shared" si="2190"/>
        <v>04</v>
      </c>
      <c r="I1166" t="str">
        <f t="shared" si="2191"/>
        <v>plafle</v>
      </c>
      <c r="J1166" t="str">
        <f t="shared" si="2192"/>
        <v>PK</v>
      </c>
      <c r="K1166" t="str">
        <f t="shared" si="2193"/>
        <v>PK</v>
      </c>
      <c r="L1166" t="str">
        <f t="shared" si="2194"/>
        <v>true</v>
      </c>
      <c r="N1166" s="7">
        <f t="shared" si="2202"/>
        <v>25.39</v>
      </c>
      <c r="O1166" s="7">
        <f t="shared" si="2203"/>
        <v>25.39</v>
      </c>
      <c r="P1166" s="7" t="str">
        <f t="shared" si="2204"/>
        <v/>
      </c>
      <c r="Q1166" s="7" t="str">
        <f t="shared" si="2205"/>
        <v/>
      </c>
      <c r="R1166" t="str">
        <f t="shared" ref="R1166" si="2220">IF(AND(O1166&gt;0,P1167=0),"Valid","Invalid")</f>
        <v>Valid</v>
      </c>
      <c r="S1166" t="str">
        <f t="shared" ref="S1166" si="2221">IF(OR(Q1168&gt;0,Q1169&gt;0),"Present","Absent")</f>
        <v>Absent</v>
      </c>
      <c r="T1166" t="str">
        <f t="shared" ref="T1166" si="2222">IF(OR(Q1168&lt;41,Q1169&lt;41),"Ct&lt;41",IF(OR(Q1168&gt;41,Q1169&gt;41),"Ct&gt;41","No Ct"))</f>
        <v>Ct&lt;41</v>
      </c>
      <c r="V1166" t="str">
        <f t="shared" ref="V1166" si="2223">G1166&amp;"_"&amp;I1166&amp;"_"&amp;R1166&amp;"_"&amp;S1166&amp;"_"&amp;T1166</f>
        <v>DL2022038_plafle_Valid_Absent_Ct&lt;41</v>
      </c>
      <c r="X1166">
        <f t="shared" ref="X1166" si="2224">O1166</f>
        <v>25.39</v>
      </c>
      <c r="Y1166">
        <f t="shared" ref="Y1166" si="2225">P1167</f>
        <v>0</v>
      </c>
      <c r="Z1166">
        <f t="shared" ref="Z1166" si="2226">Q1168+Q1169</f>
        <v>0</v>
      </c>
    </row>
    <row r="1167" spans="1:26" x14ac:dyDescent="0.25">
      <c r="A1167" t="s">
        <v>57</v>
      </c>
      <c r="B1167" t="s">
        <v>51</v>
      </c>
      <c r="C1167" t="s">
        <v>58</v>
      </c>
      <c r="D1167" t="s">
        <v>25</v>
      </c>
      <c r="E1167" t="s">
        <v>39</v>
      </c>
      <c r="F1167" t="s">
        <v>717</v>
      </c>
      <c r="G1167" t="str">
        <f t="shared" si="2189"/>
        <v>DL2022038</v>
      </c>
      <c r="H1167" t="str">
        <f t="shared" si="2190"/>
        <v>04</v>
      </c>
      <c r="I1167" t="str">
        <f t="shared" si="2191"/>
        <v>plafle</v>
      </c>
      <c r="J1167" t="str">
        <f t="shared" si="2192"/>
        <v>NK</v>
      </c>
      <c r="K1167" t="str">
        <f t="shared" si="2193"/>
        <v>NK</v>
      </c>
      <c r="L1167" t="str">
        <f t="shared" si="2194"/>
        <v>true</v>
      </c>
      <c r="N1167" s="7">
        <f t="shared" si="2202"/>
        <v>0</v>
      </c>
      <c r="O1167" s="7" t="str">
        <f t="shared" si="2203"/>
        <v/>
      </c>
      <c r="P1167" s="7">
        <f t="shared" si="2204"/>
        <v>0</v>
      </c>
      <c r="Q1167" s="7" t="str">
        <f t="shared" si="2205"/>
        <v/>
      </c>
    </row>
    <row r="1168" spans="1:26" x14ac:dyDescent="0.25">
      <c r="A1168" t="s">
        <v>82</v>
      </c>
      <c r="B1168" t="s">
        <v>76</v>
      </c>
      <c r="C1168" t="s">
        <v>83</v>
      </c>
      <c r="D1168" t="s">
        <v>25</v>
      </c>
      <c r="E1168" t="s">
        <v>39</v>
      </c>
      <c r="F1168" t="s">
        <v>717</v>
      </c>
      <c r="G1168" t="str">
        <f t="shared" si="2189"/>
        <v>DL2022038</v>
      </c>
      <c r="H1168" t="str">
        <f t="shared" si="2190"/>
        <v>04</v>
      </c>
      <c r="I1168" t="str">
        <f t="shared" si="2191"/>
        <v>plafle</v>
      </c>
      <c r="J1168" t="str">
        <f t="shared" si="2192"/>
        <v>EP</v>
      </c>
      <c r="K1168" t="str">
        <f t="shared" si="2193"/>
        <v>EP</v>
      </c>
      <c r="L1168" t="str">
        <f t="shared" si="2194"/>
        <v>true</v>
      </c>
      <c r="N1168" s="7">
        <f t="shared" si="2202"/>
        <v>0</v>
      </c>
      <c r="O1168" s="7" t="str">
        <f t="shared" si="2203"/>
        <v/>
      </c>
      <c r="P1168" s="7" t="str">
        <f t="shared" si="2204"/>
        <v/>
      </c>
      <c r="Q1168" s="7">
        <f t="shared" si="2205"/>
        <v>0</v>
      </c>
    </row>
    <row r="1169" spans="1:26" x14ac:dyDescent="0.25">
      <c r="A1169" t="s">
        <v>103</v>
      </c>
      <c r="B1169" t="s">
        <v>76</v>
      </c>
      <c r="C1169" t="s">
        <v>83</v>
      </c>
      <c r="D1169" t="s">
        <v>25</v>
      </c>
      <c r="E1169" t="s">
        <v>39</v>
      </c>
      <c r="F1169" t="s">
        <v>717</v>
      </c>
      <c r="G1169" t="str">
        <f t="shared" si="2189"/>
        <v>DL2022038</v>
      </c>
      <c r="H1169" t="str">
        <f t="shared" si="2190"/>
        <v>04</v>
      </c>
      <c r="I1169" t="str">
        <f t="shared" si="2191"/>
        <v>plafle</v>
      </c>
      <c r="J1169" t="str">
        <f t="shared" si="2192"/>
        <v>EP</v>
      </c>
      <c r="K1169" t="str">
        <f t="shared" si="2193"/>
        <v>EP</v>
      </c>
      <c r="L1169" t="str">
        <f t="shared" si="2194"/>
        <v>true</v>
      </c>
      <c r="N1169" s="7">
        <f t="shared" si="2202"/>
        <v>0</v>
      </c>
      <c r="O1169" s="7" t="str">
        <f t="shared" si="2203"/>
        <v/>
      </c>
      <c r="P1169" s="7" t="str">
        <f t="shared" si="2204"/>
        <v/>
      </c>
      <c r="Q1169" s="7">
        <f t="shared" si="2205"/>
        <v>0</v>
      </c>
    </row>
    <row r="1170" spans="1:26" x14ac:dyDescent="0.25">
      <c r="A1170" t="s">
        <v>33</v>
      </c>
      <c r="B1170" t="s">
        <v>23</v>
      </c>
      <c r="C1170" t="s">
        <v>34</v>
      </c>
      <c r="D1170" t="s">
        <v>25</v>
      </c>
      <c r="E1170">
        <v>30.85</v>
      </c>
      <c r="F1170" t="s">
        <v>717</v>
      </c>
      <c r="G1170" t="str">
        <f t="shared" si="2189"/>
        <v>DL2022038</v>
      </c>
      <c r="H1170" t="str">
        <f t="shared" si="2190"/>
        <v>05</v>
      </c>
      <c r="I1170" t="str">
        <f t="shared" si="2191"/>
        <v>cragig</v>
      </c>
      <c r="J1170" t="str">
        <f t="shared" si="2192"/>
        <v>PK</v>
      </c>
      <c r="K1170" t="str">
        <f t="shared" si="2193"/>
        <v>PK</v>
      </c>
      <c r="L1170" t="str">
        <f t="shared" si="2194"/>
        <v>true</v>
      </c>
      <c r="N1170" s="7">
        <f t="shared" si="2202"/>
        <v>30.85</v>
      </c>
      <c r="O1170" s="7">
        <f t="shared" si="2203"/>
        <v>30.85</v>
      </c>
      <c r="P1170" s="7" t="str">
        <f t="shared" si="2204"/>
        <v/>
      </c>
      <c r="Q1170" s="7" t="str">
        <f t="shared" si="2205"/>
        <v/>
      </c>
      <c r="R1170" t="str">
        <f t="shared" ref="R1170" si="2227">IF(AND(O1170&gt;0,P1171=0),"Valid","Invalid")</f>
        <v>Valid</v>
      </c>
      <c r="S1170" t="str">
        <f t="shared" ref="S1170" si="2228">IF(OR(Q1172&gt;0,Q1173&gt;0),"Present","Absent")</f>
        <v>Absent</v>
      </c>
      <c r="T1170" t="str">
        <f t="shared" ref="T1170" si="2229">IF(OR(Q1172&lt;41,Q1173&lt;41),"Ct&lt;41",IF(OR(Q1172&gt;41,Q1173&gt;41),"Ct&gt;41","No Ct"))</f>
        <v>Ct&lt;41</v>
      </c>
      <c r="V1170" t="str">
        <f t="shared" ref="V1170" si="2230">G1170&amp;"_"&amp;I1170&amp;"_"&amp;R1170&amp;"_"&amp;S1170&amp;"_"&amp;T1170</f>
        <v>DL2022038_cragig_Valid_Absent_Ct&lt;41</v>
      </c>
      <c r="X1170">
        <f t="shared" ref="X1170" si="2231">O1170</f>
        <v>30.85</v>
      </c>
      <c r="Y1170">
        <f t="shared" ref="Y1170" si="2232">P1171</f>
        <v>0</v>
      </c>
      <c r="Z1170">
        <f t="shared" ref="Z1170" si="2233">Q1172+Q1173</f>
        <v>0</v>
      </c>
    </row>
    <row r="1171" spans="1:26" x14ac:dyDescent="0.25">
      <c r="A1171" t="s">
        <v>59</v>
      </c>
      <c r="B1171" t="s">
        <v>51</v>
      </c>
      <c r="C1171" t="s">
        <v>60</v>
      </c>
      <c r="D1171" t="s">
        <v>25</v>
      </c>
      <c r="E1171" t="s">
        <v>39</v>
      </c>
      <c r="F1171" t="s">
        <v>717</v>
      </c>
      <c r="G1171" t="str">
        <f t="shared" si="2189"/>
        <v>DL2022038</v>
      </c>
      <c r="H1171" t="str">
        <f t="shared" si="2190"/>
        <v>05</v>
      </c>
      <c r="I1171" t="str">
        <f t="shared" si="2191"/>
        <v>cragig</v>
      </c>
      <c r="J1171" t="str">
        <f t="shared" si="2192"/>
        <v>NK</v>
      </c>
      <c r="K1171" t="str">
        <f t="shared" si="2193"/>
        <v>NK</v>
      </c>
      <c r="L1171" t="str">
        <f t="shared" si="2194"/>
        <v>true</v>
      </c>
      <c r="N1171" s="7">
        <f t="shared" si="2202"/>
        <v>0</v>
      </c>
      <c r="O1171" s="7" t="str">
        <f t="shared" si="2203"/>
        <v/>
      </c>
      <c r="P1171" s="7">
        <f t="shared" si="2204"/>
        <v>0</v>
      </c>
      <c r="Q1171" s="7" t="str">
        <f t="shared" si="2205"/>
        <v/>
      </c>
    </row>
    <row r="1172" spans="1:26" x14ac:dyDescent="0.25">
      <c r="A1172" t="s">
        <v>84</v>
      </c>
      <c r="B1172" t="s">
        <v>76</v>
      </c>
      <c r="C1172" t="s">
        <v>85</v>
      </c>
      <c r="D1172" t="s">
        <v>25</v>
      </c>
      <c r="E1172" t="s">
        <v>39</v>
      </c>
      <c r="F1172" t="s">
        <v>717</v>
      </c>
      <c r="G1172" t="str">
        <f t="shared" si="2189"/>
        <v>DL2022038</v>
      </c>
      <c r="H1172" t="str">
        <f t="shared" si="2190"/>
        <v>05</v>
      </c>
      <c r="I1172" t="str">
        <f t="shared" si="2191"/>
        <v>cragig</v>
      </c>
      <c r="J1172" t="str">
        <f t="shared" si="2192"/>
        <v>EP</v>
      </c>
      <c r="K1172" t="str">
        <f t="shared" si="2193"/>
        <v>EP</v>
      </c>
      <c r="L1172" t="str">
        <f t="shared" si="2194"/>
        <v>true</v>
      </c>
      <c r="N1172" s="7">
        <f t="shared" si="2202"/>
        <v>0</v>
      </c>
      <c r="O1172" s="7" t="str">
        <f t="shared" si="2203"/>
        <v/>
      </c>
      <c r="P1172" s="7" t="str">
        <f t="shared" si="2204"/>
        <v/>
      </c>
      <c r="Q1172" s="7">
        <f t="shared" si="2205"/>
        <v>0</v>
      </c>
    </row>
    <row r="1173" spans="1:26" x14ac:dyDescent="0.25">
      <c r="A1173" t="s">
        <v>104</v>
      </c>
      <c r="B1173" t="s">
        <v>76</v>
      </c>
      <c r="C1173" t="s">
        <v>85</v>
      </c>
      <c r="D1173" t="s">
        <v>25</v>
      </c>
      <c r="E1173" t="s">
        <v>39</v>
      </c>
      <c r="F1173" t="s">
        <v>717</v>
      </c>
      <c r="G1173" t="str">
        <f t="shared" si="2189"/>
        <v>DL2022038</v>
      </c>
      <c r="H1173" t="str">
        <f t="shared" si="2190"/>
        <v>05</v>
      </c>
      <c r="I1173" t="str">
        <f t="shared" si="2191"/>
        <v>cragig</v>
      </c>
      <c r="J1173" t="str">
        <f t="shared" si="2192"/>
        <v>EP</v>
      </c>
      <c r="K1173" t="str">
        <f t="shared" si="2193"/>
        <v>EP</v>
      </c>
      <c r="L1173" t="str">
        <f t="shared" si="2194"/>
        <v>true</v>
      </c>
      <c r="N1173" s="7">
        <f t="shared" si="2202"/>
        <v>0</v>
      </c>
      <c r="O1173" s="7" t="str">
        <f t="shared" si="2203"/>
        <v/>
      </c>
      <c r="P1173" s="7" t="str">
        <f t="shared" si="2204"/>
        <v/>
      </c>
      <c r="Q1173" s="7">
        <f t="shared" si="2205"/>
        <v>0</v>
      </c>
    </row>
    <row r="1174" spans="1:26" x14ac:dyDescent="0.25">
      <c r="A1174" t="s">
        <v>35</v>
      </c>
      <c r="B1174" t="s">
        <v>23</v>
      </c>
      <c r="C1174" t="s">
        <v>36</v>
      </c>
      <c r="D1174" t="s">
        <v>25</v>
      </c>
      <c r="E1174">
        <v>30.58</v>
      </c>
      <c r="F1174" t="s">
        <v>717</v>
      </c>
      <c r="G1174" t="str">
        <f t="shared" si="2189"/>
        <v>DL2022038</v>
      </c>
      <c r="H1174" t="str">
        <f t="shared" si="2190"/>
        <v>06</v>
      </c>
      <c r="I1174" t="str">
        <f t="shared" si="2191"/>
        <v>cragig</v>
      </c>
      <c r="J1174" t="str">
        <f t="shared" si="2192"/>
        <v>PK</v>
      </c>
      <c r="K1174" t="str">
        <f t="shared" si="2193"/>
        <v>PK</v>
      </c>
      <c r="L1174" t="str">
        <f t="shared" si="2194"/>
        <v>true</v>
      </c>
      <c r="N1174" s="7">
        <f t="shared" si="2202"/>
        <v>30.58</v>
      </c>
      <c r="O1174" s="7">
        <f t="shared" si="2203"/>
        <v>30.58</v>
      </c>
      <c r="P1174" s="7" t="str">
        <f t="shared" si="2204"/>
        <v/>
      </c>
      <c r="Q1174" s="7" t="str">
        <f t="shared" si="2205"/>
        <v/>
      </c>
      <c r="R1174" t="str">
        <f t="shared" ref="R1174" si="2234">IF(AND(O1174&gt;0,P1175=0),"Valid","Invalid")</f>
        <v>Valid</v>
      </c>
      <c r="S1174" t="str">
        <f t="shared" ref="S1174" si="2235">IF(OR(Q1176&gt;0,Q1177&gt;0),"Present","Absent")</f>
        <v>Absent</v>
      </c>
      <c r="T1174" t="str">
        <f t="shared" ref="T1174" si="2236">IF(OR(Q1176&lt;41,Q1177&lt;41),"Ct&lt;41",IF(OR(Q1176&gt;41,Q1177&gt;41),"Ct&gt;41","No Ct"))</f>
        <v>Ct&lt;41</v>
      </c>
      <c r="V1174" t="str">
        <f t="shared" ref="V1174" si="2237">G1174&amp;"_"&amp;I1174&amp;"_"&amp;R1174&amp;"_"&amp;S1174&amp;"_"&amp;T1174</f>
        <v>DL2022038_cragig_Valid_Absent_Ct&lt;41</v>
      </c>
      <c r="X1174">
        <f t="shared" ref="X1174" si="2238">O1174</f>
        <v>30.58</v>
      </c>
      <c r="Y1174">
        <f t="shared" ref="Y1174" si="2239">P1175</f>
        <v>0</v>
      </c>
      <c r="Z1174">
        <f t="shared" ref="Z1174" si="2240">Q1176+Q1177</f>
        <v>0</v>
      </c>
    </row>
    <row r="1175" spans="1:26" x14ac:dyDescent="0.25">
      <c r="A1175" t="s">
        <v>61</v>
      </c>
      <c r="B1175" t="s">
        <v>51</v>
      </c>
      <c r="C1175" t="s">
        <v>62</v>
      </c>
      <c r="D1175" t="s">
        <v>25</v>
      </c>
      <c r="E1175" t="s">
        <v>39</v>
      </c>
      <c r="F1175" t="s">
        <v>717</v>
      </c>
      <c r="G1175" t="str">
        <f t="shared" si="2189"/>
        <v>DL2022038</v>
      </c>
      <c r="H1175" t="str">
        <f t="shared" si="2190"/>
        <v>06</v>
      </c>
      <c r="I1175" t="str">
        <f t="shared" si="2191"/>
        <v>cragig</v>
      </c>
      <c r="J1175" t="str">
        <f t="shared" si="2192"/>
        <v>NK</v>
      </c>
      <c r="K1175" t="str">
        <f t="shared" si="2193"/>
        <v>NK</v>
      </c>
      <c r="L1175" t="str">
        <f t="shared" si="2194"/>
        <v>true</v>
      </c>
      <c r="N1175" s="7">
        <f t="shared" si="2202"/>
        <v>0</v>
      </c>
      <c r="O1175" s="7" t="str">
        <f t="shared" si="2203"/>
        <v/>
      </c>
      <c r="P1175" s="7">
        <f t="shared" si="2204"/>
        <v>0</v>
      </c>
      <c r="Q1175" s="7" t="str">
        <f t="shared" si="2205"/>
        <v/>
      </c>
    </row>
    <row r="1176" spans="1:26" x14ac:dyDescent="0.25">
      <c r="A1176" t="s">
        <v>86</v>
      </c>
      <c r="B1176" t="s">
        <v>76</v>
      </c>
      <c r="C1176" t="s">
        <v>87</v>
      </c>
      <c r="D1176" t="s">
        <v>25</v>
      </c>
      <c r="E1176" t="s">
        <v>39</v>
      </c>
      <c r="F1176" t="s">
        <v>717</v>
      </c>
      <c r="G1176" t="str">
        <f t="shared" si="2189"/>
        <v>DL2022038</v>
      </c>
      <c r="H1176" t="str">
        <f t="shared" si="2190"/>
        <v>06</v>
      </c>
      <c r="I1176" t="str">
        <f t="shared" si="2191"/>
        <v>cragig</v>
      </c>
      <c r="J1176" t="str">
        <f t="shared" si="2192"/>
        <v>EP</v>
      </c>
      <c r="K1176" t="str">
        <f t="shared" si="2193"/>
        <v>EP</v>
      </c>
      <c r="L1176" t="str">
        <f t="shared" si="2194"/>
        <v>true</v>
      </c>
      <c r="N1176" s="7">
        <f t="shared" si="2202"/>
        <v>0</v>
      </c>
      <c r="O1176" s="7" t="str">
        <f t="shared" si="2203"/>
        <v/>
      </c>
      <c r="P1176" s="7" t="str">
        <f t="shared" si="2204"/>
        <v/>
      </c>
      <c r="Q1176" s="7">
        <f t="shared" si="2205"/>
        <v>0</v>
      </c>
    </row>
    <row r="1177" spans="1:26" x14ac:dyDescent="0.25">
      <c r="A1177" t="s">
        <v>105</v>
      </c>
      <c r="B1177" t="s">
        <v>76</v>
      </c>
      <c r="C1177" t="s">
        <v>87</v>
      </c>
      <c r="D1177" t="s">
        <v>25</v>
      </c>
      <c r="E1177" t="s">
        <v>39</v>
      </c>
      <c r="F1177" t="s">
        <v>717</v>
      </c>
      <c r="G1177" t="str">
        <f t="shared" si="2189"/>
        <v>DL2022038</v>
      </c>
      <c r="H1177" t="str">
        <f t="shared" si="2190"/>
        <v>06</v>
      </c>
      <c r="I1177" t="str">
        <f t="shared" si="2191"/>
        <v>cragig</v>
      </c>
      <c r="J1177" t="str">
        <f t="shared" si="2192"/>
        <v>EP</v>
      </c>
      <c r="K1177" t="str">
        <f t="shared" si="2193"/>
        <v>EP</v>
      </c>
      <c r="L1177" t="str">
        <f t="shared" si="2194"/>
        <v>true</v>
      </c>
      <c r="N1177" s="7">
        <f t="shared" si="2202"/>
        <v>0</v>
      </c>
      <c r="O1177" s="7" t="str">
        <f t="shared" si="2203"/>
        <v/>
      </c>
      <c r="P1177" s="7" t="str">
        <f t="shared" si="2204"/>
        <v/>
      </c>
      <c r="Q1177" s="7">
        <f t="shared" si="2205"/>
        <v>0</v>
      </c>
    </row>
    <row r="1178" spans="1:26" x14ac:dyDescent="0.25">
      <c r="A1178" t="s">
        <v>37</v>
      </c>
      <c r="B1178" t="s">
        <v>23</v>
      </c>
      <c r="C1178" t="s">
        <v>38</v>
      </c>
      <c r="D1178" t="s">
        <v>25</v>
      </c>
      <c r="E1178" t="s">
        <v>39</v>
      </c>
      <c r="F1178" t="s">
        <v>717</v>
      </c>
      <c r="G1178" t="str">
        <f t="shared" si="2189"/>
        <v>DL2022038</v>
      </c>
      <c r="H1178" t="str">
        <f t="shared" si="2190"/>
        <v>07</v>
      </c>
      <c r="I1178" t="str">
        <f t="shared" si="2191"/>
        <v>lutlut</v>
      </c>
      <c r="J1178" t="str">
        <f t="shared" si="2192"/>
        <v>PK</v>
      </c>
      <c r="K1178" t="str">
        <f t="shared" si="2193"/>
        <v>PK</v>
      </c>
      <c r="L1178" t="str">
        <f t="shared" si="2194"/>
        <v>true</v>
      </c>
      <c r="N1178" s="7">
        <f t="shared" si="2202"/>
        <v>0</v>
      </c>
      <c r="O1178" s="7">
        <f t="shared" si="2203"/>
        <v>0</v>
      </c>
      <c r="P1178" s="7" t="str">
        <f t="shared" si="2204"/>
        <v/>
      </c>
      <c r="Q1178" s="7" t="str">
        <f t="shared" si="2205"/>
        <v/>
      </c>
      <c r="R1178" t="str">
        <f t="shared" ref="R1178" si="2241">IF(AND(O1178&gt;0,P1179=0),"Valid","Invalid")</f>
        <v>Invalid</v>
      </c>
      <c r="S1178" t="str">
        <f t="shared" ref="S1178" si="2242">IF(OR(Q1180&gt;0,Q1181&gt;0),"Present","Absent")</f>
        <v>Absent</v>
      </c>
      <c r="T1178" t="str">
        <f t="shared" ref="T1178" si="2243">IF(OR(Q1180&lt;41,Q1181&lt;41),"Ct&lt;41",IF(OR(Q1180&gt;41,Q1181&gt;41),"Ct&gt;41","No Ct"))</f>
        <v>Ct&lt;41</v>
      </c>
      <c r="V1178" t="str">
        <f t="shared" ref="V1178" si="2244">G1178&amp;"_"&amp;I1178&amp;"_"&amp;R1178&amp;"_"&amp;S1178&amp;"_"&amp;T1178</f>
        <v>DL2022038_lutlut_Invalid_Absent_Ct&lt;41</v>
      </c>
      <c r="X1178">
        <f t="shared" ref="X1178" si="2245">O1178</f>
        <v>0</v>
      </c>
      <c r="Y1178">
        <f t="shared" ref="Y1178" si="2246">P1179</f>
        <v>0</v>
      </c>
      <c r="Z1178">
        <f t="shared" ref="Z1178" si="2247">Q1180+Q1181</f>
        <v>0</v>
      </c>
    </row>
    <row r="1179" spans="1:26" x14ac:dyDescent="0.25">
      <c r="A1179" t="s">
        <v>63</v>
      </c>
      <c r="B1179" t="s">
        <v>51</v>
      </c>
      <c r="C1179" t="s">
        <v>64</v>
      </c>
      <c r="D1179" t="s">
        <v>25</v>
      </c>
      <c r="E1179" t="s">
        <v>39</v>
      </c>
      <c r="F1179" t="s">
        <v>717</v>
      </c>
      <c r="G1179" t="str">
        <f t="shared" si="2189"/>
        <v>DL2022038</v>
      </c>
      <c r="H1179" t="str">
        <f t="shared" si="2190"/>
        <v>07</v>
      </c>
      <c r="I1179" t="str">
        <f t="shared" si="2191"/>
        <v>lutlut</v>
      </c>
      <c r="J1179" t="str">
        <f t="shared" si="2192"/>
        <v>NK</v>
      </c>
      <c r="K1179" t="str">
        <f t="shared" si="2193"/>
        <v>NK</v>
      </c>
      <c r="L1179" t="str">
        <f t="shared" si="2194"/>
        <v>true</v>
      </c>
      <c r="N1179" s="7">
        <f t="shared" si="2202"/>
        <v>0</v>
      </c>
      <c r="O1179" s="7" t="str">
        <f t="shared" si="2203"/>
        <v/>
      </c>
      <c r="P1179" s="7">
        <f t="shared" si="2204"/>
        <v>0</v>
      </c>
      <c r="Q1179" s="7" t="str">
        <f t="shared" si="2205"/>
        <v/>
      </c>
    </row>
    <row r="1180" spans="1:26" x14ac:dyDescent="0.25">
      <c r="A1180" t="s">
        <v>88</v>
      </c>
      <c r="B1180" t="s">
        <v>76</v>
      </c>
      <c r="C1180" t="s">
        <v>89</v>
      </c>
      <c r="D1180" t="s">
        <v>25</v>
      </c>
      <c r="E1180" t="s">
        <v>39</v>
      </c>
      <c r="F1180" t="s">
        <v>717</v>
      </c>
      <c r="G1180" t="str">
        <f t="shared" si="2189"/>
        <v>DL2022038</v>
      </c>
      <c r="H1180" t="str">
        <f t="shared" si="2190"/>
        <v>07</v>
      </c>
      <c r="I1180" t="str">
        <f t="shared" si="2191"/>
        <v>lutlut</v>
      </c>
      <c r="J1180" t="str">
        <f t="shared" si="2192"/>
        <v>EP</v>
      </c>
      <c r="K1180" t="str">
        <f t="shared" si="2193"/>
        <v>EP</v>
      </c>
      <c r="L1180" t="str">
        <f t="shared" si="2194"/>
        <v>true</v>
      </c>
      <c r="N1180" s="7">
        <f t="shared" si="2202"/>
        <v>0</v>
      </c>
      <c r="O1180" s="7" t="str">
        <f t="shared" si="2203"/>
        <v/>
      </c>
      <c r="P1180" s="7" t="str">
        <f t="shared" si="2204"/>
        <v/>
      </c>
      <c r="Q1180" s="7">
        <f t="shared" si="2205"/>
        <v>0</v>
      </c>
    </row>
    <row r="1181" spans="1:26" x14ac:dyDescent="0.25">
      <c r="A1181" t="s">
        <v>106</v>
      </c>
      <c r="B1181" t="s">
        <v>76</v>
      </c>
      <c r="C1181" t="s">
        <v>89</v>
      </c>
      <c r="D1181" t="s">
        <v>25</v>
      </c>
      <c r="E1181" t="s">
        <v>39</v>
      </c>
      <c r="F1181" t="s">
        <v>717</v>
      </c>
      <c r="G1181" t="str">
        <f t="shared" si="2189"/>
        <v>DL2022038</v>
      </c>
      <c r="H1181" t="str">
        <f t="shared" si="2190"/>
        <v>07</v>
      </c>
      <c r="I1181" t="str">
        <f t="shared" si="2191"/>
        <v>lutlut</v>
      </c>
      <c r="J1181" t="str">
        <f t="shared" si="2192"/>
        <v>EP</v>
      </c>
      <c r="K1181" t="str">
        <f t="shared" si="2193"/>
        <v>EP</v>
      </c>
      <c r="L1181" t="str">
        <f t="shared" si="2194"/>
        <v>true</v>
      </c>
      <c r="N1181" s="7">
        <f t="shared" si="2202"/>
        <v>0</v>
      </c>
      <c r="O1181" s="7" t="str">
        <f t="shared" si="2203"/>
        <v/>
      </c>
      <c r="P1181" s="7" t="str">
        <f t="shared" si="2204"/>
        <v/>
      </c>
      <c r="Q1181" s="7">
        <f t="shared" si="2205"/>
        <v>0</v>
      </c>
    </row>
    <row r="1182" spans="1:26" x14ac:dyDescent="0.25">
      <c r="A1182" t="s">
        <v>40</v>
      </c>
      <c r="B1182" t="s">
        <v>23</v>
      </c>
      <c r="C1182" t="s">
        <v>41</v>
      </c>
      <c r="D1182" t="s">
        <v>25</v>
      </c>
      <c r="E1182" t="s">
        <v>39</v>
      </c>
      <c r="F1182" t="s">
        <v>717</v>
      </c>
      <c r="G1182" t="str">
        <f t="shared" si="2189"/>
        <v>DL2022038</v>
      </c>
      <c r="H1182" t="str">
        <f t="shared" si="2190"/>
        <v>08</v>
      </c>
      <c r="I1182" t="str">
        <f t="shared" si="2191"/>
        <v>lutlut</v>
      </c>
      <c r="J1182" t="str">
        <f t="shared" si="2192"/>
        <v>PK</v>
      </c>
      <c r="K1182" t="str">
        <f t="shared" si="2193"/>
        <v>PK</v>
      </c>
      <c r="L1182" t="str">
        <f t="shared" si="2194"/>
        <v>true</v>
      </c>
      <c r="N1182" s="7">
        <f t="shared" si="2202"/>
        <v>0</v>
      </c>
      <c r="O1182" s="7">
        <f t="shared" si="2203"/>
        <v>0</v>
      </c>
      <c r="P1182" s="7" t="str">
        <f t="shared" si="2204"/>
        <v/>
      </c>
      <c r="Q1182" s="7" t="str">
        <f t="shared" si="2205"/>
        <v/>
      </c>
      <c r="R1182" t="str">
        <f t="shared" ref="R1182" si="2248">IF(AND(O1182&gt;0,P1183=0),"Valid","Invalid")</f>
        <v>Invalid</v>
      </c>
      <c r="S1182" t="str">
        <f t="shared" ref="S1182" si="2249">IF(OR(Q1184&gt;0,Q1185&gt;0),"Present","Absent")</f>
        <v>Absent</v>
      </c>
      <c r="T1182" t="str">
        <f t="shared" ref="T1182" si="2250">IF(OR(Q1184&lt;41,Q1185&lt;41),"Ct&lt;41",IF(OR(Q1184&gt;41,Q1185&gt;41),"Ct&gt;41","No Ct"))</f>
        <v>Ct&lt;41</v>
      </c>
      <c r="V1182" t="str">
        <f t="shared" ref="V1182" si="2251">G1182&amp;"_"&amp;I1182&amp;"_"&amp;R1182&amp;"_"&amp;S1182&amp;"_"&amp;T1182</f>
        <v>DL2022038_lutlut_Invalid_Absent_Ct&lt;41</v>
      </c>
      <c r="X1182">
        <f t="shared" ref="X1182" si="2252">O1182</f>
        <v>0</v>
      </c>
      <c r="Y1182">
        <f t="shared" ref="Y1182" si="2253">P1183</f>
        <v>0</v>
      </c>
      <c r="Z1182">
        <f t="shared" ref="Z1182" si="2254">Q1184+Q1185</f>
        <v>0</v>
      </c>
    </row>
    <row r="1183" spans="1:26" x14ac:dyDescent="0.25">
      <c r="A1183" t="s">
        <v>65</v>
      </c>
      <c r="B1183" t="s">
        <v>51</v>
      </c>
      <c r="C1183" t="s">
        <v>66</v>
      </c>
      <c r="D1183" t="s">
        <v>25</v>
      </c>
      <c r="E1183" t="s">
        <v>39</v>
      </c>
      <c r="F1183" t="s">
        <v>717</v>
      </c>
      <c r="G1183" t="str">
        <f t="shared" si="2189"/>
        <v>DL2022038</v>
      </c>
      <c r="H1183" t="str">
        <f t="shared" si="2190"/>
        <v>08</v>
      </c>
      <c r="I1183" t="str">
        <f t="shared" si="2191"/>
        <v>lutlut</v>
      </c>
      <c r="J1183" t="str">
        <f t="shared" si="2192"/>
        <v>NK</v>
      </c>
      <c r="K1183" t="str">
        <f t="shared" si="2193"/>
        <v>NK</v>
      </c>
      <c r="L1183" t="str">
        <f t="shared" si="2194"/>
        <v>true</v>
      </c>
      <c r="N1183" s="7">
        <f t="shared" si="2202"/>
        <v>0</v>
      </c>
      <c r="O1183" s="7" t="str">
        <f t="shared" si="2203"/>
        <v/>
      </c>
      <c r="P1183" s="7">
        <f t="shared" si="2204"/>
        <v>0</v>
      </c>
      <c r="Q1183" s="7" t="str">
        <f t="shared" si="2205"/>
        <v/>
      </c>
    </row>
    <row r="1184" spans="1:26" x14ac:dyDescent="0.25">
      <c r="A1184" t="s">
        <v>90</v>
      </c>
      <c r="B1184" t="s">
        <v>76</v>
      </c>
      <c r="C1184" t="s">
        <v>91</v>
      </c>
      <c r="D1184" t="s">
        <v>25</v>
      </c>
      <c r="E1184" t="s">
        <v>39</v>
      </c>
      <c r="F1184" t="s">
        <v>717</v>
      </c>
      <c r="G1184" t="str">
        <f t="shared" si="2189"/>
        <v>DL2022038</v>
      </c>
      <c r="H1184" t="str">
        <f t="shared" si="2190"/>
        <v>08</v>
      </c>
      <c r="I1184" t="str">
        <f t="shared" si="2191"/>
        <v>lutlut</v>
      </c>
      <c r="J1184" t="str">
        <f t="shared" si="2192"/>
        <v>EP</v>
      </c>
      <c r="K1184" t="str">
        <f t="shared" si="2193"/>
        <v>EP</v>
      </c>
      <c r="L1184" t="str">
        <f t="shared" si="2194"/>
        <v>true</v>
      </c>
      <c r="N1184" s="7">
        <f t="shared" si="2202"/>
        <v>0</v>
      </c>
      <c r="O1184" s="7" t="str">
        <f t="shared" si="2203"/>
        <v/>
      </c>
      <c r="P1184" s="7" t="str">
        <f t="shared" si="2204"/>
        <v/>
      </c>
      <c r="Q1184" s="7">
        <f t="shared" si="2205"/>
        <v>0</v>
      </c>
    </row>
    <row r="1185" spans="1:26" x14ac:dyDescent="0.25">
      <c r="A1185" t="s">
        <v>107</v>
      </c>
      <c r="B1185" t="s">
        <v>76</v>
      </c>
      <c r="C1185" t="s">
        <v>91</v>
      </c>
      <c r="D1185" t="s">
        <v>25</v>
      </c>
      <c r="E1185" t="s">
        <v>39</v>
      </c>
      <c r="F1185" t="s">
        <v>717</v>
      </c>
      <c r="G1185" t="str">
        <f t="shared" si="2189"/>
        <v>DL2022038</v>
      </c>
      <c r="H1185" t="str">
        <f t="shared" si="2190"/>
        <v>08</v>
      </c>
      <c r="I1185" t="str">
        <f t="shared" si="2191"/>
        <v>lutlut</v>
      </c>
      <c r="J1185" t="str">
        <f t="shared" si="2192"/>
        <v>EP</v>
      </c>
      <c r="K1185" t="str">
        <f t="shared" si="2193"/>
        <v>EP</v>
      </c>
      <c r="L1185" t="str">
        <f t="shared" si="2194"/>
        <v>true</v>
      </c>
      <c r="N1185" s="7">
        <f t="shared" si="2202"/>
        <v>0</v>
      </c>
      <c r="O1185" s="7" t="str">
        <f t="shared" si="2203"/>
        <v/>
      </c>
      <c r="P1185" s="7" t="str">
        <f t="shared" si="2204"/>
        <v/>
      </c>
      <c r="Q1185" s="7">
        <f t="shared" si="2205"/>
        <v>0</v>
      </c>
    </row>
    <row r="1186" spans="1:26" x14ac:dyDescent="0.25">
      <c r="A1186" t="s">
        <v>42</v>
      </c>
      <c r="B1186" t="s">
        <v>23</v>
      </c>
      <c r="C1186" t="s">
        <v>43</v>
      </c>
      <c r="D1186" t="s">
        <v>25</v>
      </c>
      <c r="E1186">
        <v>24.72</v>
      </c>
      <c r="F1186" t="s">
        <v>717</v>
      </c>
      <c r="G1186" t="str">
        <f t="shared" si="2189"/>
        <v>DL2022038</v>
      </c>
      <c r="H1186" t="str">
        <f t="shared" si="2190"/>
        <v>09</v>
      </c>
      <c r="I1186" t="str">
        <f t="shared" si="2191"/>
        <v>calsap</v>
      </c>
      <c r="J1186" t="str">
        <f t="shared" si="2192"/>
        <v>PK</v>
      </c>
      <c r="K1186" t="str">
        <f t="shared" si="2193"/>
        <v>PK</v>
      </c>
      <c r="L1186" t="str">
        <f t="shared" si="2194"/>
        <v>true</v>
      </c>
      <c r="N1186" s="7">
        <f t="shared" si="2202"/>
        <v>24.72</v>
      </c>
      <c r="O1186" s="7">
        <f t="shared" si="2203"/>
        <v>24.72</v>
      </c>
      <c r="P1186" s="7" t="str">
        <f t="shared" si="2204"/>
        <v/>
      </c>
      <c r="Q1186" s="7" t="str">
        <f t="shared" si="2205"/>
        <v/>
      </c>
      <c r="R1186" t="str">
        <f t="shared" ref="R1186" si="2255">IF(AND(O1186&gt;0,P1187=0),"Valid","Invalid")</f>
        <v>Valid</v>
      </c>
      <c r="S1186" t="str">
        <f t="shared" ref="S1186" si="2256">IF(OR(Q1188&gt;0,Q1189&gt;0),"Present","Absent")</f>
        <v>Absent</v>
      </c>
      <c r="T1186" t="str">
        <f t="shared" ref="T1186" si="2257">IF(OR(Q1188&lt;41,Q1189&lt;41),"Ct&lt;41",IF(OR(Q1188&gt;41,Q1189&gt;41),"Ct&gt;41","No Ct"))</f>
        <v>Ct&lt;41</v>
      </c>
      <c r="V1186" t="str">
        <f t="shared" ref="V1186" si="2258">G1186&amp;"_"&amp;I1186&amp;"_"&amp;R1186&amp;"_"&amp;S1186&amp;"_"&amp;T1186</f>
        <v>DL2022038_calsap_Valid_Absent_Ct&lt;41</v>
      </c>
      <c r="X1186">
        <f t="shared" ref="X1186" si="2259">O1186</f>
        <v>24.72</v>
      </c>
      <c r="Y1186">
        <f t="shared" ref="Y1186" si="2260">P1187</f>
        <v>0</v>
      </c>
      <c r="Z1186">
        <f t="shared" ref="Z1186" si="2261">Q1188+Q1189</f>
        <v>0</v>
      </c>
    </row>
    <row r="1187" spans="1:26" x14ac:dyDescent="0.25">
      <c r="A1187" t="s">
        <v>67</v>
      </c>
      <c r="B1187" t="s">
        <v>51</v>
      </c>
      <c r="C1187" t="s">
        <v>68</v>
      </c>
      <c r="D1187" t="s">
        <v>25</v>
      </c>
      <c r="E1187" t="s">
        <v>39</v>
      </c>
      <c r="F1187" t="s">
        <v>717</v>
      </c>
      <c r="G1187" t="str">
        <f t="shared" si="2189"/>
        <v>DL2022038</v>
      </c>
      <c r="H1187" t="str">
        <f t="shared" si="2190"/>
        <v>09</v>
      </c>
      <c r="I1187" t="str">
        <f t="shared" si="2191"/>
        <v>calsap</v>
      </c>
      <c r="J1187" t="str">
        <f t="shared" si="2192"/>
        <v>NK</v>
      </c>
      <c r="K1187" t="str">
        <f t="shared" si="2193"/>
        <v>NK</v>
      </c>
      <c r="L1187" t="str">
        <f t="shared" si="2194"/>
        <v>true</v>
      </c>
      <c r="N1187" s="7">
        <f t="shared" si="2202"/>
        <v>0</v>
      </c>
      <c r="O1187" s="7" t="str">
        <f t="shared" si="2203"/>
        <v/>
      </c>
      <c r="P1187" s="7">
        <f t="shared" si="2204"/>
        <v>0</v>
      </c>
      <c r="Q1187" s="7" t="str">
        <f t="shared" si="2205"/>
        <v/>
      </c>
    </row>
    <row r="1188" spans="1:26" x14ac:dyDescent="0.25">
      <c r="A1188" t="s">
        <v>92</v>
      </c>
      <c r="B1188" t="s">
        <v>76</v>
      </c>
      <c r="C1188" t="s">
        <v>93</v>
      </c>
      <c r="D1188" t="s">
        <v>25</v>
      </c>
      <c r="E1188" t="s">
        <v>39</v>
      </c>
      <c r="F1188" t="s">
        <v>717</v>
      </c>
      <c r="G1188" t="str">
        <f t="shared" si="2189"/>
        <v>DL2022038</v>
      </c>
      <c r="H1188" t="str">
        <f t="shared" si="2190"/>
        <v>09</v>
      </c>
      <c r="I1188" t="str">
        <f t="shared" si="2191"/>
        <v>calsap</v>
      </c>
      <c r="J1188" t="str">
        <f t="shared" si="2192"/>
        <v>EP</v>
      </c>
      <c r="K1188" t="str">
        <f t="shared" si="2193"/>
        <v>EP</v>
      </c>
      <c r="L1188" t="str">
        <f t="shared" si="2194"/>
        <v>true</v>
      </c>
      <c r="N1188" s="7">
        <f t="shared" si="2202"/>
        <v>0</v>
      </c>
      <c r="O1188" s="7" t="str">
        <f t="shared" si="2203"/>
        <v/>
      </c>
      <c r="P1188" s="7" t="str">
        <f t="shared" si="2204"/>
        <v/>
      </c>
      <c r="Q1188" s="7">
        <f t="shared" si="2205"/>
        <v>0</v>
      </c>
    </row>
    <row r="1189" spans="1:26" x14ac:dyDescent="0.25">
      <c r="A1189" t="s">
        <v>108</v>
      </c>
      <c r="B1189" t="s">
        <v>76</v>
      </c>
      <c r="C1189" t="s">
        <v>93</v>
      </c>
      <c r="D1189" t="s">
        <v>25</v>
      </c>
      <c r="E1189" t="s">
        <v>39</v>
      </c>
      <c r="F1189" t="s">
        <v>717</v>
      </c>
      <c r="G1189" t="str">
        <f t="shared" si="2189"/>
        <v>DL2022038</v>
      </c>
      <c r="H1189" t="str">
        <f t="shared" si="2190"/>
        <v>09</v>
      </c>
      <c r="I1189" t="str">
        <f t="shared" si="2191"/>
        <v>calsap</v>
      </c>
      <c r="J1189" t="str">
        <f t="shared" si="2192"/>
        <v>EP</v>
      </c>
      <c r="K1189" t="str">
        <f t="shared" si="2193"/>
        <v>EP</v>
      </c>
      <c r="L1189" t="str">
        <f t="shared" si="2194"/>
        <v>true</v>
      </c>
      <c r="N1189" s="7">
        <f t="shared" si="2202"/>
        <v>0</v>
      </c>
      <c r="O1189" s="7" t="str">
        <f t="shared" si="2203"/>
        <v/>
      </c>
      <c r="P1189" s="7" t="str">
        <f t="shared" si="2204"/>
        <v/>
      </c>
      <c r="Q1189" s="7">
        <f t="shared" si="2205"/>
        <v>0</v>
      </c>
    </row>
    <row r="1190" spans="1:26" x14ac:dyDescent="0.25">
      <c r="A1190" t="s">
        <v>44</v>
      </c>
      <c r="B1190" t="s">
        <v>23</v>
      </c>
      <c r="C1190" t="s">
        <v>45</v>
      </c>
      <c r="D1190" t="s">
        <v>25</v>
      </c>
      <c r="E1190">
        <v>25.38</v>
      </c>
      <c r="F1190" t="s">
        <v>717</v>
      </c>
      <c r="G1190" t="str">
        <f t="shared" si="2189"/>
        <v>DL2022038</v>
      </c>
      <c r="H1190" t="str">
        <f t="shared" si="2190"/>
        <v>10</v>
      </c>
      <c r="I1190" t="str">
        <f t="shared" si="2191"/>
        <v>calsap</v>
      </c>
      <c r="J1190" t="str">
        <f t="shared" si="2192"/>
        <v>PK</v>
      </c>
      <c r="K1190" t="str">
        <f t="shared" si="2193"/>
        <v>PK</v>
      </c>
      <c r="L1190" t="str">
        <f t="shared" si="2194"/>
        <v>true</v>
      </c>
      <c r="N1190" s="7">
        <f t="shared" si="2202"/>
        <v>25.38</v>
      </c>
      <c r="O1190" s="7">
        <f t="shared" si="2203"/>
        <v>25.38</v>
      </c>
      <c r="P1190" s="7" t="str">
        <f t="shared" si="2204"/>
        <v/>
      </c>
      <c r="Q1190" s="7" t="str">
        <f t="shared" si="2205"/>
        <v/>
      </c>
      <c r="R1190" t="str">
        <f t="shared" ref="R1190" si="2262">IF(AND(O1190&gt;0,P1191=0),"Valid","Invalid")</f>
        <v>Valid</v>
      </c>
      <c r="S1190" t="str">
        <f t="shared" ref="S1190" si="2263">IF(OR(Q1192&gt;0,Q1193&gt;0),"Present","Absent")</f>
        <v>Absent</v>
      </c>
      <c r="T1190" t="str">
        <f t="shared" ref="T1190" si="2264">IF(OR(Q1192&lt;41,Q1193&lt;41),"Ct&lt;41",IF(OR(Q1192&gt;41,Q1193&gt;41),"Ct&gt;41","No Ct"))</f>
        <v>Ct&lt;41</v>
      </c>
      <c r="V1190" t="str">
        <f t="shared" ref="V1190" si="2265">G1190&amp;"_"&amp;I1190&amp;"_"&amp;R1190&amp;"_"&amp;S1190&amp;"_"&amp;T1190</f>
        <v>DL2022038_calsap_Valid_Absent_Ct&lt;41</v>
      </c>
      <c r="X1190">
        <f t="shared" ref="X1190" si="2266">O1190</f>
        <v>25.38</v>
      </c>
      <c r="Y1190">
        <f t="shared" ref="Y1190" si="2267">P1191</f>
        <v>0</v>
      </c>
      <c r="Z1190">
        <f t="shared" ref="Z1190" si="2268">Q1192+Q1193</f>
        <v>0</v>
      </c>
    </row>
    <row r="1191" spans="1:26" x14ac:dyDescent="0.25">
      <c r="A1191" t="s">
        <v>69</v>
      </c>
      <c r="B1191" t="s">
        <v>51</v>
      </c>
      <c r="C1191" t="s">
        <v>70</v>
      </c>
      <c r="D1191" t="s">
        <v>25</v>
      </c>
      <c r="E1191" t="s">
        <v>39</v>
      </c>
      <c r="F1191" t="s">
        <v>717</v>
      </c>
      <c r="G1191" t="str">
        <f t="shared" si="2189"/>
        <v>DL2022038</v>
      </c>
      <c r="H1191" t="str">
        <f t="shared" si="2190"/>
        <v>10</v>
      </c>
      <c r="I1191" t="str">
        <f t="shared" si="2191"/>
        <v>calsap</v>
      </c>
      <c r="J1191" t="str">
        <f t="shared" si="2192"/>
        <v>NK</v>
      </c>
      <c r="K1191" t="str">
        <f t="shared" si="2193"/>
        <v>NK</v>
      </c>
      <c r="L1191" t="str">
        <f t="shared" si="2194"/>
        <v>true</v>
      </c>
      <c r="N1191" s="7">
        <f t="shared" si="2202"/>
        <v>0</v>
      </c>
      <c r="O1191" s="7" t="str">
        <f t="shared" si="2203"/>
        <v/>
      </c>
      <c r="P1191" s="7">
        <f t="shared" si="2204"/>
        <v>0</v>
      </c>
      <c r="Q1191" s="7" t="str">
        <f t="shared" si="2205"/>
        <v/>
      </c>
    </row>
    <row r="1192" spans="1:26" x14ac:dyDescent="0.25">
      <c r="A1192" t="s">
        <v>94</v>
      </c>
      <c r="B1192" t="s">
        <v>76</v>
      </c>
      <c r="C1192" t="s">
        <v>95</v>
      </c>
      <c r="D1192" t="s">
        <v>25</v>
      </c>
      <c r="E1192" t="s">
        <v>39</v>
      </c>
      <c r="F1192" t="s">
        <v>717</v>
      </c>
      <c r="G1192" t="str">
        <f t="shared" si="2189"/>
        <v>DL2022038</v>
      </c>
      <c r="H1192" t="str">
        <f t="shared" si="2190"/>
        <v>10</v>
      </c>
      <c r="I1192" t="str">
        <f t="shared" si="2191"/>
        <v>calsap</v>
      </c>
      <c r="J1192" t="str">
        <f t="shared" si="2192"/>
        <v>EP</v>
      </c>
      <c r="K1192" t="str">
        <f t="shared" si="2193"/>
        <v>EP</v>
      </c>
      <c r="L1192" t="str">
        <f t="shared" si="2194"/>
        <v>true</v>
      </c>
      <c r="N1192" s="7">
        <f t="shared" si="2202"/>
        <v>0</v>
      </c>
      <c r="O1192" s="7" t="str">
        <f t="shared" si="2203"/>
        <v/>
      </c>
      <c r="P1192" s="7" t="str">
        <f t="shared" si="2204"/>
        <v/>
      </c>
      <c r="Q1192" s="7">
        <f t="shared" si="2205"/>
        <v>0</v>
      </c>
    </row>
    <row r="1193" spans="1:26" x14ac:dyDescent="0.25">
      <c r="A1193" t="s">
        <v>109</v>
      </c>
      <c r="B1193" t="s">
        <v>76</v>
      </c>
      <c r="C1193" t="s">
        <v>95</v>
      </c>
      <c r="D1193" t="s">
        <v>25</v>
      </c>
      <c r="E1193" t="s">
        <v>39</v>
      </c>
      <c r="F1193" t="s">
        <v>717</v>
      </c>
      <c r="G1193" t="str">
        <f t="shared" si="2189"/>
        <v>DL2022038</v>
      </c>
      <c r="H1193" t="str">
        <f t="shared" si="2190"/>
        <v>10</v>
      </c>
      <c r="I1193" t="str">
        <f t="shared" si="2191"/>
        <v>calsap</v>
      </c>
      <c r="J1193" t="str">
        <f t="shared" si="2192"/>
        <v>EP</v>
      </c>
      <c r="K1193" t="str">
        <f t="shared" si="2193"/>
        <v>EP</v>
      </c>
      <c r="L1193" t="str">
        <f t="shared" si="2194"/>
        <v>true</v>
      </c>
      <c r="N1193" s="7">
        <f t="shared" si="2202"/>
        <v>0</v>
      </c>
      <c r="O1193" s="7" t="str">
        <f t="shared" si="2203"/>
        <v/>
      </c>
      <c r="P1193" s="7" t="str">
        <f t="shared" si="2204"/>
        <v/>
      </c>
      <c r="Q1193" s="7">
        <f t="shared" si="2205"/>
        <v>0</v>
      </c>
    </row>
    <row r="1194" spans="1:26" x14ac:dyDescent="0.25">
      <c r="A1194" t="s">
        <v>46</v>
      </c>
      <c r="B1194" t="s">
        <v>23</v>
      </c>
      <c r="C1194" t="s">
        <v>47</v>
      </c>
      <c r="D1194" t="s">
        <v>25</v>
      </c>
      <c r="E1194">
        <v>36.72</v>
      </c>
      <c r="F1194" t="s">
        <v>717</v>
      </c>
      <c r="G1194" t="str">
        <f t="shared" si="2189"/>
        <v>DL2022038</v>
      </c>
      <c r="H1194" t="str">
        <f t="shared" si="2190"/>
        <v>11</v>
      </c>
      <c r="I1194" t="str">
        <f t="shared" si="2191"/>
        <v>mnelei</v>
      </c>
      <c r="J1194" t="str">
        <f t="shared" si="2192"/>
        <v>PK</v>
      </c>
      <c r="K1194" t="str">
        <f t="shared" si="2193"/>
        <v>PK</v>
      </c>
      <c r="L1194" t="str">
        <f t="shared" si="2194"/>
        <v>true</v>
      </c>
      <c r="N1194" s="7">
        <f t="shared" si="2202"/>
        <v>36.72</v>
      </c>
      <c r="O1194" s="7">
        <f t="shared" si="2203"/>
        <v>36.72</v>
      </c>
      <c r="P1194" s="7" t="str">
        <f t="shared" si="2204"/>
        <v/>
      </c>
      <c r="Q1194" s="7" t="str">
        <f t="shared" si="2205"/>
        <v/>
      </c>
      <c r="R1194" t="str">
        <f t="shared" ref="R1194" si="2269">IF(AND(O1194&gt;0,P1195=0),"Valid","Invalid")</f>
        <v>Valid</v>
      </c>
      <c r="S1194" t="str">
        <f t="shared" ref="S1194" si="2270">IF(OR(Q1196&gt;0,Q1197&gt;0),"Present","Absent")</f>
        <v>Absent</v>
      </c>
      <c r="T1194" t="str">
        <f t="shared" ref="T1194" si="2271">IF(OR(Q1196&lt;41,Q1197&lt;41),"Ct&lt;41",IF(OR(Q1196&gt;41,Q1197&gt;41),"Ct&gt;41","No Ct"))</f>
        <v>Ct&lt;41</v>
      </c>
      <c r="V1194" t="str">
        <f t="shared" ref="V1194" si="2272">G1194&amp;"_"&amp;I1194&amp;"_"&amp;R1194&amp;"_"&amp;S1194&amp;"_"&amp;T1194</f>
        <v>DL2022038_mnelei_Valid_Absent_Ct&lt;41</v>
      </c>
      <c r="X1194">
        <f t="shared" ref="X1194" si="2273">O1194</f>
        <v>36.72</v>
      </c>
      <c r="Y1194">
        <f t="shared" ref="Y1194" si="2274">P1195</f>
        <v>0</v>
      </c>
      <c r="Z1194">
        <f t="shared" ref="Z1194" si="2275">Q1196+Q1197</f>
        <v>0</v>
      </c>
    </row>
    <row r="1195" spans="1:26" x14ac:dyDescent="0.25">
      <c r="A1195" t="s">
        <v>71</v>
      </c>
      <c r="B1195" t="s">
        <v>51</v>
      </c>
      <c r="C1195" t="s">
        <v>72</v>
      </c>
      <c r="D1195" t="s">
        <v>25</v>
      </c>
      <c r="E1195" t="s">
        <v>39</v>
      </c>
      <c r="F1195" t="s">
        <v>717</v>
      </c>
      <c r="G1195" t="str">
        <f t="shared" si="2189"/>
        <v>DL2022038</v>
      </c>
      <c r="H1195" t="str">
        <f t="shared" si="2190"/>
        <v>11</v>
      </c>
      <c r="I1195" t="str">
        <f t="shared" si="2191"/>
        <v>mnelei</v>
      </c>
      <c r="J1195" t="str">
        <f t="shared" si="2192"/>
        <v>NK</v>
      </c>
      <c r="K1195" t="str">
        <f t="shared" si="2193"/>
        <v>NK</v>
      </c>
      <c r="L1195" t="str">
        <f t="shared" si="2194"/>
        <v>true</v>
      </c>
      <c r="N1195" s="7">
        <f t="shared" si="2202"/>
        <v>0</v>
      </c>
      <c r="O1195" s="7" t="str">
        <f t="shared" si="2203"/>
        <v/>
      </c>
      <c r="P1195" s="7">
        <f t="shared" si="2204"/>
        <v>0</v>
      </c>
      <c r="Q1195" s="7" t="str">
        <f t="shared" si="2205"/>
        <v/>
      </c>
    </row>
    <row r="1196" spans="1:26" x14ac:dyDescent="0.25">
      <c r="A1196" t="s">
        <v>96</v>
      </c>
      <c r="B1196" t="s">
        <v>76</v>
      </c>
      <c r="C1196" t="s">
        <v>97</v>
      </c>
      <c r="D1196" t="s">
        <v>25</v>
      </c>
      <c r="E1196" t="s">
        <v>39</v>
      </c>
      <c r="F1196" t="s">
        <v>717</v>
      </c>
      <c r="G1196" t="str">
        <f t="shared" si="2189"/>
        <v>DL2022038</v>
      </c>
      <c r="H1196" t="str">
        <f t="shared" si="2190"/>
        <v>11</v>
      </c>
      <c r="I1196" t="str">
        <f t="shared" si="2191"/>
        <v>mnelei</v>
      </c>
      <c r="J1196" t="str">
        <f t="shared" si="2192"/>
        <v>EP</v>
      </c>
      <c r="K1196" t="str">
        <f t="shared" si="2193"/>
        <v>EP</v>
      </c>
      <c r="L1196" t="str">
        <f t="shared" si="2194"/>
        <v>true</v>
      </c>
      <c r="N1196" s="7">
        <f t="shared" si="2202"/>
        <v>0</v>
      </c>
      <c r="O1196" s="7" t="str">
        <f t="shared" si="2203"/>
        <v/>
      </c>
      <c r="P1196" s="7" t="str">
        <f t="shared" si="2204"/>
        <v/>
      </c>
      <c r="Q1196" s="7">
        <f t="shared" si="2205"/>
        <v>0</v>
      </c>
    </row>
    <row r="1197" spans="1:26" x14ac:dyDescent="0.25">
      <c r="A1197" t="s">
        <v>110</v>
      </c>
      <c r="B1197" t="s">
        <v>76</v>
      </c>
      <c r="C1197" t="s">
        <v>97</v>
      </c>
      <c r="D1197" t="s">
        <v>25</v>
      </c>
      <c r="E1197" t="s">
        <v>39</v>
      </c>
      <c r="F1197" t="s">
        <v>717</v>
      </c>
      <c r="G1197" t="str">
        <f t="shared" si="2189"/>
        <v>DL2022038</v>
      </c>
      <c r="H1197" t="str">
        <f t="shared" si="2190"/>
        <v>11</v>
      </c>
      <c r="I1197" t="str">
        <f t="shared" si="2191"/>
        <v>mnelei</v>
      </c>
      <c r="J1197" t="str">
        <f t="shared" si="2192"/>
        <v>EP</v>
      </c>
      <c r="K1197" t="str">
        <f t="shared" si="2193"/>
        <v>EP</v>
      </c>
      <c r="L1197" t="str">
        <f t="shared" si="2194"/>
        <v>true</v>
      </c>
      <c r="N1197" s="7">
        <f t="shared" si="2202"/>
        <v>0</v>
      </c>
      <c r="O1197" s="7" t="str">
        <f t="shared" si="2203"/>
        <v/>
      </c>
      <c r="P1197" s="7" t="str">
        <f t="shared" si="2204"/>
        <v/>
      </c>
      <c r="Q1197" s="7">
        <f t="shared" si="2205"/>
        <v>0</v>
      </c>
    </row>
    <row r="1198" spans="1:26" x14ac:dyDescent="0.25">
      <c r="A1198" t="s">
        <v>48</v>
      </c>
      <c r="B1198" t="s">
        <v>23</v>
      </c>
      <c r="C1198" t="s">
        <v>49</v>
      </c>
      <c r="D1198" t="s">
        <v>25</v>
      </c>
      <c r="E1198">
        <v>34.5</v>
      </c>
      <c r="F1198" t="s">
        <v>717</v>
      </c>
      <c r="G1198" t="str">
        <f t="shared" si="2189"/>
        <v>DL2022038</v>
      </c>
      <c r="H1198" t="str">
        <f t="shared" si="2190"/>
        <v>12</v>
      </c>
      <c r="I1198" t="str">
        <f t="shared" si="2191"/>
        <v>mnelei</v>
      </c>
      <c r="J1198" t="str">
        <f t="shared" si="2192"/>
        <v>PK</v>
      </c>
      <c r="K1198" t="str">
        <f t="shared" si="2193"/>
        <v>PK</v>
      </c>
      <c r="L1198" t="str">
        <f t="shared" si="2194"/>
        <v>true</v>
      </c>
      <c r="N1198" s="7">
        <f t="shared" si="2202"/>
        <v>34.5</v>
      </c>
      <c r="O1198" s="7">
        <f t="shared" si="2203"/>
        <v>34.5</v>
      </c>
      <c r="P1198" s="7" t="str">
        <f t="shared" si="2204"/>
        <v/>
      </c>
      <c r="Q1198" s="7" t="str">
        <f t="shared" si="2205"/>
        <v/>
      </c>
      <c r="R1198" t="str">
        <f t="shared" ref="R1198" si="2276">IF(AND(O1198&gt;0,P1199=0),"Valid","Invalid")</f>
        <v>Valid</v>
      </c>
      <c r="S1198" t="str">
        <f t="shared" ref="S1198" si="2277">IF(OR(Q1200&gt;0,Q1201&gt;0),"Present","Absent")</f>
        <v>Absent</v>
      </c>
      <c r="T1198" t="str">
        <f t="shared" ref="T1198" si="2278">IF(OR(Q1200&lt;41,Q1201&lt;41),"Ct&lt;41",IF(OR(Q1200&gt;41,Q1201&gt;41),"Ct&gt;41","No Ct"))</f>
        <v>Ct&lt;41</v>
      </c>
      <c r="V1198" t="str">
        <f t="shared" ref="V1198" si="2279">G1198&amp;"_"&amp;I1198&amp;"_"&amp;R1198&amp;"_"&amp;S1198&amp;"_"&amp;T1198</f>
        <v>DL2022038_mnelei_Valid_Absent_Ct&lt;41</v>
      </c>
      <c r="X1198">
        <f t="shared" ref="X1198" si="2280">O1198</f>
        <v>34.5</v>
      </c>
      <c r="Y1198">
        <f t="shared" ref="Y1198" si="2281">P1199</f>
        <v>0</v>
      </c>
      <c r="Z1198">
        <f t="shared" ref="Z1198" si="2282">Q1200+Q1201</f>
        <v>0</v>
      </c>
    </row>
    <row r="1199" spans="1:26" x14ac:dyDescent="0.25">
      <c r="A1199" t="s">
        <v>73</v>
      </c>
      <c r="B1199" t="s">
        <v>51</v>
      </c>
      <c r="C1199" t="s">
        <v>74</v>
      </c>
      <c r="D1199" t="s">
        <v>25</v>
      </c>
      <c r="E1199" t="s">
        <v>39</v>
      </c>
      <c r="F1199" t="s">
        <v>717</v>
      </c>
      <c r="G1199" t="str">
        <f t="shared" si="2189"/>
        <v>DL2022038</v>
      </c>
      <c r="H1199" t="str">
        <f t="shared" si="2190"/>
        <v>12</v>
      </c>
      <c r="I1199" t="str">
        <f t="shared" si="2191"/>
        <v>mnelei</v>
      </c>
      <c r="J1199" t="str">
        <f t="shared" si="2192"/>
        <v>NK</v>
      </c>
      <c r="K1199" t="str">
        <f t="shared" si="2193"/>
        <v>NK</v>
      </c>
      <c r="L1199" t="str">
        <f t="shared" si="2194"/>
        <v>true</v>
      </c>
      <c r="N1199" s="7">
        <f t="shared" si="2202"/>
        <v>0</v>
      </c>
      <c r="O1199" s="7" t="str">
        <f t="shared" si="2203"/>
        <v/>
      </c>
      <c r="P1199" s="7">
        <f t="shared" si="2204"/>
        <v>0</v>
      </c>
      <c r="Q1199" s="7" t="str">
        <f t="shared" si="2205"/>
        <v/>
      </c>
    </row>
    <row r="1200" spans="1:26" x14ac:dyDescent="0.25">
      <c r="A1200" t="s">
        <v>98</v>
      </c>
      <c r="B1200" t="s">
        <v>76</v>
      </c>
      <c r="C1200" t="s">
        <v>99</v>
      </c>
      <c r="D1200" t="s">
        <v>25</v>
      </c>
      <c r="E1200" t="s">
        <v>39</v>
      </c>
      <c r="F1200" t="s">
        <v>717</v>
      </c>
      <c r="G1200" t="str">
        <f t="shared" si="2189"/>
        <v>DL2022038</v>
      </c>
      <c r="H1200" t="str">
        <f t="shared" si="2190"/>
        <v>12</v>
      </c>
      <c r="I1200" t="str">
        <f t="shared" si="2191"/>
        <v>mnelei</v>
      </c>
      <c r="J1200" t="str">
        <f t="shared" si="2192"/>
        <v>EP</v>
      </c>
      <c r="K1200" t="str">
        <f t="shared" si="2193"/>
        <v>EP</v>
      </c>
      <c r="L1200" t="str">
        <f t="shared" si="2194"/>
        <v>true</v>
      </c>
      <c r="N1200" s="7">
        <f t="shared" si="2202"/>
        <v>0</v>
      </c>
      <c r="O1200" s="7" t="str">
        <f t="shared" si="2203"/>
        <v/>
      </c>
      <c r="P1200" s="7" t="str">
        <f t="shared" si="2204"/>
        <v/>
      </c>
      <c r="Q1200" s="7">
        <f t="shared" si="2205"/>
        <v>0</v>
      </c>
    </row>
    <row r="1201" spans="1:26" x14ac:dyDescent="0.25">
      <c r="A1201" t="s">
        <v>111</v>
      </c>
      <c r="B1201" t="s">
        <v>76</v>
      </c>
      <c r="C1201" t="s">
        <v>99</v>
      </c>
      <c r="D1201" t="s">
        <v>25</v>
      </c>
      <c r="E1201" t="s">
        <v>39</v>
      </c>
      <c r="F1201" t="s">
        <v>717</v>
      </c>
      <c r="G1201" t="str">
        <f t="shared" si="2189"/>
        <v>DL2022038</v>
      </c>
      <c r="H1201" t="str">
        <f t="shared" si="2190"/>
        <v>12</v>
      </c>
      <c r="I1201" t="str">
        <f t="shared" si="2191"/>
        <v>mnelei</v>
      </c>
      <c r="J1201" t="str">
        <f t="shared" si="2192"/>
        <v>EP</v>
      </c>
      <c r="K1201" t="str">
        <f t="shared" si="2193"/>
        <v>EP</v>
      </c>
      <c r="L1201" t="str">
        <f t="shared" si="2194"/>
        <v>true</v>
      </c>
      <c r="N1201" s="7">
        <f t="shared" si="2202"/>
        <v>0</v>
      </c>
      <c r="O1201" s="7" t="str">
        <f t="shared" si="2203"/>
        <v/>
      </c>
      <c r="P1201" s="7" t="str">
        <f t="shared" si="2204"/>
        <v/>
      </c>
      <c r="Q1201" s="7">
        <f t="shared" si="2205"/>
        <v>0</v>
      </c>
    </row>
    <row r="1202" spans="1:26" x14ac:dyDescent="0.25">
      <c r="A1202" t="s">
        <v>172</v>
      </c>
      <c r="B1202" t="s">
        <v>23</v>
      </c>
      <c r="C1202" t="s">
        <v>173</v>
      </c>
      <c r="D1202" t="s">
        <v>25</v>
      </c>
      <c r="E1202" t="s">
        <v>39</v>
      </c>
      <c r="F1202" t="s">
        <v>717</v>
      </c>
      <c r="G1202" t="str">
        <f t="shared" si="2189"/>
        <v>DL2022038</v>
      </c>
      <c r="H1202" t="str">
        <f t="shared" si="2190"/>
        <v>13</v>
      </c>
      <c r="I1202" t="str">
        <f t="shared" si="2191"/>
        <v>hemtak</v>
      </c>
      <c r="J1202" t="str">
        <f t="shared" si="2192"/>
        <v>PK</v>
      </c>
      <c r="K1202" t="str">
        <f t="shared" si="2193"/>
        <v>PK</v>
      </c>
      <c r="L1202" t="str">
        <f t="shared" si="2194"/>
        <v>true</v>
      </c>
      <c r="N1202" s="7">
        <f t="shared" si="2202"/>
        <v>0</v>
      </c>
      <c r="O1202" s="7">
        <f t="shared" si="2203"/>
        <v>0</v>
      </c>
      <c r="P1202" s="7" t="str">
        <f t="shared" si="2204"/>
        <v/>
      </c>
      <c r="Q1202" s="7" t="str">
        <f t="shared" si="2205"/>
        <v/>
      </c>
      <c r="R1202" t="str">
        <f t="shared" ref="R1202" si="2283">IF(AND(O1202&gt;0,P1203=0),"Valid","Invalid")</f>
        <v>Invalid</v>
      </c>
      <c r="S1202" t="str">
        <f t="shared" ref="S1202" si="2284">IF(OR(Q1204&gt;0,Q1205&gt;0),"Present","Absent")</f>
        <v>Absent</v>
      </c>
      <c r="T1202" t="str">
        <f t="shared" ref="T1202" si="2285">IF(OR(Q1204&lt;41,Q1205&lt;41),"Ct&lt;41",IF(OR(Q1204&gt;41,Q1205&gt;41),"Ct&gt;41","No Ct"))</f>
        <v>Ct&lt;41</v>
      </c>
      <c r="V1202" t="str">
        <f t="shared" ref="V1202" si="2286">G1202&amp;"_"&amp;I1202&amp;"_"&amp;R1202&amp;"_"&amp;S1202&amp;"_"&amp;T1202</f>
        <v>DL2022038_hemtak_Invalid_Absent_Ct&lt;41</v>
      </c>
      <c r="X1202">
        <f t="shared" ref="X1202" si="2287">O1202</f>
        <v>0</v>
      </c>
      <c r="Y1202">
        <f t="shared" ref="Y1202" si="2288">P1203</f>
        <v>0</v>
      </c>
      <c r="Z1202">
        <f t="shared" ref="Z1202" si="2289">Q1204+Q1205</f>
        <v>0</v>
      </c>
    </row>
    <row r="1203" spans="1:26" x14ac:dyDescent="0.25">
      <c r="A1203" t="s">
        <v>148</v>
      </c>
      <c r="B1203" t="s">
        <v>51</v>
      </c>
      <c r="C1203" t="s">
        <v>149</v>
      </c>
      <c r="D1203" t="s">
        <v>25</v>
      </c>
      <c r="E1203" t="s">
        <v>39</v>
      </c>
      <c r="F1203" t="s">
        <v>717</v>
      </c>
      <c r="G1203" t="str">
        <f t="shared" si="2189"/>
        <v>DL2022038</v>
      </c>
      <c r="H1203" t="str">
        <f t="shared" si="2190"/>
        <v>13</v>
      </c>
      <c r="I1203" t="str">
        <f t="shared" si="2191"/>
        <v>hemtak</v>
      </c>
      <c r="J1203" t="str">
        <f t="shared" si="2192"/>
        <v>NK</v>
      </c>
      <c r="K1203" t="str">
        <f t="shared" si="2193"/>
        <v>NK</v>
      </c>
      <c r="L1203" t="str">
        <f t="shared" si="2194"/>
        <v>true</v>
      </c>
      <c r="N1203" s="7">
        <f t="shared" si="2202"/>
        <v>0</v>
      </c>
      <c r="O1203" s="7" t="str">
        <f t="shared" si="2203"/>
        <v/>
      </c>
      <c r="P1203" s="7">
        <f t="shared" si="2204"/>
        <v>0</v>
      </c>
      <c r="Q1203" s="7" t="str">
        <f t="shared" si="2205"/>
        <v/>
      </c>
    </row>
    <row r="1204" spans="1:26" x14ac:dyDescent="0.25">
      <c r="A1204" t="s">
        <v>112</v>
      </c>
      <c r="B1204" t="s">
        <v>76</v>
      </c>
      <c r="C1204" t="s">
        <v>113</v>
      </c>
      <c r="D1204" t="s">
        <v>25</v>
      </c>
      <c r="E1204" t="s">
        <v>39</v>
      </c>
      <c r="F1204" t="s">
        <v>717</v>
      </c>
      <c r="G1204" t="str">
        <f t="shared" si="2189"/>
        <v>DL2022038</v>
      </c>
      <c r="H1204" t="str">
        <f t="shared" si="2190"/>
        <v>13</v>
      </c>
      <c r="I1204" t="str">
        <f t="shared" si="2191"/>
        <v>hemtak</v>
      </c>
      <c r="J1204" t="str">
        <f t="shared" si="2192"/>
        <v>EP</v>
      </c>
      <c r="K1204" t="str">
        <f t="shared" si="2193"/>
        <v>EP</v>
      </c>
      <c r="L1204" t="str">
        <f t="shared" si="2194"/>
        <v>true</v>
      </c>
      <c r="N1204" s="7">
        <f t="shared" si="2202"/>
        <v>0</v>
      </c>
      <c r="O1204" s="7" t="str">
        <f t="shared" si="2203"/>
        <v/>
      </c>
      <c r="P1204" s="7" t="str">
        <f t="shared" si="2204"/>
        <v/>
      </c>
      <c r="Q1204" s="7">
        <f t="shared" si="2205"/>
        <v>0</v>
      </c>
    </row>
    <row r="1205" spans="1:26" x14ac:dyDescent="0.25">
      <c r="A1205" t="s">
        <v>136</v>
      </c>
      <c r="B1205" t="s">
        <v>76</v>
      </c>
      <c r="C1205" t="s">
        <v>113</v>
      </c>
      <c r="D1205" t="s">
        <v>25</v>
      </c>
      <c r="E1205" t="s">
        <v>39</v>
      </c>
      <c r="F1205" t="s">
        <v>717</v>
      </c>
      <c r="G1205" t="str">
        <f t="shared" si="2189"/>
        <v>DL2022038</v>
      </c>
      <c r="H1205" t="str">
        <f t="shared" si="2190"/>
        <v>13</v>
      </c>
      <c r="I1205" t="str">
        <f t="shared" si="2191"/>
        <v>hemtak</v>
      </c>
      <c r="J1205" t="str">
        <f t="shared" si="2192"/>
        <v>EP</v>
      </c>
      <c r="K1205" t="str">
        <f t="shared" si="2193"/>
        <v>EP</v>
      </c>
      <c r="L1205" t="str">
        <f t="shared" si="2194"/>
        <v>true</v>
      </c>
      <c r="N1205" s="7">
        <f t="shared" si="2202"/>
        <v>0</v>
      </c>
      <c r="O1205" s="7" t="str">
        <f t="shared" si="2203"/>
        <v/>
      </c>
      <c r="P1205" s="7" t="str">
        <f t="shared" si="2204"/>
        <v/>
      </c>
      <c r="Q1205" s="7">
        <f t="shared" si="2205"/>
        <v>0</v>
      </c>
    </row>
    <row r="1206" spans="1:26" x14ac:dyDescent="0.25">
      <c r="A1206" t="s">
        <v>174</v>
      </c>
      <c r="B1206" t="s">
        <v>23</v>
      </c>
      <c r="C1206" t="s">
        <v>175</v>
      </c>
      <c r="D1206" t="s">
        <v>25</v>
      </c>
      <c r="E1206" t="s">
        <v>39</v>
      </c>
      <c r="F1206" t="s">
        <v>717</v>
      </c>
      <c r="G1206" t="str">
        <f t="shared" si="2189"/>
        <v>DL2022038</v>
      </c>
      <c r="H1206" t="str">
        <f t="shared" si="2190"/>
        <v>14</v>
      </c>
      <c r="I1206" t="str">
        <f t="shared" si="2191"/>
        <v>hemtak</v>
      </c>
      <c r="J1206" t="str">
        <f t="shared" si="2192"/>
        <v>PK</v>
      </c>
      <c r="K1206" t="str">
        <f t="shared" si="2193"/>
        <v>PK</v>
      </c>
      <c r="L1206" t="str">
        <f t="shared" si="2194"/>
        <v>true</v>
      </c>
      <c r="N1206" s="7">
        <f t="shared" si="2202"/>
        <v>0</v>
      </c>
      <c r="O1206" s="7">
        <f t="shared" si="2203"/>
        <v>0</v>
      </c>
      <c r="P1206" s="7" t="str">
        <f t="shared" si="2204"/>
        <v/>
      </c>
      <c r="Q1206" s="7" t="str">
        <f t="shared" si="2205"/>
        <v/>
      </c>
      <c r="R1206" t="str">
        <f t="shared" ref="R1206" si="2290">IF(AND(O1206&gt;0,P1207=0),"Valid","Invalid")</f>
        <v>Invalid</v>
      </c>
      <c r="S1206" t="str">
        <f t="shared" ref="S1206" si="2291">IF(OR(Q1208&gt;0,Q1209&gt;0),"Present","Absent")</f>
        <v>Absent</v>
      </c>
      <c r="T1206" t="str">
        <f t="shared" ref="T1206" si="2292">IF(OR(Q1208&lt;41,Q1209&lt;41),"Ct&lt;41",IF(OR(Q1208&gt;41,Q1209&gt;41),"Ct&gt;41","No Ct"))</f>
        <v>Ct&lt;41</v>
      </c>
      <c r="V1206" t="str">
        <f t="shared" ref="V1206" si="2293">G1206&amp;"_"&amp;I1206&amp;"_"&amp;R1206&amp;"_"&amp;S1206&amp;"_"&amp;T1206</f>
        <v>DL2022038_hemtak_Invalid_Absent_Ct&lt;41</v>
      </c>
      <c r="X1206">
        <f t="shared" ref="X1206" si="2294">O1206</f>
        <v>0</v>
      </c>
      <c r="Y1206">
        <f t="shared" ref="Y1206" si="2295">P1207</f>
        <v>0</v>
      </c>
      <c r="Z1206">
        <f t="shared" ref="Z1206" si="2296">Q1208+Q1209</f>
        <v>0</v>
      </c>
    </row>
    <row r="1207" spans="1:26" x14ac:dyDescent="0.25">
      <c r="A1207" t="s">
        <v>150</v>
      </c>
      <c r="B1207" t="s">
        <v>51</v>
      </c>
      <c r="C1207" t="s">
        <v>151</v>
      </c>
      <c r="D1207" t="s">
        <v>25</v>
      </c>
      <c r="E1207" t="s">
        <v>39</v>
      </c>
      <c r="F1207" t="s">
        <v>717</v>
      </c>
      <c r="G1207" t="str">
        <f t="shared" si="2189"/>
        <v>DL2022038</v>
      </c>
      <c r="H1207" t="str">
        <f t="shared" si="2190"/>
        <v>14</v>
      </c>
      <c r="I1207" t="str">
        <f t="shared" si="2191"/>
        <v>hemtak</v>
      </c>
      <c r="J1207" t="str">
        <f t="shared" si="2192"/>
        <v>NK</v>
      </c>
      <c r="K1207" t="str">
        <f t="shared" si="2193"/>
        <v>NK</v>
      </c>
      <c r="L1207" t="str">
        <f t="shared" si="2194"/>
        <v>true</v>
      </c>
      <c r="N1207" s="7">
        <f t="shared" si="2202"/>
        <v>0</v>
      </c>
      <c r="O1207" s="7" t="str">
        <f t="shared" si="2203"/>
        <v/>
      </c>
      <c r="P1207" s="7">
        <f t="shared" si="2204"/>
        <v>0</v>
      </c>
      <c r="Q1207" s="7" t="str">
        <f t="shared" si="2205"/>
        <v/>
      </c>
    </row>
    <row r="1208" spans="1:26" x14ac:dyDescent="0.25">
      <c r="A1208" t="s">
        <v>114</v>
      </c>
      <c r="B1208" t="s">
        <v>76</v>
      </c>
      <c r="C1208" t="s">
        <v>115</v>
      </c>
      <c r="D1208" t="s">
        <v>25</v>
      </c>
      <c r="E1208" t="s">
        <v>39</v>
      </c>
      <c r="F1208" t="s">
        <v>717</v>
      </c>
      <c r="G1208" t="str">
        <f t="shared" si="2189"/>
        <v>DL2022038</v>
      </c>
      <c r="H1208" t="str">
        <f t="shared" si="2190"/>
        <v>14</v>
      </c>
      <c r="I1208" t="str">
        <f t="shared" si="2191"/>
        <v>hemtak</v>
      </c>
      <c r="J1208" t="str">
        <f t="shared" si="2192"/>
        <v>EP</v>
      </c>
      <c r="K1208" t="str">
        <f t="shared" si="2193"/>
        <v>EP</v>
      </c>
      <c r="L1208" t="str">
        <f t="shared" si="2194"/>
        <v>true</v>
      </c>
      <c r="N1208" s="7">
        <f t="shared" si="2202"/>
        <v>0</v>
      </c>
      <c r="O1208" s="7" t="str">
        <f t="shared" si="2203"/>
        <v/>
      </c>
      <c r="P1208" s="7" t="str">
        <f t="shared" si="2204"/>
        <v/>
      </c>
      <c r="Q1208" s="7">
        <f t="shared" si="2205"/>
        <v>0</v>
      </c>
    </row>
    <row r="1209" spans="1:26" x14ac:dyDescent="0.25">
      <c r="A1209" t="s">
        <v>137</v>
      </c>
      <c r="B1209" t="s">
        <v>76</v>
      </c>
      <c r="C1209" t="s">
        <v>115</v>
      </c>
      <c r="D1209" t="s">
        <v>25</v>
      </c>
      <c r="E1209" t="s">
        <v>39</v>
      </c>
      <c r="F1209" t="s">
        <v>717</v>
      </c>
      <c r="G1209" t="str">
        <f t="shared" si="2189"/>
        <v>DL2022038</v>
      </c>
      <c r="H1209" t="str">
        <f t="shared" si="2190"/>
        <v>14</v>
      </c>
      <c r="I1209" t="str">
        <f t="shared" si="2191"/>
        <v>hemtak</v>
      </c>
      <c r="J1209" t="str">
        <f t="shared" si="2192"/>
        <v>EP</v>
      </c>
      <c r="K1209" t="str">
        <f t="shared" si="2193"/>
        <v>EP</v>
      </c>
      <c r="L1209" t="str">
        <f t="shared" si="2194"/>
        <v>true</v>
      </c>
      <c r="N1209" s="7">
        <f t="shared" si="2202"/>
        <v>0</v>
      </c>
      <c r="O1209" s="7" t="str">
        <f t="shared" si="2203"/>
        <v/>
      </c>
      <c r="P1209" s="7" t="str">
        <f t="shared" si="2204"/>
        <v/>
      </c>
      <c r="Q1209" s="7">
        <f t="shared" si="2205"/>
        <v>0</v>
      </c>
    </row>
    <row r="1210" spans="1:26" x14ac:dyDescent="0.25">
      <c r="A1210" t="s">
        <v>176</v>
      </c>
      <c r="B1210" t="s">
        <v>23</v>
      </c>
      <c r="C1210" t="s">
        <v>177</v>
      </c>
      <c r="D1210" t="s">
        <v>25</v>
      </c>
      <c r="E1210">
        <v>26.91</v>
      </c>
      <c r="F1210" t="s">
        <v>717</v>
      </c>
      <c r="G1210" t="str">
        <f t="shared" si="2189"/>
        <v>DL2022038</v>
      </c>
      <c r="H1210" t="str">
        <f t="shared" si="2190"/>
        <v>15</v>
      </c>
      <c r="I1210" t="str">
        <f t="shared" si="2191"/>
        <v>aleost</v>
      </c>
      <c r="J1210" t="str">
        <f t="shared" si="2192"/>
        <v>PK</v>
      </c>
      <c r="K1210" t="str">
        <f t="shared" si="2193"/>
        <v>PK</v>
      </c>
      <c r="L1210" t="str">
        <f t="shared" si="2194"/>
        <v>true</v>
      </c>
      <c r="N1210" s="7">
        <f t="shared" si="2202"/>
        <v>26.91</v>
      </c>
      <c r="O1210" s="7">
        <f t="shared" si="2203"/>
        <v>26.91</v>
      </c>
      <c r="P1210" s="7" t="str">
        <f t="shared" si="2204"/>
        <v/>
      </c>
      <c r="Q1210" s="7" t="str">
        <f t="shared" si="2205"/>
        <v/>
      </c>
      <c r="R1210" t="str">
        <f t="shared" ref="R1210" si="2297">IF(AND(O1210&gt;0,P1211=0),"Valid","Invalid")</f>
        <v>Invalid</v>
      </c>
      <c r="S1210" t="str">
        <f t="shared" ref="S1210" si="2298">IF(OR(Q1212&gt;0,Q1213&gt;0),"Present","Absent")</f>
        <v>Present</v>
      </c>
      <c r="T1210" t="str">
        <f t="shared" ref="T1210" si="2299">IF(OR(Q1212&lt;41,Q1213&lt;41),"Ct&lt;41",IF(OR(Q1212&gt;41,Q1213&gt;41),"Ct&gt;41","No Ct"))</f>
        <v>Ct&lt;41</v>
      </c>
      <c r="V1210" t="str">
        <f t="shared" ref="V1210" si="2300">G1210&amp;"_"&amp;I1210&amp;"_"&amp;R1210&amp;"_"&amp;S1210&amp;"_"&amp;T1210</f>
        <v>DL2022038_aleost_Invalid_Present_Ct&lt;41</v>
      </c>
      <c r="X1210">
        <f t="shared" ref="X1210" si="2301">O1210</f>
        <v>26.91</v>
      </c>
      <c r="Y1210">
        <f t="shared" ref="Y1210" si="2302">P1211</f>
        <v>38.33</v>
      </c>
      <c r="Z1210">
        <f t="shared" ref="Z1210" si="2303">Q1212+Q1213</f>
        <v>40.049999999999997</v>
      </c>
    </row>
    <row r="1211" spans="1:26" x14ac:dyDescent="0.25">
      <c r="A1211" t="s">
        <v>152</v>
      </c>
      <c r="B1211" t="s">
        <v>51</v>
      </c>
      <c r="C1211" t="s">
        <v>153</v>
      </c>
      <c r="D1211" t="s">
        <v>25</v>
      </c>
      <c r="E1211">
        <v>38.33</v>
      </c>
      <c r="F1211" t="s">
        <v>717</v>
      </c>
      <c r="G1211" t="str">
        <f t="shared" si="2189"/>
        <v>DL2022038</v>
      </c>
      <c r="H1211" t="str">
        <f t="shared" si="2190"/>
        <v>15</v>
      </c>
      <c r="I1211" t="str">
        <f t="shared" si="2191"/>
        <v>aleost</v>
      </c>
      <c r="J1211" t="str">
        <f t="shared" si="2192"/>
        <v>NK</v>
      </c>
      <c r="K1211" t="str">
        <f t="shared" si="2193"/>
        <v>NK</v>
      </c>
      <c r="L1211" t="str">
        <f t="shared" si="2194"/>
        <v>true</v>
      </c>
      <c r="N1211" s="7">
        <f t="shared" si="2202"/>
        <v>38.33</v>
      </c>
      <c r="O1211" s="7" t="str">
        <f t="shared" si="2203"/>
        <v/>
      </c>
      <c r="P1211" s="7">
        <f t="shared" si="2204"/>
        <v>38.33</v>
      </c>
      <c r="Q1211" s="7" t="str">
        <f t="shared" si="2205"/>
        <v/>
      </c>
    </row>
    <row r="1212" spans="1:26" x14ac:dyDescent="0.25">
      <c r="A1212" t="s">
        <v>116</v>
      </c>
      <c r="B1212" t="s">
        <v>76</v>
      </c>
      <c r="C1212" t="s">
        <v>117</v>
      </c>
      <c r="D1212" t="s">
        <v>25</v>
      </c>
      <c r="E1212" t="s">
        <v>39</v>
      </c>
      <c r="F1212" t="s">
        <v>717</v>
      </c>
      <c r="G1212" t="str">
        <f t="shared" si="2189"/>
        <v>DL2022038</v>
      </c>
      <c r="H1212" t="str">
        <f t="shared" si="2190"/>
        <v>15</v>
      </c>
      <c r="I1212" t="str">
        <f t="shared" si="2191"/>
        <v>aleost</v>
      </c>
      <c r="J1212" t="str">
        <f t="shared" si="2192"/>
        <v>EP</v>
      </c>
      <c r="K1212" t="str">
        <f t="shared" si="2193"/>
        <v>EP</v>
      </c>
      <c r="L1212" t="str">
        <f t="shared" si="2194"/>
        <v>true</v>
      </c>
      <c r="N1212" s="7">
        <f t="shared" si="2202"/>
        <v>0</v>
      </c>
      <c r="O1212" s="7" t="str">
        <f t="shared" si="2203"/>
        <v/>
      </c>
      <c r="P1212" s="7" t="str">
        <f t="shared" si="2204"/>
        <v/>
      </c>
      <c r="Q1212" s="7">
        <f t="shared" si="2205"/>
        <v>0</v>
      </c>
    </row>
    <row r="1213" spans="1:26" x14ac:dyDescent="0.25">
      <c r="A1213" t="s">
        <v>138</v>
      </c>
      <c r="B1213" t="s">
        <v>76</v>
      </c>
      <c r="C1213" t="s">
        <v>117</v>
      </c>
      <c r="D1213" t="s">
        <v>25</v>
      </c>
      <c r="E1213">
        <v>40.049999999999997</v>
      </c>
      <c r="F1213" t="s">
        <v>717</v>
      </c>
      <c r="G1213" t="str">
        <f t="shared" si="2189"/>
        <v>DL2022038</v>
      </c>
      <c r="H1213" t="str">
        <f t="shared" si="2190"/>
        <v>15</v>
      </c>
      <c r="I1213" t="str">
        <f t="shared" si="2191"/>
        <v>aleost</v>
      </c>
      <c r="J1213" t="str">
        <f t="shared" si="2192"/>
        <v>EP</v>
      </c>
      <c r="K1213" t="str">
        <f t="shared" si="2193"/>
        <v>EP</v>
      </c>
      <c r="L1213" t="str">
        <f t="shared" si="2194"/>
        <v>true</v>
      </c>
      <c r="N1213" s="7">
        <f t="shared" si="2202"/>
        <v>40.049999999999997</v>
      </c>
      <c r="O1213" s="7" t="str">
        <f t="shared" si="2203"/>
        <v/>
      </c>
      <c r="P1213" s="7" t="str">
        <f t="shared" si="2204"/>
        <v/>
      </c>
      <c r="Q1213" s="7">
        <f t="shared" si="2205"/>
        <v>40.049999999999997</v>
      </c>
    </row>
    <row r="1214" spans="1:26" x14ac:dyDescent="0.25">
      <c r="A1214" t="s">
        <v>178</v>
      </c>
      <c r="B1214" t="s">
        <v>23</v>
      </c>
      <c r="C1214" t="s">
        <v>179</v>
      </c>
      <c r="D1214" t="s">
        <v>25</v>
      </c>
      <c r="E1214">
        <v>28.49</v>
      </c>
      <c r="F1214" t="s">
        <v>717</v>
      </c>
      <c r="G1214" t="str">
        <f t="shared" si="2189"/>
        <v>DL2022038</v>
      </c>
      <c r="H1214" t="str">
        <f t="shared" si="2190"/>
        <v>16</v>
      </c>
      <c r="I1214" t="str">
        <f t="shared" si="2191"/>
        <v>aleost</v>
      </c>
      <c r="J1214" t="str">
        <f t="shared" si="2192"/>
        <v>PK</v>
      </c>
      <c r="K1214" t="str">
        <f t="shared" si="2193"/>
        <v>PK</v>
      </c>
      <c r="L1214" t="str">
        <f t="shared" si="2194"/>
        <v>true</v>
      </c>
      <c r="N1214" s="7">
        <f t="shared" si="2202"/>
        <v>28.49</v>
      </c>
      <c r="O1214" s="7">
        <f t="shared" si="2203"/>
        <v>28.49</v>
      </c>
      <c r="P1214" s="7" t="str">
        <f t="shared" si="2204"/>
        <v/>
      </c>
      <c r="Q1214" s="7" t="str">
        <f t="shared" si="2205"/>
        <v/>
      </c>
      <c r="R1214" t="str">
        <f t="shared" ref="R1214" si="2304">IF(AND(O1214&gt;0,P1215=0),"Valid","Invalid")</f>
        <v>Invalid</v>
      </c>
      <c r="S1214" t="str">
        <f t="shared" ref="S1214" si="2305">IF(OR(Q1216&gt;0,Q1217&gt;0),"Present","Absent")</f>
        <v>Present</v>
      </c>
      <c r="T1214" t="str">
        <f t="shared" ref="T1214" si="2306">IF(OR(Q1216&lt;41,Q1217&lt;41),"Ct&lt;41",IF(OR(Q1216&gt;41,Q1217&gt;41),"Ct&gt;41","No Ct"))</f>
        <v>Ct&lt;41</v>
      </c>
      <c r="V1214" t="str">
        <f t="shared" ref="V1214" si="2307">G1214&amp;"_"&amp;I1214&amp;"_"&amp;R1214&amp;"_"&amp;S1214&amp;"_"&amp;T1214</f>
        <v>DL2022038_aleost_Invalid_Present_Ct&lt;41</v>
      </c>
      <c r="X1214">
        <f t="shared" ref="X1214" si="2308">O1214</f>
        <v>28.49</v>
      </c>
      <c r="Y1214">
        <f t="shared" ref="Y1214" si="2309">P1215</f>
        <v>46.22</v>
      </c>
      <c r="Z1214">
        <f t="shared" ref="Z1214" si="2310">Q1216+Q1217</f>
        <v>74.199999999999989</v>
      </c>
    </row>
    <row r="1215" spans="1:26" x14ac:dyDescent="0.25">
      <c r="A1215" t="s">
        <v>154</v>
      </c>
      <c r="B1215" t="s">
        <v>51</v>
      </c>
      <c r="C1215" t="s">
        <v>155</v>
      </c>
      <c r="D1215" t="s">
        <v>25</v>
      </c>
      <c r="E1215">
        <v>46.22</v>
      </c>
      <c r="F1215" t="s">
        <v>717</v>
      </c>
      <c r="G1215" t="str">
        <f t="shared" si="2189"/>
        <v>DL2022038</v>
      </c>
      <c r="H1215" t="str">
        <f t="shared" si="2190"/>
        <v>16</v>
      </c>
      <c r="I1215" t="str">
        <f t="shared" si="2191"/>
        <v>aleost</v>
      </c>
      <c r="J1215" t="str">
        <f t="shared" si="2192"/>
        <v>NK</v>
      </c>
      <c r="K1215" t="str">
        <f t="shared" si="2193"/>
        <v>NK</v>
      </c>
      <c r="L1215" t="str">
        <f t="shared" si="2194"/>
        <v>true</v>
      </c>
      <c r="N1215" s="7">
        <f t="shared" si="2202"/>
        <v>46.22</v>
      </c>
      <c r="O1215" s="7" t="str">
        <f t="shared" si="2203"/>
        <v/>
      </c>
      <c r="P1215" s="7">
        <f t="shared" si="2204"/>
        <v>46.22</v>
      </c>
      <c r="Q1215" s="7" t="str">
        <f t="shared" si="2205"/>
        <v/>
      </c>
    </row>
    <row r="1216" spans="1:26" x14ac:dyDescent="0.25">
      <c r="A1216" t="s">
        <v>118</v>
      </c>
      <c r="B1216" t="s">
        <v>76</v>
      </c>
      <c r="C1216" t="s">
        <v>119</v>
      </c>
      <c r="D1216" t="s">
        <v>25</v>
      </c>
      <c r="E1216">
        <v>34.94</v>
      </c>
      <c r="F1216" t="s">
        <v>717</v>
      </c>
      <c r="G1216" t="str">
        <f t="shared" si="2189"/>
        <v>DL2022038</v>
      </c>
      <c r="H1216" t="str">
        <f t="shared" si="2190"/>
        <v>16</v>
      </c>
      <c r="I1216" t="str">
        <f t="shared" si="2191"/>
        <v>aleost</v>
      </c>
      <c r="J1216" t="str">
        <f t="shared" si="2192"/>
        <v>EP</v>
      </c>
      <c r="K1216" t="str">
        <f t="shared" si="2193"/>
        <v>EP</v>
      </c>
      <c r="L1216" t="str">
        <f t="shared" si="2194"/>
        <v>true</v>
      </c>
      <c r="N1216" s="7">
        <f t="shared" si="2202"/>
        <v>34.94</v>
      </c>
      <c r="O1216" s="7" t="str">
        <f t="shared" si="2203"/>
        <v/>
      </c>
      <c r="P1216" s="7" t="str">
        <f t="shared" si="2204"/>
        <v/>
      </c>
      <c r="Q1216" s="7">
        <f t="shared" si="2205"/>
        <v>34.94</v>
      </c>
    </row>
    <row r="1217" spans="1:26" x14ac:dyDescent="0.25">
      <c r="A1217" t="s">
        <v>139</v>
      </c>
      <c r="B1217" t="s">
        <v>76</v>
      </c>
      <c r="C1217" t="s">
        <v>119</v>
      </c>
      <c r="D1217" t="s">
        <v>25</v>
      </c>
      <c r="E1217">
        <v>39.26</v>
      </c>
      <c r="F1217" t="s">
        <v>717</v>
      </c>
      <c r="G1217" t="str">
        <f t="shared" si="2189"/>
        <v>DL2022038</v>
      </c>
      <c r="H1217" t="str">
        <f t="shared" si="2190"/>
        <v>16</v>
      </c>
      <c r="I1217" t="str">
        <f t="shared" si="2191"/>
        <v>aleost</v>
      </c>
      <c r="J1217" t="str">
        <f t="shared" si="2192"/>
        <v>EP</v>
      </c>
      <c r="K1217" t="str">
        <f t="shared" si="2193"/>
        <v>EP</v>
      </c>
      <c r="L1217" t="str">
        <f t="shared" si="2194"/>
        <v>true</v>
      </c>
      <c r="N1217" s="7">
        <f t="shared" si="2202"/>
        <v>39.26</v>
      </c>
      <c r="O1217" s="7" t="str">
        <f t="shared" si="2203"/>
        <v/>
      </c>
      <c r="P1217" s="7" t="str">
        <f t="shared" si="2204"/>
        <v/>
      </c>
      <c r="Q1217" s="7">
        <f t="shared" si="2205"/>
        <v>39.26</v>
      </c>
    </row>
    <row r="1218" spans="1:26" x14ac:dyDescent="0.25">
      <c r="A1218" t="s">
        <v>180</v>
      </c>
      <c r="B1218" t="s">
        <v>23</v>
      </c>
      <c r="C1218" t="s">
        <v>181</v>
      </c>
      <c r="D1218" t="s">
        <v>25</v>
      </c>
      <c r="E1218">
        <v>18.190000000000001</v>
      </c>
      <c r="F1218" t="s">
        <v>717</v>
      </c>
      <c r="G1218" t="str">
        <f t="shared" ref="G1218:G1281" si="2311">MID(F1218,10,9)</f>
        <v>DL2022038</v>
      </c>
      <c r="H1218" t="str">
        <f t="shared" ref="H1218:H1281" si="2312">LEFT(C1218,2)</f>
        <v>17</v>
      </c>
      <c r="I1218" t="str">
        <f t="shared" ref="I1218:I1281" si="2313">MID(C1218,4,6)</f>
        <v>prypar</v>
      </c>
      <c r="J1218" t="str">
        <f t="shared" ref="J1218:J1281" si="2314">RIGHT(C1218,2)</f>
        <v>PK</v>
      </c>
      <c r="K1218" t="str">
        <f t="shared" ref="K1218:K1281" si="2315">IF(TRIM(B1218)="Standard","PK",IF(TRIM(B1218)="NTC","NK",IF(TRIM(B1218)="Unknown","EP")))</f>
        <v>PK</v>
      </c>
      <c r="L1218" t="str">
        <f t="shared" ref="L1218:L1281" si="2316">IF(J1218=K1218,"true","false")</f>
        <v>true</v>
      </c>
      <c r="N1218" s="7">
        <f t="shared" si="2202"/>
        <v>18.190000000000001</v>
      </c>
      <c r="O1218" s="7">
        <f t="shared" si="2203"/>
        <v>18.190000000000001</v>
      </c>
      <c r="P1218" s="7" t="str">
        <f t="shared" si="2204"/>
        <v/>
      </c>
      <c r="Q1218" s="7" t="str">
        <f t="shared" si="2205"/>
        <v/>
      </c>
      <c r="R1218" t="str">
        <f t="shared" ref="R1218" si="2317">IF(AND(O1218&gt;0,P1219=0),"Valid","Invalid")</f>
        <v>Valid</v>
      </c>
      <c r="S1218" t="str">
        <f t="shared" ref="S1218" si="2318">IF(OR(Q1220&gt;0,Q1221&gt;0),"Present","Absent")</f>
        <v>Absent</v>
      </c>
      <c r="T1218" t="str">
        <f t="shared" ref="T1218" si="2319">IF(OR(Q1220&lt;41,Q1221&lt;41),"Ct&lt;41",IF(OR(Q1220&gt;41,Q1221&gt;41),"Ct&gt;41","No Ct"))</f>
        <v>Ct&lt;41</v>
      </c>
      <c r="V1218" t="str">
        <f t="shared" ref="V1218" si="2320">G1218&amp;"_"&amp;I1218&amp;"_"&amp;R1218&amp;"_"&amp;S1218&amp;"_"&amp;T1218</f>
        <v>DL2022038_prypar_Valid_Absent_Ct&lt;41</v>
      </c>
      <c r="X1218">
        <f t="shared" ref="X1218" si="2321">O1218</f>
        <v>18.190000000000001</v>
      </c>
      <c r="Y1218">
        <f t="shared" ref="Y1218" si="2322">P1219</f>
        <v>0</v>
      </c>
      <c r="Z1218">
        <f t="shared" ref="Z1218" si="2323">Q1220+Q1221</f>
        <v>0</v>
      </c>
    </row>
    <row r="1219" spans="1:26" x14ac:dyDescent="0.25">
      <c r="A1219" t="s">
        <v>156</v>
      </c>
      <c r="B1219" t="s">
        <v>51</v>
      </c>
      <c r="C1219" t="s">
        <v>157</v>
      </c>
      <c r="D1219" t="s">
        <v>25</v>
      </c>
      <c r="E1219" t="s">
        <v>39</v>
      </c>
      <c r="F1219" t="s">
        <v>717</v>
      </c>
      <c r="G1219" t="str">
        <f t="shared" si="2311"/>
        <v>DL2022038</v>
      </c>
      <c r="H1219" t="str">
        <f t="shared" si="2312"/>
        <v>17</v>
      </c>
      <c r="I1219" t="str">
        <f t="shared" si="2313"/>
        <v>prypar</v>
      </c>
      <c r="J1219" t="str">
        <f t="shared" si="2314"/>
        <v>NK</v>
      </c>
      <c r="K1219" t="str">
        <f t="shared" si="2315"/>
        <v>NK</v>
      </c>
      <c r="L1219" t="str">
        <f t="shared" si="2316"/>
        <v>true</v>
      </c>
      <c r="N1219" s="7">
        <f t="shared" ref="N1219:N1282" si="2324">IF(TRIM(E1219)="No Cq",0,E1219)</f>
        <v>0</v>
      </c>
      <c r="O1219" s="7" t="str">
        <f t="shared" ref="O1219:O1282" si="2325">IF(TRIM(B1219)="Standard",N1219,"")</f>
        <v/>
      </c>
      <c r="P1219" s="7">
        <f t="shared" ref="P1219:P1282" si="2326">IF(TRIM(B1219)="NTC",N1219,"")</f>
        <v>0</v>
      </c>
      <c r="Q1219" s="7" t="str">
        <f t="shared" ref="Q1219:Q1282" si="2327">IF(TRIM(B1219)="Unknown",N1219,"")</f>
        <v/>
      </c>
    </row>
    <row r="1220" spans="1:26" x14ac:dyDescent="0.25">
      <c r="A1220" t="s">
        <v>120</v>
      </c>
      <c r="B1220" t="s">
        <v>76</v>
      </c>
      <c r="C1220" t="s">
        <v>121</v>
      </c>
      <c r="D1220" t="s">
        <v>25</v>
      </c>
      <c r="E1220" t="s">
        <v>39</v>
      </c>
      <c r="F1220" t="s">
        <v>717</v>
      </c>
      <c r="G1220" t="str">
        <f t="shared" si="2311"/>
        <v>DL2022038</v>
      </c>
      <c r="H1220" t="str">
        <f t="shared" si="2312"/>
        <v>17</v>
      </c>
      <c r="I1220" t="str">
        <f t="shared" si="2313"/>
        <v>prypar</v>
      </c>
      <c r="J1220" t="str">
        <f t="shared" si="2314"/>
        <v>EP</v>
      </c>
      <c r="K1220" t="str">
        <f t="shared" si="2315"/>
        <v>EP</v>
      </c>
      <c r="L1220" t="str">
        <f t="shared" si="2316"/>
        <v>true</v>
      </c>
      <c r="N1220" s="7">
        <f t="shared" si="2324"/>
        <v>0</v>
      </c>
      <c r="O1220" s="7" t="str">
        <f t="shared" si="2325"/>
        <v/>
      </c>
      <c r="P1220" s="7" t="str">
        <f t="shared" si="2326"/>
        <v/>
      </c>
      <c r="Q1220" s="7">
        <f t="shared" si="2327"/>
        <v>0</v>
      </c>
    </row>
    <row r="1221" spans="1:26" x14ac:dyDescent="0.25">
      <c r="A1221" t="s">
        <v>140</v>
      </c>
      <c r="B1221" t="s">
        <v>76</v>
      </c>
      <c r="C1221" t="s">
        <v>121</v>
      </c>
      <c r="D1221" t="s">
        <v>25</v>
      </c>
      <c r="E1221" t="s">
        <v>39</v>
      </c>
      <c r="F1221" t="s">
        <v>717</v>
      </c>
      <c r="G1221" t="str">
        <f t="shared" si="2311"/>
        <v>DL2022038</v>
      </c>
      <c r="H1221" t="str">
        <f t="shared" si="2312"/>
        <v>17</v>
      </c>
      <c r="I1221" t="str">
        <f t="shared" si="2313"/>
        <v>prypar</v>
      </c>
      <c r="J1221" t="str">
        <f t="shared" si="2314"/>
        <v>EP</v>
      </c>
      <c r="K1221" t="str">
        <f t="shared" si="2315"/>
        <v>EP</v>
      </c>
      <c r="L1221" t="str">
        <f t="shared" si="2316"/>
        <v>true</v>
      </c>
      <c r="N1221" s="7">
        <f t="shared" si="2324"/>
        <v>0</v>
      </c>
      <c r="O1221" s="7" t="str">
        <f t="shared" si="2325"/>
        <v/>
      </c>
      <c r="P1221" s="7" t="str">
        <f t="shared" si="2326"/>
        <v/>
      </c>
      <c r="Q1221" s="7">
        <f t="shared" si="2327"/>
        <v>0</v>
      </c>
    </row>
    <row r="1222" spans="1:26" x14ac:dyDescent="0.25">
      <c r="A1222" t="s">
        <v>182</v>
      </c>
      <c r="B1222" t="s">
        <v>23</v>
      </c>
      <c r="C1222" t="s">
        <v>183</v>
      </c>
      <c r="D1222" t="s">
        <v>25</v>
      </c>
      <c r="E1222">
        <v>18.350000000000001</v>
      </c>
      <c r="F1222" t="s">
        <v>717</v>
      </c>
      <c r="G1222" t="str">
        <f t="shared" si="2311"/>
        <v>DL2022038</v>
      </c>
      <c r="H1222" t="str">
        <f t="shared" si="2312"/>
        <v>18</v>
      </c>
      <c r="I1222" t="str">
        <f t="shared" si="2313"/>
        <v>prypar</v>
      </c>
      <c r="J1222" t="str">
        <f t="shared" si="2314"/>
        <v>PK</v>
      </c>
      <c r="K1222" t="str">
        <f t="shared" si="2315"/>
        <v>PK</v>
      </c>
      <c r="L1222" t="str">
        <f t="shared" si="2316"/>
        <v>true</v>
      </c>
      <c r="N1222" s="7">
        <f t="shared" si="2324"/>
        <v>18.350000000000001</v>
      </c>
      <c r="O1222" s="7">
        <f t="shared" si="2325"/>
        <v>18.350000000000001</v>
      </c>
      <c r="P1222" s="7" t="str">
        <f t="shared" si="2326"/>
        <v/>
      </c>
      <c r="Q1222" s="7" t="str">
        <f t="shared" si="2327"/>
        <v/>
      </c>
      <c r="R1222" t="str">
        <f t="shared" ref="R1222" si="2328">IF(AND(O1222&gt;0,P1223=0),"Valid","Invalid")</f>
        <v>Valid</v>
      </c>
      <c r="S1222" t="str">
        <f t="shared" ref="S1222" si="2329">IF(OR(Q1224&gt;0,Q1225&gt;0),"Present","Absent")</f>
        <v>Absent</v>
      </c>
      <c r="T1222" t="str">
        <f t="shared" ref="T1222" si="2330">IF(OR(Q1224&lt;41,Q1225&lt;41),"Ct&lt;41",IF(OR(Q1224&gt;41,Q1225&gt;41),"Ct&gt;41","No Ct"))</f>
        <v>Ct&lt;41</v>
      </c>
      <c r="V1222" t="str">
        <f t="shared" ref="V1222" si="2331">G1222&amp;"_"&amp;I1222&amp;"_"&amp;R1222&amp;"_"&amp;S1222&amp;"_"&amp;T1222</f>
        <v>DL2022038_prypar_Valid_Absent_Ct&lt;41</v>
      </c>
      <c r="X1222">
        <f t="shared" ref="X1222" si="2332">O1222</f>
        <v>18.350000000000001</v>
      </c>
      <c r="Y1222">
        <f t="shared" ref="Y1222" si="2333">P1223</f>
        <v>0</v>
      </c>
      <c r="Z1222">
        <f t="shared" ref="Z1222" si="2334">Q1224+Q1225</f>
        <v>0</v>
      </c>
    </row>
    <row r="1223" spans="1:26" x14ac:dyDescent="0.25">
      <c r="A1223" t="s">
        <v>158</v>
      </c>
      <c r="B1223" t="s">
        <v>51</v>
      </c>
      <c r="C1223" t="s">
        <v>159</v>
      </c>
      <c r="D1223" t="s">
        <v>25</v>
      </c>
      <c r="E1223" t="s">
        <v>39</v>
      </c>
      <c r="F1223" t="s">
        <v>717</v>
      </c>
      <c r="G1223" t="str">
        <f t="shared" si="2311"/>
        <v>DL2022038</v>
      </c>
      <c r="H1223" t="str">
        <f t="shared" si="2312"/>
        <v>18</v>
      </c>
      <c r="I1223" t="str">
        <f t="shared" si="2313"/>
        <v>prypar</v>
      </c>
      <c r="J1223" t="str">
        <f t="shared" si="2314"/>
        <v>NK</v>
      </c>
      <c r="K1223" t="str">
        <f t="shared" si="2315"/>
        <v>NK</v>
      </c>
      <c r="L1223" t="str">
        <f t="shared" si="2316"/>
        <v>true</v>
      </c>
      <c r="N1223" s="7">
        <f t="shared" si="2324"/>
        <v>0</v>
      </c>
      <c r="O1223" s="7" t="str">
        <f t="shared" si="2325"/>
        <v/>
      </c>
      <c r="P1223" s="7">
        <f t="shared" si="2326"/>
        <v>0</v>
      </c>
      <c r="Q1223" s="7" t="str">
        <f t="shared" si="2327"/>
        <v/>
      </c>
    </row>
    <row r="1224" spans="1:26" x14ac:dyDescent="0.25">
      <c r="A1224" t="s">
        <v>122</v>
      </c>
      <c r="B1224" t="s">
        <v>76</v>
      </c>
      <c r="C1224" t="s">
        <v>123</v>
      </c>
      <c r="D1224" t="s">
        <v>25</v>
      </c>
      <c r="E1224" t="s">
        <v>39</v>
      </c>
      <c r="F1224" t="s">
        <v>717</v>
      </c>
      <c r="G1224" t="str">
        <f t="shared" si="2311"/>
        <v>DL2022038</v>
      </c>
      <c r="H1224" t="str">
        <f t="shared" si="2312"/>
        <v>18</v>
      </c>
      <c r="I1224" t="str">
        <f t="shared" si="2313"/>
        <v>prypar</v>
      </c>
      <c r="J1224" t="str">
        <f t="shared" si="2314"/>
        <v>EP</v>
      </c>
      <c r="K1224" t="str">
        <f t="shared" si="2315"/>
        <v>EP</v>
      </c>
      <c r="L1224" t="str">
        <f t="shared" si="2316"/>
        <v>true</v>
      </c>
      <c r="N1224" s="7">
        <f t="shared" si="2324"/>
        <v>0</v>
      </c>
      <c r="O1224" s="7" t="str">
        <f t="shared" si="2325"/>
        <v/>
      </c>
      <c r="P1224" s="7" t="str">
        <f t="shared" si="2326"/>
        <v/>
      </c>
      <c r="Q1224" s="7">
        <f t="shared" si="2327"/>
        <v>0</v>
      </c>
    </row>
    <row r="1225" spans="1:26" x14ac:dyDescent="0.25">
      <c r="A1225" t="s">
        <v>141</v>
      </c>
      <c r="B1225" t="s">
        <v>76</v>
      </c>
      <c r="C1225" t="s">
        <v>123</v>
      </c>
      <c r="D1225" t="s">
        <v>25</v>
      </c>
      <c r="E1225" t="s">
        <v>39</v>
      </c>
      <c r="F1225" t="s">
        <v>717</v>
      </c>
      <c r="G1225" t="str">
        <f t="shared" si="2311"/>
        <v>DL2022038</v>
      </c>
      <c r="H1225" t="str">
        <f t="shared" si="2312"/>
        <v>18</v>
      </c>
      <c r="I1225" t="str">
        <f t="shared" si="2313"/>
        <v>prypar</v>
      </c>
      <c r="J1225" t="str">
        <f t="shared" si="2314"/>
        <v>EP</v>
      </c>
      <c r="K1225" t="str">
        <f t="shared" si="2315"/>
        <v>EP</v>
      </c>
      <c r="L1225" t="str">
        <f t="shared" si="2316"/>
        <v>true</v>
      </c>
      <c r="N1225" s="7">
        <f t="shared" si="2324"/>
        <v>0</v>
      </c>
      <c r="O1225" s="7" t="str">
        <f t="shared" si="2325"/>
        <v/>
      </c>
      <c r="P1225" s="7" t="str">
        <f t="shared" si="2326"/>
        <v/>
      </c>
      <c r="Q1225" s="7">
        <f t="shared" si="2327"/>
        <v>0</v>
      </c>
    </row>
    <row r="1226" spans="1:26" x14ac:dyDescent="0.25">
      <c r="A1226" t="s">
        <v>184</v>
      </c>
      <c r="B1226" t="s">
        <v>23</v>
      </c>
      <c r="C1226" t="s">
        <v>185</v>
      </c>
      <c r="D1226" t="s">
        <v>25</v>
      </c>
      <c r="E1226" t="s">
        <v>39</v>
      </c>
      <c r="F1226" t="s">
        <v>717</v>
      </c>
      <c r="G1226" t="str">
        <f t="shared" si="2311"/>
        <v>DL2022038</v>
      </c>
      <c r="H1226" t="str">
        <f t="shared" si="2312"/>
        <v>19</v>
      </c>
      <c r="I1226" t="str">
        <f t="shared" si="2313"/>
        <v>myaare</v>
      </c>
      <c r="J1226" t="str">
        <f t="shared" si="2314"/>
        <v>PK</v>
      </c>
      <c r="K1226" t="str">
        <f t="shared" si="2315"/>
        <v>PK</v>
      </c>
      <c r="L1226" t="str">
        <f t="shared" si="2316"/>
        <v>true</v>
      </c>
      <c r="N1226" s="7">
        <f t="shared" si="2324"/>
        <v>0</v>
      </c>
      <c r="O1226" s="7">
        <f t="shared" si="2325"/>
        <v>0</v>
      </c>
      <c r="P1226" s="7" t="str">
        <f t="shared" si="2326"/>
        <v/>
      </c>
      <c r="Q1226" s="7" t="str">
        <f t="shared" si="2327"/>
        <v/>
      </c>
      <c r="R1226" t="str">
        <f t="shared" ref="R1226" si="2335">IF(AND(O1226&gt;0,P1227=0),"Valid","Invalid")</f>
        <v>Invalid</v>
      </c>
      <c r="S1226" t="str">
        <f t="shared" ref="S1226" si="2336">IF(OR(Q1228&gt;0,Q1229&gt;0),"Present","Absent")</f>
        <v>Absent</v>
      </c>
      <c r="T1226" t="str">
        <f t="shared" ref="T1226" si="2337">IF(OR(Q1228&lt;41,Q1229&lt;41),"Ct&lt;41",IF(OR(Q1228&gt;41,Q1229&gt;41),"Ct&gt;41","No Ct"))</f>
        <v>Ct&lt;41</v>
      </c>
      <c r="V1226" t="str">
        <f t="shared" ref="V1226" si="2338">G1226&amp;"_"&amp;I1226&amp;"_"&amp;R1226&amp;"_"&amp;S1226&amp;"_"&amp;T1226</f>
        <v>DL2022038_myaare_Invalid_Absent_Ct&lt;41</v>
      </c>
      <c r="X1226">
        <f t="shared" ref="X1226" si="2339">O1226</f>
        <v>0</v>
      </c>
      <c r="Y1226">
        <f t="shared" ref="Y1226" si="2340">P1227</f>
        <v>0</v>
      </c>
      <c r="Z1226">
        <f t="shared" ref="Z1226" si="2341">Q1228+Q1229</f>
        <v>0</v>
      </c>
    </row>
    <row r="1227" spans="1:26" x14ac:dyDescent="0.25">
      <c r="A1227" t="s">
        <v>160</v>
      </c>
      <c r="B1227" t="s">
        <v>51</v>
      </c>
      <c r="C1227" t="s">
        <v>161</v>
      </c>
      <c r="D1227" t="s">
        <v>25</v>
      </c>
      <c r="E1227" t="s">
        <v>39</v>
      </c>
      <c r="F1227" t="s">
        <v>717</v>
      </c>
      <c r="G1227" t="str">
        <f t="shared" si="2311"/>
        <v>DL2022038</v>
      </c>
      <c r="H1227" t="str">
        <f t="shared" si="2312"/>
        <v>19</v>
      </c>
      <c r="I1227" t="str">
        <f t="shared" si="2313"/>
        <v>myaare</v>
      </c>
      <c r="J1227" t="str">
        <f t="shared" si="2314"/>
        <v>NK</v>
      </c>
      <c r="K1227" t="str">
        <f t="shared" si="2315"/>
        <v>NK</v>
      </c>
      <c r="L1227" t="str">
        <f t="shared" si="2316"/>
        <v>true</v>
      </c>
      <c r="N1227" s="7">
        <f t="shared" si="2324"/>
        <v>0</v>
      </c>
      <c r="O1227" s="7" t="str">
        <f t="shared" si="2325"/>
        <v/>
      </c>
      <c r="P1227" s="7">
        <f t="shared" si="2326"/>
        <v>0</v>
      </c>
      <c r="Q1227" s="7" t="str">
        <f t="shared" si="2327"/>
        <v/>
      </c>
    </row>
    <row r="1228" spans="1:26" x14ac:dyDescent="0.25">
      <c r="A1228" t="s">
        <v>124</v>
      </c>
      <c r="B1228" t="s">
        <v>76</v>
      </c>
      <c r="C1228" t="s">
        <v>125</v>
      </c>
      <c r="D1228" t="s">
        <v>25</v>
      </c>
      <c r="E1228" t="s">
        <v>39</v>
      </c>
      <c r="F1228" t="s">
        <v>717</v>
      </c>
      <c r="G1228" t="str">
        <f t="shared" si="2311"/>
        <v>DL2022038</v>
      </c>
      <c r="H1228" t="str">
        <f t="shared" si="2312"/>
        <v>19</v>
      </c>
      <c r="I1228" t="str">
        <f t="shared" si="2313"/>
        <v>myaare</v>
      </c>
      <c r="J1228" t="str">
        <f t="shared" si="2314"/>
        <v>EP</v>
      </c>
      <c r="K1228" t="str">
        <f t="shared" si="2315"/>
        <v>EP</v>
      </c>
      <c r="L1228" t="str">
        <f t="shared" si="2316"/>
        <v>true</v>
      </c>
      <c r="N1228" s="7">
        <f t="shared" si="2324"/>
        <v>0</v>
      </c>
      <c r="O1228" s="7" t="str">
        <f t="shared" si="2325"/>
        <v/>
      </c>
      <c r="P1228" s="7" t="str">
        <f t="shared" si="2326"/>
        <v/>
      </c>
      <c r="Q1228" s="7">
        <f t="shared" si="2327"/>
        <v>0</v>
      </c>
    </row>
    <row r="1229" spans="1:26" x14ac:dyDescent="0.25">
      <c r="A1229" t="s">
        <v>142</v>
      </c>
      <c r="B1229" t="s">
        <v>76</v>
      </c>
      <c r="C1229" t="s">
        <v>125</v>
      </c>
      <c r="D1229" t="s">
        <v>25</v>
      </c>
      <c r="E1229" t="s">
        <v>39</v>
      </c>
      <c r="F1229" t="s">
        <v>717</v>
      </c>
      <c r="G1229" t="str">
        <f t="shared" si="2311"/>
        <v>DL2022038</v>
      </c>
      <c r="H1229" t="str">
        <f t="shared" si="2312"/>
        <v>19</v>
      </c>
      <c r="I1229" t="str">
        <f t="shared" si="2313"/>
        <v>myaare</v>
      </c>
      <c r="J1229" t="str">
        <f t="shared" si="2314"/>
        <v>EP</v>
      </c>
      <c r="K1229" t="str">
        <f t="shared" si="2315"/>
        <v>EP</v>
      </c>
      <c r="L1229" t="str">
        <f t="shared" si="2316"/>
        <v>true</v>
      </c>
      <c r="N1229" s="7">
        <f t="shared" si="2324"/>
        <v>0</v>
      </c>
      <c r="O1229" s="7" t="str">
        <f t="shared" si="2325"/>
        <v/>
      </c>
      <c r="P1229" s="7" t="str">
        <f t="shared" si="2326"/>
        <v/>
      </c>
      <c r="Q1229" s="7">
        <f t="shared" si="2327"/>
        <v>0</v>
      </c>
    </row>
    <row r="1230" spans="1:26" x14ac:dyDescent="0.25">
      <c r="A1230" t="s">
        <v>186</v>
      </c>
      <c r="B1230" t="s">
        <v>23</v>
      </c>
      <c r="C1230" t="s">
        <v>187</v>
      </c>
      <c r="D1230" t="s">
        <v>25</v>
      </c>
      <c r="E1230" t="s">
        <v>39</v>
      </c>
      <c r="F1230" t="s">
        <v>717</v>
      </c>
      <c r="G1230" t="str">
        <f t="shared" si="2311"/>
        <v>DL2022038</v>
      </c>
      <c r="H1230" t="str">
        <f t="shared" si="2312"/>
        <v>20</v>
      </c>
      <c r="I1230" t="str">
        <f t="shared" si="2313"/>
        <v>myaare</v>
      </c>
      <c r="J1230" t="str">
        <f t="shared" si="2314"/>
        <v>PK</v>
      </c>
      <c r="K1230" t="str">
        <f t="shared" si="2315"/>
        <v>PK</v>
      </c>
      <c r="L1230" t="str">
        <f t="shared" si="2316"/>
        <v>true</v>
      </c>
      <c r="N1230" s="7">
        <f t="shared" si="2324"/>
        <v>0</v>
      </c>
      <c r="O1230" s="7">
        <f t="shared" si="2325"/>
        <v>0</v>
      </c>
      <c r="P1230" s="7" t="str">
        <f t="shared" si="2326"/>
        <v/>
      </c>
      <c r="Q1230" s="7" t="str">
        <f t="shared" si="2327"/>
        <v/>
      </c>
      <c r="R1230" t="str">
        <f t="shared" ref="R1230" si="2342">IF(AND(O1230&gt;0,P1231=0),"Valid","Invalid")</f>
        <v>Invalid</v>
      </c>
      <c r="S1230" t="str">
        <f t="shared" ref="S1230" si="2343">IF(OR(Q1232&gt;0,Q1233&gt;0),"Present","Absent")</f>
        <v>Absent</v>
      </c>
      <c r="T1230" t="str">
        <f t="shared" ref="T1230" si="2344">IF(OR(Q1232&lt;41,Q1233&lt;41),"Ct&lt;41",IF(OR(Q1232&gt;41,Q1233&gt;41),"Ct&gt;41","No Ct"))</f>
        <v>Ct&lt;41</v>
      </c>
      <c r="V1230" t="str">
        <f t="shared" ref="V1230" si="2345">G1230&amp;"_"&amp;I1230&amp;"_"&amp;R1230&amp;"_"&amp;S1230&amp;"_"&amp;T1230</f>
        <v>DL2022038_myaare_Invalid_Absent_Ct&lt;41</v>
      </c>
      <c r="X1230">
        <f t="shared" ref="X1230" si="2346">O1230</f>
        <v>0</v>
      </c>
      <c r="Y1230">
        <f t="shared" ref="Y1230" si="2347">P1231</f>
        <v>0</v>
      </c>
      <c r="Z1230">
        <f t="shared" ref="Z1230" si="2348">Q1232+Q1233</f>
        <v>0</v>
      </c>
    </row>
    <row r="1231" spans="1:26" x14ac:dyDescent="0.25">
      <c r="A1231" t="s">
        <v>162</v>
      </c>
      <c r="B1231" t="s">
        <v>51</v>
      </c>
      <c r="C1231" t="s">
        <v>163</v>
      </c>
      <c r="D1231" t="s">
        <v>25</v>
      </c>
      <c r="E1231" t="s">
        <v>39</v>
      </c>
      <c r="F1231" t="s">
        <v>717</v>
      </c>
      <c r="G1231" t="str">
        <f t="shared" si="2311"/>
        <v>DL2022038</v>
      </c>
      <c r="H1231" t="str">
        <f t="shared" si="2312"/>
        <v>20</v>
      </c>
      <c r="I1231" t="str">
        <f t="shared" si="2313"/>
        <v>myaare</v>
      </c>
      <c r="J1231" t="str">
        <f t="shared" si="2314"/>
        <v>NK</v>
      </c>
      <c r="K1231" t="str">
        <f t="shared" si="2315"/>
        <v>NK</v>
      </c>
      <c r="L1231" t="str">
        <f t="shared" si="2316"/>
        <v>true</v>
      </c>
      <c r="N1231" s="7">
        <f t="shared" si="2324"/>
        <v>0</v>
      </c>
      <c r="O1231" s="7" t="str">
        <f t="shared" si="2325"/>
        <v/>
      </c>
      <c r="P1231" s="7">
        <f t="shared" si="2326"/>
        <v>0</v>
      </c>
      <c r="Q1231" s="7" t="str">
        <f t="shared" si="2327"/>
        <v/>
      </c>
    </row>
    <row r="1232" spans="1:26" x14ac:dyDescent="0.25">
      <c r="A1232" t="s">
        <v>126</v>
      </c>
      <c r="B1232" t="s">
        <v>76</v>
      </c>
      <c r="C1232" t="s">
        <v>127</v>
      </c>
      <c r="D1232" t="s">
        <v>25</v>
      </c>
      <c r="E1232" t="s">
        <v>39</v>
      </c>
      <c r="F1232" t="s">
        <v>717</v>
      </c>
      <c r="G1232" t="str">
        <f t="shared" si="2311"/>
        <v>DL2022038</v>
      </c>
      <c r="H1232" t="str">
        <f t="shared" si="2312"/>
        <v>20</v>
      </c>
      <c r="I1232" t="str">
        <f t="shared" si="2313"/>
        <v>myaare</v>
      </c>
      <c r="J1232" t="str">
        <f t="shared" si="2314"/>
        <v>EP</v>
      </c>
      <c r="K1232" t="str">
        <f t="shared" si="2315"/>
        <v>EP</v>
      </c>
      <c r="L1232" t="str">
        <f t="shared" si="2316"/>
        <v>true</v>
      </c>
      <c r="N1232" s="7">
        <f t="shared" si="2324"/>
        <v>0</v>
      </c>
      <c r="O1232" s="7" t="str">
        <f t="shared" si="2325"/>
        <v/>
      </c>
      <c r="P1232" s="7" t="str">
        <f t="shared" si="2326"/>
        <v/>
      </c>
      <c r="Q1232" s="7">
        <f t="shared" si="2327"/>
        <v>0</v>
      </c>
    </row>
    <row r="1233" spans="1:26" x14ac:dyDescent="0.25">
      <c r="A1233" t="s">
        <v>143</v>
      </c>
      <c r="B1233" t="s">
        <v>76</v>
      </c>
      <c r="C1233" t="s">
        <v>127</v>
      </c>
      <c r="D1233" t="s">
        <v>25</v>
      </c>
      <c r="E1233" t="s">
        <v>39</v>
      </c>
      <c r="F1233" t="s">
        <v>717</v>
      </c>
      <c r="G1233" t="str">
        <f t="shared" si="2311"/>
        <v>DL2022038</v>
      </c>
      <c r="H1233" t="str">
        <f t="shared" si="2312"/>
        <v>20</v>
      </c>
      <c r="I1233" t="str">
        <f t="shared" si="2313"/>
        <v>myaare</v>
      </c>
      <c r="J1233" t="str">
        <f t="shared" si="2314"/>
        <v>EP</v>
      </c>
      <c r="K1233" t="str">
        <f t="shared" si="2315"/>
        <v>EP</v>
      </c>
      <c r="L1233" t="str">
        <f t="shared" si="2316"/>
        <v>true</v>
      </c>
      <c r="N1233" s="7">
        <f t="shared" si="2324"/>
        <v>0</v>
      </c>
      <c r="O1233" s="7" t="str">
        <f t="shared" si="2325"/>
        <v/>
      </c>
      <c r="P1233" s="7" t="str">
        <f t="shared" si="2326"/>
        <v/>
      </c>
      <c r="Q1233" s="7">
        <f t="shared" si="2327"/>
        <v>0</v>
      </c>
    </row>
    <row r="1234" spans="1:26" x14ac:dyDescent="0.25">
      <c r="A1234" t="s">
        <v>188</v>
      </c>
      <c r="B1234" t="s">
        <v>23</v>
      </c>
      <c r="C1234" t="s">
        <v>189</v>
      </c>
      <c r="D1234" t="s">
        <v>25</v>
      </c>
      <c r="E1234">
        <v>28.39</v>
      </c>
      <c r="F1234" t="s">
        <v>717</v>
      </c>
      <c r="G1234" t="str">
        <f t="shared" si="2311"/>
        <v>DL2022038</v>
      </c>
      <c r="H1234" t="str">
        <f t="shared" si="2312"/>
        <v>21</v>
      </c>
      <c r="I1234" t="str">
        <f t="shared" si="2313"/>
        <v>angang</v>
      </c>
      <c r="J1234" t="str">
        <f t="shared" si="2314"/>
        <v>PK</v>
      </c>
      <c r="K1234" t="str">
        <f t="shared" si="2315"/>
        <v>PK</v>
      </c>
      <c r="L1234" t="str">
        <f t="shared" si="2316"/>
        <v>true</v>
      </c>
      <c r="N1234" s="7">
        <f t="shared" si="2324"/>
        <v>28.39</v>
      </c>
      <c r="O1234" s="7">
        <f t="shared" si="2325"/>
        <v>28.39</v>
      </c>
      <c r="P1234" s="7" t="str">
        <f t="shared" si="2326"/>
        <v/>
      </c>
      <c r="Q1234" s="7" t="str">
        <f t="shared" si="2327"/>
        <v/>
      </c>
      <c r="R1234" t="str">
        <f t="shared" ref="R1234" si="2349">IF(AND(O1234&gt;0,P1235=0),"Valid","Invalid")</f>
        <v>Valid</v>
      </c>
      <c r="S1234" t="str">
        <f t="shared" ref="S1234" si="2350">IF(OR(Q1236&gt;0,Q1237&gt;0),"Present","Absent")</f>
        <v>Absent</v>
      </c>
      <c r="T1234" t="str">
        <f t="shared" ref="T1234" si="2351">IF(OR(Q1236&lt;41,Q1237&lt;41),"Ct&lt;41",IF(OR(Q1236&gt;41,Q1237&gt;41),"Ct&gt;41","No Ct"))</f>
        <v>Ct&lt;41</v>
      </c>
      <c r="V1234" t="str">
        <f t="shared" ref="V1234" si="2352">G1234&amp;"_"&amp;I1234&amp;"_"&amp;R1234&amp;"_"&amp;S1234&amp;"_"&amp;T1234</f>
        <v>DL2022038_angang_Valid_Absent_Ct&lt;41</v>
      </c>
      <c r="X1234">
        <f t="shared" ref="X1234" si="2353">O1234</f>
        <v>28.39</v>
      </c>
      <c r="Y1234">
        <f t="shared" ref="Y1234" si="2354">P1235</f>
        <v>0</v>
      </c>
      <c r="Z1234">
        <f t="shared" ref="Z1234" si="2355">Q1236+Q1237</f>
        <v>0</v>
      </c>
    </row>
    <row r="1235" spans="1:26" x14ac:dyDescent="0.25">
      <c r="A1235" t="s">
        <v>164</v>
      </c>
      <c r="B1235" t="s">
        <v>51</v>
      </c>
      <c r="C1235" t="s">
        <v>165</v>
      </c>
      <c r="D1235" t="s">
        <v>25</v>
      </c>
      <c r="E1235" t="s">
        <v>39</v>
      </c>
      <c r="F1235" t="s">
        <v>717</v>
      </c>
      <c r="G1235" t="str">
        <f t="shared" si="2311"/>
        <v>DL2022038</v>
      </c>
      <c r="H1235" t="str">
        <f t="shared" si="2312"/>
        <v>21</v>
      </c>
      <c r="I1235" t="str">
        <f t="shared" si="2313"/>
        <v>angang</v>
      </c>
      <c r="J1235" t="str">
        <f t="shared" si="2314"/>
        <v>NK</v>
      </c>
      <c r="K1235" t="str">
        <f t="shared" si="2315"/>
        <v>NK</v>
      </c>
      <c r="L1235" t="str">
        <f t="shared" si="2316"/>
        <v>true</v>
      </c>
      <c r="N1235" s="7">
        <f t="shared" si="2324"/>
        <v>0</v>
      </c>
      <c r="O1235" s="7" t="str">
        <f t="shared" si="2325"/>
        <v/>
      </c>
      <c r="P1235" s="7">
        <f t="shared" si="2326"/>
        <v>0</v>
      </c>
      <c r="Q1235" s="7" t="str">
        <f t="shared" si="2327"/>
        <v/>
      </c>
    </row>
    <row r="1236" spans="1:26" x14ac:dyDescent="0.25">
      <c r="A1236" t="s">
        <v>128</v>
      </c>
      <c r="B1236" t="s">
        <v>76</v>
      </c>
      <c r="C1236" t="s">
        <v>129</v>
      </c>
      <c r="D1236" t="s">
        <v>25</v>
      </c>
      <c r="E1236" t="s">
        <v>39</v>
      </c>
      <c r="F1236" t="s">
        <v>717</v>
      </c>
      <c r="G1236" t="str">
        <f t="shared" si="2311"/>
        <v>DL2022038</v>
      </c>
      <c r="H1236" t="str">
        <f t="shared" si="2312"/>
        <v>21</v>
      </c>
      <c r="I1236" t="str">
        <f t="shared" si="2313"/>
        <v>angang</v>
      </c>
      <c r="J1236" t="str">
        <f t="shared" si="2314"/>
        <v>EP</v>
      </c>
      <c r="K1236" t="str">
        <f t="shared" si="2315"/>
        <v>EP</v>
      </c>
      <c r="L1236" t="str">
        <f t="shared" si="2316"/>
        <v>true</v>
      </c>
      <c r="N1236" s="7">
        <f t="shared" si="2324"/>
        <v>0</v>
      </c>
      <c r="O1236" s="7" t="str">
        <f t="shared" si="2325"/>
        <v/>
      </c>
      <c r="P1236" s="7" t="str">
        <f t="shared" si="2326"/>
        <v/>
      </c>
      <c r="Q1236" s="7">
        <f t="shared" si="2327"/>
        <v>0</v>
      </c>
    </row>
    <row r="1237" spans="1:26" x14ac:dyDescent="0.25">
      <c r="A1237" t="s">
        <v>144</v>
      </c>
      <c r="B1237" t="s">
        <v>76</v>
      </c>
      <c r="C1237" t="s">
        <v>129</v>
      </c>
      <c r="D1237" t="s">
        <v>25</v>
      </c>
      <c r="E1237" t="s">
        <v>39</v>
      </c>
      <c r="F1237" t="s">
        <v>717</v>
      </c>
      <c r="G1237" t="str">
        <f t="shared" si="2311"/>
        <v>DL2022038</v>
      </c>
      <c r="H1237" t="str">
        <f t="shared" si="2312"/>
        <v>21</v>
      </c>
      <c r="I1237" t="str">
        <f t="shared" si="2313"/>
        <v>angang</v>
      </c>
      <c r="J1237" t="str">
        <f t="shared" si="2314"/>
        <v>EP</v>
      </c>
      <c r="K1237" t="str">
        <f t="shared" si="2315"/>
        <v>EP</v>
      </c>
      <c r="L1237" t="str">
        <f t="shared" si="2316"/>
        <v>true</v>
      </c>
      <c r="N1237" s="7">
        <f t="shared" si="2324"/>
        <v>0</v>
      </c>
      <c r="O1237" s="7" t="str">
        <f t="shared" si="2325"/>
        <v/>
      </c>
      <c r="P1237" s="7" t="str">
        <f t="shared" si="2326"/>
        <v/>
      </c>
      <c r="Q1237" s="7">
        <f t="shared" si="2327"/>
        <v>0</v>
      </c>
    </row>
    <row r="1238" spans="1:26" x14ac:dyDescent="0.25">
      <c r="A1238" t="s">
        <v>190</v>
      </c>
      <c r="B1238" t="s">
        <v>23</v>
      </c>
      <c r="C1238" t="s">
        <v>191</v>
      </c>
      <c r="D1238" t="s">
        <v>25</v>
      </c>
      <c r="E1238" t="s">
        <v>39</v>
      </c>
      <c r="F1238" t="s">
        <v>717</v>
      </c>
      <c r="G1238" t="str">
        <f t="shared" si="2311"/>
        <v>DL2022038</v>
      </c>
      <c r="H1238" t="str">
        <f t="shared" si="2312"/>
        <v>22</v>
      </c>
      <c r="I1238" t="str">
        <f t="shared" si="2313"/>
        <v>angang</v>
      </c>
      <c r="J1238" t="str">
        <f t="shared" si="2314"/>
        <v>PK</v>
      </c>
      <c r="K1238" t="str">
        <f t="shared" si="2315"/>
        <v>PK</v>
      </c>
      <c r="L1238" t="str">
        <f t="shared" si="2316"/>
        <v>true</v>
      </c>
      <c r="N1238" s="7">
        <f t="shared" si="2324"/>
        <v>0</v>
      </c>
      <c r="O1238" s="7">
        <f t="shared" si="2325"/>
        <v>0</v>
      </c>
      <c r="P1238" s="7" t="str">
        <f t="shared" si="2326"/>
        <v/>
      </c>
      <c r="Q1238" s="7" t="str">
        <f t="shared" si="2327"/>
        <v/>
      </c>
      <c r="R1238" t="str">
        <f t="shared" ref="R1238" si="2356">IF(AND(O1238&gt;0,P1239=0),"Valid","Invalid")</f>
        <v>Invalid</v>
      </c>
      <c r="S1238" t="str">
        <f t="shared" ref="S1238" si="2357">IF(OR(Q1240&gt;0,Q1241&gt;0),"Present","Absent")</f>
        <v>Absent</v>
      </c>
      <c r="T1238" t="str">
        <f t="shared" ref="T1238" si="2358">IF(OR(Q1240&lt;41,Q1241&lt;41),"Ct&lt;41",IF(OR(Q1240&gt;41,Q1241&gt;41),"Ct&gt;41","No Ct"))</f>
        <v>Ct&lt;41</v>
      </c>
      <c r="V1238" t="str">
        <f t="shared" ref="V1238" si="2359">G1238&amp;"_"&amp;I1238&amp;"_"&amp;R1238&amp;"_"&amp;S1238&amp;"_"&amp;T1238</f>
        <v>DL2022038_angang_Invalid_Absent_Ct&lt;41</v>
      </c>
      <c r="X1238">
        <f t="shared" ref="X1238" si="2360">O1238</f>
        <v>0</v>
      </c>
      <c r="Y1238">
        <f t="shared" ref="Y1238" si="2361">P1239</f>
        <v>0</v>
      </c>
      <c r="Z1238">
        <f t="shared" ref="Z1238" si="2362">Q1240+Q1241</f>
        <v>0</v>
      </c>
    </row>
    <row r="1239" spans="1:26" x14ac:dyDescent="0.25">
      <c r="A1239" t="s">
        <v>166</v>
      </c>
      <c r="B1239" t="s">
        <v>51</v>
      </c>
      <c r="C1239" t="s">
        <v>167</v>
      </c>
      <c r="D1239" t="s">
        <v>25</v>
      </c>
      <c r="E1239" t="s">
        <v>39</v>
      </c>
      <c r="F1239" t="s">
        <v>717</v>
      </c>
      <c r="G1239" t="str">
        <f t="shared" si="2311"/>
        <v>DL2022038</v>
      </c>
      <c r="H1239" t="str">
        <f t="shared" si="2312"/>
        <v>22</v>
      </c>
      <c r="I1239" t="str">
        <f t="shared" si="2313"/>
        <v>angang</v>
      </c>
      <c r="J1239" t="str">
        <f t="shared" si="2314"/>
        <v>NK</v>
      </c>
      <c r="K1239" t="str">
        <f t="shared" si="2315"/>
        <v>NK</v>
      </c>
      <c r="L1239" t="str">
        <f t="shared" si="2316"/>
        <v>true</v>
      </c>
      <c r="N1239" s="7">
        <f t="shared" si="2324"/>
        <v>0</v>
      </c>
      <c r="O1239" s="7" t="str">
        <f t="shared" si="2325"/>
        <v/>
      </c>
      <c r="P1239" s="7">
        <f t="shared" si="2326"/>
        <v>0</v>
      </c>
      <c r="Q1239" s="7" t="str">
        <f t="shared" si="2327"/>
        <v/>
      </c>
    </row>
    <row r="1240" spans="1:26" x14ac:dyDescent="0.25">
      <c r="A1240" t="s">
        <v>130</v>
      </c>
      <c r="B1240" t="s">
        <v>76</v>
      </c>
      <c r="C1240" t="s">
        <v>131</v>
      </c>
      <c r="D1240" t="s">
        <v>25</v>
      </c>
      <c r="E1240" t="s">
        <v>39</v>
      </c>
      <c r="F1240" t="s">
        <v>717</v>
      </c>
      <c r="G1240" t="str">
        <f t="shared" si="2311"/>
        <v>DL2022038</v>
      </c>
      <c r="H1240" t="str">
        <f t="shared" si="2312"/>
        <v>22</v>
      </c>
      <c r="I1240" t="str">
        <f t="shared" si="2313"/>
        <v>angang</v>
      </c>
      <c r="J1240" t="str">
        <f t="shared" si="2314"/>
        <v>EP</v>
      </c>
      <c r="K1240" t="str">
        <f t="shared" si="2315"/>
        <v>EP</v>
      </c>
      <c r="L1240" t="str">
        <f t="shared" si="2316"/>
        <v>true</v>
      </c>
      <c r="N1240" s="7">
        <f t="shared" si="2324"/>
        <v>0</v>
      </c>
      <c r="O1240" s="7" t="str">
        <f t="shared" si="2325"/>
        <v/>
      </c>
      <c r="P1240" s="7" t="str">
        <f t="shared" si="2326"/>
        <v/>
      </c>
      <c r="Q1240" s="7">
        <f t="shared" si="2327"/>
        <v>0</v>
      </c>
    </row>
    <row r="1241" spans="1:26" x14ac:dyDescent="0.25">
      <c r="A1241" t="s">
        <v>145</v>
      </c>
      <c r="B1241" t="s">
        <v>76</v>
      </c>
      <c r="C1241" t="s">
        <v>131</v>
      </c>
      <c r="D1241" t="s">
        <v>25</v>
      </c>
      <c r="E1241" t="s">
        <v>39</v>
      </c>
      <c r="F1241" t="s">
        <v>717</v>
      </c>
      <c r="G1241" t="str">
        <f t="shared" si="2311"/>
        <v>DL2022038</v>
      </c>
      <c r="H1241" t="str">
        <f t="shared" si="2312"/>
        <v>22</v>
      </c>
      <c r="I1241" t="str">
        <f t="shared" si="2313"/>
        <v>angang</v>
      </c>
      <c r="J1241" t="str">
        <f t="shared" si="2314"/>
        <v>EP</v>
      </c>
      <c r="K1241" t="str">
        <f t="shared" si="2315"/>
        <v>EP</v>
      </c>
      <c r="L1241" t="str">
        <f t="shared" si="2316"/>
        <v>true</v>
      </c>
      <c r="N1241" s="7">
        <f t="shared" si="2324"/>
        <v>0</v>
      </c>
      <c r="O1241" s="7" t="str">
        <f t="shared" si="2325"/>
        <v/>
      </c>
      <c r="P1241" s="7" t="str">
        <f t="shared" si="2326"/>
        <v/>
      </c>
      <c r="Q1241" s="7">
        <f t="shared" si="2327"/>
        <v>0</v>
      </c>
    </row>
    <row r="1242" spans="1:26" x14ac:dyDescent="0.25">
      <c r="A1242" t="s">
        <v>192</v>
      </c>
      <c r="B1242" t="s">
        <v>23</v>
      </c>
      <c r="C1242" t="s">
        <v>193</v>
      </c>
      <c r="D1242" t="s">
        <v>25</v>
      </c>
      <c r="E1242">
        <v>22.29</v>
      </c>
      <c r="F1242" t="s">
        <v>717</v>
      </c>
      <c r="G1242" t="str">
        <f t="shared" si="2311"/>
        <v>DL2022038</v>
      </c>
      <c r="H1242" t="str">
        <f t="shared" si="2312"/>
        <v>23</v>
      </c>
      <c r="I1242" t="str">
        <f t="shared" si="2313"/>
        <v>neomel</v>
      </c>
      <c r="J1242" t="str">
        <f t="shared" si="2314"/>
        <v>PK</v>
      </c>
      <c r="K1242" t="str">
        <f t="shared" si="2315"/>
        <v>PK</v>
      </c>
      <c r="L1242" t="str">
        <f t="shared" si="2316"/>
        <v>true</v>
      </c>
      <c r="N1242" s="7">
        <f t="shared" si="2324"/>
        <v>22.29</v>
      </c>
      <c r="O1242" s="7">
        <f t="shared" si="2325"/>
        <v>22.29</v>
      </c>
      <c r="P1242" s="7" t="str">
        <f t="shared" si="2326"/>
        <v/>
      </c>
      <c r="Q1242" s="7" t="str">
        <f t="shared" si="2327"/>
        <v/>
      </c>
      <c r="R1242" t="str">
        <f t="shared" ref="R1242" si="2363">IF(AND(O1242&gt;0,P1243=0),"Valid","Invalid")</f>
        <v>Valid</v>
      </c>
      <c r="S1242" t="str">
        <f t="shared" ref="S1242" si="2364">IF(OR(Q1244&gt;0,Q1245&gt;0),"Present","Absent")</f>
        <v>Present</v>
      </c>
      <c r="T1242" t="str">
        <f t="shared" ref="T1242" si="2365">IF(OR(Q1244&lt;41,Q1245&lt;41),"Ct&lt;41",IF(OR(Q1244&gt;41,Q1245&gt;41),"Ct&gt;41","No Ct"))</f>
        <v>Ct&lt;41</v>
      </c>
      <c r="V1242" t="str">
        <f t="shared" ref="V1242" si="2366">G1242&amp;"_"&amp;I1242&amp;"_"&amp;R1242&amp;"_"&amp;S1242&amp;"_"&amp;T1242</f>
        <v>DL2022038_neomel_Valid_Present_Ct&lt;41</v>
      </c>
      <c r="X1242">
        <f t="shared" ref="X1242" si="2367">O1242</f>
        <v>22.29</v>
      </c>
      <c r="Y1242">
        <f t="shared" ref="Y1242" si="2368">P1243</f>
        <v>0</v>
      </c>
      <c r="Z1242">
        <f t="shared" ref="Z1242" si="2369">Q1244+Q1245</f>
        <v>40.11</v>
      </c>
    </row>
    <row r="1243" spans="1:26" x14ac:dyDescent="0.25">
      <c r="A1243" t="s">
        <v>168</v>
      </c>
      <c r="B1243" t="s">
        <v>51</v>
      </c>
      <c r="C1243" t="s">
        <v>169</v>
      </c>
      <c r="D1243" t="s">
        <v>25</v>
      </c>
      <c r="E1243" t="s">
        <v>39</v>
      </c>
      <c r="F1243" t="s">
        <v>717</v>
      </c>
      <c r="G1243" t="str">
        <f t="shared" si="2311"/>
        <v>DL2022038</v>
      </c>
      <c r="H1243" t="str">
        <f t="shared" si="2312"/>
        <v>23</v>
      </c>
      <c r="I1243" t="str">
        <f t="shared" si="2313"/>
        <v>neomel</v>
      </c>
      <c r="J1243" t="str">
        <f t="shared" si="2314"/>
        <v>NK</v>
      </c>
      <c r="K1243" t="str">
        <f t="shared" si="2315"/>
        <v>NK</v>
      </c>
      <c r="L1243" t="str">
        <f t="shared" si="2316"/>
        <v>true</v>
      </c>
      <c r="N1243" s="7">
        <f t="shared" si="2324"/>
        <v>0</v>
      </c>
      <c r="O1243" s="7" t="str">
        <f t="shared" si="2325"/>
        <v/>
      </c>
      <c r="P1243" s="7">
        <f t="shared" si="2326"/>
        <v>0</v>
      </c>
      <c r="Q1243" s="7" t="str">
        <f t="shared" si="2327"/>
        <v/>
      </c>
    </row>
    <row r="1244" spans="1:26" x14ac:dyDescent="0.25">
      <c r="A1244" t="s">
        <v>132</v>
      </c>
      <c r="B1244" t="s">
        <v>76</v>
      </c>
      <c r="C1244" t="s">
        <v>133</v>
      </c>
      <c r="D1244" t="s">
        <v>25</v>
      </c>
      <c r="E1244" t="s">
        <v>39</v>
      </c>
      <c r="F1244" t="s">
        <v>717</v>
      </c>
      <c r="G1244" t="str">
        <f t="shared" si="2311"/>
        <v>DL2022038</v>
      </c>
      <c r="H1244" t="str">
        <f t="shared" si="2312"/>
        <v>23</v>
      </c>
      <c r="I1244" t="str">
        <f t="shared" si="2313"/>
        <v>neomel</v>
      </c>
      <c r="J1244" t="str">
        <f t="shared" si="2314"/>
        <v>EP</v>
      </c>
      <c r="K1244" t="str">
        <f t="shared" si="2315"/>
        <v>EP</v>
      </c>
      <c r="L1244" t="str">
        <f t="shared" si="2316"/>
        <v>true</v>
      </c>
      <c r="N1244" s="7">
        <f t="shared" si="2324"/>
        <v>0</v>
      </c>
      <c r="O1244" s="7" t="str">
        <f t="shared" si="2325"/>
        <v/>
      </c>
      <c r="P1244" s="7" t="str">
        <f t="shared" si="2326"/>
        <v/>
      </c>
      <c r="Q1244" s="7">
        <f t="shared" si="2327"/>
        <v>0</v>
      </c>
    </row>
    <row r="1245" spans="1:26" x14ac:dyDescent="0.25">
      <c r="A1245" t="s">
        <v>146</v>
      </c>
      <c r="B1245" t="s">
        <v>76</v>
      </c>
      <c r="C1245" t="s">
        <v>133</v>
      </c>
      <c r="D1245" t="s">
        <v>25</v>
      </c>
      <c r="E1245">
        <v>40.11</v>
      </c>
      <c r="F1245" t="s">
        <v>717</v>
      </c>
      <c r="G1245" t="str">
        <f t="shared" si="2311"/>
        <v>DL2022038</v>
      </c>
      <c r="H1245" t="str">
        <f t="shared" si="2312"/>
        <v>23</v>
      </c>
      <c r="I1245" t="str">
        <f t="shared" si="2313"/>
        <v>neomel</v>
      </c>
      <c r="J1245" t="str">
        <f t="shared" si="2314"/>
        <v>EP</v>
      </c>
      <c r="K1245" t="str">
        <f t="shared" si="2315"/>
        <v>EP</v>
      </c>
      <c r="L1245" t="str">
        <f t="shared" si="2316"/>
        <v>true</v>
      </c>
      <c r="N1245" s="7">
        <f t="shared" si="2324"/>
        <v>40.11</v>
      </c>
      <c r="O1245" s="7" t="str">
        <f t="shared" si="2325"/>
        <v/>
      </c>
      <c r="P1245" s="7" t="str">
        <f t="shared" si="2326"/>
        <v/>
      </c>
      <c r="Q1245" s="7">
        <f t="shared" si="2327"/>
        <v>40.11</v>
      </c>
    </row>
    <row r="1246" spans="1:26" x14ac:dyDescent="0.25">
      <c r="A1246" t="s">
        <v>194</v>
      </c>
      <c r="B1246" t="s">
        <v>23</v>
      </c>
      <c r="C1246" t="s">
        <v>195</v>
      </c>
      <c r="D1246" t="s">
        <v>25</v>
      </c>
      <c r="E1246">
        <v>22.11</v>
      </c>
      <c r="F1246" t="s">
        <v>717</v>
      </c>
      <c r="G1246" t="str">
        <f t="shared" si="2311"/>
        <v>DL2022038</v>
      </c>
      <c r="H1246" t="str">
        <f t="shared" si="2312"/>
        <v>24</v>
      </c>
      <c r="I1246" t="str">
        <f t="shared" si="2313"/>
        <v>neomel</v>
      </c>
      <c r="J1246" t="str">
        <f t="shared" si="2314"/>
        <v>PK</v>
      </c>
      <c r="K1246" t="str">
        <f t="shared" si="2315"/>
        <v>PK</v>
      </c>
      <c r="L1246" t="str">
        <f t="shared" si="2316"/>
        <v>true</v>
      </c>
      <c r="N1246" s="7">
        <f t="shared" si="2324"/>
        <v>22.11</v>
      </c>
      <c r="O1246" s="7">
        <f t="shared" si="2325"/>
        <v>22.11</v>
      </c>
      <c r="P1246" s="7" t="str">
        <f t="shared" si="2326"/>
        <v/>
      </c>
      <c r="Q1246" s="7" t="str">
        <f t="shared" si="2327"/>
        <v/>
      </c>
      <c r="R1246" t="str">
        <f t="shared" ref="R1246" si="2370">IF(AND(O1246&gt;0,P1247=0),"Valid","Invalid")</f>
        <v>Valid</v>
      </c>
      <c r="S1246" t="str">
        <f t="shared" ref="S1246" si="2371">IF(OR(Q1248&gt;0,Q1249&gt;0),"Present","Absent")</f>
        <v>Present</v>
      </c>
      <c r="T1246" t="str">
        <f t="shared" ref="T1246" si="2372">IF(OR(Q1248&lt;41,Q1249&lt;41),"Ct&lt;41",IF(OR(Q1248&gt;41,Q1249&gt;41),"Ct&gt;41","No Ct"))</f>
        <v>Ct&gt;41</v>
      </c>
      <c r="V1246" t="str">
        <f t="shared" ref="V1246" si="2373">G1246&amp;"_"&amp;I1246&amp;"_"&amp;R1246&amp;"_"&amp;S1246&amp;"_"&amp;T1246</f>
        <v>DL2022038_neomel_Valid_Present_Ct&gt;41</v>
      </c>
      <c r="X1246">
        <f t="shared" ref="X1246" si="2374">O1246</f>
        <v>22.11</v>
      </c>
      <c r="Y1246">
        <f t="shared" ref="Y1246" si="2375">P1247</f>
        <v>0</v>
      </c>
      <c r="Z1246">
        <f t="shared" ref="Z1246" si="2376">Q1248+Q1249</f>
        <v>83.65</v>
      </c>
    </row>
    <row r="1247" spans="1:26" x14ac:dyDescent="0.25">
      <c r="A1247" t="s">
        <v>170</v>
      </c>
      <c r="B1247" t="s">
        <v>51</v>
      </c>
      <c r="C1247" t="s">
        <v>171</v>
      </c>
      <c r="D1247" t="s">
        <v>25</v>
      </c>
      <c r="E1247" t="s">
        <v>39</v>
      </c>
      <c r="F1247" t="s">
        <v>717</v>
      </c>
      <c r="G1247" t="str">
        <f t="shared" si="2311"/>
        <v>DL2022038</v>
      </c>
      <c r="H1247" t="str">
        <f t="shared" si="2312"/>
        <v>24</v>
      </c>
      <c r="I1247" t="str">
        <f t="shared" si="2313"/>
        <v>neomel</v>
      </c>
      <c r="J1247" t="str">
        <f t="shared" si="2314"/>
        <v>NK</v>
      </c>
      <c r="K1247" t="str">
        <f t="shared" si="2315"/>
        <v>NK</v>
      </c>
      <c r="L1247" t="str">
        <f t="shared" si="2316"/>
        <v>true</v>
      </c>
      <c r="N1247" s="7">
        <f t="shared" si="2324"/>
        <v>0</v>
      </c>
      <c r="O1247" s="7" t="str">
        <f t="shared" si="2325"/>
        <v/>
      </c>
      <c r="P1247" s="7">
        <f t="shared" si="2326"/>
        <v>0</v>
      </c>
      <c r="Q1247" s="7" t="str">
        <f t="shared" si="2327"/>
        <v/>
      </c>
    </row>
    <row r="1248" spans="1:26" x14ac:dyDescent="0.25">
      <c r="A1248" t="s">
        <v>134</v>
      </c>
      <c r="B1248" t="s">
        <v>76</v>
      </c>
      <c r="C1248" t="s">
        <v>135</v>
      </c>
      <c r="D1248" t="s">
        <v>25</v>
      </c>
      <c r="E1248">
        <v>41.58</v>
      </c>
      <c r="F1248" t="s">
        <v>717</v>
      </c>
      <c r="G1248" t="str">
        <f t="shared" si="2311"/>
        <v>DL2022038</v>
      </c>
      <c r="H1248" t="str">
        <f t="shared" si="2312"/>
        <v>24</v>
      </c>
      <c r="I1248" t="str">
        <f t="shared" si="2313"/>
        <v>neomel</v>
      </c>
      <c r="J1248" t="str">
        <f t="shared" si="2314"/>
        <v>EP</v>
      </c>
      <c r="K1248" t="str">
        <f t="shared" si="2315"/>
        <v>EP</v>
      </c>
      <c r="L1248" t="str">
        <f t="shared" si="2316"/>
        <v>true</v>
      </c>
      <c r="N1248" s="7">
        <f t="shared" si="2324"/>
        <v>41.58</v>
      </c>
      <c r="O1248" s="7" t="str">
        <f t="shared" si="2325"/>
        <v/>
      </c>
      <c r="P1248" s="7" t="str">
        <f t="shared" si="2326"/>
        <v/>
      </c>
      <c r="Q1248" s="7">
        <f t="shared" si="2327"/>
        <v>41.58</v>
      </c>
    </row>
    <row r="1249" spans="1:26" x14ac:dyDescent="0.25">
      <c r="A1249" t="s">
        <v>147</v>
      </c>
      <c r="B1249" t="s">
        <v>76</v>
      </c>
      <c r="C1249" t="s">
        <v>135</v>
      </c>
      <c r="D1249" t="s">
        <v>25</v>
      </c>
      <c r="E1249">
        <v>42.07</v>
      </c>
      <c r="F1249" t="s">
        <v>717</v>
      </c>
      <c r="G1249" t="str">
        <f t="shared" si="2311"/>
        <v>DL2022038</v>
      </c>
      <c r="H1249" t="str">
        <f t="shared" si="2312"/>
        <v>24</v>
      </c>
      <c r="I1249" t="str">
        <f t="shared" si="2313"/>
        <v>neomel</v>
      </c>
      <c r="J1249" t="str">
        <f t="shared" si="2314"/>
        <v>EP</v>
      </c>
      <c r="K1249" t="str">
        <f t="shared" si="2315"/>
        <v>EP</v>
      </c>
      <c r="L1249" t="str">
        <f t="shared" si="2316"/>
        <v>true</v>
      </c>
      <c r="N1249" s="7">
        <f t="shared" si="2324"/>
        <v>42.07</v>
      </c>
      <c r="O1249" s="7" t="str">
        <f t="shared" si="2325"/>
        <v/>
      </c>
      <c r="P1249" s="7" t="str">
        <f t="shared" si="2326"/>
        <v/>
      </c>
      <c r="Q1249" s="7">
        <f t="shared" si="2327"/>
        <v>42.07</v>
      </c>
    </row>
    <row r="1250" spans="1:26" x14ac:dyDescent="0.25">
      <c r="A1250" t="s">
        <v>22</v>
      </c>
      <c r="B1250" t="s">
        <v>23</v>
      </c>
      <c r="C1250" t="s">
        <v>24</v>
      </c>
      <c r="D1250" t="s">
        <v>25</v>
      </c>
      <c r="E1250">
        <v>30.32</v>
      </c>
      <c r="F1250" t="s">
        <v>715</v>
      </c>
      <c r="G1250" t="str">
        <f t="shared" si="2311"/>
        <v>DL2022042</v>
      </c>
      <c r="H1250" t="str">
        <f t="shared" si="2312"/>
        <v>01</v>
      </c>
      <c r="I1250" t="str">
        <f t="shared" si="2313"/>
        <v>perflu</v>
      </c>
      <c r="J1250" t="str">
        <f t="shared" si="2314"/>
        <v>PK</v>
      </c>
      <c r="K1250" t="str">
        <f t="shared" si="2315"/>
        <v>PK</v>
      </c>
      <c r="L1250" t="str">
        <f t="shared" si="2316"/>
        <v>true</v>
      </c>
      <c r="N1250" s="7">
        <f t="shared" si="2324"/>
        <v>30.32</v>
      </c>
      <c r="O1250" s="7">
        <f t="shared" si="2325"/>
        <v>30.32</v>
      </c>
      <c r="P1250" s="7" t="str">
        <f t="shared" si="2326"/>
        <v/>
      </c>
      <c r="Q1250" s="7" t="str">
        <f t="shared" si="2327"/>
        <v/>
      </c>
      <c r="R1250" t="str">
        <f t="shared" ref="R1250" si="2377">IF(AND(O1250&gt;0,P1251=0),"Valid","Invalid")</f>
        <v>Valid</v>
      </c>
      <c r="S1250" t="str">
        <f t="shared" ref="S1250" si="2378">IF(OR(Q1252&gt;0,Q1253&gt;0),"Present","Absent")</f>
        <v>Absent</v>
      </c>
      <c r="T1250" t="str">
        <f t="shared" ref="T1250" si="2379">IF(OR(Q1252&lt;41,Q1253&lt;41),"Ct&lt;41",IF(OR(Q1252&gt;41,Q1253&gt;41),"Ct&gt;41","No Ct"))</f>
        <v>Ct&lt;41</v>
      </c>
      <c r="V1250" t="str">
        <f t="shared" ref="V1250" si="2380">G1250&amp;"_"&amp;I1250&amp;"_"&amp;R1250&amp;"_"&amp;S1250&amp;"_"&amp;T1250</f>
        <v>DL2022042_perflu_Valid_Absent_Ct&lt;41</v>
      </c>
      <c r="X1250">
        <f t="shared" ref="X1250" si="2381">O1250</f>
        <v>30.32</v>
      </c>
      <c r="Y1250">
        <f t="shared" ref="Y1250" si="2382">P1251</f>
        <v>0</v>
      </c>
      <c r="Z1250">
        <f t="shared" ref="Z1250" si="2383">Q1252+Q1253</f>
        <v>0</v>
      </c>
    </row>
    <row r="1251" spans="1:26" x14ac:dyDescent="0.25">
      <c r="A1251" t="s">
        <v>50</v>
      </c>
      <c r="B1251" t="s">
        <v>51</v>
      </c>
      <c r="C1251" t="s">
        <v>52</v>
      </c>
      <c r="D1251" t="s">
        <v>25</v>
      </c>
      <c r="E1251" t="s">
        <v>39</v>
      </c>
      <c r="F1251" t="s">
        <v>715</v>
      </c>
      <c r="G1251" t="str">
        <f t="shared" si="2311"/>
        <v>DL2022042</v>
      </c>
      <c r="H1251" t="str">
        <f t="shared" si="2312"/>
        <v>01</v>
      </c>
      <c r="I1251" t="str">
        <f t="shared" si="2313"/>
        <v>perflu</v>
      </c>
      <c r="J1251" t="str">
        <f t="shared" si="2314"/>
        <v>NK</v>
      </c>
      <c r="K1251" t="str">
        <f t="shared" si="2315"/>
        <v>NK</v>
      </c>
      <c r="L1251" t="str">
        <f t="shared" si="2316"/>
        <v>true</v>
      </c>
      <c r="N1251" s="7">
        <f t="shared" si="2324"/>
        <v>0</v>
      </c>
      <c r="O1251" s="7" t="str">
        <f t="shared" si="2325"/>
        <v/>
      </c>
      <c r="P1251" s="7">
        <f t="shared" si="2326"/>
        <v>0</v>
      </c>
      <c r="Q1251" s="7" t="str">
        <f t="shared" si="2327"/>
        <v/>
      </c>
    </row>
    <row r="1252" spans="1:26" x14ac:dyDescent="0.25">
      <c r="A1252" t="s">
        <v>75</v>
      </c>
      <c r="B1252" t="s">
        <v>76</v>
      </c>
      <c r="C1252" t="s">
        <v>77</v>
      </c>
      <c r="D1252" t="s">
        <v>25</v>
      </c>
      <c r="E1252" t="s">
        <v>39</v>
      </c>
      <c r="F1252" t="s">
        <v>715</v>
      </c>
      <c r="G1252" t="str">
        <f t="shared" si="2311"/>
        <v>DL2022042</v>
      </c>
      <c r="H1252" t="str">
        <f t="shared" si="2312"/>
        <v>01</v>
      </c>
      <c r="I1252" t="str">
        <f t="shared" si="2313"/>
        <v>perflu</v>
      </c>
      <c r="J1252" t="str">
        <f t="shared" si="2314"/>
        <v>EP</v>
      </c>
      <c r="K1252" t="str">
        <f t="shared" si="2315"/>
        <v>EP</v>
      </c>
      <c r="L1252" t="str">
        <f t="shared" si="2316"/>
        <v>true</v>
      </c>
      <c r="N1252" s="7">
        <f t="shared" si="2324"/>
        <v>0</v>
      </c>
      <c r="O1252" s="7" t="str">
        <f t="shared" si="2325"/>
        <v/>
      </c>
      <c r="P1252" s="7" t="str">
        <f t="shared" si="2326"/>
        <v/>
      </c>
      <c r="Q1252" s="7">
        <f t="shared" si="2327"/>
        <v>0</v>
      </c>
    </row>
    <row r="1253" spans="1:26" x14ac:dyDescent="0.25">
      <c r="A1253" t="s">
        <v>100</v>
      </c>
      <c r="B1253" t="s">
        <v>76</v>
      </c>
      <c r="C1253" t="s">
        <v>77</v>
      </c>
      <c r="D1253" t="s">
        <v>25</v>
      </c>
      <c r="E1253" t="s">
        <v>39</v>
      </c>
      <c r="F1253" t="s">
        <v>715</v>
      </c>
      <c r="G1253" t="str">
        <f t="shared" si="2311"/>
        <v>DL2022042</v>
      </c>
      <c r="H1253" t="str">
        <f t="shared" si="2312"/>
        <v>01</v>
      </c>
      <c r="I1253" t="str">
        <f t="shared" si="2313"/>
        <v>perflu</v>
      </c>
      <c r="J1253" t="str">
        <f t="shared" si="2314"/>
        <v>EP</v>
      </c>
      <c r="K1253" t="str">
        <f t="shared" si="2315"/>
        <v>EP</v>
      </c>
      <c r="L1253" t="str">
        <f t="shared" si="2316"/>
        <v>true</v>
      </c>
      <c r="N1253" s="7">
        <f t="shared" si="2324"/>
        <v>0</v>
      </c>
      <c r="O1253" s="7" t="str">
        <f t="shared" si="2325"/>
        <v/>
      </c>
      <c r="P1253" s="7" t="str">
        <f t="shared" si="2326"/>
        <v/>
      </c>
      <c r="Q1253" s="7">
        <f t="shared" si="2327"/>
        <v>0</v>
      </c>
    </row>
    <row r="1254" spans="1:26" x14ac:dyDescent="0.25">
      <c r="A1254" t="s">
        <v>27</v>
      </c>
      <c r="B1254" t="s">
        <v>23</v>
      </c>
      <c r="C1254" t="s">
        <v>28</v>
      </c>
      <c r="D1254" t="s">
        <v>25</v>
      </c>
      <c r="E1254">
        <v>30.71</v>
      </c>
      <c r="F1254" t="s">
        <v>715</v>
      </c>
      <c r="G1254" t="str">
        <f t="shared" si="2311"/>
        <v>DL2022042</v>
      </c>
      <c r="H1254" t="str">
        <f t="shared" si="2312"/>
        <v>02</v>
      </c>
      <c r="I1254" t="str">
        <f t="shared" si="2313"/>
        <v>perflu</v>
      </c>
      <c r="J1254" t="str">
        <f t="shared" si="2314"/>
        <v>PK</v>
      </c>
      <c r="K1254" t="str">
        <f t="shared" si="2315"/>
        <v>PK</v>
      </c>
      <c r="L1254" t="str">
        <f t="shared" si="2316"/>
        <v>true</v>
      </c>
      <c r="N1254" s="7">
        <f t="shared" si="2324"/>
        <v>30.71</v>
      </c>
      <c r="O1254" s="7">
        <f t="shared" si="2325"/>
        <v>30.71</v>
      </c>
      <c r="P1254" s="7" t="str">
        <f t="shared" si="2326"/>
        <v/>
      </c>
      <c r="Q1254" s="7" t="str">
        <f t="shared" si="2327"/>
        <v/>
      </c>
      <c r="R1254" t="str">
        <f t="shared" ref="R1254" si="2384">IF(AND(O1254&gt;0,P1255=0),"Valid","Invalid")</f>
        <v>Valid</v>
      </c>
      <c r="S1254" t="str">
        <f t="shared" ref="S1254" si="2385">IF(OR(Q1256&gt;0,Q1257&gt;0),"Present","Absent")</f>
        <v>Absent</v>
      </c>
      <c r="T1254" t="str">
        <f t="shared" ref="T1254" si="2386">IF(OR(Q1256&lt;41,Q1257&lt;41),"Ct&lt;41",IF(OR(Q1256&gt;41,Q1257&gt;41),"Ct&gt;41","No Ct"))</f>
        <v>Ct&lt;41</v>
      </c>
      <c r="V1254" t="str">
        <f t="shared" ref="V1254" si="2387">G1254&amp;"_"&amp;I1254&amp;"_"&amp;R1254&amp;"_"&amp;S1254&amp;"_"&amp;T1254</f>
        <v>DL2022042_perflu_Valid_Absent_Ct&lt;41</v>
      </c>
      <c r="X1254">
        <f t="shared" ref="X1254" si="2388">O1254</f>
        <v>30.71</v>
      </c>
      <c r="Y1254">
        <f t="shared" ref="Y1254" si="2389">P1255</f>
        <v>0</v>
      </c>
      <c r="Z1254">
        <f t="shared" ref="Z1254" si="2390">Q1256+Q1257</f>
        <v>0</v>
      </c>
    </row>
    <row r="1255" spans="1:26" x14ac:dyDescent="0.25">
      <c r="A1255" t="s">
        <v>53</v>
      </c>
      <c r="B1255" t="s">
        <v>51</v>
      </c>
      <c r="C1255" t="s">
        <v>54</v>
      </c>
      <c r="D1255" t="s">
        <v>25</v>
      </c>
      <c r="E1255" t="s">
        <v>39</v>
      </c>
      <c r="F1255" t="s">
        <v>715</v>
      </c>
      <c r="G1255" t="str">
        <f t="shared" si="2311"/>
        <v>DL2022042</v>
      </c>
      <c r="H1255" t="str">
        <f t="shared" si="2312"/>
        <v>02</v>
      </c>
      <c r="I1255" t="str">
        <f t="shared" si="2313"/>
        <v>perflu</v>
      </c>
      <c r="J1255" t="str">
        <f t="shared" si="2314"/>
        <v>NK</v>
      </c>
      <c r="K1255" t="str">
        <f t="shared" si="2315"/>
        <v>NK</v>
      </c>
      <c r="L1255" t="str">
        <f t="shared" si="2316"/>
        <v>true</v>
      </c>
      <c r="N1255" s="7">
        <f t="shared" si="2324"/>
        <v>0</v>
      </c>
      <c r="O1255" s="7" t="str">
        <f t="shared" si="2325"/>
        <v/>
      </c>
      <c r="P1255" s="7">
        <f t="shared" si="2326"/>
        <v>0</v>
      </c>
      <c r="Q1255" s="7" t="str">
        <f t="shared" si="2327"/>
        <v/>
      </c>
    </row>
    <row r="1256" spans="1:26" x14ac:dyDescent="0.25">
      <c r="A1256" t="s">
        <v>78</v>
      </c>
      <c r="B1256" t="s">
        <v>76</v>
      </c>
      <c r="C1256" t="s">
        <v>79</v>
      </c>
      <c r="D1256" t="s">
        <v>25</v>
      </c>
      <c r="E1256" t="s">
        <v>39</v>
      </c>
      <c r="F1256" t="s">
        <v>715</v>
      </c>
      <c r="G1256" t="str">
        <f t="shared" si="2311"/>
        <v>DL2022042</v>
      </c>
      <c r="H1256" t="str">
        <f t="shared" si="2312"/>
        <v>02</v>
      </c>
      <c r="I1256" t="str">
        <f t="shared" si="2313"/>
        <v>perflu</v>
      </c>
      <c r="J1256" t="str">
        <f t="shared" si="2314"/>
        <v>EP</v>
      </c>
      <c r="K1256" t="str">
        <f t="shared" si="2315"/>
        <v>EP</v>
      </c>
      <c r="L1256" t="str">
        <f t="shared" si="2316"/>
        <v>true</v>
      </c>
      <c r="N1256" s="7">
        <f t="shared" si="2324"/>
        <v>0</v>
      </c>
      <c r="O1256" s="7" t="str">
        <f t="shared" si="2325"/>
        <v/>
      </c>
      <c r="P1256" s="7" t="str">
        <f t="shared" si="2326"/>
        <v/>
      </c>
      <c r="Q1256" s="7">
        <f t="shared" si="2327"/>
        <v>0</v>
      </c>
    </row>
    <row r="1257" spans="1:26" x14ac:dyDescent="0.25">
      <c r="A1257" t="s">
        <v>101</v>
      </c>
      <c r="B1257" t="s">
        <v>76</v>
      </c>
      <c r="C1257" t="s">
        <v>79</v>
      </c>
      <c r="D1257" t="s">
        <v>25</v>
      </c>
      <c r="E1257" t="s">
        <v>39</v>
      </c>
      <c r="F1257" t="s">
        <v>715</v>
      </c>
      <c r="G1257" t="str">
        <f t="shared" si="2311"/>
        <v>DL2022042</v>
      </c>
      <c r="H1257" t="str">
        <f t="shared" si="2312"/>
        <v>02</v>
      </c>
      <c r="I1257" t="str">
        <f t="shared" si="2313"/>
        <v>perflu</v>
      </c>
      <c r="J1257" t="str">
        <f t="shared" si="2314"/>
        <v>EP</v>
      </c>
      <c r="K1257" t="str">
        <f t="shared" si="2315"/>
        <v>EP</v>
      </c>
      <c r="L1257" t="str">
        <f t="shared" si="2316"/>
        <v>true</v>
      </c>
      <c r="N1257" s="7">
        <f t="shared" si="2324"/>
        <v>0</v>
      </c>
      <c r="O1257" s="7" t="str">
        <f t="shared" si="2325"/>
        <v/>
      </c>
      <c r="P1257" s="7" t="str">
        <f t="shared" si="2326"/>
        <v/>
      </c>
      <c r="Q1257" s="7">
        <f t="shared" si="2327"/>
        <v>0</v>
      </c>
    </row>
    <row r="1258" spans="1:26" x14ac:dyDescent="0.25">
      <c r="A1258" t="s">
        <v>29</v>
      </c>
      <c r="B1258" t="s">
        <v>23</v>
      </c>
      <c r="C1258" t="s">
        <v>453</v>
      </c>
      <c r="D1258" t="s">
        <v>25</v>
      </c>
      <c r="E1258">
        <v>31.78</v>
      </c>
      <c r="F1258" t="s">
        <v>715</v>
      </c>
      <c r="G1258" t="str">
        <f t="shared" si="2311"/>
        <v>DL2022042</v>
      </c>
      <c r="H1258" t="str">
        <f t="shared" si="2312"/>
        <v>03</v>
      </c>
      <c r="I1258" t="str">
        <f t="shared" si="2313"/>
        <v>rutrut</v>
      </c>
      <c r="J1258" t="str">
        <f t="shared" si="2314"/>
        <v>PK</v>
      </c>
      <c r="K1258" t="str">
        <f t="shared" si="2315"/>
        <v>PK</v>
      </c>
      <c r="L1258" t="str">
        <f t="shared" si="2316"/>
        <v>true</v>
      </c>
      <c r="N1258" s="7">
        <f t="shared" si="2324"/>
        <v>31.78</v>
      </c>
      <c r="O1258" s="7">
        <f t="shared" si="2325"/>
        <v>31.78</v>
      </c>
      <c r="P1258" s="7" t="str">
        <f t="shared" si="2326"/>
        <v/>
      </c>
      <c r="Q1258" s="7" t="str">
        <f t="shared" si="2327"/>
        <v/>
      </c>
      <c r="R1258" t="str">
        <f t="shared" ref="R1258" si="2391">IF(AND(O1258&gt;0,P1259=0),"Valid","Invalid")</f>
        <v>Valid</v>
      </c>
      <c r="S1258" t="str">
        <f t="shared" ref="S1258" si="2392">IF(OR(Q1260&gt;0,Q1261&gt;0),"Present","Absent")</f>
        <v>Absent</v>
      </c>
      <c r="T1258" t="str">
        <f t="shared" ref="T1258" si="2393">IF(OR(Q1260&lt;41,Q1261&lt;41),"Ct&lt;41",IF(OR(Q1260&gt;41,Q1261&gt;41),"Ct&gt;41","No Ct"))</f>
        <v>Ct&lt;41</v>
      </c>
      <c r="V1258" t="str">
        <f t="shared" ref="V1258" si="2394">G1258&amp;"_"&amp;I1258&amp;"_"&amp;R1258&amp;"_"&amp;S1258&amp;"_"&amp;T1258</f>
        <v>DL2022042_rutrut_Valid_Absent_Ct&lt;41</v>
      </c>
      <c r="X1258">
        <f t="shared" ref="X1258" si="2395">O1258</f>
        <v>31.78</v>
      </c>
      <c r="Y1258">
        <f t="shared" ref="Y1258" si="2396">P1259</f>
        <v>0</v>
      </c>
      <c r="Z1258">
        <f t="shared" ref="Z1258" si="2397">Q1260+Q1261</f>
        <v>0</v>
      </c>
    </row>
    <row r="1259" spans="1:26" x14ac:dyDescent="0.25">
      <c r="A1259" t="s">
        <v>55</v>
      </c>
      <c r="B1259" t="s">
        <v>51</v>
      </c>
      <c r="C1259" t="s">
        <v>463</v>
      </c>
      <c r="D1259" t="s">
        <v>25</v>
      </c>
      <c r="E1259" t="s">
        <v>39</v>
      </c>
      <c r="F1259" t="s">
        <v>715</v>
      </c>
      <c r="G1259" t="str">
        <f t="shared" si="2311"/>
        <v>DL2022042</v>
      </c>
      <c r="H1259" t="str">
        <f t="shared" si="2312"/>
        <v>03</v>
      </c>
      <c r="I1259" t="str">
        <f t="shared" si="2313"/>
        <v>rutrut</v>
      </c>
      <c r="J1259" t="str">
        <f t="shared" si="2314"/>
        <v>NK</v>
      </c>
      <c r="K1259" t="str">
        <f t="shared" si="2315"/>
        <v>NK</v>
      </c>
      <c r="L1259" t="str">
        <f t="shared" si="2316"/>
        <v>true</v>
      </c>
      <c r="N1259" s="7">
        <f t="shared" si="2324"/>
        <v>0</v>
      </c>
      <c r="O1259" s="7" t="str">
        <f t="shared" si="2325"/>
        <v/>
      </c>
      <c r="P1259" s="7">
        <f t="shared" si="2326"/>
        <v>0</v>
      </c>
      <c r="Q1259" s="7" t="str">
        <f t="shared" si="2327"/>
        <v/>
      </c>
    </row>
    <row r="1260" spans="1:26" x14ac:dyDescent="0.25">
      <c r="A1260" t="s">
        <v>80</v>
      </c>
      <c r="B1260" t="s">
        <v>76</v>
      </c>
      <c r="C1260" t="s">
        <v>473</v>
      </c>
      <c r="D1260" t="s">
        <v>25</v>
      </c>
      <c r="E1260" t="s">
        <v>39</v>
      </c>
      <c r="F1260" t="s">
        <v>715</v>
      </c>
      <c r="G1260" t="str">
        <f t="shared" si="2311"/>
        <v>DL2022042</v>
      </c>
      <c r="H1260" t="str">
        <f t="shared" si="2312"/>
        <v>03</v>
      </c>
      <c r="I1260" t="str">
        <f t="shared" si="2313"/>
        <v>rutrut</v>
      </c>
      <c r="J1260" t="str">
        <f t="shared" si="2314"/>
        <v>EP</v>
      </c>
      <c r="K1260" t="str">
        <f t="shared" si="2315"/>
        <v>EP</v>
      </c>
      <c r="L1260" t="str">
        <f t="shared" si="2316"/>
        <v>true</v>
      </c>
      <c r="N1260" s="7">
        <f t="shared" si="2324"/>
        <v>0</v>
      </c>
      <c r="O1260" s="7" t="str">
        <f t="shared" si="2325"/>
        <v/>
      </c>
      <c r="P1260" s="7" t="str">
        <f t="shared" si="2326"/>
        <v/>
      </c>
      <c r="Q1260" s="7">
        <f t="shared" si="2327"/>
        <v>0</v>
      </c>
    </row>
    <row r="1261" spans="1:26" x14ac:dyDescent="0.25">
      <c r="A1261" t="s">
        <v>102</v>
      </c>
      <c r="B1261" t="s">
        <v>76</v>
      </c>
      <c r="C1261" t="s">
        <v>473</v>
      </c>
      <c r="D1261" t="s">
        <v>25</v>
      </c>
      <c r="E1261" t="s">
        <v>39</v>
      </c>
      <c r="F1261" t="s">
        <v>715</v>
      </c>
      <c r="G1261" t="str">
        <f t="shared" si="2311"/>
        <v>DL2022042</v>
      </c>
      <c r="H1261" t="str">
        <f t="shared" si="2312"/>
        <v>03</v>
      </c>
      <c r="I1261" t="str">
        <f t="shared" si="2313"/>
        <v>rutrut</v>
      </c>
      <c r="J1261" t="str">
        <f t="shared" si="2314"/>
        <v>EP</v>
      </c>
      <c r="K1261" t="str">
        <f t="shared" si="2315"/>
        <v>EP</v>
      </c>
      <c r="L1261" t="str">
        <f t="shared" si="2316"/>
        <v>true</v>
      </c>
      <c r="N1261" s="7">
        <f t="shared" si="2324"/>
        <v>0</v>
      </c>
      <c r="O1261" s="7" t="str">
        <f t="shared" si="2325"/>
        <v/>
      </c>
      <c r="P1261" s="7" t="str">
        <f t="shared" si="2326"/>
        <v/>
      </c>
      <c r="Q1261" s="7">
        <f t="shared" si="2327"/>
        <v>0</v>
      </c>
    </row>
    <row r="1262" spans="1:26" x14ac:dyDescent="0.25">
      <c r="A1262" t="s">
        <v>31</v>
      </c>
      <c r="B1262" t="s">
        <v>23</v>
      </c>
      <c r="C1262" t="s">
        <v>454</v>
      </c>
      <c r="D1262" t="s">
        <v>25</v>
      </c>
      <c r="E1262">
        <v>34.82</v>
      </c>
      <c r="F1262" t="s">
        <v>715</v>
      </c>
      <c r="G1262" t="str">
        <f t="shared" si="2311"/>
        <v>DL2022042</v>
      </c>
      <c r="H1262" t="str">
        <f t="shared" si="2312"/>
        <v>04</v>
      </c>
      <c r="I1262" t="str">
        <f t="shared" si="2313"/>
        <v>rutrut</v>
      </c>
      <c r="J1262" t="str">
        <f t="shared" si="2314"/>
        <v>PK</v>
      </c>
      <c r="K1262" t="str">
        <f t="shared" si="2315"/>
        <v>PK</v>
      </c>
      <c r="L1262" t="str">
        <f t="shared" si="2316"/>
        <v>true</v>
      </c>
      <c r="N1262" s="7">
        <f t="shared" si="2324"/>
        <v>34.82</v>
      </c>
      <c r="O1262" s="7">
        <f t="shared" si="2325"/>
        <v>34.82</v>
      </c>
      <c r="P1262" s="7" t="str">
        <f t="shared" si="2326"/>
        <v/>
      </c>
      <c r="Q1262" s="7" t="str">
        <f t="shared" si="2327"/>
        <v/>
      </c>
      <c r="R1262" t="str">
        <f t="shared" ref="R1262" si="2398">IF(AND(O1262&gt;0,P1263=0),"Valid","Invalid")</f>
        <v>Valid</v>
      </c>
      <c r="S1262" t="str">
        <f t="shared" ref="S1262" si="2399">IF(OR(Q1264&gt;0,Q1265&gt;0),"Present","Absent")</f>
        <v>Absent</v>
      </c>
      <c r="T1262" t="str">
        <f t="shared" ref="T1262" si="2400">IF(OR(Q1264&lt;41,Q1265&lt;41),"Ct&lt;41",IF(OR(Q1264&gt;41,Q1265&gt;41),"Ct&gt;41","No Ct"))</f>
        <v>Ct&lt;41</v>
      </c>
      <c r="V1262" t="str">
        <f t="shared" ref="V1262" si="2401">G1262&amp;"_"&amp;I1262&amp;"_"&amp;R1262&amp;"_"&amp;S1262&amp;"_"&amp;T1262</f>
        <v>DL2022042_rutrut_Valid_Absent_Ct&lt;41</v>
      </c>
      <c r="X1262">
        <f t="shared" ref="X1262" si="2402">O1262</f>
        <v>34.82</v>
      </c>
      <c r="Y1262">
        <f t="shared" ref="Y1262" si="2403">P1263</f>
        <v>0</v>
      </c>
      <c r="Z1262">
        <f t="shared" ref="Z1262" si="2404">Q1264+Q1265</f>
        <v>0</v>
      </c>
    </row>
    <row r="1263" spans="1:26" x14ac:dyDescent="0.25">
      <c r="A1263" t="s">
        <v>57</v>
      </c>
      <c r="B1263" t="s">
        <v>51</v>
      </c>
      <c r="C1263" t="s">
        <v>464</v>
      </c>
      <c r="D1263" t="s">
        <v>25</v>
      </c>
      <c r="E1263" t="s">
        <v>39</v>
      </c>
      <c r="F1263" t="s">
        <v>715</v>
      </c>
      <c r="G1263" t="str">
        <f t="shared" si="2311"/>
        <v>DL2022042</v>
      </c>
      <c r="H1263" t="str">
        <f t="shared" si="2312"/>
        <v>04</v>
      </c>
      <c r="I1263" t="str">
        <f t="shared" si="2313"/>
        <v>rutrut</v>
      </c>
      <c r="J1263" t="str">
        <f t="shared" si="2314"/>
        <v>NK</v>
      </c>
      <c r="K1263" t="str">
        <f t="shared" si="2315"/>
        <v>NK</v>
      </c>
      <c r="L1263" t="str">
        <f t="shared" si="2316"/>
        <v>true</v>
      </c>
      <c r="N1263" s="7">
        <f t="shared" si="2324"/>
        <v>0</v>
      </c>
      <c r="O1263" s="7" t="str">
        <f t="shared" si="2325"/>
        <v/>
      </c>
      <c r="P1263" s="7">
        <f t="shared" si="2326"/>
        <v>0</v>
      </c>
      <c r="Q1263" s="7" t="str">
        <f t="shared" si="2327"/>
        <v/>
      </c>
    </row>
    <row r="1264" spans="1:26" x14ac:dyDescent="0.25">
      <c r="A1264" t="s">
        <v>82</v>
      </c>
      <c r="B1264" t="s">
        <v>76</v>
      </c>
      <c r="C1264" t="s">
        <v>474</v>
      </c>
      <c r="D1264" t="s">
        <v>25</v>
      </c>
      <c r="E1264" t="s">
        <v>39</v>
      </c>
      <c r="F1264" t="s">
        <v>715</v>
      </c>
      <c r="G1264" t="str">
        <f t="shared" si="2311"/>
        <v>DL2022042</v>
      </c>
      <c r="H1264" t="str">
        <f t="shared" si="2312"/>
        <v>04</v>
      </c>
      <c r="I1264" t="str">
        <f t="shared" si="2313"/>
        <v>rutrut</v>
      </c>
      <c r="J1264" t="str">
        <f t="shared" si="2314"/>
        <v>EP</v>
      </c>
      <c r="K1264" t="str">
        <f t="shared" si="2315"/>
        <v>EP</v>
      </c>
      <c r="L1264" t="str">
        <f t="shared" si="2316"/>
        <v>true</v>
      </c>
      <c r="N1264" s="7">
        <f t="shared" si="2324"/>
        <v>0</v>
      </c>
      <c r="O1264" s="7" t="str">
        <f t="shared" si="2325"/>
        <v/>
      </c>
      <c r="P1264" s="7" t="str">
        <f t="shared" si="2326"/>
        <v/>
      </c>
      <c r="Q1264" s="7">
        <f t="shared" si="2327"/>
        <v>0</v>
      </c>
    </row>
    <row r="1265" spans="1:26" x14ac:dyDescent="0.25">
      <c r="A1265" t="s">
        <v>103</v>
      </c>
      <c r="B1265" t="s">
        <v>76</v>
      </c>
      <c r="C1265" t="s">
        <v>474</v>
      </c>
      <c r="D1265" t="s">
        <v>25</v>
      </c>
      <c r="E1265" t="s">
        <v>39</v>
      </c>
      <c r="F1265" t="s">
        <v>715</v>
      </c>
      <c r="G1265" t="str">
        <f t="shared" si="2311"/>
        <v>DL2022042</v>
      </c>
      <c r="H1265" t="str">
        <f t="shared" si="2312"/>
        <v>04</v>
      </c>
      <c r="I1265" t="str">
        <f t="shared" si="2313"/>
        <v>rutrut</v>
      </c>
      <c r="J1265" t="str">
        <f t="shared" si="2314"/>
        <v>EP</v>
      </c>
      <c r="K1265" t="str">
        <f t="shared" si="2315"/>
        <v>EP</v>
      </c>
      <c r="L1265" t="str">
        <f t="shared" si="2316"/>
        <v>true</v>
      </c>
      <c r="N1265" s="7">
        <f t="shared" si="2324"/>
        <v>0</v>
      </c>
      <c r="O1265" s="7" t="str">
        <f t="shared" si="2325"/>
        <v/>
      </c>
      <c r="P1265" s="7" t="str">
        <f t="shared" si="2326"/>
        <v/>
      </c>
      <c r="Q1265" s="7">
        <f t="shared" si="2327"/>
        <v>0</v>
      </c>
    </row>
    <row r="1266" spans="1:26" x14ac:dyDescent="0.25">
      <c r="A1266" t="s">
        <v>33</v>
      </c>
      <c r="B1266" t="s">
        <v>23</v>
      </c>
      <c r="C1266" t="s">
        <v>455</v>
      </c>
      <c r="D1266" t="s">
        <v>25</v>
      </c>
      <c r="E1266" t="s">
        <v>39</v>
      </c>
      <c r="F1266" t="s">
        <v>715</v>
      </c>
      <c r="G1266" t="str">
        <f t="shared" si="2311"/>
        <v>DL2022042</v>
      </c>
      <c r="H1266" t="str">
        <f t="shared" si="2312"/>
        <v>05</v>
      </c>
      <c r="I1266" t="str">
        <f t="shared" si="2313"/>
        <v>esoluc</v>
      </c>
      <c r="J1266" t="str">
        <f t="shared" si="2314"/>
        <v>PK</v>
      </c>
      <c r="K1266" t="str">
        <f t="shared" si="2315"/>
        <v>PK</v>
      </c>
      <c r="L1266" t="str">
        <f t="shared" si="2316"/>
        <v>true</v>
      </c>
      <c r="N1266" s="7">
        <f t="shared" si="2324"/>
        <v>0</v>
      </c>
      <c r="O1266" s="7">
        <f t="shared" si="2325"/>
        <v>0</v>
      </c>
      <c r="P1266" s="7" t="str">
        <f t="shared" si="2326"/>
        <v/>
      </c>
      <c r="Q1266" s="7" t="str">
        <f t="shared" si="2327"/>
        <v/>
      </c>
      <c r="R1266" t="str">
        <f t="shared" ref="R1266" si="2405">IF(AND(O1266&gt;0,P1267=0),"Valid","Invalid")</f>
        <v>Invalid</v>
      </c>
      <c r="S1266" t="str">
        <f t="shared" ref="S1266" si="2406">IF(OR(Q1268&gt;0,Q1269&gt;0),"Present","Absent")</f>
        <v>Absent</v>
      </c>
      <c r="T1266" t="str">
        <f t="shared" ref="T1266" si="2407">IF(OR(Q1268&lt;41,Q1269&lt;41),"Ct&lt;41",IF(OR(Q1268&gt;41,Q1269&gt;41),"Ct&gt;41","No Ct"))</f>
        <v>Ct&lt;41</v>
      </c>
      <c r="V1266" t="str">
        <f t="shared" ref="V1266" si="2408">G1266&amp;"_"&amp;I1266&amp;"_"&amp;R1266&amp;"_"&amp;S1266&amp;"_"&amp;T1266</f>
        <v>DL2022042_esoluc_Invalid_Absent_Ct&lt;41</v>
      </c>
      <c r="X1266">
        <f t="shared" ref="X1266" si="2409">O1266</f>
        <v>0</v>
      </c>
      <c r="Y1266">
        <f t="shared" ref="Y1266" si="2410">P1267</f>
        <v>0</v>
      </c>
      <c r="Z1266">
        <f t="shared" ref="Z1266" si="2411">Q1268+Q1269</f>
        <v>0</v>
      </c>
    </row>
    <row r="1267" spans="1:26" x14ac:dyDescent="0.25">
      <c r="A1267" t="s">
        <v>59</v>
      </c>
      <c r="B1267" t="s">
        <v>51</v>
      </c>
      <c r="C1267" t="s">
        <v>465</v>
      </c>
      <c r="D1267" t="s">
        <v>25</v>
      </c>
      <c r="E1267" t="s">
        <v>39</v>
      </c>
      <c r="F1267" t="s">
        <v>715</v>
      </c>
      <c r="G1267" t="str">
        <f t="shared" si="2311"/>
        <v>DL2022042</v>
      </c>
      <c r="H1267" t="str">
        <f t="shared" si="2312"/>
        <v>05</v>
      </c>
      <c r="I1267" t="str">
        <f t="shared" si="2313"/>
        <v>esoluc</v>
      </c>
      <c r="J1267" t="str">
        <f t="shared" si="2314"/>
        <v>NK</v>
      </c>
      <c r="K1267" t="str">
        <f t="shared" si="2315"/>
        <v>NK</v>
      </c>
      <c r="L1267" t="str">
        <f t="shared" si="2316"/>
        <v>true</v>
      </c>
      <c r="N1267" s="7">
        <f t="shared" si="2324"/>
        <v>0</v>
      </c>
      <c r="O1267" s="7" t="str">
        <f t="shared" si="2325"/>
        <v/>
      </c>
      <c r="P1267" s="7">
        <f t="shared" si="2326"/>
        <v>0</v>
      </c>
      <c r="Q1267" s="7" t="str">
        <f t="shared" si="2327"/>
        <v/>
      </c>
    </row>
    <row r="1268" spans="1:26" x14ac:dyDescent="0.25">
      <c r="A1268" t="s">
        <v>84</v>
      </c>
      <c r="B1268" t="s">
        <v>76</v>
      </c>
      <c r="C1268" t="s">
        <v>475</v>
      </c>
      <c r="D1268" t="s">
        <v>25</v>
      </c>
      <c r="E1268" t="s">
        <v>39</v>
      </c>
      <c r="F1268" t="s">
        <v>715</v>
      </c>
      <c r="G1268" t="str">
        <f t="shared" si="2311"/>
        <v>DL2022042</v>
      </c>
      <c r="H1268" t="str">
        <f t="shared" si="2312"/>
        <v>05</v>
      </c>
      <c r="I1268" t="str">
        <f t="shared" si="2313"/>
        <v>esoluc</v>
      </c>
      <c r="J1268" t="str">
        <f t="shared" si="2314"/>
        <v>EP</v>
      </c>
      <c r="K1268" t="str">
        <f t="shared" si="2315"/>
        <v>EP</v>
      </c>
      <c r="L1268" t="str">
        <f t="shared" si="2316"/>
        <v>true</v>
      </c>
      <c r="N1268" s="7">
        <f t="shared" si="2324"/>
        <v>0</v>
      </c>
      <c r="O1268" s="7" t="str">
        <f t="shared" si="2325"/>
        <v/>
      </c>
      <c r="P1268" s="7" t="str">
        <f t="shared" si="2326"/>
        <v/>
      </c>
      <c r="Q1268" s="7">
        <f t="shared" si="2327"/>
        <v>0</v>
      </c>
    </row>
    <row r="1269" spans="1:26" x14ac:dyDescent="0.25">
      <c r="A1269" t="s">
        <v>104</v>
      </c>
      <c r="B1269" t="s">
        <v>76</v>
      </c>
      <c r="C1269" t="s">
        <v>475</v>
      </c>
      <c r="D1269" t="s">
        <v>25</v>
      </c>
      <c r="E1269" t="s">
        <v>39</v>
      </c>
      <c r="F1269" t="s">
        <v>715</v>
      </c>
      <c r="G1269" t="str">
        <f t="shared" si="2311"/>
        <v>DL2022042</v>
      </c>
      <c r="H1269" t="str">
        <f t="shared" si="2312"/>
        <v>05</v>
      </c>
      <c r="I1269" t="str">
        <f t="shared" si="2313"/>
        <v>esoluc</v>
      </c>
      <c r="J1269" t="str">
        <f t="shared" si="2314"/>
        <v>EP</v>
      </c>
      <c r="K1269" t="str">
        <f t="shared" si="2315"/>
        <v>EP</v>
      </c>
      <c r="L1269" t="str">
        <f t="shared" si="2316"/>
        <v>true</v>
      </c>
      <c r="N1269" s="7">
        <f t="shared" si="2324"/>
        <v>0</v>
      </c>
      <c r="O1269" s="7" t="str">
        <f t="shared" si="2325"/>
        <v/>
      </c>
      <c r="P1269" s="7" t="str">
        <f t="shared" si="2326"/>
        <v/>
      </c>
      <c r="Q1269" s="7">
        <f t="shared" si="2327"/>
        <v>0</v>
      </c>
    </row>
    <row r="1270" spans="1:26" x14ac:dyDescent="0.25">
      <c r="A1270" t="s">
        <v>35</v>
      </c>
      <c r="B1270" t="s">
        <v>23</v>
      </c>
      <c r="C1270" t="s">
        <v>456</v>
      </c>
      <c r="D1270" t="s">
        <v>25</v>
      </c>
      <c r="E1270">
        <v>25.76</v>
      </c>
      <c r="F1270" t="s">
        <v>715</v>
      </c>
      <c r="G1270" t="str">
        <f t="shared" si="2311"/>
        <v>DL2022042</v>
      </c>
      <c r="H1270" t="str">
        <f t="shared" si="2312"/>
        <v>06</v>
      </c>
      <c r="I1270" t="str">
        <f t="shared" si="2313"/>
        <v>esoluc</v>
      </c>
      <c r="J1270" t="str">
        <f t="shared" si="2314"/>
        <v>PK</v>
      </c>
      <c r="K1270" t="str">
        <f t="shared" si="2315"/>
        <v>PK</v>
      </c>
      <c r="L1270" t="str">
        <f t="shared" si="2316"/>
        <v>true</v>
      </c>
      <c r="N1270" s="7">
        <f t="shared" si="2324"/>
        <v>25.76</v>
      </c>
      <c r="O1270" s="7">
        <f t="shared" si="2325"/>
        <v>25.76</v>
      </c>
      <c r="P1270" s="7" t="str">
        <f t="shared" si="2326"/>
        <v/>
      </c>
      <c r="Q1270" s="7" t="str">
        <f t="shared" si="2327"/>
        <v/>
      </c>
      <c r="R1270" t="str">
        <f t="shared" ref="R1270" si="2412">IF(AND(O1270&gt;0,P1271=0),"Valid","Invalid")</f>
        <v>Valid</v>
      </c>
      <c r="S1270" t="str">
        <f t="shared" ref="S1270" si="2413">IF(OR(Q1272&gt;0,Q1273&gt;0),"Present","Absent")</f>
        <v>Absent</v>
      </c>
      <c r="T1270" t="str">
        <f t="shared" ref="T1270" si="2414">IF(OR(Q1272&lt;41,Q1273&lt;41),"Ct&lt;41",IF(OR(Q1272&gt;41,Q1273&gt;41),"Ct&gt;41","No Ct"))</f>
        <v>Ct&lt;41</v>
      </c>
      <c r="V1270" t="str">
        <f t="shared" ref="V1270" si="2415">G1270&amp;"_"&amp;I1270&amp;"_"&amp;R1270&amp;"_"&amp;S1270&amp;"_"&amp;T1270</f>
        <v>DL2022042_esoluc_Valid_Absent_Ct&lt;41</v>
      </c>
      <c r="X1270">
        <f t="shared" ref="X1270" si="2416">O1270</f>
        <v>25.76</v>
      </c>
      <c r="Y1270">
        <f t="shared" ref="Y1270" si="2417">P1271</f>
        <v>0</v>
      </c>
      <c r="Z1270">
        <f t="shared" ref="Z1270" si="2418">Q1272+Q1273</f>
        <v>0</v>
      </c>
    </row>
    <row r="1271" spans="1:26" x14ac:dyDescent="0.25">
      <c r="A1271" t="s">
        <v>61</v>
      </c>
      <c r="B1271" t="s">
        <v>51</v>
      </c>
      <c r="C1271" t="s">
        <v>466</v>
      </c>
      <c r="D1271" t="s">
        <v>25</v>
      </c>
      <c r="E1271" t="s">
        <v>39</v>
      </c>
      <c r="F1271" t="s">
        <v>715</v>
      </c>
      <c r="G1271" t="str">
        <f t="shared" si="2311"/>
        <v>DL2022042</v>
      </c>
      <c r="H1271" t="str">
        <f t="shared" si="2312"/>
        <v>06</v>
      </c>
      <c r="I1271" t="str">
        <f t="shared" si="2313"/>
        <v>esoluc</v>
      </c>
      <c r="J1271" t="str">
        <f t="shared" si="2314"/>
        <v>NK</v>
      </c>
      <c r="K1271" t="str">
        <f t="shared" si="2315"/>
        <v>NK</v>
      </c>
      <c r="L1271" t="str">
        <f t="shared" si="2316"/>
        <v>true</v>
      </c>
      <c r="N1271" s="7">
        <f t="shared" si="2324"/>
        <v>0</v>
      </c>
      <c r="O1271" s="7" t="str">
        <f t="shared" si="2325"/>
        <v/>
      </c>
      <c r="P1271" s="7">
        <f t="shared" si="2326"/>
        <v>0</v>
      </c>
      <c r="Q1271" s="7" t="str">
        <f t="shared" si="2327"/>
        <v/>
      </c>
    </row>
    <row r="1272" spans="1:26" x14ac:dyDescent="0.25">
      <c r="A1272" t="s">
        <v>86</v>
      </c>
      <c r="B1272" t="s">
        <v>76</v>
      </c>
      <c r="C1272" t="s">
        <v>476</v>
      </c>
      <c r="D1272" t="s">
        <v>25</v>
      </c>
      <c r="E1272" t="s">
        <v>39</v>
      </c>
      <c r="F1272" t="s">
        <v>715</v>
      </c>
      <c r="G1272" t="str">
        <f t="shared" si="2311"/>
        <v>DL2022042</v>
      </c>
      <c r="H1272" t="str">
        <f t="shared" si="2312"/>
        <v>06</v>
      </c>
      <c r="I1272" t="str">
        <f t="shared" si="2313"/>
        <v>esoluc</v>
      </c>
      <c r="J1272" t="str">
        <f t="shared" si="2314"/>
        <v>EP</v>
      </c>
      <c r="K1272" t="str">
        <f t="shared" si="2315"/>
        <v>EP</v>
      </c>
      <c r="L1272" t="str">
        <f t="shared" si="2316"/>
        <v>true</v>
      </c>
      <c r="N1272" s="7">
        <f t="shared" si="2324"/>
        <v>0</v>
      </c>
      <c r="O1272" s="7" t="str">
        <f t="shared" si="2325"/>
        <v/>
      </c>
      <c r="P1272" s="7" t="str">
        <f t="shared" si="2326"/>
        <v/>
      </c>
      <c r="Q1272" s="7">
        <f t="shared" si="2327"/>
        <v>0</v>
      </c>
    </row>
    <row r="1273" spans="1:26" x14ac:dyDescent="0.25">
      <c r="A1273" t="s">
        <v>105</v>
      </c>
      <c r="B1273" t="s">
        <v>76</v>
      </c>
      <c r="C1273" t="s">
        <v>476</v>
      </c>
      <c r="D1273" t="s">
        <v>25</v>
      </c>
      <c r="E1273" t="s">
        <v>39</v>
      </c>
      <c r="F1273" t="s">
        <v>715</v>
      </c>
      <c r="G1273" t="str">
        <f t="shared" si="2311"/>
        <v>DL2022042</v>
      </c>
      <c r="H1273" t="str">
        <f t="shared" si="2312"/>
        <v>06</v>
      </c>
      <c r="I1273" t="str">
        <f t="shared" si="2313"/>
        <v>esoluc</v>
      </c>
      <c r="J1273" t="str">
        <f t="shared" si="2314"/>
        <v>EP</v>
      </c>
      <c r="K1273" t="str">
        <f t="shared" si="2315"/>
        <v>EP</v>
      </c>
      <c r="L1273" t="str">
        <f t="shared" si="2316"/>
        <v>true</v>
      </c>
      <c r="N1273" s="7">
        <f t="shared" si="2324"/>
        <v>0</v>
      </c>
      <c r="O1273" s="7" t="str">
        <f t="shared" si="2325"/>
        <v/>
      </c>
      <c r="P1273" s="7" t="str">
        <f t="shared" si="2326"/>
        <v/>
      </c>
      <c r="Q1273" s="7">
        <f t="shared" si="2327"/>
        <v>0</v>
      </c>
    </row>
    <row r="1274" spans="1:26" x14ac:dyDescent="0.25">
      <c r="A1274" t="s">
        <v>37</v>
      </c>
      <c r="B1274" t="s">
        <v>23</v>
      </c>
      <c r="C1274" t="s">
        <v>457</v>
      </c>
      <c r="D1274" t="s">
        <v>25</v>
      </c>
      <c r="E1274" t="s">
        <v>39</v>
      </c>
      <c r="F1274" t="s">
        <v>715</v>
      </c>
      <c r="G1274" t="str">
        <f t="shared" si="2311"/>
        <v>DL2022042</v>
      </c>
      <c r="H1274" t="str">
        <f t="shared" si="2312"/>
        <v>07</v>
      </c>
      <c r="I1274" t="str">
        <f t="shared" si="2313"/>
        <v>cypcar</v>
      </c>
      <c r="J1274" t="str">
        <f t="shared" si="2314"/>
        <v>PK</v>
      </c>
      <c r="K1274" t="str">
        <f t="shared" si="2315"/>
        <v>PK</v>
      </c>
      <c r="L1274" t="str">
        <f t="shared" si="2316"/>
        <v>true</v>
      </c>
      <c r="N1274" s="7">
        <f t="shared" si="2324"/>
        <v>0</v>
      </c>
      <c r="O1274" s="7">
        <f t="shared" si="2325"/>
        <v>0</v>
      </c>
      <c r="P1274" s="7" t="str">
        <f t="shared" si="2326"/>
        <v/>
      </c>
      <c r="Q1274" s="7" t="str">
        <f t="shared" si="2327"/>
        <v/>
      </c>
      <c r="R1274" t="str">
        <f t="shared" ref="R1274" si="2419">IF(AND(O1274&gt;0,P1275=0),"Valid","Invalid")</f>
        <v>Invalid</v>
      </c>
      <c r="S1274" t="str">
        <f t="shared" ref="S1274" si="2420">IF(OR(Q1276&gt;0,Q1277&gt;0),"Present","Absent")</f>
        <v>Absent</v>
      </c>
      <c r="T1274" t="str">
        <f t="shared" ref="T1274" si="2421">IF(OR(Q1276&lt;41,Q1277&lt;41),"Ct&lt;41",IF(OR(Q1276&gt;41,Q1277&gt;41),"Ct&gt;41","No Ct"))</f>
        <v>Ct&lt;41</v>
      </c>
      <c r="V1274" t="str">
        <f t="shared" ref="V1274" si="2422">G1274&amp;"_"&amp;I1274&amp;"_"&amp;R1274&amp;"_"&amp;S1274&amp;"_"&amp;T1274</f>
        <v>DL2022042_cypcar_Invalid_Absent_Ct&lt;41</v>
      </c>
      <c r="X1274">
        <f t="shared" ref="X1274" si="2423">O1274</f>
        <v>0</v>
      </c>
      <c r="Y1274">
        <f t="shared" ref="Y1274" si="2424">P1275</f>
        <v>0</v>
      </c>
      <c r="Z1274">
        <f t="shared" ref="Z1274" si="2425">Q1276+Q1277</f>
        <v>0</v>
      </c>
    </row>
    <row r="1275" spans="1:26" x14ac:dyDescent="0.25">
      <c r="A1275" t="s">
        <v>63</v>
      </c>
      <c r="B1275" t="s">
        <v>51</v>
      </c>
      <c r="C1275" t="s">
        <v>467</v>
      </c>
      <c r="D1275" t="s">
        <v>25</v>
      </c>
      <c r="E1275" t="s">
        <v>39</v>
      </c>
      <c r="F1275" t="s">
        <v>715</v>
      </c>
      <c r="G1275" t="str">
        <f t="shared" si="2311"/>
        <v>DL2022042</v>
      </c>
      <c r="H1275" t="str">
        <f t="shared" si="2312"/>
        <v>07</v>
      </c>
      <c r="I1275" t="str">
        <f t="shared" si="2313"/>
        <v>cypcar</v>
      </c>
      <c r="J1275" t="str">
        <f t="shared" si="2314"/>
        <v>NK</v>
      </c>
      <c r="K1275" t="str">
        <f t="shared" si="2315"/>
        <v>NK</v>
      </c>
      <c r="L1275" t="str">
        <f t="shared" si="2316"/>
        <v>true</v>
      </c>
      <c r="N1275" s="7">
        <f t="shared" si="2324"/>
        <v>0</v>
      </c>
      <c r="O1275" s="7" t="str">
        <f t="shared" si="2325"/>
        <v/>
      </c>
      <c r="P1275" s="7">
        <f t="shared" si="2326"/>
        <v>0</v>
      </c>
      <c r="Q1275" s="7" t="str">
        <f t="shared" si="2327"/>
        <v/>
      </c>
    </row>
    <row r="1276" spans="1:26" x14ac:dyDescent="0.25">
      <c r="A1276" t="s">
        <v>88</v>
      </c>
      <c r="B1276" t="s">
        <v>76</v>
      </c>
      <c r="C1276" t="s">
        <v>477</v>
      </c>
      <c r="D1276" t="s">
        <v>25</v>
      </c>
      <c r="E1276" t="s">
        <v>39</v>
      </c>
      <c r="F1276" t="s">
        <v>715</v>
      </c>
      <c r="G1276" t="str">
        <f t="shared" si="2311"/>
        <v>DL2022042</v>
      </c>
      <c r="H1276" t="str">
        <f t="shared" si="2312"/>
        <v>07</v>
      </c>
      <c r="I1276" t="str">
        <f t="shared" si="2313"/>
        <v>cypcar</v>
      </c>
      <c r="J1276" t="str">
        <f t="shared" si="2314"/>
        <v>EP</v>
      </c>
      <c r="K1276" t="str">
        <f t="shared" si="2315"/>
        <v>EP</v>
      </c>
      <c r="L1276" t="str">
        <f t="shared" si="2316"/>
        <v>true</v>
      </c>
      <c r="N1276" s="7">
        <f t="shared" si="2324"/>
        <v>0</v>
      </c>
      <c r="O1276" s="7" t="str">
        <f t="shared" si="2325"/>
        <v/>
      </c>
      <c r="P1276" s="7" t="str">
        <f t="shared" si="2326"/>
        <v/>
      </c>
      <c r="Q1276" s="7">
        <f t="shared" si="2327"/>
        <v>0</v>
      </c>
    </row>
    <row r="1277" spans="1:26" x14ac:dyDescent="0.25">
      <c r="A1277" t="s">
        <v>106</v>
      </c>
      <c r="B1277" t="s">
        <v>76</v>
      </c>
      <c r="C1277" t="s">
        <v>477</v>
      </c>
      <c r="D1277" t="s">
        <v>25</v>
      </c>
      <c r="E1277" t="s">
        <v>39</v>
      </c>
      <c r="F1277" t="s">
        <v>715</v>
      </c>
      <c r="G1277" t="str">
        <f t="shared" si="2311"/>
        <v>DL2022042</v>
      </c>
      <c r="H1277" t="str">
        <f t="shared" si="2312"/>
        <v>07</v>
      </c>
      <c r="I1277" t="str">
        <f t="shared" si="2313"/>
        <v>cypcar</v>
      </c>
      <c r="J1277" t="str">
        <f t="shared" si="2314"/>
        <v>EP</v>
      </c>
      <c r="K1277" t="str">
        <f t="shared" si="2315"/>
        <v>EP</v>
      </c>
      <c r="L1277" t="str">
        <f t="shared" si="2316"/>
        <v>true</v>
      </c>
      <c r="N1277" s="7">
        <f t="shared" si="2324"/>
        <v>0</v>
      </c>
      <c r="O1277" s="7" t="str">
        <f t="shared" si="2325"/>
        <v/>
      </c>
      <c r="P1277" s="7" t="str">
        <f t="shared" si="2326"/>
        <v/>
      </c>
      <c r="Q1277" s="7">
        <f t="shared" si="2327"/>
        <v>0</v>
      </c>
    </row>
    <row r="1278" spans="1:26" x14ac:dyDescent="0.25">
      <c r="A1278" t="s">
        <v>40</v>
      </c>
      <c r="B1278" t="s">
        <v>23</v>
      </c>
      <c r="C1278" t="s">
        <v>458</v>
      </c>
      <c r="D1278" t="s">
        <v>25</v>
      </c>
      <c r="E1278">
        <v>24.46</v>
      </c>
      <c r="F1278" t="s">
        <v>715</v>
      </c>
      <c r="G1278" t="str">
        <f t="shared" si="2311"/>
        <v>DL2022042</v>
      </c>
      <c r="H1278" t="str">
        <f t="shared" si="2312"/>
        <v>08</v>
      </c>
      <c r="I1278" t="str">
        <f t="shared" si="2313"/>
        <v>cypcar</v>
      </c>
      <c r="J1278" t="str">
        <f t="shared" si="2314"/>
        <v>PK</v>
      </c>
      <c r="K1278" t="str">
        <f t="shared" si="2315"/>
        <v>PK</v>
      </c>
      <c r="L1278" t="str">
        <f t="shared" si="2316"/>
        <v>true</v>
      </c>
      <c r="N1278" s="7">
        <f t="shared" si="2324"/>
        <v>24.46</v>
      </c>
      <c r="O1278" s="7">
        <f t="shared" si="2325"/>
        <v>24.46</v>
      </c>
      <c r="P1278" s="7" t="str">
        <f t="shared" si="2326"/>
        <v/>
      </c>
      <c r="Q1278" s="7" t="str">
        <f t="shared" si="2327"/>
        <v/>
      </c>
      <c r="R1278" t="str">
        <f t="shared" ref="R1278" si="2426">IF(AND(O1278&gt;0,P1279=0),"Valid","Invalid")</f>
        <v>Valid</v>
      </c>
      <c r="S1278" t="str">
        <f t="shared" ref="S1278" si="2427">IF(OR(Q1280&gt;0,Q1281&gt;0),"Present","Absent")</f>
        <v>Absent</v>
      </c>
      <c r="T1278" t="str">
        <f t="shared" ref="T1278" si="2428">IF(OR(Q1280&lt;41,Q1281&lt;41),"Ct&lt;41",IF(OR(Q1280&gt;41,Q1281&gt;41),"Ct&gt;41","No Ct"))</f>
        <v>Ct&lt;41</v>
      </c>
      <c r="V1278" t="str">
        <f t="shared" ref="V1278" si="2429">G1278&amp;"_"&amp;I1278&amp;"_"&amp;R1278&amp;"_"&amp;S1278&amp;"_"&amp;T1278</f>
        <v>DL2022042_cypcar_Valid_Absent_Ct&lt;41</v>
      </c>
      <c r="X1278">
        <f t="shared" ref="X1278" si="2430">O1278</f>
        <v>24.46</v>
      </c>
      <c r="Y1278">
        <f t="shared" ref="Y1278" si="2431">P1279</f>
        <v>0</v>
      </c>
      <c r="Z1278">
        <f t="shared" ref="Z1278" si="2432">Q1280+Q1281</f>
        <v>0</v>
      </c>
    </row>
    <row r="1279" spans="1:26" x14ac:dyDescent="0.25">
      <c r="A1279" t="s">
        <v>65</v>
      </c>
      <c r="B1279" t="s">
        <v>51</v>
      </c>
      <c r="C1279" t="s">
        <v>468</v>
      </c>
      <c r="D1279" t="s">
        <v>25</v>
      </c>
      <c r="E1279" t="s">
        <v>39</v>
      </c>
      <c r="F1279" t="s">
        <v>715</v>
      </c>
      <c r="G1279" t="str">
        <f t="shared" si="2311"/>
        <v>DL2022042</v>
      </c>
      <c r="H1279" t="str">
        <f t="shared" si="2312"/>
        <v>08</v>
      </c>
      <c r="I1279" t="str">
        <f t="shared" si="2313"/>
        <v>cypcar</v>
      </c>
      <c r="J1279" t="str">
        <f t="shared" si="2314"/>
        <v>NK</v>
      </c>
      <c r="K1279" t="str">
        <f t="shared" si="2315"/>
        <v>NK</v>
      </c>
      <c r="L1279" t="str">
        <f t="shared" si="2316"/>
        <v>true</v>
      </c>
      <c r="N1279" s="7">
        <f t="shared" si="2324"/>
        <v>0</v>
      </c>
      <c r="O1279" s="7" t="str">
        <f t="shared" si="2325"/>
        <v/>
      </c>
      <c r="P1279" s="7">
        <f t="shared" si="2326"/>
        <v>0</v>
      </c>
      <c r="Q1279" s="7" t="str">
        <f t="shared" si="2327"/>
        <v/>
      </c>
    </row>
    <row r="1280" spans="1:26" x14ac:dyDescent="0.25">
      <c r="A1280" t="s">
        <v>90</v>
      </c>
      <c r="B1280" t="s">
        <v>76</v>
      </c>
      <c r="C1280" t="s">
        <v>478</v>
      </c>
      <c r="D1280" t="s">
        <v>25</v>
      </c>
      <c r="E1280" t="s">
        <v>39</v>
      </c>
      <c r="F1280" t="s">
        <v>715</v>
      </c>
      <c r="G1280" t="str">
        <f t="shared" si="2311"/>
        <v>DL2022042</v>
      </c>
      <c r="H1280" t="str">
        <f t="shared" si="2312"/>
        <v>08</v>
      </c>
      <c r="I1280" t="str">
        <f t="shared" si="2313"/>
        <v>cypcar</v>
      </c>
      <c r="J1280" t="str">
        <f t="shared" si="2314"/>
        <v>EP</v>
      </c>
      <c r="K1280" t="str">
        <f t="shared" si="2315"/>
        <v>EP</v>
      </c>
      <c r="L1280" t="str">
        <f t="shared" si="2316"/>
        <v>true</v>
      </c>
      <c r="N1280" s="7">
        <f t="shared" si="2324"/>
        <v>0</v>
      </c>
      <c r="O1280" s="7" t="str">
        <f t="shared" si="2325"/>
        <v/>
      </c>
      <c r="P1280" s="7" t="str">
        <f t="shared" si="2326"/>
        <v/>
      </c>
      <c r="Q1280" s="7">
        <f t="shared" si="2327"/>
        <v>0</v>
      </c>
    </row>
    <row r="1281" spans="1:26" x14ac:dyDescent="0.25">
      <c r="A1281" t="s">
        <v>107</v>
      </c>
      <c r="B1281" t="s">
        <v>76</v>
      </c>
      <c r="C1281" t="s">
        <v>478</v>
      </c>
      <c r="D1281" t="s">
        <v>25</v>
      </c>
      <c r="E1281" t="s">
        <v>39</v>
      </c>
      <c r="F1281" t="s">
        <v>715</v>
      </c>
      <c r="G1281" t="str">
        <f t="shared" si="2311"/>
        <v>DL2022042</v>
      </c>
      <c r="H1281" t="str">
        <f t="shared" si="2312"/>
        <v>08</v>
      </c>
      <c r="I1281" t="str">
        <f t="shared" si="2313"/>
        <v>cypcar</v>
      </c>
      <c r="J1281" t="str">
        <f t="shared" si="2314"/>
        <v>EP</v>
      </c>
      <c r="K1281" t="str">
        <f t="shared" si="2315"/>
        <v>EP</v>
      </c>
      <c r="L1281" t="str">
        <f t="shared" si="2316"/>
        <v>true</v>
      </c>
      <c r="N1281" s="7">
        <f t="shared" si="2324"/>
        <v>0</v>
      </c>
      <c r="O1281" s="7" t="str">
        <f t="shared" si="2325"/>
        <v/>
      </c>
      <c r="P1281" s="7" t="str">
        <f t="shared" si="2326"/>
        <v/>
      </c>
      <c r="Q1281" s="7">
        <f t="shared" si="2327"/>
        <v>0</v>
      </c>
    </row>
    <row r="1282" spans="1:26" x14ac:dyDescent="0.25">
      <c r="A1282" t="s">
        <v>42</v>
      </c>
      <c r="B1282" t="s">
        <v>23</v>
      </c>
      <c r="C1282" t="s">
        <v>459</v>
      </c>
      <c r="D1282" t="s">
        <v>25</v>
      </c>
      <c r="E1282" t="s">
        <v>39</v>
      </c>
      <c r="F1282" t="s">
        <v>715</v>
      </c>
      <c r="G1282" t="str">
        <f t="shared" ref="G1282:G1345" si="2433">MID(F1282,10,9)</f>
        <v>DL2022042</v>
      </c>
      <c r="H1282" t="str">
        <f t="shared" ref="H1282:H1345" si="2434">LEFT(C1282,2)</f>
        <v>09</v>
      </c>
      <c r="I1282" t="str">
        <f t="shared" ref="I1282:I1345" si="2435">MID(C1282,4,6)</f>
        <v>caraur</v>
      </c>
      <c r="J1282" t="str">
        <f t="shared" ref="J1282:J1345" si="2436">RIGHT(C1282,2)</f>
        <v>PK</v>
      </c>
      <c r="K1282" t="str">
        <f t="shared" ref="K1282:K1345" si="2437">IF(TRIM(B1282)="Standard","PK",IF(TRIM(B1282)="NTC","NK",IF(TRIM(B1282)="Unknown","EP")))</f>
        <v>PK</v>
      </c>
      <c r="L1282" t="str">
        <f t="shared" ref="L1282:L1345" si="2438">IF(J1282=K1282,"true","false")</f>
        <v>true</v>
      </c>
      <c r="N1282" s="7">
        <f t="shared" si="2324"/>
        <v>0</v>
      </c>
      <c r="O1282" s="7">
        <f t="shared" si="2325"/>
        <v>0</v>
      </c>
      <c r="P1282" s="7" t="str">
        <f t="shared" si="2326"/>
        <v/>
      </c>
      <c r="Q1282" s="7" t="str">
        <f t="shared" si="2327"/>
        <v/>
      </c>
      <c r="R1282" t="str">
        <f t="shared" ref="R1282" si="2439">IF(AND(O1282&gt;0,P1283=0),"Valid","Invalid")</f>
        <v>Invalid</v>
      </c>
      <c r="S1282" t="str">
        <f t="shared" ref="S1282" si="2440">IF(OR(Q1284&gt;0,Q1285&gt;0),"Present","Absent")</f>
        <v>Absent</v>
      </c>
      <c r="T1282" t="str">
        <f t="shared" ref="T1282" si="2441">IF(OR(Q1284&lt;41,Q1285&lt;41),"Ct&lt;41",IF(OR(Q1284&gt;41,Q1285&gt;41),"Ct&gt;41","No Ct"))</f>
        <v>Ct&lt;41</v>
      </c>
      <c r="V1282" t="str">
        <f t="shared" ref="V1282" si="2442">G1282&amp;"_"&amp;I1282&amp;"_"&amp;R1282&amp;"_"&amp;S1282&amp;"_"&amp;T1282</f>
        <v>DL2022042_caraur_Invalid_Absent_Ct&lt;41</v>
      </c>
      <c r="X1282">
        <f t="shared" ref="X1282" si="2443">O1282</f>
        <v>0</v>
      </c>
      <c r="Y1282">
        <f t="shared" ref="Y1282" si="2444">P1283</f>
        <v>0</v>
      </c>
      <c r="Z1282">
        <f t="shared" ref="Z1282" si="2445">Q1284+Q1285</f>
        <v>0</v>
      </c>
    </row>
    <row r="1283" spans="1:26" x14ac:dyDescent="0.25">
      <c r="A1283" t="s">
        <v>67</v>
      </c>
      <c r="B1283" t="s">
        <v>51</v>
      </c>
      <c r="C1283" t="s">
        <v>469</v>
      </c>
      <c r="D1283" t="s">
        <v>25</v>
      </c>
      <c r="E1283" t="s">
        <v>39</v>
      </c>
      <c r="F1283" t="s">
        <v>715</v>
      </c>
      <c r="G1283" t="str">
        <f t="shared" si="2433"/>
        <v>DL2022042</v>
      </c>
      <c r="H1283" t="str">
        <f t="shared" si="2434"/>
        <v>09</v>
      </c>
      <c r="I1283" t="str">
        <f t="shared" si="2435"/>
        <v>caraur</v>
      </c>
      <c r="J1283" t="str">
        <f t="shared" si="2436"/>
        <v>NK</v>
      </c>
      <c r="K1283" t="str">
        <f t="shared" si="2437"/>
        <v>NK</v>
      </c>
      <c r="L1283" t="str">
        <f t="shared" si="2438"/>
        <v>true</v>
      </c>
      <c r="N1283" s="7">
        <f t="shared" ref="N1283:N1346" si="2446">IF(TRIM(E1283)="No Cq",0,E1283)</f>
        <v>0</v>
      </c>
      <c r="O1283" s="7" t="str">
        <f t="shared" ref="O1283:O1346" si="2447">IF(TRIM(B1283)="Standard",N1283,"")</f>
        <v/>
      </c>
      <c r="P1283" s="7">
        <f t="shared" ref="P1283:P1346" si="2448">IF(TRIM(B1283)="NTC",N1283,"")</f>
        <v>0</v>
      </c>
      <c r="Q1283" s="7" t="str">
        <f t="shared" ref="Q1283:Q1346" si="2449">IF(TRIM(B1283)="Unknown",N1283,"")</f>
        <v/>
      </c>
    </row>
    <row r="1284" spans="1:26" x14ac:dyDescent="0.25">
      <c r="A1284" t="s">
        <v>92</v>
      </c>
      <c r="B1284" t="s">
        <v>76</v>
      </c>
      <c r="C1284" t="s">
        <v>479</v>
      </c>
      <c r="D1284" t="s">
        <v>25</v>
      </c>
      <c r="E1284" t="s">
        <v>39</v>
      </c>
      <c r="F1284" t="s">
        <v>715</v>
      </c>
      <c r="G1284" t="str">
        <f t="shared" si="2433"/>
        <v>DL2022042</v>
      </c>
      <c r="H1284" t="str">
        <f t="shared" si="2434"/>
        <v>09</v>
      </c>
      <c r="I1284" t="str">
        <f t="shared" si="2435"/>
        <v>caraur</v>
      </c>
      <c r="J1284" t="str">
        <f t="shared" si="2436"/>
        <v>EP</v>
      </c>
      <c r="K1284" t="str">
        <f t="shared" si="2437"/>
        <v>EP</v>
      </c>
      <c r="L1284" t="str">
        <f t="shared" si="2438"/>
        <v>true</v>
      </c>
      <c r="N1284" s="7">
        <f t="shared" si="2446"/>
        <v>0</v>
      </c>
      <c r="O1284" s="7" t="str">
        <f t="shared" si="2447"/>
        <v/>
      </c>
      <c r="P1284" s="7" t="str">
        <f t="shared" si="2448"/>
        <v/>
      </c>
      <c r="Q1284" s="7">
        <f t="shared" si="2449"/>
        <v>0</v>
      </c>
    </row>
    <row r="1285" spans="1:26" x14ac:dyDescent="0.25">
      <c r="A1285" t="s">
        <v>108</v>
      </c>
      <c r="B1285" t="s">
        <v>76</v>
      </c>
      <c r="C1285" t="s">
        <v>479</v>
      </c>
      <c r="D1285" t="s">
        <v>25</v>
      </c>
      <c r="E1285" t="s">
        <v>39</v>
      </c>
      <c r="F1285" t="s">
        <v>715</v>
      </c>
      <c r="G1285" t="str">
        <f t="shared" si="2433"/>
        <v>DL2022042</v>
      </c>
      <c r="H1285" t="str">
        <f t="shared" si="2434"/>
        <v>09</v>
      </c>
      <c r="I1285" t="str">
        <f t="shared" si="2435"/>
        <v>caraur</v>
      </c>
      <c r="J1285" t="str">
        <f t="shared" si="2436"/>
        <v>EP</v>
      </c>
      <c r="K1285" t="str">
        <f t="shared" si="2437"/>
        <v>EP</v>
      </c>
      <c r="L1285" t="str">
        <f t="shared" si="2438"/>
        <v>true</v>
      </c>
      <c r="N1285" s="7">
        <f t="shared" si="2446"/>
        <v>0</v>
      </c>
      <c r="O1285" s="7" t="str">
        <f t="shared" si="2447"/>
        <v/>
      </c>
      <c r="P1285" s="7" t="str">
        <f t="shared" si="2448"/>
        <v/>
      </c>
      <c r="Q1285" s="7">
        <f t="shared" si="2449"/>
        <v>0</v>
      </c>
    </row>
    <row r="1286" spans="1:26" x14ac:dyDescent="0.25">
      <c r="A1286" t="s">
        <v>44</v>
      </c>
      <c r="B1286" t="s">
        <v>23</v>
      </c>
      <c r="C1286" t="s">
        <v>460</v>
      </c>
      <c r="D1286" t="s">
        <v>25</v>
      </c>
      <c r="E1286" t="s">
        <v>39</v>
      </c>
      <c r="F1286" t="s">
        <v>715</v>
      </c>
      <c r="G1286" t="str">
        <f t="shared" si="2433"/>
        <v>DL2022042</v>
      </c>
      <c r="H1286" t="str">
        <f t="shared" si="2434"/>
        <v>10</v>
      </c>
      <c r="I1286" t="str">
        <f t="shared" si="2435"/>
        <v>caraur</v>
      </c>
      <c r="J1286" t="str">
        <f t="shared" si="2436"/>
        <v>PK</v>
      </c>
      <c r="K1286" t="str">
        <f t="shared" si="2437"/>
        <v>PK</v>
      </c>
      <c r="L1286" t="str">
        <f t="shared" si="2438"/>
        <v>true</v>
      </c>
      <c r="N1286" s="7">
        <f t="shared" si="2446"/>
        <v>0</v>
      </c>
      <c r="O1286" s="7">
        <f t="shared" si="2447"/>
        <v>0</v>
      </c>
      <c r="P1286" s="7" t="str">
        <f t="shared" si="2448"/>
        <v/>
      </c>
      <c r="Q1286" s="7" t="str">
        <f t="shared" si="2449"/>
        <v/>
      </c>
      <c r="R1286" t="str">
        <f t="shared" ref="R1286" si="2450">IF(AND(O1286&gt;0,P1287=0),"Valid","Invalid")</f>
        <v>Invalid</v>
      </c>
      <c r="S1286" t="str">
        <f t="shared" ref="S1286" si="2451">IF(OR(Q1288&gt;0,Q1289&gt;0),"Present","Absent")</f>
        <v>Absent</v>
      </c>
      <c r="T1286" t="str">
        <f t="shared" ref="T1286" si="2452">IF(OR(Q1288&lt;41,Q1289&lt;41),"Ct&lt;41",IF(OR(Q1288&gt;41,Q1289&gt;41),"Ct&gt;41","No Ct"))</f>
        <v>Ct&lt;41</v>
      </c>
      <c r="V1286" t="str">
        <f t="shared" ref="V1286" si="2453">G1286&amp;"_"&amp;I1286&amp;"_"&amp;R1286&amp;"_"&amp;S1286&amp;"_"&amp;T1286</f>
        <v>DL2022042_caraur_Invalid_Absent_Ct&lt;41</v>
      </c>
      <c r="X1286">
        <f t="shared" ref="X1286" si="2454">O1286</f>
        <v>0</v>
      </c>
      <c r="Y1286">
        <f t="shared" ref="Y1286" si="2455">P1287</f>
        <v>0</v>
      </c>
      <c r="Z1286">
        <f t="shared" ref="Z1286" si="2456">Q1288+Q1289</f>
        <v>0</v>
      </c>
    </row>
    <row r="1287" spans="1:26" x14ac:dyDescent="0.25">
      <c r="A1287" t="s">
        <v>69</v>
      </c>
      <c r="B1287" t="s">
        <v>51</v>
      </c>
      <c r="C1287" t="s">
        <v>470</v>
      </c>
      <c r="D1287" t="s">
        <v>25</v>
      </c>
      <c r="E1287" t="s">
        <v>39</v>
      </c>
      <c r="F1287" t="s">
        <v>715</v>
      </c>
      <c r="G1287" t="str">
        <f t="shared" si="2433"/>
        <v>DL2022042</v>
      </c>
      <c r="H1287" t="str">
        <f t="shared" si="2434"/>
        <v>10</v>
      </c>
      <c r="I1287" t="str">
        <f t="shared" si="2435"/>
        <v>caraur</v>
      </c>
      <c r="J1287" t="str">
        <f t="shared" si="2436"/>
        <v>NK</v>
      </c>
      <c r="K1287" t="str">
        <f t="shared" si="2437"/>
        <v>NK</v>
      </c>
      <c r="L1287" t="str">
        <f t="shared" si="2438"/>
        <v>true</v>
      </c>
      <c r="N1287" s="7">
        <f t="shared" si="2446"/>
        <v>0</v>
      </c>
      <c r="O1287" s="7" t="str">
        <f t="shared" si="2447"/>
        <v/>
      </c>
      <c r="P1287" s="7">
        <f t="shared" si="2448"/>
        <v>0</v>
      </c>
      <c r="Q1287" s="7" t="str">
        <f t="shared" si="2449"/>
        <v/>
      </c>
    </row>
    <row r="1288" spans="1:26" x14ac:dyDescent="0.25">
      <c r="A1288" t="s">
        <v>94</v>
      </c>
      <c r="B1288" t="s">
        <v>76</v>
      </c>
      <c r="C1288" t="s">
        <v>480</v>
      </c>
      <c r="D1288" t="s">
        <v>25</v>
      </c>
      <c r="E1288" t="s">
        <v>39</v>
      </c>
      <c r="F1288" t="s">
        <v>715</v>
      </c>
      <c r="G1288" t="str">
        <f t="shared" si="2433"/>
        <v>DL2022042</v>
      </c>
      <c r="H1288" t="str">
        <f t="shared" si="2434"/>
        <v>10</v>
      </c>
      <c r="I1288" t="str">
        <f t="shared" si="2435"/>
        <v>caraur</v>
      </c>
      <c r="J1288" t="str">
        <f t="shared" si="2436"/>
        <v>EP</v>
      </c>
      <c r="K1288" t="str">
        <f t="shared" si="2437"/>
        <v>EP</v>
      </c>
      <c r="L1288" t="str">
        <f t="shared" si="2438"/>
        <v>true</v>
      </c>
      <c r="N1288" s="7">
        <f t="shared" si="2446"/>
        <v>0</v>
      </c>
      <c r="O1288" s="7" t="str">
        <f t="shared" si="2447"/>
        <v/>
      </c>
      <c r="P1288" s="7" t="str">
        <f t="shared" si="2448"/>
        <v/>
      </c>
      <c r="Q1288" s="7">
        <f t="shared" si="2449"/>
        <v>0</v>
      </c>
    </row>
    <row r="1289" spans="1:26" x14ac:dyDescent="0.25">
      <c r="A1289" t="s">
        <v>109</v>
      </c>
      <c r="B1289" t="s">
        <v>76</v>
      </c>
      <c r="C1289" t="s">
        <v>480</v>
      </c>
      <c r="D1289" t="s">
        <v>25</v>
      </c>
      <c r="E1289" t="s">
        <v>39</v>
      </c>
      <c r="F1289" t="s">
        <v>715</v>
      </c>
      <c r="G1289" t="str">
        <f t="shared" si="2433"/>
        <v>DL2022042</v>
      </c>
      <c r="H1289" t="str">
        <f t="shared" si="2434"/>
        <v>10</v>
      </c>
      <c r="I1289" t="str">
        <f t="shared" si="2435"/>
        <v>caraur</v>
      </c>
      <c r="J1289" t="str">
        <f t="shared" si="2436"/>
        <v>EP</v>
      </c>
      <c r="K1289" t="str">
        <f t="shared" si="2437"/>
        <v>EP</v>
      </c>
      <c r="L1289" t="str">
        <f t="shared" si="2438"/>
        <v>true</v>
      </c>
      <c r="N1289" s="7">
        <f t="shared" si="2446"/>
        <v>0</v>
      </c>
      <c r="O1289" s="7" t="str">
        <f t="shared" si="2447"/>
        <v/>
      </c>
      <c r="P1289" s="7" t="str">
        <f t="shared" si="2448"/>
        <v/>
      </c>
      <c r="Q1289" s="7">
        <f t="shared" si="2449"/>
        <v>0</v>
      </c>
    </row>
    <row r="1290" spans="1:26" x14ac:dyDescent="0.25">
      <c r="A1290" t="s">
        <v>46</v>
      </c>
      <c r="B1290" t="s">
        <v>23</v>
      </c>
      <c r="C1290" t="s">
        <v>461</v>
      </c>
      <c r="D1290" t="s">
        <v>25</v>
      </c>
      <c r="E1290" t="s">
        <v>39</v>
      </c>
      <c r="F1290" t="s">
        <v>715</v>
      </c>
      <c r="G1290" t="str">
        <f t="shared" si="2433"/>
        <v>DL2022042</v>
      </c>
      <c r="H1290" t="str">
        <f t="shared" si="2434"/>
        <v>11</v>
      </c>
      <c r="I1290" t="str">
        <f t="shared" si="2435"/>
        <v>angang</v>
      </c>
      <c r="J1290" t="str">
        <f t="shared" si="2436"/>
        <v>PK</v>
      </c>
      <c r="K1290" t="str">
        <f t="shared" si="2437"/>
        <v>PK</v>
      </c>
      <c r="L1290" t="str">
        <f t="shared" si="2438"/>
        <v>true</v>
      </c>
      <c r="N1290" s="7">
        <f t="shared" si="2446"/>
        <v>0</v>
      </c>
      <c r="O1290" s="7">
        <f t="shared" si="2447"/>
        <v>0</v>
      </c>
      <c r="P1290" s="7" t="str">
        <f t="shared" si="2448"/>
        <v/>
      </c>
      <c r="Q1290" s="7" t="str">
        <f t="shared" si="2449"/>
        <v/>
      </c>
      <c r="R1290" t="str">
        <f t="shared" ref="R1290" si="2457">IF(AND(O1290&gt;0,P1291=0),"Valid","Invalid")</f>
        <v>Invalid</v>
      </c>
      <c r="S1290" t="str">
        <f t="shared" ref="S1290" si="2458">IF(OR(Q1292&gt;0,Q1293&gt;0),"Present","Absent")</f>
        <v>Absent</v>
      </c>
      <c r="T1290" t="str">
        <f t="shared" ref="T1290" si="2459">IF(OR(Q1292&lt;41,Q1293&lt;41),"Ct&lt;41",IF(OR(Q1292&gt;41,Q1293&gt;41),"Ct&gt;41","No Ct"))</f>
        <v>Ct&lt;41</v>
      </c>
      <c r="V1290" t="str">
        <f t="shared" ref="V1290" si="2460">G1290&amp;"_"&amp;I1290&amp;"_"&amp;R1290&amp;"_"&amp;S1290&amp;"_"&amp;T1290</f>
        <v>DL2022042_angang_Invalid_Absent_Ct&lt;41</v>
      </c>
      <c r="X1290">
        <f t="shared" ref="X1290" si="2461">O1290</f>
        <v>0</v>
      </c>
      <c r="Y1290">
        <f t="shared" ref="Y1290" si="2462">P1291</f>
        <v>0</v>
      </c>
      <c r="Z1290">
        <f t="shared" ref="Z1290" si="2463">Q1292+Q1293</f>
        <v>0</v>
      </c>
    </row>
    <row r="1291" spans="1:26" x14ac:dyDescent="0.25">
      <c r="A1291" t="s">
        <v>71</v>
      </c>
      <c r="B1291" t="s">
        <v>51</v>
      </c>
      <c r="C1291" t="s">
        <v>471</v>
      </c>
      <c r="D1291" t="s">
        <v>25</v>
      </c>
      <c r="E1291" t="s">
        <v>39</v>
      </c>
      <c r="F1291" t="s">
        <v>715</v>
      </c>
      <c r="G1291" t="str">
        <f t="shared" si="2433"/>
        <v>DL2022042</v>
      </c>
      <c r="H1291" t="str">
        <f t="shared" si="2434"/>
        <v>11</v>
      </c>
      <c r="I1291" t="str">
        <f t="shared" si="2435"/>
        <v>angang</v>
      </c>
      <c r="J1291" t="str">
        <f t="shared" si="2436"/>
        <v>NK</v>
      </c>
      <c r="K1291" t="str">
        <f t="shared" si="2437"/>
        <v>NK</v>
      </c>
      <c r="L1291" t="str">
        <f t="shared" si="2438"/>
        <v>true</v>
      </c>
      <c r="N1291" s="7">
        <f t="shared" si="2446"/>
        <v>0</v>
      </c>
      <c r="O1291" s="7" t="str">
        <f t="shared" si="2447"/>
        <v/>
      </c>
      <c r="P1291" s="7">
        <f t="shared" si="2448"/>
        <v>0</v>
      </c>
      <c r="Q1291" s="7" t="str">
        <f t="shared" si="2449"/>
        <v/>
      </c>
    </row>
    <row r="1292" spans="1:26" x14ac:dyDescent="0.25">
      <c r="A1292" t="s">
        <v>96</v>
      </c>
      <c r="B1292" t="s">
        <v>76</v>
      </c>
      <c r="C1292" t="s">
        <v>481</v>
      </c>
      <c r="D1292" t="s">
        <v>25</v>
      </c>
      <c r="E1292" t="s">
        <v>39</v>
      </c>
      <c r="F1292" t="s">
        <v>715</v>
      </c>
      <c r="G1292" t="str">
        <f t="shared" si="2433"/>
        <v>DL2022042</v>
      </c>
      <c r="H1292" t="str">
        <f t="shared" si="2434"/>
        <v>11</v>
      </c>
      <c r="I1292" t="str">
        <f t="shared" si="2435"/>
        <v>angang</v>
      </c>
      <c r="J1292" t="str">
        <f t="shared" si="2436"/>
        <v>EP</v>
      </c>
      <c r="K1292" t="str">
        <f t="shared" si="2437"/>
        <v>EP</v>
      </c>
      <c r="L1292" t="str">
        <f t="shared" si="2438"/>
        <v>true</v>
      </c>
      <c r="N1292" s="7">
        <f t="shared" si="2446"/>
        <v>0</v>
      </c>
      <c r="O1292" s="7" t="str">
        <f t="shared" si="2447"/>
        <v/>
      </c>
      <c r="P1292" s="7" t="str">
        <f t="shared" si="2448"/>
        <v/>
      </c>
      <c r="Q1292" s="7">
        <f t="shared" si="2449"/>
        <v>0</v>
      </c>
    </row>
    <row r="1293" spans="1:26" x14ac:dyDescent="0.25">
      <c r="A1293" t="s">
        <v>110</v>
      </c>
      <c r="B1293" t="s">
        <v>76</v>
      </c>
      <c r="C1293" t="s">
        <v>481</v>
      </c>
      <c r="D1293" t="s">
        <v>25</v>
      </c>
      <c r="E1293" t="s">
        <v>39</v>
      </c>
      <c r="F1293" t="s">
        <v>715</v>
      </c>
      <c r="G1293" t="str">
        <f t="shared" si="2433"/>
        <v>DL2022042</v>
      </c>
      <c r="H1293" t="str">
        <f t="shared" si="2434"/>
        <v>11</v>
      </c>
      <c r="I1293" t="str">
        <f t="shared" si="2435"/>
        <v>angang</v>
      </c>
      <c r="J1293" t="str">
        <f t="shared" si="2436"/>
        <v>EP</v>
      </c>
      <c r="K1293" t="str">
        <f t="shared" si="2437"/>
        <v>EP</v>
      </c>
      <c r="L1293" t="str">
        <f t="shared" si="2438"/>
        <v>true</v>
      </c>
      <c r="N1293" s="7">
        <f t="shared" si="2446"/>
        <v>0</v>
      </c>
      <c r="O1293" s="7" t="str">
        <f t="shared" si="2447"/>
        <v/>
      </c>
      <c r="P1293" s="7" t="str">
        <f t="shared" si="2448"/>
        <v/>
      </c>
      <c r="Q1293" s="7">
        <f t="shared" si="2449"/>
        <v>0</v>
      </c>
    </row>
    <row r="1294" spans="1:26" x14ac:dyDescent="0.25">
      <c r="A1294" t="s">
        <v>48</v>
      </c>
      <c r="B1294" t="s">
        <v>23</v>
      </c>
      <c r="C1294" t="s">
        <v>462</v>
      </c>
      <c r="D1294" t="s">
        <v>25</v>
      </c>
      <c r="E1294" t="s">
        <v>39</v>
      </c>
      <c r="F1294" t="s">
        <v>715</v>
      </c>
      <c r="G1294" t="str">
        <f t="shared" si="2433"/>
        <v>DL2022042</v>
      </c>
      <c r="H1294" t="str">
        <f t="shared" si="2434"/>
        <v>12</v>
      </c>
      <c r="I1294" t="str">
        <f t="shared" si="2435"/>
        <v>angang</v>
      </c>
      <c r="J1294" t="str">
        <f t="shared" si="2436"/>
        <v>PK</v>
      </c>
      <c r="K1294" t="str">
        <f t="shared" si="2437"/>
        <v>PK</v>
      </c>
      <c r="L1294" t="str">
        <f t="shared" si="2438"/>
        <v>true</v>
      </c>
      <c r="N1294" s="7">
        <f t="shared" si="2446"/>
        <v>0</v>
      </c>
      <c r="O1294" s="7">
        <f t="shared" si="2447"/>
        <v>0</v>
      </c>
      <c r="P1294" s="7" t="str">
        <f t="shared" si="2448"/>
        <v/>
      </c>
      <c r="Q1294" s="7" t="str">
        <f t="shared" si="2449"/>
        <v/>
      </c>
      <c r="R1294" t="str">
        <f t="shared" ref="R1294" si="2464">IF(AND(O1294&gt;0,P1295=0),"Valid","Invalid")</f>
        <v>Invalid</v>
      </c>
      <c r="S1294" t="str">
        <f t="shared" ref="S1294" si="2465">IF(OR(Q1296&gt;0,Q1297&gt;0),"Present","Absent")</f>
        <v>Absent</v>
      </c>
      <c r="T1294" t="str">
        <f t="shared" ref="T1294" si="2466">IF(OR(Q1296&lt;41,Q1297&lt;41),"Ct&lt;41",IF(OR(Q1296&gt;41,Q1297&gt;41),"Ct&gt;41","No Ct"))</f>
        <v>Ct&lt;41</v>
      </c>
      <c r="V1294" t="str">
        <f t="shared" ref="V1294" si="2467">G1294&amp;"_"&amp;I1294&amp;"_"&amp;R1294&amp;"_"&amp;S1294&amp;"_"&amp;T1294</f>
        <v>DL2022042_angang_Invalid_Absent_Ct&lt;41</v>
      </c>
      <c r="X1294">
        <f t="shared" ref="X1294" si="2468">O1294</f>
        <v>0</v>
      </c>
      <c r="Y1294">
        <f t="shared" ref="Y1294" si="2469">P1295</f>
        <v>0</v>
      </c>
      <c r="Z1294">
        <f t="shared" ref="Z1294" si="2470">Q1296+Q1297</f>
        <v>0</v>
      </c>
    </row>
    <row r="1295" spans="1:26" x14ac:dyDescent="0.25">
      <c r="A1295" t="s">
        <v>73</v>
      </c>
      <c r="B1295" t="s">
        <v>51</v>
      </c>
      <c r="C1295" t="s">
        <v>472</v>
      </c>
      <c r="D1295" t="s">
        <v>25</v>
      </c>
      <c r="E1295" t="s">
        <v>39</v>
      </c>
      <c r="F1295" t="s">
        <v>715</v>
      </c>
      <c r="G1295" t="str">
        <f t="shared" si="2433"/>
        <v>DL2022042</v>
      </c>
      <c r="H1295" t="str">
        <f t="shared" si="2434"/>
        <v>12</v>
      </c>
      <c r="I1295" t="str">
        <f t="shared" si="2435"/>
        <v>angang</v>
      </c>
      <c r="J1295" t="str">
        <f t="shared" si="2436"/>
        <v>NK</v>
      </c>
      <c r="K1295" t="str">
        <f t="shared" si="2437"/>
        <v>NK</v>
      </c>
      <c r="L1295" t="str">
        <f t="shared" si="2438"/>
        <v>true</v>
      </c>
      <c r="N1295" s="7">
        <f t="shared" si="2446"/>
        <v>0</v>
      </c>
      <c r="O1295" s="7" t="str">
        <f t="shared" si="2447"/>
        <v/>
      </c>
      <c r="P1295" s="7">
        <f t="shared" si="2448"/>
        <v>0</v>
      </c>
      <c r="Q1295" s="7" t="str">
        <f t="shared" si="2449"/>
        <v/>
      </c>
    </row>
    <row r="1296" spans="1:26" x14ac:dyDescent="0.25">
      <c r="A1296" t="s">
        <v>98</v>
      </c>
      <c r="B1296" t="s">
        <v>76</v>
      </c>
      <c r="C1296" t="s">
        <v>482</v>
      </c>
      <c r="D1296" t="s">
        <v>25</v>
      </c>
      <c r="E1296" t="s">
        <v>39</v>
      </c>
      <c r="F1296" t="s">
        <v>715</v>
      </c>
      <c r="G1296" t="str">
        <f t="shared" si="2433"/>
        <v>DL2022042</v>
      </c>
      <c r="H1296" t="str">
        <f t="shared" si="2434"/>
        <v>12</v>
      </c>
      <c r="I1296" t="str">
        <f t="shared" si="2435"/>
        <v>angang</v>
      </c>
      <c r="J1296" t="str">
        <f t="shared" si="2436"/>
        <v>EP</v>
      </c>
      <c r="K1296" t="str">
        <f t="shared" si="2437"/>
        <v>EP</v>
      </c>
      <c r="L1296" t="str">
        <f t="shared" si="2438"/>
        <v>true</v>
      </c>
      <c r="N1296" s="7">
        <f t="shared" si="2446"/>
        <v>0</v>
      </c>
      <c r="O1296" s="7" t="str">
        <f t="shared" si="2447"/>
        <v/>
      </c>
      <c r="P1296" s="7" t="str">
        <f t="shared" si="2448"/>
        <v/>
      </c>
      <c r="Q1296" s="7">
        <f t="shared" si="2449"/>
        <v>0</v>
      </c>
    </row>
    <row r="1297" spans="1:26" x14ac:dyDescent="0.25">
      <c r="A1297" t="s">
        <v>111</v>
      </c>
      <c r="B1297" t="s">
        <v>76</v>
      </c>
      <c r="C1297" t="s">
        <v>482</v>
      </c>
      <c r="D1297" t="s">
        <v>25</v>
      </c>
      <c r="E1297" t="s">
        <v>39</v>
      </c>
      <c r="F1297" t="s">
        <v>715</v>
      </c>
      <c r="G1297" t="str">
        <f t="shared" si="2433"/>
        <v>DL2022042</v>
      </c>
      <c r="H1297" t="str">
        <f t="shared" si="2434"/>
        <v>12</v>
      </c>
      <c r="I1297" t="str">
        <f t="shared" si="2435"/>
        <v>angang</v>
      </c>
      <c r="J1297" t="str">
        <f t="shared" si="2436"/>
        <v>EP</v>
      </c>
      <c r="K1297" t="str">
        <f t="shared" si="2437"/>
        <v>EP</v>
      </c>
      <c r="L1297" t="str">
        <f t="shared" si="2438"/>
        <v>true</v>
      </c>
      <c r="N1297" s="7">
        <f t="shared" si="2446"/>
        <v>0</v>
      </c>
      <c r="O1297" s="7" t="str">
        <f t="shared" si="2447"/>
        <v/>
      </c>
      <c r="P1297" s="7" t="str">
        <f t="shared" si="2448"/>
        <v/>
      </c>
      <c r="Q1297" s="7">
        <f t="shared" si="2449"/>
        <v>0</v>
      </c>
    </row>
    <row r="1298" spans="1:26" x14ac:dyDescent="0.25">
      <c r="A1298" t="s">
        <v>172</v>
      </c>
      <c r="B1298" t="s">
        <v>23</v>
      </c>
      <c r="C1298" t="s">
        <v>705</v>
      </c>
      <c r="D1298" t="s">
        <v>25</v>
      </c>
      <c r="E1298" t="s">
        <v>39</v>
      </c>
      <c r="F1298" t="s">
        <v>715</v>
      </c>
      <c r="G1298" t="str">
        <f t="shared" si="2433"/>
        <v>DL2022042</v>
      </c>
      <c r="H1298" t="str">
        <f t="shared" si="2434"/>
        <v>13</v>
      </c>
      <c r="I1298" t="str">
        <f t="shared" si="2435"/>
        <v>lisvul</v>
      </c>
      <c r="J1298" t="str">
        <f t="shared" si="2436"/>
        <v>PK</v>
      </c>
      <c r="K1298" t="str">
        <f t="shared" si="2437"/>
        <v>PK</v>
      </c>
      <c r="L1298" t="str">
        <f t="shared" si="2438"/>
        <v>true</v>
      </c>
      <c r="N1298" s="7">
        <f t="shared" si="2446"/>
        <v>0</v>
      </c>
      <c r="O1298" s="7">
        <f t="shared" si="2447"/>
        <v>0</v>
      </c>
      <c r="P1298" s="7" t="str">
        <f t="shared" si="2448"/>
        <v/>
      </c>
      <c r="Q1298" s="7" t="str">
        <f t="shared" si="2449"/>
        <v/>
      </c>
      <c r="R1298" t="str">
        <f t="shared" ref="R1298" si="2471">IF(AND(O1298&gt;0,P1299=0),"Valid","Invalid")</f>
        <v>Invalid</v>
      </c>
      <c r="S1298" t="str">
        <f t="shared" ref="S1298" si="2472">IF(OR(Q1300&gt;0,Q1301&gt;0),"Present","Absent")</f>
        <v>Absent</v>
      </c>
      <c r="T1298" t="str">
        <f t="shared" ref="T1298" si="2473">IF(OR(Q1300&lt;41,Q1301&lt;41),"Ct&lt;41",IF(OR(Q1300&gt;41,Q1301&gt;41),"Ct&gt;41","No Ct"))</f>
        <v>Ct&lt;41</v>
      </c>
      <c r="V1298" t="str">
        <f t="shared" ref="V1298" si="2474">G1298&amp;"_"&amp;I1298&amp;"_"&amp;R1298&amp;"_"&amp;S1298&amp;"_"&amp;T1298</f>
        <v>DL2022042_lisvul_Invalid_Absent_Ct&lt;41</v>
      </c>
      <c r="X1298">
        <f t="shared" ref="X1298" si="2475">O1298</f>
        <v>0</v>
      </c>
      <c r="Y1298">
        <f t="shared" ref="Y1298" si="2476">P1299</f>
        <v>0</v>
      </c>
      <c r="Z1298">
        <f t="shared" ref="Z1298" si="2477">Q1300+Q1301</f>
        <v>0</v>
      </c>
    </row>
    <row r="1299" spans="1:26" x14ac:dyDescent="0.25">
      <c r="A1299" t="s">
        <v>148</v>
      </c>
      <c r="B1299" t="s">
        <v>51</v>
      </c>
      <c r="C1299" t="s">
        <v>703</v>
      </c>
      <c r="D1299" t="s">
        <v>25</v>
      </c>
      <c r="E1299" t="s">
        <v>39</v>
      </c>
      <c r="F1299" t="s">
        <v>715</v>
      </c>
      <c r="G1299" t="str">
        <f t="shared" si="2433"/>
        <v>DL2022042</v>
      </c>
      <c r="H1299" t="str">
        <f t="shared" si="2434"/>
        <v>13</v>
      </c>
      <c r="I1299" t="str">
        <f t="shared" si="2435"/>
        <v>lisvul</v>
      </c>
      <c r="J1299" t="str">
        <f t="shared" si="2436"/>
        <v>NK</v>
      </c>
      <c r="K1299" t="str">
        <f t="shared" si="2437"/>
        <v>NK</v>
      </c>
      <c r="L1299" t="str">
        <f t="shared" si="2438"/>
        <v>true</v>
      </c>
      <c r="N1299" s="7">
        <f t="shared" si="2446"/>
        <v>0</v>
      </c>
      <c r="O1299" s="7" t="str">
        <f t="shared" si="2447"/>
        <v/>
      </c>
      <c r="P1299" s="7">
        <f t="shared" si="2448"/>
        <v>0</v>
      </c>
      <c r="Q1299" s="7" t="str">
        <f t="shared" si="2449"/>
        <v/>
      </c>
    </row>
    <row r="1300" spans="1:26" x14ac:dyDescent="0.25">
      <c r="A1300" t="s">
        <v>112</v>
      </c>
      <c r="B1300" t="s">
        <v>76</v>
      </c>
      <c r="C1300" t="s">
        <v>701</v>
      </c>
      <c r="D1300" t="s">
        <v>25</v>
      </c>
      <c r="E1300" t="s">
        <v>39</v>
      </c>
      <c r="F1300" t="s">
        <v>715</v>
      </c>
      <c r="G1300" t="str">
        <f t="shared" si="2433"/>
        <v>DL2022042</v>
      </c>
      <c r="H1300" t="str">
        <f t="shared" si="2434"/>
        <v>13</v>
      </c>
      <c r="I1300" t="str">
        <f t="shared" si="2435"/>
        <v>lisvul</v>
      </c>
      <c r="J1300" t="str">
        <f t="shared" si="2436"/>
        <v>EP</v>
      </c>
      <c r="K1300" t="str">
        <f t="shared" si="2437"/>
        <v>EP</v>
      </c>
      <c r="L1300" t="str">
        <f t="shared" si="2438"/>
        <v>true</v>
      </c>
      <c r="N1300" s="7">
        <f t="shared" si="2446"/>
        <v>0</v>
      </c>
      <c r="O1300" s="7" t="str">
        <f t="shared" si="2447"/>
        <v/>
      </c>
      <c r="P1300" s="7" t="str">
        <f t="shared" si="2448"/>
        <v/>
      </c>
      <c r="Q1300" s="7">
        <f t="shared" si="2449"/>
        <v>0</v>
      </c>
    </row>
    <row r="1301" spans="1:26" x14ac:dyDescent="0.25">
      <c r="A1301" t="s">
        <v>136</v>
      </c>
      <c r="B1301" t="s">
        <v>76</v>
      </c>
      <c r="C1301" t="s">
        <v>701</v>
      </c>
      <c r="D1301" t="s">
        <v>25</v>
      </c>
      <c r="E1301" t="s">
        <v>39</v>
      </c>
      <c r="F1301" t="s">
        <v>715</v>
      </c>
      <c r="G1301" t="str">
        <f t="shared" si="2433"/>
        <v>DL2022042</v>
      </c>
      <c r="H1301" t="str">
        <f t="shared" si="2434"/>
        <v>13</v>
      </c>
      <c r="I1301" t="str">
        <f t="shared" si="2435"/>
        <v>lisvul</v>
      </c>
      <c r="J1301" t="str">
        <f t="shared" si="2436"/>
        <v>EP</v>
      </c>
      <c r="K1301" t="str">
        <f t="shared" si="2437"/>
        <v>EP</v>
      </c>
      <c r="L1301" t="str">
        <f t="shared" si="2438"/>
        <v>true</v>
      </c>
      <c r="N1301" s="7">
        <f t="shared" si="2446"/>
        <v>0</v>
      </c>
      <c r="O1301" s="7" t="str">
        <f t="shared" si="2447"/>
        <v/>
      </c>
      <c r="P1301" s="7" t="str">
        <f t="shared" si="2448"/>
        <v/>
      </c>
      <c r="Q1301" s="7">
        <f t="shared" si="2449"/>
        <v>0</v>
      </c>
    </row>
    <row r="1302" spans="1:26" x14ac:dyDescent="0.25">
      <c r="A1302" t="s">
        <v>174</v>
      </c>
      <c r="B1302" t="s">
        <v>23</v>
      </c>
      <c r="C1302" t="s">
        <v>706</v>
      </c>
      <c r="D1302" t="s">
        <v>25</v>
      </c>
      <c r="E1302" t="s">
        <v>39</v>
      </c>
      <c r="F1302" t="s">
        <v>715</v>
      </c>
      <c r="G1302" t="str">
        <f t="shared" si="2433"/>
        <v>DL2022042</v>
      </c>
      <c r="H1302" t="str">
        <f t="shared" si="2434"/>
        <v>14</v>
      </c>
      <c r="I1302" t="str">
        <f t="shared" si="2435"/>
        <v>lisvul</v>
      </c>
      <c r="J1302" t="str">
        <f t="shared" si="2436"/>
        <v>PK</v>
      </c>
      <c r="K1302" t="str">
        <f t="shared" si="2437"/>
        <v>PK</v>
      </c>
      <c r="L1302" t="str">
        <f t="shared" si="2438"/>
        <v>true</v>
      </c>
      <c r="N1302" s="7">
        <f t="shared" si="2446"/>
        <v>0</v>
      </c>
      <c r="O1302" s="7">
        <f t="shared" si="2447"/>
        <v>0</v>
      </c>
      <c r="P1302" s="7" t="str">
        <f t="shared" si="2448"/>
        <v/>
      </c>
      <c r="Q1302" s="7" t="str">
        <f t="shared" si="2449"/>
        <v/>
      </c>
      <c r="R1302" t="str">
        <f t="shared" ref="R1302" si="2478">IF(AND(O1302&gt;0,P1303=0),"Valid","Invalid")</f>
        <v>Invalid</v>
      </c>
      <c r="S1302" t="str">
        <f t="shared" ref="S1302" si="2479">IF(OR(Q1304&gt;0,Q1305&gt;0),"Present","Absent")</f>
        <v>Absent</v>
      </c>
      <c r="T1302" t="str">
        <f t="shared" ref="T1302" si="2480">IF(OR(Q1304&lt;41,Q1305&lt;41),"Ct&lt;41",IF(OR(Q1304&gt;41,Q1305&gt;41),"Ct&gt;41","No Ct"))</f>
        <v>Ct&lt;41</v>
      </c>
      <c r="V1302" t="str">
        <f t="shared" ref="V1302" si="2481">G1302&amp;"_"&amp;I1302&amp;"_"&amp;R1302&amp;"_"&amp;S1302&amp;"_"&amp;T1302</f>
        <v>DL2022042_lisvul_Invalid_Absent_Ct&lt;41</v>
      </c>
      <c r="X1302">
        <f t="shared" ref="X1302" si="2482">O1302</f>
        <v>0</v>
      </c>
      <c r="Y1302">
        <f t="shared" ref="Y1302" si="2483">P1303</f>
        <v>0</v>
      </c>
      <c r="Z1302">
        <f t="shared" ref="Z1302" si="2484">Q1304+Q1305</f>
        <v>0</v>
      </c>
    </row>
    <row r="1303" spans="1:26" x14ac:dyDescent="0.25">
      <c r="A1303" t="s">
        <v>150</v>
      </c>
      <c r="B1303" t="s">
        <v>51</v>
      </c>
      <c r="C1303" t="s">
        <v>704</v>
      </c>
      <c r="D1303" t="s">
        <v>25</v>
      </c>
      <c r="E1303" t="s">
        <v>39</v>
      </c>
      <c r="F1303" t="s">
        <v>715</v>
      </c>
      <c r="G1303" t="str">
        <f t="shared" si="2433"/>
        <v>DL2022042</v>
      </c>
      <c r="H1303" t="str">
        <f t="shared" si="2434"/>
        <v>14</v>
      </c>
      <c r="I1303" t="str">
        <f t="shared" si="2435"/>
        <v>lisvul</v>
      </c>
      <c r="J1303" t="str">
        <f t="shared" si="2436"/>
        <v>NK</v>
      </c>
      <c r="K1303" t="str">
        <f t="shared" si="2437"/>
        <v>NK</v>
      </c>
      <c r="L1303" t="str">
        <f t="shared" si="2438"/>
        <v>true</v>
      </c>
      <c r="N1303" s="7">
        <f t="shared" si="2446"/>
        <v>0</v>
      </c>
      <c r="O1303" s="7" t="str">
        <f t="shared" si="2447"/>
        <v/>
      </c>
      <c r="P1303" s="7">
        <f t="shared" si="2448"/>
        <v>0</v>
      </c>
      <c r="Q1303" s="7" t="str">
        <f t="shared" si="2449"/>
        <v/>
      </c>
    </row>
    <row r="1304" spans="1:26" x14ac:dyDescent="0.25">
      <c r="A1304" t="s">
        <v>114</v>
      </c>
      <c r="B1304" t="s">
        <v>76</v>
      </c>
      <c r="C1304" t="s">
        <v>702</v>
      </c>
      <c r="D1304" t="s">
        <v>25</v>
      </c>
      <c r="E1304" t="s">
        <v>39</v>
      </c>
      <c r="F1304" t="s">
        <v>715</v>
      </c>
      <c r="G1304" t="str">
        <f t="shared" si="2433"/>
        <v>DL2022042</v>
      </c>
      <c r="H1304" t="str">
        <f t="shared" si="2434"/>
        <v>14</v>
      </c>
      <c r="I1304" t="str">
        <f t="shared" si="2435"/>
        <v>lisvul</v>
      </c>
      <c r="J1304" t="str">
        <f t="shared" si="2436"/>
        <v>EP</v>
      </c>
      <c r="K1304" t="str">
        <f t="shared" si="2437"/>
        <v>EP</v>
      </c>
      <c r="L1304" t="str">
        <f t="shared" si="2438"/>
        <v>true</v>
      </c>
      <c r="N1304" s="7">
        <f t="shared" si="2446"/>
        <v>0</v>
      </c>
      <c r="O1304" s="7" t="str">
        <f t="shared" si="2447"/>
        <v/>
      </c>
      <c r="P1304" s="7" t="str">
        <f t="shared" si="2448"/>
        <v/>
      </c>
      <c r="Q1304" s="7">
        <f t="shared" si="2449"/>
        <v>0</v>
      </c>
    </row>
    <row r="1305" spans="1:26" x14ac:dyDescent="0.25">
      <c r="A1305" t="s">
        <v>137</v>
      </c>
      <c r="B1305" t="s">
        <v>76</v>
      </c>
      <c r="C1305" t="s">
        <v>702</v>
      </c>
      <c r="D1305" t="s">
        <v>25</v>
      </c>
      <c r="E1305" t="s">
        <v>39</v>
      </c>
      <c r="F1305" t="s">
        <v>715</v>
      </c>
      <c r="G1305" t="str">
        <f t="shared" si="2433"/>
        <v>DL2022042</v>
      </c>
      <c r="H1305" t="str">
        <f t="shared" si="2434"/>
        <v>14</v>
      </c>
      <c r="I1305" t="str">
        <f t="shared" si="2435"/>
        <v>lisvul</v>
      </c>
      <c r="J1305" t="str">
        <f t="shared" si="2436"/>
        <v>EP</v>
      </c>
      <c r="K1305" t="str">
        <f t="shared" si="2437"/>
        <v>EP</v>
      </c>
      <c r="L1305" t="str">
        <f t="shared" si="2438"/>
        <v>true</v>
      </c>
      <c r="N1305" s="7">
        <f t="shared" si="2446"/>
        <v>0</v>
      </c>
      <c r="O1305" s="7" t="str">
        <f t="shared" si="2447"/>
        <v/>
      </c>
      <c r="P1305" s="7" t="str">
        <f t="shared" si="2448"/>
        <v/>
      </c>
      <c r="Q1305" s="7">
        <f t="shared" si="2449"/>
        <v>0</v>
      </c>
    </row>
    <row r="1306" spans="1:26" x14ac:dyDescent="0.25">
      <c r="A1306" t="s">
        <v>176</v>
      </c>
      <c r="B1306" t="s">
        <v>23</v>
      </c>
      <c r="C1306" t="s">
        <v>509</v>
      </c>
      <c r="D1306" t="s">
        <v>25</v>
      </c>
      <c r="E1306">
        <v>28.7</v>
      </c>
      <c r="F1306" t="s">
        <v>715</v>
      </c>
      <c r="G1306" t="str">
        <f t="shared" si="2433"/>
        <v>DL2022042</v>
      </c>
      <c r="H1306" t="str">
        <f t="shared" si="2434"/>
        <v>15</v>
      </c>
      <c r="I1306" t="str">
        <f t="shared" si="2435"/>
        <v>paclen</v>
      </c>
      <c r="J1306" t="str">
        <f t="shared" si="2436"/>
        <v>PK</v>
      </c>
      <c r="K1306" t="str">
        <f t="shared" si="2437"/>
        <v>PK</v>
      </c>
      <c r="L1306" t="str">
        <f t="shared" si="2438"/>
        <v>true</v>
      </c>
      <c r="N1306" s="7">
        <f t="shared" si="2446"/>
        <v>28.7</v>
      </c>
      <c r="O1306" s="7">
        <f t="shared" si="2447"/>
        <v>28.7</v>
      </c>
      <c r="P1306" s="7" t="str">
        <f t="shared" si="2448"/>
        <v/>
      </c>
      <c r="Q1306" s="7" t="str">
        <f t="shared" si="2449"/>
        <v/>
      </c>
      <c r="R1306" t="str">
        <f t="shared" ref="R1306" si="2485">IF(AND(O1306&gt;0,P1307=0),"Valid","Invalid")</f>
        <v>Valid</v>
      </c>
      <c r="S1306" t="str">
        <f t="shared" ref="S1306" si="2486">IF(OR(Q1308&gt;0,Q1309&gt;0),"Present","Absent")</f>
        <v>Absent</v>
      </c>
      <c r="T1306" t="str">
        <f t="shared" ref="T1306" si="2487">IF(OR(Q1308&lt;41,Q1309&lt;41),"Ct&lt;41",IF(OR(Q1308&gt;41,Q1309&gt;41),"Ct&gt;41","No Ct"))</f>
        <v>Ct&lt;41</v>
      </c>
      <c r="V1306" t="str">
        <f t="shared" ref="V1306" si="2488">G1306&amp;"_"&amp;I1306&amp;"_"&amp;R1306&amp;"_"&amp;S1306&amp;"_"&amp;T1306</f>
        <v>DL2022042_paclen_Valid_Absent_Ct&lt;41</v>
      </c>
      <c r="X1306">
        <f t="shared" ref="X1306" si="2489">O1306</f>
        <v>28.7</v>
      </c>
      <c r="Y1306">
        <f t="shared" ref="Y1306" si="2490">P1307</f>
        <v>0</v>
      </c>
      <c r="Z1306">
        <f t="shared" ref="Z1306" si="2491">Q1308+Q1309</f>
        <v>0</v>
      </c>
    </row>
    <row r="1307" spans="1:26" x14ac:dyDescent="0.25">
      <c r="A1307" t="s">
        <v>152</v>
      </c>
      <c r="B1307" t="s">
        <v>51</v>
      </c>
      <c r="C1307" t="s">
        <v>497</v>
      </c>
      <c r="D1307" t="s">
        <v>25</v>
      </c>
      <c r="E1307" t="s">
        <v>39</v>
      </c>
      <c r="F1307" t="s">
        <v>715</v>
      </c>
      <c r="G1307" t="str">
        <f t="shared" si="2433"/>
        <v>DL2022042</v>
      </c>
      <c r="H1307" t="str">
        <f t="shared" si="2434"/>
        <v>15</v>
      </c>
      <c r="I1307" t="str">
        <f t="shared" si="2435"/>
        <v>paclen</v>
      </c>
      <c r="J1307" t="str">
        <f t="shared" si="2436"/>
        <v>NK</v>
      </c>
      <c r="K1307" t="str">
        <f t="shared" si="2437"/>
        <v>NK</v>
      </c>
      <c r="L1307" t="str">
        <f t="shared" si="2438"/>
        <v>true</v>
      </c>
      <c r="N1307" s="7">
        <f t="shared" si="2446"/>
        <v>0</v>
      </c>
      <c r="O1307" s="7" t="str">
        <f t="shared" si="2447"/>
        <v/>
      </c>
      <c r="P1307" s="7">
        <f t="shared" si="2448"/>
        <v>0</v>
      </c>
      <c r="Q1307" s="7" t="str">
        <f t="shared" si="2449"/>
        <v/>
      </c>
    </row>
    <row r="1308" spans="1:26" x14ac:dyDescent="0.25">
      <c r="A1308" t="s">
        <v>116</v>
      </c>
      <c r="B1308" t="s">
        <v>76</v>
      </c>
      <c r="C1308" t="s">
        <v>485</v>
      </c>
      <c r="D1308" t="s">
        <v>25</v>
      </c>
      <c r="E1308" t="s">
        <v>39</v>
      </c>
      <c r="F1308" t="s">
        <v>715</v>
      </c>
      <c r="G1308" t="str">
        <f t="shared" si="2433"/>
        <v>DL2022042</v>
      </c>
      <c r="H1308" t="str">
        <f t="shared" si="2434"/>
        <v>15</v>
      </c>
      <c r="I1308" t="str">
        <f t="shared" si="2435"/>
        <v>paclen</v>
      </c>
      <c r="J1308" t="str">
        <f t="shared" si="2436"/>
        <v>EP</v>
      </c>
      <c r="K1308" t="str">
        <f t="shared" si="2437"/>
        <v>EP</v>
      </c>
      <c r="L1308" t="str">
        <f t="shared" si="2438"/>
        <v>true</v>
      </c>
      <c r="N1308" s="7">
        <f t="shared" si="2446"/>
        <v>0</v>
      </c>
      <c r="O1308" s="7" t="str">
        <f t="shared" si="2447"/>
        <v/>
      </c>
      <c r="P1308" s="7" t="str">
        <f t="shared" si="2448"/>
        <v/>
      </c>
      <c r="Q1308" s="7">
        <f t="shared" si="2449"/>
        <v>0</v>
      </c>
    </row>
    <row r="1309" spans="1:26" x14ac:dyDescent="0.25">
      <c r="A1309" t="s">
        <v>138</v>
      </c>
      <c r="B1309" t="s">
        <v>76</v>
      </c>
      <c r="C1309" t="s">
        <v>485</v>
      </c>
      <c r="D1309" t="s">
        <v>25</v>
      </c>
      <c r="E1309" t="s">
        <v>39</v>
      </c>
      <c r="F1309" t="s">
        <v>715</v>
      </c>
      <c r="G1309" t="str">
        <f t="shared" si="2433"/>
        <v>DL2022042</v>
      </c>
      <c r="H1309" t="str">
        <f t="shared" si="2434"/>
        <v>15</v>
      </c>
      <c r="I1309" t="str">
        <f t="shared" si="2435"/>
        <v>paclen</v>
      </c>
      <c r="J1309" t="str">
        <f t="shared" si="2436"/>
        <v>EP</v>
      </c>
      <c r="K1309" t="str">
        <f t="shared" si="2437"/>
        <v>EP</v>
      </c>
      <c r="L1309" t="str">
        <f t="shared" si="2438"/>
        <v>true</v>
      </c>
      <c r="N1309" s="7">
        <f t="shared" si="2446"/>
        <v>0</v>
      </c>
      <c r="O1309" s="7" t="str">
        <f t="shared" si="2447"/>
        <v/>
      </c>
      <c r="P1309" s="7" t="str">
        <f t="shared" si="2448"/>
        <v/>
      </c>
      <c r="Q1309" s="7">
        <f t="shared" si="2449"/>
        <v>0</v>
      </c>
    </row>
    <row r="1310" spans="1:26" x14ac:dyDescent="0.25">
      <c r="A1310" t="s">
        <v>178</v>
      </c>
      <c r="B1310" t="s">
        <v>23</v>
      </c>
      <c r="C1310" t="s">
        <v>510</v>
      </c>
      <c r="D1310" t="s">
        <v>25</v>
      </c>
      <c r="E1310" t="s">
        <v>39</v>
      </c>
      <c r="F1310" t="s">
        <v>715</v>
      </c>
      <c r="G1310" t="str">
        <f t="shared" si="2433"/>
        <v>DL2022042</v>
      </c>
      <c r="H1310" t="str">
        <f t="shared" si="2434"/>
        <v>16</v>
      </c>
      <c r="I1310" t="str">
        <f t="shared" si="2435"/>
        <v>paclen</v>
      </c>
      <c r="J1310" t="str">
        <f t="shared" si="2436"/>
        <v>PK</v>
      </c>
      <c r="K1310" t="str">
        <f t="shared" si="2437"/>
        <v>PK</v>
      </c>
      <c r="L1310" t="str">
        <f t="shared" si="2438"/>
        <v>true</v>
      </c>
      <c r="N1310" s="7">
        <f t="shared" si="2446"/>
        <v>0</v>
      </c>
      <c r="O1310" s="7">
        <f t="shared" si="2447"/>
        <v>0</v>
      </c>
      <c r="P1310" s="7" t="str">
        <f t="shared" si="2448"/>
        <v/>
      </c>
      <c r="Q1310" s="7" t="str">
        <f t="shared" si="2449"/>
        <v/>
      </c>
      <c r="R1310" t="str">
        <f t="shared" ref="R1310" si="2492">IF(AND(O1310&gt;0,P1311=0),"Valid","Invalid")</f>
        <v>Invalid</v>
      </c>
      <c r="S1310" t="str">
        <f t="shared" ref="S1310" si="2493">IF(OR(Q1312&gt;0,Q1313&gt;0),"Present","Absent")</f>
        <v>Absent</v>
      </c>
      <c r="T1310" t="str">
        <f t="shared" ref="T1310" si="2494">IF(OR(Q1312&lt;41,Q1313&lt;41),"Ct&lt;41",IF(OR(Q1312&gt;41,Q1313&gt;41),"Ct&gt;41","No Ct"))</f>
        <v>Ct&lt;41</v>
      </c>
      <c r="V1310" t="str">
        <f t="shared" ref="V1310" si="2495">G1310&amp;"_"&amp;I1310&amp;"_"&amp;R1310&amp;"_"&amp;S1310&amp;"_"&amp;T1310</f>
        <v>DL2022042_paclen_Invalid_Absent_Ct&lt;41</v>
      </c>
      <c r="X1310">
        <f t="shared" ref="X1310" si="2496">O1310</f>
        <v>0</v>
      </c>
      <c r="Y1310">
        <f t="shared" ref="Y1310" si="2497">P1311</f>
        <v>0</v>
      </c>
      <c r="Z1310">
        <f t="shared" ref="Z1310" si="2498">Q1312+Q1313</f>
        <v>0</v>
      </c>
    </row>
    <row r="1311" spans="1:26" x14ac:dyDescent="0.25">
      <c r="A1311" t="s">
        <v>154</v>
      </c>
      <c r="B1311" t="s">
        <v>51</v>
      </c>
      <c r="C1311" t="s">
        <v>498</v>
      </c>
      <c r="D1311" t="s">
        <v>25</v>
      </c>
      <c r="E1311" t="s">
        <v>39</v>
      </c>
      <c r="F1311" t="s">
        <v>715</v>
      </c>
      <c r="G1311" t="str">
        <f t="shared" si="2433"/>
        <v>DL2022042</v>
      </c>
      <c r="H1311" t="str">
        <f t="shared" si="2434"/>
        <v>16</v>
      </c>
      <c r="I1311" t="str">
        <f t="shared" si="2435"/>
        <v>paclen</v>
      </c>
      <c r="J1311" t="str">
        <f t="shared" si="2436"/>
        <v>NK</v>
      </c>
      <c r="K1311" t="str">
        <f t="shared" si="2437"/>
        <v>NK</v>
      </c>
      <c r="L1311" t="str">
        <f t="shared" si="2438"/>
        <v>true</v>
      </c>
      <c r="N1311" s="7">
        <f t="shared" si="2446"/>
        <v>0</v>
      </c>
      <c r="O1311" s="7" t="str">
        <f t="shared" si="2447"/>
        <v/>
      </c>
      <c r="P1311" s="7">
        <f t="shared" si="2448"/>
        <v>0</v>
      </c>
      <c r="Q1311" s="7" t="str">
        <f t="shared" si="2449"/>
        <v/>
      </c>
    </row>
    <row r="1312" spans="1:26" x14ac:dyDescent="0.25">
      <c r="A1312" t="s">
        <v>118</v>
      </c>
      <c r="B1312" t="s">
        <v>76</v>
      </c>
      <c r="C1312" t="s">
        <v>486</v>
      </c>
      <c r="D1312" t="s">
        <v>25</v>
      </c>
      <c r="E1312" t="s">
        <v>39</v>
      </c>
      <c r="F1312" t="s">
        <v>715</v>
      </c>
      <c r="G1312" t="str">
        <f t="shared" si="2433"/>
        <v>DL2022042</v>
      </c>
      <c r="H1312" t="str">
        <f t="shared" si="2434"/>
        <v>16</v>
      </c>
      <c r="I1312" t="str">
        <f t="shared" si="2435"/>
        <v>paclen</v>
      </c>
      <c r="J1312" t="str">
        <f t="shared" si="2436"/>
        <v>EP</v>
      </c>
      <c r="K1312" t="str">
        <f t="shared" si="2437"/>
        <v>EP</v>
      </c>
      <c r="L1312" t="str">
        <f t="shared" si="2438"/>
        <v>true</v>
      </c>
      <c r="N1312" s="7">
        <f t="shared" si="2446"/>
        <v>0</v>
      </c>
      <c r="O1312" s="7" t="str">
        <f t="shared" si="2447"/>
        <v/>
      </c>
      <c r="P1312" s="7" t="str">
        <f t="shared" si="2448"/>
        <v/>
      </c>
      <c r="Q1312" s="7">
        <f t="shared" si="2449"/>
        <v>0</v>
      </c>
    </row>
    <row r="1313" spans="1:26" x14ac:dyDescent="0.25">
      <c r="A1313" t="s">
        <v>139</v>
      </c>
      <c r="B1313" t="s">
        <v>76</v>
      </c>
      <c r="C1313" t="s">
        <v>486</v>
      </c>
      <c r="D1313" t="s">
        <v>25</v>
      </c>
      <c r="E1313" t="s">
        <v>39</v>
      </c>
      <c r="F1313" t="s">
        <v>715</v>
      </c>
      <c r="G1313" t="str">
        <f t="shared" si="2433"/>
        <v>DL2022042</v>
      </c>
      <c r="H1313" t="str">
        <f t="shared" si="2434"/>
        <v>16</v>
      </c>
      <c r="I1313" t="str">
        <f t="shared" si="2435"/>
        <v>paclen</v>
      </c>
      <c r="J1313" t="str">
        <f t="shared" si="2436"/>
        <v>EP</v>
      </c>
      <c r="K1313" t="str">
        <f t="shared" si="2437"/>
        <v>EP</v>
      </c>
      <c r="L1313" t="str">
        <f t="shared" si="2438"/>
        <v>true</v>
      </c>
      <c r="N1313" s="7">
        <f t="shared" si="2446"/>
        <v>0</v>
      </c>
      <c r="O1313" s="7" t="str">
        <f t="shared" si="2447"/>
        <v/>
      </c>
      <c r="P1313" s="7" t="str">
        <f t="shared" si="2448"/>
        <v/>
      </c>
      <c r="Q1313" s="7">
        <f t="shared" si="2449"/>
        <v>0</v>
      </c>
    </row>
    <row r="1314" spans="1:26" x14ac:dyDescent="0.25">
      <c r="A1314" t="s">
        <v>180</v>
      </c>
      <c r="B1314" t="s">
        <v>23</v>
      </c>
      <c r="C1314" t="s">
        <v>511</v>
      </c>
      <c r="D1314" t="s">
        <v>25</v>
      </c>
      <c r="E1314" t="s">
        <v>39</v>
      </c>
      <c r="F1314" t="s">
        <v>715</v>
      </c>
      <c r="G1314" t="str">
        <f t="shared" si="2433"/>
        <v>DL2022042</v>
      </c>
      <c r="H1314" t="str">
        <f t="shared" si="2434"/>
        <v>17</v>
      </c>
      <c r="I1314" t="str">
        <f t="shared" si="2435"/>
        <v>ponlep</v>
      </c>
      <c r="J1314" t="str">
        <f t="shared" si="2436"/>
        <v>PK</v>
      </c>
      <c r="K1314" t="str">
        <f t="shared" si="2437"/>
        <v>PK</v>
      </c>
      <c r="L1314" t="str">
        <f t="shared" si="2438"/>
        <v>true</v>
      </c>
      <c r="N1314" s="7">
        <f t="shared" si="2446"/>
        <v>0</v>
      </c>
      <c r="O1314" s="7">
        <f t="shared" si="2447"/>
        <v>0</v>
      </c>
      <c r="P1314" s="7" t="str">
        <f t="shared" si="2448"/>
        <v/>
      </c>
      <c r="Q1314" s="7" t="str">
        <f t="shared" si="2449"/>
        <v/>
      </c>
      <c r="R1314" t="str">
        <f t="shared" ref="R1314" si="2499">IF(AND(O1314&gt;0,P1315=0),"Valid","Invalid")</f>
        <v>Invalid</v>
      </c>
      <c r="S1314" t="str">
        <f t="shared" ref="S1314" si="2500">IF(OR(Q1316&gt;0,Q1317&gt;0),"Present","Absent")</f>
        <v>Absent</v>
      </c>
      <c r="T1314" t="str">
        <f t="shared" ref="T1314" si="2501">IF(OR(Q1316&lt;41,Q1317&lt;41),"Ct&lt;41",IF(OR(Q1316&gt;41,Q1317&gt;41),"Ct&gt;41","No Ct"))</f>
        <v>Ct&lt;41</v>
      </c>
      <c r="V1314" t="str">
        <f t="shared" ref="V1314" si="2502">G1314&amp;"_"&amp;I1314&amp;"_"&amp;R1314&amp;"_"&amp;S1314&amp;"_"&amp;T1314</f>
        <v>DL2022042_ponlep_Invalid_Absent_Ct&lt;41</v>
      </c>
      <c r="X1314">
        <f t="shared" ref="X1314" si="2503">O1314</f>
        <v>0</v>
      </c>
      <c r="Y1314">
        <f t="shared" ref="Y1314" si="2504">P1315</f>
        <v>0</v>
      </c>
      <c r="Z1314">
        <f t="shared" ref="Z1314" si="2505">Q1316+Q1317</f>
        <v>0</v>
      </c>
    </row>
    <row r="1315" spans="1:26" x14ac:dyDescent="0.25">
      <c r="A1315" t="s">
        <v>156</v>
      </c>
      <c r="B1315" t="s">
        <v>51</v>
      </c>
      <c r="C1315" t="s">
        <v>499</v>
      </c>
      <c r="D1315" t="s">
        <v>25</v>
      </c>
      <c r="E1315" t="s">
        <v>39</v>
      </c>
      <c r="F1315" t="s">
        <v>715</v>
      </c>
      <c r="G1315" t="str">
        <f t="shared" si="2433"/>
        <v>DL2022042</v>
      </c>
      <c r="H1315" t="str">
        <f t="shared" si="2434"/>
        <v>17</v>
      </c>
      <c r="I1315" t="str">
        <f t="shared" si="2435"/>
        <v>ponlep</v>
      </c>
      <c r="J1315" t="str">
        <f t="shared" si="2436"/>
        <v>NK</v>
      </c>
      <c r="K1315" t="str">
        <f t="shared" si="2437"/>
        <v>NK</v>
      </c>
      <c r="L1315" t="str">
        <f t="shared" si="2438"/>
        <v>true</v>
      </c>
      <c r="N1315" s="7">
        <f t="shared" si="2446"/>
        <v>0</v>
      </c>
      <c r="O1315" s="7" t="str">
        <f t="shared" si="2447"/>
        <v/>
      </c>
      <c r="P1315" s="7">
        <f t="shared" si="2448"/>
        <v>0</v>
      </c>
      <c r="Q1315" s="7" t="str">
        <f t="shared" si="2449"/>
        <v/>
      </c>
    </row>
    <row r="1316" spans="1:26" x14ac:dyDescent="0.25">
      <c r="A1316" t="s">
        <v>120</v>
      </c>
      <c r="B1316" t="s">
        <v>76</v>
      </c>
      <c r="C1316" t="s">
        <v>487</v>
      </c>
      <c r="D1316" t="s">
        <v>25</v>
      </c>
      <c r="E1316" t="s">
        <v>39</v>
      </c>
      <c r="F1316" t="s">
        <v>715</v>
      </c>
      <c r="G1316" t="str">
        <f t="shared" si="2433"/>
        <v>DL2022042</v>
      </c>
      <c r="H1316" t="str">
        <f t="shared" si="2434"/>
        <v>17</v>
      </c>
      <c r="I1316" t="str">
        <f t="shared" si="2435"/>
        <v>ponlep</v>
      </c>
      <c r="J1316" t="str">
        <f t="shared" si="2436"/>
        <v>EP</v>
      </c>
      <c r="K1316" t="str">
        <f t="shared" si="2437"/>
        <v>EP</v>
      </c>
      <c r="L1316" t="str">
        <f t="shared" si="2438"/>
        <v>true</v>
      </c>
      <c r="N1316" s="7">
        <f t="shared" si="2446"/>
        <v>0</v>
      </c>
      <c r="O1316" s="7" t="str">
        <f t="shared" si="2447"/>
        <v/>
      </c>
      <c r="P1316" s="7" t="str">
        <f t="shared" si="2448"/>
        <v/>
      </c>
      <c r="Q1316" s="7">
        <f t="shared" si="2449"/>
        <v>0</v>
      </c>
    </row>
    <row r="1317" spans="1:26" x14ac:dyDescent="0.25">
      <c r="A1317" t="s">
        <v>140</v>
      </c>
      <c r="B1317" t="s">
        <v>76</v>
      </c>
      <c r="C1317" t="s">
        <v>487</v>
      </c>
      <c r="D1317" t="s">
        <v>25</v>
      </c>
      <c r="E1317" t="s">
        <v>39</v>
      </c>
      <c r="F1317" t="s">
        <v>715</v>
      </c>
      <c r="G1317" t="str">
        <f t="shared" si="2433"/>
        <v>DL2022042</v>
      </c>
      <c r="H1317" t="str">
        <f t="shared" si="2434"/>
        <v>17</v>
      </c>
      <c r="I1317" t="str">
        <f t="shared" si="2435"/>
        <v>ponlep</v>
      </c>
      <c r="J1317" t="str">
        <f t="shared" si="2436"/>
        <v>EP</v>
      </c>
      <c r="K1317" t="str">
        <f t="shared" si="2437"/>
        <v>EP</v>
      </c>
      <c r="L1317" t="str">
        <f t="shared" si="2438"/>
        <v>true</v>
      </c>
      <c r="N1317" s="7">
        <f t="shared" si="2446"/>
        <v>0</v>
      </c>
      <c r="O1317" s="7" t="str">
        <f t="shared" si="2447"/>
        <v/>
      </c>
      <c r="P1317" s="7" t="str">
        <f t="shared" si="2448"/>
        <v/>
      </c>
      <c r="Q1317" s="7">
        <f t="shared" si="2449"/>
        <v>0</v>
      </c>
    </row>
    <row r="1318" spans="1:26" x14ac:dyDescent="0.25">
      <c r="A1318" t="s">
        <v>182</v>
      </c>
      <c r="B1318" t="s">
        <v>23</v>
      </c>
      <c r="C1318" t="s">
        <v>512</v>
      </c>
      <c r="D1318" t="s">
        <v>25</v>
      </c>
      <c r="E1318">
        <v>29.73</v>
      </c>
      <c r="F1318" t="s">
        <v>715</v>
      </c>
      <c r="G1318" t="str">
        <f t="shared" si="2433"/>
        <v>DL2022042</v>
      </c>
      <c r="H1318" t="str">
        <f t="shared" si="2434"/>
        <v>18</v>
      </c>
      <c r="I1318" t="str">
        <f t="shared" si="2435"/>
        <v>ponlep</v>
      </c>
      <c r="J1318" t="str">
        <f t="shared" si="2436"/>
        <v>PK</v>
      </c>
      <c r="K1318" t="str">
        <f t="shared" si="2437"/>
        <v>PK</v>
      </c>
      <c r="L1318" t="str">
        <f t="shared" si="2438"/>
        <v>true</v>
      </c>
      <c r="N1318" s="7">
        <f t="shared" si="2446"/>
        <v>29.73</v>
      </c>
      <c r="O1318" s="7">
        <f t="shared" si="2447"/>
        <v>29.73</v>
      </c>
      <c r="P1318" s="7" t="str">
        <f t="shared" si="2448"/>
        <v/>
      </c>
      <c r="Q1318" s="7" t="str">
        <f t="shared" si="2449"/>
        <v/>
      </c>
      <c r="R1318" t="str">
        <f t="shared" ref="R1318" si="2506">IF(AND(O1318&gt;0,P1319=0),"Valid","Invalid")</f>
        <v>Valid</v>
      </c>
      <c r="S1318" t="str">
        <f t="shared" ref="S1318" si="2507">IF(OR(Q1320&gt;0,Q1321&gt;0),"Present","Absent")</f>
        <v>Absent</v>
      </c>
      <c r="T1318" t="str">
        <f t="shared" ref="T1318" si="2508">IF(OR(Q1320&lt;41,Q1321&lt;41),"Ct&lt;41",IF(OR(Q1320&gt;41,Q1321&gt;41),"Ct&gt;41","No Ct"))</f>
        <v>Ct&lt;41</v>
      </c>
      <c r="V1318" t="str">
        <f t="shared" ref="V1318" si="2509">G1318&amp;"_"&amp;I1318&amp;"_"&amp;R1318&amp;"_"&amp;S1318&amp;"_"&amp;T1318</f>
        <v>DL2022042_ponlep_Valid_Absent_Ct&lt;41</v>
      </c>
      <c r="X1318">
        <f t="shared" ref="X1318" si="2510">O1318</f>
        <v>29.73</v>
      </c>
      <c r="Y1318">
        <f t="shared" ref="Y1318" si="2511">P1319</f>
        <v>0</v>
      </c>
      <c r="Z1318">
        <f t="shared" ref="Z1318" si="2512">Q1320+Q1321</f>
        <v>0</v>
      </c>
    </row>
    <row r="1319" spans="1:26" x14ac:dyDescent="0.25">
      <c r="A1319" t="s">
        <v>158</v>
      </c>
      <c r="B1319" t="s">
        <v>51</v>
      </c>
      <c r="C1319" t="s">
        <v>500</v>
      </c>
      <c r="D1319" t="s">
        <v>25</v>
      </c>
      <c r="E1319" t="s">
        <v>39</v>
      </c>
      <c r="F1319" t="s">
        <v>715</v>
      </c>
      <c r="G1319" t="str">
        <f t="shared" si="2433"/>
        <v>DL2022042</v>
      </c>
      <c r="H1319" t="str">
        <f t="shared" si="2434"/>
        <v>18</v>
      </c>
      <c r="I1319" t="str">
        <f t="shared" si="2435"/>
        <v>ponlep</v>
      </c>
      <c r="J1319" t="str">
        <f t="shared" si="2436"/>
        <v>NK</v>
      </c>
      <c r="K1319" t="str">
        <f t="shared" si="2437"/>
        <v>NK</v>
      </c>
      <c r="L1319" t="str">
        <f t="shared" si="2438"/>
        <v>true</v>
      </c>
      <c r="N1319" s="7">
        <f t="shared" si="2446"/>
        <v>0</v>
      </c>
      <c r="O1319" s="7" t="str">
        <f t="shared" si="2447"/>
        <v/>
      </c>
      <c r="P1319" s="7">
        <f t="shared" si="2448"/>
        <v>0</v>
      </c>
      <c r="Q1319" s="7" t="str">
        <f t="shared" si="2449"/>
        <v/>
      </c>
    </row>
    <row r="1320" spans="1:26" x14ac:dyDescent="0.25">
      <c r="A1320" t="s">
        <v>122</v>
      </c>
      <c r="B1320" t="s">
        <v>76</v>
      </c>
      <c r="C1320" t="s">
        <v>488</v>
      </c>
      <c r="D1320" t="s">
        <v>25</v>
      </c>
      <c r="E1320" t="s">
        <v>39</v>
      </c>
      <c r="F1320" t="s">
        <v>715</v>
      </c>
      <c r="G1320" t="str">
        <f t="shared" si="2433"/>
        <v>DL2022042</v>
      </c>
      <c r="H1320" t="str">
        <f t="shared" si="2434"/>
        <v>18</v>
      </c>
      <c r="I1320" t="str">
        <f t="shared" si="2435"/>
        <v>ponlep</v>
      </c>
      <c r="J1320" t="str">
        <f t="shared" si="2436"/>
        <v>EP</v>
      </c>
      <c r="K1320" t="str">
        <f t="shared" si="2437"/>
        <v>EP</v>
      </c>
      <c r="L1320" t="str">
        <f t="shared" si="2438"/>
        <v>true</v>
      </c>
      <c r="N1320" s="7">
        <f t="shared" si="2446"/>
        <v>0</v>
      </c>
      <c r="O1320" s="7" t="str">
        <f t="shared" si="2447"/>
        <v/>
      </c>
      <c r="P1320" s="7" t="str">
        <f t="shared" si="2448"/>
        <v/>
      </c>
      <c r="Q1320" s="7">
        <f t="shared" si="2449"/>
        <v>0</v>
      </c>
    </row>
    <row r="1321" spans="1:26" x14ac:dyDescent="0.25">
      <c r="A1321" t="s">
        <v>141</v>
      </c>
      <c r="B1321" t="s">
        <v>76</v>
      </c>
      <c r="C1321" t="s">
        <v>488</v>
      </c>
      <c r="D1321" t="s">
        <v>25</v>
      </c>
      <c r="E1321" t="s">
        <v>39</v>
      </c>
      <c r="F1321" t="s">
        <v>715</v>
      </c>
      <c r="G1321" t="str">
        <f t="shared" si="2433"/>
        <v>DL2022042</v>
      </c>
      <c r="H1321" t="str">
        <f t="shared" si="2434"/>
        <v>18</v>
      </c>
      <c r="I1321" t="str">
        <f t="shared" si="2435"/>
        <v>ponlep</v>
      </c>
      <c r="J1321" t="str">
        <f t="shared" si="2436"/>
        <v>EP</v>
      </c>
      <c r="K1321" t="str">
        <f t="shared" si="2437"/>
        <v>EP</v>
      </c>
      <c r="L1321" t="str">
        <f t="shared" si="2438"/>
        <v>true</v>
      </c>
      <c r="N1321" s="7">
        <f t="shared" si="2446"/>
        <v>0</v>
      </c>
      <c r="O1321" s="7" t="str">
        <f t="shared" si="2447"/>
        <v/>
      </c>
      <c r="P1321" s="7" t="str">
        <f t="shared" si="2448"/>
        <v/>
      </c>
      <c r="Q1321" s="7">
        <f t="shared" si="2449"/>
        <v>0</v>
      </c>
    </row>
    <row r="1322" spans="1:26" x14ac:dyDescent="0.25">
      <c r="A1322" t="s">
        <v>184</v>
      </c>
      <c r="B1322" t="s">
        <v>23</v>
      </c>
      <c r="C1322" t="s">
        <v>513</v>
      </c>
      <c r="D1322" t="s">
        <v>25</v>
      </c>
      <c r="E1322">
        <v>23.7</v>
      </c>
      <c r="F1322" t="s">
        <v>715</v>
      </c>
      <c r="G1322" t="str">
        <f t="shared" si="2433"/>
        <v>DL2022042</v>
      </c>
      <c r="H1322" t="str">
        <f t="shared" si="2434"/>
        <v>19</v>
      </c>
      <c r="I1322" t="str">
        <f t="shared" si="2435"/>
        <v>erisin</v>
      </c>
      <c r="J1322" t="str">
        <f t="shared" si="2436"/>
        <v>PK</v>
      </c>
      <c r="K1322" t="str">
        <f t="shared" si="2437"/>
        <v>PK</v>
      </c>
      <c r="L1322" t="str">
        <f t="shared" si="2438"/>
        <v>true</v>
      </c>
      <c r="N1322" s="7">
        <f t="shared" si="2446"/>
        <v>23.7</v>
      </c>
      <c r="O1322" s="7">
        <f t="shared" si="2447"/>
        <v>23.7</v>
      </c>
      <c r="P1322" s="7" t="str">
        <f t="shared" si="2448"/>
        <v/>
      </c>
      <c r="Q1322" s="7" t="str">
        <f t="shared" si="2449"/>
        <v/>
      </c>
      <c r="R1322" t="str">
        <f t="shared" ref="R1322" si="2513">IF(AND(O1322&gt;0,P1323=0),"Valid","Invalid")</f>
        <v>Valid</v>
      </c>
      <c r="S1322" t="str">
        <f t="shared" ref="S1322" si="2514">IF(OR(Q1324&gt;0,Q1325&gt;0),"Present","Absent")</f>
        <v>Absent</v>
      </c>
      <c r="T1322" t="str">
        <f t="shared" ref="T1322" si="2515">IF(OR(Q1324&lt;41,Q1325&lt;41),"Ct&lt;41",IF(OR(Q1324&gt;41,Q1325&gt;41),"Ct&gt;41","No Ct"))</f>
        <v>Ct&lt;41</v>
      </c>
      <c r="V1322" t="str">
        <f t="shared" ref="V1322" si="2516">G1322&amp;"_"&amp;I1322&amp;"_"&amp;R1322&amp;"_"&amp;S1322&amp;"_"&amp;T1322</f>
        <v>DL2022042_erisin_Valid_Absent_Ct&lt;41</v>
      </c>
      <c r="X1322">
        <f t="shared" ref="X1322" si="2517">O1322</f>
        <v>23.7</v>
      </c>
      <c r="Y1322">
        <f t="shared" ref="Y1322" si="2518">P1323</f>
        <v>0</v>
      </c>
      <c r="Z1322">
        <f t="shared" ref="Z1322" si="2519">Q1324+Q1325</f>
        <v>0</v>
      </c>
    </row>
    <row r="1323" spans="1:26" x14ac:dyDescent="0.25">
      <c r="A1323" t="s">
        <v>160</v>
      </c>
      <c r="B1323" t="s">
        <v>51</v>
      </c>
      <c r="C1323" t="s">
        <v>501</v>
      </c>
      <c r="D1323" t="s">
        <v>25</v>
      </c>
      <c r="E1323" t="s">
        <v>39</v>
      </c>
      <c r="F1323" t="s">
        <v>715</v>
      </c>
      <c r="G1323" t="str">
        <f t="shared" si="2433"/>
        <v>DL2022042</v>
      </c>
      <c r="H1323" t="str">
        <f t="shared" si="2434"/>
        <v>19</v>
      </c>
      <c r="I1323" t="str">
        <f t="shared" si="2435"/>
        <v>erisin</v>
      </c>
      <c r="J1323" t="str">
        <f t="shared" si="2436"/>
        <v>NK</v>
      </c>
      <c r="K1323" t="str">
        <f t="shared" si="2437"/>
        <v>NK</v>
      </c>
      <c r="L1323" t="str">
        <f t="shared" si="2438"/>
        <v>true</v>
      </c>
      <c r="N1323" s="7">
        <f t="shared" si="2446"/>
        <v>0</v>
      </c>
      <c r="O1323" s="7" t="str">
        <f t="shared" si="2447"/>
        <v/>
      </c>
      <c r="P1323" s="7">
        <f t="shared" si="2448"/>
        <v>0</v>
      </c>
      <c r="Q1323" s="7" t="str">
        <f t="shared" si="2449"/>
        <v/>
      </c>
    </row>
    <row r="1324" spans="1:26" x14ac:dyDescent="0.25">
      <c r="A1324" t="s">
        <v>124</v>
      </c>
      <c r="B1324" t="s">
        <v>76</v>
      </c>
      <c r="C1324" t="s">
        <v>489</v>
      </c>
      <c r="D1324" t="s">
        <v>25</v>
      </c>
      <c r="E1324" t="s">
        <v>39</v>
      </c>
      <c r="F1324" t="s">
        <v>715</v>
      </c>
      <c r="G1324" t="str">
        <f t="shared" si="2433"/>
        <v>DL2022042</v>
      </c>
      <c r="H1324" t="str">
        <f t="shared" si="2434"/>
        <v>19</v>
      </c>
      <c r="I1324" t="str">
        <f t="shared" si="2435"/>
        <v>erisin</v>
      </c>
      <c r="J1324" t="str">
        <f t="shared" si="2436"/>
        <v>EP</v>
      </c>
      <c r="K1324" t="str">
        <f t="shared" si="2437"/>
        <v>EP</v>
      </c>
      <c r="L1324" t="str">
        <f t="shared" si="2438"/>
        <v>true</v>
      </c>
      <c r="N1324" s="7">
        <f t="shared" si="2446"/>
        <v>0</v>
      </c>
      <c r="O1324" s="7" t="str">
        <f t="shared" si="2447"/>
        <v/>
      </c>
      <c r="P1324" s="7" t="str">
        <f t="shared" si="2448"/>
        <v/>
      </c>
      <c r="Q1324" s="7">
        <f t="shared" si="2449"/>
        <v>0</v>
      </c>
    </row>
    <row r="1325" spans="1:26" x14ac:dyDescent="0.25">
      <c r="A1325" t="s">
        <v>142</v>
      </c>
      <c r="B1325" t="s">
        <v>76</v>
      </c>
      <c r="C1325" t="s">
        <v>489</v>
      </c>
      <c r="D1325" t="s">
        <v>25</v>
      </c>
      <c r="E1325" t="s">
        <v>39</v>
      </c>
      <c r="F1325" t="s">
        <v>715</v>
      </c>
      <c r="G1325" t="str">
        <f t="shared" si="2433"/>
        <v>DL2022042</v>
      </c>
      <c r="H1325" t="str">
        <f t="shared" si="2434"/>
        <v>19</v>
      </c>
      <c r="I1325" t="str">
        <f t="shared" si="2435"/>
        <v>erisin</v>
      </c>
      <c r="J1325" t="str">
        <f t="shared" si="2436"/>
        <v>EP</v>
      </c>
      <c r="K1325" t="str">
        <f t="shared" si="2437"/>
        <v>EP</v>
      </c>
      <c r="L1325" t="str">
        <f t="shared" si="2438"/>
        <v>true</v>
      </c>
      <c r="N1325" s="7">
        <f t="shared" si="2446"/>
        <v>0</v>
      </c>
      <c r="O1325" s="7" t="str">
        <f t="shared" si="2447"/>
        <v/>
      </c>
      <c r="P1325" s="7" t="str">
        <f t="shared" si="2448"/>
        <v/>
      </c>
      <c r="Q1325" s="7">
        <f t="shared" si="2449"/>
        <v>0</v>
      </c>
    </row>
    <row r="1326" spans="1:26" x14ac:dyDescent="0.25">
      <c r="A1326" t="s">
        <v>186</v>
      </c>
      <c r="B1326" t="s">
        <v>23</v>
      </c>
      <c r="C1326" t="s">
        <v>514</v>
      </c>
      <c r="D1326" t="s">
        <v>25</v>
      </c>
      <c r="E1326" t="s">
        <v>39</v>
      </c>
      <c r="F1326" t="s">
        <v>715</v>
      </c>
      <c r="G1326" t="str">
        <f t="shared" si="2433"/>
        <v>DL2022042</v>
      </c>
      <c r="H1326" t="str">
        <f t="shared" si="2434"/>
        <v>20</v>
      </c>
      <c r="I1326" t="str">
        <f t="shared" si="2435"/>
        <v>erisin</v>
      </c>
      <c r="J1326" t="str">
        <f t="shared" si="2436"/>
        <v>PK</v>
      </c>
      <c r="K1326" t="str">
        <f t="shared" si="2437"/>
        <v>PK</v>
      </c>
      <c r="L1326" t="str">
        <f t="shared" si="2438"/>
        <v>true</v>
      </c>
      <c r="N1326" s="7">
        <f t="shared" si="2446"/>
        <v>0</v>
      </c>
      <c r="O1326" s="7">
        <f t="shared" si="2447"/>
        <v>0</v>
      </c>
      <c r="P1326" s="7" t="str">
        <f t="shared" si="2448"/>
        <v/>
      </c>
      <c r="Q1326" s="7" t="str">
        <f t="shared" si="2449"/>
        <v/>
      </c>
      <c r="R1326" t="str">
        <f t="shared" ref="R1326" si="2520">IF(AND(O1326&gt;0,P1327=0),"Valid","Invalid")</f>
        <v>Invalid</v>
      </c>
      <c r="S1326" t="str">
        <f t="shared" ref="S1326" si="2521">IF(OR(Q1328&gt;0,Q1329&gt;0),"Present","Absent")</f>
        <v>Absent</v>
      </c>
      <c r="T1326" t="str">
        <f t="shared" ref="T1326" si="2522">IF(OR(Q1328&lt;41,Q1329&lt;41),"Ct&lt;41",IF(OR(Q1328&gt;41,Q1329&gt;41),"Ct&gt;41","No Ct"))</f>
        <v>Ct&lt;41</v>
      </c>
      <c r="V1326" t="str">
        <f t="shared" ref="V1326" si="2523">G1326&amp;"_"&amp;I1326&amp;"_"&amp;R1326&amp;"_"&amp;S1326&amp;"_"&amp;T1326</f>
        <v>DL2022042_erisin_Invalid_Absent_Ct&lt;41</v>
      </c>
      <c r="X1326">
        <f t="shared" ref="X1326" si="2524">O1326</f>
        <v>0</v>
      </c>
      <c r="Y1326">
        <f t="shared" ref="Y1326" si="2525">P1327</f>
        <v>0</v>
      </c>
      <c r="Z1326">
        <f t="shared" ref="Z1326" si="2526">Q1328+Q1329</f>
        <v>0</v>
      </c>
    </row>
    <row r="1327" spans="1:26" x14ac:dyDescent="0.25">
      <c r="A1327" t="s">
        <v>162</v>
      </c>
      <c r="B1327" t="s">
        <v>51</v>
      </c>
      <c r="C1327" t="s">
        <v>502</v>
      </c>
      <c r="D1327" t="s">
        <v>25</v>
      </c>
      <c r="E1327" t="s">
        <v>39</v>
      </c>
      <c r="F1327" t="s">
        <v>715</v>
      </c>
      <c r="G1327" t="str">
        <f t="shared" si="2433"/>
        <v>DL2022042</v>
      </c>
      <c r="H1327" t="str">
        <f t="shared" si="2434"/>
        <v>20</v>
      </c>
      <c r="I1327" t="str">
        <f t="shared" si="2435"/>
        <v>erisin</v>
      </c>
      <c r="J1327" t="str">
        <f t="shared" si="2436"/>
        <v>NK</v>
      </c>
      <c r="K1327" t="str">
        <f t="shared" si="2437"/>
        <v>NK</v>
      </c>
      <c r="L1327" t="str">
        <f t="shared" si="2438"/>
        <v>true</v>
      </c>
      <c r="N1327" s="7">
        <f t="shared" si="2446"/>
        <v>0</v>
      </c>
      <c r="O1327" s="7" t="str">
        <f t="shared" si="2447"/>
        <v/>
      </c>
      <c r="P1327" s="7">
        <f t="shared" si="2448"/>
        <v>0</v>
      </c>
      <c r="Q1327" s="7" t="str">
        <f t="shared" si="2449"/>
        <v/>
      </c>
    </row>
    <row r="1328" spans="1:26" x14ac:dyDescent="0.25">
      <c r="A1328" t="s">
        <v>126</v>
      </c>
      <c r="B1328" t="s">
        <v>76</v>
      </c>
      <c r="C1328" t="s">
        <v>490</v>
      </c>
      <c r="D1328" t="s">
        <v>25</v>
      </c>
      <c r="E1328" t="s">
        <v>39</v>
      </c>
      <c r="F1328" t="s">
        <v>715</v>
      </c>
      <c r="G1328" t="str">
        <f t="shared" si="2433"/>
        <v>DL2022042</v>
      </c>
      <c r="H1328" t="str">
        <f t="shared" si="2434"/>
        <v>20</v>
      </c>
      <c r="I1328" t="str">
        <f t="shared" si="2435"/>
        <v>erisin</v>
      </c>
      <c r="J1328" t="str">
        <f t="shared" si="2436"/>
        <v>EP</v>
      </c>
      <c r="K1328" t="str">
        <f t="shared" si="2437"/>
        <v>EP</v>
      </c>
      <c r="L1328" t="str">
        <f t="shared" si="2438"/>
        <v>true</v>
      </c>
      <c r="N1328" s="7">
        <f t="shared" si="2446"/>
        <v>0</v>
      </c>
      <c r="O1328" s="7" t="str">
        <f t="shared" si="2447"/>
        <v/>
      </c>
      <c r="P1328" s="7" t="str">
        <f t="shared" si="2448"/>
        <v/>
      </c>
      <c r="Q1328" s="7">
        <f t="shared" si="2449"/>
        <v>0</v>
      </c>
    </row>
    <row r="1329" spans="1:26" x14ac:dyDescent="0.25">
      <c r="A1329" t="s">
        <v>143</v>
      </c>
      <c r="B1329" t="s">
        <v>76</v>
      </c>
      <c r="C1329" t="s">
        <v>490</v>
      </c>
      <c r="D1329" t="s">
        <v>25</v>
      </c>
      <c r="E1329" t="s">
        <v>39</v>
      </c>
      <c r="F1329" t="s">
        <v>715</v>
      </c>
      <c r="G1329" t="str">
        <f t="shared" si="2433"/>
        <v>DL2022042</v>
      </c>
      <c r="H1329" t="str">
        <f t="shared" si="2434"/>
        <v>20</v>
      </c>
      <c r="I1329" t="str">
        <f t="shared" si="2435"/>
        <v>erisin</v>
      </c>
      <c r="J1329" t="str">
        <f t="shared" si="2436"/>
        <v>EP</v>
      </c>
      <c r="K1329" t="str">
        <f t="shared" si="2437"/>
        <v>EP</v>
      </c>
      <c r="L1329" t="str">
        <f t="shared" si="2438"/>
        <v>true</v>
      </c>
      <c r="N1329" s="7">
        <f t="shared" si="2446"/>
        <v>0</v>
      </c>
      <c r="O1329" s="7" t="str">
        <f t="shared" si="2447"/>
        <v/>
      </c>
      <c r="P1329" s="7" t="str">
        <f t="shared" si="2448"/>
        <v/>
      </c>
      <c r="Q1329" s="7">
        <f t="shared" si="2449"/>
        <v>0</v>
      </c>
    </row>
    <row r="1330" spans="1:26" x14ac:dyDescent="0.25">
      <c r="A1330" t="s">
        <v>188</v>
      </c>
      <c r="B1330" t="s">
        <v>23</v>
      </c>
      <c r="C1330" t="s">
        <v>515</v>
      </c>
      <c r="D1330" t="s">
        <v>25</v>
      </c>
      <c r="E1330" t="s">
        <v>39</v>
      </c>
      <c r="F1330" t="s">
        <v>715</v>
      </c>
      <c r="G1330" t="str">
        <f t="shared" si="2433"/>
        <v>DL2022042</v>
      </c>
      <c r="H1330" t="str">
        <f t="shared" si="2434"/>
        <v>21</v>
      </c>
      <c r="I1330" t="str">
        <f t="shared" si="2435"/>
        <v>dytlat</v>
      </c>
      <c r="J1330" t="str">
        <f t="shared" si="2436"/>
        <v>PK</v>
      </c>
      <c r="K1330" t="str">
        <f t="shared" si="2437"/>
        <v>PK</v>
      </c>
      <c r="L1330" t="str">
        <f t="shared" si="2438"/>
        <v>true</v>
      </c>
      <c r="N1330" s="7">
        <f t="shared" si="2446"/>
        <v>0</v>
      </c>
      <c r="O1330" s="7">
        <f t="shared" si="2447"/>
        <v>0</v>
      </c>
      <c r="P1330" s="7" t="str">
        <f t="shared" si="2448"/>
        <v/>
      </c>
      <c r="Q1330" s="7" t="str">
        <f t="shared" si="2449"/>
        <v/>
      </c>
      <c r="R1330" t="str">
        <f t="shared" ref="R1330" si="2527">IF(AND(O1330&gt;0,P1331=0),"Valid","Invalid")</f>
        <v>Invalid</v>
      </c>
      <c r="S1330" t="str">
        <f t="shared" ref="S1330" si="2528">IF(OR(Q1332&gt;0,Q1333&gt;0),"Present","Absent")</f>
        <v>Absent</v>
      </c>
      <c r="T1330" t="str">
        <f t="shared" ref="T1330" si="2529">IF(OR(Q1332&lt;41,Q1333&lt;41),"Ct&lt;41",IF(OR(Q1332&gt;41,Q1333&gt;41),"Ct&gt;41","No Ct"))</f>
        <v>Ct&lt;41</v>
      </c>
      <c r="V1330" t="str">
        <f t="shared" ref="V1330" si="2530">G1330&amp;"_"&amp;I1330&amp;"_"&amp;R1330&amp;"_"&amp;S1330&amp;"_"&amp;T1330</f>
        <v>DL2022042_dytlat_Invalid_Absent_Ct&lt;41</v>
      </c>
      <c r="X1330">
        <f t="shared" ref="X1330" si="2531">O1330</f>
        <v>0</v>
      </c>
      <c r="Y1330">
        <f t="shared" ref="Y1330" si="2532">P1331</f>
        <v>0</v>
      </c>
      <c r="Z1330">
        <f t="shared" ref="Z1330" si="2533">Q1332+Q1333</f>
        <v>0</v>
      </c>
    </row>
    <row r="1331" spans="1:26" x14ac:dyDescent="0.25">
      <c r="A1331" t="s">
        <v>164</v>
      </c>
      <c r="B1331" t="s">
        <v>51</v>
      </c>
      <c r="C1331" t="s">
        <v>503</v>
      </c>
      <c r="D1331" t="s">
        <v>25</v>
      </c>
      <c r="E1331" t="s">
        <v>39</v>
      </c>
      <c r="F1331" t="s">
        <v>715</v>
      </c>
      <c r="G1331" t="str">
        <f t="shared" si="2433"/>
        <v>DL2022042</v>
      </c>
      <c r="H1331" t="str">
        <f t="shared" si="2434"/>
        <v>21</v>
      </c>
      <c r="I1331" t="str">
        <f t="shared" si="2435"/>
        <v>dytlat</v>
      </c>
      <c r="J1331" t="str">
        <f t="shared" si="2436"/>
        <v>NK</v>
      </c>
      <c r="K1331" t="str">
        <f t="shared" si="2437"/>
        <v>NK</v>
      </c>
      <c r="L1331" t="str">
        <f t="shared" si="2438"/>
        <v>true</v>
      </c>
      <c r="N1331" s="7">
        <f t="shared" si="2446"/>
        <v>0</v>
      </c>
      <c r="O1331" s="7" t="str">
        <f t="shared" si="2447"/>
        <v/>
      </c>
      <c r="P1331" s="7">
        <f t="shared" si="2448"/>
        <v>0</v>
      </c>
      <c r="Q1331" s="7" t="str">
        <f t="shared" si="2449"/>
        <v/>
      </c>
    </row>
    <row r="1332" spans="1:26" x14ac:dyDescent="0.25">
      <c r="A1332" t="s">
        <v>128</v>
      </c>
      <c r="B1332" t="s">
        <v>76</v>
      </c>
      <c r="C1332" t="s">
        <v>491</v>
      </c>
      <c r="D1332" t="s">
        <v>25</v>
      </c>
      <c r="E1332" t="s">
        <v>39</v>
      </c>
      <c r="F1332" t="s">
        <v>715</v>
      </c>
      <c r="G1332" t="str">
        <f t="shared" si="2433"/>
        <v>DL2022042</v>
      </c>
      <c r="H1332" t="str">
        <f t="shared" si="2434"/>
        <v>21</v>
      </c>
      <c r="I1332" t="str">
        <f t="shared" si="2435"/>
        <v>dytlat</v>
      </c>
      <c r="J1332" t="str">
        <f t="shared" si="2436"/>
        <v>EP</v>
      </c>
      <c r="K1332" t="str">
        <f t="shared" si="2437"/>
        <v>EP</v>
      </c>
      <c r="L1332" t="str">
        <f t="shared" si="2438"/>
        <v>true</v>
      </c>
      <c r="N1332" s="7">
        <f t="shared" si="2446"/>
        <v>0</v>
      </c>
      <c r="O1332" s="7" t="str">
        <f t="shared" si="2447"/>
        <v/>
      </c>
      <c r="P1332" s="7" t="str">
        <f t="shared" si="2448"/>
        <v/>
      </c>
      <c r="Q1332" s="7">
        <f t="shared" si="2449"/>
        <v>0</v>
      </c>
    </row>
    <row r="1333" spans="1:26" x14ac:dyDescent="0.25">
      <c r="A1333" t="s">
        <v>144</v>
      </c>
      <c r="B1333" t="s">
        <v>76</v>
      </c>
      <c r="C1333" t="s">
        <v>491</v>
      </c>
      <c r="D1333" t="s">
        <v>25</v>
      </c>
      <c r="E1333" t="s">
        <v>39</v>
      </c>
      <c r="F1333" t="s">
        <v>715</v>
      </c>
      <c r="G1333" t="str">
        <f t="shared" si="2433"/>
        <v>DL2022042</v>
      </c>
      <c r="H1333" t="str">
        <f t="shared" si="2434"/>
        <v>21</v>
      </c>
      <c r="I1333" t="str">
        <f t="shared" si="2435"/>
        <v>dytlat</v>
      </c>
      <c r="J1333" t="str">
        <f t="shared" si="2436"/>
        <v>EP</v>
      </c>
      <c r="K1333" t="str">
        <f t="shared" si="2437"/>
        <v>EP</v>
      </c>
      <c r="L1333" t="str">
        <f t="shared" si="2438"/>
        <v>true</v>
      </c>
      <c r="N1333" s="7">
        <f t="shared" si="2446"/>
        <v>0</v>
      </c>
      <c r="O1333" s="7" t="str">
        <f t="shared" si="2447"/>
        <v/>
      </c>
      <c r="P1333" s="7" t="str">
        <f t="shared" si="2448"/>
        <v/>
      </c>
      <c r="Q1333" s="7">
        <f t="shared" si="2449"/>
        <v>0</v>
      </c>
    </row>
    <row r="1334" spans="1:26" x14ac:dyDescent="0.25">
      <c r="A1334" t="s">
        <v>190</v>
      </c>
      <c r="B1334" t="s">
        <v>23</v>
      </c>
      <c r="C1334" t="s">
        <v>516</v>
      </c>
      <c r="D1334" t="s">
        <v>25</v>
      </c>
      <c r="E1334" t="s">
        <v>39</v>
      </c>
      <c r="F1334" t="s">
        <v>715</v>
      </c>
      <c r="G1334" t="str">
        <f t="shared" si="2433"/>
        <v>DL2022042</v>
      </c>
      <c r="H1334" t="str">
        <f t="shared" si="2434"/>
        <v>22</v>
      </c>
      <c r="I1334" t="str">
        <f t="shared" si="2435"/>
        <v>dytlat</v>
      </c>
      <c r="J1334" t="str">
        <f t="shared" si="2436"/>
        <v>PK</v>
      </c>
      <c r="K1334" t="str">
        <f t="shared" si="2437"/>
        <v>PK</v>
      </c>
      <c r="L1334" t="str">
        <f t="shared" si="2438"/>
        <v>true</v>
      </c>
      <c r="N1334" s="7">
        <f t="shared" si="2446"/>
        <v>0</v>
      </c>
      <c r="O1334" s="7">
        <f t="shared" si="2447"/>
        <v>0</v>
      </c>
      <c r="P1334" s="7" t="str">
        <f t="shared" si="2448"/>
        <v/>
      </c>
      <c r="Q1334" s="7" t="str">
        <f t="shared" si="2449"/>
        <v/>
      </c>
      <c r="R1334" t="str">
        <f t="shared" ref="R1334" si="2534">IF(AND(O1334&gt;0,P1335=0),"Valid","Invalid")</f>
        <v>Invalid</v>
      </c>
      <c r="S1334" t="str">
        <f t="shared" ref="S1334" si="2535">IF(OR(Q1336&gt;0,Q1337&gt;0),"Present","Absent")</f>
        <v>Present</v>
      </c>
      <c r="T1334" t="str">
        <f t="shared" ref="T1334" si="2536">IF(OR(Q1336&lt;41,Q1337&lt;41),"Ct&lt;41",IF(OR(Q1336&gt;41,Q1337&gt;41),"Ct&gt;41","No Ct"))</f>
        <v>Ct&lt;41</v>
      </c>
      <c r="V1334" t="str">
        <f t="shared" ref="V1334" si="2537">G1334&amp;"_"&amp;I1334&amp;"_"&amp;R1334&amp;"_"&amp;S1334&amp;"_"&amp;T1334</f>
        <v>DL2022042_dytlat_Invalid_Present_Ct&lt;41</v>
      </c>
      <c r="X1334">
        <f t="shared" ref="X1334" si="2538">O1334</f>
        <v>0</v>
      </c>
      <c r="Y1334">
        <f t="shared" ref="Y1334" si="2539">P1335</f>
        <v>0</v>
      </c>
      <c r="Z1334">
        <f t="shared" ref="Z1334" si="2540">Q1336+Q1337</f>
        <v>23.87</v>
      </c>
    </row>
    <row r="1335" spans="1:26" x14ac:dyDescent="0.25">
      <c r="A1335" t="s">
        <v>166</v>
      </c>
      <c r="B1335" t="s">
        <v>51</v>
      </c>
      <c r="C1335" t="s">
        <v>504</v>
      </c>
      <c r="D1335" t="s">
        <v>25</v>
      </c>
      <c r="E1335" t="s">
        <v>39</v>
      </c>
      <c r="F1335" t="s">
        <v>715</v>
      </c>
      <c r="G1335" t="str">
        <f t="shared" si="2433"/>
        <v>DL2022042</v>
      </c>
      <c r="H1335" t="str">
        <f t="shared" si="2434"/>
        <v>22</v>
      </c>
      <c r="I1335" t="str">
        <f t="shared" si="2435"/>
        <v>dytlat</v>
      </c>
      <c r="J1335" t="str">
        <f t="shared" si="2436"/>
        <v>NK</v>
      </c>
      <c r="K1335" t="str">
        <f t="shared" si="2437"/>
        <v>NK</v>
      </c>
      <c r="L1335" t="str">
        <f t="shared" si="2438"/>
        <v>true</v>
      </c>
      <c r="N1335" s="7">
        <f t="shared" si="2446"/>
        <v>0</v>
      </c>
      <c r="O1335" s="7" t="str">
        <f t="shared" si="2447"/>
        <v/>
      </c>
      <c r="P1335" s="7">
        <f t="shared" si="2448"/>
        <v>0</v>
      </c>
      <c r="Q1335" s="7" t="str">
        <f t="shared" si="2449"/>
        <v/>
      </c>
    </row>
    <row r="1336" spans="1:26" x14ac:dyDescent="0.25">
      <c r="A1336" t="s">
        <v>130</v>
      </c>
      <c r="B1336" t="s">
        <v>76</v>
      </c>
      <c r="C1336" t="s">
        <v>492</v>
      </c>
      <c r="D1336" t="s">
        <v>25</v>
      </c>
      <c r="E1336">
        <v>23.87</v>
      </c>
      <c r="F1336" t="s">
        <v>715</v>
      </c>
      <c r="G1336" t="str">
        <f t="shared" si="2433"/>
        <v>DL2022042</v>
      </c>
      <c r="H1336" t="str">
        <f t="shared" si="2434"/>
        <v>22</v>
      </c>
      <c r="I1336" t="str">
        <f t="shared" si="2435"/>
        <v>dytlat</v>
      </c>
      <c r="J1336" t="str">
        <f t="shared" si="2436"/>
        <v>EP</v>
      </c>
      <c r="K1336" t="str">
        <f t="shared" si="2437"/>
        <v>EP</v>
      </c>
      <c r="L1336" t="str">
        <f t="shared" si="2438"/>
        <v>true</v>
      </c>
      <c r="N1336" s="7">
        <f t="shared" si="2446"/>
        <v>23.87</v>
      </c>
      <c r="O1336" s="7" t="str">
        <f t="shared" si="2447"/>
        <v/>
      </c>
      <c r="P1336" s="7" t="str">
        <f t="shared" si="2448"/>
        <v/>
      </c>
      <c r="Q1336" s="7">
        <f t="shared" si="2449"/>
        <v>23.87</v>
      </c>
    </row>
    <row r="1337" spans="1:26" x14ac:dyDescent="0.25">
      <c r="A1337" t="s">
        <v>145</v>
      </c>
      <c r="B1337" t="s">
        <v>76</v>
      </c>
      <c r="C1337" t="s">
        <v>492</v>
      </c>
      <c r="D1337" t="s">
        <v>25</v>
      </c>
      <c r="E1337" t="s">
        <v>39</v>
      </c>
      <c r="F1337" t="s">
        <v>715</v>
      </c>
      <c r="G1337" t="str">
        <f t="shared" si="2433"/>
        <v>DL2022042</v>
      </c>
      <c r="H1337" t="str">
        <f t="shared" si="2434"/>
        <v>22</v>
      </c>
      <c r="I1337" t="str">
        <f t="shared" si="2435"/>
        <v>dytlat</v>
      </c>
      <c r="J1337" t="str">
        <f t="shared" si="2436"/>
        <v>EP</v>
      </c>
      <c r="K1337" t="str">
        <f t="shared" si="2437"/>
        <v>EP</v>
      </c>
      <c r="L1337" t="str">
        <f t="shared" si="2438"/>
        <v>true</v>
      </c>
      <c r="N1337" s="7">
        <f t="shared" si="2446"/>
        <v>0</v>
      </c>
      <c r="O1337" s="7" t="str">
        <f t="shared" si="2447"/>
        <v/>
      </c>
      <c r="P1337" s="7" t="str">
        <f t="shared" si="2448"/>
        <v/>
      </c>
      <c r="Q1337" s="7">
        <f t="shared" si="2449"/>
        <v>0</v>
      </c>
    </row>
    <row r="1338" spans="1:26" x14ac:dyDescent="0.25">
      <c r="A1338" t="s">
        <v>192</v>
      </c>
      <c r="B1338" t="s">
        <v>23</v>
      </c>
      <c r="C1338" t="s">
        <v>517</v>
      </c>
      <c r="D1338" t="s">
        <v>25</v>
      </c>
      <c r="E1338" t="s">
        <v>39</v>
      </c>
      <c r="F1338" t="s">
        <v>715</v>
      </c>
      <c r="G1338" t="str">
        <f t="shared" si="2433"/>
        <v>DL2022042</v>
      </c>
      <c r="H1338" t="str">
        <f t="shared" si="2434"/>
        <v>23</v>
      </c>
      <c r="I1338" t="str">
        <f t="shared" si="2435"/>
        <v>lutlut</v>
      </c>
      <c r="J1338" t="str">
        <f t="shared" si="2436"/>
        <v>PK</v>
      </c>
      <c r="K1338" t="str">
        <f t="shared" si="2437"/>
        <v>PK</v>
      </c>
      <c r="L1338" t="str">
        <f t="shared" si="2438"/>
        <v>true</v>
      </c>
      <c r="N1338" s="7">
        <f t="shared" si="2446"/>
        <v>0</v>
      </c>
      <c r="O1338" s="7">
        <f t="shared" si="2447"/>
        <v>0</v>
      </c>
      <c r="P1338" s="7" t="str">
        <f t="shared" si="2448"/>
        <v/>
      </c>
      <c r="Q1338" s="7" t="str">
        <f t="shared" si="2449"/>
        <v/>
      </c>
      <c r="R1338" t="str">
        <f t="shared" ref="R1338" si="2541">IF(AND(O1338&gt;0,P1339=0),"Valid","Invalid")</f>
        <v>Invalid</v>
      </c>
      <c r="S1338" t="str">
        <f t="shared" ref="S1338" si="2542">IF(OR(Q1340&gt;0,Q1341&gt;0),"Present","Absent")</f>
        <v>Absent</v>
      </c>
      <c r="T1338" t="str">
        <f t="shared" ref="T1338" si="2543">IF(OR(Q1340&lt;41,Q1341&lt;41),"Ct&lt;41",IF(OR(Q1340&gt;41,Q1341&gt;41),"Ct&gt;41","No Ct"))</f>
        <v>Ct&lt;41</v>
      </c>
      <c r="V1338" t="str">
        <f t="shared" ref="V1338" si="2544">G1338&amp;"_"&amp;I1338&amp;"_"&amp;R1338&amp;"_"&amp;S1338&amp;"_"&amp;T1338</f>
        <v>DL2022042_lutlut_Invalid_Absent_Ct&lt;41</v>
      </c>
      <c r="X1338">
        <f t="shared" ref="X1338" si="2545">O1338</f>
        <v>0</v>
      </c>
      <c r="Y1338">
        <f t="shared" ref="Y1338" si="2546">P1339</f>
        <v>0</v>
      </c>
      <c r="Z1338">
        <f t="shared" ref="Z1338" si="2547">Q1340+Q1341</f>
        <v>0</v>
      </c>
    </row>
    <row r="1339" spans="1:26" x14ac:dyDescent="0.25">
      <c r="A1339" t="s">
        <v>168</v>
      </c>
      <c r="B1339" t="s">
        <v>51</v>
      </c>
      <c r="C1339" t="s">
        <v>505</v>
      </c>
      <c r="D1339" t="s">
        <v>25</v>
      </c>
      <c r="E1339" t="s">
        <v>39</v>
      </c>
      <c r="F1339" t="s">
        <v>715</v>
      </c>
      <c r="G1339" t="str">
        <f t="shared" si="2433"/>
        <v>DL2022042</v>
      </c>
      <c r="H1339" t="str">
        <f t="shared" si="2434"/>
        <v>23</v>
      </c>
      <c r="I1339" t="str">
        <f t="shared" si="2435"/>
        <v>lutlut</v>
      </c>
      <c r="J1339" t="str">
        <f t="shared" si="2436"/>
        <v>NK</v>
      </c>
      <c r="K1339" t="str">
        <f t="shared" si="2437"/>
        <v>NK</v>
      </c>
      <c r="L1339" t="str">
        <f t="shared" si="2438"/>
        <v>true</v>
      </c>
      <c r="N1339" s="7">
        <f t="shared" si="2446"/>
        <v>0</v>
      </c>
      <c r="O1339" s="7" t="str">
        <f t="shared" si="2447"/>
        <v/>
      </c>
      <c r="P1339" s="7">
        <f t="shared" si="2448"/>
        <v>0</v>
      </c>
      <c r="Q1339" s="7" t="str">
        <f t="shared" si="2449"/>
        <v/>
      </c>
    </row>
    <row r="1340" spans="1:26" x14ac:dyDescent="0.25">
      <c r="A1340" t="s">
        <v>132</v>
      </c>
      <c r="B1340" t="s">
        <v>76</v>
      </c>
      <c r="C1340" t="s">
        <v>493</v>
      </c>
      <c r="D1340" t="s">
        <v>25</v>
      </c>
      <c r="E1340" t="s">
        <v>39</v>
      </c>
      <c r="F1340" t="s">
        <v>715</v>
      </c>
      <c r="G1340" t="str">
        <f t="shared" si="2433"/>
        <v>DL2022042</v>
      </c>
      <c r="H1340" t="str">
        <f t="shared" si="2434"/>
        <v>23</v>
      </c>
      <c r="I1340" t="str">
        <f t="shared" si="2435"/>
        <v>lutlut</v>
      </c>
      <c r="J1340" t="str">
        <f t="shared" si="2436"/>
        <v>EP</v>
      </c>
      <c r="K1340" t="str">
        <f t="shared" si="2437"/>
        <v>EP</v>
      </c>
      <c r="L1340" t="str">
        <f t="shared" si="2438"/>
        <v>true</v>
      </c>
      <c r="N1340" s="7">
        <f t="shared" si="2446"/>
        <v>0</v>
      </c>
      <c r="O1340" s="7" t="str">
        <f t="shared" si="2447"/>
        <v/>
      </c>
      <c r="P1340" s="7" t="str">
        <f t="shared" si="2448"/>
        <v/>
      </c>
      <c r="Q1340" s="7">
        <f t="shared" si="2449"/>
        <v>0</v>
      </c>
    </row>
    <row r="1341" spans="1:26" x14ac:dyDescent="0.25">
      <c r="A1341" t="s">
        <v>146</v>
      </c>
      <c r="B1341" t="s">
        <v>76</v>
      </c>
      <c r="C1341" t="s">
        <v>493</v>
      </c>
      <c r="D1341" t="s">
        <v>25</v>
      </c>
      <c r="E1341" t="s">
        <v>39</v>
      </c>
      <c r="F1341" t="s">
        <v>715</v>
      </c>
      <c r="G1341" t="str">
        <f t="shared" si="2433"/>
        <v>DL2022042</v>
      </c>
      <c r="H1341" t="str">
        <f t="shared" si="2434"/>
        <v>23</v>
      </c>
      <c r="I1341" t="str">
        <f t="shared" si="2435"/>
        <v>lutlut</v>
      </c>
      <c r="J1341" t="str">
        <f t="shared" si="2436"/>
        <v>EP</v>
      </c>
      <c r="K1341" t="str">
        <f t="shared" si="2437"/>
        <v>EP</v>
      </c>
      <c r="L1341" t="str">
        <f t="shared" si="2438"/>
        <v>true</v>
      </c>
      <c r="N1341" s="7">
        <f t="shared" si="2446"/>
        <v>0</v>
      </c>
      <c r="O1341" s="7" t="str">
        <f t="shared" si="2447"/>
        <v/>
      </c>
      <c r="P1341" s="7" t="str">
        <f t="shared" si="2448"/>
        <v/>
      </c>
      <c r="Q1341" s="7">
        <f t="shared" si="2449"/>
        <v>0</v>
      </c>
    </row>
    <row r="1342" spans="1:26" x14ac:dyDescent="0.25">
      <c r="A1342" t="s">
        <v>194</v>
      </c>
      <c r="B1342" t="s">
        <v>23</v>
      </c>
      <c r="C1342" t="s">
        <v>518</v>
      </c>
      <c r="D1342" t="s">
        <v>25</v>
      </c>
      <c r="E1342">
        <v>36.950000000000003</v>
      </c>
      <c r="F1342" t="s">
        <v>715</v>
      </c>
      <c r="G1342" t="str">
        <f t="shared" si="2433"/>
        <v>DL2022042</v>
      </c>
      <c r="H1342" t="str">
        <f t="shared" si="2434"/>
        <v>24</v>
      </c>
      <c r="I1342" t="str">
        <f t="shared" si="2435"/>
        <v>lutlut</v>
      </c>
      <c r="J1342" t="str">
        <f t="shared" si="2436"/>
        <v>PK</v>
      </c>
      <c r="K1342" t="str">
        <f t="shared" si="2437"/>
        <v>PK</v>
      </c>
      <c r="L1342" t="str">
        <f t="shared" si="2438"/>
        <v>true</v>
      </c>
      <c r="N1342" s="7">
        <f t="shared" si="2446"/>
        <v>36.950000000000003</v>
      </c>
      <c r="O1342" s="7">
        <f t="shared" si="2447"/>
        <v>36.950000000000003</v>
      </c>
      <c r="P1342" s="7" t="str">
        <f t="shared" si="2448"/>
        <v/>
      </c>
      <c r="Q1342" s="7" t="str">
        <f t="shared" si="2449"/>
        <v/>
      </c>
      <c r="R1342" t="str">
        <f t="shared" ref="R1342" si="2548">IF(AND(O1342&gt;0,P1343=0),"Valid","Invalid")</f>
        <v>Valid</v>
      </c>
      <c r="S1342" t="str">
        <f t="shared" ref="S1342" si="2549">IF(OR(Q1344&gt;0,Q1345&gt;0),"Present","Absent")</f>
        <v>Absent</v>
      </c>
      <c r="T1342" t="str">
        <f t="shared" ref="T1342" si="2550">IF(OR(Q1344&lt;41,Q1345&lt;41),"Ct&lt;41",IF(OR(Q1344&gt;41,Q1345&gt;41),"Ct&gt;41","No Ct"))</f>
        <v>Ct&lt;41</v>
      </c>
      <c r="V1342" t="str">
        <f t="shared" ref="V1342" si="2551">G1342&amp;"_"&amp;I1342&amp;"_"&amp;R1342&amp;"_"&amp;S1342&amp;"_"&amp;T1342</f>
        <v>DL2022042_lutlut_Valid_Absent_Ct&lt;41</v>
      </c>
      <c r="X1342">
        <f t="shared" ref="X1342" si="2552">O1342</f>
        <v>36.950000000000003</v>
      </c>
      <c r="Y1342">
        <f t="shared" ref="Y1342" si="2553">P1343</f>
        <v>0</v>
      </c>
      <c r="Z1342">
        <f t="shared" ref="Z1342" si="2554">Q1344+Q1345</f>
        <v>0</v>
      </c>
    </row>
    <row r="1343" spans="1:26" x14ac:dyDescent="0.25">
      <c r="A1343" t="s">
        <v>170</v>
      </c>
      <c r="B1343" t="s">
        <v>51</v>
      </c>
      <c r="C1343" t="s">
        <v>506</v>
      </c>
      <c r="D1343" t="s">
        <v>25</v>
      </c>
      <c r="E1343" t="s">
        <v>39</v>
      </c>
      <c r="F1343" t="s">
        <v>715</v>
      </c>
      <c r="G1343" t="str">
        <f t="shared" si="2433"/>
        <v>DL2022042</v>
      </c>
      <c r="H1343" t="str">
        <f t="shared" si="2434"/>
        <v>24</v>
      </c>
      <c r="I1343" t="str">
        <f t="shared" si="2435"/>
        <v>lutlut</v>
      </c>
      <c r="J1343" t="str">
        <f t="shared" si="2436"/>
        <v>NK</v>
      </c>
      <c r="K1343" t="str">
        <f t="shared" si="2437"/>
        <v>NK</v>
      </c>
      <c r="L1343" t="str">
        <f t="shared" si="2438"/>
        <v>true</v>
      </c>
      <c r="N1343" s="7">
        <f t="shared" si="2446"/>
        <v>0</v>
      </c>
      <c r="O1343" s="7" t="str">
        <f t="shared" si="2447"/>
        <v/>
      </c>
      <c r="P1343" s="7">
        <f t="shared" si="2448"/>
        <v>0</v>
      </c>
      <c r="Q1343" s="7" t="str">
        <f t="shared" si="2449"/>
        <v/>
      </c>
    </row>
    <row r="1344" spans="1:26" x14ac:dyDescent="0.25">
      <c r="A1344" t="s">
        <v>134</v>
      </c>
      <c r="B1344" t="s">
        <v>76</v>
      </c>
      <c r="C1344" t="s">
        <v>494</v>
      </c>
      <c r="D1344" t="s">
        <v>25</v>
      </c>
      <c r="E1344" t="s">
        <v>39</v>
      </c>
      <c r="F1344" t="s">
        <v>715</v>
      </c>
      <c r="G1344" t="str">
        <f t="shared" si="2433"/>
        <v>DL2022042</v>
      </c>
      <c r="H1344" t="str">
        <f t="shared" si="2434"/>
        <v>24</v>
      </c>
      <c r="I1344" t="str">
        <f t="shared" si="2435"/>
        <v>lutlut</v>
      </c>
      <c r="J1344" t="str">
        <f t="shared" si="2436"/>
        <v>EP</v>
      </c>
      <c r="K1344" t="str">
        <f t="shared" si="2437"/>
        <v>EP</v>
      </c>
      <c r="L1344" t="str">
        <f t="shared" si="2438"/>
        <v>true</v>
      </c>
      <c r="N1344" s="7">
        <f t="shared" si="2446"/>
        <v>0</v>
      </c>
      <c r="O1344" s="7" t="str">
        <f t="shared" si="2447"/>
        <v/>
      </c>
      <c r="P1344" s="7" t="str">
        <f t="shared" si="2448"/>
        <v/>
      </c>
      <c r="Q1344" s="7">
        <f t="shared" si="2449"/>
        <v>0</v>
      </c>
    </row>
    <row r="1345" spans="1:26" x14ac:dyDescent="0.25">
      <c r="A1345" t="s">
        <v>147</v>
      </c>
      <c r="B1345" t="s">
        <v>76</v>
      </c>
      <c r="C1345" t="s">
        <v>494</v>
      </c>
      <c r="D1345" t="s">
        <v>25</v>
      </c>
      <c r="E1345" t="s">
        <v>39</v>
      </c>
      <c r="F1345" t="s">
        <v>715</v>
      </c>
      <c r="G1345" t="str">
        <f t="shared" si="2433"/>
        <v>DL2022042</v>
      </c>
      <c r="H1345" t="str">
        <f t="shared" si="2434"/>
        <v>24</v>
      </c>
      <c r="I1345" t="str">
        <f t="shared" si="2435"/>
        <v>lutlut</v>
      </c>
      <c r="J1345" t="str">
        <f t="shared" si="2436"/>
        <v>EP</v>
      </c>
      <c r="K1345" t="str">
        <f t="shared" si="2437"/>
        <v>EP</v>
      </c>
      <c r="L1345" t="str">
        <f t="shared" si="2438"/>
        <v>true</v>
      </c>
      <c r="N1345" s="7">
        <f t="shared" si="2446"/>
        <v>0</v>
      </c>
      <c r="O1345" s="7" t="str">
        <f t="shared" si="2447"/>
        <v/>
      </c>
      <c r="P1345" s="7" t="str">
        <f t="shared" si="2448"/>
        <v/>
      </c>
      <c r="Q1345" s="7">
        <f t="shared" si="2449"/>
        <v>0</v>
      </c>
    </row>
    <row r="1346" spans="1:26" x14ac:dyDescent="0.25">
      <c r="A1346" t="s">
        <v>22</v>
      </c>
      <c r="B1346" t="s">
        <v>23</v>
      </c>
      <c r="C1346" t="s">
        <v>24</v>
      </c>
      <c r="D1346" t="s">
        <v>25</v>
      </c>
      <c r="E1346">
        <v>32.75</v>
      </c>
      <c r="F1346" t="s">
        <v>716</v>
      </c>
      <c r="G1346" t="str">
        <f t="shared" ref="G1346:G1409" si="2555">MID(F1346,10,9)</f>
        <v>DL2022046</v>
      </c>
      <c r="H1346" t="str">
        <f t="shared" ref="H1346:H1409" si="2556">LEFT(C1346,2)</f>
        <v>01</v>
      </c>
      <c r="I1346" t="str">
        <f t="shared" ref="I1346:I1409" si="2557">MID(C1346,4,6)</f>
        <v>perflu</v>
      </c>
      <c r="J1346" t="str">
        <f t="shared" ref="J1346:J1409" si="2558">RIGHT(C1346,2)</f>
        <v>PK</v>
      </c>
      <c r="K1346" t="str">
        <f t="shared" ref="K1346:K1409" si="2559">IF(TRIM(B1346)="Standard","PK",IF(TRIM(B1346)="NTC","NK",IF(TRIM(B1346)="Unknown","EP")))</f>
        <v>PK</v>
      </c>
      <c r="L1346" t="str">
        <f t="shared" ref="L1346:L1409" si="2560">IF(J1346=K1346,"true","false")</f>
        <v>true</v>
      </c>
      <c r="N1346" s="7">
        <f t="shared" si="2446"/>
        <v>32.75</v>
      </c>
      <c r="O1346" s="7">
        <f t="shared" si="2447"/>
        <v>32.75</v>
      </c>
      <c r="P1346" s="7" t="str">
        <f t="shared" si="2448"/>
        <v/>
      </c>
      <c r="Q1346" s="7" t="str">
        <f t="shared" si="2449"/>
        <v/>
      </c>
      <c r="R1346" t="str">
        <f t="shared" ref="R1346" si="2561">IF(AND(O1346&gt;0,P1347=0),"Valid","Invalid")</f>
        <v>Valid</v>
      </c>
      <c r="S1346" t="str">
        <f t="shared" ref="S1346" si="2562">IF(OR(Q1348&gt;0,Q1349&gt;0),"Present","Absent")</f>
        <v>Present</v>
      </c>
      <c r="T1346" t="str">
        <f t="shared" ref="T1346" si="2563">IF(OR(Q1348&lt;41,Q1349&lt;41),"Ct&lt;41",IF(OR(Q1348&gt;41,Q1349&gt;41),"Ct&gt;41","No Ct"))</f>
        <v>Ct&lt;41</v>
      </c>
      <c r="V1346" t="str">
        <f t="shared" ref="V1346" si="2564">G1346&amp;"_"&amp;I1346&amp;"_"&amp;R1346&amp;"_"&amp;S1346&amp;"_"&amp;T1346</f>
        <v>DL2022046_perflu_Valid_Present_Ct&lt;41</v>
      </c>
      <c r="X1346">
        <f t="shared" ref="X1346" si="2565">O1346</f>
        <v>32.75</v>
      </c>
      <c r="Y1346">
        <f t="shared" ref="Y1346" si="2566">P1347</f>
        <v>0</v>
      </c>
      <c r="Z1346">
        <f t="shared" ref="Z1346" si="2567">Q1348+Q1349</f>
        <v>43.79</v>
      </c>
    </row>
    <row r="1347" spans="1:26" x14ac:dyDescent="0.25">
      <c r="A1347" t="s">
        <v>50</v>
      </c>
      <c r="B1347" t="s">
        <v>51</v>
      </c>
      <c r="C1347" t="s">
        <v>52</v>
      </c>
      <c r="D1347" t="s">
        <v>25</v>
      </c>
      <c r="E1347" t="s">
        <v>39</v>
      </c>
      <c r="F1347" t="s">
        <v>716</v>
      </c>
      <c r="G1347" t="str">
        <f t="shared" si="2555"/>
        <v>DL2022046</v>
      </c>
      <c r="H1347" t="str">
        <f t="shared" si="2556"/>
        <v>01</v>
      </c>
      <c r="I1347" t="str">
        <f t="shared" si="2557"/>
        <v>perflu</v>
      </c>
      <c r="J1347" t="str">
        <f t="shared" si="2558"/>
        <v>NK</v>
      </c>
      <c r="K1347" t="str">
        <f t="shared" si="2559"/>
        <v>NK</v>
      </c>
      <c r="L1347" t="str">
        <f t="shared" si="2560"/>
        <v>true</v>
      </c>
      <c r="N1347" s="7">
        <f t="shared" ref="N1347:N1410" si="2568">IF(TRIM(E1347)="No Cq",0,E1347)</f>
        <v>0</v>
      </c>
      <c r="O1347" s="7" t="str">
        <f t="shared" ref="O1347:O1410" si="2569">IF(TRIM(B1347)="Standard",N1347,"")</f>
        <v/>
      </c>
      <c r="P1347" s="7">
        <f t="shared" ref="P1347:P1410" si="2570">IF(TRIM(B1347)="NTC",N1347,"")</f>
        <v>0</v>
      </c>
      <c r="Q1347" s="7" t="str">
        <f t="shared" ref="Q1347:Q1410" si="2571">IF(TRIM(B1347)="Unknown",N1347,"")</f>
        <v/>
      </c>
    </row>
    <row r="1348" spans="1:26" x14ac:dyDescent="0.25">
      <c r="A1348" t="s">
        <v>75</v>
      </c>
      <c r="B1348" t="s">
        <v>76</v>
      </c>
      <c r="C1348" t="s">
        <v>77</v>
      </c>
      <c r="D1348" t="s">
        <v>25</v>
      </c>
      <c r="E1348" t="s">
        <v>39</v>
      </c>
      <c r="F1348" t="s">
        <v>716</v>
      </c>
      <c r="G1348" t="str">
        <f t="shared" si="2555"/>
        <v>DL2022046</v>
      </c>
      <c r="H1348" t="str">
        <f t="shared" si="2556"/>
        <v>01</v>
      </c>
      <c r="I1348" t="str">
        <f t="shared" si="2557"/>
        <v>perflu</v>
      </c>
      <c r="J1348" t="str">
        <f t="shared" si="2558"/>
        <v>EP</v>
      </c>
      <c r="K1348" t="str">
        <f t="shared" si="2559"/>
        <v>EP</v>
      </c>
      <c r="L1348" t="str">
        <f t="shared" si="2560"/>
        <v>true</v>
      </c>
      <c r="N1348" s="7">
        <f t="shared" si="2568"/>
        <v>0</v>
      </c>
      <c r="O1348" s="7" t="str">
        <f t="shared" si="2569"/>
        <v/>
      </c>
      <c r="P1348" s="7" t="str">
        <f t="shared" si="2570"/>
        <v/>
      </c>
      <c r="Q1348" s="7">
        <f t="shared" si="2571"/>
        <v>0</v>
      </c>
    </row>
    <row r="1349" spans="1:26" x14ac:dyDescent="0.25">
      <c r="A1349" t="s">
        <v>100</v>
      </c>
      <c r="B1349" t="s">
        <v>76</v>
      </c>
      <c r="C1349" t="s">
        <v>77</v>
      </c>
      <c r="D1349" t="s">
        <v>25</v>
      </c>
      <c r="E1349">
        <v>43.79</v>
      </c>
      <c r="F1349" t="s">
        <v>716</v>
      </c>
      <c r="G1349" t="str">
        <f t="shared" si="2555"/>
        <v>DL2022046</v>
      </c>
      <c r="H1349" t="str">
        <f t="shared" si="2556"/>
        <v>01</v>
      </c>
      <c r="I1349" t="str">
        <f t="shared" si="2557"/>
        <v>perflu</v>
      </c>
      <c r="J1349" t="str">
        <f t="shared" si="2558"/>
        <v>EP</v>
      </c>
      <c r="K1349" t="str">
        <f t="shared" si="2559"/>
        <v>EP</v>
      </c>
      <c r="L1349" t="str">
        <f t="shared" si="2560"/>
        <v>true</v>
      </c>
      <c r="N1349" s="7">
        <f t="shared" si="2568"/>
        <v>43.79</v>
      </c>
      <c r="O1349" s="7" t="str">
        <f t="shared" si="2569"/>
        <v/>
      </c>
      <c r="P1349" s="7" t="str">
        <f t="shared" si="2570"/>
        <v/>
      </c>
      <c r="Q1349" s="7">
        <f t="shared" si="2571"/>
        <v>43.79</v>
      </c>
    </row>
    <row r="1350" spans="1:26" x14ac:dyDescent="0.25">
      <c r="A1350" t="s">
        <v>27</v>
      </c>
      <c r="B1350" t="s">
        <v>23</v>
      </c>
      <c r="C1350" t="s">
        <v>28</v>
      </c>
      <c r="D1350" t="s">
        <v>25</v>
      </c>
      <c r="E1350">
        <v>30.5</v>
      </c>
      <c r="F1350" t="s">
        <v>716</v>
      </c>
      <c r="G1350" t="str">
        <f t="shared" si="2555"/>
        <v>DL2022046</v>
      </c>
      <c r="H1350" t="str">
        <f t="shared" si="2556"/>
        <v>02</v>
      </c>
      <c r="I1350" t="str">
        <f t="shared" si="2557"/>
        <v>perflu</v>
      </c>
      <c r="J1350" t="str">
        <f t="shared" si="2558"/>
        <v>PK</v>
      </c>
      <c r="K1350" t="str">
        <f t="shared" si="2559"/>
        <v>PK</v>
      </c>
      <c r="L1350" t="str">
        <f t="shared" si="2560"/>
        <v>true</v>
      </c>
      <c r="N1350" s="7">
        <f t="shared" si="2568"/>
        <v>30.5</v>
      </c>
      <c r="O1350" s="7">
        <f t="shared" si="2569"/>
        <v>30.5</v>
      </c>
      <c r="P1350" s="7" t="str">
        <f t="shared" si="2570"/>
        <v/>
      </c>
      <c r="Q1350" s="7" t="str">
        <f t="shared" si="2571"/>
        <v/>
      </c>
      <c r="R1350" t="str">
        <f t="shared" ref="R1350" si="2572">IF(AND(O1350&gt;0,P1351=0),"Valid","Invalid")</f>
        <v>Valid</v>
      </c>
      <c r="S1350" t="str">
        <f t="shared" ref="S1350" si="2573">IF(OR(Q1352&gt;0,Q1353&gt;0),"Present","Absent")</f>
        <v>Present</v>
      </c>
      <c r="T1350" t="str">
        <f t="shared" ref="T1350" si="2574">IF(OR(Q1352&lt;41,Q1353&lt;41),"Ct&lt;41",IF(OR(Q1352&gt;41,Q1353&gt;41),"Ct&gt;41","No Ct"))</f>
        <v>Ct&lt;41</v>
      </c>
      <c r="V1350" t="str">
        <f t="shared" ref="V1350" si="2575">G1350&amp;"_"&amp;I1350&amp;"_"&amp;R1350&amp;"_"&amp;S1350&amp;"_"&amp;T1350</f>
        <v>DL2022046_perflu_Valid_Present_Ct&lt;41</v>
      </c>
      <c r="X1350">
        <f t="shared" ref="X1350" si="2576">O1350</f>
        <v>30.5</v>
      </c>
      <c r="Y1350">
        <f t="shared" ref="Y1350" si="2577">P1351</f>
        <v>0</v>
      </c>
      <c r="Z1350">
        <f t="shared" ref="Z1350" si="2578">Q1352+Q1353</f>
        <v>39.97</v>
      </c>
    </row>
    <row r="1351" spans="1:26" x14ac:dyDescent="0.25">
      <c r="A1351" t="s">
        <v>53</v>
      </c>
      <c r="B1351" t="s">
        <v>51</v>
      </c>
      <c r="C1351" t="s">
        <v>54</v>
      </c>
      <c r="D1351" t="s">
        <v>25</v>
      </c>
      <c r="E1351" t="s">
        <v>39</v>
      </c>
      <c r="F1351" t="s">
        <v>716</v>
      </c>
      <c r="G1351" t="str">
        <f t="shared" si="2555"/>
        <v>DL2022046</v>
      </c>
      <c r="H1351" t="str">
        <f t="shared" si="2556"/>
        <v>02</v>
      </c>
      <c r="I1351" t="str">
        <f t="shared" si="2557"/>
        <v>perflu</v>
      </c>
      <c r="J1351" t="str">
        <f t="shared" si="2558"/>
        <v>NK</v>
      </c>
      <c r="K1351" t="str">
        <f t="shared" si="2559"/>
        <v>NK</v>
      </c>
      <c r="L1351" t="str">
        <f t="shared" si="2560"/>
        <v>true</v>
      </c>
      <c r="N1351" s="7">
        <f t="shared" si="2568"/>
        <v>0</v>
      </c>
      <c r="O1351" s="7" t="str">
        <f t="shared" si="2569"/>
        <v/>
      </c>
      <c r="P1351" s="7">
        <f t="shared" si="2570"/>
        <v>0</v>
      </c>
      <c r="Q1351" s="7" t="str">
        <f t="shared" si="2571"/>
        <v/>
      </c>
    </row>
    <row r="1352" spans="1:26" x14ac:dyDescent="0.25">
      <c r="A1352" t="s">
        <v>78</v>
      </c>
      <c r="B1352" t="s">
        <v>76</v>
      </c>
      <c r="C1352" t="s">
        <v>79</v>
      </c>
      <c r="D1352" t="s">
        <v>25</v>
      </c>
      <c r="E1352">
        <v>39.97</v>
      </c>
      <c r="F1352" t="s">
        <v>716</v>
      </c>
      <c r="G1352" t="str">
        <f t="shared" si="2555"/>
        <v>DL2022046</v>
      </c>
      <c r="H1352" t="str">
        <f t="shared" si="2556"/>
        <v>02</v>
      </c>
      <c r="I1352" t="str">
        <f t="shared" si="2557"/>
        <v>perflu</v>
      </c>
      <c r="J1352" t="str">
        <f t="shared" si="2558"/>
        <v>EP</v>
      </c>
      <c r="K1352" t="str">
        <f t="shared" si="2559"/>
        <v>EP</v>
      </c>
      <c r="L1352" t="str">
        <f t="shared" si="2560"/>
        <v>true</v>
      </c>
      <c r="N1352" s="7">
        <f t="shared" si="2568"/>
        <v>39.97</v>
      </c>
      <c r="O1352" s="7" t="str">
        <f t="shared" si="2569"/>
        <v/>
      </c>
      <c r="P1352" s="7" t="str">
        <f t="shared" si="2570"/>
        <v/>
      </c>
      <c r="Q1352" s="7">
        <f t="shared" si="2571"/>
        <v>39.97</v>
      </c>
    </row>
    <row r="1353" spans="1:26" x14ac:dyDescent="0.25">
      <c r="A1353" t="s">
        <v>101</v>
      </c>
      <c r="B1353" t="s">
        <v>76</v>
      </c>
      <c r="C1353" t="s">
        <v>79</v>
      </c>
      <c r="D1353" t="s">
        <v>25</v>
      </c>
      <c r="E1353" t="s">
        <v>39</v>
      </c>
      <c r="F1353" t="s">
        <v>716</v>
      </c>
      <c r="G1353" t="str">
        <f t="shared" si="2555"/>
        <v>DL2022046</v>
      </c>
      <c r="H1353" t="str">
        <f t="shared" si="2556"/>
        <v>02</v>
      </c>
      <c r="I1353" t="str">
        <f t="shared" si="2557"/>
        <v>perflu</v>
      </c>
      <c r="J1353" t="str">
        <f t="shared" si="2558"/>
        <v>EP</v>
      </c>
      <c r="K1353" t="str">
        <f t="shared" si="2559"/>
        <v>EP</v>
      </c>
      <c r="L1353" t="str">
        <f t="shared" si="2560"/>
        <v>true</v>
      </c>
      <c r="N1353" s="7">
        <f t="shared" si="2568"/>
        <v>0</v>
      </c>
      <c r="O1353" s="7" t="str">
        <f t="shared" si="2569"/>
        <v/>
      </c>
      <c r="P1353" s="7" t="str">
        <f t="shared" si="2570"/>
        <v/>
      </c>
      <c r="Q1353" s="7">
        <f t="shared" si="2571"/>
        <v>0</v>
      </c>
    </row>
    <row r="1354" spans="1:26" x14ac:dyDescent="0.25">
      <c r="A1354" t="s">
        <v>29</v>
      </c>
      <c r="B1354" t="s">
        <v>23</v>
      </c>
      <c r="C1354" t="s">
        <v>453</v>
      </c>
      <c r="D1354" t="s">
        <v>25</v>
      </c>
      <c r="E1354" t="s">
        <v>39</v>
      </c>
      <c r="F1354" t="s">
        <v>716</v>
      </c>
      <c r="G1354" t="str">
        <f t="shared" si="2555"/>
        <v>DL2022046</v>
      </c>
      <c r="H1354" t="str">
        <f t="shared" si="2556"/>
        <v>03</v>
      </c>
      <c r="I1354" t="str">
        <f t="shared" si="2557"/>
        <v>rutrut</v>
      </c>
      <c r="J1354" t="str">
        <f t="shared" si="2558"/>
        <v>PK</v>
      </c>
      <c r="K1354" t="str">
        <f t="shared" si="2559"/>
        <v>PK</v>
      </c>
      <c r="L1354" t="str">
        <f t="shared" si="2560"/>
        <v>true</v>
      </c>
      <c r="N1354" s="7">
        <f t="shared" si="2568"/>
        <v>0</v>
      </c>
      <c r="O1354" s="7">
        <f t="shared" si="2569"/>
        <v>0</v>
      </c>
      <c r="P1354" s="7" t="str">
        <f t="shared" si="2570"/>
        <v/>
      </c>
      <c r="Q1354" s="7" t="str">
        <f t="shared" si="2571"/>
        <v/>
      </c>
      <c r="R1354" t="str">
        <f t="shared" ref="R1354" si="2579">IF(AND(O1354&gt;0,P1355=0),"Valid","Invalid")</f>
        <v>Invalid</v>
      </c>
      <c r="S1354" t="str">
        <f t="shared" ref="S1354" si="2580">IF(OR(Q1356&gt;0,Q1357&gt;0),"Present","Absent")</f>
        <v>Absent</v>
      </c>
      <c r="T1354" t="str">
        <f t="shared" ref="T1354" si="2581">IF(OR(Q1356&lt;41,Q1357&lt;41),"Ct&lt;41",IF(OR(Q1356&gt;41,Q1357&gt;41),"Ct&gt;41","No Ct"))</f>
        <v>Ct&lt;41</v>
      </c>
      <c r="V1354" t="str">
        <f t="shared" ref="V1354" si="2582">G1354&amp;"_"&amp;I1354&amp;"_"&amp;R1354&amp;"_"&amp;S1354&amp;"_"&amp;T1354</f>
        <v>DL2022046_rutrut_Invalid_Absent_Ct&lt;41</v>
      </c>
      <c r="X1354">
        <f t="shared" ref="X1354" si="2583">O1354</f>
        <v>0</v>
      </c>
      <c r="Y1354">
        <f t="shared" ref="Y1354" si="2584">P1355</f>
        <v>0</v>
      </c>
      <c r="Z1354">
        <f t="shared" ref="Z1354" si="2585">Q1356+Q1357</f>
        <v>0</v>
      </c>
    </row>
    <row r="1355" spans="1:26" x14ac:dyDescent="0.25">
      <c r="A1355" t="s">
        <v>55</v>
      </c>
      <c r="B1355" t="s">
        <v>51</v>
      </c>
      <c r="C1355" t="s">
        <v>463</v>
      </c>
      <c r="D1355" t="s">
        <v>25</v>
      </c>
      <c r="E1355" t="s">
        <v>39</v>
      </c>
      <c r="F1355" t="s">
        <v>716</v>
      </c>
      <c r="G1355" t="str">
        <f t="shared" si="2555"/>
        <v>DL2022046</v>
      </c>
      <c r="H1355" t="str">
        <f t="shared" si="2556"/>
        <v>03</v>
      </c>
      <c r="I1355" t="str">
        <f t="shared" si="2557"/>
        <v>rutrut</v>
      </c>
      <c r="J1355" t="str">
        <f t="shared" si="2558"/>
        <v>NK</v>
      </c>
      <c r="K1355" t="str">
        <f t="shared" si="2559"/>
        <v>NK</v>
      </c>
      <c r="L1355" t="str">
        <f t="shared" si="2560"/>
        <v>true</v>
      </c>
      <c r="N1355" s="7">
        <f t="shared" si="2568"/>
        <v>0</v>
      </c>
      <c r="O1355" s="7" t="str">
        <f t="shared" si="2569"/>
        <v/>
      </c>
      <c r="P1355" s="7">
        <f t="shared" si="2570"/>
        <v>0</v>
      </c>
      <c r="Q1355" s="7" t="str">
        <f t="shared" si="2571"/>
        <v/>
      </c>
    </row>
    <row r="1356" spans="1:26" x14ac:dyDescent="0.25">
      <c r="A1356" t="s">
        <v>80</v>
      </c>
      <c r="B1356" t="s">
        <v>76</v>
      </c>
      <c r="C1356" t="s">
        <v>473</v>
      </c>
      <c r="D1356" t="s">
        <v>25</v>
      </c>
      <c r="E1356" t="s">
        <v>39</v>
      </c>
      <c r="F1356" t="s">
        <v>716</v>
      </c>
      <c r="G1356" t="str">
        <f t="shared" si="2555"/>
        <v>DL2022046</v>
      </c>
      <c r="H1356" t="str">
        <f t="shared" si="2556"/>
        <v>03</v>
      </c>
      <c r="I1356" t="str">
        <f t="shared" si="2557"/>
        <v>rutrut</v>
      </c>
      <c r="J1356" t="str">
        <f t="shared" si="2558"/>
        <v>EP</v>
      </c>
      <c r="K1356" t="str">
        <f t="shared" si="2559"/>
        <v>EP</v>
      </c>
      <c r="L1356" t="str">
        <f t="shared" si="2560"/>
        <v>true</v>
      </c>
      <c r="N1356" s="7">
        <f t="shared" si="2568"/>
        <v>0</v>
      </c>
      <c r="O1356" s="7" t="str">
        <f t="shared" si="2569"/>
        <v/>
      </c>
      <c r="P1356" s="7" t="str">
        <f t="shared" si="2570"/>
        <v/>
      </c>
      <c r="Q1356" s="7">
        <f t="shared" si="2571"/>
        <v>0</v>
      </c>
    </row>
    <row r="1357" spans="1:26" x14ac:dyDescent="0.25">
      <c r="A1357" t="s">
        <v>102</v>
      </c>
      <c r="B1357" t="s">
        <v>76</v>
      </c>
      <c r="C1357" t="s">
        <v>473</v>
      </c>
      <c r="D1357" t="s">
        <v>25</v>
      </c>
      <c r="E1357" t="s">
        <v>39</v>
      </c>
      <c r="F1357" t="s">
        <v>716</v>
      </c>
      <c r="G1357" t="str">
        <f t="shared" si="2555"/>
        <v>DL2022046</v>
      </c>
      <c r="H1357" t="str">
        <f t="shared" si="2556"/>
        <v>03</v>
      </c>
      <c r="I1357" t="str">
        <f t="shared" si="2557"/>
        <v>rutrut</v>
      </c>
      <c r="J1357" t="str">
        <f t="shared" si="2558"/>
        <v>EP</v>
      </c>
      <c r="K1357" t="str">
        <f t="shared" si="2559"/>
        <v>EP</v>
      </c>
      <c r="L1357" t="str">
        <f t="shared" si="2560"/>
        <v>true</v>
      </c>
      <c r="N1357" s="7">
        <f t="shared" si="2568"/>
        <v>0</v>
      </c>
      <c r="O1357" s="7" t="str">
        <f t="shared" si="2569"/>
        <v/>
      </c>
      <c r="P1357" s="7" t="str">
        <f t="shared" si="2570"/>
        <v/>
      </c>
      <c r="Q1357" s="7">
        <f t="shared" si="2571"/>
        <v>0</v>
      </c>
    </row>
    <row r="1358" spans="1:26" x14ac:dyDescent="0.25">
      <c r="A1358" t="s">
        <v>31</v>
      </c>
      <c r="B1358" t="s">
        <v>23</v>
      </c>
      <c r="C1358" t="s">
        <v>454</v>
      </c>
      <c r="D1358" t="s">
        <v>25</v>
      </c>
      <c r="E1358" t="s">
        <v>39</v>
      </c>
      <c r="F1358" t="s">
        <v>716</v>
      </c>
      <c r="G1358" t="str">
        <f t="shared" si="2555"/>
        <v>DL2022046</v>
      </c>
      <c r="H1358" t="str">
        <f t="shared" si="2556"/>
        <v>04</v>
      </c>
      <c r="I1358" t="str">
        <f t="shared" si="2557"/>
        <v>rutrut</v>
      </c>
      <c r="J1358" t="str">
        <f t="shared" si="2558"/>
        <v>PK</v>
      </c>
      <c r="K1358" t="str">
        <f t="shared" si="2559"/>
        <v>PK</v>
      </c>
      <c r="L1358" t="str">
        <f t="shared" si="2560"/>
        <v>true</v>
      </c>
      <c r="N1358" s="7">
        <f t="shared" si="2568"/>
        <v>0</v>
      </c>
      <c r="O1358" s="7">
        <f t="shared" si="2569"/>
        <v>0</v>
      </c>
      <c r="P1358" s="7" t="str">
        <f t="shared" si="2570"/>
        <v/>
      </c>
      <c r="Q1358" s="7" t="str">
        <f t="shared" si="2571"/>
        <v/>
      </c>
      <c r="R1358" t="str">
        <f t="shared" ref="R1358" si="2586">IF(AND(O1358&gt;0,P1359=0),"Valid","Invalid")</f>
        <v>Invalid</v>
      </c>
      <c r="S1358" t="str">
        <f t="shared" ref="S1358" si="2587">IF(OR(Q1360&gt;0,Q1361&gt;0),"Present","Absent")</f>
        <v>Present</v>
      </c>
      <c r="T1358" t="str">
        <f t="shared" ref="T1358" si="2588">IF(OR(Q1360&lt;41,Q1361&lt;41),"Ct&lt;41",IF(OR(Q1360&gt;41,Q1361&gt;41),"Ct&gt;41","No Ct"))</f>
        <v>Ct&lt;41</v>
      </c>
      <c r="V1358" t="str">
        <f t="shared" ref="V1358" si="2589">G1358&amp;"_"&amp;I1358&amp;"_"&amp;R1358&amp;"_"&amp;S1358&amp;"_"&amp;T1358</f>
        <v>DL2022046_rutrut_Invalid_Present_Ct&lt;41</v>
      </c>
      <c r="X1358">
        <f t="shared" ref="X1358" si="2590">O1358</f>
        <v>0</v>
      </c>
      <c r="Y1358">
        <f t="shared" ref="Y1358" si="2591">P1359</f>
        <v>37.58</v>
      </c>
      <c r="Z1358">
        <f t="shared" ref="Z1358" si="2592">Q1360+Q1361</f>
        <v>28.12</v>
      </c>
    </row>
    <row r="1359" spans="1:26" x14ac:dyDescent="0.25">
      <c r="A1359" t="s">
        <v>57</v>
      </c>
      <c r="B1359" t="s">
        <v>51</v>
      </c>
      <c r="C1359" t="s">
        <v>464</v>
      </c>
      <c r="D1359" t="s">
        <v>25</v>
      </c>
      <c r="E1359">
        <v>37.58</v>
      </c>
      <c r="F1359" t="s">
        <v>716</v>
      </c>
      <c r="G1359" t="str">
        <f t="shared" si="2555"/>
        <v>DL2022046</v>
      </c>
      <c r="H1359" t="str">
        <f t="shared" si="2556"/>
        <v>04</v>
      </c>
      <c r="I1359" t="str">
        <f t="shared" si="2557"/>
        <v>rutrut</v>
      </c>
      <c r="J1359" t="str">
        <f t="shared" si="2558"/>
        <v>NK</v>
      </c>
      <c r="K1359" t="str">
        <f t="shared" si="2559"/>
        <v>NK</v>
      </c>
      <c r="L1359" t="str">
        <f t="shared" si="2560"/>
        <v>true</v>
      </c>
      <c r="N1359" s="7">
        <f t="shared" si="2568"/>
        <v>37.58</v>
      </c>
      <c r="O1359" s="7" t="str">
        <f t="shared" si="2569"/>
        <v/>
      </c>
      <c r="P1359" s="7">
        <f t="shared" si="2570"/>
        <v>37.58</v>
      </c>
      <c r="Q1359" s="7" t="str">
        <f t="shared" si="2571"/>
        <v/>
      </c>
    </row>
    <row r="1360" spans="1:26" x14ac:dyDescent="0.25">
      <c r="A1360" t="s">
        <v>82</v>
      </c>
      <c r="B1360" t="s">
        <v>76</v>
      </c>
      <c r="C1360" t="s">
        <v>474</v>
      </c>
      <c r="D1360" t="s">
        <v>25</v>
      </c>
      <c r="E1360" t="s">
        <v>39</v>
      </c>
      <c r="F1360" t="s">
        <v>716</v>
      </c>
      <c r="G1360" t="str">
        <f t="shared" si="2555"/>
        <v>DL2022046</v>
      </c>
      <c r="H1360" t="str">
        <f t="shared" si="2556"/>
        <v>04</v>
      </c>
      <c r="I1360" t="str">
        <f t="shared" si="2557"/>
        <v>rutrut</v>
      </c>
      <c r="J1360" t="str">
        <f t="shared" si="2558"/>
        <v>EP</v>
      </c>
      <c r="K1360" t="str">
        <f t="shared" si="2559"/>
        <v>EP</v>
      </c>
      <c r="L1360" t="str">
        <f t="shared" si="2560"/>
        <v>true</v>
      </c>
      <c r="N1360" s="7">
        <f t="shared" si="2568"/>
        <v>0</v>
      </c>
      <c r="O1360" s="7" t="str">
        <f t="shared" si="2569"/>
        <v/>
      </c>
      <c r="P1360" s="7" t="str">
        <f t="shared" si="2570"/>
        <v/>
      </c>
      <c r="Q1360" s="7">
        <f t="shared" si="2571"/>
        <v>0</v>
      </c>
    </row>
    <row r="1361" spans="1:26" x14ac:dyDescent="0.25">
      <c r="A1361" t="s">
        <v>103</v>
      </c>
      <c r="B1361" t="s">
        <v>76</v>
      </c>
      <c r="C1361" t="s">
        <v>474</v>
      </c>
      <c r="D1361" t="s">
        <v>25</v>
      </c>
      <c r="E1361">
        <v>28.12</v>
      </c>
      <c r="F1361" t="s">
        <v>716</v>
      </c>
      <c r="G1361" t="str">
        <f t="shared" si="2555"/>
        <v>DL2022046</v>
      </c>
      <c r="H1361" t="str">
        <f t="shared" si="2556"/>
        <v>04</v>
      </c>
      <c r="I1361" t="str">
        <f t="shared" si="2557"/>
        <v>rutrut</v>
      </c>
      <c r="J1361" t="str">
        <f t="shared" si="2558"/>
        <v>EP</v>
      </c>
      <c r="K1361" t="str">
        <f t="shared" si="2559"/>
        <v>EP</v>
      </c>
      <c r="L1361" t="str">
        <f t="shared" si="2560"/>
        <v>true</v>
      </c>
      <c r="N1361" s="7">
        <f t="shared" si="2568"/>
        <v>28.12</v>
      </c>
      <c r="O1361" s="7" t="str">
        <f t="shared" si="2569"/>
        <v/>
      </c>
      <c r="P1361" s="7" t="str">
        <f t="shared" si="2570"/>
        <v/>
      </c>
      <c r="Q1361" s="7">
        <f t="shared" si="2571"/>
        <v>28.12</v>
      </c>
    </row>
    <row r="1362" spans="1:26" x14ac:dyDescent="0.25">
      <c r="A1362" t="s">
        <v>33</v>
      </c>
      <c r="B1362" t="s">
        <v>23</v>
      </c>
      <c r="C1362" t="s">
        <v>455</v>
      </c>
      <c r="D1362" t="s">
        <v>25</v>
      </c>
      <c r="E1362">
        <v>23.6</v>
      </c>
      <c r="F1362" t="s">
        <v>716</v>
      </c>
      <c r="G1362" t="str">
        <f t="shared" si="2555"/>
        <v>DL2022046</v>
      </c>
      <c r="H1362" t="str">
        <f t="shared" si="2556"/>
        <v>05</v>
      </c>
      <c r="I1362" t="str">
        <f t="shared" si="2557"/>
        <v>esoluc</v>
      </c>
      <c r="J1362" t="str">
        <f t="shared" si="2558"/>
        <v>PK</v>
      </c>
      <c r="K1362" t="str">
        <f t="shared" si="2559"/>
        <v>PK</v>
      </c>
      <c r="L1362" t="str">
        <f t="shared" si="2560"/>
        <v>true</v>
      </c>
      <c r="N1362" s="7">
        <f t="shared" si="2568"/>
        <v>23.6</v>
      </c>
      <c r="O1362" s="7">
        <f t="shared" si="2569"/>
        <v>23.6</v>
      </c>
      <c r="P1362" s="7" t="str">
        <f t="shared" si="2570"/>
        <v/>
      </c>
      <c r="Q1362" s="7" t="str">
        <f t="shared" si="2571"/>
        <v/>
      </c>
      <c r="R1362" t="str">
        <f t="shared" ref="R1362" si="2593">IF(AND(O1362&gt;0,P1363=0),"Valid","Invalid")</f>
        <v>Valid</v>
      </c>
      <c r="S1362" t="str">
        <f t="shared" ref="S1362" si="2594">IF(OR(Q1364&gt;0,Q1365&gt;0),"Present","Absent")</f>
        <v>Absent</v>
      </c>
      <c r="T1362" t="str">
        <f t="shared" ref="T1362" si="2595">IF(OR(Q1364&lt;41,Q1365&lt;41),"Ct&lt;41",IF(OR(Q1364&gt;41,Q1365&gt;41),"Ct&gt;41","No Ct"))</f>
        <v>Ct&lt;41</v>
      </c>
      <c r="V1362" t="str">
        <f t="shared" ref="V1362" si="2596">G1362&amp;"_"&amp;I1362&amp;"_"&amp;R1362&amp;"_"&amp;S1362&amp;"_"&amp;T1362</f>
        <v>DL2022046_esoluc_Valid_Absent_Ct&lt;41</v>
      </c>
      <c r="X1362">
        <f t="shared" ref="X1362" si="2597">O1362</f>
        <v>23.6</v>
      </c>
      <c r="Y1362">
        <f t="shared" ref="Y1362" si="2598">P1363</f>
        <v>0</v>
      </c>
      <c r="Z1362">
        <f t="shared" ref="Z1362" si="2599">Q1364+Q1365</f>
        <v>0</v>
      </c>
    </row>
    <row r="1363" spans="1:26" x14ac:dyDescent="0.25">
      <c r="A1363" t="s">
        <v>59</v>
      </c>
      <c r="B1363" t="s">
        <v>51</v>
      </c>
      <c r="C1363" t="s">
        <v>465</v>
      </c>
      <c r="D1363" t="s">
        <v>25</v>
      </c>
      <c r="E1363" t="s">
        <v>39</v>
      </c>
      <c r="F1363" t="s">
        <v>716</v>
      </c>
      <c r="G1363" t="str">
        <f t="shared" si="2555"/>
        <v>DL2022046</v>
      </c>
      <c r="H1363" t="str">
        <f t="shared" si="2556"/>
        <v>05</v>
      </c>
      <c r="I1363" t="str">
        <f t="shared" si="2557"/>
        <v>esoluc</v>
      </c>
      <c r="J1363" t="str">
        <f t="shared" si="2558"/>
        <v>NK</v>
      </c>
      <c r="K1363" t="str">
        <f t="shared" si="2559"/>
        <v>NK</v>
      </c>
      <c r="L1363" t="str">
        <f t="shared" si="2560"/>
        <v>true</v>
      </c>
      <c r="N1363" s="7">
        <f t="shared" si="2568"/>
        <v>0</v>
      </c>
      <c r="O1363" s="7" t="str">
        <f t="shared" si="2569"/>
        <v/>
      </c>
      <c r="P1363" s="7">
        <f t="shared" si="2570"/>
        <v>0</v>
      </c>
      <c r="Q1363" s="7" t="str">
        <f t="shared" si="2571"/>
        <v/>
      </c>
    </row>
    <row r="1364" spans="1:26" x14ac:dyDescent="0.25">
      <c r="A1364" t="s">
        <v>84</v>
      </c>
      <c r="B1364" t="s">
        <v>76</v>
      </c>
      <c r="C1364" t="s">
        <v>475</v>
      </c>
      <c r="D1364" t="s">
        <v>25</v>
      </c>
      <c r="E1364" t="s">
        <v>39</v>
      </c>
      <c r="F1364" t="s">
        <v>716</v>
      </c>
      <c r="G1364" t="str">
        <f t="shared" si="2555"/>
        <v>DL2022046</v>
      </c>
      <c r="H1364" t="str">
        <f t="shared" si="2556"/>
        <v>05</v>
      </c>
      <c r="I1364" t="str">
        <f t="shared" si="2557"/>
        <v>esoluc</v>
      </c>
      <c r="J1364" t="str">
        <f t="shared" si="2558"/>
        <v>EP</v>
      </c>
      <c r="K1364" t="str">
        <f t="shared" si="2559"/>
        <v>EP</v>
      </c>
      <c r="L1364" t="str">
        <f t="shared" si="2560"/>
        <v>true</v>
      </c>
      <c r="N1364" s="7">
        <f t="shared" si="2568"/>
        <v>0</v>
      </c>
      <c r="O1364" s="7" t="str">
        <f t="shared" si="2569"/>
        <v/>
      </c>
      <c r="P1364" s="7" t="str">
        <f t="shared" si="2570"/>
        <v/>
      </c>
      <c r="Q1364" s="7">
        <f t="shared" si="2571"/>
        <v>0</v>
      </c>
    </row>
    <row r="1365" spans="1:26" x14ac:dyDescent="0.25">
      <c r="A1365" t="s">
        <v>104</v>
      </c>
      <c r="B1365" t="s">
        <v>76</v>
      </c>
      <c r="C1365" t="s">
        <v>475</v>
      </c>
      <c r="D1365" t="s">
        <v>25</v>
      </c>
      <c r="E1365" t="s">
        <v>39</v>
      </c>
      <c r="F1365" t="s">
        <v>716</v>
      </c>
      <c r="G1365" t="str">
        <f t="shared" si="2555"/>
        <v>DL2022046</v>
      </c>
      <c r="H1365" t="str">
        <f t="shared" si="2556"/>
        <v>05</v>
      </c>
      <c r="I1365" t="str">
        <f t="shared" si="2557"/>
        <v>esoluc</v>
      </c>
      <c r="J1365" t="str">
        <f t="shared" si="2558"/>
        <v>EP</v>
      </c>
      <c r="K1365" t="str">
        <f t="shared" si="2559"/>
        <v>EP</v>
      </c>
      <c r="L1365" t="str">
        <f t="shared" si="2560"/>
        <v>true</v>
      </c>
      <c r="N1365" s="7">
        <f t="shared" si="2568"/>
        <v>0</v>
      </c>
      <c r="O1365" s="7" t="str">
        <f t="shared" si="2569"/>
        <v/>
      </c>
      <c r="P1365" s="7" t="str">
        <f t="shared" si="2570"/>
        <v/>
      </c>
      <c r="Q1365" s="7">
        <f t="shared" si="2571"/>
        <v>0</v>
      </c>
    </row>
    <row r="1366" spans="1:26" x14ac:dyDescent="0.25">
      <c r="A1366" t="s">
        <v>35</v>
      </c>
      <c r="B1366" t="s">
        <v>23</v>
      </c>
      <c r="C1366" t="s">
        <v>456</v>
      </c>
      <c r="D1366" t="s">
        <v>25</v>
      </c>
      <c r="E1366" t="s">
        <v>39</v>
      </c>
      <c r="F1366" t="s">
        <v>716</v>
      </c>
      <c r="G1366" t="str">
        <f t="shared" si="2555"/>
        <v>DL2022046</v>
      </c>
      <c r="H1366" t="str">
        <f t="shared" si="2556"/>
        <v>06</v>
      </c>
      <c r="I1366" t="str">
        <f t="shared" si="2557"/>
        <v>esoluc</v>
      </c>
      <c r="J1366" t="str">
        <f t="shared" si="2558"/>
        <v>PK</v>
      </c>
      <c r="K1366" t="str">
        <f t="shared" si="2559"/>
        <v>PK</v>
      </c>
      <c r="L1366" t="str">
        <f t="shared" si="2560"/>
        <v>true</v>
      </c>
      <c r="N1366" s="7">
        <f t="shared" si="2568"/>
        <v>0</v>
      </c>
      <c r="O1366" s="7">
        <f t="shared" si="2569"/>
        <v>0</v>
      </c>
      <c r="P1366" s="7" t="str">
        <f t="shared" si="2570"/>
        <v/>
      </c>
      <c r="Q1366" s="7" t="str">
        <f t="shared" si="2571"/>
        <v/>
      </c>
      <c r="R1366" t="str">
        <f t="shared" ref="R1366" si="2600">IF(AND(O1366&gt;0,P1367=0),"Valid","Invalid")</f>
        <v>Invalid</v>
      </c>
      <c r="S1366" t="str">
        <f t="shared" ref="S1366" si="2601">IF(OR(Q1368&gt;0,Q1369&gt;0),"Present","Absent")</f>
        <v>Absent</v>
      </c>
      <c r="T1366" t="str">
        <f t="shared" ref="T1366" si="2602">IF(OR(Q1368&lt;41,Q1369&lt;41),"Ct&lt;41",IF(OR(Q1368&gt;41,Q1369&gt;41),"Ct&gt;41","No Ct"))</f>
        <v>Ct&lt;41</v>
      </c>
      <c r="V1366" t="str">
        <f t="shared" ref="V1366" si="2603">G1366&amp;"_"&amp;I1366&amp;"_"&amp;R1366&amp;"_"&amp;S1366&amp;"_"&amp;T1366</f>
        <v>DL2022046_esoluc_Invalid_Absent_Ct&lt;41</v>
      </c>
      <c r="X1366">
        <f t="shared" ref="X1366" si="2604">O1366</f>
        <v>0</v>
      </c>
      <c r="Y1366">
        <f t="shared" ref="Y1366" si="2605">P1367</f>
        <v>0</v>
      </c>
      <c r="Z1366">
        <f t="shared" ref="Z1366" si="2606">Q1368+Q1369</f>
        <v>0</v>
      </c>
    </row>
    <row r="1367" spans="1:26" x14ac:dyDescent="0.25">
      <c r="A1367" t="s">
        <v>61</v>
      </c>
      <c r="B1367" t="s">
        <v>51</v>
      </c>
      <c r="C1367" t="s">
        <v>466</v>
      </c>
      <c r="D1367" t="s">
        <v>25</v>
      </c>
      <c r="E1367" t="s">
        <v>39</v>
      </c>
      <c r="F1367" t="s">
        <v>716</v>
      </c>
      <c r="G1367" t="str">
        <f t="shared" si="2555"/>
        <v>DL2022046</v>
      </c>
      <c r="H1367" t="str">
        <f t="shared" si="2556"/>
        <v>06</v>
      </c>
      <c r="I1367" t="str">
        <f t="shared" si="2557"/>
        <v>esoluc</v>
      </c>
      <c r="J1367" t="str">
        <f t="shared" si="2558"/>
        <v>NK</v>
      </c>
      <c r="K1367" t="str">
        <f t="shared" si="2559"/>
        <v>NK</v>
      </c>
      <c r="L1367" t="str">
        <f t="shared" si="2560"/>
        <v>true</v>
      </c>
      <c r="N1367" s="7">
        <f t="shared" si="2568"/>
        <v>0</v>
      </c>
      <c r="O1367" s="7" t="str">
        <f t="shared" si="2569"/>
        <v/>
      </c>
      <c r="P1367" s="7">
        <f t="shared" si="2570"/>
        <v>0</v>
      </c>
      <c r="Q1367" s="7" t="str">
        <f t="shared" si="2571"/>
        <v/>
      </c>
    </row>
    <row r="1368" spans="1:26" x14ac:dyDescent="0.25">
      <c r="A1368" t="s">
        <v>86</v>
      </c>
      <c r="B1368" t="s">
        <v>76</v>
      </c>
      <c r="C1368" t="s">
        <v>476</v>
      </c>
      <c r="D1368" t="s">
        <v>25</v>
      </c>
      <c r="E1368" t="s">
        <v>39</v>
      </c>
      <c r="F1368" t="s">
        <v>716</v>
      </c>
      <c r="G1368" t="str">
        <f t="shared" si="2555"/>
        <v>DL2022046</v>
      </c>
      <c r="H1368" t="str">
        <f t="shared" si="2556"/>
        <v>06</v>
      </c>
      <c r="I1368" t="str">
        <f t="shared" si="2557"/>
        <v>esoluc</v>
      </c>
      <c r="J1368" t="str">
        <f t="shared" si="2558"/>
        <v>EP</v>
      </c>
      <c r="K1368" t="str">
        <f t="shared" si="2559"/>
        <v>EP</v>
      </c>
      <c r="L1368" t="str">
        <f t="shared" si="2560"/>
        <v>true</v>
      </c>
      <c r="N1368" s="7">
        <f t="shared" si="2568"/>
        <v>0</v>
      </c>
      <c r="O1368" s="7" t="str">
        <f t="shared" si="2569"/>
        <v/>
      </c>
      <c r="P1368" s="7" t="str">
        <f t="shared" si="2570"/>
        <v/>
      </c>
      <c r="Q1368" s="7">
        <f t="shared" si="2571"/>
        <v>0</v>
      </c>
    </row>
    <row r="1369" spans="1:26" x14ac:dyDescent="0.25">
      <c r="A1369" t="s">
        <v>105</v>
      </c>
      <c r="B1369" t="s">
        <v>76</v>
      </c>
      <c r="C1369" t="s">
        <v>476</v>
      </c>
      <c r="D1369" t="s">
        <v>25</v>
      </c>
      <c r="E1369" t="s">
        <v>39</v>
      </c>
      <c r="F1369" t="s">
        <v>716</v>
      </c>
      <c r="G1369" t="str">
        <f t="shared" si="2555"/>
        <v>DL2022046</v>
      </c>
      <c r="H1369" t="str">
        <f t="shared" si="2556"/>
        <v>06</v>
      </c>
      <c r="I1369" t="str">
        <f t="shared" si="2557"/>
        <v>esoluc</v>
      </c>
      <c r="J1369" t="str">
        <f t="shared" si="2558"/>
        <v>EP</v>
      </c>
      <c r="K1369" t="str">
        <f t="shared" si="2559"/>
        <v>EP</v>
      </c>
      <c r="L1369" t="str">
        <f t="shared" si="2560"/>
        <v>true</v>
      </c>
      <c r="N1369" s="7">
        <f t="shared" si="2568"/>
        <v>0</v>
      </c>
      <c r="O1369" s="7" t="str">
        <f t="shared" si="2569"/>
        <v/>
      </c>
      <c r="P1369" s="7" t="str">
        <f t="shared" si="2570"/>
        <v/>
      </c>
      <c r="Q1369" s="7">
        <f t="shared" si="2571"/>
        <v>0</v>
      </c>
    </row>
    <row r="1370" spans="1:26" x14ac:dyDescent="0.25">
      <c r="A1370" t="s">
        <v>37</v>
      </c>
      <c r="B1370" t="s">
        <v>23</v>
      </c>
      <c r="C1370" t="s">
        <v>457</v>
      </c>
      <c r="D1370" t="s">
        <v>25</v>
      </c>
      <c r="E1370" t="s">
        <v>39</v>
      </c>
      <c r="F1370" t="s">
        <v>716</v>
      </c>
      <c r="G1370" t="str">
        <f t="shared" si="2555"/>
        <v>DL2022046</v>
      </c>
      <c r="H1370" t="str">
        <f t="shared" si="2556"/>
        <v>07</v>
      </c>
      <c r="I1370" t="str">
        <f t="shared" si="2557"/>
        <v>cypcar</v>
      </c>
      <c r="J1370" t="str">
        <f t="shared" si="2558"/>
        <v>PK</v>
      </c>
      <c r="K1370" t="str">
        <f t="shared" si="2559"/>
        <v>PK</v>
      </c>
      <c r="L1370" t="str">
        <f t="shared" si="2560"/>
        <v>true</v>
      </c>
      <c r="N1370" s="7">
        <f t="shared" si="2568"/>
        <v>0</v>
      </c>
      <c r="O1370" s="7">
        <f t="shared" si="2569"/>
        <v>0</v>
      </c>
      <c r="P1370" s="7" t="str">
        <f t="shared" si="2570"/>
        <v/>
      </c>
      <c r="Q1370" s="7" t="str">
        <f t="shared" si="2571"/>
        <v/>
      </c>
      <c r="R1370" t="str">
        <f t="shared" ref="R1370" si="2607">IF(AND(O1370&gt;0,P1371=0),"Valid","Invalid")</f>
        <v>Invalid</v>
      </c>
      <c r="S1370" t="str">
        <f t="shared" ref="S1370" si="2608">IF(OR(Q1372&gt;0,Q1373&gt;0),"Present","Absent")</f>
        <v>Absent</v>
      </c>
      <c r="T1370" t="str">
        <f t="shared" ref="T1370" si="2609">IF(OR(Q1372&lt;41,Q1373&lt;41),"Ct&lt;41",IF(OR(Q1372&gt;41,Q1373&gt;41),"Ct&gt;41","No Ct"))</f>
        <v>Ct&lt;41</v>
      </c>
      <c r="V1370" t="str">
        <f t="shared" ref="V1370" si="2610">G1370&amp;"_"&amp;I1370&amp;"_"&amp;R1370&amp;"_"&amp;S1370&amp;"_"&amp;T1370</f>
        <v>DL2022046_cypcar_Invalid_Absent_Ct&lt;41</v>
      </c>
      <c r="X1370">
        <f t="shared" ref="X1370" si="2611">O1370</f>
        <v>0</v>
      </c>
      <c r="Y1370">
        <f t="shared" ref="Y1370" si="2612">P1371</f>
        <v>0</v>
      </c>
      <c r="Z1370">
        <f t="shared" ref="Z1370" si="2613">Q1372+Q1373</f>
        <v>0</v>
      </c>
    </row>
    <row r="1371" spans="1:26" x14ac:dyDescent="0.25">
      <c r="A1371" t="s">
        <v>63</v>
      </c>
      <c r="B1371" t="s">
        <v>51</v>
      </c>
      <c r="C1371" t="s">
        <v>467</v>
      </c>
      <c r="D1371" t="s">
        <v>25</v>
      </c>
      <c r="E1371" t="s">
        <v>39</v>
      </c>
      <c r="F1371" t="s">
        <v>716</v>
      </c>
      <c r="G1371" t="str">
        <f t="shared" si="2555"/>
        <v>DL2022046</v>
      </c>
      <c r="H1371" t="str">
        <f t="shared" si="2556"/>
        <v>07</v>
      </c>
      <c r="I1371" t="str">
        <f t="shared" si="2557"/>
        <v>cypcar</v>
      </c>
      <c r="J1371" t="str">
        <f t="shared" si="2558"/>
        <v>NK</v>
      </c>
      <c r="K1371" t="str">
        <f t="shared" si="2559"/>
        <v>NK</v>
      </c>
      <c r="L1371" t="str">
        <f t="shared" si="2560"/>
        <v>true</v>
      </c>
      <c r="N1371" s="7">
        <f t="shared" si="2568"/>
        <v>0</v>
      </c>
      <c r="O1371" s="7" t="str">
        <f t="shared" si="2569"/>
        <v/>
      </c>
      <c r="P1371" s="7">
        <f t="shared" si="2570"/>
        <v>0</v>
      </c>
      <c r="Q1371" s="7" t="str">
        <f t="shared" si="2571"/>
        <v/>
      </c>
    </row>
    <row r="1372" spans="1:26" x14ac:dyDescent="0.25">
      <c r="A1372" t="s">
        <v>88</v>
      </c>
      <c r="B1372" t="s">
        <v>76</v>
      </c>
      <c r="C1372" t="s">
        <v>477</v>
      </c>
      <c r="D1372" t="s">
        <v>25</v>
      </c>
      <c r="E1372" t="s">
        <v>39</v>
      </c>
      <c r="F1372" t="s">
        <v>716</v>
      </c>
      <c r="G1372" t="str">
        <f t="shared" si="2555"/>
        <v>DL2022046</v>
      </c>
      <c r="H1372" t="str">
        <f t="shared" si="2556"/>
        <v>07</v>
      </c>
      <c r="I1372" t="str">
        <f t="shared" si="2557"/>
        <v>cypcar</v>
      </c>
      <c r="J1372" t="str">
        <f t="shared" si="2558"/>
        <v>EP</v>
      </c>
      <c r="K1372" t="str">
        <f t="shared" si="2559"/>
        <v>EP</v>
      </c>
      <c r="L1372" t="str">
        <f t="shared" si="2560"/>
        <v>true</v>
      </c>
      <c r="N1372" s="7">
        <f t="shared" si="2568"/>
        <v>0</v>
      </c>
      <c r="O1372" s="7" t="str">
        <f t="shared" si="2569"/>
        <v/>
      </c>
      <c r="P1372" s="7" t="str">
        <f t="shared" si="2570"/>
        <v/>
      </c>
      <c r="Q1372" s="7">
        <f t="shared" si="2571"/>
        <v>0</v>
      </c>
    </row>
    <row r="1373" spans="1:26" x14ac:dyDescent="0.25">
      <c r="A1373" t="s">
        <v>106</v>
      </c>
      <c r="B1373" t="s">
        <v>76</v>
      </c>
      <c r="C1373" t="s">
        <v>477</v>
      </c>
      <c r="D1373" t="s">
        <v>25</v>
      </c>
      <c r="E1373" t="s">
        <v>39</v>
      </c>
      <c r="F1373" t="s">
        <v>716</v>
      </c>
      <c r="G1373" t="str">
        <f t="shared" si="2555"/>
        <v>DL2022046</v>
      </c>
      <c r="H1373" t="str">
        <f t="shared" si="2556"/>
        <v>07</v>
      </c>
      <c r="I1373" t="str">
        <f t="shared" si="2557"/>
        <v>cypcar</v>
      </c>
      <c r="J1373" t="str">
        <f t="shared" si="2558"/>
        <v>EP</v>
      </c>
      <c r="K1373" t="str">
        <f t="shared" si="2559"/>
        <v>EP</v>
      </c>
      <c r="L1373" t="str">
        <f t="shared" si="2560"/>
        <v>true</v>
      </c>
      <c r="N1373" s="7">
        <f t="shared" si="2568"/>
        <v>0</v>
      </c>
      <c r="O1373" s="7" t="str">
        <f t="shared" si="2569"/>
        <v/>
      </c>
      <c r="P1373" s="7" t="str">
        <f t="shared" si="2570"/>
        <v/>
      </c>
      <c r="Q1373" s="7">
        <f t="shared" si="2571"/>
        <v>0</v>
      </c>
    </row>
    <row r="1374" spans="1:26" x14ac:dyDescent="0.25">
      <c r="A1374" t="s">
        <v>40</v>
      </c>
      <c r="B1374" t="s">
        <v>23</v>
      </c>
      <c r="C1374" t="s">
        <v>458</v>
      </c>
      <c r="D1374" t="s">
        <v>25</v>
      </c>
      <c r="E1374" t="s">
        <v>39</v>
      </c>
      <c r="F1374" t="s">
        <v>716</v>
      </c>
      <c r="G1374" t="str">
        <f t="shared" si="2555"/>
        <v>DL2022046</v>
      </c>
      <c r="H1374" t="str">
        <f t="shared" si="2556"/>
        <v>08</v>
      </c>
      <c r="I1374" t="str">
        <f t="shared" si="2557"/>
        <v>cypcar</v>
      </c>
      <c r="J1374" t="str">
        <f t="shared" si="2558"/>
        <v>PK</v>
      </c>
      <c r="K1374" t="str">
        <f t="shared" si="2559"/>
        <v>PK</v>
      </c>
      <c r="L1374" t="str">
        <f t="shared" si="2560"/>
        <v>true</v>
      </c>
      <c r="N1374" s="7">
        <f t="shared" si="2568"/>
        <v>0</v>
      </c>
      <c r="O1374" s="7">
        <f t="shared" si="2569"/>
        <v>0</v>
      </c>
      <c r="P1374" s="7" t="str">
        <f t="shared" si="2570"/>
        <v/>
      </c>
      <c r="Q1374" s="7" t="str">
        <f t="shared" si="2571"/>
        <v/>
      </c>
      <c r="R1374" t="str">
        <f t="shared" ref="R1374" si="2614">IF(AND(O1374&gt;0,P1375=0),"Valid","Invalid")</f>
        <v>Invalid</v>
      </c>
      <c r="S1374" t="str">
        <f t="shared" ref="S1374" si="2615">IF(OR(Q1376&gt;0,Q1377&gt;0),"Present","Absent")</f>
        <v>Absent</v>
      </c>
      <c r="T1374" t="str">
        <f t="shared" ref="T1374" si="2616">IF(OR(Q1376&lt;41,Q1377&lt;41),"Ct&lt;41",IF(OR(Q1376&gt;41,Q1377&gt;41),"Ct&gt;41","No Ct"))</f>
        <v>Ct&lt;41</v>
      </c>
      <c r="V1374" t="str">
        <f t="shared" ref="V1374" si="2617">G1374&amp;"_"&amp;I1374&amp;"_"&amp;R1374&amp;"_"&amp;S1374&amp;"_"&amp;T1374</f>
        <v>DL2022046_cypcar_Invalid_Absent_Ct&lt;41</v>
      </c>
      <c r="X1374">
        <f t="shared" ref="X1374" si="2618">O1374</f>
        <v>0</v>
      </c>
      <c r="Y1374">
        <f t="shared" ref="Y1374" si="2619">P1375</f>
        <v>0</v>
      </c>
      <c r="Z1374">
        <f t="shared" ref="Z1374" si="2620">Q1376+Q1377</f>
        <v>0</v>
      </c>
    </row>
    <row r="1375" spans="1:26" x14ac:dyDescent="0.25">
      <c r="A1375" t="s">
        <v>65</v>
      </c>
      <c r="B1375" t="s">
        <v>51</v>
      </c>
      <c r="C1375" t="s">
        <v>468</v>
      </c>
      <c r="D1375" t="s">
        <v>25</v>
      </c>
      <c r="E1375" t="s">
        <v>39</v>
      </c>
      <c r="F1375" t="s">
        <v>716</v>
      </c>
      <c r="G1375" t="str">
        <f t="shared" si="2555"/>
        <v>DL2022046</v>
      </c>
      <c r="H1375" t="str">
        <f t="shared" si="2556"/>
        <v>08</v>
      </c>
      <c r="I1375" t="str">
        <f t="shared" si="2557"/>
        <v>cypcar</v>
      </c>
      <c r="J1375" t="str">
        <f t="shared" si="2558"/>
        <v>NK</v>
      </c>
      <c r="K1375" t="str">
        <f t="shared" si="2559"/>
        <v>NK</v>
      </c>
      <c r="L1375" t="str">
        <f t="shared" si="2560"/>
        <v>true</v>
      </c>
      <c r="N1375" s="7">
        <f t="shared" si="2568"/>
        <v>0</v>
      </c>
      <c r="O1375" s="7" t="str">
        <f t="shared" si="2569"/>
        <v/>
      </c>
      <c r="P1375" s="7">
        <f t="shared" si="2570"/>
        <v>0</v>
      </c>
      <c r="Q1375" s="7" t="str">
        <f t="shared" si="2571"/>
        <v/>
      </c>
    </row>
    <row r="1376" spans="1:26" x14ac:dyDescent="0.25">
      <c r="A1376" t="s">
        <v>90</v>
      </c>
      <c r="B1376" t="s">
        <v>76</v>
      </c>
      <c r="C1376" t="s">
        <v>478</v>
      </c>
      <c r="D1376" t="s">
        <v>25</v>
      </c>
      <c r="E1376" t="s">
        <v>39</v>
      </c>
      <c r="F1376" t="s">
        <v>716</v>
      </c>
      <c r="G1376" t="str">
        <f t="shared" si="2555"/>
        <v>DL2022046</v>
      </c>
      <c r="H1376" t="str">
        <f t="shared" si="2556"/>
        <v>08</v>
      </c>
      <c r="I1376" t="str">
        <f t="shared" si="2557"/>
        <v>cypcar</v>
      </c>
      <c r="J1376" t="str">
        <f t="shared" si="2558"/>
        <v>EP</v>
      </c>
      <c r="K1376" t="str">
        <f t="shared" si="2559"/>
        <v>EP</v>
      </c>
      <c r="L1376" t="str">
        <f t="shared" si="2560"/>
        <v>true</v>
      </c>
      <c r="N1376" s="7">
        <f t="shared" si="2568"/>
        <v>0</v>
      </c>
      <c r="O1376" s="7" t="str">
        <f t="shared" si="2569"/>
        <v/>
      </c>
      <c r="P1376" s="7" t="str">
        <f t="shared" si="2570"/>
        <v/>
      </c>
      <c r="Q1376" s="7">
        <f t="shared" si="2571"/>
        <v>0</v>
      </c>
    </row>
    <row r="1377" spans="1:26" x14ac:dyDescent="0.25">
      <c r="A1377" t="s">
        <v>107</v>
      </c>
      <c r="B1377" t="s">
        <v>76</v>
      </c>
      <c r="C1377" t="s">
        <v>478</v>
      </c>
      <c r="D1377" t="s">
        <v>25</v>
      </c>
      <c r="E1377" t="s">
        <v>39</v>
      </c>
      <c r="F1377" t="s">
        <v>716</v>
      </c>
      <c r="G1377" t="str">
        <f t="shared" si="2555"/>
        <v>DL2022046</v>
      </c>
      <c r="H1377" t="str">
        <f t="shared" si="2556"/>
        <v>08</v>
      </c>
      <c r="I1377" t="str">
        <f t="shared" si="2557"/>
        <v>cypcar</v>
      </c>
      <c r="J1377" t="str">
        <f t="shared" si="2558"/>
        <v>EP</v>
      </c>
      <c r="K1377" t="str">
        <f t="shared" si="2559"/>
        <v>EP</v>
      </c>
      <c r="L1377" t="str">
        <f t="shared" si="2560"/>
        <v>true</v>
      </c>
      <c r="N1377" s="7">
        <f t="shared" si="2568"/>
        <v>0</v>
      </c>
      <c r="O1377" s="7" t="str">
        <f t="shared" si="2569"/>
        <v/>
      </c>
      <c r="P1377" s="7" t="str">
        <f t="shared" si="2570"/>
        <v/>
      </c>
      <c r="Q1377" s="7">
        <f t="shared" si="2571"/>
        <v>0</v>
      </c>
    </row>
    <row r="1378" spans="1:26" x14ac:dyDescent="0.25">
      <c r="A1378" t="s">
        <v>42</v>
      </c>
      <c r="B1378" t="s">
        <v>23</v>
      </c>
      <c r="C1378" t="s">
        <v>459</v>
      </c>
      <c r="D1378" t="s">
        <v>25</v>
      </c>
      <c r="E1378">
        <v>36.159999999999997</v>
      </c>
      <c r="F1378" t="s">
        <v>716</v>
      </c>
      <c r="G1378" t="str">
        <f t="shared" si="2555"/>
        <v>DL2022046</v>
      </c>
      <c r="H1378" t="str">
        <f t="shared" si="2556"/>
        <v>09</v>
      </c>
      <c r="I1378" t="str">
        <f t="shared" si="2557"/>
        <v>caraur</v>
      </c>
      <c r="J1378" t="str">
        <f t="shared" si="2558"/>
        <v>PK</v>
      </c>
      <c r="K1378" t="str">
        <f t="shared" si="2559"/>
        <v>PK</v>
      </c>
      <c r="L1378" t="str">
        <f t="shared" si="2560"/>
        <v>true</v>
      </c>
      <c r="N1378" s="7">
        <f t="shared" si="2568"/>
        <v>36.159999999999997</v>
      </c>
      <c r="O1378" s="7">
        <f t="shared" si="2569"/>
        <v>36.159999999999997</v>
      </c>
      <c r="P1378" s="7" t="str">
        <f t="shared" si="2570"/>
        <v/>
      </c>
      <c r="Q1378" s="7" t="str">
        <f t="shared" si="2571"/>
        <v/>
      </c>
      <c r="R1378" t="str">
        <f t="shared" ref="R1378" si="2621">IF(AND(O1378&gt;0,P1379=0),"Valid","Invalid")</f>
        <v>Valid</v>
      </c>
      <c r="S1378" t="str">
        <f t="shared" ref="S1378" si="2622">IF(OR(Q1380&gt;0,Q1381&gt;0),"Present","Absent")</f>
        <v>Absent</v>
      </c>
      <c r="T1378" t="str">
        <f t="shared" ref="T1378" si="2623">IF(OR(Q1380&lt;41,Q1381&lt;41),"Ct&lt;41",IF(OR(Q1380&gt;41,Q1381&gt;41),"Ct&gt;41","No Ct"))</f>
        <v>Ct&lt;41</v>
      </c>
      <c r="V1378" t="str">
        <f t="shared" ref="V1378" si="2624">G1378&amp;"_"&amp;I1378&amp;"_"&amp;R1378&amp;"_"&amp;S1378&amp;"_"&amp;T1378</f>
        <v>DL2022046_caraur_Valid_Absent_Ct&lt;41</v>
      </c>
      <c r="X1378">
        <f t="shared" ref="X1378" si="2625">O1378</f>
        <v>36.159999999999997</v>
      </c>
      <c r="Y1378">
        <f t="shared" ref="Y1378" si="2626">P1379</f>
        <v>0</v>
      </c>
      <c r="Z1378">
        <f t="shared" ref="Z1378" si="2627">Q1380+Q1381</f>
        <v>0</v>
      </c>
    </row>
    <row r="1379" spans="1:26" x14ac:dyDescent="0.25">
      <c r="A1379" t="s">
        <v>67</v>
      </c>
      <c r="B1379" t="s">
        <v>51</v>
      </c>
      <c r="C1379" t="s">
        <v>469</v>
      </c>
      <c r="D1379" t="s">
        <v>25</v>
      </c>
      <c r="E1379" t="s">
        <v>39</v>
      </c>
      <c r="F1379" t="s">
        <v>716</v>
      </c>
      <c r="G1379" t="str">
        <f t="shared" si="2555"/>
        <v>DL2022046</v>
      </c>
      <c r="H1379" t="str">
        <f t="shared" si="2556"/>
        <v>09</v>
      </c>
      <c r="I1379" t="str">
        <f t="shared" si="2557"/>
        <v>caraur</v>
      </c>
      <c r="J1379" t="str">
        <f t="shared" si="2558"/>
        <v>NK</v>
      </c>
      <c r="K1379" t="str">
        <f t="shared" si="2559"/>
        <v>NK</v>
      </c>
      <c r="L1379" t="str">
        <f t="shared" si="2560"/>
        <v>true</v>
      </c>
      <c r="N1379" s="7">
        <f t="shared" si="2568"/>
        <v>0</v>
      </c>
      <c r="O1379" s="7" t="str">
        <f t="shared" si="2569"/>
        <v/>
      </c>
      <c r="P1379" s="7">
        <f t="shared" si="2570"/>
        <v>0</v>
      </c>
      <c r="Q1379" s="7" t="str">
        <f t="shared" si="2571"/>
        <v/>
      </c>
    </row>
    <row r="1380" spans="1:26" x14ac:dyDescent="0.25">
      <c r="A1380" t="s">
        <v>92</v>
      </c>
      <c r="B1380" t="s">
        <v>76</v>
      </c>
      <c r="C1380" t="s">
        <v>479</v>
      </c>
      <c r="D1380" t="s">
        <v>25</v>
      </c>
      <c r="E1380" t="s">
        <v>39</v>
      </c>
      <c r="F1380" t="s">
        <v>716</v>
      </c>
      <c r="G1380" t="str">
        <f t="shared" si="2555"/>
        <v>DL2022046</v>
      </c>
      <c r="H1380" t="str">
        <f t="shared" si="2556"/>
        <v>09</v>
      </c>
      <c r="I1380" t="str">
        <f t="shared" si="2557"/>
        <v>caraur</v>
      </c>
      <c r="J1380" t="str">
        <f t="shared" si="2558"/>
        <v>EP</v>
      </c>
      <c r="K1380" t="str">
        <f t="shared" si="2559"/>
        <v>EP</v>
      </c>
      <c r="L1380" t="str">
        <f t="shared" si="2560"/>
        <v>true</v>
      </c>
      <c r="N1380" s="7">
        <f t="shared" si="2568"/>
        <v>0</v>
      </c>
      <c r="O1380" s="7" t="str">
        <f t="shared" si="2569"/>
        <v/>
      </c>
      <c r="P1380" s="7" t="str">
        <f t="shared" si="2570"/>
        <v/>
      </c>
      <c r="Q1380" s="7">
        <f t="shared" si="2571"/>
        <v>0</v>
      </c>
    </row>
    <row r="1381" spans="1:26" x14ac:dyDescent="0.25">
      <c r="A1381" t="s">
        <v>108</v>
      </c>
      <c r="B1381" t="s">
        <v>76</v>
      </c>
      <c r="C1381" t="s">
        <v>479</v>
      </c>
      <c r="D1381" t="s">
        <v>25</v>
      </c>
      <c r="E1381" t="s">
        <v>39</v>
      </c>
      <c r="F1381" t="s">
        <v>716</v>
      </c>
      <c r="G1381" t="str">
        <f t="shared" si="2555"/>
        <v>DL2022046</v>
      </c>
      <c r="H1381" t="str">
        <f t="shared" si="2556"/>
        <v>09</v>
      </c>
      <c r="I1381" t="str">
        <f t="shared" si="2557"/>
        <v>caraur</v>
      </c>
      <c r="J1381" t="str">
        <f t="shared" si="2558"/>
        <v>EP</v>
      </c>
      <c r="K1381" t="str">
        <f t="shared" si="2559"/>
        <v>EP</v>
      </c>
      <c r="L1381" t="str">
        <f t="shared" si="2560"/>
        <v>true</v>
      </c>
      <c r="N1381" s="7">
        <f t="shared" si="2568"/>
        <v>0</v>
      </c>
      <c r="O1381" s="7" t="str">
        <f t="shared" si="2569"/>
        <v/>
      </c>
      <c r="P1381" s="7" t="str">
        <f t="shared" si="2570"/>
        <v/>
      </c>
      <c r="Q1381" s="7">
        <f t="shared" si="2571"/>
        <v>0</v>
      </c>
    </row>
    <row r="1382" spans="1:26" x14ac:dyDescent="0.25">
      <c r="A1382" t="s">
        <v>44</v>
      </c>
      <c r="B1382" t="s">
        <v>23</v>
      </c>
      <c r="C1382" t="s">
        <v>460</v>
      </c>
      <c r="D1382" t="s">
        <v>25</v>
      </c>
      <c r="E1382" t="s">
        <v>39</v>
      </c>
      <c r="F1382" t="s">
        <v>716</v>
      </c>
      <c r="G1382" t="str">
        <f t="shared" si="2555"/>
        <v>DL2022046</v>
      </c>
      <c r="H1382" t="str">
        <f t="shared" si="2556"/>
        <v>10</v>
      </c>
      <c r="I1382" t="str">
        <f t="shared" si="2557"/>
        <v>caraur</v>
      </c>
      <c r="J1382" t="str">
        <f t="shared" si="2558"/>
        <v>PK</v>
      </c>
      <c r="K1382" t="str">
        <f t="shared" si="2559"/>
        <v>PK</v>
      </c>
      <c r="L1382" t="str">
        <f t="shared" si="2560"/>
        <v>true</v>
      </c>
      <c r="N1382" s="7">
        <f t="shared" si="2568"/>
        <v>0</v>
      </c>
      <c r="O1382" s="7">
        <f t="shared" si="2569"/>
        <v>0</v>
      </c>
      <c r="P1382" s="7" t="str">
        <f t="shared" si="2570"/>
        <v/>
      </c>
      <c r="Q1382" s="7" t="str">
        <f t="shared" si="2571"/>
        <v/>
      </c>
      <c r="R1382" t="str">
        <f t="shared" ref="R1382" si="2628">IF(AND(O1382&gt;0,P1383=0),"Valid","Invalid")</f>
        <v>Invalid</v>
      </c>
      <c r="S1382" t="str">
        <f t="shared" ref="S1382" si="2629">IF(OR(Q1384&gt;0,Q1385&gt;0),"Present","Absent")</f>
        <v>Absent</v>
      </c>
      <c r="T1382" t="str">
        <f t="shared" ref="T1382" si="2630">IF(OR(Q1384&lt;41,Q1385&lt;41),"Ct&lt;41",IF(OR(Q1384&gt;41,Q1385&gt;41),"Ct&gt;41","No Ct"))</f>
        <v>Ct&lt;41</v>
      </c>
      <c r="V1382" t="str">
        <f t="shared" ref="V1382" si="2631">G1382&amp;"_"&amp;I1382&amp;"_"&amp;R1382&amp;"_"&amp;S1382&amp;"_"&amp;T1382</f>
        <v>DL2022046_caraur_Invalid_Absent_Ct&lt;41</v>
      </c>
      <c r="X1382">
        <f t="shared" ref="X1382" si="2632">O1382</f>
        <v>0</v>
      </c>
      <c r="Y1382">
        <f t="shared" ref="Y1382" si="2633">P1383</f>
        <v>0</v>
      </c>
      <c r="Z1382">
        <f t="shared" ref="Z1382" si="2634">Q1384+Q1385</f>
        <v>0</v>
      </c>
    </row>
    <row r="1383" spans="1:26" x14ac:dyDescent="0.25">
      <c r="A1383" t="s">
        <v>69</v>
      </c>
      <c r="B1383" t="s">
        <v>51</v>
      </c>
      <c r="C1383" t="s">
        <v>470</v>
      </c>
      <c r="D1383" t="s">
        <v>25</v>
      </c>
      <c r="E1383" t="s">
        <v>39</v>
      </c>
      <c r="F1383" t="s">
        <v>716</v>
      </c>
      <c r="G1383" t="str">
        <f t="shared" si="2555"/>
        <v>DL2022046</v>
      </c>
      <c r="H1383" t="str">
        <f t="shared" si="2556"/>
        <v>10</v>
      </c>
      <c r="I1383" t="str">
        <f t="shared" si="2557"/>
        <v>caraur</v>
      </c>
      <c r="J1383" t="str">
        <f t="shared" si="2558"/>
        <v>NK</v>
      </c>
      <c r="K1383" t="str">
        <f t="shared" si="2559"/>
        <v>NK</v>
      </c>
      <c r="L1383" t="str">
        <f t="shared" si="2560"/>
        <v>true</v>
      </c>
      <c r="N1383" s="7">
        <f t="shared" si="2568"/>
        <v>0</v>
      </c>
      <c r="O1383" s="7" t="str">
        <f t="shared" si="2569"/>
        <v/>
      </c>
      <c r="P1383" s="7">
        <f t="shared" si="2570"/>
        <v>0</v>
      </c>
      <c r="Q1383" s="7" t="str">
        <f t="shared" si="2571"/>
        <v/>
      </c>
    </row>
    <row r="1384" spans="1:26" x14ac:dyDescent="0.25">
      <c r="A1384" t="s">
        <v>94</v>
      </c>
      <c r="B1384" t="s">
        <v>76</v>
      </c>
      <c r="C1384" t="s">
        <v>480</v>
      </c>
      <c r="D1384" t="s">
        <v>25</v>
      </c>
      <c r="E1384" t="s">
        <v>39</v>
      </c>
      <c r="F1384" t="s">
        <v>716</v>
      </c>
      <c r="G1384" t="str">
        <f t="shared" si="2555"/>
        <v>DL2022046</v>
      </c>
      <c r="H1384" t="str">
        <f t="shared" si="2556"/>
        <v>10</v>
      </c>
      <c r="I1384" t="str">
        <f t="shared" si="2557"/>
        <v>caraur</v>
      </c>
      <c r="J1384" t="str">
        <f t="shared" si="2558"/>
        <v>EP</v>
      </c>
      <c r="K1384" t="str">
        <f t="shared" si="2559"/>
        <v>EP</v>
      </c>
      <c r="L1384" t="str">
        <f t="shared" si="2560"/>
        <v>true</v>
      </c>
      <c r="N1384" s="7">
        <f t="shared" si="2568"/>
        <v>0</v>
      </c>
      <c r="O1384" s="7" t="str">
        <f t="shared" si="2569"/>
        <v/>
      </c>
      <c r="P1384" s="7" t="str">
        <f t="shared" si="2570"/>
        <v/>
      </c>
      <c r="Q1384" s="7">
        <f t="shared" si="2571"/>
        <v>0</v>
      </c>
    </row>
    <row r="1385" spans="1:26" x14ac:dyDescent="0.25">
      <c r="A1385" t="s">
        <v>109</v>
      </c>
      <c r="B1385" t="s">
        <v>76</v>
      </c>
      <c r="C1385" t="s">
        <v>480</v>
      </c>
      <c r="D1385" t="s">
        <v>25</v>
      </c>
      <c r="E1385" t="s">
        <v>39</v>
      </c>
      <c r="F1385" t="s">
        <v>716</v>
      </c>
      <c r="G1385" t="str">
        <f t="shared" si="2555"/>
        <v>DL2022046</v>
      </c>
      <c r="H1385" t="str">
        <f t="shared" si="2556"/>
        <v>10</v>
      </c>
      <c r="I1385" t="str">
        <f t="shared" si="2557"/>
        <v>caraur</v>
      </c>
      <c r="J1385" t="str">
        <f t="shared" si="2558"/>
        <v>EP</v>
      </c>
      <c r="K1385" t="str">
        <f t="shared" si="2559"/>
        <v>EP</v>
      </c>
      <c r="L1385" t="str">
        <f t="shared" si="2560"/>
        <v>true</v>
      </c>
      <c r="N1385" s="7">
        <f t="shared" si="2568"/>
        <v>0</v>
      </c>
      <c r="O1385" s="7" t="str">
        <f t="shared" si="2569"/>
        <v/>
      </c>
      <c r="P1385" s="7" t="str">
        <f t="shared" si="2570"/>
        <v/>
      </c>
      <c r="Q1385" s="7">
        <f t="shared" si="2571"/>
        <v>0</v>
      </c>
    </row>
    <row r="1386" spans="1:26" x14ac:dyDescent="0.25">
      <c r="A1386" t="s">
        <v>46</v>
      </c>
      <c r="B1386" t="s">
        <v>23</v>
      </c>
      <c r="C1386" t="s">
        <v>461</v>
      </c>
      <c r="D1386" t="s">
        <v>25</v>
      </c>
      <c r="E1386">
        <v>32.340000000000003</v>
      </c>
      <c r="F1386" t="s">
        <v>716</v>
      </c>
      <c r="G1386" t="str">
        <f t="shared" si="2555"/>
        <v>DL2022046</v>
      </c>
      <c r="H1386" t="str">
        <f t="shared" si="2556"/>
        <v>11</v>
      </c>
      <c r="I1386" t="str">
        <f t="shared" si="2557"/>
        <v>angang</v>
      </c>
      <c r="J1386" t="str">
        <f t="shared" si="2558"/>
        <v>PK</v>
      </c>
      <c r="K1386" t="str">
        <f t="shared" si="2559"/>
        <v>PK</v>
      </c>
      <c r="L1386" t="str">
        <f t="shared" si="2560"/>
        <v>true</v>
      </c>
      <c r="N1386" s="7">
        <f t="shared" si="2568"/>
        <v>32.340000000000003</v>
      </c>
      <c r="O1386" s="7">
        <f t="shared" si="2569"/>
        <v>32.340000000000003</v>
      </c>
      <c r="P1386" s="7" t="str">
        <f t="shared" si="2570"/>
        <v/>
      </c>
      <c r="Q1386" s="7" t="str">
        <f t="shared" si="2571"/>
        <v/>
      </c>
      <c r="R1386" t="str">
        <f t="shared" ref="R1386" si="2635">IF(AND(O1386&gt;0,P1387=0),"Valid","Invalid")</f>
        <v>Valid</v>
      </c>
      <c r="S1386" t="str">
        <f t="shared" ref="S1386" si="2636">IF(OR(Q1388&gt;0,Q1389&gt;0),"Present","Absent")</f>
        <v>Absent</v>
      </c>
      <c r="T1386" t="str">
        <f t="shared" ref="T1386" si="2637">IF(OR(Q1388&lt;41,Q1389&lt;41),"Ct&lt;41",IF(OR(Q1388&gt;41,Q1389&gt;41),"Ct&gt;41","No Ct"))</f>
        <v>Ct&lt;41</v>
      </c>
      <c r="V1386" t="str">
        <f t="shared" ref="V1386" si="2638">G1386&amp;"_"&amp;I1386&amp;"_"&amp;R1386&amp;"_"&amp;S1386&amp;"_"&amp;T1386</f>
        <v>DL2022046_angang_Valid_Absent_Ct&lt;41</v>
      </c>
      <c r="X1386">
        <f t="shared" ref="X1386" si="2639">O1386</f>
        <v>32.340000000000003</v>
      </c>
      <c r="Y1386">
        <f t="shared" ref="Y1386" si="2640">P1387</f>
        <v>0</v>
      </c>
      <c r="Z1386">
        <f t="shared" ref="Z1386" si="2641">Q1388+Q1389</f>
        <v>0</v>
      </c>
    </row>
    <row r="1387" spans="1:26" x14ac:dyDescent="0.25">
      <c r="A1387" t="s">
        <v>71</v>
      </c>
      <c r="B1387" t="s">
        <v>51</v>
      </c>
      <c r="C1387" t="s">
        <v>471</v>
      </c>
      <c r="D1387" t="s">
        <v>25</v>
      </c>
      <c r="E1387" t="s">
        <v>39</v>
      </c>
      <c r="F1387" t="s">
        <v>716</v>
      </c>
      <c r="G1387" t="str">
        <f t="shared" si="2555"/>
        <v>DL2022046</v>
      </c>
      <c r="H1387" t="str">
        <f t="shared" si="2556"/>
        <v>11</v>
      </c>
      <c r="I1387" t="str">
        <f t="shared" si="2557"/>
        <v>angang</v>
      </c>
      <c r="J1387" t="str">
        <f t="shared" si="2558"/>
        <v>NK</v>
      </c>
      <c r="K1387" t="str">
        <f t="shared" si="2559"/>
        <v>NK</v>
      </c>
      <c r="L1387" t="str">
        <f t="shared" si="2560"/>
        <v>true</v>
      </c>
      <c r="N1387" s="7">
        <f t="shared" si="2568"/>
        <v>0</v>
      </c>
      <c r="O1387" s="7" t="str">
        <f t="shared" si="2569"/>
        <v/>
      </c>
      <c r="P1387" s="7">
        <f t="shared" si="2570"/>
        <v>0</v>
      </c>
      <c r="Q1387" s="7" t="str">
        <f t="shared" si="2571"/>
        <v/>
      </c>
    </row>
    <row r="1388" spans="1:26" x14ac:dyDescent="0.25">
      <c r="A1388" t="s">
        <v>96</v>
      </c>
      <c r="B1388" t="s">
        <v>76</v>
      </c>
      <c r="C1388" t="s">
        <v>481</v>
      </c>
      <c r="D1388" t="s">
        <v>25</v>
      </c>
      <c r="E1388" t="s">
        <v>39</v>
      </c>
      <c r="F1388" t="s">
        <v>716</v>
      </c>
      <c r="G1388" t="str">
        <f t="shared" si="2555"/>
        <v>DL2022046</v>
      </c>
      <c r="H1388" t="str">
        <f t="shared" si="2556"/>
        <v>11</v>
      </c>
      <c r="I1388" t="str">
        <f t="shared" si="2557"/>
        <v>angang</v>
      </c>
      <c r="J1388" t="str">
        <f t="shared" si="2558"/>
        <v>EP</v>
      </c>
      <c r="K1388" t="str">
        <f t="shared" si="2559"/>
        <v>EP</v>
      </c>
      <c r="L1388" t="str">
        <f t="shared" si="2560"/>
        <v>true</v>
      </c>
      <c r="N1388" s="7">
        <f t="shared" si="2568"/>
        <v>0</v>
      </c>
      <c r="O1388" s="7" t="str">
        <f t="shared" si="2569"/>
        <v/>
      </c>
      <c r="P1388" s="7" t="str">
        <f t="shared" si="2570"/>
        <v/>
      </c>
      <c r="Q1388" s="7">
        <f t="shared" si="2571"/>
        <v>0</v>
      </c>
    </row>
    <row r="1389" spans="1:26" x14ac:dyDescent="0.25">
      <c r="A1389" t="s">
        <v>110</v>
      </c>
      <c r="B1389" t="s">
        <v>76</v>
      </c>
      <c r="C1389" t="s">
        <v>481</v>
      </c>
      <c r="D1389" t="s">
        <v>25</v>
      </c>
      <c r="E1389" t="s">
        <v>39</v>
      </c>
      <c r="F1389" t="s">
        <v>716</v>
      </c>
      <c r="G1389" t="str">
        <f t="shared" si="2555"/>
        <v>DL2022046</v>
      </c>
      <c r="H1389" t="str">
        <f t="shared" si="2556"/>
        <v>11</v>
      </c>
      <c r="I1389" t="str">
        <f t="shared" si="2557"/>
        <v>angang</v>
      </c>
      <c r="J1389" t="str">
        <f t="shared" si="2558"/>
        <v>EP</v>
      </c>
      <c r="K1389" t="str">
        <f t="shared" si="2559"/>
        <v>EP</v>
      </c>
      <c r="L1389" t="str">
        <f t="shared" si="2560"/>
        <v>true</v>
      </c>
      <c r="N1389" s="7">
        <f t="shared" si="2568"/>
        <v>0</v>
      </c>
      <c r="O1389" s="7" t="str">
        <f t="shared" si="2569"/>
        <v/>
      </c>
      <c r="P1389" s="7" t="str">
        <f t="shared" si="2570"/>
        <v/>
      </c>
      <c r="Q1389" s="7">
        <f t="shared" si="2571"/>
        <v>0</v>
      </c>
    </row>
    <row r="1390" spans="1:26" x14ac:dyDescent="0.25">
      <c r="A1390" t="s">
        <v>48</v>
      </c>
      <c r="B1390" t="s">
        <v>23</v>
      </c>
      <c r="C1390" t="s">
        <v>462</v>
      </c>
      <c r="D1390" t="s">
        <v>25</v>
      </c>
      <c r="E1390">
        <v>29.49</v>
      </c>
      <c r="F1390" t="s">
        <v>716</v>
      </c>
      <c r="G1390" t="str">
        <f t="shared" si="2555"/>
        <v>DL2022046</v>
      </c>
      <c r="H1390" t="str">
        <f t="shared" si="2556"/>
        <v>12</v>
      </c>
      <c r="I1390" t="str">
        <f t="shared" si="2557"/>
        <v>angang</v>
      </c>
      <c r="J1390" t="str">
        <f t="shared" si="2558"/>
        <v>PK</v>
      </c>
      <c r="K1390" t="str">
        <f t="shared" si="2559"/>
        <v>PK</v>
      </c>
      <c r="L1390" t="str">
        <f t="shared" si="2560"/>
        <v>true</v>
      </c>
      <c r="N1390" s="7">
        <f t="shared" si="2568"/>
        <v>29.49</v>
      </c>
      <c r="O1390" s="7">
        <f t="shared" si="2569"/>
        <v>29.49</v>
      </c>
      <c r="P1390" s="7" t="str">
        <f t="shared" si="2570"/>
        <v/>
      </c>
      <c r="Q1390" s="7" t="str">
        <f t="shared" si="2571"/>
        <v/>
      </c>
      <c r="R1390" t="str">
        <f t="shared" ref="R1390" si="2642">IF(AND(O1390&gt;0,P1391=0),"Valid","Invalid")</f>
        <v>Valid</v>
      </c>
      <c r="S1390" t="str">
        <f t="shared" ref="S1390" si="2643">IF(OR(Q1392&gt;0,Q1393&gt;0),"Present","Absent")</f>
        <v>Absent</v>
      </c>
      <c r="T1390" t="str">
        <f t="shared" ref="T1390" si="2644">IF(OR(Q1392&lt;41,Q1393&lt;41),"Ct&lt;41",IF(OR(Q1392&gt;41,Q1393&gt;41),"Ct&gt;41","No Ct"))</f>
        <v>Ct&lt;41</v>
      </c>
      <c r="V1390" t="str">
        <f t="shared" ref="V1390" si="2645">G1390&amp;"_"&amp;I1390&amp;"_"&amp;R1390&amp;"_"&amp;S1390&amp;"_"&amp;T1390</f>
        <v>DL2022046_angang_Valid_Absent_Ct&lt;41</v>
      </c>
      <c r="X1390">
        <f t="shared" ref="X1390" si="2646">O1390</f>
        <v>29.49</v>
      </c>
      <c r="Y1390">
        <f t="shared" ref="Y1390" si="2647">P1391</f>
        <v>0</v>
      </c>
      <c r="Z1390">
        <f t="shared" ref="Z1390" si="2648">Q1392+Q1393</f>
        <v>0</v>
      </c>
    </row>
    <row r="1391" spans="1:26" x14ac:dyDescent="0.25">
      <c r="A1391" t="s">
        <v>73</v>
      </c>
      <c r="B1391" t="s">
        <v>51</v>
      </c>
      <c r="C1391" t="s">
        <v>472</v>
      </c>
      <c r="D1391" t="s">
        <v>25</v>
      </c>
      <c r="E1391" t="s">
        <v>39</v>
      </c>
      <c r="F1391" t="s">
        <v>716</v>
      </c>
      <c r="G1391" t="str">
        <f t="shared" si="2555"/>
        <v>DL2022046</v>
      </c>
      <c r="H1391" t="str">
        <f t="shared" si="2556"/>
        <v>12</v>
      </c>
      <c r="I1391" t="str">
        <f t="shared" si="2557"/>
        <v>angang</v>
      </c>
      <c r="J1391" t="str">
        <f t="shared" si="2558"/>
        <v>NK</v>
      </c>
      <c r="K1391" t="str">
        <f t="shared" si="2559"/>
        <v>NK</v>
      </c>
      <c r="L1391" t="str">
        <f t="shared" si="2560"/>
        <v>true</v>
      </c>
      <c r="N1391" s="7">
        <f t="shared" si="2568"/>
        <v>0</v>
      </c>
      <c r="O1391" s="7" t="str">
        <f t="shared" si="2569"/>
        <v/>
      </c>
      <c r="P1391" s="7">
        <f t="shared" si="2570"/>
        <v>0</v>
      </c>
      <c r="Q1391" s="7" t="str">
        <f t="shared" si="2571"/>
        <v/>
      </c>
    </row>
    <row r="1392" spans="1:26" x14ac:dyDescent="0.25">
      <c r="A1392" t="s">
        <v>98</v>
      </c>
      <c r="B1392" t="s">
        <v>76</v>
      </c>
      <c r="C1392" t="s">
        <v>482</v>
      </c>
      <c r="D1392" t="s">
        <v>25</v>
      </c>
      <c r="E1392" t="s">
        <v>39</v>
      </c>
      <c r="F1392" t="s">
        <v>716</v>
      </c>
      <c r="G1392" t="str">
        <f t="shared" si="2555"/>
        <v>DL2022046</v>
      </c>
      <c r="H1392" t="str">
        <f t="shared" si="2556"/>
        <v>12</v>
      </c>
      <c r="I1392" t="str">
        <f t="shared" si="2557"/>
        <v>angang</v>
      </c>
      <c r="J1392" t="str">
        <f t="shared" si="2558"/>
        <v>EP</v>
      </c>
      <c r="K1392" t="str">
        <f t="shared" si="2559"/>
        <v>EP</v>
      </c>
      <c r="L1392" t="str">
        <f t="shared" si="2560"/>
        <v>true</v>
      </c>
      <c r="N1392" s="7">
        <f t="shared" si="2568"/>
        <v>0</v>
      </c>
      <c r="O1392" s="7" t="str">
        <f t="shared" si="2569"/>
        <v/>
      </c>
      <c r="P1392" s="7" t="str">
        <f t="shared" si="2570"/>
        <v/>
      </c>
      <c r="Q1392" s="7">
        <f t="shared" si="2571"/>
        <v>0</v>
      </c>
    </row>
    <row r="1393" spans="1:26" x14ac:dyDescent="0.25">
      <c r="A1393" t="s">
        <v>111</v>
      </c>
      <c r="B1393" t="s">
        <v>76</v>
      </c>
      <c r="C1393" t="s">
        <v>482</v>
      </c>
      <c r="D1393" t="s">
        <v>25</v>
      </c>
      <c r="E1393" t="s">
        <v>39</v>
      </c>
      <c r="F1393" t="s">
        <v>716</v>
      </c>
      <c r="G1393" t="str">
        <f t="shared" si="2555"/>
        <v>DL2022046</v>
      </c>
      <c r="H1393" t="str">
        <f t="shared" si="2556"/>
        <v>12</v>
      </c>
      <c r="I1393" t="str">
        <f t="shared" si="2557"/>
        <v>angang</v>
      </c>
      <c r="J1393" t="str">
        <f t="shared" si="2558"/>
        <v>EP</v>
      </c>
      <c r="K1393" t="str">
        <f t="shared" si="2559"/>
        <v>EP</v>
      </c>
      <c r="L1393" t="str">
        <f t="shared" si="2560"/>
        <v>true</v>
      </c>
      <c r="N1393" s="7">
        <f t="shared" si="2568"/>
        <v>0</v>
      </c>
      <c r="O1393" s="7" t="str">
        <f t="shared" si="2569"/>
        <v/>
      </c>
      <c r="P1393" s="7" t="str">
        <f t="shared" si="2570"/>
        <v/>
      </c>
      <c r="Q1393" s="7">
        <f t="shared" si="2571"/>
        <v>0</v>
      </c>
    </row>
    <row r="1394" spans="1:26" x14ac:dyDescent="0.25">
      <c r="A1394" t="s">
        <v>172</v>
      </c>
      <c r="B1394" t="s">
        <v>23</v>
      </c>
      <c r="C1394" t="s">
        <v>705</v>
      </c>
      <c r="D1394" t="s">
        <v>25</v>
      </c>
      <c r="E1394" t="s">
        <v>39</v>
      </c>
      <c r="F1394" t="s">
        <v>716</v>
      </c>
      <c r="G1394" t="str">
        <f t="shared" si="2555"/>
        <v>DL2022046</v>
      </c>
      <c r="H1394" t="str">
        <f t="shared" si="2556"/>
        <v>13</v>
      </c>
      <c r="I1394" t="str">
        <f t="shared" si="2557"/>
        <v>lisvul</v>
      </c>
      <c r="J1394" t="str">
        <f t="shared" si="2558"/>
        <v>PK</v>
      </c>
      <c r="K1394" t="str">
        <f t="shared" si="2559"/>
        <v>PK</v>
      </c>
      <c r="L1394" t="str">
        <f t="shared" si="2560"/>
        <v>true</v>
      </c>
      <c r="N1394" s="7">
        <f t="shared" si="2568"/>
        <v>0</v>
      </c>
      <c r="O1394" s="7">
        <f t="shared" si="2569"/>
        <v>0</v>
      </c>
      <c r="P1394" s="7" t="str">
        <f t="shared" si="2570"/>
        <v/>
      </c>
      <c r="Q1394" s="7" t="str">
        <f t="shared" si="2571"/>
        <v/>
      </c>
      <c r="R1394" t="str">
        <f t="shared" ref="R1394" si="2649">IF(AND(O1394&gt;0,P1395=0),"Valid","Invalid")</f>
        <v>Invalid</v>
      </c>
      <c r="S1394" t="str">
        <f t="shared" ref="S1394" si="2650">IF(OR(Q1396&gt;0,Q1397&gt;0),"Present","Absent")</f>
        <v>Absent</v>
      </c>
      <c r="T1394" t="str">
        <f t="shared" ref="T1394" si="2651">IF(OR(Q1396&lt;41,Q1397&lt;41),"Ct&lt;41",IF(OR(Q1396&gt;41,Q1397&gt;41),"Ct&gt;41","No Ct"))</f>
        <v>Ct&lt;41</v>
      </c>
      <c r="V1394" t="str">
        <f t="shared" ref="V1394" si="2652">G1394&amp;"_"&amp;I1394&amp;"_"&amp;R1394&amp;"_"&amp;S1394&amp;"_"&amp;T1394</f>
        <v>DL2022046_lisvul_Invalid_Absent_Ct&lt;41</v>
      </c>
      <c r="X1394">
        <f t="shared" ref="X1394" si="2653">O1394</f>
        <v>0</v>
      </c>
      <c r="Y1394">
        <f t="shared" ref="Y1394" si="2654">P1395</f>
        <v>0</v>
      </c>
      <c r="Z1394">
        <f t="shared" ref="Z1394" si="2655">Q1396+Q1397</f>
        <v>0</v>
      </c>
    </row>
    <row r="1395" spans="1:26" x14ac:dyDescent="0.25">
      <c r="A1395" t="s">
        <v>148</v>
      </c>
      <c r="B1395" t="s">
        <v>51</v>
      </c>
      <c r="C1395" t="s">
        <v>703</v>
      </c>
      <c r="D1395" t="s">
        <v>25</v>
      </c>
      <c r="E1395" t="s">
        <v>39</v>
      </c>
      <c r="F1395" t="s">
        <v>716</v>
      </c>
      <c r="G1395" t="str">
        <f t="shared" si="2555"/>
        <v>DL2022046</v>
      </c>
      <c r="H1395" t="str">
        <f t="shared" si="2556"/>
        <v>13</v>
      </c>
      <c r="I1395" t="str">
        <f t="shared" si="2557"/>
        <v>lisvul</v>
      </c>
      <c r="J1395" t="str">
        <f t="shared" si="2558"/>
        <v>NK</v>
      </c>
      <c r="K1395" t="str">
        <f t="shared" si="2559"/>
        <v>NK</v>
      </c>
      <c r="L1395" t="str">
        <f t="shared" si="2560"/>
        <v>true</v>
      </c>
      <c r="N1395" s="7">
        <f t="shared" si="2568"/>
        <v>0</v>
      </c>
      <c r="O1395" s="7" t="str">
        <f t="shared" si="2569"/>
        <v/>
      </c>
      <c r="P1395" s="7">
        <f t="shared" si="2570"/>
        <v>0</v>
      </c>
      <c r="Q1395" s="7" t="str">
        <f t="shared" si="2571"/>
        <v/>
      </c>
    </row>
    <row r="1396" spans="1:26" x14ac:dyDescent="0.25">
      <c r="A1396" t="s">
        <v>112</v>
      </c>
      <c r="B1396" t="s">
        <v>76</v>
      </c>
      <c r="C1396" t="s">
        <v>701</v>
      </c>
      <c r="D1396" t="s">
        <v>25</v>
      </c>
      <c r="E1396" t="s">
        <v>39</v>
      </c>
      <c r="F1396" t="s">
        <v>716</v>
      </c>
      <c r="G1396" t="str">
        <f t="shared" si="2555"/>
        <v>DL2022046</v>
      </c>
      <c r="H1396" t="str">
        <f t="shared" si="2556"/>
        <v>13</v>
      </c>
      <c r="I1396" t="str">
        <f t="shared" si="2557"/>
        <v>lisvul</v>
      </c>
      <c r="J1396" t="str">
        <f t="shared" si="2558"/>
        <v>EP</v>
      </c>
      <c r="K1396" t="str">
        <f t="shared" si="2559"/>
        <v>EP</v>
      </c>
      <c r="L1396" t="str">
        <f t="shared" si="2560"/>
        <v>true</v>
      </c>
      <c r="N1396" s="7">
        <f t="shared" si="2568"/>
        <v>0</v>
      </c>
      <c r="O1396" s="7" t="str">
        <f t="shared" si="2569"/>
        <v/>
      </c>
      <c r="P1396" s="7" t="str">
        <f t="shared" si="2570"/>
        <v/>
      </c>
      <c r="Q1396" s="7">
        <f t="shared" si="2571"/>
        <v>0</v>
      </c>
    </row>
    <row r="1397" spans="1:26" x14ac:dyDescent="0.25">
      <c r="A1397" t="s">
        <v>136</v>
      </c>
      <c r="B1397" t="s">
        <v>76</v>
      </c>
      <c r="C1397" t="s">
        <v>701</v>
      </c>
      <c r="D1397" t="s">
        <v>25</v>
      </c>
      <c r="E1397" t="s">
        <v>39</v>
      </c>
      <c r="F1397" t="s">
        <v>716</v>
      </c>
      <c r="G1397" t="str">
        <f t="shared" si="2555"/>
        <v>DL2022046</v>
      </c>
      <c r="H1397" t="str">
        <f t="shared" si="2556"/>
        <v>13</v>
      </c>
      <c r="I1397" t="str">
        <f t="shared" si="2557"/>
        <v>lisvul</v>
      </c>
      <c r="J1397" t="str">
        <f t="shared" si="2558"/>
        <v>EP</v>
      </c>
      <c r="K1397" t="str">
        <f t="shared" si="2559"/>
        <v>EP</v>
      </c>
      <c r="L1397" t="str">
        <f t="shared" si="2560"/>
        <v>true</v>
      </c>
      <c r="N1397" s="7">
        <f t="shared" si="2568"/>
        <v>0</v>
      </c>
      <c r="O1397" s="7" t="str">
        <f t="shared" si="2569"/>
        <v/>
      </c>
      <c r="P1397" s="7" t="str">
        <f t="shared" si="2570"/>
        <v/>
      </c>
      <c r="Q1397" s="7">
        <f t="shared" si="2571"/>
        <v>0</v>
      </c>
    </row>
    <row r="1398" spans="1:26" x14ac:dyDescent="0.25">
      <c r="A1398" t="s">
        <v>174</v>
      </c>
      <c r="B1398" t="s">
        <v>23</v>
      </c>
      <c r="C1398" t="s">
        <v>706</v>
      </c>
      <c r="D1398" t="s">
        <v>25</v>
      </c>
      <c r="E1398">
        <v>48.81</v>
      </c>
      <c r="F1398" t="s">
        <v>716</v>
      </c>
      <c r="G1398" t="str">
        <f t="shared" si="2555"/>
        <v>DL2022046</v>
      </c>
      <c r="H1398" t="str">
        <f t="shared" si="2556"/>
        <v>14</v>
      </c>
      <c r="I1398" t="str">
        <f t="shared" si="2557"/>
        <v>lisvul</v>
      </c>
      <c r="J1398" t="str">
        <f t="shared" si="2558"/>
        <v>PK</v>
      </c>
      <c r="K1398" t="str">
        <f t="shared" si="2559"/>
        <v>PK</v>
      </c>
      <c r="L1398" t="str">
        <f t="shared" si="2560"/>
        <v>true</v>
      </c>
      <c r="N1398" s="7">
        <f t="shared" si="2568"/>
        <v>48.81</v>
      </c>
      <c r="O1398" s="7">
        <f t="shared" si="2569"/>
        <v>48.81</v>
      </c>
      <c r="P1398" s="7" t="str">
        <f t="shared" si="2570"/>
        <v/>
      </c>
      <c r="Q1398" s="7" t="str">
        <f t="shared" si="2571"/>
        <v/>
      </c>
      <c r="R1398" t="str">
        <f t="shared" ref="R1398" si="2656">IF(AND(O1398&gt;0,P1399=0),"Valid","Invalid")</f>
        <v>Invalid</v>
      </c>
      <c r="S1398" t="str">
        <f t="shared" ref="S1398" si="2657">IF(OR(Q1400&gt;0,Q1401&gt;0),"Present","Absent")</f>
        <v>Absent</v>
      </c>
      <c r="T1398" t="str">
        <f t="shared" ref="T1398" si="2658">IF(OR(Q1400&lt;41,Q1401&lt;41),"Ct&lt;41",IF(OR(Q1400&gt;41,Q1401&gt;41),"Ct&gt;41","No Ct"))</f>
        <v>Ct&lt;41</v>
      </c>
      <c r="V1398" t="str">
        <f t="shared" ref="V1398" si="2659">G1398&amp;"_"&amp;I1398&amp;"_"&amp;R1398&amp;"_"&amp;S1398&amp;"_"&amp;T1398</f>
        <v>DL2022046_lisvul_Invalid_Absent_Ct&lt;41</v>
      </c>
      <c r="X1398">
        <f t="shared" ref="X1398" si="2660">O1398</f>
        <v>48.81</v>
      </c>
      <c r="Y1398">
        <f t="shared" ref="Y1398" si="2661">P1399</f>
        <v>47.85</v>
      </c>
      <c r="Z1398">
        <f t="shared" ref="Z1398" si="2662">Q1400+Q1401</f>
        <v>0</v>
      </c>
    </row>
    <row r="1399" spans="1:26" x14ac:dyDescent="0.25">
      <c r="A1399" t="s">
        <v>150</v>
      </c>
      <c r="B1399" t="s">
        <v>51</v>
      </c>
      <c r="C1399" t="s">
        <v>704</v>
      </c>
      <c r="D1399" t="s">
        <v>25</v>
      </c>
      <c r="E1399">
        <v>47.85</v>
      </c>
      <c r="F1399" t="s">
        <v>716</v>
      </c>
      <c r="G1399" t="str">
        <f t="shared" si="2555"/>
        <v>DL2022046</v>
      </c>
      <c r="H1399" t="str">
        <f t="shared" si="2556"/>
        <v>14</v>
      </c>
      <c r="I1399" t="str">
        <f t="shared" si="2557"/>
        <v>lisvul</v>
      </c>
      <c r="J1399" t="str">
        <f t="shared" si="2558"/>
        <v>NK</v>
      </c>
      <c r="K1399" t="str">
        <f t="shared" si="2559"/>
        <v>NK</v>
      </c>
      <c r="L1399" t="str">
        <f t="shared" si="2560"/>
        <v>true</v>
      </c>
      <c r="N1399" s="7">
        <f t="shared" si="2568"/>
        <v>47.85</v>
      </c>
      <c r="O1399" s="7" t="str">
        <f t="shared" si="2569"/>
        <v/>
      </c>
      <c r="P1399" s="7">
        <f t="shared" si="2570"/>
        <v>47.85</v>
      </c>
      <c r="Q1399" s="7" t="str">
        <f t="shared" si="2571"/>
        <v/>
      </c>
    </row>
    <row r="1400" spans="1:26" x14ac:dyDescent="0.25">
      <c r="A1400" t="s">
        <v>114</v>
      </c>
      <c r="B1400" t="s">
        <v>76</v>
      </c>
      <c r="C1400" t="s">
        <v>702</v>
      </c>
      <c r="D1400" t="s">
        <v>25</v>
      </c>
      <c r="E1400" t="s">
        <v>39</v>
      </c>
      <c r="F1400" t="s">
        <v>716</v>
      </c>
      <c r="G1400" t="str">
        <f t="shared" si="2555"/>
        <v>DL2022046</v>
      </c>
      <c r="H1400" t="str">
        <f t="shared" si="2556"/>
        <v>14</v>
      </c>
      <c r="I1400" t="str">
        <f t="shared" si="2557"/>
        <v>lisvul</v>
      </c>
      <c r="J1400" t="str">
        <f t="shared" si="2558"/>
        <v>EP</v>
      </c>
      <c r="K1400" t="str">
        <f t="shared" si="2559"/>
        <v>EP</v>
      </c>
      <c r="L1400" t="str">
        <f t="shared" si="2560"/>
        <v>true</v>
      </c>
      <c r="N1400" s="7">
        <f t="shared" si="2568"/>
        <v>0</v>
      </c>
      <c r="O1400" s="7" t="str">
        <f t="shared" si="2569"/>
        <v/>
      </c>
      <c r="P1400" s="7" t="str">
        <f t="shared" si="2570"/>
        <v/>
      </c>
      <c r="Q1400" s="7">
        <f t="shared" si="2571"/>
        <v>0</v>
      </c>
    </row>
    <row r="1401" spans="1:26" x14ac:dyDescent="0.25">
      <c r="A1401" t="s">
        <v>137</v>
      </c>
      <c r="B1401" t="s">
        <v>76</v>
      </c>
      <c r="C1401" t="s">
        <v>702</v>
      </c>
      <c r="D1401" t="s">
        <v>25</v>
      </c>
      <c r="E1401" t="s">
        <v>39</v>
      </c>
      <c r="F1401" t="s">
        <v>716</v>
      </c>
      <c r="G1401" t="str">
        <f t="shared" si="2555"/>
        <v>DL2022046</v>
      </c>
      <c r="H1401" t="str">
        <f t="shared" si="2556"/>
        <v>14</v>
      </c>
      <c r="I1401" t="str">
        <f t="shared" si="2557"/>
        <v>lisvul</v>
      </c>
      <c r="J1401" t="str">
        <f t="shared" si="2558"/>
        <v>EP</v>
      </c>
      <c r="K1401" t="str">
        <f t="shared" si="2559"/>
        <v>EP</v>
      </c>
      <c r="L1401" t="str">
        <f t="shared" si="2560"/>
        <v>true</v>
      </c>
      <c r="N1401" s="7">
        <f t="shared" si="2568"/>
        <v>0</v>
      </c>
      <c r="O1401" s="7" t="str">
        <f t="shared" si="2569"/>
        <v/>
      </c>
      <c r="P1401" s="7" t="str">
        <f t="shared" si="2570"/>
        <v/>
      </c>
      <c r="Q1401" s="7">
        <f t="shared" si="2571"/>
        <v>0</v>
      </c>
    </row>
    <row r="1402" spans="1:26" x14ac:dyDescent="0.25">
      <c r="A1402" t="s">
        <v>176</v>
      </c>
      <c r="B1402" t="s">
        <v>23</v>
      </c>
      <c r="C1402" t="s">
        <v>509</v>
      </c>
      <c r="D1402" t="s">
        <v>25</v>
      </c>
      <c r="E1402">
        <v>31.8</v>
      </c>
      <c r="F1402" t="s">
        <v>716</v>
      </c>
      <c r="G1402" t="str">
        <f t="shared" si="2555"/>
        <v>DL2022046</v>
      </c>
      <c r="H1402" t="str">
        <f t="shared" si="2556"/>
        <v>15</v>
      </c>
      <c r="I1402" t="str">
        <f t="shared" si="2557"/>
        <v>paclen</v>
      </c>
      <c r="J1402" t="str">
        <f t="shared" si="2558"/>
        <v>PK</v>
      </c>
      <c r="K1402" t="str">
        <f t="shared" si="2559"/>
        <v>PK</v>
      </c>
      <c r="L1402" t="str">
        <f t="shared" si="2560"/>
        <v>true</v>
      </c>
      <c r="N1402" s="7">
        <f t="shared" si="2568"/>
        <v>31.8</v>
      </c>
      <c r="O1402" s="7">
        <f t="shared" si="2569"/>
        <v>31.8</v>
      </c>
      <c r="P1402" s="7" t="str">
        <f t="shared" si="2570"/>
        <v/>
      </c>
      <c r="Q1402" s="7" t="str">
        <f t="shared" si="2571"/>
        <v/>
      </c>
      <c r="R1402" t="str">
        <f t="shared" ref="R1402" si="2663">IF(AND(O1402&gt;0,P1403=0),"Valid","Invalid")</f>
        <v>Invalid</v>
      </c>
      <c r="S1402" t="str">
        <f t="shared" ref="S1402" si="2664">IF(OR(Q1404&gt;0,Q1405&gt;0),"Present","Absent")</f>
        <v>Present</v>
      </c>
      <c r="T1402" t="str">
        <f t="shared" ref="T1402" si="2665">IF(OR(Q1404&lt;41,Q1405&lt;41),"Ct&lt;41",IF(OR(Q1404&gt;41,Q1405&gt;41),"Ct&gt;41","No Ct"))</f>
        <v>Ct&lt;41</v>
      </c>
      <c r="V1402" t="str">
        <f t="shared" ref="V1402" si="2666">G1402&amp;"_"&amp;I1402&amp;"_"&amp;R1402&amp;"_"&amp;S1402&amp;"_"&amp;T1402</f>
        <v>DL2022046_paclen_Invalid_Present_Ct&lt;41</v>
      </c>
      <c r="X1402">
        <f t="shared" ref="X1402" si="2667">O1402</f>
        <v>31.8</v>
      </c>
      <c r="Y1402">
        <f t="shared" ref="Y1402" si="2668">P1403</f>
        <v>34.299999999999997</v>
      </c>
      <c r="Z1402">
        <f t="shared" ref="Z1402" si="2669">Q1404+Q1405</f>
        <v>37.85</v>
      </c>
    </row>
    <row r="1403" spans="1:26" x14ac:dyDescent="0.25">
      <c r="A1403" t="s">
        <v>152</v>
      </c>
      <c r="B1403" t="s">
        <v>51</v>
      </c>
      <c r="C1403" t="s">
        <v>497</v>
      </c>
      <c r="D1403" t="s">
        <v>25</v>
      </c>
      <c r="E1403">
        <v>34.299999999999997</v>
      </c>
      <c r="F1403" t="s">
        <v>716</v>
      </c>
      <c r="G1403" t="str">
        <f t="shared" si="2555"/>
        <v>DL2022046</v>
      </c>
      <c r="H1403" t="str">
        <f t="shared" si="2556"/>
        <v>15</v>
      </c>
      <c r="I1403" t="str">
        <f t="shared" si="2557"/>
        <v>paclen</v>
      </c>
      <c r="J1403" t="str">
        <f t="shared" si="2558"/>
        <v>NK</v>
      </c>
      <c r="K1403" t="str">
        <f t="shared" si="2559"/>
        <v>NK</v>
      </c>
      <c r="L1403" t="str">
        <f t="shared" si="2560"/>
        <v>true</v>
      </c>
      <c r="N1403" s="7">
        <f t="shared" si="2568"/>
        <v>34.299999999999997</v>
      </c>
      <c r="O1403" s="7" t="str">
        <f t="shared" si="2569"/>
        <v/>
      </c>
      <c r="P1403" s="7">
        <f t="shared" si="2570"/>
        <v>34.299999999999997</v>
      </c>
      <c r="Q1403" s="7" t="str">
        <f t="shared" si="2571"/>
        <v/>
      </c>
    </row>
    <row r="1404" spans="1:26" x14ac:dyDescent="0.25">
      <c r="A1404" t="s">
        <v>116</v>
      </c>
      <c r="B1404" t="s">
        <v>76</v>
      </c>
      <c r="C1404" t="s">
        <v>485</v>
      </c>
      <c r="D1404" t="s">
        <v>25</v>
      </c>
      <c r="E1404" t="s">
        <v>39</v>
      </c>
      <c r="F1404" t="s">
        <v>716</v>
      </c>
      <c r="G1404" t="str">
        <f t="shared" si="2555"/>
        <v>DL2022046</v>
      </c>
      <c r="H1404" t="str">
        <f t="shared" si="2556"/>
        <v>15</v>
      </c>
      <c r="I1404" t="str">
        <f t="shared" si="2557"/>
        <v>paclen</v>
      </c>
      <c r="J1404" t="str">
        <f t="shared" si="2558"/>
        <v>EP</v>
      </c>
      <c r="K1404" t="str">
        <f t="shared" si="2559"/>
        <v>EP</v>
      </c>
      <c r="L1404" t="str">
        <f t="shared" si="2560"/>
        <v>true</v>
      </c>
      <c r="N1404" s="7">
        <f t="shared" si="2568"/>
        <v>0</v>
      </c>
      <c r="O1404" s="7" t="str">
        <f t="shared" si="2569"/>
        <v/>
      </c>
      <c r="P1404" s="7" t="str">
        <f t="shared" si="2570"/>
        <v/>
      </c>
      <c r="Q1404" s="7">
        <f t="shared" si="2571"/>
        <v>0</v>
      </c>
    </row>
    <row r="1405" spans="1:26" x14ac:dyDescent="0.25">
      <c r="A1405" t="s">
        <v>138</v>
      </c>
      <c r="B1405" t="s">
        <v>76</v>
      </c>
      <c r="C1405" t="s">
        <v>485</v>
      </c>
      <c r="D1405" t="s">
        <v>25</v>
      </c>
      <c r="E1405">
        <v>37.85</v>
      </c>
      <c r="F1405" t="s">
        <v>716</v>
      </c>
      <c r="G1405" t="str">
        <f t="shared" si="2555"/>
        <v>DL2022046</v>
      </c>
      <c r="H1405" t="str">
        <f t="shared" si="2556"/>
        <v>15</v>
      </c>
      <c r="I1405" t="str">
        <f t="shared" si="2557"/>
        <v>paclen</v>
      </c>
      <c r="J1405" t="str">
        <f t="shared" si="2558"/>
        <v>EP</v>
      </c>
      <c r="K1405" t="str">
        <f t="shared" si="2559"/>
        <v>EP</v>
      </c>
      <c r="L1405" t="str">
        <f t="shared" si="2560"/>
        <v>true</v>
      </c>
      <c r="N1405" s="7">
        <f t="shared" si="2568"/>
        <v>37.85</v>
      </c>
      <c r="O1405" s="7" t="str">
        <f t="shared" si="2569"/>
        <v/>
      </c>
      <c r="P1405" s="7" t="str">
        <f t="shared" si="2570"/>
        <v/>
      </c>
      <c r="Q1405" s="7">
        <f t="shared" si="2571"/>
        <v>37.85</v>
      </c>
    </row>
    <row r="1406" spans="1:26" x14ac:dyDescent="0.25">
      <c r="A1406" t="s">
        <v>178</v>
      </c>
      <c r="B1406" t="s">
        <v>23</v>
      </c>
      <c r="C1406" t="s">
        <v>510</v>
      </c>
      <c r="D1406" t="s">
        <v>25</v>
      </c>
      <c r="E1406" t="s">
        <v>39</v>
      </c>
      <c r="F1406" t="s">
        <v>716</v>
      </c>
      <c r="G1406" t="str">
        <f t="shared" si="2555"/>
        <v>DL2022046</v>
      </c>
      <c r="H1406" t="str">
        <f t="shared" si="2556"/>
        <v>16</v>
      </c>
      <c r="I1406" t="str">
        <f t="shared" si="2557"/>
        <v>paclen</v>
      </c>
      <c r="J1406" t="str">
        <f t="shared" si="2558"/>
        <v>PK</v>
      </c>
      <c r="K1406" t="str">
        <f t="shared" si="2559"/>
        <v>PK</v>
      </c>
      <c r="L1406" t="str">
        <f t="shared" si="2560"/>
        <v>true</v>
      </c>
      <c r="N1406" s="7">
        <f t="shared" si="2568"/>
        <v>0</v>
      </c>
      <c r="O1406" s="7">
        <f t="shared" si="2569"/>
        <v>0</v>
      </c>
      <c r="P1406" s="7" t="str">
        <f t="shared" si="2570"/>
        <v/>
      </c>
      <c r="Q1406" s="7" t="str">
        <f t="shared" si="2571"/>
        <v/>
      </c>
      <c r="R1406" t="str">
        <f t="shared" ref="R1406" si="2670">IF(AND(O1406&gt;0,P1407=0),"Valid","Invalid")</f>
        <v>Invalid</v>
      </c>
      <c r="S1406" t="str">
        <f t="shared" ref="S1406" si="2671">IF(OR(Q1408&gt;0,Q1409&gt;0),"Present","Absent")</f>
        <v>Absent</v>
      </c>
      <c r="T1406" t="str">
        <f t="shared" ref="T1406" si="2672">IF(OR(Q1408&lt;41,Q1409&lt;41),"Ct&lt;41",IF(OR(Q1408&gt;41,Q1409&gt;41),"Ct&gt;41","No Ct"))</f>
        <v>Ct&lt;41</v>
      </c>
      <c r="V1406" t="str">
        <f t="shared" ref="V1406" si="2673">G1406&amp;"_"&amp;I1406&amp;"_"&amp;R1406&amp;"_"&amp;S1406&amp;"_"&amp;T1406</f>
        <v>DL2022046_paclen_Invalid_Absent_Ct&lt;41</v>
      </c>
      <c r="X1406">
        <f t="shared" ref="X1406" si="2674">O1406</f>
        <v>0</v>
      </c>
      <c r="Y1406">
        <f t="shared" ref="Y1406" si="2675">P1407</f>
        <v>0</v>
      </c>
      <c r="Z1406">
        <f t="shared" ref="Z1406" si="2676">Q1408+Q1409</f>
        <v>0</v>
      </c>
    </row>
    <row r="1407" spans="1:26" x14ac:dyDescent="0.25">
      <c r="A1407" t="s">
        <v>154</v>
      </c>
      <c r="B1407" t="s">
        <v>51</v>
      </c>
      <c r="C1407" t="s">
        <v>498</v>
      </c>
      <c r="D1407" t="s">
        <v>25</v>
      </c>
      <c r="E1407" t="s">
        <v>39</v>
      </c>
      <c r="F1407" t="s">
        <v>716</v>
      </c>
      <c r="G1407" t="str">
        <f t="shared" si="2555"/>
        <v>DL2022046</v>
      </c>
      <c r="H1407" t="str">
        <f t="shared" si="2556"/>
        <v>16</v>
      </c>
      <c r="I1407" t="str">
        <f t="shared" si="2557"/>
        <v>paclen</v>
      </c>
      <c r="J1407" t="str">
        <f t="shared" si="2558"/>
        <v>NK</v>
      </c>
      <c r="K1407" t="str">
        <f t="shared" si="2559"/>
        <v>NK</v>
      </c>
      <c r="L1407" t="str">
        <f t="shared" si="2560"/>
        <v>true</v>
      </c>
      <c r="N1407" s="7">
        <f t="shared" si="2568"/>
        <v>0</v>
      </c>
      <c r="O1407" s="7" t="str">
        <f t="shared" si="2569"/>
        <v/>
      </c>
      <c r="P1407" s="7">
        <f t="shared" si="2570"/>
        <v>0</v>
      </c>
      <c r="Q1407" s="7" t="str">
        <f t="shared" si="2571"/>
        <v/>
      </c>
    </row>
    <row r="1408" spans="1:26" x14ac:dyDescent="0.25">
      <c r="A1408" t="s">
        <v>118</v>
      </c>
      <c r="B1408" t="s">
        <v>76</v>
      </c>
      <c r="C1408" t="s">
        <v>486</v>
      </c>
      <c r="D1408" t="s">
        <v>25</v>
      </c>
      <c r="E1408" t="s">
        <v>39</v>
      </c>
      <c r="F1408" t="s">
        <v>716</v>
      </c>
      <c r="G1408" t="str">
        <f t="shared" si="2555"/>
        <v>DL2022046</v>
      </c>
      <c r="H1408" t="str">
        <f t="shared" si="2556"/>
        <v>16</v>
      </c>
      <c r="I1408" t="str">
        <f t="shared" si="2557"/>
        <v>paclen</v>
      </c>
      <c r="J1408" t="str">
        <f t="shared" si="2558"/>
        <v>EP</v>
      </c>
      <c r="K1408" t="str">
        <f t="shared" si="2559"/>
        <v>EP</v>
      </c>
      <c r="L1408" t="str">
        <f t="shared" si="2560"/>
        <v>true</v>
      </c>
      <c r="N1408" s="7">
        <f t="shared" si="2568"/>
        <v>0</v>
      </c>
      <c r="O1408" s="7" t="str">
        <f t="shared" si="2569"/>
        <v/>
      </c>
      <c r="P1408" s="7" t="str">
        <f t="shared" si="2570"/>
        <v/>
      </c>
      <c r="Q1408" s="7">
        <f t="shared" si="2571"/>
        <v>0</v>
      </c>
    </row>
    <row r="1409" spans="1:26" x14ac:dyDescent="0.25">
      <c r="A1409" t="s">
        <v>139</v>
      </c>
      <c r="B1409" t="s">
        <v>76</v>
      </c>
      <c r="C1409" t="s">
        <v>486</v>
      </c>
      <c r="D1409" t="s">
        <v>25</v>
      </c>
      <c r="E1409" t="s">
        <v>39</v>
      </c>
      <c r="F1409" t="s">
        <v>716</v>
      </c>
      <c r="G1409" t="str">
        <f t="shared" si="2555"/>
        <v>DL2022046</v>
      </c>
      <c r="H1409" t="str">
        <f t="shared" si="2556"/>
        <v>16</v>
      </c>
      <c r="I1409" t="str">
        <f t="shared" si="2557"/>
        <v>paclen</v>
      </c>
      <c r="J1409" t="str">
        <f t="shared" si="2558"/>
        <v>EP</v>
      </c>
      <c r="K1409" t="str">
        <f t="shared" si="2559"/>
        <v>EP</v>
      </c>
      <c r="L1409" t="str">
        <f t="shared" si="2560"/>
        <v>true</v>
      </c>
      <c r="N1409" s="7">
        <f t="shared" si="2568"/>
        <v>0</v>
      </c>
      <c r="O1409" s="7" t="str">
        <f t="shared" si="2569"/>
        <v/>
      </c>
      <c r="P1409" s="7" t="str">
        <f t="shared" si="2570"/>
        <v/>
      </c>
      <c r="Q1409" s="7">
        <f t="shared" si="2571"/>
        <v>0</v>
      </c>
    </row>
    <row r="1410" spans="1:26" x14ac:dyDescent="0.25">
      <c r="A1410" t="s">
        <v>180</v>
      </c>
      <c r="B1410" t="s">
        <v>23</v>
      </c>
      <c r="C1410" t="s">
        <v>511</v>
      </c>
      <c r="D1410" t="s">
        <v>25</v>
      </c>
      <c r="E1410">
        <v>32.76</v>
      </c>
      <c r="F1410" t="s">
        <v>716</v>
      </c>
      <c r="G1410" t="str">
        <f t="shared" ref="G1410:G1473" si="2677">MID(F1410,10,9)</f>
        <v>DL2022046</v>
      </c>
      <c r="H1410" t="str">
        <f t="shared" ref="H1410:H1473" si="2678">LEFT(C1410,2)</f>
        <v>17</v>
      </c>
      <c r="I1410" t="str">
        <f t="shared" ref="I1410:I1473" si="2679">MID(C1410,4,6)</f>
        <v>ponlep</v>
      </c>
      <c r="J1410" t="str">
        <f t="shared" ref="J1410:J1473" si="2680">RIGHT(C1410,2)</f>
        <v>PK</v>
      </c>
      <c r="K1410" t="str">
        <f t="shared" ref="K1410:K1473" si="2681">IF(TRIM(B1410)="Standard","PK",IF(TRIM(B1410)="NTC","NK",IF(TRIM(B1410)="Unknown","EP")))</f>
        <v>PK</v>
      </c>
      <c r="L1410" t="str">
        <f t="shared" ref="L1410:L1473" si="2682">IF(J1410=K1410,"true","false")</f>
        <v>true</v>
      </c>
      <c r="N1410" s="7">
        <f t="shared" si="2568"/>
        <v>32.76</v>
      </c>
      <c r="O1410" s="7">
        <f t="shared" si="2569"/>
        <v>32.76</v>
      </c>
      <c r="P1410" s="7" t="str">
        <f t="shared" si="2570"/>
        <v/>
      </c>
      <c r="Q1410" s="7" t="str">
        <f t="shared" si="2571"/>
        <v/>
      </c>
      <c r="R1410" t="str">
        <f t="shared" ref="R1410" si="2683">IF(AND(O1410&gt;0,P1411=0),"Valid","Invalid")</f>
        <v>Valid</v>
      </c>
      <c r="S1410" t="str">
        <f t="shared" ref="S1410" si="2684">IF(OR(Q1412&gt;0,Q1413&gt;0),"Present","Absent")</f>
        <v>Absent</v>
      </c>
      <c r="T1410" t="str">
        <f t="shared" ref="T1410" si="2685">IF(OR(Q1412&lt;41,Q1413&lt;41),"Ct&lt;41",IF(OR(Q1412&gt;41,Q1413&gt;41),"Ct&gt;41","No Ct"))</f>
        <v>Ct&lt;41</v>
      </c>
      <c r="V1410" t="str">
        <f t="shared" ref="V1410" si="2686">G1410&amp;"_"&amp;I1410&amp;"_"&amp;R1410&amp;"_"&amp;S1410&amp;"_"&amp;T1410</f>
        <v>DL2022046_ponlep_Valid_Absent_Ct&lt;41</v>
      </c>
      <c r="X1410">
        <f t="shared" ref="X1410" si="2687">O1410</f>
        <v>32.76</v>
      </c>
      <c r="Y1410">
        <f t="shared" ref="Y1410" si="2688">P1411</f>
        <v>0</v>
      </c>
      <c r="Z1410">
        <f t="shared" ref="Z1410" si="2689">Q1412+Q1413</f>
        <v>0</v>
      </c>
    </row>
    <row r="1411" spans="1:26" x14ac:dyDescent="0.25">
      <c r="A1411" t="s">
        <v>156</v>
      </c>
      <c r="B1411" t="s">
        <v>51</v>
      </c>
      <c r="C1411" t="s">
        <v>499</v>
      </c>
      <c r="D1411" t="s">
        <v>25</v>
      </c>
      <c r="E1411" t="s">
        <v>39</v>
      </c>
      <c r="F1411" t="s">
        <v>716</v>
      </c>
      <c r="G1411" t="str">
        <f t="shared" si="2677"/>
        <v>DL2022046</v>
      </c>
      <c r="H1411" t="str">
        <f t="shared" si="2678"/>
        <v>17</v>
      </c>
      <c r="I1411" t="str">
        <f t="shared" si="2679"/>
        <v>ponlep</v>
      </c>
      <c r="J1411" t="str">
        <f t="shared" si="2680"/>
        <v>NK</v>
      </c>
      <c r="K1411" t="str">
        <f t="shared" si="2681"/>
        <v>NK</v>
      </c>
      <c r="L1411" t="str">
        <f t="shared" si="2682"/>
        <v>true</v>
      </c>
      <c r="N1411" s="7">
        <f t="shared" ref="N1411:N1474" si="2690">IF(TRIM(E1411)="No Cq",0,E1411)</f>
        <v>0</v>
      </c>
      <c r="O1411" s="7" t="str">
        <f t="shared" ref="O1411:O1474" si="2691">IF(TRIM(B1411)="Standard",N1411,"")</f>
        <v/>
      </c>
      <c r="P1411" s="7">
        <f t="shared" ref="P1411:P1474" si="2692">IF(TRIM(B1411)="NTC",N1411,"")</f>
        <v>0</v>
      </c>
      <c r="Q1411" s="7" t="str">
        <f t="shared" ref="Q1411:Q1474" si="2693">IF(TRIM(B1411)="Unknown",N1411,"")</f>
        <v/>
      </c>
    </row>
    <row r="1412" spans="1:26" x14ac:dyDescent="0.25">
      <c r="A1412" t="s">
        <v>120</v>
      </c>
      <c r="B1412" t="s">
        <v>76</v>
      </c>
      <c r="C1412" t="s">
        <v>487</v>
      </c>
      <c r="D1412" t="s">
        <v>25</v>
      </c>
      <c r="E1412" t="s">
        <v>39</v>
      </c>
      <c r="F1412" t="s">
        <v>716</v>
      </c>
      <c r="G1412" t="str">
        <f t="shared" si="2677"/>
        <v>DL2022046</v>
      </c>
      <c r="H1412" t="str">
        <f t="shared" si="2678"/>
        <v>17</v>
      </c>
      <c r="I1412" t="str">
        <f t="shared" si="2679"/>
        <v>ponlep</v>
      </c>
      <c r="J1412" t="str">
        <f t="shared" si="2680"/>
        <v>EP</v>
      </c>
      <c r="K1412" t="str">
        <f t="shared" si="2681"/>
        <v>EP</v>
      </c>
      <c r="L1412" t="str">
        <f t="shared" si="2682"/>
        <v>true</v>
      </c>
      <c r="N1412" s="7">
        <f t="shared" si="2690"/>
        <v>0</v>
      </c>
      <c r="O1412" s="7" t="str">
        <f t="shared" si="2691"/>
        <v/>
      </c>
      <c r="P1412" s="7" t="str">
        <f t="shared" si="2692"/>
        <v/>
      </c>
      <c r="Q1412" s="7">
        <f t="shared" si="2693"/>
        <v>0</v>
      </c>
    </row>
    <row r="1413" spans="1:26" x14ac:dyDescent="0.25">
      <c r="A1413" t="s">
        <v>140</v>
      </c>
      <c r="B1413" t="s">
        <v>76</v>
      </c>
      <c r="C1413" t="s">
        <v>487</v>
      </c>
      <c r="D1413" t="s">
        <v>25</v>
      </c>
      <c r="E1413" t="s">
        <v>39</v>
      </c>
      <c r="F1413" t="s">
        <v>716</v>
      </c>
      <c r="G1413" t="str">
        <f t="shared" si="2677"/>
        <v>DL2022046</v>
      </c>
      <c r="H1413" t="str">
        <f t="shared" si="2678"/>
        <v>17</v>
      </c>
      <c r="I1413" t="str">
        <f t="shared" si="2679"/>
        <v>ponlep</v>
      </c>
      <c r="J1413" t="str">
        <f t="shared" si="2680"/>
        <v>EP</v>
      </c>
      <c r="K1413" t="str">
        <f t="shared" si="2681"/>
        <v>EP</v>
      </c>
      <c r="L1413" t="str">
        <f t="shared" si="2682"/>
        <v>true</v>
      </c>
      <c r="N1413" s="7">
        <f t="shared" si="2690"/>
        <v>0</v>
      </c>
      <c r="O1413" s="7" t="str">
        <f t="shared" si="2691"/>
        <v/>
      </c>
      <c r="P1413" s="7" t="str">
        <f t="shared" si="2692"/>
        <v/>
      </c>
      <c r="Q1413" s="7">
        <f t="shared" si="2693"/>
        <v>0</v>
      </c>
    </row>
    <row r="1414" spans="1:26" x14ac:dyDescent="0.25">
      <c r="A1414" t="s">
        <v>182</v>
      </c>
      <c r="B1414" t="s">
        <v>23</v>
      </c>
      <c r="C1414" t="s">
        <v>512</v>
      </c>
      <c r="D1414" t="s">
        <v>25</v>
      </c>
      <c r="E1414" t="s">
        <v>39</v>
      </c>
      <c r="F1414" t="s">
        <v>716</v>
      </c>
      <c r="G1414" t="str">
        <f t="shared" si="2677"/>
        <v>DL2022046</v>
      </c>
      <c r="H1414" t="str">
        <f t="shared" si="2678"/>
        <v>18</v>
      </c>
      <c r="I1414" t="str">
        <f t="shared" si="2679"/>
        <v>ponlep</v>
      </c>
      <c r="J1414" t="str">
        <f t="shared" si="2680"/>
        <v>PK</v>
      </c>
      <c r="K1414" t="str">
        <f t="shared" si="2681"/>
        <v>PK</v>
      </c>
      <c r="L1414" t="str">
        <f t="shared" si="2682"/>
        <v>true</v>
      </c>
      <c r="N1414" s="7">
        <f t="shared" si="2690"/>
        <v>0</v>
      </c>
      <c r="O1414" s="7">
        <f t="shared" si="2691"/>
        <v>0</v>
      </c>
      <c r="P1414" s="7" t="str">
        <f t="shared" si="2692"/>
        <v/>
      </c>
      <c r="Q1414" s="7" t="str">
        <f t="shared" si="2693"/>
        <v/>
      </c>
      <c r="R1414" t="str">
        <f t="shared" ref="R1414" si="2694">IF(AND(O1414&gt;0,P1415=0),"Valid","Invalid")</f>
        <v>Invalid</v>
      </c>
      <c r="S1414" t="str">
        <f t="shared" ref="S1414" si="2695">IF(OR(Q1416&gt;0,Q1417&gt;0),"Present","Absent")</f>
        <v>Absent</v>
      </c>
      <c r="T1414" t="str">
        <f t="shared" ref="T1414" si="2696">IF(OR(Q1416&lt;41,Q1417&lt;41),"Ct&lt;41",IF(OR(Q1416&gt;41,Q1417&gt;41),"Ct&gt;41","No Ct"))</f>
        <v>Ct&lt;41</v>
      </c>
      <c r="V1414" t="str">
        <f t="shared" ref="V1414" si="2697">G1414&amp;"_"&amp;I1414&amp;"_"&amp;R1414&amp;"_"&amp;S1414&amp;"_"&amp;T1414</f>
        <v>DL2022046_ponlep_Invalid_Absent_Ct&lt;41</v>
      </c>
      <c r="X1414">
        <f t="shared" ref="X1414" si="2698">O1414</f>
        <v>0</v>
      </c>
      <c r="Y1414">
        <f t="shared" ref="Y1414" si="2699">P1415</f>
        <v>0</v>
      </c>
      <c r="Z1414">
        <f t="shared" ref="Z1414" si="2700">Q1416+Q1417</f>
        <v>0</v>
      </c>
    </row>
    <row r="1415" spans="1:26" x14ac:dyDescent="0.25">
      <c r="A1415" t="s">
        <v>158</v>
      </c>
      <c r="B1415" t="s">
        <v>51</v>
      </c>
      <c r="C1415" t="s">
        <v>500</v>
      </c>
      <c r="D1415" t="s">
        <v>25</v>
      </c>
      <c r="E1415" t="s">
        <v>39</v>
      </c>
      <c r="F1415" t="s">
        <v>716</v>
      </c>
      <c r="G1415" t="str">
        <f t="shared" si="2677"/>
        <v>DL2022046</v>
      </c>
      <c r="H1415" t="str">
        <f t="shared" si="2678"/>
        <v>18</v>
      </c>
      <c r="I1415" t="str">
        <f t="shared" si="2679"/>
        <v>ponlep</v>
      </c>
      <c r="J1415" t="str">
        <f t="shared" si="2680"/>
        <v>NK</v>
      </c>
      <c r="K1415" t="str">
        <f t="shared" si="2681"/>
        <v>NK</v>
      </c>
      <c r="L1415" t="str">
        <f t="shared" si="2682"/>
        <v>true</v>
      </c>
      <c r="N1415" s="7">
        <f t="shared" si="2690"/>
        <v>0</v>
      </c>
      <c r="O1415" s="7" t="str">
        <f t="shared" si="2691"/>
        <v/>
      </c>
      <c r="P1415" s="7">
        <f t="shared" si="2692"/>
        <v>0</v>
      </c>
      <c r="Q1415" s="7" t="str">
        <f t="shared" si="2693"/>
        <v/>
      </c>
    </row>
    <row r="1416" spans="1:26" x14ac:dyDescent="0.25">
      <c r="A1416" t="s">
        <v>122</v>
      </c>
      <c r="B1416" t="s">
        <v>76</v>
      </c>
      <c r="C1416" t="s">
        <v>488</v>
      </c>
      <c r="D1416" t="s">
        <v>25</v>
      </c>
      <c r="E1416" t="s">
        <v>39</v>
      </c>
      <c r="F1416" t="s">
        <v>716</v>
      </c>
      <c r="G1416" t="str">
        <f t="shared" si="2677"/>
        <v>DL2022046</v>
      </c>
      <c r="H1416" t="str">
        <f t="shared" si="2678"/>
        <v>18</v>
      </c>
      <c r="I1416" t="str">
        <f t="shared" si="2679"/>
        <v>ponlep</v>
      </c>
      <c r="J1416" t="str">
        <f t="shared" si="2680"/>
        <v>EP</v>
      </c>
      <c r="K1416" t="str">
        <f t="shared" si="2681"/>
        <v>EP</v>
      </c>
      <c r="L1416" t="str">
        <f t="shared" si="2682"/>
        <v>true</v>
      </c>
      <c r="N1416" s="7">
        <f t="shared" si="2690"/>
        <v>0</v>
      </c>
      <c r="O1416" s="7" t="str">
        <f t="shared" si="2691"/>
        <v/>
      </c>
      <c r="P1416" s="7" t="str">
        <f t="shared" si="2692"/>
        <v/>
      </c>
      <c r="Q1416" s="7">
        <f t="shared" si="2693"/>
        <v>0</v>
      </c>
    </row>
    <row r="1417" spans="1:26" x14ac:dyDescent="0.25">
      <c r="A1417" t="s">
        <v>141</v>
      </c>
      <c r="B1417" t="s">
        <v>76</v>
      </c>
      <c r="C1417" t="s">
        <v>488</v>
      </c>
      <c r="D1417" t="s">
        <v>25</v>
      </c>
      <c r="E1417" t="s">
        <v>39</v>
      </c>
      <c r="F1417" t="s">
        <v>716</v>
      </c>
      <c r="G1417" t="str">
        <f t="shared" si="2677"/>
        <v>DL2022046</v>
      </c>
      <c r="H1417" t="str">
        <f t="shared" si="2678"/>
        <v>18</v>
      </c>
      <c r="I1417" t="str">
        <f t="shared" si="2679"/>
        <v>ponlep</v>
      </c>
      <c r="J1417" t="str">
        <f t="shared" si="2680"/>
        <v>EP</v>
      </c>
      <c r="K1417" t="str">
        <f t="shared" si="2681"/>
        <v>EP</v>
      </c>
      <c r="L1417" t="str">
        <f t="shared" si="2682"/>
        <v>true</v>
      </c>
      <c r="N1417" s="7">
        <f t="shared" si="2690"/>
        <v>0</v>
      </c>
      <c r="O1417" s="7" t="str">
        <f t="shared" si="2691"/>
        <v/>
      </c>
      <c r="P1417" s="7" t="str">
        <f t="shared" si="2692"/>
        <v/>
      </c>
      <c r="Q1417" s="7">
        <f t="shared" si="2693"/>
        <v>0</v>
      </c>
    </row>
    <row r="1418" spans="1:26" x14ac:dyDescent="0.25">
      <c r="A1418" t="s">
        <v>184</v>
      </c>
      <c r="B1418" t="s">
        <v>23</v>
      </c>
      <c r="C1418" t="s">
        <v>513</v>
      </c>
      <c r="D1418" t="s">
        <v>25</v>
      </c>
      <c r="E1418">
        <v>26.38</v>
      </c>
      <c r="F1418" t="s">
        <v>716</v>
      </c>
      <c r="G1418" t="str">
        <f t="shared" si="2677"/>
        <v>DL2022046</v>
      </c>
      <c r="H1418" t="str">
        <f t="shared" si="2678"/>
        <v>19</v>
      </c>
      <c r="I1418" t="str">
        <f t="shared" si="2679"/>
        <v>erisin</v>
      </c>
      <c r="J1418" t="str">
        <f t="shared" si="2680"/>
        <v>PK</v>
      </c>
      <c r="K1418" t="str">
        <f t="shared" si="2681"/>
        <v>PK</v>
      </c>
      <c r="L1418" t="str">
        <f t="shared" si="2682"/>
        <v>true</v>
      </c>
      <c r="N1418" s="7">
        <f t="shared" si="2690"/>
        <v>26.38</v>
      </c>
      <c r="O1418" s="7">
        <f t="shared" si="2691"/>
        <v>26.38</v>
      </c>
      <c r="P1418" s="7" t="str">
        <f t="shared" si="2692"/>
        <v/>
      </c>
      <c r="Q1418" s="7" t="str">
        <f t="shared" si="2693"/>
        <v/>
      </c>
      <c r="R1418" t="str">
        <f t="shared" ref="R1418" si="2701">IF(AND(O1418&gt;0,P1419=0),"Valid","Invalid")</f>
        <v>Valid</v>
      </c>
      <c r="S1418" t="str">
        <f t="shared" ref="S1418" si="2702">IF(OR(Q1420&gt;0,Q1421&gt;0),"Present","Absent")</f>
        <v>Absent</v>
      </c>
      <c r="T1418" t="str">
        <f t="shared" ref="T1418" si="2703">IF(OR(Q1420&lt;41,Q1421&lt;41),"Ct&lt;41",IF(OR(Q1420&gt;41,Q1421&gt;41),"Ct&gt;41","No Ct"))</f>
        <v>Ct&lt;41</v>
      </c>
      <c r="V1418" t="str">
        <f t="shared" ref="V1418" si="2704">G1418&amp;"_"&amp;I1418&amp;"_"&amp;R1418&amp;"_"&amp;S1418&amp;"_"&amp;T1418</f>
        <v>DL2022046_erisin_Valid_Absent_Ct&lt;41</v>
      </c>
      <c r="X1418">
        <f t="shared" ref="X1418" si="2705">O1418</f>
        <v>26.38</v>
      </c>
      <c r="Y1418">
        <f t="shared" ref="Y1418" si="2706">P1419</f>
        <v>0</v>
      </c>
      <c r="Z1418">
        <f t="shared" ref="Z1418" si="2707">Q1420+Q1421</f>
        <v>0</v>
      </c>
    </row>
    <row r="1419" spans="1:26" x14ac:dyDescent="0.25">
      <c r="A1419" t="s">
        <v>160</v>
      </c>
      <c r="B1419" t="s">
        <v>51</v>
      </c>
      <c r="C1419" t="s">
        <v>501</v>
      </c>
      <c r="D1419" t="s">
        <v>25</v>
      </c>
      <c r="E1419" t="s">
        <v>39</v>
      </c>
      <c r="F1419" t="s">
        <v>716</v>
      </c>
      <c r="G1419" t="str">
        <f t="shared" si="2677"/>
        <v>DL2022046</v>
      </c>
      <c r="H1419" t="str">
        <f t="shared" si="2678"/>
        <v>19</v>
      </c>
      <c r="I1419" t="str">
        <f t="shared" si="2679"/>
        <v>erisin</v>
      </c>
      <c r="J1419" t="str">
        <f t="shared" si="2680"/>
        <v>NK</v>
      </c>
      <c r="K1419" t="str">
        <f t="shared" si="2681"/>
        <v>NK</v>
      </c>
      <c r="L1419" t="str">
        <f t="shared" si="2682"/>
        <v>true</v>
      </c>
      <c r="N1419" s="7">
        <f t="shared" si="2690"/>
        <v>0</v>
      </c>
      <c r="O1419" s="7" t="str">
        <f t="shared" si="2691"/>
        <v/>
      </c>
      <c r="P1419" s="7">
        <f t="shared" si="2692"/>
        <v>0</v>
      </c>
      <c r="Q1419" s="7" t="str">
        <f t="shared" si="2693"/>
        <v/>
      </c>
    </row>
    <row r="1420" spans="1:26" x14ac:dyDescent="0.25">
      <c r="A1420" t="s">
        <v>124</v>
      </c>
      <c r="B1420" t="s">
        <v>76</v>
      </c>
      <c r="C1420" t="s">
        <v>489</v>
      </c>
      <c r="D1420" t="s">
        <v>25</v>
      </c>
      <c r="E1420" t="s">
        <v>39</v>
      </c>
      <c r="F1420" t="s">
        <v>716</v>
      </c>
      <c r="G1420" t="str">
        <f t="shared" si="2677"/>
        <v>DL2022046</v>
      </c>
      <c r="H1420" t="str">
        <f t="shared" si="2678"/>
        <v>19</v>
      </c>
      <c r="I1420" t="str">
        <f t="shared" si="2679"/>
        <v>erisin</v>
      </c>
      <c r="J1420" t="str">
        <f t="shared" si="2680"/>
        <v>EP</v>
      </c>
      <c r="K1420" t="str">
        <f t="shared" si="2681"/>
        <v>EP</v>
      </c>
      <c r="L1420" t="str">
        <f t="shared" si="2682"/>
        <v>true</v>
      </c>
      <c r="N1420" s="7">
        <f t="shared" si="2690"/>
        <v>0</v>
      </c>
      <c r="O1420" s="7" t="str">
        <f t="shared" si="2691"/>
        <v/>
      </c>
      <c r="P1420" s="7" t="str">
        <f t="shared" si="2692"/>
        <v/>
      </c>
      <c r="Q1420" s="7">
        <f t="shared" si="2693"/>
        <v>0</v>
      </c>
    </row>
    <row r="1421" spans="1:26" x14ac:dyDescent="0.25">
      <c r="A1421" t="s">
        <v>142</v>
      </c>
      <c r="B1421" t="s">
        <v>76</v>
      </c>
      <c r="C1421" t="s">
        <v>489</v>
      </c>
      <c r="D1421" t="s">
        <v>25</v>
      </c>
      <c r="E1421" t="s">
        <v>39</v>
      </c>
      <c r="F1421" t="s">
        <v>716</v>
      </c>
      <c r="G1421" t="str">
        <f t="shared" si="2677"/>
        <v>DL2022046</v>
      </c>
      <c r="H1421" t="str">
        <f t="shared" si="2678"/>
        <v>19</v>
      </c>
      <c r="I1421" t="str">
        <f t="shared" si="2679"/>
        <v>erisin</v>
      </c>
      <c r="J1421" t="str">
        <f t="shared" si="2680"/>
        <v>EP</v>
      </c>
      <c r="K1421" t="str">
        <f t="shared" si="2681"/>
        <v>EP</v>
      </c>
      <c r="L1421" t="str">
        <f t="shared" si="2682"/>
        <v>true</v>
      </c>
      <c r="N1421" s="7">
        <f t="shared" si="2690"/>
        <v>0</v>
      </c>
      <c r="O1421" s="7" t="str">
        <f t="shared" si="2691"/>
        <v/>
      </c>
      <c r="P1421" s="7" t="str">
        <f t="shared" si="2692"/>
        <v/>
      </c>
      <c r="Q1421" s="7">
        <f t="shared" si="2693"/>
        <v>0</v>
      </c>
    </row>
    <row r="1422" spans="1:26" x14ac:dyDescent="0.25">
      <c r="A1422" t="s">
        <v>186</v>
      </c>
      <c r="B1422" t="s">
        <v>23</v>
      </c>
      <c r="C1422" t="s">
        <v>514</v>
      </c>
      <c r="D1422" t="s">
        <v>25</v>
      </c>
      <c r="E1422" t="s">
        <v>39</v>
      </c>
      <c r="F1422" t="s">
        <v>716</v>
      </c>
      <c r="G1422" t="str">
        <f t="shared" si="2677"/>
        <v>DL2022046</v>
      </c>
      <c r="H1422" t="str">
        <f t="shared" si="2678"/>
        <v>20</v>
      </c>
      <c r="I1422" t="str">
        <f t="shared" si="2679"/>
        <v>erisin</v>
      </c>
      <c r="J1422" t="str">
        <f t="shared" si="2680"/>
        <v>PK</v>
      </c>
      <c r="K1422" t="str">
        <f t="shared" si="2681"/>
        <v>PK</v>
      </c>
      <c r="L1422" t="str">
        <f t="shared" si="2682"/>
        <v>true</v>
      </c>
      <c r="N1422" s="7">
        <f t="shared" si="2690"/>
        <v>0</v>
      </c>
      <c r="O1422" s="7">
        <f t="shared" si="2691"/>
        <v>0</v>
      </c>
      <c r="P1422" s="7" t="str">
        <f t="shared" si="2692"/>
        <v/>
      </c>
      <c r="Q1422" s="7" t="str">
        <f t="shared" si="2693"/>
        <v/>
      </c>
      <c r="R1422" t="str">
        <f t="shared" ref="R1422" si="2708">IF(AND(O1422&gt;0,P1423=0),"Valid","Invalid")</f>
        <v>Invalid</v>
      </c>
      <c r="S1422" t="str">
        <f t="shared" ref="S1422" si="2709">IF(OR(Q1424&gt;0,Q1425&gt;0),"Present","Absent")</f>
        <v>Absent</v>
      </c>
      <c r="T1422" t="str">
        <f t="shared" ref="T1422" si="2710">IF(OR(Q1424&lt;41,Q1425&lt;41),"Ct&lt;41",IF(OR(Q1424&gt;41,Q1425&gt;41),"Ct&gt;41","No Ct"))</f>
        <v>Ct&lt;41</v>
      </c>
      <c r="V1422" t="str">
        <f t="shared" ref="V1422" si="2711">G1422&amp;"_"&amp;I1422&amp;"_"&amp;R1422&amp;"_"&amp;S1422&amp;"_"&amp;T1422</f>
        <v>DL2022046_erisin_Invalid_Absent_Ct&lt;41</v>
      </c>
      <c r="X1422">
        <f t="shared" ref="X1422" si="2712">O1422</f>
        <v>0</v>
      </c>
      <c r="Y1422">
        <f t="shared" ref="Y1422" si="2713">P1423</f>
        <v>0</v>
      </c>
      <c r="Z1422">
        <f t="shared" ref="Z1422" si="2714">Q1424+Q1425</f>
        <v>0</v>
      </c>
    </row>
    <row r="1423" spans="1:26" x14ac:dyDescent="0.25">
      <c r="A1423" t="s">
        <v>162</v>
      </c>
      <c r="B1423" t="s">
        <v>51</v>
      </c>
      <c r="C1423" t="s">
        <v>502</v>
      </c>
      <c r="D1423" t="s">
        <v>25</v>
      </c>
      <c r="E1423" t="s">
        <v>39</v>
      </c>
      <c r="F1423" t="s">
        <v>716</v>
      </c>
      <c r="G1423" t="str">
        <f t="shared" si="2677"/>
        <v>DL2022046</v>
      </c>
      <c r="H1423" t="str">
        <f t="shared" si="2678"/>
        <v>20</v>
      </c>
      <c r="I1423" t="str">
        <f t="shared" si="2679"/>
        <v>erisin</v>
      </c>
      <c r="J1423" t="str">
        <f t="shared" si="2680"/>
        <v>NK</v>
      </c>
      <c r="K1423" t="str">
        <f t="shared" si="2681"/>
        <v>NK</v>
      </c>
      <c r="L1423" t="str">
        <f t="shared" si="2682"/>
        <v>true</v>
      </c>
      <c r="N1423" s="7">
        <f t="shared" si="2690"/>
        <v>0</v>
      </c>
      <c r="O1423" s="7" t="str">
        <f t="shared" si="2691"/>
        <v/>
      </c>
      <c r="P1423" s="7">
        <f t="shared" si="2692"/>
        <v>0</v>
      </c>
      <c r="Q1423" s="7" t="str">
        <f t="shared" si="2693"/>
        <v/>
      </c>
    </row>
    <row r="1424" spans="1:26" x14ac:dyDescent="0.25">
      <c r="A1424" t="s">
        <v>126</v>
      </c>
      <c r="B1424" t="s">
        <v>76</v>
      </c>
      <c r="C1424" t="s">
        <v>490</v>
      </c>
      <c r="D1424" t="s">
        <v>25</v>
      </c>
      <c r="E1424" t="s">
        <v>39</v>
      </c>
      <c r="F1424" t="s">
        <v>716</v>
      </c>
      <c r="G1424" t="str">
        <f t="shared" si="2677"/>
        <v>DL2022046</v>
      </c>
      <c r="H1424" t="str">
        <f t="shared" si="2678"/>
        <v>20</v>
      </c>
      <c r="I1424" t="str">
        <f t="shared" si="2679"/>
        <v>erisin</v>
      </c>
      <c r="J1424" t="str">
        <f t="shared" si="2680"/>
        <v>EP</v>
      </c>
      <c r="K1424" t="str">
        <f t="shared" si="2681"/>
        <v>EP</v>
      </c>
      <c r="L1424" t="str">
        <f t="shared" si="2682"/>
        <v>true</v>
      </c>
      <c r="N1424" s="7">
        <f t="shared" si="2690"/>
        <v>0</v>
      </c>
      <c r="O1424" s="7" t="str">
        <f t="shared" si="2691"/>
        <v/>
      </c>
      <c r="P1424" s="7" t="str">
        <f t="shared" si="2692"/>
        <v/>
      </c>
      <c r="Q1424" s="7">
        <f t="shared" si="2693"/>
        <v>0</v>
      </c>
    </row>
    <row r="1425" spans="1:26" x14ac:dyDescent="0.25">
      <c r="A1425" t="s">
        <v>143</v>
      </c>
      <c r="B1425" t="s">
        <v>76</v>
      </c>
      <c r="C1425" t="s">
        <v>490</v>
      </c>
      <c r="D1425" t="s">
        <v>25</v>
      </c>
      <c r="E1425" t="s">
        <v>39</v>
      </c>
      <c r="F1425" t="s">
        <v>716</v>
      </c>
      <c r="G1425" t="str">
        <f t="shared" si="2677"/>
        <v>DL2022046</v>
      </c>
      <c r="H1425" t="str">
        <f t="shared" si="2678"/>
        <v>20</v>
      </c>
      <c r="I1425" t="str">
        <f t="shared" si="2679"/>
        <v>erisin</v>
      </c>
      <c r="J1425" t="str">
        <f t="shared" si="2680"/>
        <v>EP</v>
      </c>
      <c r="K1425" t="str">
        <f t="shared" si="2681"/>
        <v>EP</v>
      </c>
      <c r="L1425" t="str">
        <f t="shared" si="2682"/>
        <v>true</v>
      </c>
      <c r="N1425" s="7">
        <f t="shared" si="2690"/>
        <v>0</v>
      </c>
      <c r="O1425" s="7" t="str">
        <f t="shared" si="2691"/>
        <v/>
      </c>
      <c r="P1425" s="7" t="str">
        <f t="shared" si="2692"/>
        <v/>
      </c>
      <c r="Q1425" s="7">
        <f t="shared" si="2693"/>
        <v>0</v>
      </c>
    </row>
    <row r="1426" spans="1:26" x14ac:dyDescent="0.25">
      <c r="A1426" t="s">
        <v>188</v>
      </c>
      <c r="B1426" t="s">
        <v>23</v>
      </c>
      <c r="C1426" t="s">
        <v>515</v>
      </c>
      <c r="D1426" t="s">
        <v>25</v>
      </c>
      <c r="E1426" t="s">
        <v>39</v>
      </c>
      <c r="F1426" t="s">
        <v>716</v>
      </c>
      <c r="G1426" t="str">
        <f t="shared" si="2677"/>
        <v>DL2022046</v>
      </c>
      <c r="H1426" t="str">
        <f t="shared" si="2678"/>
        <v>21</v>
      </c>
      <c r="I1426" t="str">
        <f t="shared" si="2679"/>
        <v>dytlat</v>
      </c>
      <c r="J1426" t="str">
        <f t="shared" si="2680"/>
        <v>PK</v>
      </c>
      <c r="K1426" t="str">
        <f t="shared" si="2681"/>
        <v>PK</v>
      </c>
      <c r="L1426" t="str">
        <f t="shared" si="2682"/>
        <v>true</v>
      </c>
      <c r="N1426" s="7">
        <f t="shared" si="2690"/>
        <v>0</v>
      </c>
      <c r="O1426" s="7">
        <f t="shared" si="2691"/>
        <v>0</v>
      </c>
      <c r="P1426" s="7" t="str">
        <f t="shared" si="2692"/>
        <v/>
      </c>
      <c r="Q1426" s="7" t="str">
        <f t="shared" si="2693"/>
        <v/>
      </c>
      <c r="R1426" t="str">
        <f t="shared" ref="R1426" si="2715">IF(AND(O1426&gt;0,P1427=0),"Valid","Invalid")</f>
        <v>Invalid</v>
      </c>
      <c r="S1426" t="str">
        <f t="shared" ref="S1426" si="2716">IF(OR(Q1428&gt;0,Q1429&gt;0),"Present","Absent")</f>
        <v>Absent</v>
      </c>
      <c r="T1426" t="str">
        <f t="shared" ref="T1426" si="2717">IF(OR(Q1428&lt;41,Q1429&lt;41),"Ct&lt;41",IF(OR(Q1428&gt;41,Q1429&gt;41),"Ct&gt;41","No Ct"))</f>
        <v>Ct&lt;41</v>
      </c>
      <c r="V1426" t="str">
        <f t="shared" ref="V1426" si="2718">G1426&amp;"_"&amp;I1426&amp;"_"&amp;R1426&amp;"_"&amp;S1426&amp;"_"&amp;T1426</f>
        <v>DL2022046_dytlat_Invalid_Absent_Ct&lt;41</v>
      </c>
      <c r="X1426">
        <f t="shared" ref="X1426" si="2719">O1426</f>
        <v>0</v>
      </c>
      <c r="Y1426">
        <f t="shared" ref="Y1426" si="2720">P1427</f>
        <v>0</v>
      </c>
      <c r="Z1426">
        <f t="shared" ref="Z1426" si="2721">Q1428+Q1429</f>
        <v>0</v>
      </c>
    </row>
    <row r="1427" spans="1:26" x14ac:dyDescent="0.25">
      <c r="A1427" t="s">
        <v>164</v>
      </c>
      <c r="B1427" t="s">
        <v>51</v>
      </c>
      <c r="C1427" t="s">
        <v>503</v>
      </c>
      <c r="D1427" t="s">
        <v>25</v>
      </c>
      <c r="E1427" t="s">
        <v>39</v>
      </c>
      <c r="F1427" t="s">
        <v>716</v>
      </c>
      <c r="G1427" t="str">
        <f t="shared" si="2677"/>
        <v>DL2022046</v>
      </c>
      <c r="H1427" t="str">
        <f t="shared" si="2678"/>
        <v>21</v>
      </c>
      <c r="I1427" t="str">
        <f t="shared" si="2679"/>
        <v>dytlat</v>
      </c>
      <c r="J1427" t="str">
        <f t="shared" si="2680"/>
        <v>NK</v>
      </c>
      <c r="K1427" t="str">
        <f t="shared" si="2681"/>
        <v>NK</v>
      </c>
      <c r="L1427" t="str">
        <f t="shared" si="2682"/>
        <v>true</v>
      </c>
      <c r="N1427" s="7">
        <f t="shared" si="2690"/>
        <v>0</v>
      </c>
      <c r="O1427" s="7" t="str">
        <f t="shared" si="2691"/>
        <v/>
      </c>
      <c r="P1427" s="7">
        <f t="shared" si="2692"/>
        <v>0</v>
      </c>
      <c r="Q1427" s="7" t="str">
        <f t="shared" si="2693"/>
        <v/>
      </c>
    </row>
    <row r="1428" spans="1:26" x14ac:dyDescent="0.25">
      <c r="A1428" t="s">
        <v>128</v>
      </c>
      <c r="B1428" t="s">
        <v>76</v>
      </c>
      <c r="C1428" t="s">
        <v>491</v>
      </c>
      <c r="D1428" t="s">
        <v>25</v>
      </c>
      <c r="E1428" t="s">
        <v>39</v>
      </c>
      <c r="F1428" t="s">
        <v>716</v>
      </c>
      <c r="G1428" t="str">
        <f t="shared" si="2677"/>
        <v>DL2022046</v>
      </c>
      <c r="H1428" t="str">
        <f t="shared" si="2678"/>
        <v>21</v>
      </c>
      <c r="I1428" t="str">
        <f t="shared" si="2679"/>
        <v>dytlat</v>
      </c>
      <c r="J1428" t="str">
        <f t="shared" si="2680"/>
        <v>EP</v>
      </c>
      <c r="K1428" t="str">
        <f t="shared" si="2681"/>
        <v>EP</v>
      </c>
      <c r="L1428" t="str">
        <f t="shared" si="2682"/>
        <v>true</v>
      </c>
      <c r="N1428" s="7">
        <f t="shared" si="2690"/>
        <v>0</v>
      </c>
      <c r="O1428" s="7" t="str">
        <f t="shared" si="2691"/>
        <v/>
      </c>
      <c r="P1428" s="7" t="str">
        <f t="shared" si="2692"/>
        <v/>
      </c>
      <c r="Q1428" s="7">
        <f t="shared" si="2693"/>
        <v>0</v>
      </c>
    </row>
    <row r="1429" spans="1:26" x14ac:dyDescent="0.25">
      <c r="A1429" t="s">
        <v>144</v>
      </c>
      <c r="B1429" t="s">
        <v>76</v>
      </c>
      <c r="C1429" t="s">
        <v>491</v>
      </c>
      <c r="D1429" t="s">
        <v>25</v>
      </c>
      <c r="E1429" t="s">
        <v>39</v>
      </c>
      <c r="F1429" t="s">
        <v>716</v>
      </c>
      <c r="G1429" t="str">
        <f t="shared" si="2677"/>
        <v>DL2022046</v>
      </c>
      <c r="H1429" t="str">
        <f t="shared" si="2678"/>
        <v>21</v>
      </c>
      <c r="I1429" t="str">
        <f t="shared" si="2679"/>
        <v>dytlat</v>
      </c>
      <c r="J1429" t="str">
        <f t="shared" si="2680"/>
        <v>EP</v>
      </c>
      <c r="K1429" t="str">
        <f t="shared" si="2681"/>
        <v>EP</v>
      </c>
      <c r="L1429" t="str">
        <f t="shared" si="2682"/>
        <v>true</v>
      </c>
      <c r="N1429" s="7">
        <f t="shared" si="2690"/>
        <v>0</v>
      </c>
      <c r="O1429" s="7" t="str">
        <f t="shared" si="2691"/>
        <v/>
      </c>
      <c r="P1429" s="7" t="str">
        <f t="shared" si="2692"/>
        <v/>
      </c>
      <c r="Q1429" s="7">
        <f t="shared" si="2693"/>
        <v>0</v>
      </c>
    </row>
    <row r="1430" spans="1:26" x14ac:dyDescent="0.25">
      <c r="A1430" t="s">
        <v>190</v>
      </c>
      <c r="B1430" t="s">
        <v>23</v>
      </c>
      <c r="C1430" t="s">
        <v>516</v>
      </c>
      <c r="D1430" t="s">
        <v>25</v>
      </c>
      <c r="E1430" t="s">
        <v>39</v>
      </c>
      <c r="F1430" t="s">
        <v>716</v>
      </c>
      <c r="G1430" t="str">
        <f t="shared" si="2677"/>
        <v>DL2022046</v>
      </c>
      <c r="H1430" t="str">
        <f t="shared" si="2678"/>
        <v>22</v>
      </c>
      <c r="I1430" t="str">
        <f t="shared" si="2679"/>
        <v>dytlat</v>
      </c>
      <c r="J1430" t="str">
        <f t="shared" si="2680"/>
        <v>PK</v>
      </c>
      <c r="K1430" t="str">
        <f t="shared" si="2681"/>
        <v>PK</v>
      </c>
      <c r="L1430" t="str">
        <f t="shared" si="2682"/>
        <v>true</v>
      </c>
      <c r="N1430" s="7">
        <f t="shared" si="2690"/>
        <v>0</v>
      </c>
      <c r="O1430" s="7">
        <f t="shared" si="2691"/>
        <v>0</v>
      </c>
      <c r="P1430" s="7" t="str">
        <f t="shared" si="2692"/>
        <v/>
      </c>
      <c r="Q1430" s="7" t="str">
        <f t="shared" si="2693"/>
        <v/>
      </c>
      <c r="R1430" t="str">
        <f t="shared" ref="R1430" si="2722">IF(AND(O1430&gt;0,P1431=0),"Valid","Invalid")</f>
        <v>Invalid</v>
      </c>
      <c r="S1430" t="str">
        <f t="shared" ref="S1430" si="2723">IF(OR(Q1432&gt;0,Q1433&gt;0),"Present","Absent")</f>
        <v>Present</v>
      </c>
      <c r="T1430" t="str">
        <f t="shared" ref="T1430" si="2724">IF(OR(Q1432&lt;41,Q1433&lt;41),"Ct&lt;41",IF(OR(Q1432&gt;41,Q1433&gt;41),"Ct&gt;41","No Ct"))</f>
        <v>Ct&lt;41</v>
      </c>
      <c r="V1430" t="str">
        <f t="shared" ref="V1430" si="2725">G1430&amp;"_"&amp;I1430&amp;"_"&amp;R1430&amp;"_"&amp;S1430&amp;"_"&amp;T1430</f>
        <v>DL2022046_dytlat_Invalid_Present_Ct&lt;41</v>
      </c>
      <c r="X1430">
        <f t="shared" ref="X1430" si="2726">O1430</f>
        <v>0</v>
      </c>
      <c r="Y1430">
        <f t="shared" ref="Y1430" si="2727">P1431</f>
        <v>0</v>
      </c>
      <c r="Z1430">
        <f t="shared" ref="Z1430" si="2728">Q1432+Q1433</f>
        <v>23.93</v>
      </c>
    </row>
    <row r="1431" spans="1:26" x14ac:dyDescent="0.25">
      <c r="A1431" t="s">
        <v>166</v>
      </c>
      <c r="B1431" t="s">
        <v>51</v>
      </c>
      <c r="C1431" t="s">
        <v>504</v>
      </c>
      <c r="D1431" t="s">
        <v>25</v>
      </c>
      <c r="E1431" t="s">
        <v>39</v>
      </c>
      <c r="F1431" t="s">
        <v>716</v>
      </c>
      <c r="G1431" t="str">
        <f t="shared" si="2677"/>
        <v>DL2022046</v>
      </c>
      <c r="H1431" t="str">
        <f t="shared" si="2678"/>
        <v>22</v>
      </c>
      <c r="I1431" t="str">
        <f t="shared" si="2679"/>
        <v>dytlat</v>
      </c>
      <c r="J1431" t="str">
        <f t="shared" si="2680"/>
        <v>NK</v>
      </c>
      <c r="K1431" t="str">
        <f t="shared" si="2681"/>
        <v>NK</v>
      </c>
      <c r="L1431" t="str">
        <f t="shared" si="2682"/>
        <v>true</v>
      </c>
      <c r="N1431" s="7">
        <f t="shared" si="2690"/>
        <v>0</v>
      </c>
      <c r="O1431" s="7" t="str">
        <f t="shared" si="2691"/>
        <v/>
      </c>
      <c r="P1431" s="7">
        <f t="shared" si="2692"/>
        <v>0</v>
      </c>
      <c r="Q1431" s="7" t="str">
        <f t="shared" si="2693"/>
        <v/>
      </c>
    </row>
    <row r="1432" spans="1:26" x14ac:dyDescent="0.25">
      <c r="A1432" t="s">
        <v>130</v>
      </c>
      <c r="B1432" t="s">
        <v>76</v>
      </c>
      <c r="C1432" t="s">
        <v>492</v>
      </c>
      <c r="D1432" t="s">
        <v>25</v>
      </c>
      <c r="E1432">
        <v>23.93</v>
      </c>
      <c r="F1432" t="s">
        <v>716</v>
      </c>
      <c r="G1432" t="str">
        <f t="shared" si="2677"/>
        <v>DL2022046</v>
      </c>
      <c r="H1432" t="str">
        <f t="shared" si="2678"/>
        <v>22</v>
      </c>
      <c r="I1432" t="str">
        <f t="shared" si="2679"/>
        <v>dytlat</v>
      </c>
      <c r="J1432" t="str">
        <f t="shared" si="2680"/>
        <v>EP</v>
      </c>
      <c r="K1432" t="str">
        <f t="shared" si="2681"/>
        <v>EP</v>
      </c>
      <c r="L1432" t="str">
        <f t="shared" si="2682"/>
        <v>true</v>
      </c>
      <c r="N1432" s="7">
        <f t="shared" si="2690"/>
        <v>23.93</v>
      </c>
      <c r="O1432" s="7" t="str">
        <f t="shared" si="2691"/>
        <v/>
      </c>
      <c r="P1432" s="7" t="str">
        <f t="shared" si="2692"/>
        <v/>
      </c>
      <c r="Q1432" s="7">
        <f t="shared" si="2693"/>
        <v>23.93</v>
      </c>
    </row>
    <row r="1433" spans="1:26" x14ac:dyDescent="0.25">
      <c r="A1433" t="s">
        <v>145</v>
      </c>
      <c r="B1433" t="s">
        <v>76</v>
      </c>
      <c r="C1433" t="s">
        <v>492</v>
      </c>
      <c r="D1433" t="s">
        <v>25</v>
      </c>
      <c r="E1433" t="s">
        <v>39</v>
      </c>
      <c r="F1433" t="s">
        <v>716</v>
      </c>
      <c r="G1433" t="str">
        <f t="shared" si="2677"/>
        <v>DL2022046</v>
      </c>
      <c r="H1433" t="str">
        <f t="shared" si="2678"/>
        <v>22</v>
      </c>
      <c r="I1433" t="str">
        <f t="shared" si="2679"/>
        <v>dytlat</v>
      </c>
      <c r="J1433" t="str">
        <f t="shared" si="2680"/>
        <v>EP</v>
      </c>
      <c r="K1433" t="str">
        <f t="shared" si="2681"/>
        <v>EP</v>
      </c>
      <c r="L1433" t="str">
        <f t="shared" si="2682"/>
        <v>true</v>
      </c>
      <c r="N1433" s="7">
        <f t="shared" si="2690"/>
        <v>0</v>
      </c>
      <c r="O1433" s="7" t="str">
        <f t="shared" si="2691"/>
        <v/>
      </c>
      <c r="P1433" s="7" t="str">
        <f t="shared" si="2692"/>
        <v/>
      </c>
      <c r="Q1433" s="7">
        <f t="shared" si="2693"/>
        <v>0</v>
      </c>
    </row>
    <row r="1434" spans="1:26" x14ac:dyDescent="0.25">
      <c r="A1434" t="s">
        <v>192</v>
      </c>
      <c r="B1434" t="s">
        <v>23</v>
      </c>
      <c r="C1434" t="s">
        <v>517</v>
      </c>
      <c r="D1434" t="s">
        <v>25</v>
      </c>
      <c r="E1434">
        <v>41.86</v>
      </c>
      <c r="F1434" t="s">
        <v>716</v>
      </c>
      <c r="G1434" t="str">
        <f t="shared" si="2677"/>
        <v>DL2022046</v>
      </c>
      <c r="H1434" t="str">
        <f t="shared" si="2678"/>
        <v>23</v>
      </c>
      <c r="I1434" t="str">
        <f t="shared" si="2679"/>
        <v>lutlut</v>
      </c>
      <c r="J1434" t="str">
        <f t="shared" si="2680"/>
        <v>PK</v>
      </c>
      <c r="K1434" t="str">
        <f t="shared" si="2681"/>
        <v>PK</v>
      </c>
      <c r="L1434" t="str">
        <f t="shared" si="2682"/>
        <v>true</v>
      </c>
      <c r="N1434" s="7">
        <f t="shared" si="2690"/>
        <v>41.86</v>
      </c>
      <c r="O1434" s="7">
        <f t="shared" si="2691"/>
        <v>41.86</v>
      </c>
      <c r="P1434" s="7" t="str">
        <f t="shared" si="2692"/>
        <v/>
      </c>
      <c r="Q1434" s="7" t="str">
        <f t="shared" si="2693"/>
        <v/>
      </c>
      <c r="R1434" t="str">
        <f t="shared" ref="R1434" si="2729">IF(AND(O1434&gt;0,P1435=0),"Valid","Invalid")</f>
        <v>Valid</v>
      </c>
      <c r="S1434" t="str">
        <f t="shared" ref="S1434" si="2730">IF(OR(Q1436&gt;0,Q1437&gt;0),"Present","Absent")</f>
        <v>Absent</v>
      </c>
      <c r="T1434" t="str">
        <f t="shared" ref="T1434" si="2731">IF(OR(Q1436&lt;41,Q1437&lt;41),"Ct&lt;41",IF(OR(Q1436&gt;41,Q1437&gt;41),"Ct&gt;41","No Ct"))</f>
        <v>Ct&lt;41</v>
      </c>
      <c r="V1434" t="str">
        <f t="shared" ref="V1434" si="2732">G1434&amp;"_"&amp;I1434&amp;"_"&amp;R1434&amp;"_"&amp;S1434&amp;"_"&amp;T1434</f>
        <v>DL2022046_lutlut_Valid_Absent_Ct&lt;41</v>
      </c>
      <c r="X1434">
        <f t="shared" ref="X1434" si="2733">O1434</f>
        <v>41.86</v>
      </c>
      <c r="Y1434">
        <f t="shared" ref="Y1434" si="2734">P1435</f>
        <v>0</v>
      </c>
      <c r="Z1434">
        <f t="shared" ref="Z1434" si="2735">Q1436+Q1437</f>
        <v>0</v>
      </c>
    </row>
    <row r="1435" spans="1:26" x14ac:dyDescent="0.25">
      <c r="A1435" t="s">
        <v>168</v>
      </c>
      <c r="B1435" t="s">
        <v>51</v>
      </c>
      <c r="C1435" t="s">
        <v>505</v>
      </c>
      <c r="D1435" t="s">
        <v>25</v>
      </c>
      <c r="E1435" t="s">
        <v>39</v>
      </c>
      <c r="F1435" t="s">
        <v>716</v>
      </c>
      <c r="G1435" t="str">
        <f t="shared" si="2677"/>
        <v>DL2022046</v>
      </c>
      <c r="H1435" t="str">
        <f t="shared" si="2678"/>
        <v>23</v>
      </c>
      <c r="I1435" t="str">
        <f t="shared" si="2679"/>
        <v>lutlut</v>
      </c>
      <c r="J1435" t="str">
        <f t="shared" si="2680"/>
        <v>NK</v>
      </c>
      <c r="K1435" t="str">
        <f t="shared" si="2681"/>
        <v>NK</v>
      </c>
      <c r="L1435" t="str">
        <f t="shared" si="2682"/>
        <v>true</v>
      </c>
      <c r="N1435" s="7">
        <f t="shared" si="2690"/>
        <v>0</v>
      </c>
      <c r="O1435" s="7" t="str">
        <f t="shared" si="2691"/>
        <v/>
      </c>
      <c r="P1435" s="7">
        <f t="shared" si="2692"/>
        <v>0</v>
      </c>
      <c r="Q1435" s="7" t="str">
        <f t="shared" si="2693"/>
        <v/>
      </c>
    </row>
    <row r="1436" spans="1:26" x14ac:dyDescent="0.25">
      <c r="A1436" t="s">
        <v>132</v>
      </c>
      <c r="B1436" t="s">
        <v>76</v>
      </c>
      <c r="C1436" t="s">
        <v>493</v>
      </c>
      <c r="D1436" t="s">
        <v>25</v>
      </c>
      <c r="E1436" t="s">
        <v>39</v>
      </c>
      <c r="F1436" t="s">
        <v>716</v>
      </c>
      <c r="G1436" t="str">
        <f t="shared" si="2677"/>
        <v>DL2022046</v>
      </c>
      <c r="H1436" t="str">
        <f t="shared" si="2678"/>
        <v>23</v>
      </c>
      <c r="I1436" t="str">
        <f t="shared" si="2679"/>
        <v>lutlut</v>
      </c>
      <c r="J1436" t="str">
        <f t="shared" si="2680"/>
        <v>EP</v>
      </c>
      <c r="K1436" t="str">
        <f t="shared" si="2681"/>
        <v>EP</v>
      </c>
      <c r="L1436" t="str">
        <f t="shared" si="2682"/>
        <v>true</v>
      </c>
      <c r="N1436" s="7">
        <f t="shared" si="2690"/>
        <v>0</v>
      </c>
      <c r="O1436" s="7" t="str">
        <f t="shared" si="2691"/>
        <v/>
      </c>
      <c r="P1436" s="7" t="str">
        <f t="shared" si="2692"/>
        <v/>
      </c>
      <c r="Q1436" s="7">
        <f t="shared" si="2693"/>
        <v>0</v>
      </c>
    </row>
    <row r="1437" spans="1:26" x14ac:dyDescent="0.25">
      <c r="A1437" t="s">
        <v>146</v>
      </c>
      <c r="B1437" t="s">
        <v>76</v>
      </c>
      <c r="C1437" t="s">
        <v>493</v>
      </c>
      <c r="D1437" t="s">
        <v>25</v>
      </c>
      <c r="E1437" t="s">
        <v>39</v>
      </c>
      <c r="F1437" t="s">
        <v>716</v>
      </c>
      <c r="G1437" t="str">
        <f t="shared" si="2677"/>
        <v>DL2022046</v>
      </c>
      <c r="H1437" t="str">
        <f t="shared" si="2678"/>
        <v>23</v>
      </c>
      <c r="I1437" t="str">
        <f t="shared" si="2679"/>
        <v>lutlut</v>
      </c>
      <c r="J1437" t="str">
        <f t="shared" si="2680"/>
        <v>EP</v>
      </c>
      <c r="K1437" t="str">
        <f t="shared" si="2681"/>
        <v>EP</v>
      </c>
      <c r="L1437" t="str">
        <f t="shared" si="2682"/>
        <v>true</v>
      </c>
      <c r="N1437" s="7">
        <f t="shared" si="2690"/>
        <v>0</v>
      </c>
      <c r="O1437" s="7" t="str">
        <f t="shared" si="2691"/>
        <v/>
      </c>
      <c r="P1437" s="7" t="str">
        <f t="shared" si="2692"/>
        <v/>
      </c>
      <c r="Q1437" s="7">
        <f t="shared" si="2693"/>
        <v>0</v>
      </c>
    </row>
    <row r="1438" spans="1:26" x14ac:dyDescent="0.25">
      <c r="A1438" t="s">
        <v>194</v>
      </c>
      <c r="B1438" t="s">
        <v>23</v>
      </c>
      <c r="C1438" t="s">
        <v>518</v>
      </c>
      <c r="D1438" t="s">
        <v>25</v>
      </c>
      <c r="E1438">
        <v>34.15</v>
      </c>
      <c r="F1438" t="s">
        <v>716</v>
      </c>
      <c r="G1438" t="str">
        <f t="shared" si="2677"/>
        <v>DL2022046</v>
      </c>
      <c r="H1438" t="str">
        <f t="shared" si="2678"/>
        <v>24</v>
      </c>
      <c r="I1438" t="str">
        <f t="shared" si="2679"/>
        <v>lutlut</v>
      </c>
      <c r="J1438" t="str">
        <f t="shared" si="2680"/>
        <v>PK</v>
      </c>
      <c r="K1438" t="str">
        <f t="shared" si="2681"/>
        <v>PK</v>
      </c>
      <c r="L1438" t="str">
        <f t="shared" si="2682"/>
        <v>true</v>
      </c>
      <c r="N1438" s="7">
        <f t="shared" si="2690"/>
        <v>34.15</v>
      </c>
      <c r="O1438" s="7">
        <f t="shared" si="2691"/>
        <v>34.15</v>
      </c>
      <c r="P1438" s="7" t="str">
        <f t="shared" si="2692"/>
        <v/>
      </c>
      <c r="Q1438" s="7" t="str">
        <f t="shared" si="2693"/>
        <v/>
      </c>
      <c r="R1438" t="str">
        <f t="shared" ref="R1438" si="2736">IF(AND(O1438&gt;0,P1439=0),"Valid","Invalid")</f>
        <v>Valid</v>
      </c>
      <c r="S1438" t="str">
        <f t="shared" ref="S1438" si="2737">IF(OR(Q1440&gt;0,Q1441&gt;0),"Present","Absent")</f>
        <v>Absent</v>
      </c>
      <c r="T1438" t="str">
        <f t="shared" ref="T1438" si="2738">IF(OR(Q1440&lt;41,Q1441&lt;41),"Ct&lt;41",IF(OR(Q1440&gt;41,Q1441&gt;41),"Ct&gt;41","No Ct"))</f>
        <v>Ct&lt;41</v>
      </c>
      <c r="V1438" t="str">
        <f t="shared" ref="V1438" si="2739">G1438&amp;"_"&amp;I1438&amp;"_"&amp;R1438&amp;"_"&amp;S1438&amp;"_"&amp;T1438</f>
        <v>DL2022046_lutlut_Valid_Absent_Ct&lt;41</v>
      </c>
      <c r="X1438">
        <f t="shared" ref="X1438" si="2740">O1438</f>
        <v>34.15</v>
      </c>
      <c r="Y1438">
        <f t="shared" ref="Y1438" si="2741">P1439</f>
        <v>0</v>
      </c>
      <c r="Z1438">
        <f t="shared" ref="Z1438" si="2742">Q1440+Q1441</f>
        <v>0</v>
      </c>
    </row>
    <row r="1439" spans="1:26" x14ac:dyDescent="0.25">
      <c r="A1439" t="s">
        <v>170</v>
      </c>
      <c r="B1439" t="s">
        <v>51</v>
      </c>
      <c r="C1439" t="s">
        <v>506</v>
      </c>
      <c r="D1439" t="s">
        <v>25</v>
      </c>
      <c r="E1439" t="s">
        <v>39</v>
      </c>
      <c r="F1439" t="s">
        <v>716</v>
      </c>
      <c r="G1439" t="str">
        <f t="shared" si="2677"/>
        <v>DL2022046</v>
      </c>
      <c r="H1439" t="str">
        <f t="shared" si="2678"/>
        <v>24</v>
      </c>
      <c r="I1439" t="str">
        <f t="shared" si="2679"/>
        <v>lutlut</v>
      </c>
      <c r="J1439" t="str">
        <f t="shared" si="2680"/>
        <v>NK</v>
      </c>
      <c r="K1439" t="str">
        <f t="shared" si="2681"/>
        <v>NK</v>
      </c>
      <c r="L1439" t="str">
        <f t="shared" si="2682"/>
        <v>true</v>
      </c>
      <c r="N1439" s="7">
        <f t="shared" si="2690"/>
        <v>0</v>
      </c>
      <c r="O1439" s="7" t="str">
        <f t="shared" si="2691"/>
        <v/>
      </c>
      <c r="P1439" s="7">
        <f t="shared" si="2692"/>
        <v>0</v>
      </c>
      <c r="Q1439" s="7" t="str">
        <f t="shared" si="2693"/>
        <v/>
      </c>
    </row>
    <row r="1440" spans="1:26" x14ac:dyDescent="0.25">
      <c r="A1440" t="s">
        <v>134</v>
      </c>
      <c r="B1440" t="s">
        <v>76</v>
      </c>
      <c r="C1440" t="s">
        <v>494</v>
      </c>
      <c r="D1440" t="s">
        <v>25</v>
      </c>
      <c r="E1440" t="s">
        <v>39</v>
      </c>
      <c r="F1440" t="s">
        <v>716</v>
      </c>
      <c r="G1440" t="str">
        <f t="shared" si="2677"/>
        <v>DL2022046</v>
      </c>
      <c r="H1440" t="str">
        <f t="shared" si="2678"/>
        <v>24</v>
      </c>
      <c r="I1440" t="str">
        <f t="shared" si="2679"/>
        <v>lutlut</v>
      </c>
      <c r="J1440" t="str">
        <f t="shared" si="2680"/>
        <v>EP</v>
      </c>
      <c r="K1440" t="str">
        <f t="shared" si="2681"/>
        <v>EP</v>
      </c>
      <c r="L1440" t="str">
        <f t="shared" si="2682"/>
        <v>true</v>
      </c>
      <c r="N1440" s="7">
        <f t="shared" si="2690"/>
        <v>0</v>
      </c>
      <c r="O1440" s="7" t="str">
        <f t="shared" si="2691"/>
        <v/>
      </c>
      <c r="P1440" s="7" t="str">
        <f t="shared" si="2692"/>
        <v/>
      </c>
      <c r="Q1440" s="7">
        <f t="shared" si="2693"/>
        <v>0</v>
      </c>
    </row>
    <row r="1441" spans="1:26" x14ac:dyDescent="0.25">
      <c r="A1441" t="s">
        <v>147</v>
      </c>
      <c r="B1441" t="s">
        <v>76</v>
      </c>
      <c r="C1441" t="s">
        <v>494</v>
      </c>
      <c r="D1441" t="s">
        <v>25</v>
      </c>
      <c r="E1441" t="s">
        <v>39</v>
      </c>
      <c r="F1441" t="s">
        <v>716</v>
      </c>
      <c r="G1441" t="str">
        <f t="shared" si="2677"/>
        <v>DL2022046</v>
      </c>
      <c r="H1441" t="str">
        <f t="shared" si="2678"/>
        <v>24</v>
      </c>
      <c r="I1441" t="str">
        <f t="shared" si="2679"/>
        <v>lutlut</v>
      </c>
      <c r="J1441" t="str">
        <f t="shared" si="2680"/>
        <v>EP</v>
      </c>
      <c r="K1441" t="str">
        <f t="shared" si="2681"/>
        <v>EP</v>
      </c>
      <c r="L1441" t="str">
        <f t="shared" si="2682"/>
        <v>true</v>
      </c>
      <c r="N1441" s="7">
        <f t="shared" si="2690"/>
        <v>0</v>
      </c>
      <c r="O1441" s="7" t="str">
        <f t="shared" si="2691"/>
        <v/>
      </c>
      <c r="P1441" s="7" t="str">
        <f t="shared" si="2692"/>
        <v/>
      </c>
      <c r="Q1441" s="7">
        <f t="shared" si="2693"/>
        <v>0</v>
      </c>
    </row>
    <row r="1442" spans="1:26" x14ac:dyDescent="0.25">
      <c r="A1442" t="s">
        <v>22</v>
      </c>
      <c r="B1442" t="s">
        <v>23</v>
      </c>
      <c r="C1442" t="s">
        <v>24</v>
      </c>
      <c r="D1442" t="s">
        <v>25</v>
      </c>
      <c r="E1442">
        <v>30.27</v>
      </c>
      <c r="F1442" t="s">
        <v>519</v>
      </c>
      <c r="G1442" t="str">
        <f t="shared" si="2677"/>
        <v>DL2022048</v>
      </c>
      <c r="H1442" t="str">
        <f t="shared" si="2678"/>
        <v>01</v>
      </c>
      <c r="I1442" t="str">
        <f t="shared" si="2679"/>
        <v>perflu</v>
      </c>
      <c r="J1442" t="str">
        <f t="shared" si="2680"/>
        <v>PK</v>
      </c>
      <c r="K1442" t="str">
        <f t="shared" si="2681"/>
        <v>PK</v>
      </c>
      <c r="L1442" t="str">
        <f t="shared" si="2682"/>
        <v>true</v>
      </c>
      <c r="N1442" s="7">
        <f t="shared" si="2690"/>
        <v>30.27</v>
      </c>
      <c r="O1442" s="7">
        <f t="shared" si="2691"/>
        <v>30.27</v>
      </c>
      <c r="P1442" s="7" t="str">
        <f t="shared" si="2692"/>
        <v/>
      </c>
      <c r="Q1442" s="7" t="str">
        <f t="shared" si="2693"/>
        <v/>
      </c>
      <c r="R1442" t="str">
        <f t="shared" ref="R1442" si="2743">IF(AND(O1442&gt;0,P1443=0),"Valid","Invalid")</f>
        <v>Valid</v>
      </c>
      <c r="S1442" t="str">
        <f t="shared" ref="S1442" si="2744">IF(OR(Q1444&gt;0,Q1445&gt;0),"Present","Absent")</f>
        <v>Absent</v>
      </c>
      <c r="T1442" t="str">
        <f t="shared" ref="T1442" si="2745">IF(OR(Q1444&lt;41,Q1445&lt;41),"Ct&lt;41",IF(OR(Q1444&gt;41,Q1445&gt;41),"Ct&gt;41","No Ct"))</f>
        <v>Ct&lt;41</v>
      </c>
      <c r="V1442" t="str">
        <f t="shared" ref="V1442" si="2746">G1442&amp;"_"&amp;I1442&amp;"_"&amp;R1442&amp;"_"&amp;S1442&amp;"_"&amp;T1442</f>
        <v>DL2022048_perflu_Valid_Absent_Ct&lt;41</v>
      </c>
      <c r="X1442">
        <f t="shared" ref="X1442" si="2747">O1442</f>
        <v>30.27</v>
      </c>
      <c r="Y1442">
        <f t="shared" ref="Y1442" si="2748">P1443</f>
        <v>0</v>
      </c>
      <c r="Z1442">
        <f t="shared" ref="Z1442" si="2749">Q1444+Q1445</f>
        <v>0</v>
      </c>
    </row>
    <row r="1443" spans="1:26" x14ac:dyDescent="0.25">
      <c r="A1443" t="s">
        <v>50</v>
      </c>
      <c r="B1443" t="s">
        <v>51</v>
      </c>
      <c r="C1443" t="s">
        <v>52</v>
      </c>
      <c r="D1443" t="s">
        <v>25</v>
      </c>
      <c r="E1443" t="s">
        <v>39</v>
      </c>
      <c r="F1443" t="s">
        <v>519</v>
      </c>
      <c r="G1443" t="str">
        <f t="shared" si="2677"/>
        <v>DL2022048</v>
      </c>
      <c r="H1443" t="str">
        <f t="shared" si="2678"/>
        <v>01</v>
      </c>
      <c r="I1443" t="str">
        <f t="shared" si="2679"/>
        <v>perflu</v>
      </c>
      <c r="J1443" t="str">
        <f t="shared" si="2680"/>
        <v>NK</v>
      </c>
      <c r="K1443" t="str">
        <f t="shared" si="2681"/>
        <v>NK</v>
      </c>
      <c r="L1443" t="str">
        <f t="shared" si="2682"/>
        <v>true</v>
      </c>
      <c r="N1443" s="7">
        <f t="shared" si="2690"/>
        <v>0</v>
      </c>
      <c r="O1443" s="7" t="str">
        <f t="shared" si="2691"/>
        <v/>
      </c>
      <c r="P1443" s="7">
        <f t="shared" si="2692"/>
        <v>0</v>
      </c>
      <c r="Q1443" s="7" t="str">
        <f t="shared" si="2693"/>
        <v/>
      </c>
    </row>
    <row r="1444" spans="1:26" x14ac:dyDescent="0.25">
      <c r="A1444" t="s">
        <v>75</v>
      </c>
      <c r="B1444" t="s">
        <v>76</v>
      </c>
      <c r="C1444" t="s">
        <v>77</v>
      </c>
      <c r="D1444" t="s">
        <v>25</v>
      </c>
      <c r="E1444" t="s">
        <v>39</v>
      </c>
      <c r="F1444" t="s">
        <v>519</v>
      </c>
      <c r="G1444" t="str">
        <f t="shared" si="2677"/>
        <v>DL2022048</v>
      </c>
      <c r="H1444" t="str">
        <f t="shared" si="2678"/>
        <v>01</v>
      </c>
      <c r="I1444" t="str">
        <f t="shared" si="2679"/>
        <v>perflu</v>
      </c>
      <c r="J1444" t="str">
        <f t="shared" si="2680"/>
        <v>EP</v>
      </c>
      <c r="K1444" t="str">
        <f t="shared" si="2681"/>
        <v>EP</v>
      </c>
      <c r="L1444" t="str">
        <f t="shared" si="2682"/>
        <v>true</v>
      </c>
      <c r="N1444" s="7">
        <f t="shared" si="2690"/>
        <v>0</v>
      </c>
      <c r="O1444" s="7" t="str">
        <f t="shared" si="2691"/>
        <v/>
      </c>
      <c r="P1444" s="7" t="str">
        <f t="shared" si="2692"/>
        <v/>
      </c>
      <c r="Q1444" s="7">
        <f t="shared" si="2693"/>
        <v>0</v>
      </c>
    </row>
    <row r="1445" spans="1:26" x14ac:dyDescent="0.25">
      <c r="A1445" t="s">
        <v>100</v>
      </c>
      <c r="B1445" t="s">
        <v>76</v>
      </c>
      <c r="C1445" t="s">
        <v>77</v>
      </c>
      <c r="D1445" t="s">
        <v>25</v>
      </c>
      <c r="E1445" t="s">
        <v>39</v>
      </c>
      <c r="F1445" t="s">
        <v>519</v>
      </c>
      <c r="G1445" t="str">
        <f t="shared" si="2677"/>
        <v>DL2022048</v>
      </c>
      <c r="H1445" t="str">
        <f t="shared" si="2678"/>
        <v>01</v>
      </c>
      <c r="I1445" t="str">
        <f t="shared" si="2679"/>
        <v>perflu</v>
      </c>
      <c r="J1445" t="str">
        <f t="shared" si="2680"/>
        <v>EP</v>
      </c>
      <c r="K1445" t="str">
        <f t="shared" si="2681"/>
        <v>EP</v>
      </c>
      <c r="L1445" t="str">
        <f t="shared" si="2682"/>
        <v>true</v>
      </c>
      <c r="N1445" s="7">
        <f t="shared" si="2690"/>
        <v>0</v>
      </c>
      <c r="O1445" s="7" t="str">
        <f t="shared" si="2691"/>
        <v/>
      </c>
      <c r="P1445" s="7" t="str">
        <f t="shared" si="2692"/>
        <v/>
      </c>
      <c r="Q1445" s="7">
        <f t="shared" si="2693"/>
        <v>0</v>
      </c>
    </row>
    <row r="1446" spans="1:26" x14ac:dyDescent="0.25">
      <c r="A1446" t="s">
        <v>27</v>
      </c>
      <c r="B1446" t="s">
        <v>23</v>
      </c>
      <c r="C1446" t="s">
        <v>28</v>
      </c>
      <c r="D1446" t="s">
        <v>25</v>
      </c>
      <c r="E1446">
        <v>31.19</v>
      </c>
      <c r="F1446" t="s">
        <v>519</v>
      </c>
      <c r="G1446" t="str">
        <f t="shared" si="2677"/>
        <v>DL2022048</v>
      </c>
      <c r="H1446" t="str">
        <f t="shared" si="2678"/>
        <v>02</v>
      </c>
      <c r="I1446" t="str">
        <f t="shared" si="2679"/>
        <v>perflu</v>
      </c>
      <c r="J1446" t="str">
        <f t="shared" si="2680"/>
        <v>PK</v>
      </c>
      <c r="K1446" t="str">
        <f t="shared" si="2681"/>
        <v>PK</v>
      </c>
      <c r="L1446" t="str">
        <f t="shared" si="2682"/>
        <v>true</v>
      </c>
      <c r="N1446" s="7">
        <f t="shared" si="2690"/>
        <v>31.19</v>
      </c>
      <c r="O1446" s="7">
        <f t="shared" si="2691"/>
        <v>31.19</v>
      </c>
      <c r="P1446" s="7" t="str">
        <f t="shared" si="2692"/>
        <v/>
      </c>
      <c r="Q1446" s="7" t="str">
        <f t="shared" si="2693"/>
        <v/>
      </c>
      <c r="R1446" t="str">
        <f t="shared" ref="R1446" si="2750">IF(AND(O1446&gt;0,P1447=0),"Valid","Invalid")</f>
        <v>Valid</v>
      </c>
      <c r="S1446" t="str">
        <f t="shared" ref="S1446" si="2751">IF(OR(Q1448&gt;0,Q1449&gt;0),"Present","Absent")</f>
        <v>Absent</v>
      </c>
      <c r="T1446" t="str">
        <f t="shared" ref="T1446" si="2752">IF(OR(Q1448&lt;41,Q1449&lt;41),"Ct&lt;41",IF(OR(Q1448&gt;41,Q1449&gt;41),"Ct&gt;41","No Ct"))</f>
        <v>Ct&lt;41</v>
      </c>
      <c r="V1446" t="str">
        <f t="shared" ref="V1446" si="2753">G1446&amp;"_"&amp;I1446&amp;"_"&amp;R1446&amp;"_"&amp;S1446&amp;"_"&amp;T1446</f>
        <v>DL2022048_perflu_Valid_Absent_Ct&lt;41</v>
      </c>
      <c r="X1446">
        <f t="shared" ref="X1446" si="2754">O1446</f>
        <v>31.19</v>
      </c>
      <c r="Y1446">
        <f t="shared" ref="Y1446" si="2755">P1447</f>
        <v>0</v>
      </c>
      <c r="Z1446">
        <f t="shared" ref="Z1446" si="2756">Q1448+Q1449</f>
        <v>0</v>
      </c>
    </row>
    <row r="1447" spans="1:26" x14ac:dyDescent="0.25">
      <c r="A1447" t="s">
        <v>53</v>
      </c>
      <c r="B1447" t="s">
        <v>51</v>
      </c>
      <c r="C1447" t="s">
        <v>54</v>
      </c>
      <c r="D1447" t="s">
        <v>25</v>
      </c>
      <c r="E1447" t="s">
        <v>39</v>
      </c>
      <c r="F1447" t="s">
        <v>519</v>
      </c>
      <c r="G1447" t="str">
        <f t="shared" si="2677"/>
        <v>DL2022048</v>
      </c>
      <c r="H1447" t="str">
        <f t="shared" si="2678"/>
        <v>02</v>
      </c>
      <c r="I1447" t="str">
        <f t="shared" si="2679"/>
        <v>perflu</v>
      </c>
      <c r="J1447" t="str">
        <f t="shared" si="2680"/>
        <v>NK</v>
      </c>
      <c r="K1447" t="str">
        <f t="shared" si="2681"/>
        <v>NK</v>
      </c>
      <c r="L1447" t="str">
        <f t="shared" si="2682"/>
        <v>true</v>
      </c>
      <c r="N1447" s="7">
        <f t="shared" si="2690"/>
        <v>0</v>
      </c>
      <c r="O1447" s="7" t="str">
        <f t="shared" si="2691"/>
        <v/>
      </c>
      <c r="P1447" s="7">
        <f t="shared" si="2692"/>
        <v>0</v>
      </c>
      <c r="Q1447" s="7" t="str">
        <f t="shared" si="2693"/>
        <v/>
      </c>
    </row>
    <row r="1448" spans="1:26" x14ac:dyDescent="0.25">
      <c r="A1448" t="s">
        <v>78</v>
      </c>
      <c r="B1448" t="s">
        <v>76</v>
      </c>
      <c r="C1448" t="s">
        <v>79</v>
      </c>
      <c r="D1448" t="s">
        <v>25</v>
      </c>
      <c r="E1448" t="s">
        <v>39</v>
      </c>
      <c r="F1448" t="s">
        <v>519</v>
      </c>
      <c r="G1448" t="str">
        <f t="shared" si="2677"/>
        <v>DL2022048</v>
      </c>
      <c r="H1448" t="str">
        <f t="shared" si="2678"/>
        <v>02</v>
      </c>
      <c r="I1448" t="str">
        <f t="shared" si="2679"/>
        <v>perflu</v>
      </c>
      <c r="J1448" t="str">
        <f t="shared" si="2680"/>
        <v>EP</v>
      </c>
      <c r="K1448" t="str">
        <f t="shared" si="2681"/>
        <v>EP</v>
      </c>
      <c r="L1448" t="str">
        <f t="shared" si="2682"/>
        <v>true</v>
      </c>
      <c r="N1448" s="7">
        <f t="shared" si="2690"/>
        <v>0</v>
      </c>
      <c r="O1448" s="7" t="str">
        <f t="shared" si="2691"/>
        <v/>
      </c>
      <c r="P1448" s="7" t="str">
        <f t="shared" si="2692"/>
        <v/>
      </c>
      <c r="Q1448" s="7">
        <f t="shared" si="2693"/>
        <v>0</v>
      </c>
    </row>
    <row r="1449" spans="1:26" x14ac:dyDescent="0.25">
      <c r="A1449" t="s">
        <v>101</v>
      </c>
      <c r="B1449" t="s">
        <v>76</v>
      </c>
      <c r="C1449" t="s">
        <v>79</v>
      </c>
      <c r="D1449" t="s">
        <v>25</v>
      </c>
      <c r="E1449" t="s">
        <v>39</v>
      </c>
      <c r="F1449" t="s">
        <v>519</v>
      </c>
      <c r="G1449" t="str">
        <f t="shared" si="2677"/>
        <v>DL2022048</v>
      </c>
      <c r="H1449" t="str">
        <f t="shared" si="2678"/>
        <v>02</v>
      </c>
      <c r="I1449" t="str">
        <f t="shared" si="2679"/>
        <v>perflu</v>
      </c>
      <c r="J1449" t="str">
        <f t="shared" si="2680"/>
        <v>EP</v>
      </c>
      <c r="K1449" t="str">
        <f t="shared" si="2681"/>
        <v>EP</v>
      </c>
      <c r="L1449" t="str">
        <f t="shared" si="2682"/>
        <v>true</v>
      </c>
      <c r="N1449" s="7">
        <f t="shared" si="2690"/>
        <v>0</v>
      </c>
      <c r="O1449" s="7" t="str">
        <f t="shared" si="2691"/>
        <v/>
      </c>
      <c r="P1449" s="7" t="str">
        <f t="shared" si="2692"/>
        <v/>
      </c>
      <c r="Q1449" s="7">
        <f t="shared" si="2693"/>
        <v>0</v>
      </c>
    </row>
    <row r="1450" spans="1:26" x14ac:dyDescent="0.25">
      <c r="A1450" t="s">
        <v>29</v>
      </c>
      <c r="B1450" t="s">
        <v>23</v>
      </c>
      <c r="C1450" t="s">
        <v>453</v>
      </c>
      <c r="D1450" t="s">
        <v>25</v>
      </c>
      <c r="E1450">
        <v>29.56</v>
      </c>
      <c r="F1450" t="s">
        <v>519</v>
      </c>
      <c r="G1450" t="str">
        <f t="shared" si="2677"/>
        <v>DL2022048</v>
      </c>
      <c r="H1450" t="str">
        <f t="shared" si="2678"/>
        <v>03</v>
      </c>
      <c r="I1450" t="str">
        <f t="shared" si="2679"/>
        <v>rutrut</v>
      </c>
      <c r="J1450" t="str">
        <f t="shared" si="2680"/>
        <v>PK</v>
      </c>
      <c r="K1450" t="str">
        <f t="shared" si="2681"/>
        <v>PK</v>
      </c>
      <c r="L1450" t="str">
        <f t="shared" si="2682"/>
        <v>true</v>
      </c>
      <c r="N1450" s="7">
        <f t="shared" si="2690"/>
        <v>29.56</v>
      </c>
      <c r="O1450" s="7">
        <f t="shared" si="2691"/>
        <v>29.56</v>
      </c>
      <c r="P1450" s="7" t="str">
        <f t="shared" si="2692"/>
        <v/>
      </c>
      <c r="Q1450" s="7" t="str">
        <f t="shared" si="2693"/>
        <v/>
      </c>
      <c r="R1450" t="str">
        <f t="shared" ref="R1450" si="2757">IF(AND(O1450&gt;0,P1451=0),"Valid","Invalid")</f>
        <v>Valid</v>
      </c>
      <c r="S1450" t="str">
        <f t="shared" ref="S1450" si="2758">IF(OR(Q1452&gt;0,Q1453&gt;0),"Present","Absent")</f>
        <v>Absent</v>
      </c>
      <c r="T1450" t="str">
        <f t="shared" ref="T1450" si="2759">IF(OR(Q1452&lt;41,Q1453&lt;41),"Ct&lt;41",IF(OR(Q1452&gt;41,Q1453&gt;41),"Ct&gt;41","No Ct"))</f>
        <v>Ct&lt;41</v>
      </c>
      <c r="V1450" t="str">
        <f t="shared" ref="V1450" si="2760">G1450&amp;"_"&amp;I1450&amp;"_"&amp;R1450&amp;"_"&amp;S1450&amp;"_"&amp;T1450</f>
        <v>DL2022048_rutrut_Valid_Absent_Ct&lt;41</v>
      </c>
      <c r="X1450">
        <f t="shared" ref="X1450" si="2761">O1450</f>
        <v>29.56</v>
      </c>
      <c r="Y1450">
        <f t="shared" ref="Y1450" si="2762">P1451</f>
        <v>0</v>
      </c>
      <c r="Z1450">
        <f t="shared" ref="Z1450" si="2763">Q1452+Q1453</f>
        <v>0</v>
      </c>
    </row>
    <row r="1451" spans="1:26" x14ac:dyDescent="0.25">
      <c r="A1451" t="s">
        <v>55</v>
      </c>
      <c r="B1451" t="s">
        <v>51</v>
      </c>
      <c r="C1451" t="s">
        <v>463</v>
      </c>
      <c r="D1451" t="s">
        <v>25</v>
      </c>
      <c r="E1451" t="s">
        <v>39</v>
      </c>
      <c r="F1451" t="s">
        <v>519</v>
      </c>
      <c r="G1451" t="str">
        <f t="shared" si="2677"/>
        <v>DL2022048</v>
      </c>
      <c r="H1451" t="str">
        <f t="shared" si="2678"/>
        <v>03</v>
      </c>
      <c r="I1451" t="str">
        <f t="shared" si="2679"/>
        <v>rutrut</v>
      </c>
      <c r="J1451" t="str">
        <f t="shared" si="2680"/>
        <v>NK</v>
      </c>
      <c r="K1451" t="str">
        <f t="shared" si="2681"/>
        <v>NK</v>
      </c>
      <c r="L1451" t="str">
        <f t="shared" si="2682"/>
        <v>true</v>
      </c>
      <c r="N1451" s="7">
        <f t="shared" si="2690"/>
        <v>0</v>
      </c>
      <c r="O1451" s="7" t="str">
        <f t="shared" si="2691"/>
        <v/>
      </c>
      <c r="P1451" s="7">
        <f t="shared" si="2692"/>
        <v>0</v>
      </c>
      <c r="Q1451" s="7" t="str">
        <f t="shared" si="2693"/>
        <v/>
      </c>
    </row>
    <row r="1452" spans="1:26" x14ac:dyDescent="0.25">
      <c r="A1452" t="s">
        <v>80</v>
      </c>
      <c r="B1452" t="s">
        <v>76</v>
      </c>
      <c r="C1452" t="s">
        <v>473</v>
      </c>
      <c r="D1452" t="s">
        <v>25</v>
      </c>
      <c r="E1452" t="s">
        <v>39</v>
      </c>
      <c r="F1452" t="s">
        <v>519</v>
      </c>
      <c r="G1452" t="str">
        <f t="shared" si="2677"/>
        <v>DL2022048</v>
      </c>
      <c r="H1452" t="str">
        <f t="shared" si="2678"/>
        <v>03</v>
      </c>
      <c r="I1452" t="str">
        <f t="shared" si="2679"/>
        <v>rutrut</v>
      </c>
      <c r="J1452" t="str">
        <f t="shared" si="2680"/>
        <v>EP</v>
      </c>
      <c r="K1452" t="str">
        <f t="shared" si="2681"/>
        <v>EP</v>
      </c>
      <c r="L1452" t="str">
        <f t="shared" si="2682"/>
        <v>true</v>
      </c>
      <c r="N1452" s="7">
        <f t="shared" si="2690"/>
        <v>0</v>
      </c>
      <c r="O1452" s="7" t="str">
        <f t="shared" si="2691"/>
        <v/>
      </c>
      <c r="P1452" s="7" t="str">
        <f t="shared" si="2692"/>
        <v/>
      </c>
      <c r="Q1452" s="7">
        <f t="shared" si="2693"/>
        <v>0</v>
      </c>
    </row>
    <row r="1453" spans="1:26" x14ac:dyDescent="0.25">
      <c r="A1453" t="s">
        <v>102</v>
      </c>
      <c r="B1453" t="s">
        <v>76</v>
      </c>
      <c r="C1453" t="s">
        <v>473</v>
      </c>
      <c r="D1453" t="s">
        <v>25</v>
      </c>
      <c r="E1453" t="s">
        <v>39</v>
      </c>
      <c r="F1453" t="s">
        <v>519</v>
      </c>
      <c r="G1453" t="str">
        <f t="shared" si="2677"/>
        <v>DL2022048</v>
      </c>
      <c r="H1453" t="str">
        <f t="shared" si="2678"/>
        <v>03</v>
      </c>
      <c r="I1453" t="str">
        <f t="shared" si="2679"/>
        <v>rutrut</v>
      </c>
      <c r="J1453" t="str">
        <f t="shared" si="2680"/>
        <v>EP</v>
      </c>
      <c r="K1453" t="str">
        <f t="shared" si="2681"/>
        <v>EP</v>
      </c>
      <c r="L1453" t="str">
        <f t="shared" si="2682"/>
        <v>true</v>
      </c>
      <c r="N1453" s="7">
        <f t="shared" si="2690"/>
        <v>0</v>
      </c>
      <c r="O1453" s="7" t="str">
        <f t="shared" si="2691"/>
        <v/>
      </c>
      <c r="P1453" s="7" t="str">
        <f t="shared" si="2692"/>
        <v/>
      </c>
      <c r="Q1453" s="7">
        <f t="shared" si="2693"/>
        <v>0</v>
      </c>
    </row>
    <row r="1454" spans="1:26" x14ac:dyDescent="0.25">
      <c r="A1454" t="s">
        <v>31</v>
      </c>
      <c r="B1454" t="s">
        <v>23</v>
      </c>
      <c r="C1454" t="s">
        <v>454</v>
      </c>
      <c r="D1454" t="s">
        <v>25</v>
      </c>
      <c r="E1454">
        <v>32.65</v>
      </c>
      <c r="F1454" t="s">
        <v>519</v>
      </c>
      <c r="G1454" t="str">
        <f t="shared" si="2677"/>
        <v>DL2022048</v>
      </c>
      <c r="H1454" t="str">
        <f t="shared" si="2678"/>
        <v>04</v>
      </c>
      <c r="I1454" t="str">
        <f t="shared" si="2679"/>
        <v>rutrut</v>
      </c>
      <c r="J1454" t="str">
        <f t="shared" si="2680"/>
        <v>PK</v>
      </c>
      <c r="K1454" t="str">
        <f t="shared" si="2681"/>
        <v>PK</v>
      </c>
      <c r="L1454" t="str">
        <f t="shared" si="2682"/>
        <v>true</v>
      </c>
      <c r="N1454" s="7">
        <f t="shared" si="2690"/>
        <v>32.65</v>
      </c>
      <c r="O1454" s="7">
        <f t="shared" si="2691"/>
        <v>32.65</v>
      </c>
      <c r="P1454" s="7" t="str">
        <f t="shared" si="2692"/>
        <v/>
      </c>
      <c r="Q1454" s="7" t="str">
        <f t="shared" si="2693"/>
        <v/>
      </c>
      <c r="R1454" t="str">
        <f t="shared" ref="R1454" si="2764">IF(AND(O1454&gt;0,P1455=0),"Valid","Invalid")</f>
        <v>Valid</v>
      </c>
      <c r="S1454" t="str">
        <f t="shared" ref="S1454" si="2765">IF(OR(Q1456&gt;0,Q1457&gt;0),"Present","Absent")</f>
        <v>Absent</v>
      </c>
      <c r="T1454" t="str">
        <f t="shared" ref="T1454" si="2766">IF(OR(Q1456&lt;41,Q1457&lt;41),"Ct&lt;41",IF(OR(Q1456&gt;41,Q1457&gt;41),"Ct&gt;41","No Ct"))</f>
        <v>Ct&lt;41</v>
      </c>
      <c r="V1454" t="str">
        <f t="shared" ref="V1454" si="2767">G1454&amp;"_"&amp;I1454&amp;"_"&amp;R1454&amp;"_"&amp;S1454&amp;"_"&amp;T1454</f>
        <v>DL2022048_rutrut_Valid_Absent_Ct&lt;41</v>
      </c>
      <c r="X1454">
        <f t="shared" ref="X1454" si="2768">O1454</f>
        <v>32.65</v>
      </c>
      <c r="Y1454">
        <f t="shared" ref="Y1454" si="2769">P1455</f>
        <v>0</v>
      </c>
      <c r="Z1454">
        <f t="shared" ref="Z1454" si="2770">Q1456+Q1457</f>
        <v>0</v>
      </c>
    </row>
    <row r="1455" spans="1:26" x14ac:dyDescent="0.25">
      <c r="A1455" t="s">
        <v>57</v>
      </c>
      <c r="B1455" t="s">
        <v>51</v>
      </c>
      <c r="C1455" t="s">
        <v>464</v>
      </c>
      <c r="D1455" t="s">
        <v>25</v>
      </c>
      <c r="E1455" t="s">
        <v>39</v>
      </c>
      <c r="F1455" t="s">
        <v>519</v>
      </c>
      <c r="G1455" t="str">
        <f t="shared" si="2677"/>
        <v>DL2022048</v>
      </c>
      <c r="H1455" t="str">
        <f t="shared" si="2678"/>
        <v>04</v>
      </c>
      <c r="I1455" t="str">
        <f t="shared" si="2679"/>
        <v>rutrut</v>
      </c>
      <c r="J1455" t="str">
        <f t="shared" si="2680"/>
        <v>NK</v>
      </c>
      <c r="K1455" t="str">
        <f t="shared" si="2681"/>
        <v>NK</v>
      </c>
      <c r="L1455" t="str">
        <f t="shared" si="2682"/>
        <v>true</v>
      </c>
      <c r="N1455" s="7">
        <f t="shared" si="2690"/>
        <v>0</v>
      </c>
      <c r="O1455" s="7" t="str">
        <f t="shared" si="2691"/>
        <v/>
      </c>
      <c r="P1455" s="7">
        <f t="shared" si="2692"/>
        <v>0</v>
      </c>
      <c r="Q1455" s="7" t="str">
        <f t="shared" si="2693"/>
        <v/>
      </c>
    </row>
    <row r="1456" spans="1:26" x14ac:dyDescent="0.25">
      <c r="A1456" t="s">
        <v>82</v>
      </c>
      <c r="B1456" t="s">
        <v>76</v>
      </c>
      <c r="C1456" t="s">
        <v>474</v>
      </c>
      <c r="D1456" t="s">
        <v>25</v>
      </c>
      <c r="E1456" t="s">
        <v>39</v>
      </c>
      <c r="F1456" t="s">
        <v>519</v>
      </c>
      <c r="G1456" t="str">
        <f t="shared" si="2677"/>
        <v>DL2022048</v>
      </c>
      <c r="H1456" t="str">
        <f t="shared" si="2678"/>
        <v>04</v>
      </c>
      <c r="I1456" t="str">
        <f t="shared" si="2679"/>
        <v>rutrut</v>
      </c>
      <c r="J1456" t="str">
        <f t="shared" si="2680"/>
        <v>EP</v>
      </c>
      <c r="K1456" t="str">
        <f t="shared" si="2681"/>
        <v>EP</v>
      </c>
      <c r="L1456" t="str">
        <f t="shared" si="2682"/>
        <v>true</v>
      </c>
      <c r="N1456" s="7">
        <f t="shared" si="2690"/>
        <v>0</v>
      </c>
      <c r="O1456" s="7" t="str">
        <f t="shared" si="2691"/>
        <v/>
      </c>
      <c r="P1456" s="7" t="str">
        <f t="shared" si="2692"/>
        <v/>
      </c>
      <c r="Q1456" s="7">
        <f t="shared" si="2693"/>
        <v>0</v>
      </c>
    </row>
    <row r="1457" spans="1:26" x14ac:dyDescent="0.25">
      <c r="A1457" t="s">
        <v>103</v>
      </c>
      <c r="B1457" t="s">
        <v>76</v>
      </c>
      <c r="C1457" t="s">
        <v>474</v>
      </c>
      <c r="D1457" t="s">
        <v>25</v>
      </c>
      <c r="E1457" t="s">
        <v>39</v>
      </c>
      <c r="F1457" t="s">
        <v>519</v>
      </c>
      <c r="G1457" t="str">
        <f t="shared" si="2677"/>
        <v>DL2022048</v>
      </c>
      <c r="H1457" t="str">
        <f t="shared" si="2678"/>
        <v>04</v>
      </c>
      <c r="I1457" t="str">
        <f t="shared" si="2679"/>
        <v>rutrut</v>
      </c>
      <c r="J1457" t="str">
        <f t="shared" si="2680"/>
        <v>EP</v>
      </c>
      <c r="K1457" t="str">
        <f t="shared" si="2681"/>
        <v>EP</v>
      </c>
      <c r="L1457" t="str">
        <f t="shared" si="2682"/>
        <v>true</v>
      </c>
      <c r="N1457" s="7">
        <f t="shared" si="2690"/>
        <v>0</v>
      </c>
      <c r="O1457" s="7" t="str">
        <f t="shared" si="2691"/>
        <v/>
      </c>
      <c r="P1457" s="7" t="str">
        <f t="shared" si="2692"/>
        <v/>
      </c>
      <c r="Q1457" s="7">
        <f t="shared" si="2693"/>
        <v>0</v>
      </c>
    </row>
    <row r="1458" spans="1:26" x14ac:dyDescent="0.25">
      <c r="A1458" t="s">
        <v>33</v>
      </c>
      <c r="B1458" t="s">
        <v>23</v>
      </c>
      <c r="C1458" t="s">
        <v>455</v>
      </c>
      <c r="D1458" t="s">
        <v>25</v>
      </c>
      <c r="E1458">
        <v>23.31</v>
      </c>
      <c r="F1458" t="s">
        <v>519</v>
      </c>
      <c r="G1458" t="str">
        <f t="shared" si="2677"/>
        <v>DL2022048</v>
      </c>
      <c r="H1458" t="str">
        <f t="shared" si="2678"/>
        <v>05</v>
      </c>
      <c r="I1458" t="str">
        <f t="shared" si="2679"/>
        <v>esoluc</v>
      </c>
      <c r="J1458" t="str">
        <f t="shared" si="2680"/>
        <v>PK</v>
      </c>
      <c r="K1458" t="str">
        <f t="shared" si="2681"/>
        <v>PK</v>
      </c>
      <c r="L1458" t="str">
        <f t="shared" si="2682"/>
        <v>true</v>
      </c>
      <c r="N1458" s="7">
        <f t="shared" si="2690"/>
        <v>23.31</v>
      </c>
      <c r="O1458" s="7">
        <f t="shared" si="2691"/>
        <v>23.31</v>
      </c>
      <c r="P1458" s="7" t="str">
        <f t="shared" si="2692"/>
        <v/>
      </c>
      <c r="Q1458" s="7" t="str">
        <f t="shared" si="2693"/>
        <v/>
      </c>
      <c r="R1458" t="str">
        <f t="shared" ref="R1458" si="2771">IF(AND(O1458&gt;0,P1459=0),"Valid","Invalid")</f>
        <v>Valid</v>
      </c>
      <c r="S1458" t="str">
        <f t="shared" ref="S1458" si="2772">IF(OR(Q1460&gt;0,Q1461&gt;0),"Present","Absent")</f>
        <v>Absent</v>
      </c>
      <c r="T1458" t="str">
        <f t="shared" ref="T1458" si="2773">IF(OR(Q1460&lt;41,Q1461&lt;41),"Ct&lt;41",IF(OR(Q1460&gt;41,Q1461&gt;41),"Ct&gt;41","No Ct"))</f>
        <v>Ct&lt;41</v>
      </c>
      <c r="V1458" t="str">
        <f t="shared" ref="V1458" si="2774">G1458&amp;"_"&amp;I1458&amp;"_"&amp;R1458&amp;"_"&amp;S1458&amp;"_"&amp;T1458</f>
        <v>DL2022048_esoluc_Valid_Absent_Ct&lt;41</v>
      </c>
      <c r="X1458">
        <f t="shared" ref="X1458" si="2775">O1458</f>
        <v>23.31</v>
      </c>
      <c r="Y1458">
        <f t="shared" ref="Y1458" si="2776">P1459</f>
        <v>0</v>
      </c>
      <c r="Z1458">
        <f t="shared" ref="Z1458" si="2777">Q1460+Q1461</f>
        <v>0</v>
      </c>
    </row>
    <row r="1459" spans="1:26" x14ac:dyDescent="0.25">
      <c r="A1459" t="s">
        <v>59</v>
      </c>
      <c r="B1459" t="s">
        <v>51</v>
      </c>
      <c r="C1459" t="s">
        <v>465</v>
      </c>
      <c r="D1459" t="s">
        <v>25</v>
      </c>
      <c r="E1459" t="s">
        <v>39</v>
      </c>
      <c r="F1459" t="s">
        <v>519</v>
      </c>
      <c r="G1459" t="str">
        <f t="shared" si="2677"/>
        <v>DL2022048</v>
      </c>
      <c r="H1459" t="str">
        <f t="shared" si="2678"/>
        <v>05</v>
      </c>
      <c r="I1459" t="str">
        <f t="shared" si="2679"/>
        <v>esoluc</v>
      </c>
      <c r="J1459" t="str">
        <f t="shared" si="2680"/>
        <v>NK</v>
      </c>
      <c r="K1459" t="str">
        <f t="shared" si="2681"/>
        <v>NK</v>
      </c>
      <c r="L1459" t="str">
        <f t="shared" si="2682"/>
        <v>true</v>
      </c>
      <c r="N1459" s="7">
        <f t="shared" si="2690"/>
        <v>0</v>
      </c>
      <c r="O1459" s="7" t="str">
        <f t="shared" si="2691"/>
        <v/>
      </c>
      <c r="P1459" s="7">
        <f t="shared" si="2692"/>
        <v>0</v>
      </c>
      <c r="Q1459" s="7" t="str">
        <f t="shared" si="2693"/>
        <v/>
      </c>
    </row>
    <row r="1460" spans="1:26" x14ac:dyDescent="0.25">
      <c r="A1460" t="s">
        <v>84</v>
      </c>
      <c r="B1460" t="s">
        <v>76</v>
      </c>
      <c r="C1460" t="s">
        <v>475</v>
      </c>
      <c r="D1460" t="s">
        <v>25</v>
      </c>
      <c r="E1460" t="s">
        <v>39</v>
      </c>
      <c r="F1460" t="s">
        <v>519</v>
      </c>
      <c r="G1460" t="str">
        <f t="shared" si="2677"/>
        <v>DL2022048</v>
      </c>
      <c r="H1460" t="str">
        <f t="shared" si="2678"/>
        <v>05</v>
      </c>
      <c r="I1460" t="str">
        <f t="shared" si="2679"/>
        <v>esoluc</v>
      </c>
      <c r="J1460" t="str">
        <f t="shared" si="2680"/>
        <v>EP</v>
      </c>
      <c r="K1460" t="str">
        <f t="shared" si="2681"/>
        <v>EP</v>
      </c>
      <c r="L1460" t="str">
        <f t="shared" si="2682"/>
        <v>true</v>
      </c>
      <c r="N1460" s="7">
        <f t="shared" si="2690"/>
        <v>0</v>
      </c>
      <c r="O1460" s="7" t="str">
        <f t="shared" si="2691"/>
        <v/>
      </c>
      <c r="P1460" s="7" t="str">
        <f t="shared" si="2692"/>
        <v/>
      </c>
      <c r="Q1460" s="7">
        <f t="shared" si="2693"/>
        <v>0</v>
      </c>
    </row>
    <row r="1461" spans="1:26" x14ac:dyDescent="0.25">
      <c r="A1461" t="s">
        <v>104</v>
      </c>
      <c r="B1461" t="s">
        <v>76</v>
      </c>
      <c r="C1461" t="s">
        <v>475</v>
      </c>
      <c r="D1461" t="s">
        <v>25</v>
      </c>
      <c r="E1461" t="s">
        <v>39</v>
      </c>
      <c r="F1461" t="s">
        <v>519</v>
      </c>
      <c r="G1461" t="str">
        <f t="shared" si="2677"/>
        <v>DL2022048</v>
      </c>
      <c r="H1461" t="str">
        <f t="shared" si="2678"/>
        <v>05</v>
      </c>
      <c r="I1461" t="str">
        <f t="shared" si="2679"/>
        <v>esoluc</v>
      </c>
      <c r="J1461" t="str">
        <f t="shared" si="2680"/>
        <v>EP</v>
      </c>
      <c r="K1461" t="str">
        <f t="shared" si="2681"/>
        <v>EP</v>
      </c>
      <c r="L1461" t="str">
        <f t="shared" si="2682"/>
        <v>true</v>
      </c>
      <c r="N1461" s="7">
        <f t="shared" si="2690"/>
        <v>0</v>
      </c>
      <c r="O1461" s="7" t="str">
        <f t="shared" si="2691"/>
        <v/>
      </c>
      <c r="P1461" s="7" t="str">
        <f t="shared" si="2692"/>
        <v/>
      </c>
      <c r="Q1461" s="7">
        <f t="shared" si="2693"/>
        <v>0</v>
      </c>
    </row>
    <row r="1462" spans="1:26" x14ac:dyDescent="0.25">
      <c r="A1462" t="s">
        <v>35</v>
      </c>
      <c r="B1462" t="s">
        <v>23</v>
      </c>
      <c r="C1462" t="s">
        <v>456</v>
      </c>
      <c r="D1462" t="s">
        <v>25</v>
      </c>
      <c r="E1462">
        <v>23.25</v>
      </c>
      <c r="F1462" t="s">
        <v>519</v>
      </c>
      <c r="G1462" t="str">
        <f t="shared" si="2677"/>
        <v>DL2022048</v>
      </c>
      <c r="H1462" t="str">
        <f t="shared" si="2678"/>
        <v>06</v>
      </c>
      <c r="I1462" t="str">
        <f t="shared" si="2679"/>
        <v>esoluc</v>
      </c>
      <c r="J1462" t="str">
        <f t="shared" si="2680"/>
        <v>PK</v>
      </c>
      <c r="K1462" t="str">
        <f t="shared" si="2681"/>
        <v>PK</v>
      </c>
      <c r="L1462" t="str">
        <f t="shared" si="2682"/>
        <v>true</v>
      </c>
      <c r="N1462" s="7">
        <f t="shared" si="2690"/>
        <v>23.25</v>
      </c>
      <c r="O1462" s="7">
        <f t="shared" si="2691"/>
        <v>23.25</v>
      </c>
      <c r="P1462" s="7" t="str">
        <f t="shared" si="2692"/>
        <v/>
      </c>
      <c r="Q1462" s="7" t="str">
        <f t="shared" si="2693"/>
        <v/>
      </c>
      <c r="R1462" t="str">
        <f t="shared" ref="R1462" si="2778">IF(AND(O1462&gt;0,P1463=0),"Valid","Invalid")</f>
        <v>Valid</v>
      </c>
      <c r="S1462" t="str">
        <f t="shared" ref="S1462" si="2779">IF(OR(Q1464&gt;0,Q1465&gt;0),"Present","Absent")</f>
        <v>Absent</v>
      </c>
      <c r="T1462" t="str">
        <f t="shared" ref="T1462" si="2780">IF(OR(Q1464&lt;41,Q1465&lt;41),"Ct&lt;41",IF(OR(Q1464&gt;41,Q1465&gt;41),"Ct&gt;41","No Ct"))</f>
        <v>Ct&lt;41</v>
      </c>
      <c r="V1462" t="str">
        <f t="shared" ref="V1462" si="2781">G1462&amp;"_"&amp;I1462&amp;"_"&amp;R1462&amp;"_"&amp;S1462&amp;"_"&amp;T1462</f>
        <v>DL2022048_esoluc_Valid_Absent_Ct&lt;41</v>
      </c>
      <c r="X1462">
        <f t="shared" ref="X1462" si="2782">O1462</f>
        <v>23.25</v>
      </c>
      <c r="Y1462">
        <f t="shared" ref="Y1462" si="2783">P1463</f>
        <v>0</v>
      </c>
      <c r="Z1462">
        <f t="shared" ref="Z1462" si="2784">Q1464+Q1465</f>
        <v>0</v>
      </c>
    </row>
    <row r="1463" spans="1:26" x14ac:dyDescent="0.25">
      <c r="A1463" t="s">
        <v>61</v>
      </c>
      <c r="B1463" t="s">
        <v>51</v>
      </c>
      <c r="C1463" t="s">
        <v>466</v>
      </c>
      <c r="D1463" t="s">
        <v>25</v>
      </c>
      <c r="E1463" t="s">
        <v>39</v>
      </c>
      <c r="F1463" t="s">
        <v>519</v>
      </c>
      <c r="G1463" t="str">
        <f t="shared" si="2677"/>
        <v>DL2022048</v>
      </c>
      <c r="H1463" t="str">
        <f t="shared" si="2678"/>
        <v>06</v>
      </c>
      <c r="I1463" t="str">
        <f t="shared" si="2679"/>
        <v>esoluc</v>
      </c>
      <c r="J1463" t="str">
        <f t="shared" si="2680"/>
        <v>NK</v>
      </c>
      <c r="K1463" t="str">
        <f t="shared" si="2681"/>
        <v>NK</v>
      </c>
      <c r="L1463" t="str">
        <f t="shared" si="2682"/>
        <v>true</v>
      </c>
      <c r="N1463" s="7">
        <f t="shared" si="2690"/>
        <v>0</v>
      </c>
      <c r="O1463" s="7" t="str">
        <f t="shared" si="2691"/>
        <v/>
      </c>
      <c r="P1463" s="7">
        <f t="shared" si="2692"/>
        <v>0</v>
      </c>
      <c r="Q1463" s="7" t="str">
        <f t="shared" si="2693"/>
        <v/>
      </c>
    </row>
    <row r="1464" spans="1:26" x14ac:dyDescent="0.25">
      <c r="A1464" t="s">
        <v>86</v>
      </c>
      <c r="B1464" t="s">
        <v>76</v>
      </c>
      <c r="C1464" t="s">
        <v>476</v>
      </c>
      <c r="D1464" t="s">
        <v>25</v>
      </c>
      <c r="E1464" t="s">
        <v>39</v>
      </c>
      <c r="F1464" t="s">
        <v>519</v>
      </c>
      <c r="G1464" t="str">
        <f t="shared" si="2677"/>
        <v>DL2022048</v>
      </c>
      <c r="H1464" t="str">
        <f t="shared" si="2678"/>
        <v>06</v>
      </c>
      <c r="I1464" t="str">
        <f t="shared" si="2679"/>
        <v>esoluc</v>
      </c>
      <c r="J1464" t="str">
        <f t="shared" si="2680"/>
        <v>EP</v>
      </c>
      <c r="K1464" t="str">
        <f t="shared" si="2681"/>
        <v>EP</v>
      </c>
      <c r="L1464" t="str">
        <f t="shared" si="2682"/>
        <v>true</v>
      </c>
      <c r="N1464" s="7">
        <f t="shared" si="2690"/>
        <v>0</v>
      </c>
      <c r="O1464" s="7" t="str">
        <f t="shared" si="2691"/>
        <v/>
      </c>
      <c r="P1464" s="7" t="str">
        <f t="shared" si="2692"/>
        <v/>
      </c>
      <c r="Q1464" s="7">
        <f t="shared" si="2693"/>
        <v>0</v>
      </c>
    </row>
    <row r="1465" spans="1:26" x14ac:dyDescent="0.25">
      <c r="A1465" t="s">
        <v>105</v>
      </c>
      <c r="B1465" t="s">
        <v>76</v>
      </c>
      <c r="C1465" t="s">
        <v>476</v>
      </c>
      <c r="D1465" t="s">
        <v>25</v>
      </c>
      <c r="E1465" t="s">
        <v>39</v>
      </c>
      <c r="F1465" t="s">
        <v>519</v>
      </c>
      <c r="G1465" t="str">
        <f t="shared" si="2677"/>
        <v>DL2022048</v>
      </c>
      <c r="H1465" t="str">
        <f t="shared" si="2678"/>
        <v>06</v>
      </c>
      <c r="I1465" t="str">
        <f t="shared" si="2679"/>
        <v>esoluc</v>
      </c>
      <c r="J1465" t="str">
        <f t="shared" si="2680"/>
        <v>EP</v>
      </c>
      <c r="K1465" t="str">
        <f t="shared" si="2681"/>
        <v>EP</v>
      </c>
      <c r="L1465" t="str">
        <f t="shared" si="2682"/>
        <v>true</v>
      </c>
      <c r="N1465" s="7">
        <f t="shared" si="2690"/>
        <v>0</v>
      </c>
      <c r="O1465" s="7" t="str">
        <f t="shared" si="2691"/>
        <v/>
      </c>
      <c r="P1465" s="7" t="str">
        <f t="shared" si="2692"/>
        <v/>
      </c>
      <c r="Q1465" s="7">
        <f t="shared" si="2693"/>
        <v>0</v>
      </c>
    </row>
    <row r="1466" spans="1:26" x14ac:dyDescent="0.25">
      <c r="A1466" t="s">
        <v>37</v>
      </c>
      <c r="B1466" t="s">
        <v>23</v>
      </c>
      <c r="C1466" t="s">
        <v>457</v>
      </c>
      <c r="D1466" t="s">
        <v>25</v>
      </c>
      <c r="E1466">
        <v>23.92</v>
      </c>
      <c r="F1466" t="s">
        <v>519</v>
      </c>
      <c r="G1466" t="str">
        <f t="shared" si="2677"/>
        <v>DL2022048</v>
      </c>
      <c r="H1466" t="str">
        <f t="shared" si="2678"/>
        <v>07</v>
      </c>
      <c r="I1466" t="str">
        <f t="shared" si="2679"/>
        <v>cypcar</v>
      </c>
      <c r="J1466" t="str">
        <f t="shared" si="2680"/>
        <v>PK</v>
      </c>
      <c r="K1466" t="str">
        <f t="shared" si="2681"/>
        <v>PK</v>
      </c>
      <c r="L1466" t="str">
        <f t="shared" si="2682"/>
        <v>true</v>
      </c>
      <c r="N1466" s="7">
        <f t="shared" si="2690"/>
        <v>23.92</v>
      </c>
      <c r="O1466" s="7">
        <f t="shared" si="2691"/>
        <v>23.92</v>
      </c>
      <c r="P1466" s="7" t="str">
        <f t="shared" si="2692"/>
        <v/>
      </c>
      <c r="Q1466" s="7" t="str">
        <f t="shared" si="2693"/>
        <v/>
      </c>
      <c r="R1466" t="str">
        <f t="shared" ref="R1466" si="2785">IF(AND(O1466&gt;0,P1467=0),"Valid","Invalid")</f>
        <v>Invalid</v>
      </c>
      <c r="S1466" t="str">
        <f t="shared" ref="S1466" si="2786">IF(OR(Q1468&gt;0,Q1469&gt;0),"Present","Absent")</f>
        <v>Present</v>
      </c>
      <c r="T1466" t="str">
        <f t="shared" ref="T1466" si="2787">IF(OR(Q1468&lt;41,Q1469&lt;41),"Ct&lt;41",IF(OR(Q1468&gt;41,Q1469&gt;41),"Ct&gt;41","No Ct"))</f>
        <v>Ct&lt;41</v>
      </c>
      <c r="V1466" t="str">
        <f t="shared" ref="V1466" si="2788">G1466&amp;"_"&amp;I1466&amp;"_"&amp;R1466&amp;"_"&amp;S1466&amp;"_"&amp;T1466</f>
        <v>DL2022048_cypcar_Invalid_Present_Ct&lt;41</v>
      </c>
      <c r="X1466">
        <f t="shared" ref="X1466" si="2789">O1466</f>
        <v>23.92</v>
      </c>
      <c r="Y1466">
        <f t="shared" ref="Y1466" si="2790">P1467</f>
        <v>40.22</v>
      </c>
      <c r="Z1466">
        <f t="shared" ref="Z1466" si="2791">Q1468+Q1469</f>
        <v>39.880000000000003</v>
      </c>
    </row>
    <row r="1467" spans="1:26" x14ac:dyDescent="0.25">
      <c r="A1467" t="s">
        <v>63</v>
      </c>
      <c r="B1467" t="s">
        <v>51</v>
      </c>
      <c r="C1467" t="s">
        <v>467</v>
      </c>
      <c r="D1467" t="s">
        <v>25</v>
      </c>
      <c r="E1467">
        <v>40.22</v>
      </c>
      <c r="F1467" t="s">
        <v>519</v>
      </c>
      <c r="G1467" t="str">
        <f t="shared" si="2677"/>
        <v>DL2022048</v>
      </c>
      <c r="H1467" t="str">
        <f t="shared" si="2678"/>
        <v>07</v>
      </c>
      <c r="I1467" t="str">
        <f t="shared" si="2679"/>
        <v>cypcar</v>
      </c>
      <c r="J1467" t="str">
        <f t="shared" si="2680"/>
        <v>NK</v>
      </c>
      <c r="K1467" t="str">
        <f t="shared" si="2681"/>
        <v>NK</v>
      </c>
      <c r="L1467" t="str">
        <f t="shared" si="2682"/>
        <v>true</v>
      </c>
      <c r="N1467" s="7">
        <f t="shared" si="2690"/>
        <v>40.22</v>
      </c>
      <c r="O1467" s="7" t="str">
        <f t="shared" si="2691"/>
        <v/>
      </c>
      <c r="P1467" s="7">
        <f t="shared" si="2692"/>
        <v>40.22</v>
      </c>
      <c r="Q1467" s="7" t="str">
        <f t="shared" si="2693"/>
        <v/>
      </c>
    </row>
    <row r="1468" spans="1:26" x14ac:dyDescent="0.25">
      <c r="A1468" t="s">
        <v>88</v>
      </c>
      <c r="B1468" t="s">
        <v>76</v>
      </c>
      <c r="C1468" t="s">
        <v>477</v>
      </c>
      <c r="D1468" t="s">
        <v>25</v>
      </c>
      <c r="E1468">
        <v>39.880000000000003</v>
      </c>
      <c r="F1468" t="s">
        <v>519</v>
      </c>
      <c r="G1468" t="str">
        <f t="shared" si="2677"/>
        <v>DL2022048</v>
      </c>
      <c r="H1468" t="str">
        <f t="shared" si="2678"/>
        <v>07</v>
      </c>
      <c r="I1468" t="str">
        <f t="shared" si="2679"/>
        <v>cypcar</v>
      </c>
      <c r="J1468" t="str">
        <f t="shared" si="2680"/>
        <v>EP</v>
      </c>
      <c r="K1468" t="str">
        <f t="shared" si="2681"/>
        <v>EP</v>
      </c>
      <c r="L1468" t="str">
        <f t="shared" si="2682"/>
        <v>true</v>
      </c>
      <c r="N1468" s="7">
        <f t="shared" si="2690"/>
        <v>39.880000000000003</v>
      </c>
      <c r="O1468" s="7" t="str">
        <f t="shared" si="2691"/>
        <v/>
      </c>
      <c r="P1468" s="7" t="str">
        <f t="shared" si="2692"/>
        <v/>
      </c>
      <c r="Q1468" s="7">
        <f t="shared" si="2693"/>
        <v>39.880000000000003</v>
      </c>
    </row>
    <row r="1469" spans="1:26" x14ac:dyDescent="0.25">
      <c r="A1469" t="s">
        <v>106</v>
      </c>
      <c r="B1469" t="s">
        <v>76</v>
      </c>
      <c r="C1469" t="s">
        <v>477</v>
      </c>
      <c r="D1469" t="s">
        <v>25</v>
      </c>
      <c r="E1469" t="s">
        <v>39</v>
      </c>
      <c r="F1469" t="s">
        <v>519</v>
      </c>
      <c r="G1469" t="str">
        <f t="shared" si="2677"/>
        <v>DL2022048</v>
      </c>
      <c r="H1469" t="str">
        <f t="shared" si="2678"/>
        <v>07</v>
      </c>
      <c r="I1469" t="str">
        <f t="shared" si="2679"/>
        <v>cypcar</v>
      </c>
      <c r="J1469" t="str">
        <f t="shared" si="2680"/>
        <v>EP</v>
      </c>
      <c r="K1469" t="str">
        <f t="shared" si="2681"/>
        <v>EP</v>
      </c>
      <c r="L1469" t="str">
        <f t="shared" si="2682"/>
        <v>true</v>
      </c>
      <c r="N1469" s="7">
        <f t="shared" si="2690"/>
        <v>0</v>
      </c>
      <c r="O1469" s="7" t="str">
        <f t="shared" si="2691"/>
        <v/>
      </c>
      <c r="P1469" s="7" t="str">
        <f t="shared" si="2692"/>
        <v/>
      </c>
      <c r="Q1469" s="7">
        <f t="shared" si="2693"/>
        <v>0</v>
      </c>
    </row>
    <row r="1470" spans="1:26" x14ac:dyDescent="0.25">
      <c r="A1470" t="s">
        <v>40</v>
      </c>
      <c r="B1470" t="s">
        <v>23</v>
      </c>
      <c r="C1470" t="s">
        <v>458</v>
      </c>
      <c r="D1470" t="s">
        <v>25</v>
      </c>
      <c r="E1470">
        <v>23.15</v>
      </c>
      <c r="F1470" t="s">
        <v>519</v>
      </c>
      <c r="G1470" t="str">
        <f t="shared" si="2677"/>
        <v>DL2022048</v>
      </c>
      <c r="H1470" t="str">
        <f t="shared" si="2678"/>
        <v>08</v>
      </c>
      <c r="I1470" t="str">
        <f t="shared" si="2679"/>
        <v>cypcar</v>
      </c>
      <c r="J1470" t="str">
        <f t="shared" si="2680"/>
        <v>PK</v>
      </c>
      <c r="K1470" t="str">
        <f t="shared" si="2681"/>
        <v>PK</v>
      </c>
      <c r="L1470" t="str">
        <f t="shared" si="2682"/>
        <v>true</v>
      </c>
      <c r="N1470" s="7">
        <f t="shared" si="2690"/>
        <v>23.15</v>
      </c>
      <c r="O1470" s="7">
        <f t="shared" si="2691"/>
        <v>23.15</v>
      </c>
      <c r="P1470" s="7" t="str">
        <f t="shared" si="2692"/>
        <v/>
      </c>
      <c r="Q1470" s="7" t="str">
        <f t="shared" si="2693"/>
        <v/>
      </c>
      <c r="R1470" t="str">
        <f t="shared" ref="R1470" si="2792">IF(AND(O1470&gt;0,P1471=0),"Valid","Invalid")</f>
        <v>Invalid</v>
      </c>
      <c r="S1470" t="str">
        <f t="shared" ref="S1470" si="2793">IF(OR(Q1472&gt;0,Q1473&gt;0),"Present","Absent")</f>
        <v>Present</v>
      </c>
      <c r="T1470" t="str">
        <f t="shared" ref="T1470" si="2794">IF(OR(Q1472&lt;41,Q1473&lt;41),"Ct&lt;41",IF(OR(Q1472&gt;41,Q1473&gt;41),"Ct&gt;41","No Ct"))</f>
        <v>Ct&lt;41</v>
      </c>
      <c r="V1470" t="str">
        <f t="shared" ref="V1470" si="2795">G1470&amp;"_"&amp;I1470&amp;"_"&amp;R1470&amp;"_"&amp;S1470&amp;"_"&amp;T1470</f>
        <v>DL2022048_cypcar_Invalid_Present_Ct&lt;41</v>
      </c>
      <c r="X1470">
        <f t="shared" ref="X1470" si="2796">O1470</f>
        <v>23.15</v>
      </c>
      <c r="Y1470">
        <f t="shared" ref="Y1470" si="2797">P1471</f>
        <v>47.76</v>
      </c>
      <c r="Z1470">
        <f t="shared" ref="Z1470" si="2798">Q1472+Q1473</f>
        <v>38.6</v>
      </c>
    </row>
    <row r="1471" spans="1:26" x14ac:dyDescent="0.25">
      <c r="A1471" t="s">
        <v>65</v>
      </c>
      <c r="B1471" t="s">
        <v>51</v>
      </c>
      <c r="C1471" t="s">
        <v>468</v>
      </c>
      <c r="D1471" t="s">
        <v>25</v>
      </c>
      <c r="E1471">
        <v>47.76</v>
      </c>
      <c r="F1471" t="s">
        <v>519</v>
      </c>
      <c r="G1471" t="str">
        <f t="shared" si="2677"/>
        <v>DL2022048</v>
      </c>
      <c r="H1471" t="str">
        <f t="shared" si="2678"/>
        <v>08</v>
      </c>
      <c r="I1471" t="str">
        <f t="shared" si="2679"/>
        <v>cypcar</v>
      </c>
      <c r="J1471" t="str">
        <f t="shared" si="2680"/>
        <v>NK</v>
      </c>
      <c r="K1471" t="str">
        <f t="shared" si="2681"/>
        <v>NK</v>
      </c>
      <c r="L1471" t="str">
        <f t="shared" si="2682"/>
        <v>true</v>
      </c>
      <c r="N1471" s="7">
        <f t="shared" si="2690"/>
        <v>47.76</v>
      </c>
      <c r="O1471" s="7" t="str">
        <f t="shared" si="2691"/>
        <v/>
      </c>
      <c r="P1471" s="7">
        <f t="shared" si="2692"/>
        <v>47.76</v>
      </c>
      <c r="Q1471" s="7" t="str">
        <f t="shared" si="2693"/>
        <v/>
      </c>
    </row>
    <row r="1472" spans="1:26" x14ac:dyDescent="0.25">
      <c r="A1472" t="s">
        <v>90</v>
      </c>
      <c r="B1472" t="s">
        <v>76</v>
      </c>
      <c r="C1472" t="s">
        <v>478</v>
      </c>
      <c r="D1472" t="s">
        <v>25</v>
      </c>
      <c r="E1472" t="s">
        <v>39</v>
      </c>
      <c r="F1472" t="s">
        <v>519</v>
      </c>
      <c r="G1472" t="str">
        <f t="shared" si="2677"/>
        <v>DL2022048</v>
      </c>
      <c r="H1472" t="str">
        <f t="shared" si="2678"/>
        <v>08</v>
      </c>
      <c r="I1472" t="str">
        <f t="shared" si="2679"/>
        <v>cypcar</v>
      </c>
      <c r="J1472" t="str">
        <f t="shared" si="2680"/>
        <v>EP</v>
      </c>
      <c r="K1472" t="str">
        <f t="shared" si="2681"/>
        <v>EP</v>
      </c>
      <c r="L1472" t="str">
        <f t="shared" si="2682"/>
        <v>true</v>
      </c>
      <c r="N1472" s="7">
        <f t="shared" si="2690"/>
        <v>0</v>
      </c>
      <c r="O1472" s="7" t="str">
        <f t="shared" si="2691"/>
        <v/>
      </c>
      <c r="P1472" s="7" t="str">
        <f t="shared" si="2692"/>
        <v/>
      </c>
      <c r="Q1472" s="7">
        <f t="shared" si="2693"/>
        <v>0</v>
      </c>
    </row>
    <row r="1473" spans="1:26" x14ac:dyDescent="0.25">
      <c r="A1473" t="s">
        <v>107</v>
      </c>
      <c r="B1473" t="s">
        <v>76</v>
      </c>
      <c r="C1473" t="s">
        <v>478</v>
      </c>
      <c r="D1473" t="s">
        <v>25</v>
      </c>
      <c r="E1473">
        <v>38.6</v>
      </c>
      <c r="F1473" t="s">
        <v>519</v>
      </c>
      <c r="G1473" t="str">
        <f t="shared" si="2677"/>
        <v>DL2022048</v>
      </c>
      <c r="H1473" t="str">
        <f t="shared" si="2678"/>
        <v>08</v>
      </c>
      <c r="I1473" t="str">
        <f t="shared" si="2679"/>
        <v>cypcar</v>
      </c>
      <c r="J1473" t="str">
        <f t="shared" si="2680"/>
        <v>EP</v>
      </c>
      <c r="K1473" t="str">
        <f t="shared" si="2681"/>
        <v>EP</v>
      </c>
      <c r="L1473" t="str">
        <f t="shared" si="2682"/>
        <v>true</v>
      </c>
      <c r="N1473" s="7">
        <f t="shared" si="2690"/>
        <v>38.6</v>
      </c>
      <c r="O1473" s="7" t="str">
        <f t="shared" si="2691"/>
        <v/>
      </c>
      <c r="P1473" s="7" t="str">
        <f t="shared" si="2692"/>
        <v/>
      </c>
      <c r="Q1473" s="7">
        <f t="shared" si="2693"/>
        <v>38.6</v>
      </c>
    </row>
    <row r="1474" spans="1:26" x14ac:dyDescent="0.25">
      <c r="A1474" t="s">
        <v>42</v>
      </c>
      <c r="B1474" t="s">
        <v>23</v>
      </c>
      <c r="C1474" t="s">
        <v>459</v>
      </c>
      <c r="D1474" t="s">
        <v>25</v>
      </c>
      <c r="E1474" t="s">
        <v>39</v>
      </c>
      <c r="F1474" t="s">
        <v>519</v>
      </c>
      <c r="G1474" t="str">
        <f t="shared" ref="G1474:G1537" si="2799">MID(F1474,10,9)</f>
        <v>DL2022048</v>
      </c>
      <c r="H1474" t="str">
        <f t="shared" ref="H1474:H1537" si="2800">LEFT(C1474,2)</f>
        <v>09</v>
      </c>
      <c r="I1474" t="str">
        <f t="shared" ref="I1474:I1537" si="2801">MID(C1474,4,6)</f>
        <v>caraur</v>
      </c>
      <c r="J1474" t="str">
        <f t="shared" ref="J1474:J1537" si="2802">RIGHT(C1474,2)</f>
        <v>PK</v>
      </c>
      <c r="K1474" t="str">
        <f t="shared" ref="K1474:K1537" si="2803">IF(TRIM(B1474)="Standard","PK",IF(TRIM(B1474)="NTC","NK",IF(TRIM(B1474)="Unknown","EP")))</f>
        <v>PK</v>
      </c>
      <c r="L1474" t="str">
        <f t="shared" ref="L1474:L1537" si="2804">IF(J1474=K1474,"true","false")</f>
        <v>true</v>
      </c>
      <c r="N1474" s="7">
        <f t="shared" si="2690"/>
        <v>0</v>
      </c>
      <c r="O1474" s="7">
        <f t="shared" si="2691"/>
        <v>0</v>
      </c>
      <c r="P1474" s="7" t="str">
        <f t="shared" si="2692"/>
        <v/>
      </c>
      <c r="Q1474" s="7" t="str">
        <f t="shared" si="2693"/>
        <v/>
      </c>
      <c r="R1474" t="str">
        <f t="shared" ref="R1474" si="2805">IF(AND(O1474&gt;0,P1475=0),"Valid","Invalid")</f>
        <v>Invalid</v>
      </c>
      <c r="S1474" t="str">
        <f t="shared" ref="S1474" si="2806">IF(OR(Q1476&gt;0,Q1477&gt;0),"Present","Absent")</f>
        <v>Absent</v>
      </c>
      <c r="T1474" t="str">
        <f t="shared" ref="T1474" si="2807">IF(OR(Q1476&lt;41,Q1477&lt;41),"Ct&lt;41",IF(OR(Q1476&gt;41,Q1477&gt;41),"Ct&gt;41","No Ct"))</f>
        <v>Ct&lt;41</v>
      </c>
      <c r="V1474" t="str">
        <f t="shared" ref="V1474" si="2808">G1474&amp;"_"&amp;I1474&amp;"_"&amp;R1474&amp;"_"&amp;S1474&amp;"_"&amp;T1474</f>
        <v>DL2022048_caraur_Invalid_Absent_Ct&lt;41</v>
      </c>
      <c r="X1474">
        <f t="shared" ref="X1474" si="2809">O1474</f>
        <v>0</v>
      </c>
      <c r="Y1474">
        <f t="shared" ref="Y1474" si="2810">P1475</f>
        <v>0</v>
      </c>
      <c r="Z1474">
        <f t="shared" ref="Z1474" si="2811">Q1476+Q1477</f>
        <v>0</v>
      </c>
    </row>
    <row r="1475" spans="1:26" x14ac:dyDescent="0.25">
      <c r="A1475" t="s">
        <v>67</v>
      </c>
      <c r="B1475" t="s">
        <v>51</v>
      </c>
      <c r="C1475" t="s">
        <v>469</v>
      </c>
      <c r="D1475" t="s">
        <v>25</v>
      </c>
      <c r="E1475" t="s">
        <v>39</v>
      </c>
      <c r="F1475" t="s">
        <v>519</v>
      </c>
      <c r="G1475" t="str">
        <f t="shared" si="2799"/>
        <v>DL2022048</v>
      </c>
      <c r="H1475" t="str">
        <f t="shared" si="2800"/>
        <v>09</v>
      </c>
      <c r="I1475" t="str">
        <f t="shared" si="2801"/>
        <v>caraur</v>
      </c>
      <c r="J1475" t="str">
        <f t="shared" si="2802"/>
        <v>NK</v>
      </c>
      <c r="K1475" t="str">
        <f t="shared" si="2803"/>
        <v>NK</v>
      </c>
      <c r="L1475" t="str">
        <f t="shared" si="2804"/>
        <v>true</v>
      </c>
      <c r="N1475" s="7">
        <f t="shared" ref="N1475:N1538" si="2812">IF(TRIM(E1475)="No Cq",0,E1475)</f>
        <v>0</v>
      </c>
      <c r="O1475" s="7" t="str">
        <f t="shared" ref="O1475:O1538" si="2813">IF(TRIM(B1475)="Standard",N1475,"")</f>
        <v/>
      </c>
      <c r="P1475" s="7">
        <f t="shared" ref="P1475:P1538" si="2814">IF(TRIM(B1475)="NTC",N1475,"")</f>
        <v>0</v>
      </c>
      <c r="Q1475" s="7" t="str">
        <f t="shared" ref="Q1475:Q1538" si="2815">IF(TRIM(B1475)="Unknown",N1475,"")</f>
        <v/>
      </c>
    </row>
    <row r="1476" spans="1:26" x14ac:dyDescent="0.25">
      <c r="A1476" t="s">
        <v>92</v>
      </c>
      <c r="B1476" t="s">
        <v>76</v>
      </c>
      <c r="C1476" t="s">
        <v>479</v>
      </c>
      <c r="D1476" t="s">
        <v>25</v>
      </c>
      <c r="E1476" t="s">
        <v>39</v>
      </c>
      <c r="F1476" t="s">
        <v>519</v>
      </c>
      <c r="G1476" t="str">
        <f t="shared" si="2799"/>
        <v>DL2022048</v>
      </c>
      <c r="H1476" t="str">
        <f t="shared" si="2800"/>
        <v>09</v>
      </c>
      <c r="I1476" t="str">
        <f t="shared" si="2801"/>
        <v>caraur</v>
      </c>
      <c r="J1476" t="str">
        <f t="shared" si="2802"/>
        <v>EP</v>
      </c>
      <c r="K1476" t="str">
        <f t="shared" si="2803"/>
        <v>EP</v>
      </c>
      <c r="L1476" t="str">
        <f t="shared" si="2804"/>
        <v>true</v>
      </c>
      <c r="N1476" s="7">
        <f t="shared" si="2812"/>
        <v>0</v>
      </c>
      <c r="O1476" s="7" t="str">
        <f t="shared" si="2813"/>
        <v/>
      </c>
      <c r="P1476" s="7" t="str">
        <f t="shared" si="2814"/>
        <v/>
      </c>
      <c r="Q1476" s="7">
        <f t="shared" si="2815"/>
        <v>0</v>
      </c>
    </row>
    <row r="1477" spans="1:26" x14ac:dyDescent="0.25">
      <c r="A1477" t="s">
        <v>108</v>
      </c>
      <c r="B1477" t="s">
        <v>76</v>
      </c>
      <c r="C1477" t="s">
        <v>479</v>
      </c>
      <c r="D1477" t="s">
        <v>25</v>
      </c>
      <c r="E1477" t="s">
        <v>39</v>
      </c>
      <c r="F1477" t="s">
        <v>519</v>
      </c>
      <c r="G1477" t="str">
        <f t="shared" si="2799"/>
        <v>DL2022048</v>
      </c>
      <c r="H1477" t="str">
        <f t="shared" si="2800"/>
        <v>09</v>
      </c>
      <c r="I1477" t="str">
        <f t="shared" si="2801"/>
        <v>caraur</v>
      </c>
      <c r="J1477" t="str">
        <f t="shared" si="2802"/>
        <v>EP</v>
      </c>
      <c r="K1477" t="str">
        <f t="shared" si="2803"/>
        <v>EP</v>
      </c>
      <c r="L1477" t="str">
        <f t="shared" si="2804"/>
        <v>true</v>
      </c>
      <c r="N1477" s="7">
        <f t="shared" si="2812"/>
        <v>0</v>
      </c>
      <c r="O1477" s="7" t="str">
        <f t="shared" si="2813"/>
        <v/>
      </c>
      <c r="P1477" s="7" t="str">
        <f t="shared" si="2814"/>
        <v/>
      </c>
      <c r="Q1477" s="7">
        <f t="shared" si="2815"/>
        <v>0</v>
      </c>
    </row>
    <row r="1478" spans="1:26" x14ac:dyDescent="0.25">
      <c r="A1478" t="s">
        <v>44</v>
      </c>
      <c r="B1478" t="s">
        <v>23</v>
      </c>
      <c r="C1478" t="s">
        <v>460</v>
      </c>
      <c r="D1478" t="s">
        <v>25</v>
      </c>
      <c r="E1478" t="s">
        <v>39</v>
      </c>
      <c r="F1478" t="s">
        <v>519</v>
      </c>
      <c r="G1478" t="str">
        <f t="shared" si="2799"/>
        <v>DL2022048</v>
      </c>
      <c r="H1478" t="str">
        <f t="shared" si="2800"/>
        <v>10</v>
      </c>
      <c r="I1478" t="str">
        <f t="shared" si="2801"/>
        <v>caraur</v>
      </c>
      <c r="J1478" t="str">
        <f t="shared" si="2802"/>
        <v>PK</v>
      </c>
      <c r="K1478" t="str">
        <f t="shared" si="2803"/>
        <v>PK</v>
      </c>
      <c r="L1478" t="str">
        <f t="shared" si="2804"/>
        <v>true</v>
      </c>
      <c r="N1478" s="7">
        <f t="shared" si="2812"/>
        <v>0</v>
      </c>
      <c r="O1478" s="7">
        <f t="shared" si="2813"/>
        <v>0</v>
      </c>
      <c r="P1478" s="7" t="str">
        <f t="shared" si="2814"/>
        <v/>
      </c>
      <c r="Q1478" s="7" t="str">
        <f t="shared" si="2815"/>
        <v/>
      </c>
      <c r="R1478" t="str">
        <f t="shared" ref="R1478" si="2816">IF(AND(O1478&gt;0,P1479=0),"Valid","Invalid")</f>
        <v>Invalid</v>
      </c>
      <c r="S1478" t="str">
        <f t="shared" ref="S1478" si="2817">IF(OR(Q1480&gt;0,Q1481&gt;0),"Present","Absent")</f>
        <v>Absent</v>
      </c>
      <c r="T1478" t="str">
        <f t="shared" ref="T1478" si="2818">IF(OR(Q1480&lt;41,Q1481&lt;41),"Ct&lt;41",IF(OR(Q1480&gt;41,Q1481&gt;41),"Ct&gt;41","No Ct"))</f>
        <v>Ct&lt;41</v>
      </c>
      <c r="V1478" t="str">
        <f t="shared" ref="V1478" si="2819">G1478&amp;"_"&amp;I1478&amp;"_"&amp;R1478&amp;"_"&amp;S1478&amp;"_"&amp;T1478</f>
        <v>DL2022048_caraur_Invalid_Absent_Ct&lt;41</v>
      </c>
      <c r="X1478">
        <f t="shared" ref="X1478" si="2820">O1478</f>
        <v>0</v>
      </c>
      <c r="Y1478">
        <f t="shared" ref="Y1478" si="2821">P1479</f>
        <v>0</v>
      </c>
      <c r="Z1478">
        <f t="shared" ref="Z1478" si="2822">Q1480+Q1481</f>
        <v>0</v>
      </c>
    </row>
    <row r="1479" spans="1:26" x14ac:dyDescent="0.25">
      <c r="A1479" t="s">
        <v>69</v>
      </c>
      <c r="B1479" t="s">
        <v>51</v>
      </c>
      <c r="C1479" t="s">
        <v>470</v>
      </c>
      <c r="D1479" t="s">
        <v>25</v>
      </c>
      <c r="E1479" t="s">
        <v>39</v>
      </c>
      <c r="F1479" t="s">
        <v>519</v>
      </c>
      <c r="G1479" t="str">
        <f t="shared" si="2799"/>
        <v>DL2022048</v>
      </c>
      <c r="H1479" t="str">
        <f t="shared" si="2800"/>
        <v>10</v>
      </c>
      <c r="I1479" t="str">
        <f t="shared" si="2801"/>
        <v>caraur</v>
      </c>
      <c r="J1479" t="str">
        <f t="shared" si="2802"/>
        <v>NK</v>
      </c>
      <c r="K1479" t="str">
        <f t="shared" si="2803"/>
        <v>NK</v>
      </c>
      <c r="L1479" t="str">
        <f t="shared" si="2804"/>
        <v>true</v>
      </c>
      <c r="N1479" s="7">
        <f t="shared" si="2812"/>
        <v>0</v>
      </c>
      <c r="O1479" s="7" t="str">
        <f t="shared" si="2813"/>
        <v/>
      </c>
      <c r="P1479" s="7">
        <f t="shared" si="2814"/>
        <v>0</v>
      </c>
      <c r="Q1479" s="7" t="str">
        <f t="shared" si="2815"/>
        <v/>
      </c>
    </row>
    <row r="1480" spans="1:26" x14ac:dyDescent="0.25">
      <c r="A1480" t="s">
        <v>94</v>
      </c>
      <c r="B1480" t="s">
        <v>76</v>
      </c>
      <c r="C1480" t="s">
        <v>480</v>
      </c>
      <c r="D1480" t="s">
        <v>25</v>
      </c>
      <c r="E1480" t="s">
        <v>39</v>
      </c>
      <c r="F1480" t="s">
        <v>519</v>
      </c>
      <c r="G1480" t="str">
        <f t="shared" si="2799"/>
        <v>DL2022048</v>
      </c>
      <c r="H1480" t="str">
        <f t="shared" si="2800"/>
        <v>10</v>
      </c>
      <c r="I1480" t="str">
        <f t="shared" si="2801"/>
        <v>caraur</v>
      </c>
      <c r="J1480" t="str">
        <f t="shared" si="2802"/>
        <v>EP</v>
      </c>
      <c r="K1480" t="str">
        <f t="shared" si="2803"/>
        <v>EP</v>
      </c>
      <c r="L1480" t="str">
        <f t="shared" si="2804"/>
        <v>true</v>
      </c>
      <c r="N1480" s="7">
        <f t="shared" si="2812"/>
        <v>0</v>
      </c>
      <c r="O1480" s="7" t="str">
        <f t="shared" si="2813"/>
        <v/>
      </c>
      <c r="P1480" s="7" t="str">
        <f t="shared" si="2814"/>
        <v/>
      </c>
      <c r="Q1480" s="7">
        <f t="shared" si="2815"/>
        <v>0</v>
      </c>
    </row>
    <row r="1481" spans="1:26" x14ac:dyDescent="0.25">
      <c r="A1481" t="s">
        <v>109</v>
      </c>
      <c r="B1481" t="s">
        <v>76</v>
      </c>
      <c r="C1481" t="s">
        <v>480</v>
      </c>
      <c r="D1481" t="s">
        <v>25</v>
      </c>
      <c r="E1481" t="s">
        <v>39</v>
      </c>
      <c r="F1481" t="s">
        <v>519</v>
      </c>
      <c r="G1481" t="str">
        <f t="shared" si="2799"/>
        <v>DL2022048</v>
      </c>
      <c r="H1481" t="str">
        <f t="shared" si="2800"/>
        <v>10</v>
      </c>
      <c r="I1481" t="str">
        <f t="shared" si="2801"/>
        <v>caraur</v>
      </c>
      <c r="J1481" t="str">
        <f t="shared" si="2802"/>
        <v>EP</v>
      </c>
      <c r="K1481" t="str">
        <f t="shared" si="2803"/>
        <v>EP</v>
      </c>
      <c r="L1481" t="str">
        <f t="shared" si="2804"/>
        <v>true</v>
      </c>
      <c r="N1481" s="7">
        <f t="shared" si="2812"/>
        <v>0</v>
      </c>
      <c r="O1481" s="7" t="str">
        <f t="shared" si="2813"/>
        <v/>
      </c>
      <c r="P1481" s="7" t="str">
        <f t="shared" si="2814"/>
        <v/>
      </c>
      <c r="Q1481" s="7">
        <f t="shared" si="2815"/>
        <v>0</v>
      </c>
    </row>
    <row r="1482" spans="1:26" x14ac:dyDescent="0.25">
      <c r="A1482" t="s">
        <v>46</v>
      </c>
      <c r="B1482" t="s">
        <v>23</v>
      </c>
      <c r="C1482" t="s">
        <v>461</v>
      </c>
      <c r="D1482" t="s">
        <v>25</v>
      </c>
      <c r="E1482">
        <v>29.27</v>
      </c>
      <c r="F1482" t="s">
        <v>519</v>
      </c>
      <c r="G1482" t="str">
        <f t="shared" si="2799"/>
        <v>DL2022048</v>
      </c>
      <c r="H1482" t="str">
        <f t="shared" si="2800"/>
        <v>11</v>
      </c>
      <c r="I1482" t="str">
        <f t="shared" si="2801"/>
        <v>angang</v>
      </c>
      <c r="J1482" t="str">
        <f t="shared" si="2802"/>
        <v>PK</v>
      </c>
      <c r="K1482" t="str">
        <f t="shared" si="2803"/>
        <v>PK</v>
      </c>
      <c r="L1482" t="str">
        <f t="shared" si="2804"/>
        <v>true</v>
      </c>
      <c r="N1482" s="7">
        <f t="shared" si="2812"/>
        <v>29.27</v>
      </c>
      <c r="O1482" s="7">
        <f t="shared" si="2813"/>
        <v>29.27</v>
      </c>
      <c r="P1482" s="7" t="str">
        <f t="shared" si="2814"/>
        <v/>
      </c>
      <c r="Q1482" s="7" t="str">
        <f t="shared" si="2815"/>
        <v/>
      </c>
      <c r="R1482" t="str">
        <f t="shared" ref="R1482" si="2823">IF(AND(O1482&gt;0,P1483=0),"Valid","Invalid")</f>
        <v>Valid</v>
      </c>
      <c r="S1482" t="str">
        <f t="shared" ref="S1482" si="2824">IF(OR(Q1484&gt;0,Q1485&gt;0),"Present","Absent")</f>
        <v>Absent</v>
      </c>
      <c r="T1482" t="str">
        <f t="shared" ref="T1482" si="2825">IF(OR(Q1484&lt;41,Q1485&lt;41),"Ct&lt;41",IF(OR(Q1484&gt;41,Q1485&gt;41),"Ct&gt;41","No Ct"))</f>
        <v>Ct&lt;41</v>
      </c>
      <c r="V1482" t="str">
        <f t="shared" ref="V1482" si="2826">G1482&amp;"_"&amp;I1482&amp;"_"&amp;R1482&amp;"_"&amp;S1482&amp;"_"&amp;T1482</f>
        <v>DL2022048_angang_Valid_Absent_Ct&lt;41</v>
      </c>
      <c r="X1482">
        <f t="shared" ref="X1482" si="2827">O1482</f>
        <v>29.27</v>
      </c>
      <c r="Y1482">
        <f t="shared" ref="Y1482" si="2828">P1483</f>
        <v>0</v>
      </c>
      <c r="Z1482">
        <f t="shared" ref="Z1482" si="2829">Q1484+Q1485</f>
        <v>0</v>
      </c>
    </row>
    <row r="1483" spans="1:26" x14ac:dyDescent="0.25">
      <c r="A1483" t="s">
        <v>71</v>
      </c>
      <c r="B1483" t="s">
        <v>51</v>
      </c>
      <c r="C1483" t="s">
        <v>471</v>
      </c>
      <c r="D1483" t="s">
        <v>25</v>
      </c>
      <c r="E1483" t="s">
        <v>39</v>
      </c>
      <c r="F1483" t="s">
        <v>519</v>
      </c>
      <c r="G1483" t="str">
        <f t="shared" si="2799"/>
        <v>DL2022048</v>
      </c>
      <c r="H1483" t="str">
        <f t="shared" si="2800"/>
        <v>11</v>
      </c>
      <c r="I1483" t="str">
        <f t="shared" si="2801"/>
        <v>angang</v>
      </c>
      <c r="J1483" t="str">
        <f t="shared" si="2802"/>
        <v>NK</v>
      </c>
      <c r="K1483" t="str">
        <f t="shared" si="2803"/>
        <v>NK</v>
      </c>
      <c r="L1483" t="str">
        <f t="shared" si="2804"/>
        <v>true</v>
      </c>
      <c r="N1483" s="7">
        <f t="shared" si="2812"/>
        <v>0</v>
      </c>
      <c r="O1483" s="7" t="str">
        <f t="shared" si="2813"/>
        <v/>
      </c>
      <c r="P1483" s="7">
        <f t="shared" si="2814"/>
        <v>0</v>
      </c>
      <c r="Q1483" s="7" t="str">
        <f t="shared" si="2815"/>
        <v/>
      </c>
    </row>
    <row r="1484" spans="1:26" x14ac:dyDescent="0.25">
      <c r="A1484" t="s">
        <v>96</v>
      </c>
      <c r="B1484" t="s">
        <v>76</v>
      </c>
      <c r="C1484" t="s">
        <v>481</v>
      </c>
      <c r="D1484" t="s">
        <v>25</v>
      </c>
      <c r="E1484" t="s">
        <v>39</v>
      </c>
      <c r="F1484" t="s">
        <v>519</v>
      </c>
      <c r="G1484" t="str">
        <f t="shared" si="2799"/>
        <v>DL2022048</v>
      </c>
      <c r="H1484" t="str">
        <f t="shared" si="2800"/>
        <v>11</v>
      </c>
      <c r="I1484" t="str">
        <f t="shared" si="2801"/>
        <v>angang</v>
      </c>
      <c r="J1484" t="str">
        <f t="shared" si="2802"/>
        <v>EP</v>
      </c>
      <c r="K1484" t="str">
        <f t="shared" si="2803"/>
        <v>EP</v>
      </c>
      <c r="L1484" t="str">
        <f t="shared" si="2804"/>
        <v>true</v>
      </c>
      <c r="N1484" s="7">
        <f t="shared" si="2812"/>
        <v>0</v>
      </c>
      <c r="O1484" s="7" t="str">
        <f t="shared" si="2813"/>
        <v/>
      </c>
      <c r="P1484" s="7" t="str">
        <f t="shared" si="2814"/>
        <v/>
      </c>
      <c r="Q1484" s="7">
        <f t="shared" si="2815"/>
        <v>0</v>
      </c>
    </row>
    <row r="1485" spans="1:26" x14ac:dyDescent="0.25">
      <c r="A1485" t="s">
        <v>110</v>
      </c>
      <c r="B1485" t="s">
        <v>76</v>
      </c>
      <c r="C1485" t="s">
        <v>481</v>
      </c>
      <c r="D1485" t="s">
        <v>25</v>
      </c>
      <c r="E1485" t="s">
        <v>39</v>
      </c>
      <c r="F1485" t="s">
        <v>519</v>
      </c>
      <c r="G1485" t="str">
        <f t="shared" si="2799"/>
        <v>DL2022048</v>
      </c>
      <c r="H1485" t="str">
        <f t="shared" si="2800"/>
        <v>11</v>
      </c>
      <c r="I1485" t="str">
        <f t="shared" si="2801"/>
        <v>angang</v>
      </c>
      <c r="J1485" t="str">
        <f t="shared" si="2802"/>
        <v>EP</v>
      </c>
      <c r="K1485" t="str">
        <f t="shared" si="2803"/>
        <v>EP</v>
      </c>
      <c r="L1485" t="str">
        <f t="shared" si="2804"/>
        <v>true</v>
      </c>
      <c r="N1485" s="7">
        <f t="shared" si="2812"/>
        <v>0</v>
      </c>
      <c r="O1485" s="7" t="str">
        <f t="shared" si="2813"/>
        <v/>
      </c>
      <c r="P1485" s="7" t="str">
        <f t="shared" si="2814"/>
        <v/>
      </c>
      <c r="Q1485" s="7">
        <f t="shared" si="2815"/>
        <v>0</v>
      </c>
    </row>
    <row r="1486" spans="1:26" x14ac:dyDescent="0.25">
      <c r="A1486" t="s">
        <v>48</v>
      </c>
      <c r="B1486" t="s">
        <v>23</v>
      </c>
      <c r="C1486" t="s">
        <v>462</v>
      </c>
      <c r="D1486" t="s">
        <v>25</v>
      </c>
      <c r="E1486">
        <v>28.54</v>
      </c>
      <c r="F1486" t="s">
        <v>519</v>
      </c>
      <c r="G1486" t="str">
        <f t="shared" si="2799"/>
        <v>DL2022048</v>
      </c>
      <c r="H1486" t="str">
        <f t="shared" si="2800"/>
        <v>12</v>
      </c>
      <c r="I1486" t="str">
        <f t="shared" si="2801"/>
        <v>angang</v>
      </c>
      <c r="J1486" t="str">
        <f t="shared" si="2802"/>
        <v>PK</v>
      </c>
      <c r="K1486" t="str">
        <f t="shared" si="2803"/>
        <v>PK</v>
      </c>
      <c r="L1486" t="str">
        <f t="shared" si="2804"/>
        <v>true</v>
      </c>
      <c r="N1486" s="7">
        <f t="shared" si="2812"/>
        <v>28.54</v>
      </c>
      <c r="O1486" s="7">
        <f t="shared" si="2813"/>
        <v>28.54</v>
      </c>
      <c r="P1486" s="7" t="str">
        <f t="shared" si="2814"/>
        <v/>
      </c>
      <c r="Q1486" s="7" t="str">
        <f t="shared" si="2815"/>
        <v/>
      </c>
      <c r="R1486" t="str">
        <f t="shared" ref="R1486" si="2830">IF(AND(O1486&gt;0,P1487=0),"Valid","Invalid")</f>
        <v>Valid</v>
      </c>
      <c r="S1486" t="str">
        <f t="shared" ref="S1486" si="2831">IF(OR(Q1488&gt;0,Q1489&gt;0),"Present","Absent")</f>
        <v>Absent</v>
      </c>
      <c r="T1486" t="str">
        <f t="shared" ref="T1486" si="2832">IF(OR(Q1488&lt;41,Q1489&lt;41),"Ct&lt;41",IF(OR(Q1488&gt;41,Q1489&gt;41),"Ct&gt;41","No Ct"))</f>
        <v>Ct&lt;41</v>
      </c>
      <c r="V1486" t="str">
        <f t="shared" ref="V1486" si="2833">G1486&amp;"_"&amp;I1486&amp;"_"&amp;R1486&amp;"_"&amp;S1486&amp;"_"&amp;T1486</f>
        <v>DL2022048_angang_Valid_Absent_Ct&lt;41</v>
      </c>
      <c r="X1486">
        <f t="shared" ref="X1486" si="2834">O1486</f>
        <v>28.54</v>
      </c>
      <c r="Y1486">
        <f t="shared" ref="Y1486" si="2835">P1487</f>
        <v>0</v>
      </c>
      <c r="Z1486">
        <f t="shared" ref="Z1486" si="2836">Q1488+Q1489</f>
        <v>0</v>
      </c>
    </row>
    <row r="1487" spans="1:26" x14ac:dyDescent="0.25">
      <c r="A1487" t="s">
        <v>73</v>
      </c>
      <c r="B1487" t="s">
        <v>51</v>
      </c>
      <c r="C1487" t="s">
        <v>472</v>
      </c>
      <c r="D1487" t="s">
        <v>25</v>
      </c>
      <c r="E1487" t="s">
        <v>39</v>
      </c>
      <c r="F1487" t="s">
        <v>519</v>
      </c>
      <c r="G1487" t="str">
        <f t="shared" si="2799"/>
        <v>DL2022048</v>
      </c>
      <c r="H1487" t="str">
        <f t="shared" si="2800"/>
        <v>12</v>
      </c>
      <c r="I1487" t="str">
        <f t="shared" si="2801"/>
        <v>angang</v>
      </c>
      <c r="J1487" t="str">
        <f t="shared" si="2802"/>
        <v>NK</v>
      </c>
      <c r="K1487" t="str">
        <f t="shared" si="2803"/>
        <v>NK</v>
      </c>
      <c r="L1487" t="str">
        <f t="shared" si="2804"/>
        <v>true</v>
      </c>
      <c r="N1487" s="7">
        <f t="shared" si="2812"/>
        <v>0</v>
      </c>
      <c r="O1487" s="7" t="str">
        <f t="shared" si="2813"/>
        <v/>
      </c>
      <c r="P1487" s="7">
        <f t="shared" si="2814"/>
        <v>0</v>
      </c>
      <c r="Q1487" s="7" t="str">
        <f t="shared" si="2815"/>
        <v/>
      </c>
    </row>
    <row r="1488" spans="1:26" x14ac:dyDescent="0.25">
      <c r="A1488" t="s">
        <v>98</v>
      </c>
      <c r="B1488" t="s">
        <v>76</v>
      </c>
      <c r="C1488" t="s">
        <v>482</v>
      </c>
      <c r="D1488" t="s">
        <v>25</v>
      </c>
      <c r="E1488" t="s">
        <v>39</v>
      </c>
      <c r="F1488" t="s">
        <v>519</v>
      </c>
      <c r="G1488" t="str">
        <f t="shared" si="2799"/>
        <v>DL2022048</v>
      </c>
      <c r="H1488" t="str">
        <f t="shared" si="2800"/>
        <v>12</v>
      </c>
      <c r="I1488" t="str">
        <f t="shared" si="2801"/>
        <v>angang</v>
      </c>
      <c r="J1488" t="str">
        <f t="shared" si="2802"/>
        <v>EP</v>
      </c>
      <c r="K1488" t="str">
        <f t="shared" si="2803"/>
        <v>EP</v>
      </c>
      <c r="L1488" t="str">
        <f t="shared" si="2804"/>
        <v>true</v>
      </c>
      <c r="N1488" s="7">
        <f t="shared" si="2812"/>
        <v>0</v>
      </c>
      <c r="O1488" s="7" t="str">
        <f t="shared" si="2813"/>
        <v/>
      </c>
      <c r="P1488" s="7" t="str">
        <f t="shared" si="2814"/>
        <v/>
      </c>
      <c r="Q1488" s="7">
        <f t="shared" si="2815"/>
        <v>0</v>
      </c>
    </row>
    <row r="1489" spans="1:26" x14ac:dyDescent="0.25">
      <c r="A1489" t="s">
        <v>111</v>
      </c>
      <c r="B1489" t="s">
        <v>76</v>
      </c>
      <c r="C1489" t="s">
        <v>482</v>
      </c>
      <c r="D1489" t="s">
        <v>25</v>
      </c>
      <c r="E1489" t="s">
        <v>39</v>
      </c>
      <c r="F1489" t="s">
        <v>519</v>
      </c>
      <c r="G1489" t="str">
        <f t="shared" si="2799"/>
        <v>DL2022048</v>
      </c>
      <c r="H1489" t="str">
        <f t="shared" si="2800"/>
        <v>12</v>
      </c>
      <c r="I1489" t="str">
        <f t="shared" si="2801"/>
        <v>angang</v>
      </c>
      <c r="J1489" t="str">
        <f t="shared" si="2802"/>
        <v>EP</v>
      </c>
      <c r="K1489" t="str">
        <f t="shared" si="2803"/>
        <v>EP</v>
      </c>
      <c r="L1489" t="str">
        <f t="shared" si="2804"/>
        <v>true</v>
      </c>
      <c r="N1489" s="7">
        <f t="shared" si="2812"/>
        <v>0</v>
      </c>
      <c r="O1489" s="7" t="str">
        <f t="shared" si="2813"/>
        <v/>
      </c>
      <c r="P1489" s="7" t="str">
        <f t="shared" si="2814"/>
        <v/>
      </c>
      <c r="Q1489" s="7">
        <f t="shared" si="2815"/>
        <v>0</v>
      </c>
    </row>
    <row r="1490" spans="1:26" x14ac:dyDescent="0.25">
      <c r="A1490" t="s">
        <v>172</v>
      </c>
      <c r="B1490" t="s">
        <v>23</v>
      </c>
      <c r="C1490" t="s">
        <v>507</v>
      </c>
      <c r="D1490" t="s">
        <v>25</v>
      </c>
      <c r="E1490">
        <v>31.35</v>
      </c>
      <c r="F1490" t="s">
        <v>519</v>
      </c>
      <c r="G1490" t="str">
        <f t="shared" si="2799"/>
        <v>DL2022048</v>
      </c>
      <c r="H1490" t="str">
        <f t="shared" si="2800"/>
        <v>13</v>
      </c>
      <c r="I1490" t="str">
        <f t="shared" si="2801"/>
        <v>astast</v>
      </c>
      <c r="J1490" t="str">
        <f t="shared" si="2802"/>
        <v>PK</v>
      </c>
      <c r="K1490" t="str">
        <f t="shared" si="2803"/>
        <v>PK</v>
      </c>
      <c r="L1490" t="str">
        <f t="shared" si="2804"/>
        <v>true</v>
      </c>
      <c r="N1490" s="7">
        <f t="shared" si="2812"/>
        <v>31.35</v>
      </c>
      <c r="O1490" s="7">
        <f t="shared" si="2813"/>
        <v>31.35</v>
      </c>
      <c r="P1490" s="7" t="str">
        <f t="shared" si="2814"/>
        <v/>
      </c>
      <c r="Q1490" s="7" t="str">
        <f t="shared" si="2815"/>
        <v/>
      </c>
      <c r="R1490" t="str">
        <f t="shared" ref="R1490" si="2837">IF(AND(O1490&gt;0,P1491=0),"Valid","Invalid")</f>
        <v>Valid</v>
      </c>
      <c r="S1490" t="str">
        <f t="shared" ref="S1490" si="2838">IF(OR(Q1492&gt;0,Q1493&gt;0),"Present","Absent")</f>
        <v>Absent</v>
      </c>
      <c r="T1490" t="str">
        <f t="shared" ref="T1490" si="2839">IF(OR(Q1492&lt;41,Q1493&lt;41),"Ct&lt;41",IF(OR(Q1492&gt;41,Q1493&gt;41),"Ct&gt;41","No Ct"))</f>
        <v>Ct&lt;41</v>
      </c>
      <c r="V1490" t="str">
        <f t="shared" ref="V1490" si="2840">G1490&amp;"_"&amp;I1490&amp;"_"&amp;R1490&amp;"_"&amp;S1490&amp;"_"&amp;T1490</f>
        <v>DL2022048_astast_Valid_Absent_Ct&lt;41</v>
      </c>
      <c r="X1490">
        <f t="shared" ref="X1490" si="2841">O1490</f>
        <v>31.35</v>
      </c>
      <c r="Y1490">
        <f t="shared" ref="Y1490" si="2842">P1491</f>
        <v>0</v>
      </c>
      <c r="Z1490">
        <f t="shared" ref="Z1490" si="2843">Q1492+Q1493</f>
        <v>0</v>
      </c>
    </row>
    <row r="1491" spans="1:26" x14ac:dyDescent="0.25">
      <c r="A1491" t="s">
        <v>148</v>
      </c>
      <c r="B1491" t="s">
        <v>51</v>
      </c>
      <c r="C1491" t="s">
        <v>495</v>
      </c>
      <c r="D1491" t="s">
        <v>25</v>
      </c>
      <c r="E1491" t="s">
        <v>39</v>
      </c>
      <c r="F1491" t="s">
        <v>519</v>
      </c>
      <c r="G1491" t="str">
        <f t="shared" si="2799"/>
        <v>DL2022048</v>
      </c>
      <c r="H1491" t="str">
        <f t="shared" si="2800"/>
        <v>13</v>
      </c>
      <c r="I1491" t="str">
        <f t="shared" si="2801"/>
        <v>astast</v>
      </c>
      <c r="J1491" t="str">
        <f t="shared" si="2802"/>
        <v>NK</v>
      </c>
      <c r="K1491" t="str">
        <f t="shared" si="2803"/>
        <v>NK</v>
      </c>
      <c r="L1491" t="str">
        <f t="shared" si="2804"/>
        <v>true</v>
      </c>
      <c r="N1491" s="7">
        <f t="shared" si="2812"/>
        <v>0</v>
      </c>
      <c r="O1491" s="7" t="str">
        <f t="shared" si="2813"/>
        <v/>
      </c>
      <c r="P1491" s="7">
        <f t="shared" si="2814"/>
        <v>0</v>
      </c>
      <c r="Q1491" s="7" t="str">
        <f t="shared" si="2815"/>
        <v/>
      </c>
    </row>
    <row r="1492" spans="1:26" x14ac:dyDescent="0.25">
      <c r="A1492" t="s">
        <v>112</v>
      </c>
      <c r="B1492" t="s">
        <v>76</v>
      </c>
      <c r="C1492" t="s">
        <v>483</v>
      </c>
      <c r="D1492" t="s">
        <v>25</v>
      </c>
      <c r="E1492" t="s">
        <v>39</v>
      </c>
      <c r="F1492" t="s">
        <v>519</v>
      </c>
      <c r="G1492" t="str">
        <f t="shared" si="2799"/>
        <v>DL2022048</v>
      </c>
      <c r="H1492" t="str">
        <f t="shared" si="2800"/>
        <v>13</v>
      </c>
      <c r="I1492" t="str">
        <f t="shared" si="2801"/>
        <v>astast</v>
      </c>
      <c r="J1492" t="str">
        <f t="shared" si="2802"/>
        <v>EP</v>
      </c>
      <c r="K1492" t="str">
        <f t="shared" si="2803"/>
        <v>EP</v>
      </c>
      <c r="L1492" t="str">
        <f t="shared" si="2804"/>
        <v>true</v>
      </c>
      <c r="N1492" s="7">
        <f t="shared" si="2812"/>
        <v>0</v>
      </c>
      <c r="O1492" s="7" t="str">
        <f t="shared" si="2813"/>
        <v/>
      </c>
      <c r="P1492" s="7" t="str">
        <f t="shared" si="2814"/>
        <v/>
      </c>
      <c r="Q1492" s="7">
        <f t="shared" si="2815"/>
        <v>0</v>
      </c>
    </row>
    <row r="1493" spans="1:26" x14ac:dyDescent="0.25">
      <c r="A1493" t="s">
        <v>136</v>
      </c>
      <c r="B1493" t="s">
        <v>76</v>
      </c>
      <c r="C1493" t="s">
        <v>483</v>
      </c>
      <c r="D1493" t="s">
        <v>25</v>
      </c>
      <c r="E1493" t="s">
        <v>39</v>
      </c>
      <c r="F1493" t="s">
        <v>519</v>
      </c>
      <c r="G1493" t="str">
        <f t="shared" si="2799"/>
        <v>DL2022048</v>
      </c>
      <c r="H1493" t="str">
        <f t="shared" si="2800"/>
        <v>13</v>
      </c>
      <c r="I1493" t="str">
        <f t="shared" si="2801"/>
        <v>astast</v>
      </c>
      <c r="J1493" t="str">
        <f t="shared" si="2802"/>
        <v>EP</v>
      </c>
      <c r="K1493" t="str">
        <f t="shared" si="2803"/>
        <v>EP</v>
      </c>
      <c r="L1493" t="str">
        <f t="shared" si="2804"/>
        <v>true</v>
      </c>
      <c r="N1493" s="7">
        <f t="shared" si="2812"/>
        <v>0</v>
      </c>
      <c r="O1493" s="7" t="str">
        <f t="shared" si="2813"/>
        <v/>
      </c>
      <c r="P1493" s="7" t="str">
        <f t="shared" si="2814"/>
        <v/>
      </c>
      <c r="Q1493" s="7">
        <f t="shared" si="2815"/>
        <v>0</v>
      </c>
    </row>
    <row r="1494" spans="1:26" x14ac:dyDescent="0.25">
      <c r="A1494" t="s">
        <v>174</v>
      </c>
      <c r="B1494" t="s">
        <v>23</v>
      </c>
      <c r="C1494" t="s">
        <v>508</v>
      </c>
      <c r="D1494" t="s">
        <v>25</v>
      </c>
      <c r="E1494" t="s">
        <v>39</v>
      </c>
      <c r="F1494" t="s">
        <v>519</v>
      </c>
      <c r="G1494" t="str">
        <f t="shared" si="2799"/>
        <v>DL2022048</v>
      </c>
      <c r="H1494" t="str">
        <f t="shared" si="2800"/>
        <v>14</v>
      </c>
      <c r="I1494" t="str">
        <f t="shared" si="2801"/>
        <v>astast</v>
      </c>
      <c r="J1494" t="str">
        <f t="shared" si="2802"/>
        <v>PK</v>
      </c>
      <c r="K1494" t="str">
        <f t="shared" si="2803"/>
        <v>PK</v>
      </c>
      <c r="L1494" t="str">
        <f t="shared" si="2804"/>
        <v>true</v>
      </c>
      <c r="N1494" s="7">
        <f t="shared" si="2812"/>
        <v>0</v>
      </c>
      <c r="O1494" s="7">
        <f t="shared" si="2813"/>
        <v>0</v>
      </c>
      <c r="P1494" s="7" t="str">
        <f t="shared" si="2814"/>
        <v/>
      </c>
      <c r="Q1494" s="7" t="str">
        <f t="shared" si="2815"/>
        <v/>
      </c>
      <c r="R1494" t="str">
        <f t="shared" ref="R1494" si="2844">IF(AND(O1494&gt;0,P1495=0),"Valid","Invalid")</f>
        <v>Invalid</v>
      </c>
      <c r="S1494" t="str">
        <f t="shared" ref="S1494" si="2845">IF(OR(Q1496&gt;0,Q1497&gt;0),"Present","Absent")</f>
        <v>Absent</v>
      </c>
      <c r="T1494" t="str">
        <f t="shared" ref="T1494" si="2846">IF(OR(Q1496&lt;41,Q1497&lt;41),"Ct&lt;41",IF(OR(Q1496&gt;41,Q1497&gt;41),"Ct&gt;41","No Ct"))</f>
        <v>Ct&lt;41</v>
      </c>
      <c r="V1494" t="str">
        <f t="shared" ref="V1494" si="2847">G1494&amp;"_"&amp;I1494&amp;"_"&amp;R1494&amp;"_"&amp;S1494&amp;"_"&amp;T1494</f>
        <v>DL2022048_astast_Invalid_Absent_Ct&lt;41</v>
      </c>
      <c r="X1494">
        <f t="shared" ref="X1494" si="2848">O1494</f>
        <v>0</v>
      </c>
      <c r="Y1494">
        <f t="shared" ref="Y1494" si="2849">P1495</f>
        <v>0</v>
      </c>
      <c r="Z1494">
        <f t="shared" ref="Z1494" si="2850">Q1496+Q1497</f>
        <v>0</v>
      </c>
    </row>
    <row r="1495" spans="1:26" x14ac:dyDescent="0.25">
      <c r="A1495" t="s">
        <v>150</v>
      </c>
      <c r="B1495" t="s">
        <v>51</v>
      </c>
      <c r="C1495" t="s">
        <v>496</v>
      </c>
      <c r="D1495" t="s">
        <v>25</v>
      </c>
      <c r="E1495" t="s">
        <v>39</v>
      </c>
      <c r="F1495" t="s">
        <v>519</v>
      </c>
      <c r="G1495" t="str">
        <f t="shared" si="2799"/>
        <v>DL2022048</v>
      </c>
      <c r="H1495" t="str">
        <f t="shared" si="2800"/>
        <v>14</v>
      </c>
      <c r="I1495" t="str">
        <f t="shared" si="2801"/>
        <v>astast</v>
      </c>
      <c r="J1495" t="str">
        <f t="shared" si="2802"/>
        <v>NK</v>
      </c>
      <c r="K1495" t="str">
        <f t="shared" si="2803"/>
        <v>NK</v>
      </c>
      <c r="L1495" t="str">
        <f t="shared" si="2804"/>
        <v>true</v>
      </c>
      <c r="N1495" s="7">
        <f t="shared" si="2812"/>
        <v>0</v>
      </c>
      <c r="O1495" s="7" t="str">
        <f t="shared" si="2813"/>
        <v/>
      </c>
      <c r="P1495" s="7">
        <f t="shared" si="2814"/>
        <v>0</v>
      </c>
      <c r="Q1495" s="7" t="str">
        <f t="shared" si="2815"/>
        <v/>
      </c>
    </row>
    <row r="1496" spans="1:26" x14ac:dyDescent="0.25">
      <c r="A1496" t="s">
        <v>114</v>
      </c>
      <c r="B1496" t="s">
        <v>76</v>
      </c>
      <c r="C1496" t="s">
        <v>484</v>
      </c>
      <c r="D1496" t="s">
        <v>25</v>
      </c>
      <c r="E1496" t="s">
        <v>39</v>
      </c>
      <c r="F1496" t="s">
        <v>519</v>
      </c>
      <c r="G1496" t="str">
        <f t="shared" si="2799"/>
        <v>DL2022048</v>
      </c>
      <c r="H1496" t="str">
        <f t="shared" si="2800"/>
        <v>14</v>
      </c>
      <c r="I1496" t="str">
        <f t="shared" si="2801"/>
        <v>astast</v>
      </c>
      <c r="J1496" t="str">
        <f t="shared" si="2802"/>
        <v>EP</v>
      </c>
      <c r="K1496" t="str">
        <f t="shared" si="2803"/>
        <v>EP</v>
      </c>
      <c r="L1496" t="str">
        <f t="shared" si="2804"/>
        <v>true</v>
      </c>
      <c r="N1496" s="7">
        <f t="shared" si="2812"/>
        <v>0</v>
      </c>
      <c r="O1496" s="7" t="str">
        <f t="shared" si="2813"/>
        <v/>
      </c>
      <c r="P1496" s="7" t="str">
        <f t="shared" si="2814"/>
        <v/>
      </c>
      <c r="Q1496" s="7">
        <f t="shared" si="2815"/>
        <v>0</v>
      </c>
    </row>
    <row r="1497" spans="1:26" x14ac:dyDescent="0.25">
      <c r="A1497" t="s">
        <v>137</v>
      </c>
      <c r="B1497" t="s">
        <v>76</v>
      </c>
      <c r="C1497" t="s">
        <v>484</v>
      </c>
      <c r="D1497" t="s">
        <v>25</v>
      </c>
      <c r="E1497" t="s">
        <v>39</v>
      </c>
      <c r="F1497" t="s">
        <v>519</v>
      </c>
      <c r="G1497" t="str">
        <f t="shared" si="2799"/>
        <v>DL2022048</v>
      </c>
      <c r="H1497" t="str">
        <f t="shared" si="2800"/>
        <v>14</v>
      </c>
      <c r="I1497" t="str">
        <f t="shared" si="2801"/>
        <v>astast</v>
      </c>
      <c r="J1497" t="str">
        <f t="shared" si="2802"/>
        <v>EP</v>
      </c>
      <c r="K1497" t="str">
        <f t="shared" si="2803"/>
        <v>EP</v>
      </c>
      <c r="L1497" t="str">
        <f t="shared" si="2804"/>
        <v>true</v>
      </c>
      <c r="N1497" s="7">
        <f t="shared" si="2812"/>
        <v>0</v>
      </c>
      <c r="O1497" s="7" t="str">
        <f t="shared" si="2813"/>
        <v/>
      </c>
      <c r="P1497" s="7" t="str">
        <f t="shared" si="2814"/>
        <v/>
      </c>
      <c r="Q1497" s="7">
        <f t="shared" si="2815"/>
        <v>0</v>
      </c>
    </row>
    <row r="1498" spans="1:26" x14ac:dyDescent="0.25">
      <c r="A1498" t="s">
        <v>176</v>
      </c>
      <c r="B1498" t="s">
        <v>23</v>
      </c>
      <c r="C1498" t="s">
        <v>509</v>
      </c>
      <c r="D1498" t="s">
        <v>25</v>
      </c>
      <c r="E1498" t="s">
        <v>39</v>
      </c>
      <c r="F1498" t="s">
        <v>519</v>
      </c>
      <c r="G1498" t="str">
        <f t="shared" si="2799"/>
        <v>DL2022048</v>
      </c>
      <c r="H1498" t="str">
        <f t="shared" si="2800"/>
        <v>15</v>
      </c>
      <c r="I1498" t="str">
        <f t="shared" si="2801"/>
        <v>paclen</v>
      </c>
      <c r="J1498" t="str">
        <f t="shared" si="2802"/>
        <v>PK</v>
      </c>
      <c r="K1498" t="str">
        <f t="shared" si="2803"/>
        <v>PK</v>
      </c>
      <c r="L1498" t="str">
        <f t="shared" si="2804"/>
        <v>true</v>
      </c>
      <c r="N1498" s="7">
        <f t="shared" si="2812"/>
        <v>0</v>
      </c>
      <c r="O1498" s="7">
        <f t="shared" si="2813"/>
        <v>0</v>
      </c>
      <c r="P1498" s="7" t="str">
        <f t="shared" si="2814"/>
        <v/>
      </c>
      <c r="Q1498" s="7" t="str">
        <f t="shared" si="2815"/>
        <v/>
      </c>
      <c r="R1498" t="str">
        <f t="shared" ref="R1498" si="2851">IF(AND(O1498&gt;0,P1499=0),"Valid","Invalid")</f>
        <v>Invalid</v>
      </c>
      <c r="S1498" t="str">
        <f t="shared" ref="S1498" si="2852">IF(OR(Q1500&gt;0,Q1501&gt;0),"Present","Absent")</f>
        <v>Absent</v>
      </c>
      <c r="T1498" t="str">
        <f t="shared" ref="T1498" si="2853">IF(OR(Q1500&lt;41,Q1501&lt;41),"Ct&lt;41",IF(OR(Q1500&gt;41,Q1501&gt;41),"Ct&gt;41","No Ct"))</f>
        <v>Ct&lt;41</v>
      </c>
      <c r="V1498" t="str">
        <f t="shared" ref="V1498" si="2854">G1498&amp;"_"&amp;I1498&amp;"_"&amp;R1498&amp;"_"&amp;S1498&amp;"_"&amp;T1498</f>
        <v>DL2022048_paclen_Invalid_Absent_Ct&lt;41</v>
      </c>
      <c r="X1498">
        <f t="shared" ref="X1498" si="2855">O1498</f>
        <v>0</v>
      </c>
      <c r="Y1498">
        <f t="shared" ref="Y1498" si="2856">P1499</f>
        <v>0</v>
      </c>
      <c r="Z1498">
        <f t="shared" ref="Z1498" si="2857">Q1500+Q1501</f>
        <v>0</v>
      </c>
    </row>
    <row r="1499" spans="1:26" x14ac:dyDescent="0.25">
      <c r="A1499" t="s">
        <v>152</v>
      </c>
      <c r="B1499" t="s">
        <v>51</v>
      </c>
      <c r="C1499" t="s">
        <v>497</v>
      </c>
      <c r="D1499" t="s">
        <v>25</v>
      </c>
      <c r="E1499" t="s">
        <v>39</v>
      </c>
      <c r="F1499" t="s">
        <v>519</v>
      </c>
      <c r="G1499" t="str">
        <f t="shared" si="2799"/>
        <v>DL2022048</v>
      </c>
      <c r="H1499" t="str">
        <f t="shared" si="2800"/>
        <v>15</v>
      </c>
      <c r="I1499" t="str">
        <f t="shared" si="2801"/>
        <v>paclen</v>
      </c>
      <c r="J1499" t="str">
        <f t="shared" si="2802"/>
        <v>NK</v>
      </c>
      <c r="K1499" t="str">
        <f t="shared" si="2803"/>
        <v>NK</v>
      </c>
      <c r="L1499" t="str">
        <f t="shared" si="2804"/>
        <v>true</v>
      </c>
      <c r="N1499" s="7">
        <f t="shared" si="2812"/>
        <v>0</v>
      </c>
      <c r="O1499" s="7" t="str">
        <f t="shared" si="2813"/>
        <v/>
      </c>
      <c r="P1499" s="7">
        <f t="shared" si="2814"/>
        <v>0</v>
      </c>
      <c r="Q1499" s="7" t="str">
        <f t="shared" si="2815"/>
        <v/>
      </c>
    </row>
    <row r="1500" spans="1:26" x14ac:dyDescent="0.25">
      <c r="A1500" t="s">
        <v>116</v>
      </c>
      <c r="B1500" t="s">
        <v>76</v>
      </c>
      <c r="C1500" t="s">
        <v>485</v>
      </c>
      <c r="D1500" t="s">
        <v>25</v>
      </c>
      <c r="E1500" t="s">
        <v>39</v>
      </c>
      <c r="F1500" t="s">
        <v>519</v>
      </c>
      <c r="G1500" t="str">
        <f t="shared" si="2799"/>
        <v>DL2022048</v>
      </c>
      <c r="H1500" t="str">
        <f t="shared" si="2800"/>
        <v>15</v>
      </c>
      <c r="I1500" t="str">
        <f t="shared" si="2801"/>
        <v>paclen</v>
      </c>
      <c r="J1500" t="str">
        <f t="shared" si="2802"/>
        <v>EP</v>
      </c>
      <c r="K1500" t="str">
        <f t="shared" si="2803"/>
        <v>EP</v>
      </c>
      <c r="L1500" t="str">
        <f t="shared" si="2804"/>
        <v>true</v>
      </c>
      <c r="N1500" s="7">
        <f t="shared" si="2812"/>
        <v>0</v>
      </c>
      <c r="O1500" s="7" t="str">
        <f t="shared" si="2813"/>
        <v/>
      </c>
      <c r="P1500" s="7" t="str">
        <f t="shared" si="2814"/>
        <v/>
      </c>
      <c r="Q1500" s="7">
        <f t="shared" si="2815"/>
        <v>0</v>
      </c>
    </row>
    <row r="1501" spans="1:26" x14ac:dyDescent="0.25">
      <c r="A1501" t="s">
        <v>138</v>
      </c>
      <c r="B1501" t="s">
        <v>76</v>
      </c>
      <c r="C1501" t="s">
        <v>485</v>
      </c>
      <c r="D1501" t="s">
        <v>25</v>
      </c>
      <c r="E1501" t="s">
        <v>39</v>
      </c>
      <c r="F1501" t="s">
        <v>519</v>
      </c>
      <c r="G1501" t="str">
        <f t="shared" si="2799"/>
        <v>DL2022048</v>
      </c>
      <c r="H1501" t="str">
        <f t="shared" si="2800"/>
        <v>15</v>
      </c>
      <c r="I1501" t="str">
        <f t="shared" si="2801"/>
        <v>paclen</v>
      </c>
      <c r="J1501" t="str">
        <f t="shared" si="2802"/>
        <v>EP</v>
      </c>
      <c r="K1501" t="str">
        <f t="shared" si="2803"/>
        <v>EP</v>
      </c>
      <c r="L1501" t="str">
        <f t="shared" si="2804"/>
        <v>true</v>
      </c>
      <c r="N1501" s="7">
        <f t="shared" si="2812"/>
        <v>0</v>
      </c>
      <c r="O1501" s="7" t="str">
        <f t="shared" si="2813"/>
        <v/>
      </c>
      <c r="P1501" s="7" t="str">
        <f t="shared" si="2814"/>
        <v/>
      </c>
      <c r="Q1501" s="7">
        <f t="shared" si="2815"/>
        <v>0</v>
      </c>
    </row>
    <row r="1502" spans="1:26" x14ac:dyDescent="0.25">
      <c r="A1502" t="s">
        <v>178</v>
      </c>
      <c r="B1502" t="s">
        <v>23</v>
      </c>
      <c r="C1502" t="s">
        <v>510</v>
      </c>
      <c r="D1502" t="s">
        <v>25</v>
      </c>
      <c r="E1502">
        <v>39.43</v>
      </c>
      <c r="F1502" t="s">
        <v>519</v>
      </c>
      <c r="G1502" t="str">
        <f t="shared" si="2799"/>
        <v>DL2022048</v>
      </c>
      <c r="H1502" t="str">
        <f t="shared" si="2800"/>
        <v>16</v>
      </c>
      <c r="I1502" t="str">
        <f t="shared" si="2801"/>
        <v>paclen</v>
      </c>
      <c r="J1502" t="str">
        <f t="shared" si="2802"/>
        <v>PK</v>
      </c>
      <c r="K1502" t="str">
        <f t="shared" si="2803"/>
        <v>PK</v>
      </c>
      <c r="L1502" t="str">
        <f t="shared" si="2804"/>
        <v>true</v>
      </c>
      <c r="N1502" s="7">
        <f t="shared" si="2812"/>
        <v>39.43</v>
      </c>
      <c r="O1502" s="7">
        <f t="shared" si="2813"/>
        <v>39.43</v>
      </c>
      <c r="P1502" s="7" t="str">
        <f t="shared" si="2814"/>
        <v/>
      </c>
      <c r="Q1502" s="7" t="str">
        <f t="shared" si="2815"/>
        <v/>
      </c>
      <c r="R1502" t="str">
        <f t="shared" ref="R1502" si="2858">IF(AND(O1502&gt;0,P1503=0),"Valid","Invalid")</f>
        <v>Valid</v>
      </c>
      <c r="S1502" t="str">
        <f t="shared" ref="S1502" si="2859">IF(OR(Q1504&gt;0,Q1505&gt;0),"Present","Absent")</f>
        <v>Absent</v>
      </c>
      <c r="T1502" t="str">
        <f t="shared" ref="T1502" si="2860">IF(OR(Q1504&lt;41,Q1505&lt;41),"Ct&lt;41",IF(OR(Q1504&gt;41,Q1505&gt;41),"Ct&gt;41","No Ct"))</f>
        <v>Ct&lt;41</v>
      </c>
      <c r="V1502" t="str">
        <f t="shared" ref="V1502" si="2861">G1502&amp;"_"&amp;I1502&amp;"_"&amp;R1502&amp;"_"&amp;S1502&amp;"_"&amp;T1502</f>
        <v>DL2022048_paclen_Valid_Absent_Ct&lt;41</v>
      </c>
      <c r="X1502">
        <f t="shared" ref="X1502" si="2862">O1502</f>
        <v>39.43</v>
      </c>
      <c r="Y1502">
        <f t="shared" ref="Y1502" si="2863">P1503</f>
        <v>0</v>
      </c>
      <c r="Z1502">
        <f t="shared" ref="Z1502" si="2864">Q1504+Q1505</f>
        <v>0</v>
      </c>
    </row>
    <row r="1503" spans="1:26" x14ac:dyDescent="0.25">
      <c r="A1503" t="s">
        <v>154</v>
      </c>
      <c r="B1503" t="s">
        <v>51</v>
      </c>
      <c r="C1503" t="s">
        <v>498</v>
      </c>
      <c r="D1503" t="s">
        <v>25</v>
      </c>
      <c r="E1503" t="s">
        <v>39</v>
      </c>
      <c r="F1503" t="s">
        <v>519</v>
      </c>
      <c r="G1503" t="str">
        <f t="shared" si="2799"/>
        <v>DL2022048</v>
      </c>
      <c r="H1503" t="str">
        <f t="shared" si="2800"/>
        <v>16</v>
      </c>
      <c r="I1503" t="str">
        <f t="shared" si="2801"/>
        <v>paclen</v>
      </c>
      <c r="J1503" t="str">
        <f t="shared" si="2802"/>
        <v>NK</v>
      </c>
      <c r="K1503" t="str">
        <f t="shared" si="2803"/>
        <v>NK</v>
      </c>
      <c r="L1503" t="str">
        <f t="shared" si="2804"/>
        <v>true</v>
      </c>
      <c r="N1503" s="7">
        <f t="shared" si="2812"/>
        <v>0</v>
      </c>
      <c r="O1503" s="7" t="str">
        <f t="shared" si="2813"/>
        <v/>
      </c>
      <c r="P1503" s="7">
        <f t="shared" si="2814"/>
        <v>0</v>
      </c>
      <c r="Q1503" s="7" t="str">
        <f t="shared" si="2815"/>
        <v/>
      </c>
    </row>
    <row r="1504" spans="1:26" x14ac:dyDescent="0.25">
      <c r="A1504" t="s">
        <v>118</v>
      </c>
      <c r="B1504" t="s">
        <v>76</v>
      </c>
      <c r="C1504" t="s">
        <v>486</v>
      </c>
      <c r="D1504" t="s">
        <v>25</v>
      </c>
      <c r="E1504" t="s">
        <v>39</v>
      </c>
      <c r="F1504" t="s">
        <v>519</v>
      </c>
      <c r="G1504" t="str">
        <f t="shared" si="2799"/>
        <v>DL2022048</v>
      </c>
      <c r="H1504" t="str">
        <f t="shared" si="2800"/>
        <v>16</v>
      </c>
      <c r="I1504" t="str">
        <f t="shared" si="2801"/>
        <v>paclen</v>
      </c>
      <c r="J1504" t="str">
        <f t="shared" si="2802"/>
        <v>EP</v>
      </c>
      <c r="K1504" t="str">
        <f t="shared" si="2803"/>
        <v>EP</v>
      </c>
      <c r="L1504" t="str">
        <f t="shared" si="2804"/>
        <v>true</v>
      </c>
      <c r="N1504" s="7">
        <f t="shared" si="2812"/>
        <v>0</v>
      </c>
      <c r="O1504" s="7" t="str">
        <f t="shared" si="2813"/>
        <v/>
      </c>
      <c r="P1504" s="7" t="str">
        <f t="shared" si="2814"/>
        <v/>
      </c>
      <c r="Q1504" s="7">
        <f t="shared" si="2815"/>
        <v>0</v>
      </c>
    </row>
    <row r="1505" spans="1:26" x14ac:dyDescent="0.25">
      <c r="A1505" t="s">
        <v>139</v>
      </c>
      <c r="B1505" t="s">
        <v>76</v>
      </c>
      <c r="C1505" t="s">
        <v>486</v>
      </c>
      <c r="D1505" t="s">
        <v>25</v>
      </c>
      <c r="E1505" t="s">
        <v>39</v>
      </c>
      <c r="F1505" t="s">
        <v>519</v>
      </c>
      <c r="G1505" t="str">
        <f t="shared" si="2799"/>
        <v>DL2022048</v>
      </c>
      <c r="H1505" t="str">
        <f t="shared" si="2800"/>
        <v>16</v>
      </c>
      <c r="I1505" t="str">
        <f t="shared" si="2801"/>
        <v>paclen</v>
      </c>
      <c r="J1505" t="str">
        <f t="shared" si="2802"/>
        <v>EP</v>
      </c>
      <c r="K1505" t="str">
        <f t="shared" si="2803"/>
        <v>EP</v>
      </c>
      <c r="L1505" t="str">
        <f t="shared" si="2804"/>
        <v>true</v>
      </c>
      <c r="N1505" s="7">
        <f t="shared" si="2812"/>
        <v>0</v>
      </c>
      <c r="O1505" s="7" t="str">
        <f t="shared" si="2813"/>
        <v/>
      </c>
      <c r="P1505" s="7" t="str">
        <f t="shared" si="2814"/>
        <v/>
      </c>
      <c r="Q1505" s="7">
        <f t="shared" si="2815"/>
        <v>0</v>
      </c>
    </row>
    <row r="1506" spans="1:26" x14ac:dyDescent="0.25">
      <c r="A1506" t="s">
        <v>180</v>
      </c>
      <c r="B1506" t="s">
        <v>23</v>
      </c>
      <c r="C1506" t="s">
        <v>511</v>
      </c>
      <c r="D1506" t="s">
        <v>25</v>
      </c>
      <c r="E1506">
        <v>30.89</v>
      </c>
      <c r="F1506" t="s">
        <v>519</v>
      </c>
      <c r="G1506" t="str">
        <f t="shared" si="2799"/>
        <v>DL2022048</v>
      </c>
      <c r="H1506" t="str">
        <f t="shared" si="2800"/>
        <v>17</v>
      </c>
      <c r="I1506" t="str">
        <f t="shared" si="2801"/>
        <v>ponlep</v>
      </c>
      <c r="J1506" t="str">
        <f t="shared" si="2802"/>
        <v>PK</v>
      </c>
      <c r="K1506" t="str">
        <f t="shared" si="2803"/>
        <v>PK</v>
      </c>
      <c r="L1506" t="str">
        <f t="shared" si="2804"/>
        <v>true</v>
      </c>
      <c r="N1506" s="7">
        <f t="shared" si="2812"/>
        <v>30.89</v>
      </c>
      <c r="O1506" s="7">
        <f t="shared" si="2813"/>
        <v>30.89</v>
      </c>
      <c r="P1506" s="7" t="str">
        <f t="shared" si="2814"/>
        <v/>
      </c>
      <c r="Q1506" s="7" t="str">
        <f t="shared" si="2815"/>
        <v/>
      </c>
      <c r="R1506" t="str">
        <f t="shared" ref="R1506" si="2865">IF(AND(O1506&gt;0,P1507=0),"Valid","Invalid")</f>
        <v>Valid</v>
      </c>
      <c r="S1506" t="str">
        <f t="shared" ref="S1506" si="2866">IF(OR(Q1508&gt;0,Q1509&gt;0),"Present","Absent")</f>
        <v>Absent</v>
      </c>
      <c r="T1506" t="str">
        <f t="shared" ref="T1506" si="2867">IF(OR(Q1508&lt;41,Q1509&lt;41),"Ct&lt;41",IF(OR(Q1508&gt;41,Q1509&gt;41),"Ct&gt;41","No Ct"))</f>
        <v>Ct&lt;41</v>
      </c>
      <c r="V1506" t="str">
        <f t="shared" ref="V1506" si="2868">G1506&amp;"_"&amp;I1506&amp;"_"&amp;R1506&amp;"_"&amp;S1506&amp;"_"&amp;T1506</f>
        <v>DL2022048_ponlep_Valid_Absent_Ct&lt;41</v>
      </c>
      <c r="X1506">
        <f t="shared" ref="X1506" si="2869">O1506</f>
        <v>30.89</v>
      </c>
      <c r="Y1506">
        <f t="shared" ref="Y1506" si="2870">P1507</f>
        <v>0</v>
      </c>
      <c r="Z1506">
        <f t="shared" ref="Z1506" si="2871">Q1508+Q1509</f>
        <v>0</v>
      </c>
    </row>
    <row r="1507" spans="1:26" x14ac:dyDescent="0.25">
      <c r="A1507" t="s">
        <v>156</v>
      </c>
      <c r="B1507" t="s">
        <v>51</v>
      </c>
      <c r="C1507" t="s">
        <v>499</v>
      </c>
      <c r="D1507" t="s">
        <v>25</v>
      </c>
      <c r="E1507" t="s">
        <v>39</v>
      </c>
      <c r="F1507" t="s">
        <v>519</v>
      </c>
      <c r="G1507" t="str">
        <f t="shared" si="2799"/>
        <v>DL2022048</v>
      </c>
      <c r="H1507" t="str">
        <f t="shared" si="2800"/>
        <v>17</v>
      </c>
      <c r="I1507" t="str">
        <f t="shared" si="2801"/>
        <v>ponlep</v>
      </c>
      <c r="J1507" t="str">
        <f t="shared" si="2802"/>
        <v>NK</v>
      </c>
      <c r="K1507" t="str">
        <f t="shared" si="2803"/>
        <v>NK</v>
      </c>
      <c r="L1507" t="str">
        <f t="shared" si="2804"/>
        <v>true</v>
      </c>
      <c r="N1507" s="7">
        <f t="shared" si="2812"/>
        <v>0</v>
      </c>
      <c r="O1507" s="7" t="str">
        <f t="shared" si="2813"/>
        <v/>
      </c>
      <c r="P1507" s="7">
        <f t="shared" si="2814"/>
        <v>0</v>
      </c>
      <c r="Q1507" s="7" t="str">
        <f t="shared" si="2815"/>
        <v/>
      </c>
    </row>
    <row r="1508" spans="1:26" x14ac:dyDescent="0.25">
      <c r="A1508" t="s">
        <v>120</v>
      </c>
      <c r="B1508" t="s">
        <v>76</v>
      </c>
      <c r="C1508" t="s">
        <v>487</v>
      </c>
      <c r="D1508" t="s">
        <v>25</v>
      </c>
      <c r="E1508" t="s">
        <v>39</v>
      </c>
      <c r="F1508" t="s">
        <v>519</v>
      </c>
      <c r="G1508" t="str">
        <f t="shared" si="2799"/>
        <v>DL2022048</v>
      </c>
      <c r="H1508" t="str">
        <f t="shared" si="2800"/>
        <v>17</v>
      </c>
      <c r="I1508" t="str">
        <f t="shared" si="2801"/>
        <v>ponlep</v>
      </c>
      <c r="J1508" t="str">
        <f t="shared" si="2802"/>
        <v>EP</v>
      </c>
      <c r="K1508" t="str">
        <f t="shared" si="2803"/>
        <v>EP</v>
      </c>
      <c r="L1508" t="str">
        <f t="shared" si="2804"/>
        <v>true</v>
      </c>
      <c r="N1508" s="7">
        <f t="shared" si="2812"/>
        <v>0</v>
      </c>
      <c r="O1508" s="7" t="str">
        <f t="shared" si="2813"/>
        <v/>
      </c>
      <c r="P1508" s="7" t="str">
        <f t="shared" si="2814"/>
        <v/>
      </c>
      <c r="Q1508" s="7">
        <f t="shared" si="2815"/>
        <v>0</v>
      </c>
    </row>
    <row r="1509" spans="1:26" x14ac:dyDescent="0.25">
      <c r="A1509" t="s">
        <v>140</v>
      </c>
      <c r="B1509" t="s">
        <v>76</v>
      </c>
      <c r="C1509" t="s">
        <v>487</v>
      </c>
      <c r="D1509" t="s">
        <v>25</v>
      </c>
      <c r="E1509" t="s">
        <v>39</v>
      </c>
      <c r="F1509" t="s">
        <v>519</v>
      </c>
      <c r="G1509" t="str">
        <f t="shared" si="2799"/>
        <v>DL2022048</v>
      </c>
      <c r="H1509" t="str">
        <f t="shared" si="2800"/>
        <v>17</v>
      </c>
      <c r="I1509" t="str">
        <f t="shared" si="2801"/>
        <v>ponlep</v>
      </c>
      <c r="J1509" t="str">
        <f t="shared" si="2802"/>
        <v>EP</v>
      </c>
      <c r="K1509" t="str">
        <f t="shared" si="2803"/>
        <v>EP</v>
      </c>
      <c r="L1509" t="str">
        <f t="shared" si="2804"/>
        <v>true</v>
      </c>
      <c r="N1509" s="7">
        <f t="shared" si="2812"/>
        <v>0</v>
      </c>
      <c r="O1509" s="7" t="str">
        <f t="shared" si="2813"/>
        <v/>
      </c>
      <c r="P1509" s="7" t="str">
        <f t="shared" si="2814"/>
        <v/>
      </c>
      <c r="Q1509" s="7">
        <f t="shared" si="2815"/>
        <v>0</v>
      </c>
    </row>
    <row r="1510" spans="1:26" x14ac:dyDescent="0.25">
      <c r="A1510" t="s">
        <v>182</v>
      </c>
      <c r="B1510" t="s">
        <v>23</v>
      </c>
      <c r="C1510" t="s">
        <v>512</v>
      </c>
      <c r="D1510" t="s">
        <v>25</v>
      </c>
      <c r="E1510">
        <v>30.98</v>
      </c>
      <c r="F1510" t="s">
        <v>519</v>
      </c>
      <c r="G1510" t="str">
        <f t="shared" si="2799"/>
        <v>DL2022048</v>
      </c>
      <c r="H1510" t="str">
        <f t="shared" si="2800"/>
        <v>18</v>
      </c>
      <c r="I1510" t="str">
        <f t="shared" si="2801"/>
        <v>ponlep</v>
      </c>
      <c r="J1510" t="str">
        <f t="shared" si="2802"/>
        <v>PK</v>
      </c>
      <c r="K1510" t="str">
        <f t="shared" si="2803"/>
        <v>PK</v>
      </c>
      <c r="L1510" t="str">
        <f t="shared" si="2804"/>
        <v>true</v>
      </c>
      <c r="N1510" s="7">
        <f t="shared" si="2812"/>
        <v>30.98</v>
      </c>
      <c r="O1510" s="7">
        <f t="shared" si="2813"/>
        <v>30.98</v>
      </c>
      <c r="P1510" s="7" t="str">
        <f t="shared" si="2814"/>
        <v/>
      </c>
      <c r="Q1510" s="7" t="str">
        <f t="shared" si="2815"/>
        <v/>
      </c>
      <c r="R1510" t="str">
        <f t="shared" ref="R1510" si="2872">IF(AND(O1510&gt;0,P1511=0),"Valid","Invalid")</f>
        <v>Valid</v>
      </c>
      <c r="S1510" t="str">
        <f t="shared" ref="S1510" si="2873">IF(OR(Q1512&gt;0,Q1513&gt;0),"Present","Absent")</f>
        <v>Absent</v>
      </c>
      <c r="T1510" t="str">
        <f t="shared" ref="T1510" si="2874">IF(OR(Q1512&lt;41,Q1513&lt;41),"Ct&lt;41",IF(OR(Q1512&gt;41,Q1513&gt;41),"Ct&gt;41","No Ct"))</f>
        <v>Ct&lt;41</v>
      </c>
      <c r="V1510" t="str">
        <f t="shared" ref="V1510" si="2875">G1510&amp;"_"&amp;I1510&amp;"_"&amp;R1510&amp;"_"&amp;S1510&amp;"_"&amp;T1510</f>
        <v>DL2022048_ponlep_Valid_Absent_Ct&lt;41</v>
      </c>
      <c r="X1510">
        <f t="shared" ref="X1510" si="2876">O1510</f>
        <v>30.98</v>
      </c>
      <c r="Y1510">
        <f t="shared" ref="Y1510" si="2877">P1511</f>
        <v>0</v>
      </c>
      <c r="Z1510">
        <f t="shared" ref="Z1510" si="2878">Q1512+Q1513</f>
        <v>0</v>
      </c>
    </row>
    <row r="1511" spans="1:26" x14ac:dyDescent="0.25">
      <c r="A1511" t="s">
        <v>158</v>
      </c>
      <c r="B1511" t="s">
        <v>51</v>
      </c>
      <c r="C1511" t="s">
        <v>500</v>
      </c>
      <c r="D1511" t="s">
        <v>25</v>
      </c>
      <c r="E1511" t="s">
        <v>39</v>
      </c>
      <c r="F1511" t="s">
        <v>519</v>
      </c>
      <c r="G1511" t="str">
        <f t="shared" si="2799"/>
        <v>DL2022048</v>
      </c>
      <c r="H1511" t="str">
        <f t="shared" si="2800"/>
        <v>18</v>
      </c>
      <c r="I1511" t="str">
        <f t="shared" si="2801"/>
        <v>ponlep</v>
      </c>
      <c r="J1511" t="str">
        <f t="shared" si="2802"/>
        <v>NK</v>
      </c>
      <c r="K1511" t="str">
        <f t="shared" si="2803"/>
        <v>NK</v>
      </c>
      <c r="L1511" t="str">
        <f t="shared" si="2804"/>
        <v>true</v>
      </c>
      <c r="N1511" s="7">
        <f t="shared" si="2812"/>
        <v>0</v>
      </c>
      <c r="O1511" s="7" t="str">
        <f t="shared" si="2813"/>
        <v/>
      </c>
      <c r="P1511" s="7">
        <f t="shared" si="2814"/>
        <v>0</v>
      </c>
      <c r="Q1511" s="7" t="str">
        <f t="shared" si="2815"/>
        <v/>
      </c>
    </row>
    <row r="1512" spans="1:26" x14ac:dyDescent="0.25">
      <c r="A1512" t="s">
        <v>122</v>
      </c>
      <c r="B1512" t="s">
        <v>76</v>
      </c>
      <c r="C1512" t="s">
        <v>488</v>
      </c>
      <c r="D1512" t="s">
        <v>25</v>
      </c>
      <c r="E1512" t="s">
        <v>39</v>
      </c>
      <c r="F1512" t="s">
        <v>519</v>
      </c>
      <c r="G1512" t="str">
        <f t="shared" si="2799"/>
        <v>DL2022048</v>
      </c>
      <c r="H1512" t="str">
        <f t="shared" si="2800"/>
        <v>18</v>
      </c>
      <c r="I1512" t="str">
        <f t="shared" si="2801"/>
        <v>ponlep</v>
      </c>
      <c r="J1512" t="str">
        <f t="shared" si="2802"/>
        <v>EP</v>
      </c>
      <c r="K1512" t="str">
        <f t="shared" si="2803"/>
        <v>EP</v>
      </c>
      <c r="L1512" t="str">
        <f t="shared" si="2804"/>
        <v>true</v>
      </c>
      <c r="N1512" s="7">
        <f t="shared" si="2812"/>
        <v>0</v>
      </c>
      <c r="O1512" s="7" t="str">
        <f t="shared" si="2813"/>
        <v/>
      </c>
      <c r="P1512" s="7" t="str">
        <f t="shared" si="2814"/>
        <v/>
      </c>
      <c r="Q1512" s="7">
        <f t="shared" si="2815"/>
        <v>0</v>
      </c>
    </row>
    <row r="1513" spans="1:26" x14ac:dyDescent="0.25">
      <c r="A1513" t="s">
        <v>141</v>
      </c>
      <c r="B1513" t="s">
        <v>76</v>
      </c>
      <c r="C1513" t="s">
        <v>488</v>
      </c>
      <c r="D1513" t="s">
        <v>25</v>
      </c>
      <c r="E1513" t="s">
        <v>39</v>
      </c>
      <c r="F1513" t="s">
        <v>519</v>
      </c>
      <c r="G1513" t="str">
        <f t="shared" si="2799"/>
        <v>DL2022048</v>
      </c>
      <c r="H1513" t="str">
        <f t="shared" si="2800"/>
        <v>18</v>
      </c>
      <c r="I1513" t="str">
        <f t="shared" si="2801"/>
        <v>ponlep</v>
      </c>
      <c r="J1513" t="str">
        <f t="shared" si="2802"/>
        <v>EP</v>
      </c>
      <c r="K1513" t="str">
        <f t="shared" si="2803"/>
        <v>EP</v>
      </c>
      <c r="L1513" t="str">
        <f t="shared" si="2804"/>
        <v>true</v>
      </c>
      <c r="N1513" s="7">
        <f t="shared" si="2812"/>
        <v>0</v>
      </c>
      <c r="O1513" s="7" t="str">
        <f t="shared" si="2813"/>
        <v/>
      </c>
      <c r="P1513" s="7" t="str">
        <f t="shared" si="2814"/>
        <v/>
      </c>
      <c r="Q1513" s="7">
        <f t="shared" si="2815"/>
        <v>0</v>
      </c>
    </row>
    <row r="1514" spans="1:26" x14ac:dyDescent="0.25">
      <c r="A1514" t="s">
        <v>184</v>
      </c>
      <c r="B1514" t="s">
        <v>23</v>
      </c>
      <c r="C1514" t="s">
        <v>513</v>
      </c>
      <c r="D1514" t="s">
        <v>25</v>
      </c>
      <c r="E1514" t="s">
        <v>39</v>
      </c>
      <c r="F1514" t="s">
        <v>519</v>
      </c>
      <c r="G1514" t="str">
        <f t="shared" si="2799"/>
        <v>DL2022048</v>
      </c>
      <c r="H1514" t="str">
        <f t="shared" si="2800"/>
        <v>19</v>
      </c>
      <c r="I1514" t="str">
        <f t="shared" si="2801"/>
        <v>erisin</v>
      </c>
      <c r="J1514" t="str">
        <f t="shared" si="2802"/>
        <v>PK</v>
      </c>
      <c r="K1514" t="str">
        <f t="shared" si="2803"/>
        <v>PK</v>
      </c>
      <c r="L1514" t="str">
        <f t="shared" si="2804"/>
        <v>true</v>
      </c>
      <c r="N1514" s="7">
        <f t="shared" si="2812"/>
        <v>0</v>
      </c>
      <c r="O1514" s="7">
        <f t="shared" si="2813"/>
        <v>0</v>
      </c>
      <c r="P1514" s="7" t="str">
        <f t="shared" si="2814"/>
        <v/>
      </c>
      <c r="Q1514" s="7" t="str">
        <f t="shared" si="2815"/>
        <v/>
      </c>
      <c r="R1514" t="str">
        <f t="shared" ref="R1514" si="2879">IF(AND(O1514&gt;0,P1515=0),"Valid","Invalid")</f>
        <v>Invalid</v>
      </c>
      <c r="S1514" t="str">
        <f t="shared" ref="S1514" si="2880">IF(OR(Q1516&gt;0,Q1517&gt;0),"Present","Absent")</f>
        <v>Absent</v>
      </c>
      <c r="T1514" t="str">
        <f t="shared" ref="T1514" si="2881">IF(OR(Q1516&lt;41,Q1517&lt;41),"Ct&lt;41",IF(OR(Q1516&gt;41,Q1517&gt;41),"Ct&gt;41","No Ct"))</f>
        <v>Ct&lt;41</v>
      </c>
      <c r="V1514" t="str">
        <f t="shared" ref="V1514" si="2882">G1514&amp;"_"&amp;I1514&amp;"_"&amp;R1514&amp;"_"&amp;S1514&amp;"_"&amp;T1514</f>
        <v>DL2022048_erisin_Invalid_Absent_Ct&lt;41</v>
      </c>
      <c r="X1514">
        <f t="shared" ref="X1514" si="2883">O1514</f>
        <v>0</v>
      </c>
      <c r="Y1514">
        <f t="shared" ref="Y1514" si="2884">P1515</f>
        <v>0</v>
      </c>
      <c r="Z1514">
        <f t="shared" ref="Z1514" si="2885">Q1516+Q1517</f>
        <v>0</v>
      </c>
    </row>
    <row r="1515" spans="1:26" x14ac:dyDescent="0.25">
      <c r="A1515" t="s">
        <v>160</v>
      </c>
      <c r="B1515" t="s">
        <v>51</v>
      </c>
      <c r="C1515" t="s">
        <v>501</v>
      </c>
      <c r="D1515" t="s">
        <v>25</v>
      </c>
      <c r="E1515" t="s">
        <v>39</v>
      </c>
      <c r="F1515" t="s">
        <v>519</v>
      </c>
      <c r="G1515" t="str">
        <f t="shared" si="2799"/>
        <v>DL2022048</v>
      </c>
      <c r="H1515" t="str">
        <f t="shared" si="2800"/>
        <v>19</v>
      </c>
      <c r="I1515" t="str">
        <f t="shared" si="2801"/>
        <v>erisin</v>
      </c>
      <c r="J1515" t="str">
        <f t="shared" si="2802"/>
        <v>NK</v>
      </c>
      <c r="K1515" t="str">
        <f t="shared" si="2803"/>
        <v>NK</v>
      </c>
      <c r="L1515" t="str">
        <f t="shared" si="2804"/>
        <v>true</v>
      </c>
      <c r="N1515" s="7">
        <f t="shared" si="2812"/>
        <v>0</v>
      </c>
      <c r="O1515" s="7" t="str">
        <f t="shared" si="2813"/>
        <v/>
      </c>
      <c r="P1515" s="7">
        <f t="shared" si="2814"/>
        <v>0</v>
      </c>
      <c r="Q1515" s="7" t="str">
        <f t="shared" si="2815"/>
        <v/>
      </c>
    </row>
    <row r="1516" spans="1:26" x14ac:dyDescent="0.25">
      <c r="A1516" t="s">
        <v>124</v>
      </c>
      <c r="B1516" t="s">
        <v>76</v>
      </c>
      <c r="C1516" t="s">
        <v>489</v>
      </c>
      <c r="D1516" t="s">
        <v>25</v>
      </c>
      <c r="E1516" t="s">
        <v>39</v>
      </c>
      <c r="F1516" t="s">
        <v>519</v>
      </c>
      <c r="G1516" t="str">
        <f t="shared" si="2799"/>
        <v>DL2022048</v>
      </c>
      <c r="H1516" t="str">
        <f t="shared" si="2800"/>
        <v>19</v>
      </c>
      <c r="I1516" t="str">
        <f t="shared" si="2801"/>
        <v>erisin</v>
      </c>
      <c r="J1516" t="str">
        <f t="shared" si="2802"/>
        <v>EP</v>
      </c>
      <c r="K1516" t="str">
        <f t="shared" si="2803"/>
        <v>EP</v>
      </c>
      <c r="L1516" t="str">
        <f t="shared" si="2804"/>
        <v>true</v>
      </c>
      <c r="N1516" s="7">
        <f t="shared" si="2812"/>
        <v>0</v>
      </c>
      <c r="O1516" s="7" t="str">
        <f t="shared" si="2813"/>
        <v/>
      </c>
      <c r="P1516" s="7" t="str">
        <f t="shared" si="2814"/>
        <v/>
      </c>
      <c r="Q1516" s="7">
        <f t="shared" si="2815"/>
        <v>0</v>
      </c>
    </row>
    <row r="1517" spans="1:26" x14ac:dyDescent="0.25">
      <c r="A1517" t="s">
        <v>142</v>
      </c>
      <c r="B1517" t="s">
        <v>76</v>
      </c>
      <c r="C1517" t="s">
        <v>489</v>
      </c>
      <c r="D1517" t="s">
        <v>25</v>
      </c>
      <c r="E1517" t="s">
        <v>39</v>
      </c>
      <c r="F1517" t="s">
        <v>519</v>
      </c>
      <c r="G1517" t="str">
        <f t="shared" si="2799"/>
        <v>DL2022048</v>
      </c>
      <c r="H1517" t="str">
        <f t="shared" si="2800"/>
        <v>19</v>
      </c>
      <c r="I1517" t="str">
        <f t="shared" si="2801"/>
        <v>erisin</v>
      </c>
      <c r="J1517" t="str">
        <f t="shared" si="2802"/>
        <v>EP</v>
      </c>
      <c r="K1517" t="str">
        <f t="shared" si="2803"/>
        <v>EP</v>
      </c>
      <c r="L1517" t="str">
        <f t="shared" si="2804"/>
        <v>true</v>
      </c>
      <c r="N1517" s="7">
        <f t="shared" si="2812"/>
        <v>0</v>
      </c>
      <c r="O1517" s="7" t="str">
        <f t="shared" si="2813"/>
        <v/>
      </c>
      <c r="P1517" s="7" t="str">
        <f t="shared" si="2814"/>
        <v/>
      </c>
      <c r="Q1517" s="7">
        <f t="shared" si="2815"/>
        <v>0</v>
      </c>
    </row>
    <row r="1518" spans="1:26" x14ac:dyDescent="0.25">
      <c r="A1518" t="s">
        <v>186</v>
      </c>
      <c r="B1518" t="s">
        <v>23</v>
      </c>
      <c r="C1518" t="s">
        <v>514</v>
      </c>
      <c r="D1518" t="s">
        <v>25</v>
      </c>
      <c r="E1518" t="s">
        <v>39</v>
      </c>
      <c r="F1518" t="s">
        <v>519</v>
      </c>
      <c r="G1518" t="str">
        <f t="shared" si="2799"/>
        <v>DL2022048</v>
      </c>
      <c r="H1518" t="str">
        <f t="shared" si="2800"/>
        <v>20</v>
      </c>
      <c r="I1518" t="str">
        <f t="shared" si="2801"/>
        <v>erisin</v>
      </c>
      <c r="J1518" t="str">
        <f t="shared" si="2802"/>
        <v>PK</v>
      </c>
      <c r="K1518" t="str">
        <f t="shared" si="2803"/>
        <v>PK</v>
      </c>
      <c r="L1518" t="str">
        <f t="shared" si="2804"/>
        <v>true</v>
      </c>
      <c r="N1518" s="7">
        <f t="shared" si="2812"/>
        <v>0</v>
      </c>
      <c r="O1518" s="7">
        <f t="shared" si="2813"/>
        <v>0</v>
      </c>
      <c r="P1518" s="7" t="str">
        <f t="shared" si="2814"/>
        <v/>
      </c>
      <c r="Q1518" s="7" t="str">
        <f t="shared" si="2815"/>
        <v/>
      </c>
      <c r="R1518" t="str">
        <f t="shared" ref="R1518" si="2886">IF(AND(O1518&gt;0,P1519=0),"Valid","Invalid")</f>
        <v>Invalid</v>
      </c>
      <c r="S1518" t="str">
        <f t="shared" ref="S1518" si="2887">IF(OR(Q1520&gt;0,Q1521&gt;0),"Present","Absent")</f>
        <v>Absent</v>
      </c>
      <c r="T1518" t="str">
        <f t="shared" ref="T1518" si="2888">IF(OR(Q1520&lt;41,Q1521&lt;41),"Ct&lt;41",IF(OR(Q1520&gt;41,Q1521&gt;41),"Ct&gt;41","No Ct"))</f>
        <v>Ct&lt;41</v>
      </c>
      <c r="V1518" t="str">
        <f t="shared" ref="V1518" si="2889">G1518&amp;"_"&amp;I1518&amp;"_"&amp;R1518&amp;"_"&amp;S1518&amp;"_"&amp;T1518</f>
        <v>DL2022048_erisin_Invalid_Absent_Ct&lt;41</v>
      </c>
      <c r="X1518">
        <f t="shared" ref="X1518" si="2890">O1518</f>
        <v>0</v>
      </c>
      <c r="Y1518">
        <f t="shared" ref="Y1518" si="2891">P1519</f>
        <v>0</v>
      </c>
      <c r="Z1518">
        <f t="shared" ref="Z1518" si="2892">Q1520+Q1521</f>
        <v>0</v>
      </c>
    </row>
    <row r="1519" spans="1:26" x14ac:dyDescent="0.25">
      <c r="A1519" t="s">
        <v>162</v>
      </c>
      <c r="B1519" t="s">
        <v>51</v>
      </c>
      <c r="C1519" t="s">
        <v>502</v>
      </c>
      <c r="D1519" t="s">
        <v>25</v>
      </c>
      <c r="E1519" t="s">
        <v>39</v>
      </c>
      <c r="F1519" t="s">
        <v>519</v>
      </c>
      <c r="G1519" t="str">
        <f t="shared" si="2799"/>
        <v>DL2022048</v>
      </c>
      <c r="H1519" t="str">
        <f t="shared" si="2800"/>
        <v>20</v>
      </c>
      <c r="I1519" t="str">
        <f t="shared" si="2801"/>
        <v>erisin</v>
      </c>
      <c r="J1519" t="str">
        <f t="shared" si="2802"/>
        <v>NK</v>
      </c>
      <c r="K1519" t="str">
        <f t="shared" si="2803"/>
        <v>NK</v>
      </c>
      <c r="L1519" t="str">
        <f t="shared" si="2804"/>
        <v>true</v>
      </c>
      <c r="N1519" s="7">
        <f t="shared" si="2812"/>
        <v>0</v>
      </c>
      <c r="O1519" s="7" t="str">
        <f t="shared" si="2813"/>
        <v/>
      </c>
      <c r="P1519" s="7">
        <f t="shared" si="2814"/>
        <v>0</v>
      </c>
      <c r="Q1519" s="7" t="str">
        <f t="shared" si="2815"/>
        <v/>
      </c>
    </row>
    <row r="1520" spans="1:26" x14ac:dyDescent="0.25">
      <c r="A1520" t="s">
        <v>126</v>
      </c>
      <c r="B1520" t="s">
        <v>76</v>
      </c>
      <c r="C1520" t="s">
        <v>490</v>
      </c>
      <c r="D1520" t="s">
        <v>25</v>
      </c>
      <c r="E1520" t="s">
        <v>39</v>
      </c>
      <c r="F1520" t="s">
        <v>519</v>
      </c>
      <c r="G1520" t="str">
        <f t="shared" si="2799"/>
        <v>DL2022048</v>
      </c>
      <c r="H1520" t="str">
        <f t="shared" si="2800"/>
        <v>20</v>
      </c>
      <c r="I1520" t="str">
        <f t="shared" si="2801"/>
        <v>erisin</v>
      </c>
      <c r="J1520" t="str">
        <f t="shared" si="2802"/>
        <v>EP</v>
      </c>
      <c r="K1520" t="str">
        <f t="shared" si="2803"/>
        <v>EP</v>
      </c>
      <c r="L1520" t="str">
        <f t="shared" si="2804"/>
        <v>true</v>
      </c>
      <c r="N1520" s="7">
        <f t="shared" si="2812"/>
        <v>0</v>
      </c>
      <c r="O1520" s="7" t="str">
        <f t="shared" si="2813"/>
        <v/>
      </c>
      <c r="P1520" s="7" t="str">
        <f t="shared" si="2814"/>
        <v/>
      </c>
      <c r="Q1520" s="7">
        <f t="shared" si="2815"/>
        <v>0</v>
      </c>
    </row>
    <row r="1521" spans="1:26" x14ac:dyDescent="0.25">
      <c r="A1521" t="s">
        <v>143</v>
      </c>
      <c r="B1521" t="s">
        <v>76</v>
      </c>
      <c r="C1521" t="s">
        <v>490</v>
      </c>
      <c r="D1521" t="s">
        <v>25</v>
      </c>
      <c r="E1521" t="s">
        <v>39</v>
      </c>
      <c r="F1521" t="s">
        <v>519</v>
      </c>
      <c r="G1521" t="str">
        <f t="shared" si="2799"/>
        <v>DL2022048</v>
      </c>
      <c r="H1521" t="str">
        <f t="shared" si="2800"/>
        <v>20</v>
      </c>
      <c r="I1521" t="str">
        <f t="shared" si="2801"/>
        <v>erisin</v>
      </c>
      <c r="J1521" t="str">
        <f t="shared" si="2802"/>
        <v>EP</v>
      </c>
      <c r="K1521" t="str">
        <f t="shared" si="2803"/>
        <v>EP</v>
      </c>
      <c r="L1521" t="str">
        <f t="shared" si="2804"/>
        <v>true</v>
      </c>
      <c r="N1521" s="7">
        <f t="shared" si="2812"/>
        <v>0</v>
      </c>
      <c r="O1521" s="7" t="str">
        <f t="shared" si="2813"/>
        <v/>
      </c>
      <c r="P1521" s="7" t="str">
        <f t="shared" si="2814"/>
        <v/>
      </c>
      <c r="Q1521" s="7">
        <f t="shared" si="2815"/>
        <v>0</v>
      </c>
    </row>
    <row r="1522" spans="1:26" x14ac:dyDescent="0.25">
      <c r="A1522" t="s">
        <v>188</v>
      </c>
      <c r="B1522" t="s">
        <v>23</v>
      </c>
      <c r="C1522" t="s">
        <v>515</v>
      </c>
      <c r="D1522" t="s">
        <v>25</v>
      </c>
      <c r="E1522" t="s">
        <v>39</v>
      </c>
      <c r="F1522" t="s">
        <v>519</v>
      </c>
      <c r="G1522" t="str">
        <f t="shared" si="2799"/>
        <v>DL2022048</v>
      </c>
      <c r="H1522" t="str">
        <f t="shared" si="2800"/>
        <v>21</v>
      </c>
      <c r="I1522" t="str">
        <f t="shared" si="2801"/>
        <v>dytlat</v>
      </c>
      <c r="J1522" t="str">
        <f t="shared" si="2802"/>
        <v>PK</v>
      </c>
      <c r="K1522" t="str">
        <f t="shared" si="2803"/>
        <v>PK</v>
      </c>
      <c r="L1522" t="str">
        <f t="shared" si="2804"/>
        <v>true</v>
      </c>
      <c r="N1522" s="7">
        <f t="shared" si="2812"/>
        <v>0</v>
      </c>
      <c r="O1522" s="7">
        <f t="shared" si="2813"/>
        <v>0</v>
      </c>
      <c r="P1522" s="7" t="str">
        <f t="shared" si="2814"/>
        <v/>
      </c>
      <c r="Q1522" s="7" t="str">
        <f t="shared" si="2815"/>
        <v/>
      </c>
      <c r="R1522" t="str">
        <f t="shared" ref="R1522" si="2893">IF(AND(O1522&gt;0,P1523=0),"Valid","Invalid")</f>
        <v>Invalid</v>
      </c>
      <c r="S1522" t="str">
        <f t="shared" ref="S1522" si="2894">IF(OR(Q1524&gt;0,Q1525&gt;0),"Present","Absent")</f>
        <v>Absent</v>
      </c>
      <c r="T1522" t="str">
        <f t="shared" ref="T1522" si="2895">IF(OR(Q1524&lt;41,Q1525&lt;41),"Ct&lt;41",IF(OR(Q1524&gt;41,Q1525&gt;41),"Ct&gt;41","No Ct"))</f>
        <v>Ct&lt;41</v>
      </c>
      <c r="V1522" t="str">
        <f t="shared" ref="V1522" si="2896">G1522&amp;"_"&amp;I1522&amp;"_"&amp;R1522&amp;"_"&amp;S1522&amp;"_"&amp;T1522</f>
        <v>DL2022048_dytlat_Invalid_Absent_Ct&lt;41</v>
      </c>
      <c r="X1522">
        <f t="shared" ref="X1522" si="2897">O1522</f>
        <v>0</v>
      </c>
      <c r="Y1522">
        <f t="shared" ref="Y1522" si="2898">P1523</f>
        <v>0</v>
      </c>
      <c r="Z1522">
        <f t="shared" ref="Z1522" si="2899">Q1524+Q1525</f>
        <v>0</v>
      </c>
    </row>
    <row r="1523" spans="1:26" x14ac:dyDescent="0.25">
      <c r="A1523" t="s">
        <v>164</v>
      </c>
      <c r="B1523" t="s">
        <v>51</v>
      </c>
      <c r="C1523" t="s">
        <v>503</v>
      </c>
      <c r="D1523" t="s">
        <v>25</v>
      </c>
      <c r="E1523" t="s">
        <v>39</v>
      </c>
      <c r="F1523" t="s">
        <v>519</v>
      </c>
      <c r="G1523" t="str">
        <f t="shared" si="2799"/>
        <v>DL2022048</v>
      </c>
      <c r="H1523" t="str">
        <f t="shared" si="2800"/>
        <v>21</v>
      </c>
      <c r="I1523" t="str">
        <f t="shared" si="2801"/>
        <v>dytlat</v>
      </c>
      <c r="J1523" t="str">
        <f t="shared" si="2802"/>
        <v>NK</v>
      </c>
      <c r="K1523" t="str">
        <f t="shared" si="2803"/>
        <v>NK</v>
      </c>
      <c r="L1523" t="str">
        <f t="shared" si="2804"/>
        <v>true</v>
      </c>
      <c r="N1523" s="7">
        <f t="shared" si="2812"/>
        <v>0</v>
      </c>
      <c r="O1523" s="7" t="str">
        <f t="shared" si="2813"/>
        <v/>
      </c>
      <c r="P1523" s="7">
        <f t="shared" si="2814"/>
        <v>0</v>
      </c>
      <c r="Q1523" s="7" t="str">
        <f t="shared" si="2815"/>
        <v/>
      </c>
    </row>
    <row r="1524" spans="1:26" x14ac:dyDescent="0.25">
      <c r="A1524" t="s">
        <v>128</v>
      </c>
      <c r="B1524" t="s">
        <v>76</v>
      </c>
      <c r="C1524" t="s">
        <v>491</v>
      </c>
      <c r="D1524" t="s">
        <v>25</v>
      </c>
      <c r="E1524" t="s">
        <v>39</v>
      </c>
      <c r="F1524" t="s">
        <v>519</v>
      </c>
      <c r="G1524" t="str">
        <f t="shared" si="2799"/>
        <v>DL2022048</v>
      </c>
      <c r="H1524" t="str">
        <f t="shared" si="2800"/>
        <v>21</v>
      </c>
      <c r="I1524" t="str">
        <f t="shared" si="2801"/>
        <v>dytlat</v>
      </c>
      <c r="J1524" t="str">
        <f t="shared" si="2802"/>
        <v>EP</v>
      </c>
      <c r="K1524" t="str">
        <f t="shared" si="2803"/>
        <v>EP</v>
      </c>
      <c r="L1524" t="str">
        <f t="shared" si="2804"/>
        <v>true</v>
      </c>
      <c r="N1524" s="7">
        <f t="shared" si="2812"/>
        <v>0</v>
      </c>
      <c r="O1524" s="7" t="str">
        <f t="shared" si="2813"/>
        <v/>
      </c>
      <c r="P1524" s="7" t="str">
        <f t="shared" si="2814"/>
        <v/>
      </c>
      <c r="Q1524" s="7">
        <f t="shared" si="2815"/>
        <v>0</v>
      </c>
    </row>
    <row r="1525" spans="1:26" x14ac:dyDescent="0.25">
      <c r="A1525" t="s">
        <v>144</v>
      </c>
      <c r="B1525" t="s">
        <v>76</v>
      </c>
      <c r="C1525" t="s">
        <v>491</v>
      </c>
      <c r="D1525" t="s">
        <v>25</v>
      </c>
      <c r="E1525" t="s">
        <v>39</v>
      </c>
      <c r="F1525" t="s">
        <v>519</v>
      </c>
      <c r="G1525" t="str">
        <f t="shared" si="2799"/>
        <v>DL2022048</v>
      </c>
      <c r="H1525" t="str">
        <f t="shared" si="2800"/>
        <v>21</v>
      </c>
      <c r="I1525" t="str">
        <f t="shared" si="2801"/>
        <v>dytlat</v>
      </c>
      <c r="J1525" t="str">
        <f t="shared" si="2802"/>
        <v>EP</v>
      </c>
      <c r="K1525" t="str">
        <f t="shared" si="2803"/>
        <v>EP</v>
      </c>
      <c r="L1525" t="str">
        <f t="shared" si="2804"/>
        <v>true</v>
      </c>
      <c r="N1525" s="7">
        <f t="shared" si="2812"/>
        <v>0</v>
      </c>
      <c r="O1525" s="7" t="str">
        <f t="shared" si="2813"/>
        <v/>
      </c>
      <c r="P1525" s="7" t="str">
        <f t="shared" si="2814"/>
        <v/>
      </c>
      <c r="Q1525" s="7">
        <f t="shared" si="2815"/>
        <v>0</v>
      </c>
    </row>
    <row r="1526" spans="1:26" x14ac:dyDescent="0.25">
      <c r="A1526" t="s">
        <v>190</v>
      </c>
      <c r="B1526" t="s">
        <v>23</v>
      </c>
      <c r="C1526" t="s">
        <v>516</v>
      </c>
      <c r="D1526" t="s">
        <v>25</v>
      </c>
      <c r="E1526">
        <v>25.49</v>
      </c>
      <c r="F1526" t="s">
        <v>519</v>
      </c>
      <c r="G1526" t="str">
        <f t="shared" si="2799"/>
        <v>DL2022048</v>
      </c>
      <c r="H1526" t="str">
        <f t="shared" si="2800"/>
        <v>22</v>
      </c>
      <c r="I1526" t="str">
        <f t="shared" si="2801"/>
        <v>dytlat</v>
      </c>
      <c r="J1526" t="str">
        <f t="shared" si="2802"/>
        <v>PK</v>
      </c>
      <c r="K1526" t="str">
        <f t="shared" si="2803"/>
        <v>PK</v>
      </c>
      <c r="L1526" t="str">
        <f t="shared" si="2804"/>
        <v>true</v>
      </c>
      <c r="N1526" s="7">
        <f t="shared" si="2812"/>
        <v>25.49</v>
      </c>
      <c r="O1526" s="7">
        <f t="shared" si="2813"/>
        <v>25.49</v>
      </c>
      <c r="P1526" s="7" t="str">
        <f t="shared" si="2814"/>
        <v/>
      </c>
      <c r="Q1526" s="7" t="str">
        <f t="shared" si="2815"/>
        <v/>
      </c>
      <c r="R1526" t="str">
        <f t="shared" ref="R1526" si="2900">IF(AND(O1526&gt;0,P1527=0),"Valid","Invalid")</f>
        <v>Valid</v>
      </c>
      <c r="S1526" t="str">
        <f t="shared" ref="S1526" si="2901">IF(OR(Q1528&gt;0,Q1529&gt;0),"Present","Absent")</f>
        <v>Absent</v>
      </c>
      <c r="T1526" t="str">
        <f t="shared" ref="T1526" si="2902">IF(OR(Q1528&lt;41,Q1529&lt;41),"Ct&lt;41",IF(OR(Q1528&gt;41,Q1529&gt;41),"Ct&gt;41","No Ct"))</f>
        <v>Ct&lt;41</v>
      </c>
      <c r="V1526" t="str">
        <f t="shared" ref="V1526" si="2903">G1526&amp;"_"&amp;I1526&amp;"_"&amp;R1526&amp;"_"&amp;S1526&amp;"_"&amp;T1526</f>
        <v>DL2022048_dytlat_Valid_Absent_Ct&lt;41</v>
      </c>
      <c r="X1526">
        <f t="shared" ref="X1526" si="2904">O1526</f>
        <v>25.49</v>
      </c>
      <c r="Y1526">
        <f t="shared" ref="Y1526" si="2905">P1527</f>
        <v>0</v>
      </c>
      <c r="Z1526">
        <f t="shared" ref="Z1526" si="2906">Q1528+Q1529</f>
        <v>0</v>
      </c>
    </row>
    <row r="1527" spans="1:26" x14ac:dyDescent="0.25">
      <c r="A1527" t="s">
        <v>166</v>
      </c>
      <c r="B1527" t="s">
        <v>51</v>
      </c>
      <c r="C1527" t="s">
        <v>504</v>
      </c>
      <c r="D1527" t="s">
        <v>25</v>
      </c>
      <c r="E1527" t="s">
        <v>39</v>
      </c>
      <c r="F1527" t="s">
        <v>519</v>
      </c>
      <c r="G1527" t="str">
        <f t="shared" si="2799"/>
        <v>DL2022048</v>
      </c>
      <c r="H1527" t="str">
        <f t="shared" si="2800"/>
        <v>22</v>
      </c>
      <c r="I1527" t="str">
        <f t="shared" si="2801"/>
        <v>dytlat</v>
      </c>
      <c r="J1527" t="str">
        <f t="shared" si="2802"/>
        <v>NK</v>
      </c>
      <c r="K1527" t="str">
        <f t="shared" si="2803"/>
        <v>NK</v>
      </c>
      <c r="L1527" t="str">
        <f t="shared" si="2804"/>
        <v>true</v>
      </c>
      <c r="N1527" s="7">
        <f t="shared" si="2812"/>
        <v>0</v>
      </c>
      <c r="O1527" s="7" t="str">
        <f t="shared" si="2813"/>
        <v/>
      </c>
      <c r="P1527" s="7">
        <f t="shared" si="2814"/>
        <v>0</v>
      </c>
      <c r="Q1527" s="7" t="str">
        <f t="shared" si="2815"/>
        <v/>
      </c>
    </row>
    <row r="1528" spans="1:26" x14ac:dyDescent="0.25">
      <c r="A1528" t="s">
        <v>130</v>
      </c>
      <c r="B1528" t="s">
        <v>76</v>
      </c>
      <c r="C1528" t="s">
        <v>492</v>
      </c>
      <c r="D1528" t="s">
        <v>25</v>
      </c>
      <c r="E1528" t="s">
        <v>39</v>
      </c>
      <c r="F1528" t="s">
        <v>519</v>
      </c>
      <c r="G1528" t="str">
        <f t="shared" si="2799"/>
        <v>DL2022048</v>
      </c>
      <c r="H1528" t="str">
        <f t="shared" si="2800"/>
        <v>22</v>
      </c>
      <c r="I1528" t="str">
        <f t="shared" si="2801"/>
        <v>dytlat</v>
      </c>
      <c r="J1528" t="str">
        <f t="shared" si="2802"/>
        <v>EP</v>
      </c>
      <c r="K1528" t="str">
        <f t="shared" si="2803"/>
        <v>EP</v>
      </c>
      <c r="L1528" t="str">
        <f t="shared" si="2804"/>
        <v>true</v>
      </c>
      <c r="N1528" s="7">
        <f t="shared" si="2812"/>
        <v>0</v>
      </c>
      <c r="O1528" s="7" t="str">
        <f t="shared" si="2813"/>
        <v/>
      </c>
      <c r="P1528" s="7" t="str">
        <f t="shared" si="2814"/>
        <v/>
      </c>
      <c r="Q1528" s="7">
        <f t="shared" si="2815"/>
        <v>0</v>
      </c>
    </row>
    <row r="1529" spans="1:26" x14ac:dyDescent="0.25">
      <c r="A1529" t="s">
        <v>145</v>
      </c>
      <c r="B1529" t="s">
        <v>76</v>
      </c>
      <c r="C1529" t="s">
        <v>492</v>
      </c>
      <c r="D1529" t="s">
        <v>25</v>
      </c>
      <c r="E1529" t="s">
        <v>39</v>
      </c>
      <c r="F1529" t="s">
        <v>519</v>
      </c>
      <c r="G1529" t="str">
        <f t="shared" si="2799"/>
        <v>DL2022048</v>
      </c>
      <c r="H1529" t="str">
        <f t="shared" si="2800"/>
        <v>22</v>
      </c>
      <c r="I1529" t="str">
        <f t="shared" si="2801"/>
        <v>dytlat</v>
      </c>
      <c r="J1529" t="str">
        <f t="shared" si="2802"/>
        <v>EP</v>
      </c>
      <c r="K1529" t="str">
        <f t="shared" si="2803"/>
        <v>EP</v>
      </c>
      <c r="L1529" t="str">
        <f t="shared" si="2804"/>
        <v>true</v>
      </c>
      <c r="N1529" s="7">
        <f t="shared" si="2812"/>
        <v>0</v>
      </c>
      <c r="O1529" s="7" t="str">
        <f t="shared" si="2813"/>
        <v/>
      </c>
      <c r="P1529" s="7" t="str">
        <f t="shared" si="2814"/>
        <v/>
      </c>
      <c r="Q1529" s="7">
        <f t="shared" si="2815"/>
        <v>0</v>
      </c>
    </row>
    <row r="1530" spans="1:26" x14ac:dyDescent="0.25">
      <c r="A1530" t="s">
        <v>192</v>
      </c>
      <c r="B1530" t="s">
        <v>23</v>
      </c>
      <c r="C1530" t="s">
        <v>517</v>
      </c>
      <c r="D1530" t="s">
        <v>25</v>
      </c>
      <c r="E1530">
        <v>30.7</v>
      </c>
      <c r="F1530" t="s">
        <v>519</v>
      </c>
      <c r="G1530" t="str">
        <f t="shared" si="2799"/>
        <v>DL2022048</v>
      </c>
      <c r="H1530" t="str">
        <f t="shared" si="2800"/>
        <v>23</v>
      </c>
      <c r="I1530" t="str">
        <f t="shared" si="2801"/>
        <v>lutlut</v>
      </c>
      <c r="J1530" t="str">
        <f t="shared" si="2802"/>
        <v>PK</v>
      </c>
      <c r="K1530" t="str">
        <f t="shared" si="2803"/>
        <v>PK</v>
      </c>
      <c r="L1530" t="str">
        <f t="shared" si="2804"/>
        <v>true</v>
      </c>
      <c r="N1530" s="7">
        <f t="shared" si="2812"/>
        <v>30.7</v>
      </c>
      <c r="O1530" s="7">
        <f t="shared" si="2813"/>
        <v>30.7</v>
      </c>
      <c r="P1530" s="7" t="str">
        <f t="shared" si="2814"/>
        <v/>
      </c>
      <c r="Q1530" s="7" t="str">
        <f t="shared" si="2815"/>
        <v/>
      </c>
      <c r="R1530" t="str">
        <f t="shared" ref="R1530" si="2907">IF(AND(O1530&gt;0,P1531=0),"Valid","Invalid")</f>
        <v>Valid</v>
      </c>
      <c r="S1530" t="str">
        <f t="shared" ref="S1530" si="2908">IF(OR(Q1532&gt;0,Q1533&gt;0),"Present","Absent")</f>
        <v>Absent</v>
      </c>
      <c r="T1530" t="str">
        <f t="shared" ref="T1530" si="2909">IF(OR(Q1532&lt;41,Q1533&lt;41),"Ct&lt;41",IF(OR(Q1532&gt;41,Q1533&gt;41),"Ct&gt;41","No Ct"))</f>
        <v>Ct&lt;41</v>
      </c>
      <c r="V1530" t="str">
        <f t="shared" ref="V1530" si="2910">G1530&amp;"_"&amp;I1530&amp;"_"&amp;R1530&amp;"_"&amp;S1530&amp;"_"&amp;T1530</f>
        <v>DL2022048_lutlut_Valid_Absent_Ct&lt;41</v>
      </c>
      <c r="X1530">
        <f t="shared" ref="X1530" si="2911">O1530</f>
        <v>30.7</v>
      </c>
      <c r="Y1530">
        <f t="shared" ref="Y1530" si="2912">P1531</f>
        <v>0</v>
      </c>
      <c r="Z1530">
        <f t="shared" ref="Z1530" si="2913">Q1532+Q1533</f>
        <v>0</v>
      </c>
    </row>
    <row r="1531" spans="1:26" x14ac:dyDescent="0.25">
      <c r="A1531" t="s">
        <v>168</v>
      </c>
      <c r="B1531" t="s">
        <v>51</v>
      </c>
      <c r="C1531" t="s">
        <v>505</v>
      </c>
      <c r="D1531" t="s">
        <v>25</v>
      </c>
      <c r="E1531" t="s">
        <v>39</v>
      </c>
      <c r="F1531" t="s">
        <v>519</v>
      </c>
      <c r="G1531" t="str">
        <f t="shared" si="2799"/>
        <v>DL2022048</v>
      </c>
      <c r="H1531" t="str">
        <f t="shared" si="2800"/>
        <v>23</v>
      </c>
      <c r="I1531" t="str">
        <f t="shared" si="2801"/>
        <v>lutlut</v>
      </c>
      <c r="J1531" t="str">
        <f t="shared" si="2802"/>
        <v>NK</v>
      </c>
      <c r="K1531" t="str">
        <f t="shared" si="2803"/>
        <v>NK</v>
      </c>
      <c r="L1531" t="str">
        <f t="shared" si="2804"/>
        <v>true</v>
      </c>
      <c r="N1531" s="7">
        <f t="shared" si="2812"/>
        <v>0</v>
      </c>
      <c r="O1531" s="7" t="str">
        <f t="shared" si="2813"/>
        <v/>
      </c>
      <c r="P1531" s="7">
        <f t="shared" si="2814"/>
        <v>0</v>
      </c>
      <c r="Q1531" s="7" t="str">
        <f t="shared" si="2815"/>
        <v/>
      </c>
    </row>
    <row r="1532" spans="1:26" x14ac:dyDescent="0.25">
      <c r="A1532" t="s">
        <v>132</v>
      </c>
      <c r="B1532" t="s">
        <v>76</v>
      </c>
      <c r="C1532" t="s">
        <v>493</v>
      </c>
      <c r="D1532" t="s">
        <v>25</v>
      </c>
      <c r="E1532" t="s">
        <v>39</v>
      </c>
      <c r="F1532" t="s">
        <v>519</v>
      </c>
      <c r="G1532" t="str">
        <f t="shared" si="2799"/>
        <v>DL2022048</v>
      </c>
      <c r="H1532" t="str">
        <f t="shared" si="2800"/>
        <v>23</v>
      </c>
      <c r="I1532" t="str">
        <f t="shared" si="2801"/>
        <v>lutlut</v>
      </c>
      <c r="J1532" t="str">
        <f t="shared" si="2802"/>
        <v>EP</v>
      </c>
      <c r="K1532" t="str">
        <f t="shared" si="2803"/>
        <v>EP</v>
      </c>
      <c r="L1532" t="str">
        <f t="shared" si="2804"/>
        <v>true</v>
      </c>
      <c r="N1532" s="7">
        <f t="shared" si="2812"/>
        <v>0</v>
      </c>
      <c r="O1532" s="7" t="str">
        <f t="shared" si="2813"/>
        <v/>
      </c>
      <c r="P1532" s="7" t="str">
        <f t="shared" si="2814"/>
        <v/>
      </c>
      <c r="Q1532" s="7">
        <f t="shared" si="2815"/>
        <v>0</v>
      </c>
    </row>
    <row r="1533" spans="1:26" x14ac:dyDescent="0.25">
      <c r="A1533" t="s">
        <v>146</v>
      </c>
      <c r="B1533" t="s">
        <v>76</v>
      </c>
      <c r="C1533" t="s">
        <v>493</v>
      </c>
      <c r="D1533" t="s">
        <v>25</v>
      </c>
      <c r="E1533" t="s">
        <v>39</v>
      </c>
      <c r="F1533" t="s">
        <v>519</v>
      </c>
      <c r="G1533" t="str">
        <f t="shared" si="2799"/>
        <v>DL2022048</v>
      </c>
      <c r="H1533" t="str">
        <f t="shared" si="2800"/>
        <v>23</v>
      </c>
      <c r="I1533" t="str">
        <f t="shared" si="2801"/>
        <v>lutlut</v>
      </c>
      <c r="J1533" t="str">
        <f t="shared" si="2802"/>
        <v>EP</v>
      </c>
      <c r="K1533" t="str">
        <f t="shared" si="2803"/>
        <v>EP</v>
      </c>
      <c r="L1533" t="str">
        <f t="shared" si="2804"/>
        <v>true</v>
      </c>
      <c r="N1533" s="7">
        <f t="shared" si="2812"/>
        <v>0</v>
      </c>
      <c r="O1533" s="7" t="str">
        <f t="shared" si="2813"/>
        <v/>
      </c>
      <c r="P1533" s="7" t="str">
        <f t="shared" si="2814"/>
        <v/>
      </c>
      <c r="Q1533" s="7">
        <f t="shared" si="2815"/>
        <v>0</v>
      </c>
    </row>
    <row r="1534" spans="1:26" x14ac:dyDescent="0.25">
      <c r="A1534" t="s">
        <v>194</v>
      </c>
      <c r="B1534" t="s">
        <v>23</v>
      </c>
      <c r="C1534" t="s">
        <v>518</v>
      </c>
      <c r="D1534" t="s">
        <v>25</v>
      </c>
      <c r="E1534">
        <v>39.04</v>
      </c>
      <c r="F1534" t="s">
        <v>519</v>
      </c>
      <c r="G1534" t="str">
        <f t="shared" si="2799"/>
        <v>DL2022048</v>
      </c>
      <c r="H1534" t="str">
        <f t="shared" si="2800"/>
        <v>24</v>
      </c>
      <c r="I1534" t="str">
        <f t="shared" si="2801"/>
        <v>lutlut</v>
      </c>
      <c r="J1534" t="str">
        <f t="shared" si="2802"/>
        <v>PK</v>
      </c>
      <c r="K1534" t="str">
        <f t="shared" si="2803"/>
        <v>PK</v>
      </c>
      <c r="L1534" t="str">
        <f t="shared" si="2804"/>
        <v>true</v>
      </c>
      <c r="N1534" s="7">
        <f t="shared" si="2812"/>
        <v>39.04</v>
      </c>
      <c r="O1534" s="7">
        <f t="shared" si="2813"/>
        <v>39.04</v>
      </c>
      <c r="P1534" s="7" t="str">
        <f t="shared" si="2814"/>
        <v/>
      </c>
      <c r="Q1534" s="7" t="str">
        <f t="shared" si="2815"/>
        <v/>
      </c>
      <c r="R1534" t="str">
        <f t="shared" ref="R1534" si="2914">IF(AND(O1534&gt;0,P1535=0),"Valid","Invalid")</f>
        <v>Valid</v>
      </c>
      <c r="S1534" t="str">
        <f t="shared" ref="S1534" si="2915">IF(OR(Q1536&gt;0,Q1537&gt;0),"Present","Absent")</f>
        <v>Absent</v>
      </c>
      <c r="T1534" t="str">
        <f t="shared" ref="T1534" si="2916">IF(OR(Q1536&lt;41,Q1537&lt;41),"Ct&lt;41",IF(OR(Q1536&gt;41,Q1537&gt;41),"Ct&gt;41","No Ct"))</f>
        <v>Ct&lt;41</v>
      </c>
      <c r="V1534" t="str">
        <f t="shared" ref="V1534" si="2917">G1534&amp;"_"&amp;I1534&amp;"_"&amp;R1534&amp;"_"&amp;S1534&amp;"_"&amp;T1534</f>
        <v>DL2022048_lutlut_Valid_Absent_Ct&lt;41</v>
      </c>
      <c r="X1534">
        <f t="shared" ref="X1534" si="2918">O1534</f>
        <v>39.04</v>
      </c>
      <c r="Y1534">
        <f t="shared" ref="Y1534" si="2919">P1535</f>
        <v>0</v>
      </c>
      <c r="Z1534">
        <f t="shared" ref="Z1534" si="2920">Q1536+Q1537</f>
        <v>0</v>
      </c>
    </row>
    <row r="1535" spans="1:26" x14ac:dyDescent="0.25">
      <c r="A1535" t="s">
        <v>170</v>
      </c>
      <c r="B1535" t="s">
        <v>51</v>
      </c>
      <c r="C1535" t="s">
        <v>506</v>
      </c>
      <c r="D1535" t="s">
        <v>25</v>
      </c>
      <c r="E1535" t="s">
        <v>39</v>
      </c>
      <c r="F1535" t="s">
        <v>519</v>
      </c>
      <c r="G1535" t="str">
        <f t="shared" si="2799"/>
        <v>DL2022048</v>
      </c>
      <c r="H1535" t="str">
        <f t="shared" si="2800"/>
        <v>24</v>
      </c>
      <c r="I1535" t="str">
        <f t="shared" si="2801"/>
        <v>lutlut</v>
      </c>
      <c r="J1535" t="str">
        <f t="shared" si="2802"/>
        <v>NK</v>
      </c>
      <c r="K1535" t="str">
        <f t="shared" si="2803"/>
        <v>NK</v>
      </c>
      <c r="L1535" t="str">
        <f t="shared" si="2804"/>
        <v>true</v>
      </c>
      <c r="N1535" s="7">
        <f t="shared" si="2812"/>
        <v>0</v>
      </c>
      <c r="O1535" s="7" t="str">
        <f t="shared" si="2813"/>
        <v/>
      </c>
      <c r="P1535" s="7">
        <f t="shared" si="2814"/>
        <v>0</v>
      </c>
      <c r="Q1535" s="7" t="str">
        <f t="shared" si="2815"/>
        <v/>
      </c>
    </row>
    <row r="1536" spans="1:26" x14ac:dyDescent="0.25">
      <c r="A1536" t="s">
        <v>134</v>
      </c>
      <c r="B1536" t="s">
        <v>76</v>
      </c>
      <c r="C1536" t="s">
        <v>494</v>
      </c>
      <c r="D1536" t="s">
        <v>25</v>
      </c>
      <c r="E1536" t="s">
        <v>39</v>
      </c>
      <c r="F1536" t="s">
        <v>519</v>
      </c>
      <c r="G1536" t="str">
        <f t="shared" si="2799"/>
        <v>DL2022048</v>
      </c>
      <c r="H1536" t="str">
        <f t="shared" si="2800"/>
        <v>24</v>
      </c>
      <c r="I1536" t="str">
        <f t="shared" si="2801"/>
        <v>lutlut</v>
      </c>
      <c r="J1536" t="str">
        <f t="shared" si="2802"/>
        <v>EP</v>
      </c>
      <c r="K1536" t="str">
        <f t="shared" si="2803"/>
        <v>EP</v>
      </c>
      <c r="L1536" t="str">
        <f t="shared" si="2804"/>
        <v>true</v>
      </c>
      <c r="N1536" s="7">
        <f t="shared" si="2812"/>
        <v>0</v>
      </c>
      <c r="O1536" s="7" t="str">
        <f t="shared" si="2813"/>
        <v/>
      </c>
      <c r="P1536" s="7" t="str">
        <f t="shared" si="2814"/>
        <v/>
      </c>
      <c r="Q1536" s="7">
        <f t="shared" si="2815"/>
        <v>0</v>
      </c>
    </row>
    <row r="1537" spans="1:26" x14ac:dyDescent="0.25">
      <c r="A1537" t="s">
        <v>147</v>
      </c>
      <c r="B1537" t="s">
        <v>76</v>
      </c>
      <c r="C1537" t="s">
        <v>494</v>
      </c>
      <c r="D1537" t="s">
        <v>25</v>
      </c>
      <c r="E1537" t="s">
        <v>39</v>
      </c>
      <c r="F1537" t="s">
        <v>519</v>
      </c>
      <c r="G1537" t="str">
        <f t="shared" si="2799"/>
        <v>DL2022048</v>
      </c>
      <c r="H1537" t="str">
        <f t="shared" si="2800"/>
        <v>24</v>
      </c>
      <c r="I1537" t="str">
        <f t="shared" si="2801"/>
        <v>lutlut</v>
      </c>
      <c r="J1537" t="str">
        <f t="shared" si="2802"/>
        <v>EP</v>
      </c>
      <c r="K1537" t="str">
        <f t="shared" si="2803"/>
        <v>EP</v>
      </c>
      <c r="L1537" t="str">
        <f t="shared" si="2804"/>
        <v>true</v>
      </c>
      <c r="N1537" s="7">
        <f t="shared" si="2812"/>
        <v>0</v>
      </c>
      <c r="O1537" s="7" t="str">
        <f t="shared" si="2813"/>
        <v/>
      </c>
      <c r="P1537" s="7" t="str">
        <f t="shared" si="2814"/>
        <v/>
      </c>
      <c r="Q1537" s="7">
        <f t="shared" si="2815"/>
        <v>0</v>
      </c>
    </row>
    <row r="1538" spans="1:26" x14ac:dyDescent="0.25">
      <c r="A1538" t="s">
        <v>22</v>
      </c>
      <c r="B1538" t="s">
        <v>23</v>
      </c>
      <c r="C1538" t="s">
        <v>24</v>
      </c>
      <c r="D1538" t="s">
        <v>25</v>
      </c>
      <c r="E1538">
        <v>31.75</v>
      </c>
      <c r="F1538" t="s">
        <v>521</v>
      </c>
      <c r="G1538" t="str">
        <f t="shared" ref="G1538:G1601" si="2921">MID(F1538,10,9)</f>
        <v>DL2022050</v>
      </c>
      <c r="H1538" t="str">
        <f t="shared" ref="H1538:H1601" si="2922">LEFT(C1538,2)</f>
        <v>01</v>
      </c>
      <c r="I1538" t="str">
        <f t="shared" ref="I1538:I1601" si="2923">MID(C1538,4,6)</f>
        <v>perflu</v>
      </c>
      <c r="J1538" t="str">
        <f t="shared" ref="J1538:J1601" si="2924">RIGHT(C1538,2)</f>
        <v>PK</v>
      </c>
      <c r="K1538" t="str">
        <f t="shared" ref="K1538:K1601" si="2925">IF(TRIM(B1538)="Standard","PK",IF(TRIM(B1538)="NTC","NK",IF(TRIM(B1538)="Unknown","EP")))</f>
        <v>PK</v>
      </c>
      <c r="L1538" t="str">
        <f t="shared" ref="L1538:L1601" si="2926">IF(J1538=K1538,"true","false")</f>
        <v>true</v>
      </c>
      <c r="N1538" s="7">
        <f t="shared" si="2812"/>
        <v>31.75</v>
      </c>
      <c r="O1538" s="7">
        <f t="shared" si="2813"/>
        <v>31.75</v>
      </c>
      <c r="P1538" s="7" t="str">
        <f t="shared" si="2814"/>
        <v/>
      </c>
      <c r="Q1538" s="7" t="str">
        <f t="shared" si="2815"/>
        <v/>
      </c>
      <c r="R1538" t="str">
        <f t="shared" ref="R1538" si="2927">IF(AND(O1538&gt;0,P1539=0),"Valid","Invalid")</f>
        <v>Valid</v>
      </c>
      <c r="S1538" t="str">
        <f t="shared" ref="S1538" si="2928">IF(OR(Q1540&gt;0,Q1541&gt;0),"Present","Absent")</f>
        <v>Present</v>
      </c>
      <c r="T1538" t="str">
        <f t="shared" ref="T1538" si="2929">IF(OR(Q1540&lt;41,Q1541&lt;41),"Ct&lt;41",IF(OR(Q1540&gt;41,Q1541&gt;41),"Ct&gt;41","No Ct"))</f>
        <v>Ct&lt;41</v>
      </c>
      <c r="V1538" t="str">
        <f t="shared" ref="V1538" si="2930">G1538&amp;"_"&amp;I1538&amp;"_"&amp;R1538&amp;"_"&amp;S1538&amp;"_"&amp;T1538</f>
        <v>DL2022050_perflu_Valid_Present_Ct&lt;41</v>
      </c>
      <c r="X1538">
        <f t="shared" ref="X1538" si="2931">O1538</f>
        <v>31.75</v>
      </c>
      <c r="Y1538">
        <f t="shared" ref="Y1538" si="2932">P1539</f>
        <v>0</v>
      </c>
      <c r="Z1538">
        <f t="shared" ref="Z1538" si="2933">Q1540+Q1541</f>
        <v>67.69</v>
      </c>
    </row>
    <row r="1539" spans="1:26" x14ac:dyDescent="0.25">
      <c r="A1539" t="s">
        <v>50</v>
      </c>
      <c r="B1539" t="s">
        <v>51</v>
      </c>
      <c r="C1539" t="s">
        <v>52</v>
      </c>
      <c r="D1539" t="s">
        <v>25</v>
      </c>
      <c r="E1539" t="s">
        <v>39</v>
      </c>
      <c r="F1539" t="s">
        <v>521</v>
      </c>
      <c r="G1539" t="str">
        <f t="shared" si="2921"/>
        <v>DL2022050</v>
      </c>
      <c r="H1539" t="str">
        <f t="shared" si="2922"/>
        <v>01</v>
      </c>
      <c r="I1539" t="str">
        <f t="shared" si="2923"/>
        <v>perflu</v>
      </c>
      <c r="J1539" t="str">
        <f t="shared" si="2924"/>
        <v>NK</v>
      </c>
      <c r="K1539" t="str">
        <f t="shared" si="2925"/>
        <v>NK</v>
      </c>
      <c r="L1539" t="str">
        <f t="shared" si="2926"/>
        <v>true</v>
      </c>
      <c r="N1539" s="7">
        <f t="shared" ref="N1539:N1602" si="2934">IF(TRIM(E1539)="No Cq",0,E1539)</f>
        <v>0</v>
      </c>
      <c r="O1539" s="7" t="str">
        <f t="shared" ref="O1539:O1602" si="2935">IF(TRIM(B1539)="Standard",N1539,"")</f>
        <v/>
      </c>
      <c r="P1539" s="7">
        <f t="shared" ref="P1539:P1602" si="2936">IF(TRIM(B1539)="NTC",N1539,"")</f>
        <v>0</v>
      </c>
      <c r="Q1539" s="7" t="str">
        <f t="shared" ref="Q1539:Q1602" si="2937">IF(TRIM(B1539)="Unknown",N1539,"")</f>
        <v/>
      </c>
    </row>
    <row r="1540" spans="1:26" x14ac:dyDescent="0.25">
      <c r="A1540" t="s">
        <v>75</v>
      </c>
      <c r="B1540" t="s">
        <v>76</v>
      </c>
      <c r="C1540" t="s">
        <v>77</v>
      </c>
      <c r="D1540" t="s">
        <v>25</v>
      </c>
      <c r="E1540">
        <v>34.119999999999997</v>
      </c>
      <c r="F1540" t="s">
        <v>521</v>
      </c>
      <c r="G1540" t="str">
        <f t="shared" si="2921"/>
        <v>DL2022050</v>
      </c>
      <c r="H1540" t="str">
        <f t="shared" si="2922"/>
        <v>01</v>
      </c>
      <c r="I1540" t="str">
        <f t="shared" si="2923"/>
        <v>perflu</v>
      </c>
      <c r="J1540" t="str">
        <f t="shared" si="2924"/>
        <v>EP</v>
      </c>
      <c r="K1540" t="str">
        <f t="shared" si="2925"/>
        <v>EP</v>
      </c>
      <c r="L1540" t="str">
        <f t="shared" si="2926"/>
        <v>true</v>
      </c>
      <c r="N1540" s="7">
        <f t="shared" si="2934"/>
        <v>34.119999999999997</v>
      </c>
      <c r="O1540" s="7" t="str">
        <f t="shared" si="2935"/>
        <v/>
      </c>
      <c r="P1540" s="7" t="str">
        <f t="shared" si="2936"/>
        <v/>
      </c>
      <c r="Q1540" s="7">
        <f t="shared" si="2937"/>
        <v>34.119999999999997</v>
      </c>
    </row>
    <row r="1541" spans="1:26" x14ac:dyDescent="0.25">
      <c r="A1541" t="s">
        <v>100</v>
      </c>
      <c r="B1541" t="s">
        <v>76</v>
      </c>
      <c r="C1541" t="s">
        <v>77</v>
      </c>
      <c r="D1541" t="s">
        <v>25</v>
      </c>
      <c r="E1541">
        <v>33.57</v>
      </c>
      <c r="F1541" t="s">
        <v>521</v>
      </c>
      <c r="G1541" t="str">
        <f t="shared" si="2921"/>
        <v>DL2022050</v>
      </c>
      <c r="H1541" t="str">
        <f t="shared" si="2922"/>
        <v>01</v>
      </c>
      <c r="I1541" t="str">
        <f t="shared" si="2923"/>
        <v>perflu</v>
      </c>
      <c r="J1541" t="str">
        <f t="shared" si="2924"/>
        <v>EP</v>
      </c>
      <c r="K1541" t="str">
        <f t="shared" si="2925"/>
        <v>EP</v>
      </c>
      <c r="L1541" t="str">
        <f t="shared" si="2926"/>
        <v>true</v>
      </c>
      <c r="N1541" s="7">
        <f t="shared" si="2934"/>
        <v>33.57</v>
      </c>
      <c r="O1541" s="7" t="str">
        <f t="shared" si="2935"/>
        <v/>
      </c>
      <c r="P1541" s="7" t="str">
        <f t="shared" si="2936"/>
        <v/>
      </c>
      <c r="Q1541" s="7">
        <f t="shared" si="2937"/>
        <v>33.57</v>
      </c>
    </row>
    <row r="1542" spans="1:26" x14ac:dyDescent="0.25">
      <c r="A1542" t="s">
        <v>27</v>
      </c>
      <c r="B1542" t="s">
        <v>23</v>
      </c>
      <c r="C1542" t="s">
        <v>28</v>
      </c>
      <c r="D1542" t="s">
        <v>25</v>
      </c>
      <c r="E1542">
        <v>30.28</v>
      </c>
      <c r="F1542" t="s">
        <v>521</v>
      </c>
      <c r="G1542" t="str">
        <f t="shared" si="2921"/>
        <v>DL2022050</v>
      </c>
      <c r="H1542" t="str">
        <f t="shared" si="2922"/>
        <v>02</v>
      </c>
      <c r="I1542" t="str">
        <f t="shared" si="2923"/>
        <v>perflu</v>
      </c>
      <c r="J1542" t="str">
        <f t="shared" si="2924"/>
        <v>PK</v>
      </c>
      <c r="K1542" t="str">
        <f t="shared" si="2925"/>
        <v>PK</v>
      </c>
      <c r="L1542" t="str">
        <f t="shared" si="2926"/>
        <v>true</v>
      </c>
      <c r="N1542" s="7">
        <f t="shared" si="2934"/>
        <v>30.28</v>
      </c>
      <c r="O1542" s="7">
        <f t="shared" si="2935"/>
        <v>30.28</v>
      </c>
      <c r="P1542" s="7" t="str">
        <f t="shared" si="2936"/>
        <v/>
      </c>
      <c r="Q1542" s="7" t="str">
        <f t="shared" si="2937"/>
        <v/>
      </c>
      <c r="R1542" t="str">
        <f t="shared" ref="R1542" si="2938">IF(AND(O1542&gt;0,P1543=0),"Valid","Invalid")</f>
        <v>Valid</v>
      </c>
      <c r="S1542" t="str">
        <f t="shared" ref="S1542" si="2939">IF(OR(Q1544&gt;0,Q1545&gt;0),"Present","Absent")</f>
        <v>Present</v>
      </c>
      <c r="T1542" t="str">
        <f t="shared" ref="T1542" si="2940">IF(OR(Q1544&lt;41,Q1545&lt;41),"Ct&lt;41",IF(OR(Q1544&gt;41,Q1545&gt;41),"Ct&gt;41","No Ct"))</f>
        <v>Ct&lt;41</v>
      </c>
      <c r="V1542" t="str">
        <f t="shared" ref="V1542" si="2941">G1542&amp;"_"&amp;I1542&amp;"_"&amp;R1542&amp;"_"&amp;S1542&amp;"_"&amp;T1542</f>
        <v>DL2022050_perflu_Valid_Present_Ct&lt;41</v>
      </c>
      <c r="X1542">
        <f t="shared" ref="X1542" si="2942">O1542</f>
        <v>30.28</v>
      </c>
      <c r="Y1542">
        <f t="shared" ref="Y1542" si="2943">P1543</f>
        <v>0</v>
      </c>
      <c r="Z1542">
        <f t="shared" ref="Z1542" si="2944">Q1544+Q1545</f>
        <v>68.039999999999992</v>
      </c>
    </row>
    <row r="1543" spans="1:26" x14ac:dyDescent="0.25">
      <c r="A1543" t="s">
        <v>53</v>
      </c>
      <c r="B1543" t="s">
        <v>51</v>
      </c>
      <c r="C1543" t="s">
        <v>54</v>
      </c>
      <c r="D1543" t="s">
        <v>25</v>
      </c>
      <c r="E1543" t="s">
        <v>39</v>
      </c>
      <c r="F1543" t="s">
        <v>521</v>
      </c>
      <c r="G1543" t="str">
        <f t="shared" si="2921"/>
        <v>DL2022050</v>
      </c>
      <c r="H1543" t="str">
        <f t="shared" si="2922"/>
        <v>02</v>
      </c>
      <c r="I1543" t="str">
        <f t="shared" si="2923"/>
        <v>perflu</v>
      </c>
      <c r="J1543" t="str">
        <f t="shared" si="2924"/>
        <v>NK</v>
      </c>
      <c r="K1543" t="str">
        <f t="shared" si="2925"/>
        <v>NK</v>
      </c>
      <c r="L1543" t="str">
        <f t="shared" si="2926"/>
        <v>true</v>
      </c>
      <c r="N1543" s="7">
        <f t="shared" si="2934"/>
        <v>0</v>
      </c>
      <c r="O1543" s="7" t="str">
        <f t="shared" si="2935"/>
        <v/>
      </c>
      <c r="P1543" s="7">
        <f t="shared" si="2936"/>
        <v>0</v>
      </c>
      <c r="Q1543" s="7" t="str">
        <f t="shared" si="2937"/>
        <v/>
      </c>
    </row>
    <row r="1544" spans="1:26" x14ac:dyDescent="0.25">
      <c r="A1544" t="s">
        <v>78</v>
      </c>
      <c r="B1544" t="s">
        <v>76</v>
      </c>
      <c r="C1544" t="s">
        <v>79</v>
      </c>
      <c r="D1544" t="s">
        <v>25</v>
      </c>
      <c r="E1544">
        <v>34.130000000000003</v>
      </c>
      <c r="F1544" t="s">
        <v>521</v>
      </c>
      <c r="G1544" t="str">
        <f t="shared" si="2921"/>
        <v>DL2022050</v>
      </c>
      <c r="H1544" t="str">
        <f t="shared" si="2922"/>
        <v>02</v>
      </c>
      <c r="I1544" t="str">
        <f t="shared" si="2923"/>
        <v>perflu</v>
      </c>
      <c r="J1544" t="str">
        <f t="shared" si="2924"/>
        <v>EP</v>
      </c>
      <c r="K1544" t="str">
        <f t="shared" si="2925"/>
        <v>EP</v>
      </c>
      <c r="L1544" t="str">
        <f t="shared" si="2926"/>
        <v>true</v>
      </c>
      <c r="N1544" s="7">
        <f t="shared" si="2934"/>
        <v>34.130000000000003</v>
      </c>
      <c r="O1544" s="7" t="str">
        <f t="shared" si="2935"/>
        <v/>
      </c>
      <c r="P1544" s="7" t="str">
        <f t="shared" si="2936"/>
        <v/>
      </c>
      <c r="Q1544" s="7">
        <f t="shared" si="2937"/>
        <v>34.130000000000003</v>
      </c>
    </row>
    <row r="1545" spans="1:26" x14ac:dyDescent="0.25">
      <c r="A1545" t="s">
        <v>101</v>
      </c>
      <c r="B1545" t="s">
        <v>76</v>
      </c>
      <c r="C1545" t="s">
        <v>79</v>
      </c>
      <c r="D1545" t="s">
        <v>25</v>
      </c>
      <c r="E1545">
        <v>33.909999999999997</v>
      </c>
      <c r="F1545" t="s">
        <v>521</v>
      </c>
      <c r="G1545" t="str">
        <f t="shared" si="2921"/>
        <v>DL2022050</v>
      </c>
      <c r="H1545" t="str">
        <f t="shared" si="2922"/>
        <v>02</v>
      </c>
      <c r="I1545" t="str">
        <f t="shared" si="2923"/>
        <v>perflu</v>
      </c>
      <c r="J1545" t="str">
        <f t="shared" si="2924"/>
        <v>EP</v>
      </c>
      <c r="K1545" t="str">
        <f t="shared" si="2925"/>
        <v>EP</v>
      </c>
      <c r="L1545" t="str">
        <f t="shared" si="2926"/>
        <v>true</v>
      </c>
      <c r="N1545" s="7">
        <f t="shared" si="2934"/>
        <v>33.909999999999997</v>
      </c>
      <c r="O1545" s="7" t="str">
        <f t="shared" si="2935"/>
        <v/>
      </c>
      <c r="P1545" s="7" t="str">
        <f t="shared" si="2936"/>
        <v/>
      </c>
      <c r="Q1545" s="7">
        <f t="shared" si="2937"/>
        <v>33.909999999999997</v>
      </c>
    </row>
    <row r="1546" spans="1:26" x14ac:dyDescent="0.25">
      <c r="A1546" t="s">
        <v>29</v>
      </c>
      <c r="B1546" t="s">
        <v>23</v>
      </c>
      <c r="C1546" t="s">
        <v>453</v>
      </c>
      <c r="D1546" t="s">
        <v>25</v>
      </c>
      <c r="E1546">
        <v>24.71</v>
      </c>
      <c r="F1546" t="s">
        <v>521</v>
      </c>
      <c r="G1546" t="str">
        <f t="shared" si="2921"/>
        <v>DL2022050</v>
      </c>
      <c r="H1546" t="str">
        <f t="shared" si="2922"/>
        <v>03</v>
      </c>
      <c r="I1546" t="str">
        <f t="shared" si="2923"/>
        <v>rutrut</v>
      </c>
      <c r="J1546" t="str">
        <f t="shared" si="2924"/>
        <v>PK</v>
      </c>
      <c r="K1546" t="str">
        <f t="shared" si="2925"/>
        <v>PK</v>
      </c>
      <c r="L1546" t="str">
        <f t="shared" si="2926"/>
        <v>true</v>
      </c>
      <c r="N1546" s="7">
        <f t="shared" si="2934"/>
        <v>24.71</v>
      </c>
      <c r="O1546" s="7">
        <f t="shared" si="2935"/>
        <v>24.71</v>
      </c>
      <c r="P1546" s="7" t="str">
        <f t="shared" si="2936"/>
        <v/>
      </c>
      <c r="Q1546" s="7" t="str">
        <f t="shared" si="2937"/>
        <v/>
      </c>
      <c r="R1546" t="str">
        <f t="shared" ref="R1546" si="2945">IF(AND(O1546&gt;0,P1547=0),"Valid","Invalid")</f>
        <v>Valid</v>
      </c>
      <c r="S1546" t="str">
        <f t="shared" ref="S1546" si="2946">IF(OR(Q1548&gt;0,Q1549&gt;0),"Present","Absent")</f>
        <v>Absent</v>
      </c>
      <c r="T1546" t="str">
        <f t="shared" ref="T1546" si="2947">IF(OR(Q1548&lt;41,Q1549&lt;41),"Ct&lt;41",IF(OR(Q1548&gt;41,Q1549&gt;41),"Ct&gt;41","No Ct"))</f>
        <v>Ct&lt;41</v>
      </c>
      <c r="V1546" t="str">
        <f t="shared" ref="V1546" si="2948">G1546&amp;"_"&amp;I1546&amp;"_"&amp;R1546&amp;"_"&amp;S1546&amp;"_"&amp;T1546</f>
        <v>DL2022050_rutrut_Valid_Absent_Ct&lt;41</v>
      </c>
      <c r="X1546">
        <f t="shared" ref="X1546" si="2949">O1546</f>
        <v>24.71</v>
      </c>
      <c r="Y1546">
        <f t="shared" ref="Y1546" si="2950">P1547</f>
        <v>0</v>
      </c>
      <c r="Z1546">
        <f t="shared" ref="Z1546" si="2951">Q1548+Q1549</f>
        <v>0</v>
      </c>
    </row>
    <row r="1547" spans="1:26" x14ac:dyDescent="0.25">
      <c r="A1547" t="s">
        <v>55</v>
      </c>
      <c r="B1547" t="s">
        <v>51</v>
      </c>
      <c r="C1547" t="s">
        <v>463</v>
      </c>
      <c r="D1547" t="s">
        <v>25</v>
      </c>
      <c r="E1547" t="s">
        <v>39</v>
      </c>
      <c r="F1547" t="s">
        <v>521</v>
      </c>
      <c r="G1547" t="str">
        <f t="shared" si="2921"/>
        <v>DL2022050</v>
      </c>
      <c r="H1547" t="str">
        <f t="shared" si="2922"/>
        <v>03</v>
      </c>
      <c r="I1547" t="str">
        <f t="shared" si="2923"/>
        <v>rutrut</v>
      </c>
      <c r="J1547" t="str">
        <f t="shared" si="2924"/>
        <v>NK</v>
      </c>
      <c r="K1547" t="str">
        <f t="shared" si="2925"/>
        <v>NK</v>
      </c>
      <c r="L1547" t="str">
        <f t="shared" si="2926"/>
        <v>true</v>
      </c>
      <c r="N1547" s="7">
        <f t="shared" si="2934"/>
        <v>0</v>
      </c>
      <c r="O1547" s="7" t="str">
        <f t="shared" si="2935"/>
        <v/>
      </c>
      <c r="P1547" s="7">
        <f t="shared" si="2936"/>
        <v>0</v>
      </c>
      <c r="Q1547" s="7" t="str">
        <f t="shared" si="2937"/>
        <v/>
      </c>
    </row>
    <row r="1548" spans="1:26" x14ac:dyDescent="0.25">
      <c r="A1548" t="s">
        <v>80</v>
      </c>
      <c r="B1548" t="s">
        <v>76</v>
      </c>
      <c r="C1548" t="s">
        <v>473</v>
      </c>
      <c r="D1548" t="s">
        <v>25</v>
      </c>
      <c r="E1548" t="s">
        <v>39</v>
      </c>
      <c r="F1548" t="s">
        <v>521</v>
      </c>
      <c r="G1548" t="str">
        <f t="shared" si="2921"/>
        <v>DL2022050</v>
      </c>
      <c r="H1548" t="str">
        <f t="shared" si="2922"/>
        <v>03</v>
      </c>
      <c r="I1548" t="str">
        <f t="shared" si="2923"/>
        <v>rutrut</v>
      </c>
      <c r="J1548" t="str">
        <f t="shared" si="2924"/>
        <v>EP</v>
      </c>
      <c r="K1548" t="str">
        <f t="shared" si="2925"/>
        <v>EP</v>
      </c>
      <c r="L1548" t="str">
        <f t="shared" si="2926"/>
        <v>true</v>
      </c>
      <c r="N1548" s="7">
        <f t="shared" si="2934"/>
        <v>0</v>
      </c>
      <c r="O1548" s="7" t="str">
        <f t="shared" si="2935"/>
        <v/>
      </c>
      <c r="P1548" s="7" t="str">
        <f t="shared" si="2936"/>
        <v/>
      </c>
      <c r="Q1548" s="7">
        <f t="shared" si="2937"/>
        <v>0</v>
      </c>
    </row>
    <row r="1549" spans="1:26" x14ac:dyDescent="0.25">
      <c r="A1549" t="s">
        <v>102</v>
      </c>
      <c r="B1549" t="s">
        <v>76</v>
      </c>
      <c r="C1549" t="s">
        <v>473</v>
      </c>
      <c r="D1549" t="s">
        <v>25</v>
      </c>
      <c r="E1549" t="s">
        <v>39</v>
      </c>
      <c r="F1549" t="s">
        <v>521</v>
      </c>
      <c r="G1549" t="str">
        <f t="shared" si="2921"/>
        <v>DL2022050</v>
      </c>
      <c r="H1549" t="str">
        <f t="shared" si="2922"/>
        <v>03</v>
      </c>
      <c r="I1549" t="str">
        <f t="shared" si="2923"/>
        <v>rutrut</v>
      </c>
      <c r="J1549" t="str">
        <f t="shared" si="2924"/>
        <v>EP</v>
      </c>
      <c r="K1549" t="str">
        <f t="shared" si="2925"/>
        <v>EP</v>
      </c>
      <c r="L1549" t="str">
        <f t="shared" si="2926"/>
        <v>true</v>
      </c>
      <c r="N1549" s="7">
        <f t="shared" si="2934"/>
        <v>0</v>
      </c>
      <c r="O1549" s="7" t="str">
        <f t="shared" si="2935"/>
        <v/>
      </c>
      <c r="P1549" s="7" t="str">
        <f t="shared" si="2936"/>
        <v/>
      </c>
      <c r="Q1549" s="7">
        <f t="shared" si="2937"/>
        <v>0</v>
      </c>
    </row>
    <row r="1550" spans="1:26" x14ac:dyDescent="0.25">
      <c r="A1550" t="s">
        <v>31</v>
      </c>
      <c r="B1550" t="s">
        <v>23</v>
      </c>
      <c r="C1550" t="s">
        <v>454</v>
      </c>
      <c r="D1550" t="s">
        <v>25</v>
      </c>
      <c r="E1550">
        <v>26.3</v>
      </c>
      <c r="F1550" t="s">
        <v>521</v>
      </c>
      <c r="G1550" t="str">
        <f t="shared" si="2921"/>
        <v>DL2022050</v>
      </c>
      <c r="H1550" t="str">
        <f t="shared" si="2922"/>
        <v>04</v>
      </c>
      <c r="I1550" t="str">
        <f t="shared" si="2923"/>
        <v>rutrut</v>
      </c>
      <c r="J1550" t="str">
        <f t="shared" si="2924"/>
        <v>PK</v>
      </c>
      <c r="K1550" t="str">
        <f t="shared" si="2925"/>
        <v>PK</v>
      </c>
      <c r="L1550" t="str">
        <f t="shared" si="2926"/>
        <v>true</v>
      </c>
      <c r="N1550" s="7">
        <f t="shared" si="2934"/>
        <v>26.3</v>
      </c>
      <c r="O1550" s="7">
        <f t="shared" si="2935"/>
        <v>26.3</v>
      </c>
      <c r="P1550" s="7" t="str">
        <f t="shared" si="2936"/>
        <v/>
      </c>
      <c r="Q1550" s="7" t="str">
        <f t="shared" si="2937"/>
        <v/>
      </c>
      <c r="R1550" t="str">
        <f t="shared" ref="R1550" si="2952">IF(AND(O1550&gt;0,P1551=0),"Valid","Invalid")</f>
        <v>Valid</v>
      </c>
      <c r="S1550" t="str">
        <f t="shared" ref="S1550" si="2953">IF(OR(Q1552&gt;0,Q1553&gt;0),"Present","Absent")</f>
        <v>Absent</v>
      </c>
      <c r="T1550" t="str">
        <f t="shared" ref="T1550" si="2954">IF(OR(Q1552&lt;41,Q1553&lt;41),"Ct&lt;41",IF(OR(Q1552&gt;41,Q1553&gt;41),"Ct&gt;41","No Ct"))</f>
        <v>Ct&lt;41</v>
      </c>
      <c r="V1550" t="str">
        <f t="shared" ref="V1550" si="2955">G1550&amp;"_"&amp;I1550&amp;"_"&amp;R1550&amp;"_"&amp;S1550&amp;"_"&amp;T1550</f>
        <v>DL2022050_rutrut_Valid_Absent_Ct&lt;41</v>
      </c>
      <c r="X1550">
        <f t="shared" ref="X1550" si="2956">O1550</f>
        <v>26.3</v>
      </c>
      <c r="Y1550">
        <f t="shared" ref="Y1550" si="2957">P1551</f>
        <v>0</v>
      </c>
      <c r="Z1550">
        <f t="shared" ref="Z1550" si="2958">Q1552+Q1553</f>
        <v>0</v>
      </c>
    </row>
    <row r="1551" spans="1:26" x14ac:dyDescent="0.25">
      <c r="A1551" t="s">
        <v>57</v>
      </c>
      <c r="B1551" t="s">
        <v>51</v>
      </c>
      <c r="C1551" t="s">
        <v>464</v>
      </c>
      <c r="D1551" t="s">
        <v>25</v>
      </c>
      <c r="E1551" t="s">
        <v>39</v>
      </c>
      <c r="F1551" t="s">
        <v>521</v>
      </c>
      <c r="G1551" t="str">
        <f t="shared" si="2921"/>
        <v>DL2022050</v>
      </c>
      <c r="H1551" t="str">
        <f t="shared" si="2922"/>
        <v>04</v>
      </c>
      <c r="I1551" t="str">
        <f t="shared" si="2923"/>
        <v>rutrut</v>
      </c>
      <c r="J1551" t="str">
        <f t="shared" si="2924"/>
        <v>NK</v>
      </c>
      <c r="K1551" t="str">
        <f t="shared" si="2925"/>
        <v>NK</v>
      </c>
      <c r="L1551" t="str">
        <f t="shared" si="2926"/>
        <v>true</v>
      </c>
      <c r="N1551" s="7">
        <f t="shared" si="2934"/>
        <v>0</v>
      </c>
      <c r="O1551" s="7" t="str">
        <f t="shared" si="2935"/>
        <v/>
      </c>
      <c r="P1551" s="7">
        <f t="shared" si="2936"/>
        <v>0</v>
      </c>
      <c r="Q1551" s="7" t="str">
        <f t="shared" si="2937"/>
        <v/>
      </c>
    </row>
    <row r="1552" spans="1:26" x14ac:dyDescent="0.25">
      <c r="A1552" t="s">
        <v>82</v>
      </c>
      <c r="B1552" t="s">
        <v>76</v>
      </c>
      <c r="C1552" t="s">
        <v>474</v>
      </c>
      <c r="D1552" t="s">
        <v>25</v>
      </c>
      <c r="E1552" t="s">
        <v>39</v>
      </c>
      <c r="F1552" t="s">
        <v>521</v>
      </c>
      <c r="G1552" t="str">
        <f t="shared" si="2921"/>
        <v>DL2022050</v>
      </c>
      <c r="H1552" t="str">
        <f t="shared" si="2922"/>
        <v>04</v>
      </c>
      <c r="I1552" t="str">
        <f t="shared" si="2923"/>
        <v>rutrut</v>
      </c>
      <c r="J1552" t="str">
        <f t="shared" si="2924"/>
        <v>EP</v>
      </c>
      <c r="K1552" t="str">
        <f t="shared" si="2925"/>
        <v>EP</v>
      </c>
      <c r="L1552" t="str">
        <f t="shared" si="2926"/>
        <v>true</v>
      </c>
      <c r="N1552" s="7">
        <f t="shared" si="2934"/>
        <v>0</v>
      </c>
      <c r="O1552" s="7" t="str">
        <f t="shared" si="2935"/>
        <v/>
      </c>
      <c r="P1552" s="7" t="str">
        <f t="shared" si="2936"/>
        <v/>
      </c>
      <c r="Q1552" s="7">
        <f t="shared" si="2937"/>
        <v>0</v>
      </c>
    </row>
    <row r="1553" spans="1:26" x14ac:dyDescent="0.25">
      <c r="A1553" t="s">
        <v>103</v>
      </c>
      <c r="B1553" t="s">
        <v>76</v>
      </c>
      <c r="C1553" t="s">
        <v>474</v>
      </c>
      <c r="D1553" t="s">
        <v>25</v>
      </c>
      <c r="E1553" t="s">
        <v>39</v>
      </c>
      <c r="F1553" t="s">
        <v>521</v>
      </c>
      <c r="G1553" t="str">
        <f t="shared" si="2921"/>
        <v>DL2022050</v>
      </c>
      <c r="H1553" t="str">
        <f t="shared" si="2922"/>
        <v>04</v>
      </c>
      <c r="I1553" t="str">
        <f t="shared" si="2923"/>
        <v>rutrut</v>
      </c>
      <c r="J1553" t="str">
        <f t="shared" si="2924"/>
        <v>EP</v>
      </c>
      <c r="K1553" t="str">
        <f t="shared" si="2925"/>
        <v>EP</v>
      </c>
      <c r="L1553" t="str">
        <f t="shared" si="2926"/>
        <v>true</v>
      </c>
      <c r="N1553" s="7">
        <f t="shared" si="2934"/>
        <v>0</v>
      </c>
      <c r="O1553" s="7" t="str">
        <f t="shared" si="2935"/>
        <v/>
      </c>
      <c r="P1553" s="7" t="str">
        <f t="shared" si="2936"/>
        <v/>
      </c>
      <c r="Q1553" s="7">
        <f t="shared" si="2937"/>
        <v>0</v>
      </c>
    </row>
    <row r="1554" spans="1:26" x14ac:dyDescent="0.25">
      <c r="A1554" t="s">
        <v>33</v>
      </c>
      <c r="B1554" t="s">
        <v>23</v>
      </c>
      <c r="C1554" t="s">
        <v>455</v>
      </c>
      <c r="D1554" t="s">
        <v>25</v>
      </c>
      <c r="E1554">
        <v>23.67</v>
      </c>
      <c r="F1554" t="s">
        <v>521</v>
      </c>
      <c r="G1554" t="str">
        <f t="shared" si="2921"/>
        <v>DL2022050</v>
      </c>
      <c r="H1554" t="str">
        <f t="shared" si="2922"/>
        <v>05</v>
      </c>
      <c r="I1554" t="str">
        <f t="shared" si="2923"/>
        <v>esoluc</v>
      </c>
      <c r="J1554" t="str">
        <f t="shared" si="2924"/>
        <v>PK</v>
      </c>
      <c r="K1554" t="str">
        <f t="shared" si="2925"/>
        <v>PK</v>
      </c>
      <c r="L1554" t="str">
        <f t="shared" si="2926"/>
        <v>true</v>
      </c>
      <c r="N1554" s="7">
        <f t="shared" si="2934"/>
        <v>23.67</v>
      </c>
      <c r="O1554" s="7">
        <f t="shared" si="2935"/>
        <v>23.67</v>
      </c>
      <c r="P1554" s="7" t="str">
        <f t="shared" si="2936"/>
        <v/>
      </c>
      <c r="Q1554" s="7" t="str">
        <f t="shared" si="2937"/>
        <v/>
      </c>
      <c r="R1554" t="str">
        <f t="shared" ref="R1554" si="2959">IF(AND(O1554&gt;0,P1555=0),"Valid","Invalid")</f>
        <v>Valid</v>
      </c>
      <c r="S1554" t="str">
        <f t="shared" ref="S1554" si="2960">IF(OR(Q1556&gt;0,Q1557&gt;0),"Present","Absent")</f>
        <v>Present</v>
      </c>
      <c r="T1554" t="str">
        <f t="shared" ref="T1554" si="2961">IF(OR(Q1556&lt;41,Q1557&lt;41),"Ct&lt;41",IF(OR(Q1556&gt;41,Q1557&gt;41),"Ct&gt;41","No Ct"))</f>
        <v>Ct&lt;41</v>
      </c>
      <c r="V1554" t="str">
        <f t="shared" ref="V1554" si="2962">G1554&amp;"_"&amp;I1554&amp;"_"&amp;R1554&amp;"_"&amp;S1554&amp;"_"&amp;T1554</f>
        <v>DL2022050_esoluc_Valid_Present_Ct&lt;41</v>
      </c>
      <c r="X1554">
        <f t="shared" ref="X1554" si="2963">O1554</f>
        <v>23.67</v>
      </c>
      <c r="Y1554">
        <f t="shared" ref="Y1554" si="2964">P1555</f>
        <v>0</v>
      </c>
      <c r="Z1554">
        <f t="shared" ref="Z1554" si="2965">Q1556+Q1557</f>
        <v>66.490000000000009</v>
      </c>
    </row>
    <row r="1555" spans="1:26" x14ac:dyDescent="0.25">
      <c r="A1555" t="s">
        <v>59</v>
      </c>
      <c r="B1555" t="s">
        <v>51</v>
      </c>
      <c r="C1555" t="s">
        <v>465</v>
      </c>
      <c r="D1555" t="s">
        <v>25</v>
      </c>
      <c r="E1555" t="s">
        <v>39</v>
      </c>
      <c r="F1555" t="s">
        <v>521</v>
      </c>
      <c r="G1555" t="str">
        <f t="shared" si="2921"/>
        <v>DL2022050</v>
      </c>
      <c r="H1555" t="str">
        <f t="shared" si="2922"/>
        <v>05</v>
      </c>
      <c r="I1555" t="str">
        <f t="shared" si="2923"/>
        <v>esoluc</v>
      </c>
      <c r="J1555" t="str">
        <f t="shared" si="2924"/>
        <v>NK</v>
      </c>
      <c r="K1555" t="str">
        <f t="shared" si="2925"/>
        <v>NK</v>
      </c>
      <c r="L1555" t="str">
        <f t="shared" si="2926"/>
        <v>true</v>
      </c>
      <c r="N1555" s="7">
        <f t="shared" si="2934"/>
        <v>0</v>
      </c>
      <c r="O1555" s="7" t="str">
        <f t="shared" si="2935"/>
        <v/>
      </c>
      <c r="P1555" s="7">
        <f t="shared" si="2936"/>
        <v>0</v>
      </c>
      <c r="Q1555" s="7" t="str">
        <f t="shared" si="2937"/>
        <v/>
      </c>
    </row>
    <row r="1556" spans="1:26" x14ac:dyDescent="0.25">
      <c r="A1556" t="s">
        <v>84</v>
      </c>
      <c r="B1556" t="s">
        <v>76</v>
      </c>
      <c r="C1556" t="s">
        <v>475</v>
      </c>
      <c r="D1556" t="s">
        <v>25</v>
      </c>
      <c r="E1556">
        <v>33.11</v>
      </c>
      <c r="F1556" t="s">
        <v>521</v>
      </c>
      <c r="G1556" t="str">
        <f t="shared" si="2921"/>
        <v>DL2022050</v>
      </c>
      <c r="H1556" t="str">
        <f t="shared" si="2922"/>
        <v>05</v>
      </c>
      <c r="I1556" t="str">
        <f t="shared" si="2923"/>
        <v>esoluc</v>
      </c>
      <c r="J1556" t="str">
        <f t="shared" si="2924"/>
        <v>EP</v>
      </c>
      <c r="K1556" t="str">
        <f t="shared" si="2925"/>
        <v>EP</v>
      </c>
      <c r="L1556" t="str">
        <f t="shared" si="2926"/>
        <v>true</v>
      </c>
      <c r="N1556" s="7">
        <f t="shared" si="2934"/>
        <v>33.11</v>
      </c>
      <c r="O1556" s="7" t="str">
        <f t="shared" si="2935"/>
        <v/>
      </c>
      <c r="P1556" s="7" t="str">
        <f t="shared" si="2936"/>
        <v/>
      </c>
      <c r="Q1556" s="7">
        <f t="shared" si="2937"/>
        <v>33.11</v>
      </c>
    </row>
    <row r="1557" spans="1:26" x14ac:dyDescent="0.25">
      <c r="A1557" t="s">
        <v>104</v>
      </c>
      <c r="B1557" t="s">
        <v>76</v>
      </c>
      <c r="C1557" t="s">
        <v>475</v>
      </c>
      <c r="D1557" t="s">
        <v>25</v>
      </c>
      <c r="E1557">
        <v>33.380000000000003</v>
      </c>
      <c r="F1557" t="s">
        <v>521</v>
      </c>
      <c r="G1557" t="str">
        <f t="shared" si="2921"/>
        <v>DL2022050</v>
      </c>
      <c r="H1557" t="str">
        <f t="shared" si="2922"/>
        <v>05</v>
      </c>
      <c r="I1557" t="str">
        <f t="shared" si="2923"/>
        <v>esoluc</v>
      </c>
      <c r="J1557" t="str">
        <f t="shared" si="2924"/>
        <v>EP</v>
      </c>
      <c r="K1557" t="str">
        <f t="shared" si="2925"/>
        <v>EP</v>
      </c>
      <c r="L1557" t="str">
        <f t="shared" si="2926"/>
        <v>true</v>
      </c>
      <c r="N1557" s="7">
        <f t="shared" si="2934"/>
        <v>33.380000000000003</v>
      </c>
      <c r="O1557" s="7" t="str">
        <f t="shared" si="2935"/>
        <v/>
      </c>
      <c r="P1557" s="7" t="str">
        <f t="shared" si="2936"/>
        <v/>
      </c>
      <c r="Q1557" s="7">
        <f t="shared" si="2937"/>
        <v>33.380000000000003</v>
      </c>
    </row>
    <row r="1558" spans="1:26" x14ac:dyDescent="0.25">
      <c r="A1558" t="s">
        <v>35</v>
      </c>
      <c r="B1558" t="s">
        <v>23</v>
      </c>
      <c r="C1558" t="s">
        <v>456</v>
      </c>
      <c r="D1558" t="s">
        <v>25</v>
      </c>
      <c r="E1558">
        <v>23.37</v>
      </c>
      <c r="F1558" t="s">
        <v>521</v>
      </c>
      <c r="G1558" t="str">
        <f t="shared" si="2921"/>
        <v>DL2022050</v>
      </c>
      <c r="H1558" t="str">
        <f t="shared" si="2922"/>
        <v>06</v>
      </c>
      <c r="I1558" t="str">
        <f t="shared" si="2923"/>
        <v>esoluc</v>
      </c>
      <c r="J1558" t="str">
        <f t="shared" si="2924"/>
        <v>PK</v>
      </c>
      <c r="K1558" t="str">
        <f t="shared" si="2925"/>
        <v>PK</v>
      </c>
      <c r="L1558" t="str">
        <f t="shared" si="2926"/>
        <v>true</v>
      </c>
      <c r="N1558" s="7">
        <f t="shared" si="2934"/>
        <v>23.37</v>
      </c>
      <c r="O1558" s="7">
        <f t="shared" si="2935"/>
        <v>23.37</v>
      </c>
      <c r="P1558" s="7" t="str">
        <f t="shared" si="2936"/>
        <v/>
      </c>
      <c r="Q1558" s="7" t="str">
        <f t="shared" si="2937"/>
        <v/>
      </c>
      <c r="R1558" t="str">
        <f t="shared" ref="R1558" si="2966">IF(AND(O1558&gt;0,P1559=0),"Valid","Invalid")</f>
        <v>Invalid</v>
      </c>
      <c r="S1558" t="str">
        <f t="shared" ref="S1558" si="2967">IF(OR(Q1560&gt;0,Q1561&gt;0),"Present","Absent")</f>
        <v>Present</v>
      </c>
      <c r="T1558" t="str">
        <f t="shared" ref="T1558" si="2968">IF(OR(Q1560&lt;41,Q1561&lt;41),"Ct&lt;41",IF(OR(Q1560&gt;41,Q1561&gt;41),"Ct&gt;41","No Ct"))</f>
        <v>Ct&lt;41</v>
      </c>
      <c r="V1558" t="str">
        <f t="shared" ref="V1558" si="2969">G1558&amp;"_"&amp;I1558&amp;"_"&amp;R1558&amp;"_"&amp;S1558&amp;"_"&amp;T1558</f>
        <v>DL2022050_esoluc_Invalid_Present_Ct&lt;41</v>
      </c>
      <c r="X1558">
        <f t="shared" ref="X1558" si="2970">O1558</f>
        <v>23.37</v>
      </c>
      <c r="Y1558">
        <f t="shared" ref="Y1558" si="2971">P1559</f>
        <v>36.69</v>
      </c>
      <c r="Z1558">
        <f t="shared" ref="Z1558" si="2972">Q1560+Q1561</f>
        <v>63.38</v>
      </c>
    </row>
    <row r="1559" spans="1:26" x14ac:dyDescent="0.25">
      <c r="A1559" t="s">
        <v>61</v>
      </c>
      <c r="B1559" t="s">
        <v>51</v>
      </c>
      <c r="C1559" t="s">
        <v>466</v>
      </c>
      <c r="D1559" t="s">
        <v>25</v>
      </c>
      <c r="E1559">
        <v>36.69</v>
      </c>
      <c r="F1559" t="s">
        <v>521</v>
      </c>
      <c r="G1559" t="str">
        <f t="shared" si="2921"/>
        <v>DL2022050</v>
      </c>
      <c r="H1559" t="str">
        <f t="shared" si="2922"/>
        <v>06</v>
      </c>
      <c r="I1559" t="str">
        <f t="shared" si="2923"/>
        <v>esoluc</v>
      </c>
      <c r="J1559" t="str">
        <f t="shared" si="2924"/>
        <v>NK</v>
      </c>
      <c r="K1559" t="str">
        <f t="shared" si="2925"/>
        <v>NK</v>
      </c>
      <c r="L1559" t="str">
        <f t="shared" si="2926"/>
        <v>true</v>
      </c>
      <c r="N1559" s="7">
        <f t="shared" si="2934"/>
        <v>36.69</v>
      </c>
      <c r="O1559" s="7" t="str">
        <f t="shared" si="2935"/>
        <v/>
      </c>
      <c r="P1559" s="7">
        <f t="shared" si="2936"/>
        <v>36.69</v>
      </c>
      <c r="Q1559" s="7" t="str">
        <f t="shared" si="2937"/>
        <v/>
      </c>
    </row>
    <row r="1560" spans="1:26" x14ac:dyDescent="0.25">
      <c r="A1560" t="s">
        <v>86</v>
      </c>
      <c r="B1560" t="s">
        <v>76</v>
      </c>
      <c r="C1560" t="s">
        <v>476</v>
      </c>
      <c r="D1560" t="s">
        <v>25</v>
      </c>
      <c r="E1560">
        <v>32.96</v>
      </c>
      <c r="F1560" t="s">
        <v>521</v>
      </c>
      <c r="G1560" t="str">
        <f t="shared" si="2921"/>
        <v>DL2022050</v>
      </c>
      <c r="H1560" t="str">
        <f t="shared" si="2922"/>
        <v>06</v>
      </c>
      <c r="I1560" t="str">
        <f t="shared" si="2923"/>
        <v>esoluc</v>
      </c>
      <c r="J1560" t="str">
        <f t="shared" si="2924"/>
        <v>EP</v>
      </c>
      <c r="K1560" t="str">
        <f t="shared" si="2925"/>
        <v>EP</v>
      </c>
      <c r="L1560" t="str">
        <f t="shared" si="2926"/>
        <v>true</v>
      </c>
      <c r="N1560" s="7">
        <f t="shared" si="2934"/>
        <v>32.96</v>
      </c>
      <c r="O1560" s="7" t="str">
        <f t="shared" si="2935"/>
        <v/>
      </c>
      <c r="P1560" s="7" t="str">
        <f t="shared" si="2936"/>
        <v/>
      </c>
      <c r="Q1560" s="7">
        <f t="shared" si="2937"/>
        <v>32.96</v>
      </c>
    </row>
    <row r="1561" spans="1:26" x14ac:dyDescent="0.25">
      <c r="A1561" t="s">
        <v>105</v>
      </c>
      <c r="B1561" t="s">
        <v>76</v>
      </c>
      <c r="C1561" t="s">
        <v>476</v>
      </c>
      <c r="D1561" t="s">
        <v>25</v>
      </c>
      <c r="E1561">
        <v>30.42</v>
      </c>
      <c r="F1561" t="s">
        <v>521</v>
      </c>
      <c r="G1561" t="str">
        <f t="shared" si="2921"/>
        <v>DL2022050</v>
      </c>
      <c r="H1561" t="str">
        <f t="shared" si="2922"/>
        <v>06</v>
      </c>
      <c r="I1561" t="str">
        <f t="shared" si="2923"/>
        <v>esoluc</v>
      </c>
      <c r="J1561" t="str">
        <f t="shared" si="2924"/>
        <v>EP</v>
      </c>
      <c r="K1561" t="str">
        <f t="shared" si="2925"/>
        <v>EP</v>
      </c>
      <c r="L1561" t="str">
        <f t="shared" si="2926"/>
        <v>true</v>
      </c>
      <c r="N1561" s="7">
        <f t="shared" si="2934"/>
        <v>30.42</v>
      </c>
      <c r="O1561" s="7" t="str">
        <f t="shared" si="2935"/>
        <v/>
      </c>
      <c r="P1561" s="7" t="str">
        <f t="shared" si="2936"/>
        <v/>
      </c>
      <c r="Q1561" s="7">
        <f t="shared" si="2937"/>
        <v>30.42</v>
      </c>
    </row>
    <row r="1562" spans="1:26" x14ac:dyDescent="0.25">
      <c r="A1562" t="s">
        <v>37</v>
      </c>
      <c r="B1562" t="s">
        <v>23</v>
      </c>
      <c r="C1562" t="s">
        <v>457</v>
      </c>
      <c r="D1562" t="s">
        <v>25</v>
      </c>
      <c r="E1562" t="s">
        <v>39</v>
      </c>
      <c r="F1562" t="s">
        <v>521</v>
      </c>
      <c r="G1562" t="str">
        <f t="shared" si="2921"/>
        <v>DL2022050</v>
      </c>
      <c r="H1562" t="str">
        <f t="shared" si="2922"/>
        <v>07</v>
      </c>
      <c r="I1562" t="str">
        <f t="shared" si="2923"/>
        <v>cypcar</v>
      </c>
      <c r="J1562" t="str">
        <f t="shared" si="2924"/>
        <v>PK</v>
      </c>
      <c r="K1562" t="str">
        <f t="shared" si="2925"/>
        <v>PK</v>
      </c>
      <c r="L1562" t="str">
        <f t="shared" si="2926"/>
        <v>true</v>
      </c>
      <c r="N1562" s="7">
        <f t="shared" si="2934"/>
        <v>0</v>
      </c>
      <c r="O1562" s="7">
        <f t="shared" si="2935"/>
        <v>0</v>
      </c>
      <c r="P1562" s="7" t="str">
        <f t="shared" si="2936"/>
        <v/>
      </c>
      <c r="Q1562" s="7" t="str">
        <f t="shared" si="2937"/>
        <v/>
      </c>
      <c r="R1562" t="str">
        <f t="shared" ref="R1562" si="2973">IF(AND(O1562&gt;0,P1563=0),"Valid","Invalid")</f>
        <v>Invalid</v>
      </c>
      <c r="S1562" t="str">
        <f t="shared" ref="S1562" si="2974">IF(OR(Q1564&gt;0,Q1565&gt;0),"Present","Absent")</f>
        <v>Absent</v>
      </c>
      <c r="T1562" t="str">
        <f t="shared" ref="T1562" si="2975">IF(OR(Q1564&lt;41,Q1565&lt;41),"Ct&lt;41",IF(OR(Q1564&gt;41,Q1565&gt;41),"Ct&gt;41","No Ct"))</f>
        <v>Ct&lt;41</v>
      </c>
      <c r="V1562" t="str">
        <f t="shared" ref="V1562" si="2976">G1562&amp;"_"&amp;I1562&amp;"_"&amp;R1562&amp;"_"&amp;S1562&amp;"_"&amp;T1562</f>
        <v>DL2022050_cypcar_Invalid_Absent_Ct&lt;41</v>
      </c>
      <c r="X1562">
        <f t="shared" ref="X1562" si="2977">O1562</f>
        <v>0</v>
      </c>
      <c r="Y1562">
        <f t="shared" ref="Y1562" si="2978">P1563</f>
        <v>0</v>
      </c>
      <c r="Z1562">
        <f t="shared" ref="Z1562" si="2979">Q1564+Q1565</f>
        <v>0</v>
      </c>
    </row>
    <row r="1563" spans="1:26" x14ac:dyDescent="0.25">
      <c r="A1563" t="s">
        <v>63</v>
      </c>
      <c r="B1563" t="s">
        <v>51</v>
      </c>
      <c r="C1563" t="s">
        <v>467</v>
      </c>
      <c r="D1563" t="s">
        <v>25</v>
      </c>
      <c r="E1563" t="s">
        <v>39</v>
      </c>
      <c r="F1563" t="s">
        <v>521</v>
      </c>
      <c r="G1563" t="str">
        <f t="shared" si="2921"/>
        <v>DL2022050</v>
      </c>
      <c r="H1563" t="str">
        <f t="shared" si="2922"/>
        <v>07</v>
      </c>
      <c r="I1563" t="str">
        <f t="shared" si="2923"/>
        <v>cypcar</v>
      </c>
      <c r="J1563" t="str">
        <f t="shared" si="2924"/>
        <v>NK</v>
      </c>
      <c r="K1563" t="str">
        <f t="shared" si="2925"/>
        <v>NK</v>
      </c>
      <c r="L1563" t="str">
        <f t="shared" si="2926"/>
        <v>true</v>
      </c>
      <c r="N1563" s="7">
        <f t="shared" si="2934"/>
        <v>0</v>
      </c>
      <c r="O1563" s="7" t="str">
        <f t="shared" si="2935"/>
        <v/>
      </c>
      <c r="P1563" s="7">
        <f t="shared" si="2936"/>
        <v>0</v>
      </c>
      <c r="Q1563" s="7" t="str">
        <f t="shared" si="2937"/>
        <v/>
      </c>
    </row>
    <row r="1564" spans="1:26" x14ac:dyDescent="0.25">
      <c r="A1564" t="s">
        <v>88</v>
      </c>
      <c r="B1564" t="s">
        <v>76</v>
      </c>
      <c r="C1564" t="s">
        <v>477</v>
      </c>
      <c r="D1564" t="s">
        <v>25</v>
      </c>
      <c r="E1564" t="s">
        <v>39</v>
      </c>
      <c r="F1564" t="s">
        <v>521</v>
      </c>
      <c r="G1564" t="str">
        <f t="shared" si="2921"/>
        <v>DL2022050</v>
      </c>
      <c r="H1564" t="str">
        <f t="shared" si="2922"/>
        <v>07</v>
      </c>
      <c r="I1564" t="str">
        <f t="shared" si="2923"/>
        <v>cypcar</v>
      </c>
      <c r="J1564" t="str">
        <f t="shared" si="2924"/>
        <v>EP</v>
      </c>
      <c r="K1564" t="str">
        <f t="shared" si="2925"/>
        <v>EP</v>
      </c>
      <c r="L1564" t="str">
        <f t="shared" si="2926"/>
        <v>true</v>
      </c>
      <c r="N1564" s="7">
        <f t="shared" si="2934"/>
        <v>0</v>
      </c>
      <c r="O1564" s="7" t="str">
        <f t="shared" si="2935"/>
        <v/>
      </c>
      <c r="P1564" s="7" t="str">
        <f t="shared" si="2936"/>
        <v/>
      </c>
      <c r="Q1564" s="7">
        <f t="shared" si="2937"/>
        <v>0</v>
      </c>
    </row>
    <row r="1565" spans="1:26" x14ac:dyDescent="0.25">
      <c r="A1565" t="s">
        <v>106</v>
      </c>
      <c r="B1565" t="s">
        <v>76</v>
      </c>
      <c r="C1565" t="s">
        <v>477</v>
      </c>
      <c r="D1565" t="s">
        <v>25</v>
      </c>
      <c r="E1565" t="s">
        <v>39</v>
      </c>
      <c r="F1565" t="s">
        <v>521</v>
      </c>
      <c r="G1565" t="str">
        <f t="shared" si="2921"/>
        <v>DL2022050</v>
      </c>
      <c r="H1565" t="str">
        <f t="shared" si="2922"/>
        <v>07</v>
      </c>
      <c r="I1565" t="str">
        <f t="shared" si="2923"/>
        <v>cypcar</v>
      </c>
      <c r="J1565" t="str">
        <f t="shared" si="2924"/>
        <v>EP</v>
      </c>
      <c r="K1565" t="str">
        <f t="shared" si="2925"/>
        <v>EP</v>
      </c>
      <c r="L1565" t="str">
        <f t="shared" si="2926"/>
        <v>true</v>
      </c>
      <c r="N1565" s="7">
        <f t="shared" si="2934"/>
        <v>0</v>
      </c>
      <c r="O1565" s="7" t="str">
        <f t="shared" si="2935"/>
        <v/>
      </c>
      <c r="P1565" s="7" t="str">
        <f t="shared" si="2936"/>
        <v/>
      </c>
      <c r="Q1565" s="7">
        <f t="shared" si="2937"/>
        <v>0</v>
      </c>
    </row>
    <row r="1566" spans="1:26" x14ac:dyDescent="0.25">
      <c r="A1566" t="s">
        <v>40</v>
      </c>
      <c r="B1566" t="s">
        <v>23</v>
      </c>
      <c r="C1566" t="s">
        <v>458</v>
      </c>
      <c r="D1566" t="s">
        <v>25</v>
      </c>
      <c r="E1566">
        <v>24.51</v>
      </c>
      <c r="F1566" t="s">
        <v>521</v>
      </c>
      <c r="G1566" t="str">
        <f t="shared" si="2921"/>
        <v>DL2022050</v>
      </c>
      <c r="H1566" t="str">
        <f t="shared" si="2922"/>
        <v>08</v>
      </c>
      <c r="I1566" t="str">
        <f t="shared" si="2923"/>
        <v>cypcar</v>
      </c>
      <c r="J1566" t="str">
        <f t="shared" si="2924"/>
        <v>PK</v>
      </c>
      <c r="K1566" t="str">
        <f t="shared" si="2925"/>
        <v>PK</v>
      </c>
      <c r="L1566" t="str">
        <f t="shared" si="2926"/>
        <v>true</v>
      </c>
      <c r="N1566" s="7">
        <f t="shared" si="2934"/>
        <v>24.51</v>
      </c>
      <c r="O1566" s="7">
        <f t="shared" si="2935"/>
        <v>24.51</v>
      </c>
      <c r="P1566" s="7" t="str">
        <f t="shared" si="2936"/>
        <v/>
      </c>
      <c r="Q1566" s="7" t="str">
        <f t="shared" si="2937"/>
        <v/>
      </c>
      <c r="R1566" t="str">
        <f t="shared" ref="R1566" si="2980">IF(AND(O1566&gt;0,P1567=0),"Valid","Invalid")</f>
        <v>Valid</v>
      </c>
      <c r="S1566" t="str">
        <f t="shared" ref="S1566" si="2981">IF(OR(Q1568&gt;0,Q1569&gt;0),"Present","Absent")</f>
        <v>Absent</v>
      </c>
      <c r="T1566" t="str">
        <f t="shared" ref="T1566" si="2982">IF(OR(Q1568&lt;41,Q1569&lt;41),"Ct&lt;41",IF(OR(Q1568&gt;41,Q1569&gt;41),"Ct&gt;41","No Ct"))</f>
        <v>Ct&lt;41</v>
      </c>
      <c r="V1566" t="str">
        <f t="shared" ref="V1566" si="2983">G1566&amp;"_"&amp;I1566&amp;"_"&amp;R1566&amp;"_"&amp;S1566&amp;"_"&amp;T1566</f>
        <v>DL2022050_cypcar_Valid_Absent_Ct&lt;41</v>
      </c>
      <c r="X1566">
        <f t="shared" ref="X1566" si="2984">O1566</f>
        <v>24.51</v>
      </c>
      <c r="Y1566">
        <f t="shared" ref="Y1566" si="2985">P1567</f>
        <v>0</v>
      </c>
      <c r="Z1566">
        <f t="shared" ref="Z1566" si="2986">Q1568+Q1569</f>
        <v>0</v>
      </c>
    </row>
    <row r="1567" spans="1:26" x14ac:dyDescent="0.25">
      <c r="A1567" t="s">
        <v>65</v>
      </c>
      <c r="B1567" t="s">
        <v>51</v>
      </c>
      <c r="C1567" t="s">
        <v>468</v>
      </c>
      <c r="D1567" t="s">
        <v>25</v>
      </c>
      <c r="E1567" t="s">
        <v>39</v>
      </c>
      <c r="F1567" t="s">
        <v>521</v>
      </c>
      <c r="G1567" t="str">
        <f t="shared" si="2921"/>
        <v>DL2022050</v>
      </c>
      <c r="H1567" t="str">
        <f t="shared" si="2922"/>
        <v>08</v>
      </c>
      <c r="I1567" t="str">
        <f t="shared" si="2923"/>
        <v>cypcar</v>
      </c>
      <c r="J1567" t="str">
        <f t="shared" si="2924"/>
        <v>NK</v>
      </c>
      <c r="K1567" t="str">
        <f t="shared" si="2925"/>
        <v>NK</v>
      </c>
      <c r="L1567" t="str">
        <f t="shared" si="2926"/>
        <v>true</v>
      </c>
      <c r="N1567" s="7">
        <f t="shared" si="2934"/>
        <v>0</v>
      </c>
      <c r="O1567" s="7" t="str">
        <f t="shared" si="2935"/>
        <v/>
      </c>
      <c r="P1567" s="7">
        <f t="shared" si="2936"/>
        <v>0</v>
      </c>
      <c r="Q1567" s="7" t="str">
        <f t="shared" si="2937"/>
        <v/>
      </c>
    </row>
    <row r="1568" spans="1:26" x14ac:dyDescent="0.25">
      <c r="A1568" t="s">
        <v>90</v>
      </c>
      <c r="B1568" t="s">
        <v>76</v>
      </c>
      <c r="C1568" t="s">
        <v>478</v>
      </c>
      <c r="D1568" t="s">
        <v>25</v>
      </c>
      <c r="E1568" t="s">
        <v>39</v>
      </c>
      <c r="F1568" t="s">
        <v>521</v>
      </c>
      <c r="G1568" t="str">
        <f t="shared" si="2921"/>
        <v>DL2022050</v>
      </c>
      <c r="H1568" t="str">
        <f t="shared" si="2922"/>
        <v>08</v>
      </c>
      <c r="I1568" t="str">
        <f t="shared" si="2923"/>
        <v>cypcar</v>
      </c>
      <c r="J1568" t="str">
        <f t="shared" si="2924"/>
        <v>EP</v>
      </c>
      <c r="K1568" t="str">
        <f t="shared" si="2925"/>
        <v>EP</v>
      </c>
      <c r="L1568" t="str">
        <f t="shared" si="2926"/>
        <v>true</v>
      </c>
      <c r="N1568" s="7">
        <f t="shared" si="2934"/>
        <v>0</v>
      </c>
      <c r="O1568" s="7" t="str">
        <f t="shared" si="2935"/>
        <v/>
      </c>
      <c r="P1568" s="7" t="str">
        <f t="shared" si="2936"/>
        <v/>
      </c>
      <c r="Q1568" s="7">
        <f t="shared" si="2937"/>
        <v>0</v>
      </c>
    </row>
    <row r="1569" spans="1:26" x14ac:dyDescent="0.25">
      <c r="A1569" t="s">
        <v>107</v>
      </c>
      <c r="B1569" t="s">
        <v>76</v>
      </c>
      <c r="C1569" t="s">
        <v>478</v>
      </c>
      <c r="D1569" t="s">
        <v>25</v>
      </c>
      <c r="E1569" t="s">
        <v>39</v>
      </c>
      <c r="F1569" t="s">
        <v>521</v>
      </c>
      <c r="G1569" t="str">
        <f t="shared" si="2921"/>
        <v>DL2022050</v>
      </c>
      <c r="H1569" t="str">
        <f t="shared" si="2922"/>
        <v>08</v>
      </c>
      <c r="I1569" t="str">
        <f t="shared" si="2923"/>
        <v>cypcar</v>
      </c>
      <c r="J1569" t="str">
        <f t="shared" si="2924"/>
        <v>EP</v>
      </c>
      <c r="K1569" t="str">
        <f t="shared" si="2925"/>
        <v>EP</v>
      </c>
      <c r="L1569" t="str">
        <f t="shared" si="2926"/>
        <v>true</v>
      </c>
      <c r="N1569" s="7">
        <f t="shared" si="2934"/>
        <v>0</v>
      </c>
      <c r="O1569" s="7" t="str">
        <f t="shared" si="2935"/>
        <v/>
      </c>
      <c r="P1569" s="7" t="str">
        <f t="shared" si="2936"/>
        <v/>
      </c>
      <c r="Q1569" s="7">
        <f t="shared" si="2937"/>
        <v>0</v>
      </c>
    </row>
    <row r="1570" spans="1:26" x14ac:dyDescent="0.25">
      <c r="A1570" t="s">
        <v>42</v>
      </c>
      <c r="B1570" t="s">
        <v>23</v>
      </c>
      <c r="C1570" t="s">
        <v>459</v>
      </c>
      <c r="D1570" t="s">
        <v>25</v>
      </c>
      <c r="E1570" t="s">
        <v>39</v>
      </c>
      <c r="F1570" t="s">
        <v>521</v>
      </c>
      <c r="G1570" t="str">
        <f t="shared" si="2921"/>
        <v>DL2022050</v>
      </c>
      <c r="H1570" t="str">
        <f t="shared" si="2922"/>
        <v>09</v>
      </c>
      <c r="I1570" t="str">
        <f t="shared" si="2923"/>
        <v>caraur</v>
      </c>
      <c r="J1570" t="str">
        <f t="shared" si="2924"/>
        <v>PK</v>
      </c>
      <c r="K1570" t="str">
        <f t="shared" si="2925"/>
        <v>PK</v>
      </c>
      <c r="L1570" t="str">
        <f t="shared" si="2926"/>
        <v>true</v>
      </c>
      <c r="N1570" s="7">
        <f t="shared" si="2934"/>
        <v>0</v>
      </c>
      <c r="O1570" s="7">
        <f t="shared" si="2935"/>
        <v>0</v>
      </c>
      <c r="P1570" s="7" t="str">
        <f t="shared" si="2936"/>
        <v/>
      </c>
      <c r="Q1570" s="7" t="str">
        <f t="shared" si="2937"/>
        <v/>
      </c>
      <c r="R1570" t="str">
        <f t="shared" ref="R1570" si="2987">IF(AND(O1570&gt;0,P1571=0),"Valid","Invalid")</f>
        <v>Invalid</v>
      </c>
      <c r="S1570" t="str">
        <f t="shared" ref="S1570" si="2988">IF(OR(Q1572&gt;0,Q1573&gt;0),"Present","Absent")</f>
        <v>Absent</v>
      </c>
      <c r="T1570" t="str">
        <f t="shared" ref="T1570" si="2989">IF(OR(Q1572&lt;41,Q1573&lt;41),"Ct&lt;41",IF(OR(Q1572&gt;41,Q1573&gt;41),"Ct&gt;41","No Ct"))</f>
        <v>Ct&lt;41</v>
      </c>
      <c r="V1570" t="str">
        <f t="shared" ref="V1570" si="2990">G1570&amp;"_"&amp;I1570&amp;"_"&amp;R1570&amp;"_"&amp;S1570&amp;"_"&amp;T1570</f>
        <v>DL2022050_caraur_Invalid_Absent_Ct&lt;41</v>
      </c>
      <c r="X1570">
        <f t="shared" ref="X1570" si="2991">O1570</f>
        <v>0</v>
      </c>
      <c r="Y1570">
        <f t="shared" ref="Y1570" si="2992">P1571</f>
        <v>0</v>
      </c>
      <c r="Z1570">
        <f t="shared" ref="Z1570" si="2993">Q1572+Q1573</f>
        <v>0</v>
      </c>
    </row>
    <row r="1571" spans="1:26" x14ac:dyDescent="0.25">
      <c r="A1571" t="s">
        <v>67</v>
      </c>
      <c r="B1571" t="s">
        <v>51</v>
      </c>
      <c r="C1571" t="s">
        <v>469</v>
      </c>
      <c r="D1571" t="s">
        <v>25</v>
      </c>
      <c r="E1571" t="s">
        <v>39</v>
      </c>
      <c r="F1571" t="s">
        <v>521</v>
      </c>
      <c r="G1571" t="str">
        <f t="shared" si="2921"/>
        <v>DL2022050</v>
      </c>
      <c r="H1571" t="str">
        <f t="shared" si="2922"/>
        <v>09</v>
      </c>
      <c r="I1571" t="str">
        <f t="shared" si="2923"/>
        <v>caraur</v>
      </c>
      <c r="J1571" t="str">
        <f t="shared" si="2924"/>
        <v>NK</v>
      </c>
      <c r="K1571" t="str">
        <f t="shared" si="2925"/>
        <v>NK</v>
      </c>
      <c r="L1571" t="str">
        <f t="shared" si="2926"/>
        <v>true</v>
      </c>
      <c r="N1571" s="7">
        <f t="shared" si="2934"/>
        <v>0</v>
      </c>
      <c r="O1571" s="7" t="str">
        <f t="shared" si="2935"/>
        <v/>
      </c>
      <c r="P1571" s="7">
        <f t="shared" si="2936"/>
        <v>0</v>
      </c>
      <c r="Q1571" s="7" t="str">
        <f t="shared" si="2937"/>
        <v/>
      </c>
    </row>
    <row r="1572" spans="1:26" x14ac:dyDescent="0.25">
      <c r="A1572" t="s">
        <v>92</v>
      </c>
      <c r="B1572" t="s">
        <v>76</v>
      </c>
      <c r="C1572" t="s">
        <v>479</v>
      </c>
      <c r="D1572" t="s">
        <v>25</v>
      </c>
      <c r="E1572" t="s">
        <v>39</v>
      </c>
      <c r="F1572" t="s">
        <v>521</v>
      </c>
      <c r="G1572" t="str">
        <f t="shared" si="2921"/>
        <v>DL2022050</v>
      </c>
      <c r="H1572" t="str">
        <f t="shared" si="2922"/>
        <v>09</v>
      </c>
      <c r="I1572" t="str">
        <f t="shared" si="2923"/>
        <v>caraur</v>
      </c>
      <c r="J1572" t="str">
        <f t="shared" si="2924"/>
        <v>EP</v>
      </c>
      <c r="K1572" t="str">
        <f t="shared" si="2925"/>
        <v>EP</v>
      </c>
      <c r="L1572" t="str">
        <f t="shared" si="2926"/>
        <v>true</v>
      </c>
      <c r="N1572" s="7">
        <f t="shared" si="2934"/>
        <v>0</v>
      </c>
      <c r="O1572" s="7" t="str">
        <f t="shared" si="2935"/>
        <v/>
      </c>
      <c r="P1572" s="7" t="str">
        <f t="shared" si="2936"/>
        <v/>
      </c>
      <c r="Q1572" s="7">
        <f t="shared" si="2937"/>
        <v>0</v>
      </c>
    </row>
    <row r="1573" spans="1:26" x14ac:dyDescent="0.25">
      <c r="A1573" t="s">
        <v>108</v>
      </c>
      <c r="B1573" t="s">
        <v>76</v>
      </c>
      <c r="C1573" t="s">
        <v>479</v>
      </c>
      <c r="D1573" t="s">
        <v>25</v>
      </c>
      <c r="E1573" t="s">
        <v>39</v>
      </c>
      <c r="F1573" t="s">
        <v>521</v>
      </c>
      <c r="G1573" t="str">
        <f t="shared" si="2921"/>
        <v>DL2022050</v>
      </c>
      <c r="H1573" t="str">
        <f t="shared" si="2922"/>
        <v>09</v>
      </c>
      <c r="I1573" t="str">
        <f t="shared" si="2923"/>
        <v>caraur</v>
      </c>
      <c r="J1573" t="str">
        <f t="shared" si="2924"/>
        <v>EP</v>
      </c>
      <c r="K1573" t="str">
        <f t="shared" si="2925"/>
        <v>EP</v>
      </c>
      <c r="L1573" t="str">
        <f t="shared" si="2926"/>
        <v>true</v>
      </c>
      <c r="N1573" s="7">
        <f t="shared" si="2934"/>
        <v>0</v>
      </c>
      <c r="O1573" s="7" t="str">
        <f t="shared" si="2935"/>
        <v/>
      </c>
      <c r="P1573" s="7" t="str">
        <f t="shared" si="2936"/>
        <v/>
      </c>
      <c r="Q1573" s="7">
        <f t="shared" si="2937"/>
        <v>0</v>
      </c>
    </row>
    <row r="1574" spans="1:26" x14ac:dyDescent="0.25">
      <c r="A1574" t="s">
        <v>44</v>
      </c>
      <c r="B1574" t="s">
        <v>23</v>
      </c>
      <c r="C1574" t="s">
        <v>460</v>
      </c>
      <c r="D1574" t="s">
        <v>25</v>
      </c>
      <c r="E1574" t="s">
        <v>39</v>
      </c>
      <c r="F1574" t="s">
        <v>521</v>
      </c>
      <c r="G1574" t="str">
        <f t="shared" si="2921"/>
        <v>DL2022050</v>
      </c>
      <c r="H1574" t="str">
        <f t="shared" si="2922"/>
        <v>10</v>
      </c>
      <c r="I1574" t="str">
        <f t="shared" si="2923"/>
        <v>caraur</v>
      </c>
      <c r="J1574" t="str">
        <f t="shared" si="2924"/>
        <v>PK</v>
      </c>
      <c r="K1574" t="str">
        <f t="shared" si="2925"/>
        <v>PK</v>
      </c>
      <c r="L1574" t="str">
        <f t="shared" si="2926"/>
        <v>true</v>
      </c>
      <c r="N1574" s="7">
        <f t="shared" si="2934"/>
        <v>0</v>
      </c>
      <c r="O1574" s="7">
        <f t="shared" si="2935"/>
        <v>0</v>
      </c>
      <c r="P1574" s="7" t="str">
        <f t="shared" si="2936"/>
        <v/>
      </c>
      <c r="Q1574" s="7" t="str">
        <f t="shared" si="2937"/>
        <v/>
      </c>
      <c r="R1574" t="str">
        <f t="shared" ref="R1574" si="2994">IF(AND(O1574&gt;0,P1575=0),"Valid","Invalid")</f>
        <v>Invalid</v>
      </c>
      <c r="S1574" t="str">
        <f t="shared" ref="S1574" si="2995">IF(OR(Q1576&gt;0,Q1577&gt;0),"Present","Absent")</f>
        <v>Absent</v>
      </c>
      <c r="T1574" t="str">
        <f t="shared" ref="T1574" si="2996">IF(OR(Q1576&lt;41,Q1577&lt;41),"Ct&lt;41",IF(OR(Q1576&gt;41,Q1577&gt;41),"Ct&gt;41","No Ct"))</f>
        <v>Ct&lt;41</v>
      </c>
      <c r="V1574" t="str">
        <f t="shared" ref="V1574" si="2997">G1574&amp;"_"&amp;I1574&amp;"_"&amp;R1574&amp;"_"&amp;S1574&amp;"_"&amp;T1574</f>
        <v>DL2022050_caraur_Invalid_Absent_Ct&lt;41</v>
      </c>
      <c r="X1574">
        <f t="shared" ref="X1574" si="2998">O1574</f>
        <v>0</v>
      </c>
      <c r="Y1574">
        <f t="shared" ref="Y1574" si="2999">P1575</f>
        <v>0</v>
      </c>
      <c r="Z1574">
        <f t="shared" ref="Z1574" si="3000">Q1576+Q1577</f>
        <v>0</v>
      </c>
    </row>
    <row r="1575" spans="1:26" x14ac:dyDescent="0.25">
      <c r="A1575" t="s">
        <v>69</v>
      </c>
      <c r="B1575" t="s">
        <v>51</v>
      </c>
      <c r="C1575" t="s">
        <v>470</v>
      </c>
      <c r="D1575" t="s">
        <v>25</v>
      </c>
      <c r="E1575" t="s">
        <v>39</v>
      </c>
      <c r="F1575" t="s">
        <v>521</v>
      </c>
      <c r="G1575" t="str">
        <f t="shared" si="2921"/>
        <v>DL2022050</v>
      </c>
      <c r="H1575" t="str">
        <f t="shared" si="2922"/>
        <v>10</v>
      </c>
      <c r="I1575" t="str">
        <f t="shared" si="2923"/>
        <v>caraur</v>
      </c>
      <c r="J1575" t="str">
        <f t="shared" si="2924"/>
        <v>NK</v>
      </c>
      <c r="K1575" t="str">
        <f t="shared" si="2925"/>
        <v>NK</v>
      </c>
      <c r="L1575" t="str">
        <f t="shared" si="2926"/>
        <v>true</v>
      </c>
      <c r="N1575" s="7">
        <f t="shared" si="2934"/>
        <v>0</v>
      </c>
      <c r="O1575" s="7" t="str">
        <f t="shared" si="2935"/>
        <v/>
      </c>
      <c r="P1575" s="7">
        <f t="shared" si="2936"/>
        <v>0</v>
      </c>
      <c r="Q1575" s="7" t="str">
        <f t="shared" si="2937"/>
        <v/>
      </c>
    </row>
    <row r="1576" spans="1:26" x14ac:dyDescent="0.25">
      <c r="A1576" t="s">
        <v>94</v>
      </c>
      <c r="B1576" t="s">
        <v>76</v>
      </c>
      <c r="C1576" t="s">
        <v>480</v>
      </c>
      <c r="D1576" t="s">
        <v>25</v>
      </c>
      <c r="E1576" t="s">
        <v>39</v>
      </c>
      <c r="F1576" t="s">
        <v>521</v>
      </c>
      <c r="G1576" t="str">
        <f t="shared" si="2921"/>
        <v>DL2022050</v>
      </c>
      <c r="H1576" t="str">
        <f t="shared" si="2922"/>
        <v>10</v>
      </c>
      <c r="I1576" t="str">
        <f t="shared" si="2923"/>
        <v>caraur</v>
      </c>
      <c r="J1576" t="str">
        <f t="shared" si="2924"/>
        <v>EP</v>
      </c>
      <c r="K1576" t="str">
        <f t="shared" si="2925"/>
        <v>EP</v>
      </c>
      <c r="L1576" t="str">
        <f t="shared" si="2926"/>
        <v>true</v>
      </c>
      <c r="N1576" s="7">
        <f t="shared" si="2934"/>
        <v>0</v>
      </c>
      <c r="O1576" s="7" t="str">
        <f t="shared" si="2935"/>
        <v/>
      </c>
      <c r="P1576" s="7" t="str">
        <f t="shared" si="2936"/>
        <v/>
      </c>
      <c r="Q1576" s="7">
        <f t="shared" si="2937"/>
        <v>0</v>
      </c>
    </row>
    <row r="1577" spans="1:26" x14ac:dyDescent="0.25">
      <c r="A1577" t="s">
        <v>109</v>
      </c>
      <c r="B1577" t="s">
        <v>76</v>
      </c>
      <c r="C1577" t="s">
        <v>480</v>
      </c>
      <c r="D1577" t="s">
        <v>25</v>
      </c>
      <c r="E1577" t="s">
        <v>39</v>
      </c>
      <c r="F1577" t="s">
        <v>521</v>
      </c>
      <c r="G1577" t="str">
        <f t="shared" si="2921"/>
        <v>DL2022050</v>
      </c>
      <c r="H1577" t="str">
        <f t="shared" si="2922"/>
        <v>10</v>
      </c>
      <c r="I1577" t="str">
        <f t="shared" si="2923"/>
        <v>caraur</v>
      </c>
      <c r="J1577" t="str">
        <f t="shared" si="2924"/>
        <v>EP</v>
      </c>
      <c r="K1577" t="str">
        <f t="shared" si="2925"/>
        <v>EP</v>
      </c>
      <c r="L1577" t="str">
        <f t="shared" si="2926"/>
        <v>true</v>
      </c>
      <c r="N1577" s="7">
        <f t="shared" si="2934"/>
        <v>0</v>
      </c>
      <c r="O1577" s="7" t="str">
        <f t="shared" si="2935"/>
        <v/>
      </c>
      <c r="P1577" s="7" t="str">
        <f t="shared" si="2936"/>
        <v/>
      </c>
      <c r="Q1577" s="7">
        <f t="shared" si="2937"/>
        <v>0</v>
      </c>
    </row>
    <row r="1578" spans="1:26" x14ac:dyDescent="0.25">
      <c r="A1578" t="s">
        <v>46</v>
      </c>
      <c r="B1578" t="s">
        <v>23</v>
      </c>
      <c r="C1578" t="s">
        <v>461</v>
      </c>
      <c r="D1578" t="s">
        <v>25</v>
      </c>
      <c r="E1578" t="s">
        <v>39</v>
      </c>
      <c r="F1578" t="s">
        <v>521</v>
      </c>
      <c r="G1578" t="str">
        <f t="shared" si="2921"/>
        <v>DL2022050</v>
      </c>
      <c r="H1578" t="str">
        <f t="shared" si="2922"/>
        <v>11</v>
      </c>
      <c r="I1578" t="str">
        <f t="shared" si="2923"/>
        <v>angang</v>
      </c>
      <c r="J1578" t="str">
        <f t="shared" si="2924"/>
        <v>PK</v>
      </c>
      <c r="K1578" t="str">
        <f t="shared" si="2925"/>
        <v>PK</v>
      </c>
      <c r="L1578" t="str">
        <f t="shared" si="2926"/>
        <v>true</v>
      </c>
      <c r="N1578" s="7">
        <f t="shared" si="2934"/>
        <v>0</v>
      </c>
      <c r="O1578" s="7">
        <f t="shared" si="2935"/>
        <v>0</v>
      </c>
      <c r="P1578" s="7" t="str">
        <f t="shared" si="2936"/>
        <v/>
      </c>
      <c r="Q1578" s="7" t="str">
        <f t="shared" si="2937"/>
        <v/>
      </c>
      <c r="R1578" t="str">
        <f t="shared" ref="R1578" si="3001">IF(AND(O1578&gt;0,P1579=0),"Valid","Invalid")</f>
        <v>Invalid</v>
      </c>
      <c r="S1578" t="str">
        <f t="shared" ref="S1578" si="3002">IF(OR(Q1580&gt;0,Q1581&gt;0),"Present","Absent")</f>
        <v>Absent</v>
      </c>
      <c r="T1578" t="str">
        <f t="shared" ref="T1578" si="3003">IF(OR(Q1580&lt;41,Q1581&lt;41),"Ct&lt;41",IF(OR(Q1580&gt;41,Q1581&gt;41),"Ct&gt;41","No Ct"))</f>
        <v>Ct&lt;41</v>
      </c>
      <c r="V1578" t="str">
        <f t="shared" ref="V1578" si="3004">G1578&amp;"_"&amp;I1578&amp;"_"&amp;R1578&amp;"_"&amp;S1578&amp;"_"&amp;T1578</f>
        <v>DL2022050_angang_Invalid_Absent_Ct&lt;41</v>
      </c>
      <c r="X1578">
        <f t="shared" ref="X1578" si="3005">O1578</f>
        <v>0</v>
      </c>
      <c r="Y1578">
        <f t="shared" ref="Y1578" si="3006">P1579</f>
        <v>0</v>
      </c>
      <c r="Z1578">
        <f t="shared" ref="Z1578" si="3007">Q1580+Q1581</f>
        <v>0</v>
      </c>
    </row>
    <row r="1579" spans="1:26" x14ac:dyDescent="0.25">
      <c r="A1579" t="s">
        <v>71</v>
      </c>
      <c r="B1579" t="s">
        <v>51</v>
      </c>
      <c r="C1579" t="s">
        <v>471</v>
      </c>
      <c r="D1579" t="s">
        <v>25</v>
      </c>
      <c r="E1579" t="s">
        <v>39</v>
      </c>
      <c r="F1579" t="s">
        <v>521</v>
      </c>
      <c r="G1579" t="str">
        <f t="shared" si="2921"/>
        <v>DL2022050</v>
      </c>
      <c r="H1579" t="str">
        <f t="shared" si="2922"/>
        <v>11</v>
      </c>
      <c r="I1579" t="str">
        <f t="shared" si="2923"/>
        <v>angang</v>
      </c>
      <c r="J1579" t="str">
        <f t="shared" si="2924"/>
        <v>NK</v>
      </c>
      <c r="K1579" t="str">
        <f t="shared" si="2925"/>
        <v>NK</v>
      </c>
      <c r="L1579" t="str">
        <f t="shared" si="2926"/>
        <v>true</v>
      </c>
      <c r="N1579" s="7">
        <f t="shared" si="2934"/>
        <v>0</v>
      </c>
      <c r="O1579" s="7" t="str">
        <f t="shared" si="2935"/>
        <v/>
      </c>
      <c r="P1579" s="7">
        <f t="shared" si="2936"/>
        <v>0</v>
      </c>
      <c r="Q1579" s="7" t="str">
        <f t="shared" si="2937"/>
        <v/>
      </c>
    </row>
    <row r="1580" spans="1:26" x14ac:dyDescent="0.25">
      <c r="A1580" t="s">
        <v>96</v>
      </c>
      <c r="B1580" t="s">
        <v>76</v>
      </c>
      <c r="C1580" t="s">
        <v>481</v>
      </c>
      <c r="D1580" t="s">
        <v>25</v>
      </c>
      <c r="E1580" t="s">
        <v>39</v>
      </c>
      <c r="F1580" t="s">
        <v>521</v>
      </c>
      <c r="G1580" t="str">
        <f t="shared" si="2921"/>
        <v>DL2022050</v>
      </c>
      <c r="H1580" t="str">
        <f t="shared" si="2922"/>
        <v>11</v>
      </c>
      <c r="I1580" t="str">
        <f t="shared" si="2923"/>
        <v>angang</v>
      </c>
      <c r="J1580" t="str">
        <f t="shared" si="2924"/>
        <v>EP</v>
      </c>
      <c r="K1580" t="str">
        <f t="shared" si="2925"/>
        <v>EP</v>
      </c>
      <c r="L1580" t="str">
        <f t="shared" si="2926"/>
        <v>true</v>
      </c>
      <c r="N1580" s="7">
        <f t="shared" si="2934"/>
        <v>0</v>
      </c>
      <c r="O1580" s="7" t="str">
        <f t="shared" si="2935"/>
        <v/>
      </c>
      <c r="P1580" s="7" t="str">
        <f t="shared" si="2936"/>
        <v/>
      </c>
      <c r="Q1580" s="7">
        <f t="shared" si="2937"/>
        <v>0</v>
      </c>
    </row>
    <row r="1581" spans="1:26" x14ac:dyDescent="0.25">
      <c r="A1581" t="s">
        <v>110</v>
      </c>
      <c r="B1581" t="s">
        <v>76</v>
      </c>
      <c r="C1581" t="s">
        <v>481</v>
      </c>
      <c r="D1581" t="s">
        <v>25</v>
      </c>
      <c r="E1581" t="s">
        <v>39</v>
      </c>
      <c r="F1581" t="s">
        <v>521</v>
      </c>
      <c r="G1581" t="str">
        <f t="shared" si="2921"/>
        <v>DL2022050</v>
      </c>
      <c r="H1581" t="str">
        <f t="shared" si="2922"/>
        <v>11</v>
      </c>
      <c r="I1581" t="str">
        <f t="shared" si="2923"/>
        <v>angang</v>
      </c>
      <c r="J1581" t="str">
        <f t="shared" si="2924"/>
        <v>EP</v>
      </c>
      <c r="K1581" t="str">
        <f t="shared" si="2925"/>
        <v>EP</v>
      </c>
      <c r="L1581" t="str">
        <f t="shared" si="2926"/>
        <v>true</v>
      </c>
      <c r="N1581" s="7">
        <f t="shared" si="2934"/>
        <v>0</v>
      </c>
      <c r="O1581" s="7" t="str">
        <f t="shared" si="2935"/>
        <v/>
      </c>
      <c r="P1581" s="7" t="str">
        <f t="shared" si="2936"/>
        <v/>
      </c>
      <c r="Q1581" s="7">
        <f t="shared" si="2937"/>
        <v>0</v>
      </c>
    </row>
    <row r="1582" spans="1:26" x14ac:dyDescent="0.25">
      <c r="A1582" t="s">
        <v>48</v>
      </c>
      <c r="B1582" t="s">
        <v>23</v>
      </c>
      <c r="C1582" t="s">
        <v>462</v>
      </c>
      <c r="D1582" t="s">
        <v>25</v>
      </c>
      <c r="E1582">
        <v>29.21</v>
      </c>
      <c r="F1582" t="s">
        <v>521</v>
      </c>
      <c r="G1582" t="str">
        <f t="shared" si="2921"/>
        <v>DL2022050</v>
      </c>
      <c r="H1582" t="str">
        <f t="shared" si="2922"/>
        <v>12</v>
      </c>
      <c r="I1582" t="str">
        <f t="shared" si="2923"/>
        <v>angang</v>
      </c>
      <c r="J1582" t="str">
        <f t="shared" si="2924"/>
        <v>PK</v>
      </c>
      <c r="K1582" t="str">
        <f t="shared" si="2925"/>
        <v>PK</v>
      </c>
      <c r="L1582" t="str">
        <f t="shared" si="2926"/>
        <v>true</v>
      </c>
      <c r="N1582" s="7">
        <f t="shared" si="2934"/>
        <v>29.21</v>
      </c>
      <c r="O1582" s="7">
        <f t="shared" si="2935"/>
        <v>29.21</v>
      </c>
      <c r="P1582" s="7" t="str">
        <f t="shared" si="2936"/>
        <v/>
      </c>
      <c r="Q1582" s="7" t="str">
        <f t="shared" si="2937"/>
        <v/>
      </c>
      <c r="R1582" t="str">
        <f t="shared" ref="R1582" si="3008">IF(AND(O1582&gt;0,P1583=0),"Valid","Invalid")</f>
        <v>Valid</v>
      </c>
      <c r="S1582" t="str">
        <f t="shared" ref="S1582" si="3009">IF(OR(Q1584&gt;0,Q1585&gt;0),"Present","Absent")</f>
        <v>Absent</v>
      </c>
      <c r="T1582" t="str">
        <f t="shared" ref="T1582" si="3010">IF(OR(Q1584&lt;41,Q1585&lt;41),"Ct&lt;41",IF(OR(Q1584&gt;41,Q1585&gt;41),"Ct&gt;41","No Ct"))</f>
        <v>Ct&lt;41</v>
      </c>
      <c r="V1582" t="str">
        <f t="shared" ref="V1582" si="3011">G1582&amp;"_"&amp;I1582&amp;"_"&amp;R1582&amp;"_"&amp;S1582&amp;"_"&amp;T1582</f>
        <v>DL2022050_angang_Valid_Absent_Ct&lt;41</v>
      </c>
      <c r="X1582">
        <f t="shared" ref="X1582" si="3012">O1582</f>
        <v>29.21</v>
      </c>
      <c r="Y1582">
        <f t="shared" ref="Y1582" si="3013">P1583</f>
        <v>0</v>
      </c>
      <c r="Z1582">
        <f t="shared" ref="Z1582" si="3014">Q1584+Q1585</f>
        <v>0</v>
      </c>
    </row>
    <row r="1583" spans="1:26" x14ac:dyDescent="0.25">
      <c r="A1583" t="s">
        <v>73</v>
      </c>
      <c r="B1583" t="s">
        <v>51</v>
      </c>
      <c r="C1583" t="s">
        <v>472</v>
      </c>
      <c r="D1583" t="s">
        <v>25</v>
      </c>
      <c r="E1583" t="s">
        <v>39</v>
      </c>
      <c r="F1583" t="s">
        <v>521</v>
      </c>
      <c r="G1583" t="str">
        <f t="shared" si="2921"/>
        <v>DL2022050</v>
      </c>
      <c r="H1583" t="str">
        <f t="shared" si="2922"/>
        <v>12</v>
      </c>
      <c r="I1583" t="str">
        <f t="shared" si="2923"/>
        <v>angang</v>
      </c>
      <c r="J1583" t="str">
        <f t="shared" si="2924"/>
        <v>NK</v>
      </c>
      <c r="K1583" t="str">
        <f t="shared" si="2925"/>
        <v>NK</v>
      </c>
      <c r="L1583" t="str">
        <f t="shared" si="2926"/>
        <v>true</v>
      </c>
      <c r="N1583" s="7">
        <f t="shared" si="2934"/>
        <v>0</v>
      </c>
      <c r="O1583" s="7" t="str">
        <f t="shared" si="2935"/>
        <v/>
      </c>
      <c r="P1583" s="7">
        <f t="shared" si="2936"/>
        <v>0</v>
      </c>
      <c r="Q1583" s="7" t="str">
        <f t="shared" si="2937"/>
        <v/>
      </c>
    </row>
    <row r="1584" spans="1:26" x14ac:dyDescent="0.25">
      <c r="A1584" t="s">
        <v>98</v>
      </c>
      <c r="B1584" t="s">
        <v>76</v>
      </c>
      <c r="C1584" t="s">
        <v>482</v>
      </c>
      <c r="D1584" t="s">
        <v>25</v>
      </c>
      <c r="E1584" t="s">
        <v>39</v>
      </c>
      <c r="F1584" t="s">
        <v>521</v>
      </c>
      <c r="G1584" t="str">
        <f t="shared" si="2921"/>
        <v>DL2022050</v>
      </c>
      <c r="H1584" t="str">
        <f t="shared" si="2922"/>
        <v>12</v>
      </c>
      <c r="I1584" t="str">
        <f t="shared" si="2923"/>
        <v>angang</v>
      </c>
      <c r="J1584" t="str">
        <f t="shared" si="2924"/>
        <v>EP</v>
      </c>
      <c r="K1584" t="str">
        <f t="shared" si="2925"/>
        <v>EP</v>
      </c>
      <c r="L1584" t="str">
        <f t="shared" si="2926"/>
        <v>true</v>
      </c>
      <c r="N1584" s="7">
        <f t="shared" si="2934"/>
        <v>0</v>
      </c>
      <c r="O1584" s="7" t="str">
        <f t="shared" si="2935"/>
        <v/>
      </c>
      <c r="P1584" s="7" t="str">
        <f t="shared" si="2936"/>
        <v/>
      </c>
      <c r="Q1584" s="7">
        <f t="shared" si="2937"/>
        <v>0</v>
      </c>
    </row>
    <row r="1585" spans="1:26" x14ac:dyDescent="0.25">
      <c r="A1585" t="s">
        <v>111</v>
      </c>
      <c r="B1585" t="s">
        <v>76</v>
      </c>
      <c r="C1585" t="s">
        <v>482</v>
      </c>
      <c r="D1585" t="s">
        <v>25</v>
      </c>
      <c r="E1585" t="s">
        <v>39</v>
      </c>
      <c r="F1585" t="s">
        <v>521</v>
      </c>
      <c r="G1585" t="str">
        <f t="shared" si="2921"/>
        <v>DL2022050</v>
      </c>
      <c r="H1585" t="str">
        <f t="shared" si="2922"/>
        <v>12</v>
      </c>
      <c r="I1585" t="str">
        <f t="shared" si="2923"/>
        <v>angang</v>
      </c>
      <c r="J1585" t="str">
        <f t="shared" si="2924"/>
        <v>EP</v>
      </c>
      <c r="K1585" t="str">
        <f t="shared" si="2925"/>
        <v>EP</v>
      </c>
      <c r="L1585" t="str">
        <f t="shared" si="2926"/>
        <v>true</v>
      </c>
      <c r="N1585" s="7">
        <f t="shared" si="2934"/>
        <v>0</v>
      </c>
      <c r="O1585" s="7" t="str">
        <f t="shared" si="2935"/>
        <v/>
      </c>
      <c r="P1585" s="7" t="str">
        <f t="shared" si="2936"/>
        <v/>
      </c>
      <c r="Q1585" s="7">
        <f t="shared" si="2937"/>
        <v>0</v>
      </c>
    </row>
    <row r="1586" spans="1:26" x14ac:dyDescent="0.25">
      <c r="A1586" t="s">
        <v>172</v>
      </c>
      <c r="B1586" t="s">
        <v>23</v>
      </c>
      <c r="C1586" t="s">
        <v>507</v>
      </c>
      <c r="D1586" t="s">
        <v>25</v>
      </c>
      <c r="E1586">
        <v>28.94</v>
      </c>
      <c r="F1586" t="s">
        <v>521</v>
      </c>
      <c r="G1586" t="str">
        <f t="shared" si="2921"/>
        <v>DL2022050</v>
      </c>
      <c r="H1586" t="str">
        <f t="shared" si="2922"/>
        <v>13</v>
      </c>
      <c r="I1586" t="str">
        <f t="shared" si="2923"/>
        <v>astast</v>
      </c>
      <c r="J1586" t="str">
        <f t="shared" si="2924"/>
        <v>PK</v>
      </c>
      <c r="K1586" t="str">
        <f t="shared" si="2925"/>
        <v>PK</v>
      </c>
      <c r="L1586" t="str">
        <f t="shared" si="2926"/>
        <v>true</v>
      </c>
      <c r="N1586" s="7">
        <f t="shared" si="2934"/>
        <v>28.94</v>
      </c>
      <c r="O1586" s="7">
        <f t="shared" si="2935"/>
        <v>28.94</v>
      </c>
      <c r="P1586" s="7" t="str">
        <f t="shared" si="2936"/>
        <v/>
      </c>
      <c r="Q1586" s="7" t="str">
        <f t="shared" si="2937"/>
        <v/>
      </c>
      <c r="R1586" t="str">
        <f t="shared" ref="R1586" si="3015">IF(AND(O1586&gt;0,P1587=0),"Valid","Invalid")</f>
        <v>Valid</v>
      </c>
      <c r="S1586" t="str">
        <f t="shared" ref="S1586" si="3016">IF(OR(Q1588&gt;0,Q1589&gt;0),"Present","Absent")</f>
        <v>Absent</v>
      </c>
      <c r="T1586" t="str">
        <f t="shared" ref="T1586" si="3017">IF(OR(Q1588&lt;41,Q1589&lt;41),"Ct&lt;41",IF(OR(Q1588&gt;41,Q1589&gt;41),"Ct&gt;41","No Ct"))</f>
        <v>Ct&lt;41</v>
      </c>
      <c r="V1586" t="str">
        <f t="shared" ref="V1586" si="3018">G1586&amp;"_"&amp;I1586&amp;"_"&amp;R1586&amp;"_"&amp;S1586&amp;"_"&amp;T1586</f>
        <v>DL2022050_astast_Valid_Absent_Ct&lt;41</v>
      </c>
      <c r="X1586">
        <f t="shared" ref="X1586" si="3019">O1586</f>
        <v>28.94</v>
      </c>
      <c r="Y1586">
        <f t="shared" ref="Y1586" si="3020">P1587</f>
        <v>0</v>
      </c>
      <c r="Z1586">
        <f t="shared" ref="Z1586" si="3021">Q1588+Q1589</f>
        <v>0</v>
      </c>
    </row>
    <row r="1587" spans="1:26" x14ac:dyDescent="0.25">
      <c r="A1587" t="s">
        <v>148</v>
      </c>
      <c r="B1587" t="s">
        <v>51</v>
      </c>
      <c r="C1587" t="s">
        <v>495</v>
      </c>
      <c r="D1587" t="s">
        <v>25</v>
      </c>
      <c r="E1587" t="s">
        <v>39</v>
      </c>
      <c r="F1587" t="s">
        <v>521</v>
      </c>
      <c r="G1587" t="str">
        <f t="shared" si="2921"/>
        <v>DL2022050</v>
      </c>
      <c r="H1587" t="str">
        <f t="shared" si="2922"/>
        <v>13</v>
      </c>
      <c r="I1587" t="str">
        <f t="shared" si="2923"/>
        <v>astast</v>
      </c>
      <c r="J1587" t="str">
        <f t="shared" si="2924"/>
        <v>NK</v>
      </c>
      <c r="K1587" t="str">
        <f t="shared" si="2925"/>
        <v>NK</v>
      </c>
      <c r="L1587" t="str">
        <f t="shared" si="2926"/>
        <v>true</v>
      </c>
      <c r="N1587" s="7">
        <f t="shared" si="2934"/>
        <v>0</v>
      </c>
      <c r="O1587" s="7" t="str">
        <f t="shared" si="2935"/>
        <v/>
      </c>
      <c r="P1587" s="7">
        <f t="shared" si="2936"/>
        <v>0</v>
      </c>
      <c r="Q1587" s="7" t="str">
        <f t="shared" si="2937"/>
        <v/>
      </c>
    </row>
    <row r="1588" spans="1:26" x14ac:dyDescent="0.25">
      <c r="A1588" t="s">
        <v>112</v>
      </c>
      <c r="B1588" t="s">
        <v>76</v>
      </c>
      <c r="C1588" t="s">
        <v>483</v>
      </c>
      <c r="D1588" t="s">
        <v>25</v>
      </c>
      <c r="E1588" t="s">
        <v>39</v>
      </c>
      <c r="F1588" t="s">
        <v>521</v>
      </c>
      <c r="G1588" t="str">
        <f t="shared" si="2921"/>
        <v>DL2022050</v>
      </c>
      <c r="H1588" t="str">
        <f t="shared" si="2922"/>
        <v>13</v>
      </c>
      <c r="I1588" t="str">
        <f t="shared" si="2923"/>
        <v>astast</v>
      </c>
      <c r="J1588" t="str">
        <f t="shared" si="2924"/>
        <v>EP</v>
      </c>
      <c r="K1588" t="str">
        <f t="shared" si="2925"/>
        <v>EP</v>
      </c>
      <c r="L1588" t="str">
        <f t="shared" si="2926"/>
        <v>true</v>
      </c>
      <c r="N1588" s="7">
        <f t="shared" si="2934"/>
        <v>0</v>
      </c>
      <c r="O1588" s="7" t="str">
        <f t="shared" si="2935"/>
        <v/>
      </c>
      <c r="P1588" s="7" t="str">
        <f t="shared" si="2936"/>
        <v/>
      </c>
      <c r="Q1588" s="7">
        <f t="shared" si="2937"/>
        <v>0</v>
      </c>
    </row>
    <row r="1589" spans="1:26" x14ac:dyDescent="0.25">
      <c r="A1589" t="s">
        <v>136</v>
      </c>
      <c r="B1589" t="s">
        <v>76</v>
      </c>
      <c r="C1589" t="s">
        <v>483</v>
      </c>
      <c r="D1589" t="s">
        <v>25</v>
      </c>
      <c r="E1589" t="s">
        <v>39</v>
      </c>
      <c r="F1589" t="s">
        <v>521</v>
      </c>
      <c r="G1589" t="str">
        <f t="shared" si="2921"/>
        <v>DL2022050</v>
      </c>
      <c r="H1589" t="str">
        <f t="shared" si="2922"/>
        <v>13</v>
      </c>
      <c r="I1589" t="str">
        <f t="shared" si="2923"/>
        <v>astast</v>
      </c>
      <c r="J1589" t="str">
        <f t="shared" si="2924"/>
        <v>EP</v>
      </c>
      <c r="K1589" t="str">
        <f t="shared" si="2925"/>
        <v>EP</v>
      </c>
      <c r="L1589" t="str">
        <f t="shared" si="2926"/>
        <v>true</v>
      </c>
      <c r="N1589" s="7">
        <f t="shared" si="2934"/>
        <v>0</v>
      </c>
      <c r="O1589" s="7" t="str">
        <f t="shared" si="2935"/>
        <v/>
      </c>
      <c r="P1589" s="7" t="str">
        <f t="shared" si="2936"/>
        <v/>
      </c>
      <c r="Q1589" s="7">
        <f t="shared" si="2937"/>
        <v>0</v>
      </c>
    </row>
    <row r="1590" spans="1:26" x14ac:dyDescent="0.25">
      <c r="A1590" t="s">
        <v>174</v>
      </c>
      <c r="B1590" t="s">
        <v>23</v>
      </c>
      <c r="C1590" t="s">
        <v>508</v>
      </c>
      <c r="D1590" t="s">
        <v>25</v>
      </c>
      <c r="E1590">
        <v>38.89</v>
      </c>
      <c r="F1590" t="s">
        <v>521</v>
      </c>
      <c r="G1590" t="str">
        <f t="shared" si="2921"/>
        <v>DL2022050</v>
      </c>
      <c r="H1590" t="str">
        <f t="shared" si="2922"/>
        <v>14</v>
      </c>
      <c r="I1590" t="str">
        <f t="shared" si="2923"/>
        <v>astast</v>
      </c>
      <c r="J1590" t="str">
        <f t="shared" si="2924"/>
        <v>PK</v>
      </c>
      <c r="K1590" t="str">
        <f t="shared" si="2925"/>
        <v>PK</v>
      </c>
      <c r="L1590" t="str">
        <f t="shared" si="2926"/>
        <v>true</v>
      </c>
      <c r="N1590" s="7">
        <f t="shared" si="2934"/>
        <v>38.89</v>
      </c>
      <c r="O1590" s="7">
        <f t="shared" si="2935"/>
        <v>38.89</v>
      </c>
      <c r="P1590" s="7" t="str">
        <f t="shared" si="2936"/>
        <v/>
      </c>
      <c r="Q1590" s="7" t="str">
        <f t="shared" si="2937"/>
        <v/>
      </c>
      <c r="R1590" t="str">
        <f t="shared" ref="R1590" si="3022">IF(AND(O1590&gt;0,P1591=0),"Valid","Invalid")</f>
        <v>Valid</v>
      </c>
      <c r="S1590" t="str">
        <f t="shared" ref="S1590" si="3023">IF(OR(Q1592&gt;0,Q1593&gt;0),"Present","Absent")</f>
        <v>Absent</v>
      </c>
      <c r="T1590" t="str">
        <f t="shared" ref="T1590" si="3024">IF(OR(Q1592&lt;41,Q1593&lt;41),"Ct&lt;41",IF(OR(Q1592&gt;41,Q1593&gt;41),"Ct&gt;41","No Ct"))</f>
        <v>Ct&lt;41</v>
      </c>
      <c r="V1590" t="str">
        <f t="shared" ref="V1590" si="3025">G1590&amp;"_"&amp;I1590&amp;"_"&amp;R1590&amp;"_"&amp;S1590&amp;"_"&amp;T1590</f>
        <v>DL2022050_astast_Valid_Absent_Ct&lt;41</v>
      </c>
      <c r="X1590">
        <f t="shared" ref="X1590" si="3026">O1590</f>
        <v>38.89</v>
      </c>
      <c r="Y1590">
        <f t="shared" ref="Y1590" si="3027">P1591</f>
        <v>0</v>
      </c>
      <c r="Z1590">
        <f t="shared" ref="Z1590" si="3028">Q1592+Q1593</f>
        <v>0</v>
      </c>
    </row>
    <row r="1591" spans="1:26" x14ac:dyDescent="0.25">
      <c r="A1591" t="s">
        <v>150</v>
      </c>
      <c r="B1591" t="s">
        <v>51</v>
      </c>
      <c r="C1591" t="s">
        <v>496</v>
      </c>
      <c r="D1591" t="s">
        <v>25</v>
      </c>
      <c r="E1591" t="s">
        <v>39</v>
      </c>
      <c r="F1591" t="s">
        <v>521</v>
      </c>
      <c r="G1591" t="str">
        <f t="shared" si="2921"/>
        <v>DL2022050</v>
      </c>
      <c r="H1591" t="str">
        <f t="shared" si="2922"/>
        <v>14</v>
      </c>
      <c r="I1591" t="str">
        <f t="shared" si="2923"/>
        <v>astast</v>
      </c>
      <c r="J1591" t="str">
        <f t="shared" si="2924"/>
        <v>NK</v>
      </c>
      <c r="K1591" t="str">
        <f t="shared" si="2925"/>
        <v>NK</v>
      </c>
      <c r="L1591" t="str">
        <f t="shared" si="2926"/>
        <v>true</v>
      </c>
      <c r="N1591" s="7">
        <f t="shared" si="2934"/>
        <v>0</v>
      </c>
      <c r="O1591" s="7" t="str">
        <f t="shared" si="2935"/>
        <v/>
      </c>
      <c r="P1591" s="7">
        <f t="shared" si="2936"/>
        <v>0</v>
      </c>
      <c r="Q1591" s="7" t="str">
        <f t="shared" si="2937"/>
        <v/>
      </c>
    </row>
    <row r="1592" spans="1:26" x14ac:dyDescent="0.25">
      <c r="A1592" t="s">
        <v>114</v>
      </c>
      <c r="B1592" t="s">
        <v>76</v>
      </c>
      <c r="C1592" t="s">
        <v>484</v>
      </c>
      <c r="D1592" t="s">
        <v>25</v>
      </c>
      <c r="E1592" t="s">
        <v>39</v>
      </c>
      <c r="F1592" t="s">
        <v>521</v>
      </c>
      <c r="G1592" t="str">
        <f t="shared" si="2921"/>
        <v>DL2022050</v>
      </c>
      <c r="H1592" t="str">
        <f t="shared" si="2922"/>
        <v>14</v>
      </c>
      <c r="I1592" t="str">
        <f t="shared" si="2923"/>
        <v>astast</v>
      </c>
      <c r="J1592" t="str">
        <f t="shared" si="2924"/>
        <v>EP</v>
      </c>
      <c r="K1592" t="str">
        <f t="shared" si="2925"/>
        <v>EP</v>
      </c>
      <c r="L1592" t="str">
        <f t="shared" si="2926"/>
        <v>true</v>
      </c>
      <c r="N1592" s="7">
        <f t="shared" si="2934"/>
        <v>0</v>
      </c>
      <c r="O1592" s="7" t="str">
        <f t="shared" si="2935"/>
        <v/>
      </c>
      <c r="P1592" s="7" t="str">
        <f t="shared" si="2936"/>
        <v/>
      </c>
      <c r="Q1592" s="7">
        <f t="shared" si="2937"/>
        <v>0</v>
      </c>
    </row>
    <row r="1593" spans="1:26" x14ac:dyDescent="0.25">
      <c r="A1593" t="s">
        <v>137</v>
      </c>
      <c r="B1593" t="s">
        <v>76</v>
      </c>
      <c r="C1593" t="s">
        <v>484</v>
      </c>
      <c r="D1593" t="s">
        <v>25</v>
      </c>
      <c r="E1593" t="s">
        <v>39</v>
      </c>
      <c r="F1593" t="s">
        <v>521</v>
      </c>
      <c r="G1593" t="str">
        <f t="shared" si="2921"/>
        <v>DL2022050</v>
      </c>
      <c r="H1593" t="str">
        <f t="shared" si="2922"/>
        <v>14</v>
      </c>
      <c r="I1593" t="str">
        <f t="shared" si="2923"/>
        <v>astast</v>
      </c>
      <c r="J1593" t="str">
        <f t="shared" si="2924"/>
        <v>EP</v>
      </c>
      <c r="K1593" t="str">
        <f t="shared" si="2925"/>
        <v>EP</v>
      </c>
      <c r="L1593" t="str">
        <f t="shared" si="2926"/>
        <v>true</v>
      </c>
      <c r="N1593" s="7">
        <f t="shared" si="2934"/>
        <v>0</v>
      </c>
      <c r="O1593" s="7" t="str">
        <f t="shared" si="2935"/>
        <v/>
      </c>
      <c r="P1593" s="7" t="str">
        <f t="shared" si="2936"/>
        <v/>
      </c>
      <c r="Q1593" s="7">
        <f t="shared" si="2937"/>
        <v>0</v>
      </c>
    </row>
    <row r="1594" spans="1:26" x14ac:dyDescent="0.25">
      <c r="A1594" t="s">
        <v>176</v>
      </c>
      <c r="B1594" t="s">
        <v>23</v>
      </c>
      <c r="C1594" t="s">
        <v>509</v>
      </c>
      <c r="D1594" t="s">
        <v>25</v>
      </c>
      <c r="E1594">
        <v>28.99</v>
      </c>
      <c r="F1594" t="s">
        <v>521</v>
      </c>
      <c r="G1594" t="str">
        <f t="shared" si="2921"/>
        <v>DL2022050</v>
      </c>
      <c r="H1594" t="str">
        <f t="shared" si="2922"/>
        <v>15</v>
      </c>
      <c r="I1594" t="str">
        <f t="shared" si="2923"/>
        <v>paclen</v>
      </c>
      <c r="J1594" t="str">
        <f t="shared" si="2924"/>
        <v>PK</v>
      </c>
      <c r="K1594" t="str">
        <f t="shared" si="2925"/>
        <v>PK</v>
      </c>
      <c r="L1594" t="str">
        <f t="shared" si="2926"/>
        <v>true</v>
      </c>
      <c r="N1594" s="7">
        <f t="shared" si="2934"/>
        <v>28.99</v>
      </c>
      <c r="O1594" s="7">
        <f t="shared" si="2935"/>
        <v>28.99</v>
      </c>
      <c r="P1594" s="7" t="str">
        <f t="shared" si="2936"/>
        <v/>
      </c>
      <c r="Q1594" s="7" t="str">
        <f t="shared" si="2937"/>
        <v/>
      </c>
      <c r="R1594" t="str">
        <f t="shared" ref="R1594" si="3029">IF(AND(O1594&gt;0,P1595=0),"Valid","Invalid")</f>
        <v>Valid</v>
      </c>
      <c r="S1594" t="str">
        <f t="shared" ref="S1594" si="3030">IF(OR(Q1596&gt;0,Q1597&gt;0),"Present","Absent")</f>
        <v>Absent</v>
      </c>
      <c r="T1594" t="str">
        <f t="shared" ref="T1594" si="3031">IF(OR(Q1596&lt;41,Q1597&lt;41),"Ct&lt;41",IF(OR(Q1596&gt;41,Q1597&gt;41),"Ct&gt;41","No Ct"))</f>
        <v>Ct&lt;41</v>
      </c>
      <c r="V1594" t="str">
        <f t="shared" ref="V1594" si="3032">G1594&amp;"_"&amp;I1594&amp;"_"&amp;R1594&amp;"_"&amp;S1594&amp;"_"&amp;T1594</f>
        <v>DL2022050_paclen_Valid_Absent_Ct&lt;41</v>
      </c>
      <c r="X1594">
        <f t="shared" ref="X1594" si="3033">O1594</f>
        <v>28.99</v>
      </c>
      <c r="Y1594">
        <f t="shared" ref="Y1594" si="3034">P1595</f>
        <v>0</v>
      </c>
      <c r="Z1594">
        <f t="shared" ref="Z1594" si="3035">Q1596+Q1597</f>
        <v>0</v>
      </c>
    </row>
    <row r="1595" spans="1:26" x14ac:dyDescent="0.25">
      <c r="A1595" t="s">
        <v>152</v>
      </c>
      <c r="B1595" t="s">
        <v>51</v>
      </c>
      <c r="C1595" t="s">
        <v>497</v>
      </c>
      <c r="D1595" t="s">
        <v>25</v>
      </c>
      <c r="E1595" t="s">
        <v>39</v>
      </c>
      <c r="F1595" t="s">
        <v>521</v>
      </c>
      <c r="G1595" t="str">
        <f t="shared" si="2921"/>
        <v>DL2022050</v>
      </c>
      <c r="H1595" t="str">
        <f t="shared" si="2922"/>
        <v>15</v>
      </c>
      <c r="I1595" t="str">
        <f t="shared" si="2923"/>
        <v>paclen</v>
      </c>
      <c r="J1595" t="str">
        <f t="shared" si="2924"/>
        <v>NK</v>
      </c>
      <c r="K1595" t="str">
        <f t="shared" si="2925"/>
        <v>NK</v>
      </c>
      <c r="L1595" t="str">
        <f t="shared" si="2926"/>
        <v>true</v>
      </c>
      <c r="N1595" s="7">
        <f t="shared" si="2934"/>
        <v>0</v>
      </c>
      <c r="O1595" s="7" t="str">
        <f t="shared" si="2935"/>
        <v/>
      </c>
      <c r="P1595" s="7">
        <f t="shared" si="2936"/>
        <v>0</v>
      </c>
      <c r="Q1595" s="7" t="str">
        <f t="shared" si="2937"/>
        <v/>
      </c>
    </row>
    <row r="1596" spans="1:26" x14ac:dyDescent="0.25">
      <c r="A1596" t="s">
        <v>116</v>
      </c>
      <c r="B1596" t="s">
        <v>76</v>
      </c>
      <c r="C1596" t="s">
        <v>485</v>
      </c>
      <c r="D1596" t="s">
        <v>25</v>
      </c>
      <c r="E1596" t="s">
        <v>39</v>
      </c>
      <c r="F1596" t="s">
        <v>521</v>
      </c>
      <c r="G1596" t="str">
        <f t="shared" si="2921"/>
        <v>DL2022050</v>
      </c>
      <c r="H1596" t="str">
        <f t="shared" si="2922"/>
        <v>15</v>
      </c>
      <c r="I1596" t="str">
        <f t="shared" si="2923"/>
        <v>paclen</v>
      </c>
      <c r="J1596" t="str">
        <f t="shared" si="2924"/>
        <v>EP</v>
      </c>
      <c r="K1596" t="str">
        <f t="shared" si="2925"/>
        <v>EP</v>
      </c>
      <c r="L1596" t="str">
        <f t="shared" si="2926"/>
        <v>true</v>
      </c>
      <c r="N1596" s="7">
        <f t="shared" si="2934"/>
        <v>0</v>
      </c>
      <c r="O1596" s="7" t="str">
        <f t="shared" si="2935"/>
        <v/>
      </c>
      <c r="P1596" s="7" t="str">
        <f t="shared" si="2936"/>
        <v/>
      </c>
      <c r="Q1596" s="7">
        <f t="shared" si="2937"/>
        <v>0</v>
      </c>
    </row>
    <row r="1597" spans="1:26" x14ac:dyDescent="0.25">
      <c r="A1597" t="s">
        <v>138</v>
      </c>
      <c r="B1597" t="s">
        <v>76</v>
      </c>
      <c r="C1597" t="s">
        <v>485</v>
      </c>
      <c r="D1597" t="s">
        <v>25</v>
      </c>
      <c r="E1597" t="s">
        <v>39</v>
      </c>
      <c r="F1597" t="s">
        <v>521</v>
      </c>
      <c r="G1597" t="str">
        <f t="shared" si="2921"/>
        <v>DL2022050</v>
      </c>
      <c r="H1597" t="str">
        <f t="shared" si="2922"/>
        <v>15</v>
      </c>
      <c r="I1597" t="str">
        <f t="shared" si="2923"/>
        <v>paclen</v>
      </c>
      <c r="J1597" t="str">
        <f t="shared" si="2924"/>
        <v>EP</v>
      </c>
      <c r="K1597" t="str">
        <f t="shared" si="2925"/>
        <v>EP</v>
      </c>
      <c r="L1597" t="str">
        <f t="shared" si="2926"/>
        <v>true</v>
      </c>
      <c r="N1597" s="7">
        <f t="shared" si="2934"/>
        <v>0</v>
      </c>
      <c r="O1597" s="7" t="str">
        <f t="shared" si="2935"/>
        <v/>
      </c>
      <c r="P1597" s="7" t="str">
        <f t="shared" si="2936"/>
        <v/>
      </c>
      <c r="Q1597" s="7">
        <f t="shared" si="2937"/>
        <v>0</v>
      </c>
    </row>
    <row r="1598" spans="1:26" x14ac:dyDescent="0.25">
      <c r="A1598" t="s">
        <v>178</v>
      </c>
      <c r="B1598" t="s">
        <v>23</v>
      </c>
      <c r="C1598" t="s">
        <v>510</v>
      </c>
      <c r="D1598" t="s">
        <v>25</v>
      </c>
      <c r="E1598" t="s">
        <v>39</v>
      </c>
      <c r="F1598" t="s">
        <v>521</v>
      </c>
      <c r="G1598" t="str">
        <f t="shared" si="2921"/>
        <v>DL2022050</v>
      </c>
      <c r="H1598" t="str">
        <f t="shared" si="2922"/>
        <v>16</v>
      </c>
      <c r="I1598" t="str">
        <f t="shared" si="2923"/>
        <v>paclen</v>
      </c>
      <c r="J1598" t="str">
        <f t="shared" si="2924"/>
        <v>PK</v>
      </c>
      <c r="K1598" t="str">
        <f t="shared" si="2925"/>
        <v>PK</v>
      </c>
      <c r="L1598" t="str">
        <f t="shared" si="2926"/>
        <v>true</v>
      </c>
      <c r="N1598" s="7">
        <f t="shared" si="2934"/>
        <v>0</v>
      </c>
      <c r="O1598" s="7">
        <f t="shared" si="2935"/>
        <v>0</v>
      </c>
      <c r="P1598" s="7" t="str">
        <f t="shared" si="2936"/>
        <v/>
      </c>
      <c r="Q1598" s="7" t="str">
        <f t="shared" si="2937"/>
        <v/>
      </c>
      <c r="R1598" t="str">
        <f t="shared" ref="R1598" si="3036">IF(AND(O1598&gt;0,P1599=0),"Valid","Invalid")</f>
        <v>Invalid</v>
      </c>
      <c r="S1598" t="str">
        <f t="shared" ref="S1598" si="3037">IF(OR(Q1600&gt;0,Q1601&gt;0),"Present","Absent")</f>
        <v>Absent</v>
      </c>
      <c r="T1598" t="str">
        <f t="shared" ref="T1598" si="3038">IF(OR(Q1600&lt;41,Q1601&lt;41),"Ct&lt;41",IF(OR(Q1600&gt;41,Q1601&gt;41),"Ct&gt;41","No Ct"))</f>
        <v>Ct&lt;41</v>
      </c>
      <c r="V1598" t="str">
        <f t="shared" ref="V1598" si="3039">G1598&amp;"_"&amp;I1598&amp;"_"&amp;R1598&amp;"_"&amp;S1598&amp;"_"&amp;T1598</f>
        <v>DL2022050_paclen_Invalid_Absent_Ct&lt;41</v>
      </c>
      <c r="X1598">
        <f t="shared" ref="X1598" si="3040">O1598</f>
        <v>0</v>
      </c>
      <c r="Y1598">
        <f t="shared" ref="Y1598" si="3041">P1599</f>
        <v>0</v>
      </c>
      <c r="Z1598">
        <f t="shared" ref="Z1598" si="3042">Q1600+Q1601</f>
        <v>0</v>
      </c>
    </row>
    <row r="1599" spans="1:26" x14ac:dyDescent="0.25">
      <c r="A1599" t="s">
        <v>154</v>
      </c>
      <c r="B1599" t="s">
        <v>51</v>
      </c>
      <c r="C1599" t="s">
        <v>498</v>
      </c>
      <c r="D1599" t="s">
        <v>25</v>
      </c>
      <c r="E1599" t="s">
        <v>39</v>
      </c>
      <c r="F1599" t="s">
        <v>521</v>
      </c>
      <c r="G1599" t="str">
        <f t="shared" si="2921"/>
        <v>DL2022050</v>
      </c>
      <c r="H1599" t="str">
        <f t="shared" si="2922"/>
        <v>16</v>
      </c>
      <c r="I1599" t="str">
        <f t="shared" si="2923"/>
        <v>paclen</v>
      </c>
      <c r="J1599" t="str">
        <f t="shared" si="2924"/>
        <v>NK</v>
      </c>
      <c r="K1599" t="str">
        <f t="shared" si="2925"/>
        <v>NK</v>
      </c>
      <c r="L1599" t="str">
        <f t="shared" si="2926"/>
        <v>true</v>
      </c>
      <c r="N1599" s="7">
        <f t="shared" si="2934"/>
        <v>0</v>
      </c>
      <c r="O1599" s="7" t="str">
        <f t="shared" si="2935"/>
        <v/>
      </c>
      <c r="P1599" s="7">
        <f t="shared" si="2936"/>
        <v>0</v>
      </c>
      <c r="Q1599" s="7" t="str">
        <f t="shared" si="2937"/>
        <v/>
      </c>
    </row>
    <row r="1600" spans="1:26" x14ac:dyDescent="0.25">
      <c r="A1600" t="s">
        <v>118</v>
      </c>
      <c r="B1600" t="s">
        <v>76</v>
      </c>
      <c r="C1600" t="s">
        <v>486</v>
      </c>
      <c r="D1600" t="s">
        <v>25</v>
      </c>
      <c r="E1600" t="s">
        <v>39</v>
      </c>
      <c r="F1600" t="s">
        <v>521</v>
      </c>
      <c r="G1600" t="str">
        <f t="shared" si="2921"/>
        <v>DL2022050</v>
      </c>
      <c r="H1600" t="str">
        <f t="shared" si="2922"/>
        <v>16</v>
      </c>
      <c r="I1600" t="str">
        <f t="shared" si="2923"/>
        <v>paclen</v>
      </c>
      <c r="J1600" t="str">
        <f t="shared" si="2924"/>
        <v>EP</v>
      </c>
      <c r="K1600" t="str">
        <f t="shared" si="2925"/>
        <v>EP</v>
      </c>
      <c r="L1600" t="str">
        <f t="shared" si="2926"/>
        <v>true</v>
      </c>
      <c r="N1600" s="7">
        <f t="shared" si="2934"/>
        <v>0</v>
      </c>
      <c r="O1600" s="7" t="str">
        <f t="shared" si="2935"/>
        <v/>
      </c>
      <c r="P1600" s="7" t="str">
        <f t="shared" si="2936"/>
        <v/>
      </c>
      <c r="Q1600" s="7">
        <f t="shared" si="2937"/>
        <v>0</v>
      </c>
    </row>
    <row r="1601" spans="1:26" x14ac:dyDescent="0.25">
      <c r="A1601" t="s">
        <v>139</v>
      </c>
      <c r="B1601" t="s">
        <v>76</v>
      </c>
      <c r="C1601" t="s">
        <v>486</v>
      </c>
      <c r="D1601" t="s">
        <v>25</v>
      </c>
      <c r="E1601" t="s">
        <v>39</v>
      </c>
      <c r="F1601" t="s">
        <v>521</v>
      </c>
      <c r="G1601" t="str">
        <f t="shared" si="2921"/>
        <v>DL2022050</v>
      </c>
      <c r="H1601" t="str">
        <f t="shared" si="2922"/>
        <v>16</v>
      </c>
      <c r="I1601" t="str">
        <f t="shared" si="2923"/>
        <v>paclen</v>
      </c>
      <c r="J1601" t="str">
        <f t="shared" si="2924"/>
        <v>EP</v>
      </c>
      <c r="K1601" t="str">
        <f t="shared" si="2925"/>
        <v>EP</v>
      </c>
      <c r="L1601" t="str">
        <f t="shared" si="2926"/>
        <v>true</v>
      </c>
      <c r="N1601" s="7">
        <f t="shared" si="2934"/>
        <v>0</v>
      </c>
      <c r="O1601" s="7" t="str">
        <f t="shared" si="2935"/>
        <v/>
      </c>
      <c r="P1601" s="7" t="str">
        <f t="shared" si="2936"/>
        <v/>
      </c>
      <c r="Q1601" s="7">
        <f t="shared" si="2937"/>
        <v>0</v>
      </c>
    </row>
    <row r="1602" spans="1:26" x14ac:dyDescent="0.25">
      <c r="A1602" t="s">
        <v>180</v>
      </c>
      <c r="B1602" t="s">
        <v>23</v>
      </c>
      <c r="C1602" t="s">
        <v>511</v>
      </c>
      <c r="D1602" t="s">
        <v>25</v>
      </c>
      <c r="E1602">
        <v>48.49</v>
      </c>
      <c r="F1602" t="s">
        <v>521</v>
      </c>
      <c r="G1602" t="str">
        <f t="shared" ref="G1602:G1665" si="3043">MID(F1602,10,9)</f>
        <v>DL2022050</v>
      </c>
      <c r="H1602" t="str">
        <f t="shared" ref="H1602:H1665" si="3044">LEFT(C1602,2)</f>
        <v>17</v>
      </c>
      <c r="I1602" t="str">
        <f t="shared" ref="I1602:I1665" si="3045">MID(C1602,4,6)</f>
        <v>ponlep</v>
      </c>
      <c r="J1602" t="str">
        <f t="shared" ref="J1602:J1665" si="3046">RIGHT(C1602,2)</f>
        <v>PK</v>
      </c>
      <c r="K1602" t="str">
        <f t="shared" ref="K1602:K1665" si="3047">IF(TRIM(B1602)="Standard","PK",IF(TRIM(B1602)="NTC","NK",IF(TRIM(B1602)="Unknown","EP")))</f>
        <v>PK</v>
      </c>
      <c r="L1602" t="str">
        <f t="shared" ref="L1602:L1665" si="3048">IF(J1602=K1602,"true","false")</f>
        <v>true</v>
      </c>
      <c r="N1602" s="7">
        <f t="shared" si="2934"/>
        <v>48.49</v>
      </c>
      <c r="O1602" s="7">
        <f t="shared" si="2935"/>
        <v>48.49</v>
      </c>
      <c r="P1602" s="7" t="str">
        <f t="shared" si="2936"/>
        <v/>
      </c>
      <c r="Q1602" s="7" t="str">
        <f t="shared" si="2937"/>
        <v/>
      </c>
      <c r="R1602" t="str">
        <f t="shared" ref="R1602" si="3049">IF(AND(O1602&gt;0,P1603=0),"Valid","Invalid")</f>
        <v>Valid</v>
      </c>
      <c r="S1602" t="str">
        <f t="shared" ref="S1602" si="3050">IF(OR(Q1604&gt;0,Q1605&gt;0),"Present","Absent")</f>
        <v>Absent</v>
      </c>
      <c r="T1602" t="str">
        <f t="shared" ref="T1602" si="3051">IF(OR(Q1604&lt;41,Q1605&lt;41),"Ct&lt;41",IF(OR(Q1604&gt;41,Q1605&gt;41),"Ct&gt;41","No Ct"))</f>
        <v>Ct&lt;41</v>
      </c>
      <c r="V1602" t="str">
        <f t="shared" ref="V1602" si="3052">G1602&amp;"_"&amp;I1602&amp;"_"&amp;R1602&amp;"_"&amp;S1602&amp;"_"&amp;T1602</f>
        <v>DL2022050_ponlep_Valid_Absent_Ct&lt;41</v>
      </c>
      <c r="X1602">
        <f t="shared" ref="X1602" si="3053">O1602</f>
        <v>48.49</v>
      </c>
      <c r="Y1602">
        <f t="shared" ref="Y1602" si="3054">P1603</f>
        <v>0</v>
      </c>
      <c r="Z1602">
        <f t="shared" ref="Z1602" si="3055">Q1604+Q1605</f>
        <v>0</v>
      </c>
    </row>
    <row r="1603" spans="1:26" x14ac:dyDescent="0.25">
      <c r="A1603" t="s">
        <v>156</v>
      </c>
      <c r="B1603" t="s">
        <v>51</v>
      </c>
      <c r="C1603" t="s">
        <v>499</v>
      </c>
      <c r="D1603" t="s">
        <v>25</v>
      </c>
      <c r="E1603" t="s">
        <v>39</v>
      </c>
      <c r="F1603" t="s">
        <v>521</v>
      </c>
      <c r="G1603" t="str">
        <f t="shared" si="3043"/>
        <v>DL2022050</v>
      </c>
      <c r="H1603" t="str">
        <f t="shared" si="3044"/>
        <v>17</v>
      </c>
      <c r="I1603" t="str">
        <f t="shared" si="3045"/>
        <v>ponlep</v>
      </c>
      <c r="J1603" t="str">
        <f t="shared" si="3046"/>
        <v>NK</v>
      </c>
      <c r="K1603" t="str">
        <f t="shared" si="3047"/>
        <v>NK</v>
      </c>
      <c r="L1603" t="str">
        <f t="shared" si="3048"/>
        <v>true</v>
      </c>
      <c r="N1603" s="7">
        <f t="shared" ref="N1603:N1666" si="3056">IF(TRIM(E1603)="No Cq",0,E1603)</f>
        <v>0</v>
      </c>
      <c r="O1603" s="7" t="str">
        <f t="shared" ref="O1603:O1666" si="3057">IF(TRIM(B1603)="Standard",N1603,"")</f>
        <v/>
      </c>
      <c r="P1603" s="7">
        <f t="shared" ref="P1603:P1666" si="3058">IF(TRIM(B1603)="NTC",N1603,"")</f>
        <v>0</v>
      </c>
      <c r="Q1603" s="7" t="str">
        <f t="shared" ref="Q1603:Q1666" si="3059">IF(TRIM(B1603)="Unknown",N1603,"")</f>
        <v/>
      </c>
    </row>
    <row r="1604" spans="1:26" x14ac:dyDescent="0.25">
      <c r="A1604" t="s">
        <v>120</v>
      </c>
      <c r="B1604" t="s">
        <v>76</v>
      </c>
      <c r="C1604" t="s">
        <v>487</v>
      </c>
      <c r="D1604" t="s">
        <v>25</v>
      </c>
      <c r="E1604" t="s">
        <v>39</v>
      </c>
      <c r="F1604" t="s">
        <v>521</v>
      </c>
      <c r="G1604" t="str">
        <f t="shared" si="3043"/>
        <v>DL2022050</v>
      </c>
      <c r="H1604" t="str">
        <f t="shared" si="3044"/>
        <v>17</v>
      </c>
      <c r="I1604" t="str">
        <f t="shared" si="3045"/>
        <v>ponlep</v>
      </c>
      <c r="J1604" t="str">
        <f t="shared" si="3046"/>
        <v>EP</v>
      </c>
      <c r="K1604" t="str">
        <f t="shared" si="3047"/>
        <v>EP</v>
      </c>
      <c r="L1604" t="str">
        <f t="shared" si="3048"/>
        <v>true</v>
      </c>
      <c r="N1604" s="7">
        <f t="shared" si="3056"/>
        <v>0</v>
      </c>
      <c r="O1604" s="7" t="str">
        <f t="shared" si="3057"/>
        <v/>
      </c>
      <c r="P1604" s="7" t="str">
        <f t="shared" si="3058"/>
        <v/>
      </c>
      <c r="Q1604" s="7">
        <f t="shared" si="3059"/>
        <v>0</v>
      </c>
    </row>
    <row r="1605" spans="1:26" x14ac:dyDescent="0.25">
      <c r="A1605" t="s">
        <v>140</v>
      </c>
      <c r="B1605" t="s">
        <v>76</v>
      </c>
      <c r="C1605" t="s">
        <v>487</v>
      </c>
      <c r="D1605" t="s">
        <v>25</v>
      </c>
      <c r="E1605" t="s">
        <v>39</v>
      </c>
      <c r="F1605" t="s">
        <v>521</v>
      </c>
      <c r="G1605" t="str">
        <f t="shared" si="3043"/>
        <v>DL2022050</v>
      </c>
      <c r="H1605" t="str">
        <f t="shared" si="3044"/>
        <v>17</v>
      </c>
      <c r="I1605" t="str">
        <f t="shared" si="3045"/>
        <v>ponlep</v>
      </c>
      <c r="J1605" t="str">
        <f t="shared" si="3046"/>
        <v>EP</v>
      </c>
      <c r="K1605" t="str">
        <f t="shared" si="3047"/>
        <v>EP</v>
      </c>
      <c r="L1605" t="str">
        <f t="shared" si="3048"/>
        <v>true</v>
      </c>
      <c r="N1605" s="7">
        <f t="shared" si="3056"/>
        <v>0</v>
      </c>
      <c r="O1605" s="7" t="str">
        <f t="shared" si="3057"/>
        <v/>
      </c>
      <c r="P1605" s="7" t="str">
        <f t="shared" si="3058"/>
        <v/>
      </c>
      <c r="Q1605" s="7">
        <f t="shared" si="3059"/>
        <v>0</v>
      </c>
    </row>
    <row r="1606" spans="1:26" x14ac:dyDescent="0.25">
      <c r="A1606" t="s">
        <v>182</v>
      </c>
      <c r="B1606" t="s">
        <v>23</v>
      </c>
      <c r="C1606" t="s">
        <v>512</v>
      </c>
      <c r="D1606" t="s">
        <v>25</v>
      </c>
      <c r="E1606">
        <v>30.34</v>
      </c>
      <c r="F1606" t="s">
        <v>521</v>
      </c>
      <c r="G1606" t="str">
        <f t="shared" si="3043"/>
        <v>DL2022050</v>
      </c>
      <c r="H1606" t="str">
        <f t="shared" si="3044"/>
        <v>18</v>
      </c>
      <c r="I1606" t="str">
        <f t="shared" si="3045"/>
        <v>ponlep</v>
      </c>
      <c r="J1606" t="str">
        <f t="shared" si="3046"/>
        <v>PK</v>
      </c>
      <c r="K1606" t="str">
        <f t="shared" si="3047"/>
        <v>PK</v>
      </c>
      <c r="L1606" t="str">
        <f t="shared" si="3048"/>
        <v>true</v>
      </c>
      <c r="N1606" s="7">
        <f t="shared" si="3056"/>
        <v>30.34</v>
      </c>
      <c r="O1606" s="7">
        <f t="shared" si="3057"/>
        <v>30.34</v>
      </c>
      <c r="P1606" s="7" t="str">
        <f t="shared" si="3058"/>
        <v/>
      </c>
      <c r="Q1606" s="7" t="str">
        <f t="shared" si="3059"/>
        <v/>
      </c>
      <c r="R1606" t="str">
        <f t="shared" ref="R1606" si="3060">IF(AND(O1606&gt;0,P1607=0),"Valid","Invalid")</f>
        <v>Valid</v>
      </c>
      <c r="S1606" t="str">
        <f t="shared" ref="S1606" si="3061">IF(OR(Q1608&gt;0,Q1609&gt;0),"Present","Absent")</f>
        <v>Absent</v>
      </c>
      <c r="T1606" t="str">
        <f t="shared" ref="T1606" si="3062">IF(OR(Q1608&lt;41,Q1609&lt;41),"Ct&lt;41",IF(OR(Q1608&gt;41,Q1609&gt;41),"Ct&gt;41","No Ct"))</f>
        <v>Ct&lt;41</v>
      </c>
      <c r="V1606" t="str">
        <f t="shared" ref="V1606" si="3063">G1606&amp;"_"&amp;I1606&amp;"_"&amp;R1606&amp;"_"&amp;S1606&amp;"_"&amp;T1606</f>
        <v>DL2022050_ponlep_Valid_Absent_Ct&lt;41</v>
      </c>
      <c r="X1606">
        <f t="shared" ref="X1606" si="3064">O1606</f>
        <v>30.34</v>
      </c>
      <c r="Y1606">
        <f t="shared" ref="Y1606" si="3065">P1607</f>
        <v>0</v>
      </c>
      <c r="Z1606">
        <f t="shared" ref="Z1606" si="3066">Q1608+Q1609</f>
        <v>0</v>
      </c>
    </row>
    <row r="1607" spans="1:26" x14ac:dyDescent="0.25">
      <c r="A1607" t="s">
        <v>158</v>
      </c>
      <c r="B1607" t="s">
        <v>51</v>
      </c>
      <c r="C1607" t="s">
        <v>500</v>
      </c>
      <c r="D1607" t="s">
        <v>25</v>
      </c>
      <c r="E1607" t="s">
        <v>39</v>
      </c>
      <c r="F1607" t="s">
        <v>521</v>
      </c>
      <c r="G1607" t="str">
        <f t="shared" si="3043"/>
        <v>DL2022050</v>
      </c>
      <c r="H1607" t="str">
        <f t="shared" si="3044"/>
        <v>18</v>
      </c>
      <c r="I1607" t="str">
        <f t="shared" si="3045"/>
        <v>ponlep</v>
      </c>
      <c r="J1607" t="str">
        <f t="shared" si="3046"/>
        <v>NK</v>
      </c>
      <c r="K1607" t="str">
        <f t="shared" si="3047"/>
        <v>NK</v>
      </c>
      <c r="L1607" t="str">
        <f t="shared" si="3048"/>
        <v>true</v>
      </c>
      <c r="N1607" s="7">
        <f t="shared" si="3056"/>
        <v>0</v>
      </c>
      <c r="O1607" s="7" t="str">
        <f t="shared" si="3057"/>
        <v/>
      </c>
      <c r="P1607" s="7">
        <f t="shared" si="3058"/>
        <v>0</v>
      </c>
      <c r="Q1607" s="7" t="str">
        <f t="shared" si="3059"/>
        <v/>
      </c>
    </row>
    <row r="1608" spans="1:26" x14ac:dyDescent="0.25">
      <c r="A1608" t="s">
        <v>122</v>
      </c>
      <c r="B1608" t="s">
        <v>76</v>
      </c>
      <c r="C1608" t="s">
        <v>488</v>
      </c>
      <c r="D1608" t="s">
        <v>25</v>
      </c>
      <c r="E1608" t="s">
        <v>39</v>
      </c>
      <c r="F1608" t="s">
        <v>521</v>
      </c>
      <c r="G1608" t="str">
        <f t="shared" si="3043"/>
        <v>DL2022050</v>
      </c>
      <c r="H1608" t="str">
        <f t="shared" si="3044"/>
        <v>18</v>
      </c>
      <c r="I1608" t="str">
        <f t="shared" si="3045"/>
        <v>ponlep</v>
      </c>
      <c r="J1608" t="str">
        <f t="shared" si="3046"/>
        <v>EP</v>
      </c>
      <c r="K1608" t="str">
        <f t="shared" si="3047"/>
        <v>EP</v>
      </c>
      <c r="L1608" t="str">
        <f t="shared" si="3048"/>
        <v>true</v>
      </c>
      <c r="N1608" s="7">
        <f t="shared" si="3056"/>
        <v>0</v>
      </c>
      <c r="O1608" s="7" t="str">
        <f t="shared" si="3057"/>
        <v/>
      </c>
      <c r="P1608" s="7" t="str">
        <f t="shared" si="3058"/>
        <v/>
      </c>
      <c r="Q1608" s="7">
        <f t="shared" si="3059"/>
        <v>0</v>
      </c>
    </row>
    <row r="1609" spans="1:26" x14ac:dyDescent="0.25">
      <c r="A1609" t="s">
        <v>141</v>
      </c>
      <c r="B1609" t="s">
        <v>76</v>
      </c>
      <c r="C1609" t="s">
        <v>488</v>
      </c>
      <c r="D1609" t="s">
        <v>25</v>
      </c>
      <c r="E1609" t="s">
        <v>39</v>
      </c>
      <c r="F1609" t="s">
        <v>521</v>
      </c>
      <c r="G1609" t="str">
        <f t="shared" si="3043"/>
        <v>DL2022050</v>
      </c>
      <c r="H1609" t="str">
        <f t="shared" si="3044"/>
        <v>18</v>
      </c>
      <c r="I1609" t="str">
        <f t="shared" si="3045"/>
        <v>ponlep</v>
      </c>
      <c r="J1609" t="str">
        <f t="shared" si="3046"/>
        <v>EP</v>
      </c>
      <c r="K1609" t="str">
        <f t="shared" si="3047"/>
        <v>EP</v>
      </c>
      <c r="L1609" t="str">
        <f t="shared" si="3048"/>
        <v>true</v>
      </c>
      <c r="N1609" s="7">
        <f t="shared" si="3056"/>
        <v>0</v>
      </c>
      <c r="O1609" s="7" t="str">
        <f t="shared" si="3057"/>
        <v/>
      </c>
      <c r="P1609" s="7" t="str">
        <f t="shared" si="3058"/>
        <v/>
      </c>
      <c r="Q1609" s="7">
        <f t="shared" si="3059"/>
        <v>0</v>
      </c>
    </row>
    <row r="1610" spans="1:26" x14ac:dyDescent="0.25">
      <c r="A1610" t="s">
        <v>184</v>
      </c>
      <c r="B1610" t="s">
        <v>23</v>
      </c>
      <c r="C1610" t="s">
        <v>513</v>
      </c>
      <c r="D1610" t="s">
        <v>25</v>
      </c>
      <c r="E1610">
        <v>36.020000000000003</v>
      </c>
      <c r="F1610" t="s">
        <v>521</v>
      </c>
      <c r="G1610" t="str">
        <f t="shared" si="3043"/>
        <v>DL2022050</v>
      </c>
      <c r="H1610" t="str">
        <f t="shared" si="3044"/>
        <v>19</v>
      </c>
      <c r="I1610" t="str">
        <f t="shared" si="3045"/>
        <v>erisin</v>
      </c>
      <c r="J1610" t="str">
        <f t="shared" si="3046"/>
        <v>PK</v>
      </c>
      <c r="K1610" t="str">
        <f t="shared" si="3047"/>
        <v>PK</v>
      </c>
      <c r="L1610" t="str">
        <f t="shared" si="3048"/>
        <v>true</v>
      </c>
      <c r="N1610" s="7">
        <f t="shared" si="3056"/>
        <v>36.020000000000003</v>
      </c>
      <c r="O1610" s="7">
        <f t="shared" si="3057"/>
        <v>36.020000000000003</v>
      </c>
      <c r="P1610" s="7" t="str">
        <f t="shared" si="3058"/>
        <v/>
      </c>
      <c r="Q1610" s="7" t="str">
        <f t="shared" si="3059"/>
        <v/>
      </c>
      <c r="R1610" t="str">
        <f t="shared" ref="R1610" si="3067">IF(AND(O1610&gt;0,P1611=0),"Valid","Invalid")</f>
        <v>Valid</v>
      </c>
      <c r="S1610" t="str">
        <f t="shared" ref="S1610" si="3068">IF(OR(Q1612&gt;0,Q1613&gt;0),"Present","Absent")</f>
        <v>Absent</v>
      </c>
      <c r="T1610" t="str">
        <f t="shared" ref="T1610" si="3069">IF(OR(Q1612&lt;41,Q1613&lt;41),"Ct&lt;41",IF(OR(Q1612&gt;41,Q1613&gt;41),"Ct&gt;41","No Ct"))</f>
        <v>Ct&lt;41</v>
      </c>
      <c r="V1610" t="str">
        <f t="shared" ref="V1610" si="3070">G1610&amp;"_"&amp;I1610&amp;"_"&amp;R1610&amp;"_"&amp;S1610&amp;"_"&amp;T1610</f>
        <v>DL2022050_erisin_Valid_Absent_Ct&lt;41</v>
      </c>
      <c r="X1610">
        <f t="shared" ref="X1610" si="3071">O1610</f>
        <v>36.020000000000003</v>
      </c>
      <c r="Y1610">
        <f t="shared" ref="Y1610" si="3072">P1611</f>
        <v>0</v>
      </c>
      <c r="Z1610">
        <f t="shared" ref="Z1610" si="3073">Q1612+Q1613</f>
        <v>0</v>
      </c>
    </row>
    <row r="1611" spans="1:26" x14ac:dyDescent="0.25">
      <c r="A1611" t="s">
        <v>160</v>
      </c>
      <c r="B1611" t="s">
        <v>51</v>
      </c>
      <c r="C1611" t="s">
        <v>501</v>
      </c>
      <c r="D1611" t="s">
        <v>25</v>
      </c>
      <c r="E1611" t="s">
        <v>39</v>
      </c>
      <c r="F1611" t="s">
        <v>521</v>
      </c>
      <c r="G1611" t="str">
        <f t="shared" si="3043"/>
        <v>DL2022050</v>
      </c>
      <c r="H1611" t="str">
        <f t="shared" si="3044"/>
        <v>19</v>
      </c>
      <c r="I1611" t="str">
        <f t="shared" si="3045"/>
        <v>erisin</v>
      </c>
      <c r="J1611" t="str">
        <f t="shared" si="3046"/>
        <v>NK</v>
      </c>
      <c r="K1611" t="str">
        <f t="shared" si="3047"/>
        <v>NK</v>
      </c>
      <c r="L1611" t="str">
        <f t="shared" si="3048"/>
        <v>true</v>
      </c>
      <c r="N1611" s="7">
        <f t="shared" si="3056"/>
        <v>0</v>
      </c>
      <c r="O1611" s="7" t="str">
        <f t="shared" si="3057"/>
        <v/>
      </c>
      <c r="P1611" s="7">
        <f t="shared" si="3058"/>
        <v>0</v>
      </c>
      <c r="Q1611" s="7" t="str">
        <f t="shared" si="3059"/>
        <v/>
      </c>
    </row>
    <row r="1612" spans="1:26" x14ac:dyDescent="0.25">
      <c r="A1612" t="s">
        <v>124</v>
      </c>
      <c r="B1612" t="s">
        <v>76</v>
      </c>
      <c r="C1612" t="s">
        <v>489</v>
      </c>
      <c r="D1612" t="s">
        <v>25</v>
      </c>
      <c r="E1612" t="s">
        <v>39</v>
      </c>
      <c r="F1612" t="s">
        <v>521</v>
      </c>
      <c r="G1612" t="str">
        <f t="shared" si="3043"/>
        <v>DL2022050</v>
      </c>
      <c r="H1612" t="str">
        <f t="shared" si="3044"/>
        <v>19</v>
      </c>
      <c r="I1612" t="str">
        <f t="shared" si="3045"/>
        <v>erisin</v>
      </c>
      <c r="J1612" t="str">
        <f t="shared" si="3046"/>
        <v>EP</v>
      </c>
      <c r="K1612" t="str">
        <f t="shared" si="3047"/>
        <v>EP</v>
      </c>
      <c r="L1612" t="str">
        <f t="shared" si="3048"/>
        <v>true</v>
      </c>
      <c r="N1612" s="7">
        <f t="shared" si="3056"/>
        <v>0</v>
      </c>
      <c r="O1612" s="7" t="str">
        <f t="shared" si="3057"/>
        <v/>
      </c>
      <c r="P1612" s="7" t="str">
        <f t="shared" si="3058"/>
        <v/>
      </c>
      <c r="Q1612" s="7">
        <f t="shared" si="3059"/>
        <v>0</v>
      </c>
    </row>
    <row r="1613" spans="1:26" x14ac:dyDescent="0.25">
      <c r="A1613" t="s">
        <v>142</v>
      </c>
      <c r="B1613" t="s">
        <v>76</v>
      </c>
      <c r="C1613" t="s">
        <v>489</v>
      </c>
      <c r="D1613" t="s">
        <v>25</v>
      </c>
      <c r="E1613" t="s">
        <v>39</v>
      </c>
      <c r="F1613" t="s">
        <v>521</v>
      </c>
      <c r="G1613" t="str">
        <f t="shared" si="3043"/>
        <v>DL2022050</v>
      </c>
      <c r="H1613" t="str">
        <f t="shared" si="3044"/>
        <v>19</v>
      </c>
      <c r="I1613" t="str">
        <f t="shared" si="3045"/>
        <v>erisin</v>
      </c>
      <c r="J1613" t="str">
        <f t="shared" si="3046"/>
        <v>EP</v>
      </c>
      <c r="K1613" t="str">
        <f t="shared" si="3047"/>
        <v>EP</v>
      </c>
      <c r="L1613" t="str">
        <f t="shared" si="3048"/>
        <v>true</v>
      </c>
      <c r="N1613" s="7">
        <f t="shared" si="3056"/>
        <v>0</v>
      </c>
      <c r="O1613" s="7" t="str">
        <f t="shared" si="3057"/>
        <v/>
      </c>
      <c r="P1613" s="7" t="str">
        <f t="shared" si="3058"/>
        <v/>
      </c>
      <c r="Q1613" s="7">
        <f t="shared" si="3059"/>
        <v>0</v>
      </c>
    </row>
    <row r="1614" spans="1:26" x14ac:dyDescent="0.25">
      <c r="A1614" t="s">
        <v>186</v>
      </c>
      <c r="B1614" t="s">
        <v>23</v>
      </c>
      <c r="C1614" t="s">
        <v>514</v>
      </c>
      <c r="D1614" t="s">
        <v>25</v>
      </c>
      <c r="E1614" t="s">
        <v>39</v>
      </c>
      <c r="F1614" t="s">
        <v>521</v>
      </c>
      <c r="G1614" t="str">
        <f t="shared" si="3043"/>
        <v>DL2022050</v>
      </c>
      <c r="H1614" t="str">
        <f t="shared" si="3044"/>
        <v>20</v>
      </c>
      <c r="I1614" t="str">
        <f t="shared" si="3045"/>
        <v>erisin</v>
      </c>
      <c r="J1614" t="str">
        <f t="shared" si="3046"/>
        <v>PK</v>
      </c>
      <c r="K1614" t="str">
        <f t="shared" si="3047"/>
        <v>PK</v>
      </c>
      <c r="L1614" t="str">
        <f t="shared" si="3048"/>
        <v>true</v>
      </c>
      <c r="N1614" s="7">
        <f t="shared" si="3056"/>
        <v>0</v>
      </c>
      <c r="O1614" s="7">
        <f t="shared" si="3057"/>
        <v>0</v>
      </c>
      <c r="P1614" s="7" t="str">
        <f t="shared" si="3058"/>
        <v/>
      </c>
      <c r="Q1614" s="7" t="str">
        <f t="shared" si="3059"/>
        <v/>
      </c>
      <c r="R1614" t="str">
        <f t="shared" ref="R1614" si="3074">IF(AND(O1614&gt;0,P1615=0),"Valid","Invalid")</f>
        <v>Invalid</v>
      </c>
      <c r="S1614" t="str">
        <f t="shared" ref="S1614" si="3075">IF(OR(Q1616&gt;0,Q1617&gt;0),"Present","Absent")</f>
        <v>Absent</v>
      </c>
      <c r="T1614" t="str">
        <f t="shared" ref="T1614" si="3076">IF(OR(Q1616&lt;41,Q1617&lt;41),"Ct&lt;41",IF(OR(Q1616&gt;41,Q1617&gt;41),"Ct&gt;41","No Ct"))</f>
        <v>Ct&lt;41</v>
      </c>
      <c r="V1614" t="str">
        <f t="shared" ref="V1614" si="3077">G1614&amp;"_"&amp;I1614&amp;"_"&amp;R1614&amp;"_"&amp;S1614&amp;"_"&amp;T1614</f>
        <v>DL2022050_erisin_Invalid_Absent_Ct&lt;41</v>
      </c>
      <c r="X1614">
        <f t="shared" ref="X1614" si="3078">O1614</f>
        <v>0</v>
      </c>
      <c r="Y1614">
        <f t="shared" ref="Y1614" si="3079">P1615</f>
        <v>0</v>
      </c>
      <c r="Z1614">
        <f t="shared" ref="Z1614" si="3080">Q1616+Q1617</f>
        <v>0</v>
      </c>
    </row>
    <row r="1615" spans="1:26" x14ac:dyDescent="0.25">
      <c r="A1615" t="s">
        <v>162</v>
      </c>
      <c r="B1615" t="s">
        <v>51</v>
      </c>
      <c r="C1615" t="s">
        <v>502</v>
      </c>
      <c r="D1615" t="s">
        <v>25</v>
      </c>
      <c r="E1615" t="s">
        <v>39</v>
      </c>
      <c r="F1615" t="s">
        <v>521</v>
      </c>
      <c r="G1615" t="str">
        <f t="shared" si="3043"/>
        <v>DL2022050</v>
      </c>
      <c r="H1615" t="str">
        <f t="shared" si="3044"/>
        <v>20</v>
      </c>
      <c r="I1615" t="str">
        <f t="shared" si="3045"/>
        <v>erisin</v>
      </c>
      <c r="J1615" t="str">
        <f t="shared" si="3046"/>
        <v>NK</v>
      </c>
      <c r="K1615" t="str">
        <f t="shared" si="3047"/>
        <v>NK</v>
      </c>
      <c r="L1615" t="str">
        <f t="shared" si="3048"/>
        <v>true</v>
      </c>
      <c r="N1615" s="7">
        <f t="shared" si="3056"/>
        <v>0</v>
      </c>
      <c r="O1615" s="7" t="str">
        <f t="shared" si="3057"/>
        <v/>
      </c>
      <c r="P1615" s="7">
        <f t="shared" si="3058"/>
        <v>0</v>
      </c>
      <c r="Q1615" s="7" t="str">
        <f t="shared" si="3059"/>
        <v/>
      </c>
    </row>
    <row r="1616" spans="1:26" x14ac:dyDescent="0.25">
      <c r="A1616" t="s">
        <v>126</v>
      </c>
      <c r="B1616" t="s">
        <v>76</v>
      </c>
      <c r="C1616" t="s">
        <v>490</v>
      </c>
      <c r="D1616" t="s">
        <v>25</v>
      </c>
      <c r="E1616" t="s">
        <v>39</v>
      </c>
      <c r="F1616" t="s">
        <v>521</v>
      </c>
      <c r="G1616" t="str">
        <f t="shared" si="3043"/>
        <v>DL2022050</v>
      </c>
      <c r="H1616" t="str">
        <f t="shared" si="3044"/>
        <v>20</v>
      </c>
      <c r="I1616" t="str">
        <f t="shared" si="3045"/>
        <v>erisin</v>
      </c>
      <c r="J1616" t="str">
        <f t="shared" si="3046"/>
        <v>EP</v>
      </c>
      <c r="K1616" t="str">
        <f t="shared" si="3047"/>
        <v>EP</v>
      </c>
      <c r="L1616" t="str">
        <f t="shared" si="3048"/>
        <v>true</v>
      </c>
      <c r="N1616" s="7">
        <f t="shared" si="3056"/>
        <v>0</v>
      </c>
      <c r="O1616" s="7" t="str">
        <f t="shared" si="3057"/>
        <v/>
      </c>
      <c r="P1616" s="7" t="str">
        <f t="shared" si="3058"/>
        <v/>
      </c>
      <c r="Q1616" s="7">
        <f t="shared" si="3059"/>
        <v>0</v>
      </c>
    </row>
    <row r="1617" spans="1:26" x14ac:dyDescent="0.25">
      <c r="A1617" t="s">
        <v>143</v>
      </c>
      <c r="B1617" t="s">
        <v>76</v>
      </c>
      <c r="C1617" t="s">
        <v>490</v>
      </c>
      <c r="D1617" t="s">
        <v>25</v>
      </c>
      <c r="E1617" t="s">
        <v>39</v>
      </c>
      <c r="F1617" t="s">
        <v>521</v>
      </c>
      <c r="G1617" t="str">
        <f t="shared" si="3043"/>
        <v>DL2022050</v>
      </c>
      <c r="H1617" t="str">
        <f t="shared" si="3044"/>
        <v>20</v>
      </c>
      <c r="I1617" t="str">
        <f t="shared" si="3045"/>
        <v>erisin</v>
      </c>
      <c r="J1617" t="str">
        <f t="shared" si="3046"/>
        <v>EP</v>
      </c>
      <c r="K1617" t="str">
        <f t="shared" si="3047"/>
        <v>EP</v>
      </c>
      <c r="L1617" t="str">
        <f t="shared" si="3048"/>
        <v>true</v>
      </c>
      <c r="N1617" s="7">
        <f t="shared" si="3056"/>
        <v>0</v>
      </c>
      <c r="O1617" s="7" t="str">
        <f t="shared" si="3057"/>
        <v/>
      </c>
      <c r="P1617" s="7" t="str">
        <f t="shared" si="3058"/>
        <v/>
      </c>
      <c r="Q1617" s="7">
        <f t="shared" si="3059"/>
        <v>0</v>
      </c>
    </row>
    <row r="1618" spans="1:26" x14ac:dyDescent="0.25">
      <c r="A1618" t="s">
        <v>188</v>
      </c>
      <c r="B1618" t="s">
        <v>23</v>
      </c>
      <c r="C1618" t="s">
        <v>515</v>
      </c>
      <c r="D1618" t="s">
        <v>25</v>
      </c>
      <c r="E1618">
        <v>24.12</v>
      </c>
      <c r="F1618" t="s">
        <v>521</v>
      </c>
      <c r="G1618" t="str">
        <f t="shared" si="3043"/>
        <v>DL2022050</v>
      </c>
      <c r="H1618" t="str">
        <f t="shared" si="3044"/>
        <v>21</v>
      </c>
      <c r="I1618" t="str">
        <f t="shared" si="3045"/>
        <v>dytlat</v>
      </c>
      <c r="J1618" t="str">
        <f t="shared" si="3046"/>
        <v>PK</v>
      </c>
      <c r="K1618" t="str">
        <f t="shared" si="3047"/>
        <v>PK</v>
      </c>
      <c r="L1618" t="str">
        <f t="shared" si="3048"/>
        <v>true</v>
      </c>
      <c r="N1618" s="7">
        <f t="shared" si="3056"/>
        <v>24.12</v>
      </c>
      <c r="O1618" s="7">
        <f t="shared" si="3057"/>
        <v>24.12</v>
      </c>
      <c r="P1618" s="7" t="str">
        <f t="shared" si="3058"/>
        <v/>
      </c>
      <c r="Q1618" s="7" t="str">
        <f t="shared" si="3059"/>
        <v/>
      </c>
      <c r="R1618" t="str">
        <f t="shared" ref="R1618" si="3081">IF(AND(O1618&gt;0,P1619=0),"Valid","Invalid")</f>
        <v>Valid</v>
      </c>
      <c r="S1618" t="str">
        <f t="shared" ref="S1618" si="3082">IF(OR(Q1620&gt;0,Q1621&gt;0),"Present","Absent")</f>
        <v>Absent</v>
      </c>
      <c r="T1618" t="str">
        <f t="shared" ref="T1618" si="3083">IF(OR(Q1620&lt;41,Q1621&lt;41),"Ct&lt;41",IF(OR(Q1620&gt;41,Q1621&gt;41),"Ct&gt;41","No Ct"))</f>
        <v>Ct&lt;41</v>
      </c>
      <c r="V1618" t="str">
        <f t="shared" ref="V1618" si="3084">G1618&amp;"_"&amp;I1618&amp;"_"&amp;R1618&amp;"_"&amp;S1618&amp;"_"&amp;T1618</f>
        <v>DL2022050_dytlat_Valid_Absent_Ct&lt;41</v>
      </c>
      <c r="X1618">
        <f t="shared" ref="X1618" si="3085">O1618</f>
        <v>24.12</v>
      </c>
      <c r="Y1618">
        <f t="shared" ref="Y1618" si="3086">P1619</f>
        <v>0</v>
      </c>
      <c r="Z1618">
        <f t="shared" ref="Z1618" si="3087">Q1620+Q1621</f>
        <v>0</v>
      </c>
    </row>
    <row r="1619" spans="1:26" x14ac:dyDescent="0.25">
      <c r="A1619" t="s">
        <v>164</v>
      </c>
      <c r="B1619" t="s">
        <v>51</v>
      </c>
      <c r="C1619" t="s">
        <v>503</v>
      </c>
      <c r="D1619" t="s">
        <v>25</v>
      </c>
      <c r="E1619" t="s">
        <v>39</v>
      </c>
      <c r="F1619" t="s">
        <v>521</v>
      </c>
      <c r="G1619" t="str">
        <f t="shared" si="3043"/>
        <v>DL2022050</v>
      </c>
      <c r="H1619" t="str">
        <f t="shared" si="3044"/>
        <v>21</v>
      </c>
      <c r="I1619" t="str">
        <f t="shared" si="3045"/>
        <v>dytlat</v>
      </c>
      <c r="J1619" t="str">
        <f t="shared" si="3046"/>
        <v>NK</v>
      </c>
      <c r="K1619" t="str">
        <f t="shared" si="3047"/>
        <v>NK</v>
      </c>
      <c r="L1619" t="str">
        <f t="shared" si="3048"/>
        <v>true</v>
      </c>
      <c r="N1619" s="7">
        <f t="shared" si="3056"/>
        <v>0</v>
      </c>
      <c r="O1619" s="7" t="str">
        <f t="shared" si="3057"/>
        <v/>
      </c>
      <c r="P1619" s="7">
        <f t="shared" si="3058"/>
        <v>0</v>
      </c>
      <c r="Q1619" s="7" t="str">
        <f t="shared" si="3059"/>
        <v/>
      </c>
    </row>
    <row r="1620" spans="1:26" x14ac:dyDescent="0.25">
      <c r="A1620" t="s">
        <v>128</v>
      </c>
      <c r="B1620" t="s">
        <v>76</v>
      </c>
      <c r="C1620" t="s">
        <v>491</v>
      </c>
      <c r="D1620" t="s">
        <v>25</v>
      </c>
      <c r="E1620" t="s">
        <v>39</v>
      </c>
      <c r="F1620" t="s">
        <v>521</v>
      </c>
      <c r="G1620" t="str">
        <f t="shared" si="3043"/>
        <v>DL2022050</v>
      </c>
      <c r="H1620" t="str">
        <f t="shared" si="3044"/>
        <v>21</v>
      </c>
      <c r="I1620" t="str">
        <f t="shared" si="3045"/>
        <v>dytlat</v>
      </c>
      <c r="J1620" t="str">
        <f t="shared" si="3046"/>
        <v>EP</v>
      </c>
      <c r="K1620" t="str">
        <f t="shared" si="3047"/>
        <v>EP</v>
      </c>
      <c r="L1620" t="str">
        <f t="shared" si="3048"/>
        <v>true</v>
      </c>
      <c r="N1620" s="7">
        <f t="shared" si="3056"/>
        <v>0</v>
      </c>
      <c r="O1620" s="7" t="str">
        <f t="shared" si="3057"/>
        <v/>
      </c>
      <c r="P1620" s="7" t="str">
        <f t="shared" si="3058"/>
        <v/>
      </c>
      <c r="Q1620" s="7">
        <f t="shared" si="3059"/>
        <v>0</v>
      </c>
    </row>
    <row r="1621" spans="1:26" x14ac:dyDescent="0.25">
      <c r="A1621" t="s">
        <v>144</v>
      </c>
      <c r="B1621" t="s">
        <v>76</v>
      </c>
      <c r="C1621" t="s">
        <v>491</v>
      </c>
      <c r="D1621" t="s">
        <v>25</v>
      </c>
      <c r="E1621" t="s">
        <v>39</v>
      </c>
      <c r="F1621" t="s">
        <v>521</v>
      </c>
      <c r="G1621" t="str">
        <f t="shared" si="3043"/>
        <v>DL2022050</v>
      </c>
      <c r="H1621" t="str">
        <f t="shared" si="3044"/>
        <v>21</v>
      </c>
      <c r="I1621" t="str">
        <f t="shared" si="3045"/>
        <v>dytlat</v>
      </c>
      <c r="J1621" t="str">
        <f t="shared" si="3046"/>
        <v>EP</v>
      </c>
      <c r="K1621" t="str">
        <f t="shared" si="3047"/>
        <v>EP</v>
      </c>
      <c r="L1621" t="str">
        <f t="shared" si="3048"/>
        <v>true</v>
      </c>
      <c r="N1621" s="7">
        <f t="shared" si="3056"/>
        <v>0</v>
      </c>
      <c r="O1621" s="7" t="str">
        <f t="shared" si="3057"/>
        <v/>
      </c>
      <c r="P1621" s="7" t="str">
        <f t="shared" si="3058"/>
        <v/>
      </c>
      <c r="Q1621" s="7">
        <f t="shared" si="3059"/>
        <v>0</v>
      </c>
    </row>
    <row r="1622" spans="1:26" x14ac:dyDescent="0.25">
      <c r="A1622" t="s">
        <v>190</v>
      </c>
      <c r="B1622" t="s">
        <v>23</v>
      </c>
      <c r="C1622" t="s">
        <v>516</v>
      </c>
      <c r="D1622" t="s">
        <v>25</v>
      </c>
      <c r="E1622" t="s">
        <v>39</v>
      </c>
      <c r="F1622" t="s">
        <v>521</v>
      </c>
      <c r="G1622" t="str">
        <f t="shared" si="3043"/>
        <v>DL2022050</v>
      </c>
      <c r="H1622" t="str">
        <f t="shared" si="3044"/>
        <v>22</v>
      </c>
      <c r="I1622" t="str">
        <f t="shared" si="3045"/>
        <v>dytlat</v>
      </c>
      <c r="J1622" t="str">
        <f t="shared" si="3046"/>
        <v>PK</v>
      </c>
      <c r="K1622" t="str">
        <f t="shared" si="3047"/>
        <v>PK</v>
      </c>
      <c r="L1622" t="str">
        <f t="shared" si="3048"/>
        <v>true</v>
      </c>
      <c r="N1622" s="7">
        <f t="shared" si="3056"/>
        <v>0</v>
      </c>
      <c r="O1622" s="7">
        <f t="shared" si="3057"/>
        <v>0</v>
      </c>
      <c r="P1622" s="7" t="str">
        <f t="shared" si="3058"/>
        <v/>
      </c>
      <c r="Q1622" s="7" t="str">
        <f t="shared" si="3059"/>
        <v/>
      </c>
      <c r="R1622" t="str">
        <f t="shared" ref="R1622" si="3088">IF(AND(O1622&gt;0,P1623=0),"Valid","Invalid")</f>
        <v>Invalid</v>
      </c>
      <c r="S1622" t="str">
        <f t="shared" ref="S1622" si="3089">IF(OR(Q1624&gt;0,Q1625&gt;0),"Present","Absent")</f>
        <v>Absent</v>
      </c>
      <c r="T1622" t="str">
        <f t="shared" ref="T1622" si="3090">IF(OR(Q1624&lt;41,Q1625&lt;41),"Ct&lt;41",IF(OR(Q1624&gt;41,Q1625&gt;41),"Ct&gt;41","No Ct"))</f>
        <v>Ct&lt;41</v>
      </c>
      <c r="V1622" t="str">
        <f t="shared" ref="V1622" si="3091">G1622&amp;"_"&amp;I1622&amp;"_"&amp;R1622&amp;"_"&amp;S1622&amp;"_"&amp;T1622</f>
        <v>DL2022050_dytlat_Invalid_Absent_Ct&lt;41</v>
      </c>
      <c r="X1622">
        <f t="shared" ref="X1622" si="3092">O1622</f>
        <v>0</v>
      </c>
      <c r="Y1622">
        <f t="shared" ref="Y1622" si="3093">P1623</f>
        <v>0</v>
      </c>
      <c r="Z1622">
        <f t="shared" ref="Z1622" si="3094">Q1624+Q1625</f>
        <v>0</v>
      </c>
    </row>
    <row r="1623" spans="1:26" x14ac:dyDescent="0.25">
      <c r="A1623" t="s">
        <v>166</v>
      </c>
      <c r="B1623" t="s">
        <v>51</v>
      </c>
      <c r="C1623" t="s">
        <v>504</v>
      </c>
      <c r="D1623" t="s">
        <v>25</v>
      </c>
      <c r="E1623" t="s">
        <v>39</v>
      </c>
      <c r="F1623" t="s">
        <v>521</v>
      </c>
      <c r="G1623" t="str">
        <f t="shared" si="3043"/>
        <v>DL2022050</v>
      </c>
      <c r="H1623" t="str">
        <f t="shared" si="3044"/>
        <v>22</v>
      </c>
      <c r="I1623" t="str">
        <f t="shared" si="3045"/>
        <v>dytlat</v>
      </c>
      <c r="J1623" t="str">
        <f t="shared" si="3046"/>
        <v>NK</v>
      </c>
      <c r="K1623" t="str">
        <f t="shared" si="3047"/>
        <v>NK</v>
      </c>
      <c r="L1623" t="str">
        <f t="shared" si="3048"/>
        <v>true</v>
      </c>
      <c r="N1623" s="7">
        <f t="shared" si="3056"/>
        <v>0</v>
      </c>
      <c r="O1623" s="7" t="str">
        <f t="shared" si="3057"/>
        <v/>
      </c>
      <c r="P1623" s="7">
        <f t="shared" si="3058"/>
        <v>0</v>
      </c>
      <c r="Q1623" s="7" t="str">
        <f t="shared" si="3059"/>
        <v/>
      </c>
    </row>
    <row r="1624" spans="1:26" x14ac:dyDescent="0.25">
      <c r="A1624" t="s">
        <v>130</v>
      </c>
      <c r="B1624" t="s">
        <v>76</v>
      </c>
      <c r="C1624" t="s">
        <v>492</v>
      </c>
      <c r="D1624" t="s">
        <v>25</v>
      </c>
      <c r="E1624" t="s">
        <v>39</v>
      </c>
      <c r="F1624" t="s">
        <v>521</v>
      </c>
      <c r="G1624" t="str">
        <f t="shared" si="3043"/>
        <v>DL2022050</v>
      </c>
      <c r="H1624" t="str">
        <f t="shared" si="3044"/>
        <v>22</v>
      </c>
      <c r="I1624" t="str">
        <f t="shared" si="3045"/>
        <v>dytlat</v>
      </c>
      <c r="J1624" t="str">
        <f t="shared" si="3046"/>
        <v>EP</v>
      </c>
      <c r="K1624" t="str">
        <f t="shared" si="3047"/>
        <v>EP</v>
      </c>
      <c r="L1624" t="str">
        <f t="shared" si="3048"/>
        <v>true</v>
      </c>
      <c r="N1624" s="7">
        <f t="shared" si="3056"/>
        <v>0</v>
      </c>
      <c r="O1624" s="7" t="str">
        <f t="shared" si="3057"/>
        <v/>
      </c>
      <c r="P1624" s="7" t="str">
        <f t="shared" si="3058"/>
        <v/>
      </c>
      <c r="Q1624" s="7">
        <f t="shared" si="3059"/>
        <v>0</v>
      </c>
    </row>
    <row r="1625" spans="1:26" x14ac:dyDescent="0.25">
      <c r="A1625" t="s">
        <v>145</v>
      </c>
      <c r="B1625" t="s">
        <v>76</v>
      </c>
      <c r="C1625" t="s">
        <v>492</v>
      </c>
      <c r="D1625" t="s">
        <v>25</v>
      </c>
      <c r="E1625" t="s">
        <v>39</v>
      </c>
      <c r="F1625" t="s">
        <v>521</v>
      </c>
      <c r="G1625" t="str">
        <f t="shared" si="3043"/>
        <v>DL2022050</v>
      </c>
      <c r="H1625" t="str">
        <f t="shared" si="3044"/>
        <v>22</v>
      </c>
      <c r="I1625" t="str">
        <f t="shared" si="3045"/>
        <v>dytlat</v>
      </c>
      <c r="J1625" t="str">
        <f t="shared" si="3046"/>
        <v>EP</v>
      </c>
      <c r="K1625" t="str">
        <f t="shared" si="3047"/>
        <v>EP</v>
      </c>
      <c r="L1625" t="str">
        <f t="shared" si="3048"/>
        <v>true</v>
      </c>
      <c r="N1625" s="7">
        <f t="shared" si="3056"/>
        <v>0</v>
      </c>
      <c r="O1625" s="7" t="str">
        <f t="shared" si="3057"/>
        <v/>
      </c>
      <c r="P1625" s="7" t="str">
        <f t="shared" si="3058"/>
        <v/>
      </c>
      <c r="Q1625" s="7">
        <f t="shared" si="3059"/>
        <v>0</v>
      </c>
    </row>
    <row r="1626" spans="1:26" x14ac:dyDescent="0.25">
      <c r="A1626" t="s">
        <v>192</v>
      </c>
      <c r="B1626" t="s">
        <v>23</v>
      </c>
      <c r="C1626" t="s">
        <v>517</v>
      </c>
      <c r="D1626" t="s">
        <v>25</v>
      </c>
      <c r="E1626" t="s">
        <v>39</v>
      </c>
      <c r="F1626" t="s">
        <v>521</v>
      </c>
      <c r="G1626" t="str">
        <f t="shared" si="3043"/>
        <v>DL2022050</v>
      </c>
      <c r="H1626" t="str">
        <f t="shared" si="3044"/>
        <v>23</v>
      </c>
      <c r="I1626" t="str">
        <f t="shared" si="3045"/>
        <v>lutlut</v>
      </c>
      <c r="J1626" t="str">
        <f t="shared" si="3046"/>
        <v>PK</v>
      </c>
      <c r="K1626" t="str">
        <f t="shared" si="3047"/>
        <v>PK</v>
      </c>
      <c r="L1626" t="str">
        <f t="shared" si="3048"/>
        <v>true</v>
      </c>
      <c r="N1626" s="7">
        <f t="shared" si="3056"/>
        <v>0</v>
      </c>
      <c r="O1626" s="7">
        <f t="shared" si="3057"/>
        <v>0</v>
      </c>
      <c r="P1626" s="7" t="str">
        <f t="shared" si="3058"/>
        <v/>
      </c>
      <c r="Q1626" s="7" t="str">
        <f t="shared" si="3059"/>
        <v/>
      </c>
      <c r="R1626" t="str">
        <f t="shared" ref="R1626" si="3095">IF(AND(O1626&gt;0,P1627=0),"Valid","Invalid")</f>
        <v>Invalid</v>
      </c>
      <c r="S1626" t="str">
        <f t="shared" ref="S1626" si="3096">IF(OR(Q1628&gt;0,Q1629&gt;0),"Present","Absent")</f>
        <v>Absent</v>
      </c>
      <c r="T1626" t="str">
        <f t="shared" ref="T1626" si="3097">IF(OR(Q1628&lt;41,Q1629&lt;41),"Ct&lt;41",IF(OR(Q1628&gt;41,Q1629&gt;41),"Ct&gt;41","No Ct"))</f>
        <v>Ct&lt;41</v>
      </c>
      <c r="V1626" t="str">
        <f t="shared" ref="V1626" si="3098">G1626&amp;"_"&amp;I1626&amp;"_"&amp;R1626&amp;"_"&amp;S1626&amp;"_"&amp;T1626</f>
        <v>DL2022050_lutlut_Invalid_Absent_Ct&lt;41</v>
      </c>
      <c r="X1626">
        <f t="shared" ref="X1626" si="3099">O1626</f>
        <v>0</v>
      </c>
      <c r="Y1626">
        <f t="shared" ref="Y1626" si="3100">P1627</f>
        <v>0</v>
      </c>
      <c r="Z1626">
        <f t="shared" ref="Z1626" si="3101">Q1628+Q1629</f>
        <v>0</v>
      </c>
    </row>
    <row r="1627" spans="1:26" x14ac:dyDescent="0.25">
      <c r="A1627" t="s">
        <v>168</v>
      </c>
      <c r="B1627" t="s">
        <v>51</v>
      </c>
      <c r="C1627" t="s">
        <v>505</v>
      </c>
      <c r="D1627" t="s">
        <v>25</v>
      </c>
      <c r="E1627" t="s">
        <v>39</v>
      </c>
      <c r="F1627" t="s">
        <v>521</v>
      </c>
      <c r="G1627" t="str">
        <f t="shared" si="3043"/>
        <v>DL2022050</v>
      </c>
      <c r="H1627" t="str">
        <f t="shared" si="3044"/>
        <v>23</v>
      </c>
      <c r="I1627" t="str">
        <f t="shared" si="3045"/>
        <v>lutlut</v>
      </c>
      <c r="J1627" t="str">
        <f t="shared" si="3046"/>
        <v>NK</v>
      </c>
      <c r="K1627" t="str">
        <f t="shared" si="3047"/>
        <v>NK</v>
      </c>
      <c r="L1627" t="str">
        <f t="shared" si="3048"/>
        <v>true</v>
      </c>
      <c r="N1627" s="7">
        <f t="shared" si="3056"/>
        <v>0</v>
      </c>
      <c r="O1627" s="7" t="str">
        <f t="shared" si="3057"/>
        <v/>
      </c>
      <c r="P1627" s="7">
        <f t="shared" si="3058"/>
        <v>0</v>
      </c>
      <c r="Q1627" s="7" t="str">
        <f t="shared" si="3059"/>
        <v/>
      </c>
    </row>
    <row r="1628" spans="1:26" x14ac:dyDescent="0.25">
      <c r="A1628" t="s">
        <v>132</v>
      </c>
      <c r="B1628" t="s">
        <v>76</v>
      </c>
      <c r="C1628" t="s">
        <v>493</v>
      </c>
      <c r="D1628" t="s">
        <v>25</v>
      </c>
      <c r="E1628" t="s">
        <v>39</v>
      </c>
      <c r="F1628" t="s">
        <v>521</v>
      </c>
      <c r="G1628" t="str">
        <f t="shared" si="3043"/>
        <v>DL2022050</v>
      </c>
      <c r="H1628" t="str">
        <f t="shared" si="3044"/>
        <v>23</v>
      </c>
      <c r="I1628" t="str">
        <f t="shared" si="3045"/>
        <v>lutlut</v>
      </c>
      <c r="J1628" t="str">
        <f t="shared" si="3046"/>
        <v>EP</v>
      </c>
      <c r="K1628" t="str">
        <f t="shared" si="3047"/>
        <v>EP</v>
      </c>
      <c r="L1628" t="str">
        <f t="shared" si="3048"/>
        <v>true</v>
      </c>
      <c r="N1628" s="7">
        <f t="shared" si="3056"/>
        <v>0</v>
      </c>
      <c r="O1628" s="7" t="str">
        <f t="shared" si="3057"/>
        <v/>
      </c>
      <c r="P1628" s="7" t="str">
        <f t="shared" si="3058"/>
        <v/>
      </c>
      <c r="Q1628" s="7">
        <f t="shared" si="3059"/>
        <v>0</v>
      </c>
    </row>
    <row r="1629" spans="1:26" x14ac:dyDescent="0.25">
      <c r="A1629" t="s">
        <v>146</v>
      </c>
      <c r="B1629" t="s">
        <v>76</v>
      </c>
      <c r="C1629" t="s">
        <v>493</v>
      </c>
      <c r="D1629" t="s">
        <v>25</v>
      </c>
      <c r="E1629" t="s">
        <v>39</v>
      </c>
      <c r="F1629" t="s">
        <v>521</v>
      </c>
      <c r="G1629" t="str">
        <f t="shared" si="3043"/>
        <v>DL2022050</v>
      </c>
      <c r="H1629" t="str">
        <f t="shared" si="3044"/>
        <v>23</v>
      </c>
      <c r="I1629" t="str">
        <f t="shared" si="3045"/>
        <v>lutlut</v>
      </c>
      <c r="J1629" t="str">
        <f t="shared" si="3046"/>
        <v>EP</v>
      </c>
      <c r="K1629" t="str">
        <f t="shared" si="3047"/>
        <v>EP</v>
      </c>
      <c r="L1629" t="str">
        <f t="shared" si="3048"/>
        <v>true</v>
      </c>
      <c r="N1629" s="7">
        <f t="shared" si="3056"/>
        <v>0</v>
      </c>
      <c r="O1629" s="7" t="str">
        <f t="shared" si="3057"/>
        <v/>
      </c>
      <c r="P1629" s="7" t="str">
        <f t="shared" si="3058"/>
        <v/>
      </c>
      <c r="Q1629" s="7">
        <f t="shared" si="3059"/>
        <v>0</v>
      </c>
    </row>
    <row r="1630" spans="1:26" x14ac:dyDescent="0.25">
      <c r="A1630" t="s">
        <v>194</v>
      </c>
      <c r="B1630" t="s">
        <v>23</v>
      </c>
      <c r="C1630" t="s">
        <v>518</v>
      </c>
      <c r="D1630" t="s">
        <v>25</v>
      </c>
      <c r="E1630">
        <v>37.61</v>
      </c>
      <c r="F1630" t="s">
        <v>521</v>
      </c>
      <c r="G1630" t="str">
        <f t="shared" si="3043"/>
        <v>DL2022050</v>
      </c>
      <c r="H1630" t="str">
        <f t="shared" si="3044"/>
        <v>24</v>
      </c>
      <c r="I1630" t="str">
        <f t="shared" si="3045"/>
        <v>lutlut</v>
      </c>
      <c r="J1630" t="str">
        <f t="shared" si="3046"/>
        <v>PK</v>
      </c>
      <c r="K1630" t="str">
        <f t="shared" si="3047"/>
        <v>PK</v>
      </c>
      <c r="L1630" t="str">
        <f t="shared" si="3048"/>
        <v>true</v>
      </c>
      <c r="N1630" s="7">
        <f t="shared" si="3056"/>
        <v>37.61</v>
      </c>
      <c r="O1630" s="7">
        <f t="shared" si="3057"/>
        <v>37.61</v>
      </c>
      <c r="P1630" s="7" t="str">
        <f t="shared" si="3058"/>
        <v/>
      </c>
      <c r="Q1630" s="7" t="str">
        <f t="shared" si="3059"/>
        <v/>
      </c>
      <c r="R1630" t="str">
        <f t="shared" ref="R1630" si="3102">IF(AND(O1630&gt;0,P1631=0),"Valid","Invalid")</f>
        <v>Valid</v>
      </c>
      <c r="S1630" t="str">
        <f t="shared" ref="S1630" si="3103">IF(OR(Q1632&gt;0,Q1633&gt;0),"Present","Absent")</f>
        <v>Absent</v>
      </c>
      <c r="T1630" t="str">
        <f t="shared" ref="T1630" si="3104">IF(OR(Q1632&lt;41,Q1633&lt;41),"Ct&lt;41",IF(OR(Q1632&gt;41,Q1633&gt;41),"Ct&gt;41","No Ct"))</f>
        <v>Ct&lt;41</v>
      </c>
      <c r="V1630" t="str">
        <f t="shared" ref="V1630" si="3105">G1630&amp;"_"&amp;I1630&amp;"_"&amp;R1630&amp;"_"&amp;S1630&amp;"_"&amp;T1630</f>
        <v>DL2022050_lutlut_Valid_Absent_Ct&lt;41</v>
      </c>
      <c r="X1630">
        <f t="shared" ref="X1630" si="3106">O1630</f>
        <v>37.61</v>
      </c>
      <c r="Y1630">
        <f t="shared" ref="Y1630" si="3107">P1631</f>
        <v>0</v>
      </c>
      <c r="Z1630">
        <f t="shared" ref="Z1630" si="3108">Q1632+Q1633</f>
        <v>0</v>
      </c>
    </row>
    <row r="1631" spans="1:26" x14ac:dyDescent="0.25">
      <c r="A1631" t="s">
        <v>170</v>
      </c>
      <c r="B1631" t="s">
        <v>51</v>
      </c>
      <c r="C1631" t="s">
        <v>506</v>
      </c>
      <c r="D1631" t="s">
        <v>25</v>
      </c>
      <c r="E1631" t="s">
        <v>39</v>
      </c>
      <c r="F1631" t="s">
        <v>521</v>
      </c>
      <c r="G1631" t="str">
        <f t="shared" si="3043"/>
        <v>DL2022050</v>
      </c>
      <c r="H1631" t="str">
        <f t="shared" si="3044"/>
        <v>24</v>
      </c>
      <c r="I1631" t="str">
        <f t="shared" si="3045"/>
        <v>lutlut</v>
      </c>
      <c r="J1631" t="str">
        <f t="shared" si="3046"/>
        <v>NK</v>
      </c>
      <c r="K1631" t="str">
        <f t="shared" si="3047"/>
        <v>NK</v>
      </c>
      <c r="L1631" t="str">
        <f t="shared" si="3048"/>
        <v>true</v>
      </c>
      <c r="N1631" s="7">
        <f t="shared" si="3056"/>
        <v>0</v>
      </c>
      <c r="O1631" s="7" t="str">
        <f t="shared" si="3057"/>
        <v/>
      </c>
      <c r="P1631" s="7">
        <f t="shared" si="3058"/>
        <v>0</v>
      </c>
      <c r="Q1631" s="7" t="str">
        <f t="shared" si="3059"/>
        <v/>
      </c>
    </row>
    <row r="1632" spans="1:26" x14ac:dyDescent="0.25">
      <c r="A1632" t="s">
        <v>134</v>
      </c>
      <c r="B1632" t="s">
        <v>76</v>
      </c>
      <c r="C1632" t="s">
        <v>494</v>
      </c>
      <c r="D1632" t="s">
        <v>25</v>
      </c>
      <c r="E1632" t="s">
        <v>39</v>
      </c>
      <c r="F1632" t="s">
        <v>521</v>
      </c>
      <c r="G1632" t="str">
        <f t="shared" si="3043"/>
        <v>DL2022050</v>
      </c>
      <c r="H1632" t="str">
        <f t="shared" si="3044"/>
        <v>24</v>
      </c>
      <c r="I1632" t="str">
        <f t="shared" si="3045"/>
        <v>lutlut</v>
      </c>
      <c r="J1632" t="str">
        <f t="shared" si="3046"/>
        <v>EP</v>
      </c>
      <c r="K1632" t="str">
        <f t="shared" si="3047"/>
        <v>EP</v>
      </c>
      <c r="L1632" t="str">
        <f t="shared" si="3048"/>
        <v>true</v>
      </c>
      <c r="N1632" s="7">
        <f t="shared" si="3056"/>
        <v>0</v>
      </c>
      <c r="O1632" s="7" t="str">
        <f t="shared" si="3057"/>
        <v/>
      </c>
      <c r="P1632" s="7" t="str">
        <f t="shared" si="3058"/>
        <v/>
      </c>
      <c r="Q1632" s="7">
        <f t="shared" si="3059"/>
        <v>0</v>
      </c>
    </row>
    <row r="1633" spans="1:26" x14ac:dyDescent="0.25">
      <c r="A1633" t="s">
        <v>147</v>
      </c>
      <c r="B1633" t="s">
        <v>76</v>
      </c>
      <c r="C1633" t="s">
        <v>494</v>
      </c>
      <c r="D1633" t="s">
        <v>25</v>
      </c>
      <c r="E1633" t="s">
        <v>39</v>
      </c>
      <c r="F1633" t="s">
        <v>521</v>
      </c>
      <c r="G1633" t="str">
        <f t="shared" si="3043"/>
        <v>DL2022050</v>
      </c>
      <c r="H1633" t="str">
        <f t="shared" si="3044"/>
        <v>24</v>
      </c>
      <c r="I1633" t="str">
        <f t="shared" si="3045"/>
        <v>lutlut</v>
      </c>
      <c r="J1633" t="str">
        <f t="shared" si="3046"/>
        <v>EP</v>
      </c>
      <c r="K1633" t="str">
        <f t="shared" si="3047"/>
        <v>EP</v>
      </c>
      <c r="L1633" t="str">
        <f t="shared" si="3048"/>
        <v>true</v>
      </c>
      <c r="N1633" s="7">
        <f t="shared" si="3056"/>
        <v>0</v>
      </c>
      <c r="O1633" s="7" t="str">
        <f t="shared" si="3057"/>
        <v/>
      </c>
      <c r="P1633" s="7" t="str">
        <f t="shared" si="3058"/>
        <v/>
      </c>
      <c r="Q1633" s="7">
        <f t="shared" si="3059"/>
        <v>0</v>
      </c>
    </row>
    <row r="1634" spans="1:26" x14ac:dyDescent="0.25">
      <c r="A1634" t="s">
        <v>22</v>
      </c>
      <c r="B1634" t="s">
        <v>23</v>
      </c>
      <c r="C1634" t="s">
        <v>24</v>
      </c>
      <c r="D1634" t="s">
        <v>25</v>
      </c>
      <c r="E1634">
        <v>30.97</v>
      </c>
      <c r="F1634" t="s">
        <v>520</v>
      </c>
      <c r="G1634" t="str">
        <f t="shared" si="3043"/>
        <v>DL2022052</v>
      </c>
      <c r="H1634" t="str">
        <f t="shared" si="3044"/>
        <v>01</v>
      </c>
      <c r="I1634" t="str">
        <f t="shared" si="3045"/>
        <v>perflu</v>
      </c>
      <c r="J1634" t="str">
        <f t="shared" si="3046"/>
        <v>PK</v>
      </c>
      <c r="K1634" t="str">
        <f t="shared" si="3047"/>
        <v>PK</v>
      </c>
      <c r="L1634" t="str">
        <f t="shared" si="3048"/>
        <v>true</v>
      </c>
      <c r="N1634" s="7">
        <f t="shared" si="3056"/>
        <v>30.97</v>
      </c>
      <c r="O1634" s="7">
        <f t="shared" si="3057"/>
        <v>30.97</v>
      </c>
      <c r="P1634" s="7" t="str">
        <f t="shared" si="3058"/>
        <v/>
      </c>
      <c r="Q1634" s="7" t="str">
        <f t="shared" si="3059"/>
        <v/>
      </c>
      <c r="R1634" t="str">
        <f t="shared" ref="R1634" si="3109">IF(AND(O1634&gt;0,P1635=0),"Valid","Invalid")</f>
        <v>Valid</v>
      </c>
      <c r="S1634" t="str">
        <f t="shared" ref="S1634" si="3110">IF(OR(Q1636&gt;0,Q1637&gt;0),"Present","Absent")</f>
        <v>Present</v>
      </c>
      <c r="T1634" t="str">
        <f t="shared" ref="T1634" si="3111">IF(OR(Q1636&lt;41,Q1637&lt;41),"Ct&lt;41",IF(OR(Q1636&gt;41,Q1637&gt;41),"Ct&gt;41","No Ct"))</f>
        <v>Ct&lt;41</v>
      </c>
      <c r="V1634" t="str">
        <f t="shared" ref="V1634" si="3112">G1634&amp;"_"&amp;I1634&amp;"_"&amp;R1634&amp;"_"&amp;S1634&amp;"_"&amp;T1634</f>
        <v>DL2022052_perflu_Valid_Present_Ct&lt;41</v>
      </c>
      <c r="X1634">
        <f t="shared" ref="X1634" si="3113">O1634</f>
        <v>30.97</v>
      </c>
      <c r="Y1634">
        <f t="shared" ref="Y1634" si="3114">P1635</f>
        <v>0</v>
      </c>
      <c r="Z1634">
        <f t="shared" ref="Z1634" si="3115">Q1636+Q1637</f>
        <v>41.8</v>
      </c>
    </row>
    <row r="1635" spans="1:26" x14ac:dyDescent="0.25">
      <c r="A1635" t="s">
        <v>50</v>
      </c>
      <c r="B1635" t="s">
        <v>51</v>
      </c>
      <c r="C1635" t="s">
        <v>52</v>
      </c>
      <c r="D1635" t="s">
        <v>25</v>
      </c>
      <c r="E1635" t="s">
        <v>39</v>
      </c>
      <c r="F1635" t="s">
        <v>520</v>
      </c>
      <c r="G1635" t="str">
        <f t="shared" si="3043"/>
        <v>DL2022052</v>
      </c>
      <c r="H1635" t="str">
        <f t="shared" si="3044"/>
        <v>01</v>
      </c>
      <c r="I1635" t="str">
        <f t="shared" si="3045"/>
        <v>perflu</v>
      </c>
      <c r="J1635" t="str">
        <f t="shared" si="3046"/>
        <v>NK</v>
      </c>
      <c r="K1635" t="str">
        <f t="shared" si="3047"/>
        <v>NK</v>
      </c>
      <c r="L1635" t="str">
        <f t="shared" si="3048"/>
        <v>true</v>
      </c>
      <c r="N1635" s="7">
        <f t="shared" si="3056"/>
        <v>0</v>
      </c>
      <c r="O1635" s="7" t="str">
        <f t="shared" si="3057"/>
        <v/>
      </c>
      <c r="P1635" s="7">
        <f t="shared" si="3058"/>
        <v>0</v>
      </c>
      <c r="Q1635" s="7" t="str">
        <f t="shared" si="3059"/>
        <v/>
      </c>
    </row>
    <row r="1636" spans="1:26" x14ac:dyDescent="0.25">
      <c r="A1636" t="s">
        <v>75</v>
      </c>
      <c r="B1636" t="s">
        <v>76</v>
      </c>
      <c r="C1636" t="s">
        <v>77</v>
      </c>
      <c r="D1636" t="s">
        <v>25</v>
      </c>
      <c r="E1636">
        <v>41.8</v>
      </c>
      <c r="F1636" t="s">
        <v>520</v>
      </c>
      <c r="G1636" t="str">
        <f t="shared" si="3043"/>
        <v>DL2022052</v>
      </c>
      <c r="H1636" t="str">
        <f t="shared" si="3044"/>
        <v>01</v>
      </c>
      <c r="I1636" t="str">
        <f t="shared" si="3045"/>
        <v>perflu</v>
      </c>
      <c r="J1636" t="str">
        <f t="shared" si="3046"/>
        <v>EP</v>
      </c>
      <c r="K1636" t="str">
        <f t="shared" si="3047"/>
        <v>EP</v>
      </c>
      <c r="L1636" t="str">
        <f t="shared" si="3048"/>
        <v>true</v>
      </c>
      <c r="N1636" s="7">
        <f t="shared" si="3056"/>
        <v>41.8</v>
      </c>
      <c r="O1636" s="7" t="str">
        <f t="shared" si="3057"/>
        <v/>
      </c>
      <c r="P1636" s="7" t="str">
        <f t="shared" si="3058"/>
        <v/>
      </c>
      <c r="Q1636" s="7">
        <f t="shared" si="3059"/>
        <v>41.8</v>
      </c>
    </row>
    <row r="1637" spans="1:26" x14ac:dyDescent="0.25">
      <c r="A1637" t="s">
        <v>100</v>
      </c>
      <c r="B1637" t="s">
        <v>76</v>
      </c>
      <c r="C1637" t="s">
        <v>77</v>
      </c>
      <c r="D1637" t="s">
        <v>25</v>
      </c>
      <c r="E1637" t="s">
        <v>39</v>
      </c>
      <c r="F1637" t="s">
        <v>520</v>
      </c>
      <c r="G1637" t="str">
        <f t="shared" si="3043"/>
        <v>DL2022052</v>
      </c>
      <c r="H1637" t="str">
        <f t="shared" si="3044"/>
        <v>01</v>
      </c>
      <c r="I1637" t="str">
        <f t="shared" si="3045"/>
        <v>perflu</v>
      </c>
      <c r="J1637" t="str">
        <f t="shared" si="3046"/>
        <v>EP</v>
      </c>
      <c r="K1637" t="str">
        <f t="shared" si="3047"/>
        <v>EP</v>
      </c>
      <c r="L1637" t="str">
        <f t="shared" si="3048"/>
        <v>true</v>
      </c>
      <c r="N1637" s="7">
        <f t="shared" si="3056"/>
        <v>0</v>
      </c>
      <c r="O1637" s="7" t="str">
        <f t="shared" si="3057"/>
        <v/>
      </c>
      <c r="P1637" s="7" t="str">
        <f t="shared" si="3058"/>
        <v/>
      </c>
      <c r="Q1637" s="7">
        <f t="shared" si="3059"/>
        <v>0</v>
      </c>
    </row>
    <row r="1638" spans="1:26" x14ac:dyDescent="0.25">
      <c r="A1638" t="s">
        <v>27</v>
      </c>
      <c r="B1638" t="s">
        <v>23</v>
      </c>
      <c r="C1638" t="s">
        <v>28</v>
      </c>
      <c r="D1638" t="s">
        <v>25</v>
      </c>
      <c r="E1638">
        <v>30.71</v>
      </c>
      <c r="F1638" t="s">
        <v>520</v>
      </c>
      <c r="G1638" t="str">
        <f t="shared" si="3043"/>
        <v>DL2022052</v>
      </c>
      <c r="H1638" t="str">
        <f t="shared" si="3044"/>
        <v>02</v>
      </c>
      <c r="I1638" t="str">
        <f t="shared" si="3045"/>
        <v>perflu</v>
      </c>
      <c r="J1638" t="str">
        <f t="shared" si="3046"/>
        <v>PK</v>
      </c>
      <c r="K1638" t="str">
        <f t="shared" si="3047"/>
        <v>PK</v>
      </c>
      <c r="L1638" t="str">
        <f t="shared" si="3048"/>
        <v>true</v>
      </c>
      <c r="N1638" s="7">
        <f t="shared" si="3056"/>
        <v>30.71</v>
      </c>
      <c r="O1638" s="7">
        <f t="shared" si="3057"/>
        <v>30.71</v>
      </c>
      <c r="P1638" s="7" t="str">
        <f t="shared" si="3058"/>
        <v/>
      </c>
      <c r="Q1638" s="7" t="str">
        <f t="shared" si="3059"/>
        <v/>
      </c>
      <c r="R1638" t="str">
        <f t="shared" ref="R1638" si="3116">IF(AND(O1638&gt;0,P1639=0),"Valid","Invalid")</f>
        <v>Valid</v>
      </c>
      <c r="S1638" t="str">
        <f t="shared" ref="S1638" si="3117">IF(OR(Q1640&gt;0,Q1641&gt;0),"Present","Absent")</f>
        <v>Absent</v>
      </c>
      <c r="T1638" t="str">
        <f t="shared" ref="T1638" si="3118">IF(OR(Q1640&lt;41,Q1641&lt;41),"Ct&lt;41",IF(OR(Q1640&gt;41,Q1641&gt;41),"Ct&gt;41","No Ct"))</f>
        <v>Ct&lt;41</v>
      </c>
      <c r="V1638" t="str">
        <f t="shared" ref="V1638" si="3119">G1638&amp;"_"&amp;I1638&amp;"_"&amp;R1638&amp;"_"&amp;S1638&amp;"_"&amp;T1638</f>
        <v>DL2022052_perflu_Valid_Absent_Ct&lt;41</v>
      </c>
      <c r="X1638">
        <f t="shared" ref="X1638" si="3120">O1638</f>
        <v>30.71</v>
      </c>
      <c r="Y1638">
        <f t="shared" ref="Y1638" si="3121">P1639</f>
        <v>0</v>
      </c>
      <c r="Z1638">
        <f t="shared" ref="Z1638" si="3122">Q1640+Q1641</f>
        <v>0</v>
      </c>
    </row>
    <row r="1639" spans="1:26" x14ac:dyDescent="0.25">
      <c r="A1639" t="s">
        <v>53</v>
      </c>
      <c r="B1639" t="s">
        <v>51</v>
      </c>
      <c r="C1639" t="s">
        <v>54</v>
      </c>
      <c r="D1639" t="s">
        <v>25</v>
      </c>
      <c r="E1639" t="s">
        <v>39</v>
      </c>
      <c r="F1639" t="s">
        <v>520</v>
      </c>
      <c r="G1639" t="str">
        <f t="shared" si="3043"/>
        <v>DL2022052</v>
      </c>
      <c r="H1639" t="str">
        <f t="shared" si="3044"/>
        <v>02</v>
      </c>
      <c r="I1639" t="str">
        <f t="shared" si="3045"/>
        <v>perflu</v>
      </c>
      <c r="J1639" t="str">
        <f t="shared" si="3046"/>
        <v>NK</v>
      </c>
      <c r="K1639" t="str">
        <f t="shared" si="3047"/>
        <v>NK</v>
      </c>
      <c r="L1639" t="str">
        <f t="shared" si="3048"/>
        <v>true</v>
      </c>
      <c r="N1639" s="7">
        <f t="shared" si="3056"/>
        <v>0</v>
      </c>
      <c r="O1639" s="7" t="str">
        <f t="shared" si="3057"/>
        <v/>
      </c>
      <c r="P1639" s="7">
        <f t="shared" si="3058"/>
        <v>0</v>
      </c>
      <c r="Q1639" s="7" t="str">
        <f t="shared" si="3059"/>
        <v/>
      </c>
    </row>
    <row r="1640" spans="1:26" x14ac:dyDescent="0.25">
      <c r="A1640" t="s">
        <v>78</v>
      </c>
      <c r="B1640" t="s">
        <v>76</v>
      </c>
      <c r="C1640" t="s">
        <v>79</v>
      </c>
      <c r="D1640" t="s">
        <v>25</v>
      </c>
      <c r="E1640" t="s">
        <v>39</v>
      </c>
      <c r="F1640" t="s">
        <v>520</v>
      </c>
      <c r="G1640" t="str">
        <f t="shared" si="3043"/>
        <v>DL2022052</v>
      </c>
      <c r="H1640" t="str">
        <f t="shared" si="3044"/>
        <v>02</v>
      </c>
      <c r="I1640" t="str">
        <f t="shared" si="3045"/>
        <v>perflu</v>
      </c>
      <c r="J1640" t="str">
        <f t="shared" si="3046"/>
        <v>EP</v>
      </c>
      <c r="K1640" t="str">
        <f t="shared" si="3047"/>
        <v>EP</v>
      </c>
      <c r="L1640" t="str">
        <f t="shared" si="3048"/>
        <v>true</v>
      </c>
      <c r="N1640" s="7">
        <f t="shared" si="3056"/>
        <v>0</v>
      </c>
      <c r="O1640" s="7" t="str">
        <f t="shared" si="3057"/>
        <v/>
      </c>
      <c r="P1640" s="7" t="str">
        <f t="shared" si="3058"/>
        <v/>
      </c>
      <c r="Q1640" s="7">
        <f t="shared" si="3059"/>
        <v>0</v>
      </c>
    </row>
    <row r="1641" spans="1:26" x14ac:dyDescent="0.25">
      <c r="A1641" t="s">
        <v>101</v>
      </c>
      <c r="B1641" t="s">
        <v>76</v>
      </c>
      <c r="C1641" t="s">
        <v>79</v>
      </c>
      <c r="D1641" t="s">
        <v>25</v>
      </c>
      <c r="E1641" t="s">
        <v>39</v>
      </c>
      <c r="F1641" t="s">
        <v>520</v>
      </c>
      <c r="G1641" t="str">
        <f t="shared" si="3043"/>
        <v>DL2022052</v>
      </c>
      <c r="H1641" t="str">
        <f t="shared" si="3044"/>
        <v>02</v>
      </c>
      <c r="I1641" t="str">
        <f t="shared" si="3045"/>
        <v>perflu</v>
      </c>
      <c r="J1641" t="str">
        <f t="shared" si="3046"/>
        <v>EP</v>
      </c>
      <c r="K1641" t="str">
        <f t="shared" si="3047"/>
        <v>EP</v>
      </c>
      <c r="L1641" t="str">
        <f t="shared" si="3048"/>
        <v>true</v>
      </c>
      <c r="N1641" s="7">
        <f t="shared" si="3056"/>
        <v>0</v>
      </c>
      <c r="O1641" s="7" t="str">
        <f t="shared" si="3057"/>
        <v/>
      </c>
      <c r="P1641" s="7" t="str">
        <f t="shared" si="3058"/>
        <v/>
      </c>
      <c r="Q1641" s="7">
        <f t="shared" si="3059"/>
        <v>0</v>
      </c>
    </row>
    <row r="1642" spans="1:26" x14ac:dyDescent="0.25">
      <c r="A1642" t="s">
        <v>29</v>
      </c>
      <c r="B1642" t="s">
        <v>23</v>
      </c>
      <c r="C1642" t="s">
        <v>453</v>
      </c>
      <c r="D1642" t="s">
        <v>25</v>
      </c>
      <c r="E1642">
        <v>24.78</v>
      </c>
      <c r="F1642" t="s">
        <v>520</v>
      </c>
      <c r="G1642" t="str">
        <f t="shared" si="3043"/>
        <v>DL2022052</v>
      </c>
      <c r="H1642" t="str">
        <f t="shared" si="3044"/>
        <v>03</v>
      </c>
      <c r="I1642" t="str">
        <f t="shared" si="3045"/>
        <v>rutrut</v>
      </c>
      <c r="J1642" t="str">
        <f t="shared" si="3046"/>
        <v>PK</v>
      </c>
      <c r="K1642" t="str">
        <f t="shared" si="3047"/>
        <v>PK</v>
      </c>
      <c r="L1642" t="str">
        <f t="shared" si="3048"/>
        <v>true</v>
      </c>
      <c r="N1642" s="7">
        <f t="shared" si="3056"/>
        <v>24.78</v>
      </c>
      <c r="O1642" s="7">
        <f t="shared" si="3057"/>
        <v>24.78</v>
      </c>
      <c r="P1642" s="7" t="str">
        <f t="shared" si="3058"/>
        <v/>
      </c>
      <c r="Q1642" s="7" t="str">
        <f t="shared" si="3059"/>
        <v/>
      </c>
      <c r="R1642" t="str">
        <f t="shared" ref="R1642" si="3123">IF(AND(O1642&gt;0,P1643=0),"Valid","Invalid")</f>
        <v>Valid</v>
      </c>
      <c r="S1642" t="str">
        <f t="shared" ref="S1642" si="3124">IF(OR(Q1644&gt;0,Q1645&gt;0),"Present","Absent")</f>
        <v>Absent</v>
      </c>
      <c r="T1642" t="str">
        <f t="shared" ref="T1642" si="3125">IF(OR(Q1644&lt;41,Q1645&lt;41),"Ct&lt;41",IF(OR(Q1644&gt;41,Q1645&gt;41),"Ct&gt;41","No Ct"))</f>
        <v>Ct&lt;41</v>
      </c>
      <c r="V1642" t="str">
        <f t="shared" ref="V1642" si="3126">G1642&amp;"_"&amp;I1642&amp;"_"&amp;R1642&amp;"_"&amp;S1642&amp;"_"&amp;T1642</f>
        <v>DL2022052_rutrut_Valid_Absent_Ct&lt;41</v>
      </c>
      <c r="X1642">
        <f t="shared" ref="X1642" si="3127">O1642</f>
        <v>24.78</v>
      </c>
      <c r="Y1642">
        <f t="shared" ref="Y1642" si="3128">P1643</f>
        <v>0</v>
      </c>
      <c r="Z1642">
        <f t="shared" ref="Z1642" si="3129">Q1644+Q1645</f>
        <v>0</v>
      </c>
    </row>
    <row r="1643" spans="1:26" x14ac:dyDescent="0.25">
      <c r="A1643" t="s">
        <v>55</v>
      </c>
      <c r="B1643" t="s">
        <v>51</v>
      </c>
      <c r="C1643" t="s">
        <v>463</v>
      </c>
      <c r="D1643" t="s">
        <v>25</v>
      </c>
      <c r="E1643" t="s">
        <v>39</v>
      </c>
      <c r="F1643" t="s">
        <v>520</v>
      </c>
      <c r="G1643" t="str">
        <f t="shared" si="3043"/>
        <v>DL2022052</v>
      </c>
      <c r="H1643" t="str">
        <f t="shared" si="3044"/>
        <v>03</v>
      </c>
      <c r="I1643" t="str">
        <f t="shared" si="3045"/>
        <v>rutrut</v>
      </c>
      <c r="J1643" t="str">
        <f t="shared" si="3046"/>
        <v>NK</v>
      </c>
      <c r="K1643" t="str">
        <f t="shared" si="3047"/>
        <v>NK</v>
      </c>
      <c r="L1643" t="str">
        <f t="shared" si="3048"/>
        <v>true</v>
      </c>
      <c r="N1643" s="7">
        <f t="shared" si="3056"/>
        <v>0</v>
      </c>
      <c r="O1643" s="7" t="str">
        <f t="shared" si="3057"/>
        <v/>
      </c>
      <c r="P1643" s="7">
        <f t="shared" si="3058"/>
        <v>0</v>
      </c>
      <c r="Q1643" s="7" t="str">
        <f t="shared" si="3059"/>
        <v/>
      </c>
    </row>
    <row r="1644" spans="1:26" x14ac:dyDescent="0.25">
      <c r="A1644" t="s">
        <v>80</v>
      </c>
      <c r="B1644" t="s">
        <v>76</v>
      </c>
      <c r="C1644" t="s">
        <v>473</v>
      </c>
      <c r="D1644" t="s">
        <v>25</v>
      </c>
      <c r="E1644" t="s">
        <v>39</v>
      </c>
      <c r="F1644" t="s">
        <v>520</v>
      </c>
      <c r="G1644" t="str">
        <f t="shared" si="3043"/>
        <v>DL2022052</v>
      </c>
      <c r="H1644" t="str">
        <f t="shared" si="3044"/>
        <v>03</v>
      </c>
      <c r="I1644" t="str">
        <f t="shared" si="3045"/>
        <v>rutrut</v>
      </c>
      <c r="J1644" t="str">
        <f t="shared" si="3046"/>
        <v>EP</v>
      </c>
      <c r="K1644" t="str">
        <f t="shared" si="3047"/>
        <v>EP</v>
      </c>
      <c r="L1644" t="str">
        <f t="shared" si="3048"/>
        <v>true</v>
      </c>
      <c r="N1644" s="7">
        <f t="shared" si="3056"/>
        <v>0</v>
      </c>
      <c r="O1644" s="7" t="str">
        <f t="shared" si="3057"/>
        <v/>
      </c>
      <c r="P1644" s="7" t="str">
        <f t="shared" si="3058"/>
        <v/>
      </c>
      <c r="Q1644" s="7">
        <f t="shared" si="3059"/>
        <v>0</v>
      </c>
    </row>
    <row r="1645" spans="1:26" x14ac:dyDescent="0.25">
      <c r="A1645" t="s">
        <v>102</v>
      </c>
      <c r="B1645" t="s">
        <v>76</v>
      </c>
      <c r="C1645" t="s">
        <v>473</v>
      </c>
      <c r="D1645" t="s">
        <v>25</v>
      </c>
      <c r="E1645" t="s">
        <v>39</v>
      </c>
      <c r="F1645" t="s">
        <v>520</v>
      </c>
      <c r="G1645" t="str">
        <f t="shared" si="3043"/>
        <v>DL2022052</v>
      </c>
      <c r="H1645" t="str">
        <f t="shared" si="3044"/>
        <v>03</v>
      </c>
      <c r="I1645" t="str">
        <f t="shared" si="3045"/>
        <v>rutrut</v>
      </c>
      <c r="J1645" t="str">
        <f t="shared" si="3046"/>
        <v>EP</v>
      </c>
      <c r="K1645" t="str">
        <f t="shared" si="3047"/>
        <v>EP</v>
      </c>
      <c r="L1645" t="str">
        <f t="shared" si="3048"/>
        <v>true</v>
      </c>
      <c r="N1645" s="7">
        <f t="shared" si="3056"/>
        <v>0</v>
      </c>
      <c r="O1645" s="7" t="str">
        <f t="shared" si="3057"/>
        <v/>
      </c>
      <c r="P1645" s="7" t="str">
        <f t="shared" si="3058"/>
        <v/>
      </c>
      <c r="Q1645" s="7">
        <f t="shared" si="3059"/>
        <v>0</v>
      </c>
    </row>
    <row r="1646" spans="1:26" x14ac:dyDescent="0.25">
      <c r="A1646" t="s">
        <v>31</v>
      </c>
      <c r="B1646" t="s">
        <v>23</v>
      </c>
      <c r="C1646" t="s">
        <v>454</v>
      </c>
      <c r="D1646" t="s">
        <v>25</v>
      </c>
      <c r="E1646" t="s">
        <v>39</v>
      </c>
      <c r="F1646" t="s">
        <v>520</v>
      </c>
      <c r="G1646" t="str">
        <f t="shared" si="3043"/>
        <v>DL2022052</v>
      </c>
      <c r="H1646" t="str">
        <f t="shared" si="3044"/>
        <v>04</v>
      </c>
      <c r="I1646" t="str">
        <f t="shared" si="3045"/>
        <v>rutrut</v>
      </c>
      <c r="J1646" t="str">
        <f t="shared" si="3046"/>
        <v>PK</v>
      </c>
      <c r="K1646" t="str">
        <f t="shared" si="3047"/>
        <v>PK</v>
      </c>
      <c r="L1646" t="str">
        <f t="shared" si="3048"/>
        <v>true</v>
      </c>
      <c r="N1646" s="7">
        <f t="shared" si="3056"/>
        <v>0</v>
      </c>
      <c r="O1646" s="7">
        <f t="shared" si="3057"/>
        <v>0</v>
      </c>
      <c r="P1646" s="7" t="str">
        <f t="shared" si="3058"/>
        <v/>
      </c>
      <c r="Q1646" s="7" t="str">
        <f t="shared" si="3059"/>
        <v/>
      </c>
      <c r="R1646" t="str">
        <f t="shared" ref="R1646" si="3130">IF(AND(O1646&gt;0,P1647=0),"Valid","Invalid")</f>
        <v>Invalid</v>
      </c>
      <c r="S1646" t="str">
        <f t="shared" ref="S1646" si="3131">IF(OR(Q1648&gt;0,Q1649&gt;0),"Present","Absent")</f>
        <v>Absent</v>
      </c>
      <c r="T1646" t="str">
        <f t="shared" ref="T1646" si="3132">IF(OR(Q1648&lt;41,Q1649&lt;41),"Ct&lt;41",IF(OR(Q1648&gt;41,Q1649&gt;41),"Ct&gt;41","No Ct"))</f>
        <v>Ct&lt;41</v>
      </c>
      <c r="V1646" t="str">
        <f t="shared" ref="V1646" si="3133">G1646&amp;"_"&amp;I1646&amp;"_"&amp;R1646&amp;"_"&amp;S1646&amp;"_"&amp;T1646</f>
        <v>DL2022052_rutrut_Invalid_Absent_Ct&lt;41</v>
      </c>
      <c r="X1646">
        <f t="shared" ref="X1646" si="3134">O1646</f>
        <v>0</v>
      </c>
      <c r="Y1646">
        <f t="shared" ref="Y1646" si="3135">P1647</f>
        <v>0</v>
      </c>
      <c r="Z1646">
        <f t="shared" ref="Z1646" si="3136">Q1648+Q1649</f>
        <v>0</v>
      </c>
    </row>
    <row r="1647" spans="1:26" x14ac:dyDescent="0.25">
      <c r="A1647" t="s">
        <v>57</v>
      </c>
      <c r="B1647" t="s">
        <v>51</v>
      </c>
      <c r="C1647" t="s">
        <v>464</v>
      </c>
      <c r="D1647" t="s">
        <v>25</v>
      </c>
      <c r="E1647" t="s">
        <v>39</v>
      </c>
      <c r="F1647" t="s">
        <v>520</v>
      </c>
      <c r="G1647" t="str">
        <f t="shared" si="3043"/>
        <v>DL2022052</v>
      </c>
      <c r="H1647" t="str">
        <f t="shared" si="3044"/>
        <v>04</v>
      </c>
      <c r="I1647" t="str">
        <f t="shared" si="3045"/>
        <v>rutrut</v>
      </c>
      <c r="J1647" t="str">
        <f t="shared" si="3046"/>
        <v>NK</v>
      </c>
      <c r="K1647" t="str">
        <f t="shared" si="3047"/>
        <v>NK</v>
      </c>
      <c r="L1647" t="str">
        <f t="shared" si="3048"/>
        <v>true</v>
      </c>
      <c r="N1647" s="7">
        <f t="shared" si="3056"/>
        <v>0</v>
      </c>
      <c r="O1647" s="7" t="str">
        <f t="shared" si="3057"/>
        <v/>
      </c>
      <c r="P1647" s="7">
        <f t="shared" si="3058"/>
        <v>0</v>
      </c>
      <c r="Q1647" s="7" t="str">
        <f t="shared" si="3059"/>
        <v/>
      </c>
    </row>
    <row r="1648" spans="1:26" x14ac:dyDescent="0.25">
      <c r="A1648" t="s">
        <v>82</v>
      </c>
      <c r="B1648" t="s">
        <v>76</v>
      </c>
      <c r="C1648" t="s">
        <v>474</v>
      </c>
      <c r="D1648" t="s">
        <v>25</v>
      </c>
      <c r="E1648" t="s">
        <v>39</v>
      </c>
      <c r="F1648" t="s">
        <v>520</v>
      </c>
      <c r="G1648" t="str">
        <f t="shared" si="3043"/>
        <v>DL2022052</v>
      </c>
      <c r="H1648" t="str">
        <f t="shared" si="3044"/>
        <v>04</v>
      </c>
      <c r="I1648" t="str">
        <f t="shared" si="3045"/>
        <v>rutrut</v>
      </c>
      <c r="J1648" t="str">
        <f t="shared" si="3046"/>
        <v>EP</v>
      </c>
      <c r="K1648" t="str">
        <f t="shared" si="3047"/>
        <v>EP</v>
      </c>
      <c r="L1648" t="str">
        <f t="shared" si="3048"/>
        <v>true</v>
      </c>
      <c r="N1648" s="7">
        <f t="shared" si="3056"/>
        <v>0</v>
      </c>
      <c r="O1648" s="7" t="str">
        <f t="shared" si="3057"/>
        <v/>
      </c>
      <c r="P1648" s="7" t="str">
        <f t="shared" si="3058"/>
        <v/>
      </c>
      <c r="Q1648" s="7">
        <f t="shared" si="3059"/>
        <v>0</v>
      </c>
    </row>
    <row r="1649" spans="1:26" x14ac:dyDescent="0.25">
      <c r="A1649" t="s">
        <v>103</v>
      </c>
      <c r="B1649" t="s">
        <v>76</v>
      </c>
      <c r="C1649" t="s">
        <v>474</v>
      </c>
      <c r="D1649" t="s">
        <v>25</v>
      </c>
      <c r="E1649" t="s">
        <v>39</v>
      </c>
      <c r="F1649" t="s">
        <v>520</v>
      </c>
      <c r="G1649" t="str">
        <f t="shared" si="3043"/>
        <v>DL2022052</v>
      </c>
      <c r="H1649" t="str">
        <f t="shared" si="3044"/>
        <v>04</v>
      </c>
      <c r="I1649" t="str">
        <f t="shared" si="3045"/>
        <v>rutrut</v>
      </c>
      <c r="J1649" t="str">
        <f t="shared" si="3046"/>
        <v>EP</v>
      </c>
      <c r="K1649" t="str">
        <f t="shared" si="3047"/>
        <v>EP</v>
      </c>
      <c r="L1649" t="str">
        <f t="shared" si="3048"/>
        <v>true</v>
      </c>
      <c r="N1649" s="7">
        <f t="shared" si="3056"/>
        <v>0</v>
      </c>
      <c r="O1649" s="7" t="str">
        <f t="shared" si="3057"/>
        <v/>
      </c>
      <c r="P1649" s="7" t="str">
        <f t="shared" si="3058"/>
        <v/>
      </c>
      <c r="Q1649" s="7">
        <f t="shared" si="3059"/>
        <v>0</v>
      </c>
    </row>
    <row r="1650" spans="1:26" x14ac:dyDescent="0.25">
      <c r="A1650" t="s">
        <v>33</v>
      </c>
      <c r="B1650" t="s">
        <v>23</v>
      </c>
      <c r="C1650" t="s">
        <v>455</v>
      </c>
      <c r="D1650" t="s">
        <v>25</v>
      </c>
      <c r="E1650">
        <v>22.97</v>
      </c>
      <c r="F1650" t="s">
        <v>520</v>
      </c>
      <c r="G1650" t="str">
        <f t="shared" si="3043"/>
        <v>DL2022052</v>
      </c>
      <c r="H1650" t="str">
        <f t="shared" si="3044"/>
        <v>05</v>
      </c>
      <c r="I1650" t="str">
        <f t="shared" si="3045"/>
        <v>esoluc</v>
      </c>
      <c r="J1650" t="str">
        <f t="shared" si="3046"/>
        <v>PK</v>
      </c>
      <c r="K1650" t="str">
        <f t="shared" si="3047"/>
        <v>PK</v>
      </c>
      <c r="L1650" t="str">
        <f t="shared" si="3048"/>
        <v>true</v>
      </c>
      <c r="N1650" s="7">
        <f t="shared" si="3056"/>
        <v>22.97</v>
      </c>
      <c r="O1650" s="7">
        <f t="shared" si="3057"/>
        <v>22.97</v>
      </c>
      <c r="P1650" s="7" t="str">
        <f t="shared" si="3058"/>
        <v/>
      </c>
      <c r="Q1650" s="7" t="str">
        <f t="shared" si="3059"/>
        <v/>
      </c>
      <c r="R1650" t="str">
        <f t="shared" ref="R1650" si="3137">IF(AND(O1650&gt;0,P1651=0),"Valid","Invalid")</f>
        <v>Valid</v>
      </c>
      <c r="S1650" t="str">
        <f t="shared" ref="S1650" si="3138">IF(OR(Q1652&gt;0,Q1653&gt;0),"Present","Absent")</f>
        <v>Absent</v>
      </c>
      <c r="T1650" t="str">
        <f t="shared" ref="T1650" si="3139">IF(OR(Q1652&lt;41,Q1653&lt;41),"Ct&lt;41",IF(OR(Q1652&gt;41,Q1653&gt;41),"Ct&gt;41","No Ct"))</f>
        <v>Ct&lt;41</v>
      </c>
      <c r="V1650" t="str">
        <f t="shared" ref="V1650" si="3140">G1650&amp;"_"&amp;I1650&amp;"_"&amp;R1650&amp;"_"&amp;S1650&amp;"_"&amp;T1650</f>
        <v>DL2022052_esoluc_Valid_Absent_Ct&lt;41</v>
      </c>
      <c r="X1650">
        <f t="shared" ref="X1650" si="3141">O1650</f>
        <v>22.97</v>
      </c>
      <c r="Y1650">
        <f t="shared" ref="Y1650" si="3142">P1651</f>
        <v>0</v>
      </c>
      <c r="Z1650">
        <f t="shared" ref="Z1650" si="3143">Q1652+Q1653</f>
        <v>0</v>
      </c>
    </row>
    <row r="1651" spans="1:26" x14ac:dyDescent="0.25">
      <c r="A1651" t="s">
        <v>59</v>
      </c>
      <c r="B1651" t="s">
        <v>51</v>
      </c>
      <c r="C1651" t="s">
        <v>465</v>
      </c>
      <c r="D1651" t="s">
        <v>25</v>
      </c>
      <c r="E1651" t="s">
        <v>39</v>
      </c>
      <c r="F1651" t="s">
        <v>520</v>
      </c>
      <c r="G1651" t="str">
        <f t="shared" si="3043"/>
        <v>DL2022052</v>
      </c>
      <c r="H1651" t="str">
        <f t="shared" si="3044"/>
        <v>05</v>
      </c>
      <c r="I1651" t="str">
        <f t="shared" si="3045"/>
        <v>esoluc</v>
      </c>
      <c r="J1651" t="str">
        <f t="shared" si="3046"/>
        <v>NK</v>
      </c>
      <c r="K1651" t="str">
        <f t="shared" si="3047"/>
        <v>NK</v>
      </c>
      <c r="L1651" t="str">
        <f t="shared" si="3048"/>
        <v>true</v>
      </c>
      <c r="N1651" s="7">
        <f t="shared" si="3056"/>
        <v>0</v>
      </c>
      <c r="O1651" s="7" t="str">
        <f t="shared" si="3057"/>
        <v/>
      </c>
      <c r="P1651" s="7">
        <f t="shared" si="3058"/>
        <v>0</v>
      </c>
      <c r="Q1651" s="7" t="str">
        <f t="shared" si="3059"/>
        <v/>
      </c>
    </row>
    <row r="1652" spans="1:26" x14ac:dyDescent="0.25">
      <c r="A1652" t="s">
        <v>84</v>
      </c>
      <c r="B1652" t="s">
        <v>76</v>
      </c>
      <c r="C1652" t="s">
        <v>475</v>
      </c>
      <c r="D1652" t="s">
        <v>25</v>
      </c>
      <c r="E1652" t="s">
        <v>39</v>
      </c>
      <c r="F1652" t="s">
        <v>520</v>
      </c>
      <c r="G1652" t="str">
        <f t="shared" si="3043"/>
        <v>DL2022052</v>
      </c>
      <c r="H1652" t="str">
        <f t="shared" si="3044"/>
        <v>05</v>
      </c>
      <c r="I1652" t="str">
        <f t="shared" si="3045"/>
        <v>esoluc</v>
      </c>
      <c r="J1652" t="str">
        <f t="shared" si="3046"/>
        <v>EP</v>
      </c>
      <c r="K1652" t="str">
        <f t="shared" si="3047"/>
        <v>EP</v>
      </c>
      <c r="L1652" t="str">
        <f t="shared" si="3048"/>
        <v>true</v>
      </c>
      <c r="N1652" s="7">
        <f t="shared" si="3056"/>
        <v>0</v>
      </c>
      <c r="O1652" s="7" t="str">
        <f t="shared" si="3057"/>
        <v/>
      </c>
      <c r="P1652" s="7" t="str">
        <f t="shared" si="3058"/>
        <v/>
      </c>
      <c r="Q1652" s="7">
        <f t="shared" si="3059"/>
        <v>0</v>
      </c>
    </row>
    <row r="1653" spans="1:26" x14ac:dyDescent="0.25">
      <c r="A1653" t="s">
        <v>104</v>
      </c>
      <c r="B1653" t="s">
        <v>76</v>
      </c>
      <c r="C1653" t="s">
        <v>475</v>
      </c>
      <c r="D1653" t="s">
        <v>25</v>
      </c>
      <c r="E1653" t="s">
        <v>39</v>
      </c>
      <c r="F1653" t="s">
        <v>520</v>
      </c>
      <c r="G1653" t="str">
        <f t="shared" si="3043"/>
        <v>DL2022052</v>
      </c>
      <c r="H1653" t="str">
        <f t="shared" si="3044"/>
        <v>05</v>
      </c>
      <c r="I1653" t="str">
        <f t="shared" si="3045"/>
        <v>esoluc</v>
      </c>
      <c r="J1653" t="str">
        <f t="shared" si="3046"/>
        <v>EP</v>
      </c>
      <c r="K1653" t="str">
        <f t="shared" si="3047"/>
        <v>EP</v>
      </c>
      <c r="L1653" t="str">
        <f t="shared" si="3048"/>
        <v>true</v>
      </c>
      <c r="N1653" s="7">
        <f t="shared" si="3056"/>
        <v>0</v>
      </c>
      <c r="O1653" s="7" t="str">
        <f t="shared" si="3057"/>
        <v/>
      </c>
      <c r="P1653" s="7" t="str">
        <f t="shared" si="3058"/>
        <v/>
      </c>
      <c r="Q1653" s="7">
        <f t="shared" si="3059"/>
        <v>0</v>
      </c>
    </row>
    <row r="1654" spans="1:26" x14ac:dyDescent="0.25">
      <c r="A1654" t="s">
        <v>35</v>
      </c>
      <c r="B1654" t="s">
        <v>23</v>
      </c>
      <c r="C1654" t="s">
        <v>456</v>
      </c>
      <c r="D1654" t="s">
        <v>25</v>
      </c>
      <c r="E1654" t="s">
        <v>39</v>
      </c>
      <c r="F1654" t="s">
        <v>520</v>
      </c>
      <c r="G1654" t="str">
        <f t="shared" si="3043"/>
        <v>DL2022052</v>
      </c>
      <c r="H1654" t="str">
        <f t="shared" si="3044"/>
        <v>06</v>
      </c>
      <c r="I1654" t="str">
        <f t="shared" si="3045"/>
        <v>esoluc</v>
      </c>
      <c r="J1654" t="str">
        <f t="shared" si="3046"/>
        <v>PK</v>
      </c>
      <c r="K1654" t="str">
        <f t="shared" si="3047"/>
        <v>PK</v>
      </c>
      <c r="L1654" t="str">
        <f t="shared" si="3048"/>
        <v>true</v>
      </c>
      <c r="N1654" s="7">
        <f t="shared" si="3056"/>
        <v>0</v>
      </c>
      <c r="O1654" s="7">
        <f t="shared" si="3057"/>
        <v>0</v>
      </c>
      <c r="P1654" s="7" t="str">
        <f t="shared" si="3058"/>
        <v/>
      </c>
      <c r="Q1654" s="7" t="str">
        <f t="shared" si="3059"/>
        <v/>
      </c>
      <c r="R1654" t="str">
        <f t="shared" ref="R1654" si="3144">IF(AND(O1654&gt;0,P1655=0),"Valid","Invalid")</f>
        <v>Invalid</v>
      </c>
      <c r="S1654" t="str">
        <f t="shared" ref="S1654" si="3145">IF(OR(Q1656&gt;0,Q1657&gt;0),"Present","Absent")</f>
        <v>Absent</v>
      </c>
      <c r="T1654" t="str">
        <f t="shared" ref="T1654" si="3146">IF(OR(Q1656&lt;41,Q1657&lt;41),"Ct&lt;41",IF(OR(Q1656&gt;41,Q1657&gt;41),"Ct&gt;41","No Ct"))</f>
        <v>Ct&lt;41</v>
      </c>
      <c r="V1654" t="str">
        <f t="shared" ref="V1654" si="3147">G1654&amp;"_"&amp;I1654&amp;"_"&amp;R1654&amp;"_"&amp;S1654&amp;"_"&amp;T1654</f>
        <v>DL2022052_esoluc_Invalid_Absent_Ct&lt;41</v>
      </c>
      <c r="X1654">
        <f t="shared" ref="X1654" si="3148">O1654</f>
        <v>0</v>
      </c>
      <c r="Y1654">
        <f t="shared" ref="Y1654" si="3149">P1655</f>
        <v>0</v>
      </c>
      <c r="Z1654">
        <f t="shared" ref="Z1654" si="3150">Q1656+Q1657</f>
        <v>0</v>
      </c>
    </row>
    <row r="1655" spans="1:26" x14ac:dyDescent="0.25">
      <c r="A1655" t="s">
        <v>61</v>
      </c>
      <c r="B1655" t="s">
        <v>51</v>
      </c>
      <c r="C1655" t="s">
        <v>466</v>
      </c>
      <c r="D1655" t="s">
        <v>25</v>
      </c>
      <c r="E1655" t="s">
        <v>39</v>
      </c>
      <c r="F1655" t="s">
        <v>520</v>
      </c>
      <c r="G1655" t="str">
        <f t="shared" si="3043"/>
        <v>DL2022052</v>
      </c>
      <c r="H1655" t="str">
        <f t="shared" si="3044"/>
        <v>06</v>
      </c>
      <c r="I1655" t="str">
        <f t="shared" si="3045"/>
        <v>esoluc</v>
      </c>
      <c r="J1655" t="str">
        <f t="shared" si="3046"/>
        <v>NK</v>
      </c>
      <c r="K1655" t="str">
        <f t="shared" si="3047"/>
        <v>NK</v>
      </c>
      <c r="L1655" t="str">
        <f t="shared" si="3048"/>
        <v>true</v>
      </c>
      <c r="N1655" s="7">
        <f t="shared" si="3056"/>
        <v>0</v>
      </c>
      <c r="O1655" s="7" t="str">
        <f t="shared" si="3057"/>
        <v/>
      </c>
      <c r="P1655" s="7">
        <f t="shared" si="3058"/>
        <v>0</v>
      </c>
      <c r="Q1655" s="7" t="str">
        <f t="shared" si="3059"/>
        <v/>
      </c>
    </row>
    <row r="1656" spans="1:26" x14ac:dyDescent="0.25">
      <c r="A1656" t="s">
        <v>86</v>
      </c>
      <c r="B1656" t="s">
        <v>76</v>
      </c>
      <c r="C1656" t="s">
        <v>476</v>
      </c>
      <c r="D1656" t="s">
        <v>25</v>
      </c>
      <c r="E1656" t="s">
        <v>39</v>
      </c>
      <c r="F1656" t="s">
        <v>520</v>
      </c>
      <c r="G1656" t="str">
        <f t="shared" si="3043"/>
        <v>DL2022052</v>
      </c>
      <c r="H1656" t="str">
        <f t="shared" si="3044"/>
        <v>06</v>
      </c>
      <c r="I1656" t="str">
        <f t="shared" si="3045"/>
        <v>esoluc</v>
      </c>
      <c r="J1656" t="str">
        <f t="shared" si="3046"/>
        <v>EP</v>
      </c>
      <c r="K1656" t="str">
        <f t="shared" si="3047"/>
        <v>EP</v>
      </c>
      <c r="L1656" t="str">
        <f t="shared" si="3048"/>
        <v>true</v>
      </c>
      <c r="N1656" s="7">
        <f t="shared" si="3056"/>
        <v>0</v>
      </c>
      <c r="O1656" s="7" t="str">
        <f t="shared" si="3057"/>
        <v/>
      </c>
      <c r="P1656" s="7" t="str">
        <f t="shared" si="3058"/>
        <v/>
      </c>
      <c r="Q1656" s="7">
        <f t="shared" si="3059"/>
        <v>0</v>
      </c>
    </row>
    <row r="1657" spans="1:26" x14ac:dyDescent="0.25">
      <c r="A1657" t="s">
        <v>105</v>
      </c>
      <c r="B1657" t="s">
        <v>76</v>
      </c>
      <c r="C1657" t="s">
        <v>476</v>
      </c>
      <c r="D1657" t="s">
        <v>25</v>
      </c>
      <c r="E1657" t="s">
        <v>39</v>
      </c>
      <c r="F1657" t="s">
        <v>520</v>
      </c>
      <c r="G1657" t="str">
        <f t="shared" si="3043"/>
        <v>DL2022052</v>
      </c>
      <c r="H1657" t="str">
        <f t="shared" si="3044"/>
        <v>06</v>
      </c>
      <c r="I1657" t="str">
        <f t="shared" si="3045"/>
        <v>esoluc</v>
      </c>
      <c r="J1657" t="str">
        <f t="shared" si="3046"/>
        <v>EP</v>
      </c>
      <c r="K1657" t="str">
        <f t="shared" si="3047"/>
        <v>EP</v>
      </c>
      <c r="L1657" t="str">
        <f t="shared" si="3048"/>
        <v>true</v>
      </c>
      <c r="N1657" s="7">
        <f t="shared" si="3056"/>
        <v>0</v>
      </c>
      <c r="O1657" s="7" t="str">
        <f t="shared" si="3057"/>
        <v/>
      </c>
      <c r="P1657" s="7" t="str">
        <f t="shared" si="3058"/>
        <v/>
      </c>
      <c r="Q1657" s="7">
        <f t="shared" si="3059"/>
        <v>0</v>
      </c>
    </row>
    <row r="1658" spans="1:26" x14ac:dyDescent="0.25">
      <c r="A1658" t="s">
        <v>37</v>
      </c>
      <c r="B1658" t="s">
        <v>23</v>
      </c>
      <c r="C1658" t="s">
        <v>457</v>
      </c>
      <c r="D1658" t="s">
        <v>25</v>
      </c>
      <c r="E1658">
        <v>23.73</v>
      </c>
      <c r="F1658" t="s">
        <v>520</v>
      </c>
      <c r="G1658" t="str">
        <f t="shared" si="3043"/>
        <v>DL2022052</v>
      </c>
      <c r="H1658" t="str">
        <f t="shared" si="3044"/>
        <v>07</v>
      </c>
      <c r="I1658" t="str">
        <f t="shared" si="3045"/>
        <v>cypcar</v>
      </c>
      <c r="J1658" t="str">
        <f t="shared" si="3046"/>
        <v>PK</v>
      </c>
      <c r="K1658" t="str">
        <f t="shared" si="3047"/>
        <v>PK</v>
      </c>
      <c r="L1658" t="str">
        <f t="shared" si="3048"/>
        <v>true</v>
      </c>
      <c r="N1658" s="7">
        <f t="shared" si="3056"/>
        <v>23.73</v>
      </c>
      <c r="O1658" s="7">
        <f t="shared" si="3057"/>
        <v>23.73</v>
      </c>
      <c r="P1658" s="7" t="str">
        <f t="shared" si="3058"/>
        <v/>
      </c>
      <c r="Q1658" s="7" t="str">
        <f t="shared" si="3059"/>
        <v/>
      </c>
      <c r="R1658" t="str">
        <f t="shared" ref="R1658" si="3151">IF(AND(O1658&gt;0,P1659=0),"Valid","Invalid")</f>
        <v>Valid</v>
      </c>
      <c r="S1658" t="str">
        <f t="shared" ref="S1658" si="3152">IF(OR(Q1660&gt;0,Q1661&gt;0),"Present","Absent")</f>
        <v>Present</v>
      </c>
      <c r="T1658" t="str">
        <f t="shared" ref="T1658" si="3153">IF(OR(Q1660&lt;41,Q1661&lt;41),"Ct&lt;41",IF(OR(Q1660&gt;41,Q1661&gt;41),"Ct&gt;41","No Ct"))</f>
        <v>Ct&lt;41</v>
      </c>
      <c r="V1658" t="str">
        <f t="shared" ref="V1658" si="3154">G1658&amp;"_"&amp;I1658&amp;"_"&amp;R1658&amp;"_"&amp;S1658&amp;"_"&amp;T1658</f>
        <v>DL2022052_cypcar_Valid_Present_Ct&lt;41</v>
      </c>
      <c r="X1658">
        <f t="shared" ref="X1658" si="3155">O1658</f>
        <v>23.73</v>
      </c>
      <c r="Y1658">
        <f t="shared" ref="Y1658" si="3156">P1659</f>
        <v>0</v>
      </c>
      <c r="Z1658">
        <f t="shared" ref="Z1658" si="3157">Q1660+Q1661</f>
        <v>38.1</v>
      </c>
    </row>
    <row r="1659" spans="1:26" x14ac:dyDescent="0.25">
      <c r="A1659" t="s">
        <v>63</v>
      </c>
      <c r="B1659" t="s">
        <v>51</v>
      </c>
      <c r="C1659" t="s">
        <v>467</v>
      </c>
      <c r="D1659" t="s">
        <v>25</v>
      </c>
      <c r="E1659" t="s">
        <v>39</v>
      </c>
      <c r="F1659" t="s">
        <v>520</v>
      </c>
      <c r="G1659" t="str">
        <f t="shared" si="3043"/>
        <v>DL2022052</v>
      </c>
      <c r="H1659" t="str">
        <f t="shared" si="3044"/>
        <v>07</v>
      </c>
      <c r="I1659" t="str">
        <f t="shared" si="3045"/>
        <v>cypcar</v>
      </c>
      <c r="J1659" t="str">
        <f t="shared" si="3046"/>
        <v>NK</v>
      </c>
      <c r="K1659" t="str">
        <f t="shared" si="3047"/>
        <v>NK</v>
      </c>
      <c r="L1659" t="str">
        <f t="shared" si="3048"/>
        <v>true</v>
      </c>
      <c r="N1659" s="7">
        <f t="shared" si="3056"/>
        <v>0</v>
      </c>
      <c r="O1659" s="7" t="str">
        <f t="shared" si="3057"/>
        <v/>
      </c>
      <c r="P1659" s="7">
        <f t="shared" si="3058"/>
        <v>0</v>
      </c>
      <c r="Q1659" s="7" t="str">
        <f t="shared" si="3059"/>
        <v/>
      </c>
    </row>
    <row r="1660" spans="1:26" x14ac:dyDescent="0.25">
      <c r="A1660" t="s">
        <v>88</v>
      </c>
      <c r="B1660" t="s">
        <v>76</v>
      </c>
      <c r="C1660" t="s">
        <v>477</v>
      </c>
      <c r="D1660" t="s">
        <v>25</v>
      </c>
      <c r="E1660">
        <v>38.1</v>
      </c>
      <c r="F1660" t="s">
        <v>520</v>
      </c>
      <c r="G1660" t="str">
        <f t="shared" si="3043"/>
        <v>DL2022052</v>
      </c>
      <c r="H1660" t="str">
        <f t="shared" si="3044"/>
        <v>07</v>
      </c>
      <c r="I1660" t="str">
        <f t="shared" si="3045"/>
        <v>cypcar</v>
      </c>
      <c r="J1660" t="str">
        <f t="shared" si="3046"/>
        <v>EP</v>
      </c>
      <c r="K1660" t="str">
        <f t="shared" si="3047"/>
        <v>EP</v>
      </c>
      <c r="L1660" t="str">
        <f t="shared" si="3048"/>
        <v>true</v>
      </c>
      <c r="N1660" s="7">
        <f t="shared" si="3056"/>
        <v>38.1</v>
      </c>
      <c r="O1660" s="7" t="str">
        <f t="shared" si="3057"/>
        <v/>
      </c>
      <c r="P1660" s="7" t="str">
        <f t="shared" si="3058"/>
        <v/>
      </c>
      <c r="Q1660" s="7">
        <f t="shared" si="3059"/>
        <v>38.1</v>
      </c>
    </row>
    <row r="1661" spans="1:26" x14ac:dyDescent="0.25">
      <c r="A1661" t="s">
        <v>106</v>
      </c>
      <c r="B1661" t="s">
        <v>76</v>
      </c>
      <c r="C1661" t="s">
        <v>477</v>
      </c>
      <c r="D1661" t="s">
        <v>25</v>
      </c>
      <c r="E1661" t="s">
        <v>39</v>
      </c>
      <c r="F1661" t="s">
        <v>520</v>
      </c>
      <c r="G1661" t="str">
        <f t="shared" si="3043"/>
        <v>DL2022052</v>
      </c>
      <c r="H1661" t="str">
        <f t="shared" si="3044"/>
        <v>07</v>
      </c>
      <c r="I1661" t="str">
        <f t="shared" si="3045"/>
        <v>cypcar</v>
      </c>
      <c r="J1661" t="str">
        <f t="shared" si="3046"/>
        <v>EP</v>
      </c>
      <c r="K1661" t="str">
        <f t="shared" si="3047"/>
        <v>EP</v>
      </c>
      <c r="L1661" t="str">
        <f t="shared" si="3048"/>
        <v>true</v>
      </c>
      <c r="N1661" s="7">
        <f t="shared" si="3056"/>
        <v>0</v>
      </c>
      <c r="O1661" s="7" t="str">
        <f t="shared" si="3057"/>
        <v/>
      </c>
      <c r="P1661" s="7" t="str">
        <f t="shared" si="3058"/>
        <v/>
      </c>
      <c r="Q1661" s="7">
        <f t="shared" si="3059"/>
        <v>0</v>
      </c>
    </row>
    <row r="1662" spans="1:26" x14ac:dyDescent="0.25">
      <c r="A1662" t="s">
        <v>40</v>
      </c>
      <c r="B1662" t="s">
        <v>23</v>
      </c>
      <c r="C1662" t="s">
        <v>458</v>
      </c>
      <c r="D1662" t="s">
        <v>25</v>
      </c>
      <c r="E1662">
        <v>23.63</v>
      </c>
      <c r="F1662" t="s">
        <v>520</v>
      </c>
      <c r="G1662" t="str">
        <f t="shared" si="3043"/>
        <v>DL2022052</v>
      </c>
      <c r="H1662" t="str">
        <f t="shared" si="3044"/>
        <v>08</v>
      </c>
      <c r="I1662" t="str">
        <f t="shared" si="3045"/>
        <v>cypcar</v>
      </c>
      <c r="J1662" t="str">
        <f t="shared" si="3046"/>
        <v>PK</v>
      </c>
      <c r="K1662" t="str">
        <f t="shared" si="3047"/>
        <v>PK</v>
      </c>
      <c r="L1662" t="str">
        <f t="shared" si="3048"/>
        <v>true</v>
      </c>
      <c r="N1662" s="7">
        <f t="shared" si="3056"/>
        <v>23.63</v>
      </c>
      <c r="O1662" s="7">
        <f t="shared" si="3057"/>
        <v>23.63</v>
      </c>
      <c r="P1662" s="7" t="str">
        <f t="shared" si="3058"/>
        <v/>
      </c>
      <c r="Q1662" s="7" t="str">
        <f t="shared" si="3059"/>
        <v/>
      </c>
      <c r="R1662" t="str">
        <f t="shared" ref="R1662" si="3158">IF(AND(O1662&gt;0,P1663=0),"Valid","Invalid")</f>
        <v>Valid</v>
      </c>
      <c r="S1662" t="str">
        <f t="shared" ref="S1662" si="3159">IF(OR(Q1664&gt;0,Q1665&gt;0),"Present","Absent")</f>
        <v>Absent</v>
      </c>
      <c r="T1662" t="str">
        <f t="shared" ref="T1662" si="3160">IF(OR(Q1664&lt;41,Q1665&lt;41),"Ct&lt;41",IF(OR(Q1664&gt;41,Q1665&gt;41),"Ct&gt;41","No Ct"))</f>
        <v>Ct&lt;41</v>
      </c>
      <c r="V1662" t="str">
        <f t="shared" ref="V1662" si="3161">G1662&amp;"_"&amp;I1662&amp;"_"&amp;R1662&amp;"_"&amp;S1662&amp;"_"&amp;T1662</f>
        <v>DL2022052_cypcar_Valid_Absent_Ct&lt;41</v>
      </c>
      <c r="X1662">
        <f t="shared" ref="X1662" si="3162">O1662</f>
        <v>23.63</v>
      </c>
      <c r="Y1662">
        <f t="shared" ref="Y1662" si="3163">P1663</f>
        <v>0</v>
      </c>
      <c r="Z1662">
        <f t="shared" ref="Z1662" si="3164">Q1664+Q1665</f>
        <v>0</v>
      </c>
    </row>
    <row r="1663" spans="1:26" x14ac:dyDescent="0.25">
      <c r="A1663" t="s">
        <v>65</v>
      </c>
      <c r="B1663" t="s">
        <v>51</v>
      </c>
      <c r="C1663" t="s">
        <v>468</v>
      </c>
      <c r="D1663" t="s">
        <v>25</v>
      </c>
      <c r="E1663" t="s">
        <v>39</v>
      </c>
      <c r="F1663" t="s">
        <v>520</v>
      </c>
      <c r="G1663" t="str">
        <f t="shared" si="3043"/>
        <v>DL2022052</v>
      </c>
      <c r="H1663" t="str">
        <f t="shared" si="3044"/>
        <v>08</v>
      </c>
      <c r="I1663" t="str">
        <f t="shared" si="3045"/>
        <v>cypcar</v>
      </c>
      <c r="J1663" t="str">
        <f t="shared" si="3046"/>
        <v>NK</v>
      </c>
      <c r="K1663" t="str">
        <f t="shared" si="3047"/>
        <v>NK</v>
      </c>
      <c r="L1663" t="str">
        <f t="shared" si="3048"/>
        <v>true</v>
      </c>
      <c r="N1663" s="7">
        <f t="shared" si="3056"/>
        <v>0</v>
      </c>
      <c r="O1663" s="7" t="str">
        <f t="shared" si="3057"/>
        <v/>
      </c>
      <c r="P1663" s="7">
        <f t="shared" si="3058"/>
        <v>0</v>
      </c>
      <c r="Q1663" s="7" t="str">
        <f t="shared" si="3059"/>
        <v/>
      </c>
    </row>
    <row r="1664" spans="1:26" x14ac:dyDescent="0.25">
      <c r="A1664" t="s">
        <v>90</v>
      </c>
      <c r="B1664" t="s">
        <v>76</v>
      </c>
      <c r="C1664" t="s">
        <v>478</v>
      </c>
      <c r="D1664" t="s">
        <v>25</v>
      </c>
      <c r="E1664" t="s">
        <v>39</v>
      </c>
      <c r="F1664" t="s">
        <v>520</v>
      </c>
      <c r="G1664" t="str">
        <f t="shared" si="3043"/>
        <v>DL2022052</v>
      </c>
      <c r="H1664" t="str">
        <f t="shared" si="3044"/>
        <v>08</v>
      </c>
      <c r="I1664" t="str">
        <f t="shared" si="3045"/>
        <v>cypcar</v>
      </c>
      <c r="J1664" t="str">
        <f t="shared" si="3046"/>
        <v>EP</v>
      </c>
      <c r="K1664" t="str">
        <f t="shared" si="3047"/>
        <v>EP</v>
      </c>
      <c r="L1664" t="str">
        <f t="shared" si="3048"/>
        <v>true</v>
      </c>
      <c r="N1664" s="7">
        <f t="shared" si="3056"/>
        <v>0</v>
      </c>
      <c r="O1664" s="7" t="str">
        <f t="shared" si="3057"/>
        <v/>
      </c>
      <c r="P1664" s="7" t="str">
        <f t="shared" si="3058"/>
        <v/>
      </c>
      <c r="Q1664" s="7">
        <f t="shared" si="3059"/>
        <v>0</v>
      </c>
    </row>
    <row r="1665" spans="1:26" x14ac:dyDescent="0.25">
      <c r="A1665" t="s">
        <v>107</v>
      </c>
      <c r="B1665" t="s">
        <v>76</v>
      </c>
      <c r="C1665" t="s">
        <v>478</v>
      </c>
      <c r="D1665" t="s">
        <v>25</v>
      </c>
      <c r="E1665" t="s">
        <v>39</v>
      </c>
      <c r="F1665" t="s">
        <v>520</v>
      </c>
      <c r="G1665" t="str">
        <f t="shared" si="3043"/>
        <v>DL2022052</v>
      </c>
      <c r="H1665" t="str">
        <f t="shared" si="3044"/>
        <v>08</v>
      </c>
      <c r="I1665" t="str">
        <f t="shared" si="3045"/>
        <v>cypcar</v>
      </c>
      <c r="J1665" t="str">
        <f t="shared" si="3046"/>
        <v>EP</v>
      </c>
      <c r="K1665" t="str">
        <f t="shared" si="3047"/>
        <v>EP</v>
      </c>
      <c r="L1665" t="str">
        <f t="shared" si="3048"/>
        <v>true</v>
      </c>
      <c r="N1665" s="7">
        <f t="shared" si="3056"/>
        <v>0</v>
      </c>
      <c r="O1665" s="7" t="str">
        <f t="shared" si="3057"/>
        <v/>
      </c>
      <c r="P1665" s="7" t="str">
        <f t="shared" si="3058"/>
        <v/>
      </c>
      <c r="Q1665" s="7">
        <f t="shared" si="3059"/>
        <v>0</v>
      </c>
    </row>
    <row r="1666" spans="1:26" x14ac:dyDescent="0.25">
      <c r="A1666" t="s">
        <v>42</v>
      </c>
      <c r="B1666" t="s">
        <v>23</v>
      </c>
      <c r="C1666" t="s">
        <v>459</v>
      </c>
      <c r="D1666" t="s">
        <v>25</v>
      </c>
      <c r="E1666" t="s">
        <v>39</v>
      </c>
      <c r="F1666" t="s">
        <v>520</v>
      </c>
      <c r="G1666" t="str">
        <f t="shared" ref="G1666:G1729" si="3165">MID(F1666,10,9)</f>
        <v>DL2022052</v>
      </c>
      <c r="H1666" t="str">
        <f t="shared" ref="H1666:H1729" si="3166">LEFT(C1666,2)</f>
        <v>09</v>
      </c>
      <c r="I1666" t="str">
        <f t="shared" ref="I1666:I1729" si="3167">MID(C1666,4,6)</f>
        <v>caraur</v>
      </c>
      <c r="J1666" t="str">
        <f t="shared" ref="J1666:J1729" si="3168">RIGHT(C1666,2)</f>
        <v>PK</v>
      </c>
      <c r="K1666" t="str">
        <f t="shared" ref="K1666:K1729" si="3169">IF(TRIM(B1666)="Standard","PK",IF(TRIM(B1666)="NTC","NK",IF(TRIM(B1666)="Unknown","EP")))</f>
        <v>PK</v>
      </c>
      <c r="L1666" t="str">
        <f t="shared" ref="L1666:L1729" si="3170">IF(J1666=K1666,"true","false")</f>
        <v>true</v>
      </c>
      <c r="N1666" s="7">
        <f t="shared" si="3056"/>
        <v>0</v>
      </c>
      <c r="O1666" s="7">
        <f t="shared" si="3057"/>
        <v>0</v>
      </c>
      <c r="P1666" s="7" t="str">
        <f t="shared" si="3058"/>
        <v/>
      </c>
      <c r="Q1666" s="7" t="str">
        <f t="shared" si="3059"/>
        <v/>
      </c>
      <c r="R1666" t="str">
        <f t="shared" ref="R1666" si="3171">IF(AND(O1666&gt;0,P1667=0),"Valid","Invalid")</f>
        <v>Invalid</v>
      </c>
      <c r="S1666" t="str">
        <f t="shared" ref="S1666" si="3172">IF(OR(Q1668&gt;0,Q1669&gt;0),"Present","Absent")</f>
        <v>Absent</v>
      </c>
      <c r="T1666" t="str">
        <f t="shared" ref="T1666" si="3173">IF(OR(Q1668&lt;41,Q1669&lt;41),"Ct&lt;41",IF(OR(Q1668&gt;41,Q1669&gt;41),"Ct&gt;41","No Ct"))</f>
        <v>Ct&lt;41</v>
      </c>
      <c r="V1666" t="str">
        <f t="shared" ref="V1666" si="3174">G1666&amp;"_"&amp;I1666&amp;"_"&amp;R1666&amp;"_"&amp;S1666&amp;"_"&amp;T1666</f>
        <v>DL2022052_caraur_Invalid_Absent_Ct&lt;41</v>
      </c>
      <c r="X1666">
        <f t="shared" ref="X1666" si="3175">O1666</f>
        <v>0</v>
      </c>
      <c r="Y1666">
        <f t="shared" ref="Y1666" si="3176">P1667</f>
        <v>0</v>
      </c>
      <c r="Z1666">
        <f t="shared" ref="Z1666" si="3177">Q1668+Q1669</f>
        <v>0</v>
      </c>
    </row>
    <row r="1667" spans="1:26" x14ac:dyDescent="0.25">
      <c r="A1667" t="s">
        <v>67</v>
      </c>
      <c r="B1667" t="s">
        <v>51</v>
      </c>
      <c r="C1667" t="s">
        <v>469</v>
      </c>
      <c r="D1667" t="s">
        <v>25</v>
      </c>
      <c r="E1667" t="s">
        <v>39</v>
      </c>
      <c r="F1667" t="s">
        <v>520</v>
      </c>
      <c r="G1667" t="str">
        <f t="shared" si="3165"/>
        <v>DL2022052</v>
      </c>
      <c r="H1667" t="str">
        <f t="shared" si="3166"/>
        <v>09</v>
      </c>
      <c r="I1667" t="str">
        <f t="shared" si="3167"/>
        <v>caraur</v>
      </c>
      <c r="J1667" t="str">
        <f t="shared" si="3168"/>
        <v>NK</v>
      </c>
      <c r="K1667" t="str">
        <f t="shared" si="3169"/>
        <v>NK</v>
      </c>
      <c r="L1667" t="str">
        <f t="shared" si="3170"/>
        <v>true</v>
      </c>
      <c r="N1667" s="7">
        <f t="shared" ref="N1667:N1730" si="3178">IF(TRIM(E1667)="No Cq",0,E1667)</f>
        <v>0</v>
      </c>
      <c r="O1667" s="7" t="str">
        <f t="shared" ref="O1667:O1730" si="3179">IF(TRIM(B1667)="Standard",N1667,"")</f>
        <v/>
      </c>
      <c r="P1667" s="7">
        <f t="shared" ref="P1667:P1730" si="3180">IF(TRIM(B1667)="NTC",N1667,"")</f>
        <v>0</v>
      </c>
      <c r="Q1667" s="7" t="str">
        <f t="shared" ref="Q1667:Q1730" si="3181">IF(TRIM(B1667)="Unknown",N1667,"")</f>
        <v/>
      </c>
    </row>
    <row r="1668" spans="1:26" x14ac:dyDescent="0.25">
      <c r="A1668" t="s">
        <v>92</v>
      </c>
      <c r="B1668" t="s">
        <v>76</v>
      </c>
      <c r="C1668" t="s">
        <v>479</v>
      </c>
      <c r="D1668" t="s">
        <v>25</v>
      </c>
      <c r="E1668" t="s">
        <v>39</v>
      </c>
      <c r="F1668" t="s">
        <v>520</v>
      </c>
      <c r="G1668" t="str">
        <f t="shared" si="3165"/>
        <v>DL2022052</v>
      </c>
      <c r="H1668" t="str">
        <f t="shared" si="3166"/>
        <v>09</v>
      </c>
      <c r="I1668" t="str">
        <f t="shared" si="3167"/>
        <v>caraur</v>
      </c>
      <c r="J1668" t="str">
        <f t="shared" si="3168"/>
        <v>EP</v>
      </c>
      <c r="K1668" t="str">
        <f t="shared" si="3169"/>
        <v>EP</v>
      </c>
      <c r="L1668" t="str">
        <f t="shared" si="3170"/>
        <v>true</v>
      </c>
      <c r="N1668" s="7">
        <f t="shared" si="3178"/>
        <v>0</v>
      </c>
      <c r="O1668" s="7" t="str">
        <f t="shared" si="3179"/>
        <v/>
      </c>
      <c r="P1668" s="7" t="str">
        <f t="shared" si="3180"/>
        <v/>
      </c>
      <c r="Q1668" s="7">
        <f t="shared" si="3181"/>
        <v>0</v>
      </c>
    </row>
    <row r="1669" spans="1:26" x14ac:dyDescent="0.25">
      <c r="A1669" t="s">
        <v>108</v>
      </c>
      <c r="B1669" t="s">
        <v>76</v>
      </c>
      <c r="C1669" t="s">
        <v>479</v>
      </c>
      <c r="D1669" t="s">
        <v>25</v>
      </c>
      <c r="E1669" t="s">
        <v>39</v>
      </c>
      <c r="F1669" t="s">
        <v>520</v>
      </c>
      <c r="G1669" t="str">
        <f t="shared" si="3165"/>
        <v>DL2022052</v>
      </c>
      <c r="H1669" t="str">
        <f t="shared" si="3166"/>
        <v>09</v>
      </c>
      <c r="I1669" t="str">
        <f t="shared" si="3167"/>
        <v>caraur</v>
      </c>
      <c r="J1669" t="str">
        <f t="shared" si="3168"/>
        <v>EP</v>
      </c>
      <c r="K1669" t="str">
        <f t="shared" si="3169"/>
        <v>EP</v>
      </c>
      <c r="L1669" t="str">
        <f t="shared" si="3170"/>
        <v>true</v>
      </c>
      <c r="N1669" s="7">
        <f t="shared" si="3178"/>
        <v>0</v>
      </c>
      <c r="O1669" s="7" t="str">
        <f t="shared" si="3179"/>
        <v/>
      </c>
      <c r="P1669" s="7" t="str">
        <f t="shared" si="3180"/>
        <v/>
      </c>
      <c r="Q1669" s="7">
        <f t="shared" si="3181"/>
        <v>0</v>
      </c>
    </row>
    <row r="1670" spans="1:26" x14ac:dyDescent="0.25">
      <c r="A1670" t="s">
        <v>44</v>
      </c>
      <c r="B1670" t="s">
        <v>23</v>
      </c>
      <c r="C1670" t="s">
        <v>460</v>
      </c>
      <c r="D1670" t="s">
        <v>25</v>
      </c>
      <c r="E1670" t="s">
        <v>39</v>
      </c>
      <c r="F1670" t="s">
        <v>520</v>
      </c>
      <c r="G1670" t="str">
        <f t="shared" si="3165"/>
        <v>DL2022052</v>
      </c>
      <c r="H1670" t="str">
        <f t="shared" si="3166"/>
        <v>10</v>
      </c>
      <c r="I1670" t="str">
        <f t="shared" si="3167"/>
        <v>caraur</v>
      </c>
      <c r="J1670" t="str">
        <f t="shared" si="3168"/>
        <v>PK</v>
      </c>
      <c r="K1670" t="str">
        <f t="shared" si="3169"/>
        <v>PK</v>
      </c>
      <c r="L1670" t="str">
        <f t="shared" si="3170"/>
        <v>true</v>
      </c>
      <c r="N1670" s="7">
        <f t="shared" si="3178"/>
        <v>0</v>
      </c>
      <c r="O1670" s="7">
        <f t="shared" si="3179"/>
        <v>0</v>
      </c>
      <c r="P1670" s="7" t="str">
        <f t="shared" si="3180"/>
        <v/>
      </c>
      <c r="Q1670" s="7" t="str">
        <f t="shared" si="3181"/>
        <v/>
      </c>
      <c r="R1670" t="str">
        <f t="shared" ref="R1670" si="3182">IF(AND(O1670&gt;0,P1671=0),"Valid","Invalid")</f>
        <v>Invalid</v>
      </c>
      <c r="S1670" t="str">
        <f t="shared" ref="S1670" si="3183">IF(OR(Q1672&gt;0,Q1673&gt;0),"Present","Absent")</f>
        <v>Absent</v>
      </c>
      <c r="T1670" t="str">
        <f t="shared" ref="T1670" si="3184">IF(OR(Q1672&lt;41,Q1673&lt;41),"Ct&lt;41",IF(OR(Q1672&gt;41,Q1673&gt;41),"Ct&gt;41","No Ct"))</f>
        <v>Ct&lt;41</v>
      </c>
      <c r="V1670" t="str">
        <f t="shared" ref="V1670" si="3185">G1670&amp;"_"&amp;I1670&amp;"_"&amp;R1670&amp;"_"&amp;S1670&amp;"_"&amp;T1670</f>
        <v>DL2022052_caraur_Invalid_Absent_Ct&lt;41</v>
      </c>
      <c r="X1670">
        <f t="shared" ref="X1670" si="3186">O1670</f>
        <v>0</v>
      </c>
      <c r="Y1670">
        <f t="shared" ref="Y1670" si="3187">P1671</f>
        <v>0</v>
      </c>
      <c r="Z1670">
        <f t="shared" ref="Z1670" si="3188">Q1672+Q1673</f>
        <v>0</v>
      </c>
    </row>
    <row r="1671" spans="1:26" x14ac:dyDescent="0.25">
      <c r="A1671" t="s">
        <v>69</v>
      </c>
      <c r="B1671" t="s">
        <v>51</v>
      </c>
      <c r="C1671" t="s">
        <v>470</v>
      </c>
      <c r="D1671" t="s">
        <v>25</v>
      </c>
      <c r="E1671" t="s">
        <v>39</v>
      </c>
      <c r="F1671" t="s">
        <v>520</v>
      </c>
      <c r="G1671" t="str">
        <f t="shared" si="3165"/>
        <v>DL2022052</v>
      </c>
      <c r="H1671" t="str">
        <f t="shared" si="3166"/>
        <v>10</v>
      </c>
      <c r="I1671" t="str">
        <f t="shared" si="3167"/>
        <v>caraur</v>
      </c>
      <c r="J1671" t="str">
        <f t="shared" si="3168"/>
        <v>NK</v>
      </c>
      <c r="K1671" t="str">
        <f t="shared" si="3169"/>
        <v>NK</v>
      </c>
      <c r="L1671" t="str">
        <f t="shared" si="3170"/>
        <v>true</v>
      </c>
      <c r="N1671" s="7">
        <f t="shared" si="3178"/>
        <v>0</v>
      </c>
      <c r="O1671" s="7" t="str">
        <f t="shared" si="3179"/>
        <v/>
      </c>
      <c r="P1671" s="7">
        <f t="shared" si="3180"/>
        <v>0</v>
      </c>
      <c r="Q1671" s="7" t="str">
        <f t="shared" si="3181"/>
        <v/>
      </c>
    </row>
    <row r="1672" spans="1:26" x14ac:dyDescent="0.25">
      <c r="A1672" t="s">
        <v>94</v>
      </c>
      <c r="B1672" t="s">
        <v>76</v>
      </c>
      <c r="C1672" t="s">
        <v>480</v>
      </c>
      <c r="D1672" t="s">
        <v>25</v>
      </c>
      <c r="E1672" t="s">
        <v>39</v>
      </c>
      <c r="F1672" t="s">
        <v>520</v>
      </c>
      <c r="G1672" t="str">
        <f t="shared" si="3165"/>
        <v>DL2022052</v>
      </c>
      <c r="H1672" t="str">
        <f t="shared" si="3166"/>
        <v>10</v>
      </c>
      <c r="I1672" t="str">
        <f t="shared" si="3167"/>
        <v>caraur</v>
      </c>
      <c r="J1672" t="str">
        <f t="shared" si="3168"/>
        <v>EP</v>
      </c>
      <c r="K1672" t="str">
        <f t="shared" si="3169"/>
        <v>EP</v>
      </c>
      <c r="L1672" t="str">
        <f t="shared" si="3170"/>
        <v>true</v>
      </c>
      <c r="N1672" s="7">
        <f t="shared" si="3178"/>
        <v>0</v>
      </c>
      <c r="O1672" s="7" t="str">
        <f t="shared" si="3179"/>
        <v/>
      </c>
      <c r="P1672" s="7" t="str">
        <f t="shared" si="3180"/>
        <v/>
      </c>
      <c r="Q1672" s="7">
        <f t="shared" si="3181"/>
        <v>0</v>
      </c>
    </row>
    <row r="1673" spans="1:26" x14ac:dyDescent="0.25">
      <c r="A1673" t="s">
        <v>109</v>
      </c>
      <c r="B1673" t="s">
        <v>76</v>
      </c>
      <c r="C1673" t="s">
        <v>480</v>
      </c>
      <c r="D1673" t="s">
        <v>25</v>
      </c>
      <c r="E1673" t="s">
        <v>39</v>
      </c>
      <c r="F1673" t="s">
        <v>520</v>
      </c>
      <c r="G1673" t="str">
        <f t="shared" si="3165"/>
        <v>DL2022052</v>
      </c>
      <c r="H1673" t="str">
        <f t="shared" si="3166"/>
        <v>10</v>
      </c>
      <c r="I1673" t="str">
        <f t="shared" si="3167"/>
        <v>caraur</v>
      </c>
      <c r="J1673" t="str">
        <f t="shared" si="3168"/>
        <v>EP</v>
      </c>
      <c r="K1673" t="str">
        <f t="shared" si="3169"/>
        <v>EP</v>
      </c>
      <c r="L1673" t="str">
        <f t="shared" si="3170"/>
        <v>true</v>
      </c>
      <c r="N1673" s="7">
        <f t="shared" si="3178"/>
        <v>0</v>
      </c>
      <c r="O1673" s="7" t="str">
        <f t="shared" si="3179"/>
        <v/>
      </c>
      <c r="P1673" s="7" t="str">
        <f t="shared" si="3180"/>
        <v/>
      </c>
      <c r="Q1673" s="7">
        <f t="shared" si="3181"/>
        <v>0</v>
      </c>
    </row>
    <row r="1674" spans="1:26" x14ac:dyDescent="0.25">
      <c r="A1674" t="s">
        <v>46</v>
      </c>
      <c r="B1674" t="s">
        <v>23</v>
      </c>
      <c r="C1674" t="s">
        <v>461</v>
      </c>
      <c r="D1674" t="s">
        <v>25</v>
      </c>
      <c r="E1674">
        <v>28.88</v>
      </c>
      <c r="F1674" t="s">
        <v>520</v>
      </c>
      <c r="G1674" t="str">
        <f t="shared" si="3165"/>
        <v>DL2022052</v>
      </c>
      <c r="H1674" t="str">
        <f t="shared" si="3166"/>
        <v>11</v>
      </c>
      <c r="I1674" t="str">
        <f t="shared" si="3167"/>
        <v>angang</v>
      </c>
      <c r="J1674" t="str">
        <f t="shared" si="3168"/>
        <v>PK</v>
      </c>
      <c r="K1674" t="str">
        <f t="shared" si="3169"/>
        <v>PK</v>
      </c>
      <c r="L1674" t="str">
        <f t="shared" si="3170"/>
        <v>true</v>
      </c>
      <c r="N1674" s="7">
        <f t="shared" si="3178"/>
        <v>28.88</v>
      </c>
      <c r="O1674" s="7">
        <f t="shared" si="3179"/>
        <v>28.88</v>
      </c>
      <c r="P1674" s="7" t="str">
        <f t="shared" si="3180"/>
        <v/>
      </c>
      <c r="Q1674" s="7" t="str">
        <f t="shared" si="3181"/>
        <v/>
      </c>
      <c r="R1674" t="str">
        <f t="shared" ref="R1674" si="3189">IF(AND(O1674&gt;0,P1675=0),"Valid","Invalid")</f>
        <v>Valid</v>
      </c>
      <c r="S1674" t="str">
        <f t="shared" ref="S1674" si="3190">IF(OR(Q1676&gt;0,Q1677&gt;0),"Present","Absent")</f>
        <v>Present</v>
      </c>
      <c r="T1674" t="str">
        <f t="shared" ref="T1674" si="3191">IF(OR(Q1676&lt;41,Q1677&lt;41),"Ct&lt;41",IF(OR(Q1676&gt;41,Q1677&gt;41),"Ct&gt;41","No Ct"))</f>
        <v>Ct&lt;41</v>
      </c>
      <c r="V1674" t="str">
        <f t="shared" ref="V1674" si="3192">G1674&amp;"_"&amp;I1674&amp;"_"&amp;R1674&amp;"_"&amp;S1674&amp;"_"&amp;T1674</f>
        <v>DL2022052_angang_Valid_Present_Ct&lt;41</v>
      </c>
      <c r="X1674">
        <f t="shared" ref="X1674" si="3193">O1674</f>
        <v>28.88</v>
      </c>
      <c r="Y1674">
        <f t="shared" ref="Y1674" si="3194">P1675</f>
        <v>0</v>
      </c>
      <c r="Z1674">
        <f t="shared" ref="Z1674" si="3195">Q1676+Q1677</f>
        <v>41.69</v>
      </c>
    </row>
    <row r="1675" spans="1:26" x14ac:dyDescent="0.25">
      <c r="A1675" t="s">
        <v>110</v>
      </c>
      <c r="B1675" t="s">
        <v>51</v>
      </c>
      <c r="C1675" t="s">
        <v>481</v>
      </c>
      <c r="D1675" t="s">
        <v>25</v>
      </c>
      <c r="E1675" t="s">
        <v>39</v>
      </c>
      <c r="F1675" t="s">
        <v>520</v>
      </c>
      <c r="G1675" t="str">
        <f t="shared" si="3165"/>
        <v>DL2022052</v>
      </c>
      <c r="H1675" t="str">
        <f t="shared" si="3166"/>
        <v>11</v>
      </c>
      <c r="I1675" t="str">
        <f t="shared" si="3167"/>
        <v>angang</v>
      </c>
      <c r="J1675" t="str">
        <f t="shared" si="3168"/>
        <v>EP</v>
      </c>
      <c r="K1675" t="str">
        <f t="shared" si="3169"/>
        <v>NK</v>
      </c>
      <c r="L1675" t="str">
        <f t="shared" si="3170"/>
        <v>false</v>
      </c>
      <c r="N1675" s="7">
        <f t="shared" si="3178"/>
        <v>0</v>
      </c>
      <c r="O1675" s="7" t="str">
        <f t="shared" si="3179"/>
        <v/>
      </c>
      <c r="P1675" s="7">
        <f t="shared" si="3180"/>
        <v>0</v>
      </c>
      <c r="Q1675" s="7" t="str">
        <f t="shared" si="3181"/>
        <v/>
      </c>
    </row>
    <row r="1676" spans="1:26" x14ac:dyDescent="0.25">
      <c r="A1676" t="s">
        <v>71</v>
      </c>
      <c r="B1676" t="s">
        <v>76</v>
      </c>
      <c r="C1676" t="s">
        <v>471</v>
      </c>
      <c r="D1676" t="s">
        <v>25</v>
      </c>
      <c r="E1676">
        <v>41.69</v>
      </c>
      <c r="F1676" t="s">
        <v>520</v>
      </c>
      <c r="G1676" t="str">
        <f t="shared" si="3165"/>
        <v>DL2022052</v>
      </c>
      <c r="H1676" t="str">
        <f t="shared" si="3166"/>
        <v>11</v>
      </c>
      <c r="I1676" t="str">
        <f t="shared" si="3167"/>
        <v>angang</v>
      </c>
      <c r="J1676" t="str">
        <f t="shared" si="3168"/>
        <v>NK</v>
      </c>
      <c r="K1676" t="str">
        <f t="shared" si="3169"/>
        <v>EP</v>
      </c>
      <c r="L1676" t="str">
        <f t="shared" si="3170"/>
        <v>false</v>
      </c>
      <c r="N1676" s="7">
        <f t="shared" si="3178"/>
        <v>41.69</v>
      </c>
      <c r="O1676" s="7" t="str">
        <f t="shared" si="3179"/>
        <v/>
      </c>
      <c r="P1676" s="7" t="str">
        <f t="shared" si="3180"/>
        <v/>
      </c>
      <c r="Q1676" s="7">
        <f t="shared" si="3181"/>
        <v>41.69</v>
      </c>
    </row>
    <row r="1677" spans="1:26" x14ac:dyDescent="0.25">
      <c r="A1677" t="s">
        <v>96</v>
      </c>
      <c r="B1677" t="s">
        <v>76</v>
      </c>
      <c r="C1677" t="s">
        <v>481</v>
      </c>
      <c r="D1677" t="s">
        <v>25</v>
      </c>
      <c r="E1677" t="s">
        <v>39</v>
      </c>
      <c r="F1677" t="s">
        <v>520</v>
      </c>
      <c r="G1677" t="str">
        <f t="shared" si="3165"/>
        <v>DL2022052</v>
      </c>
      <c r="H1677" t="str">
        <f t="shared" si="3166"/>
        <v>11</v>
      </c>
      <c r="I1677" t="str">
        <f t="shared" si="3167"/>
        <v>angang</v>
      </c>
      <c r="J1677" t="str">
        <f t="shared" si="3168"/>
        <v>EP</v>
      </c>
      <c r="K1677" t="str">
        <f t="shared" si="3169"/>
        <v>EP</v>
      </c>
      <c r="L1677" t="str">
        <f t="shared" si="3170"/>
        <v>true</v>
      </c>
      <c r="N1677" s="7">
        <f t="shared" si="3178"/>
        <v>0</v>
      </c>
      <c r="O1677" s="7" t="str">
        <f t="shared" si="3179"/>
        <v/>
      </c>
      <c r="P1677" s="7" t="str">
        <f t="shared" si="3180"/>
        <v/>
      </c>
      <c r="Q1677" s="7">
        <f t="shared" si="3181"/>
        <v>0</v>
      </c>
    </row>
    <row r="1678" spans="1:26" x14ac:dyDescent="0.25">
      <c r="A1678" t="s">
        <v>48</v>
      </c>
      <c r="B1678" t="s">
        <v>23</v>
      </c>
      <c r="C1678" t="s">
        <v>462</v>
      </c>
      <c r="D1678" t="s">
        <v>25</v>
      </c>
      <c r="E1678">
        <v>28.7</v>
      </c>
      <c r="F1678" t="s">
        <v>520</v>
      </c>
      <c r="G1678" t="str">
        <f t="shared" si="3165"/>
        <v>DL2022052</v>
      </c>
      <c r="H1678" t="str">
        <f t="shared" si="3166"/>
        <v>12</v>
      </c>
      <c r="I1678" t="str">
        <f t="shared" si="3167"/>
        <v>angang</v>
      </c>
      <c r="J1678" t="str">
        <f t="shared" si="3168"/>
        <v>PK</v>
      </c>
      <c r="K1678" t="str">
        <f t="shared" si="3169"/>
        <v>PK</v>
      </c>
      <c r="L1678" t="str">
        <f t="shared" si="3170"/>
        <v>true</v>
      </c>
      <c r="N1678" s="7">
        <f t="shared" si="3178"/>
        <v>28.7</v>
      </c>
      <c r="O1678" s="7">
        <f t="shared" si="3179"/>
        <v>28.7</v>
      </c>
      <c r="P1678" s="7" t="str">
        <f t="shared" si="3180"/>
        <v/>
      </c>
      <c r="Q1678" s="7" t="str">
        <f t="shared" si="3181"/>
        <v/>
      </c>
      <c r="R1678" t="str">
        <f t="shared" ref="R1678" si="3196">IF(AND(O1678&gt;0,P1679=0),"Valid","Invalid")</f>
        <v>Valid</v>
      </c>
      <c r="S1678" t="str">
        <f t="shared" ref="S1678" si="3197">IF(OR(Q1680&gt;0,Q1681&gt;0),"Present","Absent")</f>
        <v>Absent</v>
      </c>
      <c r="T1678" t="str">
        <f t="shared" ref="T1678" si="3198">IF(OR(Q1680&lt;41,Q1681&lt;41),"Ct&lt;41",IF(OR(Q1680&gt;41,Q1681&gt;41),"Ct&gt;41","No Ct"))</f>
        <v>Ct&lt;41</v>
      </c>
      <c r="V1678" t="str">
        <f t="shared" ref="V1678" si="3199">G1678&amp;"_"&amp;I1678&amp;"_"&amp;R1678&amp;"_"&amp;S1678&amp;"_"&amp;T1678</f>
        <v>DL2022052_angang_Valid_Absent_Ct&lt;41</v>
      </c>
      <c r="X1678">
        <f t="shared" ref="X1678" si="3200">O1678</f>
        <v>28.7</v>
      </c>
      <c r="Y1678">
        <f t="shared" ref="Y1678" si="3201">P1679</f>
        <v>0</v>
      </c>
      <c r="Z1678">
        <f t="shared" ref="Z1678" si="3202">Q1680+Q1681</f>
        <v>0</v>
      </c>
    </row>
    <row r="1679" spans="1:26" x14ac:dyDescent="0.25">
      <c r="A1679" t="s">
        <v>73</v>
      </c>
      <c r="B1679" t="s">
        <v>51</v>
      </c>
      <c r="C1679" t="s">
        <v>472</v>
      </c>
      <c r="D1679" t="s">
        <v>25</v>
      </c>
      <c r="E1679" t="s">
        <v>39</v>
      </c>
      <c r="F1679" t="s">
        <v>520</v>
      </c>
      <c r="G1679" t="str">
        <f t="shared" si="3165"/>
        <v>DL2022052</v>
      </c>
      <c r="H1679" t="str">
        <f t="shared" si="3166"/>
        <v>12</v>
      </c>
      <c r="I1679" t="str">
        <f t="shared" si="3167"/>
        <v>angang</v>
      </c>
      <c r="J1679" t="str">
        <f t="shared" si="3168"/>
        <v>NK</v>
      </c>
      <c r="K1679" t="str">
        <f t="shared" si="3169"/>
        <v>NK</v>
      </c>
      <c r="L1679" t="str">
        <f t="shared" si="3170"/>
        <v>true</v>
      </c>
      <c r="N1679" s="7">
        <f t="shared" si="3178"/>
        <v>0</v>
      </c>
      <c r="O1679" s="7" t="str">
        <f t="shared" si="3179"/>
        <v/>
      </c>
      <c r="P1679" s="7">
        <f t="shared" si="3180"/>
        <v>0</v>
      </c>
      <c r="Q1679" s="7" t="str">
        <f t="shared" si="3181"/>
        <v/>
      </c>
    </row>
    <row r="1680" spans="1:26" x14ac:dyDescent="0.25">
      <c r="A1680" t="s">
        <v>98</v>
      </c>
      <c r="B1680" t="s">
        <v>76</v>
      </c>
      <c r="C1680" t="s">
        <v>482</v>
      </c>
      <c r="D1680" t="s">
        <v>25</v>
      </c>
      <c r="E1680" t="s">
        <v>39</v>
      </c>
      <c r="F1680" t="s">
        <v>520</v>
      </c>
      <c r="G1680" t="str">
        <f t="shared" si="3165"/>
        <v>DL2022052</v>
      </c>
      <c r="H1680" t="str">
        <f t="shared" si="3166"/>
        <v>12</v>
      </c>
      <c r="I1680" t="str">
        <f t="shared" si="3167"/>
        <v>angang</v>
      </c>
      <c r="J1680" t="str">
        <f t="shared" si="3168"/>
        <v>EP</v>
      </c>
      <c r="K1680" t="str">
        <f t="shared" si="3169"/>
        <v>EP</v>
      </c>
      <c r="L1680" t="str">
        <f t="shared" si="3170"/>
        <v>true</v>
      </c>
      <c r="N1680" s="7">
        <f t="shared" si="3178"/>
        <v>0</v>
      </c>
      <c r="O1680" s="7" t="str">
        <f t="shared" si="3179"/>
        <v/>
      </c>
      <c r="P1680" s="7" t="str">
        <f t="shared" si="3180"/>
        <v/>
      </c>
      <c r="Q1680" s="7">
        <f t="shared" si="3181"/>
        <v>0</v>
      </c>
    </row>
    <row r="1681" spans="1:26" x14ac:dyDescent="0.25">
      <c r="A1681" t="s">
        <v>111</v>
      </c>
      <c r="B1681" t="s">
        <v>76</v>
      </c>
      <c r="C1681" t="s">
        <v>482</v>
      </c>
      <c r="D1681" t="s">
        <v>25</v>
      </c>
      <c r="E1681" t="s">
        <v>39</v>
      </c>
      <c r="F1681" t="s">
        <v>520</v>
      </c>
      <c r="G1681" t="str">
        <f t="shared" si="3165"/>
        <v>DL2022052</v>
      </c>
      <c r="H1681" t="str">
        <f t="shared" si="3166"/>
        <v>12</v>
      </c>
      <c r="I1681" t="str">
        <f t="shared" si="3167"/>
        <v>angang</v>
      </c>
      <c r="J1681" t="str">
        <f t="shared" si="3168"/>
        <v>EP</v>
      </c>
      <c r="K1681" t="str">
        <f t="shared" si="3169"/>
        <v>EP</v>
      </c>
      <c r="L1681" t="str">
        <f t="shared" si="3170"/>
        <v>true</v>
      </c>
      <c r="N1681" s="7">
        <f t="shared" si="3178"/>
        <v>0</v>
      </c>
      <c r="O1681" s="7" t="str">
        <f t="shared" si="3179"/>
        <v/>
      </c>
      <c r="P1681" s="7" t="str">
        <f t="shared" si="3180"/>
        <v/>
      </c>
      <c r="Q1681" s="7">
        <f t="shared" si="3181"/>
        <v>0</v>
      </c>
    </row>
    <row r="1682" spans="1:26" x14ac:dyDescent="0.25">
      <c r="A1682" t="s">
        <v>172</v>
      </c>
      <c r="B1682" t="s">
        <v>23</v>
      </c>
      <c r="C1682" t="s">
        <v>507</v>
      </c>
      <c r="D1682" t="s">
        <v>25</v>
      </c>
      <c r="E1682">
        <v>33.880000000000003</v>
      </c>
      <c r="F1682" t="s">
        <v>520</v>
      </c>
      <c r="G1682" t="str">
        <f t="shared" si="3165"/>
        <v>DL2022052</v>
      </c>
      <c r="H1682" t="str">
        <f t="shared" si="3166"/>
        <v>13</v>
      </c>
      <c r="I1682" t="str">
        <f t="shared" si="3167"/>
        <v>astast</v>
      </c>
      <c r="J1682" t="str">
        <f t="shared" si="3168"/>
        <v>PK</v>
      </c>
      <c r="K1682" t="str">
        <f t="shared" si="3169"/>
        <v>PK</v>
      </c>
      <c r="L1682" t="str">
        <f t="shared" si="3170"/>
        <v>true</v>
      </c>
      <c r="N1682" s="7">
        <f t="shared" si="3178"/>
        <v>33.880000000000003</v>
      </c>
      <c r="O1682" s="7">
        <f t="shared" si="3179"/>
        <v>33.880000000000003</v>
      </c>
      <c r="P1682" s="7" t="str">
        <f t="shared" si="3180"/>
        <v/>
      </c>
      <c r="Q1682" s="7" t="str">
        <f t="shared" si="3181"/>
        <v/>
      </c>
      <c r="R1682" t="str">
        <f t="shared" ref="R1682" si="3203">IF(AND(O1682&gt;0,P1683=0),"Valid","Invalid")</f>
        <v>Valid</v>
      </c>
      <c r="S1682" t="str">
        <f t="shared" ref="S1682" si="3204">IF(OR(Q1684&gt;0,Q1685&gt;0),"Present","Absent")</f>
        <v>Absent</v>
      </c>
      <c r="T1682" t="str">
        <f t="shared" ref="T1682" si="3205">IF(OR(Q1684&lt;41,Q1685&lt;41),"Ct&lt;41",IF(OR(Q1684&gt;41,Q1685&gt;41),"Ct&gt;41","No Ct"))</f>
        <v>Ct&lt;41</v>
      </c>
      <c r="V1682" t="str">
        <f t="shared" ref="V1682" si="3206">G1682&amp;"_"&amp;I1682&amp;"_"&amp;R1682&amp;"_"&amp;S1682&amp;"_"&amp;T1682</f>
        <v>DL2022052_astast_Valid_Absent_Ct&lt;41</v>
      </c>
      <c r="X1682">
        <f t="shared" ref="X1682" si="3207">O1682</f>
        <v>33.880000000000003</v>
      </c>
      <c r="Y1682">
        <f t="shared" ref="Y1682" si="3208">P1683</f>
        <v>0</v>
      </c>
      <c r="Z1682">
        <f t="shared" ref="Z1682" si="3209">Q1684+Q1685</f>
        <v>0</v>
      </c>
    </row>
    <row r="1683" spans="1:26" x14ac:dyDescent="0.25">
      <c r="A1683" t="s">
        <v>148</v>
      </c>
      <c r="B1683" t="s">
        <v>51</v>
      </c>
      <c r="C1683" t="s">
        <v>495</v>
      </c>
      <c r="D1683" t="s">
        <v>25</v>
      </c>
      <c r="E1683" t="s">
        <v>39</v>
      </c>
      <c r="F1683" t="s">
        <v>520</v>
      </c>
      <c r="G1683" t="str">
        <f t="shared" si="3165"/>
        <v>DL2022052</v>
      </c>
      <c r="H1683" t="str">
        <f t="shared" si="3166"/>
        <v>13</v>
      </c>
      <c r="I1683" t="str">
        <f t="shared" si="3167"/>
        <v>astast</v>
      </c>
      <c r="J1683" t="str">
        <f t="shared" si="3168"/>
        <v>NK</v>
      </c>
      <c r="K1683" t="str">
        <f t="shared" si="3169"/>
        <v>NK</v>
      </c>
      <c r="L1683" t="str">
        <f t="shared" si="3170"/>
        <v>true</v>
      </c>
      <c r="N1683" s="7">
        <f t="shared" si="3178"/>
        <v>0</v>
      </c>
      <c r="O1683" s="7" t="str">
        <f t="shared" si="3179"/>
        <v/>
      </c>
      <c r="P1683" s="7">
        <f t="shared" si="3180"/>
        <v>0</v>
      </c>
      <c r="Q1683" s="7" t="str">
        <f t="shared" si="3181"/>
        <v/>
      </c>
    </row>
    <row r="1684" spans="1:26" x14ac:dyDescent="0.25">
      <c r="A1684" t="s">
        <v>112</v>
      </c>
      <c r="B1684" t="s">
        <v>76</v>
      </c>
      <c r="C1684" t="s">
        <v>483</v>
      </c>
      <c r="D1684" t="s">
        <v>25</v>
      </c>
      <c r="E1684" t="s">
        <v>39</v>
      </c>
      <c r="F1684" t="s">
        <v>520</v>
      </c>
      <c r="G1684" t="str">
        <f t="shared" si="3165"/>
        <v>DL2022052</v>
      </c>
      <c r="H1684" t="str">
        <f t="shared" si="3166"/>
        <v>13</v>
      </c>
      <c r="I1684" t="str">
        <f t="shared" si="3167"/>
        <v>astast</v>
      </c>
      <c r="J1684" t="str">
        <f t="shared" si="3168"/>
        <v>EP</v>
      </c>
      <c r="K1684" t="str">
        <f t="shared" si="3169"/>
        <v>EP</v>
      </c>
      <c r="L1684" t="str">
        <f t="shared" si="3170"/>
        <v>true</v>
      </c>
      <c r="N1684" s="7">
        <f t="shared" si="3178"/>
        <v>0</v>
      </c>
      <c r="O1684" s="7" t="str">
        <f t="shared" si="3179"/>
        <v/>
      </c>
      <c r="P1684" s="7" t="str">
        <f t="shared" si="3180"/>
        <v/>
      </c>
      <c r="Q1684" s="7">
        <f t="shared" si="3181"/>
        <v>0</v>
      </c>
    </row>
    <row r="1685" spans="1:26" x14ac:dyDescent="0.25">
      <c r="A1685" t="s">
        <v>136</v>
      </c>
      <c r="B1685" t="s">
        <v>76</v>
      </c>
      <c r="C1685" t="s">
        <v>483</v>
      </c>
      <c r="D1685" t="s">
        <v>25</v>
      </c>
      <c r="E1685" t="s">
        <v>39</v>
      </c>
      <c r="F1685" t="s">
        <v>520</v>
      </c>
      <c r="G1685" t="str">
        <f t="shared" si="3165"/>
        <v>DL2022052</v>
      </c>
      <c r="H1685" t="str">
        <f t="shared" si="3166"/>
        <v>13</v>
      </c>
      <c r="I1685" t="str">
        <f t="shared" si="3167"/>
        <v>astast</v>
      </c>
      <c r="J1685" t="str">
        <f t="shared" si="3168"/>
        <v>EP</v>
      </c>
      <c r="K1685" t="str">
        <f t="shared" si="3169"/>
        <v>EP</v>
      </c>
      <c r="L1685" t="str">
        <f t="shared" si="3170"/>
        <v>true</v>
      </c>
      <c r="N1685" s="7">
        <f t="shared" si="3178"/>
        <v>0</v>
      </c>
      <c r="O1685" s="7" t="str">
        <f t="shared" si="3179"/>
        <v/>
      </c>
      <c r="P1685" s="7" t="str">
        <f t="shared" si="3180"/>
        <v/>
      </c>
      <c r="Q1685" s="7">
        <f t="shared" si="3181"/>
        <v>0</v>
      </c>
    </row>
    <row r="1686" spans="1:26" x14ac:dyDescent="0.25">
      <c r="A1686" t="s">
        <v>174</v>
      </c>
      <c r="B1686" t="s">
        <v>23</v>
      </c>
      <c r="C1686" t="s">
        <v>508</v>
      </c>
      <c r="D1686" t="s">
        <v>25</v>
      </c>
      <c r="E1686">
        <v>29.33</v>
      </c>
      <c r="F1686" t="s">
        <v>520</v>
      </c>
      <c r="G1686" t="str">
        <f t="shared" si="3165"/>
        <v>DL2022052</v>
      </c>
      <c r="H1686" t="str">
        <f t="shared" si="3166"/>
        <v>14</v>
      </c>
      <c r="I1686" t="str">
        <f t="shared" si="3167"/>
        <v>astast</v>
      </c>
      <c r="J1686" t="str">
        <f t="shared" si="3168"/>
        <v>PK</v>
      </c>
      <c r="K1686" t="str">
        <f t="shared" si="3169"/>
        <v>PK</v>
      </c>
      <c r="L1686" t="str">
        <f t="shared" si="3170"/>
        <v>true</v>
      </c>
      <c r="N1686" s="7">
        <f t="shared" si="3178"/>
        <v>29.33</v>
      </c>
      <c r="O1686" s="7">
        <f t="shared" si="3179"/>
        <v>29.33</v>
      </c>
      <c r="P1686" s="7" t="str">
        <f t="shared" si="3180"/>
        <v/>
      </c>
      <c r="Q1686" s="7" t="str">
        <f t="shared" si="3181"/>
        <v/>
      </c>
      <c r="R1686" t="str">
        <f t="shared" ref="R1686" si="3210">IF(AND(O1686&gt;0,P1687=0),"Valid","Invalid")</f>
        <v>Valid</v>
      </c>
      <c r="S1686" t="str">
        <f t="shared" ref="S1686" si="3211">IF(OR(Q1688&gt;0,Q1689&gt;0),"Present","Absent")</f>
        <v>Absent</v>
      </c>
      <c r="T1686" t="str">
        <f t="shared" ref="T1686" si="3212">IF(OR(Q1688&lt;41,Q1689&lt;41),"Ct&lt;41",IF(OR(Q1688&gt;41,Q1689&gt;41),"Ct&gt;41","No Ct"))</f>
        <v>Ct&lt;41</v>
      </c>
      <c r="V1686" t="str">
        <f t="shared" ref="V1686" si="3213">G1686&amp;"_"&amp;I1686&amp;"_"&amp;R1686&amp;"_"&amp;S1686&amp;"_"&amp;T1686</f>
        <v>DL2022052_astast_Valid_Absent_Ct&lt;41</v>
      </c>
      <c r="X1686">
        <f t="shared" ref="X1686" si="3214">O1686</f>
        <v>29.33</v>
      </c>
      <c r="Y1686">
        <f t="shared" ref="Y1686" si="3215">P1687</f>
        <v>0</v>
      </c>
      <c r="Z1686">
        <f t="shared" ref="Z1686" si="3216">Q1688+Q1689</f>
        <v>0</v>
      </c>
    </row>
    <row r="1687" spans="1:26" x14ac:dyDescent="0.25">
      <c r="A1687" t="s">
        <v>150</v>
      </c>
      <c r="B1687" t="s">
        <v>51</v>
      </c>
      <c r="C1687" t="s">
        <v>496</v>
      </c>
      <c r="D1687" t="s">
        <v>25</v>
      </c>
      <c r="E1687" t="s">
        <v>39</v>
      </c>
      <c r="F1687" t="s">
        <v>520</v>
      </c>
      <c r="G1687" t="str">
        <f t="shared" si="3165"/>
        <v>DL2022052</v>
      </c>
      <c r="H1687" t="str">
        <f t="shared" si="3166"/>
        <v>14</v>
      </c>
      <c r="I1687" t="str">
        <f t="shared" si="3167"/>
        <v>astast</v>
      </c>
      <c r="J1687" t="str">
        <f t="shared" si="3168"/>
        <v>NK</v>
      </c>
      <c r="K1687" t="str">
        <f t="shared" si="3169"/>
        <v>NK</v>
      </c>
      <c r="L1687" t="str">
        <f t="shared" si="3170"/>
        <v>true</v>
      </c>
      <c r="N1687" s="7">
        <f t="shared" si="3178"/>
        <v>0</v>
      </c>
      <c r="O1687" s="7" t="str">
        <f t="shared" si="3179"/>
        <v/>
      </c>
      <c r="P1687" s="7">
        <f t="shared" si="3180"/>
        <v>0</v>
      </c>
      <c r="Q1687" s="7" t="str">
        <f t="shared" si="3181"/>
        <v/>
      </c>
    </row>
    <row r="1688" spans="1:26" x14ac:dyDescent="0.25">
      <c r="A1688" t="s">
        <v>114</v>
      </c>
      <c r="B1688" t="s">
        <v>76</v>
      </c>
      <c r="C1688" t="s">
        <v>484</v>
      </c>
      <c r="D1688" t="s">
        <v>25</v>
      </c>
      <c r="E1688" t="s">
        <v>39</v>
      </c>
      <c r="F1688" t="s">
        <v>520</v>
      </c>
      <c r="G1688" t="str">
        <f t="shared" si="3165"/>
        <v>DL2022052</v>
      </c>
      <c r="H1688" t="str">
        <f t="shared" si="3166"/>
        <v>14</v>
      </c>
      <c r="I1688" t="str">
        <f t="shared" si="3167"/>
        <v>astast</v>
      </c>
      <c r="J1688" t="str">
        <f t="shared" si="3168"/>
        <v>EP</v>
      </c>
      <c r="K1688" t="str">
        <f t="shared" si="3169"/>
        <v>EP</v>
      </c>
      <c r="L1688" t="str">
        <f t="shared" si="3170"/>
        <v>true</v>
      </c>
      <c r="N1688" s="7">
        <f t="shared" si="3178"/>
        <v>0</v>
      </c>
      <c r="O1688" s="7" t="str">
        <f t="shared" si="3179"/>
        <v/>
      </c>
      <c r="P1688" s="7" t="str">
        <f t="shared" si="3180"/>
        <v/>
      </c>
      <c r="Q1688" s="7">
        <f t="shared" si="3181"/>
        <v>0</v>
      </c>
    </row>
    <row r="1689" spans="1:26" x14ac:dyDescent="0.25">
      <c r="A1689" t="s">
        <v>137</v>
      </c>
      <c r="B1689" t="s">
        <v>76</v>
      </c>
      <c r="C1689" t="s">
        <v>484</v>
      </c>
      <c r="D1689" t="s">
        <v>25</v>
      </c>
      <c r="E1689" t="s">
        <v>39</v>
      </c>
      <c r="F1689" t="s">
        <v>520</v>
      </c>
      <c r="G1689" t="str">
        <f t="shared" si="3165"/>
        <v>DL2022052</v>
      </c>
      <c r="H1689" t="str">
        <f t="shared" si="3166"/>
        <v>14</v>
      </c>
      <c r="I1689" t="str">
        <f t="shared" si="3167"/>
        <v>astast</v>
      </c>
      <c r="J1689" t="str">
        <f t="shared" si="3168"/>
        <v>EP</v>
      </c>
      <c r="K1689" t="str">
        <f t="shared" si="3169"/>
        <v>EP</v>
      </c>
      <c r="L1689" t="str">
        <f t="shared" si="3170"/>
        <v>true</v>
      </c>
      <c r="N1689" s="7">
        <f t="shared" si="3178"/>
        <v>0</v>
      </c>
      <c r="O1689" s="7" t="str">
        <f t="shared" si="3179"/>
        <v/>
      </c>
      <c r="P1689" s="7" t="str">
        <f t="shared" si="3180"/>
        <v/>
      </c>
      <c r="Q1689" s="7">
        <f t="shared" si="3181"/>
        <v>0</v>
      </c>
    </row>
    <row r="1690" spans="1:26" x14ac:dyDescent="0.25">
      <c r="A1690" t="s">
        <v>176</v>
      </c>
      <c r="B1690" t="s">
        <v>23</v>
      </c>
      <c r="C1690" t="s">
        <v>509</v>
      </c>
      <c r="D1690" t="s">
        <v>25</v>
      </c>
      <c r="E1690">
        <v>29.37</v>
      </c>
      <c r="F1690" t="s">
        <v>520</v>
      </c>
      <c r="G1690" t="str">
        <f t="shared" si="3165"/>
        <v>DL2022052</v>
      </c>
      <c r="H1690" t="str">
        <f t="shared" si="3166"/>
        <v>15</v>
      </c>
      <c r="I1690" t="str">
        <f t="shared" si="3167"/>
        <v>paclen</v>
      </c>
      <c r="J1690" t="str">
        <f t="shared" si="3168"/>
        <v>PK</v>
      </c>
      <c r="K1690" t="str">
        <f t="shared" si="3169"/>
        <v>PK</v>
      </c>
      <c r="L1690" t="str">
        <f t="shared" si="3170"/>
        <v>true</v>
      </c>
      <c r="N1690" s="7">
        <f t="shared" si="3178"/>
        <v>29.37</v>
      </c>
      <c r="O1690" s="7">
        <f t="shared" si="3179"/>
        <v>29.37</v>
      </c>
      <c r="P1690" s="7" t="str">
        <f t="shared" si="3180"/>
        <v/>
      </c>
      <c r="Q1690" s="7" t="str">
        <f t="shared" si="3181"/>
        <v/>
      </c>
      <c r="R1690" t="str">
        <f t="shared" ref="R1690" si="3217">IF(AND(O1690&gt;0,P1691=0),"Valid","Invalid")</f>
        <v>Valid</v>
      </c>
      <c r="S1690" t="str">
        <f t="shared" ref="S1690" si="3218">IF(OR(Q1692&gt;0,Q1693&gt;0),"Present","Absent")</f>
        <v>Absent</v>
      </c>
      <c r="T1690" t="str">
        <f t="shared" ref="T1690" si="3219">IF(OR(Q1692&lt;41,Q1693&lt;41),"Ct&lt;41",IF(OR(Q1692&gt;41,Q1693&gt;41),"Ct&gt;41","No Ct"))</f>
        <v>Ct&lt;41</v>
      </c>
      <c r="V1690" t="str">
        <f t="shared" ref="V1690" si="3220">G1690&amp;"_"&amp;I1690&amp;"_"&amp;R1690&amp;"_"&amp;S1690&amp;"_"&amp;T1690</f>
        <v>DL2022052_paclen_Valid_Absent_Ct&lt;41</v>
      </c>
      <c r="X1690">
        <f t="shared" ref="X1690" si="3221">O1690</f>
        <v>29.37</v>
      </c>
      <c r="Y1690">
        <f t="shared" ref="Y1690" si="3222">P1691</f>
        <v>0</v>
      </c>
      <c r="Z1690">
        <f t="shared" ref="Z1690" si="3223">Q1692+Q1693</f>
        <v>0</v>
      </c>
    </row>
    <row r="1691" spans="1:26" x14ac:dyDescent="0.25">
      <c r="A1691" t="s">
        <v>152</v>
      </c>
      <c r="B1691" t="s">
        <v>51</v>
      </c>
      <c r="C1691" t="s">
        <v>497</v>
      </c>
      <c r="D1691" t="s">
        <v>25</v>
      </c>
      <c r="E1691" t="s">
        <v>39</v>
      </c>
      <c r="F1691" t="s">
        <v>520</v>
      </c>
      <c r="G1691" t="str">
        <f t="shared" si="3165"/>
        <v>DL2022052</v>
      </c>
      <c r="H1691" t="str">
        <f t="shared" si="3166"/>
        <v>15</v>
      </c>
      <c r="I1691" t="str">
        <f t="shared" si="3167"/>
        <v>paclen</v>
      </c>
      <c r="J1691" t="str">
        <f t="shared" si="3168"/>
        <v>NK</v>
      </c>
      <c r="K1691" t="str">
        <f t="shared" si="3169"/>
        <v>NK</v>
      </c>
      <c r="L1691" t="str">
        <f t="shared" si="3170"/>
        <v>true</v>
      </c>
      <c r="N1691" s="7">
        <f t="shared" si="3178"/>
        <v>0</v>
      </c>
      <c r="O1691" s="7" t="str">
        <f t="shared" si="3179"/>
        <v/>
      </c>
      <c r="P1691" s="7">
        <f t="shared" si="3180"/>
        <v>0</v>
      </c>
      <c r="Q1691" s="7" t="str">
        <f t="shared" si="3181"/>
        <v/>
      </c>
    </row>
    <row r="1692" spans="1:26" x14ac:dyDescent="0.25">
      <c r="A1692" t="s">
        <v>116</v>
      </c>
      <c r="B1692" t="s">
        <v>76</v>
      </c>
      <c r="C1692" t="s">
        <v>485</v>
      </c>
      <c r="D1692" t="s">
        <v>25</v>
      </c>
      <c r="E1692" t="s">
        <v>39</v>
      </c>
      <c r="F1692" t="s">
        <v>520</v>
      </c>
      <c r="G1692" t="str">
        <f t="shared" si="3165"/>
        <v>DL2022052</v>
      </c>
      <c r="H1692" t="str">
        <f t="shared" si="3166"/>
        <v>15</v>
      </c>
      <c r="I1692" t="str">
        <f t="shared" si="3167"/>
        <v>paclen</v>
      </c>
      <c r="J1692" t="str">
        <f t="shared" si="3168"/>
        <v>EP</v>
      </c>
      <c r="K1692" t="str">
        <f t="shared" si="3169"/>
        <v>EP</v>
      </c>
      <c r="L1692" t="str">
        <f t="shared" si="3170"/>
        <v>true</v>
      </c>
      <c r="N1692" s="7">
        <f t="shared" si="3178"/>
        <v>0</v>
      </c>
      <c r="O1692" s="7" t="str">
        <f t="shared" si="3179"/>
        <v/>
      </c>
      <c r="P1692" s="7" t="str">
        <f t="shared" si="3180"/>
        <v/>
      </c>
      <c r="Q1692" s="7">
        <f t="shared" si="3181"/>
        <v>0</v>
      </c>
    </row>
    <row r="1693" spans="1:26" x14ac:dyDescent="0.25">
      <c r="A1693" t="s">
        <v>138</v>
      </c>
      <c r="B1693" t="s">
        <v>76</v>
      </c>
      <c r="C1693" t="s">
        <v>485</v>
      </c>
      <c r="D1693" t="s">
        <v>25</v>
      </c>
      <c r="E1693" t="s">
        <v>39</v>
      </c>
      <c r="F1693" t="s">
        <v>520</v>
      </c>
      <c r="G1693" t="str">
        <f t="shared" si="3165"/>
        <v>DL2022052</v>
      </c>
      <c r="H1693" t="str">
        <f t="shared" si="3166"/>
        <v>15</v>
      </c>
      <c r="I1693" t="str">
        <f t="shared" si="3167"/>
        <v>paclen</v>
      </c>
      <c r="J1693" t="str">
        <f t="shared" si="3168"/>
        <v>EP</v>
      </c>
      <c r="K1693" t="str">
        <f t="shared" si="3169"/>
        <v>EP</v>
      </c>
      <c r="L1693" t="str">
        <f t="shared" si="3170"/>
        <v>true</v>
      </c>
      <c r="N1693" s="7">
        <f t="shared" si="3178"/>
        <v>0</v>
      </c>
      <c r="O1693" s="7" t="str">
        <f t="shared" si="3179"/>
        <v/>
      </c>
      <c r="P1693" s="7" t="str">
        <f t="shared" si="3180"/>
        <v/>
      </c>
      <c r="Q1693" s="7">
        <f t="shared" si="3181"/>
        <v>0</v>
      </c>
    </row>
    <row r="1694" spans="1:26" x14ac:dyDescent="0.25">
      <c r="A1694" t="s">
        <v>178</v>
      </c>
      <c r="B1694" t="s">
        <v>23</v>
      </c>
      <c r="C1694" t="s">
        <v>510</v>
      </c>
      <c r="D1694" t="s">
        <v>25</v>
      </c>
      <c r="E1694">
        <v>28.87</v>
      </c>
      <c r="F1694" t="s">
        <v>520</v>
      </c>
      <c r="G1694" t="str">
        <f t="shared" si="3165"/>
        <v>DL2022052</v>
      </c>
      <c r="H1694" t="str">
        <f t="shared" si="3166"/>
        <v>16</v>
      </c>
      <c r="I1694" t="str">
        <f t="shared" si="3167"/>
        <v>paclen</v>
      </c>
      <c r="J1694" t="str">
        <f t="shared" si="3168"/>
        <v>PK</v>
      </c>
      <c r="K1694" t="str">
        <f t="shared" si="3169"/>
        <v>PK</v>
      </c>
      <c r="L1694" t="str">
        <f t="shared" si="3170"/>
        <v>true</v>
      </c>
      <c r="N1694" s="7">
        <f t="shared" si="3178"/>
        <v>28.87</v>
      </c>
      <c r="O1694" s="7">
        <f t="shared" si="3179"/>
        <v>28.87</v>
      </c>
      <c r="P1694" s="7" t="str">
        <f t="shared" si="3180"/>
        <v/>
      </c>
      <c r="Q1694" s="7" t="str">
        <f t="shared" si="3181"/>
        <v/>
      </c>
      <c r="R1694" t="str">
        <f t="shared" ref="R1694" si="3224">IF(AND(O1694&gt;0,P1695=0),"Valid","Invalid")</f>
        <v>Valid</v>
      </c>
      <c r="S1694" t="str">
        <f t="shared" ref="S1694" si="3225">IF(OR(Q1696&gt;0,Q1697&gt;0),"Present","Absent")</f>
        <v>Absent</v>
      </c>
      <c r="T1694" t="str">
        <f t="shared" ref="T1694" si="3226">IF(OR(Q1696&lt;41,Q1697&lt;41),"Ct&lt;41",IF(OR(Q1696&gt;41,Q1697&gt;41),"Ct&gt;41","No Ct"))</f>
        <v>Ct&lt;41</v>
      </c>
      <c r="V1694" t="str">
        <f t="shared" ref="V1694" si="3227">G1694&amp;"_"&amp;I1694&amp;"_"&amp;R1694&amp;"_"&amp;S1694&amp;"_"&amp;T1694</f>
        <v>DL2022052_paclen_Valid_Absent_Ct&lt;41</v>
      </c>
      <c r="X1694">
        <f t="shared" ref="X1694" si="3228">O1694</f>
        <v>28.87</v>
      </c>
      <c r="Y1694">
        <f t="shared" ref="Y1694" si="3229">P1695</f>
        <v>0</v>
      </c>
      <c r="Z1694">
        <f t="shared" ref="Z1694" si="3230">Q1696+Q1697</f>
        <v>0</v>
      </c>
    </row>
    <row r="1695" spans="1:26" x14ac:dyDescent="0.25">
      <c r="A1695" t="s">
        <v>154</v>
      </c>
      <c r="B1695" t="s">
        <v>51</v>
      </c>
      <c r="C1695" t="s">
        <v>498</v>
      </c>
      <c r="D1695" t="s">
        <v>25</v>
      </c>
      <c r="E1695" t="s">
        <v>39</v>
      </c>
      <c r="F1695" t="s">
        <v>520</v>
      </c>
      <c r="G1695" t="str">
        <f t="shared" si="3165"/>
        <v>DL2022052</v>
      </c>
      <c r="H1695" t="str">
        <f t="shared" si="3166"/>
        <v>16</v>
      </c>
      <c r="I1695" t="str">
        <f t="shared" si="3167"/>
        <v>paclen</v>
      </c>
      <c r="J1695" t="str">
        <f t="shared" si="3168"/>
        <v>NK</v>
      </c>
      <c r="K1695" t="str">
        <f t="shared" si="3169"/>
        <v>NK</v>
      </c>
      <c r="L1695" t="str">
        <f t="shared" si="3170"/>
        <v>true</v>
      </c>
      <c r="N1695" s="7">
        <f t="shared" si="3178"/>
        <v>0</v>
      </c>
      <c r="O1695" s="7" t="str">
        <f t="shared" si="3179"/>
        <v/>
      </c>
      <c r="P1695" s="7">
        <f t="shared" si="3180"/>
        <v>0</v>
      </c>
      <c r="Q1695" s="7" t="str">
        <f t="shared" si="3181"/>
        <v/>
      </c>
    </row>
    <row r="1696" spans="1:26" x14ac:dyDescent="0.25">
      <c r="A1696" t="s">
        <v>118</v>
      </c>
      <c r="B1696" t="s">
        <v>76</v>
      </c>
      <c r="C1696" t="s">
        <v>486</v>
      </c>
      <c r="D1696" t="s">
        <v>25</v>
      </c>
      <c r="E1696" t="s">
        <v>39</v>
      </c>
      <c r="F1696" t="s">
        <v>520</v>
      </c>
      <c r="G1696" t="str">
        <f t="shared" si="3165"/>
        <v>DL2022052</v>
      </c>
      <c r="H1696" t="str">
        <f t="shared" si="3166"/>
        <v>16</v>
      </c>
      <c r="I1696" t="str">
        <f t="shared" si="3167"/>
        <v>paclen</v>
      </c>
      <c r="J1696" t="str">
        <f t="shared" si="3168"/>
        <v>EP</v>
      </c>
      <c r="K1696" t="str">
        <f t="shared" si="3169"/>
        <v>EP</v>
      </c>
      <c r="L1696" t="str">
        <f t="shared" si="3170"/>
        <v>true</v>
      </c>
      <c r="N1696" s="7">
        <f t="shared" si="3178"/>
        <v>0</v>
      </c>
      <c r="O1696" s="7" t="str">
        <f t="shared" si="3179"/>
        <v/>
      </c>
      <c r="P1696" s="7" t="str">
        <f t="shared" si="3180"/>
        <v/>
      </c>
      <c r="Q1696" s="7">
        <f t="shared" si="3181"/>
        <v>0</v>
      </c>
    </row>
    <row r="1697" spans="1:26" x14ac:dyDescent="0.25">
      <c r="A1697" t="s">
        <v>139</v>
      </c>
      <c r="B1697" t="s">
        <v>76</v>
      </c>
      <c r="C1697" t="s">
        <v>486</v>
      </c>
      <c r="D1697" t="s">
        <v>25</v>
      </c>
      <c r="E1697" t="s">
        <v>39</v>
      </c>
      <c r="F1697" t="s">
        <v>520</v>
      </c>
      <c r="G1697" t="str">
        <f t="shared" si="3165"/>
        <v>DL2022052</v>
      </c>
      <c r="H1697" t="str">
        <f t="shared" si="3166"/>
        <v>16</v>
      </c>
      <c r="I1697" t="str">
        <f t="shared" si="3167"/>
        <v>paclen</v>
      </c>
      <c r="J1697" t="str">
        <f t="shared" si="3168"/>
        <v>EP</v>
      </c>
      <c r="K1697" t="str">
        <f t="shared" si="3169"/>
        <v>EP</v>
      </c>
      <c r="L1697" t="str">
        <f t="shared" si="3170"/>
        <v>true</v>
      </c>
      <c r="N1697" s="7">
        <f t="shared" si="3178"/>
        <v>0</v>
      </c>
      <c r="O1697" s="7" t="str">
        <f t="shared" si="3179"/>
        <v/>
      </c>
      <c r="P1697" s="7" t="str">
        <f t="shared" si="3180"/>
        <v/>
      </c>
      <c r="Q1697" s="7">
        <f t="shared" si="3181"/>
        <v>0</v>
      </c>
    </row>
    <row r="1698" spans="1:26" x14ac:dyDescent="0.25">
      <c r="A1698" t="s">
        <v>180</v>
      </c>
      <c r="B1698" t="s">
        <v>23</v>
      </c>
      <c r="C1698" t="s">
        <v>511</v>
      </c>
      <c r="D1698" t="s">
        <v>25</v>
      </c>
      <c r="E1698" t="s">
        <v>39</v>
      </c>
      <c r="F1698" t="s">
        <v>520</v>
      </c>
      <c r="G1698" t="str">
        <f t="shared" si="3165"/>
        <v>DL2022052</v>
      </c>
      <c r="H1698" t="str">
        <f t="shared" si="3166"/>
        <v>17</v>
      </c>
      <c r="I1698" t="str">
        <f t="shared" si="3167"/>
        <v>ponlep</v>
      </c>
      <c r="J1698" t="str">
        <f t="shared" si="3168"/>
        <v>PK</v>
      </c>
      <c r="K1698" t="str">
        <f t="shared" si="3169"/>
        <v>PK</v>
      </c>
      <c r="L1698" t="str">
        <f t="shared" si="3170"/>
        <v>true</v>
      </c>
      <c r="N1698" s="7">
        <f t="shared" si="3178"/>
        <v>0</v>
      </c>
      <c r="O1698" s="7">
        <f t="shared" si="3179"/>
        <v>0</v>
      </c>
      <c r="P1698" s="7" t="str">
        <f t="shared" si="3180"/>
        <v/>
      </c>
      <c r="Q1698" s="7" t="str">
        <f t="shared" si="3181"/>
        <v/>
      </c>
      <c r="R1698" t="str">
        <f t="shared" ref="R1698" si="3231">IF(AND(O1698&gt;0,P1699=0),"Valid","Invalid")</f>
        <v>Invalid</v>
      </c>
      <c r="S1698" t="str">
        <f t="shared" ref="S1698" si="3232">IF(OR(Q1700&gt;0,Q1701&gt;0),"Present","Absent")</f>
        <v>Absent</v>
      </c>
      <c r="T1698" t="str">
        <f t="shared" ref="T1698" si="3233">IF(OR(Q1700&lt;41,Q1701&lt;41),"Ct&lt;41",IF(OR(Q1700&gt;41,Q1701&gt;41),"Ct&gt;41","No Ct"))</f>
        <v>Ct&lt;41</v>
      </c>
      <c r="V1698" t="str">
        <f t="shared" ref="V1698" si="3234">G1698&amp;"_"&amp;I1698&amp;"_"&amp;R1698&amp;"_"&amp;S1698&amp;"_"&amp;T1698</f>
        <v>DL2022052_ponlep_Invalid_Absent_Ct&lt;41</v>
      </c>
      <c r="X1698">
        <f t="shared" ref="X1698" si="3235">O1698</f>
        <v>0</v>
      </c>
      <c r="Y1698">
        <f t="shared" ref="Y1698" si="3236">P1699</f>
        <v>0</v>
      </c>
      <c r="Z1698">
        <f t="shared" ref="Z1698" si="3237">Q1700+Q1701</f>
        <v>0</v>
      </c>
    </row>
    <row r="1699" spans="1:26" x14ac:dyDescent="0.25">
      <c r="A1699" t="s">
        <v>156</v>
      </c>
      <c r="B1699" t="s">
        <v>51</v>
      </c>
      <c r="C1699" t="s">
        <v>499</v>
      </c>
      <c r="D1699" t="s">
        <v>25</v>
      </c>
      <c r="E1699" t="s">
        <v>39</v>
      </c>
      <c r="F1699" t="s">
        <v>520</v>
      </c>
      <c r="G1699" t="str">
        <f t="shared" si="3165"/>
        <v>DL2022052</v>
      </c>
      <c r="H1699" t="str">
        <f t="shared" si="3166"/>
        <v>17</v>
      </c>
      <c r="I1699" t="str">
        <f t="shared" si="3167"/>
        <v>ponlep</v>
      </c>
      <c r="J1699" t="str">
        <f t="shared" si="3168"/>
        <v>NK</v>
      </c>
      <c r="K1699" t="str">
        <f t="shared" si="3169"/>
        <v>NK</v>
      </c>
      <c r="L1699" t="str">
        <f t="shared" si="3170"/>
        <v>true</v>
      </c>
      <c r="N1699" s="7">
        <f t="shared" si="3178"/>
        <v>0</v>
      </c>
      <c r="O1699" s="7" t="str">
        <f t="shared" si="3179"/>
        <v/>
      </c>
      <c r="P1699" s="7">
        <f t="shared" si="3180"/>
        <v>0</v>
      </c>
      <c r="Q1699" s="7" t="str">
        <f t="shared" si="3181"/>
        <v/>
      </c>
    </row>
    <row r="1700" spans="1:26" x14ac:dyDescent="0.25">
      <c r="A1700" t="s">
        <v>120</v>
      </c>
      <c r="B1700" t="s">
        <v>76</v>
      </c>
      <c r="C1700" t="s">
        <v>487</v>
      </c>
      <c r="D1700" t="s">
        <v>25</v>
      </c>
      <c r="E1700" t="s">
        <v>39</v>
      </c>
      <c r="F1700" t="s">
        <v>520</v>
      </c>
      <c r="G1700" t="str">
        <f t="shared" si="3165"/>
        <v>DL2022052</v>
      </c>
      <c r="H1700" t="str">
        <f t="shared" si="3166"/>
        <v>17</v>
      </c>
      <c r="I1700" t="str">
        <f t="shared" si="3167"/>
        <v>ponlep</v>
      </c>
      <c r="J1700" t="str">
        <f t="shared" si="3168"/>
        <v>EP</v>
      </c>
      <c r="K1700" t="str">
        <f t="shared" si="3169"/>
        <v>EP</v>
      </c>
      <c r="L1700" t="str">
        <f t="shared" si="3170"/>
        <v>true</v>
      </c>
      <c r="N1700" s="7">
        <f t="shared" si="3178"/>
        <v>0</v>
      </c>
      <c r="O1700" s="7" t="str">
        <f t="shared" si="3179"/>
        <v/>
      </c>
      <c r="P1700" s="7" t="str">
        <f t="shared" si="3180"/>
        <v/>
      </c>
      <c r="Q1700" s="7">
        <f t="shared" si="3181"/>
        <v>0</v>
      </c>
    </row>
    <row r="1701" spans="1:26" x14ac:dyDescent="0.25">
      <c r="A1701" t="s">
        <v>140</v>
      </c>
      <c r="B1701" t="s">
        <v>76</v>
      </c>
      <c r="C1701" t="s">
        <v>487</v>
      </c>
      <c r="D1701" t="s">
        <v>25</v>
      </c>
      <c r="E1701" t="s">
        <v>39</v>
      </c>
      <c r="F1701" t="s">
        <v>520</v>
      </c>
      <c r="G1701" t="str">
        <f t="shared" si="3165"/>
        <v>DL2022052</v>
      </c>
      <c r="H1701" t="str">
        <f t="shared" si="3166"/>
        <v>17</v>
      </c>
      <c r="I1701" t="str">
        <f t="shared" si="3167"/>
        <v>ponlep</v>
      </c>
      <c r="J1701" t="str">
        <f t="shared" si="3168"/>
        <v>EP</v>
      </c>
      <c r="K1701" t="str">
        <f t="shared" si="3169"/>
        <v>EP</v>
      </c>
      <c r="L1701" t="str">
        <f t="shared" si="3170"/>
        <v>true</v>
      </c>
      <c r="N1701" s="7">
        <f t="shared" si="3178"/>
        <v>0</v>
      </c>
      <c r="O1701" s="7" t="str">
        <f t="shared" si="3179"/>
        <v/>
      </c>
      <c r="P1701" s="7" t="str">
        <f t="shared" si="3180"/>
        <v/>
      </c>
      <c r="Q1701" s="7">
        <f t="shared" si="3181"/>
        <v>0</v>
      </c>
    </row>
    <row r="1702" spans="1:26" x14ac:dyDescent="0.25">
      <c r="A1702" t="s">
        <v>182</v>
      </c>
      <c r="B1702" t="s">
        <v>23</v>
      </c>
      <c r="C1702" t="s">
        <v>512</v>
      </c>
      <c r="D1702" t="s">
        <v>25</v>
      </c>
      <c r="E1702">
        <v>31.6</v>
      </c>
      <c r="F1702" t="s">
        <v>520</v>
      </c>
      <c r="G1702" t="str">
        <f t="shared" si="3165"/>
        <v>DL2022052</v>
      </c>
      <c r="H1702" t="str">
        <f t="shared" si="3166"/>
        <v>18</v>
      </c>
      <c r="I1702" t="str">
        <f t="shared" si="3167"/>
        <v>ponlep</v>
      </c>
      <c r="J1702" t="str">
        <f t="shared" si="3168"/>
        <v>PK</v>
      </c>
      <c r="K1702" t="str">
        <f t="shared" si="3169"/>
        <v>PK</v>
      </c>
      <c r="L1702" t="str">
        <f t="shared" si="3170"/>
        <v>true</v>
      </c>
      <c r="N1702" s="7">
        <f t="shared" si="3178"/>
        <v>31.6</v>
      </c>
      <c r="O1702" s="7">
        <f t="shared" si="3179"/>
        <v>31.6</v>
      </c>
      <c r="P1702" s="7" t="str">
        <f t="shared" si="3180"/>
        <v/>
      </c>
      <c r="Q1702" s="7" t="str">
        <f t="shared" si="3181"/>
        <v/>
      </c>
      <c r="R1702" t="str">
        <f t="shared" ref="R1702" si="3238">IF(AND(O1702&gt;0,P1703=0),"Valid","Invalid")</f>
        <v>Invalid</v>
      </c>
      <c r="S1702" t="str">
        <f t="shared" ref="S1702" si="3239">IF(OR(Q1704&gt;0,Q1705&gt;0),"Present","Absent")</f>
        <v>Absent</v>
      </c>
      <c r="T1702" t="str">
        <f t="shared" ref="T1702" si="3240">IF(OR(Q1704&lt;41,Q1705&lt;41),"Ct&lt;41",IF(OR(Q1704&gt;41,Q1705&gt;41),"Ct&gt;41","No Ct"))</f>
        <v>Ct&lt;41</v>
      </c>
      <c r="V1702" t="str">
        <f t="shared" ref="V1702" si="3241">G1702&amp;"_"&amp;I1702&amp;"_"&amp;R1702&amp;"_"&amp;S1702&amp;"_"&amp;T1702</f>
        <v>DL2022052_ponlep_Invalid_Absent_Ct&lt;41</v>
      </c>
      <c r="X1702">
        <f t="shared" ref="X1702" si="3242">O1702</f>
        <v>31.6</v>
      </c>
      <c r="Y1702">
        <f t="shared" ref="Y1702" si="3243">P1703</f>
        <v>43.41</v>
      </c>
      <c r="Z1702">
        <f t="shared" ref="Z1702" si="3244">Q1704+Q1705</f>
        <v>0</v>
      </c>
    </row>
    <row r="1703" spans="1:26" x14ac:dyDescent="0.25">
      <c r="A1703" t="s">
        <v>158</v>
      </c>
      <c r="B1703" t="s">
        <v>51</v>
      </c>
      <c r="C1703" t="s">
        <v>500</v>
      </c>
      <c r="D1703" t="s">
        <v>25</v>
      </c>
      <c r="E1703">
        <v>43.41</v>
      </c>
      <c r="F1703" t="s">
        <v>520</v>
      </c>
      <c r="G1703" t="str">
        <f t="shared" si="3165"/>
        <v>DL2022052</v>
      </c>
      <c r="H1703" t="str">
        <f t="shared" si="3166"/>
        <v>18</v>
      </c>
      <c r="I1703" t="str">
        <f t="shared" si="3167"/>
        <v>ponlep</v>
      </c>
      <c r="J1703" t="str">
        <f t="shared" si="3168"/>
        <v>NK</v>
      </c>
      <c r="K1703" t="str">
        <f t="shared" si="3169"/>
        <v>NK</v>
      </c>
      <c r="L1703" t="str">
        <f t="shared" si="3170"/>
        <v>true</v>
      </c>
      <c r="N1703" s="7">
        <f t="shared" si="3178"/>
        <v>43.41</v>
      </c>
      <c r="O1703" s="7" t="str">
        <f t="shared" si="3179"/>
        <v/>
      </c>
      <c r="P1703" s="7">
        <f t="shared" si="3180"/>
        <v>43.41</v>
      </c>
      <c r="Q1703" s="7" t="str">
        <f t="shared" si="3181"/>
        <v/>
      </c>
    </row>
    <row r="1704" spans="1:26" x14ac:dyDescent="0.25">
      <c r="A1704" t="s">
        <v>122</v>
      </c>
      <c r="B1704" t="s">
        <v>76</v>
      </c>
      <c r="C1704" t="s">
        <v>488</v>
      </c>
      <c r="D1704" t="s">
        <v>25</v>
      </c>
      <c r="E1704" t="s">
        <v>39</v>
      </c>
      <c r="F1704" t="s">
        <v>520</v>
      </c>
      <c r="G1704" t="str">
        <f t="shared" si="3165"/>
        <v>DL2022052</v>
      </c>
      <c r="H1704" t="str">
        <f t="shared" si="3166"/>
        <v>18</v>
      </c>
      <c r="I1704" t="str">
        <f t="shared" si="3167"/>
        <v>ponlep</v>
      </c>
      <c r="J1704" t="str">
        <f t="shared" si="3168"/>
        <v>EP</v>
      </c>
      <c r="K1704" t="str">
        <f t="shared" si="3169"/>
        <v>EP</v>
      </c>
      <c r="L1704" t="str">
        <f t="shared" si="3170"/>
        <v>true</v>
      </c>
      <c r="N1704" s="7">
        <f t="shared" si="3178"/>
        <v>0</v>
      </c>
      <c r="O1704" s="7" t="str">
        <f t="shared" si="3179"/>
        <v/>
      </c>
      <c r="P1704" s="7" t="str">
        <f t="shared" si="3180"/>
        <v/>
      </c>
      <c r="Q1704" s="7">
        <f t="shared" si="3181"/>
        <v>0</v>
      </c>
    </row>
    <row r="1705" spans="1:26" x14ac:dyDescent="0.25">
      <c r="A1705" t="s">
        <v>141</v>
      </c>
      <c r="B1705" t="s">
        <v>76</v>
      </c>
      <c r="C1705" t="s">
        <v>488</v>
      </c>
      <c r="D1705" t="s">
        <v>25</v>
      </c>
      <c r="E1705" t="s">
        <v>39</v>
      </c>
      <c r="F1705" t="s">
        <v>520</v>
      </c>
      <c r="G1705" t="str">
        <f t="shared" si="3165"/>
        <v>DL2022052</v>
      </c>
      <c r="H1705" t="str">
        <f t="shared" si="3166"/>
        <v>18</v>
      </c>
      <c r="I1705" t="str">
        <f t="shared" si="3167"/>
        <v>ponlep</v>
      </c>
      <c r="J1705" t="str">
        <f t="shared" si="3168"/>
        <v>EP</v>
      </c>
      <c r="K1705" t="str">
        <f t="shared" si="3169"/>
        <v>EP</v>
      </c>
      <c r="L1705" t="str">
        <f t="shared" si="3170"/>
        <v>true</v>
      </c>
      <c r="N1705" s="7">
        <f t="shared" si="3178"/>
        <v>0</v>
      </c>
      <c r="O1705" s="7" t="str">
        <f t="shared" si="3179"/>
        <v/>
      </c>
      <c r="P1705" s="7" t="str">
        <f t="shared" si="3180"/>
        <v/>
      </c>
      <c r="Q1705" s="7">
        <f t="shared" si="3181"/>
        <v>0</v>
      </c>
    </row>
    <row r="1706" spans="1:26" x14ac:dyDescent="0.25">
      <c r="A1706" t="s">
        <v>184</v>
      </c>
      <c r="B1706" t="s">
        <v>23</v>
      </c>
      <c r="C1706" t="s">
        <v>513</v>
      </c>
      <c r="D1706" t="s">
        <v>25</v>
      </c>
      <c r="E1706" t="s">
        <v>39</v>
      </c>
      <c r="F1706" t="s">
        <v>520</v>
      </c>
      <c r="G1706" t="str">
        <f t="shared" si="3165"/>
        <v>DL2022052</v>
      </c>
      <c r="H1706" t="str">
        <f t="shared" si="3166"/>
        <v>19</v>
      </c>
      <c r="I1706" t="str">
        <f t="shared" si="3167"/>
        <v>erisin</v>
      </c>
      <c r="J1706" t="str">
        <f t="shared" si="3168"/>
        <v>PK</v>
      </c>
      <c r="K1706" t="str">
        <f t="shared" si="3169"/>
        <v>PK</v>
      </c>
      <c r="L1706" t="str">
        <f t="shared" si="3170"/>
        <v>true</v>
      </c>
      <c r="N1706" s="7">
        <f t="shared" si="3178"/>
        <v>0</v>
      </c>
      <c r="O1706" s="7">
        <f t="shared" si="3179"/>
        <v>0</v>
      </c>
      <c r="P1706" s="7" t="str">
        <f t="shared" si="3180"/>
        <v/>
      </c>
      <c r="Q1706" s="7" t="str">
        <f t="shared" si="3181"/>
        <v/>
      </c>
      <c r="R1706" t="str">
        <f t="shared" ref="R1706" si="3245">IF(AND(O1706&gt;0,P1707=0),"Valid","Invalid")</f>
        <v>Invalid</v>
      </c>
      <c r="S1706" t="str">
        <f t="shared" ref="S1706" si="3246">IF(OR(Q1708&gt;0,Q1709&gt;0),"Present","Absent")</f>
        <v>Absent</v>
      </c>
      <c r="T1706" t="str">
        <f t="shared" ref="T1706" si="3247">IF(OR(Q1708&lt;41,Q1709&lt;41),"Ct&lt;41",IF(OR(Q1708&gt;41,Q1709&gt;41),"Ct&gt;41","No Ct"))</f>
        <v>Ct&lt;41</v>
      </c>
      <c r="V1706" t="str">
        <f t="shared" ref="V1706" si="3248">G1706&amp;"_"&amp;I1706&amp;"_"&amp;R1706&amp;"_"&amp;S1706&amp;"_"&amp;T1706</f>
        <v>DL2022052_erisin_Invalid_Absent_Ct&lt;41</v>
      </c>
      <c r="X1706">
        <f t="shared" ref="X1706" si="3249">O1706</f>
        <v>0</v>
      </c>
      <c r="Y1706">
        <f t="shared" ref="Y1706" si="3250">P1707</f>
        <v>0</v>
      </c>
      <c r="Z1706">
        <f t="shared" ref="Z1706" si="3251">Q1708+Q1709</f>
        <v>0</v>
      </c>
    </row>
    <row r="1707" spans="1:26" x14ac:dyDescent="0.25">
      <c r="A1707" t="s">
        <v>160</v>
      </c>
      <c r="B1707" t="s">
        <v>51</v>
      </c>
      <c r="C1707" t="s">
        <v>501</v>
      </c>
      <c r="D1707" t="s">
        <v>25</v>
      </c>
      <c r="E1707" t="s">
        <v>39</v>
      </c>
      <c r="F1707" t="s">
        <v>520</v>
      </c>
      <c r="G1707" t="str">
        <f t="shared" si="3165"/>
        <v>DL2022052</v>
      </c>
      <c r="H1707" t="str">
        <f t="shared" si="3166"/>
        <v>19</v>
      </c>
      <c r="I1707" t="str">
        <f t="shared" si="3167"/>
        <v>erisin</v>
      </c>
      <c r="J1707" t="str">
        <f t="shared" si="3168"/>
        <v>NK</v>
      </c>
      <c r="K1707" t="str">
        <f t="shared" si="3169"/>
        <v>NK</v>
      </c>
      <c r="L1707" t="str">
        <f t="shared" si="3170"/>
        <v>true</v>
      </c>
      <c r="N1707" s="7">
        <f t="shared" si="3178"/>
        <v>0</v>
      </c>
      <c r="O1707" s="7" t="str">
        <f t="shared" si="3179"/>
        <v/>
      </c>
      <c r="P1707" s="7">
        <f t="shared" si="3180"/>
        <v>0</v>
      </c>
      <c r="Q1707" s="7" t="str">
        <f t="shared" si="3181"/>
        <v/>
      </c>
    </row>
    <row r="1708" spans="1:26" x14ac:dyDescent="0.25">
      <c r="A1708" t="s">
        <v>124</v>
      </c>
      <c r="B1708" t="s">
        <v>76</v>
      </c>
      <c r="C1708" t="s">
        <v>489</v>
      </c>
      <c r="D1708" t="s">
        <v>25</v>
      </c>
      <c r="E1708" t="s">
        <v>39</v>
      </c>
      <c r="F1708" t="s">
        <v>520</v>
      </c>
      <c r="G1708" t="str">
        <f t="shared" si="3165"/>
        <v>DL2022052</v>
      </c>
      <c r="H1708" t="str">
        <f t="shared" si="3166"/>
        <v>19</v>
      </c>
      <c r="I1708" t="str">
        <f t="shared" si="3167"/>
        <v>erisin</v>
      </c>
      <c r="J1708" t="str">
        <f t="shared" si="3168"/>
        <v>EP</v>
      </c>
      <c r="K1708" t="str">
        <f t="shared" si="3169"/>
        <v>EP</v>
      </c>
      <c r="L1708" t="str">
        <f t="shared" si="3170"/>
        <v>true</v>
      </c>
      <c r="N1708" s="7">
        <f t="shared" si="3178"/>
        <v>0</v>
      </c>
      <c r="O1708" s="7" t="str">
        <f t="shared" si="3179"/>
        <v/>
      </c>
      <c r="P1708" s="7" t="str">
        <f t="shared" si="3180"/>
        <v/>
      </c>
      <c r="Q1708" s="7">
        <f t="shared" si="3181"/>
        <v>0</v>
      </c>
    </row>
    <row r="1709" spans="1:26" x14ac:dyDescent="0.25">
      <c r="A1709" t="s">
        <v>142</v>
      </c>
      <c r="B1709" t="s">
        <v>76</v>
      </c>
      <c r="C1709" t="s">
        <v>489</v>
      </c>
      <c r="D1709" t="s">
        <v>25</v>
      </c>
      <c r="E1709" t="s">
        <v>39</v>
      </c>
      <c r="F1709" t="s">
        <v>520</v>
      </c>
      <c r="G1709" t="str">
        <f t="shared" si="3165"/>
        <v>DL2022052</v>
      </c>
      <c r="H1709" t="str">
        <f t="shared" si="3166"/>
        <v>19</v>
      </c>
      <c r="I1709" t="str">
        <f t="shared" si="3167"/>
        <v>erisin</v>
      </c>
      <c r="J1709" t="str">
        <f t="shared" si="3168"/>
        <v>EP</v>
      </c>
      <c r="K1709" t="str">
        <f t="shared" si="3169"/>
        <v>EP</v>
      </c>
      <c r="L1709" t="str">
        <f t="shared" si="3170"/>
        <v>true</v>
      </c>
      <c r="N1709" s="7">
        <f t="shared" si="3178"/>
        <v>0</v>
      </c>
      <c r="O1709" s="7" t="str">
        <f t="shared" si="3179"/>
        <v/>
      </c>
      <c r="P1709" s="7" t="str">
        <f t="shared" si="3180"/>
        <v/>
      </c>
      <c r="Q1709" s="7">
        <f t="shared" si="3181"/>
        <v>0</v>
      </c>
    </row>
    <row r="1710" spans="1:26" x14ac:dyDescent="0.25">
      <c r="A1710" t="s">
        <v>186</v>
      </c>
      <c r="B1710" t="s">
        <v>23</v>
      </c>
      <c r="C1710" t="s">
        <v>514</v>
      </c>
      <c r="D1710" t="s">
        <v>25</v>
      </c>
      <c r="E1710" t="s">
        <v>39</v>
      </c>
      <c r="F1710" t="s">
        <v>520</v>
      </c>
      <c r="G1710" t="str">
        <f t="shared" si="3165"/>
        <v>DL2022052</v>
      </c>
      <c r="H1710" t="str">
        <f t="shared" si="3166"/>
        <v>20</v>
      </c>
      <c r="I1710" t="str">
        <f t="shared" si="3167"/>
        <v>erisin</v>
      </c>
      <c r="J1710" t="str">
        <f t="shared" si="3168"/>
        <v>PK</v>
      </c>
      <c r="K1710" t="str">
        <f t="shared" si="3169"/>
        <v>PK</v>
      </c>
      <c r="L1710" t="str">
        <f t="shared" si="3170"/>
        <v>true</v>
      </c>
      <c r="N1710" s="7">
        <f t="shared" si="3178"/>
        <v>0</v>
      </c>
      <c r="O1710" s="7">
        <f t="shared" si="3179"/>
        <v>0</v>
      </c>
      <c r="P1710" s="7" t="str">
        <f t="shared" si="3180"/>
        <v/>
      </c>
      <c r="Q1710" s="7" t="str">
        <f t="shared" si="3181"/>
        <v/>
      </c>
      <c r="R1710" t="str">
        <f t="shared" ref="R1710" si="3252">IF(AND(O1710&gt;0,P1711=0),"Valid","Invalid")</f>
        <v>Invalid</v>
      </c>
      <c r="S1710" t="str">
        <f t="shared" ref="S1710" si="3253">IF(OR(Q1712&gt;0,Q1713&gt;0),"Present","Absent")</f>
        <v>Absent</v>
      </c>
      <c r="T1710" t="str">
        <f t="shared" ref="T1710" si="3254">IF(OR(Q1712&lt;41,Q1713&lt;41),"Ct&lt;41",IF(OR(Q1712&gt;41,Q1713&gt;41),"Ct&gt;41","No Ct"))</f>
        <v>Ct&lt;41</v>
      </c>
      <c r="V1710" t="str">
        <f t="shared" ref="V1710" si="3255">G1710&amp;"_"&amp;I1710&amp;"_"&amp;R1710&amp;"_"&amp;S1710&amp;"_"&amp;T1710</f>
        <v>DL2022052_erisin_Invalid_Absent_Ct&lt;41</v>
      </c>
      <c r="X1710">
        <f t="shared" ref="X1710" si="3256">O1710</f>
        <v>0</v>
      </c>
      <c r="Y1710">
        <f t="shared" ref="Y1710" si="3257">P1711</f>
        <v>0</v>
      </c>
      <c r="Z1710">
        <f t="shared" ref="Z1710" si="3258">Q1712+Q1713</f>
        <v>0</v>
      </c>
    </row>
    <row r="1711" spans="1:26" x14ac:dyDescent="0.25">
      <c r="A1711" t="s">
        <v>162</v>
      </c>
      <c r="B1711" t="s">
        <v>51</v>
      </c>
      <c r="C1711" t="s">
        <v>502</v>
      </c>
      <c r="D1711" t="s">
        <v>25</v>
      </c>
      <c r="E1711" t="s">
        <v>39</v>
      </c>
      <c r="F1711" t="s">
        <v>520</v>
      </c>
      <c r="G1711" t="str">
        <f t="shared" si="3165"/>
        <v>DL2022052</v>
      </c>
      <c r="H1711" t="str">
        <f t="shared" si="3166"/>
        <v>20</v>
      </c>
      <c r="I1711" t="str">
        <f t="shared" si="3167"/>
        <v>erisin</v>
      </c>
      <c r="J1711" t="str">
        <f t="shared" si="3168"/>
        <v>NK</v>
      </c>
      <c r="K1711" t="str">
        <f t="shared" si="3169"/>
        <v>NK</v>
      </c>
      <c r="L1711" t="str">
        <f t="shared" si="3170"/>
        <v>true</v>
      </c>
      <c r="N1711" s="7">
        <f t="shared" si="3178"/>
        <v>0</v>
      </c>
      <c r="O1711" s="7" t="str">
        <f t="shared" si="3179"/>
        <v/>
      </c>
      <c r="P1711" s="7">
        <f t="shared" si="3180"/>
        <v>0</v>
      </c>
      <c r="Q1711" s="7" t="str">
        <f t="shared" si="3181"/>
        <v/>
      </c>
    </row>
    <row r="1712" spans="1:26" x14ac:dyDescent="0.25">
      <c r="A1712" t="s">
        <v>126</v>
      </c>
      <c r="B1712" t="s">
        <v>76</v>
      </c>
      <c r="C1712" t="s">
        <v>490</v>
      </c>
      <c r="D1712" t="s">
        <v>25</v>
      </c>
      <c r="E1712" t="s">
        <v>39</v>
      </c>
      <c r="F1712" t="s">
        <v>520</v>
      </c>
      <c r="G1712" t="str">
        <f t="shared" si="3165"/>
        <v>DL2022052</v>
      </c>
      <c r="H1712" t="str">
        <f t="shared" si="3166"/>
        <v>20</v>
      </c>
      <c r="I1712" t="str">
        <f t="shared" si="3167"/>
        <v>erisin</v>
      </c>
      <c r="J1712" t="str">
        <f t="shared" si="3168"/>
        <v>EP</v>
      </c>
      <c r="K1712" t="str">
        <f t="shared" si="3169"/>
        <v>EP</v>
      </c>
      <c r="L1712" t="str">
        <f t="shared" si="3170"/>
        <v>true</v>
      </c>
      <c r="N1712" s="7">
        <f t="shared" si="3178"/>
        <v>0</v>
      </c>
      <c r="O1712" s="7" t="str">
        <f t="shared" si="3179"/>
        <v/>
      </c>
      <c r="P1712" s="7" t="str">
        <f t="shared" si="3180"/>
        <v/>
      </c>
      <c r="Q1712" s="7">
        <f t="shared" si="3181"/>
        <v>0</v>
      </c>
    </row>
    <row r="1713" spans="1:26" x14ac:dyDescent="0.25">
      <c r="A1713" t="s">
        <v>143</v>
      </c>
      <c r="B1713" t="s">
        <v>76</v>
      </c>
      <c r="C1713" t="s">
        <v>490</v>
      </c>
      <c r="D1713" t="s">
        <v>25</v>
      </c>
      <c r="E1713" t="s">
        <v>39</v>
      </c>
      <c r="F1713" t="s">
        <v>520</v>
      </c>
      <c r="G1713" t="str">
        <f t="shared" si="3165"/>
        <v>DL2022052</v>
      </c>
      <c r="H1713" t="str">
        <f t="shared" si="3166"/>
        <v>20</v>
      </c>
      <c r="I1713" t="str">
        <f t="shared" si="3167"/>
        <v>erisin</v>
      </c>
      <c r="J1713" t="str">
        <f t="shared" si="3168"/>
        <v>EP</v>
      </c>
      <c r="K1713" t="str">
        <f t="shared" si="3169"/>
        <v>EP</v>
      </c>
      <c r="L1713" t="str">
        <f t="shared" si="3170"/>
        <v>true</v>
      </c>
      <c r="N1713" s="7">
        <f t="shared" si="3178"/>
        <v>0</v>
      </c>
      <c r="O1713" s="7" t="str">
        <f t="shared" si="3179"/>
        <v/>
      </c>
      <c r="P1713" s="7" t="str">
        <f t="shared" si="3180"/>
        <v/>
      </c>
      <c r="Q1713" s="7">
        <f t="shared" si="3181"/>
        <v>0</v>
      </c>
    </row>
    <row r="1714" spans="1:26" x14ac:dyDescent="0.25">
      <c r="A1714" t="s">
        <v>188</v>
      </c>
      <c r="B1714" t="s">
        <v>23</v>
      </c>
      <c r="C1714" t="s">
        <v>515</v>
      </c>
      <c r="D1714" t="s">
        <v>25</v>
      </c>
      <c r="E1714">
        <v>23.85</v>
      </c>
      <c r="F1714" t="s">
        <v>520</v>
      </c>
      <c r="G1714" t="str">
        <f t="shared" si="3165"/>
        <v>DL2022052</v>
      </c>
      <c r="H1714" t="str">
        <f t="shared" si="3166"/>
        <v>21</v>
      </c>
      <c r="I1714" t="str">
        <f t="shared" si="3167"/>
        <v>dytlat</v>
      </c>
      <c r="J1714" t="str">
        <f t="shared" si="3168"/>
        <v>PK</v>
      </c>
      <c r="K1714" t="str">
        <f t="shared" si="3169"/>
        <v>PK</v>
      </c>
      <c r="L1714" t="str">
        <f t="shared" si="3170"/>
        <v>true</v>
      </c>
      <c r="N1714" s="7">
        <f t="shared" si="3178"/>
        <v>23.85</v>
      </c>
      <c r="O1714" s="7">
        <f t="shared" si="3179"/>
        <v>23.85</v>
      </c>
      <c r="P1714" s="7" t="str">
        <f t="shared" si="3180"/>
        <v/>
      </c>
      <c r="Q1714" s="7" t="str">
        <f t="shared" si="3181"/>
        <v/>
      </c>
      <c r="R1714" t="str">
        <f t="shared" ref="R1714" si="3259">IF(AND(O1714&gt;0,P1715=0),"Valid","Invalid")</f>
        <v>Valid</v>
      </c>
      <c r="S1714" t="str">
        <f t="shared" ref="S1714" si="3260">IF(OR(Q1716&gt;0,Q1717&gt;0),"Present","Absent")</f>
        <v>Absent</v>
      </c>
      <c r="T1714" t="str">
        <f t="shared" ref="T1714" si="3261">IF(OR(Q1716&lt;41,Q1717&lt;41),"Ct&lt;41",IF(OR(Q1716&gt;41,Q1717&gt;41),"Ct&gt;41","No Ct"))</f>
        <v>Ct&lt;41</v>
      </c>
      <c r="V1714" t="str">
        <f t="shared" ref="V1714" si="3262">G1714&amp;"_"&amp;I1714&amp;"_"&amp;R1714&amp;"_"&amp;S1714&amp;"_"&amp;T1714</f>
        <v>DL2022052_dytlat_Valid_Absent_Ct&lt;41</v>
      </c>
      <c r="X1714">
        <f t="shared" ref="X1714" si="3263">O1714</f>
        <v>23.85</v>
      </c>
      <c r="Y1714">
        <f t="shared" ref="Y1714" si="3264">P1715</f>
        <v>0</v>
      </c>
      <c r="Z1714">
        <f t="shared" ref="Z1714" si="3265">Q1716+Q1717</f>
        <v>0</v>
      </c>
    </row>
    <row r="1715" spans="1:26" x14ac:dyDescent="0.25">
      <c r="A1715" t="s">
        <v>164</v>
      </c>
      <c r="B1715" t="s">
        <v>51</v>
      </c>
      <c r="C1715" t="s">
        <v>503</v>
      </c>
      <c r="D1715" t="s">
        <v>25</v>
      </c>
      <c r="E1715" t="s">
        <v>39</v>
      </c>
      <c r="F1715" t="s">
        <v>520</v>
      </c>
      <c r="G1715" t="str">
        <f t="shared" si="3165"/>
        <v>DL2022052</v>
      </c>
      <c r="H1715" t="str">
        <f t="shared" si="3166"/>
        <v>21</v>
      </c>
      <c r="I1715" t="str">
        <f t="shared" si="3167"/>
        <v>dytlat</v>
      </c>
      <c r="J1715" t="str">
        <f t="shared" si="3168"/>
        <v>NK</v>
      </c>
      <c r="K1715" t="str">
        <f t="shared" si="3169"/>
        <v>NK</v>
      </c>
      <c r="L1715" t="str">
        <f t="shared" si="3170"/>
        <v>true</v>
      </c>
      <c r="N1715" s="7">
        <f t="shared" si="3178"/>
        <v>0</v>
      </c>
      <c r="O1715" s="7" t="str">
        <f t="shared" si="3179"/>
        <v/>
      </c>
      <c r="P1715" s="7">
        <f t="shared" si="3180"/>
        <v>0</v>
      </c>
      <c r="Q1715" s="7" t="str">
        <f t="shared" si="3181"/>
        <v/>
      </c>
    </row>
    <row r="1716" spans="1:26" x14ac:dyDescent="0.25">
      <c r="A1716" t="s">
        <v>128</v>
      </c>
      <c r="B1716" t="s">
        <v>76</v>
      </c>
      <c r="C1716" t="s">
        <v>491</v>
      </c>
      <c r="D1716" t="s">
        <v>25</v>
      </c>
      <c r="E1716" t="s">
        <v>39</v>
      </c>
      <c r="F1716" t="s">
        <v>520</v>
      </c>
      <c r="G1716" t="str">
        <f t="shared" si="3165"/>
        <v>DL2022052</v>
      </c>
      <c r="H1716" t="str">
        <f t="shared" si="3166"/>
        <v>21</v>
      </c>
      <c r="I1716" t="str">
        <f t="shared" si="3167"/>
        <v>dytlat</v>
      </c>
      <c r="J1716" t="str">
        <f t="shared" si="3168"/>
        <v>EP</v>
      </c>
      <c r="K1716" t="str">
        <f t="shared" si="3169"/>
        <v>EP</v>
      </c>
      <c r="L1716" t="str">
        <f t="shared" si="3170"/>
        <v>true</v>
      </c>
      <c r="N1716" s="7">
        <f t="shared" si="3178"/>
        <v>0</v>
      </c>
      <c r="O1716" s="7" t="str">
        <f t="shared" si="3179"/>
        <v/>
      </c>
      <c r="P1716" s="7" t="str">
        <f t="shared" si="3180"/>
        <v/>
      </c>
      <c r="Q1716" s="7">
        <f t="shared" si="3181"/>
        <v>0</v>
      </c>
    </row>
    <row r="1717" spans="1:26" x14ac:dyDescent="0.25">
      <c r="A1717" t="s">
        <v>144</v>
      </c>
      <c r="B1717" t="s">
        <v>76</v>
      </c>
      <c r="C1717" t="s">
        <v>491</v>
      </c>
      <c r="D1717" t="s">
        <v>25</v>
      </c>
      <c r="E1717" t="s">
        <v>39</v>
      </c>
      <c r="F1717" t="s">
        <v>520</v>
      </c>
      <c r="G1717" t="str">
        <f t="shared" si="3165"/>
        <v>DL2022052</v>
      </c>
      <c r="H1717" t="str">
        <f t="shared" si="3166"/>
        <v>21</v>
      </c>
      <c r="I1717" t="str">
        <f t="shared" si="3167"/>
        <v>dytlat</v>
      </c>
      <c r="J1717" t="str">
        <f t="shared" si="3168"/>
        <v>EP</v>
      </c>
      <c r="K1717" t="str">
        <f t="shared" si="3169"/>
        <v>EP</v>
      </c>
      <c r="L1717" t="str">
        <f t="shared" si="3170"/>
        <v>true</v>
      </c>
      <c r="N1717" s="7">
        <f t="shared" si="3178"/>
        <v>0</v>
      </c>
      <c r="O1717" s="7" t="str">
        <f t="shared" si="3179"/>
        <v/>
      </c>
      <c r="P1717" s="7" t="str">
        <f t="shared" si="3180"/>
        <v/>
      </c>
      <c r="Q1717" s="7">
        <f t="shared" si="3181"/>
        <v>0</v>
      </c>
    </row>
    <row r="1718" spans="1:26" x14ac:dyDescent="0.25">
      <c r="A1718" t="s">
        <v>190</v>
      </c>
      <c r="B1718" t="s">
        <v>23</v>
      </c>
      <c r="C1718" t="s">
        <v>516</v>
      </c>
      <c r="D1718" t="s">
        <v>25</v>
      </c>
      <c r="E1718">
        <v>24.06</v>
      </c>
      <c r="F1718" t="s">
        <v>520</v>
      </c>
      <c r="G1718" t="str">
        <f t="shared" si="3165"/>
        <v>DL2022052</v>
      </c>
      <c r="H1718" t="str">
        <f t="shared" si="3166"/>
        <v>22</v>
      </c>
      <c r="I1718" t="str">
        <f t="shared" si="3167"/>
        <v>dytlat</v>
      </c>
      <c r="J1718" t="str">
        <f t="shared" si="3168"/>
        <v>PK</v>
      </c>
      <c r="K1718" t="str">
        <f t="shared" si="3169"/>
        <v>PK</v>
      </c>
      <c r="L1718" t="str">
        <f t="shared" si="3170"/>
        <v>true</v>
      </c>
      <c r="N1718" s="7">
        <f t="shared" si="3178"/>
        <v>24.06</v>
      </c>
      <c r="O1718" s="7">
        <f t="shared" si="3179"/>
        <v>24.06</v>
      </c>
      <c r="P1718" s="7" t="str">
        <f t="shared" si="3180"/>
        <v/>
      </c>
      <c r="Q1718" s="7" t="str">
        <f t="shared" si="3181"/>
        <v/>
      </c>
      <c r="R1718" t="str">
        <f t="shared" ref="R1718" si="3266">IF(AND(O1718&gt;0,P1719=0),"Valid","Invalid")</f>
        <v>Valid</v>
      </c>
      <c r="S1718" t="str">
        <f t="shared" ref="S1718" si="3267">IF(OR(Q1720&gt;0,Q1721&gt;0),"Present","Absent")</f>
        <v>Absent</v>
      </c>
      <c r="T1718" t="str">
        <f t="shared" ref="T1718" si="3268">IF(OR(Q1720&lt;41,Q1721&lt;41),"Ct&lt;41",IF(OR(Q1720&gt;41,Q1721&gt;41),"Ct&gt;41","No Ct"))</f>
        <v>Ct&lt;41</v>
      </c>
      <c r="V1718" t="str">
        <f t="shared" ref="V1718" si="3269">G1718&amp;"_"&amp;I1718&amp;"_"&amp;R1718&amp;"_"&amp;S1718&amp;"_"&amp;T1718</f>
        <v>DL2022052_dytlat_Valid_Absent_Ct&lt;41</v>
      </c>
      <c r="X1718">
        <f t="shared" ref="X1718" si="3270">O1718</f>
        <v>24.06</v>
      </c>
      <c r="Y1718">
        <f t="shared" ref="Y1718" si="3271">P1719</f>
        <v>0</v>
      </c>
      <c r="Z1718">
        <f t="shared" ref="Z1718" si="3272">Q1720+Q1721</f>
        <v>0</v>
      </c>
    </row>
    <row r="1719" spans="1:26" x14ac:dyDescent="0.25">
      <c r="A1719" t="s">
        <v>166</v>
      </c>
      <c r="B1719" t="s">
        <v>51</v>
      </c>
      <c r="C1719" t="s">
        <v>504</v>
      </c>
      <c r="D1719" t="s">
        <v>25</v>
      </c>
      <c r="E1719" t="s">
        <v>39</v>
      </c>
      <c r="F1719" t="s">
        <v>520</v>
      </c>
      <c r="G1719" t="str">
        <f t="shared" si="3165"/>
        <v>DL2022052</v>
      </c>
      <c r="H1719" t="str">
        <f t="shared" si="3166"/>
        <v>22</v>
      </c>
      <c r="I1719" t="str">
        <f t="shared" si="3167"/>
        <v>dytlat</v>
      </c>
      <c r="J1719" t="str">
        <f t="shared" si="3168"/>
        <v>NK</v>
      </c>
      <c r="K1719" t="str">
        <f t="shared" si="3169"/>
        <v>NK</v>
      </c>
      <c r="L1719" t="str">
        <f t="shared" si="3170"/>
        <v>true</v>
      </c>
      <c r="N1719" s="7">
        <f t="shared" si="3178"/>
        <v>0</v>
      </c>
      <c r="O1719" s="7" t="str">
        <f t="shared" si="3179"/>
        <v/>
      </c>
      <c r="P1719" s="7">
        <f t="shared" si="3180"/>
        <v>0</v>
      </c>
      <c r="Q1719" s="7" t="str">
        <f t="shared" si="3181"/>
        <v/>
      </c>
    </row>
    <row r="1720" spans="1:26" x14ac:dyDescent="0.25">
      <c r="A1720" t="s">
        <v>130</v>
      </c>
      <c r="B1720" t="s">
        <v>76</v>
      </c>
      <c r="C1720" t="s">
        <v>492</v>
      </c>
      <c r="D1720" t="s">
        <v>25</v>
      </c>
      <c r="E1720" t="s">
        <v>39</v>
      </c>
      <c r="F1720" t="s">
        <v>520</v>
      </c>
      <c r="G1720" t="str">
        <f t="shared" si="3165"/>
        <v>DL2022052</v>
      </c>
      <c r="H1720" t="str">
        <f t="shared" si="3166"/>
        <v>22</v>
      </c>
      <c r="I1720" t="str">
        <f t="shared" si="3167"/>
        <v>dytlat</v>
      </c>
      <c r="J1720" t="str">
        <f t="shared" si="3168"/>
        <v>EP</v>
      </c>
      <c r="K1720" t="str">
        <f t="shared" si="3169"/>
        <v>EP</v>
      </c>
      <c r="L1720" t="str">
        <f t="shared" si="3170"/>
        <v>true</v>
      </c>
      <c r="N1720" s="7">
        <f t="shared" si="3178"/>
        <v>0</v>
      </c>
      <c r="O1720" s="7" t="str">
        <f t="shared" si="3179"/>
        <v/>
      </c>
      <c r="P1720" s="7" t="str">
        <f t="shared" si="3180"/>
        <v/>
      </c>
      <c r="Q1720" s="7">
        <f t="shared" si="3181"/>
        <v>0</v>
      </c>
    </row>
    <row r="1721" spans="1:26" x14ac:dyDescent="0.25">
      <c r="A1721" t="s">
        <v>145</v>
      </c>
      <c r="B1721" t="s">
        <v>76</v>
      </c>
      <c r="C1721" t="s">
        <v>492</v>
      </c>
      <c r="D1721" t="s">
        <v>25</v>
      </c>
      <c r="E1721" t="s">
        <v>39</v>
      </c>
      <c r="F1721" t="s">
        <v>520</v>
      </c>
      <c r="G1721" t="str">
        <f t="shared" si="3165"/>
        <v>DL2022052</v>
      </c>
      <c r="H1721" t="str">
        <f t="shared" si="3166"/>
        <v>22</v>
      </c>
      <c r="I1721" t="str">
        <f t="shared" si="3167"/>
        <v>dytlat</v>
      </c>
      <c r="J1721" t="str">
        <f t="shared" si="3168"/>
        <v>EP</v>
      </c>
      <c r="K1721" t="str">
        <f t="shared" si="3169"/>
        <v>EP</v>
      </c>
      <c r="L1721" t="str">
        <f t="shared" si="3170"/>
        <v>true</v>
      </c>
      <c r="N1721" s="7">
        <f t="shared" si="3178"/>
        <v>0</v>
      </c>
      <c r="O1721" s="7" t="str">
        <f t="shared" si="3179"/>
        <v/>
      </c>
      <c r="P1721" s="7" t="str">
        <f t="shared" si="3180"/>
        <v/>
      </c>
      <c r="Q1721" s="7">
        <f t="shared" si="3181"/>
        <v>0</v>
      </c>
    </row>
    <row r="1722" spans="1:26" x14ac:dyDescent="0.25">
      <c r="A1722" t="s">
        <v>192</v>
      </c>
      <c r="B1722" t="s">
        <v>23</v>
      </c>
      <c r="C1722" t="s">
        <v>517</v>
      </c>
      <c r="D1722" t="s">
        <v>25</v>
      </c>
      <c r="E1722">
        <v>35.19</v>
      </c>
      <c r="F1722" t="s">
        <v>520</v>
      </c>
      <c r="G1722" t="str">
        <f t="shared" si="3165"/>
        <v>DL2022052</v>
      </c>
      <c r="H1722" t="str">
        <f t="shared" si="3166"/>
        <v>23</v>
      </c>
      <c r="I1722" t="str">
        <f t="shared" si="3167"/>
        <v>lutlut</v>
      </c>
      <c r="J1722" t="str">
        <f t="shared" si="3168"/>
        <v>PK</v>
      </c>
      <c r="K1722" t="str">
        <f t="shared" si="3169"/>
        <v>PK</v>
      </c>
      <c r="L1722" t="str">
        <f t="shared" si="3170"/>
        <v>true</v>
      </c>
      <c r="N1722" s="7">
        <f t="shared" si="3178"/>
        <v>35.19</v>
      </c>
      <c r="O1722" s="7">
        <f t="shared" si="3179"/>
        <v>35.19</v>
      </c>
      <c r="P1722" s="7" t="str">
        <f t="shared" si="3180"/>
        <v/>
      </c>
      <c r="Q1722" s="7" t="str">
        <f t="shared" si="3181"/>
        <v/>
      </c>
      <c r="R1722" t="str">
        <f t="shared" ref="R1722" si="3273">IF(AND(O1722&gt;0,P1723=0),"Valid","Invalid")</f>
        <v>Valid</v>
      </c>
      <c r="S1722" t="str">
        <f t="shared" ref="S1722" si="3274">IF(OR(Q1724&gt;0,Q1725&gt;0),"Present","Absent")</f>
        <v>Absent</v>
      </c>
      <c r="T1722" t="str">
        <f t="shared" ref="T1722" si="3275">IF(OR(Q1724&lt;41,Q1725&lt;41),"Ct&lt;41",IF(OR(Q1724&gt;41,Q1725&gt;41),"Ct&gt;41","No Ct"))</f>
        <v>Ct&lt;41</v>
      </c>
      <c r="V1722" t="str">
        <f t="shared" ref="V1722" si="3276">G1722&amp;"_"&amp;I1722&amp;"_"&amp;R1722&amp;"_"&amp;S1722&amp;"_"&amp;T1722</f>
        <v>DL2022052_lutlut_Valid_Absent_Ct&lt;41</v>
      </c>
      <c r="X1722">
        <f t="shared" ref="X1722" si="3277">O1722</f>
        <v>35.19</v>
      </c>
      <c r="Y1722">
        <f t="shared" ref="Y1722" si="3278">P1723</f>
        <v>0</v>
      </c>
      <c r="Z1722">
        <f t="shared" ref="Z1722" si="3279">Q1724+Q1725</f>
        <v>0</v>
      </c>
    </row>
    <row r="1723" spans="1:26" x14ac:dyDescent="0.25">
      <c r="A1723" t="s">
        <v>168</v>
      </c>
      <c r="B1723" t="s">
        <v>51</v>
      </c>
      <c r="C1723" t="s">
        <v>505</v>
      </c>
      <c r="D1723" t="s">
        <v>25</v>
      </c>
      <c r="E1723" t="s">
        <v>39</v>
      </c>
      <c r="F1723" t="s">
        <v>520</v>
      </c>
      <c r="G1723" t="str">
        <f t="shared" si="3165"/>
        <v>DL2022052</v>
      </c>
      <c r="H1723" t="str">
        <f t="shared" si="3166"/>
        <v>23</v>
      </c>
      <c r="I1723" t="str">
        <f t="shared" si="3167"/>
        <v>lutlut</v>
      </c>
      <c r="J1723" t="str">
        <f t="shared" si="3168"/>
        <v>NK</v>
      </c>
      <c r="K1723" t="str">
        <f t="shared" si="3169"/>
        <v>NK</v>
      </c>
      <c r="L1723" t="str">
        <f t="shared" si="3170"/>
        <v>true</v>
      </c>
      <c r="N1723" s="7">
        <f t="shared" si="3178"/>
        <v>0</v>
      </c>
      <c r="O1723" s="7" t="str">
        <f t="shared" si="3179"/>
        <v/>
      </c>
      <c r="P1723" s="7">
        <f t="shared" si="3180"/>
        <v>0</v>
      </c>
      <c r="Q1723" s="7" t="str">
        <f t="shared" si="3181"/>
        <v/>
      </c>
    </row>
    <row r="1724" spans="1:26" x14ac:dyDescent="0.25">
      <c r="A1724" t="s">
        <v>132</v>
      </c>
      <c r="B1724" t="s">
        <v>76</v>
      </c>
      <c r="C1724" t="s">
        <v>493</v>
      </c>
      <c r="D1724" t="s">
        <v>25</v>
      </c>
      <c r="E1724" t="s">
        <v>39</v>
      </c>
      <c r="F1724" t="s">
        <v>520</v>
      </c>
      <c r="G1724" t="str">
        <f t="shared" si="3165"/>
        <v>DL2022052</v>
      </c>
      <c r="H1724" t="str">
        <f t="shared" si="3166"/>
        <v>23</v>
      </c>
      <c r="I1724" t="str">
        <f t="shared" si="3167"/>
        <v>lutlut</v>
      </c>
      <c r="J1724" t="str">
        <f t="shared" si="3168"/>
        <v>EP</v>
      </c>
      <c r="K1724" t="str">
        <f t="shared" si="3169"/>
        <v>EP</v>
      </c>
      <c r="L1724" t="str">
        <f t="shared" si="3170"/>
        <v>true</v>
      </c>
      <c r="N1724" s="7">
        <f t="shared" si="3178"/>
        <v>0</v>
      </c>
      <c r="O1724" s="7" t="str">
        <f t="shared" si="3179"/>
        <v/>
      </c>
      <c r="P1724" s="7" t="str">
        <f t="shared" si="3180"/>
        <v/>
      </c>
      <c r="Q1724" s="7">
        <f t="shared" si="3181"/>
        <v>0</v>
      </c>
    </row>
    <row r="1725" spans="1:26" x14ac:dyDescent="0.25">
      <c r="A1725" t="s">
        <v>146</v>
      </c>
      <c r="B1725" t="s">
        <v>76</v>
      </c>
      <c r="C1725" t="s">
        <v>493</v>
      </c>
      <c r="D1725" t="s">
        <v>25</v>
      </c>
      <c r="E1725" t="s">
        <v>39</v>
      </c>
      <c r="F1725" t="s">
        <v>520</v>
      </c>
      <c r="G1725" t="str">
        <f t="shared" si="3165"/>
        <v>DL2022052</v>
      </c>
      <c r="H1725" t="str">
        <f t="shared" si="3166"/>
        <v>23</v>
      </c>
      <c r="I1725" t="str">
        <f t="shared" si="3167"/>
        <v>lutlut</v>
      </c>
      <c r="J1725" t="str">
        <f t="shared" si="3168"/>
        <v>EP</v>
      </c>
      <c r="K1725" t="str">
        <f t="shared" si="3169"/>
        <v>EP</v>
      </c>
      <c r="L1725" t="str">
        <f t="shared" si="3170"/>
        <v>true</v>
      </c>
      <c r="N1725" s="7">
        <f t="shared" si="3178"/>
        <v>0</v>
      </c>
      <c r="O1725" s="7" t="str">
        <f t="shared" si="3179"/>
        <v/>
      </c>
      <c r="P1725" s="7" t="str">
        <f t="shared" si="3180"/>
        <v/>
      </c>
      <c r="Q1725" s="7">
        <f t="shared" si="3181"/>
        <v>0</v>
      </c>
    </row>
    <row r="1726" spans="1:26" x14ac:dyDescent="0.25">
      <c r="A1726" t="s">
        <v>170</v>
      </c>
      <c r="B1726" t="s">
        <v>23</v>
      </c>
      <c r="C1726" t="s">
        <v>506</v>
      </c>
      <c r="D1726" t="s">
        <v>25</v>
      </c>
      <c r="E1726">
        <v>48.71</v>
      </c>
      <c r="F1726" t="s">
        <v>520</v>
      </c>
      <c r="G1726" t="str">
        <f t="shared" si="3165"/>
        <v>DL2022052</v>
      </c>
      <c r="H1726" t="str">
        <f t="shared" si="3166"/>
        <v>24</v>
      </c>
      <c r="I1726" t="str">
        <f t="shared" si="3167"/>
        <v>lutlut</v>
      </c>
      <c r="J1726" t="str">
        <f t="shared" si="3168"/>
        <v>NK</v>
      </c>
      <c r="K1726" t="str">
        <f t="shared" si="3169"/>
        <v>PK</v>
      </c>
      <c r="L1726" t="str">
        <f t="shared" si="3170"/>
        <v>false</v>
      </c>
      <c r="N1726" s="7">
        <f t="shared" si="3178"/>
        <v>48.71</v>
      </c>
      <c r="O1726" s="7">
        <f t="shared" si="3179"/>
        <v>48.71</v>
      </c>
      <c r="P1726" s="7" t="str">
        <f t="shared" si="3180"/>
        <v/>
      </c>
      <c r="Q1726" s="7" t="str">
        <f t="shared" si="3181"/>
        <v/>
      </c>
      <c r="R1726" t="str">
        <f t="shared" ref="R1726" si="3280">IF(AND(O1726&gt;0,P1727=0),"Valid","Invalid")</f>
        <v>Invalid</v>
      </c>
      <c r="S1726" t="str">
        <f t="shared" ref="S1726" si="3281">IF(OR(Q1728&gt;0,Q1729&gt;0),"Present","Absent")</f>
        <v>Present</v>
      </c>
      <c r="T1726" t="str">
        <f t="shared" ref="T1726" si="3282">IF(OR(Q1728&lt;41,Q1729&lt;41),"Ct&lt;41",IF(OR(Q1728&gt;41,Q1729&gt;41),"Ct&gt;41","No Ct"))</f>
        <v>Ct&lt;41</v>
      </c>
      <c r="V1726" t="str">
        <f t="shared" ref="V1726" si="3283">G1726&amp;"_"&amp;I1726&amp;"_"&amp;R1726&amp;"_"&amp;S1726&amp;"_"&amp;T1726</f>
        <v>DL2022052_lutlut_Invalid_Present_Ct&lt;41</v>
      </c>
      <c r="X1726">
        <f t="shared" ref="X1726" si="3284">O1726</f>
        <v>48.71</v>
      </c>
      <c r="Y1726" t="str">
        <f t="shared" ref="Y1726" si="3285">P1727</f>
        <v/>
      </c>
      <c r="Z1726" t="e">
        <f t="shared" ref="Z1726" si="3286">Q1728+Q1729</f>
        <v>#VALUE!</v>
      </c>
    </row>
    <row r="1727" spans="1:26" x14ac:dyDescent="0.25">
      <c r="A1727" t="s">
        <v>194</v>
      </c>
      <c r="B1727" t="s">
        <v>23</v>
      </c>
      <c r="C1727" t="s">
        <v>518</v>
      </c>
      <c r="D1727" t="s">
        <v>25</v>
      </c>
      <c r="E1727">
        <v>39.770000000000003</v>
      </c>
      <c r="F1727" t="s">
        <v>520</v>
      </c>
      <c r="G1727" t="str">
        <f t="shared" si="3165"/>
        <v>DL2022052</v>
      </c>
      <c r="H1727" t="str">
        <f t="shared" si="3166"/>
        <v>24</v>
      </c>
      <c r="I1727" t="str">
        <f t="shared" si="3167"/>
        <v>lutlut</v>
      </c>
      <c r="J1727" t="str">
        <f t="shared" si="3168"/>
        <v>PK</v>
      </c>
      <c r="K1727" t="str">
        <f t="shared" si="3169"/>
        <v>PK</v>
      </c>
      <c r="L1727" t="str">
        <f t="shared" si="3170"/>
        <v>true</v>
      </c>
      <c r="N1727" s="7">
        <f t="shared" si="3178"/>
        <v>39.770000000000003</v>
      </c>
      <c r="O1727" s="7">
        <f t="shared" si="3179"/>
        <v>39.770000000000003</v>
      </c>
      <c r="P1727" s="7" t="str">
        <f t="shared" si="3180"/>
        <v/>
      </c>
      <c r="Q1727" s="7" t="str">
        <f t="shared" si="3181"/>
        <v/>
      </c>
    </row>
    <row r="1728" spans="1:26" x14ac:dyDescent="0.25">
      <c r="A1728" t="s">
        <v>147</v>
      </c>
      <c r="B1728" t="s">
        <v>51</v>
      </c>
      <c r="C1728" t="s">
        <v>494</v>
      </c>
      <c r="D1728" t="s">
        <v>25</v>
      </c>
      <c r="E1728" t="s">
        <v>39</v>
      </c>
      <c r="F1728" t="s">
        <v>520</v>
      </c>
      <c r="G1728" t="str">
        <f t="shared" si="3165"/>
        <v>DL2022052</v>
      </c>
      <c r="H1728" t="str">
        <f t="shared" si="3166"/>
        <v>24</v>
      </c>
      <c r="I1728" t="str">
        <f t="shared" si="3167"/>
        <v>lutlut</v>
      </c>
      <c r="J1728" t="str">
        <f t="shared" si="3168"/>
        <v>EP</v>
      </c>
      <c r="K1728" t="str">
        <f t="shared" si="3169"/>
        <v>NK</v>
      </c>
      <c r="L1728" t="str">
        <f t="shared" si="3170"/>
        <v>false</v>
      </c>
      <c r="N1728" s="7">
        <f t="shared" si="3178"/>
        <v>0</v>
      </c>
      <c r="O1728" s="7" t="str">
        <f t="shared" si="3179"/>
        <v/>
      </c>
      <c r="P1728" s="7">
        <f t="shared" si="3180"/>
        <v>0</v>
      </c>
      <c r="Q1728" s="7" t="str">
        <f t="shared" si="3181"/>
        <v/>
      </c>
    </row>
    <row r="1729" spans="1:26" x14ac:dyDescent="0.25">
      <c r="A1729" t="s">
        <v>134</v>
      </c>
      <c r="B1729" t="s">
        <v>76</v>
      </c>
      <c r="C1729" t="s">
        <v>494</v>
      </c>
      <c r="D1729" t="s">
        <v>25</v>
      </c>
      <c r="E1729" t="s">
        <v>39</v>
      </c>
      <c r="F1729" t="s">
        <v>520</v>
      </c>
      <c r="G1729" t="str">
        <f t="shared" si="3165"/>
        <v>DL2022052</v>
      </c>
      <c r="H1729" t="str">
        <f t="shared" si="3166"/>
        <v>24</v>
      </c>
      <c r="I1729" t="str">
        <f t="shared" si="3167"/>
        <v>lutlut</v>
      </c>
      <c r="J1729" t="str">
        <f t="shared" si="3168"/>
        <v>EP</v>
      </c>
      <c r="K1729" t="str">
        <f t="shared" si="3169"/>
        <v>EP</v>
      </c>
      <c r="L1729" t="str">
        <f t="shared" si="3170"/>
        <v>true</v>
      </c>
      <c r="N1729" s="7">
        <f t="shared" si="3178"/>
        <v>0</v>
      </c>
      <c r="O1729" s="7" t="str">
        <f t="shared" si="3179"/>
        <v/>
      </c>
      <c r="P1729" s="7" t="str">
        <f t="shared" si="3180"/>
        <v/>
      </c>
      <c r="Q1729" s="7">
        <f t="shared" si="3181"/>
        <v>0</v>
      </c>
    </row>
    <row r="1730" spans="1:26" x14ac:dyDescent="0.25">
      <c r="A1730" t="s">
        <v>22</v>
      </c>
      <c r="B1730" t="s">
        <v>23</v>
      </c>
      <c r="C1730" t="s">
        <v>24</v>
      </c>
      <c r="D1730" t="s">
        <v>25</v>
      </c>
      <c r="E1730">
        <v>30.64</v>
      </c>
      <c r="F1730" t="s">
        <v>1245</v>
      </c>
      <c r="G1730" t="str">
        <f t="shared" ref="G1730:G1793" si="3287">MID(F1730,10,9)</f>
        <v>DL2022054</v>
      </c>
      <c r="H1730" t="str">
        <f t="shared" ref="H1730:H1793" si="3288">LEFT(C1730,2)</f>
        <v>01</v>
      </c>
      <c r="I1730" t="str">
        <f t="shared" ref="I1730:I1793" si="3289">MID(C1730,4,6)</f>
        <v>perflu</v>
      </c>
      <c r="J1730" t="str">
        <f t="shared" ref="J1730:J1793" si="3290">RIGHT(C1730,2)</f>
        <v>PK</v>
      </c>
      <c r="K1730" t="str">
        <f t="shared" ref="K1730:K1793" si="3291">IF(TRIM(B1730)="Standard","PK",IF(TRIM(B1730)="NTC","NK",IF(TRIM(B1730)="Unknown","EP")))</f>
        <v>PK</v>
      </c>
      <c r="L1730" t="str">
        <f t="shared" ref="L1730:L1793" si="3292">IF(J1730=K1730,"true","false")</f>
        <v>true</v>
      </c>
      <c r="N1730" s="7">
        <f t="shared" si="3178"/>
        <v>30.64</v>
      </c>
      <c r="O1730" s="7">
        <f t="shared" si="3179"/>
        <v>30.64</v>
      </c>
      <c r="P1730" s="7" t="str">
        <f t="shared" si="3180"/>
        <v/>
      </c>
      <c r="Q1730" s="7" t="str">
        <f t="shared" si="3181"/>
        <v/>
      </c>
      <c r="R1730" t="str">
        <f t="shared" ref="R1730" si="3293">IF(AND(O1730&gt;0,P1731=0),"Valid","Invalid")</f>
        <v>Valid</v>
      </c>
      <c r="S1730" t="str">
        <f t="shared" ref="S1730" si="3294">IF(OR(Q1732&gt;0,Q1733&gt;0),"Present","Absent")</f>
        <v>Present</v>
      </c>
      <c r="T1730" t="str">
        <f t="shared" ref="T1730" si="3295">IF(OR(Q1732&lt;41,Q1733&lt;41),"Ct&lt;41",IF(OR(Q1732&gt;41,Q1733&gt;41),"Ct&gt;41","No Ct"))</f>
        <v>Ct&lt;41</v>
      </c>
      <c r="V1730" t="str">
        <f t="shared" ref="V1730" si="3296">G1730&amp;"_"&amp;I1730&amp;"_"&amp;R1730&amp;"_"&amp;S1730&amp;"_"&amp;T1730</f>
        <v>DL2022054_perflu_Valid_Present_Ct&lt;41</v>
      </c>
      <c r="X1730">
        <f t="shared" ref="X1730" si="3297">O1730</f>
        <v>30.64</v>
      </c>
      <c r="Y1730">
        <f t="shared" ref="Y1730" si="3298">P1731</f>
        <v>0</v>
      </c>
      <c r="Z1730">
        <f t="shared" ref="Z1730" si="3299">Q1732+Q1733</f>
        <v>40.6</v>
      </c>
    </row>
    <row r="1731" spans="1:26" x14ac:dyDescent="0.25">
      <c r="A1731" t="s">
        <v>50</v>
      </c>
      <c r="B1731" t="s">
        <v>51</v>
      </c>
      <c r="C1731" t="s">
        <v>52</v>
      </c>
      <c r="D1731" t="s">
        <v>25</v>
      </c>
      <c r="E1731" t="s">
        <v>39</v>
      </c>
      <c r="F1731" t="s">
        <v>1245</v>
      </c>
      <c r="G1731" t="str">
        <f t="shared" si="3287"/>
        <v>DL2022054</v>
      </c>
      <c r="H1731" t="str">
        <f t="shared" si="3288"/>
        <v>01</v>
      </c>
      <c r="I1731" t="str">
        <f t="shared" si="3289"/>
        <v>perflu</v>
      </c>
      <c r="J1731" t="str">
        <f t="shared" si="3290"/>
        <v>NK</v>
      </c>
      <c r="K1731" t="str">
        <f t="shared" si="3291"/>
        <v>NK</v>
      </c>
      <c r="L1731" t="str">
        <f t="shared" si="3292"/>
        <v>true</v>
      </c>
      <c r="N1731" s="7">
        <f t="shared" ref="N1731:N1794" si="3300">IF(TRIM(E1731)="No Cq",0,E1731)</f>
        <v>0</v>
      </c>
      <c r="O1731" s="7" t="str">
        <f t="shared" ref="O1731:O1794" si="3301">IF(TRIM(B1731)="Standard",N1731,"")</f>
        <v/>
      </c>
      <c r="P1731" s="7">
        <f t="shared" ref="P1731:P1794" si="3302">IF(TRIM(B1731)="NTC",N1731,"")</f>
        <v>0</v>
      </c>
      <c r="Q1731" s="7" t="str">
        <f t="shared" ref="Q1731:Q1794" si="3303">IF(TRIM(B1731)="Unknown",N1731,"")</f>
        <v/>
      </c>
    </row>
    <row r="1732" spans="1:26" x14ac:dyDescent="0.25">
      <c r="A1732" t="s">
        <v>75</v>
      </c>
      <c r="B1732" t="s">
        <v>76</v>
      </c>
      <c r="C1732" t="s">
        <v>77</v>
      </c>
      <c r="D1732" t="s">
        <v>25</v>
      </c>
      <c r="E1732">
        <v>40.6</v>
      </c>
      <c r="F1732" t="s">
        <v>1245</v>
      </c>
      <c r="G1732" t="str">
        <f t="shared" si="3287"/>
        <v>DL2022054</v>
      </c>
      <c r="H1732" t="str">
        <f t="shared" si="3288"/>
        <v>01</v>
      </c>
      <c r="I1732" t="str">
        <f t="shared" si="3289"/>
        <v>perflu</v>
      </c>
      <c r="J1732" t="str">
        <f t="shared" si="3290"/>
        <v>EP</v>
      </c>
      <c r="K1732" t="str">
        <f t="shared" si="3291"/>
        <v>EP</v>
      </c>
      <c r="L1732" t="str">
        <f t="shared" si="3292"/>
        <v>true</v>
      </c>
      <c r="N1732" s="7">
        <f t="shared" si="3300"/>
        <v>40.6</v>
      </c>
      <c r="O1732" s="7" t="str">
        <f t="shared" si="3301"/>
        <v/>
      </c>
      <c r="P1732" s="7" t="str">
        <f t="shared" si="3302"/>
        <v/>
      </c>
      <c r="Q1732" s="7">
        <f t="shared" si="3303"/>
        <v>40.6</v>
      </c>
    </row>
    <row r="1733" spans="1:26" x14ac:dyDescent="0.25">
      <c r="A1733" t="s">
        <v>100</v>
      </c>
      <c r="B1733" t="s">
        <v>76</v>
      </c>
      <c r="C1733" t="s">
        <v>77</v>
      </c>
      <c r="D1733" t="s">
        <v>25</v>
      </c>
      <c r="E1733" t="s">
        <v>39</v>
      </c>
      <c r="F1733" t="s">
        <v>1245</v>
      </c>
      <c r="G1733" t="str">
        <f t="shared" si="3287"/>
        <v>DL2022054</v>
      </c>
      <c r="H1733" t="str">
        <f t="shared" si="3288"/>
        <v>01</v>
      </c>
      <c r="I1733" t="str">
        <f t="shared" si="3289"/>
        <v>perflu</v>
      </c>
      <c r="J1733" t="str">
        <f t="shared" si="3290"/>
        <v>EP</v>
      </c>
      <c r="K1733" t="str">
        <f t="shared" si="3291"/>
        <v>EP</v>
      </c>
      <c r="L1733" t="str">
        <f t="shared" si="3292"/>
        <v>true</v>
      </c>
      <c r="N1733" s="7">
        <f t="shared" si="3300"/>
        <v>0</v>
      </c>
      <c r="O1733" s="7" t="str">
        <f t="shared" si="3301"/>
        <v/>
      </c>
      <c r="P1733" s="7" t="str">
        <f t="shared" si="3302"/>
        <v/>
      </c>
      <c r="Q1733" s="7">
        <f t="shared" si="3303"/>
        <v>0</v>
      </c>
    </row>
    <row r="1734" spans="1:26" x14ac:dyDescent="0.25">
      <c r="A1734" t="s">
        <v>27</v>
      </c>
      <c r="B1734" t="s">
        <v>23</v>
      </c>
      <c r="C1734" t="s">
        <v>28</v>
      </c>
      <c r="D1734" t="s">
        <v>25</v>
      </c>
      <c r="E1734" t="s">
        <v>39</v>
      </c>
      <c r="F1734" t="s">
        <v>1245</v>
      </c>
      <c r="G1734" t="str">
        <f t="shared" si="3287"/>
        <v>DL2022054</v>
      </c>
      <c r="H1734" t="str">
        <f t="shared" si="3288"/>
        <v>02</v>
      </c>
      <c r="I1734" t="str">
        <f t="shared" si="3289"/>
        <v>perflu</v>
      </c>
      <c r="J1734" t="str">
        <f t="shared" si="3290"/>
        <v>PK</v>
      </c>
      <c r="K1734" t="str">
        <f t="shared" si="3291"/>
        <v>PK</v>
      </c>
      <c r="L1734" t="str">
        <f t="shared" si="3292"/>
        <v>true</v>
      </c>
      <c r="N1734" s="7">
        <f t="shared" si="3300"/>
        <v>0</v>
      </c>
      <c r="O1734" s="7">
        <f t="shared" si="3301"/>
        <v>0</v>
      </c>
      <c r="P1734" s="7" t="str">
        <f t="shared" si="3302"/>
        <v/>
      </c>
      <c r="Q1734" s="7" t="str">
        <f t="shared" si="3303"/>
        <v/>
      </c>
      <c r="R1734" t="str">
        <f t="shared" ref="R1734" si="3304">IF(AND(O1734&gt;0,P1735=0),"Valid","Invalid")</f>
        <v>Invalid</v>
      </c>
      <c r="S1734" t="str">
        <f t="shared" ref="S1734" si="3305">IF(OR(Q1736&gt;0,Q1737&gt;0),"Present","Absent")</f>
        <v>Absent</v>
      </c>
      <c r="T1734" t="str">
        <f t="shared" ref="T1734" si="3306">IF(OR(Q1736&lt;41,Q1737&lt;41),"Ct&lt;41",IF(OR(Q1736&gt;41,Q1737&gt;41),"Ct&gt;41","No Ct"))</f>
        <v>Ct&lt;41</v>
      </c>
      <c r="V1734" t="str">
        <f t="shared" ref="V1734" si="3307">G1734&amp;"_"&amp;I1734&amp;"_"&amp;R1734&amp;"_"&amp;S1734&amp;"_"&amp;T1734</f>
        <v>DL2022054_perflu_Invalid_Absent_Ct&lt;41</v>
      </c>
      <c r="X1734">
        <f t="shared" ref="X1734" si="3308">O1734</f>
        <v>0</v>
      </c>
      <c r="Y1734">
        <f t="shared" ref="Y1734" si="3309">P1735</f>
        <v>0</v>
      </c>
      <c r="Z1734">
        <f t="shared" ref="Z1734" si="3310">Q1736+Q1737</f>
        <v>0</v>
      </c>
    </row>
    <row r="1735" spans="1:26" x14ac:dyDescent="0.25">
      <c r="A1735" t="s">
        <v>53</v>
      </c>
      <c r="B1735" t="s">
        <v>51</v>
      </c>
      <c r="C1735" t="s">
        <v>54</v>
      </c>
      <c r="D1735" t="s">
        <v>25</v>
      </c>
      <c r="E1735" t="s">
        <v>39</v>
      </c>
      <c r="F1735" t="s">
        <v>1245</v>
      </c>
      <c r="G1735" t="str">
        <f t="shared" si="3287"/>
        <v>DL2022054</v>
      </c>
      <c r="H1735" t="str">
        <f t="shared" si="3288"/>
        <v>02</v>
      </c>
      <c r="I1735" t="str">
        <f t="shared" si="3289"/>
        <v>perflu</v>
      </c>
      <c r="J1735" t="str">
        <f t="shared" si="3290"/>
        <v>NK</v>
      </c>
      <c r="K1735" t="str">
        <f t="shared" si="3291"/>
        <v>NK</v>
      </c>
      <c r="L1735" t="str">
        <f t="shared" si="3292"/>
        <v>true</v>
      </c>
      <c r="N1735" s="7">
        <f t="shared" si="3300"/>
        <v>0</v>
      </c>
      <c r="O1735" s="7" t="str">
        <f t="shared" si="3301"/>
        <v/>
      </c>
      <c r="P1735" s="7">
        <f t="shared" si="3302"/>
        <v>0</v>
      </c>
      <c r="Q1735" s="7" t="str">
        <f t="shared" si="3303"/>
        <v/>
      </c>
    </row>
    <row r="1736" spans="1:26" x14ac:dyDescent="0.25">
      <c r="A1736" t="s">
        <v>78</v>
      </c>
      <c r="B1736" t="s">
        <v>76</v>
      </c>
      <c r="C1736" t="s">
        <v>79</v>
      </c>
      <c r="D1736" t="s">
        <v>25</v>
      </c>
      <c r="E1736" t="s">
        <v>39</v>
      </c>
      <c r="F1736" t="s">
        <v>1245</v>
      </c>
      <c r="G1736" t="str">
        <f t="shared" si="3287"/>
        <v>DL2022054</v>
      </c>
      <c r="H1736" t="str">
        <f t="shared" si="3288"/>
        <v>02</v>
      </c>
      <c r="I1736" t="str">
        <f t="shared" si="3289"/>
        <v>perflu</v>
      </c>
      <c r="J1736" t="str">
        <f t="shared" si="3290"/>
        <v>EP</v>
      </c>
      <c r="K1736" t="str">
        <f t="shared" si="3291"/>
        <v>EP</v>
      </c>
      <c r="L1736" t="str">
        <f t="shared" si="3292"/>
        <v>true</v>
      </c>
      <c r="N1736" s="7">
        <f t="shared" si="3300"/>
        <v>0</v>
      </c>
      <c r="O1736" s="7" t="str">
        <f t="shared" si="3301"/>
        <v/>
      </c>
      <c r="P1736" s="7" t="str">
        <f t="shared" si="3302"/>
        <v/>
      </c>
      <c r="Q1736" s="7">
        <f t="shared" si="3303"/>
        <v>0</v>
      </c>
    </row>
    <row r="1737" spans="1:26" x14ac:dyDescent="0.25">
      <c r="A1737" t="s">
        <v>101</v>
      </c>
      <c r="B1737" t="s">
        <v>76</v>
      </c>
      <c r="C1737" t="s">
        <v>79</v>
      </c>
      <c r="D1737" t="s">
        <v>25</v>
      </c>
      <c r="E1737" t="s">
        <v>39</v>
      </c>
      <c r="F1737" t="s">
        <v>1245</v>
      </c>
      <c r="G1737" t="str">
        <f t="shared" si="3287"/>
        <v>DL2022054</v>
      </c>
      <c r="H1737" t="str">
        <f t="shared" si="3288"/>
        <v>02</v>
      </c>
      <c r="I1737" t="str">
        <f t="shared" si="3289"/>
        <v>perflu</v>
      </c>
      <c r="J1737" t="str">
        <f t="shared" si="3290"/>
        <v>EP</v>
      </c>
      <c r="K1737" t="str">
        <f t="shared" si="3291"/>
        <v>EP</v>
      </c>
      <c r="L1737" t="str">
        <f t="shared" si="3292"/>
        <v>true</v>
      </c>
      <c r="N1737" s="7">
        <f t="shared" si="3300"/>
        <v>0</v>
      </c>
      <c r="O1737" s="7" t="str">
        <f t="shared" si="3301"/>
        <v/>
      </c>
      <c r="P1737" s="7" t="str">
        <f t="shared" si="3302"/>
        <v/>
      </c>
      <c r="Q1737" s="7">
        <f t="shared" si="3303"/>
        <v>0</v>
      </c>
    </row>
    <row r="1738" spans="1:26" x14ac:dyDescent="0.25">
      <c r="A1738" t="s">
        <v>29</v>
      </c>
      <c r="B1738" t="s">
        <v>23</v>
      </c>
      <c r="C1738" t="s">
        <v>453</v>
      </c>
      <c r="D1738" t="s">
        <v>25</v>
      </c>
      <c r="E1738">
        <v>35.07</v>
      </c>
      <c r="F1738" t="s">
        <v>1245</v>
      </c>
      <c r="G1738" t="str">
        <f t="shared" si="3287"/>
        <v>DL2022054</v>
      </c>
      <c r="H1738" t="str">
        <f t="shared" si="3288"/>
        <v>03</v>
      </c>
      <c r="I1738" t="str">
        <f t="shared" si="3289"/>
        <v>rutrut</v>
      </c>
      <c r="J1738" t="str">
        <f t="shared" si="3290"/>
        <v>PK</v>
      </c>
      <c r="K1738" t="str">
        <f t="shared" si="3291"/>
        <v>PK</v>
      </c>
      <c r="L1738" t="str">
        <f t="shared" si="3292"/>
        <v>true</v>
      </c>
      <c r="N1738" s="7">
        <f t="shared" si="3300"/>
        <v>35.07</v>
      </c>
      <c r="O1738" s="7">
        <f t="shared" si="3301"/>
        <v>35.07</v>
      </c>
      <c r="P1738" s="7" t="str">
        <f t="shared" si="3302"/>
        <v/>
      </c>
      <c r="Q1738" s="7" t="str">
        <f t="shared" si="3303"/>
        <v/>
      </c>
      <c r="R1738" t="str">
        <f t="shared" ref="R1738" si="3311">IF(AND(O1738&gt;0,P1739=0),"Valid","Invalid")</f>
        <v>Valid</v>
      </c>
      <c r="S1738" t="str">
        <f t="shared" ref="S1738" si="3312">IF(OR(Q1740&gt;0,Q1741&gt;0),"Present","Absent")</f>
        <v>Present</v>
      </c>
      <c r="T1738" t="str">
        <f t="shared" ref="T1738" si="3313">IF(OR(Q1740&lt;41,Q1741&lt;41),"Ct&lt;41",IF(OR(Q1740&gt;41,Q1741&gt;41),"Ct&gt;41","No Ct"))</f>
        <v>Ct&lt;41</v>
      </c>
      <c r="V1738" t="str">
        <f t="shared" ref="V1738" si="3314">G1738&amp;"_"&amp;I1738&amp;"_"&amp;R1738&amp;"_"&amp;S1738&amp;"_"&amp;T1738</f>
        <v>DL2022054_rutrut_Valid_Present_Ct&lt;41</v>
      </c>
      <c r="X1738">
        <f t="shared" ref="X1738" si="3315">O1738</f>
        <v>35.07</v>
      </c>
      <c r="Y1738">
        <f t="shared" ref="Y1738" si="3316">P1739</f>
        <v>0</v>
      </c>
      <c r="Z1738">
        <f t="shared" ref="Z1738" si="3317">Q1740+Q1741</f>
        <v>37.869999999999997</v>
      </c>
    </row>
    <row r="1739" spans="1:26" x14ac:dyDescent="0.25">
      <c r="A1739" t="s">
        <v>55</v>
      </c>
      <c r="B1739" t="s">
        <v>51</v>
      </c>
      <c r="C1739" t="s">
        <v>463</v>
      </c>
      <c r="D1739" t="s">
        <v>25</v>
      </c>
      <c r="E1739" t="s">
        <v>39</v>
      </c>
      <c r="F1739" t="s">
        <v>1245</v>
      </c>
      <c r="G1739" t="str">
        <f t="shared" si="3287"/>
        <v>DL2022054</v>
      </c>
      <c r="H1739" t="str">
        <f t="shared" si="3288"/>
        <v>03</v>
      </c>
      <c r="I1739" t="str">
        <f t="shared" si="3289"/>
        <v>rutrut</v>
      </c>
      <c r="J1739" t="str">
        <f t="shared" si="3290"/>
        <v>NK</v>
      </c>
      <c r="K1739" t="str">
        <f t="shared" si="3291"/>
        <v>NK</v>
      </c>
      <c r="L1739" t="str">
        <f t="shared" si="3292"/>
        <v>true</v>
      </c>
      <c r="N1739" s="7">
        <f t="shared" si="3300"/>
        <v>0</v>
      </c>
      <c r="O1739" s="7" t="str">
        <f t="shared" si="3301"/>
        <v/>
      </c>
      <c r="P1739" s="7">
        <f t="shared" si="3302"/>
        <v>0</v>
      </c>
      <c r="Q1739" s="7" t="str">
        <f t="shared" si="3303"/>
        <v/>
      </c>
    </row>
    <row r="1740" spans="1:26" x14ac:dyDescent="0.25">
      <c r="A1740" t="s">
        <v>80</v>
      </c>
      <c r="B1740" t="s">
        <v>76</v>
      </c>
      <c r="C1740" t="s">
        <v>473</v>
      </c>
      <c r="D1740" t="s">
        <v>25</v>
      </c>
      <c r="E1740">
        <v>37.869999999999997</v>
      </c>
      <c r="F1740" t="s">
        <v>1245</v>
      </c>
      <c r="G1740" t="str">
        <f t="shared" si="3287"/>
        <v>DL2022054</v>
      </c>
      <c r="H1740" t="str">
        <f t="shared" si="3288"/>
        <v>03</v>
      </c>
      <c r="I1740" t="str">
        <f t="shared" si="3289"/>
        <v>rutrut</v>
      </c>
      <c r="J1740" t="str">
        <f t="shared" si="3290"/>
        <v>EP</v>
      </c>
      <c r="K1740" t="str">
        <f t="shared" si="3291"/>
        <v>EP</v>
      </c>
      <c r="L1740" t="str">
        <f t="shared" si="3292"/>
        <v>true</v>
      </c>
      <c r="N1740" s="7">
        <f t="shared" si="3300"/>
        <v>37.869999999999997</v>
      </c>
      <c r="O1740" s="7" t="str">
        <f t="shared" si="3301"/>
        <v/>
      </c>
      <c r="P1740" s="7" t="str">
        <f t="shared" si="3302"/>
        <v/>
      </c>
      <c r="Q1740" s="7">
        <f t="shared" si="3303"/>
        <v>37.869999999999997</v>
      </c>
    </row>
    <row r="1741" spans="1:26" x14ac:dyDescent="0.25">
      <c r="A1741" t="s">
        <v>102</v>
      </c>
      <c r="B1741" t="s">
        <v>76</v>
      </c>
      <c r="C1741" t="s">
        <v>473</v>
      </c>
      <c r="D1741" t="s">
        <v>25</v>
      </c>
      <c r="E1741" t="s">
        <v>39</v>
      </c>
      <c r="F1741" t="s">
        <v>1245</v>
      </c>
      <c r="G1741" t="str">
        <f t="shared" si="3287"/>
        <v>DL2022054</v>
      </c>
      <c r="H1741" t="str">
        <f t="shared" si="3288"/>
        <v>03</v>
      </c>
      <c r="I1741" t="str">
        <f t="shared" si="3289"/>
        <v>rutrut</v>
      </c>
      <c r="J1741" t="str">
        <f t="shared" si="3290"/>
        <v>EP</v>
      </c>
      <c r="K1741" t="str">
        <f t="shared" si="3291"/>
        <v>EP</v>
      </c>
      <c r="L1741" t="str">
        <f t="shared" si="3292"/>
        <v>true</v>
      </c>
      <c r="N1741" s="7">
        <f t="shared" si="3300"/>
        <v>0</v>
      </c>
      <c r="O1741" s="7" t="str">
        <f t="shared" si="3301"/>
        <v/>
      </c>
      <c r="P1741" s="7" t="str">
        <f t="shared" si="3302"/>
        <v/>
      </c>
      <c r="Q1741" s="7">
        <f t="shared" si="3303"/>
        <v>0</v>
      </c>
    </row>
    <row r="1742" spans="1:26" x14ac:dyDescent="0.25">
      <c r="A1742" t="s">
        <v>31</v>
      </c>
      <c r="B1742" t="s">
        <v>23</v>
      </c>
      <c r="C1742" t="s">
        <v>454</v>
      </c>
      <c r="D1742" t="s">
        <v>25</v>
      </c>
      <c r="E1742">
        <v>36.83</v>
      </c>
      <c r="F1742" t="s">
        <v>1245</v>
      </c>
      <c r="G1742" t="str">
        <f t="shared" si="3287"/>
        <v>DL2022054</v>
      </c>
      <c r="H1742" t="str">
        <f t="shared" si="3288"/>
        <v>04</v>
      </c>
      <c r="I1742" t="str">
        <f t="shared" si="3289"/>
        <v>rutrut</v>
      </c>
      <c r="J1742" t="str">
        <f t="shared" si="3290"/>
        <v>PK</v>
      </c>
      <c r="K1742" t="str">
        <f t="shared" si="3291"/>
        <v>PK</v>
      </c>
      <c r="L1742" t="str">
        <f t="shared" si="3292"/>
        <v>true</v>
      </c>
      <c r="N1742" s="7">
        <f t="shared" si="3300"/>
        <v>36.83</v>
      </c>
      <c r="O1742" s="7">
        <f t="shared" si="3301"/>
        <v>36.83</v>
      </c>
      <c r="P1742" s="7" t="str">
        <f t="shared" si="3302"/>
        <v/>
      </c>
      <c r="Q1742" s="7" t="str">
        <f t="shared" si="3303"/>
        <v/>
      </c>
      <c r="R1742" t="str">
        <f t="shared" ref="R1742" si="3318">IF(AND(O1742&gt;0,P1743=0),"Valid","Invalid")</f>
        <v>Valid</v>
      </c>
      <c r="S1742" t="str">
        <f t="shared" ref="S1742" si="3319">IF(OR(Q1744&gt;0,Q1745&gt;0),"Present","Absent")</f>
        <v>Present</v>
      </c>
      <c r="T1742" t="str">
        <f t="shared" ref="T1742" si="3320">IF(OR(Q1744&lt;41,Q1745&lt;41),"Ct&lt;41",IF(OR(Q1744&gt;41,Q1745&gt;41),"Ct&gt;41","No Ct"))</f>
        <v>Ct&lt;41</v>
      </c>
      <c r="V1742" t="str">
        <f t="shared" ref="V1742" si="3321">G1742&amp;"_"&amp;I1742&amp;"_"&amp;R1742&amp;"_"&amp;S1742&amp;"_"&amp;T1742</f>
        <v>DL2022054_rutrut_Valid_Present_Ct&lt;41</v>
      </c>
      <c r="X1742">
        <f t="shared" ref="X1742" si="3322">O1742</f>
        <v>36.83</v>
      </c>
      <c r="Y1742">
        <f t="shared" ref="Y1742" si="3323">P1743</f>
        <v>0</v>
      </c>
      <c r="Z1742">
        <f t="shared" ref="Z1742" si="3324">Q1744+Q1745</f>
        <v>37.94</v>
      </c>
    </row>
    <row r="1743" spans="1:26" x14ac:dyDescent="0.25">
      <c r="A1743" t="s">
        <v>57</v>
      </c>
      <c r="B1743" t="s">
        <v>51</v>
      </c>
      <c r="C1743" t="s">
        <v>464</v>
      </c>
      <c r="D1743" t="s">
        <v>25</v>
      </c>
      <c r="E1743" t="s">
        <v>39</v>
      </c>
      <c r="F1743" t="s">
        <v>1245</v>
      </c>
      <c r="G1743" t="str">
        <f t="shared" si="3287"/>
        <v>DL2022054</v>
      </c>
      <c r="H1743" t="str">
        <f t="shared" si="3288"/>
        <v>04</v>
      </c>
      <c r="I1743" t="str">
        <f t="shared" si="3289"/>
        <v>rutrut</v>
      </c>
      <c r="J1743" t="str">
        <f t="shared" si="3290"/>
        <v>NK</v>
      </c>
      <c r="K1743" t="str">
        <f t="shared" si="3291"/>
        <v>NK</v>
      </c>
      <c r="L1743" t="str">
        <f t="shared" si="3292"/>
        <v>true</v>
      </c>
      <c r="N1743" s="7">
        <f t="shared" si="3300"/>
        <v>0</v>
      </c>
      <c r="O1743" s="7" t="str">
        <f t="shared" si="3301"/>
        <v/>
      </c>
      <c r="P1743" s="7">
        <f t="shared" si="3302"/>
        <v>0</v>
      </c>
      <c r="Q1743" s="7" t="str">
        <f t="shared" si="3303"/>
        <v/>
      </c>
    </row>
    <row r="1744" spans="1:26" x14ac:dyDescent="0.25">
      <c r="A1744" t="s">
        <v>82</v>
      </c>
      <c r="B1744" t="s">
        <v>76</v>
      </c>
      <c r="C1744" t="s">
        <v>474</v>
      </c>
      <c r="D1744" t="s">
        <v>25</v>
      </c>
      <c r="E1744" t="s">
        <v>39</v>
      </c>
      <c r="F1744" t="s">
        <v>1245</v>
      </c>
      <c r="G1744" t="str">
        <f t="shared" si="3287"/>
        <v>DL2022054</v>
      </c>
      <c r="H1744" t="str">
        <f t="shared" si="3288"/>
        <v>04</v>
      </c>
      <c r="I1744" t="str">
        <f t="shared" si="3289"/>
        <v>rutrut</v>
      </c>
      <c r="J1744" t="str">
        <f t="shared" si="3290"/>
        <v>EP</v>
      </c>
      <c r="K1744" t="str">
        <f t="shared" si="3291"/>
        <v>EP</v>
      </c>
      <c r="L1744" t="str">
        <f t="shared" si="3292"/>
        <v>true</v>
      </c>
      <c r="N1744" s="7">
        <f t="shared" si="3300"/>
        <v>0</v>
      </c>
      <c r="O1744" s="7" t="str">
        <f t="shared" si="3301"/>
        <v/>
      </c>
      <c r="P1744" s="7" t="str">
        <f t="shared" si="3302"/>
        <v/>
      </c>
      <c r="Q1744" s="7">
        <f t="shared" si="3303"/>
        <v>0</v>
      </c>
    </row>
    <row r="1745" spans="1:26" x14ac:dyDescent="0.25">
      <c r="A1745" t="s">
        <v>103</v>
      </c>
      <c r="B1745" t="s">
        <v>76</v>
      </c>
      <c r="C1745" t="s">
        <v>474</v>
      </c>
      <c r="D1745" t="s">
        <v>25</v>
      </c>
      <c r="E1745">
        <v>37.94</v>
      </c>
      <c r="F1745" t="s">
        <v>1245</v>
      </c>
      <c r="G1745" t="str">
        <f t="shared" si="3287"/>
        <v>DL2022054</v>
      </c>
      <c r="H1745" t="str">
        <f t="shared" si="3288"/>
        <v>04</v>
      </c>
      <c r="I1745" t="str">
        <f t="shared" si="3289"/>
        <v>rutrut</v>
      </c>
      <c r="J1745" t="str">
        <f t="shared" si="3290"/>
        <v>EP</v>
      </c>
      <c r="K1745" t="str">
        <f t="shared" si="3291"/>
        <v>EP</v>
      </c>
      <c r="L1745" t="str">
        <f t="shared" si="3292"/>
        <v>true</v>
      </c>
      <c r="N1745" s="7">
        <f t="shared" si="3300"/>
        <v>37.94</v>
      </c>
      <c r="O1745" s="7" t="str">
        <f t="shared" si="3301"/>
        <v/>
      </c>
      <c r="P1745" s="7" t="str">
        <f t="shared" si="3302"/>
        <v/>
      </c>
      <c r="Q1745" s="7">
        <f t="shared" si="3303"/>
        <v>37.94</v>
      </c>
    </row>
    <row r="1746" spans="1:26" x14ac:dyDescent="0.25">
      <c r="A1746" t="s">
        <v>33</v>
      </c>
      <c r="B1746" t="s">
        <v>23</v>
      </c>
      <c r="C1746" t="s">
        <v>455</v>
      </c>
      <c r="D1746" t="s">
        <v>25</v>
      </c>
      <c r="E1746">
        <v>23.83</v>
      </c>
      <c r="F1746" t="s">
        <v>1245</v>
      </c>
      <c r="G1746" t="str">
        <f t="shared" si="3287"/>
        <v>DL2022054</v>
      </c>
      <c r="H1746" t="str">
        <f t="shared" si="3288"/>
        <v>05</v>
      </c>
      <c r="I1746" t="str">
        <f t="shared" si="3289"/>
        <v>esoluc</v>
      </c>
      <c r="J1746" t="str">
        <f t="shared" si="3290"/>
        <v>PK</v>
      </c>
      <c r="K1746" t="str">
        <f t="shared" si="3291"/>
        <v>PK</v>
      </c>
      <c r="L1746" t="str">
        <f t="shared" si="3292"/>
        <v>true</v>
      </c>
      <c r="N1746" s="7">
        <f t="shared" si="3300"/>
        <v>23.83</v>
      </c>
      <c r="O1746" s="7">
        <f t="shared" si="3301"/>
        <v>23.83</v>
      </c>
      <c r="P1746" s="7" t="str">
        <f t="shared" si="3302"/>
        <v/>
      </c>
      <c r="Q1746" s="7" t="str">
        <f t="shared" si="3303"/>
        <v/>
      </c>
      <c r="R1746" t="str">
        <f t="shared" ref="R1746" si="3325">IF(AND(O1746&gt;0,P1747=0),"Valid","Invalid")</f>
        <v>Valid</v>
      </c>
      <c r="S1746" t="str">
        <f t="shared" ref="S1746" si="3326">IF(OR(Q1748&gt;0,Q1749&gt;0),"Present","Absent")</f>
        <v>Present</v>
      </c>
      <c r="T1746" t="str">
        <f t="shared" ref="T1746" si="3327">IF(OR(Q1748&lt;41,Q1749&lt;41),"Ct&lt;41",IF(OR(Q1748&gt;41,Q1749&gt;41),"Ct&gt;41","No Ct"))</f>
        <v>Ct&lt;41</v>
      </c>
      <c r="V1746" t="str">
        <f t="shared" ref="V1746" si="3328">G1746&amp;"_"&amp;I1746&amp;"_"&amp;R1746&amp;"_"&amp;S1746&amp;"_"&amp;T1746</f>
        <v>DL2022054_esoluc_Valid_Present_Ct&lt;41</v>
      </c>
      <c r="X1746">
        <f t="shared" ref="X1746" si="3329">O1746</f>
        <v>23.83</v>
      </c>
      <c r="Y1746">
        <f t="shared" ref="Y1746" si="3330">P1747</f>
        <v>0</v>
      </c>
      <c r="Z1746">
        <f t="shared" ref="Z1746" si="3331">Q1748+Q1749</f>
        <v>72.97999999999999</v>
      </c>
    </row>
    <row r="1747" spans="1:26" x14ac:dyDescent="0.25">
      <c r="A1747" t="s">
        <v>59</v>
      </c>
      <c r="B1747" t="s">
        <v>51</v>
      </c>
      <c r="C1747" t="s">
        <v>465</v>
      </c>
      <c r="D1747" t="s">
        <v>25</v>
      </c>
      <c r="E1747" t="s">
        <v>39</v>
      </c>
      <c r="F1747" t="s">
        <v>1245</v>
      </c>
      <c r="G1747" t="str">
        <f t="shared" si="3287"/>
        <v>DL2022054</v>
      </c>
      <c r="H1747" t="str">
        <f t="shared" si="3288"/>
        <v>05</v>
      </c>
      <c r="I1747" t="str">
        <f t="shared" si="3289"/>
        <v>esoluc</v>
      </c>
      <c r="J1747" t="str">
        <f t="shared" si="3290"/>
        <v>NK</v>
      </c>
      <c r="K1747" t="str">
        <f t="shared" si="3291"/>
        <v>NK</v>
      </c>
      <c r="L1747" t="str">
        <f t="shared" si="3292"/>
        <v>true</v>
      </c>
      <c r="N1747" s="7">
        <f t="shared" si="3300"/>
        <v>0</v>
      </c>
      <c r="O1747" s="7" t="str">
        <f t="shared" si="3301"/>
        <v/>
      </c>
      <c r="P1747" s="7">
        <f t="shared" si="3302"/>
        <v>0</v>
      </c>
      <c r="Q1747" s="7" t="str">
        <f t="shared" si="3303"/>
        <v/>
      </c>
    </row>
    <row r="1748" spans="1:26" x14ac:dyDescent="0.25">
      <c r="A1748" t="s">
        <v>84</v>
      </c>
      <c r="B1748" t="s">
        <v>76</v>
      </c>
      <c r="C1748" t="s">
        <v>475</v>
      </c>
      <c r="D1748" t="s">
        <v>25</v>
      </c>
      <c r="E1748">
        <v>35.54</v>
      </c>
      <c r="F1748" t="s">
        <v>1245</v>
      </c>
      <c r="G1748" t="str">
        <f t="shared" si="3287"/>
        <v>DL2022054</v>
      </c>
      <c r="H1748" t="str">
        <f t="shared" si="3288"/>
        <v>05</v>
      </c>
      <c r="I1748" t="str">
        <f t="shared" si="3289"/>
        <v>esoluc</v>
      </c>
      <c r="J1748" t="str">
        <f t="shared" si="3290"/>
        <v>EP</v>
      </c>
      <c r="K1748" t="str">
        <f t="shared" si="3291"/>
        <v>EP</v>
      </c>
      <c r="L1748" t="str">
        <f t="shared" si="3292"/>
        <v>true</v>
      </c>
      <c r="N1748" s="7">
        <f t="shared" si="3300"/>
        <v>35.54</v>
      </c>
      <c r="O1748" s="7" t="str">
        <f t="shared" si="3301"/>
        <v/>
      </c>
      <c r="P1748" s="7" t="str">
        <f t="shared" si="3302"/>
        <v/>
      </c>
      <c r="Q1748" s="7">
        <f t="shared" si="3303"/>
        <v>35.54</v>
      </c>
    </row>
    <row r="1749" spans="1:26" x14ac:dyDescent="0.25">
      <c r="A1749" t="s">
        <v>104</v>
      </c>
      <c r="B1749" t="s">
        <v>76</v>
      </c>
      <c r="C1749" t="s">
        <v>475</v>
      </c>
      <c r="D1749" t="s">
        <v>25</v>
      </c>
      <c r="E1749">
        <v>37.44</v>
      </c>
      <c r="F1749" t="s">
        <v>1245</v>
      </c>
      <c r="G1749" t="str">
        <f t="shared" si="3287"/>
        <v>DL2022054</v>
      </c>
      <c r="H1749" t="str">
        <f t="shared" si="3288"/>
        <v>05</v>
      </c>
      <c r="I1749" t="str">
        <f t="shared" si="3289"/>
        <v>esoluc</v>
      </c>
      <c r="J1749" t="str">
        <f t="shared" si="3290"/>
        <v>EP</v>
      </c>
      <c r="K1749" t="str">
        <f t="shared" si="3291"/>
        <v>EP</v>
      </c>
      <c r="L1749" t="str">
        <f t="shared" si="3292"/>
        <v>true</v>
      </c>
      <c r="N1749" s="7">
        <f t="shared" si="3300"/>
        <v>37.44</v>
      </c>
      <c r="O1749" s="7" t="str">
        <f t="shared" si="3301"/>
        <v/>
      </c>
      <c r="P1749" s="7" t="str">
        <f t="shared" si="3302"/>
        <v/>
      </c>
      <c r="Q1749" s="7">
        <f t="shared" si="3303"/>
        <v>37.44</v>
      </c>
    </row>
    <row r="1750" spans="1:26" x14ac:dyDescent="0.25">
      <c r="A1750" t="s">
        <v>35</v>
      </c>
      <c r="B1750" t="s">
        <v>23</v>
      </c>
      <c r="C1750" t="s">
        <v>456</v>
      </c>
      <c r="D1750" t="s">
        <v>25</v>
      </c>
      <c r="E1750" t="s">
        <v>39</v>
      </c>
      <c r="F1750" t="s">
        <v>1245</v>
      </c>
      <c r="G1750" t="str">
        <f t="shared" si="3287"/>
        <v>DL2022054</v>
      </c>
      <c r="H1750" t="str">
        <f t="shared" si="3288"/>
        <v>06</v>
      </c>
      <c r="I1750" t="str">
        <f t="shared" si="3289"/>
        <v>esoluc</v>
      </c>
      <c r="J1750" t="str">
        <f t="shared" si="3290"/>
        <v>PK</v>
      </c>
      <c r="K1750" t="str">
        <f t="shared" si="3291"/>
        <v>PK</v>
      </c>
      <c r="L1750" t="str">
        <f t="shared" si="3292"/>
        <v>true</v>
      </c>
      <c r="N1750" s="7">
        <f t="shared" si="3300"/>
        <v>0</v>
      </c>
      <c r="O1750" s="7">
        <f t="shared" si="3301"/>
        <v>0</v>
      </c>
      <c r="P1750" s="7" t="str">
        <f t="shared" si="3302"/>
        <v/>
      </c>
      <c r="Q1750" s="7" t="str">
        <f t="shared" si="3303"/>
        <v/>
      </c>
      <c r="R1750" t="str">
        <f t="shared" ref="R1750" si="3332">IF(AND(O1750&gt;0,P1751=0),"Valid","Invalid")</f>
        <v>Invalid</v>
      </c>
      <c r="S1750" t="str">
        <f t="shared" ref="S1750" si="3333">IF(OR(Q1752&gt;0,Q1753&gt;0),"Present","Absent")</f>
        <v>Absent</v>
      </c>
      <c r="T1750" t="str">
        <f t="shared" ref="T1750" si="3334">IF(OR(Q1752&lt;41,Q1753&lt;41),"Ct&lt;41",IF(OR(Q1752&gt;41,Q1753&gt;41),"Ct&gt;41","No Ct"))</f>
        <v>Ct&lt;41</v>
      </c>
      <c r="V1750" t="str">
        <f t="shared" ref="V1750" si="3335">G1750&amp;"_"&amp;I1750&amp;"_"&amp;R1750&amp;"_"&amp;S1750&amp;"_"&amp;T1750</f>
        <v>DL2022054_esoluc_Invalid_Absent_Ct&lt;41</v>
      </c>
      <c r="X1750">
        <f t="shared" ref="X1750" si="3336">O1750</f>
        <v>0</v>
      </c>
      <c r="Y1750">
        <f t="shared" ref="Y1750" si="3337">P1751</f>
        <v>0</v>
      </c>
      <c r="Z1750">
        <f t="shared" ref="Z1750" si="3338">Q1752+Q1753</f>
        <v>0</v>
      </c>
    </row>
    <row r="1751" spans="1:26" x14ac:dyDescent="0.25">
      <c r="A1751" t="s">
        <v>61</v>
      </c>
      <c r="B1751" t="s">
        <v>51</v>
      </c>
      <c r="C1751" t="s">
        <v>466</v>
      </c>
      <c r="D1751" t="s">
        <v>25</v>
      </c>
      <c r="E1751" t="s">
        <v>39</v>
      </c>
      <c r="F1751" t="s">
        <v>1245</v>
      </c>
      <c r="G1751" t="str">
        <f t="shared" si="3287"/>
        <v>DL2022054</v>
      </c>
      <c r="H1751" t="str">
        <f t="shared" si="3288"/>
        <v>06</v>
      </c>
      <c r="I1751" t="str">
        <f t="shared" si="3289"/>
        <v>esoluc</v>
      </c>
      <c r="J1751" t="str">
        <f t="shared" si="3290"/>
        <v>NK</v>
      </c>
      <c r="K1751" t="str">
        <f t="shared" si="3291"/>
        <v>NK</v>
      </c>
      <c r="L1751" t="str">
        <f t="shared" si="3292"/>
        <v>true</v>
      </c>
      <c r="N1751" s="7">
        <f t="shared" si="3300"/>
        <v>0</v>
      </c>
      <c r="O1751" s="7" t="str">
        <f t="shared" si="3301"/>
        <v/>
      </c>
      <c r="P1751" s="7">
        <f t="shared" si="3302"/>
        <v>0</v>
      </c>
      <c r="Q1751" s="7" t="str">
        <f t="shared" si="3303"/>
        <v/>
      </c>
    </row>
    <row r="1752" spans="1:26" x14ac:dyDescent="0.25">
      <c r="A1752" t="s">
        <v>86</v>
      </c>
      <c r="B1752" t="s">
        <v>76</v>
      </c>
      <c r="C1752" t="s">
        <v>476</v>
      </c>
      <c r="D1752" t="s">
        <v>25</v>
      </c>
      <c r="E1752" t="s">
        <v>39</v>
      </c>
      <c r="F1752" t="s">
        <v>1245</v>
      </c>
      <c r="G1752" t="str">
        <f t="shared" si="3287"/>
        <v>DL2022054</v>
      </c>
      <c r="H1752" t="str">
        <f t="shared" si="3288"/>
        <v>06</v>
      </c>
      <c r="I1752" t="str">
        <f t="shared" si="3289"/>
        <v>esoluc</v>
      </c>
      <c r="J1752" t="str">
        <f t="shared" si="3290"/>
        <v>EP</v>
      </c>
      <c r="K1752" t="str">
        <f t="shared" si="3291"/>
        <v>EP</v>
      </c>
      <c r="L1752" t="str">
        <f t="shared" si="3292"/>
        <v>true</v>
      </c>
      <c r="N1752" s="7">
        <f t="shared" si="3300"/>
        <v>0</v>
      </c>
      <c r="O1752" s="7" t="str">
        <f t="shared" si="3301"/>
        <v/>
      </c>
      <c r="P1752" s="7" t="str">
        <f t="shared" si="3302"/>
        <v/>
      </c>
      <c r="Q1752" s="7">
        <f t="shared" si="3303"/>
        <v>0</v>
      </c>
    </row>
    <row r="1753" spans="1:26" x14ac:dyDescent="0.25">
      <c r="A1753" t="s">
        <v>105</v>
      </c>
      <c r="B1753" t="s">
        <v>76</v>
      </c>
      <c r="C1753" t="s">
        <v>476</v>
      </c>
      <c r="D1753" t="s">
        <v>25</v>
      </c>
      <c r="E1753" t="s">
        <v>39</v>
      </c>
      <c r="F1753" t="s">
        <v>1245</v>
      </c>
      <c r="G1753" t="str">
        <f t="shared" si="3287"/>
        <v>DL2022054</v>
      </c>
      <c r="H1753" t="str">
        <f t="shared" si="3288"/>
        <v>06</v>
      </c>
      <c r="I1753" t="str">
        <f t="shared" si="3289"/>
        <v>esoluc</v>
      </c>
      <c r="J1753" t="str">
        <f t="shared" si="3290"/>
        <v>EP</v>
      </c>
      <c r="K1753" t="str">
        <f t="shared" si="3291"/>
        <v>EP</v>
      </c>
      <c r="L1753" t="str">
        <f t="shared" si="3292"/>
        <v>true</v>
      </c>
      <c r="N1753" s="7">
        <f t="shared" si="3300"/>
        <v>0</v>
      </c>
      <c r="O1753" s="7" t="str">
        <f t="shared" si="3301"/>
        <v/>
      </c>
      <c r="P1753" s="7" t="str">
        <f t="shared" si="3302"/>
        <v/>
      </c>
      <c r="Q1753" s="7">
        <f t="shared" si="3303"/>
        <v>0</v>
      </c>
    </row>
    <row r="1754" spans="1:26" x14ac:dyDescent="0.25">
      <c r="A1754" t="s">
        <v>37</v>
      </c>
      <c r="B1754" t="s">
        <v>23</v>
      </c>
      <c r="C1754" t="s">
        <v>457</v>
      </c>
      <c r="D1754" t="s">
        <v>25</v>
      </c>
      <c r="E1754">
        <v>28.56</v>
      </c>
      <c r="F1754" t="s">
        <v>1245</v>
      </c>
      <c r="G1754" t="str">
        <f t="shared" si="3287"/>
        <v>DL2022054</v>
      </c>
      <c r="H1754" t="str">
        <f t="shared" si="3288"/>
        <v>07</v>
      </c>
      <c r="I1754" t="str">
        <f t="shared" si="3289"/>
        <v>cypcar</v>
      </c>
      <c r="J1754" t="str">
        <f t="shared" si="3290"/>
        <v>PK</v>
      </c>
      <c r="K1754" t="str">
        <f t="shared" si="3291"/>
        <v>PK</v>
      </c>
      <c r="L1754" t="str">
        <f t="shared" si="3292"/>
        <v>true</v>
      </c>
      <c r="N1754" s="7">
        <f t="shared" si="3300"/>
        <v>28.56</v>
      </c>
      <c r="O1754" s="7">
        <f t="shared" si="3301"/>
        <v>28.56</v>
      </c>
      <c r="P1754" s="7" t="str">
        <f t="shared" si="3302"/>
        <v/>
      </c>
      <c r="Q1754" s="7" t="str">
        <f t="shared" si="3303"/>
        <v/>
      </c>
      <c r="R1754" t="str">
        <f t="shared" ref="R1754" si="3339">IF(AND(O1754&gt;0,P1755=0),"Valid","Invalid")</f>
        <v>Valid</v>
      </c>
      <c r="S1754" t="str">
        <f t="shared" ref="S1754" si="3340">IF(OR(Q1756&gt;0,Q1757&gt;0),"Present","Absent")</f>
        <v>Absent</v>
      </c>
      <c r="T1754" t="str">
        <f t="shared" ref="T1754" si="3341">IF(OR(Q1756&lt;41,Q1757&lt;41),"Ct&lt;41",IF(OR(Q1756&gt;41,Q1757&gt;41),"Ct&gt;41","No Ct"))</f>
        <v>Ct&lt;41</v>
      </c>
      <c r="V1754" t="str">
        <f t="shared" ref="V1754" si="3342">G1754&amp;"_"&amp;I1754&amp;"_"&amp;R1754&amp;"_"&amp;S1754&amp;"_"&amp;T1754</f>
        <v>DL2022054_cypcar_Valid_Absent_Ct&lt;41</v>
      </c>
      <c r="X1754">
        <f t="shared" ref="X1754" si="3343">O1754</f>
        <v>28.56</v>
      </c>
      <c r="Y1754">
        <f t="shared" ref="Y1754" si="3344">P1755</f>
        <v>0</v>
      </c>
      <c r="Z1754">
        <f t="shared" ref="Z1754" si="3345">Q1756+Q1757</f>
        <v>0</v>
      </c>
    </row>
    <row r="1755" spans="1:26" x14ac:dyDescent="0.25">
      <c r="A1755" t="s">
        <v>63</v>
      </c>
      <c r="B1755" t="s">
        <v>51</v>
      </c>
      <c r="C1755" t="s">
        <v>467</v>
      </c>
      <c r="D1755" t="s">
        <v>25</v>
      </c>
      <c r="E1755" t="s">
        <v>39</v>
      </c>
      <c r="F1755" t="s">
        <v>1245</v>
      </c>
      <c r="G1755" t="str">
        <f t="shared" si="3287"/>
        <v>DL2022054</v>
      </c>
      <c r="H1755" t="str">
        <f t="shared" si="3288"/>
        <v>07</v>
      </c>
      <c r="I1755" t="str">
        <f t="shared" si="3289"/>
        <v>cypcar</v>
      </c>
      <c r="J1755" t="str">
        <f t="shared" si="3290"/>
        <v>NK</v>
      </c>
      <c r="K1755" t="str">
        <f t="shared" si="3291"/>
        <v>NK</v>
      </c>
      <c r="L1755" t="str">
        <f t="shared" si="3292"/>
        <v>true</v>
      </c>
      <c r="N1755" s="7">
        <f t="shared" si="3300"/>
        <v>0</v>
      </c>
      <c r="O1755" s="7" t="str">
        <f t="shared" si="3301"/>
        <v/>
      </c>
      <c r="P1755" s="7">
        <f t="shared" si="3302"/>
        <v>0</v>
      </c>
      <c r="Q1755" s="7" t="str">
        <f t="shared" si="3303"/>
        <v/>
      </c>
    </row>
    <row r="1756" spans="1:26" x14ac:dyDescent="0.25">
      <c r="A1756" t="s">
        <v>88</v>
      </c>
      <c r="B1756" t="s">
        <v>76</v>
      </c>
      <c r="C1756" t="s">
        <v>477</v>
      </c>
      <c r="D1756" t="s">
        <v>25</v>
      </c>
      <c r="E1756" t="s">
        <v>39</v>
      </c>
      <c r="F1756" t="s">
        <v>1245</v>
      </c>
      <c r="G1756" t="str">
        <f t="shared" si="3287"/>
        <v>DL2022054</v>
      </c>
      <c r="H1756" t="str">
        <f t="shared" si="3288"/>
        <v>07</v>
      </c>
      <c r="I1756" t="str">
        <f t="shared" si="3289"/>
        <v>cypcar</v>
      </c>
      <c r="J1756" t="str">
        <f t="shared" si="3290"/>
        <v>EP</v>
      </c>
      <c r="K1756" t="str">
        <f t="shared" si="3291"/>
        <v>EP</v>
      </c>
      <c r="L1756" t="str">
        <f t="shared" si="3292"/>
        <v>true</v>
      </c>
      <c r="N1756" s="7">
        <f t="shared" si="3300"/>
        <v>0</v>
      </c>
      <c r="O1756" s="7" t="str">
        <f t="shared" si="3301"/>
        <v/>
      </c>
      <c r="P1756" s="7" t="str">
        <f t="shared" si="3302"/>
        <v/>
      </c>
      <c r="Q1756" s="7">
        <f t="shared" si="3303"/>
        <v>0</v>
      </c>
    </row>
    <row r="1757" spans="1:26" x14ac:dyDescent="0.25">
      <c r="A1757" t="s">
        <v>106</v>
      </c>
      <c r="B1757" t="s">
        <v>76</v>
      </c>
      <c r="C1757" t="s">
        <v>477</v>
      </c>
      <c r="D1757" t="s">
        <v>25</v>
      </c>
      <c r="E1757" t="s">
        <v>39</v>
      </c>
      <c r="F1757" t="s">
        <v>1245</v>
      </c>
      <c r="G1757" t="str">
        <f t="shared" si="3287"/>
        <v>DL2022054</v>
      </c>
      <c r="H1757" t="str">
        <f t="shared" si="3288"/>
        <v>07</v>
      </c>
      <c r="I1757" t="str">
        <f t="shared" si="3289"/>
        <v>cypcar</v>
      </c>
      <c r="J1757" t="str">
        <f t="shared" si="3290"/>
        <v>EP</v>
      </c>
      <c r="K1757" t="str">
        <f t="shared" si="3291"/>
        <v>EP</v>
      </c>
      <c r="L1757" t="str">
        <f t="shared" si="3292"/>
        <v>true</v>
      </c>
      <c r="N1757" s="7">
        <f t="shared" si="3300"/>
        <v>0</v>
      </c>
      <c r="O1757" s="7" t="str">
        <f t="shared" si="3301"/>
        <v/>
      </c>
      <c r="P1757" s="7" t="str">
        <f t="shared" si="3302"/>
        <v/>
      </c>
      <c r="Q1757" s="7">
        <f t="shared" si="3303"/>
        <v>0</v>
      </c>
    </row>
    <row r="1758" spans="1:26" x14ac:dyDescent="0.25">
      <c r="A1758" t="s">
        <v>40</v>
      </c>
      <c r="B1758" t="s">
        <v>23</v>
      </c>
      <c r="C1758" t="s">
        <v>458</v>
      </c>
      <c r="D1758" t="s">
        <v>25</v>
      </c>
      <c r="E1758">
        <v>24.4</v>
      </c>
      <c r="F1758" t="s">
        <v>1245</v>
      </c>
      <c r="G1758" t="str">
        <f t="shared" si="3287"/>
        <v>DL2022054</v>
      </c>
      <c r="H1758" t="str">
        <f t="shared" si="3288"/>
        <v>08</v>
      </c>
      <c r="I1758" t="str">
        <f t="shared" si="3289"/>
        <v>cypcar</v>
      </c>
      <c r="J1758" t="str">
        <f t="shared" si="3290"/>
        <v>PK</v>
      </c>
      <c r="K1758" t="str">
        <f t="shared" si="3291"/>
        <v>PK</v>
      </c>
      <c r="L1758" t="str">
        <f t="shared" si="3292"/>
        <v>true</v>
      </c>
      <c r="N1758" s="7">
        <f t="shared" si="3300"/>
        <v>24.4</v>
      </c>
      <c r="O1758" s="7">
        <f t="shared" si="3301"/>
        <v>24.4</v>
      </c>
      <c r="P1758" s="7" t="str">
        <f t="shared" si="3302"/>
        <v/>
      </c>
      <c r="Q1758" s="7" t="str">
        <f t="shared" si="3303"/>
        <v/>
      </c>
      <c r="R1758" t="str">
        <f t="shared" ref="R1758" si="3346">IF(AND(O1758&gt;0,P1759=0),"Valid","Invalid")</f>
        <v>Invalid</v>
      </c>
      <c r="S1758" t="str">
        <f t="shared" ref="S1758" si="3347">IF(OR(Q1760&gt;0,Q1761&gt;0),"Present","Absent")</f>
        <v>Present</v>
      </c>
      <c r="T1758" t="str">
        <f t="shared" ref="T1758" si="3348">IF(OR(Q1760&lt;41,Q1761&lt;41),"Ct&lt;41",IF(OR(Q1760&gt;41,Q1761&gt;41),"Ct&gt;41","No Ct"))</f>
        <v>Ct&lt;41</v>
      </c>
      <c r="V1758" t="str">
        <f t="shared" ref="V1758" si="3349">G1758&amp;"_"&amp;I1758&amp;"_"&amp;R1758&amp;"_"&amp;S1758&amp;"_"&amp;T1758</f>
        <v>DL2022054_cypcar_Invalid_Present_Ct&lt;41</v>
      </c>
      <c r="X1758">
        <f t="shared" ref="X1758" si="3350">O1758</f>
        <v>24.4</v>
      </c>
      <c r="Y1758">
        <f t="shared" ref="Y1758" si="3351">P1759</f>
        <v>38.96</v>
      </c>
      <c r="Z1758">
        <f t="shared" ref="Z1758" si="3352">Q1760+Q1761</f>
        <v>39.46</v>
      </c>
    </row>
    <row r="1759" spans="1:26" x14ac:dyDescent="0.25">
      <c r="A1759" t="s">
        <v>65</v>
      </c>
      <c r="B1759" t="s">
        <v>51</v>
      </c>
      <c r="C1759" t="s">
        <v>468</v>
      </c>
      <c r="D1759" t="s">
        <v>25</v>
      </c>
      <c r="E1759">
        <v>38.96</v>
      </c>
      <c r="F1759" t="s">
        <v>1245</v>
      </c>
      <c r="G1759" t="str">
        <f t="shared" si="3287"/>
        <v>DL2022054</v>
      </c>
      <c r="H1759" t="str">
        <f t="shared" si="3288"/>
        <v>08</v>
      </c>
      <c r="I1759" t="str">
        <f t="shared" si="3289"/>
        <v>cypcar</v>
      </c>
      <c r="J1759" t="str">
        <f t="shared" si="3290"/>
        <v>NK</v>
      </c>
      <c r="K1759" t="str">
        <f t="shared" si="3291"/>
        <v>NK</v>
      </c>
      <c r="L1759" t="str">
        <f t="shared" si="3292"/>
        <v>true</v>
      </c>
      <c r="N1759" s="7">
        <f t="shared" si="3300"/>
        <v>38.96</v>
      </c>
      <c r="O1759" s="7" t="str">
        <f t="shared" si="3301"/>
        <v/>
      </c>
      <c r="P1759" s="7">
        <f t="shared" si="3302"/>
        <v>38.96</v>
      </c>
      <c r="Q1759" s="7" t="str">
        <f t="shared" si="3303"/>
        <v/>
      </c>
    </row>
    <row r="1760" spans="1:26" x14ac:dyDescent="0.25">
      <c r="A1760" t="s">
        <v>90</v>
      </c>
      <c r="B1760" t="s">
        <v>76</v>
      </c>
      <c r="C1760" t="s">
        <v>478</v>
      </c>
      <c r="D1760" t="s">
        <v>25</v>
      </c>
      <c r="E1760">
        <v>39.46</v>
      </c>
      <c r="F1760" t="s">
        <v>1245</v>
      </c>
      <c r="G1760" t="str">
        <f t="shared" si="3287"/>
        <v>DL2022054</v>
      </c>
      <c r="H1760" t="str">
        <f t="shared" si="3288"/>
        <v>08</v>
      </c>
      <c r="I1760" t="str">
        <f t="shared" si="3289"/>
        <v>cypcar</v>
      </c>
      <c r="J1760" t="str">
        <f t="shared" si="3290"/>
        <v>EP</v>
      </c>
      <c r="K1760" t="str">
        <f t="shared" si="3291"/>
        <v>EP</v>
      </c>
      <c r="L1760" t="str">
        <f t="shared" si="3292"/>
        <v>true</v>
      </c>
      <c r="N1760" s="7">
        <f t="shared" si="3300"/>
        <v>39.46</v>
      </c>
      <c r="O1760" s="7" t="str">
        <f t="shared" si="3301"/>
        <v/>
      </c>
      <c r="P1760" s="7" t="str">
        <f t="shared" si="3302"/>
        <v/>
      </c>
      <c r="Q1760" s="7">
        <f t="shared" si="3303"/>
        <v>39.46</v>
      </c>
    </row>
    <row r="1761" spans="1:26" x14ac:dyDescent="0.25">
      <c r="A1761" t="s">
        <v>107</v>
      </c>
      <c r="B1761" t="s">
        <v>76</v>
      </c>
      <c r="C1761" t="s">
        <v>478</v>
      </c>
      <c r="D1761" t="s">
        <v>25</v>
      </c>
      <c r="E1761" t="s">
        <v>39</v>
      </c>
      <c r="F1761" t="s">
        <v>1245</v>
      </c>
      <c r="G1761" t="str">
        <f t="shared" si="3287"/>
        <v>DL2022054</v>
      </c>
      <c r="H1761" t="str">
        <f t="shared" si="3288"/>
        <v>08</v>
      </c>
      <c r="I1761" t="str">
        <f t="shared" si="3289"/>
        <v>cypcar</v>
      </c>
      <c r="J1761" t="str">
        <f t="shared" si="3290"/>
        <v>EP</v>
      </c>
      <c r="K1761" t="str">
        <f t="shared" si="3291"/>
        <v>EP</v>
      </c>
      <c r="L1761" t="str">
        <f t="shared" si="3292"/>
        <v>true</v>
      </c>
      <c r="N1761" s="7">
        <f t="shared" si="3300"/>
        <v>0</v>
      </c>
      <c r="O1761" s="7" t="str">
        <f t="shared" si="3301"/>
        <v/>
      </c>
      <c r="P1761" s="7" t="str">
        <f t="shared" si="3302"/>
        <v/>
      </c>
      <c r="Q1761" s="7">
        <f t="shared" si="3303"/>
        <v>0</v>
      </c>
    </row>
    <row r="1762" spans="1:26" x14ac:dyDescent="0.25">
      <c r="A1762" t="s">
        <v>42</v>
      </c>
      <c r="B1762" t="s">
        <v>23</v>
      </c>
      <c r="C1762" t="s">
        <v>459</v>
      </c>
      <c r="D1762" t="s">
        <v>25</v>
      </c>
      <c r="E1762">
        <v>38.85</v>
      </c>
      <c r="F1762" t="s">
        <v>1245</v>
      </c>
      <c r="G1762" t="str">
        <f t="shared" si="3287"/>
        <v>DL2022054</v>
      </c>
      <c r="H1762" t="str">
        <f t="shared" si="3288"/>
        <v>09</v>
      </c>
      <c r="I1762" t="str">
        <f t="shared" si="3289"/>
        <v>caraur</v>
      </c>
      <c r="J1762" t="str">
        <f t="shared" si="3290"/>
        <v>PK</v>
      </c>
      <c r="K1762" t="str">
        <f t="shared" si="3291"/>
        <v>PK</v>
      </c>
      <c r="L1762" t="str">
        <f t="shared" si="3292"/>
        <v>true</v>
      </c>
      <c r="N1762" s="7">
        <f t="shared" si="3300"/>
        <v>38.85</v>
      </c>
      <c r="O1762" s="7">
        <f t="shared" si="3301"/>
        <v>38.85</v>
      </c>
      <c r="P1762" s="7" t="str">
        <f t="shared" si="3302"/>
        <v/>
      </c>
      <c r="Q1762" s="7" t="str">
        <f t="shared" si="3303"/>
        <v/>
      </c>
      <c r="R1762" t="str">
        <f t="shared" ref="R1762" si="3353">IF(AND(O1762&gt;0,P1763=0),"Valid","Invalid")</f>
        <v>Valid</v>
      </c>
      <c r="S1762" t="str">
        <f t="shared" ref="S1762" si="3354">IF(OR(Q1764&gt;0,Q1765&gt;0),"Present","Absent")</f>
        <v>Absent</v>
      </c>
      <c r="T1762" t="str">
        <f t="shared" ref="T1762" si="3355">IF(OR(Q1764&lt;41,Q1765&lt;41),"Ct&lt;41",IF(OR(Q1764&gt;41,Q1765&gt;41),"Ct&gt;41","No Ct"))</f>
        <v>Ct&lt;41</v>
      </c>
      <c r="V1762" t="str">
        <f t="shared" ref="V1762" si="3356">G1762&amp;"_"&amp;I1762&amp;"_"&amp;R1762&amp;"_"&amp;S1762&amp;"_"&amp;T1762</f>
        <v>DL2022054_caraur_Valid_Absent_Ct&lt;41</v>
      </c>
      <c r="X1762">
        <f t="shared" ref="X1762" si="3357">O1762</f>
        <v>38.85</v>
      </c>
      <c r="Y1762">
        <f t="shared" ref="Y1762" si="3358">P1763</f>
        <v>0</v>
      </c>
      <c r="Z1762">
        <f t="shared" ref="Z1762" si="3359">Q1764+Q1765</f>
        <v>0</v>
      </c>
    </row>
    <row r="1763" spans="1:26" x14ac:dyDescent="0.25">
      <c r="A1763" t="s">
        <v>67</v>
      </c>
      <c r="B1763" t="s">
        <v>51</v>
      </c>
      <c r="C1763" t="s">
        <v>469</v>
      </c>
      <c r="D1763" t="s">
        <v>25</v>
      </c>
      <c r="E1763" t="s">
        <v>39</v>
      </c>
      <c r="F1763" t="s">
        <v>1245</v>
      </c>
      <c r="G1763" t="str">
        <f t="shared" si="3287"/>
        <v>DL2022054</v>
      </c>
      <c r="H1763" t="str">
        <f t="shared" si="3288"/>
        <v>09</v>
      </c>
      <c r="I1763" t="str">
        <f t="shared" si="3289"/>
        <v>caraur</v>
      </c>
      <c r="J1763" t="str">
        <f t="shared" si="3290"/>
        <v>NK</v>
      </c>
      <c r="K1763" t="str">
        <f t="shared" si="3291"/>
        <v>NK</v>
      </c>
      <c r="L1763" t="str">
        <f t="shared" si="3292"/>
        <v>true</v>
      </c>
      <c r="N1763" s="7">
        <f t="shared" si="3300"/>
        <v>0</v>
      </c>
      <c r="O1763" s="7" t="str">
        <f t="shared" si="3301"/>
        <v/>
      </c>
      <c r="P1763" s="7">
        <f t="shared" si="3302"/>
        <v>0</v>
      </c>
      <c r="Q1763" s="7" t="str">
        <f t="shared" si="3303"/>
        <v/>
      </c>
    </row>
    <row r="1764" spans="1:26" x14ac:dyDescent="0.25">
      <c r="A1764" t="s">
        <v>92</v>
      </c>
      <c r="B1764" t="s">
        <v>76</v>
      </c>
      <c r="C1764" t="s">
        <v>479</v>
      </c>
      <c r="D1764" t="s">
        <v>25</v>
      </c>
      <c r="E1764" t="s">
        <v>39</v>
      </c>
      <c r="F1764" t="s">
        <v>1245</v>
      </c>
      <c r="G1764" t="str">
        <f t="shared" si="3287"/>
        <v>DL2022054</v>
      </c>
      <c r="H1764" t="str">
        <f t="shared" si="3288"/>
        <v>09</v>
      </c>
      <c r="I1764" t="str">
        <f t="shared" si="3289"/>
        <v>caraur</v>
      </c>
      <c r="J1764" t="str">
        <f t="shared" si="3290"/>
        <v>EP</v>
      </c>
      <c r="K1764" t="str">
        <f t="shared" si="3291"/>
        <v>EP</v>
      </c>
      <c r="L1764" t="str">
        <f t="shared" si="3292"/>
        <v>true</v>
      </c>
      <c r="N1764" s="7">
        <f t="shared" si="3300"/>
        <v>0</v>
      </c>
      <c r="O1764" s="7" t="str">
        <f t="shared" si="3301"/>
        <v/>
      </c>
      <c r="P1764" s="7" t="str">
        <f t="shared" si="3302"/>
        <v/>
      </c>
      <c r="Q1764" s="7">
        <f t="shared" si="3303"/>
        <v>0</v>
      </c>
    </row>
    <row r="1765" spans="1:26" x14ac:dyDescent="0.25">
      <c r="A1765" t="s">
        <v>108</v>
      </c>
      <c r="B1765" t="s">
        <v>76</v>
      </c>
      <c r="C1765" t="s">
        <v>479</v>
      </c>
      <c r="D1765" t="s">
        <v>25</v>
      </c>
      <c r="E1765" t="s">
        <v>39</v>
      </c>
      <c r="F1765" t="s">
        <v>1245</v>
      </c>
      <c r="G1765" t="str">
        <f t="shared" si="3287"/>
        <v>DL2022054</v>
      </c>
      <c r="H1765" t="str">
        <f t="shared" si="3288"/>
        <v>09</v>
      </c>
      <c r="I1765" t="str">
        <f t="shared" si="3289"/>
        <v>caraur</v>
      </c>
      <c r="J1765" t="str">
        <f t="shared" si="3290"/>
        <v>EP</v>
      </c>
      <c r="K1765" t="str">
        <f t="shared" si="3291"/>
        <v>EP</v>
      </c>
      <c r="L1765" t="str">
        <f t="shared" si="3292"/>
        <v>true</v>
      </c>
      <c r="N1765" s="7">
        <f t="shared" si="3300"/>
        <v>0</v>
      </c>
      <c r="O1765" s="7" t="str">
        <f t="shared" si="3301"/>
        <v/>
      </c>
      <c r="P1765" s="7" t="str">
        <f t="shared" si="3302"/>
        <v/>
      </c>
      <c r="Q1765" s="7">
        <f t="shared" si="3303"/>
        <v>0</v>
      </c>
    </row>
    <row r="1766" spans="1:26" x14ac:dyDescent="0.25">
      <c r="A1766" t="s">
        <v>44</v>
      </c>
      <c r="B1766" t="s">
        <v>23</v>
      </c>
      <c r="C1766" t="s">
        <v>460</v>
      </c>
      <c r="D1766" t="s">
        <v>25</v>
      </c>
      <c r="E1766">
        <v>38.69</v>
      </c>
      <c r="F1766" t="s">
        <v>1245</v>
      </c>
      <c r="G1766" t="str">
        <f t="shared" si="3287"/>
        <v>DL2022054</v>
      </c>
      <c r="H1766" t="str">
        <f t="shared" si="3288"/>
        <v>10</v>
      </c>
      <c r="I1766" t="str">
        <f t="shared" si="3289"/>
        <v>caraur</v>
      </c>
      <c r="J1766" t="str">
        <f t="shared" si="3290"/>
        <v>PK</v>
      </c>
      <c r="K1766" t="str">
        <f t="shared" si="3291"/>
        <v>PK</v>
      </c>
      <c r="L1766" t="str">
        <f t="shared" si="3292"/>
        <v>true</v>
      </c>
      <c r="N1766" s="7">
        <f t="shared" si="3300"/>
        <v>38.69</v>
      </c>
      <c r="O1766" s="7">
        <f t="shared" si="3301"/>
        <v>38.69</v>
      </c>
      <c r="P1766" s="7" t="str">
        <f t="shared" si="3302"/>
        <v/>
      </c>
      <c r="Q1766" s="7" t="str">
        <f t="shared" si="3303"/>
        <v/>
      </c>
      <c r="R1766" t="str">
        <f t="shared" ref="R1766" si="3360">IF(AND(O1766&gt;0,P1767=0),"Valid","Invalid")</f>
        <v>Valid</v>
      </c>
      <c r="S1766" t="str">
        <f t="shared" ref="S1766" si="3361">IF(OR(Q1768&gt;0,Q1769&gt;0),"Present","Absent")</f>
        <v>Absent</v>
      </c>
      <c r="T1766" t="str">
        <f t="shared" ref="T1766" si="3362">IF(OR(Q1768&lt;41,Q1769&lt;41),"Ct&lt;41",IF(OR(Q1768&gt;41,Q1769&gt;41),"Ct&gt;41","No Ct"))</f>
        <v>Ct&lt;41</v>
      </c>
      <c r="V1766" t="str">
        <f t="shared" ref="V1766" si="3363">G1766&amp;"_"&amp;I1766&amp;"_"&amp;R1766&amp;"_"&amp;S1766&amp;"_"&amp;T1766</f>
        <v>DL2022054_caraur_Valid_Absent_Ct&lt;41</v>
      </c>
      <c r="X1766">
        <f t="shared" ref="X1766" si="3364">O1766</f>
        <v>38.69</v>
      </c>
      <c r="Y1766">
        <f t="shared" ref="Y1766" si="3365">P1767</f>
        <v>0</v>
      </c>
      <c r="Z1766">
        <f t="shared" ref="Z1766" si="3366">Q1768+Q1769</f>
        <v>0</v>
      </c>
    </row>
    <row r="1767" spans="1:26" x14ac:dyDescent="0.25">
      <c r="A1767" t="s">
        <v>69</v>
      </c>
      <c r="B1767" t="s">
        <v>51</v>
      </c>
      <c r="C1767" t="s">
        <v>470</v>
      </c>
      <c r="D1767" t="s">
        <v>25</v>
      </c>
      <c r="E1767" t="s">
        <v>39</v>
      </c>
      <c r="F1767" t="s">
        <v>1245</v>
      </c>
      <c r="G1767" t="str">
        <f t="shared" si="3287"/>
        <v>DL2022054</v>
      </c>
      <c r="H1767" t="str">
        <f t="shared" si="3288"/>
        <v>10</v>
      </c>
      <c r="I1767" t="str">
        <f t="shared" si="3289"/>
        <v>caraur</v>
      </c>
      <c r="J1767" t="str">
        <f t="shared" si="3290"/>
        <v>NK</v>
      </c>
      <c r="K1767" t="str">
        <f t="shared" si="3291"/>
        <v>NK</v>
      </c>
      <c r="L1767" t="str">
        <f t="shared" si="3292"/>
        <v>true</v>
      </c>
      <c r="N1767" s="7">
        <f t="shared" si="3300"/>
        <v>0</v>
      </c>
      <c r="O1767" s="7" t="str">
        <f t="shared" si="3301"/>
        <v/>
      </c>
      <c r="P1767" s="7">
        <f t="shared" si="3302"/>
        <v>0</v>
      </c>
      <c r="Q1767" s="7" t="str">
        <f t="shared" si="3303"/>
        <v/>
      </c>
    </row>
    <row r="1768" spans="1:26" x14ac:dyDescent="0.25">
      <c r="A1768" t="s">
        <v>94</v>
      </c>
      <c r="B1768" t="s">
        <v>76</v>
      </c>
      <c r="C1768" t="s">
        <v>480</v>
      </c>
      <c r="D1768" t="s">
        <v>25</v>
      </c>
      <c r="E1768" t="s">
        <v>39</v>
      </c>
      <c r="F1768" t="s">
        <v>1245</v>
      </c>
      <c r="G1768" t="str">
        <f t="shared" si="3287"/>
        <v>DL2022054</v>
      </c>
      <c r="H1768" t="str">
        <f t="shared" si="3288"/>
        <v>10</v>
      </c>
      <c r="I1768" t="str">
        <f t="shared" si="3289"/>
        <v>caraur</v>
      </c>
      <c r="J1768" t="str">
        <f t="shared" si="3290"/>
        <v>EP</v>
      </c>
      <c r="K1768" t="str">
        <f t="shared" si="3291"/>
        <v>EP</v>
      </c>
      <c r="L1768" t="str">
        <f t="shared" si="3292"/>
        <v>true</v>
      </c>
      <c r="N1768" s="7">
        <f t="shared" si="3300"/>
        <v>0</v>
      </c>
      <c r="O1768" s="7" t="str">
        <f t="shared" si="3301"/>
        <v/>
      </c>
      <c r="P1768" s="7" t="str">
        <f t="shared" si="3302"/>
        <v/>
      </c>
      <c r="Q1768" s="7">
        <f t="shared" si="3303"/>
        <v>0</v>
      </c>
    </row>
    <row r="1769" spans="1:26" x14ac:dyDescent="0.25">
      <c r="A1769" t="s">
        <v>109</v>
      </c>
      <c r="B1769" t="s">
        <v>76</v>
      </c>
      <c r="C1769" t="s">
        <v>480</v>
      </c>
      <c r="D1769" t="s">
        <v>25</v>
      </c>
      <c r="E1769" t="s">
        <v>39</v>
      </c>
      <c r="F1769" t="s">
        <v>1245</v>
      </c>
      <c r="G1769" t="str">
        <f t="shared" si="3287"/>
        <v>DL2022054</v>
      </c>
      <c r="H1769" t="str">
        <f t="shared" si="3288"/>
        <v>10</v>
      </c>
      <c r="I1769" t="str">
        <f t="shared" si="3289"/>
        <v>caraur</v>
      </c>
      <c r="J1769" t="str">
        <f t="shared" si="3290"/>
        <v>EP</v>
      </c>
      <c r="K1769" t="str">
        <f t="shared" si="3291"/>
        <v>EP</v>
      </c>
      <c r="L1769" t="str">
        <f t="shared" si="3292"/>
        <v>true</v>
      </c>
      <c r="N1769" s="7">
        <f t="shared" si="3300"/>
        <v>0</v>
      </c>
      <c r="O1769" s="7" t="str">
        <f t="shared" si="3301"/>
        <v/>
      </c>
      <c r="P1769" s="7" t="str">
        <f t="shared" si="3302"/>
        <v/>
      </c>
      <c r="Q1769" s="7">
        <f t="shared" si="3303"/>
        <v>0</v>
      </c>
    </row>
    <row r="1770" spans="1:26" x14ac:dyDescent="0.25">
      <c r="A1770" t="s">
        <v>46</v>
      </c>
      <c r="B1770" t="s">
        <v>23</v>
      </c>
      <c r="C1770" t="s">
        <v>461</v>
      </c>
      <c r="D1770" t="s">
        <v>25</v>
      </c>
      <c r="E1770">
        <v>29.34</v>
      </c>
      <c r="F1770" t="s">
        <v>1245</v>
      </c>
      <c r="G1770" t="str">
        <f t="shared" si="3287"/>
        <v>DL2022054</v>
      </c>
      <c r="H1770" t="str">
        <f t="shared" si="3288"/>
        <v>11</v>
      </c>
      <c r="I1770" t="str">
        <f t="shared" si="3289"/>
        <v>angang</v>
      </c>
      <c r="J1770" t="str">
        <f t="shared" si="3290"/>
        <v>PK</v>
      </c>
      <c r="K1770" t="str">
        <f t="shared" si="3291"/>
        <v>PK</v>
      </c>
      <c r="L1770" t="str">
        <f t="shared" si="3292"/>
        <v>true</v>
      </c>
      <c r="N1770" s="7">
        <f t="shared" si="3300"/>
        <v>29.34</v>
      </c>
      <c r="O1770" s="7">
        <f t="shared" si="3301"/>
        <v>29.34</v>
      </c>
      <c r="P1770" s="7" t="str">
        <f t="shared" si="3302"/>
        <v/>
      </c>
      <c r="Q1770" s="7" t="str">
        <f t="shared" si="3303"/>
        <v/>
      </c>
      <c r="R1770" t="str">
        <f t="shared" ref="R1770" si="3367">IF(AND(O1770&gt;0,P1771=0),"Valid","Invalid")</f>
        <v>Valid</v>
      </c>
      <c r="S1770" t="str">
        <f t="shared" ref="S1770" si="3368">IF(OR(Q1772&gt;0,Q1773&gt;0),"Present","Absent")</f>
        <v>Absent</v>
      </c>
      <c r="T1770" t="str">
        <f t="shared" ref="T1770" si="3369">IF(OR(Q1772&lt;41,Q1773&lt;41),"Ct&lt;41",IF(OR(Q1772&gt;41,Q1773&gt;41),"Ct&gt;41","No Ct"))</f>
        <v>Ct&lt;41</v>
      </c>
      <c r="V1770" t="str">
        <f t="shared" ref="V1770" si="3370">G1770&amp;"_"&amp;I1770&amp;"_"&amp;R1770&amp;"_"&amp;S1770&amp;"_"&amp;T1770</f>
        <v>DL2022054_angang_Valid_Absent_Ct&lt;41</v>
      </c>
      <c r="X1770">
        <f t="shared" ref="X1770" si="3371">O1770</f>
        <v>29.34</v>
      </c>
      <c r="Y1770">
        <f t="shared" ref="Y1770" si="3372">P1771</f>
        <v>0</v>
      </c>
      <c r="Z1770">
        <f t="shared" ref="Z1770" si="3373">Q1772+Q1773</f>
        <v>0</v>
      </c>
    </row>
    <row r="1771" spans="1:26" x14ac:dyDescent="0.25">
      <c r="A1771" t="s">
        <v>71</v>
      </c>
      <c r="B1771" t="s">
        <v>51</v>
      </c>
      <c r="C1771" t="s">
        <v>471</v>
      </c>
      <c r="D1771" t="s">
        <v>25</v>
      </c>
      <c r="E1771" t="s">
        <v>39</v>
      </c>
      <c r="F1771" t="s">
        <v>1245</v>
      </c>
      <c r="G1771" t="str">
        <f t="shared" si="3287"/>
        <v>DL2022054</v>
      </c>
      <c r="H1771" t="str">
        <f t="shared" si="3288"/>
        <v>11</v>
      </c>
      <c r="I1771" t="str">
        <f t="shared" si="3289"/>
        <v>angang</v>
      </c>
      <c r="J1771" t="str">
        <f t="shared" si="3290"/>
        <v>NK</v>
      </c>
      <c r="K1771" t="str">
        <f t="shared" si="3291"/>
        <v>NK</v>
      </c>
      <c r="L1771" t="str">
        <f t="shared" si="3292"/>
        <v>true</v>
      </c>
      <c r="N1771" s="7">
        <f t="shared" si="3300"/>
        <v>0</v>
      </c>
      <c r="O1771" s="7" t="str">
        <f t="shared" si="3301"/>
        <v/>
      </c>
      <c r="P1771" s="7">
        <f t="shared" si="3302"/>
        <v>0</v>
      </c>
      <c r="Q1771" s="7" t="str">
        <f t="shared" si="3303"/>
        <v/>
      </c>
    </row>
    <row r="1772" spans="1:26" x14ac:dyDescent="0.25">
      <c r="A1772" t="s">
        <v>96</v>
      </c>
      <c r="B1772" t="s">
        <v>76</v>
      </c>
      <c r="C1772" t="s">
        <v>481</v>
      </c>
      <c r="D1772" t="s">
        <v>25</v>
      </c>
      <c r="E1772" t="s">
        <v>39</v>
      </c>
      <c r="F1772" t="s">
        <v>1245</v>
      </c>
      <c r="G1772" t="str">
        <f t="shared" si="3287"/>
        <v>DL2022054</v>
      </c>
      <c r="H1772" t="str">
        <f t="shared" si="3288"/>
        <v>11</v>
      </c>
      <c r="I1772" t="str">
        <f t="shared" si="3289"/>
        <v>angang</v>
      </c>
      <c r="J1772" t="str">
        <f t="shared" si="3290"/>
        <v>EP</v>
      </c>
      <c r="K1772" t="str">
        <f t="shared" si="3291"/>
        <v>EP</v>
      </c>
      <c r="L1772" t="str">
        <f t="shared" si="3292"/>
        <v>true</v>
      </c>
      <c r="N1772" s="7">
        <f t="shared" si="3300"/>
        <v>0</v>
      </c>
      <c r="O1772" s="7" t="str">
        <f t="shared" si="3301"/>
        <v/>
      </c>
      <c r="P1772" s="7" t="str">
        <f t="shared" si="3302"/>
        <v/>
      </c>
      <c r="Q1772" s="7">
        <f t="shared" si="3303"/>
        <v>0</v>
      </c>
    </row>
    <row r="1773" spans="1:26" x14ac:dyDescent="0.25">
      <c r="A1773" t="s">
        <v>110</v>
      </c>
      <c r="B1773" t="s">
        <v>76</v>
      </c>
      <c r="C1773" t="s">
        <v>481</v>
      </c>
      <c r="D1773" t="s">
        <v>25</v>
      </c>
      <c r="E1773" t="s">
        <v>39</v>
      </c>
      <c r="F1773" t="s">
        <v>1245</v>
      </c>
      <c r="G1773" t="str">
        <f t="shared" si="3287"/>
        <v>DL2022054</v>
      </c>
      <c r="H1773" t="str">
        <f t="shared" si="3288"/>
        <v>11</v>
      </c>
      <c r="I1773" t="str">
        <f t="shared" si="3289"/>
        <v>angang</v>
      </c>
      <c r="J1773" t="str">
        <f t="shared" si="3290"/>
        <v>EP</v>
      </c>
      <c r="K1773" t="str">
        <f t="shared" si="3291"/>
        <v>EP</v>
      </c>
      <c r="L1773" t="str">
        <f t="shared" si="3292"/>
        <v>true</v>
      </c>
      <c r="N1773" s="7">
        <f t="shared" si="3300"/>
        <v>0</v>
      </c>
      <c r="O1773" s="7" t="str">
        <f t="shared" si="3301"/>
        <v/>
      </c>
      <c r="P1773" s="7" t="str">
        <f t="shared" si="3302"/>
        <v/>
      </c>
      <c r="Q1773" s="7">
        <f t="shared" si="3303"/>
        <v>0</v>
      </c>
    </row>
    <row r="1774" spans="1:26" x14ac:dyDescent="0.25">
      <c r="A1774" t="s">
        <v>48</v>
      </c>
      <c r="B1774" t="s">
        <v>23</v>
      </c>
      <c r="C1774" t="s">
        <v>462</v>
      </c>
      <c r="D1774" t="s">
        <v>25</v>
      </c>
      <c r="E1774">
        <v>28.37</v>
      </c>
      <c r="F1774" t="s">
        <v>1245</v>
      </c>
      <c r="G1774" t="str">
        <f t="shared" si="3287"/>
        <v>DL2022054</v>
      </c>
      <c r="H1774" t="str">
        <f t="shared" si="3288"/>
        <v>12</v>
      </c>
      <c r="I1774" t="str">
        <f t="shared" si="3289"/>
        <v>angang</v>
      </c>
      <c r="J1774" t="str">
        <f t="shared" si="3290"/>
        <v>PK</v>
      </c>
      <c r="K1774" t="str">
        <f t="shared" si="3291"/>
        <v>PK</v>
      </c>
      <c r="L1774" t="str">
        <f t="shared" si="3292"/>
        <v>true</v>
      </c>
      <c r="N1774" s="7">
        <f t="shared" si="3300"/>
        <v>28.37</v>
      </c>
      <c r="O1774" s="7">
        <f t="shared" si="3301"/>
        <v>28.37</v>
      </c>
      <c r="P1774" s="7" t="str">
        <f t="shared" si="3302"/>
        <v/>
      </c>
      <c r="Q1774" s="7" t="str">
        <f t="shared" si="3303"/>
        <v/>
      </c>
      <c r="R1774" t="str">
        <f t="shared" ref="R1774" si="3374">IF(AND(O1774&gt;0,P1775=0),"Valid","Invalid")</f>
        <v>Valid</v>
      </c>
      <c r="S1774" t="str">
        <f t="shared" ref="S1774" si="3375">IF(OR(Q1776&gt;0,Q1777&gt;0),"Present","Absent")</f>
        <v>Absent</v>
      </c>
      <c r="T1774" t="str">
        <f t="shared" ref="T1774" si="3376">IF(OR(Q1776&lt;41,Q1777&lt;41),"Ct&lt;41",IF(OR(Q1776&gt;41,Q1777&gt;41),"Ct&gt;41","No Ct"))</f>
        <v>Ct&lt;41</v>
      </c>
      <c r="V1774" t="str">
        <f t="shared" ref="V1774" si="3377">G1774&amp;"_"&amp;I1774&amp;"_"&amp;R1774&amp;"_"&amp;S1774&amp;"_"&amp;T1774</f>
        <v>DL2022054_angang_Valid_Absent_Ct&lt;41</v>
      </c>
      <c r="X1774">
        <f t="shared" ref="X1774" si="3378">O1774</f>
        <v>28.37</v>
      </c>
      <c r="Y1774">
        <f t="shared" ref="Y1774" si="3379">P1775</f>
        <v>0</v>
      </c>
      <c r="Z1774">
        <f t="shared" ref="Z1774" si="3380">Q1776+Q1777</f>
        <v>0</v>
      </c>
    </row>
    <row r="1775" spans="1:26" x14ac:dyDescent="0.25">
      <c r="A1775" t="s">
        <v>73</v>
      </c>
      <c r="B1775" t="s">
        <v>51</v>
      </c>
      <c r="C1775" t="s">
        <v>472</v>
      </c>
      <c r="D1775" t="s">
        <v>25</v>
      </c>
      <c r="E1775" t="s">
        <v>39</v>
      </c>
      <c r="F1775" t="s">
        <v>1245</v>
      </c>
      <c r="G1775" t="str">
        <f t="shared" si="3287"/>
        <v>DL2022054</v>
      </c>
      <c r="H1775" t="str">
        <f t="shared" si="3288"/>
        <v>12</v>
      </c>
      <c r="I1775" t="str">
        <f t="shared" si="3289"/>
        <v>angang</v>
      </c>
      <c r="J1775" t="str">
        <f t="shared" si="3290"/>
        <v>NK</v>
      </c>
      <c r="K1775" t="str">
        <f t="shared" si="3291"/>
        <v>NK</v>
      </c>
      <c r="L1775" t="str">
        <f t="shared" si="3292"/>
        <v>true</v>
      </c>
      <c r="N1775" s="7">
        <f t="shared" si="3300"/>
        <v>0</v>
      </c>
      <c r="O1775" s="7" t="str">
        <f t="shared" si="3301"/>
        <v/>
      </c>
      <c r="P1775" s="7">
        <f t="shared" si="3302"/>
        <v>0</v>
      </c>
      <c r="Q1775" s="7" t="str">
        <f t="shared" si="3303"/>
        <v/>
      </c>
    </row>
    <row r="1776" spans="1:26" x14ac:dyDescent="0.25">
      <c r="A1776" t="s">
        <v>98</v>
      </c>
      <c r="B1776" t="s">
        <v>76</v>
      </c>
      <c r="C1776" t="s">
        <v>482</v>
      </c>
      <c r="D1776" t="s">
        <v>25</v>
      </c>
      <c r="E1776" t="s">
        <v>39</v>
      </c>
      <c r="F1776" t="s">
        <v>1245</v>
      </c>
      <c r="G1776" t="str">
        <f t="shared" si="3287"/>
        <v>DL2022054</v>
      </c>
      <c r="H1776" t="str">
        <f t="shared" si="3288"/>
        <v>12</v>
      </c>
      <c r="I1776" t="str">
        <f t="shared" si="3289"/>
        <v>angang</v>
      </c>
      <c r="J1776" t="str">
        <f t="shared" si="3290"/>
        <v>EP</v>
      </c>
      <c r="K1776" t="str">
        <f t="shared" si="3291"/>
        <v>EP</v>
      </c>
      <c r="L1776" t="str">
        <f t="shared" si="3292"/>
        <v>true</v>
      </c>
      <c r="N1776" s="7">
        <f t="shared" si="3300"/>
        <v>0</v>
      </c>
      <c r="O1776" s="7" t="str">
        <f t="shared" si="3301"/>
        <v/>
      </c>
      <c r="P1776" s="7" t="str">
        <f t="shared" si="3302"/>
        <v/>
      </c>
      <c r="Q1776" s="7">
        <f t="shared" si="3303"/>
        <v>0</v>
      </c>
    </row>
    <row r="1777" spans="1:26" x14ac:dyDescent="0.25">
      <c r="A1777" t="s">
        <v>111</v>
      </c>
      <c r="B1777" t="s">
        <v>76</v>
      </c>
      <c r="C1777" t="s">
        <v>482</v>
      </c>
      <c r="D1777" t="s">
        <v>25</v>
      </c>
      <c r="E1777" t="s">
        <v>39</v>
      </c>
      <c r="F1777" t="s">
        <v>1245</v>
      </c>
      <c r="G1777" t="str">
        <f t="shared" si="3287"/>
        <v>DL2022054</v>
      </c>
      <c r="H1777" t="str">
        <f t="shared" si="3288"/>
        <v>12</v>
      </c>
      <c r="I1777" t="str">
        <f t="shared" si="3289"/>
        <v>angang</v>
      </c>
      <c r="J1777" t="str">
        <f t="shared" si="3290"/>
        <v>EP</v>
      </c>
      <c r="K1777" t="str">
        <f t="shared" si="3291"/>
        <v>EP</v>
      </c>
      <c r="L1777" t="str">
        <f t="shared" si="3292"/>
        <v>true</v>
      </c>
      <c r="N1777" s="7">
        <f t="shared" si="3300"/>
        <v>0</v>
      </c>
      <c r="O1777" s="7" t="str">
        <f t="shared" si="3301"/>
        <v/>
      </c>
      <c r="P1777" s="7" t="str">
        <f t="shared" si="3302"/>
        <v/>
      </c>
      <c r="Q1777" s="7">
        <f t="shared" si="3303"/>
        <v>0</v>
      </c>
    </row>
    <row r="1778" spans="1:26" x14ac:dyDescent="0.25">
      <c r="A1778" t="s">
        <v>172</v>
      </c>
      <c r="B1778" t="s">
        <v>23</v>
      </c>
      <c r="C1778" t="s">
        <v>705</v>
      </c>
      <c r="D1778" t="s">
        <v>25</v>
      </c>
      <c r="E1778" t="s">
        <v>39</v>
      </c>
      <c r="F1778" t="s">
        <v>1245</v>
      </c>
      <c r="G1778" t="str">
        <f t="shared" si="3287"/>
        <v>DL2022054</v>
      </c>
      <c r="H1778" t="str">
        <f t="shared" si="3288"/>
        <v>13</v>
      </c>
      <c r="I1778" t="str">
        <f t="shared" si="3289"/>
        <v>lisvul</v>
      </c>
      <c r="J1778" t="str">
        <f t="shared" si="3290"/>
        <v>PK</v>
      </c>
      <c r="K1778" t="str">
        <f t="shared" si="3291"/>
        <v>PK</v>
      </c>
      <c r="L1778" t="str">
        <f t="shared" si="3292"/>
        <v>true</v>
      </c>
      <c r="N1778" s="7">
        <f t="shared" si="3300"/>
        <v>0</v>
      </c>
      <c r="O1778" s="7">
        <f t="shared" si="3301"/>
        <v>0</v>
      </c>
      <c r="P1778" s="7" t="str">
        <f t="shared" si="3302"/>
        <v/>
      </c>
      <c r="Q1778" s="7" t="str">
        <f t="shared" si="3303"/>
        <v/>
      </c>
      <c r="R1778" t="str">
        <f t="shared" ref="R1778" si="3381">IF(AND(O1778&gt;0,P1779=0),"Valid","Invalid")</f>
        <v>Invalid</v>
      </c>
      <c r="S1778" t="str">
        <f t="shared" ref="S1778" si="3382">IF(OR(Q1780&gt;0,Q1781&gt;0),"Present","Absent")</f>
        <v>Absent</v>
      </c>
      <c r="T1778" t="str">
        <f t="shared" ref="T1778" si="3383">IF(OR(Q1780&lt;41,Q1781&lt;41),"Ct&lt;41",IF(OR(Q1780&gt;41,Q1781&gt;41),"Ct&gt;41","No Ct"))</f>
        <v>Ct&lt;41</v>
      </c>
      <c r="V1778" t="str">
        <f t="shared" ref="V1778" si="3384">G1778&amp;"_"&amp;I1778&amp;"_"&amp;R1778&amp;"_"&amp;S1778&amp;"_"&amp;T1778</f>
        <v>DL2022054_lisvul_Invalid_Absent_Ct&lt;41</v>
      </c>
      <c r="X1778">
        <f t="shared" ref="X1778" si="3385">O1778</f>
        <v>0</v>
      </c>
      <c r="Y1778">
        <f t="shared" ref="Y1778" si="3386">P1779</f>
        <v>0</v>
      </c>
      <c r="Z1778">
        <f t="shared" ref="Z1778" si="3387">Q1780+Q1781</f>
        <v>0</v>
      </c>
    </row>
    <row r="1779" spans="1:26" x14ac:dyDescent="0.25">
      <c r="A1779" t="s">
        <v>148</v>
      </c>
      <c r="B1779" t="s">
        <v>51</v>
      </c>
      <c r="C1779" t="s">
        <v>703</v>
      </c>
      <c r="D1779" t="s">
        <v>25</v>
      </c>
      <c r="E1779" t="s">
        <v>39</v>
      </c>
      <c r="F1779" t="s">
        <v>1245</v>
      </c>
      <c r="G1779" t="str">
        <f t="shared" si="3287"/>
        <v>DL2022054</v>
      </c>
      <c r="H1779" t="str">
        <f t="shared" si="3288"/>
        <v>13</v>
      </c>
      <c r="I1779" t="str">
        <f t="shared" si="3289"/>
        <v>lisvul</v>
      </c>
      <c r="J1779" t="str">
        <f t="shared" si="3290"/>
        <v>NK</v>
      </c>
      <c r="K1779" t="str">
        <f t="shared" si="3291"/>
        <v>NK</v>
      </c>
      <c r="L1779" t="str">
        <f t="shared" si="3292"/>
        <v>true</v>
      </c>
      <c r="N1779" s="7">
        <f t="shared" si="3300"/>
        <v>0</v>
      </c>
      <c r="O1779" s="7" t="str">
        <f t="shared" si="3301"/>
        <v/>
      </c>
      <c r="P1779" s="7">
        <f t="shared" si="3302"/>
        <v>0</v>
      </c>
      <c r="Q1779" s="7" t="str">
        <f t="shared" si="3303"/>
        <v/>
      </c>
    </row>
    <row r="1780" spans="1:26" x14ac:dyDescent="0.25">
      <c r="A1780" t="s">
        <v>112</v>
      </c>
      <c r="B1780" t="s">
        <v>76</v>
      </c>
      <c r="C1780" t="s">
        <v>701</v>
      </c>
      <c r="D1780" t="s">
        <v>25</v>
      </c>
      <c r="E1780" t="s">
        <v>39</v>
      </c>
      <c r="F1780" t="s">
        <v>1245</v>
      </c>
      <c r="G1780" t="str">
        <f t="shared" si="3287"/>
        <v>DL2022054</v>
      </c>
      <c r="H1780" t="str">
        <f t="shared" si="3288"/>
        <v>13</v>
      </c>
      <c r="I1780" t="str">
        <f t="shared" si="3289"/>
        <v>lisvul</v>
      </c>
      <c r="J1780" t="str">
        <f t="shared" si="3290"/>
        <v>EP</v>
      </c>
      <c r="K1780" t="str">
        <f t="shared" si="3291"/>
        <v>EP</v>
      </c>
      <c r="L1780" t="str">
        <f t="shared" si="3292"/>
        <v>true</v>
      </c>
      <c r="N1780" s="7">
        <f t="shared" si="3300"/>
        <v>0</v>
      </c>
      <c r="O1780" s="7" t="str">
        <f t="shared" si="3301"/>
        <v/>
      </c>
      <c r="P1780" s="7" t="str">
        <f t="shared" si="3302"/>
        <v/>
      </c>
      <c r="Q1780" s="7">
        <f t="shared" si="3303"/>
        <v>0</v>
      </c>
    </row>
    <row r="1781" spans="1:26" x14ac:dyDescent="0.25">
      <c r="A1781" t="s">
        <v>136</v>
      </c>
      <c r="B1781" t="s">
        <v>76</v>
      </c>
      <c r="C1781" t="s">
        <v>701</v>
      </c>
      <c r="D1781" t="s">
        <v>25</v>
      </c>
      <c r="E1781" t="s">
        <v>39</v>
      </c>
      <c r="F1781" t="s">
        <v>1245</v>
      </c>
      <c r="G1781" t="str">
        <f t="shared" si="3287"/>
        <v>DL2022054</v>
      </c>
      <c r="H1781" t="str">
        <f t="shared" si="3288"/>
        <v>13</v>
      </c>
      <c r="I1781" t="str">
        <f t="shared" si="3289"/>
        <v>lisvul</v>
      </c>
      <c r="J1781" t="str">
        <f t="shared" si="3290"/>
        <v>EP</v>
      </c>
      <c r="K1781" t="str">
        <f t="shared" si="3291"/>
        <v>EP</v>
      </c>
      <c r="L1781" t="str">
        <f t="shared" si="3292"/>
        <v>true</v>
      </c>
      <c r="N1781" s="7">
        <f t="shared" si="3300"/>
        <v>0</v>
      </c>
      <c r="O1781" s="7" t="str">
        <f t="shared" si="3301"/>
        <v/>
      </c>
      <c r="P1781" s="7" t="str">
        <f t="shared" si="3302"/>
        <v/>
      </c>
      <c r="Q1781" s="7">
        <f t="shared" si="3303"/>
        <v>0</v>
      </c>
    </row>
    <row r="1782" spans="1:26" x14ac:dyDescent="0.25">
      <c r="A1782" t="s">
        <v>174</v>
      </c>
      <c r="B1782" t="s">
        <v>23</v>
      </c>
      <c r="C1782" t="s">
        <v>706</v>
      </c>
      <c r="D1782" t="s">
        <v>25</v>
      </c>
      <c r="E1782" t="s">
        <v>39</v>
      </c>
      <c r="F1782" t="s">
        <v>1245</v>
      </c>
      <c r="G1782" t="str">
        <f t="shared" si="3287"/>
        <v>DL2022054</v>
      </c>
      <c r="H1782" t="str">
        <f t="shared" si="3288"/>
        <v>14</v>
      </c>
      <c r="I1782" t="str">
        <f t="shared" si="3289"/>
        <v>lisvul</v>
      </c>
      <c r="J1782" t="str">
        <f t="shared" si="3290"/>
        <v>PK</v>
      </c>
      <c r="K1782" t="str">
        <f t="shared" si="3291"/>
        <v>PK</v>
      </c>
      <c r="L1782" t="str">
        <f t="shared" si="3292"/>
        <v>true</v>
      </c>
      <c r="N1782" s="7">
        <f t="shared" si="3300"/>
        <v>0</v>
      </c>
      <c r="O1782" s="7">
        <f t="shared" si="3301"/>
        <v>0</v>
      </c>
      <c r="P1782" s="7" t="str">
        <f t="shared" si="3302"/>
        <v/>
      </c>
      <c r="Q1782" s="7" t="str">
        <f t="shared" si="3303"/>
        <v/>
      </c>
      <c r="R1782" t="str">
        <f t="shared" ref="R1782" si="3388">IF(AND(O1782&gt;0,P1783=0),"Valid","Invalid")</f>
        <v>Invalid</v>
      </c>
      <c r="S1782" t="str">
        <f t="shared" ref="S1782" si="3389">IF(OR(Q1784&gt;0,Q1785&gt;0),"Present","Absent")</f>
        <v>Absent</v>
      </c>
      <c r="T1782" t="str">
        <f t="shared" ref="T1782" si="3390">IF(OR(Q1784&lt;41,Q1785&lt;41),"Ct&lt;41",IF(OR(Q1784&gt;41,Q1785&gt;41),"Ct&gt;41","No Ct"))</f>
        <v>Ct&lt;41</v>
      </c>
      <c r="V1782" t="str">
        <f t="shared" ref="V1782" si="3391">G1782&amp;"_"&amp;I1782&amp;"_"&amp;R1782&amp;"_"&amp;S1782&amp;"_"&amp;T1782</f>
        <v>DL2022054_lisvul_Invalid_Absent_Ct&lt;41</v>
      </c>
      <c r="X1782">
        <f t="shared" ref="X1782" si="3392">O1782</f>
        <v>0</v>
      </c>
      <c r="Y1782">
        <f t="shared" ref="Y1782" si="3393">P1783</f>
        <v>0</v>
      </c>
      <c r="Z1782">
        <f t="shared" ref="Z1782" si="3394">Q1784+Q1785</f>
        <v>0</v>
      </c>
    </row>
    <row r="1783" spans="1:26" x14ac:dyDescent="0.25">
      <c r="A1783" t="s">
        <v>150</v>
      </c>
      <c r="B1783" t="s">
        <v>51</v>
      </c>
      <c r="C1783" t="s">
        <v>704</v>
      </c>
      <c r="D1783" t="s">
        <v>25</v>
      </c>
      <c r="E1783" t="s">
        <v>39</v>
      </c>
      <c r="F1783" t="s">
        <v>1245</v>
      </c>
      <c r="G1783" t="str">
        <f t="shared" si="3287"/>
        <v>DL2022054</v>
      </c>
      <c r="H1783" t="str">
        <f t="shared" si="3288"/>
        <v>14</v>
      </c>
      <c r="I1783" t="str">
        <f t="shared" si="3289"/>
        <v>lisvul</v>
      </c>
      <c r="J1783" t="str">
        <f t="shared" si="3290"/>
        <v>NK</v>
      </c>
      <c r="K1783" t="str">
        <f t="shared" si="3291"/>
        <v>NK</v>
      </c>
      <c r="L1783" t="str">
        <f t="shared" si="3292"/>
        <v>true</v>
      </c>
      <c r="N1783" s="7">
        <f t="shared" si="3300"/>
        <v>0</v>
      </c>
      <c r="O1783" s="7" t="str">
        <f t="shared" si="3301"/>
        <v/>
      </c>
      <c r="P1783" s="7">
        <f t="shared" si="3302"/>
        <v>0</v>
      </c>
      <c r="Q1783" s="7" t="str">
        <f t="shared" si="3303"/>
        <v/>
      </c>
    </row>
    <row r="1784" spans="1:26" x14ac:dyDescent="0.25">
      <c r="A1784" t="s">
        <v>114</v>
      </c>
      <c r="B1784" t="s">
        <v>76</v>
      </c>
      <c r="C1784" t="s">
        <v>702</v>
      </c>
      <c r="D1784" t="s">
        <v>25</v>
      </c>
      <c r="E1784" t="s">
        <v>39</v>
      </c>
      <c r="F1784" t="s">
        <v>1245</v>
      </c>
      <c r="G1784" t="str">
        <f t="shared" si="3287"/>
        <v>DL2022054</v>
      </c>
      <c r="H1784" t="str">
        <f t="shared" si="3288"/>
        <v>14</v>
      </c>
      <c r="I1784" t="str">
        <f t="shared" si="3289"/>
        <v>lisvul</v>
      </c>
      <c r="J1784" t="str">
        <f t="shared" si="3290"/>
        <v>EP</v>
      </c>
      <c r="K1784" t="str">
        <f t="shared" si="3291"/>
        <v>EP</v>
      </c>
      <c r="L1784" t="str">
        <f t="shared" si="3292"/>
        <v>true</v>
      </c>
      <c r="N1784" s="7">
        <f t="shared" si="3300"/>
        <v>0</v>
      </c>
      <c r="O1784" s="7" t="str">
        <f t="shared" si="3301"/>
        <v/>
      </c>
      <c r="P1784" s="7" t="str">
        <f t="shared" si="3302"/>
        <v/>
      </c>
      <c r="Q1784" s="7">
        <f t="shared" si="3303"/>
        <v>0</v>
      </c>
    </row>
    <row r="1785" spans="1:26" x14ac:dyDescent="0.25">
      <c r="A1785" t="s">
        <v>137</v>
      </c>
      <c r="B1785" t="s">
        <v>76</v>
      </c>
      <c r="C1785" t="s">
        <v>702</v>
      </c>
      <c r="D1785" t="s">
        <v>25</v>
      </c>
      <c r="E1785" t="s">
        <v>39</v>
      </c>
      <c r="F1785" t="s">
        <v>1245</v>
      </c>
      <c r="G1785" t="str">
        <f t="shared" si="3287"/>
        <v>DL2022054</v>
      </c>
      <c r="H1785" t="str">
        <f t="shared" si="3288"/>
        <v>14</v>
      </c>
      <c r="I1785" t="str">
        <f t="shared" si="3289"/>
        <v>lisvul</v>
      </c>
      <c r="J1785" t="str">
        <f t="shared" si="3290"/>
        <v>EP</v>
      </c>
      <c r="K1785" t="str">
        <f t="shared" si="3291"/>
        <v>EP</v>
      </c>
      <c r="L1785" t="str">
        <f t="shared" si="3292"/>
        <v>true</v>
      </c>
      <c r="N1785" s="7">
        <f t="shared" si="3300"/>
        <v>0</v>
      </c>
      <c r="O1785" s="7" t="str">
        <f t="shared" si="3301"/>
        <v/>
      </c>
      <c r="P1785" s="7" t="str">
        <f t="shared" si="3302"/>
        <v/>
      </c>
      <c r="Q1785" s="7">
        <f t="shared" si="3303"/>
        <v>0</v>
      </c>
    </row>
    <row r="1786" spans="1:26" x14ac:dyDescent="0.25">
      <c r="A1786" t="s">
        <v>176</v>
      </c>
      <c r="B1786" t="s">
        <v>23</v>
      </c>
      <c r="C1786" t="s">
        <v>509</v>
      </c>
      <c r="D1786" t="s">
        <v>25</v>
      </c>
      <c r="E1786">
        <v>31.26</v>
      </c>
      <c r="F1786" t="s">
        <v>1245</v>
      </c>
      <c r="G1786" t="str">
        <f t="shared" si="3287"/>
        <v>DL2022054</v>
      </c>
      <c r="H1786" t="str">
        <f t="shared" si="3288"/>
        <v>15</v>
      </c>
      <c r="I1786" t="str">
        <f t="shared" si="3289"/>
        <v>paclen</v>
      </c>
      <c r="J1786" t="str">
        <f t="shared" si="3290"/>
        <v>PK</v>
      </c>
      <c r="K1786" t="str">
        <f t="shared" si="3291"/>
        <v>PK</v>
      </c>
      <c r="L1786" t="str">
        <f t="shared" si="3292"/>
        <v>true</v>
      </c>
      <c r="N1786" s="7">
        <f t="shared" si="3300"/>
        <v>31.26</v>
      </c>
      <c r="O1786" s="7">
        <f t="shared" si="3301"/>
        <v>31.26</v>
      </c>
      <c r="P1786" s="7" t="str">
        <f t="shared" si="3302"/>
        <v/>
      </c>
      <c r="Q1786" s="7" t="str">
        <f t="shared" si="3303"/>
        <v/>
      </c>
      <c r="R1786" t="str">
        <f t="shared" ref="R1786" si="3395">IF(AND(O1786&gt;0,P1787=0),"Valid","Invalid")</f>
        <v>Valid</v>
      </c>
      <c r="S1786" t="str">
        <f t="shared" ref="S1786" si="3396">IF(OR(Q1788&gt;0,Q1789&gt;0),"Present","Absent")</f>
        <v>Present</v>
      </c>
      <c r="T1786" t="str">
        <f t="shared" ref="T1786" si="3397">IF(OR(Q1788&lt;41,Q1789&lt;41),"Ct&lt;41",IF(OR(Q1788&gt;41,Q1789&gt;41),"Ct&gt;41","No Ct"))</f>
        <v>Ct&lt;41</v>
      </c>
      <c r="V1786" t="str">
        <f t="shared" ref="V1786" si="3398">G1786&amp;"_"&amp;I1786&amp;"_"&amp;R1786&amp;"_"&amp;S1786&amp;"_"&amp;T1786</f>
        <v>DL2022054_paclen_Valid_Present_Ct&lt;41</v>
      </c>
      <c r="X1786">
        <f t="shared" ref="X1786" si="3399">O1786</f>
        <v>31.26</v>
      </c>
      <c r="Y1786">
        <f t="shared" ref="Y1786" si="3400">P1787</f>
        <v>0</v>
      </c>
      <c r="Z1786">
        <f t="shared" ref="Z1786" si="3401">Q1788+Q1789</f>
        <v>40.770000000000003</v>
      </c>
    </row>
    <row r="1787" spans="1:26" x14ac:dyDescent="0.25">
      <c r="A1787" t="s">
        <v>152</v>
      </c>
      <c r="B1787" t="s">
        <v>51</v>
      </c>
      <c r="C1787" t="s">
        <v>497</v>
      </c>
      <c r="D1787" t="s">
        <v>25</v>
      </c>
      <c r="E1787" t="s">
        <v>39</v>
      </c>
      <c r="F1787" t="s">
        <v>1245</v>
      </c>
      <c r="G1787" t="str">
        <f t="shared" si="3287"/>
        <v>DL2022054</v>
      </c>
      <c r="H1787" t="str">
        <f t="shared" si="3288"/>
        <v>15</v>
      </c>
      <c r="I1787" t="str">
        <f t="shared" si="3289"/>
        <v>paclen</v>
      </c>
      <c r="J1787" t="str">
        <f t="shared" si="3290"/>
        <v>NK</v>
      </c>
      <c r="K1787" t="str">
        <f t="shared" si="3291"/>
        <v>NK</v>
      </c>
      <c r="L1787" t="str">
        <f t="shared" si="3292"/>
        <v>true</v>
      </c>
      <c r="N1787" s="7">
        <f t="shared" si="3300"/>
        <v>0</v>
      </c>
      <c r="O1787" s="7" t="str">
        <f t="shared" si="3301"/>
        <v/>
      </c>
      <c r="P1787" s="7">
        <f t="shared" si="3302"/>
        <v>0</v>
      </c>
      <c r="Q1787" s="7" t="str">
        <f t="shared" si="3303"/>
        <v/>
      </c>
    </row>
    <row r="1788" spans="1:26" x14ac:dyDescent="0.25">
      <c r="A1788" t="s">
        <v>116</v>
      </c>
      <c r="B1788" t="s">
        <v>76</v>
      </c>
      <c r="C1788" t="s">
        <v>485</v>
      </c>
      <c r="D1788" t="s">
        <v>25</v>
      </c>
      <c r="E1788">
        <v>40.770000000000003</v>
      </c>
      <c r="F1788" t="s">
        <v>1245</v>
      </c>
      <c r="G1788" t="str">
        <f t="shared" si="3287"/>
        <v>DL2022054</v>
      </c>
      <c r="H1788" t="str">
        <f t="shared" si="3288"/>
        <v>15</v>
      </c>
      <c r="I1788" t="str">
        <f t="shared" si="3289"/>
        <v>paclen</v>
      </c>
      <c r="J1788" t="str">
        <f t="shared" si="3290"/>
        <v>EP</v>
      </c>
      <c r="K1788" t="str">
        <f t="shared" si="3291"/>
        <v>EP</v>
      </c>
      <c r="L1788" t="str">
        <f t="shared" si="3292"/>
        <v>true</v>
      </c>
      <c r="N1788" s="7">
        <f t="shared" si="3300"/>
        <v>40.770000000000003</v>
      </c>
      <c r="O1788" s="7" t="str">
        <f t="shared" si="3301"/>
        <v/>
      </c>
      <c r="P1788" s="7" t="str">
        <f t="shared" si="3302"/>
        <v/>
      </c>
      <c r="Q1788" s="7">
        <f t="shared" si="3303"/>
        <v>40.770000000000003</v>
      </c>
    </row>
    <row r="1789" spans="1:26" x14ac:dyDescent="0.25">
      <c r="A1789" t="s">
        <v>138</v>
      </c>
      <c r="B1789" t="s">
        <v>76</v>
      </c>
      <c r="C1789" t="s">
        <v>485</v>
      </c>
      <c r="D1789" t="s">
        <v>25</v>
      </c>
      <c r="E1789" t="s">
        <v>39</v>
      </c>
      <c r="F1789" t="s">
        <v>1245</v>
      </c>
      <c r="G1789" t="str">
        <f t="shared" si="3287"/>
        <v>DL2022054</v>
      </c>
      <c r="H1789" t="str">
        <f t="shared" si="3288"/>
        <v>15</v>
      </c>
      <c r="I1789" t="str">
        <f t="shared" si="3289"/>
        <v>paclen</v>
      </c>
      <c r="J1789" t="str">
        <f t="shared" si="3290"/>
        <v>EP</v>
      </c>
      <c r="K1789" t="str">
        <f t="shared" si="3291"/>
        <v>EP</v>
      </c>
      <c r="L1789" t="str">
        <f t="shared" si="3292"/>
        <v>true</v>
      </c>
      <c r="N1789" s="7">
        <f t="shared" si="3300"/>
        <v>0</v>
      </c>
      <c r="O1789" s="7" t="str">
        <f t="shared" si="3301"/>
        <v/>
      </c>
      <c r="P1789" s="7" t="str">
        <f t="shared" si="3302"/>
        <v/>
      </c>
      <c r="Q1789" s="7">
        <f t="shared" si="3303"/>
        <v>0</v>
      </c>
    </row>
    <row r="1790" spans="1:26" x14ac:dyDescent="0.25">
      <c r="A1790" t="s">
        <v>178</v>
      </c>
      <c r="B1790" t="s">
        <v>23</v>
      </c>
      <c r="C1790" t="s">
        <v>510</v>
      </c>
      <c r="D1790" t="s">
        <v>25</v>
      </c>
      <c r="E1790" t="s">
        <v>39</v>
      </c>
      <c r="F1790" t="s">
        <v>1245</v>
      </c>
      <c r="G1790" t="str">
        <f t="shared" si="3287"/>
        <v>DL2022054</v>
      </c>
      <c r="H1790" t="str">
        <f t="shared" si="3288"/>
        <v>16</v>
      </c>
      <c r="I1790" t="str">
        <f t="shared" si="3289"/>
        <v>paclen</v>
      </c>
      <c r="J1790" t="str">
        <f t="shared" si="3290"/>
        <v>PK</v>
      </c>
      <c r="K1790" t="str">
        <f t="shared" si="3291"/>
        <v>PK</v>
      </c>
      <c r="L1790" t="str">
        <f t="shared" si="3292"/>
        <v>true</v>
      </c>
      <c r="N1790" s="7">
        <f t="shared" si="3300"/>
        <v>0</v>
      </c>
      <c r="O1790" s="7">
        <f t="shared" si="3301"/>
        <v>0</v>
      </c>
      <c r="P1790" s="7" t="str">
        <f t="shared" si="3302"/>
        <v/>
      </c>
      <c r="Q1790" s="7" t="str">
        <f t="shared" si="3303"/>
        <v/>
      </c>
      <c r="R1790" t="str">
        <f t="shared" ref="R1790" si="3402">IF(AND(O1790&gt;0,P1791=0),"Valid","Invalid")</f>
        <v>Invalid</v>
      </c>
      <c r="S1790" t="str">
        <f t="shared" ref="S1790" si="3403">IF(OR(Q1792&gt;0,Q1793&gt;0),"Present","Absent")</f>
        <v>Present</v>
      </c>
      <c r="T1790" t="str">
        <f t="shared" ref="T1790" si="3404">IF(OR(Q1792&lt;41,Q1793&lt;41),"Ct&lt;41",IF(OR(Q1792&gt;41,Q1793&gt;41),"Ct&gt;41","No Ct"))</f>
        <v>Ct&lt;41</v>
      </c>
      <c r="V1790" t="str">
        <f t="shared" ref="V1790" si="3405">G1790&amp;"_"&amp;I1790&amp;"_"&amp;R1790&amp;"_"&amp;S1790&amp;"_"&amp;T1790</f>
        <v>DL2022054_paclen_Invalid_Present_Ct&lt;41</v>
      </c>
      <c r="X1790">
        <f t="shared" ref="X1790" si="3406">O1790</f>
        <v>0</v>
      </c>
      <c r="Y1790">
        <f t="shared" ref="Y1790" si="3407">P1791</f>
        <v>0</v>
      </c>
      <c r="Z1790">
        <f t="shared" ref="Z1790" si="3408">Q1792+Q1793</f>
        <v>39.340000000000003</v>
      </c>
    </row>
    <row r="1791" spans="1:26" x14ac:dyDescent="0.25">
      <c r="A1791" t="s">
        <v>154</v>
      </c>
      <c r="B1791" t="s">
        <v>51</v>
      </c>
      <c r="C1791" t="s">
        <v>498</v>
      </c>
      <c r="D1791" t="s">
        <v>25</v>
      </c>
      <c r="E1791" t="s">
        <v>39</v>
      </c>
      <c r="F1791" t="s">
        <v>1245</v>
      </c>
      <c r="G1791" t="str">
        <f t="shared" si="3287"/>
        <v>DL2022054</v>
      </c>
      <c r="H1791" t="str">
        <f t="shared" si="3288"/>
        <v>16</v>
      </c>
      <c r="I1791" t="str">
        <f t="shared" si="3289"/>
        <v>paclen</v>
      </c>
      <c r="J1791" t="str">
        <f t="shared" si="3290"/>
        <v>NK</v>
      </c>
      <c r="K1791" t="str">
        <f t="shared" si="3291"/>
        <v>NK</v>
      </c>
      <c r="L1791" t="str">
        <f t="shared" si="3292"/>
        <v>true</v>
      </c>
      <c r="N1791" s="7">
        <f t="shared" si="3300"/>
        <v>0</v>
      </c>
      <c r="O1791" s="7" t="str">
        <f t="shared" si="3301"/>
        <v/>
      </c>
      <c r="P1791" s="7">
        <f t="shared" si="3302"/>
        <v>0</v>
      </c>
      <c r="Q1791" s="7" t="str">
        <f t="shared" si="3303"/>
        <v/>
      </c>
    </row>
    <row r="1792" spans="1:26" x14ac:dyDescent="0.25">
      <c r="A1792" t="s">
        <v>118</v>
      </c>
      <c r="B1792" t="s">
        <v>76</v>
      </c>
      <c r="C1792" t="s">
        <v>486</v>
      </c>
      <c r="D1792" t="s">
        <v>25</v>
      </c>
      <c r="E1792" t="s">
        <v>39</v>
      </c>
      <c r="F1792" t="s">
        <v>1245</v>
      </c>
      <c r="G1792" t="str">
        <f t="shared" si="3287"/>
        <v>DL2022054</v>
      </c>
      <c r="H1792" t="str">
        <f t="shared" si="3288"/>
        <v>16</v>
      </c>
      <c r="I1792" t="str">
        <f t="shared" si="3289"/>
        <v>paclen</v>
      </c>
      <c r="J1792" t="str">
        <f t="shared" si="3290"/>
        <v>EP</v>
      </c>
      <c r="K1792" t="str">
        <f t="shared" si="3291"/>
        <v>EP</v>
      </c>
      <c r="L1792" t="str">
        <f t="shared" si="3292"/>
        <v>true</v>
      </c>
      <c r="N1792" s="7">
        <f t="shared" si="3300"/>
        <v>0</v>
      </c>
      <c r="O1792" s="7" t="str">
        <f t="shared" si="3301"/>
        <v/>
      </c>
      <c r="P1792" s="7" t="str">
        <f t="shared" si="3302"/>
        <v/>
      </c>
      <c r="Q1792" s="7">
        <f t="shared" si="3303"/>
        <v>0</v>
      </c>
    </row>
    <row r="1793" spans="1:26" x14ac:dyDescent="0.25">
      <c r="A1793" t="s">
        <v>139</v>
      </c>
      <c r="B1793" t="s">
        <v>76</v>
      </c>
      <c r="C1793" t="s">
        <v>486</v>
      </c>
      <c r="D1793" t="s">
        <v>25</v>
      </c>
      <c r="E1793">
        <v>39.340000000000003</v>
      </c>
      <c r="F1793" t="s">
        <v>1245</v>
      </c>
      <c r="G1793" t="str">
        <f t="shared" si="3287"/>
        <v>DL2022054</v>
      </c>
      <c r="H1793" t="str">
        <f t="shared" si="3288"/>
        <v>16</v>
      </c>
      <c r="I1793" t="str">
        <f t="shared" si="3289"/>
        <v>paclen</v>
      </c>
      <c r="J1793" t="str">
        <f t="shared" si="3290"/>
        <v>EP</v>
      </c>
      <c r="K1793" t="str">
        <f t="shared" si="3291"/>
        <v>EP</v>
      </c>
      <c r="L1793" t="str">
        <f t="shared" si="3292"/>
        <v>true</v>
      </c>
      <c r="N1793" s="7">
        <f t="shared" si="3300"/>
        <v>39.340000000000003</v>
      </c>
      <c r="O1793" s="7" t="str">
        <f t="shared" si="3301"/>
        <v/>
      </c>
      <c r="P1793" s="7" t="str">
        <f t="shared" si="3302"/>
        <v/>
      </c>
      <c r="Q1793" s="7">
        <f t="shared" si="3303"/>
        <v>39.340000000000003</v>
      </c>
    </row>
    <row r="1794" spans="1:26" x14ac:dyDescent="0.25">
      <c r="A1794" t="s">
        <v>180</v>
      </c>
      <c r="B1794" t="s">
        <v>23</v>
      </c>
      <c r="C1794" t="s">
        <v>511</v>
      </c>
      <c r="D1794" t="s">
        <v>25</v>
      </c>
      <c r="E1794">
        <v>31.18</v>
      </c>
      <c r="F1794" t="s">
        <v>1245</v>
      </c>
      <c r="G1794" t="str">
        <f t="shared" ref="G1794:G1857" si="3409">MID(F1794,10,9)</f>
        <v>DL2022054</v>
      </c>
      <c r="H1794" t="str">
        <f t="shared" ref="H1794:H1857" si="3410">LEFT(C1794,2)</f>
        <v>17</v>
      </c>
      <c r="I1794" t="str">
        <f t="shared" ref="I1794:I1857" si="3411">MID(C1794,4,6)</f>
        <v>ponlep</v>
      </c>
      <c r="J1794" t="str">
        <f t="shared" ref="J1794:J1857" si="3412">RIGHT(C1794,2)</f>
        <v>PK</v>
      </c>
      <c r="K1794" t="str">
        <f t="shared" ref="K1794:K1857" si="3413">IF(TRIM(B1794)="Standard","PK",IF(TRIM(B1794)="NTC","NK",IF(TRIM(B1794)="Unknown","EP")))</f>
        <v>PK</v>
      </c>
      <c r="L1794" t="str">
        <f t="shared" ref="L1794:L1857" si="3414">IF(J1794=K1794,"true","false")</f>
        <v>true</v>
      </c>
      <c r="N1794" s="7">
        <f t="shared" si="3300"/>
        <v>31.18</v>
      </c>
      <c r="O1794" s="7">
        <f t="shared" si="3301"/>
        <v>31.18</v>
      </c>
      <c r="P1794" s="7" t="str">
        <f t="shared" si="3302"/>
        <v/>
      </c>
      <c r="Q1794" s="7" t="str">
        <f t="shared" si="3303"/>
        <v/>
      </c>
      <c r="R1794" t="str">
        <f t="shared" ref="R1794" si="3415">IF(AND(O1794&gt;0,P1795=0),"Valid","Invalid")</f>
        <v>Valid</v>
      </c>
      <c r="S1794" t="str">
        <f t="shared" ref="S1794" si="3416">IF(OR(Q1796&gt;0,Q1797&gt;0),"Present","Absent")</f>
        <v>Absent</v>
      </c>
      <c r="T1794" t="str">
        <f t="shared" ref="T1794" si="3417">IF(OR(Q1796&lt;41,Q1797&lt;41),"Ct&lt;41",IF(OR(Q1796&gt;41,Q1797&gt;41),"Ct&gt;41","No Ct"))</f>
        <v>Ct&lt;41</v>
      </c>
      <c r="V1794" t="str">
        <f t="shared" ref="V1794" si="3418">G1794&amp;"_"&amp;I1794&amp;"_"&amp;R1794&amp;"_"&amp;S1794&amp;"_"&amp;T1794</f>
        <v>DL2022054_ponlep_Valid_Absent_Ct&lt;41</v>
      </c>
      <c r="X1794">
        <f t="shared" ref="X1794" si="3419">O1794</f>
        <v>31.18</v>
      </c>
      <c r="Y1794">
        <f t="shared" ref="Y1794" si="3420">P1795</f>
        <v>0</v>
      </c>
      <c r="Z1794">
        <f t="shared" ref="Z1794" si="3421">Q1796+Q1797</f>
        <v>0</v>
      </c>
    </row>
    <row r="1795" spans="1:26" x14ac:dyDescent="0.25">
      <c r="A1795" t="s">
        <v>156</v>
      </c>
      <c r="B1795" t="s">
        <v>51</v>
      </c>
      <c r="C1795" t="s">
        <v>499</v>
      </c>
      <c r="D1795" t="s">
        <v>25</v>
      </c>
      <c r="E1795" t="s">
        <v>39</v>
      </c>
      <c r="F1795" t="s">
        <v>1245</v>
      </c>
      <c r="G1795" t="str">
        <f t="shared" si="3409"/>
        <v>DL2022054</v>
      </c>
      <c r="H1795" t="str">
        <f t="shared" si="3410"/>
        <v>17</v>
      </c>
      <c r="I1795" t="str">
        <f t="shared" si="3411"/>
        <v>ponlep</v>
      </c>
      <c r="J1795" t="str">
        <f t="shared" si="3412"/>
        <v>NK</v>
      </c>
      <c r="K1795" t="str">
        <f t="shared" si="3413"/>
        <v>NK</v>
      </c>
      <c r="L1795" t="str">
        <f t="shared" si="3414"/>
        <v>true</v>
      </c>
      <c r="N1795" s="7">
        <f t="shared" ref="N1795:N1825" si="3422">IF(TRIM(E1795)="No Cq",0,E1795)</f>
        <v>0</v>
      </c>
      <c r="O1795" s="7" t="str">
        <f t="shared" ref="O1795:O1825" si="3423">IF(TRIM(B1795)="Standard",N1795,"")</f>
        <v/>
      </c>
      <c r="P1795" s="7">
        <f t="shared" ref="P1795:P1825" si="3424">IF(TRIM(B1795)="NTC",N1795,"")</f>
        <v>0</v>
      </c>
      <c r="Q1795" s="7" t="str">
        <f t="shared" ref="Q1795:Q1825" si="3425">IF(TRIM(B1795)="Unknown",N1795,"")</f>
        <v/>
      </c>
    </row>
    <row r="1796" spans="1:26" x14ac:dyDescent="0.25">
      <c r="A1796" t="s">
        <v>120</v>
      </c>
      <c r="B1796" t="s">
        <v>76</v>
      </c>
      <c r="C1796" t="s">
        <v>487</v>
      </c>
      <c r="D1796" t="s">
        <v>25</v>
      </c>
      <c r="E1796" t="s">
        <v>39</v>
      </c>
      <c r="F1796" t="s">
        <v>1245</v>
      </c>
      <c r="G1796" t="str">
        <f t="shared" si="3409"/>
        <v>DL2022054</v>
      </c>
      <c r="H1796" t="str">
        <f t="shared" si="3410"/>
        <v>17</v>
      </c>
      <c r="I1796" t="str">
        <f t="shared" si="3411"/>
        <v>ponlep</v>
      </c>
      <c r="J1796" t="str">
        <f t="shared" si="3412"/>
        <v>EP</v>
      </c>
      <c r="K1796" t="str">
        <f t="shared" si="3413"/>
        <v>EP</v>
      </c>
      <c r="L1796" t="str">
        <f t="shared" si="3414"/>
        <v>true</v>
      </c>
      <c r="N1796" s="7">
        <f t="shared" si="3422"/>
        <v>0</v>
      </c>
      <c r="O1796" s="7" t="str">
        <f t="shared" si="3423"/>
        <v/>
      </c>
      <c r="P1796" s="7" t="str">
        <f t="shared" si="3424"/>
        <v/>
      </c>
      <c r="Q1796" s="7">
        <f t="shared" si="3425"/>
        <v>0</v>
      </c>
    </row>
    <row r="1797" spans="1:26" x14ac:dyDescent="0.25">
      <c r="A1797" t="s">
        <v>140</v>
      </c>
      <c r="B1797" t="s">
        <v>76</v>
      </c>
      <c r="C1797" t="s">
        <v>487</v>
      </c>
      <c r="D1797" t="s">
        <v>25</v>
      </c>
      <c r="E1797" t="s">
        <v>39</v>
      </c>
      <c r="F1797" t="s">
        <v>1245</v>
      </c>
      <c r="G1797" t="str">
        <f t="shared" si="3409"/>
        <v>DL2022054</v>
      </c>
      <c r="H1797" t="str">
        <f t="shared" si="3410"/>
        <v>17</v>
      </c>
      <c r="I1797" t="str">
        <f t="shared" si="3411"/>
        <v>ponlep</v>
      </c>
      <c r="J1797" t="str">
        <f t="shared" si="3412"/>
        <v>EP</v>
      </c>
      <c r="K1797" t="str">
        <f t="shared" si="3413"/>
        <v>EP</v>
      </c>
      <c r="L1797" t="str">
        <f t="shared" si="3414"/>
        <v>true</v>
      </c>
      <c r="N1797" s="7">
        <f t="shared" si="3422"/>
        <v>0</v>
      </c>
      <c r="O1797" s="7" t="str">
        <f t="shared" si="3423"/>
        <v/>
      </c>
      <c r="P1797" s="7" t="str">
        <f t="shared" si="3424"/>
        <v/>
      </c>
      <c r="Q1797" s="7">
        <f t="shared" si="3425"/>
        <v>0</v>
      </c>
    </row>
    <row r="1798" spans="1:26" x14ac:dyDescent="0.25">
      <c r="A1798" t="s">
        <v>182</v>
      </c>
      <c r="B1798" t="s">
        <v>23</v>
      </c>
      <c r="C1798" t="s">
        <v>512</v>
      </c>
      <c r="D1798" t="s">
        <v>25</v>
      </c>
      <c r="E1798">
        <v>31.36</v>
      </c>
      <c r="F1798" t="s">
        <v>1245</v>
      </c>
      <c r="G1798" t="str">
        <f t="shared" si="3409"/>
        <v>DL2022054</v>
      </c>
      <c r="H1798" t="str">
        <f t="shared" si="3410"/>
        <v>18</v>
      </c>
      <c r="I1798" t="str">
        <f t="shared" si="3411"/>
        <v>ponlep</v>
      </c>
      <c r="J1798" t="str">
        <f t="shared" si="3412"/>
        <v>PK</v>
      </c>
      <c r="K1798" t="str">
        <f t="shared" si="3413"/>
        <v>PK</v>
      </c>
      <c r="L1798" t="str">
        <f t="shared" si="3414"/>
        <v>true</v>
      </c>
      <c r="N1798" s="7">
        <f t="shared" si="3422"/>
        <v>31.36</v>
      </c>
      <c r="O1798" s="7">
        <f t="shared" si="3423"/>
        <v>31.36</v>
      </c>
      <c r="P1798" s="7" t="str">
        <f t="shared" si="3424"/>
        <v/>
      </c>
      <c r="Q1798" s="7" t="str">
        <f t="shared" si="3425"/>
        <v/>
      </c>
      <c r="R1798" t="str">
        <f t="shared" ref="R1798" si="3426">IF(AND(O1798&gt;0,P1799=0),"Valid","Invalid")</f>
        <v>Valid</v>
      </c>
      <c r="S1798" t="str">
        <f t="shared" ref="S1798" si="3427">IF(OR(Q1800&gt;0,Q1801&gt;0),"Present","Absent")</f>
        <v>Absent</v>
      </c>
      <c r="T1798" t="str">
        <f t="shared" ref="T1798" si="3428">IF(OR(Q1800&lt;41,Q1801&lt;41),"Ct&lt;41",IF(OR(Q1800&gt;41,Q1801&gt;41),"Ct&gt;41","No Ct"))</f>
        <v>Ct&lt;41</v>
      </c>
      <c r="V1798" t="str">
        <f t="shared" ref="V1798" si="3429">G1798&amp;"_"&amp;I1798&amp;"_"&amp;R1798&amp;"_"&amp;S1798&amp;"_"&amp;T1798</f>
        <v>DL2022054_ponlep_Valid_Absent_Ct&lt;41</v>
      </c>
      <c r="X1798">
        <f t="shared" ref="X1798" si="3430">O1798</f>
        <v>31.36</v>
      </c>
      <c r="Y1798">
        <f t="shared" ref="Y1798" si="3431">P1799</f>
        <v>0</v>
      </c>
      <c r="Z1798">
        <f t="shared" ref="Z1798" si="3432">Q1800+Q1801</f>
        <v>0</v>
      </c>
    </row>
    <row r="1799" spans="1:26" x14ac:dyDescent="0.25">
      <c r="A1799" t="s">
        <v>158</v>
      </c>
      <c r="B1799" t="s">
        <v>51</v>
      </c>
      <c r="C1799" t="s">
        <v>500</v>
      </c>
      <c r="D1799" t="s">
        <v>25</v>
      </c>
      <c r="E1799" t="s">
        <v>39</v>
      </c>
      <c r="F1799" t="s">
        <v>1245</v>
      </c>
      <c r="G1799" t="str">
        <f t="shared" si="3409"/>
        <v>DL2022054</v>
      </c>
      <c r="H1799" t="str">
        <f t="shared" si="3410"/>
        <v>18</v>
      </c>
      <c r="I1799" t="str">
        <f t="shared" si="3411"/>
        <v>ponlep</v>
      </c>
      <c r="J1799" t="str">
        <f t="shared" si="3412"/>
        <v>NK</v>
      </c>
      <c r="K1799" t="str">
        <f t="shared" si="3413"/>
        <v>NK</v>
      </c>
      <c r="L1799" t="str">
        <f t="shared" si="3414"/>
        <v>true</v>
      </c>
      <c r="N1799" s="7">
        <f t="shared" si="3422"/>
        <v>0</v>
      </c>
      <c r="O1799" s="7" t="str">
        <f t="shared" si="3423"/>
        <v/>
      </c>
      <c r="P1799" s="7">
        <f t="shared" si="3424"/>
        <v>0</v>
      </c>
      <c r="Q1799" s="7" t="str">
        <f t="shared" si="3425"/>
        <v/>
      </c>
    </row>
    <row r="1800" spans="1:26" x14ac:dyDescent="0.25">
      <c r="A1800" t="s">
        <v>122</v>
      </c>
      <c r="B1800" t="s">
        <v>76</v>
      </c>
      <c r="C1800" t="s">
        <v>488</v>
      </c>
      <c r="D1800" t="s">
        <v>25</v>
      </c>
      <c r="E1800" t="s">
        <v>39</v>
      </c>
      <c r="F1800" t="s">
        <v>1245</v>
      </c>
      <c r="G1800" t="str">
        <f t="shared" si="3409"/>
        <v>DL2022054</v>
      </c>
      <c r="H1800" t="str">
        <f t="shared" si="3410"/>
        <v>18</v>
      </c>
      <c r="I1800" t="str">
        <f t="shared" si="3411"/>
        <v>ponlep</v>
      </c>
      <c r="J1800" t="str">
        <f t="shared" si="3412"/>
        <v>EP</v>
      </c>
      <c r="K1800" t="str">
        <f t="shared" si="3413"/>
        <v>EP</v>
      </c>
      <c r="L1800" t="str">
        <f t="shared" si="3414"/>
        <v>true</v>
      </c>
      <c r="N1800" s="7">
        <f t="shared" si="3422"/>
        <v>0</v>
      </c>
      <c r="O1800" s="7" t="str">
        <f t="shared" si="3423"/>
        <v/>
      </c>
      <c r="P1800" s="7" t="str">
        <f t="shared" si="3424"/>
        <v/>
      </c>
      <c r="Q1800" s="7">
        <f t="shared" si="3425"/>
        <v>0</v>
      </c>
    </row>
    <row r="1801" spans="1:26" x14ac:dyDescent="0.25">
      <c r="A1801" t="s">
        <v>141</v>
      </c>
      <c r="B1801" t="s">
        <v>76</v>
      </c>
      <c r="C1801" t="s">
        <v>488</v>
      </c>
      <c r="D1801" t="s">
        <v>25</v>
      </c>
      <c r="E1801" t="s">
        <v>39</v>
      </c>
      <c r="F1801" t="s">
        <v>1245</v>
      </c>
      <c r="G1801" t="str">
        <f t="shared" si="3409"/>
        <v>DL2022054</v>
      </c>
      <c r="H1801" t="str">
        <f t="shared" si="3410"/>
        <v>18</v>
      </c>
      <c r="I1801" t="str">
        <f t="shared" si="3411"/>
        <v>ponlep</v>
      </c>
      <c r="J1801" t="str">
        <f t="shared" si="3412"/>
        <v>EP</v>
      </c>
      <c r="K1801" t="str">
        <f t="shared" si="3413"/>
        <v>EP</v>
      </c>
      <c r="L1801" t="str">
        <f t="shared" si="3414"/>
        <v>true</v>
      </c>
      <c r="N1801" s="7">
        <f t="shared" si="3422"/>
        <v>0</v>
      </c>
      <c r="O1801" s="7" t="str">
        <f t="shared" si="3423"/>
        <v/>
      </c>
      <c r="P1801" s="7" t="str">
        <f t="shared" si="3424"/>
        <v/>
      </c>
      <c r="Q1801" s="7">
        <f t="shared" si="3425"/>
        <v>0</v>
      </c>
    </row>
    <row r="1802" spans="1:26" x14ac:dyDescent="0.25">
      <c r="A1802" t="s">
        <v>184</v>
      </c>
      <c r="B1802" t="s">
        <v>23</v>
      </c>
      <c r="C1802" t="s">
        <v>513</v>
      </c>
      <c r="D1802" t="s">
        <v>25</v>
      </c>
      <c r="E1802">
        <v>37.39</v>
      </c>
      <c r="F1802" t="s">
        <v>1245</v>
      </c>
      <c r="G1802" t="str">
        <f t="shared" si="3409"/>
        <v>DL2022054</v>
      </c>
      <c r="H1802" t="str">
        <f t="shared" si="3410"/>
        <v>19</v>
      </c>
      <c r="I1802" t="str">
        <f t="shared" si="3411"/>
        <v>erisin</v>
      </c>
      <c r="J1802" t="str">
        <f t="shared" si="3412"/>
        <v>PK</v>
      </c>
      <c r="K1802" t="str">
        <f t="shared" si="3413"/>
        <v>PK</v>
      </c>
      <c r="L1802" t="str">
        <f t="shared" si="3414"/>
        <v>true</v>
      </c>
      <c r="N1802" s="7">
        <f t="shared" si="3422"/>
        <v>37.39</v>
      </c>
      <c r="O1802" s="7">
        <f t="shared" si="3423"/>
        <v>37.39</v>
      </c>
      <c r="P1802" s="7" t="str">
        <f t="shared" si="3424"/>
        <v/>
      </c>
      <c r="Q1802" s="7" t="str">
        <f t="shared" si="3425"/>
        <v/>
      </c>
      <c r="R1802" t="str">
        <f t="shared" ref="R1802" si="3433">IF(AND(O1802&gt;0,P1803=0),"Valid","Invalid")</f>
        <v>Valid</v>
      </c>
      <c r="S1802" t="str">
        <f t="shared" ref="S1802" si="3434">IF(OR(Q1804&gt;0,Q1805&gt;0),"Present","Absent")</f>
        <v>Absent</v>
      </c>
      <c r="T1802" t="str">
        <f t="shared" ref="T1802" si="3435">IF(OR(Q1804&lt;41,Q1805&lt;41),"Ct&lt;41",IF(OR(Q1804&gt;41,Q1805&gt;41),"Ct&gt;41","No Ct"))</f>
        <v>Ct&lt;41</v>
      </c>
      <c r="V1802" t="str">
        <f t="shared" ref="V1802" si="3436">G1802&amp;"_"&amp;I1802&amp;"_"&amp;R1802&amp;"_"&amp;S1802&amp;"_"&amp;T1802</f>
        <v>DL2022054_erisin_Valid_Absent_Ct&lt;41</v>
      </c>
      <c r="X1802">
        <f t="shared" ref="X1802" si="3437">O1802</f>
        <v>37.39</v>
      </c>
      <c r="Y1802">
        <f t="shared" ref="Y1802" si="3438">P1803</f>
        <v>0</v>
      </c>
      <c r="Z1802">
        <f t="shared" ref="Z1802" si="3439">Q1804+Q1805</f>
        <v>0</v>
      </c>
    </row>
    <row r="1803" spans="1:26" x14ac:dyDescent="0.25">
      <c r="A1803" t="s">
        <v>160</v>
      </c>
      <c r="B1803" t="s">
        <v>51</v>
      </c>
      <c r="C1803" t="s">
        <v>501</v>
      </c>
      <c r="D1803" t="s">
        <v>25</v>
      </c>
      <c r="E1803" t="s">
        <v>39</v>
      </c>
      <c r="F1803" t="s">
        <v>1245</v>
      </c>
      <c r="G1803" t="str">
        <f t="shared" si="3409"/>
        <v>DL2022054</v>
      </c>
      <c r="H1803" t="str">
        <f t="shared" si="3410"/>
        <v>19</v>
      </c>
      <c r="I1803" t="str">
        <f t="shared" si="3411"/>
        <v>erisin</v>
      </c>
      <c r="J1803" t="str">
        <f t="shared" si="3412"/>
        <v>NK</v>
      </c>
      <c r="K1803" t="str">
        <f t="shared" si="3413"/>
        <v>NK</v>
      </c>
      <c r="L1803" t="str">
        <f t="shared" si="3414"/>
        <v>true</v>
      </c>
      <c r="N1803" s="7">
        <f t="shared" si="3422"/>
        <v>0</v>
      </c>
      <c r="O1803" s="7" t="str">
        <f t="shared" si="3423"/>
        <v/>
      </c>
      <c r="P1803" s="7">
        <f t="shared" si="3424"/>
        <v>0</v>
      </c>
      <c r="Q1803" s="7" t="str">
        <f t="shared" si="3425"/>
        <v/>
      </c>
    </row>
    <row r="1804" spans="1:26" x14ac:dyDescent="0.25">
      <c r="A1804" t="s">
        <v>124</v>
      </c>
      <c r="B1804" t="s">
        <v>76</v>
      </c>
      <c r="C1804" t="s">
        <v>489</v>
      </c>
      <c r="D1804" t="s">
        <v>25</v>
      </c>
      <c r="E1804" t="s">
        <v>39</v>
      </c>
      <c r="F1804" t="s">
        <v>1245</v>
      </c>
      <c r="G1804" t="str">
        <f t="shared" si="3409"/>
        <v>DL2022054</v>
      </c>
      <c r="H1804" t="str">
        <f t="shared" si="3410"/>
        <v>19</v>
      </c>
      <c r="I1804" t="str">
        <f t="shared" si="3411"/>
        <v>erisin</v>
      </c>
      <c r="J1804" t="str">
        <f t="shared" si="3412"/>
        <v>EP</v>
      </c>
      <c r="K1804" t="str">
        <f t="shared" si="3413"/>
        <v>EP</v>
      </c>
      <c r="L1804" t="str">
        <f t="shared" si="3414"/>
        <v>true</v>
      </c>
      <c r="N1804" s="7">
        <f t="shared" si="3422"/>
        <v>0</v>
      </c>
      <c r="O1804" s="7" t="str">
        <f t="shared" si="3423"/>
        <v/>
      </c>
      <c r="P1804" s="7" t="str">
        <f t="shared" si="3424"/>
        <v/>
      </c>
      <c r="Q1804" s="7">
        <f t="shared" si="3425"/>
        <v>0</v>
      </c>
    </row>
    <row r="1805" spans="1:26" x14ac:dyDescent="0.25">
      <c r="A1805" t="s">
        <v>142</v>
      </c>
      <c r="B1805" t="s">
        <v>76</v>
      </c>
      <c r="C1805" t="s">
        <v>489</v>
      </c>
      <c r="D1805" t="s">
        <v>25</v>
      </c>
      <c r="E1805" t="s">
        <v>39</v>
      </c>
      <c r="F1805" t="s">
        <v>1245</v>
      </c>
      <c r="G1805" t="str">
        <f t="shared" si="3409"/>
        <v>DL2022054</v>
      </c>
      <c r="H1805" t="str">
        <f t="shared" si="3410"/>
        <v>19</v>
      </c>
      <c r="I1805" t="str">
        <f t="shared" si="3411"/>
        <v>erisin</v>
      </c>
      <c r="J1805" t="str">
        <f t="shared" si="3412"/>
        <v>EP</v>
      </c>
      <c r="K1805" t="str">
        <f t="shared" si="3413"/>
        <v>EP</v>
      </c>
      <c r="L1805" t="str">
        <f t="shared" si="3414"/>
        <v>true</v>
      </c>
      <c r="N1805" s="7">
        <f t="shared" si="3422"/>
        <v>0</v>
      </c>
      <c r="O1805" s="7" t="str">
        <f t="shared" si="3423"/>
        <v/>
      </c>
      <c r="P1805" s="7" t="str">
        <f t="shared" si="3424"/>
        <v/>
      </c>
      <c r="Q1805" s="7">
        <f t="shared" si="3425"/>
        <v>0</v>
      </c>
    </row>
    <row r="1806" spans="1:26" x14ac:dyDescent="0.25">
      <c r="A1806" t="s">
        <v>186</v>
      </c>
      <c r="B1806" t="s">
        <v>23</v>
      </c>
      <c r="C1806" t="s">
        <v>514</v>
      </c>
      <c r="D1806" t="s">
        <v>25</v>
      </c>
      <c r="E1806">
        <v>36.9</v>
      </c>
      <c r="F1806" t="s">
        <v>1245</v>
      </c>
      <c r="G1806" t="str">
        <f t="shared" si="3409"/>
        <v>DL2022054</v>
      </c>
      <c r="H1806" t="str">
        <f t="shared" si="3410"/>
        <v>20</v>
      </c>
      <c r="I1806" t="str">
        <f t="shared" si="3411"/>
        <v>erisin</v>
      </c>
      <c r="J1806" t="str">
        <f t="shared" si="3412"/>
        <v>PK</v>
      </c>
      <c r="K1806" t="str">
        <f t="shared" si="3413"/>
        <v>PK</v>
      </c>
      <c r="L1806" t="str">
        <f t="shared" si="3414"/>
        <v>true</v>
      </c>
      <c r="N1806" s="7">
        <f t="shared" si="3422"/>
        <v>36.9</v>
      </c>
      <c r="O1806" s="7">
        <f t="shared" si="3423"/>
        <v>36.9</v>
      </c>
      <c r="P1806" s="7" t="str">
        <f t="shared" si="3424"/>
        <v/>
      </c>
      <c r="Q1806" s="7" t="str">
        <f t="shared" si="3425"/>
        <v/>
      </c>
      <c r="R1806" t="str">
        <f t="shared" ref="R1806" si="3440">IF(AND(O1806&gt;0,P1807=0),"Valid","Invalid")</f>
        <v>Valid</v>
      </c>
      <c r="S1806" t="str">
        <f t="shared" ref="S1806" si="3441">IF(OR(Q1808&gt;0,Q1809&gt;0),"Present","Absent")</f>
        <v>Absent</v>
      </c>
      <c r="T1806" t="str">
        <f t="shared" ref="T1806" si="3442">IF(OR(Q1808&lt;41,Q1809&lt;41),"Ct&lt;41",IF(OR(Q1808&gt;41,Q1809&gt;41),"Ct&gt;41","No Ct"))</f>
        <v>Ct&lt;41</v>
      </c>
      <c r="V1806" t="str">
        <f t="shared" ref="V1806" si="3443">G1806&amp;"_"&amp;I1806&amp;"_"&amp;R1806&amp;"_"&amp;S1806&amp;"_"&amp;T1806</f>
        <v>DL2022054_erisin_Valid_Absent_Ct&lt;41</v>
      </c>
      <c r="X1806">
        <f t="shared" ref="X1806" si="3444">O1806</f>
        <v>36.9</v>
      </c>
      <c r="Y1806">
        <f t="shared" ref="Y1806" si="3445">P1807</f>
        <v>0</v>
      </c>
      <c r="Z1806">
        <f t="shared" ref="Z1806" si="3446">Q1808+Q1809</f>
        <v>0</v>
      </c>
    </row>
    <row r="1807" spans="1:26" x14ac:dyDescent="0.25">
      <c r="A1807" t="s">
        <v>162</v>
      </c>
      <c r="B1807" t="s">
        <v>51</v>
      </c>
      <c r="C1807" t="s">
        <v>502</v>
      </c>
      <c r="D1807" t="s">
        <v>25</v>
      </c>
      <c r="E1807" t="s">
        <v>39</v>
      </c>
      <c r="F1807" t="s">
        <v>1245</v>
      </c>
      <c r="G1807" t="str">
        <f t="shared" si="3409"/>
        <v>DL2022054</v>
      </c>
      <c r="H1807" t="str">
        <f t="shared" si="3410"/>
        <v>20</v>
      </c>
      <c r="I1807" t="str">
        <f t="shared" si="3411"/>
        <v>erisin</v>
      </c>
      <c r="J1807" t="str">
        <f t="shared" si="3412"/>
        <v>NK</v>
      </c>
      <c r="K1807" t="str">
        <f t="shared" si="3413"/>
        <v>NK</v>
      </c>
      <c r="L1807" t="str">
        <f t="shared" si="3414"/>
        <v>true</v>
      </c>
      <c r="N1807" s="7">
        <f t="shared" si="3422"/>
        <v>0</v>
      </c>
      <c r="O1807" s="7" t="str">
        <f t="shared" si="3423"/>
        <v/>
      </c>
      <c r="P1807" s="7">
        <f t="shared" si="3424"/>
        <v>0</v>
      </c>
      <c r="Q1807" s="7" t="str">
        <f t="shared" si="3425"/>
        <v/>
      </c>
    </row>
    <row r="1808" spans="1:26" x14ac:dyDescent="0.25">
      <c r="A1808" t="s">
        <v>126</v>
      </c>
      <c r="B1808" t="s">
        <v>76</v>
      </c>
      <c r="C1808" t="s">
        <v>490</v>
      </c>
      <c r="D1808" t="s">
        <v>25</v>
      </c>
      <c r="E1808" t="s">
        <v>39</v>
      </c>
      <c r="F1808" t="s">
        <v>1245</v>
      </c>
      <c r="G1808" t="str">
        <f t="shared" si="3409"/>
        <v>DL2022054</v>
      </c>
      <c r="H1808" t="str">
        <f t="shared" si="3410"/>
        <v>20</v>
      </c>
      <c r="I1808" t="str">
        <f t="shared" si="3411"/>
        <v>erisin</v>
      </c>
      <c r="J1808" t="str">
        <f t="shared" si="3412"/>
        <v>EP</v>
      </c>
      <c r="K1808" t="str">
        <f t="shared" si="3413"/>
        <v>EP</v>
      </c>
      <c r="L1808" t="str">
        <f t="shared" si="3414"/>
        <v>true</v>
      </c>
      <c r="N1808" s="7">
        <f t="shared" si="3422"/>
        <v>0</v>
      </c>
      <c r="O1808" s="7" t="str">
        <f t="shared" si="3423"/>
        <v/>
      </c>
      <c r="P1808" s="7" t="str">
        <f t="shared" si="3424"/>
        <v/>
      </c>
      <c r="Q1808" s="7">
        <f t="shared" si="3425"/>
        <v>0</v>
      </c>
    </row>
    <row r="1809" spans="1:26" x14ac:dyDescent="0.25">
      <c r="A1809" t="s">
        <v>143</v>
      </c>
      <c r="B1809" t="s">
        <v>76</v>
      </c>
      <c r="C1809" t="s">
        <v>490</v>
      </c>
      <c r="D1809" t="s">
        <v>25</v>
      </c>
      <c r="E1809" t="s">
        <v>39</v>
      </c>
      <c r="F1809" t="s">
        <v>1245</v>
      </c>
      <c r="G1809" t="str">
        <f t="shared" si="3409"/>
        <v>DL2022054</v>
      </c>
      <c r="H1809" t="str">
        <f t="shared" si="3410"/>
        <v>20</v>
      </c>
      <c r="I1809" t="str">
        <f t="shared" si="3411"/>
        <v>erisin</v>
      </c>
      <c r="J1809" t="str">
        <f t="shared" si="3412"/>
        <v>EP</v>
      </c>
      <c r="K1809" t="str">
        <f t="shared" si="3413"/>
        <v>EP</v>
      </c>
      <c r="L1809" t="str">
        <f t="shared" si="3414"/>
        <v>true</v>
      </c>
      <c r="N1809" s="7">
        <f t="shared" si="3422"/>
        <v>0</v>
      </c>
      <c r="O1809" s="7" t="str">
        <f t="shared" si="3423"/>
        <v/>
      </c>
      <c r="P1809" s="7" t="str">
        <f t="shared" si="3424"/>
        <v/>
      </c>
      <c r="Q1809" s="7">
        <f t="shared" si="3425"/>
        <v>0</v>
      </c>
    </row>
    <row r="1810" spans="1:26" x14ac:dyDescent="0.25">
      <c r="A1810" t="s">
        <v>188</v>
      </c>
      <c r="B1810" t="s">
        <v>23</v>
      </c>
      <c r="C1810" t="s">
        <v>515</v>
      </c>
      <c r="D1810" t="s">
        <v>25</v>
      </c>
      <c r="E1810" t="s">
        <v>39</v>
      </c>
      <c r="F1810" t="s">
        <v>1245</v>
      </c>
      <c r="G1810" t="str">
        <f t="shared" si="3409"/>
        <v>DL2022054</v>
      </c>
      <c r="H1810" t="str">
        <f t="shared" si="3410"/>
        <v>21</v>
      </c>
      <c r="I1810" t="str">
        <f t="shared" si="3411"/>
        <v>dytlat</v>
      </c>
      <c r="J1810" t="str">
        <f t="shared" si="3412"/>
        <v>PK</v>
      </c>
      <c r="K1810" t="str">
        <f t="shared" si="3413"/>
        <v>PK</v>
      </c>
      <c r="L1810" t="str">
        <f t="shared" si="3414"/>
        <v>true</v>
      </c>
      <c r="N1810" s="7">
        <f t="shared" si="3422"/>
        <v>0</v>
      </c>
      <c r="O1810" s="7">
        <f t="shared" si="3423"/>
        <v>0</v>
      </c>
      <c r="P1810" s="7" t="str">
        <f t="shared" si="3424"/>
        <v/>
      </c>
      <c r="Q1810" s="7" t="str">
        <f t="shared" si="3425"/>
        <v/>
      </c>
      <c r="R1810" t="str">
        <f t="shared" ref="R1810" si="3447">IF(AND(O1810&gt;0,P1811=0),"Valid","Invalid")</f>
        <v>Invalid</v>
      </c>
      <c r="S1810" t="str">
        <f t="shared" ref="S1810" si="3448">IF(OR(Q1812&gt;0,Q1813&gt;0),"Present","Absent")</f>
        <v>Absent</v>
      </c>
      <c r="T1810" t="str">
        <f t="shared" ref="T1810" si="3449">IF(OR(Q1812&lt;41,Q1813&lt;41),"Ct&lt;41",IF(OR(Q1812&gt;41,Q1813&gt;41),"Ct&gt;41","No Ct"))</f>
        <v>Ct&lt;41</v>
      </c>
      <c r="V1810" t="str">
        <f t="shared" ref="V1810" si="3450">G1810&amp;"_"&amp;I1810&amp;"_"&amp;R1810&amp;"_"&amp;S1810&amp;"_"&amp;T1810</f>
        <v>DL2022054_dytlat_Invalid_Absent_Ct&lt;41</v>
      </c>
      <c r="X1810">
        <f t="shared" ref="X1810" si="3451">O1810</f>
        <v>0</v>
      </c>
      <c r="Y1810">
        <f t="shared" ref="Y1810" si="3452">P1811</f>
        <v>0</v>
      </c>
      <c r="Z1810">
        <f t="shared" ref="Z1810" si="3453">Q1812+Q1813</f>
        <v>0</v>
      </c>
    </row>
    <row r="1811" spans="1:26" x14ac:dyDescent="0.25">
      <c r="A1811" t="s">
        <v>164</v>
      </c>
      <c r="B1811" t="s">
        <v>51</v>
      </c>
      <c r="C1811" t="s">
        <v>503</v>
      </c>
      <c r="D1811" t="s">
        <v>25</v>
      </c>
      <c r="E1811" t="s">
        <v>39</v>
      </c>
      <c r="F1811" t="s">
        <v>1245</v>
      </c>
      <c r="G1811" t="str">
        <f t="shared" si="3409"/>
        <v>DL2022054</v>
      </c>
      <c r="H1811" t="str">
        <f t="shared" si="3410"/>
        <v>21</v>
      </c>
      <c r="I1811" t="str">
        <f t="shared" si="3411"/>
        <v>dytlat</v>
      </c>
      <c r="J1811" t="str">
        <f t="shared" si="3412"/>
        <v>NK</v>
      </c>
      <c r="K1811" t="str">
        <f t="shared" si="3413"/>
        <v>NK</v>
      </c>
      <c r="L1811" t="str">
        <f t="shared" si="3414"/>
        <v>true</v>
      </c>
      <c r="N1811" s="7">
        <f t="shared" si="3422"/>
        <v>0</v>
      </c>
      <c r="O1811" s="7" t="str">
        <f t="shared" si="3423"/>
        <v/>
      </c>
      <c r="P1811" s="7">
        <f t="shared" si="3424"/>
        <v>0</v>
      </c>
      <c r="Q1811" s="7" t="str">
        <f t="shared" si="3425"/>
        <v/>
      </c>
    </row>
    <row r="1812" spans="1:26" x14ac:dyDescent="0.25">
      <c r="A1812" t="s">
        <v>128</v>
      </c>
      <c r="B1812" t="s">
        <v>76</v>
      </c>
      <c r="C1812" t="s">
        <v>491</v>
      </c>
      <c r="D1812" t="s">
        <v>25</v>
      </c>
      <c r="E1812" t="s">
        <v>39</v>
      </c>
      <c r="F1812" t="s">
        <v>1245</v>
      </c>
      <c r="G1812" t="str">
        <f t="shared" si="3409"/>
        <v>DL2022054</v>
      </c>
      <c r="H1812" t="str">
        <f t="shared" si="3410"/>
        <v>21</v>
      </c>
      <c r="I1812" t="str">
        <f t="shared" si="3411"/>
        <v>dytlat</v>
      </c>
      <c r="J1812" t="str">
        <f t="shared" si="3412"/>
        <v>EP</v>
      </c>
      <c r="K1812" t="str">
        <f t="shared" si="3413"/>
        <v>EP</v>
      </c>
      <c r="L1812" t="str">
        <f t="shared" si="3414"/>
        <v>true</v>
      </c>
      <c r="N1812" s="7">
        <f t="shared" si="3422"/>
        <v>0</v>
      </c>
      <c r="O1812" s="7" t="str">
        <f t="shared" si="3423"/>
        <v/>
      </c>
      <c r="P1812" s="7" t="str">
        <f t="shared" si="3424"/>
        <v/>
      </c>
      <c r="Q1812" s="7">
        <f t="shared" si="3425"/>
        <v>0</v>
      </c>
    </row>
    <row r="1813" spans="1:26" x14ac:dyDescent="0.25">
      <c r="A1813" t="s">
        <v>144</v>
      </c>
      <c r="B1813" t="s">
        <v>76</v>
      </c>
      <c r="C1813" t="s">
        <v>491</v>
      </c>
      <c r="D1813" t="s">
        <v>25</v>
      </c>
      <c r="E1813" t="s">
        <v>39</v>
      </c>
      <c r="F1813" t="s">
        <v>1245</v>
      </c>
      <c r="G1813" t="str">
        <f t="shared" si="3409"/>
        <v>DL2022054</v>
      </c>
      <c r="H1813" t="str">
        <f t="shared" si="3410"/>
        <v>21</v>
      </c>
      <c r="I1813" t="str">
        <f t="shared" si="3411"/>
        <v>dytlat</v>
      </c>
      <c r="J1813" t="str">
        <f t="shared" si="3412"/>
        <v>EP</v>
      </c>
      <c r="K1813" t="str">
        <f t="shared" si="3413"/>
        <v>EP</v>
      </c>
      <c r="L1813" t="str">
        <f t="shared" si="3414"/>
        <v>true</v>
      </c>
      <c r="N1813" s="7">
        <f t="shared" si="3422"/>
        <v>0</v>
      </c>
      <c r="O1813" s="7" t="str">
        <f t="shared" si="3423"/>
        <v/>
      </c>
      <c r="P1813" s="7" t="str">
        <f t="shared" si="3424"/>
        <v/>
      </c>
      <c r="Q1813" s="7">
        <f t="shared" si="3425"/>
        <v>0</v>
      </c>
    </row>
    <row r="1814" spans="1:26" x14ac:dyDescent="0.25">
      <c r="A1814" t="s">
        <v>190</v>
      </c>
      <c r="B1814" t="s">
        <v>23</v>
      </c>
      <c r="C1814" t="s">
        <v>516</v>
      </c>
      <c r="D1814" t="s">
        <v>25</v>
      </c>
      <c r="E1814">
        <v>27.28</v>
      </c>
      <c r="F1814" t="s">
        <v>1245</v>
      </c>
      <c r="G1814" t="str">
        <f t="shared" si="3409"/>
        <v>DL2022054</v>
      </c>
      <c r="H1814" t="str">
        <f t="shared" si="3410"/>
        <v>22</v>
      </c>
      <c r="I1814" t="str">
        <f t="shared" si="3411"/>
        <v>dytlat</v>
      </c>
      <c r="J1814" t="str">
        <f t="shared" si="3412"/>
        <v>PK</v>
      </c>
      <c r="K1814" t="str">
        <f t="shared" si="3413"/>
        <v>PK</v>
      </c>
      <c r="L1814" t="str">
        <f t="shared" si="3414"/>
        <v>true</v>
      </c>
      <c r="N1814" s="7">
        <f t="shared" si="3422"/>
        <v>27.28</v>
      </c>
      <c r="O1814" s="7">
        <f t="shared" si="3423"/>
        <v>27.28</v>
      </c>
      <c r="P1814" s="7" t="str">
        <f t="shared" si="3424"/>
        <v/>
      </c>
      <c r="Q1814" s="7" t="str">
        <f t="shared" si="3425"/>
        <v/>
      </c>
      <c r="R1814" t="str">
        <f t="shared" ref="R1814" si="3454">IF(AND(O1814&gt;0,P1815=0),"Valid","Invalid")</f>
        <v>Valid</v>
      </c>
      <c r="S1814" t="str">
        <f t="shared" ref="S1814" si="3455">IF(OR(Q1816&gt;0,Q1817&gt;0),"Present","Absent")</f>
        <v>Absent</v>
      </c>
      <c r="T1814" t="str">
        <f t="shared" ref="T1814" si="3456">IF(OR(Q1816&lt;41,Q1817&lt;41),"Ct&lt;41",IF(OR(Q1816&gt;41,Q1817&gt;41),"Ct&gt;41","No Ct"))</f>
        <v>Ct&lt;41</v>
      </c>
      <c r="V1814" t="str">
        <f t="shared" ref="V1814" si="3457">G1814&amp;"_"&amp;I1814&amp;"_"&amp;R1814&amp;"_"&amp;S1814&amp;"_"&amp;T1814</f>
        <v>DL2022054_dytlat_Valid_Absent_Ct&lt;41</v>
      </c>
      <c r="X1814">
        <f t="shared" ref="X1814" si="3458">O1814</f>
        <v>27.28</v>
      </c>
      <c r="Y1814">
        <f t="shared" ref="Y1814" si="3459">P1815</f>
        <v>0</v>
      </c>
      <c r="Z1814">
        <f t="shared" ref="Z1814" si="3460">Q1816+Q1817</f>
        <v>0</v>
      </c>
    </row>
    <row r="1815" spans="1:26" x14ac:dyDescent="0.25">
      <c r="A1815" t="s">
        <v>166</v>
      </c>
      <c r="B1815" t="s">
        <v>51</v>
      </c>
      <c r="C1815" t="s">
        <v>504</v>
      </c>
      <c r="D1815" t="s">
        <v>25</v>
      </c>
      <c r="E1815" t="s">
        <v>39</v>
      </c>
      <c r="F1815" t="s">
        <v>1245</v>
      </c>
      <c r="G1815" t="str">
        <f t="shared" si="3409"/>
        <v>DL2022054</v>
      </c>
      <c r="H1815" t="str">
        <f t="shared" si="3410"/>
        <v>22</v>
      </c>
      <c r="I1815" t="str">
        <f t="shared" si="3411"/>
        <v>dytlat</v>
      </c>
      <c r="J1815" t="str">
        <f t="shared" si="3412"/>
        <v>NK</v>
      </c>
      <c r="K1815" t="str">
        <f t="shared" si="3413"/>
        <v>NK</v>
      </c>
      <c r="L1815" t="str">
        <f t="shared" si="3414"/>
        <v>true</v>
      </c>
      <c r="N1815" s="7">
        <f t="shared" si="3422"/>
        <v>0</v>
      </c>
      <c r="O1815" s="7" t="str">
        <f t="shared" si="3423"/>
        <v/>
      </c>
      <c r="P1815" s="7">
        <f t="shared" si="3424"/>
        <v>0</v>
      </c>
      <c r="Q1815" s="7" t="str">
        <f t="shared" si="3425"/>
        <v/>
      </c>
    </row>
    <row r="1816" spans="1:26" x14ac:dyDescent="0.25">
      <c r="A1816" t="s">
        <v>130</v>
      </c>
      <c r="B1816" t="s">
        <v>76</v>
      </c>
      <c r="C1816" t="s">
        <v>492</v>
      </c>
      <c r="D1816" t="s">
        <v>25</v>
      </c>
      <c r="E1816" t="s">
        <v>39</v>
      </c>
      <c r="F1816" t="s">
        <v>1245</v>
      </c>
      <c r="G1816" t="str">
        <f t="shared" si="3409"/>
        <v>DL2022054</v>
      </c>
      <c r="H1816" t="str">
        <f t="shared" si="3410"/>
        <v>22</v>
      </c>
      <c r="I1816" t="str">
        <f t="shared" si="3411"/>
        <v>dytlat</v>
      </c>
      <c r="J1816" t="str">
        <f t="shared" si="3412"/>
        <v>EP</v>
      </c>
      <c r="K1816" t="str">
        <f t="shared" si="3413"/>
        <v>EP</v>
      </c>
      <c r="L1816" t="str">
        <f t="shared" si="3414"/>
        <v>true</v>
      </c>
      <c r="N1816" s="7">
        <f t="shared" si="3422"/>
        <v>0</v>
      </c>
      <c r="O1816" s="7" t="str">
        <f t="shared" si="3423"/>
        <v/>
      </c>
      <c r="P1816" s="7" t="str">
        <f t="shared" si="3424"/>
        <v/>
      </c>
      <c r="Q1816" s="7">
        <f t="shared" si="3425"/>
        <v>0</v>
      </c>
    </row>
    <row r="1817" spans="1:26" x14ac:dyDescent="0.25">
      <c r="A1817" t="s">
        <v>145</v>
      </c>
      <c r="B1817" t="s">
        <v>76</v>
      </c>
      <c r="C1817" t="s">
        <v>492</v>
      </c>
      <c r="D1817" t="s">
        <v>25</v>
      </c>
      <c r="E1817" t="s">
        <v>39</v>
      </c>
      <c r="F1817" t="s">
        <v>1245</v>
      </c>
      <c r="G1817" t="str">
        <f t="shared" si="3409"/>
        <v>DL2022054</v>
      </c>
      <c r="H1817" t="str">
        <f t="shared" si="3410"/>
        <v>22</v>
      </c>
      <c r="I1817" t="str">
        <f t="shared" si="3411"/>
        <v>dytlat</v>
      </c>
      <c r="J1817" t="str">
        <f t="shared" si="3412"/>
        <v>EP</v>
      </c>
      <c r="K1817" t="str">
        <f t="shared" si="3413"/>
        <v>EP</v>
      </c>
      <c r="L1817" t="str">
        <f t="shared" si="3414"/>
        <v>true</v>
      </c>
      <c r="N1817" s="7">
        <f t="shared" si="3422"/>
        <v>0</v>
      </c>
      <c r="O1817" s="7" t="str">
        <f t="shared" si="3423"/>
        <v/>
      </c>
      <c r="P1817" s="7" t="str">
        <f t="shared" si="3424"/>
        <v/>
      </c>
      <c r="Q1817" s="7">
        <f t="shared" si="3425"/>
        <v>0</v>
      </c>
    </row>
    <row r="1818" spans="1:26" x14ac:dyDescent="0.25">
      <c r="A1818" t="s">
        <v>192</v>
      </c>
      <c r="B1818" t="s">
        <v>23</v>
      </c>
      <c r="C1818" t="s">
        <v>517</v>
      </c>
      <c r="D1818" t="s">
        <v>25</v>
      </c>
      <c r="E1818">
        <v>37.25</v>
      </c>
      <c r="F1818" t="s">
        <v>1245</v>
      </c>
      <c r="G1818" t="str">
        <f t="shared" si="3409"/>
        <v>DL2022054</v>
      </c>
      <c r="H1818" t="str">
        <f t="shared" si="3410"/>
        <v>23</v>
      </c>
      <c r="I1818" t="str">
        <f t="shared" si="3411"/>
        <v>lutlut</v>
      </c>
      <c r="J1818" t="str">
        <f t="shared" si="3412"/>
        <v>PK</v>
      </c>
      <c r="K1818" t="str">
        <f t="shared" si="3413"/>
        <v>PK</v>
      </c>
      <c r="L1818" t="str">
        <f t="shared" si="3414"/>
        <v>true</v>
      </c>
      <c r="N1818" s="7">
        <f t="shared" si="3422"/>
        <v>37.25</v>
      </c>
      <c r="O1818" s="7">
        <f t="shared" si="3423"/>
        <v>37.25</v>
      </c>
      <c r="P1818" s="7" t="str">
        <f t="shared" si="3424"/>
        <v/>
      </c>
      <c r="Q1818" s="7" t="str">
        <f t="shared" si="3425"/>
        <v/>
      </c>
      <c r="R1818" t="str">
        <f t="shared" ref="R1818" si="3461">IF(AND(O1818&gt;0,P1819=0),"Valid","Invalid")</f>
        <v>Valid</v>
      </c>
      <c r="S1818" t="str">
        <f t="shared" ref="S1818" si="3462">IF(OR(Q1820&gt;0,Q1821&gt;0),"Present","Absent")</f>
        <v>Absent</v>
      </c>
      <c r="T1818" t="str">
        <f t="shared" ref="T1818" si="3463">IF(OR(Q1820&lt;41,Q1821&lt;41),"Ct&lt;41",IF(OR(Q1820&gt;41,Q1821&gt;41),"Ct&gt;41","No Ct"))</f>
        <v>Ct&lt;41</v>
      </c>
      <c r="V1818" t="str">
        <f t="shared" ref="V1818" si="3464">G1818&amp;"_"&amp;I1818&amp;"_"&amp;R1818&amp;"_"&amp;S1818&amp;"_"&amp;T1818</f>
        <v>DL2022054_lutlut_Valid_Absent_Ct&lt;41</v>
      </c>
      <c r="X1818">
        <f t="shared" ref="X1818" si="3465">O1818</f>
        <v>37.25</v>
      </c>
      <c r="Y1818">
        <f t="shared" ref="Y1818" si="3466">P1819</f>
        <v>0</v>
      </c>
      <c r="Z1818">
        <f t="shared" ref="Z1818" si="3467">Q1820+Q1821</f>
        <v>0</v>
      </c>
    </row>
    <row r="1819" spans="1:26" x14ac:dyDescent="0.25">
      <c r="A1819" t="s">
        <v>168</v>
      </c>
      <c r="B1819" t="s">
        <v>51</v>
      </c>
      <c r="C1819" t="s">
        <v>505</v>
      </c>
      <c r="D1819" t="s">
        <v>25</v>
      </c>
      <c r="E1819" t="s">
        <v>39</v>
      </c>
      <c r="F1819" t="s">
        <v>1245</v>
      </c>
      <c r="G1819" t="str">
        <f t="shared" si="3409"/>
        <v>DL2022054</v>
      </c>
      <c r="H1819" t="str">
        <f t="shared" si="3410"/>
        <v>23</v>
      </c>
      <c r="I1819" t="str">
        <f t="shared" si="3411"/>
        <v>lutlut</v>
      </c>
      <c r="J1819" t="str">
        <f t="shared" si="3412"/>
        <v>NK</v>
      </c>
      <c r="K1819" t="str">
        <f t="shared" si="3413"/>
        <v>NK</v>
      </c>
      <c r="L1819" t="str">
        <f t="shared" si="3414"/>
        <v>true</v>
      </c>
      <c r="N1819" s="7">
        <f t="shared" si="3422"/>
        <v>0</v>
      </c>
      <c r="O1819" s="7" t="str">
        <f t="shared" si="3423"/>
        <v/>
      </c>
      <c r="P1819" s="7">
        <f t="shared" si="3424"/>
        <v>0</v>
      </c>
      <c r="Q1819" s="7" t="str">
        <f t="shared" si="3425"/>
        <v/>
      </c>
    </row>
    <row r="1820" spans="1:26" x14ac:dyDescent="0.25">
      <c r="A1820" t="s">
        <v>132</v>
      </c>
      <c r="B1820" t="s">
        <v>76</v>
      </c>
      <c r="C1820" t="s">
        <v>493</v>
      </c>
      <c r="D1820" t="s">
        <v>25</v>
      </c>
      <c r="E1820" t="s">
        <v>39</v>
      </c>
      <c r="F1820" t="s">
        <v>1245</v>
      </c>
      <c r="G1820" t="str">
        <f t="shared" si="3409"/>
        <v>DL2022054</v>
      </c>
      <c r="H1820" t="str">
        <f t="shared" si="3410"/>
        <v>23</v>
      </c>
      <c r="I1820" t="str">
        <f t="shared" si="3411"/>
        <v>lutlut</v>
      </c>
      <c r="J1820" t="str">
        <f t="shared" si="3412"/>
        <v>EP</v>
      </c>
      <c r="K1820" t="str">
        <f t="shared" si="3413"/>
        <v>EP</v>
      </c>
      <c r="L1820" t="str">
        <f t="shared" si="3414"/>
        <v>true</v>
      </c>
      <c r="N1820" s="7">
        <f t="shared" si="3422"/>
        <v>0</v>
      </c>
      <c r="O1820" s="7" t="str">
        <f t="shared" si="3423"/>
        <v/>
      </c>
      <c r="P1820" s="7" t="str">
        <f t="shared" si="3424"/>
        <v/>
      </c>
      <c r="Q1820" s="7">
        <f t="shared" si="3425"/>
        <v>0</v>
      </c>
    </row>
    <row r="1821" spans="1:26" x14ac:dyDescent="0.25">
      <c r="A1821" t="s">
        <v>146</v>
      </c>
      <c r="B1821" t="s">
        <v>76</v>
      </c>
      <c r="C1821" t="s">
        <v>493</v>
      </c>
      <c r="D1821" t="s">
        <v>25</v>
      </c>
      <c r="E1821" t="s">
        <v>39</v>
      </c>
      <c r="F1821" t="s">
        <v>1245</v>
      </c>
      <c r="G1821" t="str">
        <f t="shared" si="3409"/>
        <v>DL2022054</v>
      </c>
      <c r="H1821" t="str">
        <f t="shared" si="3410"/>
        <v>23</v>
      </c>
      <c r="I1821" t="str">
        <f t="shared" si="3411"/>
        <v>lutlut</v>
      </c>
      <c r="J1821" t="str">
        <f t="shared" si="3412"/>
        <v>EP</v>
      </c>
      <c r="K1821" t="str">
        <f t="shared" si="3413"/>
        <v>EP</v>
      </c>
      <c r="L1821" t="str">
        <f t="shared" si="3414"/>
        <v>true</v>
      </c>
      <c r="N1821" s="7">
        <f t="shared" si="3422"/>
        <v>0</v>
      </c>
      <c r="O1821" s="7" t="str">
        <f t="shared" si="3423"/>
        <v/>
      </c>
      <c r="P1821" s="7" t="str">
        <f t="shared" si="3424"/>
        <v/>
      </c>
      <c r="Q1821" s="7">
        <f t="shared" si="3425"/>
        <v>0</v>
      </c>
    </row>
    <row r="1822" spans="1:26" x14ac:dyDescent="0.25">
      <c r="A1822" t="s">
        <v>194</v>
      </c>
      <c r="B1822" t="s">
        <v>23</v>
      </c>
      <c r="C1822" t="s">
        <v>518</v>
      </c>
      <c r="D1822" t="s">
        <v>25</v>
      </c>
      <c r="E1822" t="s">
        <v>39</v>
      </c>
      <c r="F1822" t="s">
        <v>1245</v>
      </c>
      <c r="G1822" t="str">
        <f t="shared" si="3409"/>
        <v>DL2022054</v>
      </c>
      <c r="H1822" t="str">
        <f t="shared" si="3410"/>
        <v>24</v>
      </c>
      <c r="I1822" t="str">
        <f t="shared" si="3411"/>
        <v>lutlut</v>
      </c>
      <c r="J1822" t="str">
        <f t="shared" si="3412"/>
        <v>PK</v>
      </c>
      <c r="K1822" t="str">
        <f t="shared" si="3413"/>
        <v>PK</v>
      </c>
      <c r="L1822" t="str">
        <f t="shared" si="3414"/>
        <v>true</v>
      </c>
      <c r="N1822" s="7">
        <f t="shared" si="3422"/>
        <v>0</v>
      </c>
      <c r="O1822" s="7">
        <f t="shared" si="3423"/>
        <v>0</v>
      </c>
      <c r="P1822" s="7" t="str">
        <f t="shared" si="3424"/>
        <v/>
      </c>
      <c r="Q1822" s="7" t="str">
        <f t="shared" si="3425"/>
        <v/>
      </c>
      <c r="R1822" t="str">
        <f t="shared" ref="R1822" si="3468">IF(AND(O1822&gt;0,P1823=0),"Valid","Invalid")</f>
        <v>Invalid</v>
      </c>
      <c r="S1822" t="str">
        <f t="shared" ref="S1822" si="3469">IF(OR(Q1824&gt;0,Q1825&gt;0),"Present","Absent")</f>
        <v>Absent</v>
      </c>
      <c r="T1822" t="str">
        <f t="shared" ref="T1822" si="3470">IF(OR(Q1824&lt;41,Q1825&lt;41),"Ct&lt;41",IF(OR(Q1824&gt;41,Q1825&gt;41),"Ct&gt;41","No Ct"))</f>
        <v>Ct&lt;41</v>
      </c>
      <c r="V1822" t="str">
        <f t="shared" ref="V1822" si="3471">G1822&amp;"_"&amp;I1822&amp;"_"&amp;R1822&amp;"_"&amp;S1822&amp;"_"&amp;T1822</f>
        <v>DL2022054_lutlut_Invalid_Absent_Ct&lt;41</v>
      </c>
      <c r="X1822">
        <f t="shared" ref="X1822" si="3472">O1822</f>
        <v>0</v>
      </c>
      <c r="Y1822">
        <f t="shared" ref="Y1822" si="3473">P1823</f>
        <v>0</v>
      </c>
      <c r="Z1822">
        <f t="shared" ref="Z1822" si="3474">Q1824+Q1825</f>
        <v>0</v>
      </c>
    </row>
    <row r="1823" spans="1:26" x14ac:dyDescent="0.25">
      <c r="A1823" t="s">
        <v>170</v>
      </c>
      <c r="B1823" t="s">
        <v>51</v>
      </c>
      <c r="C1823" t="s">
        <v>506</v>
      </c>
      <c r="D1823" t="s">
        <v>25</v>
      </c>
      <c r="E1823" t="s">
        <v>39</v>
      </c>
      <c r="F1823" t="s">
        <v>1245</v>
      </c>
      <c r="G1823" t="str">
        <f t="shared" si="3409"/>
        <v>DL2022054</v>
      </c>
      <c r="H1823" t="str">
        <f t="shared" si="3410"/>
        <v>24</v>
      </c>
      <c r="I1823" t="str">
        <f t="shared" si="3411"/>
        <v>lutlut</v>
      </c>
      <c r="J1823" t="str">
        <f t="shared" si="3412"/>
        <v>NK</v>
      </c>
      <c r="K1823" t="str">
        <f t="shared" si="3413"/>
        <v>NK</v>
      </c>
      <c r="L1823" t="str">
        <f t="shared" si="3414"/>
        <v>true</v>
      </c>
      <c r="N1823" s="7">
        <f t="shared" si="3422"/>
        <v>0</v>
      </c>
      <c r="O1823" s="7" t="str">
        <f t="shared" si="3423"/>
        <v/>
      </c>
      <c r="P1823" s="7">
        <f t="shared" si="3424"/>
        <v>0</v>
      </c>
      <c r="Q1823" s="7" t="str">
        <f t="shared" si="3425"/>
        <v/>
      </c>
    </row>
    <row r="1824" spans="1:26" x14ac:dyDescent="0.25">
      <c r="A1824" t="s">
        <v>134</v>
      </c>
      <c r="B1824" t="s">
        <v>76</v>
      </c>
      <c r="C1824" t="s">
        <v>494</v>
      </c>
      <c r="D1824" t="s">
        <v>25</v>
      </c>
      <c r="E1824" t="s">
        <v>39</v>
      </c>
      <c r="F1824" t="s">
        <v>1245</v>
      </c>
      <c r="G1824" t="str">
        <f t="shared" si="3409"/>
        <v>DL2022054</v>
      </c>
      <c r="H1824" t="str">
        <f t="shared" si="3410"/>
        <v>24</v>
      </c>
      <c r="I1824" t="str">
        <f t="shared" si="3411"/>
        <v>lutlut</v>
      </c>
      <c r="J1824" t="str">
        <f t="shared" si="3412"/>
        <v>EP</v>
      </c>
      <c r="K1824" t="str">
        <f t="shared" si="3413"/>
        <v>EP</v>
      </c>
      <c r="L1824" t="str">
        <f t="shared" si="3414"/>
        <v>true</v>
      </c>
      <c r="N1824" s="7">
        <f t="shared" si="3422"/>
        <v>0</v>
      </c>
      <c r="O1824" s="7" t="str">
        <f t="shared" si="3423"/>
        <v/>
      </c>
      <c r="P1824" s="7" t="str">
        <f t="shared" si="3424"/>
        <v/>
      </c>
      <c r="Q1824" s="7">
        <f t="shared" si="3425"/>
        <v>0</v>
      </c>
    </row>
    <row r="1825" spans="1:26" x14ac:dyDescent="0.25">
      <c r="A1825" t="s">
        <v>147</v>
      </c>
      <c r="B1825" t="s">
        <v>76</v>
      </c>
      <c r="C1825" t="s">
        <v>494</v>
      </c>
      <c r="D1825" t="s">
        <v>25</v>
      </c>
      <c r="E1825" t="s">
        <v>39</v>
      </c>
      <c r="F1825" t="s">
        <v>1245</v>
      </c>
      <c r="G1825" t="str">
        <f t="shared" si="3409"/>
        <v>DL2022054</v>
      </c>
      <c r="H1825" t="str">
        <f t="shared" si="3410"/>
        <v>24</v>
      </c>
      <c r="I1825" t="str">
        <f t="shared" si="3411"/>
        <v>lutlut</v>
      </c>
      <c r="J1825" t="str">
        <f t="shared" si="3412"/>
        <v>EP</v>
      </c>
      <c r="K1825" t="str">
        <f t="shared" si="3413"/>
        <v>EP</v>
      </c>
      <c r="L1825" t="str">
        <f t="shared" si="3414"/>
        <v>true</v>
      </c>
      <c r="N1825" s="7">
        <f t="shared" si="3422"/>
        <v>0</v>
      </c>
      <c r="O1825" s="7" t="str">
        <f t="shared" si="3423"/>
        <v/>
      </c>
      <c r="P1825" s="7" t="str">
        <f t="shared" si="3424"/>
        <v/>
      </c>
      <c r="Q1825" s="7">
        <f t="shared" si="3425"/>
        <v>0</v>
      </c>
    </row>
    <row r="1826" spans="1:26" x14ac:dyDescent="0.25">
      <c r="A1826" t="s">
        <v>22</v>
      </c>
      <c r="B1826" t="s">
        <v>23</v>
      </c>
      <c r="C1826" t="s">
        <v>24</v>
      </c>
      <c r="D1826" t="s">
        <v>25</v>
      </c>
      <c r="E1826">
        <v>30.38</v>
      </c>
      <c r="F1826" t="s">
        <v>714</v>
      </c>
      <c r="G1826" t="str">
        <f t="shared" si="3409"/>
        <v>DL2022056</v>
      </c>
      <c r="H1826" t="str">
        <f t="shared" si="3410"/>
        <v>01</v>
      </c>
      <c r="I1826" t="str">
        <f t="shared" si="3411"/>
        <v>perflu</v>
      </c>
      <c r="J1826" t="str">
        <f t="shared" si="3412"/>
        <v>PK</v>
      </c>
      <c r="K1826" t="str">
        <f t="shared" si="3413"/>
        <v>PK</v>
      </c>
      <c r="L1826" t="str">
        <f t="shared" si="3414"/>
        <v>true</v>
      </c>
      <c r="N1826" s="7">
        <f t="shared" ref="N1826:N1889" si="3475">IF(TRIM(E1826)="No Cq",0,E1826)</f>
        <v>30.38</v>
      </c>
      <c r="O1826" s="7">
        <f t="shared" ref="O1826:O1889" si="3476">IF(TRIM(B1826)="Standard",N1826,"")</f>
        <v>30.38</v>
      </c>
      <c r="P1826" s="7" t="str">
        <f t="shared" ref="P1826:P1889" si="3477">IF(TRIM(B1826)="NTC",N1826,"")</f>
        <v/>
      </c>
      <c r="Q1826" s="7" t="str">
        <f t="shared" ref="Q1826:Q1889" si="3478">IF(TRIM(B1826)="Unknown",N1826,"")</f>
        <v/>
      </c>
      <c r="R1826" t="str">
        <f t="shared" ref="R1826" si="3479">IF(AND(O1826&gt;0,P1827=0),"Valid","Invalid")</f>
        <v>Valid</v>
      </c>
      <c r="S1826" t="str">
        <f t="shared" ref="S1826" si="3480">IF(OR(Q1828&gt;0,Q1829&gt;0),"Present","Absent")</f>
        <v>Present</v>
      </c>
      <c r="T1826" t="str">
        <f t="shared" ref="T1826" si="3481">IF(OR(Q1828&lt;41,Q1829&lt;41),"Ct&lt;41",IF(OR(Q1828&gt;41,Q1829&gt;41),"Ct&gt;41","No Ct"))</f>
        <v>Ct&lt;41</v>
      </c>
      <c r="V1826" t="str">
        <f t="shared" ref="V1826" si="3482">G1826&amp;"_"&amp;I1826&amp;"_"&amp;R1826&amp;"_"&amp;S1826&amp;"_"&amp;T1826</f>
        <v>DL2022056_perflu_Valid_Present_Ct&lt;41</v>
      </c>
      <c r="X1826">
        <f t="shared" ref="X1826" si="3483">O1826</f>
        <v>30.38</v>
      </c>
      <c r="Y1826">
        <f t="shared" ref="Y1826" si="3484">P1827</f>
        <v>0</v>
      </c>
      <c r="Z1826">
        <f t="shared" ref="Z1826" si="3485">Q1828+Q1829</f>
        <v>77.47999999999999</v>
      </c>
    </row>
    <row r="1827" spans="1:26" x14ac:dyDescent="0.25">
      <c r="A1827" t="s">
        <v>50</v>
      </c>
      <c r="B1827" t="s">
        <v>51</v>
      </c>
      <c r="C1827" t="s">
        <v>52</v>
      </c>
      <c r="D1827" t="s">
        <v>25</v>
      </c>
      <c r="E1827" t="s">
        <v>39</v>
      </c>
      <c r="F1827" t="s">
        <v>714</v>
      </c>
      <c r="G1827" t="str">
        <f t="shared" si="3409"/>
        <v>DL2022056</v>
      </c>
      <c r="H1827" t="str">
        <f t="shared" si="3410"/>
        <v>01</v>
      </c>
      <c r="I1827" t="str">
        <f t="shared" si="3411"/>
        <v>perflu</v>
      </c>
      <c r="J1827" t="str">
        <f t="shared" si="3412"/>
        <v>NK</v>
      </c>
      <c r="K1827" t="str">
        <f t="shared" si="3413"/>
        <v>NK</v>
      </c>
      <c r="L1827" t="str">
        <f t="shared" si="3414"/>
        <v>true</v>
      </c>
      <c r="N1827" s="7">
        <f t="shared" si="3475"/>
        <v>0</v>
      </c>
      <c r="O1827" s="7" t="str">
        <f t="shared" si="3476"/>
        <v/>
      </c>
      <c r="P1827" s="7">
        <f t="shared" si="3477"/>
        <v>0</v>
      </c>
      <c r="Q1827" s="7" t="str">
        <f t="shared" si="3478"/>
        <v/>
      </c>
    </row>
    <row r="1828" spans="1:26" x14ac:dyDescent="0.25">
      <c r="A1828" t="s">
        <v>75</v>
      </c>
      <c r="B1828" t="s">
        <v>76</v>
      </c>
      <c r="C1828" t="s">
        <v>77</v>
      </c>
      <c r="D1828" t="s">
        <v>25</v>
      </c>
      <c r="E1828">
        <v>38.869999999999997</v>
      </c>
      <c r="F1828" t="s">
        <v>714</v>
      </c>
      <c r="G1828" t="str">
        <f t="shared" si="3409"/>
        <v>DL2022056</v>
      </c>
      <c r="H1828" t="str">
        <f t="shared" si="3410"/>
        <v>01</v>
      </c>
      <c r="I1828" t="str">
        <f t="shared" si="3411"/>
        <v>perflu</v>
      </c>
      <c r="J1828" t="str">
        <f t="shared" si="3412"/>
        <v>EP</v>
      </c>
      <c r="K1828" t="str">
        <f t="shared" si="3413"/>
        <v>EP</v>
      </c>
      <c r="L1828" t="str">
        <f t="shared" si="3414"/>
        <v>true</v>
      </c>
      <c r="N1828" s="7">
        <f t="shared" si="3475"/>
        <v>38.869999999999997</v>
      </c>
      <c r="O1828" s="7" t="str">
        <f t="shared" si="3476"/>
        <v/>
      </c>
      <c r="P1828" s="7" t="str">
        <f t="shared" si="3477"/>
        <v/>
      </c>
      <c r="Q1828" s="7">
        <f t="shared" si="3478"/>
        <v>38.869999999999997</v>
      </c>
    </row>
    <row r="1829" spans="1:26" x14ac:dyDescent="0.25">
      <c r="A1829" t="s">
        <v>100</v>
      </c>
      <c r="B1829" t="s">
        <v>76</v>
      </c>
      <c r="C1829" t="s">
        <v>77</v>
      </c>
      <c r="D1829" t="s">
        <v>25</v>
      </c>
      <c r="E1829">
        <v>38.61</v>
      </c>
      <c r="F1829" t="s">
        <v>714</v>
      </c>
      <c r="G1829" t="str">
        <f t="shared" si="3409"/>
        <v>DL2022056</v>
      </c>
      <c r="H1829" t="str">
        <f t="shared" si="3410"/>
        <v>01</v>
      </c>
      <c r="I1829" t="str">
        <f t="shared" si="3411"/>
        <v>perflu</v>
      </c>
      <c r="J1829" t="str">
        <f t="shared" si="3412"/>
        <v>EP</v>
      </c>
      <c r="K1829" t="str">
        <f t="shared" si="3413"/>
        <v>EP</v>
      </c>
      <c r="L1829" t="str">
        <f t="shared" si="3414"/>
        <v>true</v>
      </c>
      <c r="N1829" s="7">
        <f t="shared" si="3475"/>
        <v>38.61</v>
      </c>
      <c r="O1829" s="7" t="str">
        <f t="shared" si="3476"/>
        <v/>
      </c>
      <c r="P1829" s="7" t="str">
        <f t="shared" si="3477"/>
        <v/>
      </c>
      <c r="Q1829" s="7">
        <f t="shared" si="3478"/>
        <v>38.61</v>
      </c>
    </row>
    <row r="1830" spans="1:26" x14ac:dyDescent="0.25">
      <c r="A1830" t="s">
        <v>27</v>
      </c>
      <c r="B1830" t="s">
        <v>23</v>
      </c>
      <c r="C1830" t="s">
        <v>28</v>
      </c>
      <c r="D1830" t="s">
        <v>25</v>
      </c>
      <c r="E1830">
        <v>30.56</v>
      </c>
      <c r="F1830" t="s">
        <v>714</v>
      </c>
      <c r="G1830" t="str">
        <f t="shared" si="3409"/>
        <v>DL2022056</v>
      </c>
      <c r="H1830" t="str">
        <f t="shared" si="3410"/>
        <v>02</v>
      </c>
      <c r="I1830" t="str">
        <f t="shared" si="3411"/>
        <v>perflu</v>
      </c>
      <c r="J1830" t="str">
        <f t="shared" si="3412"/>
        <v>PK</v>
      </c>
      <c r="K1830" t="str">
        <f t="shared" si="3413"/>
        <v>PK</v>
      </c>
      <c r="L1830" t="str">
        <f t="shared" si="3414"/>
        <v>true</v>
      </c>
      <c r="N1830" s="7">
        <f t="shared" si="3475"/>
        <v>30.56</v>
      </c>
      <c r="O1830" s="7">
        <f t="shared" si="3476"/>
        <v>30.56</v>
      </c>
      <c r="P1830" s="7" t="str">
        <f t="shared" si="3477"/>
        <v/>
      </c>
      <c r="Q1830" s="7" t="str">
        <f t="shared" si="3478"/>
        <v/>
      </c>
      <c r="R1830" t="str">
        <f t="shared" ref="R1830" si="3486">IF(AND(O1830&gt;0,P1831=0),"Valid","Invalid")</f>
        <v>Valid</v>
      </c>
      <c r="S1830" t="str">
        <f t="shared" ref="S1830" si="3487">IF(OR(Q1832&gt;0,Q1833&gt;0),"Present","Absent")</f>
        <v>Present</v>
      </c>
      <c r="T1830" t="str">
        <f t="shared" ref="T1830" si="3488">IF(OR(Q1832&lt;41,Q1833&lt;41),"Ct&lt;41",IF(OR(Q1832&gt;41,Q1833&gt;41),"Ct&gt;41","No Ct"))</f>
        <v>Ct&lt;41</v>
      </c>
      <c r="V1830" t="str">
        <f t="shared" ref="V1830" si="3489">G1830&amp;"_"&amp;I1830&amp;"_"&amp;R1830&amp;"_"&amp;S1830&amp;"_"&amp;T1830</f>
        <v>DL2022056_perflu_Valid_Present_Ct&lt;41</v>
      </c>
      <c r="X1830">
        <f t="shared" ref="X1830" si="3490">O1830</f>
        <v>30.56</v>
      </c>
      <c r="Y1830">
        <f t="shared" ref="Y1830" si="3491">P1831</f>
        <v>0</v>
      </c>
      <c r="Z1830">
        <f t="shared" ref="Z1830" si="3492">Q1832+Q1833</f>
        <v>78.47</v>
      </c>
    </row>
    <row r="1831" spans="1:26" x14ac:dyDescent="0.25">
      <c r="A1831" t="s">
        <v>53</v>
      </c>
      <c r="B1831" t="s">
        <v>51</v>
      </c>
      <c r="C1831" t="s">
        <v>54</v>
      </c>
      <c r="D1831" t="s">
        <v>25</v>
      </c>
      <c r="E1831" t="s">
        <v>39</v>
      </c>
      <c r="F1831" t="s">
        <v>714</v>
      </c>
      <c r="G1831" t="str">
        <f t="shared" si="3409"/>
        <v>DL2022056</v>
      </c>
      <c r="H1831" t="str">
        <f t="shared" si="3410"/>
        <v>02</v>
      </c>
      <c r="I1831" t="str">
        <f t="shared" si="3411"/>
        <v>perflu</v>
      </c>
      <c r="J1831" t="str">
        <f t="shared" si="3412"/>
        <v>NK</v>
      </c>
      <c r="K1831" t="str">
        <f t="shared" si="3413"/>
        <v>NK</v>
      </c>
      <c r="L1831" t="str">
        <f t="shared" si="3414"/>
        <v>true</v>
      </c>
      <c r="N1831" s="7">
        <f t="shared" si="3475"/>
        <v>0</v>
      </c>
      <c r="O1831" s="7" t="str">
        <f t="shared" si="3476"/>
        <v/>
      </c>
      <c r="P1831" s="7">
        <f t="shared" si="3477"/>
        <v>0</v>
      </c>
      <c r="Q1831" s="7" t="str">
        <f t="shared" si="3478"/>
        <v/>
      </c>
    </row>
    <row r="1832" spans="1:26" x14ac:dyDescent="0.25">
      <c r="A1832" t="s">
        <v>78</v>
      </c>
      <c r="B1832" t="s">
        <v>76</v>
      </c>
      <c r="C1832" t="s">
        <v>79</v>
      </c>
      <c r="D1832" t="s">
        <v>25</v>
      </c>
      <c r="E1832">
        <v>40.03</v>
      </c>
      <c r="F1832" t="s">
        <v>714</v>
      </c>
      <c r="G1832" t="str">
        <f t="shared" si="3409"/>
        <v>DL2022056</v>
      </c>
      <c r="H1832" t="str">
        <f t="shared" si="3410"/>
        <v>02</v>
      </c>
      <c r="I1832" t="str">
        <f t="shared" si="3411"/>
        <v>perflu</v>
      </c>
      <c r="J1832" t="str">
        <f t="shared" si="3412"/>
        <v>EP</v>
      </c>
      <c r="K1832" t="str">
        <f t="shared" si="3413"/>
        <v>EP</v>
      </c>
      <c r="L1832" t="str">
        <f t="shared" si="3414"/>
        <v>true</v>
      </c>
      <c r="N1832" s="7">
        <f t="shared" si="3475"/>
        <v>40.03</v>
      </c>
      <c r="O1832" s="7" t="str">
        <f t="shared" si="3476"/>
        <v/>
      </c>
      <c r="P1832" s="7" t="str">
        <f t="shared" si="3477"/>
        <v/>
      </c>
      <c r="Q1832" s="7">
        <f t="shared" si="3478"/>
        <v>40.03</v>
      </c>
    </row>
    <row r="1833" spans="1:26" x14ac:dyDescent="0.25">
      <c r="A1833" t="s">
        <v>101</v>
      </c>
      <c r="B1833" t="s">
        <v>76</v>
      </c>
      <c r="C1833" t="s">
        <v>79</v>
      </c>
      <c r="D1833" t="s">
        <v>25</v>
      </c>
      <c r="E1833">
        <v>38.44</v>
      </c>
      <c r="F1833" t="s">
        <v>714</v>
      </c>
      <c r="G1833" t="str">
        <f t="shared" si="3409"/>
        <v>DL2022056</v>
      </c>
      <c r="H1833" t="str">
        <f t="shared" si="3410"/>
        <v>02</v>
      </c>
      <c r="I1833" t="str">
        <f t="shared" si="3411"/>
        <v>perflu</v>
      </c>
      <c r="J1833" t="str">
        <f t="shared" si="3412"/>
        <v>EP</v>
      </c>
      <c r="K1833" t="str">
        <f t="shared" si="3413"/>
        <v>EP</v>
      </c>
      <c r="L1833" t="str">
        <f t="shared" si="3414"/>
        <v>true</v>
      </c>
      <c r="N1833" s="7">
        <f t="shared" si="3475"/>
        <v>38.44</v>
      </c>
      <c r="O1833" s="7" t="str">
        <f t="shared" si="3476"/>
        <v/>
      </c>
      <c r="P1833" s="7" t="str">
        <f t="shared" si="3477"/>
        <v/>
      </c>
      <c r="Q1833" s="7">
        <f t="shared" si="3478"/>
        <v>38.44</v>
      </c>
    </row>
    <row r="1834" spans="1:26" x14ac:dyDescent="0.25">
      <c r="A1834" t="s">
        <v>29</v>
      </c>
      <c r="B1834" t="s">
        <v>23</v>
      </c>
      <c r="C1834" t="s">
        <v>453</v>
      </c>
      <c r="D1834" t="s">
        <v>25</v>
      </c>
      <c r="E1834" t="s">
        <v>39</v>
      </c>
      <c r="F1834" t="s">
        <v>714</v>
      </c>
      <c r="G1834" t="str">
        <f t="shared" si="3409"/>
        <v>DL2022056</v>
      </c>
      <c r="H1834" t="str">
        <f t="shared" si="3410"/>
        <v>03</v>
      </c>
      <c r="I1834" t="str">
        <f t="shared" si="3411"/>
        <v>rutrut</v>
      </c>
      <c r="J1834" t="str">
        <f t="shared" si="3412"/>
        <v>PK</v>
      </c>
      <c r="K1834" t="str">
        <f t="shared" si="3413"/>
        <v>PK</v>
      </c>
      <c r="L1834" t="str">
        <f t="shared" si="3414"/>
        <v>true</v>
      </c>
      <c r="N1834" s="7">
        <f t="shared" si="3475"/>
        <v>0</v>
      </c>
      <c r="O1834" s="7">
        <f t="shared" si="3476"/>
        <v>0</v>
      </c>
      <c r="P1834" s="7" t="str">
        <f t="shared" si="3477"/>
        <v/>
      </c>
      <c r="Q1834" s="7" t="str">
        <f t="shared" si="3478"/>
        <v/>
      </c>
      <c r="R1834" t="str">
        <f t="shared" ref="R1834" si="3493">IF(AND(O1834&gt;0,P1835=0),"Valid","Invalid")</f>
        <v>Invalid</v>
      </c>
      <c r="S1834" t="str">
        <f t="shared" ref="S1834" si="3494">IF(OR(Q1836&gt;0,Q1837&gt;0),"Present","Absent")</f>
        <v>Absent</v>
      </c>
      <c r="T1834" t="str">
        <f t="shared" ref="T1834" si="3495">IF(OR(Q1836&lt;41,Q1837&lt;41),"Ct&lt;41",IF(OR(Q1836&gt;41,Q1837&gt;41),"Ct&gt;41","No Ct"))</f>
        <v>Ct&lt;41</v>
      </c>
      <c r="V1834" t="str">
        <f t="shared" ref="V1834" si="3496">G1834&amp;"_"&amp;I1834&amp;"_"&amp;R1834&amp;"_"&amp;S1834&amp;"_"&amp;T1834</f>
        <v>DL2022056_rutrut_Invalid_Absent_Ct&lt;41</v>
      </c>
      <c r="X1834">
        <f t="shared" ref="X1834" si="3497">O1834</f>
        <v>0</v>
      </c>
      <c r="Y1834">
        <f t="shared" ref="Y1834" si="3498">P1835</f>
        <v>0</v>
      </c>
      <c r="Z1834">
        <f t="shared" ref="Z1834" si="3499">Q1836+Q1837</f>
        <v>0</v>
      </c>
    </row>
    <row r="1835" spans="1:26" x14ac:dyDescent="0.25">
      <c r="A1835" t="s">
        <v>55</v>
      </c>
      <c r="B1835" t="s">
        <v>51</v>
      </c>
      <c r="C1835" t="s">
        <v>463</v>
      </c>
      <c r="D1835" t="s">
        <v>25</v>
      </c>
      <c r="E1835" t="s">
        <v>39</v>
      </c>
      <c r="F1835" t="s">
        <v>714</v>
      </c>
      <c r="G1835" t="str">
        <f t="shared" si="3409"/>
        <v>DL2022056</v>
      </c>
      <c r="H1835" t="str">
        <f t="shared" si="3410"/>
        <v>03</v>
      </c>
      <c r="I1835" t="str">
        <f t="shared" si="3411"/>
        <v>rutrut</v>
      </c>
      <c r="J1835" t="str">
        <f t="shared" si="3412"/>
        <v>NK</v>
      </c>
      <c r="K1835" t="str">
        <f t="shared" si="3413"/>
        <v>NK</v>
      </c>
      <c r="L1835" t="str">
        <f t="shared" si="3414"/>
        <v>true</v>
      </c>
      <c r="N1835" s="7">
        <f t="shared" si="3475"/>
        <v>0</v>
      </c>
      <c r="O1835" s="7" t="str">
        <f t="shared" si="3476"/>
        <v/>
      </c>
      <c r="P1835" s="7">
        <f t="shared" si="3477"/>
        <v>0</v>
      </c>
      <c r="Q1835" s="7" t="str">
        <f t="shared" si="3478"/>
        <v/>
      </c>
    </row>
    <row r="1836" spans="1:26" x14ac:dyDescent="0.25">
      <c r="A1836" t="s">
        <v>80</v>
      </c>
      <c r="B1836" t="s">
        <v>76</v>
      </c>
      <c r="C1836" t="s">
        <v>473</v>
      </c>
      <c r="D1836" t="s">
        <v>25</v>
      </c>
      <c r="E1836" t="s">
        <v>39</v>
      </c>
      <c r="F1836" t="s">
        <v>714</v>
      </c>
      <c r="G1836" t="str">
        <f t="shared" si="3409"/>
        <v>DL2022056</v>
      </c>
      <c r="H1836" t="str">
        <f t="shared" si="3410"/>
        <v>03</v>
      </c>
      <c r="I1836" t="str">
        <f t="shared" si="3411"/>
        <v>rutrut</v>
      </c>
      <c r="J1836" t="str">
        <f t="shared" si="3412"/>
        <v>EP</v>
      </c>
      <c r="K1836" t="str">
        <f t="shared" si="3413"/>
        <v>EP</v>
      </c>
      <c r="L1836" t="str">
        <f t="shared" si="3414"/>
        <v>true</v>
      </c>
      <c r="N1836" s="7">
        <f t="shared" si="3475"/>
        <v>0</v>
      </c>
      <c r="O1836" s="7" t="str">
        <f t="shared" si="3476"/>
        <v/>
      </c>
      <c r="P1836" s="7" t="str">
        <f t="shared" si="3477"/>
        <v/>
      </c>
      <c r="Q1836" s="7">
        <f t="shared" si="3478"/>
        <v>0</v>
      </c>
    </row>
    <row r="1837" spans="1:26" x14ac:dyDescent="0.25">
      <c r="A1837" t="s">
        <v>102</v>
      </c>
      <c r="B1837" t="s">
        <v>76</v>
      </c>
      <c r="C1837" t="s">
        <v>473</v>
      </c>
      <c r="D1837" t="s">
        <v>25</v>
      </c>
      <c r="E1837" t="s">
        <v>39</v>
      </c>
      <c r="F1837" t="s">
        <v>714</v>
      </c>
      <c r="G1837" t="str">
        <f t="shared" si="3409"/>
        <v>DL2022056</v>
      </c>
      <c r="H1837" t="str">
        <f t="shared" si="3410"/>
        <v>03</v>
      </c>
      <c r="I1837" t="str">
        <f t="shared" si="3411"/>
        <v>rutrut</v>
      </c>
      <c r="J1837" t="str">
        <f t="shared" si="3412"/>
        <v>EP</v>
      </c>
      <c r="K1837" t="str">
        <f t="shared" si="3413"/>
        <v>EP</v>
      </c>
      <c r="L1837" t="str">
        <f t="shared" si="3414"/>
        <v>true</v>
      </c>
      <c r="N1837" s="7">
        <f t="shared" si="3475"/>
        <v>0</v>
      </c>
      <c r="O1837" s="7" t="str">
        <f t="shared" si="3476"/>
        <v/>
      </c>
      <c r="P1837" s="7" t="str">
        <f t="shared" si="3477"/>
        <v/>
      </c>
      <c r="Q1837" s="7">
        <f t="shared" si="3478"/>
        <v>0</v>
      </c>
    </row>
    <row r="1838" spans="1:26" x14ac:dyDescent="0.25">
      <c r="A1838" t="s">
        <v>31</v>
      </c>
      <c r="B1838" t="s">
        <v>23</v>
      </c>
      <c r="C1838" t="s">
        <v>454</v>
      </c>
      <c r="D1838" t="s">
        <v>25</v>
      </c>
      <c r="E1838">
        <v>26.05</v>
      </c>
      <c r="F1838" t="s">
        <v>714</v>
      </c>
      <c r="G1838" t="str">
        <f t="shared" si="3409"/>
        <v>DL2022056</v>
      </c>
      <c r="H1838" t="str">
        <f t="shared" si="3410"/>
        <v>04</v>
      </c>
      <c r="I1838" t="str">
        <f t="shared" si="3411"/>
        <v>rutrut</v>
      </c>
      <c r="J1838" t="str">
        <f t="shared" si="3412"/>
        <v>PK</v>
      </c>
      <c r="K1838" t="str">
        <f t="shared" si="3413"/>
        <v>PK</v>
      </c>
      <c r="L1838" t="str">
        <f t="shared" si="3414"/>
        <v>true</v>
      </c>
      <c r="N1838" s="7">
        <f t="shared" si="3475"/>
        <v>26.05</v>
      </c>
      <c r="O1838" s="7">
        <f t="shared" si="3476"/>
        <v>26.05</v>
      </c>
      <c r="P1838" s="7" t="str">
        <f t="shared" si="3477"/>
        <v/>
      </c>
      <c r="Q1838" s="7" t="str">
        <f t="shared" si="3478"/>
        <v/>
      </c>
      <c r="R1838" t="str">
        <f t="shared" ref="R1838" si="3500">IF(AND(O1838&gt;0,P1839=0),"Valid","Invalid")</f>
        <v>Valid</v>
      </c>
      <c r="S1838" t="str">
        <f t="shared" ref="S1838" si="3501">IF(OR(Q1840&gt;0,Q1841&gt;0),"Present","Absent")</f>
        <v>Absent</v>
      </c>
      <c r="T1838" t="str">
        <f t="shared" ref="T1838" si="3502">IF(OR(Q1840&lt;41,Q1841&lt;41),"Ct&lt;41",IF(OR(Q1840&gt;41,Q1841&gt;41),"Ct&gt;41","No Ct"))</f>
        <v>Ct&lt;41</v>
      </c>
      <c r="V1838" t="str">
        <f t="shared" ref="V1838" si="3503">G1838&amp;"_"&amp;I1838&amp;"_"&amp;R1838&amp;"_"&amp;S1838&amp;"_"&amp;T1838</f>
        <v>DL2022056_rutrut_Valid_Absent_Ct&lt;41</v>
      </c>
      <c r="X1838">
        <f t="shared" ref="X1838" si="3504">O1838</f>
        <v>26.05</v>
      </c>
      <c r="Y1838">
        <f t="shared" ref="Y1838" si="3505">P1839</f>
        <v>0</v>
      </c>
      <c r="Z1838">
        <f t="shared" ref="Z1838" si="3506">Q1840+Q1841</f>
        <v>0</v>
      </c>
    </row>
    <row r="1839" spans="1:26" x14ac:dyDescent="0.25">
      <c r="A1839" t="s">
        <v>57</v>
      </c>
      <c r="B1839" t="s">
        <v>51</v>
      </c>
      <c r="C1839" t="s">
        <v>464</v>
      </c>
      <c r="D1839" t="s">
        <v>25</v>
      </c>
      <c r="E1839" t="s">
        <v>39</v>
      </c>
      <c r="F1839" t="s">
        <v>714</v>
      </c>
      <c r="G1839" t="str">
        <f t="shared" si="3409"/>
        <v>DL2022056</v>
      </c>
      <c r="H1839" t="str">
        <f t="shared" si="3410"/>
        <v>04</v>
      </c>
      <c r="I1839" t="str">
        <f t="shared" si="3411"/>
        <v>rutrut</v>
      </c>
      <c r="J1839" t="str">
        <f t="shared" si="3412"/>
        <v>NK</v>
      </c>
      <c r="K1839" t="str">
        <f t="shared" si="3413"/>
        <v>NK</v>
      </c>
      <c r="L1839" t="str">
        <f t="shared" si="3414"/>
        <v>true</v>
      </c>
      <c r="N1839" s="7">
        <f t="shared" si="3475"/>
        <v>0</v>
      </c>
      <c r="O1839" s="7" t="str">
        <f t="shared" si="3476"/>
        <v/>
      </c>
      <c r="P1839" s="7">
        <f t="shared" si="3477"/>
        <v>0</v>
      </c>
      <c r="Q1839" s="7" t="str">
        <f t="shared" si="3478"/>
        <v/>
      </c>
    </row>
    <row r="1840" spans="1:26" x14ac:dyDescent="0.25">
      <c r="A1840" t="s">
        <v>82</v>
      </c>
      <c r="B1840" t="s">
        <v>76</v>
      </c>
      <c r="C1840" t="s">
        <v>474</v>
      </c>
      <c r="D1840" t="s">
        <v>25</v>
      </c>
      <c r="E1840" t="s">
        <v>39</v>
      </c>
      <c r="F1840" t="s">
        <v>714</v>
      </c>
      <c r="G1840" t="str">
        <f t="shared" si="3409"/>
        <v>DL2022056</v>
      </c>
      <c r="H1840" t="str">
        <f t="shared" si="3410"/>
        <v>04</v>
      </c>
      <c r="I1840" t="str">
        <f t="shared" si="3411"/>
        <v>rutrut</v>
      </c>
      <c r="J1840" t="str">
        <f t="shared" si="3412"/>
        <v>EP</v>
      </c>
      <c r="K1840" t="str">
        <f t="shared" si="3413"/>
        <v>EP</v>
      </c>
      <c r="L1840" t="str">
        <f t="shared" si="3414"/>
        <v>true</v>
      </c>
      <c r="N1840" s="7">
        <f t="shared" si="3475"/>
        <v>0</v>
      </c>
      <c r="O1840" s="7" t="str">
        <f t="shared" si="3476"/>
        <v/>
      </c>
      <c r="P1840" s="7" t="str">
        <f t="shared" si="3477"/>
        <v/>
      </c>
      <c r="Q1840" s="7">
        <f t="shared" si="3478"/>
        <v>0</v>
      </c>
    </row>
    <row r="1841" spans="1:26" x14ac:dyDescent="0.25">
      <c r="A1841" t="s">
        <v>103</v>
      </c>
      <c r="B1841" t="s">
        <v>76</v>
      </c>
      <c r="C1841" t="s">
        <v>474</v>
      </c>
      <c r="D1841" t="s">
        <v>25</v>
      </c>
      <c r="E1841" t="s">
        <v>39</v>
      </c>
      <c r="F1841" t="s">
        <v>714</v>
      </c>
      <c r="G1841" t="str">
        <f t="shared" si="3409"/>
        <v>DL2022056</v>
      </c>
      <c r="H1841" t="str">
        <f t="shared" si="3410"/>
        <v>04</v>
      </c>
      <c r="I1841" t="str">
        <f t="shared" si="3411"/>
        <v>rutrut</v>
      </c>
      <c r="J1841" t="str">
        <f t="shared" si="3412"/>
        <v>EP</v>
      </c>
      <c r="K1841" t="str">
        <f t="shared" si="3413"/>
        <v>EP</v>
      </c>
      <c r="L1841" t="str">
        <f t="shared" si="3414"/>
        <v>true</v>
      </c>
      <c r="N1841" s="7">
        <f t="shared" si="3475"/>
        <v>0</v>
      </c>
      <c r="O1841" s="7" t="str">
        <f t="shared" si="3476"/>
        <v/>
      </c>
      <c r="P1841" s="7" t="str">
        <f t="shared" si="3477"/>
        <v/>
      </c>
      <c r="Q1841" s="7">
        <f t="shared" si="3478"/>
        <v>0</v>
      </c>
    </row>
    <row r="1842" spans="1:26" x14ac:dyDescent="0.25">
      <c r="A1842" t="s">
        <v>33</v>
      </c>
      <c r="B1842" t="s">
        <v>23</v>
      </c>
      <c r="C1842" t="s">
        <v>455</v>
      </c>
      <c r="D1842" t="s">
        <v>25</v>
      </c>
      <c r="E1842">
        <v>24.71</v>
      </c>
      <c r="F1842" t="s">
        <v>714</v>
      </c>
      <c r="G1842" t="str">
        <f t="shared" si="3409"/>
        <v>DL2022056</v>
      </c>
      <c r="H1842" t="str">
        <f t="shared" si="3410"/>
        <v>05</v>
      </c>
      <c r="I1842" t="str">
        <f t="shared" si="3411"/>
        <v>esoluc</v>
      </c>
      <c r="J1842" t="str">
        <f t="shared" si="3412"/>
        <v>PK</v>
      </c>
      <c r="K1842" t="str">
        <f t="shared" si="3413"/>
        <v>PK</v>
      </c>
      <c r="L1842" t="str">
        <f t="shared" si="3414"/>
        <v>true</v>
      </c>
      <c r="N1842" s="7">
        <f t="shared" si="3475"/>
        <v>24.71</v>
      </c>
      <c r="O1842" s="7">
        <f t="shared" si="3476"/>
        <v>24.71</v>
      </c>
      <c r="P1842" s="7" t="str">
        <f t="shared" si="3477"/>
        <v/>
      </c>
      <c r="Q1842" s="7" t="str">
        <f t="shared" si="3478"/>
        <v/>
      </c>
      <c r="R1842" t="str">
        <f t="shared" ref="R1842" si="3507">IF(AND(O1842&gt;0,P1843=0),"Valid","Invalid")</f>
        <v>Valid</v>
      </c>
      <c r="S1842" t="str">
        <f t="shared" ref="S1842" si="3508">IF(OR(Q1844&gt;0,Q1845&gt;0),"Present","Absent")</f>
        <v>Present</v>
      </c>
      <c r="T1842" t="str">
        <f t="shared" ref="T1842" si="3509">IF(OR(Q1844&lt;41,Q1845&lt;41),"Ct&lt;41",IF(OR(Q1844&gt;41,Q1845&gt;41),"Ct&gt;41","No Ct"))</f>
        <v>Ct&lt;41</v>
      </c>
      <c r="V1842" t="str">
        <f t="shared" ref="V1842" si="3510">G1842&amp;"_"&amp;I1842&amp;"_"&amp;R1842&amp;"_"&amp;S1842&amp;"_"&amp;T1842</f>
        <v>DL2022056_esoluc_Valid_Present_Ct&lt;41</v>
      </c>
      <c r="X1842">
        <f t="shared" ref="X1842" si="3511">O1842</f>
        <v>24.71</v>
      </c>
      <c r="Y1842">
        <f t="shared" ref="Y1842" si="3512">P1843</f>
        <v>0</v>
      </c>
      <c r="Z1842">
        <f t="shared" ref="Z1842" si="3513">Q1844+Q1845</f>
        <v>64.150000000000006</v>
      </c>
    </row>
    <row r="1843" spans="1:26" x14ac:dyDescent="0.25">
      <c r="A1843" t="s">
        <v>59</v>
      </c>
      <c r="B1843" t="s">
        <v>51</v>
      </c>
      <c r="C1843" t="s">
        <v>465</v>
      </c>
      <c r="D1843" t="s">
        <v>25</v>
      </c>
      <c r="E1843" t="s">
        <v>39</v>
      </c>
      <c r="F1843" t="s">
        <v>714</v>
      </c>
      <c r="G1843" t="str">
        <f t="shared" si="3409"/>
        <v>DL2022056</v>
      </c>
      <c r="H1843" t="str">
        <f t="shared" si="3410"/>
        <v>05</v>
      </c>
      <c r="I1843" t="str">
        <f t="shared" si="3411"/>
        <v>esoluc</v>
      </c>
      <c r="J1843" t="str">
        <f t="shared" si="3412"/>
        <v>NK</v>
      </c>
      <c r="K1843" t="str">
        <f t="shared" si="3413"/>
        <v>NK</v>
      </c>
      <c r="L1843" t="str">
        <f t="shared" si="3414"/>
        <v>true</v>
      </c>
      <c r="N1843" s="7">
        <f t="shared" si="3475"/>
        <v>0</v>
      </c>
      <c r="O1843" s="7" t="str">
        <f t="shared" si="3476"/>
        <v/>
      </c>
      <c r="P1843" s="7">
        <f t="shared" si="3477"/>
        <v>0</v>
      </c>
      <c r="Q1843" s="7" t="str">
        <f t="shared" si="3478"/>
        <v/>
      </c>
    </row>
    <row r="1844" spans="1:26" x14ac:dyDescent="0.25">
      <c r="A1844" t="s">
        <v>84</v>
      </c>
      <c r="B1844" t="s">
        <v>76</v>
      </c>
      <c r="C1844" t="s">
        <v>475</v>
      </c>
      <c r="D1844" t="s">
        <v>25</v>
      </c>
      <c r="E1844">
        <v>32.369999999999997</v>
      </c>
      <c r="F1844" t="s">
        <v>714</v>
      </c>
      <c r="G1844" t="str">
        <f t="shared" si="3409"/>
        <v>DL2022056</v>
      </c>
      <c r="H1844" t="str">
        <f t="shared" si="3410"/>
        <v>05</v>
      </c>
      <c r="I1844" t="str">
        <f t="shared" si="3411"/>
        <v>esoluc</v>
      </c>
      <c r="J1844" t="str">
        <f t="shared" si="3412"/>
        <v>EP</v>
      </c>
      <c r="K1844" t="str">
        <f t="shared" si="3413"/>
        <v>EP</v>
      </c>
      <c r="L1844" t="str">
        <f t="shared" si="3414"/>
        <v>true</v>
      </c>
      <c r="N1844" s="7">
        <f t="shared" si="3475"/>
        <v>32.369999999999997</v>
      </c>
      <c r="O1844" s="7" t="str">
        <f t="shared" si="3476"/>
        <v/>
      </c>
      <c r="P1844" s="7" t="str">
        <f t="shared" si="3477"/>
        <v/>
      </c>
      <c r="Q1844" s="7">
        <f t="shared" si="3478"/>
        <v>32.369999999999997</v>
      </c>
    </row>
    <row r="1845" spans="1:26" x14ac:dyDescent="0.25">
      <c r="A1845" t="s">
        <v>104</v>
      </c>
      <c r="B1845" t="s">
        <v>76</v>
      </c>
      <c r="C1845" t="s">
        <v>475</v>
      </c>
      <c r="D1845" t="s">
        <v>25</v>
      </c>
      <c r="E1845">
        <v>31.78</v>
      </c>
      <c r="F1845" t="s">
        <v>714</v>
      </c>
      <c r="G1845" t="str">
        <f t="shared" si="3409"/>
        <v>DL2022056</v>
      </c>
      <c r="H1845" t="str">
        <f t="shared" si="3410"/>
        <v>05</v>
      </c>
      <c r="I1845" t="str">
        <f t="shared" si="3411"/>
        <v>esoluc</v>
      </c>
      <c r="J1845" t="str">
        <f t="shared" si="3412"/>
        <v>EP</v>
      </c>
      <c r="K1845" t="str">
        <f t="shared" si="3413"/>
        <v>EP</v>
      </c>
      <c r="L1845" t="str">
        <f t="shared" si="3414"/>
        <v>true</v>
      </c>
      <c r="N1845" s="7">
        <f t="shared" si="3475"/>
        <v>31.78</v>
      </c>
      <c r="O1845" s="7" t="str">
        <f t="shared" si="3476"/>
        <v/>
      </c>
      <c r="P1845" s="7" t="str">
        <f t="shared" si="3477"/>
        <v/>
      </c>
      <c r="Q1845" s="7">
        <f t="shared" si="3478"/>
        <v>31.78</v>
      </c>
    </row>
    <row r="1846" spans="1:26" x14ac:dyDescent="0.25">
      <c r="A1846" t="s">
        <v>35</v>
      </c>
      <c r="B1846" t="s">
        <v>23</v>
      </c>
      <c r="C1846" t="s">
        <v>456</v>
      </c>
      <c r="D1846" t="s">
        <v>25</v>
      </c>
      <c r="E1846">
        <v>24.46</v>
      </c>
      <c r="F1846" t="s">
        <v>714</v>
      </c>
      <c r="G1846" t="str">
        <f t="shared" si="3409"/>
        <v>DL2022056</v>
      </c>
      <c r="H1846" t="str">
        <f t="shared" si="3410"/>
        <v>06</v>
      </c>
      <c r="I1846" t="str">
        <f t="shared" si="3411"/>
        <v>esoluc</v>
      </c>
      <c r="J1846" t="str">
        <f t="shared" si="3412"/>
        <v>PK</v>
      </c>
      <c r="K1846" t="str">
        <f t="shared" si="3413"/>
        <v>PK</v>
      </c>
      <c r="L1846" t="str">
        <f t="shared" si="3414"/>
        <v>true</v>
      </c>
      <c r="N1846" s="7">
        <f t="shared" si="3475"/>
        <v>24.46</v>
      </c>
      <c r="O1846" s="7">
        <f t="shared" si="3476"/>
        <v>24.46</v>
      </c>
      <c r="P1846" s="7" t="str">
        <f t="shared" si="3477"/>
        <v/>
      </c>
      <c r="Q1846" s="7" t="str">
        <f t="shared" si="3478"/>
        <v/>
      </c>
      <c r="R1846" t="str">
        <f t="shared" ref="R1846" si="3514">IF(AND(O1846&gt;0,P1847=0),"Valid","Invalid")</f>
        <v>Valid</v>
      </c>
      <c r="S1846" t="str">
        <f t="shared" ref="S1846" si="3515">IF(OR(Q1848&gt;0,Q1849&gt;0),"Present","Absent")</f>
        <v>Present</v>
      </c>
      <c r="T1846" t="str">
        <f t="shared" ref="T1846" si="3516">IF(OR(Q1848&lt;41,Q1849&lt;41),"Ct&lt;41",IF(OR(Q1848&gt;41,Q1849&gt;41),"Ct&gt;41","No Ct"))</f>
        <v>Ct&lt;41</v>
      </c>
      <c r="V1846" t="str">
        <f t="shared" ref="V1846" si="3517">G1846&amp;"_"&amp;I1846&amp;"_"&amp;R1846&amp;"_"&amp;S1846&amp;"_"&amp;T1846</f>
        <v>DL2022056_esoluc_Valid_Present_Ct&lt;41</v>
      </c>
      <c r="X1846">
        <f t="shared" ref="X1846" si="3518">O1846</f>
        <v>24.46</v>
      </c>
      <c r="Y1846">
        <f t="shared" ref="Y1846" si="3519">P1847</f>
        <v>0</v>
      </c>
      <c r="Z1846">
        <f t="shared" ref="Z1846" si="3520">Q1848+Q1849</f>
        <v>65.25</v>
      </c>
    </row>
    <row r="1847" spans="1:26" x14ac:dyDescent="0.25">
      <c r="A1847" t="s">
        <v>61</v>
      </c>
      <c r="B1847" t="s">
        <v>51</v>
      </c>
      <c r="C1847" t="s">
        <v>466</v>
      </c>
      <c r="D1847" t="s">
        <v>25</v>
      </c>
      <c r="E1847" t="s">
        <v>39</v>
      </c>
      <c r="F1847" t="s">
        <v>714</v>
      </c>
      <c r="G1847" t="str">
        <f t="shared" si="3409"/>
        <v>DL2022056</v>
      </c>
      <c r="H1847" t="str">
        <f t="shared" si="3410"/>
        <v>06</v>
      </c>
      <c r="I1847" t="str">
        <f t="shared" si="3411"/>
        <v>esoluc</v>
      </c>
      <c r="J1847" t="str">
        <f t="shared" si="3412"/>
        <v>NK</v>
      </c>
      <c r="K1847" t="str">
        <f t="shared" si="3413"/>
        <v>NK</v>
      </c>
      <c r="L1847" t="str">
        <f t="shared" si="3414"/>
        <v>true</v>
      </c>
      <c r="N1847" s="7">
        <f t="shared" si="3475"/>
        <v>0</v>
      </c>
      <c r="O1847" s="7" t="str">
        <f t="shared" si="3476"/>
        <v/>
      </c>
      <c r="P1847" s="7">
        <f t="shared" si="3477"/>
        <v>0</v>
      </c>
      <c r="Q1847" s="7" t="str">
        <f t="shared" si="3478"/>
        <v/>
      </c>
    </row>
    <row r="1848" spans="1:26" x14ac:dyDescent="0.25">
      <c r="A1848" t="s">
        <v>86</v>
      </c>
      <c r="B1848" t="s">
        <v>76</v>
      </c>
      <c r="C1848" t="s">
        <v>476</v>
      </c>
      <c r="D1848" t="s">
        <v>25</v>
      </c>
      <c r="E1848">
        <v>32.92</v>
      </c>
      <c r="F1848" t="s">
        <v>714</v>
      </c>
      <c r="G1848" t="str">
        <f t="shared" si="3409"/>
        <v>DL2022056</v>
      </c>
      <c r="H1848" t="str">
        <f t="shared" si="3410"/>
        <v>06</v>
      </c>
      <c r="I1848" t="str">
        <f t="shared" si="3411"/>
        <v>esoluc</v>
      </c>
      <c r="J1848" t="str">
        <f t="shared" si="3412"/>
        <v>EP</v>
      </c>
      <c r="K1848" t="str">
        <f t="shared" si="3413"/>
        <v>EP</v>
      </c>
      <c r="L1848" t="str">
        <f t="shared" si="3414"/>
        <v>true</v>
      </c>
      <c r="N1848" s="7">
        <f t="shared" si="3475"/>
        <v>32.92</v>
      </c>
      <c r="O1848" s="7" t="str">
        <f t="shared" si="3476"/>
        <v/>
      </c>
      <c r="P1848" s="7" t="str">
        <f t="shared" si="3477"/>
        <v/>
      </c>
      <c r="Q1848" s="7">
        <f t="shared" si="3478"/>
        <v>32.92</v>
      </c>
    </row>
    <row r="1849" spans="1:26" x14ac:dyDescent="0.25">
      <c r="A1849" t="s">
        <v>105</v>
      </c>
      <c r="B1849" t="s">
        <v>76</v>
      </c>
      <c r="C1849" t="s">
        <v>476</v>
      </c>
      <c r="D1849" t="s">
        <v>25</v>
      </c>
      <c r="E1849">
        <v>32.33</v>
      </c>
      <c r="F1849" t="s">
        <v>714</v>
      </c>
      <c r="G1849" t="str">
        <f t="shared" si="3409"/>
        <v>DL2022056</v>
      </c>
      <c r="H1849" t="str">
        <f t="shared" si="3410"/>
        <v>06</v>
      </c>
      <c r="I1849" t="str">
        <f t="shared" si="3411"/>
        <v>esoluc</v>
      </c>
      <c r="J1849" t="str">
        <f t="shared" si="3412"/>
        <v>EP</v>
      </c>
      <c r="K1849" t="str">
        <f t="shared" si="3413"/>
        <v>EP</v>
      </c>
      <c r="L1849" t="str">
        <f t="shared" si="3414"/>
        <v>true</v>
      </c>
      <c r="N1849" s="7">
        <f t="shared" si="3475"/>
        <v>32.33</v>
      </c>
      <c r="O1849" s="7" t="str">
        <f t="shared" si="3476"/>
        <v/>
      </c>
      <c r="P1849" s="7" t="str">
        <f t="shared" si="3477"/>
        <v/>
      </c>
      <c r="Q1849" s="7">
        <f t="shared" si="3478"/>
        <v>32.33</v>
      </c>
    </row>
    <row r="1850" spans="1:26" x14ac:dyDescent="0.25">
      <c r="A1850" t="s">
        <v>37</v>
      </c>
      <c r="B1850" t="s">
        <v>23</v>
      </c>
      <c r="C1850" t="s">
        <v>457</v>
      </c>
      <c r="D1850" t="s">
        <v>25</v>
      </c>
      <c r="E1850">
        <v>24.21</v>
      </c>
      <c r="F1850" t="s">
        <v>714</v>
      </c>
      <c r="G1850" t="str">
        <f t="shared" si="3409"/>
        <v>DL2022056</v>
      </c>
      <c r="H1850" t="str">
        <f t="shared" si="3410"/>
        <v>07</v>
      </c>
      <c r="I1850" t="str">
        <f t="shared" si="3411"/>
        <v>cypcar</v>
      </c>
      <c r="J1850" t="str">
        <f t="shared" si="3412"/>
        <v>PK</v>
      </c>
      <c r="K1850" t="str">
        <f t="shared" si="3413"/>
        <v>PK</v>
      </c>
      <c r="L1850" t="str">
        <f t="shared" si="3414"/>
        <v>true</v>
      </c>
      <c r="N1850" s="7">
        <f t="shared" si="3475"/>
        <v>24.21</v>
      </c>
      <c r="O1850" s="7">
        <f t="shared" si="3476"/>
        <v>24.21</v>
      </c>
      <c r="P1850" s="7" t="str">
        <f t="shared" si="3477"/>
        <v/>
      </c>
      <c r="Q1850" s="7" t="str">
        <f t="shared" si="3478"/>
        <v/>
      </c>
      <c r="R1850" t="str">
        <f t="shared" ref="R1850" si="3521">IF(AND(O1850&gt;0,P1851=0),"Valid","Invalid")</f>
        <v>Valid</v>
      </c>
      <c r="S1850" t="str">
        <f t="shared" ref="S1850" si="3522">IF(OR(Q1852&gt;0,Q1853&gt;0),"Present","Absent")</f>
        <v>Absent</v>
      </c>
      <c r="T1850" t="str">
        <f t="shared" ref="T1850" si="3523">IF(OR(Q1852&lt;41,Q1853&lt;41),"Ct&lt;41",IF(OR(Q1852&gt;41,Q1853&gt;41),"Ct&gt;41","No Ct"))</f>
        <v>Ct&lt;41</v>
      </c>
      <c r="V1850" t="str">
        <f t="shared" ref="V1850" si="3524">G1850&amp;"_"&amp;I1850&amp;"_"&amp;R1850&amp;"_"&amp;S1850&amp;"_"&amp;T1850</f>
        <v>DL2022056_cypcar_Valid_Absent_Ct&lt;41</v>
      </c>
      <c r="X1850">
        <f t="shared" ref="X1850" si="3525">O1850</f>
        <v>24.21</v>
      </c>
      <c r="Y1850">
        <f t="shared" ref="Y1850" si="3526">P1851</f>
        <v>0</v>
      </c>
      <c r="Z1850">
        <f t="shared" ref="Z1850" si="3527">Q1852+Q1853</f>
        <v>0</v>
      </c>
    </row>
    <row r="1851" spans="1:26" x14ac:dyDescent="0.25">
      <c r="A1851" t="s">
        <v>63</v>
      </c>
      <c r="B1851" t="s">
        <v>51</v>
      </c>
      <c r="C1851" t="s">
        <v>467</v>
      </c>
      <c r="D1851" t="s">
        <v>25</v>
      </c>
      <c r="E1851" t="s">
        <v>39</v>
      </c>
      <c r="F1851" t="s">
        <v>714</v>
      </c>
      <c r="G1851" t="str">
        <f t="shared" si="3409"/>
        <v>DL2022056</v>
      </c>
      <c r="H1851" t="str">
        <f t="shared" si="3410"/>
        <v>07</v>
      </c>
      <c r="I1851" t="str">
        <f t="shared" si="3411"/>
        <v>cypcar</v>
      </c>
      <c r="J1851" t="str">
        <f t="shared" si="3412"/>
        <v>NK</v>
      </c>
      <c r="K1851" t="str">
        <f t="shared" si="3413"/>
        <v>NK</v>
      </c>
      <c r="L1851" t="str">
        <f t="shared" si="3414"/>
        <v>true</v>
      </c>
      <c r="N1851" s="7">
        <f t="shared" si="3475"/>
        <v>0</v>
      </c>
      <c r="O1851" s="7" t="str">
        <f t="shared" si="3476"/>
        <v/>
      </c>
      <c r="P1851" s="7">
        <f t="shared" si="3477"/>
        <v>0</v>
      </c>
      <c r="Q1851" s="7" t="str">
        <f t="shared" si="3478"/>
        <v/>
      </c>
    </row>
    <row r="1852" spans="1:26" x14ac:dyDescent="0.25">
      <c r="A1852" t="s">
        <v>88</v>
      </c>
      <c r="B1852" t="s">
        <v>76</v>
      </c>
      <c r="C1852" t="s">
        <v>477</v>
      </c>
      <c r="D1852" t="s">
        <v>25</v>
      </c>
      <c r="E1852" t="s">
        <v>39</v>
      </c>
      <c r="F1852" t="s">
        <v>714</v>
      </c>
      <c r="G1852" t="str">
        <f t="shared" si="3409"/>
        <v>DL2022056</v>
      </c>
      <c r="H1852" t="str">
        <f t="shared" si="3410"/>
        <v>07</v>
      </c>
      <c r="I1852" t="str">
        <f t="shared" si="3411"/>
        <v>cypcar</v>
      </c>
      <c r="J1852" t="str">
        <f t="shared" si="3412"/>
        <v>EP</v>
      </c>
      <c r="K1852" t="str">
        <f t="shared" si="3413"/>
        <v>EP</v>
      </c>
      <c r="L1852" t="str">
        <f t="shared" si="3414"/>
        <v>true</v>
      </c>
      <c r="N1852" s="7">
        <f t="shared" si="3475"/>
        <v>0</v>
      </c>
      <c r="O1852" s="7" t="str">
        <f t="shared" si="3476"/>
        <v/>
      </c>
      <c r="P1852" s="7" t="str">
        <f t="shared" si="3477"/>
        <v/>
      </c>
      <c r="Q1852" s="7">
        <f t="shared" si="3478"/>
        <v>0</v>
      </c>
    </row>
    <row r="1853" spans="1:26" x14ac:dyDescent="0.25">
      <c r="A1853" t="s">
        <v>106</v>
      </c>
      <c r="B1853" t="s">
        <v>76</v>
      </c>
      <c r="C1853" t="s">
        <v>477</v>
      </c>
      <c r="D1853" t="s">
        <v>25</v>
      </c>
      <c r="E1853" t="s">
        <v>39</v>
      </c>
      <c r="F1853" t="s">
        <v>714</v>
      </c>
      <c r="G1853" t="str">
        <f t="shared" si="3409"/>
        <v>DL2022056</v>
      </c>
      <c r="H1853" t="str">
        <f t="shared" si="3410"/>
        <v>07</v>
      </c>
      <c r="I1853" t="str">
        <f t="shared" si="3411"/>
        <v>cypcar</v>
      </c>
      <c r="J1853" t="str">
        <f t="shared" si="3412"/>
        <v>EP</v>
      </c>
      <c r="K1853" t="str">
        <f t="shared" si="3413"/>
        <v>EP</v>
      </c>
      <c r="L1853" t="str">
        <f t="shared" si="3414"/>
        <v>true</v>
      </c>
      <c r="N1853" s="7">
        <f t="shared" si="3475"/>
        <v>0</v>
      </c>
      <c r="O1853" s="7" t="str">
        <f t="shared" si="3476"/>
        <v/>
      </c>
      <c r="P1853" s="7" t="str">
        <f t="shared" si="3477"/>
        <v/>
      </c>
      <c r="Q1853" s="7">
        <f t="shared" si="3478"/>
        <v>0</v>
      </c>
    </row>
    <row r="1854" spans="1:26" x14ac:dyDescent="0.25">
      <c r="A1854" t="s">
        <v>40</v>
      </c>
      <c r="B1854" t="s">
        <v>23</v>
      </c>
      <c r="C1854" t="s">
        <v>458</v>
      </c>
      <c r="D1854" t="s">
        <v>25</v>
      </c>
      <c r="E1854">
        <v>22.87</v>
      </c>
      <c r="F1854" t="s">
        <v>714</v>
      </c>
      <c r="G1854" t="str">
        <f t="shared" si="3409"/>
        <v>DL2022056</v>
      </c>
      <c r="H1854" t="str">
        <f t="shared" si="3410"/>
        <v>08</v>
      </c>
      <c r="I1854" t="str">
        <f t="shared" si="3411"/>
        <v>cypcar</v>
      </c>
      <c r="J1854" t="str">
        <f t="shared" si="3412"/>
        <v>PK</v>
      </c>
      <c r="K1854" t="str">
        <f t="shared" si="3413"/>
        <v>PK</v>
      </c>
      <c r="L1854" t="str">
        <f t="shared" si="3414"/>
        <v>true</v>
      </c>
      <c r="N1854" s="7">
        <f t="shared" si="3475"/>
        <v>22.87</v>
      </c>
      <c r="O1854" s="7">
        <f t="shared" si="3476"/>
        <v>22.87</v>
      </c>
      <c r="P1854" s="7" t="str">
        <f t="shared" si="3477"/>
        <v/>
      </c>
      <c r="Q1854" s="7" t="str">
        <f t="shared" si="3478"/>
        <v/>
      </c>
      <c r="R1854" t="str">
        <f t="shared" ref="R1854" si="3528">IF(AND(O1854&gt;0,P1855=0),"Valid","Invalid")</f>
        <v>Valid</v>
      </c>
      <c r="S1854" t="str">
        <f t="shared" ref="S1854" si="3529">IF(OR(Q1856&gt;0,Q1857&gt;0),"Present","Absent")</f>
        <v>Absent</v>
      </c>
      <c r="T1854" t="str">
        <f t="shared" ref="T1854" si="3530">IF(OR(Q1856&lt;41,Q1857&lt;41),"Ct&lt;41",IF(OR(Q1856&gt;41,Q1857&gt;41),"Ct&gt;41","No Ct"))</f>
        <v>Ct&lt;41</v>
      </c>
      <c r="V1854" t="str">
        <f t="shared" ref="V1854" si="3531">G1854&amp;"_"&amp;I1854&amp;"_"&amp;R1854&amp;"_"&amp;S1854&amp;"_"&amp;T1854</f>
        <v>DL2022056_cypcar_Valid_Absent_Ct&lt;41</v>
      </c>
      <c r="X1854">
        <f t="shared" ref="X1854" si="3532">O1854</f>
        <v>22.87</v>
      </c>
      <c r="Y1854">
        <f t="shared" ref="Y1854" si="3533">P1855</f>
        <v>0</v>
      </c>
      <c r="Z1854">
        <f t="shared" ref="Z1854" si="3534">Q1856+Q1857</f>
        <v>0</v>
      </c>
    </row>
    <row r="1855" spans="1:26" x14ac:dyDescent="0.25">
      <c r="A1855" t="s">
        <v>65</v>
      </c>
      <c r="B1855" t="s">
        <v>51</v>
      </c>
      <c r="C1855" t="s">
        <v>468</v>
      </c>
      <c r="D1855" t="s">
        <v>25</v>
      </c>
      <c r="E1855" t="s">
        <v>39</v>
      </c>
      <c r="F1855" t="s">
        <v>714</v>
      </c>
      <c r="G1855" t="str">
        <f t="shared" si="3409"/>
        <v>DL2022056</v>
      </c>
      <c r="H1855" t="str">
        <f t="shared" si="3410"/>
        <v>08</v>
      </c>
      <c r="I1855" t="str">
        <f t="shared" si="3411"/>
        <v>cypcar</v>
      </c>
      <c r="J1855" t="str">
        <f t="shared" si="3412"/>
        <v>NK</v>
      </c>
      <c r="K1855" t="str">
        <f t="shared" si="3413"/>
        <v>NK</v>
      </c>
      <c r="L1855" t="str">
        <f t="shared" si="3414"/>
        <v>true</v>
      </c>
      <c r="N1855" s="7">
        <f t="shared" si="3475"/>
        <v>0</v>
      </c>
      <c r="O1855" s="7" t="str">
        <f t="shared" si="3476"/>
        <v/>
      </c>
      <c r="P1855" s="7">
        <f t="shared" si="3477"/>
        <v>0</v>
      </c>
      <c r="Q1855" s="7" t="str">
        <f t="shared" si="3478"/>
        <v/>
      </c>
    </row>
    <row r="1856" spans="1:26" x14ac:dyDescent="0.25">
      <c r="A1856" t="s">
        <v>90</v>
      </c>
      <c r="B1856" t="s">
        <v>76</v>
      </c>
      <c r="C1856" t="s">
        <v>478</v>
      </c>
      <c r="D1856" t="s">
        <v>25</v>
      </c>
      <c r="E1856" t="s">
        <v>39</v>
      </c>
      <c r="F1856" t="s">
        <v>714</v>
      </c>
      <c r="G1856" t="str">
        <f t="shared" si="3409"/>
        <v>DL2022056</v>
      </c>
      <c r="H1856" t="str">
        <f t="shared" si="3410"/>
        <v>08</v>
      </c>
      <c r="I1856" t="str">
        <f t="shared" si="3411"/>
        <v>cypcar</v>
      </c>
      <c r="J1856" t="str">
        <f t="shared" si="3412"/>
        <v>EP</v>
      </c>
      <c r="K1856" t="str">
        <f t="shared" si="3413"/>
        <v>EP</v>
      </c>
      <c r="L1856" t="str">
        <f t="shared" si="3414"/>
        <v>true</v>
      </c>
      <c r="N1856" s="7">
        <f t="shared" si="3475"/>
        <v>0</v>
      </c>
      <c r="O1856" s="7" t="str">
        <f t="shared" si="3476"/>
        <v/>
      </c>
      <c r="P1856" s="7" t="str">
        <f t="shared" si="3477"/>
        <v/>
      </c>
      <c r="Q1856" s="7">
        <f t="shared" si="3478"/>
        <v>0</v>
      </c>
    </row>
    <row r="1857" spans="1:26" x14ac:dyDescent="0.25">
      <c r="A1857" t="s">
        <v>107</v>
      </c>
      <c r="B1857" t="s">
        <v>76</v>
      </c>
      <c r="C1857" t="s">
        <v>478</v>
      </c>
      <c r="D1857" t="s">
        <v>25</v>
      </c>
      <c r="E1857" t="s">
        <v>39</v>
      </c>
      <c r="F1857" t="s">
        <v>714</v>
      </c>
      <c r="G1857" t="str">
        <f t="shared" si="3409"/>
        <v>DL2022056</v>
      </c>
      <c r="H1857" t="str">
        <f t="shared" si="3410"/>
        <v>08</v>
      </c>
      <c r="I1857" t="str">
        <f t="shared" si="3411"/>
        <v>cypcar</v>
      </c>
      <c r="J1857" t="str">
        <f t="shared" si="3412"/>
        <v>EP</v>
      </c>
      <c r="K1857" t="str">
        <f t="shared" si="3413"/>
        <v>EP</v>
      </c>
      <c r="L1857" t="str">
        <f t="shared" si="3414"/>
        <v>true</v>
      </c>
      <c r="N1857" s="7">
        <f t="shared" si="3475"/>
        <v>0</v>
      </c>
      <c r="O1857" s="7" t="str">
        <f t="shared" si="3476"/>
        <v/>
      </c>
      <c r="P1857" s="7" t="str">
        <f t="shared" si="3477"/>
        <v/>
      </c>
      <c r="Q1857" s="7">
        <f t="shared" si="3478"/>
        <v>0</v>
      </c>
    </row>
    <row r="1858" spans="1:26" x14ac:dyDescent="0.25">
      <c r="A1858" t="s">
        <v>42</v>
      </c>
      <c r="B1858" t="s">
        <v>23</v>
      </c>
      <c r="C1858" t="s">
        <v>459</v>
      </c>
      <c r="D1858" t="s">
        <v>25</v>
      </c>
      <c r="E1858">
        <v>34.03</v>
      </c>
      <c r="F1858" t="s">
        <v>714</v>
      </c>
      <c r="G1858" t="str">
        <f t="shared" ref="G1858:G1921" si="3535">MID(F1858,10,9)</f>
        <v>DL2022056</v>
      </c>
      <c r="H1858" t="str">
        <f t="shared" ref="H1858:H1921" si="3536">LEFT(C1858,2)</f>
        <v>09</v>
      </c>
      <c r="I1858" t="str">
        <f t="shared" ref="I1858:I1921" si="3537">MID(C1858,4,6)</f>
        <v>caraur</v>
      </c>
      <c r="J1858" t="str">
        <f t="shared" ref="J1858:J1921" si="3538">RIGHT(C1858,2)</f>
        <v>PK</v>
      </c>
      <c r="K1858" t="str">
        <f t="shared" ref="K1858:K1921" si="3539">IF(TRIM(B1858)="Standard","PK",IF(TRIM(B1858)="NTC","NK",IF(TRIM(B1858)="Unknown","EP")))</f>
        <v>PK</v>
      </c>
      <c r="L1858" t="str">
        <f t="shared" ref="L1858:L1921" si="3540">IF(J1858=K1858,"true","false")</f>
        <v>true</v>
      </c>
      <c r="N1858" s="7">
        <f t="shared" si="3475"/>
        <v>34.03</v>
      </c>
      <c r="O1858" s="7">
        <f t="shared" si="3476"/>
        <v>34.03</v>
      </c>
      <c r="P1858" s="7" t="str">
        <f t="shared" si="3477"/>
        <v/>
      </c>
      <c r="Q1858" s="7" t="str">
        <f t="shared" si="3478"/>
        <v/>
      </c>
      <c r="R1858" t="str">
        <f t="shared" ref="R1858" si="3541">IF(AND(O1858&gt;0,P1859=0),"Valid","Invalid")</f>
        <v>Valid</v>
      </c>
      <c r="S1858" t="str">
        <f t="shared" ref="S1858" si="3542">IF(OR(Q1860&gt;0,Q1861&gt;0),"Present","Absent")</f>
        <v>Absent</v>
      </c>
      <c r="T1858" t="str">
        <f t="shared" ref="T1858" si="3543">IF(OR(Q1860&lt;41,Q1861&lt;41),"Ct&lt;41",IF(OR(Q1860&gt;41,Q1861&gt;41),"Ct&gt;41","No Ct"))</f>
        <v>Ct&lt;41</v>
      </c>
      <c r="V1858" t="str">
        <f t="shared" ref="V1858" si="3544">G1858&amp;"_"&amp;I1858&amp;"_"&amp;R1858&amp;"_"&amp;S1858&amp;"_"&amp;T1858</f>
        <v>DL2022056_caraur_Valid_Absent_Ct&lt;41</v>
      </c>
      <c r="X1858">
        <f t="shared" ref="X1858" si="3545">O1858</f>
        <v>34.03</v>
      </c>
      <c r="Y1858">
        <f t="shared" ref="Y1858" si="3546">P1859</f>
        <v>0</v>
      </c>
      <c r="Z1858">
        <f t="shared" ref="Z1858" si="3547">Q1860+Q1861</f>
        <v>0</v>
      </c>
    </row>
    <row r="1859" spans="1:26" x14ac:dyDescent="0.25">
      <c r="A1859" t="s">
        <v>67</v>
      </c>
      <c r="B1859" t="s">
        <v>51</v>
      </c>
      <c r="C1859" t="s">
        <v>469</v>
      </c>
      <c r="D1859" t="s">
        <v>25</v>
      </c>
      <c r="E1859" t="s">
        <v>39</v>
      </c>
      <c r="F1859" t="s">
        <v>714</v>
      </c>
      <c r="G1859" t="str">
        <f t="shared" si="3535"/>
        <v>DL2022056</v>
      </c>
      <c r="H1859" t="str">
        <f t="shared" si="3536"/>
        <v>09</v>
      </c>
      <c r="I1859" t="str">
        <f t="shared" si="3537"/>
        <v>caraur</v>
      </c>
      <c r="J1859" t="str">
        <f t="shared" si="3538"/>
        <v>NK</v>
      </c>
      <c r="K1859" t="str">
        <f t="shared" si="3539"/>
        <v>NK</v>
      </c>
      <c r="L1859" t="str">
        <f t="shared" si="3540"/>
        <v>true</v>
      </c>
      <c r="N1859" s="7">
        <f t="shared" si="3475"/>
        <v>0</v>
      </c>
      <c r="O1859" s="7" t="str">
        <f t="shared" si="3476"/>
        <v/>
      </c>
      <c r="P1859" s="7">
        <f t="shared" si="3477"/>
        <v>0</v>
      </c>
      <c r="Q1859" s="7" t="str">
        <f t="shared" si="3478"/>
        <v/>
      </c>
    </row>
    <row r="1860" spans="1:26" x14ac:dyDescent="0.25">
      <c r="A1860" t="s">
        <v>92</v>
      </c>
      <c r="B1860" t="s">
        <v>76</v>
      </c>
      <c r="C1860" t="s">
        <v>479</v>
      </c>
      <c r="D1860" t="s">
        <v>25</v>
      </c>
      <c r="E1860" t="s">
        <v>39</v>
      </c>
      <c r="F1860" t="s">
        <v>714</v>
      </c>
      <c r="G1860" t="str">
        <f t="shared" si="3535"/>
        <v>DL2022056</v>
      </c>
      <c r="H1860" t="str">
        <f t="shared" si="3536"/>
        <v>09</v>
      </c>
      <c r="I1860" t="str">
        <f t="shared" si="3537"/>
        <v>caraur</v>
      </c>
      <c r="J1860" t="str">
        <f t="shared" si="3538"/>
        <v>EP</v>
      </c>
      <c r="K1860" t="str">
        <f t="shared" si="3539"/>
        <v>EP</v>
      </c>
      <c r="L1860" t="str">
        <f t="shared" si="3540"/>
        <v>true</v>
      </c>
      <c r="N1860" s="7">
        <f t="shared" si="3475"/>
        <v>0</v>
      </c>
      <c r="O1860" s="7" t="str">
        <f t="shared" si="3476"/>
        <v/>
      </c>
      <c r="P1860" s="7" t="str">
        <f t="shared" si="3477"/>
        <v/>
      </c>
      <c r="Q1860" s="7">
        <f t="shared" si="3478"/>
        <v>0</v>
      </c>
    </row>
    <row r="1861" spans="1:26" x14ac:dyDescent="0.25">
      <c r="A1861" t="s">
        <v>108</v>
      </c>
      <c r="B1861" t="s">
        <v>76</v>
      </c>
      <c r="C1861" t="s">
        <v>479</v>
      </c>
      <c r="D1861" t="s">
        <v>25</v>
      </c>
      <c r="E1861" t="s">
        <v>39</v>
      </c>
      <c r="F1861" t="s">
        <v>714</v>
      </c>
      <c r="G1861" t="str">
        <f t="shared" si="3535"/>
        <v>DL2022056</v>
      </c>
      <c r="H1861" t="str">
        <f t="shared" si="3536"/>
        <v>09</v>
      </c>
      <c r="I1861" t="str">
        <f t="shared" si="3537"/>
        <v>caraur</v>
      </c>
      <c r="J1861" t="str">
        <f t="shared" si="3538"/>
        <v>EP</v>
      </c>
      <c r="K1861" t="str">
        <f t="shared" si="3539"/>
        <v>EP</v>
      </c>
      <c r="L1861" t="str">
        <f t="shared" si="3540"/>
        <v>true</v>
      </c>
      <c r="N1861" s="7">
        <f t="shared" si="3475"/>
        <v>0</v>
      </c>
      <c r="O1861" s="7" t="str">
        <f t="shared" si="3476"/>
        <v/>
      </c>
      <c r="P1861" s="7" t="str">
        <f t="shared" si="3477"/>
        <v/>
      </c>
      <c r="Q1861" s="7">
        <f t="shared" si="3478"/>
        <v>0</v>
      </c>
    </row>
    <row r="1862" spans="1:26" x14ac:dyDescent="0.25">
      <c r="A1862" t="s">
        <v>44</v>
      </c>
      <c r="B1862" t="s">
        <v>23</v>
      </c>
      <c r="C1862" t="s">
        <v>460</v>
      </c>
      <c r="D1862" t="s">
        <v>25</v>
      </c>
      <c r="E1862">
        <v>36.67</v>
      </c>
      <c r="F1862" t="s">
        <v>714</v>
      </c>
      <c r="G1862" t="str">
        <f t="shared" si="3535"/>
        <v>DL2022056</v>
      </c>
      <c r="H1862" t="str">
        <f t="shared" si="3536"/>
        <v>10</v>
      </c>
      <c r="I1862" t="str">
        <f t="shared" si="3537"/>
        <v>caraur</v>
      </c>
      <c r="J1862" t="str">
        <f t="shared" si="3538"/>
        <v>PK</v>
      </c>
      <c r="K1862" t="str">
        <f t="shared" si="3539"/>
        <v>PK</v>
      </c>
      <c r="L1862" t="str">
        <f t="shared" si="3540"/>
        <v>true</v>
      </c>
      <c r="N1862" s="7">
        <f t="shared" si="3475"/>
        <v>36.67</v>
      </c>
      <c r="O1862" s="7">
        <f t="shared" si="3476"/>
        <v>36.67</v>
      </c>
      <c r="P1862" s="7" t="str">
        <f t="shared" si="3477"/>
        <v/>
      </c>
      <c r="Q1862" s="7" t="str">
        <f t="shared" si="3478"/>
        <v/>
      </c>
      <c r="R1862" t="str">
        <f t="shared" ref="R1862" si="3548">IF(AND(O1862&gt;0,P1863=0),"Valid","Invalid")</f>
        <v>Valid</v>
      </c>
      <c r="S1862" t="str">
        <f t="shared" ref="S1862" si="3549">IF(OR(Q1864&gt;0,Q1865&gt;0),"Present","Absent")</f>
        <v>Absent</v>
      </c>
      <c r="T1862" t="str">
        <f t="shared" ref="T1862" si="3550">IF(OR(Q1864&lt;41,Q1865&lt;41),"Ct&lt;41",IF(OR(Q1864&gt;41,Q1865&gt;41),"Ct&gt;41","No Ct"))</f>
        <v>Ct&lt;41</v>
      </c>
      <c r="V1862" t="str">
        <f t="shared" ref="V1862" si="3551">G1862&amp;"_"&amp;I1862&amp;"_"&amp;R1862&amp;"_"&amp;S1862&amp;"_"&amp;T1862</f>
        <v>DL2022056_caraur_Valid_Absent_Ct&lt;41</v>
      </c>
      <c r="X1862">
        <f t="shared" ref="X1862" si="3552">O1862</f>
        <v>36.67</v>
      </c>
      <c r="Y1862">
        <f t="shared" ref="Y1862" si="3553">P1863</f>
        <v>0</v>
      </c>
      <c r="Z1862">
        <f t="shared" ref="Z1862" si="3554">Q1864+Q1865</f>
        <v>0</v>
      </c>
    </row>
    <row r="1863" spans="1:26" x14ac:dyDescent="0.25">
      <c r="A1863" t="s">
        <v>69</v>
      </c>
      <c r="B1863" t="s">
        <v>51</v>
      </c>
      <c r="C1863" t="s">
        <v>470</v>
      </c>
      <c r="D1863" t="s">
        <v>25</v>
      </c>
      <c r="E1863" t="s">
        <v>39</v>
      </c>
      <c r="F1863" t="s">
        <v>714</v>
      </c>
      <c r="G1863" t="str">
        <f t="shared" si="3535"/>
        <v>DL2022056</v>
      </c>
      <c r="H1863" t="str">
        <f t="shared" si="3536"/>
        <v>10</v>
      </c>
      <c r="I1863" t="str">
        <f t="shared" si="3537"/>
        <v>caraur</v>
      </c>
      <c r="J1863" t="str">
        <f t="shared" si="3538"/>
        <v>NK</v>
      </c>
      <c r="K1863" t="str">
        <f t="shared" si="3539"/>
        <v>NK</v>
      </c>
      <c r="L1863" t="str">
        <f t="shared" si="3540"/>
        <v>true</v>
      </c>
      <c r="N1863" s="7">
        <f t="shared" si="3475"/>
        <v>0</v>
      </c>
      <c r="O1863" s="7" t="str">
        <f t="shared" si="3476"/>
        <v/>
      </c>
      <c r="P1863" s="7">
        <f t="shared" si="3477"/>
        <v>0</v>
      </c>
      <c r="Q1863" s="7" t="str">
        <f t="shared" si="3478"/>
        <v/>
      </c>
    </row>
    <row r="1864" spans="1:26" x14ac:dyDescent="0.25">
      <c r="A1864" t="s">
        <v>94</v>
      </c>
      <c r="B1864" t="s">
        <v>76</v>
      </c>
      <c r="C1864" t="s">
        <v>480</v>
      </c>
      <c r="D1864" t="s">
        <v>25</v>
      </c>
      <c r="E1864" t="s">
        <v>39</v>
      </c>
      <c r="F1864" t="s">
        <v>714</v>
      </c>
      <c r="G1864" t="str">
        <f t="shared" si="3535"/>
        <v>DL2022056</v>
      </c>
      <c r="H1864" t="str">
        <f t="shared" si="3536"/>
        <v>10</v>
      </c>
      <c r="I1864" t="str">
        <f t="shared" si="3537"/>
        <v>caraur</v>
      </c>
      <c r="J1864" t="str">
        <f t="shared" si="3538"/>
        <v>EP</v>
      </c>
      <c r="K1864" t="str">
        <f t="shared" si="3539"/>
        <v>EP</v>
      </c>
      <c r="L1864" t="str">
        <f t="shared" si="3540"/>
        <v>true</v>
      </c>
      <c r="N1864" s="7">
        <f t="shared" si="3475"/>
        <v>0</v>
      </c>
      <c r="O1864" s="7" t="str">
        <f t="shared" si="3476"/>
        <v/>
      </c>
      <c r="P1864" s="7" t="str">
        <f t="shared" si="3477"/>
        <v/>
      </c>
      <c r="Q1864" s="7">
        <f t="shared" si="3478"/>
        <v>0</v>
      </c>
    </row>
    <row r="1865" spans="1:26" x14ac:dyDescent="0.25">
      <c r="A1865" t="s">
        <v>109</v>
      </c>
      <c r="B1865" t="s">
        <v>76</v>
      </c>
      <c r="C1865" t="s">
        <v>480</v>
      </c>
      <c r="D1865" t="s">
        <v>25</v>
      </c>
      <c r="E1865" t="s">
        <v>39</v>
      </c>
      <c r="F1865" t="s">
        <v>714</v>
      </c>
      <c r="G1865" t="str">
        <f t="shared" si="3535"/>
        <v>DL2022056</v>
      </c>
      <c r="H1865" t="str">
        <f t="shared" si="3536"/>
        <v>10</v>
      </c>
      <c r="I1865" t="str">
        <f t="shared" si="3537"/>
        <v>caraur</v>
      </c>
      <c r="J1865" t="str">
        <f t="shared" si="3538"/>
        <v>EP</v>
      </c>
      <c r="K1865" t="str">
        <f t="shared" si="3539"/>
        <v>EP</v>
      </c>
      <c r="L1865" t="str">
        <f t="shared" si="3540"/>
        <v>true</v>
      </c>
      <c r="N1865" s="7">
        <f t="shared" si="3475"/>
        <v>0</v>
      </c>
      <c r="O1865" s="7" t="str">
        <f t="shared" si="3476"/>
        <v/>
      </c>
      <c r="P1865" s="7" t="str">
        <f t="shared" si="3477"/>
        <v/>
      </c>
      <c r="Q1865" s="7">
        <f t="shared" si="3478"/>
        <v>0</v>
      </c>
    </row>
    <row r="1866" spans="1:26" x14ac:dyDescent="0.25">
      <c r="A1866" t="s">
        <v>46</v>
      </c>
      <c r="B1866" t="s">
        <v>23</v>
      </c>
      <c r="C1866" t="s">
        <v>461</v>
      </c>
      <c r="D1866" t="s">
        <v>25</v>
      </c>
      <c r="E1866">
        <v>29.62</v>
      </c>
      <c r="F1866" t="s">
        <v>714</v>
      </c>
      <c r="G1866" t="str">
        <f t="shared" si="3535"/>
        <v>DL2022056</v>
      </c>
      <c r="H1866" t="str">
        <f t="shared" si="3536"/>
        <v>11</v>
      </c>
      <c r="I1866" t="str">
        <f t="shared" si="3537"/>
        <v>angang</v>
      </c>
      <c r="J1866" t="str">
        <f t="shared" si="3538"/>
        <v>PK</v>
      </c>
      <c r="K1866" t="str">
        <f t="shared" si="3539"/>
        <v>PK</v>
      </c>
      <c r="L1866" t="str">
        <f t="shared" si="3540"/>
        <v>true</v>
      </c>
      <c r="N1866" s="7">
        <f t="shared" si="3475"/>
        <v>29.62</v>
      </c>
      <c r="O1866" s="7">
        <f t="shared" si="3476"/>
        <v>29.62</v>
      </c>
      <c r="P1866" s="7" t="str">
        <f t="shared" si="3477"/>
        <v/>
      </c>
      <c r="Q1866" s="7" t="str">
        <f t="shared" si="3478"/>
        <v/>
      </c>
      <c r="R1866" t="str">
        <f t="shared" ref="R1866" si="3555">IF(AND(O1866&gt;0,P1867=0),"Valid","Invalid")</f>
        <v>Valid</v>
      </c>
      <c r="S1866" t="str">
        <f t="shared" ref="S1866" si="3556">IF(OR(Q1868&gt;0,Q1869&gt;0),"Present","Absent")</f>
        <v>Absent</v>
      </c>
      <c r="T1866" t="str">
        <f t="shared" ref="T1866" si="3557">IF(OR(Q1868&lt;41,Q1869&lt;41),"Ct&lt;41",IF(OR(Q1868&gt;41,Q1869&gt;41),"Ct&gt;41","No Ct"))</f>
        <v>Ct&lt;41</v>
      </c>
      <c r="V1866" t="str">
        <f t="shared" ref="V1866" si="3558">G1866&amp;"_"&amp;I1866&amp;"_"&amp;R1866&amp;"_"&amp;S1866&amp;"_"&amp;T1866</f>
        <v>DL2022056_angang_Valid_Absent_Ct&lt;41</v>
      </c>
      <c r="X1866">
        <f t="shared" ref="X1866" si="3559">O1866</f>
        <v>29.62</v>
      </c>
      <c r="Y1866">
        <f t="shared" ref="Y1866" si="3560">P1867</f>
        <v>0</v>
      </c>
      <c r="Z1866">
        <f t="shared" ref="Z1866" si="3561">Q1868+Q1869</f>
        <v>0</v>
      </c>
    </row>
    <row r="1867" spans="1:26" x14ac:dyDescent="0.25">
      <c r="A1867" t="s">
        <v>71</v>
      </c>
      <c r="B1867" t="s">
        <v>51</v>
      </c>
      <c r="C1867" t="s">
        <v>471</v>
      </c>
      <c r="D1867" t="s">
        <v>25</v>
      </c>
      <c r="E1867" t="s">
        <v>39</v>
      </c>
      <c r="F1867" t="s">
        <v>714</v>
      </c>
      <c r="G1867" t="str">
        <f t="shared" si="3535"/>
        <v>DL2022056</v>
      </c>
      <c r="H1867" t="str">
        <f t="shared" si="3536"/>
        <v>11</v>
      </c>
      <c r="I1867" t="str">
        <f t="shared" si="3537"/>
        <v>angang</v>
      </c>
      <c r="J1867" t="str">
        <f t="shared" si="3538"/>
        <v>NK</v>
      </c>
      <c r="K1867" t="str">
        <f t="shared" si="3539"/>
        <v>NK</v>
      </c>
      <c r="L1867" t="str">
        <f t="shared" si="3540"/>
        <v>true</v>
      </c>
      <c r="N1867" s="7">
        <f t="shared" si="3475"/>
        <v>0</v>
      </c>
      <c r="O1867" s="7" t="str">
        <f t="shared" si="3476"/>
        <v/>
      </c>
      <c r="P1867" s="7">
        <f t="shared" si="3477"/>
        <v>0</v>
      </c>
      <c r="Q1867" s="7" t="str">
        <f t="shared" si="3478"/>
        <v/>
      </c>
    </row>
    <row r="1868" spans="1:26" x14ac:dyDescent="0.25">
      <c r="A1868" t="s">
        <v>96</v>
      </c>
      <c r="B1868" t="s">
        <v>76</v>
      </c>
      <c r="C1868" t="s">
        <v>481</v>
      </c>
      <c r="D1868" t="s">
        <v>25</v>
      </c>
      <c r="E1868" t="s">
        <v>39</v>
      </c>
      <c r="F1868" t="s">
        <v>714</v>
      </c>
      <c r="G1868" t="str">
        <f t="shared" si="3535"/>
        <v>DL2022056</v>
      </c>
      <c r="H1868" t="str">
        <f t="shared" si="3536"/>
        <v>11</v>
      </c>
      <c r="I1868" t="str">
        <f t="shared" si="3537"/>
        <v>angang</v>
      </c>
      <c r="J1868" t="str">
        <f t="shared" si="3538"/>
        <v>EP</v>
      </c>
      <c r="K1868" t="str">
        <f t="shared" si="3539"/>
        <v>EP</v>
      </c>
      <c r="L1868" t="str">
        <f t="shared" si="3540"/>
        <v>true</v>
      </c>
      <c r="N1868" s="7">
        <f t="shared" si="3475"/>
        <v>0</v>
      </c>
      <c r="O1868" s="7" t="str">
        <f t="shared" si="3476"/>
        <v/>
      </c>
      <c r="P1868" s="7" t="str">
        <f t="shared" si="3477"/>
        <v/>
      </c>
      <c r="Q1868" s="7">
        <f t="shared" si="3478"/>
        <v>0</v>
      </c>
    </row>
    <row r="1869" spans="1:26" x14ac:dyDescent="0.25">
      <c r="A1869" t="s">
        <v>110</v>
      </c>
      <c r="B1869" t="s">
        <v>76</v>
      </c>
      <c r="C1869" t="s">
        <v>481</v>
      </c>
      <c r="D1869" t="s">
        <v>25</v>
      </c>
      <c r="E1869" t="s">
        <v>39</v>
      </c>
      <c r="F1869" t="s">
        <v>714</v>
      </c>
      <c r="G1869" t="str">
        <f t="shared" si="3535"/>
        <v>DL2022056</v>
      </c>
      <c r="H1869" t="str">
        <f t="shared" si="3536"/>
        <v>11</v>
      </c>
      <c r="I1869" t="str">
        <f t="shared" si="3537"/>
        <v>angang</v>
      </c>
      <c r="J1869" t="str">
        <f t="shared" si="3538"/>
        <v>EP</v>
      </c>
      <c r="K1869" t="str">
        <f t="shared" si="3539"/>
        <v>EP</v>
      </c>
      <c r="L1869" t="str">
        <f t="shared" si="3540"/>
        <v>true</v>
      </c>
      <c r="N1869" s="7">
        <f t="shared" si="3475"/>
        <v>0</v>
      </c>
      <c r="O1869" s="7" t="str">
        <f t="shared" si="3476"/>
        <v/>
      </c>
      <c r="P1869" s="7" t="str">
        <f t="shared" si="3477"/>
        <v/>
      </c>
      <c r="Q1869" s="7">
        <f t="shared" si="3478"/>
        <v>0</v>
      </c>
    </row>
    <row r="1870" spans="1:26" x14ac:dyDescent="0.25">
      <c r="A1870" t="s">
        <v>48</v>
      </c>
      <c r="B1870" t="s">
        <v>23</v>
      </c>
      <c r="C1870" t="s">
        <v>462</v>
      </c>
      <c r="D1870" t="s">
        <v>25</v>
      </c>
      <c r="E1870">
        <v>31.05</v>
      </c>
      <c r="F1870" t="s">
        <v>714</v>
      </c>
      <c r="G1870" t="str">
        <f t="shared" si="3535"/>
        <v>DL2022056</v>
      </c>
      <c r="H1870" t="str">
        <f t="shared" si="3536"/>
        <v>12</v>
      </c>
      <c r="I1870" t="str">
        <f t="shared" si="3537"/>
        <v>angang</v>
      </c>
      <c r="J1870" t="str">
        <f t="shared" si="3538"/>
        <v>PK</v>
      </c>
      <c r="K1870" t="str">
        <f t="shared" si="3539"/>
        <v>PK</v>
      </c>
      <c r="L1870" t="str">
        <f t="shared" si="3540"/>
        <v>true</v>
      </c>
      <c r="N1870" s="7">
        <f t="shared" si="3475"/>
        <v>31.05</v>
      </c>
      <c r="O1870" s="7">
        <f t="shared" si="3476"/>
        <v>31.05</v>
      </c>
      <c r="P1870" s="7" t="str">
        <f t="shared" si="3477"/>
        <v/>
      </c>
      <c r="Q1870" s="7" t="str">
        <f t="shared" si="3478"/>
        <v/>
      </c>
      <c r="R1870" t="str">
        <f t="shared" ref="R1870" si="3562">IF(AND(O1870&gt;0,P1871=0),"Valid","Invalid")</f>
        <v>Invalid</v>
      </c>
      <c r="S1870" t="str">
        <f t="shared" ref="S1870" si="3563">IF(OR(Q1872&gt;0,Q1873&gt;0),"Present","Absent")</f>
        <v>Present</v>
      </c>
      <c r="T1870" t="str">
        <f t="shared" ref="T1870" si="3564">IF(OR(Q1872&lt;41,Q1873&lt;41),"Ct&lt;41",IF(OR(Q1872&gt;41,Q1873&gt;41),"Ct&gt;41","No Ct"))</f>
        <v>Ct&lt;41</v>
      </c>
      <c r="V1870" t="str">
        <f t="shared" ref="V1870" si="3565">G1870&amp;"_"&amp;I1870&amp;"_"&amp;R1870&amp;"_"&amp;S1870&amp;"_"&amp;T1870</f>
        <v>DL2022056_angang_Invalid_Present_Ct&lt;41</v>
      </c>
      <c r="X1870">
        <f t="shared" ref="X1870" si="3566">O1870</f>
        <v>31.05</v>
      </c>
      <c r="Y1870">
        <f t="shared" ref="Y1870" si="3567">P1871</f>
        <v>39.090000000000003</v>
      </c>
      <c r="Z1870">
        <f t="shared" ref="Z1870" si="3568">Q1872+Q1873</f>
        <v>79.47</v>
      </c>
    </row>
    <row r="1871" spans="1:26" x14ac:dyDescent="0.25">
      <c r="A1871" t="s">
        <v>73</v>
      </c>
      <c r="B1871" t="s">
        <v>51</v>
      </c>
      <c r="C1871" t="s">
        <v>472</v>
      </c>
      <c r="D1871" t="s">
        <v>25</v>
      </c>
      <c r="E1871">
        <v>39.090000000000003</v>
      </c>
      <c r="F1871" t="s">
        <v>714</v>
      </c>
      <c r="G1871" t="str">
        <f t="shared" si="3535"/>
        <v>DL2022056</v>
      </c>
      <c r="H1871" t="str">
        <f t="shared" si="3536"/>
        <v>12</v>
      </c>
      <c r="I1871" t="str">
        <f t="shared" si="3537"/>
        <v>angang</v>
      </c>
      <c r="J1871" t="str">
        <f t="shared" si="3538"/>
        <v>NK</v>
      </c>
      <c r="K1871" t="str">
        <f t="shared" si="3539"/>
        <v>NK</v>
      </c>
      <c r="L1871" t="str">
        <f t="shared" si="3540"/>
        <v>true</v>
      </c>
      <c r="N1871" s="7">
        <f t="shared" si="3475"/>
        <v>39.090000000000003</v>
      </c>
      <c r="O1871" s="7" t="str">
        <f t="shared" si="3476"/>
        <v/>
      </c>
      <c r="P1871" s="7">
        <f t="shared" si="3477"/>
        <v>39.090000000000003</v>
      </c>
      <c r="Q1871" s="7" t="str">
        <f t="shared" si="3478"/>
        <v/>
      </c>
    </row>
    <row r="1872" spans="1:26" x14ac:dyDescent="0.25">
      <c r="A1872" t="s">
        <v>98</v>
      </c>
      <c r="B1872" t="s">
        <v>76</v>
      </c>
      <c r="C1872" t="s">
        <v>482</v>
      </c>
      <c r="D1872" t="s">
        <v>25</v>
      </c>
      <c r="E1872">
        <v>37.729999999999997</v>
      </c>
      <c r="F1872" t="s">
        <v>714</v>
      </c>
      <c r="G1872" t="str">
        <f t="shared" si="3535"/>
        <v>DL2022056</v>
      </c>
      <c r="H1872" t="str">
        <f t="shared" si="3536"/>
        <v>12</v>
      </c>
      <c r="I1872" t="str">
        <f t="shared" si="3537"/>
        <v>angang</v>
      </c>
      <c r="J1872" t="str">
        <f t="shared" si="3538"/>
        <v>EP</v>
      </c>
      <c r="K1872" t="str">
        <f t="shared" si="3539"/>
        <v>EP</v>
      </c>
      <c r="L1872" t="str">
        <f t="shared" si="3540"/>
        <v>true</v>
      </c>
      <c r="N1872" s="7">
        <f t="shared" si="3475"/>
        <v>37.729999999999997</v>
      </c>
      <c r="O1872" s="7" t="str">
        <f t="shared" si="3476"/>
        <v/>
      </c>
      <c r="P1872" s="7" t="str">
        <f t="shared" si="3477"/>
        <v/>
      </c>
      <c r="Q1872" s="7">
        <f t="shared" si="3478"/>
        <v>37.729999999999997</v>
      </c>
    </row>
    <row r="1873" spans="1:26" x14ac:dyDescent="0.25">
      <c r="A1873" t="s">
        <v>111</v>
      </c>
      <c r="B1873" t="s">
        <v>76</v>
      </c>
      <c r="C1873" t="s">
        <v>482</v>
      </c>
      <c r="D1873" t="s">
        <v>25</v>
      </c>
      <c r="E1873">
        <v>41.74</v>
      </c>
      <c r="F1873" t="s">
        <v>714</v>
      </c>
      <c r="G1873" t="str">
        <f t="shared" si="3535"/>
        <v>DL2022056</v>
      </c>
      <c r="H1873" t="str">
        <f t="shared" si="3536"/>
        <v>12</v>
      </c>
      <c r="I1873" t="str">
        <f t="shared" si="3537"/>
        <v>angang</v>
      </c>
      <c r="J1873" t="str">
        <f t="shared" si="3538"/>
        <v>EP</v>
      </c>
      <c r="K1873" t="str">
        <f t="shared" si="3539"/>
        <v>EP</v>
      </c>
      <c r="L1873" t="str">
        <f t="shared" si="3540"/>
        <v>true</v>
      </c>
      <c r="N1873" s="7">
        <f t="shared" si="3475"/>
        <v>41.74</v>
      </c>
      <c r="O1873" s="7" t="str">
        <f t="shared" si="3476"/>
        <v/>
      </c>
      <c r="P1873" s="7" t="str">
        <f t="shared" si="3477"/>
        <v/>
      </c>
      <c r="Q1873" s="7">
        <f t="shared" si="3478"/>
        <v>41.74</v>
      </c>
    </row>
    <row r="1874" spans="1:26" x14ac:dyDescent="0.25">
      <c r="A1874" t="s">
        <v>172</v>
      </c>
      <c r="B1874" t="s">
        <v>23</v>
      </c>
      <c r="C1874" t="s">
        <v>705</v>
      </c>
      <c r="D1874" t="s">
        <v>25</v>
      </c>
      <c r="E1874" t="s">
        <v>39</v>
      </c>
      <c r="F1874" t="s">
        <v>714</v>
      </c>
      <c r="G1874" t="str">
        <f t="shared" si="3535"/>
        <v>DL2022056</v>
      </c>
      <c r="H1874" t="str">
        <f t="shared" si="3536"/>
        <v>13</v>
      </c>
      <c r="I1874" t="str">
        <f t="shared" si="3537"/>
        <v>lisvul</v>
      </c>
      <c r="J1874" t="str">
        <f t="shared" si="3538"/>
        <v>PK</v>
      </c>
      <c r="K1874" t="str">
        <f t="shared" si="3539"/>
        <v>PK</v>
      </c>
      <c r="L1874" t="str">
        <f t="shared" si="3540"/>
        <v>true</v>
      </c>
      <c r="N1874" s="7">
        <f t="shared" si="3475"/>
        <v>0</v>
      </c>
      <c r="O1874" s="7">
        <f t="shared" si="3476"/>
        <v>0</v>
      </c>
      <c r="P1874" s="7" t="str">
        <f t="shared" si="3477"/>
        <v/>
      </c>
      <c r="Q1874" s="7" t="str">
        <f t="shared" si="3478"/>
        <v/>
      </c>
      <c r="R1874" t="str">
        <f t="shared" ref="R1874" si="3569">IF(AND(O1874&gt;0,P1875=0),"Valid","Invalid")</f>
        <v>Invalid</v>
      </c>
      <c r="S1874" t="str">
        <f t="shared" ref="S1874" si="3570">IF(OR(Q1876&gt;0,Q1877&gt;0),"Present","Absent")</f>
        <v>Absent</v>
      </c>
      <c r="T1874" t="str">
        <f t="shared" ref="T1874" si="3571">IF(OR(Q1876&lt;41,Q1877&lt;41),"Ct&lt;41",IF(OR(Q1876&gt;41,Q1877&gt;41),"Ct&gt;41","No Ct"))</f>
        <v>Ct&lt;41</v>
      </c>
      <c r="V1874" t="str">
        <f t="shared" ref="V1874" si="3572">G1874&amp;"_"&amp;I1874&amp;"_"&amp;R1874&amp;"_"&amp;S1874&amp;"_"&amp;T1874</f>
        <v>DL2022056_lisvul_Invalid_Absent_Ct&lt;41</v>
      </c>
      <c r="X1874">
        <f t="shared" ref="X1874" si="3573">O1874</f>
        <v>0</v>
      </c>
      <c r="Y1874">
        <f t="shared" ref="Y1874" si="3574">P1875</f>
        <v>0</v>
      </c>
      <c r="Z1874">
        <f t="shared" ref="Z1874" si="3575">Q1876+Q1877</f>
        <v>0</v>
      </c>
    </row>
    <row r="1875" spans="1:26" x14ac:dyDescent="0.25">
      <c r="A1875" t="s">
        <v>148</v>
      </c>
      <c r="B1875" t="s">
        <v>51</v>
      </c>
      <c r="C1875" t="s">
        <v>703</v>
      </c>
      <c r="D1875" t="s">
        <v>25</v>
      </c>
      <c r="E1875" t="s">
        <v>39</v>
      </c>
      <c r="F1875" t="s">
        <v>714</v>
      </c>
      <c r="G1875" t="str">
        <f t="shared" si="3535"/>
        <v>DL2022056</v>
      </c>
      <c r="H1875" t="str">
        <f t="shared" si="3536"/>
        <v>13</v>
      </c>
      <c r="I1875" t="str">
        <f t="shared" si="3537"/>
        <v>lisvul</v>
      </c>
      <c r="J1875" t="str">
        <f t="shared" si="3538"/>
        <v>NK</v>
      </c>
      <c r="K1875" t="str">
        <f t="shared" si="3539"/>
        <v>NK</v>
      </c>
      <c r="L1875" t="str">
        <f t="shared" si="3540"/>
        <v>true</v>
      </c>
      <c r="N1875" s="7">
        <f t="shared" si="3475"/>
        <v>0</v>
      </c>
      <c r="O1875" s="7" t="str">
        <f t="shared" si="3476"/>
        <v/>
      </c>
      <c r="P1875" s="7">
        <f t="shared" si="3477"/>
        <v>0</v>
      </c>
      <c r="Q1875" s="7" t="str">
        <f t="shared" si="3478"/>
        <v/>
      </c>
    </row>
    <row r="1876" spans="1:26" x14ac:dyDescent="0.25">
      <c r="A1876" t="s">
        <v>112</v>
      </c>
      <c r="B1876" t="s">
        <v>76</v>
      </c>
      <c r="C1876" t="s">
        <v>701</v>
      </c>
      <c r="D1876" t="s">
        <v>25</v>
      </c>
      <c r="E1876" t="s">
        <v>39</v>
      </c>
      <c r="F1876" t="s">
        <v>714</v>
      </c>
      <c r="G1876" t="str">
        <f t="shared" si="3535"/>
        <v>DL2022056</v>
      </c>
      <c r="H1876" t="str">
        <f t="shared" si="3536"/>
        <v>13</v>
      </c>
      <c r="I1876" t="str">
        <f t="shared" si="3537"/>
        <v>lisvul</v>
      </c>
      <c r="J1876" t="str">
        <f t="shared" si="3538"/>
        <v>EP</v>
      </c>
      <c r="K1876" t="str">
        <f t="shared" si="3539"/>
        <v>EP</v>
      </c>
      <c r="L1876" t="str">
        <f t="shared" si="3540"/>
        <v>true</v>
      </c>
      <c r="N1876" s="7">
        <f t="shared" si="3475"/>
        <v>0</v>
      </c>
      <c r="O1876" s="7" t="str">
        <f t="shared" si="3476"/>
        <v/>
      </c>
      <c r="P1876" s="7" t="str">
        <f t="shared" si="3477"/>
        <v/>
      </c>
      <c r="Q1876" s="7">
        <f t="shared" si="3478"/>
        <v>0</v>
      </c>
    </row>
    <row r="1877" spans="1:26" x14ac:dyDescent="0.25">
      <c r="A1877" t="s">
        <v>136</v>
      </c>
      <c r="B1877" t="s">
        <v>76</v>
      </c>
      <c r="C1877" t="s">
        <v>701</v>
      </c>
      <c r="D1877" t="s">
        <v>25</v>
      </c>
      <c r="E1877" t="s">
        <v>39</v>
      </c>
      <c r="F1877" t="s">
        <v>714</v>
      </c>
      <c r="G1877" t="str">
        <f t="shared" si="3535"/>
        <v>DL2022056</v>
      </c>
      <c r="H1877" t="str">
        <f t="shared" si="3536"/>
        <v>13</v>
      </c>
      <c r="I1877" t="str">
        <f t="shared" si="3537"/>
        <v>lisvul</v>
      </c>
      <c r="J1877" t="str">
        <f t="shared" si="3538"/>
        <v>EP</v>
      </c>
      <c r="K1877" t="str">
        <f t="shared" si="3539"/>
        <v>EP</v>
      </c>
      <c r="L1877" t="str">
        <f t="shared" si="3540"/>
        <v>true</v>
      </c>
      <c r="N1877" s="7">
        <f t="shared" si="3475"/>
        <v>0</v>
      </c>
      <c r="O1877" s="7" t="str">
        <f t="shared" si="3476"/>
        <v/>
      </c>
      <c r="P1877" s="7" t="str">
        <f t="shared" si="3477"/>
        <v/>
      </c>
      <c r="Q1877" s="7">
        <f t="shared" si="3478"/>
        <v>0</v>
      </c>
    </row>
    <row r="1878" spans="1:26" x14ac:dyDescent="0.25">
      <c r="A1878" t="s">
        <v>174</v>
      </c>
      <c r="B1878" t="s">
        <v>23</v>
      </c>
      <c r="C1878" t="s">
        <v>706</v>
      </c>
      <c r="D1878" t="s">
        <v>25</v>
      </c>
      <c r="E1878" t="s">
        <v>39</v>
      </c>
      <c r="F1878" t="s">
        <v>714</v>
      </c>
      <c r="G1878" t="str">
        <f t="shared" si="3535"/>
        <v>DL2022056</v>
      </c>
      <c r="H1878" t="str">
        <f t="shared" si="3536"/>
        <v>14</v>
      </c>
      <c r="I1878" t="str">
        <f t="shared" si="3537"/>
        <v>lisvul</v>
      </c>
      <c r="J1878" t="str">
        <f t="shared" si="3538"/>
        <v>PK</v>
      </c>
      <c r="K1878" t="str">
        <f t="shared" si="3539"/>
        <v>PK</v>
      </c>
      <c r="L1878" t="str">
        <f t="shared" si="3540"/>
        <v>true</v>
      </c>
      <c r="N1878" s="7">
        <f t="shared" si="3475"/>
        <v>0</v>
      </c>
      <c r="O1878" s="7">
        <f t="shared" si="3476"/>
        <v>0</v>
      </c>
      <c r="P1878" s="7" t="str">
        <f t="shared" si="3477"/>
        <v/>
      </c>
      <c r="Q1878" s="7" t="str">
        <f t="shared" si="3478"/>
        <v/>
      </c>
      <c r="R1878" t="str">
        <f t="shared" ref="R1878" si="3576">IF(AND(O1878&gt;0,P1879=0),"Valid","Invalid")</f>
        <v>Invalid</v>
      </c>
      <c r="S1878" t="str">
        <f t="shared" ref="S1878" si="3577">IF(OR(Q1880&gt;0,Q1881&gt;0),"Present","Absent")</f>
        <v>Present</v>
      </c>
      <c r="T1878" t="str">
        <f t="shared" ref="T1878" si="3578">IF(OR(Q1880&lt;41,Q1881&lt;41),"Ct&lt;41",IF(OR(Q1880&gt;41,Q1881&gt;41),"Ct&gt;41","No Ct"))</f>
        <v>Ct&lt;41</v>
      </c>
      <c r="V1878" t="str">
        <f t="shared" ref="V1878" si="3579">G1878&amp;"_"&amp;I1878&amp;"_"&amp;R1878&amp;"_"&amp;S1878&amp;"_"&amp;T1878</f>
        <v>DL2022056_lisvul_Invalid_Present_Ct&lt;41</v>
      </c>
      <c r="X1878">
        <f t="shared" ref="X1878" si="3580">O1878</f>
        <v>0</v>
      </c>
      <c r="Y1878">
        <f t="shared" ref="Y1878" si="3581">P1879</f>
        <v>0</v>
      </c>
      <c r="Z1878">
        <f t="shared" ref="Z1878" si="3582">Q1880+Q1881</f>
        <v>47.15</v>
      </c>
    </row>
    <row r="1879" spans="1:26" x14ac:dyDescent="0.25">
      <c r="A1879" t="s">
        <v>150</v>
      </c>
      <c r="B1879" t="s">
        <v>51</v>
      </c>
      <c r="C1879" t="s">
        <v>704</v>
      </c>
      <c r="D1879" t="s">
        <v>25</v>
      </c>
      <c r="E1879" t="s">
        <v>39</v>
      </c>
      <c r="F1879" t="s">
        <v>714</v>
      </c>
      <c r="G1879" t="str">
        <f t="shared" si="3535"/>
        <v>DL2022056</v>
      </c>
      <c r="H1879" t="str">
        <f t="shared" si="3536"/>
        <v>14</v>
      </c>
      <c r="I1879" t="str">
        <f t="shared" si="3537"/>
        <v>lisvul</v>
      </c>
      <c r="J1879" t="str">
        <f t="shared" si="3538"/>
        <v>NK</v>
      </c>
      <c r="K1879" t="str">
        <f t="shared" si="3539"/>
        <v>NK</v>
      </c>
      <c r="L1879" t="str">
        <f t="shared" si="3540"/>
        <v>true</v>
      </c>
      <c r="N1879" s="7">
        <f t="shared" si="3475"/>
        <v>0</v>
      </c>
      <c r="O1879" s="7" t="str">
        <f t="shared" si="3476"/>
        <v/>
      </c>
      <c r="P1879" s="7">
        <f t="shared" si="3477"/>
        <v>0</v>
      </c>
      <c r="Q1879" s="7" t="str">
        <f t="shared" si="3478"/>
        <v/>
      </c>
    </row>
    <row r="1880" spans="1:26" x14ac:dyDescent="0.25">
      <c r="A1880" t="s">
        <v>114</v>
      </c>
      <c r="B1880" t="s">
        <v>76</v>
      </c>
      <c r="C1880" t="s">
        <v>702</v>
      </c>
      <c r="D1880" t="s">
        <v>25</v>
      </c>
      <c r="E1880">
        <v>47.15</v>
      </c>
      <c r="F1880" t="s">
        <v>714</v>
      </c>
      <c r="G1880" t="str">
        <f t="shared" si="3535"/>
        <v>DL2022056</v>
      </c>
      <c r="H1880" t="str">
        <f t="shared" si="3536"/>
        <v>14</v>
      </c>
      <c r="I1880" t="str">
        <f t="shared" si="3537"/>
        <v>lisvul</v>
      </c>
      <c r="J1880" t="str">
        <f t="shared" si="3538"/>
        <v>EP</v>
      </c>
      <c r="K1880" t="str">
        <f t="shared" si="3539"/>
        <v>EP</v>
      </c>
      <c r="L1880" t="str">
        <f t="shared" si="3540"/>
        <v>true</v>
      </c>
      <c r="N1880" s="7">
        <f t="shared" si="3475"/>
        <v>47.15</v>
      </c>
      <c r="O1880" s="7" t="str">
        <f t="shared" si="3476"/>
        <v/>
      </c>
      <c r="P1880" s="7" t="str">
        <f t="shared" si="3477"/>
        <v/>
      </c>
      <c r="Q1880" s="7">
        <f t="shared" si="3478"/>
        <v>47.15</v>
      </c>
    </row>
    <row r="1881" spans="1:26" x14ac:dyDescent="0.25">
      <c r="A1881" t="s">
        <v>137</v>
      </c>
      <c r="B1881" t="s">
        <v>76</v>
      </c>
      <c r="C1881" t="s">
        <v>702</v>
      </c>
      <c r="D1881" t="s">
        <v>25</v>
      </c>
      <c r="E1881" t="s">
        <v>39</v>
      </c>
      <c r="F1881" t="s">
        <v>714</v>
      </c>
      <c r="G1881" t="str">
        <f t="shared" si="3535"/>
        <v>DL2022056</v>
      </c>
      <c r="H1881" t="str">
        <f t="shared" si="3536"/>
        <v>14</v>
      </c>
      <c r="I1881" t="str">
        <f t="shared" si="3537"/>
        <v>lisvul</v>
      </c>
      <c r="J1881" t="str">
        <f t="shared" si="3538"/>
        <v>EP</v>
      </c>
      <c r="K1881" t="str">
        <f t="shared" si="3539"/>
        <v>EP</v>
      </c>
      <c r="L1881" t="str">
        <f t="shared" si="3540"/>
        <v>true</v>
      </c>
      <c r="N1881" s="7">
        <f t="shared" si="3475"/>
        <v>0</v>
      </c>
      <c r="O1881" s="7" t="str">
        <f t="shared" si="3476"/>
        <v/>
      </c>
      <c r="P1881" s="7" t="str">
        <f t="shared" si="3477"/>
        <v/>
      </c>
      <c r="Q1881" s="7">
        <f t="shared" si="3478"/>
        <v>0</v>
      </c>
    </row>
    <row r="1882" spans="1:26" x14ac:dyDescent="0.25">
      <c r="A1882" t="s">
        <v>176</v>
      </c>
      <c r="B1882" t="s">
        <v>23</v>
      </c>
      <c r="C1882" t="s">
        <v>509</v>
      </c>
      <c r="D1882" t="s">
        <v>25</v>
      </c>
      <c r="E1882">
        <v>28.21</v>
      </c>
      <c r="F1882" t="s">
        <v>714</v>
      </c>
      <c r="G1882" t="str">
        <f t="shared" si="3535"/>
        <v>DL2022056</v>
      </c>
      <c r="H1882" t="str">
        <f t="shared" si="3536"/>
        <v>15</v>
      </c>
      <c r="I1882" t="str">
        <f t="shared" si="3537"/>
        <v>paclen</v>
      </c>
      <c r="J1882" t="str">
        <f t="shared" si="3538"/>
        <v>PK</v>
      </c>
      <c r="K1882" t="str">
        <f t="shared" si="3539"/>
        <v>PK</v>
      </c>
      <c r="L1882" t="str">
        <f t="shared" si="3540"/>
        <v>true</v>
      </c>
      <c r="N1882" s="7">
        <f t="shared" si="3475"/>
        <v>28.21</v>
      </c>
      <c r="O1882" s="7">
        <f t="shared" si="3476"/>
        <v>28.21</v>
      </c>
      <c r="P1882" s="7" t="str">
        <f t="shared" si="3477"/>
        <v/>
      </c>
      <c r="Q1882" s="7" t="str">
        <f t="shared" si="3478"/>
        <v/>
      </c>
      <c r="R1882" t="str">
        <f t="shared" ref="R1882" si="3583">IF(AND(O1882&gt;0,P1883=0),"Valid","Invalid")</f>
        <v>Valid</v>
      </c>
      <c r="S1882" t="str">
        <f t="shared" ref="S1882" si="3584">IF(OR(Q1884&gt;0,Q1885&gt;0),"Present","Absent")</f>
        <v>Present</v>
      </c>
      <c r="T1882" t="str">
        <f t="shared" ref="T1882" si="3585">IF(OR(Q1884&lt;41,Q1885&lt;41),"Ct&lt;41",IF(OR(Q1884&gt;41,Q1885&gt;41),"Ct&gt;41","No Ct"))</f>
        <v>Ct&lt;41</v>
      </c>
      <c r="V1882" t="str">
        <f t="shared" ref="V1882" si="3586">G1882&amp;"_"&amp;I1882&amp;"_"&amp;R1882&amp;"_"&amp;S1882&amp;"_"&amp;T1882</f>
        <v>DL2022056_paclen_Valid_Present_Ct&lt;41</v>
      </c>
      <c r="X1882">
        <f t="shared" ref="X1882" si="3587">O1882</f>
        <v>28.21</v>
      </c>
      <c r="Y1882">
        <f t="shared" ref="Y1882" si="3588">P1883</f>
        <v>0</v>
      </c>
      <c r="Z1882">
        <f t="shared" ref="Z1882" si="3589">Q1884+Q1885</f>
        <v>34.880000000000003</v>
      </c>
    </row>
    <row r="1883" spans="1:26" x14ac:dyDescent="0.25">
      <c r="A1883" t="s">
        <v>152</v>
      </c>
      <c r="B1883" t="s">
        <v>51</v>
      </c>
      <c r="C1883" t="s">
        <v>497</v>
      </c>
      <c r="D1883" t="s">
        <v>25</v>
      </c>
      <c r="E1883" t="s">
        <v>39</v>
      </c>
      <c r="F1883" t="s">
        <v>714</v>
      </c>
      <c r="G1883" t="str">
        <f t="shared" si="3535"/>
        <v>DL2022056</v>
      </c>
      <c r="H1883" t="str">
        <f t="shared" si="3536"/>
        <v>15</v>
      </c>
      <c r="I1883" t="str">
        <f t="shared" si="3537"/>
        <v>paclen</v>
      </c>
      <c r="J1883" t="str">
        <f t="shared" si="3538"/>
        <v>NK</v>
      </c>
      <c r="K1883" t="str">
        <f t="shared" si="3539"/>
        <v>NK</v>
      </c>
      <c r="L1883" t="str">
        <f t="shared" si="3540"/>
        <v>true</v>
      </c>
      <c r="N1883" s="7">
        <f t="shared" si="3475"/>
        <v>0</v>
      </c>
      <c r="O1883" s="7" t="str">
        <f t="shared" si="3476"/>
        <v/>
      </c>
      <c r="P1883" s="7">
        <f t="shared" si="3477"/>
        <v>0</v>
      </c>
      <c r="Q1883" s="7" t="str">
        <f t="shared" si="3478"/>
        <v/>
      </c>
    </row>
    <row r="1884" spans="1:26" x14ac:dyDescent="0.25">
      <c r="A1884" t="s">
        <v>116</v>
      </c>
      <c r="B1884" t="s">
        <v>76</v>
      </c>
      <c r="C1884" t="s">
        <v>485</v>
      </c>
      <c r="D1884" t="s">
        <v>25</v>
      </c>
      <c r="E1884" t="s">
        <v>39</v>
      </c>
      <c r="F1884" t="s">
        <v>714</v>
      </c>
      <c r="G1884" t="str">
        <f t="shared" si="3535"/>
        <v>DL2022056</v>
      </c>
      <c r="H1884" t="str">
        <f t="shared" si="3536"/>
        <v>15</v>
      </c>
      <c r="I1884" t="str">
        <f t="shared" si="3537"/>
        <v>paclen</v>
      </c>
      <c r="J1884" t="str">
        <f t="shared" si="3538"/>
        <v>EP</v>
      </c>
      <c r="K1884" t="str">
        <f t="shared" si="3539"/>
        <v>EP</v>
      </c>
      <c r="L1884" t="str">
        <f t="shared" si="3540"/>
        <v>true</v>
      </c>
      <c r="N1884" s="7">
        <f t="shared" si="3475"/>
        <v>0</v>
      </c>
      <c r="O1884" s="7" t="str">
        <f t="shared" si="3476"/>
        <v/>
      </c>
      <c r="P1884" s="7" t="str">
        <f t="shared" si="3477"/>
        <v/>
      </c>
      <c r="Q1884" s="7">
        <f t="shared" si="3478"/>
        <v>0</v>
      </c>
    </row>
    <row r="1885" spans="1:26" x14ac:dyDescent="0.25">
      <c r="A1885" t="s">
        <v>138</v>
      </c>
      <c r="B1885" t="s">
        <v>76</v>
      </c>
      <c r="C1885" t="s">
        <v>485</v>
      </c>
      <c r="D1885" t="s">
        <v>25</v>
      </c>
      <c r="E1885">
        <v>34.880000000000003</v>
      </c>
      <c r="F1885" t="s">
        <v>714</v>
      </c>
      <c r="G1885" t="str">
        <f t="shared" si="3535"/>
        <v>DL2022056</v>
      </c>
      <c r="H1885" t="str">
        <f t="shared" si="3536"/>
        <v>15</v>
      </c>
      <c r="I1885" t="str">
        <f t="shared" si="3537"/>
        <v>paclen</v>
      </c>
      <c r="J1885" t="str">
        <f t="shared" si="3538"/>
        <v>EP</v>
      </c>
      <c r="K1885" t="str">
        <f t="shared" si="3539"/>
        <v>EP</v>
      </c>
      <c r="L1885" t="str">
        <f t="shared" si="3540"/>
        <v>true</v>
      </c>
      <c r="N1885" s="7">
        <f t="shared" si="3475"/>
        <v>34.880000000000003</v>
      </c>
      <c r="O1885" s="7" t="str">
        <f t="shared" si="3476"/>
        <v/>
      </c>
      <c r="P1885" s="7" t="str">
        <f t="shared" si="3477"/>
        <v/>
      </c>
      <c r="Q1885" s="7">
        <f t="shared" si="3478"/>
        <v>34.880000000000003</v>
      </c>
    </row>
    <row r="1886" spans="1:26" x14ac:dyDescent="0.25">
      <c r="A1886" t="s">
        <v>178</v>
      </c>
      <c r="B1886" t="s">
        <v>23</v>
      </c>
      <c r="C1886" t="s">
        <v>510</v>
      </c>
      <c r="D1886" t="s">
        <v>25</v>
      </c>
      <c r="E1886">
        <v>28.77</v>
      </c>
      <c r="F1886" t="s">
        <v>714</v>
      </c>
      <c r="G1886" t="str">
        <f t="shared" si="3535"/>
        <v>DL2022056</v>
      </c>
      <c r="H1886" t="str">
        <f t="shared" si="3536"/>
        <v>16</v>
      </c>
      <c r="I1886" t="str">
        <f t="shared" si="3537"/>
        <v>paclen</v>
      </c>
      <c r="J1886" t="str">
        <f t="shared" si="3538"/>
        <v>PK</v>
      </c>
      <c r="K1886" t="str">
        <f t="shared" si="3539"/>
        <v>PK</v>
      </c>
      <c r="L1886" t="str">
        <f t="shared" si="3540"/>
        <v>true</v>
      </c>
      <c r="N1886" s="7">
        <f t="shared" si="3475"/>
        <v>28.77</v>
      </c>
      <c r="O1886" s="7">
        <f t="shared" si="3476"/>
        <v>28.77</v>
      </c>
      <c r="P1886" s="7" t="str">
        <f t="shared" si="3477"/>
        <v/>
      </c>
      <c r="Q1886" s="7" t="str">
        <f t="shared" si="3478"/>
        <v/>
      </c>
      <c r="R1886" t="str">
        <f t="shared" ref="R1886" si="3590">IF(AND(O1886&gt;0,P1887=0),"Valid","Invalid")</f>
        <v>Valid</v>
      </c>
      <c r="S1886" t="str">
        <f t="shared" ref="S1886" si="3591">IF(OR(Q1888&gt;0,Q1889&gt;0),"Present","Absent")</f>
        <v>Present</v>
      </c>
      <c r="T1886" t="str">
        <f t="shared" ref="T1886" si="3592">IF(OR(Q1888&lt;41,Q1889&lt;41),"Ct&lt;41",IF(OR(Q1888&gt;41,Q1889&gt;41),"Ct&gt;41","No Ct"))</f>
        <v>Ct&lt;41</v>
      </c>
      <c r="V1886" t="str">
        <f t="shared" ref="V1886" si="3593">G1886&amp;"_"&amp;I1886&amp;"_"&amp;R1886&amp;"_"&amp;S1886&amp;"_"&amp;T1886</f>
        <v>DL2022056_paclen_Valid_Present_Ct&lt;41</v>
      </c>
      <c r="X1886">
        <f t="shared" ref="X1886" si="3594">O1886</f>
        <v>28.77</v>
      </c>
      <c r="Y1886">
        <f t="shared" ref="Y1886" si="3595">P1887</f>
        <v>0</v>
      </c>
      <c r="Z1886">
        <f t="shared" ref="Z1886" si="3596">Q1888+Q1889</f>
        <v>70.389999999999986</v>
      </c>
    </row>
    <row r="1887" spans="1:26" x14ac:dyDescent="0.25">
      <c r="A1887" t="s">
        <v>154</v>
      </c>
      <c r="B1887" t="s">
        <v>51</v>
      </c>
      <c r="C1887" t="s">
        <v>498</v>
      </c>
      <c r="D1887" t="s">
        <v>25</v>
      </c>
      <c r="E1887" t="s">
        <v>39</v>
      </c>
      <c r="F1887" t="s">
        <v>714</v>
      </c>
      <c r="G1887" t="str">
        <f t="shared" si="3535"/>
        <v>DL2022056</v>
      </c>
      <c r="H1887" t="str">
        <f t="shared" si="3536"/>
        <v>16</v>
      </c>
      <c r="I1887" t="str">
        <f t="shared" si="3537"/>
        <v>paclen</v>
      </c>
      <c r="J1887" t="str">
        <f t="shared" si="3538"/>
        <v>NK</v>
      </c>
      <c r="K1887" t="str">
        <f t="shared" si="3539"/>
        <v>NK</v>
      </c>
      <c r="L1887" t="str">
        <f t="shared" si="3540"/>
        <v>true</v>
      </c>
      <c r="N1887" s="7">
        <f t="shared" si="3475"/>
        <v>0</v>
      </c>
      <c r="O1887" s="7" t="str">
        <f t="shared" si="3476"/>
        <v/>
      </c>
      <c r="P1887" s="7">
        <f t="shared" si="3477"/>
        <v>0</v>
      </c>
      <c r="Q1887" s="7" t="str">
        <f t="shared" si="3478"/>
        <v/>
      </c>
    </row>
    <row r="1888" spans="1:26" x14ac:dyDescent="0.25">
      <c r="A1888" t="s">
        <v>118</v>
      </c>
      <c r="B1888" t="s">
        <v>76</v>
      </c>
      <c r="C1888" t="s">
        <v>486</v>
      </c>
      <c r="D1888" t="s">
        <v>25</v>
      </c>
      <c r="E1888">
        <v>35.159999999999997</v>
      </c>
      <c r="F1888" t="s">
        <v>714</v>
      </c>
      <c r="G1888" t="str">
        <f t="shared" si="3535"/>
        <v>DL2022056</v>
      </c>
      <c r="H1888" t="str">
        <f t="shared" si="3536"/>
        <v>16</v>
      </c>
      <c r="I1888" t="str">
        <f t="shared" si="3537"/>
        <v>paclen</v>
      </c>
      <c r="J1888" t="str">
        <f t="shared" si="3538"/>
        <v>EP</v>
      </c>
      <c r="K1888" t="str">
        <f t="shared" si="3539"/>
        <v>EP</v>
      </c>
      <c r="L1888" t="str">
        <f t="shared" si="3540"/>
        <v>true</v>
      </c>
      <c r="N1888" s="7">
        <f t="shared" si="3475"/>
        <v>35.159999999999997</v>
      </c>
      <c r="O1888" s="7" t="str">
        <f t="shared" si="3476"/>
        <v/>
      </c>
      <c r="P1888" s="7" t="str">
        <f t="shared" si="3477"/>
        <v/>
      </c>
      <c r="Q1888" s="7">
        <f t="shared" si="3478"/>
        <v>35.159999999999997</v>
      </c>
    </row>
    <row r="1889" spans="1:26" x14ac:dyDescent="0.25">
      <c r="A1889" t="s">
        <v>139</v>
      </c>
      <c r="B1889" t="s">
        <v>76</v>
      </c>
      <c r="C1889" t="s">
        <v>486</v>
      </c>
      <c r="D1889" t="s">
        <v>25</v>
      </c>
      <c r="E1889">
        <v>35.229999999999997</v>
      </c>
      <c r="F1889" t="s">
        <v>714</v>
      </c>
      <c r="G1889" t="str">
        <f t="shared" si="3535"/>
        <v>DL2022056</v>
      </c>
      <c r="H1889" t="str">
        <f t="shared" si="3536"/>
        <v>16</v>
      </c>
      <c r="I1889" t="str">
        <f t="shared" si="3537"/>
        <v>paclen</v>
      </c>
      <c r="J1889" t="str">
        <f t="shared" si="3538"/>
        <v>EP</v>
      </c>
      <c r="K1889" t="str">
        <f t="shared" si="3539"/>
        <v>EP</v>
      </c>
      <c r="L1889" t="str">
        <f t="shared" si="3540"/>
        <v>true</v>
      </c>
      <c r="N1889" s="7">
        <f t="shared" si="3475"/>
        <v>35.229999999999997</v>
      </c>
      <c r="O1889" s="7" t="str">
        <f t="shared" si="3476"/>
        <v/>
      </c>
      <c r="P1889" s="7" t="str">
        <f t="shared" si="3477"/>
        <v/>
      </c>
      <c r="Q1889" s="7">
        <f t="shared" si="3478"/>
        <v>35.229999999999997</v>
      </c>
    </row>
    <row r="1890" spans="1:26" x14ac:dyDescent="0.25">
      <c r="A1890" t="s">
        <v>180</v>
      </c>
      <c r="B1890" t="s">
        <v>23</v>
      </c>
      <c r="C1890" t="s">
        <v>511</v>
      </c>
      <c r="D1890" t="s">
        <v>25</v>
      </c>
      <c r="E1890">
        <v>34.31</v>
      </c>
      <c r="F1890" t="s">
        <v>714</v>
      </c>
      <c r="G1890" t="str">
        <f t="shared" si="3535"/>
        <v>DL2022056</v>
      </c>
      <c r="H1890" t="str">
        <f t="shared" si="3536"/>
        <v>17</v>
      </c>
      <c r="I1890" t="str">
        <f t="shared" si="3537"/>
        <v>ponlep</v>
      </c>
      <c r="J1890" t="str">
        <f t="shared" si="3538"/>
        <v>PK</v>
      </c>
      <c r="K1890" t="str">
        <f t="shared" si="3539"/>
        <v>PK</v>
      </c>
      <c r="L1890" t="str">
        <f t="shared" si="3540"/>
        <v>true</v>
      </c>
      <c r="N1890" s="7">
        <f t="shared" ref="N1890:N1953" si="3597">IF(TRIM(E1890)="No Cq",0,E1890)</f>
        <v>34.31</v>
      </c>
      <c r="O1890" s="7">
        <f t="shared" ref="O1890:O1953" si="3598">IF(TRIM(B1890)="Standard",N1890,"")</f>
        <v>34.31</v>
      </c>
      <c r="P1890" s="7" t="str">
        <f t="shared" ref="P1890:P1953" si="3599">IF(TRIM(B1890)="NTC",N1890,"")</f>
        <v/>
      </c>
      <c r="Q1890" s="7" t="str">
        <f t="shared" ref="Q1890:Q1953" si="3600">IF(TRIM(B1890)="Unknown",N1890,"")</f>
        <v/>
      </c>
      <c r="R1890" t="str">
        <f t="shared" ref="R1890" si="3601">IF(AND(O1890&gt;0,P1891=0),"Valid","Invalid")</f>
        <v>Invalid</v>
      </c>
      <c r="S1890" t="str">
        <f t="shared" ref="S1890" si="3602">IF(OR(Q1892&gt;0,Q1893&gt;0),"Present","Absent")</f>
        <v>Absent</v>
      </c>
      <c r="T1890" t="str">
        <f t="shared" ref="T1890" si="3603">IF(OR(Q1892&lt;41,Q1893&lt;41),"Ct&lt;41",IF(OR(Q1892&gt;41,Q1893&gt;41),"Ct&gt;41","No Ct"))</f>
        <v>Ct&lt;41</v>
      </c>
      <c r="V1890" t="str">
        <f t="shared" ref="V1890" si="3604">G1890&amp;"_"&amp;I1890&amp;"_"&amp;R1890&amp;"_"&amp;S1890&amp;"_"&amp;T1890</f>
        <v>DL2022056_ponlep_Invalid_Absent_Ct&lt;41</v>
      </c>
      <c r="X1890">
        <f t="shared" ref="X1890" si="3605">O1890</f>
        <v>34.31</v>
      </c>
      <c r="Y1890">
        <f t="shared" ref="Y1890" si="3606">P1891</f>
        <v>46.61</v>
      </c>
      <c r="Z1890">
        <f t="shared" ref="Z1890" si="3607">Q1892+Q1893</f>
        <v>0</v>
      </c>
    </row>
    <row r="1891" spans="1:26" x14ac:dyDescent="0.25">
      <c r="A1891" t="s">
        <v>156</v>
      </c>
      <c r="B1891" t="s">
        <v>51</v>
      </c>
      <c r="C1891" t="s">
        <v>499</v>
      </c>
      <c r="D1891" t="s">
        <v>25</v>
      </c>
      <c r="E1891">
        <v>46.61</v>
      </c>
      <c r="F1891" t="s">
        <v>714</v>
      </c>
      <c r="G1891" t="str">
        <f t="shared" si="3535"/>
        <v>DL2022056</v>
      </c>
      <c r="H1891" t="str">
        <f t="shared" si="3536"/>
        <v>17</v>
      </c>
      <c r="I1891" t="str">
        <f t="shared" si="3537"/>
        <v>ponlep</v>
      </c>
      <c r="J1891" t="str">
        <f t="shared" si="3538"/>
        <v>NK</v>
      </c>
      <c r="K1891" t="str">
        <f t="shared" si="3539"/>
        <v>NK</v>
      </c>
      <c r="L1891" t="str">
        <f t="shared" si="3540"/>
        <v>true</v>
      </c>
      <c r="N1891" s="7">
        <f t="shared" si="3597"/>
        <v>46.61</v>
      </c>
      <c r="O1891" s="7" t="str">
        <f t="shared" si="3598"/>
        <v/>
      </c>
      <c r="P1891" s="7">
        <f t="shared" si="3599"/>
        <v>46.61</v>
      </c>
      <c r="Q1891" s="7" t="str">
        <f t="shared" si="3600"/>
        <v/>
      </c>
    </row>
    <row r="1892" spans="1:26" x14ac:dyDescent="0.25">
      <c r="A1892" t="s">
        <v>120</v>
      </c>
      <c r="B1892" t="s">
        <v>76</v>
      </c>
      <c r="C1892" t="s">
        <v>487</v>
      </c>
      <c r="D1892" t="s">
        <v>25</v>
      </c>
      <c r="E1892" t="s">
        <v>39</v>
      </c>
      <c r="F1892" t="s">
        <v>714</v>
      </c>
      <c r="G1892" t="str">
        <f t="shared" si="3535"/>
        <v>DL2022056</v>
      </c>
      <c r="H1892" t="str">
        <f t="shared" si="3536"/>
        <v>17</v>
      </c>
      <c r="I1892" t="str">
        <f t="shared" si="3537"/>
        <v>ponlep</v>
      </c>
      <c r="J1892" t="str">
        <f t="shared" si="3538"/>
        <v>EP</v>
      </c>
      <c r="K1892" t="str">
        <f t="shared" si="3539"/>
        <v>EP</v>
      </c>
      <c r="L1892" t="str">
        <f t="shared" si="3540"/>
        <v>true</v>
      </c>
      <c r="N1892" s="7">
        <f t="shared" si="3597"/>
        <v>0</v>
      </c>
      <c r="O1892" s="7" t="str">
        <f t="shared" si="3598"/>
        <v/>
      </c>
      <c r="P1892" s="7" t="str">
        <f t="shared" si="3599"/>
        <v/>
      </c>
      <c r="Q1892" s="7">
        <f t="shared" si="3600"/>
        <v>0</v>
      </c>
    </row>
    <row r="1893" spans="1:26" x14ac:dyDescent="0.25">
      <c r="A1893" t="s">
        <v>140</v>
      </c>
      <c r="B1893" t="s">
        <v>76</v>
      </c>
      <c r="C1893" t="s">
        <v>487</v>
      </c>
      <c r="D1893" t="s">
        <v>25</v>
      </c>
      <c r="E1893" t="s">
        <v>39</v>
      </c>
      <c r="F1893" t="s">
        <v>714</v>
      </c>
      <c r="G1893" t="str">
        <f t="shared" si="3535"/>
        <v>DL2022056</v>
      </c>
      <c r="H1893" t="str">
        <f t="shared" si="3536"/>
        <v>17</v>
      </c>
      <c r="I1893" t="str">
        <f t="shared" si="3537"/>
        <v>ponlep</v>
      </c>
      <c r="J1893" t="str">
        <f t="shared" si="3538"/>
        <v>EP</v>
      </c>
      <c r="K1893" t="str">
        <f t="shared" si="3539"/>
        <v>EP</v>
      </c>
      <c r="L1893" t="str">
        <f t="shared" si="3540"/>
        <v>true</v>
      </c>
      <c r="N1893" s="7">
        <f t="shared" si="3597"/>
        <v>0</v>
      </c>
      <c r="O1893" s="7" t="str">
        <f t="shared" si="3598"/>
        <v/>
      </c>
      <c r="P1893" s="7" t="str">
        <f t="shared" si="3599"/>
        <v/>
      </c>
      <c r="Q1893" s="7">
        <f t="shared" si="3600"/>
        <v>0</v>
      </c>
    </row>
    <row r="1894" spans="1:26" x14ac:dyDescent="0.25">
      <c r="A1894" t="s">
        <v>182</v>
      </c>
      <c r="B1894" t="s">
        <v>23</v>
      </c>
      <c r="C1894" t="s">
        <v>512</v>
      </c>
      <c r="D1894" t="s">
        <v>25</v>
      </c>
      <c r="E1894" t="s">
        <v>39</v>
      </c>
      <c r="F1894" t="s">
        <v>714</v>
      </c>
      <c r="G1894" t="str">
        <f t="shared" si="3535"/>
        <v>DL2022056</v>
      </c>
      <c r="H1894" t="str">
        <f t="shared" si="3536"/>
        <v>18</v>
      </c>
      <c r="I1894" t="str">
        <f t="shared" si="3537"/>
        <v>ponlep</v>
      </c>
      <c r="J1894" t="str">
        <f t="shared" si="3538"/>
        <v>PK</v>
      </c>
      <c r="K1894" t="str">
        <f t="shared" si="3539"/>
        <v>PK</v>
      </c>
      <c r="L1894" t="str">
        <f t="shared" si="3540"/>
        <v>true</v>
      </c>
      <c r="N1894" s="7">
        <f t="shared" si="3597"/>
        <v>0</v>
      </c>
      <c r="O1894" s="7">
        <f t="shared" si="3598"/>
        <v>0</v>
      </c>
      <c r="P1894" s="7" t="str">
        <f t="shared" si="3599"/>
        <v/>
      </c>
      <c r="Q1894" s="7" t="str">
        <f t="shared" si="3600"/>
        <v/>
      </c>
      <c r="R1894" t="str">
        <f t="shared" ref="R1894" si="3608">IF(AND(O1894&gt;0,P1895=0),"Valid","Invalid")</f>
        <v>Invalid</v>
      </c>
      <c r="S1894" t="str">
        <f t="shared" ref="S1894" si="3609">IF(OR(Q1896&gt;0,Q1897&gt;0),"Present","Absent")</f>
        <v>Absent</v>
      </c>
      <c r="T1894" t="str">
        <f t="shared" ref="T1894" si="3610">IF(OR(Q1896&lt;41,Q1897&lt;41),"Ct&lt;41",IF(OR(Q1896&gt;41,Q1897&gt;41),"Ct&gt;41","No Ct"))</f>
        <v>Ct&lt;41</v>
      </c>
      <c r="V1894" t="str">
        <f t="shared" ref="V1894" si="3611">G1894&amp;"_"&amp;I1894&amp;"_"&amp;R1894&amp;"_"&amp;S1894&amp;"_"&amp;T1894</f>
        <v>DL2022056_ponlep_Invalid_Absent_Ct&lt;41</v>
      </c>
      <c r="X1894">
        <f t="shared" ref="X1894" si="3612">O1894</f>
        <v>0</v>
      </c>
      <c r="Y1894">
        <f t="shared" ref="Y1894" si="3613">P1895</f>
        <v>0</v>
      </c>
      <c r="Z1894">
        <f t="shared" ref="Z1894" si="3614">Q1896+Q1897</f>
        <v>0</v>
      </c>
    </row>
    <row r="1895" spans="1:26" x14ac:dyDescent="0.25">
      <c r="A1895" t="s">
        <v>158</v>
      </c>
      <c r="B1895" t="s">
        <v>51</v>
      </c>
      <c r="C1895" t="s">
        <v>500</v>
      </c>
      <c r="D1895" t="s">
        <v>25</v>
      </c>
      <c r="E1895" t="s">
        <v>39</v>
      </c>
      <c r="F1895" t="s">
        <v>714</v>
      </c>
      <c r="G1895" t="str">
        <f t="shared" si="3535"/>
        <v>DL2022056</v>
      </c>
      <c r="H1895" t="str">
        <f t="shared" si="3536"/>
        <v>18</v>
      </c>
      <c r="I1895" t="str">
        <f t="shared" si="3537"/>
        <v>ponlep</v>
      </c>
      <c r="J1895" t="str">
        <f t="shared" si="3538"/>
        <v>NK</v>
      </c>
      <c r="K1895" t="str">
        <f t="shared" si="3539"/>
        <v>NK</v>
      </c>
      <c r="L1895" t="str">
        <f t="shared" si="3540"/>
        <v>true</v>
      </c>
      <c r="N1895" s="7">
        <f t="shared" si="3597"/>
        <v>0</v>
      </c>
      <c r="O1895" s="7" t="str">
        <f t="shared" si="3598"/>
        <v/>
      </c>
      <c r="P1895" s="7">
        <f t="shared" si="3599"/>
        <v>0</v>
      </c>
      <c r="Q1895" s="7" t="str">
        <f t="shared" si="3600"/>
        <v/>
      </c>
    </row>
    <row r="1896" spans="1:26" x14ac:dyDescent="0.25">
      <c r="A1896" t="s">
        <v>122</v>
      </c>
      <c r="B1896" t="s">
        <v>76</v>
      </c>
      <c r="C1896" t="s">
        <v>488</v>
      </c>
      <c r="D1896" t="s">
        <v>25</v>
      </c>
      <c r="E1896" t="s">
        <v>39</v>
      </c>
      <c r="F1896" t="s">
        <v>714</v>
      </c>
      <c r="G1896" t="str">
        <f t="shared" si="3535"/>
        <v>DL2022056</v>
      </c>
      <c r="H1896" t="str">
        <f t="shared" si="3536"/>
        <v>18</v>
      </c>
      <c r="I1896" t="str">
        <f t="shared" si="3537"/>
        <v>ponlep</v>
      </c>
      <c r="J1896" t="str">
        <f t="shared" si="3538"/>
        <v>EP</v>
      </c>
      <c r="K1896" t="str">
        <f t="shared" si="3539"/>
        <v>EP</v>
      </c>
      <c r="L1896" t="str">
        <f t="shared" si="3540"/>
        <v>true</v>
      </c>
      <c r="N1896" s="7">
        <f t="shared" si="3597"/>
        <v>0</v>
      </c>
      <c r="O1896" s="7" t="str">
        <f t="shared" si="3598"/>
        <v/>
      </c>
      <c r="P1896" s="7" t="str">
        <f t="shared" si="3599"/>
        <v/>
      </c>
      <c r="Q1896" s="7">
        <f t="shared" si="3600"/>
        <v>0</v>
      </c>
    </row>
    <row r="1897" spans="1:26" x14ac:dyDescent="0.25">
      <c r="A1897" t="s">
        <v>141</v>
      </c>
      <c r="B1897" t="s">
        <v>76</v>
      </c>
      <c r="C1897" t="s">
        <v>488</v>
      </c>
      <c r="D1897" t="s">
        <v>25</v>
      </c>
      <c r="E1897" t="s">
        <v>39</v>
      </c>
      <c r="F1897" t="s">
        <v>714</v>
      </c>
      <c r="G1897" t="str">
        <f t="shared" si="3535"/>
        <v>DL2022056</v>
      </c>
      <c r="H1897" t="str">
        <f t="shared" si="3536"/>
        <v>18</v>
      </c>
      <c r="I1897" t="str">
        <f t="shared" si="3537"/>
        <v>ponlep</v>
      </c>
      <c r="J1897" t="str">
        <f t="shared" si="3538"/>
        <v>EP</v>
      </c>
      <c r="K1897" t="str">
        <f t="shared" si="3539"/>
        <v>EP</v>
      </c>
      <c r="L1897" t="str">
        <f t="shared" si="3540"/>
        <v>true</v>
      </c>
      <c r="N1897" s="7">
        <f t="shared" si="3597"/>
        <v>0</v>
      </c>
      <c r="O1897" s="7" t="str">
        <f t="shared" si="3598"/>
        <v/>
      </c>
      <c r="P1897" s="7" t="str">
        <f t="shared" si="3599"/>
        <v/>
      </c>
      <c r="Q1897" s="7">
        <f t="shared" si="3600"/>
        <v>0</v>
      </c>
    </row>
    <row r="1898" spans="1:26" x14ac:dyDescent="0.25">
      <c r="A1898" t="s">
        <v>184</v>
      </c>
      <c r="B1898" t="s">
        <v>23</v>
      </c>
      <c r="C1898" t="s">
        <v>513</v>
      </c>
      <c r="D1898" t="s">
        <v>25</v>
      </c>
      <c r="E1898">
        <v>24.02</v>
      </c>
      <c r="F1898" t="s">
        <v>714</v>
      </c>
      <c r="G1898" t="str">
        <f t="shared" si="3535"/>
        <v>DL2022056</v>
      </c>
      <c r="H1898" t="str">
        <f t="shared" si="3536"/>
        <v>19</v>
      </c>
      <c r="I1898" t="str">
        <f t="shared" si="3537"/>
        <v>erisin</v>
      </c>
      <c r="J1898" t="str">
        <f t="shared" si="3538"/>
        <v>PK</v>
      </c>
      <c r="K1898" t="str">
        <f t="shared" si="3539"/>
        <v>PK</v>
      </c>
      <c r="L1898" t="str">
        <f t="shared" si="3540"/>
        <v>true</v>
      </c>
      <c r="N1898" s="7">
        <f t="shared" si="3597"/>
        <v>24.02</v>
      </c>
      <c r="O1898" s="7">
        <f t="shared" si="3598"/>
        <v>24.02</v>
      </c>
      <c r="P1898" s="7" t="str">
        <f t="shared" si="3599"/>
        <v/>
      </c>
      <c r="Q1898" s="7" t="str">
        <f t="shared" si="3600"/>
        <v/>
      </c>
      <c r="R1898" t="str">
        <f t="shared" ref="R1898" si="3615">IF(AND(O1898&gt;0,P1899=0),"Valid","Invalid")</f>
        <v>Valid</v>
      </c>
      <c r="S1898" t="str">
        <f t="shared" ref="S1898" si="3616">IF(OR(Q1900&gt;0,Q1901&gt;0),"Present","Absent")</f>
        <v>Absent</v>
      </c>
      <c r="T1898" t="str">
        <f t="shared" ref="T1898" si="3617">IF(OR(Q1900&lt;41,Q1901&lt;41),"Ct&lt;41",IF(OR(Q1900&gt;41,Q1901&gt;41),"Ct&gt;41","No Ct"))</f>
        <v>Ct&lt;41</v>
      </c>
      <c r="V1898" t="str">
        <f t="shared" ref="V1898" si="3618">G1898&amp;"_"&amp;I1898&amp;"_"&amp;R1898&amp;"_"&amp;S1898&amp;"_"&amp;T1898</f>
        <v>DL2022056_erisin_Valid_Absent_Ct&lt;41</v>
      </c>
      <c r="X1898">
        <f t="shared" ref="X1898" si="3619">O1898</f>
        <v>24.02</v>
      </c>
      <c r="Y1898">
        <f t="shared" ref="Y1898" si="3620">P1899</f>
        <v>0</v>
      </c>
      <c r="Z1898">
        <f t="shared" ref="Z1898" si="3621">Q1900+Q1901</f>
        <v>0</v>
      </c>
    </row>
    <row r="1899" spans="1:26" x14ac:dyDescent="0.25">
      <c r="A1899" t="s">
        <v>160</v>
      </c>
      <c r="B1899" t="s">
        <v>51</v>
      </c>
      <c r="C1899" t="s">
        <v>501</v>
      </c>
      <c r="D1899" t="s">
        <v>25</v>
      </c>
      <c r="E1899" t="s">
        <v>39</v>
      </c>
      <c r="F1899" t="s">
        <v>714</v>
      </c>
      <c r="G1899" t="str">
        <f t="shared" si="3535"/>
        <v>DL2022056</v>
      </c>
      <c r="H1899" t="str">
        <f t="shared" si="3536"/>
        <v>19</v>
      </c>
      <c r="I1899" t="str">
        <f t="shared" si="3537"/>
        <v>erisin</v>
      </c>
      <c r="J1899" t="str">
        <f t="shared" si="3538"/>
        <v>NK</v>
      </c>
      <c r="K1899" t="str">
        <f t="shared" si="3539"/>
        <v>NK</v>
      </c>
      <c r="L1899" t="str">
        <f t="shared" si="3540"/>
        <v>true</v>
      </c>
      <c r="N1899" s="7">
        <f t="shared" si="3597"/>
        <v>0</v>
      </c>
      <c r="O1899" s="7" t="str">
        <f t="shared" si="3598"/>
        <v/>
      </c>
      <c r="P1899" s="7">
        <f t="shared" si="3599"/>
        <v>0</v>
      </c>
      <c r="Q1899" s="7" t="str">
        <f t="shared" si="3600"/>
        <v/>
      </c>
    </row>
    <row r="1900" spans="1:26" x14ac:dyDescent="0.25">
      <c r="A1900" t="s">
        <v>124</v>
      </c>
      <c r="B1900" t="s">
        <v>76</v>
      </c>
      <c r="C1900" t="s">
        <v>489</v>
      </c>
      <c r="D1900" t="s">
        <v>25</v>
      </c>
      <c r="E1900" t="s">
        <v>39</v>
      </c>
      <c r="F1900" t="s">
        <v>714</v>
      </c>
      <c r="G1900" t="str">
        <f t="shared" si="3535"/>
        <v>DL2022056</v>
      </c>
      <c r="H1900" t="str">
        <f t="shared" si="3536"/>
        <v>19</v>
      </c>
      <c r="I1900" t="str">
        <f t="shared" si="3537"/>
        <v>erisin</v>
      </c>
      <c r="J1900" t="str">
        <f t="shared" si="3538"/>
        <v>EP</v>
      </c>
      <c r="K1900" t="str">
        <f t="shared" si="3539"/>
        <v>EP</v>
      </c>
      <c r="L1900" t="str">
        <f t="shared" si="3540"/>
        <v>true</v>
      </c>
      <c r="N1900" s="7">
        <f t="shared" si="3597"/>
        <v>0</v>
      </c>
      <c r="O1900" s="7" t="str">
        <f t="shared" si="3598"/>
        <v/>
      </c>
      <c r="P1900" s="7" t="str">
        <f t="shared" si="3599"/>
        <v/>
      </c>
      <c r="Q1900" s="7">
        <f t="shared" si="3600"/>
        <v>0</v>
      </c>
    </row>
    <row r="1901" spans="1:26" x14ac:dyDescent="0.25">
      <c r="A1901" t="s">
        <v>142</v>
      </c>
      <c r="B1901" t="s">
        <v>76</v>
      </c>
      <c r="C1901" t="s">
        <v>489</v>
      </c>
      <c r="D1901" t="s">
        <v>25</v>
      </c>
      <c r="E1901" t="s">
        <v>39</v>
      </c>
      <c r="F1901" t="s">
        <v>714</v>
      </c>
      <c r="G1901" t="str">
        <f t="shared" si="3535"/>
        <v>DL2022056</v>
      </c>
      <c r="H1901" t="str">
        <f t="shared" si="3536"/>
        <v>19</v>
      </c>
      <c r="I1901" t="str">
        <f t="shared" si="3537"/>
        <v>erisin</v>
      </c>
      <c r="J1901" t="str">
        <f t="shared" si="3538"/>
        <v>EP</v>
      </c>
      <c r="K1901" t="str">
        <f t="shared" si="3539"/>
        <v>EP</v>
      </c>
      <c r="L1901" t="str">
        <f t="shared" si="3540"/>
        <v>true</v>
      </c>
      <c r="N1901" s="7">
        <f t="shared" si="3597"/>
        <v>0</v>
      </c>
      <c r="O1901" s="7" t="str">
        <f t="shared" si="3598"/>
        <v/>
      </c>
      <c r="P1901" s="7" t="str">
        <f t="shared" si="3599"/>
        <v/>
      </c>
      <c r="Q1901" s="7">
        <f t="shared" si="3600"/>
        <v>0</v>
      </c>
    </row>
    <row r="1902" spans="1:26" x14ac:dyDescent="0.25">
      <c r="A1902" t="s">
        <v>186</v>
      </c>
      <c r="B1902" t="s">
        <v>23</v>
      </c>
      <c r="C1902" t="s">
        <v>514</v>
      </c>
      <c r="D1902" t="s">
        <v>25</v>
      </c>
      <c r="E1902" t="s">
        <v>39</v>
      </c>
      <c r="F1902" t="s">
        <v>714</v>
      </c>
      <c r="G1902" t="str">
        <f t="shared" si="3535"/>
        <v>DL2022056</v>
      </c>
      <c r="H1902" t="str">
        <f t="shared" si="3536"/>
        <v>20</v>
      </c>
      <c r="I1902" t="str">
        <f t="shared" si="3537"/>
        <v>erisin</v>
      </c>
      <c r="J1902" t="str">
        <f t="shared" si="3538"/>
        <v>PK</v>
      </c>
      <c r="K1902" t="str">
        <f t="shared" si="3539"/>
        <v>PK</v>
      </c>
      <c r="L1902" t="str">
        <f t="shared" si="3540"/>
        <v>true</v>
      </c>
      <c r="N1902" s="7">
        <f t="shared" si="3597"/>
        <v>0</v>
      </c>
      <c r="O1902" s="7">
        <f t="shared" si="3598"/>
        <v>0</v>
      </c>
      <c r="P1902" s="7" t="str">
        <f t="shared" si="3599"/>
        <v/>
      </c>
      <c r="Q1902" s="7" t="str">
        <f t="shared" si="3600"/>
        <v/>
      </c>
      <c r="R1902" t="str">
        <f t="shared" ref="R1902" si="3622">IF(AND(O1902&gt;0,P1903=0),"Valid","Invalid")</f>
        <v>Invalid</v>
      </c>
      <c r="S1902" t="str">
        <f t="shared" ref="S1902" si="3623">IF(OR(Q1904&gt;0,Q1905&gt;0),"Present","Absent")</f>
        <v>Absent</v>
      </c>
      <c r="T1902" t="str">
        <f t="shared" ref="T1902" si="3624">IF(OR(Q1904&lt;41,Q1905&lt;41),"Ct&lt;41",IF(OR(Q1904&gt;41,Q1905&gt;41),"Ct&gt;41","No Ct"))</f>
        <v>Ct&lt;41</v>
      </c>
      <c r="V1902" t="str">
        <f t="shared" ref="V1902" si="3625">G1902&amp;"_"&amp;I1902&amp;"_"&amp;R1902&amp;"_"&amp;S1902&amp;"_"&amp;T1902</f>
        <v>DL2022056_erisin_Invalid_Absent_Ct&lt;41</v>
      </c>
      <c r="X1902">
        <f t="shared" ref="X1902" si="3626">O1902</f>
        <v>0</v>
      </c>
      <c r="Y1902">
        <f t="shared" ref="Y1902" si="3627">P1903</f>
        <v>0</v>
      </c>
      <c r="Z1902">
        <f t="shared" ref="Z1902" si="3628">Q1904+Q1905</f>
        <v>0</v>
      </c>
    </row>
    <row r="1903" spans="1:26" x14ac:dyDescent="0.25">
      <c r="A1903" t="s">
        <v>162</v>
      </c>
      <c r="B1903" t="s">
        <v>51</v>
      </c>
      <c r="C1903" t="s">
        <v>502</v>
      </c>
      <c r="D1903" t="s">
        <v>25</v>
      </c>
      <c r="E1903" t="s">
        <v>39</v>
      </c>
      <c r="F1903" t="s">
        <v>714</v>
      </c>
      <c r="G1903" t="str">
        <f t="shared" si="3535"/>
        <v>DL2022056</v>
      </c>
      <c r="H1903" t="str">
        <f t="shared" si="3536"/>
        <v>20</v>
      </c>
      <c r="I1903" t="str">
        <f t="shared" si="3537"/>
        <v>erisin</v>
      </c>
      <c r="J1903" t="str">
        <f t="shared" si="3538"/>
        <v>NK</v>
      </c>
      <c r="K1903" t="str">
        <f t="shared" si="3539"/>
        <v>NK</v>
      </c>
      <c r="L1903" t="str">
        <f t="shared" si="3540"/>
        <v>true</v>
      </c>
      <c r="N1903" s="7">
        <f t="shared" si="3597"/>
        <v>0</v>
      </c>
      <c r="O1903" s="7" t="str">
        <f t="shared" si="3598"/>
        <v/>
      </c>
      <c r="P1903" s="7">
        <f t="shared" si="3599"/>
        <v>0</v>
      </c>
      <c r="Q1903" s="7" t="str">
        <f t="shared" si="3600"/>
        <v/>
      </c>
    </row>
    <row r="1904" spans="1:26" x14ac:dyDescent="0.25">
      <c r="A1904" t="s">
        <v>126</v>
      </c>
      <c r="B1904" t="s">
        <v>76</v>
      </c>
      <c r="C1904" t="s">
        <v>490</v>
      </c>
      <c r="D1904" t="s">
        <v>25</v>
      </c>
      <c r="E1904" t="s">
        <v>39</v>
      </c>
      <c r="F1904" t="s">
        <v>714</v>
      </c>
      <c r="G1904" t="str">
        <f t="shared" si="3535"/>
        <v>DL2022056</v>
      </c>
      <c r="H1904" t="str">
        <f t="shared" si="3536"/>
        <v>20</v>
      </c>
      <c r="I1904" t="str">
        <f t="shared" si="3537"/>
        <v>erisin</v>
      </c>
      <c r="J1904" t="str">
        <f t="shared" si="3538"/>
        <v>EP</v>
      </c>
      <c r="K1904" t="str">
        <f t="shared" si="3539"/>
        <v>EP</v>
      </c>
      <c r="L1904" t="str">
        <f t="shared" si="3540"/>
        <v>true</v>
      </c>
      <c r="N1904" s="7">
        <f t="shared" si="3597"/>
        <v>0</v>
      </c>
      <c r="O1904" s="7" t="str">
        <f t="shared" si="3598"/>
        <v/>
      </c>
      <c r="P1904" s="7" t="str">
        <f t="shared" si="3599"/>
        <v/>
      </c>
      <c r="Q1904" s="7">
        <f t="shared" si="3600"/>
        <v>0</v>
      </c>
    </row>
    <row r="1905" spans="1:26" x14ac:dyDescent="0.25">
      <c r="A1905" t="s">
        <v>143</v>
      </c>
      <c r="B1905" t="s">
        <v>76</v>
      </c>
      <c r="C1905" t="s">
        <v>490</v>
      </c>
      <c r="D1905" t="s">
        <v>25</v>
      </c>
      <c r="E1905" t="s">
        <v>39</v>
      </c>
      <c r="F1905" t="s">
        <v>714</v>
      </c>
      <c r="G1905" t="str">
        <f t="shared" si="3535"/>
        <v>DL2022056</v>
      </c>
      <c r="H1905" t="str">
        <f t="shared" si="3536"/>
        <v>20</v>
      </c>
      <c r="I1905" t="str">
        <f t="shared" si="3537"/>
        <v>erisin</v>
      </c>
      <c r="J1905" t="str">
        <f t="shared" si="3538"/>
        <v>EP</v>
      </c>
      <c r="K1905" t="str">
        <f t="shared" si="3539"/>
        <v>EP</v>
      </c>
      <c r="L1905" t="str">
        <f t="shared" si="3540"/>
        <v>true</v>
      </c>
      <c r="N1905" s="7">
        <f t="shared" si="3597"/>
        <v>0</v>
      </c>
      <c r="O1905" s="7" t="str">
        <f t="shared" si="3598"/>
        <v/>
      </c>
      <c r="P1905" s="7" t="str">
        <f t="shared" si="3599"/>
        <v/>
      </c>
      <c r="Q1905" s="7">
        <f t="shared" si="3600"/>
        <v>0</v>
      </c>
    </row>
    <row r="1906" spans="1:26" x14ac:dyDescent="0.25">
      <c r="A1906" t="s">
        <v>188</v>
      </c>
      <c r="B1906" t="s">
        <v>23</v>
      </c>
      <c r="C1906" t="s">
        <v>515</v>
      </c>
      <c r="D1906" t="s">
        <v>25</v>
      </c>
      <c r="E1906">
        <v>22.93</v>
      </c>
      <c r="F1906" t="s">
        <v>714</v>
      </c>
      <c r="G1906" t="str">
        <f t="shared" si="3535"/>
        <v>DL2022056</v>
      </c>
      <c r="H1906" t="str">
        <f t="shared" si="3536"/>
        <v>21</v>
      </c>
      <c r="I1906" t="str">
        <f t="shared" si="3537"/>
        <v>dytlat</v>
      </c>
      <c r="J1906" t="str">
        <f t="shared" si="3538"/>
        <v>PK</v>
      </c>
      <c r="K1906" t="str">
        <f t="shared" si="3539"/>
        <v>PK</v>
      </c>
      <c r="L1906" t="str">
        <f t="shared" si="3540"/>
        <v>true</v>
      </c>
      <c r="N1906" s="7">
        <f t="shared" si="3597"/>
        <v>22.93</v>
      </c>
      <c r="O1906" s="7">
        <f t="shared" si="3598"/>
        <v>22.93</v>
      </c>
      <c r="P1906" s="7" t="str">
        <f t="shared" si="3599"/>
        <v/>
      </c>
      <c r="Q1906" s="7" t="str">
        <f t="shared" si="3600"/>
        <v/>
      </c>
      <c r="R1906" t="str">
        <f t="shared" ref="R1906" si="3629">IF(AND(O1906&gt;0,P1907=0),"Valid","Invalid")</f>
        <v>Valid</v>
      </c>
      <c r="S1906" t="str">
        <f t="shared" ref="S1906" si="3630">IF(OR(Q1908&gt;0,Q1909&gt;0),"Present","Absent")</f>
        <v>Absent</v>
      </c>
      <c r="T1906" t="str">
        <f t="shared" ref="T1906" si="3631">IF(OR(Q1908&lt;41,Q1909&lt;41),"Ct&lt;41",IF(OR(Q1908&gt;41,Q1909&gt;41),"Ct&gt;41","No Ct"))</f>
        <v>Ct&lt;41</v>
      </c>
      <c r="V1906" t="str">
        <f t="shared" ref="V1906" si="3632">G1906&amp;"_"&amp;I1906&amp;"_"&amp;R1906&amp;"_"&amp;S1906&amp;"_"&amp;T1906</f>
        <v>DL2022056_dytlat_Valid_Absent_Ct&lt;41</v>
      </c>
      <c r="X1906">
        <f t="shared" ref="X1906" si="3633">O1906</f>
        <v>22.93</v>
      </c>
      <c r="Y1906">
        <f t="shared" ref="Y1906" si="3634">P1907</f>
        <v>0</v>
      </c>
      <c r="Z1906">
        <f t="shared" ref="Z1906" si="3635">Q1908+Q1909</f>
        <v>0</v>
      </c>
    </row>
    <row r="1907" spans="1:26" x14ac:dyDescent="0.25">
      <c r="A1907" t="s">
        <v>164</v>
      </c>
      <c r="B1907" t="s">
        <v>51</v>
      </c>
      <c r="C1907" t="s">
        <v>503</v>
      </c>
      <c r="D1907" t="s">
        <v>25</v>
      </c>
      <c r="E1907" t="s">
        <v>39</v>
      </c>
      <c r="F1907" t="s">
        <v>714</v>
      </c>
      <c r="G1907" t="str">
        <f t="shared" si="3535"/>
        <v>DL2022056</v>
      </c>
      <c r="H1907" t="str">
        <f t="shared" si="3536"/>
        <v>21</v>
      </c>
      <c r="I1907" t="str">
        <f t="shared" si="3537"/>
        <v>dytlat</v>
      </c>
      <c r="J1907" t="str">
        <f t="shared" si="3538"/>
        <v>NK</v>
      </c>
      <c r="K1907" t="str">
        <f t="shared" si="3539"/>
        <v>NK</v>
      </c>
      <c r="L1907" t="str">
        <f t="shared" si="3540"/>
        <v>true</v>
      </c>
      <c r="N1907" s="7">
        <f t="shared" si="3597"/>
        <v>0</v>
      </c>
      <c r="O1907" s="7" t="str">
        <f t="shared" si="3598"/>
        <v/>
      </c>
      <c r="P1907" s="7">
        <f t="shared" si="3599"/>
        <v>0</v>
      </c>
      <c r="Q1907" s="7" t="str">
        <f t="shared" si="3600"/>
        <v/>
      </c>
    </row>
    <row r="1908" spans="1:26" x14ac:dyDescent="0.25">
      <c r="A1908" t="s">
        <v>128</v>
      </c>
      <c r="B1908" t="s">
        <v>76</v>
      </c>
      <c r="C1908" t="s">
        <v>491</v>
      </c>
      <c r="D1908" t="s">
        <v>25</v>
      </c>
      <c r="E1908" t="s">
        <v>39</v>
      </c>
      <c r="F1908" t="s">
        <v>714</v>
      </c>
      <c r="G1908" t="str">
        <f t="shared" si="3535"/>
        <v>DL2022056</v>
      </c>
      <c r="H1908" t="str">
        <f t="shared" si="3536"/>
        <v>21</v>
      </c>
      <c r="I1908" t="str">
        <f t="shared" si="3537"/>
        <v>dytlat</v>
      </c>
      <c r="J1908" t="str">
        <f t="shared" si="3538"/>
        <v>EP</v>
      </c>
      <c r="K1908" t="str">
        <f t="shared" si="3539"/>
        <v>EP</v>
      </c>
      <c r="L1908" t="str">
        <f t="shared" si="3540"/>
        <v>true</v>
      </c>
      <c r="N1908" s="7">
        <f t="shared" si="3597"/>
        <v>0</v>
      </c>
      <c r="O1908" s="7" t="str">
        <f t="shared" si="3598"/>
        <v/>
      </c>
      <c r="P1908" s="7" t="str">
        <f t="shared" si="3599"/>
        <v/>
      </c>
      <c r="Q1908" s="7">
        <f t="shared" si="3600"/>
        <v>0</v>
      </c>
    </row>
    <row r="1909" spans="1:26" x14ac:dyDescent="0.25">
      <c r="A1909" t="s">
        <v>144</v>
      </c>
      <c r="B1909" t="s">
        <v>76</v>
      </c>
      <c r="C1909" t="s">
        <v>491</v>
      </c>
      <c r="D1909" t="s">
        <v>25</v>
      </c>
      <c r="E1909" t="s">
        <v>39</v>
      </c>
      <c r="F1909" t="s">
        <v>714</v>
      </c>
      <c r="G1909" t="str">
        <f t="shared" si="3535"/>
        <v>DL2022056</v>
      </c>
      <c r="H1909" t="str">
        <f t="shared" si="3536"/>
        <v>21</v>
      </c>
      <c r="I1909" t="str">
        <f t="shared" si="3537"/>
        <v>dytlat</v>
      </c>
      <c r="J1909" t="str">
        <f t="shared" si="3538"/>
        <v>EP</v>
      </c>
      <c r="K1909" t="str">
        <f t="shared" si="3539"/>
        <v>EP</v>
      </c>
      <c r="L1909" t="str">
        <f t="shared" si="3540"/>
        <v>true</v>
      </c>
      <c r="N1909" s="7">
        <f t="shared" si="3597"/>
        <v>0</v>
      </c>
      <c r="O1909" s="7" t="str">
        <f t="shared" si="3598"/>
        <v/>
      </c>
      <c r="P1909" s="7" t="str">
        <f t="shared" si="3599"/>
        <v/>
      </c>
      <c r="Q1909" s="7">
        <f t="shared" si="3600"/>
        <v>0</v>
      </c>
    </row>
    <row r="1910" spans="1:26" x14ac:dyDescent="0.25">
      <c r="A1910" t="s">
        <v>190</v>
      </c>
      <c r="B1910" t="s">
        <v>23</v>
      </c>
      <c r="C1910" t="s">
        <v>516</v>
      </c>
      <c r="D1910" t="s">
        <v>25</v>
      </c>
      <c r="E1910" t="s">
        <v>39</v>
      </c>
      <c r="F1910" t="s">
        <v>714</v>
      </c>
      <c r="G1910" t="str">
        <f t="shared" si="3535"/>
        <v>DL2022056</v>
      </c>
      <c r="H1910" t="str">
        <f t="shared" si="3536"/>
        <v>22</v>
      </c>
      <c r="I1910" t="str">
        <f t="shared" si="3537"/>
        <v>dytlat</v>
      </c>
      <c r="J1910" t="str">
        <f t="shared" si="3538"/>
        <v>PK</v>
      </c>
      <c r="K1910" t="str">
        <f t="shared" si="3539"/>
        <v>PK</v>
      </c>
      <c r="L1910" t="str">
        <f t="shared" si="3540"/>
        <v>true</v>
      </c>
      <c r="N1910" s="7">
        <f t="shared" si="3597"/>
        <v>0</v>
      </c>
      <c r="O1910" s="7">
        <f t="shared" si="3598"/>
        <v>0</v>
      </c>
      <c r="P1910" s="7" t="str">
        <f t="shared" si="3599"/>
        <v/>
      </c>
      <c r="Q1910" s="7" t="str">
        <f t="shared" si="3600"/>
        <v/>
      </c>
      <c r="R1910" t="str">
        <f t="shared" ref="R1910" si="3636">IF(AND(O1910&gt;0,P1911=0),"Valid","Invalid")</f>
        <v>Invalid</v>
      </c>
      <c r="S1910" t="str">
        <f t="shared" ref="S1910" si="3637">IF(OR(Q1912&gt;0,Q1913&gt;0),"Present","Absent")</f>
        <v>Present</v>
      </c>
      <c r="T1910" t="str">
        <f t="shared" ref="T1910" si="3638">IF(OR(Q1912&lt;41,Q1913&lt;41),"Ct&lt;41",IF(OR(Q1912&gt;41,Q1913&gt;41),"Ct&gt;41","No Ct"))</f>
        <v>Ct&lt;41</v>
      </c>
      <c r="V1910" t="str">
        <f t="shared" ref="V1910" si="3639">G1910&amp;"_"&amp;I1910&amp;"_"&amp;R1910&amp;"_"&amp;S1910&amp;"_"&amp;T1910</f>
        <v>DL2022056_dytlat_Invalid_Present_Ct&lt;41</v>
      </c>
      <c r="X1910">
        <f t="shared" ref="X1910" si="3640">O1910</f>
        <v>0</v>
      </c>
      <c r="Y1910">
        <f t="shared" ref="Y1910" si="3641">P1911</f>
        <v>0</v>
      </c>
      <c r="Z1910">
        <f t="shared" ref="Z1910" si="3642">Q1912+Q1913</f>
        <v>23.59</v>
      </c>
    </row>
    <row r="1911" spans="1:26" x14ac:dyDescent="0.25">
      <c r="A1911" t="s">
        <v>166</v>
      </c>
      <c r="B1911" t="s">
        <v>51</v>
      </c>
      <c r="C1911" t="s">
        <v>504</v>
      </c>
      <c r="D1911" t="s">
        <v>25</v>
      </c>
      <c r="E1911" t="s">
        <v>39</v>
      </c>
      <c r="F1911" t="s">
        <v>714</v>
      </c>
      <c r="G1911" t="str">
        <f t="shared" si="3535"/>
        <v>DL2022056</v>
      </c>
      <c r="H1911" t="str">
        <f t="shared" si="3536"/>
        <v>22</v>
      </c>
      <c r="I1911" t="str">
        <f t="shared" si="3537"/>
        <v>dytlat</v>
      </c>
      <c r="J1911" t="str">
        <f t="shared" si="3538"/>
        <v>NK</v>
      </c>
      <c r="K1911" t="str">
        <f t="shared" si="3539"/>
        <v>NK</v>
      </c>
      <c r="L1911" t="str">
        <f t="shared" si="3540"/>
        <v>true</v>
      </c>
      <c r="N1911" s="7">
        <f t="shared" si="3597"/>
        <v>0</v>
      </c>
      <c r="O1911" s="7" t="str">
        <f t="shared" si="3598"/>
        <v/>
      </c>
      <c r="P1911" s="7">
        <f t="shared" si="3599"/>
        <v>0</v>
      </c>
      <c r="Q1911" s="7" t="str">
        <f t="shared" si="3600"/>
        <v/>
      </c>
    </row>
    <row r="1912" spans="1:26" x14ac:dyDescent="0.25">
      <c r="A1912" t="s">
        <v>130</v>
      </c>
      <c r="B1912" t="s">
        <v>76</v>
      </c>
      <c r="C1912" t="s">
        <v>492</v>
      </c>
      <c r="D1912" t="s">
        <v>25</v>
      </c>
      <c r="E1912">
        <v>23.59</v>
      </c>
      <c r="F1912" t="s">
        <v>714</v>
      </c>
      <c r="G1912" t="str">
        <f t="shared" si="3535"/>
        <v>DL2022056</v>
      </c>
      <c r="H1912" t="str">
        <f t="shared" si="3536"/>
        <v>22</v>
      </c>
      <c r="I1912" t="str">
        <f t="shared" si="3537"/>
        <v>dytlat</v>
      </c>
      <c r="J1912" t="str">
        <f t="shared" si="3538"/>
        <v>EP</v>
      </c>
      <c r="K1912" t="str">
        <f t="shared" si="3539"/>
        <v>EP</v>
      </c>
      <c r="L1912" t="str">
        <f t="shared" si="3540"/>
        <v>true</v>
      </c>
      <c r="N1912" s="7">
        <f t="shared" si="3597"/>
        <v>23.59</v>
      </c>
      <c r="O1912" s="7" t="str">
        <f t="shared" si="3598"/>
        <v/>
      </c>
      <c r="P1912" s="7" t="str">
        <f t="shared" si="3599"/>
        <v/>
      </c>
      <c r="Q1912" s="7">
        <f t="shared" si="3600"/>
        <v>23.59</v>
      </c>
    </row>
    <row r="1913" spans="1:26" x14ac:dyDescent="0.25">
      <c r="A1913" t="s">
        <v>145</v>
      </c>
      <c r="B1913" t="s">
        <v>76</v>
      </c>
      <c r="C1913" t="s">
        <v>492</v>
      </c>
      <c r="D1913" t="s">
        <v>25</v>
      </c>
      <c r="E1913" t="s">
        <v>39</v>
      </c>
      <c r="F1913" t="s">
        <v>714</v>
      </c>
      <c r="G1913" t="str">
        <f t="shared" si="3535"/>
        <v>DL2022056</v>
      </c>
      <c r="H1913" t="str">
        <f t="shared" si="3536"/>
        <v>22</v>
      </c>
      <c r="I1913" t="str">
        <f t="shared" si="3537"/>
        <v>dytlat</v>
      </c>
      <c r="J1913" t="str">
        <f t="shared" si="3538"/>
        <v>EP</v>
      </c>
      <c r="K1913" t="str">
        <f t="shared" si="3539"/>
        <v>EP</v>
      </c>
      <c r="L1913" t="str">
        <f t="shared" si="3540"/>
        <v>true</v>
      </c>
      <c r="N1913" s="7">
        <f t="shared" si="3597"/>
        <v>0</v>
      </c>
      <c r="O1913" s="7" t="str">
        <f t="shared" si="3598"/>
        <v/>
      </c>
      <c r="P1913" s="7" t="str">
        <f t="shared" si="3599"/>
        <v/>
      </c>
      <c r="Q1913" s="7">
        <f t="shared" si="3600"/>
        <v>0</v>
      </c>
    </row>
    <row r="1914" spans="1:26" x14ac:dyDescent="0.25">
      <c r="A1914" t="s">
        <v>192</v>
      </c>
      <c r="B1914" t="s">
        <v>23</v>
      </c>
      <c r="C1914" t="s">
        <v>517</v>
      </c>
      <c r="D1914" t="s">
        <v>25</v>
      </c>
      <c r="E1914" t="s">
        <v>39</v>
      </c>
      <c r="F1914" t="s">
        <v>714</v>
      </c>
      <c r="G1914" t="str">
        <f t="shared" si="3535"/>
        <v>DL2022056</v>
      </c>
      <c r="H1914" t="str">
        <f t="shared" si="3536"/>
        <v>23</v>
      </c>
      <c r="I1914" t="str">
        <f t="shared" si="3537"/>
        <v>lutlut</v>
      </c>
      <c r="J1914" t="str">
        <f t="shared" si="3538"/>
        <v>PK</v>
      </c>
      <c r="K1914" t="str">
        <f t="shared" si="3539"/>
        <v>PK</v>
      </c>
      <c r="L1914" t="str">
        <f t="shared" si="3540"/>
        <v>true</v>
      </c>
      <c r="N1914" s="7">
        <f t="shared" si="3597"/>
        <v>0</v>
      </c>
      <c r="O1914" s="7">
        <f t="shared" si="3598"/>
        <v>0</v>
      </c>
      <c r="P1914" s="7" t="str">
        <f t="shared" si="3599"/>
        <v/>
      </c>
      <c r="Q1914" s="7" t="str">
        <f t="shared" si="3600"/>
        <v/>
      </c>
      <c r="R1914" t="str">
        <f t="shared" ref="R1914" si="3643">IF(AND(O1914&gt;0,P1915=0),"Valid","Invalid")</f>
        <v>Invalid</v>
      </c>
      <c r="S1914" t="str">
        <f t="shared" ref="S1914" si="3644">IF(OR(Q1916&gt;0,Q1917&gt;0),"Present","Absent")</f>
        <v>Absent</v>
      </c>
      <c r="T1914" t="str">
        <f t="shared" ref="T1914" si="3645">IF(OR(Q1916&lt;41,Q1917&lt;41),"Ct&lt;41",IF(OR(Q1916&gt;41,Q1917&gt;41),"Ct&gt;41","No Ct"))</f>
        <v>Ct&lt;41</v>
      </c>
      <c r="V1914" t="str">
        <f t="shared" ref="V1914" si="3646">G1914&amp;"_"&amp;I1914&amp;"_"&amp;R1914&amp;"_"&amp;S1914&amp;"_"&amp;T1914</f>
        <v>DL2022056_lutlut_Invalid_Absent_Ct&lt;41</v>
      </c>
      <c r="X1914">
        <f t="shared" ref="X1914" si="3647">O1914</f>
        <v>0</v>
      </c>
      <c r="Y1914">
        <f t="shared" ref="Y1914" si="3648">P1915</f>
        <v>0</v>
      </c>
      <c r="Z1914">
        <f t="shared" ref="Z1914" si="3649">Q1916+Q1917</f>
        <v>0</v>
      </c>
    </row>
    <row r="1915" spans="1:26" x14ac:dyDescent="0.25">
      <c r="A1915" t="s">
        <v>168</v>
      </c>
      <c r="B1915" t="s">
        <v>51</v>
      </c>
      <c r="C1915" t="s">
        <v>505</v>
      </c>
      <c r="D1915" t="s">
        <v>25</v>
      </c>
      <c r="E1915" t="s">
        <v>39</v>
      </c>
      <c r="F1915" t="s">
        <v>714</v>
      </c>
      <c r="G1915" t="str">
        <f t="shared" si="3535"/>
        <v>DL2022056</v>
      </c>
      <c r="H1915" t="str">
        <f t="shared" si="3536"/>
        <v>23</v>
      </c>
      <c r="I1915" t="str">
        <f t="shared" si="3537"/>
        <v>lutlut</v>
      </c>
      <c r="J1915" t="str">
        <f t="shared" si="3538"/>
        <v>NK</v>
      </c>
      <c r="K1915" t="str">
        <f t="shared" si="3539"/>
        <v>NK</v>
      </c>
      <c r="L1915" t="str">
        <f t="shared" si="3540"/>
        <v>true</v>
      </c>
      <c r="N1915" s="7">
        <f t="shared" si="3597"/>
        <v>0</v>
      </c>
      <c r="O1915" s="7" t="str">
        <f t="shared" si="3598"/>
        <v/>
      </c>
      <c r="P1915" s="7">
        <f t="shared" si="3599"/>
        <v>0</v>
      </c>
      <c r="Q1915" s="7" t="str">
        <f t="shared" si="3600"/>
        <v/>
      </c>
    </row>
    <row r="1916" spans="1:26" x14ac:dyDescent="0.25">
      <c r="A1916" t="s">
        <v>132</v>
      </c>
      <c r="B1916" t="s">
        <v>76</v>
      </c>
      <c r="C1916" t="s">
        <v>493</v>
      </c>
      <c r="D1916" t="s">
        <v>25</v>
      </c>
      <c r="E1916" t="s">
        <v>39</v>
      </c>
      <c r="F1916" t="s">
        <v>714</v>
      </c>
      <c r="G1916" t="str">
        <f t="shared" si="3535"/>
        <v>DL2022056</v>
      </c>
      <c r="H1916" t="str">
        <f t="shared" si="3536"/>
        <v>23</v>
      </c>
      <c r="I1916" t="str">
        <f t="shared" si="3537"/>
        <v>lutlut</v>
      </c>
      <c r="J1916" t="str">
        <f t="shared" si="3538"/>
        <v>EP</v>
      </c>
      <c r="K1916" t="str">
        <f t="shared" si="3539"/>
        <v>EP</v>
      </c>
      <c r="L1916" t="str">
        <f t="shared" si="3540"/>
        <v>true</v>
      </c>
      <c r="N1916" s="7">
        <f t="shared" si="3597"/>
        <v>0</v>
      </c>
      <c r="O1916" s="7" t="str">
        <f t="shared" si="3598"/>
        <v/>
      </c>
      <c r="P1916" s="7" t="str">
        <f t="shared" si="3599"/>
        <v/>
      </c>
      <c r="Q1916" s="7">
        <f t="shared" si="3600"/>
        <v>0</v>
      </c>
    </row>
    <row r="1917" spans="1:26" x14ac:dyDescent="0.25">
      <c r="A1917" t="s">
        <v>146</v>
      </c>
      <c r="B1917" t="s">
        <v>76</v>
      </c>
      <c r="C1917" t="s">
        <v>493</v>
      </c>
      <c r="D1917" t="s">
        <v>25</v>
      </c>
      <c r="E1917" t="s">
        <v>39</v>
      </c>
      <c r="F1917" t="s">
        <v>714</v>
      </c>
      <c r="G1917" t="str">
        <f t="shared" si="3535"/>
        <v>DL2022056</v>
      </c>
      <c r="H1917" t="str">
        <f t="shared" si="3536"/>
        <v>23</v>
      </c>
      <c r="I1917" t="str">
        <f t="shared" si="3537"/>
        <v>lutlut</v>
      </c>
      <c r="J1917" t="str">
        <f t="shared" si="3538"/>
        <v>EP</v>
      </c>
      <c r="K1917" t="str">
        <f t="shared" si="3539"/>
        <v>EP</v>
      </c>
      <c r="L1917" t="str">
        <f t="shared" si="3540"/>
        <v>true</v>
      </c>
      <c r="N1917" s="7">
        <f t="shared" si="3597"/>
        <v>0</v>
      </c>
      <c r="O1917" s="7" t="str">
        <f t="shared" si="3598"/>
        <v/>
      </c>
      <c r="P1917" s="7" t="str">
        <f t="shared" si="3599"/>
        <v/>
      </c>
      <c r="Q1917" s="7">
        <f t="shared" si="3600"/>
        <v>0</v>
      </c>
    </row>
    <row r="1918" spans="1:26" x14ac:dyDescent="0.25">
      <c r="A1918" t="s">
        <v>194</v>
      </c>
      <c r="B1918" t="s">
        <v>23</v>
      </c>
      <c r="C1918" t="s">
        <v>518</v>
      </c>
      <c r="D1918" t="s">
        <v>25</v>
      </c>
      <c r="E1918" t="s">
        <v>39</v>
      </c>
      <c r="F1918" t="s">
        <v>714</v>
      </c>
      <c r="G1918" t="str">
        <f t="shared" si="3535"/>
        <v>DL2022056</v>
      </c>
      <c r="H1918" t="str">
        <f t="shared" si="3536"/>
        <v>24</v>
      </c>
      <c r="I1918" t="str">
        <f t="shared" si="3537"/>
        <v>lutlut</v>
      </c>
      <c r="J1918" t="str">
        <f t="shared" si="3538"/>
        <v>PK</v>
      </c>
      <c r="K1918" t="str">
        <f t="shared" si="3539"/>
        <v>PK</v>
      </c>
      <c r="L1918" t="str">
        <f t="shared" si="3540"/>
        <v>true</v>
      </c>
      <c r="N1918" s="7">
        <f t="shared" si="3597"/>
        <v>0</v>
      </c>
      <c r="O1918" s="7">
        <f t="shared" si="3598"/>
        <v>0</v>
      </c>
      <c r="P1918" s="7" t="str">
        <f t="shared" si="3599"/>
        <v/>
      </c>
      <c r="Q1918" s="7" t="str">
        <f t="shared" si="3600"/>
        <v/>
      </c>
      <c r="R1918" t="str">
        <f t="shared" ref="R1918" si="3650">IF(AND(O1918&gt;0,P1919=0),"Valid","Invalid")</f>
        <v>Invalid</v>
      </c>
      <c r="S1918" t="str">
        <f t="shared" ref="S1918" si="3651">IF(OR(Q1920&gt;0,Q1921&gt;0),"Present","Absent")</f>
        <v>Absent</v>
      </c>
      <c r="T1918" t="str">
        <f t="shared" ref="T1918" si="3652">IF(OR(Q1920&lt;41,Q1921&lt;41),"Ct&lt;41",IF(OR(Q1920&gt;41,Q1921&gt;41),"Ct&gt;41","No Ct"))</f>
        <v>Ct&lt;41</v>
      </c>
      <c r="V1918" t="str">
        <f t="shared" ref="V1918" si="3653">G1918&amp;"_"&amp;I1918&amp;"_"&amp;R1918&amp;"_"&amp;S1918&amp;"_"&amp;T1918</f>
        <v>DL2022056_lutlut_Invalid_Absent_Ct&lt;41</v>
      </c>
      <c r="X1918">
        <f t="shared" ref="X1918" si="3654">O1918</f>
        <v>0</v>
      </c>
      <c r="Y1918">
        <f t="shared" ref="Y1918" si="3655">P1919</f>
        <v>0</v>
      </c>
      <c r="Z1918">
        <f t="shared" ref="Z1918" si="3656">Q1920+Q1921</f>
        <v>0</v>
      </c>
    </row>
    <row r="1919" spans="1:26" x14ac:dyDescent="0.25">
      <c r="A1919" t="s">
        <v>170</v>
      </c>
      <c r="B1919" t="s">
        <v>51</v>
      </c>
      <c r="C1919" t="s">
        <v>506</v>
      </c>
      <c r="D1919" t="s">
        <v>25</v>
      </c>
      <c r="E1919" t="s">
        <v>39</v>
      </c>
      <c r="F1919" t="s">
        <v>714</v>
      </c>
      <c r="G1919" t="str">
        <f t="shared" si="3535"/>
        <v>DL2022056</v>
      </c>
      <c r="H1919" t="str">
        <f t="shared" si="3536"/>
        <v>24</v>
      </c>
      <c r="I1919" t="str">
        <f t="shared" si="3537"/>
        <v>lutlut</v>
      </c>
      <c r="J1919" t="str">
        <f t="shared" si="3538"/>
        <v>NK</v>
      </c>
      <c r="K1919" t="str">
        <f t="shared" si="3539"/>
        <v>NK</v>
      </c>
      <c r="L1919" t="str">
        <f t="shared" si="3540"/>
        <v>true</v>
      </c>
      <c r="N1919" s="7">
        <f t="shared" si="3597"/>
        <v>0</v>
      </c>
      <c r="O1919" s="7" t="str">
        <f t="shared" si="3598"/>
        <v/>
      </c>
      <c r="P1919" s="7">
        <f t="shared" si="3599"/>
        <v>0</v>
      </c>
      <c r="Q1919" s="7" t="str">
        <f t="shared" si="3600"/>
        <v/>
      </c>
    </row>
    <row r="1920" spans="1:26" x14ac:dyDescent="0.25">
      <c r="A1920" t="s">
        <v>134</v>
      </c>
      <c r="B1920" t="s">
        <v>76</v>
      </c>
      <c r="C1920" t="s">
        <v>494</v>
      </c>
      <c r="D1920" t="s">
        <v>25</v>
      </c>
      <c r="E1920" t="s">
        <v>39</v>
      </c>
      <c r="F1920" t="s">
        <v>714</v>
      </c>
      <c r="G1920" t="str">
        <f t="shared" si="3535"/>
        <v>DL2022056</v>
      </c>
      <c r="H1920" t="str">
        <f t="shared" si="3536"/>
        <v>24</v>
      </c>
      <c r="I1920" t="str">
        <f t="shared" si="3537"/>
        <v>lutlut</v>
      </c>
      <c r="J1920" t="str">
        <f t="shared" si="3538"/>
        <v>EP</v>
      </c>
      <c r="K1920" t="str">
        <f t="shared" si="3539"/>
        <v>EP</v>
      </c>
      <c r="L1920" t="str">
        <f t="shared" si="3540"/>
        <v>true</v>
      </c>
      <c r="N1920" s="7">
        <f t="shared" si="3597"/>
        <v>0</v>
      </c>
      <c r="O1920" s="7" t="str">
        <f t="shared" si="3598"/>
        <v/>
      </c>
      <c r="P1920" s="7" t="str">
        <f t="shared" si="3599"/>
        <v/>
      </c>
      <c r="Q1920" s="7">
        <f t="shared" si="3600"/>
        <v>0</v>
      </c>
    </row>
    <row r="1921" spans="1:26" x14ac:dyDescent="0.25">
      <c r="A1921" t="s">
        <v>147</v>
      </c>
      <c r="B1921" t="s">
        <v>76</v>
      </c>
      <c r="C1921" t="s">
        <v>494</v>
      </c>
      <c r="D1921" t="s">
        <v>25</v>
      </c>
      <c r="E1921" t="s">
        <v>39</v>
      </c>
      <c r="F1921" t="s">
        <v>714</v>
      </c>
      <c r="G1921" t="str">
        <f t="shared" si="3535"/>
        <v>DL2022056</v>
      </c>
      <c r="H1921" t="str">
        <f t="shared" si="3536"/>
        <v>24</v>
      </c>
      <c r="I1921" t="str">
        <f t="shared" si="3537"/>
        <v>lutlut</v>
      </c>
      <c r="J1921" t="str">
        <f t="shared" si="3538"/>
        <v>EP</v>
      </c>
      <c r="K1921" t="str">
        <f t="shared" si="3539"/>
        <v>EP</v>
      </c>
      <c r="L1921" t="str">
        <f t="shared" si="3540"/>
        <v>true</v>
      </c>
      <c r="N1921" s="7">
        <f t="shared" si="3597"/>
        <v>0</v>
      </c>
      <c r="O1921" s="7" t="str">
        <f t="shared" si="3598"/>
        <v/>
      </c>
      <c r="P1921" s="7" t="str">
        <f t="shared" si="3599"/>
        <v/>
      </c>
      <c r="Q1921" s="7">
        <f t="shared" si="3600"/>
        <v>0</v>
      </c>
    </row>
    <row r="1922" spans="1:26" x14ac:dyDescent="0.25">
      <c r="A1922" t="s">
        <v>22</v>
      </c>
      <c r="B1922" t="s">
        <v>23</v>
      </c>
      <c r="C1922" t="s">
        <v>522</v>
      </c>
      <c r="D1922" t="s">
        <v>25</v>
      </c>
      <c r="E1922">
        <v>21.7</v>
      </c>
      <c r="F1922" t="s">
        <v>597</v>
      </c>
      <c r="G1922" t="str">
        <f t="shared" ref="G1922:G1985" si="3657">MID(F1922,10,9)</f>
        <v>DL2022060</v>
      </c>
      <c r="H1922" t="str">
        <f t="shared" ref="H1922:H1985" si="3658">LEFT(C1922,2)</f>
        <v>01</v>
      </c>
      <c r="I1922" t="str">
        <f t="shared" ref="I1922:I1985" si="3659">MID(C1922,4,6)</f>
        <v>plafle</v>
      </c>
      <c r="J1922" t="str">
        <f t="shared" ref="J1922:J1985" si="3660">RIGHT(C1922,2)</f>
        <v>PK</v>
      </c>
      <c r="K1922" t="str">
        <f t="shared" ref="K1922:K1985" si="3661">IF(TRIM(B1922)="Standard","PK",IF(TRIM(B1922)="NTC","NK",IF(TRIM(B1922)="Unknown","EP")))</f>
        <v>PK</v>
      </c>
      <c r="L1922" t="str">
        <f t="shared" ref="L1922:L1985" si="3662">IF(J1922=K1922,"true","false")</f>
        <v>true</v>
      </c>
      <c r="N1922" s="7">
        <f t="shared" si="3597"/>
        <v>21.7</v>
      </c>
      <c r="O1922" s="7">
        <f t="shared" si="3598"/>
        <v>21.7</v>
      </c>
      <c r="P1922" s="7" t="str">
        <f t="shared" si="3599"/>
        <v/>
      </c>
      <c r="Q1922" s="7" t="str">
        <f t="shared" si="3600"/>
        <v/>
      </c>
      <c r="R1922" t="str">
        <f t="shared" ref="R1922" si="3663">IF(AND(O1922&gt;0,P1923=0),"Valid","Invalid")</f>
        <v>Valid</v>
      </c>
      <c r="S1922" t="str">
        <f t="shared" ref="S1922" si="3664">IF(OR(Q1924&gt;0,Q1925&gt;0),"Present","Absent")</f>
        <v>Absent</v>
      </c>
      <c r="T1922" t="str">
        <f t="shared" ref="T1922" si="3665">IF(OR(Q1924&lt;41,Q1925&lt;41),"Ct&lt;41",IF(OR(Q1924&gt;41,Q1925&gt;41),"Ct&gt;41","No Ct"))</f>
        <v>Ct&lt;41</v>
      </c>
      <c r="V1922" t="str">
        <f t="shared" ref="V1922" si="3666">G1922&amp;"_"&amp;I1922&amp;"_"&amp;R1922&amp;"_"&amp;S1922&amp;"_"&amp;T1922</f>
        <v>DL2022060_plafle_Valid_Absent_Ct&lt;41</v>
      </c>
      <c r="X1922">
        <f t="shared" ref="X1922" si="3667">O1922</f>
        <v>21.7</v>
      </c>
      <c r="Y1922">
        <f t="shared" ref="Y1922" si="3668">P1923</f>
        <v>0</v>
      </c>
      <c r="Z1922">
        <f t="shared" ref="Z1922" si="3669">Q1924+Q1925</f>
        <v>0</v>
      </c>
    </row>
    <row r="1923" spans="1:26" x14ac:dyDescent="0.25">
      <c r="A1923" t="s">
        <v>50</v>
      </c>
      <c r="B1923" t="s">
        <v>51</v>
      </c>
      <c r="C1923" t="s">
        <v>534</v>
      </c>
      <c r="D1923" t="s">
        <v>25</v>
      </c>
      <c r="E1923" t="s">
        <v>39</v>
      </c>
      <c r="F1923" t="s">
        <v>597</v>
      </c>
      <c r="G1923" t="str">
        <f t="shared" si="3657"/>
        <v>DL2022060</v>
      </c>
      <c r="H1923" t="str">
        <f t="shared" si="3658"/>
        <v>01</v>
      </c>
      <c r="I1923" t="str">
        <f t="shared" si="3659"/>
        <v>plafle</v>
      </c>
      <c r="J1923" t="str">
        <f t="shared" si="3660"/>
        <v>NK</v>
      </c>
      <c r="K1923" t="str">
        <f t="shared" si="3661"/>
        <v>NK</v>
      </c>
      <c r="L1923" t="str">
        <f t="shared" si="3662"/>
        <v>true</v>
      </c>
      <c r="N1923" s="7">
        <f t="shared" si="3597"/>
        <v>0</v>
      </c>
      <c r="O1923" s="7" t="str">
        <f t="shared" si="3598"/>
        <v/>
      </c>
      <c r="P1923" s="7">
        <f t="shared" si="3599"/>
        <v>0</v>
      </c>
      <c r="Q1923" s="7" t="str">
        <f t="shared" si="3600"/>
        <v/>
      </c>
    </row>
    <row r="1924" spans="1:26" x14ac:dyDescent="0.25">
      <c r="A1924" t="s">
        <v>75</v>
      </c>
      <c r="B1924" t="s">
        <v>76</v>
      </c>
      <c r="C1924" t="s">
        <v>546</v>
      </c>
      <c r="D1924" t="s">
        <v>25</v>
      </c>
      <c r="E1924" t="s">
        <v>39</v>
      </c>
      <c r="F1924" t="s">
        <v>597</v>
      </c>
      <c r="G1924" t="str">
        <f t="shared" si="3657"/>
        <v>DL2022060</v>
      </c>
      <c r="H1924" t="str">
        <f t="shared" si="3658"/>
        <v>01</v>
      </c>
      <c r="I1924" t="str">
        <f t="shared" si="3659"/>
        <v>plafle</v>
      </c>
      <c r="J1924" t="str">
        <f t="shared" si="3660"/>
        <v>EP</v>
      </c>
      <c r="K1924" t="str">
        <f t="shared" si="3661"/>
        <v>EP</v>
      </c>
      <c r="L1924" t="str">
        <f t="shared" si="3662"/>
        <v>true</v>
      </c>
      <c r="N1924" s="7">
        <f t="shared" si="3597"/>
        <v>0</v>
      </c>
      <c r="O1924" s="7" t="str">
        <f t="shared" si="3598"/>
        <v/>
      </c>
      <c r="P1924" s="7" t="str">
        <f t="shared" si="3599"/>
        <v/>
      </c>
      <c r="Q1924" s="7">
        <f t="shared" si="3600"/>
        <v>0</v>
      </c>
    </row>
    <row r="1925" spans="1:26" x14ac:dyDescent="0.25">
      <c r="A1925" t="s">
        <v>100</v>
      </c>
      <c r="B1925" t="s">
        <v>76</v>
      </c>
      <c r="C1925" t="s">
        <v>546</v>
      </c>
      <c r="D1925" t="s">
        <v>25</v>
      </c>
      <c r="E1925" t="s">
        <v>39</v>
      </c>
      <c r="F1925" t="s">
        <v>597</v>
      </c>
      <c r="G1925" t="str">
        <f t="shared" si="3657"/>
        <v>DL2022060</v>
      </c>
      <c r="H1925" t="str">
        <f t="shared" si="3658"/>
        <v>01</v>
      </c>
      <c r="I1925" t="str">
        <f t="shared" si="3659"/>
        <v>plafle</v>
      </c>
      <c r="J1925" t="str">
        <f t="shared" si="3660"/>
        <v>EP</v>
      </c>
      <c r="K1925" t="str">
        <f t="shared" si="3661"/>
        <v>EP</v>
      </c>
      <c r="L1925" t="str">
        <f t="shared" si="3662"/>
        <v>true</v>
      </c>
      <c r="N1925" s="7">
        <f t="shared" si="3597"/>
        <v>0</v>
      </c>
      <c r="O1925" s="7" t="str">
        <f t="shared" si="3598"/>
        <v/>
      </c>
      <c r="P1925" s="7" t="str">
        <f t="shared" si="3599"/>
        <v/>
      </c>
      <c r="Q1925" s="7">
        <f t="shared" si="3600"/>
        <v>0</v>
      </c>
    </row>
    <row r="1926" spans="1:26" x14ac:dyDescent="0.25">
      <c r="A1926" t="s">
        <v>27</v>
      </c>
      <c r="B1926" t="s">
        <v>23</v>
      </c>
      <c r="C1926" t="s">
        <v>523</v>
      </c>
      <c r="D1926" t="s">
        <v>25</v>
      </c>
      <c r="E1926">
        <v>22.75</v>
      </c>
      <c r="F1926" t="s">
        <v>597</v>
      </c>
      <c r="G1926" t="str">
        <f t="shared" si="3657"/>
        <v>DL2022060</v>
      </c>
      <c r="H1926" t="str">
        <f t="shared" si="3658"/>
        <v>02</v>
      </c>
      <c r="I1926" t="str">
        <f t="shared" si="3659"/>
        <v>plafle</v>
      </c>
      <c r="J1926" t="str">
        <f t="shared" si="3660"/>
        <v>PK</v>
      </c>
      <c r="K1926" t="str">
        <f t="shared" si="3661"/>
        <v>PK</v>
      </c>
      <c r="L1926" t="str">
        <f t="shared" si="3662"/>
        <v>true</v>
      </c>
      <c r="N1926" s="7">
        <f t="shared" si="3597"/>
        <v>22.75</v>
      </c>
      <c r="O1926" s="7">
        <f t="shared" si="3598"/>
        <v>22.75</v>
      </c>
      <c r="P1926" s="7" t="str">
        <f t="shared" si="3599"/>
        <v/>
      </c>
      <c r="Q1926" s="7" t="str">
        <f t="shared" si="3600"/>
        <v/>
      </c>
      <c r="R1926" t="str">
        <f t="shared" ref="R1926" si="3670">IF(AND(O1926&gt;0,P1927=0),"Valid","Invalid")</f>
        <v>Valid</v>
      </c>
      <c r="S1926" t="str">
        <f t="shared" ref="S1926" si="3671">IF(OR(Q1928&gt;0,Q1929&gt;0),"Present","Absent")</f>
        <v>Absent</v>
      </c>
      <c r="T1926" t="str">
        <f t="shared" ref="T1926" si="3672">IF(OR(Q1928&lt;41,Q1929&lt;41),"Ct&lt;41",IF(OR(Q1928&gt;41,Q1929&gt;41),"Ct&gt;41","No Ct"))</f>
        <v>Ct&lt;41</v>
      </c>
      <c r="V1926" t="str">
        <f t="shared" ref="V1926" si="3673">G1926&amp;"_"&amp;I1926&amp;"_"&amp;R1926&amp;"_"&amp;S1926&amp;"_"&amp;T1926</f>
        <v>DL2022060_plafle_Valid_Absent_Ct&lt;41</v>
      </c>
      <c r="X1926">
        <f t="shared" ref="X1926" si="3674">O1926</f>
        <v>22.75</v>
      </c>
      <c r="Y1926">
        <f t="shared" ref="Y1926" si="3675">P1927</f>
        <v>0</v>
      </c>
      <c r="Z1926">
        <f t="shared" ref="Z1926" si="3676">Q1928+Q1929</f>
        <v>0</v>
      </c>
    </row>
    <row r="1927" spans="1:26" x14ac:dyDescent="0.25">
      <c r="A1927" t="s">
        <v>53</v>
      </c>
      <c r="B1927" t="s">
        <v>51</v>
      </c>
      <c r="C1927" t="s">
        <v>535</v>
      </c>
      <c r="D1927" t="s">
        <v>25</v>
      </c>
      <c r="E1927" t="s">
        <v>39</v>
      </c>
      <c r="F1927" t="s">
        <v>597</v>
      </c>
      <c r="G1927" t="str">
        <f t="shared" si="3657"/>
        <v>DL2022060</v>
      </c>
      <c r="H1927" t="str">
        <f t="shared" si="3658"/>
        <v>02</v>
      </c>
      <c r="I1927" t="str">
        <f t="shared" si="3659"/>
        <v>plafle</v>
      </c>
      <c r="J1927" t="str">
        <f t="shared" si="3660"/>
        <v>NK</v>
      </c>
      <c r="K1927" t="str">
        <f t="shared" si="3661"/>
        <v>NK</v>
      </c>
      <c r="L1927" t="str">
        <f t="shared" si="3662"/>
        <v>true</v>
      </c>
      <c r="N1927" s="7">
        <f t="shared" si="3597"/>
        <v>0</v>
      </c>
      <c r="O1927" s="7" t="str">
        <f t="shared" si="3598"/>
        <v/>
      </c>
      <c r="P1927" s="7">
        <f t="shared" si="3599"/>
        <v>0</v>
      </c>
      <c r="Q1927" s="7" t="str">
        <f t="shared" si="3600"/>
        <v/>
      </c>
    </row>
    <row r="1928" spans="1:26" x14ac:dyDescent="0.25">
      <c r="A1928" t="s">
        <v>78</v>
      </c>
      <c r="B1928" t="s">
        <v>76</v>
      </c>
      <c r="C1928" t="s">
        <v>547</v>
      </c>
      <c r="D1928" t="s">
        <v>25</v>
      </c>
      <c r="E1928" t="s">
        <v>39</v>
      </c>
      <c r="F1928" t="s">
        <v>597</v>
      </c>
      <c r="G1928" t="str">
        <f t="shared" si="3657"/>
        <v>DL2022060</v>
      </c>
      <c r="H1928" t="str">
        <f t="shared" si="3658"/>
        <v>02</v>
      </c>
      <c r="I1928" t="str">
        <f t="shared" si="3659"/>
        <v>plafle</v>
      </c>
      <c r="J1928" t="str">
        <f t="shared" si="3660"/>
        <v>EP</v>
      </c>
      <c r="K1928" t="str">
        <f t="shared" si="3661"/>
        <v>EP</v>
      </c>
      <c r="L1928" t="str">
        <f t="shared" si="3662"/>
        <v>true</v>
      </c>
      <c r="N1928" s="7">
        <f t="shared" si="3597"/>
        <v>0</v>
      </c>
      <c r="O1928" s="7" t="str">
        <f t="shared" si="3598"/>
        <v/>
      </c>
      <c r="P1928" s="7" t="str">
        <f t="shared" si="3599"/>
        <v/>
      </c>
      <c r="Q1928" s="7">
        <f t="shared" si="3600"/>
        <v>0</v>
      </c>
    </row>
    <row r="1929" spans="1:26" x14ac:dyDescent="0.25">
      <c r="A1929" t="s">
        <v>101</v>
      </c>
      <c r="B1929" t="s">
        <v>76</v>
      </c>
      <c r="C1929" t="s">
        <v>547</v>
      </c>
      <c r="D1929" t="s">
        <v>25</v>
      </c>
      <c r="E1929" t="s">
        <v>39</v>
      </c>
      <c r="F1929" t="s">
        <v>597</v>
      </c>
      <c r="G1929" t="str">
        <f t="shared" si="3657"/>
        <v>DL2022060</v>
      </c>
      <c r="H1929" t="str">
        <f t="shared" si="3658"/>
        <v>02</v>
      </c>
      <c r="I1929" t="str">
        <f t="shared" si="3659"/>
        <v>plafle</v>
      </c>
      <c r="J1929" t="str">
        <f t="shared" si="3660"/>
        <v>EP</v>
      </c>
      <c r="K1929" t="str">
        <f t="shared" si="3661"/>
        <v>EP</v>
      </c>
      <c r="L1929" t="str">
        <f t="shared" si="3662"/>
        <v>true</v>
      </c>
      <c r="N1929" s="7">
        <f t="shared" si="3597"/>
        <v>0</v>
      </c>
      <c r="O1929" s="7" t="str">
        <f t="shared" si="3598"/>
        <v/>
      </c>
      <c r="P1929" s="7" t="str">
        <f t="shared" si="3599"/>
        <v/>
      </c>
      <c r="Q1929" s="7">
        <f t="shared" si="3600"/>
        <v>0</v>
      </c>
    </row>
    <row r="1930" spans="1:26" x14ac:dyDescent="0.25">
      <c r="A1930" t="s">
        <v>29</v>
      </c>
      <c r="B1930" t="s">
        <v>23</v>
      </c>
      <c r="C1930" t="s">
        <v>524</v>
      </c>
      <c r="D1930" t="s">
        <v>25</v>
      </c>
      <c r="E1930">
        <v>27.46</v>
      </c>
      <c r="F1930" t="s">
        <v>597</v>
      </c>
      <c r="G1930" t="str">
        <f t="shared" si="3657"/>
        <v>DL2022060</v>
      </c>
      <c r="H1930" t="str">
        <f t="shared" si="3658"/>
        <v>03</v>
      </c>
      <c r="I1930" t="str">
        <f t="shared" si="3659"/>
        <v>gadmor</v>
      </c>
      <c r="J1930" t="str">
        <f t="shared" si="3660"/>
        <v>PK</v>
      </c>
      <c r="K1930" t="str">
        <f t="shared" si="3661"/>
        <v>PK</v>
      </c>
      <c r="L1930" t="str">
        <f t="shared" si="3662"/>
        <v>true</v>
      </c>
      <c r="N1930" s="7">
        <f t="shared" si="3597"/>
        <v>27.46</v>
      </c>
      <c r="O1930" s="7">
        <f t="shared" si="3598"/>
        <v>27.46</v>
      </c>
      <c r="P1930" s="7" t="str">
        <f t="shared" si="3599"/>
        <v/>
      </c>
      <c r="Q1930" s="7" t="str">
        <f t="shared" si="3600"/>
        <v/>
      </c>
      <c r="R1930" t="str">
        <f t="shared" ref="R1930" si="3677">IF(AND(O1930&gt;0,P1931=0),"Valid","Invalid")</f>
        <v>Valid</v>
      </c>
      <c r="S1930" t="str">
        <f t="shared" ref="S1930" si="3678">IF(OR(Q1932&gt;0,Q1933&gt;0),"Present","Absent")</f>
        <v>Absent</v>
      </c>
      <c r="T1930" t="str">
        <f t="shared" ref="T1930" si="3679">IF(OR(Q1932&lt;41,Q1933&lt;41),"Ct&lt;41",IF(OR(Q1932&gt;41,Q1933&gt;41),"Ct&gt;41","No Ct"))</f>
        <v>Ct&lt;41</v>
      </c>
      <c r="V1930" t="str">
        <f t="shared" ref="V1930" si="3680">G1930&amp;"_"&amp;I1930&amp;"_"&amp;R1930&amp;"_"&amp;S1930&amp;"_"&amp;T1930</f>
        <v>DL2022060_gadmor_Valid_Absent_Ct&lt;41</v>
      </c>
      <c r="X1930">
        <f t="shared" ref="X1930" si="3681">O1930</f>
        <v>27.46</v>
      </c>
      <c r="Y1930">
        <f t="shared" ref="Y1930" si="3682">P1931</f>
        <v>0</v>
      </c>
      <c r="Z1930">
        <f t="shared" ref="Z1930" si="3683">Q1932+Q1933</f>
        <v>0</v>
      </c>
    </row>
    <row r="1931" spans="1:26" x14ac:dyDescent="0.25">
      <c r="A1931" t="s">
        <v>55</v>
      </c>
      <c r="B1931" t="s">
        <v>51</v>
      </c>
      <c r="C1931" t="s">
        <v>536</v>
      </c>
      <c r="D1931" t="s">
        <v>25</v>
      </c>
      <c r="E1931" t="s">
        <v>39</v>
      </c>
      <c r="F1931" t="s">
        <v>597</v>
      </c>
      <c r="G1931" t="str">
        <f t="shared" si="3657"/>
        <v>DL2022060</v>
      </c>
      <c r="H1931" t="str">
        <f t="shared" si="3658"/>
        <v>03</v>
      </c>
      <c r="I1931" t="str">
        <f t="shared" si="3659"/>
        <v>gadmor</v>
      </c>
      <c r="J1931" t="str">
        <f t="shared" si="3660"/>
        <v>NK</v>
      </c>
      <c r="K1931" t="str">
        <f t="shared" si="3661"/>
        <v>NK</v>
      </c>
      <c r="L1931" t="str">
        <f t="shared" si="3662"/>
        <v>true</v>
      </c>
      <c r="N1931" s="7">
        <f t="shared" si="3597"/>
        <v>0</v>
      </c>
      <c r="O1931" s="7" t="str">
        <f t="shared" si="3598"/>
        <v/>
      </c>
      <c r="P1931" s="7">
        <f t="shared" si="3599"/>
        <v>0</v>
      </c>
      <c r="Q1931" s="7" t="str">
        <f t="shared" si="3600"/>
        <v/>
      </c>
    </row>
    <row r="1932" spans="1:26" x14ac:dyDescent="0.25">
      <c r="A1932" t="s">
        <v>80</v>
      </c>
      <c r="B1932" t="s">
        <v>76</v>
      </c>
      <c r="C1932" t="s">
        <v>548</v>
      </c>
      <c r="D1932" t="s">
        <v>25</v>
      </c>
      <c r="E1932" t="s">
        <v>39</v>
      </c>
      <c r="F1932" t="s">
        <v>597</v>
      </c>
      <c r="G1932" t="str">
        <f t="shared" si="3657"/>
        <v>DL2022060</v>
      </c>
      <c r="H1932" t="str">
        <f t="shared" si="3658"/>
        <v>03</v>
      </c>
      <c r="I1932" t="str">
        <f t="shared" si="3659"/>
        <v>gadmor</v>
      </c>
      <c r="J1932" t="str">
        <f t="shared" si="3660"/>
        <v>EP</v>
      </c>
      <c r="K1932" t="str">
        <f t="shared" si="3661"/>
        <v>EP</v>
      </c>
      <c r="L1932" t="str">
        <f t="shared" si="3662"/>
        <v>true</v>
      </c>
      <c r="N1932" s="7">
        <f t="shared" si="3597"/>
        <v>0</v>
      </c>
      <c r="O1932" s="7" t="str">
        <f t="shared" si="3598"/>
        <v/>
      </c>
      <c r="P1932" s="7" t="str">
        <f t="shared" si="3599"/>
        <v/>
      </c>
      <c r="Q1932" s="7">
        <f t="shared" si="3600"/>
        <v>0</v>
      </c>
    </row>
    <row r="1933" spans="1:26" x14ac:dyDescent="0.25">
      <c r="A1933" t="s">
        <v>102</v>
      </c>
      <c r="B1933" t="s">
        <v>76</v>
      </c>
      <c r="C1933" t="s">
        <v>548</v>
      </c>
      <c r="D1933" t="s">
        <v>25</v>
      </c>
      <c r="E1933" t="s">
        <v>39</v>
      </c>
      <c r="F1933" t="s">
        <v>597</v>
      </c>
      <c r="G1933" t="str">
        <f t="shared" si="3657"/>
        <v>DL2022060</v>
      </c>
      <c r="H1933" t="str">
        <f t="shared" si="3658"/>
        <v>03</v>
      </c>
      <c r="I1933" t="str">
        <f t="shared" si="3659"/>
        <v>gadmor</v>
      </c>
      <c r="J1933" t="str">
        <f t="shared" si="3660"/>
        <v>EP</v>
      </c>
      <c r="K1933" t="str">
        <f t="shared" si="3661"/>
        <v>EP</v>
      </c>
      <c r="L1933" t="str">
        <f t="shared" si="3662"/>
        <v>true</v>
      </c>
      <c r="N1933" s="7">
        <f t="shared" si="3597"/>
        <v>0</v>
      </c>
      <c r="O1933" s="7" t="str">
        <f t="shared" si="3598"/>
        <v/>
      </c>
      <c r="P1933" s="7" t="str">
        <f t="shared" si="3599"/>
        <v/>
      </c>
      <c r="Q1933" s="7">
        <f t="shared" si="3600"/>
        <v>0</v>
      </c>
    </row>
    <row r="1934" spans="1:26" x14ac:dyDescent="0.25">
      <c r="A1934" t="s">
        <v>31</v>
      </c>
      <c r="B1934" t="s">
        <v>23</v>
      </c>
      <c r="C1934" t="s">
        <v>525</v>
      </c>
      <c r="D1934" t="s">
        <v>25</v>
      </c>
      <c r="E1934">
        <v>27.18</v>
      </c>
      <c r="F1934" t="s">
        <v>597</v>
      </c>
      <c r="G1934" t="str">
        <f t="shared" si="3657"/>
        <v>DL2022060</v>
      </c>
      <c r="H1934" t="str">
        <f t="shared" si="3658"/>
        <v>04</v>
      </c>
      <c r="I1934" t="str">
        <f t="shared" si="3659"/>
        <v>gadmor</v>
      </c>
      <c r="J1934" t="str">
        <f t="shared" si="3660"/>
        <v>PK</v>
      </c>
      <c r="K1934" t="str">
        <f t="shared" si="3661"/>
        <v>PK</v>
      </c>
      <c r="L1934" t="str">
        <f t="shared" si="3662"/>
        <v>true</v>
      </c>
      <c r="N1934" s="7">
        <f t="shared" si="3597"/>
        <v>27.18</v>
      </c>
      <c r="O1934" s="7">
        <f t="shared" si="3598"/>
        <v>27.18</v>
      </c>
      <c r="P1934" s="7" t="str">
        <f t="shared" si="3599"/>
        <v/>
      </c>
      <c r="Q1934" s="7" t="str">
        <f t="shared" si="3600"/>
        <v/>
      </c>
      <c r="R1934" t="str">
        <f t="shared" ref="R1934" si="3684">IF(AND(O1934&gt;0,P1935=0),"Valid","Invalid")</f>
        <v>Valid</v>
      </c>
      <c r="S1934" t="str">
        <f t="shared" ref="S1934" si="3685">IF(OR(Q1936&gt;0,Q1937&gt;0),"Present","Absent")</f>
        <v>Absent</v>
      </c>
      <c r="T1934" t="str">
        <f t="shared" ref="T1934" si="3686">IF(OR(Q1936&lt;41,Q1937&lt;41),"Ct&lt;41",IF(OR(Q1936&gt;41,Q1937&gt;41),"Ct&gt;41","No Ct"))</f>
        <v>Ct&lt;41</v>
      </c>
      <c r="V1934" t="str">
        <f t="shared" ref="V1934" si="3687">G1934&amp;"_"&amp;I1934&amp;"_"&amp;R1934&amp;"_"&amp;S1934&amp;"_"&amp;T1934</f>
        <v>DL2022060_gadmor_Valid_Absent_Ct&lt;41</v>
      </c>
      <c r="X1934">
        <f t="shared" ref="X1934" si="3688">O1934</f>
        <v>27.18</v>
      </c>
      <c r="Y1934">
        <f t="shared" ref="Y1934" si="3689">P1935</f>
        <v>0</v>
      </c>
      <c r="Z1934">
        <f t="shared" ref="Z1934" si="3690">Q1936+Q1937</f>
        <v>0</v>
      </c>
    </row>
    <row r="1935" spans="1:26" x14ac:dyDescent="0.25">
      <c r="A1935" t="s">
        <v>57</v>
      </c>
      <c r="B1935" t="s">
        <v>51</v>
      </c>
      <c r="C1935" t="s">
        <v>537</v>
      </c>
      <c r="D1935" t="s">
        <v>25</v>
      </c>
      <c r="E1935" t="s">
        <v>39</v>
      </c>
      <c r="F1935" t="s">
        <v>597</v>
      </c>
      <c r="G1935" t="str">
        <f t="shared" si="3657"/>
        <v>DL2022060</v>
      </c>
      <c r="H1935" t="str">
        <f t="shared" si="3658"/>
        <v>04</v>
      </c>
      <c r="I1935" t="str">
        <f t="shared" si="3659"/>
        <v>gadmor</v>
      </c>
      <c r="J1935" t="str">
        <f t="shared" si="3660"/>
        <v>NK</v>
      </c>
      <c r="K1935" t="str">
        <f t="shared" si="3661"/>
        <v>NK</v>
      </c>
      <c r="L1935" t="str">
        <f t="shared" si="3662"/>
        <v>true</v>
      </c>
      <c r="N1935" s="7">
        <f t="shared" si="3597"/>
        <v>0</v>
      </c>
      <c r="O1935" s="7" t="str">
        <f t="shared" si="3598"/>
        <v/>
      </c>
      <c r="P1935" s="7">
        <f t="shared" si="3599"/>
        <v>0</v>
      </c>
      <c r="Q1935" s="7" t="str">
        <f t="shared" si="3600"/>
        <v/>
      </c>
    </row>
    <row r="1936" spans="1:26" x14ac:dyDescent="0.25">
      <c r="A1936" t="s">
        <v>82</v>
      </c>
      <c r="B1936" t="s">
        <v>76</v>
      </c>
      <c r="C1936" t="s">
        <v>549</v>
      </c>
      <c r="D1936" t="s">
        <v>25</v>
      </c>
      <c r="E1936" t="s">
        <v>39</v>
      </c>
      <c r="F1936" t="s">
        <v>597</v>
      </c>
      <c r="G1936" t="str">
        <f t="shared" si="3657"/>
        <v>DL2022060</v>
      </c>
      <c r="H1936" t="str">
        <f t="shared" si="3658"/>
        <v>04</v>
      </c>
      <c r="I1936" t="str">
        <f t="shared" si="3659"/>
        <v>gadmor</v>
      </c>
      <c r="J1936" t="str">
        <f t="shared" si="3660"/>
        <v>EP</v>
      </c>
      <c r="K1936" t="str">
        <f t="shared" si="3661"/>
        <v>EP</v>
      </c>
      <c r="L1936" t="str">
        <f t="shared" si="3662"/>
        <v>true</v>
      </c>
      <c r="N1936" s="7">
        <f t="shared" si="3597"/>
        <v>0</v>
      </c>
      <c r="O1936" s="7" t="str">
        <f t="shared" si="3598"/>
        <v/>
      </c>
      <c r="P1936" s="7" t="str">
        <f t="shared" si="3599"/>
        <v/>
      </c>
      <c r="Q1936" s="7">
        <f t="shared" si="3600"/>
        <v>0</v>
      </c>
    </row>
    <row r="1937" spans="1:26" x14ac:dyDescent="0.25">
      <c r="A1937" t="s">
        <v>103</v>
      </c>
      <c r="B1937" t="s">
        <v>76</v>
      </c>
      <c r="C1937" t="s">
        <v>549</v>
      </c>
      <c r="D1937" t="s">
        <v>25</v>
      </c>
      <c r="E1937" t="s">
        <v>39</v>
      </c>
      <c r="F1937" t="s">
        <v>597</v>
      </c>
      <c r="G1937" t="str">
        <f t="shared" si="3657"/>
        <v>DL2022060</v>
      </c>
      <c r="H1937" t="str">
        <f t="shared" si="3658"/>
        <v>04</v>
      </c>
      <c r="I1937" t="str">
        <f t="shared" si="3659"/>
        <v>gadmor</v>
      </c>
      <c r="J1937" t="str">
        <f t="shared" si="3660"/>
        <v>EP</v>
      </c>
      <c r="K1937" t="str">
        <f t="shared" si="3661"/>
        <v>EP</v>
      </c>
      <c r="L1937" t="str">
        <f t="shared" si="3662"/>
        <v>true</v>
      </c>
      <c r="N1937" s="7">
        <f t="shared" si="3597"/>
        <v>0</v>
      </c>
      <c r="O1937" s="7" t="str">
        <f t="shared" si="3598"/>
        <v/>
      </c>
      <c r="P1937" s="7" t="str">
        <f t="shared" si="3599"/>
        <v/>
      </c>
      <c r="Q1937" s="7">
        <f t="shared" si="3600"/>
        <v>0</v>
      </c>
    </row>
    <row r="1938" spans="1:26" x14ac:dyDescent="0.25">
      <c r="A1938" t="s">
        <v>33</v>
      </c>
      <c r="B1938" t="s">
        <v>23</v>
      </c>
      <c r="C1938" t="s">
        <v>526</v>
      </c>
      <c r="D1938" t="s">
        <v>25</v>
      </c>
      <c r="E1938">
        <v>30.75</v>
      </c>
      <c r="F1938" t="s">
        <v>597</v>
      </c>
      <c r="G1938" t="str">
        <f t="shared" si="3657"/>
        <v>DL2022060</v>
      </c>
      <c r="H1938" t="str">
        <f t="shared" si="3658"/>
        <v>05</v>
      </c>
      <c r="I1938" t="str">
        <f t="shared" si="3659"/>
        <v>myaare</v>
      </c>
      <c r="J1938" t="str">
        <f t="shared" si="3660"/>
        <v>PK</v>
      </c>
      <c r="K1938" t="str">
        <f t="shared" si="3661"/>
        <v>PK</v>
      </c>
      <c r="L1938" t="str">
        <f t="shared" si="3662"/>
        <v>true</v>
      </c>
      <c r="N1938" s="7">
        <f t="shared" si="3597"/>
        <v>30.75</v>
      </c>
      <c r="O1938" s="7">
        <f t="shared" si="3598"/>
        <v>30.75</v>
      </c>
      <c r="P1938" s="7" t="str">
        <f t="shared" si="3599"/>
        <v/>
      </c>
      <c r="Q1938" s="7" t="str">
        <f t="shared" si="3600"/>
        <v/>
      </c>
      <c r="R1938" t="str">
        <f t="shared" ref="R1938" si="3691">IF(AND(O1938&gt;0,P1939=0),"Valid","Invalid")</f>
        <v>Valid</v>
      </c>
      <c r="S1938" t="str">
        <f t="shared" ref="S1938" si="3692">IF(OR(Q1940&gt;0,Q1941&gt;0),"Present","Absent")</f>
        <v>Absent</v>
      </c>
      <c r="T1938" t="str">
        <f t="shared" ref="T1938" si="3693">IF(OR(Q1940&lt;41,Q1941&lt;41),"Ct&lt;41",IF(OR(Q1940&gt;41,Q1941&gt;41),"Ct&gt;41","No Ct"))</f>
        <v>Ct&lt;41</v>
      </c>
      <c r="V1938" t="str">
        <f t="shared" ref="V1938" si="3694">G1938&amp;"_"&amp;I1938&amp;"_"&amp;R1938&amp;"_"&amp;S1938&amp;"_"&amp;T1938</f>
        <v>DL2022060_myaare_Valid_Absent_Ct&lt;41</v>
      </c>
      <c r="X1938">
        <f t="shared" ref="X1938" si="3695">O1938</f>
        <v>30.75</v>
      </c>
      <c r="Y1938">
        <f t="shared" ref="Y1938" si="3696">P1939</f>
        <v>0</v>
      </c>
      <c r="Z1938">
        <f t="shared" ref="Z1938" si="3697">Q1940+Q1941</f>
        <v>0</v>
      </c>
    </row>
    <row r="1939" spans="1:26" x14ac:dyDescent="0.25">
      <c r="A1939" t="s">
        <v>59</v>
      </c>
      <c r="B1939" t="s">
        <v>51</v>
      </c>
      <c r="C1939" t="s">
        <v>538</v>
      </c>
      <c r="D1939" t="s">
        <v>25</v>
      </c>
      <c r="E1939" t="s">
        <v>39</v>
      </c>
      <c r="F1939" t="s">
        <v>597</v>
      </c>
      <c r="G1939" t="str">
        <f t="shared" si="3657"/>
        <v>DL2022060</v>
      </c>
      <c r="H1939" t="str">
        <f t="shared" si="3658"/>
        <v>05</v>
      </c>
      <c r="I1939" t="str">
        <f t="shared" si="3659"/>
        <v>myaare</v>
      </c>
      <c r="J1939" t="str">
        <f t="shared" si="3660"/>
        <v>NK</v>
      </c>
      <c r="K1939" t="str">
        <f t="shared" si="3661"/>
        <v>NK</v>
      </c>
      <c r="L1939" t="str">
        <f t="shared" si="3662"/>
        <v>true</v>
      </c>
      <c r="N1939" s="7">
        <f t="shared" si="3597"/>
        <v>0</v>
      </c>
      <c r="O1939" s="7" t="str">
        <f t="shared" si="3598"/>
        <v/>
      </c>
      <c r="P1939" s="7">
        <f t="shared" si="3599"/>
        <v>0</v>
      </c>
      <c r="Q1939" s="7" t="str">
        <f t="shared" si="3600"/>
        <v/>
      </c>
    </row>
    <row r="1940" spans="1:26" x14ac:dyDescent="0.25">
      <c r="A1940" t="s">
        <v>84</v>
      </c>
      <c r="B1940" t="s">
        <v>76</v>
      </c>
      <c r="C1940" t="s">
        <v>550</v>
      </c>
      <c r="D1940" t="s">
        <v>25</v>
      </c>
      <c r="E1940" t="s">
        <v>39</v>
      </c>
      <c r="F1940" t="s">
        <v>597</v>
      </c>
      <c r="G1940" t="str">
        <f t="shared" si="3657"/>
        <v>DL2022060</v>
      </c>
      <c r="H1940" t="str">
        <f t="shared" si="3658"/>
        <v>05</v>
      </c>
      <c r="I1940" t="str">
        <f t="shared" si="3659"/>
        <v>myaare</v>
      </c>
      <c r="J1940" t="str">
        <f t="shared" si="3660"/>
        <v>EP</v>
      </c>
      <c r="K1940" t="str">
        <f t="shared" si="3661"/>
        <v>EP</v>
      </c>
      <c r="L1940" t="str">
        <f t="shared" si="3662"/>
        <v>true</v>
      </c>
      <c r="N1940" s="7">
        <f t="shared" si="3597"/>
        <v>0</v>
      </c>
      <c r="O1940" s="7" t="str">
        <f t="shared" si="3598"/>
        <v/>
      </c>
      <c r="P1940" s="7" t="str">
        <f t="shared" si="3599"/>
        <v/>
      </c>
      <c r="Q1940" s="7">
        <f t="shared" si="3600"/>
        <v>0</v>
      </c>
    </row>
    <row r="1941" spans="1:26" x14ac:dyDescent="0.25">
      <c r="A1941" t="s">
        <v>104</v>
      </c>
      <c r="B1941" t="s">
        <v>76</v>
      </c>
      <c r="C1941" t="s">
        <v>550</v>
      </c>
      <c r="D1941" t="s">
        <v>25</v>
      </c>
      <c r="E1941" t="s">
        <v>39</v>
      </c>
      <c r="F1941" t="s">
        <v>597</v>
      </c>
      <c r="G1941" t="str">
        <f t="shared" si="3657"/>
        <v>DL2022060</v>
      </c>
      <c r="H1941" t="str">
        <f t="shared" si="3658"/>
        <v>05</v>
      </c>
      <c r="I1941" t="str">
        <f t="shared" si="3659"/>
        <v>myaare</v>
      </c>
      <c r="J1941" t="str">
        <f t="shared" si="3660"/>
        <v>EP</v>
      </c>
      <c r="K1941" t="str">
        <f t="shared" si="3661"/>
        <v>EP</v>
      </c>
      <c r="L1941" t="str">
        <f t="shared" si="3662"/>
        <v>true</v>
      </c>
      <c r="N1941" s="7">
        <f t="shared" si="3597"/>
        <v>0</v>
      </c>
      <c r="O1941" s="7" t="str">
        <f t="shared" si="3598"/>
        <v/>
      </c>
      <c r="P1941" s="7" t="str">
        <f t="shared" si="3599"/>
        <v/>
      </c>
      <c r="Q1941" s="7">
        <f t="shared" si="3600"/>
        <v>0</v>
      </c>
    </row>
    <row r="1942" spans="1:26" x14ac:dyDescent="0.25">
      <c r="A1942" t="s">
        <v>35</v>
      </c>
      <c r="B1942" t="s">
        <v>23</v>
      </c>
      <c r="C1942" t="s">
        <v>527</v>
      </c>
      <c r="D1942" t="s">
        <v>25</v>
      </c>
      <c r="E1942">
        <v>29.45</v>
      </c>
      <c r="F1942" t="s">
        <v>597</v>
      </c>
      <c r="G1942" t="str">
        <f t="shared" si="3657"/>
        <v>DL2022060</v>
      </c>
      <c r="H1942" t="str">
        <f t="shared" si="3658"/>
        <v>06</v>
      </c>
      <c r="I1942" t="str">
        <f t="shared" si="3659"/>
        <v>myaare</v>
      </c>
      <c r="J1942" t="str">
        <f t="shared" si="3660"/>
        <v>PK</v>
      </c>
      <c r="K1942" t="str">
        <f t="shared" si="3661"/>
        <v>PK</v>
      </c>
      <c r="L1942" t="str">
        <f t="shared" si="3662"/>
        <v>true</v>
      </c>
      <c r="N1942" s="7">
        <f t="shared" si="3597"/>
        <v>29.45</v>
      </c>
      <c r="O1942" s="7">
        <f t="shared" si="3598"/>
        <v>29.45</v>
      </c>
      <c r="P1942" s="7" t="str">
        <f t="shared" si="3599"/>
        <v/>
      </c>
      <c r="Q1942" s="7" t="str">
        <f t="shared" si="3600"/>
        <v/>
      </c>
      <c r="R1942" t="str">
        <f t="shared" ref="R1942" si="3698">IF(AND(O1942&gt;0,P1943=0),"Valid","Invalid")</f>
        <v>Valid</v>
      </c>
      <c r="S1942" t="str">
        <f t="shared" ref="S1942" si="3699">IF(OR(Q1944&gt;0,Q1945&gt;0),"Present","Absent")</f>
        <v>Absent</v>
      </c>
      <c r="T1942" t="str">
        <f t="shared" ref="T1942" si="3700">IF(OR(Q1944&lt;41,Q1945&lt;41),"Ct&lt;41",IF(OR(Q1944&gt;41,Q1945&gt;41),"Ct&gt;41","No Ct"))</f>
        <v>Ct&lt;41</v>
      </c>
      <c r="V1942" t="str">
        <f t="shared" ref="V1942" si="3701">G1942&amp;"_"&amp;I1942&amp;"_"&amp;R1942&amp;"_"&amp;S1942&amp;"_"&amp;T1942</f>
        <v>DL2022060_myaare_Valid_Absent_Ct&lt;41</v>
      </c>
      <c r="X1942">
        <f t="shared" ref="X1942" si="3702">O1942</f>
        <v>29.45</v>
      </c>
      <c r="Y1942">
        <f t="shared" ref="Y1942" si="3703">P1943</f>
        <v>0</v>
      </c>
      <c r="Z1942">
        <f t="shared" ref="Z1942" si="3704">Q1944+Q1945</f>
        <v>0</v>
      </c>
    </row>
    <row r="1943" spans="1:26" x14ac:dyDescent="0.25">
      <c r="A1943" t="s">
        <v>61</v>
      </c>
      <c r="B1943" t="s">
        <v>51</v>
      </c>
      <c r="C1943" t="s">
        <v>539</v>
      </c>
      <c r="D1943" t="s">
        <v>25</v>
      </c>
      <c r="E1943" t="s">
        <v>39</v>
      </c>
      <c r="F1943" t="s">
        <v>597</v>
      </c>
      <c r="G1943" t="str">
        <f t="shared" si="3657"/>
        <v>DL2022060</v>
      </c>
      <c r="H1943" t="str">
        <f t="shared" si="3658"/>
        <v>06</v>
      </c>
      <c r="I1943" t="str">
        <f t="shared" si="3659"/>
        <v>myaare</v>
      </c>
      <c r="J1943" t="str">
        <f t="shared" si="3660"/>
        <v>NK</v>
      </c>
      <c r="K1943" t="str">
        <f t="shared" si="3661"/>
        <v>NK</v>
      </c>
      <c r="L1943" t="str">
        <f t="shared" si="3662"/>
        <v>true</v>
      </c>
      <c r="N1943" s="7">
        <f t="shared" si="3597"/>
        <v>0</v>
      </c>
      <c r="O1943" s="7" t="str">
        <f t="shared" si="3598"/>
        <v/>
      </c>
      <c r="P1943" s="7">
        <f t="shared" si="3599"/>
        <v>0</v>
      </c>
      <c r="Q1943" s="7" t="str">
        <f t="shared" si="3600"/>
        <v/>
      </c>
    </row>
    <row r="1944" spans="1:26" x14ac:dyDescent="0.25">
      <c r="A1944" t="s">
        <v>86</v>
      </c>
      <c r="B1944" t="s">
        <v>76</v>
      </c>
      <c r="C1944" t="s">
        <v>551</v>
      </c>
      <c r="D1944" t="s">
        <v>25</v>
      </c>
      <c r="E1944" t="s">
        <v>39</v>
      </c>
      <c r="F1944" t="s">
        <v>597</v>
      </c>
      <c r="G1944" t="str">
        <f t="shared" si="3657"/>
        <v>DL2022060</v>
      </c>
      <c r="H1944" t="str">
        <f t="shared" si="3658"/>
        <v>06</v>
      </c>
      <c r="I1944" t="str">
        <f t="shared" si="3659"/>
        <v>myaare</v>
      </c>
      <c r="J1944" t="str">
        <f t="shared" si="3660"/>
        <v>EP</v>
      </c>
      <c r="K1944" t="str">
        <f t="shared" si="3661"/>
        <v>EP</v>
      </c>
      <c r="L1944" t="str">
        <f t="shared" si="3662"/>
        <v>true</v>
      </c>
      <c r="N1944" s="7">
        <f t="shared" si="3597"/>
        <v>0</v>
      </c>
      <c r="O1944" s="7" t="str">
        <f t="shared" si="3598"/>
        <v/>
      </c>
      <c r="P1944" s="7" t="str">
        <f t="shared" si="3599"/>
        <v/>
      </c>
      <c r="Q1944" s="7">
        <f t="shared" si="3600"/>
        <v>0</v>
      </c>
    </row>
    <row r="1945" spans="1:26" x14ac:dyDescent="0.25">
      <c r="A1945" t="s">
        <v>105</v>
      </c>
      <c r="B1945" t="s">
        <v>76</v>
      </c>
      <c r="C1945" t="s">
        <v>551</v>
      </c>
      <c r="D1945" t="s">
        <v>25</v>
      </c>
      <c r="E1945" t="s">
        <v>39</v>
      </c>
      <c r="F1945" t="s">
        <v>597</v>
      </c>
      <c r="G1945" t="str">
        <f t="shared" si="3657"/>
        <v>DL2022060</v>
      </c>
      <c r="H1945" t="str">
        <f t="shared" si="3658"/>
        <v>06</v>
      </c>
      <c r="I1945" t="str">
        <f t="shared" si="3659"/>
        <v>myaare</v>
      </c>
      <c r="J1945" t="str">
        <f t="shared" si="3660"/>
        <v>EP</v>
      </c>
      <c r="K1945" t="str">
        <f t="shared" si="3661"/>
        <v>EP</v>
      </c>
      <c r="L1945" t="str">
        <f t="shared" si="3662"/>
        <v>true</v>
      </c>
      <c r="N1945" s="7">
        <f t="shared" si="3597"/>
        <v>0</v>
      </c>
      <c r="O1945" s="7" t="str">
        <f t="shared" si="3598"/>
        <v/>
      </c>
      <c r="P1945" s="7" t="str">
        <f t="shared" si="3599"/>
        <v/>
      </c>
      <c r="Q1945" s="7">
        <f t="shared" si="3600"/>
        <v>0</v>
      </c>
    </row>
    <row r="1946" spans="1:26" x14ac:dyDescent="0.25">
      <c r="A1946" t="s">
        <v>37</v>
      </c>
      <c r="B1946" t="s">
        <v>23</v>
      </c>
      <c r="C1946" t="s">
        <v>528</v>
      </c>
      <c r="D1946" t="s">
        <v>25</v>
      </c>
      <c r="E1946" t="s">
        <v>39</v>
      </c>
      <c r="F1946" t="s">
        <v>597</v>
      </c>
      <c r="G1946" t="str">
        <f t="shared" si="3657"/>
        <v>DL2022060</v>
      </c>
      <c r="H1946" t="str">
        <f t="shared" si="3658"/>
        <v>07</v>
      </c>
      <c r="I1946" t="str">
        <f t="shared" si="3659"/>
        <v>mnelei</v>
      </c>
      <c r="J1946" t="str">
        <f t="shared" si="3660"/>
        <v>PK</v>
      </c>
      <c r="K1946" t="str">
        <f t="shared" si="3661"/>
        <v>PK</v>
      </c>
      <c r="L1946" t="str">
        <f t="shared" si="3662"/>
        <v>true</v>
      </c>
      <c r="N1946" s="7">
        <f t="shared" si="3597"/>
        <v>0</v>
      </c>
      <c r="O1946" s="7">
        <f t="shared" si="3598"/>
        <v>0</v>
      </c>
      <c r="P1946" s="7" t="str">
        <f t="shared" si="3599"/>
        <v/>
      </c>
      <c r="Q1946" s="7" t="str">
        <f t="shared" si="3600"/>
        <v/>
      </c>
      <c r="R1946" t="str">
        <f t="shared" ref="R1946" si="3705">IF(AND(O1946&gt;0,P1947=0),"Valid","Invalid")</f>
        <v>Invalid</v>
      </c>
      <c r="S1946" t="str">
        <f t="shared" ref="S1946" si="3706">IF(OR(Q1948&gt;0,Q1949&gt;0),"Present","Absent")</f>
        <v>Present</v>
      </c>
      <c r="T1946" t="str">
        <f t="shared" ref="T1946" si="3707">IF(OR(Q1948&lt;41,Q1949&lt;41),"Ct&lt;41",IF(OR(Q1948&gt;41,Q1949&gt;41),"Ct&gt;41","No Ct"))</f>
        <v>Ct&lt;41</v>
      </c>
      <c r="V1946" t="str">
        <f t="shared" ref="V1946" si="3708">G1946&amp;"_"&amp;I1946&amp;"_"&amp;R1946&amp;"_"&amp;S1946&amp;"_"&amp;T1946</f>
        <v>DL2022060_mnelei_Invalid_Present_Ct&lt;41</v>
      </c>
      <c r="X1946">
        <f t="shared" ref="X1946" si="3709">O1946</f>
        <v>0</v>
      </c>
      <c r="Y1946">
        <f t="shared" ref="Y1946" si="3710">P1947</f>
        <v>0</v>
      </c>
      <c r="Z1946">
        <f t="shared" ref="Z1946" si="3711">Q1948+Q1949</f>
        <v>79.099999999999994</v>
      </c>
    </row>
    <row r="1947" spans="1:26" x14ac:dyDescent="0.25">
      <c r="A1947" t="s">
        <v>63</v>
      </c>
      <c r="B1947" t="s">
        <v>51</v>
      </c>
      <c r="C1947" t="s">
        <v>540</v>
      </c>
      <c r="D1947" t="s">
        <v>25</v>
      </c>
      <c r="E1947" t="s">
        <v>39</v>
      </c>
      <c r="F1947" t="s">
        <v>597</v>
      </c>
      <c r="G1947" t="str">
        <f t="shared" si="3657"/>
        <v>DL2022060</v>
      </c>
      <c r="H1947" t="str">
        <f t="shared" si="3658"/>
        <v>07</v>
      </c>
      <c r="I1947" t="str">
        <f t="shared" si="3659"/>
        <v>mnelei</v>
      </c>
      <c r="J1947" t="str">
        <f t="shared" si="3660"/>
        <v>NK</v>
      </c>
      <c r="K1947" t="str">
        <f t="shared" si="3661"/>
        <v>NK</v>
      </c>
      <c r="L1947" t="str">
        <f t="shared" si="3662"/>
        <v>true</v>
      </c>
      <c r="N1947" s="7">
        <f t="shared" si="3597"/>
        <v>0</v>
      </c>
      <c r="O1947" s="7" t="str">
        <f t="shared" si="3598"/>
        <v/>
      </c>
      <c r="P1947" s="7">
        <f t="shared" si="3599"/>
        <v>0</v>
      </c>
      <c r="Q1947" s="7" t="str">
        <f t="shared" si="3600"/>
        <v/>
      </c>
    </row>
    <row r="1948" spans="1:26" x14ac:dyDescent="0.25">
      <c r="A1948" t="s">
        <v>88</v>
      </c>
      <c r="B1948" t="s">
        <v>76</v>
      </c>
      <c r="C1948" t="s">
        <v>552</v>
      </c>
      <c r="D1948" t="s">
        <v>25</v>
      </c>
      <c r="E1948">
        <v>38.19</v>
      </c>
      <c r="F1948" t="s">
        <v>597</v>
      </c>
      <c r="G1948" t="str">
        <f t="shared" si="3657"/>
        <v>DL2022060</v>
      </c>
      <c r="H1948" t="str">
        <f t="shared" si="3658"/>
        <v>07</v>
      </c>
      <c r="I1948" t="str">
        <f t="shared" si="3659"/>
        <v>mnelei</v>
      </c>
      <c r="J1948" t="str">
        <f t="shared" si="3660"/>
        <v>EP</v>
      </c>
      <c r="K1948" t="str">
        <f t="shared" si="3661"/>
        <v>EP</v>
      </c>
      <c r="L1948" t="str">
        <f t="shared" si="3662"/>
        <v>true</v>
      </c>
      <c r="N1948" s="7">
        <f t="shared" si="3597"/>
        <v>38.19</v>
      </c>
      <c r="O1948" s="7" t="str">
        <f t="shared" si="3598"/>
        <v/>
      </c>
      <c r="P1948" s="7" t="str">
        <f t="shared" si="3599"/>
        <v/>
      </c>
      <c r="Q1948" s="7">
        <f t="shared" si="3600"/>
        <v>38.19</v>
      </c>
    </row>
    <row r="1949" spans="1:26" x14ac:dyDescent="0.25">
      <c r="A1949" t="s">
        <v>106</v>
      </c>
      <c r="B1949" t="s">
        <v>76</v>
      </c>
      <c r="C1949" t="s">
        <v>552</v>
      </c>
      <c r="D1949" t="s">
        <v>25</v>
      </c>
      <c r="E1949">
        <v>40.909999999999997</v>
      </c>
      <c r="F1949" t="s">
        <v>597</v>
      </c>
      <c r="G1949" t="str">
        <f t="shared" si="3657"/>
        <v>DL2022060</v>
      </c>
      <c r="H1949" t="str">
        <f t="shared" si="3658"/>
        <v>07</v>
      </c>
      <c r="I1949" t="str">
        <f t="shared" si="3659"/>
        <v>mnelei</v>
      </c>
      <c r="J1949" t="str">
        <f t="shared" si="3660"/>
        <v>EP</v>
      </c>
      <c r="K1949" t="str">
        <f t="shared" si="3661"/>
        <v>EP</v>
      </c>
      <c r="L1949" t="str">
        <f t="shared" si="3662"/>
        <v>true</v>
      </c>
      <c r="N1949" s="7">
        <f t="shared" si="3597"/>
        <v>40.909999999999997</v>
      </c>
      <c r="O1949" s="7" t="str">
        <f t="shared" si="3598"/>
        <v/>
      </c>
      <c r="P1949" s="7" t="str">
        <f t="shared" si="3599"/>
        <v/>
      </c>
      <c r="Q1949" s="7">
        <f t="shared" si="3600"/>
        <v>40.909999999999997</v>
      </c>
    </row>
    <row r="1950" spans="1:26" x14ac:dyDescent="0.25">
      <c r="A1950" t="s">
        <v>40</v>
      </c>
      <c r="B1950" t="s">
        <v>23</v>
      </c>
      <c r="C1950" t="s">
        <v>529</v>
      </c>
      <c r="D1950" t="s">
        <v>25</v>
      </c>
      <c r="E1950">
        <v>33.909999999999997</v>
      </c>
      <c r="F1950" t="s">
        <v>597</v>
      </c>
      <c r="G1950" t="str">
        <f t="shared" si="3657"/>
        <v>DL2022060</v>
      </c>
      <c r="H1950" t="str">
        <f t="shared" si="3658"/>
        <v>08</v>
      </c>
      <c r="I1950" t="str">
        <f t="shared" si="3659"/>
        <v>mnelei</v>
      </c>
      <c r="J1950" t="str">
        <f t="shared" si="3660"/>
        <v>PK</v>
      </c>
      <c r="K1950" t="str">
        <f t="shared" si="3661"/>
        <v>PK</v>
      </c>
      <c r="L1950" t="str">
        <f t="shared" si="3662"/>
        <v>true</v>
      </c>
      <c r="N1950" s="7">
        <f t="shared" si="3597"/>
        <v>33.909999999999997</v>
      </c>
      <c r="O1950" s="7">
        <f t="shared" si="3598"/>
        <v>33.909999999999997</v>
      </c>
      <c r="P1950" s="7" t="str">
        <f t="shared" si="3599"/>
        <v/>
      </c>
      <c r="Q1950" s="7" t="str">
        <f t="shared" si="3600"/>
        <v/>
      </c>
      <c r="R1950" t="str">
        <f t="shared" ref="R1950" si="3712">IF(AND(O1950&gt;0,P1951=0),"Valid","Invalid")</f>
        <v>Valid</v>
      </c>
      <c r="S1950" t="str">
        <f t="shared" ref="S1950" si="3713">IF(OR(Q1952&gt;0,Q1953&gt;0),"Present","Absent")</f>
        <v>Absent</v>
      </c>
      <c r="T1950" t="str">
        <f t="shared" ref="T1950" si="3714">IF(OR(Q1952&lt;41,Q1953&lt;41),"Ct&lt;41",IF(OR(Q1952&gt;41,Q1953&gt;41),"Ct&gt;41","No Ct"))</f>
        <v>Ct&lt;41</v>
      </c>
      <c r="V1950" t="str">
        <f t="shared" ref="V1950" si="3715">G1950&amp;"_"&amp;I1950&amp;"_"&amp;R1950&amp;"_"&amp;S1950&amp;"_"&amp;T1950</f>
        <v>DL2022060_mnelei_Valid_Absent_Ct&lt;41</v>
      </c>
      <c r="X1950">
        <f t="shared" ref="X1950" si="3716">O1950</f>
        <v>33.909999999999997</v>
      </c>
      <c r="Y1950">
        <f t="shared" ref="Y1950" si="3717">P1951</f>
        <v>0</v>
      </c>
      <c r="Z1950">
        <f t="shared" ref="Z1950" si="3718">Q1952+Q1953</f>
        <v>0</v>
      </c>
    </row>
    <row r="1951" spans="1:26" x14ac:dyDescent="0.25">
      <c r="A1951" t="s">
        <v>65</v>
      </c>
      <c r="B1951" t="s">
        <v>51</v>
      </c>
      <c r="C1951" t="s">
        <v>541</v>
      </c>
      <c r="D1951" t="s">
        <v>25</v>
      </c>
      <c r="E1951" t="s">
        <v>39</v>
      </c>
      <c r="F1951" t="s">
        <v>597</v>
      </c>
      <c r="G1951" t="str">
        <f t="shared" si="3657"/>
        <v>DL2022060</v>
      </c>
      <c r="H1951" t="str">
        <f t="shared" si="3658"/>
        <v>08</v>
      </c>
      <c r="I1951" t="str">
        <f t="shared" si="3659"/>
        <v>mnelei</v>
      </c>
      <c r="J1951" t="str">
        <f t="shared" si="3660"/>
        <v>NK</v>
      </c>
      <c r="K1951" t="str">
        <f t="shared" si="3661"/>
        <v>NK</v>
      </c>
      <c r="L1951" t="str">
        <f t="shared" si="3662"/>
        <v>true</v>
      </c>
      <c r="N1951" s="7">
        <f t="shared" si="3597"/>
        <v>0</v>
      </c>
      <c r="O1951" s="7" t="str">
        <f t="shared" si="3598"/>
        <v/>
      </c>
      <c r="P1951" s="7">
        <f t="shared" si="3599"/>
        <v>0</v>
      </c>
      <c r="Q1951" s="7" t="str">
        <f t="shared" si="3600"/>
        <v/>
      </c>
    </row>
    <row r="1952" spans="1:26" x14ac:dyDescent="0.25">
      <c r="A1952" t="s">
        <v>90</v>
      </c>
      <c r="B1952" t="s">
        <v>76</v>
      </c>
      <c r="C1952" t="s">
        <v>553</v>
      </c>
      <c r="D1952" t="s">
        <v>25</v>
      </c>
      <c r="E1952" t="s">
        <v>39</v>
      </c>
      <c r="F1952" t="s">
        <v>597</v>
      </c>
      <c r="G1952" t="str">
        <f t="shared" si="3657"/>
        <v>DL2022060</v>
      </c>
      <c r="H1952" t="str">
        <f t="shared" si="3658"/>
        <v>08</v>
      </c>
      <c r="I1952" t="str">
        <f t="shared" si="3659"/>
        <v>mnelei</v>
      </c>
      <c r="J1952" t="str">
        <f t="shared" si="3660"/>
        <v>EP</v>
      </c>
      <c r="K1952" t="str">
        <f t="shared" si="3661"/>
        <v>EP</v>
      </c>
      <c r="L1952" t="str">
        <f t="shared" si="3662"/>
        <v>true</v>
      </c>
      <c r="N1952" s="7">
        <f t="shared" si="3597"/>
        <v>0</v>
      </c>
      <c r="O1952" s="7" t="str">
        <f t="shared" si="3598"/>
        <v/>
      </c>
      <c r="P1952" s="7" t="str">
        <f t="shared" si="3599"/>
        <v/>
      </c>
      <c r="Q1952" s="7">
        <f t="shared" si="3600"/>
        <v>0</v>
      </c>
    </row>
    <row r="1953" spans="1:26" x14ac:dyDescent="0.25">
      <c r="A1953" t="s">
        <v>107</v>
      </c>
      <c r="B1953" t="s">
        <v>76</v>
      </c>
      <c r="C1953" t="s">
        <v>553</v>
      </c>
      <c r="D1953" t="s">
        <v>25</v>
      </c>
      <c r="E1953" t="s">
        <v>39</v>
      </c>
      <c r="F1953" t="s">
        <v>597</v>
      </c>
      <c r="G1953" t="str">
        <f t="shared" si="3657"/>
        <v>DL2022060</v>
      </c>
      <c r="H1953" t="str">
        <f t="shared" si="3658"/>
        <v>08</v>
      </c>
      <c r="I1953" t="str">
        <f t="shared" si="3659"/>
        <v>mnelei</v>
      </c>
      <c r="J1953" t="str">
        <f t="shared" si="3660"/>
        <v>EP</v>
      </c>
      <c r="K1953" t="str">
        <f t="shared" si="3661"/>
        <v>EP</v>
      </c>
      <c r="L1953" t="str">
        <f t="shared" si="3662"/>
        <v>true</v>
      </c>
      <c r="N1953" s="7">
        <f t="shared" si="3597"/>
        <v>0</v>
      </c>
      <c r="O1953" s="7" t="str">
        <f t="shared" si="3598"/>
        <v/>
      </c>
      <c r="P1953" s="7" t="str">
        <f t="shared" si="3599"/>
        <v/>
      </c>
      <c r="Q1953" s="7">
        <f t="shared" si="3600"/>
        <v>0</v>
      </c>
    </row>
    <row r="1954" spans="1:26" x14ac:dyDescent="0.25">
      <c r="A1954" t="s">
        <v>42</v>
      </c>
      <c r="B1954" t="s">
        <v>23</v>
      </c>
      <c r="C1954" t="s">
        <v>530</v>
      </c>
      <c r="D1954" t="s">
        <v>25</v>
      </c>
      <c r="E1954" t="s">
        <v>39</v>
      </c>
      <c r="F1954" t="s">
        <v>597</v>
      </c>
      <c r="G1954" t="str">
        <f t="shared" si="3657"/>
        <v>DL2022060</v>
      </c>
      <c r="H1954" t="str">
        <f t="shared" si="3658"/>
        <v>09</v>
      </c>
      <c r="I1954" t="str">
        <f t="shared" si="3659"/>
        <v>homame</v>
      </c>
      <c r="J1954" t="str">
        <f t="shared" si="3660"/>
        <v>PK</v>
      </c>
      <c r="K1954" t="str">
        <f t="shared" si="3661"/>
        <v>PK</v>
      </c>
      <c r="L1954" t="str">
        <f t="shared" si="3662"/>
        <v>true</v>
      </c>
      <c r="N1954" s="7">
        <f t="shared" ref="N1954:N2017" si="3719">IF(TRIM(E1954)="No Cq",0,E1954)</f>
        <v>0</v>
      </c>
      <c r="O1954" s="7">
        <f t="shared" ref="O1954:O2017" si="3720">IF(TRIM(B1954)="Standard",N1954,"")</f>
        <v>0</v>
      </c>
      <c r="P1954" s="7" t="str">
        <f t="shared" ref="P1954:P2017" si="3721">IF(TRIM(B1954)="NTC",N1954,"")</f>
        <v/>
      </c>
      <c r="Q1954" s="7" t="str">
        <f t="shared" ref="Q1954:Q2017" si="3722">IF(TRIM(B1954)="Unknown",N1954,"")</f>
        <v/>
      </c>
      <c r="R1954" t="str">
        <f t="shared" ref="R1954" si="3723">IF(AND(O1954&gt;0,P1955=0),"Valid","Invalid")</f>
        <v>Invalid</v>
      </c>
      <c r="S1954" t="str">
        <f t="shared" ref="S1954" si="3724">IF(OR(Q1956&gt;0,Q1957&gt;0),"Present","Absent")</f>
        <v>Present</v>
      </c>
      <c r="T1954" t="str">
        <f t="shared" ref="T1954" si="3725">IF(OR(Q1956&lt;41,Q1957&lt;41),"Ct&lt;41",IF(OR(Q1956&gt;41,Q1957&gt;41),"Ct&gt;41","No Ct"))</f>
        <v>Ct&lt;41</v>
      </c>
      <c r="V1954" t="str">
        <f t="shared" ref="V1954" si="3726">G1954&amp;"_"&amp;I1954&amp;"_"&amp;R1954&amp;"_"&amp;S1954&amp;"_"&amp;T1954</f>
        <v>DL2022060_homame_Invalid_Present_Ct&lt;41</v>
      </c>
      <c r="X1954">
        <f t="shared" ref="X1954" si="3727">O1954</f>
        <v>0</v>
      </c>
      <c r="Y1954">
        <f t="shared" ref="Y1954" si="3728">P1955</f>
        <v>0</v>
      </c>
      <c r="Z1954">
        <f t="shared" ref="Z1954" si="3729">Q1956+Q1957</f>
        <v>28.34</v>
      </c>
    </row>
    <row r="1955" spans="1:26" x14ac:dyDescent="0.25">
      <c r="A1955" t="s">
        <v>67</v>
      </c>
      <c r="B1955" t="s">
        <v>51</v>
      </c>
      <c r="C1955" t="s">
        <v>542</v>
      </c>
      <c r="D1955" t="s">
        <v>25</v>
      </c>
      <c r="E1955" t="s">
        <v>39</v>
      </c>
      <c r="F1955" t="s">
        <v>597</v>
      </c>
      <c r="G1955" t="str">
        <f t="shared" si="3657"/>
        <v>DL2022060</v>
      </c>
      <c r="H1955" t="str">
        <f t="shared" si="3658"/>
        <v>09</v>
      </c>
      <c r="I1955" t="str">
        <f t="shared" si="3659"/>
        <v>homame</v>
      </c>
      <c r="J1955" t="str">
        <f t="shared" si="3660"/>
        <v>NK</v>
      </c>
      <c r="K1955" t="str">
        <f t="shared" si="3661"/>
        <v>NK</v>
      </c>
      <c r="L1955" t="str">
        <f t="shared" si="3662"/>
        <v>true</v>
      </c>
      <c r="N1955" s="7">
        <f t="shared" si="3719"/>
        <v>0</v>
      </c>
      <c r="O1955" s="7" t="str">
        <f t="shared" si="3720"/>
        <v/>
      </c>
      <c r="P1955" s="7">
        <f t="shared" si="3721"/>
        <v>0</v>
      </c>
      <c r="Q1955" s="7" t="str">
        <f t="shared" si="3722"/>
        <v/>
      </c>
    </row>
    <row r="1956" spans="1:26" x14ac:dyDescent="0.25">
      <c r="A1956" t="s">
        <v>92</v>
      </c>
      <c r="B1956" t="s">
        <v>76</v>
      </c>
      <c r="C1956" t="s">
        <v>554</v>
      </c>
      <c r="D1956" t="s">
        <v>25</v>
      </c>
      <c r="E1956" t="s">
        <v>39</v>
      </c>
      <c r="F1956" t="s">
        <v>597</v>
      </c>
      <c r="G1956" t="str">
        <f t="shared" si="3657"/>
        <v>DL2022060</v>
      </c>
      <c r="H1956" t="str">
        <f t="shared" si="3658"/>
        <v>09</v>
      </c>
      <c r="I1956" t="str">
        <f t="shared" si="3659"/>
        <v>homame</v>
      </c>
      <c r="J1956" t="str">
        <f t="shared" si="3660"/>
        <v>EP</v>
      </c>
      <c r="K1956" t="str">
        <f t="shared" si="3661"/>
        <v>EP</v>
      </c>
      <c r="L1956" t="str">
        <f t="shared" si="3662"/>
        <v>true</v>
      </c>
      <c r="N1956" s="7">
        <f t="shared" si="3719"/>
        <v>0</v>
      </c>
      <c r="O1956" s="7" t="str">
        <f t="shared" si="3720"/>
        <v/>
      </c>
      <c r="P1956" s="7" t="str">
        <f t="shared" si="3721"/>
        <v/>
      </c>
      <c r="Q1956" s="7">
        <f t="shared" si="3722"/>
        <v>0</v>
      </c>
    </row>
    <row r="1957" spans="1:26" x14ac:dyDescent="0.25">
      <c r="A1957" t="s">
        <v>108</v>
      </c>
      <c r="B1957" t="s">
        <v>76</v>
      </c>
      <c r="C1957" t="s">
        <v>554</v>
      </c>
      <c r="D1957" t="s">
        <v>25</v>
      </c>
      <c r="E1957">
        <v>28.34</v>
      </c>
      <c r="F1957" t="s">
        <v>597</v>
      </c>
      <c r="G1957" t="str">
        <f t="shared" si="3657"/>
        <v>DL2022060</v>
      </c>
      <c r="H1957" t="str">
        <f t="shared" si="3658"/>
        <v>09</v>
      </c>
      <c r="I1957" t="str">
        <f t="shared" si="3659"/>
        <v>homame</v>
      </c>
      <c r="J1957" t="str">
        <f t="shared" si="3660"/>
        <v>EP</v>
      </c>
      <c r="K1957" t="str">
        <f t="shared" si="3661"/>
        <v>EP</v>
      </c>
      <c r="L1957" t="str">
        <f t="shared" si="3662"/>
        <v>true</v>
      </c>
      <c r="N1957" s="7">
        <f t="shared" si="3719"/>
        <v>28.34</v>
      </c>
      <c r="O1957" s="7" t="str">
        <f t="shared" si="3720"/>
        <v/>
      </c>
      <c r="P1957" s="7" t="str">
        <f t="shared" si="3721"/>
        <v/>
      </c>
      <c r="Q1957" s="7">
        <f t="shared" si="3722"/>
        <v>28.34</v>
      </c>
    </row>
    <row r="1958" spans="1:26" x14ac:dyDescent="0.25">
      <c r="A1958" t="s">
        <v>44</v>
      </c>
      <c r="B1958" t="s">
        <v>23</v>
      </c>
      <c r="C1958" t="s">
        <v>531</v>
      </c>
      <c r="D1958" t="s">
        <v>25</v>
      </c>
      <c r="E1958">
        <v>28.24</v>
      </c>
      <c r="F1958" t="s">
        <v>597</v>
      </c>
      <c r="G1958" t="str">
        <f t="shared" si="3657"/>
        <v>DL2022060</v>
      </c>
      <c r="H1958" t="str">
        <f t="shared" si="3658"/>
        <v>10</v>
      </c>
      <c r="I1958" t="str">
        <f t="shared" si="3659"/>
        <v>homame</v>
      </c>
      <c r="J1958" t="str">
        <f t="shared" si="3660"/>
        <v>PK</v>
      </c>
      <c r="K1958" t="str">
        <f t="shared" si="3661"/>
        <v>PK</v>
      </c>
      <c r="L1958" t="str">
        <f t="shared" si="3662"/>
        <v>true</v>
      </c>
      <c r="N1958" s="7">
        <f t="shared" si="3719"/>
        <v>28.24</v>
      </c>
      <c r="O1958" s="7">
        <f t="shared" si="3720"/>
        <v>28.24</v>
      </c>
      <c r="P1958" s="7" t="str">
        <f t="shared" si="3721"/>
        <v/>
      </c>
      <c r="Q1958" s="7" t="str">
        <f t="shared" si="3722"/>
        <v/>
      </c>
      <c r="R1958" t="str">
        <f t="shared" ref="R1958" si="3730">IF(AND(O1958&gt;0,P1959=0),"Valid","Invalid")</f>
        <v>Valid</v>
      </c>
      <c r="S1958" t="str">
        <f t="shared" ref="S1958" si="3731">IF(OR(Q1960&gt;0,Q1961&gt;0),"Present","Absent")</f>
        <v>Absent</v>
      </c>
      <c r="T1958" t="str">
        <f t="shared" ref="T1958" si="3732">IF(OR(Q1960&lt;41,Q1961&lt;41),"Ct&lt;41",IF(OR(Q1960&gt;41,Q1961&gt;41),"Ct&gt;41","No Ct"))</f>
        <v>Ct&lt;41</v>
      </c>
      <c r="V1958" t="str">
        <f t="shared" ref="V1958" si="3733">G1958&amp;"_"&amp;I1958&amp;"_"&amp;R1958&amp;"_"&amp;S1958&amp;"_"&amp;T1958</f>
        <v>DL2022060_homame_Valid_Absent_Ct&lt;41</v>
      </c>
      <c r="X1958">
        <f t="shared" ref="X1958" si="3734">O1958</f>
        <v>28.24</v>
      </c>
      <c r="Y1958">
        <f t="shared" ref="Y1958" si="3735">P1959</f>
        <v>0</v>
      </c>
      <c r="Z1958">
        <f t="shared" ref="Z1958" si="3736">Q1960+Q1961</f>
        <v>0</v>
      </c>
    </row>
    <row r="1959" spans="1:26" x14ac:dyDescent="0.25">
      <c r="A1959" t="s">
        <v>69</v>
      </c>
      <c r="B1959" t="s">
        <v>51</v>
      </c>
      <c r="C1959" t="s">
        <v>543</v>
      </c>
      <c r="D1959" t="s">
        <v>25</v>
      </c>
      <c r="E1959" t="s">
        <v>39</v>
      </c>
      <c r="F1959" t="s">
        <v>597</v>
      </c>
      <c r="G1959" t="str">
        <f t="shared" si="3657"/>
        <v>DL2022060</v>
      </c>
      <c r="H1959" t="str">
        <f t="shared" si="3658"/>
        <v>10</v>
      </c>
      <c r="I1959" t="str">
        <f t="shared" si="3659"/>
        <v>homame</v>
      </c>
      <c r="J1959" t="str">
        <f t="shared" si="3660"/>
        <v>NK</v>
      </c>
      <c r="K1959" t="str">
        <f t="shared" si="3661"/>
        <v>NK</v>
      </c>
      <c r="L1959" t="str">
        <f t="shared" si="3662"/>
        <v>true</v>
      </c>
      <c r="N1959" s="7">
        <f t="shared" si="3719"/>
        <v>0</v>
      </c>
      <c r="O1959" s="7" t="str">
        <f t="shared" si="3720"/>
        <v/>
      </c>
      <c r="P1959" s="7">
        <f t="shared" si="3721"/>
        <v>0</v>
      </c>
      <c r="Q1959" s="7" t="str">
        <f t="shared" si="3722"/>
        <v/>
      </c>
    </row>
    <row r="1960" spans="1:26" x14ac:dyDescent="0.25">
      <c r="A1960" t="s">
        <v>94</v>
      </c>
      <c r="B1960" t="s">
        <v>76</v>
      </c>
      <c r="C1960" t="s">
        <v>555</v>
      </c>
      <c r="D1960" t="s">
        <v>25</v>
      </c>
      <c r="E1960" t="s">
        <v>39</v>
      </c>
      <c r="F1960" t="s">
        <v>597</v>
      </c>
      <c r="G1960" t="str">
        <f t="shared" si="3657"/>
        <v>DL2022060</v>
      </c>
      <c r="H1960" t="str">
        <f t="shared" si="3658"/>
        <v>10</v>
      </c>
      <c r="I1960" t="str">
        <f t="shared" si="3659"/>
        <v>homame</v>
      </c>
      <c r="J1960" t="str">
        <f t="shared" si="3660"/>
        <v>EP</v>
      </c>
      <c r="K1960" t="str">
        <f t="shared" si="3661"/>
        <v>EP</v>
      </c>
      <c r="L1960" t="str">
        <f t="shared" si="3662"/>
        <v>true</v>
      </c>
      <c r="N1960" s="7">
        <f t="shared" si="3719"/>
        <v>0</v>
      </c>
      <c r="O1960" s="7" t="str">
        <f t="shared" si="3720"/>
        <v/>
      </c>
      <c r="P1960" s="7" t="str">
        <f t="shared" si="3721"/>
        <v/>
      </c>
      <c r="Q1960" s="7">
        <f t="shared" si="3722"/>
        <v>0</v>
      </c>
    </row>
    <row r="1961" spans="1:26" x14ac:dyDescent="0.25">
      <c r="A1961" t="s">
        <v>109</v>
      </c>
      <c r="B1961" t="s">
        <v>76</v>
      </c>
      <c r="C1961" t="s">
        <v>555</v>
      </c>
      <c r="D1961" t="s">
        <v>25</v>
      </c>
      <c r="E1961" t="s">
        <v>39</v>
      </c>
      <c r="F1961" t="s">
        <v>597</v>
      </c>
      <c r="G1961" t="str">
        <f t="shared" si="3657"/>
        <v>DL2022060</v>
      </c>
      <c r="H1961" t="str">
        <f t="shared" si="3658"/>
        <v>10</v>
      </c>
      <c r="I1961" t="str">
        <f t="shared" si="3659"/>
        <v>homame</v>
      </c>
      <c r="J1961" t="str">
        <f t="shared" si="3660"/>
        <v>EP</v>
      </c>
      <c r="K1961" t="str">
        <f t="shared" si="3661"/>
        <v>EP</v>
      </c>
      <c r="L1961" t="str">
        <f t="shared" si="3662"/>
        <v>true</v>
      </c>
      <c r="N1961" s="7">
        <f t="shared" si="3719"/>
        <v>0</v>
      </c>
      <c r="O1961" s="7" t="str">
        <f t="shared" si="3720"/>
        <v/>
      </c>
      <c r="P1961" s="7" t="str">
        <f t="shared" si="3721"/>
        <v/>
      </c>
      <c r="Q1961" s="7">
        <f t="shared" si="3722"/>
        <v>0</v>
      </c>
    </row>
    <row r="1962" spans="1:26" x14ac:dyDescent="0.25">
      <c r="A1962" t="s">
        <v>46</v>
      </c>
      <c r="B1962" t="s">
        <v>23</v>
      </c>
      <c r="C1962" t="s">
        <v>532</v>
      </c>
      <c r="D1962" t="s">
        <v>25</v>
      </c>
      <c r="E1962" t="s">
        <v>39</v>
      </c>
      <c r="F1962" t="s">
        <v>597</v>
      </c>
      <c r="G1962" t="str">
        <f t="shared" si="3657"/>
        <v>DL2022060</v>
      </c>
      <c r="H1962" t="str">
        <f t="shared" si="3658"/>
        <v>11</v>
      </c>
      <c r="I1962" t="str">
        <f t="shared" si="3659"/>
        <v>erisin</v>
      </c>
      <c r="J1962" t="str">
        <f t="shared" si="3660"/>
        <v>PK</v>
      </c>
      <c r="K1962" t="str">
        <f t="shared" si="3661"/>
        <v>PK</v>
      </c>
      <c r="L1962" t="str">
        <f t="shared" si="3662"/>
        <v>true</v>
      </c>
      <c r="N1962" s="7">
        <f t="shared" si="3719"/>
        <v>0</v>
      </c>
      <c r="O1962" s="7">
        <f t="shared" si="3720"/>
        <v>0</v>
      </c>
      <c r="P1962" s="7" t="str">
        <f t="shared" si="3721"/>
        <v/>
      </c>
      <c r="Q1962" s="7" t="str">
        <f t="shared" si="3722"/>
        <v/>
      </c>
      <c r="R1962" t="str">
        <f t="shared" ref="R1962" si="3737">IF(AND(O1962&gt;0,P1963=0),"Valid","Invalid")</f>
        <v>Invalid</v>
      </c>
      <c r="S1962" t="str">
        <f t="shared" ref="S1962" si="3738">IF(OR(Q1964&gt;0,Q1965&gt;0),"Present","Absent")</f>
        <v>Absent</v>
      </c>
      <c r="T1962" t="str">
        <f t="shared" ref="T1962" si="3739">IF(OR(Q1964&lt;41,Q1965&lt;41),"Ct&lt;41",IF(OR(Q1964&gt;41,Q1965&gt;41),"Ct&gt;41","No Ct"))</f>
        <v>Ct&lt;41</v>
      </c>
      <c r="V1962" t="str">
        <f t="shared" ref="V1962" si="3740">G1962&amp;"_"&amp;I1962&amp;"_"&amp;R1962&amp;"_"&amp;S1962&amp;"_"&amp;T1962</f>
        <v>DL2022060_erisin_Invalid_Absent_Ct&lt;41</v>
      </c>
      <c r="X1962">
        <f t="shared" ref="X1962" si="3741">O1962</f>
        <v>0</v>
      </c>
      <c r="Y1962">
        <f t="shared" ref="Y1962" si="3742">P1963</f>
        <v>0</v>
      </c>
      <c r="Z1962">
        <f t="shared" ref="Z1962" si="3743">Q1964+Q1965</f>
        <v>0</v>
      </c>
    </row>
    <row r="1963" spans="1:26" x14ac:dyDescent="0.25">
      <c r="A1963" t="s">
        <v>71</v>
      </c>
      <c r="B1963" t="s">
        <v>51</v>
      </c>
      <c r="C1963" t="s">
        <v>544</v>
      </c>
      <c r="D1963" t="s">
        <v>25</v>
      </c>
      <c r="E1963" t="s">
        <v>39</v>
      </c>
      <c r="F1963" t="s">
        <v>597</v>
      </c>
      <c r="G1963" t="str">
        <f t="shared" si="3657"/>
        <v>DL2022060</v>
      </c>
      <c r="H1963" t="str">
        <f t="shared" si="3658"/>
        <v>11</v>
      </c>
      <c r="I1963" t="str">
        <f t="shared" si="3659"/>
        <v>erisin</v>
      </c>
      <c r="J1963" t="str">
        <f t="shared" si="3660"/>
        <v>NK</v>
      </c>
      <c r="K1963" t="str">
        <f t="shared" si="3661"/>
        <v>NK</v>
      </c>
      <c r="L1963" t="str">
        <f t="shared" si="3662"/>
        <v>true</v>
      </c>
      <c r="N1963" s="7">
        <f t="shared" si="3719"/>
        <v>0</v>
      </c>
      <c r="O1963" s="7" t="str">
        <f t="shared" si="3720"/>
        <v/>
      </c>
      <c r="P1963" s="7">
        <f t="shared" si="3721"/>
        <v>0</v>
      </c>
      <c r="Q1963" s="7" t="str">
        <f t="shared" si="3722"/>
        <v/>
      </c>
    </row>
    <row r="1964" spans="1:26" x14ac:dyDescent="0.25">
      <c r="A1964" t="s">
        <v>96</v>
      </c>
      <c r="B1964" t="s">
        <v>76</v>
      </c>
      <c r="C1964" t="s">
        <v>556</v>
      </c>
      <c r="D1964" t="s">
        <v>25</v>
      </c>
      <c r="E1964" t="s">
        <v>39</v>
      </c>
      <c r="F1964" t="s">
        <v>597</v>
      </c>
      <c r="G1964" t="str">
        <f t="shared" si="3657"/>
        <v>DL2022060</v>
      </c>
      <c r="H1964" t="str">
        <f t="shared" si="3658"/>
        <v>11</v>
      </c>
      <c r="I1964" t="str">
        <f t="shared" si="3659"/>
        <v>erisin</v>
      </c>
      <c r="J1964" t="str">
        <f t="shared" si="3660"/>
        <v>EP</v>
      </c>
      <c r="K1964" t="str">
        <f t="shared" si="3661"/>
        <v>EP</v>
      </c>
      <c r="L1964" t="str">
        <f t="shared" si="3662"/>
        <v>true</v>
      </c>
      <c r="N1964" s="7">
        <f t="shared" si="3719"/>
        <v>0</v>
      </c>
      <c r="O1964" s="7" t="str">
        <f t="shared" si="3720"/>
        <v/>
      </c>
      <c r="P1964" s="7" t="str">
        <f t="shared" si="3721"/>
        <v/>
      </c>
      <c r="Q1964" s="7">
        <f t="shared" si="3722"/>
        <v>0</v>
      </c>
    </row>
    <row r="1965" spans="1:26" x14ac:dyDescent="0.25">
      <c r="A1965" t="s">
        <v>110</v>
      </c>
      <c r="B1965" t="s">
        <v>76</v>
      </c>
      <c r="C1965" t="s">
        <v>556</v>
      </c>
      <c r="D1965" t="s">
        <v>25</v>
      </c>
      <c r="E1965" t="s">
        <v>39</v>
      </c>
      <c r="F1965" t="s">
        <v>597</v>
      </c>
      <c r="G1965" t="str">
        <f t="shared" si="3657"/>
        <v>DL2022060</v>
      </c>
      <c r="H1965" t="str">
        <f t="shared" si="3658"/>
        <v>11</v>
      </c>
      <c r="I1965" t="str">
        <f t="shared" si="3659"/>
        <v>erisin</v>
      </c>
      <c r="J1965" t="str">
        <f t="shared" si="3660"/>
        <v>EP</v>
      </c>
      <c r="K1965" t="str">
        <f t="shared" si="3661"/>
        <v>EP</v>
      </c>
      <c r="L1965" t="str">
        <f t="shared" si="3662"/>
        <v>true</v>
      </c>
      <c r="N1965" s="7">
        <f t="shared" si="3719"/>
        <v>0</v>
      </c>
      <c r="O1965" s="7" t="str">
        <f t="shared" si="3720"/>
        <v/>
      </c>
      <c r="P1965" s="7" t="str">
        <f t="shared" si="3721"/>
        <v/>
      </c>
      <c r="Q1965" s="7">
        <f t="shared" si="3722"/>
        <v>0</v>
      </c>
    </row>
    <row r="1966" spans="1:26" x14ac:dyDescent="0.25">
      <c r="A1966" t="s">
        <v>48</v>
      </c>
      <c r="B1966" t="s">
        <v>23</v>
      </c>
      <c r="C1966" t="s">
        <v>533</v>
      </c>
      <c r="D1966" t="s">
        <v>25</v>
      </c>
      <c r="E1966">
        <v>36.380000000000003</v>
      </c>
      <c r="F1966" t="s">
        <v>597</v>
      </c>
      <c r="G1966" t="str">
        <f t="shared" si="3657"/>
        <v>DL2022060</v>
      </c>
      <c r="H1966" t="str">
        <f t="shared" si="3658"/>
        <v>12</v>
      </c>
      <c r="I1966" t="str">
        <f t="shared" si="3659"/>
        <v>erisin</v>
      </c>
      <c r="J1966" t="str">
        <f t="shared" si="3660"/>
        <v>PK</v>
      </c>
      <c r="K1966" t="str">
        <f t="shared" si="3661"/>
        <v>PK</v>
      </c>
      <c r="L1966" t="str">
        <f t="shared" si="3662"/>
        <v>true</v>
      </c>
      <c r="N1966" s="7">
        <f t="shared" si="3719"/>
        <v>36.380000000000003</v>
      </c>
      <c r="O1966" s="7">
        <f t="shared" si="3720"/>
        <v>36.380000000000003</v>
      </c>
      <c r="P1966" s="7" t="str">
        <f t="shared" si="3721"/>
        <v/>
      </c>
      <c r="Q1966" s="7" t="str">
        <f t="shared" si="3722"/>
        <v/>
      </c>
      <c r="R1966" t="str">
        <f t="shared" ref="R1966" si="3744">IF(AND(O1966&gt;0,P1967=0),"Valid","Invalid")</f>
        <v>Valid</v>
      </c>
      <c r="S1966" t="str">
        <f t="shared" ref="S1966" si="3745">IF(OR(Q1968&gt;0,Q1969&gt;0),"Present","Absent")</f>
        <v>Absent</v>
      </c>
      <c r="T1966" t="str">
        <f t="shared" ref="T1966" si="3746">IF(OR(Q1968&lt;41,Q1969&lt;41),"Ct&lt;41",IF(OR(Q1968&gt;41,Q1969&gt;41),"Ct&gt;41","No Ct"))</f>
        <v>Ct&lt;41</v>
      </c>
      <c r="V1966" t="str">
        <f t="shared" ref="V1966" si="3747">G1966&amp;"_"&amp;I1966&amp;"_"&amp;R1966&amp;"_"&amp;S1966&amp;"_"&amp;T1966</f>
        <v>DL2022060_erisin_Valid_Absent_Ct&lt;41</v>
      </c>
      <c r="X1966">
        <f t="shared" ref="X1966" si="3748">O1966</f>
        <v>36.380000000000003</v>
      </c>
      <c r="Y1966">
        <f t="shared" ref="Y1966" si="3749">P1967</f>
        <v>0</v>
      </c>
      <c r="Z1966">
        <f t="shared" ref="Z1966" si="3750">Q1968+Q1969</f>
        <v>0</v>
      </c>
    </row>
    <row r="1967" spans="1:26" x14ac:dyDescent="0.25">
      <c r="A1967" t="s">
        <v>73</v>
      </c>
      <c r="B1967" t="s">
        <v>51</v>
      </c>
      <c r="C1967" t="s">
        <v>545</v>
      </c>
      <c r="D1967" t="s">
        <v>25</v>
      </c>
      <c r="E1967" t="s">
        <v>39</v>
      </c>
      <c r="F1967" t="s">
        <v>597</v>
      </c>
      <c r="G1967" t="str">
        <f t="shared" si="3657"/>
        <v>DL2022060</v>
      </c>
      <c r="H1967" t="str">
        <f t="shared" si="3658"/>
        <v>12</v>
      </c>
      <c r="I1967" t="str">
        <f t="shared" si="3659"/>
        <v>erisin</v>
      </c>
      <c r="J1967" t="str">
        <f t="shared" si="3660"/>
        <v>NK</v>
      </c>
      <c r="K1967" t="str">
        <f t="shared" si="3661"/>
        <v>NK</v>
      </c>
      <c r="L1967" t="str">
        <f t="shared" si="3662"/>
        <v>true</v>
      </c>
      <c r="N1967" s="7">
        <f t="shared" si="3719"/>
        <v>0</v>
      </c>
      <c r="O1967" s="7" t="str">
        <f t="shared" si="3720"/>
        <v/>
      </c>
      <c r="P1967" s="7">
        <f t="shared" si="3721"/>
        <v>0</v>
      </c>
      <c r="Q1967" s="7" t="str">
        <f t="shared" si="3722"/>
        <v/>
      </c>
    </row>
    <row r="1968" spans="1:26" x14ac:dyDescent="0.25">
      <c r="A1968" t="s">
        <v>98</v>
      </c>
      <c r="B1968" t="s">
        <v>76</v>
      </c>
      <c r="C1968" t="s">
        <v>557</v>
      </c>
      <c r="D1968" t="s">
        <v>25</v>
      </c>
      <c r="E1968" t="s">
        <v>39</v>
      </c>
      <c r="F1968" t="s">
        <v>597</v>
      </c>
      <c r="G1968" t="str">
        <f t="shared" si="3657"/>
        <v>DL2022060</v>
      </c>
      <c r="H1968" t="str">
        <f t="shared" si="3658"/>
        <v>12</v>
      </c>
      <c r="I1968" t="str">
        <f t="shared" si="3659"/>
        <v>erisin</v>
      </c>
      <c r="J1968" t="str">
        <f t="shared" si="3660"/>
        <v>EP</v>
      </c>
      <c r="K1968" t="str">
        <f t="shared" si="3661"/>
        <v>EP</v>
      </c>
      <c r="L1968" t="str">
        <f t="shared" si="3662"/>
        <v>true</v>
      </c>
      <c r="N1968" s="7">
        <f t="shared" si="3719"/>
        <v>0</v>
      </c>
      <c r="O1968" s="7" t="str">
        <f t="shared" si="3720"/>
        <v/>
      </c>
      <c r="P1968" s="7" t="str">
        <f t="shared" si="3721"/>
        <v/>
      </c>
      <c r="Q1968" s="7">
        <f t="shared" si="3722"/>
        <v>0</v>
      </c>
    </row>
    <row r="1969" spans="1:26" x14ac:dyDescent="0.25">
      <c r="A1969" t="s">
        <v>111</v>
      </c>
      <c r="B1969" t="s">
        <v>76</v>
      </c>
      <c r="C1969" t="s">
        <v>557</v>
      </c>
      <c r="D1969" t="s">
        <v>25</v>
      </c>
      <c r="E1969" t="s">
        <v>39</v>
      </c>
      <c r="F1969" t="s">
        <v>597</v>
      </c>
      <c r="G1969" t="str">
        <f t="shared" si="3657"/>
        <v>DL2022060</v>
      </c>
      <c r="H1969" t="str">
        <f t="shared" si="3658"/>
        <v>12</v>
      </c>
      <c r="I1969" t="str">
        <f t="shared" si="3659"/>
        <v>erisin</v>
      </c>
      <c r="J1969" t="str">
        <f t="shared" si="3660"/>
        <v>EP</v>
      </c>
      <c r="K1969" t="str">
        <f t="shared" si="3661"/>
        <v>EP</v>
      </c>
      <c r="L1969" t="str">
        <f t="shared" si="3662"/>
        <v>true</v>
      </c>
      <c r="N1969" s="7">
        <f t="shared" si="3719"/>
        <v>0</v>
      </c>
      <c r="O1969" s="7" t="str">
        <f t="shared" si="3720"/>
        <v/>
      </c>
      <c r="P1969" s="7" t="str">
        <f t="shared" si="3721"/>
        <v/>
      </c>
      <c r="Q1969" s="7">
        <f t="shared" si="3722"/>
        <v>0</v>
      </c>
    </row>
    <row r="1970" spans="1:26" x14ac:dyDescent="0.25">
      <c r="A1970" t="s">
        <v>172</v>
      </c>
      <c r="B1970" t="s">
        <v>23</v>
      </c>
      <c r="C1970" t="s">
        <v>582</v>
      </c>
      <c r="D1970" t="s">
        <v>25</v>
      </c>
      <c r="E1970">
        <v>31.13</v>
      </c>
      <c r="F1970" t="s">
        <v>597</v>
      </c>
      <c r="G1970" t="str">
        <f t="shared" si="3657"/>
        <v>DL2022060</v>
      </c>
      <c r="H1970" t="str">
        <f t="shared" si="3658"/>
        <v>13</v>
      </c>
      <c r="I1970" t="str">
        <f t="shared" si="3659"/>
        <v>rhihar</v>
      </c>
      <c r="J1970" t="str">
        <f t="shared" si="3660"/>
        <v>PK</v>
      </c>
      <c r="K1970" t="str">
        <f t="shared" si="3661"/>
        <v>PK</v>
      </c>
      <c r="L1970" t="str">
        <f t="shared" si="3662"/>
        <v>true</v>
      </c>
      <c r="N1970" s="7">
        <f t="shared" si="3719"/>
        <v>31.13</v>
      </c>
      <c r="O1970" s="7">
        <f t="shared" si="3720"/>
        <v>31.13</v>
      </c>
      <c r="P1970" s="7" t="str">
        <f t="shared" si="3721"/>
        <v/>
      </c>
      <c r="Q1970" s="7" t="str">
        <f t="shared" si="3722"/>
        <v/>
      </c>
      <c r="R1970" t="str">
        <f t="shared" ref="R1970" si="3751">IF(AND(O1970&gt;0,P1971=0),"Valid","Invalid")</f>
        <v>Valid</v>
      </c>
      <c r="S1970" t="str">
        <f t="shared" ref="S1970" si="3752">IF(OR(Q1972&gt;0,Q1973&gt;0),"Present","Absent")</f>
        <v>Absent</v>
      </c>
      <c r="T1970" t="str">
        <f t="shared" ref="T1970" si="3753">IF(OR(Q1972&lt;41,Q1973&lt;41),"Ct&lt;41",IF(OR(Q1972&gt;41,Q1973&gt;41),"Ct&gt;41","No Ct"))</f>
        <v>Ct&lt;41</v>
      </c>
      <c r="V1970" t="str">
        <f t="shared" ref="V1970" si="3754">G1970&amp;"_"&amp;I1970&amp;"_"&amp;R1970&amp;"_"&amp;S1970&amp;"_"&amp;T1970</f>
        <v>DL2022060_rhihar_Valid_Absent_Ct&lt;41</v>
      </c>
      <c r="X1970">
        <f t="shared" ref="X1970" si="3755">O1970</f>
        <v>31.13</v>
      </c>
      <c r="Y1970">
        <f t="shared" ref="Y1970" si="3756">P1971</f>
        <v>0</v>
      </c>
      <c r="Z1970">
        <f t="shared" ref="Z1970" si="3757">Q1972+Q1973</f>
        <v>0</v>
      </c>
    </row>
    <row r="1971" spans="1:26" x14ac:dyDescent="0.25">
      <c r="A1971" t="s">
        <v>148</v>
      </c>
      <c r="B1971" t="s">
        <v>51</v>
      </c>
      <c r="C1971" t="s">
        <v>570</v>
      </c>
      <c r="D1971" t="s">
        <v>25</v>
      </c>
      <c r="E1971" t="s">
        <v>39</v>
      </c>
      <c r="F1971" t="s">
        <v>597</v>
      </c>
      <c r="G1971" t="str">
        <f t="shared" si="3657"/>
        <v>DL2022060</v>
      </c>
      <c r="H1971" t="str">
        <f t="shared" si="3658"/>
        <v>13</v>
      </c>
      <c r="I1971" t="str">
        <f t="shared" si="3659"/>
        <v>rhihar</v>
      </c>
      <c r="J1971" t="str">
        <f t="shared" si="3660"/>
        <v>NK</v>
      </c>
      <c r="K1971" t="str">
        <f t="shared" si="3661"/>
        <v>NK</v>
      </c>
      <c r="L1971" t="str">
        <f t="shared" si="3662"/>
        <v>true</v>
      </c>
      <c r="N1971" s="7">
        <f t="shared" si="3719"/>
        <v>0</v>
      </c>
      <c r="O1971" s="7" t="str">
        <f t="shared" si="3720"/>
        <v/>
      </c>
      <c r="P1971" s="7">
        <f t="shared" si="3721"/>
        <v>0</v>
      </c>
      <c r="Q1971" s="7" t="str">
        <f t="shared" si="3722"/>
        <v/>
      </c>
    </row>
    <row r="1972" spans="1:26" x14ac:dyDescent="0.25">
      <c r="A1972" t="s">
        <v>112</v>
      </c>
      <c r="B1972" t="s">
        <v>76</v>
      </c>
      <c r="C1972" t="s">
        <v>558</v>
      </c>
      <c r="D1972" t="s">
        <v>25</v>
      </c>
      <c r="E1972" t="s">
        <v>39</v>
      </c>
      <c r="F1972" t="s">
        <v>597</v>
      </c>
      <c r="G1972" t="str">
        <f t="shared" si="3657"/>
        <v>DL2022060</v>
      </c>
      <c r="H1972" t="str">
        <f t="shared" si="3658"/>
        <v>13</v>
      </c>
      <c r="I1972" t="str">
        <f t="shared" si="3659"/>
        <v>rhihar</v>
      </c>
      <c r="J1972" t="str">
        <f t="shared" si="3660"/>
        <v>EP</v>
      </c>
      <c r="K1972" t="str">
        <f t="shared" si="3661"/>
        <v>EP</v>
      </c>
      <c r="L1972" t="str">
        <f t="shared" si="3662"/>
        <v>true</v>
      </c>
      <c r="N1972" s="7">
        <f t="shared" si="3719"/>
        <v>0</v>
      </c>
      <c r="O1972" s="7" t="str">
        <f t="shared" si="3720"/>
        <v/>
      </c>
      <c r="P1972" s="7" t="str">
        <f t="shared" si="3721"/>
        <v/>
      </c>
      <c r="Q1972" s="7">
        <f t="shared" si="3722"/>
        <v>0</v>
      </c>
    </row>
    <row r="1973" spans="1:26" x14ac:dyDescent="0.25">
      <c r="A1973" t="s">
        <v>136</v>
      </c>
      <c r="B1973" t="s">
        <v>76</v>
      </c>
      <c r="C1973" t="s">
        <v>558</v>
      </c>
      <c r="D1973" t="s">
        <v>25</v>
      </c>
      <c r="E1973" t="s">
        <v>39</v>
      </c>
      <c r="F1973" t="s">
        <v>597</v>
      </c>
      <c r="G1973" t="str">
        <f t="shared" si="3657"/>
        <v>DL2022060</v>
      </c>
      <c r="H1973" t="str">
        <f t="shared" si="3658"/>
        <v>13</v>
      </c>
      <c r="I1973" t="str">
        <f t="shared" si="3659"/>
        <v>rhihar</v>
      </c>
      <c r="J1973" t="str">
        <f t="shared" si="3660"/>
        <v>EP</v>
      </c>
      <c r="K1973" t="str">
        <f t="shared" si="3661"/>
        <v>EP</v>
      </c>
      <c r="L1973" t="str">
        <f t="shared" si="3662"/>
        <v>true</v>
      </c>
      <c r="N1973" s="7">
        <f t="shared" si="3719"/>
        <v>0</v>
      </c>
      <c r="O1973" s="7" t="str">
        <f t="shared" si="3720"/>
        <v/>
      </c>
      <c r="P1973" s="7" t="str">
        <f t="shared" si="3721"/>
        <v/>
      </c>
      <c r="Q1973" s="7">
        <f t="shared" si="3722"/>
        <v>0</v>
      </c>
    </row>
    <row r="1974" spans="1:26" x14ac:dyDescent="0.25">
      <c r="A1974" t="s">
        <v>174</v>
      </c>
      <c r="B1974" t="s">
        <v>23</v>
      </c>
      <c r="C1974" t="s">
        <v>583</v>
      </c>
      <c r="D1974" t="s">
        <v>25</v>
      </c>
      <c r="E1974" t="s">
        <v>39</v>
      </c>
      <c r="F1974" t="s">
        <v>597</v>
      </c>
      <c r="G1974" t="str">
        <f t="shared" si="3657"/>
        <v>DL2022060</v>
      </c>
      <c r="H1974" t="str">
        <f t="shared" si="3658"/>
        <v>14</v>
      </c>
      <c r="I1974" t="str">
        <f t="shared" si="3659"/>
        <v>rhihar</v>
      </c>
      <c r="J1974" t="str">
        <f t="shared" si="3660"/>
        <v>PK</v>
      </c>
      <c r="K1974" t="str">
        <f t="shared" si="3661"/>
        <v>PK</v>
      </c>
      <c r="L1974" t="str">
        <f t="shared" si="3662"/>
        <v>true</v>
      </c>
      <c r="N1974" s="7">
        <f t="shared" si="3719"/>
        <v>0</v>
      </c>
      <c r="O1974" s="7">
        <f t="shared" si="3720"/>
        <v>0</v>
      </c>
      <c r="P1974" s="7" t="str">
        <f t="shared" si="3721"/>
        <v/>
      </c>
      <c r="Q1974" s="7" t="str">
        <f t="shared" si="3722"/>
        <v/>
      </c>
      <c r="R1974" t="str">
        <f t="shared" ref="R1974" si="3758">IF(AND(O1974&gt;0,P1975=0),"Valid","Invalid")</f>
        <v>Invalid</v>
      </c>
      <c r="S1974" t="str">
        <f t="shared" ref="S1974" si="3759">IF(OR(Q1976&gt;0,Q1977&gt;0),"Present","Absent")</f>
        <v>Absent</v>
      </c>
      <c r="T1974" t="str">
        <f t="shared" ref="T1974" si="3760">IF(OR(Q1976&lt;41,Q1977&lt;41),"Ct&lt;41",IF(OR(Q1976&gt;41,Q1977&gt;41),"Ct&gt;41","No Ct"))</f>
        <v>Ct&lt;41</v>
      </c>
      <c r="V1974" t="str">
        <f t="shared" ref="V1974" si="3761">G1974&amp;"_"&amp;I1974&amp;"_"&amp;R1974&amp;"_"&amp;S1974&amp;"_"&amp;T1974</f>
        <v>DL2022060_rhihar_Invalid_Absent_Ct&lt;41</v>
      </c>
      <c r="X1974">
        <f t="shared" ref="X1974" si="3762">O1974</f>
        <v>0</v>
      </c>
      <c r="Y1974">
        <f t="shared" ref="Y1974" si="3763">P1975</f>
        <v>0</v>
      </c>
      <c r="Z1974">
        <f t="shared" ref="Z1974" si="3764">Q1976+Q1977</f>
        <v>0</v>
      </c>
    </row>
    <row r="1975" spans="1:26" x14ac:dyDescent="0.25">
      <c r="A1975" t="s">
        <v>150</v>
      </c>
      <c r="B1975" t="s">
        <v>51</v>
      </c>
      <c r="C1975" t="s">
        <v>571</v>
      </c>
      <c r="D1975" t="s">
        <v>25</v>
      </c>
      <c r="E1975" t="s">
        <v>39</v>
      </c>
      <c r="F1975" t="s">
        <v>597</v>
      </c>
      <c r="G1975" t="str">
        <f t="shared" si="3657"/>
        <v>DL2022060</v>
      </c>
      <c r="H1975" t="str">
        <f t="shared" si="3658"/>
        <v>14</v>
      </c>
      <c r="I1975" t="str">
        <f t="shared" si="3659"/>
        <v>rhihar</v>
      </c>
      <c r="J1975" t="str">
        <f t="shared" si="3660"/>
        <v>NK</v>
      </c>
      <c r="K1975" t="str">
        <f t="shared" si="3661"/>
        <v>NK</v>
      </c>
      <c r="L1975" t="str">
        <f t="shared" si="3662"/>
        <v>true</v>
      </c>
      <c r="N1975" s="7">
        <f t="shared" si="3719"/>
        <v>0</v>
      </c>
      <c r="O1975" s="7" t="str">
        <f t="shared" si="3720"/>
        <v/>
      </c>
      <c r="P1975" s="7">
        <f t="shared" si="3721"/>
        <v>0</v>
      </c>
      <c r="Q1975" s="7" t="str">
        <f t="shared" si="3722"/>
        <v/>
      </c>
    </row>
    <row r="1976" spans="1:26" x14ac:dyDescent="0.25">
      <c r="A1976" t="s">
        <v>114</v>
      </c>
      <c r="B1976" t="s">
        <v>76</v>
      </c>
      <c r="C1976" t="s">
        <v>559</v>
      </c>
      <c r="D1976" t="s">
        <v>25</v>
      </c>
      <c r="E1976" t="s">
        <v>39</v>
      </c>
      <c r="F1976" t="s">
        <v>597</v>
      </c>
      <c r="G1976" t="str">
        <f t="shared" si="3657"/>
        <v>DL2022060</v>
      </c>
      <c r="H1976" t="str">
        <f t="shared" si="3658"/>
        <v>14</v>
      </c>
      <c r="I1976" t="str">
        <f t="shared" si="3659"/>
        <v>rhihar</v>
      </c>
      <c r="J1976" t="str">
        <f t="shared" si="3660"/>
        <v>EP</v>
      </c>
      <c r="K1976" t="str">
        <f t="shared" si="3661"/>
        <v>EP</v>
      </c>
      <c r="L1976" t="str">
        <f t="shared" si="3662"/>
        <v>true</v>
      </c>
      <c r="N1976" s="7">
        <f t="shared" si="3719"/>
        <v>0</v>
      </c>
      <c r="O1976" s="7" t="str">
        <f t="shared" si="3720"/>
        <v/>
      </c>
      <c r="P1976" s="7" t="str">
        <f t="shared" si="3721"/>
        <v/>
      </c>
      <c r="Q1976" s="7">
        <f t="shared" si="3722"/>
        <v>0</v>
      </c>
    </row>
    <row r="1977" spans="1:26" x14ac:dyDescent="0.25">
      <c r="A1977" t="s">
        <v>137</v>
      </c>
      <c r="B1977" t="s">
        <v>76</v>
      </c>
      <c r="C1977" t="s">
        <v>559</v>
      </c>
      <c r="D1977" t="s">
        <v>25</v>
      </c>
      <c r="E1977" t="s">
        <v>39</v>
      </c>
      <c r="F1977" t="s">
        <v>597</v>
      </c>
      <c r="G1977" t="str">
        <f t="shared" si="3657"/>
        <v>DL2022060</v>
      </c>
      <c r="H1977" t="str">
        <f t="shared" si="3658"/>
        <v>14</v>
      </c>
      <c r="I1977" t="str">
        <f t="shared" si="3659"/>
        <v>rhihar</v>
      </c>
      <c r="J1977" t="str">
        <f t="shared" si="3660"/>
        <v>EP</v>
      </c>
      <c r="K1977" t="str">
        <f t="shared" si="3661"/>
        <v>EP</v>
      </c>
      <c r="L1977" t="str">
        <f t="shared" si="3662"/>
        <v>true</v>
      </c>
      <c r="N1977" s="7">
        <f t="shared" si="3719"/>
        <v>0</v>
      </c>
      <c r="O1977" s="7" t="str">
        <f t="shared" si="3720"/>
        <v/>
      </c>
      <c r="P1977" s="7" t="str">
        <f t="shared" si="3721"/>
        <v/>
      </c>
      <c r="Q1977" s="7">
        <f t="shared" si="3722"/>
        <v>0</v>
      </c>
    </row>
    <row r="1978" spans="1:26" x14ac:dyDescent="0.25">
      <c r="A1978" t="s">
        <v>176</v>
      </c>
      <c r="B1978" t="s">
        <v>23</v>
      </c>
      <c r="C1978" t="s">
        <v>584</v>
      </c>
      <c r="D1978" t="s">
        <v>25</v>
      </c>
      <c r="E1978" t="s">
        <v>39</v>
      </c>
      <c r="F1978" t="s">
        <v>597</v>
      </c>
      <c r="G1978" t="str">
        <f t="shared" si="3657"/>
        <v>DL2022060</v>
      </c>
      <c r="H1978" t="str">
        <f t="shared" si="3658"/>
        <v>15</v>
      </c>
      <c r="I1978" t="str">
        <f t="shared" si="3659"/>
        <v>oncgor</v>
      </c>
      <c r="J1978" t="str">
        <f t="shared" si="3660"/>
        <v>PK</v>
      </c>
      <c r="K1978" t="str">
        <f t="shared" si="3661"/>
        <v>PK</v>
      </c>
      <c r="L1978" t="str">
        <f t="shared" si="3662"/>
        <v>true</v>
      </c>
      <c r="N1978" s="7">
        <f t="shared" si="3719"/>
        <v>0</v>
      </c>
      <c r="O1978" s="7">
        <f t="shared" si="3720"/>
        <v>0</v>
      </c>
      <c r="P1978" s="7" t="str">
        <f t="shared" si="3721"/>
        <v/>
      </c>
      <c r="Q1978" s="7" t="str">
        <f t="shared" si="3722"/>
        <v/>
      </c>
      <c r="R1978" t="str">
        <f t="shared" ref="R1978" si="3765">IF(AND(O1978&gt;0,P1979=0),"Valid","Invalid")</f>
        <v>Invalid</v>
      </c>
      <c r="S1978" t="str">
        <f t="shared" ref="S1978" si="3766">IF(OR(Q1980&gt;0,Q1981&gt;0),"Present","Absent")</f>
        <v>Absent</v>
      </c>
      <c r="T1978" t="str">
        <f t="shared" ref="T1978" si="3767">IF(OR(Q1980&lt;41,Q1981&lt;41),"Ct&lt;41",IF(OR(Q1980&gt;41,Q1981&gt;41),"Ct&gt;41","No Ct"))</f>
        <v>Ct&lt;41</v>
      </c>
      <c r="V1978" t="str">
        <f t="shared" ref="V1978" si="3768">G1978&amp;"_"&amp;I1978&amp;"_"&amp;R1978&amp;"_"&amp;S1978&amp;"_"&amp;T1978</f>
        <v>DL2022060_oncgor_Invalid_Absent_Ct&lt;41</v>
      </c>
      <c r="X1978">
        <f t="shared" ref="X1978" si="3769">O1978</f>
        <v>0</v>
      </c>
      <c r="Y1978">
        <f t="shared" ref="Y1978" si="3770">P1979</f>
        <v>0</v>
      </c>
      <c r="Z1978">
        <f t="shared" ref="Z1978" si="3771">Q1980+Q1981</f>
        <v>0</v>
      </c>
    </row>
    <row r="1979" spans="1:26" x14ac:dyDescent="0.25">
      <c r="A1979" t="s">
        <v>152</v>
      </c>
      <c r="B1979" t="s">
        <v>51</v>
      </c>
      <c r="C1979" t="s">
        <v>572</v>
      </c>
      <c r="D1979" t="s">
        <v>25</v>
      </c>
      <c r="E1979" t="s">
        <v>39</v>
      </c>
      <c r="F1979" t="s">
        <v>597</v>
      </c>
      <c r="G1979" t="str">
        <f t="shared" si="3657"/>
        <v>DL2022060</v>
      </c>
      <c r="H1979" t="str">
        <f t="shared" si="3658"/>
        <v>15</v>
      </c>
      <c r="I1979" t="str">
        <f t="shared" si="3659"/>
        <v>oncgor</v>
      </c>
      <c r="J1979" t="str">
        <f t="shared" si="3660"/>
        <v>NK</v>
      </c>
      <c r="K1979" t="str">
        <f t="shared" si="3661"/>
        <v>NK</v>
      </c>
      <c r="L1979" t="str">
        <f t="shared" si="3662"/>
        <v>true</v>
      </c>
      <c r="N1979" s="7">
        <f t="shared" si="3719"/>
        <v>0</v>
      </c>
      <c r="O1979" s="7" t="str">
        <f t="shared" si="3720"/>
        <v/>
      </c>
      <c r="P1979" s="7">
        <f t="shared" si="3721"/>
        <v>0</v>
      </c>
      <c r="Q1979" s="7" t="str">
        <f t="shared" si="3722"/>
        <v/>
      </c>
    </row>
    <row r="1980" spans="1:26" x14ac:dyDescent="0.25">
      <c r="A1980" t="s">
        <v>116</v>
      </c>
      <c r="B1980" t="s">
        <v>76</v>
      </c>
      <c r="C1980" t="s">
        <v>560</v>
      </c>
      <c r="D1980" t="s">
        <v>25</v>
      </c>
      <c r="E1980" t="s">
        <v>39</v>
      </c>
      <c r="F1980" t="s">
        <v>597</v>
      </c>
      <c r="G1980" t="str">
        <f t="shared" si="3657"/>
        <v>DL2022060</v>
      </c>
      <c r="H1980" t="str">
        <f t="shared" si="3658"/>
        <v>15</v>
      </c>
      <c r="I1980" t="str">
        <f t="shared" si="3659"/>
        <v>oncgor</v>
      </c>
      <c r="J1980" t="str">
        <f t="shared" si="3660"/>
        <v>EP</v>
      </c>
      <c r="K1980" t="str">
        <f t="shared" si="3661"/>
        <v>EP</v>
      </c>
      <c r="L1980" t="str">
        <f t="shared" si="3662"/>
        <v>true</v>
      </c>
      <c r="N1980" s="7">
        <f t="shared" si="3719"/>
        <v>0</v>
      </c>
      <c r="O1980" s="7" t="str">
        <f t="shared" si="3720"/>
        <v/>
      </c>
      <c r="P1980" s="7" t="str">
        <f t="shared" si="3721"/>
        <v/>
      </c>
      <c r="Q1980" s="7">
        <f t="shared" si="3722"/>
        <v>0</v>
      </c>
    </row>
    <row r="1981" spans="1:26" x14ac:dyDescent="0.25">
      <c r="A1981" t="s">
        <v>138</v>
      </c>
      <c r="B1981" t="s">
        <v>76</v>
      </c>
      <c r="C1981" t="s">
        <v>560</v>
      </c>
      <c r="D1981" t="s">
        <v>25</v>
      </c>
      <c r="E1981" t="s">
        <v>39</v>
      </c>
      <c r="F1981" t="s">
        <v>597</v>
      </c>
      <c r="G1981" t="str">
        <f t="shared" si="3657"/>
        <v>DL2022060</v>
      </c>
      <c r="H1981" t="str">
        <f t="shared" si="3658"/>
        <v>15</v>
      </c>
      <c r="I1981" t="str">
        <f t="shared" si="3659"/>
        <v>oncgor</v>
      </c>
      <c r="J1981" t="str">
        <f t="shared" si="3660"/>
        <v>EP</v>
      </c>
      <c r="K1981" t="str">
        <f t="shared" si="3661"/>
        <v>EP</v>
      </c>
      <c r="L1981" t="str">
        <f t="shared" si="3662"/>
        <v>true</v>
      </c>
      <c r="N1981" s="7">
        <f t="shared" si="3719"/>
        <v>0</v>
      </c>
      <c r="O1981" s="7" t="str">
        <f t="shared" si="3720"/>
        <v/>
      </c>
      <c r="P1981" s="7" t="str">
        <f t="shared" si="3721"/>
        <v/>
      </c>
      <c r="Q1981" s="7">
        <f t="shared" si="3722"/>
        <v>0</v>
      </c>
    </row>
    <row r="1982" spans="1:26" x14ac:dyDescent="0.25">
      <c r="A1982" t="s">
        <v>178</v>
      </c>
      <c r="B1982" t="s">
        <v>23</v>
      </c>
      <c r="C1982" t="s">
        <v>585</v>
      </c>
      <c r="D1982" t="s">
        <v>25</v>
      </c>
      <c r="E1982">
        <v>29.96</v>
      </c>
      <c r="F1982" t="s">
        <v>597</v>
      </c>
      <c r="G1982" t="str">
        <f t="shared" si="3657"/>
        <v>DL2022060</v>
      </c>
      <c r="H1982" t="str">
        <f t="shared" si="3658"/>
        <v>16</v>
      </c>
      <c r="I1982" t="str">
        <f t="shared" si="3659"/>
        <v>oncgor</v>
      </c>
      <c r="J1982" t="str">
        <f t="shared" si="3660"/>
        <v>PK</v>
      </c>
      <c r="K1982" t="str">
        <f t="shared" si="3661"/>
        <v>PK</v>
      </c>
      <c r="L1982" t="str">
        <f t="shared" si="3662"/>
        <v>true</v>
      </c>
      <c r="N1982" s="7">
        <f t="shared" si="3719"/>
        <v>29.96</v>
      </c>
      <c r="O1982" s="7">
        <f t="shared" si="3720"/>
        <v>29.96</v>
      </c>
      <c r="P1982" s="7" t="str">
        <f t="shared" si="3721"/>
        <v/>
      </c>
      <c r="Q1982" s="7" t="str">
        <f t="shared" si="3722"/>
        <v/>
      </c>
      <c r="R1982" t="str">
        <f t="shared" ref="R1982" si="3772">IF(AND(O1982&gt;0,P1983=0),"Valid","Invalid")</f>
        <v>Valid</v>
      </c>
      <c r="S1982" t="str">
        <f t="shared" ref="S1982" si="3773">IF(OR(Q1984&gt;0,Q1985&gt;0),"Present","Absent")</f>
        <v>Absent</v>
      </c>
      <c r="T1982" t="str">
        <f t="shared" ref="T1982" si="3774">IF(OR(Q1984&lt;41,Q1985&lt;41),"Ct&lt;41",IF(OR(Q1984&gt;41,Q1985&gt;41),"Ct&gt;41","No Ct"))</f>
        <v>Ct&lt;41</v>
      </c>
      <c r="V1982" t="str">
        <f t="shared" ref="V1982" si="3775">G1982&amp;"_"&amp;I1982&amp;"_"&amp;R1982&amp;"_"&amp;S1982&amp;"_"&amp;T1982</f>
        <v>DL2022060_oncgor_Valid_Absent_Ct&lt;41</v>
      </c>
      <c r="X1982">
        <f t="shared" ref="X1982" si="3776">O1982</f>
        <v>29.96</v>
      </c>
      <c r="Y1982">
        <f t="shared" ref="Y1982" si="3777">P1983</f>
        <v>0</v>
      </c>
      <c r="Z1982">
        <f t="shared" ref="Z1982" si="3778">Q1984+Q1985</f>
        <v>0</v>
      </c>
    </row>
    <row r="1983" spans="1:26" x14ac:dyDescent="0.25">
      <c r="A1983" t="s">
        <v>154</v>
      </c>
      <c r="B1983" t="s">
        <v>51</v>
      </c>
      <c r="C1983" t="s">
        <v>573</v>
      </c>
      <c r="D1983" t="s">
        <v>25</v>
      </c>
      <c r="E1983" t="s">
        <v>39</v>
      </c>
      <c r="F1983" t="s">
        <v>597</v>
      </c>
      <c r="G1983" t="str">
        <f t="shared" si="3657"/>
        <v>DL2022060</v>
      </c>
      <c r="H1983" t="str">
        <f t="shared" si="3658"/>
        <v>16</v>
      </c>
      <c r="I1983" t="str">
        <f t="shared" si="3659"/>
        <v>oncgor</v>
      </c>
      <c r="J1983" t="str">
        <f t="shared" si="3660"/>
        <v>NK</v>
      </c>
      <c r="K1983" t="str">
        <f t="shared" si="3661"/>
        <v>NK</v>
      </c>
      <c r="L1983" t="str">
        <f t="shared" si="3662"/>
        <v>true</v>
      </c>
      <c r="N1983" s="7">
        <f t="shared" si="3719"/>
        <v>0</v>
      </c>
      <c r="O1983" s="7" t="str">
        <f t="shared" si="3720"/>
        <v/>
      </c>
      <c r="P1983" s="7">
        <f t="shared" si="3721"/>
        <v>0</v>
      </c>
      <c r="Q1983" s="7" t="str">
        <f t="shared" si="3722"/>
        <v/>
      </c>
    </row>
    <row r="1984" spans="1:26" x14ac:dyDescent="0.25">
      <c r="A1984" t="s">
        <v>118</v>
      </c>
      <c r="B1984" t="s">
        <v>76</v>
      </c>
      <c r="C1984" t="s">
        <v>561</v>
      </c>
      <c r="D1984" t="s">
        <v>25</v>
      </c>
      <c r="E1984" t="s">
        <v>39</v>
      </c>
      <c r="F1984" t="s">
        <v>597</v>
      </c>
      <c r="G1984" t="str">
        <f t="shared" si="3657"/>
        <v>DL2022060</v>
      </c>
      <c r="H1984" t="str">
        <f t="shared" si="3658"/>
        <v>16</v>
      </c>
      <c r="I1984" t="str">
        <f t="shared" si="3659"/>
        <v>oncgor</v>
      </c>
      <c r="J1984" t="str">
        <f t="shared" si="3660"/>
        <v>EP</v>
      </c>
      <c r="K1984" t="str">
        <f t="shared" si="3661"/>
        <v>EP</v>
      </c>
      <c r="L1984" t="str">
        <f t="shared" si="3662"/>
        <v>true</v>
      </c>
      <c r="N1984" s="7">
        <f t="shared" si="3719"/>
        <v>0</v>
      </c>
      <c r="O1984" s="7" t="str">
        <f t="shared" si="3720"/>
        <v/>
      </c>
      <c r="P1984" s="7" t="str">
        <f t="shared" si="3721"/>
        <v/>
      </c>
      <c r="Q1984" s="7">
        <f t="shared" si="3722"/>
        <v>0</v>
      </c>
    </row>
    <row r="1985" spans="1:26" x14ac:dyDescent="0.25">
      <c r="A1985" t="s">
        <v>139</v>
      </c>
      <c r="B1985" t="s">
        <v>76</v>
      </c>
      <c r="C1985" t="s">
        <v>561</v>
      </c>
      <c r="D1985" t="s">
        <v>25</v>
      </c>
      <c r="E1985" t="s">
        <v>39</v>
      </c>
      <c r="F1985" t="s">
        <v>597</v>
      </c>
      <c r="G1985" t="str">
        <f t="shared" si="3657"/>
        <v>DL2022060</v>
      </c>
      <c r="H1985" t="str">
        <f t="shared" si="3658"/>
        <v>16</v>
      </c>
      <c r="I1985" t="str">
        <f t="shared" si="3659"/>
        <v>oncgor</v>
      </c>
      <c r="J1985" t="str">
        <f t="shared" si="3660"/>
        <v>EP</v>
      </c>
      <c r="K1985" t="str">
        <f t="shared" si="3661"/>
        <v>EP</v>
      </c>
      <c r="L1985" t="str">
        <f t="shared" si="3662"/>
        <v>true</v>
      </c>
      <c r="N1985" s="7">
        <f t="shared" si="3719"/>
        <v>0</v>
      </c>
      <c r="O1985" s="7" t="str">
        <f t="shared" si="3720"/>
        <v/>
      </c>
      <c r="P1985" s="7" t="str">
        <f t="shared" si="3721"/>
        <v/>
      </c>
      <c r="Q1985" s="7">
        <f t="shared" si="3722"/>
        <v>0</v>
      </c>
    </row>
    <row r="1986" spans="1:26" x14ac:dyDescent="0.25">
      <c r="A1986" t="s">
        <v>180</v>
      </c>
      <c r="B1986" t="s">
        <v>23</v>
      </c>
      <c r="C1986" t="s">
        <v>586</v>
      </c>
      <c r="D1986" t="s">
        <v>25</v>
      </c>
      <c r="E1986" t="s">
        <v>39</v>
      </c>
      <c r="F1986" t="s">
        <v>597</v>
      </c>
      <c r="G1986" t="str">
        <f t="shared" ref="G1986:G2049" si="3779">MID(F1986,10,9)</f>
        <v>DL2022060</v>
      </c>
      <c r="H1986" t="str">
        <f t="shared" ref="H1986:H2049" si="3780">LEFT(C1986,2)</f>
        <v>17</v>
      </c>
      <c r="I1986" t="str">
        <f t="shared" ref="I1986:I2049" si="3781">MID(C1986,4,6)</f>
        <v>cragig</v>
      </c>
      <c r="J1986" t="str">
        <f t="shared" ref="J1986:J2049" si="3782">RIGHT(C1986,2)</f>
        <v>PK</v>
      </c>
      <c r="K1986" t="str">
        <f t="shared" ref="K1986:K2049" si="3783">IF(TRIM(B1986)="Standard","PK",IF(TRIM(B1986)="NTC","NK",IF(TRIM(B1986)="Unknown","EP")))</f>
        <v>PK</v>
      </c>
      <c r="L1986" t="str">
        <f t="shared" ref="L1986:L2049" si="3784">IF(J1986=K1986,"true","false")</f>
        <v>true</v>
      </c>
      <c r="N1986" s="7">
        <f t="shared" si="3719"/>
        <v>0</v>
      </c>
      <c r="O1986" s="7">
        <f t="shared" si="3720"/>
        <v>0</v>
      </c>
      <c r="P1986" s="7" t="str">
        <f t="shared" si="3721"/>
        <v/>
      </c>
      <c r="Q1986" s="7" t="str">
        <f t="shared" si="3722"/>
        <v/>
      </c>
      <c r="R1986" t="str">
        <f t="shared" ref="R1986" si="3785">IF(AND(O1986&gt;0,P1987=0),"Valid","Invalid")</f>
        <v>Invalid</v>
      </c>
      <c r="S1986" t="str">
        <f t="shared" ref="S1986" si="3786">IF(OR(Q1988&gt;0,Q1989&gt;0),"Present","Absent")</f>
        <v>Present</v>
      </c>
      <c r="T1986" t="str">
        <f t="shared" ref="T1986" si="3787">IF(OR(Q1988&lt;41,Q1989&lt;41),"Ct&lt;41",IF(OR(Q1988&gt;41,Q1989&gt;41),"Ct&gt;41","No Ct"))</f>
        <v>Ct&lt;41</v>
      </c>
      <c r="V1986" t="str">
        <f t="shared" ref="V1986" si="3788">G1986&amp;"_"&amp;I1986&amp;"_"&amp;R1986&amp;"_"&amp;S1986&amp;"_"&amp;T1986</f>
        <v>DL2022060_cragig_Invalid_Present_Ct&lt;41</v>
      </c>
      <c r="X1986">
        <f t="shared" ref="X1986" si="3789">O1986</f>
        <v>0</v>
      </c>
      <c r="Y1986">
        <f t="shared" ref="Y1986" si="3790">P1987</f>
        <v>32.299999999999997</v>
      </c>
      <c r="Z1986">
        <f t="shared" ref="Z1986" si="3791">Q1988+Q1989</f>
        <v>36.58</v>
      </c>
    </row>
    <row r="1987" spans="1:26" x14ac:dyDescent="0.25">
      <c r="A1987" t="s">
        <v>156</v>
      </c>
      <c r="B1987" t="s">
        <v>51</v>
      </c>
      <c r="C1987" t="s">
        <v>574</v>
      </c>
      <c r="D1987" t="s">
        <v>25</v>
      </c>
      <c r="E1987">
        <v>32.299999999999997</v>
      </c>
      <c r="F1987" t="s">
        <v>597</v>
      </c>
      <c r="G1987" t="str">
        <f t="shared" si="3779"/>
        <v>DL2022060</v>
      </c>
      <c r="H1987" t="str">
        <f t="shared" si="3780"/>
        <v>17</v>
      </c>
      <c r="I1987" t="str">
        <f t="shared" si="3781"/>
        <v>cragig</v>
      </c>
      <c r="J1987" t="str">
        <f t="shared" si="3782"/>
        <v>NK</v>
      </c>
      <c r="K1987" t="str">
        <f t="shared" si="3783"/>
        <v>NK</v>
      </c>
      <c r="L1987" t="str">
        <f t="shared" si="3784"/>
        <v>true</v>
      </c>
      <c r="N1987" s="7">
        <f t="shared" si="3719"/>
        <v>32.299999999999997</v>
      </c>
      <c r="O1987" s="7" t="str">
        <f t="shared" si="3720"/>
        <v/>
      </c>
      <c r="P1987" s="7">
        <f t="shared" si="3721"/>
        <v>32.299999999999997</v>
      </c>
      <c r="Q1987" s="7" t="str">
        <f t="shared" si="3722"/>
        <v/>
      </c>
    </row>
    <row r="1988" spans="1:26" x14ac:dyDescent="0.25">
      <c r="A1988" t="s">
        <v>120</v>
      </c>
      <c r="B1988" t="s">
        <v>76</v>
      </c>
      <c r="C1988" t="s">
        <v>562</v>
      </c>
      <c r="D1988" t="s">
        <v>25</v>
      </c>
      <c r="E1988">
        <v>36.58</v>
      </c>
      <c r="F1988" t="s">
        <v>597</v>
      </c>
      <c r="G1988" t="str">
        <f t="shared" si="3779"/>
        <v>DL2022060</v>
      </c>
      <c r="H1988" t="str">
        <f t="shared" si="3780"/>
        <v>17</v>
      </c>
      <c r="I1988" t="str">
        <f t="shared" si="3781"/>
        <v>cragig</v>
      </c>
      <c r="J1988" t="str">
        <f t="shared" si="3782"/>
        <v>EP</v>
      </c>
      <c r="K1988" t="str">
        <f t="shared" si="3783"/>
        <v>EP</v>
      </c>
      <c r="L1988" t="str">
        <f t="shared" si="3784"/>
        <v>true</v>
      </c>
      <c r="N1988" s="7">
        <f t="shared" si="3719"/>
        <v>36.58</v>
      </c>
      <c r="O1988" s="7" t="str">
        <f t="shared" si="3720"/>
        <v/>
      </c>
      <c r="P1988" s="7" t="str">
        <f t="shared" si="3721"/>
        <v/>
      </c>
      <c r="Q1988" s="7">
        <f t="shared" si="3722"/>
        <v>36.58</v>
      </c>
    </row>
    <row r="1989" spans="1:26" x14ac:dyDescent="0.25">
      <c r="A1989" t="s">
        <v>140</v>
      </c>
      <c r="B1989" t="s">
        <v>76</v>
      </c>
      <c r="C1989" t="s">
        <v>562</v>
      </c>
      <c r="D1989" t="s">
        <v>25</v>
      </c>
      <c r="E1989" t="s">
        <v>39</v>
      </c>
      <c r="F1989" t="s">
        <v>597</v>
      </c>
      <c r="G1989" t="str">
        <f t="shared" si="3779"/>
        <v>DL2022060</v>
      </c>
      <c r="H1989" t="str">
        <f t="shared" si="3780"/>
        <v>17</v>
      </c>
      <c r="I1989" t="str">
        <f t="shared" si="3781"/>
        <v>cragig</v>
      </c>
      <c r="J1989" t="str">
        <f t="shared" si="3782"/>
        <v>EP</v>
      </c>
      <c r="K1989" t="str">
        <f t="shared" si="3783"/>
        <v>EP</v>
      </c>
      <c r="L1989" t="str">
        <f t="shared" si="3784"/>
        <v>true</v>
      </c>
      <c r="N1989" s="7">
        <f t="shared" si="3719"/>
        <v>0</v>
      </c>
      <c r="O1989" s="7" t="str">
        <f t="shared" si="3720"/>
        <v/>
      </c>
      <c r="P1989" s="7" t="str">
        <f t="shared" si="3721"/>
        <v/>
      </c>
      <c r="Q1989" s="7">
        <f t="shared" si="3722"/>
        <v>0</v>
      </c>
    </row>
    <row r="1990" spans="1:26" x14ac:dyDescent="0.25">
      <c r="A1990" t="s">
        <v>182</v>
      </c>
      <c r="B1990" t="s">
        <v>23</v>
      </c>
      <c r="C1990" t="s">
        <v>587</v>
      </c>
      <c r="D1990" t="s">
        <v>25</v>
      </c>
      <c r="E1990">
        <v>30.12</v>
      </c>
      <c r="F1990" t="s">
        <v>597</v>
      </c>
      <c r="G1990" t="str">
        <f t="shared" si="3779"/>
        <v>DL2022060</v>
      </c>
      <c r="H1990" t="str">
        <f t="shared" si="3780"/>
        <v>18</v>
      </c>
      <c r="I1990" t="str">
        <f t="shared" si="3781"/>
        <v>cragig</v>
      </c>
      <c r="J1990" t="str">
        <f t="shared" si="3782"/>
        <v>PK</v>
      </c>
      <c r="K1990" t="str">
        <f t="shared" si="3783"/>
        <v>PK</v>
      </c>
      <c r="L1990" t="str">
        <f t="shared" si="3784"/>
        <v>true</v>
      </c>
      <c r="N1990" s="7">
        <f t="shared" si="3719"/>
        <v>30.12</v>
      </c>
      <c r="O1990" s="7">
        <f t="shared" si="3720"/>
        <v>30.12</v>
      </c>
      <c r="P1990" s="7" t="str">
        <f t="shared" si="3721"/>
        <v/>
      </c>
      <c r="Q1990" s="7" t="str">
        <f t="shared" si="3722"/>
        <v/>
      </c>
      <c r="R1990" t="str">
        <f t="shared" ref="R1990" si="3792">IF(AND(O1990&gt;0,P1991=0),"Valid","Invalid")</f>
        <v>Valid</v>
      </c>
      <c r="S1990" t="str">
        <f t="shared" ref="S1990" si="3793">IF(OR(Q1992&gt;0,Q1993&gt;0),"Present","Absent")</f>
        <v>Absent</v>
      </c>
      <c r="T1990" t="str">
        <f t="shared" ref="T1990" si="3794">IF(OR(Q1992&lt;41,Q1993&lt;41),"Ct&lt;41",IF(OR(Q1992&gt;41,Q1993&gt;41),"Ct&gt;41","No Ct"))</f>
        <v>Ct&lt;41</v>
      </c>
      <c r="V1990" t="str">
        <f t="shared" ref="V1990" si="3795">G1990&amp;"_"&amp;I1990&amp;"_"&amp;R1990&amp;"_"&amp;S1990&amp;"_"&amp;T1990</f>
        <v>DL2022060_cragig_Valid_Absent_Ct&lt;41</v>
      </c>
      <c r="X1990">
        <f t="shared" ref="X1990" si="3796">O1990</f>
        <v>30.12</v>
      </c>
      <c r="Y1990">
        <f t="shared" ref="Y1990" si="3797">P1991</f>
        <v>0</v>
      </c>
      <c r="Z1990">
        <f t="shared" ref="Z1990" si="3798">Q1992+Q1993</f>
        <v>0</v>
      </c>
    </row>
    <row r="1991" spans="1:26" x14ac:dyDescent="0.25">
      <c r="A1991" t="s">
        <v>158</v>
      </c>
      <c r="B1991" t="s">
        <v>51</v>
      </c>
      <c r="C1991" t="s">
        <v>575</v>
      </c>
      <c r="D1991" t="s">
        <v>25</v>
      </c>
      <c r="E1991" t="s">
        <v>39</v>
      </c>
      <c r="F1991" t="s">
        <v>597</v>
      </c>
      <c r="G1991" t="str">
        <f t="shared" si="3779"/>
        <v>DL2022060</v>
      </c>
      <c r="H1991" t="str">
        <f t="shared" si="3780"/>
        <v>18</v>
      </c>
      <c r="I1991" t="str">
        <f t="shared" si="3781"/>
        <v>cragig</v>
      </c>
      <c r="J1991" t="str">
        <f t="shared" si="3782"/>
        <v>NK</v>
      </c>
      <c r="K1991" t="str">
        <f t="shared" si="3783"/>
        <v>NK</v>
      </c>
      <c r="L1991" t="str">
        <f t="shared" si="3784"/>
        <v>true</v>
      </c>
      <c r="N1991" s="7">
        <f t="shared" si="3719"/>
        <v>0</v>
      </c>
      <c r="O1991" s="7" t="str">
        <f t="shared" si="3720"/>
        <v/>
      </c>
      <c r="P1991" s="7">
        <f t="shared" si="3721"/>
        <v>0</v>
      </c>
      <c r="Q1991" s="7" t="str">
        <f t="shared" si="3722"/>
        <v/>
      </c>
    </row>
    <row r="1992" spans="1:26" x14ac:dyDescent="0.25">
      <c r="A1992" t="s">
        <v>122</v>
      </c>
      <c r="B1992" t="s">
        <v>76</v>
      </c>
      <c r="C1992" t="s">
        <v>563</v>
      </c>
      <c r="D1992" t="s">
        <v>25</v>
      </c>
      <c r="E1992" t="s">
        <v>39</v>
      </c>
      <c r="F1992" t="s">
        <v>597</v>
      </c>
      <c r="G1992" t="str">
        <f t="shared" si="3779"/>
        <v>DL2022060</v>
      </c>
      <c r="H1992" t="str">
        <f t="shared" si="3780"/>
        <v>18</v>
      </c>
      <c r="I1992" t="str">
        <f t="shared" si="3781"/>
        <v>cragig</v>
      </c>
      <c r="J1992" t="str">
        <f t="shared" si="3782"/>
        <v>EP</v>
      </c>
      <c r="K1992" t="str">
        <f t="shared" si="3783"/>
        <v>EP</v>
      </c>
      <c r="L1992" t="str">
        <f t="shared" si="3784"/>
        <v>true</v>
      </c>
      <c r="N1992" s="7">
        <f t="shared" si="3719"/>
        <v>0</v>
      </c>
      <c r="O1992" s="7" t="str">
        <f t="shared" si="3720"/>
        <v/>
      </c>
      <c r="P1992" s="7" t="str">
        <f t="shared" si="3721"/>
        <v/>
      </c>
      <c r="Q1992" s="7">
        <f t="shared" si="3722"/>
        <v>0</v>
      </c>
    </row>
    <row r="1993" spans="1:26" x14ac:dyDescent="0.25">
      <c r="A1993" t="s">
        <v>141</v>
      </c>
      <c r="B1993" t="s">
        <v>76</v>
      </c>
      <c r="C1993" t="s">
        <v>563</v>
      </c>
      <c r="D1993" t="s">
        <v>25</v>
      </c>
      <c r="E1993" t="s">
        <v>39</v>
      </c>
      <c r="F1993" t="s">
        <v>597</v>
      </c>
      <c r="G1993" t="str">
        <f t="shared" si="3779"/>
        <v>DL2022060</v>
      </c>
      <c r="H1993" t="str">
        <f t="shared" si="3780"/>
        <v>18</v>
      </c>
      <c r="I1993" t="str">
        <f t="shared" si="3781"/>
        <v>cragig</v>
      </c>
      <c r="J1993" t="str">
        <f t="shared" si="3782"/>
        <v>EP</v>
      </c>
      <c r="K1993" t="str">
        <f t="shared" si="3783"/>
        <v>EP</v>
      </c>
      <c r="L1993" t="str">
        <f t="shared" si="3784"/>
        <v>true</v>
      </c>
      <c r="N1993" s="7">
        <f t="shared" si="3719"/>
        <v>0</v>
      </c>
      <c r="O1993" s="7" t="str">
        <f t="shared" si="3720"/>
        <v/>
      </c>
      <c r="P1993" s="7" t="str">
        <f t="shared" si="3721"/>
        <v/>
      </c>
      <c r="Q1993" s="7">
        <f t="shared" si="3722"/>
        <v>0</v>
      </c>
    </row>
    <row r="1994" spans="1:26" x14ac:dyDescent="0.25">
      <c r="A1994" t="s">
        <v>184</v>
      </c>
      <c r="B1994" t="s">
        <v>23</v>
      </c>
      <c r="C1994" t="s">
        <v>588</v>
      </c>
      <c r="D1994" t="s">
        <v>25</v>
      </c>
      <c r="E1994" t="s">
        <v>39</v>
      </c>
      <c r="F1994" t="s">
        <v>597</v>
      </c>
      <c r="G1994" t="str">
        <f t="shared" si="3779"/>
        <v>DL2022060</v>
      </c>
      <c r="H1994" t="str">
        <f t="shared" si="3780"/>
        <v>19</v>
      </c>
      <c r="I1994" t="str">
        <f t="shared" si="3781"/>
        <v>neomel</v>
      </c>
      <c r="J1994" t="str">
        <f t="shared" si="3782"/>
        <v>PK</v>
      </c>
      <c r="K1994" t="str">
        <f t="shared" si="3783"/>
        <v>PK</v>
      </c>
      <c r="L1994" t="str">
        <f t="shared" si="3784"/>
        <v>true</v>
      </c>
      <c r="N1994" s="7">
        <f t="shared" si="3719"/>
        <v>0</v>
      </c>
      <c r="O1994" s="7">
        <f t="shared" si="3720"/>
        <v>0</v>
      </c>
      <c r="P1994" s="7" t="str">
        <f t="shared" si="3721"/>
        <v/>
      </c>
      <c r="Q1994" s="7" t="str">
        <f t="shared" si="3722"/>
        <v/>
      </c>
      <c r="R1994" t="str">
        <f t="shared" ref="R1994" si="3799">IF(AND(O1994&gt;0,P1995=0),"Valid","Invalid")</f>
        <v>Invalid</v>
      </c>
      <c r="S1994" t="str">
        <f t="shared" ref="S1994" si="3800">IF(OR(Q1996&gt;0,Q1997&gt;0),"Present","Absent")</f>
        <v>Absent</v>
      </c>
      <c r="T1994" t="str">
        <f t="shared" ref="T1994" si="3801">IF(OR(Q1996&lt;41,Q1997&lt;41),"Ct&lt;41",IF(OR(Q1996&gt;41,Q1997&gt;41),"Ct&gt;41","No Ct"))</f>
        <v>Ct&lt;41</v>
      </c>
      <c r="V1994" t="str">
        <f t="shared" ref="V1994" si="3802">G1994&amp;"_"&amp;I1994&amp;"_"&amp;R1994&amp;"_"&amp;S1994&amp;"_"&amp;T1994</f>
        <v>DL2022060_neomel_Invalid_Absent_Ct&lt;41</v>
      </c>
      <c r="X1994">
        <f t="shared" ref="X1994" si="3803">O1994</f>
        <v>0</v>
      </c>
      <c r="Y1994">
        <f t="shared" ref="Y1994" si="3804">P1995</f>
        <v>0</v>
      </c>
      <c r="Z1994">
        <f t="shared" ref="Z1994" si="3805">Q1996+Q1997</f>
        <v>0</v>
      </c>
    </row>
    <row r="1995" spans="1:26" x14ac:dyDescent="0.25">
      <c r="A1995" t="s">
        <v>160</v>
      </c>
      <c r="B1995" t="s">
        <v>51</v>
      </c>
      <c r="C1995" t="s">
        <v>576</v>
      </c>
      <c r="D1995" t="s">
        <v>25</v>
      </c>
      <c r="E1995" t="s">
        <v>39</v>
      </c>
      <c r="F1995" t="s">
        <v>597</v>
      </c>
      <c r="G1995" t="str">
        <f t="shared" si="3779"/>
        <v>DL2022060</v>
      </c>
      <c r="H1995" t="str">
        <f t="shared" si="3780"/>
        <v>19</v>
      </c>
      <c r="I1995" t="str">
        <f t="shared" si="3781"/>
        <v>neomel</v>
      </c>
      <c r="J1995" t="str">
        <f t="shared" si="3782"/>
        <v>NK</v>
      </c>
      <c r="K1995" t="str">
        <f t="shared" si="3783"/>
        <v>NK</v>
      </c>
      <c r="L1995" t="str">
        <f t="shared" si="3784"/>
        <v>true</v>
      </c>
      <c r="N1995" s="7">
        <f t="shared" si="3719"/>
        <v>0</v>
      </c>
      <c r="O1995" s="7" t="str">
        <f t="shared" si="3720"/>
        <v/>
      </c>
      <c r="P1995" s="7">
        <f t="shared" si="3721"/>
        <v>0</v>
      </c>
      <c r="Q1995" s="7" t="str">
        <f t="shared" si="3722"/>
        <v/>
      </c>
    </row>
    <row r="1996" spans="1:26" x14ac:dyDescent="0.25">
      <c r="A1996" t="s">
        <v>124</v>
      </c>
      <c r="B1996" t="s">
        <v>76</v>
      </c>
      <c r="C1996" t="s">
        <v>564</v>
      </c>
      <c r="D1996" t="s">
        <v>25</v>
      </c>
      <c r="E1996" t="s">
        <v>39</v>
      </c>
      <c r="F1996" t="s">
        <v>597</v>
      </c>
      <c r="G1996" t="str">
        <f t="shared" si="3779"/>
        <v>DL2022060</v>
      </c>
      <c r="H1996" t="str">
        <f t="shared" si="3780"/>
        <v>19</v>
      </c>
      <c r="I1996" t="str">
        <f t="shared" si="3781"/>
        <v>neomel</v>
      </c>
      <c r="J1996" t="str">
        <f t="shared" si="3782"/>
        <v>EP</v>
      </c>
      <c r="K1996" t="str">
        <f t="shared" si="3783"/>
        <v>EP</v>
      </c>
      <c r="L1996" t="str">
        <f t="shared" si="3784"/>
        <v>true</v>
      </c>
      <c r="N1996" s="7">
        <f t="shared" si="3719"/>
        <v>0</v>
      </c>
      <c r="O1996" s="7" t="str">
        <f t="shared" si="3720"/>
        <v/>
      </c>
      <c r="P1996" s="7" t="str">
        <f t="shared" si="3721"/>
        <v/>
      </c>
      <c r="Q1996" s="7">
        <f t="shared" si="3722"/>
        <v>0</v>
      </c>
    </row>
    <row r="1997" spans="1:26" x14ac:dyDescent="0.25">
      <c r="A1997" t="s">
        <v>142</v>
      </c>
      <c r="B1997" t="s">
        <v>76</v>
      </c>
      <c r="C1997" t="s">
        <v>564</v>
      </c>
      <c r="D1997" t="s">
        <v>25</v>
      </c>
      <c r="E1997" t="s">
        <v>39</v>
      </c>
      <c r="F1997" t="s">
        <v>597</v>
      </c>
      <c r="G1997" t="str">
        <f t="shared" si="3779"/>
        <v>DL2022060</v>
      </c>
      <c r="H1997" t="str">
        <f t="shared" si="3780"/>
        <v>19</v>
      </c>
      <c r="I1997" t="str">
        <f t="shared" si="3781"/>
        <v>neomel</v>
      </c>
      <c r="J1997" t="str">
        <f t="shared" si="3782"/>
        <v>EP</v>
      </c>
      <c r="K1997" t="str">
        <f t="shared" si="3783"/>
        <v>EP</v>
      </c>
      <c r="L1997" t="str">
        <f t="shared" si="3784"/>
        <v>true</v>
      </c>
      <c r="N1997" s="7">
        <f t="shared" si="3719"/>
        <v>0</v>
      </c>
      <c r="O1997" s="7" t="str">
        <f t="shared" si="3720"/>
        <v/>
      </c>
      <c r="P1997" s="7" t="str">
        <f t="shared" si="3721"/>
        <v/>
      </c>
      <c r="Q1997" s="7">
        <f t="shared" si="3722"/>
        <v>0</v>
      </c>
    </row>
    <row r="1998" spans="1:26" x14ac:dyDescent="0.25">
      <c r="A1998" t="s">
        <v>186</v>
      </c>
      <c r="B1998" t="s">
        <v>23</v>
      </c>
      <c r="C1998" t="s">
        <v>589</v>
      </c>
      <c r="D1998" t="s">
        <v>25</v>
      </c>
      <c r="E1998">
        <v>22.35</v>
      </c>
      <c r="F1998" t="s">
        <v>597</v>
      </c>
      <c r="G1998" t="str">
        <f t="shared" si="3779"/>
        <v>DL2022060</v>
      </c>
      <c r="H1998" t="str">
        <f t="shared" si="3780"/>
        <v>20</v>
      </c>
      <c r="I1998" t="str">
        <f t="shared" si="3781"/>
        <v>neomel</v>
      </c>
      <c r="J1998" t="str">
        <f t="shared" si="3782"/>
        <v>PK</v>
      </c>
      <c r="K1998" t="str">
        <f t="shared" si="3783"/>
        <v>PK</v>
      </c>
      <c r="L1998" t="str">
        <f t="shared" si="3784"/>
        <v>true</v>
      </c>
      <c r="N1998" s="7">
        <f t="shared" si="3719"/>
        <v>22.35</v>
      </c>
      <c r="O1998" s="7">
        <f t="shared" si="3720"/>
        <v>22.35</v>
      </c>
      <c r="P1998" s="7" t="str">
        <f t="shared" si="3721"/>
        <v/>
      </c>
      <c r="Q1998" s="7" t="str">
        <f t="shared" si="3722"/>
        <v/>
      </c>
      <c r="R1998" t="str">
        <f t="shared" ref="R1998" si="3806">IF(AND(O1998&gt;0,P1999=0),"Valid","Invalid")</f>
        <v>Valid</v>
      </c>
      <c r="S1998" t="str">
        <f t="shared" ref="S1998" si="3807">IF(OR(Q2000&gt;0,Q2001&gt;0),"Present","Absent")</f>
        <v>Absent</v>
      </c>
      <c r="T1998" t="str">
        <f t="shared" ref="T1998" si="3808">IF(OR(Q2000&lt;41,Q2001&lt;41),"Ct&lt;41",IF(OR(Q2000&gt;41,Q2001&gt;41),"Ct&gt;41","No Ct"))</f>
        <v>Ct&lt;41</v>
      </c>
      <c r="V1998" t="str">
        <f t="shared" ref="V1998" si="3809">G1998&amp;"_"&amp;I1998&amp;"_"&amp;R1998&amp;"_"&amp;S1998&amp;"_"&amp;T1998</f>
        <v>DL2022060_neomel_Valid_Absent_Ct&lt;41</v>
      </c>
      <c r="X1998">
        <f t="shared" ref="X1998" si="3810">O1998</f>
        <v>22.35</v>
      </c>
      <c r="Y1998">
        <f t="shared" ref="Y1998" si="3811">P1999</f>
        <v>0</v>
      </c>
      <c r="Z1998">
        <f t="shared" ref="Z1998" si="3812">Q2000+Q2001</f>
        <v>0</v>
      </c>
    </row>
    <row r="1999" spans="1:26" x14ac:dyDescent="0.25">
      <c r="A1999" t="s">
        <v>162</v>
      </c>
      <c r="B1999" t="s">
        <v>51</v>
      </c>
      <c r="C1999" t="s">
        <v>577</v>
      </c>
      <c r="D1999" t="s">
        <v>25</v>
      </c>
      <c r="E1999" t="s">
        <v>39</v>
      </c>
      <c r="F1999" t="s">
        <v>597</v>
      </c>
      <c r="G1999" t="str">
        <f t="shared" si="3779"/>
        <v>DL2022060</v>
      </c>
      <c r="H1999" t="str">
        <f t="shared" si="3780"/>
        <v>20</v>
      </c>
      <c r="I1999" t="str">
        <f t="shared" si="3781"/>
        <v>neomel</v>
      </c>
      <c r="J1999" t="str">
        <f t="shared" si="3782"/>
        <v>NK</v>
      </c>
      <c r="K1999" t="str">
        <f t="shared" si="3783"/>
        <v>NK</v>
      </c>
      <c r="L1999" t="str">
        <f t="shared" si="3784"/>
        <v>true</v>
      </c>
      <c r="N1999" s="7">
        <f t="shared" si="3719"/>
        <v>0</v>
      </c>
      <c r="O1999" s="7" t="str">
        <f t="shared" si="3720"/>
        <v/>
      </c>
      <c r="P1999" s="7">
        <f t="shared" si="3721"/>
        <v>0</v>
      </c>
      <c r="Q1999" s="7" t="str">
        <f t="shared" si="3722"/>
        <v/>
      </c>
    </row>
    <row r="2000" spans="1:26" x14ac:dyDescent="0.25">
      <c r="A2000" t="s">
        <v>126</v>
      </c>
      <c r="B2000" t="s">
        <v>76</v>
      </c>
      <c r="C2000" t="s">
        <v>565</v>
      </c>
      <c r="D2000" t="s">
        <v>25</v>
      </c>
      <c r="E2000" t="s">
        <v>39</v>
      </c>
      <c r="F2000" t="s">
        <v>597</v>
      </c>
      <c r="G2000" t="str">
        <f t="shared" si="3779"/>
        <v>DL2022060</v>
      </c>
      <c r="H2000" t="str">
        <f t="shared" si="3780"/>
        <v>20</v>
      </c>
      <c r="I2000" t="str">
        <f t="shared" si="3781"/>
        <v>neomel</v>
      </c>
      <c r="J2000" t="str">
        <f t="shared" si="3782"/>
        <v>EP</v>
      </c>
      <c r="K2000" t="str">
        <f t="shared" si="3783"/>
        <v>EP</v>
      </c>
      <c r="L2000" t="str">
        <f t="shared" si="3784"/>
        <v>true</v>
      </c>
      <c r="N2000" s="7">
        <f t="shared" si="3719"/>
        <v>0</v>
      </c>
      <c r="O2000" s="7" t="str">
        <f t="shared" si="3720"/>
        <v/>
      </c>
      <c r="P2000" s="7" t="str">
        <f t="shared" si="3721"/>
        <v/>
      </c>
      <c r="Q2000" s="7">
        <f t="shared" si="3722"/>
        <v>0</v>
      </c>
    </row>
    <row r="2001" spans="1:26" x14ac:dyDescent="0.25">
      <c r="A2001" t="s">
        <v>143</v>
      </c>
      <c r="B2001" t="s">
        <v>76</v>
      </c>
      <c r="C2001" t="s">
        <v>565</v>
      </c>
      <c r="D2001" t="s">
        <v>25</v>
      </c>
      <c r="E2001" t="s">
        <v>39</v>
      </c>
      <c r="F2001" t="s">
        <v>597</v>
      </c>
      <c r="G2001" t="str">
        <f t="shared" si="3779"/>
        <v>DL2022060</v>
      </c>
      <c r="H2001" t="str">
        <f t="shared" si="3780"/>
        <v>20</v>
      </c>
      <c r="I2001" t="str">
        <f t="shared" si="3781"/>
        <v>neomel</v>
      </c>
      <c r="J2001" t="str">
        <f t="shared" si="3782"/>
        <v>EP</v>
      </c>
      <c r="K2001" t="str">
        <f t="shared" si="3783"/>
        <v>EP</v>
      </c>
      <c r="L2001" t="str">
        <f t="shared" si="3784"/>
        <v>true</v>
      </c>
      <c r="N2001" s="7">
        <f t="shared" si="3719"/>
        <v>0</v>
      </c>
      <c r="O2001" s="7" t="str">
        <f t="shared" si="3720"/>
        <v/>
      </c>
      <c r="P2001" s="7" t="str">
        <f t="shared" si="3721"/>
        <v/>
      </c>
      <c r="Q2001" s="7">
        <f t="shared" si="3722"/>
        <v>0</v>
      </c>
    </row>
    <row r="2002" spans="1:26" x14ac:dyDescent="0.25">
      <c r="A2002" t="s">
        <v>188</v>
      </c>
      <c r="B2002" t="s">
        <v>23</v>
      </c>
      <c r="C2002" t="s">
        <v>590</v>
      </c>
      <c r="D2002" t="s">
        <v>25</v>
      </c>
      <c r="E2002">
        <v>30.98</v>
      </c>
      <c r="F2002" t="s">
        <v>597</v>
      </c>
      <c r="G2002" t="str">
        <f t="shared" si="3779"/>
        <v>DL2022060</v>
      </c>
      <c r="H2002" t="str">
        <f t="shared" si="3780"/>
        <v>21</v>
      </c>
      <c r="I2002" t="str">
        <f t="shared" si="3781"/>
        <v>calsap</v>
      </c>
      <c r="J2002" t="str">
        <f t="shared" si="3782"/>
        <v>PK</v>
      </c>
      <c r="K2002" t="str">
        <f t="shared" si="3783"/>
        <v>PK</v>
      </c>
      <c r="L2002" t="str">
        <f t="shared" si="3784"/>
        <v>true</v>
      </c>
      <c r="N2002" s="7">
        <f t="shared" si="3719"/>
        <v>30.98</v>
      </c>
      <c r="O2002" s="7">
        <f t="shared" si="3720"/>
        <v>30.98</v>
      </c>
      <c r="P2002" s="7" t="str">
        <f t="shared" si="3721"/>
        <v/>
      </c>
      <c r="Q2002" s="7" t="str">
        <f t="shared" si="3722"/>
        <v/>
      </c>
      <c r="R2002" t="str">
        <f t="shared" ref="R2002" si="3813">IF(AND(O2002&gt;0,P2003=0),"Valid","Invalid")</f>
        <v>Valid</v>
      </c>
      <c r="S2002" t="str">
        <f t="shared" ref="S2002" si="3814">IF(OR(Q2004&gt;0,Q2005&gt;0),"Present","Absent")</f>
        <v>Present</v>
      </c>
      <c r="T2002" t="str">
        <f t="shared" ref="T2002" si="3815">IF(OR(Q2004&lt;41,Q2005&lt;41),"Ct&lt;41",IF(OR(Q2004&gt;41,Q2005&gt;41),"Ct&gt;41","No Ct"))</f>
        <v>Ct&lt;41</v>
      </c>
      <c r="V2002" t="str">
        <f t="shared" ref="V2002" si="3816">G2002&amp;"_"&amp;I2002&amp;"_"&amp;R2002&amp;"_"&amp;S2002&amp;"_"&amp;T2002</f>
        <v>DL2022060_calsap_Valid_Present_Ct&lt;41</v>
      </c>
      <c r="X2002">
        <f t="shared" ref="X2002" si="3817">O2002</f>
        <v>30.98</v>
      </c>
      <c r="Y2002">
        <f t="shared" ref="Y2002" si="3818">P2003</f>
        <v>0</v>
      </c>
      <c r="Z2002">
        <f t="shared" ref="Z2002" si="3819">Q2004+Q2005</f>
        <v>37.549999999999997</v>
      </c>
    </row>
    <row r="2003" spans="1:26" x14ac:dyDescent="0.25">
      <c r="A2003" t="s">
        <v>164</v>
      </c>
      <c r="B2003" t="s">
        <v>51</v>
      </c>
      <c r="C2003" t="s">
        <v>578</v>
      </c>
      <c r="D2003" t="s">
        <v>25</v>
      </c>
      <c r="E2003" t="s">
        <v>39</v>
      </c>
      <c r="F2003" t="s">
        <v>597</v>
      </c>
      <c r="G2003" t="str">
        <f t="shared" si="3779"/>
        <v>DL2022060</v>
      </c>
      <c r="H2003" t="str">
        <f t="shared" si="3780"/>
        <v>21</v>
      </c>
      <c r="I2003" t="str">
        <f t="shared" si="3781"/>
        <v>calsap</v>
      </c>
      <c r="J2003" t="str">
        <f t="shared" si="3782"/>
        <v>NK</v>
      </c>
      <c r="K2003" t="str">
        <f t="shared" si="3783"/>
        <v>NK</v>
      </c>
      <c r="L2003" t="str">
        <f t="shared" si="3784"/>
        <v>true</v>
      </c>
      <c r="N2003" s="7">
        <f t="shared" si="3719"/>
        <v>0</v>
      </c>
      <c r="O2003" s="7" t="str">
        <f t="shared" si="3720"/>
        <v/>
      </c>
      <c r="P2003" s="7">
        <f t="shared" si="3721"/>
        <v>0</v>
      </c>
      <c r="Q2003" s="7" t="str">
        <f t="shared" si="3722"/>
        <v/>
      </c>
    </row>
    <row r="2004" spans="1:26" x14ac:dyDescent="0.25">
      <c r="A2004" t="s">
        <v>128</v>
      </c>
      <c r="B2004" t="s">
        <v>76</v>
      </c>
      <c r="C2004" t="s">
        <v>566</v>
      </c>
      <c r="D2004" t="s">
        <v>25</v>
      </c>
      <c r="E2004">
        <v>37.549999999999997</v>
      </c>
      <c r="F2004" t="s">
        <v>597</v>
      </c>
      <c r="G2004" t="str">
        <f t="shared" si="3779"/>
        <v>DL2022060</v>
      </c>
      <c r="H2004" t="str">
        <f t="shared" si="3780"/>
        <v>21</v>
      </c>
      <c r="I2004" t="str">
        <f t="shared" si="3781"/>
        <v>calsap</v>
      </c>
      <c r="J2004" t="str">
        <f t="shared" si="3782"/>
        <v>EP</v>
      </c>
      <c r="K2004" t="str">
        <f t="shared" si="3783"/>
        <v>EP</v>
      </c>
      <c r="L2004" t="str">
        <f t="shared" si="3784"/>
        <v>true</v>
      </c>
      <c r="N2004" s="7">
        <f t="shared" si="3719"/>
        <v>37.549999999999997</v>
      </c>
      <c r="O2004" s="7" t="str">
        <f t="shared" si="3720"/>
        <v/>
      </c>
      <c r="P2004" s="7" t="str">
        <f t="shared" si="3721"/>
        <v/>
      </c>
      <c r="Q2004" s="7">
        <f t="shared" si="3722"/>
        <v>37.549999999999997</v>
      </c>
    </row>
    <row r="2005" spans="1:26" x14ac:dyDescent="0.25">
      <c r="A2005" t="s">
        <v>144</v>
      </c>
      <c r="B2005" t="s">
        <v>76</v>
      </c>
      <c r="C2005" t="s">
        <v>566</v>
      </c>
      <c r="D2005" t="s">
        <v>25</v>
      </c>
      <c r="E2005" t="s">
        <v>39</v>
      </c>
      <c r="F2005" t="s">
        <v>597</v>
      </c>
      <c r="G2005" t="str">
        <f t="shared" si="3779"/>
        <v>DL2022060</v>
      </c>
      <c r="H2005" t="str">
        <f t="shared" si="3780"/>
        <v>21</v>
      </c>
      <c r="I2005" t="str">
        <f t="shared" si="3781"/>
        <v>calsap</v>
      </c>
      <c r="J2005" t="str">
        <f t="shared" si="3782"/>
        <v>EP</v>
      </c>
      <c r="K2005" t="str">
        <f t="shared" si="3783"/>
        <v>EP</v>
      </c>
      <c r="L2005" t="str">
        <f t="shared" si="3784"/>
        <v>true</v>
      </c>
      <c r="N2005" s="7">
        <f t="shared" si="3719"/>
        <v>0</v>
      </c>
      <c r="O2005" s="7" t="str">
        <f t="shared" si="3720"/>
        <v/>
      </c>
      <c r="P2005" s="7" t="str">
        <f t="shared" si="3721"/>
        <v/>
      </c>
      <c r="Q2005" s="7">
        <f t="shared" si="3722"/>
        <v>0</v>
      </c>
    </row>
    <row r="2006" spans="1:26" x14ac:dyDescent="0.25">
      <c r="A2006" t="s">
        <v>190</v>
      </c>
      <c r="B2006" t="s">
        <v>23</v>
      </c>
      <c r="C2006" t="s">
        <v>591</v>
      </c>
      <c r="D2006" t="s">
        <v>25</v>
      </c>
      <c r="E2006" t="s">
        <v>39</v>
      </c>
      <c r="F2006" t="s">
        <v>597</v>
      </c>
      <c r="G2006" t="str">
        <f t="shared" si="3779"/>
        <v>DL2022060</v>
      </c>
      <c r="H2006" t="str">
        <f t="shared" si="3780"/>
        <v>22</v>
      </c>
      <c r="I2006" t="str">
        <f t="shared" si="3781"/>
        <v>calsap</v>
      </c>
      <c r="J2006" t="str">
        <f t="shared" si="3782"/>
        <v>PK</v>
      </c>
      <c r="K2006" t="str">
        <f t="shared" si="3783"/>
        <v>PK</v>
      </c>
      <c r="L2006" t="str">
        <f t="shared" si="3784"/>
        <v>true</v>
      </c>
      <c r="N2006" s="7">
        <f t="shared" si="3719"/>
        <v>0</v>
      </c>
      <c r="O2006" s="7">
        <f t="shared" si="3720"/>
        <v>0</v>
      </c>
      <c r="P2006" s="7" t="str">
        <f t="shared" si="3721"/>
        <v/>
      </c>
      <c r="Q2006" s="7" t="str">
        <f t="shared" si="3722"/>
        <v/>
      </c>
      <c r="R2006" t="str">
        <f t="shared" ref="R2006" si="3820">IF(AND(O2006&gt;0,P2007=0),"Valid","Invalid")</f>
        <v>Invalid</v>
      </c>
      <c r="S2006" t="str">
        <f t="shared" ref="S2006" si="3821">IF(OR(Q2008&gt;0,Q2009&gt;0),"Present","Absent")</f>
        <v>Absent</v>
      </c>
      <c r="T2006" t="str">
        <f t="shared" ref="T2006" si="3822">IF(OR(Q2008&lt;41,Q2009&lt;41),"Ct&lt;41",IF(OR(Q2008&gt;41,Q2009&gt;41),"Ct&gt;41","No Ct"))</f>
        <v>Ct&lt;41</v>
      </c>
      <c r="V2006" t="str">
        <f t="shared" ref="V2006" si="3823">G2006&amp;"_"&amp;I2006&amp;"_"&amp;R2006&amp;"_"&amp;S2006&amp;"_"&amp;T2006</f>
        <v>DL2022060_calsap_Invalid_Absent_Ct&lt;41</v>
      </c>
      <c r="X2006">
        <f t="shared" ref="X2006" si="3824">O2006</f>
        <v>0</v>
      </c>
      <c r="Y2006">
        <f t="shared" ref="Y2006" si="3825">P2007</f>
        <v>0</v>
      </c>
      <c r="Z2006">
        <f t="shared" ref="Z2006" si="3826">Q2008+Q2009</f>
        <v>0</v>
      </c>
    </row>
    <row r="2007" spans="1:26" x14ac:dyDescent="0.25">
      <c r="A2007" t="s">
        <v>166</v>
      </c>
      <c r="B2007" t="s">
        <v>51</v>
      </c>
      <c r="C2007" t="s">
        <v>579</v>
      </c>
      <c r="D2007" t="s">
        <v>25</v>
      </c>
      <c r="E2007" t="s">
        <v>39</v>
      </c>
      <c r="F2007" t="s">
        <v>597</v>
      </c>
      <c r="G2007" t="str">
        <f t="shared" si="3779"/>
        <v>DL2022060</v>
      </c>
      <c r="H2007" t="str">
        <f t="shared" si="3780"/>
        <v>22</v>
      </c>
      <c r="I2007" t="str">
        <f t="shared" si="3781"/>
        <v>calsap</v>
      </c>
      <c r="J2007" t="str">
        <f t="shared" si="3782"/>
        <v>NK</v>
      </c>
      <c r="K2007" t="str">
        <f t="shared" si="3783"/>
        <v>NK</v>
      </c>
      <c r="L2007" t="str">
        <f t="shared" si="3784"/>
        <v>true</v>
      </c>
      <c r="N2007" s="7">
        <f t="shared" si="3719"/>
        <v>0</v>
      </c>
      <c r="O2007" s="7" t="str">
        <f t="shared" si="3720"/>
        <v/>
      </c>
      <c r="P2007" s="7">
        <f t="shared" si="3721"/>
        <v>0</v>
      </c>
      <c r="Q2007" s="7" t="str">
        <f t="shared" si="3722"/>
        <v/>
      </c>
    </row>
    <row r="2008" spans="1:26" x14ac:dyDescent="0.25">
      <c r="A2008" t="s">
        <v>130</v>
      </c>
      <c r="B2008" t="s">
        <v>76</v>
      </c>
      <c r="C2008" t="s">
        <v>567</v>
      </c>
      <c r="D2008" t="s">
        <v>25</v>
      </c>
      <c r="E2008" t="s">
        <v>39</v>
      </c>
      <c r="F2008" t="s">
        <v>597</v>
      </c>
      <c r="G2008" t="str">
        <f t="shared" si="3779"/>
        <v>DL2022060</v>
      </c>
      <c r="H2008" t="str">
        <f t="shared" si="3780"/>
        <v>22</v>
      </c>
      <c r="I2008" t="str">
        <f t="shared" si="3781"/>
        <v>calsap</v>
      </c>
      <c r="J2008" t="str">
        <f t="shared" si="3782"/>
        <v>EP</v>
      </c>
      <c r="K2008" t="str">
        <f t="shared" si="3783"/>
        <v>EP</v>
      </c>
      <c r="L2008" t="str">
        <f t="shared" si="3784"/>
        <v>true</v>
      </c>
      <c r="N2008" s="7">
        <f t="shared" si="3719"/>
        <v>0</v>
      </c>
      <c r="O2008" s="7" t="str">
        <f t="shared" si="3720"/>
        <v/>
      </c>
      <c r="P2008" s="7" t="str">
        <f t="shared" si="3721"/>
        <v/>
      </c>
      <c r="Q2008" s="7">
        <f t="shared" si="3722"/>
        <v>0</v>
      </c>
    </row>
    <row r="2009" spans="1:26" x14ac:dyDescent="0.25">
      <c r="A2009" t="s">
        <v>145</v>
      </c>
      <c r="B2009" t="s">
        <v>76</v>
      </c>
      <c r="C2009" t="s">
        <v>567</v>
      </c>
      <c r="D2009" t="s">
        <v>25</v>
      </c>
      <c r="E2009" t="s">
        <v>39</v>
      </c>
      <c r="F2009" t="s">
        <v>597</v>
      </c>
      <c r="G2009" t="str">
        <f t="shared" si="3779"/>
        <v>DL2022060</v>
      </c>
      <c r="H2009" t="str">
        <f t="shared" si="3780"/>
        <v>22</v>
      </c>
      <c r="I2009" t="str">
        <f t="shared" si="3781"/>
        <v>calsap</v>
      </c>
      <c r="J2009" t="str">
        <f t="shared" si="3782"/>
        <v>EP</v>
      </c>
      <c r="K2009" t="str">
        <f t="shared" si="3783"/>
        <v>EP</v>
      </c>
      <c r="L2009" t="str">
        <f t="shared" si="3784"/>
        <v>true</v>
      </c>
      <c r="N2009" s="7">
        <f t="shared" si="3719"/>
        <v>0</v>
      </c>
      <c r="O2009" s="7" t="str">
        <f t="shared" si="3720"/>
        <v/>
      </c>
      <c r="P2009" s="7" t="str">
        <f t="shared" si="3721"/>
        <v/>
      </c>
      <c r="Q2009" s="7">
        <f t="shared" si="3722"/>
        <v>0</v>
      </c>
    </row>
    <row r="2010" spans="1:26" x14ac:dyDescent="0.25">
      <c r="A2010" t="s">
        <v>192</v>
      </c>
      <c r="B2010" t="s">
        <v>23</v>
      </c>
      <c r="C2010" t="s">
        <v>592</v>
      </c>
      <c r="D2010" t="s">
        <v>25</v>
      </c>
      <c r="E2010" t="s">
        <v>39</v>
      </c>
      <c r="F2010" t="s">
        <v>597</v>
      </c>
      <c r="G2010" t="str">
        <f t="shared" si="3779"/>
        <v>DL2022060</v>
      </c>
      <c r="H2010" t="str">
        <f t="shared" si="3780"/>
        <v>23</v>
      </c>
      <c r="I2010" t="str">
        <f t="shared" si="3781"/>
        <v>hemsan</v>
      </c>
      <c r="J2010" t="str">
        <f t="shared" si="3782"/>
        <v>PK</v>
      </c>
      <c r="K2010" t="str">
        <f t="shared" si="3783"/>
        <v>PK</v>
      </c>
      <c r="L2010" t="str">
        <f t="shared" si="3784"/>
        <v>true</v>
      </c>
      <c r="N2010" s="7">
        <f t="shared" si="3719"/>
        <v>0</v>
      </c>
      <c r="O2010" s="7">
        <f t="shared" si="3720"/>
        <v>0</v>
      </c>
      <c r="P2010" s="7" t="str">
        <f t="shared" si="3721"/>
        <v/>
      </c>
      <c r="Q2010" s="7" t="str">
        <f t="shared" si="3722"/>
        <v/>
      </c>
      <c r="R2010" t="str">
        <f t="shared" ref="R2010" si="3827">IF(AND(O2010&gt;0,P2011=0),"Valid","Invalid")</f>
        <v>Invalid</v>
      </c>
      <c r="S2010" t="str">
        <f t="shared" ref="S2010" si="3828">IF(OR(Q2012&gt;0,Q2013&gt;0),"Present","Absent")</f>
        <v>Absent</v>
      </c>
      <c r="T2010" t="str">
        <f t="shared" ref="T2010" si="3829">IF(OR(Q2012&lt;41,Q2013&lt;41),"Ct&lt;41",IF(OR(Q2012&gt;41,Q2013&gt;41),"Ct&gt;41","No Ct"))</f>
        <v>Ct&lt;41</v>
      </c>
      <c r="V2010" t="str">
        <f t="shared" ref="V2010" si="3830">G2010&amp;"_"&amp;I2010&amp;"_"&amp;R2010&amp;"_"&amp;S2010&amp;"_"&amp;T2010</f>
        <v>DL2022060_hemsan_Invalid_Absent_Ct&lt;41</v>
      </c>
      <c r="X2010">
        <f t="shared" ref="X2010" si="3831">O2010</f>
        <v>0</v>
      </c>
      <c r="Y2010">
        <f t="shared" ref="Y2010" si="3832">P2011</f>
        <v>0</v>
      </c>
      <c r="Z2010">
        <f t="shared" ref="Z2010" si="3833">Q2012+Q2013</f>
        <v>0</v>
      </c>
    </row>
    <row r="2011" spans="1:26" x14ac:dyDescent="0.25">
      <c r="A2011" t="s">
        <v>168</v>
      </c>
      <c r="B2011" t="s">
        <v>51</v>
      </c>
      <c r="C2011" t="s">
        <v>580</v>
      </c>
      <c r="D2011" t="s">
        <v>25</v>
      </c>
      <c r="E2011" t="s">
        <v>39</v>
      </c>
      <c r="F2011" t="s">
        <v>597</v>
      </c>
      <c r="G2011" t="str">
        <f t="shared" si="3779"/>
        <v>DL2022060</v>
      </c>
      <c r="H2011" t="str">
        <f t="shared" si="3780"/>
        <v>23</v>
      </c>
      <c r="I2011" t="str">
        <f t="shared" si="3781"/>
        <v>hemsan</v>
      </c>
      <c r="J2011" t="str">
        <f t="shared" si="3782"/>
        <v>NK</v>
      </c>
      <c r="K2011" t="str">
        <f t="shared" si="3783"/>
        <v>NK</v>
      </c>
      <c r="L2011" t="str">
        <f t="shared" si="3784"/>
        <v>true</v>
      </c>
      <c r="N2011" s="7">
        <f t="shared" si="3719"/>
        <v>0</v>
      </c>
      <c r="O2011" s="7" t="str">
        <f t="shared" si="3720"/>
        <v/>
      </c>
      <c r="P2011" s="7">
        <f t="shared" si="3721"/>
        <v>0</v>
      </c>
      <c r="Q2011" s="7" t="str">
        <f t="shared" si="3722"/>
        <v/>
      </c>
    </row>
    <row r="2012" spans="1:26" x14ac:dyDescent="0.25">
      <c r="A2012" t="s">
        <v>132</v>
      </c>
      <c r="B2012" t="s">
        <v>76</v>
      </c>
      <c r="C2012" t="s">
        <v>568</v>
      </c>
      <c r="D2012" t="s">
        <v>25</v>
      </c>
      <c r="E2012" t="s">
        <v>39</v>
      </c>
      <c r="F2012" t="s">
        <v>597</v>
      </c>
      <c r="G2012" t="str">
        <f t="shared" si="3779"/>
        <v>DL2022060</v>
      </c>
      <c r="H2012" t="str">
        <f t="shared" si="3780"/>
        <v>23</v>
      </c>
      <c r="I2012" t="str">
        <f t="shared" si="3781"/>
        <v>hemsan</v>
      </c>
      <c r="J2012" t="str">
        <f t="shared" si="3782"/>
        <v>EP</v>
      </c>
      <c r="K2012" t="str">
        <f t="shared" si="3783"/>
        <v>EP</v>
      </c>
      <c r="L2012" t="str">
        <f t="shared" si="3784"/>
        <v>true</v>
      </c>
      <c r="N2012" s="7">
        <f t="shared" si="3719"/>
        <v>0</v>
      </c>
      <c r="O2012" s="7" t="str">
        <f t="shared" si="3720"/>
        <v/>
      </c>
      <c r="P2012" s="7" t="str">
        <f t="shared" si="3721"/>
        <v/>
      </c>
      <c r="Q2012" s="7">
        <f t="shared" si="3722"/>
        <v>0</v>
      </c>
    </row>
    <row r="2013" spans="1:26" x14ac:dyDescent="0.25">
      <c r="A2013" t="s">
        <v>146</v>
      </c>
      <c r="B2013" t="s">
        <v>76</v>
      </c>
      <c r="C2013" t="s">
        <v>568</v>
      </c>
      <c r="D2013" t="s">
        <v>25</v>
      </c>
      <c r="E2013" t="s">
        <v>39</v>
      </c>
      <c r="F2013" t="s">
        <v>597</v>
      </c>
      <c r="G2013" t="str">
        <f t="shared" si="3779"/>
        <v>DL2022060</v>
      </c>
      <c r="H2013" t="str">
        <f t="shared" si="3780"/>
        <v>23</v>
      </c>
      <c r="I2013" t="str">
        <f t="shared" si="3781"/>
        <v>hemsan</v>
      </c>
      <c r="J2013" t="str">
        <f t="shared" si="3782"/>
        <v>EP</v>
      </c>
      <c r="K2013" t="str">
        <f t="shared" si="3783"/>
        <v>EP</v>
      </c>
      <c r="L2013" t="str">
        <f t="shared" si="3784"/>
        <v>true</v>
      </c>
      <c r="N2013" s="7">
        <f t="shared" si="3719"/>
        <v>0</v>
      </c>
      <c r="O2013" s="7" t="str">
        <f t="shared" si="3720"/>
        <v/>
      </c>
      <c r="P2013" s="7" t="str">
        <f t="shared" si="3721"/>
        <v/>
      </c>
      <c r="Q2013" s="7">
        <f t="shared" si="3722"/>
        <v>0</v>
      </c>
    </row>
    <row r="2014" spans="1:26" x14ac:dyDescent="0.25">
      <c r="A2014" t="s">
        <v>194</v>
      </c>
      <c r="B2014" t="s">
        <v>23</v>
      </c>
      <c r="C2014" t="s">
        <v>593</v>
      </c>
      <c r="D2014" t="s">
        <v>25</v>
      </c>
      <c r="E2014" t="s">
        <v>39</v>
      </c>
      <c r="F2014" t="s">
        <v>597</v>
      </c>
      <c r="G2014" t="str">
        <f t="shared" si="3779"/>
        <v>DL2022060</v>
      </c>
      <c r="H2014" t="str">
        <f t="shared" si="3780"/>
        <v>24</v>
      </c>
      <c r="I2014" t="str">
        <f t="shared" si="3781"/>
        <v>hemsan</v>
      </c>
      <c r="J2014" t="str">
        <f t="shared" si="3782"/>
        <v>PK</v>
      </c>
      <c r="K2014" t="str">
        <f t="shared" si="3783"/>
        <v>PK</v>
      </c>
      <c r="L2014" t="str">
        <f t="shared" si="3784"/>
        <v>true</v>
      </c>
      <c r="N2014" s="7">
        <f t="shared" si="3719"/>
        <v>0</v>
      </c>
      <c r="O2014" s="7">
        <f t="shared" si="3720"/>
        <v>0</v>
      </c>
      <c r="P2014" s="7" t="str">
        <f t="shared" si="3721"/>
        <v/>
      </c>
      <c r="Q2014" s="7" t="str">
        <f t="shared" si="3722"/>
        <v/>
      </c>
      <c r="R2014" t="str">
        <f t="shared" ref="R2014" si="3834">IF(AND(O2014&gt;0,P2015=0),"Valid","Invalid")</f>
        <v>Invalid</v>
      </c>
      <c r="S2014" t="str">
        <f t="shared" ref="S2014" si="3835">IF(OR(Q2016&gt;0,Q2017&gt;0),"Present","Absent")</f>
        <v>Absent</v>
      </c>
      <c r="T2014" t="str">
        <f t="shared" ref="T2014" si="3836">IF(OR(Q2016&lt;41,Q2017&lt;41),"Ct&lt;41",IF(OR(Q2016&gt;41,Q2017&gt;41),"Ct&gt;41","No Ct"))</f>
        <v>Ct&lt;41</v>
      </c>
      <c r="V2014" t="str">
        <f t="shared" ref="V2014" si="3837">G2014&amp;"_"&amp;I2014&amp;"_"&amp;R2014&amp;"_"&amp;S2014&amp;"_"&amp;T2014</f>
        <v>DL2022060_hemsan_Invalid_Absent_Ct&lt;41</v>
      </c>
      <c r="X2014">
        <f t="shared" ref="X2014" si="3838">O2014</f>
        <v>0</v>
      </c>
      <c r="Y2014">
        <f t="shared" ref="Y2014" si="3839">P2015</f>
        <v>0</v>
      </c>
      <c r="Z2014">
        <f t="shared" ref="Z2014" si="3840">Q2016+Q2017</f>
        <v>0</v>
      </c>
    </row>
    <row r="2015" spans="1:26" x14ac:dyDescent="0.25">
      <c r="A2015" t="s">
        <v>170</v>
      </c>
      <c r="B2015" t="s">
        <v>51</v>
      </c>
      <c r="C2015" t="s">
        <v>581</v>
      </c>
      <c r="D2015" t="s">
        <v>25</v>
      </c>
      <c r="E2015" t="s">
        <v>39</v>
      </c>
      <c r="F2015" t="s">
        <v>597</v>
      </c>
      <c r="G2015" t="str">
        <f t="shared" si="3779"/>
        <v>DL2022060</v>
      </c>
      <c r="H2015" t="str">
        <f t="shared" si="3780"/>
        <v>24</v>
      </c>
      <c r="I2015" t="str">
        <f t="shared" si="3781"/>
        <v>hemsan</v>
      </c>
      <c r="J2015" t="str">
        <f t="shared" si="3782"/>
        <v>NK</v>
      </c>
      <c r="K2015" t="str">
        <f t="shared" si="3783"/>
        <v>NK</v>
      </c>
      <c r="L2015" t="str">
        <f t="shared" si="3784"/>
        <v>true</v>
      </c>
      <c r="N2015" s="7">
        <f t="shared" si="3719"/>
        <v>0</v>
      </c>
      <c r="O2015" s="7" t="str">
        <f t="shared" si="3720"/>
        <v/>
      </c>
      <c r="P2015" s="7">
        <f t="shared" si="3721"/>
        <v>0</v>
      </c>
      <c r="Q2015" s="7" t="str">
        <f t="shared" si="3722"/>
        <v/>
      </c>
    </row>
    <row r="2016" spans="1:26" x14ac:dyDescent="0.25">
      <c r="A2016" t="s">
        <v>134</v>
      </c>
      <c r="B2016" t="s">
        <v>76</v>
      </c>
      <c r="C2016" t="s">
        <v>569</v>
      </c>
      <c r="D2016" t="s">
        <v>25</v>
      </c>
      <c r="E2016" t="s">
        <v>39</v>
      </c>
      <c r="F2016" t="s">
        <v>597</v>
      </c>
      <c r="G2016" t="str">
        <f t="shared" si="3779"/>
        <v>DL2022060</v>
      </c>
      <c r="H2016" t="str">
        <f t="shared" si="3780"/>
        <v>24</v>
      </c>
      <c r="I2016" t="str">
        <f t="shared" si="3781"/>
        <v>hemsan</v>
      </c>
      <c r="J2016" t="str">
        <f t="shared" si="3782"/>
        <v>EP</v>
      </c>
      <c r="K2016" t="str">
        <f t="shared" si="3783"/>
        <v>EP</v>
      </c>
      <c r="L2016" t="str">
        <f t="shared" si="3784"/>
        <v>true</v>
      </c>
      <c r="N2016" s="7">
        <f t="shared" si="3719"/>
        <v>0</v>
      </c>
      <c r="O2016" s="7" t="str">
        <f t="shared" si="3720"/>
        <v/>
      </c>
      <c r="P2016" s="7" t="str">
        <f t="shared" si="3721"/>
        <v/>
      </c>
      <c r="Q2016" s="7">
        <f t="shared" si="3722"/>
        <v>0</v>
      </c>
    </row>
    <row r="2017" spans="1:26" x14ac:dyDescent="0.25">
      <c r="A2017" t="s">
        <v>147</v>
      </c>
      <c r="B2017" t="s">
        <v>76</v>
      </c>
      <c r="C2017" t="s">
        <v>569</v>
      </c>
      <c r="D2017" t="s">
        <v>25</v>
      </c>
      <c r="E2017" t="s">
        <v>39</v>
      </c>
      <c r="F2017" t="s">
        <v>597</v>
      </c>
      <c r="G2017" t="str">
        <f t="shared" si="3779"/>
        <v>DL2022060</v>
      </c>
      <c r="H2017" t="str">
        <f t="shared" si="3780"/>
        <v>24</v>
      </c>
      <c r="I2017" t="str">
        <f t="shared" si="3781"/>
        <v>hemsan</v>
      </c>
      <c r="J2017" t="str">
        <f t="shared" si="3782"/>
        <v>EP</v>
      </c>
      <c r="K2017" t="str">
        <f t="shared" si="3783"/>
        <v>EP</v>
      </c>
      <c r="L2017" t="str">
        <f t="shared" si="3784"/>
        <v>true</v>
      </c>
      <c r="N2017" s="7">
        <f t="shared" si="3719"/>
        <v>0</v>
      </c>
      <c r="O2017" s="7" t="str">
        <f t="shared" si="3720"/>
        <v/>
      </c>
      <c r="P2017" s="7" t="str">
        <f t="shared" si="3721"/>
        <v/>
      </c>
      <c r="Q2017" s="7">
        <f t="shared" si="3722"/>
        <v>0</v>
      </c>
    </row>
    <row r="2018" spans="1:26" x14ac:dyDescent="0.25">
      <c r="A2018" t="s">
        <v>22</v>
      </c>
      <c r="B2018" t="s">
        <v>23</v>
      </c>
      <c r="C2018" t="s">
        <v>24</v>
      </c>
      <c r="D2018" t="s">
        <v>25</v>
      </c>
      <c r="E2018">
        <v>30.6</v>
      </c>
      <c r="F2018" t="s">
        <v>622</v>
      </c>
      <c r="G2018" t="str">
        <f t="shared" si="3779"/>
        <v>DL2022062</v>
      </c>
      <c r="H2018" t="str">
        <f t="shared" si="3780"/>
        <v>01</v>
      </c>
      <c r="I2018" t="str">
        <f t="shared" si="3781"/>
        <v>perflu</v>
      </c>
      <c r="J2018" t="str">
        <f t="shared" si="3782"/>
        <v>PK</v>
      </c>
      <c r="K2018" t="str">
        <f t="shared" si="3783"/>
        <v>PK</v>
      </c>
      <c r="L2018" t="str">
        <f t="shared" si="3784"/>
        <v>true</v>
      </c>
      <c r="N2018" s="7">
        <f t="shared" ref="N2018:N2081" si="3841">IF(TRIM(E2018)="No Cq",0,E2018)</f>
        <v>30.6</v>
      </c>
      <c r="O2018" s="7">
        <f t="shared" ref="O2018:O2081" si="3842">IF(TRIM(B2018)="Standard",N2018,"")</f>
        <v>30.6</v>
      </c>
      <c r="P2018" s="7" t="str">
        <f t="shared" ref="P2018:P2081" si="3843">IF(TRIM(B2018)="NTC",N2018,"")</f>
        <v/>
      </c>
      <c r="Q2018" s="7" t="str">
        <f t="shared" ref="Q2018:Q2081" si="3844">IF(TRIM(B2018)="Unknown",N2018,"")</f>
        <v/>
      </c>
      <c r="R2018" t="str">
        <f t="shared" ref="R2018" si="3845">IF(AND(O2018&gt;0,P2019=0),"Valid","Invalid")</f>
        <v>Valid</v>
      </c>
      <c r="S2018" t="str">
        <f t="shared" ref="S2018" si="3846">IF(OR(Q2020&gt;0,Q2021&gt;0),"Present","Absent")</f>
        <v>Absent</v>
      </c>
      <c r="T2018" t="str">
        <f t="shared" ref="T2018" si="3847">IF(OR(Q2020&lt;41,Q2021&lt;41),"Ct&lt;41",IF(OR(Q2020&gt;41,Q2021&gt;41),"Ct&gt;41","No Ct"))</f>
        <v>Ct&lt;41</v>
      </c>
      <c r="V2018" t="str">
        <f t="shared" ref="V2018" si="3848">G2018&amp;"_"&amp;I2018&amp;"_"&amp;R2018&amp;"_"&amp;S2018&amp;"_"&amp;T2018</f>
        <v>DL2022062_perflu_Valid_Absent_Ct&lt;41</v>
      </c>
      <c r="X2018">
        <f t="shared" ref="X2018" si="3849">O2018</f>
        <v>30.6</v>
      </c>
      <c r="Y2018">
        <f t="shared" ref="Y2018" si="3850">P2019</f>
        <v>0</v>
      </c>
      <c r="Z2018">
        <f t="shared" ref="Z2018" si="3851">Q2020+Q2021</f>
        <v>0</v>
      </c>
    </row>
    <row r="2019" spans="1:26" x14ac:dyDescent="0.25">
      <c r="A2019" t="s">
        <v>50</v>
      </c>
      <c r="B2019" t="s">
        <v>51</v>
      </c>
      <c r="C2019" t="s">
        <v>52</v>
      </c>
      <c r="D2019" t="s">
        <v>25</v>
      </c>
      <c r="E2019" t="s">
        <v>39</v>
      </c>
      <c r="F2019" t="s">
        <v>622</v>
      </c>
      <c r="G2019" t="str">
        <f t="shared" si="3779"/>
        <v>DL2022062</v>
      </c>
      <c r="H2019" t="str">
        <f t="shared" si="3780"/>
        <v>01</v>
      </c>
      <c r="I2019" t="str">
        <f t="shared" si="3781"/>
        <v>perflu</v>
      </c>
      <c r="J2019" t="str">
        <f t="shared" si="3782"/>
        <v>NK</v>
      </c>
      <c r="K2019" t="str">
        <f t="shared" si="3783"/>
        <v>NK</v>
      </c>
      <c r="L2019" t="str">
        <f t="shared" si="3784"/>
        <v>true</v>
      </c>
      <c r="N2019" s="7">
        <f t="shared" si="3841"/>
        <v>0</v>
      </c>
      <c r="O2019" s="7" t="str">
        <f t="shared" si="3842"/>
        <v/>
      </c>
      <c r="P2019" s="7">
        <f t="shared" si="3843"/>
        <v>0</v>
      </c>
      <c r="Q2019" s="7" t="str">
        <f t="shared" si="3844"/>
        <v/>
      </c>
    </row>
    <row r="2020" spans="1:26" x14ac:dyDescent="0.25">
      <c r="A2020" t="s">
        <v>75</v>
      </c>
      <c r="B2020" t="s">
        <v>76</v>
      </c>
      <c r="C2020" t="s">
        <v>77</v>
      </c>
      <c r="D2020" t="s">
        <v>25</v>
      </c>
      <c r="E2020" t="s">
        <v>39</v>
      </c>
      <c r="F2020" t="s">
        <v>622</v>
      </c>
      <c r="G2020" t="str">
        <f t="shared" si="3779"/>
        <v>DL2022062</v>
      </c>
      <c r="H2020" t="str">
        <f t="shared" si="3780"/>
        <v>01</v>
      </c>
      <c r="I2020" t="str">
        <f t="shared" si="3781"/>
        <v>perflu</v>
      </c>
      <c r="J2020" t="str">
        <f t="shared" si="3782"/>
        <v>EP</v>
      </c>
      <c r="K2020" t="str">
        <f t="shared" si="3783"/>
        <v>EP</v>
      </c>
      <c r="L2020" t="str">
        <f t="shared" si="3784"/>
        <v>true</v>
      </c>
      <c r="N2020" s="7">
        <f t="shared" si="3841"/>
        <v>0</v>
      </c>
      <c r="O2020" s="7" t="str">
        <f t="shared" si="3842"/>
        <v/>
      </c>
      <c r="P2020" s="7" t="str">
        <f t="shared" si="3843"/>
        <v/>
      </c>
      <c r="Q2020" s="7">
        <f t="shared" si="3844"/>
        <v>0</v>
      </c>
    </row>
    <row r="2021" spans="1:26" x14ac:dyDescent="0.25">
      <c r="A2021" t="s">
        <v>100</v>
      </c>
      <c r="B2021" t="s">
        <v>76</v>
      </c>
      <c r="C2021" t="s">
        <v>77</v>
      </c>
      <c r="D2021" t="s">
        <v>25</v>
      </c>
      <c r="E2021" t="s">
        <v>39</v>
      </c>
      <c r="F2021" t="s">
        <v>622</v>
      </c>
      <c r="G2021" t="str">
        <f t="shared" si="3779"/>
        <v>DL2022062</v>
      </c>
      <c r="H2021" t="str">
        <f t="shared" si="3780"/>
        <v>01</v>
      </c>
      <c r="I2021" t="str">
        <f t="shared" si="3781"/>
        <v>perflu</v>
      </c>
      <c r="J2021" t="str">
        <f t="shared" si="3782"/>
        <v>EP</v>
      </c>
      <c r="K2021" t="str">
        <f t="shared" si="3783"/>
        <v>EP</v>
      </c>
      <c r="L2021" t="str">
        <f t="shared" si="3784"/>
        <v>true</v>
      </c>
      <c r="N2021" s="7">
        <f t="shared" si="3841"/>
        <v>0</v>
      </c>
      <c r="O2021" s="7" t="str">
        <f t="shared" si="3842"/>
        <v/>
      </c>
      <c r="P2021" s="7" t="str">
        <f t="shared" si="3843"/>
        <v/>
      </c>
      <c r="Q2021" s="7">
        <f t="shared" si="3844"/>
        <v>0</v>
      </c>
    </row>
    <row r="2022" spans="1:26" x14ac:dyDescent="0.25">
      <c r="A2022" t="s">
        <v>27</v>
      </c>
      <c r="B2022" t="s">
        <v>23</v>
      </c>
      <c r="C2022" t="s">
        <v>28</v>
      </c>
      <c r="D2022" t="s">
        <v>25</v>
      </c>
      <c r="E2022">
        <v>31.81</v>
      </c>
      <c r="F2022" t="s">
        <v>622</v>
      </c>
      <c r="G2022" t="str">
        <f t="shared" si="3779"/>
        <v>DL2022062</v>
      </c>
      <c r="H2022" t="str">
        <f t="shared" si="3780"/>
        <v>02</v>
      </c>
      <c r="I2022" t="str">
        <f t="shared" si="3781"/>
        <v>perflu</v>
      </c>
      <c r="J2022" t="str">
        <f t="shared" si="3782"/>
        <v>PK</v>
      </c>
      <c r="K2022" t="str">
        <f t="shared" si="3783"/>
        <v>PK</v>
      </c>
      <c r="L2022" t="str">
        <f t="shared" si="3784"/>
        <v>true</v>
      </c>
      <c r="N2022" s="7">
        <f t="shared" si="3841"/>
        <v>31.81</v>
      </c>
      <c r="O2022" s="7">
        <f t="shared" si="3842"/>
        <v>31.81</v>
      </c>
      <c r="P2022" s="7" t="str">
        <f t="shared" si="3843"/>
        <v/>
      </c>
      <c r="Q2022" s="7" t="str">
        <f t="shared" si="3844"/>
        <v/>
      </c>
      <c r="R2022" t="str">
        <f t="shared" ref="R2022" si="3852">IF(AND(O2022&gt;0,P2023=0),"Valid","Invalid")</f>
        <v>Valid</v>
      </c>
      <c r="S2022" t="str">
        <f t="shared" ref="S2022" si="3853">IF(OR(Q2024&gt;0,Q2025&gt;0),"Present","Absent")</f>
        <v>Present</v>
      </c>
      <c r="T2022" t="str">
        <f t="shared" ref="T2022" si="3854">IF(OR(Q2024&lt;41,Q2025&lt;41),"Ct&lt;41",IF(OR(Q2024&gt;41,Q2025&gt;41),"Ct&gt;41","No Ct"))</f>
        <v>Ct&lt;41</v>
      </c>
      <c r="V2022" t="str">
        <f t="shared" ref="V2022" si="3855">G2022&amp;"_"&amp;I2022&amp;"_"&amp;R2022&amp;"_"&amp;S2022&amp;"_"&amp;T2022</f>
        <v>DL2022062_perflu_Valid_Present_Ct&lt;41</v>
      </c>
      <c r="X2022">
        <f t="shared" ref="X2022" si="3856">O2022</f>
        <v>31.81</v>
      </c>
      <c r="Y2022">
        <f t="shared" ref="Y2022" si="3857">P2023</f>
        <v>0</v>
      </c>
      <c r="Z2022">
        <f t="shared" ref="Z2022" si="3858">Q2024+Q2025</f>
        <v>42.33</v>
      </c>
    </row>
    <row r="2023" spans="1:26" x14ac:dyDescent="0.25">
      <c r="A2023" t="s">
        <v>53</v>
      </c>
      <c r="B2023" t="s">
        <v>51</v>
      </c>
      <c r="C2023" t="s">
        <v>54</v>
      </c>
      <c r="D2023" t="s">
        <v>25</v>
      </c>
      <c r="E2023" t="s">
        <v>39</v>
      </c>
      <c r="F2023" t="s">
        <v>622</v>
      </c>
      <c r="G2023" t="str">
        <f t="shared" si="3779"/>
        <v>DL2022062</v>
      </c>
      <c r="H2023" t="str">
        <f t="shared" si="3780"/>
        <v>02</v>
      </c>
      <c r="I2023" t="str">
        <f t="shared" si="3781"/>
        <v>perflu</v>
      </c>
      <c r="J2023" t="str">
        <f t="shared" si="3782"/>
        <v>NK</v>
      </c>
      <c r="K2023" t="str">
        <f t="shared" si="3783"/>
        <v>NK</v>
      </c>
      <c r="L2023" t="str">
        <f t="shared" si="3784"/>
        <v>true</v>
      </c>
      <c r="N2023" s="7">
        <f t="shared" si="3841"/>
        <v>0</v>
      </c>
      <c r="O2023" s="7" t="str">
        <f t="shared" si="3842"/>
        <v/>
      </c>
      <c r="P2023" s="7">
        <f t="shared" si="3843"/>
        <v>0</v>
      </c>
      <c r="Q2023" s="7" t="str">
        <f t="shared" si="3844"/>
        <v/>
      </c>
    </row>
    <row r="2024" spans="1:26" x14ac:dyDescent="0.25">
      <c r="A2024" t="s">
        <v>78</v>
      </c>
      <c r="B2024" t="s">
        <v>76</v>
      </c>
      <c r="C2024" t="s">
        <v>79</v>
      </c>
      <c r="D2024" t="s">
        <v>25</v>
      </c>
      <c r="E2024">
        <v>42.33</v>
      </c>
      <c r="F2024" t="s">
        <v>622</v>
      </c>
      <c r="G2024" t="str">
        <f t="shared" si="3779"/>
        <v>DL2022062</v>
      </c>
      <c r="H2024" t="str">
        <f t="shared" si="3780"/>
        <v>02</v>
      </c>
      <c r="I2024" t="str">
        <f t="shared" si="3781"/>
        <v>perflu</v>
      </c>
      <c r="J2024" t="str">
        <f t="shared" si="3782"/>
        <v>EP</v>
      </c>
      <c r="K2024" t="str">
        <f t="shared" si="3783"/>
        <v>EP</v>
      </c>
      <c r="L2024" t="str">
        <f t="shared" si="3784"/>
        <v>true</v>
      </c>
      <c r="N2024" s="7">
        <f t="shared" si="3841"/>
        <v>42.33</v>
      </c>
      <c r="O2024" s="7" t="str">
        <f t="shared" si="3842"/>
        <v/>
      </c>
      <c r="P2024" s="7" t="str">
        <f t="shared" si="3843"/>
        <v/>
      </c>
      <c r="Q2024" s="7">
        <f t="shared" si="3844"/>
        <v>42.33</v>
      </c>
    </row>
    <row r="2025" spans="1:26" x14ac:dyDescent="0.25">
      <c r="A2025" t="s">
        <v>101</v>
      </c>
      <c r="B2025" t="s">
        <v>76</v>
      </c>
      <c r="C2025" t="s">
        <v>79</v>
      </c>
      <c r="D2025" t="s">
        <v>25</v>
      </c>
      <c r="E2025" t="s">
        <v>39</v>
      </c>
      <c r="F2025" t="s">
        <v>622</v>
      </c>
      <c r="G2025" t="str">
        <f t="shared" si="3779"/>
        <v>DL2022062</v>
      </c>
      <c r="H2025" t="str">
        <f t="shared" si="3780"/>
        <v>02</v>
      </c>
      <c r="I2025" t="str">
        <f t="shared" si="3781"/>
        <v>perflu</v>
      </c>
      <c r="J2025" t="str">
        <f t="shared" si="3782"/>
        <v>EP</v>
      </c>
      <c r="K2025" t="str">
        <f t="shared" si="3783"/>
        <v>EP</v>
      </c>
      <c r="L2025" t="str">
        <f t="shared" si="3784"/>
        <v>true</v>
      </c>
      <c r="N2025" s="7">
        <f t="shared" si="3841"/>
        <v>0</v>
      </c>
      <c r="O2025" s="7" t="str">
        <f t="shared" si="3842"/>
        <v/>
      </c>
      <c r="P2025" s="7" t="str">
        <f t="shared" si="3843"/>
        <v/>
      </c>
      <c r="Q2025" s="7">
        <f t="shared" si="3844"/>
        <v>0</v>
      </c>
    </row>
    <row r="2026" spans="1:26" x14ac:dyDescent="0.25">
      <c r="A2026" t="s">
        <v>29</v>
      </c>
      <c r="B2026" t="s">
        <v>23</v>
      </c>
      <c r="C2026" t="s">
        <v>30</v>
      </c>
      <c r="D2026" t="s">
        <v>25</v>
      </c>
      <c r="E2026">
        <v>21.79</v>
      </c>
      <c r="F2026" t="s">
        <v>622</v>
      </c>
      <c r="G2026" t="str">
        <f t="shared" si="3779"/>
        <v>DL2022062</v>
      </c>
      <c r="H2026" t="str">
        <f t="shared" si="3780"/>
        <v>03</v>
      </c>
      <c r="I2026" t="str">
        <f t="shared" si="3781"/>
        <v>plafle</v>
      </c>
      <c r="J2026" t="str">
        <f t="shared" si="3782"/>
        <v>PK</v>
      </c>
      <c r="K2026" t="str">
        <f t="shared" si="3783"/>
        <v>PK</v>
      </c>
      <c r="L2026" t="str">
        <f t="shared" si="3784"/>
        <v>true</v>
      </c>
      <c r="N2026" s="7">
        <f t="shared" si="3841"/>
        <v>21.79</v>
      </c>
      <c r="O2026" s="7">
        <f t="shared" si="3842"/>
        <v>21.79</v>
      </c>
      <c r="P2026" s="7" t="str">
        <f t="shared" si="3843"/>
        <v/>
      </c>
      <c r="Q2026" s="7" t="str">
        <f t="shared" si="3844"/>
        <v/>
      </c>
      <c r="R2026" t="str">
        <f t="shared" ref="R2026" si="3859">IF(AND(O2026&gt;0,P2027=0),"Valid","Invalid")</f>
        <v>Valid</v>
      </c>
      <c r="S2026" t="str">
        <f t="shared" ref="S2026" si="3860">IF(OR(Q2028&gt;0,Q2029&gt;0),"Present","Absent")</f>
        <v>Absent</v>
      </c>
      <c r="T2026" t="str">
        <f t="shared" ref="T2026" si="3861">IF(OR(Q2028&lt;41,Q2029&lt;41),"Ct&lt;41",IF(OR(Q2028&gt;41,Q2029&gt;41),"Ct&gt;41","No Ct"))</f>
        <v>Ct&lt;41</v>
      </c>
      <c r="V2026" t="str">
        <f t="shared" ref="V2026" si="3862">G2026&amp;"_"&amp;I2026&amp;"_"&amp;R2026&amp;"_"&amp;S2026&amp;"_"&amp;T2026</f>
        <v>DL2022062_plafle_Valid_Absent_Ct&lt;41</v>
      </c>
      <c r="X2026">
        <f t="shared" ref="X2026" si="3863">O2026</f>
        <v>21.79</v>
      </c>
      <c r="Y2026">
        <f t="shared" ref="Y2026" si="3864">P2027</f>
        <v>0</v>
      </c>
      <c r="Z2026">
        <f t="shared" ref="Z2026" si="3865">Q2028+Q2029</f>
        <v>0</v>
      </c>
    </row>
    <row r="2027" spans="1:26" x14ac:dyDescent="0.25">
      <c r="A2027" t="s">
        <v>55</v>
      </c>
      <c r="B2027" t="s">
        <v>51</v>
      </c>
      <c r="C2027" t="s">
        <v>56</v>
      </c>
      <c r="D2027" t="s">
        <v>25</v>
      </c>
      <c r="E2027" t="s">
        <v>39</v>
      </c>
      <c r="F2027" t="s">
        <v>622</v>
      </c>
      <c r="G2027" t="str">
        <f t="shared" si="3779"/>
        <v>DL2022062</v>
      </c>
      <c r="H2027" t="str">
        <f t="shared" si="3780"/>
        <v>03</v>
      </c>
      <c r="I2027" t="str">
        <f t="shared" si="3781"/>
        <v>plafle</v>
      </c>
      <c r="J2027" t="str">
        <f t="shared" si="3782"/>
        <v>NK</v>
      </c>
      <c r="K2027" t="str">
        <f t="shared" si="3783"/>
        <v>NK</v>
      </c>
      <c r="L2027" t="str">
        <f t="shared" si="3784"/>
        <v>true</v>
      </c>
      <c r="N2027" s="7">
        <f t="shared" si="3841"/>
        <v>0</v>
      </c>
      <c r="O2027" s="7" t="str">
        <f t="shared" si="3842"/>
        <v/>
      </c>
      <c r="P2027" s="7">
        <f t="shared" si="3843"/>
        <v>0</v>
      </c>
      <c r="Q2027" s="7" t="str">
        <f t="shared" si="3844"/>
        <v/>
      </c>
    </row>
    <row r="2028" spans="1:26" x14ac:dyDescent="0.25">
      <c r="A2028" t="s">
        <v>80</v>
      </c>
      <c r="B2028" t="s">
        <v>76</v>
      </c>
      <c r="C2028" t="s">
        <v>81</v>
      </c>
      <c r="D2028" t="s">
        <v>25</v>
      </c>
      <c r="E2028" t="s">
        <v>39</v>
      </c>
      <c r="F2028" t="s">
        <v>622</v>
      </c>
      <c r="G2028" t="str">
        <f t="shared" si="3779"/>
        <v>DL2022062</v>
      </c>
      <c r="H2028" t="str">
        <f t="shared" si="3780"/>
        <v>03</v>
      </c>
      <c r="I2028" t="str">
        <f t="shared" si="3781"/>
        <v>plafle</v>
      </c>
      <c r="J2028" t="str">
        <f t="shared" si="3782"/>
        <v>EP</v>
      </c>
      <c r="K2028" t="str">
        <f t="shared" si="3783"/>
        <v>EP</v>
      </c>
      <c r="L2028" t="str">
        <f t="shared" si="3784"/>
        <v>true</v>
      </c>
      <c r="N2028" s="7">
        <f t="shared" si="3841"/>
        <v>0</v>
      </c>
      <c r="O2028" s="7" t="str">
        <f t="shared" si="3842"/>
        <v/>
      </c>
      <c r="P2028" s="7" t="str">
        <f t="shared" si="3843"/>
        <v/>
      </c>
      <c r="Q2028" s="7">
        <f t="shared" si="3844"/>
        <v>0</v>
      </c>
    </row>
    <row r="2029" spans="1:26" x14ac:dyDescent="0.25">
      <c r="A2029" t="s">
        <v>102</v>
      </c>
      <c r="B2029" t="s">
        <v>76</v>
      </c>
      <c r="C2029" t="s">
        <v>81</v>
      </c>
      <c r="D2029" t="s">
        <v>25</v>
      </c>
      <c r="E2029" t="s">
        <v>39</v>
      </c>
      <c r="F2029" t="s">
        <v>622</v>
      </c>
      <c r="G2029" t="str">
        <f t="shared" si="3779"/>
        <v>DL2022062</v>
      </c>
      <c r="H2029" t="str">
        <f t="shared" si="3780"/>
        <v>03</v>
      </c>
      <c r="I2029" t="str">
        <f t="shared" si="3781"/>
        <v>plafle</v>
      </c>
      <c r="J2029" t="str">
        <f t="shared" si="3782"/>
        <v>EP</v>
      </c>
      <c r="K2029" t="str">
        <f t="shared" si="3783"/>
        <v>EP</v>
      </c>
      <c r="L2029" t="str">
        <f t="shared" si="3784"/>
        <v>true</v>
      </c>
      <c r="N2029" s="7">
        <f t="shared" si="3841"/>
        <v>0</v>
      </c>
      <c r="O2029" s="7" t="str">
        <f t="shared" si="3842"/>
        <v/>
      </c>
      <c r="P2029" s="7" t="str">
        <f t="shared" si="3843"/>
        <v/>
      </c>
      <c r="Q2029" s="7">
        <f t="shared" si="3844"/>
        <v>0</v>
      </c>
    </row>
    <row r="2030" spans="1:26" x14ac:dyDescent="0.25">
      <c r="A2030" t="s">
        <v>31</v>
      </c>
      <c r="B2030" t="s">
        <v>23</v>
      </c>
      <c r="C2030" t="s">
        <v>32</v>
      </c>
      <c r="D2030" t="s">
        <v>25</v>
      </c>
      <c r="E2030">
        <v>21.78</v>
      </c>
      <c r="F2030" t="s">
        <v>622</v>
      </c>
      <c r="G2030" t="str">
        <f t="shared" si="3779"/>
        <v>DL2022062</v>
      </c>
      <c r="H2030" t="str">
        <f t="shared" si="3780"/>
        <v>04</v>
      </c>
      <c r="I2030" t="str">
        <f t="shared" si="3781"/>
        <v>plafle</v>
      </c>
      <c r="J2030" t="str">
        <f t="shared" si="3782"/>
        <v>PK</v>
      </c>
      <c r="K2030" t="str">
        <f t="shared" si="3783"/>
        <v>PK</v>
      </c>
      <c r="L2030" t="str">
        <f t="shared" si="3784"/>
        <v>true</v>
      </c>
      <c r="N2030" s="7">
        <f t="shared" si="3841"/>
        <v>21.78</v>
      </c>
      <c r="O2030" s="7">
        <f t="shared" si="3842"/>
        <v>21.78</v>
      </c>
      <c r="P2030" s="7" t="str">
        <f t="shared" si="3843"/>
        <v/>
      </c>
      <c r="Q2030" s="7" t="str">
        <f t="shared" si="3844"/>
        <v/>
      </c>
      <c r="R2030" t="str">
        <f t="shared" ref="R2030" si="3866">IF(AND(O2030&gt;0,P2031=0),"Valid","Invalid")</f>
        <v>Valid</v>
      </c>
      <c r="S2030" t="str">
        <f t="shared" ref="S2030" si="3867">IF(OR(Q2032&gt;0,Q2033&gt;0),"Present","Absent")</f>
        <v>Present</v>
      </c>
      <c r="T2030" t="str">
        <f t="shared" ref="T2030" si="3868">IF(OR(Q2032&lt;41,Q2033&lt;41),"Ct&lt;41",IF(OR(Q2032&gt;41,Q2033&gt;41),"Ct&gt;41","No Ct"))</f>
        <v>Ct&lt;41</v>
      </c>
      <c r="V2030" t="str">
        <f t="shared" ref="V2030" si="3869">G2030&amp;"_"&amp;I2030&amp;"_"&amp;R2030&amp;"_"&amp;S2030&amp;"_"&amp;T2030</f>
        <v>DL2022062_plafle_Valid_Present_Ct&lt;41</v>
      </c>
      <c r="X2030">
        <f t="shared" ref="X2030" si="3870">O2030</f>
        <v>21.78</v>
      </c>
      <c r="Y2030">
        <f t="shared" ref="Y2030" si="3871">P2031</f>
        <v>0</v>
      </c>
      <c r="Z2030">
        <f t="shared" ref="Z2030" si="3872">Q2032+Q2033</f>
        <v>37.89</v>
      </c>
    </row>
    <row r="2031" spans="1:26" x14ac:dyDescent="0.25">
      <c r="A2031" t="s">
        <v>57</v>
      </c>
      <c r="B2031" t="s">
        <v>51</v>
      </c>
      <c r="C2031" t="s">
        <v>58</v>
      </c>
      <c r="D2031" t="s">
        <v>25</v>
      </c>
      <c r="E2031" t="s">
        <v>39</v>
      </c>
      <c r="F2031" t="s">
        <v>622</v>
      </c>
      <c r="G2031" t="str">
        <f t="shared" si="3779"/>
        <v>DL2022062</v>
      </c>
      <c r="H2031" t="str">
        <f t="shared" si="3780"/>
        <v>04</v>
      </c>
      <c r="I2031" t="str">
        <f t="shared" si="3781"/>
        <v>plafle</v>
      </c>
      <c r="J2031" t="str">
        <f t="shared" si="3782"/>
        <v>NK</v>
      </c>
      <c r="K2031" t="str">
        <f t="shared" si="3783"/>
        <v>NK</v>
      </c>
      <c r="L2031" t="str">
        <f t="shared" si="3784"/>
        <v>true</v>
      </c>
      <c r="N2031" s="7">
        <f t="shared" si="3841"/>
        <v>0</v>
      </c>
      <c r="O2031" s="7" t="str">
        <f t="shared" si="3842"/>
        <v/>
      </c>
      <c r="P2031" s="7">
        <f t="shared" si="3843"/>
        <v>0</v>
      </c>
      <c r="Q2031" s="7" t="str">
        <f t="shared" si="3844"/>
        <v/>
      </c>
    </row>
    <row r="2032" spans="1:26" x14ac:dyDescent="0.25">
      <c r="A2032" t="s">
        <v>82</v>
      </c>
      <c r="B2032" t="s">
        <v>76</v>
      </c>
      <c r="C2032" t="s">
        <v>83</v>
      </c>
      <c r="D2032" t="s">
        <v>25</v>
      </c>
      <c r="E2032">
        <v>37.89</v>
      </c>
      <c r="F2032" t="s">
        <v>622</v>
      </c>
      <c r="G2032" t="str">
        <f t="shared" si="3779"/>
        <v>DL2022062</v>
      </c>
      <c r="H2032" t="str">
        <f t="shared" si="3780"/>
        <v>04</v>
      </c>
      <c r="I2032" t="str">
        <f t="shared" si="3781"/>
        <v>plafle</v>
      </c>
      <c r="J2032" t="str">
        <f t="shared" si="3782"/>
        <v>EP</v>
      </c>
      <c r="K2032" t="str">
        <f t="shared" si="3783"/>
        <v>EP</v>
      </c>
      <c r="L2032" t="str">
        <f t="shared" si="3784"/>
        <v>true</v>
      </c>
      <c r="N2032" s="7">
        <f t="shared" si="3841"/>
        <v>37.89</v>
      </c>
      <c r="O2032" s="7" t="str">
        <f t="shared" si="3842"/>
        <v/>
      </c>
      <c r="P2032" s="7" t="str">
        <f t="shared" si="3843"/>
        <v/>
      </c>
      <c r="Q2032" s="7">
        <f t="shared" si="3844"/>
        <v>37.89</v>
      </c>
    </row>
    <row r="2033" spans="1:26" x14ac:dyDescent="0.25">
      <c r="A2033" t="s">
        <v>103</v>
      </c>
      <c r="B2033" t="s">
        <v>76</v>
      </c>
      <c r="C2033" t="s">
        <v>83</v>
      </c>
      <c r="D2033" t="s">
        <v>25</v>
      </c>
      <c r="E2033" t="s">
        <v>39</v>
      </c>
      <c r="F2033" t="s">
        <v>622</v>
      </c>
      <c r="G2033" t="str">
        <f t="shared" si="3779"/>
        <v>DL2022062</v>
      </c>
      <c r="H2033" t="str">
        <f t="shared" si="3780"/>
        <v>04</v>
      </c>
      <c r="I2033" t="str">
        <f t="shared" si="3781"/>
        <v>plafle</v>
      </c>
      <c r="J2033" t="str">
        <f t="shared" si="3782"/>
        <v>EP</v>
      </c>
      <c r="K2033" t="str">
        <f t="shared" si="3783"/>
        <v>EP</v>
      </c>
      <c r="L2033" t="str">
        <f t="shared" si="3784"/>
        <v>true</v>
      </c>
      <c r="N2033" s="7">
        <f t="shared" si="3841"/>
        <v>0</v>
      </c>
      <c r="O2033" s="7" t="str">
        <f t="shared" si="3842"/>
        <v/>
      </c>
      <c r="P2033" s="7" t="str">
        <f t="shared" si="3843"/>
        <v/>
      </c>
      <c r="Q2033" s="7">
        <f t="shared" si="3844"/>
        <v>0</v>
      </c>
    </row>
    <row r="2034" spans="1:26" x14ac:dyDescent="0.25">
      <c r="A2034" t="s">
        <v>33</v>
      </c>
      <c r="B2034" t="s">
        <v>23</v>
      </c>
      <c r="C2034" t="s">
        <v>34</v>
      </c>
      <c r="D2034" t="s">
        <v>25</v>
      </c>
      <c r="E2034">
        <v>30.13</v>
      </c>
      <c r="F2034" t="s">
        <v>622</v>
      </c>
      <c r="G2034" t="str">
        <f t="shared" si="3779"/>
        <v>DL2022062</v>
      </c>
      <c r="H2034" t="str">
        <f t="shared" si="3780"/>
        <v>05</v>
      </c>
      <c r="I2034" t="str">
        <f t="shared" si="3781"/>
        <v>cragig</v>
      </c>
      <c r="J2034" t="str">
        <f t="shared" si="3782"/>
        <v>PK</v>
      </c>
      <c r="K2034" t="str">
        <f t="shared" si="3783"/>
        <v>PK</v>
      </c>
      <c r="L2034" t="str">
        <f t="shared" si="3784"/>
        <v>true</v>
      </c>
      <c r="N2034" s="7">
        <f t="shared" si="3841"/>
        <v>30.13</v>
      </c>
      <c r="O2034" s="7">
        <f t="shared" si="3842"/>
        <v>30.13</v>
      </c>
      <c r="P2034" s="7" t="str">
        <f t="shared" si="3843"/>
        <v/>
      </c>
      <c r="Q2034" s="7" t="str">
        <f t="shared" si="3844"/>
        <v/>
      </c>
      <c r="R2034" t="str">
        <f t="shared" ref="R2034" si="3873">IF(AND(O2034&gt;0,P2035=0),"Valid","Invalid")</f>
        <v>Valid</v>
      </c>
      <c r="S2034" t="str">
        <f t="shared" ref="S2034" si="3874">IF(OR(Q2036&gt;0,Q2037&gt;0),"Present","Absent")</f>
        <v>Absent</v>
      </c>
      <c r="T2034" t="str">
        <f t="shared" ref="T2034" si="3875">IF(OR(Q2036&lt;41,Q2037&lt;41),"Ct&lt;41",IF(OR(Q2036&gt;41,Q2037&gt;41),"Ct&gt;41","No Ct"))</f>
        <v>Ct&lt;41</v>
      </c>
      <c r="V2034" t="str">
        <f t="shared" ref="V2034" si="3876">G2034&amp;"_"&amp;I2034&amp;"_"&amp;R2034&amp;"_"&amp;S2034&amp;"_"&amp;T2034</f>
        <v>DL2022062_cragig_Valid_Absent_Ct&lt;41</v>
      </c>
      <c r="X2034">
        <f t="shared" ref="X2034" si="3877">O2034</f>
        <v>30.13</v>
      </c>
      <c r="Y2034">
        <f t="shared" ref="Y2034" si="3878">P2035</f>
        <v>0</v>
      </c>
      <c r="Z2034">
        <f t="shared" ref="Z2034" si="3879">Q2036+Q2037</f>
        <v>0</v>
      </c>
    </row>
    <row r="2035" spans="1:26" x14ac:dyDescent="0.25">
      <c r="A2035" t="s">
        <v>59</v>
      </c>
      <c r="B2035" t="s">
        <v>51</v>
      </c>
      <c r="C2035" t="s">
        <v>60</v>
      </c>
      <c r="D2035" t="s">
        <v>25</v>
      </c>
      <c r="E2035" t="s">
        <v>39</v>
      </c>
      <c r="F2035" t="s">
        <v>622</v>
      </c>
      <c r="G2035" t="str">
        <f t="shared" si="3779"/>
        <v>DL2022062</v>
      </c>
      <c r="H2035" t="str">
        <f t="shared" si="3780"/>
        <v>05</v>
      </c>
      <c r="I2035" t="str">
        <f t="shared" si="3781"/>
        <v>cragig</v>
      </c>
      <c r="J2035" t="str">
        <f t="shared" si="3782"/>
        <v>NK</v>
      </c>
      <c r="K2035" t="str">
        <f t="shared" si="3783"/>
        <v>NK</v>
      </c>
      <c r="L2035" t="str">
        <f t="shared" si="3784"/>
        <v>true</v>
      </c>
      <c r="N2035" s="7">
        <f t="shared" si="3841"/>
        <v>0</v>
      </c>
      <c r="O2035" s="7" t="str">
        <f t="shared" si="3842"/>
        <v/>
      </c>
      <c r="P2035" s="7">
        <f t="shared" si="3843"/>
        <v>0</v>
      </c>
      <c r="Q2035" s="7" t="str">
        <f t="shared" si="3844"/>
        <v/>
      </c>
    </row>
    <row r="2036" spans="1:26" x14ac:dyDescent="0.25">
      <c r="A2036" t="s">
        <v>84</v>
      </c>
      <c r="B2036" t="s">
        <v>76</v>
      </c>
      <c r="C2036" t="s">
        <v>85</v>
      </c>
      <c r="D2036" t="s">
        <v>25</v>
      </c>
      <c r="E2036" t="s">
        <v>39</v>
      </c>
      <c r="F2036" t="s">
        <v>622</v>
      </c>
      <c r="G2036" t="str">
        <f t="shared" si="3779"/>
        <v>DL2022062</v>
      </c>
      <c r="H2036" t="str">
        <f t="shared" si="3780"/>
        <v>05</v>
      </c>
      <c r="I2036" t="str">
        <f t="shared" si="3781"/>
        <v>cragig</v>
      </c>
      <c r="J2036" t="str">
        <f t="shared" si="3782"/>
        <v>EP</v>
      </c>
      <c r="K2036" t="str">
        <f t="shared" si="3783"/>
        <v>EP</v>
      </c>
      <c r="L2036" t="str">
        <f t="shared" si="3784"/>
        <v>true</v>
      </c>
      <c r="N2036" s="7">
        <f t="shared" si="3841"/>
        <v>0</v>
      </c>
      <c r="O2036" s="7" t="str">
        <f t="shared" si="3842"/>
        <v/>
      </c>
      <c r="P2036" s="7" t="str">
        <f t="shared" si="3843"/>
        <v/>
      </c>
      <c r="Q2036" s="7">
        <f t="shared" si="3844"/>
        <v>0</v>
      </c>
    </row>
    <row r="2037" spans="1:26" x14ac:dyDescent="0.25">
      <c r="A2037" t="s">
        <v>104</v>
      </c>
      <c r="B2037" t="s">
        <v>76</v>
      </c>
      <c r="C2037" t="s">
        <v>85</v>
      </c>
      <c r="D2037" t="s">
        <v>25</v>
      </c>
      <c r="E2037" t="s">
        <v>39</v>
      </c>
      <c r="F2037" t="s">
        <v>622</v>
      </c>
      <c r="G2037" t="str">
        <f t="shared" si="3779"/>
        <v>DL2022062</v>
      </c>
      <c r="H2037" t="str">
        <f t="shared" si="3780"/>
        <v>05</v>
      </c>
      <c r="I2037" t="str">
        <f t="shared" si="3781"/>
        <v>cragig</v>
      </c>
      <c r="J2037" t="str">
        <f t="shared" si="3782"/>
        <v>EP</v>
      </c>
      <c r="K2037" t="str">
        <f t="shared" si="3783"/>
        <v>EP</v>
      </c>
      <c r="L2037" t="str">
        <f t="shared" si="3784"/>
        <v>true</v>
      </c>
      <c r="N2037" s="7">
        <f t="shared" si="3841"/>
        <v>0</v>
      </c>
      <c r="O2037" s="7" t="str">
        <f t="shared" si="3842"/>
        <v/>
      </c>
      <c r="P2037" s="7" t="str">
        <f t="shared" si="3843"/>
        <v/>
      </c>
      <c r="Q2037" s="7">
        <f t="shared" si="3844"/>
        <v>0</v>
      </c>
    </row>
    <row r="2038" spans="1:26" x14ac:dyDescent="0.25">
      <c r="A2038" t="s">
        <v>35</v>
      </c>
      <c r="B2038" t="s">
        <v>23</v>
      </c>
      <c r="C2038" t="s">
        <v>36</v>
      </c>
      <c r="D2038" t="s">
        <v>25</v>
      </c>
      <c r="E2038">
        <v>30.48</v>
      </c>
      <c r="F2038" t="s">
        <v>622</v>
      </c>
      <c r="G2038" t="str">
        <f t="shared" si="3779"/>
        <v>DL2022062</v>
      </c>
      <c r="H2038" t="str">
        <f t="shared" si="3780"/>
        <v>06</v>
      </c>
      <c r="I2038" t="str">
        <f t="shared" si="3781"/>
        <v>cragig</v>
      </c>
      <c r="J2038" t="str">
        <f t="shared" si="3782"/>
        <v>PK</v>
      </c>
      <c r="K2038" t="str">
        <f t="shared" si="3783"/>
        <v>PK</v>
      </c>
      <c r="L2038" t="str">
        <f t="shared" si="3784"/>
        <v>true</v>
      </c>
      <c r="N2038" s="7">
        <f t="shared" si="3841"/>
        <v>30.48</v>
      </c>
      <c r="O2038" s="7">
        <f t="shared" si="3842"/>
        <v>30.48</v>
      </c>
      <c r="P2038" s="7" t="str">
        <f t="shared" si="3843"/>
        <v/>
      </c>
      <c r="Q2038" s="7" t="str">
        <f t="shared" si="3844"/>
        <v/>
      </c>
      <c r="R2038" t="str">
        <f t="shared" ref="R2038" si="3880">IF(AND(O2038&gt;0,P2039=0),"Valid","Invalid")</f>
        <v>Valid</v>
      </c>
      <c r="S2038" t="str">
        <f t="shared" ref="S2038" si="3881">IF(OR(Q2040&gt;0,Q2041&gt;0),"Present","Absent")</f>
        <v>Absent</v>
      </c>
      <c r="T2038" t="str">
        <f t="shared" ref="T2038" si="3882">IF(OR(Q2040&lt;41,Q2041&lt;41),"Ct&lt;41",IF(OR(Q2040&gt;41,Q2041&gt;41),"Ct&gt;41","No Ct"))</f>
        <v>Ct&lt;41</v>
      </c>
      <c r="V2038" t="str">
        <f t="shared" ref="V2038" si="3883">G2038&amp;"_"&amp;I2038&amp;"_"&amp;R2038&amp;"_"&amp;S2038&amp;"_"&amp;T2038</f>
        <v>DL2022062_cragig_Valid_Absent_Ct&lt;41</v>
      </c>
      <c r="X2038">
        <f t="shared" ref="X2038" si="3884">O2038</f>
        <v>30.48</v>
      </c>
      <c r="Y2038">
        <f t="shared" ref="Y2038" si="3885">P2039</f>
        <v>0</v>
      </c>
      <c r="Z2038">
        <f t="shared" ref="Z2038" si="3886">Q2040+Q2041</f>
        <v>0</v>
      </c>
    </row>
    <row r="2039" spans="1:26" x14ac:dyDescent="0.25">
      <c r="A2039" t="s">
        <v>61</v>
      </c>
      <c r="B2039" t="s">
        <v>51</v>
      </c>
      <c r="C2039" t="s">
        <v>62</v>
      </c>
      <c r="D2039" t="s">
        <v>25</v>
      </c>
      <c r="E2039" t="s">
        <v>39</v>
      </c>
      <c r="F2039" t="s">
        <v>622</v>
      </c>
      <c r="G2039" t="str">
        <f t="shared" si="3779"/>
        <v>DL2022062</v>
      </c>
      <c r="H2039" t="str">
        <f t="shared" si="3780"/>
        <v>06</v>
      </c>
      <c r="I2039" t="str">
        <f t="shared" si="3781"/>
        <v>cragig</v>
      </c>
      <c r="J2039" t="str">
        <f t="shared" si="3782"/>
        <v>NK</v>
      </c>
      <c r="K2039" t="str">
        <f t="shared" si="3783"/>
        <v>NK</v>
      </c>
      <c r="L2039" t="str">
        <f t="shared" si="3784"/>
        <v>true</v>
      </c>
      <c r="N2039" s="7">
        <f t="shared" si="3841"/>
        <v>0</v>
      </c>
      <c r="O2039" s="7" t="str">
        <f t="shared" si="3842"/>
        <v/>
      </c>
      <c r="P2039" s="7">
        <f t="shared" si="3843"/>
        <v>0</v>
      </c>
      <c r="Q2039" s="7" t="str">
        <f t="shared" si="3844"/>
        <v/>
      </c>
    </row>
    <row r="2040" spans="1:26" x14ac:dyDescent="0.25">
      <c r="A2040" t="s">
        <v>86</v>
      </c>
      <c r="B2040" t="s">
        <v>76</v>
      </c>
      <c r="C2040" t="s">
        <v>87</v>
      </c>
      <c r="D2040" t="s">
        <v>25</v>
      </c>
      <c r="E2040" t="s">
        <v>39</v>
      </c>
      <c r="F2040" t="s">
        <v>622</v>
      </c>
      <c r="G2040" t="str">
        <f t="shared" si="3779"/>
        <v>DL2022062</v>
      </c>
      <c r="H2040" t="str">
        <f t="shared" si="3780"/>
        <v>06</v>
      </c>
      <c r="I2040" t="str">
        <f t="shared" si="3781"/>
        <v>cragig</v>
      </c>
      <c r="J2040" t="str">
        <f t="shared" si="3782"/>
        <v>EP</v>
      </c>
      <c r="K2040" t="str">
        <f t="shared" si="3783"/>
        <v>EP</v>
      </c>
      <c r="L2040" t="str">
        <f t="shared" si="3784"/>
        <v>true</v>
      </c>
      <c r="N2040" s="7">
        <f t="shared" si="3841"/>
        <v>0</v>
      </c>
      <c r="O2040" s="7" t="str">
        <f t="shared" si="3842"/>
        <v/>
      </c>
      <c r="P2040" s="7" t="str">
        <f t="shared" si="3843"/>
        <v/>
      </c>
      <c r="Q2040" s="7">
        <f t="shared" si="3844"/>
        <v>0</v>
      </c>
    </row>
    <row r="2041" spans="1:26" x14ac:dyDescent="0.25">
      <c r="A2041" t="s">
        <v>105</v>
      </c>
      <c r="B2041" t="s">
        <v>76</v>
      </c>
      <c r="C2041" t="s">
        <v>87</v>
      </c>
      <c r="D2041" t="s">
        <v>25</v>
      </c>
      <c r="E2041" t="s">
        <v>39</v>
      </c>
      <c r="F2041" t="s">
        <v>622</v>
      </c>
      <c r="G2041" t="str">
        <f t="shared" si="3779"/>
        <v>DL2022062</v>
      </c>
      <c r="H2041" t="str">
        <f t="shared" si="3780"/>
        <v>06</v>
      </c>
      <c r="I2041" t="str">
        <f t="shared" si="3781"/>
        <v>cragig</v>
      </c>
      <c r="J2041" t="str">
        <f t="shared" si="3782"/>
        <v>EP</v>
      </c>
      <c r="K2041" t="str">
        <f t="shared" si="3783"/>
        <v>EP</v>
      </c>
      <c r="L2041" t="str">
        <f t="shared" si="3784"/>
        <v>true</v>
      </c>
      <c r="N2041" s="7">
        <f t="shared" si="3841"/>
        <v>0</v>
      </c>
      <c r="O2041" s="7" t="str">
        <f t="shared" si="3842"/>
        <v/>
      </c>
      <c r="P2041" s="7" t="str">
        <f t="shared" si="3843"/>
        <v/>
      </c>
      <c r="Q2041" s="7">
        <f t="shared" si="3844"/>
        <v>0</v>
      </c>
    </row>
    <row r="2042" spans="1:26" x14ac:dyDescent="0.25">
      <c r="A2042" t="s">
        <v>37</v>
      </c>
      <c r="B2042" t="s">
        <v>23</v>
      </c>
      <c r="C2042" t="s">
        <v>38</v>
      </c>
      <c r="D2042" t="s">
        <v>25</v>
      </c>
      <c r="E2042" t="s">
        <v>39</v>
      </c>
      <c r="F2042" t="s">
        <v>622</v>
      </c>
      <c r="G2042" t="str">
        <f t="shared" si="3779"/>
        <v>DL2022062</v>
      </c>
      <c r="H2042" t="str">
        <f t="shared" si="3780"/>
        <v>07</v>
      </c>
      <c r="I2042" t="str">
        <f t="shared" si="3781"/>
        <v>lutlut</v>
      </c>
      <c r="J2042" t="str">
        <f t="shared" si="3782"/>
        <v>PK</v>
      </c>
      <c r="K2042" t="str">
        <f t="shared" si="3783"/>
        <v>PK</v>
      </c>
      <c r="L2042" t="str">
        <f t="shared" si="3784"/>
        <v>true</v>
      </c>
      <c r="N2042" s="7">
        <f t="shared" si="3841"/>
        <v>0</v>
      </c>
      <c r="O2042" s="7">
        <f t="shared" si="3842"/>
        <v>0</v>
      </c>
      <c r="P2042" s="7" t="str">
        <f t="shared" si="3843"/>
        <v/>
      </c>
      <c r="Q2042" s="7" t="str">
        <f t="shared" si="3844"/>
        <v/>
      </c>
      <c r="R2042" t="str">
        <f t="shared" ref="R2042" si="3887">IF(AND(O2042&gt;0,P2043=0),"Valid","Invalid")</f>
        <v>Invalid</v>
      </c>
      <c r="S2042" t="str">
        <f t="shared" ref="S2042" si="3888">IF(OR(Q2044&gt;0,Q2045&gt;0),"Present","Absent")</f>
        <v>Absent</v>
      </c>
      <c r="T2042" t="str">
        <f t="shared" ref="T2042" si="3889">IF(OR(Q2044&lt;41,Q2045&lt;41),"Ct&lt;41",IF(OR(Q2044&gt;41,Q2045&gt;41),"Ct&gt;41","No Ct"))</f>
        <v>Ct&lt;41</v>
      </c>
      <c r="V2042" t="str">
        <f t="shared" ref="V2042" si="3890">G2042&amp;"_"&amp;I2042&amp;"_"&amp;R2042&amp;"_"&amp;S2042&amp;"_"&amp;T2042</f>
        <v>DL2022062_lutlut_Invalid_Absent_Ct&lt;41</v>
      </c>
      <c r="X2042">
        <f t="shared" ref="X2042" si="3891">O2042</f>
        <v>0</v>
      </c>
      <c r="Y2042">
        <f t="shared" ref="Y2042" si="3892">P2043</f>
        <v>0</v>
      </c>
      <c r="Z2042">
        <f t="shared" ref="Z2042" si="3893">Q2044+Q2045</f>
        <v>0</v>
      </c>
    </row>
    <row r="2043" spans="1:26" x14ac:dyDescent="0.25">
      <c r="A2043" t="s">
        <v>63</v>
      </c>
      <c r="B2043" t="s">
        <v>51</v>
      </c>
      <c r="C2043" t="s">
        <v>64</v>
      </c>
      <c r="D2043" t="s">
        <v>25</v>
      </c>
      <c r="E2043" t="s">
        <v>39</v>
      </c>
      <c r="F2043" t="s">
        <v>622</v>
      </c>
      <c r="G2043" t="str">
        <f t="shared" si="3779"/>
        <v>DL2022062</v>
      </c>
      <c r="H2043" t="str">
        <f t="shared" si="3780"/>
        <v>07</v>
      </c>
      <c r="I2043" t="str">
        <f t="shared" si="3781"/>
        <v>lutlut</v>
      </c>
      <c r="J2043" t="str">
        <f t="shared" si="3782"/>
        <v>NK</v>
      </c>
      <c r="K2043" t="str">
        <f t="shared" si="3783"/>
        <v>NK</v>
      </c>
      <c r="L2043" t="str">
        <f t="shared" si="3784"/>
        <v>true</v>
      </c>
      <c r="N2043" s="7">
        <f t="shared" si="3841"/>
        <v>0</v>
      </c>
      <c r="O2043" s="7" t="str">
        <f t="shared" si="3842"/>
        <v/>
      </c>
      <c r="P2043" s="7">
        <f t="shared" si="3843"/>
        <v>0</v>
      </c>
      <c r="Q2043" s="7" t="str">
        <f t="shared" si="3844"/>
        <v/>
      </c>
    </row>
    <row r="2044" spans="1:26" x14ac:dyDescent="0.25">
      <c r="A2044" t="s">
        <v>88</v>
      </c>
      <c r="B2044" t="s">
        <v>76</v>
      </c>
      <c r="C2044" t="s">
        <v>89</v>
      </c>
      <c r="D2044" t="s">
        <v>25</v>
      </c>
      <c r="E2044" t="s">
        <v>39</v>
      </c>
      <c r="F2044" t="s">
        <v>622</v>
      </c>
      <c r="G2044" t="str">
        <f t="shared" si="3779"/>
        <v>DL2022062</v>
      </c>
      <c r="H2044" t="str">
        <f t="shared" si="3780"/>
        <v>07</v>
      </c>
      <c r="I2044" t="str">
        <f t="shared" si="3781"/>
        <v>lutlut</v>
      </c>
      <c r="J2044" t="str">
        <f t="shared" si="3782"/>
        <v>EP</v>
      </c>
      <c r="K2044" t="str">
        <f t="shared" si="3783"/>
        <v>EP</v>
      </c>
      <c r="L2044" t="str">
        <f t="shared" si="3784"/>
        <v>true</v>
      </c>
      <c r="N2044" s="7">
        <f t="shared" si="3841"/>
        <v>0</v>
      </c>
      <c r="O2044" s="7" t="str">
        <f t="shared" si="3842"/>
        <v/>
      </c>
      <c r="P2044" s="7" t="str">
        <f t="shared" si="3843"/>
        <v/>
      </c>
      <c r="Q2044" s="7">
        <f t="shared" si="3844"/>
        <v>0</v>
      </c>
    </row>
    <row r="2045" spans="1:26" x14ac:dyDescent="0.25">
      <c r="A2045" t="s">
        <v>106</v>
      </c>
      <c r="B2045" t="s">
        <v>76</v>
      </c>
      <c r="C2045" t="s">
        <v>89</v>
      </c>
      <c r="D2045" t="s">
        <v>25</v>
      </c>
      <c r="E2045" t="s">
        <v>39</v>
      </c>
      <c r="F2045" t="s">
        <v>622</v>
      </c>
      <c r="G2045" t="str">
        <f t="shared" si="3779"/>
        <v>DL2022062</v>
      </c>
      <c r="H2045" t="str">
        <f t="shared" si="3780"/>
        <v>07</v>
      </c>
      <c r="I2045" t="str">
        <f t="shared" si="3781"/>
        <v>lutlut</v>
      </c>
      <c r="J2045" t="str">
        <f t="shared" si="3782"/>
        <v>EP</v>
      </c>
      <c r="K2045" t="str">
        <f t="shared" si="3783"/>
        <v>EP</v>
      </c>
      <c r="L2045" t="str">
        <f t="shared" si="3784"/>
        <v>true</v>
      </c>
      <c r="N2045" s="7">
        <f t="shared" si="3841"/>
        <v>0</v>
      </c>
      <c r="O2045" s="7" t="str">
        <f t="shared" si="3842"/>
        <v/>
      </c>
      <c r="P2045" s="7" t="str">
        <f t="shared" si="3843"/>
        <v/>
      </c>
      <c r="Q2045" s="7">
        <f t="shared" si="3844"/>
        <v>0</v>
      </c>
    </row>
    <row r="2046" spans="1:26" x14ac:dyDescent="0.25">
      <c r="A2046" t="s">
        <v>40</v>
      </c>
      <c r="B2046" t="s">
        <v>23</v>
      </c>
      <c r="C2046" t="s">
        <v>41</v>
      </c>
      <c r="D2046" t="s">
        <v>25</v>
      </c>
      <c r="E2046" t="s">
        <v>39</v>
      </c>
      <c r="F2046" t="s">
        <v>622</v>
      </c>
      <c r="G2046" t="str">
        <f t="shared" si="3779"/>
        <v>DL2022062</v>
      </c>
      <c r="H2046" t="str">
        <f t="shared" si="3780"/>
        <v>08</v>
      </c>
      <c r="I2046" t="str">
        <f t="shared" si="3781"/>
        <v>lutlut</v>
      </c>
      <c r="J2046" t="str">
        <f t="shared" si="3782"/>
        <v>PK</v>
      </c>
      <c r="K2046" t="str">
        <f t="shared" si="3783"/>
        <v>PK</v>
      </c>
      <c r="L2046" t="str">
        <f t="shared" si="3784"/>
        <v>true</v>
      </c>
      <c r="N2046" s="7">
        <f t="shared" si="3841"/>
        <v>0</v>
      </c>
      <c r="O2046" s="7">
        <f t="shared" si="3842"/>
        <v>0</v>
      </c>
      <c r="P2046" s="7" t="str">
        <f t="shared" si="3843"/>
        <v/>
      </c>
      <c r="Q2046" s="7" t="str">
        <f t="shared" si="3844"/>
        <v/>
      </c>
      <c r="R2046" t="str">
        <f t="shared" ref="R2046" si="3894">IF(AND(O2046&gt;0,P2047=0),"Valid","Invalid")</f>
        <v>Invalid</v>
      </c>
      <c r="S2046" t="str">
        <f t="shared" ref="S2046" si="3895">IF(OR(Q2048&gt;0,Q2049&gt;0),"Present","Absent")</f>
        <v>Absent</v>
      </c>
      <c r="T2046" t="str">
        <f t="shared" ref="T2046" si="3896">IF(OR(Q2048&lt;41,Q2049&lt;41),"Ct&lt;41",IF(OR(Q2048&gt;41,Q2049&gt;41),"Ct&gt;41","No Ct"))</f>
        <v>Ct&lt;41</v>
      </c>
      <c r="V2046" t="str">
        <f t="shared" ref="V2046" si="3897">G2046&amp;"_"&amp;I2046&amp;"_"&amp;R2046&amp;"_"&amp;S2046&amp;"_"&amp;T2046</f>
        <v>DL2022062_lutlut_Invalid_Absent_Ct&lt;41</v>
      </c>
      <c r="X2046">
        <f t="shared" ref="X2046" si="3898">O2046</f>
        <v>0</v>
      </c>
      <c r="Y2046">
        <f t="shared" ref="Y2046" si="3899">P2047</f>
        <v>0</v>
      </c>
      <c r="Z2046">
        <f t="shared" ref="Z2046" si="3900">Q2048+Q2049</f>
        <v>0</v>
      </c>
    </row>
    <row r="2047" spans="1:26" x14ac:dyDescent="0.25">
      <c r="A2047" t="s">
        <v>65</v>
      </c>
      <c r="B2047" t="s">
        <v>51</v>
      </c>
      <c r="C2047" t="s">
        <v>66</v>
      </c>
      <c r="D2047" t="s">
        <v>25</v>
      </c>
      <c r="E2047" t="s">
        <v>39</v>
      </c>
      <c r="F2047" t="s">
        <v>622</v>
      </c>
      <c r="G2047" t="str">
        <f t="shared" si="3779"/>
        <v>DL2022062</v>
      </c>
      <c r="H2047" t="str">
        <f t="shared" si="3780"/>
        <v>08</v>
      </c>
      <c r="I2047" t="str">
        <f t="shared" si="3781"/>
        <v>lutlut</v>
      </c>
      <c r="J2047" t="str">
        <f t="shared" si="3782"/>
        <v>NK</v>
      </c>
      <c r="K2047" t="str">
        <f t="shared" si="3783"/>
        <v>NK</v>
      </c>
      <c r="L2047" t="str">
        <f t="shared" si="3784"/>
        <v>true</v>
      </c>
      <c r="N2047" s="7">
        <f t="shared" si="3841"/>
        <v>0</v>
      </c>
      <c r="O2047" s="7" t="str">
        <f t="shared" si="3842"/>
        <v/>
      </c>
      <c r="P2047" s="7">
        <f t="shared" si="3843"/>
        <v>0</v>
      </c>
      <c r="Q2047" s="7" t="str">
        <f t="shared" si="3844"/>
        <v/>
      </c>
    </row>
    <row r="2048" spans="1:26" x14ac:dyDescent="0.25">
      <c r="A2048" t="s">
        <v>90</v>
      </c>
      <c r="B2048" t="s">
        <v>76</v>
      </c>
      <c r="C2048" t="s">
        <v>91</v>
      </c>
      <c r="D2048" t="s">
        <v>25</v>
      </c>
      <c r="E2048" t="s">
        <v>39</v>
      </c>
      <c r="F2048" t="s">
        <v>622</v>
      </c>
      <c r="G2048" t="str">
        <f t="shared" si="3779"/>
        <v>DL2022062</v>
      </c>
      <c r="H2048" t="str">
        <f t="shared" si="3780"/>
        <v>08</v>
      </c>
      <c r="I2048" t="str">
        <f t="shared" si="3781"/>
        <v>lutlut</v>
      </c>
      <c r="J2048" t="str">
        <f t="shared" si="3782"/>
        <v>EP</v>
      </c>
      <c r="K2048" t="str">
        <f t="shared" si="3783"/>
        <v>EP</v>
      </c>
      <c r="L2048" t="str">
        <f t="shared" si="3784"/>
        <v>true</v>
      </c>
      <c r="N2048" s="7">
        <f t="shared" si="3841"/>
        <v>0</v>
      </c>
      <c r="O2048" s="7" t="str">
        <f t="shared" si="3842"/>
        <v/>
      </c>
      <c r="P2048" s="7" t="str">
        <f t="shared" si="3843"/>
        <v/>
      </c>
      <c r="Q2048" s="7">
        <f t="shared" si="3844"/>
        <v>0</v>
      </c>
    </row>
    <row r="2049" spans="1:26" x14ac:dyDescent="0.25">
      <c r="A2049" t="s">
        <v>107</v>
      </c>
      <c r="B2049" t="s">
        <v>76</v>
      </c>
      <c r="C2049" t="s">
        <v>91</v>
      </c>
      <c r="D2049" t="s">
        <v>25</v>
      </c>
      <c r="E2049" t="s">
        <v>39</v>
      </c>
      <c r="F2049" t="s">
        <v>622</v>
      </c>
      <c r="G2049" t="str">
        <f t="shared" si="3779"/>
        <v>DL2022062</v>
      </c>
      <c r="H2049" t="str">
        <f t="shared" si="3780"/>
        <v>08</v>
      </c>
      <c r="I2049" t="str">
        <f t="shared" si="3781"/>
        <v>lutlut</v>
      </c>
      <c r="J2049" t="str">
        <f t="shared" si="3782"/>
        <v>EP</v>
      </c>
      <c r="K2049" t="str">
        <f t="shared" si="3783"/>
        <v>EP</v>
      </c>
      <c r="L2049" t="str">
        <f t="shared" si="3784"/>
        <v>true</v>
      </c>
      <c r="N2049" s="7">
        <f t="shared" si="3841"/>
        <v>0</v>
      </c>
      <c r="O2049" s="7" t="str">
        <f t="shared" si="3842"/>
        <v/>
      </c>
      <c r="P2049" s="7" t="str">
        <f t="shared" si="3843"/>
        <v/>
      </c>
      <c r="Q2049" s="7">
        <f t="shared" si="3844"/>
        <v>0</v>
      </c>
    </row>
    <row r="2050" spans="1:26" x14ac:dyDescent="0.25">
      <c r="A2050" t="s">
        <v>42</v>
      </c>
      <c r="B2050" t="s">
        <v>23</v>
      </c>
      <c r="C2050" t="s">
        <v>43</v>
      </c>
      <c r="D2050" t="s">
        <v>25</v>
      </c>
      <c r="E2050">
        <v>25.03</v>
      </c>
      <c r="F2050" t="s">
        <v>622</v>
      </c>
      <c r="G2050" t="str">
        <f t="shared" ref="G2050:G2113" si="3901">MID(F2050,10,9)</f>
        <v>DL2022062</v>
      </c>
      <c r="H2050" t="str">
        <f t="shared" ref="H2050:H2113" si="3902">LEFT(C2050,2)</f>
        <v>09</v>
      </c>
      <c r="I2050" t="str">
        <f t="shared" ref="I2050:I2113" si="3903">MID(C2050,4,6)</f>
        <v>calsap</v>
      </c>
      <c r="J2050" t="str">
        <f t="shared" ref="J2050:J2113" si="3904">RIGHT(C2050,2)</f>
        <v>PK</v>
      </c>
      <c r="K2050" t="str">
        <f t="shared" ref="K2050:K2113" si="3905">IF(TRIM(B2050)="Standard","PK",IF(TRIM(B2050)="NTC","NK",IF(TRIM(B2050)="Unknown","EP")))</f>
        <v>PK</v>
      </c>
      <c r="L2050" t="str">
        <f t="shared" ref="L2050:L2113" si="3906">IF(J2050=K2050,"true","false")</f>
        <v>true</v>
      </c>
      <c r="N2050" s="7">
        <f t="shared" si="3841"/>
        <v>25.03</v>
      </c>
      <c r="O2050" s="7">
        <f t="shared" si="3842"/>
        <v>25.03</v>
      </c>
      <c r="P2050" s="7" t="str">
        <f t="shared" si="3843"/>
        <v/>
      </c>
      <c r="Q2050" s="7" t="str">
        <f t="shared" si="3844"/>
        <v/>
      </c>
      <c r="R2050" t="str">
        <f t="shared" ref="R2050" si="3907">IF(AND(O2050&gt;0,P2051=0),"Valid","Invalid")</f>
        <v>Valid</v>
      </c>
      <c r="S2050" t="str">
        <f t="shared" ref="S2050" si="3908">IF(OR(Q2052&gt;0,Q2053&gt;0),"Present","Absent")</f>
        <v>Absent</v>
      </c>
      <c r="T2050" t="str">
        <f t="shared" ref="T2050" si="3909">IF(OR(Q2052&lt;41,Q2053&lt;41),"Ct&lt;41",IF(OR(Q2052&gt;41,Q2053&gt;41),"Ct&gt;41","No Ct"))</f>
        <v>Ct&lt;41</v>
      </c>
      <c r="V2050" t="str">
        <f t="shared" ref="V2050" si="3910">G2050&amp;"_"&amp;I2050&amp;"_"&amp;R2050&amp;"_"&amp;S2050&amp;"_"&amp;T2050</f>
        <v>DL2022062_calsap_Valid_Absent_Ct&lt;41</v>
      </c>
      <c r="X2050">
        <f t="shared" ref="X2050" si="3911">O2050</f>
        <v>25.03</v>
      </c>
      <c r="Y2050">
        <f t="shared" ref="Y2050" si="3912">P2051</f>
        <v>0</v>
      </c>
      <c r="Z2050">
        <f t="shared" ref="Z2050" si="3913">Q2052+Q2053</f>
        <v>0</v>
      </c>
    </row>
    <row r="2051" spans="1:26" x14ac:dyDescent="0.25">
      <c r="A2051" t="s">
        <v>67</v>
      </c>
      <c r="B2051" t="s">
        <v>51</v>
      </c>
      <c r="C2051" t="s">
        <v>68</v>
      </c>
      <c r="D2051" t="s">
        <v>25</v>
      </c>
      <c r="E2051" t="s">
        <v>39</v>
      </c>
      <c r="F2051" t="s">
        <v>622</v>
      </c>
      <c r="G2051" t="str">
        <f t="shared" si="3901"/>
        <v>DL2022062</v>
      </c>
      <c r="H2051" t="str">
        <f t="shared" si="3902"/>
        <v>09</v>
      </c>
      <c r="I2051" t="str">
        <f t="shared" si="3903"/>
        <v>calsap</v>
      </c>
      <c r="J2051" t="str">
        <f t="shared" si="3904"/>
        <v>NK</v>
      </c>
      <c r="K2051" t="str">
        <f t="shared" si="3905"/>
        <v>NK</v>
      </c>
      <c r="L2051" t="str">
        <f t="shared" si="3906"/>
        <v>true</v>
      </c>
      <c r="N2051" s="7">
        <f t="shared" si="3841"/>
        <v>0</v>
      </c>
      <c r="O2051" s="7" t="str">
        <f t="shared" si="3842"/>
        <v/>
      </c>
      <c r="P2051" s="7">
        <f t="shared" si="3843"/>
        <v>0</v>
      </c>
      <c r="Q2051" s="7" t="str">
        <f t="shared" si="3844"/>
        <v/>
      </c>
    </row>
    <row r="2052" spans="1:26" x14ac:dyDescent="0.25">
      <c r="A2052" t="s">
        <v>92</v>
      </c>
      <c r="B2052" t="s">
        <v>76</v>
      </c>
      <c r="C2052" t="s">
        <v>93</v>
      </c>
      <c r="D2052" t="s">
        <v>25</v>
      </c>
      <c r="E2052" t="s">
        <v>39</v>
      </c>
      <c r="F2052" t="s">
        <v>622</v>
      </c>
      <c r="G2052" t="str">
        <f t="shared" si="3901"/>
        <v>DL2022062</v>
      </c>
      <c r="H2052" t="str">
        <f t="shared" si="3902"/>
        <v>09</v>
      </c>
      <c r="I2052" t="str">
        <f t="shared" si="3903"/>
        <v>calsap</v>
      </c>
      <c r="J2052" t="str">
        <f t="shared" si="3904"/>
        <v>EP</v>
      </c>
      <c r="K2052" t="str">
        <f t="shared" si="3905"/>
        <v>EP</v>
      </c>
      <c r="L2052" t="str">
        <f t="shared" si="3906"/>
        <v>true</v>
      </c>
      <c r="N2052" s="7">
        <f t="shared" si="3841"/>
        <v>0</v>
      </c>
      <c r="O2052" s="7" t="str">
        <f t="shared" si="3842"/>
        <v/>
      </c>
      <c r="P2052" s="7" t="str">
        <f t="shared" si="3843"/>
        <v/>
      </c>
      <c r="Q2052" s="7">
        <f t="shared" si="3844"/>
        <v>0</v>
      </c>
    </row>
    <row r="2053" spans="1:26" x14ac:dyDescent="0.25">
      <c r="A2053" t="s">
        <v>108</v>
      </c>
      <c r="B2053" t="s">
        <v>76</v>
      </c>
      <c r="C2053" t="s">
        <v>93</v>
      </c>
      <c r="D2053" t="s">
        <v>25</v>
      </c>
      <c r="E2053" t="s">
        <v>39</v>
      </c>
      <c r="F2053" t="s">
        <v>622</v>
      </c>
      <c r="G2053" t="str">
        <f t="shared" si="3901"/>
        <v>DL2022062</v>
      </c>
      <c r="H2053" t="str">
        <f t="shared" si="3902"/>
        <v>09</v>
      </c>
      <c r="I2053" t="str">
        <f t="shared" si="3903"/>
        <v>calsap</v>
      </c>
      <c r="J2053" t="str">
        <f t="shared" si="3904"/>
        <v>EP</v>
      </c>
      <c r="K2053" t="str">
        <f t="shared" si="3905"/>
        <v>EP</v>
      </c>
      <c r="L2053" t="str">
        <f t="shared" si="3906"/>
        <v>true</v>
      </c>
      <c r="N2053" s="7">
        <f t="shared" si="3841"/>
        <v>0</v>
      </c>
      <c r="O2053" s="7" t="str">
        <f t="shared" si="3842"/>
        <v/>
      </c>
      <c r="P2053" s="7" t="str">
        <f t="shared" si="3843"/>
        <v/>
      </c>
      <c r="Q2053" s="7">
        <f t="shared" si="3844"/>
        <v>0</v>
      </c>
    </row>
    <row r="2054" spans="1:26" x14ac:dyDescent="0.25">
      <c r="A2054" t="s">
        <v>44</v>
      </c>
      <c r="B2054" t="s">
        <v>23</v>
      </c>
      <c r="C2054" t="s">
        <v>45</v>
      </c>
      <c r="D2054" t="s">
        <v>25</v>
      </c>
      <c r="E2054">
        <v>25.06</v>
      </c>
      <c r="F2054" t="s">
        <v>622</v>
      </c>
      <c r="G2054" t="str">
        <f t="shared" si="3901"/>
        <v>DL2022062</v>
      </c>
      <c r="H2054" t="str">
        <f t="shared" si="3902"/>
        <v>10</v>
      </c>
      <c r="I2054" t="str">
        <f t="shared" si="3903"/>
        <v>calsap</v>
      </c>
      <c r="J2054" t="str">
        <f t="shared" si="3904"/>
        <v>PK</v>
      </c>
      <c r="K2054" t="str">
        <f t="shared" si="3905"/>
        <v>PK</v>
      </c>
      <c r="L2054" t="str">
        <f t="shared" si="3906"/>
        <v>true</v>
      </c>
      <c r="N2054" s="7">
        <f t="shared" si="3841"/>
        <v>25.06</v>
      </c>
      <c r="O2054" s="7">
        <f t="shared" si="3842"/>
        <v>25.06</v>
      </c>
      <c r="P2054" s="7" t="str">
        <f t="shared" si="3843"/>
        <v/>
      </c>
      <c r="Q2054" s="7" t="str">
        <f t="shared" si="3844"/>
        <v/>
      </c>
      <c r="R2054" t="str">
        <f t="shared" ref="R2054" si="3914">IF(AND(O2054&gt;0,P2055=0),"Valid","Invalid")</f>
        <v>Valid</v>
      </c>
      <c r="S2054" t="str">
        <f t="shared" ref="S2054" si="3915">IF(OR(Q2056&gt;0,Q2057&gt;0),"Present","Absent")</f>
        <v>Absent</v>
      </c>
      <c r="T2054" t="str">
        <f t="shared" ref="T2054" si="3916">IF(OR(Q2056&lt;41,Q2057&lt;41),"Ct&lt;41",IF(OR(Q2056&gt;41,Q2057&gt;41),"Ct&gt;41","No Ct"))</f>
        <v>Ct&lt;41</v>
      </c>
      <c r="V2054" t="str">
        <f t="shared" ref="V2054" si="3917">G2054&amp;"_"&amp;I2054&amp;"_"&amp;R2054&amp;"_"&amp;S2054&amp;"_"&amp;T2054</f>
        <v>DL2022062_calsap_Valid_Absent_Ct&lt;41</v>
      </c>
      <c r="X2054">
        <f t="shared" ref="X2054" si="3918">O2054</f>
        <v>25.06</v>
      </c>
      <c r="Y2054">
        <f t="shared" ref="Y2054" si="3919">P2055</f>
        <v>0</v>
      </c>
      <c r="Z2054">
        <f t="shared" ref="Z2054" si="3920">Q2056+Q2057</f>
        <v>0</v>
      </c>
    </row>
    <row r="2055" spans="1:26" x14ac:dyDescent="0.25">
      <c r="A2055" t="s">
        <v>69</v>
      </c>
      <c r="B2055" t="s">
        <v>51</v>
      </c>
      <c r="C2055" t="s">
        <v>70</v>
      </c>
      <c r="D2055" t="s">
        <v>25</v>
      </c>
      <c r="E2055" t="s">
        <v>39</v>
      </c>
      <c r="F2055" t="s">
        <v>622</v>
      </c>
      <c r="G2055" t="str">
        <f t="shared" si="3901"/>
        <v>DL2022062</v>
      </c>
      <c r="H2055" t="str">
        <f t="shared" si="3902"/>
        <v>10</v>
      </c>
      <c r="I2055" t="str">
        <f t="shared" si="3903"/>
        <v>calsap</v>
      </c>
      <c r="J2055" t="str">
        <f t="shared" si="3904"/>
        <v>NK</v>
      </c>
      <c r="K2055" t="str">
        <f t="shared" si="3905"/>
        <v>NK</v>
      </c>
      <c r="L2055" t="str">
        <f t="shared" si="3906"/>
        <v>true</v>
      </c>
      <c r="N2055" s="7">
        <f t="shared" si="3841"/>
        <v>0</v>
      </c>
      <c r="O2055" s="7" t="str">
        <f t="shared" si="3842"/>
        <v/>
      </c>
      <c r="P2055" s="7">
        <f t="shared" si="3843"/>
        <v>0</v>
      </c>
      <c r="Q2055" s="7" t="str">
        <f t="shared" si="3844"/>
        <v/>
      </c>
    </row>
    <row r="2056" spans="1:26" x14ac:dyDescent="0.25">
      <c r="A2056" t="s">
        <v>94</v>
      </c>
      <c r="B2056" t="s">
        <v>76</v>
      </c>
      <c r="C2056" t="s">
        <v>95</v>
      </c>
      <c r="D2056" t="s">
        <v>25</v>
      </c>
      <c r="E2056" t="s">
        <v>39</v>
      </c>
      <c r="F2056" t="s">
        <v>622</v>
      </c>
      <c r="G2056" t="str">
        <f t="shared" si="3901"/>
        <v>DL2022062</v>
      </c>
      <c r="H2056" t="str">
        <f t="shared" si="3902"/>
        <v>10</v>
      </c>
      <c r="I2056" t="str">
        <f t="shared" si="3903"/>
        <v>calsap</v>
      </c>
      <c r="J2056" t="str">
        <f t="shared" si="3904"/>
        <v>EP</v>
      </c>
      <c r="K2056" t="str">
        <f t="shared" si="3905"/>
        <v>EP</v>
      </c>
      <c r="L2056" t="str">
        <f t="shared" si="3906"/>
        <v>true</v>
      </c>
      <c r="N2056" s="7">
        <f t="shared" si="3841"/>
        <v>0</v>
      </c>
      <c r="O2056" s="7" t="str">
        <f t="shared" si="3842"/>
        <v/>
      </c>
      <c r="P2056" s="7" t="str">
        <f t="shared" si="3843"/>
        <v/>
      </c>
      <c r="Q2056" s="7">
        <f t="shared" si="3844"/>
        <v>0</v>
      </c>
    </row>
    <row r="2057" spans="1:26" x14ac:dyDescent="0.25">
      <c r="A2057" t="s">
        <v>109</v>
      </c>
      <c r="B2057" t="s">
        <v>76</v>
      </c>
      <c r="C2057" t="s">
        <v>95</v>
      </c>
      <c r="D2057" t="s">
        <v>25</v>
      </c>
      <c r="E2057" t="s">
        <v>39</v>
      </c>
      <c r="F2057" t="s">
        <v>622</v>
      </c>
      <c r="G2057" t="str">
        <f t="shared" si="3901"/>
        <v>DL2022062</v>
      </c>
      <c r="H2057" t="str">
        <f t="shared" si="3902"/>
        <v>10</v>
      </c>
      <c r="I2057" t="str">
        <f t="shared" si="3903"/>
        <v>calsap</v>
      </c>
      <c r="J2057" t="str">
        <f t="shared" si="3904"/>
        <v>EP</v>
      </c>
      <c r="K2057" t="str">
        <f t="shared" si="3905"/>
        <v>EP</v>
      </c>
      <c r="L2057" t="str">
        <f t="shared" si="3906"/>
        <v>true</v>
      </c>
      <c r="N2057" s="7">
        <f t="shared" si="3841"/>
        <v>0</v>
      </c>
      <c r="O2057" s="7" t="str">
        <f t="shared" si="3842"/>
        <v/>
      </c>
      <c r="P2057" s="7" t="str">
        <f t="shared" si="3843"/>
        <v/>
      </c>
      <c r="Q2057" s="7">
        <f t="shared" si="3844"/>
        <v>0</v>
      </c>
    </row>
    <row r="2058" spans="1:26" x14ac:dyDescent="0.25">
      <c r="A2058" t="s">
        <v>46</v>
      </c>
      <c r="B2058" t="s">
        <v>23</v>
      </c>
      <c r="C2058" t="s">
        <v>598</v>
      </c>
      <c r="D2058" t="s">
        <v>25</v>
      </c>
      <c r="E2058" t="s">
        <v>39</v>
      </c>
      <c r="F2058" t="s">
        <v>622</v>
      </c>
      <c r="G2058" t="str">
        <f t="shared" si="3901"/>
        <v>DL2022062</v>
      </c>
      <c r="H2058" t="str">
        <f t="shared" si="3902"/>
        <v>11</v>
      </c>
      <c r="I2058" t="str">
        <f t="shared" si="3903"/>
        <v>hemsan</v>
      </c>
      <c r="J2058" t="str">
        <f t="shared" si="3904"/>
        <v>PK</v>
      </c>
      <c r="K2058" t="str">
        <f t="shared" si="3905"/>
        <v>PK</v>
      </c>
      <c r="L2058" t="str">
        <f t="shared" si="3906"/>
        <v>true</v>
      </c>
      <c r="N2058" s="7">
        <f t="shared" si="3841"/>
        <v>0</v>
      </c>
      <c r="O2058" s="7">
        <f t="shared" si="3842"/>
        <v>0</v>
      </c>
      <c r="P2058" s="7" t="str">
        <f t="shared" si="3843"/>
        <v/>
      </c>
      <c r="Q2058" s="7" t="str">
        <f t="shared" si="3844"/>
        <v/>
      </c>
      <c r="R2058" t="str">
        <f t="shared" ref="R2058" si="3921">IF(AND(O2058&gt;0,P2059=0),"Valid","Invalid")</f>
        <v>Invalid</v>
      </c>
      <c r="S2058" t="str">
        <f t="shared" ref="S2058" si="3922">IF(OR(Q2060&gt;0,Q2061&gt;0),"Present","Absent")</f>
        <v>Absent</v>
      </c>
      <c r="T2058" t="str">
        <f t="shared" ref="T2058" si="3923">IF(OR(Q2060&lt;41,Q2061&lt;41),"Ct&lt;41",IF(OR(Q2060&gt;41,Q2061&gt;41),"Ct&gt;41","No Ct"))</f>
        <v>Ct&lt;41</v>
      </c>
      <c r="V2058" t="str">
        <f t="shared" ref="V2058" si="3924">G2058&amp;"_"&amp;I2058&amp;"_"&amp;R2058&amp;"_"&amp;S2058&amp;"_"&amp;T2058</f>
        <v>DL2022062_hemsan_Invalid_Absent_Ct&lt;41</v>
      </c>
      <c r="X2058">
        <f t="shared" ref="X2058" si="3925">O2058</f>
        <v>0</v>
      </c>
      <c r="Y2058">
        <f t="shared" ref="Y2058" si="3926">P2059</f>
        <v>0</v>
      </c>
      <c r="Z2058">
        <f t="shared" ref="Z2058" si="3927">Q2060+Q2061</f>
        <v>0</v>
      </c>
    </row>
    <row r="2059" spans="1:26" x14ac:dyDescent="0.25">
      <c r="A2059" t="s">
        <v>71</v>
      </c>
      <c r="B2059" t="s">
        <v>51</v>
      </c>
      <c r="C2059" t="s">
        <v>600</v>
      </c>
      <c r="D2059" t="s">
        <v>25</v>
      </c>
      <c r="E2059" t="s">
        <v>39</v>
      </c>
      <c r="F2059" t="s">
        <v>622</v>
      </c>
      <c r="G2059" t="str">
        <f t="shared" si="3901"/>
        <v>DL2022062</v>
      </c>
      <c r="H2059" t="str">
        <f t="shared" si="3902"/>
        <v>11</v>
      </c>
      <c r="I2059" t="str">
        <f t="shared" si="3903"/>
        <v>hemsan</v>
      </c>
      <c r="J2059" t="str">
        <f t="shared" si="3904"/>
        <v>NK</v>
      </c>
      <c r="K2059" t="str">
        <f t="shared" si="3905"/>
        <v>NK</v>
      </c>
      <c r="L2059" t="str">
        <f t="shared" si="3906"/>
        <v>true</v>
      </c>
      <c r="N2059" s="7">
        <f t="shared" si="3841"/>
        <v>0</v>
      </c>
      <c r="O2059" s="7" t="str">
        <f t="shared" si="3842"/>
        <v/>
      </c>
      <c r="P2059" s="7">
        <f t="shared" si="3843"/>
        <v>0</v>
      </c>
      <c r="Q2059" s="7" t="str">
        <f t="shared" si="3844"/>
        <v/>
      </c>
    </row>
    <row r="2060" spans="1:26" x14ac:dyDescent="0.25">
      <c r="A2060" t="s">
        <v>96</v>
      </c>
      <c r="B2060" t="s">
        <v>76</v>
      </c>
      <c r="C2060" t="s">
        <v>602</v>
      </c>
      <c r="D2060" t="s">
        <v>25</v>
      </c>
      <c r="E2060" t="s">
        <v>39</v>
      </c>
      <c r="F2060" t="s">
        <v>622</v>
      </c>
      <c r="G2060" t="str">
        <f t="shared" si="3901"/>
        <v>DL2022062</v>
      </c>
      <c r="H2060" t="str">
        <f t="shared" si="3902"/>
        <v>11</v>
      </c>
      <c r="I2060" t="str">
        <f t="shared" si="3903"/>
        <v>hemsan</v>
      </c>
      <c r="J2060" t="str">
        <f t="shared" si="3904"/>
        <v>EP</v>
      </c>
      <c r="K2060" t="str">
        <f t="shared" si="3905"/>
        <v>EP</v>
      </c>
      <c r="L2060" t="str">
        <f t="shared" si="3906"/>
        <v>true</v>
      </c>
      <c r="N2060" s="7">
        <f t="shared" si="3841"/>
        <v>0</v>
      </c>
      <c r="O2060" s="7" t="str">
        <f t="shared" si="3842"/>
        <v/>
      </c>
      <c r="P2060" s="7" t="str">
        <f t="shared" si="3843"/>
        <v/>
      </c>
      <c r="Q2060" s="7">
        <f t="shared" si="3844"/>
        <v>0</v>
      </c>
    </row>
    <row r="2061" spans="1:26" x14ac:dyDescent="0.25">
      <c r="A2061" t="s">
        <v>110</v>
      </c>
      <c r="B2061" t="s">
        <v>76</v>
      </c>
      <c r="C2061" t="s">
        <v>602</v>
      </c>
      <c r="D2061" t="s">
        <v>25</v>
      </c>
      <c r="E2061" t="s">
        <v>39</v>
      </c>
      <c r="F2061" t="s">
        <v>622</v>
      </c>
      <c r="G2061" t="str">
        <f t="shared" si="3901"/>
        <v>DL2022062</v>
      </c>
      <c r="H2061" t="str">
        <f t="shared" si="3902"/>
        <v>11</v>
      </c>
      <c r="I2061" t="str">
        <f t="shared" si="3903"/>
        <v>hemsan</v>
      </c>
      <c r="J2061" t="str">
        <f t="shared" si="3904"/>
        <v>EP</v>
      </c>
      <c r="K2061" t="str">
        <f t="shared" si="3905"/>
        <v>EP</v>
      </c>
      <c r="L2061" t="str">
        <f t="shared" si="3906"/>
        <v>true</v>
      </c>
      <c r="N2061" s="7">
        <f t="shared" si="3841"/>
        <v>0</v>
      </c>
      <c r="O2061" s="7" t="str">
        <f t="shared" si="3842"/>
        <v/>
      </c>
      <c r="P2061" s="7" t="str">
        <f t="shared" si="3843"/>
        <v/>
      </c>
      <c r="Q2061" s="7">
        <f t="shared" si="3844"/>
        <v>0</v>
      </c>
    </row>
    <row r="2062" spans="1:26" x14ac:dyDescent="0.25">
      <c r="A2062" t="s">
        <v>48</v>
      </c>
      <c r="B2062" t="s">
        <v>23</v>
      </c>
      <c r="C2062" t="s">
        <v>599</v>
      </c>
      <c r="D2062" t="s">
        <v>25</v>
      </c>
      <c r="E2062" t="s">
        <v>39</v>
      </c>
      <c r="F2062" t="s">
        <v>622</v>
      </c>
      <c r="G2062" t="str">
        <f t="shared" si="3901"/>
        <v>DL2022062</v>
      </c>
      <c r="H2062" t="str">
        <f t="shared" si="3902"/>
        <v>12</v>
      </c>
      <c r="I2062" t="str">
        <f t="shared" si="3903"/>
        <v>hemsan</v>
      </c>
      <c r="J2062" t="str">
        <f t="shared" si="3904"/>
        <v>PK</v>
      </c>
      <c r="K2062" t="str">
        <f t="shared" si="3905"/>
        <v>PK</v>
      </c>
      <c r="L2062" t="str">
        <f t="shared" si="3906"/>
        <v>true</v>
      </c>
      <c r="N2062" s="7">
        <f t="shared" si="3841"/>
        <v>0</v>
      </c>
      <c r="O2062" s="7">
        <f t="shared" si="3842"/>
        <v>0</v>
      </c>
      <c r="P2062" s="7" t="str">
        <f t="shared" si="3843"/>
        <v/>
      </c>
      <c r="Q2062" s="7" t="str">
        <f t="shared" si="3844"/>
        <v/>
      </c>
      <c r="R2062" t="str">
        <f t="shared" ref="R2062" si="3928">IF(AND(O2062&gt;0,P2063=0),"Valid","Invalid")</f>
        <v>Invalid</v>
      </c>
      <c r="S2062" t="str">
        <f t="shared" ref="S2062" si="3929">IF(OR(Q2064&gt;0,Q2065&gt;0),"Present","Absent")</f>
        <v>Absent</v>
      </c>
      <c r="T2062" t="str">
        <f t="shared" ref="T2062" si="3930">IF(OR(Q2064&lt;41,Q2065&lt;41),"Ct&lt;41",IF(OR(Q2064&gt;41,Q2065&gt;41),"Ct&gt;41","No Ct"))</f>
        <v>Ct&lt;41</v>
      </c>
      <c r="V2062" t="str">
        <f t="shared" ref="V2062" si="3931">G2062&amp;"_"&amp;I2062&amp;"_"&amp;R2062&amp;"_"&amp;S2062&amp;"_"&amp;T2062</f>
        <v>DL2022062_hemsan_Invalid_Absent_Ct&lt;41</v>
      </c>
      <c r="X2062">
        <f t="shared" ref="X2062" si="3932">O2062</f>
        <v>0</v>
      </c>
      <c r="Y2062">
        <f t="shared" ref="Y2062" si="3933">P2063</f>
        <v>0</v>
      </c>
      <c r="Z2062">
        <f t="shared" ref="Z2062" si="3934">Q2064+Q2065</f>
        <v>0</v>
      </c>
    </row>
    <row r="2063" spans="1:26" x14ac:dyDescent="0.25">
      <c r="A2063" t="s">
        <v>73</v>
      </c>
      <c r="B2063" t="s">
        <v>51</v>
      </c>
      <c r="C2063" t="s">
        <v>601</v>
      </c>
      <c r="D2063" t="s">
        <v>25</v>
      </c>
      <c r="E2063" t="s">
        <v>39</v>
      </c>
      <c r="F2063" t="s">
        <v>622</v>
      </c>
      <c r="G2063" t="str">
        <f t="shared" si="3901"/>
        <v>DL2022062</v>
      </c>
      <c r="H2063" t="str">
        <f t="shared" si="3902"/>
        <v>12</v>
      </c>
      <c r="I2063" t="str">
        <f t="shared" si="3903"/>
        <v>hemsan</v>
      </c>
      <c r="J2063" t="str">
        <f t="shared" si="3904"/>
        <v>NK</v>
      </c>
      <c r="K2063" t="str">
        <f t="shared" si="3905"/>
        <v>NK</v>
      </c>
      <c r="L2063" t="str">
        <f t="shared" si="3906"/>
        <v>true</v>
      </c>
      <c r="N2063" s="7">
        <f t="shared" si="3841"/>
        <v>0</v>
      </c>
      <c r="O2063" s="7" t="str">
        <f t="shared" si="3842"/>
        <v/>
      </c>
      <c r="P2063" s="7">
        <f t="shared" si="3843"/>
        <v>0</v>
      </c>
      <c r="Q2063" s="7" t="str">
        <f t="shared" si="3844"/>
        <v/>
      </c>
    </row>
    <row r="2064" spans="1:26" x14ac:dyDescent="0.25">
      <c r="A2064" t="s">
        <v>98</v>
      </c>
      <c r="B2064" t="s">
        <v>76</v>
      </c>
      <c r="C2064" t="s">
        <v>603</v>
      </c>
      <c r="D2064" t="s">
        <v>25</v>
      </c>
      <c r="E2064" t="s">
        <v>39</v>
      </c>
      <c r="F2064" t="s">
        <v>622</v>
      </c>
      <c r="G2064" t="str">
        <f t="shared" si="3901"/>
        <v>DL2022062</v>
      </c>
      <c r="H2064" t="str">
        <f t="shared" si="3902"/>
        <v>12</v>
      </c>
      <c r="I2064" t="str">
        <f t="shared" si="3903"/>
        <v>hemsan</v>
      </c>
      <c r="J2064" t="str">
        <f t="shared" si="3904"/>
        <v>EP</v>
      </c>
      <c r="K2064" t="str">
        <f t="shared" si="3905"/>
        <v>EP</v>
      </c>
      <c r="L2064" t="str">
        <f t="shared" si="3906"/>
        <v>true</v>
      </c>
      <c r="N2064" s="7">
        <f t="shared" si="3841"/>
        <v>0</v>
      </c>
      <c r="O2064" s="7" t="str">
        <f t="shared" si="3842"/>
        <v/>
      </c>
      <c r="P2064" s="7" t="str">
        <f t="shared" si="3843"/>
        <v/>
      </c>
      <c r="Q2064" s="7">
        <f t="shared" si="3844"/>
        <v>0</v>
      </c>
    </row>
    <row r="2065" spans="1:26" x14ac:dyDescent="0.25">
      <c r="A2065" t="s">
        <v>111</v>
      </c>
      <c r="B2065" t="s">
        <v>76</v>
      </c>
      <c r="C2065" t="s">
        <v>603</v>
      </c>
      <c r="D2065" t="s">
        <v>25</v>
      </c>
      <c r="E2065" t="s">
        <v>39</v>
      </c>
      <c r="F2065" t="s">
        <v>622</v>
      </c>
      <c r="G2065" t="str">
        <f t="shared" si="3901"/>
        <v>DL2022062</v>
      </c>
      <c r="H2065" t="str">
        <f t="shared" si="3902"/>
        <v>12</v>
      </c>
      <c r="I2065" t="str">
        <f t="shared" si="3903"/>
        <v>hemsan</v>
      </c>
      <c r="J2065" t="str">
        <f t="shared" si="3904"/>
        <v>EP</v>
      </c>
      <c r="K2065" t="str">
        <f t="shared" si="3905"/>
        <v>EP</v>
      </c>
      <c r="L2065" t="str">
        <f t="shared" si="3906"/>
        <v>true</v>
      </c>
      <c r="N2065" s="7">
        <f t="shared" si="3841"/>
        <v>0</v>
      </c>
      <c r="O2065" s="7" t="str">
        <f t="shared" si="3842"/>
        <v/>
      </c>
      <c r="P2065" s="7" t="str">
        <f t="shared" si="3843"/>
        <v/>
      </c>
      <c r="Q2065" s="7">
        <f t="shared" si="3844"/>
        <v>0</v>
      </c>
    </row>
    <row r="2066" spans="1:26" x14ac:dyDescent="0.25">
      <c r="A2066" t="s">
        <v>172</v>
      </c>
      <c r="B2066" t="s">
        <v>23</v>
      </c>
      <c r="C2066" t="s">
        <v>173</v>
      </c>
      <c r="D2066" t="s">
        <v>25</v>
      </c>
      <c r="E2066">
        <v>28.84</v>
      </c>
      <c r="F2066" t="s">
        <v>622</v>
      </c>
      <c r="G2066" t="str">
        <f t="shared" si="3901"/>
        <v>DL2022062</v>
      </c>
      <c r="H2066" t="str">
        <f t="shared" si="3902"/>
        <v>13</v>
      </c>
      <c r="I2066" t="str">
        <f t="shared" si="3903"/>
        <v>hemtak</v>
      </c>
      <c r="J2066" t="str">
        <f t="shared" si="3904"/>
        <v>PK</v>
      </c>
      <c r="K2066" t="str">
        <f t="shared" si="3905"/>
        <v>PK</v>
      </c>
      <c r="L2066" t="str">
        <f t="shared" si="3906"/>
        <v>true</v>
      </c>
      <c r="N2066" s="7">
        <f t="shared" si="3841"/>
        <v>28.84</v>
      </c>
      <c r="O2066" s="7">
        <f t="shared" si="3842"/>
        <v>28.84</v>
      </c>
      <c r="P2066" s="7" t="str">
        <f t="shared" si="3843"/>
        <v/>
      </c>
      <c r="Q2066" s="7" t="str">
        <f t="shared" si="3844"/>
        <v/>
      </c>
      <c r="R2066" t="str">
        <f t="shared" ref="R2066" si="3935">IF(AND(O2066&gt;0,P2067=0),"Valid","Invalid")</f>
        <v>Valid</v>
      </c>
      <c r="S2066" t="str">
        <f t="shared" ref="S2066" si="3936">IF(OR(Q2068&gt;0,Q2069&gt;0),"Present","Absent")</f>
        <v>Absent</v>
      </c>
      <c r="T2066" t="str">
        <f t="shared" ref="T2066" si="3937">IF(OR(Q2068&lt;41,Q2069&lt;41),"Ct&lt;41",IF(OR(Q2068&gt;41,Q2069&gt;41),"Ct&gt;41","No Ct"))</f>
        <v>Ct&lt;41</v>
      </c>
      <c r="V2066" t="str">
        <f t="shared" ref="V2066" si="3938">G2066&amp;"_"&amp;I2066&amp;"_"&amp;R2066&amp;"_"&amp;S2066&amp;"_"&amp;T2066</f>
        <v>DL2022062_hemtak_Valid_Absent_Ct&lt;41</v>
      </c>
      <c r="X2066">
        <f t="shared" ref="X2066" si="3939">O2066</f>
        <v>28.84</v>
      </c>
      <c r="Y2066">
        <f t="shared" ref="Y2066" si="3940">P2067</f>
        <v>0</v>
      </c>
      <c r="Z2066">
        <f t="shared" ref="Z2066" si="3941">Q2068+Q2069</f>
        <v>0</v>
      </c>
    </row>
    <row r="2067" spans="1:26" x14ac:dyDescent="0.25">
      <c r="A2067" t="s">
        <v>148</v>
      </c>
      <c r="B2067" t="s">
        <v>51</v>
      </c>
      <c r="C2067" t="s">
        <v>149</v>
      </c>
      <c r="D2067" t="s">
        <v>25</v>
      </c>
      <c r="E2067" t="s">
        <v>39</v>
      </c>
      <c r="F2067" t="s">
        <v>622</v>
      </c>
      <c r="G2067" t="str">
        <f t="shared" si="3901"/>
        <v>DL2022062</v>
      </c>
      <c r="H2067" t="str">
        <f t="shared" si="3902"/>
        <v>13</v>
      </c>
      <c r="I2067" t="str">
        <f t="shared" si="3903"/>
        <v>hemtak</v>
      </c>
      <c r="J2067" t="str">
        <f t="shared" si="3904"/>
        <v>NK</v>
      </c>
      <c r="K2067" t="str">
        <f t="shared" si="3905"/>
        <v>NK</v>
      </c>
      <c r="L2067" t="str">
        <f t="shared" si="3906"/>
        <v>true</v>
      </c>
      <c r="N2067" s="7">
        <f t="shared" si="3841"/>
        <v>0</v>
      </c>
      <c r="O2067" s="7" t="str">
        <f t="shared" si="3842"/>
        <v/>
      </c>
      <c r="P2067" s="7">
        <f t="shared" si="3843"/>
        <v>0</v>
      </c>
      <c r="Q2067" s="7" t="str">
        <f t="shared" si="3844"/>
        <v/>
      </c>
    </row>
    <row r="2068" spans="1:26" x14ac:dyDescent="0.25">
      <c r="A2068" t="s">
        <v>112</v>
      </c>
      <c r="B2068" t="s">
        <v>76</v>
      </c>
      <c r="C2068" t="s">
        <v>113</v>
      </c>
      <c r="D2068" t="s">
        <v>25</v>
      </c>
      <c r="E2068" t="s">
        <v>39</v>
      </c>
      <c r="F2068" t="s">
        <v>622</v>
      </c>
      <c r="G2068" t="str">
        <f t="shared" si="3901"/>
        <v>DL2022062</v>
      </c>
      <c r="H2068" t="str">
        <f t="shared" si="3902"/>
        <v>13</v>
      </c>
      <c r="I2068" t="str">
        <f t="shared" si="3903"/>
        <v>hemtak</v>
      </c>
      <c r="J2068" t="str">
        <f t="shared" si="3904"/>
        <v>EP</v>
      </c>
      <c r="K2068" t="str">
        <f t="shared" si="3905"/>
        <v>EP</v>
      </c>
      <c r="L2068" t="str">
        <f t="shared" si="3906"/>
        <v>true</v>
      </c>
      <c r="N2068" s="7">
        <f t="shared" si="3841"/>
        <v>0</v>
      </c>
      <c r="O2068" s="7" t="str">
        <f t="shared" si="3842"/>
        <v/>
      </c>
      <c r="P2068" s="7" t="str">
        <f t="shared" si="3843"/>
        <v/>
      </c>
      <c r="Q2068" s="7">
        <f t="shared" si="3844"/>
        <v>0</v>
      </c>
    </row>
    <row r="2069" spans="1:26" x14ac:dyDescent="0.25">
      <c r="A2069" t="s">
        <v>136</v>
      </c>
      <c r="B2069" t="s">
        <v>76</v>
      </c>
      <c r="C2069" t="s">
        <v>113</v>
      </c>
      <c r="D2069" t="s">
        <v>25</v>
      </c>
      <c r="E2069" t="s">
        <v>39</v>
      </c>
      <c r="F2069" t="s">
        <v>622</v>
      </c>
      <c r="G2069" t="str">
        <f t="shared" si="3901"/>
        <v>DL2022062</v>
      </c>
      <c r="H2069" t="str">
        <f t="shared" si="3902"/>
        <v>13</v>
      </c>
      <c r="I2069" t="str">
        <f t="shared" si="3903"/>
        <v>hemtak</v>
      </c>
      <c r="J2069" t="str">
        <f t="shared" si="3904"/>
        <v>EP</v>
      </c>
      <c r="K2069" t="str">
        <f t="shared" si="3905"/>
        <v>EP</v>
      </c>
      <c r="L2069" t="str">
        <f t="shared" si="3906"/>
        <v>true</v>
      </c>
      <c r="N2069" s="7">
        <f t="shared" si="3841"/>
        <v>0</v>
      </c>
      <c r="O2069" s="7" t="str">
        <f t="shared" si="3842"/>
        <v/>
      </c>
      <c r="P2069" s="7" t="str">
        <f t="shared" si="3843"/>
        <v/>
      </c>
      <c r="Q2069" s="7">
        <f t="shared" si="3844"/>
        <v>0</v>
      </c>
    </row>
    <row r="2070" spans="1:26" x14ac:dyDescent="0.25">
      <c r="A2070" t="s">
        <v>174</v>
      </c>
      <c r="B2070" t="s">
        <v>23</v>
      </c>
      <c r="C2070" t="s">
        <v>175</v>
      </c>
      <c r="D2070" t="s">
        <v>25</v>
      </c>
      <c r="E2070">
        <v>26.81</v>
      </c>
      <c r="F2070" t="s">
        <v>622</v>
      </c>
      <c r="G2070" t="str">
        <f t="shared" si="3901"/>
        <v>DL2022062</v>
      </c>
      <c r="H2070" t="str">
        <f t="shared" si="3902"/>
        <v>14</v>
      </c>
      <c r="I2070" t="str">
        <f t="shared" si="3903"/>
        <v>hemtak</v>
      </c>
      <c r="J2070" t="str">
        <f t="shared" si="3904"/>
        <v>PK</v>
      </c>
      <c r="K2070" t="str">
        <f t="shared" si="3905"/>
        <v>PK</v>
      </c>
      <c r="L2070" t="str">
        <f t="shared" si="3906"/>
        <v>true</v>
      </c>
      <c r="N2070" s="7">
        <f t="shared" si="3841"/>
        <v>26.81</v>
      </c>
      <c r="O2070" s="7">
        <f t="shared" si="3842"/>
        <v>26.81</v>
      </c>
      <c r="P2070" s="7" t="str">
        <f t="shared" si="3843"/>
        <v/>
      </c>
      <c r="Q2070" s="7" t="str">
        <f t="shared" si="3844"/>
        <v/>
      </c>
      <c r="R2070" t="str">
        <f t="shared" ref="R2070" si="3942">IF(AND(O2070&gt;0,P2071=0),"Valid","Invalid")</f>
        <v>Valid</v>
      </c>
      <c r="S2070" t="str">
        <f t="shared" ref="S2070" si="3943">IF(OR(Q2072&gt;0,Q2073&gt;0),"Present","Absent")</f>
        <v>Absent</v>
      </c>
      <c r="T2070" t="str">
        <f t="shared" ref="T2070" si="3944">IF(OR(Q2072&lt;41,Q2073&lt;41),"Ct&lt;41",IF(OR(Q2072&gt;41,Q2073&gt;41),"Ct&gt;41","No Ct"))</f>
        <v>Ct&lt;41</v>
      </c>
      <c r="V2070" t="str">
        <f t="shared" ref="V2070" si="3945">G2070&amp;"_"&amp;I2070&amp;"_"&amp;R2070&amp;"_"&amp;S2070&amp;"_"&amp;T2070</f>
        <v>DL2022062_hemtak_Valid_Absent_Ct&lt;41</v>
      </c>
      <c r="X2070">
        <f t="shared" ref="X2070" si="3946">O2070</f>
        <v>26.81</v>
      </c>
      <c r="Y2070">
        <f t="shared" ref="Y2070" si="3947">P2071</f>
        <v>0</v>
      </c>
      <c r="Z2070">
        <f t="shared" ref="Z2070" si="3948">Q2072+Q2073</f>
        <v>0</v>
      </c>
    </row>
    <row r="2071" spans="1:26" x14ac:dyDescent="0.25">
      <c r="A2071" t="s">
        <v>150</v>
      </c>
      <c r="B2071" t="s">
        <v>51</v>
      </c>
      <c r="C2071" t="s">
        <v>151</v>
      </c>
      <c r="D2071" t="s">
        <v>25</v>
      </c>
      <c r="E2071" t="s">
        <v>39</v>
      </c>
      <c r="F2071" t="s">
        <v>622</v>
      </c>
      <c r="G2071" t="str">
        <f t="shared" si="3901"/>
        <v>DL2022062</v>
      </c>
      <c r="H2071" t="str">
        <f t="shared" si="3902"/>
        <v>14</v>
      </c>
      <c r="I2071" t="str">
        <f t="shared" si="3903"/>
        <v>hemtak</v>
      </c>
      <c r="J2071" t="str">
        <f t="shared" si="3904"/>
        <v>NK</v>
      </c>
      <c r="K2071" t="str">
        <f t="shared" si="3905"/>
        <v>NK</v>
      </c>
      <c r="L2071" t="str">
        <f t="shared" si="3906"/>
        <v>true</v>
      </c>
      <c r="N2071" s="7">
        <f t="shared" si="3841"/>
        <v>0</v>
      </c>
      <c r="O2071" s="7" t="str">
        <f t="shared" si="3842"/>
        <v/>
      </c>
      <c r="P2071" s="7">
        <f t="shared" si="3843"/>
        <v>0</v>
      </c>
      <c r="Q2071" s="7" t="str">
        <f t="shared" si="3844"/>
        <v/>
      </c>
    </row>
    <row r="2072" spans="1:26" x14ac:dyDescent="0.25">
      <c r="A2072" t="s">
        <v>114</v>
      </c>
      <c r="B2072" t="s">
        <v>76</v>
      </c>
      <c r="C2072" t="s">
        <v>115</v>
      </c>
      <c r="D2072" t="s">
        <v>25</v>
      </c>
      <c r="E2072" t="s">
        <v>39</v>
      </c>
      <c r="F2072" t="s">
        <v>622</v>
      </c>
      <c r="G2072" t="str">
        <f t="shared" si="3901"/>
        <v>DL2022062</v>
      </c>
      <c r="H2072" t="str">
        <f t="shared" si="3902"/>
        <v>14</v>
      </c>
      <c r="I2072" t="str">
        <f t="shared" si="3903"/>
        <v>hemtak</v>
      </c>
      <c r="J2072" t="str">
        <f t="shared" si="3904"/>
        <v>EP</v>
      </c>
      <c r="K2072" t="str">
        <f t="shared" si="3905"/>
        <v>EP</v>
      </c>
      <c r="L2072" t="str">
        <f t="shared" si="3906"/>
        <v>true</v>
      </c>
      <c r="N2072" s="7">
        <f t="shared" si="3841"/>
        <v>0</v>
      </c>
      <c r="O2072" s="7" t="str">
        <f t="shared" si="3842"/>
        <v/>
      </c>
      <c r="P2072" s="7" t="str">
        <f t="shared" si="3843"/>
        <v/>
      </c>
      <c r="Q2072" s="7">
        <f t="shared" si="3844"/>
        <v>0</v>
      </c>
    </row>
    <row r="2073" spans="1:26" x14ac:dyDescent="0.25">
      <c r="A2073" t="s">
        <v>137</v>
      </c>
      <c r="B2073" t="s">
        <v>76</v>
      </c>
      <c r="C2073" t="s">
        <v>115</v>
      </c>
      <c r="D2073" t="s">
        <v>25</v>
      </c>
      <c r="E2073" t="s">
        <v>39</v>
      </c>
      <c r="F2073" t="s">
        <v>622</v>
      </c>
      <c r="G2073" t="str">
        <f t="shared" si="3901"/>
        <v>DL2022062</v>
      </c>
      <c r="H2073" t="str">
        <f t="shared" si="3902"/>
        <v>14</v>
      </c>
      <c r="I2073" t="str">
        <f t="shared" si="3903"/>
        <v>hemtak</v>
      </c>
      <c r="J2073" t="str">
        <f t="shared" si="3904"/>
        <v>EP</v>
      </c>
      <c r="K2073" t="str">
        <f t="shared" si="3905"/>
        <v>EP</v>
      </c>
      <c r="L2073" t="str">
        <f t="shared" si="3906"/>
        <v>true</v>
      </c>
      <c r="N2073" s="7">
        <f t="shared" si="3841"/>
        <v>0</v>
      </c>
      <c r="O2073" s="7" t="str">
        <f t="shared" si="3842"/>
        <v/>
      </c>
      <c r="P2073" s="7" t="str">
        <f t="shared" si="3843"/>
        <v/>
      </c>
      <c r="Q2073" s="7">
        <f t="shared" si="3844"/>
        <v>0</v>
      </c>
    </row>
    <row r="2074" spans="1:26" x14ac:dyDescent="0.25">
      <c r="A2074" t="s">
        <v>176</v>
      </c>
      <c r="B2074" t="s">
        <v>23</v>
      </c>
      <c r="C2074" t="s">
        <v>616</v>
      </c>
      <c r="D2074" t="s">
        <v>25</v>
      </c>
      <c r="E2074">
        <v>34.58</v>
      </c>
      <c r="F2074" t="s">
        <v>622</v>
      </c>
      <c r="G2074" t="str">
        <f t="shared" si="3901"/>
        <v>DL2022062</v>
      </c>
      <c r="H2074" t="str">
        <f t="shared" si="3902"/>
        <v>15</v>
      </c>
      <c r="I2074" t="str">
        <f t="shared" si="3903"/>
        <v>mnelei</v>
      </c>
      <c r="J2074" t="str">
        <f t="shared" si="3904"/>
        <v>PK</v>
      </c>
      <c r="K2074" t="str">
        <f t="shared" si="3905"/>
        <v>PK</v>
      </c>
      <c r="L2074" t="str">
        <f t="shared" si="3906"/>
        <v>true</v>
      </c>
      <c r="N2074" s="7">
        <f t="shared" si="3841"/>
        <v>34.58</v>
      </c>
      <c r="O2074" s="7">
        <f t="shared" si="3842"/>
        <v>34.58</v>
      </c>
      <c r="P2074" s="7" t="str">
        <f t="shared" si="3843"/>
        <v/>
      </c>
      <c r="Q2074" s="7" t="str">
        <f t="shared" si="3844"/>
        <v/>
      </c>
      <c r="R2074" t="str">
        <f t="shared" ref="R2074" si="3949">IF(AND(O2074&gt;0,P2075=0),"Valid","Invalid")</f>
        <v>Valid</v>
      </c>
      <c r="S2074" t="str">
        <f t="shared" ref="S2074" si="3950">IF(OR(Q2076&gt;0,Q2077&gt;0),"Present","Absent")</f>
        <v>Absent</v>
      </c>
      <c r="T2074" t="str">
        <f t="shared" ref="T2074" si="3951">IF(OR(Q2076&lt;41,Q2077&lt;41),"Ct&lt;41",IF(OR(Q2076&gt;41,Q2077&gt;41),"Ct&gt;41","No Ct"))</f>
        <v>Ct&lt;41</v>
      </c>
      <c r="V2074" t="str">
        <f t="shared" ref="V2074" si="3952">G2074&amp;"_"&amp;I2074&amp;"_"&amp;R2074&amp;"_"&amp;S2074&amp;"_"&amp;T2074</f>
        <v>DL2022062_mnelei_Valid_Absent_Ct&lt;41</v>
      </c>
      <c r="X2074">
        <f t="shared" ref="X2074" si="3953">O2074</f>
        <v>34.58</v>
      </c>
      <c r="Y2074">
        <f t="shared" ref="Y2074" si="3954">P2075</f>
        <v>0</v>
      </c>
      <c r="Z2074">
        <f t="shared" ref="Z2074" si="3955">Q2076+Q2077</f>
        <v>0</v>
      </c>
    </row>
    <row r="2075" spans="1:26" x14ac:dyDescent="0.25">
      <c r="A2075" t="s">
        <v>152</v>
      </c>
      <c r="B2075" t="s">
        <v>51</v>
      </c>
      <c r="C2075" t="s">
        <v>610</v>
      </c>
      <c r="D2075" t="s">
        <v>25</v>
      </c>
      <c r="E2075" t="s">
        <v>39</v>
      </c>
      <c r="F2075" t="s">
        <v>622</v>
      </c>
      <c r="G2075" t="str">
        <f t="shared" si="3901"/>
        <v>DL2022062</v>
      </c>
      <c r="H2075" t="str">
        <f t="shared" si="3902"/>
        <v>15</v>
      </c>
      <c r="I2075" t="str">
        <f t="shared" si="3903"/>
        <v>mnelei</v>
      </c>
      <c r="J2075" t="str">
        <f t="shared" si="3904"/>
        <v>NK</v>
      </c>
      <c r="K2075" t="str">
        <f t="shared" si="3905"/>
        <v>NK</v>
      </c>
      <c r="L2075" t="str">
        <f t="shared" si="3906"/>
        <v>true</v>
      </c>
      <c r="N2075" s="7">
        <f t="shared" si="3841"/>
        <v>0</v>
      </c>
      <c r="O2075" s="7" t="str">
        <f t="shared" si="3842"/>
        <v/>
      </c>
      <c r="P2075" s="7">
        <f t="shared" si="3843"/>
        <v>0</v>
      </c>
      <c r="Q2075" s="7" t="str">
        <f t="shared" si="3844"/>
        <v/>
      </c>
    </row>
    <row r="2076" spans="1:26" x14ac:dyDescent="0.25">
      <c r="A2076" t="s">
        <v>116</v>
      </c>
      <c r="B2076" t="s">
        <v>76</v>
      </c>
      <c r="C2076" t="s">
        <v>604</v>
      </c>
      <c r="D2076" t="s">
        <v>25</v>
      </c>
      <c r="E2076" t="s">
        <v>39</v>
      </c>
      <c r="F2076" t="s">
        <v>622</v>
      </c>
      <c r="G2076" t="str">
        <f t="shared" si="3901"/>
        <v>DL2022062</v>
      </c>
      <c r="H2076" t="str">
        <f t="shared" si="3902"/>
        <v>15</v>
      </c>
      <c r="I2076" t="str">
        <f t="shared" si="3903"/>
        <v>mnelei</v>
      </c>
      <c r="J2076" t="str">
        <f t="shared" si="3904"/>
        <v>EP</v>
      </c>
      <c r="K2076" t="str">
        <f t="shared" si="3905"/>
        <v>EP</v>
      </c>
      <c r="L2076" t="str">
        <f t="shared" si="3906"/>
        <v>true</v>
      </c>
      <c r="N2076" s="7">
        <f t="shared" si="3841"/>
        <v>0</v>
      </c>
      <c r="O2076" s="7" t="str">
        <f t="shared" si="3842"/>
        <v/>
      </c>
      <c r="P2076" s="7" t="str">
        <f t="shared" si="3843"/>
        <v/>
      </c>
      <c r="Q2076" s="7">
        <f t="shared" si="3844"/>
        <v>0</v>
      </c>
    </row>
    <row r="2077" spans="1:26" x14ac:dyDescent="0.25">
      <c r="A2077" t="s">
        <v>138</v>
      </c>
      <c r="B2077" t="s">
        <v>76</v>
      </c>
      <c r="C2077" t="s">
        <v>604</v>
      </c>
      <c r="D2077" t="s">
        <v>25</v>
      </c>
      <c r="E2077" t="s">
        <v>39</v>
      </c>
      <c r="F2077" t="s">
        <v>622</v>
      </c>
      <c r="G2077" t="str">
        <f t="shared" si="3901"/>
        <v>DL2022062</v>
      </c>
      <c r="H2077" t="str">
        <f t="shared" si="3902"/>
        <v>15</v>
      </c>
      <c r="I2077" t="str">
        <f t="shared" si="3903"/>
        <v>mnelei</v>
      </c>
      <c r="J2077" t="str">
        <f t="shared" si="3904"/>
        <v>EP</v>
      </c>
      <c r="K2077" t="str">
        <f t="shared" si="3905"/>
        <v>EP</v>
      </c>
      <c r="L2077" t="str">
        <f t="shared" si="3906"/>
        <v>true</v>
      </c>
      <c r="N2077" s="7">
        <f t="shared" si="3841"/>
        <v>0</v>
      </c>
      <c r="O2077" s="7" t="str">
        <f t="shared" si="3842"/>
        <v/>
      </c>
      <c r="P2077" s="7" t="str">
        <f t="shared" si="3843"/>
        <v/>
      </c>
      <c r="Q2077" s="7">
        <f t="shared" si="3844"/>
        <v>0</v>
      </c>
    </row>
    <row r="2078" spans="1:26" x14ac:dyDescent="0.25">
      <c r="A2078" t="s">
        <v>178</v>
      </c>
      <c r="B2078" t="s">
        <v>23</v>
      </c>
      <c r="C2078" t="s">
        <v>617</v>
      </c>
      <c r="D2078" t="s">
        <v>25</v>
      </c>
      <c r="E2078">
        <v>33.67</v>
      </c>
      <c r="F2078" t="s">
        <v>622</v>
      </c>
      <c r="G2078" t="str">
        <f t="shared" si="3901"/>
        <v>DL2022062</v>
      </c>
      <c r="H2078" t="str">
        <f t="shared" si="3902"/>
        <v>16</v>
      </c>
      <c r="I2078" t="str">
        <f t="shared" si="3903"/>
        <v>mnelei</v>
      </c>
      <c r="J2078" t="str">
        <f t="shared" si="3904"/>
        <v>PK</v>
      </c>
      <c r="K2078" t="str">
        <f t="shared" si="3905"/>
        <v>PK</v>
      </c>
      <c r="L2078" t="str">
        <f t="shared" si="3906"/>
        <v>true</v>
      </c>
      <c r="N2078" s="7">
        <f t="shared" si="3841"/>
        <v>33.67</v>
      </c>
      <c r="O2078" s="7">
        <f t="shared" si="3842"/>
        <v>33.67</v>
      </c>
      <c r="P2078" s="7" t="str">
        <f t="shared" si="3843"/>
        <v/>
      </c>
      <c r="Q2078" s="7" t="str">
        <f t="shared" si="3844"/>
        <v/>
      </c>
      <c r="R2078" t="str">
        <f t="shared" ref="R2078" si="3956">IF(AND(O2078&gt;0,P2079=0),"Valid","Invalid")</f>
        <v>Valid</v>
      </c>
      <c r="S2078" t="str">
        <f t="shared" ref="S2078" si="3957">IF(OR(Q2080&gt;0,Q2081&gt;0),"Present","Absent")</f>
        <v>Absent</v>
      </c>
      <c r="T2078" t="str">
        <f t="shared" ref="T2078" si="3958">IF(OR(Q2080&lt;41,Q2081&lt;41),"Ct&lt;41",IF(OR(Q2080&gt;41,Q2081&gt;41),"Ct&gt;41","No Ct"))</f>
        <v>Ct&lt;41</v>
      </c>
      <c r="V2078" t="str">
        <f t="shared" ref="V2078" si="3959">G2078&amp;"_"&amp;I2078&amp;"_"&amp;R2078&amp;"_"&amp;S2078&amp;"_"&amp;T2078</f>
        <v>DL2022062_mnelei_Valid_Absent_Ct&lt;41</v>
      </c>
      <c r="X2078">
        <f t="shared" ref="X2078" si="3960">O2078</f>
        <v>33.67</v>
      </c>
      <c r="Y2078">
        <f t="shared" ref="Y2078" si="3961">P2079</f>
        <v>0</v>
      </c>
      <c r="Z2078">
        <f t="shared" ref="Z2078" si="3962">Q2080+Q2081</f>
        <v>0</v>
      </c>
    </row>
    <row r="2079" spans="1:26" x14ac:dyDescent="0.25">
      <c r="A2079" t="s">
        <v>154</v>
      </c>
      <c r="B2079" t="s">
        <v>51</v>
      </c>
      <c r="C2079" t="s">
        <v>611</v>
      </c>
      <c r="D2079" t="s">
        <v>25</v>
      </c>
      <c r="E2079" t="s">
        <v>39</v>
      </c>
      <c r="F2079" t="s">
        <v>622</v>
      </c>
      <c r="G2079" t="str">
        <f t="shared" si="3901"/>
        <v>DL2022062</v>
      </c>
      <c r="H2079" t="str">
        <f t="shared" si="3902"/>
        <v>16</v>
      </c>
      <c r="I2079" t="str">
        <f t="shared" si="3903"/>
        <v>mnelei</v>
      </c>
      <c r="J2079" t="str">
        <f t="shared" si="3904"/>
        <v>NK</v>
      </c>
      <c r="K2079" t="str">
        <f t="shared" si="3905"/>
        <v>NK</v>
      </c>
      <c r="L2079" t="str">
        <f t="shared" si="3906"/>
        <v>true</v>
      </c>
      <c r="N2079" s="7">
        <f t="shared" si="3841"/>
        <v>0</v>
      </c>
      <c r="O2079" s="7" t="str">
        <f t="shared" si="3842"/>
        <v/>
      </c>
      <c r="P2079" s="7">
        <f t="shared" si="3843"/>
        <v>0</v>
      </c>
      <c r="Q2079" s="7" t="str">
        <f t="shared" si="3844"/>
        <v/>
      </c>
    </row>
    <row r="2080" spans="1:26" x14ac:dyDescent="0.25">
      <c r="A2080" t="s">
        <v>118</v>
      </c>
      <c r="B2080" t="s">
        <v>76</v>
      </c>
      <c r="C2080" t="s">
        <v>605</v>
      </c>
      <c r="D2080" t="s">
        <v>25</v>
      </c>
      <c r="E2080" t="s">
        <v>39</v>
      </c>
      <c r="F2080" t="s">
        <v>622</v>
      </c>
      <c r="G2080" t="str">
        <f t="shared" si="3901"/>
        <v>DL2022062</v>
      </c>
      <c r="H2080" t="str">
        <f t="shared" si="3902"/>
        <v>16</v>
      </c>
      <c r="I2080" t="str">
        <f t="shared" si="3903"/>
        <v>mnelei</v>
      </c>
      <c r="J2080" t="str">
        <f t="shared" si="3904"/>
        <v>EP</v>
      </c>
      <c r="K2080" t="str">
        <f t="shared" si="3905"/>
        <v>EP</v>
      </c>
      <c r="L2080" t="str">
        <f t="shared" si="3906"/>
        <v>true</v>
      </c>
      <c r="N2080" s="7">
        <f t="shared" si="3841"/>
        <v>0</v>
      </c>
      <c r="O2080" s="7" t="str">
        <f t="shared" si="3842"/>
        <v/>
      </c>
      <c r="P2080" s="7" t="str">
        <f t="shared" si="3843"/>
        <v/>
      </c>
      <c r="Q2080" s="7">
        <f t="shared" si="3844"/>
        <v>0</v>
      </c>
    </row>
    <row r="2081" spans="1:26" x14ac:dyDescent="0.25">
      <c r="A2081" t="s">
        <v>139</v>
      </c>
      <c r="B2081" t="s">
        <v>76</v>
      </c>
      <c r="C2081" t="s">
        <v>605</v>
      </c>
      <c r="D2081" t="s">
        <v>25</v>
      </c>
      <c r="E2081" t="s">
        <v>39</v>
      </c>
      <c r="F2081" t="s">
        <v>622</v>
      </c>
      <c r="G2081" t="str">
        <f t="shared" si="3901"/>
        <v>DL2022062</v>
      </c>
      <c r="H2081" t="str">
        <f t="shared" si="3902"/>
        <v>16</v>
      </c>
      <c r="I2081" t="str">
        <f t="shared" si="3903"/>
        <v>mnelei</v>
      </c>
      <c r="J2081" t="str">
        <f t="shared" si="3904"/>
        <v>EP</v>
      </c>
      <c r="K2081" t="str">
        <f t="shared" si="3905"/>
        <v>EP</v>
      </c>
      <c r="L2081" t="str">
        <f t="shared" si="3906"/>
        <v>true</v>
      </c>
      <c r="N2081" s="7">
        <f t="shared" si="3841"/>
        <v>0</v>
      </c>
      <c r="O2081" s="7" t="str">
        <f t="shared" si="3842"/>
        <v/>
      </c>
      <c r="P2081" s="7" t="str">
        <f t="shared" si="3843"/>
        <v/>
      </c>
      <c r="Q2081" s="7">
        <f t="shared" si="3844"/>
        <v>0</v>
      </c>
    </row>
    <row r="2082" spans="1:26" x14ac:dyDescent="0.25">
      <c r="A2082" t="s">
        <v>180</v>
      </c>
      <c r="B2082" t="s">
        <v>23</v>
      </c>
      <c r="C2082" t="s">
        <v>618</v>
      </c>
      <c r="D2082" t="s">
        <v>25</v>
      </c>
      <c r="E2082">
        <v>26.17</v>
      </c>
      <c r="F2082" t="s">
        <v>622</v>
      </c>
      <c r="G2082" t="str">
        <f t="shared" si="3901"/>
        <v>DL2022062</v>
      </c>
      <c r="H2082" t="str">
        <f t="shared" si="3902"/>
        <v>17</v>
      </c>
      <c r="I2082" t="str">
        <f t="shared" si="3903"/>
        <v>aleost</v>
      </c>
      <c r="J2082" t="str">
        <f t="shared" si="3904"/>
        <v>PK</v>
      </c>
      <c r="K2082" t="str">
        <f t="shared" si="3905"/>
        <v>PK</v>
      </c>
      <c r="L2082" t="str">
        <f t="shared" si="3906"/>
        <v>true</v>
      </c>
      <c r="N2082" s="7">
        <f t="shared" ref="N2082:N2145" si="3963">IF(TRIM(E2082)="No Cq",0,E2082)</f>
        <v>26.17</v>
      </c>
      <c r="O2082" s="7">
        <f t="shared" ref="O2082:O2145" si="3964">IF(TRIM(B2082)="Standard",N2082,"")</f>
        <v>26.17</v>
      </c>
      <c r="P2082" s="7" t="str">
        <f t="shared" ref="P2082:P2145" si="3965">IF(TRIM(B2082)="NTC",N2082,"")</f>
        <v/>
      </c>
      <c r="Q2082" s="7" t="str">
        <f t="shared" ref="Q2082:Q2145" si="3966">IF(TRIM(B2082)="Unknown",N2082,"")</f>
        <v/>
      </c>
      <c r="R2082" t="str">
        <f t="shared" ref="R2082" si="3967">IF(AND(O2082&gt;0,P2083=0),"Valid","Invalid")</f>
        <v>Valid</v>
      </c>
      <c r="S2082" t="str">
        <f t="shared" ref="S2082" si="3968">IF(OR(Q2084&gt;0,Q2085&gt;0),"Present","Absent")</f>
        <v>Present</v>
      </c>
      <c r="T2082" t="str">
        <f t="shared" ref="T2082" si="3969">IF(OR(Q2084&lt;41,Q2085&lt;41),"Ct&lt;41",IF(OR(Q2084&gt;41,Q2085&gt;41),"Ct&gt;41","No Ct"))</f>
        <v>Ct&lt;41</v>
      </c>
      <c r="V2082" t="str">
        <f t="shared" ref="V2082" si="3970">G2082&amp;"_"&amp;I2082&amp;"_"&amp;R2082&amp;"_"&amp;S2082&amp;"_"&amp;T2082</f>
        <v>DL2022062_aleost_Valid_Present_Ct&lt;41</v>
      </c>
      <c r="X2082">
        <f t="shared" ref="X2082" si="3971">O2082</f>
        <v>26.17</v>
      </c>
      <c r="Y2082">
        <f t="shared" ref="Y2082" si="3972">P2083</f>
        <v>0</v>
      </c>
      <c r="Z2082">
        <f t="shared" ref="Z2082" si="3973">Q2084+Q2085</f>
        <v>69.55</v>
      </c>
    </row>
    <row r="2083" spans="1:26" x14ac:dyDescent="0.25">
      <c r="A2083" t="s">
        <v>156</v>
      </c>
      <c r="B2083" t="s">
        <v>51</v>
      </c>
      <c r="C2083" t="s">
        <v>612</v>
      </c>
      <c r="D2083" t="s">
        <v>25</v>
      </c>
      <c r="E2083" t="s">
        <v>39</v>
      </c>
      <c r="F2083" t="s">
        <v>622</v>
      </c>
      <c r="G2083" t="str">
        <f t="shared" si="3901"/>
        <v>DL2022062</v>
      </c>
      <c r="H2083" t="str">
        <f t="shared" si="3902"/>
        <v>17</v>
      </c>
      <c r="I2083" t="str">
        <f t="shared" si="3903"/>
        <v>aleost</v>
      </c>
      <c r="J2083" t="str">
        <f t="shared" si="3904"/>
        <v>NK</v>
      </c>
      <c r="K2083" t="str">
        <f t="shared" si="3905"/>
        <v>NK</v>
      </c>
      <c r="L2083" t="str">
        <f t="shared" si="3906"/>
        <v>true</v>
      </c>
      <c r="N2083" s="7">
        <f t="shared" si="3963"/>
        <v>0</v>
      </c>
      <c r="O2083" s="7" t="str">
        <f t="shared" si="3964"/>
        <v/>
      </c>
      <c r="P2083" s="7">
        <f t="shared" si="3965"/>
        <v>0</v>
      </c>
      <c r="Q2083" s="7" t="str">
        <f t="shared" si="3966"/>
        <v/>
      </c>
    </row>
    <row r="2084" spans="1:26" x14ac:dyDescent="0.25">
      <c r="A2084" t="s">
        <v>120</v>
      </c>
      <c r="B2084" t="s">
        <v>76</v>
      </c>
      <c r="C2084" t="s">
        <v>606</v>
      </c>
      <c r="D2084" t="s">
        <v>25</v>
      </c>
      <c r="E2084">
        <v>34.75</v>
      </c>
      <c r="F2084" t="s">
        <v>622</v>
      </c>
      <c r="G2084" t="str">
        <f t="shared" si="3901"/>
        <v>DL2022062</v>
      </c>
      <c r="H2084" t="str">
        <f t="shared" si="3902"/>
        <v>17</v>
      </c>
      <c r="I2084" t="str">
        <f t="shared" si="3903"/>
        <v>aleost</v>
      </c>
      <c r="J2084" t="str">
        <f t="shared" si="3904"/>
        <v>EP</v>
      </c>
      <c r="K2084" t="str">
        <f t="shared" si="3905"/>
        <v>EP</v>
      </c>
      <c r="L2084" t="str">
        <f t="shared" si="3906"/>
        <v>true</v>
      </c>
      <c r="N2084" s="7">
        <f t="shared" si="3963"/>
        <v>34.75</v>
      </c>
      <c r="O2084" s="7" t="str">
        <f t="shared" si="3964"/>
        <v/>
      </c>
      <c r="P2084" s="7" t="str">
        <f t="shared" si="3965"/>
        <v/>
      </c>
      <c r="Q2084" s="7">
        <f t="shared" si="3966"/>
        <v>34.75</v>
      </c>
    </row>
    <row r="2085" spans="1:26" x14ac:dyDescent="0.25">
      <c r="A2085" t="s">
        <v>140</v>
      </c>
      <c r="B2085" t="s">
        <v>76</v>
      </c>
      <c r="C2085" t="s">
        <v>606</v>
      </c>
      <c r="D2085" t="s">
        <v>25</v>
      </c>
      <c r="E2085">
        <v>34.799999999999997</v>
      </c>
      <c r="F2085" t="s">
        <v>622</v>
      </c>
      <c r="G2085" t="str">
        <f t="shared" si="3901"/>
        <v>DL2022062</v>
      </c>
      <c r="H2085" t="str">
        <f t="shared" si="3902"/>
        <v>17</v>
      </c>
      <c r="I2085" t="str">
        <f t="shared" si="3903"/>
        <v>aleost</v>
      </c>
      <c r="J2085" t="str">
        <f t="shared" si="3904"/>
        <v>EP</v>
      </c>
      <c r="K2085" t="str">
        <f t="shared" si="3905"/>
        <v>EP</v>
      </c>
      <c r="L2085" t="str">
        <f t="shared" si="3906"/>
        <v>true</v>
      </c>
      <c r="N2085" s="7">
        <f t="shared" si="3963"/>
        <v>34.799999999999997</v>
      </c>
      <c r="O2085" s="7" t="str">
        <f t="shared" si="3964"/>
        <v/>
      </c>
      <c r="P2085" s="7" t="str">
        <f t="shared" si="3965"/>
        <v/>
      </c>
      <c r="Q2085" s="7">
        <f t="shared" si="3966"/>
        <v>34.799999999999997</v>
      </c>
    </row>
    <row r="2086" spans="1:26" x14ac:dyDescent="0.25">
      <c r="A2086" t="s">
        <v>182</v>
      </c>
      <c r="B2086" t="s">
        <v>23</v>
      </c>
      <c r="C2086" t="s">
        <v>619</v>
      </c>
      <c r="D2086" t="s">
        <v>25</v>
      </c>
      <c r="E2086">
        <v>25.99</v>
      </c>
      <c r="F2086" t="s">
        <v>622</v>
      </c>
      <c r="G2086" t="str">
        <f t="shared" si="3901"/>
        <v>DL2022062</v>
      </c>
      <c r="H2086" t="str">
        <f t="shared" si="3902"/>
        <v>18</v>
      </c>
      <c r="I2086" t="str">
        <f t="shared" si="3903"/>
        <v>aleost</v>
      </c>
      <c r="J2086" t="str">
        <f t="shared" si="3904"/>
        <v>PK</v>
      </c>
      <c r="K2086" t="str">
        <f t="shared" si="3905"/>
        <v>PK</v>
      </c>
      <c r="L2086" t="str">
        <f t="shared" si="3906"/>
        <v>true</v>
      </c>
      <c r="N2086" s="7">
        <f t="shared" si="3963"/>
        <v>25.99</v>
      </c>
      <c r="O2086" s="7">
        <f t="shared" si="3964"/>
        <v>25.99</v>
      </c>
      <c r="P2086" s="7" t="str">
        <f t="shared" si="3965"/>
        <v/>
      </c>
      <c r="Q2086" s="7" t="str">
        <f t="shared" si="3966"/>
        <v/>
      </c>
      <c r="R2086" t="str">
        <f t="shared" ref="R2086" si="3974">IF(AND(O2086&gt;0,P2087=0),"Valid","Invalid")</f>
        <v>Valid</v>
      </c>
      <c r="S2086" t="str">
        <f t="shared" ref="S2086" si="3975">IF(OR(Q2088&gt;0,Q2089&gt;0),"Present","Absent")</f>
        <v>Present</v>
      </c>
      <c r="T2086" t="str">
        <f t="shared" ref="T2086" si="3976">IF(OR(Q2088&lt;41,Q2089&lt;41),"Ct&lt;41",IF(OR(Q2088&gt;41,Q2089&gt;41),"Ct&gt;41","No Ct"))</f>
        <v>Ct&lt;41</v>
      </c>
      <c r="V2086" t="str">
        <f t="shared" ref="V2086" si="3977">G2086&amp;"_"&amp;I2086&amp;"_"&amp;R2086&amp;"_"&amp;S2086&amp;"_"&amp;T2086</f>
        <v>DL2022062_aleost_Valid_Present_Ct&lt;41</v>
      </c>
      <c r="X2086">
        <f t="shared" ref="X2086" si="3978">O2086</f>
        <v>25.99</v>
      </c>
      <c r="Y2086">
        <f t="shared" ref="Y2086" si="3979">P2087</f>
        <v>0</v>
      </c>
      <c r="Z2086">
        <f t="shared" ref="Z2086" si="3980">Q2088+Q2089</f>
        <v>69.069999999999993</v>
      </c>
    </row>
    <row r="2087" spans="1:26" x14ac:dyDescent="0.25">
      <c r="A2087" t="s">
        <v>158</v>
      </c>
      <c r="B2087" t="s">
        <v>51</v>
      </c>
      <c r="C2087" t="s">
        <v>613</v>
      </c>
      <c r="D2087" t="s">
        <v>25</v>
      </c>
      <c r="E2087" t="s">
        <v>39</v>
      </c>
      <c r="F2087" t="s">
        <v>622</v>
      </c>
      <c r="G2087" t="str">
        <f t="shared" si="3901"/>
        <v>DL2022062</v>
      </c>
      <c r="H2087" t="str">
        <f t="shared" si="3902"/>
        <v>18</v>
      </c>
      <c r="I2087" t="str">
        <f t="shared" si="3903"/>
        <v>aleost</v>
      </c>
      <c r="J2087" t="str">
        <f t="shared" si="3904"/>
        <v>NK</v>
      </c>
      <c r="K2087" t="str">
        <f t="shared" si="3905"/>
        <v>NK</v>
      </c>
      <c r="L2087" t="str">
        <f t="shared" si="3906"/>
        <v>true</v>
      </c>
      <c r="N2087" s="7">
        <f t="shared" si="3963"/>
        <v>0</v>
      </c>
      <c r="O2087" s="7" t="str">
        <f t="shared" si="3964"/>
        <v/>
      </c>
      <c r="P2087" s="7">
        <f t="shared" si="3965"/>
        <v>0</v>
      </c>
      <c r="Q2087" s="7" t="str">
        <f t="shared" si="3966"/>
        <v/>
      </c>
    </row>
    <row r="2088" spans="1:26" x14ac:dyDescent="0.25">
      <c r="A2088" t="s">
        <v>122</v>
      </c>
      <c r="B2088" t="s">
        <v>76</v>
      </c>
      <c r="C2088" t="s">
        <v>607</v>
      </c>
      <c r="D2088" t="s">
        <v>25</v>
      </c>
      <c r="E2088">
        <v>34.82</v>
      </c>
      <c r="F2088" t="s">
        <v>622</v>
      </c>
      <c r="G2088" t="str">
        <f t="shared" si="3901"/>
        <v>DL2022062</v>
      </c>
      <c r="H2088" t="str">
        <f t="shared" si="3902"/>
        <v>18</v>
      </c>
      <c r="I2088" t="str">
        <f t="shared" si="3903"/>
        <v>aleost</v>
      </c>
      <c r="J2088" t="str">
        <f t="shared" si="3904"/>
        <v>EP</v>
      </c>
      <c r="K2088" t="str">
        <f t="shared" si="3905"/>
        <v>EP</v>
      </c>
      <c r="L2088" t="str">
        <f t="shared" si="3906"/>
        <v>true</v>
      </c>
      <c r="N2088" s="7">
        <f t="shared" si="3963"/>
        <v>34.82</v>
      </c>
      <c r="O2088" s="7" t="str">
        <f t="shared" si="3964"/>
        <v/>
      </c>
      <c r="P2088" s="7" t="str">
        <f t="shared" si="3965"/>
        <v/>
      </c>
      <c r="Q2088" s="7">
        <f t="shared" si="3966"/>
        <v>34.82</v>
      </c>
    </row>
    <row r="2089" spans="1:26" x14ac:dyDescent="0.25">
      <c r="A2089" t="s">
        <v>141</v>
      </c>
      <c r="B2089" t="s">
        <v>76</v>
      </c>
      <c r="C2089" t="s">
        <v>607</v>
      </c>
      <c r="D2089" t="s">
        <v>25</v>
      </c>
      <c r="E2089">
        <v>34.25</v>
      </c>
      <c r="F2089" t="s">
        <v>622</v>
      </c>
      <c r="G2089" t="str">
        <f t="shared" si="3901"/>
        <v>DL2022062</v>
      </c>
      <c r="H2089" t="str">
        <f t="shared" si="3902"/>
        <v>18</v>
      </c>
      <c r="I2089" t="str">
        <f t="shared" si="3903"/>
        <v>aleost</v>
      </c>
      <c r="J2089" t="str">
        <f t="shared" si="3904"/>
        <v>EP</v>
      </c>
      <c r="K2089" t="str">
        <f t="shared" si="3905"/>
        <v>EP</v>
      </c>
      <c r="L2089" t="str">
        <f t="shared" si="3906"/>
        <v>true</v>
      </c>
      <c r="N2089" s="7">
        <f t="shared" si="3963"/>
        <v>34.25</v>
      </c>
      <c r="O2089" s="7" t="str">
        <f t="shared" si="3964"/>
        <v/>
      </c>
      <c r="P2089" s="7" t="str">
        <f t="shared" si="3965"/>
        <v/>
      </c>
      <c r="Q2089" s="7">
        <f t="shared" si="3966"/>
        <v>34.25</v>
      </c>
    </row>
    <row r="2090" spans="1:26" x14ac:dyDescent="0.25">
      <c r="A2090" t="s">
        <v>184</v>
      </c>
      <c r="B2090" t="s">
        <v>23</v>
      </c>
      <c r="C2090" t="s">
        <v>620</v>
      </c>
      <c r="D2090" t="s">
        <v>25</v>
      </c>
      <c r="E2090" t="s">
        <v>39</v>
      </c>
      <c r="F2090" t="s">
        <v>622</v>
      </c>
      <c r="G2090" t="str">
        <f t="shared" si="3901"/>
        <v>DL2022062</v>
      </c>
      <c r="H2090" t="str">
        <f t="shared" si="3902"/>
        <v>19</v>
      </c>
      <c r="I2090" t="str">
        <f t="shared" si="3903"/>
        <v>gasacu</v>
      </c>
      <c r="J2090" t="str">
        <f t="shared" si="3904"/>
        <v>PK</v>
      </c>
      <c r="K2090" t="str">
        <f t="shared" si="3905"/>
        <v>PK</v>
      </c>
      <c r="L2090" t="str">
        <f t="shared" si="3906"/>
        <v>true</v>
      </c>
      <c r="N2090" s="7">
        <f t="shared" si="3963"/>
        <v>0</v>
      </c>
      <c r="O2090" s="7">
        <f t="shared" si="3964"/>
        <v>0</v>
      </c>
      <c r="P2090" s="7" t="str">
        <f t="shared" si="3965"/>
        <v/>
      </c>
      <c r="Q2090" s="7" t="str">
        <f t="shared" si="3966"/>
        <v/>
      </c>
      <c r="R2090" t="str">
        <f t="shared" ref="R2090" si="3981">IF(AND(O2090&gt;0,P2091=0),"Valid","Invalid")</f>
        <v>Invalid</v>
      </c>
      <c r="S2090" t="str">
        <f t="shared" ref="S2090" si="3982">IF(OR(Q2092&gt;0,Q2093&gt;0),"Present","Absent")</f>
        <v>Present</v>
      </c>
      <c r="T2090" t="str">
        <f t="shared" ref="T2090" si="3983">IF(OR(Q2092&lt;41,Q2093&lt;41),"Ct&lt;41",IF(OR(Q2092&gt;41,Q2093&gt;41),"Ct&gt;41","No Ct"))</f>
        <v>Ct&lt;41</v>
      </c>
      <c r="V2090" t="str">
        <f t="shared" ref="V2090" si="3984">G2090&amp;"_"&amp;I2090&amp;"_"&amp;R2090&amp;"_"&amp;S2090&amp;"_"&amp;T2090</f>
        <v>DL2022062_gasacu_Invalid_Present_Ct&lt;41</v>
      </c>
      <c r="X2090">
        <f t="shared" ref="X2090" si="3985">O2090</f>
        <v>0</v>
      </c>
      <c r="Y2090">
        <f t="shared" ref="Y2090" si="3986">P2091</f>
        <v>0</v>
      </c>
      <c r="Z2090">
        <f t="shared" ref="Z2090" si="3987">Q2092+Q2093</f>
        <v>61.57</v>
      </c>
    </row>
    <row r="2091" spans="1:26" x14ac:dyDescent="0.25">
      <c r="A2091" t="s">
        <v>160</v>
      </c>
      <c r="B2091" t="s">
        <v>51</v>
      </c>
      <c r="C2091" t="s">
        <v>614</v>
      </c>
      <c r="D2091" t="s">
        <v>25</v>
      </c>
      <c r="E2091" t="s">
        <v>39</v>
      </c>
      <c r="F2091" t="s">
        <v>622</v>
      </c>
      <c r="G2091" t="str">
        <f t="shared" si="3901"/>
        <v>DL2022062</v>
      </c>
      <c r="H2091" t="str">
        <f t="shared" si="3902"/>
        <v>19</v>
      </c>
      <c r="I2091" t="str">
        <f t="shared" si="3903"/>
        <v>gasacu</v>
      </c>
      <c r="J2091" t="str">
        <f t="shared" si="3904"/>
        <v>NK</v>
      </c>
      <c r="K2091" t="str">
        <f t="shared" si="3905"/>
        <v>NK</v>
      </c>
      <c r="L2091" t="str">
        <f t="shared" si="3906"/>
        <v>true</v>
      </c>
      <c r="N2091" s="7">
        <f t="shared" si="3963"/>
        <v>0</v>
      </c>
      <c r="O2091" s="7" t="str">
        <f t="shared" si="3964"/>
        <v/>
      </c>
      <c r="P2091" s="7">
        <f t="shared" si="3965"/>
        <v>0</v>
      </c>
      <c r="Q2091" s="7" t="str">
        <f t="shared" si="3966"/>
        <v/>
      </c>
    </row>
    <row r="2092" spans="1:26" x14ac:dyDescent="0.25">
      <c r="A2092" t="s">
        <v>124</v>
      </c>
      <c r="B2092" t="s">
        <v>76</v>
      </c>
      <c r="C2092" t="s">
        <v>608</v>
      </c>
      <c r="D2092" t="s">
        <v>25</v>
      </c>
      <c r="E2092">
        <v>30.54</v>
      </c>
      <c r="F2092" t="s">
        <v>622</v>
      </c>
      <c r="G2092" t="str">
        <f t="shared" si="3901"/>
        <v>DL2022062</v>
      </c>
      <c r="H2092" t="str">
        <f t="shared" si="3902"/>
        <v>19</v>
      </c>
      <c r="I2092" t="str">
        <f t="shared" si="3903"/>
        <v>gasacu</v>
      </c>
      <c r="J2092" t="str">
        <f t="shared" si="3904"/>
        <v>EP</v>
      </c>
      <c r="K2092" t="str">
        <f t="shared" si="3905"/>
        <v>EP</v>
      </c>
      <c r="L2092" t="str">
        <f t="shared" si="3906"/>
        <v>true</v>
      </c>
      <c r="N2092" s="7">
        <f t="shared" si="3963"/>
        <v>30.54</v>
      </c>
      <c r="O2092" s="7" t="str">
        <f t="shared" si="3964"/>
        <v/>
      </c>
      <c r="P2092" s="7" t="str">
        <f t="shared" si="3965"/>
        <v/>
      </c>
      <c r="Q2092" s="7">
        <f t="shared" si="3966"/>
        <v>30.54</v>
      </c>
    </row>
    <row r="2093" spans="1:26" x14ac:dyDescent="0.25">
      <c r="A2093" t="s">
        <v>142</v>
      </c>
      <c r="B2093" t="s">
        <v>76</v>
      </c>
      <c r="C2093" t="s">
        <v>608</v>
      </c>
      <c r="D2093" t="s">
        <v>25</v>
      </c>
      <c r="E2093">
        <v>31.03</v>
      </c>
      <c r="F2093" t="s">
        <v>622</v>
      </c>
      <c r="G2093" t="str">
        <f t="shared" si="3901"/>
        <v>DL2022062</v>
      </c>
      <c r="H2093" t="str">
        <f t="shared" si="3902"/>
        <v>19</v>
      </c>
      <c r="I2093" t="str">
        <f t="shared" si="3903"/>
        <v>gasacu</v>
      </c>
      <c r="J2093" t="str">
        <f t="shared" si="3904"/>
        <v>EP</v>
      </c>
      <c r="K2093" t="str">
        <f t="shared" si="3905"/>
        <v>EP</v>
      </c>
      <c r="L2093" t="str">
        <f t="shared" si="3906"/>
        <v>true</v>
      </c>
      <c r="N2093" s="7">
        <f t="shared" si="3963"/>
        <v>31.03</v>
      </c>
      <c r="O2093" s="7" t="str">
        <f t="shared" si="3964"/>
        <v/>
      </c>
      <c r="P2093" s="7" t="str">
        <f t="shared" si="3965"/>
        <v/>
      </c>
      <c r="Q2093" s="7">
        <f t="shared" si="3966"/>
        <v>31.03</v>
      </c>
    </row>
    <row r="2094" spans="1:26" x14ac:dyDescent="0.25">
      <c r="A2094" t="s">
        <v>186</v>
      </c>
      <c r="B2094" t="s">
        <v>23</v>
      </c>
      <c r="C2094" t="s">
        <v>621</v>
      </c>
      <c r="D2094" t="s">
        <v>25</v>
      </c>
      <c r="E2094" t="s">
        <v>39</v>
      </c>
      <c r="F2094" t="s">
        <v>622</v>
      </c>
      <c r="G2094" t="str">
        <f t="shared" si="3901"/>
        <v>DL2022062</v>
      </c>
      <c r="H2094" t="str">
        <f t="shared" si="3902"/>
        <v>20</v>
      </c>
      <c r="I2094" t="str">
        <f t="shared" si="3903"/>
        <v>gasacu</v>
      </c>
      <c r="J2094" t="str">
        <f t="shared" si="3904"/>
        <v>PK</v>
      </c>
      <c r="K2094" t="str">
        <f t="shared" si="3905"/>
        <v>PK</v>
      </c>
      <c r="L2094" t="str">
        <f t="shared" si="3906"/>
        <v>true</v>
      </c>
      <c r="N2094" s="7">
        <f t="shared" si="3963"/>
        <v>0</v>
      </c>
      <c r="O2094" s="7">
        <f t="shared" si="3964"/>
        <v>0</v>
      </c>
      <c r="P2094" s="7" t="str">
        <f t="shared" si="3965"/>
        <v/>
      </c>
      <c r="Q2094" s="7" t="str">
        <f t="shared" si="3966"/>
        <v/>
      </c>
      <c r="R2094" t="str">
        <f t="shared" ref="R2094" si="3988">IF(AND(O2094&gt;0,P2095=0),"Valid","Invalid")</f>
        <v>Invalid</v>
      </c>
      <c r="S2094" t="str">
        <f t="shared" ref="S2094" si="3989">IF(OR(Q2096&gt;0,Q2097&gt;0),"Present","Absent")</f>
        <v>Present</v>
      </c>
      <c r="T2094" t="str">
        <f t="shared" ref="T2094" si="3990">IF(OR(Q2096&lt;41,Q2097&lt;41),"Ct&lt;41",IF(OR(Q2096&gt;41,Q2097&gt;41),"Ct&gt;41","No Ct"))</f>
        <v>Ct&lt;41</v>
      </c>
      <c r="V2094" t="str">
        <f t="shared" ref="V2094" si="3991">G2094&amp;"_"&amp;I2094&amp;"_"&amp;R2094&amp;"_"&amp;S2094&amp;"_"&amp;T2094</f>
        <v>DL2022062_gasacu_Invalid_Present_Ct&lt;41</v>
      </c>
      <c r="X2094">
        <f t="shared" ref="X2094" si="3992">O2094</f>
        <v>0</v>
      </c>
      <c r="Y2094">
        <f t="shared" ref="Y2094" si="3993">P2095</f>
        <v>0</v>
      </c>
      <c r="Z2094">
        <f t="shared" ref="Z2094" si="3994">Q2096+Q2097</f>
        <v>62.25</v>
      </c>
    </row>
    <row r="2095" spans="1:26" x14ac:dyDescent="0.25">
      <c r="A2095" t="s">
        <v>162</v>
      </c>
      <c r="B2095" t="s">
        <v>51</v>
      </c>
      <c r="C2095" t="s">
        <v>615</v>
      </c>
      <c r="D2095" t="s">
        <v>25</v>
      </c>
      <c r="E2095" t="s">
        <v>39</v>
      </c>
      <c r="F2095" t="s">
        <v>622</v>
      </c>
      <c r="G2095" t="str">
        <f t="shared" si="3901"/>
        <v>DL2022062</v>
      </c>
      <c r="H2095" t="str">
        <f t="shared" si="3902"/>
        <v>20</v>
      </c>
      <c r="I2095" t="str">
        <f t="shared" si="3903"/>
        <v>gasacu</v>
      </c>
      <c r="J2095" t="str">
        <f t="shared" si="3904"/>
        <v>NK</v>
      </c>
      <c r="K2095" t="str">
        <f t="shared" si="3905"/>
        <v>NK</v>
      </c>
      <c r="L2095" t="str">
        <f t="shared" si="3906"/>
        <v>true</v>
      </c>
      <c r="N2095" s="7">
        <f t="shared" si="3963"/>
        <v>0</v>
      </c>
      <c r="O2095" s="7" t="str">
        <f t="shared" si="3964"/>
        <v/>
      </c>
      <c r="P2095" s="7">
        <f t="shared" si="3965"/>
        <v>0</v>
      </c>
      <c r="Q2095" s="7" t="str">
        <f t="shared" si="3966"/>
        <v/>
      </c>
    </row>
    <row r="2096" spans="1:26" x14ac:dyDescent="0.25">
      <c r="A2096" t="s">
        <v>126</v>
      </c>
      <c r="B2096" t="s">
        <v>76</v>
      </c>
      <c r="C2096" t="s">
        <v>609</v>
      </c>
      <c r="D2096" t="s">
        <v>25</v>
      </c>
      <c r="E2096">
        <v>30.98</v>
      </c>
      <c r="F2096" t="s">
        <v>622</v>
      </c>
      <c r="G2096" t="str">
        <f t="shared" si="3901"/>
        <v>DL2022062</v>
      </c>
      <c r="H2096" t="str">
        <f t="shared" si="3902"/>
        <v>20</v>
      </c>
      <c r="I2096" t="str">
        <f t="shared" si="3903"/>
        <v>gasacu</v>
      </c>
      <c r="J2096" t="str">
        <f t="shared" si="3904"/>
        <v>EP</v>
      </c>
      <c r="K2096" t="str">
        <f t="shared" si="3905"/>
        <v>EP</v>
      </c>
      <c r="L2096" t="str">
        <f t="shared" si="3906"/>
        <v>true</v>
      </c>
      <c r="N2096" s="7">
        <f t="shared" si="3963"/>
        <v>30.98</v>
      </c>
      <c r="O2096" s="7" t="str">
        <f t="shared" si="3964"/>
        <v/>
      </c>
      <c r="P2096" s="7" t="str">
        <f t="shared" si="3965"/>
        <v/>
      </c>
      <c r="Q2096" s="7">
        <f t="shared" si="3966"/>
        <v>30.98</v>
      </c>
    </row>
    <row r="2097" spans="1:26" x14ac:dyDescent="0.25">
      <c r="A2097" t="s">
        <v>143</v>
      </c>
      <c r="B2097" t="s">
        <v>76</v>
      </c>
      <c r="C2097" t="s">
        <v>609</v>
      </c>
      <c r="D2097" t="s">
        <v>25</v>
      </c>
      <c r="E2097">
        <v>31.27</v>
      </c>
      <c r="F2097" t="s">
        <v>622</v>
      </c>
      <c r="G2097" t="str">
        <f t="shared" si="3901"/>
        <v>DL2022062</v>
      </c>
      <c r="H2097" t="str">
        <f t="shared" si="3902"/>
        <v>20</v>
      </c>
      <c r="I2097" t="str">
        <f t="shared" si="3903"/>
        <v>gasacu</v>
      </c>
      <c r="J2097" t="str">
        <f t="shared" si="3904"/>
        <v>EP</v>
      </c>
      <c r="K2097" t="str">
        <f t="shared" si="3905"/>
        <v>EP</v>
      </c>
      <c r="L2097" t="str">
        <f t="shared" si="3906"/>
        <v>true</v>
      </c>
      <c r="N2097" s="7">
        <f t="shared" si="3963"/>
        <v>31.27</v>
      </c>
      <c r="O2097" s="7" t="str">
        <f t="shared" si="3964"/>
        <v/>
      </c>
      <c r="P2097" s="7" t="str">
        <f t="shared" si="3965"/>
        <v/>
      </c>
      <c r="Q2097" s="7">
        <f t="shared" si="3966"/>
        <v>31.27</v>
      </c>
    </row>
    <row r="2098" spans="1:26" x14ac:dyDescent="0.25">
      <c r="A2098" t="s">
        <v>188</v>
      </c>
      <c r="B2098" t="s">
        <v>23</v>
      </c>
      <c r="C2098" t="s">
        <v>189</v>
      </c>
      <c r="D2098" t="s">
        <v>25</v>
      </c>
      <c r="E2098">
        <v>29.53</v>
      </c>
      <c r="F2098" t="s">
        <v>622</v>
      </c>
      <c r="G2098" t="str">
        <f t="shared" si="3901"/>
        <v>DL2022062</v>
      </c>
      <c r="H2098" t="str">
        <f t="shared" si="3902"/>
        <v>21</v>
      </c>
      <c r="I2098" t="str">
        <f t="shared" si="3903"/>
        <v>angang</v>
      </c>
      <c r="J2098" t="str">
        <f t="shared" si="3904"/>
        <v>PK</v>
      </c>
      <c r="K2098" t="str">
        <f t="shared" si="3905"/>
        <v>PK</v>
      </c>
      <c r="L2098" t="str">
        <f t="shared" si="3906"/>
        <v>true</v>
      </c>
      <c r="N2098" s="7">
        <f t="shared" si="3963"/>
        <v>29.53</v>
      </c>
      <c r="O2098" s="7">
        <f t="shared" si="3964"/>
        <v>29.53</v>
      </c>
      <c r="P2098" s="7" t="str">
        <f t="shared" si="3965"/>
        <v/>
      </c>
      <c r="Q2098" s="7" t="str">
        <f t="shared" si="3966"/>
        <v/>
      </c>
      <c r="R2098" t="str">
        <f t="shared" ref="R2098" si="3995">IF(AND(O2098&gt;0,P2099=0),"Valid","Invalid")</f>
        <v>Valid</v>
      </c>
      <c r="S2098" t="str">
        <f t="shared" ref="S2098" si="3996">IF(OR(Q2100&gt;0,Q2101&gt;0),"Present","Absent")</f>
        <v>Present</v>
      </c>
      <c r="T2098" t="str">
        <f t="shared" ref="T2098" si="3997">IF(OR(Q2100&lt;41,Q2101&lt;41),"Ct&lt;41",IF(OR(Q2100&gt;41,Q2101&gt;41),"Ct&gt;41","No Ct"))</f>
        <v>Ct&lt;41</v>
      </c>
      <c r="V2098" t="str">
        <f t="shared" ref="V2098" si="3998">G2098&amp;"_"&amp;I2098&amp;"_"&amp;R2098&amp;"_"&amp;S2098&amp;"_"&amp;T2098</f>
        <v>DL2022062_angang_Valid_Present_Ct&lt;41</v>
      </c>
      <c r="X2098">
        <f t="shared" ref="X2098" si="3999">O2098</f>
        <v>29.53</v>
      </c>
      <c r="Y2098">
        <f t="shared" ref="Y2098" si="4000">P2099</f>
        <v>0</v>
      </c>
      <c r="Z2098">
        <f t="shared" ref="Z2098" si="4001">Q2100+Q2101</f>
        <v>40.880000000000003</v>
      </c>
    </row>
    <row r="2099" spans="1:26" x14ac:dyDescent="0.25">
      <c r="A2099" t="s">
        <v>164</v>
      </c>
      <c r="B2099" t="s">
        <v>51</v>
      </c>
      <c r="C2099" t="s">
        <v>165</v>
      </c>
      <c r="D2099" t="s">
        <v>25</v>
      </c>
      <c r="E2099" t="s">
        <v>39</v>
      </c>
      <c r="F2099" t="s">
        <v>622</v>
      </c>
      <c r="G2099" t="str">
        <f t="shared" si="3901"/>
        <v>DL2022062</v>
      </c>
      <c r="H2099" t="str">
        <f t="shared" si="3902"/>
        <v>21</v>
      </c>
      <c r="I2099" t="str">
        <f t="shared" si="3903"/>
        <v>angang</v>
      </c>
      <c r="J2099" t="str">
        <f t="shared" si="3904"/>
        <v>NK</v>
      </c>
      <c r="K2099" t="str">
        <f t="shared" si="3905"/>
        <v>NK</v>
      </c>
      <c r="L2099" t="str">
        <f t="shared" si="3906"/>
        <v>true</v>
      </c>
      <c r="N2099" s="7">
        <f t="shared" si="3963"/>
        <v>0</v>
      </c>
      <c r="O2099" s="7" t="str">
        <f t="shared" si="3964"/>
        <v/>
      </c>
      <c r="P2099" s="7">
        <f t="shared" si="3965"/>
        <v>0</v>
      </c>
      <c r="Q2099" s="7" t="str">
        <f t="shared" si="3966"/>
        <v/>
      </c>
    </row>
    <row r="2100" spans="1:26" x14ac:dyDescent="0.25">
      <c r="A2100" t="s">
        <v>128</v>
      </c>
      <c r="B2100" t="s">
        <v>76</v>
      </c>
      <c r="C2100" t="s">
        <v>129</v>
      </c>
      <c r="D2100" t="s">
        <v>25</v>
      </c>
      <c r="E2100">
        <v>40.880000000000003</v>
      </c>
      <c r="F2100" t="s">
        <v>622</v>
      </c>
      <c r="G2100" t="str">
        <f t="shared" si="3901"/>
        <v>DL2022062</v>
      </c>
      <c r="H2100" t="str">
        <f t="shared" si="3902"/>
        <v>21</v>
      </c>
      <c r="I2100" t="str">
        <f t="shared" si="3903"/>
        <v>angang</v>
      </c>
      <c r="J2100" t="str">
        <f t="shared" si="3904"/>
        <v>EP</v>
      </c>
      <c r="K2100" t="str">
        <f t="shared" si="3905"/>
        <v>EP</v>
      </c>
      <c r="L2100" t="str">
        <f t="shared" si="3906"/>
        <v>true</v>
      </c>
      <c r="N2100" s="7">
        <f t="shared" si="3963"/>
        <v>40.880000000000003</v>
      </c>
      <c r="O2100" s="7" t="str">
        <f t="shared" si="3964"/>
        <v/>
      </c>
      <c r="P2100" s="7" t="str">
        <f t="shared" si="3965"/>
        <v/>
      </c>
      <c r="Q2100" s="7">
        <f t="shared" si="3966"/>
        <v>40.880000000000003</v>
      </c>
    </row>
    <row r="2101" spans="1:26" x14ac:dyDescent="0.25">
      <c r="A2101" t="s">
        <v>144</v>
      </c>
      <c r="B2101" t="s">
        <v>76</v>
      </c>
      <c r="C2101" t="s">
        <v>129</v>
      </c>
      <c r="D2101" t="s">
        <v>25</v>
      </c>
      <c r="E2101" t="s">
        <v>39</v>
      </c>
      <c r="F2101" t="s">
        <v>622</v>
      </c>
      <c r="G2101" t="str">
        <f t="shared" si="3901"/>
        <v>DL2022062</v>
      </c>
      <c r="H2101" t="str">
        <f t="shared" si="3902"/>
        <v>21</v>
      </c>
      <c r="I2101" t="str">
        <f t="shared" si="3903"/>
        <v>angang</v>
      </c>
      <c r="J2101" t="str">
        <f t="shared" si="3904"/>
        <v>EP</v>
      </c>
      <c r="K2101" t="str">
        <f t="shared" si="3905"/>
        <v>EP</v>
      </c>
      <c r="L2101" t="str">
        <f t="shared" si="3906"/>
        <v>true</v>
      </c>
      <c r="N2101" s="7">
        <f t="shared" si="3963"/>
        <v>0</v>
      </c>
      <c r="O2101" s="7" t="str">
        <f t="shared" si="3964"/>
        <v/>
      </c>
      <c r="P2101" s="7" t="str">
        <f t="shared" si="3965"/>
        <v/>
      </c>
      <c r="Q2101" s="7">
        <f t="shared" si="3966"/>
        <v>0</v>
      </c>
    </row>
    <row r="2102" spans="1:26" x14ac:dyDescent="0.25">
      <c r="A2102" t="s">
        <v>190</v>
      </c>
      <c r="B2102" t="s">
        <v>23</v>
      </c>
      <c r="C2102" t="s">
        <v>191</v>
      </c>
      <c r="D2102" t="s">
        <v>25</v>
      </c>
      <c r="E2102">
        <v>29.76</v>
      </c>
      <c r="F2102" t="s">
        <v>622</v>
      </c>
      <c r="G2102" t="str">
        <f t="shared" si="3901"/>
        <v>DL2022062</v>
      </c>
      <c r="H2102" t="str">
        <f t="shared" si="3902"/>
        <v>22</v>
      </c>
      <c r="I2102" t="str">
        <f t="shared" si="3903"/>
        <v>angang</v>
      </c>
      <c r="J2102" t="str">
        <f t="shared" si="3904"/>
        <v>PK</v>
      </c>
      <c r="K2102" t="str">
        <f t="shared" si="3905"/>
        <v>PK</v>
      </c>
      <c r="L2102" t="str">
        <f t="shared" si="3906"/>
        <v>true</v>
      </c>
      <c r="N2102" s="7">
        <f t="shared" si="3963"/>
        <v>29.76</v>
      </c>
      <c r="O2102" s="7">
        <f t="shared" si="3964"/>
        <v>29.76</v>
      </c>
      <c r="P2102" s="7" t="str">
        <f t="shared" si="3965"/>
        <v/>
      </c>
      <c r="Q2102" s="7" t="str">
        <f t="shared" si="3966"/>
        <v/>
      </c>
      <c r="R2102" t="str">
        <f t="shared" ref="R2102" si="4002">IF(AND(O2102&gt;0,P2103=0),"Valid","Invalid")</f>
        <v>Valid</v>
      </c>
      <c r="S2102" t="str">
        <f t="shared" ref="S2102" si="4003">IF(OR(Q2104&gt;0,Q2105&gt;0),"Present","Absent")</f>
        <v>Absent</v>
      </c>
      <c r="T2102" t="str">
        <f t="shared" ref="T2102" si="4004">IF(OR(Q2104&lt;41,Q2105&lt;41),"Ct&lt;41",IF(OR(Q2104&gt;41,Q2105&gt;41),"Ct&gt;41","No Ct"))</f>
        <v>Ct&lt;41</v>
      </c>
      <c r="V2102" t="str">
        <f t="shared" ref="V2102" si="4005">G2102&amp;"_"&amp;I2102&amp;"_"&amp;R2102&amp;"_"&amp;S2102&amp;"_"&amp;T2102</f>
        <v>DL2022062_angang_Valid_Absent_Ct&lt;41</v>
      </c>
      <c r="X2102">
        <f t="shared" ref="X2102" si="4006">O2102</f>
        <v>29.76</v>
      </c>
      <c r="Y2102">
        <f t="shared" ref="Y2102" si="4007">P2103</f>
        <v>0</v>
      </c>
      <c r="Z2102">
        <f t="shared" ref="Z2102" si="4008">Q2104+Q2105</f>
        <v>0</v>
      </c>
    </row>
    <row r="2103" spans="1:26" x14ac:dyDescent="0.25">
      <c r="A2103" t="s">
        <v>166</v>
      </c>
      <c r="B2103" t="s">
        <v>51</v>
      </c>
      <c r="C2103" t="s">
        <v>167</v>
      </c>
      <c r="D2103" t="s">
        <v>25</v>
      </c>
      <c r="E2103" t="s">
        <v>39</v>
      </c>
      <c r="F2103" t="s">
        <v>622</v>
      </c>
      <c r="G2103" t="str">
        <f t="shared" si="3901"/>
        <v>DL2022062</v>
      </c>
      <c r="H2103" t="str">
        <f t="shared" si="3902"/>
        <v>22</v>
      </c>
      <c r="I2103" t="str">
        <f t="shared" si="3903"/>
        <v>angang</v>
      </c>
      <c r="J2103" t="str">
        <f t="shared" si="3904"/>
        <v>NK</v>
      </c>
      <c r="K2103" t="str">
        <f t="shared" si="3905"/>
        <v>NK</v>
      </c>
      <c r="L2103" t="str">
        <f t="shared" si="3906"/>
        <v>true</v>
      </c>
      <c r="N2103" s="7">
        <f t="shared" si="3963"/>
        <v>0</v>
      </c>
      <c r="O2103" s="7" t="str">
        <f t="shared" si="3964"/>
        <v/>
      </c>
      <c r="P2103" s="7">
        <f t="shared" si="3965"/>
        <v>0</v>
      </c>
      <c r="Q2103" s="7" t="str">
        <f t="shared" si="3966"/>
        <v/>
      </c>
    </row>
    <row r="2104" spans="1:26" x14ac:dyDescent="0.25">
      <c r="A2104" t="s">
        <v>130</v>
      </c>
      <c r="B2104" t="s">
        <v>76</v>
      </c>
      <c r="C2104" t="s">
        <v>131</v>
      </c>
      <c r="D2104" t="s">
        <v>25</v>
      </c>
      <c r="E2104" t="s">
        <v>39</v>
      </c>
      <c r="F2104" t="s">
        <v>622</v>
      </c>
      <c r="G2104" t="str">
        <f t="shared" si="3901"/>
        <v>DL2022062</v>
      </c>
      <c r="H2104" t="str">
        <f t="shared" si="3902"/>
        <v>22</v>
      </c>
      <c r="I2104" t="str">
        <f t="shared" si="3903"/>
        <v>angang</v>
      </c>
      <c r="J2104" t="str">
        <f t="shared" si="3904"/>
        <v>EP</v>
      </c>
      <c r="K2104" t="str">
        <f t="shared" si="3905"/>
        <v>EP</v>
      </c>
      <c r="L2104" t="str">
        <f t="shared" si="3906"/>
        <v>true</v>
      </c>
      <c r="N2104" s="7">
        <f t="shared" si="3963"/>
        <v>0</v>
      </c>
      <c r="O2104" s="7" t="str">
        <f t="shared" si="3964"/>
        <v/>
      </c>
      <c r="P2104" s="7" t="str">
        <f t="shared" si="3965"/>
        <v/>
      </c>
      <c r="Q2104" s="7">
        <f t="shared" si="3966"/>
        <v>0</v>
      </c>
    </row>
    <row r="2105" spans="1:26" x14ac:dyDescent="0.25">
      <c r="A2105" t="s">
        <v>145</v>
      </c>
      <c r="B2105" t="s">
        <v>76</v>
      </c>
      <c r="C2105" t="s">
        <v>131</v>
      </c>
      <c r="D2105" t="s">
        <v>25</v>
      </c>
      <c r="E2105" t="s">
        <v>39</v>
      </c>
      <c r="F2105" t="s">
        <v>622</v>
      </c>
      <c r="G2105" t="str">
        <f t="shared" si="3901"/>
        <v>DL2022062</v>
      </c>
      <c r="H2105" t="str">
        <f t="shared" si="3902"/>
        <v>22</v>
      </c>
      <c r="I2105" t="str">
        <f t="shared" si="3903"/>
        <v>angang</v>
      </c>
      <c r="J2105" t="str">
        <f t="shared" si="3904"/>
        <v>EP</v>
      </c>
      <c r="K2105" t="str">
        <f t="shared" si="3905"/>
        <v>EP</v>
      </c>
      <c r="L2105" t="str">
        <f t="shared" si="3906"/>
        <v>true</v>
      </c>
      <c r="N2105" s="7">
        <f t="shared" si="3963"/>
        <v>0</v>
      </c>
      <c r="O2105" s="7" t="str">
        <f t="shared" si="3964"/>
        <v/>
      </c>
      <c r="P2105" s="7" t="str">
        <f t="shared" si="3965"/>
        <v/>
      </c>
      <c r="Q2105" s="7">
        <f t="shared" si="3966"/>
        <v>0</v>
      </c>
    </row>
    <row r="2106" spans="1:26" x14ac:dyDescent="0.25">
      <c r="A2106" t="s">
        <v>192</v>
      </c>
      <c r="B2106" t="s">
        <v>23</v>
      </c>
      <c r="C2106" t="s">
        <v>193</v>
      </c>
      <c r="D2106" t="s">
        <v>25</v>
      </c>
      <c r="E2106">
        <v>21.21</v>
      </c>
      <c r="F2106" t="s">
        <v>622</v>
      </c>
      <c r="G2106" t="str">
        <f t="shared" si="3901"/>
        <v>DL2022062</v>
      </c>
      <c r="H2106" t="str">
        <f t="shared" si="3902"/>
        <v>23</v>
      </c>
      <c r="I2106" t="str">
        <f t="shared" si="3903"/>
        <v>neomel</v>
      </c>
      <c r="J2106" t="str">
        <f t="shared" si="3904"/>
        <v>PK</v>
      </c>
      <c r="K2106" t="str">
        <f t="shared" si="3905"/>
        <v>PK</v>
      </c>
      <c r="L2106" t="str">
        <f t="shared" si="3906"/>
        <v>true</v>
      </c>
      <c r="N2106" s="7">
        <f t="shared" si="3963"/>
        <v>21.21</v>
      </c>
      <c r="O2106" s="7">
        <f t="shared" si="3964"/>
        <v>21.21</v>
      </c>
      <c r="P2106" s="7" t="str">
        <f t="shared" si="3965"/>
        <v/>
      </c>
      <c r="Q2106" s="7" t="str">
        <f t="shared" si="3966"/>
        <v/>
      </c>
      <c r="R2106" t="str">
        <f t="shared" ref="R2106" si="4009">IF(AND(O2106&gt;0,P2107=0),"Valid","Invalid")</f>
        <v>Valid</v>
      </c>
      <c r="S2106" t="str">
        <f t="shared" ref="S2106" si="4010">IF(OR(Q2108&gt;0,Q2109&gt;0),"Present","Absent")</f>
        <v>Present</v>
      </c>
      <c r="T2106" t="str">
        <f t="shared" ref="T2106" si="4011">IF(OR(Q2108&lt;41,Q2109&lt;41),"Ct&lt;41",IF(OR(Q2108&gt;41,Q2109&gt;41),"Ct&gt;41","No Ct"))</f>
        <v>Ct&lt;41</v>
      </c>
      <c r="V2106" t="str">
        <f t="shared" ref="V2106" si="4012">G2106&amp;"_"&amp;I2106&amp;"_"&amp;R2106&amp;"_"&amp;S2106&amp;"_"&amp;T2106</f>
        <v>DL2022062_neomel_Valid_Present_Ct&lt;41</v>
      </c>
      <c r="X2106">
        <f t="shared" ref="X2106" si="4013">O2106</f>
        <v>21.21</v>
      </c>
      <c r="Y2106">
        <f t="shared" ref="Y2106" si="4014">P2107</f>
        <v>0</v>
      </c>
      <c r="Z2106">
        <f t="shared" ref="Z2106" si="4015">Q2108+Q2109</f>
        <v>68.87</v>
      </c>
    </row>
    <row r="2107" spans="1:26" x14ac:dyDescent="0.25">
      <c r="A2107" t="s">
        <v>168</v>
      </c>
      <c r="B2107" t="s">
        <v>51</v>
      </c>
      <c r="C2107" t="s">
        <v>169</v>
      </c>
      <c r="D2107" t="s">
        <v>25</v>
      </c>
      <c r="E2107" t="s">
        <v>39</v>
      </c>
      <c r="F2107" t="s">
        <v>622</v>
      </c>
      <c r="G2107" t="str">
        <f t="shared" si="3901"/>
        <v>DL2022062</v>
      </c>
      <c r="H2107" t="str">
        <f t="shared" si="3902"/>
        <v>23</v>
      </c>
      <c r="I2107" t="str">
        <f t="shared" si="3903"/>
        <v>neomel</v>
      </c>
      <c r="J2107" t="str">
        <f t="shared" si="3904"/>
        <v>NK</v>
      </c>
      <c r="K2107" t="str">
        <f t="shared" si="3905"/>
        <v>NK</v>
      </c>
      <c r="L2107" t="str">
        <f t="shared" si="3906"/>
        <v>true</v>
      </c>
      <c r="N2107" s="7">
        <f t="shared" si="3963"/>
        <v>0</v>
      </c>
      <c r="O2107" s="7" t="str">
        <f t="shared" si="3964"/>
        <v/>
      </c>
      <c r="P2107" s="7">
        <f t="shared" si="3965"/>
        <v>0</v>
      </c>
      <c r="Q2107" s="7" t="str">
        <f t="shared" si="3966"/>
        <v/>
      </c>
    </row>
    <row r="2108" spans="1:26" x14ac:dyDescent="0.25">
      <c r="A2108" t="s">
        <v>132</v>
      </c>
      <c r="B2108" t="s">
        <v>76</v>
      </c>
      <c r="C2108" t="s">
        <v>133</v>
      </c>
      <c r="D2108" t="s">
        <v>25</v>
      </c>
      <c r="E2108">
        <v>34.68</v>
      </c>
      <c r="F2108" t="s">
        <v>622</v>
      </c>
      <c r="G2108" t="str">
        <f t="shared" si="3901"/>
        <v>DL2022062</v>
      </c>
      <c r="H2108" t="str">
        <f t="shared" si="3902"/>
        <v>23</v>
      </c>
      <c r="I2108" t="str">
        <f t="shared" si="3903"/>
        <v>neomel</v>
      </c>
      <c r="J2108" t="str">
        <f t="shared" si="3904"/>
        <v>EP</v>
      </c>
      <c r="K2108" t="str">
        <f t="shared" si="3905"/>
        <v>EP</v>
      </c>
      <c r="L2108" t="str">
        <f t="shared" si="3906"/>
        <v>true</v>
      </c>
      <c r="N2108" s="7">
        <f t="shared" si="3963"/>
        <v>34.68</v>
      </c>
      <c r="O2108" s="7" t="str">
        <f t="shared" si="3964"/>
        <v/>
      </c>
      <c r="P2108" s="7" t="str">
        <f t="shared" si="3965"/>
        <v/>
      </c>
      <c r="Q2108" s="7">
        <f t="shared" si="3966"/>
        <v>34.68</v>
      </c>
    </row>
    <row r="2109" spans="1:26" x14ac:dyDescent="0.25">
      <c r="A2109" t="s">
        <v>146</v>
      </c>
      <c r="B2109" t="s">
        <v>76</v>
      </c>
      <c r="C2109" t="s">
        <v>133</v>
      </c>
      <c r="D2109" t="s">
        <v>25</v>
      </c>
      <c r="E2109">
        <v>34.19</v>
      </c>
      <c r="F2109" t="s">
        <v>622</v>
      </c>
      <c r="G2109" t="str">
        <f t="shared" si="3901"/>
        <v>DL2022062</v>
      </c>
      <c r="H2109" t="str">
        <f t="shared" si="3902"/>
        <v>23</v>
      </c>
      <c r="I2109" t="str">
        <f t="shared" si="3903"/>
        <v>neomel</v>
      </c>
      <c r="J2109" t="str">
        <f t="shared" si="3904"/>
        <v>EP</v>
      </c>
      <c r="K2109" t="str">
        <f t="shared" si="3905"/>
        <v>EP</v>
      </c>
      <c r="L2109" t="str">
        <f t="shared" si="3906"/>
        <v>true</v>
      </c>
      <c r="N2109" s="7">
        <f t="shared" si="3963"/>
        <v>34.19</v>
      </c>
      <c r="O2109" s="7" t="str">
        <f t="shared" si="3964"/>
        <v/>
      </c>
      <c r="P2109" s="7" t="str">
        <f t="shared" si="3965"/>
        <v/>
      </c>
      <c r="Q2109" s="7">
        <f t="shared" si="3966"/>
        <v>34.19</v>
      </c>
    </row>
    <row r="2110" spans="1:26" x14ac:dyDescent="0.25">
      <c r="A2110" t="s">
        <v>194</v>
      </c>
      <c r="B2110" t="s">
        <v>23</v>
      </c>
      <c r="C2110" t="s">
        <v>195</v>
      </c>
      <c r="D2110" t="s">
        <v>25</v>
      </c>
      <c r="E2110">
        <v>28.58</v>
      </c>
      <c r="F2110" t="s">
        <v>622</v>
      </c>
      <c r="G2110" t="str">
        <f t="shared" si="3901"/>
        <v>DL2022062</v>
      </c>
      <c r="H2110" t="str">
        <f t="shared" si="3902"/>
        <v>24</v>
      </c>
      <c r="I2110" t="str">
        <f t="shared" si="3903"/>
        <v>neomel</v>
      </c>
      <c r="J2110" t="str">
        <f t="shared" si="3904"/>
        <v>PK</v>
      </c>
      <c r="K2110" t="str">
        <f t="shared" si="3905"/>
        <v>PK</v>
      </c>
      <c r="L2110" t="str">
        <f t="shared" si="3906"/>
        <v>true</v>
      </c>
      <c r="N2110" s="7">
        <f t="shared" si="3963"/>
        <v>28.58</v>
      </c>
      <c r="O2110" s="7">
        <f t="shared" si="3964"/>
        <v>28.58</v>
      </c>
      <c r="P2110" s="7" t="str">
        <f t="shared" si="3965"/>
        <v/>
      </c>
      <c r="Q2110" s="7" t="str">
        <f t="shared" si="3966"/>
        <v/>
      </c>
      <c r="R2110" t="str">
        <f t="shared" ref="R2110" si="4016">IF(AND(O2110&gt;0,P2111=0),"Valid","Invalid")</f>
        <v>Valid</v>
      </c>
      <c r="S2110" t="str">
        <f t="shared" ref="S2110" si="4017">IF(OR(Q2112&gt;0,Q2113&gt;0),"Present","Absent")</f>
        <v>Present</v>
      </c>
      <c r="T2110" t="str">
        <f t="shared" ref="T2110" si="4018">IF(OR(Q2112&lt;41,Q2113&lt;41),"Ct&lt;41",IF(OR(Q2112&gt;41,Q2113&gt;41),"Ct&gt;41","No Ct"))</f>
        <v>Ct&gt;41</v>
      </c>
      <c r="V2110" t="str">
        <f t="shared" ref="V2110" si="4019">G2110&amp;"_"&amp;I2110&amp;"_"&amp;R2110&amp;"_"&amp;S2110&amp;"_"&amp;T2110</f>
        <v>DL2022062_neomel_Valid_Present_Ct&gt;41</v>
      </c>
      <c r="X2110">
        <f t="shared" ref="X2110" si="4020">O2110</f>
        <v>28.58</v>
      </c>
      <c r="Y2110">
        <f t="shared" ref="Y2110" si="4021">P2111</f>
        <v>0</v>
      </c>
      <c r="Z2110">
        <f t="shared" ref="Z2110" si="4022">Q2112+Q2113</f>
        <v>90.57</v>
      </c>
    </row>
    <row r="2111" spans="1:26" x14ac:dyDescent="0.25">
      <c r="A2111" t="s">
        <v>170</v>
      </c>
      <c r="B2111" t="s">
        <v>51</v>
      </c>
      <c r="C2111" t="s">
        <v>171</v>
      </c>
      <c r="D2111" t="s">
        <v>25</v>
      </c>
      <c r="E2111" t="s">
        <v>39</v>
      </c>
      <c r="F2111" t="s">
        <v>622</v>
      </c>
      <c r="G2111" t="str">
        <f t="shared" si="3901"/>
        <v>DL2022062</v>
      </c>
      <c r="H2111" t="str">
        <f t="shared" si="3902"/>
        <v>24</v>
      </c>
      <c r="I2111" t="str">
        <f t="shared" si="3903"/>
        <v>neomel</v>
      </c>
      <c r="J2111" t="str">
        <f t="shared" si="3904"/>
        <v>NK</v>
      </c>
      <c r="K2111" t="str">
        <f t="shared" si="3905"/>
        <v>NK</v>
      </c>
      <c r="L2111" t="str">
        <f t="shared" si="3906"/>
        <v>true</v>
      </c>
      <c r="N2111" s="7">
        <f t="shared" si="3963"/>
        <v>0</v>
      </c>
      <c r="O2111" s="7" t="str">
        <f t="shared" si="3964"/>
        <v/>
      </c>
      <c r="P2111" s="7">
        <f t="shared" si="3965"/>
        <v>0</v>
      </c>
      <c r="Q2111" s="7" t="str">
        <f t="shared" si="3966"/>
        <v/>
      </c>
    </row>
    <row r="2112" spans="1:26" x14ac:dyDescent="0.25">
      <c r="A2112" t="s">
        <v>134</v>
      </c>
      <c r="B2112" t="s">
        <v>76</v>
      </c>
      <c r="C2112" t="s">
        <v>135</v>
      </c>
      <c r="D2112" t="s">
        <v>25</v>
      </c>
      <c r="E2112">
        <v>44.88</v>
      </c>
      <c r="F2112" t="s">
        <v>622</v>
      </c>
      <c r="G2112" t="str">
        <f t="shared" si="3901"/>
        <v>DL2022062</v>
      </c>
      <c r="H2112" t="str">
        <f t="shared" si="3902"/>
        <v>24</v>
      </c>
      <c r="I2112" t="str">
        <f t="shared" si="3903"/>
        <v>neomel</v>
      </c>
      <c r="J2112" t="str">
        <f t="shared" si="3904"/>
        <v>EP</v>
      </c>
      <c r="K2112" t="str">
        <f t="shared" si="3905"/>
        <v>EP</v>
      </c>
      <c r="L2112" t="str">
        <f t="shared" si="3906"/>
        <v>true</v>
      </c>
      <c r="N2112" s="7">
        <f t="shared" si="3963"/>
        <v>44.88</v>
      </c>
      <c r="O2112" s="7" t="str">
        <f t="shared" si="3964"/>
        <v/>
      </c>
      <c r="P2112" s="7" t="str">
        <f t="shared" si="3965"/>
        <v/>
      </c>
      <c r="Q2112" s="7">
        <f t="shared" si="3966"/>
        <v>44.88</v>
      </c>
    </row>
    <row r="2113" spans="1:26" x14ac:dyDescent="0.25">
      <c r="A2113" t="s">
        <v>147</v>
      </c>
      <c r="B2113" t="s">
        <v>76</v>
      </c>
      <c r="C2113" t="s">
        <v>135</v>
      </c>
      <c r="D2113" t="s">
        <v>25</v>
      </c>
      <c r="E2113">
        <v>45.69</v>
      </c>
      <c r="F2113" t="s">
        <v>622</v>
      </c>
      <c r="G2113" t="str">
        <f t="shared" si="3901"/>
        <v>DL2022062</v>
      </c>
      <c r="H2113" t="str">
        <f t="shared" si="3902"/>
        <v>24</v>
      </c>
      <c r="I2113" t="str">
        <f t="shared" si="3903"/>
        <v>neomel</v>
      </c>
      <c r="J2113" t="str">
        <f t="shared" si="3904"/>
        <v>EP</v>
      </c>
      <c r="K2113" t="str">
        <f t="shared" si="3905"/>
        <v>EP</v>
      </c>
      <c r="L2113" t="str">
        <f t="shared" si="3906"/>
        <v>true</v>
      </c>
      <c r="N2113" s="7">
        <f t="shared" si="3963"/>
        <v>45.69</v>
      </c>
      <c r="O2113" s="7" t="str">
        <f t="shared" si="3964"/>
        <v/>
      </c>
      <c r="P2113" s="7" t="str">
        <f t="shared" si="3965"/>
        <v/>
      </c>
      <c r="Q2113" s="7">
        <f t="shared" si="3966"/>
        <v>45.69</v>
      </c>
    </row>
    <row r="2114" spans="1:26" x14ac:dyDescent="0.25">
      <c r="A2114" t="s">
        <v>22</v>
      </c>
      <c r="B2114" t="s">
        <v>23</v>
      </c>
      <c r="C2114" t="s">
        <v>24</v>
      </c>
      <c r="D2114" t="s">
        <v>25</v>
      </c>
      <c r="E2114">
        <v>30.23</v>
      </c>
      <c r="F2114" t="s">
        <v>974</v>
      </c>
      <c r="G2114" t="str">
        <f t="shared" ref="G2114:G2177" si="4023">MID(F2114,10,9)</f>
        <v>DL2022064</v>
      </c>
      <c r="H2114" t="str">
        <f t="shared" ref="H2114:H2177" si="4024">LEFT(C2114,2)</f>
        <v>01</v>
      </c>
      <c r="I2114" t="str">
        <f t="shared" ref="I2114:I2177" si="4025">MID(C2114,4,6)</f>
        <v>perflu</v>
      </c>
      <c r="J2114" t="str">
        <f t="shared" ref="J2114:J2177" si="4026">RIGHT(C2114,2)</f>
        <v>PK</v>
      </c>
      <c r="K2114" t="str">
        <f t="shared" ref="K2114:K2177" si="4027">IF(TRIM(B2114)="Standard","PK",IF(TRIM(B2114)="NTC","NK",IF(TRIM(B2114)="Unknown","EP")))</f>
        <v>PK</v>
      </c>
      <c r="L2114" t="str">
        <f t="shared" ref="L2114:L2177" si="4028">IF(J2114=K2114,"true","false")</f>
        <v>true</v>
      </c>
      <c r="N2114" s="7">
        <f t="shared" si="3963"/>
        <v>30.23</v>
      </c>
      <c r="O2114" s="7">
        <f t="shared" si="3964"/>
        <v>30.23</v>
      </c>
      <c r="P2114" s="7" t="str">
        <f t="shared" si="3965"/>
        <v/>
      </c>
      <c r="Q2114" s="7" t="str">
        <f t="shared" si="3966"/>
        <v/>
      </c>
      <c r="R2114" t="str">
        <f t="shared" ref="R2114" si="4029">IF(AND(O2114&gt;0,P2115=0),"Valid","Invalid")</f>
        <v>Valid</v>
      </c>
      <c r="S2114" t="str">
        <f t="shared" ref="S2114" si="4030">IF(OR(Q2116&gt;0,Q2117&gt;0),"Present","Absent")</f>
        <v>Absent</v>
      </c>
      <c r="T2114" t="str">
        <f t="shared" ref="T2114" si="4031">IF(OR(Q2116&lt;41,Q2117&lt;41),"Ct&lt;41",IF(OR(Q2116&gt;41,Q2117&gt;41),"Ct&gt;41","No Ct"))</f>
        <v>Ct&lt;41</v>
      </c>
      <c r="V2114" t="str">
        <f t="shared" ref="V2114" si="4032">G2114&amp;"_"&amp;I2114&amp;"_"&amp;R2114&amp;"_"&amp;S2114&amp;"_"&amp;T2114</f>
        <v>DL2022064_perflu_Valid_Absent_Ct&lt;41</v>
      </c>
      <c r="X2114">
        <f t="shared" ref="X2114" si="4033">O2114</f>
        <v>30.23</v>
      </c>
      <c r="Y2114">
        <f t="shared" ref="Y2114" si="4034">P2115</f>
        <v>0</v>
      </c>
      <c r="Z2114">
        <f t="shared" ref="Z2114" si="4035">Q2116+Q2117</f>
        <v>0</v>
      </c>
    </row>
    <row r="2115" spans="1:26" x14ac:dyDescent="0.25">
      <c r="A2115" t="s">
        <v>50</v>
      </c>
      <c r="B2115" t="s">
        <v>51</v>
      </c>
      <c r="C2115" t="s">
        <v>52</v>
      </c>
      <c r="D2115" t="s">
        <v>25</v>
      </c>
      <c r="E2115" t="s">
        <v>39</v>
      </c>
      <c r="F2115" t="s">
        <v>974</v>
      </c>
      <c r="G2115" t="str">
        <f t="shared" si="4023"/>
        <v>DL2022064</v>
      </c>
      <c r="H2115" t="str">
        <f t="shared" si="4024"/>
        <v>01</v>
      </c>
      <c r="I2115" t="str">
        <f t="shared" si="4025"/>
        <v>perflu</v>
      </c>
      <c r="J2115" t="str">
        <f t="shared" si="4026"/>
        <v>NK</v>
      </c>
      <c r="K2115" t="str">
        <f t="shared" si="4027"/>
        <v>NK</v>
      </c>
      <c r="L2115" t="str">
        <f t="shared" si="4028"/>
        <v>true</v>
      </c>
      <c r="N2115" s="7">
        <f t="shared" si="3963"/>
        <v>0</v>
      </c>
      <c r="O2115" s="7" t="str">
        <f t="shared" si="3964"/>
        <v/>
      </c>
      <c r="P2115" s="7">
        <f t="shared" si="3965"/>
        <v>0</v>
      </c>
      <c r="Q2115" s="7" t="str">
        <f t="shared" si="3966"/>
        <v/>
      </c>
    </row>
    <row r="2116" spans="1:26" x14ac:dyDescent="0.25">
      <c r="A2116" t="s">
        <v>75</v>
      </c>
      <c r="B2116" t="s">
        <v>76</v>
      </c>
      <c r="C2116" t="s">
        <v>77</v>
      </c>
      <c r="D2116" t="s">
        <v>25</v>
      </c>
      <c r="E2116" t="s">
        <v>39</v>
      </c>
      <c r="F2116" t="s">
        <v>974</v>
      </c>
      <c r="G2116" t="str">
        <f t="shared" si="4023"/>
        <v>DL2022064</v>
      </c>
      <c r="H2116" t="str">
        <f t="shared" si="4024"/>
        <v>01</v>
      </c>
      <c r="I2116" t="str">
        <f t="shared" si="4025"/>
        <v>perflu</v>
      </c>
      <c r="J2116" t="str">
        <f t="shared" si="4026"/>
        <v>EP</v>
      </c>
      <c r="K2116" t="str">
        <f t="shared" si="4027"/>
        <v>EP</v>
      </c>
      <c r="L2116" t="str">
        <f t="shared" si="4028"/>
        <v>true</v>
      </c>
      <c r="N2116" s="7">
        <f t="shared" si="3963"/>
        <v>0</v>
      </c>
      <c r="O2116" s="7" t="str">
        <f t="shared" si="3964"/>
        <v/>
      </c>
      <c r="P2116" s="7" t="str">
        <f t="shared" si="3965"/>
        <v/>
      </c>
      <c r="Q2116" s="7">
        <f t="shared" si="3966"/>
        <v>0</v>
      </c>
    </row>
    <row r="2117" spans="1:26" x14ac:dyDescent="0.25">
      <c r="A2117" t="s">
        <v>100</v>
      </c>
      <c r="B2117" t="s">
        <v>76</v>
      </c>
      <c r="C2117" t="s">
        <v>77</v>
      </c>
      <c r="D2117" t="s">
        <v>25</v>
      </c>
      <c r="E2117" t="s">
        <v>39</v>
      </c>
      <c r="F2117" t="s">
        <v>974</v>
      </c>
      <c r="G2117" t="str">
        <f t="shared" si="4023"/>
        <v>DL2022064</v>
      </c>
      <c r="H2117" t="str">
        <f t="shared" si="4024"/>
        <v>01</v>
      </c>
      <c r="I2117" t="str">
        <f t="shared" si="4025"/>
        <v>perflu</v>
      </c>
      <c r="J2117" t="str">
        <f t="shared" si="4026"/>
        <v>EP</v>
      </c>
      <c r="K2117" t="str">
        <f t="shared" si="4027"/>
        <v>EP</v>
      </c>
      <c r="L2117" t="str">
        <f t="shared" si="4028"/>
        <v>true</v>
      </c>
      <c r="N2117" s="7">
        <f t="shared" si="3963"/>
        <v>0</v>
      </c>
      <c r="O2117" s="7" t="str">
        <f t="shared" si="3964"/>
        <v/>
      </c>
      <c r="P2117" s="7" t="str">
        <f t="shared" si="3965"/>
        <v/>
      </c>
      <c r="Q2117" s="7">
        <f t="shared" si="3966"/>
        <v>0</v>
      </c>
    </row>
    <row r="2118" spans="1:26" x14ac:dyDescent="0.25">
      <c r="A2118" t="s">
        <v>27</v>
      </c>
      <c r="B2118" t="s">
        <v>23</v>
      </c>
      <c r="C2118" t="s">
        <v>28</v>
      </c>
      <c r="D2118" t="s">
        <v>25</v>
      </c>
      <c r="E2118" t="s">
        <v>39</v>
      </c>
      <c r="F2118" t="s">
        <v>974</v>
      </c>
      <c r="G2118" t="str">
        <f t="shared" si="4023"/>
        <v>DL2022064</v>
      </c>
      <c r="H2118" t="str">
        <f t="shared" si="4024"/>
        <v>02</v>
      </c>
      <c r="I2118" t="str">
        <f t="shared" si="4025"/>
        <v>perflu</v>
      </c>
      <c r="J2118" t="str">
        <f t="shared" si="4026"/>
        <v>PK</v>
      </c>
      <c r="K2118" t="str">
        <f t="shared" si="4027"/>
        <v>PK</v>
      </c>
      <c r="L2118" t="str">
        <f t="shared" si="4028"/>
        <v>true</v>
      </c>
      <c r="N2118" s="7">
        <f t="shared" si="3963"/>
        <v>0</v>
      </c>
      <c r="O2118" s="7">
        <f t="shared" si="3964"/>
        <v>0</v>
      </c>
      <c r="P2118" s="7" t="str">
        <f t="shared" si="3965"/>
        <v/>
      </c>
      <c r="Q2118" s="7" t="str">
        <f t="shared" si="3966"/>
        <v/>
      </c>
      <c r="R2118" t="str">
        <f t="shared" ref="R2118" si="4036">IF(AND(O2118&gt;0,P2119=0),"Valid","Invalid")</f>
        <v>Invalid</v>
      </c>
      <c r="S2118" t="str">
        <f t="shared" ref="S2118" si="4037">IF(OR(Q2120&gt;0,Q2121&gt;0),"Present","Absent")</f>
        <v>Absent</v>
      </c>
      <c r="T2118" t="str">
        <f t="shared" ref="T2118" si="4038">IF(OR(Q2120&lt;41,Q2121&lt;41),"Ct&lt;41",IF(OR(Q2120&gt;41,Q2121&gt;41),"Ct&gt;41","No Ct"))</f>
        <v>Ct&lt;41</v>
      </c>
      <c r="V2118" t="str">
        <f t="shared" ref="V2118" si="4039">G2118&amp;"_"&amp;I2118&amp;"_"&amp;R2118&amp;"_"&amp;S2118&amp;"_"&amp;T2118</f>
        <v>DL2022064_perflu_Invalid_Absent_Ct&lt;41</v>
      </c>
      <c r="X2118">
        <f t="shared" ref="X2118" si="4040">O2118</f>
        <v>0</v>
      </c>
      <c r="Y2118">
        <f t="shared" ref="Y2118" si="4041">P2119</f>
        <v>0</v>
      </c>
      <c r="Z2118">
        <f t="shared" ref="Z2118" si="4042">Q2120+Q2121</f>
        <v>0</v>
      </c>
    </row>
    <row r="2119" spans="1:26" x14ac:dyDescent="0.25">
      <c r="A2119" t="s">
        <v>53</v>
      </c>
      <c r="B2119" t="s">
        <v>51</v>
      </c>
      <c r="C2119" t="s">
        <v>54</v>
      </c>
      <c r="D2119" t="s">
        <v>25</v>
      </c>
      <c r="E2119" t="s">
        <v>39</v>
      </c>
      <c r="F2119" t="s">
        <v>974</v>
      </c>
      <c r="G2119" t="str">
        <f t="shared" si="4023"/>
        <v>DL2022064</v>
      </c>
      <c r="H2119" t="str">
        <f t="shared" si="4024"/>
        <v>02</v>
      </c>
      <c r="I2119" t="str">
        <f t="shared" si="4025"/>
        <v>perflu</v>
      </c>
      <c r="J2119" t="str">
        <f t="shared" si="4026"/>
        <v>NK</v>
      </c>
      <c r="K2119" t="str">
        <f t="shared" si="4027"/>
        <v>NK</v>
      </c>
      <c r="L2119" t="str">
        <f t="shared" si="4028"/>
        <v>true</v>
      </c>
      <c r="N2119" s="7">
        <f t="shared" si="3963"/>
        <v>0</v>
      </c>
      <c r="O2119" s="7" t="str">
        <f t="shared" si="3964"/>
        <v/>
      </c>
      <c r="P2119" s="7">
        <f t="shared" si="3965"/>
        <v>0</v>
      </c>
      <c r="Q2119" s="7" t="str">
        <f t="shared" si="3966"/>
        <v/>
      </c>
    </row>
    <row r="2120" spans="1:26" x14ac:dyDescent="0.25">
      <c r="A2120" t="s">
        <v>78</v>
      </c>
      <c r="B2120" t="s">
        <v>76</v>
      </c>
      <c r="C2120" t="s">
        <v>79</v>
      </c>
      <c r="D2120" t="s">
        <v>25</v>
      </c>
      <c r="E2120" t="s">
        <v>39</v>
      </c>
      <c r="F2120" t="s">
        <v>974</v>
      </c>
      <c r="G2120" t="str">
        <f t="shared" si="4023"/>
        <v>DL2022064</v>
      </c>
      <c r="H2120" t="str">
        <f t="shared" si="4024"/>
        <v>02</v>
      </c>
      <c r="I2120" t="str">
        <f t="shared" si="4025"/>
        <v>perflu</v>
      </c>
      <c r="J2120" t="str">
        <f t="shared" si="4026"/>
        <v>EP</v>
      </c>
      <c r="K2120" t="str">
        <f t="shared" si="4027"/>
        <v>EP</v>
      </c>
      <c r="L2120" t="str">
        <f t="shared" si="4028"/>
        <v>true</v>
      </c>
      <c r="N2120" s="7">
        <f t="shared" si="3963"/>
        <v>0</v>
      </c>
      <c r="O2120" s="7" t="str">
        <f t="shared" si="3964"/>
        <v/>
      </c>
      <c r="P2120" s="7" t="str">
        <f t="shared" si="3965"/>
        <v/>
      </c>
      <c r="Q2120" s="7">
        <f t="shared" si="3966"/>
        <v>0</v>
      </c>
    </row>
    <row r="2121" spans="1:26" x14ac:dyDescent="0.25">
      <c r="A2121" t="s">
        <v>101</v>
      </c>
      <c r="B2121" t="s">
        <v>76</v>
      </c>
      <c r="C2121" t="s">
        <v>79</v>
      </c>
      <c r="D2121" t="s">
        <v>25</v>
      </c>
      <c r="E2121" t="s">
        <v>39</v>
      </c>
      <c r="F2121" t="s">
        <v>974</v>
      </c>
      <c r="G2121" t="str">
        <f t="shared" si="4023"/>
        <v>DL2022064</v>
      </c>
      <c r="H2121" t="str">
        <f t="shared" si="4024"/>
        <v>02</v>
      </c>
      <c r="I2121" t="str">
        <f t="shared" si="4025"/>
        <v>perflu</v>
      </c>
      <c r="J2121" t="str">
        <f t="shared" si="4026"/>
        <v>EP</v>
      </c>
      <c r="K2121" t="str">
        <f t="shared" si="4027"/>
        <v>EP</v>
      </c>
      <c r="L2121" t="str">
        <f t="shared" si="4028"/>
        <v>true</v>
      </c>
      <c r="N2121" s="7">
        <f t="shared" si="3963"/>
        <v>0</v>
      </c>
      <c r="O2121" s="7" t="str">
        <f t="shared" si="3964"/>
        <v/>
      </c>
      <c r="P2121" s="7" t="str">
        <f t="shared" si="3965"/>
        <v/>
      </c>
      <c r="Q2121" s="7">
        <f t="shared" si="3966"/>
        <v>0</v>
      </c>
    </row>
    <row r="2122" spans="1:26" x14ac:dyDescent="0.25">
      <c r="A2122" t="s">
        <v>29</v>
      </c>
      <c r="B2122" t="s">
        <v>23</v>
      </c>
      <c r="C2122" t="s">
        <v>453</v>
      </c>
      <c r="D2122" t="s">
        <v>25</v>
      </c>
      <c r="E2122">
        <v>34.74</v>
      </c>
      <c r="F2122" t="s">
        <v>974</v>
      </c>
      <c r="G2122" t="str">
        <f t="shared" si="4023"/>
        <v>DL2022064</v>
      </c>
      <c r="H2122" t="str">
        <f t="shared" si="4024"/>
        <v>03</v>
      </c>
      <c r="I2122" t="str">
        <f t="shared" si="4025"/>
        <v>rutrut</v>
      </c>
      <c r="J2122" t="str">
        <f t="shared" si="4026"/>
        <v>PK</v>
      </c>
      <c r="K2122" t="str">
        <f t="shared" si="4027"/>
        <v>PK</v>
      </c>
      <c r="L2122" t="str">
        <f t="shared" si="4028"/>
        <v>true</v>
      </c>
      <c r="N2122" s="7">
        <f t="shared" si="3963"/>
        <v>34.74</v>
      </c>
      <c r="O2122" s="7">
        <f t="shared" si="3964"/>
        <v>34.74</v>
      </c>
      <c r="P2122" s="7" t="str">
        <f t="shared" si="3965"/>
        <v/>
      </c>
      <c r="Q2122" s="7" t="str">
        <f t="shared" si="3966"/>
        <v/>
      </c>
      <c r="R2122" t="str">
        <f t="shared" ref="R2122" si="4043">IF(AND(O2122&gt;0,P2123=0),"Valid","Invalid")</f>
        <v>Valid</v>
      </c>
      <c r="S2122" t="str">
        <f t="shared" ref="S2122" si="4044">IF(OR(Q2124&gt;0,Q2125&gt;0),"Present","Absent")</f>
        <v>Present</v>
      </c>
      <c r="T2122" t="str">
        <f t="shared" ref="T2122" si="4045">IF(OR(Q2124&lt;41,Q2125&lt;41),"Ct&lt;41",IF(OR(Q2124&gt;41,Q2125&gt;41),"Ct&gt;41","No Ct"))</f>
        <v>Ct&lt;41</v>
      </c>
      <c r="V2122" t="str">
        <f t="shared" ref="V2122" si="4046">G2122&amp;"_"&amp;I2122&amp;"_"&amp;R2122&amp;"_"&amp;S2122&amp;"_"&amp;T2122</f>
        <v>DL2022064_rutrut_Valid_Present_Ct&lt;41</v>
      </c>
      <c r="X2122">
        <f t="shared" ref="X2122" si="4047">O2122</f>
        <v>34.74</v>
      </c>
      <c r="Y2122">
        <f t="shared" ref="Y2122" si="4048">P2123</f>
        <v>0</v>
      </c>
      <c r="Z2122">
        <f t="shared" ref="Z2122" si="4049">Q2124+Q2125</f>
        <v>77.260000000000005</v>
      </c>
    </row>
    <row r="2123" spans="1:26" x14ac:dyDescent="0.25">
      <c r="A2123" t="s">
        <v>55</v>
      </c>
      <c r="B2123" t="s">
        <v>51</v>
      </c>
      <c r="C2123" t="s">
        <v>463</v>
      </c>
      <c r="D2123" t="s">
        <v>25</v>
      </c>
      <c r="E2123" t="s">
        <v>39</v>
      </c>
      <c r="F2123" t="s">
        <v>974</v>
      </c>
      <c r="G2123" t="str">
        <f t="shared" si="4023"/>
        <v>DL2022064</v>
      </c>
      <c r="H2123" t="str">
        <f t="shared" si="4024"/>
        <v>03</v>
      </c>
      <c r="I2123" t="str">
        <f t="shared" si="4025"/>
        <v>rutrut</v>
      </c>
      <c r="J2123" t="str">
        <f t="shared" si="4026"/>
        <v>NK</v>
      </c>
      <c r="K2123" t="str">
        <f t="shared" si="4027"/>
        <v>NK</v>
      </c>
      <c r="L2123" t="str">
        <f t="shared" si="4028"/>
        <v>true</v>
      </c>
      <c r="N2123" s="7">
        <f t="shared" si="3963"/>
        <v>0</v>
      </c>
      <c r="O2123" s="7" t="str">
        <f t="shared" si="3964"/>
        <v/>
      </c>
      <c r="P2123" s="7">
        <f t="shared" si="3965"/>
        <v>0</v>
      </c>
      <c r="Q2123" s="7" t="str">
        <f t="shared" si="3966"/>
        <v/>
      </c>
    </row>
    <row r="2124" spans="1:26" x14ac:dyDescent="0.25">
      <c r="A2124" t="s">
        <v>80</v>
      </c>
      <c r="B2124" t="s">
        <v>76</v>
      </c>
      <c r="C2124" t="s">
        <v>473</v>
      </c>
      <c r="D2124" t="s">
        <v>25</v>
      </c>
      <c r="E2124">
        <v>39.020000000000003</v>
      </c>
      <c r="F2124" t="s">
        <v>974</v>
      </c>
      <c r="G2124" t="str">
        <f t="shared" si="4023"/>
        <v>DL2022064</v>
      </c>
      <c r="H2124" t="str">
        <f t="shared" si="4024"/>
        <v>03</v>
      </c>
      <c r="I2124" t="str">
        <f t="shared" si="4025"/>
        <v>rutrut</v>
      </c>
      <c r="J2124" t="str">
        <f t="shared" si="4026"/>
        <v>EP</v>
      </c>
      <c r="K2124" t="str">
        <f t="shared" si="4027"/>
        <v>EP</v>
      </c>
      <c r="L2124" t="str">
        <f t="shared" si="4028"/>
        <v>true</v>
      </c>
      <c r="N2124" s="7">
        <f t="shared" si="3963"/>
        <v>39.020000000000003</v>
      </c>
      <c r="O2124" s="7" t="str">
        <f t="shared" si="3964"/>
        <v/>
      </c>
      <c r="P2124" s="7" t="str">
        <f t="shared" si="3965"/>
        <v/>
      </c>
      <c r="Q2124" s="7">
        <f t="shared" si="3966"/>
        <v>39.020000000000003</v>
      </c>
    </row>
    <row r="2125" spans="1:26" x14ac:dyDescent="0.25">
      <c r="A2125" t="s">
        <v>102</v>
      </c>
      <c r="B2125" t="s">
        <v>76</v>
      </c>
      <c r="C2125" t="s">
        <v>473</v>
      </c>
      <c r="D2125" t="s">
        <v>25</v>
      </c>
      <c r="E2125">
        <v>38.24</v>
      </c>
      <c r="F2125" t="s">
        <v>974</v>
      </c>
      <c r="G2125" t="str">
        <f t="shared" si="4023"/>
        <v>DL2022064</v>
      </c>
      <c r="H2125" t="str">
        <f t="shared" si="4024"/>
        <v>03</v>
      </c>
      <c r="I2125" t="str">
        <f t="shared" si="4025"/>
        <v>rutrut</v>
      </c>
      <c r="J2125" t="str">
        <f t="shared" si="4026"/>
        <v>EP</v>
      </c>
      <c r="K2125" t="str">
        <f t="shared" si="4027"/>
        <v>EP</v>
      </c>
      <c r="L2125" t="str">
        <f t="shared" si="4028"/>
        <v>true</v>
      </c>
      <c r="N2125" s="7">
        <f t="shared" si="3963"/>
        <v>38.24</v>
      </c>
      <c r="O2125" s="7" t="str">
        <f t="shared" si="3964"/>
        <v/>
      </c>
      <c r="P2125" s="7" t="str">
        <f t="shared" si="3965"/>
        <v/>
      </c>
      <c r="Q2125" s="7">
        <f t="shared" si="3966"/>
        <v>38.24</v>
      </c>
    </row>
    <row r="2126" spans="1:26" x14ac:dyDescent="0.25">
      <c r="A2126" t="s">
        <v>31</v>
      </c>
      <c r="B2126" t="s">
        <v>23</v>
      </c>
      <c r="C2126" t="s">
        <v>454</v>
      </c>
      <c r="D2126" t="s">
        <v>25</v>
      </c>
      <c r="E2126">
        <v>34.299999999999997</v>
      </c>
      <c r="F2126" t="s">
        <v>974</v>
      </c>
      <c r="G2126" t="str">
        <f t="shared" si="4023"/>
        <v>DL2022064</v>
      </c>
      <c r="H2126" t="str">
        <f t="shared" si="4024"/>
        <v>04</v>
      </c>
      <c r="I2126" t="str">
        <f t="shared" si="4025"/>
        <v>rutrut</v>
      </c>
      <c r="J2126" t="str">
        <f t="shared" si="4026"/>
        <v>PK</v>
      </c>
      <c r="K2126" t="str">
        <f t="shared" si="4027"/>
        <v>PK</v>
      </c>
      <c r="L2126" t="str">
        <f t="shared" si="4028"/>
        <v>true</v>
      </c>
      <c r="N2126" s="7">
        <f t="shared" si="3963"/>
        <v>34.299999999999997</v>
      </c>
      <c r="O2126" s="7">
        <f t="shared" si="3964"/>
        <v>34.299999999999997</v>
      </c>
      <c r="P2126" s="7" t="str">
        <f t="shared" si="3965"/>
        <v/>
      </c>
      <c r="Q2126" s="7" t="str">
        <f t="shared" si="3966"/>
        <v/>
      </c>
      <c r="R2126" t="str">
        <f t="shared" ref="R2126" si="4050">IF(AND(O2126&gt;0,P2127=0),"Valid","Invalid")</f>
        <v>Valid</v>
      </c>
      <c r="S2126" t="str">
        <f t="shared" ref="S2126" si="4051">IF(OR(Q2128&gt;0,Q2129&gt;0),"Present","Absent")</f>
        <v>Present</v>
      </c>
      <c r="T2126" t="str">
        <f t="shared" ref="T2126" si="4052">IF(OR(Q2128&lt;41,Q2129&lt;41),"Ct&lt;41",IF(OR(Q2128&gt;41,Q2129&gt;41),"Ct&gt;41","No Ct"))</f>
        <v>Ct&lt;41</v>
      </c>
      <c r="V2126" t="str">
        <f t="shared" ref="V2126" si="4053">G2126&amp;"_"&amp;I2126&amp;"_"&amp;R2126&amp;"_"&amp;S2126&amp;"_"&amp;T2126</f>
        <v>DL2022064_rutrut_Valid_Present_Ct&lt;41</v>
      </c>
      <c r="X2126">
        <f t="shared" ref="X2126" si="4054">O2126</f>
        <v>34.299999999999997</v>
      </c>
      <c r="Y2126">
        <f t="shared" ref="Y2126" si="4055">P2127</f>
        <v>0</v>
      </c>
      <c r="Z2126">
        <f t="shared" ref="Z2126" si="4056">Q2128+Q2129</f>
        <v>39.549999999999997</v>
      </c>
    </row>
    <row r="2127" spans="1:26" x14ac:dyDescent="0.25">
      <c r="A2127" t="s">
        <v>57</v>
      </c>
      <c r="B2127" t="s">
        <v>51</v>
      </c>
      <c r="C2127" t="s">
        <v>464</v>
      </c>
      <c r="D2127" t="s">
        <v>25</v>
      </c>
      <c r="E2127" t="s">
        <v>39</v>
      </c>
      <c r="F2127" t="s">
        <v>974</v>
      </c>
      <c r="G2127" t="str">
        <f t="shared" si="4023"/>
        <v>DL2022064</v>
      </c>
      <c r="H2127" t="str">
        <f t="shared" si="4024"/>
        <v>04</v>
      </c>
      <c r="I2127" t="str">
        <f t="shared" si="4025"/>
        <v>rutrut</v>
      </c>
      <c r="J2127" t="str">
        <f t="shared" si="4026"/>
        <v>NK</v>
      </c>
      <c r="K2127" t="str">
        <f t="shared" si="4027"/>
        <v>NK</v>
      </c>
      <c r="L2127" t="str">
        <f t="shared" si="4028"/>
        <v>true</v>
      </c>
      <c r="N2127" s="7">
        <f t="shared" si="3963"/>
        <v>0</v>
      </c>
      <c r="O2127" s="7" t="str">
        <f t="shared" si="3964"/>
        <v/>
      </c>
      <c r="P2127" s="7">
        <f t="shared" si="3965"/>
        <v>0</v>
      </c>
      <c r="Q2127" s="7" t="str">
        <f t="shared" si="3966"/>
        <v/>
      </c>
    </row>
    <row r="2128" spans="1:26" x14ac:dyDescent="0.25">
      <c r="A2128" t="s">
        <v>82</v>
      </c>
      <c r="B2128" t="s">
        <v>76</v>
      </c>
      <c r="C2128" t="s">
        <v>474</v>
      </c>
      <c r="D2128" t="s">
        <v>25</v>
      </c>
      <c r="E2128" t="s">
        <v>39</v>
      </c>
      <c r="F2128" t="s">
        <v>974</v>
      </c>
      <c r="G2128" t="str">
        <f t="shared" si="4023"/>
        <v>DL2022064</v>
      </c>
      <c r="H2128" t="str">
        <f t="shared" si="4024"/>
        <v>04</v>
      </c>
      <c r="I2128" t="str">
        <f t="shared" si="4025"/>
        <v>rutrut</v>
      </c>
      <c r="J2128" t="str">
        <f t="shared" si="4026"/>
        <v>EP</v>
      </c>
      <c r="K2128" t="str">
        <f t="shared" si="4027"/>
        <v>EP</v>
      </c>
      <c r="L2128" t="str">
        <f t="shared" si="4028"/>
        <v>true</v>
      </c>
      <c r="N2128" s="7">
        <f t="shared" si="3963"/>
        <v>0</v>
      </c>
      <c r="O2128" s="7" t="str">
        <f t="shared" si="3964"/>
        <v/>
      </c>
      <c r="P2128" s="7" t="str">
        <f t="shared" si="3965"/>
        <v/>
      </c>
      <c r="Q2128" s="7">
        <f t="shared" si="3966"/>
        <v>0</v>
      </c>
    </row>
    <row r="2129" spans="1:26" x14ac:dyDescent="0.25">
      <c r="A2129" t="s">
        <v>103</v>
      </c>
      <c r="B2129" t="s">
        <v>76</v>
      </c>
      <c r="C2129" t="s">
        <v>474</v>
      </c>
      <c r="D2129" t="s">
        <v>25</v>
      </c>
      <c r="E2129">
        <v>39.549999999999997</v>
      </c>
      <c r="F2129" t="s">
        <v>974</v>
      </c>
      <c r="G2129" t="str">
        <f t="shared" si="4023"/>
        <v>DL2022064</v>
      </c>
      <c r="H2129" t="str">
        <f t="shared" si="4024"/>
        <v>04</v>
      </c>
      <c r="I2129" t="str">
        <f t="shared" si="4025"/>
        <v>rutrut</v>
      </c>
      <c r="J2129" t="str">
        <f t="shared" si="4026"/>
        <v>EP</v>
      </c>
      <c r="K2129" t="str">
        <f t="shared" si="4027"/>
        <v>EP</v>
      </c>
      <c r="L2129" t="str">
        <f t="shared" si="4028"/>
        <v>true</v>
      </c>
      <c r="N2129" s="7">
        <f t="shared" si="3963"/>
        <v>39.549999999999997</v>
      </c>
      <c r="O2129" s="7" t="str">
        <f t="shared" si="3964"/>
        <v/>
      </c>
      <c r="P2129" s="7" t="str">
        <f t="shared" si="3965"/>
        <v/>
      </c>
      <c r="Q2129" s="7">
        <f t="shared" si="3966"/>
        <v>39.549999999999997</v>
      </c>
    </row>
    <row r="2130" spans="1:26" x14ac:dyDescent="0.25">
      <c r="A2130" t="s">
        <v>33</v>
      </c>
      <c r="B2130" t="s">
        <v>23</v>
      </c>
      <c r="C2130" t="s">
        <v>455</v>
      </c>
      <c r="D2130" t="s">
        <v>25</v>
      </c>
      <c r="E2130" t="s">
        <v>39</v>
      </c>
      <c r="F2130" t="s">
        <v>974</v>
      </c>
      <c r="G2130" t="str">
        <f t="shared" si="4023"/>
        <v>DL2022064</v>
      </c>
      <c r="H2130" t="str">
        <f t="shared" si="4024"/>
        <v>05</v>
      </c>
      <c r="I2130" t="str">
        <f t="shared" si="4025"/>
        <v>esoluc</v>
      </c>
      <c r="J2130" t="str">
        <f t="shared" si="4026"/>
        <v>PK</v>
      </c>
      <c r="K2130" t="str">
        <f t="shared" si="4027"/>
        <v>PK</v>
      </c>
      <c r="L2130" t="str">
        <f t="shared" si="4028"/>
        <v>true</v>
      </c>
      <c r="N2130" s="7">
        <f t="shared" si="3963"/>
        <v>0</v>
      </c>
      <c r="O2130" s="7">
        <f t="shared" si="3964"/>
        <v>0</v>
      </c>
      <c r="P2130" s="7" t="str">
        <f t="shared" si="3965"/>
        <v/>
      </c>
      <c r="Q2130" s="7" t="str">
        <f t="shared" si="3966"/>
        <v/>
      </c>
      <c r="R2130" t="str">
        <f t="shared" ref="R2130" si="4057">IF(AND(O2130&gt;0,P2131=0),"Valid","Invalid")</f>
        <v>Invalid</v>
      </c>
      <c r="S2130" t="str">
        <f t="shared" ref="S2130" si="4058">IF(OR(Q2132&gt;0,Q2133&gt;0),"Present","Absent")</f>
        <v>Present</v>
      </c>
      <c r="T2130" t="str">
        <f t="shared" ref="T2130" si="4059">IF(OR(Q2132&lt;41,Q2133&lt;41),"Ct&lt;41",IF(OR(Q2132&gt;41,Q2133&gt;41),"Ct&gt;41","No Ct"))</f>
        <v>Ct&lt;41</v>
      </c>
      <c r="V2130" t="str">
        <f t="shared" ref="V2130" si="4060">G2130&amp;"_"&amp;I2130&amp;"_"&amp;R2130&amp;"_"&amp;S2130&amp;"_"&amp;T2130</f>
        <v>DL2022064_esoluc_Invalid_Present_Ct&lt;41</v>
      </c>
      <c r="X2130">
        <f t="shared" ref="X2130" si="4061">O2130</f>
        <v>0</v>
      </c>
      <c r="Y2130">
        <f t="shared" ref="Y2130" si="4062">P2131</f>
        <v>0</v>
      </c>
      <c r="Z2130">
        <f t="shared" ref="Z2130" si="4063">Q2132+Q2133</f>
        <v>39.75</v>
      </c>
    </row>
    <row r="2131" spans="1:26" x14ac:dyDescent="0.25">
      <c r="A2131" t="s">
        <v>59</v>
      </c>
      <c r="B2131" t="s">
        <v>51</v>
      </c>
      <c r="C2131" t="s">
        <v>465</v>
      </c>
      <c r="D2131" t="s">
        <v>25</v>
      </c>
      <c r="E2131" t="s">
        <v>39</v>
      </c>
      <c r="F2131" t="s">
        <v>974</v>
      </c>
      <c r="G2131" t="str">
        <f t="shared" si="4023"/>
        <v>DL2022064</v>
      </c>
      <c r="H2131" t="str">
        <f t="shared" si="4024"/>
        <v>05</v>
      </c>
      <c r="I2131" t="str">
        <f t="shared" si="4025"/>
        <v>esoluc</v>
      </c>
      <c r="J2131" t="str">
        <f t="shared" si="4026"/>
        <v>NK</v>
      </c>
      <c r="K2131" t="str">
        <f t="shared" si="4027"/>
        <v>NK</v>
      </c>
      <c r="L2131" t="str">
        <f t="shared" si="4028"/>
        <v>true</v>
      </c>
      <c r="N2131" s="7">
        <f t="shared" si="3963"/>
        <v>0</v>
      </c>
      <c r="O2131" s="7" t="str">
        <f t="shared" si="3964"/>
        <v/>
      </c>
      <c r="P2131" s="7">
        <f t="shared" si="3965"/>
        <v>0</v>
      </c>
      <c r="Q2131" s="7" t="str">
        <f t="shared" si="3966"/>
        <v/>
      </c>
    </row>
    <row r="2132" spans="1:26" x14ac:dyDescent="0.25">
      <c r="A2132" t="s">
        <v>84</v>
      </c>
      <c r="B2132" t="s">
        <v>76</v>
      </c>
      <c r="C2132" t="s">
        <v>475</v>
      </c>
      <c r="D2132" t="s">
        <v>25</v>
      </c>
      <c r="E2132" t="s">
        <v>39</v>
      </c>
      <c r="F2132" t="s">
        <v>974</v>
      </c>
      <c r="G2132" t="str">
        <f t="shared" si="4023"/>
        <v>DL2022064</v>
      </c>
      <c r="H2132" t="str">
        <f t="shared" si="4024"/>
        <v>05</v>
      </c>
      <c r="I2132" t="str">
        <f t="shared" si="4025"/>
        <v>esoluc</v>
      </c>
      <c r="J2132" t="str">
        <f t="shared" si="4026"/>
        <v>EP</v>
      </c>
      <c r="K2132" t="str">
        <f t="shared" si="4027"/>
        <v>EP</v>
      </c>
      <c r="L2132" t="str">
        <f t="shared" si="4028"/>
        <v>true</v>
      </c>
      <c r="N2132" s="7">
        <f t="shared" si="3963"/>
        <v>0</v>
      </c>
      <c r="O2132" s="7" t="str">
        <f t="shared" si="3964"/>
        <v/>
      </c>
      <c r="P2132" s="7" t="str">
        <f t="shared" si="3965"/>
        <v/>
      </c>
      <c r="Q2132" s="7">
        <f t="shared" si="3966"/>
        <v>0</v>
      </c>
    </row>
    <row r="2133" spans="1:26" x14ac:dyDescent="0.25">
      <c r="A2133" t="s">
        <v>104</v>
      </c>
      <c r="B2133" t="s">
        <v>76</v>
      </c>
      <c r="C2133" t="s">
        <v>475</v>
      </c>
      <c r="D2133" t="s">
        <v>25</v>
      </c>
      <c r="E2133">
        <v>39.75</v>
      </c>
      <c r="F2133" t="s">
        <v>974</v>
      </c>
      <c r="G2133" t="str">
        <f t="shared" si="4023"/>
        <v>DL2022064</v>
      </c>
      <c r="H2133" t="str">
        <f t="shared" si="4024"/>
        <v>05</v>
      </c>
      <c r="I2133" t="str">
        <f t="shared" si="4025"/>
        <v>esoluc</v>
      </c>
      <c r="J2133" t="str">
        <f t="shared" si="4026"/>
        <v>EP</v>
      </c>
      <c r="K2133" t="str">
        <f t="shared" si="4027"/>
        <v>EP</v>
      </c>
      <c r="L2133" t="str">
        <f t="shared" si="4028"/>
        <v>true</v>
      </c>
      <c r="N2133" s="7">
        <f t="shared" si="3963"/>
        <v>39.75</v>
      </c>
      <c r="O2133" s="7" t="str">
        <f t="shared" si="3964"/>
        <v/>
      </c>
      <c r="P2133" s="7" t="str">
        <f t="shared" si="3965"/>
        <v/>
      </c>
      <c r="Q2133" s="7">
        <f t="shared" si="3966"/>
        <v>39.75</v>
      </c>
    </row>
    <row r="2134" spans="1:26" x14ac:dyDescent="0.25">
      <c r="A2134" t="s">
        <v>35</v>
      </c>
      <c r="B2134" t="s">
        <v>23</v>
      </c>
      <c r="C2134" t="s">
        <v>456</v>
      </c>
      <c r="D2134" t="s">
        <v>25</v>
      </c>
      <c r="E2134">
        <v>25.98</v>
      </c>
      <c r="F2134" t="s">
        <v>974</v>
      </c>
      <c r="G2134" t="str">
        <f t="shared" si="4023"/>
        <v>DL2022064</v>
      </c>
      <c r="H2134" t="str">
        <f t="shared" si="4024"/>
        <v>06</v>
      </c>
      <c r="I2134" t="str">
        <f t="shared" si="4025"/>
        <v>esoluc</v>
      </c>
      <c r="J2134" t="str">
        <f t="shared" si="4026"/>
        <v>PK</v>
      </c>
      <c r="K2134" t="str">
        <f t="shared" si="4027"/>
        <v>PK</v>
      </c>
      <c r="L2134" t="str">
        <f t="shared" si="4028"/>
        <v>true</v>
      </c>
      <c r="N2134" s="7">
        <f t="shared" si="3963"/>
        <v>25.98</v>
      </c>
      <c r="O2134" s="7">
        <f t="shared" si="3964"/>
        <v>25.98</v>
      </c>
      <c r="P2134" s="7" t="str">
        <f t="shared" si="3965"/>
        <v/>
      </c>
      <c r="Q2134" s="7" t="str">
        <f t="shared" si="3966"/>
        <v/>
      </c>
      <c r="R2134" t="str">
        <f t="shared" ref="R2134" si="4064">IF(AND(O2134&gt;0,P2135=0),"Valid","Invalid")</f>
        <v>Valid</v>
      </c>
      <c r="S2134" t="str">
        <f t="shared" ref="S2134" si="4065">IF(OR(Q2136&gt;0,Q2137&gt;0),"Present","Absent")</f>
        <v>Present</v>
      </c>
      <c r="T2134" t="str">
        <f t="shared" ref="T2134" si="4066">IF(OR(Q2136&lt;41,Q2137&lt;41),"Ct&lt;41",IF(OR(Q2136&gt;41,Q2137&gt;41),"Ct&gt;41","No Ct"))</f>
        <v>Ct&lt;41</v>
      </c>
      <c r="V2134" t="str">
        <f t="shared" ref="V2134" si="4067">G2134&amp;"_"&amp;I2134&amp;"_"&amp;R2134&amp;"_"&amp;S2134&amp;"_"&amp;T2134</f>
        <v>DL2022064_esoluc_Valid_Present_Ct&lt;41</v>
      </c>
      <c r="X2134">
        <f t="shared" ref="X2134" si="4068">O2134</f>
        <v>25.98</v>
      </c>
      <c r="Y2134">
        <f t="shared" ref="Y2134" si="4069">P2135</f>
        <v>0</v>
      </c>
      <c r="Z2134">
        <f t="shared" ref="Z2134" si="4070">Q2136+Q2137</f>
        <v>38.25</v>
      </c>
    </row>
    <row r="2135" spans="1:26" x14ac:dyDescent="0.25">
      <c r="A2135" t="s">
        <v>61</v>
      </c>
      <c r="B2135" t="s">
        <v>51</v>
      </c>
      <c r="C2135" t="s">
        <v>466</v>
      </c>
      <c r="D2135" t="s">
        <v>25</v>
      </c>
      <c r="E2135" t="s">
        <v>39</v>
      </c>
      <c r="F2135" t="s">
        <v>974</v>
      </c>
      <c r="G2135" t="str">
        <f t="shared" si="4023"/>
        <v>DL2022064</v>
      </c>
      <c r="H2135" t="str">
        <f t="shared" si="4024"/>
        <v>06</v>
      </c>
      <c r="I2135" t="str">
        <f t="shared" si="4025"/>
        <v>esoluc</v>
      </c>
      <c r="J2135" t="str">
        <f t="shared" si="4026"/>
        <v>NK</v>
      </c>
      <c r="K2135" t="str">
        <f t="shared" si="4027"/>
        <v>NK</v>
      </c>
      <c r="L2135" t="str">
        <f t="shared" si="4028"/>
        <v>true</v>
      </c>
      <c r="N2135" s="7">
        <f t="shared" si="3963"/>
        <v>0</v>
      </c>
      <c r="O2135" s="7" t="str">
        <f t="shared" si="3964"/>
        <v/>
      </c>
      <c r="P2135" s="7">
        <f t="shared" si="3965"/>
        <v>0</v>
      </c>
      <c r="Q2135" s="7" t="str">
        <f t="shared" si="3966"/>
        <v/>
      </c>
    </row>
    <row r="2136" spans="1:26" x14ac:dyDescent="0.25">
      <c r="A2136" t="s">
        <v>86</v>
      </c>
      <c r="B2136" t="s">
        <v>76</v>
      </c>
      <c r="C2136" t="s">
        <v>476</v>
      </c>
      <c r="D2136" t="s">
        <v>25</v>
      </c>
      <c r="E2136" t="s">
        <v>39</v>
      </c>
      <c r="F2136" t="s">
        <v>974</v>
      </c>
      <c r="G2136" t="str">
        <f t="shared" si="4023"/>
        <v>DL2022064</v>
      </c>
      <c r="H2136" t="str">
        <f t="shared" si="4024"/>
        <v>06</v>
      </c>
      <c r="I2136" t="str">
        <f t="shared" si="4025"/>
        <v>esoluc</v>
      </c>
      <c r="J2136" t="str">
        <f t="shared" si="4026"/>
        <v>EP</v>
      </c>
      <c r="K2136" t="str">
        <f t="shared" si="4027"/>
        <v>EP</v>
      </c>
      <c r="L2136" t="str">
        <f t="shared" si="4028"/>
        <v>true</v>
      </c>
      <c r="N2136" s="7">
        <f t="shared" si="3963"/>
        <v>0</v>
      </c>
      <c r="O2136" s="7" t="str">
        <f t="shared" si="3964"/>
        <v/>
      </c>
      <c r="P2136" s="7" t="str">
        <f t="shared" si="3965"/>
        <v/>
      </c>
      <c r="Q2136" s="7">
        <f t="shared" si="3966"/>
        <v>0</v>
      </c>
    </row>
    <row r="2137" spans="1:26" x14ac:dyDescent="0.25">
      <c r="A2137" t="s">
        <v>105</v>
      </c>
      <c r="B2137" t="s">
        <v>76</v>
      </c>
      <c r="C2137" t="s">
        <v>476</v>
      </c>
      <c r="D2137" t="s">
        <v>25</v>
      </c>
      <c r="E2137">
        <v>38.25</v>
      </c>
      <c r="F2137" t="s">
        <v>974</v>
      </c>
      <c r="G2137" t="str">
        <f t="shared" si="4023"/>
        <v>DL2022064</v>
      </c>
      <c r="H2137" t="str">
        <f t="shared" si="4024"/>
        <v>06</v>
      </c>
      <c r="I2137" t="str">
        <f t="shared" si="4025"/>
        <v>esoluc</v>
      </c>
      <c r="J2137" t="str">
        <f t="shared" si="4026"/>
        <v>EP</v>
      </c>
      <c r="K2137" t="str">
        <f t="shared" si="4027"/>
        <v>EP</v>
      </c>
      <c r="L2137" t="str">
        <f t="shared" si="4028"/>
        <v>true</v>
      </c>
      <c r="N2137" s="7">
        <f t="shared" si="3963"/>
        <v>38.25</v>
      </c>
      <c r="O2137" s="7" t="str">
        <f t="shared" si="3964"/>
        <v/>
      </c>
      <c r="P2137" s="7" t="str">
        <f t="shared" si="3965"/>
        <v/>
      </c>
      <c r="Q2137" s="7">
        <f t="shared" si="3966"/>
        <v>38.25</v>
      </c>
    </row>
    <row r="2138" spans="1:26" x14ac:dyDescent="0.25">
      <c r="A2138" t="s">
        <v>37</v>
      </c>
      <c r="B2138" t="s">
        <v>23</v>
      </c>
      <c r="C2138" t="s">
        <v>457</v>
      </c>
      <c r="D2138" t="s">
        <v>25</v>
      </c>
      <c r="E2138">
        <v>24.22</v>
      </c>
      <c r="F2138" t="s">
        <v>974</v>
      </c>
      <c r="G2138" t="str">
        <f t="shared" si="4023"/>
        <v>DL2022064</v>
      </c>
      <c r="H2138" t="str">
        <f t="shared" si="4024"/>
        <v>07</v>
      </c>
      <c r="I2138" t="str">
        <f t="shared" si="4025"/>
        <v>cypcar</v>
      </c>
      <c r="J2138" t="str">
        <f t="shared" si="4026"/>
        <v>PK</v>
      </c>
      <c r="K2138" t="str">
        <f t="shared" si="4027"/>
        <v>PK</v>
      </c>
      <c r="L2138" t="str">
        <f t="shared" si="4028"/>
        <v>true</v>
      </c>
      <c r="N2138" s="7">
        <f t="shared" si="3963"/>
        <v>24.22</v>
      </c>
      <c r="O2138" s="7">
        <f t="shared" si="3964"/>
        <v>24.22</v>
      </c>
      <c r="P2138" s="7" t="str">
        <f t="shared" si="3965"/>
        <v/>
      </c>
      <c r="Q2138" s="7" t="str">
        <f t="shared" si="3966"/>
        <v/>
      </c>
      <c r="R2138" t="str">
        <f t="shared" ref="R2138" si="4071">IF(AND(O2138&gt;0,P2139=0),"Valid","Invalid")</f>
        <v>Valid</v>
      </c>
      <c r="S2138" t="str">
        <f t="shared" ref="S2138" si="4072">IF(OR(Q2140&gt;0,Q2141&gt;0),"Present","Absent")</f>
        <v>Absent</v>
      </c>
      <c r="T2138" t="str">
        <f t="shared" ref="T2138" si="4073">IF(OR(Q2140&lt;41,Q2141&lt;41),"Ct&lt;41",IF(OR(Q2140&gt;41,Q2141&gt;41),"Ct&gt;41","No Ct"))</f>
        <v>Ct&lt;41</v>
      </c>
      <c r="V2138" t="str">
        <f t="shared" ref="V2138" si="4074">G2138&amp;"_"&amp;I2138&amp;"_"&amp;R2138&amp;"_"&amp;S2138&amp;"_"&amp;T2138</f>
        <v>DL2022064_cypcar_Valid_Absent_Ct&lt;41</v>
      </c>
      <c r="X2138">
        <f t="shared" ref="X2138" si="4075">O2138</f>
        <v>24.22</v>
      </c>
      <c r="Y2138">
        <f t="shared" ref="Y2138" si="4076">P2139</f>
        <v>0</v>
      </c>
      <c r="Z2138">
        <f t="shared" ref="Z2138" si="4077">Q2140+Q2141</f>
        <v>0</v>
      </c>
    </row>
    <row r="2139" spans="1:26" x14ac:dyDescent="0.25">
      <c r="A2139" t="s">
        <v>63</v>
      </c>
      <c r="B2139" t="s">
        <v>51</v>
      </c>
      <c r="C2139" t="s">
        <v>467</v>
      </c>
      <c r="D2139" t="s">
        <v>25</v>
      </c>
      <c r="E2139" t="s">
        <v>39</v>
      </c>
      <c r="F2139" t="s">
        <v>974</v>
      </c>
      <c r="G2139" t="str">
        <f t="shared" si="4023"/>
        <v>DL2022064</v>
      </c>
      <c r="H2139" t="str">
        <f t="shared" si="4024"/>
        <v>07</v>
      </c>
      <c r="I2139" t="str">
        <f t="shared" si="4025"/>
        <v>cypcar</v>
      </c>
      <c r="J2139" t="str">
        <f t="shared" si="4026"/>
        <v>NK</v>
      </c>
      <c r="K2139" t="str">
        <f t="shared" si="4027"/>
        <v>NK</v>
      </c>
      <c r="L2139" t="str">
        <f t="shared" si="4028"/>
        <v>true</v>
      </c>
      <c r="N2139" s="7">
        <f t="shared" si="3963"/>
        <v>0</v>
      </c>
      <c r="O2139" s="7" t="str">
        <f t="shared" si="3964"/>
        <v/>
      </c>
      <c r="P2139" s="7">
        <f t="shared" si="3965"/>
        <v>0</v>
      </c>
      <c r="Q2139" s="7" t="str">
        <f t="shared" si="3966"/>
        <v/>
      </c>
    </row>
    <row r="2140" spans="1:26" x14ac:dyDescent="0.25">
      <c r="A2140" t="s">
        <v>88</v>
      </c>
      <c r="B2140" t="s">
        <v>76</v>
      </c>
      <c r="C2140" t="s">
        <v>477</v>
      </c>
      <c r="D2140" t="s">
        <v>25</v>
      </c>
      <c r="E2140" t="s">
        <v>39</v>
      </c>
      <c r="F2140" t="s">
        <v>974</v>
      </c>
      <c r="G2140" t="str">
        <f t="shared" si="4023"/>
        <v>DL2022064</v>
      </c>
      <c r="H2140" t="str">
        <f t="shared" si="4024"/>
        <v>07</v>
      </c>
      <c r="I2140" t="str">
        <f t="shared" si="4025"/>
        <v>cypcar</v>
      </c>
      <c r="J2140" t="str">
        <f t="shared" si="4026"/>
        <v>EP</v>
      </c>
      <c r="K2140" t="str">
        <f t="shared" si="4027"/>
        <v>EP</v>
      </c>
      <c r="L2140" t="str">
        <f t="shared" si="4028"/>
        <v>true</v>
      </c>
      <c r="N2140" s="7">
        <f t="shared" si="3963"/>
        <v>0</v>
      </c>
      <c r="O2140" s="7" t="str">
        <f t="shared" si="3964"/>
        <v/>
      </c>
      <c r="P2140" s="7" t="str">
        <f t="shared" si="3965"/>
        <v/>
      </c>
      <c r="Q2140" s="7">
        <f t="shared" si="3966"/>
        <v>0</v>
      </c>
    </row>
    <row r="2141" spans="1:26" x14ac:dyDescent="0.25">
      <c r="A2141" t="s">
        <v>106</v>
      </c>
      <c r="B2141" t="s">
        <v>76</v>
      </c>
      <c r="C2141" t="s">
        <v>477</v>
      </c>
      <c r="D2141" t="s">
        <v>25</v>
      </c>
      <c r="E2141" t="s">
        <v>39</v>
      </c>
      <c r="F2141" t="s">
        <v>974</v>
      </c>
      <c r="G2141" t="str">
        <f t="shared" si="4023"/>
        <v>DL2022064</v>
      </c>
      <c r="H2141" t="str">
        <f t="shared" si="4024"/>
        <v>07</v>
      </c>
      <c r="I2141" t="str">
        <f t="shared" si="4025"/>
        <v>cypcar</v>
      </c>
      <c r="J2141" t="str">
        <f t="shared" si="4026"/>
        <v>EP</v>
      </c>
      <c r="K2141" t="str">
        <f t="shared" si="4027"/>
        <v>EP</v>
      </c>
      <c r="L2141" t="str">
        <f t="shared" si="4028"/>
        <v>true</v>
      </c>
      <c r="N2141" s="7">
        <f t="shared" si="3963"/>
        <v>0</v>
      </c>
      <c r="O2141" s="7" t="str">
        <f t="shared" si="3964"/>
        <v/>
      </c>
      <c r="P2141" s="7" t="str">
        <f t="shared" si="3965"/>
        <v/>
      </c>
      <c r="Q2141" s="7">
        <f t="shared" si="3966"/>
        <v>0</v>
      </c>
    </row>
    <row r="2142" spans="1:26" x14ac:dyDescent="0.25">
      <c r="A2142" t="s">
        <v>40</v>
      </c>
      <c r="B2142" t="s">
        <v>23</v>
      </c>
      <c r="C2142" t="s">
        <v>458</v>
      </c>
      <c r="D2142" t="s">
        <v>25</v>
      </c>
      <c r="E2142">
        <v>24.34</v>
      </c>
      <c r="F2142" t="s">
        <v>974</v>
      </c>
      <c r="G2142" t="str">
        <f t="shared" si="4023"/>
        <v>DL2022064</v>
      </c>
      <c r="H2142" t="str">
        <f t="shared" si="4024"/>
        <v>08</v>
      </c>
      <c r="I2142" t="str">
        <f t="shared" si="4025"/>
        <v>cypcar</v>
      </c>
      <c r="J2142" t="str">
        <f t="shared" si="4026"/>
        <v>PK</v>
      </c>
      <c r="K2142" t="str">
        <f t="shared" si="4027"/>
        <v>PK</v>
      </c>
      <c r="L2142" t="str">
        <f t="shared" si="4028"/>
        <v>true</v>
      </c>
      <c r="N2142" s="7">
        <f t="shared" si="3963"/>
        <v>24.34</v>
      </c>
      <c r="O2142" s="7">
        <f t="shared" si="3964"/>
        <v>24.34</v>
      </c>
      <c r="P2142" s="7" t="str">
        <f t="shared" si="3965"/>
        <v/>
      </c>
      <c r="Q2142" s="7" t="str">
        <f t="shared" si="3966"/>
        <v/>
      </c>
      <c r="R2142" t="str">
        <f t="shared" ref="R2142" si="4078">IF(AND(O2142&gt;0,P2143=0),"Valid","Invalid")</f>
        <v>Valid</v>
      </c>
      <c r="S2142" t="str">
        <f t="shared" ref="S2142" si="4079">IF(OR(Q2144&gt;0,Q2145&gt;0),"Present","Absent")</f>
        <v>Absent</v>
      </c>
      <c r="T2142" t="str">
        <f t="shared" ref="T2142" si="4080">IF(OR(Q2144&lt;41,Q2145&lt;41),"Ct&lt;41",IF(OR(Q2144&gt;41,Q2145&gt;41),"Ct&gt;41","No Ct"))</f>
        <v>Ct&lt;41</v>
      </c>
      <c r="V2142" t="str">
        <f t="shared" ref="V2142" si="4081">G2142&amp;"_"&amp;I2142&amp;"_"&amp;R2142&amp;"_"&amp;S2142&amp;"_"&amp;T2142</f>
        <v>DL2022064_cypcar_Valid_Absent_Ct&lt;41</v>
      </c>
      <c r="X2142">
        <f t="shared" ref="X2142" si="4082">O2142</f>
        <v>24.34</v>
      </c>
      <c r="Y2142">
        <f t="shared" ref="Y2142" si="4083">P2143</f>
        <v>0</v>
      </c>
      <c r="Z2142">
        <f t="shared" ref="Z2142" si="4084">Q2144+Q2145</f>
        <v>0</v>
      </c>
    </row>
    <row r="2143" spans="1:26" x14ac:dyDescent="0.25">
      <c r="A2143" t="s">
        <v>65</v>
      </c>
      <c r="B2143" t="s">
        <v>51</v>
      </c>
      <c r="C2143" t="s">
        <v>468</v>
      </c>
      <c r="D2143" t="s">
        <v>25</v>
      </c>
      <c r="E2143" t="s">
        <v>39</v>
      </c>
      <c r="F2143" t="s">
        <v>974</v>
      </c>
      <c r="G2143" t="str">
        <f t="shared" si="4023"/>
        <v>DL2022064</v>
      </c>
      <c r="H2143" t="str">
        <f t="shared" si="4024"/>
        <v>08</v>
      </c>
      <c r="I2143" t="str">
        <f t="shared" si="4025"/>
        <v>cypcar</v>
      </c>
      <c r="J2143" t="str">
        <f t="shared" si="4026"/>
        <v>NK</v>
      </c>
      <c r="K2143" t="str">
        <f t="shared" si="4027"/>
        <v>NK</v>
      </c>
      <c r="L2143" t="str">
        <f t="shared" si="4028"/>
        <v>true</v>
      </c>
      <c r="N2143" s="7">
        <f t="shared" si="3963"/>
        <v>0</v>
      </c>
      <c r="O2143" s="7" t="str">
        <f t="shared" si="3964"/>
        <v/>
      </c>
      <c r="P2143" s="7">
        <f t="shared" si="3965"/>
        <v>0</v>
      </c>
      <c r="Q2143" s="7" t="str">
        <f t="shared" si="3966"/>
        <v/>
      </c>
    </row>
    <row r="2144" spans="1:26" x14ac:dyDescent="0.25">
      <c r="A2144" t="s">
        <v>90</v>
      </c>
      <c r="B2144" t="s">
        <v>76</v>
      </c>
      <c r="C2144" t="s">
        <v>478</v>
      </c>
      <c r="D2144" t="s">
        <v>25</v>
      </c>
      <c r="E2144" t="s">
        <v>39</v>
      </c>
      <c r="F2144" t="s">
        <v>974</v>
      </c>
      <c r="G2144" t="str">
        <f t="shared" si="4023"/>
        <v>DL2022064</v>
      </c>
      <c r="H2144" t="str">
        <f t="shared" si="4024"/>
        <v>08</v>
      </c>
      <c r="I2144" t="str">
        <f t="shared" si="4025"/>
        <v>cypcar</v>
      </c>
      <c r="J2144" t="str">
        <f t="shared" si="4026"/>
        <v>EP</v>
      </c>
      <c r="K2144" t="str">
        <f t="shared" si="4027"/>
        <v>EP</v>
      </c>
      <c r="L2144" t="str">
        <f t="shared" si="4028"/>
        <v>true</v>
      </c>
      <c r="N2144" s="7">
        <f t="shared" si="3963"/>
        <v>0</v>
      </c>
      <c r="O2144" s="7" t="str">
        <f t="shared" si="3964"/>
        <v/>
      </c>
      <c r="P2144" s="7" t="str">
        <f t="shared" si="3965"/>
        <v/>
      </c>
      <c r="Q2144" s="7">
        <f t="shared" si="3966"/>
        <v>0</v>
      </c>
    </row>
    <row r="2145" spans="1:26" x14ac:dyDescent="0.25">
      <c r="A2145" t="s">
        <v>107</v>
      </c>
      <c r="B2145" t="s">
        <v>76</v>
      </c>
      <c r="C2145" t="s">
        <v>478</v>
      </c>
      <c r="D2145" t="s">
        <v>25</v>
      </c>
      <c r="E2145" t="s">
        <v>39</v>
      </c>
      <c r="F2145" t="s">
        <v>974</v>
      </c>
      <c r="G2145" t="str">
        <f t="shared" si="4023"/>
        <v>DL2022064</v>
      </c>
      <c r="H2145" t="str">
        <f t="shared" si="4024"/>
        <v>08</v>
      </c>
      <c r="I2145" t="str">
        <f t="shared" si="4025"/>
        <v>cypcar</v>
      </c>
      <c r="J2145" t="str">
        <f t="shared" si="4026"/>
        <v>EP</v>
      </c>
      <c r="K2145" t="str">
        <f t="shared" si="4027"/>
        <v>EP</v>
      </c>
      <c r="L2145" t="str">
        <f t="shared" si="4028"/>
        <v>true</v>
      </c>
      <c r="N2145" s="7">
        <f t="shared" si="3963"/>
        <v>0</v>
      </c>
      <c r="O2145" s="7" t="str">
        <f t="shared" si="3964"/>
        <v/>
      </c>
      <c r="P2145" s="7" t="str">
        <f t="shared" si="3965"/>
        <v/>
      </c>
      <c r="Q2145" s="7">
        <f t="shared" si="3966"/>
        <v>0</v>
      </c>
    </row>
    <row r="2146" spans="1:26" x14ac:dyDescent="0.25">
      <c r="A2146" t="s">
        <v>42</v>
      </c>
      <c r="B2146" t="s">
        <v>23</v>
      </c>
      <c r="C2146" t="s">
        <v>459</v>
      </c>
      <c r="D2146" t="s">
        <v>25</v>
      </c>
      <c r="E2146">
        <v>36.21</v>
      </c>
      <c r="F2146" t="s">
        <v>974</v>
      </c>
      <c r="G2146" t="str">
        <f t="shared" si="4023"/>
        <v>DL2022064</v>
      </c>
      <c r="H2146" t="str">
        <f t="shared" si="4024"/>
        <v>09</v>
      </c>
      <c r="I2146" t="str">
        <f t="shared" si="4025"/>
        <v>caraur</v>
      </c>
      <c r="J2146" t="str">
        <f t="shared" si="4026"/>
        <v>PK</v>
      </c>
      <c r="K2146" t="str">
        <f t="shared" si="4027"/>
        <v>PK</v>
      </c>
      <c r="L2146" t="str">
        <f t="shared" si="4028"/>
        <v>true</v>
      </c>
      <c r="N2146" s="7">
        <f t="shared" ref="N2146:N2209" si="4085">IF(TRIM(E2146)="No Cq",0,E2146)</f>
        <v>36.21</v>
      </c>
      <c r="O2146" s="7">
        <f t="shared" ref="O2146:O2209" si="4086">IF(TRIM(B2146)="Standard",N2146,"")</f>
        <v>36.21</v>
      </c>
      <c r="P2146" s="7" t="str">
        <f t="shared" ref="P2146:P2209" si="4087">IF(TRIM(B2146)="NTC",N2146,"")</f>
        <v/>
      </c>
      <c r="Q2146" s="7" t="str">
        <f t="shared" ref="Q2146:Q2209" si="4088">IF(TRIM(B2146)="Unknown",N2146,"")</f>
        <v/>
      </c>
      <c r="R2146" t="str">
        <f t="shared" ref="R2146" si="4089">IF(AND(O2146&gt;0,P2147=0),"Valid","Invalid")</f>
        <v>Valid</v>
      </c>
      <c r="S2146" t="str">
        <f t="shared" ref="S2146" si="4090">IF(OR(Q2148&gt;0,Q2149&gt;0),"Present","Absent")</f>
        <v>Absent</v>
      </c>
      <c r="T2146" t="str">
        <f t="shared" ref="T2146" si="4091">IF(OR(Q2148&lt;41,Q2149&lt;41),"Ct&lt;41",IF(OR(Q2148&gt;41,Q2149&gt;41),"Ct&gt;41","No Ct"))</f>
        <v>Ct&lt;41</v>
      </c>
      <c r="V2146" t="str">
        <f t="shared" ref="V2146" si="4092">G2146&amp;"_"&amp;I2146&amp;"_"&amp;R2146&amp;"_"&amp;S2146&amp;"_"&amp;T2146</f>
        <v>DL2022064_caraur_Valid_Absent_Ct&lt;41</v>
      </c>
      <c r="X2146">
        <f t="shared" ref="X2146" si="4093">O2146</f>
        <v>36.21</v>
      </c>
      <c r="Y2146">
        <f t="shared" ref="Y2146" si="4094">P2147</f>
        <v>0</v>
      </c>
      <c r="Z2146">
        <f t="shared" ref="Z2146" si="4095">Q2148+Q2149</f>
        <v>0</v>
      </c>
    </row>
    <row r="2147" spans="1:26" x14ac:dyDescent="0.25">
      <c r="A2147" t="s">
        <v>67</v>
      </c>
      <c r="B2147" t="s">
        <v>51</v>
      </c>
      <c r="C2147" t="s">
        <v>469</v>
      </c>
      <c r="D2147" t="s">
        <v>25</v>
      </c>
      <c r="E2147" t="s">
        <v>39</v>
      </c>
      <c r="F2147" t="s">
        <v>974</v>
      </c>
      <c r="G2147" t="str">
        <f t="shared" si="4023"/>
        <v>DL2022064</v>
      </c>
      <c r="H2147" t="str">
        <f t="shared" si="4024"/>
        <v>09</v>
      </c>
      <c r="I2147" t="str">
        <f t="shared" si="4025"/>
        <v>caraur</v>
      </c>
      <c r="J2147" t="str">
        <f t="shared" si="4026"/>
        <v>NK</v>
      </c>
      <c r="K2147" t="str">
        <f t="shared" si="4027"/>
        <v>NK</v>
      </c>
      <c r="L2147" t="str">
        <f t="shared" si="4028"/>
        <v>true</v>
      </c>
      <c r="N2147" s="7">
        <f t="shared" si="4085"/>
        <v>0</v>
      </c>
      <c r="O2147" s="7" t="str">
        <f t="shared" si="4086"/>
        <v/>
      </c>
      <c r="P2147" s="7">
        <f t="shared" si="4087"/>
        <v>0</v>
      </c>
      <c r="Q2147" s="7" t="str">
        <f t="shared" si="4088"/>
        <v/>
      </c>
    </row>
    <row r="2148" spans="1:26" x14ac:dyDescent="0.25">
      <c r="A2148" t="s">
        <v>92</v>
      </c>
      <c r="B2148" t="s">
        <v>76</v>
      </c>
      <c r="C2148" t="s">
        <v>479</v>
      </c>
      <c r="D2148" t="s">
        <v>25</v>
      </c>
      <c r="E2148" t="s">
        <v>39</v>
      </c>
      <c r="F2148" t="s">
        <v>974</v>
      </c>
      <c r="G2148" t="str">
        <f t="shared" si="4023"/>
        <v>DL2022064</v>
      </c>
      <c r="H2148" t="str">
        <f t="shared" si="4024"/>
        <v>09</v>
      </c>
      <c r="I2148" t="str">
        <f t="shared" si="4025"/>
        <v>caraur</v>
      </c>
      <c r="J2148" t="str">
        <f t="shared" si="4026"/>
        <v>EP</v>
      </c>
      <c r="K2148" t="str">
        <f t="shared" si="4027"/>
        <v>EP</v>
      </c>
      <c r="L2148" t="str">
        <f t="shared" si="4028"/>
        <v>true</v>
      </c>
      <c r="N2148" s="7">
        <f t="shared" si="4085"/>
        <v>0</v>
      </c>
      <c r="O2148" s="7" t="str">
        <f t="shared" si="4086"/>
        <v/>
      </c>
      <c r="P2148" s="7" t="str">
        <f t="shared" si="4087"/>
        <v/>
      </c>
      <c r="Q2148" s="7">
        <f t="shared" si="4088"/>
        <v>0</v>
      </c>
    </row>
    <row r="2149" spans="1:26" x14ac:dyDescent="0.25">
      <c r="A2149" t="s">
        <v>108</v>
      </c>
      <c r="B2149" t="s">
        <v>76</v>
      </c>
      <c r="C2149" t="s">
        <v>479</v>
      </c>
      <c r="D2149" t="s">
        <v>25</v>
      </c>
      <c r="E2149" t="s">
        <v>39</v>
      </c>
      <c r="F2149" t="s">
        <v>974</v>
      </c>
      <c r="G2149" t="str">
        <f t="shared" si="4023"/>
        <v>DL2022064</v>
      </c>
      <c r="H2149" t="str">
        <f t="shared" si="4024"/>
        <v>09</v>
      </c>
      <c r="I2149" t="str">
        <f t="shared" si="4025"/>
        <v>caraur</v>
      </c>
      <c r="J2149" t="str">
        <f t="shared" si="4026"/>
        <v>EP</v>
      </c>
      <c r="K2149" t="str">
        <f t="shared" si="4027"/>
        <v>EP</v>
      </c>
      <c r="L2149" t="str">
        <f t="shared" si="4028"/>
        <v>true</v>
      </c>
      <c r="N2149" s="7">
        <f t="shared" si="4085"/>
        <v>0</v>
      </c>
      <c r="O2149" s="7" t="str">
        <f t="shared" si="4086"/>
        <v/>
      </c>
      <c r="P2149" s="7" t="str">
        <f t="shared" si="4087"/>
        <v/>
      </c>
      <c r="Q2149" s="7">
        <f t="shared" si="4088"/>
        <v>0</v>
      </c>
    </row>
    <row r="2150" spans="1:26" x14ac:dyDescent="0.25">
      <c r="A2150" t="s">
        <v>44</v>
      </c>
      <c r="B2150" t="s">
        <v>23</v>
      </c>
      <c r="C2150" t="s">
        <v>460</v>
      </c>
      <c r="D2150" t="s">
        <v>25</v>
      </c>
      <c r="E2150">
        <v>37.28</v>
      </c>
      <c r="F2150" t="s">
        <v>974</v>
      </c>
      <c r="G2150" t="str">
        <f t="shared" si="4023"/>
        <v>DL2022064</v>
      </c>
      <c r="H2150" t="str">
        <f t="shared" si="4024"/>
        <v>10</v>
      </c>
      <c r="I2150" t="str">
        <f t="shared" si="4025"/>
        <v>caraur</v>
      </c>
      <c r="J2150" t="str">
        <f t="shared" si="4026"/>
        <v>PK</v>
      </c>
      <c r="K2150" t="str">
        <f t="shared" si="4027"/>
        <v>PK</v>
      </c>
      <c r="L2150" t="str">
        <f t="shared" si="4028"/>
        <v>true</v>
      </c>
      <c r="N2150" s="7">
        <f t="shared" si="4085"/>
        <v>37.28</v>
      </c>
      <c r="O2150" s="7">
        <f t="shared" si="4086"/>
        <v>37.28</v>
      </c>
      <c r="P2150" s="7" t="str">
        <f t="shared" si="4087"/>
        <v/>
      </c>
      <c r="Q2150" s="7" t="str">
        <f t="shared" si="4088"/>
        <v/>
      </c>
      <c r="R2150" t="str">
        <f t="shared" ref="R2150" si="4096">IF(AND(O2150&gt;0,P2151=0),"Valid","Invalid")</f>
        <v>Valid</v>
      </c>
      <c r="S2150" t="str">
        <f t="shared" ref="S2150" si="4097">IF(OR(Q2152&gt;0,Q2153&gt;0),"Present","Absent")</f>
        <v>Absent</v>
      </c>
      <c r="T2150" t="str">
        <f t="shared" ref="T2150" si="4098">IF(OR(Q2152&lt;41,Q2153&lt;41),"Ct&lt;41",IF(OR(Q2152&gt;41,Q2153&gt;41),"Ct&gt;41","No Ct"))</f>
        <v>Ct&lt;41</v>
      </c>
      <c r="V2150" t="str">
        <f t="shared" ref="V2150" si="4099">G2150&amp;"_"&amp;I2150&amp;"_"&amp;R2150&amp;"_"&amp;S2150&amp;"_"&amp;T2150</f>
        <v>DL2022064_caraur_Valid_Absent_Ct&lt;41</v>
      </c>
      <c r="X2150">
        <f t="shared" ref="X2150" si="4100">O2150</f>
        <v>37.28</v>
      </c>
      <c r="Y2150">
        <f t="shared" ref="Y2150" si="4101">P2151</f>
        <v>0</v>
      </c>
      <c r="Z2150">
        <f t="shared" ref="Z2150" si="4102">Q2152+Q2153</f>
        <v>0</v>
      </c>
    </row>
    <row r="2151" spans="1:26" x14ac:dyDescent="0.25">
      <c r="A2151" t="s">
        <v>69</v>
      </c>
      <c r="B2151" t="s">
        <v>51</v>
      </c>
      <c r="C2151" t="s">
        <v>470</v>
      </c>
      <c r="D2151" t="s">
        <v>25</v>
      </c>
      <c r="E2151" t="s">
        <v>39</v>
      </c>
      <c r="F2151" t="s">
        <v>974</v>
      </c>
      <c r="G2151" t="str">
        <f t="shared" si="4023"/>
        <v>DL2022064</v>
      </c>
      <c r="H2151" t="str">
        <f t="shared" si="4024"/>
        <v>10</v>
      </c>
      <c r="I2151" t="str">
        <f t="shared" si="4025"/>
        <v>caraur</v>
      </c>
      <c r="J2151" t="str">
        <f t="shared" si="4026"/>
        <v>NK</v>
      </c>
      <c r="K2151" t="str">
        <f t="shared" si="4027"/>
        <v>NK</v>
      </c>
      <c r="L2151" t="str">
        <f t="shared" si="4028"/>
        <v>true</v>
      </c>
      <c r="N2151" s="7">
        <f t="shared" si="4085"/>
        <v>0</v>
      </c>
      <c r="O2151" s="7" t="str">
        <f t="shared" si="4086"/>
        <v/>
      </c>
      <c r="P2151" s="7">
        <f t="shared" si="4087"/>
        <v>0</v>
      </c>
      <c r="Q2151" s="7" t="str">
        <f t="shared" si="4088"/>
        <v/>
      </c>
    </row>
    <row r="2152" spans="1:26" x14ac:dyDescent="0.25">
      <c r="A2152" t="s">
        <v>94</v>
      </c>
      <c r="B2152" t="s">
        <v>76</v>
      </c>
      <c r="C2152" t="s">
        <v>480</v>
      </c>
      <c r="D2152" t="s">
        <v>25</v>
      </c>
      <c r="E2152" t="s">
        <v>39</v>
      </c>
      <c r="F2152" t="s">
        <v>974</v>
      </c>
      <c r="G2152" t="str">
        <f t="shared" si="4023"/>
        <v>DL2022064</v>
      </c>
      <c r="H2152" t="str">
        <f t="shared" si="4024"/>
        <v>10</v>
      </c>
      <c r="I2152" t="str">
        <f t="shared" si="4025"/>
        <v>caraur</v>
      </c>
      <c r="J2152" t="str">
        <f t="shared" si="4026"/>
        <v>EP</v>
      </c>
      <c r="K2152" t="str">
        <f t="shared" si="4027"/>
        <v>EP</v>
      </c>
      <c r="L2152" t="str">
        <f t="shared" si="4028"/>
        <v>true</v>
      </c>
      <c r="N2152" s="7">
        <f t="shared" si="4085"/>
        <v>0</v>
      </c>
      <c r="O2152" s="7" t="str">
        <f t="shared" si="4086"/>
        <v/>
      </c>
      <c r="P2152" s="7" t="str">
        <f t="shared" si="4087"/>
        <v/>
      </c>
      <c r="Q2152" s="7">
        <f t="shared" si="4088"/>
        <v>0</v>
      </c>
    </row>
    <row r="2153" spans="1:26" x14ac:dyDescent="0.25">
      <c r="A2153" t="s">
        <v>109</v>
      </c>
      <c r="B2153" t="s">
        <v>76</v>
      </c>
      <c r="C2153" t="s">
        <v>480</v>
      </c>
      <c r="D2153" t="s">
        <v>25</v>
      </c>
      <c r="E2153" t="s">
        <v>39</v>
      </c>
      <c r="F2153" t="s">
        <v>974</v>
      </c>
      <c r="G2153" t="str">
        <f t="shared" si="4023"/>
        <v>DL2022064</v>
      </c>
      <c r="H2153" t="str">
        <f t="shared" si="4024"/>
        <v>10</v>
      </c>
      <c r="I2153" t="str">
        <f t="shared" si="4025"/>
        <v>caraur</v>
      </c>
      <c r="J2153" t="str">
        <f t="shared" si="4026"/>
        <v>EP</v>
      </c>
      <c r="K2153" t="str">
        <f t="shared" si="4027"/>
        <v>EP</v>
      </c>
      <c r="L2153" t="str">
        <f t="shared" si="4028"/>
        <v>true</v>
      </c>
      <c r="N2153" s="7">
        <f t="shared" si="4085"/>
        <v>0</v>
      </c>
      <c r="O2153" s="7" t="str">
        <f t="shared" si="4086"/>
        <v/>
      </c>
      <c r="P2153" s="7" t="str">
        <f t="shared" si="4087"/>
        <v/>
      </c>
      <c r="Q2153" s="7">
        <f t="shared" si="4088"/>
        <v>0</v>
      </c>
    </row>
    <row r="2154" spans="1:26" x14ac:dyDescent="0.25">
      <c r="A2154" t="s">
        <v>46</v>
      </c>
      <c r="B2154" t="s">
        <v>23</v>
      </c>
      <c r="C2154" t="s">
        <v>461</v>
      </c>
      <c r="D2154" t="s">
        <v>25</v>
      </c>
      <c r="E2154">
        <v>29.12</v>
      </c>
      <c r="F2154" t="s">
        <v>974</v>
      </c>
      <c r="G2154" t="str">
        <f t="shared" si="4023"/>
        <v>DL2022064</v>
      </c>
      <c r="H2154" t="str">
        <f t="shared" si="4024"/>
        <v>11</v>
      </c>
      <c r="I2154" t="str">
        <f t="shared" si="4025"/>
        <v>angang</v>
      </c>
      <c r="J2154" t="str">
        <f t="shared" si="4026"/>
        <v>PK</v>
      </c>
      <c r="K2154" t="str">
        <f t="shared" si="4027"/>
        <v>PK</v>
      </c>
      <c r="L2154" t="str">
        <f t="shared" si="4028"/>
        <v>true</v>
      </c>
      <c r="N2154" s="7">
        <f t="shared" si="4085"/>
        <v>29.12</v>
      </c>
      <c r="O2154" s="7">
        <f t="shared" si="4086"/>
        <v>29.12</v>
      </c>
      <c r="P2154" s="7" t="str">
        <f t="shared" si="4087"/>
        <v/>
      </c>
      <c r="Q2154" s="7" t="str">
        <f t="shared" si="4088"/>
        <v/>
      </c>
      <c r="R2154" t="str">
        <f t="shared" ref="R2154" si="4103">IF(AND(O2154&gt;0,P2155=0),"Valid","Invalid")</f>
        <v>Valid</v>
      </c>
      <c r="S2154" t="str">
        <f t="shared" ref="S2154" si="4104">IF(OR(Q2156&gt;0,Q2157&gt;0),"Present","Absent")</f>
        <v>Absent</v>
      </c>
      <c r="T2154" t="str">
        <f t="shared" ref="T2154" si="4105">IF(OR(Q2156&lt;41,Q2157&lt;41),"Ct&lt;41",IF(OR(Q2156&gt;41,Q2157&gt;41),"Ct&gt;41","No Ct"))</f>
        <v>Ct&lt;41</v>
      </c>
      <c r="V2154" t="str">
        <f t="shared" ref="V2154" si="4106">G2154&amp;"_"&amp;I2154&amp;"_"&amp;R2154&amp;"_"&amp;S2154&amp;"_"&amp;T2154</f>
        <v>DL2022064_angang_Valid_Absent_Ct&lt;41</v>
      </c>
      <c r="X2154">
        <f t="shared" ref="X2154" si="4107">O2154</f>
        <v>29.12</v>
      </c>
      <c r="Y2154">
        <f t="shared" ref="Y2154" si="4108">P2155</f>
        <v>0</v>
      </c>
      <c r="Z2154">
        <f t="shared" ref="Z2154" si="4109">Q2156+Q2157</f>
        <v>0</v>
      </c>
    </row>
    <row r="2155" spans="1:26" x14ac:dyDescent="0.25">
      <c r="A2155" t="s">
        <v>71</v>
      </c>
      <c r="B2155" t="s">
        <v>51</v>
      </c>
      <c r="C2155" t="s">
        <v>471</v>
      </c>
      <c r="D2155" t="s">
        <v>25</v>
      </c>
      <c r="E2155" t="s">
        <v>39</v>
      </c>
      <c r="F2155" t="s">
        <v>974</v>
      </c>
      <c r="G2155" t="str">
        <f t="shared" si="4023"/>
        <v>DL2022064</v>
      </c>
      <c r="H2155" t="str">
        <f t="shared" si="4024"/>
        <v>11</v>
      </c>
      <c r="I2155" t="str">
        <f t="shared" si="4025"/>
        <v>angang</v>
      </c>
      <c r="J2155" t="str">
        <f t="shared" si="4026"/>
        <v>NK</v>
      </c>
      <c r="K2155" t="str">
        <f t="shared" si="4027"/>
        <v>NK</v>
      </c>
      <c r="L2155" t="str">
        <f t="shared" si="4028"/>
        <v>true</v>
      </c>
      <c r="N2155" s="7">
        <f t="shared" si="4085"/>
        <v>0</v>
      </c>
      <c r="O2155" s="7" t="str">
        <f t="shared" si="4086"/>
        <v/>
      </c>
      <c r="P2155" s="7">
        <f t="shared" si="4087"/>
        <v>0</v>
      </c>
      <c r="Q2155" s="7" t="str">
        <f t="shared" si="4088"/>
        <v/>
      </c>
    </row>
    <row r="2156" spans="1:26" x14ac:dyDescent="0.25">
      <c r="A2156" t="s">
        <v>96</v>
      </c>
      <c r="B2156" t="s">
        <v>76</v>
      </c>
      <c r="C2156" t="s">
        <v>481</v>
      </c>
      <c r="D2156" t="s">
        <v>25</v>
      </c>
      <c r="E2156" t="s">
        <v>39</v>
      </c>
      <c r="F2156" t="s">
        <v>974</v>
      </c>
      <c r="G2156" t="str">
        <f t="shared" si="4023"/>
        <v>DL2022064</v>
      </c>
      <c r="H2156" t="str">
        <f t="shared" si="4024"/>
        <v>11</v>
      </c>
      <c r="I2156" t="str">
        <f t="shared" si="4025"/>
        <v>angang</v>
      </c>
      <c r="J2156" t="str">
        <f t="shared" si="4026"/>
        <v>EP</v>
      </c>
      <c r="K2156" t="str">
        <f t="shared" si="4027"/>
        <v>EP</v>
      </c>
      <c r="L2156" t="str">
        <f t="shared" si="4028"/>
        <v>true</v>
      </c>
      <c r="N2156" s="7">
        <f t="shared" si="4085"/>
        <v>0</v>
      </c>
      <c r="O2156" s="7" t="str">
        <f t="shared" si="4086"/>
        <v/>
      </c>
      <c r="P2156" s="7" t="str">
        <f t="shared" si="4087"/>
        <v/>
      </c>
      <c r="Q2156" s="7">
        <f t="shared" si="4088"/>
        <v>0</v>
      </c>
    </row>
    <row r="2157" spans="1:26" x14ac:dyDescent="0.25">
      <c r="A2157" t="s">
        <v>110</v>
      </c>
      <c r="B2157" t="s">
        <v>76</v>
      </c>
      <c r="C2157" t="s">
        <v>481</v>
      </c>
      <c r="D2157" t="s">
        <v>25</v>
      </c>
      <c r="E2157" t="s">
        <v>39</v>
      </c>
      <c r="F2157" t="s">
        <v>974</v>
      </c>
      <c r="G2157" t="str">
        <f t="shared" si="4023"/>
        <v>DL2022064</v>
      </c>
      <c r="H2157" t="str">
        <f t="shared" si="4024"/>
        <v>11</v>
      </c>
      <c r="I2157" t="str">
        <f t="shared" si="4025"/>
        <v>angang</v>
      </c>
      <c r="J2157" t="str">
        <f t="shared" si="4026"/>
        <v>EP</v>
      </c>
      <c r="K2157" t="str">
        <f t="shared" si="4027"/>
        <v>EP</v>
      </c>
      <c r="L2157" t="str">
        <f t="shared" si="4028"/>
        <v>true</v>
      </c>
      <c r="N2157" s="7">
        <f t="shared" si="4085"/>
        <v>0</v>
      </c>
      <c r="O2157" s="7" t="str">
        <f t="shared" si="4086"/>
        <v/>
      </c>
      <c r="P2157" s="7" t="str">
        <f t="shared" si="4087"/>
        <v/>
      </c>
      <c r="Q2157" s="7">
        <f t="shared" si="4088"/>
        <v>0</v>
      </c>
    </row>
    <row r="2158" spans="1:26" x14ac:dyDescent="0.25">
      <c r="A2158" t="s">
        <v>48</v>
      </c>
      <c r="B2158" t="s">
        <v>23</v>
      </c>
      <c r="C2158" t="s">
        <v>462</v>
      </c>
      <c r="D2158" t="s">
        <v>25</v>
      </c>
      <c r="E2158">
        <v>35.51</v>
      </c>
      <c r="F2158" t="s">
        <v>974</v>
      </c>
      <c r="G2158" t="str">
        <f t="shared" si="4023"/>
        <v>DL2022064</v>
      </c>
      <c r="H2158" t="str">
        <f t="shared" si="4024"/>
        <v>12</v>
      </c>
      <c r="I2158" t="str">
        <f t="shared" si="4025"/>
        <v>angang</v>
      </c>
      <c r="J2158" t="str">
        <f t="shared" si="4026"/>
        <v>PK</v>
      </c>
      <c r="K2158" t="str">
        <f t="shared" si="4027"/>
        <v>PK</v>
      </c>
      <c r="L2158" t="str">
        <f t="shared" si="4028"/>
        <v>true</v>
      </c>
      <c r="N2158" s="7">
        <f t="shared" si="4085"/>
        <v>35.51</v>
      </c>
      <c r="O2158" s="7">
        <f t="shared" si="4086"/>
        <v>35.51</v>
      </c>
      <c r="P2158" s="7" t="str">
        <f t="shared" si="4087"/>
        <v/>
      </c>
      <c r="Q2158" s="7" t="str">
        <f t="shared" si="4088"/>
        <v/>
      </c>
      <c r="R2158" t="str">
        <f t="shared" ref="R2158" si="4110">IF(AND(O2158&gt;0,P2159=0),"Valid","Invalid")</f>
        <v>Valid</v>
      </c>
      <c r="S2158" t="str">
        <f t="shared" ref="S2158" si="4111">IF(OR(Q2160&gt;0,Q2161&gt;0),"Present","Absent")</f>
        <v>Absent</v>
      </c>
      <c r="T2158" t="str">
        <f t="shared" ref="T2158" si="4112">IF(OR(Q2160&lt;41,Q2161&lt;41),"Ct&lt;41",IF(OR(Q2160&gt;41,Q2161&gt;41),"Ct&gt;41","No Ct"))</f>
        <v>Ct&lt;41</v>
      </c>
      <c r="V2158" t="str">
        <f t="shared" ref="V2158" si="4113">G2158&amp;"_"&amp;I2158&amp;"_"&amp;R2158&amp;"_"&amp;S2158&amp;"_"&amp;T2158</f>
        <v>DL2022064_angang_Valid_Absent_Ct&lt;41</v>
      </c>
      <c r="X2158">
        <f t="shared" ref="X2158" si="4114">O2158</f>
        <v>35.51</v>
      </c>
      <c r="Y2158">
        <f t="shared" ref="Y2158" si="4115">P2159</f>
        <v>0</v>
      </c>
      <c r="Z2158">
        <f t="shared" ref="Z2158" si="4116">Q2160+Q2161</f>
        <v>0</v>
      </c>
    </row>
    <row r="2159" spans="1:26" x14ac:dyDescent="0.25">
      <c r="A2159" t="s">
        <v>73</v>
      </c>
      <c r="B2159" t="s">
        <v>51</v>
      </c>
      <c r="C2159" t="s">
        <v>472</v>
      </c>
      <c r="D2159" t="s">
        <v>25</v>
      </c>
      <c r="E2159" t="s">
        <v>39</v>
      </c>
      <c r="F2159" t="s">
        <v>974</v>
      </c>
      <c r="G2159" t="str">
        <f t="shared" si="4023"/>
        <v>DL2022064</v>
      </c>
      <c r="H2159" t="str">
        <f t="shared" si="4024"/>
        <v>12</v>
      </c>
      <c r="I2159" t="str">
        <f t="shared" si="4025"/>
        <v>angang</v>
      </c>
      <c r="J2159" t="str">
        <f t="shared" si="4026"/>
        <v>NK</v>
      </c>
      <c r="K2159" t="str">
        <f t="shared" si="4027"/>
        <v>NK</v>
      </c>
      <c r="L2159" t="str">
        <f t="shared" si="4028"/>
        <v>true</v>
      </c>
      <c r="N2159" s="7">
        <f t="shared" si="4085"/>
        <v>0</v>
      </c>
      <c r="O2159" s="7" t="str">
        <f t="shared" si="4086"/>
        <v/>
      </c>
      <c r="P2159" s="7">
        <f t="shared" si="4087"/>
        <v>0</v>
      </c>
      <c r="Q2159" s="7" t="str">
        <f t="shared" si="4088"/>
        <v/>
      </c>
    </row>
    <row r="2160" spans="1:26" x14ac:dyDescent="0.25">
      <c r="A2160" t="s">
        <v>98</v>
      </c>
      <c r="B2160" t="s">
        <v>76</v>
      </c>
      <c r="C2160" t="s">
        <v>482</v>
      </c>
      <c r="D2160" t="s">
        <v>25</v>
      </c>
      <c r="E2160" t="s">
        <v>39</v>
      </c>
      <c r="F2160" t="s">
        <v>974</v>
      </c>
      <c r="G2160" t="str">
        <f t="shared" si="4023"/>
        <v>DL2022064</v>
      </c>
      <c r="H2160" t="str">
        <f t="shared" si="4024"/>
        <v>12</v>
      </c>
      <c r="I2160" t="str">
        <f t="shared" si="4025"/>
        <v>angang</v>
      </c>
      <c r="J2160" t="str">
        <f t="shared" si="4026"/>
        <v>EP</v>
      </c>
      <c r="K2160" t="str">
        <f t="shared" si="4027"/>
        <v>EP</v>
      </c>
      <c r="L2160" t="str">
        <f t="shared" si="4028"/>
        <v>true</v>
      </c>
      <c r="N2160" s="7">
        <f t="shared" si="4085"/>
        <v>0</v>
      </c>
      <c r="O2160" s="7" t="str">
        <f t="shared" si="4086"/>
        <v/>
      </c>
      <c r="P2160" s="7" t="str">
        <f t="shared" si="4087"/>
        <v/>
      </c>
      <c r="Q2160" s="7">
        <f t="shared" si="4088"/>
        <v>0</v>
      </c>
    </row>
    <row r="2161" spans="1:26" x14ac:dyDescent="0.25">
      <c r="A2161" t="s">
        <v>111</v>
      </c>
      <c r="B2161" t="s">
        <v>76</v>
      </c>
      <c r="C2161" t="s">
        <v>482</v>
      </c>
      <c r="D2161" t="s">
        <v>25</v>
      </c>
      <c r="E2161" t="s">
        <v>39</v>
      </c>
      <c r="F2161" t="s">
        <v>974</v>
      </c>
      <c r="G2161" t="str">
        <f t="shared" si="4023"/>
        <v>DL2022064</v>
      </c>
      <c r="H2161" t="str">
        <f t="shared" si="4024"/>
        <v>12</v>
      </c>
      <c r="I2161" t="str">
        <f t="shared" si="4025"/>
        <v>angang</v>
      </c>
      <c r="J2161" t="str">
        <f t="shared" si="4026"/>
        <v>EP</v>
      </c>
      <c r="K2161" t="str">
        <f t="shared" si="4027"/>
        <v>EP</v>
      </c>
      <c r="L2161" t="str">
        <f t="shared" si="4028"/>
        <v>true</v>
      </c>
      <c r="N2161" s="7">
        <f t="shared" si="4085"/>
        <v>0</v>
      </c>
      <c r="O2161" s="7" t="str">
        <f t="shared" si="4086"/>
        <v/>
      </c>
      <c r="P2161" s="7" t="str">
        <f t="shared" si="4087"/>
        <v/>
      </c>
      <c r="Q2161" s="7">
        <f t="shared" si="4088"/>
        <v>0</v>
      </c>
    </row>
    <row r="2162" spans="1:26" x14ac:dyDescent="0.25">
      <c r="A2162" t="s">
        <v>172</v>
      </c>
      <c r="B2162" t="s">
        <v>23</v>
      </c>
      <c r="C2162" t="s">
        <v>712</v>
      </c>
      <c r="D2162" t="s">
        <v>25</v>
      </c>
      <c r="E2162">
        <v>30.65</v>
      </c>
      <c r="F2162" t="s">
        <v>974</v>
      </c>
      <c r="G2162" t="str">
        <f t="shared" si="4023"/>
        <v>DL2022064</v>
      </c>
      <c r="H2162" t="str">
        <f t="shared" si="4024"/>
        <v>13</v>
      </c>
      <c r="I2162" t="str">
        <f t="shared" si="4025"/>
        <v>oncgor</v>
      </c>
      <c r="J2162" t="str">
        <f t="shared" si="4026"/>
        <v>PK</v>
      </c>
      <c r="K2162" t="str">
        <f t="shared" si="4027"/>
        <v>PK</v>
      </c>
      <c r="L2162" t="str">
        <f t="shared" si="4028"/>
        <v>true</v>
      </c>
      <c r="N2162" s="7">
        <f t="shared" si="4085"/>
        <v>30.65</v>
      </c>
      <c r="O2162" s="7">
        <f t="shared" si="4086"/>
        <v>30.65</v>
      </c>
      <c r="P2162" s="7" t="str">
        <f t="shared" si="4087"/>
        <v/>
      </c>
      <c r="Q2162" s="7" t="str">
        <f t="shared" si="4088"/>
        <v/>
      </c>
      <c r="R2162" t="str">
        <f t="shared" ref="R2162" si="4117">IF(AND(O2162&gt;0,P2163=0),"Valid","Invalid")</f>
        <v>Valid</v>
      </c>
      <c r="S2162" t="str">
        <f t="shared" ref="S2162" si="4118">IF(OR(Q2164&gt;0,Q2165&gt;0),"Present","Absent")</f>
        <v>Absent</v>
      </c>
      <c r="T2162" t="str">
        <f t="shared" ref="T2162" si="4119">IF(OR(Q2164&lt;41,Q2165&lt;41),"Ct&lt;41",IF(OR(Q2164&gt;41,Q2165&gt;41),"Ct&gt;41","No Ct"))</f>
        <v>Ct&lt;41</v>
      </c>
      <c r="V2162" t="str">
        <f t="shared" ref="V2162" si="4120">G2162&amp;"_"&amp;I2162&amp;"_"&amp;R2162&amp;"_"&amp;S2162&amp;"_"&amp;T2162</f>
        <v>DL2022064_oncgor_Valid_Absent_Ct&lt;41</v>
      </c>
      <c r="X2162">
        <f t="shared" ref="X2162" si="4121">O2162</f>
        <v>30.65</v>
      </c>
      <c r="Y2162">
        <f t="shared" ref="Y2162" si="4122">P2163</f>
        <v>0</v>
      </c>
      <c r="Z2162">
        <f t="shared" ref="Z2162" si="4123">Q2164+Q2165</f>
        <v>0</v>
      </c>
    </row>
    <row r="2163" spans="1:26" x14ac:dyDescent="0.25">
      <c r="A2163" t="s">
        <v>148</v>
      </c>
      <c r="B2163" t="s">
        <v>51</v>
      </c>
      <c r="C2163" t="s">
        <v>710</v>
      </c>
      <c r="D2163" t="s">
        <v>25</v>
      </c>
      <c r="E2163" t="s">
        <v>39</v>
      </c>
      <c r="F2163" t="s">
        <v>974</v>
      </c>
      <c r="G2163" t="str">
        <f t="shared" si="4023"/>
        <v>DL2022064</v>
      </c>
      <c r="H2163" t="str">
        <f t="shared" si="4024"/>
        <v>13</v>
      </c>
      <c r="I2163" t="str">
        <f t="shared" si="4025"/>
        <v>oncgor</v>
      </c>
      <c r="J2163" t="str">
        <f t="shared" si="4026"/>
        <v>NK</v>
      </c>
      <c r="K2163" t="str">
        <f t="shared" si="4027"/>
        <v>NK</v>
      </c>
      <c r="L2163" t="str">
        <f t="shared" si="4028"/>
        <v>true</v>
      </c>
      <c r="N2163" s="7">
        <f t="shared" si="4085"/>
        <v>0</v>
      </c>
      <c r="O2163" s="7" t="str">
        <f t="shared" si="4086"/>
        <v/>
      </c>
      <c r="P2163" s="7">
        <f t="shared" si="4087"/>
        <v>0</v>
      </c>
      <c r="Q2163" s="7" t="str">
        <f t="shared" si="4088"/>
        <v/>
      </c>
    </row>
    <row r="2164" spans="1:26" x14ac:dyDescent="0.25">
      <c r="A2164" t="s">
        <v>112</v>
      </c>
      <c r="B2164" t="s">
        <v>76</v>
      </c>
      <c r="C2164" t="s">
        <v>708</v>
      </c>
      <c r="D2164" t="s">
        <v>25</v>
      </c>
      <c r="E2164" t="s">
        <v>39</v>
      </c>
      <c r="F2164" t="s">
        <v>974</v>
      </c>
      <c r="G2164" t="str">
        <f t="shared" si="4023"/>
        <v>DL2022064</v>
      </c>
      <c r="H2164" t="str">
        <f t="shared" si="4024"/>
        <v>13</v>
      </c>
      <c r="I2164" t="str">
        <f t="shared" si="4025"/>
        <v>oncgor</v>
      </c>
      <c r="J2164" t="str">
        <f t="shared" si="4026"/>
        <v>EP</v>
      </c>
      <c r="K2164" t="str">
        <f t="shared" si="4027"/>
        <v>EP</v>
      </c>
      <c r="L2164" t="str">
        <f t="shared" si="4028"/>
        <v>true</v>
      </c>
      <c r="N2164" s="7">
        <f t="shared" si="4085"/>
        <v>0</v>
      </c>
      <c r="O2164" s="7" t="str">
        <f t="shared" si="4086"/>
        <v/>
      </c>
      <c r="P2164" s="7" t="str">
        <f t="shared" si="4087"/>
        <v/>
      </c>
      <c r="Q2164" s="7">
        <f t="shared" si="4088"/>
        <v>0</v>
      </c>
    </row>
    <row r="2165" spans="1:26" x14ac:dyDescent="0.25">
      <c r="A2165" t="s">
        <v>136</v>
      </c>
      <c r="B2165" t="s">
        <v>76</v>
      </c>
      <c r="C2165" t="s">
        <v>708</v>
      </c>
      <c r="D2165" t="s">
        <v>25</v>
      </c>
      <c r="E2165" t="s">
        <v>39</v>
      </c>
      <c r="F2165" t="s">
        <v>974</v>
      </c>
      <c r="G2165" t="str">
        <f t="shared" si="4023"/>
        <v>DL2022064</v>
      </c>
      <c r="H2165" t="str">
        <f t="shared" si="4024"/>
        <v>13</v>
      </c>
      <c r="I2165" t="str">
        <f t="shared" si="4025"/>
        <v>oncgor</v>
      </c>
      <c r="J2165" t="str">
        <f t="shared" si="4026"/>
        <v>EP</v>
      </c>
      <c r="K2165" t="str">
        <f t="shared" si="4027"/>
        <v>EP</v>
      </c>
      <c r="L2165" t="str">
        <f t="shared" si="4028"/>
        <v>true</v>
      </c>
      <c r="N2165" s="7">
        <f t="shared" si="4085"/>
        <v>0</v>
      </c>
      <c r="O2165" s="7" t="str">
        <f t="shared" si="4086"/>
        <v/>
      </c>
      <c r="P2165" s="7" t="str">
        <f t="shared" si="4087"/>
        <v/>
      </c>
      <c r="Q2165" s="7">
        <f t="shared" si="4088"/>
        <v>0</v>
      </c>
    </row>
    <row r="2166" spans="1:26" x14ac:dyDescent="0.25">
      <c r="A2166" t="s">
        <v>174</v>
      </c>
      <c r="B2166" t="s">
        <v>23</v>
      </c>
      <c r="C2166" t="s">
        <v>713</v>
      </c>
      <c r="D2166" t="s">
        <v>25</v>
      </c>
      <c r="E2166">
        <v>30.32</v>
      </c>
      <c r="F2166" t="s">
        <v>974</v>
      </c>
      <c r="G2166" t="str">
        <f t="shared" si="4023"/>
        <v>DL2022064</v>
      </c>
      <c r="H2166" t="str">
        <f t="shared" si="4024"/>
        <v>14</v>
      </c>
      <c r="I2166" t="str">
        <f t="shared" si="4025"/>
        <v>oncgor</v>
      </c>
      <c r="J2166" t="str">
        <f t="shared" si="4026"/>
        <v>PK</v>
      </c>
      <c r="K2166" t="str">
        <f t="shared" si="4027"/>
        <v>PK</v>
      </c>
      <c r="L2166" t="str">
        <f t="shared" si="4028"/>
        <v>true</v>
      </c>
      <c r="N2166" s="7">
        <f t="shared" si="4085"/>
        <v>30.32</v>
      </c>
      <c r="O2166" s="7">
        <f t="shared" si="4086"/>
        <v>30.32</v>
      </c>
      <c r="P2166" s="7" t="str">
        <f t="shared" si="4087"/>
        <v/>
      </c>
      <c r="Q2166" s="7" t="str">
        <f t="shared" si="4088"/>
        <v/>
      </c>
      <c r="R2166" t="str">
        <f t="shared" ref="R2166" si="4124">IF(AND(O2166&gt;0,P2167=0),"Valid","Invalid")</f>
        <v>Valid</v>
      </c>
      <c r="S2166" t="str">
        <f t="shared" ref="S2166" si="4125">IF(OR(Q2168&gt;0,Q2169&gt;0),"Present","Absent")</f>
        <v>Absent</v>
      </c>
      <c r="T2166" t="str">
        <f t="shared" ref="T2166" si="4126">IF(OR(Q2168&lt;41,Q2169&lt;41),"Ct&lt;41",IF(OR(Q2168&gt;41,Q2169&gt;41),"Ct&gt;41","No Ct"))</f>
        <v>Ct&lt;41</v>
      </c>
      <c r="V2166" t="str">
        <f t="shared" ref="V2166" si="4127">G2166&amp;"_"&amp;I2166&amp;"_"&amp;R2166&amp;"_"&amp;S2166&amp;"_"&amp;T2166</f>
        <v>DL2022064_oncgor_Valid_Absent_Ct&lt;41</v>
      </c>
      <c r="X2166">
        <f t="shared" ref="X2166" si="4128">O2166</f>
        <v>30.32</v>
      </c>
      <c r="Y2166">
        <f t="shared" ref="Y2166" si="4129">P2167</f>
        <v>0</v>
      </c>
      <c r="Z2166">
        <f t="shared" ref="Z2166" si="4130">Q2168+Q2169</f>
        <v>0</v>
      </c>
    </row>
    <row r="2167" spans="1:26" x14ac:dyDescent="0.25">
      <c r="A2167" t="s">
        <v>150</v>
      </c>
      <c r="B2167" t="s">
        <v>51</v>
      </c>
      <c r="C2167" t="s">
        <v>711</v>
      </c>
      <c r="D2167" t="s">
        <v>25</v>
      </c>
      <c r="E2167" t="s">
        <v>39</v>
      </c>
      <c r="F2167" t="s">
        <v>974</v>
      </c>
      <c r="G2167" t="str">
        <f t="shared" si="4023"/>
        <v>DL2022064</v>
      </c>
      <c r="H2167" t="str">
        <f t="shared" si="4024"/>
        <v>14</v>
      </c>
      <c r="I2167" t="str">
        <f t="shared" si="4025"/>
        <v>oncgor</v>
      </c>
      <c r="J2167" t="str">
        <f t="shared" si="4026"/>
        <v>NK</v>
      </c>
      <c r="K2167" t="str">
        <f t="shared" si="4027"/>
        <v>NK</v>
      </c>
      <c r="L2167" t="str">
        <f t="shared" si="4028"/>
        <v>true</v>
      </c>
      <c r="N2167" s="7">
        <f t="shared" si="4085"/>
        <v>0</v>
      </c>
      <c r="O2167" s="7" t="str">
        <f t="shared" si="4086"/>
        <v/>
      </c>
      <c r="P2167" s="7">
        <f t="shared" si="4087"/>
        <v>0</v>
      </c>
      <c r="Q2167" s="7" t="str">
        <f t="shared" si="4088"/>
        <v/>
      </c>
    </row>
    <row r="2168" spans="1:26" x14ac:dyDescent="0.25">
      <c r="A2168" t="s">
        <v>114</v>
      </c>
      <c r="B2168" t="s">
        <v>76</v>
      </c>
      <c r="C2168" t="s">
        <v>709</v>
      </c>
      <c r="D2168" t="s">
        <v>25</v>
      </c>
      <c r="E2168" t="s">
        <v>39</v>
      </c>
      <c r="F2168" t="s">
        <v>974</v>
      </c>
      <c r="G2168" t="str">
        <f t="shared" si="4023"/>
        <v>DL2022064</v>
      </c>
      <c r="H2168" t="str">
        <f t="shared" si="4024"/>
        <v>14</v>
      </c>
      <c r="I2168" t="str">
        <f t="shared" si="4025"/>
        <v>oncgor</v>
      </c>
      <c r="J2168" t="str">
        <f t="shared" si="4026"/>
        <v>EP</v>
      </c>
      <c r="K2168" t="str">
        <f t="shared" si="4027"/>
        <v>EP</v>
      </c>
      <c r="L2168" t="str">
        <f t="shared" si="4028"/>
        <v>true</v>
      </c>
      <c r="N2168" s="7">
        <f t="shared" si="4085"/>
        <v>0</v>
      </c>
      <c r="O2168" s="7" t="str">
        <f t="shared" si="4086"/>
        <v/>
      </c>
      <c r="P2168" s="7" t="str">
        <f t="shared" si="4087"/>
        <v/>
      </c>
      <c r="Q2168" s="7">
        <f t="shared" si="4088"/>
        <v>0</v>
      </c>
    </row>
    <row r="2169" spans="1:26" x14ac:dyDescent="0.25">
      <c r="A2169" t="s">
        <v>137</v>
      </c>
      <c r="B2169" t="s">
        <v>76</v>
      </c>
      <c r="C2169" t="s">
        <v>709</v>
      </c>
      <c r="D2169" t="s">
        <v>25</v>
      </c>
      <c r="E2169" t="s">
        <v>39</v>
      </c>
      <c r="F2169" t="s">
        <v>974</v>
      </c>
      <c r="G2169" t="str">
        <f t="shared" si="4023"/>
        <v>DL2022064</v>
      </c>
      <c r="H2169" t="str">
        <f t="shared" si="4024"/>
        <v>14</v>
      </c>
      <c r="I2169" t="str">
        <f t="shared" si="4025"/>
        <v>oncgor</v>
      </c>
      <c r="J2169" t="str">
        <f t="shared" si="4026"/>
        <v>EP</v>
      </c>
      <c r="K2169" t="str">
        <f t="shared" si="4027"/>
        <v>EP</v>
      </c>
      <c r="L2169" t="str">
        <f t="shared" si="4028"/>
        <v>true</v>
      </c>
      <c r="N2169" s="7">
        <f t="shared" si="4085"/>
        <v>0</v>
      </c>
      <c r="O2169" s="7" t="str">
        <f t="shared" si="4086"/>
        <v/>
      </c>
      <c r="P2169" s="7" t="str">
        <f t="shared" si="4087"/>
        <v/>
      </c>
      <c r="Q2169" s="7">
        <f t="shared" si="4088"/>
        <v>0</v>
      </c>
    </row>
    <row r="2170" spans="1:26" x14ac:dyDescent="0.25">
      <c r="A2170" t="s">
        <v>176</v>
      </c>
      <c r="B2170" t="s">
        <v>23</v>
      </c>
      <c r="C2170" t="s">
        <v>509</v>
      </c>
      <c r="D2170" t="s">
        <v>25</v>
      </c>
      <c r="E2170">
        <v>29.22</v>
      </c>
      <c r="F2170" t="s">
        <v>974</v>
      </c>
      <c r="G2170" t="str">
        <f t="shared" si="4023"/>
        <v>DL2022064</v>
      </c>
      <c r="H2170" t="str">
        <f t="shared" si="4024"/>
        <v>15</v>
      </c>
      <c r="I2170" t="str">
        <f t="shared" si="4025"/>
        <v>paclen</v>
      </c>
      <c r="J2170" t="str">
        <f t="shared" si="4026"/>
        <v>PK</v>
      </c>
      <c r="K2170" t="str">
        <f t="shared" si="4027"/>
        <v>PK</v>
      </c>
      <c r="L2170" t="str">
        <f t="shared" si="4028"/>
        <v>true</v>
      </c>
      <c r="N2170" s="7">
        <f t="shared" si="4085"/>
        <v>29.22</v>
      </c>
      <c r="O2170" s="7">
        <f t="shared" si="4086"/>
        <v>29.22</v>
      </c>
      <c r="P2170" s="7" t="str">
        <f t="shared" si="4087"/>
        <v/>
      </c>
      <c r="Q2170" s="7" t="str">
        <f t="shared" si="4088"/>
        <v/>
      </c>
      <c r="R2170" t="str">
        <f t="shared" ref="R2170" si="4131">IF(AND(O2170&gt;0,P2171=0),"Valid","Invalid")</f>
        <v>Valid</v>
      </c>
      <c r="S2170" t="str">
        <f t="shared" ref="S2170" si="4132">IF(OR(Q2172&gt;0,Q2173&gt;0),"Present","Absent")</f>
        <v>Absent</v>
      </c>
      <c r="T2170" t="str">
        <f t="shared" ref="T2170" si="4133">IF(OR(Q2172&lt;41,Q2173&lt;41),"Ct&lt;41",IF(OR(Q2172&gt;41,Q2173&gt;41),"Ct&gt;41","No Ct"))</f>
        <v>Ct&lt;41</v>
      </c>
      <c r="V2170" t="str">
        <f t="shared" ref="V2170" si="4134">G2170&amp;"_"&amp;I2170&amp;"_"&amp;R2170&amp;"_"&amp;S2170&amp;"_"&amp;T2170</f>
        <v>DL2022064_paclen_Valid_Absent_Ct&lt;41</v>
      </c>
      <c r="X2170">
        <f t="shared" ref="X2170" si="4135">O2170</f>
        <v>29.22</v>
      </c>
      <c r="Y2170">
        <f t="shared" ref="Y2170" si="4136">P2171</f>
        <v>0</v>
      </c>
      <c r="Z2170">
        <f t="shared" ref="Z2170" si="4137">Q2172+Q2173</f>
        <v>0</v>
      </c>
    </row>
    <row r="2171" spans="1:26" x14ac:dyDescent="0.25">
      <c r="A2171" t="s">
        <v>152</v>
      </c>
      <c r="B2171" t="s">
        <v>51</v>
      </c>
      <c r="C2171" t="s">
        <v>497</v>
      </c>
      <c r="D2171" t="s">
        <v>25</v>
      </c>
      <c r="E2171" t="s">
        <v>39</v>
      </c>
      <c r="F2171" t="s">
        <v>974</v>
      </c>
      <c r="G2171" t="str">
        <f t="shared" si="4023"/>
        <v>DL2022064</v>
      </c>
      <c r="H2171" t="str">
        <f t="shared" si="4024"/>
        <v>15</v>
      </c>
      <c r="I2171" t="str">
        <f t="shared" si="4025"/>
        <v>paclen</v>
      </c>
      <c r="J2171" t="str">
        <f t="shared" si="4026"/>
        <v>NK</v>
      </c>
      <c r="K2171" t="str">
        <f t="shared" si="4027"/>
        <v>NK</v>
      </c>
      <c r="L2171" t="str">
        <f t="shared" si="4028"/>
        <v>true</v>
      </c>
      <c r="N2171" s="7">
        <f t="shared" si="4085"/>
        <v>0</v>
      </c>
      <c r="O2171" s="7" t="str">
        <f t="shared" si="4086"/>
        <v/>
      </c>
      <c r="P2171" s="7">
        <f t="shared" si="4087"/>
        <v>0</v>
      </c>
      <c r="Q2171" s="7" t="str">
        <f t="shared" si="4088"/>
        <v/>
      </c>
    </row>
    <row r="2172" spans="1:26" x14ac:dyDescent="0.25">
      <c r="A2172" t="s">
        <v>116</v>
      </c>
      <c r="B2172" t="s">
        <v>76</v>
      </c>
      <c r="C2172" t="s">
        <v>485</v>
      </c>
      <c r="D2172" t="s">
        <v>25</v>
      </c>
      <c r="E2172" t="s">
        <v>39</v>
      </c>
      <c r="F2172" t="s">
        <v>974</v>
      </c>
      <c r="G2172" t="str">
        <f t="shared" si="4023"/>
        <v>DL2022064</v>
      </c>
      <c r="H2172" t="str">
        <f t="shared" si="4024"/>
        <v>15</v>
      </c>
      <c r="I2172" t="str">
        <f t="shared" si="4025"/>
        <v>paclen</v>
      </c>
      <c r="J2172" t="str">
        <f t="shared" si="4026"/>
        <v>EP</v>
      </c>
      <c r="K2172" t="str">
        <f t="shared" si="4027"/>
        <v>EP</v>
      </c>
      <c r="L2172" t="str">
        <f t="shared" si="4028"/>
        <v>true</v>
      </c>
      <c r="N2172" s="7">
        <f t="shared" si="4085"/>
        <v>0</v>
      </c>
      <c r="O2172" s="7" t="str">
        <f t="shared" si="4086"/>
        <v/>
      </c>
      <c r="P2172" s="7" t="str">
        <f t="shared" si="4087"/>
        <v/>
      </c>
      <c r="Q2172" s="7">
        <f t="shared" si="4088"/>
        <v>0</v>
      </c>
    </row>
    <row r="2173" spans="1:26" x14ac:dyDescent="0.25">
      <c r="A2173" t="s">
        <v>138</v>
      </c>
      <c r="B2173" t="s">
        <v>76</v>
      </c>
      <c r="C2173" t="s">
        <v>485</v>
      </c>
      <c r="D2173" t="s">
        <v>25</v>
      </c>
      <c r="E2173" t="s">
        <v>39</v>
      </c>
      <c r="F2173" t="s">
        <v>974</v>
      </c>
      <c r="G2173" t="str">
        <f t="shared" si="4023"/>
        <v>DL2022064</v>
      </c>
      <c r="H2173" t="str">
        <f t="shared" si="4024"/>
        <v>15</v>
      </c>
      <c r="I2173" t="str">
        <f t="shared" si="4025"/>
        <v>paclen</v>
      </c>
      <c r="J2173" t="str">
        <f t="shared" si="4026"/>
        <v>EP</v>
      </c>
      <c r="K2173" t="str">
        <f t="shared" si="4027"/>
        <v>EP</v>
      </c>
      <c r="L2173" t="str">
        <f t="shared" si="4028"/>
        <v>true</v>
      </c>
      <c r="N2173" s="7">
        <f t="shared" si="4085"/>
        <v>0</v>
      </c>
      <c r="O2173" s="7" t="str">
        <f t="shared" si="4086"/>
        <v/>
      </c>
      <c r="P2173" s="7" t="str">
        <f t="shared" si="4087"/>
        <v/>
      </c>
      <c r="Q2173" s="7">
        <f t="shared" si="4088"/>
        <v>0</v>
      </c>
    </row>
    <row r="2174" spans="1:26" x14ac:dyDescent="0.25">
      <c r="A2174" t="s">
        <v>178</v>
      </c>
      <c r="B2174" t="s">
        <v>23</v>
      </c>
      <c r="C2174" t="s">
        <v>510</v>
      </c>
      <c r="D2174" t="s">
        <v>25</v>
      </c>
      <c r="E2174">
        <v>29.05</v>
      </c>
      <c r="F2174" t="s">
        <v>974</v>
      </c>
      <c r="G2174" t="str">
        <f t="shared" si="4023"/>
        <v>DL2022064</v>
      </c>
      <c r="H2174" t="str">
        <f t="shared" si="4024"/>
        <v>16</v>
      </c>
      <c r="I2174" t="str">
        <f t="shared" si="4025"/>
        <v>paclen</v>
      </c>
      <c r="J2174" t="str">
        <f t="shared" si="4026"/>
        <v>PK</v>
      </c>
      <c r="K2174" t="str">
        <f t="shared" si="4027"/>
        <v>PK</v>
      </c>
      <c r="L2174" t="str">
        <f t="shared" si="4028"/>
        <v>true</v>
      </c>
      <c r="N2174" s="7">
        <f t="shared" si="4085"/>
        <v>29.05</v>
      </c>
      <c r="O2174" s="7">
        <f t="shared" si="4086"/>
        <v>29.05</v>
      </c>
      <c r="P2174" s="7" t="str">
        <f t="shared" si="4087"/>
        <v/>
      </c>
      <c r="Q2174" s="7" t="str">
        <f t="shared" si="4088"/>
        <v/>
      </c>
      <c r="R2174" t="str">
        <f t="shared" ref="R2174" si="4138">IF(AND(O2174&gt;0,P2175=0),"Valid","Invalid")</f>
        <v>Invalid</v>
      </c>
      <c r="S2174" t="str">
        <f t="shared" ref="S2174" si="4139">IF(OR(Q2176&gt;0,Q2177&gt;0),"Present","Absent")</f>
        <v>Present</v>
      </c>
      <c r="T2174" t="str">
        <f t="shared" ref="T2174" si="4140">IF(OR(Q2176&lt;41,Q2177&lt;41),"Ct&lt;41",IF(OR(Q2176&gt;41,Q2177&gt;41),"Ct&gt;41","No Ct"))</f>
        <v>Ct&lt;41</v>
      </c>
      <c r="V2174" t="str">
        <f t="shared" ref="V2174" si="4141">G2174&amp;"_"&amp;I2174&amp;"_"&amp;R2174&amp;"_"&amp;S2174&amp;"_"&amp;T2174</f>
        <v>DL2022064_paclen_Invalid_Present_Ct&lt;41</v>
      </c>
      <c r="X2174">
        <f t="shared" ref="X2174" si="4142">O2174</f>
        <v>29.05</v>
      </c>
      <c r="Y2174">
        <f t="shared" ref="Y2174" si="4143">P2175</f>
        <v>33.11</v>
      </c>
      <c r="Z2174">
        <f t="shared" ref="Z2174" si="4144">Q2176+Q2177</f>
        <v>76.760000000000005</v>
      </c>
    </row>
    <row r="2175" spans="1:26" x14ac:dyDescent="0.25">
      <c r="A2175" t="s">
        <v>154</v>
      </c>
      <c r="B2175" t="s">
        <v>51</v>
      </c>
      <c r="C2175" t="s">
        <v>498</v>
      </c>
      <c r="D2175" t="s">
        <v>25</v>
      </c>
      <c r="E2175">
        <v>33.11</v>
      </c>
      <c r="F2175" t="s">
        <v>974</v>
      </c>
      <c r="G2175" t="str">
        <f t="shared" si="4023"/>
        <v>DL2022064</v>
      </c>
      <c r="H2175" t="str">
        <f t="shared" si="4024"/>
        <v>16</v>
      </c>
      <c r="I2175" t="str">
        <f t="shared" si="4025"/>
        <v>paclen</v>
      </c>
      <c r="J2175" t="str">
        <f t="shared" si="4026"/>
        <v>NK</v>
      </c>
      <c r="K2175" t="str">
        <f t="shared" si="4027"/>
        <v>NK</v>
      </c>
      <c r="L2175" t="str">
        <f t="shared" si="4028"/>
        <v>true</v>
      </c>
      <c r="N2175" s="7">
        <f t="shared" si="4085"/>
        <v>33.11</v>
      </c>
      <c r="O2175" s="7" t="str">
        <f t="shared" si="4086"/>
        <v/>
      </c>
      <c r="P2175" s="7">
        <f t="shared" si="4087"/>
        <v>33.11</v>
      </c>
      <c r="Q2175" s="7" t="str">
        <f t="shared" si="4088"/>
        <v/>
      </c>
    </row>
    <row r="2176" spans="1:26" x14ac:dyDescent="0.25">
      <c r="A2176" t="s">
        <v>118</v>
      </c>
      <c r="B2176" t="s">
        <v>76</v>
      </c>
      <c r="C2176" t="s">
        <v>486</v>
      </c>
      <c r="D2176" t="s">
        <v>25</v>
      </c>
      <c r="E2176">
        <v>37.31</v>
      </c>
      <c r="F2176" t="s">
        <v>974</v>
      </c>
      <c r="G2176" t="str">
        <f t="shared" si="4023"/>
        <v>DL2022064</v>
      </c>
      <c r="H2176" t="str">
        <f t="shared" si="4024"/>
        <v>16</v>
      </c>
      <c r="I2176" t="str">
        <f t="shared" si="4025"/>
        <v>paclen</v>
      </c>
      <c r="J2176" t="str">
        <f t="shared" si="4026"/>
        <v>EP</v>
      </c>
      <c r="K2176" t="str">
        <f t="shared" si="4027"/>
        <v>EP</v>
      </c>
      <c r="L2176" t="str">
        <f t="shared" si="4028"/>
        <v>true</v>
      </c>
      <c r="N2176" s="7">
        <f t="shared" si="4085"/>
        <v>37.31</v>
      </c>
      <c r="O2176" s="7" t="str">
        <f t="shared" si="4086"/>
        <v/>
      </c>
      <c r="P2176" s="7" t="str">
        <f t="shared" si="4087"/>
        <v/>
      </c>
      <c r="Q2176" s="7">
        <f t="shared" si="4088"/>
        <v>37.31</v>
      </c>
    </row>
    <row r="2177" spans="1:26" x14ac:dyDescent="0.25">
      <c r="A2177" t="s">
        <v>139</v>
      </c>
      <c r="B2177" t="s">
        <v>76</v>
      </c>
      <c r="C2177" t="s">
        <v>486</v>
      </c>
      <c r="D2177" t="s">
        <v>25</v>
      </c>
      <c r="E2177">
        <v>39.450000000000003</v>
      </c>
      <c r="F2177" t="s">
        <v>974</v>
      </c>
      <c r="G2177" t="str">
        <f t="shared" si="4023"/>
        <v>DL2022064</v>
      </c>
      <c r="H2177" t="str">
        <f t="shared" si="4024"/>
        <v>16</v>
      </c>
      <c r="I2177" t="str">
        <f t="shared" si="4025"/>
        <v>paclen</v>
      </c>
      <c r="J2177" t="str">
        <f t="shared" si="4026"/>
        <v>EP</v>
      </c>
      <c r="K2177" t="str">
        <f t="shared" si="4027"/>
        <v>EP</v>
      </c>
      <c r="L2177" t="str">
        <f t="shared" si="4028"/>
        <v>true</v>
      </c>
      <c r="N2177" s="7">
        <f t="shared" si="4085"/>
        <v>39.450000000000003</v>
      </c>
      <c r="O2177" s="7" t="str">
        <f t="shared" si="4086"/>
        <v/>
      </c>
      <c r="P2177" s="7" t="str">
        <f t="shared" si="4087"/>
        <v/>
      </c>
      <c r="Q2177" s="7">
        <f t="shared" si="4088"/>
        <v>39.450000000000003</v>
      </c>
    </row>
    <row r="2178" spans="1:26" x14ac:dyDescent="0.25">
      <c r="A2178" t="s">
        <v>180</v>
      </c>
      <c r="B2178" t="s">
        <v>23</v>
      </c>
      <c r="C2178" t="s">
        <v>511</v>
      </c>
      <c r="D2178" t="s">
        <v>25</v>
      </c>
      <c r="E2178">
        <v>30.63</v>
      </c>
      <c r="F2178" t="s">
        <v>974</v>
      </c>
      <c r="G2178" t="str">
        <f t="shared" ref="G2178:G2241" si="4145">MID(F2178,10,9)</f>
        <v>DL2022064</v>
      </c>
      <c r="H2178" t="str">
        <f t="shared" ref="H2178:H2241" si="4146">LEFT(C2178,2)</f>
        <v>17</v>
      </c>
      <c r="I2178" t="str">
        <f t="shared" ref="I2178:I2241" si="4147">MID(C2178,4,6)</f>
        <v>ponlep</v>
      </c>
      <c r="J2178" t="str">
        <f t="shared" ref="J2178:J2241" si="4148">RIGHT(C2178,2)</f>
        <v>PK</v>
      </c>
      <c r="K2178" t="str">
        <f t="shared" ref="K2178:K2241" si="4149">IF(TRIM(B2178)="Standard","PK",IF(TRIM(B2178)="NTC","NK",IF(TRIM(B2178)="Unknown","EP")))</f>
        <v>PK</v>
      </c>
      <c r="L2178" t="str">
        <f t="shared" ref="L2178:L2241" si="4150">IF(J2178=K2178,"true","false")</f>
        <v>true</v>
      </c>
      <c r="N2178" s="7">
        <f t="shared" si="4085"/>
        <v>30.63</v>
      </c>
      <c r="O2178" s="7">
        <f t="shared" si="4086"/>
        <v>30.63</v>
      </c>
      <c r="P2178" s="7" t="str">
        <f t="shared" si="4087"/>
        <v/>
      </c>
      <c r="Q2178" s="7" t="str">
        <f t="shared" si="4088"/>
        <v/>
      </c>
      <c r="R2178" t="str">
        <f t="shared" ref="R2178" si="4151">IF(AND(O2178&gt;0,P2179=0),"Valid","Invalid")</f>
        <v>Valid</v>
      </c>
      <c r="S2178" t="str">
        <f t="shared" ref="S2178" si="4152">IF(OR(Q2180&gt;0,Q2181&gt;0),"Present","Absent")</f>
        <v>Absent</v>
      </c>
      <c r="T2178" t="str">
        <f t="shared" ref="T2178" si="4153">IF(OR(Q2180&lt;41,Q2181&lt;41),"Ct&lt;41",IF(OR(Q2180&gt;41,Q2181&gt;41),"Ct&gt;41","No Ct"))</f>
        <v>Ct&lt;41</v>
      </c>
      <c r="V2178" t="str">
        <f t="shared" ref="V2178" si="4154">G2178&amp;"_"&amp;I2178&amp;"_"&amp;R2178&amp;"_"&amp;S2178&amp;"_"&amp;T2178</f>
        <v>DL2022064_ponlep_Valid_Absent_Ct&lt;41</v>
      </c>
      <c r="X2178">
        <f t="shared" ref="X2178" si="4155">O2178</f>
        <v>30.63</v>
      </c>
      <c r="Y2178">
        <f t="shared" ref="Y2178" si="4156">P2179</f>
        <v>0</v>
      </c>
      <c r="Z2178">
        <f t="shared" ref="Z2178" si="4157">Q2180+Q2181</f>
        <v>0</v>
      </c>
    </row>
    <row r="2179" spans="1:26" x14ac:dyDescent="0.25">
      <c r="A2179" t="s">
        <v>156</v>
      </c>
      <c r="B2179" t="s">
        <v>51</v>
      </c>
      <c r="C2179" t="s">
        <v>499</v>
      </c>
      <c r="D2179" t="s">
        <v>25</v>
      </c>
      <c r="E2179" t="s">
        <v>39</v>
      </c>
      <c r="F2179" t="s">
        <v>974</v>
      </c>
      <c r="G2179" t="str">
        <f t="shared" si="4145"/>
        <v>DL2022064</v>
      </c>
      <c r="H2179" t="str">
        <f t="shared" si="4146"/>
        <v>17</v>
      </c>
      <c r="I2179" t="str">
        <f t="shared" si="4147"/>
        <v>ponlep</v>
      </c>
      <c r="J2179" t="str">
        <f t="shared" si="4148"/>
        <v>NK</v>
      </c>
      <c r="K2179" t="str">
        <f t="shared" si="4149"/>
        <v>NK</v>
      </c>
      <c r="L2179" t="str">
        <f t="shared" si="4150"/>
        <v>true</v>
      </c>
      <c r="N2179" s="7">
        <f t="shared" si="4085"/>
        <v>0</v>
      </c>
      <c r="O2179" s="7" t="str">
        <f t="shared" si="4086"/>
        <v/>
      </c>
      <c r="P2179" s="7">
        <f t="shared" si="4087"/>
        <v>0</v>
      </c>
      <c r="Q2179" s="7" t="str">
        <f t="shared" si="4088"/>
        <v/>
      </c>
    </row>
    <row r="2180" spans="1:26" x14ac:dyDescent="0.25">
      <c r="A2180" t="s">
        <v>120</v>
      </c>
      <c r="B2180" t="s">
        <v>76</v>
      </c>
      <c r="C2180" t="s">
        <v>487</v>
      </c>
      <c r="D2180" t="s">
        <v>25</v>
      </c>
      <c r="E2180" t="s">
        <v>39</v>
      </c>
      <c r="F2180" t="s">
        <v>974</v>
      </c>
      <c r="G2180" t="str">
        <f t="shared" si="4145"/>
        <v>DL2022064</v>
      </c>
      <c r="H2180" t="str">
        <f t="shared" si="4146"/>
        <v>17</v>
      </c>
      <c r="I2180" t="str">
        <f t="shared" si="4147"/>
        <v>ponlep</v>
      </c>
      <c r="J2180" t="str">
        <f t="shared" si="4148"/>
        <v>EP</v>
      </c>
      <c r="K2180" t="str">
        <f t="shared" si="4149"/>
        <v>EP</v>
      </c>
      <c r="L2180" t="str">
        <f t="shared" si="4150"/>
        <v>true</v>
      </c>
      <c r="N2180" s="7">
        <f t="shared" si="4085"/>
        <v>0</v>
      </c>
      <c r="O2180" s="7" t="str">
        <f t="shared" si="4086"/>
        <v/>
      </c>
      <c r="P2180" s="7" t="str">
        <f t="shared" si="4087"/>
        <v/>
      </c>
      <c r="Q2180" s="7">
        <f t="shared" si="4088"/>
        <v>0</v>
      </c>
    </row>
    <row r="2181" spans="1:26" x14ac:dyDescent="0.25">
      <c r="A2181" t="s">
        <v>140</v>
      </c>
      <c r="B2181" t="s">
        <v>76</v>
      </c>
      <c r="C2181" t="s">
        <v>487</v>
      </c>
      <c r="D2181" t="s">
        <v>25</v>
      </c>
      <c r="E2181" t="s">
        <v>39</v>
      </c>
      <c r="F2181" t="s">
        <v>974</v>
      </c>
      <c r="G2181" t="str">
        <f t="shared" si="4145"/>
        <v>DL2022064</v>
      </c>
      <c r="H2181" t="str">
        <f t="shared" si="4146"/>
        <v>17</v>
      </c>
      <c r="I2181" t="str">
        <f t="shared" si="4147"/>
        <v>ponlep</v>
      </c>
      <c r="J2181" t="str">
        <f t="shared" si="4148"/>
        <v>EP</v>
      </c>
      <c r="K2181" t="str">
        <f t="shared" si="4149"/>
        <v>EP</v>
      </c>
      <c r="L2181" t="str">
        <f t="shared" si="4150"/>
        <v>true</v>
      </c>
      <c r="N2181" s="7">
        <f t="shared" si="4085"/>
        <v>0</v>
      </c>
      <c r="O2181" s="7" t="str">
        <f t="shared" si="4086"/>
        <v/>
      </c>
      <c r="P2181" s="7" t="str">
        <f t="shared" si="4087"/>
        <v/>
      </c>
      <c r="Q2181" s="7">
        <f t="shared" si="4088"/>
        <v>0</v>
      </c>
    </row>
    <row r="2182" spans="1:26" x14ac:dyDescent="0.25">
      <c r="A2182" t="s">
        <v>182</v>
      </c>
      <c r="B2182" t="s">
        <v>23</v>
      </c>
      <c r="C2182" t="s">
        <v>512</v>
      </c>
      <c r="D2182" t="s">
        <v>25</v>
      </c>
      <c r="E2182">
        <v>45.54</v>
      </c>
      <c r="F2182" t="s">
        <v>974</v>
      </c>
      <c r="G2182" t="str">
        <f t="shared" si="4145"/>
        <v>DL2022064</v>
      </c>
      <c r="H2182" t="str">
        <f t="shared" si="4146"/>
        <v>18</v>
      </c>
      <c r="I2182" t="str">
        <f t="shared" si="4147"/>
        <v>ponlep</v>
      </c>
      <c r="J2182" t="str">
        <f t="shared" si="4148"/>
        <v>PK</v>
      </c>
      <c r="K2182" t="str">
        <f t="shared" si="4149"/>
        <v>PK</v>
      </c>
      <c r="L2182" t="str">
        <f t="shared" si="4150"/>
        <v>true</v>
      </c>
      <c r="N2182" s="7">
        <f t="shared" si="4085"/>
        <v>45.54</v>
      </c>
      <c r="O2182" s="7">
        <f t="shared" si="4086"/>
        <v>45.54</v>
      </c>
      <c r="P2182" s="7" t="str">
        <f t="shared" si="4087"/>
        <v/>
      </c>
      <c r="Q2182" s="7" t="str">
        <f t="shared" si="4088"/>
        <v/>
      </c>
      <c r="R2182" t="str">
        <f t="shared" ref="R2182" si="4158">IF(AND(O2182&gt;0,P2183=0),"Valid","Invalid")</f>
        <v>Valid</v>
      </c>
      <c r="S2182" t="str">
        <f t="shared" ref="S2182" si="4159">IF(OR(Q2184&gt;0,Q2185&gt;0),"Present","Absent")</f>
        <v>Absent</v>
      </c>
      <c r="T2182" t="str">
        <f t="shared" ref="T2182" si="4160">IF(OR(Q2184&lt;41,Q2185&lt;41),"Ct&lt;41",IF(OR(Q2184&gt;41,Q2185&gt;41),"Ct&gt;41","No Ct"))</f>
        <v>Ct&lt;41</v>
      </c>
      <c r="V2182" t="str">
        <f t="shared" ref="V2182" si="4161">G2182&amp;"_"&amp;I2182&amp;"_"&amp;R2182&amp;"_"&amp;S2182&amp;"_"&amp;T2182</f>
        <v>DL2022064_ponlep_Valid_Absent_Ct&lt;41</v>
      </c>
      <c r="X2182">
        <f t="shared" ref="X2182" si="4162">O2182</f>
        <v>45.54</v>
      </c>
      <c r="Y2182">
        <f t="shared" ref="Y2182" si="4163">P2183</f>
        <v>0</v>
      </c>
      <c r="Z2182">
        <f t="shared" ref="Z2182" si="4164">Q2184+Q2185</f>
        <v>0</v>
      </c>
    </row>
    <row r="2183" spans="1:26" x14ac:dyDescent="0.25">
      <c r="A2183" t="s">
        <v>158</v>
      </c>
      <c r="B2183" t="s">
        <v>51</v>
      </c>
      <c r="C2183" t="s">
        <v>500</v>
      </c>
      <c r="D2183" t="s">
        <v>25</v>
      </c>
      <c r="E2183" t="s">
        <v>39</v>
      </c>
      <c r="F2183" t="s">
        <v>974</v>
      </c>
      <c r="G2183" t="str">
        <f t="shared" si="4145"/>
        <v>DL2022064</v>
      </c>
      <c r="H2183" t="str">
        <f t="shared" si="4146"/>
        <v>18</v>
      </c>
      <c r="I2183" t="str">
        <f t="shared" si="4147"/>
        <v>ponlep</v>
      </c>
      <c r="J2183" t="str">
        <f t="shared" si="4148"/>
        <v>NK</v>
      </c>
      <c r="K2183" t="str">
        <f t="shared" si="4149"/>
        <v>NK</v>
      </c>
      <c r="L2183" t="str">
        <f t="shared" si="4150"/>
        <v>true</v>
      </c>
      <c r="N2183" s="7">
        <f t="shared" si="4085"/>
        <v>0</v>
      </c>
      <c r="O2183" s="7" t="str">
        <f t="shared" si="4086"/>
        <v/>
      </c>
      <c r="P2183" s="7">
        <f t="shared" si="4087"/>
        <v>0</v>
      </c>
      <c r="Q2183" s="7" t="str">
        <f t="shared" si="4088"/>
        <v/>
      </c>
    </row>
    <row r="2184" spans="1:26" x14ac:dyDescent="0.25">
      <c r="A2184" t="s">
        <v>122</v>
      </c>
      <c r="B2184" t="s">
        <v>76</v>
      </c>
      <c r="C2184" t="s">
        <v>488</v>
      </c>
      <c r="D2184" t="s">
        <v>25</v>
      </c>
      <c r="E2184" t="s">
        <v>39</v>
      </c>
      <c r="F2184" t="s">
        <v>974</v>
      </c>
      <c r="G2184" t="str">
        <f t="shared" si="4145"/>
        <v>DL2022064</v>
      </c>
      <c r="H2184" t="str">
        <f t="shared" si="4146"/>
        <v>18</v>
      </c>
      <c r="I2184" t="str">
        <f t="shared" si="4147"/>
        <v>ponlep</v>
      </c>
      <c r="J2184" t="str">
        <f t="shared" si="4148"/>
        <v>EP</v>
      </c>
      <c r="K2184" t="str">
        <f t="shared" si="4149"/>
        <v>EP</v>
      </c>
      <c r="L2184" t="str">
        <f t="shared" si="4150"/>
        <v>true</v>
      </c>
      <c r="N2184" s="7">
        <f t="shared" si="4085"/>
        <v>0</v>
      </c>
      <c r="O2184" s="7" t="str">
        <f t="shared" si="4086"/>
        <v/>
      </c>
      <c r="P2184" s="7" t="str">
        <f t="shared" si="4087"/>
        <v/>
      </c>
      <c r="Q2184" s="7">
        <f t="shared" si="4088"/>
        <v>0</v>
      </c>
    </row>
    <row r="2185" spans="1:26" x14ac:dyDescent="0.25">
      <c r="A2185" t="s">
        <v>141</v>
      </c>
      <c r="B2185" t="s">
        <v>76</v>
      </c>
      <c r="C2185" t="s">
        <v>488</v>
      </c>
      <c r="D2185" t="s">
        <v>25</v>
      </c>
      <c r="E2185" t="s">
        <v>39</v>
      </c>
      <c r="F2185" t="s">
        <v>974</v>
      </c>
      <c r="G2185" t="str">
        <f t="shared" si="4145"/>
        <v>DL2022064</v>
      </c>
      <c r="H2185" t="str">
        <f t="shared" si="4146"/>
        <v>18</v>
      </c>
      <c r="I2185" t="str">
        <f t="shared" si="4147"/>
        <v>ponlep</v>
      </c>
      <c r="J2185" t="str">
        <f t="shared" si="4148"/>
        <v>EP</v>
      </c>
      <c r="K2185" t="str">
        <f t="shared" si="4149"/>
        <v>EP</v>
      </c>
      <c r="L2185" t="str">
        <f t="shared" si="4150"/>
        <v>true</v>
      </c>
      <c r="N2185" s="7">
        <f t="shared" si="4085"/>
        <v>0</v>
      </c>
      <c r="O2185" s="7" t="str">
        <f t="shared" si="4086"/>
        <v/>
      </c>
      <c r="P2185" s="7" t="str">
        <f t="shared" si="4087"/>
        <v/>
      </c>
      <c r="Q2185" s="7">
        <f t="shared" si="4088"/>
        <v>0</v>
      </c>
    </row>
    <row r="2186" spans="1:26" x14ac:dyDescent="0.25">
      <c r="A2186" t="s">
        <v>184</v>
      </c>
      <c r="B2186" t="s">
        <v>23</v>
      </c>
      <c r="C2186" t="s">
        <v>513</v>
      </c>
      <c r="D2186" t="s">
        <v>25</v>
      </c>
      <c r="E2186" t="s">
        <v>39</v>
      </c>
      <c r="F2186" t="s">
        <v>974</v>
      </c>
      <c r="G2186" t="str">
        <f t="shared" si="4145"/>
        <v>DL2022064</v>
      </c>
      <c r="H2186" t="str">
        <f t="shared" si="4146"/>
        <v>19</v>
      </c>
      <c r="I2186" t="str">
        <f t="shared" si="4147"/>
        <v>erisin</v>
      </c>
      <c r="J2186" t="str">
        <f t="shared" si="4148"/>
        <v>PK</v>
      </c>
      <c r="K2186" t="str">
        <f t="shared" si="4149"/>
        <v>PK</v>
      </c>
      <c r="L2186" t="str">
        <f t="shared" si="4150"/>
        <v>true</v>
      </c>
      <c r="N2186" s="7">
        <f t="shared" si="4085"/>
        <v>0</v>
      </c>
      <c r="O2186" s="7">
        <f t="shared" si="4086"/>
        <v>0</v>
      </c>
      <c r="P2186" s="7" t="str">
        <f t="shared" si="4087"/>
        <v/>
      </c>
      <c r="Q2186" s="7" t="str">
        <f t="shared" si="4088"/>
        <v/>
      </c>
      <c r="R2186" t="str">
        <f t="shared" ref="R2186" si="4165">IF(AND(O2186&gt;0,P2187=0),"Valid","Invalid")</f>
        <v>Invalid</v>
      </c>
      <c r="S2186" t="str">
        <f t="shared" ref="S2186" si="4166">IF(OR(Q2188&gt;0,Q2189&gt;0),"Present","Absent")</f>
        <v>Absent</v>
      </c>
      <c r="T2186" t="str">
        <f t="shared" ref="T2186" si="4167">IF(OR(Q2188&lt;41,Q2189&lt;41),"Ct&lt;41",IF(OR(Q2188&gt;41,Q2189&gt;41),"Ct&gt;41","No Ct"))</f>
        <v>Ct&lt;41</v>
      </c>
      <c r="V2186" t="str">
        <f t="shared" ref="V2186" si="4168">G2186&amp;"_"&amp;I2186&amp;"_"&amp;R2186&amp;"_"&amp;S2186&amp;"_"&amp;T2186</f>
        <v>DL2022064_erisin_Invalid_Absent_Ct&lt;41</v>
      </c>
      <c r="X2186">
        <f t="shared" ref="X2186" si="4169">O2186</f>
        <v>0</v>
      </c>
      <c r="Y2186">
        <f t="shared" ref="Y2186" si="4170">P2187</f>
        <v>0</v>
      </c>
      <c r="Z2186">
        <f t="shared" ref="Z2186" si="4171">Q2188+Q2189</f>
        <v>0</v>
      </c>
    </row>
    <row r="2187" spans="1:26" x14ac:dyDescent="0.25">
      <c r="A2187" t="s">
        <v>160</v>
      </c>
      <c r="B2187" t="s">
        <v>51</v>
      </c>
      <c r="C2187" t="s">
        <v>501</v>
      </c>
      <c r="D2187" t="s">
        <v>25</v>
      </c>
      <c r="E2187" t="s">
        <v>39</v>
      </c>
      <c r="F2187" t="s">
        <v>974</v>
      </c>
      <c r="G2187" t="str">
        <f t="shared" si="4145"/>
        <v>DL2022064</v>
      </c>
      <c r="H2187" t="str">
        <f t="shared" si="4146"/>
        <v>19</v>
      </c>
      <c r="I2187" t="str">
        <f t="shared" si="4147"/>
        <v>erisin</v>
      </c>
      <c r="J2187" t="str">
        <f t="shared" si="4148"/>
        <v>NK</v>
      </c>
      <c r="K2187" t="str">
        <f t="shared" si="4149"/>
        <v>NK</v>
      </c>
      <c r="L2187" t="str">
        <f t="shared" si="4150"/>
        <v>true</v>
      </c>
      <c r="N2187" s="7">
        <f t="shared" si="4085"/>
        <v>0</v>
      </c>
      <c r="O2187" s="7" t="str">
        <f t="shared" si="4086"/>
        <v/>
      </c>
      <c r="P2187" s="7">
        <f t="shared" si="4087"/>
        <v>0</v>
      </c>
      <c r="Q2187" s="7" t="str">
        <f t="shared" si="4088"/>
        <v/>
      </c>
    </row>
    <row r="2188" spans="1:26" x14ac:dyDescent="0.25">
      <c r="A2188" t="s">
        <v>124</v>
      </c>
      <c r="B2188" t="s">
        <v>76</v>
      </c>
      <c r="C2188" t="s">
        <v>489</v>
      </c>
      <c r="D2188" t="s">
        <v>25</v>
      </c>
      <c r="E2188" t="s">
        <v>39</v>
      </c>
      <c r="F2188" t="s">
        <v>974</v>
      </c>
      <c r="G2188" t="str">
        <f t="shared" si="4145"/>
        <v>DL2022064</v>
      </c>
      <c r="H2188" t="str">
        <f t="shared" si="4146"/>
        <v>19</v>
      </c>
      <c r="I2188" t="str">
        <f t="shared" si="4147"/>
        <v>erisin</v>
      </c>
      <c r="J2188" t="str">
        <f t="shared" si="4148"/>
        <v>EP</v>
      </c>
      <c r="K2188" t="str">
        <f t="shared" si="4149"/>
        <v>EP</v>
      </c>
      <c r="L2188" t="str">
        <f t="shared" si="4150"/>
        <v>true</v>
      </c>
      <c r="N2188" s="7">
        <f t="shared" si="4085"/>
        <v>0</v>
      </c>
      <c r="O2188" s="7" t="str">
        <f t="shared" si="4086"/>
        <v/>
      </c>
      <c r="P2188" s="7" t="str">
        <f t="shared" si="4087"/>
        <v/>
      </c>
      <c r="Q2188" s="7">
        <f t="shared" si="4088"/>
        <v>0</v>
      </c>
    </row>
    <row r="2189" spans="1:26" x14ac:dyDescent="0.25">
      <c r="A2189" t="s">
        <v>142</v>
      </c>
      <c r="B2189" t="s">
        <v>76</v>
      </c>
      <c r="C2189" t="s">
        <v>489</v>
      </c>
      <c r="D2189" t="s">
        <v>25</v>
      </c>
      <c r="E2189" t="s">
        <v>39</v>
      </c>
      <c r="F2189" t="s">
        <v>974</v>
      </c>
      <c r="G2189" t="str">
        <f t="shared" si="4145"/>
        <v>DL2022064</v>
      </c>
      <c r="H2189" t="str">
        <f t="shared" si="4146"/>
        <v>19</v>
      </c>
      <c r="I2189" t="str">
        <f t="shared" si="4147"/>
        <v>erisin</v>
      </c>
      <c r="J2189" t="str">
        <f t="shared" si="4148"/>
        <v>EP</v>
      </c>
      <c r="K2189" t="str">
        <f t="shared" si="4149"/>
        <v>EP</v>
      </c>
      <c r="L2189" t="str">
        <f t="shared" si="4150"/>
        <v>true</v>
      </c>
      <c r="N2189" s="7">
        <f t="shared" si="4085"/>
        <v>0</v>
      </c>
      <c r="O2189" s="7" t="str">
        <f t="shared" si="4086"/>
        <v/>
      </c>
      <c r="P2189" s="7" t="str">
        <f t="shared" si="4087"/>
        <v/>
      </c>
      <c r="Q2189" s="7">
        <f t="shared" si="4088"/>
        <v>0</v>
      </c>
    </row>
    <row r="2190" spans="1:26" x14ac:dyDescent="0.25">
      <c r="A2190" t="s">
        <v>186</v>
      </c>
      <c r="B2190" t="s">
        <v>23</v>
      </c>
      <c r="C2190" t="s">
        <v>514</v>
      </c>
      <c r="D2190" t="s">
        <v>25</v>
      </c>
      <c r="E2190">
        <v>23.19</v>
      </c>
      <c r="F2190" t="s">
        <v>974</v>
      </c>
      <c r="G2190" t="str">
        <f t="shared" si="4145"/>
        <v>DL2022064</v>
      </c>
      <c r="H2190" t="str">
        <f t="shared" si="4146"/>
        <v>20</v>
      </c>
      <c r="I2190" t="str">
        <f t="shared" si="4147"/>
        <v>erisin</v>
      </c>
      <c r="J2190" t="str">
        <f t="shared" si="4148"/>
        <v>PK</v>
      </c>
      <c r="K2190" t="str">
        <f t="shared" si="4149"/>
        <v>PK</v>
      </c>
      <c r="L2190" t="str">
        <f t="shared" si="4150"/>
        <v>true</v>
      </c>
      <c r="N2190" s="7">
        <f t="shared" si="4085"/>
        <v>23.19</v>
      </c>
      <c r="O2190" s="7">
        <f t="shared" si="4086"/>
        <v>23.19</v>
      </c>
      <c r="P2190" s="7" t="str">
        <f t="shared" si="4087"/>
        <v/>
      </c>
      <c r="Q2190" s="7" t="str">
        <f t="shared" si="4088"/>
        <v/>
      </c>
      <c r="R2190" t="str">
        <f t="shared" ref="R2190" si="4172">IF(AND(O2190&gt;0,P2191=0),"Valid","Invalid")</f>
        <v>Valid</v>
      </c>
      <c r="S2190" t="str">
        <f t="shared" ref="S2190" si="4173">IF(OR(Q2192&gt;0,Q2193&gt;0),"Present","Absent")</f>
        <v>Absent</v>
      </c>
      <c r="T2190" t="str">
        <f t="shared" ref="T2190" si="4174">IF(OR(Q2192&lt;41,Q2193&lt;41),"Ct&lt;41",IF(OR(Q2192&gt;41,Q2193&gt;41),"Ct&gt;41","No Ct"))</f>
        <v>Ct&lt;41</v>
      </c>
      <c r="V2190" t="str">
        <f t="shared" ref="V2190" si="4175">G2190&amp;"_"&amp;I2190&amp;"_"&amp;R2190&amp;"_"&amp;S2190&amp;"_"&amp;T2190</f>
        <v>DL2022064_erisin_Valid_Absent_Ct&lt;41</v>
      </c>
      <c r="X2190">
        <f t="shared" ref="X2190" si="4176">O2190</f>
        <v>23.19</v>
      </c>
      <c r="Y2190">
        <f t="shared" ref="Y2190" si="4177">P2191</f>
        <v>0</v>
      </c>
      <c r="Z2190">
        <f t="shared" ref="Z2190" si="4178">Q2192+Q2193</f>
        <v>0</v>
      </c>
    </row>
    <row r="2191" spans="1:26" x14ac:dyDescent="0.25">
      <c r="A2191" t="s">
        <v>162</v>
      </c>
      <c r="B2191" t="s">
        <v>51</v>
      </c>
      <c r="C2191" t="s">
        <v>502</v>
      </c>
      <c r="D2191" t="s">
        <v>25</v>
      </c>
      <c r="E2191" t="s">
        <v>39</v>
      </c>
      <c r="F2191" t="s">
        <v>974</v>
      </c>
      <c r="G2191" t="str">
        <f t="shared" si="4145"/>
        <v>DL2022064</v>
      </c>
      <c r="H2191" t="str">
        <f t="shared" si="4146"/>
        <v>20</v>
      </c>
      <c r="I2191" t="str">
        <f t="shared" si="4147"/>
        <v>erisin</v>
      </c>
      <c r="J2191" t="str">
        <f t="shared" si="4148"/>
        <v>NK</v>
      </c>
      <c r="K2191" t="str">
        <f t="shared" si="4149"/>
        <v>NK</v>
      </c>
      <c r="L2191" t="str">
        <f t="shared" si="4150"/>
        <v>true</v>
      </c>
      <c r="N2191" s="7">
        <f t="shared" si="4085"/>
        <v>0</v>
      </c>
      <c r="O2191" s="7" t="str">
        <f t="shared" si="4086"/>
        <v/>
      </c>
      <c r="P2191" s="7">
        <f t="shared" si="4087"/>
        <v>0</v>
      </c>
      <c r="Q2191" s="7" t="str">
        <f t="shared" si="4088"/>
        <v/>
      </c>
    </row>
    <row r="2192" spans="1:26" x14ac:dyDescent="0.25">
      <c r="A2192" t="s">
        <v>126</v>
      </c>
      <c r="B2192" t="s">
        <v>76</v>
      </c>
      <c r="C2192" t="s">
        <v>490</v>
      </c>
      <c r="D2192" t="s">
        <v>25</v>
      </c>
      <c r="E2192" t="s">
        <v>39</v>
      </c>
      <c r="F2192" t="s">
        <v>974</v>
      </c>
      <c r="G2192" t="str">
        <f t="shared" si="4145"/>
        <v>DL2022064</v>
      </c>
      <c r="H2192" t="str">
        <f t="shared" si="4146"/>
        <v>20</v>
      </c>
      <c r="I2192" t="str">
        <f t="shared" si="4147"/>
        <v>erisin</v>
      </c>
      <c r="J2192" t="str">
        <f t="shared" si="4148"/>
        <v>EP</v>
      </c>
      <c r="K2192" t="str">
        <f t="shared" si="4149"/>
        <v>EP</v>
      </c>
      <c r="L2192" t="str">
        <f t="shared" si="4150"/>
        <v>true</v>
      </c>
      <c r="N2192" s="7">
        <f t="shared" si="4085"/>
        <v>0</v>
      </c>
      <c r="O2192" s="7" t="str">
        <f t="shared" si="4086"/>
        <v/>
      </c>
      <c r="P2192" s="7" t="str">
        <f t="shared" si="4087"/>
        <v/>
      </c>
      <c r="Q2192" s="7">
        <f t="shared" si="4088"/>
        <v>0</v>
      </c>
    </row>
    <row r="2193" spans="1:26" x14ac:dyDescent="0.25">
      <c r="A2193" t="s">
        <v>143</v>
      </c>
      <c r="B2193" t="s">
        <v>76</v>
      </c>
      <c r="C2193" t="s">
        <v>490</v>
      </c>
      <c r="D2193" t="s">
        <v>25</v>
      </c>
      <c r="E2193" t="s">
        <v>39</v>
      </c>
      <c r="F2193" t="s">
        <v>974</v>
      </c>
      <c r="G2193" t="str">
        <f t="shared" si="4145"/>
        <v>DL2022064</v>
      </c>
      <c r="H2193" t="str">
        <f t="shared" si="4146"/>
        <v>20</v>
      </c>
      <c r="I2193" t="str">
        <f t="shared" si="4147"/>
        <v>erisin</v>
      </c>
      <c r="J2193" t="str">
        <f t="shared" si="4148"/>
        <v>EP</v>
      </c>
      <c r="K2193" t="str">
        <f t="shared" si="4149"/>
        <v>EP</v>
      </c>
      <c r="L2193" t="str">
        <f t="shared" si="4150"/>
        <v>true</v>
      </c>
      <c r="N2193" s="7">
        <f t="shared" si="4085"/>
        <v>0</v>
      </c>
      <c r="O2193" s="7" t="str">
        <f t="shared" si="4086"/>
        <v/>
      </c>
      <c r="P2193" s="7" t="str">
        <f t="shared" si="4087"/>
        <v/>
      </c>
      <c r="Q2193" s="7">
        <f t="shared" si="4088"/>
        <v>0</v>
      </c>
    </row>
    <row r="2194" spans="1:26" x14ac:dyDescent="0.25">
      <c r="A2194" t="s">
        <v>188</v>
      </c>
      <c r="B2194" t="s">
        <v>23</v>
      </c>
      <c r="C2194" t="s">
        <v>515</v>
      </c>
      <c r="D2194" t="s">
        <v>25</v>
      </c>
      <c r="E2194">
        <v>23.67</v>
      </c>
      <c r="F2194" t="s">
        <v>974</v>
      </c>
      <c r="G2194" t="str">
        <f t="shared" si="4145"/>
        <v>DL2022064</v>
      </c>
      <c r="H2194" t="str">
        <f t="shared" si="4146"/>
        <v>21</v>
      </c>
      <c r="I2194" t="str">
        <f t="shared" si="4147"/>
        <v>dytlat</v>
      </c>
      <c r="J2194" t="str">
        <f t="shared" si="4148"/>
        <v>PK</v>
      </c>
      <c r="K2194" t="str">
        <f t="shared" si="4149"/>
        <v>PK</v>
      </c>
      <c r="L2194" t="str">
        <f t="shared" si="4150"/>
        <v>true</v>
      </c>
      <c r="N2194" s="7">
        <f t="shared" si="4085"/>
        <v>23.67</v>
      </c>
      <c r="O2194" s="7">
        <f t="shared" si="4086"/>
        <v>23.67</v>
      </c>
      <c r="P2194" s="7" t="str">
        <f t="shared" si="4087"/>
        <v/>
      </c>
      <c r="Q2194" s="7" t="str">
        <f t="shared" si="4088"/>
        <v/>
      </c>
      <c r="R2194" t="str">
        <f t="shared" ref="R2194" si="4179">IF(AND(O2194&gt;0,P2195=0),"Valid","Invalid")</f>
        <v>Valid</v>
      </c>
      <c r="S2194" t="str">
        <f t="shared" ref="S2194" si="4180">IF(OR(Q2196&gt;0,Q2197&gt;0),"Present","Absent")</f>
        <v>Absent</v>
      </c>
      <c r="T2194" t="str">
        <f t="shared" ref="T2194" si="4181">IF(OR(Q2196&lt;41,Q2197&lt;41),"Ct&lt;41",IF(OR(Q2196&gt;41,Q2197&gt;41),"Ct&gt;41","No Ct"))</f>
        <v>Ct&lt;41</v>
      </c>
      <c r="V2194" t="str">
        <f t="shared" ref="V2194" si="4182">G2194&amp;"_"&amp;I2194&amp;"_"&amp;R2194&amp;"_"&amp;S2194&amp;"_"&amp;T2194</f>
        <v>DL2022064_dytlat_Valid_Absent_Ct&lt;41</v>
      </c>
      <c r="X2194">
        <f t="shared" ref="X2194" si="4183">O2194</f>
        <v>23.67</v>
      </c>
      <c r="Y2194">
        <f t="shared" ref="Y2194" si="4184">P2195</f>
        <v>0</v>
      </c>
      <c r="Z2194">
        <f t="shared" ref="Z2194" si="4185">Q2196+Q2197</f>
        <v>0</v>
      </c>
    </row>
    <row r="2195" spans="1:26" x14ac:dyDescent="0.25">
      <c r="A2195" t="s">
        <v>164</v>
      </c>
      <c r="B2195" t="s">
        <v>51</v>
      </c>
      <c r="C2195" t="s">
        <v>503</v>
      </c>
      <c r="D2195" t="s">
        <v>25</v>
      </c>
      <c r="E2195" t="s">
        <v>39</v>
      </c>
      <c r="F2195" t="s">
        <v>974</v>
      </c>
      <c r="G2195" t="str">
        <f t="shared" si="4145"/>
        <v>DL2022064</v>
      </c>
      <c r="H2195" t="str">
        <f t="shared" si="4146"/>
        <v>21</v>
      </c>
      <c r="I2195" t="str">
        <f t="shared" si="4147"/>
        <v>dytlat</v>
      </c>
      <c r="J2195" t="str">
        <f t="shared" si="4148"/>
        <v>NK</v>
      </c>
      <c r="K2195" t="str">
        <f t="shared" si="4149"/>
        <v>NK</v>
      </c>
      <c r="L2195" t="str">
        <f t="shared" si="4150"/>
        <v>true</v>
      </c>
      <c r="N2195" s="7">
        <f t="shared" si="4085"/>
        <v>0</v>
      </c>
      <c r="O2195" s="7" t="str">
        <f t="shared" si="4086"/>
        <v/>
      </c>
      <c r="P2195" s="7">
        <f t="shared" si="4087"/>
        <v>0</v>
      </c>
      <c r="Q2195" s="7" t="str">
        <f t="shared" si="4088"/>
        <v/>
      </c>
    </row>
    <row r="2196" spans="1:26" x14ac:dyDescent="0.25">
      <c r="A2196" t="s">
        <v>128</v>
      </c>
      <c r="B2196" t="s">
        <v>76</v>
      </c>
      <c r="C2196" t="s">
        <v>491</v>
      </c>
      <c r="D2196" t="s">
        <v>25</v>
      </c>
      <c r="E2196" t="s">
        <v>39</v>
      </c>
      <c r="F2196" t="s">
        <v>974</v>
      </c>
      <c r="G2196" t="str">
        <f t="shared" si="4145"/>
        <v>DL2022064</v>
      </c>
      <c r="H2196" t="str">
        <f t="shared" si="4146"/>
        <v>21</v>
      </c>
      <c r="I2196" t="str">
        <f t="shared" si="4147"/>
        <v>dytlat</v>
      </c>
      <c r="J2196" t="str">
        <f t="shared" si="4148"/>
        <v>EP</v>
      </c>
      <c r="K2196" t="str">
        <f t="shared" si="4149"/>
        <v>EP</v>
      </c>
      <c r="L2196" t="str">
        <f t="shared" si="4150"/>
        <v>true</v>
      </c>
      <c r="N2196" s="7">
        <f t="shared" si="4085"/>
        <v>0</v>
      </c>
      <c r="O2196" s="7" t="str">
        <f t="shared" si="4086"/>
        <v/>
      </c>
      <c r="P2196" s="7" t="str">
        <f t="shared" si="4087"/>
        <v/>
      </c>
      <c r="Q2196" s="7">
        <f t="shared" si="4088"/>
        <v>0</v>
      </c>
    </row>
    <row r="2197" spans="1:26" x14ac:dyDescent="0.25">
      <c r="A2197" t="s">
        <v>144</v>
      </c>
      <c r="B2197" t="s">
        <v>76</v>
      </c>
      <c r="C2197" t="s">
        <v>491</v>
      </c>
      <c r="D2197" t="s">
        <v>25</v>
      </c>
      <c r="E2197" t="s">
        <v>39</v>
      </c>
      <c r="F2197" t="s">
        <v>974</v>
      </c>
      <c r="G2197" t="str">
        <f t="shared" si="4145"/>
        <v>DL2022064</v>
      </c>
      <c r="H2197" t="str">
        <f t="shared" si="4146"/>
        <v>21</v>
      </c>
      <c r="I2197" t="str">
        <f t="shared" si="4147"/>
        <v>dytlat</v>
      </c>
      <c r="J2197" t="str">
        <f t="shared" si="4148"/>
        <v>EP</v>
      </c>
      <c r="K2197" t="str">
        <f t="shared" si="4149"/>
        <v>EP</v>
      </c>
      <c r="L2197" t="str">
        <f t="shared" si="4150"/>
        <v>true</v>
      </c>
      <c r="N2197" s="7">
        <f t="shared" si="4085"/>
        <v>0</v>
      </c>
      <c r="O2197" s="7" t="str">
        <f t="shared" si="4086"/>
        <v/>
      </c>
      <c r="P2197" s="7" t="str">
        <f t="shared" si="4087"/>
        <v/>
      </c>
      <c r="Q2197" s="7">
        <f t="shared" si="4088"/>
        <v>0</v>
      </c>
    </row>
    <row r="2198" spans="1:26" x14ac:dyDescent="0.25">
      <c r="A2198" t="s">
        <v>190</v>
      </c>
      <c r="B2198" t="s">
        <v>23</v>
      </c>
      <c r="C2198" t="s">
        <v>516</v>
      </c>
      <c r="D2198" t="s">
        <v>25</v>
      </c>
      <c r="E2198">
        <v>23.4</v>
      </c>
      <c r="F2198" t="s">
        <v>974</v>
      </c>
      <c r="G2198" t="str">
        <f t="shared" si="4145"/>
        <v>DL2022064</v>
      </c>
      <c r="H2198" t="str">
        <f t="shared" si="4146"/>
        <v>22</v>
      </c>
      <c r="I2198" t="str">
        <f t="shared" si="4147"/>
        <v>dytlat</v>
      </c>
      <c r="J2198" t="str">
        <f t="shared" si="4148"/>
        <v>PK</v>
      </c>
      <c r="K2198" t="str">
        <f t="shared" si="4149"/>
        <v>PK</v>
      </c>
      <c r="L2198" t="str">
        <f t="shared" si="4150"/>
        <v>true</v>
      </c>
      <c r="N2198" s="7">
        <f t="shared" si="4085"/>
        <v>23.4</v>
      </c>
      <c r="O2198" s="7">
        <f t="shared" si="4086"/>
        <v>23.4</v>
      </c>
      <c r="P2198" s="7" t="str">
        <f t="shared" si="4087"/>
        <v/>
      </c>
      <c r="Q2198" s="7" t="str">
        <f t="shared" si="4088"/>
        <v/>
      </c>
      <c r="R2198" t="str">
        <f t="shared" ref="R2198" si="4186">IF(AND(O2198&gt;0,P2199=0),"Valid","Invalid")</f>
        <v>Valid</v>
      </c>
      <c r="S2198" t="str">
        <f t="shared" ref="S2198" si="4187">IF(OR(Q2200&gt;0,Q2201&gt;0),"Present","Absent")</f>
        <v>Absent</v>
      </c>
      <c r="T2198" t="str">
        <f t="shared" ref="T2198" si="4188">IF(OR(Q2200&lt;41,Q2201&lt;41),"Ct&lt;41",IF(OR(Q2200&gt;41,Q2201&gt;41),"Ct&gt;41","No Ct"))</f>
        <v>Ct&lt;41</v>
      </c>
      <c r="V2198" t="str">
        <f t="shared" ref="V2198" si="4189">G2198&amp;"_"&amp;I2198&amp;"_"&amp;R2198&amp;"_"&amp;S2198&amp;"_"&amp;T2198</f>
        <v>DL2022064_dytlat_Valid_Absent_Ct&lt;41</v>
      </c>
      <c r="X2198">
        <f t="shared" ref="X2198" si="4190">O2198</f>
        <v>23.4</v>
      </c>
      <c r="Y2198">
        <f t="shared" ref="Y2198" si="4191">P2199</f>
        <v>0</v>
      </c>
      <c r="Z2198">
        <f t="shared" ref="Z2198" si="4192">Q2200+Q2201</f>
        <v>0</v>
      </c>
    </row>
    <row r="2199" spans="1:26" x14ac:dyDescent="0.25">
      <c r="A2199" t="s">
        <v>166</v>
      </c>
      <c r="B2199" t="s">
        <v>51</v>
      </c>
      <c r="C2199" t="s">
        <v>504</v>
      </c>
      <c r="D2199" t="s">
        <v>25</v>
      </c>
      <c r="E2199" t="s">
        <v>39</v>
      </c>
      <c r="F2199" t="s">
        <v>974</v>
      </c>
      <c r="G2199" t="str">
        <f t="shared" si="4145"/>
        <v>DL2022064</v>
      </c>
      <c r="H2199" t="str">
        <f t="shared" si="4146"/>
        <v>22</v>
      </c>
      <c r="I2199" t="str">
        <f t="shared" si="4147"/>
        <v>dytlat</v>
      </c>
      <c r="J2199" t="str">
        <f t="shared" si="4148"/>
        <v>NK</v>
      </c>
      <c r="K2199" t="str">
        <f t="shared" si="4149"/>
        <v>NK</v>
      </c>
      <c r="L2199" t="str">
        <f t="shared" si="4150"/>
        <v>true</v>
      </c>
      <c r="N2199" s="7">
        <f t="shared" si="4085"/>
        <v>0</v>
      </c>
      <c r="O2199" s="7" t="str">
        <f t="shared" si="4086"/>
        <v/>
      </c>
      <c r="P2199" s="7">
        <f t="shared" si="4087"/>
        <v>0</v>
      </c>
      <c r="Q2199" s="7" t="str">
        <f t="shared" si="4088"/>
        <v/>
      </c>
    </row>
    <row r="2200" spans="1:26" x14ac:dyDescent="0.25">
      <c r="A2200" t="s">
        <v>130</v>
      </c>
      <c r="B2200" t="s">
        <v>76</v>
      </c>
      <c r="C2200" t="s">
        <v>492</v>
      </c>
      <c r="D2200" t="s">
        <v>25</v>
      </c>
      <c r="E2200" t="s">
        <v>39</v>
      </c>
      <c r="F2200" t="s">
        <v>974</v>
      </c>
      <c r="G2200" t="str">
        <f t="shared" si="4145"/>
        <v>DL2022064</v>
      </c>
      <c r="H2200" t="str">
        <f t="shared" si="4146"/>
        <v>22</v>
      </c>
      <c r="I2200" t="str">
        <f t="shared" si="4147"/>
        <v>dytlat</v>
      </c>
      <c r="J2200" t="str">
        <f t="shared" si="4148"/>
        <v>EP</v>
      </c>
      <c r="K2200" t="str">
        <f t="shared" si="4149"/>
        <v>EP</v>
      </c>
      <c r="L2200" t="str">
        <f t="shared" si="4150"/>
        <v>true</v>
      </c>
      <c r="N2200" s="7">
        <f t="shared" si="4085"/>
        <v>0</v>
      </c>
      <c r="O2200" s="7" t="str">
        <f t="shared" si="4086"/>
        <v/>
      </c>
      <c r="P2200" s="7" t="str">
        <f t="shared" si="4087"/>
        <v/>
      </c>
      <c r="Q2200" s="7">
        <f t="shared" si="4088"/>
        <v>0</v>
      </c>
    </row>
    <row r="2201" spans="1:26" x14ac:dyDescent="0.25">
      <c r="A2201" t="s">
        <v>145</v>
      </c>
      <c r="B2201" t="s">
        <v>76</v>
      </c>
      <c r="C2201" t="s">
        <v>492</v>
      </c>
      <c r="D2201" t="s">
        <v>25</v>
      </c>
      <c r="E2201" t="s">
        <v>39</v>
      </c>
      <c r="F2201" t="s">
        <v>974</v>
      </c>
      <c r="G2201" t="str">
        <f t="shared" si="4145"/>
        <v>DL2022064</v>
      </c>
      <c r="H2201" t="str">
        <f t="shared" si="4146"/>
        <v>22</v>
      </c>
      <c r="I2201" t="str">
        <f t="shared" si="4147"/>
        <v>dytlat</v>
      </c>
      <c r="J2201" t="str">
        <f t="shared" si="4148"/>
        <v>EP</v>
      </c>
      <c r="K2201" t="str">
        <f t="shared" si="4149"/>
        <v>EP</v>
      </c>
      <c r="L2201" t="str">
        <f t="shared" si="4150"/>
        <v>true</v>
      </c>
      <c r="N2201" s="7">
        <f t="shared" si="4085"/>
        <v>0</v>
      </c>
      <c r="O2201" s="7" t="str">
        <f t="shared" si="4086"/>
        <v/>
      </c>
      <c r="P2201" s="7" t="str">
        <f t="shared" si="4087"/>
        <v/>
      </c>
      <c r="Q2201" s="7">
        <f t="shared" si="4088"/>
        <v>0</v>
      </c>
    </row>
    <row r="2202" spans="1:26" x14ac:dyDescent="0.25">
      <c r="A2202" t="s">
        <v>192</v>
      </c>
      <c r="B2202" t="s">
        <v>23</v>
      </c>
      <c r="C2202" t="s">
        <v>517</v>
      </c>
      <c r="D2202" t="s">
        <v>25</v>
      </c>
      <c r="E2202" t="s">
        <v>39</v>
      </c>
      <c r="F2202" t="s">
        <v>974</v>
      </c>
      <c r="G2202" t="str">
        <f t="shared" si="4145"/>
        <v>DL2022064</v>
      </c>
      <c r="H2202" t="str">
        <f t="shared" si="4146"/>
        <v>23</v>
      </c>
      <c r="I2202" t="str">
        <f t="shared" si="4147"/>
        <v>lutlut</v>
      </c>
      <c r="J2202" t="str">
        <f t="shared" si="4148"/>
        <v>PK</v>
      </c>
      <c r="K2202" t="str">
        <f t="shared" si="4149"/>
        <v>PK</v>
      </c>
      <c r="L2202" t="str">
        <f t="shared" si="4150"/>
        <v>true</v>
      </c>
      <c r="N2202" s="7">
        <f t="shared" si="4085"/>
        <v>0</v>
      </c>
      <c r="O2202" s="7">
        <f t="shared" si="4086"/>
        <v>0</v>
      </c>
      <c r="P2202" s="7" t="str">
        <f t="shared" si="4087"/>
        <v/>
      </c>
      <c r="Q2202" s="7" t="str">
        <f t="shared" si="4088"/>
        <v/>
      </c>
      <c r="R2202" t="str">
        <f t="shared" ref="R2202" si="4193">IF(AND(O2202&gt;0,P2203=0),"Valid","Invalid")</f>
        <v>Invalid</v>
      </c>
      <c r="S2202" t="str">
        <f t="shared" ref="S2202" si="4194">IF(OR(Q2204&gt;0,Q2205&gt;0),"Present","Absent")</f>
        <v>Absent</v>
      </c>
      <c r="T2202" t="str">
        <f t="shared" ref="T2202" si="4195">IF(OR(Q2204&lt;41,Q2205&lt;41),"Ct&lt;41",IF(OR(Q2204&gt;41,Q2205&gt;41),"Ct&gt;41","No Ct"))</f>
        <v>Ct&lt;41</v>
      </c>
      <c r="V2202" t="str">
        <f t="shared" ref="V2202" si="4196">G2202&amp;"_"&amp;I2202&amp;"_"&amp;R2202&amp;"_"&amp;S2202&amp;"_"&amp;T2202</f>
        <v>DL2022064_lutlut_Invalid_Absent_Ct&lt;41</v>
      </c>
      <c r="X2202">
        <f t="shared" ref="X2202" si="4197">O2202</f>
        <v>0</v>
      </c>
      <c r="Y2202">
        <f t="shared" ref="Y2202" si="4198">P2203</f>
        <v>0</v>
      </c>
      <c r="Z2202">
        <f t="shared" ref="Z2202" si="4199">Q2204+Q2205</f>
        <v>0</v>
      </c>
    </row>
    <row r="2203" spans="1:26" x14ac:dyDescent="0.25">
      <c r="A2203" t="s">
        <v>168</v>
      </c>
      <c r="B2203" t="s">
        <v>51</v>
      </c>
      <c r="C2203" t="s">
        <v>505</v>
      </c>
      <c r="D2203" t="s">
        <v>25</v>
      </c>
      <c r="E2203" t="s">
        <v>39</v>
      </c>
      <c r="F2203" t="s">
        <v>974</v>
      </c>
      <c r="G2203" t="str">
        <f t="shared" si="4145"/>
        <v>DL2022064</v>
      </c>
      <c r="H2203" t="str">
        <f t="shared" si="4146"/>
        <v>23</v>
      </c>
      <c r="I2203" t="str">
        <f t="shared" si="4147"/>
        <v>lutlut</v>
      </c>
      <c r="J2203" t="str">
        <f t="shared" si="4148"/>
        <v>NK</v>
      </c>
      <c r="K2203" t="str">
        <f t="shared" si="4149"/>
        <v>NK</v>
      </c>
      <c r="L2203" t="str">
        <f t="shared" si="4150"/>
        <v>true</v>
      </c>
      <c r="N2203" s="7">
        <f t="shared" si="4085"/>
        <v>0</v>
      </c>
      <c r="O2203" s="7" t="str">
        <f t="shared" si="4086"/>
        <v/>
      </c>
      <c r="P2203" s="7">
        <f t="shared" si="4087"/>
        <v>0</v>
      </c>
      <c r="Q2203" s="7" t="str">
        <f t="shared" si="4088"/>
        <v/>
      </c>
    </row>
    <row r="2204" spans="1:26" x14ac:dyDescent="0.25">
      <c r="A2204" t="s">
        <v>132</v>
      </c>
      <c r="B2204" t="s">
        <v>76</v>
      </c>
      <c r="C2204" t="s">
        <v>493</v>
      </c>
      <c r="D2204" t="s">
        <v>25</v>
      </c>
      <c r="E2204" t="s">
        <v>39</v>
      </c>
      <c r="F2204" t="s">
        <v>974</v>
      </c>
      <c r="G2204" t="str">
        <f t="shared" si="4145"/>
        <v>DL2022064</v>
      </c>
      <c r="H2204" t="str">
        <f t="shared" si="4146"/>
        <v>23</v>
      </c>
      <c r="I2204" t="str">
        <f t="shared" si="4147"/>
        <v>lutlut</v>
      </c>
      <c r="J2204" t="str">
        <f t="shared" si="4148"/>
        <v>EP</v>
      </c>
      <c r="K2204" t="str">
        <f t="shared" si="4149"/>
        <v>EP</v>
      </c>
      <c r="L2204" t="str">
        <f t="shared" si="4150"/>
        <v>true</v>
      </c>
      <c r="N2204" s="7">
        <f t="shared" si="4085"/>
        <v>0</v>
      </c>
      <c r="O2204" s="7" t="str">
        <f t="shared" si="4086"/>
        <v/>
      </c>
      <c r="P2204" s="7" t="str">
        <f t="shared" si="4087"/>
        <v/>
      </c>
      <c r="Q2204" s="7">
        <f t="shared" si="4088"/>
        <v>0</v>
      </c>
    </row>
    <row r="2205" spans="1:26" x14ac:dyDescent="0.25">
      <c r="A2205" t="s">
        <v>146</v>
      </c>
      <c r="B2205" t="s">
        <v>76</v>
      </c>
      <c r="C2205" t="s">
        <v>493</v>
      </c>
      <c r="D2205" t="s">
        <v>25</v>
      </c>
      <c r="E2205" t="s">
        <v>39</v>
      </c>
      <c r="F2205" t="s">
        <v>974</v>
      </c>
      <c r="G2205" t="str">
        <f t="shared" si="4145"/>
        <v>DL2022064</v>
      </c>
      <c r="H2205" t="str">
        <f t="shared" si="4146"/>
        <v>23</v>
      </c>
      <c r="I2205" t="str">
        <f t="shared" si="4147"/>
        <v>lutlut</v>
      </c>
      <c r="J2205" t="str">
        <f t="shared" si="4148"/>
        <v>EP</v>
      </c>
      <c r="K2205" t="str">
        <f t="shared" si="4149"/>
        <v>EP</v>
      </c>
      <c r="L2205" t="str">
        <f t="shared" si="4150"/>
        <v>true</v>
      </c>
      <c r="N2205" s="7">
        <f t="shared" si="4085"/>
        <v>0</v>
      </c>
      <c r="O2205" s="7" t="str">
        <f t="shared" si="4086"/>
        <v/>
      </c>
      <c r="P2205" s="7" t="str">
        <f t="shared" si="4087"/>
        <v/>
      </c>
      <c r="Q2205" s="7">
        <f t="shared" si="4088"/>
        <v>0</v>
      </c>
    </row>
    <row r="2206" spans="1:26" x14ac:dyDescent="0.25">
      <c r="A2206" t="s">
        <v>194</v>
      </c>
      <c r="B2206" t="s">
        <v>23</v>
      </c>
      <c r="C2206" t="s">
        <v>518</v>
      </c>
      <c r="D2206" t="s">
        <v>25</v>
      </c>
      <c r="E2206" t="s">
        <v>39</v>
      </c>
      <c r="F2206" t="s">
        <v>974</v>
      </c>
      <c r="G2206" t="str">
        <f t="shared" si="4145"/>
        <v>DL2022064</v>
      </c>
      <c r="H2206" t="str">
        <f t="shared" si="4146"/>
        <v>24</v>
      </c>
      <c r="I2206" t="str">
        <f t="shared" si="4147"/>
        <v>lutlut</v>
      </c>
      <c r="J2206" t="str">
        <f t="shared" si="4148"/>
        <v>PK</v>
      </c>
      <c r="K2206" t="str">
        <f t="shared" si="4149"/>
        <v>PK</v>
      </c>
      <c r="L2206" t="str">
        <f t="shared" si="4150"/>
        <v>true</v>
      </c>
      <c r="N2206" s="7">
        <f t="shared" si="4085"/>
        <v>0</v>
      </c>
      <c r="O2206" s="7">
        <f t="shared" si="4086"/>
        <v>0</v>
      </c>
      <c r="P2206" s="7" t="str">
        <f t="shared" si="4087"/>
        <v/>
      </c>
      <c r="Q2206" s="7" t="str">
        <f t="shared" si="4088"/>
        <v/>
      </c>
      <c r="R2206" t="str">
        <f t="shared" ref="R2206" si="4200">IF(AND(O2206&gt;0,P2207=0),"Valid","Invalid")</f>
        <v>Invalid</v>
      </c>
      <c r="S2206" t="str">
        <f t="shared" ref="S2206" si="4201">IF(OR(Q2208&gt;0,Q2209&gt;0),"Present","Absent")</f>
        <v>Absent</v>
      </c>
      <c r="T2206" t="str">
        <f t="shared" ref="T2206" si="4202">IF(OR(Q2208&lt;41,Q2209&lt;41),"Ct&lt;41",IF(OR(Q2208&gt;41,Q2209&gt;41),"Ct&gt;41","No Ct"))</f>
        <v>Ct&lt;41</v>
      </c>
      <c r="V2206" t="str">
        <f t="shared" ref="V2206" si="4203">G2206&amp;"_"&amp;I2206&amp;"_"&amp;R2206&amp;"_"&amp;S2206&amp;"_"&amp;T2206</f>
        <v>DL2022064_lutlut_Invalid_Absent_Ct&lt;41</v>
      </c>
      <c r="X2206">
        <f t="shared" ref="X2206" si="4204">O2206</f>
        <v>0</v>
      </c>
      <c r="Y2206">
        <f t="shared" ref="Y2206" si="4205">P2207</f>
        <v>0</v>
      </c>
      <c r="Z2206">
        <f t="shared" ref="Z2206" si="4206">Q2208+Q2209</f>
        <v>0</v>
      </c>
    </row>
    <row r="2207" spans="1:26" x14ac:dyDescent="0.25">
      <c r="A2207" t="s">
        <v>170</v>
      </c>
      <c r="B2207" t="s">
        <v>51</v>
      </c>
      <c r="C2207" t="s">
        <v>506</v>
      </c>
      <c r="D2207" t="s">
        <v>25</v>
      </c>
      <c r="E2207" t="s">
        <v>39</v>
      </c>
      <c r="F2207" t="s">
        <v>974</v>
      </c>
      <c r="G2207" t="str">
        <f t="shared" si="4145"/>
        <v>DL2022064</v>
      </c>
      <c r="H2207" t="str">
        <f t="shared" si="4146"/>
        <v>24</v>
      </c>
      <c r="I2207" t="str">
        <f t="shared" si="4147"/>
        <v>lutlut</v>
      </c>
      <c r="J2207" t="str">
        <f t="shared" si="4148"/>
        <v>NK</v>
      </c>
      <c r="K2207" t="str">
        <f t="shared" si="4149"/>
        <v>NK</v>
      </c>
      <c r="L2207" t="str">
        <f t="shared" si="4150"/>
        <v>true</v>
      </c>
      <c r="N2207" s="7">
        <f t="shared" si="4085"/>
        <v>0</v>
      </c>
      <c r="O2207" s="7" t="str">
        <f t="shared" si="4086"/>
        <v/>
      </c>
      <c r="P2207" s="7">
        <f t="shared" si="4087"/>
        <v>0</v>
      </c>
      <c r="Q2207" s="7" t="str">
        <f t="shared" si="4088"/>
        <v/>
      </c>
    </row>
    <row r="2208" spans="1:26" x14ac:dyDescent="0.25">
      <c r="A2208" t="s">
        <v>134</v>
      </c>
      <c r="B2208" t="s">
        <v>76</v>
      </c>
      <c r="C2208" t="s">
        <v>494</v>
      </c>
      <c r="D2208" t="s">
        <v>25</v>
      </c>
      <c r="E2208" t="s">
        <v>39</v>
      </c>
      <c r="F2208" t="s">
        <v>974</v>
      </c>
      <c r="G2208" t="str">
        <f t="shared" si="4145"/>
        <v>DL2022064</v>
      </c>
      <c r="H2208" t="str">
        <f t="shared" si="4146"/>
        <v>24</v>
      </c>
      <c r="I2208" t="str">
        <f t="shared" si="4147"/>
        <v>lutlut</v>
      </c>
      <c r="J2208" t="str">
        <f t="shared" si="4148"/>
        <v>EP</v>
      </c>
      <c r="K2208" t="str">
        <f t="shared" si="4149"/>
        <v>EP</v>
      </c>
      <c r="L2208" t="str">
        <f t="shared" si="4150"/>
        <v>true</v>
      </c>
      <c r="N2208" s="7">
        <f t="shared" si="4085"/>
        <v>0</v>
      </c>
      <c r="O2208" s="7" t="str">
        <f t="shared" si="4086"/>
        <v/>
      </c>
      <c r="P2208" s="7" t="str">
        <f t="shared" si="4087"/>
        <v/>
      </c>
      <c r="Q2208" s="7">
        <f t="shared" si="4088"/>
        <v>0</v>
      </c>
    </row>
    <row r="2209" spans="1:26" x14ac:dyDescent="0.25">
      <c r="A2209" t="s">
        <v>147</v>
      </c>
      <c r="B2209" t="s">
        <v>76</v>
      </c>
      <c r="C2209" t="s">
        <v>494</v>
      </c>
      <c r="D2209" t="s">
        <v>25</v>
      </c>
      <c r="E2209" t="s">
        <v>39</v>
      </c>
      <c r="F2209" t="s">
        <v>974</v>
      </c>
      <c r="G2209" t="str">
        <f t="shared" si="4145"/>
        <v>DL2022064</v>
      </c>
      <c r="H2209" t="str">
        <f t="shared" si="4146"/>
        <v>24</v>
      </c>
      <c r="I2209" t="str">
        <f t="shared" si="4147"/>
        <v>lutlut</v>
      </c>
      <c r="J2209" t="str">
        <f t="shared" si="4148"/>
        <v>EP</v>
      </c>
      <c r="K2209" t="str">
        <f t="shared" si="4149"/>
        <v>EP</v>
      </c>
      <c r="L2209" t="str">
        <f t="shared" si="4150"/>
        <v>true</v>
      </c>
      <c r="N2209" s="7">
        <f t="shared" si="4085"/>
        <v>0</v>
      </c>
      <c r="O2209" s="7" t="str">
        <f t="shared" si="4086"/>
        <v/>
      </c>
      <c r="P2209" s="7" t="str">
        <f t="shared" si="4087"/>
        <v/>
      </c>
      <c r="Q2209" s="7">
        <f t="shared" si="4088"/>
        <v>0</v>
      </c>
    </row>
    <row r="2210" spans="1:26" x14ac:dyDescent="0.25">
      <c r="A2210" t="s">
        <v>22</v>
      </c>
      <c r="B2210" t="s">
        <v>23</v>
      </c>
      <c r="C2210" t="s">
        <v>522</v>
      </c>
      <c r="D2210" t="s">
        <v>25</v>
      </c>
      <c r="E2210">
        <v>36.950000000000003</v>
      </c>
      <c r="F2210" t="s">
        <v>1246</v>
      </c>
      <c r="G2210" t="str">
        <f t="shared" si="4145"/>
        <v>DL2022080</v>
      </c>
      <c r="H2210" t="str">
        <f t="shared" si="4146"/>
        <v>01</v>
      </c>
      <c r="I2210" t="str">
        <f t="shared" si="4147"/>
        <v>plafle</v>
      </c>
      <c r="J2210" t="str">
        <f t="shared" si="4148"/>
        <v>PK</v>
      </c>
      <c r="K2210" t="str">
        <f t="shared" si="4149"/>
        <v>PK</v>
      </c>
      <c r="L2210" t="str">
        <f t="shared" si="4150"/>
        <v>true</v>
      </c>
      <c r="N2210" s="7">
        <f t="shared" ref="N2210:N2273" si="4207">IF(TRIM(E2210)="No Cq",0,E2210)</f>
        <v>36.950000000000003</v>
      </c>
      <c r="O2210" s="7">
        <f t="shared" ref="O2210:O2273" si="4208">IF(TRIM(B2210)="Standard",N2210,"")</f>
        <v>36.950000000000003</v>
      </c>
      <c r="P2210" s="7" t="str">
        <f t="shared" ref="P2210:P2273" si="4209">IF(TRIM(B2210)="NTC",N2210,"")</f>
        <v/>
      </c>
      <c r="Q2210" s="7" t="str">
        <f t="shared" ref="Q2210:Q2273" si="4210">IF(TRIM(B2210)="Unknown",N2210,"")</f>
        <v/>
      </c>
      <c r="R2210" t="str">
        <f t="shared" ref="R2210" si="4211">IF(AND(O2210&gt;0,P2211=0),"Valid","Invalid")</f>
        <v>Valid</v>
      </c>
      <c r="S2210" t="str">
        <f t="shared" ref="S2210" si="4212">IF(OR(Q2212&gt;0,Q2213&gt;0),"Present","Absent")</f>
        <v>Present</v>
      </c>
      <c r="T2210" t="str">
        <f t="shared" ref="T2210" si="4213">IF(OR(Q2212&lt;41,Q2213&lt;41),"Ct&lt;41",IF(OR(Q2212&gt;41,Q2213&gt;41),"Ct&gt;41","No Ct"))</f>
        <v>Ct&lt;41</v>
      </c>
      <c r="V2210" t="str">
        <f t="shared" ref="V2210" si="4214">G2210&amp;"_"&amp;I2210&amp;"_"&amp;R2210&amp;"_"&amp;S2210&amp;"_"&amp;T2210</f>
        <v>DL2022080_plafle_Valid_Present_Ct&lt;41</v>
      </c>
      <c r="X2210">
        <f t="shared" ref="X2210" si="4215">O2210</f>
        <v>36.950000000000003</v>
      </c>
      <c r="Y2210">
        <f t="shared" ref="Y2210" si="4216">P2211</f>
        <v>0</v>
      </c>
      <c r="Z2210">
        <f t="shared" ref="Z2210" si="4217">Q2212+Q2213</f>
        <v>24.27</v>
      </c>
    </row>
    <row r="2211" spans="1:26" x14ac:dyDescent="0.25">
      <c r="A2211" t="s">
        <v>50</v>
      </c>
      <c r="B2211" t="s">
        <v>51</v>
      </c>
      <c r="C2211" t="s">
        <v>534</v>
      </c>
      <c r="D2211" t="s">
        <v>25</v>
      </c>
      <c r="E2211" t="s">
        <v>39</v>
      </c>
      <c r="F2211" t="s">
        <v>1246</v>
      </c>
      <c r="G2211" t="str">
        <f t="shared" si="4145"/>
        <v>DL2022080</v>
      </c>
      <c r="H2211" t="str">
        <f t="shared" si="4146"/>
        <v>01</v>
      </c>
      <c r="I2211" t="str">
        <f t="shared" si="4147"/>
        <v>plafle</v>
      </c>
      <c r="J2211" t="str">
        <f t="shared" si="4148"/>
        <v>NK</v>
      </c>
      <c r="K2211" t="str">
        <f t="shared" si="4149"/>
        <v>NK</v>
      </c>
      <c r="L2211" t="str">
        <f t="shared" si="4150"/>
        <v>true</v>
      </c>
      <c r="N2211" s="7">
        <f t="shared" si="4207"/>
        <v>0</v>
      </c>
      <c r="O2211" s="7" t="str">
        <f t="shared" si="4208"/>
        <v/>
      </c>
      <c r="P2211" s="7">
        <f t="shared" si="4209"/>
        <v>0</v>
      </c>
      <c r="Q2211" s="7" t="str">
        <f t="shared" si="4210"/>
        <v/>
      </c>
    </row>
    <row r="2212" spans="1:26" x14ac:dyDescent="0.25">
      <c r="A2212" t="s">
        <v>75</v>
      </c>
      <c r="B2212" t="s">
        <v>76</v>
      </c>
      <c r="C2212" t="s">
        <v>546</v>
      </c>
      <c r="D2212" t="s">
        <v>25</v>
      </c>
      <c r="E2212" t="s">
        <v>39</v>
      </c>
      <c r="F2212" t="s">
        <v>1246</v>
      </c>
      <c r="G2212" t="str">
        <f t="shared" si="4145"/>
        <v>DL2022080</v>
      </c>
      <c r="H2212" t="str">
        <f t="shared" si="4146"/>
        <v>01</v>
      </c>
      <c r="I2212" t="str">
        <f t="shared" si="4147"/>
        <v>plafle</v>
      </c>
      <c r="J2212" t="str">
        <f t="shared" si="4148"/>
        <v>EP</v>
      </c>
      <c r="K2212" t="str">
        <f t="shared" si="4149"/>
        <v>EP</v>
      </c>
      <c r="L2212" t="str">
        <f t="shared" si="4150"/>
        <v>true</v>
      </c>
      <c r="N2212" s="7">
        <f t="shared" si="4207"/>
        <v>0</v>
      </c>
      <c r="O2212" s="7" t="str">
        <f t="shared" si="4208"/>
        <v/>
      </c>
      <c r="P2212" s="7" t="str">
        <f t="shared" si="4209"/>
        <v/>
      </c>
      <c r="Q2212" s="7">
        <f t="shared" si="4210"/>
        <v>0</v>
      </c>
    </row>
    <row r="2213" spans="1:26" x14ac:dyDescent="0.25">
      <c r="A2213" t="s">
        <v>100</v>
      </c>
      <c r="B2213" t="s">
        <v>76</v>
      </c>
      <c r="C2213" t="s">
        <v>546</v>
      </c>
      <c r="D2213" t="s">
        <v>25</v>
      </c>
      <c r="E2213">
        <v>24.27</v>
      </c>
      <c r="F2213" t="s">
        <v>1246</v>
      </c>
      <c r="G2213" t="str">
        <f t="shared" si="4145"/>
        <v>DL2022080</v>
      </c>
      <c r="H2213" t="str">
        <f t="shared" si="4146"/>
        <v>01</v>
      </c>
      <c r="I2213" t="str">
        <f t="shared" si="4147"/>
        <v>plafle</v>
      </c>
      <c r="J2213" t="str">
        <f t="shared" si="4148"/>
        <v>EP</v>
      </c>
      <c r="K2213" t="str">
        <f t="shared" si="4149"/>
        <v>EP</v>
      </c>
      <c r="L2213" t="str">
        <f t="shared" si="4150"/>
        <v>true</v>
      </c>
      <c r="N2213" s="7">
        <f t="shared" si="4207"/>
        <v>24.27</v>
      </c>
      <c r="O2213" s="7" t="str">
        <f t="shared" si="4208"/>
        <v/>
      </c>
      <c r="P2213" s="7" t="str">
        <f t="shared" si="4209"/>
        <v/>
      </c>
      <c r="Q2213" s="7">
        <f t="shared" si="4210"/>
        <v>24.27</v>
      </c>
    </row>
    <row r="2214" spans="1:26" x14ac:dyDescent="0.25">
      <c r="A2214" t="s">
        <v>27</v>
      </c>
      <c r="B2214" t="s">
        <v>23</v>
      </c>
      <c r="C2214" t="s">
        <v>523</v>
      </c>
      <c r="D2214" t="s">
        <v>25</v>
      </c>
      <c r="E2214">
        <v>23.03</v>
      </c>
      <c r="F2214" t="s">
        <v>1246</v>
      </c>
      <c r="G2214" t="str">
        <f t="shared" si="4145"/>
        <v>DL2022080</v>
      </c>
      <c r="H2214" t="str">
        <f t="shared" si="4146"/>
        <v>02</v>
      </c>
      <c r="I2214" t="str">
        <f t="shared" si="4147"/>
        <v>plafle</v>
      </c>
      <c r="J2214" t="str">
        <f t="shared" si="4148"/>
        <v>PK</v>
      </c>
      <c r="K2214" t="str">
        <f t="shared" si="4149"/>
        <v>PK</v>
      </c>
      <c r="L2214" t="str">
        <f t="shared" si="4150"/>
        <v>true</v>
      </c>
      <c r="N2214" s="7">
        <f t="shared" si="4207"/>
        <v>23.03</v>
      </c>
      <c r="O2214" s="7">
        <f t="shared" si="4208"/>
        <v>23.03</v>
      </c>
      <c r="P2214" s="7" t="str">
        <f t="shared" si="4209"/>
        <v/>
      </c>
      <c r="Q2214" s="7" t="str">
        <f t="shared" si="4210"/>
        <v/>
      </c>
      <c r="R2214" t="str">
        <f t="shared" ref="R2214" si="4218">IF(AND(O2214&gt;0,P2215=0),"Valid","Invalid")</f>
        <v>Valid</v>
      </c>
      <c r="S2214" t="str">
        <f t="shared" ref="S2214" si="4219">IF(OR(Q2216&gt;0,Q2217&gt;0),"Present","Absent")</f>
        <v>Absent</v>
      </c>
      <c r="T2214" t="str">
        <f t="shared" ref="T2214" si="4220">IF(OR(Q2216&lt;41,Q2217&lt;41),"Ct&lt;41",IF(OR(Q2216&gt;41,Q2217&gt;41),"Ct&gt;41","No Ct"))</f>
        <v>Ct&lt;41</v>
      </c>
      <c r="V2214" t="str">
        <f t="shared" ref="V2214" si="4221">G2214&amp;"_"&amp;I2214&amp;"_"&amp;R2214&amp;"_"&amp;S2214&amp;"_"&amp;T2214</f>
        <v>DL2022080_plafle_Valid_Absent_Ct&lt;41</v>
      </c>
      <c r="X2214">
        <f t="shared" ref="X2214" si="4222">O2214</f>
        <v>23.03</v>
      </c>
      <c r="Y2214">
        <f t="shared" ref="Y2214" si="4223">P2215</f>
        <v>0</v>
      </c>
      <c r="Z2214">
        <f t="shared" ref="Z2214" si="4224">Q2216+Q2217</f>
        <v>0</v>
      </c>
    </row>
    <row r="2215" spans="1:26" x14ac:dyDescent="0.25">
      <c r="A2215" t="s">
        <v>53</v>
      </c>
      <c r="B2215" t="s">
        <v>51</v>
      </c>
      <c r="C2215" t="s">
        <v>535</v>
      </c>
      <c r="D2215" t="s">
        <v>25</v>
      </c>
      <c r="E2215" t="s">
        <v>39</v>
      </c>
      <c r="F2215" t="s">
        <v>1246</v>
      </c>
      <c r="G2215" t="str">
        <f t="shared" si="4145"/>
        <v>DL2022080</v>
      </c>
      <c r="H2215" t="str">
        <f t="shared" si="4146"/>
        <v>02</v>
      </c>
      <c r="I2215" t="str">
        <f t="shared" si="4147"/>
        <v>plafle</v>
      </c>
      <c r="J2215" t="str">
        <f t="shared" si="4148"/>
        <v>NK</v>
      </c>
      <c r="K2215" t="str">
        <f t="shared" si="4149"/>
        <v>NK</v>
      </c>
      <c r="L2215" t="str">
        <f t="shared" si="4150"/>
        <v>true</v>
      </c>
      <c r="N2215" s="7">
        <f t="shared" si="4207"/>
        <v>0</v>
      </c>
      <c r="O2215" s="7" t="str">
        <f t="shared" si="4208"/>
        <v/>
      </c>
      <c r="P2215" s="7">
        <f t="shared" si="4209"/>
        <v>0</v>
      </c>
      <c r="Q2215" s="7" t="str">
        <f t="shared" si="4210"/>
        <v/>
      </c>
    </row>
    <row r="2216" spans="1:26" x14ac:dyDescent="0.25">
      <c r="A2216" t="s">
        <v>78</v>
      </c>
      <c r="B2216" t="s">
        <v>76</v>
      </c>
      <c r="C2216" t="s">
        <v>547</v>
      </c>
      <c r="D2216" t="s">
        <v>25</v>
      </c>
      <c r="E2216" t="s">
        <v>39</v>
      </c>
      <c r="F2216" t="s">
        <v>1246</v>
      </c>
      <c r="G2216" t="str">
        <f t="shared" si="4145"/>
        <v>DL2022080</v>
      </c>
      <c r="H2216" t="str">
        <f t="shared" si="4146"/>
        <v>02</v>
      </c>
      <c r="I2216" t="str">
        <f t="shared" si="4147"/>
        <v>plafle</v>
      </c>
      <c r="J2216" t="str">
        <f t="shared" si="4148"/>
        <v>EP</v>
      </c>
      <c r="K2216" t="str">
        <f t="shared" si="4149"/>
        <v>EP</v>
      </c>
      <c r="L2216" t="str">
        <f t="shared" si="4150"/>
        <v>true</v>
      </c>
      <c r="N2216" s="7">
        <f t="shared" si="4207"/>
        <v>0</v>
      </c>
      <c r="O2216" s="7" t="str">
        <f t="shared" si="4208"/>
        <v/>
      </c>
      <c r="P2216" s="7" t="str">
        <f t="shared" si="4209"/>
        <v/>
      </c>
      <c r="Q2216" s="7">
        <f t="shared" si="4210"/>
        <v>0</v>
      </c>
    </row>
    <row r="2217" spans="1:26" x14ac:dyDescent="0.25">
      <c r="A2217" t="s">
        <v>101</v>
      </c>
      <c r="B2217" t="s">
        <v>76</v>
      </c>
      <c r="C2217" t="s">
        <v>547</v>
      </c>
      <c r="D2217" t="s">
        <v>25</v>
      </c>
      <c r="E2217" t="s">
        <v>39</v>
      </c>
      <c r="F2217" t="s">
        <v>1246</v>
      </c>
      <c r="G2217" t="str">
        <f t="shared" si="4145"/>
        <v>DL2022080</v>
      </c>
      <c r="H2217" t="str">
        <f t="shared" si="4146"/>
        <v>02</v>
      </c>
      <c r="I2217" t="str">
        <f t="shared" si="4147"/>
        <v>plafle</v>
      </c>
      <c r="J2217" t="str">
        <f t="shared" si="4148"/>
        <v>EP</v>
      </c>
      <c r="K2217" t="str">
        <f t="shared" si="4149"/>
        <v>EP</v>
      </c>
      <c r="L2217" t="str">
        <f t="shared" si="4150"/>
        <v>true</v>
      </c>
      <c r="N2217" s="7">
        <f t="shared" si="4207"/>
        <v>0</v>
      </c>
      <c r="O2217" s="7" t="str">
        <f t="shared" si="4208"/>
        <v/>
      </c>
      <c r="P2217" s="7" t="str">
        <f t="shared" si="4209"/>
        <v/>
      </c>
      <c r="Q2217" s="7">
        <f t="shared" si="4210"/>
        <v>0</v>
      </c>
    </row>
    <row r="2218" spans="1:26" x14ac:dyDescent="0.25">
      <c r="A2218" t="s">
        <v>29</v>
      </c>
      <c r="B2218" t="s">
        <v>23</v>
      </c>
      <c r="C2218" t="s">
        <v>524</v>
      </c>
      <c r="D2218" t="s">
        <v>25</v>
      </c>
      <c r="E2218">
        <v>27.85</v>
      </c>
      <c r="F2218" t="s">
        <v>1246</v>
      </c>
      <c r="G2218" t="str">
        <f t="shared" si="4145"/>
        <v>DL2022080</v>
      </c>
      <c r="H2218" t="str">
        <f t="shared" si="4146"/>
        <v>03</v>
      </c>
      <c r="I2218" t="str">
        <f t="shared" si="4147"/>
        <v>gadmor</v>
      </c>
      <c r="J2218" t="str">
        <f t="shared" si="4148"/>
        <v>PK</v>
      </c>
      <c r="K2218" t="str">
        <f t="shared" si="4149"/>
        <v>PK</v>
      </c>
      <c r="L2218" t="str">
        <f t="shared" si="4150"/>
        <v>true</v>
      </c>
      <c r="N2218" s="7">
        <f t="shared" si="4207"/>
        <v>27.85</v>
      </c>
      <c r="O2218" s="7">
        <f t="shared" si="4208"/>
        <v>27.85</v>
      </c>
      <c r="P2218" s="7" t="str">
        <f t="shared" si="4209"/>
        <v/>
      </c>
      <c r="Q2218" s="7" t="str">
        <f t="shared" si="4210"/>
        <v/>
      </c>
      <c r="R2218" t="str">
        <f t="shared" ref="R2218" si="4225">IF(AND(O2218&gt;0,P2219=0),"Valid","Invalid")</f>
        <v>Valid</v>
      </c>
      <c r="S2218" t="str">
        <f t="shared" ref="S2218" si="4226">IF(OR(Q2220&gt;0,Q2221&gt;0),"Present","Absent")</f>
        <v>Present</v>
      </c>
      <c r="T2218" t="str">
        <f t="shared" ref="T2218" si="4227">IF(OR(Q2220&lt;41,Q2221&lt;41),"Ct&lt;41",IF(OR(Q2220&gt;41,Q2221&gt;41),"Ct&gt;41","No Ct"))</f>
        <v>Ct&lt;41</v>
      </c>
      <c r="V2218" t="str">
        <f t="shared" ref="V2218" si="4228">G2218&amp;"_"&amp;I2218&amp;"_"&amp;R2218&amp;"_"&amp;S2218&amp;"_"&amp;T2218</f>
        <v>DL2022080_gadmor_Valid_Present_Ct&lt;41</v>
      </c>
      <c r="X2218">
        <f t="shared" ref="X2218" si="4229">O2218</f>
        <v>27.85</v>
      </c>
      <c r="Y2218">
        <f t="shared" ref="Y2218" si="4230">P2219</f>
        <v>0</v>
      </c>
      <c r="Z2218">
        <f t="shared" ref="Z2218" si="4231">Q2220+Q2221</f>
        <v>38.299999999999997</v>
      </c>
    </row>
    <row r="2219" spans="1:26" x14ac:dyDescent="0.25">
      <c r="A2219" t="s">
        <v>55</v>
      </c>
      <c r="B2219" t="s">
        <v>51</v>
      </c>
      <c r="C2219" t="s">
        <v>536</v>
      </c>
      <c r="D2219" t="s">
        <v>25</v>
      </c>
      <c r="E2219" t="s">
        <v>39</v>
      </c>
      <c r="F2219" t="s">
        <v>1246</v>
      </c>
      <c r="G2219" t="str">
        <f t="shared" si="4145"/>
        <v>DL2022080</v>
      </c>
      <c r="H2219" t="str">
        <f t="shared" si="4146"/>
        <v>03</v>
      </c>
      <c r="I2219" t="str">
        <f t="shared" si="4147"/>
        <v>gadmor</v>
      </c>
      <c r="J2219" t="str">
        <f t="shared" si="4148"/>
        <v>NK</v>
      </c>
      <c r="K2219" t="str">
        <f t="shared" si="4149"/>
        <v>NK</v>
      </c>
      <c r="L2219" t="str">
        <f t="shared" si="4150"/>
        <v>true</v>
      </c>
      <c r="N2219" s="7">
        <f t="shared" si="4207"/>
        <v>0</v>
      </c>
      <c r="O2219" s="7" t="str">
        <f t="shared" si="4208"/>
        <v/>
      </c>
      <c r="P2219" s="7">
        <f t="shared" si="4209"/>
        <v>0</v>
      </c>
      <c r="Q2219" s="7" t="str">
        <f t="shared" si="4210"/>
        <v/>
      </c>
    </row>
    <row r="2220" spans="1:26" x14ac:dyDescent="0.25">
      <c r="A2220" t="s">
        <v>80</v>
      </c>
      <c r="B2220" t="s">
        <v>76</v>
      </c>
      <c r="C2220" t="s">
        <v>548</v>
      </c>
      <c r="D2220" t="s">
        <v>25</v>
      </c>
      <c r="E2220" t="s">
        <v>39</v>
      </c>
      <c r="F2220" t="s">
        <v>1246</v>
      </c>
      <c r="G2220" t="str">
        <f t="shared" si="4145"/>
        <v>DL2022080</v>
      </c>
      <c r="H2220" t="str">
        <f t="shared" si="4146"/>
        <v>03</v>
      </c>
      <c r="I2220" t="str">
        <f t="shared" si="4147"/>
        <v>gadmor</v>
      </c>
      <c r="J2220" t="str">
        <f t="shared" si="4148"/>
        <v>EP</v>
      </c>
      <c r="K2220" t="str">
        <f t="shared" si="4149"/>
        <v>EP</v>
      </c>
      <c r="L2220" t="str">
        <f t="shared" si="4150"/>
        <v>true</v>
      </c>
      <c r="N2220" s="7">
        <f t="shared" si="4207"/>
        <v>0</v>
      </c>
      <c r="O2220" s="7" t="str">
        <f t="shared" si="4208"/>
        <v/>
      </c>
      <c r="P2220" s="7" t="str">
        <f t="shared" si="4209"/>
        <v/>
      </c>
      <c r="Q2220" s="7">
        <f t="shared" si="4210"/>
        <v>0</v>
      </c>
    </row>
    <row r="2221" spans="1:26" x14ac:dyDescent="0.25">
      <c r="A2221" t="s">
        <v>102</v>
      </c>
      <c r="B2221" t="s">
        <v>76</v>
      </c>
      <c r="C2221" t="s">
        <v>548</v>
      </c>
      <c r="D2221" t="s">
        <v>25</v>
      </c>
      <c r="E2221">
        <v>38.299999999999997</v>
      </c>
      <c r="F2221" t="s">
        <v>1246</v>
      </c>
      <c r="G2221" t="str">
        <f t="shared" si="4145"/>
        <v>DL2022080</v>
      </c>
      <c r="H2221" t="str">
        <f t="shared" si="4146"/>
        <v>03</v>
      </c>
      <c r="I2221" t="str">
        <f t="shared" si="4147"/>
        <v>gadmor</v>
      </c>
      <c r="J2221" t="str">
        <f t="shared" si="4148"/>
        <v>EP</v>
      </c>
      <c r="K2221" t="str">
        <f t="shared" si="4149"/>
        <v>EP</v>
      </c>
      <c r="L2221" t="str">
        <f t="shared" si="4150"/>
        <v>true</v>
      </c>
      <c r="N2221" s="7">
        <f t="shared" si="4207"/>
        <v>38.299999999999997</v>
      </c>
      <c r="O2221" s="7" t="str">
        <f t="shared" si="4208"/>
        <v/>
      </c>
      <c r="P2221" s="7" t="str">
        <f t="shared" si="4209"/>
        <v/>
      </c>
      <c r="Q2221" s="7">
        <f t="shared" si="4210"/>
        <v>38.299999999999997</v>
      </c>
    </row>
    <row r="2222" spans="1:26" x14ac:dyDescent="0.25">
      <c r="A2222" t="s">
        <v>31</v>
      </c>
      <c r="B2222" t="s">
        <v>23</v>
      </c>
      <c r="C2222" t="s">
        <v>525</v>
      </c>
      <c r="D2222" t="s">
        <v>25</v>
      </c>
      <c r="E2222">
        <v>27.44</v>
      </c>
      <c r="F2222" t="s">
        <v>1246</v>
      </c>
      <c r="G2222" t="str">
        <f t="shared" si="4145"/>
        <v>DL2022080</v>
      </c>
      <c r="H2222" t="str">
        <f t="shared" si="4146"/>
        <v>04</v>
      </c>
      <c r="I2222" t="str">
        <f t="shared" si="4147"/>
        <v>gadmor</v>
      </c>
      <c r="J2222" t="str">
        <f t="shared" si="4148"/>
        <v>PK</v>
      </c>
      <c r="K2222" t="str">
        <f t="shared" si="4149"/>
        <v>PK</v>
      </c>
      <c r="L2222" t="str">
        <f t="shared" si="4150"/>
        <v>true</v>
      </c>
      <c r="N2222" s="7">
        <f t="shared" si="4207"/>
        <v>27.44</v>
      </c>
      <c r="O2222" s="7">
        <f t="shared" si="4208"/>
        <v>27.44</v>
      </c>
      <c r="P2222" s="7" t="str">
        <f t="shared" si="4209"/>
        <v/>
      </c>
      <c r="Q2222" s="7" t="str">
        <f t="shared" si="4210"/>
        <v/>
      </c>
      <c r="R2222" t="str">
        <f t="shared" ref="R2222" si="4232">IF(AND(O2222&gt;0,P2223=0),"Valid","Invalid")</f>
        <v>Valid</v>
      </c>
      <c r="S2222" t="str">
        <f t="shared" ref="S2222" si="4233">IF(OR(Q2224&gt;0,Q2225&gt;0),"Present","Absent")</f>
        <v>Absent</v>
      </c>
      <c r="T2222" t="str">
        <f t="shared" ref="T2222" si="4234">IF(OR(Q2224&lt;41,Q2225&lt;41),"Ct&lt;41",IF(OR(Q2224&gt;41,Q2225&gt;41),"Ct&gt;41","No Ct"))</f>
        <v>Ct&lt;41</v>
      </c>
      <c r="V2222" t="str">
        <f t="shared" ref="V2222" si="4235">G2222&amp;"_"&amp;I2222&amp;"_"&amp;R2222&amp;"_"&amp;S2222&amp;"_"&amp;T2222</f>
        <v>DL2022080_gadmor_Valid_Absent_Ct&lt;41</v>
      </c>
      <c r="X2222">
        <f t="shared" ref="X2222" si="4236">O2222</f>
        <v>27.44</v>
      </c>
      <c r="Y2222">
        <f t="shared" ref="Y2222" si="4237">P2223</f>
        <v>0</v>
      </c>
      <c r="Z2222">
        <f t="shared" ref="Z2222" si="4238">Q2224+Q2225</f>
        <v>0</v>
      </c>
    </row>
    <row r="2223" spans="1:26" x14ac:dyDescent="0.25">
      <c r="A2223" t="s">
        <v>57</v>
      </c>
      <c r="B2223" t="s">
        <v>51</v>
      </c>
      <c r="C2223" t="s">
        <v>537</v>
      </c>
      <c r="D2223" t="s">
        <v>25</v>
      </c>
      <c r="E2223" t="s">
        <v>39</v>
      </c>
      <c r="F2223" t="s">
        <v>1246</v>
      </c>
      <c r="G2223" t="str">
        <f t="shared" si="4145"/>
        <v>DL2022080</v>
      </c>
      <c r="H2223" t="str">
        <f t="shared" si="4146"/>
        <v>04</v>
      </c>
      <c r="I2223" t="str">
        <f t="shared" si="4147"/>
        <v>gadmor</v>
      </c>
      <c r="J2223" t="str">
        <f t="shared" si="4148"/>
        <v>NK</v>
      </c>
      <c r="K2223" t="str">
        <f t="shared" si="4149"/>
        <v>NK</v>
      </c>
      <c r="L2223" t="str">
        <f t="shared" si="4150"/>
        <v>true</v>
      </c>
      <c r="N2223" s="7">
        <f t="shared" si="4207"/>
        <v>0</v>
      </c>
      <c r="O2223" s="7" t="str">
        <f t="shared" si="4208"/>
        <v/>
      </c>
      <c r="P2223" s="7">
        <f t="shared" si="4209"/>
        <v>0</v>
      </c>
      <c r="Q2223" s="7" t="str">
        <f t="shared" si="4210"/>
        <v/>
      </c>
    </row>
    <row r="2224" spans="1:26" x14ac:dyDescent="0.25">
      <c r="A2224" t="s">
        <v>82</v>
      </c>
      <c r="B2224" t="s">
        <v>76</v>
      </c>
      <c r="C2224" t="s">
        <v>549</v>
      </c>
      <c r="D2224" t="s">
        <v>25</v>
      </c>
      <c r="E2224" t="s">
        <v>39</v>
      </c>
      <c r="F2224" t="s">
        <v>1246</v>
      </c>
      <c r="G2224" t="str">
        <f t="shared" si="4145"/>
        <v>DL2022080</v>
      </c>
      <c r="H2224" t="str">
        <f t="shared" si="4146"/>
        <v>04</v>
      </c>
      <c r="I2224" t="str">
        <f t="shared" si="4147"/>
        <v>gadmor</v>
      </c>
      <c r="J2224" t="str">
        <f t="shared" si="4148"/>
        <v>EP</v>
      </c>
      <c r="K2224" t="str">
        <f t="shared" si="4149"/>
        <v>EP</v>
      </c>
      <c r="L2224" t="str">
        <f t="shared" si="4150"/>
        <v>true</v>
      </c>
      <c r="N2224" s="7">
        <f t="shared" si="4207"/>
        <v>0</v>
      </c>
      <c r="O2224" s="7" t="str">
        <f t="shared" si="4208"/>
        <v/>
      </c>
      <c r="P2224" s="7" t="str">
        <f t="shared" si="4209"/>
        <v/>
      </c>
      <c r="Q2224" s="7">
        <f t="shared" si="4210"/>
        <v>0</v>
      </c>
    </row>
    <row r="2225" spans="1:26" x14ac:dyDescent="0.25">
      <c r="A2225" t="s">
        <v>103</v>
      </c>
      <c r="B2225" t="s">
        <v>76</v>
      </c>
      <c r="C2225" t="s">
        <v>549</v>
      </c>
      <c r="D2225" t="s">
        <v>25</v>
      </c>
      <c r="E2225" t="s">
        <v>39</v>
      </c>
      <c r="F2225" t="s">
        <v>1246</v>
      </c>
      <c r="G2225" t="str">
        <f t="shared" si="4145"/>
        <v>DL2022080</v>
      </c>
      <c r="H2225" t="str">
        <f t="shared" si="4146"/>
        <v>04</v>
      </c>
      <c r="I2225" t="str">
        <f t="shared" si="4147"/>
        <v>gadmor</v>
      </c>
      <c r="J2225" t="str">
        <f t="shared" si="4148"/>
        <v>EP</v>
      </c>
      <c r="K2225" t="str">
        <f t="shared" si="4149"/>
        <v>EP</v>
      </c>
      <c r="L2225" t="str">
        <f t="shared" si="4150"/>
        <v>true</v>
      </c>
      <c r="N2225" s="7">
        <f t="shared" si="4207"/>
        <v>0</v>
      </c>
      <c r="O2225" s="7" t="str">
        <f t="shared" si="4208"/>
        <v/>
      </c>
      <c r="P2225" s="7" t="str">
        <f t="shared" si="4209"/>
        <v/>
      </c>
      <c r="Q2225" s="7">
        <f t="shared" si="4210"/>
        <v>0</v>
      </c>
    </row>
    <row r="2226" spans="1:26" x14ac:dyDescent="0.25">
      <c r="A2226" t="s">
        <v>33</v>
      </c>
      <c r="B2226" t="s">
        <v>23</v>
      </c>
      <c r="C2226" t="s">
        <v>526</v>
      </c>
      <c r="D2226" t="s">
        <v>25</v>
      </c>
      <c r="E2226">
        <v>30.99</v>
      </c>
      <c r="F2226" t="s">
        <v>1246</v>
      </c>
      <c r="G2226" t="str">
        <f t="shared" si="4145"/>
        <v>DL2022080</v>
      </c>
      <c r="H2226" t="str">
        <f t="shared" si="4146"/>
        <v>05</v>
      </c>
      <c r="I2226" t="str">
        <f t="shared" si="4147"/>
        <v>myaare</v>
      </c>
      <c r="J2226" t="str">
        <f t="shared" si="4148"/>
        <v>PK</v>
      </c>
      <c r="K2226" t="str">
        <f t="shared" si="4149"/>
        <v>PK</v>
      </c>
      <c r="L2226" t="str">
        <f t="shared" si="4150"/>
        <v>true</v>
      </c>
      <c r="N2226" s="7">
        <f t="shared" si="4207"/>
        <v>30.99</v>
      </c>
      <c r="O2226" s="7">
        <f t="shared" si="4208"/>
        <v>30.99</v>
      </c>
      <c r="P2226" s="7" t="str">
        <f t="shared" si="4209"/>
        <v/>
      </c>
      <c r="Q2226" s="7" t="str">
        <f t="shared" si="4210"/>
        <v/>
      </c>
      <c r="R2226" t="str">
        <f t="shared" ref="R2226" si="4239">IF(AND(O2226&gt;0,P2227=0),"Valid","Invalid")</f>
        <v>Valid</v>
      </c>
      <c r="S2226" t="str">
        <f t="shared" ref="S2226" si="4240">IF(OR(Q2228&gt;0,Q2229&gt;0),"Present","Absent")</f>
        <v>Present</v>
      </c>
      <c r="T2226" t="str">
        <f t="shared" ref="T2226" si="4241">IF(OR(Q2228&lt;41,Q2229&lt;41),"Ct&lt;41",IF(OR(Q2228&gt;41,Q2229&gt;41),"Ct&gt;41","No Ct"))</f>
        <v>Ct&lt;41</v>
      </c>
      <c r="V2226" t="str">
        <f t="shared" ref="V2226" si="4242">G2226&amp;"_"&amp;I2226&amp;"_"&amp;R2226&amp;"_"&amp;S2226&amp;"_"&amp;T2226</f>
        <v>DL2022080_myaare_Valid_Present_Ct&lt;41</v>
      </c>
      <c r="X2226">
        <f t="shared" ref="X2226" si="4243">O2226</f>
        <v>30.99</v>
      </c>
      <c r="Y2226">
        <f t="shared" ref="Y2226" si="4244">P2227</f>
        <v>0</v>
      </c>
      <c r="Z2226">
        <f t="shared" ref="Z2226" si="4245">Q2228+Q2229</f>
        <v>33.33</v>
      </c>
    </row>
    <row r="2227" spans="1:26" x14ac:dyDescent="0.25">
      <c r="A2227" t="s">
        <v>59</v>
      </c>
      <c r="B2227" t="s">
        <v>51</v>
      </c>
      <c r="C2227" t="s">
        <v>538</v>
      </c>
      <c r="D2227" t="s">
        <v>25</v>
      </c>
      <c r="E2227" t="s">
        <v>39</v>
      </c>
      <c r="F2227" t="s">
        <v>1246</v>
      </c>
      <c r="G2227" t="str">
        <f t="shared" si="4145"/>
        <v>DL2022080</v>
      </c>
      <c r="H2227" t="str">
        <f t="shared" si="4146"/>
        <v>05</v>
      </c>
      <c r="I2227" t="str">
        <f t="shared" si="4147"/>
        <v>myaare</v>
      </c>
      <c r="J2227" t="str">
        <f t="shared" si="4148"/>
        <v>NK</v>
      </c>
      <c r="K2227" t="str">
        <f t="shared" si="4149"/>
        <v>NK</v>
      </c>
      <c r="L2227" t="str">
        <f t="shared" si="4150"/>
        <v>true</v>
      </c>
      <c r="N2227" s="7">
        <f t="shared" si="4207"/>
        <v>0</v>
      </c>
      <c r="O2227" s="7" t="str">
        <f t="shared" si="4208"/>
        <v/>
      </c>
      <c r="P2227" s="7">
        <f t="shared" si="4209"/>
        <v>0</v>
      </c>
      <c r="Q2227" s="7" t="str">
        <f t="shared" si="4210"/>
        <v/>
      </c>
    </row>
    <row r="2228" spans="1:26" x14ac:dyDescent="0.25">
      <c r="A2228" t="s">
        <v>84</v>
      </c>
      <c r="B2228" t="s">
        <v>76</v>
      </c>
      <c r="C2228" t="s">
        <v>550</v>
      </c>
      <c r="D2228" t="s">
        <v>25</v>
      </c>
      <c r="E2228">
        <v>33.33</v>
      </c>
      <c r="F2228" t="s">
        <v>1246</v>
      </c>
      <c r="G2228" t="str">
        <f t="shared" si="4145"/>
        <v>DL2022080</v>
      </c>
      <c r="H2228" t="str">
        <f t="shared" si="4146"/>
        <v>05</v>
      </c>
      <c r="I2228" t="str">
        <f t="shared" si="4147"/>
        <v>myaare</v>
      </c>
      <c r="J2228" t="str">
        <f t="shared" si="4148"/>
        <v>EP</v>
      </c>
      <c r="K2228" t="str">
        <f t="shared" si="4149"/>
        <v>EP</v>
      </c>
      <c r="L2228" t="str">
        <f t="shared" si="4150"/>
        <v>true</v>
      </c>
      <c r="N2228" s="7">
        <f t="shared" si="4207"/>
        <v>33.33</v>
      </c>
      <c r="O2228" s="7" t="str">
        <f t="shared" si="4208"/>
        <v/>
      </c>
      <c r="P2228" s="7" t="str">
        <f t="shared" si="4209"/>
        <v/>
      </c>
      <c r="Q2228" s="7">
        <f t="shared" si="4210"/>
        <v>33.33</v>
      </c>
    </row>
    <row r="2229" spans="1:26" x14ac:dyDescent="0.25">
      <c r="A2229" t="s">
        <v>104</v>
      </c>
      <c r="B2229" t="s">
        <v>76</v>
      </c>
      <c r="C2229" t="s">
        <v>550</v>
      </c>
      <c r="D2229" t="s">
        <v>25</v>
      </c>
      <c r="E2229" t="s">
        <v>39</v>
      </c>
      <c r="F2229" t="s">
        <v>1246</v>
      </c>
      <c r="G2229" t="str">
        <f t="shared" si="4145"/>
        <v>DL2022080</v>
      </c>
      <c r="H2229" t="str">
        <f t="shared" si="4146"/>
        <v>05</v>
      </c>
      <c r="I2229" t="str">
        <f t="shared" si="4147"/>
        <v>myaare</v>
      </c>
      <c r="J2229" t="str">
        <f t="shared" si="4148"/>
        <v>EP</v>
      </c>
      <c r="K2229" t="str">
        <f t="shared" si="4149"/>
        <v>EP</v>
      </c>
      <c r="L2229" t="str">
        <f t="shared" si="4150"/>
        <v>true</v>
      </c>
      <c r="N2229" s="7">
        <f t="shared" si="4207"/>
        <v>0</v>
      </c>
      <c r="O2229" s="7" t="str">
        <f t="shared" si="4208"/>
        <v/>
      </c>
      <c r="P2229" s="7" t="str">
        <f t="shared" si="4209"/>
        <v/>
      </c>
      <c r="Q2229" s="7">
        <f t="shared" si="4210"/>
        <v>0</v>
      </c>
    </row>
    <row r="2230" spans="1:26" x14ac:dyDescent="0.25">
      <c r="A2230" t="s">
        <v>35</v>
      </c>
      <c r="B2230" t="s">
        <v>23</v>
      </c>
      <c r="C2230" t="s">
        <v>527</v>
      </c>
      <c r="D2230" t="s">
        <v>25</v>
      </c>
      <c r="E2230">
        <v>30.56</v>
      </c>
      <c r="F2230" t="s">
        <v>1246</v>
      </c>
      <c r="G2230" t="str">
        <f t="shared" si="4145"/>
        <v>DL2022080</v>
      </c>
      <c r="H2230" t="str">
        <f t="shared" si="4146"/>
        <v>06</v>
      </c>
      <c r="I2230" t="str">
        <f t="shared" si="4147"/>
        <v>myaare</v>
      </c>
      <c r="J2230" t="str">
        <f t="shared" si="4148"/>
        <v>PK</v>
      </c>
      <c r="K2230" t="str">
        <f t="shared" si="4149"/>
        <v>PK</v>
      </c>
      <c r="L2230" t="str">
        <f t="shared" si="4150"/>
        <v>true</v>
      </c>
      <c r="N2230" s="7">
        <f t="shared" si="4207"/>
        <v>30.56</v>
      </c>
      <c r="O2230" s="7">
        <f t="shared" si="4208"/>
        <v>30.56</v>
      </c>
      <c r="P2230" s="7" t="str">
        <f t="shared" si="4209"/>
        <v/>
      </c>
      <c r="Q2230" s="7" t="str">
        <f t="shared" si="4210"/>
        <v/>
      </c>
      <c r="R2230" t="str">
        <f t="shared" ref="R2230" si="4246">IF(AND(O2230&gt;0,P2231=0),"Valid","Invalid")</f>
        <v>Valid</v>
      </c>
      <c r="S2230" t="str">
        <f t="shared" ref="S2230" si="4247">IF(OR(Q2232&gt;0,Q2233&gt;0),"Present","Absent")</f>
        <v>Present</v>
      </c>
      <c r="T2230" t="str">
        <f t="shared" ref="T2230" si="4248">IF(OR(Q2232&lt;41,Q2233&lt;41),"Ct&lt;41",IF(OR(Q2232&gt;41,Q2233&gt;41),"Ct&gt;41","No Ct"))</f>
        <v>Ct&lt;41</v>
      </c>
      <c r="V2230" t="str">
        <f t="shared" ref="V2230" si="4249">G2230&amp;"_"&amp;I2230&amp;"_"&amp;R2230&amp;"_"&amp;S2230&amp;"_"&amp;T2230</f>
        <v>DL2022080_myaare_Valid_Present_Ct&lt;41</v>
      </c>
      <c r="X2230">
        <f t="shared" ref="X2230" si="4250">O2230</f>
        <v>30.56</v>
      </c>
      <c r="Y2230">
        <f t="shared" ref="Y2230" si="4251">P2231</f>
        <v>0</v>
      </c>
      <c r="Z2230">
        <f t="shared" ref="Z2230" si="4252">Q2232+Q2233</f>
        <v>66.39</v>
      </c>
    </row>
    <row r="2231" spans="1:26" x14ac:dyDescent="0.25">
      <c r="A2231" t="s">
        <v>61</v>
      </c>
      <c r="B2231" t="s">
        <v>51</v>
      </c>
      <c r="C2231" t="s">
        <v>539</v>
      </c>
      <c r="D2231" t="s">
        <v>25</v>
      </c>
      <c r="E2231" t="s">
        <v>39</v>
      </c>
      <c r="F2231" t="s">
        <v>1246</v>
      </c>
      <c r="G2231" t="str">
        <f t="shared" si="4145"/>
        <v>DL2022080</v>
      </c>
      <c r="H2231" t="str">
        <f t="shared" si="4146"/>
        <v>06</v>
      </c>
      <c r="I2231" t="str">
        <f t="shared" si="4147"/>
        <v>myaare</v>
      </c>
      <c r="J2231" t="str">
        <f t="shared" si="4148"/>
        <v>NK</v>
      </c>
      <c r="K2231" t="str">
        <f t="shared" si="4149"/>
        <v>NK</v>
      </c>
      <c r="L2231" t="str">
        <f t="shared" si="4150"/>
        <v>true</v>
      </c>
      <c r="N2231" s="7">
        <f t="shared" si="4207"/>
        <v>0</v>
      </c>
      <c r="O2231" s="7" t="str">
        <f t="shared" si="4208"/>
        <v/>
      </c>
      <c r="P2231" s="7">
        <f t="shared" si="4209"/>
        <v>0</v>
      </c>
      <c r="Q2231" s="7" t="str">
        <f t="shared" si="4210"/>
        <v/>
      </c>
    </row>
    <row r="2232" spans="1:26" x14ac:dyDescent="0.25">
      <c r="A2232" t="s">
        <v>86</v>
      </c>
      <c r="B2232" t="s">
        <v>76</v>
      </c>
      <c r="C2232" t="s">
        <v>551</v>
      </c>
      <c r="D2232" t="s">
        <v>25</v>
      </c>
      <c r="E2232">
        <v>33.57</v>
      </c>
      <c r="F2232" t="s">
        <v>1246</v>
      </c>
      <c r="G2232" t="str">
        <f t="shared" si="4145"/>
        <v>DL2022080</v>
      </c>
      <c r="H2232" t="str">
        <f t="shared" si="4146"/>
        <v>06</v>
      </c>
      <c r="I2232" t="str">
        <f t="shared" si="4147"/>
        <v>myaare</v>
      </c>
      <c r="J2232" t="str">
        <f t="shared" si="4148"/>
        <v>EP</v>
      </c>
      <c r="K2232" t="str">
        <f t="shared" si="4149"/>
        <v>EP</v>
      </c>
      <c r="L2232" t="str">
        <f t="shared" si="4150"/>
        <v>true</v>
      </c>
      <c r="N2232" s="7">
        <f t="shared" si="4207"/>
        <v>33.57</v>
      </c>
      <c r="O2232" s="7" t="str">
        <f t="shared" si="4208"/>
        <v/>
      </c>
      <c r="P2232" s="7" t="str">
        <f t="shared" si="4209"/>
        <v/>
      </c>
      <c r="Q2232" s="7">
        <f t="shared" si="4210"/>
        <v>33.57</v>
      </c>
    </row>
    <row r="2233" spans="1:26" x14ac:dyDescent="0.25">
      <c r="A2233" t="s">
        <v>105</v>
      </c>
      <c r="B2233" t="s">
        <v>76</v>
      </c>
      <c r="C2233" t="s">
        <v>551</v>
      </c>
      <c r="D2233" t="s">
        <v>25</v>
      </c>
      <c r="E2233">
        <v>32.82</v>
      </c>
      <c r="F2233" t="s">
        <v>1246</v>
      </c>
      <c r="G2233" t="str">
        <f t="shared" si="4145"/>
        <v>DL2022080</v>
      </c>
      <c r="H2233" t="str">
        <f t="shared" si="4146"/>
        <v>06</v>
      </c>
      <c r="I2233" t="str">
        <f t="shared" si="4147"/>
        <v>myaare</v>
      </c>
      <c r="J2233" t="str">
        <f t="shared" si="4148"/>
        <v>EP</v>
      </c>
      <c r="K2233" t="str">
        <f t="shared" si="4149"/>
        <v>EP</v>
      </c>
      <c r="L2233" t="str">
        <f t="shared" si="4150"/>
        <v>true</v>
      </c>
      <c r="N2233" s="7">
        <f t="shared" si="4207"/>
        <v>32.82</v>
      </c>
      <c r="O2233" s="7" t="str">
        <f t="shared" si="4208"/>
        <v/>
      </c>
      <c r="P2233" s="7" t="str">
        <f t="shared" si="4209"/>
        <v/>
      </c>
      <c r="Q2233" s="7">
        <f t="shared" si="4210"/>
        <v>32.82</v>
      </c>
    </row>
    <row r="2234" spans="1:26" x14ac:dyDescent="0.25">
      <c r="A2234" t="s">
        <v>37</v>
      </c>
      <c r="B2234" t="s">
        <v>23</v>
      </c>
      <c r="C2234" t="s">
        <v>528</v>
      </c>
      <c r="D2234" t="s">
        <v>25</v>
      </c>
      <c r="E2234" t="s">
        <v>39</v>
      </c>
      <c r="F2234" t="s">
        <v>1246</v>
      </c>
      <c r="G2234" t="str">
        <f t="shared" si="4145"/>
        <v>DL2022080</v>
      </c>
      <c r="H2234" t="str">
        <f t="shared" si="4146"/>
        <v>07</v>
      </c>
      <c r="I2234" t="str">
        <f t="shared" si="4147"/>
        <v>mnelei</v>
      </c>
      <c r="J2234" t="str">
        <f t="shared" si="4148"/>
        <v>PK</v>
      </c>
      <c r="K2234" t="str">
        <f t="shared" si="4149"/>
        <v>PK</v>
      </c>
      <c r="L2234" t="str">
        <f t="shared" si="4150"/>
        <v>true</v>
      </c>
      <c r="N2234" s="7">
        <f t="shared" si="4207"/>
        <v>0</v>
      </c>
      <c r="O2234" s="7">
        <f t="shared" si="4208"/>
        <v>0</v>
      </c>
      <c r="P2234" s="7" t="str">
        <f t="shared" si="4209"/>
        <v/>
      </c>
      <c r="Q2234" s="7" t="str">
        <f t="shared" si="4210"/>
        <v/>
      </c>
      <c r="R2234" t="str">
        <f t="shared" ref="R2234" si="4253">IF(AND(O2234&gt;0,P2235=0),"Valid","Invalid")</f>
        <v>Invalid</v>
      </c>
      <c r="S2234" t="str">
        <f t="shared" ref="S2234" si="4254">IF(OR(Q2236&gt;0,Q2237&gt;0),"Present","Absent")</f>
        <v>Absent</v>
      </c>
      <c r="T2234" t="str">
        <f t="shared" ref="T2234" si="4255">IF(OR(Q2236&lt;41,Q2237&lt;41),"Ct&lt;41",IF(OR(Q2236&gt;41,Q2237&gt;41),"Ct&gt;41","No Ct"))</f>
        <v>Ct&lt;41</v>
      </c>
      <c r="V2234" t="str">
        <f t="shared" ref="V2234" si="4256">G2234&amp;"_"&amp;I2234&amp;"_"&amp;R2234&amp;"_"&amp;S2234&amp;"_"&amp;T2234</f>
        <v>DL2022080_mnelei_Invalid_Absent_Ct&lt;41</v>
      </c>
      <c r="X2234">
        <f t="shared" ref="X2234" si="4257">O2234</f>
        <v>0</v>
      </c>
      <c r="Y2234">
        <f t="shared" ref="Y2234" si="4258">P2235</f>
        <v>0</v>
      </c>
      <c r="Z2234">
        <f t="shared" ref="Z2234" si="4259">Q2236+Q2237</f>
        <v>0</v>
      </c>
    </row>
    <row r="2235" spans="1:26" x14ac:dyDescent="0.25">
      <c r="A2235" t="s">
        <v>63</v>
      </c>
      <c r="B2235" t="s">
        <v>51</v>
      </c>
      <c r="C2235" t="s">
        <v>540</v>
      </c>
      <c r="D2235" t="s">
        <v>25</v>
      </c>
      <c r="E2235" t="s">
        <v>39</v>
      </c>
      <c r="F2235" t="s">
        <v>1246</v>
      </c>
      <c r="G2235" t="str">
        <f t="shared" si="4145"/>
        <v>DL2022080</v>
      </c>
      <c r="H2235" t="str">
        <f t="shared" si="4146"/>
        <v>07</v>
      </c>
      <c r="I2235" t="str">
        <f t="shared" si="4147"/>
        <v>mnelei</v>
      </c>
      <c r="J2235" t="str">
        <f t="shared" si="4148"/>
        <v>NK</v>
      </c>
      <c r="K2235" t="str">
        <f t="shared" si="4149"/>
        <v>NK</v>
      </c>
      <c r="L2235" t="str">
        <f t="shared" si="4150"/>
        <v>true</v>
      </c>
      <c r="N2235" s="7">
        <f t="shared" si="4207"/>
        <v>0</v>
      </c>
      <c r="O2235" s="7" t="str">
        <f t="shared" si="4208"/>
        <v/>
      </c>
      <c r="P2235" s="7">
        <f t="shared" si="4209"/>
        <v>0</v>
      </c>
      <c r="Q2235" s="7" t="str">
        <f t="shared" si="4210"/>
        <v/>
      </c>
    </row>
    <row r="2236" spans="1:26" x14ac:dyDescent="0.25">
      <c r="A2236" t="s">
        <v>88</v>
      </c>
      <c r="B2236" t="s">
        <v>76</v>
      </c>
      <c r="C2236" t="s">
        <v>552</v>
      </c>
      <c r="D2236" t="s">
        <v>25</v>
      </c>
      <c r="E2236" t="s">
        <v>39</v>
      </c>
      <c r="F2236" t="s">
        <v>1246</v>
      </c>
      <c r="G2236" t="str">
        <f t="shared" si="4145"/>
        <v>DL2022080</v>
      </c>
      <c r="H2236" t="str">
        <f t="shared" si="4146"/>
        <v>07</v>
      </c>
      <c r="I2236" t="str">
        <f t="shared" si="4147"/>
        <v>mnelei</v>
      </c>
      <c r="J2236" t="str">
        <f t="shared" si="4148"/>
        <v>EP</v>
      </c>
      <c r="K2236" t="str">
        <f t="shared" si="4149"/>
        <v>EP</v>
      </c>
      <c r="L2236" t="str">
        <f t="shared" si="4150"/>
        <v>true</v>
      </c>
      <c r="N2236" s="7">
        <f t="shared" si="4207"/>
        <v>0</v>
      </c>
      <c r="O2236" s="7" t="str">
        <f t="shared" si="4208"/>
        <v/>
      </c>
      <c r="P2236" s="7" t="str">
        <f t="shared" si="4209"/>
        <v/>
      </c>
      <c r="Q2236" s="7">
        <f t="shared" si="4210"/>
        <v>0</v>
      </c>
    </row>
    <row r="2237" spans="1:26" x14ac:dyDescent="0.25">
      <c r="A2237" t="s">
        <v>106</v>
      </c>
      <c r="B2237" t="s">
        <v>76</v>
      </c>
      <c r="C2237" t="s">
        <v>552</v>
      </c>
      <c r="D2237" t="s">
        <v>25</v>
      </c>
      <c r="E2237" t="s">
        <v>39</v>
      </c>
      <c r="F2237" t="s">
        <v>1246</v>
      </c>
      <c r="G2237" t="str">
        <f t="shared" si="4145"/>
        <v>DL2022080</v>
      </c>
      <c r="H2237" t="str">
        <f t="shared" si="4146"/>
        <v>07</v>
      </c>
      <c r="I2237" t="str">
        <f t="shared" si="4147"/>
        <v>mnelei</v>
      </c>
      <c r="J2237" t="str">
        <f t="shared" si="4148"/>
        <v>EP</v>
      </c>
      <c r="K2237" t="str">
        <f t="shared" si="4149"/>
        <v>EP</v>
      </c>
      <c r="L2237" t="str">
        <f t="shared" si="4150"/>
        <v>true</v>
      </c>
      <c r="N2237" s="7">
        <f t="shared" si="4207"/>
        <v>0</v>
      </c>
      <c r="O2237" s="7" t="str">
        <f t="shared" si="4208"/>
        <v/>
      </c>
      <c r="P2237" s="7" t="str">
        <f t="shared" si="4209"/>
        <v/>
      </c>
      <c r="Q2237" s="7">
        <f t="shared" si="4210"/>
        <v>0</v>
      </c>
    </row>
    <row r="2238" spans="1:26" x14ac:dyDescent="0.25">
      <c r="A2238" t="s">
        <v>40</v>
      </c>
      <c r="B2238" t="s">
        <v>23</v>
      </c>
      <c r="C2238" t="s">
        <v>529</v>
      </c>
      <c r="D2238" t="s">
        <v>25</v>
      </c>
      <c r="E2238">
        <v>36.97</v>
      </c>
      <c r="F2238" t="s">
        <v>1246</v>
      </c>
      <c r="G2238" t="str">
        <f t="shared" si="4145"/>
        <v>DL2022080</v>
      </c>
      <c r="H2238" t="str">
        <f t="shared" si="4146"/>
        <v>08</v>
      </c>
      <c r="I2238" t="str">
        <f t="shared" si="4147"/>
        <v>mnelei</v>
      </c>
      <c r="J2238" t="str">
        <f t="shared" si="4148"/>
        <v>PK</v>
      </c>
      <c r="K2238" t="str">
        <f t="shared" si="4149"/>
        <v>PK</v>
      </c>
      <c r="L2238" t="str">
        <f t="shared" si="4150"/>
        <v>true</v>
      </c>
      <c r="N2238" s="7">
        <f t="shared" si="4207"/>
        <v>36.97</v>
      </c>
      <c r="O2238" s="7">
        <f t="shared" si="4208"/>
        <v>36.97</v>
      </c>
      <c r="P2238" s="7" t="str">
        <f t="shared" si="4209"/>
        <v/>
      </c>
      <c r="Q2238" s="7" t="str">
        <f t="shared" si="4210"/>
        <v/>
      </c>
      <c r="R2238" t="str">
        <f t="shared" ref="R2238" si="4260">IF(AND(O2238&gt;0,P2239=0),"Valid","Invalid")</f>
        <v>Valid</v>
      </c>
      <c r="S2238" t="str">
        <f t="shared" ref="S2238" si="4261">IF(OR(Q2240&gt;0,Q2241&gt;0),"Present","Absent")</f>
        <v>Present</v>
      </c>
      <c r="T2238" t="str">
        <f t="shared" ref="T2238" si="4262">IF(OR(Q2240&lt;41,Q2241&lt;41),"Ct&lt;41",IF(OR(Q2240&gt;41,Q2241&gt;41),"Ct&gt;41","No Ct"))</f>
        <v>Ct&lt;41</v>
      </c>
      <c r="V2238" t="str">
        <f t="shared" ref="V2238" si="4263">G2238&amp;"_"&amp;I2238&amp;"_"&amp;R2238&amp;"_"&amp;S2238&amp;"_"&amp;T2238</f>
        <v>DL2022080_mnelei_Valid_Present_Ct&lt;41</v>
      </c>
      <c r="X2238">
        <f t="shared" ref="X2238" si="4264">O2238</f>
        <v>36.97</v>
      </c>
      <c r="Y2238">
        <f t="shared" ref="Y2238" si="4265">P2239</f>
        <v>0</v>
      </c>
      <c r="Z2238">
        <f t="shared" ref="Z2238" si="4266">Q2240+Q2241</f>
        <v>75.78</v>
      </c>
    </row>
    <row r="2239" spans="1:26" x14ac:dyDescent="0.25">
      <c r="A2239" t="s">
        <v>65</v>
      </c>
      <c r="B2239" t="s">
        <v>51</v>
      </c>
      <c r="C2239" t="s">
        <v>541</v>
      </c>
      <c r="D2239" t="s">
        <v>25</v>
      </c>
      <c r="E2239" t="s">
        <v>39</v>
      </c>
      <c r="F2239" t="s">
        <v>1246</v>
      </c>
      <c r="G2239" t="str">
        <f t="shared" si="4145"/>
        <v>DL2022080</v>
      </c>
      <c r="H2239" t="str">
        <f t="shared" si="4146"/>
        <v>08</v>
      </c>
      <c r="I2239" t="str">
        <f t="shared" si="4147"/>
        <v>mnelei</v>
      </c>
      <c r="J2239" t="str">
        <f t="shared" si="4148"/>
        <v>NK</v>
      </c>
      <c r="K2239" t="str">
        <f t="shared" si="4149"/>
        <v>NK</v>
      </c>
      <c r="L2239" t="str">
        <f t="shared" si="4150"/>
        <v>true</v>
      </c>
      <c r="N2239" s="7">
        <f t="shared" si="4207"/>
        <v>0</v>
      </c>
      <c r="O2239" s="7" t="str">
        <f t="shared" si="4208"/>
        <v/>
      </c>
      <c r="P2239" s="7">
        <f t="shared" si="4209"/>
        <v>0</v>
      </c>
      <c r="Q2239" s="7" t="str">
        <f t="shared" si="4210"/>
        <v/>
      </c>
    </row>
    <row r="2240" spans="1:26" x14ac:dyDescent="0.25">
      <c r="A2240" t="s">
        <v>90</v>
      </c>
      <c r="B2240" t="s">
        <v>76</v>
      </c>
      <c r="C2240" t="s">
        <v>553</v>
      </c>
      <c r="D2240" t="s">
        <v>25</v>
      </c>
      <c r="E2240">
        <v>38.270000000000003</v>
      </c>
      <c r="F2240" t="s">
        <v>1246</v>
      </c>
      <c r="G2240" t="str">
        <f t="shared" si="4145"/>
        <v>DL2022080</v>
      </c>
      <c r="H2240" t="str">
        <f t="shared" si="4146"/>
        <v>08</v>
      </c>
      <c r="I2240" t="str">
        <f t="shared" si="4147"/>
        <v>mnelei</v>
      </c>
      <c r="J2240" t="str">
        <f t="shared" si="4148"/>
        <v>EP</v>
      </c>
      <c r="K2240" t="str">
        <f t="shared" si="4149"/>
        <v>EP</v>
      </c>
      <c r="L2240" t="str">
        <f t="shared" si="4150"/>
        <v>true</v>
      </c>
      <c r="N2240" s="7">
        <f t="shared" si="4207"/>
        <v>38.270000000000003</v>
      </c>
      <c r="O2240" s="7" t="str">
        <f t="shared" si="4208"/>
        <v/>
      </c>
      <c r="P2240" s="7" t="str">
        <f t="shared" si="4209"/>
        <v/>
      </c>
      <c r="Q2240" s="7">
        <f t="shared" si="4210"/>
        <v>38.270000000000003</v>
      </c>
    </row>
    <row r="2241" spans="1:26" x14ac:dyDescent="0.25">
      <c r="A2241" t="s">
        <v>107</v>
      </c>
      <c r="B2241" t="s">
        <v>76</v>
      </c>
      <c r="C2241" t="s">
        <v>553</v>
      </c>
      <c r="D2241" t="s">
        <v>25</v>
      </c>
      <c r="E2241">
        <v>37.51</v>
      </c>
      <c r="F2241" t="s">
        <v>1246</v>
      </c>
      <c r="G2241" t="str">
        <f t="shared" si="4145"/>
        <v>DL2022080</v>
      </c>
      <c r="H2241" t="str">
        <f t="shared" si="4146"/>
        <v>08</v>
      </c>
      <c r="I2241" t="str">
        <f t="shared" si="4147"/>
        <v>mnelei</v>
      </c>
      <c r="J2241" t="str">
        <f t="shared" si="4148"/>
        <v>EP</v>
      </c>
      <c r="K2241" t="str">
        <f t="shared" si="4149"/>
        <v>EP</v>
      </c>
      <c r="L2241" t="str">
        <f t="shared" si="4150"/>
        <v>true</v>
      </c>
      <c r="N2241" s="7">
        <f t="shared" si="4207"/>
        <v>37.51</v>
      </c>
      <c r="O2241" s="7" t="str">
        <f t="shared" si="4208"/>
        <v/>
      </c>
      <c r="P2241" s="7" t="str">
        <f t="shared" si="4209"/>
        <v/>
      </c>
      <c r="Q2241" s="7">
        <f t="shared" si="4210"/>
        <v>37.51</v>
      </c>
    </row>
    <row r="2242" spans="1:26" x14ac:dyDescent="0.25">
      <c r="A2242" t="s">
        <v>42</v>
      </c>
      <c r="B2242" t="s">
        <v>23</v>
      </c>
      <c r="C2242" t="s">
        <v>530</v>
      </c>
      <c r="D2242" t="s">
        <v>25</v>
      </c>
      <c r="E2242">
        <v>28.1</v>
      </c>
      <c r="F2242" t="s">
        <v>1246</v>
      </c>
      <c r="G2242" t="str">
        <f t="shared" ref="G2242:G2305" si="4267">MID(F2242,10,9)</f>
        <v>DL2022080</v>
      </c>
      <c r="H2242" t="str">
        <f t="shared" ref="H2242:H2305" si="4268">LEFT(C2242,2)</f>
        <v>09</v>
      </c>
      <c r="I2242" t="str">
        <f t="shared" ref="I2242:I2305" si="4269">MID(C2242,4,6)</f>
        <v>homame</v>
      </c>
      <c r="J2242" t="str">
        <f t="shared" ref="J2242:J2305" si="4270">RIGHT(C2242,2)</f>
        <v>PK</v>
      </c>
      <c r="K2242" t="str">
        <f t="shared" ref="K2242:K2305" si="4271">IF(TRIM(B2242)="Standard","PK",IF(TRIM(B2242)="NTC","NK",IF(TRIM(B2242)="Unknown","EP")))</f>
        <v>PK</v>
      </c>
      <c r="L2242" t="str">
        <f t="shared" ref="L2242:L2305" si="4272">IF(J2242=K2242,"true","false")</f>
        <v>true</v>
      </c>
      <c r="N2242" s="7">
        <f t="shared" si="4207"/>
        <v>28.1</v>
      </c>
      <c r="O2242" s="7">
        <f t="shared" si="4208"/>
        <v>28.1</v>
      </c>
      <c r="P2242" s="7" t="str">
        <f t="shared" si="4209"/>
        <v/>
      </c>
      <c r="Q2242" s="7" t="str">
        <f t="shared" si="4210"/>
        <v/>
      </c>
      <c r="R2242" t="str">
        <f t="shared" ref="R2242" si="4273">IF(AND(O2242&gt;0,P2243=0),"Valid","Invalid")</f>
        <v>Valid</v>
      </c>
      <c r="S2242" t="str">
        <f t="shared" ref="S2242" si="4274">IF(OR(Q2244&gt;0,Q2245&gt;0),"Present","Absent")</f>
        <v>Absent</v>
      </c>
      <c r="T2242" t="str">
        <f t="shared" ref="T2242" si="4275">IF(OR(Q2244&lt;41,Q2245&lt;41),"Ct&lt;41",IF(OR(Q2244&gt;41,Q2245&gt;41),"Ct&gt;41","No Ct"))</f>
        <v>Ct&lt;41</v>
      </c>
      <c r="V2242" t="str">
        <f t="shared" ref="V2242" si="4276">G2242&amp;"_"&amp;I2242&amp;"_"&amp;R2242&amp;"_"&amp;S2242&amp;"_"&amp;T2242</f>
        <v>DL2022080_homame_Valid_Absent_Ct&lt;41</v>
      </c>
      <c r="X2242">
        <f t="shared" ref="X2242" si="4277">O2242</f>
        <v>28.1</v>
      </c>
      <c r="Y2242">
        <f t="shared" ref="Y2242" si="4278">P2243</f>
        <v>0</v>
      </c>
      <c r="Z2242">
        <f t="shared" ref="Z2242" si="4279">Q2244+Q2245</f>
        <v>0</v>
      </c>
    </row>
    <row r="2243" spans="1:26" x14ac:dyDescent="0.25">
      <c r="A2243" t="s">
        <v>67</v>
      </c>
      <c r="B2243" t="s">
        <v>51</v>
      </c>
      <c r="C2243" t="s">
        <v>542</v>
      </c>
      <c r="D2243" t="s">
        <v>25</v>
      </c>
      <c r="E2243" t="s">
        <v>39</v>
      </c>
      <c r="F2243" t="s">
        <v>1246</v>
      </c>
      <c r="G2243" t="str">
        <f t="shared" si="4267"/>
        <v>DL2022080</v>
      </c>
      <c r="H2243" t="str">
        <f t="shared" si="4268"/>
        <v>09</v>
      </c>
      <c r="I2243" t="str">
        <f t="shared" si="4269"/>
        <v>homame</v>
      </c>
      <c r="J2243" t="str">
        <f t="shared" si="4270"/>
        <v>NK</v>
      </c>
      <c r="K2243" t="str">
        <f t="shared" si="4271"/>
        <v>NK</v>
      </c>
      <c r="L2243" t="str">
        <f t="shared" si="4272"/>
        <v>true</v>
      </c>
      <c r="N2243" s="7">
        <f t="shared" si="4207"/>
        <v>0</v>
      </c>
      <c r="O2243" s="7" t="str">
        <f t="shared" si="4208"/>
        <v/>
      </c>
      <c r="P2243" s="7">
        <f t="shared" si="4209"/>
        <v>0</v>
      </c>
      <c r="Q2243" s="7" t="str">
        <f t="shared" si="4210"/>
        <v/>
      </c>
    </row>
    <row r="2244" spans="1:26" x14ac:dyDescent="0.25">
      <c r="A2244" t="s">
        <v>92</v>
      </c>
      <c r="B2244" t="s">
        <v>76</v>
      </c>
      <c r="C2244" t="s">
        <v>554</v>
      </c>
      <c r="D2244" t="s">
        <v>25</v>
      </c>
      <c r="E2244" t="s">
        <v>39</v>
      </c>
      <c r="F2244" t="s">
        <v>1246</v>
      </c>
      <c r="G2244" t="str">
        <f t="shared" si="4267"/>
        <v>DL2022080</v>
      </c>
      <c r="H2244" t="str">
        <f t="shared" si="4268"/>
        <v>09</v>
      </c>
      <c r="I2244" t="str">
        <f t="shared" si="4269"/>
        <v>homame</v>
      </c>
      <c r="J2244" t="str">
        <f t="shared" si="4270"/>
        <v>EP</v>
      </c>
      <c r="K2244" t="str">
        <f t="shared" si="4271"/>
        <v>EP</v>
      </c>
      <c r="L2244" t="str">
        <f t="shared" si="4272"/>
        <v>true</v>
      </c>
      <c r="N2244" s="7">
        <f t="shared" si="4207"/>
        <v>0</v>
      </c>
      <c r="O2244" s="7" t="str">
        <f t="shared" si="4208"/>
        <v/>
      </c>
      <c r="P2244" s="7" t="str">
        <f t="shared" si="4209"/>
        <v/>
      </c>
      <c r="Q2244" s="7">
        <f t="shared" si="4210"/>
        <v>0</v>
      </c>
    </row>
    <row r="2245" spans="1:26" x14ac:dyDescent="0.25">
      <c r="A2245" t="s">
        <v>108</v>
      </c>
      <c r="B2245" t="s">
        <v>76</v>
      </c>
      <c r="C2245" t="s">
        <v>554</v>
      </c>
      <c r="D2245" t="s">
        <v>25</v>
      </c>
      <c r="E2245" t="s">
        <v>39</v>
      </c>
      <c r="F2245" t="s">
        <v>1246</v>
      </c>
      <c r="G2245" t="str">
        <f t="shared" si="4267"/>
        <v>DL2022080</v>
      </c>
      <c r="H2245" t="str">
        <f t="shared" si="4268"/>
        <v>09</v>
      </c>
      <c r="I2245" t="str">
        <f t="shared" si="4269"/>
        <v>homame</v>
      </c>
      <c r="J2245" t="str">
        <f t="shared" si="4270"/>
        <v>EP</v>
      </c>
      <c r="K2245" t="str">
        <f t="shared" si="4271"/>
        <v>EP</v>
      </c>
      <c r="L2245" t="str">
        <f t="shared" si="4272"/>
        <v>true</v>
      </c>
      <c r="N2245" s="7">
        <f t="shared" si="4207"/>
        <v>0</v>
      </c>
      <c r="O2245" s="7" t="str">
        <f t="shared" si="4208"/>
        <v/>
      </c>
      <c r="P2245" s="7" t="str">
        <f t="shared" si="4209"/>
        <v/>
      </c>
      <c r="Q2245" s="7">
        <f t="shared" si="4210"/>
        <v>0</v>
      </c>
    </row>
    <row r="2246" spans="1:26" x14ac:dyDescent="0.25">
      <c r="A2246" t="s">
        <v>44</v>
      </c>
      <c r="B2246" t="s">
        <v>23</v>
      </c>
      <c r="C2246" t="s">
        <v>531</v>
      </c>
      <c r="D2246" t="s">
        <v>25</v>
      </c>
      <c r="E2246">
        <v>28.43</v>
      </c>
      <c r="F2246" t="s">
        <v>1246</v>
      </c>
      <c r="G2246" t="str">
        <f t="shared" si="4267"/>
        <v>DL2022080</v>
      </c>
      <c r="H2246" t="str">
        <f t="shared" si="4268"/>
        <v>10</v>
      </c>
      <c r="I2246" t="str">
        <f t="shared" si="4269"/>
        <v>homame</v>
      </c>
      <c r="J2246" t="str">
        <f t="shared" si="4270"/>
        <v>PK</v>
      </c>
      <c r="K2246" t="str">
        <f t="shared" si="4271"/>
        <v>PK</v>
      </c>
      <c r="L2246" t="str">
        <f t="shared" si="4272"/>
        <v>true</v>
      </c>
      <c r="N2246" s="7">
        <f t="shared" si="4207"/>
        <v>28.43</v>
      </c>
      <c r="O2246" s="7">
        <f t="shared" si="4208"/>
        <v>28.43</v>
      </c>
      <c r="P2246" s="7" t="str">
        <f t="shared" si="4209"/>
        <v/>
      </c>
      <c r="Q2246" s="7" t="str">
        <f t="shared" si="4210"/>
        <v/>
      </c>
      <c r="R2246" t="str">
        <f t="shared" ref="R2246" si="4280">IF(AND(O2246&gt;0,P2247=0),"Valid","Invalid")</f>
        <v>Valid</v>
      </c>
      <c r="S2246" t="str">
        <f t="shared" ref="S2246" si="4281">IF(OR(Q2248&gt;0,Q2249&gt;0),"Present","Absent")</f>
        <v>Absent</v>
      </c>
      <c r="T2246" t="str">
        <f t="shared" ref="T2246" si="4282">IF(OR(Q2248&lt;41,Q2249&lt;41),"Ct&lt;41",IF(OR(Q2248&gt;41,Q2249&gt;41),"Ct&gt;41","No Ct"))</f>
        <v>Ct&lt;41</v>
      </c>
      <c r="V2246" t="str">
        <f t="shared" ref="V2246" si="4283">G2246&amp;"_"&amp;I2246&amp;"_"&amp;R2246&amp;"_"&amp;S2246&amp;"_"&amp;T2246</f>
        <v>DL2022080_homame_Valid_Absent_Ct&lt;41</v>
      </c>
      <c r="X2246">
        <f t="shared" ref="X2246" si="4284">O2246</f>
        <v>28.43</v>
      </c>
      <c r="Y2246">
        <f t="shared" ref="Y2246" si="4285">P2247</f>
        <v>0</v>
      </c>
      <c r="Z2246">
        <f t="shared" ref="Z2246" si="4286">Q2248+Q2249</f>
        <v>0</v>
      </c>
    </row>
    <row r="2247" spans="1:26" x14ac:dyDescent="0.25">
      <c r="A2247" t="s">
        <v>69</v>
      </c>
      <c r="B2247" t="s">
        <v>51</v>
      </c>
      <c r="C2247" t="s">
        <v>543</v>
      </c>
      <c r="D2247" t="s">
        <v>25</v>
      </c>
      <c r="E2247" t="s">
        <v>39</v>
      </c>
      <c r="F2247" t="s">
        <v>1246</v>
      </c>
      <c r="G2247" t="str">
        <f t="shared" si="4267"/>
        <v>DL2022080</v>
      </c>
      <c r="H2247" t="str">
        <f t="shared" si="4268"/>
        <v>10</v>
      </c>
      <c r="I2247" t="str">
        <f t="shared" si="4269"/>
        <v>homame</v>
      </c>
      <c r="J2247" t="str">
        <f t="shared" si="4270"/>
        <v>NK</v>
      </c>
      <c r="K2247" t="str">
        <f t="shared" si="4271"/>
        <v>NK</v>
      </c>
      <c r="L2247" t="str">
        <f t="shared" si="4272"/>
        <v>true</v>
      </c>
      <c r="N2247" s="7">
        <f t="shared" si="4207"/>
        <v>0</v>
      </c>
      <c r="O2247" s="7" t="str">
        <f t="shared" si="4208"/>
        <v/>
      </c>
      <c r="P2247" s="7">
        <f t="shared" si="4209"/>
        <v>0</v>
      </c>
      <c r="Q2247" s="7" t="str">
        <f t="shared" si="4210"/>
        <v/>
      </c>
    </row>
    <row r="2248" spans="1:26" x14ac:dyDescent="0.25">
      <c r="A2248" t="s">
        <v>94</v>
      </c>
      <c r="B2248" t="s">
        <v>76</v>
      </c>
      <c r="C2248" t="s">
        <v>555</v>
      </c>
      <c r="D2248" t="s">
        <v>25</v>
      </c>
      <c r="E2248" t="s">
        <v>39</v>
      </c>
      <c r="F2248" t="s">
        <v>1246</v>
      </c>
      <c r="G2248" t="str">
        <f t="shared" si="4267"/>
        <v>DL2022080</v>
      </c>
      <c r="H2248" t="str">
        <f t="shared" si="4268"/>
        <v>10</v>
      </c>
      <c r="I2248" t="str">
        <f t="shared" si="4269"/>
        <v>homame</v>
      </c>
      <c r="J2248" t="str">
        <f t="shared" si="4270"/>
        <v>EP</v>
      </c>
      <c r="K2248" t="str">
        <f t="shared" si="4271"/>
        <v>EP</v>
      </c>
      <c r="L2248" t="str">
        <f t="shared" si="4272"/>
        <v>true</v>
      </c>
      <c r="N2248" s="7">
        <f t="shared" si="4207"/>
        <v>0</v>
      </c>
      <c r="O2248" s="7" t="str">
        <f t="shared" si="4208"/>
        <v/>
      </c>
      <c r="P2248" s="7" t="str">
        <f t="shared" si="4209"/>
        <v/>
      </c>
      <c r="Q2248" s="7">
        <f t="shared" si="4210"/>
        <v>0</v>
      </c>
    </row>
    <row r="2249" spans="1:26" x14ac:dyDescent="0.25">
      <c r="A2249" t="s">
        <v>109</v>
      </c>
      <c r="B2249" t="s">
        <v>76</v>
      </c>
      <c r="C2249" t="s">
        <v>555</v>
      </c>
      <c r="D2249" t="s">
        <v>25</v>
      </c>
      <c r="E2249" t="s">
        <v>39</v>
      </c>
      <c r="F2249" t="s">
        <v>1246</v>
      </c>
      <c r="G2249" t="str">
        <f t="shared" si="4267"/>
        <v>DL2022080</v>
      </c>
      <c r="H2249" t="str">
        <f t="shared" si="4268"/>
        <v>10</v>
      </c>
      <c r="I2249" t="str">
        <f t="shared" si="4269"/>
        <v>homame</v>
      </c>
      <c r="J2249" t="str">
        <f t="shared" si="4270"/>
        <v>EP</v>
      </c>
      <c r="K2249" t="str">
        <f t="shared" si="4271"/>
        <v>EP</v>
      </c>
      <c r="L2249" t="str">
        <f t="shared" si="4272"/>
        <v>true</v>
      </c>
      <c r="N2249" s="7">
        <f t="shared" si="4207"/>
        <v>0</v>
      </c>
      <c r="O2249" s="7" t="str">
        <f t="shared" si="4208"/>
        <v/>
      </c>
      <c r="P2249" s="7" t="str">
        <f t="shared" si="4209"/>
        <v/>
      </c>
      <c r="Q2249" s="7">
        <f t="shared" si="4210"/>
        <v>0</v>
      </c>
    </row>
    <row r="2250" spans="1:26" x14ac:dyDescent="0.25">
      <c r="A2250" t="s">
        <v>46</v>
      </c>
      <c r="B2250" t="s">
        <v>23</v>
      </c>
      <c r="C2250" t="s">
        <v>532</v>
      </c>
      <c r="D2250" t="s">
        <v>25</v>
      </c>
      <c r="E2250" t="s">
        <v>39</v>
      </c>
      <c r="F2250" t="s">
        <v>1246</v>
      </c>
      <c r="G2250" t="str">
        <f t="shared" si="4267"/>
        <v>DL2022080</v>
      </c>
      <c r="H2250" t="str">
        <f t="shared" si="4268"/>
        <v>11</v>
      </c>
      <c r="I2250" t="str">
        <f t="shared" si="4269"/>
        <v>erisin</v>
      </c>
      <c r="J2250" t="str">
        <f t="shared" si="4270"/>
        <v>PK</v>
      </c>
      <c r="K2250" t="str">
        <f t="shared" si="4271"/>
        <v>PK</v>
      </c>
      <c r="L2250" t="str">
        <f t="shared" si="4272"/>
        <v>true</v>
      </c>
      <c r="N2250" s="7">
        <f t="shared" si="4207"/>
        <v>0</v>
      </c>
      <c r="O2250" s="7">
        <f t="shared" si="4208"/>
        <v>0</v>
      </c>
      <c r="P2250" s="7" t="str">
        <f t="shared" si="4209"/>
        <v/>
      </c>
      <c r="Q2250" s="7" t="str">
        <f t="shared" si="4210"/>
        <v/>
      </c>
      <c r="R2250" t="str">
        <f t="shared" ref="R2250" si="4287">IF(AND(O2250&gt;0,P2251=0),"Valid","Invalid")</f>
        <v>Invalid</v>
      </c>
      <c r="S2250" t="str">
        <f t="shared" ref="S2250" si="4288">IF(OR(Q2252&gt;0,Q2253&gt;0),"Present","Absent")</f>
        <v>Absent</v>
      </c>
      <c r="T2250" t="str">
        <f t="shared" ref="T2250" si="4289">IF(OR(Q2252&lt;41,Q2253&lt;41),"Ct&lt;41",IF(OR(Q2252&gt;41,Q2253&gt;41),"Ct&gt;41","No Ct"))</f>
        <v>Ct&lt;41</v>
      </c>
      <c r="V2250" t="str">
        <f t="shared" ref="V2250" si="4290">G2250&amp;"_"&amp;I2250&amp;"_"&amp;R2250&amp;"_"&amp;S2250&amp;"_"&amp;T2250</f>
        <v>DL2022080_erisin_Invalid_Absent_Ct&lt;41</v>
      </c>
      <c r="X2250">
        <f t="shared" ref="X2250" si="4291">O2250</f>
        <v>0</v>
      </c>
      <c r="Y2250">
        <f t="shared" ref="Y2250" si="4292">P2251</f>
        <v>0</v>
      </c>
      <c r="Z2250">
        <f t="shared" ref="Z2250" si="4293">Q2252+Q2253</f>
        <v>0</v>
      </c>
    </row>
    <row r="2251" spans="1:26" x14ac:dyDescent="0.25">
      <c r="A2251" t="s">
        <v>71</v>
      </c>
      <c r="B2251" t="s">
        <v>51</v>
      </c>
      <c r="C2251" t="s">
        <v>544</v>
      </c>
      <c r="D2251" t="s">
        <v>25</v>
      </c>
      <c r="E2251" t="s">
        <v>39</v>
      </c>
      <c r="F2251" t="s">
        <v>1246</v>
      </c>
      <c r="G2251" t="str">
        <f t="shared" si="4267"/>
        <v>DL2022080</v>
      </c>
      <c r="H2251" t="str">
        <f t="shared" si="4268"/>
        <v>11</v>
      </c>
      <c r="I2251" t="str">
        <f t="shared" si="4269"/>
        <v>erisin</v>
      </c>
      <c r="J2251" t="str">
        <f t="shared" si="4270"/>
        <v>NK</v>
      </c>
      <c r="K2251" t="str">
        <f t="shared" si="4271"/>
        <v>NK</v>
      </c>
      <c r="L2251" t="str">
        <f t="shared" si="4272"/>
        <v>true</v>
      </c>
      <c r="N2251" s="7">
        <f t="shared" si="4207"/>
        <v>0</v>
      </c>
      <c r="O2251" s="7" t="str">
        <f t="shared" si="4208"/>
        <v/>
      </c>
      <c r="P2251" s="7">
        <f t="shared" si="4209"/>
        <v>0</v>
      </c>
      <c r="Q2251" s="7" t="str">
        <f t="shared" si="4210"/>
        <v/>
      </c>
    </row>
    <row r="2252" spans="1:26" x14ac:dyDescent="0.25">
      <c r="A2252" t="s">
        <v>96</v>
      </c>
      <c r="B2252" t="s">
        <v>76</v>
      </c>
      <c r="C2252" t="s">
        <v>556</v>
      </c>
      <c r="D2252" t="s">
        <v>25</v>
      </c>
      <c r="E2252" t="s">
        <v>39</v>
      </c>
      <c r="F2252" t="s">
        <v>1246</v>
      </c>
      <c r="G2252" t="str">
        <f t="shared" si="4267"/>
        <v>DL2022080</v>
      </c>
      <c r="H2252" t="str">
        <f t="shared" si="4268"/>
        <v>11</v>
      </c>
      <c r="I2252" t="str">
        <f t="shared" si="4269"/>
        <v>erisin</v>
      </c>
      <c r="J2252" t="str">
        <f t="shared" si="4270"/>
        <v>EP</v>
      </c>
      <c r="K2252" t="str">
        <f t="shared" si="4271"/>
        <v>EP</v>
      </c>
      <c r="L2252" t="str">
        <f t="shared" si="4272"/>
        <v>true</v>
      </c>
      <c r="N2252" s="7">
        <f t="shared" si="4207"/>
        <v>0</v>
      </c>
      <c r="O2252" s="7" t="str">
        <f t="shared" si="4208"/>
        <v/>
      </c>
      <c r="P2252" s="7" t="str">
        <f t="shared" si="4209"/>
        <v/>
      </c>
      <c r="Q2252" s="7">
        <f t="shared" si="4210"/>
        <v>0</v>
      </c>
    </row>
    <row r="2253" spans="1:26" x14ac:dyDescent="0.25">
      <c r="A2253" t="s">
        <v>110</v>
      </c>
      <c r="B2253" t="s">
        <v>76</v>
      </c>
      <c r="C2253" t="s">
        <v>556</v>
      </c>
      <c r="D2253" t="s">
        <v>25</v>
      </c>
      <c r="E2253" t="s">
        <v>39</v>
      </c>
      <c r="F2253" t="s">
        <v>1246</v>
      </c>
      <c r="G2253" t="str">
        <f t="shared" si="4267"/>
        <v>DL2022080</v>
      </c>
      <c r="H2253" t="str">
        <f t="shared" si="4268"/>
        <v>11</v>
      </c>
      <c r="I2253" t="str">
        <f t="shared" si="4269"/>
        <v>erisin</v>
      </c>
      <c r="J2253" t="str">
        <f t="shared" si="4270"/>
        <v>EP</v>
      </c>
      <c r="K2253" t="str">
        <f t="shared" si="4271"/>
        <v>EP</v>
      </c>
      <c r="L2253" t="str">
        <f t="shared" si="4272"/>
        <v>true</v>
      </c>
      <c r="N2253" s="7">
        <f t="shared" si="4207"/>
        <v>0</v>
      </c>
      <c r="O2253" s="7" t="str">
        <f t="shared" si="4208"/>
        <v/>
      </c>
      <c r="P2253" s="7" t="str">
        <f t="shared" si="4209"/>
        <v/>
      </c>
      <c r="Q2253" s="7">
        <f t="shared" si="4210"/>
        <v>0</v>
      </c>
    </row>
    <row r="2254" spans="1:26" x14ac:dyDescent="0.25">
      <c r="A2254" t="s">
        <v>48</v>
      </c>
      <c r="B2254" t="s">
        <v>23</v>
      </c>
      <c r="C2254" t="s">
        <v>533</v>
      </c>
      <c r="D2254" t="s">
        <v>25</v>
      </c>
      <c r="E2254">
        <v>37.32</v>
      </c>
      <c r="F2254" t="s">
        <v>1246</v>
      </c>
      <c r="G2254" t="str">
        <f t="shared" si="4267"/>
        <v>DL2022080</v>
      </c>
      <c r="H2254" t="str">
        <f t="shared" si="4268"/>
        <v>12</v>
      </c>
      <c r="I2254" t="str">
        <f t="shared" si="4269"/>
        <v>erisin</v>
      </c>
      <c r="J2254" t="str">
        <f t="shared" si="4270"/>
        <v>PK</v>
      </c>
      <c r="K2254" t="str">
        <f t="shared" si="4271"/>
        <v>PK</v>
      </c>
      <c r="L2254" t="str">
        <f t="shared" si="4272"/>
        <v>true</v>
      </c>
      <c r="N2254" s="7">
        <f t="shared" si="4207"/>
        <v>37.32</v>
      </c>
      <c r="O2254" s="7">
        <f t="shared" si="4208"/>
        <v>37.32</v>
      </c>
      <c r="P2254" s="7" t="str">
        <f t="shared" si="4209"/>
        <v/>
      </c>
      <c r="Q2254" s="7" t="str">
        <f t="shared" si="4210"/>
        <v/>
      </c>
      <c r="R2254" t="str">
        <f t="shared" ref="R2254" si="4294">IF(AND(O2254&gt;0,P2255=0),"Valid","Invalid")</f>
        <v>Valid</v>
      </c>
      <c r="S2254" t="str">
        <f t="shared" ref="S2254" si="4295">IF(OR(Q2256&gt;0,Q2257&gt;0),"Present","Absent")</f>
        <v>Absent</v>
      </c>
      <c r="T2254" t="str">
        <f t="shared" ref="T2254" si="4296">IF(OR(Q2256&lt;41,Q2257&lt;41),"Ct&lt;41",IF(OR(Q2256&gt;41,Q2257&gt;41),"Ct&gt;41","No Ct"))</f>
        <v>Ct&lt;41</v>
      </c>
      <c r="V2254" t="str">
        <f t="shared" ref="V2254" si="4297">G2254&amp;"_"&amp;I2254&amp;"_"&amp;R2254&amp;"_"&amp;S2254&amp;"_"&amp;T2254</f>
        <v>DL2022080_erisin_Valid_Absent_Ct&lt;41</v>
      </c>
      <c r="X2254">
        <f t="shared" ref="X2254" si="4298">O2254</f>
        <v>37.32</v>
      </c>
      <c r="Y2254">
        <f t="shared" ref="Y2254" si="4299">P2255</f>
        <v>0</v>
      </c>
      <c r="Z2254">
        <f t="shared" ref="Z2254" si="4300">Q2256+Q2257</f>
        <v>0</v>
      </c>
    </row>
    <row r="2255" spans="1:26" x14ac:dyDescent="0.25">
      <c r="A2255" t="s">
        <v>73</v>
      </c>
      <c r="B2255" t="s">
        <v>51</v>
      </c>
      <c r="C2255" t="s">
        <v>545</v>
      </c>
      <c r="D2255" t="s">
        <v>25</v>
      </c>
      <c r="E2255" t="s">
        <v>39</v>
      </c>
      <c r="F2255" t="s">
        <v>1246</v>
      </c>
      <c r="G2255" t="str">
        <f t="shared" si="4267"/>
        <v>DL2022080</v>
      </c>
      <c r="H2255" t="str">
        <f t="shared" si="4268"/>
        <v>12</v>
      </c>
      <c r="I2255" t="str">
        <f t="shared" si="4269"/>
        <v>erisin</v>
      </c>
      <c r="J2255" t="str">
        <f t="shared" si="4270"/>
        <v>NK</v>
      </c>
      <c r="K2255" t="str">
        <f t="shared" si="4271"/>
        <v>NK</v>
      </c>
      <c r="L2255" t="str">
        <f t="shared" si="4272"/>
        <v>true</v>
      </c>
      <c r="N2255" s="7">
        <f t="shared" si="4207"/>
        <v>0</v>
      </c>
      <c r="O2255" s="7" t="str">
        <f t="shared" si="4208"/>
        <v/>
      </c>
      <c r="P2255" s="7">
        <f t="shared" si="4209"/>
        <v>0</v>
      </c>
      <c r="Q2255" s="7" t="str">
        <f t="shared" si="4210"/>
        <v/>
      </c>
    </row>
    <row r="2256" spans="1:26" x14ac:dyDescent="0.25">
      <c r="A2256" t="s">
        <v>98</v>
      </c>
      <c r="B2256" t="s">
        <v>76</v>
      </c>
      <c r="C2256" t="s">
        <v>557</v>
      </c>
      <c r="D2256" t="s">
        <v>25</v>
      </c>
      <c r="E2256" t="s">
        <v>39</v>
      </c>
      <c r="F2256" t="s">
        <v>1246</v>
      </c>
      <c r="G2256" t="str">
        <f t="shared" si="4267"/>
        <v>DL2022080</v>
      </c>
      <c r="H2256" t="str">
        <f t="shared" si="4268"/>
        <v>12</v>
      </c>
      <c r="I2256" t="str">
        <f t="shared" si="4269"/>
        <v>erisin</v>
      </c>
      <c r="J2256" t="str">
        <f t="shared" si="4270"/>
        <v>EP</v>
      </c>
      <c r="K2256" t="str">
        <f t="shared" si="4271"/>
        <v>EP</v>
      </c>
      <c r="L2256" t="str">
        <f t="shared" si="4272"/>
        <v>true</v>
      </c>
      <c r="N2256" s="7">
        <f t="shared" si="4207"/>
        <v>0</v>
      </c>
      <c r="O2256" s="7" t="str">
        <f t="shared" si="4208"/>
        <v/>
      </c>
      <c r="P2256" s="7" t="str">
        <f t="shared" si="4209"/>
        <v/>
      </c>
      <c r="Q2256" s="7">
        <f t="shared" si="4210"/>
        <v>0</v>
      </c>
    </row>
    <row r="2257" spans="1:26" x14ac:dyDescent="0.25">
      <c r="A2257" t="s">
        <v>111</v>
      </c>
      <c r="B2257" t="s">
        <v>76</v>
      </c>
      <c r="C2257" t="s">
        <v>557</v>
      </c>
      <c r="D2257" t="s">
        <v>25</v>
      </c>
      <c r="E2257" t="s">
        <v>39</v>
      </c>
      <c r="F2257" t="s">
        <v>1246</v>
      </c>
      <c r="G2257" t="str">
        <f t="shared" si="4267"/>
        <v>DL2022080</v>
      </c>
      <c r="H2257" t="str">
        <f t="shared" si="4268"/>
        <v>12</v>
      </c>
      <c r="I2257" t="str">
        <f t="shared" si="4269"/>
        <v>erisin</v>
      </c>
      <c r="J2257" t="str">
        <f t="shared" si="4270"/>
        <v>EP</v>
      </c>
      <c r="K2257" t="str">
        <f t="shared" si="4271"/>
        <v>EP</v>
      </c>
      <c r="L2257" t="str">
        <f t="shared" si="4272"/>
        <v>true</v>
      </c>
      <c r="N2257" s="7">
        <f t="shared" si="4207"/>
        <v>0</v>
      </c>
      <c r="O2257" s="7" t="str">
        <f t="shared" si="4208"/>
        <v/>
      </c>
      <c r="P2257" s="7" t="str">
        <f t="shared" si="4209"/>
        <v/>
      </c>
      <c r="Q2257" s="7">
        <f t="shared" si="4210"/>
        <v>0</v>
      </c>
    </row>
    <row r="2258" spans="1:26" x14ac:dyDescent="0.25">
      <c r="A2258" t="s">
        <v>172</v>
      </c>
      <c r="B2258" t="s">
        <v>23</v>
      </c>
      <c r="C2258" t="s">
        <v>582</v>
      </c>
      <c r="D2258" t="s">
        <v>25</v>
      </c>
      <c r="E2258">
        <v>30.19</v>
      </c>
      <c r="F2258" t="s">
        <v>1246</v>
      </c>
      <c r="G2258" t="str">
        <f t="shared" si="4267"/>
        <v>DL2022080</v>
      </c>
      <c r="H2258" t="str">
        <f t="shared" si="4268"/>
        <v>13</v>
      </c>
      <c r="I2258" t="str">
        <f t="shared" si="4269"/>
        <v>rhihar</v>
      </c>
      <c r="J2258" t="str">
        <f t="shared" si="4270"/>
        <v>PK</v>
      </c>
      <c r="K2258" t="str">
        <f t="shared" si="4271"/>
        <v>PK</v>
      </c>
      <c r="L2258" t="str">
        <f t="shared" si="4272"/>
        <v>true</v>
      </c>
      <c r="N2258" s="7">
        <f t="shared" si="4207"/>
        <v>30.19</v>
      </c>
      <c r="O2258" s="7">
        <f t="shared" si="4208"/>
        <v>30.19</v>
      </c>
      <c r="P2258" s="7" t="str">
        <f t="shared" si="4209"/>
        <v/>
      </c>
      <c r="Q2258" s="7" t="str">
        <f t="shared" si="4210"/>
        <v/>
      </c>
      <c r="R2258" t="str">
        <f t="shared" ref="R2258" si="4301">IF(AND(O2258&gt;0,P2259=0),"Valid","Invalid")</f>
        <v>Valid</v>
      </c>
      <c r="S2258" t="str">
        <f t="shared" ref="S2258" si="4302">IF(OR(Q2260&gt;0,Q2261&gt;0),"Present","Absent")</f>
        <v>Absent</v>
      </c>
      <c r="T2258" t="str">
        <f t="shared" ref="T2258" si="4303">IF(OR(Q2260&lt;41,Q2261&lt;41),"Ct&lt;41",IF(OR(Q2260&gt;41,Q2261&gt;41),"Ct&gt;41","No Ct"))</f>
        <v>Ct&lt;41</v>
      </c>
      <c r="V2258" t="str">
        <f t="shared" ref="V2258" si="4304">G2258&amp;"_"&amp;I2258&amp;"_"&amp;R2258&amp;"_"&amp;S2258&amp;"_"&amp;T2258</f>
        <v>DL2022080_rhihar_Valid_Absent_Ct&lt;41</v>
      </c>
      <c r="X2258">
        <f t="shared" ref="X2258" si="4305">O2258</f>
        <v>30.19</v>
      </c>
      <c r="Y2258">
        <f t="shared" ref="Y2258" si="4306">P2259</f>
        <v>0</v>
      </c>
      <c r="Z2258">
        <f t="shared" ref="Z2258" si="4307">Q2260+Q2261</f>
        <v>0</v>
      </c>
    </row>
    <row r="2259" spans="1:26" x14ac:dyDescent="0.25">
      <c r="A2259" t="s">
        <v>148</v>
      </c>
      <c r="B2259" t="s">
        <v>51</v>
      </c>
      <c r="C2259" t="s">
        <v>570</v>
      </c>
      <c r="D2259" t="s">
        <v>25</v>
      </c>
      <c r="E2259" t="s">
        <v>39</v>
      </c>
      <c r="F2259" t="s">
        <v>1246</v>
      </c>
      <c r="G2259" t="str">
        <f t="shared" si="4267"/>
        <v>DL2022080</v>
      </c>
      <c r="H2259" t="str">
        <f t="shared" si="4268"/>
        <v>13</v>
      </c>
      <c r="I2259" t="str">
        <f t="shared" si="4269"/>
        <v>rhihar</v>
      </c>
      <c r="J2259" t="str">
        <f t="shared" si="4270"/>
        <v>NK</v>
      </c>
      <c r="K2259" t="str">
        <f t="shared" si="4271"/>
        <v>NK</v>
      </c>
      <c r="L2259" t="str">
        <f t="shared" si="4272"/>
        <v>true</v>
      </c>
      <c r="N2259" s="7">
        <f t="shared" si="4207"/>
        <v>0</v>
      </c>
      <c r="O2259" s="7" t="str">
        <f t="shared" si="4208"/>
        <v/>
      </c>
      <c r="P2259" s="7">
        <f t="shared" si="4209"/>
        <v>0</v>
      </c>
      <c r="Q2259" s="7" t="str">
        <f t="shared" si="4210"/>
        <v/>
      </c>
    </row>
    <row r="2260" spans="1:26" x14ac:dyDescent="0.25">
      <c r="A2260" t="s">
        <v>112</v>
      </c>
      <c r="B2260" t="s">
        <v>76</v>
      </c>
      <c r="C2260" t="s">
        <v>558</v>
      </c>
      <c r="D2260" t="s">
        <v>25</v>
      </c>
      <c r="E2260" t="s">
        <v>39</v>
      </c>
      <c r="F2260" t="s">
        <v>1246</v>
      </c>
      <c r="G2260" t="str">
        <f t="shared" si="4267"/>
        <v>DL2022080</v>
      </c>
      <c r="H2260" t="str">
        <f t="shared" si="4268"/>
        <v>13</v>
      </c>
      <c r="I2260" t="str">
        <f t="shared" si="4269"/>
        <v>rhihar</v>
      </c>
      <c r="J2260" t="str">
        <f t="shared" si="4270"/>
        <v>EP</v>
      </c>
      <c r="K2260" t="str">
        <f t="shared" si="4271"/>
        <v>EP</v>
      </c>
      <c r="L2260" t="str">
        <f t="shared" si="4272"/>
        <v>true</v>
      </c>
      <c r="N2260" s="7">
        <f t="shared" si="4207"/>
        <v>0</v>
      </c>
      <c r="O2260" s="7" t="str">
        <f t="shared" si="4208"/>
        <v/>
      </c>
      <c r="P2260" s="7" t="str">
        <f t="shared" si="4209"/>
        <v/>
      </c>
      <c r="Q2260" s="7">
        <f t="shared" si="4210"/>
        <v>0</v>
      </c>
    </row>
    <row r="2261" spans="1:26" x14ac:dyDescent="0.25">
      <c r="A2261" t="s">
        <v>136</v>
      </c>
      <c r="B2261" t="s">
        <v>76</v>
      </c>
      <c r="C2261" t="s">
        <v>558</v>
      </c>
      <c r="D2261" t="s">
        <v>25</v>
      </c>
      <c r="E2261" t="s">
        <v>39</v>
      </c>
      <c r="F2261" t="s">
        <v>1246</v>
      </c>
      <c r="G2261" t="str">
        <f t="shared" si="4267"/>
        <v>DL2022080</v>
      </c>
      <c r="H2261" t="str">
        <f t="shared" si="4268"/>
        <v>13</v>
      </c>
      <c r="I2261" t="str">
        <f t="shared" si="4269"/>
        <v>rhihar</v>
      </c>
      <c r="J2261" t="str">
        <f t="shared" si="4270"/>
        <v>EP</v>
      </c>
      <c r="K2261" t="str">
        <f t="shared" si="4271"/>
        <v>EP</v>
      </c>
      <c r="L2261" t="str">
        <f t="shared" si="4272"/>
        <v>true</v>
      </c>
      <c r="N2261" s="7">
        <f t="shared" si="4207"/>
        <v>0</v>
      </c>
      <c r="O2261" s="7" t="str">
        <f t="shared" si="4208"/>
        <v/>
      </c>
      <c r="P2261" s="7" t="str">
        <f t="shared" si="4209"/>
        <v/>
      </c>
      <c r="Q2261" s="7">
        <f t="shared" si="4210"/>
        <v>0</v>
      </c>
    </row>
    <row r="2262" spans="1:26" x14ac:dyDescent="0.25">
      <c r="A2262" t="s">
        <v>174</v>
      </c>
      <c r="B2262" t="s">
        <v>23</v>
      </c>
      <c r="C2262" t="s">
        <v>583</v>
      </c>
      <c r="D2262" t="s">
        <v>25</v>
      </c>
      <c r="E2262">
        <v>34.22</v>
      </c>
      <c r="F2262" t="s">
        <v>1246</v>
      </c>
      <c r="G2262" t="str">
        <f t="shared" si="4267"/>
        <v>DL2022080</v>
      </c>
      <c r="H2262" t="str">
        <f t="shared" si="4268"/>
        <v>14</v>
      </c>
      <c r="I2262" t="str">
        <f t="shared" si="4269"/>
        <v>rhihar</v>
      </c>
      <c r="J2262" t="str">
        <f t="shared" si="4270"/>
        <v>PK</v>
      </c>
      <c r="K2262" t="str">
        <f t="shared" si="4271"/>
        <v>PK</v>
      </c>
      <c r="L2262" t="str">
        <f t="shared" si="4272"/>
        <v>true</v>
      </c>
      <c r="N2262" s="7">
        <f t="shared" si="4207"/>
        <v>34.22</v>
      </c>
      <c r="O2262" s="7">
        <f t="shared" si="4208"/>
        <v>34.22</v>
      </c>
      <c r="P2262" s="7" t="str">
        <f t="shared" si="4209"/>
        <v/>
      </c>
      <c r="Q2262" s="7" t="str">
        <f t="shared" si="4210"/>
        <v/>
      </c>
      <c r="R2262" t="str">
        <f t="shared" ref="R2262" si="4308">IF(AND(O2262&gt;0,P2263=0),"Valid","Invalid")</f>
        <v>Valid</v>
      </c>
      <c r="S2262" t="str">
        <f t="shared" ref="S2262" si="4309">IF(OR(Q2264&gt;0,Q2265&gt;0),"Present","Absent")</f>
        <v>Absent</v>
      </c>
      <c r="T2262" t="str">
        <f t="shared" ref="T2262" si="4310">IF(OR(Q2264&lt;41,Q2265&lt;41),"Ct&lt;41",IF(OR(Q2264&gt;41,Q2265&gt;41),"Ct&gt;41","No Ct"))</f>
        <v>Ct&lt;41</v>
      </c>
      <c r="V2262" t="str">
        <f t="shared" ref="V2262" si="4311">G2262&amp;"_"&amp;I2262&amp;"_"&amp;R2262&amp;"_"&amp;S2262&amp;"_"&amp;T2262</f>
        <v>DL2022080_rhihar_Valid_Absent_Ct&lt;41</v>
      </c>
      <c r="X2262">
        <f t="shared" ref="X2262" si="4312">O2262</f>
        <v>34.22</v>
      </c>
      <c r="Y2262">
        <f t="shared" ref="Y2262" si="4313">P2263</f>
        <v>0</v>
      </c>
      <c r="Z2262">
        <f t="shared" ref="Z2262" si="4314">Q2264+Q2265</f>
        <v>0</v>
      </c>
    </row>
    <row r="2263" spans="1:26" x14ac:dyDescent="0.25">
      <c r="A2263" t="s">
        <v>150</v>
      </c>
      <c r="B2263" t="s">
        <v>51</v>
      </c>
      <c r="C2263" t="s">
        <v>571</v>
      </c>
      <c r="D2263" t="s">
        <v>25</v>
      </c>
      <c r="E2263" t="s">
        <v>39</v>
      </c>
      <c r="F2263" t="s">
        <v>1246</v>
      </c>
      <c r="G2263" t="str">
        <f t="shared" si="4267"/>
        <v>DL2022080</v>
      </c>
      <c r="H2263" t="str">
        <f t="shared" si="4268"/>
        <v>14</v>
      </c>
      <c r="I2263" t="str">
        <f t="shared" si="4269"/>
        <v>rhihar</v>
      </c>
      <c r="J2263" t="str">
        <f t="shared" si="4270"/>
        <v>NK</v>
      </c>
      <c r="K2263" t="str">
        <f t="shared" si="4271"/>
        <v>NK</v>
      </c>
      <c r="L2263" t="str">
        <f t="shared" si="4272"/>
        <v>true</v>
      </c>
      <c r="N2263" s="7">
        <f t="shared" si="4207"/>
        <v>0</v>
      </c>
      <c r="O2263" s="7" t="str">
        <f t="shared" si="4208"/>
        <v/>
      </c>
      <c r="P2263" s="7">
        <f t="shared" si="4209"/>
        <v>0</v>
      </c>
      <c r="Q2263" s="7" t="str">
        <f t="shared" si="4210"/>
        <v/>
      </c>
    </row>
    <row r="2264" spans="1:26" x14ac:dyDescent="0.25">
      <c r="A2264" t="s">
        <v>114</v>
      </c>
      <c r="B2264" t="s">
        <v>76</v>
      </c>
      <c r="C2264" t="s">
        <v>559</v>
      </c>
      <c r="D2264" t="s">
        <v>25</v>
      </c>
      <c r="E2264" t="s">
        <v>39</v>
      </c>
      <c r="F2264" t="s">
        <v>1246</v>
      </c>
      <c r="G2264" t="str">
        <f t="shared" si="4267"/>
        <v>DL2022080</v>
      </c>
      <c r="H2264" t="str">
        <f t="shared" si="4268"/>
        <v>14</v>
      </c>
      <c r="I2264" t="str">
        <f t="shared" si="4269"/>
        <v>rhihar</v>
      </c>
      <c r="J2264" t="str">
        <f t="shared" si="4270"/>
        <v>EP</v>
      </c>
      <c r="K2264" t="str">
        <f t="shared" si="4271"/>
        <v>EP</v>
      </c>
      <c r="L2264" t="str">
        <f t="shared" si="4272"/>
        <v>true</v>
      </c>
      <c r="N2264" s="7">
        <f t="shared" si="4207"/>
        <v>0</v>
      </c>
      <c r="O2264" s="7" t="str">
        <f t="shared" si="4208"/>
        <v/>
      </c>
      <c r="P2264" s="7" t="str">
        <f t="shared" si="4209"/>
        <v/>
      </c>
      <c r="Q2264" s="7">
        <f t="shared" si="4210"/>
        <v>0</v>
      </c>
    </row>
    <row r="2265" spans="1:26" x14ac:dyDescent="0.25">
      <c r="A2265" t="s">
        <v>137</v>
      </c>
      <c r="B2265" t="s">
        <v>76</v>
      </c>
      <c r="C2265" t="s">
        <v>559</v>
      </c>
      <c r="D2265" t="s">
        <v>25</v>
      </c>
      <c r="E2265" t="s">
        <v>39</v>
      </c>
      <c r="F2265" t="s">
        <v>1246</v>
      </c>
      <c r="G2265" t="str">
        <f t="shared" si="4267"/>
        <v>DL2022080</v>
      </c>
      <c r="H2265" t="str">
        <f t="shared" si="4268"/>
        <v>14</v>
      </c>
      <c r="I2265" t="str">
        <f t="shared" si="4269"/>
        <v>rhihar</v>
      </c>
      <c r="J2265" t="str">
        <f t="shared" si="4270"/>
        <v>EP</v>
      </c>
      <c r="K2265" t="str">
        <f t="shared" si="4271"/>
        <v>EP</v>
      </c>
      <c r="L2265" t="str">
        <f t="shared" si="4272"/>
        <v>true</v>
      </c>
      <c r="N2265" s="7">
        <f t="shared" si="4207"/>
        <v>0</v>
      </c>
      <c r="O2265" s="7" t="str">
        <f t="shared" si="4208"/>
        <v/>
      </c>
      <c r="P2265" s="7" t="str">
        <f t="shared" si="4209"/>
        <v/>
      </c>
      <c r="Q2265" s="7">
        <f t="shared" si="4210"/>
        <v>0</v>
      </c>
    </row>
    <row r="2266" spans="1:26" x14ac:dyDescent="0.25">
      <c r="A2266" t="s">
        <v>176</v>
      </c>
      <c r="B2266" t="s">
        <v>23</v>
      </c>
      <c r="C2266" t="s">
        <v>584</v>
      </c>
      <c r="D2266" t="s">
        <v>25</v>
      </c>
      <c r="E2266">
        <v>29.37</v>
      </c>
      <c r="F2266" t="s">
        <v>1246</v>
      </c>
      <c r="G2266" t="str">
        <f t="shared" si="4267"/>
        <v>DL2022080</v>
      </c>
      <c r="H2266" t="str">
        <f t="shared" si="4268"/>
        <v>15</v>
      </c>
      <c r="I2266" t="str">
        <f t="shared" si="4269"/>
        <v>oncgor</v>
      </c>
      <c r="J2266" t="str">
        <f t="shared" si="4270"/>
        <v>PK</v>
      </c>
      <c r="K2266" t="str">
        <f t="shared" si="4271"/>
        <v>PK</v>
      </c>
      <c r="L2266" t="str">
        <f t="shared" si="4272"/>
        <v>true</v>
      </c>
      <c r="N2266" s="7">
        <f t="shared" si="4207"/>
        <v>29.37</v>
      </c>
      <c r="O2266" s="7">
        <f t="shared" si="4208"/>
        <v>29.37</v>
      </c>
      <c r="P2266" s="7" t="str">
        <f t="shared" si="4209"/>
        <v/>
      </c>
      <c r="Q2266" s="7" t="str">
        <f t="shared" si="4210"/>
        <v/>
      </c>
      <c r="R2266" t="str">
        <f t="shared" ref="R2266" si="4315">IF(AND(O2266&gt;0,P2267=0),"Valid","Invalid")</f>
        <v>Valid</v>
      </c>
      <c r="S2266" t="str">
        <f t="shared" ref="S2266" si="4316">IF(OR(Q2268&gt;0,Q2269&gt;0),"Present","Absent")</f>
        <v>Absent</v>
      </c>
      <c r="T2266" t="str">
        <f t="shared" ref="T2266" si="4317">IF(OR(Q2268&lt;41,Q2269&lt;41),"Ct&lt;41",IF(OR(Q2268&gt;41,Q2269&gt;41),"Ct&gt;41","No Ct"))</f>
        <v>Ct&lt;41</v>
      </c>
      <c r="V2266" t="str">
        <f t="shared" ref="V2266" si="4318">G2266&amp;"_"&amp;I2266&amp;"_"&amp;R2266&amp;"_"&amp;S2266&amp;"_"&amp;T2266</f>
        <v>DL2022080_oncgor_Valid_Absent_Ct&lt;41</v>
      </c>
      <c r="X2266">
        <f t="shared" ref="X2266" si="4319">O2266</f>
        <v>29.37</v>
      </c>
      <c r="Y2266">
        <f t="shared" ref="Y2266" si="4320">P2267</f>
        <v>0</v>
      </c>
      <c r="Z2266">
        <f t="shared" ref="Z2266" si="4321">Q2268+Q2269</f>
        <v>0</v>
      </c>
    </row>
    <row r="2267" spans="1:26" x14ac:dyDescent="0.25">
      <c r="A2267" t="s">
        <v>152</v>
      </c>
      <c r="B2267" t="s">
        <v>51</v>
      </c>
      <c r="C2267" t="s">
        <v>572</v>
      </c>
      <c r="D2267" t="s">
        <v>25</v>
      </c>
      <c r="E2267" t="s">
        <v>39</v>
      </c>
      <c r="F2267" t="s">
        <v>1246</v>
      </c>
      <c r="G2267" t="str">
        <f t="shared" si="4267"/>
        <v>DL2022080</v>
      </c>
      <c r="H2267" t="str">
        <f t="shared" si="4268"/>
        <v>15</v>
      </c>
      <c r="I2267" t="str">
        <f t="shared" si="4269"/>
        <v>oncgor</v>
      </c>
      <c r="J2267" t="str">
        <f t="shared" si="4270"/>
        <v>NK</v>
      </c>
      <c r="K2267" t="str">
        <f t="shared" si="4271"/>
        <v>NK</v>
      </c>
      <c r="L2267" t="str">
        <f t="shared" si="4272"/>
        <v>true</v>
      </c>
      <c r="N2267" s="7">
        <f t="shared" si="4207"/>
        <v>0</v>
      </c>
      <c r="O2267" s="7" t="str">
        <f t="shared" si="4208"/>
        <v/>
      </c>
      <c r="P2267" s="7">
        <f t="shared" si="4209"/>
        <v>0</v>
      </c>
      <c r="Q2267" s="7" t="str">
        <f t="shared" si="4210"/>
        <v/>
      </c>
    </row>
    <row r="2268" spans="1:26" x14ac:dyDescent="0.25">
      <c r="A2268" t="s">
        <v>116</v>
      </c>
      <c r="B2268" t="s">
        <v>76</v>
      </c>
      <c r="C2268" t="s">
        <v>560</v>
      </c>
      <c r="D2268" t="s">
        <v>25</v>
      </c>
      <c r="E2268" t="s">
        <v>39</v>
      </c>
      <c r="F2268" t="s">
        <v>1246</v>
      </c>
      <c r="G2268" t="str">
        <f t="shared" si="4267"/>
        <v>DL2022080</v>
      </c>
      <c r="H2268" t="str">
        <f t="shared" si="4268"/>
        <v>15</v>
      </c>
      <c r="I2268" t="str">
        <f t="shared" si="4269"/>
        <v>oncgor</v>
      </c>
      <c r="J2268" t="str">
        <f t="shared" si="4270"/>
        <v>EP</v>
      </c>
      <c r="K2268" t="str">
        <f t="shared" si="4271"/>
        <v>EP</v>
      </c>
      <c r="L2268" t="str">
        <f t="shared" si="4272"/>
        <v>true</v>
      </c>
      <c r="N2268" s="7">
        <f t="shared" si="4207"/>
        <v>0</v>
      </c>
      <c r="O2268" s="7" t="str">
        <f t="shared" si="4208"/>
        <v/>
      </c>
      <c r="P2268" s="7" t="str">
        <f t="shared" si="4209"/>
        <v/>
      </c>
      <c r="Q2268" s="7">
        <f t="shared" si="4210"/>
        <v>0</v>
      </c>
    </row>
    <row r="2269" spans="1:26" x14ac:dyDescent="0.25">
      <c r="A2269" t="s">
        <v>138</v>
      </c>
      <c r="B2269" t="s">
        <v>76</v>
      </c>
      <c r="C2269" t="s">
        <v>560</v>
      </c>
      <c r="D2269" t="s">
        <v>25</v>
      </c>
      <c r="E2269" t="s">
        <v>39</v>
      </c>
      <c r="F2269" t="s">
        <v>1246</v>
      </c>
      <c r="G2269" t="str">
        <f t="shared" si="4267"/>
        <v>DL2022080</v>
      </c>
      <c r="H2269" t="str">
        <f t="shared" si="4268"/>
        <v>15</v>
      </c>
      <c r="I2269" t="str">
        <f t="shared" si="4269"/>
        <v>oncgor</v>
      </c>
      <c r="J2269" t="str">
        <f t="shared" si="4270"/>
        <v>EP</v>
      </c>
      <c r="K2269" t="str">
        <f t="shared" si="4271"/>
        <v>EP</v>
      </c>
      <c r="L2269" t="str">
        <f t="shared" si="4272"/>
        <v>true</v>
      </c>
      <c r="N2269" s="7">
        <f t="shared" si="4207"/>
        <v>0</v>
      </c>
      <c r="O2269" s="7" t="str">
        <f t="shared" si="4208"/>
        <v/>
      </c>
      <c r="P2269" s="7" t="str">
        <f t="shared" si="4209"/>
        <v/>
      </c>
      <c r="Q2269" s="7">
        <f t="shared" si="4210"/>
        <v>0</v>
      </c>
    </row>
    <row r="2270" spans="1:26" x14ac:dyDescent="0.25">
      <c r="A2270" t="s">
        <v>178</v>
      </c>
      <c r="B2270" t="s">
        <v>23</v>
      </c>
      <c r="C2270" t="s">
        <v>585</v>
      </c>
      <c r="D2270" t="s">
        <v>25</v>
      </c>
      <c r="E2270">
        <v>30.07</v>
      </c>
      <c r="F2270" t="s">
        <v>1246</v>
      </c>
      <c r="G2270" t="str">
        <f t="shared" si="4267"/>
        <v>DL2022080</v>
      </c>
      <c r="H2270" t="str">
        <f t="shared" si="4268"/>
        <v>16</v>
      </c>
      <c r="I2270" t="str">
        <f t="shared" si="4269"/>
        <v>oncgor</v>
      </c>
      <c r="J2270" t="str">
        <f t="shared" si="4270"/>
        <v>PK</v>
      </c>
      <c r="K2270" t="str">
        <f t="shared" si="4271"/>
        <v>PK</v>
      </c>
      <c r="L2270" t="str">
        <f t="shared" si="4272"/>
        <v>true</v>
      </c>
      <c r="N2270" s="7">
        <f t="shared" si="4207"/>
        <v>30.07</v>
      </c>
      <c r="O2270" s="7">
        <f t="shared" si="4208"/>
        <v>30.07</v>
      </c>
      <c r="P2270" s="7" t="str">
        <f t="shared" si="4209"/>
        <v/>
      </c>
      <c r="Q2270" s="7" t="str">
        <f t="shared" si="4210"/>
        <v/>
      </c>
      <c r="R2270" t="str">
        <f t="shared" ref="R2270" si="4322">IF(AND(O2270&gt;0,P2271=0),"Valid","Invalid")</f>
        <v>Valid</v>
      </c>
      <c r="S2270" t="str">
        <f t="shared" ref="S2270" si="4323">IF(OR(Q2272&gt;0,Q2273&gt;0),"Present","Absent")</f>
        <v>Absent</v>
      </c>
      <c r="T2270" t="str">
        <f t="shared" ref="T2270" si="4324">IF(OR(Q2272&lt;41,Q2273&lt;41),"Ct&lt;41",IF(OR(Q2272&gt;41,Q2273&gt;41),"Ct&gt;41","No Ct"))</f>
        <v>Ct&lt;41</v>
      </c>
      <c r="V2270" t="str">
        <f t="shared" ref="V2270" si="4325">G2270&amp;"_"&amp;I2270&amp;"_"&amp;R2270&amp;"_"&amp;S2270&amp;"_"&amp;T2270</f>
        <v>DL2022080_oncgor_Valid_Absent_Ct&lt;41</v>
      </c>
      <c r="X2270">
        <f t="shared" ref="X2270" si="4326">O2270</f>
        <v>30.07</v>
      </c>
      <c r="Y2270">
        <f t="shared" ref="Y2270" si="4327">P2271</f>
        <v>0</v>
      </c>
      <c r="Z2270">
        <f t="shared" ref="Z2270" si="4328">Q2272+Q2273</f>
        <v>0</v>
      </c>
    </row>
    <row r="2271" spans="1:26" x14ac:dyDescent="0.25">
      <c r="A2271" t="s">
        <v>154</v>
      </c>
      <c r="B2271" t="s">
        <v>51</v>
      </c>
      <c r="C2271" t="s">
        <v>573</v>
      </c>
      <c r="D2271" t="s">
        <v>25</v>
      </c>
      <c r="E2271" t="s">
        <v>39</v>
      </c>
      <c r="F2271" t="s">
        <v>1246</v>
      </c>
      <c r="G2271" t="str">
        <f t="shared" si="4267"/>
        <v>DL2022080</v>
      </c>
      <c r="H2271" t="str">
        <f t="shared" si="4268"/>
        <v>16</v>
      </c>
      <c r="I2271" t="str">
        <f t="shared" si="4269"/>
        <v>oncgor</v>
      </c>
      <c r="J2271" t="str">
        <f t="shared" si="4270"/>
        <v>NK</v>
      </c>
      <c r="K2271" t="str">
        <f t="shared" si="4271"/>
        <v>NK</v>
      </c>
      <c r="L2271" t="str">
        <f t="shared" si="4272"/>
        <v>true</v>
      </c>
      <c r="N2271" s="7">
        <f t="shared" si="4207"/>
        <v>0</v>
      </c>
      <c r="O2271" s="7" t="str">
        <f t="shared" si="4208"/>
        <v/>
      </c>
      <c r="P2271" s="7">
        <f t="shared" si="4209"/>
        <v>0</v>
      </c>
      <c r="Q2271" s="7" t="str">
        <f t="shared" si="4210"/>
        <v/>
      </c>
    </row>
    <row r="2272" spans="1:26" x14ac:dyDescent="0.25">
      <c r="A2272" t="s">
        <v>118</v>
      </c>
      <c r="B2272" t="s">
        <v>76</v>
      </c>
      <c r="C2272" t="s">
        <v>561</v>
      </c>
      <c r="D2272" t="s">
        <v>25</v>
      </c>
      <c r="E2272" t="s">
        <v>39</v>
      </c>
      <c r="F2272" t="s">
        <v>1246</v>
      </c>
      <c r="G2272" t="str">
        <f t="shared" si="4267"/>
        <v>DL2022080</v>
      </c>
      <c r="H2272" t="str">
        <f t="shared" si="4268"/>
        <v>16</v>
      </c>
      <c r="I2272" t="str">
        <f t="shared" si="4269"/>
        <v>oncgor</v>
      </c>
      <c r="J2272" t="str">
        <f t="shared" si="4270"/>
        <v>EP</v>
      </c>
      <c r="K2272" t="str">
        <f t="shared" si="4271"/>
        <v>EP</v>
      </c>
      <c r="L2272" t="str">
        <f t="shared" si="4272"/>
        <v>true</v>
      </c>
      <c r="N2272" s="7">
        <f t="shared" si="4207"/>
        <v>0</v>
      </c>
      <c r="O2272" s="7" t="str">
        <f t="shared" si="4208"/>
        <v/>
      </c>
      <c r="P2272" s="7" t="str">
        <f t="shared" si="4209"/>
        <v/>
      </c>
      <c r="Q2272" s="7">
        <f t="shared" si="4210"/>
        <v>0</v>
      </c>
    </row>
    <row r="2273" spans="1:26" x14ac:dyDescent="0.25">
      <c r="A2273" t="s">
        <v>139</v>
      </c>
      <c r="B2273" t="s">
        <v>76</v>
      </c>
      <c r="C2273" t="s">
        <v>561</v>
      </c>
      <c r="D2273" t="s">
        <v>25</v>
      </c>
      <c r="E2273" t="s">
        <v>39</v>
      </c>
      <c r="F2273" t="s">
        <v>1246</v>
      </c>
      <c r="G2273" t="str">
        <f t="shared" si="4267"/>
        <v>DL2022080</v>
      </c>
      <c r="H2273" t="str">
        <f t="shared" si="4268"/>
        <v>16</v>
      </c>
      <c r="I2273" t="str">
        <f t="shared" si="4269"/>
        <v>oncgor</v>
      </c>
      <c r="J2273" t="str">
        <f t="shared" si="4270"/>
        <v>EP</v>
      </c>
      <c r="K2273" t="str">
        <f t="shared" si="4271"/>
        <v>EP</v>
      </c>
      <c r="L2273" t="str">
        <f t="shared" si="4272"/>
        <v>true</v>
      </c>
      <c r="N2273" s="7">
        <f t="shared" si="4207"/>
        <v>0</v>
      </c>
      <c r="O2273" s="7" t="str">
        <f t="shared" si="4208"/>
        <v/>
      </c>
      <c r="P2273" s="7" t="str">
        <f t="shared" si="4209"/>
        <v/>
      </c>
      <c r="Q2273" s="7">
        <f t="shared" si="4210"/>
        <v>0</v>
      </c>
    </row>
    <row r="2274" spans="1:26" x14ac:dyDescent="0.25">
      <c r="A2274" t="s">
        <v>180</v>
      </c>
      <c r="B2274" t="s">
        <v>23</v>
      </c>
      <c r="C2274" t="s">
        <v>586</v>
      </c>
      <c r="D2274" t="s">
        <v>25</v>
      </c>
      <c r="E2274" t="s">
        <v>39</v>
      </c>
      <c r="F2274" t="s">
        <v>1246</v>
      </c>
      <c r="G2274" t="str">
        <f t="shared" si="4267"/>
        <v>DL2022080</v>
      </c>
      <c r="H2274" t="str">
        <f t="shared" si="4268"/>
        <v>17</v>
      </c>
      <c r="I2274" t="str">
        <f t="shared" si="4269"/>
        <v>cragig</v>
      </c>
      <c r="J2274" t="str">
        <f t="shared" si="4270"/>
        <v>PK</v>
      </c>
      <c r="K2274" t="str">
        <f t="shared" si="4271"/>
        <v>PK</v>
      </c>
      <c r="L2274" t="str">
        <f t="shared" si="4272"/>
        <v>true</v>
      </c>
      <c r="N2274" s="7">
        <f t="shared" ref="N2274:N2305" si="4329">IF(TRIM(E2274)="No Cq",0,E2274)</f>
        <v>0</v>
      </c>
      <c r="O2274" s="7">
        <f t="shared" ref="O2274:O2306" si="4330">IF(TRIM(B2274)="Standard",N2274,"")</f>
        <v>0</v>
      </c>
      <c r="P2274" s="7" t="str">
        <f t="shared" ref="P2274:P2306" si="4331">IF(TRIM(B2274)="NTC",N2274,"")</f>
        <v/>
      </c>
      <c r="Q2274" s="7" t="str">
        <f t="shared" ref="Q2274:Q2306" si="4332">IF(TRIM(B2274)="Unknown",N2274,"")</f>
        <v/>
      </c>
      <c r="R2274" t="str">
        <f t="shared" ref="R2274" si="4333">IF(AND(O2274&gt;0,P2275=0),"Valid","Invalid")</f>
        <v>Invalid</v>
      </c>
      <c r="S2274" t="str">
        <f t="shared" ref="S2274" si="4334">IF(OR(Q2276&gt;0,Q2277&gt;0),"Present","Absent")</f>
        <v>Absent</v>
      </c>
      <c r="T2274" t="str">
        <f t="shared" ref="T2274" si="4335">IF(OR(Q2276&lt;41,Q2277&lt;41),"Ct&lt;41",IF(OR(Q2276&gt;41,Q2277&gt;41),"Ct&gt;41","No Ct"))</f>
        <v>Ct&lt;41</v>
      </c>
      <c r="V2274" t="str">
        <f t="shared" ref="V2274" si="4336">G2274&amp;"_"&amp;I2274&amp;"_"&amp;R2274&amp;"_"&amp;S2274&amp;"_"&amp;T2274</f>
        <v>DL2022080_cragig_Invalid_Absent_Ct&lt;41</v>
      </c>
      <c r="X2274">
        <f t="shared" ref="X2274" si="4337">O2274</f>
        <v>0</v>
      </c>
      <c r="Y2274">
        <f t="shared" ref="Y2274" si="4338">P2275</f>
        <v>0</v>
      </c>
      <c r="Z2274">
        <f t="shared" ref="Z2274" si="4339">Q2276+Q2277</f>
        <v>0</v>
      </c>
    </row>
    <row r="2275" spans="1:26" x14ac:dyDescent="0.25">
      <c r="A2275" t="s">
        <v>156</v>
      </c>
      <c r="B2275" t="s">
        <v>51</v>
      </c>
      <c r="C2275" t="s">
        <v>574</v>
      </c>
      <c r="D2275" t="s">
        <v>25</v>
      </c>
      <c r="E2275" t="s">
        <v>39</v>
      </c>
      <c r="F2275" t="s">
        <v>1246</v>
      </c>
      <c r="G2275" t="str">
        <f t="shared" si="4267"/>
        <v>DL2022080</v>
      </c>
      <c r="H2275" t="str">
        <f t="shared" si="4268"/>
        <v>17</v>
      </c>
      <c r="I2275" t="str">
        <f t="shared" si="4269"/>
        <v>cragig</v>
      </c>
      <c r="J2275" t="str">
        <f t="shared" si="4270"/>
        <v>NK</v>
      </c>
      <c r="K2275" t="str">
        <f t="shared" si="4271"/>
        <v>NK</v>
      </c>
      <c r="L2275" t="str">
        <f t="shared" si="4272"/>
        <v>true</v>
      </c>
      <c r="N2275" s="7">
        <f t="shared" si="4329"/>
        <v>0</v>
      </c>
      <c r="O2275" s="7" t="str">
        <f t="shared" si="4330"/>
        <v/>
      </c>
      <c r="P2275" s="7">
        <f t="shared" si="4331"/>
        <v>0</v>
      </c>
      <c r="Q2275" s="7" t="str">
        <f t="shared" si="4332"/>
        <v/>
      </c>
    </row>
    <row r="2276" spans="1:26" x14ac:dyDescent="0.25">
      <c r="A2276" t="s">
        <v>120</v>
      </c>
      <c r="B2276" t="s">
        <v>76</v>
      </c>
      <c r="C2276" t="s">
        <v>562</v>
      </c>
      <c r="D2276" t="s">
        <v>25</v>
      </c>
      <c r="E2276" t="s">
        <v>39</v>
      </c>
      <c r="F2276" t="s">
        <v>1246</v>
      </c>
      <c r="G2276" t="str">
        <f t="shared" si="4267"/>
        <v>DL2022080</v>
      </c>
      <c r="H2276" t="str">
        <f t="shared" si="4268"/>
        <v>17</v>
      </c>
      <c r="I2276" t="str">
        <f t="shared" si="4269"/>
        <v>cragig</v>
      </c>
      <c r="J2276" t="str">
        <f t="shared" si="4270"/>
        <v>EP</v>
      </c>
      <c r="K2276" t="str">
        <f t="shared" si="4271"/>
        <v>EP</v>
      </c>
      <c r="L2276" t="str">
        <f t="shared" si="4272"/>
        <v>true</v>
      </c>
      <c r="N2276" s="7">
        <f t="shared" si="4329"/>
        <v>0</v>
      </c>
      <c r="O2276" s="7" t="str">
        <f t="shared" si="4330"/>
        <v/>
      </c>
      <c r="P2276" s="7" t="str">
        <f t="shared" si="4331"/>
        <v/>
      </c>
      <c r="Q2276" s="7">
        <f t="shared" si="4332"/>
        <v>0</v>
      </c>
    </row>
    <row r="2277" spans="1:26" x14ac:dyDescent="0.25">
      <c r="A2277" t="s">
        <v>140</v>
      </c>
      <c r="B2277" t="s">
        <v>76</v>
      </c>
      <c r="C2277" t="s">
        <v>562</v>
      </c>
      <c r="D2277" t="s">
        <v>25</v>
      </c>
      <c r="E2277" t="s">
        <v>39</v>
      </c>
      <c r="F2277" t="s">
        <v>1246</v>
      </c>
      <c r="G2277" t="str">
        <f t="shared" si="4267"/>
        <v>DL2022080</v>
      </c>
      <c r="H2277" t="str">
        <f t="shared" si="4268"/>
        <v>17</v>
      </c>
      <c r="I2277" t="str">
        <f t="shared" si="4269"/>
        <v>cragig</v>
      </c>
      <c r="J2277" t="str">
        <f t="shared" si="4270"/>
        <v>EP</v>
      </c>
      <c r="K2277" t="str">
        <f t="shared" si="4271"/>
        <v>EP</v>
      </c>
      <c r="L2277" t="str">
        <f t="shared" si="4272"/>
        <v>true</v>
      </c>
      <c r="N2277" s="7">
        <f t="shared" si="4329"/>
        <v>0</v>
      </c>
      <c r="O2277" s="7" t="str">
        <f t="shared" si="4330"/>
        <v/>
      </c>
      <c r="P2277" s="7" t="str">
        <f t="shared" si="4331"/>
        <v/>
      </c>
      <c r="Q2277" s="7">
        <f t="shared" si="4332"/>
        <v>0</v>
      </c>
    </row>
    <row r="2278" spans="1:26" x14ac:dyDescent="0.25">
      <c r="A2278" t="s">
        <v>182</v>
      </c>
      <c r="B2278" t="s">
        <v>23</v>
      </c>
      <c r="C2278" t="s">
        <v>587</v>
      </c>
      <c r="D2278" t="s">
        <v>25</v>
      </c>
      <c r="E2278">
        <v>33.25</v>
      </c>
      <c r="F2278" t="s">
        <v>1246</v>
      </c>
      <c r="G2278" t="str">
        <f t="shared" si="4267"/>
        <v>DL2022080</v>
      </c>
      <c r="H2278" t="str">
        <f t="shared" si="4268"/>
        <v>18</v>
      </c>
      <c r="I2278" t="str">
        <f t="shared" si="4269"/>
        <v>cragig</v>
      </c>
      <c r="J2278" t="str">
        <f t="shared" si="4270"/>
        <v>PK</v>
      </c>
      <c r="K2278" t="str">
        <f t="shared" si="4271"/>
        <v>PK</v>
      </c>
      <c r="L2278" t="str">
        <f t="shared" si="4272"/>
        <v>true</v>
      </c>
      <c r="N2278" s="7">
        <f t="shared" si="4329"/>
        <v>33.25</v>
      </c>
      <c r="O2278" s="7">
        <f t="shared" si="4330"/>
        <v>33.25</v>
      </c>
      <c r="P2278" s="7" t="str">
        <f t="shared" si="4331"/>
        <v/>
      </c>
      <c r="Q2278" s="7" t="str">
        <f t="shared" si="4332"/>
        <v/>
      </c>
      <c r="R2278" t="str">
        <f t="shared" ref="R2278" si="4340">IF(AND(O2278&gt;0,P2279=0),"Valid","Invalid")</f>
        <v>Valid</v>
      </c>
      <c r="S2278" t="str">
        <f t="shared" ref="S2278" si="4341">IF(OR(Q2280&gt;0,Q2281&gt;0),"Present","Absent")</f>
        <v>Absent</v>
      </c>
      <c r="T2278" t="str">
        <f t="shared" ref="T2278" si="4342">IF(OR(Q2280&lt;41,Q2281&lt;41),"Ct&lt;41",IF(OR(Q2280&gt;41,Q2281&gt;41),"Ct&gt;41","No Ct"))</f>
        <v>Ct&lt;41</v>
      </c>
      <c r="V2278" t="str">
        <f t="shared" ref="V2278" si="4343">G2278&amp;"_"&amp;I2278&amp;"_"&amp;R2278&amp;"_"&amp;S2278&amp;"_"&amp;T2278</f>
        <v>DL2022080_cragig_Valid_Absent_Ct&lt;41</v>
      </c>
      <c r="X2278">
        <f t="shared" ref="X2278" si="4344">O2278</f>
        <v>33.25</v>
      </c>
      <c r="Y2278">
        <f t="shared" ref="Y2278" si="4345">P2279</f>
        <v>0</v>
      </c>
      <c r="Z2278">
        <f t="shared" ref="Z2278" si="4346">Q2280+Q2281</f>
        <v>0</v>
      </c>
    </row>
    <row r="2279" spans="1:26" x14ac:dyDescent="0.25">
      <c r="A2279" t="s">
        <v>158</v>
      </c>
      <c r="B2279" t="s">
        <v>51</v>
      </c>
      <c r="C2279" t="s">
        <v>575</v>
      </c>
      <c r="D2279" t="s">
        <v>25</v>
      </c>
      <c r="E2279" t="s">
        <v>39</v>
      </c>
      <c r="F2279" t="s">
        <v>1246</v>
      </c>
      <c r="G2279" t="str">
        <f t="shared" si="4267"/>
        <v>DL2022080</v>
      </c>
      <c r="H2279" t="str">
        <f t="shared" si="4268"/>
        <v>18</v>
      </c>
      <c r="I2279" t="str">
        <f t="shared" si="4269"/>
        <v>cragig</v>
      </c>
      <c r="J2279" t="str">
        <f t="shared" si="4270"/>
        <v>NK</v>
      </c>
      <c r="K2279" t="str">
        <f t="shared" si="4271"/>
        <v>NK</v>
      </c>
      <c r="L2279" t="str">
        <f t="shared" si="4272"/>
        <v>true</v>
      </c>
      <c r="N2279" s="7">
        <f t="shared" si="4329"/>
        <v>0</v>
      </c>
      <c r="O2279" s="7" t="str">
        <f t="shared" si="4330"/>
        <v/>
      </c>
      <c r="P2279" s="7">
        <f t="shared" si="4331"/>
        <v>0</v>
      </c>
      <c r="Q2279" s="7" t="str">
        <f t="shared" si="4332"/>
        <v/>
      </c>
    </row>
    <row r="2280" spans="1:26" x14ac:dyDescent="0.25">
      <c r="A2280" t="s">
        <v>122</v>
      </c>
      <c r="B2280" t="s">
        <v>76</v>
      </c>
      <c r="C2280" t="s">
        <v>563</v>
      </c>
      <c r="D2280" t="s">
        <v>25</v>
      </c>
      <c r="E2280" t="s">
        <v>39</v>
      </c>
      <c r="F2280" t="s">
        <v>1246</v>
      </c>
      <c r="G2280" t="str">
        <f t="shared" si="4267"/>
        <v>DL2022080</v>
      </c>
      <c r="H2280" t="str">
        <f t="shared" si="4268"/>
        <v>18</v>
      </c>
      <c r="I2280" t="str">
        <f t="shared" si="4269"/>
        <v>cragig</v>
      </c>
      <c r="J2280" t="str">
        <f t="shared" si="4270"/>
        <v>EP</v>
      </c>
      <c r="K2280" t="str">
        <f t="shared" si="4271"/>
        <v>EP</v>
      </c>
      <c r="L2280" t="str">
        <f t="shared" si="4272"/>
        <v>true</v>
      </c>
      <c r="N2280" s="7">
        <f t="shared" si="4329"/>
        <v>0</v>
      </c>
      <c r="O2280" s="7" t="str">
        <f t="shared" si="4330"/>
        <v/>
      </c>
      <c r="P2280" s="7" t="str">
        <f t="shared" si="4331"/>
        <v/>
      </c>
      <c r="Q2280" s="7">
        <f t="shared" si="4332"/>
        <v>0</v>
      </c>
    </row>
    <row r="2281" spans="1:26" x14ac:dyDescent="0.25">
      <c r="A2281" t="s">
        <v>141</v>
      </c>
      <c r="B2281" t="s">
        <v>76</v>
      </c>
      <c r="C2281" t="s">
        <v>563</v>
      </c>
      <c r="D2281" t="s">
        <v>25</v>
      </c>
      <c r="E2281" t="s">
        <v>39</v>
      </c>
      <c r="F2281" t="s">
        <v>1246</v>
      </c>
      <c r="G2281" t="str">
        <f t="shared" si="4267"/>
        <v>DL2022080</v>
      </c>
      <c r="H2281" t="str">
        <f t="shared" si="4268"/>
        <v>18</v>
      </c>
      <c r="I2281" t="str">
        <f t="shared" si="4269"/>
        <v>cragig</v>
      </c>
      <c r="J2281" t="str">
        <f t="shared" si="4270"/>
        <v>EP</v>
      </c>
      <c r="K2281" t="str">
        <f t="shared" si="4271"/>
        <v>EP</v>
      </c>
      <c r="L2281" t="str">
        <f t="shared" si="4272"/>
        <v>true</v>
      </c>
      <c r="N2281" s="7">
        <f t="shared" si="4329"/>
        <v>0</v>
      </c>
      <c r="O2281" s="7" t="str">
        <f t="shared" si="4330"/>
        <v/>
      </c>
      <c r="P2281" s="7" t="str">
        <f t="shared" si="4331"/>
        <v/>
      </c>
      <c r="Q2281" s="7">
        <f t="shared" si="4332"/>
        <v>0</v>
      </c>
    </row>
    <row r="2282" spans="1:26" x14ac:dyDescent="0.25">
      <c r="A2282" t="s">
        <v>184</v>
      </c>
      <c r="B2282" t="s">
        <v>23</v>
      </c>
      <c r="C2282" t="s">
        <v>588</v>
      </c>
      <c r="D2282" t="s">
        <v>25</v>
      </c>
      <c r="E2282" t="s">
        <v>39</v>
      </c>
      <c r="F2282" t="s">
        <v>1246</v>
      </c>
      <c r="G2282" t="str">
        <f t="shared" si="4267"/>
        <v>DL2022080</v>
      </c>
      <c r="H2282" t="str">
        <f t="shared" si="4268"/>
        <v>19</v>
      </c>
      <c r="I2282" t="str">
        <f t="shared" si="4269"/>
        <v>neomel</v>
      </c>
      <c r="J2282" t="str">
        <f t="shared" si="4270"/>
        <v>PK</v>
      </c>
      <c r="K2282" t="str">
        <f t="shared" si="4271"/>
        <v>PK</v>
      </c>
      <c r="L2282" t="str">
        <f t="shared" si="4272"/>
        <v>true</v>
      </c>
      <c r="N2282" s="7">
        <f t="shared" si="4329"/>
        <v>0</v>
      </c>
      <c r="O2282" s="7">
        <f t="shared" si="4330"/>
        <v>0</v>
      </c>
      <c r="P2282" s="7" t="str">
        <f t="shared" si="4331"/>
        <v/>
      </c>
      <c r="Q2282" s="7" t="str">
        <f t="shared" si="4332"/>
        <v/>
      </c>
      <c r="R2282" t="str">
        <f t="shared" ref="R2282" si="4347">IF(AND(O2282&gt;0,P2283=0),"Valid","Invalid")</f>
        <v>Invalid</v>
      </c>
      <c r="S2282" t="str">
        <f t="shared" ref="S2282" si="4348">IF(OR(Q2284&gt;0,Q2285&gt;0),"Present","Absent")</f>
        <v>Absent</v>
      </c>
      <c r="T2282" t="str">
        <f t="shared" ref="T2282" si="4349">IF(OR(Q2284&lt;41,Q2285&lt;41),"Ct&lt;41",IF(OR(Q2284&gt;41,Q2285&gt;41),"Ct&gt;41","No Ct"))</f>
        <v>Ct&lt;41</v>
      </c>
      <c r="V2282" t="str">
        <f t="shared" ref="V2282" si="4350">G2282&amp;"_"&amp;I2282&amp;"_"&amp;R2282&amp;"_"&amp;S2282&amp;"_"&amp;T2282</f>
        <v>DL2022080_neomel_Invalid_Absent_Ct&lt;41</v>
      </c>
      <c r="X2282">
        <f t="shared" ref="X2282" si="4351">O2282</f>
        <v>0</v>
      </c>
      <c r="Y2282">
        <f t="shared" ref="Y2282" si="4352">P2283</f>
        <v>0</v>
      </c>
      <c r="Z2282">
        <f t="shared" ref="Z2282" si="4353">Q2284+Q2285</f>
        <v>0</v>
      </c>
    </row>
    <row r="2283" spans="1:26" x14ac:dyDescent="0.25">
      <c r="A2283" t="s">
        <v>160</v>
      </c>
      <c r="B2283" t="s">
        <v>51</v>
      </c>
      <c r="C2283" t="s">
        <v>576</v>
      </c>
      <c r="D2283" t="s">
        <v>25</v>
      </c>
      <c r="E2283" t="s">
        <v>39</v>
      </c>
      <c r="F2283" t="s">
        <v>1246</v>
      </c>
      <c r="G2283" t="str">
        <f t="shared" si="4267"/>
        <v>DL2022080</v>
      </c>
      <c r="H2283" t="str">
        <f t="shared" si="4268"/>
        <v>19</v>
      </c>
      <c r="I2283" t="str">
        <f t="shared" si="4269"/>
        <v>neomel</v>
      </c>
      <c r="J2283" t="str">
        <f t="shared" si="4270"/>
        <v>NK</v>
      </c>
      <c r="K2283" t="str">
        <f t="shared" si="4271"/>
        <v>NK</v>
      </c>
      <c r="L2283" t="str">
        <f t="shared" si="4272"/>
        <v>true</v>
      </c>
      <c r="N2283" s="7">
        <f t="shared" si="4329"/>
        <v>0</v>
      </c>
      <c r="O2283" s="7" t="str">
        <f t="shared" si="4330"/>
        <v/>
      </c>
      <c r="P2283" s="7">
        <f t="shared" si="4331"/>
        <v>0</v>
      </c>
      <c r="Q2283" s="7" t="str">
        <f t="shared" si="4332"/>
        <v/>
      </c>
    </row>
    <row r="2284" spans="1:26" x14ac:dyDescent="0.25">
      <c r="A2284" t="s">
        <v>124</v>
      </c>
      <c r="B2284" t="s">
        <v>76</v>
      </c>
      <c r="C2284" t="s">
        <v>564</v>
      </c>
      <c r="D2284" t="s">
        <v>25</v>
      </c>
      <c r="E2284" t="s">
        <v>39</v>
      </c>
      <c r="F2284" t="s">
        <v>1246</v>
      </c>
      <c r="G2284" t="str">
        <f t="shared" si="4267"/>
        <v>DL2022080</v>
      </c>
      <c r="H2284" t="str">
        <f t="shared" si="4268"/>
        <v>19</v>
      </c>
      <c r="I2284" t="str">
        <f t="shared" si="4269"/>
        <v>neomel</v>
      </c>
      <c r="J2284" t="str">
        <f t="shared" si="4270"/>
        <v>EP</v>
      </c>
      <c r="K2284" t="str">
        <f t="shared" si="4271"/>
        <v>EP</v>
      </c>
      <c r="L2284" t="str">
        <f t="shared" si="4272"/>
        <v>true</v>
      </c>
      <c r="N2284" s="7">
        <f t="shared" si="4329"/>
        <v>0</v>
      </c>
      <c r="O2284" s="7" t="str">
        <f t="shared" si="4330"/>
        <v/>
      </c>
      <c r="P2284" s="7" t="str">
        <f t="shared" si="4331"/>
        <v/>
      </c>
      <c r="Q2284" s="7">
        <f t="shared" si="4332"/>
        <v>0</v>
      </c>
    </row>
    <row r="2285" spans="1:26" x14ac:dyDescent="0.25">
      <c r="A2285" t="s">
        <v>142</v>
      </c>
      <c r="B2285" t="s">
        <v>76</v>
      </c>
      <c r="C2285" t="s">
        <v>564</v>
      </c>
      <c r="D2285" t="s">
        <v>25</v>
      </c>
      <c r="E2285" t="s">
        <v>39</v>
      </c>
      <c r="F2285" t="s">
        <v>1246</v>
      </c>
      <c r="G2285" t="str">
        <f t="shared" si="4267"/>
        <v>DL2022080</v>
      </c>
      <c r="H2285" t="str">
        <f t="shared" si="4268"/>
        <v>19</v>
      </c>
      <c r="I2285" t="str">
        <f t="shared" si="4269"/>
        <v>neomel</v>
      </c>
      <c r="J2285" t="str">
        <f t="shared" si="4270"/>
        <v>EP</v>
      </c>
      <c r="K2285" t="str">
        <f t="shared" si="4271"/>
        <v>EP</v>
      </c>
      <c r="L2285" t="str">
        <f t="shared" si="4272"/>
        <v>true</v>
      </c>
      <c r="N2285" s="7">
        <f t="shared" si="4329"/>
        <v>0</v>
      </c>
      <c r="O2285" s="7" t="str">
        <f t="shared" si="4330"/>
        <v/>
      </c>
      <c r="P2285" s="7" t="str">
        <f t="shared" si="4331"/>
        <v/>
      </c>
      <c r="Q2285" s="7">
        <f t="shared" si="4332"/>
        <v>0</v>
      </c>
    </row>
    <row r="2286" spans="1:26" x14ac:dyDescent="0.25">
      <c r="A2286" t="s">
        <v>186</v>
      </c>
      <c r="B2286" t="s">
        <v>23</v>
      </c>
      <c r="C2286" t="s">
        <v>589</v>
      </c>
      <c r="D2286" t="s">
        <v>25</v>
      </c>
      <c r="E2286" t="s">
        <v>39</v>
      </c>
      <c r="F2286" t="s">
        <v>1246</v>
      </c>
      <c r="G2286" t="str">
        <f t="shared" si="4267"/>
        <v>DL2022080</v>
      </c>
      <c r="H2286" t="str">
        <f t="shared" si="4268"/>
        <v>20</v>
      </c>
      <c r="I2286" t="str">
        <f t="shared" si="4269"/>
        <v>neomel</v>
      </c>
      <c r="J2286" t="str">
        <f t="shared" si="4270"/>
        <v>PK</v>
      </c>
      <c r="K2286" t="str">
        <f t="shared" si="4271"/>
        <v>PK</v>
      </c>
      <c r="L2286" t="str">
        <f t="shared" si="4272"/>
        <v>true</v>
      </c>
      <c r="N2286" s="7">
        <f t="shared" si="4329"/>
        <v>0</v>
      </c>
      <c r="O2286" s="7">
        <f t="shared" si="4330"/>
        <v>0</v>
      </c>
      <c r="P2286" s="7" t="str">
        <f t="shared" si="4331"/>
        <v/>
      </c>
      <c r="Q2286" s="7" t="str">
        <f t="shared" si="4332"/>
        <v/>
      </c>
      <c r="R2286" t="str">
        <f t="shared" ref="R2286" si="4354">IF(AND(O2286&gt;0,P2287=0),"Valid","Invalid")</f>
        <v>Invalid</v>
      </c>
      <c r="S2286" t="str">
        <f t="shared" ref="S2286" si="4355">IF(OR(Q2288&gt;0,Q2289&gt;0),"Present","Absent")</f>
        <v>Absent</v>
      </c>
      <c r="T2286" t="str">
        <f t="shared" ref="T2286" si="4356">IF(OR(Q2288&lt;41,Q2289&lt;41),"Ct&lt;41",IF(OR(Q2288&gt;41,Q2289&gt;41),"Ct&gt;41","No Ct"))</f>
        <v>Ct&lt;41</v>
      </c>
      <c r="V2286" t="str">
        <f t="shared" ref="V2286" si="4357">G2286&amp;"_"&amp;I2286&amp;"_"&amp;R2286&amp;"_"&amp;S2286&amp;"_"&amp;T2286</f>
        <v>DL2022080_neomel_Invalid_Absent_Ct&lt;41</v>
      </c>
      <c r="X2286">
        <f t="shared" ref="X2286" si="4358">O2286</f>
        <v>0</v>
      </c>
      <c r="Y2286">
        <f t="shared" ref="Y2286" si="4359">P2287</f>
        <v>22.24</v>
      </c>
      <c r="Z2286">
        <f t="shared" ref="Z2286" si="4360">Q2288+Q2289</f>
        <v>0</v>
      </c>
    </row>
    <row r="2287" spans="1:26" x14ac:dyDescent="0.25">
      <c r="A2287" t="s">
        <v>162</v>
      </c>
      <c r="B2287" t="s">
        <v>51</v>
      </c>
      <c r="C2287" t="s">
        <v>577</v>
      </c>
      <c r="D2287" t="s">
        <v>25</v>
      </c>
      <c r="E2287">
        <v>22.24</v>
      </c>
      <c r="F2287" t="s">
        <v>1246</v>
      </c>
      <c r="G2287" t="str">
        <f t="shared" si="4267"/>
        <v>DL2022080</v>
      </c>
      <c r="H2287" t="str">
        <f t="shared" si="4268"/>
        <v>20</v>
      </c>
      <c r="I2287" t="str">
        <f t="shared" si="4269"/>
        <v>neomel</v>
      </c>
      <c r="J2287" t="str">
        <f t="shared" si="4270"/>
        <v>NK</v>
      </c>
      <c r="K2287" t="str">
        <f t="shared" si="4271"/>
        <v>NK</v>
      </c>
      <c r="L2287" t="str">
        <f t="shared" si="4272"/>
        <v>true</v>
      </c>
      <c r="N2287" s="7">
        <f t="shared" si="4329"/>
        <v>22.24</v>
      </c>
      <c r="O2287" s="7" t="str">
        <f t="shared" si="4330"/>
        <v/>
      </c>
      <c r="P2287" s="7">
        <f t="shared" si="4331"/>
        <v>22.24</v>
      </c>
      <c r="Q2287" s="7" t="str">
        <f t="shared" si="4332"/>
        <v/>
      </c>
    </row>
    <row r="2288" spans="1:26" x14ac:dyDescent="0.25">
      <c r="A2288" t="s">
        <v>126</v>
      </c>
      <c r="B2288" t="s">
        <v>76</v>
      </c>
      <c r="C2288" t="s">
        <v>565</v>
      </c>
      <c r="D2288" t="s">
        <v>25</v>
      </c>
      <c r="E2288" t="s">
        <v>39</v>
      </c>
      <c r="F2288" t="s">
        <v>1246</v>
      </c>
      <c r="G2288" t="str">
        <f t="shared" si="4267"/>
        <v>DL2022080</v>
      </c>
      <c r="H2288" t="str">
        <f t="shared" si="4268"/>
        <v>20</v>
      </c>
      <c r="I2288" t="str">
        <f t="shared" si="4269"/>
        <v>neomel</v>
      </c>
      <c r="J2288" t="str">
        <f t="shared" si="4270"/>
        <v>EP</v>
      </c>
      <c r="K2288" t="str">
        <f t="shared" si="4271"/>
        <v>EP</v>
      </c>
      <c r="L2288" t="str">
        <f t="shared" si="4272"/>
        <v>true</v>
      </c>
      <c r="N2288" s="7">
        <f t="shared" si="4329"/>
        <v>0</v>
      </c>
      <c r="O2288" s="7" t="str">
        <f t="shared" si="4330"/>
        <v/>
      </c>
      <c r="P2288" s="7" t="str">
        <f t="shared" si="4331"/>
        <v/>
      </c>
      <c r="Q2288" s="7">
        <f t="shared" si="4332"/>
        <v>0</v>
      </c>
    </row>
    <row r="2289" spans="1:26" x14ac:dyDescent="0.25">
      <c r="A2289" t="s">
        <v>143</v>
      </c>
      <c r="B2289" t="s">
        <v>76</v>
      </c>
      <c r="C2289" t="s">
        <v>565</v>
      </c>
      <c r="D2289" t="s">
        <v>25</v>
      </c>
      <c r="E2289" t="s">
        <v>39</v>
      </c>
      <c r="F2289" t="s">
        <v>1246</v>
      </c>
      <c r="G2289" t="str">
        <f t="shared" si="4267"/>
        <v>DL2022080</v>
      </c>
      <c r="H2289" t="str">
        <f t="shared" si="4268"/>
        <v>20</v>
      </c>
      <c r="I2289" t="str">
        <f t="shared" si="4269"/>
        <v>neomel</v>
      </c>
      <c r="J2289" t="str">
        <f t="shared" si="4270"/>
        <v>EP</v>
      </c>
      <c r="K2289" t="str">
        <f t="shared" si="4271"/>
        <v>EP</v>
      </c>
      <c r="L2289" t="str">
        <f t="shared" si="4272"/>
        <v>true</v>
      </c>
      <c r="N2289" s="7">
        <f t="shared" si="4329"/>
        <v>0</v>
      </c>
      <c r="O2289" s="7" t="str">
        <f t="shared" si="4330"/>
        <v/>
      </c>
      <c r="P2289" s="7" t="str">
        <f t="shared" si="4331"/>
        <v/>
      </c>
      <c r="Q2289" s="7">
        <f t="shared" si="4332"/>
        <v>0</v>
      </c>
    </row>
    <row r="2290" spans="1:26" x14ac:dyDescent="0.25">
      <c r="A2290" t="s">
        <v>188</v>
      </c>
      <c r="B2290" t="s">
        <v>23</v>
      </c>
      <c r="C2290" t="s">
        <v>590</v>
      </c>
      <c r="D2290" t="s">
        <v>25</v>
      </c>
      <c r="E2290">
        <v>28.61</v>
      </c>
      <c r="F2290" t="s">
        <v>1246</v>
      </c>
      <c r="G2290" t="str">
        <f t="shared" si="4267"/>
        <v>DL2022080</v>
      </c>
      <c r="H2290" t="str">
        <f t="shared" si="4268"/>
        <v>21</v>
      </c>
      <c r="I2290" t="str">
        <f t="shared" si="4269"/>
        <v>calsap</v>
      </c>
      <c r="J2290" t="str">
        <f t="shared" si="4270"/>
        <v>PK</v>
      </c>
      <c r="K2290" t="str">
        <f t="shared" si="4271"/>
        <v>PK</v>
      </c>
      <c r="L2290" t="str">
        <f t="shared" si="4272"/>
        <v>true</v>
      </c>
      <c r="N2290" s="7">
        <f t="shared" si="4329"/>
        <v>28.61</v>
      </c>
      <c r="O2290" s="7">
        <f t="shared" si="4330"/>
        <v>28.61</v>
      </c>
      <c r="P2290" s="7" t="str">
        <f t="shared" si="4331"/>
        <v/>
      </c>
      <c r="Q2290" s="7" t="str">
        <f t="shared" si="4332"/>
        <v/>
      </c>
      <c r="R2290" t="str">
        <f t="shared" ref="R2290" si="4361">IF(AND(O2290&gt;0,P2291=0),"Valid","Invalid")</f>
        <v>Valid</v>
      </c>
      <c r="S2290" t="str">
        <f t="shared" ref="S2290" si="4362">IF(OR(Q2292&gt;0,Q2293&gt;0),"Present","Absent")</f>
        <v>Absent</v>
      </c>
      <c r="T2290" t="str">
        <f t="shared" ref="T2290" si="4363">IF(OR(Q2292&lt;41,Q2293&lt;41),"Ct&lt;41",IF(OR(Q2292&gt;41,Q2293&gt;41),"Ct&gt;41","No Ct"))</f>
        <v>Ct&lt;41</v>
      </c>
      <c r="V2290" t="str">
        <f t="shared" ref="V2290" si="4364">G2290&amp;"_"&amp;I2290&amp;"_"&amp;R2290&amp;"_"&amp;S2290&amp;"_"&amp;T2290</f>
        <v>DL2022080_calsap_Valid_Absent_Ct&lt;41</v>
      </c>
      <c r="X2290">
        <f t="shared" ref="X2290" si="4365">O2290</f>
        <v>28.61</v>
      </c>
      <c r="Y2290">
        <f t="shared" ref="Y2290" si="4366">P2291</f>
        <v>0</v>
      </c>
      <c r="Z2290">
        <f t="shared" ref="Z2290" si="4367">Q2292+Q2293</f>
        <v>0</v>
      </c>
    </row>
    <row r="2291" spans="1:26" x14ac:dyDescent="0.25">
      <c r="A2291" t="s">
        <v>164</v>
      </c>
      <c r="B2291" t="s">
        <v>51</v>
      </c>
      <c r="C2291" t="s">
        <v>578</v>
      </c>
      <c r="D2291" t="s">
        <v>25</v>
      </c>
      <c r="E2291" t="s">
        <v>39</v>
      </c>
      <c r="F2291" t="s">
        <v>1246</v>
      </c>
      <c r="G2291" t="str">
        <f t="shared" si="4267"/>
        <v>DL2022080</v>
      </c>
      <c r="H2291" t="str">
        <f t="shared" si="4268"/>
        <v>21</v>
      </c>
      <c r="I2291" t="str">
        <f t="shared" si="4269"/>
        <v>calsap</v>
      </c>
      <c r="J2291" t="str">
        <f t="shared" si="4270"/>
        <v>NK</v>
      </c>
      <c r="K2291" t="str">
        <f t="shared" si="4271"/>
        <v>NK</v>
      </c>
      <c r="L2291" t="str">
        <f t="shared" si="4272"/>
        <v>true</v>
      </c>
      <c r="N2291" s="7">
        <f t="shared" si="4329"/>
        <v>0</v>
      </c>
      <c r="O2291" s="7" t="str">
        <f t="shared" si="4330"/>
        <v/>
      </c>
      <c r="P2291" s="7">
        <f t="shared" si="4331"/>
        <v>0</v>
      </c>
      <c r="Q2291" s="7" t="str">
        <f t="shared" si="4332"/>
        <v/>
      </c>
    </row>
    <row r="2292" spans="1:26" x14ac:dyDescent="0.25">
      <c r="A2292" t="s">
        <v>128</v>
      </c>
      <c r="B2292" t="s">
        <v>76</v>
      </c>
      <c r="C2292" t="s">
        <v>566</v>
      </c>
      <c r="D2292" t="s">
        <v>25</v>
      </c>
      <c r="E2292" t="s">
        <v>39</v>
      </c>
      <c r="F2292" t="s">
        <v>1246</v>
      </c>
      <c r="G2292" t="str">
        <f t="shared" si="4267"/>
        <v>DL2022080</v>
      </c>
      <c r="H2292" t="str">
        <f t="shared" si="4268"/>
        <v>21</v>
      </c>
      <c r="I2292" t="str">
        <f t="shared" si="4269"/>
        <v>calsap</v>
      </c>
      <c r="J2292" t="str">
        <f t="shared" si="4270"/>
        <v>EP</v>
      </c>
      <c r="K2292" t="str">
        <f t="shared" si="4271"/>
        <v>EP</v>
      </c>
      <c r="L2292" t="str">
        <f t="shared" si="4272"/>
        <v>true</v>
      </c>
      <c r="N2292" s="7">
        <f t="shared" si="4329"/>
        <v>0</v>
      </c>
      <c r="O2292" s="7" t="str">
        <f t="shared" si="4330"/>
        <v/>
      </c>
      <c r="P2292" s="7" t="str">
        <f t="shared" si="4331"/>
        <v/>
      </c>
      <c r="Q2292" s="7">
        <f t="shared" si="4332"/>
        <v>0</v>
      </c>
    </row>
    <row r="2293" spans="1:26" x14ac:dyDescent="0.25">
      <c r="A2293" t="s">
        <v>144</v>
      </c>
      <c r="B2293" t="s">
        <v>76</v>
      </c>
      <c r="C2293" t="s">
        <v>566</v>
      </c>
      <c r="D2293" t="s">
        <v>25</v>
      </c>
      <c r="E2293" t="s">
        <v>39</v>
      </c>
      <c r="F2293" t="s">
        <v>1246</v>
      </c>
      <c r="G2293" t="str">
        <f t="shared" si="4267"/>
        <v>DL2022080</v>
      </c>
      <c r="H2293" t="str">
        <f t="shared" si="4268"/>
        <v>21</v>
      </c>
      <c r="I2293" t="str">
        <f t="shared" si="4269"/>
        <v>calsap</v>
      </c>
      <c r="J2293" t="str">
        <f t="shared" si="4270"/>
        <v>EP</v>
      </c>
      <c r="K2293" t="str">
        <f t="shared" si="4271"/>
        <v>EP</v>
      </c>
      <c r="L2293" t="str">
        <f t="shared" si="4272"/>
        <v>true</v>
      </c>
      <c r="N2293" s="7">
        <f t="shared" si="4329"/>
        <v>0</v>
      </c>
      <c r="O2293" s="7" t="str">
        <f t="shared" si="4330"/>
        <v/>
      </c>
      <c r="P2293" s="7" t="str">
        <f t="shared" si="4331"/>
        <v/>
      </c>
      <c r="Q2293" s="7">
        <f t="shared" si="4332"/>
        <v>0</v>
      </c>
    </row>
    <row r="2294" spans="1:26" x14ac:dyDescent="0.25">
      <c r="A2294" t="s">
        <v>190</v>
      </c>
      <c r="B2294" t="s">
        <v>23</v>
      </c>
      <c r="C2294" t="s">
        <v>591</v>
      </c>
      <c r="D2294" t="s">
        <v>25</v>
      </c>
      <c r="E2294">
        <v>28.02</v>
      </c>
      <c r="F2294" t="s">
        <v>1246</v>
      </c>
      <c r="G2294" t="str">
        <f t="shared" si="4267"/>
        <v>DL2022080</v>
      </c>
      <c r="H2294" t="str">
        <f t="shared" si="4268"/>
        <v>22</v>
      </c>
      <c r="I2294" t="str">
        <f t="shared" si="4269"/>
        <v>calsap</v>
      </c>
      <c r="J2294" t="str">
        <f t="shared" si="4270"/>
        <v>PK</v>
      </c>
      <c r="K2294" t="str">
        <f t="shared" si="4271"/>
        <v>PK</v>
      </c>
      <c r="L2294" t="str">
        <f t="shared" si="4272"/>
        <v>true</v>
      </c>
      <c r="N2294" s="7">
        <f t="shared" si="4329"/>
        <v>28.02</v>
      </c>
      <c r="O2294" s="7">
        <f t="shared" si="4330"/>
        <v>28.02</v>
      </c>
      <c r="P2294" s="7" t="str">
        <f t="shared" si="4331"/>
        <v/>
      </c>
      <c r="Q2294" s="7" t="str">
        <f t="shared" si="4332"/>
        <v/>
      </c>
      <c r="R2294" t="str">
        <f t="shared" ref="R2294" si="4368">IF(AND(O2294&gt;0,P2295=0),"Valid","Invalid")</f>
        <v>Valid</v>
      </c>
      <c r="S2294" t="str">
        <f t="shared" ref="S2294" si="4369">IF(OR(Q2296&gt;0,Q2297&gt;0),"Present","Absent")</f>
        <v>Absent</v>
      </c>
      <c r="T2294" t="str">
        <f t="shared" ref="T2294" si="4370">IF(OR(Q2296&lt;41,Q2297&lt;41),"Ct&lt;41",IF(OR(Q2296&gt;41,Q2297&gt;41),"Ct&gt;41","No Ct"))</f>
        <v>Ct&lt;41</v>
      </c>
      <c r="V2294" t="str">
        <f t="shared" ref="V2294" si="4371">G2294&amp;"_"&amp;I2294&amp;"_"&amp;R2294&amp;"_"&amp;S2294&amp;"_"&amp;T2294</f>
        <v>DL2022080_calsap_Valid_Absent_Ct&lt;41</v>
      </c>
      <c r="X2294">
        <f t="shared" ref="X2294" si="4372">O2294</f>
        <v>28.02</v>
      </c>
      <c r="Y2294">
        <f t="shared" ref="Y2294" si="4373">P2295</f>
        <v>0</v>
      </c>
      <c r="Z2294">
        <f t="shared" ref="Z2294" si="4374">Q2296+Q2297</f>
        <v>0</v>
      </c>
    </row>
    <row r="2295" spans="1:26" x14ac:dyDescent="0.25">
      <c r="A2295" t="s">
        <v>166</v>
      </c>
      <c r="B2295" t="s">
        <v>51</v>
      </c>
      <c r="C2295" t="s">
        <v>579</v>
      </c>
      <c r="D2295" t="s">
        <v>25</v>
      </c>
      <c r="E2295" t="s">
        <v>39</v>
      </c>
      <c r="F2295" t="s">
        <v>1246</v>
      </c>
      <c r="G2295" t="str">
        <f t="shared" si="4267"/>
        <v>DL2022080</v>
      </c>
      <c r="H2295" t="str">
        <f t="shared" si="4268"/>
        <v>22</v>
      </c>
      <c r="I2295" t="str">
        <f t="shared" si="4269"/>
        <v>calsap</v>
      </c>
      <c r="J2295" t="str">
        <f t="shared" si="4270"/>
        <v>NK</v>
      </c>
      <c r="K2295" t="str">
        <f t="shared" si="4271"/>
        <v>NK</v>
      </c>
      <c r="L2295" t="str">
        <f t="shared" si="4272"/>
        <v>true</v>
      </c>
      <c r="N2295" s="7">
        <f t="shared" si="4329"/>
        <v>0</v>
      </c>
      <c r="O2295" s="7" t="str">
        <f t="shared" si="4330"/>
        <v/>
      </c>
      <c r="P2295" s="7">
        <f t="shared" si="4331"/>
        <v>0</v>
      </c>
      <c r="Q2295" s="7" t="str">
        <f t="shared" si="4332"/>
        <v/>
      </c>
    </row>
    <row r="2296" spans="1:26" x14ac:dyDescent="0.25">
      <c r="A2296" t="s">
        <v>130</v>
      </c>
      <c r="B2296" t="s">
        <v>76</v>
      </c>
      <c r="C2296" t="s">
        <v>567</v>
      </c>
      <c r="D2296" t="s">
        <v>25</v>
      </c>
      <c r="E2296" t="s">
        <v>39</v>
      </c>
      <c r="F2296" t="s">
        <v>1246</v>
      </c>
      <c r="G2296" t="str">
        <f t="shared" si="4267"/>
        <v>DL2022080</v>
      </c>
      <c r="H2296" t="str">
        <f t="shared" si="4268"/>
        <v>22</v>
      </c>
      <c r="I2296" t="str">
        <f t="shared" si="4269"/>
        <v>calsap</v>
      </c>
      <c r="J2296" t="str">
        <f t="shared" si="4270"/>
        <v>EP</v>
      </c>
      <c r="K2296" t="str">
        <f t="shared" si="4271"/>
        <v>EP</v>
      </c>
      <c r="L2296" t="str">
        <f t="shared" si="4272"/>
        <v>true</v>
      </c>
      <c r="N2296" s="7">
        <f t="shared" si="4329"/>
        <v>0</v>
      </c>
      <c r="O2296" s="7" t="str">
        <f t="shared" si="4330"/>
        <v/>
      </c>
      <c r="P2296" s="7" t="str">
        <f t="shared" si="4331"/>
        <v/>
      </c>
      <c r="Q2296" s="7">
        <f t="shared" si="4332"/>
        <v>0</v>
      </c>
    </row>
    <row r="2297" spans="1:26" x14ac:dyDescent="0.25">
      <c r="A2297" t="s">
        <v>145</v>
      </c>
      <c r="B2297" t="s">
        <v>76</v>
      </c>
      <c r="C2297" t="s">
        <v>567</v>
      </c>
      <c r="D2297" t="s">
        <v>25</v>
      </c>
      <c r="E2297" t="s">
        <v>39</v>
      </c>
      <c r="F2297" t="s">
        <v>1246</v>
      </c>
      <c r="G2297" t="str">
        <f t="shared" si="4267"/>
        <v>DL2022080</v>
      </c>
      <c r="H2297" t="str">
        <f t="shared" si="4268"/>
        <v>22</v>
      </c>
      <c r="I2297" t="str">
        <f t="shared" si="4269"/>
        <v>calsap</v>
      </c>
      <c r="J2297" t="str">
        <f t="shared" si="4270"/>
        <v>EP</v>
      </c>
      <c r="K2297" t="str">
        <f t="shared" si="4271"/>
        <v>EP</v>
      </c>
      <c r="L2297" t="str">
        <f t="shared" si="4272"/>
        <v>true</v>
      </c>
      <c r="N2297" s="7">
        <f t="shared" si="4329"/>
        <v>0</v>
      </c>
      <c r="O2297" s="7" t="str">
        <f t="shared" si="4330"/>
        <v/>
      </c>
      <c r="P2297" s="7" t="str">
        <f t="shared" si="4331"/>
        <v/>
      </c>
      <c r="Q2297" s="7">
        <f t="shared" si="4332"/>
        <v>0</v>
      </c>
    </row>
    <row r="2298" spans="1:26" x14ac:dyDescent="0.25">
      <c r="A2298" t="s">
        <v>192</v>
      </c>
      <c r="B2298" t="s">
        <v>23</v>
      </c>
      <c r="C2298" t="s">
        <v>592</v>
      </c>
      <c r="D2298" t="s">
        <v>25</v>
      </c>
      <c r="E2298">
        <v>26.33</v>
      </c>
      <c r="F2298" t="s">
        <v>1246</v>
      </c>
      <c r="G2298" t="str">
        <f t="shared" si="4267"/>
        <v>DL2022080</v>
      </c>
      <c r="H2298" t="str">
        <f t="shared" si="4268"/>
        <v>23</v>
      </c>
      <c r="I2298" t="str">
        <f t="shared" si="4269"/>
        <v>hemsan</v>
      </c>
      <c r="J2298" t="str">
        <f t="shared" si="4270"/>
        <v>PK</v>
      </c>
      <c r="K2298" t="str">
        <f t="shared" si="4271"/>
        <v>PK</v>
      </c>
      <c r="L2298" t="str">
        <f t="shared" si="4272"/>
        <v>true</v>
      </c>
      <c r="N2298" s="7">
        <f t="shared" si="4329"/>
        <v>26.33</v>
      </c>
      <c r="O2298" s="7">
        <f t="shared" si="4330"/>
        <v>26.33</v>
      </c>
      <c r="P2298" s="7" t="str">
        <f t="shared" si="4331"/>
        <v/>
      </c>
      <c r="Q2298" s="7" t="str">
        <f t="shared" si="4332"/>
        <v/>
      </c>
      <c r="R2298" t="str">
        <f t="shared" ref="R2298" si="4375">IF(AND(O2298&gt;0,P2299=0),"Valid","Invalid")</f>
        <v>Invalid</v>
      </c>
      <c r="S2298" t="str">
        <f t="shared" ref="S2298" si="4376">IF(OR(Q2300&gt;0,Q2301&gt;0),"Present","Absent")</f>
        <v>Absent</v>
      </c>
      <c r="T2298" t="str">
        <f t="shared" ref="T2298" si="4377">IF(OR(Q2300&lt;41,Q2301&lt;41),"Ct&lt;41",IF(OR(Q2300&gt;41,Q2301&gt;41),"Ct&gt;41","No Ct"))</f>
        <v>Ct&lt;41</v>
      </c>
      <c r="V2298" t="str">
        <f t="shared" ref="V2298" si="4378">G2298&amp;"_"&amp;I2298&amp;"_"&amp;R2298&amp;"_"&amp;S2298&amp;"_"&amp;T2298</f>
        <v>DL2022080_hemsan_Invalid_Absent_Ct&lt;41</v>
      </c>
      <c r="X2298">
        <f t="shared" ref="X2298" si="4379">O2298</f>
        <v>26.33</v>
      </c>
      <c r="Y2298">
        <f t="shared" ref="Y2298" si="4380">P2299</f>
        <v>27.78</v>
      </c>
      <c r="Z2298">
        <f t="shared" ref="Z2298" si="4381">Q2300+Q2301</f>
        <v>0</v>
      </c>
    </row>
    <row r="2299" spans="1:26" x14ac:dyDescent="0.25">
      <c r="A2299" t="s">
        <v>168</v>
      </c>
      <c r="B2299" t="s">
        <v>51</v>
      </c>
      <c r="C2299" t="s">
        <v>580</v>
      </c>
      <c r="D2299" t="s">
        <v>25</v>
      </c>
      <c r="E2299">
        <v>27.78</v>
      </c>
      <c r="F2299" t="s">
        <v>1246</v>
      </c>
      <c r="G2299" t="str">
        <f t="shared" si="4267"/>
        <v>DL2022080</v>
      </c>
      <c r="H2299" t="str">
        <f t="shared" si="4268"/>
        <v>23</v>
      </c>
      <c r="I2299" t="str">
        <f t="shared" si="4269"/>
        <v>hemsan</v>
      </c>
      <c r="J2299" t="str">
        <f t="shared" si="4270"/>
        <v>NK</v>
      </c>
      <c r="K2299" t="str">
        <f t="shared" si="4271"/>
        <v>NK</v>
      </c>
      <c r="L2299" t="str">
        <f t="shared" si="4272"/>
        <v>true</v>
      </c>
      <c r="N2299" s="7">
        <f t="shared" si="4329"/>
        <v>27.78</v>
      </c>
      <c r="O2299" s="7" t="str">
        <f t="shared" si="4330"/>
        <v/>
      </c>
      <c r="P2299" s="7">
        <f t="shared" si="4331"/>
        <v>27.78</v>
      </c>
      <c r="Q2299" s="7" t="str">
        <f t="shared" si="4332"/>
        <v/>
      </c>
    </row>
    <row r="2300" spans="1:26" x14ac:dyDescent="0.25">
      <c r="A2300" t="s">
        <v>132</v>
      </c>
      <c r="B2300" t="s">
        <v>76</v>
      </c>
      <c r="C2300" t="s">
        <v>568</v>
      </c>
      <c r="D2300" t="s">
        <v>25</v>
      </c>
      <c r="E2300" t="s">
        <v>39</v>
      </c>
      <c r="F2300" t="s">
        <v>1246</v>
      </c>
      <c r="G2300" t="str">
        <f t="shared" si="4267"/>
        <v>DL2022080</v>
      </c>
      <c r="H2300" t="str">
        <f t="shared" si="4268"/>
        <v>23</v>
      </c>
      <c r="I2300" t="str">
        <f t="shared" si="4269"/>
        <v>hemsan</v>
      </c>
      <c r="J2300" t="str">
        <f t="shared" si="4270"/>
        <v>EP</v>
      </c>
      <c r="K2300" t="str">
        <f t="shared" si="4271"/>
        <v>EP</v>
      </c>
      <c r="L2300" t="str">
        <f t="shared" si="4272"/>
        <v>true</v>
      </c>
      <c r="N2300" s="7">
        <f t="shared" si="4329"/>
        <v>0</v>
      </c>
      <c r="O2300" s="7" t="str">
        <f t="shared" si="4330"/>
        <v/>
      </c>
      <c r="P2300" s="7" t="str">
        <f t="shared" si="4331"/>
        <v/>
      </c>
      <c r="Q2300" s="7">
        <f t="shared" si="4332"/>
        <v>0</v>
      </c>
    </row>
    <row r="2301" spans="1:26" x14ac:dyDescent="0.25">
      <c r="A2301" t="s">
        <v>146</v>
      </c>
      <c r="B2301" t="s">
        <v>76</v>
      </c>
      <c r="C2301" t="s">
        <v>568</v>
      </c>
      <c r="D2301" t="s">
        <v>25</v>
      </c>
      <c r="E2301" t="s">
        <v>39</v>
      </c>
      <c r="F2301" t="s">
        <v>1246</v>
      </c>
      <c r="G2301" t="str">
        <f t="shared" si="4267"/>
        <v>DL2022080</v>
      </c>
      <c r="H2301" t="str">
        <f t="shared" si="4268"/>
        <v>23</v>
      </c>
      <c r="I2301" t="str">
        <f t="shared" si="4269"/>
        <v>hemsan</v>
      </c>
      <c r="J2301" t="str">
        <f t="shared" si="4270"/>
        <v>EP</v>
      </c>
      <c r="K2301" t="str">
        <f t="shared" si="4271"/>
        <v>EP</v>
      </c>
      <c r="L2301" t="str">
        <f t="shared" si="4272"/>
        <v>true</v>
      </c>
      <c r="N2301" s="7">
        <f t="shared" si="4329"/>
        <v>0</v>
      </c>
      <c r="O2301" s="7" t="str">
        <f t="shared" si="4330"/>
        <v/>
      </c>
      <c r="P2301" s="7" t="str">
        <f t="shared" si="4331"/>
        <v/>
      </c>
      <c r="Q2301" s="7">
        <f t="shared" si="4332"/>
        <v>0</v>
      </c>
    </row>
    <row r="2302" spans="1:26" x14ac:dyDescent="0.25">
      <c r="A2302" t="s">
        <v>194</v>
      </c>
      <c r="B2302" t="s">
        <v>23</v>
      </c>
      <c r="C2302" t="s">
        <v>593</v>
      </c>
      <c r="D2302" t="s">
        <v>25</v>
      </c>
      <c r="E2302">
        <v>27.31</v>
      </c>
      <c r="F2302" t="s">
        <v>1246</v>
      </c>
      <c r="G2302" t="str">
        <f t="shared" si="4267"/>
        <v>DL2022080</v>
      </c>
      <c r="H2302" t="str">
        <f t="shared" si="4268"/>
        <v>24</v>
      </c>
      <c r="I2302" t="str">
        <f t="shared" si="4269"/>
        <v>hemsan</v>
      </c>
      <c r="J2302" t="str">
        <f t="shared" si="4270"/>
        <v>PK</v>
      </c>
      <c r="K2302" t="str">
        <f t="shared" si="4271"/>
        <v>PK</v>
      </c>
      <c r="L2302" t="str">
        <f t="shared" si="4272"/>
        <v>true</v>
      </c>
      <c r="N2302" s="7">
        <f t="shared" si="4329"/>
        <v>27.31</v>
      </c>
      <c r="O2302" s="7">
        <f t="shared" si="4330"/>
        <v>27.31</v>
      </c>
      <c r="P2302" s="7" t="str">
        <f t="shared" si="4331"/>
        <v/>
      </c>
      <c r="Q2302" s="7" t="str">
        <f t="shared" si="4332"/>
        <v/>
      </c>
      <c r="R2302" t="str">
        <f t="shared" ref="R2302" si="4382">IF(AND(O2302&gt;0,P2303=0),"Valid","Invalid")</f>
        <v>Valid</v>
      </c>
      <c r="S2302" t="str">
        <f t="shared" ref="S2302" si="4383">IF(OR(Q2304&gt;0,Q2305&gt;0),"Present","Absent")</f>
        <v>Absent</v>
      </c>
      <c r="T2302" t="str">
        <f t="shared" ref="T2302" si="4384">IF(OR(Q2304&lt;41,Q2305&lt;41),"Ct&lt;41",IF(OR(Q2304&gt;41,Q2305&gt;41),"Ct&gt;41","No Ct"))</f>
        <v>Ct&lt;41</v>
      </c>
      <c r="V2302" t="str">
        <f t="shared" ref="V2302" si="4385">G2302&amp;"_"&amp;I2302&amp;"_"&amp;R2302&amp;"_"&amp;S2302&amp;"_"&amp;T2302</f>
        <v>DL2022080_hemsan_Valid_Absent_Ct&lt;41</v>
      </c>
      <c r="X2302">
        <f t="shared" ref="X2302" si="4386">O2302</f>
        <v>27.31</v>
      </c>
      <c r="Y2302">
        <f t="shared" ref="Y2302" si="4387">P2303</f>
        <v>0</v>
      </c>
      <c r="Z2302">
        <f t="shared" ref="Z2302" si="4388">Q2304+Q2305</f>
        <v>0</v>
      </c>
    </row>
    <row r="2303" spans="1:26" x14ac:dyDescent="0.25">
      <c r="A2303" t="s">
        <v>170</v>
      </c>
      <c r="B2303" t="s">
        <v>51</v>
      </c>
      <c r="C2303" t="s">
        <v>581</v>
      </c>
      <c r="D2303" t="s">
        <v>25</v>
      </c>
      <c r="E2303" t="s">
        <v>39</v>
      </c>
      <c r="F2303" t="s">
        <v>1246</v>
      </c>
      <c r="G2303" t="str">
        <f t="shared" si="4267"/>
        <v>DL2022080</v>
      </c>
      <c r="H2303" t="str">
        <f t="shared" si="4268"/>
        <v>24</v>
      </c>
      <c r="I2303" t="str">
        <f t="shared" si="4269"/>
        <v>hemsan</v>
      </c>
      <c r="J2303" t="str">
        <f t="shared" si="4270"/>
        <v>NK</v>
      </c>
      <c r="K2303" t="str">
        <f t="shared" si="4271"/>
        <v>NK</v>
      </c>
      <c r="L2303" t="str">
        <f t="shared" si="4272"/>
        <v>true</v>
      </c>
      <c r="N2303" s="7">
        <f t="shared" si="4329"/>
        <v>0</v>
      </c>
      <c r="O2303" s="7" t="str">
        <f t="shared" si="4330"/>
        <v/>
      </c>
      <c r="P2303" s="7">
        <f t="shared" si="4331"/>
        <v>0</v>
      </c>
      <c r="Q2303" s="7" t="str">
        <f t="shared" si="4332"/>
        <v/>
      </c>
    </row>
    <row r="2304" spans="1:26" x14ac:dyDescent="0.25">
      <c r="A2304" t="s">
        <v>134</v>
      </c>
      <c r="B2304" t="s">
        <v>76</v>
      </c>
      <c r="C2304" t="s">
        <v>569</v>
      </c>
      <c r="D2304" t="s">
        <v>25</v>
      </c>
      <c r="E2304" t="s">
        <v>39</v>
      </c>
      <c r="F2304" t="s">
        <v>1246</v>
      </c>
      <c r="G2304" t="str">
        <f t="shared" si="4267"/>
        <v>DL2022080</v>
      </c>
      <c r="H2304" t="str">
        <f t="shared" si="4268"/>
        <v>24</v>
      </c>
      <c r="I2304" t="str">
        <f t="shared" si="4269"/>
        <v>hemsan</v>
      </c>
      <c r="J2304" t="str">
        <f t="shared" si="4270"/>
        <v>EP</v>
      </c>
      <c r="K2304" t="str">
        <f t="shared" si="4271"/>
        <v>EP</v>
      </c>
      <c r="L2304" t="str">
        <f t="shared" si="4272"/>
        <v>true</v>
      </c>
      <c r="N2304" s="7">
        <f t="shared" si="4329"/>
        <v>0</v>
      </c>
      <c r="O2304" s="7" t="str">
        <f t="shared" si="4330"/>
        <v/>
      </c>
      <c r="P2304" s="7" t="str">
        <f t="shared" si="4331"/>
        <v/>
      </c>
      <c r="Q2304" s="7">
        <f t="shared" si="4332"/>
        <v>0</v>
      </c>
    </row>
    <row r="2305" spans="1:17" x14ac:dyDescent="0.25">
      <c r="A2305" t="s">
        <v>147</v>
      </c>
      <c r="B2305" t="s">
        <v>76</v>
      </c>
      <c r="C2305" t="s">
        <v>569</v>
      </c>
      <c r="D2305" t="s">
        <v>25</v>
      </c>
      <c r="E2305" t="s">
        <v>39</v>
      </c>
      <c r="F2305" t="s">
        <v>1246</v>
      </c>
      <c r="G2305" t="str">
        <f t="shared" si="4267"/>
        <v>DL2022080</v>
      </c>
      <c r="H2305" t="str">
        <f t="shared" si="4268"/>
        <v>24</v>
      </c>
      <c r="I2305" t="str">
        <f t="shared" si="4269"/>
        <v>hemsan</v>
      </c>
      <c r="J2305" t="str">
        <f t="shared" si="4270"/>
        <v>EP</v>
      </c>
      <c r="K2305" t="str">
        <f t="shared" si="4271"/>
        <v>EP</v>
      </c>
      <c r="L2305" t="str">
        <f t="shared" si="4272"/>
        <v>true</v>
      </c>
      <c r="N2305" s="7">
        <f t="shared" si="4329"/>
        <v>0</v>
      </c>
      <c r="O2305" s="7" t="str">
        <f t="shared" si="4330"/>
        <v/>
      </c>
      <c r="P2305" s="7" t="str">
        <f t="shared" si="4331"/>
        <v/>
      </c>
      <c r="Q2305" s="7">
        <f t="shared" si="4332"/>
        <v>0</v>
      </c>
    </row>
    <row r="2306" spans="1:17" x14ac:dyDescent="0.25">
      <c r="O2306" s="7" t="str">
        <f t="shared" si="4330"/>
        <v/>
      </c>
      <c r="P2306" s="7" t="str">
        <f t="shared" si="4331"/>
        <v/>
      </c>
      <c r="Q2306" s="7" t="str">
        <f t="shared" si="4332"/>
        <v/>
      </c>
    </row>
  </sheetData>
  <autoFilter ref="A1:T2017">
    <sortState ref="A2:T2305">
      <sortCondition ref="G2:G2305"/>
      <sortCondition ref="H2:H2305"/>
      <sortCondition descending="1" ref="K2:K2305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098"/>
  <sheetViews>
    <sheetView topLeftCell="C1" zoomScale="70" zoomScaleNormal="70" workbookViewId="0">
      <pane ySplit="1" topLeftCell="A2" activePane="bottomLeft" state="frozen"/>
      <selection activeCell="G1" sqref="G1"/>
      <selection pane="bottomLeft" activeCell="F1" sqref="F1:F1048576"/>
    </sheetView>
  </sheetViews>
  <sheetFormatPr defaultRowHeight="15" x14ac:dyDescent="0.25"/>
  <cols>
    <col min="1" max="1" width="6.85546875" bestFit="1" customWidth="1"/>
    <col min="2" max="2" width="36.42578125" bestFit="1" customWidth="1"/>
    <col min="3" max="3" width="12.42578125" bestFit="1" customWidth="1"/>
    <col min="4" max="4" width="16.5703125" style="6" bestFit="1" customWidth="1"/>
    <col min="5" max="5" width="9.85546875" style="6" bestFit="1" customWidth="1"/>
    <col min="6" max="6" width="56.42578125" bestFit="1" customWidth="1"/>
    <col min="7" max="7" width="17.42578125" customWidth="1"/>
    <col min="8" max="8" width="10.140625" bestFit="1" customWidth="1"/>
    <col min="9" max="9" width="76.140625" bestFit="1" customWidth="1"/>
    <col min="10" max="10" width="29.28515625" bestFit="1" customWidth="1"/>
    <col min="22" max="22" width="29.28515625" bestFit="1" customWidth="1"/>
    <col min="23" max="23" width="11.7109375" bestFit="1" customWidth="1"/>
    <col min="24" max="24" width="60.7109375" bestFit="1" customWidth="1"/>
  </cols>
  <sheetData>
    <row r="1" spans="1:24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3" t="s">
        <v>5</v>
      </c>
      <c r="G1" s="3" t="s">
        <v>1248</v>
      </c>
      <c r="H1" s="4" t="s">
        <v>6</v>
      </c>
      <c r="I1" s="5" t="s">
        <v>729</v>
      </c>
      <c r="J1" s="1" t="s">
        <v>730</v>
      </c>
      <c r="K1" s="1" t="s">
        <v>731</v>
      </c>
      <c r="L1" s="1" t="s">
        <v>732</v>
      </c>
      <c r="M1" s="1" t="s">
        <v>733</v>
      </c>
      <c r="N1" s="1" t="s">
        <v>734</v>
      </c>
      <c r="O1" s="1" t="s">
        <v>735</v>
      </c>
      <c r="P1" s="1"/>
      <c r="Q1" s="1" t="s">
        <v>736</v>
      </c>
      <c r="R1" s="1" t="s">
        <v>737</v>
      </c>
      <c r="S1" s="1" t="s">
        <v>738</v>
      </c>
      <c r="T1" s="1" t="s">
        <v>7</v>
      </c>
      <c r="U1" s="1" t="s">
        <v>8</v>
      </c>
      <c r="V1" s="1" t="s">
        <v>9</v>
      </c>
      <c r="W1" s="1" t="s">
        <v>10</v>
      </c>
      <c r="X1" s="1" t="s">
        <v>728</v>
      </c>
    </row>
    <row r="2" spans="1:24" x14ac:dyDescent="0.25">
      <c r="A2" t="s">
        <v>11</v>
      </c>
      <c r="B2" t="s">
        <v>196</v>
      </c>
      <c r="C2" t="s">
        <v>13</v>
      </c>
      <c r="D2" s="6">
        <v>0.1</v>
      </c>
      <c r="E2" s="6">
        <v>25.5</v>
      </c>
      <c r="F2" t="s">
        <v>332</v>
      </c>
      <c r="G2" t="str">
        <f>MID(F2,10,9)</f>
        <v>DL2022011</v>
      </c>
      <c r="H2" t="str">
        <f>LEFT(B2,2)</f>
        <v>01</v>
      </c>
      <c r="I2" t="str">
        <f>J2&amp;"_"&amp;H2&amp;"_"&amp;F2</f>
        <v>Skrubbe_01_20220524_DL2022011_FrederiksbergGym</v>
      </c>
      <c r="J2" t="str">
        <f>MID(RIGHT(B2,LEN(B2)-3),1,FIND("_",RIGHT(B2,LEN(B2)-3))-1)</f>
        <v>Skrubbe</v>
      </c>
      <c r="K2" t="str">
        <f>TRIM(SUBSTITUTE(RIGHT(B2,FIND(J2,B2)+1),"_",""))</f>
        <v>PosK</v>
      </c>
      <c r="L2">
        <f>IFERROR(VALUE(SUBSTITUTE(E2,".",",")),E2)</f>
        <v>25.5</v>
      </c>
      <c r="M2">
        <f t="shared" ref="M2:M33" si="0">IF(K2="PosK",SUMIFS(L:L,K:K,"PosK",I:I,I2),"")</f>
        <v>25.5</v>
      </c>
      <c r="N2">
        <f t="shared" ref="N2:N33" si="1">IF(K2="PosK",SUMIFS(L:L,K:K,"NegK",I:I,I2),"")</f>
        <v>0</v>
      </c>
      <c r="O2">
        <f t="shared" ref="O2:O33" si="2">IF(K2="PosK",SUMIFS(L:L,K:K,"eDNA",I:I,I2),"")</f>
        <v>0</v>
      </c>
      <c r="Q2">
        <f>IF(L4="No Ct",0,L4)</f>
        <v>0</v>
      </c>
      <c r="R2">
        <f>IF(L5="No Ct",0,L5)</f>
        <v>0</v>
      </c>
      <c r="S2" t="str">
        <f>IF(AND(M2&gt;0,N2=0),"Valid","Invalid")</f>
        <v>Valid</v>
      </c>
      <c r="T2" t="str">
        <f>IF(OR(Q2&gt;1,R2&gt;1),"Present","Absent")</f>
        <v>Absent</v>
      </c>
      <c r="U2" t="str">
        <f>IF(OR(AND(Q2&gt;1,Q2&lt;41),AND(R2&gt;1,R2&lt;41)),"Ct&lt;41","Ct&gt;41")</f>
        <v>Ct&gt;41</v>
      </c>
      <c r="V2" t="str">
        <f>VLOOKUP(J2,Datasæt_Analysesystemer!$C$2:$D$68,2,FALSE)</f>
        <v>Skrubbe</v>
      </c>
      <c r="W2" t="str">
        <f>MID(F2,10,9)</f>
        <v>DL2022011</v>
      </c>
      <c r="X2" t="str">
        <f>W2&amp;"_"&amp;V2&amp;"_"&amp;S2&amp;"_"&amp;T2&amp;"_"&amp;U2</f>
        <v>DL2022011_Skrubbe_Valid_Absent_Ct&gt;41</v>
      </c>
    </row>
    <row r="3" spans="1:24" x14ac:dyDescent="0.25">
      <c r="A3" t="s">
        <v>14</v>
      </c>
      <c r="B3" t="s">
        <v>197</v>
      </c>
      <c r="C3" t="s">
        <v>16</v>
      </c>
      <c r="D3" s="6">
        <v>0.1</v>
      </c>
      <c r="E3" s="6" t="s">
        <v>17</v>
      </c>
      <c r="F3" t="s">
        <v>332</v>
      </c>
      <c r="G3" t="str">
        <f>MID(F3,10,9)</f>
        <v>DL2022011</v>
      </c>
      <c r="H3" t="str">
        <f>LEFT(B3,2)</f>
        <v>01</v>
      </c>
      <c r="I3" t="str">
        <f>J3&amp;"_"&amp;H3&amp;"_"&amp;F3</f>
        <v>Skrubbe_01_20220524_DL2022011_FrederiksbergGym</v>
      </c>
      <c r="J3" t="str">
        <f>MID(RIGHT(B3,LEN(B3)-3),1,FIND("_",RIGHT(B3,LEN(B3)-3))-1)</f>
        <v>Skrubbe</v>
      </c>
      <c r="K3" t="str">
        <f>TRIM(SUBSTITUTE(RIGHT(B3,FIND(J3,B3)+1),"_",""))</f>
        <v>NegK</v>
      </c>
      <c r="L3" t="str">
        <f>IFERROR(VALUE(SUBSTITUTE(E3,".",",")),E3)</f>
        <v>No Ct</v>
      </c>
      <c r="M3" t="str">
        <f t="shared" si="0"/>
        <v/>
      </c>
      <c r="N3" t="str">
        <f t="shared" si="1"/>
        <v/>
      </c>
      <c r="O3" t="str">
        <f t="shared" si="2"/>
        <v/>
      </c>
    </row>
    <row r="4" spans="1:24" x14ac:dyDescent="0.25">
      <c r="A4" t="s">
        <v>18</v>
      </c>
      <c r="B4" t="s">
        <v>198</v>
      </c>
      <c r="C4" t="s">
        <v>20</v>
      </c>
      <c r="D4" s="6">
        <v>0.1</v>
      </c>
      <c r="E4" s="6" t="s">
        <v>17</v>
      </c>
      <c r="F4" t="s">
        <v>332</v>
      </c>
      <c r="G4" t="str">
        <f>MID(F4,10,9)</f>
        <v>DL2022011</v>
      </c>
      <c r="H4" t="str">
        <f>LEFT(B4,2)</f>
        <v>01</v>
      </c>
      <c r="I4" t="str">
        <f>J4&amp;"_"&amp;H4&amp;"_"&amp;F4</f>
        <v>Skrubbe_01_20220524_DL2022011_FrederiksbergGym</v>
      </c>
      <c r="J4" t="str">
        <f>MID(RIGHT(B4,LEN(B4)-3),1,FIND("_",RIGHT(B4,LEN(B4)-3))-1)</f>
        <v>Skrubbe</v>
      </c>
      <c r="K4" t="str">
        <f>TRIM(SUBSTITUTE(RIGHT(B4,FIND(J4,B4)+1),"_",""))</f>
        <v>eDNA</v>
      </c>
      <c r="L4" t="str">
        <f>IFERROR(VALUE(SUBSTITUTE(E4,".",",")),E4)</f>
        <v>No Ct</v>
      </c>
      <c r="M4" t="str">
        <f t="shared" si="0"/>
        <v/>
      </c>
      <c r="N4" t="str">
        <f t="shared" si="1"/>
        <v/>
      </c>
      <c r="O4" t="str">
        <f t="shared" si="2"/>
        <v/>
      </c>
    </row>
    <row r="5" spans="1:24" x14ac:dyDescent="0.25">
      <c r="A5" t="s">
        <v>21</v>
      </c>
      <c r="B5" t="s">
        <v>198</v>
      </c>
      <c r="C5" t="s">
        <v>20</v>
      </c>
      <c r="D5" s="6">
        <v>0.1</v>
      </c>
      <c r="E5" s="6" t="s">
        <v>17</v>
      </c>
      <c r="F5" t="s">
        <v>332</v>
      </c>
      <c r="G5" t="str">
        <f>MID(F5,10,9)</f>
        <v>DL2022011</v>
      </c>
      <c r="H5" t="str">
        <f>LEFT(B5,2)</f>
        <v>01</v>
      </c>
      <c r="I5" t="str">
        <f>J5&amp;"_"&amp;H5&amp;"_"&amp;F5</f>
        <v>Skrubbe_01_20220524_DL2022011_FrederiksbergGym</v>
      </c>
      <c r="J5" t="str">
        <f>MID(RIGHT(B5,LEN(B5)-3),1,FIND("_",RIGHT(B5,LEN(B5)-3))-1)</f>
        <v>Skrubbe</v>
      </c>
      <c r="K5" t="str">
        <f>TRIM(SUBSTITUTE(RIGHT(B5,FIND(J5,B5)+1),"_",""))</f>
        <v>eDNA</v>
      </c>
      <c r="L5" t="str">
        <f>IFERROR(VALUE(SUBSTITUTE(E5,".",",")),E5)</f>
        <v>No Ct</v>
      </c>
      <c r="M5" t="str">
        <f t="shared" si="0"/>
        <v/>
      </c>
      <c r="N5" t="str">
        <f t="shared" si="1"/>
        <v/>
      </c>
      <c r="O5" t="str">
        <f t="shared" si="2"/>
        <v/>
      </c>
    </row>
    <row r="6" spans="1:24" x14ac:dyDescent="0.25">
      <c r="A6" t="s">
        <v>199</v>
      </c>
      <c r="B6" t="s">
        <v>200</v>
      </c>
      <c r="C6" t="s">
        <v>13</v>
      </c>
      <c r="D6" s="6">
        <v>0.1</v>
      </c>
      <c r="E6" s="6">
        <v>27.37</v>
      </c>
      <c r="F6" t="s">
        <v>332</v>
      </c>
      <c r="G6" t="str">
        <f t="shared" ref="G6:G69" si="3">MID(F6,10,9)</f>
        <v>DL2022011</v>
      </c>
      <c r="H6" t="str">
        <f t="shared" ref="H6:H69" si="4">LEFT(B6,2)</f>
        <v>02</v>
      </c>
      <c r="I6" t="str">
        <f t="shared" ref="I6:I69" si="5">J6&amp;"_"&amp;H6&amp;"_"&amp;F6</f>
        <v>Skrubbe_02_20220524_DL2022011_FrederiksbergGym</v>
      </c>
      <c r="J6" t="str">
        <f t="shared" ref="J6:J69" si="6">MID(RIGHT(B6,LEN(B6)-3),1,FIND("_",RIGHT(B6,LEN(B6)-3))-1)</f>
        <v>Skrubbe</v>
      </c>
      <c r="K6" t="str">
        <f t="shared" ref="K6:K69" si="7">TRIM(SUBSTITUTE(RIGHT(B6,FIND(J6,B6)+1),"_",""))</f>
        <v>PosK</v>
      </c>
      <c r="L6">
        <f t="shared" ref="L6:L69" si="8">IFERROR(VALUE(SUBSTITUTE(E6,".",",")),E6)</f>
        <v>27.37</v>
      </c>
      <c r="M6">
        <f t="shared" si="0"/>
        <v>27.37</v>
      </c>
      <c r="N6">
        <f t="shared" si="1"/>
        <v>0</v>
      </c>
      <c r="O6">
        <f t="shared" si="2"/>
        <v>0</v>
      </c>
      <c r="Q6">
        <f t="shared" ref="Q6" si="9">IF(L8="No Ct",0,L8)</f>
        <v>0</v>
      </c>
      <c r="R6">
        <f t="shared" ref="R6" si="10">IF(L9="No Ct",0,L9)</f>
        <v>0</v>
      </c>
      <c r="S6" t="str">
        <f t="shared" ref="S6" si="11">IF(AND(M6&gt;0,N6=0),"Valid","Invalid")</f>
        <v>Valid</v>
      </c>
      <c r="T6" t="str">
        <f t="shared" ref="T6" si="12">IF(OR(Q6&gt;1,R6&gt;1),"Present","Absent")</f>
        <v>Absent</v>
      </c>
      <c r="U6" t="str">
        <f t="shared" ref="U6" si="13">IF(OR(AND(Q6&gt;1,Q6&lt;41),AND(R6&gt;1,R6&lt;41)),"Ct&lt;41","Ct&gt;41")</f>
        <v>Ct&gt;41</v>
      </c>
      <c r="V6" t="str">
        <f>VLOOKUP(J6,Datasæt_Analysesystemer!$C$2:$D$68,2,FALSE)</f>
        <v>Skrubbe</v>
      </c>
      <c r="W6" t="str">
        <f t="shared" ref="W6" si="14">MID(F6,10,9)</f>
        <v>DL2022011</v>
      </c>
      <c r="X6" t="str">
        <f t="shared" ref="X6" si="15">W6&amp;"_"&amp;V6&amp;"_"&amp;S6&amp;"_"&amp;T6&amp;"_"&amp;U6</f>
        <v>DL2022011_Skrubbe_Valid_Absent_Ct&gt;41</v>
      </c>
    </row>
    <row r="7" spans="1:24" x14ac:dyDescent="0.25">
      <c r="A7" t="s">
        <v>201</v>
      </c>
      <c r="B7" t="s">
        <v>202</v>
      </c>
      <c r="C7" t="s">
        <v>16</v>
      </c>
      <c r="D7" s="6">
        <v>0.1</v>
      </c>
      <c r="E7" s="6" t="s">
        <v>17</v>
      </c>
      <c r="F7" t="s">
        <v>332</v>
      </c>
      <c r="G7" t="str">
        <f t="shared" si="3"/>
        <v>DL2022011</v>
      </c>
      <c r="H7" t="str">
        <f t="shared" si="4"/>
        <v>02</v>
      </c>
      <c r="I7" t="str">
        <f t="shared" si="5"/>
        <v>Skrubbe_02_20220524_DL2022011_FrederiksbergGym</v>
      </c>
      <c r="J7" t="str">
        <f t="shared" si="6"/>
        <v>Skrubbe</v>
      </c>
      <c r="K7" t="str">
        <f t="shared" si="7"/>
        <v>NegK</v>
      </c>
      <c r="L7" t="str">
        <f t="shared" si="8"/>
        <v>No Ct</v>
      </c>
      <c r="M7" t="str">
        <f t="shared" si="0"/>
        <v/>
      </c>
      <c r="N7" t="str">
        <f t="shared" si="1"/>
        <v/>
      </c>
      <c r="O7" t="str">
        <f t="shared" si="2"/>
        <v/>
      </c>
    </row>
    <row r="8" spans="1:24" x14ac:dyDescent="0.25">
      <c r="A8" t="s">
        <v>203</v>
      </c>
      <c r="B8" t="s">
        <v>204</v>
      </c>
      <c r="C8" t="s">
        <v>20</v>
      </c>
      <c r="D8" s="6">
        <v>0.1</v>
      </c>
      <c r="E8" s="6" t="s">
        <v>17</v>
      </c>
      <c r="F8" t="s">
        <v>332</v>
      </c>
      <c r="G8" t="str">
        <f t="shared" si="3"/>
        <v>DL2022011</v>
      </c>
      <c r="H8" t="str">
        <f t="shared" si="4"/>
        <v>02</v>
      </c>
      <c r="I8" t="str">
        <f t="shared" si="5"/>
        <v>Skrubbe_02_20220524_DL2022011_FrederiksbergGym</v>
      </c>
      <c r="J8" t="str">
        <f t="shared" si="6"/>
        <v>Skrubbe</v>
      </c>
      <c r="K8" t="str">
        <f t="shared" si="7"/>
        <v>eDNA</v>
      </c>
      <c r="L8" t="str">
        <f t="shared" si="8"/>
        <v>No Ct</v>
      </c>
      <c r="M8" t="str">
        <f t="shared" si="0"/>
        <v/>
      </c>
      <c r="N8" t="str">
        <f t="shared" si="1"/>
        <v/>
      </c>
      <c r="O8" t="str">
        <f t="shared" si="2"/>
        <v/>
      </c>
    </row>
    <row r="9" spans="1:24" x14ac:dyDescent="0.25">
      <c r="A9" t="s">
        <v>205</v>
      </c>
      <c r="B9" t="s">
        <v>204</v>
      </c>
      <c r="C9" t="s">
        <v>20</v>
      </c>
      <c r="D9" s="6">
        <v>0.1</v>
      </c>
      <c r="E9" s="6" t="s">
        <v>17</v>
      </c>
      <c r="F9" t="s">
        <v>332</v>
      </c>
      <c r="G9" t="str">
        <f t="shared" si="3"/>
        <v>DL2022011</v>
      </c>
      <c r="H9" t="str">
        <f t="shared" si="4"/>
        <v>02</v>
      </c>
      <c r="I9" t="str">
        <f t="shared" si="5"/>
        <v>Skrubbe_02_20220524_DL2022011_FrederiksbergGym</v>
      </c>
      <c r="J9" t="str">
        <f t="shared" si="6"/>
        <v>Skrubbe</v>
      </c>
      <c r="K9" t="str">
        <f t="shared" si="7"/>
        <v>eDNA</v>
      </c>
      <c r="L9" t="str">
        <f t="shared" si="8"/>
        <v>No Ct</v>
      </c>
      <c r="M9" t="str">
        <f t="shared" si="0"/>
        <v/>
      </c>
      <c r="N9" t="str">
        <f t="shared" si="1"/>
        <v/>
      </c>
      <c r="O9" t="str">
        <f t="shared" si="2"/>
        <v/>
      </c>
    </row>
    <row r="10" spans="1:24" x14ac:dyDescent="0.25">
      <c r="A10" t="s">
        <v>206</v>
      </c>
      <c r="B10" t="s">
        <v>207</v>
      </c>
      <c r="C10" t="s">
        <v>13</v>
      </c>
      <c r="D10" s="6">
        <v>0.1</v>
      </c>
      <c r="E10" s="6" t="s">
        <v>17</v>
      </c>
      <c r="F10" t="s">
        <v>332</v>
      </c>
      <c r="G10" t="str">
        <f t="shared" si="3"/>
        <v>DL2022011</v>
      </c>
      <c r="H10" t="str">
        <f t="shared" si="4"/>
        <v>03</v>
      </c>
      <c r="I10" t="str">
        <f t="shared" si="5"/>
        <v>Torsk_03_20220524_DL2022011_FrederiksbergGym</v>
      </c>
      <c r="J10" t="str">
        <f t="shared" si="6"/>
        <v>Torsk</v>
      </c>
      <c r="K10" t="str">
        <f t="shared" si="7"/>
        <v>PosK</v>
      </c>
      <c r="L10" t="str">
        <f t="shared" si="8"/>
        <v>No Ct</v>
      </c>
      <c r="M10">
        <f t="shared" si="0"/>
        <v>0</v>
      </c>
      <c r="N10">
        <f t="shared" si="1"/>
        <v>0</v>
      </c>
      <c r="O10">
        <f t="shared" si="2"/>
        <v>0</v>
      </c>
      <c r="Q10">
        <f t="shared" ref="Q10" si="16">IF(L12="No Ct",0,L12)</f>
        <v>0</v>
      </c>
      <c r="R10">
        <f t="shared" ref="R10" si="17">IF(L13="No Ct",0,L13)</f>
        <v>0</v>
      </c>
      <c r="S10" t="str">
        <f t="shared" ref="S10" si="18">IF(AND(M10&gt;0,N10=0),"Valid","Invalid")</f>
        <v>Invalid</v>
      </c>
      <c r="T10" t="str">
        <f t="shared" ref="T10" si="19">IF(OR(Q10&gt;1,R10&gt;1),"Present","Absent")</f>
        <v>Absent</v>
      </c>
      <c r="U10" t="str">
        <f t="shared" ref="U10" si="20">IF(OR(AND(Q10&gt;1,Q10&lt;41),AND(R10&gt;1,R10&lt;41)),"Ct&lt;41","Ct&gt;41")</f>
        <v>Ct&gt;41</v>
      </c>
      <c r="V10" t="str">
        <f>VLOOKUP(J10,Datasæt_Analysesystemer!$C$2:$D$68,2,FALSE)</f>
        <v>Torsk</v>
      </c>
      <c r="W10" t="str">
        <f t="shared" ref="W10" si="21">MID(F10,10,9)</f>
        <v>DL2022011</v>
      </c>
      <c r="X10" t="str">
        <f t="shared" ref="X10" si="22">W10&amp;"_"&amp;V10&amp;"_"&amp;S10&amp;"_"&amp;T10&amp;"_"&amp;U10</f>
        <v>DL2022011_Torsk_Invalid_Absent_Ct&gt;41</v>
      </c>
    </row>
    <row r="11" spans="1:24" x14ac:dyDescent="0.25">
      <c r="A11" t="s">
        <v>208</v>
      </c>
      <c r="B11" t="s">
        <v>209</v>
      </c>
      <c r="C11" t="s">
        <v>16</v>
      </c>
      <c r="D11" s="6">
        <v>0.1</v>
      </c>
      <c r="E11" s="6" t="s">
        <v>17</v>
      </c>
      <c r="F11" t="s">
        <v>332</v>
      </c>
      <c r="G11" t="str">
        <f t="shared" si="3"/>
        <v>DL2022011</v>
      </c>
      <c r="H11" t="str">
        <f t="shared" si="4"/>
        <v>03</v>
      </c>
      <c r="I11" t="str">
        <f t="shared" si="5"/>
        <v>Torsk_03_20220524_DL2022011_FrederiksbergGym</v>
      </c>
      <c r="J11" t="str">
        <f t="shared" si="6"/>
        <v>Torsk</v>
      </c>
      <c r="K11" t="str">
        <f t="shared" si="7"/>
        <v>NegK</v>
      </c>
      <c r="L11" t="str">
        <f t="shared" si="8"/>
        <v>No Ct</v>
      </c>
      <c r="M11" t="str">
        <f t="shared" si="0"/>
        <v/>
      </c>
      <c r="N11" t="str">
        <f t="shared" si="1"/>
        <v/>
      </c>
      <c r="O11" t="str">
        <f t="shared" si="2"/>
        <v/>
      </c>
    </row>
    <row r="12" spans="1:24" x14ac:dyDescent="0.25">
      <c r="A12" t="s">
        <v>210</v>
      </c>
      <c r="B12" t="s">
        <v>211</v>
      </c>
      <c r="C12" t="s">
        <v>20</v>
      </c>
      <c r="D12" s="6">
        <v>0.1</v>
      </c>
      <c r="E12" s="6" t="s">
        <v>17</v>
      </c>
      <c r="F12" t="s">
        <v>332</v>
      </c>
      <c r="G12" t="str">
        <f t="shared" si="3"/>
        <v>DL2022011</v>
      </c>
      <c r="H12" t="str">
        <f t="shared" si="4"/>
        <v>03</v>
      </c>
      <c r="I12" t="str">
        <f t="shared" si="5"/>
        <v>Torsk_03_20220524_DL2022011_FrederiksbergGym</v>
      </c>
      <c r="J12" t="str">
        <f t="shared" si="6"/>
        <v>Torsk</v>
      </c>
      <c r="K12" t="str">
        <f t="shared" si="7"/>
        <v>eDNA</v>
      </c>
      <c r="L12" t="str">
        <f t="shared" si="8"/>
        <v>No Ct</v>
      </c>
      <c r="M12" t="str">
        <f t="shared" si="0"/>
        <v/>
      </c>
      <c r="N12" t="str">
        <f t="shared" si="1"/>
        <v/>
      </c>
      <c r="O12" t="str">
        <f t="shared" si="2"/>
        <v/>
      </c>
    </row>
    <row r="13" spans="1:24" x14ac:dyDescent="0.25">
      <c r="A13" t="s">
        <v>212</v>
      </c>
      <c r="B13" t="s">
        <v>211</v>
      </c>
      <c r="C13" t="s">
        <v>20</v>
      </c>
      <c r="D13" s="6">
        <v>0.1</v>
      </c>
      <c r="E13" s="6" t="s">
        <v>17</v>
      </c>
      <c r="F13" t="s">
        <v>332</v>
      </c>
      <c r="G13" t="str">
        <f t="shared" si="3"/>
        <v>DL2022011</v>
      </c>
      <c r="H13" t="str">
        <f t="shared" si="4"/>
        <v>03</v>
      </c>
      <c r="I13" t="str">
        <f t="shared" si="5"/>
        <v>Torsk_03_20220524_DL2022011_FrederiksbergGym</v>
      </c>
      <c r="J13" t="str">
        <f t="shared" si="6"/>
        <v>Torsk</v>
      </c>
      <c r="K13" t="str">
        <f t="shared" si="7"/>
        <v>eDNA</v>
      </c>
      <c r="L13" t="str">
        <f t="shared" si="8"/>
        <v>No Ct</v>
      </c>
      <c r="M13" t="str">
        <f t="shared" si="0"/>
        <v/>
      </c>
      <c r="N13" t="str">
        <f t="shared" si="1"/>
        <v/>
      </c>
      <c r="O13" t="str">
        <f t="shared" si="2"/>
        <v/>
      </c>
    </row>
    <row r="14" spans="1:24" x14ac:dyDescent="0.25">
      <c r="A14" t="s">
        <v>213</v>
      </c>
      <c r="B14" t="s">
        <v>214</v>
      </c>
      <c r="C14" t="s">
        <v>13</v>
      </c>
      <c r="D14" s="6">
        <v>0.1</v>
      </c>
      <c r="E14" s="6" t="s">
        <v>17</v>
      </c>
      <c r="F14" t="s">
        <v>332</v>
      </c>
      <c r="G14" t="str">
        <f t="shared" si="3"/>
        <v>DL2022011</v>
      </c>
      <c r="H14" t="str">
        <f t="shared" si="4"/>
        <v>04</v>
      </c>
      <c r="I14" t="str">
        <f t="shared" si="5"/>
        <v>Torsk_04_20220524_DL2022011_FrederiksbergGym</v>
      </c>
      <c r="J14" t="str">
        <f t="shared" si="6"/>
        <v>Torsk</v>
      </c>
      <c r="K14" t="str">
        <f t="shared" si="7"/>
        <v>PosK</v>
      </c>
      <c r="L14" t="str">
        <f t="shared" si="8"/>
        <v>No Ct</v>
      </c>
      <c r="M14">
        <f t="shared" si="0"/>
        <v>0</v>
      </c>
      <c r="N14">
        <f t="shared" si="1"/>
        <v>0</v>
      </c>
      <c r="O14">
        <f t="shared" si="2"/>
        <v>0</v>
      </c>
      <c r="Q14">
        <f t="shared" ref="Q14" si="23">IF(L16="No Ct",0,L16)</f>
        <v>0</v>
      </c>
      <c r="R14">
        <f t="shared" ref="R14" si="24">IF(L17="No Ct",0,L17)</f>
        <v>0</v>
      </c>
      <c r="S14" t="str">
        <f t="shared" ref="S14" si="25">IF(AND(M14&gt;0,N14=0),"Valid","Invalid")</f>
        <v>Invalid</v>
      </c>
      <c r="T14" t="str">
        <f t="shared" ref="T14" si="26">IF(OR(Q14&gt;1,R14&gt;1),"Present","Absent")</f>
        <v>Absent</v>
      </c>
      <c r="U14" t="str">
        <f t="shared" ref="U14" si="27">IF(OR(AND(Q14&gt;1,Q14&lt;41),AND(R14&gt;1,R14&lt;41)),"Ct&lt;41","Ct&gt;41")</f>
        <v>Ct&gt;41</v>
      </c>
      <c r="V14" t="str">
        <f>VLOOKUP(J14,Datasæt_Analysesystemer!$C$2:$D$68,2,FALSE)</f>
        <v>Torsk</v>
      </c>
      <c r="W14" t="str">
        <f t="shared" ref="W14" si="28">MID(F14,10,9)</f>
        <v>DL2022011</v>
      </c>
      <c r="X14" t="str">
        <f t="shared" ref="X14" si="29">W14&amp;"_"&amp;V14&amp;"_"&amp;S14&amp;"_"&amp;T14&amp;"_"&amp;U14</f>
        <v>DL2022011_Torsk_Invalid_Absent_Ct&gt;41</v>
      </c>
    </row>
    <row r="15" spans="1:24" x14ac:dyDescent="0.25">
      <c r="A15" t="s">
        <v>215</v>
      </c>
      <c r="B15" t="s">
        <v>216</v>
      </c>
      <c r="C15" t="s">
        <v>16</v>
      </c>
      <c r="D15" s="6">
        <v>0.1</v>
      </c>
      <c r="E15" s="6" t="s">
        <v>17</v>
      </c>
      <c r="F15" t="s">
        <v>332</v>
      </c>
      <c r="G15" t="str">
        <f t="shared" si="3"/>
        <v>DL2022011</v>
      </c>
      <c r="H15" t="str">
        <f t="shared" si="4"/>
        <v>04</v>
      </c>
      <c r="I15" t="str">
        <f t="shared" si="5"/>
        <v>Torsk_04_20220524_DL2022011_FrederiksbergGym</v>
      </c>
      <c r="J15" t="str">
        <f t="shared" si="6"/>
        <v>Torsk</v>
      </c>
      <c r="K15" t="str">
        <f t="shared" si="7"/>
        <v>NegK</v>
      </c>
      <c r="L15" t="str">
        <f t="shared" si="8"/>
        <v>No Ct</v>
      </c>
      <c r="M15" t="str">
        <f t="shared" si="0"/>
        <v/>
      </c>
      <c r="N15" t="str">
        <f t="shared" si="1"/>
        <v/>
      </c>
      <c r="O15" t="str">
        <f t="shared" si="2"/>
        <v/>
      </c>
    </row>
    <row r="16" spans="1:24" x14ac:dyDescent="0.25">
      <c r="A16" t="s">
        <v>217</v>
      </c>
      <c r="B16" t="s">
        <v>218</v>
      </c>
      <c r="C16" t="s">
        <v>20</v>
      </c>
      <c r="D16" s="6">
        <v>0.1</v>
      </c>
      <c r="E16" s="6" t="s">
        <v>17</v>
      </c>
      <c r="F16" t="s">
        <v>332</v>
      </c>
      <c r="G16" t="str">
        <f t="shared" si="3"/>
        <v>DL2022011</v>
      </c>
      <c r="H16" t="str">
        <f t="shared" si="4"/>
        <v>04</v>
      </c>
      <c r="I16" t="str">
        <f t="shared" si="5"/>
        <v>Torsk_04_20220524_DL2022011_FrederiksbergGym</v>
      </c>
      <c r="J16" t="str">
        <f t="shared" si="6"/>
        <v>Torsk</v>
      </c>
      <c r="K16" t="str">
        <f t="shared" si="7"/>
        <v>eDNA</v>
      </c>
      <c r="L16" t="str">
        <f t="shared" si="8"/>
        <v>No Ct</v>
      </c>
      <c r="M16" t="str">
        <f t="shared" si="0"/>
        <v/>
      </c>
      <c r="N16" t="str">
        <f t="shared" si="1"/>
        <v/>
      </c>
      <c r="O16" t="str">
        <f t="shared" si="2"/>
        <v/>
      </c>
    </row>
    <row r="17" spans="1:24" x14ac:dyDescent="0.25">
      <c r="A17" t="s">
        <v>219</v>
      </c>
      <c r="B17" t="s">
        <v>218</v>
      </c>
      <c r="C17" t="s">
        <v>20</v>
      </c>
      <c r="D17" s="6">
        <v>0.1</v>
      </c>
      <c r="E17" s="6" t="s">
        <v>17</v>
      </c>
      <c r="F17" t="s">
        <v>332</v>
      </c>
      <c r="G17" t="str">
        <f t="shared" si="3"/>
        <v>DL2022011</v>
      </c>
      <c r="H17" t="str">
        <f t="shared" si="4"/>
        <v>04</v>
      </c>
      <c r="I17" t="str">
        <f t="shared" si="5"/>
        <v>Torsk_04_20220524_DL2022011_FrederiksbergGym</v>
      </c>
      <c r="J17" t="str">
        <f t="shared" si="6"/>
        <v>Torsk</v>
      </c>
      <c r="K17" t="str">
        <f t="shared" si="7"/>
        <v>eDNA</v>
      </c>
      <c r="L17" t="str">
        <f t="shared" si="8"/>
        <v>No Ct</v>
      </c>
      <c r="M17" t="str">
        <f t="shared" si="0"/>
        <v/>
      </c>
      <c r="N17" t="str">
        <f t="shared" si="1"/>
        <v/>
      </c>
      <c r="O17" t="str">
        <f t="shared" si="2"/>
        <v/>
      </c>
    </row>
    <row r="18" spans="1:24" x14ac:dyDescent="0.25">
      <c r="A18" t="s">
        <v>220</v>
      </c>
      <c r="B18" t="s">
        <v>221</v>
      </c>
      <c r="C18" t="s">
        <v>13</v>
      </c>
      <c r="D18" s="6">
        <v>0.1</v>
      </c>
      <c r="E18" s="6">
        <v>29.26</v>
      </c>
      <c r="F18" t="s">
        <v>332</v>
      </c>
      <c r="G18" t="str">
        <f t="shared" si="3"/>
        <v>DL2022011</v>
      </c>
      <c r="H18" t="str">
        <f t="shared" si="4"/>
        <v>05</v>
      </c>
      <c r="I18" t="str">
        <f t="shared" si="5"/>
        <v>Sandmusling_05_20220524_DL2022011_FrederiksbergGym</v>
      </c>
      <c r="J18" t="str">
        <f t="shared" si="6"/>
        <v>Sandmusling</v>
      </c>
      <c r="K18" t="str">
        <f t="shared" si="7"/>
        <v>PosK</v>
      </c>
      <c r="L18">
        <f t="shared" si="8"/>
        <v>29.26</v>
      </c>
      <c r="M18">
        <f t="shared" si="0"/>
        <v>29.26</v>
      </c>
      <c r="N18">
        <f t="shared" si="1"/>
        <v>0</v>
      </c>
      <c r="O18">
        <f t="shared" si="2"/>
        <v>0</v>
      </c>
      <c r="Q18">
        <f t="shared" ref="Q18" si="30">IF(L20="No Ct",0,L20)</f>
        <v>0</v>
      </c>
      <c r="R18">
        <f t="shared" ref="R18" si="31">IF(L21="No Ct",0,L21)</f>
        <v>0</v>
      </c>
      <c r="S18" t="str">
        <f t="shared" ref="S18" si="32">IF(AND(M18&gt;0,N18=0),"Valid","Invalid")</f>
        <v>Valid</v>
      </c>
      <c r="T18" t="str">
        <f t="shared" ref="T18" si="33">IF(OR(Q18&gt;1,R18&gt;1),"Present","Absent")</f>
        <v>Absent</v>
      </c>
      <c r="U18" t="str">
        <f t="shared" ref="U18" si="34">IF(OR(AND(Q18&gt;1,Q18&lt;41),AND(R18&gt;1,R18&lt;41)),"Ct&lt;41","Ct&gt;41")</f>
        <v>Ct&gt;41</v>
      </c>
      <c r="V18" t="str">
        <f>VLOOKUP(J18,Datasæt_Analysesystemer!$C$2:$D$68,2,FALSE)</f>
        <v>Sandmusling</v>
      </c>
      <c r="W18" t="str">
        <f t="shared" ref="W18" si="35">MID(F18,10,9)</f>
        <v>DL2022011</v>
      </c>
      <c r="X18" t="str">
        <f t="shared" ref="X18" si="36">W18&amp;"_"&amp;V18&amp;"_"&amp;S18&amp;"_"&amp;T18&amp;"_"&amp;U18</f>
        <v>DL2022011_Sandmusling_Valid_Absent_Ct&gt;41</v>
      </c>
    </row>
    <row r="19" spans="1:24" x14ac:dyDescent="0.25">
      <c r="A19" t="s">
        <v>222</v>
      </c>
      <c r="B19" t="s">
        <v>223</v>
      </c>
      <c r="C19" t="s">
        <v>16</v>
      </c>
      <c r="D19" s="6">
        <v>0.1</v>
      </c>
      <c r="E19" s="6" t="s">
        <v>17</v>
      </c>
      <c r="F19" t="s">
        <v>332</v>
      </c>
      <c r="G19" t="str">
        <f t="shared" si="3"/>
        <v>DL2022011</v>
      </c>
      <c r="H19" t="str">
        <f t="shared" si="4"/>
        <v>05</v>
      </c>
      <c r="I19" t="str">
        <f t="shared" si="5"/>
        <v>Sandmusling_05_20220524_DL2022011_FrederiksbergGym</v>
      </c>
      <c r="J19" t="str">
        <f t="shared" si="6"/>
        <v>Sandmusling</v>
      </c>
      <c r="K19" t="str">
        <f t="shared" si="7"/>
        <v>NegK</v>
      </c>
      <c r="L19" t="str">
        <f t="shared" si="8"/>
        <v>No Ct</v>
      </c>
      <c r="M19" t="str">
        <f t="shared" si="0"/>
        <v/>
      </c>
      <c r="N19" t="str">
        <f t="shared" si="1"/>
        <v/>
      </c>
      <c r="O19" t="str">
        <f t="shared" si="2"/>
        <v/>
      </c>
    </row>
    <row r="20" spans="1:24" x14ac:dyDescent="0.25">
      <c r="A20" t="s">
        <v>224</v>
      </c>
      <c r="B20" t="s">
        <v>225</v>
      </c>
      <c r="C20" t="s">
        <v>20</v>
      </c>
      <c r="D20" s="6">
        <v>0.1</v>
      </c>
      <c r="E20" s="6" t="s">
        <v>17</v>
      </c>
      <c r="F20" t="s">
        <v>332</v>
      </c>
      <c r="G20" t="str">
        <f t="shared" si="3"/>
        <v>DL2022011</v>
      </c>
      <c r="H20" t="str">
        <f t="shared" si="4"/>
        <v>05</v>
      </c>
      <c r="I20" t="str">
        <f t="shared" si="5"/>
        <v>Sandmusling_05_20220524_DL2022011_FrederiksbergGym</v>
      </c>
      <c r="J20" t="str">
        <f t="shared" si="6"/>
        <v>Sandmusling</v>
      </c>
      <c r="K20" t="str">
        <f t="shared" si="7"/>
        <v>eDNA</v>
      </c>
      <c r="L20" t="str">
        <f t="shared" si="8"/>
        <v>No Ct</v>
      </c>
      <c r="M20" t="str">
        <f t="shared" si="0"/>
        <v/>
      </c>
      <c r="N20" t="str">
        <f t="shared" si="1"/>
        <v/>
      </c>
      <c r="O20" t="str">
        <f t="shared" si="2"/>
        <v/>
      </c>
    </row>
    <row r="21" spans="1:24" x14ac:dyDescent="0.25">
      <c r="A21" t="s">
        <v>226</v>
      </c>
      <c r="B21" t="s">
        <v>225</v>
      </c>
      <c r="C21" t="s">
        <v>20</v>
      </c>
      <c r="D21" s="6">
        <v>0.1</v>
      </c>
      <c r="E21" s="6" t="s">
        <v>17</v>
      </c>
      <c r="F21" t="s">
        <v>332</v>
      </c>
      <c r="G21" t="str">
        <f t="shared" si="3"/>
        <v>DL2022011</v>
      </c>
      <c r="H21" t="str">
        <f t="shared" si="4"/>
        <v>05</v>
      </c>
      <c r="I21" t="str">
        <f t="shared" si="5"/>
        <v>Sandmusling_05_20220524_DL2022011_FrederiksbergGym</v>
      </c>
      <c r="J21" t="str">
        <f t="shared" si="6"/>
        <v>Sandmusling</v>
      </c>
      <c r="K21" t="str">
        <f t="shared" si="7"/>
        <v>eDNA</v>
      </c>
      <c r="L21" t="str">
        <f t="shared" si="8"/>
        <v>No Ct</v>
      </c>
      <c r="M21" t="str">
        <f t="shared" si="0"/>
        <v/>
      </c>
      <c r="N21" t="str">
        <f t="shared" si="1"/>
        <v/>
      </c>
      <c r="O21" t="str">
        <f t="shared" si="2"/>
        <v/>
      </c>
    </row>
    <row r="22" spans="1:24" x14ac:dyDescent="0.25">
      <c r="A22" t="s">
        <v>227</v>
      </c>
      <c r="B22" t="s">
        <v>228</v>
      </c>
      <c r="C22" t="s">
        <v>13</v>
      </c>
      <c r="D22" s="6">
        <v>0.1</v>
      </c>
      <c r="E22" s="6" t="s">
        <v>17</v>
      </c>
      <c r="F22" t="s">
        <v>332</v>
      </c>
      <c r="G22" t="str">
        <f t="shared" si="3"/>
        <v>DL2022011</v>
      </c>
      <c r="H22" t="str">
        <f t="shared" si="4"/>
        <v>06</v>
      </c>
      <c r="I22" t="str">
        <f t="shared" si="5"/>
        <v>Sandmusling_06_20220524_DL2022011_FrederiksbergGym</v>
      </c>
      <c r="J22" t="str">
        <f t="shared" si="6"/>
        <v>Sandmusling</v>
      </c>
      <c r="K22" t="str">
        <f t="shared" si="7"/>
        <v>PosK</v>
      </c>
      <c r="L22" t="str">
        <f t="shared" si="8"/>
        <v>No Ct</v>
      </c>
      <c r="M22">
        <f t="shared" si="0"/>
        <v>0</v>
      </c>
      <c r="N22">
        <f t="shared" si="1"/>
        <v>0</v>
      </c>
      <c r="O22">
        <f t="shared" si="2"/>
        <v>0</v>
      </c>
      <c r="Q22">
        <f t="shared" ref="Q22" si="37">IF(L24="No Ct",0,L24)</f>
        <v>0</v>
      </c>
      <c r="R22">
        <f t="shared" ref="R22" si="38">IF(L25="No Ct",0,L25)</f>
        <v>0</v>
      </c>
      <c r="S22" t="str">
        <f t="shared" ref="S22" si="39">IF(AND(M22&gt;0,N22=0),"Valid","Invalid")</f>
        <v>Invalid</v>
      </c>
      <c r="T22" t="str">
        <f t="shared" ref="T22" si="40">IF(OR(Q22&gt;1,R22&gt;1),"Present","Absent")</f>
        <v>Absent</v>
      </c>
      <c r="U22" t="str">
        <f t="shared" ref="U22" si="41">IF(OR(AND(Q22&gt;1,Q22&lt;41),AND(R22&gt;1,R22&lt;41)),"Ct&lt;41","Ct&gt;41")</f>
        <v>Ct&gt;41</v>
      </c>
      <c r="V22" t="str">
        <f>VLOOKUP(J22,Datasæt_Analysesystemer!$C$2:$D$68,2,FALSE)</f>
        <v>Sandmusling</v>
      </c>
      <c r="W22" t="str">
        <f t="shared" ref="W22" si="42">MID(F22,10,9)</f>
        <v>DL2022011</v>
      </c>
      <c r="X22" t="str">
        <f t="shared" ref="X22" si="43">W22&amp;"_"&amp;V22&amp;"_"&amp;S22&amp;"_"&amp;T22&amp;"_"&amp;U22</f>
        <v>DL2022011_Sandmusling_Invalid_Absent_Ct&gt;41</v>
      </c>
    </row>
    <row r="23" spans="1:24" x14ac:dyDescent="0.25">
      <c r="A23" t="s">
        <v>229</v>
      </c>
      <c r="B23" t="s">
        <v>230</v>
      </c>
      <c r="C23" t="s">
        <v>16</v>
      </c>
      <c r="D23" s="6">
        <v>0.1</v>
      </c>
      <c r="E23" s="6" t="s">
        <v>17</v>
      </c>
      <c r="F23" t="s">
        <v>332</v>
      </c>
      <c r="G23" t="str">
        <f t="shared" si="3"/>
        <v>DL2022011</v>
      </c>
      <c r="H23" t="str">
        <f t="shared" si="4"/>
        <v>06</v>
      </c>
      <c r="I23" t="str">
        <f t="shared" si="5"/>
        <v>Sandmusling_06_20220524_DL2022011_FrederiksbergGym</v>
      </c>
      <c r="J23" t="str">
        <f t="shared" si="6"/>
        <v>Sandmusling</v>
      </c>
      <c r="K23" t="str">
        <f t="shared" si="7"/>
        <v>NegK</v>
      </c>
      <c r="L23" t="str">
        <f t="shared" si="8"/>
        <v>No Ct</v>
      </c>
      <c r="M23" t="str">
        <f t="shared" si="0"/>
        <v/>
      </c>
      <c r="N23" t="str">
        <f t="shared" si="1"/>
        <v/>
      </c>
      <c r="O23" t="str">
        <f t="shared" si="2"/>
        <v/>
      </c>
    </row>
    <row r="24" spans="1:24" x14ac:dyDescent="0.25">
      <c r="A24" t="s">
        <v>231</v>
      </c>
      <c r="B24" t="s">
        <v>232</v>
      </c>
      <c r="C24" t="s">
        <v>20</v>
      </c>
      <c r="D24" s="6">
        <v>0.1</v>
      </c>
      <c r="E24" s="6" t="s">
        <v>17</v>
      </c>
      <c r="F24" t="s">
        <v>332</v>
      </c>
      <c r="G24" t="str">
        <f t="shared" si="3"/>
        <v>DL2022011</v>
      </c>
      <c r="H24" t="str">
        <f t="shared" si="4"/>
        <v>06</v>
      </c>
      <c r="I24" t="str">
        <f t="shared" si="5"/>
        <v>Sandmusling_06_20220524_DL2022011_FrederiksbergGym</v>
      </c>
      <c r="J24" t="str">
        <f t="shared" si="6"/>
        <v>Sandmusling</v>
      </c>
      <c r="K24" t="str">
        <f t="shared" si="7"/>
        <v>eDNA</v>
      </c>
      <c r="L24" t="str">
        <f t="shared" si="8"/>
        <v>No Ct</v>
      </c>
      <c r="M24" t="str">
        <f t="shared" si="0"/>
        <v/>
      </c>
      <c r="N24" t="str">
        <f t="shared" si="1"/>
        <v/>
      </c>
      <c r="O24" t="str">
        <f t="shared" si="2"/>
        <v/>
      </c>
    </row>
    <row r="25" spans="1:24" x14ac:dyDescent="0.25">
      <c r="A25" t="s">
        <v>233</v>
      </c>
      <c r="B25" t="s">
        <v>232</v>
      </c>
      <c r="C25" t="s">
        <v>20</v>
      </c>
      <c r="D25" s="6">
        <v>0.1</v>
      </c>
      <c r="E25" s="6" t="s">
        <v>17</v>
      </c>
      <c r="F25" t="s">
        <v>332</v>
      </c>
      <c r="G25" t="str">
        <f t="shared" si="3"/>
        <v>DL2022011</v>
      </c>
      <c r="H25" t="str">
        <f t="shared" si="4"/>
        <v>06</v>
      </c>
      <c r="I25" t="str">
        <f t="shared" si="5"/>
        <v>Sandmusling_06_20220524_DL2022011_FrederiksbergGym</v>
      </c>
      <c r="J25" t="str">
        <f t="shared" si="6"/>
        <v>Sandmusling</v>
      </c>
      <c r="K25" t="str">
        <f t="shared" si="7"/>
        <v>eDNA</v>
      </c>
      <c r="L25" t="str">
        <f t="shared" si="8"/>
        <v>No Ct</v>
      </c>
      <c r="M25" t="str">
        <f t="shared" si="0"/>
        <v/>
      </c>
      <c r="N25" t="str">
        <f t="shared" si="1"/>
        <v/>
      </c>
      <c r="O25" t="str">
        <f t="shared" si="2"/>
        <v/>
      </c>
    </row>
    <row r="26" spans="1:24" x14ac:dyDescent="0.25">
      <c r="A26" t="s">
        <v>234</v>
      </c>
      <c r="B26" t="s">
        <v>235</v>
      </c>
      <c r="C26" t="s">
        <v>13</v>
      </c>
      <c r="D26" s="6">
        <v>0.1</v>
      </c>
      <c r="E26" s="6" t="s">
        <v>17</v>
      </c>
      <c r="F26" t="s">
        <v>332</v>
      </c>
      <c r="G26" t="str">
        <f t="shared" si="3"/>
        <v>DL2022011</v>
      </c>
      <c r="H26" t="str">
        <f t="shared" si="4"/>
        <v>07</v>
      </c>
      <c r="I26" t="str">
        <f t="shared" si="5"/>
        <v>AmerikanskRibbegople_07_20220524_DL2022011_FrederiksbergGym</v>
      </c>
      <c r="J26" t="str">
        <f t="shared" si="6"/>
        <v>AmerikanskRibbegople</v>
      </c>
      <c r="K26" t="str">
        <f t="shared" si="7"/>
        <v>PosK</v>
      </c>
      <c r="L26" t="str">
        <f t="shared" si="8"/>
        <v>No Ct</v>
      </c>
      <c r="M26">
        <f t="shared" si="0"/>
        <v>0</v>
      </c>
      <c r="N26">
        <f t="shared" si="1"/>
        <v>0</v>
      </c>
      <c r="O26">
        <f t="shared" si="2"/>
        <v>0</v>
      </c>
      <c r="Q26">
        <f t="shared" ref="Q26" si="44">IF(L28="No Ct",0,L28)</f>
        <v>0</v>
      </c>
      <c r="R26">
        <f t="shared" ref="R26" si="45">IF(L29="No Ct",0,L29)</f>
        <v>0</v>
      </c>
      <c r="S26" t="str">
        <f t="shared" ref="S26" si="46">IF(AND(M26&gt;0,N26=0),"Valid","Invalid")</f>
        <v>Invalid</v>
      </c>
      <c r="T26" t="str">
        <f t="shared" ref="T26" si="47">IF(OR(Q26&gt;1,R26&gt;1),"Present","Absent")</f>
        <v>Absent</v>
      </c>
      <c r="U26" t="str">
        <f t="shared" ref="U26" si="48">IF(OR(AND(Q26&gt;1,Q26&lt;41),AND(R26&gt;1,R26&lt;41)),"Ct&lt;41","Ct&gt;41")</f>
        <v>Ct&gt;41</v>
      </c>
      <c r="V26" t="str">
        <f>VLOOKUP(J26,Datasæt_Analysesystemer!$C$2:$D$68,2,FALSE)</f>
        <v>Amerikansk ribbegople</v>
      </c>
      <c r="W26" t="str">
        <f t="shared" ref="W26" si="49">MID(F26,10,9)</f>
        <v>DL2022011</v>
      </c>
      <c r="X26" t="str">
        <f t="shared" ref="X26" si="50">W26&amp;"_"&amp;V26&amp;"_"&amp;S26&amp;"_"&amp;T26&amp;"_"&amp;U26</f>
        <v>DL2022011_Amerikansk ribbegople_Invalid_Absent_Ct&gt;41</v>
      </c>
    </row>
    <row r="27" spans="1:24" x14ac:dyDescent="0.25">
      <c r="A27" t="s">
        <v>236</v>
      </c>
      <c r="B27" t="s">
        <v>237</v>
      </c>
      <c r="C27" t="s">
        <v>16</v>
      </c>
      <c r="D27" s="6">
        <v>0.1</v>
      </c>
      <c r="E27" s="6" t="s">
        <v>17</v>
      </c>
      <c r="F27" t="s">
        <v>332</v>
      </c>
      <c r="G27" t="str">
        <f t="shared" si="3"/>
        <v>DL2022011</v>
      </c>
      <c r="H27" t="str">
        <f t="shared" si="4"/>
        <v>07</v>
      </c>
      <c r="I27" t="str">
        <f t="shared" si="5"/>
        <v>AmerikanskRibbegople_07_20220524_DL2022011_FrederiksbergGym</v>
      </c>
      <c r="J27" t="str">
        <f t="shared" si="6"/>
        <v>AmerikanskRibbegople</v>
      </c>
      <c r="K27" t="str">
        <f t="shared" si="7"/>
        <v>NegK</v>
      </c>
      <c r="L27" t="str">
        <f t="shared" si="8"/>
        <v>No Ct</v>
      </c>
      <c r="M27" t="str">
        <f t="shared" si="0"/>
        <v/>
      </c>
      <c r="N27" t="str">
        <f t="shared" si="1"/>
        <v/>
      </c>
      <c r="O27" t="str">
        <f t="shared" si="2"/>
        <v/>
      </c>
    </row>
    <row r="28" spans="1:24" x14ac:dyDescent="0.25">
      <c r="A28" t="s">
        <v>238</v>
      </c>
      <c r="B28" t="s">
        <v>239</v>
      </c>
      <c r="C28" t="s">
        <v>20</v>
      </c>
      <c r="D28" s="6">
        <v>0.1</v>
      </c>
      <c r="E28" s="6" t="s">
        <v>17</v>
      </c>
      <c r="F28" t="s">
        <v>332</v>
      </c>
      <c r="G28" t="str">
        <f t="shared" si="3"/>
        <v>DL2022011</v>
      </c>
      <c r="H28" t="str">
        <f t="shared" si="4"/>
        <v>07</v>
      </c>
      <c r="I28" t="str">
        <f t="shared" si="5"/>
        <v>AmerikanskRibbegople_07_20220524_DL2022011_FrederiksbergGym</v>
      </c>
      <c r="J28" t="str">
        <f t="shared" si="6"/>
        <v>AmerikanskRibbegople</v>
      </c>
      <c r="K28" t="str">
        <f t="shared" si="7"/>
        <v>eDNA</v>
      </c>
      <c r="L28" t="str">
        <f t="shared" si="8"/>
        <v>No Ct</v>
      </c>
      <c r="M28" t="str">
        <f t="shared" si="0"/>
        <v/>
      </c>
      <c r="N28" t="str">
        <f t="shared" si="1"/>
        <v/>
      </c>
      <c r="O28" t="str">
        <f t="shared" si="2"/>
        <v/>
      </c>
    </row>
    <row r="29" spans="1:24" x14ac:dyDescent="0.25">
      <c r="A29" t="s">
        <v>240</v>
      </c>
      <c r="B29" t="s">
        <v>239</v>
      </c>
      <c r="C29" t="s">
        <v>20</v>
      </c>
      <c r="D29" s="6">
        <v>0.1</v>
      </c>
      <c r="E29" s="6" t="s">
        <v>17</v>
      </c>
      <c r="F29" t="s">
        <v>332</v>
      </c>
      <c r="G29" t="str">
        <f t="shared" si="3"/>
        <v>DL2022011</v>
      </c>
      <c r="H29" t="str">
        <f t="shared" si="4"/>
        <v>07</v>
      </c>
      <c r="I29" t="str">
        <f t="shared" si="5"/>
        <v>AmerikanskRibbegople_07_20220524_DL2022011_FrederiksbergGym</v>
      </c>
      <c r="J29" t="str">
        <f t="shared" si="6"/>
        <v>AmerikanskRibbegople</v>
      </c>
      <c r="K29" t="str">
        <f t="shared" si="7"/>
        <v>eDNA</v>
      </c>
      <c r="L29" t="str">
        <f t="shared" si="8"/>
        <v>No Ct</v>
      </c>
      <c r="M29" t="str">
        <f t="shared" si="0"/>
        <v/>
      </c>
      <c r="N29" t="str">
        <f t="shared" si="1"/>
        <v/>
      </c>
      <c r="O29" t="str">
        <f t="shared" si="2"/>
        <v/>
      </c>
    </row>
    <row r="30" spans="1:24" x14ac:dyDescent="0.25">
      <c r="A30" t="s">
        <v>241</v>
      </c>
      <c r="B30" t="s">
        <v>242</v>
      </c>
      <c r="C30" t="s">
        <v>13</v>
      </c>
      <c r="D30" s="6">
        <v>0.1</v>
      </c>
      <c r="E30" s="6" t="s">
        <v>17</v>
      </c>
      <c r="F30" t="s">
        <v>332</v>
      </c>
      <c r="G30" t="str">
        <f t="shared" si="3"/>
        <v>DL2022011</v>
      </c>
      <c r="H30" t="str">
        <f t="shared" si="4"/>
        <v>08</v>
      </c>
      <c r="I30" t="str">
        <f t="shared" si="5"/>
        <v>AmerikanskRibbegople_08_20220524_DL2022011_FrederiksbergGym</v>
      </c>
      <c r="J30" t="str">
        <f t="shared" si="6"/>
        <v>AmerikanskRibbegople</v>
      </c>
      <c r="K30" t="str">
        <f t="shared" si="7"/>
        <v>PosK</v>
      </c>
      <c r="L30" t="str">
        <f t="shared" si="8"/>
        <v>No Ct</v>
      </c>
      <c r="M30">
        <f t="shared" si="0"/>
        <v>0</v>
      </c>
      <c r="N30">
        <f t="shared" si="1"/>
        <v>0</v>
      </c>
      <c r="O30">
        <f t="shared" si="2"/>
        <v>0</v>
      </c>
      <c r="Q30">
        <f t="shared" ref="Q30" si="51">IF(L32="No Ct",0,L32)</f>
        <v>0</v>
      </c>
      <c r="R30">
        <f t="shared" ref="R30" si="52">IF(L33="No Ct",0,L33)</f>
        <v>0</v>
      </c>
      <c r="S30" t="str">
        <f t="shared" ref="S30" si="53">IF(AND(M30&gt;0,N30=0),"Valid","Invalid")</f>
        <v>Invalid</v>
      </c>
      <c r="T30" t="str">
        <f t="shared" ref="T30" si="54">IF(OR(Q30&gt;1,R30&gt;1),"Present","Absent")</f>
        <v>Absent</v>
      </c>
      <c r="U30" t="str">
        <f t="shared" ref="U30" si="55">IF(OR(AND(Q30&gt;1,Q30&lt;41),AND(R30&gt;1,R30&lt;41)),"Ct&lt;41","Ct&gt;41")</f>
        <v>Ct&gt;41</v>
      </c>
      <c r="V30" t="str">
        <f>VLOOKUP(J30,Datasæt_Analysesystemer!$C$2:$D$68,2,FALSE)</f>
        <v>Amerikansk ribbegople</v>
      </c>
      <c r="W30" t="str">
        <f t="shared" ref="W30" si="56">MID(F30,10,9)</f>
        <v>DL2022011</v>
      </c>
      <c r="X30" t="str">
        <f t="shared" ref="X30" si="57">W30&amp;"_"&amp;V30&amp;"_"&amp;S30&amp;"_"&amp;T30&amp;"_"&amp;U30</f>
        <v>DL2022011_Amerikansk ribbegople_Invalid_Absent_Ct&gt;41</v>
      </c>
    </row>
    <row r="31" spans="1:24" x14ac:dyDescent="0.25">
      <c r="A31" t="s">
        <v>243</v>
      </c>
      <c r="B31" t="s">
        <v>244</v>
      </c>
      <c r="C31" t="s">
        <v>16</v>
      </c>
      <c r="D31" s="6">
        <v>0.1</v>
      </c>
      <c r="E31" s="6" t="s">
        <v>17</v>
      </c>
      <c r="F31" t="s">
        <v>332</v>
      </c>
      <c r="G31" t="str">
        <f t="shared" si="3"/>
        <v>DL2022011</v>
      </c>
      <c r="H31" t="str">
        <f t="shared" si="4"/>
        <v>08</v>
      </c>
      <c r="I31" t="str">
        <f t="shared" si="5"/>
        <v>AmerikanskRibbegople_08_20220524_DL2022011_FrederiksbergGym</v>
      </c>
      <c r="J31" t="str">
        <f t="shared" si="6"/>
        <v>AmerikanskRibbegople</v>
      </c>
      <c r="K31" t="str">
        <f t="shared" si="7"/>
        <v>NegK</v>
      </c>
      <c r="L31" t="str">
        <f t="shared" si="8"/>
        <v>No Ct</v>
      </c>
      <c r="M31" t="str">
        <f t="shared" si="0"/>
        <v/>
      </c>
      <c r="N31" t="str">
        <f t="shared" si="1"/>
        <v/>
      </c>
      <c r="O31" t="str">
        <f t="shared" si="2"/>
        <v/>
      </c>
    </row>
    <row r="32" spans="1:24" x14ac:dyDescent="0.25">
      <c r="A32" t="s">
        <v>245</v>
      </c>
      <c r="B32" t="s">
        <v>246</v>
      </c>
      <c r="C32" t="s">
        <v>20</v>
      </c>
      <c r="D32" s="6">
        <v>0.1</v>
      </c>
      <c r="E32" s="6" t="s">
        <v>17</v>
      </c>
      <c r="F32" t="s">
        <v>332</v>
      </c>
      <c r="G32" t="str">
        <f t="shared" si="3"/>
        <v>DL2022011</v>
      </c>
      <c r="H32" t="str">
        <f t="shared" si="4"/>
        <v>08</v>
      </c>
      <c r="I32" t="str">
        <f t="shared" si="5"/>
        <v>AmerikanskRibbegople_08_20220524_DL2022011_FrederiksbergGym</v>
      </c>
      <c r="J32" t="str">
        <f t="shared" si="6"/>
        <v>AmerikanskRibbegople</v>
      </c>
      <c r="K32" t="str">
        <f t="shared" si="7"/>
        <v>eDNA</v>
      </c>
      <c r="L32" t="str">
        <f t="shared" si="8"/>
        <v>No Ct</v>
      </c>
      <c r="M32" t="str">
        <f t="shared" si="0"/>
        <v/>
      </c>
      <c r="N32" t="str">
        <f t="shared" si="1"/>
        <v/>
      </c>
      <c r="O32" t="str">
        <f t="shared" si="2"/>
        <v/>
      </c>
    </row>
    <row r="33" spans="1:24" x14ac:dyDescent="0.25">
      <c r="A33" t="s">
        <v>247</v>
      </c>
      <c r="B33" t="s">
        <v>246</v>
      </c>
      <c r="C33" t="s">
        <v>20</v>
      </c>
      <c r="D33" s="6">
        <v>0.1</v>
      </c>
      <c r="E33" s="6" t="s">
        <v>17</v>
      </c>
      <c r="F33" t="s">
        <v>332</v>
      </c>
      <c r="G33" t="str">
        <f t="shared" si="3"/>
        <v>DL2022011</v>
      </c>
      <c r="H33" t="str">
        <f t="shared" si="4"/>
        <v>08</v>
      </c>
      <c r="I33" t="str">
        <f t="shared" si="5"/>
        <v>AmerikanskRibbegople_08_20220524_DL2022011_FrederiksbergGym</v>
      </c>
      <c r="J33" t="str">
        <f t="shared" si="6"/>
        <v>AmerikanskRibbegople</v>
      </c>
      <c r="K33" t="str">
        <f t="shared" si="7"/>
        <v>eDNA</v>
      </c>
      <c r="L33" t="str">
        <f t="shared" si="8"/>
        <v>No Ct</v>
      </c>
      <c r="M33" t="str">
        <f t="shared" si="0"/>
        <v/>
      </c>
      <c r="N33" t="str">
        <f t="shared" si="1"/>
        <v/>
      </c>
      <c r="O33" t="str">
        <f t="shared" si="2"/>
        <v/>
      </c>
    </row>
    <row r="34" spans="1:24" x14ac:dyDescent="0.25">
      <c r="A34" t="s">
        <v>248</v>
      </c>
      <c r="B34" t="s">
        <v>249</v>
      </c>
      <c r="C34" t="s">
        <v>13</v>
      </c>
      <c r="D34" s="6">
        <v>0.1</v>
      </c>
      <c r="E34" s="6">
        <v>28.66</v>
      </c>
      <c r="F34" t="s">
        <v>332</v>
      </c>
      <c r="G34" t="str">
        <f t="shared" si="3"/>
        <v>DL2022011</v>
      </c>
      <c r="H34" t="str">
        <f t="shared" si="4"/>
        <v>09</v>
      </c>
      <c r="I34" t="str">
        <f t="shared" si="5"/>
        <v>AmerikanskHummer_09_20220524_DL2022011_FrederiksbergGym</v>
      </c>
      <c r="J34" t="str">
        <f t="shared" si="6"/>
        <v>AmerikanskHummer</v>
      </c>
      <c r="K34" t="str">
        <f t="shared" si="7"/>
        <v>PosK</v>
      </c>
      <c r="L34">
        <f t="shared" si="8"/>
        <v>28.66</v>
      </c>
      <c r="M34">
        <f t="shared" ref="M34:M65" si="58">IF(K34="PosK",SUMIFS(L:L,K:K,"PosK",I:I,I34),"")</f>
        <v>28.66</v>
      </c>
      <c r="N34">
        <f t="shared" ref="N34:N65" si="59">IF(K34="PosK",SUMIFS(L:L,K:K,"NegK",I:I,I34),"")</f>
        <v>0</v>
      </c>
      <c r="O34">
        <f t="shared" ref="O34:O65" si="60">IF(K34="PosK",SUMIFS(L:L,K:K,"eDNA",I:I,I34),"")</f>
        <v>0</v>
      </c>
      <c r="Q34">
        <f t="shared" ref="Q34" si="61">IF(L36="No Ct",0,L36)</f>
        <v>0</v>
      </c>
      <c r="R34">
        <f t="shared" ref="R34" si="62">IF(L37="No Ct",0,L37)</f>
        <v>0</v>
      </c>
      <c r="S34" t="str">
        <f t="shared" ref="S34" si="63">IF(AND(M34&gt;0,N34=0),"Valid","Invalid")</f>
        <v>Valid</v>
      </c>
      <c r="T34" t="str">
        <f t="shared" ref="T34" si="64">IF(OR(Q34&gt;1,R34&gt;1),"Present","Absent")</f>
        <v>Absent</v>
      </c>
      <c r="U34" t="str">
        <f t="shared" ref="U34" si="65">IF(OR(AND(Q34&gt;1,Q34&lt;41),AND(R34&gt;1,R34&lt;41)),"Ct&lt;41","Ct&gt;41")</f>
        <v>Ct&gt;41</v>
      </c>
      <c r="V34" t="str">
        <f>VLOOKUP(J34,Datasæt_Analysesystemer!$C$2:$D$68,2,FALSE)</f>
        <v>Amerikansk hummer</v>
      </c>
      <c r="W34" t="str">
        <f t="shared" ref="W34" si="66">MID(F34,10,9)</f>
        <v>DL2022011</v>
      </c>
      <c r="X34" t="str">
        <f t="shared" ref="X34" si="67">W34&amp;"_"&amp;V34&amp;"_"&amp;S34&amp;"_"&amp;T34&amp;"_"&amp;U34</f>
        <v>DL2022011_Amerikansk hummer_Valid_Absent_Ct&gt;41</v>
      </c>
    </row>
    <row r="35" spans="1:24" x14ac:dyDescent="0.25">
      <c r="A35" t="s">
        <v>250</v>
      </c>
      <c r="B35" t="s">
        <v>251</v>
      </c>
      <c r="C35" t="s">
        <v>16</v>
      </c>
      <c r="D35" s="6">
        <v>0.1</v>
      </c>
      <c r="E35" s="6" t="s">
        <v>17</v>
      </c>
      <c r="F35" t="s">
        <v>332</v>
      </c>
      <c r="G35" t="str">
        <f t="shared" si="3"/>
        <v>DL2022011</v>
      </c>
      <c r="H35" t="str">
        <f t="shared" si="4"/>
        <v>09</v>
      </c>
      <c r="I35" t="str">
        <f t="shared" si="5"/>
        <v>AmerikanskHummer_09_20220524_DL2022011_FrederiksbergGym</v>
      </c>
      <c r="J35" t="str">
        <f t="shared" si="6"/>
        <v>AmerikanskHummer</v>
      </c>
      <c r="K35" t="str">
        <f t="shared" si="7"/>
        <v>NegK</v>
      </c>
      <c r="L35" t="str">
        <f t="shared" si="8"/>
        <v>No Ct</v>
      </c>
      <c r="M35" t="str">
        <f t="shared" si="58"/>
        <v/>
      </c>
      <c r="N35" t="str">
        <f t="shared" si="59"/>
        <v/>
      </c>
      <c r="O35" t="str">
        <f t="shared" si="60"/>
        <v/>
      </c>
    </row>
    <row r="36" spans="1:24" x14ac:dyDescent="0.25">
      <c r="A36" t="s">
        <v>252</v>
      </c>
      <c r="B36" t="s">
        <v>253</v>
      </c>
      <c r="C36" t="s">
        <v>20</v>
      </c>
      <c r="D36" s="6">
        <v>0.1</v>
      </c>
      <c r="E36" s="6" t="s">
        <v>17</v>
      </c>
      <c r="F36" t="s">
        <v>332</v>
      </c>
      <c r="G36" t="str">
        <f t="shared" si="3"/>
        <v>DL2022011</v>
      </c>
      <c r="H36" t="str">
        <f t="shared" si="4"/>
        <v>09</v>
      </c>
      <c r="I36" t="str">
        <f t="shared" si="5"/>
        <v>AmerikanskHummer_09_20220524_DL2022011_FrederiksbergGym</v>
      </c>
      <c r="J36" t="str">
        <f t="shared" si="6"/>
        <v>AmerikanskHummer</v>
      </c>
      <c r="K36" t="str">
        <f t="shared" si="7"/>
        <v>eDNA</v>
      </c>
      <c r="L36" t="str">
        <f t="shared" si="8"/>
        <v>No Ct</v>
      </c>
      <c r="M36" t="str">
        <f t="shared" si="58"/>
        <v/>
      </c>
      <c r="N36" t="str">
        <f t="shared" si="59"/>
        <v/>
      </c>
      <c r="O36" t="str">
        <f t="shared" si="60"/>
        <v/>
      </c>
    </row>
    <row r="37" spans="1:24" x14ac:dyDescent="0.25">
      <c r="A37" t="s">
        <v>254</v>
      </c>
      <c r="B37" t="s">
        <v>253</v>
      </c>
      <c r="C37" t="s">
        <v>20</v>
      </c>
      <c r="D37" s="6">
        <v>0.1</v>
      </c>
      <c r="E37" s="6" t="s">
        <v>17</v>
      </c>
      <c r="F37" t="s">
        <v>332</v>
      </c>
      <c r="G37" t="str">
        <f t="shared" si="3"/>
        <v>DL2022011</v>
      </c>
      <c r="H37" t="str">
        <f t="shared" si="4"/>
        <v>09</v>
      </c>
      <c r="I37" t="str">
        <f t="shared" si="5"/>
        <v>AmerikanskHummer_09_20220524_DL2022011_FrederiksbergGym</v>
      </c>
      <c r="J37" t="str">
        <f t="shared" si="6"/>
        <v>AmerikanskHummer</v>
      </c>
      <c r="K37" t="str">
        <f t="shared" si="7"/>
        <v>eDNA</v>
      </c>
      <c r="L37" t="str">
        <f t="shared" si="8"/>
        <v>No Ct</v>
      </c>
      <c r="M37" t="str">
        <f t="shared" si="58"/>
        <v/>
      </c>
      <c r="N37" t="str">
        <f t="shared" si="59"/>
        <v/>
      </c>
      <c r="O37" t="str">
        <f t="shared" si="60"/>
        <v/>
      </c>
    </row>
    <row r="38" spans="1:24" x14ac:dyDescent="0.25">
      <c r="A38" t="s">
        <v>255</v>
      </c>
      <c r="B38" t="s">
        <v>256</v>
      </c>
      <c r="C38" t="s">
        <v>13</v>
      </c>
      <c r="D38" s="6">
        <v>0.1</v>
      </c>
      <c r="E38" s="6">
        <v>29.03</v>
      </c>
      <c r="F38" t="s">
        <v>332</v>
      </c>
      <c r="G38" t="str">
        <f t="shared" si="3"/>
        <v>DL2022011</v>
      </c>
      <c r="H38" t="str">
        <f t="shared" si="4"/>
        <v>10</v>
      </c>
      <c r="I38" t="str">
        <f t="shared" si="5"/>
        <v>AmerikanskHummer_10_20220524_DL2022011_FrederiksbergGym</v>
      </c>
      <c r="J38" t="str">
        <f t="shared" si="6"/>
        <v>AmerikanskHummer</v>
      </c>
      <c r="K38" t="str">
        <f t="shared" si="7"/>
        <v>PosK</v>
      </c>
      <c r="L38">
        <f t="shared" si="8"/>
        <v>29.03</v>
      </c>
      <c r="M38">
        <f t="shared" si="58"/>
        <v>29.03</v>
      </c>
      <c r="N38">
        <f t="shared" si="59"/>
        <v>0</v>
      </c>
      <c r="O38">
        <f t="shared" si="60"/>
        <v>0</v>
      </c>
      <c r="Q38">
        <f t="shared" ref="Q38" si="68">IF(L40="No Ct",0,L40)</f>
        <v>0</v>
      </c>
      <c r="R38">
        <f t="shared" ref="R38" si="69">IF(L41="No Ct",0,L41)</f>
        <v>0</v>
      </c>
      <c r="S38" t="str">
        <f t="shared" ref="S38" si="70">IF(AND(M38&gt;0,N38=0),"Valid","Invalid")</f>
        <v>Valid</v>
      </c>
      <c r="T38" t="str">
        <f t="shared" ref="T38" si="71">IF(OR(Q38&gt;1,R38&gt;1),"Present","Absent")</f>
        <v>Absent</v>
      </c>
      <c r="U38" t="str">
        <f t="shared" ref="U38" si="72">IF(OR(AND(Q38&gt;1,Q38&lt;41),AND(R38&gt;1,R38&lt;41)),"Ct&lt;41","Ct&gt;41")</f>
        <v>Ct&gt;41</v>
      </c>
      <c r="V38" t="str">
        <f>VLOOKUP(J38,Datasæt_Analysesystemer!$C$2:$D$68,2,FALSE)</f>
        <v>Amerikansk hummer</v>
      </c>
      <c r="W38" t="str">
        <f t="shared" ref="W38" si="73">MID(F38,10,9)</f>
        <v>DL2022011</v>
      </c>
      <c r="X38" t="str">
        <f t="shared" ref="X38" si="74">W38&amp;"_"&amp;V38&amp;"_"&amp;S38&amp;"_"&amp;T38&amp;"_"&amp;U38</f>
        <v>DL2022011_Amerikansk hummer_Valid_Absent_Ct&gt;41</v>
      </c>
    </row>
    <row r="39" spans="1:24" x14ac:dyDescent="0.25">
      <c r="A39" t="s">
        <v>257</v>
      </c>
      <c r="B39" t="s">
        <v>258</v>
      </c>
      <c r="C39" t="s">
        <v>16</v>
      </c>
      <c r="D39" s="6">
        <v>0.1</v>
      </c>
      <c r="E39" s="6" t="s">
        <v>17</v>
      </c>
      <c r="F39" t="s">
        <v>332</v>
      </c>
      <c r="G39" t="str">
        <f t="shared" si="3"/>
        <v>DL2022011</v>
      </c>
      <c r="H39" t="str">
        <f t="shared" si="4"/>
        <v>10</v>
      </c>
      <c r="I39" t="str">
        <f t="shared" si="5"/>
        <v>AmerikanskHummer_10_20220524_DL2022011_FrederiksbergGym</v>
      </c>
      <c r="J39" t="str">
        <f t="shared" si="6"/>
        <v>AmerikanskHummer</v>
      </c>
      <c r="K39" t="str">
        <f t="shared" si="7"/>
        <v>NegK</v>
      </c>
      <c r="L39" t="str">
        <f t="shared" si="8"/>
        <v>No Ct</v>
      </c>
      <c r="M39" t="str">
        <f t="shared" si="58"/>
        <v/>
      </c>
      <c r="N39" t="str">
        <f t="shared" si="59"/>
        <v/>
      </c>
      <c r="O39" t="str">
        <f t="shared" si="60"/>
        <v/>
      </c>
    </row>
    <row r="40" spans="1:24" x14ac:dyDescent="0.25">
      <c r="A40" t="s">
        <v>259</v>
      </c>
      <c r="B40" t="s">
        <v>260</v>
      </c>
      <c r="C40" t="s">
        <v>20</v>
      </c>
      <c r="D40" s="6">
        <v>0.1</v>
      </c>
      <c r="E40" s="6" t="s">
        <v>17</v>
      </c>
      <c r="F40" t="s">
        <v>332</v>
      </c>
      <c r="G40" t="str">
        <f t="shared" si="3"/>
        <v>DL2022011</v>
      </c>
      <c r="H40" t="str">
        <f t="shared" si="4"/>
        <v>10</v>
      </c>
      <c r="I40" t="str">
        <f t="shared" si="5"/>
        <v>AmerikanskHummer_10_20220524_DL2022011_FrederiksbergGym</v>
      </c>
      <c r="J40" t="str">
        <f t="shared" si="6"/>
        <v>AmerikanskHummer</v>
      </c>
      <c r="K40" t="str">
        <f t="shared" si="7"/>
        <v>eDNA</v>
      </c>
      <c r="L40" t="str">
        <f t="shared" si="8"/>
        <v>No Ct</v>
      </c>
      <c r="M40" t="str">
        <f t="shared" si="58"/>
        <v/>
      </c>
      <c r="N40" t="str">
        <f t="shared" si="59"/>
        <v/>
      </c>
      <c r="O40" t="str">
        <f t="shared" si="60"/>
        <v/>
      </c>
    </row>
    <row r="41" spans="1:24" x14ac:dyDescent="0.25">
      <c r="A41" t="s">
        <v>261</v>
      </c>
      <c r="B41" t="s">
        <v>260</v>
      </c>
      <c r="C41" t="s">
        <v>20</v>
      </c>
      <c r="D41" s="6">
        <v>0.1</v>
      </c>
      <c r="E41" s="6" t="s">
        <v>17</v>
      </c>
      <c r="F41" t="s">
        <v>332</v>
      </c>
      <c r="G41" t="str">
        <f t="shared" si="3"/>
        <v>DL2022011</v>
      </c>
      <c r="H41" t="str">
        <f t="shared" si="4"/>
        <v>10</v>
      </c>
      <c r="I41" t="str">
        <f t="shared" si="5"/>
        <v>AmerikanskHummer_10_20220524_DL2022011_FrederiksbergGym</v>
      </c>
      <c r="J41" t="str">
        <f t="shared" si="6"/>
        <v>AmerikanskHummer</v>
      </c>
      <c r="K41" t="str">
        <f t="shared" si="7"/>
        <v>eDNA</v>
      </c>
      <c r="L41" t="str">
        <f t="shared" si="8"/>
        <v>No Ct</v>
      </c>
      <c r="M41" t="str">
        <f t="shared" si="58"/>
        <v/>
      </c>
      <c r="N41" t="str">
        <f t="shared" si="59"/>
        <v/>
      </c>
      <c r="O41" t="str">
        <f t="shared" si="60"/>
        <v/>
      </c>
    </row>
    <row r="42" spans="1:24" x14ac:dyDescent="0.25">
      <c r="A42" t="s">
        <v>262</v>
      </c>
      <c r="B42" t="s">
        <v>263</v>
      </c>
      <c r="C42" t="s">
        <v>13</v>
      </c>
      <c r="D42" s="6">
        <v>0.1</v>
      </c>
      <c r="E42" s="6">
        <v>35.54</v>
      </c>
      <c r="F42" t="s">
        <v>332</v>
      </c>
      <c r="G42" t="str">
        <f t="shared" si="3"/>
        <v>DL2022011</v>
      </c>
      <c r="H42" t="str">
        <f t="shared" si="4"/>
        <v>11</v>
      </c>
      <c r="I42" t="str">
        <f t="shared" si="5"/>
        <v>KinesiskUldhaandskrabbe_11_20220524_DL2022011_FrederiksbergGym</v>
      </c>
      <c r="J42" t="str">
        <f t="shared" si="6"/>
        <v>KinesiskUldhaandskrabbe</v>
      </c>
      <c r="K42" t="str">
        <f t="shared" si="7"/>
        <v>PosK</v>
      </c>
      <c r="L42">
        <f t="shared" si="8"/>
        <v>35.54</v>
      </c>
      <c r="M42">
        <f t="shared" si="58"/>
        <v>35.54</v>
      </c>
      <c r="N42">
        <f t="shared" si="59"/>
        <v>0</v>
      </c>
      <c r="O42">
        <f t="shared" si="60"/>
        <v>0</v>
      </c>
      <c r="Q42">
        <f t="shared" ref="Q42" si="75">IF(L44="No Ct",0,L44)</f>
        <v>0</v>
      </c>
      <c r="R42">
        <f t="shared" ref="R42" si="76">IF(L45="No Ct",0,L45)</f>
        <v>0</v>
      </c>
      <c r="S42" t="str">
        <f t="shared" ref="S42" si="77">IF(AND(M42&gt;0,N42=0),"Valid","Invalid")</f>
        <v>Valid</v>
      </c>
      <c r="T42" t="str">
        <f t="shared" ref="T42" si="78">IF(OR(Q42&gt;1,R42&gt;1),"Present","Absent")</f>
        <v>Absent</v>
      </c>
      <c r="U42" t="str">
        <f t="shared" ref="U42" si="79">IF(OR(AND(Q42&gt;1,Q42&lt;41),AND(R42&gt;1,R42&lt;41)),"Ct&lt;41","Ct&gt;41")</f>
        <v>Ct&gt;41</v>
      </c>
      <c r="V42" t="str">
        <f>VLOOKUP(J42,Datasæt_Analysesystemer!$C$2:$D$68,2,FALSE)</f>
        <v>Kinesisk uldhåndskrabbe</v>
      </c>
      <c r="W42" t="str">
        <f t="shared" ref="W42" si="80">MID(F42,10,9)</f>
        <v>DL2022011</v>
      </c>
      <c r="X42" t="str">
        <f t="shared" ref="X42" si="81">W42&amp;"_"&amp;V42&amp;"_"&amp;S42&amp;"_"&amp;T42&amp;"_"&amp;U42</f>
        <v>DL2022011_Kinesisk uldhåndskrabbe_Valid_Absent_Ct&gt;41</v>
      </c>
    </row>
    <row r="43" spans="1:24" x14ac:dyDescent="0.25">
      <c r="A43" t="s">
        <v>264</v>
      </c>
      <c r="B43" t="s">
        <v>265</v>
      </c>
      <c r="C43" t="s">
        <v>16</v>
      </c>
      <c r="D43" s="6">
        <v>0.1</v>
      </c>
      <c r="E43" s="6" t="s">
        <v>17</v>
      </c>
      <c r="F43" t="s">
        <v>332</v>
      </c>
      <c r="G43" t="str">
        <f t="shared" si="3"/>
        <v>DL2022011</v>
      </c>
      <c r="H43" t="str">
        <f t="shared" si="4"/>
        <v>11</v>
      </c>
      <c r="I43" t="str">
        <f t="shared" si="5"/>
        <v>KinesiskUldhaandskrabbe_11_20220524_DL2022011_FrederiksbergGym</v>
      </c>
      <c r="J43" t="str">
        <f t="shared" si="6"/>
        <v>KinesiskUldhaandskrabbe</v>
      </c>
      <c r="K43" t="str">
        <f t="shared" si="7"/>
        <v>NegK</v>
      </c>
      <c r="L43" t="str">
        <f t="shared" si="8"/>
        <v>No Ct</v>
      </c>
      <c r="M43" t="str">
        <f t="shared" si="58"/>
        <v/>
      </c>
      <c r="N43" t="str">
        <f t="shared" si="59"/>
        <v/>
      </c>
      <c r="O43" t="str">
        <f t="shared" si="60"/>
        <v/>
      </c>
    </row>
    <row r="44" spans="1:24" x14ac:dyDescent="0.25">
      <c r="A44" t="s">
        <v>266</v>
      </c>
      <c r="B44" t="s">
        <v>267</v>
      </c>
      <c r="C44" t="s">
        <v>20</v>
      </c>
      <c r="D44" s="6">
        <v>0.1</v>
      </c>
      <c r="E44" s="6" t="s">
        <v>17</v>
      </c>
      <c r="F44" t="s">
        <v>332</v>
      </c>
      <c r="G44" t="str">
        <f t="shared" si="3"/>
        <v>DL2022011</v>
      </c>
      <c r="H44" t="str">
        <f t="shared" si="4"/>
        <v>11</v>
      </c>
      <c r="I44" t="str">
        <f t="shared" si="5"/>
        <v>KinesiskUldhaandskrabbe_11_20220524_DL2022011_FrederiksbergGym</v>
      </c>
      <c r="J44" t="str">
        <f t="shared" si="6"/>
        <v>KinesiskUldhaandskrabbe</v>
      </c>
      <c r="K44" t="str">
        <f t="shared" si="7"/>
        <v>eDNA</v>
      </c>
      <c r="L44" t="str">
        <f t="shared" si="8"/>
        <v>No Ct</v>
      </c>
      <c r="M44" t="str">
        <f t="shared" si="58"/>
        <v/>
      </c>
      <c r="N44" t="str">
        <f t="shared" si="59"/>
        <v/>
      </c>
      <c r="O44" t="str">
        <f t="shared" si="60"/>
        <v/>
      </c>
    </row>
    <row r="45" spans="1:24" x14ac:dyDescent="0.25">
      <c r="A45" t="s">
        <v>268</v>
      </c>
      <c r="B45" t="s">
        <v>267</v>
      </c>
      <c r="C45" t="s">
        <v>20</v>
      </c>
      <c r="D45" s="6">
        <v>0.1</v>
      </c>
      <c r="E45" s="6" t="s">
        <v>17</v>
      </c>
      <c r="F45" t="s">
        <v>332</v>
      </c>
      <c r="G45" t="str">
        <f t="shared" si="3"/>
        <v>DL2022011</v>
      </c>
      <c r="H45" t="str">
        <f t="shared" si="4"/>
        <v>11</v>
      </c>
      <c r="I45" t="str">
        <f t="shared" si="5"/>
        <v>KinesiskUldhaandskrabbe_11_20220524_DL2022011_FrederiksbergGym</v>
      </c>
      <c r="J45" t="str">
        <f t="shared" si="6"/>
        <v>KinesiskUldhaandskrabbe</v>
      </c>
      <c r="K45" t="str">
        <f t="shared" si="7"/>
        <v>eDNA</v>
      </c>
      <c r="L45" t="str">
        <f t="shared" si="8"/>
        <v>No Ct</v>
      </c>
      <c r="M45" t="str">
        <f t="shared" si="58"/>
        <v/>
      </c>
      <c r="N45" t="str">
        <f t="shared" si="59"/>
        <v/>
      </c>
      <c r="O45" t="str">
        <f t="shared" si="60"/>
        <v/>
      </c>
    </row>
    <row r="46" spans="1:24" x14ac:dyDescent="0.25">
      <c r="A46" t="s">
        <v>269</v>
      </c>
      <c r="B46" t="s">
        <v>270</v>
      </c>
      <c r="C46" t="s">
        <v>13</v>
      </c>
      <c r="D46" s="6">
        <v>0.1</v>
      </c>
      <c r="E46" s="6">
        <v>36.07</v>
      </c>
      <c r="F46" t="s">
        <v>332</v>
      </c>
      <c r="G46" t="str">
        <f t="shared" si="3"/>
        <v>DL2022011</v>
      </c>
      <c r="H46" t="str">
        <f t="shared" si="4"/>
        <v>12</v>
      </c>
      <c r="I46" t="str">
        <f t="shared" si="5"/>
        <v>KinesiskUldhaandskrabbe_12_20220524_DL2022011_FrederiksbergGym</v>
      </c>
      <c r="J46" t="str">
        <f t="shared" si="6"/>
        <v>KinesiskUldhaandskrabbe</v>
      </c>
      <c r="K46" t="str">
        <f t="shared" si="7"/>
        <v>PosK</v>
      </c>
      <c r="L46">
        <f t="shared" si="8"/>
        <v>36.07</v>
      </c>
      <c r="M46">
        <f t="shared" si="58"/>
        <v>36.07</v>
      </c>
      <c r="N46">
        <f t="shared" si="59"/>
        <v>0</v>
      </c>
      <c r="O46">
        <f t="shared" si="60"/>
        <v>0</v>
      </c>
      <c r="Q46">
        <f t="shared" ref="Q46" si="82">IF(L48="No Ct",0,L48)</f>
        <v>0</v>
      </c>
      <c r="R46">
        <f t="shared" ref="R46" si="83">IF(L49="No Ct",0,L49)</f>
        <v>0</v>
      </c>
      <c r="S46" t="str">
        <f t="shared" ref="S46" si="84">IF(AND(M46&gt;0,N46=0),"Valid","Invalid")</f>
        <v>Valid</v>
      </c>
      <c r="T46" t="str">
        <f t="shared" ref="T46" si="85">IF(OR(Q46&gt;1,R46&gt;1),"Present","Absent")</f>
        <v>Absent</v>
      </c>
      <c r="U46" t="str">
        <f t="shared" ref="U46" si="86">IF(OR(AND(Q46&gt;1,Q46&lt;41),AND(R46&gt;1,R46&lt;41)),"Ct&lt;41","Ct&gt;41")</f>
        <v>Ct&gt;41</v>
      </c>
      <c r="V46" t="str">
        <f>VLOOKUP(J46,Datasæt_Analysesystemer!$C$2:$D$68,2,FALSE)</f>
        <v>Kinesisk uldhåndskrabbe</v>
      </c>
      <c r="W46" t="str">
        <f t="shared" ref="W46" si="87">MID(F46,10,9)</f>
        <v>DL2022011</v>
      </c>
      <c r="X46" t="str">
        <f t="shared" ref="X46" si="88">W46&amp;"_"&amp;V46&amp;"_"&amp;S46&amp;"_"&amp;T46&amp;"_"&amp;U46</f>
        <v>DL2022011_Kinesisk uldhåndskrabbe_Valid_Absent_Ct&gt;41</v>
      </c>
    </row>
    <row r="47" spans="1:24" x14ac:dyDescent="0.25">
      <c r="A47" t="s">
        <v>271</v>
      </c>
      <c r="B47" t="s">
        <v>272</v>
      </c>
      <c r="C47" t="s">
        <v>16</v>
      </c>
      <c r="D47" s="6">
        <v>0.1</v>
      </c>
      <c r="E47" s="6" t="s">
        <v>17</v>
      </c>
      <c r="F47" t="s">
        <v>332</v>
      </c>
      <c r="G47" t="str">
        <f t="shared" si="3"/>
        <v>DL2022011</v>
      </c>
      <c r="H47" t="str">
        <f t="shared" si="4"/>
        <v>12</v>
      </c>
      <c r="I47" t="str">
        <f t="shared" si="5"/>
        <v>KinesiskUldhaandskrabbe_12_20220524_DL2022011_FrederiksbergGym</v>
      </c>
      <c r="J47" t="str">
        <f t="shared" si="6"/>
        <v>KinesiskUldhaandskrabbe</v>
      </c>
      <c r="K47" t="str">
        <f t="shared" si="7"/>
        <v>NegK</v>
      </c>
      <c r="L47" t="str">
        <f t="shared" si="8"/>
        <v>No Ct</v>
      </c>
      <c r="M47" t="str">
        <f t="shared" si="58"/>
        <v/>
      </c>
      <c r="N47" t="str">
        <f t="shared" si="59"/>
        <v/>
      </c>
      <c r="O47" t="str">
        <f t="shared" si="60"/>
        <v/>
      </c>
    </row>
    <row r="48" spans="1:24" x14ac:dyDescent="0.25">
      <c r="A48" t="s">
        <v>273</v>
      </c>
      <c r="B48" t="s">
        <v>274</v>
      </c>
      <c r="C48" t="s">
        <v>20</v>
      </c>
      <c r="D48" s="6">
        <v>0.1</v>
      </c>
      <c r="E48" s="6" t="s">
        <v>17</v>
      </c>
      <c r="F48" t="s">
        <v>332</v>
      </c>
      <c r="G48" t="str">
        <f t="shared" si="3"/>
        <v>DL2022011</v>
      </c>
      <c r="H48" t="str">
        <f t="shared" si="4"/>
        <v>12</v>
      </c>
      <c r="I48" t="str">
        <f t="shared" si="5"/>
        <v>KinesiskUldhaandskrabbe_12_20220524_DL2022011_FrederiksbergGym</v>
      </c>
      <c r="J48" t="str">
        <f t="shared" si="6"/>
        <v>KinesiskUldhaandskrabbe</v>
      </c>
      <c r="K48" t="str">
        <f t="shared" si="7"/>
        <v>eDNA</v>
      </c>
      <c r="L48" t="str">
        <f t="shared" si="8"/>
        <v>No Ct</v>
      </c>
      <c r="M48" t="str">
        <f t="shared" si="58"/>
        <v/>
      </c>
      <c r="N48" t="str">
        <f t="shared" si="59"/>
        <v/>
      </c>
      <c r="O48" t="str">
        <f t="shared" si="60"/>
        <v/>
      </c>
    </row>
    <row r="49" spans="1:24" x14ac:dyDescent="0.25">
      <c r="A49" t="s">
        <v>275</v>
      </c>
      <c r="B49" t="s">
        <v>274</v>
      </c>
      <c r="C49" t="s">
        <v>20</v>
      </c>
      <c r="D49" s="6">
        <v>0.1</v>
      </c>
      <c r="E49" s="6" t="s">
        <v>17</v>
      </c>
      <c r="F49" t="s">
        <v>332</v>
      </c>
      <c r="G49" t="str">
        <f t="shared" si="3"/>
        <v>DL2022011</v>
      </c>
      <c r="H49" t="str">
        <f t="shared" si="4"/>
        <v>12</v>
      </c>
      <c r="I49" t="str">
        <f t="shared" si="5"/>
        <v>KinesiskUldhaandskrabbe_12_20220524_DL2022011_FrederiksbergGym</v>
      </c>
      <c r="J49" t="str">
        <f t="shared" si="6"/>
        <v>KinesiskUldhaandskrabbe</v>
      </c>
      <c r="K49" t="str">
        <f t="shared" si="7"/>
        <v>eDNA</v>
      </c>
      <c r="L49" t="str">
        <f t="shared" si="8"/>
        <v>No Ct</v>
      </c>
      <c r="M49" t="str">
        <f t="shared" si="58"/>
        <v/>
      </c>
      <c r="N49" t="str">
        <f t="shared" si="59"/>
        <v/>
      </c>
      <c r="O49" t="str">
        <f t="shared" si="60"/>
        <v/>
      </c>
    </row>
    <row r="50" spans="1:24" x14ac:dyDescent="0.25">
      <c r="A50" t="s">
        <v>276</v>
      </c>
      <c r="B50" t="s">
        <v>1277</v>
      </c>
      <c r="C50" t="s">
        <v>13</v>
      </c>
      <c r="D50" s="6">
        <v>0.1</v>
      </c>
      <c r="E50" s="6">
        <v>34.46</v>
      </c>
      <c r="F50" t="s">
        <v>332</v>
      </c>
      <c r="G50" t="str">
        <f t="shared" si="3"/>
        <v>DL2022011</v>
      </c>
      <c r="H50" t="str">
        <f t="shared" si="4"/>
        <v>13</v>
      </c>
      <c r="I50" t="str">
        <f t="shared" si="5"/>
        <v>NordamerikanskBrakvandskrabbe_13_20220524_DL2022011_FrederiksbergGym</v>
      </c>
      <c r="J50" t="str">
        <f t="shared" si="6"/>
        <v>NordamerikanskBrakvandskrabbe</v>
      </c>
      <c r="K50" t="str">
        <f t="shared" si="7"/>
        <v>PosK</v>
      </c>
      <c r="L50">
        <f t="shared" si="8"/>
        <v>34.46</v>
      </c>
      <c r="M50">
        <f t="shared" si="58"/>
        <v>34.46</v>
      </c>
      <c r="N50">
        <f t="shared" si="59"/>
        <v>0</v>
      </c>
      <c r="O50">
        <f t="shared" si="60"/>
        <v>0</v>
      </c>
      <c r="Q50">
        <f t="shared" ref="Q50" si="89">IF(L52="No Ct",0,L52)</f>
        <v>0</v>
      </c>
      <c r="R50">
        <f t="shared" ref="R50" si="90">IF(L53="No Ct",0,L53)</f>
        <v>0</v>
      </c>
      <c r="S50" t="str">
        <f t="shared" ref="S50" si="91">IF(AND(M50&gt;0,N50=0),"Valid","Invalid")</f>
        <v>Valid</v>
      </c>
      <c r="T50" t="str">
        <f t="shared" ref="T50" si="92">IF(OR(Q50&gt;1,R50&gt;1),"Present","Absent")</f>
        <v>Absent</v>
      </c>
      <c r="U50" t="str">
        <f t="shared" ref="U50" si="93">IF(OR(AND(Q50&gt;1,Q50&lt;41),AND(R50&gt;1,R50&lt;41)),"Ct&lt;41","Ct&gt;41")</f>
        <v>Ct&gt;41</v>
      </c>
      <c r="V50" t="str">
        <f>VLOOKUP(J50,Datasæt_Analysesystemer!$C$2:$D$68,2,FALSE)</f>
        <v>Nordam. Brakvandskrabbe / mudderkrabbe</v>
      </c>
      <c r="W50" t="str">
        <f t="shared" ref="W50" si="94">MID(F50,10,9)</f>
        <v>DL2022011</v>
      </c>
      <c r="X50" t="str">
        <f t="shared" ref="X50" si="95">W50&amp;"_"&amp;V50&amp;"_"&amp;S50&amp;"_"&amp;T50&amp;"_"&amp;U50</f>
        <v>DL2022011_Nordam. Brakvandskrabbe / mudderkrabbe_Valid_Absent_Ct&gt;41</v>
      </c>
    </row>
    <row r="51" spans="1:24" x14ac:dyDescent="0.25">
      <c r="A51" t="s">
        <v>278</v>
      </c>
      <c r="B51" t="s">
        <v>1278</v>
      </c>
      <c r="C51" t="s">
        <v>16</v>
      </c>
      <c r="D51" s="6">
        <v>0.1</v>
      </c>
      <c r="E51" s="6" t="s">
        <v>17</v>
      </c>
      <c r="F51" t="s">
        <v>332</v>
      </c>
      <c r="G51" t="str">
        <f t="shared" si="3"/>
        <v>DL2022011</v>
      </c>
      <c r="H51" t="str">
        <f t="shared" si="4"/>
        <v>13</v>
      </c>
      <c r="I51" t="str">
        <f t="shared" si="5"/>
        <v>NordamerikanskBrakvandskrabbe_13_20220524_DL2022011_FrederiksbergGym</v>
      </c>
      <c r="J51" t="str">
        <f t="shared" si="6"/>
        <v>NordamerikanskBrakvandskrabbe</v>
      </c>
      <c r="K51" t="str">
        <f t="shared" si="7"/>
        <v>NegK</v>
      </c>
      <c r="L51" t="str">
        <f t="shared" si="8"/>
        <v>No Ct</v>
      </c>
      <c r="M51" t="str">
        <f t="shared" si="58"/>
        <v/>
      </c>
      <c r="N51" t="str">
        <f t="shared" si="59"/>
        <v/>
      </c>
      <c r="O51" t="str">
        <f t="shared" si="60"/>
        <v/>
      </c>
    </row>
    <row r="52" spans="1:24" x14ac:dyDescent="0.25">
      <c r="A52" t="s">
        <v>280</v>
      </c>
      <c r="B52" t="s">
        <v>1279</v>
      </c>
      <c r="C52" t="s">
        <v>20</v>
      </c>
      <c r="D52" s="6">
        <v>0.1</v>
      </c>
      <c r="E52" s="6" t="s">
        <v>17</v>
      </c>
      <c r="F52" t="s">
        <v>332</v>
      </c>
      <c r="G52" t="str">
        <f t="shared" si="3"/>
        <v>DL2022011</v>
      </c>
      <c r="H52" t="str">
        <f t="shared" si="4"/>
        <v>13</v>
      </c>
      <c r="I52" t="str">
        <f t="shared" si="5"/>
        <v>NordamerikanskBrakvandskrabbe_13_20220524_DL2022011_FrederiksbergGym</v>
      </c>
      <c r="J52" t="str">
        <f t="shared" si="6"/>
        <v>NordamerikanskBrakvandskrabbe</v>
      </c>
      <c r="K52" t="str">
        <f t="shared" si="7"/>
        <v>eDNA</v>
      </c>
      <c r="L52" t="str">
        <f t="shared" si="8"/>
        <v>No Ct</v>
      </c>
      <c r="M52" t="str">
        <f t="shared" si="58"/>
        <v/>
      </c>
      <c r="N52" t="str">
        <f t="shared" si="59"/>
        <v/>
      </c>
      <c r="O52" t="str">
        <f t="shared" si="60"/>
        <v/>
      </c>
    </row>
    <row r="53" spans="1:24" x14ac:dyDescent="0.25">
      <c r="A53" t="s">
        <v>282</v>
      </c>
      <c r="B53" t="s">
        <v>1279</v>
      </c>
      <c r="C53" t="s">
        <v>20</v>
      </c>
      <c r="D53" s="6">
        <v>0.1</v>
      </c>
      <c r="E53" s="6" t="s">
        <v>17</v>
      </c>
      <c r="F53" t="s">
        <v>332</v>
      </c>
      <c r="G53" t="str">
        <f t="shared" si="3"/>
        <v>DL2022011</v>
      </c>
      <c r="H53" t="str">
        <f t="shared" si="4"/>
        <v>13</v>
      </c>
      <c r="I53" t="str">
        <f t="shared" si="5"/>
        <v>NordamerikanskBrakvandskrabbe_13_20220524_DL2022011_FrederiksbergGym</v>
      </c>
      <c r="J53" t="str">
        <f t="shared" si="6"/>
        <v>NordamerikanskBrakvandskrabbe</v>
      </c>
      <c r="K53" t="str">
        <f t="shared" si="7"/>
        <v>eDNA</v>
      </c>
      <c r="L53" t="str">
        <f t="shared" si="8"/>
        <v>No Ct</v>
      </c>
      <c r="M53" t="str">
        <f t="shared" si="58"/>
        <v/>
      </c>
      <c r="N53" t="str">
        <f t="shared" si="59"/>
        <v/>
      </c>
      <c r="O53" t="str">
        <f t="shared" si="60"/>
        <v/>
      </c>
    </row>
    <row r="54" spans="1:24" x14ac:dyDescent="0.25">
      <c r="A54" t="s">
        <v>283</v>
      </c>
      <c r="B54" t="s">
        <v>1280</v>
      </c>
      <c r="C54" t="s">
        <v>13</v>
      </c>
      <c r="D54" s="6">
        <v>0.1</v>
      </c>
      <c r="E54" s="6" t="s">
        <v>17</v>
      </c>
      <c r="F54" t="s">
        <v>332</v>
      </c>
      <c r="G54" t="str">
        <f t="shared" si="3"/>
        <v>DL2022011</v>
      </c>
      <c r="H54" t="str">
        <f t="shared" si="4"/>
        <v>14</v>
      </c>
      <c r="I54" t="str">
        <f t="shared" si="5"/>
        <v>NordamerikanskBrakvandskrabbe_14_20220524_DL2022011_FrederiksbergGym</v>
      </c>
      <c r="J54" t="str">
        <f t="shared" si="6"/>
        <v>NordamerikanskBrakvandskrabbe</v>
      </c>
      <c r="K54" t="str">
        <f t="shared" si="7"/>
        <v>PosK</v>
      </c>
      <c r="L54" t="str">
        <f t="shared" si="8"/>
        <v>No Ct</v>
      </c>
      <c r="M54">
        <f t="shared" si="58"/>
        <v>0</v>
      </c>
      <c r="N54">
        <f t="shared" si="59"/>
        <v>0</v>
      </c>
      <c r="O54">
        <f t="shared" si="60"/>
        <v>0</v>
      </c>
      <c r="Q54">
        <f t="shared" ref="Q54" si="96">IF(L56="No Ct",0,L56)</f>
        <v>0</v>
      </c>
      <c r="R54">
        <f t="shared" ref="R54" si="97">IF(L57="No Ct",0,L57)</f>
        <v>0</v>
      </c>
      <c r="S54" t="str">
        <f t="shared" ref="S54" si="98">IF(AND(M54&gt;0,N54=0),"Valid","Invalid")</f>
        <v>Invalid</v>
      </c>
      <c r="T54" t="str">
        <f t="shared" ref="T54" si="99">IF(OR(Q54&gt;1,R54&gt;1),"Present","Absent")</f>
        <v>Absent</v>
      </c>
      <c r="U54" t="str">
        <f t="shared" ref="U54" si="100">IF(OR(AND(Q54&gt;1,Q54&lt;41),AND(R54&gt;1,R54&lt;41)),"Ct&lt;41","Ct&gt;41")</f>
        <v>Ct&gt;41</v>
      </c>
      <c r="V54" t="str">
        <f>VLOOKUP(J54,Datasæt_Analysesystemer!$C$2:$D$68,2,FALSE)</f>
        <v>Nordam. Brakvandskrabbe / mudderkrabbe</v>
      </c>
      <c r="W54" t="str">
        <f t="shared" ref="W54" si="101">MID(F54,10,9)</f>
        <v>DL2022011</v>
      </c>
      <c r="X54" t="str">
        <f t="shared" ref="X54" si="102">W54&amp;"_"&amp;V54&amp;"_"&amp;S54&amp;"_"&amp;T54&amp;"_"&amp;U54</f>
        <v>DL2022011_Nordam. Brakvandskrabbe / mudderkrabbe_Invalid_Absent_Ct&gt;41</v>
      </c>
    </row>
    <row r="55" spans="1:24" x14ac:dyDescent="0.25">
      <c r="A55" t="s">
        <v>285</v>
      </c>
      <c r="B55" t="s">
        <v>1281</v>
      </c>
      <c r="C55" t="s">
        <v>16</v>
      </c>
      <c r="D55" s="6">
        <v>0.1</v>
      </c>
      <c r="E55" s="6" t="s">
        <v>17</v>
      </c>
      <c r="F55" t="s">
        <v>332</v>
      </c>
      <c r="G55" t="str">
        <f t="shared" si="3"/>
        <v>DL2022011</v>
      </c>
      <c r="H55" t="str">
        <f t="shared" si="4"/>
        <v>14</v>
      </c>
      <c r="I55" t="str">
        <f t="shared" si="5"/>
        <v>NordamerikanskBrakvandskrabbe_14_20220524_DL2022011_FrederiksbergGym</v>
      </c>
      <c r="J55" t="str">
        <f t="shared" si="6"/>
        <v>NordamerikanskBrakvandskrabbe</v>
      </c>
      <c r="K55" t="str">
        <f t="shared" si="7"/>
        <v>NegK</v>
      </c>
      <c r="L55" t="str">
        <f t="shared" si="8"/>
        <v>No Ct</v>
      </c>
      <c r="M55" t="str">
        <f t="shared" si="58"/>
        <v/>
      </c>
      <c r="N55" t="str">
        <f t="shared" si="59"/>
        <v/>
      </c>
      <c r="O55" t="str">
        <f t="shared" si="60"/>
        <v/>
      </c>
    </row>
    <row r="56" spans="1:24" x14ac:dyDescent="0.25">
      <c r="A56" t="s">
        <v>287</v>
      </c>
      <c r="B56" t="s">
        <v>1282</v>
      </c>
      <c r="C56" t="s">
        <v>20</v>
      </c>
      <c r="D56" s="6">
        <v>0.1</v>
      </c>
      <c r="E56" s="6" t="s">
        <v>17</v>
      </c>
      <c r="F56" t="s">
        <v>332</v>
      </c>
      <c r="G56" t="str">
        <f t="shared" si="3"/>
        <v>DL2022011</v>
      </c>
      <c r="H56" t="str">
        <f t="shared" si="4"/>
        <v>14</v>
      </c>
      <c r="I56" t="str">
        <f t="shared" si="5"/>
        <v>NordamerikanskBrakvandskrabbe_14_20220524_DL2022011_FrederiksbergGym</v>
      </c>
      <c r="J56" t="str">
        <f t="shared" si="6"/>
        <v>NordamerikanskBrakvandskrabbe</v>
      </c>
      <c r="K56" t="str">
        <f t="shared" si="7"/>
        <v>eDNA</v>
      </c>
      <c r="L56" t="str">
        <f t="shared" si="8"/>
        <v>No Ct</v>
      </c>
      <c r="M56" t="str">
        <f t="shared" si="58"/>
        <v/>
      </c>
      <c r="N56" t="str">
        <f t="shared" si="59"/>
        <v/>
      </c>
      <c r="O56" t="str">
        <f t="shared" si="60"/>
        <v/>
      </c>
    </row>
    <row r="57" spans="1:24" x14ac:dyDescent="0.25">
      <c r="A57" t="s">
        <v>289</v>
      </c>
      <c r="B57" t="s">
        <v>1282</v>
      </c>
      <c r="C57" t="s">
        <v>20</v>
      </c>
      <c r="D57" s="6">
        <v>0.1</v>
      </c>
      <c r="E57" s="6" t="s">
        <v>17</v>
      </c>
      <c r="F57" t="s">
        <v>332</v>
      </c>
      <c r="G57" t="str">
        <f t="shared" si="3"/>
        <v>DL2022011</v>
      </c>
      <c r="H57" t="str">
        <f t="shared" si="4"/>
        <v>14</v>
      </c>
      <c r="I57" t="str">
        <f t="shared" si="5"/>
        <v>NordamerikanskBrakvandskrabbe_14_20220524_DL2022011_FrederiksbergGym</v>
      </c>
      <c r="J57" t="str">
        <f t="shared" si="6"/>
        <v>NordamerikanskBrakvandskrabbe</v>
      </c>
      <c r="K57" t="str">
        <f t="shared" si="7"/>
        <v>eDNA</v>
      </c>
      <c r="L57" t="str">
        <f t="shared" si="8"/>
        <v>No Ct</v>
      </c>
      <c r="M57" t="str">
        <f t="shared" si="58"/>
        <v/>
      </c>
      <c r="N57" t="str">
        <f t="shared" si="59"/>
        <v/>
      </c>
      <c r="O57" t="str">
        <f t="shared" si="60"/>
        <v/>
      </c>
    </row>
    <row r="58" spans="1:24" x14ac:dyDescent="0.25">
      <c r="A58" t="s">
        <v>290</v>
      </c>
      <c r="B58" t="s">
        <v>291</v>
      </c>
      <c r="C58" t="s">
        <v>13</v>
      </c>
      <c r="D58" s="6">
        <v>0.1</v>
      </c>
      <c r="E58" s="6">
        <v>30.85</v>
      </c>
      <c r="F58" t="s">
        <v>332</v>
      </c>
      <c r="G58" t="str">
        <f t="shared" si="3"/>
        <v>DL2022011</v>
      </c>
      <c r="H58" t="str">
        <f t="shared" si="4"/>
        <v>15</v>
      </c>
      <c r="I58" t="str">
        <f t="shared" si="5"/>
        <v>Pukkellaks_15_20220524_DL2022011_FrederiksbergGym</v>
      </c>
      <c r="J58" t="str">
        <f t="shared" si="6"/>
        <v>Pukkellaks</v>
      </c>
      <c r="K58" t="str">
        <f t="shared" si="7"/>
        <v>PosK</v>
      </c>
      <c r="L58">
        <f t="shared" si="8"/>
        <v>30.85</v>
      </c>
      <c r="M58">
        <f t="shared" si="58"/>
        <v>30.85</v>
      </c>
      <c r="N58">
        <f t="shared" si="59"/>
        <v>0</v>
      </c>
      <c r="O58">
        <f t="shared" si="60"/>
        <v>0</v>
      </c>
      <c r="Q58">
        <f t="shared" ref="Q58" si="103">IF(L60="No Ct",0,L60)</f>
        <v>0</v>
      </c>
      <c r="R58">
        <f t="shared" ref="R58" si="104">IF(L61="No Ct",0,L61)</f>
        <v>0</v>
      </c>
      <c r="S58" t="str">
        <f t="shared" ref="S58" si="105">IF(AND(M58&gt;0,N58=0),"Valid","Invalid")</f>
        <v>Valid</v>
      </c>
      <c r="T58" t="str">
        <f t="shared" ref="T58" si="106">IF(OR(Q58&gt;1,R58&gt;1),"Present","Absent")</f>
        <v>Absent</v>
      </c>
      <c r="U58" t="str">
        <f t="shared" ref="U58" si="107">IF(OR(AND(Q58&gt;1,Q58&lt;41),AND(R58&gt;1,R58&lt;41)),"Ct&lt;41","Ct&gt;41")</f>
        <v>Ct&gt;41</v>
      </c>
      <c r="V58" t="str">
        <f>VLOOKUP(J58,Datasæt_Analysesystemer!$C$2:$D$68,2,FALSE)</f>
        <v>Pukkellaks</v>
      </c>
      <c r="W58" t="str">
        <f t="shared" ref="W58" si="108">MID(F58,10,9)</f>
        <v>DL2022011</v>
      </c>
      <c r="X58" t="str">
        <f t="shared" ref="X58" si="109">W58&amp;"_"&amp;V58&amp;"_"&amp;S58&amp;"_"&amp;T58&amp;"_"&amp;U58</f>
        <v>DL2022011_Pukkellaks_Valid_Absent_Ct&gt;41</v>
      </c>
    </row>
    <row r="59" spans="1:24" x14ac:dyDescent="0.25">
      <c r="A59" t="s">
        <v>292</v>
      </c>
      <c r="B59" t="s">
        <v>293</v>
      </c>
      <c r="C59" t="s">
        <v>16</v>
      </c>
      <c r="D59" s="6">
        <v>0.1</v>
      </c>
      <c r="E59" s="6" t="s">
        <v>17</v>
      </c>
      <c r="F59" t="s">
        <v>332</v>
      </c>
      <c r="G59" t="str">
        <f t="shared" si="3"/>
        <v>DL2022011</v>
      </c>
      <c r="H59" t="str">
        <f t="shared" si="4"/>
        <v>15</v>
      </c>
      <c r="I59" t="str">
        <f t="shared" si="5"/>
        <v>Pukkellaks_15_20220524_DL2022011_FrederiksbergGym</v>
      </c>
      <c r="J59" t="str">
        <f t="shared" si="6"/>
        <v>Pukkellaks</v>
      </c>
      <c r="K59" t="str">
        <f t="shared" si="7"/>
        <v>NegK</v>
      </c>
      <c r="L59" t="str">
        <f t="shared" si="8"/>
        <v>No Ct</v>
      </c>
      <c r="M59" t="str">
        <f t="shared" si="58"/>
        <v/>
      </c>
      <c r="N59" t="str">
        <f t="shared" si="59"/>
        <v/>
      </c>
      <c r="O59" t="str">
        <f t="shared" si="60"/>
        <v/>
      </c>
    </row>
    <row r="60" spans="1:24" x14ac:dyDescent="0.25">
      <c r="A60" t="s">
        <v>294</v>
      </c>
      <c r="B60" t="s">
        <v>295</v>
      </c>
      <c r="C60" t="s">
        <v>20</v>
      </c>
      <c r="D60" s="6">
        <v>0.1</v>
      </c>
      <c r="E60" s="6" t="s">
        <v>17</v>
      </c>
      <c r="F60" t="s">
        <v>332</v>
      </c>
      <c r="G60" t="str">
        <f t="shared" si="3"/>
        <v>DL2022011</v>
      </c>
      <c r="H60" t="str">
        <f t="shared" si="4"/>
        <v>15</v>
      </c>
      <c r="I60" t="str">
        <f t="shared" si="5"/>
        <v>Pukkellaks_15_20220524_DL2022011_FrederiksbergGym</v>
      </c>
      <c r="J60" t="str">
        <f t="shared" si="6"/>
        <v>Pukkellaks</v>
      </c>
      <c r="K60" t="str">
        <f t="shared" si="7"/>
        <v>eDNA</v>
      </c>
      <c r="L60" t="str">
        <f t="shared" si="8"/>
        <v>No Ct</v>
      </c>
      <c r="M60" t="str">
        <f t="shared" si="58"/>
        <v/>
      </c>
      <c r="N60" t="str">
        <f t="shared" si="59"/>
        <v/>
      </c>
      <c r="O60" t="str">
        <f t="shared" si="60"/>
        <v/>
      </c>
    </row>
    <row r="61" spans="1:24" x14ac:dyDescent="0.25">
      <c r="A61" t="s">
        <v>296</v>
      </c>
      <c r="B61" t="s">
        <v>295</v>
      </c>
      <c r="C61" t="s">
        <v>20</v>
      </c>
      <c r="D61" s="6">
        <v>0.1</v>
      </c>
      <c r="E61" s="6" t="s">
        <v>17</v>
      </c>
      <c r="F61" t="s">
        <v>332</v>
      </c>
      <c r="G61" t="str">
        <f t="shared" si="3"/>
        <v>DL2022011</v>
      </c>
      <c r="H61" t="str">
        <f t="shared" si="4"/>
        <v>15</v>
      </c>
      <c r="I61" t="str">
        <f t="shared" si="5"/>
        <v>Pukkellaks_15_20220524_DL2022011_FrederiksbergGym</v>
      </c>
      <c r="J61" t="str">
        <f t="shared" si="6"/>
        <v>Pukkellaks</v>
      </c>
      <c r="K61" t="str">
        <f t="shared" si="7"/>
        <v>eDNA</v>
      </c>
      <c r="L61" t="str">
        <f t="shared" si="8"/>
        <v>No Ct</v>
      </c>
      <c r="M61" t="str">
        <f t="shared" si="58"/>
        <v/>
      </c>
      <c r="N61" t="str">
        <f t="shared" si="59"/>
        <v/>
      </c>
      <c r="O61" t="str">
        <f t="shared" si="60"/>
        <v/>
      </c>
    </row>
    <row r="62" spans="1:24" x14ac:dyDescent="0.25">
      <c r="A62" t="s">
        <v>297</v>
      </c>
      <c r="B62" t="s">
        <v>298</v>
      </c>
      <c r="C62" t="s">
        <v>13</v>
      </c>
      <c r="D62" s="6">
        <v>0.1</v>
      </c>
      <c r="E62" s="6" t="s">
        <v>17</v>
      </c>
      <c r="F62" t="s">
        <v>332</v>
      </c>
      <c r="G62" t="str">
        <f t="shared" si="3"/>
        <v>DL2022011</v>
      </c>
      <c r="H62" t="str">
        <f t="shared" si="4"/>
        <v>16</v>
      </c>
      <c r="I62" t="str">
        <f t="shared" si="5"/>
        <v>Pukkellaks_16_20220524_DL2022011_FrederiksbergGym</v>
      </c>
      <c r="J62" t="str">
        <f t="shared" si="6"/>
        <v>Pukkellaks</v>
      </c>
      <c r="K62" t="str">
        <f t="shared" si="7"/>
        <v>PosK</v>
      </c>
      <c r="L62" t="str">
        <f t="shared" si="8"/>
        <v>No Ct</v>
      </c>
      <c r="M62">
        <f t="shared" si="58"/>
        <v>0</v>
      </c>
      <c r="N62">
        <f t="shared" si="59"/>
        <v>0</v>
      </c>
      <c r="O62">
        <f t="shared" si="60"/>
        <v>0</v>
      </c>
      <c r="Q62">
        <f t="shared" ref="Q62" si="110">IF(L64="No Ct",0,L64)</f>
        <v>0</v>
      </c>
      <c r="R62">
        <f t="shared" ref="R62" si="111">IF(L65="No Ct",0,L65)</f>
        <v>0</v>
      </c>
      <c r="S62" t="str">
        <f t="shared" ref="S62" si="112">IF(AND(M62&gt;0,N62=0),"Valid","Invalid")</f>
        <v>Invalid</v>
      </c>
      <c r="T62" t="str">
        <f t="shared" ref="T62" si="113">IF(OR(Q62&gt;1,R62&gt;1),"Present","Absent")</f>
        <v>Absent</v>
      </c>
      <c r="U62" t="str">
        <f t="shared" ref="U62" si="114">IF(OR(AND(Q62&gt;1,Q62&lt;41),AND(R62&gt;1,R62&lt;41)),"Ct&lt;41","Ct&gt;41")</f>
        <v>Ct&gt;41</v>
      </c>
      <c r="V62" t="str">
        <f>VLOOKUP(J62,Datasæt_Analysesystemer!$C$2:$D$68,2,FALSE)</f>
        <v>Pukkellaks</v>
      </c>
      <c r="W62" t="str">
        <f t="shared" ref="W62" si="115">MID(F62,10,9)</f>
        <v>DL2022011</v>
      </c>
      <c r="X62" t="str">
        <f t="shared" ref="X62" si="116">W62&amp;"_"&amp;V62&amp;"_"&amp;S62&amp;"_"&amp;T62&amp;"_"&amp;U62</f>
        <v>DL2022011_Pukkellaks_Invalid_Absent_Ct&gt;41</v>
      </c>
    </row>
    <row r="63" spans="1:24" x14ac:dyDescent="0.25">
      <c r="A63" t="s">
        <v>299</v>
      </c>
      <c r="B63" t="s">
        <v>300</v>
      </c>
      <c r="C63" t="s">
        <v>16</v>
      </c>
      <c r="D63" s="6">
        <v>0.1</v>
      </c>
      <c r="E63" s="6" t="s">
        <v>17</v>
      </c>
      <c r="F63" t="s">
        <v>332</v>
      </c>
      <c r="G63" t="str">
        <f t="shared" si="3"/>
        <v>DL2022011</v>
      </c>
      <c r="H63" t="str">
        <f t="shared" si="4"/>
        <v>16</v>
      </c>
      <c r="I63" t="str">
        <f t="shared" si="5"/>
        <v>Pukkellaks_16_20220524_DL2022011_FrederiksbergGym</v>
      </c>
      <c r="J63" t="str">
        <f t="shared" si="6"/>
        <v>Pukkellaks</v>
      </c>
      <c r="K63" t="str">
        <f t="shared" si="7"/>
        <v>NegK</v>
      </c>
      <c r="L63" t="str">
        <f t="shared" si="8"/>
        <v>No Ct</v>
      </c>
      <c r="M63" t="str">
        <f t="shared" si="58"/>
        <v/>
      </c>
      <c r="N63" t="str">
        <f t="shared" si="59"/>
        <v/>
      </c>
      <c r="O63" t="str">
        <f t="shared" si="60"/>
        <v/>
      </c>
    </row>
    <row r="64" spans="1:24" x14ac:dyDescent="0.25">
      <c r="A64" t="s">
        <v>301</v>
      </c>
      <c r="B64" t="s">
        <v>302</v>
      </c>
      <c r="C64" t="s">
        <v>20</v>
      </c>
      <c r="D64" s="6">
        <v>0.1</v>
      </c>
      <c r="E64" s="6" t="s">
        <v>17</v>
      </c>
      <c r="F64" t="s">
        <v>332</v>
      </c>
      <c r="G64" t="str">
        <f t="shared" si="3"/>
        <v>DL2022011</v>
      </c>
      <c r="H64" t="str">
        <f t="shared" si="4"/>
        <v>16</v>
      </c>
      <c r="I64" t="str">
        <f t="shared" si="5"/>
        <v>Pukkellaks_16_20220524_DL2022011_FrederiksbergGym</v>
      </c>
      <c r="J64" t="str">
        <f t="shared" si="6"/>
        <v>Pukkellaks</v>
      </c>
      <c r="K64" t="str">
        <f t="shared" si="7"/>
        <v>eDNA</v>
      </c>
      <c r="L64" t="str">
        <f t="shared" si="8"/>
        <v>No Ct</v>
      </c>
      <c r="M64" t="str">
        <f t="shared" si="58"/>
        <v/>
      </c>
      <c r="N64" t="str">
        <f t="shared" si="59"/>
        <v/>
      </c>
      <c r="O64" t="str">
        <f t="shared" si="60"/>
        <v/>
      </c>
    </row>
    <row r="65" spans="1:24" x14ac:dyDescent="0.25">
      <c r="A65" t="s">
        <v>303</v>
      </c>
      <c r="B65" t="s">
        <v>302</v>
      </c>
      <c r="C65" t="s">
        <v>20</v>
      </c>
      <c r="D65" s="6">
        <v>0.1</v>
      </c>
      <c r="E65" s="6" t="s">
        <v>17</v>
      </c>
      <c r="F65" t="s">
        <v>332</v>
      </c>
      <c r="G65" t="str">
        <f t="shared" si="3"/>
        <v>DL2022011</v>
      </c>
      <c r="H65" t="str">
        <f t="shared" si="4"/>
        <v>16</v>
      </c>
      <c r="I65" t="str">
        <f t="shared" si="5"/>
        <v>Pukkellaks_16_20220524_DL2022011_FrederiksbergGym</v>
      </c>
      <c r="J65" t="str">
        <f t="shared" si="6"/>
        <v>Pukkellaks</v>
      </c>
      <c r="K65" t="str">
        <f t="shared" si="7"/>
        <v>eDNA</v>
      </c>
      <c r="L65" t="str">
        <f t="shared" si="8"/>
        <v>No Ct</v>
      </c>
      <c r="M65" t="str">
        <f t="shared" si="58"/>
        <v/>
      </c>
      <c r="N65" t="str">
        <f t="shared" si="59"/>
        <v/>
      </c>
      <c r="O65" t="str">
        <f t="shared" si="60"/>
        <v/>
      </c>
    </row>
    <row r="66" spans="1:24" x14ac:dyDescent="0.25">
      <c r="A66" t="s">
        <v>304</v>
      </c>
      <c r="B66" t="s">
        <v>305</v>
      </c>
      <c r="C66" t="s">
        <v>13</v>
      </c>
      <c r="D66" s="6">
        <v>0.1</v>
      </c>
      <c r="E66" s="6" t="s">
        <v>17</v>
      </c>
      <c r="F66" t="s">
        <v>332</v>
      </c>
      <c r="G66" t="str">
        <f t="shared" si="3"/>
        <v>DL2022011</v>
      </c>
      <c r="H66" t="str">
        <f t="shared" si="4"/>
        <v>17</v>
      </c>
      <c r="I66" t="str">
        <f t="shared" si="5"/>
        <v>Stillehavsoesters_17_20220524_DL2022011_FrederiksbergGym</v>
      </c>
      <c r="J66" t="str">
        <f t="shared" si="6"/>
        <v>Stillehavsoesters</v>
      </c>
      <c r="K66" t="str">
        <f t="shared" si="7"/>
        <v>PosK</v>
      </c>
      <c r="L66" t="str">
        <f t="shared" si="8"/>
        <v>No Ct</v>
      </c>
      <c r="M66">
        <f t="shared" ref="M66:M81" si="117">IF(K66="PosK",SUMIFS(L:L,K:K,"PosK",I:I,I66),"")</f>
        <v>0</v>
      </c>
      <c r="N66">
        <f t="shared" ref="N66:N81" si="118">IF(K66="PosK",SUMIFS(L:L,K:K,"NegK",I:I,I66),"")</f>
        <v>0</v>
      </c>
      <c r="O66">
        <f t="shared" ref="O66:O81" si="119">IF(K66="PosK",SUMIFS(L:L,K:K,"eDNA",I:I,I66),"")</f>
        <v>0</v>
      </c>
      <c r="Q66">
        <f t="shared" ref="Q66" si="120">IF(L68="No Ct",0,L68)</f>
        <v>0</v>
      </c>
      <c r="R66">
        <f t="shared" ref="R66" si="121">IF(L69="No Ct",0,L69)</f>
        <v>0</v>
      </c>
      <c r="S66" t="str">
        <f t="shared" ref="S66" si="122">IF(AND(M66&gt;0,N66=0),"Valid","Invalid")</f>
        <v>Invalid</v>
      </c>
      <c r="T66" t="str">
        <f t="shared" ref="T66" si="123">IF(OR(Q66&gt;1,R66&gt;1),"Present","Absent")</f>
        <v>Absent</v>
      </c>
      <c r="U66" t="str">
        <f t="shared" ref="U66" si="124">IF(OR(AND(Q66&gt;1,Q66&lt;41),AND(R66&gt;1,R66&lt;41)),"Ct&lt;41","Ct&gt;41")</f>
        <v>Ct&gt;41</v>
      </c>
      <c r="V66" t="str">
        <f>VLOOKUP(J66,Datasæt_Analysesystemer!$C$2:$D$68,2,FALSE)</f>
        <v>Stillehavsøsters</v>
      </c>
      <c r="W66" t="str">
        <f t="shared" ref="W66" si="125">MID(F66,10,9)</f>
        <v>DL2022011</v>
      </c>
      <c r="X66" t="str">
        <f t="shared" ref="X66" si="126">W66&amp;"_"&amp;V66&amp;"_"&amp;S66&amp;"_"&amp;T66&amp;"_"&amp;U66</f>
        <v>DL2022011_Stillehavsøsters_Invalid_Absent_Ct&gt;41</v>
      </c>
    </row>
    <row r="67" spans="1:24" x14ac:dyDescent="0.25">
      <c r="A67" t="s">
        <v>306</v>
      </c>
      <c r="B67" t="s">
        <v>307</v>
      </c>
      <c r="C67" t="s">
        <v>16</v>
      </c>
      <c r="D67" s="6">
        <v>0.1</v>
      </c>
      <c r="E67" s="6" t="s">
        <v>17</v>
      </c>
      <c r="F67" t="s">
        <v>332</v>
      </c>
      <c r="G67" t="str">
        <f t="shared" si="3"/>
        <v>DL2022011</v>
      </c>
      <c r="H67" t="str">
        <f t="shared" si="4"/>
        <v>17</v>
      </c>
      <c r="I67" t="str">
        <f t="shared" si="5"/>
        <v>Stillehavsoesters_17_20220524_DL2022011_FrederiksbergGym</v>
      </c>
      <c r="J67" t="str">
        <f t="shared" si="6"/>
        <v>Stillehavsoesters</v>
      </c>
      <c r="K67" t="str">
        <f t="shared" si="7"/>
        <v>NegK</v>
      </c>
      <c r="L67" t="str">
        <f t="shared" si="8"/>
        <v>No Ct</v>
      </c>
      <c r="M67" t="str">
        <f t="shared" si="117"/>
        <v/>
      </c>
      <c r="N67" t="str">
        <f t="shared" si="118"/>
        <v/>
      </c>
      <c r="O67" t="str">
        <f t="shared" si="119"/>
        <v/>
      </c>
    </row>
    <row r="68" spans="1:24" x14ac:dyDescent="0.25">
      <c r="A68" t="s">
        <v>308</v>
      </c>
      <c r="B68" t="s">
        <v>309</v>
      </c>
      <c r="C68" t="s">
        <v>20</v>
      </c>
      <c r="D68" s="6">
        <v>0.1</v>
      </c>
      <c r="E68" s="6" t="s">
        <v>17</v>
      </c>
      <c r="F68" t="s">
        <v>332</v>
      </c>
      <c r="G68" t="str">
        <f t="shared" si="3"/>
        <v>DL2022011</v>
      </c>
      <c r="H68" t="str">
        <f t="shared" si="4"/>
        <v>17</v>
      </c>
      <c r="I68" t="str">
        <f t="shared" si="5"/>
        <v>Stillehavsoesters_17_20220524_DL2022011_FrederiksbergGym</v>
      </c>
      <c r="J68" t="str">
        <f t="shared" si="6"/>
        <v>Stillehavsoesters</v>
      </c>
      <c r="K68" t="str">
        <f t="shared" si="7"/>
        <v>eDNA</v>
      </c>
      <c r="L68" t="str">
        <f t="shared" si="8"/>
        <v>No Ct</v>
      </c>
      <c r="M68" t="str">
        <f t="shared" si="117"/>
        <v/>
      </c>
      <c r="N68" t="str">
        <f t="shared" si="118"/>
        <v/>
      </c>
      <c r="O68" t="str">
        <f t="shared" si="119"/>
        <v/>
      </c>
    </row>
    <row r="69" spans="1:24" x14ac:dyDescent="0.25">
      <c r="A69" t="s">
        <v>310</v>
      </c>
      <c r="B69" t="s">
        <v>309</v>
      </c>
      <c r="C69" t="s">
        <v>20</v>
      </c>
      <c r="D69" s="6">
        <v>0.1</v>
      </c>
      <c r="E69" s="6" t="s">
        <v>17</v>
      </c>
      <c r="F69" t="s">
        <v>332</v>
      </c>
      <c r="G69" t="str">
        <f t="shared" si="3"/>
        <v>DL2022011</v>
      </c>
      <c r="H69" t="str">
        <f t="shared" si="4"/>
        <v>17</v>
      </c>
      <c r="I69" t="str">
        <f t="shared" si="5"/>
        <v>Stillehavsoesters_17_20220524_DL2022011_FrederiksbergGym</v>
      </c>
      <c r="J69" t="str">
        <f t="shared" si="6"/>
        <v>Stillehavsoesters</v>
      </c>
      <c r="K69" t="str">
        <f t="shared" si="7"/>
        <v>eDNA</v>
      </c>
      <c r="L69" t="str">
        <f t="shared" si="8"/>
        <v>No Ct</v>
      </c>
      <c r="M69" t="str">
        <f t="shared" si="117"/>
        <v/>
      </c>
      <c r="N69" t="str">
        <f t="shared" si="118"/>
        <v/>
      </c>
      <c r="O69" t="str">
        <f t="shared" si="119"/>
        <v/>
      </c>
    </row>
    <row r="70" spans="1:24" x14ac:dyDescent="0.25">
      <c r="A70" t="s">
        <v>311</v>
      </c>
      <c r="B70" t="s">
        <v>312</v>
      </c>
      <c r="C70" t="s">
        <v>13</v>
      </c>
      <c r="D70" s="6">
        <v>0.1</v>
      </c>
      <c r="E70" s="6">
        <v>29.05</v>
      </c>
      <c r="F70" t="s">
        <v>332</v>
      </c>
      <c r="G70" t="str">
        <f t="shared" ref="G70:G325" si="127">MID(F70,10,9)</f>
        <v>DL2022011</v>
      </c>
      <c r="H70" t="str">
        <f t="shared" ref="H70:H325" si="128">LEFT(B70,2)</f>
        <v>18</v>
      </c>
      <c r="I70" t="str">
        <f t="shared" ref="I70:I325" si="129">J70&amp;"_"&amp;H70&amp;"_"&amp;F70</f>
        <v>Stillehavsoesters_18_20220524_DL2022011_FrederiksbergGym</v>
      </c>
      <c r="J70" t="str">
        <f t="shared" ref="J70:J325" si="130">MID(RIGHT(B70,LEN(B70)-3),1,FIND("_",RIGHT(B70,LEN(B70)-3))-1)</f>
        <v>Stillehavsoesters</v>
      </c>
      <c r="K70" t="str">
        <f t="shared" ref="K70:K325" si="131">TRIM(SUBSTITUTE(RIGHT(B70,FIND(J70,B70)+1),"_",""))</f>
        <v>PosK</v>
      </c>
      <c r="L70">
        <f t="shared" ref="L70:L325" si="132">IFERROR(VALUE(SUBSTITUTE(E70,".",",")),E70)</f>
        <v>29.05</v>
      </c>
      <c r="M70">
        <f t="shared" si="117"/>
        <v>29.05</v>
      </c>
      <c r="N70">
        <f t="shared" si="118"/>
        <v>0</v>
      </c>
      <c r="O70">
        <f t="shared" si="119"/>
        <v>0</v>
      </c>
      <c r="Q70">
        <f t="shared" ref="Q70" si="133">IF(L72="No Ct",0,L72)</f>
        <v>0</v>
      </c>
      <c r="R70">
        <f t="shared" ref="R70" si="134">IF(L73="No Ct",0,L73)</f>
        <v>0</v>
      </c>
      <c r="S70" t="str">
        <f t="shared" ref="S70" si="135">IF(AND(M70&gt;0,N70=0),"Valid","Invalid")</f>
        <v>Valid</v>
      </c>
      <c r="T70" t="str">
        <f t="shared" ref="T70" si="136">IF(OR(Q70&gt;1,R70&gt;1),"Present","Absent")</f>
        <v>Absent</v>
      </c>
      <c r="U70" t="str">
        <f t="shared" ref="U70" si="137">IF(OR(AND(Q70&gt;1,Q70&lt;41),AND(R70&gt;1,R70&lt;41)),"Ct&lt;41","Ct&gt;41")</f>
        <v>Ct&gt;41</v>
      </c>
      <c r="V70" t="str">
        <f>VLOOKUP(J70,Datasæt_Analysesystemer!$C$2:$D$68,2,FALSE)</f>
        <v>Stillehavsøsters</v>
      </c>
      <c r="W70" t="str">
        <f t="shared" ref="W70" si="138">MID(F70,10,9)</f>
        <v>DL2022011</v>
      </c>
      <c r="X70" t="str">
        <f t="shared" ref="X70" si="139">W70&amp;"_"&amp;V70&amp;"_"&amp;S70&amp;"_"&amp;T70&amp;"_"&amp;U70</f>
        <v>DL2022011_Stillehavsøsters_Valid_Absent_Ct&gt;41</v>
      </c>
    </row>
    <row r="71" spans="1:24" x14ac:dyDescent="0.25">
      <c r="A71" t="s">
        <v>313</v>
      </c>
      <c r="B71" t="s">
        <v>314</v>
      </c>
      <c r="C71" t="s">
        <v>16</v>
      </c>
      <c r="D71" s="6">
        <v>0.1</v>
      </c>
      <c r="E71" s="6" t="s">
        <v>17</v>
      </c>
      <c r="F71" t="s">
        <v>332</v>
      </c>
      <c r="G71" t="str">
        <f t="shared" si="127"/>
        <v>DL2022011</v>
      </c>
      <c r="H71" t="str">
        <f t="shared" si="128"/>
        <v>18</v>
      </c>
      <c r="I71" t="str">
        <f t="shared" si="129"/>
        <v>Stillehavsoesters_18_20220524_DL2022011_FrederiksbergGym</v>
      </c>
      <c r="J71" t="str">
        <f t="shared" si="130"/>
        <v>Stillehavsoesters</v>
      </c>
      <c r="K71" t="str">
        <f t="shared" si="131"/>
        <v>NegK</v>
      </c>
      <c r="L71" t="str">
        <f t="shared" si="132"/>
        <v>No Ct</v>
      </c>
      <c r="M71" t="str">
        <f t="shared" si="117"/>
        <v/>
      </c>
      <c r="N71" t="str">
        <f t="shared" si="118"/>
        <v/>
      </c>
      <c r="O71" t="str">
        <f t="shared" si="119"/>
        <v/>
      </c>
    </row>
    <row r="72" spans="1:24" x14ac:dyDescent="0.25">
      <c r="A72" t="s">
        <v>315</v>
      </c>
      <c r="B72" t="s">
        <v>316</v>
      </c>
      <c r="C72" t="s">
        <v>20</v>
      </c>
      <c r="D72" s="6">
        <v>0.1</v>
      </c>
      <c r="E72" s="6" t="s">
        <v>17</v>
      </c>
      <c r="F72" t="s">
        <v>332</v>
      </c>
      <c r="G72" t="str">
        <f t="shared" si="127"/>
        <v>DL2022011</v>
      </c>
      <c r="H72" t="str">
        <f t="shared" si="128"/>
        <v>18</v>
      </c>
      <c r="I72" t="str">
        <f t="shared" si="129"/>
        <v>Stillehavsoesters_18_20220524_DL2022011_FrederiksbergGym</v>
      </c>
      <c r="J72" t="str">
        <f t="shared" si="130"/>
        <v>Stillehavsoesters</v>
      </c>
      <c r="K72" t="str">
        <f t="shared" si="131"/>
        <v>eDNA</v>
      </c>
      <c r="L72" t="str">
        <f t="shared" si="132"/>
        <v>No Ct</v>
      </c>
      <c r="M72" t="str">
        <f t="shared" si="117"/>
        <v/>
      </c>
      <c r="N72" t="str">
        <f t="shared" si="118"/>
        <v/>
      </c>
      <c r="O72" t="str">
        <f t="shared" si="119"/>
        <v/>
      </c>
    </row>
    <row r="73" spans="1:24" x14ac:dyDescent="0.25">
      <c r="A73" t="s">
        <v>317</v>
      </c>
      <c r="B73" t="s">
        <v>316</v>
      </c>
      <c r="C73" t="s">
        <v>20</v>
      </c>
      <c r="D73" s="6">
        <v>0.1</v>
      </c>
      <c r="E73" s="6" t="s">
        <v>17</v>
      </c>
      <c r="F73" t="s">
        <v>332</v>
      </c>
      <c r="G73" t="str">
        <f t="shared" si="127"/>
        <v>DL2022011</v>
      </c>
      <c r="H73" t="str">
        <f t="shared" si="128"/>
        <v>18</v>
      </c>
      <c r="I73" t="str">
        <f t="shared" si="129"/>
        <v>Stillehavsoesters_18_20220524_DL2022011_FrederiksbergGym</v>
      </c>
      <c r="J73" t="str">
        <f t="shared" si="130"/>
        <v>Stillehavsoesters</v>
      </c>
      <c r="K73" t="str">
        <f t="shared" si="131"/>
        <v>eDNA</v>
      </c>
      <c r="L73" t="str">
        <f t="shared" si="132"/>
        <v>No Ct</v>
      </c>
      <c r="M73" t="str">
        <f t="shared" si="117"/>
        <v/>
      </c>
      <c r="N73" t="str">
        <f t="shared" si="118"/>
        <v/>
      </c>
      <c r="O73" t="str">
        <f t="shared" si="119"/>
        <v/>
      </c>
    </row>
    <row r="74" spans="1:24" x14ac:dyDescent="0.25">
      <c r="A74" t="s">
        <v>318</v>
      </c>
      <c r="B74" t="s">
        <v>319</v>
      </c>
      <c r="C74" t="s">
        <v>13</v>
      </c>
      <c r="D74" s="6">
        <v>0.1</v>
      </c>
      <c r="E74" s="6">
        <v>29.26</v>
      </c>
      <c r="F74" t="s">
        <v>332</v>
      </c>
      <c r="G74" t="str">
        <f t="shared" si="127"/>
        <v>DL2022011</v>
      </c>
      <c r="H74" t="str">
        <f t="shared" si="128"/>
        <v>19</v>
      </c>
      <c r="I74" t="str">
        <f t="shared" si="129"/>
        <v>SortmundetKutling_19_20220524_DL2022011_FrederiksbergGym</v>
      </c>
      <c r="J74" t="str">
        <f t="shared" si="130"/>
        <v>SortmundetKutling</v>
      </c>
      <c r="K74" t="str">
        <f t="shared" si="131"/>
        <v>PosK</v>
      </c>
      <c r="L74">
        <f t="shared" si="132"/>
        <v>29.26</v>
      </c>
      <c r="M74">
        <f t="shared" si="117"/>
        <v>29.26</v>
      </c>
      <c r="N74">
        <f t="shared" si="118"/>
        <v>36.659999999999997</v>
      </c>
      <c r="O74">
        <f t="shared" si="119"/>
        <v>23.39</v>
      </c>
      <c r="Q74">
        <f t="shared" ref="Q74" si="140">IF(L76="No Ct",0,L76)</f>
        <v>23.39</v>
      </c>
      <c r="R74">
        <f t="shared" ref="R74" si="141">IF(L77="No Ct",0,L77)</f>
        <v>0</v>
      </c>
      <c r="S74" t="str">
        <f t="shared" ref="S74" si="142">IF(AND(M74&gt;0,N74=0),"Valid","Invalid")</f>
        <v>Invalid</v>
      </c>
      <c r="T74" t="str">
        <f t="shared" ref="T74" si="143">IF(OR(Q74&gt;1,R74&gt;1),"Present","Absent")</f>
        <v>Present</v>
      </c>
      <c r="U74" t="str">
        <f t="shared" ref="U74" si="144">IF(OR(AND(Q74&gt;1,Q74&lt;41),AND(R74&gt;1,R74&lt;41)),"Ct&lt;41","Ct&gt;41")</f>
        <v>Ct&lt;41</v>
      </c>
      <c r="V74" t="str">
        <f>VLOOKUP(J74,Datasæt_Analysesystemer!$C$2:$D$68,2,FALSE)</f>
        <v>Sortmundet kutling</v>
      </c>
      <c r="W74" t="str">
        <f t="shared" ref="W74" si="145">MID(F74,10,9)</f>
        <v>DL2022011</v>
      </c>
      <c r="X74" t="str">
        <f t="shared" ref="X74" si="146">W74&amp;"_"&amp;V74&amp;"_"&amp;S74&amp;"_"&amp;T74&amp;"_"&amp;U74</f>
        <v>DL2022011_Sortmundet kutling_Invalid_Present_Ct&lt;41</v>
      </c>
    </row>
    <row r="75" spans="1:24" x14ac:dyDescent="0.25">
      <c r="A75" t="s">
        <v>320</v>
      </c>
      <c r="B75" t="s">
        <v>321</v>
      </c>
      <c r="C75" t="s">
        <v>16</v>
      </c>
      <c r="D75" s="6">
        <v>0.1</v>
      </c>
      <c r="E75" s="6">
        <v>36.659999999999997</v>
      </c>
      <c r="F75" t="s">
        <v>332</v>
      </c>
      <c r="G75" t="str">
        <f t="shared" si="127"/>
        <v>DL2022011</v>
      </c>
      <c r="H75" t="str">
        <f t="shared" si="128"/>
        <v>19</v>
      </c>
      <c r="I75" t="str">
        <f t="shared" si="129"/>
        <v>SortmundetKutling_19_20220524_DL2022011_FrederiksbergGym</v>
      </c>
      <c r="J75" t="str">
        <f t="shared" si="130"/>
        <v>SortmundetKutling</v>
      </c>
      <c r="K75" t="str">
        <f t="shared" si="131"/>
        <v>NegK</v>
      </c>
      <c r="L75">
        <f t="shared" si="132"/>
        <v>36.659999999999997</v>
      </c>
      <c r="M75" t="str">
        <f t="shared" si="117"/>
        <v/>
      </c>
      <c r="N75" t="str">
        <f t="shared" si="118"/>
        <v/>
      </c>
      <c r="O75" t="str">
        <f t="shared" si="119"/>
        <v/>
      </c>
    </row>
    <row r="76" spans="1:24" x14ac:dyDescent="0.25">
      <c r="A76" t="s">
        <v>322</v>
      </c>
      <c r="B76" t="s">
        <v>323</v>
      </c>
      <c r="C76" t="s">
        <v>20</v>
      </c>
      <c r="D76" s="6">
        <v>0.1</v>
      </c>
      <c r="E76" s="6">
        <v>23.39</v>
      </c>
      <c r="F76" t="s">
        <v>332</v>
      </c>
      <c r="G76" t="str">
        <f t="shared" si="127"/>
        <v>DL2022011</v>
      </c>
      <c r="H76" t="str">
        <f t="shared" si="128"/>
        <v>19</v>
      </c>
      <c r="I76" t="str">
        <f t="shared" si="129"/>
        <v>SortmundetKutling_19_20220524_DL2022011_FrederiksbergGym</v>
      </c>
      <c r="J76" t="str">
        <f t="shared" si="130"/>
        <v>SortmundetKutling</v>
      </c>
      <c r="K76" t="str">
        <f t="shared" si="131"/>
        <v>eDNA</v>
      </c>
      <c r="L76">
        <f t="shared" si="132"/>
        <v>23.39</v>
      </c>
      <c r="M76" t="str">
        <f t="shared" si="117"/>
        <v/>
      </c>
      <c r="N76" t="str">
        <f t="shared" si="118"/>
        <v/>
      </c>
      <c r="O76" t="str">
        <f t="shared" si="119"/>
        <v/>
      </c>
    </row>
    <row r="77" spans="1:24" x14ac:dyDescent="0.25">
      <c r="A77" t="s">
        <v>324</v>
      </c>
      <c r="B77" t="s">
        <v>323</v>
      </c>
      <c r="C77" t="s">
        <v>20</v>
      </c>
      <c r="D77" s="6">
        <v>0.1</v>
      </c>
      <c r="E77" s="6" t="s">
        <v>17</v>
      </c>
      <c r="F77" t="s">
        <v>332</v>
      </c>
      <c r="G77" t="str">
        <f t="shared" si="127"/>
        <v>DL2022011</v>
      </c>
      <c r="H77" t="str">
        <f t="shared" si="128"/>
        <v>19</v>
      </c>
      <c r="I77" t="str">
        <f t="shared" si="129"/>
        <v>SortmundetKutling_19_20220524_DL2022011_FrederiksbergGym</v>
      </c>
      <c r="J77" t="str">
        <f t="shared" si="130"/>
        <v>SortmundetKutling</v>
      </c>
      <c r="K77" t="str">
        <f t="shared" si="131"/>
        <v>eDNA</v>
      </c>
      <c r="L77" t="str">
        <f t="shared" si="132"/>
        <v>No Ct</v>
      </c>
      <c r="M77" t="str">
        <f t="shared" si="117"/>
        <v/>
      </c>
      <c r="N77" t="str">
        <f t="shared" si="118"/>
        <v/>
      </c>
      <c r="O77" t="str">
        <f t="shared" si="119"/>
        <v/>
      </c>
    </row>
    <row r="78" spans="1:24" x14ac:dyDescent="0.25">
      <c r="A78" t="s">
        <v>325</v>
      </c>
      <c r="B78" t="s">
        <v>326</v>
      </c>
      <c r="C78" t="s">
        <v>13</v>
      </c>
      <c r="D78" s="6">
        <v>0.1</v>
      </c>
      <c r="E78" s="6">
        <v>24.8</v>
      </c>
      <c r="F78" t="s">
        <v>332</v>
      </c>
      <c r="G78" t="str">
        <f t="shared" si="127"/>
        <v>DL2022011</v>
      </c>
      <c r="H78" t="str">
        <f t="shared" si="128"/>
        <v>20</v>
      </c>
      <c r="I78" t="str">
        <f t="shared" si="129"/>
        <v>SortmundetKutling_20_20220524_DL2022011_FrederiksbergGym</v>
      </c>
      <c r="J78" t="str">
        <f t="shared" si="130"/>
        <v>SortmundetKutling</v>
      </c>
      <c r="K78" t="str">
        <f t="shared" si="131"/>
        <v>PosK</v>
      </c>
      <c r="L78">
        <f t="shared" si="132"/>
        <v>24.8</v>
      </c>
      <c r="M78">
        <f t="shared" si="117"/>
        <v>24.8</v>
      </c>
      <c r="N78">
        <f t="shared" si="118"/>
        <v>0</v>
      </c>
      <c r="O78">
        <f t="shared" si="119"/>
        <v>0</v>
      </c>
      <c r="Q78">
        <f t="shared" ref="Q78" si="147">IF(L80="No Ct",0,L80)</f>
        <v>0</v>
      </c>
      <c r="R78">
        <f t="shared" ref="R78" si="148">IF(L81="No Ct",0,L81)</f>
        <v>0</v>
      </c>
      <c r="S78" t="str">
        <f t="shared" ref="S78" si="149">IF(AND(M78&gt;0,N78=0),"Valid","Invalid")</f>
        <v>Valid</v>
      </c>
      <c r="T78" t="str">
        <f t="shared" ref="T78" si="150">IF(OR(Q78&gt;1,R78&gt;1),"Present","Absent")</f>
        <v>Absent</v>
      </c>
      <c r="U78" t="str">
        <f t="shared" ref="U78" si="151">IF(OR(AND(Q78&gt;1,Q78&lt;41),AND(R78&gt;1,R78&lt;41)),"Ct&lt;41","Ct&gt;41")</f>
        <v>Ct&gt;41</v>
      </c>
      <c r="V78" t="str">
        <f>VLOOKUP(J78,Datasæt_Analysesystemer!$C$2:$D$68,2,FALSE)</f>
        <v>Sortmundet kutling</v>
      </c>
      <c r="W78" t="str">
        <f t="shared" ref="W78" si="152">MID(F78,10,9)</f>
        <v>DL2022011</v>
      </c>
      <c r="X78" t="str">
        <f t="shared" ref="X78" si="153">W78&amp;"_"&amp;V78&amp;"_"&amp;S78&amp;"_"&amp;T78&amp;"_"&amp;U78</f>
        <v>DL2022011_Sortmundet kutling_Valid_Absent_Ct&gt;41</v>
      </c>
    </row>
    <row r="79" spans="1:24" x14ac:dyDescent="0.25">
      <c r="A79" t="s">
        <v>327</v>
      </c>
      <c r="B79" t="s">
        <v>328</v>
      </c>
      <c r="C79" t="s">
        <v>16</v>
      </c>
      <c r="D79" s="6">
        <v>0.1</v>
      </c>
      <c r="E79" s="6" t="s">
        <v>17</v>
      </c>
      <c r="F79" t="s">
        <v>332</v>
      </c>
      <c r="G79" t="str">
        <f t="shared" si="127"/>
        <v>DL2022011</v>
      </c>
      <c r="H79" t="str">
        <f t="shared" si="128"/>
        <v>20</v>
      </c>
      <c r="I79" t="str">
        <f t="shared" si="129"/>
        <v>SortmundetKutling_20_20220524_DL2022011_FrederiksbergGym</v>
      </c>
      <c r="J79" t="str">
        <f t="shared" si="130"/>
        <v>SortmundetKutling</v>
      </c>
      <c r="K79" t="str">
        <f t="shared" si="131"/>
        <v>NegK</v>
      </c>
      <c r="L79" t="str">
        <f t="shared" si="132"/>
        <v>No Ct</v>
      </c>
      <c r="M79" t="str">
        <f t="shared" si="117"/>
        <v/>
      </c>
      <c r="N79" t="str">
        <f t="shared" si="118"/>
        <v/>
      </c>
      <c r="O79" t="str">
        <f t="shared" si="119"/>
        <v/>
      </c>
    </row>
    <row r="80" spans="1:24" x14ac:dyDescent="0.25">
      <c r="A80" t="s">
        <v>329</v>
      </c>
      <c r="B80" t="s">
        <v>330</v>
      </c>
      <c r="C80" t="s">
        <v>20</v>
      </c>
      <c r="D80" s="6">
        <v>0.1</v>
      </c>
      <c r="E80" s="6" t="s">
        <v>17</v>
      </c>
      <c r="F80" t="s">
        <v>332</v>
      </c>
      <c r="G80" t="str">
        <f t="shared" si="127"/>
        <v>DL2022011</v>
      </c>
      <c r="H80" t="str">
        <f t="shared" si="128"/>
        <v>20</v>
      </c>
      <c r="I80" t="str">
        <f t="shared" si="129"/>
        <v>SortmundetKutling_20_20220524_DL2022011_FrederiksbergGym</v>
      </c>
      <c r="J80" t="str">
        <f t="shared" si="130"/>
        <v>SortmundetKutling</v>
      </c>
      <c r="K80" t="str">
        <f t="shared" si="131"/>
        <v>eDNA</v>
      </c>
      <c r="L80" t="str">
        <f t="shared" si="132"/>
        <v>No Ct</v>
      </c>
      <c r="M80" t="str">
        <f t="shared" si="117"/>
        <v/>
      </c>
      <c r="N80" t="str">
        <f t="shared" si="118"/>
        <v/>
      </c>
      <c r="O80" t="str">
        <f t="shared" si="119"/>
        <v/>
      </c>
    </row>
    <row r="81" spans="1:24" x14ac:dyDescent="0.25">
      <c r="A81" t="s">
        <v>331</v>
      </c>
      <c r="B81" t="s">
        <v>330</v>
      </c>
      <c r="C81" t="s">
        <v>20</v>
      </c>
      <c r="D81" s="6">
        <v>0.1</v>
      </c>
      <c r="E81" s="6" t="s">
        <v>17</v>
      </c>
      <c r="F81" t="s">
        <v>332</v>
      </c>
      <c r="G81" t="str">
        <f t="shared" si="127"/>
        <v>DL2022011</v>
      </c>
      <c r="H81" t="str">
        <f t="shared" si="128"/>
        <v>20</v>
      </c>
      <c r="I81" t="str">
        <f t="shared" si="129"/>
        <v>SortmundetKutling_20_20220524_DL2022011_FrederiksbergGym</v>
      </c>
      <c r="J81" t="str">
        <f t="shared" si="130"/>
        <v>SortmundetKutling</v>
      </c>
      <c r="K81" t="str">
        <f t="shared" si="131"/>
        <v>eDNA</v>
      </c>
      <c r="L81" t="str">
        <f t="shared" si="132"/>
        <v>No Ct</v>
      </c>
      <c r="M81" t="str">
        <f t="shared" si="117"/>
        <v/>
      </c>
      <c r="N81" t="str">
        <f t="shared" si="118"/>
        <v/>
      </c>
      <c r="O81" t="str">
        <f t="shared" si="119"/>
        <v/>
      </c>
    </row>
    <row r="82" spans="1:24" x14ac:dyDescent="0.25">
      <c r="A82" t="s">
        <v>11</v>
      </c>
      <c r="B82" t="s">
        <v>12</v>
      </c>
      <c r="C82" t="s">
        <v>13</v>
      </c>
      <c r="D82" s="6">
        <v>0.1</v>
      </c>
      <c r="E82" s="6">
        <v>31.21</v>
      </c>
      <c r="F82" t="s">
        <v>1452</v>
      </c>
      <c r="G82" t="str">
        <f t="shared" ref="G82:G145" si="154">MID(F82,10,9)</f>
        <v>KU2022001</v>
      </c>
      <c r="H82" t="str">
        <f t="shared" ref="H82:H145" si="155">LEFT(B82,2)</f>
        <v>01</v>
      </c>
      <c r="I82" t="str">
        <f t="shared" ref="I82:I145" si="156">J82&amp;"_"&amp;H82&amp;"_"&amp;F82</f>
        <v>Aborre_01_20220210_KU2022001_RoedovreGymZBCVordingborg</v>
      </c>
      <c r="J82" t="str">
        <f t="shared" ref="J82:J145" si="157">MID(RIGHT(B82,LEN(B82)-3),1,FIND("_",RIGHT(B82,LEN(B82)-3))-1)</f>
        <v>Aborre</v>
      </c>
      <c r="K82" t="str">
        <f t="shared" ref="K82:K145" si="158">TRIM(SUBSTITUTE(RIGHT(B82,FIND(J82,B82)+1),"_",""))</f>
        <v>PosK</v>
      </c>
      <c r="L82">
        <f t="shared" ref="L82:L145" si="159">IFERROR(VALUE(SUBSTITUTE(E82,".",",")),E82)</f>
        <v>31.21</v>
      </c>
      <c r="M82">
        <f t="shared" ref="M82:M145" si="160">IF(K82="PosK",SUMIFS(L:L,K:K,"PosK",I:I,I82),"")</f>
        <v>31.21</v>
      </c>
      <c r="N82">
        <f t="shared" ref="N82:N145" si="161">IF(K82="PosK",SUMIFS(L:L,K:K,"NegK",I:I,I82),"")</f>
        <v>0</v>
      </c>
      <c r="O82">
        <f t="shared" ref="O82:O145" si="162">IF(K82="PosK",SUMIFS(L:L,K:K,"eDNA",I:I,I82),"")</f>
        <v>77.31</v>
      </c>
      <c r="Q82">
        <f t="shared" ref="Q82" si="163">IF(L84="No Ct",0,L84)</f>
        <v>38.479999999999997</v>
      </c>
      <c r="R82">
        <f t="shared" ref="R82" si="164">IF(L85="No Ct",0,L85)</f>
        <v>38.83</v>
      </c>
      <c r="S82" t="str">
        <f t="shared" ref="S82" si="165">IF(AND(M82&gt;0,N82=0),"Valid","Invalid")</f>
        <v>Valid</v>
      </c>
      <c r="T82" t="str">
        <f t="shared" ref="T82" si="166">IF(OR(Q82&gt;1,R82&gt;1),"Present","Absent")</f>
        <v>Present</v>
      </c>
      <c r="U82" t="str">
        <f t="shared" ref="U82" si="167">IF(OR(AND(Q82&gt;1,Q82&lt;41),AND(R82&gt;1,R82&lt;41)),"Ct&lt;41","Ct&gt;41")</f>
        <v>Ct&lt;41</v>
      </c>
      <c r="V82" t="str">
        <f>VLOOKUP(J82,Datasæt_Analysesystemer!$C$2:$D$68,2,FALSE)</f>
        <v>Aborre</v>
      </c>
      <c r="W82" t="str">
        <f t="shared" ref="W82" si="168">MID(F82,10,9)</f>
        <v>KU2022001</v>
      </c>
      <c r="X82" t="str">
        <f t="shared" ref="X82" si="169">W82&amp;"_"&amp;V82&amp;"_"&amp;S82&amp;"_"&amp;T82&amp;"_"&amp;U82</f>
        <v>KU2022001_Aborre_Valid_Present_Ct&lt;41</v>
      </c>
    </row>
    <row r="83" spans="1:24" x14ac:dyDescent="0.25">
      <c r="A83" t="s">
        <v>14</v>
      </c>
      <c r="B83" t="s">
        <v>15</v>
      </c>
      <c r="C83" t="s">
        <v>16</v>
      </c>
      <c r="D83" s="6">
        <v>0.1</v>
      </c>
      <c r="E83" s="6" t="s">
        <v>17</v>
      </c>
      <c r="F83" t="s">
        <v>1452</v>
      </c>
      <c r="G83" t="str">
        <f t="shared" si="154"/>
        <v>KU2022001</v>
      </c>
      <c r="H83" t="str">
        <f t="shared" si="155"/>
        <v>01</v>
      </c>
      <c r="I83" t="str">
        <f t="shared" si="156"/>
        <v>Aborre_01_20220210_KU2022001_RoedovreGymZBCVordingborg</v>
      </c>
      <c r="J83" t="str">
        <f t="shared" si="157"/>
        <v>Aborre</v>
      </c>
      <c r="K83" t="str">
        <f t="shared" si="158"/>
        <v>NegK</v>
      </c>
      <c r="L83" t="str">
        <f t="shared" si="159"/>
        <v>No Ct</v>
      </c>
      <c r="M83" t="str">
        <f t="shared" si="160"/>
        <v/>
      </c>
      <c r="N83" t="str">
        <f t="shared" si="161"/>
        <v/>
      </c>
      <c r="O83" t="str">
        <f t="shared" si="162"/>
        <v/>
      </c>
    </row>
    <row r="84" spans="1:24" x14ac:dyDescent="0.25">
      <c r="A84" t="s">
        <v>18</v>
      </c>
      <c r="B84" t="s">
        <v>19</v>
      </c>
      <c r="C84" t="s">
        <v>20</v>
      </c>
      <c r="D84" s="6">
        <v>0.1</v>
      </c>
      <c r="E84" s="6">
        <v>38.479999999999997</v>
      </c>
      <c r="F84" t="s">
        <v>1452</v>
      </c>
      <c r="G84" t="str">
        <f t="shared" si="154"/>
        <v>KU2022001</v>
      </c>
      <c r="H84" t="str">
        <f t="shared" si="155"/>
        <v>01</v>
      </c>
      <c r="I84" t="str">
        <f t="shared" si="156"/>
        <v>Aborre_01_20220210_KU2022001_RoedovreGymZBCVordingborg</v>
      </c>
      <c r="J84" t="str">
        <f t="shared" si="157"/>
        <v>Aborre</v>
      </c>
      <c r="K84" t="str">
        <f t="shared" si="158"/>
        <v>eDNA</v>
      </c>
      <c r="L84">
        <f t="shared" si="159"/>
        <v>38.479999999999997</v>
      </c>
      <c r="M84" t="str">
        <f t="shared" si="160"/>
        <v/>
      </c>
      <c r="N84" t="str">
        <f t="shared" si="161"/>
        <v/>
      </c>
      <c r="O84" t="str">
        <f t="shared" si="162"/>
        <v/>
      </c>
    </row>
    <row r="85" spans="1:24" x14ac:dyDescent="0.25">
      <c r="A85" t="s">
        <v>21</v>
      </c>
      <c r="B85" t="s">
        <v>19</v>
      </c>
      <c r="C85" t="s">
        <v>20</v>
      </c>
      <c r="D85" s="6">
        <v>0.1</v>
      </c>
      <c r="E85" s="6">
        <v>38.83</v>
      </c>
      <c r="F85" t="s">
        <v>1452</v>
      </c>
      <c r="G85" t="str">
        <f t="shared" si="154"/>
        <v>KU2022001</v>
      </c>
      <c r="H85" t="str">
        <f t="shared" si="155"/>
        <v>01</v>
      </c>
      <c r="I85" t="str">
        <f t="shared" si="156"/>
        <v>Aborre_01_20220210_KU2022001_RoedovreGymZBCVordingborg</v>
      </c>
      <c r="J85" t="str">
        <f t="shared" si="157"/>
        <v>Aborre</v>
      </c>
      <c r="K85" t="str">
        <f t="shared" si="158"/>
        <v>eDNA</v>
      </c>
      <c r="L85">
        <f t="shared" si="159"/>
        <v>38.83</v>
      </c>
      <c r="M85" t="str">
        <f t="shared" si="160"/>
        <v/>
      </c>
      <c r="N85" t="str">
        <f t="shared" si="161"/>
        <v/>
      </c>
      <c r="O85" t="str">
        <f t="shared" si="162"/>
        <v/>
      </c>
    </row>
    <row r="86" spans="1:24" x14ac:dyDescent="0.25">
      <c r="A86" t="s">
        <v>199</v>
      </c>
      <c r="B86" t="s">
        <v>333</v>
      </c>
      <c r="C86" t="s">
        <v>13</v>
      </c>
      <c r="D86" s="6">
        <v>0.1</v>
      </c>
      <c r="E86" s="6">
        <v>33.86</v>
      </c>
      <c r="F86" t="s">
        <v>1452</v>
      </c>
      <c r="G86" t="str">
        <f t="shared" si="154"/>
        <v>KU2022001</v>
      </c>
      <c r="H86" t="str">
        <f t="shared" si="155"/>
        <v>02</v>
      </c>
      <c r="I86" t="str">
        <f t="shared" si="156"/>
        <v>Aborre_02_20220210_KU2022001_RoedovreGymZBCVordingborg</v>
      </c>
      <c r="J86" t="str">
        <f t="shared" si="157"/>
        <v>Aborre</v>
      </c>
      <c r="K86" t="str">
        <f t="shared" si="158"/>
        <v>PosK</v>
      </c>
      <c r="L86">
        <f t="shared" si="159"/>
        <v>33.86</v>
      </c>
      <c r="M86">
        <f t="shared" si="160"/>
        <v>33.86</v>
      </c>
      <c r="N86">
        <f t="shared" si="161"/>
        <v>0</v>
      </c>
      <c r="O86">
        <f t="shared" si="162"/>
        <v>78.25</v>
      </c>
      <c r="Q86">
        <f t="shared" ref="Q86" si="170">IF(L88="No Ct",0,L88)</f>
        <v>38.81</v>
      </c>
      <c r="R86">
        <f t="shared" ref="R86" si="171">IF(L89="No Ct",0,L89)</f>
        <v>39.44</v>
      </c>
      <c r="S86" t="str">
        <f t="shared" ref="S86" si="172">IF(AND(M86&gt;0,N86=0),"Valid","Invalid")</f>
        <v>Valid</v>
      </c>
      <c r="T86" t="str">
        <f t="shared" ref="T86" si="173">IF(OR(Q86&gt;1,R86&gt;1),"Present","Absent")</f>
        <v>Present</v>
      </c>
      <c r="U86" t="str">
        <f t="shared" ref="U86" si="174">IF(OR(AND(Q86&gt;1,Q86&lt;41),AND(R86&gt;1,R86&lt;41)),"Ct&lt;41","Ct&gt;41")</f>
        <v>Ct&lt;41</v>
      </c>
      <c r="V86" t="str">
        <f>VLOOKUP(J86,Datasæt_Analysesystemer!$C$2:$D$68,2,FALSE)</f>
        <v>Aborre</v>
      </c>
      <c r="W86" t="str">
        <f t="shared" ref="W86" si="175">MID(F86,10,9)</f>
        <v>KU2022001</v>
      </c>
      <c r="X86" t="str">
        <f t="shared" ref="X86" si="176">W86&amp;"_"&amp;V86&amp;"_"&amp;S86&amp;"_"&amp;T86&amp;"_"&amp;U86</f>
        <v>KU2022001_Aborre_Valid_Present_Ct&lt;41</v>
      </c>
    </row>
    <row r="87" spans="1:24" x14ac:dyDescent="0.25">
      <c r="A87" t="s">
        <v>201</v>
      </c>
      <c r="B87" t="s">
        <v>334</v>
      </c>
      <c r="C87" t="s">
        <v>16</v>
      </c>
      <c r="D87" s="6">
        <v>0.1</v>
      </c>
      <c r="E87" s="6" t="s">
        <v>17</v>
      </c>
      <c r="F87" t="s">
        <v>1452</v>
      </c>
      <c r="G87" t="str">
        <f t="shared" si="154"/>
        <v>KU2022001</v>
      </c>
      <c r="H87" t="str">
        <f t="shared" si="155"/>
        <v>02</v>
      </c>
      <c r="I87" t="str">
        <f t="shared" si="156"/>
        <v>Aborre_02_20220210_KU2022001_RoedovreGymZBCVordingborg</v>
      </c>
      <c r="J87" t="str">
        <f t="shared" si="157"/>
        <v>Aborre</v>
      </c>
      <c r="K87" t="str">
        <f t="shared" si="158"/>
        <v>NegK</v>
      </c>
      <c r="L87" t="str">
        <f t="shared" si="159"/>
        <v>No Ct</v>
      </c>
      <c r="M87" t="str">
        <f t="shared" si="160"/>
        <v/>
      </c>
      <c r="N87" t="str">
        <f t="shared" si="161"/>
        <v/>
      </c>
      <c r="O87" t="str">
        <f t="shared" si="162"/>
        <v/>
      </c>
    </row>
    <row r="88" spans="1:24" x14ac:dyDescent="0.25">
      <c r="A88" t="s">
        <v>203</v>
      </c>
      <c r="B88" t="s">
        <v>335</v>
      </c>
      <c r="C88" t="s">
        <v>20</v>
      </c>
      <c r="D88" s="6">
        <v>0.1</v>
      </c>
      <c r="E88" s="6">
        <v>38.81</v>
      </c>
      <c r="F88" t="s">
        <v>1452</v>
      </c>
      <c r="G88" t="str">
        <f t="shared" si="154"/>
        <v>KU2022001</v>
      </c>
      <c r="H88" t="str">
        <f t="shared" si="155"/>
        <v>02</v>
      </c>
      <c r="I88" t="str">
        <f t="shared" si="156"/>
        <v>Aborre_02_20220210_KU2022001_RoedovreGymZBCVordingborg</v>
      </c>
      <c r="J88" t="str">
        <f t="shared" si="157"/>
        <v>Aborre</v>
      </c>
      <c r="K88" t="str">
        <f t="shared" si="158"/>
        <v>eDNA</v>
      </c>
      <c r="L88">
        <f t="shared" si="159"/>
        <v>38.81</v>
      </c>
      <c r="M88" t="str">
        <f t="shared" si="160"/>
        <v/>
      </c>
      <c r="N88" t="str">
        <f t="shared" si="161"/>
        <v/>
      </c>
      <c r="O88" t="str">
        <f t="shared" si="162"/>
        <v/>
      </c>
    </row>
    <row r="89" spans="1:24" x14ac:dyDescent="0.25">
      <c r="A89" t="s">
        <v>205</v>
      </c>
      <c r="B89" t="s">
        <v>335</v>
      </c>
      <c r="C89" t="s">
        <v>20</v>
      </c>
      <c r="D89" s="6">
        <v>0.1</v>
      </c>
      <c r="E89" s="6">
        <v>39.44</v>
      </c>
      <c r="F89" t="s">
        <v>1452</v>
      </c>
      <c r="G89" t="str">
        <f t="shared" si="154"/>
        <v>KU2022001</v>
      </c>
      <c r="H89" t="str">
        <f t="shared" si="155"/>
        <v>02</v>
      </c>
      <c r="I89" t="str">
        <f t="shared" si="156"/>
        <v>Aborre_02_20220210_KU2022001_RoedovreGymZBCVordingborg</v>
      </c>
      <c r="J89" t="str">
        <f t="shared" si="157"/>
        <v>Aborre</v>
      </c>
      <c r="K89" t="str">
        <f t="shared" si="158"/>
        <v>eDNA</v>
      </c>
      <c r="L89">
        <f t="shared" si="159"/>
        <v>39.44</v>
      </c>
      <c r="M89" t="str">
        <f t="shared" si="160"/>
        <v/>
      </c>
      <c r="N89" t="str">
        <f t="shared" si="161"/>
        <v/>
      </c>
      <c r="O89" t="str">
        <f t="shared" si="162"/>
        <v/>
      </c>
    </row>
    <row r="90" spans="1:24" x14ac:dyDescent="0.25">
      <c r="A90" t="s">
        <v>206</v>
      </c>
      <c r="B90" t="s">
        <v>336</v>
      </c>
      <c r="C90" t="s">
        <v>13</v>
      </c>
      <c r="D90" s="6">
        <v>0.1</v>
      </c>
      <c r="E90" s="6">
        <v>33.47</v>
      </c>
      <c r="F90" t="s">
        <v>1452</v>
      </c>
      <c r="G90" t="str">
        <f t="shared" si="154"/>
        <v>KU2022001</v>
      </c>
      <c r="H90" t="str">
        <f t="shared" si="155"/>
        <v>03</v>
      </c>
      <c r="I90" t="str">
        <f t="shared" si="156"/>
        <v>Skalle_03_20220210_KU2022001_RoedovreGymZBCVordingborg</v>
      </c>
      <c r="J90" t="str">
        <f t="shared" si="157"/>
        <v>Skalle</v>
      </c>
      <c r="K90" t="str">
        <f t="shared" si="158"/>
        <v>PosK</v>
      </c>
      <c r="L90">
        <f t="shared" si="159"/>
        <v>33.47</v>
      </c>
      <c r="M90">
        <f t="shared" si="160"/>
        <v>33.47</v>
      </c>
      <c r="N90">
        <f t="shared" si="161"/>
        <v>0</v>
      </c>
      <c r="O90">
        <f t="shared" si="162"/>
        <v>62.95</v>
      </c>
      <c r="Q90">
        <f t="shared" ref="Q90" si="177">IF(L92="No Ct",0,L92)</f>
        <v>31.34</v>
      </c>
      <c r="R90">
        <f t="shared" ref="R90" si="178">IF(L93="No Ct",0,L93)</f>
        <v>31.61</v>
      </c>
      <c r="S90" t="str">
        <f t="shared" ref="S90" si="179">IF(AND(M90&gt;0,N90=0),"Valid","Invalid")</f>
        <v>Valid</v>
      </c>
      <c r="T90" t="str">
        <f t="shared" ref="T90" si="180">IF(OR(Q90&gt;1,R90&gt;1),"Present","Absent")</f>
        <v>Present</v>
      </c>
      <c r="U90" t="str">
        <f t="shared" ref="U90" si="181">IF(OR(AND(Q90&gt;1,Q90&lt;41),AND(R90&gt;1,R90&lt;41)),"Ct&lt;41","Ct&gt;41")</f>
        <v>Ct&lt;41</v>
      </c>
      <c r="V90" t="str">
        <f>VLOOKUP(J90,Datasæt_Analysesystemer!$C$2:$D$68,2,FALSE)</f>
        <v>Skalle</v>
      </c>
      <c r="W90" t="str">
        <f t="shared" ref="W90" si="182">MID(F90,10,9)</f>
        <v>KU2022001</v>
      </c>
      <c r="X90" t="str">
        <f t="shared" ref="X90" si="183">W90&amp;"_"&amp;V90&amp;"_"&amp;S90&amp;"_"&amp;T90&amp;"_"&amp;U90</f>
        <v>KU2022001_Skalle_Valid_Present_Ct&lt;41</v>
      </c>
    </row>
    <row r="91" spans="1:24" x14ac:dyDescent="0.25">
      <c r="A91" t="s">
        <v>208</v>
      </c>
      <c r="B91" t="s">
        <v>337</v>
      </c>
      <c r="C91" t="s">
        <v>16</v>
      </c>
      <c r="D91" s="6">
        <v>0.1</v>
      </c>
      <c r="E91" s="6" t="s">
        <v>17</v>
      </c>
      <c r="F91" t="s">
        <v>1452</v>
      </c>
      <c r="G91" t="str">
        <f t="shared" si="154"/>
        <v>KU2022001</v>
      </c>
      <c r="H91" t="str">
        <f t="shared" si="155"/>
        <v>03</v>
      </c>
      <c r="I91" t="str">
        <f t="shared" si="156"/>
        <v>Skalle_03_20220210_KU2022001_RoedovreGymZBCVordingborg</v>
      </c>
      <c r="J91" t="str">
        <f t="shared" si="157"/>
        <v>Skalle</v>
      </c>
      <c r="K91" t="str">
        <f t="shared" si="158"/>
        <v>NegK</v>
      </c>
      <c r="L91" t="str">
        <f t="shared" si="159"/>
        <v>No Ct</v>
      </c>
      <c r="M91" t="str">
        <f t="shared" si="160"/>
        <v/>
      </c>
      <c r="N91" t="str">
        <f t="shared" si="161"/>
        <v/>
      </c>
      <c r="O91" t="str">
        <f t="shared" si="162"/>
        <v/>
      </c>
    </row>
    <row r="92" spans="1:24" x14ac:dyDescent="0.25">
      <c r="A92" t="s">
        <v>210</v>
      </c>
      <c r="B92" t="s">
        <v>338</v>
      </c>
      <c r="C92" t="s">
        <v>20</v>
      </c>
      <c r="D92" s="6">
        <v>0.1</v>
      </c>
      <c r="E92" s="6">
        <v>31.34</v>
      </c>
      <c r="F92" t="s">
        <v>1452</v>
      </c>
      <c r="G92" t="str">
        <f t="shared" si="154"/>
        <v>KU2022001</v>
      </c>
      <c r="H92" t="str">
        <f t="shared" si="155"/>
        <v>03</v>
      </c>
      <c r="I92" t="str">
        <f t="shared" si="156"/>
        <v>Skalle_03_20220210_KU2022001_RoedovreGymZBCVordingborg</v>
      </c>
      <c r="J92" t="str">
        <f t="shared" si="157"/>
        <v>Skalle</v>
      </c>
      <c r="K92" t="str">
        <f t="shared" si="158"/>
        <v>eDNA</v>
      </c>
      <c r="L92">
        <f t="shared" si="159"/>
        <v>31.34</v>
      </c>
      <c r="M92" t="str">
        <f t="shared" si="160"/>
        <v/>
      </c>
      <c r="N92" t="str">
        <f t="shared" si="161"/>
        <v/>
      </c>
      <c r="O92" t="str">
        <f t="shared" si="162"/>
        <v/>
      </c>
    </row>
    <row r="93" spans="1:24" x14ac:dyDescent="0.25">
      <c r="A93" t="s">
        <v>212</v>
      </c>
      <c r="B93" t="s">
        <v>338</v>
      </c>
      <c r="C93" t="s">
        <v>20</v>
      </c>
      <c r="D93" s="6">
        <v>0.1</v>
      </c>
      <c r="E93" s="6">
        <v>31.61</v>
      </c>
      <c r="F93" t="s">
        <v>1452</v>
      </c>
      <c r="G93" t="str">
        <f t="shared" si="154"/>
        <v>KU2022001</v>
      </c>
      <c r="H93" t="str">
        <f t="shared" si="155"/>
        <v>03</v>
      </c>
      <c r="I93" t="str">
        <f t="shared" si="156"/>
        <v>Skalle_03_20220210_KU2022001_RoedovreGymZBCVordingborg</v>
      </c>
      <c r="J93" t="str">
        <f t="shared" si="157"/>
        <v>Skalle</v>
      </c>
      <c r="K93" t="str">
        <f t="shared" si="158"/>
        <v>eDNA</v>
      </c>
      <c r="L93">
        <f t="shared" si="159"/>
        <v>31.61</v>
      </c>
      <c r="M93" t="str">
        <f t="shared" si="160"/>
        <v/>
      </c>
      <c r="N93" t="str">
        <f t="shared" si="161"/>
        <v/>
      </c>
      <c r="O93" t="str">
        <f t="shared" si="162"/>
        <v/>
      </c>
    </row>
    <row r="94" spans="1:24" x14ac:dyDescent="0.25">
      <c r="A94" t="s">
        <v>213</v>
      </c>
      <c r="B94" t="s">
        <v>339</v>
      </c>
      <c r="C94" t="s">
        <v>13</v>
      </c>
      <c r="D94" s="6">
        <v>0.1</v>
      </c>
      <c r="E94" s="6">
        <v>28.03</v>
      </c>
      <c r="F94" t="s">
        <v>1452</v>
      </c>
      <c r="G94" t="str">
        <f t="shared" si="154"/>
        <v>KU2022001</v>
      </c>
      <c r="H94" t="str">
        <f t="shared" si="155"/>
        <v>04</v>
      </c>
      <c r="I94" t="str">
        <f t="shared" si="156"/>
        <v>Skalle_04_20220210_KU2022001_RoedovreGymZBCVordingborg</v>
      </c>
      <c r="J94" t="str">
        <f t="shared" si="157"/>
        <v>Skalle</v>
      </c>
      <c r="K94" t="str">
        <f t="shared" si="158"/>
        <v>PosK</v>
      </c>
      <c r="L94">
        <f t="shared" si="159"/>
        <v>28.03</v>
      </c>
      <c r="M94">
        <f t="shared" si="160"/>
        <v>28.03</v>
      </c>
      <c r="N94">
        <f t="shared" si="161"/>
        <v>0</v>
      </c>
      <c r="O94">
        <f t="shared" si="162"/>
        <v>62.79</v>
      </c>
      <c r="Q94">
        <f t="shared" ref="Q94" si="184">IF(L96="No Ct",0,L96)</f>
        <v>31.38</v>
      </c>
      <c r="R94">
        <f t="shared" ref="R94" si="185">IF(L97="No Ct",0,L97)</f>
        <v>31.41</v>
      </c>
      <c r="S94" t="str">
        <f t="shared" ref="S94" si="186">IF(AND(M94&gt;0,N94=0),"Valid","Invalid")</f>
        <v>Valid</v>
      </c>
      <c r="T94" t="str">
        <f t="shared" ref="T94" si="187">IF(OR(Q94&gt;1,R94&gt;1),"Present","Absent")</f>
        <v>Present</v>
      </c>
      <c r="U94" t="str">
        <f t="shared" ref="U94" si="188">IF(OR(AND(Q94&gt;1,Q94&lt;41),AND(R94&gt;1,R94&lt;41)),"Ct&lt;41","Ct&gt;41")</f>
        <v>Ct&lt;41</v>
      </c>
      <c r="V94" t="str">
        <f>VLOOKUP(J94,Datasæt_Analysesystemer!$C$2:$D$68,2,FALSE)</f>
        <v>Skalle</v>
      </c>
      <c r="W94" t="str">
        <f t="shared" ref="W94" si="189">MID(F94,10,9)</f>
        <v>KU2022001</v>
      </c>
      <c r="X94" t="str">
        <f t="shared" ref="X94" si="190">W94&amp;"_"&amp;V94&amp;"_"&amp;S94&amp;"_"&amp;T94&amp;"_"&amp;U94</f>
        <v>KU2022001_Skalle_Valid_Present_Ct&lt;41</v>
      </c>
    </row>
    <row r="95" spans="1:24" x14ac:dyDescent="0.25">
      <c r="A95" t="s">
        <v>215</v>
      </c>
      <c r="B95" t="s">
        <v>340</v>
      </c>
      <c r="C95" t="s">
        <v>16</v>
      </c>
      <c r="D95" s="6">
        <v>0.1</v>
      </c>
      <c r="E95" s="6" t="s">
        <v>17</v>
      </c>
      <c r="F95" t="s">
        <v>1452</v>
      </c>
      <c r="G95" t="str">
        <f t="shared" si="154"/>
        <v>KU2022001</v>
      </c>
      <c r="H95" t="str">
        <f t="shared" si="155"/>
        <v>04</v>
      </c>
      <c r="I95" t="str">
        <f t="shared" si="156"/>
        <v>Skalle_04_20220210_KU2022001_RoedovreGymZBCVordingborg</v>
      </c>
      <c r="J95" t="str">
        <f t="shared" si="157"/>
        <v>Skalle</v>
      </c>
      <c r="K95" t="str">
        <f t="shared" si="158"/>
        <v>NegK</v>
      </c>
      <c r="L95" t="str">
        <f t="shared" si="159"/>
        <v>No Ct</v>
      </c>
      <c r="M95" t="str">
        <f t="shared" si="160"/>
        <v/>
      </c>
      <c r="N95" t="str">
        <f t="shared" si="161"/>
        <v/>
      </c>
      <c r="O95" t="str">
        <f t="shared" si="162"/>
        <v/>
      </c>
    </row>
    <row r="96" spans="1:24" x14ac:dyDescent="0.25">
      <c r="A96" t="s">
        <v>217</v>
      </c>
      <c r="B96" t="s">
        <v>341</v>
      </c>
      <c r="C96" t="s">
        <v>20</v>
      </c>
      <c r="D96" s="6">
        <v>0.1</v>
      </c>
      <c r="E96" s="6">
        <v>31.38</v>
      </c>
      <c r="F96" t="s">
        <v>1452</v>
      </c>
      <c r="G96" t="str">
        <f t="shared" si="154"/>
        <v>KU2022001</v>
      </c>
      <c r="H96" t="str">
        <f t="shared" si="155"/>
        <v>04</v>
      </c>
      <c r="I96" t="str">
        <f t="shared" si="156"/>
        <v>Skalle_04_20220210_KU2022001_RoedovreGymZBCVordingborg</v>
      </c>
      <c r="J96" t="str">
        <f t="shared" si="157"/>
        <v>Skalle</v>
      </c>
      <c r="K96" t="str">
        <f t="shared" si="158"/>
        <v>eDNA</v>
      </c>
      <c r="L96">
        <f t="shared" si="159"/>
        <v>31.38</v>
      </c>
      <c r="M96" t="str">
        <f t="shared" si="160"/>
        <v/>
      </c>
      <c r="N96" t="str">
        <f t="shared" si="161"/>
        <v/>
      </c>
      <c r="O96" t="str">
        <f t="shared" si="162"/>
        <v/>
      </c>
    </row>
    <row r="97" spans="1:24" x14ac:dyDescent="0.25">
      <c r="A97" t="s">
        <v>219</v>
      </c>
      <c r="B97" t="s">
        <v>341</v>
      </c>
      <c r="C97" t="s">
        <v>20</v>
      </c>
      <c r="D97" s="6">
        <v>0.1</v>
      </c>
      <c r="E97" s="6">
        <v>31.41</v>
      </c>
      <c r="F97" t="s">
        <v>1452</v>
      </c>
      <c r="G97" t="str">
        <f t="shared" si="154"/>
        <v>KU2022001</v>
      </c>
      <c r="H97" t="str">
        <f t="shared" si="155"/>
        <v>04</v>
      </c>
      <c r="I97" t="str">
        <f t="shared" si="156"/>
        <v>Skalle_04_20220210_KU2022001_RoedovreGymZBCVordingborg</v>
      </c>
      <c r="J97" t="str">
        <f t="shared" si="157"/>
        <v>Skalle</v>
      </c>
      <c r="K97" t="str">
        <f t="shared" si="158"/>
        <v>eDNA</v>
      </c>
      <c r="L97">
        <f t="shared" si="159"/>
        <v>31.41</v>
      </c>
      <c r="M97" t="str">
        <f t="shared" si="160"/>
        <v/>
      </c>
      <c r="N97" t="str">
        <f t="shared" si="161"/>
        <v/>
      </c>
      <c r="O97" t="str">
        <f t="shared" si="162"/>
        <v/>
      </c>
    </row>
    <row r="98" spans="1:24" x14ac:dyDescent="0.25">
      <c r="A98" t="s">
        <v>220</v>
      </c>
      <c r="B98" t="s">
        <v>1343</v>
      </c>
      <c r="C98" t="s">
        <v>13</v>
      </c>
      <c r="D98" s="6">
        <v>0.1</v>
      </c>
      <c r="E98" s="6">
        <v>28.34</v>
      </c>
      <c r="F98" t="s">
        <v>1452</v>
      </c>
      <c r="G98" t="str">
        <f t="shared" si="154"/>
        <v>KU2022001</v>
      </c>
      <c r="H98" t="str">
        <f t="shared" si="155"/>
        <v>05</v>
      </c>
      <c r="I98" t="str">
        <f t="shared" si="156"/>
        <v>StorVandsalamander_05_20220210_KU2022001_RoedovreGymZBCVordingborg</v>
      </c>
      <c r="J98" t="str">
        <f t="shared" si="157"/>
        <v>StorVandsalamander</v>
      </c>
      <c r="K98" t="str">
        <f t="shared" si="158"/>
        <v>PosK</v>
      </c>
      <c r="L98">
        <f t="shared" si="159"/>
        <v>28.34</v>
      </c>
      <c r="M98">
        <f t="shared" si="160"/>
        <v>28.34</v>
      </c>
      <c r="N98">
        <f t="shared" si="161"/>
        <v>0</v>
      </c>
      <c r="O98">
        <f t="shared" si="162"/>
        <v>0</v>
      </c>
      <c r="Q98">
        <f t="shared" ref="Q98" si="191">IF(L100="No Ct",0,L100)</f>
        <v>0</v>
      </c>
      <c r="R98">
        <f t="shared" ref="R98" si="192">IF(L101="No Ct",0,L101)</f>
        <v>0</v>
      </c>
      <c r="S98" t="str">
        <f t="shared" ref="S98" si="193">IF(AND(M98&gt;0,N98=0),"Valid","Invalid")</f>
        <v>Valid</v>
      </c>
      <c r="T98" t="str">
        <f t="shared" ref="T98" si="194">IF(OR(Q98&gt;1,R98&gt;1),"Present","Absent")</f>
        <v>Absent</v>
      </c>
      <c r="U98" t="str">
        <f t="shared" ref="U98" si="195">IF(OR(AND(Q98&gt;1,Q98&lt;41),AND(R98&gt;1,R98&lt;41)),"Ct&lt;41","Ct&gt;41")</f>
        <v>Ct&gt;41</v>
      </c>
      <c r="V98" t="str">
        <f>VLOOKUP(J98,Datasæt_Analysesystemer!$C$2:$D$68,2,FALSE)</f>
        <v>Stor vandsalamander</v>
      </c>
      <c r="W98" t="str">
        <f t="shared" ref="W98" si="196">MID(F98,10,9)</f>
        <v>KU2022001</v>
      </c>
      <c r="X98" t="str">
        <f t="shared" ref="X98" si="197">W98&amp;"_"&amp;V98&amp;"_"&amp;S98&amp;"_"&amp;T98&amp;"_"&amp;U98</f>
        <v>KU2022001_Stor vandsalamander_Valid_Absent_Ct&gt;41</v>
      </c>
    </row>
    <row r="99" spans="1:24" x14ac:dyDescent="0.25">
      <c r="A99" t="s">
        <v>222</v>
      </c>
      <c r="B99" t="s">
        <v>1344</v>
      </c>
      <c r="C99" t="s">
        <v>16</v>
      </c>
      <c r="D99" s="6">
        <v>0.1</v>
      </c>
      <c r="E99" s="6" t="s">
        <v>17</v>
      </c>
      <c r="F99" t="s">
        <v>1452</v>
      </c>
      <c r="G99" t="str">
        <f t="shared" si="154"/>
        <v>KU2022001</v>
      </c>
      <c r="H99" t="str">
        <f t="shared" si="155"/>
        <v>05</v>
      </c>
      <c r="I99" t="str">
        <f t="shared" si="156"/>
        <v>StorVandsalamander_05_20220210_KU2022001_RoedovreGymZBCVordingborg</v>
      </c>
      <c r="J99" t="str">
        <f t="shared" si="157"/>
        <v>StorVandsalamander</v>
      </c>
      <c r="K99" t="str">
        <f t="shared" si="158"/>
        <v>NegK</v>
      </c>
      <c r="L99" t="str">
        <f t="shared" si="159"/>
        <v>No Ct</v>
      </c>
      <c r="M99" t="str">
        <f t="shared" si="160"/>
        <v/>
      </c>
      <c r="N99" t="str">
        <f t="shared" si="161"/>
        <v/>
      </c>
      <c r="O99" t="str">
        <f t="shared" si="162"/>
        <v/>
      </c>
    </row>
    <row r="100" spans="1:24" x14ac:dyDescent="0.25">
      <c r="A100" t="s">
        <v>224</v>
      </c>
      <c r="B100" t="s">
        <v>1345</v>
      </c>
      <c r="C100" t="s">
        <v>20</v>
      </c>
      <c r="D100" s="6">
        <v>0.1</v>
      </c>
      <c r="E100" s="6" t="s">
        <v>17</v>
      </c>
      <c r="F100" t="s">
        <v>1452</v>
      </c>
      <c r="G100" t="str">
        <f t="shared" si="154"/>
        <v>KU2022001</v>
      </c>
      <c r="H100" t="str">
        <f t="shared" si="155"/>
        <v>05</v>
      </c>
      <c r="I100" t="str">
        <f t="shared" si="156"/>
        <v>StorVandsalamander_05_20220210_KU2022001_RoedovreGymZBCVordingborg</v>
      </c>
      <c r="J100" t="str">
        <f t="shared" si="157"/>
        <v>StorVandsalamander</v>
      </c>
      <c r="K100" t="str">
        <f t="shared" si="158"/>
        <v>eDNA</v>
      </c>
      <c r="L100" t="str">
        <f t="shared" si="159"/>
        <v>No Ct</v>
      </c>
      <c r="M100" t="str">
        <f t="shared" si="160"/>
        <v/>
      </c>
      <c r="N100" t="str">
        <f t="shared" si="161"/>
        <v/>
      </c>
      <c r="O100" t="str">
        <f t="shared" si="162"/>
        <v/>
      </c>
    </row>
    <row r="101" spans="1:24" x14ac:dyDescent="0.25">
      <c r="A101" t="s">
        <v>226</v>
      </c>
      <c r="B101" t="s">
        <v>1345</v>
      </c>
      <c r="C101" t="s">
        <v>20</v>
      </c>
      <c r="D101" s="6">
        <v>0.1</v>
      </c>
      <c r="E101" s="6" t="s">
        <v>17</v>
      </c>
      <c r="F101" t="s">
        <v>1452</v>
      </c>
      <c r="G101" t="str">
        <f t="shared" si="154"/>
        <v>KU2022001</v>
      </c>
      <c r="H101" t="str">
        <f t="shared" si="155"/>
        <v>05</v>
      </c>
      <c r="I101" t="str">
        <f t="shared" si="156"/>
        <v>StorVandsalamander_05_20220210_KU2022001_RoedovreGymZBCVordingborg</v>
      </c>
      <c r="J101" t="str">
        <f t="shared" si="157"/>
        <v>StorVandsalamander</v>
      </c>
      <c r="K101" t="str">
        <f t="shared" si="158"/>
        <v>eDNA</v>
      </c>
      <c r="L101" t="str">
        <f t="shared" si="159"/>
        <v>No Ct</v>
      </c>
      <c r="M101" t="str">
        <f t="shared" si="160"/>
        <v/>
      </c>
      <c r="N101" t="str">
        <f t="shared" si="161"/>
        <v/>
      </c>
      <c r="O101" t="str">
        <f t="shared" si="162"/>
        <v/>
      </c>
    </row>
    <row r="102" spans="1:24" x14ac:dyDescent="0.25">
      <c r="A102" t="s">
        <v>227</v>
      </c>
      <c r="B102" t="s">
        <v>1346</v>
      </c>
      <c r="C102" t="s">
        <v>13</v>
      </c>
      <c r="D102" s="6">
        <v>0.1</v>
      </c>
      <c r="E102" s="6">
        <v>28.39</v>
      </c>
      <c r="F102" t="s">
        <v>1452</v>
      </c>
      <c r="G102" t="str">
        <f t="shared" si="154"/>
        <v>KU2022001</v>
      </c>
      <c r="H102" t="str">
        <f t="shared" si="155"/>
        <v>06</v>
      </c>
      <c r="I102" t="str">
        <f t="shared" si="156"/>
        <v>StorVandsalamander_06_20220210_KU2022001_RoedovreGymZBCVordingborg</v>
      </c>
      <c r="J102" t="str">
        <f t="shared" si="157"/>
        <v>StorVandsalamander</v>
      </c>
      <c r="K102" t="str">
        <f t="shared" si="158"/>
        <v>PosK</v>
      </c>
      <c r="L102">
        <f t="shared" si="159"/>
        <v>28.39</v>
      </c>
      <c r="M102">
        <f t="shared" si="160"/>
        <v>28.39</v>
      </c>
      <c r="N102">
        <f t="shared" si="161"/>
        <v>0</v>
      </c>
      <c r="O102">
        <f t="shared" si="162"/>
        <v>0</v>
      </c>
      <c r="Q102">
        <f t="shared" ref="Q102" si="198">IF(L104="No Ct",0,L104)</f>
        <v>0</v>
      </c>
      <c r="R102">
        <f t="shared" ref="R102" si="199">IF(L105="No Ct",0,L105)</f>
        <v>0</v>
      </c>
      <c r="S102" t="str">
        <f t="shared" ref="S102" si="200">IF(AND(M102&gt;0,N102=0),"Valid","Invalid")</f>
        <v>Valid</v>
      </c>
      <c r="T102" t="str">
        <f t="shared" ref="T102" si="201">IF(OR(Q102&gt;1,R102&gt;1),"Present","Absent")</f>
        <v>Absent</v>
      </c>
      <c r="U102" t="str">
        <f t="shared" ref="U102" si="202">IF(OR(AND(Q102&gt;1,Q102&lt;41),AND(R102&gt;1,R102&lt;41)),"Ct&lt;41","Ct&gt;41")</f>
        <v>Ct&gt;41</v>
      </c>
      <c r="V102" t="str">
        <f>VLOOKUP(J102,Datasæt_Analysesystemer!$C$2:$D$68,2,FALSE)</f>
        <v>Stor vandsalamander</v>
      </c>
      <c r="W102" t="str">
        <f t="shared" ref="W102" si="203">MID(F102,10,9)</f>
        <v>KU2022001</v>
      </c>
      <c r="X102" t="str">
        <f t="shared" ref="X102" si="204">W102&amp;"_"&amp;V102&amp;"_"&amp;S102&amp;"_"&amp;T102&amp;"_"&amp;U102</f>
        <v>KU2022001_Stor vandsalamander_Valid_Absent_Ct&gt;41</v>
      </c>
    </row>
    <row r="103" spans="1:24" x14ac:dyDescent="0.25">
      <c r="A103" t="s">
        <v>229</v>
      </c>
      <c r="B103" t="s">
        <v>1347</v>
      </c>
      <c r="C103" t="s">
        <v>16</v>
      </c>
      <c r="D103" s="6">
        <v>0.1</v>
      </c>
      <c r="E103" s="6" t="s">
        <v>17</v>
      </c>
      <c r="F103" t="s">
        <v>1452</v>
      </c>
      <c r="G103" t="str">
        <f t="shared" si="154"/>
        <v>KU2022001</v>
      </c>
      <c r="H103" t="str">
        <f t="shared" si="155"/>
        <v>06</v>
      </c>
      <c r="I103" t="str">
        <f t="shared" si="156"/>
        <v>StorVandsalamander_06_20220210_KU2022001_RoedovreGymZBCVordingborg</v>
      </c>
      <c r="J103" t="str">
        <f t="shared" si="157"/>
        <v>StorVandsalamander</v>
      </c>
      <c r="K103" t="str">
        <f t="shared" si="158"/>
        <v>NegK</v>
      </c>
      <c r="L103" t="str">
        <f t="shared" si="159"/>
        <v>No Ct</v>
      </c>
      <c r="M103" t="str">
        <f t="shared" si="160"/>
        <v/>
      </c>
      <c r="N103" t="str">
        <f t="shared" si="161"/>
        <v/>
      </c>
      <c r="O103" t="str">
        <f t="shared" si="162"/>
        <v/>
      </c>
    </row>
    <row r="104" spans="1:24" x14ac:dyDescent="0.25">
      <c r="A104" t="s">
        <v>231</v>
      </c>
      <c r="B104" t="s">
        <v>1348</v>
      </c>
      <c r="C104" t="s">
        <v>20</v>
      </c>
      <c r="D104" s="6">
        <v>0.1</v>
      </c>
      <c r="E104" s="6" t="s">
        <v>17</v>
      </c>
      <c r="F104" t="s">
        <v>1452</v>
      </c>
      <c r="G104" t="str">
        <f t="shared" si="154"/>
        <v>KU2022001</v>
      </c>
      <c r="H104" t="str">
        <f t="shared" si="155"/>
        <v>06</v>
      </c>
      <c r="I104" t="str">
        <f t="shared" si="156"/>
        <v>StorVandsalamander_06_20220210_KU2022001_RoedovreGymZBCVordingborg</v>
      </c>
      <c r="J104" t="str">
        <f t="shared" si="157"/>
        <v>StorVandsalamander</v>
      </c>
      <c r="K104" t="str">
        <f t="shared" si="158"/>
        <v>eDNA</v>
      </c>
      <c r="L104" t="str">
        <f t="shared" si="159"/>
        <v>No Ct</v>
      </c>
      <c r="M104" t="str">
        <f t="shared" si="160"/>
        <v/>
      </c>
      <c r="N104" t="str">
        <f t="shared" si="161"/>
        <v/>
      </c>
      <c r="O104" t="str">
        <f t="shared" si="162"/>
        <v/>
      </c>
    </row>
    <row r="105" spans="1:24" x14ac:dyDescent="0.25">
      <c r="A105" t="s">
        <v>233</v>
      </c>
      <c r="B105" t="s">
        <v>1348</v>
      </c>
      <c r="C105" t="s">
        <v>20</v>
      </c>
      <c r="D105" s="6">
        <v>0.1</v>
      </c>
      <c r="E105" s="6" t="s">
        <v>17</v>
      </c>
      <c r="F105" t="s">
        <v>1452</v>
      </c>
      <c r="G105" t="str">
        <f t="shared" si="154"/>
        <v>KU2022001</v>
      </c>
      <c r="H105" t="str">
        <f t="shared" si="155"/>
        <v>06</v>
      </c>
      <c r="I105" t="str">
        <f t="shared" si="156"/>
        <v>StorVandsalamander_06_20220210_KU2022001_RoedovreGymZBCVordingborg</v>
      </c>
      <c r="J105" t="str">
        <f t="shared" si="157"/>
        <v>StorVandsalamander</v>
      </c>
      <c r="K105" t="str">
        <f t="shared" si="158"/>
        <v>eDNA</v>
      </c>
      <c r="L105" t="str">
        <f t="shared" si="159"/>
        <v>No Ct</v>
      </c>
      <c r="M105" t="str">
        <f t="shared" si="160"/>
        <v/>
      </c>
      <c r="N105" t="str">
        <f t="shared" si="161"/>
        <v/>
      </c>
      <c r="O105" t="str">
        <f t="shared" si="162"/>
        <v/>
      </c>
    </row>
    <row r="106" spans="1:24" x14ac:dyDescent="0.25">
      <c r="A106" t="s">
        <v>234</v>
      </c>
      <c r="B106" t="s">
        <v>1404</v>
      </c>
      <c r="C106" t="s">
        <v>13</v>
      </c>
      <c r="D106" s="6">
        <v>0.1</v>
      </c>
      <c r="E106" s="6">
        <v>38.89</v>
      </c>
      <c r="F106" t="s">
        <v>1452</v>
      </c>
      <c r="G106" t="str">
        <f t="shared" si="154"/>
        <v>KU2022001</v>
      </c>
      <c r="H106" t="str">
        <f t="shared" si="155"/>
        <v>07</v>
      </c>
      <c r="I106" t="str">
        <f t="shared" si="156"/>
        <v>LilleVandsalamander_07_20220210_KU2022001_RoedovreGymZBCVordingborg</v>
      </c>
      <c r="J106" t="str">
        <f t="shared" si="157"/>
        <v>LilleVandsalamander</v>
      </c>
      <c r="K106" t="str">
        <f t="shared" si="158"/>
        <v>PosK</v>
      </c>
      <c r="L106">
        <f t="shared" si="159"/>
        <v>38.89</v>
      </c>
      <c r="M106">
        <f t="shared" si="160"/>
        <v>38.89</v>
      </c>
      <c r="N106">
        <f t="shared" si="161"/>
        <v>0</v>
      </c>
      <c r="O106">
        <f t="shared" si="162"/>
        <v>39.86</v>
      </c>
      <c r="Q106">
        <f t="shared" ref="Q106" si="205">IF(L108="No Ct",0,L108)</f>
        <v>39.86</v>
      </c>
      <c r="R106">
        <f t="shared" ref="R106" si="206">IF(L109="No Ct",0,L109)</f>
        <v>0</v>
      </c>
      <c r="S106" t="str">
        <f t="shared" ref="S106" si="207">IF(AND(M106&gt;0,N106=0),"Valid","Invalid")</f>
        <v>Valid</v>
      </c>
      <c r="T106" t="str">
        <f t="shared" ref="T106" si="208">IF(OR(Q106&gt;1,R106&gt;1),"Present","Absent")</f>
        <v>Present</v>
      </c>
      <c r="U106" t="str">
        <f t="shared" ref="U106" si="209">IF(OR(AND(Q106&gt;1,Q106&lt;41),AND(R106&gt;1,R106&lt;41)),"Ct&lt;41","Ct&gt;41")</f>
        <v>Ct&lt;41</v>
      </c>
      <c r="V106" t="str">
        <f>VLOOKUP(J106,Datasæt_Analysesystemer!$C$2:$D$68,2,FALSE)</f>
        <v>Lille vandsalamander</v>
      </c>
      <c r="W106" t="str">
        <f t="shared" ref="W106" si="210">MID(F106,10,9)</f>
        <v>KU2022001</v>
      </c>
      <c r="X106" t="str">
        <f t="shared" ref="X106" si="211">W106&amp;"_"&amp;V106&amp;"_"&amp;S106&amp;"_"&amp;T106&amp;"_"&amp;U106</f>
        <v>KU2022001_Lille vandsalamander_Valid_Present_Ct&lt;41</v>
      </c>
    </row>
    <row r="107" spans="1:24" x14ac:dyDescent="0.25">
      <c r="A107" t="s">
        <v>236</v>
      </c>
      <c r="B107" t="s">
        <v>1405</v>
      </c>
      <c r="C107" t="s">
        <v>16</v>
      </c>
      <c r="D107" s="6">
        <v>0.1</v>
      </c>
      <c r="E107" s="6" t="s">
        <v>17</v>
      </c>
      <c r="F107" t="s">
        <v>1452</v>
      </c>
      <c r="G107" t="str">
        <f t="shared" si="154"/>
        <v>KU2022001</v>
      </c>
      <c r="H107" t="str">
        <f t="shared" si="155"/>
        <v>07</v>
      </c>
      <c r="I107" t="str">
        <f t="shared" si="156"/>
        <v>LilleVandsalamander_07_20220210_KU2022001_RoedovreGymZBCVordingborg</v>
      </c>
      <c r="J107" t="str">
        <f t="shared" si="157"/>
        <v>LilleVandsalamander</v>
      </c>
      <c r="K107" t="str">
        <f t="shared" si="158"/>
        <v>NegK</v>
      </c>
      <c r="L107" t="str">
        <f t="shared" si="159"/>
        <v>No Ct</v>
      </c>
      <c r="M107" t="str">
        <f t="shared" si="160"/>
        <v/>
      </c>
      <c r="N107" t="str">
        <f t="shared" si="161"/>
        <v/>
      </c>
      <c r="O107" t="str">
        <f t="shared" si="162"/>
        <v/>
      </c>
    </row>
    <row r="108" spans="1:24" x14ac:dyDescent="0.25">
      <c r="A108" t="s">
        <v>238</v>
      </c>
      <c r="B108" t="s">
        <v>1406</v>
      </c>
      <c r="C108" t="s">
        <v>20</v>
      </c>
      <c r="D108" s="6">
        <v>0.1</v>
      </c>
      <c r="E108" s="6">
        <v>39.86</v>
      </c>
      <c r="F108" t="s">
        <v>1452</v>
      </c>
      <c r="G108" t="str">
        <f t="shared" si="154"/>
        <v>KU2022001</v>
      </c>
      <c r="H108" t="str">
        <f t="shared" si="155"/>
        <v>07</v>
      </c>
      <c r="I108" t="str">
        <f t="shared" si="156"/>
        <v>LilleVandsalamander_07_20220210_KU2022001_RoedovreGymZBCVordingborg</v>
      </c>
      <c r="J108" t="str">
        <f t="shared" si="157"/>
        <v>LilleVandsalamander</v>
      </c>
      <c r="K108" t="str">
        <f t="shared" si="158"/>
        <v>eDNA</v>
      </c>
      <c r="L108">
        <f t="shared" si="159"/>
        <v>39.86</v>
      </c>
      <c r="M108" t="str">
        <f t="shared" si="160"/>
        <v/>
      </c>
      <c r="N108" t="str">
        <f t="shared" si="161"/>
        <v/>
      </c>
      <c r="O108" t="str">
        <f t="shared" si="162"/>
        <v/>
      </c>
    </row>
    <row r="109" spans="1:24" x14ac:dyDescent="0.25">
      <c r="A109" t="s">
        <v>240</v>
      </c>
      <c r="B109" t="s">
        <v>1406</v>
      </c>
      <c r="C109" t="s">
        <v>20</v>
      </c>
      <c r="D109" s="6">
        <v>0.1</v>
      </c>
      <c r="E109" s="6" t="s">
        <v>17</v>
      </c>
      <c r="F109" t="s">
        <v>1452</v>
      </c>
      <c r="G109" t="str">
        <f t="shared" si="154"/>
        <v>KU2022001</v>
      </c>
      <c r="H109" t="str">
        <f t="shared" si="155"/>
        <v>07</v>
      </c>
      <c r="I109" t="str">
        <f t="shared" si="156"/>
        <v>LilleVandsalamander_07_20220210_KU2022001_RoedovreGymZBCVordingborg</v>
      </c>
      <c r="J109" t="str">
        <f t="shared" si="157"/>
        <v>LilleVandsalamander</v>
      </c>
      <c r="K109" t="str">
        <f t="shared" si="158"/>
        <v>eDNA</v>
      </c>
      <c r="L109" t="str">
        <f t="shared" si="159"/>
        <v>No Ct</v>
      </c>
      <c r="M109" t="str">
        <f t="shared" si="160"/>
        <v/>
      </c>
      <c r="N109" t="str">
        <f t="shared" si="161"/>
        <v/>
      </c>
      <c r="O109" t="str">
        <f t="shared" si="162"/>
        <v/>
      </c>
    </row>
    <row r="110" spans="1:24" x14ac:dyDescent="0.25">
      <c r="A110" t="s">
        <v>241</v>
      </c>
      <c r="B110" t="s">
        <v>1407</v>
      </c>
      <c r="C110" t="s">
        <v>13</v>
      </c>
      <c r="D110" s="6">
        <v>0.1</v>
      </c>
      <c r="E110" s="6">
        <v>29.84</v>
      </c>
      <c r="F110" t="s">
        <v>1452</v>
      </c>
      <c r="G110" t="str">
        <f t="shared" si="154"/>
        <v>KU2022001</v>
      </c>
      <c r="H110" t="str">
        <f t="shared" si="155"/>
        <v>08</v>
      </c>
      <c r="I110" t="str">
        <f t="shared" si="156"/>
        <v>LilleVandsalamander_08_20220210_KU2022001_RoedovreGymZBCVordingborg</v>
      </c>
      <c r="J110" t="str">
        <f t="shared" si="157"/>
        <v>LilleVandsalamander</v>
      </c>
      <c r="K110" t="str">
        <f t="shared" si="158"/>
        <v>PosK</v>
      </c>
      <c r="L110">
        <f t="shared" si="159"/>
        <v>29.84</v>
      </c>
      <c r="M110">
        <f t="shared" si="160"/>
        <v>29.84</v>
      </c>
      <c r="N110">
        <f t="shared" si="161"/>
        <v>40.49</v>
      </c>
      <c r="O110">
        <f t="shared" si="162"/>
        <v>0</v>
      </c>
      <c r="Q110">
        <f t="shared" ref="Q110" si="212">IF(L112="No Ct",0,L112)</f>
        <v>0</v>
      </c>
      <c r="R110">
        <f t="shared" ref="R110" si="213">IF(L113="No Ct",0,L113)</f>
        <v>0</v>
      </c>
      <c r="S110" t="str">
        <f t="shared" ref="S110" si="214">IF(AND(M110&gt;0,N110=0),"Valid","Invalid")</f>
        <v>Invalid</v>
      </c>
      <c r="T110" t="str">
        <f t="shared" ref="T110" si="215">IF(OR(Q110&gt;1,R110&gt;1),"Present","Absent")</f>
        <v>Absent</v>
      </c>
      <c r="U110" t="str">
        <f t="shared" ref="U110" si="216">IF(OR(AND(Q110&gt;1,Q110&lt;41),AND(R110&gt;1,R110&lt;41)),"Ct&lt;41","Ct&gt;41")</f>
        <v>Ct&gt;41</v>
      </c>
      <c r="V110" t="str">
        <f>VLOOKUP(J110,Datasæt_Analysesystemer!$C$2:$D$68,2,FALSE)</f>
        <v>Lille vandsalamander</v>
      </c>
      <c r="W110" t="str">
        <f t="shared" ref="W110" si="217">MID(F110,10,9)</f>
        <v>KU2022001</v>
      </c>
      <c r="X110" t="str">
        <f t="shared" ref="X110" si="218">W110&amp;"_"&amp;V110&amp;"_"&amp;S110&amp;"_"&amp;T110&amp;"_"&amp;U110</f>
        <v>KU2022001_Lille vandsalamander_Invalid_Absent_Ct&gt;41</v>
      </c>
    </row>
    <row r="111" spans="1:24" x14ac:dyDescent="0.25">
      <c r="A111" t="s">
        <v>243</v>
      </c>
      <c r="B111" t="s">
        <v>1408</v>
      </c>
      <c r="C111" t="s">
        <v>16</v>
      </c>
      <c r="D111" s="6">
        <v>0.1</v>
      </c>
      <c r="E111" s="6">
        <v>40.49</v>
      </c>
      <c r="F111" t="s">
        <v>1452</v>
      </c>
      <c r="G111" t="str">
        <f t="shared" si="154"/>
        <v>KU2022001</v>
      </c>
      <c r="H111" t="str">
        <f t="shared" si="155"/>
        <v>08</v>
      </c>
      <c r="I111" t="str">
        <f t="shared" si="156"/>
        <v>LilleVandsalamander_08_20220210_KU2022001_RoedovreGymZBCVordingborg</v>
      </c>
      <c r="J111" t="str">
        <f t="shared" si="157"/>
        <v>LilleVandsalamander</v>
      </c>
      <c r="K111" t="str">
        <f t="shared" si="158"/>
        <v>NegK</v>
      </c>
      <c r="L111">
        <f t="shared" si="159"/>
        <v>40.49</v>
      </c>
      <c r="M111" t="str">
        <f t="shared" si="160"/>
        <v/>
      </c>
      <c r="N111" t="str">
        <f t="shared" si="161"/>
        <v/>
      </c>
      <c r="O111" t="str">
        <f t="shared" si="162"/>
        <v/>
      </c>
    </row>
    <row r="112" spans="1:24" x14ac:dyDescent="0.25">
      <c r="A112" t="s">
        <v>245</v>
      </c>
      <c r="B112" t="s">
        <v>1409</v>
      </c>
      <c r="C112" t="s">
        <v>20</v>
      </c>
      <c r="D112" s="6">
        <v>0.1</v>
      </c>
      <c r="E112" s="6" t="s">
        <v>17</v>
      </c>
      <c r="F112" t="s">
        <v>1452</v>
      </c>
      <c r="G112" t="str">
        <f t="shared" si="154"/>
        <v>KU2022001</v>
      </c>
      <c r="H112" t="str">
        <f t="shared" si="155"/>
        <v>08</v>
      </c>
      <c r="I112" t="str">
        <f t="shared" si="156"/>
        <v>LilleVandsalamander_08_20220210_KU2022001_RoedovreGymZBCVordingborg</v>
      </c>
      <c r="J112" t="str">
        <f t="shared" si="157"/>
        <v>LilleVandsalamander</v>
      </c>
      <c r="K112" t="str">
        <f t="shared" si="158"/>
        <v>eDNA</v>
      </c>
      <c r="L112" t="str">
        <f t="shared" si="159"/>
        <v>No Ct</v>
      </c>
      <c r="M112" t="str">
        <f t="shared" si="160"/>
        <v/>
      </c>
      <c r="N112" t="str">
        <f t="shared" si="161"/>
        <v/>
      </c>
      <c r="O112" t="str">
        <f t="shared" si="162"/>
        <v/>
      </c>
    </row>
    <row r="113" spans="1:24" x14ac:dyDescent="0.25">
      <c r="A113" t="s">
        <v>247</v>
      </c>
      <c r="B113" t="s">
        <v>1409</v>
      </c>
      <c r="C113" t="s">
        <v>20</v>
      </c>
      <c r="D113" s="6">
        <v>0.1</v>
      </c>
      <c r="E113" s="6" t="s">
        <v>17</v>
      </c>
      <c r="F113" t="s">
        <v>1452</v>
      </c>
      <c r="G113" t="str">
        <f t="shared" si="154"/>
        <v>KU2022001</v>
      </c>
      <c r="H113" t="str">
        <f t="shared" si="155"/>
        <v>08</v>
      </c>
      <c r="I113" t="str">
        <f t="shared" si="156"/>
        <v>LilleVandsalamander_08_20220210_KU2022001_RoedovreGymZBCVordingborg</v>
      </c>
      <c r="J113" t="str">
        <f t="shared" si="157"/>
        <v>LilleVandsalamander</v>
      </c>
      <c r="K113" t="str">
        <f t="shared" si="158"/>
        <v>eDNA</v>
      </c>
      <c r="L113" t="str">
        <f t="shared" si="159"/>
        <v>No Ct</v>
      </c>
      <c r="M113" t="str">
        <f t="shared" si="160"/>
        <v/>
      </c>
      <c r="N113" t="str">
        <f t="shared" si="161"/>
        <v/>
      </c>
      <c r="O113" t="str">
        <f t="shared" si="162"/>
        <v/>
      </c>
    </row>
    <row r="114" spans="1:24" x14ac:dyDescent="0.25">
      <c r="A114" t="s">
        <v>248</v>
      </c>
      <c r="B114" t="s">
        <v>1410</v>
      </c>
      <c r="C114" t="s">
        <v>13</v>
      </c>
      <c r="D114" s="6">
        <v>0.1</v>
      </c>
      <c r="E114" s="6">
        <v>36.380000000000003</v>
      </c>
      <c r="F114" t="s">
        <v>1452</v>
      </c>
      <c r="G114" t="str">
        <f t="shared" si="154"/>
        <v>KU2022001</v>
      </c>
      <c r="H114" t="str">
        <f t="shared" si="155"/>
        <v>09</v>
      </c>
      <c r="I114" t="str">
        <f t="shared" si="156"/>
        <v>EuropaeiskSumpskildpadde_09_20220210_KU2022001_RoedovreGymZBCVordingborg</v>
      </c>
      <c r="J114" t="str">
        <f t="shared" si="157"/>
        <v>EuropaeiskSumpskildpadde</v>
      </c>
      <c r="K114" t="str">
        <f t="shared" si="158"/>
        <v>PosK</v>
      </c>
      <c r="L114">
        <f t="shared" si="159"/>
        <v>36.380000000000003</v>
      </c>
      <c r="M114">
        <f t="shared" si="160"/>
        <v>36.380000000000003</v>
      </c>
      <c r="N114">
        <f t="shared" si="161"/>
        <v>0</v>
      </c>
      <c r="O114">
        <f t="shared" si="162"/>
        <v>0</v>
      </c>
      <c r="Q114">
        <f t="shared" ref="Q114" si="219">IF(L116="No Ct",0,L116)</f>
        <v>0</v>
      </c>
      <c r="R114">
        <f t="shared" ref="R114" si="220">IF(L117="No Ct",0,L117)</f>
        <v>0</v>
      </c>
      <c r="S114" t="str">
        <f t="shared" ref="S114" si="221">IF(AND(M114&gt;0,N114=0),"Valid","Invalid")</f>
        <v>Valid</v>
      </c>
      <c r="T114" t="str">
        <f t="shared" ref="T114" si="222">IF(OR(Q114&gt;1,R114&gt;1),"Present","Absent")</f>
        <v>Absent</v>
      </c>
      <c r="U114" t="str">
        <f t="shared" ref="U114" si="223">IF(OR(AND(Q114&gt;1,Q114&lt;41),AND(R114&gt;1,R114&lt;41)),"Ct&lt;41","Ct&gt;41")</f>
        <v>Ct&gt;41</v>
      </c>
      <c r="V114" t="str">
        <f>VLOOKUP(J114,Datasæt_Analysesystemer!$C$2:$D$68,2,FALSE)</f>
        <v>Europæisk sumpskildspadde</v>
      </c>
      <c r="W114" t="str">
        <f t="shared" ref="W114" si="224">MID(F114,10,9)</f>
        <v>KU2022001</v>
      </c>
      <c r="X114" t="str">
        <f t="shared" ref="X114" si="225">W114&amp;"_"&amp;V114&amp;"_"&amp;S114&amp;"_"&amp;T114&amp;"_"&amp;U114</f>
        <v>KU2022001_Europæisk sumpskildspadde_Valid_Absent_Ct&gt;41</v>
      </c>
    </row>
    <row r="115" spans="1:24" x14ac:dyDescent="0.25">
      <c r="A115" t="s">
        <v>250</v>
      </c>
      <c r="B115" t="s">
        <v>1411</v>
      </c>
      <c r="C115" t="s">
        <v>16</v>
      </c>
      <c r="D115" s="6">
        <v>0.1</v>
      </c>
      <c r="E115" s="6" t="s">
        <v>17</v>
      </c>
      <c r="F115" t="s">
        <v>1452</v>
      </c>
      <c r="G115" t="str">
        <f t="shared" si="154"/>
        <v>KU2022001</v>
      </c>
      <c r="H115" t="str">
        <f t="shared" si="155"/>
        <v>09</v>
      </c>
      <c r="I115" t="str">
        <f t="shared" si="156"/>
        <v>EuropaeiskSumpskildpadde_09_20220210_KU2022001_RoedovreGymZBCVordingborg</v>
      </c>
      <c r="J115" t="str">
        <f t="shared" si="157"/>
        <v>EuropaeiskSumpskildpadde</v>
      </c>
      <c r="K115" t="str">
        <f t="shared" si="158"/>
        <v>NegK</v>
      </c>
      <c r="L115" t="str">
        <f t="shared" si="159"/>
        <v>No Ct</v>
      </c>
      <c r="M115" t="str">
        <f t="shared" si="160"/>
        <v/>
      </c>
      <c r="N115" t="str">
        <f t="shared" si="161"/>
        <v/>
      </c>
      <c r="O115" t="str">
        <f t="shared" si="162"/>
        <v/>
      </c>
    </row>
    <row r="116" spans="1:24" x14ac:dyDescent="0.25">
      <c r="A116" t="s">
        <v>252</v>
      </c>
      <c r="B116" t="s">
        <v>1412</v>
      </c>
      <c r="C116" t="s">
        <v>20</v>
      </c>
      <c r="D116" s="6">
        <v>0.1</v>
      </c>
      <c r="E116" s="6" t="s">
        <v>17</v>
      </c>
      <c r="F116" t="s">
        <v>1452</v>
      </c>
      <c r="G116" t="str">
        <f t="shared" si="154"/>
        <v>KU2022001</v>
      </c>
      <c r="H116" t="str">
        <f t="shared" si="155"/>
        <v>09</v>
      </c>
      <c r="I116" t="str">
        <f t="shared" si="156"/>
        <v>EuropaeiskSumpskildpadde_09_20220210_KU2022001_RoedovreGymZBCVordingborg</v>
      </c>
      <c r="J116" t="str">
        <f t="shared" si="157"/>
        <v>EuropaeiskSumpskildpadde</v>
      </c>
      <c r="K116" t="str">
        <f t="shared" si="158"/>
        <v>eDNA</v>
      </c>
      <c r="L116" t="str">
        <f t="shared" si="159"/>
        <v>No Ct</v>
      </c>
      <c r="M116" t="str">
        <f t="shared" si="160"/>
        <v/>
      </c>
      <c r="N116" t="str">
        <f t="shared" si="161"/>
        <v/>
      </c>
      <c r="O116" t="str">
        <f t="shared" si="162"/>
        <v/>
      </c>
    </row>
    <row r="117" spans="1:24" x14ac:dyDescent="0.25">
      <c r="A117" t="s">
        <v>254</v>
      </c>
      <c r="B117" t="s">
        <v>1412</v>
      </c>
      <c r="C117" t="s">
        <v>20</v>
      </c>
      <c r="D117" s="6">
        <v>0.1</v>
      </c>
      <c r="E117" s="6" t="s">
        <v>17</v>
      </c>
      <c r="F117" t="s">
        <v>1452</v>
      </c>
      <c r="G117" t="str">
        <f t="shared" si="154"/>
        <v>KU2022001</v>
      </c>
      <c r="H117" t="str">
        <f t="shared" si="155"/>
        <v>09</v>
      </c>
      <c r="I117" t="str">
        <f t="shared" si="156"/>
        <v>EuropaeiskSumpskildpadde_09_20220210_KU2022001_RoedovreGymZBCVordingborg</v>
      </c>
      <c r="J117" t="str">
        <f t="shared" si="157"/>
        <v>EuropaeiskSumpskildpadde</v>
      </c>
      <c r="K117" t="str">
        <f t="shared" si="158"/>
        <v>eDNA</v>
      </c>
      <c r="L117" t="str">
        <f t="shared" si="159"/>
        <v>No Ct</v>
      </c>
      <c r="M117" t="str">
        <f t="shared" si="160"/>
        <v/>
      </c>
      <c r="N117" t="str">
        <f t="shared" si="161"/>
        <v/>
      </c>
      <c r="O117" t="str">
        <f t="shared" si="162"/>
        <v/>
      </c>
    </row>
    <row r="118" spans="1:24" x14ac:dyDescent="0.25">
      <c r="A118" t="s">
        <v>255</v>
      </c>
      <c r="B118" t="s">
        <v>1413</v>
      </c>
      <c r="C118" t="s">
        <v>13</v>
      </c>
      <c r="D118" s="6">
        <v>0.1</v>
      </c>
      <c r="E118" s="6">
        <v>29.7</v>
      </c>
      <c r="F118" t="s">
        <v>1452</v>
      </c>
      <c r="G118" t="str">
        <f t="shared" si="154"/>
        <v>KU2022001</v>
      </c>
      <c r="H118" t="str">
        <f t="shared" si="155"/>
        <v>10</v>
      </c>
      <c r="I118" t="str">
        <f t="shared" si="156"/>
        <v>EuropaeiskSumpskildpadde_10_20220210_KU2022001_RoedovreGymZBCVordingborg</v>
      </c>
      <c r="J118" t="str">
        <f t="shared" si="157"/>
        <v>EuropaeiskSumpskildpadde</v>
      </c>
      <c r="K118" t="str">
        <f t="shared" si="158"/>
        <v>PosK</v>
      </c>
      <c r="L118">
        <f t="shared" si="159"/>
        <v>29.7</v>
      </c>
      <c r="M118">
        <f t="shared" si="160"/>
        <v>29.7</v>
      </c>
      <c r="N118">
        <f t="shared" si="161"/>
        <v>0</v>
      </c>
      <c r="O118">
        <f t="shared" si="162"/>
        <v>0</v>
      </c>
      <c r="Q118">
        <f t="shared" ref="Q118" si="226">IF(L120="No Ct",0,L120)</f>
        <v>0</v>
      </c>
      <c r="R118">
        <f t="shared" ref="R118" si="227">IF(L121="No Ct",0,L121)</f>
        <v>0</v>
      </c>
      <c r="S118" t="str">
        <f t="shared" ref="S118" si="228">IF(AND(M118&gt;0,N118=0),"Valid","Invalid")</f>
        <v>Valid</v>
      </c>
      <c r="T118" t="str">
        <f t="shared" ref="T118" si="229">IF(OR(Q118&gt;1,R118&gt;1),"Present","Absent")</f>
        <v>Absent</v>
      </c>
      <c r="U118" t="str">
        <f t="shared" ref="U118" si="230">IF(OR(AND(Q118&gt;1,Q118&lt;41),AND(R118&gt;1,R118&lt;41)),"Ct&lt;41","Ct&gt;41")</f>
        <v>Ct&gt;41</v>
      </c>
      <c r="V118" t="str">
        <f>VLOOKUP(J118,Datasæt_Analysesystemer!$C$2:$D$68,2,FALSE)</f>
        <v>Europæisk sumpskildspadde</v>
      </c>
      <c r="W118" t="str">
        <f t="shared" ref="W118" si="231">MID(F118,10,9)</f>
        <v>KU2022001</v>
      </c>
      <c r="X118" t="str">
        <f t="shared" ref="X118" si="232">W118&amp;"_"&amp;V118&amp;"_"&amp;S118&amp;"_"&amp;T118&amp;"_"&amp;U118</f>
        <v>KU2022001_Europæisk sumpskildspadde_Valid_Absent_Ct&gt;41</v>
      </c>
    </row>
    <row r="119" spans="1:24" x14ac:dyDescent="0.25">
      <c r="A119" t="s">
        <v>257</v>
      </c>
      <c r="B119" t="s">
        <v>1414</v>
      </c>
      <c r="C119" t="s">
        <v>16</v>
      </c>
      <c r="D119" s="6">
        <v>0.1</v>
      </c>
      <c r="E119" s="6" t="s">
        <v>17</v>
      </c>
      <c r="F119" t="s">
        <v>1452</v>
      </c>
      <c r="G119" t="str">
        <f t="shared" si="154"/>
        <v>KU2022001</v>
      </c>
      <c r="H119" t="str">
        <f t="shared" si="155"/>
        <v>10</v>
      </c>
      <c r="I119" t="str">
        <f t="shared" si="156"/>
        <v>EuropaeiskSumpskildpadde_10_20220210_KU2022001_RoedovreGymZBCVordingborg</v>
      </c>
      <c r="J119" t="str">
        <f t="shared" si="157"/>
        <v>EuropaeiskSumpskildpadde</v>
      </c>
      <c r="K119" t="str">
        <f t="shared" si="158"/>
        <v>NegK</v>
      </c>
      <c r="L119" t="str">
        <f t="shared" si="159"/>
        <v>No Ct</v>
      </c>
      <c r="M119" t="str">
        <f t="shared" si="160"/>
        <v/>
      </c>
      <c r="N119" t="str">
        <f t="shared" si="161"/>
        <v/>
      </c>
      <c r="O119" t="str">
        <f t="shared" si="162"/>
        <v/>
      </c>
    </row>
    <row r="120" spans="1:24" x14ac:dyDescent="0.25">
      <c r="A120" t="s">
        <v>259</v>
      </c>
      <c r="B120" t="s">
        <v>1415</v>
      </c>
      <c r="C120" t="s">
        <v>20</v>
      </c>
      <c r="D120" s="6">
        <v>0.1</v>
      </c>
      <c r="E120" s="6" t="s">
        <v>17</v>
      </c>
      <c r="F120" t="s">
        <v>1452</v>
      </c>
      <c r="G120" t="str">
        <f t="shared" si="154"/>
        <v>KU2022001</v>
      </c>
      <c r="H120" t="str">
        <f t="shared" si="155"/>
        <v>10</v>
      </c>
      <c r="I120" t="str">
        <f t="shared" si="156"/>
        <v>EuropaeiskSumpskildpadde_10_20220210_KU2022001_RoedovreGymZBCVordingborg</v>
      </c>
      <c r="J120" t="str">
        <f t="shared" si="157"/>
        <v>EuropaeiskSumpskildpadde</v>
      </c>
      <c r="K120" t="str">
        <f t="shared" si="158"/>
        <v>eDNA</v>
      </c>
      <c r="L120" t="str">
        <f t="shared" si="159"/>
        <v>No Ct</v>
      </c>
      <c r="M120" t="str">
        <f t="shared" si="160"/>
        <v/>
      </c>
      <c r="N120" t="str">
        <f t="shared" si="161"/>
        <v/>
      </c>
      <c r="O120" t="str">
        <f t="shared" si="162"/>
        <v/>
      </c>
    </row>
    <row r="121" spans="1:24" x14ac:dyDescent="0.25">
      <c r="A121" t="s">
        <v>261</v>
      </c>
      <c r="B121" t="s">
        <v>1415</v>
      </c>
      <c r="C121" t="s">
        <v>20</v>
      </c>
      <c r="D121" s="6">
        <v>0.1</v>
      </c>
      <c r="E121" s="6" t="s">
        <v>17</v>
      </c>
      <c r="F121" t="s">
        <v>1452</v>
      </c>
      <c r="G121" t="str">
        <f t="shared" si="154"/>
        <v>KU2022001</v>
      </c>
      <c r="H121" t="str">
        <f t="shared" si="155"/>
        <v>10</v>
      </c>
      <c r="I121" t="str">
        <f t="shared" si="156"/>
        <v>EuropaeiskSumpskildpadde_10_20220210_KU2022001_RoedovreGymZBCVordingborg</v>
      </c>
      <c r="J121" t="str">
        <f t="shared" si="157"/>
        <v>EuropaeiskSumpskildpadde</v>
      </c>
      <c r="K121" t="str">
        <f t="shared" si="158"/>
        <v>eDNA</v>
      </c>
      <c r="L121" t="str">
        <f t="shared" si="159"/>
        <v>No Ct</v>
      </c>
      <c r="M121" t="str">
        <f t="shared" si="160"/>
        <v/>
      </c>
      <c r="N121" t="str">
        <f t="shared" si="161"/>
        <v/>
      </c>
      <c r="O121" t="str">
        <f t="shared" si="162"/>
        <v/>
      </c>
    </row>
    <row r="122" spans="1:24" x14ac:dyDescent="0.25">
      <c r="A122" t="s">
        <v>262</v>
      </c>
      <c r="B122" t="s">
        <v>1416</v>
      </c>
      <c r="C122" t="s">
        <v>13</v>
      </c>
      <c r="D122" s="6">
        <v>0.1</v>
      </c>
      <c r="E122" s="6">
        <v>29.83</v>
      </c>
      <c r="F122" t="s">
        <v>1452</v>
      </c>
      <c r="G122" t="str">
        <f t="shared" si="154"/>
        <v>KU2022001</v>
      </c>
      <c r="H122" t="str">
        <f t="shared" si="155"/>
        <v>11</v>
      </c>
      <c r="I122" t="str">
        <f t="shared" si="156"/>
        <v>Flodkrebs_11_20220210_KU2022001_RoedovreGymZBCVordingborg</v>
      </c>
      <c r="J122" t="str">
        <f t="shared" si="157"/>
        <v>Flodkrebs</v>
      </c>
      <c r="K122" t="str">
        <f t="shared" si="158"/>
        <v>PosK</v>
      </c>
      <c r="L122">
        <f t="shared" si="159"/>
        <v>29.83</v>
      </c>
      <c r="M122">
        <f t="shared" si="160"/>
        <v>29.83</v>
      </c>
      <c r="N122">
        <f t="shared" si="161"/>
        <v>0</v>
      </c>
      <c r="O122">
        <f t="shared" si="162"/>
        <v>0</v>
      </c>
      <c r="Q122">
        <f t="shared" ref="Q122" si="233">IF(L124="No Ct",0,L124)</f>
        <v>0</v>
      </c>
      <c r="R122">
        <f t="shared" ref="R122" si="234">IF(L125="No Ct",0,L125)</f>
        <v>0</v>
      </c>
      <c r="S122" t="str">
        <f t="shared" ref="S122" si="235">IF(AND(M122&gt;0,N122=0),"Valid","Invalid")</f>
        <v>Valid</v>
      </c>
      <c r="T122" t="str">
        <f t="shared" ref="T122" si="236">IF(OR(Q122&gt;1,R122&gt;1),"Present","Absent")</f>
        <v>Absent</v>
      </c>
      <c r="U122" t="str">
        <f t="shared" ref="U122" si="237">IF(OR(AND(Q122&gt;1,Q122&lt;41),AND(R122&gt;1,R122&lt;41)),"Ct&lt;41","Ct&gt;41")</f>
        <v>Ct&gt;41</v>
      </c>
      <c r="V122" t="str">
        <f>VLOOKUP(J122,Datasæt_Analysesystemer!$C$2:$D$68,2,FALSE)</f>
        <v>Flodkrebs</v>
      </c>
      <c r="W122" t="str">
        <f t="shared" ref="W122" si="238">MID(F122,10,9)</f>
        <v>KU2022001</v>
      </c>
      <c r="X122" t="str">
        <f t="shared" ref="X122" si="239">W122&amp;"_"&amp;V122&amp;"_"&amp;S122&amp;"_"&amp;T122&amp;"_"&amp;U122</f>
        <v>KU2022001_Flodkrebs_Valid_Absent_Ct&gt;41</v>
      </c>
    </row>
    <row r="123" spans="1:24" x14ac:dyDescent="0.25">
      <c r="A123" t="s">
        <v>264</v>
      </c>
      <c r="B123" t="s">
        <v>1417</v>
      </c>
      <c r="C123" t="s">
        <v>16</v>
      </c>
      <c r="D123" s="6">
        <v>0.1</v>
      </c>
      <c r="E123" s="6" t="s">
        <v>17</v>
      </c>
      <c r="F123" t="s">
        <v>1452</v>
      </c>
      <c r="G123" t="str">
        <f t="shared" si="154"/>
        <v>KU2022001</v>
      </c>
      <c r="H123" t="str">
        <f t="shared" si="155"/>
        <v>11</v>
      </c>
      <c r="I123" t="str">
        <f t="shared" si="156"/>
        <v>Flodkrebs_11_20220210_KU2022001_RoedovreGymZBCVordingborg</v>
      </c>
      <c r="J123" t="str">
        <f t="shared" si="157"/>
        <v>Flodkrebs</v>
      </c>
      <c r="K123" t="str">
        <f t="shared" si="158"/>
        <v>NegK</v>
      </c>
      <c r="L123" t="str">
        <f t="shared" si="159"/>
        <v>No Ct</v>
      </c>
      <c r="M123" t="str">
        <f t="shared" si="160"/>
        <v/>
      </c>
      <c r="N123" t="str">
        <f t="shared" si="161"/>
        <v/>
      </c>
      <c r="O123" t="str">
        <f t="shared" si="162"/>
        <v/>
      </c>
    </row>
    <row r="124" spans="1:24" x14ac:dyDescent="0.25">
      <c r="A124" t="s">
        <v>266</v>
      </c>
      <c r="B124" t="s">
        <v>1418</v>
      </c>
      <c r="C124" t="s">
        <v>20</v>
      </c>
      <c r="D124" s="6">
        <v>0.1</v>
      </c>
      <c r="E124" s="6" t="s">
        <v>17</v>
      </c>
      <c r="F124" t="s">
        <v>1452</v>
      </c>
      <c r="G124" t="str">
        <f t="shared" si="154"/>
        <v>KU2022001</v>
      </c>
      <c r="H124" t="str">
        <f t="shared" si="155"/>
        <v>11</v>
      </c>
      <c r="I124" t="str">
        <f t="shared" si="156"/>
        <v>Flodkrebs_11_20220210_KU2022001_RoedovreGymZBCVordingborg</v>
      </c>
      <c r="J124" t="str">
        <f t="shared" si="157"/>
        <v>Flodkrebs</v>
      </c>
      <c r="K124" t="str">
        <f t="shared" si="158"/>
        <v>eDNA</v>
      </c>
      <c r="L124" t="str">
        <f t="shared" si="159"/>
        <v>No Ct</v>
      </c>
      <c r="M124" t="str">
        <f t="shared" si="160"/>
        <v/>
      </c>
      <c r="N124" t="str">
        <f t="shared" si="161"/>
        <v/>
      </c>
      <c r="O124" t="str">
        <f t="shared" si="162"/>
        <v/>
      </c>
    </row>
    <row r="125" spans="1:24" x14ac:dyDescent="0.25">
      <c r="A125" t="s">
        <v>268</v>
      </c>
      <c r="B125" t="s">
        <v>1418</v>
      </c>
      <c r="C125" t="s">
        <v>20</v>
      </c>
      <c r="D125" s="6">
        <v>0.1</v>
      </c>
      <c r="E125" s="6" t="s">
        <v>17</v>
      </c>
      <c r="F125" t="s">
        <v>1452</v>
      </c>
      <c r="G125" t="str">
        <f t="shared" si="154"/>
        <v>KU2022001</v>
      </c>
      <c r="H125" t="str">
        <f t="shared" si="155"/>
        <v>11</v>
      </c>
      <c r="I125" t="str">
        <f t="shared" si="156"/>
        <v>Flodkrebs_11_20220210_KU2022001_RoedovreGymZBCVordingborg</v>
      </c>
      <c r="J125" t="str">
        <f t="shared" si="157"/>
        <v>Flodkrebs</v>
      </c>
      <c r="K125" t="str">
        <f t="shared" si="158"/>
        <v>eDNA</v>
      </c>
      <c r="L125" t="str">
        <f t="shared" si="159"/>
        <v>No Ct</v>
      </c>
      <c r="M125" t="str">
        <f t="shared" si="160"/>
        <v/>
      </c>
      <c r="N125" t="str">
        <f t="shared" si="161"/>
        <v/>
      </c>
      <c r="O125" t="str">
        <f t="shared" si="162"/>
        <v/>
      </c>
    </row>
    <row r="126" spans="1:24" x14ac:dyDescent="0.25">
      <c r="A126" t="s">
        <v>269</v>
      </c>
      <c r="B126" t="s">
        <v>1419</v>
      </c>
      <c r="C126" t="s">
        <v>13</v>
      </c>
      <c r="D126" s="6">
        <v>0.1</v>
      </c>
      <c r="E126" s="6">
        <v>29.4</v>
      </c>
      <c r="F126" t="s">
        <v>1452</v>
      </c>
      <c r="G126" t="str">
        <f t="shared" si="154"/>
        <v>KU2022001</v>
      </c>
      <c r="H126" t="str">
        <f t="shared" si="155"/>
        <v>12</v>
      </c>
      <c r="I126" t="str">
        <f t="shared" si="156"/>
        <v>Flodkrebs_12_20220210_KU2022001_RoedovreGymZBCVordingborg</v>
      </c>
      <c r="J126" t="str">
        <f t="shared" si="157"/>
        <v>Flodkrebs</v>
      </c>
      <c r="K126" t="str">
        <f t="shared" si="158"/>
        <v>PosK</v>
      </c>
      <c r="L126">
        <f t="shared" si="159"/>
        <v>29.4</v>
      </c>
      <c r="M126">
        <f t="shared" si="160"/>
        <v>29.4</v>
      </c>
      <c r="N126">
        <f t="shared" si="161"/>
        <v>0</v>
      </c>
      <c r="O126">
        <f t="shared" si="162"/>
        <v>0</v>
      </c>
      <c r="Q126">
        <f t="shared" ref="Q126" si="240">IF(L128="No Ct",0,L128)</f>
        <v>0</v>
      </c>
      <c r="R126">
        <f t="shared" ref="R126" si="241">IF(L129="No Ct",0,L129)</f>
        <v>0</v>
      </c>
      <c r="S126" t="str">
        <f t="shared" ref="S126" si="242">IF(AND(M126&gt;0,N126=0),"Valid","Invalid")</f>
        <v>Valid</v>
      </c>
      <c r="T126" t="str">
        <f t="shared" ref="T126" si="243">IF(OR(Q126&gt;1,R126&gt;1),"Present","Absent")</f>
        <v>Absent</v>
      </c>
      <c r="U126" t="str">
        <f t="shared" ref="U126" si="244">IF(OR(AND(Q126&gt;1,Q126&lt;41),AND(R126&gt;1,R126&lt;41)),"Ct&lt;41","Ct&gt;41")</f>
        <v>Ct&gt;41</v>
      </c>
      <c r="V126" t="str">
        <f>VLOOKUP(J126,Datasæt_Analysesystemer!$C$2:$D$68,2,FALSE)</f>
        <v>Flodkrebs</v>
      </c>
      <c r="W126" t="str">
        <f t="shared" ref="W126" si="245">MID(F126,10,9)</f>
        <v>KU2022001</v>
      </c>
      <c r="X126" t="str">
        <f t="shared" ref="X126" si="246">W126&amp;"_"&amp;V126&amp;"_"&amp;S126&amp;"_"&amp;T126&amp;"_"&amp;U126</f>
        <v>KU2022001_Flodkrebs_Valid_Absent_Ct&gt;41</v>
      </c>
    </row>
    <row r="127" spans="1:24" x14ac:dyDescent="0.25">
      <c r="A127" t="s">
        <v>271</v>
      </c>
      <c r="B127" t="s">
        <v>1420</v>
      </c>
      <c r="C127" t="s">
        <v>16</v>
      </c>
      <c r="D127" s="6">
        <v>0.1</v>
      </c>
      <c r="E127" s="6" t="s">
        <v>17</v>
      </c>
      <c r="F127" t="s">
        <v>1452</v>
      </c>
      <c r="G127" t="str">
        <f t="shared" si="154"/>
        <v>KU2022001</v>
      </c>
      <c r="H127" t="str">
        <f t="shared" si="155"/>
        <v>12</v>
      </c>
      <c r="I127" t="str">
        <f t="shared" si="156"/>
        <v>Flodkrebs_12_20220210_KU2022001_RoedovreGymZBCVordingborg</v>
      </c>
      <c r="J127" t="str">
        <f t="shared" si="157"/>
        <v>Flodkrebs</v>
      </c>
      <c r="K127" t="str">
        <f t="shared" si="158"/>
        <v>NegK</v>
      </c>
      <c r="L127" t="str">
        <f t="shared" si="159"/>
        <v>No Ct</v>
      </c>
      <c r="M127" t="str">
        <f t="shared" si="160"/>
        <v/>
      </c>
      <c r="N127" t="str">
        <f t="shared" si="161"/>
        <v/>
      </c>
      <c r="O127" t="str">
        <f t="shared" si="162"/>
        <v/>
      </c>
    </row>
    <row r="128" spans="1:24" x14ac:dyDescent="0.25">
      <c r="A128" t="s">
        <v>273</v>
      </c>
      <c r="B128" t="s">
        <v>1421</v>
      </c>
      <c r="C128" t="s">
        <v>20</v>
      </c>
      <c r="D128" s="6">
        <v>0.1</v>
      </c>
      <c r="E128" s="6" t="s">
        <v>17</v>
      </c>
      <c r="F128" t="s">
        <v>1452</v>
      </c>
      <c r="G128" t="str">
        <f t="shared" si="154"/>
        <v>KU2022001</v>
      </c>
      <c r="H128" t="str">
        <f t="shared" si="155"/>
        <v>12</v>
      </c>
      <c r="I128" t="str">
        <f t="shared" si="156"/>
        <v>Flodkrebs_12_20220210_KU2022001_RoedovreGymZBCVordingborg</v>
      </c>
      <c r="J128" t="str">
        <f t="shared" si="157"/>
        <v>Flodkrebs</v>
      </c>
      <c r="K128" t="str">
        <f t="shared" si="158"/>
        <v>eDNA</v>
      </c>
      <c r="L128" t="str">
        <f t="shared" si="159"/>
        <v>No Ct</v>
      </c>
      <c r="M128" t="str">
        <f t="shared" si="160"/>
        <v/>
      </c>
      <c r="N128" t="str">
        <f t="shared" si="161"/>
        <v/>
      </c>
      <c r="O128" t="str">
        <f t="shared" si="162"/>
        <v/>
      </c>
    </row>
    <row r="129" spans="1:24" x14ac:dyDescent="0.25">
      <c r="A129" t="s">
        <v>275</v>
      </c>
      <c r="B129" t="s">
        <v>1421</v>
      </c>
      <c r="C129" t="s">
        <v>20</v>
      </c>
      <c r="D129" s="6">
        <v>0.1</v>
      </c>
      <c r="E129" s="6" t="s">
        <v>17</v>
      </c>
      <c r="F129" t="s">
        <v>1452</v>
      </c>
      <c r="G129" t="str">
        <f t="shared" si="154"/>
        <v>KU2022001</v>
      </c>
      <c r="H129" t="str">
        <f t="shared" si="155"/>
        <v>12</v>
      </c>
      <c r="I129" t="str">
        <f t="shared" si="156"/>
        <v>Flodkrebs_12_20220210_KU2022001_RoedovreGymZBCVordingborg</v>
      </c>
      <c r="J129" t="str">
        <f t="shared" si="157"/>
        <v>Flodkrebs</v>
      </c>
      <c r="K129" t="str">
        <f t="shared" si="158"/>
        <v>eDNA</v>
      </c>
      <c r="L129" t="str">
        <f t="shared" si="159"/>
        <v>No Ct</v>
      </c>
      <c r="M129" t="str">
        <f t="shared" si="160"/>
        <v/>
      </c>
      <c r="N129" t="str">
        <f t="shared" si="161"/>
        <v/>
      </c>
      <c r="O129" t="str">
        <f t="shared" si="162"/>
        <v/>
      </c>
    </row>
    <row r="130" spans="1:24" x14ac:dyDescent="0.25">
      <c r="A130" t="s">
        <v>276</v>
      </c>
      <c r="B130" t="s">
        <v>1422</v>
      </c>
      <c r="C130" t="s">
        <v>13</v>
      </c>
      <c r="D130" s="6">
        <v>0.1</v>
      </c>
      <c r="E130" s="6">
        <v>30.7</v>
      </c>
      <c r="F130" t="s">
        <v>1452</v>
      </c>
      <c r="G130" t="str">
        <f t="shared" si="154"/>
        <v>KU2022001</v>
      </c>
      <c r="H130" t="str">
        <f t="shared" si="155"/>
        <v>13</v>
      </c>
      <c r="I130" t="str">
        <f t="shared" si="156"/>
        <v>Signalkrebs_13_20220210_KU2022001_RoedovreGymZBCVordingborg</v>
      </c>
      <c r="J130" t="str">
        <f t="shared" si="157"/>
        <v>Signalkrebs</v>
      </c>
      <c r="K130" t="str">
        <f t="shared" si="158"/>
        <v>PosK</v>
      </c>
      <c r="L130">
        <f t="shared" si="159"/>
        <v>30.7</v>
      </c>
      <c r="M130">
        <f t="shared" si="160"/>
        <v>30.7</v>
      </c>
      <c r="N130">
        <f t="shared" si="161"/>
        <v>0</v>
      </c>
      <c r="O130">
        <f t="shared" si="162"/>
        <v>0</v>
      </c>
      <c r="Q130">
        <f t="shared" ref="Q130" si="247">IF(L132="No Ct",0,L132)</f>
        <v>0</v>
      </c>
      <c r="R130">
        <f t="shared" ref="R130" si="248">IF(L133="No Ct",0,L133)</f>
        <v>0</v>
      </c>
      <c r="S130" t="str">
        <f t="shared" ref="S130" si="249">IF(AND(M130&gt;0,N130=0),"Valid","Invalid")</f>
        <v>Valid</v>
      </c>
      <c r="T130" t="str">
        <f t="shared" ref="T130" si="250">IF(OR(Q130&gt;1,R130&gt;1),"Present","Absent")</f>
        <v>Absent</v>
      </c>
      <c r="U130" t="str">
        <f t="shared" ref="U130" si="251">IF(OR(AND(Q130&gt;1,Q130&lt;41),AND(R130&gt;1,R130&lt;41)),"Ct&lt;41","Ct&gt;41")</f>
        <v>Ct&gt;41</v>
      </c>
      <c r="V130" t="str">
        <f>VLOOKUP(J130,Datasæt_Analysesystemer!$C$2:$D$68,2,FALSE)</f>
        <v>Signalkrebs</v>
      </c>
      <c r="W130" t="str">
        <f t="shared" ref="W130" si="252">MID(F130,10,9)</f>
        <v>KU2022001</v>
      </c>
      <c r="X130" t="str">
        <f t="shared" ref="X130" si="253">W130&amp;"_"&amp;V130&amp;"_"&amp;S130&amp;"_"&amp;T130&amp;"_"&amp;U130</f>
        <v>KU2022001_Signalkrebs_Valid_Absent_Ct&gt;41</v>
      </c>
    </row>
    <row r="131" spans="1:24" x14ac:dyDescent="0.25">
      <c r="A131" t="s">
        <v>278</v>
      </c>
      <c r="B131" t="s">
        <v>1423</v>
      </c>
      <c r="C131" t="s">
        <v>16</v>
      </c>
      <c r="D131" s="6">
        <v>0.1</v>
      </c>
      <c r="E131" s="6" t="s">
        <v>17</v>
      </c>
      <c r="F131" t="s">
        <v>1452</v>
      </c>
      <c r="G131" t="str">
        <f t="shared" si="154"/>
        <v>KU2022001</v>
      </c>
      <c r="H131" t="str">
        <f t="shared" si="155"/>
        <v>13</v>
      </c>
      <c r="I131" t="str">
        <f t="shared" si="156"/>
        <v>Signalkrebs_13_20220210_KU2022001_RoedovreGymZBCVordingborg</v>
      </c>
      <c r="J131" t="str">
        <f t="shared" si="157"/>
        <v>Signalkrebs</v>
      </c>
      <c r="K131" t="str">
        <f t="shared" si="158"/>
        <v>NegK</v>
      </c>
      <c r="L131" t="str">
        <f t="shared" si="159"/>
        <v>No Ct</v>
      </c>
      <c r="M131" t="str">
        <f t="shared" si="160"/>
        <v/>
      </c>
      <c r="N131" t="str">
        <f t="shared" si="161"/>
        <v/>
      </c>
      <c r="O131" t="str">
        <f t="shared" si="162"/>
        <v/>
      </c>
    </row>
    <row r="132" spans="1:24" x14ac:dyDescent="0.25">
      <c r="A132" t="s">
        <v>280</v>
      </c>
      <c r="B132" t="s">
        <v>1424</v>
      </c>
      <c r="C132" t="s">
        <v>20</v>
      </c>
      <c r="D132" s="6">
        <v>0.1</v>
      </c>
      <c r="E132" s="6" t="s">
        <v>17</v>
      </c>
      <c r="F132" t="s">
        <v>1452</v>
      </c>
      <c r="G132" t="str">
        <f t="shared" si="154"/>
        <v>KU2022001</v>
      </c>
      <c r="H132" t="str">
        <f t="shared" si="155"/>
        <v>13</v>
      </c>
      <c r="I132" t="str">
        <f t="shared" si="156"/>
        <v>Signalkrebs_13_20220210_KU2022001_RoedovreGymZBCVordingborg</v>
      </c>
      <c r="J132" t="str">
        <f t="shared" si="157"/>
        <v>Signalkrebs</v>
      </c>
      <c r="K132" t="str">
        <f t="shared" si="158"/>
        <v>eDNA</v>
      </c>
      <c r="L132" t="str">
        <f t="shared" si="159"/>
        <v>No Ct</v>
      </c>
      <c r="M132" t="str">
        <f t="shared" si="160"/>
        <v/>
      </c>
      <c r="N132" t="str">
        <f t="shared" si="161"/>
        <v/>
      </c>
      <c r="O132" t="str">
        <f t="shared" si="162"/>
        <v/>
      </c>
    </row>
    <row r="133" spans="1:24" x14ac:dyDescent="0.25">
      <c r="A133" t="s">
        <v>282</v>
      </c>
      <c r="B133" t="s">
        <v>1424</v>
      </c>
      <c r="C133" t="s">
        <v>20</v>
      </c>
      <c r="D133" s="6">
        <v>0.1</v>
      </c>
      <c r="E133" s="6" t="s">
        <v>17</v>
      </c>
      <c r="F133" t="s">
        <v>1452</v>
      </c>
      <c r="G133" t="str">
        <f t="shared" si="154"/>
        <v>KU2022001</v>
      </c>
      <c r="H133" t="str">
        <f t="shared" si="155"/>
        <v>13</v>
      </c>
      <c r="I133" t="str">
        <f t="shared" si="156"/>
        <v>Signalkrebs_13_20220210_KU2022001_RoedovreGymZBCVordingborg</v>
      </c>
      <c r="J133" t="str">
        <f t="shared" si="157"/>
        <v>Signalkrebs</v>
      </c>
      <c r="K133" t="str">
        <f t="shared" si="158"/>
        <v>eDNA</v>
      </c>
      <c r="L133" t="str">
        <f t="shared" si="159"/>
        <v>No Ct</v>
      </c>
      <c r="M133" t="str">
        <f t="shared" si="160"/>
        <v/>
      </c>
      <c r="N133" t="str">
        <f t="shared" si="161"/>
        <v/>
      </c>
      <c r="O133" t="str">
        <f t="shared" si="162"/>
        <v/>
      </c>
    </row>
    <row r="134" spans="1:24" x14ac:dyDescent="0.25">
      <c r="A134" t="s">
        <v>283</v>
      </c>
      <c r="B134" t="s">
        <v>1425</v>
      </c>
      <c r="C134" t="s">
        <v>13</v>
      </c>
      <c r="D134" s="6">
        <v>0.1</v>
      </c>
      <c r="E134" s="6">
        <v>29.19</v>
      </c>
      <c r="F134" t="s">
        <v>1452</v>
      </c>
      <c r="G134" t="str">
        <f t="shared" si="154"/>
        <v>KU2022001</v>
      </c>
      <c r="H134" t="str">
        <f t="shared" si="155"/>
        <v>14</v>
      </c>
      <c r="I134" t="str">
        <f t="shared" si="156"/>
        <v>Signalkrebs_14_20220210_KU2022001_RoedovreGymZBCVordingborg</v>
      </c>
      <c r="J134" t="str">
        <f t="shared" si="157"/>
        <v>Signalkrebs</v>
      </c>
      <c r="K134" t="str">
        <f t="shared" si="158"/>
        <v>PosK</v>
      </c>
      <c r="L134">
        <f t="shared" si="159"/>
        <v>29.19</v>
      </c>
      <c r="M134">
        <f t="shared" si="160"/>
        <v>29.19</v>
      </c>
      <c r="N134">
        <f t="shared" si="161"/>
        <v>0</v>
      </c>
      <c r="O134">
        <f t="shared" si="162"/>
        <v>0</v>
      </c>
      <c r="Q134">
        <f t="shared" ref="Q134" si="254">IF(L136="No Ct",0,L136)</f>
        <v>0</v>
      </c>
      <c r="R134">
        <f t="shared" ref="R134" si="255">IF(L137="No Ct",0,L137)</f>
        <v>0</v>
      </c>
      <c r="S134" t="str">
        <f t="shared" ref="S134" si="256">IF(AND(M134&gt;0,N134=0),"Valid","Invalid")</f>
        <v>Valid</v>
      </c>
      <c r="T134" t="str">
        <f t="shared" ref="T134" si="257">IF(OR(Q134&gt;1,R134&gt;1),"Present","Absent")</f>
        <v>Absent</v>
      </c>
      <c r="U134" t="str">
        <f t="shared" ref="U134" si="258">IF(OR(AND(Q134&gt;1,Q134&lt;41),AND(R134&gt;1,R134&lt;41)),"Ct&lt;41","Ct&gt;41")</f>
        <v>Ct&gt;41</v>
      </c>
      <c r="V134" t="str">
        <f>VLOOKUP(J134,Datasæt_Analysesystemer!$C$2:$D$68,2,FALSE)</f>
        <v>Signalkrebs</v>
      </c>
      <c r="W134" t="str">
        <f t="shared" ref="W134" si="259">MID(F134,10,9)</f>
        <v>KU2022001</v>
      </c>
      <c r="X134" t="str">
        <f t="shared" ref="X134" si="260">W134&amp;"_"&amp;V134&amp;"_"&amp;S134&amp;"_"&amp;T134&amp;"_"&amp;U134</f>
        <v>KU2022001_Signalkrebs_Valid_Absent_Ct&gt;41</v>
      </c>
    </row>
    <row r="135" spans="1:24" x14ac:dyDescent="0.25">
      <c r="A135" t="s">
        <v>285</v>
      </c>
      <c r="B135" t="s">
        <v>1426</v>
      </c>
      <c r="C135" t="s">
        <v>16</v>
      </c>
      <c r="D135" s="6">
        <v>0.1</v>
      </c>
      <c r="E135" s="6" t="s">
        <v>17</v>
      </c>
      <c r="F135" t="s">
        <v>1452</v>
      </c>
      <c r="G135" t="str">
        <f t="shared" si="154"/>
        <v>KU2022001</v>
      </c>
      <c r="H135" t="str">
        <f t="shared" si="155"/>
        <v>14</v>
      </c>
      <c r="I135" t="str">
        <f t="shared" si="156"/>
        <v>Signalkrebs_14_20220210_KU2022001_RoedovreGymZBCVordingborg</v>
      </c>
      <c r="J135" t="str">
        <f t="shared" si="157"/>
        <v>Signalkrebs</v>
      </c>
      <c r="K135" t="str">
        <f t="shared" si="158"/>
        <v>NegK</v>
      </c>
      <c r="L135" t="str">
        <f t="shared" si="159"/>
        <v>No Ct</v>
      </c>
      <c r="M135" t="str">
        <f t="shared" si="160"/>
        <v/>
      </c>
      <c r="N135" t="str">
        <f t="shared" si="161"/>
        <v/>
      </c>
      <c r="O135" t="str">
        <f t="shared" si="162"/>
        <v/>
      </c>
    </row>
    <row r="136" spans="1:24" x14ac:dyDescent="0.25">
      <c r="A136" t="s">
        <v>287</v>
      </c>
      <c r="B136" t="s">
        <v>1427</v>
      </c>
      <c r="C136" t="s">
        <v>20</v>
      </c>
      <c r="D136" s="6">
        <v>0.1</v>
      </c>
      <c r="E136" s="6" t="s">
        <v>17</v>
      </c>
      <c r="F136" t="s">
        <v>1452</v>
      </c>
      <c r="G136" t="str">
        <f t="shared" si="154"/>
        <v>KU2022001</v>
      </c>
      <c r="H136" t="str">
        <f t="shared" si="155"/>
        <v>14</v>
      </c>
      <c r="I136" t="str">
        <f t="shared" si="156"/>
        <v>Signalkrebs_14_20220210_KU2022001_RoedovreGymZBCVordingborg</v>
      </c>
      <c r="J136" t="str">
        <f t="shared" si="157"/>
        <v>Signalkrebs</v>
      </c>
      <c r="K136" t="str">
        <f t="shared" si="158"/>
        <v>eDNA</v>
      </c>
      <c r="L136" t="str">
        <f t="shared" si="159"/>
        <v>No Ct</v>
      </c>
      <c r="M136" t="str">
        <f t="shared" si="160"/>
        <v/>
      </c>
      <c r="N136" t="str">
        <f t="shared" si="161"/>
        <v/>
      </c>
      <c r="O136" t="str">
        <f t="shared" si="162"/>
        <v/>
      </c>
    </row>
    <row r="137" spans="1:24" x14ac:dyDescent="0.25">
      <c r="A137" t="s">
        <v>289</v>
      </c>
      <c r="B137" t="s">
        <v>1427</v>
      </c>
      <c r="C137" t="s">
        <v>20</v>
      </c>
      <c r="D137" s="6">
        <v>0.1</v>
      </c>
      <c r="E137" s="6" t="s">
        <v>17</v>
      </c>
      <c r="F137" t="s">
        <v>1452</v>
      </c>
      <c r="G137" t="str">
        <f t="shared" si="154"/>
        <v>KU2022001</v>
      </c>
      <c r="H137" t="str">
        <f t="shared" si="155"/>
        <v>14</v>
      </c>
      <c r="I137" t="str">
        <f t="shared" si="156"/>
        <v>Signalkrebs_14_20220210_KU2022001_RoedovreGymZBCVordingborg</v>
      </c>
      <c r="J137" t="str">
        <f t="shared" si="157"/>
        <v>Signalkrebs</v>
      </c>
      <c r="K137" t="str">
        <f t="shared" si="158"/>
        <v>eDNA</v>
      </c>
      <c r="L137" t="str">
        <f t="shared" si="159"/>
        <v>No Ct</v>
      </c>
      <c r="M137" t="str">
        <f t="shared" si="160"/>
        <v/>
      </c>
      <c r="N137" t="str">
        <f t="shared" si="161"/>
        <v/>
      </c>
      <c r="O137" t="str">
        <f t="shared" si="162"/>
        <v/>
      </c>
    </row>
    <row r="138" spans="1:24" x14ac:dyDescent="0.25">
      <c r="A138" t="s">
        <v>290</v>
      </c>
      <c r="B138" t="s">
        <v>1428</v>
      </c>
      <c r="C138" t="s">
        <v>13</v>
      </c>
      <c r="D138" s="6">
        <v>0.1</v>
      </c>
      <c r="E138" s="6">
        <v>31.57</v>
      </c>
      <c r="F138" t="s">
        <v>1452</v>
      </c>
      <c r="G138" t="str">
        <f t="shared" si="154"/>
        <v>KU2022001</v>
      </c>
      <c r="H138" t="str">
        <f t="shared" si="155"/>
        <v>15</v>
      </c>
      <c r="I138" t="str">
        <f t="shared" si="156"/>
        <v>GaliziskSumpkrebs_15_20220210_KU2022001_RoedovreGymZBCVordingborg</v>
      </c>
      <c r="J138" t="str">
        <f t="shared" si="157"/>
        <v>GaliziskSumpkrebs</v>
      </c>
      <c r="K138" t="str">
        <f t="shared" si="158"/>
        <v>PosK</v>
      </c>
      <c r="L138">
        <f t="shared" si="159"/>
        <v>31.57</v>
      </c>
      <c r="M138">
        <f t="shared" si="160"/>
        <v>31.57</v>
      </c>
      <c r="N138">
        <f t="shared" si="161"/>
        <v>0</v>
      </c>
      <c r="O138">
        <f t="shared" si="162"/>
        <v>0</v>
      </c>
      <c r="Q138">
        <f t="shared" ref="Q138" si="261">IF(L140="No Ct",0,L140)</f>
        <v>0</v>
      </c>
      <c r="R138">
        <f t="shared" ref="R138" si="262">IF(L141="No Ct",0,L141)</f>
        <v>0</v>
      </c>
      <c r="S138" t="str">
        <f t="shared" ref="S138" si="263">IF(AND(M138&gt;0,N138=0),"Valid","Invalid")</f>
        <v>Valid</v>
      </c>
      <c r="T138" t="str">
        <f t="shared" ref="T138" si="264">IF(OR(Q138&gt;1,R138&gt;1),"Present","Absent")</f>
        <v>Absent</v>
      </c>
      <c r="U138" t="str">
        <f t="shared" ref="U138" si="265">IF(OR(AND(Q138&gt;1,Q138&lt;41),AND(R138&gt;1,R138&lt;41)),"Ct&lt;41","Ct&gt;41")</f>
        <v>Ct&gt;41</v>
      </c>
      <c r="V138" t="str">
        <f>VLOOKUP(J138,Datasæt_Analysesystemer!$C$2:$D$68,2,FALSE)</f>
        <v>Galizisk sumpkrebs</v>
      </c>
      <c r="W138" t="str">
        <f t="shared" ref="W138" si="266">MID(F138,10,9)</f>
        <v>KU2022001</v>
      </c>
      <c r="X138" t="str">
        <f t="shared" ref="X138" si="267">W138&amp;"_"&amp;V138&amp;"_"&amp;S138&amp;"_"&amp;T138&amp;"_"&amp;U138</f>
        <v>KU2022001_Galizisk sumpkrebs_Valid_Absent_Ct&gt;41</v>
      </c>
    </row>
    <row r="139" spans="1:24" x14ac:dyDescent="0.25">
      <c r="A139" t="s">
        <v>292</v>
      </c>
      <c r="B139" t="s">
        <v>1429</v>
      </c>
      <c r="C139" t="s">
        <v>16</v>
      </c>
      <c r="D139" s="6">
        <v>0.1</v>
      </c>
      <c r="E139" s="6" t="s">
        <v>17</v>
      </c>
      <c r="F139" t="s">
        <v>1452</v>
      </c>
      <c r="G139" t="str">
        <f t="shared" si="154"/>
        <v>KU2022001</v>
      </c>
      <c r="H139" t="str">
        <f t="shared" si="155"/>
        <v>15</v>
      </c>
      <c r="I139" t="str">
        <f t="shared" si="156"/>
        <v>GaliziskSumpkrebs_15_20220210_KU2022001_RoedovreGymZBCVordingborg</v>
      </c>
      <c r="J139" t="str">
        <f t="shared" si="157"/>
        <v>GaliziskSumpkrebs</v>
      </c>
      <c r="K139" t="str">
        <f t="shared" si="158"/>
        <v>NegK</v>
      </c>
      <c r="L139" t="str">
        <f t="shared" si="159"/>
        <v>No Ct</v>
      </c>
      <c r="M139" t="str">
        <f t="shared" si="160"/>
        <v/>
      </c>
      <c r="N139" t="str">
        <f t="shared" si="161"/>
        <v/>
      </c>
      <c r="O139" t="str">
        <f t="shared" si="162"/>
        <v/>
      </c>
    </row>
    <row r="140" spans="1:24" x14ac:dyDescent="0.25">
      <c r="A140" t="s">
        <v>294</v>
      </c>
      <c r="B140" t="s">
        <v>1430</v>
      </c>
      <c r="C140" t="s">
        <v>20</v>
      </c>
      <c r="D140" s="6">
        <v>0.1</v>
      </c>
      <c r="E140" s="6" t="s">
        <v>17</v>
      </c>
      <c r="F140" t="s">
        <v>1452</v>
      </c>
      <c r="G140" t="str">
        <f t="shared" si="154"/>
        <v>KU2022001</v>
      </c>
      <c r="H140" t="str">
        <f t="shared" si="155"/>
        <v>15</v>
      </c>
      <c r="I140" t="str">
        <f t="shared" si="156"/>
        <v>GaliziskSumpkrebs_15_20220210_KU2022001_RoedovreGymZBCVordingborg</v>
      </c>
      <c r="J140" t="str">
        <f t="shared" si="157"/>
        <v>GaliziskSumpkrebs</v>
      </c>
      <c r="K140" t="str">
        <f t="shared" si="158"/>
        <v>eDNA</v>
      </c>
      <c r="L140" t="str">
        <f t="shared" si="159"/>
        <v>No Ct</v>
      </c>
      <c r="M140" t="str">
        <f t="shared" si="160"/>
        <v/>
      </c>
      <c r="N140" t="str">
        <f t="shared" si="161"/>
        <v/>
      </c>
      <c r="O140" t="str">
        <f t="shared" si="162"/>
        <v/>
      </c>
    </row>
    <row r="141" spans="1:24" x14ac:dyDescent="0.25">
      <c r="A141" t="s">
        <v>296</v>
      </c>
      <c r="B141" t="s">
        <v>1430</v>
      </c>
      <c r="C141" t="s">
        <v>20</v>
      </c>
      <c r="D141" s="6">
        <v>0.1</v>
      </c>
      <c r="E141" s="6" t="s">
        <v>17</v>
      </c>
      <c r="F141" t="s">
        <v>1452</v>
      </c>
      <c r="G141" t="str">
        <f t="shared" si="154"/>
        <v>KU2022001</v>
      </c>
      <c r="H141" t="str">
        <f t="shared" si="155"/>
        <v>15</v>
      </c>
      <c r="I141" t="str">
        <f t="shared" si="156"/>
        <v>GaliziskSumpkrebs_15_20220210_KU2022001_RoedovreGymZBCVordingborg</v>
      </c>
      <c r="J141" t="str">
        <f t="shared" si="157"/>
        <v>GaliziskSumpkrebs</v>
      </c>
      <c r="K141" t="str">
        <f t="shared" si="158"/>
        <v>eDNA</v>
      </c>
      <c r="L141" t="str">
        <f t="shared" si="159"/>
        <v>No Ct</v>
      </c>
      <c r="M141" t="str">
        <f t="shared" si="160"/>
        <v/>
      </c>
      <c r="N141" t="str">
        <f t="shared" si="161"/>
        <v/>
      </c>
      <c r="O141" t="str">
        <f t="shared" si="162"/>
        <v/>
      </c>
    </row>
    <row r="142" spans="1:24" x14ac:dyDescent="0.25">
      <c r="A142" t="s">
        <v>297</v>
      </c>
      <c r="B142" t="s">
        <v>1431</v>
      </c>
      <c r="C142" t="s">
        <v>13</v>
      </c>
      <c r="D142" s="6">
        <v>0.1</v>
      </c>
      <c r="E142" s="6">
        <v>30.33</v>
      </c>
      <c r="F142" t="s">
        <v>1452</v>
      </c>
      <c r="G142" t="str">
        <f t="shared" si="154"/>
        <v>KU2022001</v>
      </c>
      <c r="H142" t="str">
        <f t="shared" si="155"/>
        <v>16</v>
      </c>
      <c r="I142" t="str">
        <f t="shared" si="156"/>
        <v>GaliziskSumpkrebs_16_20220210_KU2022001_RoedovreGymZBCVordingborg</v>
      </c>
      <c r="J142" t="str">
        <f t="shared" si="157"/>
        <v>GaliziskSumpkrebs</v>
      </c>
      <c r="K142" t="str">
        <f t="shared" si="158"/>
        <v>PosK</v>
      </c>
      <c r="L142">
        <f t="shared" si="159"/>
        <v>30.33</v>
      </c>
      <c r="M142">
        <f t="shared" si="160"/>
        <v>30.33</v>
      </c>
      <c r="N142">
        <f t="shared" si="161"/>
        <v>0</v>
      </c>
      <c r="O142">
        <f t="shared" si="162"/>
        <v>0</v>
      </c>
      <c r="Q142">
        <f t="shared" ref="Q142" si="268">IF(L144="No Ct",0,L144)</f>
        <v>0</v>
      </c>
      <c r="R142">
        <f t="shared" ref="R142" si="269">IF(L145="No Ct",0,L145)</f>
        <v>0</v>
      </c>
      <c r="S142" t="str">
        <f t="shared" ref="S142" si="270">IF(AND(M142&gt;0,N142=0),"Valid","Invalid")</f>
        <v>Valid</v>
      </c>
      <c r="T142" t="str">
        <f t="shared" ref="T142" si="271">IF(OR(Q142&gt;1,R142&gt;1),"Present","Absent")</f>
        <v>Absent</v>
      </c>
      <c r="U142" t="str">
        <f t="shared" ref="U142" si="272">IF(OR(AND(Q142&gt;1,Q142&lt;41),AND(R142&gt;1,R142&lt;41)),"Ct&lt;41","Ct&gt;41")</f>
        <v>Ct&gt;41</v>
      </c>
      <c r="V142" t="str">
        <f>VLOOKUP(J142,Datasæt_Analysesystemer!$C$2:$D$68,2,FALSE)</f>
        <v>Galizisk sumpkrebs</v>
      </c>
      <c r="W142" t="str">
        <f t="shared" ref="W142" si="273">MID(F142,10,9)</f>
        <v>KU2022001</v>
      </c>
      <c r="X142" t="str">
        <f t="shared" ref="X142" si="274">W142&amp;"_"&amp;V142&amp;"_"&amp;S142&amp;"_"&amp;T142&amp;"_"&amp;U142</f>
        <v>KU2022001_Galizisk sumpkrebs_Valid_Absent_Ct&gt;41</v>
      </c>
    </row>
    <row r="143" spans="1:24" x14ac:dyDescent="0.25">
      <c r="A143" t="s">
        <v>299</v>
      </c>
      <c r="B143" t="s">
        <v>1432</v>
      </c>
      <c r="C143" t="s">
        <v>16</v>
      </c>
      <c r="D143" s="6">
        <v>0.1</v>
      </c>
      <c r="E143" s="6" t="s">
        <v>17</v>
      </c>
      <c r="F143" t="s">
        <v>1452</v>
      </c>
      <c r="G143" t="str">
        <f t="shared" si="154"/>
        <v>KU2022001</v>
      </c>
      <c r="H143" t="str">
        <f t="shared" si="155"/>
        <v>16</v>
      </c>
      <c r="I143" t="str">
        <f t="shared" si="156"/>
        <v>GaliziskSumpkrebs_16_20220210_KU2022001_RoedovreGymZBCVordingborg</v>
      </c>
      <c r="J143" t="str">
        <f t="shared" si="157"/>
        <v>GaliziskSumpkrebs</v>
      </c>
      <c r="K143" t="str">
        <f t="shared" si="158"/>
        <v>NegK</v>
      </c>
      <c r="L143" t="str">
        <f t="shared" si="159"/>
        <v>No Ct</v>
      </c>
      <c r="M143" t="str">
        <f t="shared" si="160"/>
        <v/>
      </c>
      <c r="N143" t="str">
        <f t="shared" si="161"/>
        <v/>
      </c>
      <c r="O143" t="str">
        <f t="shared" si="162"/>
        <v/>
      </c>
    </row>
    <row r="144" spans="1:24" x14ac:dyDescent="0.25">
      <c r="A144" t="s">
        <v>301</v>
      </c>
      <c r="B144" t="s">
        <v>1433</v>
      </c>
      <c r="C144" t="s">
        <v>20</v>
      </c>
      <c r="D144" s="6">
        <v>0.1</v>
      </c>
      <c r="E144" s="6" t="s">
        <v>17</v>
      </c>
      <c r="F144" t="s">
        <v>1452</v>
      </c>
      <c r="G144" t="str">
        <f t="shared" si="154"/>
        <v>KU2022001</v>
      </c>
      <c r="H144" t="str">
        <f t="shared" si="155"/>
        <v>16</v>
      </c>
      <c r="I144" t="str">
        <f t="shared" si="156"/>
        <v>GaliziskSumpkrebs_16_20220210_KU2022001_RoedovreGymZBCVordingborg</v>
      </c>
      <c r="J144" t="str">
        <f t="shared" si="157"/>
        <v>GaliziskSumpkrebs</v>
      </c>
      <c r="K144" t="str">
        <f t="shared" si="158"/>
        <v>eDNA</v>
      </c>
      <c r="L144" t="str">
        <f t="shared" si="159"/>
        <v>No Ct</v>
      </c>
      <c r="M144" t="str">
        <f t="shared" si="160"/>
        <v/>
      </c>
      <c r="N144" t="str">
        <f t="shared" si="161"/>
        <v/>
      </c>
      <c r="O144" t="str">
        <f t="shared" si="162"/>
        <v/>
      </c>
    </row>
    <row r="145" spans="1:24" x14ac:dyDescent="0.25">
      <c r="A145" t="s">
        <v>303</v>
      </c>
      <c r="B145" t="s">
        <v>1433</v>
      </c>
      <c r="C145" t="s">
        <v>20</v>
      </c>
      <c r="D145" s="6">
        <v>0.1</v>
      </c>
      <c r="E145" s="6" t="s">
        <v>17</v>
      </c>
      <c r="F145" t="s">
        <v>1452</v>
      </c>
      <c r="G145" t="str">
        <f t="shared" si="154"/>
        <v>KU2022001</v>
      </c>
      <c r="H145" t="str">
        <f t="shared" si="155"/>
        <v>16</v>
      </c>
      <c r="I145" t="str">
        <f t="shared" si="156"/>
        <v>GaliziskSumpkrebs_16_20220210_KU2022001_RoedovreGymZBCVordingborg</v>
      </c>
      <c r="J145" t="str">
        <f t="shared" si="157"/>
        <v>GaliziskSumpkrebs</v>
      </c>
      <c r="K145" t="str">
        <f t="shared" si="158"/>
        <v>eDNA</v>
      </c>
      <c r="L145" t="str">
        <f t="shared" si="159"/>
        <v>No Ct</v>
      </c>
      <c r="M145" t="str">
        <f t="shared" si="160"/>
        <v/>
      </c>
      <c r="N145" t="str">
        <f t="shared" si="161"/>
        <v/>
      </c>
      <c r="O145" t="str">
        <f t="shared" si="162"/>
        <v/>
      </c>
    </row>
    <row r="146" spans="1:24" x14ac:dyDescent="0.25">
      <c r="A146" t="s">
        <v>304</v>
      </c>
      <c r="B146" t="s">
        <v>1434</v>
      </c>
      <c r="C146" t="s">
        <v>13</v>
      </c>
      <c r="D146" s="6">
        <v>0.1</v>
      </c>
      <c r="E146" s="6">
        <v>24.18</v>
      </c>
      <c r="F146" t="s">
        <v>1452</v>
      </c>
      <c r="G146" t="str">
        <f t="shared" ref="G146:G177" si="275">MID(F146,10,9)</f>
        <v>KU2022001</v>
      </c>
      <c r="H146" t="str">
        <f t="shared" ref="H146:H177" si="276">LEFT(B146,2)</f>
        <v>17</v>
      </c>
      <c r="I146" t="str">
        <f t="shared" ref="I146:I177" si="277">J146&amp;"_"&amp;H146&amp;"_"&amp;F146</f>
        <v>Karpe_17_20220210_KU2022001_RoedovreGymZBCVordingborg</v>
      </c>
      <c r="J146" t="str">
        <f t="shared" ref="J146:J177" si="278">MID(RIGHT(B146,LEN(B146)-3),1,FIND("_",RIGHT(B146,LEN(B146)-3))-1)</f>
        <v>Karpe</v>
      </c>
      <c r="K146" t="str">
        <f t="shared" ref="K146:K177" si="279">TRIM(SUBSTITUTE(RIGHT(B146,FIND(J146,B146)+1),"_",""))</f>
        <v>PosK</v>
      </c>
      <c r="L146">
        <f t="shared" ref="L146:L177" si="280">IFERROR(VALUE(SUBSTITUTE(E146,".",",")),E146)</f>
        <v>24.18</v>
      </c>
      <c r="M146">
        <f t="shared" ref="M146:M177" si="281">IF(K146="PosK",SUMIFS(L:L,K:K,"PosK",I:I,I146),"")</f>
        <v>24.18</v>
      </c>
      <c r="N146">
        <f t="shared" ref="N146:N177" si="282">IF(K146="PosK",SUMIFS(L:L,K:K,"NegK",I:I,I146),"")</f>
        <v>0</v>
      </c>
      <c r="O146">
        <f t="shared" ref="O146:O177" si="283">IF(K146="PosK",SUMIFS(L:L,K:K,"eDNA",I:I,I146),"")</f>
        <v>43.76</v>
      </c>
      <c r="Q146">
        <f t="shared" ref="Q146" si="284">IF(L148="No Ct",0,L148)</f>
        <v>43.76</v>
      </c>
      <c r="R146">
        <f t="shared" ref="R146" si="285">IF(L149="No Ct",0,L149)</f>
        <v>0</v>
      </c>
      <c r="S146" t="str">
        <f t="shared" ref="S146" si="286">IF(AND(M146&gt;0,N146=0),"Valid","Invalid")</f>
        <v>Valid</v>
      </c>
      <c r="T146" t="str">
        <f t="shared" ref="T146" si="287">IF(OR(Q146&gt;1,R146&gt;1),"Present","Absent")</f>
        <v>Present</v>
      </c>
      <c r="U146" t="str">
        <f t="shared" ref="U146" si="288">IF(OR(AND(Q146&gt;1,Q146&lt;41),AND(R146&gt;1,R146&lt;41)),"Ct&lt;41","Ct&gt;41")</f>
        <v>Ct&gt;41</v>
      </c>
      <c r="V146" t="str">
        <f>VLOOKUP(J146,Datasæt_Analysesystemer!$C$2:$D$68,2,FALSE)</f>
        <v>Karpe</v>
      </c>
      <c r="W146" t="str">
        <f t="shared" ref="W146" si="289">MID(F146,10,9)</f>
        <v>KU2022001</v>
      </c>
      <c r="X146" t="str">
        <f t="shared" ref="X146" si="290">W146&amp;"_"&amp;V146&amp;"_"&amp;S146&amp;"_"&amp;T146&amp;"_"&amp;U146</f>
        <v>KU2022001_Karpe_Valid_Present_Ct&gt;41</v>
      </c>
    </row>
    <row r="147" spans="1:24" x14ac:dyDescent="0.25">
      <c r="A147" t="s">
        <v>306</v>
      </c>
      <c r="B147" t="s">
        <v>1435</v>
      </c>
      <c r="C147" t="s">
        <v>16</v>
      </c>
      <c r="D147" s="6">
        <v>0.1</v>
      </c>
      <c r="E147" s="6" t="s">
        <v>17</v>
      </c>
      <c r="F147" t="s">
        <v>1452</v>
      </c>
      <c r="G147" t="str">
        <f t="shared" si="275"/>
        <v>KU2022001</v>
      </c>
      <c r="H147" t="str">
        <f t="shared" si="276"/>
        <v>17</v>
      </c>
      <c r="I147" t="str">
        <f t="shared" si="277"/>
        <v>Karpe_17_20220210_KU2022001_RoedovreGymZBCVordingborg</v>
      </c>
      <c r="J147" t="str">
        <f t="shared" si="278"/>
        <v>Karpe</v>
      </c>
      <c r="K147" t="str">
        <f t="shared" si="279"/>
        <v>NegK</v>
      </c>
      <c r="L147" t="str">
        <f t="shared" si="280"/>
        <v>No Ct</v>
      </c>
      <c r="M147" t="str">
        <f t="shared" si="281"/>
        <v/>
      </c>
      <c r="N147" t="str">
        <f t="shared" si="282"/>
        <v/>
      </c>
      <c r="O147" t="str">
        <f t="shared" si="283"/>
        <v/>
      </c>
    </row>
    <row r="148" spans="1:24" x14ac:dyDescent="0.25">
      <c r="A148" t="s">
        <v>308</v>
      </c>
      <c r="B148" t="s">
        <v>1436</v>
      </c>
      <c r="C148" t="s">
        <v>20</v>
      </c>
      <c r="D148" s="6">
        <v>0.1</v>
      </c>
      <c r="E148" s="6">
        <v>43.76</v>
      </c>
      <c r="F148" t="s">
        <v>1452</v>
      </c>
      <c r="G148" t="str">
        <f t="shared" si="275"/>
        <v>KU2022001</v>
      </c>
      <c r="H148" t="str">
        <f t="shared" si="276"/>
        <v>17</v>
      </c>
      <c r="I148" t="str">
        <f t="shared" si="277"/>
        <v>Karpe_17_20220210_KU2022001_RoedovreGymZBCVordingborg</v>
      </c>
      <c r="J148" t="str">
        <f t="shared" si="278"/>
        <v>Karpe</v>
      </c>
      <c r="K148" t="str">
        <f t="shared" si="279"/>
        <v>eDNA</v>
      </c>
      <c r="L148">
        <f t="shared" si="280"/>
        <v>43.76</v>
      </c>
      <c r="M148" t="str">
        <f t="shared" si="281"/>
        <v/>
      </c>
      <c r="N148" t="str">
        <f t="shared" si="282"/>
        <v/>
      </c>
      <c r="O148" t="str">
        <f t="shared" si="283"/>
        <v/>
      </c>
    </row>
    <row r="149" spans="1:24" x14ac:dyDescent="0.25">
      <c r="A149" t="s">
        <v>310</v>
      </c>
      <c r="B149" t="s">
        <v>1436</v>
      </c>
      <c r="C149" t="s">
        <v>20</v>
      </c>
      <c r="D149" s="6">
        <v>0.1</v>
      </c>
      <c r="E149" s="6" t="s">
        <v>17</v>
      </c>
      <c r="F149" t="s">
        <v>1452</v>
      </c>
      <c r="G149" t="str">
        <f t="shared" si="275"/>
        <v>KU2022001</v>
      </c>
      <c r="H149" t="str">
        <f t="shared" si="276"/>
        <v>17</v>
      </c>
      <c r="I149" t="str">
        <f t="shared" si="277"/>
        <v>Karpe_17_20220210_KU2022001_RoedovreGymZBCVordingborg</v>
      </c>
      <c r="J149" t="str">
        <f t="shared" si="278"/>
        <v>Karpe</v>
      </c>
      <c r="K149" t="str">
        <f t="shared" si="279"/>
        <v>eDNA</v>
      </c>
      <c r="L149" t="str">
        <f t="shared" si="280"/>
        <v>No Ct</v>
      </c>
      <c r="M149" t="str">
        <f t="shared" si="281"/>
        <v/>
      </c>
      <c r="N149" t="str">
        <f t="shared" si="282"/>
        <v/>
      </c>
      <c r="O149" t="str">
        <f t="shared" si="283"/>
        <v/>
      </c>
    </row>
    <row r="150" spans="1:24" x14ac:dyDescent="0.25">
      <c r="A150" t="s">
        <v>311</v>
      </c>
      <c r="B150" t="s">
        <v>1437</v>
      </c>
      <c r="C150" t="s">
        <v>13</v>
      </c>
      <c r="D150" s="6">
        <v>0.1</v>
      </c>
      <c r="E150" s="6">
        <v>24.1</v>
      </c>
      <c r="F150" t="s">
        <v>1452</v>
      </c>
      <c r="G150" t="str">
        <f t="shared" si="275"/>
        <v>KU2022001</v>
      </c>
      <c r="H150" t="str">
        <f t="shared" si="276"/>
        <v>18</v>
      </c>
      <c r="I150" t="str">
        <f t="shared" si="277"/>
        <v>Karpe_18_20220210_KU2022001_RoedovreGymZBCVordingborg</v>
      </c>
      <c r="J150" t="str">
        <f t="shared" si="278"/>
        <v>Karpe</v>
      </c>
      <c r="K150" t="str">
        <f t="shared" si="279"/>
        <v>PosK</v>
      </c>
      <c r="L150">
        <f t="shared" si="280"/>
        <v>24.1</v>
      </c>
      <c r="M150">
        <f t="shared" si="281"/>
        <v>24.1</v>
      </c>
      <c r="N150">
        <f t="shared" si="282"/>
        <v>39.83</v>
      </c>
      <c r="O150">
        <f t="shared" si="283"/>
        <v>0</v>
      </c>
      <c r="Q150">
        <f t="shared" ref="Q150" si="291">IF(L152="No Ct",0,L152)</f>
        <v>0</v>
      </c>
      <c r="R150">
        <f t="shared" ref="R150" si="292">IF(L153="No Ct",0,L153)</f>
        <v>0</v>
      </c>
      <c r="S150" t="str">
        <f t="shared" ref="S150" si="293">IF(AND(M150&gt;0,N150=0),"Valid","Invalid")</f>
        <v>Invalid</v>
      </c>
      <c r="T150" t="str">
        <f t="shared" ref="T150" si="294">IF(OR(Q150&gt;1,R150&gt;1),"Present","Absent")</f>
        <v>Absent</v>
      </c>
      <c r="U150" t="str">
        <f t="shared" ref="U150" si="295">IF(OR(AND(Q150&gt;1,Q150&lt;41),AND(R150&gt;1,R150&lt;41)),"Ct&lt;41","Ct&gt;41")</f>
        <v>Ct&gt;41</v>
      </c>
      <c r="V150" t="str">
        <f>VLOOKUP(J150,Datasæt_Analysesystemer!$C$2:$D$68,2,FALSE)</f>
        <v>Karpe</v>
      </c>
      <c r="W150" t="str">
        <f t="shared" ref="W150" si="296">MID(F150,10,9)</f>
        <v>KU2022001</v>
      </c>
      <c r="X150" t="str">
        <f t="shared" ref="X150" si="297">W150&amp;"_"&amp;V150&amp;"_"&amp;S150&amp;"_"&amp;T150&amp;"_"&amp;U150</f>
        <v>KU2022001_Karpe_Invalid_Absent_Ct&gt;41</v>
      </c>
    </row>
    <row r="151" spans="1:24" x14ac:dyDescent="0.25">
      <c r="A151" t="s">
        <v>313</v>
      </c>
      <c r="B151" t="s">
        <v>1438</v>
      </c>
      <c r="C151" t="s">
        <v>16</v>
      </c>
      <c r="D151" s="6">
        <v>0.1</v>
      </c>
      <c r="E151" s="6">
        <v>39.83</v>
      </c>
      <c r="F151" t="s">
        <v>1452</v>
      </c>
      <c r="G151" t="str">
        <f t="shared" si="275"/>
        <v>KU2022001</v>
      </c>
      <c r="H151" t="str">
        <f t="shared" si="276"/>
        <v>18</v>
      </c>
      <c r="I151" t="str">
        <f t="shared" si="277"/>
        <v>Karpe_18_20220210_KU2022001_RoedovreGymZBCVordingborg</v>
      </c>
      <c r="J151" t="str">
        <f t="shared" si="278"/>
        <v>Karpe</v>
      </c>
      <c r="K151" t="str">
        <f t="shared" si="279"/>
        <v>NegK</v>
      </c>
      <c r="L151">
        <f t="shared" si="280"/>
        <v>39.83</v>
      </c>
      <c r="M151" t="str">
        <f t="shared" si="281"/>
        <v/>
      </c>
      <c r="N151" t="str">
        <f t="shared" si="282"/>
        <v/>
      </c>
      <c r="O151" t="str">
        <f t="shared" si="283"/>
        <v/>
      </c>
    </row>
    <row r="152" spans="1:24" x14ac:dyDescent="0.25">
      <c r="A152" t="s">
        <v>315</v>
      </c>
      <c r="B152" t="s">
        <v>1439</v>
      </c>
      <c r="C152" t="s">
        <v>20</v>
      </c>
      <c r="D152" s="6">
        <v>0.1</v>
      </c>
      <c r="E152" s="6" t="s">
        <v>17</v>
      </c>
      <c r="F152" t="s">
        <v>1452</v>
      </c>
      <c r="G152" t="str">
        <f t="shared" si="275"/>
        <v>KU2022001</v>
      </c>
      <c r="H152" t="str">
        <f t="shared" si="276"/>
        <v>18</v>
      </c>
      <c r="I152" t="str">
        <f t="shared" si="277"/>
        <v>Karpe_18_20220210_KU2022001_RoedovreGymZBCVordingborg</v>
      </c>
      <c r="J152" t="str">
        <f t="shared" si="278"/>
        <v>Karpe</v>
      </c>
      <c r="K152" t="str">
        <f t="shared" si="279"/>
        <v>eDNA</v>
      </c>
      <c r="L152" t="str">
        <f t="shared" si="280"/>
        <v>No Ct</v>
      </c>
      <c r="M152" t="str">
        <f t="shared" si="281"/>
        <v/>
      </c>
      <c r="N152" t="str">
        <f t="shared" si="282"/>
        <v/>
      </c>
      <c r="O152" t="str">
        <f t="shared" si="283"/>
        <v/>
      </c>
    </row>
    <row r="153" spans="1:24" x14ac:dyDescent="0.25">
      <c r="A153" t="s">
        <v>317</v>
      </c>
      <c r="B153" t="s">
        <v>1439</v>
      </c>
      <c r="C153" t="s">
        <v>20</v>
      </c>
      <c r="D153" s="6">
        <v>0.1</v>
      </c>
      <c r="E153" s="6" t="s">
        <v>17</v>
      </c>
      <c r="F153" t="s">
        <v>1452</v>
      </c>
      <c r="G153" t="str">
        <f t="shared" si="275"/>
        <v>KU2022001</v>
      </c>
      <c r="H153" t="str">
        <f t="shared" si="276"/>
        <v>18</v>
      </c>
      <c r="I153" t="str">
        <f t="shared" si="277"/>
        <v>Karpe_18_20220210_KU2022001_RoedovreGymZBCVordingborg</v>
      </c>
      <c r="J153" t="str">
        <f t="shared" si="278"/>
        <v>Karpe</v>
      </c>
      <c r="K153" t="str">
        <f t="shared" si="279"/>
        <v>eDNA</v>
      </c>
      <c r="L153" t="str">
        <f t="shared" si="280"/>
        <v>No Ct</v>
      </c>
      <c r="M153" t="str">
        <f t="shared" si="281"/>
        <v/>
      </c>
      <c r="N153" t="str">
        <f t="shared" si="282"/>
        <v/>
      </c>
      <c r="O153" t="str">
        <f t="shared" si="283"/>
        <v/>
      </c>
    </row>
    <row r="154" spans="1:24" x14ac:dyDescent="0.25">
      <c r="A154" t="s">
        <v>318</v>
      </c>
      <c r="B154" t="s">
        <v>1440</v>
      </c>
      <c r="C154" t="s">
        <v>13</v>
      </c>
      <c r="D154" s="6">
        <v>0.1</v>
      </c>
      <c r="E154" s="6">
        <v>24.26</v>
      </c>
      <c r="F154" t="s">
        <v>1452</v>
      </c>
      <c r="G154" t="str">
        <f t="shared" si="275"/>
        <v>KU2022001</v>
      </c>
      <c r="H154" t="str">
        <f t="shared" si="276"/>
        <v>19</v>
      </c>
      <c r="I154" t="str">
        <f t="shared" si="277"/>
        <v>Karpe_19_20220210_KU2022001_RoedovreGymZBCVordingborg</v>
      </c>
      <c r="J154" t="str">
        <f t="shared" si="278"/>
        <v>Karpe</v>
      </c>
      <c r="K154" t="str">
        <f t="shared" si="279"/>
        <v>PosK</v>
      </c>
      <c r="L154">
        <f t="shared" si="280"/>
        <v>24.26</v>
      </c>
      <c r="M154">
        <f t="shared" si="281"/>
        <v>24.26</v>
      </c>
      <c r="N154">
        <f t="shared" si="282"/>
        <v>0</v>
      </c>
      <c r="O154">
        <f t="shared" si="283"/>
        <v>0</v>
      </c>
      <c r="Q154">
        <f t="shared" ref="Q154" si="298">IF(L156="No Ct",0,L156)</f>
        <v>0</v>
      </c>
      <c r="R154">
        <f t="shared" ref="R154" si="299">IF(L157="No Ct",0,L157)</f>
        <v>0</v>
      </c>
      <c r="S154" t="str">
        <f t="shared" ref="S154" si="300">IF(AND(M154&gt;0,N154=0),"Valid","Invalid")</f>
        <v>Valid</v>
      </c>
      <c r="T154" t="str">
        <f t="shared" ref="T154" si="301">IF(OR(Q154&gt;1,R154&gt;1),"Present","Absent")</f>
        <v>Absent</v>
      </c>
      <c r="U154" t="str">
        <f t="shared" ref="U154" si="302">IF(OR(AND(Q154&gt;1,Q154&lt;41),AND(R154&gt;1,R154&lt;41)),"Ct&lt;41","Ct&gt;41")</f>
        <v>Ct&gt;41</v>
      </c>
      <c r="V154" t="str">
        <f>VLOOKUP(J154,Datasæt_Analysesystemer!$C$2:$D$68,2,FALSE)</f>
        <v>Karpe</v>
      </c>
      <c r="W154" t="str">
        <f t="shared" ref="W154" si="303">MID(F154,10,9)</f>
        <v>KU2022001</v>
      </c>
      <c r="X154" t="str">
        <f t="shared" ref="X154" si="304">W154&amp;"_"&amp;V154&amp;"_"&amp;S154&amp;"_"&amp;T154&amp;"_"&amp;U154</f>
        <v>KU2022001_Karpe_Valid_Absent_Ct&gt;41</v>
      </c>
    </row>
    <row r="155" spans="1:24" x14ac:dyDescent="0.25">
      <c r="A155" t="s">
        <v>320</v>
      </c>
      <c r="B155" t="s">
        <v>1441</v>
      </c>
      <c r="C155" t="s">
        <v>16</v>
      </c>
      <c r="D155" s="6">
        <v>0.1</v>
      </c>
      <c r="E155" s="6" t="s">
        <v>17</v>
      </c>
      <c r="F155" t="s">
        <v>1452</v>
      </c>
      <c r="G155" t="str">
        <f t="shared" si="275"/>
        <v>KU2022001</v>
      </c>
      <c r="H155" t="str">
        <f t="shared" si="276"/>
        <v>19</v>
      </c>
      <c r="I155" t="str">
        <f t="shared" si="277"/>
        <v>Karpe_19_20220210_KU2022001_RoedovreGymZBCVordingborg</v>
      </c>
      <c r="J155" t="str">
        <f t="shared" si="278"/>
        <v>Karpe</v>
      </c>
      <c r="K155" t="str">
        <f t="shared" si="279"/>
        <v>NegK</v>
      </c>
      <c r="L155" t="str">
        <f t="shared" si="280"/>
        <v>No Ct</v>
      </c>
      <c r="M155" t="str">
        <f t="shared" si="281"/>
        <v/>
      </c>
      <c r="N155" t="str">
        <f t="shared" si="282"/>
        <v/>
      </c>
      <c r="O155" t="str">
        <f t="shared" si="283"/>
        <v/>
      </c>
    </row>
    <row r="156" spans="1:24" x14ac:dyDescent="0.25">
      <c r="A156" t="s">
        <v>322</v>
      </c>
      <c r="B156" t="s">
        <v>1442</v>
      </c>
      <c r="C156" t="s">
        <v>20</v>
      </c>
      <c r="D156" s="6">
        <v>0.1</v>
      </c>
      <c r="E156" s="6" t="s">
        <v>17</v>
      </c>
      <c r="F156" t="s">
        <v>1452</v>
      </c>
      <c r="G156" t="str">
        <f t="shared" si="275"/>
        <v>KU2022001</v>
      </c>
      <c r="H156" t="str">
        <f t="shared" si="276"/>
        <v>19</v>
      </c>
      <c r="I156" t="str">
        <f t="shared" si="277"/>
        <v>Karpe_19_20220210_KU2022001_RoedovreGymZBCVordingborg</v>
      </c>
      <c r="J156" t="str">
        <f t="shared" si="278"/>
        <v>Karpe</v>
      </c>
      <c r="K156" t="str">
        <f t="shared" si="279"/>
        <v>eDNA</v>
      </c>
      <c r="L156" t="str">
        <f t="shared" si="280"/>
        <v>No Ct</v>
      </c>
      <c r="M156" t="str">
        <f t="shared" si="281"/>
        <v/>
      </c>
      <c r="N156" t="str">
        <f t="shared" si="282"/>
        <v/>
      </c>
      <c r="O156" t="str">
        <f t="shared" si="283"/>
        <v/>
      </c>
    </row>
    <row r="157" spans="1:24" x14ac:dyDescent="0.25">
      <c r="A157" t="s">
        <v>324</v>
      </c>
      <c r="B157" t="s">
        <v>1442</v>
      </c>
      <c r="C157" t="s">
        <v>20</v>
      </c>
      <c r="D157" s="6">
        <v>0.1</v>
      </c>
      <c r="E157" s="6" t="s">
        <v>17</v>
      </c>
      <c r="F157" t="s">
        <v>1452</v>
      </c>
      <c r="G157" t="str">
        <f t="shared" si="275"/>
        <v>KU2022001</v>
      </c>
      <c r="H157" t="str">
        <f t="shared" si="276"/>
        <v>19</v>
      </c>
      <c r="I157" t="str">
        <f t="shared" si="277"/>
        <v>Karpe_19_20220210_KU2022001_RoedovreGymZBCVordingborg</v>
      </c>
      <c r="J157" t="str">
        <f t="shared" si="278"/>
        <v>Karpe</v>
      </c>
      <c r="K157" t="str">
        <f t="shared" si="279"/>
        <v>eDNA</v>
      </c>
      <c r="L157" t="str">
        <f t="shared" si="280"/>
        <v>No Ct</v>
      </c>
      <c r="M157" t="str">
        <f t="shared" si="281"/>
        <v/>
      </c>
      <c r="N157" t="str">
        <f t="shared" si="282"/>
        <v/>
      </c>
      <c r="O157" t="str">
        <f t="shared" si="283"/>
        <v/>
      </c>
    </row>
    <row r="158" spans="1:24" x14ac:dyDescent="0.25">
      <c r="A158" t="s">
        <v>325</v>
      </c>
      <c r="B158" t="s">
        <v>1443</v>
      </c>
      <c r="C158" t="s">
        <v>13</v>
      </c>
      <c r="D158" s="6">
        <v>0.1</v>
      </c>
      <c r="E158" s="6">
        <v>24.22</v>
      </c>
      <c r="F158" t="s">
        <v>1452</v>
      </c>
      <c r="G158" t="str">
        <f t="shared" si="275"/>
        <v>KU2022001</v>
      </c>
      <c r="H158" t="str">
        <f t="shared" si="276"/>
        <v>20</v>
      </c>
      <c r="I158" t="str">
        <f t="shared" si="277"/>
        <v>Karpe_20_20220210_KU2022001_RoedovreGymZBCVordingborg</v>
      </c>
      <c r="J158" t="str">
        <f t="shared" si="278"/>
        <v>Karpe</v>
      </c>
      <c r="K158" t="str">
        <f t="shared" si="279"/>
        <v>PosK</v>
      </c>
      <c r="L158">
        <f t="shared" si="280"/>
        <v>24.22</v>
      </c>
      <c r="M158">
        <f t="shared" si="281"/>
        <v>24.22</v>
      </c>
      <c r="N158">
        <f t="shared" si="282"/>
        <v>0</v>
      </c>
      <c r="O158">
        <f t="shared" si="283"/>
        <v>0</v>
      </c>
      <c r="Q158">
        <f t="shared" ref="Q158" si="305">IF(L160="No Ct",0,L160)</f>
        <v>0</v>
      </c>
      <c r="R158">
        <f t="shared" ref="R158" si="306">IF(L161="No Ct",0,L161)</f>
        <v>0</v>
      </c>
      <c r="S158" t="str">
        <f t="shared" ref="S158" si="307">IF(AND(M158&gt;0,N158=0),"Valid","Invalid")</f>
        <v>Valid</v>
      </c>
      <c r="T158" t="str">
        <f t="shared" ref="T158" si="308">IF(OR(Q158&gt;1,R158&gt;1),"Present","Absent")</f>
        <v>Absent</v>
      </c>
      <c r="U158" t="str">
        <f t="shared" ref="U158" si="309">IF(OR(AND(Q158&gt;1,Q158&lt;41),AND(R158&gt;1,R158&lt;41)),"Ct&lt;41","Ct&gt;41")</f>
        <v>Ct&gt;41</v>
      </c>
      <c r="V158" t="str">
        <f>VLOOKUP(J158,Datasæt_Analysesystemer!$C$2:$D$68,2,FALSE)</f>
        <v>Karpe</v>
      </c>
      <c r="W158" t="str">
        <f t="shared" ref="W158" si="310">MID(F158,10,9)</f>
        <v>KU2022001</v>
      </c>
      <c r="X158" t="str">
        <f t="shared" ref="X158" si="311">W158&amp;"_"&amp;V158&amp;"_"&amp;S158&amp;"_"&amp;T158&amp;"_"&amp;U158</f>
        <v>KU2022001_Karpe_Valid_Absent_Ct&gt;41</v>
      </c>
    </row>
    <row r="159" spans="1:24" x14ac:dyDescent="0.25">
      <c r="A159" t="s">
        <v>327</v>
      </c>
      <c r="B159" t="s">
        <v>1444</v>
      </c>
      <c r="C159" t="s">
        <v>16</v>
      </c>
      <c r="D159" s="6">
        <v>0.1</v>
      </c>
      <c r="E159" s="6" t="s">
        <v>17</v>
      </c>
      <c r="F159" t="s">
        <v>1452</v>
      </c>
      <c r="G159" t="str">
        <f t="shared" si="275"/>
        <v>KU2022001</v>
      </c>
      <c r="H159" t="str">
        <f t="shared" si="276"/>
        <v>20</v>
      </c>
      <c r="I159" t="str">
        <f t="shared" si="277"/>
        <v>Karpe_20_20220210_KU2022001_RoedovreGymZBCVordingborg</v>
      </c>
      <c r="J159" t="str">
        <f t="shared" si="278"/>
        <v>Karpe</v>
      </c>
      <c r="K159" t="str">
        <f t="shared" si="279"/>
        <v>NegK</v>
      </c>
      <c r="L159" t="str">
        <f t="shared" si="280"/>
        <v>No Ct</v>
      </c>
      <c r="M159" t="str">
        <f t="shared" si="281"/>
        <v/>
      </c>
      <c r="N159" t="str">
        <f t="shared" si="282"/>
        <v/>
      </c>
      <c r="O159" t="str">
        <f t="shared" si="283"/>
        <v/>
      </c>
    </row>
    <row r="160" spans="1:24" x14ac:dyDescent="0.25">
      <c r="A160" t="s">
        <v>329</v>
      </c>
      <c r="B160" t="s">
        <v>1445</v>
      </c>
      <c r="C160" t="s">
        <v>20</v>
      </c>
      <c r="D160" s="6">
        <v>0.1</v>
      </c>
      <c r="E160" s="6" t="s">
        <v>17</v>
      </c>
      <c r="F160" t="s">
        <v>1452</v>
      </c>
      <c r="G160" t="str">
        <f t="shared" si="275"/>
        <v>KU2022001</v>
      </c>
      <c r="H160" t="str">
        <f t="shared" si="276"/>
        <v>20</v>
      </c>
      <c r="I160" t="str">
        <f t="shared" si="277"/>
        <v>Karpe_20_20220210_KU2022001_RoedovreGymZBCVordingborg</v>
      </c>
      <c r="J160" t="str">
        <f t="shared" si="278"/>
        <v>Karpe</v>
      </c>
      <c r="K160" t="str">
        <f t="shared" si="279"/>
        <v>eDNA</v>
      </c>
      <c r="L160" t="str">
        <f t="shared" si="280"/>
        <v>No Ct</v>
      </c>
      <c r="M160" t="str">
        <f t="shared" si="281"/>
        <v/>
      </c>
      <c r="N160" t="str">
        <f t="shared" si="282"/>
        <v/>
      </c>
      <c r="O160" t="str">
        <f t="shared" si="283"/>
        <v/>
      </c>
    </row>
    <row r="161" spans="1:24" x14ac:dyDescent="0.25">
      <c r="A161" t="s">
        <v>331</v>
      </c>
      <c r="B161" t="s">
        <v>1445</v>
      </c>
      <c r="C161" t="s">
        <v>20</v>
      </c>
      <c r="D161" s="6">
        <v>0.1</v>
      </c>
      <c r="E161" s="6" t="s">
        <v>17</v>
      </c>
      <c r="F161" t="s">
        <v>1452</v>
      </c>
      <c r="G161" t="str">
        <f t="shared" si="275"/>
        <v>KU2022001</v>
      </c>
      <c r="H161" t="str">
        <f t="shared" si="276"/>
        <v>20</v>
      </c>
      <c r="I161" t="str">
        <f t="shared" si="277"/>
        <v>Karpe_20_20220210_KU2022001_RoedovreGymZBCVordingborg</v>
      </c>
      <c r="J161" t="str">
        <f t="shared" si="278"/>
        <v>Karpe</v>
      </c>
      <c r="K161" t="str">
        <f t="shared" si="279"/>
        <v>eDNA</v>
      </c>
      <c r="L161" t="str">
        <f t="shared" si="280"/>
        <v>No Ct</v>
      </c>
      <c r="M161" t="str">
        <f t="shared" si="281"/>
        <v/>
      </c>
      <c r="N161" t="str">
        <f t="shared" si="282"/>
        <v/>
      </c>
      <c r="O161" t="str">
        <f t="shared" si="283"/>
        <v/>
      </c>
    </row>
    <row r="162" spans="1:24" x14ac:dyDescent="0.25">
      <c r="A162" t="s">
        <v>390</v>
      </c>
      <c r="B162" t="s">
        <v>686</v>
      </c>
      <c r="C162" t="s">
        <v>13</v>
      </c>
      <c r="D162" s="6">
        <v>0.1</v>
      </c>
      <c r="E162" s="6" t="s">
        <v>17</v>
      </c>
      <c r="F162" t="s">
        <v>1452</v>
      </c>
      <c r="G162" t="str">
        <f t="shared" si="275"/>
        <v>KU2022001</v>
      </c>
      <c r="H162" t="str">
        <f t="shared" si="276"/>
        <v>21</v>
      </c>
      <c r="I162" t="str">
        <f t="shared" si="277"/>
        <v>EuropaeiskAal_21_20220210_KU2022001_RoedovreGymZBCVordingborg</v>
      </c>
      <c r="J162" t="str">
        <f t="shared" si="278"/>
        <v>EuropaeiskAal</v>
      </c>
      <c r="K162" t="str">
        <f t="shared" si="279"/>
        <v>PosK</v>
      </c>
      <c r="L162" t="str">
        <f t="shared" si="280"/>
        <v>No Ct</v>
      </c>
      <c r="M162">
        <f t="shared" si="281"/>
        <v>0</v>
      </c>
      <c r="N162">
        <f t="shared" si="282"/>
        <v>0</v>
      </c>
      <c r="O162">
        <f t="shared" si="283"/>
        <v>0</v>
      </c>
      <c r="Q162">
        <f t="shared" ref="Q162" si="312">IF(L164="No Ct",0,L164)</f>
        <v>0</v>
      </c>
      <c r="R162">
        <f t="shared" ref="R162" si="313">IF(L165="No Ct",0,L165)</f>
        <v>0</v>
      </c>
      <c r="S162" t="str">
        <f t="shared" ref="S162" si="314">IF(AND(M162&gt;0,N162=0),"Valid","Invalid")</f>
        <v>Invalid</v>
      </c>
      <c r="T162" t="str">
        <f t="shared" ref="T162" si="315">IF(OR(Q162&gt;1,R162&gt;1),"Present","Absent")</f>
        <v>Absent</v>
      </c>
      <c r="U162" t="str">
        <f t="shared" ref="U162" si="316">IF(OR(AND(Q162&gt;1,Q162&lt;41),AND(R162&gt;1,R162&lt;41)),"Ct&lt;41","Ct&gt;41")</f>
        <v>Ct&gt;41</v>
      </c>
      <c r="V162" t="str">
        <f>VLOOKUP(J162,Datasæt_Analysesystemer!$C$2:$D$68,2,FALSE)</f>
        <v>Europæisk ål</v>
      </c>
      <c r="W162" t="str">
        <f t="shared" ref="W162" si="317">MID(F162,10,9)</f>
        <v>KU2022001</v>
      </c>
      <c r="X162" t="str">
        <f t="shared" ref="X162" si="318">W162&amp;"_"&amp;V162&amp;"_"&amp;S162&amp;"_"&amp;T162&amp;"_"&amp;U162</f>
        <v>KU2022001_Europæisk ål_Invalid_Absent_Ct&gt;41</v>
      </c>
    </row>
    <row r="163" spans="1:24" x14ac:dyDescent="0.25">
      <c r="A163" t="s">
        <v>392</v>
      </c>
      <c r="B163" t="s">
        <v>687</v>
      </c>
      <c r="C163" t="s">
        <v>16</v>
      </c>
      <c r="D163" s="6">
        <v>0.1</v>
      </c>
      <c r="E163" s="6" t="s">
        <v>17</v>
      </c>
      <c r="F163" t="s">
        <v>1452</v>
      </c>
      <c r="G163" t="str">
        <f t="shared" si="275"/>
        <v>KU2022001</v>
      </c>
      <c r="H163" t="str">
        <f t="shared" si="276"/>
        <v>21</v>
      </c>
      <c r="I163" t="str">
        <f t="shared" si="277"/>
        <v>EuropaeiskAal_21_20220210_KU2022001_RoedovreGymZBCVordingborg</v>
      </c>
      <c r="J163" t="str">
        <f t="shared" si="278"/>
        <v>EuropaeiskAal</v>
      </c>
      <c r="K163" t="str">
        <f t="shared" si="279"/>
        <v>NegK</v>
      </c>
      <c r="L163" t="str">
        <f t="shared" si="280"/>
        <v>No Ct</v>
      </c>
      <c r="M163" t="str">
        <f t="shared" si="281"/>
        <v/>
      </c>
      <c r="N163" t="str">
        <f t="shared" si="282"/>
        <v/>
      </c>
      <c r="O163" t="str">
        <f t="shared" si="283"/>
        <v/>
      </c>
    </row>
    <row r="164" spans="1:24" x14ac:dyDescent="0.25">
      <c r="A164" t="s">
        <v>394</v>
      </c>
      <c r="B164" t="s">
        <v>688</v>
      </c>
      <c r="C164" t="s">
        <v>20</v>
      </c>
      <c r="D164" s="6">
        <v>0.1</v>
      </c>
      <c r="E164" s="6" t="s">
        <v>17</v>
      </c>
      <c r="F164" t="s">
        <v>1452</v>
      </c>
      <c r="G164" t="str">
        <f t="shared" si="275"/>
        <v>KU2022001</v>
      </c>
      <c r="H164" t="str">
        <f t="shared" si="276"/>
        <v>21</v>
      </c>
      <c r="I164" t="str">
        <f t="shared" si="277"/>
        <v>EuropaeiskAal_21_20220210_KU2022001_RoedovreGymZBCVordingborg</v>
      </c>
      <c r="J164" t="str">
        <f t="shared" si="278"/>
        <v>EuropaeiskAal</v>
      </c>
      <c r="K164" t="str">
        <f t="shared" si="279"/>
        <v>eDNA</v>
      </c>
      <c r="L164" t="str">
        <f t="shared" si="280"/>
        <v>No Ct</v>
      </c>
      <c r="M164" t="str">
        <f t="shared" si="281"/>
        <v/>
      </c>
      <c r="N164" t="str">
        <f t="shared" si="282"/>
        <v/>
      </c>
      <c r="O164" t="str">
        <f t="shared" si="283"/>
        <v/>
      </c>
    </row>
    <row r="165" spans="1:24" x14ac:dyDescent="0.25">
      <c r="A165" t="s">
        <v>396</v>
      </c>
      <c r="B165" t="s">
        <v>688</v>
      </c>
      <c r="C165" t="s">
        <v>20</v>
      </c>
      <c r="D165" s="6">
        <v>0.1</v>
      </c>
      <c r="E165" s="6" t="s">
        <v>17</v>
      </c>
      <c r="F165" t="s">
        <v>1452</v>
      </c>
      <c r="G165" t="str">
        <f t="shared" si="275"/>
        <v>KU2022001</v>
      </c>
      <c r="H165" t="str">
        <f t="shared" si="276"/>
        <v>21</v>
      </c>
      <c r="I165" t="str">
        <f t="shared" si="277"/>
        <v>EuropaeiskAal_21_20220210_KU2022001_RoedovreGymZBCVordingborg</v>
      </c>
      <c r="J165" t="str">
        <f t="shared" si="278"/>
        <v>EuropaeiskAal</v>
      </c>
      <c r="K165" t="str">
        <f t="shared" si="279"/>
        <v>eDNA</v>
      </c>
      <c r="L165" t="str">
        <f t="shared" si="280"/>
        <v>No Ct</v>
      </c>
      <c r="M165" t="str">
        <f t="shared" si="281"/>
        <v/>
      </c>
      <c r="N165" t="str">
        <f t="shared" si="282"/>
        <v/>
      </c>
      <c r="O165" t="str">
        <f t="shared" si="283"/>
        <v/>
      </c>
    </row>
    <row r="166" spans="1:24" x14ac:dyDescent="0.25">
      <c r="A166" t="s">
        <v>397</v>
      </c>
      <c r="B166" t="s">
        <v>689</v>
      </c>
      <c r="C166" t="s">
        <v>13</v>
      </c>
      <c r="D166" s="6">
        <v>0.1</v>
      </c>
      <c r="E166" s="6" t="s">
        <v>17</v>
      </c>
      <c r="F166" t="s">
        <v>1452</v>
      </c>
      <c r="G166" t="str">
        <f t="shared" si="275"/>
        <v>KU2022001</v>
      </c>
      <c r="H166" t="str">
        <f t="shared" si="276"/>
        <v>22</v>
      </c>
      <c r="I166" t="str">
        <f t="shared" si="277"/>
        <v>EuropaeiskAal_22_20220210_KU2022001_RoedovreGymZBCVordingborg</v>
      </c>
      <c r="J166" t="str">
        <f t="shared" si="278"/>
        <v>EuropaeiskAal</v>
      </c>
      <c r="K166" t="str">
        <f t="shared" si="279"/>
        <v>PosK</v>
      </c>
      <c r="L166" t="str">
        <f t="shared" si="280"/>
        <v>No Ct</v>
      </c>
      <c r="M166">
        <f t="shared" si="281"/>
        <v>0</v>
      </c>
      <c r="N166">
        <f t="shared" si="282"/>
        <v>0</v>
      </c>
      <c r="O166">
        <f t="shared" si="283"/>
        <v>0</v>
      </c>
      <c r="Q166">
        <f t="shared" ref="Q166" si="319">IF(L168="No Ct",0,L168)</f>
        <v>0</v>
      </c>
      <c r="R166">
        <f t="shared" ref="R166" si="320">IF(L169="No Ct",0,L169)</f>
        <v>0</v>
      </c>
      <c r="S166" t="str">
        <f t="shared" ref="S166" si="321">IF(AND(M166&gt;0,N166=0),"Valid","Invalid")</f>
        <v>Invalid</v>
      </c>
      <c r="T166" t="str">
        <f t="shared" ref="T166" si="322">IF(OR(Q166&gt;1,R166&gt;1),"Present","Absent")</f>
        <v>Absent</v>
      </c>
      <c r="U166" t="str">
        <f t="shared" ref="U166" si="323">IF(OR(AND(Q166&gt;1,Q166&lt;41),AND(R166&gt;1,R166&lt;41)),"Ct&lt;41","Ct&gt;41")</f>
        <v>Ct&gt;41</v>
      </c>
      <c r="V166" t="str">
        <f>VLOOKUP(J166,Datasæt_Analysesystemer!$C$2:$D$68,2,FALSE)</f>
        <v>Europæisk ål</v>
      </c>
      <c r="W166" t="str">
        <f t="shared" ref="W166" si="324">MID(F166,10,9)</f>
        <v>KU2022001</v>
      </c>
      <c r="X166" t="str">
        <f t="shared" ref="X166" si="325">W166&amp;"_"&amp;V166&amp;"_"&amp;S166&amp;"_"&amp;T166&amp;"_"&amp;U166</f>
        <v>KU2022001_Europæisk ål_Invalid_Absent_Ct&gt;41</v>
      </c>
    </row>
    <row r="167" spans="1:24" x14ac:dyDescent="0.25">
      <c r="A167" t="s">
        <v>399</v>
      </c>
      <c r="B167" t="s">
        <v>690</v>
      </c>
      <c r="C167" t="s">
        <v>16</v>
      </c>
      <c r="D167" s="6">
        <v>0.1</v>
      </c>
      <c r="E167" s="6" t="s">
        <v>17</v>
      </c>
      <c r="F167" t="s">
        <v>1452</v>
      </c>
      <c r="G167" t="str">
        <f t="shared" si="275"/>
        <v>KU2022001</v>
      </c>
      <c r="H167" t="str">
        <f t="shared" si="276"/>
        <v>22</v>
      </c>
      <c r="I167" t="str">
        <f t="shared" si="277"/>
        <v>EuropaeiskAal_22_20220210_KU2022001_RoedovreGymZBCVordingborg</v>
      </c>
      <c r="J167" t="str">
        <f t="shared" si="278"/>
        <v>EuropaeiskAal</v>
      </c>
      <c r="K167" t="str">
        <f t="shared" si="279"/>
        <v>NegK</v>
      </c>
      <c r="L167" t="str">
        <f t="shared" si="280"/>
        <v>No Ct</v>
      </c>
      <c r="M167" t="str">
        <f t="shared" si="281"/>
        <v/>
      </c>
      <c r="N167" t="str">
        <f t="shared" si="282"/>
        <v/>
      </c>
      <c r="O167" t="str">
        <f t="shared" si="283"/>
        <v/>
      </c>
    </row>
    <row r="168" spans="1:24" x14ac:dyDescent="0.25">
      <c r="A168" t="s">
        <v>401</v>
      </c>
      <c r="B168" t="s">
        <v>691</v>
      </c>
      <c r="C168" t="s">
        <v>20</v>
      </c>
      <c r="D168" s="6">
        <v>0.1</v>
      </c>
      <c r="E168" s="6" t="s">
        <v>17</v>
      </c>
      <c r="F168" t="s">
        <v>1452</v>
      </c>
      <c r="G168" t="str">
        <f t="shared" si="275"/>
        <v>KU2022001</v>
      </c>
      <c r="H168" t="str">
        <f t="shared" si="276"/>
        <v>22</v>
      </c>
      <c r="I168" t="str">
        <f t="shared" si="277"/>
        <v>EuropaeiskAal_22_20220210_KU2022001_RoedovreGymZBCVordingborg</v>
      </c>
      <c r="J168" t="str">
        <f t="shared" si="278"/>
        <v>EuropaeiskAal</v>
      </c>
      <c r="K168" t="str">
        <f t="shared" si="279"/>
        <v>eDNA</v>
      </c>
      <c r="L168" t="str">
        <f t="shared" si="280"/>
        <v>No Ct</v>
      </c>
      <c r="M168" t="str">
        <f t="shared" si="281"/>
        <v/>
      </c>
      <c r="N168" t="str">
        <f t="shared" si="282"/>
        <v/>
      </c>
      <c r="O168" t="str">
        <f t="shared" si="283"/>
        <v/>
      </c>
    </row>
    <row r="169" spans="1:24" x14ac:dyDescent="0.25">
      <c r="A169" t="s">
        <v>403</v>
      </c>
      <c r="B169" t="s">
        <v>691</v>
      </c>
      <c r="C169" t="s">
        <v>20</v>
      </c>
      <c r="D169" s="6">
        <v>0.1</v>
      </c>
      <c r="E169" s="6" t="s">
        <v>17</v>
      </c>
      <c r="F169" t="s">
        <v>1452</v>
      </c>
      <c r="G169" t="str">
        <f t="shared" si="275"/>
        <v>KU2022001</v>
      </c>
      <c r="H169" t="str">
        <f t="shared" si="276"/>
        <v>22</v>
      </c>
      <c r="I169" t="str">
        <f t="shared" si="277"/>
        <v>EuropaeiskAal_22_20220210_KU2022001_RoedovreGymZBCVordingborg</v>
      </c>
      <c r="J169" t="str">
        <f t="shared" si="278"/>
        <v>EuropaeiskAal</v>
      </c>
      <c r="K169" t="str">
        <f t="shared" si="279"/>
        <v>eDNA</v>
      </c>
      <c r="L169" t="str">
        <f t="shared" si="280"/>
        <v>No Ct</v>
      </c>
      <c r="M169" t="str">
        <f t="shared" si="281"/>
        <v/>
      </c>
      <c r="N169" t="str">
        <f t="shared" si="282"/>
        <v/>
      </c>
      <c r="O169" t="str">
        <f t="shared" si="283"/>
        <v/>
      </c>
    </row>
    <row r="170" spans="1:24" x14ac:dyDescent="0.25">
      <c r="A170" t="s">
        <v>404</v>
      </c>
      <c r="B170" t="s">
        <v>1446</v>
      </c>
      <c r="C170" t="s">
        <v>13</v>
      </c>
      <c r="D170" s="6">
        <v>0.1</v>
      </c>
      <c r="E170" s="6">
        <v>25.22</v>
      </c>
      <c r="F170" t="s">
        <v>1452</v>
      </c>
      <c r="G170" t="str">
        <f t="shared" si="275"/>
        <v>KU2022001</v>
      </c>
      <c r="H170" t="str">
        <f t="shared" si="276"/>
        <v>23</v>
      </c>
      <c r="I170" t="str">
        <f t="shared" si="277"/>
        <v>EuropaeiskAal_23_20220210_KU2022001_RoedovreGymZBCVordingborg</v>
      </c>
      <c r="J170" t="str">
        <f t="shared" si="278"/>
        <v>EuropaeiskAal</v>
      </c>
      <c r="K170" t="str">
        <f t="shared" si="279"/>
        <v>PosK</v>
      </c>
      <c r="L170">
        <f t="shared" si="280"/>
        <v>25.22</v>
      </c>
      <c r="M170">
        <f t="shared" si="281"/>
        <v>25.22</v>
      </c>
      <c r="N170">
        <f t="shared" si="282"/>
        <v>0</v>
      </c>
      <c r="O170">
        <f t="shared" si="283"/>
        <v>0</v>
      </c>
      <c r="Q170">
        <f t="shared" ref="Q170" si="326">IF(L172="No Ct",0,L172)</f>
        <v>0</v>
      </c>
      <c r="R170">
        <f t="shared" ref="R170" si="327">IF(L173="No Ct",0,L173)</f>
        <v>0</v>
      </c>
      <c r="S170" t="str">
        <f t="shared" ref="S170" si="328">IF(AND(M170&gt;0,N170=0),"Valid","Invalid")</f>
        <v>Valid</v>
      </c>
      <c r="T170" t="str">
        <f t="shared" ref="T170" si="329">IF(OR(Q170&gt;1,R170&gt;1),"Present","Absent")</f>
        <v>Absent</v>
      </c>
      <c r="U170" t="str">
        <f t="shared" ref="U170" si="330">IF(OR(AND(Q170&gt;1,Q170&lt;41),AND(R170&gt;1,R170&lt;41)),"Ct&lt;41","Ct&gt;41")</f>
        <v>Ct&gt;41</v>
      </c>
      <c r="V170" t="str">
        <f>VLOOKUP(J170,Datasæt_Analysesystemer!$C$2:$D$68,2,FALSE)</f>
        <v>Europæisk ål</v>
      </c>
      <c r="W170" t="str">
        <f t="shared" ref="W170" si="331">MID(F170,10,9)</f>
        <v>KU2022001</v>
      </c>
      <c r="X170" t="str">
        <f t="shared" ref="X170" si="332">W170&amp;"_"&amp;V170&amp;"_"&amp;S170&amp;"_"&amp;T170&amp;"_"&amp;U170</f>
        <v>KU2022001_Europæisk ål_Valid_Absent_Ct&gt;41</v>
      </c>
    </row>
    <row r="171" spans="1:24" x14ac:dyDescent="0.25">
      <c r="A171" t="s">
        <v>406</v>
      </c>
      <c r="B171" t="s">
        <v>1447</v>
      </c>
      <c r="C171" t="s">
        <v>16</v>
      </c>
      <c r="D171" s="6">
        <v>0.1</v>
      </c>
      <c r="E171" s="6" t="s">
        <v>17</v>
      </c>
      <c r="F171" t="s">
        <v>1452</v>
      </c>
      <c r="G171" t="str">
        <f t="shared" si="275"/>
        <v>KU2022001</v>
      </c>
      <c r="H171" t="str">
        <f t="shared" si="276"/>
        <v>23</v>
      </c>
      <c r="I171" t="str">
        <f t="shared" si="277"/>
        <v>EuropaeiskAal_23_20220210_KU2022001_RoedovreGymZBCVordingborg</v>
      </c>
      <c r="J171" t="str">
        <f t="shared" si="278"/>
        <v>EuropaeiskAal</v>
      </c>
      <c r="K171" t="str">
        <f t="shared" si="279"/>
        <v>NegK</v>
      </c>
      <c r="L171" t="str">
        <f t="shared" si="280"/>
        <v>No Ct</v>
      </c>
      <c r="M171" t="str">
        <f t="shared" si="281"/>
        <v/>
      </c>
      <c r="N171" t="str">
        <f t="shared" si="282"/>
        <v/>
      </c>
      <c r="O171" t="str">
        <f t="shared" si="283"/>
        <v/>
      </c>
    </row>
    <row r="172" spans="1:24" x14ac:dyDescent="0.25">
      <c r="A172" t="s">
        <v>408</v>
      </c>
      <c r="B172" t="s">
        <v>1448</v>
      </c>
      <c r="C172" t="s">
        <v>20</v>
      </c>
      <c r="D172" s="6">
        <v>0.1</v>
      </c>
      <c r="E172" s="6" t="s">
        <v>17</v>
      </c>
      <c r="F172" t="s">
        <v>1452</v>
      </c>
      <c r="G172" t="str">
        <f t="shared" si="275"/>
        <v>KU2022001</v>
      </c>
      <c r="H172" t="str">
        <f t="shared" si="276"/>
        <v>23</v>
      </c>
      <c r="I172" t="str">
        <f t="shared" si="277"/>
        <v>EuropaeiskAal_23_20220210_KU2022001_RoedovreGymZBCVordingborg</v>
      </c>
      <c r="J172" t="str">
        <f t="shared" si="278"/>
        <v>EuropaeiskAal</v>
      </c>
      <c r="K172" t="str">
        <f t="shared" si="279"/>
        <v>eDNA</v>
      </c>
      <c r="L172" t="str">
        <f t="shared" si="280"/>
        <v>No Ct</v>
      </c>
      <c r="M172" t="str">
        <f t="shared" si="281"/>
        <v/>
      </c>
      <c r="N172" t="str">
        <f t="shared" si="282"/>
        <v/>
      </c>
      <c r="O172" t="str">
        <f t="shared" si="283"/>
        <v/>
      </c>
    </row>
    <row r="173" spans="1:24" x14ac:dyDescent="0.25">
      <c r="A173" t="s">
        <v>410</v>
      </c>
      <c r="B173" t="s">
        <v>1448</v>
      </c>
      <c r="C173" t="s">
        <v>20</v>
      </c>
      <c r="D173" s="6">
        <v>0.1</v>
      </c>
      <c r="E173" s="6" t="s">
        <v>17</v>
      </c>
      <c r="F173" t="s">
        <v>1452</v>
      </c>
      <c r="G173" t="str">
        <f t="shared" si="275"/>
        <v>KU2022001</v>
      </c>
      <c r="H173" t="str">
        <f t="shared" si="276"/>
        <v>23</v>
      </c>
      <c r="I173" t="str">
        <f t="shared" si="277"/>
        <v>EuropaeiskAal_23_20220210_KU2022001_RoedovreGymZBCVordingborg</v>
      </c>
      <c r="J173" t="str">
        <f t="shared" si="278"/>
        <v>EuropaeiskAal</v>
      </c>
      <c r="K173" t="str">
        <f t="shared" si="279"/>
        <v>eDNA</v>
      </c>
      <c r="L173" t="str">
        <f t="shared" si="280"/>
        <v>No Ct</v>
      </c>
      <c r="M173" t="str">
        <f t="shared" si="281"/>
        <v/>
      </c>
      <c r="N173" t="str">
        <f t="shared" si="282"/>
        <v/>
      </c>
      <c r="O173" t="str">
        <f t="shared" si="283"/>
        <v/>
      </c>
    </row>
    <row r="174" spans="1:24" x14ac:dyDescent="0.25">
      <c r="A174" t="s">
        <v>411</v>
      </c>
      <c r="B174" t="s">
        <v>1449</v>
      </c>
      <c r="C174" t="s">
        <v>13</v>
      </c>
      <c r="D174" s="6">
        <v>0.1</v>
      </c>
      <c r="E174" s="6">
        <v>25.33</v>
      </c>
      <c r="F174" t="s">
        <v>1452</v>
      </c>
      <c r="G174" t="str">
        <f t="shared" si="275"/>
        <v>KU2022001</v>
      </c>
      <c r="H174" t="str">
        <f t="shared" si="276"/>
        <v>24</v>
      </c>
      <c r="I174" t="str">
        <f t="shared" si="277"/>
        <v>EuropaeiskAal_24_20220210_KU2022001_RoedovreGymZBCVordingborg</v>
      </c>
      <c r="J174" t="str">
        <f t="shared" si="278"/>
        <v>EuropaeiskAal</v>
      </c>
      <c r="K174" t="str">
        <f t="shared" si="279"/>
        <v>PosK</v>
      </c>
      <c r="L174">
        <f t="shared" si="280"/>
        <v>25.33</v>
      </c>
      <c r="M174">
        <f t="shared" si="281"/>
        <v>25.33</v>
      </c>
      <c r="N174">
        <f t="shared" si="282"/>
        <v>0</v>
      </c>
      <c r="O174">
        <f t="shared" si="283"/>
        <v>0</v>
      </c>
      <c r="Q174">
        <f t="shared" ref="Q174" si="333">IF(L176="No Ct",0,L176)</f>
        <v>0</v>
      </c>
      <c r="R174">
        <f t="shared" ref="R174" si="334">IF(L177="No Ct",0,L177)</f>
        <v>0</v>
      </c>
      <c r="S174" t="str">
        <f t="shared" ref="S174" si="335">IF(AND(M174&gt;0,N174=0),"Valid","Invalid")</f>
        <v>Valid</v>
      </c>
      <c r="T174" t="str">
        <f t="shared" ref="T174" si="336">IF(OR(Q174&gt;1,R174&gt;1),"Present","Absent")</f>
        <v>Absent</v>
      </c>
      <c r="U174" t="str">
        <f t="shared" ref="U174" si="337">IF(OR(AND(Q174&gt;1,Q174&lt;41),AND(R174&gt;1,R174&lt;41)),"Ct&lt;41","Ct&gt;41")</f>
        <v>Ct&gt;41</v>
      </c>
      <c r="V174" t="str">
        <f>VLOOKUP(J174,Datasæt_Analysesystemer!$C$2:$D$68,2,FALSE)</f>
        <v>Europæisk ål</v>
      </c>
      <c r="W174" t="str">
        <f t="shared" ref="W174" si="338">MID(F174,10,9)</f>
        <v>KU2022001</v>
      </c>
      <c r="X174" t="str">
        <f t="shared" ref="X174" si="339">W174&amp;"_"&amp;V174&amp;"_"&amp;S174&amp;"_"&amp;T174&amp;"_"&amp;U174</f>
        <v>KU2022001_Europæisk ål_Valid_Absent_Ct&gt;41</v>
      </c>
    </row>
    <row r="175" spans="1:24" x14ac:dyDescent="0.25">
      <c r="A175" t="s">
        <v>413</v>
      </c>
      <c r="B175" t="s">
        <v>1450</v>
      </c>
      <c r="C175" t="s">
        <v>16</v>
      </c>
      <c r="D175" s="6">
        <v>0.1</v>
      </c>
      <c r="E175" s="6" t="s">
        <v>17</v>
      </c>
      <c r="F175" t="s">
        <v>1452</v>
      </c>
      <c r="G175" t="str">
        <f t="shared" si="275"/>
        <v>KU2022001</v>
      </c>
      <c r="H175" t="str">
        <f t="shared" si="276"/>
        <v>24</v>
      </c>
      <c r="I175" t="str">
        <f t="shared" si="277"/>
        <v>EuropaeiskAal_24_20220210_KU2022001_RoedovreGymZBCVordingborg</v>
      </c>
      <c r="J175" t="str">
        <f t="shared" si="278"/>
        <v>EuropaeiskAal</v>
      </c>
      <c r="K175" t="str">
        <f t="shared" si="279"/>
        <v>NegK</v>
      </c>
      <c r="L175" t="str">
        <f t="shared" si="280"/>
        <v>No Ct</v>
      </c>
      <c r="M175" t="str">
        <f t="shared" si="281"/>
        <v/>
      </c>
      <c r="N175" t="str">
        <f t="shared" si="282"/>
        <v/>
      </c>
      <c r="O175" t="str">
        <f t="shared" si="283"/>
        <v/>
      </c>
    </row>
    <row r="176" spans="1:24" x14ac:dyDescent="0.25">
      <c r="A176" t="s">
        <v>415</v>
      </c>
      <c r="B176" t="s">
        <v>1451</v>
      </c>
      <c r="C176" t="s">
        <v>20</v>
      </c>
      <c r="D176" s="6">
        <v>0.1</v>
      </c>
      <c r="E176" s="6" t="s">
        <v>17</v>
      </c>
      <c r="F176" t="s">
        <v>1452</v>
      </c>
      <c r="G176" t="str">
        <f t="shared" si="275"/>
        <v>KU2022001</v>
      </c>
      <c r="H176" t="str">
        <f t="shared" si="276"/>
        <v>24</v>
      </c>
      <c r="I176" t="str">
        <f t="shared" si="277"/>
        <v>EuropaeiskAal_24_20220210_KU2022001_RoedovreGymZBCVordingborg</v>
      </c>
      <c r="J176" t="str">
        <f t="shared" si="278"/>
        <v>EuropaeiskAal</v>
      </c>
      <c r="K176" t="str">
        <f t="shared" si="279"/>
        <v>eDNA</v>
      </c>
      <c r="L176" t="str">
        <f t="shared" si="280"/>
        <v>No Ct</v>
      </c>
      <c r="M176" t="str">
        <f t="shared" si="281"/>
        <v/>
      </c>
      <c r="N176" t="str">
        <f t="shared" si="282"/>
        <v/>
      </c>
      <c r="O176" t="str">
        <f t="shared" si="283"/>
        <v/>
      </c>
    </row>
    <row r="177" spans="1:24" x14ac:dyDescent="0.25">
      <c r="A177" t="s">
        <v>417</v>
      </c>
      <c r="B177" t="s">
        <v>1451</v>
      </c>
      <c r="C177" t="s">
        <v>20</v>
      </c>
      <c r="D177" s="6">
        <v>0.1</v>
      </c>
      <c r="E177" s="6" t="s">
        <v>17</v>
      </c>
      <c r="F177" t="s">
        <v>1452</v>
      </c>
      <c r="G177" t="str">
        <f t="shared" si="275"/>
        <v>KU2022001</v>
      </c>
      <c r="H177" t="str">
        <f t="shared" si="276"/>
        <v>24</v>
      </c>
      <c r="I177" t="str">
        <f t="shared" si="277"/>
        <v>EuropaeiskAal_24_20220210_KU2022001_RoedovreGymZBCVordingborg</v>
      </c>
      <c r="J177" t="str">
        <f t="shared" si="278"/>
        <v>EuropaeiskAal</v>
      </c>
      <c r="K177" t="str">
        <f t="shared" si="279"/>
        <v>eDNA</v>
      </c>
      <c r="L177" t="str">
        <f t="shared" si="280"/>
        <v>No Ct</v>
      </c>
      <c r="M177" t="str">
        <f t="shared" si="281"/>
        <v/>
      </c>
      <c r="N177" t="str">
        <f t="shared" si="282"/>
        <v/>
      </c>
      <c r="O177" t="str">
        <f t="shared" si="283"/>
        <v/>
      </c>
    </row>
    <row r="178" spans="1:24" x14ac:dyDescent="0.25">
      <c r="A178" t="s">
        <v>11</v>
      </c>
      <c r="B178" t="s">
        <v>12</v>
      </c>
      <c r="C178" t="s">
        <v>13</v>
      </c>
      <c r="D178" s="6">
        <v>0.1</v>
      </c>
      <c r="E178" s="6">
        <v>34.119999999999997</v>
      </c>
      <c r="F178" t="s">
        <v>1403</v>
      </c>
      <c r="G178" t="str">
        <f t="shared" ref="G178:G241" si="340">MID(F178,10,9)</f>
        <v>DL2021022</v>
      </c>
      <c r="H178" t="str">
        <f t="shared" ref="H178:H241" si="341">LEFT(B178,2)</f>
        <v>01</v>
      </c>
      <c r="I178" t="str">
        <f t="shared" ref="I178:I241" si="342">J178&amp;"_"&amp;H178&amp;"_"&amp;F178</f>
        <v>Aborre_01_20220204_DL2021022_HaderslevGym</v>
      </c>
      <c r="J178" t="str">
        <f t="shared" ref="J178:J241" si="343">MID(RIGHT(B178,LEN(B178)-3),1,FIND("_",RIGHT(B178,LEN(B178)-3))-1)</f>
        <v>Aborre</v>
      </c>
      <c r="K178" t="str">
        <f t="shared" ref="K178:K241" si="344">TRIM(SUBSTITUTE(RIGHT(B178,FIND(J178,B178)+1),"_",""))</f>
        <v>PosK</v>
      </c>
      <c r="L178">
        <f t="shared" ref="L178:L241" si="345">IFERROR(VALUE(SUBSTITUTE(E178,".",",")),E178)</f>
        <v>34.119999999999997</v>
      </c>
      <c r="M178">
        <f t="shared" ref="M178:M241" si="346">IF(K178="PosK",SUMIFS(L:L,K:K,"PosK",I:I,I178),"")</f>
        <v>34.119999999999997</v>
      </c>
      <c r="N178">
        <f t="shared" ref="N178:N241" si="347">IF(K178="PosK",SUMIFS(L:L,K:K,"NegK",I:I,I178),"")</f>
        <v>0</v>
      </c>
      <c r="O178">
        <f t="shared" ref="O178:O241" si="348">IF(K178="PosK",SUMIFS(L:L,K:K,"eDNA",I:I,I178),"")</f>
        <v>82.6</v>
      </c>
      <c r="Q178">
        <f t="shared" ref="Q178" si="349">IF(L180="No Ct",0,L180)</f>
        <v>40.39</v>
      </c>
      <c r="R178">
        <f t="shared" ref="R178" si="350">IF(L181="No Ct",0,L181)</f>
        <v>42.21</v>
      </c>
      <c r="S178" t="str">
        <f t="shared" ref="S178" si="351">IF(AND(M178&gt;0,N178=0),"Valid","Invalid")</f>
        <v>Valid</v>
      </c>
      <c r="T178" t="str">
        <f t="shared" ref="T178" si="352">IF(OR(Q178&gt;1,R178&gt;1),"Present","Absent")</f>
        <v>Present</v>
      </c>
      <c r="U178" t="str">
        <f t="shared" ref="U178" si="353">IF(OR(AND(Q178&gt;1,Q178&lt;41),AND(R178&gt;1,R178&lt;41)),"Ct&lt;41","Ct&gt;41")</f>
        <v>Ct&lt;41</v>
      </c>
      <c r="V178" t="str">
        <f>VLOOKUP(J178,Datasæt_Analysesystemer!$C$2:$D$68,2,FALSE)</f>
        <v>Aborre</v>
      </c>
      <c r="W178" t="str">
        <f t="shared" ref="W178" si="354">MID(F178,10,9)</f>
        <v>DL2021022</v>
      </c>
      <c r="X178" t="str">
        <f t="shared" ref="X178" si="355">W178&amp;"_"&amp;V178&amp;"_"&amp;S178&amp;"_"&amp;T178&amp;"_"&amp;U178</f>
        <v>DL2021022_Aborre_Valid_Present_Ct&lt;41</v>
      </c>
    </row>
    <row r="179" spans="1:24" x14ac:dyDescent="0.25">
      <c r="A179" t="s">
        <v>14</v>
      </c>
      <c r="B179" t="s">
        <v>15</v>
      </c>
      <c r="C179" t="s">
        <v>16</v>
      </c>
      <c r="D179" s="6">
        <v>0.1</v>
      </c>
      <c r="E179" s="6" t="s">
        <v>17</v>
      </c>
      <c r="F179" t="s">
        <v>1403</v>
      </c>
      <c r="G179" t="str">
        <f t="shared" si="340"/>
        <v>DL2021022</v>
      </c>
      <c r="H179" t="str">
        <f t="shared" si="341"/>
        <v>01</v>
      </c>
      <c r="I179" t="str">
        <f t="shared" si="342"/>
        <v>Aborre_01_20220204_DL2021022_HaderslevGym</v>
      </c>
      <c r="J179" t="str">
        <f t="shared" si="343"/>
        <v>Aborre</v>
      </c>
      <c r="K179" t="str">
        <f t="shared" si="344"/>
        <v>NegK</v>
      </c>
      <c r="L179" t="str">
        <f t="shared" si="345"/>
        <v>No Ct</v>
      </c>
      <c r="M179" t="str">
        <f t="shared" si="346"/>
        <v/>
      </c>
      <c r="N179" t="str">
        <f t="shared" si="347"/>
        <v/>
      </c>
      <c r="O179" t="str">
        <f t="shared" si="348"/>
        <v/>
      </c>
    </row>
    <row r="180" spans="1:24" x14ac:dyDescent="0.25">
      <c r="A180" t="s">
        <v>18</v>
      </c>
      <c r="B180" t="s">
        <v>19</v>
      </c>
      <c r="C180" t="s">
        <v>20</v>
      </c>
      <c r="D180" s="6">
        <v>0.1</v>
      </c>
      <c r="E180" s="6">
        <v>40.39</v>
      </c>
      <c r="F180" t="s">
        <v>1403</v>
      </c>
      <c r="G180" t="str">
        <f t="shared" si="340"/>
        <v>DL2021022</v>
      </c>
      <c r="H180" t="str">
        <f t="shared" si="341"/>
        <v>01</v>
      </c>
      <c r="I180" t="str">
        <f t="shared" si="342"/>
        <v>Aborre_01_20220204_DL2021022_HaderslevGym</v>
      </c>
      <c r="J180" t="str">
        <f t="shared" si="343"/>
        <v>Aborre</v>
      </c>
      <c r="K180" t="str">
        <f t="shared" si="344"/>
        <v>eDNA</v>
      </c>
      <c r="L180">
        <f t="shared" si="345"/>
        <v>40.39</v>
      </c>
      <c r="M180" t="str">
        <f t="shared" si="346"/>
        <v/>
      </c>
      <c r="N180" t="str">
        <f t="shared" si="347"/>
        <v/>
      </c>
      <c r="O180" t="str">
        <f t="shared" si="348"/>
        <v/>
      </c>
    </row>
    <row r="181" spans="1:24" x14ac:dyDescent="0.25">
      <c r="A181" t="s">
        <v>21</v>
      </c>
      <c r="B181" t="s">
        <v>19</v>
      </c>
      <c r="C181" t="s">
        <v>20</v>
      </c>
      <c r="D181" s="6">
        <v>0.1</v>
      </c>
      <c r="E181" s="6">
        <v>42.21</v>
      </c>
      <c r="F181" t="s">
        <v>1403</v>
      </c>
      <c r="G181" t="str">
        <f t="shared" si="340"/>
        <v>DL2021022</v>
      </c>
      <c r="H181" t="str">
        <f t="shared" si="341"/>
        <v>01</v>
      </c>
      <c r="I181" t="str">
        <f t="shared" si="342"/>
        <v>Aborre_01_20220204_DL2021022_HaderslevGym</v>
      </c>
      <c r="J181" t="str">
        <f t="shared" si="343"/>
        <v>Aborre</v>
      </c>
      <c r="K181" t="str">
        <f t="shared" si="344"/>
        <v>eDNA</v>
      </c>
      <c r="L181">
        <f t="shared" si="345"/>
        <v>42.21</v>
      </c>
      <c r="M181" t="str">
        <f t="shared" si="346"/>
        <v/>
      </c>
      <c r="N181" t="str">
        <f t="shared" si="347"/>
        <v/>
      </c>
      <c r="O181" t="str">
        <f t="shared" si="348"/>
        <v/>
      </c>
    </row>
    <row r="182" spans="1:24" x14ac:dyDescent="0.25">
      <c r="A182" t="s">
        <v>199</v>
      </c>
      <c r="B182" t="s">
        <v>333</v>
      </c>
      <c r="C182" t="s">
        <v>13</v>
      </c>
      <c r="D182" s="6">
        <v>0.1</v>
      </c>
      <c r="E182" s="6">
        <v>33.44</v>
      </c>
      <c r="F182" t="s">
        <v>1403</v>
      </c>
      <c r="G182" t="str">
        <f t="shared" si="340"/>
        <v>DL2021022</v>
      </c>
      <c r="H182" t="str">
        <f t="shared" si="341"/>
        <v>02</v>
      </c>
      <c r="I182" t="str">
        <f t="shared" si="342"/>
        <v>Aborre_02_20220204_DL2021022_HaderslevGym</v>
      </c>
      <c r="J182" t="str">
        <f t="shared" si="343"/>
        <v>Aborre</v>
      </c>
      <c r="K182" t="str">
        <f t="shared" si="344"/>
        <v>PosK</v>
      </c>
      <c r="L182">
        <f t="shared" si="345"/>
        <v>33.44</v>
      </c>
      <c r="M182">
        <f t="shared" si="346"/>
        <v>33.44</v>
      </c>
      <c r="N182">
        <f t="shared" si="347"/>
        <v>0</v>
      </c>
      <c r="O182">
        <f t="shared" si="348"/>
        <v>79.069999999999993</v>
      </c>
      <c r="Q182">
        <f t="shared" ref="Q182" si="356">IF(L184="No Ct",0,L184)</f>
        <v>39.49</v>
      </c>
      <c r="R182">
        <f t="shared" ref="R182" si="357">IF(L185="No Ct",0,L185)</f>
        <v>39.58</v>
      </c>
      <c r="S182" t="str">
        <f t="shared" ref="S182" si="358">IF(AND(M182&gt;0,N182=0),"Valid","Invalid")</f>
        <v>Valid</v>
      </c>
      <c r="T182" t="str">
        <f t="shared" ref="T182" si="359">IF(OR(Q182&gt;1,R182&gt;1),"Present","Absent")</f>
        <v>Present</v>
      </c>
      <c r="U182" t="str">
        <f t="shared" ref="U182" si="360">IF(OR(AND(Q182&gt;1,Q182&lt;41),AND(R182&gt;1,R182&lt;41)),"Ct&lt;41","Ct&gt;41")</f>
        <v>Ct&lt;41</v>
      </c>
      <c r="V182" t="str">
        <f>VLOOKUP(J182,Datasæt_Analysesystemer!$C$2:$D$68,2,FALSE)</f>
        <v>Aborre</v>
      </c>
      <c r="W182" t="str">
        <f t="shared" ref="W182" si="361">MID(F182,10,9)</f>
        <v>DL2021022</v>
      </c>
      <c r="X182" t="str">
        <f t="shared" ref="X182" si="362">W182&amp;"_"&amp;V182&amp;"_"&amp;S182&amp;"_"&amp;T182&amp;"_"&amp;U182</f>
        <v>DL2021022_Aborre_Valid_Present_Ct&lt;41</v>
      </c>
    </row>
    <row r="183" spans="1:24" x14ac:dyDescent="0.25">
      <c r="A183" t="s">
        <v>201</v>
      </c>
      <c r="B183" t="s">
        <v>334</v>
      </c>
      <c r="C183" t="s">
        <v>16</v>
      </c>
      <c r="D183" s="6">
        <v>0.1</v>
      </c>
      <c r="E183" s="6" t="s">
        <v>17</v>
      </c>
      <c r="F183" t="s">
        <v>1403</v>
      </c>
      <c r="G183" t="str">
        <f t="shared" si="340"/>
        <v>DL2021022</v>
      </c>
      <c r="H183" t="str">
        <f t="shared" si="341"/>
        <v>02</v>
      </c>
      <c r="I183" t="str">
        <f t="shared" si="342"/>
        <v>Aborre_02_20220204_DL2021022_HaderslevGym</v>
      </c>
      <c r="J183" t="str">
        <f t="shared" si="343"/>
        <v>Aborre</v>
      </c>
      <c r="K183" t="str">
        <f t="shared" si="344"/>
        <v>NegK</v>
      </c>
      <c r="L183" t="str">
        <f t="shared" si="345"/>
        <v>No Ct</v>
      </c>
      <c r="M183" t="str">
        <f t="shared" si="346"/>
        <v/>
      </c>
      <c r="N183" t="str">
        <f t="shared" si="347"/>
        <v/>
      </c>
      <c r="O183" t="str">
        <f t="shared" si="348"/>
        <v/>
      </c>
    </row>
    <row r="184" spans="1:24" x14ac:dyDescent="0.25">
      <c r="A184" t="s">
        <v>203</v>
      </c>
      <c r="B184" t="s">
        <v>335</v>
      </c>
      <c r="C184" t="s">
        <v>20</v>
      </c>
      <c r="D184" s="6">
        <v>0.1</v>
      </c>
      <c r="E184" s="6">
        <v>39.49</v>
      </c>
      <c r="F184" t="s">
        <v>1403</v>
      </c>
      <c r="G184" t="str">
        <f t="shared" si="340"/>
        <v>DL2021022</v>
      </c>
      <c r="H184" t="str">
        <f t="shared" si="341"/>
        <v>02</v>
      </c>
      <c r="I184" t="str">
        <f t="shared" si="342"/>
        <v>Aborre_02_20220204_DL2021022_HaderslevGym</v>
      </c>
      <c r="J184" t="str">
        <f t="shared" si="343"/>
        <v>Aborre</v>
      </c>
      <c r="K184" t="str">
        <f t="shared" si="344"/>
        <v>eDNA</v>
      </c>
      <c r="L184">
        <f t="shared" si="345"/>
        <v>39.49</v>
      </c>
      <c r="M184" t="str">
        <f t="shared" si="346"/>
        <v/>
      </c>
      <c r="N184" t="str">
        <f t="shared" si="347"/>
        <v/>
      </c>
      <c r="O184" t="str">
        <f t="shared" si="348"/>
        <v/>
      </c>
    </row>
    <row r="185" spans="1:24" x14ac:dyDescent="0.25">
      <c r="A185" t="s">
        <v>205</v>
      </c>
      <c r="B185" t="s">
        <v>335</v>
      </c>
      <c r="C185" t="s">
        <v>20</v>
      </c>
      <c r="D185" s="6">
        <v>0.1</v>
      </c>
      <c r="E185" s="6">
        <v>39.58</v>
      </c>
      <c r="F185" t="s">
        <v>1403</v>
      </c>
      <c r="G185" t="str">
        <f t="shared" si="340"/>
        <v>DL2021022</v>
      </c>
      <c r="H185" t="str">
        <f t="shared" si="341"/>
        <v>02</v>
      </c>
      <c r="I185" t="str">
        <f t="shared" si="342"/>
        <v>Aborre_02_20220204_DL2021022_HaderslevGym</v>
      </c>
      <c r="J185" t="str">
        <f t="shared" si="343"/>
        <v>Aborre</v>
      </c>
      <c r="K185" t="str">
        <f t="shared" si="344"/>
        <v>eDNA</v>
      </c>
      <c r="L185">
        <f t="shared" si="345"/>
        <v>39.58</v>
      </c>
      <c r="M185" t="str">
        <f t="shared" si="346"/>
        <v/>
      </c>
      <c r="N185" t="str">
        <f t="shared" si="347"/>
        <v/>
      </c>
      <c r="O185" t="str">
        <f t="shared" si="348"/>
        <v/>
      </c>
    </row>
    <row r="186" spans="1:24" x14ac:dyDescent="0.25">
      <c r="A186" t="s">
        <v>206</v>
      </c>
      <c r="B186" t="s">
        <v>336</v>
      </c>
      <c r="C186" t="s">
        <v>13</v>
      </c>
      <c r="D186" s="6">
        <v>0.1</v>
      </c>
      <c r="E186" s="6" t="s">
        <v>17</v>
      </c>
      <c r="F186" t="s">
        <v>1403</v>
      </c>
      <c r="G186" t="str">
        <f t="shared" si="340"/>
        <v>DL2021022</v>
      </c>
      <c r="H186" t="str">
        <f t="shared" si="341"/>
        <v>03</v>
      </c>
      <c r="I186" t="str">
        <f t="shared" si="342"/>
        <v>Skalle_03_20220204_DL2021022_HaderslevGym</v>
      </c>
      <c r="J186" t="str">
        <f t="shared" si="343"/>
        <v>Skalle</v>
      </c>
      <c r="K186" t="str">
        <f t="shared" si="344"/>
        <v>PosK</v>
      </c>
      <c r="L186" t="str">
        <f t="shared" si="345"/>
        <v>No Ct</v>
      </c>
      <c r="M186">
        <f t="shared" si="346"/>
        <v>0</v>
      </c>
      <c r="N186">
        <f t="shared" si="347"/>
        <v>0</v>
      </c>
      <c r="O186">
        <f t="shared" si="348"/>
        <v>45.32</v>
      </c>
      <c r="Q186">
        <f t="shared" ref="Q186" si="363">IF(L188="No Ct",0,L188)</f>
        <v>23.56</v>
      </c>
      <c r="R186">
        <f t="shared" ref="R186" si="364">IF(L189="No Ct",0,L189)</f>
        <v>21.76</v>
      </c>
      <c r="S186" t="str">
        <f t="shared" ref="S186" si="365">IF(AND(M186&gt;0,N186=0),"Valid","Invalid")</f>
        <v>Invalid</v>
      </c>
      <c r="T186" t="str">
        <f t="shared" ref="T186" si="366">IF(OR(Q186&gt;1,R186&gt;1),"Present","Absent")</f>
        <v>Present</v>
      </c>
      <c r="U186" t="str">
        <f t="shared" ref="U186" si="367">IF(OR(AND(Q186&gt;1,Q186&lt;41),AND(R186&gt;1,R186&lt;41)),"Ct&lt;41","Ct&gt;41")</f>
        <v>Ct&lt;41</v>
      </c>
      <c r="V186" t="str">
        <f>VLOOKUP(J186,Datasæt_Analysesystemer!$C$2:$D$68,2,FALSE)</f>
        <v>Skalle</v>
      </c>
      <c r="W186" t="str">
        <f t="shared" ref="W186" si="368">MID(F186,10,9)</f>
        <v>DL2021022</v>
      </c>
      <c r="X186" t="str">
        <f t="shared" ref="X186" si="369">W186&amp;"_"&amp;V186&amp;"_"&amp;S186&amp;"_"&amp;T186&amp;"_"&amp;U186</f>
        <v>DL2021022_Skalle_Invalid_Present_Ct&lt;41</v>
      </c>
    </row>
    <row r="187" spans="1:24" x14ac:dyDescent="0.25">
      <c r="A187" t="s">
        <v>208</v>
      </c>
      <c r="B187" t="s">
        <v>337</v>
      </c>
      <c r="C187" t="s">
        <v>16</v>
      </c>
      <c r="D187" s="6">
        <v>0.1</v>
      </c>
      <c r="E187" s="6" t="s">
        <v>17</v>
      </c>
      <c r="F187" t="s">
        <v>1403</v>
      </c>
      <c r="G187" t="str">
        <f t="shared" si="340"/>
        <v>DL2021022</v>
      </c>
      <c r="H187" t="str">
        <f t="shared" si="341"/>
        <v>03</v>
      </c>
      <c r="I187" t="str">
        <f t="shared" si="342"/>
        <v>Skalle_03_20220204_DL2021022_HaderslevGym</v>
      </c>
      <c r="J187" t="str">
        <f t="shared" si="343"/>
        <v>Skalle</v>
      </c>
      <c r="K187" t="str">
        <f t="shared" si="344"/>
        <v>NegK</v>
      </c>
      <c r="L187" t="str">
        <f t="shared" si="345"/>
        <v>No Ct</v>
      </c>
      <c r="M187" t="str">
        <f t="shared" si="346"/>
        <v/>
      </c>
      <c r="N187" t="str">
        <f t="shared" si="347"/>
        <v/>
      </c>
      <c r="O187" t="str">
        <f t="shared" si="348"/>
        <v/>
      </c>
    </row>
    <row r="188" spans="1:24" x14ac:dyDescent="0.25">
      <c r="A188" t="s">
        <v>210</v>
      </c>
      <c r="B188" t="s">
        <v>338</v>
      </c>
      <c r="C188" t="s">
        <v>20</v>
      </c>
      <c r="D188" s="6">
        <v>0.1</v>
      </c>
      <c r="E188" s="6">
        <v>23.56</v>
      </c>
      <c r="F188" t="s">
        <v>1403</v>
      </c>
      <c r="G188" t="str">
        <f t="shared" si="340"/>
        <v>DL2021022</v>
      </c>
      <c r="H188" t="str">
        <f t="shared" si="341"/>
        <v>03</v>
      </c>
      <c r="I188" t="str">
        <f t="shared" si="342"/>
        <v>Skalle_03_20220204_DL2021022_HaderslevGym</v>
      </c>
      <c r="J188" t="str">
        <f t="shared" si="343"/>
        <v>Skalle</v>
      </c>
      <c r="K188" t="str">
        <f t="shared" si="344"/>
        <v>eDNA</v>
      </c>
      <c r="L188">
        <f t="shared" si="345"/>
        <v>23.56</v>
      </c>
      <c r="M188" t="str">
        <f t="shared" si="346"/>
        <v/>
      </c>
      <c r="N188" t="str">
        <f t="shared" si="347"/>
        <v/>
      </c>
      <c r="O188" t="str">
        <f t="shared" si="348"/>
        <v/>
      </c>
    </row>
    <row r="189" spans="1:24" x14ac:dyDescent="0.25">
      <c r="A189" t="s">
        <v>212</v>
      </c>
      <c r="B189" t="s">
        <v>338</v>
      </c>
      <c r="C189" t="s">
        <v>20</v>
      </c>
      <c r="D189" s="6">
        <v>0.1</v>
      </c>
      <c r="E189" s="6">
        <v>21.76</v>
      </c>
      <c r="F189" t="s">
        <v>1403</v>
      </c>
      <c r="G189" t="str">
        <f t="shared" si="340"/>
        <v>DL2021022</v>
      </c>
      <c r="H189" t="str">
        <f t="shared" si="341"/>
        <v>03</v>
      </c>
      <c r="I189" t="str">
        <f t="shared" si="342"/>
        <v>Skalle_03_20220204_DL2021022_HaderslevGym</v>
      </c>
      <c r="J189" t="str">
        <f t="shared" si="343"/>
        <v>Skalle</v>
      </c>
      <c r="K189" t="str">
        <f t="shared" si="344"/>
        <v>eDNA</v>
      </c>
      <c r="L189">
        <f t="shared" si="345"/>
        <v>21.76</v>
      </c>
      <c r="M189" t="str">
        <f t="shared" si="346"/>
        <v/>
      </c>
      <c r="N189" t="str">
        <f t="shared" si="347"/>
        <v/>
      </c>
      <c r="O189" t="str">
        <f t="shared" si="348"/>
        <v/>
      </c>
    </row>
    <row r="190" spans="1:24" x14ac:dyDescent="0.25">
      <c r="A190" t="s">
        <v>213</v>
      </c>
      <c r="B190" t="s">
        <v>339</v>
      </c>
      <c r="C190" t="s">
        <v>13</v>
      </c>
      <c r="D190" s="6">
        <v>0.1</v>
      </c>
      <c r="E190" s="6">
        <v>23.85</v>
      </c>
      <c r="F190" t="s">
        <v>1403</v>
      </c>
      <c r="G190" t="str">
        <f t="shared" si="340"/>
        <v>DL2021022</v>
      </c>
      <c r="H190" t="str">
        <f t="shared" si="341"/>
        <v>04</v>
      </c>
      <c r="I190" t="str">
        <f t="shared" si="342"/>
        <v>Skalle_04_20220204_DL2021022_HaderslevGym</v>
      </c>
      <c r="J190" t="str">
        <f t="shared" si="343"/>
        <v>Skalle</v>
      </c>
      <c r="K190" t="str">
        <f t="shared" si="344"/>
        <v>PosK</v>
      </c>
      <c r="L190">
        <f t="shared" si="345"/>
        <v>23.85</v>
      </c>
      <c r="M190">
        <f t="shared" si="346"/>
        <v>23.85</v>
      </c>
      <c r="N190">
        <f t="shared" si="347"/>
        <v>0</v>
      </c>
      <c r="O190">
        <f t="shared" si="348"/>
        <v>45.540000000000006</v>
      </c>
      <c r="Q190">
        <f t="shared" ref="Q190" si="370">IF(L192="No Ct",0,L192)</f>
        <v>22.78</v>
      </c>
      <c r="R190">
        <f t="shared" ref="R190" si="371">IF(L193="No Ct",0,L193)</f>
        <v>22.76</v>
      </c>
      <c r="S190" t="str">
        <f t="shared" ref="S190" si="372">IF(AND(M190&gt;0,N190=0),"Valid","Invalid")</f>
        <v>Valid</v>
      </c>
      <c r="T190" t="str">
        <f t="shared" ref="T190" si="373">IF(OR(Q190&gt;1,R190&gt;1),"Present","Absent")</f>
        <v>Present</v>
      </c>
      <c r="U190" t="str">
        <f t="shared" ref="U190" si="374">IF(OR(AND(Q190&gt;1,Q190&lt;41),AND(R190&gt;1,R190&lt;41)),"Ct&lt;41","Ct&gt;41")</f>
        <v>Ct&lt;41</v>
      </c>
      <c r="V190" t="str">
        <f>VLOOKUP(J190,Datasæt_Analysesystemer!$C$2:$D$68,2,FALSE)</f>
        <v>Skalle</v>
      </c>
      <c r="W190" t="str">
        <f t="shared" ref="W190" si="375">MID(F190,10,9)</f>
        <v>DL2021022</v>
      </c>
      <c r="X190" t="str">
        <f t="shared" ref="X190" si="376">W190&amp;"_"&amp;V190&amp;"_"&amp;S190&amp;"_"&amp;T190&amp;"_"&amp;U190</f>
        <v>DL2021022_Skalle_Valid_Present_Ct&lt;41</v>
      </c>
    </row>
    <row r="191" spans="1:24" x14ac:dyDescent="0.25">
      <c r="A191" t="s">
        <v>215</v>
      </c>
      <c r="B191" t="s">
        <v>340</v>
      </c>
      <c r="C191" t="s">
        <v>16</v>
      </c>
      <c r="D191" s="6">
        <v>0.1</v>
      </c>
      <c r="E191" s="6" t="s">
        <v>17</v>
      </c>
      <c r="F191" t="s">
        <v>1403</v>
      </c>
      <c r="G191" t="str">
        <f t="shared" si="340"/>
        <v>DL2021022</v>
      </c>
      <c r="H191" t="str">
        <f t="shared" si="341"/>
        <v>04</v>
      </c>
      <c r="I191" t="str">
        <f t="shared" si="342"/>
        <v>Skalle_04_20220204_DL2021022_HaderslevGym</v>
      </c>
      <c r="J191" t="str">
        <f t="shared" si="343"/>
        <v>Skalle</v>
      </c>
      <c r="K191" t="str">
        <f t="shared" si="344"/>
        <v>NegK</v>
      </c>
      <c r="L191" t="str">
        <f t="shared" si="345"/>
        <v>No Ct</v>
      </c>
      <c r="M191" t="str">
        <f t="shared" si="346"/>
        <v/>
      </c>
      <c r="N191" t="str">
        <f t="shared" si="347"/>
        <v/>
      </c>
      <c r="O191" t="str">
        <f t="shared" si="348"/>
        <v/>
      </c>
    </row>
    <row r="192" spans="1:24" x14ac:dyDescent="0.25">
      <c r="A192" t="s">
        <v>217</v>
      </c>
      <c r="B192" t="s">
        <v>341</v>
      </c>
      <c r="C192" t="s">
        <v>20</v>
      </c>
      <c r="D192" s="6">
        <v>0.1</v>
      </c>
      <c r="E192" s="6">
        <v>22.78</v>
      </c>
      <c r="F192" t="s">
        <v>1403</v>
      </c>
      <c r="G192" t="str">
        <f t="shared" si="340"/>
        <v>DL2021022</v>
      </c>
      <c r="H192" t="str">
        <f t="shared" si="341"/>
        <v>04</v>
      </c>
      <c r="I192" t="str">
        <f t="shared" si="342"/>
        <v>Skalle_04_20220204_DL2021022_HaderslevGym</v>
      </c>
      <c r="J192" t="str">
        <f t="shared" si="343"/>
        <v>Skalle</v>
      </c>
      <c r="K192" t="str">
        <f t="shared" si="344"/>
        <v>eDNA</v>
      </c>
      <c r="L192">
        <f t="shared" si="345"/>
        <v>22.78</v>
      </c>
      <c r="M192" t="str">
        <f t="shared" si="346"/>
        <v/>
      </c>
      <c r="N192" t="str">
        <f t="shared" si="347"/>
        <v/>
      </c>
      <c r="O192" t="str">
        <f t="shared" si="348"/>
        <v/>
      </c>
    </row>
    <row r="193" spans="1:24" x14ac:dyDescent="0.25">
      <c r="A193" t="s">
        <v>219</v>
      </c>
      <c r="B193" t="s">
        <v>341</v>
      </c>
      <c r="C193" t="s">
        <v>20</v>
      </c>
      <c r="D193" s="6">
        <v>0.1</v>
      </c>
      <c r="E193" s="6">
        <v>22.76</v>
      </c>
      <c r="F193" t="s">
        <v>1403</v>
      </c>
      <c r="G193" t="str">
        <f t="shared" si="340"/>
        <v>DL2021022</v>
      </c>
      <c r="H193" t="str">
        <f t="shared" si="341"/>
        <v>04</v>
      </c>
      <c r="I193" t="str">
        <f t="shared" si="342"/>
        <v>Skalle_04_20220204_DL2021022_HaderslevGym</v>
      </c>
      <c r="J193" t="str">
        <f t="shared" si="343"/>
        <v>Skalle</v>
      </c>
      <c r="K193" t="str">
        <f t="shared" si="344"/>
        <v>eDNA</v>
      </c>
      <c r="L193">
        <f t="shared" si="345"/>
        <v>22.76</v>
      </c>
      <c r="M193" t="str">
        <f t="shared" si="346"/>
        <v/>
      </c>
      <c r="N193" t="str">
        <f t="shared" si="347"/>
        <v/>
      </c>
      <c r="O193" t="str">
        <f t="shared" si="348"/>
        <v/>
      </c>
    </row>
    <row r="194" spans="1:24" x14ac:dyDescent="0.25">
      <c r="A194" t="s">
        <v>220</v>
      </c>
      <c r="B194" t="s">
        <v>1343</v>
      </c>
      <c r="C194" t="s">
        <v>13</v>
      </c>
      <c r="D194" s="6">
        <v>0.1</v>
      </c>
      <c r="E194" s="6">
        <v>29.44</v>
      </c>
      <c r="F194" t="s">
        <v>1403</v>
      </c>
      <c r="G194" t="str">
        <f t="shared" si="340"/>
        <v>DL2021022</v>
      </c>
      <c r="H194" t="str">
        <f t="shared" si="341"/>
        <v>05</v>
      </c>
      <c r="I194" t="str">
        <f t="shared" si="342"/>
        <v>StorVandsalamander_05_20220204_DL2021022_HaderslevGym</v>
      </c>
      <c r="J194" t="str">
        <f t="shared" si="343"/>
        <v>StorVandsalamander</v>
      </c>
      <c r="K194" t="str">
        <f t="shared" si="344"/>
        <v>PosK</v>
      </c>
      <c r="L194">
        <f t="shared" si="345"/>
        <v>29.44</v>
      </c>
      <c r="M194">
        <f t="shared" si="346"/>
        <v>29.44</v>
      </c>
      <c r="N194">
        <f t="shared" si="347"/>
        <v>0</v>
      </c>
      <c r="O194">
        <f t="shared" si="348"/>
        <v>0</v>
      </c>
      <c r="Q194">
        <f t="shared" ref="Q194" si="377">IF(L196="No Ct",0,L196)</f>
        <v>0</v>
      </c>
      <c r="R194">
        <f t="shared" ref="R194" si="378">IF(L197="No Ct",0,L197)</f>
        <v>0</v>
      </c>
      <c r="S194" t="str">
        <f t="shared" ref="S194" si="379">IF(AND(M194&gt;0,N194=0),"Valid","Invalid")</f>
        <v>Valid</v>
      </c>
      <c r="T194" t="str">
        <f t="shared" ref="T194" si="380">IF(OR(Q194&gt;1,R194&gt;1),"Present","Absent")</f>
        <v>Absent</v>
      </c>
      <c r="U194" t="str">
        <f t="shared" ref="U194" si="381">IF(OR(AND(Q194&gt;1,Q194&lt;41),AND(R194&gt;1,R194&lt;41)),"Ct&lt;41","Ct&gt;41")</f>
        <v>Ct&gt;41</v>
      </c>
      <c r="V194" t="str">
        <f>VLOOKUP(J194,Datasæt_Analysesystemer!$C$2:$D$68,2,FALSE)</f>
        <v>Stor vandsalamander</v>
      </c>
      <c r="W194" t="str">
        <f t="shared" ref="W194" si="382">MID(F194,10,9)</f>
        <v>DL2021022</v>
      </c>
      <c r="X194" t="str">
        <f t="shared" ref="X194" si="383">W194&amp;"_"&amp;V194&amp;"_"&amp;S194&amp;"_"&amp;T194&amp;"_"&amp;U194</f>
        <v>DL2021022_Stor vandsalamander_Valid_Absent_Ct&gt;41</v>
      </c>
    </row>
    <row r="195" spans="1:24" x14ac:dyDescent="0.25">
      <c r="A195" t="s">
        <v>222</v>
      </c>
      <c r="B195" t="s">
        <v>1344</v>
      </c>
      <c r="C195" t="s">
        <v>16</v>
      </c>
      <c r="D195" s="6">
        <v>0.1</v>
      </c>
      <c r="E195" s="6" t="s">
        <v>17</v>
      </c>
      <c r="F195" t="s">
        <v>1403</v>
      </c>
      <c r="G195" t="str">
        <f t="shared" si="340"/>
        <v>DL2021022</v>
      </c>
      <c r="H195" t="str">
        <f t="shared" si="341"/>
        <v>05</v>
      </c>
      <c r="I195" t="str">
        <f t="shared" si="342"/>
        <v>StorVandsalamander_05_20220204_DL2021022_HaderslevGym</v>
      </c>
      <c r="J195" t="str">
        <f t="shared" si="343"/>
        <v>StorVandsalamander</v>
      </c>
      <c r="K195" t="str">
        <f t="shared" si="344"/>
        <v>NegK</v>
      </c>
      <c r="L195" t="str">
        <f t="shared" si="345"/>
        <v>No Ct</v>
      </c>
      <c r="M195" t="str">
        <f t="shared" si="346"/>
        <v/>
      </c>
      <c r="N195" t="str">
        <f t="shared" si="347"/>
        <v/>
      </c>
      <c r="O195" t="str">
        <f t="shared" si="348"/>
        <v/>
      </c>
    </row>
    <row r="196" spans="1:24" x14ac:dyDescent="0.25">
      <c r="A196" t="s">
        <v>224</v>
      </c>
      <c r="B196" t="s">
        <v>1345</v>
      </c>
      <c r="C196" t="s">
        <v>20</v>
      </c>
      <c r="D196" s="6">
        <v>0.1</v>
      </c>
      <c r="E196" s="6" t="s">
        <v>17</v>
      </c>
      <c r="F196" t="s">
        <v>1403</v>
      </c>
      <c r="G196" t="str">
        <f t="shared" si="340"/>
        <v>DL2021022</v>
      </c>
      <c r="H196" t="str">
        <f t="shared" si="341"/>
        <v>05</v>
      </c>
      <c r="I196" t="str">
        <f t="shared" si="342"/>
        <v>StorVandsalamander_05_20220204_DL2021022_HaderslevGym</v>
      </c>
      <c r="J196" t="str">
        <f t="shared" si="343"/>
        <v>StorVandsalamander</v>
      </c>
      <c r="K196" t="str">
        <f t="shared" si="344"/>
        <v>eDNA</v>
      </c>
      <c r="L196" t="str">
        <f t="shared" si="345"/>
        <v>No Ct</v>
      </c>
      <c r="M196" t="str">
        <f t="shared" si="346"/>
        <v/>
      </c>
      <c r="N196" t="str">
        <f t="shared" si="347"/>
        <v/>
      </c>
      <c r="O196" t="str">
        <f t="shared" si="348"/>
        <v/>
      </c>
    </row>
    <row r="197" spans="1:24" x14ac:dyDescent="0.25">
      <c r="A197" t="s">
        <v>226</v>
      </c>
      <c r="B197" t="s">
        <v>1345</v>
      </c>
      <c r="C197" t="s">
        <v>20</v>
      </c>
      <c r="D197" s="6">
        <v>0.1</v>
      </c>
      <c r="E197" s="6" t="s">
        <v>17</v>
      </c>
      <c r="F197" t="s">
        <v>1403</v>
      </c>
      <c r="G197" t="str">
        <f t="shared" si="340"/>
        <v>DL2021022</v>
      </c>
      <c r="H197" t="str">
        <f t="shared" si="341"/>
        <v>05</v>
      </c>
      <c r="I197" t="str">
        <f t="shared" si="342"/>
        <v>StorVandsalamander_05_20220204_DL2021022_HaderslevGym</v>
      </c>
      <c r="J197" t="str">
        <f t="shared" si="343"/>
        <v>StorVandsalamander</v>
      </c>
      <c r="K197" t="str">
        <f t="shared" si="344"/>
        <v>eDNA</v>
      </c>
      <c r="L197" t="str">
        <f t="shared" si="345"/>
        <v>No Ct</v>
      </c>
      <c r="M197" t="str">
        <f t="shared" si="346"/>
        <v/>
      </c>
      <c r="N197" t="str">
        <f t="shared" si="347"/>
        <v/>
      </c>
      <c r="O197" t="str">
        <f t="shared" si="348"/>
        <v/>
      </c>
    </row>
    <row r="198" spans="1:24" x14ac:dyDescent="0.25">
      <c r="A198" t="s">
        <v>227</v>
      </c>
      <c r="B198" t="s">
        <v>1346</v>
      </c>
      <c r="C198" t="s">
        <v>13</v>
      </c>
      <c r="D198" s="6">
        <v>0.1</v>
      </c>
      <c r="E198" s="6">
        <v>29.57</v>
      </c>
      <c r="F198" t="s">
        <v>1403</v>
      </c>
      <c r="G198" t="str">
        <f t="shared" si="340"/>
        <v>DL2021022</v>
      </c>
      <c r="H198" t="str">
        <f t="shared" si="341"/>
        <v>06</v>
      </c>
      <c r="I198" t="str">
        <f t="shared" si="342"/>
        <v>StorVandsalamander_06_20220204_DL2021022_HaderslevGym</v>
      </c>
      <c r="J198" t="str">
        <f t="shared" si="343"/>
        <v>StorVandsalamander</v>
      </c>
      <c r="K198" t="str">
        <f t="shared" si="344"/>
        <v>PosK</v>
      </c>
      <c r="L198">
        <f t="shared" si="345"/>
        <v>29.57</v>
      </c>
      <c r="M198">
        <f t="shared" si="346"/>
        <v>29.57</v>
      </c>
      <c r="N198">
        <f t="shared" si="347"/>
        <v>0</v>
      </c>
      <c r="O198">
        <f t="shared" si="348"/>
        <v>0</v>
      </c>
      <c r="Q198">
        <f t="shared" ref="Q198" si="384">IF(L200="No Ct",0,L200)</f>
        <v>0</v>
      </c>
      <c r="R198">
        <f t="shared" ref="R198" si="385">IF(L201="No Ct",0,L201)</f>
        <v>0</v>
      </c>
      <c r="S198" t="str">
        <f t="shared" ref="S198" si="386">IF(AND(M198&gt;0,N198=0),"Valid","Invalid")</f>
        <v>Valid</v>
      </c>
      <c r="T198" t="str">
        <f t="shared" ref="T198" si="387">IF(OR(Q198&gt;1,R198&gt;1),"Present","Absent")</f>
        <v>Absent</v>
      </c>
      <c r="U198" t="str">
        <f t="shared" ref="U198" si="388">IF(OR(AND(Q198&gt;1,Q198&lt;41),AND(R198&gt;1,R198&lt;41)),"Ct&lt;41","Ct&gt;41")</f>
        <v>Ct&gt;41</v>
      </c>
      <c r="V198" t="str">
        <f>VLOOKUP(J198,Datasæt_Analysesystemer!$C$2:$D$68,2,FALSE)</f>
        <v>Stor vandsalamander</v>
      </c>
      <c r="W198" t="str">
        <f t="shared" ref="W198" si="389">MID(F198,10,9)</f>
        <v>DL2021022</v>
      </c>
      <c r="X198" t="str">
        <f t="shared" ref="X198" si="390">W198&amp;"_"&amp;V198&amp;"_"&amp;S198&amp;"_"&amp;T198&amp;"_"&amp;U198</f>
        <v>DL2021022_Stor vandsalamander_Valid_Absent_Ct&gt;41</v>
      </c>
    </row>
    <row r="199" spans="1:24" x14ac:dyDescent="0.25">
      <c r="A199" t="s">
        <v>229</v>
      </c>
      <c r="B199" t="s">
        <v>1347</v>
      </c>
      <c r="C199" t="s">
        <v>16</v>
      </c>
      <c r="D199" s="6">
        <v>0.1</v>
      </c>
      <c r="E199" s="6" t="s">
        <v>17</v>
      </c>
      <c r="F199" t="s">
        <v>1403</v>
      </c>
      <c r="G199" t="str">
        <f t="shared" si="340"/>
        <v>DL2021022</v>
      </c>
      <c r="H199" t="str">
        <f t="shared" si="341"/>
        <v>06</v>
      </c>
      <c r="I199" t="str">
        <f t="shared" si="342"/>
        <v>StorVandsalamander_06_20220204_DL2021022_HaderslevGym</v>
      </c>
      <c r="J199" t="str">
        <f t="shared" si="343"/>
        <v>StorVandsalamander</v>
      </c>
      <c r="K199" t="str">
        <f t="shared" si="344"/>
        <v>NegK</v>
      </c>
      <c r="L199" t="str">
        <f t="shared" si="345"/>
        <v>No Ct</v>
      </c>
      <c r="M199" t="str">
        <f t="shared" si="346"/>
        <v/>
      </c>
      <c r="N199" t="str">
        <f t="shared" si="347"/>
        <v/>
      </c>
      <c r="O199" t="str">
        <f t="shared" si="348"/>
        <v/>
      </c>
    </row>
    <row r="200" spans="1:24" x14ac:dyDescent="0.25">
      <c r="A200" t="s">
        <v>231</v>
      </c>
      <c r="B200" t="s">
        <v>1348</v>
      </c>
      <c r="C200" t="s">
        <v>20</v>
      </c>
      <c r="D200" s="6">
        <v>0.1</v>
      </c>
      <c r="E200" s="6" t="s">
        <v>17</v>
      </c>
      <c r="F200" t="s">
        <v>1403</v>
      </c>
      <c r="G200" t="str">
        <f t="shared" si="340"/>
        <v>DL2021022</v>
      </c>
      <c r="H200" t="str">
        <f t="shared" si="341"/>
        <v>06</v>
      </c>
      <c r="I200" t="str">
        <f t="shared" si="342"/>
        <v>StorVandsalamander_06_20220204_DL2021022_HaderslevGym</v>
      </c>
      <c r="J200" t="str">
        <f t="shared" si="343"/>
        <v>StorVandsalamander</v>
      </c>
      <c r="K200" t="str">
        <f t="shared" si="344"/>
        <v>eDNA</v>
      </c>
      <c r="L200" t="str">
        <f t="shared" si="345"/>
        <v>No Ct</v>
      </c>
      <c r="M200" t="str">
        <f t="shared" si="346"/>
        <v/>
      </c>
      <c r="N200" t="str">
        <f t="shared" si="347"/>
        <v/>
      </c>
      <c r="O200" t="str">
        <f t="shared" si="348"/>
        <v/>
      </c>
    </row>
    <row r="201" spans="1:24" x14ac:dyDescent="0.25">
      <c r="A201" t="s">
        <v>233</v>
      </c>
      <c r="B201" t="s">
        <v>1348</v>
      </c>
      <c r="C201" t="s">
        <v>20</v>
      </c>
      <c r="D201" s="6">
        <v>0.1</v>
      </c>
      <c r="E201" s="6" t="s">
        <v>17</v>
      </c>
      <c r="F201" t="s">
        <v>1403</v>
      </c>
      <c r="G201" t="str">
        <f t="shared" si="340"/>
        <v>DL2021022</v>
      </c>
      <c r="H201" t="str">
        <f t="shared" si="341"/>
        <v>06</v>
      </c>
      <c r="I201" t="str">
        <f t="shared" si="342"/>
        <v>StorVandsalamander_06_20220204_DL2021022_HaderslevGym</v>
      </c>
      <c r="J201" t="str">
        <f t="shared" si="343"/>
        <v>StorVandsalamander</v>
      </c>
      <c r="K201" t="str">
        <f t="shared" si="344"/>
        <v>eDNA</v>
      </c>
      <c r="L201" t="str">
        <f t="shared" si="345"/>
        <v>No Ct</v>
      </c>
      <c r="M201" t="str">
        <f t="shared" si="346"/>
        <v/>
      </c>
      <c r="N201" t="str">
        <f t="shared" si="347"/>
        <v/>
      </c>
      <c r="O201" t="str">
        <f t="shared" si="348"/>
        <v/>
      </c>
    </row>
    <row r="202" spans="1:24" x14ac:dyDescent="0.25">
      <c r="A202" t="s">
        <v>234</v>
      </c>
      <c r="B202" t="s">
        <v>1349</v>
      </c>
      <c r="C202" t="s">
        <v>13</v>
      </c>
      <c r="D202" s="6">
        <v>0.1</v>
      </c>
      <c r="E202" s="6">
        <v>22.82</v>
      </c>
      <c r="F202" t="s">
        <v>1403</v>
      </c>
      <c r="G202" t="str">
        <f t="shared" si="340"/>
        <v>DL2021022</v>
      </c>
      <c r="H202" t="str">
        <f t="shared" si="341"/>
        <v>07</v>
      </c>
      <c r="I202" t="str">
        <f t="shared" si="342"/>
        <v>Gedde_07_20220204_DL2021022_HaderslevGym</v>
      </c>
      <c r="J202" t="str">
        <f t="shared" si="343"/>
        <v>Gedde</v>
      </c>
      <c r="K202" t="str">
        <f t="shared" si="344"/>
        <v>PosK</v>
      </c>
      <c r="L202">
        <f t="shared" si="345"/>
        <v>22.82</v>
      </c>
      <c r="M202">
        <f t="shared" si="346"/>
        <v>22.82</v>
      </c>
      <c r="N202">
        <f t="shared" si="347"/>
        <v>0</v>
      </c>
      <c r="O202">
        <f t="shared" si="348"/>
        <v>59.39</v>
      </c>
      <c r="Q202">
        <f t="shared" ref="Q202" si="391">IF(L204="No Ct",0,L204)</f>
        <v>30.04</v>
      </c>
      <c r="R202">
        <f t="shared" ref="R202" si="392">IF(L205="No Ct",0,L205)</f>
        <v>29.35</v>
      </c>
      <c r="S202" t="str">
        <f t="shared" ref="S202" si="393">IF(AND(M202&gt;0,N202=0),"Valid","Invalid")</f>
        <v>Valid</v>
      </c>
      <c r="T202" t="str">
        <f t="shared" ref="T202" si="394">IF(OR(Q202&gt;1,R202&gt;1),"Present","Absent")</f>
        <v>Present</v>
      </c>
      <c r="U202" t="str">
        <f t="shared" ref="U202" si="395">IF(OR(AND(Q202&gt;1,Q202&lt;41),AND(R202&gt;1,R202&lt;41)),"Ct&lt;41","Ct&gt;41")</f>
        <v>Ct&lt;41</v>
      </c>
      <c r="V202" t="str">
        <f>VLOOKUP(J202,Datasæt_Analysesystemer!$C$2:$D$68,2,FALSE)</f>
        <v>Gedde</v>
      </c>
      <c r="W202" t="str">
        <f t="shared" ref="W202" si="396">MID(F202,10,9)</f>
        <v>DL2021022</v>
      </c>
      <c r="X202" t="str">
        <f t="shared" ref="X202" si="397">W202&amp;"_"&amp;V202&amp;"_"&amp;S202&amp;"_"&amp;T202&amp;"_"&amp;U202</f>
        <v>DL2021022_Gedde_Valid_Present_Ct&lt;41</v>
      </c>
    </row>
    <row r="203" spans="1:24" x14ac:dyDescent="0.25">
      <c r="A203" t="s">
        <v>236</v>
      </c>
      <c r="B203" t="s">
        <v>1350</v>
      </c>
      <c r="C203" t="s">
        <v>16</v>
      </c>
      <c r="D203" s="6">
        <v>0.1</v>
      </c>
      <c r="E203" s="6" t="s">
        <v>17</v>
      </c>
      <c r="F203" t="s">
        <v>1403</v>
      </c>
      <c r="G203" t="str">
        <f t="shared" si="340"/>
        <v>DL2021022</v>
      </c>
      <c r="H203" t="str">
        <f t="shared" si="341"/>
        <v>07</v>
      </c>
      <c r="I203" t="str">
        <f t="shared" si="342"/>
        <v>Gedde_07_20220204_DL2021022_HaderslevGym</v>
      </c>
      <c r="J203" t="str">
        <f t="shared" si="343"/>
        <v>Gedde</v>
      </c>
      <c r="K203" t="str">
        <f t="shared" si="344"/>
        <v>NegK</v>
      </c>
      <c r="L203" t="str">
        <f t="shared" si="345"/>
        <v>No Ct</v>
      </c>
      <c r="M203" t="str">
        <f t="shared" si="346"/>
        <v/>
      </c>
      <c r="N203" t="str">
        <f t="shared" si="347"/>
        <v/>
      </c>
      <c r="O203" t="str">
        <f t="shared" si="348"/>
        <v/>
      </c>
    </row>
    <row r="204" spans="1:24" x14ac:dyDescent="0.25">
      <c r="A204" t="s">
        <v>238</v>
      </c>
      <c r="B204" t="s">
        <v>1351</v>
      </c>
      <c r="C204" t="s">
        <v>20</v>
      </c>
      <c r="D204" s="6">
        <v>0.1</v>
      </c>
      <c r="E204" s="6">
        <v>30.04</v>
      </c>
      <c r="F204" t="s">
        <v>1403</v>
      </c>
      <c r="G204" t="str">
        <f t="shared" si="340"/>
        <v>DL2021022</v>
      </c>
      <c r="H204" t="str">
        <f t="shared" si="341"/>
        <v>07</v>
      </c>
      <c r="I204" t="str">
        <f t="shared" si="342"/>
        <v>Gedde_07_20220204_DL2021022_HaderslevGym</v>
      </c>
      <c r="J204" t="str">
        <f t="shared" si="343"/>
        <v>Gedde</v>
      </c>
      <c r="K204" t="str">
        <f t="shared" si="344"/>
        <v>eDNA</v>
      </c>
      <c r="L204">
        <f t="shared" si="345"/>
        <v>30.04</v>
      </c>
      <c r="M204" t="str">
        <f t="shared" si="346"/>
        <v/>
      </c>
      <c r="N204" t="str">
        <f t="shared" si="347"/>
        <v/>
      </c>
      <c r="O204" t="str">
        <f t="shared" si="348"/>
        <v/>
      </c>
    </row>
    <row r="205" spans="1:24" x14ac:dyDescent="0.25">
      <c r="A205" t="s">
        <v>240</v>
      </c>
      <c r="B205" t="s">
        <v>1351</v>
      </c>
      <c r="C205" t="s">
        <v>20</v>
      </c>
      <c r="D205" s="6">
        <v>0.1</v>
      </c>
      <c r="E205" s="6">
        <v>29.35</v>
      </c>
      <c r="F205" t="s">
        <v>1403</v>
      </c>
      <c r="G205" t="str">
        <f t="shared" si="340"/>
        <v>DL2021022</v>
      </c>
      <c r="H205" t="str">
        <f t="shared" si="341"/>
        <v>07</v>
      </c>
      <c r="I205" t="str">
        <f t="shared" si="342"/>
        <v>Gedde_07_20220204_DL2021022_HaderslevGym</v>
      </c>
      <c r="J205" t="str">
        <f t="shared" si="343"/>
        <v>Gedde</v>
      </c>
      <c r="K205" t="str">
        <f t="shared" si="344"/>
        <v>eDNA</v>
      </c>
      <c r="L205">
        <f t="shared" si="345"/>
        <v>29.35</v>
      </c>
      <c r="M205" t="str">
        <f t="shared" si="346"/>
        <v/>
      </c>
      <c r="N205" t="str">
        <f t="shared" si="347"/>
        <v/>
      </c>
      <c r="O205" t="str">
        <f t="shared" si="348"/>
        <v/>
      </c>
    </row>
    <row r="206" spans="1:24" x14ac:dyDescent="0.25">
      <c r="A206" t="s">
        <v>241</v>
      </c>
      <c r="B206" t="s">
        <v>1352</v>
      </c>
      <c r="C206" t="s">
        <v>13</v>
      </c>
      <c r="D206" s="6">
        <v>0.1</v>
      </c>
      <c r="E206" s="6" t="s">
        <v>17</v>
      </c>
      <c r="F206" t="s">
        <v>1403</v>
      </c>
      <c r="G206" t="str">
        <f t="shared" si="340"/>
        <v>DL2021022</v>
      </c>
      <c r="H206" t="str">
        <f t="shared" si="341"/>
        <v>08</v>
      </c>
      <c r="I206" t="str">
        <f t="shared" si="342"/>
        <v>Gedde_08_20220204_DL2021022_HaderslevGym</v>
      </c>
      <c r="J206" t="str">
        <f t="shared" si="343"/>
        <v>Gedde</v>
      </c>
      <c r="K206" t="str">
        <f t="shared" si="344"/>
        <v>PosK</v>
      </c>
      <c r="L206" t="str">
        <f t="shared" si="345"/>
        <v>No Ct</v>
      </c>
      <c r="M206">
        <f t="shared" si="346"/>
        <v>0</v>
      </c>
      <c r="N206">
        <f t="shared" si="347"/>
        <v>0</v>
      </c>
      <c r="O206">
        <f t="shared" si="348"/>
        <v>59.480000000000004</v>
      </c>
      <c r="Q206">
        <f t="shared" ref="Q206" si="398">IF(L208="No Ct",0,L208)</f>
        <v>30.39</v>
      </c>
      <c r="R206">
        <f t="shared" ref="R206" si="399">IF(L209="No Ct",0,L209)</f>
        <v>29.09</v>
      </c>
      <c r="S206" t="str">
        <f t="shared" ref="S206" si="400">IF(AND(M206&gt;0,N206=0),"Valid","Invalid")</f>
        <v>Invalid</v>
      </c>
      <c r="T206" t="str">
        <f t="shared" ref="T206" si="401">IF(OR(Q206&gt;1,R206&gt;1),"Present","Absent")</f>
        <v>Present</v>
      </c>
      <c r="U206" t="str">
        <f t="shared" ref="U206" si="402">IF(OR(AND(Q206&gt;1,Q206&lt;41),AND(R206&gt;1,R206&lt;41)),"Ct&lt;41","Ct&gt;41")</f>
        <v>Ct&lt;41</v>
      </c>
      <c r="V206" t="str">
        <f>VLOOKUP(J206,Datasæt_Analysesystemer!$C$2:$D$68,2,FALSE)</f>
        <v>Gedde</v>
      </c>
      <c r="W206" t="str">
        <f t="shared" ref="W206" si="403">MID(F206,10,9)</f>
        <v>DL2021022</v>
      </c>
      <c r="X206" t="str">
        <f t="shared" ref="X206" si="404">W206&amp;"_"&amp;V206&amp;"_"&amp;S206&amp;"_"&amp;T206&amp;"_"&amp;U206</f>
        <v>DL2021022_Gedde_Invalid_Present_Ct&lt;41</v>
      </c>
    </row>
    <row r="207" spans="1:24" x14ac:dyDescent="0.25">
      <c r="A207" t="s">
        <v>243</v>
      </c>
      <c r="B207" t="s">
        <v>1353</v>
      </c>
      <c r="C207" t="s">
        <v>16</v>
      </c>
      <c r="D207" s="6">
        <v>0.1</v>
      </c>
      <c r="E207" s="6" t="s">
        <v>17</v>
      </c>
      <c r="F207" t="s">
        <v>1403</v>
      </c>
      <c r="G207" t="str">
        <f t="shared" si="340"/>
        <v>DL2021022</v>
      </c>
      <c r="H207" t="str">
        <f t="shared" si="341"/>
        <v>08</v>
      </c>
      <c r="I207" t="str">
        <f t="shared" si="342"/>
        <v>Gedde_08_20220204_DL2021022_HaderslevGym</v>
      </c>
      <c r="J207" t="str">
        <f t="shared" si="343"/>
        <v>Gedde</v>
      </c>
      <c r="K207" t="str">
        <f t="shared" si="344"/>
        <v>NegK</v>
      </c>
      <c r="L207" t="str">
        <f t="shared" si="345"/>
        <v>No Ct</v>
      </c>
      <c r="M207" t="str">
        <f t="shared" si="346"/>
        <v/>
      </c>
      <c r="N207" t="str">
        <f t="shared" si="347"/>
        <v/>
      </c>
      <c r="O207" t="str">
        <f t="shared" si="348"/>
        <v/>
      </c>
    </row>
    <row r="208" spans="1:24" x14ac:dyDescent="0.25">
      <c r="A208" t="s">
        <v>245</v>
      </c>
      <c r="B208" t="s">
        <v>1354</v>
      </c>
      <c r="C208" t="s">
        <v>20</v>
      </c>
      <c r="D208" s="6">
        <v>0.1</v>
      </c>
      <c r="E208" s="6">
        <v>30.39</v>
      </c>
      <c r="F208" t="s">
        <v>1403</v>
      </c>
      <c r="G208" t="str">
        <f t="shared" si="340"/>
        <v>DL2021022</v>
      </c>
      <c r="H208" t="str">
        <f t="shared" si="341"/>
        <v>08</v>
      </c>
      <c r="I208" t="str">
        <f t="shared" si="342"/>
        <v>Gedde_08_20220204_DL2021022_HaderslevGym</v>
      </c>
      <c r="J208" t="str">
        <f t="shared" si="343"/>
        <v>Gedde</v>
      </c>
      <c r="K208" t="str">
        <f t="shared" si="344"/>
        <v>eDNA</v>
      </c>
      <c r="L208">
        <f t="shared" si="345"/>
        <v>30.39</v>
      </c>
      <c r="M208" t="str">
        <f t="shared" si="346"/>
        <v/>
      </c>
      <c r="N208" t="str">
        <f t="shared" si="347"/>
        <v/>
      </c>
      <c r="O208" t="str">
        <f t="shared" si="348"/>
        <v/>
      </c>
    </row>
    <row r="209" spans="1:24" x14ac:dyDescent="0.25">
      <c r="A209" t="s">
        <v>247</v>
      </c>
      <c r="B209" t="s">
        <v>1354</v>
      </c>
      <c r="C209" t="s">
        <v>20</v>
      </c>
      <c r="D209" s="6">
        <v>0.1</v>
      </c>
      <c r="E209" s="6">
        <v>29.09</v>
      </c>
      <c r="F209" t="s">
        <v>1403</v>
      </c>
      <c r="G209" t="str">
        <f t="shared" si="340"/>
        <v>DL2021022</v>
      </c>
      <c r="H209" t="str">
        <f t="shared" si="341"/>
        <v>08</v>
      </c>
      <c r="I209" t="str">
        <f t="shared" si="342"/>
        <v>Gedde_08_20220204_DL2021022_HaderslevGym</v>
      </c>
      <c r="J209" t="str">
        <f t="shared" si="343"/>
        <v>Gedde</v>
      </c>
      <c r="K209" t="str">
        <f t="shared" si="344"/>
        <v>eDNA</v>
      </c>
      <c r="L209">
        <f t="shared" si="345"/>
        <v>29.09</v>
      </c>
      <c r="M209" t="str">
        <f t="shared" si="346"/>
        <v/>
      </c>
      <c r="N209" t="str">
        <f t="shared" si="347"/>
        <v/>
      </c>
      <c r="O209" t="str">
        <f t="shared" si="348"/>
        <v/>
      </c>
    </row>
    <row r="210" spans="1:24" x14ac:dyDescent="0.25">
      <c r="A210" t="s">
        <v>248</v>
      </c>
      <c r="B210" t="s">
        <v>1355</v>
      </c>
      <c r="C210" t="s">
        <v>13</v>
      </c>
      <c r="D210" s="6">
        <v>0.1</v>
      </c>
      <c r="E210" s="6" t="s">
        <v>17</v>
      </c>
      <c r="F210" t="s">
        <v>1403</v>
      </c>
      <c r="G210" t="str">
        <f t="shared" si="340"/>
        <v>DL2021022</v>
      </c>
      <c r="H210" t="str">
        <f t="shared" si="341"/>
        <v>09</v>
      </c>
      <c r="I210" t="str">
        <f t="shared" si="342"/>
        <v>Karpe_09_20220204_DL2021022_HaderslevGym</v>
      </c>
      <c r="J210" t="str">
        <f t="shared" si="343"/>
        <v>Karpe</v>
      </c>
      <c r="K210" t="str">
        <f t="shared" si="344"/>
        <v>PosK</v>
      </c>
      <c r="L210" t="str">
        <f t="shared" si="345"/>
        <v>No Ct</v>
      </c>
      <c r="M210">
        <f t="shared" si="346"/>
        <v>0</v>
      </c>
      <c r="N210">
        <f t="shared" si="347"/>
        <v>0</v>
      </c>
      <c r="O210">
        <f t="shared" si="348"/>
        <v>0</v>
      </c>
      <c r="Q210">
        <f t="shared" ref="Q210" si="405">IF(L212="No Ct",0,L212)</f>
        <v>0</v>
      </c>
      <c r="R210">
        <f t="shared" ref="R210" si="406">IF(L213="No Ct",0,L213)</f>
        <v>0</v>
      </c>
      <c r="S210" t="str">
        <f t="shared" ref="S210" si="407">IF(AND(M210&gt;0,N210=0),"Valid","Invalid")</f>
        <v>Invalid</v>
      </c>
      <c r="T210" t="str">
        <f t="shared" ref="T210" si="408">IF(OR(Q210&gt;1,R210&gt;1),"Present","Absent")</f>
        <v>Absent</v>
      </c>
      <c r="U210" t="str">
        <f t="shared" ref="U210" si="409">IF(OR(AND(Q210&gt;1,Q210&lt;41),AND(R210&gt;1,R210&lt;41)),"Ct&lt;41","Ct&gt;41")</f>
        <v>Ct&gt;41</v>
      </c>
      <c r="V210" t="str">
        <f>VLOOKUP(J210,Datasæt_Analysesystemer!$C$2:$D$68,2,FALSE)</f>
        <v>Karpe</v>
      </c>
      <c r="W210" t="str">
        <f t="shared" ref="W210" si="410">MID(F210,10,9)</f>
        <v>DL2021022</v>
      </c>
      <c r="X210" t="str">
        <f t="shared" ref="X210" si="411">W210&amp;"_"&amp;V210&amp;"_"&amp;S210&amp;"_"&amp;T210&amp;"_"&amp;U210</f>
        <v>DL2021022_Karpe_Invalid_Absent_Ct&gt;41</v>
      </c>
    </row>
    <row r="211" spans="1:24" x14ac:dyDescent="0.25">
      <c r="A211" t="s">
        <v>250</v>
      </c>
      <c r="B211" t="s">
        <v>1356</v>
      </c>
      <c r="C211" t="s">
        <v>16</v>
      </c>
      <c r="D211" s="6">
        <v>0.1</v>
      </c>
      <c r="E211" s="6" t="s">
        <v>17</v>
      </c>
      <c r="F211" t="s">
        <v>1403</v>
      </c>
      <c r="G211" t="str">
        <f t="shared" si="340"/>
        <v>DL2021022</v>
      </c>
      <c r="H211" t="str">
        <f t="shared" si="341"/>
        <v>09</v>
      </c>
      <c r="I211" t="str">
        <f t="shared" si="342"/>
        <v>Karpe_09_20220204_DL2021022_HaderslevGym</v>
      </c>
      <c r="J211" t="str">
        <f t="shared" si="343"/>
        <v>Karpe</v>
      </c>
      <c r="K211" t="str">
        <f t="shared" si="344"/>
        <v>NegK</v>
      </c>
      <c r="L211" t="str">
        <f t="shared" si="345"/>
        <v>No Ct</v>
      </c>
      <c r="M211" t="str">
        <f t="shared" si="346"/>
        <v/>
      </c>
      <c r="N211" t="str">
        <f t="shared" si="347"/>
        <v/>
      </c>
      <c r="O211" t="str">
        <f t="shared" si="348"/>
        <v/>
      </c>
    </row>
    <row r="212" spans="1:24" x14ac:dyDescent="0.25">
      <c r="A212" t="s">
        <v>252</v>
      </c>
      <c r="B212" t="s">
        <v>1357</v>
      </c>
      <c r="C212" t="s">
        <v>20</v>
      </c>
      <c r="D212" s="6">
        <v>0.1</v>
      </c>
      <c r="E212" s="6" t="s">
        <v>17</v>
      </c>
      <c r="F212" t="s">
        <v>1403</v>
      </c>
      <c r="G212" t="str">
        <f t="shared" si="340"/>
        <v>DL2021022</v>
      </c>
      <c r="H212" t="str">
        <f t="shared" si="341"/>
        <v>09</v>
      </c>
      <c r="I212" t="str">
        <f t="shared" si="342"/>
        <v>Karpe_09_20220204_DL2021022_HaderslevGym</v>
      </c>
      <c r="J212" t="str">
        <f t="shared" si="343"/>
        <v>Karpe</v>
      </c>
      <c r="K212" t="str">
        <f t="shared" si="344"/>
        <v>eDNA</v>
      </c>
      <c r="L212" t="str">
        <f t="shared" si="345"/>
        <v>No Ct</v>
      </c>
      <c r="M212" t="str">
        <f t="shared" si="346"/>
        <v/>
      </c>
      <c r="N212" t="str">
        <f t="shared" si="347"/>
        <v/>
      </c>
      <c r="O212" t="str">
        <f t="shared" si="348"/>
        <v/>
      </c>
    </row>
    <row r="213" spans="1:24" x14ac:dyDescent="0.25">
      <c r="A213" t="s">
        <v>254</v>
      </c>
      <c r="B213" t="s">
        <v>1357</v>
      </c>
      <c r="C213" t="s">
        <v>20</v>
      </c>
      <c r="D213" s="6">
        <v>0.1</v>
      </c>
      <c r="E213" s="6" t="s">
        <v>17</v>
      </c>
      <c r="F213" t="s">
        <v>1403</v>
      </c>
      <c r="G213" t="str">
        <f t="shared" si="340"/>
        <v>DL2021022</v>
      </c>
      <c r="H213" t="str">
        <f t="shared" si="341"/>
        <v>09</v>
      </c>
      <c r="I213" t="str">
        <f t="shared" si="342"/>
        <v>Karpe_09_20220204_DL2021022_HaderslevGym</v>
      </c>
      <c r="J213" t="str">
        <f t="shared" si="343"/>
        <v>Karpe</v>
      </c>
      <c r="K213" t="str">
        <f t="shared" si="344"/>
        <v>eDNA</v>
      </c>
      <c r="L213" t="str">
        <f t="shared" si="345"/>
        <v>No Ct</v>
      </c>
      <c r="M213" t="str">
        <f t="shared" si="346"/>
        <v/>
      </c>
      <c r="N213" t="str">
        <f t="shared" si="347"/>
        <v/>
      </c>
      <c r="O213" t="str">
        <f t="shared" si="348"/>
        <v/>
      </c>
    </row>
    <row r="214" spans="1:24" x14ac:dyDescent="0.25">
      <c r="A214" t="s">
        <v>255</v>
      </c>
      <c r="B214" t="s">
        <v>1358</v>
      </c>
      <c r="C214" t="s">
        <v>13</v>
      </c>
      <c r="D214" s="6">
        <v>0.1</v>
      </c>
      <c r="E214" s="6">
        <v>24.41</v>
      </c>
      <c r="F214" t="s">
        <v>1403</v>
      </c>
      <c r="G214" t="str">
        <f t="shared" si="340"/>
        <v>DL2021022</v>
      </c>
      <c r="H214" t="str">
        <f t="shared" si="341"/>
        <v>10</v>
      </c>
      <c r="I214" t="str">
        <f t="shared" si="342"/>
        <v>Karpe_10_20220204_DL2021022_HaderslevGym</v>
      </c>
      <c r="J214" t="str">
        <f t="shared" si="343"/>
        <v>Karpe</v>
      </c>
      <c r="K214" t="str">
        <f t="shared" si="344"/>
        <v>PosK</v>
      </c>
      <c r="L214">
        <f t="shared" si="345"/>
        <v>24.41</v>
      </c>
      <c r="M214">
        <f t="shared" si="346"/>
        <v>24.41</v>
      </c>
      <c r="N214">
        <f t="shared" si="347"/>
        <v>0</v>
      </c>
      <c r="O214">
        <f t="shared" si="348"/>
        <v>40.520000000000003</v>
      </c>
      <c r="Q214">
        <f t="shared" ref="Q214" si="412">IF(L216="No Ct",0,L216)</f>
        <v>40.520000000000003</v>
      </c>
      <c r="R214">
        <f t="shared" ref="R214" si="413">IF(L217="No Ct",0,L217)</f>
        <v>0</v>
      </c>
      <c r="S214" t="str">
        <f t="shared" ref="S214" si="414">IF(AND(M214&gt;0,N214=0),"Valid","Invalid")</f>
        <v>Valid</v>
      </c>
      <c r="T214" t="str">
        <f t="shared" ref="T214" si="415">IF(OR(Q214&gt;1,R214&gt;1),"Present","Absent")</f>
        <v>Present</v>
      </c>
      <c r="U214" t="str">
        <f t="shared" ref="U214" si="416">IF(OR(AND(Q214&gt;1,Q214&lt;41),AND(R214&gt;1,R214&lt;41)),"Ct&lt;41","Ct&gt;41")</f>
        <v>Ct&lt;41</v>
      </c>
      <c r="V214" t="str">
        <f>VLOOKUP(J214,Datasæt_Analysesystemer!$C$2:$D$68,2,FALSE)</f>
        <v>Karpe</v>
      </c>
      <c r="W214" t="str">
        <f t="shared" ref="W214" si="417">MID(F214,10,9)</f>
        <v>DL2021022</v>
      </c>
      <c r="X214" t="str">
        <f t="shared" ref="X214" si="418">W214&amp;"_"&amp;V214&amp;"_"&amp;S214&amp;"_"&amp;T214&amp;"_"&amp;U214</f>
        <v>DL2021022_Karpe_Valid_Present_Ct&lt;41</v>
      </c>
    </row>
    <row r="215" spans="1:24" x14ac:dyDescent="0.25">
      <c r="A215" t="s">
        <v>257</v>
      </c>
      <c r="B215" t="s">
        <v>1359</v>
      </c>
      <c r="C215" t="s">
        <v>16</v>
      </c>
      <c r="D215" s="6">
        <v>0.1</v>
      </c>
      <c r="E215" s="6" t="s">
        <v>17</v>
      </c>
      <c r="F215" t="s">
        <v>1403</v>
      </c>
      <c r="G215" t="str">
        <f t="shared" si="340"/>
        <v>DL2021022</v>
      </c>
      <c r="H215" t="str">
        <f t="shared" si="341"/>
        <v>10</v>
      </c>
      <c r="I215" t="str">
        <f t="shared" si="342"/>
        <v>Karpe_10_20220204_DL2021022_HaderslevGym</v>
      </c>
      <c r="J215" t="str">
        <f t="shared" si="343"/>
        <v>Karpe</v>
      </c>
      <c r="K215" t="str">
        <f t="shared" si="344"/>
        <v>NegK</v>
      </c>
      <c r="L215" t="str">
        <f t="shared" si="345"/>
        <v>No Ct</v>
      </c>
      <c r="M215" t="str">
        <f t="shared" si="346"/>
        <v/>
      </c>
      <c r="N215" t="str">
        <f t="shared" si="347"/>
        <v/>
      </c>
      <c r="O215" t="str">
        <f t="shared" si="348"/>
        <v/>
      </c>
    </row>
    <row r="216" spans="1:24" x14ac:dyDescent="0.25">
      <c r="A216" t="s">
        <v>259</v>
      </c>
      <c r="B216" t="s">
        <v>1360</v>
      </c>
      <c r="C216" t="s">
        <v>20</v>
      </c>
      <c r="D216" s="6">
        <v>0.1</v>
      </c>
      <c r="E216" s="6">
        <v>40.520000000000003</v>
      </c>
      <c r="F216" t="s">
        <v>1403</v>
      </c>
      <c r="G216" t="str">
        <f t="shared" si="340"/>
        <v>DL2021022</v>
      </c>
      <c r="H216" t="str">
        <f t="shared" si="341"/>
        <v>10</v>
      </c>
      <c r="I216" t="str">
        <f t="shared" si="342"/>
        <v>Karpe_10_20220204_DL2021022_HaderslevGym</v>
      </c>
      <c r="J216" t="str">
        <f t="shared" si="343"/>
        <v>Karpe</v>
      </c>
      <c r="K216" t="str">
        <f t="shared" si="344"/>
        <v>eDNA</v>
      </c>
      <c r="L216">
        <f t="shared" si="345"/>
        <v>40.520000000000003</v>
      </c>
      <c r="M216" t="str">
        <f t="shared" si="346"/>
        <v/>
      </c>
      <c r="N216" t="str">
        <f t="shared" si="347"/>
        <v/>
      </c>
      <c r="O216" t="str">
        <f t="shared" si="348"/>
        <v/>
      </c>
    </row>
    <row r="217" spans="1:24" x14ac:dyDescent="0.25">
      <c r="A217" t="s">
        <v>261</v>
      </c>
      <c r="B217" t="s">
        <v>1360</v>
      </c>
      <c r="C217" t="s">
        <v>20</v>
      </c>
      <c r="D217" s="6">
        <v>0.1</v>
      </c>
      <c r="E217" s="6" t="s">
        <v>17</v>
      </c>
      <c r="F217" t="s">
        <v>1403</v>
      </c>
      <c r="G217" t="str">
        <f t="shared" si="340"/>
        <v>DL2021022</v>
      </c>
      <c r="H217" t="str">
        <f t="shared" si="341"/>
        <v>10</v>
      </c>
      <c r="I217" t="str">
        <f t="shared" si="342"/>
        <v>Karpe_10_20220204_DL2021022_HaderslevGym</v>
      </c>
      <c r="J217" t="str">
        <f t="shared" si="343"/>
        <v>Karpe</v>
      </c>
      <c r="K217" t="str">
        <f t="shared" si="344"/>
        <v>eDNA</v>
      </c>
      <c r="L217" t="str">
        <f t="shared" si="345"/>
        <v>No Ct</v>
      </c>
      <c r="M217" t="str">
        <f t="shared" si="346"/>
        <v/>
      </c>
      <c r="N217" t="str">
        <f t="shared" si="347"/>
        <v/>
      </c>
      <c r="O217" t="str">
        <f t="shared" si="348"/>
        <v/>
      </c>
    </row>
    <row r="218" spans="1:24" x14ac:dyDescent="0.25">
      <c r="A218" t="s">
        <v>262</v>
      </c>
      <c r="B218" t="s">
        <v>1361</v>
      </c>
      <c r="C218" t="s">
        <v>13</v>
      </c>
      <c r="D218" s="6">
        <v>0.1</v>
      </c>
      <c r="E218" s="6" t="s">
        <v>17</v>
      </c>
      <c r="F218" t="s">
        <v>1403</v>
      </c>
      <c r="G218" t="str">
        <f t="shared" si="340"/>
        <v>DL2021022</v>
      </c>
      <c r="H218" t="str">
        <f t="shared" si="341"/>
        <v>11</v>
      </c>
      <c r="I218" t="str">
        <f t="shared" si="342"/>
        <v>Soelvkarusse_11_20220204_DL2021022_HaderslevGym</v>
      </c>
      <c r="J218" t="str">
        <f t="shared" si="343"/>
        <v>Soelvkarusse</v>
      </c>
      <c r="K218" t="str">
        <f t="shared" si="344"/>
        <v>PosK</v>
      </c>
      <c r="L218" t="str">
        <f t="shared" si="345"/>
        <v>No Ct</v>
      </c>
      <c r="M218">
        <f t="shared" si="346"/>
        <v>0</v>
      </c>
      <c r="N218">
        <f t="shared" si="347"/>
        <v>0</v>
      </c>
      <c r="O218">
        <f t="shared" si="348"/>
        <v>0</v>
      </c>
      <c r="Q218">
        <f t="shared" ref="Q218" si="419">IF(L220="No Ct",0,L220)</f>
        <v>0</v>
      </c>
      <c r="R218">
        <f t="shared" ref="R218" si="420">IF(L221="No Ct",0,L221)</f>
        <v>0</v>
      </c>
      <c r="S218" t="str">
        <f t="shared" ref="S218" si="421">IF(AND(M218&gt;0,N218=0),"Valid","Invalid")</f>
        <v>Invalid</v>
      </c>
      <c r="T218" t="str">
        <f t="shared" ref="T218" si="422">IF(OR(Q218&gt;1,R218&gt;1),"Present","Absent")</f>
        <v>Absent</v>
      </c>
      <c r="U218" t="str">
        <f t="shared" ref="U218" si="423">IF(OR(AND(Q218&gt;1,Q218&lt;41),AND(R218&gt;1,R218&lt;41)),"Ct&lt;41","Ct&gt;41")</f>
        <v>Ct&gt;41</v>
      </c>
      <c r="V218" t="str">
        <f>VLOOKUP(J218,Datasæt_Analysesystemer!$C$2:$D$68,2,FALSE)</f>
        <v>Sølvkarusse</v>
      </c>
      <c r="W218" t="str">
        <f t="shared" ref="W218" si="424">MID(F218,10,9)</f>
        <v>DL2021022</v>
      </c>
      <c r="X218" t="str">
        <f t="shared" ref="X218" si="425">W218&amp;"_"&amp;V218&amp;"_"&amp;S218&amp;"_"&amp;T218&amp;"_"&amp;U218</f>
        <v>DL2021022_Sølvkarusse_Invalid_Absent_Ct&gt;41</v>
      </c>
    </row>
    <row r="219" spans="1:24" x14ac:dyDescent="0.25">
      <c r="A219" t="s">
        <v>264</v>
      </c>
      <c r="B219" t="s">
        <v>1362</v>
      </c>
      <c r="C219" t="s">
        <v>16</v>
      </c>
      <c r="D219" s="6">
        <v>0.1</v>
      </c>
      <c r="E219" s="6" t="s">
        <v>17</v>
      </c>
      <c r="F219" t="s">
        <v>1403</v>
      </c>
      <c r="G219" t="str">
        <f t="shared" si="340"/>
        <v>DL2021022</v>
      </c>
      <c r="H219" t="str">
        <f t="shared" si="341"/>
        <v>11</v>
      </c>
      <c r="I219" t="str">
        <f t="shared" si="342"/>
        <v>Soelvkarusse_11_20220204_DL2021022_HaderslevGym</v>
      </c>
      <c r="J219" t="str">
        <f t="shared" si="343"/>
        <v>Soelvkarusse</v>
      </c>
      <c r="K219" t="str">
        <f t="shared" si="344"/>
        <v>NegK</v>
      </c>
      <c r="L219" t="str">
        <f t="shared" si="345"/>
        <v>No Ct</v>
      </c>
      <c r="M219" t="str">
        <f t="shared" si="346"/>
        <v/>
      </c>
      <c r="N219" t="str">
        <f t="shared" si="347"/>
        <v/>
      </c>
      <c r="O219" t="str">
        <f t="shared" si="348"/>
        <v/>
      </c>
    </row>
    <row r="220" spans="1:24" x14ac:dyDescent="0.25">
      <c r="A220" t="s">
        <v>266</v>
      </c>
      <c r="B220" t="s">
        <v>1363</v>
      </c>
      <c r="C220" t="s">
        <v>20</v>
      </c>
      <c r="D220" s="6">
        <v>0.1</v>
      </c>
      <c r="E220" s="6" t="s">
        <v>17</v>
      </c>
      <c r="F220" t="s">
        <v>1403</v>
      </c>
      <c r="G220" t="str">
        <f t="shared" si="340"/>
        <v>DL2021022</v>
      </c>
      <c r="H220" t="str">
        <f t="shared" si="341"/>
        <v>11</v>
      </c>
      <c r="I220" t="str">
        <f t="shared" si="342"/>
        <v>Soelvkarusse_11_20220204_DL2021022_HaderslevGym</v>
      </c>
      <c r="J220" t="str">
        <f t="shared" si="343"/>
        <v>Soelvkarusse</v>
      </c>
      <c r="K220" t="str">
        <f t="shared" si="344"/>
        <v>eDNA</v>
      </c>
      <c r="L220" t="str">
        <f t="shared" si="345"/>
        <v>No Ct</v>
      </c>
      <c r="M220" t="str">
        <f t="shared" si="346"/>
        <v/>
      </c>
      <c r="N220" t="str">
        <f t="shared" si="347"/>
        <v/>
      </c>
      <c r="O220" t="str">
        <f t="shared" si="348"/>
        <v/>
      </c>
    </row>
    <row r="221" spans="1:24" x14ac:dyDescent="0.25">
      <c r="A221" t="s">
        <v>268</v>
      </c>
      <c r="B221" t="s">
        <v>1363</v>
      </c>
      <c r="C221" t="s">
        <v>20</v>
      </c>
      <c r="D221" s="6">
        <v>0.1</v>
      </c>
      <c r="E221" s="6" t="s">
        <v>17</v>
      </c>
      <c r="F221" t="s">
        <v>1403</v>
      </c>
      <c r="G221" t="str">
        <f t="shared" si="340"/>
        <v>DL2021022</v>
      </c>
      <c r="H221" t="str">
        <f t="shared" si="341"/>
        <v>11</v>
      </c>
      <c r="I221" t="str">
        <f t="shared" si="342"/>
        <v>Soelvkarusse_11_20220204_DL2021022_HaderslevGym</v>
      </c>
      <c r="J221" t="str">
        <f t="shared" si="343"/>
        <v>Soelvkarusse</v>
      </c>
      <c r="K221" t="str">
        <f t="shared" si="344"/>
        <v>eDNA</v>
      </c>
      <c r="L221" t="str">
        <f t="shared" si="345"/>
        <v>No Ct</v>
      </c>
      <c r="M221" t="str">
        <f t="shared" si="346"/>
        <v/>
      </c>
      <c r="N221" t="str">
        <f t="shared" si="347"/>
        <v/>
      </c>
      <c r="O221" t="str">
        <f t="shared" si="348"/>
        <v/>
      </c>
    </row>
    <row r="222" spans="1:24" x14ac:dyDescent="0.25">
      <c r="A222" t="s">
        <v>269</v>
      </c>
      <c r="B222" t="s">
        <v>1364</v>
      </c>
      <c r="C222" t="s">
        <v>13</v>
      </c>
      <c r="D222" s="6">
        <v>0.1</v>
      </c>
      <c r="E222" s="6">
        <v>36.119999999999997</v>
      </c>
      <c r="F222" t="s">
        <v>1403</v>
      </c>
      <c r="G222" t="str">
        <f t="shared" si="340"/>
        <v>DL2021022</v>
      </c>
      <c r="H222" t="str">
        <f t="shared" si="341"/>
        <v>12</v>
      </c>
      <c r="I222" t="str">
        <f t="shared" si="342"/>
        <v>Soelvkarusse_12_20220204_DL2021022_HaderslevGym</v>
      </c>
      <c r="J222" t="str">
        <f t="shared" si="343"/>
        <v>Soelvkarusse</v>
      </c>
      <c r="K222" t="str">
        <f t="shared" si="344"/>
        <v>PosK</v>
      </c>
      <c r="L222">
        <f t="shared" si="345"/>
        <v>36.119999999999997</v>
      </c>
      <c r="M222">
        <f t="shared" si="346"/>
        <v>36.119999999999997</v>
      </c>
      <c r="N222">
        <f t="shared" si="347"/>
        <v>0</v>
      </c>
      <c r="O222">
        <f t="shared" si="348"/>
        <v>0</v>
      </c>
      <c r="Q222">
        <f t="shared" ref="Q222" si="426">IF(L224="No Ct",0,L224)</f>
        <v>0</v>
      </c>
      <c r="R222">
        <f t="shared" ref="R222" si="427">IF(L225="No Ct",0,L225)</f>
        <v>0</v>
      </c>
      <c r="S222" t="str">
        <f t="shared" ref="S222" si="428">IF(AND(M222&gt;0,N222=0),"Valid","Invalid")</f>
        <v>Valid</v>
      </c>
      <c r="T222" t="str">
        <f t="shared" ref="T222" si="429">IF(OR(Q222&gt;1,R222&gt;1),"Present","Absent")</f>
        <v>Absent</v>
      </c>
      <c r="U222" t="str">
        <f t="shared" ref="U222" si="430">IF(OR(AND(Q222&gt;1,Q222&lt;41),AND(R222&gt;1,R222&lt;41)),"Ct&lt;41","Ct&gt;41")</f>
        <v>Ct&gt;41</v>
      </c>
      <c r="V222" t="str">
        <f>VLOOKUP(J222,Datasæt_Analysesystemer!$C$2:$D$68,2,FALSE)</f>
        <v>Sølvkarusse</v>
      </c>
      <c r="W222" t="str">
        <f t="shared" ref="W222" si="431">MID(F222,10,9)</f>
        <v>DL2021022</v>
      </c>
      <c r="X222" t="str">
        <f t="shared" ref="X222" si="432">W222&amp;"_"&amp;V222&amp;"_"&amp;S222&amp;"_"&amp;T222&amp;"_"&amp;U222</f>
        <v>DL2021022_Sølvkarusse_Valid_Absent_Ct&gt;41</v>
      </c>
    </row>
    <row r="223" spans="1:24" x14ac:dyDescent="0.25">
      <c r="A223" t="s">
        <v>271</v>
      </c>
      <c r="B223" t="s">
        <v>1365</v>
      </c>
      <c r="C223" t="s">
        <v>16</v>
      </c>
      <c r="D223" s="6">
        <v>0.1</v>
      </c>
      <c r="E223" s="6" t="s">
        <v>17</v>
      </c>
      <c r="F223" t="s">
        <v>1403</v>
      </c>
      <c r="G223" t="str">
        <f t="shared" si="340"/>
        <v>DL2021022</v>
      </c>
      <c r="H223" t="str">
        <f t="shared" si="341"/>
        <v>12</v>
      </c>
      <c r="I223" t="str">
        <f t="shared" si="342"/>
        <v>Soelvkarusse_12_20220204_DL2021022_HaderslevGym</v>
      </c>
      <c r="J223" t="str">
        <f t="shared" si="343"/>
        <v>Soelvkarusse</v>
      </c>
      <c r="K223" t="str">
        <f t="shared" si="344"/>
        <v>NegK</v>
      </c>
      <c r="L223" t="str">
        <f t="shared" si="345"/>
        <v>No Ct</v>
      </c>
      <c r="M223" t="str">
        <f t="shared" si="346"/>
        <v/>
      </c>
      <c r="N223" t="str">
        <f t="shared" si="347"/>
        <v/>
      </c>
      <c r="O223" t="str">
        <f t="shared" si="348"/>
        <v/>
      </c>
    </row>
    <row r="224" spans="1:24" x14ac:dyDescent="0.25">
      <c r="A224" t="s">
        <v>273</v>
      </c>
      <c r="B224" t="s">
        <v>1366</v>
      </c>
      <c r="C224" t="s">
        <v>20</v>
      </c>
      <c r="D224" s="6">
        <v>0.1</v>
      </c>
      <c r="E224" s="6" t="s">
        <v>17</v>
      </c>
      <c r="F224" t="s">
        <v>1403</v>
      </c>
      <c r="G224" t="str">
        <f t="shared" si="340"/>
        <v>DL2021022</v>
      </c>
      <c r="H224" t="str">
        <f t="shared" si="341"/>
        <v>12</v>
      </c>
      <c r="I224" t="str">
        <f t="shared" si="342"/>
        <v>Soelvkarusse_12_20220204_DL2021022_HaderslevGym</v>
      </c>
      <c r="J224" t="str">
        <f t="shared" si="343"/>
        <v>Soelvkarusse</v>
      </c>
      <c r="K224" t="str">
        <f t="shared" si="344"/>
        <v>eDNA</v>
      </c>
      <c r="L224" t="str">
        <f t="shared" si="345"/>
        <v>No Ct</v>
      </c>
      <c r="M224" t="str">
        <f t="shared" si="346"/>
        <v/>
      </c>
      <c r="N224" t="str">
        <f t="shared" si="347"/>
        <v/>
      </c>
      <c r="O224" t="str">
        <f t="shared" si="348"/>
        <v/>
      </c>
    </row>
    <row r="225" spans="1:24" x14ac:dyDescent="0.25">
      <c r="A225" t="s">
        <v>275</v>
      </c>
      <c r="B225" t="s">
        <v>1366</v>
      </c>
      <c r="C225" t="s">
        <v>20</v>
      </c>
      <c r="D225" s="6">
        <v>0.1</v>
      </c>
      <c r="E225" s="6" t="s">
        <v>17</v>
      </c>
      <c r="F225" t="s">
        <v>1403</v>
      </c>
      <c r="G225" t="str">
        <f t="shared" si="340"/>
        <v>DL2021022</v>
      </c>
      <c r="H225" t="str">
        <f t="shared" si="341"/>
        <v>12</v>
      </c>
      <c r="I225" t="str">
        <f t="shared" si="342"/>
        <v>Soelvkarusse_12_20220204_DL2021022_HaderslevGym</v>
      </c>
      <c r="J225" t="str">
        <f t="shared" si="343"/>
        <v>Soelvkarusse</v>
      </c>
      <c r="K225" t="str">
        <f t="shared" si="344"/>
        <v>eDNA</v>
      </c>
      <c r="L225" t="str">
        <f t="shared" si="345"/>
        <v>No Ct</v>
      </c>
      <c r="M225" t="str">
        <f t="shared" si="346"/>
        <v/>
      </c>
      <c r="N225" t="str">
        <f t="shared" si="347"/>
        <v/>
      </c>
      <c r="O225" t="str">
        <f t="shared" si="348"/>
        <v/>
      </c>
    </row>
    <row r="226" spans="1:24" x14ac:dyDescent="0.25">
      <c r="A226" t="s">
        <v>276</v>
      </c>
      <c r="B226" t="s">
        <v>1367</v>
      </c>
      <c r="C226" t="s">
        <v>13</v>
      </c>
      <c r="D226" s="6">
        <v>0.1</v>
      </c>
      <c r="E226" s="6">
        <v>30.1</v>
      </c>
      <c r="F226" t="s">
        <v>1403</v>
      </c>
      <c r="G226" t="str">
        <f t="shared" si="340"/>
        <v>DL2021022</v>
      </c>
      <c r="H226" t="str">
        <f t="shared" si="341"/>
        <v>13</v>
      </c>
      <c r="I226" t="str">
        <f t="shared" si="342"/>
        <v>LilleVandsalamander_13_20220204_DL2021022_HaderslevGym</v>
      </c>
      <c r="J226" t="str">
        <f t="shared" si="343"/>
        <v>LilleVandsalamander</v>
      </c>
      <c r="K226" t="str">
        <f t="shared" si="344"/>
        <v>PosK</v>
      </c>
      <c r="L226">
        <f t="shared" si="345"/>
        <v>30.1</v>
      </c>
      <c r="M226">
        <f t="shared" si="346"/>
        <v>30.1</v>
      </c>
      <c r="N226">
        <f t="shared" si="347"/>
        <v>0</v>
      </c>
      <c r="O226">
        <f t="shared" si="348"/>
        <v>0</v>
      </c>
      <c r="Q226">
        <f t="shared" ref="Q226" si="433">IF(L228="No Ct",0,L228)</f>
        <v>0</v>
      </c>
      <c r="R226">
        <f t="shared" ref="R226" si="434">IF(L229="No Ct",0,L229)</f>
        <v>0</v>
      </c>
      <c r="S226" t="str">
        <f t="shared" ref="S226" si="435">IF(AND(M226&gt;0,N226=0),"Valid","Invalid")</f>
        <v>Valid</v>
      </c>
      <c r="T226" t="str">
        <f t="shared" ref="T226" si="436">IF(OR(Q226&gt;1,R226&gt;1),"Present","Absent")</f>
        <v>Absent</v>
      </c>
      <c r="U226" t="str">
        <f t="shared" ref="U226" si="437">IF(OR(AND(Q226&gt;1,Q226&lt;41),AND(R226&gt;1,R226&lt;41)),"Ct&lt;41","Ct&gt;41")</f>
        <v>Ct&gt;41</v>
      </c>
      <c r="V226" t="str">
        <f>VLOOKUP(J226,Datasæt_Analysesystemer!$C$2:$D$68,2,FALSE)</f>
        <v>Lille vandsalamander</v>
      </c>
      <c r="W226" t="str">
        <f t="shared" ref="W226" si="438">MID(F226,10,9)</f>
        <v>DL2021022</v>
      </c>
      <c r="X226" t="str">
        <f t="shared" ref="X226" si="439">W226&amp;"_"&amp;V226&amp;"_"&amp;S226&amp;"_"&amp;T226&amp;"_"&amp;U226</f>
        <v>DL2021022_Lille vandsalamander_Valid_Absent_Ct&gt;41</v>
      </c>
    </row>
    <row r="227" spans="1:24" x14ac:dyDescent="0.25">
      <c r="A227" t="s">
        <v>278</v>
      </c>
      <c r="B227" t="s">
        <v>1368</v>
      </c>
      <c r="C227" t="s">
        <v>16</v>
      </c>
      <c r="D227" s="6">
        <v>0.1</v>
      </c>
      <c r="E227" s="6" t="s">
        <v>17</v>
      </c>
      <c r="F227" t="s">
        <v>1403</v>
      </c>
      <c r="G227" t="str">
        <f t="shared" si="340"/>
        <v>DL2021022</v>
      </c>
      <c r="H227" t="str">
        <f t="shared" si="341"/>
        <v>13</v>
      </c>
      <c r="I227" t="str">
        <f t="shared" si="342"/>
        <v>LilleVandsalamander_13_20220204_DL2021022_HaderslevGym</v>
      </c>
      <c r="J227" t="str">
        <f t="shared" si="343"/>
        <v>LilleVandsalamander</v>
      </c>
      <c r="K227" t="str">
        <f t="shared" si="344"/>
        <v>NegK</v>
      </c>
      <c r="L227" t="str">
        <f t="shared" si="345"/>
        <v>No Ct</v>
      </c>
      <c r="M227" t="str">
        <f t="shared" si="346"/>
        <v/>
      </c>
      <c r="N227" t="str">
        <f t="shared" si="347"/>
        <v/>
      </c>
      <c r="O227" t="str">
        <f t="shared" si="348"/>
        <v/>
      </c>
    </row>
    <row r="228" spans="1:24" x14ac:dyDescent="0.25">
      <c r="A228" t="s">
        <v>280</v>
      </c>
      <c r="B228" t="s">
        <v>1369</v>
      </c>
      <c r="C228" t="s">
        <v>20</v>
      </c>
      <c r="D228" s="6">
        <v>0.1</v>
      </c>
      <c r="E228" s="6" t="s">
        <v>17</v>
      </c>
      <c r="F228" t="s">
        <v>1403</v>
      </c>
      <c r="G228" t="str">
        <f t="shared" si="340"/>
        <v>DL2021022</v>
      </c>
      <c r="H228" t="str">
        <f t="shared" si="341"/>
        <v>13</v>
      </c>
      <c r="I228" t="str">
        <f t="shared" si="342"/>
        <v>LilleVandsalamander_13_20220204_DL2021022_HaderslevGym</v>
      </c>
      <c r="J228" t="str">
        <f t="shared" si="343"/>
        <v>LilleVandsalamander</v>
      </c>
      <c r="K228" t="str">
        <f t="shared" si="344"/>
        <v>eDNA</v>
      </c>
      <c r="L228" t="str">
        <f t="shared" si="345"/>
        <v>No Ct</v>
      </c>
      <c r="M228" t="str">
        <f t="shared" si="346"/>
        <v/>
      </c>
      <c r="N228" t="str">
        <f t="shared" si="347"/>
        <v/>
      </c>
      <c r="O228" t="str">
        <f t="shared" si="348"/>
        <v/>
      </c>
    </row>
    <row r="229" spans="1:24" x14ac:dyDescent="0.25">
      <c r="A229" t="s">
        <v>282</v>
      </c>
      <c r="B229" t="s">
        <v>1369</v>
      </c>
      <c r="C229" t="s">
        <v>20</v>
      </c>
      <c r="D229" s="6">
        <v>0.1</v>
      </c>
      <c r="E229" s="6" t="s">
        <v>17</v>
      </c>
      <c r="F229" t="s">
        <v>1403</v>
      </c>
      <c r="G229" t="str">
        <f t="shared" si="340"/>
        <v>DL2021022</v>
      </c>
      <c r="H229" t="str">
        <f t="shared" si="341"/>
        <v>13</v>
      </c>
      <c r="I229" t="str">
        <f t="shared" si="342"/>
        <v>LilleVandsalamander_13_20220204_DL2021022_HaderslevGym</v>
      </c>
      <c r="J229" t="str">
        <f t="shared" si="343"/>
        <v>LilleVandsalamander</v>
      </c>
      <c r="K229" t="str">
        <f t="shared" si="344"/>
        <v>eDNA</v>
      </c>
      <c r="L229" t="str">
        <f t="shared" si="345"/>
        <v>No Ct</v>
      </c>
      <c r="M229" t="str">
        <f t="shared" si="346"/>
        <v/>
      </c>
      <c r="N229" t="str">
        <f t="shared" si="347"/>
        <v/>
      </c>
      <c r="O229" t="str">
        <f t="shared" si="348"/>
        <v/>
      </c>
    </row>
    <row r="230" spans="1:24" x14ac:dyDescent="0.25">
      <c r="A230" t="s">
        <v>283</v>
      </c>
      <c r="B230" t="s">
        <v>1370</v>
      </c>
      <c r="C230" t="s">
        <v>13</v>
      </c>
      <c r="D230" s="6">
        <v>0.1</v>
      </c>
      <c r="E230" s="6">
        <v>39.33</v>
      </c>
      <c r="F230" t="s">
        <v>1403</v>
      </c>
      <c r="G230" t="str">
        <f t="shared" si="340"/>
        <v>DL2021022</v>
      </c>
      <c r="H230" t="str">
        <f t="shared" si="341"/>
        <v>14</v>
      </c>
      <c r="I230" t="str">
        <f t="shared" si="342"/>
        <v>LilleVandsalamander_14_20220204_DL2021022_HaderslevGym</v>
      </c>
      <c r="J230" t="str">
        <f t="shared" si="343"/>
        <v>LilleVandsalamander</v>
      </c>
      <c r="K230" t="str">
        <f t="shared" si="344"/>
        <v>PosK</v>
      </c>
      <c r="L230">
        <f t="shared" si="345"/>
        <v>39.33</v>
      </c>
      <c r="M230">
        <f t="shared" si="346"/>
        <v>39.33</v>
      </c>
      <c r="N230">
        <f t="shared" si="347"/>
        <v>0</v>
      </c>
      <c r="O230">
        <f t="shared" si="348"/>
        <v>0</v>
      </c>
      <c r="Q230">
        <f t="shared" ref="Q230" si="440">IF(L232="No Ct",0,L232)</f>
        <v>0</v>
      </c>
      <c r="R230">
        <f t="shared" ref="R230" si="441">IF(L233="No Ct",0,L233)</f>
        <v>0</v>
      </c>
      <c r="S230" t="str">
        <f t="shared" ref="S230" si="442">IF(AND(M230&gt;0,N230=0),"Valid","Invalid")</f>
        <v>Valid</v>
      </c>
      <c r="T230" t="str">
        <f t="shared" ref="T230" si="443">IF(OR(Q230&gt;1,R230&gt;1),"Present","Absent")</f>
        <v>Absent</v>
      </c>
      <c r="U230" t="str">
        <f t="shared" ref="U230" si="444">IF(OR(AND(Q230&gt;1,Q230&lt;41),AND(R230&gt;1,R230&lt;41)),"Ct&lt;41","Ct&gt;41")</f>
        <v>Ct&gt;41</v>
      </c>
      <c r="V230" t="str">
        <f>VLOOKUP(J230,Datasæt_Analysesystemer!$C$2:$D$68,2,FALSE)</f>
        <v>Lille vandsalamander</v>
      </c>
      <c r="W230" t="str">
        <f t="shared" ref="W230" si="445">MID(F230,10,9)</f>
        <v>DL2021022</v>
      </c>
      <c r="X230" t="str">
        <f t="shared" ref="X230" si="446">W230&amp;"_"&amp;V230&amp;"_"&amp;S230&amp;"_"&amp;T230&amp;"_"&amp;U230</f>
        <v>DL2021022_Lille vandsalamander_Valid_Absent_Ct&gt;41</v>
      </c>
    </row>
    <row r="231" spans="1:24" x14ac:dyDescent="0.25">
      <c r="A231" t="s">
        <v>285</v>
      </c>
      <c r="B231" t="s">
        <v>1371</v>
      </c>
      <c r="C231" t="s">
        <v>16</v>
      </c>
      <c r="D231" s="6">
        <v>0.1</v>
      </c>
      <c r="E231" s="6" t="s">
        <v>17</v>
      </c>
      <c r="F231" t="s">
        <v>1403</v>
      </c>
      <c r="G231" t="str">
        <f t="shared" si="340"/>
        <v>DL2021022</v>
      </c>
      <c r="H231" t="str">
        <f t="shared" si="341"/>
        <v>14</v>
      </c>
      <c r="I231" t="str">
        <f t="shared" si="342"/>
        <v>LilleVandsalamander_14_20220204_DL2021022_HaderslevGym</v>
      </c>
      <c r="J231" t="str">
        <f t="shared" si="343"/>
        <v>LilleVandsalamander</v>
      </c>
      <c r="K231" t="str">
        <f t="shared" si="344"/>
        <v>NegK</v>
      </c>
      <c r="L231" t="str">
        <f t="shared" si="345"/>
        <v>No Ct</v>
      </c>
      <c r="M231" t="str">
        <f t="shared" si="346"/>
        <v/>
      </c>
      <c r="N231" t="str">
        <f t="shared" si="347"/>
        <v/>
      </c>
      <c r="O231" t="str">
        <f t="shared" si="348"/>
        <v/>
      </c>
    </row>
    <row r="232" spans="1:24" x14ac:dyDescent="0.25">
      <c r="A232" t="s">
        <v>287</v>
      </c>
      <c r="B232" t="s">
        <v>1372</v>
      </c>
      <c r="C232" t="s">
        <v>20</v>
      </c>
      <c r="D232" s="6">
        <v>0.1</v>
      </c>
      <c r="E232" s="6" t="s">
        <v>17</v>
      </c>
      <c r="F232" t="s">
        <v>1403</v>
      </c>
      <c r="G232" t="str">
        <f t="shared" si="340"/>
        <v>DL2021022</v>
      </c>
      <c r="H232" t="str">
        <f t="shared" si="341"/>
        <v>14</v>
      </c>
      <c r="I232" t="str">
        <f t="shared" si="342"/>
        <v>LilleVandsalamander_14_20220204_DL2021022_HaderslevGym</v>
      </c>
      <c r="J232" t="str">
        <f t="shared" si="343"/>
        <v>LilleVandsalamander</v>
      </c>
      <c r="K232" t="str">
        <f t="shared" si="344"/>
        <v>eDNA</v>
      </c>
      <c r="L232" t="str">
        <f t="shared" si="345"/>
        <v>No Ct</v>
      </c>
      <c r="M232" t="str">
        <f t="shared" si="346"/>
        <v/>
      </c>
      <c r="N232" t="str">
        <f t="shared" si="347"/>
        <v/>
      </c>
      <c r="O232" t="str">
        <f t="shared" si="348"/>
        <v/>
      </c>
    </row>
    <row r="233" spans="1:24" x14ac:dyDescent="0.25">
      <c r="A233" t="s">
        <v>289</v>
      </c>
      <c r="B233" t="s">
        <v>1372</v>
      </c>
      <c r="C233" t="s">
        <v>20</v>
      </c>
      <c r="D233" s="6">
        <v>0.1</v>
      </c>
      <c r="E233" s="6" t="s">
        <v>17</v>
      </c>
      <c r="F233" t="s">
        <v>1403</v>
      </c>
      <c r="G233" t="str">
        <f t="shared" si="340"/>
        <v>DL2021022</v>
      </c>
      <c r="H233" t="str">
        <f t="shared" si="341"/>
        <v>14</v>
      </c>
      <c r="I233" t="str">
        <f t="shared" si="342"/>
        <v>LilleVandsalamander_14_20220204_DL2021022_HaderslevGym</v>
      </c>
      <c r="J233" t="str">
        <f t="shared" si="343"/>
        <v>LilleVandsalamander</v>
      </c>
      <c r="K233" t="str">
        <f t="shared" si="344"/>
        <v>eDNA</v>
      </c>
      <c r="L233" t="str">
        <f t="shared" si="345"/>
        <v>No Ct</v>
      </c>
      <c r="M233" t="str">
        <f t="shared" si="346"/>
        <v/>
      </c>
      <c r="N233" t="str">
        <f t="shared" si="347"/>
        <v/>
      </c>
      <c r="O233" t="str">
        <f t="shared" si="348"/>
        <v/>
      </c>
    </row>
    <row r="234" spans="1:24" x14ac:dyDescent="0.25">
      <c r="A234" t="s">
        <v>290</v>
      </c>
      <c r="B234" t="s">
        <v>1373</v>
      </c>
      <c r="C234" t="s">
        <v>13</v>
      </c>
      <c r="D234" s="6">
        <v>0.1</v>
      </c>
      <c r="E234" s="6">
        <v>29.97</v>
      </c>
      <c r="F234" t="s">
        <v>1403</v>
      </c>
      <c r="G234" t="str">
        <f t="shared" si="340"/>
        <v>DL2021022</v>
      </c>
      <c r="H234" t="str">
        <f t="shared" si="341"/>
        <v>15</v>
      </c>
      <c r="I234" t="str">
        <f t="shared" si="342"/>
        <v>Flodkrebs_15_20220204_DL2021022_HaderslevGym</v>
      </c>
      <c r="J234" t="str">
        <f t="shared" si="343"/>
        <v>Flodkrebs</v>
      </c>
      <c r="K234" t="str">
        <f t="shared" si="344"/>
        <v>PosK</v>
      </c>
      <c r="L234">
        <f t="shared" si="345"/>
        <v>29.97</v>
      </c>
      <c r="M234">
        <f t="shared" si="346"/>
        <v>29.97</v>
      </c>
      <c r="N234">
        <f t="shared" si="347"/>
        <v>0</v>
      </c>
      <c r="O234">
        <f t="shared" si="348"/>
        <v>0</v>
      </c>
      <c r="Q234">
        <f t="shared" ref="Q234" si="447">IF(L236="No Ct",0,L236)</f>
        <v>0</v>
      </c>
      <c r="R234">
        <f t="shared" ref="R234" si="448">IF(L237="No Ct",0,L237)</f>
        <v>0</v>
      </c>
      <c r="S234" t="str">
        <f t="shared" ref="S234" si="449">IF(AND(M234&gt;0,N234=0),"Valid","Invalid")</f>
        <v>Valid</v>
      </c>
      <c r="T234" t="str">
        <f t="shared" ref="T234" si="450">IF(OR(Q234&gt;1,R234&gt;1),"Present","Absent")</f>
        <v>Absent</v>
      </c>
      <c r="U234" t="str">
        <f t="shared" ref="U234" si="451">IF(OR(AND(Q234&gt;1,Q234&lt;41),AND(R234&gt;1,R234&lt;41)),"Ct&lt;41","Ct&gt;41")</f>
        <v>Ct&gt;41</v>
      </c>
      <c r="V234" t="str">
        <f>VLOOKUP(J234,Datasæt_Analysesystemer!$C$2:$D$68,2,FALSE)</f>
        <v>Flodkrebs</v>
      </c>
      <c r="W234" t="str">
        <f t="shared" ref="W234" si="452">MID(F234,10,9)</f>
        <v>DL2021022</v>
      </c>
      <c r="X234" t="str">
        <f t="shared" ref="X234" si="453">W234&amp;"_"&amp;V234&amp;"_"&amp;S234&amp;"_"&amp;T234&amp;"_"&amp;U234</f>
        <v>DL2021022_Flodkrebs_Valid_Absent_Ct&gt;41</v>
      </c>
    </row>
    <row r="235" spans="1:24" x14ac:dyDescent="0.25">
      <c r="A235" t="s">
        <v>292</v>
      </c>
      <c r="B235" t="s">
        <v>1374</v>
      </c>
      <c r="C235" t="s">
        <v>16</v>
      </c>
      <c r="D235" s="6">
        <v>0.1</v>
      </c>
      <c r="E235" s="6" t="s">
        <v>17</v>
      </c>
      <c r="F235" t="s">
        <v>1403</v>
      </c>
      <c r="G235" t="str">
        <f t="shared" si="340"/>
        <v>DL2021022</v>
      </c>
      <c r="H235" t="str">
        <f t="shared" si="341"/>
        <v>15</v>
      </c>
      <c r="I235" t="str">
        <f t="shared" si="342"/>
        <v>Flodkrebs_15_20220204_DL2021022_HaderslevGym</v>
      </c>
      <c r="J235" t="str">
        <f t="shared" si="343"/>
        <v>Flodkrebs</v>
      </c>
      <c r="K235" t="str">
        <f t="shared" si="344"/>
        <v>NegK</v>
      </c>
      <c r="L235" t="str">
        <f t="shared" si="345"/>
        <v>No Ct</v>
      </c>
      <c r="M235" t="str">
        <f t="shared" si="346"/>
        <v/>
      </c>
      <c r="N235" t="str">
        <f t="shared" si="347"/>
        <v/>
      </c>
      <c r="O235" t="str">
        <f t="shared" si="348"/>
        <v/>
      </c>
    </row>
    <row r="236" spans="1:24" x14ac:dyDescent="0.25">
      <c r="A236" t="s">
        <v>294</v>
      </c>
      <c r="B236" t="s">
        <v>1375</v>
      </c>
      <c r="C236" t="s">
        <v>20</v>
      </c>
      <c r="D236" s="6">
        <v>0.1</v>
      </c>
      <c r="E236" s="6" t="s">
        <v>17</v>
      </c>
      <c r="F236" t="s">
        <v>1403</v>
      </c>
      <c r="G236" t="str">
        <f t="shared" si="340"/>
        <v>DL2021022</v>
      </c>
      <c r="H236" t="str">
        <f t="shared" si="341"/>
        <v>15</v>
      </c>
      <c r="I236" t="str">
        <f t="shared" si="342"/>
        <v>Flodkrebs_15_20220204_DL2021022_HaderslevGym</v>
      </c>
      <c r="J236" t="str">
        <f t="shared" si="343"/>
        <v>Flodkrebs</v>
      </c>
      <c r="K236" t="str">
        <f t="shared" si="344"/>
        <v>eDNA</v>
      </c>
      <c r="L236" t="str">
        <f t="shared" si="345"/>
        <v>No Ct</v>
      </c>
      <c r="M236" t="str">
        <f t="shared" si="346"/>
        <v/>
      </c>
      <c r="N236" t="str">
        <f t="shared" si="347"/>
        <v/>
      </c>
      <c r="O236" t="str">
        <f t="shared" si="348"/>
        <v/>
      </c>
    </row>
    <row r="237" spans="1:24" x14ac:dyDescent="0.25">
      <c r="A237" t="s">
        <v>296</v>
      </c>
      <c r="B237" t="s">
        <v>1375</v>
      </c>
      <c r="C237" t="s">
        <v>20</v>
      </c>
      <c r="D237" s="6">
        <v>0.1</v>
      </c>
      <c r="E237" s="6" t="s">
        <v>17</v>
      </c>
      <c r="F237" t="s">
        <v>1403</v>
      </c>
      <c r="G237" t="str">
        <f t="shared" si="340"/>
        <v>DL2021022</v>
      </c>
      <c r="H237" t="str">
        <f t="shared" si="341"/>
        <v>15</v>
      </c>
      <c r="I237" t="str">
        <f t="shared" si="342"/>
        <v>Flodkrebs_15_20220204_DL2021022_HaderslevGym</v>
      </c>
      <c r="J237" t="str">
        <f t="shared" si="343"/>
        <v>Flodkrebs</v>
      </c>
      <c r="K237" t="str">
        <f t="shared" si="344"/>
        <v>eDNA</v>
      </c>
      <c r="L237" t="str">
        <f t="shared" si="345"/>
        <v>No Ct</v>
      </c>
      <c r="M237" t="str">
        <f t="shared" si="346"/>
        <v/>
      </c>
      <c r="N237" t="str">
        <f t="shared" si="347"/>
        <v/>
      </c>
      <c r="O237" t="str">
        <f t="shared" si="348"/>
        <v/>
      </c>
    </row>
    <row r="238" spans="1:24" x14ac:dyDescent="0.25">
      <c r="A238" t="s">
        <v>297</v>
      </c>
      <c r="B238" t="s">
        <v>1376</v>
      </c>
      <c r="C238" t="s">
        <v>13</v>
      </c>
      <c r="D238" s="6">
        <v>0.1</v>
      </c>
      <c r="E238" s="6" t="s">
        <v>17</v>
      </c>
      <c r="F238" t="s">
        <v>1403</v>
      </c>
      <c r="G238" t="str">
        <f t="shared" si="340"/>
        <v>DL2021022</v>
      </c>
      <c r="H238" t="str">
        <f t="shared" si="341"/>
        <v>16</v>
      </c>
      <c r="I238" t="str">
        <f t="shared" si="342"/>
        <v>Flodkrebs_16_20220204_DL2021022_HaderslevGym</v>
      </c>
      <c r="J238" t="str">
        <f t="shared" si="343"/>
        <v>Flodkrebs</v>
      </c>
      <c r="K238" t="str">
        <f t="shared" si="344"/>
        <v>PosK</v>
      </c>
      <c r="L238" t="str">
        <f t="shared" si="345"/>
        <v>No Ct</v>
      </c>
      <c r="M238">
        <f t="shared" si="346"/>
        <v>0</v>
      </c>
      <c r="N238">
        <f t="shared" si="347"/>
        <v>0</v>
      </c>
      <c r="O238">
        <f t="shared" si="348"/>
        <v>0</v>
      </c>
      <c r="Q238">
        <f t="shared" ref="Q238" si="454">IF(L240="No Ct",0,L240)</f>
        <v>0</v>
      </c>
      <c r="R238">
        <f t="shared" ref="R238" si="455">IF(L241="No Ct",0,L241)</f>
        <v>0</v>
      </c>
      <c r="S238" t="str">
        <f t="shared" ref="S238" si="456">IF(AND(M238&gt;0,N238=0),"Valid","Invalid")</f>
        <v>Invalid</v>
      </c>
      <c r="T238" t="str">
        <f t="shared" ref="T238" si="457">IF(OR(Q238&gt;1,R238&gt;1),"Present","Absent")</f>
        <v>Absent</v>
      </c>
      <c r="U238" t="str">
        <f t="shared" ref="U238" si="458">IF(OR(AND(Q238&gt;1,Q238&lt;41),AND(R238&gt;1,R238&lt;41)),"Ct&lt;41","Ct&gt;41")</f>
        <v>Ct&gt;41</v>
      </c>
      <c r="V238" t="str">
        <f>VLOOKUP(J238,Datasæt_Analysesystemer!$C$2:$D$68,2,FALSE)</f>
        <v>Flodkrebs</v>
      </c>
      <c r="W238" t="str">
        <f t="shared" ref="W238" si="459">MID(F238,10,9)</f>
        <v>DL2021022</v>
      </c>
      <c r="X238" t="str">
        <f t="shared" ref="X238" si="460">W238&amp;"_"&amp;V238&amp;"_"&amp;S238&amp;"_"&amp;T238&amp;"_"&amp;U238</f>
        <v>DL2021022_Flodkrebs_Invalid_Absent_Ct&gt;41</v>
      </c>
    </row>
    <row r="239" spans="1:24" x14ac:dyDescent="0.25">
      <c r="A239" t="s">
        <v>299</v>
      </c>
      <c r="B239" t="s">
        <v>1377</v>
      </c>
      <c r="C239" t="s">
        <v>16</v>
      </c>
      <c r="D239" s="6">
        <v>0.1</v>
      </c>
      <c r="E239" s="6" t="s">
        <v>17</v>
      </c>
      <c r="F239" t="s">
        <v>1403</v>
      </c>
      <c r="G239" t="str">
        <f t="shared" si="340"/>
        <v>DL2021022</v>
      </c>
      <c r="H239" t="str">
        <f t="shared" si="341"/>
        <v>16</v>
      </c>
      <c r="I239" t="str">
        <f t="shared" si="342"/>
        <v>Flodkrebs_16_20220204_DL2021022_HaderslevGym</v>
      </c>
      <c r="J239" t="str">
        <f t="shared" si="343"/>
        <v>Flodkrebs</v>
      </c>
      <c r="K239" t="str">
        <f t="shared" si="344"/>
        <v>NegK</v>
      </c>
      <c r="L239" t="str">
        <f t="shared" si="345"/>
        <v>No Ct</v>
      </c>
      <c r="M239" t="str">
        <f t="shared" si="346"/>
        <v/>
      </c>
      <c r="N239" t="str">
        <f t="shared" si="347"/>
        <v/>
      </c>
      <c r="O239" t="str">
        <f t="shared" si="348"/>
        <v/>
      </c>
    </row>
    <row r="240" spans="1:24" x14ac:dyDescent="0.25">
      <c r="A240" t="s">
        <v>301</v>
      </c>
      <c r="B240" t="s">
        <v>1378</v>
      </c>
      <c r="C240" t="s">
        <v>20</v>
      </c>
      <c r="D240" s="6">
        <v>0.1</v>
      </c>
      <c r="E240" s="6" t="s">
        <v>17</v>
      </c>
      <c r="F240" t="s">
        <v>1403</v>
      </c>
      <c r="G240" t="str">
        <f t="shared" si="340"/>
        <v>DL2021022</v>
      </c>
      <c r="H240" t="str">
        <f t="shared" si="341"/>
        <v>16</v>
      </c>
      <c r="I240" t="str">
        <f t="shared" si="342"/>
        <v>Flodkrebs_16_20220204_DL2021022_HaderslevGym</v>
      </c>
      <c r="J240" t="str">
        <f t="shared" si="343"/>
        <v>Flodkrebs</v>
      </c>
      <c r="K240" t="str">
        <f t="shared" si="344"/>
        <v>eDNA</v>
      </c>
      <c r="L240" t="str">
        <f t="shared" si="345"/>
        <v>No Ct</v>
      </c>
      <c r="M240" t="str">
        <f t="shared" si="346"/>
        <v/>
      </c>
      <c r="N240" t="str">
        <f t="shared" si="347"/>
        <v/>
      </c>
      <c r="O240" t="str">
        <f t="shared" si="348"/>
        <v/>
      </c>
    </row>
    <row r="241" spans="1:24" x14ac:dyDescent="0.25">
      <c r="A241" t="s">
        <v>303</v>
      </c>
      <c r="B241" t="s">
        <v>1378</v>
      </c>
      <c r="C241" t="s">
        <v>20</v>
      </c>
      <c r="D241" s="6">
        <v>0.1</v>
      </c>
      <c r="E241" s="6" t="s">
        <v>17</v>
      </c>
      <c r="F241" t="s">
        <v>1403</v>
      </c>
      <c r="G241" t="str">
        <f t="shared" si="340"/>
        <v>DL2021022</v>
      </c>
      <c r="H241" t="str">
        <f t="shared" si="341"/>
        <v>16</v>
      </c>
      <c r="I241" t="str">
        <f t="shared" si="342"/>
        <v>Flodkrebs_16_20220204_DL2021022_HaderslevGym</v>
      </c>
      <c r="J241" t="str">
        <f t="shared" si="343"/>
        <v>Flodkrebs</v>
      </c>
      <c r="K241" t="str">
        <f t="shared" si="344"/>
        <v>eDNA</v>
      </c>
      <c r="L241" t="str">
        <f t="shared" si="345"/>
        <v>No Ct</v>
      </c>
      <c r="M241" t="str">
        <f t="shared" si="346"/>
        <v/>
      </c>
      <c r="N241" t="str">
        <f t="shared" si="347"/>
        <v/>
      </c>
      <c r="O241" t="str">
        <f t="shared" si="348"/>
        <v/>
      </c>
    </row>
    <row r="242" spans="1:24" x14ac:dyDescent="0.25">
      <c r="A242" t="s">
        <v>304</v>
      </c>
      <c r="B242" t="s">
        <v>1379</v>
      </c>
      <c r="C242" t="s">
        <v>13</v>
      </c>
      <c r="D242" s="6">
        <v>0.1</v>
      </c>
      <c r="E242" s="6" t="s">
        <v>17</v>
      </c>
      <c r="F242" t="s">
        <v>1403</v>
      </c>
      <c r="G242" t="str">
        <f t="shared" ref="G242:G273" si="461">MID(F242,10,9)</f>
        <v>DL2021022</v>
      </c>
      <c r="H242" t="str">
        <f t="shared" ref="H242:H273" si="462">LEFT(B242,2)</f>
        <v>17</v>
      </c>
      <c r="I242" t="str">
        <f t="shared" ref="I242:I273" si="463">J242&amp;"_"&amp;H242&amp;"_"&amp;F242</f>
        <v>Signalkrebs_17_20220204_DL2021022_HaderslevGym</v>
      </c>
      <c r="J242" t="str">
        <f t="shared" ref="J242:J273" si="464">MID(RIGHT(B242,LEN(B242)-3),1,FIND("_",RIGHT(B242,LEN(B242)-3))-1)</f>
        <v>Signalkrebs</v>
      </c>
      <c r="K242" t="str">
        <f t="shared" ref="K242:K273" si="465">TRIM(SUBSTITUTE(RIGHT(B242,FIND(J242,B242)+1),"_",""))</f>
        <v>PosK</v>
      </c>
      <c r="L242" t="str">
        <f t="shared" ref="L242:L273" si="466">IFERROR(VALUE(SUBSTITUTE(E242,".",",")),E242)</f>
        <v>No Ct</v>
      </c>
      <c r="M242">
        <f t="shared" ref="M242:M305" si="467">IF(K242="PosK",SUMIFS(L:L,K:K,"PosK",I:I,I242),"")</f>
        <v>0</v>
      </c>
      <c r="N242">
        <f t="shared" ref="N242:N305" si="468">IF(K242="PosK",SUMIFS(L:L,K:K,"NegK",I:I,I242),"")</f>
        <v>0</v>
      </c>
      <c r="O242">
        <f t="shared" ref="O242:O305" si="469">IF(K242="PosK",SUMIFS(L:L,K:K,"eDNA",I:I,I242),"")</f>
        <v>0</v>
      </c>
      <c r="Q242">
        <f t="shared" ref="Q242" si="470">IF(L244="No Ct",0,L244)</f>
        <v>0</v>
      </c>
      <c r="R242">
        <f t="shared" ref="R242" si="471">IF(L245="No Ct",0,L245)</f>
        <v>0</v>
      </c>
      <c r="S242" t="str">
        <f t="shared" ref="S242" si="472">IF(AND(M242&gt;0,N242=0),"Valid","Invalid")</f>
        <v>Invalid</v>
      </c>
      <c r="T242" t="str">
        <f t="shared" ref="T242" si="473">IF(OR(Q242&gt;1,R242&gt;1),"Present","Absent")</f>
        <v>Absent</v>
      </c>
      <c r="U242" t="str">
        <f t="shared" ref="U242" si="474">IF(OR(AND(Q242&gt;1,Q242&lt;41),AND(R242&gt;1,R242&lt;41)),"Ct&lt;41","Ct&gt;41")</f>
        <v>Ct&gt;41</v>
      </c>
      <c r="V242" t="str">
        <f>VLOOKUP(J242,Datasæt_Analysesystemer!$C$2:$D$68,2,FALSE)</f>
        <v>Signalkrebs</v>
      </c>
      <c r="W242" t="str">
        <f t="shared" ref="W242" si="475">MID(F242,10,9)</f>
        <v>DL2021022</v>
      </c>
      <c r="X242" t="str">
        <f t="shared" ref="X242" si="476">W242&amp;"_"&amp;V242&amp;"_"&amp;S242&amp;"_"&amp;T242&amp;"_"&amp;U242</f>
        <v>DL2021022_Signalkrebs_Invalid_Absent_Ct&gt;41</v>
      </c>
    </row>
    <row r="243" spans="1:24" x14ac:dyDescent="0.25">
      <c r="A243" t="s">
        <v>306</v>
      </c>
      <c r="B243" t="s">
        <v>1380</v>
      </c>
      <c r="C243" t="s">
        <v>16</v>
      </c>
      <c r="D243" s="6">
        <v>0.1</v>
      </c>
      <c r="E243" s="6" t="s">
        <v>17</v>
      </c>
      <c r="F243" t="s">
        <v>1403</v>
      </c>
      <c r="G243" t="str">
        <f t="shared" si="461"/>
        <v>DL2021022</v>
      </c>
      <c r="H243" t="str">
        <f t="shared" si="462"/>
        <v>17</v>
      </c>
      <c r="I243" t="str">
        <f t="shared" si="463"/>
        <v>Signalkrebs_17_20220204_DL2021022_HaderslevGym</v>
      </c>
      <c r="J243" t="str">
        <f t="shared" si="464"/>
        <v>Signalkrebs</v>
      </c>
      <c r="K243" t="str">
        <f t="shared" si="465"/>
        <v>NegK</v>
      </c>
      <c r="L243" t="str">
        <f t="shared" si="466"/>
        <v>No Ct</v>
      </c>
      <c r="M243" t="str">
        <f t="shared" si="467"/>
        <v/>
      </c>
      <c r="N243" t="str">
        <f t="shared" si="468"/>
        <v/>
      </c>
      <c r="O243" t="str">
        <f t="shared" si="469"/>
        <v/>
      </c>
    </row>
    <row r="244" spans="1:24" x14ac:dyDescent="0.25">
      <c r="A244" t="s">
        <v>308</v>
      </c>
      <c r="B244" t="s">
        <v>1381</v>
      </c>
      <c r="C244" t="s">
        <v>20</v>
      </c>
      <c r="D244" s="6">
        <v>0.1</v>
      </c>
      <c r="E244" s="6" t="s">
        <v>17</v>
      </c>
      <c r="F244" t="s">
        <v>1403</v>
      </c>
      <c r="G244" t="str">
        <f t="shared" si="461"/>
        <v>DL2021022</v>
      </c>
      <c r="H244" t="str">
        <f t="shared" si="462"/>
        <v>17</v>
      </c>
      <c r="I244" t="str">
        <f t="shared" si="463"/>
        <v>Signalkrebs_17_20220204_DL2021022_HaderslevGym</v>
      </c>
      <c r="J244" t="str">
        <f t="shared" si="464"/>
        <v>Signalkrebs</v>
      </c>
      <c r="K244" t="str">
        <f t="shared" si="465"/>
        <v>eDNA</v>
      </c>
      <c r="L244" t="str">
        <f t="shared" si="466"/>
        <v>No Ct</v>
      </c>
      <c r="M244" t="str">
        <f t="shared" si="467"/>
        <v/>
      </c>
      <c r="N244" t="str">
        <f t="shared" si="468"/>
        <v/>
      </c>
      <c r="O244" t="str">
        <f t="shared" si="469"/>
        <v/>
      </c>
    </row>
    <row r="245" spans="1:24" x14ac:dyDescent="0.25">
      <c r="A245" t="s">
        <v>310</v>
      </c>
      <c r="B245" t="s">
        <v>1381</v>
      </c>
      <c r="C245" t="s">
        <v>20</v>
      </c>
      <c r="D245" s="6">
        <v>0.1</v>
      </c>
      <c r="E245" s="6" t="s">
        <v>17</v>
      </c>
      <c r="F245" t="s">
        <v>1403</v>
      </c>
      <c r="G245" t="str">
        <f t="shared" si="461"/>
        <v>DL2021022</v>
      </c>
      <c r="H245" t="str">
        <f t="shared" si="462"/>
        <v>17</v>
      </c>
      <c r="I245" t="str">
        <f t="shared" si="463"/>
        <v>Signalkrebs_17_20220204_DL2021022_HaderslevGym</v>
      </c>
      <c r="J245" t="str">
        <f t="shared" si="464"/>
        <v>Signalkrebs</v>
      </c>
      <c r="K245" t="str">
        <f t="shared" si="465"/>
        <v>eDNA</v>
      </c>
      <c r="L245" t="str">
        <f t="shared" si="466"/>
        <v>No Ct</v>
      </c>
      <c r="M245" t="str">
        <f t="shared" si="467"/>
        <v/>
      </c>
      <c r="N245" t="str">
        <f t="shared" si="468"/>
        <v/>
      </c>
      <c r="O245" t="str">
        <f t="shared" si="469"/>
        <v/>
      </c>
    </row>
    <row r="246" spans="1:24" x14ac:dyDescent="0.25">
      <c r="A246" t="s">
        <v>311</v>
      </c>
      <c r="B246" t="s">
        <v>1382</v>
      </c>
      <c r="C246" t="s">
        <v>13</v>
      </c>
      <c r="D246" s="6">
        <v>0.1</v>
      </c>
      <c r="E246" s="6" t="s">
        <v>17</v>
      </c>
      <c r="F246" t="s">
        <v>1403</v>
      </c>
      <c r="G246" t="str">
        <f t="shared" si="461"/>
        <v>DL2021022</v>
      </c>
      <c r="H246" t="str">
        <f t="shared" si="462"/>
        <v>18</v>
      </c>
      <c r="I246" t="str">
        <f t="shared" si="463"/>
        <v>Signalkrebs_18_20220204_DL2021022_HaderslevGym</v>
      </c>
      <c r="J246" t="str">
        <f t="shared" si="464"/>
        <v>Signalkrebs</v>
      </c>
      <c r="K246" t="str">
        <f t="shared" si="465"/>
        <v>PosK</v>
      </c>
      <c r="L246" t="str">
        <f t="shared" si="466"/>
        <v>No Ct</v>
      </c>
      <c r="M246">
        <f t="shared" si="467"/>
        <v>0</v>
      </c>
      <c r="N246">
        <f t="shared" si="468"/>
        <v>0</v>
      </c>
      <c r="O246">
        <f t="shared" si="469"/>
        <v>0</v>
      </c>
      <c r="Q246">
        <f t="shared" ref="Q246" si="477">IF(L248="No Ct",0,L248)</f>
        <v>0</v>
      </c>
      <c r="R246">
        <f t="shared" ref="R246" si="478">IF(L249="No Ct",0,L249)</f>
        <v>0</v>
      </c>
      <c r="S246" t="str">
        <f t="shared" ref="S246" si="479">IF(AND(M246&gt;0,N246=0),"Valid","Invalid")</f>
        <v>Invalid</v>
      </c>
      <c r="T246" t="str">
        <f t="shared" ref="T246" si="480">IF(OR(Q246&gt;1,R246&gt;1),"Present","Absent")</f>
        <v>Absent</v>
      </c>
      <c r="U246" t="str">
        <f t="shared" ref="U246" si="481">IF(OR(AND(Q246&gt;1,Q246&lt;41),AND(R246&gt;1,R246&lt;41)),"Ct&lt;41","Ct&gt;41")</f>
        <v>Ct&gt;41</v>
      </c>
      <c r="V246" t="str">
        <f>VLOOKUP(J246,Datasæt_Analysesystemer!$C$2:$D$68,2,FALSE)</f>
        <v>Signalkrebs</v>
      </c>
      <c r="W246" t="str">
        <f t="shared" ref="W246" si="482">MID(F246,10,9)</f>
        <v>DL2021022</v>
      </c>
      <c r="X246" t="str">
        <f t="shared" ref="X246" si="483">W246&amp;"_"&amp;V246&amp;"_"&amp;S246&amp;"_"&amp;T246&amp;"_"&amp;U246</f>
        <v>DL2021022_Signalkrebs_Invalid_Absent_Ct&gt;41</v>
      </c>
    </row>
    <row r="247" spans="1:24" x14ac:dyDescent="0.25">
      <c r="A247" t="s">
        <v>313</v>
      </c>
      <c r="B247" t="s">
        <v>1383</v>
      </c>
      <c r="C247" t="s">
        <v>16</v>
      </c>
      <c r="D247" s="6">
        <v>0.1</v>
      </c>
      <c r="E247" s="6" t="s">
        <v>17</v>
      </c>
      <c r="F247" t="s">
        <v>1403</v>
      </c>
      <c r="G247" t="str">
        <f t="shared" si="461"/>
        <v>DL2021022</v>
      </c>
      <c r="H247" t="str">
        <f t="shared" si="462"/>
        <v>18</v>
      </c>
      <c r="I247" t="str">
        <f t="shared" si="463"/>
        <v>Signalkrebs_18_20220204_DL2021022_HaderslevGym</v>
      </c>
      <c r="J247" t="str">
        <f t="shared" si="464"/>
        <v>Signalkrebs</v>
      </c>
      <c r="K247" t="str">
        <f t="shared" si="465"/>
        <v>NegK</v>
      </c>
      <c r="L247" t="str">
        <f t="shared" si="466"/>
        <v>No Ct</v>
      </c>
      <c r="M247" t="str">
        <f t="shared" si="467"/>
        <v/>
      </c>
      <c r="N247" t="str">
        <f t="shared" si="468"/>
        <v/>
      </c>
      <c r="O247" t="str">
        <f t="shared" si="469"/>
        <v/>
      </c>
    </row>
    <row r="248" spans="1:24" x14ac:dyDescent="0.25">
      <c r="A248" t="s">
        <v>315</v>
      </c>
      <c r="B248" t="s">
        <v>1384</v>
      </c>
      <c r="C248" t="s">
        <v>20</v>
      </c>
      <c r="D248" s="6">
        <v>0.1</v>
      </c>
      <c r="E248" s="6" t="s">
        <v>17</v>
      </c>
      <c r="F248" t="s">
        <v>1403</v>
      </c>
      <c r="G248" t="str">
        <f t="shared" si="461"/>
        <v>DL2021022</v>
      </c>
      <c r="H248" t="str">
        <f t="shared" si="462"/>
        <v>18</v>
      </c>
      <c r="I248" t="str">
        <f t="shared" si="463"/>
        <v>Signalkrebs_18_20220204_DL2021022_HaderslevGym</v>
      </c>
      <c r="J248" t="str">
        <f t="shared" si="464"/>
        <v>Signalkrebs</v>
      </c>
      <c r="K248" t="str">
        <f t="shared" si="465"/>
        <v>eDNA</v>
      </c>
      <c r="L248" t="str">
        <f t="shared" si="466"/>
        <v>No Ct</v>
      </c>
      <c r="M248" t="str">
        <f t="shared" si="467"/>
        <v/>
      </c>
      <c r="N248" t="str">
        <f t="shared" si="468"/>
        <v/>
      </c>
      <c r="O248" t="str">
        <f t="shared" si="469"/>
        <v/>
      </c>
    </row>
    <row r="249" spans="1:24" x14ac:dyDescent="0.25">
      <c r="A249" t="s">
        <v>317</v>
      </c>
      <c r="B249" t="s">
        <v>1384</v>
      </c>
      <c r="C249" t="s">
        <v>20</v>
      </c>
      <c r="D249" s="6">
        <v>0.1</v>
      </c>
      <c r="E249" s="6" t="s">
        <v>17</v>
      </c>
      <c r="F249" t="s">
        <v>1403</v>
      </c>
      <c r="G249" t="str">
        <f t="shared" si="461"/>
        <v>DL2021022</v>
      </c>
      <c r="H249" t="str">
        <f t="shared" si="462"/>
        <v>18</v>
      </c>
      <c r="I249" t="str">
        <f t="shared" si="463"/>
        <v>Signalkrebs_18_20220204_DL2021022_HaderslevGym</v>
      </c>
      <c r="J249" t="str">
        <f t="shared" si="464"/>
        <v>Signalkrebs</v>
      </c>
      <c r="K249" t="str">
        <f t="shared" si="465"/>
        <v>eDNA</v>
      </c>
      <c r="L249" t="str">
        <f t="shared" si="466"/>
        <v>No Ct</v>
      </c>
      <c r="M249" t="str">
        <f t="shared" si="467"/>
        <v/>
      </c>
      <c r="N249" t="str">
        <f t="shared" si="468"/>
        <v/>
      </c>
      <c r="O249" t="str">
        <f t="shared" si="469"/>
        <v/>
      </c>
    </row>
    <row r="250" spans="1:24" x14ac:dyDescent="0.25">
      <c r="A250" t="s">
        <v>318</v>
      </c>
      <c r="B250" t="s">
        <v>1385</v>
      </c>
      <c r="C250" t="s">
        <v>13</v>
      </c>
      <c r="D250" s="6">
        <v>0.1</v>
      </c>
      <c r="E250" s="6">
        <v>30.49</v>
      </c>
      <c r="F250" t="s">
        <v>1403</v>
      </c>
      <c r="G250" t="str">
        <f t="shared" si="461"/>
        <v>DL2021022</v>
      </c>
      <c r="H250" t="str">
        <f t="shared" si="462"/>
        <v>19</v>
      </c>
      <c r="I250" t="str">
        <f t="shared" si="463"/>
        <v>GaliziskSumpkrebs_19_20220204_DL2021022_HaderslevGym</v>
      </c>
      <c r="J250" t="str">
        <f t="shared" si="464"/>
        <v>GaliziskSumpkrebs</v>
      </c>
      <c r="K250" t="str">
        <f t="shared" si="465"/>
        <v>PosK</v>
      </c>
      <c r="L250">
        <f t="shared" si="466"/>
        <v>30.49</v>
      </c>
      <c r="M250">
        <f t="shared" si="467"/>
        <v>30.49</v>
      </c>
      <c r="N250">
        <f t="shared" si="468"/>
        <v>0</v>
      </c>
      <c r="O250">
        <f t="shared" si="469"/>
        <v>0</v>
      </c>
      <c r="Q250">
        <f t="shared" ref="Q250" si="484">IF(L252="No Ct",0,L252)</f>
        <v>0</v>
      </c>
      <c r="R250">
        <f t="shared" ref="R250" si="485">IF(L253="No Ct",0,L253)</f>
        <v>0</v>
      </c>
      <c r="S250" t="str">
        <f t="shared" ref="S250" si="486">IF(AND(M250&gt;0,N250=0),"Valid","Invalid")</f>
        <v>Valid</v>
      </c>
      <c r="T250" t="str">
        <f t="shared" ref="T250" si="487">IF(OR(Q250&gt;1,R250&gt;1),"Present","Absent")</f>
        <v>Absent</v>
      </c>
      <c r="U250" t="str">
        <f t="shared" ref="U250" si="488">IF(OR(AND(Q250&gt;1,Q250&lt;41),AND(R250&gt;1,R250&lt;41)),"Ct&lt;41","Ct&gt;41")</f>
        <v>Ct&gt;41</v>
      </c>
      <c r="V250" t="str">
        <f>VLOOKUP(J250,Datasæt_Analysesystemer!$C$2:$D$68,2,FALSE)</f>
        <v>Galizisk sumpkrebs</v>
      </c>
      <c r="W250" t="str">
        <f t="shared" ref="W250" si="489">MID(F250,10,9)</f>
        <v>DL2021022</v>
      </c>
      <c r="X250" t="str">
        <f t="shared" ref="X250" si="490">W250&amp;"_"&amp;V250&amp;"_"&amp;S250&amp;"_"&amp;T250&amp;"_"&amp;U250</f>
        <v>DL2021022_Galizisk sumpkrebs_Valid_Absent_Ct&gt;41</v>
      </c>
    </row>
    <row r="251" spans="1:24" x14ac:dyDescent="0.25">
      <c r="A251" t="s">
        <v>320</v>
      </c>
      <c r="B251" t="s">
        <v>1386</v>
      </c>
      <c r="C251" t="s">
        <v>16</v>
      </c>
      <c r="D251" s="6">
        <v>0.1</v>
      </c>
      <c r="E251" s="6" t="s">
        <v>17</v>
      </c>
      <c r="F251" t="s">
        <v>1403</v>
      </c>
      <c r="G251" t="str">
        <f t="shared" si="461"/>
        <v>DL2021022</v>
      </c>
      <c r="H251" t="str">
        <f t="shared" si="462"/>
        <v>19</v>
      </c>
      <c r="I251" t="str">
        <f t="shared" si="463"/>
        <v>GaliziskSumpkrebs_19_20220204_DL2021022_HaderslevGym</v>
      </c>
      <c r="J251" t="str">
        <f t="shared" si="464"/>
        <v>GaliziskSumpkrebs</v>
      </c>
      <c r="K251" t="str">
        <f t="shared" si="465"/>
        <v>NegK</v>
      </c>
      <c r="L251" t="str">
        <f t="shared" si="466"/>
        <v>No Ct</v>
      </c>
      <c r="M251" t="str">
        <f t="shared" si="467"/>
        <v/>
      </c>
      <c r="N251" t="str">
        <f t="shared" si="468"/>
        <v/>
      </c>
      <c r="O251" t="str">
        <f t="shared" si="469"/>
        <v/>
      </c>
    </row>
    <row r="252" spans="1:24" x14ac:dyDescent="0.25">
      <c r="A252" t="s">
        <v>322</v>
      </c>
      <c r="B252" t="s">
        <v>1387</v>
      </c>
      <c r="C252" t="s">
        <v>20</v>
      </c>
      <c r="D252" s="6">
        <v>0.1</v>
      </c>
      <c r="E252" s="6" t="s">
        <v>17</v>
      </c>
      <c r="F252" t="s">
        <v>1403</v>
      </c>
      <c r="G252" t="str">
        <f t="shared" si="461"/>
        <v>DL2021022</v>
      </c>
      <c r="H252" t="str">
        <f t="shared" si="462"/>
        <v>19</v>
      </c>
      <c r="I252" t="str">
        <f t="shared" si="463"/>
        <v>GaliziskSumpkrebs_19_20220204_DL2021022_HaderslevGym</v>
      </c>
      <c r="J252" t="str">
        <f t="shared" si="464"/>
        <v>GaliziskSumpkrebs</v>
      </c>
      <c r="K252" t="str">
        <f t="shared" si="465"/>
        <v>eDNA</v>
      </c>
      <c r="L252" t="str">
        <f t="shared" si="466"/>
        <v>No Ct</v>
      </c>
      <c r="M252" t="str">
        <f t="shared" si="467"/>
        <v/>
      </c>
      <c r="N252" t="str">
        <f t="shared" si="468"/>
        <v/>
      </c>
      <c r="O252" t="str">
        <f t="shared" si="469"/>
        <v/>
      </c>
    </row>
    <row r="253" spans="1:24" x14ac:dyDescent="0.25">
      <c r="A253" t="s">
        <v>324</v>
      </c>
      <c r="B253" t="s">
        <v>1387</v>
      </c>
      <c r="C253" t="s">
        <v>20</v>
      </c>
      <c r="D253" s="6">
        <v>0.1</v>
      </c>
      <c r="E253" s="6" t="s">
        <v>17</v>
      </c>
      <c r="F253" t="s">
        <v>1403</v>
      </c>
      <c r="G253" t="str">
        <f t="shared" si="461"/>
        <v>DL2021022</v>
      </c>
      <c r="H253" t="str">
        <f t="shared" si="462"/>
        <v>19</v>
      </c>
      <c r="I253" t="str">
        <f t="shared" si="463"/>
        <v>GaliziskSumpkrebs_19_20220204_DL2021022_HaderslevGym</v>
      </c>
      <c r="J253" t="str">
        <f t="shared" si="464"/>
        <v>GaliziskSumpkrebs</v>
      </c>
      <c r="K253" t="str">
        <f t="shared" si="465"/>
        <v>eDNA</v>
      </c>
      <c r="L253" t="str">
        <f t="shared" si="466"/>
        <v>No Ct</v>
      </c>
      <c r="M253" t="str">
        <f t="shared" si="467"/>
        <v/>
      </c>
      <c r="N253" t="str">
        <f t="shared" si="468"/>
        <v/>
      </c>
      <c r="O253" t="str">
        <f t="shared" si="469"/>
        <v/>
      </c>
    </row>
    <row r="254" spans="1:24" x14ac:dyDescent="0.25">
      <c r="A254" t="s">
        <v>325</v>
      </c>
      <c r="B254" t="s">
        <v>1388</v>
      </c>
      <c r="C254" t="s">
        <v>13</v>
      </c>
      <c r="D254" s="6">
        <v>0.1</v>
      </c>
      <c r="E254" s="6">
        <v>31.39</v>
      </c>
      <c r="F254" t="s">
        <v>1403</v>
      </c>
      <c r="G254" t="str">
        <f t="shared" si="461"/>
        <v>DL2021022</v>
      </c>
      <c r="H254" t="str">
        <f t="shared" si="462"/>
        <v>20</v>
      </c>
      <c r="I254" t="str">
        <f t="shared" si="463"/>
        <v>GaliziskSumpkrebs_20_20220204_DL2021022_HaderslevGym</v>
      </c>
      <c r="J254" t="str">
        <f t="shared" si="464"/>
        <v>GaliziskSumpkrebs</v>
      </c>
      <c r="K254" t="str">
        <f t="shared" si="465"/>
        <v>PosK</v>
      </c>
      <c r="L254">
        <f t="shared" si="466"/>
        <v>31.39</v>
      </c>
      <c r="M254">
        <f t="shared" si="467"/>
        <v>31.39</v>
      </c>
      <c r="N254">
        <f t="shared" si="468"/>
        <v>0</v>
      </c>
      <c r="O254">
        <f t="shared" si="469"/>
        <v>0</v>
      </c>
      <c r="Q254">
        <f t="shared" ref="Q254" si="491">IF(L256="No Ct",0,L256)</f>
        <v>0</v>
      </c>
      <c r="R254">
        <f t="shared" ref="R254" si="492">IF(L257="No Ct",0,L257)</f>
        <v>0</v>
      </c>
      <c r="S254" t="str">
        <f t="shared" ref="S254" si="493">IF(AND(M254&gt;0,N254=0),"Valid","Invalid")</f>
        <v>Valid</v>
      </c>
      <c r="T254" t="str">
        <f t="shared" ref="T254" si="494">IF(OR(Q254&gt;1,R254&gt;1),"Present","Absent")</f>
        <v>Absent</v>
      </c>
      <c r="U254" t="str">
        <f t="shared" ref="U254" si="495">IF(OR(AND(Q254&gt;1,Q254&lt;41),AND(R254&gt;1,R254&lt;41)),"Ct&lt;41","Ct&gt;41")</f>
        <v>Ct&gt;41</v>
      </c>
      <c r="V254" t="str">
        <f>VLOOKUP(J254,Datasæt_Analysesystemer!$C$2:$D$68,2,FALSE)</f>
        <v>Galizisk sumpkrebs</v>
      </c>
      <c r="W254" t="str">
        <f t="shared" ref="W254" si="496">MID(F254,10,9)</f>
        <v>DL2021022</v>
      </c>
      <c r="X254" t="str">
        <f t="shared" ref="X254" si="497">W254&amp;"_"&amp;V254&amp;"_"&amp;S254&amp;"_"&amp;T254&amp;"_"&amp;U254</f>
        <v>DL2021022_Galizisk sumpkrebs_Valid_Absent_Ct&gt;41</v>
      </c>
    </row>
    <row r="255" spans="1:24" x14ac:dyDescent="0.25">
      <c r="A255" t="s">
        <v>327</v>
      </c>
      <c r="B255" t="s">
        <v>1389</v>
      </c>
      <c r="C255" t="s">
        <v>16</v>
      </c>
      <c r="D255" s="6">
        <v>0.1</v>
      </c>
      <c r="E255" s="6" t="s">
        <v>17</v>
      </c>
      <c r="F255" t="s">
        <v>1403</v>
      </c>
      <c r="G255" t="str">
        <f t="shared" si="461"/>
        <v>DL2021022</v>
      </c>
      <c r="H255" t="str">
        <f t="shared" si="462"/>
        <v>20</v>
      </c>
      <c r="I255" t="str">
        <f t="shared" si="463"/>
        <v>GaliziskSumpkrebs_20_20220204_DL2021022_HaderslevGym</v>
      </c>
      <c r="J255" t="str">
        <f t="shared" si="464"/>
        <v>GaliziskSumpkrebs</v>
      </c>
      <c r="K255" t="str">
        <f t="shared" si="465"/>
        <v>NegK</v>
      </c>
      <c r="L255" t="str">
        <f t="shared" si="466"/>
        <v>No Ct</v>
      </c>
      <c r="M255" t="str">
        <f t="shared" si="467"/>
        <v/>
      </c>
      <c r="N255" t="str">
        <f t="shared" si="468"/>
        <v/>
      </c>
      <c r="O255" t="str">
        <f t="shared" si="469"/>
        <v/>
      </c>
    </row>
    <row r="256" spans="1:24" x14ac:dyDescent="0.25">
      <c r="A256" t="s">
        <v>329</v>
      </c>
      <c r="B256" t="s">
        <v>1390</v>
      </c>
      <c r="C256" t="s">
        <v>20</v>
      </c>
      <c r="D256" s="6">
        <v>0.1</v>
      </c>
      <c r="E256" s="6" t="s">
        <v>17</v>
      </c>
      <c r="F256" t="s">
        <v>1403</v>
      </c>
      <c r="G256" t="str">
        <f t="shared" si="461"/>
        <v>DL2021022</v>
      </c>
      <c r="H256" t="str">
        <f t="shared" si="462"/>
        <v>20</v>
      </c>
      <c r="I256" t="str">
        <f t="shared" si="463"/>
        <v>GaliziskSumpkrebs_20_20220204_DL2021022_HaderslevGym</v>
      </c>
      <c r="J256" t="str">
        <f t="shared" si="464"/>
        <v>GaliziskSumpkrebs</v>
      </c>
      <c r="K256" t="str">
        <f t="shared" si="465"/>
        <v>eDNA</v>
      </c>
      <c r="L256" t="str">
        <f t="shared" si="466"/>
        <v>No Ct</v>
      </c>
      <c r="M256" t="str">
        <f t="shared" si="467"/>
        <v/>
      </c>
      <c r="N256" t="str">
        <f t="shared" si="468"/>
        <v/>
      </c>
      <c r="O256" t="str">
        <f t="shared" si="469"/>
        <v/>
      </c>
    </row>
    <row r="257" spans="1:24" x14ac:dyDescent="0.25">
      <c r="A257" t="s">
        <v>331</v>
      </c>
      <c r="B257" t="s">
        <v>1390</v>
      </c>
      <c r="C257" t="s">
        <v>20</v>
      </c>
      <c r="D257" s="6">
        <v>0.1</v>
      </c>
      <c r="E257" s="6" t="s">
        <v>17</v>
      </c>
      <c r="F257" t="s">
        <v>1403</v>
      </c>
      <c r="G257" t="str">
        <f t="shared" si="461"/>
        <v>DL2021022</v>
      </c>
      <c r="H257" t="str">
        <f t="shared" si="462"/>
        <v>20</v>
      </c>
      <c r="I257" t="str">
        <f t="shared" si="463"/>
        <v>GaliziskSumpkrebs_20_20220204_DL2021022_HaderslevGym</v>
      </c>
      <c r="J257" t="str">
        <f t="shared" si="464"/>
        <v>GaliziskSumpkrebs</v>
      </c>
      <c r="K257" t="str">
        <f t="shared" si="465"/>
        <v>eDNA</v>
      </c>
      <c r="L257" t="str">
        <f t="shared" si="466"/>
        <v>No Ct</v>
      </c>
      <c r="M257" t="str">
        <f t="shared" si="467"/>
        <v/>
      </c>
      <c r="N257" t="str">
        <f t="shared" si="468"/>
        <v/>
      </c>
      <c r="O257" t="str">
        <f t="shared" si="469"/>
        <v/>
      </c>
    </row>
    <row r="258" spans="1:24" x14ac:dyDescent="0.25">
      <c r="A258" t="s">
        <v>390</v>
      </c>
      <c r="B258" t="s">
        <v>1391</v>
      </c>
      <c r="C258" t="s">
        <v>13</v>
      </c>
      <c r="D258" s="6">
        <v>0.1</v>
      </c>
      <c r="E258" s="6">
        <v>34.130000000000003</v>
      </c>
      <c r="F258" t="s">
        <v>1403</v>
      </c>
      <c r="G258" t="str">
        <f t="shared" si="461"/>
        <v>DL2021022</v>
      </c>
      <c r="H258" t="str">
        <f t="shared" si="462"/>
        <v>21</v>
      </c>
      <c r="I258" t="str">
        <f t="shared" si="463"/>
        <v>KinesiskUldhaandskrabbe_21_20220204_DL2021022_HaderslevGym</v>
      </c>
      <c r="J258" t="str">
        <f t="shared" si="464"/>
        <v>KinesiskUldhaandskrabbe</v>
      </c>
      <c r="K258" t="str">
        <f t="shared" si="465"/>
        <v>PosK</v>
      </c>
      <c r="L258">
        <f t="shared" si="466"/>
        <v>34.130000000000003</v>
      </c>
      <c r="M258">
        <f t="shared" si="467"/>
        <v>34.130000000000003</v>
      </c>
      <c r="N258">
        <f t="shared" si="468"/>
        <v>0</v>
      </c>
      <c r="O258">
        <f t="shared" si="469"/>
        <v>0</v>
      </c>
      <c r="Q258">
        <f t="shared" ref="Q258" si="498">IF(L260="No Ct",0,L260)</f>
        <v>0</v>
      </c>
      <c r="R258">
        <f t="shared" ref="R258" si="499">IF(L261="No Ct",0,L261)</f>
        <v>0</v>
      </c>
      <c r="S258" t="str">
        <f t="shared" ref="S258" si="500">IF(AND(M258&gt;0,N258=0),"Valid","Invalid")</f>
        <v>Valid</v>
      </c>
      <c r="T258" t="str">
        <f t="shared" ref="T258" si="501">IF(OR(Q258&gt;1,R258&gt;1),"Present","Absent")</f>
        <v>Absent</v>
      </c>
      <c r="U258" t="str">
        <f t="shared" ref="U258" si="502">IF(OR(AND(Q258&gt;1,Q258&lt;41),AND(R258&gt;1,R258&lt;41)),"Ct&lt;41","Ct&gt;41")</f>
        <v>Ct&gt;41</v>
      </c>
      <c r="V258" t="str">
        <f>VLOOKUP(J258,Datasæt_Analysesystemer!$C$2:$D$68,2,FALSE)</f>
        <v>Kinesisk uldhåndskrabbe</v>
      </c>
      <c r="W258" t="str">
        <f t="shared" ref="W258" si="503">MID(F258,10,9)</f>
        <v>DL2021022</v>
      </c>
      <c r="X258" t="str">
        <f t="shared" ref="X258" si="504">W258&amp;"_"&amp;V258&amp;"_"&amp;S258&amp;"_"&amp;T258&amp;"_"&amp;U258</f>
        <v>DL2021022_Kinesisk uldhåndskrabbe_Valid_Absent_Ct&gt;41</v>
      </c>
    </row>
    <row r="259" spans="1:24" x14ac:dyDescent="0.25">
      <c r="A259" t="s">
        <v>392</v>
      </c>
      <c r="B259" t="s">
        <v>1392</v>
      </c>
      <c r="C259" t="s">
        <v>16</v>
      </c>
      <c r="D259" s="6">
        <v>0.1</v>
      </c>
      <c r="E259" s="6" t="s">
        <v>17</v>
      </c>
      <c r="F259" t="s">
        <v>1403</v>
      </c>
      <c r="G259" t="str">
        <f t="shared" si="461"/>
        <v>DL2021022</v>
      </c>
      <c r="H259" t="str">
        <f t="shared" si="462"/>
        <v>21</v>
      </c>
      <c r="I259" t="str">
        <f t="shared" si="463"/>
        <v>KinesiskUldhaandskrabbe_21_20220204_DL2021022_HaderslevGym</v>
      </c>
      <c r="J259" t="str">
        <f t="shared" si="464"/>
        <v>KinesiskUldhaandskrabbe</v>
      </c>
      <c r="K259" t="str">
        <f t="shared" si="465"/>
        <v>NegK</v>
      </c>
      <c r="L259" t="str">
        <f t="shared" si="466"/>
        <v>No Ct</v>
      </c>
      <c r="M259" t="str">
        <f t="shared" si="467"/>
        <v/>
      </c>
      <c r="N259" t="str">
        <f t="shared" si="468"/>
        <v/>
      </c>
      <c r="O259" t="str">
        <f t="shared" si="469"/>
        <v/>
      </c>
    </row>
    <row r="260" spans="1:24" x14ac:dyDescent="0.25">
      <c r="A260" t="s">
        <v>394</v>
      </c>
      <c r="B260" t="s">
        <v>1393</v>
      </c>
      <c r="C260" t="s">
        <v>20</v>
      </c>
      <c r="D260" s="6">
        <v>0.1</v>
      </c>
      <c r="E260" s="6" t="s">
        <v>17</v>
      </c>
      <c r="F260" t="s">
        <v>1403</v>
      </c>
      <c r="G260" t="str">
        <f t="shared" si="461"/>
        <v>DL2021022</v>
      </c>
      <c r="H260" t="str">
        <f t="shared" si="462"/>
        <v>21</v>
      </c>
      <c r="I260" t="str">
        <f t="shared" si="463"/>
        <v>KinesiskUldhaandskrabbe_21_20220204_DL2021022_HaderslevGym</v>
      </c>
      <c r="J260" t="str">
        <f t="shared" si="464"/>
        <v>KinesiskUldhaandskrabbe</v>
      </c>
      <c r="K260" t="str">
        <f t="shared" si="465"/>
        <v>eDNA</v>
      </c>
      <c r="L260" t="str">
        <f t="shared" si="466"/>
        <v>No Ct</v>
      </c>
      <c r="M260" t="str">
        <f t="shared" si="467"/>
        <v/>
      </c>
      <c r="N260" t="str">
        <f t="shared" si="468"/>
        <v/>
      </c>
      <c r="O260" t="str">
        <f t="shared" si="469"/>
        <v/>
      </c>
    </row>
    <row r="261" spans="1:24" x14ac:dyDescent="0.25">
      <c r="A261" t="s">
        <v>396</v>
      </c>
      <c r="B261" t="s">
        <v>1393</v>
      </c>
      <c r="C261" t="s">
        <v>20</v>
      </c>
      <c r="D261" s="6">
        <v>0.1</v>
      </c>
      <c r="E261" s="6" t="s">
        <v>17</v>
      </c>
      <c r="F261" t="s">
        <v>1403</v>
      </c>
      <c r="G261" t="str">
        <f t="shared" si="461"/>
        <v>DL2021022</v>
      </c>
      <c r="H261" t="str">
        <f t="shared" si="462"/>
        <v>21</v>
      </c>
      <c r="I261" t="str">
        <f t="shared" si="463"/>
        <v>KinesiskUldhaandskrabbe_21_20220204_DL2021022_HaderslevGym</v>
      </c>
      <c r="J261" t="str">
        <f t="shared" si="464"/>
        <v>KinesiskUldhaandskrabbe</v>
      </c>
      <c r="K261" t="str">
        <f t="shared" si="465"/>
        <v>eDNA</v>
      </c>
      <c r="L261" t="str">
        <f t="shared" si="466"/>
        <v>No Ct</v>
      </c>
      <c r="M261" t="str">
        <f t="shared" si="467"/>
        <v/>
      </c>
      <c r="N261" t="str">
        <f t="shared" si="468"/>
        <v/>
      </c>
      <c r="O261" t="str">
        <f t="shared" si="469"/>
        <v/>
      </c>
    </row>
    <row r="262" spans="1:24" x14ac:dyDescent="0.25">
      <c r="A262" t="s">
        <v>397</v>
      </c>
      <c r="B262" t="s">
        <v>1394</v>
      </c>
      <c r="C262" t="s">
        <v>13</v>
      </c>
      <c r="D262" s="6">
        <v>0.1</v>
      </c>
      <c r="E262" s="6" t="s">
        <v>17</v>
      </c>
      <c r="F262" t="s">
        <v>1403</v>
      </c>
      <c r="G262" t="str">
        <f t="shared" si="461"/>
        <v>DL2021022</v>
      </c>
      <c r="H262" t="str">
        <f t="shared" si="462"/>
        <v>22</v>
      </c>
      <c r="I262" t="str">
        <f t="shared" si="463"/>
        <v>KinesiskUldhaandskrabbe_22_20220204_DL2021022_HaderslevGym</v>
      </c>
      <c r="J262" t="str">
        <f t="shared" si="464"/>
        <v>KinesiskUldhaandskrabbe</v>
      </c>
      <c r="K262" t="str">
        <f t="shared" si="465"/>
        <v>PosK</v>
      </c>
      <c r="L262" t="str">
        <f t="shared" si="466"/>
        <v>No Ct</v>
      </c>
      <c r="M262">
        <f t="shared" si="467"/>
        <v>0</v>
      </c>
      <c r="N262">
        <f t="shared" si="468"/>
        <v>0</v>
      </c>
      <c r="O262">
        <f t="shared" si="469"/>
        <v>0</v>
      </c>
      <c r="Q262">
        <f t="shared" ref="Q262" si="505">IF(L264="No Ct",0,L264)</f>
        <v>0</v>
      </c>
      <c r="R262">
        <f t="shared" ref="R262" si="506">IF(L265="No Ct",0,L265)</f>
        <v>0</v>
      </c>
      <c r="S262" t="str">
        <f t="shared" ref="S262" si="507">IF(AND(M262&gt;0,N262=0),"Valid","Invalid")</f>
        <v>Invalid</v>
      </c>
      <c r="T262" t="str">
        <f t="shared" ref="T262" si="508">IF(OR(Q262&gt;1,R262&gt;1),"Present","Absent")</f>
        <v>Absent</v>
      </c>
      <c r="U262" t="str">
        <f t="shared" ref="U262" si="509">IF(OR(AND(Q262&gt;1,Q262&lt;41),AND(R262&gt;1,R262&lt;41)),"Ct&lt;41","Ct&gt;41")</f>
        <v>Ct&gt;41</v>
      </c>
      <c r="V262" t="str">
        <f>VLOOKUP(J262,Datasæt_Analysesystemer!$C$2:$D$68,2,FALSE)</f>
        <v>Kinesisk uldhåndskrabbe</v>
      </c>
      <c r="W262" t="str">
        <f t="shared" ref="W262" si="510">MID(F262,10,9)</f>
        <v>DL2021022</v>
      </c>
      <c r="X262" t="str">
        <f t="shared" ref="X262" si="511">W262&amp;"_"&amp;V262&amp;"_"&amp;S262&amp;"_"&amp;T262&amp;"_"&amp;U262</f>
        <v>DL2021022_Kinesisk uldhåndskrabbe_Invalid_Absent_Ct&gt;41</v>
      </c>
    </row>
    <row r="263" spans="1:24" x14ac:dyDescent="0.25">
      <c r="A263" t="s">
        <v>399</v>
      </c>
      <c r="B263" t="s">
        <v>1395</v>
      </c>
      <c r="C263" t="s">
        <v>16</v>
      </c>
      <c r="D263" s="6">
        <v>0.1</v>
      </c>
      <c r="E263" s="6" t="s">
        <v>17</v>
      </c>
      <c r="F263" t="s">
        <v>1403</v>
      </c>
      <c r="G263" t="str">
        <f t="shared" si="461"/>
        <v>DL2021022</v>
      </c>
      <c r="H263" t="str">
        <f t="shared" si="462"/>
        <v>22</v>
      </c>
      <c r="I263" t="str">
        <f t="shared" si="463"/>
        <v>KinesiskUldhaandskrabbe_22_20220204_DL2021022_HaderslevGym</v>
      </c>
      <c r="J263" t="str">
        <f t="shared" si="464"/>
        <v>KinesiskUldhaandskrabbe</v>
      </c>
      <c r="K263" t="str">
        <f t="shared" si="465"/>
        <v>NegK</v>
      </c>
      <c r="L263" t="str">
        <f t="shared" si="466"/>
        <v>No Ct</v>
      </c>
      <c r="M263" t="str">
        <f t="shared" si="467"/>
        <v/>
      </c>
      <c r="N263" t="str">
        <f t="shared" si="468"/>
        <v/>
      </c>
      <c r="O263" t="str">
        <f t="shared" si="469"/>
        <v/>
      </c>
    </row>
    <row r="264" spans="1:24" x14ac:dyDescent="0.25">
      <c r="A264" t="s">
        <v>401</v>
      </c>
      <c r="B264" t="s">
        <v>1396</v>
      </c>
      <c r="C264" t="s">
        <v>20</v>
      </c>
      <c r="D264" s="6">
        <v>0.1</v>
      </c>
      <c r="E264" s="6" t="s">
        <v>17</v>
      </c>
      <c r="F264" t="s">
        <v>1403</v>
      </c>
      <c r="G264" t="str">
        <f t="shared" si="461"/>
        <v>DL2021022</v>
      </c>
      <c r="H264" t="str">
        <f t="shared" si="462"/>
        <v>22</v>
      </c>
      <c r="I264" t="str">
        <f t="shared" si="463"/>
        <v>KinesiskUldhaandskrabbe_22_20220204_DL2021022_HaderslevGym</v>
      </c>
      <c r="J264" t="str">
        <f t="shared" si="464"/>
        <v>KinesiskUldhaandskrabbe</v>
      </c>
      <c r="K264" t="str">
        <f t="shared" si="465"/>
        <v>eDNA</v>
      </c>
      <c r="L264" t="str">
        <f t="shared" si="466"/>
        <v>No Ct</v>
      </c>
      <c r="M264" t="str">
        <f t="shared" si="467"/>
        <v/>
      </c>
      <c r="N264" t="str">
        <f t="shared" si="468"/>
        <v/>
      </c>
      <c r="O264" t="str">
        <f t="shared" si="469"/>
        <v/>
      </c>
    </row>
    <row r="265" spans="1:24" x14ac:dyDescent="0.25">
      <c r="A265" t="s">
        <v>403</v>
      </c>
      <c r="B265" t="s">
        <v>1396</v>
      </c>
      <c r="C265" t="s">
        <v>20</v>
      </c>
      <c r="D265" s="6">
        <v>0.1</v>
      </c>
      <c r="E265" s="6" t="s">
        <v>17</v>
      </c>
      <c r="F265" t="s">
        <v>1403</v>
      </c>
      <c r="G265" t="str">
        <f t="shared" si="461"/>
        <v>DL2021022</v>
      </c>
      <c r="H265" t="str">
        <f t="shared" si="462"/>
        <v>22</v>
      </c>
      <c r="I265" t="str">
        <f t="shared" si="463"/>
        <v>KinesiskUldhaandskrabbe_22_20220204_DL2021022_HaderslevGym</v>
      </c>
      <c r="J265" t="str">
        <f t="shared" si="464"/>
        <v>KinesiskUldhaandskrabbe</v>
      </c>
      <c r="K265" t="str">
        <f t="shared" si="465"/>
        <v>eDNA</v>
      </c>
      <c r="L265" t="str">
        <f t="shared" si="466"/>
        <v>No Ct</v>
      </c>
      <c r="M265" t="str">
        <f t="shared" si="467"/>
        <v/>
      </c>
      <c r="N265" t="str">
        <f t="shared" si="468"/>
        <v/>
      </c>
      <c r="O265" t="str">
        <f t="shared" si="469"/>
        <v/>
      </c>
    </row>
    <row r="266" spans="1:24" x14ac:dyDescent="0.25">
      <c r="A266" t="s">
        <v>404</v>
      </c>
      <c r="B266" t="s">
        <v>1397</v>
      </c>
      <c r="C266" t="s">
        <v>13</v>
      </c>
      <c r="D266" s="6">
        <v>0.1</v>
      </c>
      <c r="E266" s="6">
        <v>24.48</v>
      </c>
      <c r="F266" t="s">
        <v>1403</v>
      </c>
      <c r="G266" t="str">
        <f t="shared" si="461"/>
        <v>DL2021022</v>
      </c>
      <c r="H266" t="str">
        <f t="shared" si="462"/>
        <v>23</v>
      </c>
      <c r="I266" t="str">
        <f t="shared" si="463"/>
        <v>BredVandkalv_23_20220204_DL2021022_HaderslevGym</v>
      </c>
      <c r="J266" t="str">
        <f t="shared" si="464"/>
        <v>BredVandkalv</v>
      </c>
      <c r="K266" t="str">
        <f t="shared" si="465"/>
        <v>PosK</v>
      </c>
      <c r="L266">
        <f t="shared" si="466"/>
        <v>24.48</v>
      </c>
      <c r="M266">
        <f t="shared" si="467"/>
        <v>24.48</v>
      </c>
      <c r="N266">
        <f t="shared" si="468"/>
        <v>0</v>
      </c>
      <c r="O266">
        <f t="shared" si="469"/>
        <v>0</v>
      </c>
      <c r="Q266">
        <f t="shared" ref="Q266" si="512">IF(L268="No Ct",0,L268)</f>
        <v>0</v>
      </c>
      <c r="R266">
        <f t="shared" ref="R266" si="513">IF(L269="No Ct",0,L269)</f>
        <v>0</v>
      </c>
      <c r="S266" t="str">
        <f t="shared" ref="S266" si="514">IF(AND(M266&gt;0,N266=0),"Valid","Invalid")</f>
        <v>Valid</v>
      </c>
      <c r="T266" t="str">
        <f t="shared" ref="T266" si="515">IF(OR(Q266&gt;1,R266&gt;1),"Present","Absent")</f>
        <v>Absent</v>
      </c>
      <c r="U266" t="str">
        <f t="shared" ref="U266" si="516">IF(OR(AND(Q266&gt;1,Q266&lt;41),AND(R266&gt;1,R266&lt;41)),"Ct&lt;41","Ct&gt;41")</f>
        <v>Ct&gt;41</v>
      </c>
      <c r="V266" t="str">
        <f>VLOOKUP(J266,Datasæt_Analysesystemer!$C$2:$D$68,2,FALSE)</f>
        <v>Bred vandkalv</v>
      </c>
      <c r="W266" t="str">
        <f t="shared" ref="W266" si="517">MID(F266,10,9)</f>
        <v>DL2021022</v>
      </c>
      <c r="X266" t="str">
        <f t="shared" ref="X266" si="518">W266&amp;"_"&amp;V266&amp;"_"&amp;S266&amp;"_"&amp;T266&amp;"_"&amp;U266</f>
        <v>DL2021022_Bred vandkalv_Valid_Absent_Ct&gt;41</v>
      </c>
    </row>
    <row r="267" spans="1:24" x14ac:dyDescent="0.25">
      <c r="A267" t="s">
        <v>406</v>
      </c>
      <c r="B267" t="s">
        <v>1398</v>
      </c>
      <c r="C267" t="s">
        <v>16</v>
      </c>
      <c r="D267" s="6">
        <v>0.1</v>
      </c>
      <c r="E267" s="6" t="s">
        <v>17</v>
      </c>
      <c r="F267" t="s">
        <v>1403</v>
      </c>
      <c r="G267" t="str">
        <f t="shared" si="461"/>
        <v>DL2021022</v>
      </c>
      <c r="H267" t="str">
        <f t="shared" si="462"/>
        <v>23</v>
      </c>
      <c r="I267" t="str">
        <f t="shared" si="463"/>
        <v>BredVandkalv_23_20220204_DL2021022_HaderslevGym</v>
      </c>
      <c r="J267" t="str">
        <f t="shared" si="464"/>
        <v>BredVandkalv</v>
      </c>
      <c r="K267" t="str">
        <f t="shared" si="465"/>
        <v>NegK</v>
      </c>
      <c r="L267" t="str">
        <f t="shared" si="466"/>
        <v>No Ct</v>
      </c>
      <c r="M267" t="str">
        <f t="shared" si="467"/>
        <v/>
      </c>
      <c r="N267" t="str">
        <f t="shared" si="468"/>
        <v/>
      </c>
      <c r="O267" t="str">
        <f t="shared" si="469"/>
        <v/>
      </c>
    </row>
    <row r="268" spans="1:24" x14ac:dyDescent="0.25">
      <c r="A268" t="s">
        <v>408</v>
      </c>
      <c r="B268" t="s">
        <v>1399</v>
      </c>
      <c r="C268" t="s">
        <v>20</v>
      </c>
      <c r="D268" s="6">
        <v>0.1</v>
      </c>
      <c r="E268" s="6" t="s">
        <v>17</v>
      </c>
      <c r="F268" t="s">
        <v>1403</v>
      </c>
      <c r="G268" t="str">
        <f t="shared" si="461"/>
        <v>DL2021022</v>
      </c>
      <c r="H268" t="str">
        <f t="shared" si="462"/>
        <v>23</v>
      </c>
      <c r="I268" t="str">
        <f t="shared" si="463"/>
        <v>BredVandkalv_23_20220204_DL2021022_HaderslevGym</v>
      </c>
      <c r="J268" t="str">
        <f t="shared" si="464"/>
        <v>BredVandkalv</v>
      </c>
      <c r="K268" t="str">
        <f t="shared" si="465"/>
        <v>eDNA</v>
      </c>
      <c r="L268" t="str">
        <f t="shared" si="466"/>
        <v>No Ct</v>
      </c>
      <c r="M268" t="str">
        <f t="shared" si="467"/>
        <v/>
      </c>
      <c r="N268" t="str">
        <f t="shared" si="468"/>
        <v/>
      </c>
      <c r="O268" t="str">
        <f t="shared" si="469"/>
        <v/>
      </c>
    </row>
    <row r="269" spans="1:24" x14ac:dyDescent="0.25">
      <c r="A269" t="s">
        <v>410</v>
      </c>
      <c r="B269" t="s">
        <v>1399</v>
      </c>
      <c r="C269" t="s">
        <v>20</v>
      </c>
      <c r="D269" s="6">
        <v>0.1</v>
      </c>
      <c r="E269" s="6" t="s">
        <v>17</v>
      </c>
      <c r="F269" t="s">
        <v>1403</v>
      </c>
      <c r="G269" t="str">
        <f t="shared" si="461"/>
        <v>DL2021022</v>
      </c>
      <c r="H269" t="str">
        <f t="shared" si="462"/>
        <v>23</v>
      </c>
      <c r="I269" t="str">
        <f t="shared" si="463"/>
        <v>BredVandkalv_23_20220204_DL2021022_HaderslevGym</v>
      </c>
      <c r="J269" t="str">
        <f t="shared" si="464"/>
        <v>BredVandkalv</v>
      </c>
      <c r="K269" t="str">
        <f t="shared" si="465"/>
        <v>eDNA</v>
      </c>
      <c r="L269" t="str">
        <f t="shared" si="466"/>
        <v>No Ct</v>
      </c>
      <c r="M269" t="str">
        <f t="shared" si="467"/>
        <v/>
      </c>
      <c r="N269" t="str">
        <f t="shared" si="468"/>
        <v/>
      </c>
      <c r="O269" t="str">
        <f t="shared" si="469"/>
        <v/>
      </c>
    </row>
    <row r="270" spans="1:24" x14ac:dyDescent="0.25">
      <c r="A270" t="s">
        <v>411</v>
      </c>
      <c r="B270" t="s">
        <v>1400</v>
      </c>
      <c r="C270" t="s">
        <v>13</v>
      </c>
      <c r="D270" s="6">
        <v>0.1</v>
      </c>
      <c r="E270" s="6">
        <v>24</v>
      </c>
      <c r="F270" t="s">
        <v>1403</v>
      </c>
      <c r="G270" t="str">
        <f t="shared" si="461"/>
        <v>DL2021022</v>
      </c>
      <c r="H270" t="str">
        <f t="shared" si="462"/>
        <v>24</v>
      </c>
      <c r="I270" t="str">
        <f t="shared" si="463"/>
        <v>BredVandkalv_24_20220204_DL2021022_HaderslevGym</v>
      </c>
      <c r="J270" t="str">
        <f t="shared" si="464"/>
        <v>BredVandkalv</v>
      </c>
      <c r="K270" t="str">
        <f t="shared" si="465"/>
        <v>PosK</v>
      </c>
      <c r="L270">
        <f t="shared" si="466"/>
        <v>24</v>
      </c>
      <c r="M270">
        <f t="shared" si="467"/>
        <v>24</v>
      </c>
      <c r="N270">
        <f t="shared" si="468"/>
        <v>0</v>
      </c>
      <c r="O270">
        <f t="shared" si="469"/>
        <v>0</v>
      </c>
      <c r="Q270">
        <f t="shared" ref="Q270" si="519">IF(L272="No Ct",0,L272)</f>
        <v>0</v>
      </c>
      <c r="R270">
        <f t="shared" ref="R270" si="520">IF(L273="No Ct",0,L273)</f>
        <v>0</v>
      </c>
      <c r="S270" t="str">
        <f t="shared" ref="S270" si="521">IF(AND(M270&gt;0,N270=0),"Valid","Invalid")</f>
        <v>Valid</v>
      </c>
      <c r="T270" t="str">
        <f t="shared" ref="T270" si="522">IF(OR(Q270&gt;1,R270&gt;1),"Present","Absent")</f>
        <v>Absent</v>
      </c>
      <c r="U270" t="str">
        <f t="shared" ref="U270" si="523">IF(OR(AND(Q270&gt;1,Q270&lt;41),AND(R270&gt;1,R270&lt;41)),"Ct&lt;41","Ct&gt;41")</f>
        <v>Ct&gt;41</v>
      </c>
      <c r="V270" t="str">
        <f>VLOOKUP(J270,Datasæt_Analysesystemer!$C$2:$D$68,2,FALSE)</f>
        <v>Bred vandkalv</v>
      </c>
      <c r="W270" t="str">
        <f t="shared" ref="W270" si="524">MID(F270,10,9)</f>
        <v>DL2021022</v>
      </c>
      <c r="X270" t="str">
        <f t="shared" ref="X270" si="525">W270&amp;"_"&amp;V270&amp;"_"&amp;S270&amp;"_"&amp;T270&amp;"_"&amp;U270</f>
        <v>DL2021022_Bred vandkalv_Valid_Absent_Ct&gt;41</v>
      </c>
    </row>
    <row r="271" spans="1:24" x14ac:dyDescent="0.25">
      <c r="A271" t="s">
        <v>413</v>
      </c>
      <c r="B271" t="s">
        <v>1401</v>
      </c>
      <c r="C271" t="s">
        <v>16</v>
      </c>
      <c r="D271" s="6">
        <v>0.1</v>
      </c>
      <c r="E271" s="6" t="s">
        <v>17</v>
      </c>
      <c r="F271" t="s">
        <v>1403</v>
      </c>
      <c r="G271" t="str">
        <f t="shared" si="461"/>
        <v>DL2021022</v>
      </c>
      <c r="H271" t="str">
        <f t="shared" si="462"/>
        <v>24</v>
      </c>
      <c r="I271" t="str">
        <f t="shared" si="463"/>
        <v>BredVandkalv_24_20220204_DL2021022_HaderslevGym</v>
      </c>
      <c r="J271" t="str">
        <f t="shared" si="464"/>
        <v>BredVandkalv</v>
      </c>
      <c r="K271" t="str">
        <f t="shared" si="465"/>
        <v>NegK</v>
      </c>
      <c r="L271" t="str">
        <f t="shared" si="466"/>
        <v>No Ct</v>
      </c>
      <c r="M271" t="str">
        <f t="shared" si="467"/>
        <v/>
      </c>
      <c r="N271" t="str">
        <f t="shared" si="468"/>
        <v/>
      </c>
      <c r="O271" t="str">
        <f t="shared" si="469"/>
        <v/>
      </c>
    </row>
    <row r="272" spans="1:24" x14ac:dyDescent="0.25">
      <c r="A272" t="s">
        <v>415</v>
      </c>
      <c r="B272" t="s">
        <v>1402</v>
      </c>
      <c r="C272" t="s">
        <v>20</v>
      </c>
      <c r="D272" s="6">
        <v>0.1</v>
      </c>
      <c r="E272" s="6" t="s">
        <v>17</v>
      </c>
      <c r="F272" t="s">
        <v>1403</v>
      </c>
      <c r="G272" t="str">
        <f t="shared" si="461"/>
        <v>DL2021022</v>
      </c>
      <c r="H272" t="str">
        <f t="shared" si="462"/>
        <v>24</v>
      </c>
      <c r="I272" t="str">
        <f t="shared" si="463"/>
        <v>BredVandkalv_24_20220204_DL2021022_HaderslevGym</v>
      </c>
      <c r="J272" t="str">
        <f t="shared" si="464"/>
        <v>BredVandkalv</v>
      </c>
      <c r="K272" t="str">
        <f t="shared" si="465"/>
        <v>eDNA</v>
      </c>
      <c r="L272" t="str">
        <f t="shared" si="466"/>
        <v>No Ct</v>
      </c>
      <c r="M272" t="str">
        <f t="shared" si="467"/>
        <v/>
      </c>
      <c r="N272" t="str">
        <f t="shared" si="468"/>
        <v/>
      </c>
      <c r="O272" t="str">
        <f t="shared" si="469"/>
        <v/>
      </c>
    </row>
    <row r="273" spans="1:24" x14ac:dyDescent="0.25">
      <c r="A273" t="s">
        <v>417</v>
      </c>
      <c r="B273" t="s">
        <v>1402</v>
      </c>
      <c r="C273" t="s">
        <v>20</v>
      </c>
      <c r="D273" s="6">
        <v>0.1</v>
      </c>
      <c r="E273" s="6" t="s">
        <v>17</v>
      </c>
      <c r="F273" t="s">
        <v>1403</v>
      </c>
      <c r="G273" t="str">
        <f t="shared" si="461"/>
        <v>DL2021022</v>
      </c>
      <c r="H273" t="str">
        <f t="shared" si="462"/>
        <v>24</v>
      </c>
      <c r="I273" t="str">
        <f t="shared" si="463"/>
        <v>BredVandkalv_24_20220204_DL2021022_HaderslevGym</v>
      </c>
      <c r="J273" t="str">
        <f t="shared" si="464"/>
        <v>BredVandkalv</v>
      </c>
      <c r="K273" t="str">
        <f t="shared" si="465"/>
        <v>eDNA</v>
      </c>
      <c r="L273" t="str">
        <f t="shared" si="466"/>
        <v>No Ct</v>
      </c>
      <c r="M273" t="str">
        <f t="shared" si="467"/>
        <v/>
      </c>
      <c r="N273" t="str">
        <f t="shared" si="468"/>
        <v/>
      </c>
      <c r="O273" t="str">
        <f t="shared" si="469"/>
        <v/>
      </c>
    </row>
    <row r="274" spans="1:24" x14ac:dyDescent="0.25">
      <c r="A274" t="s">
        <v>11</v>
      </c>
      <c r="B274" t="s">
        <v>12</v>
      </c>
      <c r="C274" t="s">
        <v>13</v>
      </c>
      <c r="D274" s="6">
        <v>0.1</v>
      </c>
      <c r="E274" s="6">
        <v>32.590000000000003</v>
      </c>
      <c r="F274" t="s">
        <v>418</v>
      </c>
      <c r="G274" t="str">
        <f t="shared" si="127"/>
        <v>DL2022005</v>
      </c>
      <c r="H274" t="str">
        <f t="shared" si="128"/>
        <v>01</v>
      </c>
      <c r="I274" t="str">
        <f t="shared" si="129"/>
        <v>Aborre_01_20220531_DL2022005_HelsingoerGym</v>
      </c>
      <c r="J274" t="str">
        <f t="shared" si="130"/>
        <v>Aborre</v>
      </c>
      <c r="K274" t="str">
        <f t="shared" si="131"/>
        <v>PosK</v>
      </c>
      <c r="L274">
        <f t="shared" si="132"/>
        <v>32.590000000000003</v>
      </c>
      <c r="M274">
        <f t="shared" si="467"/>
        <v>32.590000000000003</v>
      </c>
      <c r="N274">
        <f t="shared" si="468"/>
        <v>41.98</v>
      </c>
      <c r="O274">
        <f t="shared" si="469"/>
        <v>81.069999999999993</v>
      </c>
      <c r="Q274">
        <f t="shared" ref="Q274" si="526">IF(L276="No Ct",0,L276)</f>
        <v>41.76</v>
      </c>
      <c r="R274">
        <f t="shared" ref="R274" si="527">IF(L277="No Ct",0,L277)</f>
        <v>39.31</v>
      </c>
      <c r="S274" t="str">
        <f t="shared" ref="S274" si="528">IF(AND(M274&gt;0,N274=0),"Valid","Invalid")</f>
        <v>Invalid</v>
      </c>
      <c r="T274" t="str">
        <f t="shared" ref="T274" si="529">IF(OR(Q274&gt;1,R274&gt;1),"Present","Absent")</f>
        <v>Present</v>
      </c>
      <c r="U274" t="str">
        <f t="shared" ref="U274" si="530">IF(OR(AND(Q274&gt;1,Q274&lt;41),AND(R274&gt;1,R274&lt;41)),"Ct&lt;41","Ct&gt;41")</f>
        <v>Ct&lt;41</v>
      </c>
      <c r="V274" t="str">
        <f>VLOOKUP(J274,Datasæt_Analysesystemer!$C$2:$D$68,2,FALSE)</f>
        <v>Aborre</v>
      </c>
      <c r="W274" t="str">
        <f t="shared" ref="W274" si="531">MID(F274,10,9)</f>
        <v>DL2022005</v>
      </c>
      <c r="X274" t="str">
        <f t="shared" ref="X274" si="532">W274&amp;"_"&amp;V274&amp;"_"&amp;S274&amp;"_"&amp;T274&amp;"_"&amp;U274</f>
        <v>DL2022005_Aborre_Invalid_Present_Ct&lt;41</v>
      </c>
    </row>
    <row r="275" spans="1:24" x14ac:dyDescent="0.25">
      <c r="A275" t="s">
        <v>14</v>
      </c>
      <c r="B275" t="s">
        <v>15</v>
      </c>
      <c r="C275" t="s">
        <v>16</v>
      </c>
      <c r="D275" s="7">
        <v>0.1</v>
      </c>
      <c r="E275" s="6">
        <v>41.98</v>
      </c>
      <c r="F275" t="s">
        <v>418</v>
      </c>
      <c r="G275" t="str">
        <f t="shared" si="127"/>
        <v>DL2022005</v>
      </c>
      <c r="H275" t="str">
        <f t="shared" si="128"/>
        <v>01</v>
      </c>
      <c r="I275" t="str">
        <f t="shared" si="129"/>
        <v>Aborre_01_20220531_DL2022005_HelsingoerGym</v>
      </c>
      <c r="J275" t="str">
        <f t="shared" si="130"/>
        <v>Aborre</v>
      </c>
      <c r="K275" t="str">
        <f t="shared" si="131"/>
        <v>NegK</v>
      </c>
      <c r="L275">
        <f t="shared" si="132"/>
        <v>41.98</v>
      </c>
      <c r="M275" t="str">
        <f t="shared" si="467"/>
        <v/>
      </c>
      <c r="N275" t="str">
        <f t="shared" si="468"/>
        <v/>
      </c>
      <c r="O275" t="str">
        <f t="shared" si="469"/>
        <v/>
      </c>
    </row>
    <row r="276" spans="1:24" x14ac:dyDescent="0.25">
      <c r="A276" t="s">
        <v>18</v>
      </c>
      <c r="B276" t="s">
        <v>19</v>
      </c>
      <c r="C276" t="s">
        <v>20</v>
      </c>
      <c r="D276" s="6">
        <v>0.1</v>
      </c>
      <c r="E276" s="6">
        <v>41.76</v>
      </c>
      <c r="F276" t="s">
        <v>418</v>
      </c>
      <c r="G276" t="str">
        <f t="shared" si="127"/>
        <v>DL2022005</v>
      </c>
      <c r="H276" t="str">
        <f t="shared" si="128"/>
        <v>01</v>
      </c>
      <c r="I276" t="str">
        <f t="shared" si="129"/>
        <v>Aborre_01_20220531_DL2022005_HelsingoerGym</v>
      </c>
      <c r="J276" t="str">
        <f t="shared" si="130"/>
        <v>Aborre</v>
      </c>
      <c r="K276" t="str">
        <f t="shared" si="131"/>
        <v>eDNA</v>
      </c>
      <c r="L276">
        <f t="shared" si="132"/>
        <v>41.76</v>
      </c>
      <c r="M276" t="str">
        <f t="shared" si="467"/>
        <v/>
      </c>
      <c r="N276" t="str">
        <f t="shared" si="468"/>
        <v/>
      </c>
      <c r="O276" t="str">
        <f t="shared" si="469"/>
        <v/>
      </c>
    </row>
    <row r="277" spans="1:24" x14ac:dyDescent="0.25">
      <c r="A277" t="s">
        <v>21</v>
      </c>
      <c r="B277" t="s">
        <v>19</v>
      </c>
      <c r="C277" t="s">
        <v>20</v>
      </c>
      <c r="D277" s="6">
        <v>0.1</v>
      </c>
      <c r="E277" s="6">
        <v>39.31</v>
      </c>
      <c r="F277" t="s">
        <v>418</v>
      </c>
      <c r="G277" t="str">
        <f t="shared" si="127"/>
        <v>DL2022005</v>
      </c>
      <c r="H277" t="str">
        <f t="shared" si="128"/>
        <v>01</v>
      </c>
      <c r="I277" t="str">
        <f t="shared" si="129"/>
        <v>Aborre_01_20220531_DL2022005_HelsingoerGym</v>
      </c>
      <c r="J277" t="str">
        <f t="shared" si="130"/>
        <v>Aborre</v>
      </c>
      <c r="K277" t="str">
        <f t="shared" si="131"/>
        <v>eDNA</v>
      </c>
      <c r="L277">
        <f t="shared" si="132"/>
        <v>39.31</v>
      </c>
      <c r="M277" t="str">
        <f t="shared" si="467"/>
        <v/>
      </c>
      <c r="N277" t="str">
        <f t="shared" si="468"/>
        <v/>
      </c>
      <c r="O277" t="str">
        <f t="shared" si="469"/>
        <v/>
      </c>
    </row>
    <row r="278" spans="1:24" x14ac:dyDescent="0.25">
      <c r="A278" t="s">
        <v>199</v>
      </c>
      <c r="B278" t="s">
        <v>333</v>
      </c>
      <c r="C278" t="s">
        <v>13</v>
      </c>
      <c r="D278" s="6">
        <v>0.1</v>
      </c>
      <c r="E278" s="6">
        <v>31.96</v>
      </c>
      <c r="F278" t="s">
        <v>418</v>
      </c>
      <c r="G278" t="str">
        <f t="shared" si="127"/>
        <v>DL2022005</v>
      </c>
      <c r="H278" t="str">
        <f t="shared" si="128"/>
        <v>02</v>
      </c>
      <c r="I278" t="str">
        <f t="shared" si="129"/>
        <v>Aborre_02_20220531_DL2022005_HelsingoerGym</v>
      </c>
      <c r="J278" t="str">
        <f t="shared" si="130"/>
        <v>Aborre</v>
      </c>
      <c r="K278" t="str">
        <f t="shared" si="131"/>
        <v>PosK</v>
      </c>
      <c r="L278">
        <f t="shared" si="132"/>
        <v>31.96</v>
      </c>
      <c r="M278">
        <f t="shared" si="467"/>
        <v>31.96</v>
      </c>
      <c r="N278">
        <f t="shared" si="468"/>
        <v>0</v>
      </c>
      <c r="O278">
        <f t="shared" si="469"/>
        <v>80.55</v>
      </c>
      <c r="Q278">
        <f t="shared" ref="Q278" si="533">IF(L280="No Ct",0,L280)</f>
        <v>40.799999999999997</v>
      </c>
      <c r="R278">
        <f t="shared" ref="R278" si="534">IF(L281="No Ct",0,L281)</f>
        <v>39.75</v>
      </c>
      <c r="S278" t="str">
        <f t="shared" ref="S278" si="535">IF(AND(M278&gt;0,N278=0),"Valid","Invalid")</f>
        <v>Valid</v>
      </c>
      <c r="T278" t="str">
        <f t="shared" ref="T278" si="536">IF(OR(Q278&gt;1,R278&gt;1),"Present","Absent")</f>
        <v>Present</v>
      </c>
      <c r="U278" t="str">
        <f t="shared" ref="U278" si="537">IF(OR(AND(Q278&gt;1,Q278&lt;41),AND(R278&gt;1,R278&lt;41)),"Ct&lt;41","Ct&gt;41")</f>
        <v>Ct&lt;41</v>
      </c>
      <c r="V278" t="str">
        <f>VLOOKUP(J278,Datasæt_Analysesystemer!$C$2:$D$68,2,FALSE)</f>
        <v>Aborre</v>
      </c>
      <c r="W278" t="str">
        <f t="shared" ref="W278" si="538">MID(F278,10,9)</f>
        <v>DL2022005</v>
      </c>
      <c r="X278" t="str">
        <f t="shared" ref="X278" si="539">W278&amp;"_"&amp;V278&amp;"_"&amp;S278&amp;"_"&amp;T278&amp;"_"&amp;U278</f>
        <v>DL2022005_Aborre_Valid_Present_Ct&lt;41</v>
      </c>
    </row>
    <row r="279" spans="1:24" x14ac:dyDescent="0.25">
      <c r="A279" t="s">
        <v>201</v>
      </c>
      <c r="B279" t="s">
        <v>334</v>
      </c>
      <c r="C279" t="s">
        <v>16</v>
      </c>
      <c r="D279" s="7">
        <v>0.1</v>
      </c>
      <c r="E279" s="7" t="s">
        <v>17</v>
      </c>
      <c r="F279" t="s">
        <v>418</v>
      </c>
      <c r="G279" t="str">
        <f t="shared" si="127"/>
        <v>DL2022005</v>
      </c>
      <c r="H279" t="str">
        <f t="shared" si="128"/>
        <v>02</v>
      </c>
      <c r="I279" t="str">
        <f t="shared" si="129"/>
        <v>Aborre_02_20220531_DL2022005_HelsingoerGym</v>
      </c>
      <c r="J279" t="str">
        <f t="shared" si="130"/>
        <v>Aborre</v>
      </c>
      <c r="K279" t="str">
        <f t="shared" si="131"/>
        <v>NegK</v>
      </c>
      <c r="L279" t="str">
        <f t="shared" si="132"/>
        <v>No Ct</v>
      </c>
      <c r="M279" t="str">
        <f t="shared" si="467"/>
        <v/>
      </c>
      <c r="N279" t="str">
        <f t="shared" si="468"/>
        <v/>
      </c>
      <c r="O279" t="str">
        <f t="shared" si="469"/>
        <v/>
      </c>
    </row>
    <row r="280" spans="1:24" x14ac:dyDescent="0.25">
      <c r="A280" t="s">
        <v>203</v>
      </c>
      <c r="B280" t="s">
        <v>335</v>
      </c>
      <c r="C280" t="s">
        <v>20</v>
      </c>
      <c r="D280" s="6">
        <v>0.1</v>
      </c>
      <c r="E280" s="6">
        <v>40.799999999999997</v>
      </c>
      <c r="F280" t="s">
        <v>418</v>
      </c>
      <c r="G280" t="str">
        <f t="shared" si="127"/>
        <v>DL2022005</v>
      </c>
      <c r="H280" t="str">
        <f t="shared" si="128"/>
        <v>02</v>
      </c>
      <c r="I280" t="str">
        <f t="shared" si="129"/>
        <v>Aborre_02_20220531_DL2022005_HelsingoerGym</v>
      </c>
      <c r="J280" t="str">
        <f t="shared" si="130"/>
        <v>Aborre</v>
      </c>
      <c r="K280" t="str">
        <f t="shared" si="131"/>
        <v>eDNA</v>
      </c>
      <c r="L280">
        <f t="shared" si="132"/>
        <v>40.799999999999997</v>
      </c>
      <c r="M280" t="str">
        <f t="shared" si="467"/>
        <v/>
      </c>
      <c r="N280" t="str">
        <f t="shared" si="468"/>
        <v/>
      </c>
      <c r="O280" t="str">
        <f t="shared" si="469"/>
        <v/>
      </c>
    </row>
    <row r="281" spans="1:24" x14ac:dyDescent="0.25">
      <c r="A281" t="s">
        <v>205</v>
      </c>
      <c r="B281" t="s">
        <v>335</v>
      </c>
      <c r="C281" t="s">
        <v>20</v>
      </c>
      <c r="D281" s="6">
        <v>0.1</v>
      </c>
      <c r="E281" s="6">
        <v>39.75</v>
      </c>
      <c r="F281" t="s">
        <v>418</v>
      </c>
      <c r="G281" t="str">
        <f t="shared" si="127"/>
        <v>DL2022005</v>
      </c>
      <c r="H281" t="str">
        <f t="shared" si="128"/>
        <v>02</v>
      </c>
      <c r="I281" t="str">
        <f t="shared" si="129"/>
        <v>Aborre_02_20220531_DL2022005_HelsingoerGym</v>
      </c>
      <c r="J281" t="str">
        <f t="shared" si="130"/>
        <v>Aborre</v>
      </c>
      <c r="K281" t="str">
        <f t="shared" si="131"/>
        <v>eDNA</v>
      </c>
      <c r="L281">
        <f t="shared" si="132"/>
        <v>39.75</v>
      </c>
      <c r="M281" t="str">
        <f t="shared" si="467"/>
        <v/>
      </c>
      <c r="N281" t="str">
        <f t="shared" si="468"/>
        <v/>
      </c>
      <c r="O281" t="str">
        <f t="shared" si="469"/>
        <v/>
      </c>
    </row>
    <row r="282" spans="1:24" x14ac:dyDescent="0.25">
      <c r="A282" t="s">
        <v>206</v>
      </c>
      <c r="B282" t="s">
        <v>336</v>
      </c>
      <c r="C282" t="s">
        <v>13</v>
      </c>
      <c r="D282" s="6">
        <v>0.1</v>
      </c>
      <c r="E282" s="6">
        <v>28.1</v>
      </c>
      <c r="F282" t="s">
        <v>418</v>
      </c>
      <c r="G282" t="str">
        <f t="shared" si="127"/>
        <v>DL2022005</v>
      </c>
      <c r="H282" t="str">
        <f t="shared" si="128"/>
        <v>03</v>
      </c>
      <c r="I282" t="str">
        <f t="shared" si="129"/>
        <v>Skalle_03_20220531_DL2022005_HelsingoerGym</v>
      </c>
      <c r="J282" t="str">
        <f t="shared" si="130"/>
        <v>Skalle</v>
      </c>
      <c r="K282" t="str">
        <f t="shared" si="131"/>
        <v>PosK</v>
      </c>
      <c r="L282">
        <f t="shared" si="132"/>
        <v>28.1</v>
      </c>
      <c r="M282">
        <f t="shared" si="467"/>
        <v>28.1</v>
      </c>
      <c r="N282">
        <f t="shared" si="468"/>
        <v>0</v>
      </c>
      <c r="O282">
        <f t="shared" si="469"/>
        <v>29.72</v>
      </c>
      <c r="Q282">
        <f t="shared" ref="Q282" si="540">IF(L284="No Ct",0,L284)</f>
        <v>0</v>
      </c>
      <c r="R282">
        <f t="shared" ref="R282" si="541">IF(L285="No Ct",0,L285)</f>
        <v>29.72</v>
      </c>
      <c r="S282" t="str">
        <f t="shared" ref="S282" si="542">IF(AND(M282&gt;0,N282=0),"Valid","Invalid")</f>
        <v>Valid</v>
      </c>
      <c r="T282" t="str">
        <f t="shared" ref="T282" si="543">IF(OR(Q282&gt;1,R282&gt;1),"Present","Absent")</f>
        <v>Present</v>
      </c>
      <c r="U282" t="str">
        <f t="shared" ref="U282" si="544">IF(OR(AND(Q282&gt;1,Q282&lt;41),AND(R282&gt;1,R282&lt;41)),"Ct&lt;41","Ct&gt;41")</f>
        <v>Ct&lt;41</v>
      </c>
      <c r="V282" t="str">
        <f>VLOOKUP(J282,Datasæt_Analysesystemer!$C$2:$D$68,2,FALSE)</f>
        <v>Skalle</v>
      </c>
      <c r="W282" t="str">
        <f t="shared" ref="W282" si="545">MID(F282,10,9)</f>
        <v>DL2022005</v>
      </c>
      <c r="X282" t="str">
        <f t="shared" ref="X282" si="546">W282&amp;"_"&amp;V282&amp;"_"&amp;S282&amp;"_"&amp;T282&amp;"_"&amp;U282</f>
        <v>DL2022005_Skalle_Valid_Present_Ct&lt;41</v>
      </c>
    </row>
    <row r="283" spans="1:24" x14ac:dyDescent="0.25">
      <c r="A283" t="s">
        <v>208</v>
      </c>
      <c r="B283" t="s">
        <v>337</v>
      </c>
      <c r="C283" t="s">
        <v>16</v>
      </c>
      <c r="D283" s="7">
        <v>0.1</v>
      </c>
      <c r="E283" s="6" t="s">
        <v>17</v>
      </c>
      <c r="F283" t="s">
        <v>418</v>
      </c>
      <c r="G283" t="str">
        <f t="shared" si="127"/>
        <v>DL2022005</v>
      </c>
      <c r="H283" t="str">
        <f t="shared" si="128"/>
        <v>03</v>
      </c>
      <c r="I283" t="str">
        <f t="shared" si="129"/>
        <v>Skalle_03_20220531_DL2022005_HelsingoerGym</v>
      </c>
      <c r="J283" t="str">
        <f t="shared" si="130"/>
        <v>Skalle</v>
      </c>
      <c r="K283" t="str">
        <f t="shared" si="131"/>
        <v>NegK</v>
      </c>
      <c r="L283" t="str">
        <f t="shared" si="132"/>
        <v>No Ct</v>
      </c>
      <c r="M283" t="str">
        <f t="shared" si="467"/>
        <v/>
      </c>
      <c r="N283" t="str">
        <f t="shared" si="468"/>
        <v/>
      </c>
      <c r="O283" t="str">
        <f t="shared" si="469"/>
        <v/>
      </c>
    </row>
    <row r="284" spans="1:24" x14ac:dyDescent="0.25">
      <c r="A284" t="s">
        <v>210</v>
      </c>
      <c r="B284" t="s">
        <v>338</v>
      </c>
      <c r="C284" t="s">
        <v>20</v>
      </c>
      <c r="D284" s="6">
        <v>0.1</v>
      </c>
      <c r="E284" s="6" t="s">
        <v>17</v>
      </c>
      <c r="F284" t="s">
        <v>418</v>
      </c>
      <c r="G284" t="str">
        <f t="shared" si="127"/>
        <v>DL2022005</v>
      </c>
      <c r="H284" t="str">
        <f t="shared" si="128"/>
        <v>03</v>
      </c>
      <c r="I284" t="str">
        <f t="shared" si="129"/>
        <v>Skalle_03_20220531_DL2022005_HelsingoerGym</v>
      </c>
      <c r="J284" t="str">
        <f t="shared" si="130"/>
        <v>Skalle</v>
      </c>
      <c r="K284" t="str">
        <f t="shared" si="131"/>
        <v>eDNA</v>
      </c>
      <c r="L284" t="str">
        <f t="shared" si="132"/>
        <v>No Ct</v>
      </c>
      <c r="M284" t="str">
        <f t="shared" si="467"/>
        <v/>
      </c>
      <c r="N284" t="str">
        <f t="shared" si="468"/>
        <v/>
      </c>
      <c r="O284" t="str">
        <f t="shared" si="469"/>
        <v/>
      </c>
    </row>
    <row r="285" spans="1:24" x14ac:dyDescent="0.25">
      <c r="A285" t="s">
        <v>212</v>
      </c>
      <c r="B285" t="s">
        <v>338</v>
      </c>
      <c r="C285" t="s">
        <v>20</v>
      </c>
      <c r="D285" s="6">
        <v>0.1</v>
      </c>
      <c r="E285" s="6">
        <v>29.72</v>
      </c>
      <c r="F285" t="s">
        <v>418</v>
      </c>
      <c r="G285" t="str">
        <f t="shared" si="127"/>
        <v>DL2022005</v>
      </c>
      <c r="H285" t="str">
        <f t="shared" si="128"/>
        <v>03</v>
      </c>
      <c r="I285" t="str">
        <f t="shared" si="129"/>
        <v>Skalle_03_20220531_DL2022005_HelsingoerGym</v>
      </c>
      <c r="J285" t="str">
        <f t="shared" si="130"/>
        <v>Skalle</v>
      </c>
      <c r="K285" t="str">
        <f t="shared" si="131"/>
        <v>eDNA</v>
      </c>
      <c r="L285">
        <f t="shared" si="132"/>
        <v>29.72</v>
      </c>
      <c r="M285" t="str">
        <f t="shared" si="467"/>
        <v/>
      </c>
      <c r="N285" t="str">
        <f t="shared" si="468"/>
        <v/>
      </c>
      <c r="O285" t="str">
        <f t="shared" si="469"/>
        <v/>
      </c>
    </row>
    <row r="286" spans="1:24" x14ac:dyDescent="0.25">
      <c r="A286" t="s">
        <v>213</v>
      </c>
      <c r="B286" t="s">
        <v>339</v>
      </c>
      <c r="C286" t="s">
        <v>13</v>
      </c>
      <c r="D286" s="6">
        <v>0.1</v>
      </c>
      <c r="E286" s="6">
        <v>30</v>
      </c>
      <c r="F286" t="s">
        <v>418</v>
      </c>
      <c r="G286" t="str">
        <f t="shared" si="127"/>
        <v>DL2022005</v>
      </c>
      <c r="H286" t="str">
        <f t="shared" si="128"/>
        <v>04</v>
      </c>
      <c r="I286" t="str">
        <f t="shared" si="129"/>
        <v>Skalle_04_20220531_DL2022005_HelsingoerGym</v>
      </c>
      <c r="J286" t="str">
        <f t="shared" si="130"/>
        <v>Skalle</v>
      </c>
      <c r="K286" t="str">
        <f t="shared" si="131"/>
        <v>PosK</v>
      </c>
      <c r="L286">
        <f t="shared" si="132"/>
        <v>30</v>
      </c>
      <c r="M286">
        <f t="shared" si="467"/>
        <v>30</v>
      </c>
      <c r="N286">
        <f t="shared" si="468"/>
        <v>0</v>
      </c>
      <c r="O286">
        <f t="shared" si="469"/>
        <v>60.519999999999996</v>
      </c>
      <c r="Q286">
        <f t="shared" ref="Q286" si="547">IF(L288="No Ct",0,L288)</f>
        <v>30.16</v>
      </c>
      <c r="R286">
        <f t="shared" ref="R286" si="548">IF(L289="No Ct",0,L289)</f>
        <v>30.36</v>
      </c>
      <c r="S286" t="str">
        <f t="shared" ref="S286" si="549">IF(AND(M286&gt;0,N286=0),"Valid","Invalid")</f>
        <v>Valid</v>
      </c>
      <c r="T286" t="str">
        <f t="shared" ref="T286" si="550">IF(OR(Q286&gt;1,R286&gt;1),"Present","Absent")</f>
        <v>Present</v>
      </c>
      <c r="U286" t="str">
        <f t="shared" ref="U286" si="551">IF(OR(AND(Q286&gt;1,Q286&lt;41),AND(R286&gt;1,R286&lt;41)),"Ct&lt;41","Ct&gt;41")</f>
        <v>Ct&lt;41</v>
      </c>
      <c r="V286" t="str">
        <f>VLOOKUP(J286,Datasæt_Analysesystemer!$C$2:$D$68,2,FALSE)</f>
        <v>Skalle</v>
      </c>
      <c r="W286" t="str">
        <f t="shared" ref="W286" si="552">MID(F286,10,9)</f>
        <v>DL2022005</v>
      </c>
      <c r="X286" t="str">
        <f t="shared" ref="X286" si="553">W286&amp;"_"&amp;V286&amp;"_"&amp;S286&amp;"_"&amp;T286&amp;"_"&amp;U286</f>
        <v>DL2022005_Skalle_Valid_Present_Ct&lt;41</v>
      </c>
    </row>
    <row r="287" spans="1:24" x14ac:dyDescent="0.25">
      <c r="A287" t="s">
        <v>215</v>
      </c>
      <c r="B287" t="s">
        <v>340</v>
      </c>
      <c r="C287" t="s">
        <v>16</v>
      </c>
      <c r="D287" s="7">
        <v>0.1</v>
      </c>
      <c r="E287" s="7" t="s">
        <v>17</v>
      </c>
      <c r="F287" t="s">
        <v>418</v>
      </c>
      <c r="G287" t="str">
        <f t="shared" si="127"/>
        <v>DL2022005</v>
      </c>
      <c r="H287" t="str">
        <f t="shared" si="128"/>
        <v>04</v>
      </c>
      <c r="I287" t="str">
        <f t="shared" si="129"/>
        <v>Skalle_04_20220531_DL2022005_HelsingoerGym</v>
      </c>
      <c r="J287" t="str">
        <f t="shared" si="130"/>
        <v>Skalle</v>
      </c>
      <c r="K287" t="str">
        <f t="shared" si="131"/>
        <v>NegK</v>
      </c>
      <c r="L287" t="str">
        <f t="shared" si="132"/>
        <v>No Ct</v>
      </c>
      <c r="M287" t="str">
        <f t="shared" si="467"/>
        <v/>
      </c>
      <c r="N287" t="str">
        <f t="shared" si="468"/>
        <v/>
      </c>
      <c r="O287" t="str">
        <f t="shared" si="469"/>
        <v/>
      </c>
    </row>
    <row r="288" spans="1:24" x14ac:dyDescent="0.25">
      <c r="A288" t="s">
        <v>217</v>
      </c>
      <c r="B288" t="s">
        <v>341</v>
      </c>
      <c r="C288" t="s">
        <v>20</v>
      </c>
      <c r="D288" s="6">
        <v>0.1</v>
      </c>
      <c r="E288" s="6">
        <v>30.16</v>
      </c>
      <c r="F288" t="s">
        <v>418</v>
      </c>
      <c r="G288" t="str">
        <f t="shared" si="127"/>
        <v>DL2022005</v>
      </c>
      <c r="H288" t="str">
        <f t="shared" si="128"/>
        <v>04</v>
      </c>
      <c r="I288" t="str">
        <f t="shared" si="129"/>
        <v>Skalle_04_20220531_DL2022005_HelsingoerGym</v>
      </c>
      <c r="J288" t="str">
        <f t="shared" si="130"/>
        <v>Skalle</v>
      </c>
      <c r="K288" t="str">
        <f t="shared" si="131"/>
        <v>eDNA</v>
      </c>
      <c r="L288">
        <f t="shared" si="132"/>
        <v>30.16</v>
      </c>
      <c r="M288" t="str">
        <f t="shared" si="467"/>
        <v/>
      </c>
      <c r="N288" t="str">
        <f t="shared" si="468"/>
        <v/>
      </c>
      <c r="O288" t="str">
        <f t="shared" si="469"/>
        <v/>
      </c>
    </row>
    <row r="289" spans="1:24" x14ac:dyDescent="0.25">
      <c r="A289" t="s">
        <v>219</v>
      </c>
      <c r="B289" t="s">
        <v>341</v>
      </c>
      <c r="C289" t="s">
        <v>20</v>
      </c>
      <c r="D289" s="6">
        <v>0.1</v>
      </c>
      <c r="E289" s="6">
        <v>30.36</v>
      </c>
      <c r="F289" t="s">
        <v>418</v>
      </c>
      <c r="G289" t="str">
        <f t="shared" si="127"/>
        <v>DL2022005</v>
      </c>
      <c r="H289" t="str">
        <f t="shared" si="128"/>
        <v>04</v>
      </c>
      <c r="I289" t="str">
        <f t="shared" si="129"/>
        <v>Skalle_04_20220531_DL2022005_HelsingoerGym</v>
      </c>
      <c r="J289" t="str">
        <f t="shared" si="130"/>
        <v>Skalle</v>
      </c>
      <c r="K289" t="str">
        <f t="shared" si="131"/>
        <v>eDNA</v>
      </c>
      <c r="L289">
        <f t="shared" si="132"/>
        <v>30.36</v>
      </c>
      <c r="M289" t="str">
        <f t="shared" si="467"/>
        <v/>
      </c>
      <c r="N289" t="str">
        <f t="shared" si="468"/>
        <v/>
      </c>
      <c r="O289" t="str">
        <f t="shared" si="469"/>
        <v/>
      </c>
    </row>
    <row r="290" spans="1:24" x14ac:dyDescent="0.25">
      <c r="A290" t="s">
        <v>220</v>
      </c>
      <c r="B290" t="s">
        <v>342</v>
      </c>
      <c r="C290" t="s">
        <v>13</v>
      </c>
      <c r="D290" s="7">
        <v>0.1</v>
      </c>
      <c r="E290" s="6">
        <v>22.84</v>
      </c>
      <c r="F290" t="s">
        <v>418</v>
      </c>
      <c r="G290" t="str">
        <f t="shared" si="127"/>
        <v>DL2022005</v>
      </c>
      <c r="H290" t="str">
        <f t="shared" si="128"/>
        <v>05</v>
      </c>
      <c r="I290" t="str">
        <f t="shared" si="129"/>
        <v>Gedde_05_20220531_DL2022005_HelsingoerGym</v>
      </c>
      <c r="J290" t="str">
        <f t="shared" si="130"/>
        <v>Gedde</v>
      </c>
      <c r="K290" t="str">
        <f t="shared" si="131"/>
        <v>PosK</v>
      </c>
      <c r="L290">
        <f t="shared" si="132"/>
        <v>22.84</v>
      </c>
      <c r="M290">
        <f t="shared" si="467"/>
        <v>22.84</v>
      </c>
      <c r="N290">
        <f t="shared" si="468"/>
        <v>0</v>
      </c>
      <c r="O290">
        <f t="shared" si="469"/>
        <v>74.55</v>
      </c>
      <c r="Q290">
        <f t="shared" ref="Q290" si="554">IF(L292="No Ct",0,L292)</f>
        <v>38.93</v>
      </c>
      <c r="R290">
        <f t="shared" ref="R290" si="555">IF(L293="No Ct",0,L293)</f>
        <v>35.619999999999997</v>
      </c>
      <c r="S290" t="str">
        <f t="shared" ref="S290" si="556">IF(AND(M290&gt;0,N290=0),"Valid","Invalid")</f>
        <v>Valid</v>
      </c>
      <c r="T290" t="str">
        <f t="shared" ref="T290" si="557">IF(OR(Q290&gt;1,R290&gt;1),"Present","Absent")</f>
        <v>Present</v>
      </c>
      <c r="U290" t="str">
        <f t="shared" ref="U290" si="558">IF(OR(AND(Q290&gt;1,Q290&lt;41),AND(R290&gt;1,R290&lt;41)),"Ct&lt;41","Ct&gt;41")</f>
        <v>Ct&lt;41</v>
      </c>
      <c r="V290" t="str">
        <f>VLOOKUP(J290,Datasæt_Analysesystemer!$C$2:$D$68,2,FALSE)</f>
        <v>Gedde</v>
      </c>
      <c r="W290" t="str">
        <f t="shared" ref="W290" si="559">MID(F290,10,9)</f>
        <v>DL2022005</v>
      </c>
      <c r="X290" t="str">
        <f t="shared" ref="X290" si="560">W290&amp;"_"&amp;V290&amp;"_"&amp;S290&amp;"_"&amp;T290&amp;"_"&amp;U290</f>
        <v>DL2022005_Gedde_Valid_Present_Ct&lt;41</v>
      </c>
    </row>
    <row r="291" spans="1:24" x14ac:dyDescent="0.25">
      <c r="A291" t="s">
        <v>222</v>
      </c>
      <c r="B291" t="s">
        <v>343</v>
      </c>
      <c r="C291" t="s">
        <v>16</v>
      </c>
      <c r="D291" s="7">
        <v>0.1</v>
      </c>
      <c r="E291" s="6" t="s">
        <v>17</v>
      </c>
      <c r="F291" t="s">
        <v>418</v>
      </c>
      <c r="G291" t="str">
        <f t="shared" si="127"/>
        <v>DL2022005</v>
      </c>
      <c r="H291" t="str">
        <f t="shared" si="128"/>
        <v>05</v>
      </c>
      <c r="I291" t="str">
        <f t="shared" si="129"/>
        <v>Gedde_05_20220531_DL2022005_HelsingoerGym</v>
      </c>
      <c r="J291" t="str">
        <f t="shared" si="130"/>
        <v>Gedde</v>
      </c>
      <c r="K291" t="str">
        <f t="shared" si="131"/>
        <v>NegK</v>
      </c>
      <c r="L291" t="str">
        <f t="shared" si="132"/>
        <v>No Ct</v>
      </c>
      <c r="M291" t="str">
        <f t="shared" si="467"/>
        <v/>
      </c>
      <c r="N291" t="str">
        <f t="shared" si="468"/>
        <v/>
      </c>
      <c r="O291" t="str">
        <f t="shared" si="469"/>
        <v/>
      </c>
    </row>
    <row r="292" spans="1:24" x14ac:dyDescent="0.25">
      <c r="A292" t="s">
        <v>224</v>
      </c>
      <c r="B292" t="s">
        <v>344</v>
      </c>
      <c r="C292" t="s">
        <v>20</v>
      </c>
      <c r="D292" s="7">
        <v>0.1</v>
      </c>
      <c r="E292" s="6">
        <v>38.93</v>
      </c>
      <c r="F292" t="s">
        <v>418</v>
      </c>
      <c r="G292" t="str">
        <f t="shared" si="127"/>
        <v>DL2022005</v>
      </c>
      <c r="H292" t="str">
        <f t="shared" si="128"/>
        <v>05</v>
      </c>
      <c r="I292" t="str">
        <f t="shared" si="129"/>
        <v>Gedde_05_20220531_DL2022005_HelsingoerGym</v>
      </c>
      <c r="J292" t="str">
        <f t="shared" si="130"/>
        <v>Gedde</v>
      </c>
      <c r="K292" t="str">
        <f t="shared" si="131"/>
        <v>eDNA</v>
      </c>
      <c r="L292">
        <f t="shared" si="132"/>
        <v>38.93</v>
      </c>
      <c r="M292" t="str">
        <f t="shared" si="467"/>
        <v/>
      </c>
      <c r="N292" t="str">
        <f t="shared" si="468"/>
        <v/>
      </c>
      <c r="O292" t="str">
        <f t="shared" si="469"/>
        <v/>
      </c>
    </row>
    <row r="293" spans="1:24" x14ac:dyDescent="0.25">
      <c r="A293" t="s">
        <v>226</v>
      </c>
      <c r="B293" t="s">
        <v>344</v>
      </c>
      <c r="C293" t="s">
        <v>20</v>
      </c>
      <c r="D293" s="7">
        <v>0.1</v>
      </c>
      <c r="E293" s="7">
        <v>35.619999999999997</v>
      </c>
      <c r="F293" t="s">
        <v>418</v>
      </c>
      <c r="G293" t="str">
        <f t="shared" si="127"/>
        <v>DL2022005</v>
      </c>
      <c r="H293" t="str">
        <f t="shared" si="128"/>
        <v>05</v>
      </c>
      <c r="I293" t="str">
        <f t="shared" si="129"/>
        <v>Gedde_05_20220531_DL2022005_HelsingoerGym</v>
      </c>
      <c r="J293" t="str">
        <f t="shared" si="130"/>
        <v>Gedde</v>
      </c>
      <c r="K293" t="str">
        <f t="shared" si="131"/>
        <v>eDNA</v>
      </c>
      <c r="L293">
        <f t="shared" si="132"/>
        <v>35.619999999999997</v>
      </c>
      <c r="M293" t="str">
        <f t="shared" si="467"/>
        <v/>
      </c>
      <c r="N293" t="str">
        <f t="shared" si="468"/>
        <v/>
      </c>
      <c r="O293" t="str">
        <f t="shared" si="469"/>
        <v/>
      </c>
    </row>
    <row r="294" spans="1:24" x14ac:dyDescent="0.25">
      <c r="A294" t="s">
        <v>227</v>
      </c>
      <c r="B294" t="s">
        <v>345</v>
      </c>
      <c r="C294" t="s">
        <v>13</v>
      </c>
      <c r="D294" s="7">
        <v>0.1</v>
      </c>
      <c r="E294" s="7">
        <v>23.09</v>
      </c>
      <c r="F294" t="s">
        <v>418</v>
      </c>
      <c r="G294" t="str">
        <f t="shared" si="127"/>
        <v>DL2022005</v>
      </c>
      <c r="H294" t="str">
        <f t="shared" si="128"/>
        <v>06</v>
      </c>
      <c r="I294" t="str">
        <f t="shared" si="129"/>
        <v>Gedde_06_20220531_DL2022005_HelsingoerGym</v>
      </c>
      <c r="J294" t="str">
        <f t="shared" si="130"/>
        <v>Gedde</v>
      </c>
      <c r="K294" t="str">
        <f t="shared" si="131"/>
        <v>PosK</v>
      </c>
      <c r="L294">
        <f t="shared" si="132"/>
        <v>23.09</v>
      </c>
      <c r="M294">
        <f t="shared" si="467"/>
        <v>23.09</v>
      </c>
      <c r="N294">
        <f t="shared" si="468"/>
        <v>0</v>
      </c>
      <c r="O294">
        <f t="shared" si="469"/>
        <v>76.180000000000007</v>
      </c>
      <c r="Q294">
        <f t="shared" ref="Q294" si="561">IF(L296="No Ct",0,L296)</f>
        <v>39.369999999999997</v>
      </c>
      <c r="R294">
        <f t="shared" ref="R294" si="562">IF(L297="No Ct",0,L297)</f>
        <v>36.81</v>
      </c>
      <c r="S294" t="str">
        <f t="shared" ref="S294" si="563">IF(AND(M294&gt;0,N294=0),"Valid","Invalid")</f>
        <v>Valid</v>
      </c>
      <c r="T294" t="str">
        <f t="shared" ref="T294" si="564">IF(OR(Q294&gt;1,R294&gt;1),"Present","Absent")</f>
        <v>Present</v>
      </c>
      <c r="U294" t="str">
        <f t="shared" ref="U294" si="565">IF(OR(AND(Q294&gt;1,Q294&lt;41),AND(R294&gt;1,R294&lt;41)),"Ct&lt;41","Ct&gt;41")</f>
        <v>Ct&lt;41</v>
      </c>
      <c r="V294" t="str">
        <f>VLOOKUP(J294,Datasæt_Analysesystemer!$C$2:$D$68,2,FALSE)</f>
        <v>Gedde</v>
      </c>
      <c r="W294" t="str">
        <f t="shared" ref="W294" si="566">MID(F294,10,9)</f>
        <v>DL2022005</v>
      </c>
      <c r="X294" t="str">
        <f t="shared" ref="X294" si="567">W294&amp;"_"&amp;V294&amp;"_"&amp;S294&amp;"_"&amp;T294&amp;"_"&amp;U294</f>
        <v>DL2022005_Gedde_Valid_Present_Ct&lt;41</v>
      </c>
    </row>
    <row r="295" spans="1:24" x14ac:dyDescent="0.25">
      <c r="A295" t="s">
        <v>229</v>
      </c>
      <c r="B295" t="s">
        <v>346</v>
      </c>
      <c r="C295" t="s">
        <v>16</v>
      </c>
      <c r="D295" s="7">
        <v>0.1</v>
      </c>
      <c r="E295" s="7" t="s">
        <v>17</v>
      </c>
      <c r="F295" t="s">
        <v>418</v>
      </c>
      <c r="G295" t="str">
        <f t="shared" si="127"/>
        <v>DL2022005</v>
      </c>
      <c r="H295" t="str">
        <f t="shared" si="128"/>
        <v>06</v>
      </c>
      <c r="I295" t="str">
        <f t="shared" si="129"/>
        <v>Gedde_06_20220531_DL2022005_HelsingoerGym</v>
      </c>
      <c r="J295" t="str">
        <f t="shared" si="130"/>
        <v>Gedde</v>
      </c>
      <c r="K295" t="str">
        <f t="shared" si="131"/>
        <v>NegK</v>
      </c>
      <c r="L295" t="str">
        <f t="shared" si="132"/>
        <v>No Ct</v>
      </c>
      <c r="M295" t="str">
        <f t="shared" si="467"/>
        <v/>
      </c>
      <c r="N295" t="str">
        <f t="shared" si="468"/>
        <v/>
      </c>
      <c r="O295" t="str">
        <f t="shared" si="469"/>
        <v/>
      </c>
    </row>
    <row r="296" spans="1:24" x14ac:dyDescent="0.25">
      <c r="A296" t="s">
        <v>231</v>
      </c>
      <c r="B296" t="s">
        <v>347</v>
      </c>
      <c r="C296" t="s">
        <v>20</v>
      </c>
      <c r="D296" s="7">
        <v>0.1</v>
      </c>
      <c r="E296" s="6">
        <v>39.369999999999997</v>
      </c>
      <c r="F296" t="s">
        <v>418</v>
      </c>
      <c r="G296" t="str">
        <f t="shared" si="127"/>
        <v>DL2022005</v>
      </c>
      <c r="H296" t="str">
        <f t="shared" si="128"/>
        <v>06</v>
      </c>
      <c r="I296" t="str">
        <f t="shared" si="129"/>
        <v>Gedde_06_20220531_DL2022005_HelsingoerGym</v>
      </c>
      <c r="J296" t="str">
        <f t="shared" si="130"/>
        <v>Gedde</v>
      </c>
      <c r="K296" t="str">
        <f t="shared" si="131"/>
        <v>eDNA</v>
      </c>
      <c r="L296">
        <f t="shared" si="132"/>
        <v>39.369999999999997</v>
      </c>
      <c r="M296" t="str">
        <f t="shared" si="467"/>
        <v/>
      </c>
      <c r="N296" t="str">
        <f t="shared" si="468"/>
        <v/>
      </c>
      <c r="O296" t="str">
        <f t="shared" si="469"/>
        <v/>
      </c>
    </row>
    <row r="297" spans="1:24" x14ac:dyDescent="0.25">
      <c r="A297" t="s">
        <v>233</v>
      </c>
      <c r="B297" t="s">
        <v>347</v>
      </c>
      <c r="C297" t="s">
        <v>20</v>
      </c>
      <c r="D297" s="7">
        <v>0.1</v>
      </c>
      <c r="E297" s="7">
        <v>36.81</v>
      </c>
      <c r="F297" t="s">
        <v>418</v>
      </c>
      <c r="G297" t="str">
        <f t="shared" si="127"/>
        <v>DL2022005</v>
      </c>
      <c r="H297" t="str">
        <f t="shared" si="128"/>
        <v>06</v>
      </c>
      <c r="I297" t="str">
        <f t="shared" si="129"/>
        <v>Gedde_06_20220531_DL2022005_HelsingoerGym</v>
      </c>
      <c r="J297" t="str">
        <f t="shared" si="130"/>
        <v>Gedde</v>
      </c>
      <c r="K297" t="str">
        <f t="shared" si="131"/>
        <v>eDNA</v>
      </c>
      <c r="L297">
        <f t="shared" si="132"/>
        <v>36.81</v>
      </c>
      <c r="M297" t="str">
        <f t="shared" si="467"/>
        <v/>
      </c>
      <c r="N297" t="str">
        <f t="shared" si="468"/>
        <v/>
      </c>
      <c r="O297" t="str">
        <f t="shared" si="469"/>
        <v/>
      </c>
    </row>
    <row r="298" spans="1:24" x14ac:dyDescent="0.25">
      <c r="A298" t="s">
        <v>234</v>
      </c>
      <c r="B298" t="s">
        <v>348</v>
      </c>
      <c r="C298" t="s">
        <v>13</v>
      </c>
      <c r="D298" s="7">
        <v>0.1</v>
      </c>
      <c r="E298" s="7">
        <v>24.05</v>
      </c>
      <c r="F298" t="s">
        <v>418</v>
      </c>
      <c r="G298" t="str">
        <f t="shared" si="127"/>
        <v>DL2022005</v>
      </c>
      <c r="H298" t="str">
        <f t="shared" si="128"/>
        <v>07</v>
      </c>
      <c r="I298" t="str">
        <f t="shared" si="129"/>
        <v>Karpe_07_20220531_DL2022005_HelsingoerGym</v>
      </c>
      <c r="J298" t="str">
        <f t="shared" si="130"/>
        <v>Karpe</v>
      </c>
      <c r="K298" t="str">
        <f t="shared" si="131"/>
        <v>PosK</v>
      </c>
      <c r="L298">
        <f t="shared" si="132"/>
        <v>24.05</v>
      </c>
      <c r="M298">
        <f t="shared" si="467"/>
        <v>24.05</v>
      </c>
      <c r="N298">
        <f t="shared" si="468"/>
        <v>0</v>
      </c>
      <c r="O298">
        <f t="shared" si="469"/>
        <v>0</v>
      </c>
      <c r="Q298">
        <f t="shared" ref="Q298" si="568">IF(L300="No Ct",0,L300)</f>
        <v>0</v>
      </c>
      <c r="R298">
        <f t="shared" ref="R298" si="569">IF(L301="No Ct",0,L301)</f>
        <v>0</v>
      </c>
      <c r="S298" t="str">
        <f t="shared" ref="S298" si="570">IF(AND(M298&gt;0,N298=0),"Valid","Invalid")</f>
        <v>Valid</v>
      </c>
      <c r="T298" t="str">
        <f t="shared" ref="T298" si="571">IF(OR(Q298&gt;1,R298&gt;1),"Present","Absent")</f>
        <v>Absent</v>
      </c>
      <c r="U298" t="str">
        <f t="shared" ref="U298" si="572">IF(OR(AND(Q298&gt;1,Q298&lt;41),AND(R298&gt;1,R298&lt;41)),"Ct&lt;41","Ct&gt;41")</f>
        <v>Ct&gt;41</v>
      </c>
      <c r="V298" t="str">
        <f>VLOOKUP(J298,Datasæt_Analysesystemer!$C$2:$D$68,2,FALSE)</f>
        <v>Karpe</v>
      </c>
      <c r="W298" t="str">
        <f t="shared" ref="W298" si="573">MID(F298,10,9)</f>
        <v>DL2022005</v>
      </c>
      <c r="X298" t="str">
        <f t="shared" ref="X298" si="574">W298&amp;"_"&amp;V298&amp;"_"&amp;S298&amp;"_"&amp;T298&amp;"_"&amp;U298</f>
        <v>DL2022005_Karpe_Valid_Absent_Ct&gt;41</v>
      </c>
    </row>
    <row r="299" spans="1:24" x14ac:dyDescent="0.25">
      <c r="A299" t="s">
        <v>236</v>
      </c>
      <c r="B299" t="s">
        <v>349</v>
      </c>
      <c r="C299" t="s">
        <v>16</v>
      </c>
      <c r="D299" s="7">
        <v>0.1</v>
      </c>
      <c r="E299" s="6" t="s">
        <v>17</v>
      </c>
      <c r="F299" t="s">
        <v>418</v>
      </c>
      <c r="G299" t="str">
        <f t="shared" si="127"/>
        <v>DL2022005</v>
      </c>
      <c r="H299" t="str">
        <f t="shared" si="128"/>
        <v>07</v>
      </c>
      <c r="I299" t="str">
        <f t="shared" si="129"/>
        <v>Karpe_07_20220531_DL2022005_HelsingoerGym</v>
      </c>
      <c r="J299" t="str">
        <f t="shared" si="130"/>
        <v>Karpe</v>
      </c>
      <c r="K299" t="str">
        <f t="shared" si="131"/>
        <v>NegK</v>
      </c>
      <c r="L299" t="str">
        <f t="shared" si="132"/>
        <v>No Ct</v>
      </c>
      <c r="M299" t="str">
        <f t="shared" si="467"/>
        <v/>
      </c>
      <c r="N299" t="str">
        <f t="shared" si="468"/>
        <v/>
      </c>
      <c r="O299" t="str">
        <f t="shared" si="469"/>
        <v/>
      </c>
    </row>
    <row r="300" spans="1:24" x14ac:dyDescent="0.25">
      <c r="A300" t="s">
        <v>238</v>
      </c>
      <c r="B300" t="s">
        <v>350</v>
      </c>
      <c r="C300" t="s">
        <v>20</v>
      </c>
      <c r="D300" s="7">
        <v>0.1</v>
      </c>
      <c r="E300" s="6" t="s">
        <v>17</v>
      </c>
      <c r="F300" t="s">
        <v>418</v>
      </c>
      <c r="G300" t="str">
        <f t="shared" si="127"/>
        <v>DL2022005</v>
      </c>
      <c r="H300" t="str">
        <f t="shared" si="128"/>
        <v>07</v>
      </c>
      <c r="I300" t="str">
        <f t="shared" si="129"/>
        <v>Karpe_07_20220531_DL2022005_HelsingoerGym</v>
      </c>
      <c r="J300" t="str">
        <f t="shared" si="130"/>
        <v>Karpe</v>
      </c>
      <c r="K300" t="str">
        <f t="shared" si="131"/>
        <v>eDNA</v>
      </c>
      <c r="L300" t="str">
        <f t="shared" si="132"/>
        <v>No Ct</v>
      </c>
      <c r="M300" t="str">
        <f t="shared" si="467"/>
        <v/>
      </c>
      <c r="N300" t="str">
        <f t="shared" si="468"/>
        <v/>
      </c>
      <c r="O300" t="str">
        <f t="shared" si="469"/>
        <v/>
      </c>
    </row>
    <row r="301" spans="1:24" x14ac:dyDescent="0.25">
      <c r="A301" t="s">
        <v>240</v>
      </c>
      <c r="B301" t="s">
        <v>350</v>
      </c>
      <c r="C301" t="s">
        <v>20</v>
      </c>
      <c r="D301" s="7">
        <v>0.1</v>
      </c>
      <c r="E301" s="6" t="s">
        <v>17</v>
      </c>
      <c r="F301" t="s">
        <v>418</v>
      </c>
      <c r="G301" t="str">
        <f t="shared" si="127"/>
        <v>DL2022005</v>
      </c>
      <c r="H301" t="str">
        <f t="shared" si="128"/>
        <v>07</v>
      </c>
      <c r="I301" t="str">
        <f t="shared" si="129"/>
        <v>Karpe_07_20220531_DL2022005_HelsingoerGym</v>
      </c>
      <c r="J301" t="str">
        <f t="shared" si="130"/>
        <v>Karpe</v>
      </c>
      <c r="K301" t="str">
        <f t="shared" si="131"/>
        <v>eDNA</v>
      </c>
      <c r="L301" t="str">
        <f t="shared" si="132"/>
        <v>No Ct</v>
      </c>
      <c r="M301" t="str">
        <f t="shared" si="467"/>
        <v/>
      </c>
      <c r="N301" t="str">
        <f t="shared" si="468"/>
        <v/>
      </c>
      <c r="O301" t="str">
        <f t="shared" si="469"/>
        <v/>
      </c>
    </row>
    <row r="302" spans="1:24" x14ac:dyDescent="0.25">
      <c r="A302" t="s">
        <v>241</v>
      </c>
      <c r="B302" t="s">
        <v>351</v>
      </c>
      <c r="C302" t="s">
        <v>13</v>
      </c>
      <c r="D302" s="7">
        <v>0.1</v>
      </c>
      <c r="E302" s="7">
        <v>24.37</v>
      </c>
      <c r="F302" t="s">
        <v>418</v>
      </c>
      <c r="G302" t="str">
        <f t="shared" si="127"/>
        <v>DL2022005</v>
      </c>
      <c r="H302" t="str">
        <f t="shared" si="128"/>
        <v>08</v>
      </c>
      <c r="I302" t="str">
        <f t="shared" si="129"/>
        <v>Karpe_08_20220531_DL2022005_HelsingoerGym</v>
      </c>
      <c r="J302" t="str">
        <f t="shared" si="130"/>
        <v>Karpe</v>
      </c>
      <c r="K302" t="str">
        <f t="shared" si="131"/>
        <v>PosK</v>
      </c>
      <c r="L302">
        <f t="shared" si="132"/>
        <v>24.37</v>
      </c>
      <c r="M302">
        <f t="shared" si="467"/>
        <v>24.37</v>
      </c>
      <c r="N302">
        <f t="shared" si="468"/>
        <v>0</v>
      </c>
      <c r="O302">
        <f t="shared" si="469"/>
        <v>38.69</v>
      </c>
      <c r="Q302">
        <f t="shared" ref="Q302" si="575">IF(L304="No Ct",0,L304)</f>
        <v>0</v>
      </c>
      <c r="R302">
        <f t="shared" ref="R302" si="576">IF(L305="No Ct",0,L305)</f>
        <v>38.69</v>
      </c>
      <c r="S302" t="str">
        <f t="shared" ref="S302" si="577">IF(AND(M302&gt;0,N302=0),"Valid","Invalid")</f>
        <v>Valid</v>
      </c>
      <c r="T302" t="str">
        <f t="shared" ref="T302" si="578">IF(OR(Q302&gt;1,R302&gt;1),"Present","Absent")</f>
        <v>Present</v>
      </c>
      <c r="U302" t="str">
        <f t="shared" ref="U302" si="579">IF(OR(AND(Q302&gt;1,Q302&lt;41),AND(R302&gt;1,R302&lt;41)),"Ct&lt;41","Ct&gt;41")</f>
        <v>Ct&lt;41</v>
      </c>
      <c r="V302" t="str">
        <f>VLOOKUP(J302,Datasæt_Analysesystemer!$C$2:$D$68,2,FALSE)</f>
        <v>Karpe</v>
      </c>
      <c r="W302" t="str">
        <f t="shared" ref="W302" si="580">MID(F302,10,9)</f>
        <v>DL2022005</v>
      </c>
      <c r="X302" t="str">
        <f t="shared" ref="X302" si="581">W302&amp;"_"&amp;V302&amp;"_"&amp;S302&amp;"_"&amp;T302&amp;"_"&amp;U302</f>
        <v>DL2022005_Karpe_Valid_Present_Ct&lt;41</v>
      </c>
    </row>
    <row r="303" spans="1:24" x14ac:dyDescent="0.25">
      <c r="A303" t="s">
        <v>243</v>
      </c>
      <c r="B303" t="s">
        <v>352</v>
      </c>
      <c r="C303" t="s">
        <v>16</v>
      </c>
      <c r="D303" s="7">
        <v>0.1</v>
      </c>
      <c r="E303" s="6" t="s">
        <v>17</v>
      </c>
      <c r="F303" t="s">
        <v>418</v>
      </c>
      <c r="G303" t="str">
        <f t="shared" si="127"/>
        <v>DL2022005</v>
      </c>
      <c r="H303" t="str">
        <f t="shared" si="128"/>
        <v>08</v>
      </c>
      <c r="I303" t="str">
        <f t="shared" si="129"/>
        <v>Karpe_08_20220531_DL2022005_HelsingoerGym</v>
      </c>
      <c r="J303" t="str">
        <f t="shared" si="130"/>
        <v>Karpe</v>
      </c>
      <c r="K303" t="str">
        <f t="shared" si="131"/>
        <v>NegK</v>
      </c>
      <c r="L303" t="str">
        <f t="shared" si="132"/>
        <v>No Ct</v>
      </c>
      <c r="M303" t="str">
        <f t="shared" si="467"/>
        <v/>
      </c>
      <c r="N303" t="str">
        <f t="shared" si="468"/>
        <v/>
      </c>
      <c r="O303" t="str">
        <f t="shared" si="469"/>
        <v/>
      </c>
    </row>
    <row r="304" spans="1:24" x14ac:dyDescent="0.25">
      <c r="A304" t="s">
        <v>245</v>
      </c>
      <c r="B304" t="s">
        <v>353</v>
      </c>
      <c r="C304" t="s">
        <v>20</v>
      </c>
      <c r="D304" s="7">
        <v>0.1</v>
      </c>
      <c r="E304" s="6" t="s">
        <v>17</v>
      </c>
      <c r="F304" t="s">
        <v>418</v>
      </c>
      <c r="G304" t="str">
        <f t="shared" si="127"/>
        <v>DL2022005</v>
      </c>
      <c r="H304" t="str">
        <f t="shared" si="128"/>
        <v>08</v>
      </c>
      <c r="I304" t="str">
        <f t="shared" si="129"/>
        <v>Karpe_08_20220531_DL2022005_HelsingoerGym</v>
      </c>
      <c r="J304" t="str">
        <f t="shared" si="130"/>
        <v>Karpe</v>
      </c>
      <c r="K304" t="str">
        <f t="shared" si="131"/>
        <v>eDNA</v>
      </c>
      <c r="L304" t="str">
        <f t="shared" si="132"/>
        <v>No Ct</v>
      </c>
      <c r="M304" t="str">
        <f t="shared" si="467"/>
        <v/>
      </c>
      <c r="N304" t="str">
        <f t="shared" si="468"/>
        <v/>
      </c>
      <c r="O304" t="str">
        <f t="shared" si="469"/>
        <v/>
      </c>
    </row>
    <row r="305" spans="1:24" x14ac:dyDescent="0.25">
      <c r="A305" t="s">
        <v>247</v>
      </c>
      <c r="B305" t="s">
        <v>353</v>
      </c>
      <c r="C305" t="s">
        <v>20</v>
      </c>
      <c r="D305" s="7">
        <v>0.1</v>
      </c>
      <c r="E305" s="6">
        <v>38.69</v>
      </c>
      <c r="F305" t="s">
        <v>418</v>
      </c>
      <c r="G305" t="str">
        <f t="shared" si="127"/>
        <v>DL2022005</v>
      </c>
      <c r="H305" t="str">
        <f t="shared" si="128"/>
        <v>08</v>
      </c>
      <c r="I305" t="str">
        <f t="shared" si="129"/>
        <v>Karpe_08_20220531_DL2022005_HelsingoerGym</v>
      </c>
      <c r="J305" t="str">
        <f t="shared" si="130"/>
        <v>Karpe</v>
      </c>
      <c r="K305" t="str">
        <f t="shared" si="131"/>
        <v>eDNA</v>
      </c>
      <c r="L305">
        <f t="shared" si="132"/>
        <v>38.69</v>
      </c>
      <c r="M305" t="str">
        <f t="shared" si="467"/>
        <v/>
      </c>
      <c r="N305" t="str">
        <f t="shared" si="468"/>
        <v/>
      </c>
      <c r="O305" t="str">
        <f t="shared" si="469"/>
        <v/>
      </c>
    </row>
    <row r="306" spans="1:24" x14ac:dyDescent="0.25">
      <c r="A306" t="s">
        <v>248</v>
      </c>
      <c r="B306" t="s">
        <v>354</v>
      </c>
      <c r="C306" t="s">
        <v>13</v>
      </c>
      <c r="D306" s="7">
        <v>0.1</v>
      </c>
      <c r="E306" s="7">
        <v>37.74</v>
      </c>
      <c r="F306" t="s">
        <v>418</v>
      </c>
      <c r="G306" t="str">
        <f t="shared" si="127"/>
        <v>DL2022005</v>
      </c>
      <c r="H306" t="str">
        <f t="shared" si="128"/>
        <v>09</v>
      </c>
      <c r="I306" t="str">
        <f t="shared" si="129"/>
        <v>Soelvkarusse_09_20220531_DL2022005_HelsingoerGym</v>
      </c>
      <c r="J306" t="str">
        <f t="shared" si="130"/>
        <v>Soelvkarusse</v>
      </c>
      <c r="K306" t="str">
        <f t="shared" si="131"/>
        <v>PosK</v>
      </c>
      <c r="L306">
        <f t="shared" si="132"/>
        <v>37.74</v>
      </c>
      <c r="M306">
        <f t="shared" ref="M306:M369" si="582">IF(K306="PosK",SUMIFS(L:L,K:K,"PosK",I:I,I306),"")</f>
        <v>37.74</v>
      </c>
      <c r="N306">
        <f t="shared" ref="N306:N369" si="583">IF(K306="PosK",SUMIFS(L:L,K:K,"NegK",I:I,I306),"")</f>
        <v>0</v>
      </c>
      <c r="O306">
        <f t="shared" ref="O306:O369" si="584">IF(K306="PosK",SUMIFS(L:L,K:K,"eDNA",I:I,I306),"")</f>
        <v>0</v>
      </c>
      <c r="Q306">
        <f t="shared" ref="Q306" si="585">IF(L308="No Ct",0,L308)</f>
        <v>0</v>
      </c>
      <c r="R306">
        <f t="shared" ref="R306" si="586">IF(L309="No Ct",0,L309)</f>
        <v>0</v>
      </c>
      <c r="S306" t="str">
        <f t="shared" ref="S306" si="587">IF(AND(M306&gt;0,N306=0),"Valid","Invalid")</f>
        <v>Valid</v>
      </c>
      <c r="T306" t="str">
        <f t="shared" ref="T306" si="588">IF(OR(Q306&gt;1,R306&gt;1),"Present","Absent")</f>
        <v>Absent</v>
      </c>
      <c r="U306" t="str">
        <f t="shared" ref="U306" si="589">IF(OR(AND(Q306&gt;1,Q306&lt;41),AND(R306&gt;1,R306&lt;41)),"Ct&lt;41","Ct&gt;41")</f>
        <v>Ct&gt;41</v>
      </c>
      <c r="V306" t="str">
        <f>VLOOKUP(J306,Datasæt_Analysesystemer!$C$2:$D$68,2,FALSE)</f>
        <v>Sølvkarusse</v>
      </c>
      <c r="W306" t="str">
        <f t="shared" ref="W306" si="590">MID(F306,10,9)</f>
        <v>DL2022005</v>
      </c>
      <c r="X306" t="str">
        <f t="shared" ref="X306" si="591">W306&amp;"_"&amp;V306&amp;"_"&amp;S306&amp;"_"&amp;T306&amp;"_"&amp;U306</f>
        <v>DL2022005_Sølvkarusse_Valid_Absent_Ct&gt;41</v>
      </c>
    </row>
    <row r="307" spans="1:24" x14ac:dyDescent="0.25">
      <c r="A307" t="s">
        <v>250</v>
      </c>
      <c r="B307" t="s">
        <v>355</v>
      </c>
      <c r="C307" t="s">
        <v>16</v>
      </c>
      <c r="D307" s="7">
        <v>0.1</v>
      </c>
      <c r="E307" s="6" t="s">
        <v>17</v>
      </c>
      <c r="F307" t="s">
        <v>418</v>
      </c>
      <c r="G307" t="str">
        <f t="shared" si="127"/>
        <v>DL2022005</v>
      </c>
      <c r="H307" t="str">
        <f t="shared" si="128"/>
        <v>09</v>
      </c>
      <c r="I307" t="str">
        <f t="shared" si="129"/>
        <v>Soelvkarusse_09_20220531_DL2022005_HelsingoerGym</v>
      </c>
      <c r="J307" t="str">
        <f t="shared" si="130"/>
        <v>Soelvkarusse</v>
      </c>
      <c r="K307" t="str">
        <f t="shared" si="131"/>
        <v>NegK</v>
      </c>
      <c r="L307" t="str">
        <f t="shared" si="132"/>
        <v>No Ct</v>
      </c>
      <c r="M307" t="str">
        <f t="shared" si="582"/>
        <v/>
      </c>
      <c r="N307" t="str">
        <f t="shared" si="583"/>
        <v/>
      </c>
      <c r="O307" t="str">
        <f t="shared" si="584"/>
        <v/>
      </c>
    </row>
    <row r="308" spans="1:24" x14ac:dyDescent="0.25">
      <c r="A308" t="s">
        <v>252</v>
      </c>
      <c r="B308" t="s">
        <v>356</v>
      </c>
      <c r="C308" t="s">
        <v>20</v>
      </c>
      <c r="D308" s="7">
        <v>0.1</v>
      </c>
      <c r="E308" s="6" t="s">
        <v>17</v>
      </c>
      <c r="F308" t="s">
        <v>418</v>
      </c>
      <c r="G308" t="str">
        <f t="shared" si="127"/>
        <v>DL2022005</v>
      </c>
      <c r="H308" t="str">
        <f t="shared" si="128"/>
        <v>09</v>
      </c>
      <c r="I308" t="str">
        <f t="shared" si="129"/>
        <v>Soelvkarusse_09_20220531_DL2022005_HelsingoerGym</v>
      </c>
      <c r="J308" t="str">
        <f t="shared" si="130"/>
        <v>Soelvkarusse</v>
      </c>
      <c r="K308" t="str">
        <f t="shared" si="131"/>
        <v>eDNA</v>
      </c>
      <c r="L308" t="str">
        <f t="shared" si="132"/>
        <v>No Ct</v>
      </c>
      <c r="M308" t="str">
        <f t="shared" si="582"/>
        <v/>
      </c>
      <c r="N308" t="str">
        <f t="shared" si="583"/>
        <v/>
      </c>
      <c r="O308" t="str">
        <f t="shared" si="584"/>
        <v/>
      </c>
    </row>
    <row r="309" spans="1:24" x14ac:dyDescent="0.25">
      <c r="A309" t="s">
        <v>254</v>
      </c>
      <c r="B309" t="s">
        <v>356</v>
      </c>
      <c r="C309" t="s">
        <v>20</v>
      </c>
      <c r="D309" s="7">
        <v>0.1</v>
      </c>
      <c r="E309" s="6" t="s">
        <v>17</v>
      </c>
      <c r="F309" t="s">
        <v>418</v>
      </c>
      <c r="G309" t="str">
        <f t="shared" si="127"/>
        <v>DL2022005</v>
      </c>
      <c r="H309" t="str">
        <f t="shared" si="128"/>
        <v>09</v>
      </c>
      <c r="I309" t="str">
        <f t="shared" si="129"/>
        <v>Soelvkarusse_09_20220531_DL2022005_HelsingoerGym</v>
      </c>
      <c r="J309" t="str">
        <f t="shared" si="130"/>
        <v>Soelvkarusse</v>
      </c>
      <c r="K309" t="str">
        <f t="shared" si="131"/>
        <v>eDNA</v>
      </c>
      <c r="L309" t="str">
        <f t="shared" si="132"/>
        <v>No Ct</v>
      </c>
      <c r="M309" t="str">
        <f t="shared" si="582"/>
        <v/>
      </c>
      <c r="N309" t="str">
        <f t="shared" si="583"/>
        <v/>
      </c>
      <c r="O309" t="str">
        <f t="shared" si="584"/>
        <v/>
      </c>
    </row>
    <row r="310" spans="1:24" x14ac:dyDescent="0.25">
      <c r="A310" t="s">
        <v>255</v>
      </c>
      <c r="B310" t="s">
        <v>357</v>
      </c>
      <c r="C310" t="s">
        <v>13</v>
      </c>
      <c r="D310" s="7">
        <v>0.1</v>
      </c>
      <c r="E310" s="7">
        <v>36.56</v>
      </c>
      <c r="F310" t="s">
        <v>418</v>
      </c>
      <c r="G310" t="str">
        <f t="shared" si="127"/>
        <v>DL2022005</v>
      </c>
      <c r="H310" t="str">
        <f t="shared" si="128"/>
        <v>10</v>
      </c>
      <c r="I310" t="str">
        <f t="shared" si="129"/>
        <v>Soelvkarusse_10_20220531_DL2022005_HelsingoerGym</v>
      </c>
      <c r="J310" t="str">
        <f t="shared" si="130"/>
        <v>Soelvkarusse</v>
      </c>
      <c r="K310" t="str">
        <f t="shared" si="131"/>
        <v>PosK</v>
      </c>
      <c r="L310">
        <f t="shared" si="132"/>
        <v>36.56</v>
      </c>
      <c r="M310">
        <f t="shared" si="582"/>
        <v>36.56</v>
      </c>
      <c r="N310">
        <f t="shared" si="583"/>
        <v>0</v>
      </c>
      <c r="O310">
        <f t="shared" si="584"/>
        <v>0</v>
      </c>
      <c r="Q310">
        <f t="shared" ref="Q310" si="592">IF(L312="No Ct",0,L312)</f>
        <v>0</v>
      </c>
      <c r="R310">
        <f t="shared" ref="R310" si="593">IF(L313="No Ct",0,L313)</f>
        <v>0</v>
      </c>
      <c r="S310" t="str">
        <f t="shared" ref="S310" si="594">IF(AND(M310&gt;0,N310=0),"Valid","Invalid")</f>
        <v>Valid</v>
      </c>
      <c r="T310" t="str">
        <f t="shared" ref="T310" si="595">IF(OR(Q310&gt;1,R310&gt;1),"Present","Absent")</f>
        <v>Absent</v>
      </c>
      <c r="U310" t="str">
        <f t="shared" ref="U310" si="596">IF(OR(AND(Q310&gt;1,Q310&lt;41),AND(R310&gt;1,R310&lt;41)),"Ct&lt;41","Ct&gt;41")</f>
        <v>Ct&gt;41</v>
      </c>
      <c r="V310" t="str">
        <f>VLOOKUP(J310,Datasæt_Analysesystemer!$C$2:$D$68,2,FALSE)</f>
        <v>Sølvkarusse</v>
      </c>
      <c r="W310" t="str">
        <f t="shared" ref="W310" si="597">MID(F310,10,9)</f>
        <v>DL2022005</v>
      </c>
      <c r="X310" t="str">
        <f t="shared" ref="X310" si="598">W310&amp;"_"&amp;V310&amp;"_"&amp;S310&amp;"_"&amp;T310&amp;"_"&amp;U310</f>
        <v>DL2022005_Sølvkarusse_Valid_Absent_Ct&gt;41</v>
      </c>
    </row>
    <row r="311" spans="1:24" x14ac:dyDescent="0.25">
      <c r="A311" t="s">
        <v>257</v>
      </c>
      <c r="B311" t="s">
        <v>358</v>
      </c>
      <c r="C311" t="s">
        <v>16</v>
      </c>
      <c r="D311" s="7">
        <v>0.1</v>
      </c>
      <c r="E311" s="7" t="s">
        <v>17</v>
      </c>
      <c r="F311" t="s">
        <v>418</v>
      </c>
      <c r="G311" t="str">
        <f t="shared" si="127"/>
        <v>DL2022005</v>
      </c>
      <c r="H311" t="str">
        <f t="shared" si="128"/>
        <v>10</v>
      </c>
      <c r="I311" t="str">
        <f t="shared" si="129"/>
        <v>Soelvkarusse_10_20220531_DL2022005_HelsingoerGym</v>
      </c>
      <c r="J311" t="str">
        <f t="shared" si="130"/>
        <v>Soelvkarusse</v>
      </c>
      <c r="K311" t="str">
        <f t="shared" si="131"/>
        <v>NegK</v>
      </c>
      <c r="L311" t="str">
        <f t="shared" si="132"/>
        <v>No Ct</v>
      </c>
      <c r="M311" t="str">
        <f t="shared" si="582"/>
        <v/>
      </c>
      <c r="N311" t="str">
        <f t="shared" si="583"/>
        <v/>
      </c>
      <c r="O311" t="str">
        <f t="shared" si="584"/>
        <v/>
      </c>
    </row>
    <row r="312" spans="1:24" x14ac:dyDescent="0.25">
      <c r="A312" t="s">
        <v>259</v>
      </c>
      <c r="B312" t="s">
        <v>359</v>
      </c>
      <c r="C312" t="s">
        <v>20</v>
      </c>
      <c r="D312" s="7">
        <v>0.1</v>
      </c>
      <c r="E312" s="7" t="s">
        <v>17</v>
      </c>
      <c r="F312" t="s">
        <v>418</v>
      </c>
      <c r="G312" t="str">
        <f t="shared" si="127"/>
        <v>DL2022005</v>
      </c>
      <c r="H312" t="str">
        <f t="shared" si="128"/>
        <v>10</v>
      </c>
      <c r="I312" t="str">
        <f t="shared" si="129"/>
        <v>Soelvkarusse_10_20220531_DL2022005_HelsingoerGym</v>
      </c>
      <c r="J312" t="str">
        <f t="shared" si="130"/>
        <v>Soelvkarusse</v>
      </c>
      <c r="K312" t="str">
        <f t="shared" si="131"/>
        <v>eDNA</v>
      </c>
      <c r="L312" t="str">
        <f t="shared" si="132"/>
        <v>No Ct</v>
      </c>
      <c r="M312" t="str">
        <f t="shared" si="582"/>
        <v/>
      </c>
      <c r="N312" t="str">
        <f t="shared" si="583"/>
        <v/>
      </c>
      <c r="O312" t="str">
        <f t="shared" si="584"/>
        <v/>
      </c>
    </row>
    <row r="313" spans="1:24" x14ac:dyDescent="0.25">
      <c r="A313" t="s">
        <v>261</v>
      </c>
      <c r="B313" t="s">
        <v>359</v>
      </c>
      <c r="C313" t="s">
        <v>20</v>
      </c>
      <c r="D313" s="7">
        <v>0.1</v>
      </c>
      <c r="E313" s="7" t="s">
        <v>17</v>
      </c>
      <c r="F313" t="s">
        <v>418</v>
      </c>
      <c r="G313" t="str">
        <f t="shared" si="127"/>
        <v>DL2022005</v>
      </c>
      <c r="H313" t="str">
        <f t="shared" si="128"/>
        <v>10</v>
      </c>
      <c r="I313" t="str">
        <f t="shared" si="129"/>
        <v>Soelvkarusse_10_20220531_DL2022005_HelsingoerGym</v>
      </c>
      <c r="J313" t="str">
        <f t="shared" si="130"/>
        <v>Soelvkarusse</v>
      </c>
      <c r="K313" t="str">
        <f t="shared" si="131"/>
        <v>eDNA</v>
      </c>
      <c r="L313" t="str">
        <f t="shared" si="132"/>
        <v>No Ct</v>
      </c>
      <c r="M313" t="str">
        <f t="shared" si="582"/>
        <v/>
      </c>
      <c r="N313" t="str">
        <f t="shared" si="583"/>
        <v/>
      </c>
      <c r="O313" t="str">
        <f t="shared" si="584"/>
        <v/>
      </c>
    </row>
    <row r="314" spans="1:24" x14ac:dyDescent="0.25">
      <c r="A314" t="s">
        <v>262</v>
      </c>
      <c r="B314" t="s">
        <v>360</v>
      </c>
      <c r="C314" t="s">
        <v>13</v>
      </c>
      <c r="D314" s="7">
        <v>0.1</v>
      </c>
      <c r="E314" s="7" t="s">
        <v>17</v>
      </c>
      <c r="F314" t="s">
        <v>418</v>
      </c>
      <c r="G314" t="str">
        <f t="shared" si="127"/>
        <v>DL2022005</v>
      </c>
      <c r="H314" t="str">
        <f t="shared" si="128"/>
        <v>11</v>
      </c>
      <c r="I314" t="str">
        <f t="shared" si="129"/>
        <v>EuropaeiskAal_11_20220531_DL2022005_HelsingoerGym</v>
      </c>
      <c r="J314" t="str">
        <f t="shared" si="130"/>
        <v>EuropaeiskAal</v>
      </c>
      <c r="K314" t="str">
        <f t="shared" si="131"/>
        <v>PosK</v>
      </c>
      <c r="L314" t="str">
        <f t="shared" si="132"/>
        <v>No Ct</v>
      </c>
      <c r="M314">
        <f t="shared" si="582"/>
        <v>0</v>
      </c>
      <c r="N314">
        <f t="shared" si="583"/>
        <v>0</v>
      </c>
      <c r="O314">
        <f t="shared" si="584"/>
        <v>0</v>
      </c>
      <c r="Q314">
        <f t="shared" ref="Q314" si="599">IF(L316="No Ct",0,L316)</f>
        <v>0</v>
      </c>
      <c r="R314">
        <f t="shared" ref="R314" si="600">IF(L317="No Ct",0,L317)</f>
        <v>0</v>
      </c>
      <c r="S314" t="str">
        <f t="shared" ref="S314" si="601">IF(AND(M314&gt;0,N314=0),"Valid","Invalid")</f>
        <v>Invalid</v>
      </c>
      <c r="T314" t="str">
        <f t="shared" ref="T314" si="602">IF(OR(Q314&gt;1,R314&gt;1),"Present","Absent")</f>
        <v>Absent</v>
      </c>
      <c r="U314" t="str">
        <f t="shared" ref="U314" si="603">IF(OR(AND(Q314&gt;1,Q314&lt;41),AND(R314&gt;1,R314&lt;41)),"Ct&lt;41","Ct&gt;41")</f>
        <v>Ct&gt;41</v>
      </c>
      <c r="V314" t="str">
        <f>VLOOKUP(J314,Datasæt_Analysesystemer!$C$2:$D$68,2,FALSE)</f>
        <v>Europæisk ål</v>
      </c>
      <c r="W314" t="str">
        <f t="shared" ref="W314" si="604">MID(F314,10,9)</f>
        <v>DL2022005</v>
      </c>
      <c r="X314" t="str">
        <f t="shared" ref="X314" si="605">W314&amp;"_"&amp;V314&amp;"_"&amp;S314&amp;"_"&amp;T314&amp;"_"&amp;U314</f>
        <v>DL2022005_Europæisk ål_Invalid_Absent_Ct&gt;41</v>
      </c>
    </row>
    <row r="315" spans="1:24" x14ac:dyDescent="0.25">
      <c r="A315" t="s">
        <v>264</v>
      </c>
      <c r="B315" t="s">
        <v>361</v>
      </c>
      <c r="C315" t="s">
        <v>16</v>
      </c>
      <c r="D315" s="7">
        <v>0.1</v>
      </c>
      <c r="E315" s="6" t="s">
        <v>17</v>
      </c>
      <c r="F315" t="s">
        <v>418</v>
      </c>
      <c r="G315" t="str">
        <f t="shared" si="127"/>
        <v>DL2022005</v>
      </c>
      <c r="H315" t="str">
        <f t="shared" si="128"/>
        <v>11</v>
      </c>
      <c r="I315" t="str">
        <f t="shared" si="129"/>
        <v>EuropaeiskAal_11_20220531_DL2022005_HelsingoerGym</v>
      </c>
      <c r="J315" t="str">
        <f t="shared" si="130"/>
        <v>EuropaeiskAal</v>
      </c>
      <c r="K315" t="str">
        <f t="shared" si="131"/>
        <v>NegK</v>
      </c>
      <c r="L315" t="str">
        <f t="shared" si="132"/>
        <v>No Ct</v>
      </c>
      <c r="M315" t="str">
        <f t="shared" si="582"/>
        <v/>
      </c>
      <c r="N315" t="str">
        <f t="shared" si="583"/>
        <v/>
      </c>
      <c r="O315" t="str">
        <f t="shared" si="584"/>
        <v/>
      </c>
    </row>
    <row r="316" spans="1:24" x14ac:dyDescent="0.25">
      <c r="A316" t="s">
        <v>266</v>
      </c>
      <c r="B316" t="s">
        <v>362</v>
      </c>
      <c r="C316" t="s">
        <v>20</v>
      </c>
      <c r="D316" s="7">
        <v>0.1</v>
      </c>
      <c r="E316" s="6" t="s">
        <v>17</v>
      </c>
      <c r="F316" t="s">
        <v>418</v>
      </c>
      <c r="G316" t="str">
        <f t="shared" si="127"/>
        <v>DL2022005</v>
      </c>
      <c r="H316" t="str">
        <f t="shared" si="128"/>
        <v>11</v>
      </c>
      <c r="I316" t="str">
        <f t="shared" si="129"/>
        <v>EuropaeiskAal_11_20220531_DL2022005_HelsingoerGym</v>
      </c>
      <c r="J316" t="str">
        <f t="shared" si="130"/>
        <v>EuropaeiskAal</v>
      </c>
      <c r="K316" t="str">
        <f t="shared" si="131"/>
        <v>eDNA</v>
      </c>
      <c r="L316" t="str">
        <f t="shared" si="132"/>
        <v>No Ct</v>
      </c>
      <c r="M316" t="str">
        <f t="shared" si="582"/>
        <v/>
      </c>
      <c r="N316" t="str">
        <f t="shared" si="583"/>
        <v/>
      </c>
      <c r="O316" t="str">
        <f t="shared" si="584"/>
        <v/>
      </c>
    </row>
    <row r="317" spans="1:24" x14ac:dyDescent="0.25">
      <c r="A317" t="s">
        <v>268</v>
      </c>
      <c r="B317" t="s">
        <v>362</v>
      </c>
      <c r="C317" t="s">
        <v>20</v>
      </c>
      <c r="D317" s="7">
        <v>0.1</v>
      </c>
      <c r="E317" s="6" t="s">
        <v>17</v>
      </c>
      <c r="F317" t="s">
        <v>418</v>
      </c>
      <c r="G317" t="str">
        <f t="shared" si="127"/>
        <v>DL2022005</v>
      </c>
      <c r="H317" t="str">
        <f t="shared" si="128"/>
        <v>11</v>
      </c>
      <c r="I317" t="str">
        <f t="shared" si="129"/>
        <v>EuropaeiskAal_11_20220531_DL2022005_HelsingoerGym</v>
      </c>
      <c r="J317" t="str">
        <f t="shared" si="130"/>
        <v>EuropaeiskAal</v>
      </c>
      <c r="K317" t="str">
        <f t="shared" si="131"/>
        <v>eDNA</v>
      </c>
      <c r="L317" t="str">
        <f t="shared" si="132"/>
        <v>No Ct</v>
      </c>
      <c r="M317" t="str">
        <f t="shared" si="582"/>
        <v/>
      </c>
      <c r="N317" t="str">
        <f t="shared" si="583"/>
        <v/>
      </c>
      <c r="O317" t="str">
        <f t="shared" si="584"/>
        <v/>
      </c>
    </row>
    <row r="318" spans="1:24" x14ac:dyDescent="0.25">
      <c r="A318" t="s">
        <v>269</v>
      </c>
      <c r="B318" t="s">
        <v>363</v>
      </c>
      <c r="C318" t="s">
        <v>13</v>
      </c>
      <c r="D318" s="7">
        <v>0.1</v>
      </c>
      <c r="E318" s="6" t="s">
        <v>17</v>
      </c>
      <c r="F318" t="s">
        <v>418</v>
      </c>
      <c r="G318" t="str">
        <f t="shared" si="127"/>
        <v>DL2022005</v>
      </c>
      <c r="H318" t="str">
        <f t="shared" si="128"/>
        <v>12</v>
      </c>
      <c r="I318" t="str">
        <f t="shared" si="129"/>
        <v>EuropaeiskAal_12_20220531_DL2022005_HelsingoerGym</v>
      </c>
      <c r="J318" t="str">
        <f t="shared" si="130"/>
        <v>EuropaeiskAal</v>
      </c>
      <c r="K318" t="str">
        <f t="shared" si="131"/>
        <v>PosK</v>
      </c>
      <c r="L318" t="str">
        <f t="shared" si="132"/>
        <v>No Ct</v>
      </c>
      <c r="M318">
        <f t="shared" si="582"/>
        <v>0</v>
      </c>
      <c r="N318">
        <f t="shared" si="583"/>
        <v>0</v>
      </c>
      <c r="O318">
        <f t="shared" si="584"/>
        <v>0</v>
      </c>
      <c r="Q318">
        <f t="shared" ref="Q318" si="606">IF(L320="No Ct",0,L320)</f>
        <v>0</v>
      </c>
      <c r="R318">
        <f t="shared" ref="R318" si="607">IF(L321="No Ct",0,L321)</f>
        <v>0</v>
      </c>
      <c r="S318" t="str">
        <f t="shared" ref="S318" si="608">IF(AND(M318&gt;0,N318=0),"Valid","Invalid")</f>
        <v>Invalid</v>
      </c>
      <c r="T318" t="str">
        <f t="shared" ref="T318" si="609">IF(OR(Q318&gt;1,R318&gt;1),"Present","Absent")</f>
        <v>Absent</v>
      </c>
      <c r="U318" t="str">
        <f t="shared" ref="U318" si="610">IF(OR(AND(Q318&gt;1,Q318&lt;41),AND(R318&gt;1,R318&lt;41)),"Ct&lt;41","Ct&gt;41")</f>
        <v>Ct&gt;41</v>
      </c>
      <c r="V318" t="str">
        <f>VLOOKUP(J318,Datasæt_Analysesystemer!$C$2:$D$68,2,FALSE)</f>
        <v>Europæisk ål</v>
      </c>
      <c r="W318" t="str">
        <f t="shared" ref="W318" si="611">MID(F318,10,9)</f>
        <v>DL2022005</v>
      </c>
      <c r="X318" t="str">
        <f t="shared" ref="X318" si="612">W318&amp;"_"&amp;V318&amp;"_"&amp;S318&amp;"_"&amp;T318&amp;"_"&amp;U318</f>
        <v>DL2022005_Europæisk ål_Invalid_Absent_Ct&gt;41</v>
      </c>
    </row>
    <row r="319" spans="1:24" x14ac:dyDescent="0.25">
      <c r="A319" t="s">
        <v>271</v>
      </c>
      <c r="B319" t="s">
        <v>364</v>
      </c>
      <c r="C319" t="s">
        <v>16</v>
      </c>
      <c r="D319" s="7">
        <v>0.1</v>
      </c>
      <c r="E319" s="6" t="s">
        <v>17</v>
      </c>
      <c r="F319" t="s">
        <v>418</v>
      </c>
      <c r="G319" t="str">
        <f t="shared" si="127"/>
        <v>DL2022005</v>
      </c>
      <c r="H319" t="str">
        <f t="shared" si="128"/>
        <v>12</v>
      </c>
      <c r="I319" t="str">
        <f t="shared" si="129"/>
        <v>EuropaeiskAal_12_20220531_DL2022005_HelsingoerGym</v>
      </c>
      <c r="J319" t="str">
        <f t="shared" si="130"/>
        <v>EuropaeiskAal</v>
      </c>
      <c r="K319" t="str">
        <f t="shared" si="131"/>
        <v>NegK</v>
      </c>
      <c r="L319" t="str">
        <f t="shared" si="132"/>
        <v>No Ct</v>
      </c>
      <c r="M319" t="str">
        <f t="shared" si="582"/>
        <v/>
      </c>
      <c r="N319" t="str">
        <f t="shared" si="583"/>
        <v/>
      </c>
      <c r="O319" t="str">
        <f t="shared" si="584"/>
        <v/>
      </c>
    </row>
    <row r="320" spans="1:24" x14ac:dyDescent="0.25">
      <c r="A320" t="s">
        <v>273</v>
      </c>
      <c r="B320" t="s">
        <v>365</v>
      </c>
      <c r="C320" t="s">
        <v>20</v>
      </c>
      <c r="D320" s="7">
        <v>0.1</v>
      </c>
      <c r="E320" s="7" t="s">
        <v>17</v>
      </c>
      <c r="F320" t="s">
        <v>418</v>
      </c>
      <c r="G320" t="str">
        <f t="shared" si="127"/>
        <v>DL2022005</v>
      </c>
      <c r="H320" t="str">
        <f t="shared" si="128"/>
        <v>12</v>
      </c>
      <c r="I320" t="str">
        <f t="shared" si="129"/>
        <v>EuropaeiskAal_12_20220531_DL2022005_HelsingoerGym</v>
      </c>
      <c r="J320" t="str">
        <f t="shared" si="130"/>
        <v>EuropaeiskAal</v>
      </c>
      <c r="K320" t="str">
        <f t="shared" si="131"/>
        <v>eDNA</v>
      </c>
      <c r="L320" t="str">
        <f t="shared" si="132"/>
        <v>No Ct</v>
      </c>
      <c r="M320" t="str">
        <f t="shared" si="582"/>
        <v/>
      </c>
      <c r="N320" t="str">
        <f t="shared" si="583"/>
        <v/>
      </c>
      <c r="O320" t="str">
        <f t="shared" si="584"/>
        <v/>
      </c>
    </row>
    <row r="321" spans="1:24" x14ac:dyDescent="0.25">
      <c r="A321" t="s">
        <v>275</v>
      </c>
      <c r="B321" t="s">
        <v>365</v>
      </c>
      <c r="C321" t="s">
        <v>20</v>
      </c>
      <c r="D321" s="7">
        <v>0.1</v>
      </c>
      <c r="E321" s="7" t="s">
        <v>17</v>
      </c>
      <c r="F321" t="s">
        <v>418</v>
      </c>
      <c r="G321" t="str">
        <f t="shared" si="127"/>
        <v>DL2022005</v>
      </c>
      <c r="H321" t="str">
        <f t="shared" si="128"/>
        <v>12</v>
      </c>
      <c r="I321" t="str">
        <f t="shared" si="129"/>
        <v>EuropaeiskAal_12_20220531_DL2022005_HelsingoerGym</v>
      </c>
      <c r="J321" t="str">
        <f t="shared" si="130"/>
        <v>EuropaeiskAal</v>
      </c>
      <c r="K321" t="str">
        <f t="shared" si="131"/>
        <v>eDNA</v>
      </c>
      <c r="L321" t="str">
        <f t="shared" si="132"/>
        <v>No Ct</v>
      </c>
      <c r="M321" t="str">
        <f t="shared" si="582"/>
        <v/>
      </c>
      <c r="N321" t="str">
        <f t="shared" si="583"/>
        <v/>
      </c>
      <c r="O321" t="str">
        <f t="shared" si="584"/>
        <v/>
      </c>
    </row>
    <row r="322" spans="1:24" x14ac:dyDescent="0.25">
      <c r="A322" t="s">
        <v>276</v>
      </c>
      <c r="B322" t="s">
        <v>366</v>
      </c>
      <c r="C322" t="s">
        <v>13</v>
      </c>
      <c r="D322" s="7">
        <v>0.1</v>
      </c>
      <c r="E322" s="7">
        <v>32.75</v>
      </c>
      <c r="F322" t="s">
        <v>418</v>
      </c>
      <c r="G322" t="str">
        <f t="shared" si="127"/>
        <v>DL2022005</v>
      </c>
      <c r="H322" t="str">
        <f t="shared" si="128"/>
        <v>13</v>
      </c>
      <c r="I322" t="str">
        <f t="shared" si="129"/>
        <v>Flodkrebs_13_20220531_DL2022005_HelsingoerGym</v>
      </c>
      <c r="J322" t="str">
        <f t="shared" si="130"/>
        <v>Flodkrebs</v>
      </c>
      <c r="K322" t="str">
        <f t="shared" si="131"/>
        <v>PosK</v>
      </c>
      <c r="L322">
        <f t="shared" si="132"/>
        <v>32.75</v>
      </c>
      <c r="M322">
        <f t="shared" si="582"/>
        <v>32.75</v>
      </c>
      <c r="N322">
        <f t="shared" si="583"/>
        <v>0</v>
      </c>
      <c r="O322">
        <f t="shared" si="584"/>
        <v>0</v>
      </c>
      <c r="Q322">
        <f t="shared" ref="Q322" si="613">IF(L324="No Ct",0,L324)</f>
        <v>0</v>
      </c>
      <c r="R322">
        <f t="shared" ref="R322" si="614">IF(L325="No Ct",0,L325)</f>
        <v>0</v>
      </c>
      <c r="S322" t="str">
        <f t="shared" ref="S322" si="615">IF(AND(M322&gt;0,N322=0),"Valid","Invalid")</f>
        <v>Valid</v>
      </c>
      <c r="T322" t="str">
        <f t="shared" ref="T322" si="616">IF(OR(Q322&gt;1,R322&gt;1),"Present","Absent")</f>
        <v>Absent</v>
      </c>
      <c r="U322" t="str">
        <f t="shared" ref="U322" si="617">IF(OR(AND(Q322&gt;1,Q322&lt;41),AND(R322&gt;1,R322&lt;41)),"Ct&lt;41","Ct&gt;41")</f>
        <v>Ct&gt;41</v>
      </c>
      <c r="V322" t="str">
        <f>VLOOKUP(J322,Datasæt_Analysesystemer!$C$2:$D$68,2,FALSE)</f>
        <v>Flodkrebs</v>
      </c>
      <c r="W322" t="str">
        <f t="shared" ref="W322" si="618">MID(F322,10,9)</f>
        <v>DL2022005</v>
      </c>
      <c r="X322" t="str">
        <f t="shared" ref="X322" si="619">W322&amp;"_"&amp;V322&amp;"_"&amp;S322&amp;"_"&amp;T322&amp;"_"&amp;U322</f>
        <v>DL2022005_Flodkrebs_Valid_Absent_Ct&gt;41</v>
      </c>
    </row>
    <row r="323" spans="1:24" x14ac:dyDescent="0.25">
      <c r="A323" t="s">
        <v>278</v>
      </c>
      <c r="B323" t="s">
        <v>367</v>
      </c>
      <c r="C323" t="s">
        <v>16</v>
      </c>
      <c r="D323" s="7">
        <v>0.1</v>
      </c>
      <c r="E323" s="6" t="s">
        <v>17</v>
      </c>
      <c r="F323" t="s">
        <v>418</v>
      </c>
      <c r="G323" t="str">
        <f t="shared" si="127"/>
        <v>DL2022005</v>
      </c>
      <c r="H323" t="str">
        <f t="shared" si="128"/>
        <v>13</v>
      </c>
      <c r="I323" t="str">
        <f t="shared" si="129"/>
        <v>Flodkrebs_13_20220531_DL2022005_HelsingoerGym</v>
      </c>
      <c r="J323" t="str">
        <f t="shared" si="130"/>
        <v>Flodkrebs</v>
      </c>
      <c r="K323" t="str">
        <f t="shared" si="131"/>
        <v>NegK</v>
      </c>
      <c r="L323" t="str">
        <f t="shared" si="132"/>
        <v>No Ct</v>
      </c>
      <c r="M323" t="str">
        <f t="shared" si="582"/>
        <v/>
      </c>
      <c r="N323" t="str">
        <f t="shared" si="583"/>
        <v/>
      </c>
      <c r="O323" t="str">
        <f t="shared" si="584"/>
        <v/>
      </c>
    </row>
    <row r="324" spans="1:24" x14ac:dyDescent="0.25">
      <c r="A324" t="s">
        <v>280</v>
      </c>
      <c r="B324" t="s">
        <v>368</v>
      </c>
      <c r="C324" t="s">
        <v>20</v>
      </c>
      <c r="D324" s="7">
        <v>0.1</v>
      </c>
      <c r="E324" s="6" t="s">
        <v>17</v>
      </c>
      <c r="F324" t="s">
        <v>418</v>
      </c>
      <c r="G324" t="str">
        <f t="shared" si="127"/>
        <v>DL2022005</v>
      </c>
      <c r="H324" t="str">
        <f t="shared" si="128"/>
        <v>13</v>
      </c>
      <c r="I324" t="str">
        <f t="shared" si="129"/>
        <v>Flodkrebs_13_20220531_DL2022005_HelsingoerGym</v>
      </c>
      <c r="J324" t="str">
        <f t="shared" si="130"/>
        <v>Flodkrebs</v>
      </c>
      <c r="K324" t="str">
        <f t="shared" si="131"/>
        <v>eDNA</v>
      </c>
      <c r="L324" t="str">
        <f t="shared" si="132"/>
        <v>No Ct</v>
      </c>
      <c r="M324" t="str">
        <f t="shared" si="582"/>
        <v/>
      </c>
      <c r="N324" t="str">
        <f t="shared" si="583"/>
        <v/>
      </c>
      <c r="O324" t="str">
        <f t="shared" si="584"/>
        <v/>
      </c>
    </row>
    <row r="325" spans="1:24" x14ac:dyDescent="0.25">
      <c r="A325" t="s">
        <v>282</v>
      </c>
      <c r="B325" t="s">
        <v>368</v>
      </c>
      <c r="C325" t="s">
        <v>20</v>
      </c>
      <c r="D325" s="7">
        <v>0.1</v>
      </c>
      <c r="E325" s="6" t="s">
        <v>17</v>
      </c>
      <c r="F325" t="s">
        <v>418</v>
      </c>
      <c r="G325" t="str">
        <f t="shared" si="127"/>
        <v>DL2022005</v>
      </c>
      <c r="H325" t="str">
        <f t="shared" si="128"/>
        <v>13</v>
      </c>
      <c r="I325" t="str">
        <f t="shared" si="129"/>
        <v>Flodkrebs_13_20220531_DL2022005_HelsingoerGym</v>
      </c>
      <c r="J325" t="str">
        <f t="shared" si="130"/>
        <v>Flodkrebs</v>
      </c>
      <c r="K325" t="str">
        <f t="shared" si="131"/>
        <v>eDNA</v>
      </c>
      <c r="L325" t="str">
        <f t="shared" si="132"/>
        <v>No Ct</v>
      </c>
      <c r="M325" t="str">
        <f t="shared" si="582"/>
        <v/>
      </c>
      <c r="N325" t="str">
        <f t="shared" si="583"/>
        <v/>
      </c>
      <c r="O325" t="str">
        <f t="shared" si="584"/>
        <v/>
      </c>
    </row>
    <row r="326" spans="1:24" x14ac:dyDescent="0.25">
      <c r="A326" t="s">
        <v>283</v>
      </c>
      <c r="B326" t="s">
        <v>369</v>
      </c>
      <c r="C326" t="s">
        <v>13</v>
      </c>
      <c r="D326" s="7">
        <v>0.1</v>
      </c>
      <c r="E326" s="7">
        <v>29.51</v>
      </c>
      <c r="F326" t="s">
        <v>418</v>
      </c>
      <c r="G326" t="str">
        <f t="shared" ref="G326:G389" si="620">MID(F326,10,9)</f>
        <v>DL2022005</v>
      </c>
      <c r="H326" t="str">
        <f t="shared" ref="H326:H389" si="621">LEFT(B326,2)</f>
        <v>14</v>
      </c>
      <c r="I326" t="str">
        <f t="shared" ref="I326:I389" si="622">J326&amp;"_"&amp;H326&amp;"_"&amp;F326</f>
        <v>Flodkrebs_14_20220531_DL2022005_HelsingoerGym</v>
      </c>
      <c r="J326" t="str">
        <f t="shared" ref="J326:J389" si="623">MID(RIGHT(B326,LEN(B326)-3),1,FIND("_",RIGHT(B326,LEN(B326)-3))-1)</f>
        <v>Flodkrebs</v>
      </c>
      <c r="K326" t="str">
        <f t="shared" ref="K326:K389" si="624">TRIM(SUBSTITUTE(RIGHT(B326,FIND(J326,B326)+1),"_",""))</f>
        <v>PosK</v>
      </c>
      <c r="L326">
        <f t="shared" ref="L326:L389" si="625">IFERROR(VALUE(SUBSTITUTE(E326,".",",")),E326)</f>
        <v>29.51</v>
      </c>
      <c r="M326">
        <f t="shared" si="582"/>
        <v>29.51</v>
      </c>
      <c r="N326">
        <f t="shared" si="583"/>
        <v>0</v>
      </c>
      <c r="O326">
        <f t="shared" si="584"/>
        <v>0</v>
      </c>
      <c r="Q326">
        <f t="shared" ref="Q326" si="626">IF(L328="No Ct",0,L328)</f>
        <v>0</v>
      </c>
      <c r="R326">
        <f t="shared" ref="R326" si="627">IF(L329="No Ct",0,L329)</f>
        <v>0</v>
      </c>
      <c r="S326" t="str">
        <f t="shared" ref="S326" si="628">IF(AND(M326&gt;0,N326=0),"Valid","Invalid")</f>
        <v>Valid</v>
      </c>
      <c r="T326" t="str">
        <f t="shared" ref="T326" si="629">IF(OR(Q326&gt;1,R326&gt;1),"Present","Absent")</f>
        <v>Absent</v>
      </c>
      <c r="U326" t="str">
        <f t="shared" ref="U326" si="630">IF(OR(AND(Q326&gt;1,Q326&lt;41),AND(R326&gt;1,R326&lt;41)),"Ct&lt;41","Ct&gt;41")</f>
        <v>Ct&gt;41</v>
      </c>
      <c r="V326" t="str">
        <f>VLOOKUP(J326,Datasæt_Analysesystemer!$C$2:$D$68,2,FALSE)</f>
        <v>Flodkrebs</v>
      </c>
      <c r="W326" t="str">
        <f t="shared" ref="W326" si="631">MID(F326,10,9)</f>
        <v>DL2022005</v>
      </c>
      <c r="X326" t="str">
        <f t="shared" ref="X326" si="632">W326&amp;"_"&amp;V326&amp;"_"&amp;S326&amp;"_"&amp;T326&amp;"_"&amp;U326</f>
        <v>DL2022005_Flodkrebs_Valid_Absent_Ct&gt;41</v>
      </c>
    </row>
    <row r="327" spans="1:24" x14ac:dyDescent="0.25">
      <c r="A327" t="s">
        <v>285</v>
      </c>
      <c r="B327" t="s">
        <v>370</v>
      </c>
      <c r="C327" t="s">
        <v>16</v>
      </c>
      <c r="D327" s="7">
        <v>0.1</v>
      </c>
      <c r="E327" s="6" t="s">
        <v>17</v>
      </c>
      <c r="F327" t="s">
        <v>418</v>
      </c>
      <c r="G327" t="str">
        <f t="shared" si="620"/>
        <v>DL2022005</v>
      </c>
      <c r="H327" t="str">
        <f t="shared" si="621"/>
        <v>14</v>
      </c>
      <c r="I327" t="str">
        <f t="shared" si="622"/>
        <v>Flodkrebs_14_20220531_DL2022005_HelsingoerGym</v>
      </c>
      <c r="J327" t="str">
        <f t="shared" si="623"/>
        <v>Flodkrebs</v>
      </c>
      <c r="K327" t="str">
        <f t="shared" si="624"/>
        <v>NegK</v>
      </c>
      <c r="L327" t="str">
        <f t="shared" si="625"/>
        <v>No Ct</v>
      </c>
      <c r="M327" t="str">
        <f t="shared" si="582"/>
        <v/>
      </c>
      <c r="N327" t="str">
        <f t="shared" si="583"/>
        <v/>
      </c>
      <c r="O327" t="str">
        <f t="shared" si="584"/>
        <v/>
      </c>
    </row>
    <row r="328" spans="1:24" x14ac:dyDescent="0.25">
      <c r="A328" t="s">
        <v>287</v>
      </c>
      <c r="B328" t="s">
        <v>371</v>
      </c>
      <c r="C328" t="s">
        <v>20</v>
      </c>
      <c r="D328" s="7">
        <v>0.1</v>
      </c>
      <c r="E328" s="7" t="s">
        <v>17</v>
      </c>
      <c r="F328" t="s">
        <v>418</v>
      </c>
      <c r="G328" t="str">
        <f t="shared" si="620"/>
        <v>DL2022005</v>
      </c>
      <c r="H328" t="str">
        <f t="shared" si="621"/>
        <v>14</v>
      </c>
      <c r="I328" t="str">
        <f t="shared" si="622"/>
        <v>Flodkrebs_14_20220531_DL2022005_HelsingoerGym</v>
      </c>
      <c r="J328" t="str">
        <f t="shared" si="623"/>
        <v>Flodkrebs</v>
      </c>
      <c r="K328" t="str">
        <f t="shared" si="624"/>
        <v>eDNA</v>
      </c>
      <c r="L328" t="str">
        <f t="shared" si="625"/>
        <v>No Ct</v>
      </c>
      <c r="M328" t="str">
        <f t="shared" si="582"/>
        <v/>
      </c>
      <c r="N328" t="str">
        <f t="shared" si="583"/>
        <v/>
      </c>
      <c r="O328" t="str">
        <f t="shared" si="584"/>
        <v/>
      </c>
    </row>
    <row r="329" spans="1:24" x14ac:dyDescent="0.25">
      <c r="A329" t="s">
        <v>289</v>
      </c>
      <c r="B329" t="s">
        <v>371</v>
      </c>
      <c r="C329" t="s">
        <v>20</v>
      </c>
      <c r="D329" s="7">
        <v>0.1</v>
      </c>
      <c r="E329" s="7" t="s">
        <v>17</v>
      </c>
      <c r="F329" t="s">
        <v>418</v>
      </c>
      <c r="G329" t="str">
        <f t="shared" si="620"/>
        <v>DL2022005</v>
      </c>
      <c r="H329" t="str">
        <f t="shared" si="621"/>
        <v>14</v>
      </c>
      <c r="I329" t="str">
        <f t="shared" si="622"/>
        <v>Flodkrebs_14_20220531_DL2022005_HelsingoerGym</v>
      </c>
      <c r="J329" t="str">
        <f t="shared" si="623"/>
        <v>Flodkrebs</v>
      </c>
      <c r="K329" t="str">
        <f t="shared" si="624"/>
        <v>eDNA</v>
      </c>
      <c r="L329" t="str">
        <f t="shared" si="625"/>
        <v>No Ct</v>
      </c>
      <c r="M329" t="str">
        <f t="shared" si="582"/>
        <v/>
      </c>
      <c r="N329" t="str">
        <f t="shared" si="583"/>
        <v/>
      </c>
      <c r="O329" t="str">
        <f t="shared" si="584"/>
        <v/>
      </c>
    </row>
    <row r="330" spans="1:24" x14ac:dyDescent="0.25">
      <c r="A330" t="s">
        <v>290</v>
      </c>
      <c r="B330" t="s">
        <v>372</v>
      </c>
      <c r="C330" t="s">
        <v>13</v>
      </c>
      <c r="D330" s="7">
        <v>0.1</v>
      </c>
      <c r="E330" s="7">
        <v>28.93</v>
      </c>
      <c r="F330" t="s">
        <v>418</v>
      </c>
      <c r="G330" t="str">
        <f t="shared" si="620"/>
        <v>DL2022005</v>
      </c>
      <c r="H330" t="str">
        <f t="shared" si="621"/>
        <v>15</v>
      </c>
      <c r="I330" t="str">
        <f t="shared" si="622"/>
        <v>Signalkrebs_15_20220531_DL2022005_HelsingoerGym</v>
      </c>
      <c r="J330" t="str">
        <f t="shared" si="623"/>
        <v>Signalkrebs</v>
      </c>
      <c r="K330" t="str">
        <f t="shared" si="624"/>
        <v>PosK</v>
      </c>
      <c r="L330">
        <f t="shared" si="625"/>
        <v>28.93</v>
      </c>
      <c r="M330">
        <f t="shared" si="582"/>
        <v>28.93</v>
      </c>
      <c r="N330">
        <f t="shared" si="583"/>
        <v>0</v>
      </c>
      <c r="O330">
        <f t="shared" si="584"/>
        <v>0</v>
      </c>
      <c r="Q330">
        <f t="shared" ref="Q330" si="633">IF(L332="No Ct",0,L332)</f>
        <v>0</v>
      </c>
      <c r="R330">
        <f t="shared" ref="R330" si="634">IF(L333="No Ct",0,L333)</f>
        <v>0</v>
      </c>
      <c r="S330" t="str">
        <f t="shared" ref="S330" si="635">IF(AND(M330&gt;0,N330=0),"Valid","Invalid")</f>
        <v>Valid</v>
      </c>
      <c r="T330" t="str">
        <f t="shared" ref="T330" si="636">IF(OR(Q330&gt;1,R330&gt;1),"Present","Absent")</f>
        <v>Absent</v>
      </c>
      <c r="U330" t="str">
        <f t="shared" ref="U330" si="637">IF(OR(AND(Q330&gt;1,Q330&lt;41),AND(R330&gt;1,R330&lt;41)),"Ct&lt;41","Ct&gt;41")</f>
        <v>Ct&gt;41</v>
      </c>
      <c r="V330" t="str">
        <f>VLOOKUP(J330,Datasæt_Analysesystemer!$C$2:$D$68,2,FALSE)</f>
        <v>Signalkrebs</v>
      </c>
      <c r="W330" t="str">
        <f t="shared" ref="W330" si="638">MID(F330,10,9)</f>
        <v>DL2022005</v>
      </c>
      <c r="X330" t="str">
        <f t="shared" ref="X330" si="639">W330&amp;"_"&amp;V330&amp;"_"&amp;S330&amp;"_"&amp;T330&amp;"_"&amp;U330</f>
        <v>DL2022005_Signalkrebs_Valid_Absent_Ct&gt;41</v>
      </c>
    </row>
    <row r="331" spans="1:24" x14ac:dyDescent="0.25">
      <c r="A331" t="s">
        <v>292</v>
      </c>
      <c r="B331" t="s">
        <v>373</v>
      </c>
      <c r="C331" t="s">
        <v>16</v>
      </c>
      <c r="D331" s="7">
        <v>0.1</v>
      </c>
      <c r="E331" s="6" t="s">
        <v>17</v>
      </c>
      <c r="F331" t="s">
        <v>418</v>
      </c>
      <c r="G331" t="str">
        <f t="shared" si="620"/>
        <v>DL2022005</v>
      </c>
      <c r="H331" t="str">
        <f t="shared" si="621"/>
        <v>15</v>
      </c>
      <c r="I331" t="str">
        <f t="shared" si="622"/>
        <v>Signalkrebs_15_20220531_DL2022005_HelsingoerGym</v>
      </c>
      <c r="J331" t="str">
        <f t="shared" si="623"/>
        <v>Signalkrebs</v>
      </c>
      <c r="K331" t="str">
        <f t="shared" si="624"/>
        <v>NegK</v>
      </c>
      <c r="L331" t="str">
        <f t="shared" si="625"/>
        <v>No Ct</v>
      </c>
      <c r="M331" t="str">
        <f t="shared" si="582"/>
        <v/>
      </c>
      <c r="N331" t="str">
        <f t="shared" si="583"/>
        <v/>
      </c>
      <c r="O331" t="str">
        <f t="shared" si="584"/>
        <v/>
      </c>
    </row>
    <row r="332" spans="1:24" x14ac:dyDescent="0.25">
      <c r="A332" t="s">
        <v>294</v>
      </c>
      <c r="B332" t="s">
        <v>374</v>
      </c>
      <c r="C332" t="s">
        <v>20</v>
      </c>
      <c r="D332" s="7">
        <v>0.1</v>
      </c>
      <c r="E332" s="7" t="s">
        <v>17</v>
      </c>
      <c r="F332" t="s">
        <v>418</v>
      </c>
      <c r="G332" t="str">
        <f t="shared" si="620"/>
        <v>DL2022005</v>
      </c>
      <c r="H332" t="str">
        <f t="shared" si="621"/>
        <v>15</v>
      </c>
      <c r="I332" t="str">
        <f t="shared" si="622"/>
        <v>Signalkrebs_15_20220531_DL2022005_HelsingoerGym</v>
      </c>
      <c r="J332" t="str">
        <f t="shared" si="623"/>
        <v>Signalkrebs</v>
      </c>
      <c r="K332" t="str">
        <f t="shared" si="624"/>
        <v>eDNA</v>
      </c>
      <c r="L332" t="str">
        <f t="shared" si="625"/>
        <v>No Ct</v>
      </c>
      <c r="M332" t="str">
        <f t="shared" si="582"/>
        <v/>
      </c>
      <c r="N332" t="str">
        <f t="shared" si="583"/>
        <v/>
      </c>
      <c r="O332" t="str">
        <f t="shared" si="584"/>
        <v/>
      </c>
    </row>
    <row r="333" spans="1:24" x14ac:dyDescent="0.25">
      <c r="A333" t="s">
        <v>296</v>
      </c>
      <c r="B333" t="s">
        <v>374</v>
      </c>
      <c r="C333" t="s">
        <v>20</v>
      </c>
      <c r="D333" s="7">
        <v>0.1</v>
      </c>
      <c r="E333" s="7" t="s">
        <v>17</v>
      </c>
      <c r="F333" t="s">
        <v>418</v>
      </c>
      <c r="G333" t="str">
        <f t="shared" si="620"/>
        <v>DL2022005</v>
      </c>
      <c r="H333" t="str">
        <f t="shared" si="621"/>
        <v>15</v>
      </c>
      <c r="I333" t="str">
        <f t="shared" si="622"/>
        <v>Signalkrebs_15_20220531_DL2022005_HelsingoerGym</v>
      </c>
      <c r="J333" t="str">
        <f t="shared" si="623"/>
        <v>Signalkrebs</v>
      </c>
      <c r="K333" t="str">
        <f t="shared" si="624"/>
        <v>eDNA</v>
      </c>
      <c r="L333" t="str">
        <f t="shared" si="625"/>
        <v>No Ct</v>
      </c>
      <c r="M333" t="str">
        <f t="shared" si="582"/>
        <v/>
      </c>
      <c r="N333" t="str">
        <f t="shared" si="583"/>
        <v/>
      </c>
      <c r="O333" t="str">
        <f t="shared" si="584"/>
        <v/>
      </c>
    </row>
    <row r="334" spans="1:24" x14ac:dyDescent="0.25">
      <c r="A334" t="s">
        <v>297</v>
      </c>
      <c r="B334" t="s">
        <v>375</v>
      </c>
      <c r="C334" t="s">
        <v>13</v>
      </c>
      <c r="D334" s="7">
        <v>0.1</v>
      </c>
      <c r="E334" s="7">
        <v>29.23</v>
      </c>
      <c r="F334" t="s">
        <v>418</v>
      </c>
      <c r="G334" t="str">
        <f t="shared" si="620"/>
        <v>DL2022005</v>
      </c>
      <c r="H334" t="str">
        <f t="shared" si="621"/>
        <v>16</v>
      </c>
      <c r="I334" t="str">
        <f t="shared" si="622"/>
        <v>Signalkrebs_16_20220531_DL2022005_HelsingoerGym</v>
      </c>
      <c r="J334" t="str">
        <f t="shared" si="623"/>
        <v>Signalkrebs</v>
      </c>
      <c r="K334" t="str">
        <f t="shared" si="624"/>
        <v>PosK</v>
      </c>
      <c r="L334">
        <f t="shared" si="625"/>
        <v>29.23</v>
      </c>
      <c r="M334">
        <f t="shared" si="582"/>
        <v>29.23</v>
      </c>
      <c r="N334">
        <f t="shared" si="583"/>
        <v>0</v>
      </c>
      <c r="O334">
        <f t="shared" si="584"/>
        <v>0</v>
      </c>
      <c r="Q334">
        <f t="shared" ref="Q334" si="640">IF(L336="No Ct",0,L336)</f>
        <v>0</v>
      </c>
      <c r="R334">
        <f t="shared" ref="R334" si="641">IF(L337="No Ct",0,L337)</f>
        <v>0</v>
      </c>
      <c r="S334" t="str">
        <f t="shared" ref="S334" si="642">IF(AND(M334&gt;0,N334=0),"Valid","Invalid")</f>
        <v>Valid</v>
      </c>
      <c r="T334" t="str">
        <f t="shared" ref="T334" si="643">IF(OR(Q334&gt;1,R334&gt;1),"Present","Absent")</f>
        <v>Absent</v>
      </c>
      <c r="U334" t="str">
        <f t="shared" ref="U334" si="644">IF(OR(AND(Q334&gt;1,Q334&lt;41),AND(R334&gt;1,R334&lt;41)),"Ct&lt;41","Ct&gt;41")</f>
        <v>Ct&gt;41</v>
      </c>
      <c r="V334" t="str">
        <f>VLOOKUP(J334,Datasæt_Analysesystemer!$C$2:$D$68,2,FALSE)</f>
        <v>Signalkrebs</v>
      </c>
      <c r="W334" t="str">
        <f t="shared" ref="W334" si="645">MID(F334,10,9)</f>
        <v>DL2022005</v>
      </c>
      <c r="X334" t="str">
        <f t="shared" ref="X334" si="646">W334&amp;"_"&amp;V334&amp;"_"&amp;S334&amp;"_"&amp;T334&amp;"_"&amp;U334</f>
        <v>DL2022005_Signalkrebs_Valid_Absent_Ct&gt;41</v>
      </c>
    </row>
    <row r="335" spans="1:24" x14ac:dyDescent="0.25">
      <c r="A335" t="s">
        <v>299</v>
      </c>
      <c r="B335" t="s">
        <v>376</v>
      </c>
      <c r="C335" t="s">
        <v>16</v>
      </c>
      <c r="D335" s="7">
        <v>0.1</v>
      </c>
      <c r="E335" s="6" t="s">
        <v>17</v>
      </c>
      <c r="F335" t="s">
        <v>418</v>
      </c>
      <c r="G335" t="str">
        <f t="shared" si="620"/>
        <v>DL2022005</v>
      </c>
      <c r="H335" t="str">
        <f t="shared" si="621"/>
        <v>16</v>
      </c>
      <c r="I335" t="str">
        <f t="shared" si="622"/>
        <v>Signalkrebs_16_20220531_DL2022005_HelsingoerGym</v>
      </c>
      <c r="J335" t="str">
        <f t="shared" si="623"/>
        <v>Signalkrebs</v>
      </c>
      <c r="K335" t="str">
        <f t="shared" si="624"/>
        <v>NegK</v>
      </c>
      <c r="L335" t="str">
        <f t="shared" si="625"/>
        <v>No Ct</v>
      </c>
      <c r="M335" t="str">
        <f t="shared" si="582"/>
        <v/>
      </c>
      <c r="N335" t="str">
        <f t="shared" si="583"/>
        <v/>
      </c>
      <c r="O335" t="str">
        <f t="shared" si="584"/>
        <v/>
      </c>
    </row>
    <row r="336" spans="1:24" x14ac:dyDescent="0.25">
      <c r="A336" t="s">
        <v>301</v>
      </c>
      <c r="B336" t="s">
        <v>377</v>
      </c>
      <c r="C336" t="s">
        <v>20</v>
      </c>
      <c r="D336" s="7">
        <v>0.1</v>
      </c>
      <c r="E336" s="6" t="s">
        <v>17</v>
      </c>
      <c r="F336" t="s">
        <v>418</v>
      </c>
      <c r="G336" t="str">
        <f t="shared" si="620"/>
        <v>DL2022005</v>
      </c>
      <c r="H336" t="str">
        <f t="shared" si="621"/>
        <v>16</v>
      </c>
      <c r="I336" t="str">
        <f t="shared" si="622"/>
        <v>Signalkrebs_16_20220531_DL2022005_HelsingoerGym</v>
      </c>
      <c r="J336" t="str">
        <f t="shared" si="623"/>
        <v>Signalkrebs</v>
      </c>
      <c r="K336" t="str">
        <f t="shared" si="624"/>
        <v>eDNA</v>
      </c>
      <c r="L336" t="str">
        <f t="shared" si="625"/>
        <v>No Ct</v>
      </c>
      <c r="M336" t="str">
        <f t="shared" si="582"/>
        <v/>
      </c>
      <c r="N336" t="str">
        <f t="shared" si="583"/>
        <v/>
      </c>
      <c r="O336" t="str">
        <f t="shared" si="584"/>
        <v/>
      </c>
    </row>
    <row r="337" spans="1:24" x14ac:dyDescent="0.25">
      <c r="A337" t="s">
        <v>303</v>
      </c>
      <c r="B337" t="s">
        <v>377</v>
      </c>
      <c r="C337" t="s">
        <v>20</v>
      </c>
      <c r="D337" s="7">
        <v>0.1</v>
      </c>
      <c r="E337" s="6" t="s">
        <v>17</v>
      </c>
      <c r="F337" t="s">
        <v>418</v>
      </c>
      <c r="G337" t="str">
        <f t="shared" si="620"/>
        <v>DL2022005</v>
      </c>
      <c r="H337" t="str">
        <f t="shared" si="621"/>
        <v>16</v>
      </c>
      <c r="I337" t="str">
        <f t="shared" si="622"/>
        <v>Signalkrebs_16_20220531_DL2022005_HelsingoerGym</v>
      </c>
      <c r="J337" t="str">
        <f t="shared" si="623"/>
        <v>Signalkrebs</v>
      </c>
      <c r="K337" t="str">
        <f t="shared" si="624"/>
        <v>eDNA</v>
      </c>
      <c r="L337" t="str">
        <f t="shared" si="625"/>
        <v>No Ct</v>
      </c>
      <c r="M337" t="str">
        <f t="shared" si="582"/>
        <v/>
      </c>
      <c r="N337" t="str">
        <f t="shared" si="583"/>
        <v/>
      </c>
      <c r="O337" t="str">
        <f t="shared" si="584"/>
        <v/>
      </c>
    </row>
    <row r="338" spans="1:24" x14ac:dyDescent="0.25">
      <c r="A338" t="s">
        <v>304</v>
      </c>
      <c r="B338" t="s">
        <v>378</v>
      </c>
      <c r="C338" t="s">
        <v>13</v>
      </c>
      <c r="D338" s="7">
        <v>0.1</v>
      </c>
      <c r="E338" s="7">
        <v>30.74</v>
      </c>
      <c r="F338" t="s">
        <v>418</v>
      </c>
      <c r="G338" t="str">
        <f t="shared" si="620"/>
        <v>DL2022005</v>
      </c>
      <c r="H338" t="str">
        <f t="shared" si="621"/>
        <v>17</v>
      </c>
      <c r="I338" t="str">
        <f t="shared" si="622"/>
        <v>GaliziskSumpkrebs_17_20220531_DL2022005_HelsingoerGym</v>
      </c>
      <c r="J338" t="str">
        <f t="shared" si="623"/>
        <v>GaliziskSumpkrebs</v>
      </c>
      <c r="K338" t="str">
        <f t="shared" si="624"/>
        <v>PosK</v>
      </c>
      <c r="L338">
        <f t="shared" si="625"/>
        <v>30.74</v>
      </c>
      <c r="M338">
        <f t="shared" si="582"/>
        <v>30.74</v>
      </c>
      <c r="N338">
        <f t="shared" si="583"/>
        <v>0</v>
      </c>
      <c r="O338">
        <f t="shared" si="584"/>
        <v>0</v>
      </c>
      <c r="Q338">
        <f t="shared" ref="Q338" si="647">IF(L340="No Ct",0,L340)</f>
        <v>0</v>
      </c>
      <c r="R338">
        <f t="shared" ref="R338" si="648">IF(L341="No Ct",0,L341)</f>
        <v>0</v>
      </c>
      <c r="S338" t="str">
        <f t="shared" ref="S338" si="649">IF(AND(M338&gt;0,N338=0),"Valid","Invalid")</f>
        <v>Valid</v>
      </c>
      <c r="T338" t="str">
        <f t="shared" ref="T338" si="650">IF(OR(Q338&gt;1,R338&gt;1),"Present","Absent")</f>
        <v>Absent</v>
      </c>
      <c r="U338" t="str">
        <f t="shared" ref="U338" si="651">IF(OR(AND(Q338&gt;1,Q338&lt;41),AND(R338&gt;1,R338&lt;41)),"Ct&lt;41","Ct&gt;41")</f>
        <v>Ct&gt;41</v>
      </c>
      <c r="V338" t="str">
        <f>VLOOKUP(J338,Datasæt_Analysesystemer!$C$2:$D$68,2,FALSE)</f>
        <v>Galizisk sumpkrebs</v>
      </c>
      <c r="W338" t="str">
        <f t="shared" ref="W338" si="652">MID(F338,10,9)</f>
        <v>DL2022005</v>
      </c>
      <c r="X338" t="str">
        <f t="shared" ref="X338" si="653">W338&amp;"_"&amp;V338&amp;"_"&amp;S338&amp;"_"&amp;T338&amp;"_"&amp;U338</f>
        <v>DL2022005_Galizisk sumpkrebs_Valid_Absent_Ct&gt;41</v>
      </c>
    </row>
    <row r="339" spans="1:24" x14ac:dyDescent="0.25">
      <c r="A339" t="s">
        <v>306</v>
      </c>
      <c r="B339" t="s">
        <v>379</v>
      </c>
      <c r="C339" t="s">
        <v>16</v>
      </c>
      <c r="D339" s="7">
        <v>0.1</v>
      </c>
      <c r="E339" s="6" t="s">
        <v>17</v>
      </c>
      <c r="F339" t="s">
        <v>418</v>
      </c>
      <c r="G339" t="str">
        <f t="shared" si="620"/>
        <v>DL2022005</v>
      </c>
      <c r="H339" t="str">
        <f t="shared" si="621"/>
        <v>17</v>
      </c>
      <c r="I339" t="str">
        <f t="shared" si="622"/>
        <v>GaliziskSumpkrebs_17_20220531_DL2022005_HelsingoerGym</v>
      </c>
      <c r="J339" t="str">
        <f t="shared" si="623"/>
        <v>GaliziskSumpkrebs</v>
      </c>
      <c r="K339" t="str">
        <f t="shared" si="624"/>
        <v>NegK</v>
      </c>
      <c r="L339" t="str">
        <f t="shared" si="625"/>
        <v>No Ct</v>
      </c>
      <c r="M339" t="str">
        <f t="shared" si="582"/>
        <v/>
      </c>
      <c r="N339" t="str">
        <f t="shared" si="583"/>
        <v/>
      </c>
      <c r="O339" t="str">
        <f t="shared" si="584"/>
        <v/>
      </c>
    </row>
    <row r="340" spans="1:24" x14ac:dyDescent="0.25">
      <c r="A340" t="s">
        <v>308</v>
      </c>
      <c r="B340" t="s">
        <v>380</v>
      </c>
      <c r="C340" t="s">
        <v>20</v>
      </c>
      <c r="D340" s="7">
        <v>0.1</v>
      </c>
      <c r="E340" s="6" t="s">
        <v>17</v>
      </c>
      <c r="F340" t="s">
        <v>418</v>
      </c>
      <c r="G340" t="str">
        <f t="shared" si="620"/>
        <v>DL2022005</v>
      </c>
      <c r="H340" t="str">
        <f t="shared" si="621"/>
        <v>17</v>
      </c>
      <c r="I340" t="str">
        <f t="shared" si="622"/>
        <v>GaliziskSumpkrebs_17_20220531_DL2022005_HelsingoerGym</v>
      </c>
      <c r="J340" t="str">
        <f t="shared" si="623"/>
        <v>GaliziskSumpkrebs</v>
      </c>
      <c r="K340" t="str">
        <f t="shared" si="624"/>
        <v>eDNA</v>
      </c>
      <c r="L340" t="str">
        <f t="shared" si="625"/>
        <v>No Ct</v>
      </c>
      <c r="M340" t="str">
        <f t="shared" si="582"/>
        <v/>
      </c>
      <c r="N340" t="str">
        <f t="shared" si="583"/>
        <v/>
      </c>
      <c r="O340" t="str">
        <f t="shared" si="584"/>
        <v/>
      </c>
    </row>
    <row r="341" spans="1:24" x14ac:dyDescent="0.25">
      <c r="A341" t="s">
        <v>310</v>
      </c>
      <c r="B341" t="s">
        <v>380</v>
      </c>
      <c r="C341" t="s">
        <v>20</v>
      </c>
      <c r="D341" s="7">
        <v>0.1</v>
      </c>
      <c r="E341" s="6" t="s">
        <v>17</v>
      </c>
      <c r="F341" t="s">
        <v>418</v>
      </c>
      <c r="G341" t="str">
        <f t="shared" si="620"/>
        <v>DL2022005</v>
      </c>
      <c r="H341" t="str">
        <f t="shared" si="621"/>
        <v>17</v>
      </c>
      <c r="I341" t="str">
        <f t="shared" si="622"/>
        <v>GaliziskSumpkrebs_17_20220531_DL2022005_HelsingoerGym</v>
      </c>
      <c r="J341" t="str">
        <f t="shared" si="623"/>
        <v>GaliziskSumpkrebs</v>
      </c>
      <c r="K341" t="str">
        <f t="shared" si="624"/>
        <v>eDNA</v>
      </c>
      <c r="L341" t="str">
        <f t="shared" si="625"/>
        <v>No Ct</v>
      </c>
      <c r="M341" t="str">
        <f t="shared" si="582"/>
        <v/>
      </c>
      <c r="N341" t="str">
        <f t="shared" si="583"/>
        <v/>
      </c>
      <c r="O341" t="str">
        <f t="shared" si="584"/>
        <v/>
      </c>
    </row>
    <row r="342" spans="1:24" x14ac:dyDescent="0.25">
      <c r="A342" t="s">
        <v>311</v>
      </c>
      <c r="B342" t="s">
        <v>381</v>
      </c>
      <c r="C342" t="s">
        <v>13</v>
      </c>
      <c r="D342" s="7">
        <v>0.1</v>
      </c>
      <c r="E342" s="7">
        <v>30.79</v>
      </c>
      <c r="F342" t="s">
        <v>418</v>
      </c>
      <c r="G342" t="str">
        <f t="shared" si="620"/>
        <v>DL2022005</v>
      </c>
      <c r="H342" t="str">
        <f t="shared" si="621"/>
        <v>18</v>
      </c>
      <c r="I342" t="str">
        <f t="shared" si="622"/>
        <v>GaliziskSumpkrebs_18_20220531_DL2022005_HelsingoerGym</v>
      </c>
      <c r="J342" t="str">
        <f t="shared" si="623"/>
        <v>GaliziskSumpkrebs</v>
      </c>
      <c r="K342" t="str">
        <f t="shared" si="624"/>
        <v>PosK</v>
      </c>
      <c r="L342">
        <f t="shared" si="625"/>
        <v>30.79</v>
      </c>
      <c r="M342">
        <f t="shared" si="582"/>
        <v>30.79</v>
      </c>
      <c r="N342">
        <f t="shared" si="583"/>
        <v>0</v>
      </c>
      <c r="O342">
        <f t="shared" si="584"/>
        <v>0</v>
      </c>
      <c r="Q342">
        <f t="shared" ref="Q342" si="654">IF(L344="No Ct",0,L344)</f>
        <v>0</v>
      </c>
      <c r="R342">
        <f t="shared" ref="R342" si="655">IF(L345="No Ct",0,L345)</f>
        <v>0</v>
      </c>
      <c r="S342" t="str">
        <f t="shared" ref="S342" si="656">IF(AND(M342&gt;0,N342=0),"Valid","Invalid")</f>
        <v>Valid</v>
      </c>
      <c r="T342" t="str">
        <f t="shared" ref="T342" si="657">IF(OR(Q342&gt;1,R342&gt;1),"Present","Absent")</f>
        <v>Absent</v>
      </c>
      <c r="U342" t="str">
        <f t="shared" ref="U342" si="658">IF(OR(AND(Q342&gt;1,Q342&lt;41),AND(R342&gt;1,R342&lt;41)),"Ct&lt;41","Ct&gt;41")</f>
        <v>Ct&gt;41</v>
      </c>
      <c r="V342" t="str">
        <f>VLOOKUP(J342,Datasæt_Analysesystemer!$C$2:$D$68,2,FALSE)</f>
        <v>Galizisk sumpkrebs</v>
      </c>
      <c r="W342" t="str">
        <f t="shared" ref="W342" si="659">MID(F342,10,9)</f>
        <v>DL2022005</v>
      </c>
      <c r="X342" t="str">
        <f t="shared" ref="X342" si="660">W342&amp;"_"&amp;V342&amp;"_"&amp;S342&amp;"_"&amp;T342&amp;"_"&amp;U342</f>
        <v>DL2022005_Galizisk sumpkrebs_Valid_Absent_Ct&gt;41</v>
      </c>
    </row>
    <row r="343" spans="1:24" x14ac:dyDescent="0.25">
      <c r="A343" t="s">
        <v>313</v>
      </c>
      <c r="B343" t="s">
        <v>382</v>
      </c>
      <c r="C343" t="s">
        <v>16</v>
      </c>
      <c r="D343" s="7">
        <v>0.1</v>
      </c>
      <c r="E343" s="6" t="s">
        <v>17</v>
      </c>
      <c r="F343" t="s">
        <v>418</v>
      </c>
      <c r="G343" t="str">
        <f t="shared" si="620"/>
        <v>DL2022005</v>
      </c>
      <c r="H343" t="str">
        <f t="shared" si="621"/>
        <v>18</v>
      </c>
      <c r="I343" t="str">
        <f t="shared" si="622"/>
        <v>GaliziskSumpkrebs_18_20220531_DL2022005_HelsingoerGym</v>
      </c>
      <c r="J343" t="str">
        <f t="shared" si="623"/>
        <v>GaliziskSumpkrebs</v>
      </c>
      <c r="K343" t="str">
        <f t="shared" si="624"/>
        <v>NegK</v>
      </c>
      <c r="L343" t="str">
        <f t="shared" si="625"/>
        <v>No Ct</v>
      </c>
      <c r="M343" t="str">
        <f t="shared" si="582"/>
        <v/>
      </c>
      <c r="N343" t="str">
        <f t="shared" si="583"/>
        <v/>
      </c>
      <c r="O343" t="str">
        <f t="shared" si="584"/>
        <v/>
      </c>
    </row>
    <row r="344" spans="1:24" x14ac:dyDescent="0.25">
      <c r="A344" t="s">
        <v>315</v>
      </c>
      <c r="B344" t="s">
        <v>383</v>
      </c>
      <c r="C344" t="s">
        <v>20</v>
      </c>
      <c r="D344" s="7">
        <v>0.1</v>
      </c>
      <c r="E344" s="7" t="s">
        <v>17</v>
      </c>
      <c r="F344" t="s">
        <v>418</v>
      </c>
      <c r="G344" t="str">
        <f t="shared" si="620"/>
        <v>DL2022005</v>
      </c>
      <c r="H344" t="str">
        <f t="shared" si="621"/>
        <v>18</v>
      </c>
      <c r="I344" t="str">
        <f t="shared" si="622"/>
        <v>GaliziskSumpkrebs_18_20220531_DL2022005_HelsingoerGym</v>
      </c>
      <c r="J344" t="str">
        <f t="shared" si="623"/>
        <v>GaliziskSumpkrebs</v>
      </c>
      <c r="K344" t="str">
        <f t="shared" si="624"/>
        <v>eDNA</v>
      </c>
      <c r="L344" t="str">
        <f t="shared" si="625"/>
        <v>No Ct</v>
      </c>
      <c r="M344" t="str">
        <f t="shared" si="582"/>
        <v/>
      </c>
      <c r="N344" t="str">
        <f t="shared" si="583"/>
        <v/>
      </c>
      <c r="O344" t="str">
        <f t="shared" si="584"/>
        <v/>
      </c>
    </row>
    <row r="345" spans="1:24" x14ac:dyDescent="0.25">
      <c r="A345" t="s">
        <v>317</v>
      </c>
      <c r="B345" t="s">
        <v>383</v>
      </c>
      <c r="C345" t="s">
        <v>20</v>
      </c>
      <c r="D345" s="7">
        <v>0.1</v>
      </c>
      <c r="E345" s="7" t="s">
        <v>17</v>
      </c>
      <c r="F345" t="s">
        <v>418</v>
      </c>
      <c r="G345" t="str">
        <f t="shared" si="620"/>
        <v>DL2022005</v>
      </c>
      <c r="H345" t="str">
        <f t="shared" si="621"/>
        <v>18</v>
      </c>
      <c r="I345" t="str">
        <f t="shared" si="622"/>
        <v>GaliziskSumpkrebs_18_20220531_DL2022005_HelsingoerGym</v>
      </c>
      <c r="J345" t="str">
        <f t="shared" si="623"/>
        <v>GaliziskSumpkrebs</v>
      </c>
      <c r="K345" t="str">
        <f t="shared" si="624"/>
        <v>eDNA</v>
      </c>
      <c r="L345" t="str">
        <f t="shared" si="625"/>
        <v>No Ct</v>
      </c>
      <c r="M345" t="str">
        <f t="shared" si="582"/>
        <v/>
      </c>
      <c r="N345" t="str">
        <f t="shared" si="583"/>
        <v/>
      </c>
      <c r="O345" t="str">
        <f t="shared" si="584"/>
        <v/>
      </c>
    </row>
    <row r="346" spans="1:24" x14ac:dyDescent="0.25">
      <c r="A346" t="s">
        <v>318</v>
      </c>
      <c r="B346" t="s">
        <v>384</v>
      </c>
      <c r="C346" t="s">
        <v>13</v>
      </c>
      <c r="D346" s="7">
        <v>0.1</v>
      </c>
      <c r="E346" s="7">
        <v>36.200000000000003</v>
      </c>
      <c r="F346" t="s">
        <v>418</v>
      </c>
      <c r="G346" t="str">
        <f t="shared" si="620"/>
        <v>DL2022005</v>
      </c>
      <c r="H346" t="str">
        <f t="shared" si="621"/>
        <v>19</v>
      </c>
      <c r="I346" t="str">
        <f t="shared" si="622"/>
        <v>KinesiskUldhaandskrabbe_19_20220531_DL2022005_HelsingoerGym</v>
      </c>
      <c r="J346" t="str">
        <f t="shared" si="623"/>
        <v>KinesiskUldhaandskrabbe</v>
      </c>
      <c r="K346" t="str">
        <f t="shared" si="624"/>
        <v>PosK</v>
      </c>
      <c r="L346">
        <f t="shared" si="625"/>
        <v>36.200000000000003</v>
      </c>
      <c r="M346">
        <f t="shared" si="582"/>
        <v>36.200000000000003</v>
      </c>
      <c r="N346">
        <f t="shared" si="583"/>
        <v>0</v>
      </c>
      <c r="O346">
        <f t="shared" si="584"/>
        <v>0</v>
      </c>
      <c r="Q346">
        <f t="shared" ref="Q346" si="661">IF(L348="No Ct",0,L348)</f>
        <v>0</v>
      </c>
      <c r="R346">
        <f t="shared" ref="R346" si="662">IF(L349="No Ct",0,L349)</f>
        <v>0</v>
      </c>
      <c r="S346" t="str">
        <f t="shared" ref="S346" si="663">IF(AND(M346&gt;0,N346=0),"Valid","Invalid")</f>
        <v>Valid</v>
      </c>
      <c r="T346" t="str">
        <f t="shared" ref="T346" si="664">IF(OR(Q346&gt;1,R346&gt;1),"Present","Absent")</f>
        <v>Absent</v>
      </c>
      <c r="U346" t="str">
        <f t="shared" ref="U346" si="665">IF(OR(AND(Q346&gt;1,Q346&lt;41),AND(R346&gt;1,R346&lt;41)),"Ct&lt;41","Ct&gt;41")</f>
        <v>Ct&gt;41</v>
      </c>
      <c r="V346" t="str">
        <f>VLOOKUP(J346,Datasæt_Analysesystemer!$C$2:$D$68,2,FALSE)</f>
        <v>Kinesisk uldhåndskrabbe</v>
      </c>
      <c r="W346" t="str">
        <f t="shared" ref="W346" si="666">MID(F346,10,9)</f>
        <v>DL2022005</v>
      </c>
      <c r="X346" t="str">
        <f t="shared" ref="X346" si="667">W346&amp;"_"&amp;V346&amp;"_"&amp;S346&amp;"_"&amp;T346&amp;"_"&amp;U346</f>
        <v>DL2022005_Kinesisk uldhåndskrabbe_Valid_Absent_Ct&gt;41</v>
      </c>
    </row>
    <row r="347" spans="1:24" x14ac:dyDescent="0.25">
      <c r="A347" t="s">
        <v>320</v>
      </c>
      <c r="B347" t="s">
        <v>385</v>
      </c>
      <c r="C347" t="s">
        <v>16</v>
      </c>
      <c r="D347" s="7">
        <v>0.1</v>
      </c>
      <c r="E347" s="6" t="s">
        <v>17</v>
      </c>
      <c r="F347" t="s">
        <v>418</v>
      </c>
      <c r="G347" t="str">
        <f t="shared" si="620"/>
        <v>DL2022005</v>
      </c>
      <c r="H347" t="str">
        <f t="shared" si="621"/>
        <v>19</v>
      </c>
      <c r="I347" t="str">
        <f t="shared" si="622"/>
        <v>KinesiskUldhaandskrabbe_19_20220531_DL2022005_HelsingoerGym</v>
      </c>
      <c r="J347" t="str">
        <f t="shared" si="623"/>
        <v>KinesiskUldhaandskrabbe</v>
      </c>
      <c r="K347" t="str">
        <f t="shared" si="624"/>
        <v>NegK</v>
      </c>
      <c r="L347" t="str">
        <f t="shared" si="625"/>
        <v>No Ct</v>
      </c>
      <c r="M347" t="str">
        <f t="shared" si="582"/>
        <v/>
      </c>
      <c r="N347" t="str">
        <f t="shared" si="583"/>
        <v/>
      </c>
      <c r="O347" t="str">
        <f t="shared" si="584"/>
        <v/>
      </c>
    </row>
    <row r="348" spans="1:24" x14ac:dyDescent="0.25">
      <c r="A348" t="s">
        <v>322</v>
      </c>
      <c r="B348" t="s">
        <v>386</v>
      </c>
      <c r="C348" t="s">
        <v>20</v>
      </c>
      <c r="D348" s="7">
        <v>0.1</v>
      </c>
      <c r="E348" s="6" t="s">
        <v>17</v>
      </c>
      <c r="F348" t="s">
        <v>418</v>
      </c>
      <c r="G348" t="str">
        <f t="shared" si="620"/>
        <v>DL2022005</v>
      </c>
      <c r="H348" t="str">
        <f t="shared" si="621"/>
        <v>19</v>
      </c>
      <c r="I348" t="str">
        <f t="shared" si="622"/>
        <v>KinesiskUldhaandskrabbe_19_20220531_DL2022005_HelsingoerGym</v>
      </c>
      <c r="J348" t="str">
        <f t="shared" si="623"/>
        <v>KinesiskUldhaandskrabbe</v>
      </c>
      <c r="K348" t="str">
        <f t="shared" si="624"/>
        <v>eDNA</v>
      </c>
      <c r="L348" t="str">
        <f t="shared" si="625"/>
        <v>No Ct</v>
      </c>
      <c r="M348" t="str">
        <f t="shared" si="582"/>
        <v/>
      </c>
      <c r="N348" t="str">
        <f t="shared" si="583"/>
        <v/>
      </c>
      <c r="O348" t="str">
        <f t="shared" si="584"/>
        <v/>
      </c>
    </row>
    <row r="349" spans="1:24" x14ac:dyDescent="0.25">
      <c r="A349" t="s">
        <v>324</v>
      </c>
      <c r="B349" t="s">
        <v>386</v>
      </c>
      <c r="C349" t="s">
        <v>20</v>
      </c>
      <c r="D349" s="7">
        <v>0.1</v>
      </c>
      <c r="E349" s="6" t="s">
        <v>17</v>
      </c>
      <c r="F349" t="s">
        <v>418</v>
      </c>
      <c r="G349" t="str">
        <f t="shared" si="620"/>
        <v>DL2022005</v>
      </c>
      <c r="H349" t="str">
        <f t="shared" si="621"/>
        <v>19</v>
      </c>
      <c r="I349" t="str">
        <f t="shared" si="622"/>
        <v>KinesiskUldhaandskrabbe_19_20220531_DL2022005_HelsingoerGym</v>
      </c>
      <c r="J349" t="str">
        <f t="shared" si="623"/>
        <v>KinesiskUldhaandskrabbe</v>
      </c>
      <c r="K349" t="str">
        <f t="shared" si="624"/>
        <v>eDNA</v>
      </c>
      <c r="L349" t="str">
        <f t="shared" si="625"/>
        <v>No Ct</v>
      </c>
      <c r="M349" t="str">
        <f t="shared" si="582"/>
        <v/>
      </c>
      <c r="N349" t="str">
        <f t="shared" si="583"/>
        <v/>
      </c>
      <c r="O349" t="str">
        <f t="shared" si="584"/>
        <v/>
      </c>
    </row>
    <row r="350" spans="1:24" x14ac:dyDescent="0.25">
      <c r="A350" t="s">
        <v>329</v>
      </c>
      <c r="B350" t="s">
        <v>387</v>
      </c>
      <c r="C350" t="s">
        <v>13</v>
      </c>
      <c r="D350" s="7">
        <v>0.1</v>
      </c>
      <c r="E350" s="7">
        <v>36.659999999999997</v>
      </c>
      <c r="F350" t="s">
        <v>418</v>
      </c>
      <c r="G350" t="str">
        <f t="shared" si="620"/>
        <v>DL2022005</v>
      </c>
      <c r="H350" t="str">
        <f t="shared" si="621"/>
        <v>20</v>
      </c>
      <c r="I350" t="str">
        <f t="shared" si="622"/>
        <v>KinesiskUldhaandskrabbe_20_20220531_DL2022005_HelsingoerGym</v>
      </c>
      <c r="J350" t="str">
        <f t="shared" si="623"/>
        <v>KinesiskUldhaandskrabbe</v>
      </c>
      <c r="K350" t="str">
        <f t="shared" si="624"/>
        <v>PosK</v>
      </c>
      <c r="L350">
        <f t="shared" si="625"/>
        <v>36.659999999999997</v>
      </c>
      <c r="M350">
        <f t="shared" si="582"/>
        <v>36.659999999999997</v>
      </c>
      <c r="N350">
        <f t="shared" si="583"/>
        <v>0</v>
      </c>
      <c r="O350">
        <f t="shared" si="584"/>
        <v>0</v>
      </c>
      <c r="Q350">
        <f t="shared" ref="Q350" si="668">IF(L352="No Ct",0,L352)</f>
        <v>0</v>
      </c>
      <c r="R350">
        <f t="shared" ref="R350" si="669">IF(L353="No Ct",0,L353)</f>
        <v>0</v>
      </c>
      <c r="S350" t="str">
        <f t="shared" ref="S350" si="670">IF(AND(M350&gt;0,N350=0),"Valid","Invalid")</f>
        <v>Valid</v>
      </c>
      <c r="T350" t="str">
        <f t="shared" ref="T350" si="671">IF(OR(Q350&gt;1,R350&gt;1),"Present","Absent")</f>
        <v>Absent</v>
      </c>
      <c r="U350" t="str">
        <f t="shared" ref="U350" si="672">IF(OR(AND(Q350&gt;1,Q350&lt;41),AND(R350&gt;1,R350&lt;41)),"Ct&lt;41","Ct&gt;41")</f>
        <v>Ct&gt;41</v>
      </c>
      <c r="V350" t="str">
        <f>VLOOKUP(J350,Datasæt_Analysesystemer!$C$2:$D$68,2,FALSE)</f>
        <v>Kinesisk uldhåndskrabbe</v>
      </c>
      <c r="W350" t="str">
        <f t="shared" ref="W350" si="673">MID(F350,10,9)</f>
        <v>DL2022005</v>
      </c>
      <c r="X350" t="str">
        <f t="shared" ref="X350" si="674">W350&amp;"_"&amp;V350&amp;"_"&amp;S350&amp;"_"&amp;T350&amp;"_"&amp;U350</f>
        <v>DL2022005_Kinesisk uldhåndskrabbe_Valid_Absent_Ct&gt;41</v>
      </c>
    </row>
    <row r="351" spans="1:24" x14ac:dyDescent="0.25">
      <c r="A351" t="s">
        <v>331</v>
      </c>
      <c r="B351" t="s">
        <v>388</v>
      </c>
      <c r="C351" t="s">
        <v>16</v>
      </c>
      <c r="D351" s="7">
        <v>0.1</v>
      </c>
      <c r="E351" s="6" t="s">
        <v>17</v>
      </c>
      <c r="F351" t="s">
        <v>418</v>
      </c>
      <c r="G351" t="str">
        <f t="shared" si="620"/>
        <v>DL2022005</v>
      </c>
      <c r="H351" t="str">
        <f t="shared" si="621"/>
        <v>20</v>
      </c>
      <c r="I351" t="str">
        <f t="shared" si="622"/>
        <v>KinesiskUldhaandskrabbe_20_20220531_DL2022005_HelsingoerGym</v>
      </c>
      <c r="J351" t="str">
        <f t="shared" si="623"/>
        <v>KinesiskUldhaandskrabbe</v>
      </c>
      <c r="K351" t="str">
        <f t="shared" si="624"/>
        <v>NegK</v>
      </c>
      <c r="L351" t="str">
        <f t="shared" si="625"/>
        <v>No Ct</v>
      </c>
      <c r="M351" t="str">
        <f t="shared" si="582"/>
        <v/>
      </c>
      <c r="N351" t="str">
        <f t="shared" si="583"/>
        <v/>
      </c>
      <c r="O351" t="str">
        <f t="shared" si="584"/>
        <v/>
      </c>
    </row>
    <row r="352" spans="1:24" x14ac:dyDescent="0.25">
      <c r="A352" t="s">
        <v>327</v>
      </c>
      <c r="B352" t="s">
        <v>389</v>
      </c>
      <c r="C352" t="s">
        <v>20</v>
      </c>
      <c r="D352" s="7">
        <v>0.1</v>
      </c>
      <c r="E352" s="6" t="s">
        <v>17</v>
      </c>
      <c r="F352" t="s">
        <v>418</v>
      </c>
      <c r="G352" t="str">
        <f t="shared" si="620"/>
        <v>DL2022005</v>
      </c>
      <c r="H352" t="str">
        <f t="shared" si="621"/>
        <v>20</v>
      </c>
      <c r="I352" t="str">
        <f t="shared" si="622"/>
        <v>KinesiskUldhaandskrabbe_20_20220531_DL2022005_HelsingoerGym</v>
      </c>
      <c r="J352" t="str">
        <f t="shared" si="623"/>
        <v>KinesiskUldhaandskrabbe</v>
      </c>
      <c r="K352" t="str">
        <f t="shared" si="624"/>
        <v>eDNA</v>
      </c>
      <c r="L352" t="str">
        <f t="shared" si="625"/>
        <v>No Ct</v>
      </c>
      <c r="M352" t="str">
        <f t="shared" si="582"/>
        <v/>
      </c>
      <c r="N352" t="str">
        <f t="shared" si="583"/>
        <v/>
      </c>
      <c r="O352" t="str">
        <f t="shared" si="584"/>
        <v/>
      </c>
    </row>
    <row r="353" spans="1:24" x14ac:dyDescent="0.25">
      <c r="A353" t="s">
        <v>325</v>
      </c>
      <c r="B353" t="s">
        <v>389</v>
      </c>
      <c r="C353" t="s">
        <v>20</v>
      </c>
      <c r="D353" s="7">
        <v>0.1</v>
      </c>
      <c r="E353" s="6" t="s">
        <v>17</v>
      </c>
      <c r="F353" t="s">
        <v>418</v>
      </c>
      <c r="G353" t="str">
        <f t="shared" si="620"/>
        <v>DL2022005</v>
      </c>
      <c r="H353" t="str">
        <f t="shared" si="621"/>
        <v>20</v>
      </c>
      <c r="I353" t="str">
        <f t="shared" si="622"/>
        <v>KinesiskUldhaandskrabbe_20_20220531_DL2022005_HelsingoerGym</v>
      </c>
      <c r="J353" t="str">
        <f t="shared" si="623"/>
        <v>KinesiskUldhaandskrabbe</v>
      </c>
      <c r="K353" t="str">
        <f t="shared" si="624"/>
        <v>eDNA</v>
      </c>
      <c r="L353" t="str">
        <f t="shared" si="625"/>
        <v>No Ct</v>
      </c>
      <c r="M353" t="str">
        <f t="shared" si="582"/>
        <v/>
      </c>
      <c r="N353" t="str">
        <f t="shared" si="583"/>
        <v/>
      </c>
      <c r="O353" t="str">
        <f t="shared" si="584"/>
        <v/>
      </c>
    </row>
    <row r="354" spans="1:24" x14ac:dyDescent="0.25">
      <c r="A354" t="s">
        <v>390</v>
      </c>
      <c r="B354" t="s">
        <v>391</v>
      </c>
      <c r="C354" t="s">
        <v>13</v>
      </c>
      <c r="D354" s="7">
        <v>0.1</v>
      </c>
      <c r="E354" s="7" t="s">
        <v>17</v>
      </c>
      <c r="F354" t="s">
        <v>418</v>
      </c>
      <c r="G354" t="str">
        <f t="shared" si="620"/>
        <v>DL2022005</v>
      </c>
      <c r="H354" t="str">
        <f t="shared" si="621"/>
        <v>21</v>
      </c>
      <c r="I354" t="str">
        <f t="shared" si="622"/>
        <v>BredVandkalv_21_20220531_DL2022005_HelsingoerGym</v>
      </c>
      <c r="J354" t="str">
        <f t="shared" si="623"/>
        <v>BredVandkalv</v>
      </c>
      <c r="K354" t="str">
        <f t="shared" si="624"/>
        <v>PosK</v>
      </c>
      <c r="L354" t="str">
        <f t="shared" si="625"/>
        <v>No Ct</v>
      </c>
      <c r="M354">
        <f t="shared" si="582"/>
        <v>0</v>
      </c>
      <c r="N354">
        <f t="shared" si="583"/>
        <v>0</v>
      </c>
      <c r="O354">
        <f t="shared" si="584"/>
        <v>0</v>
      </c>
      <c r="Q354">
        <f t="shared" ref="Q354" si="675">IF(L356="No Ct",0,L356)</f>
        <v>0</v>
      </c>
      <c r="R354">
        <f t="shared" ref="R354" si="676">IF(L357="No Ct",0,L357)</f>
        <v>0</v>
      </c>
      <c r="S354" t="str">
        <f t="shared" ref="S354" si="677">IF(AND(M354&gt;0,N354=0),"Valid","Invalid")</f>
        <v>Invalid</v>
      </c>
      <c r="T354" t="str">
        <f t="shared" ref="T354" si="678">IF(OR(Q354&gt;1,R354&gt;1),"Present","Absent")</f>
        <v>Absent</v>
      </c>
      <c r="U354" t="str">
        <f t="shared" ref="U354" si="679">IF(OR(AND(Q354&gt;1,Q354&lt;41),AND(R354&gt;1,R354&lt;41)),"Ct&lt;41","Ct&gt;41")</f>
        <v>Ct&gt;41</v>
      </c>
      <c r="V354" t="str">
        <f>VLOOKUP(J354,Datasæt_Analysesystemer!$C$2:$D$68,2,FALSE)</f>
        <v>Bred vandkalv</v>
      </c>
      <c r="W354" t="str">
        <f t="shared" ref="W354" si="680">MID(F354,10,9)</f>
        <v>DL2022005</v>
      </c>
      <c r="X354" t="str">
        <f t="shared" ref="X354" si="681">W354&amp;"_"&amp;V354&amp;"_"&amp;S354&amp;"_"&amp;T354&amp;"_"&amp;U354</f>
        <v>DL2022005_Bred vandkalv_Invalid_Absent_Ct&gt;41</v>
      </c>
    </row>
    <row r="355" spans="1:24" x14ac:dyDescent="0.25">
      <c r="A355" t="s">
        <v>392</v>
      </c>
      <c r="B355" t="s">
        <v>393</v>
      </c>
      <c r="C355" t="s">
        <v>16</v>
      </c>
      <c r="D355" s="7">
        <v>0.1</v>
      </c>
      <c r="E355" s="6" t="s">
        <v>17</v>
      </c>
      <c r="F355" t="s">
        <v>418</v>
      </c>
      <c r="G355" t="str">
        <f t="shared" si="620"/>
        <v>DL2022005</v>
      </c>
      <c r="H355" t="str">
        <f t="shared" si="621"/>
        <v>21</v>
      </c>
      <c r="I355" t="str">
        <f t="shared" si="622"/>
        <v>BredVandkalv_21_20220531_DL2022005_HelsingoerGym</v>
      </c>
      <c r="J355" t="str">
        <f t="shared" si="623"/>
        <v>BredVandkalv</v>
      </c>
      <c r="K355" t="str">
        <f t="shared" si="624"/>
        <v>NegK</v>
      </c>
      <c r="L355" t="str">
        <f t="shared" si="625"/>
        <v>No Ct</v>
      </c>
      <c r="M355" t="str">
        <f t="shared" si="582"/>
        <v/>
      </c>
      <c r="N355" t="str">
        <f t="shared" si="583"/>
        <v/>
      </c>
      <c r="O355" t="str">
        <f t="shared" si="584"/>
        <v/>
      </c>
    </row>
    <row r="356" spans="1:24" x14ac:dyDescent="0.25">
      <c r="A356" t="s">
        <v>394</v>
      </c>
      <c r="B356" t="s">
        <v>395</v>
      </c>
      <c r="C356" t="s">
        <v>20</v>
      </c>
      <c r="D356" s="7">
        <v>0.1</v>
      </c>
      <c r="E356" s="7" t="s">
        <v>17</v>
      </c>
      <c r="F356" t="s">
        <v>418</v>
      </c>
      <c r="G356" t="str">
        <f t="shared" si="620"/>
        <v>DL2022005</v>
      </c>
      <c r="H356" t="str">
        <f t="shared" si="621"/>
        <v>21</v>
      </c>
      <c r="I356" t="str">
        <f t="shared" si="622"/>
        <v>BredVandkalv_21_20220531_DL2022005_HelsingoerGym</v>
      </c>
      <c r="J356" t="str">
        <f t="shared" si="623"/>
        <v>BredVandkalv</v>
      </c>
      <c r="K356" t="str">
        <f t="shared" si="624"/>
        <v>eDNA</v>
      </c>
      <c r="L356" t="str">
        <f t="shared" si="625"/>
        <v>No Ct</v>
      </c>
      <c r="M356" t="str">
        <f t="shared" si="582"/>
        <v/>
      </c>
      <c r="N356" t="str">
        <f t="shared" si="583"/>
        <v/>
      </c>
      <c r="O356" t="str">
        <f t="shared" si="584"/>
        <v/>
      </c>
    </row>
    <row r="357" spans="1:24" x14ac:dyDescent="0.25">
      <c r="A357" t="s">
        <v>396</v>
      </c>
      <c r="B357" t="s">
        <v>395</v>
      </c>
      <c r="C357" t="s">
        <v>20</v>
      </c>
      <c r="D357" s="7">
        <v>0.1</v>
      </c>
      <c r="E357" s="7" t="s">
        <v>17</v>
      </c>
      <c r="F357" t="s">
        <v>418</v>
      </c>
      <c r="G357" t="str">
        <f t="shared" si="620"/>
        <v>DL2022005</v>
      </c>
      <c r="H357" t="str">
        <f t="shared" si="621"/>
        <v>21</v>
      </c>
      <c r="I357" t="str">
        <f t="shared" si="622"/>
        <v>BredVandkalv_21_20220531_DL2022005_HelsingoerGym</v>
      </c>
      <c r="J357" t="str">
        <f t="shared" si="623"/>
        <v>BredVandkalv</v>
      </c>
      <c r="K357" t="str">
        <f t="shared" si="624"/>
        <v>eDNA</v>
      </c>
      <c r="L357" t="str">
        <f t="shared" si="625"/>
        <v>No Ct</v>
      </c>
      <c r="M357" t="str">
        <f t="shared" si="582"/>
        <v/>
      </c>
      <c r="N357" t="str">
        <f t="shared" si="583"/>
        <v/>
      </c>
      <c r="O357" t="str">
        <f t="shared" si="584"/>
        <v/>
      </c>
    </row>
    <row r="358" spans="1:24" x14ac:dyDescent="0.25">
      <c r="A358" t="s">
        <v>397</v>
      </c>
      <c r="B358" t="s">
        <v>398</v>
      </c>
      <c r="C358" t="s">
        <v>13</v>
      </c>
      <c r="D358" s="7">
        <v>0.1</v>
      </c>
      <c r="E358" s="6">
        <v>24.62</v>
      </c>
      <c r="F358" t="s">
        <v>418</v>
      </c>
      <c r="G358" t="str">
        <f t="shared" si="620"/>
        <v>DL2022005</v>
      </c>
      <c r="H358" t="str">
        <f t="shared" si="621"/>
        <v>22</v>
      </c>
      <c r="I358" t="str">
        <f t="shared" si="622"/>
        <v>BredVandkalv_22_20220531_DL2022005_HelsingoerGym</v>
      </c>
      <c r="J358" t="str">
        <f t="shared" si="623"/>
        <v>BredVandkalv</v>
      </c>
      <c r="K358" t="str">
        <f t="shared" si="624"/>
        <v>PosK</v>
      </c>
      <c r="L358">
        <f t="shared" si="625"/>
        <v>24.62</v>
      </c>
      <c r="M358">
        <f t="shared" si="582"/>
        <v>24.62</v>
      </c>
      <c r="N358">
        <f t="shared" si="583"/>
        <v>0</v>
      </c>
      <c r="O358">
        <f t="shared" si="584"/>
        <v>0</v>
      </c>
      <c r="Q358">
        <f t="shared" ref="Q358" si="682">IF(L360="No Ct",0,L360)</f>
        <v>0</v>
      </c>
      <c r="R358">
        <f t="shared" ref="R358" si="683">IF(L361="No Ct",0,L361)</f>
        <v>0</v>
      </c>
      <c r="S358" t="str">
        <f t="shared" ref="S358" si="684">IF(AND(M358&gt;0,N358=0),"Valid","Invalid")</f>
        <v>Valid</v>
      </c>
      <c r="T358" t="str">
        <f t="shared" ref="T358" si="685">IF(OR(Q358&gt;1,R358&gt;1),"Present","Absent")</f>
        <v>Absent</v>
      </c>
      <c r="U358" t="str">
        <f t="shared" ref="U358" si="686">IF(OR(AND(Q358&gt;1,Q358&lt;41),AND(R358&gt;1,R358&lt;41)),"Ct&lt;41","Ct&gt;41")</f>
        <v>Ct&gt;41</v>
      </c>
      <c r="V358" t="str">
        <f>VLOOKUP(J358,Datasæt_Analysesystemer!$C$2:$D$68,2,FALSE)</f>
        <v>Bred vandkalv</v>
      </c>
      <c r="W358" t="str">
        <f t="shared" ref="W358" si="687">MID(F358,10,9)</f>
        <v>DL2022005</v>
      </c>
      <c r="X358" t="str">
        <f t="shared" ref="X358" si="688">W358&amp;"_"&amp;V358&amp;"_"&amp;S358&amp;"_"&amp;T358&amp;"_"&amp;U358</f>
        <v>DL2022005_Bred vandkalv_Valid_Absent_Ct&gt;41</v>
      </c>
    </row>
    <row r="359" spans="1:24" x14ac:dyDescent="0.25">
      <c r="A359" t="s">
        <v>399</v>
      </c>
      <c r="B359" t="s">
        <v>400</v>
      </c>
      <c r="C359" t="s">
        <v>16</v>
      </c>
      <c r="D359" s="7">
        <v>0.1</v>
      </c>
      <c r="E359" s="6" t="s">
        <v>17</v>
      </c>
      <c r="F359" t="s">
        <v>418</v>
      </c>
      <c r="G359" t="str">
        <f t="shared" si="620"/>
        <v>DL2022005</v>
      </c>
      <c r="H359" t="str">
        <f t="shared" si="621"/>
        <v>22</v>
      </c>
      <c r="I359" t="str">
        <f t="shared" si="622"/>
        <v>BredVandkalv_22_20220531_DL2022005_HelsingoerGym</v>
      </c>
      <c r="J359" t="str">
        <f t="shared" si="623"/>
        <v>BredVandkalv</v>
      </c>
      <c r="K359" t="str">
        <f t="shared" si="624"/>
        <v>NegK</v>
      </c>
      <c r="L359" t="str">
        <f t="shared" si="625"/>
        <v>No Ct</v>
      </c>
      <c r="M359" t="str">
        <f t="shared" si="582"/>
        <v/>
      </c>
      <c r="N359" t="str">
        <f t="shared" si="583"/>
        <v/>
      </c>
      <c r="O359" t="str">
        <f t="shared" si="584"/>
        <v/>
      </c>
    </row>
    <row r="360" spans="1:24" x14ac:dyDescent="0.25">
      <c r="A360" t="s">
        <v>401</v>
      </c>
      <c r="B360" t="s">
        <v>402</v>
      </c>
      <c r="C360" t="s">
        <v>20</v>
      </c>
      <c r="D360" s="7">
        <v>0.1</v>
      </c>
      <c r="E360" s="6" t="s">
        <v>17</v>
      </c>
      <c r="F360" t="s">
        <v>418</v>
      </c>
      <c r="G360" t="str">
        <f t="shared" si="620"/>
        <v>DL2022005</v>
      </c>
      <c r="H360" t="str">
        <f t="shared" si="621"/>
        <v>22</v>
      </c>
      <c r="I360" t="str">
        <f t="shared" si="622"/>
        <v>BredVandkalv_22_20220531_DL2022005_HelsingoerGym</v>
      </c>
      <c r="J360" t="str">
        <f t="shared" si="623"/>
        <v>BredVandkalv</v>
      </c>
      <c r="K360" t="str">
        <f t="shared" si="624"/>
        <v>eDNA</v>
      </c>
      <c r="L360" t="str">
        <f t="shared" si="625"/>
        <v>No Ct</v>
      </c>
      <c r="M360" t="str">
        <f t="shared" si="582"/>
        <v/>
      </c>
      <c r="N360" t="str">
        <f t="shared" si="583"/>
        <v/>
      </c>
      <c r="O360" t="str">
        <f t="shared" si="584"/>
        <v/>
      </c>
    </row>
    <row r="361" spans="1:24" x14ac:dyDescent="0.25">
      <c r="A361" t="s">
        <v>403</v>
      </c>
      <c r="B361" t="s">
        <v>402</v>
      </c>
      <c r="C361" t="s">
        <v>20</v>
      </c>
      <c r="D361" s="7">
        <v>0.1</v>
      </c>
      <c r="E361" s="6" t="s">
        <v>17</v>
      </c>
      <c r="F361" t="s">
        <v>418</v>
      </c>
      <c r="G361" t="str">
        <f t="shared" si="620"/>
        <v>DL2022005</v>
      </c>
      <c r="H361" t="str">
        <f t="shared" si="621"/>
        <v>22</v>
      </c>
      <c r="I361" t="str">
        <f t="shared" si="622"/>
        <v>BredVandkalv_22_20220531_DL2022005_HelsingoerGym</v>
      </c>
      <c r="J361" t="str">
        <f t="shared" si="623"/>
        <v>BredVandkalv</v>
      </c>
      <c r="K361" t="str">
        <f t="shared" si="624"/>
        <v>eDNA</v>
      </c>
      <c r="L361" t="str">
        <f t="shared" si="625"/>
        <v>No Ct</v>
      </c>
      <c r="M361" t="str">
        <f t="shared" si="582"/>
        <v/>
      </c>
      <c r="N361" t="str">
        <f t="shared" si="583"/>
        <v/>
      </c>
      <c r="O361" t="str">
        <f t="shared" si="584"/>
        <v/>
      </c>
    </row>
    <row r="362" spans="1:24" x14ac:dyDescent="0.25">
      <c r="A362" t="s">
        <v>404</v>
      </c>
      <c r="B362" t="s">
        <v>405</v>
      </c>
      <c r="C362" t="s">
        <v>13</v>
      </c>
      <c r="D362" s="7">
        <v>0.1</v>
      </c>
      <c r="E362" s="7">
        <v>27.61</v>
      </c>
      <c r="F362" t="s">
        <v>418</v>
      </c>
      <c r="G362" t="str">
        <f t="shared" si="620"/>
        <v>DL2022005</v>
      </c>
      <c r="H362" t="str">
        <f t="shared" si="621"/>
        <v>23</v>
      </c>
      <c r="I362" t="str">
        <f t="shared" si="622"/>
        <v>StorVandsalamander_23_20220531_DL2022005_HelsingoerGym</v>
      </c>
      <c r="J362" t="str">
        <f t="shared" si="623"/>
        <v>StorVandsalamander</v>
      </c>
      <c r="K362" t="str">
        <f t="shared" si="624"/>
        <v>PosK</v>
      </c>
      <c r="L362">
        <f t="shared" si="625"/>
        <v>27.61</v>
      </c>
      <c r="M362">
        <f t="shared" si="582"/>
        <v>27.61</v>
      </c>
      <c r="N362">
        <f t="shared" si="583"/>
        <v>0</v>
      </c>
      <c r="O362">
        <f t="shared" si="584"/>
        <v>0</v>
      </c>
      <c r="Q362">
        <f t="shared" ref="Q362" si="689">IF(L364="No Ct",0,L364)</f>
        <v>0</v>
      </c>
      <c r="R362">
        <f t="shared" ref="R362" si="690">IF(L365="No Ct",0,L365)</f>
        <v>0</v>
      </c>
      <c r="S362" t="str">
        <f t="shared" ref="S362" si="691">IF(AND(M362&gt;0,N362=0),"Valid","Invalid")</f>
        <v>Valid</v>
      </c>
      <c r="T362" t="str">
        <f t="shared" ref="T362" si="692">IF(OR(Q362&gt;1,R362&gt;1),"Present","Absent")</f>
        <v>Absent</v>
      </c>
      <c r="U362" t="str">
        <f t="shared" ref="U362" si="693">IF(OR(AND(Q362&gt;1,Q362&lt;41),AND(R362&gt;1,R362&lt;41)),"Ct&lt;41","Ct&gt;41")</f>
        <v>Ct&gt;41</v>
      </c>
      <c r="V362" t="str">
        <f>VLOOKUP(J362,Datasæt_Analysesystemer!$C$2:$D$68,2,FALSE)</f>
        <v>Stor vandsalamander</v>
      </c>
      <c r="W362" t="str">
        <f t="shared" ref="W362" si="694">MID(F362,10,9)</f>
        <v>DL2022005</v>
      </c>
      <c r="X362" t="str">
        <f t="shared" ref="X362" si="695">W362&amp;"_"&amp;V362&amp;"_"&amp;S362&amp;"_"&amp;T362&amp;"_"&amp;U362</f>
        <v>DL2022005_Stor vandsalamander_Valid_Absent_Ct&gt;41</v>
      </c>
    </row>
    <row r="363" spans="1:24" x14ac:dyDescent="0.25">
      <c r="A363" t="s">
        <v>406</v>
      </c>
      <c r="B363" t="s">
        <v>407</v>
      </c>
      <c r="C363" t="s">
        <v>16</v>
      </c>
      <c r="D363" s="7">
        <v>0.1</v>
      </c>
      <c r="E363" s="6" t="s">
        <v>17</v>
      </c>
      <c r="F363" t="s">
        <v>418</v>
      </c>
      <c r="G363" t="str">
        <f t="shared" si="620"/>
        <v>DL2022005</v>
      </c>
      <c r="H363" t="str">
        <f t="shared" si="621"/>
        <v>23</v>
      </c>
      <c r="I363" t="str">
        <f t="shared" si="622"/>
        <v>StorVandsalamander_23_20220531_DL2022005_HelsingoerGym</v>
      </c>
      <c r="J363" t="str">
        <f t="shared" si="623"/>
        <v>StorVandsalamander</v>
      </c>
      <c r="K363" t="str">
        <f t="shared" si="624"/>
        <v>NegK</v>
      </c>
      <c r="L363" t="str">
        <f t="shared" si="625"/>
        <v>No Ct</v>
      </c>
      <c r="M363" t="str">
        <f t="shared" si="582"/>
        <v/>
      </c>
      <c r="N363" t="str">
        <f t="shared" si="583"/>
        <v/>
      </c>
      <c r="O363" t="str">
        <f t="shared" si="584"/>
        <v/>
      </c>
    </row>
    <row r="364" spans="1:24" x14ac:dyDescent="0.25">
      <c r="A364" t="s">
        <v>408</v>
      </c>
      <c r="B364" t="s">
        <v>409</v>
      </c>
      <c r="C364" t="s">
        <v>20</v>
      </c>
      <c r="D364" s="7">
        <v>0.1</v>
      </c>
      <c r="E364" s="6" t="s">
        <v>17</v>
      </c>
      <c r="F364" t="s">
        <v>418</v>
      </c>
      <c r="G364" t="str">
        <f t="shared" si="620"/>
        <v>DL2022005</v>
      </c>
      <c r="H364" t="str">
        <f t="shared" si="621"/>
        <v>23</v>
      </c>
      <c r="I364" t="str">
        <f t="shared" si="622"/>
        <v>StorVandsalamander_23_20220531_DL2022005_HelsingoerGym</v>
      </c>
      <c r="J364" t="str">
        <f t="shared" si="623"/>
        <v>StorVandsalamander</v>
      </c>
      <c r="K364" t="str">
        <f t="shared" si="624"/>
        <v>eDNA</v>
      </c>
      <c r="L364" t="str">
        <f t="shared" si="625"/>
        <v>No Ct</v>
      </c>
      <c r="M364" t="str">
        <f t="shared" si="582"/>
        <v/>
      </c>
      <c r="N364" t="str">
        <f t="shared" si="583"/>
        <v/>
      </c>
      <c r="O364" t="str">
        <f t="shared" si="584"/>
        <v/>
      </c>
    </row>
    <row r="365" spans="1:24" x14ac:dyDescent="0.25">
      <c r="A365" t="s">
        <v>410</v>
      </c>
      <c r="B365" t="s">
        <v>409</v>
      </c>
      <c r="C365" t="s">
        <v>20</v>
      </c>
      <c r="D365" s="7">
        <v>0.1</v>
      </c>
      <c r="E365" s="6" t="s">
        <v>17</v>
      </c>
      <c r="F365" t="s">
        <v>418</v>
      </c>
      <c r="G365" t="str">
        <f t="shared" si="620"/>
        <v>DL2022005</v>
      </c>
      <c r="H365" t="str">
        <f t="shared" si="621"/>
        <v>23</v>
      </c>
      <c r="I365" t="str">
        <f t="shared" si="622"/>
        <v>StorVandsalamander_23_20220531_DL2022005_HelsingoerGym</v>
      </c>
      <c r="J365" t="str">
        <f t="shared" si="623"/>
        <v>StorVandsalamander</v>
      </c>
      <c r="K365" t="str">
        <f t="shared" si="624"/>
        <v>eDNA</v>
      </c>
      <c r="L365" t="str">
        <f t="shared" si="625"/>
        <v>No Ct</v>
      </c>
      <c r="M365" t="str">
        <f t="shared" si="582"/>
        <v/>
      </c>
      <c r="N365" t="str">
        <f t="shared" si="583"/>
        <v/>
      </c>
      <c r="O365" t="str">
        <f t="shared" si="584"/>
        <v/>
      </c>
    </row>
    <row r="366" spans="1:24" x14ac:dyDescent="0.25">
      <c r="A366" t="s">
        <v>411</v>
      </c>
      <c r="B366" t="s">
        <v>412</v>
      </c>
      <c r="C366" t="s">
        <v>13</v>
      </c>
      <c r="D366" s="7">
        <v>0.1</v>
      </c>
      <c r="E366" s="7">
        <v>27.57</v>
      </c>
      <c r="F366" t="s">
        <v>418</v>
      </c>
      <c r="G366" t="str">
        <f t="shared" si="620"/>
        <v>DL2022005</v>
      </c>
      <c r="H366" t="str">
        <f t="shared" si="621"/>
        <v>24</v>
      </c>
      <c r="I366" t="str">
        <f t="shared" si="622"/>
        <v>StorVandsalamander_24_20220531_DL2022005_HelsingoerGym</v>
      </c>
      <c r="J366" t="str">
        <f t="shared" si="623"/>
        <v>StorVandsalamander</v>
      </c>
      <c r="K366" t="str">
        <f t="shared" si="624"/>
        <v>PosK</v>
      </c>
      <c r="L366">
        <f t="shared" si="625"/>
        <v>27.57</v>
      </c>
      <c r="M366">
        <f t="shared" si="582"/>
        <v>27.57</v>
      </c>
      <c r="N366">
        <f t="shared" si="583"/>
        <v>0</v>
      </c>
      <c r="O366">
        <f t="shared" si="584"/>
        <v>0</v>
      </c>
      <c r="Q366">
        <f t="shared" ref="Q366" si="696">IF(L368="No Ct",0,L368)</f>
        <v>0</v>
      </c>
      <c r="R366">
        <f t="shared" ref="R366" si="697">IF(L369="No Ct",0,L369)</f>
        <v>0</v>
      </c>
      <c r="S366" t="str">
        <f t="shared" ref="S366" si="698">IF(AND(M366&gt;0,N366=0),"Valid","Invalid")</f>
        <v>Valid</v>
      </c>
      <c r="T366" t="str">
        <f t="shared" ref="T366" si="699">IF(OR(Q366&gt;1,R366&gt;1),"Present","Absent")</f>
        <v>Absent</v>
      </c>
      <c r="U366" t="str">
        <f t="shared" ref="U366" si="700">IF(OR(AND(Q366&gt;1,Q366&lt;41),AND(R366&gt;1,R366&lt;41)),"Ct&lt;41","Ct&gt;41")</f>
        <v>Ct&gt;41</v>
      </c>
      <c r="V366" t="str">
        <f>VLOOKUP(J366,Datasæt_Analysesystemer!$C$2:$D$68,2,FALSE)</f>
        <v>Stor vandsalamander</v>
      </c>
      <c r="W366" t="str">
        <f t="shared" ref="W366" si="701">MID(F366,10,9)</f>
        <v>DL2022005</v>
      </c>
      <c r="X366" t="str">
        <f t="shared" ref="X366" si="702">W366&amp;"_"&amp;V366&amp;"_"&amp;S366&amp;"_"&amp;T366&amp;"_"&amp;U366</f>
        <v>DL2022005_Stor vandsalamander_Valid_Absent_Ct&gt;41</v>
      </c>
    </row>
    <row r="367" spans="1:24" x14ac:dyDescent="0.25">
      <c r="A367" t="s">
        <v>413</v>
      </c>
      <c r="B367" t="s">
        <v>414</v>
      </c>
      <c r="C367" t="s">
        <v>16</v>
      </c>
      <c r="D367" s="7">
        <v>0.1</v>
      </c>
      <c r="E367" s="6" t="s">
        <v>17</v>
      </c>
      <c r="F367" t="s">
        <v>418</v>
      </c>
      <c r="G367" t="str">
        <f t="shared" si="620"/>
        <v>DL2022005</v>
      </c>
      <c r="H367" t="str">
        <f t="shared" si="621"/>
        <v>24</v>
      </c>
      <c r="I367" t="str">
        <f t="shared" si="622"/>
        <v>StorVandsalamander_24_20220531_DL2022005_HelsingoerGym</v>
      </c>
      <c r="J367" t="str">
        <f t="shared" si="623"/>
        <v>StorVandsalamander</v>
      </c>
      <c r="K367" t="str">
        <f t="shared" si="624"/>
        <v>NegK</v>
      </c>
      <c r="L367" t="str">
        <f t="shared" si="625"/>
        <v>No Ct</v>
      </c>
      <c r="M367" t="str">
        <f t="shared" si="582"/>
        <v/>
      </c>
      <c r="N367" t="str">
        <f t="shared" si="583"/>
        <v/>
      </c>
      <c r="O367" t="str">
        <f t="shared" si="584"/>
        <v/>
      </c>
    </row>
    <row r="368" spans="1:24" x14ac:dyDescent="0.25">
      <c r="A368" t="s">
        <v>415</v>
      </c>
      <c r="B368" t="s">
        <v>416</v>
      </c>
      <c r="C368" t="s">
        <v>20</v>
      </c>
      <c r="D368" s="7">
        <v>0.1</v>
      </c>
      <c r="E368" s="6" t="s">
        <v>17</v>
      </c>
      <c r="F368" t="s">
        <v>418</v>
      </c>
      <c r="G368" t="str">
        <f t="shared" si="620"/>
        <v>DL2022005</v>
      </c>
      <c r="H368" t="str">
        <f t="shared" si="621"/>
        <v>24</v>
      </c>
      <c r="I368" t="str">
        <f t="shared" si="622"/>
        <v>StorVandsalamander_24_20220531_DL2022005_HelsingoerGym</v>
      </c>
      <c r="J368" t="str">
        <f t="shared" si="623"/>
        <v>StorVandsalamander</v>
      </c>
      <c r="K368" t="str">
        <f t="shared" si="624"/>
        <v>eDNA</v>
      </c>
      <c r="L368" t="str">
        <f t="shared" si="625"/>
        <v>No Ct</v>
      </c>
      <c r="M368" t="str">
        <f t="shared" si="582"/>
        <v/>
      </c>
      <c r="N368" t="str">
        <f t="shared" si="583"/>
        <v/>
      </c>
      <c r="O368" t="str">
        <f t="shared" si="584"/>
        <v/>
      </c>
    </row>
    <row r="369" spans="1:24" x14ac:dyDescent="0.25">
      <c r="A369" t="s">
        <v>417</v>
      </c>
      <c r="B369" t="s">
        <v>416</v>
      </c>
      <c r="C369" t="s">
        <v>20</v>
      </c>
      <c r="D369" s="7">
        <v>0.1</v>
      </c>
      <c r="E369" s="6" t="s">
        <v>17</v>
      </c>
      <c r="F369" t="s">
        <v>418</v>
      </c>
      <c r="G369" t="str">
        <f t="shared" si="620"/>
        <v>DL2022005</v>
      </c>
      <c r="H369" t="str">
        <f t="shared" si="621"/>
        <v>24</v>
      </c>
      <c r="I369" t="str">
        <f t="shared" si="622"/>
        <v>StorVandsalamander_24_20220531_DL2022005_HelsingoerGym</v>
      </c>
      <c r="J369" t="str">
        <f t="shared" si="623"/>
        <v>StorVandsalamander</v>
      </c>
      <c r="K369" t="str">
        <f t="shared" si="624"/>
        <v>eDNA</v>
      </c>
      <c r="L369" t="str">
        <f t="shared" si="625"/>
        <v>No Ct</v>
      </c>
      <c r="M369" t="str">
        <f t="shared" si="582"/>
        <v/>
      </c>
      <c r="N369" t="str">
        <f t="shared" si="583"/>
        <v/>
      </c>
      <c r="O369" t="str">
        <f t="shared" si="584"/>
        <v/>
      </c>
    </row>
    <row r="370" spans="1:24" x14ac:dyDescent="0.25">
      <c r="A370" t="s">
        <v>11</v>
      </c>
      <c r="B370" t="s">
        <v>196</v>
      </c>
      <c r="C370" t="s">
        <v>13</v>
      </c>
      <c r="D370" s="7">
        <v>0.1</v>
      </c>
      <c r="E370" s="7">
        <v>25.02</v>
      </c>
      <c r="F370" t="s">
        <v>443</v>
      </c>
      <c r="G370" t="str">
        <f t="shared" si="620"/>
        <v>DL2022001</v>
      </c>
      <c r="H370" t="str">
        <f t="shared" si="621"/>
        <v>01</v>
      </c>
      <c r="I370" t="str">
        <f t="shared" si="622"/>
        <v>Skrubbe_01_20220601_DL2022001_HelsingoerGym</v>
      </c>
      <c r="J370" t="str">
        <f t="shared" si="623"/>
        <v>Skrubbe</v>
      </c>
      <c r="K370" t="str">
        <f t="shared" si="624"/>
        <v>PosK</v>
      </c>
      <c r="L370">
        <f t="shared" si="625"/>
        <v>25.02</v>
      </c>
      <c r="M370">
        <f t="shared" ref="M370:M433" si="703">IF(K370="PosK",SUMIFS(L:L,K:K,"PosK",I:I,I370),"")</f>
        <v>25.02</v>
      </c>
      <c r="N370">
        <f t="shared" ref="N370:N433" si="704">IF(K370="PosK",SUMIFS(L:L,K:K,"NegK",I:I,I370),"")</f>
        <v>0</v>
      </c>
      <c r="O370">
        <f t="shared" ref="O370:O433" si="705">IF(K370="PosK",SUMIFS(L:L,K:K,"eDNA",I:I,I370),"")</f>
        <v>0</v>
      </c>
      <c r="Q370">
        <f t="shared" ref="Q370" si="706">IF(L372="No Ct",0,L372)</f>
        <v>0</v>
      </c>
      <c r="R370">
        <f t="shared" ref="R370" si="707">IF(L373="No Ct",0,L373)</f>
        <v>0</v>
      </c>
      <c r="S370" t="str">
        <f t="shared" ref="S370" si="708">IF(AND(M370&gt;0,N370=0),"Valid","Invalid")</f>
        <v>Valid</v>
      </c>
      <c r="T370" t="str">
        <f t="shared" ref="T370" si="709">IF(OR(Q370&gt;1,R370&gt;1),"Present","Absent")</f>
        <v>Absent</v>
      </c>
      <c r="U370" t="str">
        <f t="shared" ref="U370" si="710">IF(OR(AND(Q370&gt;1,Q370&lt;41),AND(R370&gt;1,R370&lt;41)),"Ct&lt;41","Ct&gt;41")</f>
        <v>Ct&gt;41</v>
      </c>
      <c r="V370" t="str">
        <f>VLOOKUP(J370,Datasæt_Analysesystemer!$C$2:$D$68,2,FALSE)</f>
        <v>Skrubbe</v>
      </c>
      <c r="W370" t="str">
        <f t="shared" ref="W370" si="711">MID(F370,10,9)</f>
        <v>DL2022001</v>
      </c>
      <c r="X370" t="str">
        <f t="shared" ref="X370" si="712">W370&amp;"_"&amp;V370&amp;"_"&amp;S370&amp;"_"&amp;T370&amp;"_"&amp;U370</f>
        <v>DL2022001_Skrubbe_Valid_Absent_Ct&gt;41</v>
      </c>
    </row>
    <row r="371" spans="1:24" x14ac:dyDescent="0.25">
      <c r="A371" t="s">
        <v>14</v>
      </c>
      <c r="B371" t="s">
        <v>197</v>
      </c>
      <c r="C371" t="s">
        <v>16</v>
      </c>
      <c r="D371" s="7">
        <v>0.1</v>
      </c>
      <c r="E371" s="6" t="s">
        <v>17</v>
      </c>
      <c r="F371" t="s">
        <v>443</v>
      </c>
      <c r="G371" t="str">
        <f t="shared" si="620"/>
        <v>DL2022001</v>
      </c>
      <c r="H371" t="str">
        <f t="shared" si="621"/>
        <v>01</v>
      </c>
      <c r="I371" t="str">
        <f t="shared" si="622"/>
        <v>Skrubbe_01_20220601_DL2022001_HelsingoerGym</v>
      </c>
      <c r="J371" t="str">
        <f t="shared" si="623"/>
        <v>Skrubbe</v>
      </c>
      <c r="K371" t="str">
        <f t="shared" si="624"/>
        <v>NegK</v>
      </c>
      <c r="L371" t="str">
        <f t="shared" si="625"/>
        <v>No Ct</v>
      </c>
      <c r="M371" t="str">
        <f t="shared" si="703"/>
        <v/>
      </c>
      <c r="N371" t="str">
        <f t="shared" si="704"/>
        <v/>
      </c>
      <c r="O371" t="str">
        <f t="shared" si="705"/>
        <v/>
      </c>
    </row>
    <row r="372" spans="1:24" x14ac:dyDescent="0.25">
      <c r="A372" t="s">
        <v>18</v>
      </c>
      <c r="B372" t="s">
        <v>198</v>
      </c>
      <c r="C372" t="s">
        <v>20</v>
      </c>
      <c r="D372" s="7">
        <v>0.1</v>
      </c>
      <c r="E372" s="6" t="s">
        <v>17</v>
      </c>
      <c r="F372" t="s">
        <v>443</v>
      </c>
      <c r="G372" t="str">
        <f t="shared" si="620"/>
        <v>DL2022001</v>
      </c>
      <c r="H372" t="str">
        <f t="shared" si="621"/>
        <v>01</v>
      </c>
      <c r="I372" t="str">
        <f t="shared" si="622"/>
        <v>Skrubbe_01_20220601_DL2022001_HelsingoerGym</v>
      </c>
      <c r="J372" t="str">
        <f t="shared" si="623"/>
        <v>Skrubbe</v>
      </c>
      <c r="K372" t="str">
        <f t="shared" si="624"/>
        <v>eDNA</v>
      </c>
      <c r="L372" t="str">
        <f t="shared" si="625"/>
        <v>No Ct</v>
      </c>
      <c r="M372" t="str">
        <f t="shared" si="703"/>
        <v/>
      </c>
      <c r="N372" t="str">
        <f t="shared" si="704"/>
        <v/>
      </c>
      <c r="O372" t="str">
        <f t="shared" si="705"/>
        <v/>
      </c>
    </row>
    <row r="373" spans="1:24" x14ac:dyDescent="0.25">
      <c r="A373" t="s">
        <v>21</v>
      </c>
      <c r="B373" t="s">
        <v>198</v>
      </c>
      <c r="C373" t="s">
        <v>20</v>
      </c>
      <c r="D373" s="7">
        <v>0.1</v>
      </c>
      <c r="E373" s="6" t="s">
        <v>17</v>
      </c>
      <c r="F373" t="s">
        <v>443</v>
      </c>
      <c r="G373" t="str">
        <f t="shared" si="620"/>
        <v>DL2022001</v>
      </c>
      <c r="H373" t="str">
        <f t="shared" si="621"/>
        <v>01</v>
      </c>
      <c r="I373" t="str">
        <f t="shared" si="622"/>
        <v>Skrubbe_01_20220601_DL2022001_HelsingoerGym</v>
      </c>
      <c r="J373" t="str">
        <f t="shared" si="623"/>
        <v>Skrubbe</v>
      </c>
      <c r="K373" t="str">
        <f t="shared" si="624"/>
        <v>eDNA</v>
      </c>
      <c r="L373" t="str">
        <f t="shared" si="625"/>
        <v>No Ct</v>
      </c>
      <c r="M373" t="str">
        <f t="shared" si="703"/>
        <v/>
      </c>
      <c r="N373" t="str">
        <f t="shared" si="704"/>
        <v/>
      </c>
      <c r="O373" t="str">
        <f t="shared" si="705"/>
        <v/>
      </c>
    </row>
    <row r="374" spans="1:24" x14ac:dyDescent="0.25">
      <c r="A374" t="s">
        <v>199</v>
      </c>
      <c r="B374" t="s">
        <v>200</v>
      </c>
      <c r="C374" t="s">
        <v>13</v>
      </c>
      <c r="D374" s="7">
        <v>0.1</v>
      </c>
      <c r="E374" s="7">
        <v>25.63</v>
      </c>
      <c r="F374" t="s">
        <v>443</v>
      </c>
      <c r="G374" t="str">
        <f t="shared" si="620"/>
        <v>DL2022001</v>
      </c>
      <c r="H374" t="str">
        <f t="shared" si="621"/>
        <v>02</v>
      </c>
      <c r="I374" t="str">
        <f t="shared" si="622"/>
        <v>Skrubbe_02_20220601_DL2022001_HelsingoerGym</v>
      </c>
      <c r="J374" t="str">
        <f t="shared" si="623"/>
        <v>Skrubbe</v>
      </c>
      <c r="K374" t="str">
        <f t="shared" si="624"/>
        <v>PosK</v>
      </c>
      <c r="L374">
        <f t="shared" si="625"/>
        <v>25.63</v>
      </c>
      <c r="M374">
        <f t="shared" si="703"/>
        <v>25.63</v>
      </c>
      <c r="N374">
        <f t="shared" si="704"/>
        <v>0</v>
      </c>
      <c r="O374">
        <f t="shared" si="705"/>
        <v>0</v>
      </c>
      <c r="Q374">
        <f t="shared" ref="Q374" si="713">IF(L376="No Ct",0,L376)</f>
        <v>0</v>
      </c>
      <c r="R374">
        <f t="shared" ref="R374" si="714">IF(L377="No Ct",0,L377)</f>
        <v>0</v>
      </c>
      <c r="S374" t="str">
        <f t="shared" ref="S374" si="715">IF(AND(M374&gt;0,N374=0),"Valid","Invalid")</f>
        <v>Valid</v>
      </c>
      <c r="T374" t="str">
        <f t="shared" ref="T374" si="716">IF(OR(Q374&gt;1,R374&gt;1),"Present","Absent")</f>
        <v>Absent</v>
      </c>
      <c r="U374" t="str">
        <f t="shared" ref="U374" si="717">IF(OR(AND(Q374&gt;1,Q374&lt;41),AND(R374&gt;1,R374&lt;41)),"Ct&lt;41","Ct&gt;41")</f>
        <v>Ct&gt;41</v>
      </c>
      <c r="V374" t="str">
        <f>VLOOKUP(J374,Datasæt_Analysesystemer!$C$2:$D$68,2,FALSE)</f>
        <v>Skrubbe</v>
      </c>
      <c r="W374" t="str">
        <f t="shared" ref="W374" si="718">MID(F374,10,9)</f>
        <v>DL2022001</v>
      </c>
      <c r="X374" t="str">
        <f t="shared" ref="X374" si="719">W374&amp;"_"&amp;V374&amp;"_"&amp;S374&amp;"_"&amp;T374&amp;"_"&amp;U374</f>
        <v>DL2022001_Skrubbe_Valid_Absent_Ct&gt;41</v>
      </c>
    </row>
    <row r="375" spans="1:24" x14ac:dyDescent="0.25">
      <c r="A375" t="s">
        <v>201</v>
      </c>
      <c r="B375" t="s">
        <v>202</v>
      </c>
      <c r="C375" t="s">
        <v>16</v>
      </c>
      <c r="D375" s="7">
        <v>0.1</v>
      </c>
      <c r="E375" s="6" t="s">
        <v>17</v>
      </c>
      <c r="F375" t="s">
        <v>443</v>
      </c>
      <c r="G375" t="str">
        <f t="shared" si="620"/>
        <v>DL2022001</v>
      </c>
      <c r="H375" t="str">
        <f t="shared" si="621"/>
        <v>02</v>
      </c>
      <c r="I375" t="str">
        <f t="shared" si="622"/>
        <v>Skrubbe_02_20220601_DL2022001_HelsingoerGym</v>
      </c>
      <c r="J375" t="str">
        <f t="shared" si="623"/>
        <v>Skrubbe</v>
      </c>
      <c r="K375" t="str">
        <f t="shared" si="624"/>
        <v>NegK</v>
      </c>
      <c r="L375" t="str">
        <f t="shared" si="625"/>
        <v>No Ct</v>
      </c>
      <c r="M375" t="str">
        <f t="shared" si="703"/>
        <v/>
      </c>
      <c r="N375" t="str">
        <f t="shared" si="704"/>
        <v/>
      </c>
      <c r="O375" t="str">
        <f t="shared" si="705"/>
        <v/>
      </c>
    </row>
    <row r="376" spans="1:24" x14ac:dyDescent="0.25">
      <c r="A376" t="s">
        <v>203</v>
      </c>
      <c r="B376" t="s">
        <v>204</v>
      </c>
      <c r="C376" t="s">
        <v>20</v>
      </c>
      <c r="D376" s="7">
        <v>0.1</v>
      </c>
      <c r="E376" s="6" t="s">
        <v>17</v>
      </c>
      <c r="F376" t="s">
        <v>443</v>
      </c>
      <c r="G376" t="str">
        <f t="shared" si="620"/>
        <v>DL2022001</v>
      </c>
      <c r="H376" t="str">
        <f t="shared" si="621"/>
        <v>02</v>
      </c>
      <c r="I376" t="str">
        <f t="shared" si="622"/>
        <v>Skrubbe_02_20220601_DL2022001_HelsingoerGym</v>
      </c>
      <c r="J376" t="str">
        <f t="shared" si="623"/>
        <v>Skrubbe</v>
      </c>
      <c r="K376" t="str">
        <f t="shared" si="624"/>
        <v>eDNA</v>
      </c>
      <c r="L376" t="str">
        <f t="shared" si="625"/>
        <v>No Ct</v>
      </c>
      <c r="M376" t="str">
        <f t="shared" si="703"/>
        <v/>
      </c>
      <c r="N376" t="str">
        <f t="shared" si="704"/>
        <v/>
      </c>
      <c r="O376" t="str">
        <f t="shared" si="705"/>
        <v/>
      </c>
    </row>
    <row r="377" spans="1:24" x14ac:dyDescent="0.25">
      <c r="A377" t="s">
        <v>205</v>
      </c>
      <c r="B377" t="s">
        <v>204</v>
      </c>
      <c r="C377" t="s">
        <v>20</v>
      </c>
      <c r="D377" s="7">
        <v>0.1</v>
      </c>
      <c r="E377" s="6" t="s">
        <v>17</v>
      </c>
      <c r="F377" t="s">
        <v>443</v>
      </c>
      <c r="G377" t="str">
        <f t="shared" si="620"/>
        <v>DL2022001</v>
      </c>
      <c r="H377" t="str">
        <f t="shared" si="621"/>
        <v>02</v>
      </c>
      <c r="I377" t="str">
        <f t="shared" si="622"/>
        <v>Skrubbe_02_20220601_DL2022001_HelsingoerGym</v>
      </c>
      <c r="J377" t="str">
        <f t="shared" si="623"/>
        <v>Skrubbe</v>
      </c>
      <c r="K377" t="str">
        <f t="shared" si="624"/>
        <v>eDNA</v>
      </c>
      <c r="L377" t="str">
        <f t="shared" si="625"/>
        <v>No Ct</v>
      </c>
      <c r="M377" t="str">
        <f t="shared" si="703"/>
        <v/>
      </c>
      <c r="N377" t="str">
        <f t="shared" si="704"/>
        <v/>
      </c>
      <c r="O377" t="str">
        <f t="shared" si="705"/>
        <v/>
      </c>
    </row>
    <row r="378" spans="1:24" x14ac:dyDescent="0.25">
      <c r="A378" t="s">
        <v>206</v>
      </c>
      <c r="B378" t="s">
        <v>207</v>
      </c>
      <c r="C378" t="s">
        <v>13</v>
      </c>
      <c r="D378" s="7">
        <v>0.1</v>
      </c>
      <c r="E378" s="7">
        <v>31.39</v>
      </c>
      <c r="F378" t="s">
        <v>443</v>
      </c>
      <c r="G378" t="str">
        <f t="shared" si="620"/>
        <v>DL2022001</v>
      </c>
      <c r="H378" t="str">
        <f t="shared" si="621"/>
        <v>03</v>
      </c>
      <c r="I378" t="str">
        <f t="shared" si="622"/>
        <v>Torsk_03_20220601_DL2022001_HelsingoerGym</v>
      </c>
      <c r="J378" t="str">
        <f t="shared" si="623"/>
        <v>Torsk</v>
      </c>
      <c r="K378" t="str">
        <f t="shared" si="624"/>
        <v>PosK</v>
      </c>
      <c r="L378">
        <f t="shared" si="625"/>
        <v>31.39</v>
      </c>
      <c r="M378">
        <f t="shared" si="703"/>
        <v>31.39</v>
      </c>
      <c r="N378">
        <f t="shared" si="704"/>
        <v>0</v>
      </c>
      <c r="O378">
        <f t="shared" si="705"/>
        <v>0</v>
      </c>
      <c r="Q378">
        <f t="shared" ref="Q378" si="720">IF(L380="No Ct",0,L380)</f>
        <v>0</v>
      </c>
      <c r="R378">
        <f t="shared" ref="R378" si="721">IF(L381="No Ct",0,L381)</f>
        <v>0</v>
      </c>
      <c r="S378" t="str">
        <f t="shared" ref="S378" si="722">IF(AND(M378&gt;0,N378=0),"Valid","Invalid")</f>
        <v>Valid</v>
      </c>
      <c r="T378" t="str">
        <f t="shared" ref="T378" si="723">IF(OR(Q378&gt;1,R378&gt;1),"Present","Absent")</f>
        <v>Absent</v>
      </c>
      <c r="U378" t="str">
        <f t="shared" ref="U378" si="724">IF(OR(AND(Q378&gt;1,Q378&lt;41),AND(R378&gt;1,R378&lt;41)),"Ct&lt;41","Ct&gt;41")</f>
        <v>Ct&gt;41</v>
      </c>
      <c r="V378" t="str">
        <f>VLOOKUP(J378,Datasæt_Analysesystemer!$C$2:$D$68,2,FALSE)</f>
        <v>Torsk</v>
      </c>
      <c r="W378" t="str">
        <f t="shared" ref="W378" si="725">MID(F378,10,9)</f>
        <v>DL2022001</v>
      </c>
      <c r="X378" t="str">
        <f t="shared" ref="X378" si="726">W378&amp;"_"&amp;V378&amp;"_"&amp;S378&amp;"_"&amp;T378&amp;"_"&amp;U378</f>
        <v>DL2022001_Torsk_Valid_Absent_Ct&gt;41</v>
      </c>
    </row>
    <row r="379" spans="1:24" x14ac:dyDescent="0.25">
      <c r="A379" t="s">
        <v>208</v>
      </c>
      <c r="B379" t="s">
        <v>209</v>
      </c>
      <c r="C379" t="s">
        <v>16</v>
      </c>
      <c r="D379" s="7">
        <v>0.1</v>
      </c>
      <c r="E379" s="6" t="s">
        <v>17</v>
      </c>
      <c r="F379" t="s">
        <v>443</v>
      </c>
      <c r="G379" t="str">
        <f t="shared" si="620"/>
        <v>DL2022001</v>
      </c>
      <c r="H379" t="str">
        <f t="shared" si="621"/>
        <v>03</v>
      </c>
      <c r="I379" t="str">
        <f t="shared" si="622"/>
        <v>Torsk_03_20220601_DL2022001_HelsingoerGym</v>
      </c>
      <c r="J379" t="str">
        <f t="shared" si="623"/>
        <v>Torsk</v>
      </c>
      <c r="K379" t="str">
        <f t="shared" si="624"/>
        <v>NegK</v>
      </c>
      <c r="L379" t="str">
        <f t="shared" si="625"/>
        <v>No Ct</v>
      </c>
      <c r="M379" t="str">
        <f t="shared" si="703"/>
        <v/>
      </c>
      <c r="N379" t="str">
        <f t="shared" si="704"/>
        <v/>
      </c>
      <c r="O379" t="str">
        <f t="shared" si="705"/>
        <v/>
      </c>
    </row>
    <row r="380" spans="1:24" x14ac:dyDescent="0.25">
      <c r="A380" t="s">
        <v>210</v>
      </c>
      <c r="B380" t="s">
        <v>211</v>
      </c>
      <c r="C380" t="s">
        <v>20</v>
      </c>
      <c r="D380" s="7">
        <v>0.1</v>
      </c>
      <c r="E380" s="7" t="s">
        <v>17</v>
      </c>
      <c r="F380" t="s">
        <v>443</v>
      </c>
      <c r="G380" t="str">
        <f t="shared" si="620"/>
        <v>DL2022001</v>
      </c>
      <c r="H380" t="str">
        <f t="shared" si="621"/>
        <v>03</v>
      </c>
      <c r="I380" t="str">
        <f t="shared" si="622"/>
        <v>Torsk_03_20220601_DL2022001_HelsingoerGym</v>
      </c>
      <c r="J380" t="str">
        <f t="shared" si="623"/>
        <v>Torsk</v>
      </c>
      <c r="K380" t="str">
        <f t="shared" si="624"/>
        <v>eDNA</v>
      </c>
      <c r="L380" t="str">
        <f t="shared" si="625"/>
        <v>No Ct</v>
      </c>
      <c r="M380" t="str">
        <f t="shared" si="703"/>
        <v/>
      </c>
      <c r="N380" t="str">
        <f t="shared" si="704"/>
        <v/>
      </c>
      <c r="O380" t="str">
        <f t="shared" si="705"/>
        <v/>
      </c>
    </row>
    <row r="381" spans="1:24" x14ac:dyDescent="0.25">
      <c r="A381" t="s">
        <v>212</v>
      </c>
      <c r="B381" t="s">
        <v>211</v>
      </c>
      <c r="C381" t="s">
        <v>20</v>
      </c>
      <c r="D381" s="7">
        <v>0.1</v>
      </c>
      <c r="E381" s="6" t="s">
        <v>17</v>
      </c>
      <c r="F381" t="s">
        <v>443</v>
      </c>
      <c r="G381" t="str">
        <f t="shared" si="620"/>
        <v>DL2022001</v>
      </c>
      <c r="H381" t="str">
        <f t="shared" si="621"/>
        <v>03</v>
      </c>
      <c r="I381" t="str">
        <f t="shared" si="622"/>
        <v>Torsk_03_20220601_DL2022001_HelsingoerGym</v>
      </c>
      <c r="J381" t="str">
        <f t="shared" si="623"/>
        <v>Torsk</v>
      </c>
      <c r="K381" t="str">
        <f t="shared" si="624"/>
        <v>eDNA</v>
      </c>
      <c r="L381" t="str">
        <f t="shared" si="625"/>
        <v>No Ct</v>
      </c>
      <c r="M381" t="str">
        <f t="shared" si="703"/>
        <v/>
      </c>
      <c r="N381" t="str">
        <f t="shared" si="704"/>
        <v/>
      </c>
      <c r="O381" t="str">
        <f t="shared" si="705"/>
        <v/>
      </c>
    </row>
    <row r="382" spans="1:24" x14ac:dyDescent="0.25">
      <c r="A382" t="s">
        <v>213</v>
      </c>
      <c r="B382" t="s">
        <v>214</v>
      </c>
      <c r="C382" t="s">
        <v>13</v>
      </c>
      <c r="D382" s="7">
        <v>0.1</v>
      </c>
      <c r="E382" s="6">
        <v>27.63</v>
      </c>
      <c r="F382" t="s">
        <v>443</v>
      </c>
      <c r="G382" t="str">
        <f t="shared" si="620"/>
        <v>DL2022001</v>
      </c>
      <c r="H382" t="str">
        <f t="shared" si="621"/>
        <v>04</v>
      </c>
      <c r="I382" t="str">
        <f t="shared" si="622"/>
        <v>Torsk_04_20220601_DL2022001_HelsingoerGym</v>
      </c>
      <c r="J382" t="str">
        <f t="shared" si="623"/>
        <v>Torsk</v>
      </c>
      <c r="K382" t="str">
        <f t="shared" si="624"/>
        <v>PosK</v>
      </c>
      <c r="L382">
        <f t="shared" si="625"/>
        <v>27.63</v>
      </c>
      <c r="M382">
        <f t="shared" si="703"/>
        <v>27.63</v>
      </c>
      <c r="N382">
        <f t="shared" si="704"/>
        <v>0</v>
      </c>
      <c r="O382">
        <f t="shared" si="705"/>
        <v>0</v>
      </c>
      <c r="Q382">
        <f t="shared" ref="Q382" si="727">IF(L384="No Ct",0,L384)</f>
        <v>0</v>
      </c>
      <c r="R382">
        <f t="shared" ref="R382" si="728">IF(L385="No Ct",0,L385)</f>
        <v>0</v>
      </c>
      <c r="S382" t="str">
        <f t="shared" ref="S382" si="729">IF(AND(M382&gt;0,N382=0),"Valid","Invalid")</f>
        <v>Valid</v>
      </c>
      <c r="T382" t="str">
        <f t="shared" ref="T382" si="730">IF(OR(Q382&gt;1,R382&gt;1),"Present","Absent")</f>
        <v>Absent</v>
      </c>
      <c r="U382" t="str">
        <f t="shared" ref="U382" si="731">IF(OR(AND(Q382&gt;1,Q382&lt;41),AND(R382&gt;1,R382&lt;41)),"Ct&lt;41","Ct&gt;41")</f>
        <v>Ct&gt;41</v>
      </c>
      <c r="V382" t="str">
        <f>VLOOKUP(J382,Datasæt_Analysesystemer!$C$2:$D$68,2,FALSE)</f>
        <v>Torsk</v>
      </c>
      <c r="W382" t="str">
        <f t="shared" ref="W382" si="732">MID(F382,10,9)</f>
        <v>DL2022001</v>
      </c>
      <c r="X382" t="str">
        <f t="shared" ref="X382" si="733">W382&amp;"_"&amp;V382&amp;"_"&amp;S382&amp;"_"&amp;T382&amp;"_"&amp;U382</f>
        <v>DL2022001_Torsk_Valid_Absent_Ct&gt;41</v>
      </c>
    </row>
    <row r="383" spans="1:24" x14ac:dyDescent="0.25">
      <c r="A383" t="s">
        <v>215</v>
      </c>
      <c r="B383" t="s">
        <v>216</v>
      </c>
      <c r="C383" t="s">
        <v>16</v>
      </c>
      <c r="D383" s="7">
        <v>0.1</v>
      </c>
      <c r="E383" s="6" t="s">
        <v>17</v>
      </c>
      <c r="F383" t="s">
        <v>443</v>
      </c>
      <c r="G383" t="str">
        <f t="shared" si="620"/>
        <v>DL2022001</v>
      </c>
      <c r="H383" t="str">
        <f t="shared" si="621"/>
        <v>04</v>
      </c>
      <c r="I383" t="str">
        <f t="shared" si="622"/>
        <v>Torsk_04_20220601_DL2022001_HelsingoerGym</v>
      </c>
      <c r="J383" t="str">
        <f t="shared" si="623"/>
        <v>Torsk</v>
      </c>
      <c r="K383" t="str">
        <f t="shared" si="624"/>
        <v>NegK</v>
      </c>
      <c r="L383" t="str">
        <f t="shared" si="625"/>
        <v>No Ct</v>
      </c>
      <c r="M383" t="str">
        <f t="shared" si="703"/>
        <v/>
      </c>
      <c r="N383" t="str">
        <f t="shared" si="704"/>
        <v/>
      </c>
      <c r="O383" t="str">
        <f t="shared" si="705"/>
        <v/>
      </c>
    </row>
    <row r="384" spans="1:24" x14ac:dyDescent="0.25">
      <c r="A384" t="s">
        <v>217</v>
      </c>
      <c r="B384" t="s">
        <v>218</v>
      </c>
      <c r="C384" t="s">
        <v>20</v>
      </c>
      <c r="D384" s="7">
        <v>0.1</v>
      </c>
      <c r="E384" s="6" t="s">
        <v>17</v>
      </c>
      <c r="F384" t="s">
        <v>443</v>
      </c>
      <c r="G384" t="str">
        <f t="shared" si="620"/>
        <v>DL2022001</v>
      </c>
      <c r="H384" t="str">
        <f t="shared" si="621"/>
        <v>04</v>
      </c>
      <c r="I384" t="str">
        <f t="shared" si="622"/>
        <v>Torsk_04_20220601_DL2022001_HelsingoerGym</v>
      </c>
      <c r="J384" t="str">
        <f t="shared" si="623"/>
        <v>Torsk</v>
      </c>
      <c r="K384" t="str">
        <f t="shared" si="624"/>
        <v>eDNA</v>
      </c>
      <c r="L384" t="str">
        <f t="shared" si="625"/>
        <v>No Ct</v>
      </c>
      <c r="M384" t="str">
        <f t="shared" si="703"/>
        <v/>
      </c>
      <c r="N384" t="str">
        <f t="shared" si="704"/>
        <v/>
      </c>
      <c r="O384" t="str">
        <f t="shared" si="705"/>
        <v/>
      </c>
    </row>
    <row r="385" spans="1:24" x14ac:dyDescent="0.25">
      <c r="A385" t="s">
        <v>219</v>
      </c>
      <c r="B385" t="s">
        <v>218</v>
      </c>
      <c r="C385" t="s">
        <v>20</v>
      </c>
      <c r="D385" s="7">
        <v>0.1</v>
      </c>
      <c r="E385" s="6" t="s">
        <v>17</v>
      </c>
      <c r="F385" t="s">
        <v>443</v>
      </c>
      <c r="G385" t="str">
        <f t="shared" si="620"/>
        <v>DL2022001</v>
      </c>
      <c r="H385" t="str">
        <f t="shared" si="621"/>
        <v>04</v>
      </c>
      <c r="I385" t="str">
        <f t="shared" si="622"/>
        <v>Torsk_04_20220601_DL2022001_HelsingoerGym</v>
      </c>
      <c r="J385" t="str">
        <f t="shared" si="623"/>
        <v>Torsk</v>
      </c>
      <c r="K385" t="str">
        <f t="shared" si="624"/>
        <v>eDNA</v>
      </c>
      <c r="L385" t="str">
        <f t="shared" si="625"/>
        <v>No Ct</v>
      </c>
      <c r="M385" t="str">
        <f t="shared" si="703"/>
        <v/>
      </c>
      <c r="N385" t="str">
        <f t="shared" si="704"/>
        <v/>
      </c>
      <c r="O385" t="str">
        <f t="shared" si="705"/>
        <v/>
      </c>
    </row>
    <row r="386" spans="1:24" x14ac:dyDescent="0.25">
      <c r="A386" t="s">
        <v>220</v>
      </c>
      <c r="B386" t="s">
        <v>221</v>
      </c>
      <c r="C386" t="s">
        <v>13</v>
      </c>
      <c r="D386" s="7">
        <v>0.1</v>
      </c>
      <c r="E386" s="6">
        <v>28.65</v>
      </c>
      <c r="F386" t="s">
        <v>443</v>
      </c>
      <c r="G386" t="str">
        <f t="shared" si="620"/>
        <v>DL2022001</v>
      </c>
      <c r="H386" t="str">
        <f t="shared" si="621"/>
        <v>05</v>
      </c>
      <c r="I386" t="str">
        <f t="shared" si="622"/>
        <v>Sandmusling_05_20220601_DL2022001_HelsingoerGym</v>
      </c>
      <c r="J386" t="str">
        <f t="shared" si="623"/>
        <v>Sandmusling</v>
      </c>
      <c r="K386" t="str">
        <f t="shared" si="624"/>
        <v>PosK</v>
      </c>
      <c r="L386">
        <f t="shared" si="625"/>
        <v>28.65</v>
      </c>
      <c r="M386">
        <f t="shared" si="703"/>
        <v>28.65</v>
      </c>
      <c r="N386">
        <f t="shared" si="704"/>
        <v>0</v>
      </c>
      <c r="O386">
        <f t="shared" si="705"/>
        <v>68.63</v>
      </c>
      <c r="Q386">
        <f t="shared" ref="Q386" si="734">IF(L388="No Ct",0,L388)</f>
        <v>34.69</v>
      </c>
      <c r="R386">
        <f t="shared" ref="R386" si="735">IF(L389="No Ct",0,L389)</f>
        <v>33.94</v>
      </c>
      <c r="S386" t="str">
        <f t="shared" ref="S386" si="736">IF(AND(M386&gt;0,N386=0),"Valid","Invalid")</f>
        <v>Valid</v>
      </c>
      <c r="T386" t="str">
        <f t="shared" ref="T386" si="737">IF(OR(Q386&gt;1,R386&gt;1),"Present","Absent")</f>
        <v>Present</v>
      </c>
      <c r="U386" t="str">
        <f t="shared" ref="U386" si="738">IF(OR(AND(Q386&gt;1,Q386&lt;41),AND(R386&gt;1,R386&lt;41)),"Ct&lt;41","Ct&gt;41")</f>
        <v>Ct&lt;41</v>
      </c>
      <c r="V386" t="str">
        <f>VLOOKUP(J386,Datasæt_Analysesystemer!$C$2:$D$68,2,FALSE)</f>
        <v>Sandmusling</v>
      </c>
      <c r="W386" t="str">
        <f t="shared" ref="W386" si="739">MID(F386,10,9)</f>
        <v>DL2022001</v>
      </c>
      <c r="X386" t="str">
        <f t="shared" ref="X386" si="740">W386&amp;"_"&amp;V386&amp;"_"&amp;S386&amp;"_"&amp;T386&amp;"_"&amp;U386</f>
        <v>DL2022001_Sandmusling_Valid_Present_Ct&lt;41</v>
      </c>
    </row>
    <row r="387" spans="1:24" x14ac:dyDescent="0.25">
      <c r="A387" t="s">
        <v>222</v>
      </c>
      <c r="B387" t="s">
        <v>223</v>
      </c>
      <c r="C387" t="s">
        <v>16</v>
      </c>
      <c r="D387" s="7">
        <v>0.1</v>
      </c>
      <c r="E387" s="6" t="s">
        <v>17</v>
      </c>
      <c r="F387" t="s">
        <v>443</v>
      </c>
      <c r="G387" t="str">
        <f t="shared" si="620"/>
        <v>DL2022001</v>
      </c>
      <c r="H387" t="str">
        <f t="shared" si="621"/>
        <v>05</v>
      </c>
      <c r="I387" t="str">
        <f t="shared" si="622"/>
        <v>Sandmusling_05_20220601_DL2022001_HelsingoerGym</v>
      </c>
      <c r="J387" t="str">
        <f t="shared" si="623"/>
        <v>Sandmusling</v>
      </c>
      <c r="K387" t="str">
        <f t="shared" si="624"/>
        <v>NegK</v>
      </c>
      <c r="L387" t="str">
        <f t="shared" si="625"/>
        <v>No Ct</v>
      </c>
      <c r="M387" t="str">
        <f t="shared" si="703"/>
        <v/>
      </c>
      <c r="N387" t="str">
        <f t="shared" si="704"/>
        <v/>
      </c>
      <c r="O387" t="str">
        <f t="shared" si="705"/>
        <v/>
      </c>
    </row>
    <row r="388" spans="1:24" x14ac:dyDescent="0.25">
      <c r="A388" t="s">
        <v>224</v>
      </c>
      <c r="B388" t="s">
        <v>225</v>
      </c>
      <c r="C388" t="s">
        <v>20</v>
      </c>
      <c r="D388" s="7">
        <v>0.1</v>
      </c>
      <c r="E388" s="6">
        <v>34.69</v>
      </c>
      <c r="F388" t="s">
        <v>443</v>
      </c>
      <c r="G388" t="str">
        <f t="shared" si="620"/>
        <v>DL2022001</v>
      </c>
      <c r="H388" t="str">
        <f t="shared" si="621"/>
        <v>05</v>
      </c>
      <c r="I388" t="str">
        <f t="shared" si="622"/>
        <v>Sandmusling_05_20220601_DL2022001_HelsingoerGym</v>
      </c>
      <c r="J388" t="str">
        <f t="shared" si="623"/>
        <v>Sandmusling</v>
      </c>
      <c r="K388" t="str">
        <f t="shared" si="624"/>
        <v>eDNA</v>
      </c>
      <c r="L388">
        <f t="shared" si="625"/>
        <v>34.69</v>
      </c>
      <c r="M388" t="str">
        <f t="shared" si="703"/>
        <v/>
      </c>
      <c r="N388" t="str">
        <f t="shared" si="704"/>
        <v/>
      </c>
      <c r="O388" t="str">
        <f t="shared" si="705"/>
        <v/>
      </c>
    </row>
    <row r="389" spans="1:24" x14ac:dyDescent="0.25">
      <c r="A389" t="s">
        <v>226</v>
      </c>
      <c r="B389" t="s">
        <v>225</v>
      </c>
      <c r="C389" t="s">
        <v>20</v>
      </c>
      <c r="D389" s="7">
        <v>0.1</v>
      </c>
      <c r="E389" s="6">
        <v>33.94</v>
      </c>
      <c r="F389" t="s">
        <v>443</v>
      </c>
      <c r="G389" t="str">
        <f t="shared" si="620"/>
        <v>DL2022001</v>
      </c>
      <c r="H389" t="str">
        <f t="shared" si="621"/>
        <v>05</v>
      </c>
      <c r="I389" t="str">
        <f t="shared" si="622"/>
        <v>Sandmusling_05_20220601_DL2022001_HelsingoerGym</v>
      </c>
      <c r="J389" t="str">
        <f t="shared" si="623"/>
        <v>Sandmusling</v>
      </c>
      <c r="K389" t="str">
        <f t="shared" si="624"/>
        <v>eDNA</v>
      </c>
      <c r="L389">
        <f t="shared" si="625"/>
        <v>33.94</v>
      </c>
      <c r="M389" t="str">
        <f t="shared" si="703"/>
        <v/>
      </c>
      <c r="N389" t="str">
        <f t="shared" si="704"/>
        <v/>
      </c>
      <c r="O389" t="str">
        <f t="shared" si="705"/>
        <v/>
      </c>
    </row>
    <row r="390" spans="1:24" x14ac:dyDescent="0.25">
      <c r="A390" t="s">
        <v>227</v>
      </c>
      <c r="B390" t="s">
        <v>228</v>
      </c>
      <c r="C390" t="s">
        <v>13</v>
      </c>
      <c r="D390" s="7">
        <v>0.1</v>
      </c>
      <c r="E390" s="7">
        <v>30.93</v>
      </c>
      <c r="F390" t="s">
        <v>443</v>
      </c>
      <c r="G390" t="str">
        <f t="shared" ref="G390:G453" si="741">MID(F390,10,9)</f>
        <v>DL2022001</v>
      </c>
      <c r="H390" t="str">
        <f t="shared" ref="H390:H453" si="742">LEFT(B390,2)</f>
        <v>06</v>
      </c>
      <c r="I390" t="str">
        <f t="shared" ref="I390:I453" si="743">J390&amp;"_"&amp;H390&amp;"_"&amp;F390</f>
        <v>Sandmusling_06_20220601_DL2022001_HelsingoerGym</v>
      </c>
      <c r="J390" t="str">
        <f t="shared" ref="J390:J453" si="744">MID(RIGHT(B390,LEN(B390)-3),1,FIND("_",RIGHT(B390,LEN(B390)-3))-1)</f>
        <v>Sandmusling</v>
      </c>
      <c r="K390" t="str">
        <f t="shared" ref="K390:K453" si="745">TRIM(SUBSTITUTE(RIGHT(B390,FIND(J390,B390)+1),"_",""))</f>
        <v>PosK</v>
      </c>
      <c r="L390">
        <f t="shared" ref="L390:L453" si="746">IFERROR(VALUE(SUBSTITUTE(E390,".",",")),E390)</f>
        <v>30.93</v>
      </c>
      <c r="M390">
        <f t="shared" si="703"/>
        <v>30.93</v>
      </c>
      <c r="N390">
        <f t="shared" si="704"/>
        <v>0</v>
      </c>
      <c r="O390">
        <f t="shared" si="705"/>
        <v>69.14</v>
      </c>
      <c r="Q390">
        <f t="shared" ref="Q390" si="747">IF(L392="No Ct",0,L392)</f>
        <v>34.78</v>
      </c>
      <c r="R390">
        <f t="shared" ref="R390" si="748">IF(L393="No Ct",0,L393)</f>
        <v>34.36</v>
      </c>
      <c r="S390" t="str">
        <f t="shared" ref="S390" si="749">IF(AND(M390&gt;0,N390=0),"Valid","Invalid")</f>
        <v>Valid</v>
      </c>
      <c r="T390" t="str">
        <f t="shared" ref="T390" si="750">IF(OR(Q390&gt;1,R390&gt;1),"Present","Absent")</f>
        <v>Present</v>
      </c>
      <c r="U390" t="str">
        <f t="shared" ref="U390" si="751">IF(OR(AND(Q390&gt;1,Q390&lt;41),AND(R390&gt;1,R390&lt;41)),"Ct&lt;41","Ct&gt;41")</f>
        <v>Ct&lt;41</v>
      </c>
      <c r="V390" t="str">
        <f>VLOOKUP(J390,Datasæt_Analysesystemer!$C$2:$D$68,2,FALSE)</f>
        <v>Sandmusling</v>
      </c>
      <c r="W390" t="str">
        <f t="shared" ref="W390" si="752">MID(F390,10,9)</f>
        <v>DL2022001</v>
      </c>
      <c r="X390" t="str">
        <f t="shared" ref="X390" si="753">W390&amp;"_"&amp;V390&amp;"_"&amp;S390&amp;"_"&amp;T390&amp;"_"&amp;U390</f>
        <v>DL2022001_Sandmusling_Valid_Present_Ct&lt;41</v>
      </c>
    </row>
    <row r="391" spans="1:24" x14ac:dyDescent="0.25">
      <c r="A391" t="s">
        <v>229</v>
      </c>
      <c r="B391" t="s">
        <v>230</v>
      </c>
      <c r="C391" t="s">
        <v>16</v>
      </c>
      <c r="D391" s="7">
        <v>0.1</v>
      </c>
      <c r="E391" s="6" t="s">
        <v>17</v>
      </c>
      <c r="F391" t="s">
        <v>443</v>
      </c>
      <c r="G391" t="str">
        <f t="shared" si="741"/>
        <v>DL2022001</v>
      </c>
      <c r="H391" t="str">
        <f t="shared" si="742"/>
        <v>06</v>
      </c>
      <c r="I391" t="str">
        <f t="shared" si="743"/>
        <v>Sandmusling_06_20220601_DL2022001_HelsingoerGym</v>
      </c>
      <c r="J391" t="str">
        <f t="shared" si="744"/>
        <v>Sandmusling</v>
      </c>
      <c r="K391" t="str">
        <f t="shared" si="745"/>
        <v>NegK</v>
      </c>
      <c r="L391" t="str">
        <f t="shared" si="746"/>
        <v>No Ct</v>
      </c>
      <c r="M391" t="str">
        <f t="shared" si="703"/>
        <v/>
      </c>
      <c r="N391" t="str">
        <f t="shared" si="704"/>
        <v/>
      </c>
      <c r="O391" t="str">
        <f t="shared" si="705"/>
        <v/>
      </c>
    </row>
    <row r="392" spans="1:24" x14ac:dyDescent="0.25">
      <c r="A392" t="s">
        <v>231</v>
      </c>
      <c r="B392" t="s">
        <v>232</v>
      </c>
      <c r="C392" t="s">
        <v>20</v>
      </c>
      <c r="D392" s="7">
        <v>0.1</v>
      </c>
      <c r="E392" s="7">
        <v>34.78</v>
      </c>
      <c r="F392" t="s">
        <v>443</v>
      </c>
      <c r="G392" t="str">
        <f t="shared" si="741"/>
        <v>DL2022001</v>
      </c>
      <c r="H392" t="str">
        <f t="shared" si="742"/>
        <v>06</v>
      </c>
      <c r="I392" t="str">
        <f t="shared" si="743"/>
        <v>Sandmusling_06_20220601_DL2022001_HelsingoerGym</v>
      </c>
      <c r="J392" t="str">
        <f t="shared" si="744"/>
        <v>Sandmusling</v>
      </c>
      <c r="K392" t="str">
        <f t="shared" si="745"/>
        <v>eDNA</v>
      </c>
      <c r="L392">
        <f t="shared" si="746"/>
        <v>34.78</v>
      </c>
      <c r="M392" t="str">
        <f t="shared" si="703"/>
        <v/>
      </c>
      <c r="N392" t="str">
        <f t="shared" si="704"/>
        <v/>
      </c>
      <c r="O392" t="str">
        <f t="shared" si="705"/>
        <v/>
      </c>
    </row>
    <row r="393" spans="1:24" x14ac:dyDescent="0.25">
      <c r="A393" t="s">
        <v>233</v>
      </c>
      <c r="B393" t="s">
        <v>232</v>
      </c>
      <c r="C393" t="s">
        <v>20</v>
      </c>
      <c r="D393" s="7">
        <v>0.1</v>
      </c>
      <c r="E393" s="6">
        <v>34.36</v>
      </c>
      <c r="F393" t="s">
        <v>443</v>
      </c>
      <c r="G393" t="str">
        <f t="shared" si="741"/>
        <v>DL2022001</v>
      </c>
      <c r="H393" t="str">
        <f t="shared" si="742"/>
        <v>06</v>
      </c>
      <c r="I393" t="str">
        <f t="shared" si="743"/>
        <v>Sandmusling_06_20220601_DL2022001_HelsingoerGym</v>
      </c>
      <c r="J393" t="str">
        <f t="shared" si="744"/>
        <v>Sandmusling</v>
      </c>
      <c r="K393" t="str">
        <f t="shared" si="745"/>
        <v>eDNA</v>
      </c>
      <c r="L393">
        <f t="shared" si="746"/>
        <v>34.36</v>
      </c>
      <c r="M393" t="str">
        <f t="shared" si="703"/>
        <v/>
      </c>
      <c r="N393" t="str">
        <f t="shared" si="704"/>
        <v/>
      </c>
      <c r="O393" t="str">
        <f t="shared" si="705"/>
        <v/>
      </c>
    </row>
    <row r="394" spans="1:24" x14ac:dyDescent="0.25">
      <c r="A394" t="s">
        <v>234</v>
      </c>
      <c r="B394" t="s">
        <v>235</v>
      </c>
      <c r="C394" t="s">
        <v>13</v>
      </c>
      <c r="D394" s="7">
        <v>0.1</v>
      </c>
      <c r="E394" s="7">
        <v>34.58</v>
      </c>
      <c r="F394" t="s">
        <v>443</v>
      </c>
      <c r="G394" t="str">
        <f t="shared" si="741"/>
        <v>DL2022001</v>
      </c>
      <c r="H394" t="str">
        <f t="shared" si="742"/>
        <v>07</v>
      </c>
      <c r="I394" t="str">
        <f t="shared" si="743"/>
        <v>AmerikanskRibbegople_07_20220601_DL2022001_HelsingoerGym</v>
      </c>
      <c r="J394" t="str">
        <f t="shared" si="744"/>
        <v>AmerikanskRibbegople</v>
      </c>
      <c r="K394" t="str">
        <f t="shared" si="745"/>
        <v>PosK</v>
      </c>
      <c r="L394">
        <f t="shared" si="746"/>
        <v>34.58</v>
      </c>
      <c r="M394">
        <f t="shared" si="703"/>
        <v>34.58</v>
      </c>
      <c r="N394">
        <f t="shared" si="704"/>
        <v>0</v>
      </c>
      <c r="O394">
        <f t="shared" si="705"/>
        <v>0</v>
      </c>
      <c r="Q394">
        <f t="shared" ref="Q394" si="754">IF(L396="No Ct",0,L396)</f>
        <v>0</v>
      </c>
      <c r="R394">
        <f t="shared" ref="R394" si="755">IF(L397="No Ct",0,L397)</f>
        <v>0</v>
      </c>
      <c r="S394" t="str">
        <f t="shared" ref="S394" si="756">IF(AND(M394&gt;0,N394=0),"Valid","Invalid")</f>
        <v>Valid</v>
      </c>
      <c r="T394" t="str">
        <f t="shared" ref="T394" si="757">IF(OR(Q394&gt;1,R394&gt;1),"Present","Absent")</f>
        <v>Absent</v>
      </c>
      <c r="U394" t="str">
        <f t="shared" ref="U394" si="758">IF(OR(AND(Q394&gt;1,Q394&lt;41),AND(R394&gt;1,R394&lt;41)),"Ct&lt;41","Ct&gt;41")</f>
        <v>Ct&gt;41</v>
      </c>
      <c r="V394" t="str">
        <f>VLOOKUP(J394,Datasæt_Analysesystemer!$C$2:$D$68,2,FALSE)</f>
        <v>Amerikansk ribbegople</v>
      </c>
      <c r="W394" t="str">
        <f t="shared" ref="W394" si="759">MID(F394,10,9)</f>
        <v>DL2022001</v>
      </c>
      <c r="X394" t="str">
        <f t="shared" ref="X394" si="760">W394&amp;"_"&amp;V394&amp;"_"&amp;S394&amp;"_"&amp;T394&amp;"_"&amp;U394</f>
        <v>DL2022001_Amerikansk ribbegople_Valid_Absent_Ct&gt;41</v>
      </c>
    </row>
    <row r="395" spans="1:24" x14ac:dyDescent="0.25">
      <c r="A395" t="s">
        <v>236</v>
      </c>
      <c r="B395" t="s">
        <v>237</v>
      </c>
      <c r="C395" t="s">
        <v>16</v>
      </c>
      <c r="D395" s="7">
        <v>0.1</v>
      </c>
      <c r="E395" s="6" t="s">
        <v>17</v>
      </c>
      <c r="F395" t="s">
        <v>443</v>
      </c>
      <c r="G395" t="str">
        <f t="shared" si="741"/>
        <v>DL2022001</v>
      </c>
      <c r="H395" t="str">
        <f t="shared" si="742"/>
        <v>07</v>
      </c>
      <c r="I395" t="str">
        <f t="shared" si="743"/>
        <v>AmerikanskRibbegople_07_20220601_DL2022001_HelsingoerGym</v>
      </c>
      <c r="J395" t="str">
        <f t="shared" si="744"/>
        <v>AmerikanskRibbegople</v>
      </c>
      <c r="K395" t="str">
        <f t="shared" si="745"/>
        <v>NegK</v>
      </c>
      <c r="L395" t="str">
        <f t="shared" si="746"/>
        <v>No Ct</v>
      </c>
      <c r="M395" t="str">
        <f t="shared" si="703"/>
        <v/>
      </c>
      <c r="N395" t="str">
        <f t="shared" si="704"/>
        <v/>
      </c>
      <c r="O395" t="str">
        <f t="shared" si="705"/>
        <v/>
      </c>
    </row>
    <row r="396" spans="1:24" x14ac:dyDescent="0.25">
      <c r="A396" t="s">
        <v>238</v>
      </c>
      <c r="B396" t="s">
        <v>239</v>
      </c>
      <c r="C396" t="s">
        <v>20</v>
      </c>
      <c r="D396" s="7">
        <v>0.1</v>
      </c>
      <c r="E396" s="6" t="s">
        <v>17</v>
      </c>
      <c r="F396" t="s">
        <v>443</v>
      </c>
      <c r="G396" t="str">
        <f t="shared" si="741"/>
        <v>DL2022001</v>
      </c>
      <c r="H396" t="str">
        <f t="shared" si="742"/>
        <v>07</v>
      </c>
      <c r="I396" t="str">
        <f t="shared" si="743"/>
        <v>AmerikanskRibbegople_07_20220601_DL2022001_HelsingoerGym</v>
      </c>
      <c r="J396" t="str">
        <f t="shared" si="744"/>
        <v>AmerikanskRibbegople</v>
      </c>
      <c r="K396" t="str">
        <f t="shared" si="745"/>
        <v>eDNA</v>
      </c>
      <c r="L396" t="str">
        <f t="shared" si="746"/>
        <v>No Ct</v>
      </c>
      <c r="M396" t="str">
        <f t="shared" si="703"/>
        <v/>
      </c>
      <c r="N396" t="str">
        <f t="shared" si="704"/>
        <v/>
      </c>
      <c r="O396" t="str">
        <f t="shared" si="705"/>
        <v/>
      </c>
    </row>
    <row r="397" spans="1:24" x14ac:dyDescent="0.25">
      <c r="A397" t="s">
        <v>240</v>
      </c>
      <c r="B397" t="s">
        <v>239</v>
      </c>
      <c r="C397" t="s">
        <v>20</v>
      </c>
      <c r="D397" s="7">
        <v>0.1</v>
      </c>
      <c r="E397" s="6" t="s">
        <v>17</v>
      </c>
      <c r="F397" t="s">
        <v>443</v>
      </c>
      <c r="G397" t="str">
        <f t="shared" si="741"/>
        <v>DL2022001</v>
      </c>
      <c r="H397" t="str">
        <f t="shared" si="742"/>
        <v>07</v>
      </c>
      <c r="I397" t="str">
        <f t="shared" si="743"/>
        <v>AmerikanskRibbegople_07_20220601_DL2022001_HelsingoerGym</v>
      </c>
      <c r="J397" t="str">
        <f t="shared" si="744"/>
        <v>AmerikanskRibbegople</v>
      </c>
      <c r="K397" t="str">
        <f t="shared" si="745"/>
        <v>eDNA</v>
      </c>
      <c r="L397" t="str">
        <f t="shared" si="746"/>
        <v>No Ct</v>
      </c>
      <c r="M397" t="str">
        <f t="shared" si="703"/>
        <v/>
      </c>
      <c r="N397" t="str">
        <f t="shared" si="704"/>
        <v/>
      </c>
      <c r="O397" t="str">
        <f t="shared" si="705"/>
        <v/>
      </c>
    </row>
    <row r="398" spans="1:24" x14ac:dyDescent="0.25">
      <c r="A398" t="s">
        <v>241</v>
      </c>
      <c r="B398" t="s">
        <v>242</v>
      </c>
      <c r="C398" t="s">
        <v>13</v>
      </c>
      <c r="D398" s="7">
        <v>0.1</v>
      </c>
      <c r="E398" s="6">
        <v>34.82</v>
      </c>
      <c r="F398" t="s">
        <v>443</v>
      </c>
      <c r="G398" t="str">
        <f t="shared" si="741"/>
        <v>DL2022001</v>
      </c>
      <c r="H398" t="str">
        <f t="shared" si="742"/>
        <v>08</v>
      </c>
      <c r="I398" t="str">
        <f t="shared" si="743"/>
        <v>AmerikanskRibbegople_08_20220601_DL2022001_HelsingoerGym</v>
      </c>
      <c r="J398" t="str">
        <f t="shared" si="744"/>
        <v>AmerikanskRibbegople</v>
      </c>
      <c r="K398" t="str">
        <f t="shared" si="745"/>
        <v>PosK</v>
      </c>
      <c r="L398">
        <f t="shared" si="746"/>
        <v>34.82</v>
      </c>
      <c r="M398">
        <f t="shared" si="703"/>
        <v>34.82</v>
      </c>
      <c r="N398">
        <f t="shared" si="704"/>
        <v>0</v>
      </c>
      <c r="O398">
        <f t="shared" si="705"/>
        <v>0</v>
      </c>
      <c r="Q398">
        <f t="shared" ref="Q398" si="761">IF(L400="No Ct",0,L400)</f>
        <v>0</v>
      </c>
      <c r="R398">
        <f t="shared" ref="R398" si="762">IF(L401="No Ct",0,L401)</f>
        <v>0</v>
      </c>
      <c r="S398" t="str">
        <f t="shared" ref="S398" si="763">IF(AND(M398&gt;0,N398=0),"Valid","Invalid")</f>
        <v>Valid</v>
      </c>
      <c r="T398" t="str">
        <f t="shared" ref="T398" si="764">IF(OR(Q398&gt;1,R398&gt;1),"Present","Absent")</f>
        <v>Absent</v>
      </c>
      <c r="U398" t="str">
        <f t="shared" ref="U398" si="765">IF(OR(AND(Q398&gt;1,Q398&lt;41),AND(R398&gt;1,R398&lt;41)),"Ct&lt;41","Ct&gt;41")</f>
        <v>Ct&gt;41</v>
      </c>
      <c r="V398" t="str">
        <f>VLOOKUP(J398,Datasæt_Analysesystemer!$C$2:$D$68,2,FALSE)</f>
        <v>Amerikansk ribbegople</v>
      </c>
      <c r="W398" t="str">
        <f t="shared" ref="W398" si="766">MID(F398,10,9)</f>
        <v>DL2022001</v>
      </c>
      <c r="X398" t="str">
        <f t="shared" ref="X398" si="767">W398&amp;"_"&amp;V398&amp;"_"&amp;S398&amp;"_"&amp;T398&amp;"_"&amp;U398</f>
        <v>DL2022001_Amerikansk ribbegople_Valid_Absent_Ct&gt;41</v>
      </c>
    </row>
    <row r="399" spans="1:24" x14ac:dyDescent="0.25">
      <c r="A399" t="s">
        <v>243</v>
      </c>
      <c r="B399" t="s">
        <v>244</v>
      </c>
      <c r="C399" t="s">
        <v>16</v>
      </c>
      <c r="D399" s="7">
        <v>0.1</v>
      </c>
      <c r="E399" s="6" t="s">
        <v>17</v>
      </c>
      <c r="F399" t="s">
        <v>443</v>
      </c>
      <c r="G399" t="str">
        <f t="shared" si="741"/>
        <v>DL2022001</v>
      </c>
      <c r="H399" t="str">
        <f t="shared" si="742"/>
        <v>08</v>
      </c>
      <c r="I399" t="str">
        <f t="shared" si="743"/>
        <v>AmerikanskRibbegople_08_20220601_DL2022001_HelsingoerGym</v>
      </c>
      <c r="J399" t="str">
        <f t="shared" si="744"/>
        <v>AmerikanskRibbegople</v>
      </c>
      <c r="K399" t="str">
        <f t="shared" si="745"/>
        <v>NegK</v>
      </c>
      <c r="L399" t="str">
        <f t="shared" si="746"/>
        <v>No Ct</v>
      </c>
      <c r="M399" t="str">
        <f t="shared" si="703"/>
        <v/>
      </c>
      <c r="N399" t="str">
        <f t="shared" si="704"/>
        <v/>
      </c>
      <c r="O399" t="str">
        <f t="shared" si="705"/>
        <v/>
      </c>
    </row>
    <row r="400" spans="1:24" x14ac:dyDescent="0.25">
      <c r="A400" t="s">
        <v>245</v>
      </c>
      <c r="B400" t="s">
        <v>246</v>
      </c>
      <c r="C400" t="s">
        <v>20</v>
      </c>
      <c r="D400" s="7">
        <v>0.1</v>
      </c>
      <c r="E400" s="6" t="s">
        <v>17</v>
      </c>
      <c r="F400" t="s">
        <v>443</v>
      </c>
      <c r="G400" t="str">
        <f t="shared" si="741"/>
        <v>DL2022001</v>
      </c>
      <c r="H400" t="str">
        <f t="shared" si="742"/>
        <v>08</v>
      </c>
      <c r="I400" t="str">
        <f t="shared" si="743"/>
        <v>AmerikanskRibbegople_08_20220601_DL2022001_HelsingoerGym</v>
      </c>
      <c r="J400" t="str">
        <f t="shared" si="744"/>
        <v>AmerikanskRibbegople</v>
      </c>
      <c r="K400" t="str">
        <f t="shared" si="745"/>
        <v>eDNA</v>
      </c>
      <c r="L400" t="str">
        <f t="shared" si="746"/>
        <v>No Ct</v>
      </c>
      <c r="M400" t="str">
        <f t="shared" si="703"/>
        <v/>
      </c>
      <c r="N400" t="str">
        <f t="shared" si="704"/>
        <v/>
      </c>
      <c r="O400" t="str">
        <f t="shared" si="705"/>
        <v/>
      </c>
    </row>
    <row r="401" spans="1:24" x14ac:dyDescent="0.25">
      <c r="A401" t="s">
        <v>247</v>
      </c>
      <c r="B401" t="s">
        <v>246</v>
      </c>
      <c r="C401" t="s">
        <v>20</v>
      </c>
      <c r="D401" s="7">
        <v>0.1</v>
      </c>
      <c r="E401" s="6" t="s">
        <v>17</v>
      </c>
      <c r="F401" t="s">
        <v>443</v>
      </c>
      <c r="G401" t="str">
        <f t="shared" si="741"/>
        <v>DL2022001</v>
      </c>
      <c r="H401" t="str">
        <f t="shared" si="742"/>
        <v>08</v>
      </c>
      <c r="I401" t="str">
        <f t="shared" si="743"/>
        <v>AmerikanskRibbegople_08_20220601_DL2022001_HelsingoerGym</v>
      </c>
      <c r="J401" t="str">
        <f t="shared" si="744"/>
        <v>AmerikanskRibbegople</v>
      </c>
      <c r="K401" t="str">
        <f t="shared" si="745"/>
        <v>eDNA</v>
      </c>
      <c r="L401" t="str">
        <f t="shared" si="746"/>
        <v>No Ct</v>
      </c>
      <c r="M401" t="str">
        <f t="shared" si="703"/>
        <v/>
      </c>
      <c r="N401" t="str">
        <f t="shared" si="704"/>
        <v/>
      </c>
      <c r="O401" t="str">
        <f t="shared" si="705"/>
        <v/>
      </c>
    </row>
    <row r="402" spans="1:24" x14ac:dyDescent="0.25">
      <c r="A402" t="s">
        <v>248</v>
      </c>
      <c r="B402" t="s">
        <v>419</v>
      </c>
      <c r="C402" t="s">
        <v>13</v>
      </c>
      <c r="D402" s="7">
        <v>0.1</v>
      </c>
      <c r="E402" s="7">
        <v>31.86</v>
      </c>
      <c r="F402" t="s">
        <v>443</v>
      </c>
      <c r="G402" t="str">
        <f t="shared" si="741"/>
        <v>DL2022001</v>
      </c>
      <c r="H402" t="str">
        <f t="shared" si="742"/>
        <v>09</v>
      </c>
      <c r="I402" t="str">
        <f t="shared" si="743"/>
        <v>Aborre_09_20220601_DL2022001_HelsingoerGym</v>
      </c>
      <c r="J402" t="str">
        <f t="shared" si="744"/>
        <v>Aborre</v>
      </c>
      <c r="K402" t="str">
        <f t="shared" si="745"/>
        <v>PosK</v>
      </c>
      <c r="L402">
        <f t="shared" si="746"/>
        <v>31.86</v>
      </c>
      <c r="M402">
        <f t="shared" si="703"/>
        <v>31.86</v>
      </c>
      <c r="N402">
        <f t="shared" si="704"/>
        <v>0</v>
      </c>
      <c r="O402">
        <f t="shared" si="705"/>
        <v>0</v>
      </c>
      <c r="Q402">
        <f t="shared" ref="Q402" si="768">IF(L404="No Ct",0,L404)</f>
        <v>0</v>
      </c>
      <c r="R402">
        <f t="shared" ref="R402" si="769">IF(L405="No Ct",0,L405)</f>
        <v>0</v>
      </c>
      <c r="S402" t="str">
        <f t="shared" ref="S402" si="770">IF(AND(M402&gt;0,N402=0),"Valid","Invalid")</f>
        <v>Valid</v>
      </c>
      <c r="T402" t="str">
        <f t="shared" ref="T402" si="771">IF(OR(Q402&gt;1,R402&gt;1),"Present","Absent")</f>
        <v>Absent</v>
      </c>
      <c r="U402" t="str">
        <f t="shared" ref="U402" si="772">IF(OR(AND(Q402&gt;1,Q402&lt;41),AND(R402&gt;1,R402&lt;41)),"Ct&lt;41","Ct&gt;41")</f>
        <v>Ct&gt;41</v>
      </c>
      <c r="V402" t="str">
        <f>VLOOKUP(J402,Datasæt_Analysesystemer!$C$2:$D$68,2,FALSE)</f>
        <v>Aborre</v>
      </c>
      <c r="W402" t="str">
        <f t="shared" ref="W402" si="773">MID(F402,10,9)</f>
        <v>DL2022001</v>
      </c>
      <c r="X402" t="str">
        <f t="shared" ref="X402" si="774">W402&amp;"_"&amp;V402&amp;"_"&amp;S402&amp;"_"&amp;T402&amp;"_"&amp;U402</f>
        <v>DL2022001_Aborre_Valid_Absent_Ct&gt;41</v>
      </c>
    </row>
    <row r="403" spans="1:24" x14ac:dyDescent="0.25">
      <c r="A403" t="s">
        <v>250</v>
      </c>
      <c r="B403" t="s">
        <v>420</v>
      </c>
      <c r="C403" t="s">
        <v>16</v>
      </c>
      <c r="D403" s="7">
        <v>0.1</v>
      </c>
      <c r="E403" s="6" t="s">
        <v>17</v>
      </c>
      <c r="F403" t="s">
        <v>443</v>
      </c>
      <c r="G403" t="str">
        <f t="shared" si="741"/>
        <v>DL2022001</v>
      </c>
      <c r="H403" t="str">
        <f t="shared" si="742"/>
        <v>09</v>
      </c>
      <c r="I403" t="str">
        <f t="shared" si="743"/>
        <v>Aborre_09_20220601_DL2022001_HelsingoerGym</v>
      </c>
      <c r="J403" t="str">
        <f t="shared" si="744"/>
        <v>Aborre</v>
      </c>
      <c r="K403" t="str">
        <f t="shared" si="745"/>
        <v>NegK</v>
      </c>
      <c r="L403" t="str">
        <f t="shared" si="746"/>
        <v>No Ct</v>
      </c>
      <c r="M403" t="str">
        <f t="shared" si="703"/>
        <v/>
      </c>
      <c r="N403" t="str">
        <f t="shared" si="704"/>
        <v/>
      </c>
      <c r="O403" t="str">
        <f t="shared" si="705"/>
        <v/>
      </c>
    </row>
    <row r="404" spans="1:24" x14ac:dyDescent="0.25">
      <c r="A404" t="s">
        <v>252</v>
      </c>
      <c r="B404" t="s">
        <v>421</v>
      </c>
      <c r="C404" t="s">
        <v>20</v>
      </c>
      <c r="D404" s="7">
        <v>0.1</v>
      </c>
      <c r="E404" s="6" t="s">
        <v>17</v>
      </c>
      <c r="F404" t="s">
        <v>443</v>
      </c>
      <c r="G404" t="str">
        <f t="shared" si="741"/>
        <v>DL2022001</v>
      </c>
      <c r="H404" t="str">
        <f t="shared" si="742"/>
        <v>09</v>
      </c>
      <c r="I404" t="str">
        <f t="shared" si="743"/>
        <v>Aborre_09_20220601_DL2022001_HelsingoerGym</v>
      </c>
      <c r="J404" t="str">
        <f t="shared" si="744"/>
        <v>Aborre</v>
      </c>
      <c r="K404" t="str">
        <f t="shared" si="745"/>
        <v>eDNA</v>
      </c>
      <c r="L404" t="str">
        <f t="shared" si="746"/>
        <v>No Ct</v>
      </c>
      <c r="M404" t="str">
        <f t="shared" si="703"/>
        <v/>
      </c>
      <c r="N404" t="str">
        <f t="shared" si="704"/>
        <v/>
      </c>
      <c r="O404" t="str">
        <f t="shared" si="705"/>
        <v/>
      </c>
    </row>
    <row r="405" spans="1:24" x14ac:dyDescent="0.25">
      <c r="A405" t="s">
        <v>254</v>
      </c>
      <c r="B405" t="s">
        <v>421</v>
      </c>
      <c r="C405" t="s">
        <v>20</v>
      </c>
      <c r="D405" s="7">
        <v>0.1</v>
      </c>
      <c r="E405" s="6" t="s">
        <v>17</v>
      </c>
      <c r="F405" t="s">
        <v>443</v>
      </c>
      <c r="G405" t="str">
        <f t="shared" si="741"/>
        <v>DL2022001</v>
      </c>
      <c r="H405" t="str">
        <f t="shared" si="742"/>
        <v>09</v>
      </c>
      <c r="I405" t="str">
        <f t="shared" si="743"/>
        <v>Aborre_09_20220601_DL2022001_HelsingoerGym</v>
      </c>
      <c r="J405" t="str">
        <f t="shared" si="744"/>
        <v>Aborre</v>
      </c>
      <c r="K405" t="str">
        <f t="shared" si="745"/>
        <v>eDNA</v>
      </c>
      <c r="L405" t="str">
        <f t="shared" si="746"/>
        <v>No Ct</v>
      </c>
      <c r="M405" t="str">
        <f t="shared" si="703"/>
        <v/>
      </c>
      <c r="N405" t="str">
        <f t="shared" si="704"/>
        <v/>
      </c>
      <c r="O405" t="str">
        <f t="shared" si="705"/>
        <v/>
      </c>
    </row>
    <row r="406" spans="1:24" x14ac:dyDescent="0.25">
      <c r="A406" t="s">
        <v>255</v>
      </c>
      <c r="B406" t="s">
        <v>422</v>
      </c>
      <c r="C406" t="s">
        <v>13</v>
      </c>
      <c r="D406" s="7">
        <v>0.1</v>
      </c>
      <c r="E406" s="7" t="s">
        <v>17</v>
      </c>
      <c r="F406" t="s">
        <v>443</v>
      </c>
      <c r="G406" t="str">
        <f t="shared" si="741"/>
        <v>DL2022001</v>
      </c>
      <c r="H406" t="str">
        <f t="shared" si="742"/>
        <v>10</v>
      </c>
      <c r="I406" t="str">
        <f t="shared" si="743"/>
        <v>Aborre_10_20220601_DL2022001_HelsingoerGym</v>
      </c>
      <c r="J406" t="str">
        <f t="shared" si="744"/>
        <v>Aborre</v>
      </c>
      <c r="K406" t="str">
        <f t="shared" si="745"/>
        <v>PosK</v>
      </c>
      <c r="L406" t="str">
        <f t="shared" si="746"/>
        <v>No Ct</v>
      </c>
      <c r="M406">
        <f t="shared" si="703"/>
        <v>0</v>
      </c>
      <c r="N406">
        <f t="shared" si="704"/>
        <v>0</v>
      </c>
      <c r="O406">
        <f t="shared" si="705"/>
        <v>0</v>
      </c>
      <c r="Q406">
        <f t="shared" ref="Q406" si="775">IF(L408="No Ct",0,L408)</f>
        <v>0</v>
      </c>
      <c r="R406">
        <f t="shared" ref="R406" si="776">IF(L409="No Ct",0,L409)</f>
        <v>0</v>
      </c>
      <c r="S406" t="str">
        <f t="shared" ref="S406" si="777">IF(AND(M406&gt;0,N406=0),"Valid","Invalid")</f>
        <v>Invalid</v>
      </c>
      <c r="T406" t="str">
        <f t="shared" ref="T406" si="778">IF(OR(Q406&gt;1,R406&gt;1),"Present","Absent")</f>
        <v>Absent</v>
      </c>
      <c r="U406" t="str">
        <f t="shared" ref="U406" si="779">IF(OR(AND(Q406&gt;1,Q406&lt;41),AND(R406&gt;1,R406&lt;41)),"Ct&lt;41","Ct&gt;41")</f>
        <v>Ct&gt;41</v>
      </c>
      <c r="V406" t="str">
        <f>VLOOKUP(J406,Datasæt_Analysesystemer!$C$2:$D$68,2,FALSE)</f>
        <v>Aborre</v>
      </c>
      <c r="W406" t="str">
        <f t="shared" ref="W406" si="780">MID(F406,10,9)</f>
        <v>DL2022001</v>
      </c>
      <c r="X406" t="str">
        <f t="shared" ref="X406" si="781">W406&amp;"_"&amp;V406&amp;"_"&amp;S406&amp;"_"&amp;T406&amp;"_"&amp;U406</f>
        <v>DL2022001_Aborre_Invalid_Absent_Ct&gt;41</v>
      </c>
    </row>
    <row r="407" spans="1:24" x14ac:dyDescent="0.25">
      <c r="A407" t="s">
        <v>257</v>
      </c>
      <c r="B407" t="s">
        <v>423</v>
      </c>
      <c r="C407" t="s">
        <v>16</v>
      </c>
      <c r="D407" s="7">
        <v>0.1</v>
      </c>
      <c r="E407" s="6" t="s">
        <v>17</v>
      </c>
      <c r="F407" t="s">
        <v>443</v>
      </c>
      <c r="G407" t="str">
        <f t="shared" si="741"/>
        <v>DL2022001</v>
      </c>
      <c r="H407" t="str">
        <f t="shared" si="742"/>
        <v>10</v>
      </c>
      <c r="I407" t="str">
        <f t="shared" si="743"/>
        <v>Aborre_10_20220601_DL2022001_HelsingoerGym</v>
      </c>
      <c r="J407" t="str">
        <f t="shared" si="744"/>
        <v>Aborre</v>
      </c>
      <c r="K407" t="str">
        <f t="shared" si="745"/>
        <v>NegK</v>
      </c>
      <c r="L407" t="str">
        <f t="shared" si="746"/>
        <v>No Ct</v>
      </c>
      <c r="M407" t="str">
        <f t="shared" si="703"/>
        <v/>
      </c>
      <c r="N407" t="str">
        <f t="shared" si="704"/>
        <v/>
      </c>
      <c r="O407" t="str">
        <f t="shared" si="705"/>
        <v/>
      </c>
    </row>
    <row r="408" spans="1:24" x14ac:dyDescent="0.25">
      <c r="A408" t="s">
        <v>259</v>
      </c>
      <c r="B408" t="s">
        <v>424</v>
      </c>
      <c r="C408" t="s">
        <v>20</v>
      </c>
      <c r="D408" s="7">
        <v>0.1</v>
      </c>
      <c r="E408" s="6" t="s">
        <v>17</v>
      </c>
      <c r="F408" t="s">
        <v>443</v>
      </c>
      <c r="G408" t="str">
        <f t="shared" si="741"/>
        <v>DL2022001</v>
      </c>
      <c r="H408" t="str">
        <f t="shared" si="742"/>
        <v>10</v>
      </c>
      <c r="I408" t="str">
        <f t="shared" si="743"/>
        <v>Aborre_10_20220601_DL2022001_HelsingoerGym</v>
      </c>
      <c r="J408" t="str">
        <f t="shared" si="744"/>
        <v>Aborre</v>
      </c>
      <c r="K408" t="str">
        <f t="shared" si="745"/>
        <v>eDNA</v>
      </c>
      <c r="L408" t="str">
        <f t="shared" si="746"/>
        <v>No Ct</v>
      </c>
      <c r="M408" t="str">
        <f t="shared" si="703"/>
        <v/>
      </c>
      <c r="N408" t="str">
        <f t="shared" si="704"/>
        <v/>
      </c>
      <c r="O408" t="str">
        <f t="shared" si="705"/>
        <v/>
      </c>
    </row>
    <row r="409" spans="1:24" x14ac:dyDescent="0.25">
      <c r="A409" t="s">
        <v>261</v>
      </c>
      <c r="B409" t="s">
        <v>424</v>
      </c>
      <c r="C409" t="s">
        <v>20</v>
      </c>
      <c r="D409" s="7">
        <v>0.1</v>
      </c>
      <c r="E409" s="6" t="s">
        <v>17</v>
      </c>
      <c r="F409" t="s">
        <v>443</v>
      </c>
      <c r="G409" t="str">
        <f t="shared" si="741"/>
        <v>DL2022001</v>
      </c>
      <c r="H409" t="str">
        <f t="shared" si="742"/>
        <v>10</v>
      </c>
      <c r="I409" t="str">
        <f t="shared" si="743"/>
        <v>Aborre_10_20220601_DL2022001_HelsingoerGym</v>
      </c>
      <c r="J409" t="str">
        <f t="shared" si="744"/>
        <v>Aborre</v>
      </c>
      <c r="K409" t="str">
        <f t="shared" si="745"/>
        <v>eDNA</v>
      </c>
      <c r="L409" t="str">
        <f t="shared" si="746"/>
        <v>No Ct</v>
      </c>
      <c r="M409" t="str">
        <f t="shared" si="703"/>
        <v/>
      </c>
      <c r="N409" t="str">
        <f t="shared" si="704"/>
        <v/>
      </c>
      <c r="O409" t="str">
        <f t="shared" si="705"/>
        <v/>
      </c>
    </row>
    <row r="410" spans="1:24" x14ac:dyDescent="0.25">
      <c r="A410" t="s">
        <v>262</v>
      </c>
      <c r="B410" t="s">
        <v>263</v>
      </c>
      <c r="C410" t="s">
        <v>13</v>
      </c>
      <c r="D410" s="7">
        <v>0.1</v>
      </c>
      <c r="E410" s="6">
        <v>36.35</v>
      </c>
      <c r="F410" t="s">
        <v>443</v>
      </c>
      <c r="G410" t="str">
        <f t="shared" si="741"/>
        <v>DL2022001</v>
      </c>
      <c r="H410" t="str">
        <f t="shared" si="742"/>
        <v>11</v>
      </c>
      <c r="I410" t="str">
        <f t="shared" si="743"/>
        <v>KinesiskUldhaandskrabbe_11_20220601_DL2022001_HelsingoerGym</v>
      </c>
      <c r="J410" t="str">
        <f t="shared" si="744"/>
        <v>KinesiskUldhaandskrabbe</v>
      </c>
      <c r="K410" t="str">
        <f t="shared" si="745"/>
        <v>PosK</v>
      </c>
      <c r="L410">
        <f t="shared" si="746"/>
        <v>36.35</v>
      </c>
      <c r="M410">
        <f t="shared" si="703"/>
        <v>36.35</v>
      </c>
      <c r="N410">
        <f t="shared" si="704"/>
        <v>0</v>
      </c>
      <c r="O410">
        <f t="shared" si="705"/>
        <v>0</v>
      </c>
      <c r="Q410">
        <f t="shared" ref="Q410" si="782">IF(L412="No Ct",0,L412)</f>
        <v>0</v>
      </c>
      <c r="R410">
        <f t="shared" ref="R410" si="783">IF(L413="No Ct",0,L413)</f>
        <v>0</v>
      </c>
      <c r="S410" t="str">
        <f t="shared" ref="S410" si="784">IF(AND(M410&gt;0,N410=0),"Valid","Invalid")</f>
        <v>Valid</v>
      </c>
      <c r="T410" t="str">
        <f t="shared" ref="T410" si="785">IF(OR(Q410&gt;1,R410&gt;1),"Present","Absent")</f>
        <v>Absent</v>
      </c>
      <c r="U410" t="str">
        <f t="shared" ref="U410" si="786">IF(OR(AND(Q410&gt;1,Q410&lt;41),AND(R410&gt;1,R410&lt;41)),"Ct&lt;41","Ct&gt;41")</f>
        <v>Ct&gt;41</v>
      </c>
      <c r="V410" t="str">
        <f>VLOOKUP(J410,Datasæt_Analysesystemer!$C$2:$D$68,2,FALSE)</f>
        <v>Kinesisk uldhåndskrabbe</v>
      </c>
      <c r="W410" t="str">
        <f t="shared" ref="W410" si="787">MID(F410,10,9)</f>
        <v>DL2022001</v>
      </c>
      <c r="X410" t="str">
        <f t="shared" ref="X410" si="788">W410&amp;"_"&amp;V410&amp;"_"&amp;S410&amp;"_"&amp;T410&amp;"_"&amp;U410</f>
        <v>DL2022001_Kinesisk uldhåndskrabbe_Valid_Absent_Ct&gt;41</v>
      </c>
    </row>
    <row r="411" spans="1:24" x14ac:dyDescent="0.25">
      <c r="A411" t="s">
        <v>264</v>
      </c>
      <c r="B411" t="s">
        <v>265</v>
      </c>
      <c r="C411" t="s">
        <v>16</v>
      </c>
      <c r="D411" s="7">
        <v>0.1</v>
      </c>
      <c r="E411" s="6" t="s">
        <v>17</v>
      </c>
      <c r="F411" t="s">
        <v>443</v>
      </c>
      <c r="G411" t="str">
        <f t="shared" si="741"/>
        <v>DL2022001</v>
      </c>
      <c r="H411" t="str">
        <f t="shared" si="742"/>
        <v>11</v>
      </c>
      <c r="I411" t="str">
        <f t="shared" si="743"/>
        <v>KinesiskUldhaandskrabbe_11_20220601_DL2022001_HelsingoerGym</v>
      </c>
      <c r="J411" t="str">
        <f t="shared" si="744"/>
        <v>KinesiskUldhaandskrabbe</v>
      </c>
      <c r="K411" t="str">
        <f t="shared" si="745"/>
        <v>NegK</v>
      </c>
      <c r="L411" t="str">
        <f t="shared" si="746"/>
        <v>No Ct</v>
      </c>
      <c r="M411" t="str">
        <f t="shared" si="703"/>
        <v/>
      </c>
      <c r="N411" t="str">
        <f t="shared" si="704"/>
        <v/>
      </c>
      <c r="O411" t="str">
        <f t="shared" si="705"/>
        <v/>
      </c>
    </row>
    <row r="412" spans="1:24" x14ac:dyDescent="0.25">
      <c r="A412" t="s">
        <v>266</v>
      </c>
      <c r="B412" t="s">
        <v>267</v>
      </c>
      <c r="C412" t="s">
        <v>20</v>
      </c>
      <c r="D412" s="7">
        <v>0.1</v>
      </c>
      <c r="E412" s="7" t="s">
        <v>17</v>
      </c>
      <c r="F412" t="s">
        <v>443</v>
      </c>
      <c r="G412" t="str">
        <f t="shared" si="741"/>
        <v>DL2022001</v>
      </c>
      <c r="H412" t="str">
        <f t="shared" si="742"/>
        <v>11</v>
      </c>
      <c r="I412" t="str">
        <f t="shared" si="743"/>
        <v>KinesiskUldhaandskrabbe_11_20220601_DL2022001_HelsingoerGym</v>
      </c>
      <c r="J412" t="str">
        <f t="shared" si="744"/>
        <v>KinesiskUldhaandskrabbe</v>
      </c>
      <c r="K412" t="str">
        <f t="shared" si="745"/>
        <v>eDNA</v>
      </c>
      <c r="L412" t="str">
        <f t="shared" si="746"/>
        <v>No Ct</v>
      </c>
      <c r="M412" t="str">
        <f t="shared" si="703"/>
        <v/>
      </c>
      <c r="N412" t="str">
        <f t="shared" si="704"/>
        <v/>
      </c>
      <c r="O412" t="str">
        <f t="shared" si="705"/>
        <v/>
      </c>
    </row>
    <row r="413" spans="1:24" x14ac:dyDescent="0.25">
      <c r="A413" t="s">
        <v>268</v>
      </c>
      <c r="B413" t="s">
        <v>267</v>
      </c>
      <c r="C413" t="s">
        <v>20</v>
      </c>
      <c r="D413" s="7">
        <v>0.1</v>
      </c>
      <c r="E413" s="7" t="s">
        <v>17</v>
      </c>
      <c r="F413" t="s">
        <v>443</v>
      </c>
      <c r="G413" t="str">
        <f t="shared" si="741"/>
        <v>DL2022001</v>
      </c>
      <c r="H413" t="str">
        <f t="shared" si="742"/>
        <v>11</v>
      </c>
      <c r="I413" t="str">
        <f t="shared" si="743"/>
        <v>KinesiskUldhaandskrabbe_11_20220601_DL2022001_HelsingoerGym</v>
      </c>
      <c r="J413" t="str">
        <f t="shared" si="744"/>
        <v>KinesiskUldhaandskrabbe</v>
      </c>
      <c r="K413" t="str">
        <f t="shared" si="745"/>
        <v>eDNA</v>
      </c>
      <c r="L413" t="str">
        <f t="shared" si="746"/>
        <v>No Ct</v>
      </c>
      <c r="M413" t="str">
        <f t="shared" si="703"/>
        <v/>
      </c>
      <c r="N413" t="str">
        <f t="shared" si="704"/>
        <v/>
      </c>
      <c r="O413" t="str">
        <f t="shared" si="705"/>
        <v/>
      </c>
    </row>
    <row r="414" spans="1:24" x14ac:dyDescent="0.25">
      <c r="A414" t="s">
        <v>269</v>
      </c>
      <c r="B414" t="s">
        <v>270</v>
      </c>
      <c r="C414" t="s">
        <v>13</v>
      </c>
      <c r="D414" s="7">
        <v>0.1</v>
      </c>
      <c r="E414" s="7">
        <v>37.590000000000003</v>
      </c>
      <c r="F414" t="s">
        <v>443</v>
      </c>
      <c r="G414" t="str">
        <f t="shared" si="741"/>
        <v>DL2022001</v>
      </c>
      <c r="H414" t="str">
        <f t="shared" si="742"/>
        <v>12</v>
      </c>
      <c r="I414" t="str">
        <f t="shared" si="743"/>
        <v>KinesiskUldhaandskrabbe_12_20220601_DL2022001_HelsingoerGym</v>
      </c>
      <c r="J414" t="str">
        <f t="shared" si="744"/>
        <v>KinesiskUldhaandskrabbe</v>
      </c>
      <c r="K414" t="str">
        <f t="shared" si="745"/>
        <v>PosK</v>
      </c>
      <c r="L414">
        <f t="shared" si="746"/>
        <v>37.590000000000003</v>
      </c>
      <c r="M414">
        <f t="shared" si="703"/>
        <v>37.590000000000003</v>
      </c>
      <c r="N414">
        <f t="shared" si="704"/>
        <v>0</v>
      </c>
      <c r="O414">
        <f t="shared" si="705"/>
        <v>0</v>
      </c>
      <c r="Q414">
        <f t="shared" ref="Q414" si="789">IF(L416="No Ct",0,L416)</f>
        <v>0</v>
      </c>
      <c r="R414">
        <f t="shared" ref="R414" si="790">IF(L417="No Ct",0,L417)</f>
        <v>0</v>
      </c>
      <c r="S414" t="str">
        <f t="shared" ref="S414" si="791">IF(AND(M414&gt;0,N414=0),"Valid","Invalid")</f>
        <v>Valid</v>
      </c>
      <c r="T414" t="str">
        <f t="shared" ref="T414" si="792">IF(OR(Q414&gt;1,R414&gt;1),"Present","Absent")</f>
        <v>Absent</v>
      </c>
      <c r="U414" t="str">
        <f t="shared" ref="U414" si="793">IF(OR(AND(Q414&gt;1,Q414&lt;41),AND(R414&gt;1,R414&lt;41)),"Ct&lt;41","Ct&gt;41")</f>
        <v>Ct&gt;41</v>
      </c>
      <c r="V414" t="str">
        <f>VLOOKUP(J414,Datasæt_Analysesystemer!$C$2:$D$68,2,FALSE)</f>
        <v>Kinesisk uldhåndskrabbe</v>
      </c>
      <c r="W414" t="str">
        <f t="shared" ref="W414" si="794">MID(F414,10,9)</f>
        <v>DL2022001</v>
      </c>
      <c r="X414" t="str">
        <f t="shared" ref="X414" si="795">W414&amp;"_"&amp;V414&amp;"_"&amp;S414&amp;"_"&amp;T414&amp;"_"&amp;U414</f>
        <v>DL2022001_Kinesisk uldhåndskrabbe_Valid_Absent_Ct&gt;41</v>
      </c>
    </row>
    <row r="415" spans="1:24" x14ac:dyDescent="0.25">
      <c r="A415" t="s">
        <v>271</v>
      </c>
      <c r="B415" t="s">
        <v>272</v>
      </c>
      <c r="C415" t="s">
        <v>16</v>
      </c>
      <c r="D415" s="7">
        <v>0.1</v>
      </c>
      <c r="E415" s="6" t="s">
        <v>17</v>
      </c>
      <c r="F415" t="s">
        <v>443</v>
      </c>
      <c r="G415" t="str">
        <f t="shared" si="741"/>
        <v>DL2022001</v>
      </c>
      <c r="H415" t="str">
        <f t="shared" si="742"/>
        <v>12</v>
      </c>
      <c r="I415" t="str">
        <f t="shared" si="743"/>
        <v>KinesiskUldhaandskrabbe_12_20220601_DL2022001_HelsingoerGym</v>
      </c>
      <c r="J415" t="str">
        <f t="shared" si="744"/>
        <v>KinesiskUldhaandskrabbe</v>
      </c>
      <c r="K415" t="str">
        <f t="shared" si="745"/>
        <v>NegK</v>
      </c>
      <c r="L415" t="str">
        <f t="shared" si="746"/>
        <v>No Ct</v>
      </c>
      <c r="M415" t="str">
        <f t="shared" si="703"/>
        <v/>
      </c>
      <c r="N415" t="str">
        <f t="shared" si="704"/>
        <v/>
      </c>
      <c r="O415" t="str">
        <f t="shared" si="705"/>
        <v/>
      </c>
    </row>
    <row r="416" spans="1:24" x14ac:dyDescent="0.25">
      <c r="A416" t="s">
        <v>273</v>
      </c>
      <c r="B416" t="s">
        <v>274</v>
      </c>
      <c r="C416" t="s">
        <v>20</v>
      </c>
      <c r="D416" s="7">
        <v>0.1</v>
      </c>
      <c r="E416" s="7" t="s">
        <v>17</v>
      </c>
      <c r="F416" t="s">
        <v>443</v>
      </c>
      <c r="G416" t="str">
        <f t="shared" si="741"/>
        <v>DL2022001</v>
      </c>
      <c r="H416" t="str">
        <f t="shared" si="742"/>
        <v>12</v>
      </c>
      <c r="I416" t="str">
        <f t="shared" si="743"/>
        <v>KinesiskUldhaandskrabbe_12_20220601_DL2022001_HelsingoerGym</v>
      </c>
      <c r="J416" t="str">
        <f t="shared" si="744"/>
        <v>KinesiskUldhaandskrabbe</v>
      </c>
      <c r="K416" t="str">
        <f t="shared" si="745"/>
        <v>eDNA</v>
      </c>
      <c r="L416" t="str">
        <f t="shared" si="746"/>
        <v>No Ct</v>
      </c>
      <c r="M416" t="str">
        <f t="shared" si="703"/>
        <v/>
      </c>
      <c r="N416" t="str">
        <f t="shared" si="704"/>
        <v/>
      </c>
      <c r="O416" t="str">
        <f t="shared" si="705"/>
        <v/>
      </c>
    </row>
    <row r="417" spans="1:24" x14ac:dyDescent="0.25">
      <c r="A417" t="s">
        <v>275</v>
      </c>
      <c r="B417" t="s">
        <v>274</v>
      </c>
      <c r="C417" t="s">
        <v>20</v>
      </c>
      <c r="D417" s="7">
        <v>0.1</v>
      </c>
      <c r="E417" s="7" t="s">
        <v>17</v>
      </c>
      <c r="F417" t="s">
        <v>443</v>
      </c>
      <c r="G417" t="str">
        <f t="shared" si="741"/>
        <v>DL2022001</v>
      </c>
      <c r="H417" t="str">
        <f t="shared" si="742"/>
        <v>12</v>
      </c>
      <c r="I417" t="str">
        <f t="shared" si="743"/>
        <v>KinesiskUldhaandskrabbe_12_20220601_DL2022001_HelsingoerGym</v>
      </c>
      <c r="J417" t="str">
        <f t="shared" si="744"/>
        <v>KinesiskUldhaandskrabbe</v>
      </c>
      <c r="K417" t="str">
        <f t="shared" si="745"/>
        <v>eDNA</v>
      </c>
      <c r="L417" t="str">
        <f t="shared" si="746"/>
        <v>No Ct</v>
      </c>
      <c r="M417" t="str">
        <f t="shared" si="703"/>
        <v/>
      </c>
      <c r="N417" t="str">
        <f t="shared" si="704"/>
        <v/>
      </c>
      <c r="O417" t="str">
        <f t="shared" si="705"/>
        <v/>
      </c>
    </row>
    <row r="418" spans="1:24" x14ac:dyDescent="0.25">
      <c r="A418" t="s">
        <v>276</v>
      </c>
      <c r="B418" t="s">
        <v>1277</v>
      </c>
      <c r="C418" t="s">
        <v>13</v>
      </c>
      <c r="D418" s="7">
        <v>0.1</v>
      </c>
      <c r="E418" s="6">
        <v>30.88</v>
      </c>
      <c r="F418" t="s">
        <v>443</v>
      </c>
      <c r="G418" t="str">
        <f t="shared" si="741"/>
        <v>DL2022001</v>
      </c>
      <c r="H418" t="str">
        <f t="shared" si="742"/>
        <v>13</v>
      </c>
      <c r="I418" t="str">
        <f t="shared" si="743"/>
        <v>NordamerikanskBrakvandskrabbe_13_20220601_DL2022001_HelsingoerGym</v>
      </c>
      <c r="J418" t="str">
        <f t="shared" si="744"/>
        <v>NordamerikanskBrakvandskrabbe</v>
      </c>
      <c r="K418" t="str">
        <f t="shared" si="745"/>
        <v>PosK</v>
      </c>
      <c r="L418">
        <f t="shared" si="746"/>
        <v>30.88</v>
      </c>
      <c r="M418">
        <f t="shared" si="703"/>
        <v>30.88</v>
      </c>
      <c r="N418">
        <f t="shared" si="704"/>
        <v>0</v>
      </c>
      <c r="O418">
        <f t="shared" si="705"/>
        <v>0</v>
      </c>
      <c r="Q418">
        <f t="shared" ref="Q418" si="796">IF(L420="No Ct",0,L420)</f>
        <v>0</v>
      </c>
      <c r="R418">
        <f t="shared" ref="R418" si="797">IF(L421="No Ct",0,L421)</f>
        <v>0</v>
      </c>
      <c r="S418" t="str">
        <f t="shared" ref="S418" si="798">IF(AND(M418&gt;0,N418=0),"Valid","Invalid")</f>
        <v>Valid</v>
      </c>
      <c r="T418" t="str">
        <f t="shared" ref="T418" si="799">IF(OR(Q418&gt;1,R418&gt;1),"Present","Absent")</f>
        <v>Absent</v>
      </c>
      <c r="U418" t="str">
        <f t="shared" ref="U418" si="800">IF(OR(AND(Q418&gt;1,Q418&lt;41),AND(R418&gt;1,R418&lt;41)),"Ct&lt;41","Ct&gt;41")</f>
        <v>Ct&gt;41</v>
      </c>
      <c r="V418" t="str">
        <f>VLOOKUP(J418,Datasæt_Analysesystemer!$C$2:$D$68,2,FALSE)</f>
        <v>Nordam. Brakvandskrabbe / mudderkrabbe</v>
      </c>
      <c r="W418" t="str">
        <f t="shared" ref="W418" si="801">MID(F418,10,9)</f>
        <v>DL2022001</v>
      </c>
      <c r="X418" t="str">
        <f t="shared" ref="X418" si="802">W418&amp;"_"&amp;V418&amp;"_"&amp;S418&amp;"_"&amp;T418&amp;"_"&amp;U418</f>
        <v>DL2022001_Nordam. Brakvandskrabbe / mudderkrabbe_Valid_Absent_Ct&gt;41</v>
      </c>
    </row>
    <row r="419" spans="1:24" x14ac:dyDescent="0.25">
      <c r="A419" t="s">
        <v>278</v>
      </c>
      <c r="B419" t="s">
        <v>1278</v>
      </c>
      <c r="C419" t="s">
        <v>16</v>
      </c>
      <c r="D419" s="7">
        <v>0.1</v>
      </c>
      <c r="E419" s="6" t="s">
        <v>17</v>
      </c>
      <c r="F419" t="s">
        <v>443</v>
      </c>
      <c r="G419" t="str">
        <f t="shared" si="741"/>
        <v>DL2022001</v>
      </c>
      <c r="H419" t="str">
        <f t="shared" si="742"/>
        <v>13</v>
      </c>
      <c r="I419" t="str">
        <f t="shared" si="743"/>
        <v>NordamerikanskBrakvandskrabbe_13_20220601_DL2022001_HelsingoerGym</v>
      </c>
      <c r="J419" t="str">
        <f t="shared" si="744"/>
        <v>NordamerikanskBrakvandskrabbe</v>
      </c>
      <c r="K419" t="str">
        <f t="shared" si="745"/>
        <v>NegK</v>
      </c>
      <c r="L419" t="str">
        <f t="shared" si="746"/>
        <v>No Ct</v>
      </c>
      <c r="M419" t="str">
        <f t="shared" si="703"/>
        <v/>
      </c>
      <c r="N419" t="str">
        <f t="shared" si="704"/>
        <v/>
      </c>
      <c r="O419" t="str">
        <f t="shared" si="705"/>
        <v/>
      </c>
    </row>
    <row r="420" spans="1:24" x14ac:dyDescent="0.25">
      <c r="A420" t="s">
        <v>280</v>
      </c>
      <c r="B420" t="s">
        <v>1279</v>
      </c>
      <c r="C420" t="s">
        <v>20</v>
      </c>
      <c r="D420" s="7">
        <v>0.1</v>
      </c>
      <c r="E420" s="6" t="s">
        <v>17</v>
      </c>
      <c r="F420" t="s">
        <v>443</v>
      </c>
      <c r="G420" t="str">
        <f t="shared" si="741"/>
        <v>DL2022001</v>
      </c>
      <c r="H420" t="str">
        <f t="shared" si="742"/>
        <v>13</v>
      </c>
      <c r="I420" t="str">
        <f t="shared" si="743"/>
        <v>NordamerikanskBrakvandskrabbe_13_20220601_DL2022001_HelsingoerGym</v>
      </c>
      <c r="J420" t="str">
        <f t="shared" si="744"/>
        <v>NordamerikanskBrakvandskrabbe</v>
      </c>
      <c r="K420" t="str">
        <f t="shared" si="745"/>
        <v>eDNA</v>
      </c>
      <c r="L420" t="str">
        <f t="shared" si="746"/>
        <v>No Ct</v>
      </c>
      <c r="M420" t="str">
        <f t="shared" si="703"/>
        <v/>
      </c>
      <c r="N420" t="str">
        <f t="shared" si="704"/>
        <v/>
      </c>
      <c r="O420" t="str">
        <f t="shared" si="705"/>
        <v/>
      </c>
    </row>
    <row r="421" spans="1:24" x14ac:dyDescent="0.25">
      <c r="A421" t="s">
        <v>282</v>
      </c>
      <c r="B421" t="s">
        <v>1279</v>
      </c>
      <c r="C421" t="s">
        <v>20</v>
      </c>
      <c r="D421" s="7">
        <v>0.1</v>
      </c>
      <c r="E421" s="6" t="s">
        <v>17</v>
      </c>
      <c r="F421" t="s">
        <v>443</v>
      </c>
      <c r="G421" t="str">
        <f t="shared" si="741"/>
        <v>DL2022001</v>
      </c>
      <c r="H421" t="str">
        <f t="shared" si="742"/>
        <v>13</v>
      </c>
      <c r="I421" t="str">
        <f t="shared" si="743"/>
        <v>NordamerikanskBrakvandskrabbe_13_20220601_DL2022001_HelsingoerGym</v>
      </c>
      <c r="J421" t="str">
        <f t="shared" si="744"/>
        <v>NordamerikanskBrakvandskrabbe</v>
      </c>
      <c r="K421" t="str">
        <f t="shared" si="745"/>
        <v>eDNA</v>
      </c>
      <c r="L421" t="str">
        <f t="shared" si="746"/>
        <v>No Ct</v>
      </c>
      <c r="M421" t="str">
        <f t="shared" si="703"/>
        <v/>
      </c>
      <c r="N421" t="str">
        <f t="shared" si="704"/>
        <v/>
      </c>
      <c r="O421" t="str">
        <f t="shared" si="705"/>
        <v/>
      </c>
    </row>
    <row r="422" spans="1:24" x14ac:dyDescent="0.25">
      <c r="A422" t="s">
        <v>283</v>
      </c>
      <c r="B422" t="s">
        <v>1280</v>
      </c>
      <c r="C422" t="s">
        <v>13</v>
      </c>
      <c r="D422" s="7">
        <v>0.1</v>
      </c>
      <c r="E422" s="7">
        <v>31.26</v>
      </c>
      <c r="F422" t="s">
        <v>443</v>
      </c>
      <c r="G422" t="str">
        <f t="shared" si="741"/>
        <v>DL2022001</v>
      </c>
      <c r="H422" t="str">
        <f t="shared" si="742"/>
        <v>14</v>
      </c>
      <c r="I422" t="str">
        <f t="shared" si="743"/>
        <v>NordamerikanskBrakvandskrabbe_14_20220601_DL2022001_HelsingoerGym</v>
      </c>
      <c r="J422" t="str">
        <f t="shared" si="744"/>
        <v>NordamerikanskBrakvandskrabbe</v>
      </c>
      <c r="K422" t="str">
        <f t="shared" si="745"/>
        <v>PosK</v>
      </c>
      <c r="L422">
        <f t="shared" si="746"/>
        <v>31.26</v>
      </c>
      <c r="M422">
        <f t="shared" si="703"/>
        <v>31.26</v>
      </c>
      <c r="N422">
        <f t="shared" si="704"/>
        <v>0</v>
      </c>
      <c r="O422">
        <f t="shared" si="705"/>
        <v>0</v>
      </c>
      <c r="Q422">
        <f t="shared" ref="Q422" si="803">IF(L424="No Ct",0,L424)</f>
        <v>0</v>
      </c>
      <c r="R422">
        <f t="shared" ref="R422" si="804">IF(L425="No Ct",0,L425)</f>
        <v>0</v>
      </c>
      <c r="S422" t="str">
        <f t="shared" ref="S422" si="805">IF(AND(M422&gt;0,N422=0),"Valid","Invalid")</f>
        <v>Valid</v>
      </c>
      <c r="T422" t="str">
        <f t="shared" ref="T422" si="806">IF(OR(Q422&gt;1,R422&gt;1),"Present","Absent")</f>
        <v>Absent</v>
      </c>
      <c r="U422" t="str">
        <f t="shared" ref="U422" si="807">IF(OR(AND(Q422&gt;1,Q422&lt;41),AND(R422&gt;1,R422&lt;41)),"Ct&lt;41","Ct&gt;41")</f>
        <v>Ct&gt;41</v>
      </c>
      <c r="V422" t="str">
        <f>VLOOKUP(J422,Datasæt_Analysesystemer!$C$2:$D$68,2,FALSE)</f>
        <v>Nordam. Brakvandskrabbe / mudderkrabbe</v>
      </c>
      <c r="W422" t="str">
        <f t="shared" ref="W422" si="808">MID(F422,10,9)</f>
        <v>DL2022001</v>
      </c>
      <c r="X422" t="str">
        <f t="shared" ref="X422" si="809">W422&amp;"_"&amp;V422&amp;"_"&amp;S422&amp;"_"&amp;T422&amp;"_"&amp;U422</f>
        <v>DL2022001_Nordam. Brakvandskrabbe / mudderkrabbe_Valid_Absent_Ct&gt;41</v>
      </c>
    </row>
    <row r="423" spans="1:24" x14ac:dyDescent="0.25">
      <c r="A423" t="s">
        <v>285</v>
      </c>
      <c r="B423" t="s">
        <v>1281</v>
      </c>
      <c r="C423" t="s">
        <v>16</v>
      </c>
      <c r="D423" s="7">
        <v>0.1</v>
      </c>
      <c r="E423" s="6" t="s">
        <v>17</v>
      </c>
      <c r="F423" t="s">
        <v>443</v>
      </c>
      <c r="G423" t="str">
        <f t="shared" si="741"/>
        <v>DL2022001</v>
      </c>
      <c r="H423" t="str">
        <f t="shared" si="742"/>
        <v>14</v>
      </c>
      <c r="I423" t="str">
        <f t="shared" si="743"/>
        <v>NordamerikanskBrakvandskrabbe_14_20220601_DL2022001_HelsingoerGym</v>
      </c>
      <c r="J423" t="str">
        <f t="shared" si="744"/>
        <v>NordamerikanskBrakvandskrabbe</v>
      </c>
      <c r="K423" t="str">
        <f t="shared" si="745"/>
        <v>NegK</v>
      </c>
      <c r="L423" t="str">
        <f t="shared" si="746"/>
        <v>No Ct</v>
      </c>
      <c r="M423" t="str">
        <f t="shared" si="703"/>
        <v/>
      </c>
      <c r="N423" t="str">
        <f t="shared" si="704"/>
        <v/>
      </c>
      <c r="O423" t="str">
        <f t="shared" si="705"/>
        <v/>
      </c>
    </row>
    <row r="424" spans="1:24" x14ac:dyDescent="0.25">
      <c r="A424" t="s">
        <v>287</v>
      </c>
      <c r="B424" t="s">
        <v>1282</v>
      </c>
      <c r="C424" t="s">
        <v>20</v>
      </c>
      <c r="D424" s="7">
        <v>0.1</v>
      </c>
      <c r="E424" s="6" t="s">
        <v>17</v>
      </c>
      <c r="F424" t="s">
        <v>443</v>
      </c>
      <c r="G424" t="str">
        <f t="shared" si="741"/>
        <v>DL2022001</v>
      </c>
      <c r="H424" t="str">
        <f t="shared" si="742"/>
        <v>14</v>
      </c>
      <c r="I424" t="str">
        <f t="shared" si="743"/>
        <v>NordamerikanskBrakvandskrabbe_14_20220601_DL2022001_HelsingoerGym</v>
      </c>
      <c r="J424" t="str">
        <f t="shared" si="744"/>
        <v>NordamerikanskBrakvandskrabbe</v>
      </c>
      <c r="K424" t="str">
        <f t="shared" si="745"/>
        <v>eDNA</v>
      </c>
      <c r="L424" t="str">
        <f t="shared" si="746"/>
        <v>No Ct</v>
      </c>
      <c r="M424" t="str">
        <f t="shared" si="703"/>
        <v/>
      </c>
      <c r="N424" t="str">
        <f t="shared" si="704"/>
        <v/>
      </c>
      <c r="O424" t="str">
        <f t="shared" si="705"/>
        <v/>
      </c>
    </row>
    <row r="425" spans="1:24" x14ac:dyDescent="0.25">
      <c r="A425" t="s">
        <v>289</v>
      </c>
      <c r="B425" t="s">
        <v>1282</v>
      </c>
      <c r="C425" t="s">
        <v>20</v>
      </c>
      <c r="D425" s="7">
        <v>0.1</v>
      </c>
      <c r="E425" s="6" t="s">
        <v>17</v>
      </c>
      <c r="F425" t="s">
        <v>443</v>
      </c>
      <c r="G425" t="str">
        <f t="shared" si="741"/>
        <v>DL2022001</v>
      </c>
      <c r="H425" t="str">
        <f t="shared" si="742"/>
        <v>14</v>
      </c>
      <c r="I425" t="str">
        <f t="shared" si="743"/>
        <v>NordamerikanskBrakvandskrabbe_14_20220601_DL2022001_HelsingoerGym</v>
      </c>
      <c r="J425" t="str">
        <f t="shared" si="744"/>
        <v>NordamerikanskBrakvandskrabbe</v>
      </c>
      <c r="K425" t="str">
        <f t="shared" si="745"/>
        <v>eDNA</v>
      </c>
      <c r="L425" t="str">
        <f t="shared" si="746"/>
        <v>No Ct</v>
      </c>
      <c r="M425" t="str">
        <f t="shared" si="703"/>
        <v/>
      </c>
      <c r="N425" t="str">
        <f t="shared" si="704"/>
        <v/>
      </c>
      <c r="O425" t="str">
        <f t="shared" si="705"/>
        <v/>
      </c>
    </row>
    <row r="426" spans="1:24" x14ac:dyDescent="0.25">
      <c r="A426" t="s">
        <v>290</v>
      </c>
      <c r="B426" t="s">
        <v>425</v>
      </c>
      <c r="C426" t="s">
        <v>13</v>
      </c>
      <c r="D426" s="7">
        <v>0.1</v>
      </c>
      <c r="E426" s="6" t="s">
        <v>17</v>
      </c>
      <c r="F426" t="s">
        <v>443</v>
      </c>
      <c r="G426" t="str">
        <f t="shared" si="741"/>
        <v>DL2022001</v>
      </c>
      <c r="H426" t="str">
        <f t="shared" si="742"/>
        <v>15</v>
      </c>
      <c r="I426" t="str">
        <f t="shared" si="743"/>
        <v>EuropaeiskAal_15_20220601_DL2022001_HelsingoerGym</v>
      </c>
      <c r="J426" t="str">
        <f t="shared" si="744"/>
        <v>EuropaeiskAal</v>
      </c>
      <c r="K426" t="str">
        <f t="shared" si="745"/>
        <v>PosK</v>
      </c>
      <c r="L426" t="str">
        <f t="shared" si="746"/>
        <v>No Ct</v>
      </c>
      <c r="M426">
        <f t="shared" si="703"/>
        <v>0</v>
      </c>
      <c r="N426">
        <f t="shared" si="704"/>
        <v>0</v>
      </c>
      <c r="O426">
        <f t="shared" si="705"/>
        <v>0</v>
      </c>
      <c r="Q426">
        <f t="shared" ref="Q426" si="810">IF(L428="No Ct",0,L428)</f>
        <v>0</v>
      </c>
      <c r="R426">
        <f t="shared" ref="R426" si="811">IF(L429="No Ct",0,L429)</f>
        <v>0</v>
      </c>
      <c r="S426" t="str">
        <f t="shared" ref="S426" si="812">IF(AND(M426&gt;0,N426=0),"Valid","Invalid")</f>
        <v>Invalid</v>
      </c>
      <c r="T426" t="str">
        <f t="shared" ref="T426" si="813">IF(OR(Q426&gt;1,R426&gt;1),"Present","Absent")</f>
        <v>Absent</v>
      </c>
      <c r="U426" t="str">
        <f t="shared" ref="U426" si="814">IF(OR(AND(Q426&gt;1,Q426&lt;41),AND(R426&gt;1,R426&lt;41)),"Ct&lt;41","Ct&gt;41")</f>
        <v>Ct&gt;41</v>
      </c>
      <c r="V426" t="str">
        <f>VLOOKUP(J426,Datasæt_Analysesystemer!$C$2:$D$68,2,FALSE)</f>
        <v>Europæisk ål</v>
      </c>
      <c r="W426" t="str">
        <f t="shared" ref="W426" si="815">MID(F426,10,9)</f>
        <v>DL2022001</v>
      </c>
      <c r="X426" t="str">
        <f t="shared" ref="X426" si="816">W426&amp;"_"&amp;V426&amp;"_"&amp;S426&amp;"_"&amp;T426&amp;"_"&amp;U426</f>
        <v>DL2022001_Europæisk ål_Invalid_Absent_Ct&gt;41</v>
      </c>
    </row>
    <row r="427" spans="1:24" x14ac:dyDescent="0.25">
      <c r="A427" t="s">
        <v>292</v>
      </c>
      <c r="B427" t="s">
        <v>426</v>
      </c>
      <c r="C427" t="s">
        <v>16</v>
      </c>
      <c r="D427" s="7">
        <v>0.1</v>
      </c>
      <c r="E427" s="6" t="s">
        <v>17</v>
      </c>
      <c r="F427" t="s">
        <v>443</v>
      </c>
      <c r="G427" t="str">
        <f t="shared" si="741"/>
        <v>DL2022001</v>
      </c>
      <c r="H427" t="str">
        <f t="shared" si="742"/>
        <v>15</v>
      </c>
      <c r="I427" t="str">
        <f t="shared" si="743"/>
        <v>EuropaeiskAal_15_20220601_DL2022001_HelsingoerGym</v>
      </c>
      <c r="J427" t="str">
        <f t="shared" si="744"/>
        <v>EuropaeiskAal</v>
      </c>
      <c r="K427" t="str">
        <f t="shared" si="745"/>
        <v>NegK</v>
      </c>
      <c r="L427" t="str">
        <f t="shared" si="746"/>
        <v>No Ct</v>
      </c>
      <c r="M427" t="str">
        <f t="shared" si="703"/>
        <v/>
      </c>
      <c r="N427" t="str">
        <f t="shared" si="704"/>
        <v/>
      </c>
      <c r="O427" t="str">
        <f t="shared" si="705"/>
        <v/>
      </c>
    </row>
    <row r="428" spans="1:24" x14ac:dyDescent="0.25">
      <c r="A428" t="s">
        <v>294</v>
      </c>
      <c r="B428" t="s">
        <v>427</v>
      </c>
      <c r="C428" t="s">
        <v>20</v>
      </c>
      <c r="D428" s="7">
        <v>0.1</v>
      </c>
      <c r="E428" s="6" t="s">
        <v>17</v>
      </c>
      <c r="F428" t="s">
        <v>443</v>
      </c>
      <c r="G428" t="str">
        <f t="shared" si="741"/>
        <v>DL2022001</v>
      </c>
      <c r="H428" t="str">
        <f t="shared" si="742"/>
        <v>15</v>
      </c>
      <c r="I428" t="str">
        <f t="shared" si="743"/>
        <v>EuropaeiskAal_15_20220601_DL2022001_HelsingoerGym</v>
      </c>
      <c r="J428" t="str">
        <f t="shared" si="744"/>
        <v>EuropaeiskAal</v>
      </c>
      <c r="K428" t="str">
        <f t="shared" si="745"/>
        <v>eDNA</v>
      </c>
      <c r="L428" t="str">
        <f t="shared" si="746"/>
        <v>No Ct</v>
      </c>
      <c r="M428" t="str">
        <f t="shared" si="703"/>
        <v/>
      </c>
      <c r="N428" t="str">
        <f t="shared" si="704"/>
        <v/>
      </c>
      <c r="O428" t="str">
        <f t="shared" si="705"/>
        <v/>
      </c>
    </row>
    <row r="429" spans="1:24" x14ac:dyDescent="0.25">
      <c r="A429" t="s">
        <v>296</v>
      </c>
      <c r="B429" t="s">
        <v>427</v>
      </c>
      <c r="C429" t="s">
        <v>20</v>
      </c>
      <c r="D429" s="7">
        <v>0.1</v>
      </c>
      <c r="E429" s="6" t="s">
        <v>17</v>
      </c>
      <c r="F429" t="s">
        <v>443</v>
      </c>
      <c r="G429" t="str">
        <f t="shared" si="741"/>
        <v>DL2022001</v>
      </c>
      <c r="H429" t="str">
        <f t="shared" si="742"/>
        <v>15</v>
      </c>
      <c r="I429" t="str">
        <f t="shared" si="743"/>
        <v>EuropaeiskAal_15_20220601_DL2022001_HelsingoerGym</v>
      </c>
      <c r="J429" t="str">
        <f t="shared" si="744"/>
        <v>EuropaeiskAal</v>
      </c>
      <c r="K429" t="str">
        <f t="shared" si="745"/>
        <v>eDNA</v>
      </c>
      <c r="L429" t="str">
        <f t="shared" si="746"/>
        <v>No Ct</v>
      </c>
      <c r="M429" t="str">
        <f t="shared" si="703"/>
        <v/>
      </c>
      <c r="N429" t="str">
        <f t="shared" si="704"/>
        <v/>
      </c>
      <c r="O429" t="str">
        <f t="shared" si="705"/>
        <v/>
      </c>
    </row>
    <row r="430" spans="1:24" x14ac:dyDescent="0.25">
      <c r="A430" t="s">
        <v>297</v>
      </c>
      <c r="B430" t="s">
        <v>428</v>
      </c>
      <c r="C430" t="s">
        <v>13</v>
      </c>
      <c r="D430" s="7">
        <v>0.1</v>
      </c>
      <c r="E430" s="7" t="s">
        <v>17</v>
      </c>
      <c r="F430" t="s">
        <v>443</v>
      </c>
      <c r="G430" t="str">
        <f t="shared" si="741"/>
        <v>DL2022001</v>
      </c>
      <c r="H430" t="str">
        <f t="shared" si="742"/>
        <v>16</v>
      </c>
      <c r="I430" t="str">
        <f t="shared" si="743"/>
        <v>EuropaeiskAal_16_20220601_DL2022001_HelsingoerGym</v>
      </c>
      <c r="J430" t="str">
        <f t="shared" si="744"/>
        <v>EuropaeiskAal</v>
      </c>
      <c r="K430" t="str">
        <f t="shared" si="745"/>
        <v>PosK</v>
      </c>
      <c r="L430" t="str">
        <f t="shared" si="746"/>
        <v>No Ct</v>
      </c>
      <c r="M430">
        <f t="shared" si="703"/>
        <v>0</v>
      </c>
      <c r="N430">
        <f t="shared" si="704"/>
        <v>0</v>
      </c>
      <c r="O430">
        <f t="shared" si="705"/>
        <v>0</v>
      </c>
      <c r="Q430">
        <f t="shared" ref="Q430" si="817">IF(L432="No Ct",0,L432)</f>
        <v>0</v>
      </c>
      <c r="R430">
        <f t="shared" ref="R430" si="818">IF(L433="No Ct",0,L433)</f>
        <v>0</v>
      </c>
      <c r="S430" t="str">
        <f t="shared" ref="S430" si="819">IF(AND(M430&gt;0,N430=0),"Valid","Invalid")</f>
        <v>Invalid</v>
      </c>
      <c r="T430" t="str">
        <f t="shared" ref="T430" si="820">IF(OR(Q430&gt;1,R430&gt;1),"Present","Absent")</f>
        <v>Absent</v>
      </c>
      <c r="U430" t="str">
        <f t="shared" ref="U430" si="821">IF(OR(AND(Q430&gt;1,Q430&lt;41),AND(R430&gt;1,R430&lt;41)),"Ct&lt;41","Ct&gt;41")</f>
        <v>Ct&gt;41</v>
      </c>
      <c r="V430" t="str">
        <f>VLOOKUP(J430,Datasæt_Analysesystemer!$C$2:$D$68,2,FALSE)</f>
        <v>Europæisk ål</v>
      </c>
      <c r="W430" t="str">
        <f t="shared" ref="W430" si="822">MID(F430,10,9)</f>
        <v>DL2022001</v>
      </c>
      <c r="X430" t="str">
        <f t="shared" ref="X430" si="823">W430&amp;"_"&amp;V430&amp;"_"&amp;S430&amp;"_"&amp;T430&amp;"_"&amp;U430</f>
        <v>DL2022001_Europæisk ål_Invalid_Absent_Ct&gt;41</v>
      </c>
    </row>
    <row r="431" spans="1:24" x14ac:dyDescent="0.25">
      <c r="A431" t="s">
        <v>299</v>
      </c>
      <c r="B431" t="s">
        <v>429</v>
      </c>
      <c r="C431" t="s">
        <v>16</v>
      </c>
      <c r="D431" s="7">
        <v>0.1</v>
      </c>
      <c r="E431" s="6" t="s">
        <v>17</v>
      </c>
      <c r="F431" t="s">
        <v>443</v>
      </c>
      <c r="G431" t="str">
        <f t="shared" si="741"/>
        <v>DL2022001</v>
      </c>
      <c r="H431" t="str">
        <f t="shared" si="742"/>
        <v>16</v>
      </c>
      <c r="I431" t="str">
        <f t="shared" si="743"/>
        <v>EuropaeiskAal_16_20220601_DL2022001_HelsingoerGym</v>
      </c>
      <c r="J431" t="str">
        <f t="shared" si="744"/>
        <v>EuropaeiskAal</v>
      </c>
      <c r="K431" t="str">
        <f t="shared" si="745"/>
        <v>NegK</v>
      </c>
      <c r="L431" t="str">
        <f t="shared" si="746"/>
        <v>No Ct</v>
      </c>
      <c r="M431" t="str">
        <f t="shared" si="703"/>
        <v/>
      </c>
      <c r="N431" t="str">
        <f t="shared" si="704"/>
        <v/>
      </c>
      <c r="O431" t="str">
        <f t="shared" si="705"/>
        <v/>
      </c>
    </row>
    <row r="432" spans="1:24" x14ac:dyDescent="0.25">
      <c r="A432" t="s">
        <v>301</v>
      </c>
      <c r="B432" t="s">
        <v>430</v>
      </c>
      <c r="C432" t="s">
        <v>20</v>
      </c>
      <c r="D432" s="7">
        <v>0.1</v>
      </c>
      <c r="E432" s="7" t="s">
        <v>17</v>
      </c>
      <c r="F432" t="s">
        <v>443</v>
      </c>
      <c r="G432" t="str">
        <f t="shared" si="741"/>
        <v>DL2022001</v>
      </c>
      <c r="H432" t="str">
        <f t="shared" si="742"/>
        <v>16</v>
      </c>
      <c r="I432" t="str">
        <f t="shared" si="743"/>
        <v>EuropaeiskAal_16_20220601_DL2022001_HelsingoerGym</v>
      </c>
      <c r="J432" t="str">
        <f t="shared" si="744"/>
        <v>EuropaeiskAal</v>
      </c>
      <c r="K432" t="str">
        <f t="shared" si="745"/>
        <v>eDNA</v>
      </c>
      <c r="L432" t="str">
        <f t="shared" si="746"/>
        <v>No Ct</v>
      </c>
      <c r="M432" t="str">
        <f t="shared" si="703"/>
        <v/>
      </c>
      <c r="N432" t="str">
        <f t="shared" si="704"/>
        <v/>
      </c>
      <c r="O432" t="str">
        <f t="shared" si="705"/>
        <v/>
      </c>
    </row>
    <row r="433" spans="1:24" x14ac:dyDescent="0.25">
      <c r="A433" t="s">
        <v>303</v>
      </c>
      <c r="B433" t="s">
        <v>430</v>
      </c>
      <c r="C433" t="s">
        <v>20</v>
      </c>
      <c r="D433" s="7">
        <v>0.1</v>
      </c>
      <c r="E433" s="7" t="s">
        <v>17</v>
      </c>
      <c r="F433" t="s">
        <v>443</v>
      </c>
      <c r="G433" t="str">
        <f t="shared" si="741"/>
        <v>DL2022001</v>
      </c>
      <c r="H433" t="str">
        <f t="shared" si="742"/>
        <v>16</v>
      </c>
      <c r="I433" t="str">
        <f t="shared" si="743"/>
        <v>EuropaeiskAal_16_20220601_DL2022001_HelsingoerGym</v>
      </c>
      <c r="J433" t="str">
        <f t="shared" si="744"/>
        <v>EuropaeiskAal</v>
      </c>
      <c r="K433" t="str">
        <f t="shared" si="745"/>
        <v>eDNA</v>
      </c>
      <c r="L433" t="str">
        <f t="shared" si="746"/>
        <v>No Ct</v>
      </c>
      <c r="M433" t="str">
        <f t="shared" si="703"/>
        <v/>
      </c>
      <c r="N433" t="str">
        <f t="shared" si="704"/>
        <v/>
      </c>
      <c r="O433" t="str">
        <f t="shared" si="705"/>
        <v/>
      </c>
    </row>
    <row r="434" spans="1:24" x14ac:dyDescent="0.25">
      <c r="A434" t="s">
        <v>304</v>
      </c>
      <c r="B434" t="s">
        <v>305</v>
      </c>
      <c r="C434" t="s">
        <v>13</v>
      </c>
      <c r="D434" s="7">
        <v>0.1</v>
      </c>
      <c r="E434" s="7">
        <v>34.47</v>
      </c>
      <c r="F434" t="s">
        <v>443</v>
      </c>
      <c r="G434" t="str">
        <f t="shared" si="741"/>
        <v>DL2022001</v>
      </c>
      <c r="H434" t="str">
        <f t="shared" si="742"/>
        <v>17</v>
      </c>
      <c r="I434" t="str">
        <f t="shared" si="743"/>
        <v>Stillehavsoesters_17_20220601_DL2022001_HelsingoerGym</v>
      </c>
      <c r="J434" t="str">
        <f t="shared" si="744"/>
        <v>Stillehavsoesters</v>
      </c>
      <c r="K434" t="str">
        <f t="shared" si="745"/>
        <v>PosK</v>
      </c>
      <c r="L434">
        <f t="shared" si="746"/>
        <v>34.47</v>
      </c>
      <c r="M434">
        <f t="shared" ref="M434:M497" si="824">IF(K434="PosK",SUMIFS(L:L,K:K,"PosK",I:I,I434),"")</f>
        <v>34.47</v>
      </c>
      <c r="N434">
        <f t="shared" ref="N434:N497" si="825">IF(K434="PosK",SUMIFS(L:L,K:K,"NegK",I:I,I434),"")</f>
        <v>0</v>
      </c>
      <c r="O434">
        <f t="shared" ref="O434:O497" si="826">IF(K434="PosK",SUMIFS(L:L,K:K,"eDNA",I:I,I434),"")</f>
        <v>41.47</v>
      </c>
      <c r="Q434">
        <f t="shared" ref="Q434" si="827">IF(L436="No Ct",0,L436)</f>
        <v>41.47</v>
      </c>
      <c r="R434">
        <f t="shared" ref="R434" si="828">IF(L437="No Ct",0,L437)</f>
        <v>0</v>
      </c>
      <c r="S434" t="str">
        <f t="shared" ref="S434" si="829">IF(AND(M434&gt;0,N434=0),"Valid","Invalid")</f>
        <v>Valid</v>
      </c>
      <c r="T434" t="str">
        <f t="shared" ref="T434" si="830">IF(OR(Q434&gt;1,R434&gt;1),"Present","Absent")</f>
        <v>Present</v>
      </c>
      <c r="U434" t="str">
        <f t="shared" ref="U434" si="831">IF(OR(AND(Q434&gt;1,Q434&lt;41),AND(R434&gt;1,R434&lt;41)),"Ct&lt;41","Ct&gt;41")</f>
        <v>Ct&gt;41</v>
      </c>
      <c r="V434" t="str">
        <f>VLOOKUP(J434,Datasæt_Analysesystemer!$C$2:$D$68,2,FALSE)</f>
        <v>Stillehavsøsters</v>
      </c>
      <c r="W434" t="str">
        <f t="shared" ref="W434" si="832">MID(F434,10,9)</f>
        <v>DL2022001</v>
      </c>
      <c r="X434" t="str">
        <f t="shared" ref="X434" si="833">W434&amp;"_"&amp;V434&amp;"_"&amp;S434&amp;"_"&amp;T434&amp;"_"&amp;U434</f>
        <v>DL2022001_Stillehavsøsters_Valid_Present_Ct&gt;41</v>
      </c>
    </row>
    <row r="435" spans="1:24" x14ac:dyDescent="0.25">
      <c r="A435" t="s">
        <v>306</v>
      </c>
      <c r="B435" t="s">
        <v>307</v>
      </c>
      <c r="C435" t="s">
        <v>16</v>
      </c>
      <c r="D435" s="7">
        <v>0.1</v>
      </c>
      <c r="E435" s="6" t="s">
        <v>17</v>
      </c>
      <c r="F435" t="s">
        <v>443</v>
      </c>
      <c r="G435" t="str">
        <f t="shared" si="741"/>
        <v>DL2022001</v>
      </c>
      <c r="H435" t="str">
        <f t="shared" si="742"/>
        <v>17</v>
      </c>
      <c r="I435" t="str">
        <f t="shared" si="743"/>
        <v>Stillehavsoesters_17_20220601_DL2022001_HelsingoerGym</v>
      </c>
      <c r="J435" t="str">
        <f t="shared" si="744"/>
        <v>Stillehavsoesters</v>
      </c>
      <c r="K435" t="str">
        <f t="shared" si="745"/>
        <v>NegK</v>
      </c>
      <c r="L435" t="str">
        <f t="shared" si="746"/>
        <v>No Ct</v>
      </c>
      <c r="M435" t="str">
        <f t="shared" si="824"/>
        <v/>
      </c>
      <c r="N435" t="str">
        <f t="shared" si="825"/>
        <v/>
      </c>
      <c r="O435" t="str">
        <f t="shared" si="826"/>
        <v/>
      </c>
    </row>
    <row r="436" spans="1:24" x14ac:dyDescent="0.25">
      <c r="A436" t="s">
        <v>308</v>
      </c>
      <c r="B436" t="s">
        <v>309</v>
      </c>
      <c r="C436" t="s">
        <v>20</v>
      </c>
      <c r="D436" s="7">
        <v>0.1</v>
      </c>
      <c r="E436" s="7">
        <v>41.47</v>
      </c>
      <c r="F436" t="s">
        <v>443</v>
      </c>
      <c r="G436" t="str">
        <f t="shared" si="741"/>
        <v>DL2022001</v>
      </c>
      <c r="H436" t="str">
        <f t="shared" si="742"/>
        <v>17</v>
      </c>
      <c r="I436" t="str">
        <f t="shared" si="743"/>
        <v>Stillehavsoesters_17_20220601_DL2022001_HelsingoerGym</v>
      </c>
      <c r="J436" t="str">
        <f t="shared" si="744"/>
        <v>Stillehavsoesters</v>
      </c>
      <c r="K436" t="str">
        <f t="shared" si="745"/>
        <v>eDNA</v>
      </c>
      <c r="L436">
        <f t="shared" si="746"/>
        <v>41.47</v>
      </c>
      <c r="M436" t="str">
        <f t="shared" si="824"/>
        <v/>
      </c>
      <c r="N436" t="str">
        <f t="shared" si="825"/>
        <v/>
      </c>
      <c r="O436" t="str">
        <f t="shared" si="826"/>
        <v/>
      </c>
    </row>
    <row r="437" spans="1:24" x14ac:dyDescent="0.25">
      <c r="A437" t="s">
        <v>310</v>
      </c>
      <c r="B437" t="s">
        <v>309</v>
      </c>
      <c r="C437" t="s">
        <v>20</v>
      </c>
      <c r="D437" s="7">
        <v>0.1</v>
      </c>
      <c r="E437" s="7" t="s">
        <v>17</v>
      </c>
      <c r="F437" t="s">
        <v>443</v>
      </c>
      <c r="G437" t="str">
        <f t="shared" si="741"/>
        <v>DL2022001</v>
      </c>
      <c r="H437" t="str">
        <f t="shared" si="742"/>
        <v>17</v>
      </c>
      <c r="I437" t="str">
        <f t="shared" si="743"/>
        <v>Stillehavsoesters_17_20220601_DL2022001_HelsingoerGym</v>
      </c>
      <c r="J437" t="str">
        <f t="shared" si="744"/>
        <v>Stillehavsoesters</v>
      </c>
      <c r="K437" t="str">
        <f t="shared" si="745"/>
        <v>eDNA</v>
      </c>
      <c r="L437" t="str">
        <f t="shared" si="746"/>
        <v>No Ct</v>
      </c>
      <c r="M437" t="str">
        <f t="shared" si="824"/>
        <v/>
      </c>
      <c r="N437" t="str">
        <f t="shared" si="825"/>
        <v/>
      </c>
      <c r="O437" t="str">
        <f t="shared" si="826"/>
        <v/>
      </c>
    </row>
    <row r="438" spans="1:24" x14ac:dyDescent="0.25">
      <c r="A438" t="s">
        <v>311</v>
      </c>
      <c r="B438" t="s">
        <v>312</v>
      </c>
      <c r="C438" t="s">
        <v>13</v>
      </c>
      <c r="D438" s="7">
        <v>0.1</v>
      </c>
      <c r="E438" s="7">
        <v>31.51</v>
      </c>
      <c r="F438" t="s">
        <v>443</v>
      </c>
      <c r="G438" t="str">
        <f t="shared" si="741"/>
        <v>DL2022001</v>
      </c>
      <c r="H438" t="str">
        <f t="shared" si="742"/>
        <v>18</v>
      </c>
      <c r="I438" t="str">
        <f t="shared" si="743"/>
        <v>Stillehavsoesters_18_20220601_DL2022001_HelsingoerGym</v>
      </c>
      <c r="J438" t="str">
        <f t="shared" si="744"/>
        <v>Stillehavsoesters</v>
      </c>
      <c r="K438" t="str">
        <f t="shared" si="745"/>
        <v>PosK</v>
      </c>
      <c r="L438">
        <f t="shared" si="746"/>
        <v>31.51</v>
      </c>
      <c r="M438">
        <f t="shared" si="824"/>
        <v>31.51</v>
      </c>
      <c r="N438">
        <f t="shared" si="825"/>
        <v>0</v>
      </c>
      <c r="O438">
        <f t="shared" si="826"/>
        <v>0</v>
      </c>
      <c r="Q438">
        <f t="shared" ref="Q438" si="834">IF(L440="No Ct",0,L440)</f>
        <v>0</v>
      </c>
      <c r="R438">
        <f t="shared" ref="R438" si="835">IF(L441="No Ct",0,L441)</f>
        <v>0</v>
      </c>
      <c r="S438" t="str">
        <f t="shared" ref="S438" si="836">IF(AND(M438&gt;0,N438=0),"Valid","Invalid")</f>
        <v>Valid</v>
      </c>
      <c r="T438" t="str">
        <f t="shared" ref="T438" si="837">IF(OR(Q438&gt;1,R438&gt;1),"Present","Absent")</f>
        <v>Absent</v>
      </c>
      <c r="U438" t="str">
        <f t="shared" ref="U438" si="838">IF(OR(AND(Q438&gt;1,Q438&lt;41),AND(R438&gt;1,R438&lt;41)),"Ct&lt;41","Ct&gt;41")</f>
        <v>Ct&gt;41</v>
      </c>
      <c r="V438" t="str">
        <f>VLOOKUP(J438,Datasæt_Analysesystemer!$C$2:$D$68,2,FALSE)</f>
        <v>Stillehavsøsters</v>
      </c>
      <c r="W438" t="str">
        <f t="shared" ref="W438" si="839">MID(F438,10,9)</f>
        <v>DL2022001</v>
      </c>
      <c r="X438" t="str">
        <f t="shared" ref="X438" si="840">W438&amp;"_"&amp;V438&amp;"_"&amp;S438&amp;"_"&amp;T438&amp;"_"&amp;U438</f>
        <v>DL2022001_Stillehavsøsters_Valid_Absent_Ct&gt;41</v>
      </c>
    </row>
    <row r="439" spans="1:24" x14ac:dyDescent="0.25">
      <c r="A439" t="s">
        <v>313</v>
      </c>
      <c r="B439" t="s">
        <v>314</v>
      </c>
      <c r="C439" t="s">
        <v>16</v>
      </c>
      <c r="D439" s="7">
        <v>0.1</v>
      </c>
      <c r="E439" s="6" t="s">
        <v>17</v>
      </c>
      <c r="F439" t="s">
        <v>443</v>
      </c>
      <c r="G439" t="str">
        <f t="shared" si="741"/>
        <v>DL2022001</v>
      </c>
      <c r="H439" t="str">
        <f t="shared" si="742"/>
        <v>18</v>
      </c>
      <c r="I439" t="str">
        <f t="shared" si="743"/>
        <v>Stillehavsoesters_18_20220601_DL2022001_HelsingoerGym</v>
      </c>
      <c r="J439" t="str">
        <f t="shared" si="744"/>
        <v>Stillehavsoesters</v>
      </c>
      <c r="K439" t="str">
        <f t="shared" si="745"/>
        <v>NegK</v>
      </c>
      <c r="L439" t="str">
        <f t="shared" si="746"/>
        <v>No Ct</v>
      </c>
      <c r="M439" t="str">
        <f t="shared" si="824"/>
        <v/>
      </c>
      <c r="N439" t="str">
        <f t="shared" si="825"/>
        <v/>
      </c>
      <c r="O439" t="str">
        <f t="shared" si="826"/>
        <v/>
      </c>
    </row>
    <row r="440" spans="1:24" x14ac:dyDescent="0.25">
      <c r="A440" t="s">
        <v>315</v>
      </c>
      <c r="B440" t="s">
        <v>316</v>
      </c>
      <c r="C440" t="s">
        <v>20</v>
      </c>
      <c r="D440" s="7">
        <v>0.1</v>
      </c>
      <c r="E440" s="7" t="s">
        <v>17</v>
      </c>
      <c r="F440" t="s">
        <v>443</v>
      </c>
      <c r="G440" t="str">
        <f t="shared" si="741"/>
        <v>DL2022001</v>
      </c>
      <c r="H440" t="str">
        <f t="shared" si="742"/>
        <v>18</v>
      </c>
      <c r="I440" t="str">
        <f t="shared" si="743"/>
        <v>Stillehavsoesters_18_20220601_DL2022001_HelsingoerGym</v>
      </c>
      <c r="J440" t="str">
        <f t="shared" si="744"/>
        <v>Stillehavsoesters</v>
      </c>
      <c r="K440" t="str">
        <f t="shared" si="745"/>
        <v>eDNA</v>
      </c>
      <c r="L440" t="str">
        <f t="shared" si="746"/>
        <v>No Ct</v>
      </c>
      <c r="M440" t="str">
        <f t="shared" si="824"/>
        <v/>
      </c>
      <c r="N440" t="str">
        <f t="shared" si="825"/>
        <v/>
      </c>
      <c r="O440" t="str">
        <f t="shared" si="826"/>
        <v/>
      </c>
    </row>
    <row r="441" spans="1:24" x14ac:dyDescent="0.25">
      <c r="A441" t="s">
        <v>317</v>
      </c>
      <c r="B441" t="s">
        <v>316</v>
      </c>
      <c r="C441" t="s">
        <v>20</v>
      </c>
      <c r="D441" s="7">
        <v>0.1</v>
      </c>
      <c r="E441" s="7" t="s">
        <v>17</v>
      </c>
      <c r="F441" t="s">
        <v>443</v>
      </c>
      <c r="G441" t="str">
        <f t="shared" si="741"/>
        <v>DL2022001</v>
      </c>
      <c r="H441" t="str">
        <f t="shared" si="742"/>
        <v>18</v>
      </c>
      <c r="I441" t="str">
        <f t="shared" si="743"/>
        <v>Stillehavsoesters_18_20220601_DL2022001_HelsingoerGym</v>
      </c>
      <c r="J441" t="str">
        <f t="shared" si="744"/>
        <v>Stillehavsoesters</v>
      </c>
      <c r="K441" t="str">
        <f t="shared" si="745"/>
        <v>eDNA</v>
      </c>
      <c r="L441" t="str">
        <f t="shared" si="746"/>
        <v>No Ct</v>
      </c>
      <c r="M441" t="str">
        <f t="shared" si="824"/>
        <v/>
      </c>
      <c r="N441" t="str">
        <f t="shared" si="825"/>
        <v/>
      </c>
      <c r="O441" t="str">
        <f t="shared" si="826"/>
        <v/>
      </c>
    </row>
    <row r="442" spans="1:24" x14ac:dyDescent="0.25">
      <c r="A442" t="s">
        <v>318</v>
      </c>
      <c r="B442" t="s">
        <v>319</v>
      </c>
      <c r="C442" t="s">
        <v>13</v>
      </c>
      <c r="D442" s="7">
        <v>0.1</v>
      </c>
      <c r="E442" s="7" t="s">
        <v>17</v>
      </c>
      <c r="F442" t="s">
        <v>443</v>
      </c>
      <c r="G442" t="str">
        <f t="shared" si="741"/>
        <v>DL2022001</v>
      </c>
      <c r="H442" t="str">
        <f t="shared" si="742"/>
        <v>19</v>
      </c>
      <c r="I442" t="str">
        <f t="shared" si="743"/>
        <v>SortmundetKutling_19_20220601_DL2022001_HelsingoerGym</v>
      </c>
      <c r="J442" t="str">
        <f t="shared" si="744"/>
        <v>SortmundetKutling</v>
      </c>
      <c r="K442" t="str">
        <f t="shared" si="745"/>
        <v>PosK</v>
      </c>
      <c r="L442" t="str">
        <f t="shared" si="746"/>
        <v>No Ct</v>
      </c>
      <c r="M442">
        <f t="shared" si="824"/>
        <v>0</v>
      </c>
      <c r="N442">
        <f t="shared" si="825"/>
        <v>0</v>
      </c>
      <c r="O442">
        <f t="shared" si="826"/>
        <v>22.67</v>
      </c>
      <c r="Q442">
        <f t="shared" ref="Q442" si="841">IF(L444="No Ct",0,L444)</f>
        <v>22.67</v>
      </c>
      <c r="R442">
        <f t="shared" ref="R442" si="842">IF(L445="No Ct",0,L445)</f>
        <v>0</v>
      </c>
      <c r="S442" t="str">
        <f t="shared" ref="S442" si="843">IF(AND(M442&gt;0,N442=0),"Valid","Invalid")</f>
        <v>Invalid</v>
      </c>
      <c r="T442" t="str">
        <f t="shared" ref="T442" si="844">IF(OR(Q442&gt;1,R442&gt;1),"Present","Absent")</f>
        <v>Present</v>
      </c>
      <c r="U442" t="str">
        <f t="shared" ref="U442" si="845">IF(OR(AND(Q442&gt;1,Q442&lt;41),AND(R442&gt;1,R442&lt;41)),"Ct&lt;41","Ct&gt;41")</f>
        <v>Ct&lt;41</v>
      </c>
      <c r="V442" t="str">
        <f>VLOOKUP(J442,Datasæt_Analysesystemer!$C$2:$D$68,2,FALSE)</f>
        <v>Sortmundet kutling</v>
      </c>
      <c r="W442" t="str">
        <f t="shared" ref="W442" si="846">MID(F442,10,9)</f>
        <v>DL2022001</v>
      </c>
      <c r="X442" t="str">
        <f t="shared" ref="X442" si="847">W442&amp;"_"&amp;V442&amp;"_"&amp;S442&amp;"_"&amp;T442&amp;"_"&amp;U442</f>
        <v>DL2022001_Sortmundet kutling_Invalid_Present_Ct&lt;41</v>
      </c>
    </row>
    <row r="443" spans="1:24" x14ac:dyDescent="0.25">
      <c r="A443" t="s">
        <v>320</v>
      </c>
      <c r="B443" t="s">
        <v>321</v>
      </c>
      <c r="C443" t="s">
        <v>16</v>
      </c>
      <c r="D443" s="7">
        <v>0.1</v>
      </c>
      <c r="E443" s="6" t="s">
        <v>17</v>
      </c>
      <c r="F443" t="s">
        <v>443</v>
      </c>
      <c r="G443" t="str">
        <f t="shared" si="741"/>
        <v>DL2022001</v>
      </c>
      <c r="H443" t="str">
        <f t="shared" si="742"/>
        <v>19</v>
      </c>
      <c r="I443" t="str">
        <f t="shared" si="743"/>
        <v>SortmundetKutling_19_20220601_DL2022001_HelsingoerGym</v>
      </c>
      <c r="J443" t="str">
        <f t="shared" si="744"/>
        <v>SortmundetKutling</v>
      </c>
      <c r="K443" t="str">
        <f t="shared" si="745"/>
        <v>NegK</v>
      </c>
      <c r="L443" t="str">
        <f t="shared" si="746"/>
        <v>No Ct</v>
      </c>
      <c r="M443" t="str">
        <f t="shared" si="824"/>
        <v/>
      </c>
      <c r="N443" t="str">
        <f t="shared" si="825"/>
        <v/>
      </c>
      <c r="O443" t="str">
        <f t="shared" si="826"/>
        <v/>
      </c>
    </row>
    <row r="444" spans="1:24" x14ac:dyDescent="0.25">
      <c r="A444" t="s">
        <v>322</v>
      </c>
      <c r="B444" t="s">
        <v>323</v>
      </c>
      <c r="C444" t="s">
        <v>20</v>
      </c>
      <c r="D444" s="7">
        <v>0.1</v>
      </c>
      <c r="E444" s="7">
        <v>22.67</v>
      </c>
      <c r="F444" t="s">
        <v>443</v>
      </c>
      <c r="G444" t="str">
        <f t="shared" si="741"/>
        <v>DL2022001</v>
      </c>
      <c r="H444" t="str">
        <f t="shared" si="742"/>
        <v>19</v>
      </c>
      <c r="I444" t="str">
        <f t="shared" si="743"/>
        <v>SortmundetKutling_19_20220601_DL2022001_HelsingoerGym</v>
      </c>
      <c r="J444" t="str">
        <f t="shared" si="744"/>
        <v>SortmundetKutling</v>
      </c>
      <c r="K444" t="str">
        <f t="shared" si="745"/>
        <v>eDNA</v>
      </c>
      <c r="L444">
        <f t="shared" si="746"/>
        <v>22.67</v>
      </c>
      <c r="M444" t="str">
        <f t="shared" si="824"/>
        <v/>
      </c>
      <c r="N444" t="str">
        <f t="shared" si="825"/>
        <v/>
      </c>
      <c r="O444" t="str">
        <f t="shared" si="826"/>
        <v/>
      </c>
    </row>
    <row r="445" spans="1:24" x14ac:dyDescent="0.25">
      <c r="A445" t="s">
        <v>324</v>
      </c>
      <c r="B445" t="s">
        <v>323</v>
      </c>
      <c r="C445" t="s">
        <v>20</v>
      </c>
      <c r="D445" s="7">
        <v>0.1</v>
      </c>
      <c r="E445" s="7" t="s">
        <v>17</v>
      </c>
      <c r="F445" t="s">
        <v>443</v>
      </c>
      <c r="G445" t="str">
        <f t="shared" si="741"/>
        <v>DL2022001</v>
      </c>
      <c r="H445" t="str">
        <f t="shared" si="742"/>
        <v>19</v>
      </c>
      <c r="I445" t="str">
        <f t="shared" si="743"/>
        <v>SortmundetKutling_19_20220601_DL2022001_HelsingoerGym</v>
      </c>
      <c r="J445" t="str">
        <f t="shared" si="744"/>
        <v>SortmundetKutling</v>
      </c>
      <c r="K445" t="str">
        <f t="shared" si="745"/>
        <v>eDNA</v>
      </c>
      <c r="L445" t="str">
        <f t="shared" si="746"/>
        <v>No Ct</v>
      </c>
      <c r="M445" t="str">
        <f t="shared" si="824"/>
        <v/>
      </c>
      <c r="N445" t="str">
        <f t="shared" si="825"/>
        <v/>
      </c>
      <c r="O445" t="str">
        <f t="shared" si="826"/>
        <v/>
      </c>
    </row>
    <row r="446" spans="1:24" x14ac:dyDescent="0.25">
      <c r="A446" t="s">
        <v>325</v>
      </c>
      <c r="B446" t="s">
        <v>326</v>
      </c>
      <c r="C446" t="s">
        <v>13</v>
      </c>
      <c r="D446" s="7">
        <v>0.1</v>
      </c>
      <c r="E446" s="6">
        <v>23.08</v>
      </c>
      <c r="F446" t="s">
        <v>443</v>
      </c>
      <c r="G446" t="str">
        <f t="shared" si="741"/>
        <v>DL2022001</v>
      </c>
      <c r="H446" t="str">
        <f t="shared" si="742"/>
        <v>20</v>
      </c>
      <c r="I446" t="str">
        <f t="shared" si="743"/>
        <v>SortmundetKutling_20_20220601_DL2022001_HelsingoerGym</v>
      </c>
      <c r="J446" t="str">
        <f t="shared" si="744"/>
        <v>SortmundetKutling</v>
      </c>
      <c r="K446" t="str">
        <f t="shared" si="745"/>
        <v>PosK</v>
      </c>
      <c r="L446">
        <f t="shared" si="746"/>
        <v>23.08</v>
      </c>
      <c r="M446">
        <f t="shared" si="824"/>
        <v>23.08</v>
      </c>
      <c r="N446">
        <f t="shared" si="825"/>
        <v>0</v>
      </c>
      <c r="O446">
        <f t="shared" si="826"/>
        <v>0</v>
      </c>
      <c r="Q446">
        <f t="shared" ref="Q446" si="848">IF(L448="No Ct",0,L448)</f>
        <v>0</v>
      </c>
      <c r="R446">
        <f t="shared" ref="R446" si="849">IF(L449="No Ct",0,L449)</f>
        <v>0</v>
      </c>
      <c r="S446" t="str">
        <f t="shared" ref="S446" si="850">IF(AND(M446&gt;0,N446=0),"Valid","Invalid")</f>
        <v>Valid</v>
      </c>
      <c r="T446" t="str">
        <f t="shared" ref="T446" si="851">IF(OR(Q446&gt;1,R446&gt;1),"Present","Absent")</f>
        <v>Absent</v>
      </c>
      <c r="U446" t="str">
        <f t="shared" ref="U446" si="852">IF(OR(AND(Q446&gt;1,Q446&lt;41),AND(R446&gt;1,R446&lt;41)),"Ct&lt;41","Ct&gt;41")</f>
        <v>Ct&gt;41</v>
      </c>
      <c r="V446" t="str">
        <f>VLOOKUP(J446,Datasæt_Analysesystemer!$C$2:$D$68,2,FALSE)</f>
        <v>Sortmundet kutling</v>
      </c>
      <c r="W446" t="str">
        <f t="shared" ref="W446" si="853">MID(F446,10,9)</f>
        <v>DL2022001</v>
      </c>
      <c r="X446" t="str">
        <f t="shared" ref="X446" si="854">W446&amp;"_"&amp;V446&amp;"_"&amp;S446&amp;"_"&amp;T446&amp;"_"&amp;U446</f>
        <v>DL2022001_Sortmundet kutling_Valid_Absent_Ct&gt;41</v>
      </c>
    </row>
    <row r="447" spans="1:24" x14ac:dyDescent="0.25">
      <c r="A447" t="s">
        <v>327</v>
      </c>
      <c r="B447" t="s">
        <v>328</v>
      </c>
      <c r="C447" t="s">
        <v>16</v>
      </c>
      <c r="D447" s="7">
        <v>0.1</v>
      </c>
      <c r="E447" s="6" t="s">
        <v>17</v>
      </c>
      <c r="F447" t="s">
        <v>443</v>
      </c>
      <c r="G447" t="str">
        <f t="shared" si="741"/>
        <v>DL2022001</v>
      </c>
      <c r="H447" t="str">
        <f t="shared" si="742"/>
        <v>20</v>
      </c>
      <c r="I447" t="str">
        <f t="shared" si="743"/>
        <v>SortmundetKutling_20_20220601_DL2022001_HelsingoerGym</v>
      </c>
      <c r="J447" t="str">
        <f t="shared" si="744"/>
        <v>SortmundetKutling</v>
      </c>
      <c r="K447" t="str">
        <f t="shared" si="745"/>
        <v>NegK</v>
      </c>
      <c r="L447" t="str">
        <f t="shared" si="746"/>
        <v>No Ct</v>
      </c>
      <c r="M447" t="str">
        <f t="shared" si="824"/>
        <v/>
      </c>
      <c r="N447" t="str">
        <f t="shared" si="825"/>
        <v/>
      </c>
      <c r="O447" t="str">
        <f t="shared" si="826"/>
        <v/>
      </c>
    </row>
    <row r="448" spans="1:24" x14ac:dyDescent="0.25">
      <c r="A448" t="s">
        <v>329</v>
      </c>
      <c r="B448" t="s">
        <v>330</v>
      </c>
      <c r="C448" t="s">
        <v>20</v>
      </c>
      <c r="D448" s="7">
        <v>0.1</v>
      </c>
      <c r="E448" s="6" t="s">
        <v>17</v>
      </c>
      <c r="F448" t="s">
        <v>443</v>
      </c>
      <c r="G448" t="str">
        <f t="shared" si="741"/>
        <v>DL2022001</v>
      </c>
      <c r="H448" t="str">
        <f t="shared" si="742"/>
        <v>20</v>
      </c>
      <c r="I448" t="str">
        <f t="shared" si="743"/>
        <v>SortmundetKutling_20_20220601_DL2022001_HelsingoerGym</v>
      </c>
      <c r="J448" t="str">
        <f t="shared" si="744"/>
        <v>SortmundetKutling</v>
      </c>
      <c r="K448" t="str">
        <f t="shared" si="745"/>
        <v>eDNA</v>
      </c>
      <c r="L448" t="str">
        <f t="shared" si="746"/>
        <v>No Ct</v>
      </c>
      <c r="M448" t="str">
        <f t="shared" si="824"/>
        <v/>
      </c>
      <c r="N448" t="str">
        <f t="shared" si="825"/>
        <v/>
      </c>
      <c r="O448" t="str">
        <f t="shared" si="826"/>
        <v/>
      </c>
    </row>
    <row r="449" spans="1:24" x14ac:dyDescent="0.25">
      <c r="A449" t="s">
        <v>331</v>
      </c>
      <c r="B449" t="s">
        <v>330</v>
      </c>
      <c r="C449" t="s">
        <v>20</v>
      </c>
      <c r="D449" s="7">
        <v>0.1</v>
      </c>
      <c r="E449" s="6" t="s">
        <v>17</v>
      </c>
      <c r="F449" t="s">
        <v>443</v>
      </c>
      <c r="G449" t="str">
        <f t="shared" si="741"/>
        <v>DL2022001</v>
      </c>
      <c r="H449" t="str">
        <f t="shared" si="742"/>
        <v>20</v>
      </c>
      <c r="I449" t="str">
        <f t="shared" si="743"/>
        <v>SortmundetKutling_20_20220601_DL2022001_HelsingoerGym</v>
      </c>
      <c r="J449" t="str">
        <f t="shared" si="744"/>
        <v>SortmundetKutling</v>
      </c>
      <c r="K449" t="str">
        <f t="shared" si="745"/>
        <v>eDNA</v>
      </c>
      <c r="L449" t="str">
        <f t="shared" si="746"/>
        <v>No Ct</v>
      </c>
      <c r="M449" t="str">
        <f t="shared" si="824"/>
        <v/>
      </c>
      <c r="N449" t="str">
        <f t="shared" si="825"/>
        <v/>
      </c>
      <c r="O449" t="str">
        <f t="shared" si="826"/>
        <v/>
      </c>
    </row>
    <row r="450" spans="1:24" x14ac:dyDescent="0.25">
      <c r="A450" t="s">
        <v>390</v>
      </c>
      <c r="B450" t="s">
        <v>431</v>
      </c>
      <c r="C450" t="s">
        <v>13</v>
      </c>
      <c r="D450" s="7">
        <v>0.1</v>
      </c>
      <c r="E450" s="6">
        <v>27.07</v>
      </c>
      <c r="F450" t="s">
        <v>443</v>
      </c>
      <c r="G450" t="str">
        <f t="shared" si="741"/>
        <v>DL2022001</v>
      </c>
      <c r="H450" t="str">
        <f t="shared" si="742"/>
        <v>21</v>
      </c>
      <c r="I450" t="str">
        <f t="shared" si="743"/>
        <v>PenselKlippekrabbe_21_20220601_DL2022001_HelsingoerGym</v>
      </c>
      <c r="J450" t="str">
        <f t="shared" si="744"/>
        <v>PenselKlippekrabbe</v>
      </c>
      <c r="K450" t="str">
        <f t="shared" si="745"/>
        <v>PosK</v>
      </c>
      <c r="L450">
        <f t="shared" si="746"/>
        <v>27.07</v>
      </c>
      <c r="M450">
        <f t="shared" si="824"/>
        <v>27.07</v>
      </c>
      <c r="N450">
        <f t="shared" si="825"/>
        <v>0</v>
      </c>
      <c r="O450">
        <f t="shared" si="826"/>
        <v>0</v>
      </c>
      <c r="Q450">
        <f t="shared" ref="Q450" si="855">IF(L452="No Ct",0,L452)</f>
        <v>0</v>
      </c>
      <c r="R450">
        <f t="shared" ref="R450" si="856">IF(L453="No Ct",0,L453)</f>
        <v>0</v>
      </c>
      <c r="S450" t="str">
        <f t="shared" ref="S450" si="857">IF(AND(M450&gt;0,N450=0),"Valid","Invalid")</f>
        <v>Valid</v>
      </c>
      <c r="T450" t="str">
        <f t="shared" ref="T450" si="858">IF(OR(Q450&gt;1,R450&gt;1),"Present","Absent")</f>
        <v>Absent</v>
      </c>
      <c r="U450" t="str">
        <f t="shared" ref="U450" si="859">IF(OR(AND(Q450&gt;1,Q450&lt;41),AND(R450&gt;1,R450&lt;41)),"Ct&lt;41","Ct&gt;41")</f>
        <v>Ct&gt;41</v>
      </c>
      <c r="V450" t="str">
        <f>VLOOKUP(J450,Datasæt_Analysesystemer!$C$2:$D$68,2,FALSE)</f>
        <v>Penselklippekrabbe</v>
      </c>
      <c r="W450" t="str">
        <f t="shared" ref="W450" si="860">MID(F450,10,9)</f>
        <v>DL2022001</v>
      </c>
      <c r="X450" t="str">
        <f t="shared" ref="X450" si="861">W450&amp;"_"&amp;V450&amp;"_"&amp;S450&amp;"_"&amp;T450&amp;"_"&amp;U450</f>
        <v>DL2022001_Penselklippekrabbe_Valid_Absent_Ct&gt;41</v>
      </c>
    </row>
    <row r="451" spans="1:24" x14ac:dyDescent="0.25">
      <c r="A451" t="s">
        <v>392</v>
      </c>
      <c r="B451" t="s">
        <v>432</v>
      </c>
      <c r="C451" t="s">
        <v>16</v>
      </c>
      <c r="D451" s="7">
        <v>0.1</v>
      </c>
      <c r="E451" s="6" t="s">
        <v>17</v>
      </c>
      <c r="F451" t="s">
        <v>443</v>
      </c>
      <c r="G451" t="str">
        <f t="shared" si="741"/>
        <v>DL2022001</v>
      </c>
      <c r="H451" t="str">
        <f t="shared" si="742"/>
        <v>21</v>
      </c>
      <c r="I451" t="str">
        <f t="shared" si="743"/>
        <v>PenselKlippekrabbe_21_20220601_DL2022001_HelsingoerGym</v>
      </c>
      <c r="J451" t="str">
        <f t="shared" si="744"/>
        <v>PenselKlippekrabbe</v>
      </c>
      <c r="K451" t="str">
        <f t="shared" si="745"/>
        <v>NegK</v>
      </c>
      <c r="L451" t="str">
        <f t="shared" si="746"/>
        <v>No Ct</v>
      </c>
      <c r="M451" t="str">
        <f t="shared" si="824"/>
        <v/>
      </c>
      <c r="N451" t="str">
        <f t="shared" si="825"/>
        <v/>
      </c>
      <c r="O451" t="str">
        <f t="shared" si="826"/>
        <v/>
      </c>
    </row>
    <row r="452" spans="1:24" x14ac:dyDescent="0.25">
      <c r="A452" t="s">
        <v>394</v>
      </c>
      <c r="B452" t="s">
        <v>433</v>
      </c>
      <c r="C452" t="s">
        <v>20</v>
      </c>
      <c r="D452" s="7">
        <v>0.1</v>
      </c>
      <c r="E452" s="6" t="s">
        <v>17</v>
      </c>
      <c r="F452" t="s">
        <v>443</v>
      </c>
      <c r="G452" t="str">
        <f t="shared" si="741"/>
        <v>DL2022001</v>
      </c>
      <c r="H452" t="str">
        <f t="shared" si="742"/>
        <v>21</v>
      </c>
      <c r="I452" t="str">
        <f t="shared" si="743"/>
        <v>PenselKlippekrabbe_21_20220601_DL2022001_HelsingoerGym</v>
      </c>
      <c r="J452" t="str">
        <f t="shared" si="744"/>
        <v>PenselKlippekrabbe</v>
      </c>
      <c r="K452" t="str">
        <f t="shared" si="745"/>
        <v>eDNA</v>
      </c>
      <c r="L452" t="str">
        <f t="shared" si="746"/>
        <v>No Ct</v>
      </c>
      <c r="M452" t="str">
        <f t="shared" si="824"/>
        <v/>
      </c>
      <c r="N452" t="str">
        <f t="shared" si="825"/>
        <v/>
      </c>
      <c r="O452" t="str">
        <f t="shared" si="826"/>
        <v/>
      </c>
    </row>
    <row r="453" spans="1:24" x14ac:dyDescent="0.25">
      <c r="A453" t="s">
        <v>396</v>
      </c>
      <c r="B453" t="s">
        <v>433</v>
      </c>
      <c r="C453" t="s">
        <v>20</v>
      </c>
      <c r="D453" s="7">
        <v>0.1</v>
      </c>
      <c r="E453" s="6" t="s">
        <v>17</v>
      </c>
      <c r="F453" t="s">
        <v>443</v>
      </c>
      <c r="G453" t="str">
        <f t="shared" si="741"/>
        <v>DL2022001</v>
      </c>
      <c r="H453" t="str">
        <f t="shared" si="742"/>
        <v>21</v>
      </c>
      <c r="I453" t="str">
        <f t="shared" si="743"/>
        <v>PenselKlippekrabbe_21_20220601_DL2022001_HelsingoerGym</v>
      </c>
      <c r="J453" t="str">
        <f t="shared" si="744"/>
        <v>PenselKlippekrabbe</v>
      </c>
      <c r="K453" t="str">
        <f t="shared" si="745"/>
        <v>eDNA</v>
      </c>
      <c r="L453" t="str">
        <f t="shared" si="746"/>
        <v>No Ct</v>
      </c>
      <c r="M453" t="str">
        <f t="shared" si="824"/>
        <v/>
      </c>
      <c r="N453" t="str">
        <f t="shared" si="825"/>
        <v/>
      </c>
      <c r="O453" t="str">
        <f t="shared" si="826"/>
        <v/>
      </c>
    </row>
    <row r="454" spans="1:24" x14ac:dyDescent="0.25">
      <c r="A454" t="s">
        <v>401</v>
      </c>
      <c r="B454" t="s">
        <v>434</v>
      </c>
      <c r="C454" t="s">
        <v>13</v>
      </c>
      <c r="D454" s="7">
        <v>0.1</v>
      </c>
      <c r="E454" s="6">
        <v>28.37</v>
      </c>
      <c r="F454" t="s">
        <v>443</v>
      </c>
      <c r="G454" t="str">
        <f t="shared" ref="G454:G517" si="862">MID(F454,10,9)</f>
        <v>DL2022001</v>
      </c>
      <c r="H454" t="str">
        <f t="shared" ref="H454:H517" si="863">LEFT(B454,2)</f>
        <v>22</v>
      </c>
      <c r="I454" t="str">
        <f t="shared" ref="I454:I517" si="864">J454&amp;"_"&amp;H454&amp;"_"&amp;F454</f>
        <v>PenselKlippekrabbe_22_20220601_DL2022001_HelsingoerGym</v>
      </c>
      <c r="J454" t="str">
        <f t="shared" ref="J454:J517" si="865">MID(RIGHT(B454,LEN(B454)-3),1,FIND("_",RIGHT(B454,LEN(B454)-3))-1)</f>
        <v>PenselKlippekrabbe</v>
      </c>
      <c r="K454" t="str">
        <f t="shared" ref="K454:K517" si="866">TRIM(SUBSTITUTE(RIGHT(B454,FIND(J454,B454)+1),"_",""))</f>
        <v>PosK</v>
      </c>
      <c r="L454">
        <f t="shared" ref="L454:L517" si="867">IFERROR(VALUE(SUBSTITUTE(E454,".",",")),E454)</f>
        <v>28.37</v>
      </c>
      <c r="M454">
        <f t="shared" si="824"/>
        <v>28.37</v>
      </c>
      <c r="N454">
        <f t="shared" si="825"/>
        <v>0</v>
      </c>
      <c r="O454">
        <f t="shared" si="826"/>
        <v>0</v>
      </c>
      <c r="Q454">
        <f t="shared" ref="Q454" si="868">IF(L456="No Ct",0,L456)</f>
        <v>0</v>
      </c>
      <c r="R454">
        <f t="shared" ref="R454" si="869">IF(L457="No Ct",0,L457)</f>
        <v>0</v>
      </c>
      <c r="S454" t="str">
        <f t="shared" ref="S454" si="870">IF(AND(M454&gt;0,N454=0),"Valid","Invalid")</f>
        <v>Valid</v>
      </c>
      <c r="T454" t="str">
        <f t="shared" ref="T454" si="871">IF(OR(Q454&gt;1,R454&gt;1),"Present","Absent")</f>
        <v>Absent</v>
      </c>
      <c r="U454" t="str">
        <f t="shared" ref="U454" si="872">IF(OR(AND(Q454&gt;1,Q454&lt;41),AND(R454&gt;1,R454&lt;41)),"Ct&lt;41","Ct&gt;41")</f>
        <v>Ct&gt;41</v>
      </c>
      <c r="V454" t="str">
        <f>VLOOKUP(J454,Datasæt_Analysesystemer!$C$2:$D$68,2,FALSE)</f>
        <v>Penselklippekrabbe</v>
      </c>
      <c r="W454" t="str">
        <f t="shared" ref="W454" si="873">MID(F454,10,9)</f>
        <v>DL2022001</v>
      </c>
      <c r="X454" t="str">
        <f t="shared" ref="X454" si="874">W454&amp;"_"&amp;V454&amp;"_"&amp;S454&amp;"_"&amp;T454&amp;"_"&amp;U454</f>
        <v>DL2022001_Penselklippekrabbe_Valid_Absent_Ct&gt;41</v>
      </c>
    </row>
    <row r="455" spans="1:24" x14ac:dyDescent="0.25">
      <c r="A455" t="s">
        <v>403</v>
      </c>
      <c r="B455" t="s">
        <v>435</v>
      </c>
      <c r="C455" t="s">
        <v>16</v>
      </c>
      <c r="D455" s="7">
        <v>0.1</v>
      </c>
      <c r="E455" s="6" t="s">
        <v>17</v>
      </c>
      <c r="F455" t="s">
        <v>443</v>
      </c>
      <c r="G455" t="str">
        <f t="shared" si="862"/>
        <v>DL2022001</v>
      </c>
      <c r="H455" t="str">
        <f t="shared" si="863"/>
        <v>22</v>
      </c>
      <c r="I455" t="str">
        <f t="shared" si="864"/>
        <v>PenselKlippekrabbe_22_20220601_DL2022001_HelsingoerGym</v>
      </c>
      <c r="J455" t="str">
        <f t="shared" si="865"/>
        <v>PenselKlippekrabbe</v>
      </c>
      <c r="K455" t="str">
        <f t="shared" si="866"/>
        <v>NegK</v>
      </c>
      <c r="L455" t="str">
        <f t="shared" si="867"/>
        <v>No Ct</v>
      </c>
      <c r="M455" t="str">
        <f t="shared" si="824"/>
        <v/>
      </c>
      <c r="N455" t="str">
        <f t="shared" si="825"/>
        <v/>
      </c>
      <c r="O455" t="str">
        <f t="shared" si="826"/>
        <v/>
      </c>
    </row>
    <row r="456" spans="1:24" x14ac:dyDescent="0.25">
      <c r="A456" t="s">
        <v>399</v>
      </c>
      <c r="B456" t="s">
        <v>436</v>
      </c>
      <c r="C456" t="s">
        <v>20</v>
      </c>
      <c r="D456" s="7">
        <v>0.1</v>
      </c>
      <c r="E456" s="6" t="s">
        <v>17</v>
      </c>
      <c r="F456" t="s">
        <v>443</v>
      </c>
      <c r="G456" t="str">
        <f t="shared" si="862"/>
        <v>DL2022001</v>
      </c>
      <c r="H456" t="str">
        <f t="shared" si="863"/>
        <v>22</v>
      </c>
      <c r="I456" t="str">
        <f t="shared" si="864"/>
        <v>PenselKlippekrabbe_22_20220601_DL2022001_HelsingoerGym</v>
      </c>
      <c r="J456" t="str">
        <f t="shared" si="865"/>
        <v>PenselKlippekrabbe</v>
      </c>
      <c r="K456" t="str">
        <f t="shared" si="866"/>
        <v>eDNA</v>
      </c>
      <c r="L456" t="str">
        <f t="shared" si="867"/>
        <v>No Ct</v>
      </c>
      <c r="M456" t="str">
        <f t="shared" si="824"/>
        <v/>
      </c>
      <c r="N456" t="str">
        <f t="shared" si="825"/>
        <v/>
      </c>
      <c r="O456" t="str">
        <f t="shared" si="826"/>
        <v/>
      </c>
    </row>
    <row r="457" spans="1:24" x14ac:dyDescent="0.25">
      <c r="A457" t="s">
        <v>397</v>
      </c>
      <c r="B457" t="s">
        <v>436</v>
      </c>
      <c r="C457" t="s">
        <v>20</v>
      </c>
      <c r="D457" s="7">
        <v>0.1</v>
      </c>
      <c r="E457" s="6" t="s">
        <v>17</v>
      </c>
      <c r="F457" t="s">
        <v>443</v>
      </c>
      <c r="G457" t="str">
        <f t="shared" si="862"/>
        <v>DL2022001</v>
      </c>
      <c r="H457" t="str">
        <f t="shared" si="863"/>
        <v>22</v>
      </c>
      <c r="I457" t="str">
        <f t="shared" si="864"/>
        <v>PenselKlippekrabbe_22_20220601_DL2022001_HelsingoerGym</v>
      </c>
      <c r="J457" t="str">
        <f t="shared" si="865"/>
        <v>PenselKlippekrabbe</v>
      </c>
      <c r="K457" t="str">
        <f t="shared" si="866"/>
        <v>eDNA</v>
      </c>
      <c r="L457" t="str">
        <f t="shared" si="867"/>
        <v>No Ct</v>
      </c>
      <c r="M457" t="str">
        <f t="shared" si="824"/>
        <v/>
      </c>
      <c r="N457" t="str">
        <f t="shared" si="825"/>
        <v/>
      </c>
      <c r="O457" t="str">
        <f t="shared" si="826"/>
        <v/>
      </c>
    </row>
    <row r="458" spans="1:24" x14ac:dyDescent="0.25">
      <c r="A458" t="s">
        <v>404</v>
      </c>
      <c r="B458" t="s">
        <v>437</v>
      </c>
      <c r="C458" t="s">
        <v>13</v>
      </c>
      <c r="D458" s="7">
        <v>0.1</v>
      </c>
      <c r="E458" s="7">
        <v>26.75</v>
      </c>
      <c r="F458" t="s">
        <v>443</v>
      </c>
      <c r="G458" t="str">
        <f t="shared" si="862"/>
        <v>DL2022001</v>
      </c>
      <c r="H458" t="str">
        <f t="shared" si="863"/>
        <v>23</v>
      </c>
      <c r="I458" t="str">
        <f t="shared" si="864"/>
        <v>AsiatiskStrandkrabbe_23_20220601_DL2022001_HelsingoerGym</v>
      </c>
      <c r="J458" t="str">
        <f t="shared" si="865"/>
        <v>AsiatiskStrandkrabbe</v>
      </c>
      <c r="K458" t="str">
        <f t="shared" si="866"/>
        <v>PosK</v>
      </c>
      <c r="L458">
        <f t="shared" si="867"/>
        <v>26.75</v>
      </c>
      <c r="M458">
        <f t="shared" si="824"/>
        <v>26.75</v>
      </c>
      <c r="N458">
        <f t="shared" si="825"/>
        <v>0</v>
      </c>
      <c r="O458">
        <f t="shared" si="826"/>
        <v>0</v>
      </c>
      <c r="Q458">
        <f t="shared" ref="Q458" si="875">IF(L460="No Ct",0,L460)</f>
        <v>0</v>
      </c>
      <c r="R458">
        <f t="shared" ref="R458" si="876">IF(L461="No Ct",0,L461)</f>
        <v>0</v>
      </c>
      <c r="S458" t="str">
        <f t="shared" ref="S458" si="877">IF(AND(M458&gt;0,N458=0),"Valid","Invalid")</f>
        <v>Valid</v>
      </c>
      <c r="T458" t="str">
        <f t="shared" ref="T458" si="878">IF(OR(Q458&gt;1,R458&gt;1),"Present","Absent")</f>
        <v>Absent</v>
      </c>
      <c r="U458" t="str">
        <f t="shared" ref="U458" si="879">IF(OR(AND(Q458&gt;1,Q458&lt;41),AND(R458&gt;1,R458&lt;41)),"Ct&lt;41","Ct&gt;41")</f>
        <v>Ct&gt;41</v>
      </c>
      <c r="V458" t="str">
        <f>VLOOKUP(J458,Datasæt_Analysesystemer!$C$2:$D$68,2,FALSE)</f>
        <v>Asiatisk strandkrabbe</v>
      </c>
      <c r="W458" t="str">
        <f t="shared" ref="W458" si="880">MID(F458,10,9)</f>
        <v>DL2022001</v>
      </c>
      <c r="X458" t="str">
        <f t="shared" ref="X458" si="881">W458&amp;"_"&amp;V458&amp;"_"&amp;S458&amp;"_"&amp;T458&amp;"_"&amp;U458</f>
        <v>DL2022001_Asiatisk strandkrabbe_Valid_Absent_Ct&gt;41</v>
      </c>
    </row>
    <row r="459" spans="1:24" x14ac:dyDescent="0.25">
      <c r="A459" t="s">
        <v>406</v>
      </c>
      <c r="B459" t="s">
        <v>438</v>
      </c>
      <c r="C459" t="s">
        <v>16</v>
      </c>
      <c r="D459" s="7">
        <v>0.1</v>
      </c>
      <c r="E459" s="6" t="s">
        <v>17</v>
      </c>
      <c r="F459" t="s">
        <v>443</v>
      </c>
      <c r="G459" t="str">
        <f t="shared" si="862"/>
        <v>DL2022001</v>
      </c>
      <c r="H459" t="str">
        <f t="shared" si="863"/>
        <v>23</v>
      </c>
      <c r="I459" t="str">
        <f t="shared" si="864"/>
        <v>AsiatiskStrandkrabbe_23_20220601_DL2022001_HelsingoerGym</v>
      </c>
      <c r="J459" t="str">
        <f t="shared" si="865"/>
        <v>AsiatiskStrandkrabbe</v>
      </c>
      <c r="K459" t="str">
        <f t="shared" si="866"/>
        <v>NegK</v>
      </c>
      <c r="L459" t="str">
        <f t="shared" si="867"/>
        <v>No Ct</v>
      </c>
      <c r="M459" t="str">
        <f t="shared" si="824"/>
        <v/>
      </c>
      <c r="N459" t="str">
        <f t="shared" si="825"/>
        <v/>
      </c>
      <c r="O459" t="str">
        <f t="shared" si="826"/>
        <v/>
      </c>
    </row>
    <row r="460" spans="1:24" x14ac:dyDescent="0.25">
      <c r="A460" t="s">
        <v>408</v>
      </c>
      <c r="B460" t="s">
        <v>439</v>
      </c>
      <c r="C460" t="s">
        <v>20</v>
      </c>
      <c r="D460" s="7">
        <v>0.1</v>
      </c>
      <c r="E460" s="6" t="s">
        <v>17</v>
      </c>
      <c r="F460" t="s">
        <v>443</v>
      </c>
      <c r="G460" t="str">
        <f t="shared" si="862"/>
        <v>DL2022001</v>
      </c>
      <c r="H460" t="str">
        <f t="shared" si="863"/>
        <v>23</v>
      </c>
      <c r="I460" t="str">
        <f t="shared" si="864"/>
        <v>AsiatiskStrandkrabbe_23_20220601_DL2022001_HelsingoerGym</v>
      </c>
      <c r="J460" t="str">
        <f t="shared" si="865"/>
        <v>AsiatiskStrandkrabbe</v>
      </c>
      <c r="K460" t="str">
        <f t="shared" si="866"/>
        <v>eDNA</v>
      </c>
      <c r="L460" t="str">
        <f t="shared" si="867"/>
        <v>No Ct</v>
      </c>
      <c r="M460" t="str">
        <f t="shared" si="824"/>
        <v/>
      </c>
      <c r="N460" t="str">
        <f t="shared" si="825"/>
        <v/>
      </c>
      <c r="O460" t="str">
        <f t="shared" si="826"/>
        <v/>
      </c>
    </row>
    <row r="461" spans="1:24" x14ac:dyDescent="0.25">
      <c r="A461" t="s">
        <v>410</v>
      </c>
      <c r="B461" t="s">
        <v>439</v>
      </c>
      <c r="C461" t="s">
        <v>20</v>
      </c>
      <c r="D461" s="7">
        <v>0.1</v>
      </c>
      <c r="E461" s="6" t="s">
        <v>17</v>
      </c>
      <c r="F461" t="s">
        <v>443</v>
      </c>
      <c r="G461" t="str">
        <f t="shared" si="862"/>
        <v>DL2022001</v>
      </c>
      <c r="H461" t="str">
        <f t="shared" si="863"/>
        <v>23</v>
      </c>
      <c r="I461" t="str">
        <f t="shared" si="864"/>
        <v>AsiatiskStrandkrabbe_23_20220601_DL2022001_HelsingoerGym</v>
      </c>
      <c r="J461" t="str">
        <f t="shared" si="865"/>
        <v>AsiatiskStrandkrabbe</v>
      </c>
      <c r="K461" t="str">
        <f t="shared" si="866"/>
        <v>eDNA</v>
      </c>
      <c r="L461" t="str">
        <f t="shared" si="867"/>
        <v>No Ct</v>
      </c>
      <c r="M461" t="str">
        <f t="shared" si="824"/>
        <v/>
      </c>
      <c r="N461" t="str">
        <f t="shared" si="825"/>
        <v/>
      </c>
      <c r="O461" t="str">
        <f t="shared" si="826"/>
        <v/>
      </c>
    </row>
    <row r="462" spans="1:24" x14ac:dyDescent="0.25">
      <c r="A462" t="s">
        <v>411</v>
      </c>
      <c r="B462" t="s">
        <v>440</v>
      </c>
      <c r="C462" t="s">
        <v>13</v>
      </c>
      <c r="D462" s="7">
        <v>0.1</v>
      </c>
      <c r="E462" s="6">
        <v>26.63</v>
      </c>
      <c r="F462" t="s">
        <v>443</v>
      </c>
      <c r="G462" t="str">
        <f t="shared" si="862"/>
        <v>DL2022001</v>
      </c>
      <c r="H462" t="str">
        <f t="shared" si="863"/>
        <v>24</v>
      </c>
      <c r="I462" t="str">
        <f t="shared" si="864"/>
        <v>AsiatiskStrandkrabbe_24_20220601_DL2022001_HelsingoerGym</v>
      </c>
      <c r="J462" t="str">
        <f t="shared" si="865"/>
        <v>AsiatiskStrandkrabbe</v>
      </c>
      <c r="K462" t="str">
        <f t="shared" si="866"/>
        <v>PosK</v>
      </c>
      <c r="L462">
        <f t="shared" si="867"/>
        <v>26.63</v>
      </c>
      <c r="M462">
        <f t="shared" si="824"/>
        <v>26.63</v>
      </c>
      <c r="N462">
        <f t="shared" si="825"/>
        <v>0</v>
      </c>
      <c r="O462">
        <f t="shared" si="826"/>
        <v>0</v>
      </c>
      <c r="Q462">
        <f t="shared" ref="Q462" si="882">IF(L464="No Ct",0,L464)</f>
        <v>0</v>
      </c>
      <c r="R462">
        <f t="shared" ref="R462" si="883">IF(L465="No Ct",0,L465)</f>
        <v>0</v>
      </c>
      <c r="S462" t="str">
        <f t="shared" ref="S462" si="884">IF(AND(M462&gt;0,N462=0),"Valid","Invalid")</f>
        <v>Valid</v>
      </c>
      <c r="T462" t="str">
        <f t="shared" ref="T462" si="885">IF(OR(Q462&gt;1,R462&gt;1),"Present","Absent")</f>
        <v>Absent</v>
      </c>
      <c r="U462" t="str">
        <f t="shared" ref="U462" si="886">IF(OR(AND(Q462&gt;1,Q462&lt;41),AND(R462&gt;1,R462&lt;41)),"Ct&lt;41","Ct&gt;41")</f>
        <v>Ct&gt;41</v>
      </c>
      <c r="V462" t="str">
        <f>VLOOKUP(J462,Datasæt_Analysesystemer!$C$2:$D$68,2,FALSE)</f>
        <v>Asiatisk strandkrabbe</v>
      </c>
      <c r="W462" t="str">
        <f t="shared" ref="W462" si="887">MID(F462,10,9)</f>
        <v>DL2022001</v>
      </c>
      <c r="X462" t="str">
        <f t="shared" ref="X462" si="888">W462&amp;"_"&amp;V462&amp;"_"&amp;S462&amp;"_"&amp;T462&amp;"_"&amp;U462</f>
        <v>DL2022001_Asiatisk strandkrabbe_Valid_Absent_Ct&gt;41</v>
      </c>
    </row>
    <row r="463" spans="1:24" x14ac:dyDescent="0.25">
      <c r="A463" t="s">
        <v>413</v>
      </c>
      <c r="B463" t="s">
        <v>441</v>
      </c>
      <c r="C463" t="s">
        <v>16</v>
      </c>
      <c r="D463" s="7">
        <v>0.1</v>
      </c>
      <c r="E463" s="6" t="s">
        <v>17</v>
      </c>
      <c r="F463" t="s">
        <v>443</v>
      </c>
      <c r="G463" t="str">
        <f t="shared" si="862"/>
        <v>DL2022001</v>
      </c>
      <c r="H463" t="str">
        <f t="shared" si="863"/>
        <v>24</v>
      </c>
      <c r="I463" t="str">
        <f t="shared" si="864"/>
        <v>AsiatiskStrandkrabbe_24_20220601_DL2022001_HelsingoerGym</v>
      </c>
      <c r="J463" t="str">
        <f t="shared" si="865"/>
        <v>AsiatiskStrandkrabbe</v>
      </c>
      <c r="K463" t="str">
        <f t="shared" si="866"/>
        <v>NegK</v>
      </c>
      <c r="L463" t="str">
        <f t="shared" si="867"/>
        <v>No Ct</v>
      </c>
      <c r="M463" t="str">
        <f t="shared" si="824"/>
        <v/>
      </c>
      <c r="N463" t="str">
        <f t="shared" si="825"/>
        <v/>
      </c>
      <c r="O463" t="str">
        <f t="shared" si="826"/>
        <v/>
      </c>
    </row>
    <row r="464" spans="1:24" x14ac:dyDescent="0.25">
      <c r="A464" t="s">
        <v>415</v>
      </c>
      <c r="B464" t="s">
        <v>442</v>
      </c>
      <c r="C464" t="s">
        <v>20</v>
      </c>
      <c r="D464" s="7">
        <v>0.1</v>
      </c>
      <c r="E464" s="6" t="s">
        <v>17</v>
      </c>
      <c r="F464" t="s">
        <v>443</v>
      </c>
      <c r="G464" t="str">
        <f t="shared" si="862"/>
        <v>DL2022001</v>
      </c>
      <c r="H464" t="str">
        <f t="shared" si="863"/>
        <v>24</v>
      </c>
      <c r="I464" t="str">
        <f t="shared" si="864"/>
        <v>AsiatiskStrandkrabbe_24_20220601_DL2022001_HelsingoerGym</v>
      </c>
      <c r="J464" t="str">
        <f t="shared" si="865"/>
        <v>AsiatiskStrandkrabbe</v>
      </c>
      <c r="K464" t="str">
        <f t="shared" si="866"/>
        <v>eDNA</v>
      </c>
      <c r="L464" t="str">
        <f t="shared" si="867"/>
        <v>No Ct</v>
      </c>
      <c r="M464" t="str">
        <f t="shared" si="824"/>
        <v/>
      </c>
      <c r="N464" t="str">
        <f t="shared" si="825"/>
        <v/>
      </c>
      <c r="O464" t="str">
        <f t="shared" si="826"/>
        <v/>
      </c>
    </row>
    <row r="465" spans="1:24" x14ac:dyDescent="0.25">
      <c r="A465" t="s">
        <v>417</v>
      </c>
      <c r="B465" t="s">
        <v>442</v>
      </c>
      <c r="C465" t="s">
        <v>20</v>
      </c>
      <c r="D465" s="7">
        <v>0.1</v>
      </c>
      <c r="E465" s="6" t="s">
        <v>17</v>
      </c>
      <c r="F465" t="s">
        <v>443</v>
      </c>
      <c r="G465" t="str">
        <f t="shared" si="862"/>
        <v>DL2022001</v>
      </c>
      <c r="H465" t="str">
        <f t="shared" si="863"/>
        <v>24</v>
      </c>
      <c r="I465" t="str">
        <f t="shared" si="864"/>
        <v>AsiatiskStrandkrabbe_24_20220601_DL2022001_HelsingoerGym</v>
      </c>
      <c r="J465" t="str">
        <f t="shared" si="865"/>
        <v>AsiatiskStrandkrabbe</v>
      </c>
      <c r="K465" t="str">
        <f t="shared" si="866"/>
        <v>eDNA</v>
      </c>
      <c r="L465" t="str">
        <f t="shared" si="867"/>
        <v>No Ct</v>
      </c>
      <c r="M465" t="str">
        <f t="shared" si="824"/>
        <v/>
      </c>
      <c r="N465" t="str">
        <f t="shared" si="825"/>
        <v/>
      </c>
      <c r="O465" t="str">
        <f t="shared" si="826"/>
        <v/>
      </c>
    </row>
    <row r="466" spans="1:24" x14ac:dyDescent="0.25">
      <c r="A466" t="s">
        <v>11</v>
      </c>
      <c r="B466" t="s">
        <v>196</v>
      </c>
      <c r="C466" t="s">
        <v>13</v>
      </c>
      <c r="D466" s="7">
        <v>0.1</v>
      </c>
      <c r="E466" s="7">
        <v>26.07</v>
      </c>
      <c r="F466" t="s">
        <v>444</v>
      </c>
      <c r="G466" t="str">
        <f t="shared" si="862"/>
        <v>DL2022015</v>
      </c>
      <c r="H466" t="str">
        <f t="shared" si="863"/>
        <v>01</v>
      </c>
      <c r="I466" t="str">
        <f t="shared" si="864"/>
        <v>Skrubbe_01_20220602_DL2022015_GladsaxeGym</v>
      </c>
      <c r="J466" t="str">
        <f t="shared" si="865"/>
        <v>Skrubbe</v>
      </c>
      <c r="K466" t="str">
        <f t="shared" si="866"/>
        <v>PosK</v>
      </c>
      <c r="L466">
        <f t="shared" si="867"/>
        <v>26.07</v>
      </c>
      <c r="M466">
        <f t="shared" si="824"/>
        <v>26.07</v>
      </c>
      <c r="N466">
        <f t="shared" si="825"/>
        <v>0</v>
      </c>
      <c r="O466">
        <f t="shared" si="826"/>
        <v>0</v>
      </c>
      <c r="Q466">
        <f t="shared" ref="Q466" si="889">IF(L468="No Ct",0,L468)</f>
        <v>0</v>
      </c>
      <c r="R466">
        <f t="shared" ref="R466" si="890">IF(L469="No Ct",0,L469)</f>
        <v>0</v>
      </c>
      <c r="S466" t="str">
        <f t="shared" ref="S466" si="891">IF(AND(M466&gt;0,N466=0),"Valid","Invalid")</f>
        <v>Valid</v>
      </c>
      <c r="T466" t="str">
        <f t="shared" ref="T466" si="892">IF(OR(Q466&gt;1,R466&gt;1),"Present","Absent")</f>
        <v>Absent</v>
      </c>
      <c r="U466" t="str">
        <f t="shared" ref="U466" si="893">IF(OR(AND(Q466&gt;1,Q466&lt;41),AND(R466&gt;1,R466&lt;41)),"Ct&lt;41","Ct&gt;41")</f>
        <v>Ct&gt;41</v>
      </c>
      <c r="V466" t="str">
        <f>VLOOKUP(J466,Datasæt_Analysesystemer!$C$2:$D$68,2,FALSE)</f>
        <v>Skrubbe</v>
      </c>
      <c r="W466" t="str">
        <f t="shared" ref="W466" si="894">MID(F466,10,9)</f>
        <v>DL2022015</v>
      </c>
      <c r="X466" t="str">
        <f t="shared" ref="X466" si="895">W466&amp;"_"&amp;V466&amp;"_"&amp;S466&amp;"_"&amp;T466&amp;"_"&amp;U466</f>
        <v>DL2022015_Skrubbe_Valid_Absent_Ct&gt;41</v>
      </c>
    </row>
    <row r="467" spans="1:24" x14ac:dyDescent="0.25">
      <c r="A467" t="s">
        <v>14</v>
      </c>
      <c r="B467" t="s">
        <v>197</v>
      </c>
      <c r="C467" t="s">
        <v>16</v>
      </c>
      <c r="D467" s="7">
        <v>0.1</v>
      </c>
      <c r="E467" s="6" t="s">
        <v>17</v>
      </c>
      <c r="F467" t="s">
        <v>444</v>
      </c>
      <c r="G467" t="str">
        <f t="shared" si="862"/>
        <v>DL2022015</v>
      </c>
      <c r="H467" t="str">
        <f t="shared" si="863"/>
        <v>01</v>
      </c>
      <c r="I467" t="str">
        <f t="shared" si="864"/>
        <v>Skrubbe_01_20220602_DL2022015_GladsaxeGym</v>
      </c>
      <c r="J467" t="str">
        <f t="shared" si="865"/>
        <v>Skrubbe</v>
      </c>
      <c r="K467" t="str">
        <f t="shared" si="866"/>
        <v>NegK</v>
      </c>
      <c r="L467" t="str">
        <f t="shared" si="867"/>
        <v>No Ct</v>
      </c>
      <c r="M467" t="str">
        <f t="shared" si="824"/>
        <v/>
      </c>
      <c r="N467" t="str">
        <f t="shared" si="825"/>
        <v/>
      </c>
      <c r="O467" t="str">
        <f t="shared" si="826"/>
        <v/>
      </c>
    </row>
    <row r="468" spans="1:24" x14ac:dyDescent="0.25">
      <c r="A468" t="s">
        <v>18</v>
      </c>
      <c r="B468" t="s">
        <v>198</v>
      </c>
      <c r="C468" t="s">
        <v>20</v>
      </c>
      <c r="D468" s="7">
        <v>0.1</v>
      </c>
      <c r="E468" s="7" t="s">
        <v>17</v>
      </c>
      <c r="F468" t="s">
        <v>444</v>
      </c>
      <c r="G468" t="str">
        <f t="shared" si="862"/>
        <v>DL2022015</v>
      </c>
      <c r="H468" t="str">
        <f t="shared" si="863"/>
        <v>01</v>
      </c>
      <c r="I468" t="str">
        <f t="shared" si="864"/>
        <v>Skrubbe_01_20220602_DL2022015_GladsaxeGym</v>
      </c>
      <c r="J468" t="str">
        <f t="shared" si="865"/>
        <v>Skrubbe</v>
      </c>
      <c r="K468" t="str">
        <f t="shared" si="866"/>
        <v>eDNA</v>
      </c>
      <c r="L468" t="str">
        <f t="shared" si="867"/>
        <v>No Ct</v>
      </c>
      <c r="M468" t="str">
        <f t="shared" si="824"/>
        <v/>
      </c>
      <c r="N468" t="str">
        <f t="shared" si="825"/>
        <v/>
      </c>
      <c r="O468" t="str">
        <f t="shared" si="826"/>
        <v/>
      </c>
    </row>
    <row r="469" spans="1:24" x14ac:dyDescent="0.25">
      <c r="A469" t="s">
        <v>21</v>
      </c>
      <c r="B469" t="s">
        <v>198</v>
      </c>
      <c r="C469" t="s">
        <v>20</v>
      </c>
      <c r="D469" s="7">
        <v>0.1</v>
      </c>
      <c r="E469" s="7" t="s">
        <v>17</v>
      </c>
      <c r="F469" t="s">
        <v>444</v>
      </c>
      <c r="G469" t="str">
        <f t="shared" si="862"/>
        <v>DL2022015</v>
      </c>
      <c r="H469" t="str">
        <f t="shared" si="863"/>
        <v>01</v>
      </c>
      <c r="I469" t="str">
        <f t="shared" si="864"/>
        <v>Skrubbe_01_20220602_DL2022015_GladsaxeGym</v>
      </c>
      <c r="J469" t="str">
        <f t="shared" si="865"/>
        <v>Skrubbe</v>
      </c>
      <c r="K469" t="str">
        <f t="shared" si="866"/>
        <v>eDNA</v>
      </c>
      <c r="L469" t="str">
        <f t="shared" si="867"/>
        <v>No Ct</v>
      </c>
      <c r="M469" t="str">
        <f t="shared" si="824"/>
        <v/>
      </c>
      <c r="N469" t="str">
        <f t="shared" si="825"/>
        <v/>
      </c>
      <c r="O469" t="str">
        <f t="shared" si="826"/>
        <v/>
      </c>
    </row>
    <row r="470" spans="1:24" x14ac:dyDescent="0.25">
      <c r="A470" t="s">
        <v>199</v>
      </c>
      <c r="B470" t="s">
        <v>200</v>
      </c>
      <c r="C470" t="s">
        <v>13</v>
      </c>
      <c r="D470" s="7">
        <v>0.1</v>
      </c>
      <c r="E470" s="7" t="s">
        <v>17</v>
      </c>
      <c r="F470" t="s">
        <v>444</v>
      </c>
      <c r="G470" t="str">
        <f t="shared" si="862"/>
        <v>DL2022015</v>
      </c>
      <c r="H470" t="str">
        <f t="shared" si="863"/>
        <v>02</v>
      </c>
      <c r="I470" t="str">
        <f t="shared" si="864"/>
        <v>Skrubbe_02_20220602_DL2022015_GladsaxeGym</v>
      </c>
      <c r="J470" t="str">
        <f t="shared" si="865"/>
        <v>Skrubbe</v>
      </c>
      <c r="K470" t="str">
        <f t="shared" si="866"/>
        <v>PosK</v>
      </c>
      <c r="L470" t="str">
        <f t="shared" si="867"/>
        <v>No Ct</v>
      </c>
      <c r="M470">
        <f t="shared" si="824"/>
        <v>0</v>
      </c>
      <c r="N470">
        <f t="shared" si="825"/>
        <v>0</v>
      </c>
      <c r="O470">
        <f t="shared" si="826"/>
        <v>24.64</v>
      </c>
      <c r="Q470">
        <f t="shared" ref="Q470" si="896">IF(L472="No Ct",0,L472)</f>
        <v>0</v>
      </c>
      <c r="R470">
        <f t="shared" ref="R470" si="897">IF(L473="No Ct",0,L473)</f>
        <v>24.64</v>
      </c>
      <c r="S470" t="str">
        <f t="shared" ref="S470" si="898">IF(AND(M470&gt;0,N470=0),"Valid","Invalid")</f>
        <v>Invalid</v>
      </c>
      <c r="T470" t="str">
        <f t="shared" ref="T470" si="899">IF(OR(Q470&gt;1,R470&gt;1),"Present","Absent")</f>
        <v>Present</v>
      </c>
      <c r="U470" t="str">
        <f t="shared" ref="U470" si="900">IF(OR(AND(Q470&gt;1,Q470&lt;41),AND(R470&gt;1,R470&lt;41)),"Ct&lt;41","Ct&gt;41")</f>
        <v>Ct&lt;41</v>
      </c>
      <c r="V470" t="str">
        <f>VLOOKUP(J470,Datasæt_Analysesystemer!$C$2:$D$68,2,FALSE)</f>
        <v>Skrubbe</v>
      </c>
      <c r="W470" t="str">
        <f t="shared" ref="W470" si="901">MID(F470,10,9)</f>
        <v>DL2022015</v>
      </c>
      <c r="X470" t="str">
        <f t="shared" ref="X470" si="902">W470&amp;"_"&amp;V470&amp;"_"&amp;S470&amp;"_"&amp;T470&amp;"_"&amp;U470</f>
        <v>DL2022015_Skrubbe_Invalid_Present_Ct&lt;41</v>
      </c>
    </row>
    <row r="471" spans="1:24" x14ac:dyDescent="0.25">
      <c r="A471" t="s">
        <v>201</v>
      </c>
      <c r="B471" t="s">
        <v>202</v>
      </c>
      <c r="C471" t="s">
        <v>16</v>
      </c>
      <c r="D471" s="7">
        <v>0.1</v>
      </c>
      <c r="E471" s="6" t="s">
        <v>17</v>
      </c>
      <c r="F471" t="s">
        <v>444</v>
      </c>
      <c r="G471" t="str">
        <f t="shared" si="862"/>
        <v>DL2022015</v>
      </c>
      <c r="H471" t="str">
        <f t="shared" si="863"/>
        <v>02</v>
      </c>
      <c r="I471" t="str">
        <f t="shared" si="864"/>
        <v>Skrubbe_02_20220602_DL2022015_GladsaxeGym</v>
      </c>
      <c r="J471" t="str">
        <f t="shared" si="865"/>
        <v>Skrubbe</v>
      </c>
      <c r="K471" t="str">
        <f t="shared" si="866"/>
        <v>NegK</v>
      </c>
      <c r="L471" t="str">
        <f t="shared" si="867"/>
        <v>No Ct</v>
      </c>
      <c r="M471" t="str">
        <f t="shared" si="824"/>
        <v/>
      </c>
      <c r="N471" t="str">
        <f t="shared" si="825"/>
        <v/>
      </c>
      <c r="O471" t="str">
        <f t="shared" si="826"/>
        <v/>
      </c>
    </row>
    <row r="472" spans="1:24" x14ac:dyDescent="0.25">
      <c r="A472" t="s">
        <v>203</v>
      </c>
      <c r="B472" t="s">
        <v>204</v>
      </c>
      <c r="C472" t="s">
        <v>20</v>
      </c>
      <c r="D472" s="7">
        <v>0.1</v>
      </c>
      <c r="E472" s="6" t="s">
        <v>17</v>
      </c>
      <c r="F472" t="s">
        <v>444</v>
      </c>
      <c r="G472" t="str">
        <f t="shared" si="862"/>
        <v>DL2022015</v>
      </c>
      <c r="H472" t="str">
        <f t="shared" si="863"/>
        <v>02</v>
      </c>
      <c r="I472" t="str">
        <f t="shared" si="864"/>
        <v>Skrubbe_02_20220602_DL2022015_GladsaxeGym</v>
      </c>
      <c r="J472" t="str">
        <f t="shared" si="865"/>
        <v>Skrubbe</v>
      </c>
      <c r="K472" t="str">
        <f t="shared" si="866"/>
        <v>eDNA</v>
      </c>
      <c r="L472" t="str">
        <f t="shared" si="867"/>
        <v>No Ct</v>
      </c>
      <c r="M472" t="str">
        <f t="shared" si="824"/>
        <v/>
      </c>
      <c r="N472" t="str">
        <f t="shared" si="825"/>
        <v/>
      </c>
      <c r="O472" t="str">
        <f t="shared" si="826"/>
        <v/>
      </c>
    </row>
    <row r="473" spans="1:24" x14ac:dyDescent="0.25">
      <c r="A473" t="s">
        <v>205</v>
      </c>
      <c r="B473" t="s">
        <v>204</v>
      </c>
      <c r="C473" t="s">
        <v>20</v>
      </c>
      <c r="D473" s="7">
        <v>0.1</v>
      </c>
      <c r="E473" s="6">
        <v>24.64</v>
      </c>
      <c r="F473" t="s">
        <v>444</v>
      </c>
      <c r="G473" t="str">
        <f t="shared" si="862"/>
        <v>DL2022015</v>
      </c>
      <c r="H473" t="str">
        <f t="shared" si="863"/>
        <v>02</v>
      </c>
      <c r="I473" t="str">
        <f t="shared" si="864"/>
        <v>Skrubbe_02_20220602_DL2022015_GladsaxeGym</v>
      </c>
      <c r="J473" t="str">
        <f t="shared" si="865"/>
        <v>Skrubbe</v>
      </c>
      <c r="K473" t="str">
        <f t="shared" si="866"/>
        <v>eDNA</v>
      </c>
      <c r="L473">
        <f t="shared" si="867"/>
        <v>24.64</v>
      </c>
      <c r="M473" t="str">
        <f t="shared" si="824"/>
        <v/>
      </c>
      <c r="N473" t="str">
        <f t="shared" si="825"/>
        <v/>
      </c>
      <c r="O473" t="str">
        <f t="shared" si="826"/>
        <v/>
      </c>
    </row>
    <row r="474" spans="1:24" x14ac:dyDescent="0.25">
      <c r="A474" t="s">
        <v>206</v>
      </c>
      <c r="B474" t="s">
        <v>207</v>
      </c>
      <c r="C474" t="s">
        <v>13</v>
      </c>
      <c r="D474" s="7">
        <v>0.1</v>
      </c>
      <c r="E474" s="6">
        <v>28.72</v>
      </c>
      <c r="F474" t="s">
        <v>444</v>
      </c>
      <c r="G474" t="str">
        <f t="shared" si="862"/>
        <v>DL2022015</v>
      </c>
      <c r="H474" t="str">
        <f t="shared" si="863"/>
        <v>03</v>
      </c>
      <c r="I474" t="str">
        <f t="shared" si="864"/>
        <v>Torsk_03_20220602_DL2022015_GladsaxeGym</v>
      </c>
      <c r="J474" t="str">
        <f t="shared" si="865"/>
        <v>Torsk</v>
      </c>
      <c r="K474" t="str">
        <f t="shared" si="866"/>
        <v>PosK</v>
      </c>
      <c r="L474">
        <f t="shared" si="867"/>
        <v>28.72</v>
      </c>
      <c r="M474">
        <f t="shared" si="824"/>
        <v>28.72</v>
      </c>
      <c r="N474">
        <f t="shared" si="825"/>
        <v>0</v>
      </c>
      <c r="O474">
        <f t="shared" si="826"/>
        <v>41.83</v>
      </c>
      <c r="Q474">
        <f t="shared" ref="Q474" si="903">IF(L476="No Ct",0,L476)</f>
        <v>0</v>
      </c>
      <c r="R474">
        <f t="shared" ref="R474" si="904">IF(L477="No Ct",0,L477)</f>
        <v>41.83</v>
      </c>
      <c r="S474" t="str">
        <f t="shared" ref="S474" si="905">IF(AND(M474&gt;0,N474=0),"Valid","Invalid")</f>
        <v>Valid</v>
      </c>
      <c r="T474" t="str">
        <f t="shared" ref="T474" si="906">IF(OR(Q474&gt;1,R474&gt;1),"Present","Absent")</f>
        <v>Present</v>
      </c>
      <c r="U474" t="str">
        <f t="shared" ref="U474" si="907">IF(OR(AND(Q474&gt;1,Q474&lt;41),AND(R474&gt;1,R474&lt;41)),"Ct&lt;41","Ct&gt;41")</f>
        <v>Ct&gt;41</v>
      </c>
      <c r="V474" t="str">
        <f>VLOOKUP(J474,Datasæt_Analysesystemer!$C$2:$D$68,2,FALSE)</f>
        <v>Torsk</v>
      </c>
      <c r="W474" t="str">
        <f t="shared" ref="W474" si="908">MID(F474,10,9)</f>
        <v>DL2022015</v>
      </c>
      <c r="X474" t="str">
        <f t="shared" ref="X474" si="909">W474&amp;"_"&amp;V474&amp;"_"&amp;S474&amp;"_"&amp;T474&amp;"_"&amp;U474</f>
        <v>DL2022015_Torsk_Valid_Present_Ct&gt;41</v>
      </c>
    </row>
    <row r="475" spans="1:24" x14ac:dyDescent="0.25">
      <c r="A475" t="s">
        <v>208</v>
      </c>
      <c r="B475" t="s">
        <v>209</v>
      </c>
      <c r="C475" t="s">
        <v>16</v>
      </c>
      <c r="D475" s="7">
        <v>0.1</v>
      </c>
      <c r="E475" s="6" t="s">
        <v>17</v>
      </c>
      <c r="F475" t="s">
        <v>444</v>
      </c>
      <c r="G475" t="str">
        <f t="shared" si="862"/>
        <v>DL2022015</v>
      </c>
      <c r="H475" t="str">
        <f t="shared" si="863"/>
        <v>03</v>
      </c>
      <c r="I475" t="str">
        <f t="shared" si="864"/>
        <v>Torsk_03_20220602_DL2022015_GladsaxeGym</v>
      </c>
      <c r="J475" t="str">
        <f t="shared" si="865"/>
        <v>Torsk</v>
      </c>
      <c r="K475" t="str">
        <f t="shared" si="866"/>
        <v>NegK</v>
      </c>
      <c r="L475" t="str">
        <f t="shared" si="867"/>
        <v>No Ct</v>
      </c>
      <c r="M475" t="str">
        <f t="shared" si="824"/>
        <v/>
      </c>
      <c r="N475" t="str">
        <f t="shared" si="825"/>
        <v/>
      </c>
      <c r="O475" t="str">
        <f t="shared" si="826"/>
        <v/>
      </c>
    </row>
    <row r="476" spans="1:24" x14ac:dyDescent="0.25">
      <c r="A476" t="s">
        <v>210</v>
      </c>
      <c r="B476" t="s">
        <v>211</v>
      </c>
      <c r="C476" t="s">
        <v>20</v>
      </c>
      <c r="D476" s="7">
        <v>0.1</v>
      </c>
      <c r="E476" s="6" t="s">
        <v>17</v>
      </c>
      <c r="F476" t="s">
        <v>444</v>
      </c>
      <c r="G476" t="str">
        <f t="shared" si="862"/>
        <v>DL2022015</v>
      </c>
      <c r="H476" t="str">
        <f t="shared" si="863"/>
        <v>03</v>
      </c>
      <c r="I476" t="str">
        <f t="shared" si="864"/>
        <v>Torsk_03_20220602_DL2022015_GladsaxeGym</v>
      </c>
      <c r="J476" t="str">
        <f t="shared" si="865"/>
        <v>Torsk</v>
      </c>
      <c r="K476" t="str">
        <f t="shared" si="866"/>
        <v>eDNA</v>
      </c>
      <c r="L476" t="str">
        <f t="shared" si="867"/>
        <v>No Ct</v>
      </c>
      <c r="M476" t="str">
        <f t="shared" si="824"/>
        <v/>
      </c>
      <c r="N476" t="str">
        <f t="shared" si="825"/>
        <v/>
      </c>
      <c r="O476" t="str">
        <f t="shared" si="826"/>
        <v/>
      </c>
    </row>
    <row r="477" spans="1:24" x14ac:dyDescent="0.25">
      <c r="A477" t="s">
        <v>212</v>
      </c>
      <c r="B477" t="s">
        <v>211</v>
      </c>
      <c r="C477" t="s">
        <v>20</v>
      </c>
      <c r="D477" s="7">
        <v>0.1</v>
      </c>
      <c r="E477" s="6">
        <v>41.83</v>
      </c>
      <c r="F477" t="s">
        <v>444</v>
      </c>
      <c r="G477" t="str">
        <f t="shared" si="862"/>
        <v>DL2022015</v>
      </c>
      <c r="H477" t="str">
        <f t="shared" si="863"/>
        <v>03</v>
      </c>
      <c r="I477" t="str">
        <f t="shared" si="864"/>
        <v>Torsk_03_20220602_DL2022015_GladsaxeGym</v>
      </c>
      <c r="J477" t="str">
        <f t="shared" si="865"/>
        <v>Torsk</v>
      </c>
      <c r="K477" t="str">
        <f t="shared" si="866"/>
        <v>eDNA</v>
      </c>
      <c r="L477">
        <f t="shared" si="867"/>
        <v>41.83</v>
      </c>
      <c r="M477" t="str">
        <f t="shared" si="824"/>
        <v/>
      </c>
      <c r="N477" t="str">
        <f t="shared" si="825"/>
        <v/>
      </c>
      <c r="O477" t="str">
        <f t="shared" si="826"/>
        <v/>
      </c>
    </row>
    <row r="478" spans="1:24" x14ac:dyDescent="0.25">
      <c r="A478" t="s">
        <v>213</v>
      </c>
      <c r="B478" t="s">
        <v>214</v>
      </c>
      <c r="C478" t="s">
        <v>13</v>
      </c>
      <c r="D478" s="7">
        <v>0.1</v>
      </c>
      <c r="E478" s="7">
        <v>28.25</v>
      </c>
      <c r="F478" t="s">
        <v>444</v>
      </c>
      <c r="G478" t="str">
        <f t="shared" si="862"/>
        <v>DL2022015</v>
      </c>
      <c r="H478" t="str">
        <f t="shared" si="863"/>
        <v>04</v>
      </c>
      <c r="I478" t="str">
        <f t="shared" si="864"/>
        <v>Torsk_04_20220602_DL2022015_GladsaxeGym</v>
      </c>
      <c r="J478" t="str">
        <f t="shared" si="865"/>
        <v>Torsk</v>
      </c>
      <c r="K478" t="str">
        <f t="shared" si="866"/>
        <v>PosK</v>
      </c>
      <c r="L478">
        <f t="shared" si="867"/>
        <v>28.25</v>
      </c>
      <c r="M478">
        <f t="shared" si="824"/>
        <v>28.25</v>
      </c>
      <c r="N478">
        <f t="shared" si="825"/>
        <v>0</v>
      </c>
      <c r="O478">
        <f t="shared" si="826"/>
        <v>0</v>
      </c>
      <c r="Q478">
        <f t="shared" ref="Q478" si="910">IF(L480="No Ct",0,L480)</f>
        <v>0</v>
      </c>
      <c r="R478">
        <f t="shared" ref="R478" si="911">IF(L481="No Ct",0,L481)</f>
        <v>0</v>
      </c>
      <c r="S478" t="str">
        <f t="shared" ref="S478" si="912">IF(AND(M478&gt;0,N478=0),"Valid","Invalid")</f>
        <v>Valid</v>
      </c>
      <c r="T478" t="str">
        <f t="shared" ref="T478" si="913">IF(OR(Q478&gt;1,R478&gt;1),"Present","Absent")</f>
        <v>Absent</v>
      </c>
      <c r="U478" t="str">
        <f t="shared" ref="U478" si="914">IF(OR(AND(Q478&gt;1,Q478&lt;41),AND(R478&gt;1,R478&lt;41)),"Ct&lt;41","Ct&gt;41")</f>
        <v>Ct&gt;41</v>
      </c>
      <c r="V478" t="str">
        <f>VLOOKUP(J478,Datasæt_Analysesystemer!$C$2:$D$68,2,FALSE)</f>
        <v>Torsk</v>
      </c>
      <c r="W478" t="str">
        <f t="shared" ref="W478" si="915">MID(F478,10,9)</f>
        <v>DL2022015</v>
      </c>
      <c r="X478" t="str">
        <f t="shared" ref="X478" si="916">W478&amp;"_"&amp;V478&amp;"_"&amp;S478&amp;"_"&amp;T478&amp;"_"&amp;U478</f>
        <v>DL2022015_Torsk_Valid_Absent_Ct&gt;41</v>
      </c>
    </row>
    <row r="479" spans="1:24" x14ac:dyDescent="0.25">
      <c r="A479" t="s">
        <v>215</v>
      </c>
      <c r="B479" t="s">
        <v>216</v>
      </c>
      <c r="C479" t="s">
        <v>16</v>
      </c>
      <c r="D479" s="7">
        <v>0.1</v>
      </c>
      <c r="E479" s="6" t="s">
        <v>17</v>
      </c>
      <c r="F479" t="s">
        <v>444</v>
      </c>
      <c r="G479" t="str">
        <f t="shared" si="862"/>
        <v>DL2022015</v>
      </c>
      <c r="H479" t="str">
        <f t="shared" si="863"/>
        <v>04</v>
      </c>
      <c r="I479" t="str">
        <f t="shared" si="864"/>
        <v>Torsk_04_20220602_DL2022015_GladsaxeGym</v>
      </c>
      <c r="J479" t="str">
        <f t="shared" si="865"/>
        <v>Torsk</v>
      </c>
      <c r="K479" t="str">
        <f t="shared" si="866"/>
        <v>NegK</v>
      </c>
      <c r="L479" t="str">
        <f t="shared" si="867"/>
        <v>No Ct</v>
      </c>
      <c r="M479" t="str">
        <f t="shared" si="824"/>
        <v/>
      </c>
      <c r="N479" t="str">
        <f t="shared" si="825"/>
        <v/>
      </c>
      <c r="O479" t="str">
        <f t="shared" si="826"/>
        <v/>
      </c>
    </row>
    <row r="480" spans="1:24" x14ac:dyDescent="0.25">
      <c r="A480" t="s">
        <v>217</v>
      </c>
      <c r="B480" t="s">
        <v>218</v>
      </c>
      <c r="C480" t="s">
        <v>20</v>
      </c>
      <c r="D480" s="7">
        <v>0.1</v>
      </c>
      <c r="E480" s="7" t="s">
        <v>17</v>
      </c>
      <c r="F480" t="s">
        <v>444</v>
      </c>
      <c r="G480" t="str">
        <f t="shared" si="862"/>
        <v>DL2022015</v>
      </c>
      <c r="H480" t="str">
        <f t="shared" si="863"/>
        <v>04</v>
      </c>
      <c r="I480" t="str">
        <f t="shared" si="864"/>
        <v>Torsk_04_20220602_DL2022015_GladsaxeGym</v>
      </c>
      <c r="J480" t="str">
        <f t="shared" si="865"/>
        <v>Torsk</v>
      </c>
      <c r="K480" t="str">
        <f t="shared" si="866"/>
        <v>eDNA</v>
      </c>
      <c r="L480" t="str">
        <f t="shared" si="867"/>
        <v>No Ct</v>
      </c>
      <c r="M480" t="str">
        <f t="shared" si="824"/>
        <v/>
      </c>
      <c r="N480" t="str">
        <f t="shared" si="825"/>
        <v/>
      </c>
      <c r="O480" t="str">
        <f t="shared" si="826"/>
        <v/>
      </c>
    </row>
    <row r="481" spans="1:24" x14ac:dyDescent="0.25">
      <c r="A481" t="s">
        <v>219</v>
      </c>
      <c r="B481" t="s">
        <v>218</v>
      </c>
      <c r="C481" t="s">
        <v>20</v>
      </c>
      <c r="D481" s="7">
        <v>0.1</v>
      </c>
      <c r="E481" s="7" t="s">
        <v>17</v>
      </c>
      <c r="F481" t="s">
        <v>444</v>
      </c>
      <c r="G481" t="str">
        <f t="shared" si="862"/>
        <v>DL2022015</v>
      </c>
      <c r="H481" t="str">
        <f t="shared" si="863"/>
        <v>04</v>
      </c>
      <c r="I481" t="str">
        <f t="shared" si="864"/>
        <v>Torsk_04_20220602_DL2022015_GladsaxeGym</v>
      </c>
      <c r="J481" t="str">
        <f t="shared" si="865"/>
        <v>Torsk</v>
      </c>
      <c r="K481" t="str">
        <f t="shared" si="866"/>
        <v>eDNA</v>
      </c>
      <c r="L481" t="str">
        <f t="shared" si="867"/>
        <v>No Ct</v>
      </c>
      <c r="M481" t="str">
        <f t="shared" si="824"/>
        <v/>
      </c>
      <c r="N481" t="str">
        <f t="shared" si="825"/>
        <v/>
      </c>
      <c r="O481" t="str">
        <f t="shared" si="826"/>
        <v/>
      </c>
    </row>
    <row r="482" spans="1:24" x14ac:dyDescent="0.25">
      <c r="A482" t="s">
        <v>220</v>
      </c>
      <c r="B482" t="s">
        <v>221</v>
      </c>
      <c r="C482" t="s">
        <v>13</v>
      </c>
      <c r="D482" s="7">
        <v>0.1</v>
      </c>
      <c r="E482" s="7" t="s">
        <v>17</v>
      </c>
      <c r="F482" t="s">
        <v>444</v>
      </c>
      <c r="G482" t="str">
        <f t="shared" si="862"/>
        <v>DL2022015</v>
      </c>
      <c r="H482" t="str">
        <f t="shared" si="863"/>
        <v>05</v>
      </c>
      <c r="I482" t="str">
        <f t="shared" si="864"/>
        <v>Sandmusling_05_20220602_DL2022015_GladsaxeGym</v>
      </c>
      <c r="J482" t="str">
        <f t="shared" si="865"/>
        <v>Sandmusling</v>
      </c>
      <c r="K482" t="str">
        <f t="shared" si="866"/>
        <v>PosK</v>
      </c>
      <c r="L482" t="str">
        <f t="shared" si="867"/>
        <v>No Ct</v>
      </c>
      <c r="M482">
        <f t="shared" si="824"/>
        <v>0</v>
      </c>
      <c r="N482">
        <f t="shared" si="825"/>
        <v>0</v>
      </c>
      <c r="O482">
        <f t="shared" si="826"/>
        <v>31.69</v>
      </c>
      <c r="Q482">
        <f t="shared" ref="Q482" si="917">IF(L484="No Ct",0,L484)</f>
        <v>0</v>
      </c>
      <c r="R482">
        <f t="shared" ref="R482" si="918">IF(L485="No Ct",0,L485)</f>
        <v>31.69</v>
      </c>
      <c r="S482" t="str">
        <f t="shared" ref="S482" si="919">IF(AND(M482&gt;0,N482=0),"Valid","Invalid")</f>
        <v>Invalid</v>
      </c>
      <c r="T482" t="str">
        <f t="shared" ref="T482" si="920">IF(OR(Q482&gt;1,R482&gt;1),"Present","Absent")</f>
        <v>Present</v>
      </c>
      <c r="U482" t="str">
        <f t="shared" ref="U482" si="921">IF(OR(AND(Q482&gt;1,Q482&lt;41),AND(R482&gt;1,R482&lt;41)),"Ct&lt;41","Ct&gt;41")</f>
        <v>Ct&lt;41</v>
      </c>
      <c r="V482" t="str">
        <f>VLOOKUP(J482,Datasæt_Analysesystemer!$C$2:$D$68,2,FALSE)</f>
        <v>Sandmusling</v>
      </c>
      <c r="W482" t="str">
        <f t="shared" ref="W482" si="922">MID(F482,10,9)</f>
        <v>DL2022015</v>
      </c>
      <c r="X482" t="str">
        <f t="shared" ref="X482" si="923">W482&amp;"_"&amp;V482&amp;"_"&amp;S482&amp;"_"&amp;T482&amp;"_"&amp;U482</f>
        <v>DL2022015_Sandmusling_Invalid_Present_Ct&lt;41</v>
      </c>
    </row>
    <row r="483" spans="1:24" x14ac:dyDescent="0.25">
      <c r="A483" t="s">
        <v>222</v>
      </c>
      <c r="B483" t="s">
        <v>223</v>
      </c>
      <c r="C483" t="s">
        <v>16</v>
      </c>
      <c r="D483" s="7">
        <v>0.1</v>
      </c>
      <c r="E483" s="6" t="s">
        <v>17</v>
      </c>
      <c r="F483" t="s">
        <v>444</v>
      </c>
      <c r="G483" t="str">
        <f t="shared" si="862"/>
        <v>DL2022015</v>
      </c>
      <c r="H483" t="str">
        <f t="shared" si="863"/>
        <v>05</v>
      </c>
      <c r="I483" t="str">
        <f t="shared" si="864"/>
        <v>Sandmusling_05_20220602_DL2022015_GladsaxeGym</v>
      </c>
      <c r="J483" t="str">
        <f t="shared" si="865"/>
        <v>Sandmusling</v>
      </c>
      <c r="K483" t="str">
        <f t="shared" si="866"/>
        <v>NegK</v>
      </c>
      <c r="L483" t="str">
        <f t="shared" si="867"/>
        <v>No Ct</v>
      </c>
      <c r="M483" t="str">
        <f t="shared" si="824"/>
        <v/>
      </c>
      <c r="N483" t="str">
        <f t="shared" si="825"/>
        <v/>
      </c>
      <c r="O483" t="str">
        <f t="shared" si="826"/>
        <v/>
      </c>
    </row>
    <row r="484" spans="1:24" x14ac:dyDescent="0.25">
      <c r="A484" t="s">
        <v>224</v>
      </c>
      <c r="B484" t="s">
        <v>225</v>
      </c>
      <c r="C484" t="s">
        <v>20</v>
      </c>
      <c r="D484" s="7">
        <v>0.1</v>
      </c>
      <c r="E484" s="6" t="s">
        <v>17</v>
      </c>
      <c r="F484" t="s">
        <v>444</v>
      </c>
      <c r="G484" t="str">
        <f t="shared" si="862"/>
        <v>DL2022015</v>
      </c>
      <c r="H484" t="str">
        <f t="shared" si="863"/>
        <v>05</v>
      </c>
      <c r="I484" t="str">
        <f t="shared" si="864"/>
        <v>Sandmusling_05_20220602_DL2022015_GladsaxeGym</v>
      </c>
      <c r="J484" t="str">
        <f t="shared" si="865"/>
        <v>Sandmusling</v>
      </c>
      <c r="K484" t="str">
        <f t="shared" si="866"/>
        <v>eDNA</v>
      </c>
      <c r="L484" t="str">
        <f t="shared" si="867"/>
        <v>No Ct</v>
      </c>
      <c r="M484" t="str">
        <f t="shared" si="824"/>
        <v/>
      </c>
      <c r="N484" t="str">
        <f t="shared" si="825"/>
        <v/>
      </c>
      <c r="O484" t="str">
        <f t="shared" si="826"/>
        <v/>
      </c>
    </row>
    <row r="485" spans="1:24" x14ac:dyDescent="0.25">
      <c r="A485" t="s">
        <v>226</v>
      </c>
      <c r="B485" t="s">
        <v>225</v>
      </c>
      <c r="C485" t="s">
        <v>20</v>
      </c>
      <c r="D485" s="7">
        <v>0.1</v>
      </c>
      <c r="E485" s="6">
        <v>31.69</v>
      </c>
      <c r="F485" t="s">
        <v>444</v>
      </c>
      <c r="G485" t="str">
        <f t="shared" si="862"/>
        <v>DL2022015</v>
      </c>
      <c r="H485" t="str">
        <f t="shared" si="863"/>
        <v>05</v>
      </c>
      <c r="I485" t="str">
        <f t="shared" si="864"/>
        <v>Sandmusling_05_20220602_DL2022015_GladsaxeGym</v>
      </c>
      <c r="J485" t="str">
        <f t="shared" si="865"/>
        <v>Sandmusling</v>
      </c>
      <c r="K485" t="str">
        <f t="shared" si="866"/>
        <v>eDNA</v>
      </c>
      <c r="L485">
        <f t="shared" si="867"/>
        <v>31.69</v>
      </c>
      <c r="M485" t="str">
        <f t="shared" si="824"/>
        <v/>
      </c>
      <c r="N485" t="str">
        <f t="shared" si="825"/>
        <v/>
      </c>
      <c r="O485" t="str">
        <f t="shared" si="826"/>
        <v/>
      </c>
    </row>
    <row r="486" spans="1:24" x14ac:dyDescent="0.25">
      <c r="A486" t="s">
        <v>227</v>
      </c>
      <c r="B486" t="s">
        <v>228</v>
      </c>
      <c r="C486" t="s">
        <v>13</v>
      </c>
      <c r="D486" s="7">
        <v>0.1</v>
      </c>
      <c r="E486" s="7">
        <v>29.72</v>
      </c>
      <c r="F486" t="s">
        <v>444</v>
      </c>
      <c r="G486" t="str">
        <f t="shared" si="862"/>
        <v>DL2022015</v>
      </c>
      <c r="H486" t="str">
        <f t="shared" si="863"/>
        <v>06</v>
      </c>
      <c r="I486" t="str">
        <f t="shared" si="864"/>
        <v>Sandmusling_06_20220602_DL2022015_GladsaxeGym</v>
      </c>
      <c r="J486" t="str">
        <f t="shared" si="865"/>
        <v>Sandmusling</v>
      </c>
      <c r="K486" t="str">
        <f t="shared" si="866"/>
        <v>PosK</v>
      </c>
      <c r="L486">
        <f t="shared" si="867"/>
        <v>29.72</v>
      </c>
      <c r="M486">
        <f t="shared" si="824"/>
        <v>29.72</v>
      </c>
      <c r="N486">
        <f t="shared" si="825"/>
        <v>0</v>
      </c>
      <c r="O486">
        <f t="shared" si="826"/>
        <v>60.07</v>
      </c>
      <c r="Q486">
        <f t="shared" ref="Q486" si="924">IF(L488="No Ct",0,L488)</f>
        <v>30.13</v>
      </c>
      <c r="R486">
        <f t="shared" ref="R486" si="925">IF(L489="No Ct",0,L489)</f>
        <v>29.94</v>
      </c>
      <c r="S486" t="str">
        <f t="shared" ref="S486" si="926">IF(AND(M486&gt;0,N486=0),"Valid","Invalid")</f>
        <v>Valid</v>
      </c>
      <c r="T486" t="str">
        <f t="shared" ref="T486" si="927">IF(OR(Q486&gt;1,R486&gt;1),"Present","Absent")</f>
        <v>Present</v>
      </c>
      <c r="U486" t="str">
        <f t="shared" ref="U486" si="928">IF(OR(AND(Q486&gt;1,Q486&lt;41),AND(R486&gt;1,R486&lt;41)),"Ct&lt;41","Ct&gt;41")</f>
        <v>Ct&lt;41</v>
      </c>
      <c r="V486" t="str">
        <f>VLOOKUP(J486,Datasæt_Analysesystemer!$C$2:$D$68,2,FALSE)</f>
        <v>Sandmusling</v>
      </c>
      <c r="W486" t="str">
        <f t="shared" ref="W486" si="929">MID(F486,10,9)</f>
        <v>DL2022015</v>
      </c>
      <c r="X486" t="str">
        <f t="shared" ref="X486" si="930">W486&amp;"_"&amp;V486&amp;"_"&amp;S486&amp;"_"&amp;T486&amp;"_"&amp;U486</f>
        <v>DL2022015_Sandmusling_Valid_Present_Ct&lt;41</v>
      </c>
    </row>
    <row r="487" spans="1:24" x14ac:dyDescent="0.25">
      <c r="A487" t="s">
        <v>229</v>
      </c>
      <c r="B487" t="s">
        <v>230</v>
      </c>
      <c r="C487" t="s">
        <v>16</v>
      </c>
      <c r="D487" s="7">
        <v>0.1</v>
      </c>
      <c r="E487" s="6" t="s">
        <v>17</v>
      </c>
      <c r="F487" t="s">
        <v>444</v>
      </c>
      <c r="G487" t="str">
        <f t="shared" si="862"/>
        <v>DL2022015</v>
      </c>
      <c r="H487" t="str">
        <f t="shared" si="863"/>
        <v>06</v>
      </c>
      <c r="I487" t="str">
        <f t="shared" si="864"/>
        <v>Sandmusling_06_20220602_DL2022015_GladsaxeGym</v>
      </c>
      <c r="J487" t="str">
        <f t="shared" si="865"/>
        <v>Sandmusling</v>
      </c>
      <c r="K487" t="str">
        <f t="shared" si="866"/>
        <v>NegK</v>
      </c>
      <c r="L487" t="str">
        <f t="shared" si="867"/>
        <v>No Ct</v>
      </c>
      <c r="M487" t="str">
        <f t="shared" si="824"/>
        <v/>
      </c>
      <c r="N487" t="str">
        <f t="shared" si="825"/>
        <v/>
      </c>
      <c r="O487" t="str">
        <f t="shared" si="826"/>
        <v/>
      </c>
    </row>
    <row r="488" spans="1:24" x14ac:dyDescent="0.25">
      <c r="A488" t="s">
        <v>231</v>
      </c>
      <c r="B488" t="s">
        <v>232</v>
      </c>
      <c r="C488" t="s">
        <v>20</v>
      </c>
      <c r="D488" s="7">
        <v>0.1</v>
      </c>
      <c r="E488" s="6">
        <v>30.13</v>
      </c>
      <c r="F488" t="s">
        <v>444</v>
      </c>
      <c r="G488" t="str">
        <f t="shared" si="862"/>
        <v>DL2022015</v>
      </c>
      <c r="H488" t="str">
        <f t="shared" si="863"/>
        <v>06</v>
      </c>
      <c r="I488" t="str">
        <f t="shared" si="864"/>
        <v>Sandmusling_06_20220602_DL2022015_GladsaxeGym</v>
      </c>
      <c r="J488" t="str">
        <f t="shared" si="865"/>
        <v>Sandmusling</v>
      </c>
      <c r="K488" t="str">
        <f t="shared" si="866"/>
        <v>eDNA</v>
      </c>
      <c r="L488">
        <f t="shared" si="867"/>
        <v>30.13</v>
      </c>
      <c r="M488" t="str">
        <f t="shared" si="824"/>
        <v/>
      </c>
      <c r="N488" t="str">
        <f t="shared" si="825"/>
        <v/>
      </c>
      <c r="O488" t="str">
        <f t="shared" si="826"/>
        <v/>
      </c>
    </row>
    <row r="489" spans="1:24" x14ac:dyDescent="0.25">
      <c r="A489" t="s">
        <v>233</v>
      </c>
      <c r="B489" t="s">
        <v>232</v>
      </c>
      <c r="C489" t="s">
        <v>20</v>
      </c>
      <c r="D489" s="7">
        <v>0.1</v>
      </c>
      <c r="E489" s="6">
        <v>29.94</v>
      </c>
      <c r="F489" t="s">
        <v>444</v>
      </c>
      <c r="G489" t="str">
        <f t="shared" si="862"/>
        <v>DL2022015</v>
      </c>
      <c r="H489" t="str">
        <f t="shared" si="863"/>
        <v>06</v>
      </c>
      <c r="I489" t="str">
        <f t="shared" si="864"/>
        <v>Sandmusling_06_20220602_DL2022015_GladsaxeGym</v>
      </c>
      <c r="J489" t="str">
        <f t="shared" si="865"/>
        <v>Sandmusling</v>
      </c>
      <c r="K489" t="str">
        <f t="shared" si="866"/>
        <v>eDNA</v>
      </c>
      <c r="L489">
        <f t="shared" si="867"/>
        <v>29.94</v>
      </c>
      <c r="M489" t="str">
        <f t="shared" si="824"/>
        <v/>
      </c>
      <c r="N489" t="str">
        <f t="shared" si="825"/>
        <v/>
      </c>
      <c r="O489" t="str">
        <f t="shared" si="826"/>
        <v/>
      </c>
    </row>
    <row r="490" spans="1:24" x14ac:dyDescent="0.25">
      <c r="A490" t="s">
        <v>234</v>
      </c>
      <c r="B490" t="s">
        <v>235</v>
      </c>
      <c r="C490" t="s">
        <v>13</v>
      </c>
      <c r="D490" s="7">
        <v>0.1</v>
      </c>
      <c r="E490" s="7">
        <v>35.96</v>
      </c>
      <c r="F490" t="s">
        <v>444</v>
      </c>
      <c r="G490" t="str">
        <f t="shared" si="862"/>
        <v>DL2022015</v>
      </c>
      <c r="H490" t="str">
        <f t="shared" si="863"/>
        <v>07</v>
      </c>
      <c r="I490" t="str">
        <f t="shared" si="864"/>
        <v>AmerikanskRibbegople_07_20220602_DL2022015_GladsaxeGym</v>
      </c>
      <c r="J490" t="str">
        <f t="shared" si="865"/>
        <v>AmerikanskRibbegople</v>
      </c>
      <c r="K490" t="str">
        <f t="shared" si="866"/>
        <v>PosK</v>
      </c>
      <c r="L490">
        <f t="shared" si="867"/>
        <v>35.96</v>
      </c>
      <c r="M490">
        <f t="shared" si="824"/>
        <v>35.96</v>
      </c>
      <c r="N490">
        <f t="shared" si="825"/>
        <v>0</v>
      </c>
      <c r="O490">
        <f t="shared" si="826"/>
        <v>40.93</v>
      </c>
      <c r="Q490">
        <f t="shared" ref="Q490" si="931">IF(L492="No Ct",0,L492)</f>
        <v>0</v>
      </c>
      <c r="R490">
        <f t="shared" ref="R490" si="932">IF(L493="No Ct",0,L493)</f>
        <v>40.93</v>
      </c>
      <c r="S490" t="str">
        <f t="shared" ref="S490" si="933">IF(AND(M490&gt;0,N490=0),"Valid","Invalid")</f>
        <v>Valid</v>
      </c>
      <c r="T490" t="str">
        <f t="shared" ref="T490" si="934">IF(OR(Q490&gt;1,R490&gt;1),"Present","Absent")</f>
        <v>Present</v>
      </c>
      <c r="U490" t="str">
        <f t="shared" ref="U490" si="935">IF(OR(AND(Q490&gt;1,Q490&lt;41),AND(R490&gt;1,R490&lt;41)),"Ct&lt;41","Ct&gt;41")</f>
        <v>Ct&lt;41</v>
      </c>
      <c r="V490" t="str">
        <f>VLOOKUP(J490,Datasæt_Analysesystemer!$C$2:$D$68,2,FALSE)</f>
        <v>Amerikansk ribbegople</v>
      </c>
      <c r="W490" t="str">
        <f t="shared" ref="W490" si="936">MID(F490,10,9)</f>
        <v>DL2022015</v>
      </c>
      <c r="X490" t="str">
        <f t="shared" ref="X490" si="937">W490&amp;"_"&amp;V490&amp;"_"&amp;S490&amp;"_"&amp;T490&amp;"_"&amp;U490</f>
        <v>DL2022015_Amerikansk ribbegople_Valid_Present_Ct&lt;41</v>
      </c>
    </row>
    <row r="491" spans="1:24" x14ac:dyDescent="0.25">
      <c r="A491" t="s">
        <v>236</v>
      </c>
      <c r="B491" t="s">
        <v>237</v>
      </c>
      <c r="C491" t="s">
        <v>16</v>
      </c>
      <c r="D491" s="7">
        <v>0.1</v>
      </c>
      <c r="E491" s="6" t="s">
        <v>17</v>
      </c>
      <c r="F491" t="s">
        <v>444</v>
      </c>
      <c r="G491" t="str">
        <f t="shared" si="862"/>
        <v>DL2022015</v>
      </c>
      <c r="H491" t="str">
        <f t="shared" si="863"/>
        <v>07</v>
      </c>
      <c r="I491" t="str">
        <f t="shared" si="864"/>
        <v>AmerikanskRibbegople_07_20220602_DL2022015_GladsaxeGym</v>
      </c>
      <c r="J491" t="str">
        <f t="shared" si="865"/>
        <v>AmerikanskRibbegople</v>
      </c>
      <c r="K491" t="str">
        <f t="shared" si="866"/>
        <v>NegK</v>
      </c>
      <c r="L491" t="str">
        <f t="shared" si="867"/>
        <v>No Ct</v>
      </c>
      <c r="M491" t="str">
        <f t="shared" si="824"/>
        <v/>
      </c>
      <c r="N491" t="str">
        <f t="shared" si="825"/>
        <v/>
      </c>
      <c r="O491" t="str">
        <f t="shared" si="826"/>
        <v/>
      </c>
    </row>
    <row r="492" spans="1:24" x14ac:dyDescent="0.25">
      <c r="A492" t="s">
        <v>238</v>
      </c>
      <c r="B492" t="s">
        <v>239</v>
      </c>
      <c r="C492" t="s">
        <v>20</v>
      </c>
      <c r="D492" s="7">
        <v>0.1</v>
      </c>
      <c r="E492" s="6" t="s">
        <v>17</v>
      </c>
      <c r="F492" t="s">
        <v>444</v>
      </c>
      <c r="G492" t="str">
        <f t="shared" si="862"/>
        <v>DL2022015</v>
      </c>
      <c r="H492" t="str">
        <f t="shared" si="863"/>
        <v>07</v>
      </c>
      <c r="I492" t="str">
        <f t="shared" si="864"/>
        <v>AmerikanskRibbegople_07_20220602_DL2022015_GladsaxeGym</v>
      </c>
      <c r="J492" t="str">
        <f t="shared" si="865"/>
        <v>AmerikanskRibbegople</v>
      </c>
      <c r="K492" t="str">
        <f t="shared" si="866"/>
        <v>eDNA</v>
      </c>
      <c r="L492" t="str">
        <f t="shared" si="867"/>
        <v>No Ct</v>
      </c>
      <c r="M492" t="str">
        <f t="shared" si="824"/>
        <v/>
      </c>
      <c r="N492" t="str">
        <f t="shared" si="825"/>
        <v/>
      </c>
      <c r="O492" t="str">
        <f t="shared" si="826"/>
        <v/>
      </c>
    </row>
    <row r="493" spans="1:24" x14ac:dyDescent="0.25">
      <c r="A493" t="s">
        <v>240</v>
      </c>
      <c r="B493" t="s">
        <v>239</v>
      </c>
      <c r="C493" t="s">
        <v>20</v>
      </c>
      <c r="D493" s="7">
        <v>0.1</v>
      </c>
      <c r="E493" s="6">
        <v>40.93</v>
      </c>
      <c r="F493" t="s">
        <v>444</v>
      </c>
      <c r="G493" t="str">
        <f t="shared" si="862"/>
        <v>DL2022015</v>
      </c>
      <c r="H493" t="str">
        <f t="shared" si="863"/>
        <v>07</v>
      </c>
      <c r="I493" t="str">
        <f t="shared" si="864"/>
        <v>AmerikanskRibbegople_07_20220602_DL2022015_GladsaxeGym</v>
      </c>
      <c r="J493" t="str">
        <f t="shared" si="865"/>
        <v>AmerikanskRibbegople</v>
      </c>
      <c r="K493" t="str">
        <f t="shared" si="866"/>
        <v>eDNA</v>
      </c>
      <c r="L493">
        <f t="shared" si="867"/>
        <v>40.93</v>
      </c>
      <c r="M493" t="str">
        <f t="shared" si="824"/>
        <v/>
      </c>
      <c r="N493" t="str">
        <f t="shared" si="825"/>
        <v/>
      </c>
      <c r="O493" t="str">
        <f t="shared" si="826"/>
        <v/>
      </c>
    </row>
    <row r="494" spans="1:24" x14ac:dyDescent="0.25">
      <c r="A494" t="s">
        <v>241</v>
      </c>
      <c r="B494" t="s">
        <v>242</v>
      </c>
      <c r="C494" t="s">
        <v>13</v>
      </c>
      <c r="D494" s="7">
        <v>0.1</v>
      </c>
      <c r="E494" s="7">
        <v>36.22</v>
      </c>
      <c r="F494" t="s">
        <v>444</v>
      </c>
      <c r="G494" t="str">
        <f t="shared" si="862"/>
        <v>DL2022015</v>
      </c>
      <c r="H494" t="str">
        <f t="shared" si="863"/>
        <v>08</v>
      </c>
      <c r="I494" t="str">
        <f t="shared" si="864"/>
        <v>AmerikanskRibbegople_08_20220602_DL2022015_GladsaxeGym</v>
      </c>
      <c r="J494" t="str">
        <f t="shared" si="865"/>
        <v>AmerikanskRibbegople</v>
      </c>
      <c r="K494" t="str">
        <f t="shared" si="866"/>
        <v>PosK</v>
      </c>
      <c r="L494">
        <f t="shared" si="867"/>
        <v>36.22</v>
      </c>
      <c r="M494">
        <f t="shared" si="824"/>
        <v>36.22</v>
      </c>
      <c r="N494">
        <f t="shared" si="825"/>
        <v>0</v>
      </c>
      <c r="O494">
        <f t="shared" si="826"/>
        <v>39.76</v>
      </c>
      <c r="Q494">
        <f t="shared" ref="Q494" si="938">IF(L496="No Ct",0,L496)</f>
        <v>0</v>
      </c>
      <c r="R494">
        <f t="shared" ref="R494" si="939">IF(L497="No Ct",0,L497)</f>
        <v>39.76</v>
      </c>
      <c r="S494" t="str">
        <f t="shared" ref="S494" si="940">IF(AND(M494&gt;0,N494=0),"Valid","Invalid")</f>
        <v>Valid</v>
      </c>
      <c r="T494" t="str">
        <f t="shared" ref="T494" si="941">IF(OR(Q494&gt;1,R494&gt;1),"Present","Absent")</f>
        <v>Present</v>
      </c>
      <c r="U494" t="str">
        <f t="shared" ref="U494" si="942">IF(OR(AND(Q494&gt;1,Q494&lt;41),AND(R494&gt;1,R494&lt;41)),"Ct&lt;41","Ct&gt;41")</f>
        <v>Ct&lt;41</v>
      </c>
      <c r="V494" t="str">
        <f>VLOOKUP(J494,Datasæt_Analysesystemer!$C$2:$D$68,2,FALSE)</f>
        <v>Amerikansk ribbegople</v>
      </c>
      <c r="W494" t="str">
        <f t="shared" ref="W494" si="943">MID(F494,10,9)</f>
        <v>DL2022015</v>
      </c>
      <c r="X494" t="str">
        <f t="shared" ref="X494" si="944">W494&amp;"_"&amp;V494&amp;"_"&amp;S494&amp;"_"&amp;T494&amp;"_"&amp;U494</f>
        <v>DL2022015_Amerikansk ribbegople_Valid_Present_Ct&lt;41</v>
      </c>
    </row>
    <row r="495" spans="1:24" x14ac:dyDescent="0.25">
      <c r="A495" t="s">
        <v>243</v>
      </c>
      <c r="B495" t="s">
        <v>244</v>
      </c>
      <c r="C495" t="s">
        <v>16</v>
      </c>
      <c r="D495" s="7">
        <v>0.1</v>
      </c>
      <c r="E495" s="6" t="s">
        <v>17</v>
      </c>
      <c r="F495" t="s">
        <v>444</v>
      </c>
      <c r="G495" t="str">
        <f t="shared" si="862"/>
        <v>DL2022015</v>
      </c>
      <c r="H495" t="str">
        <f t="shared" si="863"/>
        <v>08</v>
      </c>
      <c r="I495" t="str">
        <f t="shared" si="864"/>
        <v>AmerikanskRibbegople_08_20220602_DL2022015_GladsaxeGym</v>
      </c>
      <c r="J495" t="str">
        <f t="shared" si="865"/>
        <v>AmerikanskRibbegople</v>
      </c>
      <c r="K495" t="str">
        <f t="shared" si="866"/>
        <v>NegK</v>
      </c>
      <c r="L495" t="str">
        <f t="shared" si="867"/>
        <v>No Ct</v>
      </c>
      <c r="M495" t="str">
        <f t="shared" si="824"/>
        <v/>
      </c>
      <c r="N495" t="str">
        <f t="shared" si="825"/>
        <v/>
      </c>
      <c r="O495" t="str">
        <f t="shared" si="826"/>
        <v/>
      </c>
    </row>
    <row r="496" spans="1:24" x14ac:dyDescent="0.25">
      <c r="A496" t="s">
        <v>245</v>
      </c>
      <c r="B496" t="s">
        <v>246</v>
      </c>
      <c r="C496" t="s">
        <v>20</v>
      </c>
      <c r="D496" s="7">
        <v>0.1</v>
      </c>
      <c r="E496" s="6" t="s">
        <v>17</v>
      </c>
      <c r="F496" t="s">
        <v>444</v>
      </c>
      <c r="G496" t="str">
        <f t="shared" si="862"/>
        <v>DL2022015</v>
      </c>
      <c r="H496" t="str">
        <f t="shared" si="863"/>
        <v>08</v>
      </c>
      <c r="I496" t="str">
        <f t="shared" si="864"/>
        <v>AmerikanskRibbegople_08_20220602_DL2022015_GladsaxeGym</v>
      </c>
      <c r="J496" t="str">
        <f t="shared" si="865"/>
        <v>AmerikanskRibbegople</v>
      </c>
      <c r="K496" t="str">
        <f t="shared" si="866"/>
        <v>eDNA</v>
      </c>
      <c r="L496" t="str">
        <f t="shared" si="867"/>
        <v>No Ct</v>
      </c>
      <c r="M496" t="str">
        <f t="shared" si="824"/>
        <v/>
      </c>
      <c r="N496" t="str">
        <f t="shared" si="825"/>
        <v/>
      </c>
      <c r="O496" t="str">
        <f t="shared" si="826"/>
        <v/>
      </c>
    </row>
    <row r="497" spans="1:24" x14ac:dyDescent="0.25">
      <c r="A497" t="s">
        <v>247</v>
      </c>
      <c r="B497" t="s">
        <v>246</v>
      </c>
      <c r="C497" t="s">
        <v>20</v>
      </c>
      <c r="D497" s="7">
        <v>0.1</v>
      </c>
      <c r="E497" s="6">
        <v>39.76</v>
      </c>
      <c r="F497" t="s">
        <v>444</v>
      </c>
      <c r="G497" t="str">
        <f t="shared" si="862"/>
        <v>DL2022015</v>
      </c>
      <c r="H497" t="str">
        <f t="shared" si="863"/>
        <v>08</v>
      </c>
      <c r="I497" t="str">
        <f t="shared" si="864"/>
        <v>AmerikanskRibbegople_08_20220602_DL2022015_GladsaxeGym</v>
      </c>
      <c r="J497" t="str">
        <f t="shared" si="865"/>
        <v>AmerikanskRibbegople</v>
      </c>
      <c r="K497" t="str">
        <f t="shared" si="866"/>
        <v>eDNA</v>
      </c>
      <c r="L497">
        <f t="shared" si="867"/>
        <v>39.76</v>
      </c>
      <c r="M497" t="str">
        <f t="shared" si="824"/>
        <v/>
      </c>
      <c r="N497" t="str">
        <f t="shared" si="825"/>
        <v/>
      </c>
      <c r="O497" t="str">
        <f t="shared" si="826"/>
        <v/>
      </c>
    </row>
    <row r="498" spans="1:24" x14ac:dyDescent="0.25">
      <c r="A498" t="s">
        <v>248</v>
      </c>
      <c r="B498" t="s">
        <v>419</v>
      </c>
      <c r="C498" t="s">
        <v>13</v>
      </c>
      <c r="D498" s="7">
        <v>0.1</v>
      </c>
      <c r="E498" s="7">
        <v>33.299999999999997</v>
      </c>
      <c r="F498" t="s">
        <v>444</v>
      </c>
      <c r="G498" t="str">
        <f t="shared" si="862"/>
        <v>DL2022015</v>
      </c>
      <c r="H498" t="str">
        <f t="shared" si="863"/>
        <v>09</v>
      </c>
      <c r="I498" t="str">
        <f t="shared" si="864"/>
        <v>Aborre_09_20220602_DL2022015_GladsaxeGym</v>
      </c>
      <c r="J498" t="str">
        <f t="shared" si="865"/>
        <v>Aborre</v>
      </c>
      <c r="K498" t="str">
        <f t="shared" si="866"/>
        <v>PosK</v>
      </c>
      <c r="L498">
        <f t="shared" si="867"/>
        <v>33.299999999999997</v>
      </c>
      <c r="M498">
        <f t="shared" ref="M498:M561" si="945">IF(K498="PosK",SUMIFS(L:L,K:K,"PosK",I:I,I498),"")</f>
        <v>33.299999999999997</v>
      </c>
      <c r="N498">
        <f t="shared" ref="N498:N561" si="946">IF(K498="PosK",SUMIFS(L:L,K:K,"NegK",I:I,I498),"")</f>
        <v>0</v>
      </c>
      <c r="O498">
        <f t="shared" ref="O498:O561" si="947">IF(K498="PosK",SUMIFS(L:L,K:K,"eDNA",I:I,I498),"")</f>
        <v>0</v>
      </c>
      <c r="Q498">
        <f t="shared" ref="Q498" si="948">IF(L500="No Ct",0,L500)</f>
        <v>0</v>
      </c>
      <c r="R498">
        <f t="shared" ref="R498" si="949">IF(L501="No Ct",0,L501)</f>
        <v>0</v>
      </c>
      <c r="S498" t="str">
        <f t="shared" ref="S498" si="950">IF(AND(M498&gt;0,N498=0),"Valid","Invalid")</f>
        <v>Valid</v>
      </c>
      <c r="T498" t="str">
        <f t="shared" ref="T498" si="951">IF(OR(Q498&gt;1,R498&gt;1),"Present","Absent")</f>
        <v>Absent</v>
      </c>
      <c r="U498" t="str">
        <f t="shared" ref="U498" si="952">IF(OR(AND(Q498&gt;1,Q498&lt;41),AND(R498&gt;1,R498&lt;41)),"Ct&lt;41","Ct&gt;41")</f>
        <v>Ct&gt;41</v>
      </c>
      <c r="V498" t="str">
        <f>VLOOKUP(J498,Datasæt_Analysesystemer!$C$2:$D$68,2,FALSE)</f>
        <v>Aborre</v>
      </c>
      <c r="W498" t="str">
        <f t="shared" ref="W498" si="953">MID(F498,10,9)</f>
        <v>DL2022015</v>
      </c>
      <c r="X498" t="str">
        <f t="shared" ref="X498" si="954">W498&amp;"_"&amp;V498&amp;"_"&amp;S498&amp;"_"&amp;T498&amp;"_"&amp;U498</f>
        <v>DL2022015_Aborre_Valid_Absent_Ct&gt;41</v>
      </c>
    </row>
    <row r="499" spans="1:24" x14ac:dyDescent="0.25">
      <c r="A499" t="s">
        <v>250</v>
      </c>
      <c r="B499" t="s">
        <v>420</v>
      </c>
      <c r="C499" t="s">
        <v>16</v>
      </c>
      <c r="D499" s="7">
        <v>0.1</v>
      </c>
      <c r="E499" s="6" t="s">
        <v>17</v>
      </c>
      <c r="F499" t="s">
        <v>444</v>
      </c>
      <c r="G499" t="str">
        <f t="shared" si="862"/>
        <v>DL2022015</v>
      </c>
      <c r="H499" t="str">
        <f t="shared" si="863"/>
        <v>09</v>
      </c>
      <c r="I499" t="str">
        <f t="shared" si="864"/>
        <v>Aborre_09_20220602_DL2022015_GladsaxeGym</v>
      </c>
      <c r="J499" t="str">
        <f t="shared" si="865"/>
        <v>Aborre</v>
      </c>
      <c r="K499" t="str">
        <f t="shared" si="866"/>
        <v>NegK</v>
      </c>
      <c r="L499" t="str">
        <f t="shared" si="867"/>
        <v>No Ct</v>
      </c>
      <c r="M499" t="str">
        <f t="shared" si="945"/>
        <v/>
      </c>
      <c r="N499" t="str">
        <f t="shared" si="946"/>
        <v/>
      </c>
      <c r="O499" t="str">
        <f t="shared" si="947"/>
        <v/>
      </c>
    </row>
    <row r="500" spans="1:24" x14ac:dyDescent="0.25">
      <c r="A500" t="s">
        <v>252</v>
      </c>
      <c r="B500" t="s">
        <v>421</v>
      </c>
      <c r="C500" t="s">
        <v>20</v>
      </c>
      <c r="D500" s="7">
        <v>0.1</v>
      </c>
      <c r="E500" s="6" t="s">
        <v>17</v>
      </c>
      <c r="F500" t="s">
        <v>444</v>
      </c>
      <c r="G500" t="str">
        <f t="shared" si="862"/>
        <v>DL2022015</v>
      </c>
      <c r="H500" t="str">
        <f t="shared" si="863"/>
        <v>09</v>
      </c>
      <c r="I500" t="str">
        <f t="shared" si="864"/>
        <v>Aborre_09_20220602_DL2022015_GladsaxeGym</v>
      </c>
      <c r="J500" t="str">
        <f t="shared" si="865"/>
        <v>Aborre</v>
      </c>
      <c r="K500" t="str">
        <f t="shared" si="866"/>
        <v>eDNA</v>
      </c>
      <c r="L500" t="str">
        <f t="shared" si="867"/>
        <v>No Ct</v>
      </c>
      <c r="M500" t="str">
        <f t="shared" si="945"/>
        <v/>
      </c>
      <c r="N500" t="str">
        <f t="shared" si="946"/>
        <v/>
      </c>
      <c r="O500" t="str">
        <f t="shared" si="947"/>
        <v/>
      </c>
    </row>
    <row r="501" spans="1:24" x14ac:dyDescent="0.25">
      <c r="A501" t="s">
        <v>254</v>
      </c>
      <c r="B501" t="s">
        <v>421</v>
      </c>
      <c r="C501" t="s">
        <v>20</v>
      </c>
      <c r="D501" s="7">
        <v>0.1</v>
      </c>
      <c r="E501" s="6" t="s">
        <v>17</v>
      </c>
      <c r="F501" t="s">
        <v>444</v>
      </c>
      <c r="G501" t="str">
        <f t="shared" si="862"/>
        <v>DL2022015</v>
      </c>
      <c r="H501" t="str">
        <f t="shared" si="863"/>
        <v>09</v>
      </c>
      <c r="I501" t="str">
        <f t="shared" si="864"/>
        <v>Aborre_09_20220602_DL2022015_GladsaxeGym</v>
      </c>
      <c r="J501" t="str">
        <f t="shared" si="865"/>
        <v>Aborre</v>
      </c>
      <c r="K501" t="str">
        <f t="shared" si="866"/>
        <v>eDNA</v>
      </c>
      <c r="L501" t="str">
        <f t="shared" si="867"/>
        <v>No Ct</v>
      </c>
      <c r="M501" t="str">
        <f t="shared" si="945"/>
        <v/>
      </c>
      <c r="N501" t="str">
        <f t="shared" si="946"/>
        <v/>
      </c>
      <c r="O501" t="str">
        <f t="shared" si="947"/>
        <v/>
      </c>
    </row>
    <row r="502" spans="1:24" x14ac:dyDescent="0.25">
      <c r="A502" t="s">
        <v>255</v>
      </c>
      <c r="B502" t="s">
        <v>422</v>
      </c>
      <c r="C502" t="s">
        <v>13</v>
      </c>
      <c r="D502" s="7">
        <v>0.1</v>
      </c>
      <c r="E502" s="6">
        <v>31.73</v>
      </c>
      <c r="F502" t="s">
        <v>444</v>
      </c>
      <c r="G502" t="str">
        <f t="shared" si="862"/>
        <v>DL2022015</v>
      </c>
      <c r="H502" t="str">
        <f t="shared" si="863"/>
        <v>10</v>
      </c>
      <c r="I502" t="str">
        <f t="shared" si="864"/>
        <v>Aborre_10_20220602_DL2022015_GladsaxeGym</v>
      </c>
      <c r="J502" t="str">
        <f t="shared" si="865"/>
        <v>Aborre</v>
      </c>
      <c r="K502" t="str">
        <f t="shared" si="866"/>
        <v>PosK</v>
      </c>
      <c r="L502">
        <f t="shared" si="867"/>
        <v>31.73</v>
      </c>
      <c r="M502">
        <f t="shared" si="945"/>
        <v>31.73</v>
      </c>
      <c r="N502">
        <f t="shared" si="946"/>
        <v>0</v>
      </c>
      <c r="O502">
        <f t="shared" si="947"/>
        <v>0</v>
      </c>
      <c r="Q502">
        <f t="shared" ref="Q502" si="955">IF(L504="No Ct",0,L504)</f>
        <v>0</v>
      </c>
      <c r="R502">
        <f t="shared" ref="R502" si="956">IF(L505="No Ct",0,L505)</f>
        <v>0</v>
      </c>
      <c r="S502" t="str">
        <f t="shared" ref="S502" si="957">IF(AND(M502&gt;0,N502=0),"Valid","Invalid")</f>
        <v>Valid</v>
      </c>
      <c r="T502" t="str">
        <f t="shared" ref="T502" si="958">IF(OR(Q502&gt;1,R502&gt;1),"Present","Absent")</f>
        <v>Absent</v>
      </c>
      <c r="U502" t="str">
        <f t="shared" ref="U502" si="959">IF(OR(AND(Q502&gt;1,Q502&lt;41),AND(R502&gt;1,R502&lt;41)),"Ct&lt;41","Ct&gt;41")</f>
        <v>Ct&gt;41</v>
      </c>
      <c r="V502" t="str">
        <f>VLOOKUP(J502,Datasæt_Analysesystemer!$C$2:$D$68,2,FALSE)</f>
        <v>Aborre</v>
      </c>
      <c r="W502" t="str">
        <f t="shared" ref="W502" si="960">MID(F502,10,9)</f>
        <v>DL2022015</v>
      </c>
      <c r="X502" t="str">
        <f t="shared" ref="X502" si="961">W502&amp;"_"&amp;V502&amp;"_"&amp;S502&amp;"_"&amp;T502&amp;"_"&amp;U502</f>
        <v>DL2022015_Aborre_Valid_Absent_Ct&gt;41</v>
      </c>
    </row>
    <row r="503" spans="1:24" x14ac:dyDescent="0.25">
      <c r="A503" t="s">
        <v>257</v>
      </c>
      <c r="B503" t="s">
        <v>423</v>
      </c>
      <c r="C503" t="s">
        <v>16</v>
      </c>
      <c r="D503" s="7">
        <v>0.1</v>
      </c>
      <c r="E503" s="6" t="s">
        <v>17</v>
      </c>
      <c r="F503" t="s">
        <v>444</v>
      </c>
      <c r="G503" t="str">
        <f t="shared" si="862"/>
        <v>DL2022015</v>
      </c>
      <c r="H503" t="str">
        <f t="shared" si="863"/>
        <v>10</v>
      </c>
      <c r="I503" t="str">
        <f t="shared" si="864"/>
        <v>Aborre_10_20220602_DL2022015_GladsaxeGym</v>
      </c>
      <c r="J503" t="str">
        <f t="shared" si="865"/>
        <v>Aborre</v>
      </c>
      <c r="K503" t="str">
        <f t="shared" si="866"/>
        <v>NegK</v>
      </c>
      <c r="L503" t="str">
        <f t="shared" si="867"/>
        <v>No Ct</v>
      </c>
      <c r="M503" t="str">
        <f t="shared" si="945"/>
        <v/>
      </c>
      <c r="N503" t="str">
        <f t="shared" si="946"/>
        <v/>
      </c>
      <c r="O503" t="str">
        <f t="shared" si="947"/>
        <v/>
      </c>
    </row>
    <row r="504" spans="1:24" x14ac:dyDescent="0.25">
      <c r="A504" t="s">
        <v>259</v>
      </c>
      <c r="B504" t="s">
        <v>424</v>
      </c>
      <c r="C504" t="s">
        <v>20</v>
      </c>
      <c r="D504" s="7">
        <v>0.1</v>
      </c>
      <c r="E504" s="6" t="s">
        <v>17</v>
      </c>
      <c r="F504" t="s">
        <v>444</v>
      </c>
      <c r="G504" t="str">
        <f t="shared" si="862"/>
        <v>DL2022015</v>
      </c>
      <c r="H504" t="str">
        <f t="shared" si="863"/>
        <v>10</v>
      </c>
      <c r="I504" t="str">
        <f t="shared" si="864"/>
        <v>Aborre_10_20220602_DL2022015_GladsaxeGym</v>
      </c>
      <c r="J504" t="str">
        <f t="shared" si="865"/>
        <v>Aborre</v>
      </c>
      <c r="K504" t="str">
        <f t="shared" si="866"/>
        <v>eDNA</v>
      </c>
      <c r="L504" t="str">
        <f t="shared" si="867"/>
        <v>No Ct</v>
      </c>
      <c r="M504" t="str">
        <f t="shared" si="945"/>
        <v/>
      </c>
      <c r="N504" t="str">
        <f t="shared" si="946"/>
        <v/>
      </c>
      <c r="O504" t="str">
        <f t="shared" si="947"/>
        <v/>
      </c>
    </row>
    <row r="505" spans="1:24" x14ac:dyDescent="0.25">
      <c r="A505" t="s">
        <v>261</v>
      </c>
      <c r="B505" t="s">
        <v>424</v>
      </c>
      <c r="C505" t="s">
        <v>20</v>
      </c>
      <c r="D505" s="7">
        <v>0.1</v>
      </c>
      <c r="E505" s="6" t="s">
        <v>17</v>
      </c>
      <c r="F505" t="s">
        <v>444</v>
      </c>
      <c r="G505" t="str">
        <f t="shared" si="862"/>
        <v>DL2022015</v>
      </c>
      <c r="H505" t="str">
        <f t="shared" si="863"/>
        <v>10</v>
      </c>
      <c r="I505" t="str">
        <f t="shared" si="864"/>
        <v>Aborre_10_20220602_DL2022015_GladsaxeGym</v>
      </c>
      <c r="J505" t="str">
        <f t="shared" si="865"/>
        <v>Aborre</v>
      </c>
      <c r="K505" t="str">
        <f t="shared" si="866"/>
        <v>eDNA</v>
      </c>
      <c r="L505" t="str">
        <f t="shared" si="867"/>
        <v>No Ct</v>
      </c>
      <c r="M505" t="str">
        <f t="shared" si="945"/>
        <v/>
      </c>
      <c r="N505" t="str">
        <f t="shared" si="946"/>
        <v/>
      </c>
      <c r="O505" t="str">
        <f t="shared" si="947"/>
        <v/>
      </c>
    </row>
    <row r="506" spans="1:24" x14ac:dyDescent="0.25">
      <c r="A506" t="s">
        <v>262</v>
      </c>
      <c r="B506" t="s">
        <v>263</v>
      </c>
      <c r="C506" t="s">
        <v>13</v>
      </c>
      <c r="D506" s="7">
        <v>0.1</v>
      </c>
      <c r="E506" s="6">
        <v>36.520000000000003</v>
      </c>
      <c r="F506" t="s">
        <v>444</v>
      </c>
      <c r="G506" t="str">
        <f t="shared" si="862"/>
        <v>DL2022015</v>
      </c>
      <c r="H506" t="str">
        <f t="shared" si="863"/>
        <v>11</v>
      </c>
      <c r="I506" t="str">
        <f t="shared" si="864"/>
        <v>KinesiskUldhaandskrabbe_11_20220602_DL2022015_GladsaxeGym</v>
      </c>
      <c r="J506" t="str">
        <f t="shared" si="865"/>
        <v>KinesiskUldhaandskrabbe</v>
      </c>
      <c r="K506" t="str">
        <f t="shared" si="866"/>
        <v>PosK</v>
      </c>
      <c r="L506">
        <f t="shared" si="867"/>
        <v>36.520000000000003</v>
      </c>
      <c r="M506">
        <f t="shared" si="945"/>
        <v>36.520000000000003</v>
      </c>
      <c r="N506">
        <f t="shared" si="946"/>
        <v>0</v>
      </c>
      <c r="O506">
        <f t="shared" si="947"/>
        <v>0</v>
      </c>
      <c r="Q506">
        <f t="shared" ref="Q506" si="962">IF(L508="No Ct",0,L508)</f>
        <v>0</v>
      </c>
      <c r="R506">
        <f t="shared" ref="R506" si="963">IF(L509="No Ct",0,L509)</f>
        <v>0</v>
      </c>
      <c r="S506" t="str">
        <f t="shared" ref="S506" si="964">IF(AND(M506&gt;0,N506=0),"Valid","Invalid")</f>
        <v>Valid</v>
      </c>
      <c r="T506" t="str">
        <f t="shared" ref="T506" si="965">IF(OR(Q506&gt;1,R506&gt;1),"Present","Absent")</f>
        <v>Absent</v>
      </c>
      <c r="U506" t="str">
        <f t="shared" ref="U506" si="966">IF(OR(AND(Q506&gt;1,Q506&lt;41),AND(R506&gt;1,R506&lt;41)),"Ct&lt;41","Ct&gt;41")</f>
        <v>Ct&gt;41</v>
      </c>
      <c r="V506" t="str">
        <f>VLOOKUP(J506,Datasæt_Analysesystemer!$C$2:$D$68,2,FALSE)</f>
        <v>Kinesisk uldhåndskrabbe</v>
      </c>
      <c r="W506" t="str">
        <f t="shared" ref="W506" si="967">MID(F506,10,9)</f>
        <v>DL2022015</v>
      </c>
      <c r="X506" t="str">
        <f t="shared" ref="X506" si="968">W506&amp;"_"&amp;V506&amp;"_"&amp;S506&amp;"_"&amp;T506&amp;"_"&amp;U506</f>
        <v>DL2022015_Kinesisk uldhåndskrabbe_Valid_Absent_Ct&gt;41</v>
      </c>
    </row>
    <row r="507" spans="1:24" x14ac:dyDescent="0.25">
      <c r="A507" t="s">
        <v>264</v>
      </c>
      <c r="B507" t="s">
        <v>265</v>
      </c>
      <c r="C507" t="s">
        <v>16</v>
      </c>
      <c r="D507" s="7">
        <v>0.1</v>
      </c>
      <c r="E507" s="6" t="s">
        <v>17</v>
      </c>
      <c r="F507" t="s">
        <v>444</v>
      </c>
      <c r="G507" t="str">
        <f t="shared" si="862"/>
        <v>DL2022015</v>
      </c>
      <c r="H507" t="str">
        <f t="shared" si="863"/>
        <v>11</v>
      </c>
      <c r="I507" t="str">
        <f t="shared" si="864"/>
        <v>KinesiskUldhaandskrabbe_11_20220602_DL2022015_GladsaxeGym</v>
      </c>
      <c r="J507" t="str">
        <f t="shared" si="865"/>
        <v>KinesiskUldhaandskrabbe</v>
      </c>
      <c r="K507" t="str">
        <f t="shared" si="866"/>
        <v>NegK</v>
      </c>
      <c r="L507" t="str">
        <f t="shared" si="867"/>
        <v>No Ct</v>
      </c>
      <c r="M507" t="str">
        <f t="shared" si="945"/>
        <v/>
      </c>
      <c r="N507" t="str">
        <f t="shared" si="946"/>
        <v/>
      </c>
      <c r="O507" t="str">
        <f t="shared" si="947"/>
        <v/>
      </c>
    </row>
    <row r="508" spans="1:24" x14ac:dyDescent="0.25">
      <c r="A508" t="s">
        <v>266</v>
      </c>
      <c r="B508" t="s">
        <v>267</v>
      </c>
      <c r="C508" t="s">
        <v>20</v>
      </c>
      <c r="D508" s="7">
        <v>0.1</v>
      </c>
      <c r="E508" s="6" t="s">
        <v>17</v>
      </c>
      <c r="F508" t="s">
        <v>444</v>
      </c>
      <c r="G508" t="str">
        <f t="shared" si="862"/>
        <v>DL2022015</v>
      </c>
      <c r="H508" t="str">
        <f t="shared" si="863"/>
        <v>11</v>
      </c>
      <c r="I508" t="str">
        <f t="shared" si="864"/>
        <v>KinesiskUldhaandskrabbe_11_20220602_DL2022015_GladsaxeGym</v>
      </c>
      <c r="J508" t="str">
        <f t="shared" si="865"/>
        <v>KinesiskUldhaandskrabbe</v>
      </c>
      <c r="K508" t="str">
        <f t="shared" si="866"/>
        <v>eDNA</v>
      </c>
      <c r="L508" t="str">
        <f t="shared" si="867"/>
        <v>No Ct</v>
      </c>
      <c r="M508" t="str">
        <f t="shared" si="945"/>
        <v/>
      </c>
      <c r="N508" t="str">
        <f t="shared" si="946"/>
        <v/>
      </c>
      <c r="O508" t="str">
        <f t="shared" si="947"/>
        <v/>
      </c>
    </row>
    <row r="509" spans="1:24" x14ac:dyDescent="0.25">
      <c r="A509" t="s">
        <v>268</v>
      </c>
      <c r="B509" t="s">
        <v>267</v>
      </c>
      <c r="C509" t="s">
        <v>20</v>
      </c>
      <c r="D509" s="7">
        <v>0.1</v>
      </c>
      <c r="E509" s="6" t="s">
        <v>17</v>
      </c>
      <c r="F509" t="s">
        <v>444</v>
      </c>
      <c r="G509" t="str">
        <f t="shared" si="862"/>
        <v>DL2022015</v>
      </c>
      <c r="H509" t="str">
        <f t="shared" si="863"/>
        <v>11</v>
      </c>
      <c r="I509" t="str">
        <f t="shared" si="864"/>
        <v>KinesiskUldhaandskrabbe_11_20220602_DL2022015_GladsaxeGym</v>
      </c>
      <c r="J509" t="str">
        <f t="shared" si="865"/>
        <v>KinesiskUldhaandskrabbe</v>
      </c>
      <c r="K509" t="str">
        <f t="shared" si="866"/>
        <v>eDNA</v>
      </c>
      <c r="L509" t="str">
        <f t="shared" si="867"/>
        <v>No Ct</v>
      </c>
      <c r="M509" t="str">
        <f t="shared" si="945"/>
        <v/>
      </c>
      <c r="N509" t="str">
        <f t="shared" si="946"/>
        <v/>
      </c>
      <c r="O509" t="str">
        <f t="shared" si="947"/>
        <v/>
      </c>
    </row>
    <row r="510" spans="1:24" x14ac:dyDescent="0.25">
      <c r="A510" t="s">
        <v>269</v>
      </c>
      <c r="B510" t="s">
        <v>270</v>
      </c>
      <c r="C510" t="s">
        <v>13</v>
      </c>
      <c r="D510" s="7">
        <v>0.1</v>
      </c>
      <c r="E510" s="7">
        <v>36.049999999999997</v>
      </c>
      <c r="F510" t="s">
        <v>444</v>
      </c>
      <c r="G510" t="str">
        <f t="shared" si="862"/>
        <v>DL2022015</v>
      </c>
      <c r="H510" t="str">
        <f t="shared" si="863"/>
        <v>12</v>
      </c>
      <c r="I510" t="str">
        <f t="shared" si="864"/>
        <v>KinesiskUldhaandskrabbe_12_20220602_DL2022015_GladsaxeGym</v>
      </c>
      <c r="J510" t="str">
        <f t="shared" si="865"/>
        <v>KinesiskUldhaandskrabbe</v>
      </c>
      <c r="K510" t="str">
        <f t="shared" si="866"/>
        <v>PosK</v>
      </c>
      <c r="L510">
        <f t="shared" si="867"/>
        <v>36.049999999999997</v>
      </c>
      <c r="M510">
        <f t="shared" si="945"/>
        <v>36.049999999999997</v>
      </c>
      <c r="N510">
        <f t="shared" si="946"/>
        <v>0</v>
      </c>
      <c r="O510">
        <f t="shared" si="947"/>
        <v>0</v>
      </c>
      <c r="Q510">
        <f t="shared" ref="Q510" si="969">IF(L512="No Ct",0,L512)</f>
        <v>0</v>
      </c>
      <c r="R510">
        <f t="shared" ref="R510" si="970">IF(L513="No Ct",0,L513)</f>
        <v>0</v>
      </c>
      <c r="S510" t="str">
        <f t="shared" ref="S510" si="971">IF(AND(M510&gt;0,N510=0),"Valid","Invalid")</f>
        <v>Valid</v>
      </c>
      <c r="T510" t="str">
        <f t="shared" ref="T510" si="972">IF(OR(Q510&gt;1,R510&gt;1),"Present","Absent")</f>
        <v>Absent</v>
      </c>
      <c r="U510" t="str">
        <f t="shared" ref="U510" si="973">IF(OR(AND(Q510&gt;1,Q510&lt;41),AND(R510&gt;1,R510&lt;41)),"Ct&lt;41","Ct&gt;41")</f>
        <v>Ct&gt;41</v>
      </c>
      <c r="V510" t="str">
        <f>VLOOKUP(J510,Datasæt_Analysesystemer!$C$2:$D$68,2,FALSE)</f>
        <v>Kinesisk uldhåndskrabbe</v>
      </c>
      <c r="W510" t="str">
        <f t="shared" ref="W510" si="974">MID(F510,10,9)</f>
        <v>DL2022015</v>
      </c>
      <c r="X510" t="str">
        <f t="shared" ref="X510" si="975">W510&amp;"_"&amp;V510&amp;"_"&amp;S510&amp;"_"&amp;T510&amp;"_"&amp;U510</f>
        <v>DL2022015_Kinesisk uldhåndskrabbe_Valid_Absent_Ct&gt;41</v>
      </c>
    </row>
    <row r="511" spans="1:24" x14ac:dyDescent="0.25">
      <c r="A511" t="s">
        <v>271</v>
      </c>
      <c r="B511" t="s">
        <v>272</v>
      </c>
      <c r="C511" t="s">
        <v>16</v>
      </c>
      <c r="D511" s="7">
        <v>0.1</v>
      </c>
      <c r="E511" s="6" t="s">
        <v>17</v>
      </c>
      <c r="F511" t="s">
        <v>444</v>
      </c>
      <c r="G511" t="str">
        <f t="shared" si="862"/>
        <v>DL2022015</v>
      </c>
      <c r="H511" t="str">
        <f t="shared" si="863"/>
        <v>12</v>
      </c>
      <c r="I511" t="str">
        <f t="shared" si="864"/>
        <v>KinesiskUldhaandskrabbe_12_20220602_DL2022015_GladsaxeGym</v>
      </c>
      <c r="J511" t="str">
        <f t="shared" si="865"/>
        <v>KinesiskUldhaandskrabbe</v>
      </c>
      <c r="K511" t="str">
        <f t="shared" si="866"/>
        <v>NegK</v>
      </c>
      <c r="L511" t="str">
        <f t="shared" si="867"/>
        <v>No Ct</v>
      </c>
      <c r="M511" t="str">
        <f t="shared" si="945"/>
        <v/>
      </c>
      <c r="N511" t="str">
        <f t="shared" si="946"/>
        <v/>
      </c>
      <c r="O511" t="str">
        <f t="shared" si="947"/>
        <v/>
      </c>
    </row>
    <row r="512" spans="1:24" x14ac:dyDescent="0.25">
      <c r="A512" t="s">
        <v>273</v>
      </c>
      <c r="B512" t="s">
        <v>274</v>
      </c>
      <c r="C512" t="s">
        <v>20</v>
      </c>
      <c r="D512" s="7">
        <v>0.1</v>
      </c>
      <c r="E512" s="6" t="s">
        <v>17</v>
      </c>
      <c r="F512" t="s">
        <v>444</v>
      </c>
      <c r="G512" t="str">
        <f t="shared" si="862"/>
        <v>DL2022015</v>
      </c>
      <c r="H512" t="str">
        <f t="shared" si="863"/>
        <v>12</v>
      </c>
      <c r="I512" t="str">
        <f t="shared" si="864"/>
        <v>KinesiskUldhaandskrabbe_12_20220602_DL2022015_GladsaxeGym</v>
      </c>
      <c r="J512" t="str">
        <f t="shared" si="865"/>
        <v>KinesiskUldhaandskrabbe</v>
      </c>
      <c r="K512" t="str">
        <f t="shared" si="866"/>
        <v>eDNA</v>
      </c>
      <c r="L512" t="str">
        <f t="shared" si="867"/>
        <v>No Ct</v>
      </c>
      <c r="M512" t="str">
        <f t="shared" si="945"/>
        <v/>
      </c>
      <c r="N512" t="str">
        <f t="shared" si="946"/>
        <v/>
      </c>
      <c r="O512" t="str">
        <f t="shared" si="947"/>
        <v/>
      </c>
    </row>
    <row r="513" spans="1:24" x14ac:dyDescent="0.25">
      <c r="A513" t="s">
        <v>275</v>
      </c>
      <c r="B513" t="s">
        <v>274</v>
      </c>
      <c r="C513" t="s">
        <v>20</v>
      </c>
      <c r="D513" s="7">
        <v>0.1</v>
      </c>
      <c r="E513" s="6" t="s">
        <v>17</v>
      </c>
      <c r="F513" t="s">
        <v>444</v>
      </c>
      <c r="G513" t="str">
        <f t="shared" si="862"/>
        <v>DL2022015</v>
      </c>
      <c r="H513" t="str">
        <f t="shared" si="863"/>
        <v>12</v>
      </c>
      <c r="I513" t="str">
        <f t="shared" si="864"/>
        <v>KinesiskUldhaandskrabbe_12_20220602_DL2022015_GladsaxeGym</v>
      </c>
      <c r="J513" t="str">
        <f t="shared" si="865"/>
        <v>KinesiskUldhaandskrabbe</v>
      </c>
      <c r="K513" t="str">
        <f t="shared" si="866"/>
        <v>eDNA</v>
      </c>
      <c r="L513" t="str">
        <f t="shared" si="867"/>
        <v>No Ct</v>
      </c>
      <c r="M513" t="str">
        <f t="shared" si="945"/>
        <v/>
      </c>
      <c r="N513" t="str">
        <f t="shared" si="946"/>
        <v/>
      </c>
      <c r="O513" t="str">
        <f t="shared" si="947"/>
        <v/>
      </c>
    </row>
    <row r="514" spans="1:24" x14ac:dyDescent="0.25">
      <c r="A514" t="s">
        <v>276</v>
      </c>
      <c r="B514" t="s">
        <v>1277</v>
      </c>
      <c r="C514" t="s">
        <v>13</v>
      </c>
      <c r="D514" s="7">
        <v>0.1</v>
      </c>
      <c r="E514" s="6">
        <v>34.72</v>
      </c>
      <c r="F514" t="s">
        <v>444</v>
      </c>
      <c r="G514" t="str">
        <f t="shared" si="862"/>
        <v>DL2022015</v>
      </c>
      <c r="H514" t="str">
        <f t="shared" si="863"/>
        <v>13</v>
      </c>
      <c r="I514" t="str">
        <f t="shared" si="864"/>
        <v>NordamerikanskBrakvandskrabbe_13_20220602_DL2022015_GladsaxeGym</v>
      </c>
      <c r="J514" t="str">
        <f t="shared" si="865"/>
        <v>NordamerikanskBrakvandskrabbe</v>
      </c>
      <c r="K514" t="str">
        <f t="shared" si="866"/>
        <v>PosK</v>
      </c>
      <c r="L514">
        <f t="shared" si="867"/>
        <v>34.72</v>
      </c>
      <c r="M514">
        <f t="shared" si="945"/>
        <v>34.72</v>
      </c>
      <c r="N514">
        <f t="shared" si="946"/>
        <v>0</v>
      </c>
      <c r="O514">
        <f t="shared" si="947"/>
        <v>0</v>
      </c>
      <c r="Q514">
        <f t="shared" ref="Q514" si="976">IF(L516="No Ct",0,L516)</f>
        <v>0</v>
      </c>
      <c r="R514">
        <f t="shared" ref="R514" si="977">IF(L517="No Ct",0,L517)</f>
        <v>0</v>
      </c>
      <c r="S514" t="str">
        <f t="shared" ref="S514" si="978">IF(AND(M514&gt;0,N514=0),"Valid","Invalid")</f>
        <v>Valid</v>
      </c>
      <c r="T514" t="str">
        <f t="shared" ref="T514" si="979">IF(OR(Q514&gt;1,R514&gt;1),"Present","Absent")</f>
        <v>Absent</v>
      </c>
      <c r="U514" t="str">
        <f t="shared" ref="U514" si="980">IF(OR(AND(Q514&gt;1,Q514&lt;41),AND(R514&gt;1,R514&lt;41)),"Ct&lt;41","Ct&gt;41")</f>
        <v>Ct&gt;41</v>
      </c>
      <c r="V514" t="str">
        <f>VLOOKUP(J514,Datasæt_Analysesystemer!$C$2:$D$68,2,FALSE)</f>
        <v>Nordam. Brakvandskrabbe / mudderkrabbe</v>
      </c>
      <c r="W514" t="str">
        <f t="shared" ref="W514" si="981">MID(F514,10,9)</f>
        <v>DL2022015</v>
      </c>
      <c r="X514" t="str">
        <f t="shared" ref="X514" si="982">W514&amp;"_"&amp;V514&amp;"_"&amp;S514&amp;"_"&amp;T514&amp;"_"&amp;U514</f>
        <v>DL2022015_Nordam. Brakvandskrabbe / mudderkrabbe_Valid_Absent_Ct&gt;41</v>
      </c>
    </row>
    <row r="515" spans="1:24" x14ac:dyDescent="0.25">
      <c r="A515" t="s">
        <v>278</v>
      </c>
      <c r="B515" t="s">
        <v>1278</v>
      </c>
      <c r="C515" t="s">
        <v>16</v>
      </c>
      <c r="D515" s="7">
        <v>0.1</v>
      </c>
      <c r="E515" s="6" t="s">
        <v>17</v>
      </c>
      <c r="F515" t="s">
        <v>444</v>
      </c>
      <c r="G515" t="str">
        <f t="shared" si="862"/>
        <v>DL2022015</v>
      </c>
      <c r="H515" t="str">
        <f t="shared" si="863"/>
        <v>13</v>
      </c>
      <c r="I515" t="str">
        <f t="shared" si="864"/>
        <v>NordamerikanskBrakvandskrabbe_13_20220602_DL2022015_GladsaxeGym</v>
      </c>
      <c r="J515" t="str">
        <f t="shared" si="865"/>
        <v>NordamerikanskBrakvandskrabbe</v>
      </c>
      <c r="K515" t="str">
        <f t="shared" si="866"/>
        <v>NegK</v>
      </c>
      <c r="L515" t="str">
        <f t="shared" si="867"/>
        <v>No Ct</v>
      </c>
      <c r="M515" t="str">
        <f t="shared" si="945"/>
        <v/>
      </c>
      <c r="N515" t="str">
        <f t="shared" si="946"/>
        <v/>
      </c>
      <c r="O515" t="str">
        <f t="shared" si="947"/>
        <v/>
      </c>
    </row>
    <row r="516" spans="1:24" x14ac:dyDescent="0.25">
      <c r="A516" t="s">
        <v>280</v>
      </c>
      <c r="B516" t="s">
        <v>1279</v>
      </c>
      <c r="C516" t="s">
        <v>20</v>
      </c>
      <c r="D516" s="7">
        <v>0.1</v>
      </c>
      <c r="E516" s="6" t="s">
        <v>17</v>
      </c>
      <c r="F516" t="s">
        <v>444</v>
      </c>
      <c r="G516" t="str">
        <f t="shared" si="862"/>
        <v>DL2022015</v>
      </c>
      <c r="H516" t="str">
        <f t="shared" si="863"/>
        <v>13</v>
      </c>
      <c r="I516" t="str">
        <f t="shared" si="864"/>
        <v>NordamerikanskBrakvandskrabbe_13_20220602_DL2022015_GladsaxeGym</v>
      </c>
      <c r="J516" t="str">
        <f t="shared" si="865"/>
        <v>NordamerikanskBrakvandskrabbe</v>
      </c>
      <c r="K516" t="str">
        <f t="shared" si="866"/>
        <v>eDNA</v>
      </c>
      <c r="L516" t="str">
        <f t="shared" si="867"/>
        <v>No Ct</v>
      </c>
      <c r="M516" t="str">
        <f t="shared" si="945"/>
        <v/>
      </c>
      <c r="N516" t="str">
        <f t="shared" si="946"/>
        <v/>
      </c>
      <c r="O516" t="str">
        <f t="shared" si="947"/>
        <v/>
      </c>
    </row>
    <row r="517" spans="1:24" x14ac:dyDescent="0.25">
      <c r="A517" t="s">
        <v>282</v>
      </c>
      <c r="B517" t="s">
        <v>1279</v>
      </c>
      <c r="C517" t="s">
        <v>20</v>
      </c>
      <c r="D517" s="7">
        <v>0.1</v>
      </c>
      <c r="E517" s="6" t="s">
        <v>17</v>
      </c>
      <c r="F517" t="s">
        <v>444</v>
      </c>
      <c r="G517" t="str">
        <f t="shared" si="862"/>
        <v>DL2022015</v>
      </c>
      <c r="H517" t="str">
        <f t="shared" si="863"/>
        <v>13</v>
      </c>
      <c r="I517" t="str">
        <f t="shared" si="864"/>
        <v>NordamerikanskBrakvandskrabbe_13_20220602_DL2022015_GladsaxeGym</v>
      </c>
      <c r="J517" t="str">
        <f t="shared" si="865"/>
        <v>NordamerikanskBrakvandskrabbe</v>
      </c>
      <c r="K517" t="str">
        <f t="shared" si="866"/>
        <v>eDNA</v>
      </c>
      <c r="L517" t="str">
        <f t="shared" si="867"/>
        <v>No Ct</v>
      </c>
      <c r="M517" t="str">
        <f t="shared" si="945"/>
        <v/>
      </c>
      <c r="N517" t="str">
        <f t="shared" si="946"/>
        <v/>
      </c>
      <c r="O517" t="str">
        <f t="shared" si="947"/>
        <v/>
      </c>
    </row>
    <row r="518" spans="1:24" x14ac:dyDescent="0.25">
      <c r="A518" t="s">
        <v>283</v>
      </c>
      <c r="B518" t="s">
        <v>1280</v>
      </c>
      <c r="C518" t="s">
        <v>13</v>
      </c>
      <c r="D518" s="7">
        <v>0.1</v>
      </c>
      <c r="E518" s="7">
        <v>33.06</v>
      </c>
      <c r="F518" t="s">
        <v>444</v>
      </c>
      <c r="G518" t="str">
        <f t="shared" ref="G518:G581" si="983">MID(F518,10,9)</f>
        <v>DL2022015</v>
      </c>
      <c r="H518" t="str">
        <f t="shared" ref="H518:H581" si="984">LEFT(B518,2)</f>
        <v>14</v>
      </c>
      <c r="I518" t="str">
        <f t="shared" ref="I518:I581" si="985">J518&amp;"_"&amp;H518&amp;"_"&amp;F518</f>
        <v>NordamerikanskBrakvandskrabbe_14_20220602_DL2022015_GladsaxeGym</v>
      </c>
      <c r="J518" t="str">
        <f t="shared" ref="J518:J581" si="986">MID(RIGHT(B518,LEN(B518)-3),1,FIND("_",RIGHT(B518,LEN(B518)-3))-1)</f>
        <v>NordamerikanskBrakvandskrabbe</v>
      </c>
      <c r="K518" t="str">
        <f t="shared" ref="K518:K581" si="987">TRIM(SUBSTITUTE(RIGHT(B518,FIND(J518,B518)+1),"_",""))</f>
        <v>PosK</v>
      </c>
      <c r="L518">
        <f t="shared" ref="L518:L581" si="988">IFERROR(VALUE(SUBSTITUTE(E518,".",",")),E518)</f>
        <v>33.06</v>
      </c>
      <c r="M518">
        <f t="shared" si="945"/>
        <v>33.06</v>
      </c>
      <c r="N518">
        <f t="shared" si="946"/>
        <v>0</v>
      </c>
      <c r="O518">
        <f t="shared" si="947"/>
        <v>0</v>
      </c>
      <c r="Q518">
        <f t="shared" ref="Q518" si="989">IF(L520="No Ct",0,L520)</f>
        <v>0</v>
      </c>
      <c r="R518">
        <f t="shared" ref="R518" si="990">IF(L521="No Ct",0,L521)</f>
        <v>0</v>
      </c>
      <c r="S518" t="str">
        <f t="shared" ref="S518" si="991">IF(AND(M518&gt;0,N518=0),"Valid","Invalid")</f>
        <v>Valid</v>
      </c>
      <c r="T518" t="str">
        <f t="shared" ref="T518" si="992">IF(OR(Q518&gt;1,R518&gt;1),"Present","Absent")</f>
        <v>Absent</v>
      </c>
      <c r="U518" t="str">
        <f t="shared" ref="U518" si="993">IF(OR(AND(Q518&gt;1,Q518&lt;41),AND(R518&gt;1,R518&lt;41)),"Ct&lt;41","Ct&gt;41")</f>
        <v>Ct&gt;41</v>
      </c>
      <c r="V518" t="str">
        <f>VLOOKUP(J518,Datasæt_Analysesystemer!$C$2:$D$68,2,FALSE)</f>
        <v>Nordam. Brakvandskrabbe / mudderkrabbe</v>
      </c>
      <c r="W518" t="str">
        <f t="shared" ref="W518" si="994">MID(F518,10,9)</f>
        <v>DL2022015</v>
      </c>
      <c r="X518" t="str">
        <f t="shared" ref="X518" si="995">W518&amp;"_"&amp;V518&amp;"_"&amp;S518&amp;"_"&amp;T518&amp;"_"&amp;U518</f>
        <v>DL2022015_Nordam. Brakvandskrabbe / mudderkrabbe_Valid_Absent_Ct&gt;41</v>
      </c>
    </row>
    <row r="519" spans="1:24" x14ac:dyDescent="0.25">
      <c r="A519" t="s">
        <v>285</v>
      </c>
      <c r="B519" t="s">
        <v>1281</v>
      </c>
      <c r="C519" t="s">
        <v>16</v>
      </c>
      <c r="D519" s="7">
        <v>0.1</v>
      </c>
      <c r="E519" s="7" t="s">
        <v>17</v>
      </c>
      <c r="F519" t="s">
        <v>444</v>
      </c>
      <c r="G519" t="str">
        <f t="shared" si="983"/>
        <v>DL2022015</v>
      </c>
      <c r="H519" t="str">
        <f t="shared" si="984"/>
        <v>14</v>
      </c>
      <c r="I519" t="str">
        <f t="shared" si="985"/>
        <v>NordamerikanskBrakvandskrabbe_14_20220602_DL2022015_GladsaxeGym</v>
      </c>
      <c r="J519" t="str">
        <f t="shared" si="986"/>
        <v>NordamerikanskBrakvandskrabbe</v>
      </c>
      <c r="K519" t="str">
        <f t="shared" si="987"/>
        <v>NegK</v>
      </c>
      <c r="L519" t="str">
        <f t="shared" si="988"/>
        <v>No Ct</v>
      </c>
      <c r="M519" t="str">
        <f t="shared" si="945"/>
        <v/>
      </c>
      <c r="N519" t="str">
        <f t="shared" si="946"/>
        <v/>
      </c>
      <c r="O519" t="str">
        <f t="shared" si="947"/>
        <v/>
      </c>
    </row>
    <row r="520" spans="1:24" x14ac:dyDescent="0.25">
      <c r="A520" t="s">
        <v>287</v>
      </c>
      <c r="B520" t="s">
        <v>1282</v>
      </c>
      <c r="C520" t="s">
        <v>20</v>
      </c>
      <c r="D520" s="7">
        <v>0.1</v>
      </c>
      <c r="E520" s="6" t="s">
        <v>17</v>
      </c>
      <c r="F520" t="s">
        <v>444</v>
      </c>
      <c r="G520" t="str">
        <f t="shared" si="983"/>
        <v>DL2022015</v>
      </c>
      <c r="H520" t="str">
        <f t="shared" si="984"/>
        <v>14</v>
      </c>
      <c r="I520" t="str">
        <f t="shared" si="985"/>
        <v>NordamerikanskBrakvandskrabbe_14_20220602_DL2022015_GladsaxeGym</v>
      </c>
      <c r="J520" t="str">
        <f t="shared" si="986"/>
        <v>NordamerikanskBrakvandskrabbe</v>
      </c>
      <c r="K520" t="str">
        <f t="shared" si="987"/>
        <v>eDNA</v>
      </c>
      <c r="L520" t="str">
        <f t="shared" si="988"/>
        <v>No Ct</v>
      </c>
      <c r="M520" t="str">
        <f t="shared" si="945"/>
        <v/>
      </c>
      <c r="N520" t="str">
        <f t="shared" si="946"/>
        <v/>
      </c>
      <c r="O520" t="str">
        <f t="shared" si="947"/>
        <v/>
      </c>
    </row>
    <row r="521" spans="1:24" x14ac:dyDescent="0.25">
      <c r="A521" t="s">
        <v>289</v>
      </c>
      <c r="B521" t="s">
        <v>1282</v>
      </c>
      <c r="C521" t="s">
        <v>20</v>
      </c>
      <c r="D521" s="7">
        <v>0.1</v>
      </c>
      <c r="E521" s="6" t="s">
        <v>17</v>
      </c>
      <c r="F521" t="s">
        <v>444</v>
      </c>
      <c r="G521" t="str">
        <f t="shared" si="983"/>
        <v>DL2022015</v>
      </c>
      <c r="H521" t="str">
        <f t="shared" si="984"/>
        <v>14</v>
      </c>
      <c r="I521" t="str">
        <f t="shared" si="985"/>
        <v>NordamerikanskBrakvandskrabbe_14_20220602_DL2022015_GladsaxeGym</v>
      </c>
      <c r="J521" t="str">
        <f t="shared" si="986"/>
        <v>NordamerikanskBrakvandskrabbe</v>
      </c>
      <c r="K521" t="str">
        <f t="shared" si="987"/>
        <v>eDNA</v>
      </c>
      <c r="L521" t="str">
        <f t="shared" si="988"/>
        <v>No Ct</v>
      </c>
      <c r="M521" t="str">
        <f t="shared" si="945"/>
        <v/>
      </c>
      <c r="N521" t="str">
        <f t="shared" si="946"/>
        <v/>
      </c>
      <c r="O521" t="str">
        <f t="shared" si="947"/>
        <v/>
      </c>
    </row>
    <row r="522" spans="1:24" x14ac:dyDescent="0.25">
      <c r="A522" t="s">
        <v>290</v>
      </c>
      <c r="B522" t="s">
        <v>425</v>
      </c>
      <c r="C522" t="s">
        <v>13</v>
      </c>
      <c r="D522" s="7">
        <v>0.1</v>
      </c>
      <c r="E522" s="6" t="s">
        <v>17</v>
      </c>
      <c r="F522" t="s">
        <v>444</v>
      </c>
      <c r="G522" t="str">
        <f t="shared" si="983"/>
        <v>DL2022015</v>
      </c>
      <c r="H522" t="str">
        <f t="shared" si="984"/>
        <v>15</v>
      </c>
      <c r="I522" t="str">
        <f t="shared" si="985"/>
        <v>EuropaeiskAal_15_20220602_DL2022015_GladsaxeGym</v>
      </c>
      <c r="J522" t="str">
        <f t="shared" si="986"/>
        <v>EuropaeiskAal</v>
      </c>
      <c r="K522" t="str">
        <f t="shared" si="987"/>
        <v>PosK</v>
      </c>
      <c r="L522" t="str">
        <f t="shared" si="988"/>
        <v>No Ct</v>
      </c>
      <c r="M522">
        <f t="shared" si="945"/>
        <v>0</v>
      </c>
      <c r="N522">
        <f t="shared" si="946"/>
        <v>0</v>
      </c>
      <c r="O522">
        <f t="shared" si="947"/>
        <v>0</v>
      </c>
      <c r="Q522">
        <f t="shared" ref="Q522" si="996">IF(L524="No Ct",0,L524)</f>
        <v>0</v>
      </c>
      <c r="R522">
        <f t="shared" ref="R522" si="997">IF(L525="No Ct",0,L525)</f>
        <v>0</v>
      </c>
      <c r="S522" t="str">
        <f t="shared" ref="S522" si="998">IF(AND(M522&gt;0,N522=0),"Valid","Invalid")</f>
        <v>Invalid</v>
      </c>
      <c r="T522" t="str">
        <f t="shared" ref="T522" si="999">IF(OR(Q522&gt;1,R522&gt;1),"Present","Absent")</f>
        <v>Absent</v>
      </c>
      <c r="U522" t="str">
        <f t="shared" ref="U522" si="1000">IF(OR(AND(Q522&gt;1,Q522&lt;41),AND(R522&gt;1,R522&lt;41)),"Ct&lt;41","Ct&gt;41")</f>
        <v>Ct&gt;41</v>
      </c>
      <c r="V522" t="str">
        <f>VLOOKUP(J522,Datasæt_Analysesystemer!$C$2:$D$68,2,FALSE)</f>
        <v>Europæisk ål</v>
      </c>
      <c r="W522" t="str">
        <f t="shared" ref="W522" si="1001">MID(F522,10,9)</f>
        <v>DL2022015</v>
      </c>
      <c r="X522" t="str">
        <f t="shared" ref="X522" si="1002">W522&amp;"_"&amp;V522&amp;"_"&amp;S522&amp;"_"&amp;T522&amp;"_"&amp;U522</f>
        <v>DL2022015_Europæisk ål_Invalid_Absent_Ct&gt;41</v>
      </c>
    </row>
    <row r="523" spans="1:24" x14ac:dyDescent="0.25">
      <c r="A523" t="s">
        <v>292</v>
      </c>
      <c r="B523" t="s">
        <v>426</v>
      </c>
      <c r="C523" t="s">
        <v>16</v>
      </c>
      <c r="D523" s="7">
        <v>0.1</v>
      </c>
      <c r="E523" s="6" t="s">
        <v>17</v>
      </c>
      <c r="F523" t="s">
        <v>444</v>
      </c>
      <c r="G523" t="str">
        <f t="shared" si="983"/>
        <v>DL2022015</v>
      </c>
      <c r="H523" t="str">
        <f t="shared" si="984"/>
        <v>15</v>
      </c>
      <c r="I523" t="str">
        <f t="shared" si="985"/>
        <v>EuropaeiskAal_15_20220602_DL2022015_GladsaxeGym</v>
      </c>
      <c r="J523" t="str">
        <f t="shared" si="986"/>
        <v>EuropaeiskAal</v>
      </c>
      <c r="K523" t="str">
        <f t="shared" si="987"/>
        <v>NegK</v>
      </c>
      <c r="L523" t="str">
        <f t="shared" si="988"/>
        <v>No Ct</v>
      </c>
      <c r="M523" t="str">
        <f t="shared" si="945"/>
        <v/>
      </c>
      <c r="N523" t="str">
        <f t="shared" si="946"/>
        <v/>
      </c>
      <c r="O523" t="str">
        <f t="shared" si="947"/>
        <v/>
      </c>
    </row>
    <row r="524" spans="1:24" x14ac:dyDescent="0.25">
      <c r="A524" t="s">
        <v>294</v>
      </c>
      <c r="B524" t="s">
        <v>427</v>
      </c>
      <c r="C524" t="s">
        <v>20</v>
      </c>
      <c r="D524" s="7">
        <v>0.1</v>
      </c>
      <c r="E524" s="6" t="s">
        <v>17</v>
      </c>
      <c r="F524" t="s">
        <v>444</v>
      </c>
      <c r="G524" t="str">
        <f t="shared" si="983"/>
        <v>DL2022015</v>
      </c>
      <c r="H524" t="str">
        <f t="shared" si="984"/>
        <v>15</v>
      </c>
      <c r="I524" t="str">
        <f t="shared" si="985"/>
        <v>EuropaeiskAal_15_20220602_DL2022015_GladsaxeGym</v>
      </c>
      <c r="J524" t="str">
        <f t="shared" si="986"/>
        <v>EuropaeiskAal</v>
      </c>
      <c r="K524" t="str">
        <f t="shared" si="987"/>
        <v>eDNA</v>
      </c>
      <c r="L524" t="str">
        <f t="shared" si="988"/>
        <v>No Ct</v>
      </c>
      <c r="M524" t="str">
        <f t="shared" si="945"/>
        <v/>
      </c>
      <c r="N524" t="str">
        <f t="shared" si="946"/>
        <v/>
      </c>
      <c r="O524" t="str">
        <f t="shared" si="947"/>
        <v/>
      </c>
    </row>
    <row r="525" spans="1:24" x14ac:dyDescent="0.25">
      <c r="A525" t="s">
        <v>296</v>
      </c>
      <c r="B525" t="s">
        <v>427</v>
      </c>
      <c r="C525" t="s">
        <v>20</v>
      </c>
      <c r="D525" s="7">
        <v>0.1</v>
      </c>
      <c r="E525" s="6" t="s">
        <v>17</v>
      </c>
      <c r="F525" t="s">
        <v>444</v>
      </c>
      <c r="G525" t="str">
        <f t="shared" si="983"/>
        <v>DL2022015</v>
      </c>
      <c r="H525" t="str">
        <f t="shared" si="984"/>
        <v>15</v>
      </c>
      <c r="I525" t="str">
        <f t="shared" si="985"/>
        <v>EuropaeiskAal_15_20220602_DL2022015_GladsaxeGym</v>
      </c>
      <c r="J525" t="str">
        <f t="shared" si="986"/>
        <v>EuropaeiskAal</v>
      </c>
      <c r="K525" t="str">
        <f t="shared" si="987"/>
        <v>eDNA</v>
      </c>
      <c r="L525" t="str">
        <f t="shared" si="988"/>
        <v>No Ct</v>
      </c>
      <c r="M525" t="str">
        <f t="shared" si="945"/>
        <v/>
      </c>
      <c r="N525" t="str">
        <f t="shared" si="946"/>
        <v/>
      </c>
      <c r="O525" t="str">
        <f t="shared" si="947"/>
        <v/>
      </c>
    </row>
    <row r="526" spans="1:24" x14ac:dyDescent="0.25">
      <c r="A526" t="s">
        <v>297</v>
      </c>
      <c r="B526" t="s">
        <v>428</v>
      </c>
      <c r="C526" t="s">
        <v>13</v>
      </c>
      <c r="D526" s="7">
        <v>0.1</v>
      </c>
      <c r="E526" s="7" t="s">
        <v>17</v>
      </c>
      <c r="F526" t="s">
        <v>444</v>
      </c>
      <c r="G526" t="str">
        <f t="shared" si="983"/>
        <v>DL2022015</v>
      </c>
      <c r="H526" t="str">
        <f t="shared" si="984"/>
        <v>16</v>
      </c>
      <c r="I526" t="str">
        <f t="shared" si="985"/>
        <v>EuropaeiskAal_16_20220602_DL2022015_GladsaxeGym</v>
      </c>
      <c r="J526" t="str">
        <f t="shared" si="986"/>
        <v>EuropaeiskAal</v>
      </c>
      <c r="K526" t="str">
        <f t="shared" si="987"/>
        <v>PosK</v>
      </c>
      <c r="L526" t="str">
        <f t="shared" si="988"/>
        <v>No Ct</v>
      </c>
      <c r="M526">
        <f t="shared" si="945"/>
        <v>0</v>
      </c>
      <c r="N526">
        <f t="shared" si="946"/>
        <v>0</v>
      </c>
      <c r="O526">
        <f t="shared" si="947"/>
        <v>0</v>
      </c>
      <c r="Q526">
        <f t="shared" ref="Q526" si="1003">IF(L528="No Ct",0,L528)</f>
        <v>0</v>
      </c>
      <c r="R526">
        <f t="shared" ref="R526" si="1004">IF(L529="No Ct",0,L529)</f>
        <v>0</v>
      </c>
      <c r="S526" t="str">
        <f t="shared" ref="S526" si="1005">IF(AND(M526&gt;0,N526=0),"Valid","Invalid")</f>
        <v>Invalid</v>
      </c>
      <c r="T526" t="str">
        <f t="shared" ref="T526" si="1006">IF(OR(Q526&gt;1,R526&gt;1),"Present","Absent")</f>
        <v>Absent</v>
      </c>
      <c r="U526" t="str">
        <f t="shared" ref="U526" si="1007">IF(OR(AND(Q526&gt;1,Q526&lt;41),AND(R526&gt;1,R526&lt;41)),"Ct&lt;41","Ct&gt;41")</f>
        <v>Ct&gt;41</v>
      </c>
      <c r="V526" t="str">
        <f>VLOOKUP(J526,Datasæt_Analysesystemer!$C$2:$D$68,2,FALSE)</f>
        <v>Europæisk ål</v>
      </c>
      <c r="W526" t="str">
        <f t="shared" ref="W526" si="1008">MID(F526,10,9)</f>
        <v>DL2022015</v>
      </c>
      <c r="X526" t="str">
        <f t="shared" ref="X526" si="1009">W526&amp;"_"&amp;V526&amp;"_"&amp;S526&amp;"_"&amp;T526&amp;"_"&amp;U526</f>
        <v>DL2022015_Europæisk ål_Invalid_Absent_Ct&gt;41</v>
      </c>
    </row>
    <row r="527" spans="1:24" x14ac:dyDescent="0.25">
      <c r="A527" t="s">
        <v>299</v>
      </c>
      <c r="B527" t="s">
        <v>429</v>
      </c>
      <c r="C527" t="s">
        <v>16</v>
      </c>
      <c r="D527" s="7">
        <v>0.1</v>
      </c>
      <c r="E527" s="6" t="s">
        <v>17</v>
      </c>
      <c r="F527" t="s">
        <v>444</v>
      </c>
      <c r="G527" t="str">
        <f t="shared" si="983"/>
        <v>DL2022015</v>
      </c>
      <c r="H527" t="str">
        <f t="shared" si="984"/>
        <v>16</v>
      </c>
      <c r="I527" t="str">
        <f t="shared" si="985"/>
        <v>EuropaeiskAal_16_20220602_DL2022015_GladsaxeGym</v>
      </c>
      <c r="J527" t="str">
        <f t="shared" si="986"/>
        <v>EuropaeiskAal</v>
      </c>
      <c r="K527" t="str">
        <f t="shared" si="987"/>
        <v>NegK</v>
      </c>
      <c r="L527" t="str">
        <f t="shared" si="988"/>
        <v>No Ct</v>
      </c>
      <c r="M527" t="str">
        <f t="shared" si="945"/>
        <v/>
      </c>
      <c r="N527" t="str">
        <f t="shared" si="946"/>
        <v/>
      </c>
      <c r="O527" t="str">
        <f t="shared" si="947"/>
        <v/>
      </c>
    </row>
    <row r="528" spans="1:24" x14ac:dyDescent="0.25">
      <c r="A528" t="s">
        <v>301</v>
      </c>
      <c r="B528" t="s">
        <v>430</v>
      </c>
      <c r="C528" t="s">
        <v>20</v>
      </c>
      <c r="D528" s="7">
        <v>0.1</v>
      </c>
      <c r="E528" s="7" t="s">
        <v>17</v>
      </c>
      <c r="F528" t="s">
        <v>444</v>
      </c>
      <c r="G528" t="str">
        <f t="shared" si="983"/>
        <v>DL2022015</v>
      </c>
      <c r="H528" t="str">
        <f t="shared" si="984"/>
        <v>16</v>
      </c>
      <c r="I528" t="str">
        <f t="shared" si="985"/>
        <v>EuropaeiskAal_16_20220602_DL2022015_GladsaxeGym</v>
      </c>
      <c r="J528" t="str">
        <f t="shared" si="986"/>
        <v>EuropaeiskAal</v>
      </c>
      <c r="K528" t="str">
        <f t="shared" si="987"/>
        <v>eDNA</v>
      </c>
      <c r="L528" t="str">
        <f t="shared" si="988"/>
        <v>No Ct</v>
      </c>
      <c r="M528" t="str">
        <f t="shared" si="945"/>
        <v/>
      </c>
      <c r="N528" t="str">
        <f t="shared" si="946"/>
        <v/>
      </c>
      <c r="O528" t="str">
        <f t="shared" si="947"/>
        <v/>
      </c>
    </row>
    <row r="529" spans="1:24" x14ac:dyDescent="0.25">
      <c r="A529" t="s">
        <v>303</v>
      </c>
      <c r="B529" t="s">
        <v>430</v>
      </c>
      <c r="C529" t="s">
        <v>20</v>
      </c>
      <c r="D529" s="7">
        <v>0.1</v>
      </c>
      <c r="E529" s="6" t="s">
        <v>17</v>
      </c>
      <c r="F529" t="s">
        <v>444</v>
      </c>
      <c r="G529" t="str">
        <f t="shared" si="983"/>
        <v>DL2022015</v>
      </c>
      <c r="H529" t="str">
        <f t="shared" si="984"/>
        <v>16</v>
      </c>
      <c r="I529" t="str">
        <f t="shared" si="985"/>
        <v>EuropaeiskAal_16_20220602_DL2022015_GladsaxeGym</v>
      </c>
      <c r="J529" t="str">
        <f t="shared" si="986"/>
        <v>EuropaeiskAal</v>
      </c>
      <c r="K529" t="str">
        <f t="shared" si="987"/>
        <v>eDNA</v>
      </c>
      <c r="L529" t="str">
        <f t="shared" si="988"/>
        <v>No Ct</v>
      </c>
      <c r="M529" t="str">
        <f t="shared" si="945"/>
        <v/>
      </c>
      <c r="N529" t="str">
        <f t="shared" si="946"/>
        <v/>
      </c>
      <c r="O529" t="str">
        <f t="shared" si="947"/>
        <v/>
      </c>
    </row>
    <row r="530" spans="1:24" x14ac:dyDescent="0.25">
      <c r="A530" t="s">
        <v>304</v>
      </c>
      <c r="B530" t="s">
        <v>305</v>
      </c>
      <c r="C530" t="s">
        <v>13</v>
      </c>
      <c r="D530" s="7">
        <v>0.1</v>
      </c>
      <c r="E530" s="7">
        <v>31.25</v>
      </c>
      <c r="F530" t="s">
        <v>444</v>
      </c>
      <c r="G530" t="str">
        <f t="shared" si="983"/>
        <v>DL2022015</v>
      </c>
      <c r="H530" t="str">
        <f t="shared" si="984"/>
        <v>17</v>
      </c>
      <c r="I530" t="str">
        <f t="shared" si="985"/>
        <v>Stillehavsoesters_17_20220602_DL2022015_GladsaxeGym</v>
      </c>
      <c r="J530" t="str">
        <f t="shared" si="986"/>
        <v>Stillehavsoesters</v>
      </c>
      <c r="K530" t="str">
        <f t="shared" si="987"/>
        <v>PosK</v>
      </c>
      <c r="L530">
        <f t="shared" si="988"/>
        <v>31.25</v>
      </c>
      <c r="M530">
        <f t="shared" si="945"/>
        <v>31.25</v>
      </c>
      <c r="N530">
        <f t="shared" si="946"/>
        <v>0</v>
      </c>
      <c r="O530">
        <f t="shared" si="947"/>
        <v>0</v>
      </c>
      <c r="Q530">
        <f t="shared" ref="Q530" si="1010">IF(L532="No Ct",0,L532)</f>
        <v>0</v>
      </c>
      <c r="R530">
        <f t="shared" ref="R530" si="1011">IF(L533="No Ct",0,L533)</f>
        <v>0</v>
      </c>
      <c r="S530" t="str">
        <f t="shared" ref="S530" si="1012">IF(AND(M530&gt;0,N530=0),"Valid","Invalid")</f>
        <v>Valid</v>
      </c>
      <c r="T530" t="str">
        <f t="shared" ref="T530" si="1013">IF(OR(Q530&gt;1,R530&gt;1),"Present","Absent")</f>
        <v>Absent</v>
      </c>
      <c r="U530" t="str">
        <f t="shared" ref="U530" si="1014">IF(OR(AND(Q530&gt;1,Q530&lt;41),AND(R530&gt;1,R530&lt;41)),"Ct&lt;41","Ct&gt;41")</f>
        <v>Ct&gt;41</v>
      </c>
      <c r="V530" t="str">
        <f>VLOOKUP(J530,Datasæt_Analysesystemer!$C$2:$D$68,2,FALSE)</f>
        <v>Stillehavsøsters</v>
      </c>
      <c r="W530" t="str">
        <f t="shared" ref="W530" si="1015">MID(F530,10,9)</f>
        <v>DL2022015</v>
      </c>
      <c r="X530" t="str">
        <f t="shared" ref="X530" si="1016">W530&amp;"_"&amp;V530&amp;"_"&amp;S530&amp;"_"&amp;T530&amp;"_"&amp;U530</f>
        <v>DL2022015_Stillehavsøsters_Valid_Absent_Ct&gt;41</v>
      </c>
    </row>
    <row r="531" spans="1:24" x14ac:dyDescent="0.25">
      <c r="A531" t="s">
        <v>306</v>
      </c>
      <c r="B531" t="s">
        <v>307</v>
      </c>
      <c r="C531" t="s">
        <v>16</v>
      </c>
      <c r="D531" s="7">
        <v>0.1</v>
      </c>
      <c r="E531" s="6" t="s">
        <v>17</v>
      </c>
      <c r="F531" t="s">
        <v>444</v>
      </c>
      <c r="G531" t="str">
        <f t="shared" si="983"/>
        <v>DL2022015</v>
      </c>
      <c r="H531" t="str">
        <f t="shared" si="984"/>
        <v>17</v>
      </c>
      <c r="I531" t="str">
        <f t="shared" si="985"/>
        <v>Stillehavsoesters_17_20220602_DL2022015_GladsaxeGym</v>
      </c>
      <c r="J531" t="str">
        <f t="shared" si="986"/>
        <v>Stillehavsoesters</v>
      </c>
      <c r="K531" t="str">
        <f t="shared" si="987"/>
        <v>NegK</v>
      </c>
      <c r="L531" t="str">
        <f t="shared" si="988"/>
        <v>No Ct</v>
      </c>
      <c r="M531" t="str">
        <f t="shared" si="945"/>
        <v/>
      </c>
      <c r="N531" t="str">
        <f t="shared" si="946"/>
        <v/>
      </c>
      <c r="O531" t="str">
        <f t="shared" si="947"/>
        <v/>
      </c>
    </row>
    <row r="532" spans="1:24" x14ac:dyDescent="0.25">
      <c r="A532" t="s">
        <v>308</v>
      </c>
      <c r="B532" t="s">
        <v>309</v>
      </c>
      <c r="C532" t="s">
        <v>20</v>
      </c>
      <c r="D532" s="7">
        <v>0.1</v>
      </c>
      <c r="E532" s="7" t="s">
        <v>17</v>
      </c>
      <c r="F532" t="s">
        <v>444</v>
      </c>
      <c r="G532" t="str">
        <f t="shared" si="983"/>
        <v>DL2022015</v>
      </c>
      <c r="H532" t="str">
        <f t="shared" si="984"/>
        <v>17</v>
      </c>
      <c r="I532" t="str">
        <f t="shared" si="985"/>
        <v>Stillehavsoesters_17_20220602_DL2022015_GladsaxeGym</v>
      </c>
      <c r="J532" t="str">
        <f t="shared" si="986"/>
        <v>Stillehavsoesters</v>
      </c>
      <c r="K532" t="str">
        <f t="shared" si="987"/>
        <v>eDNA</v>
      </c>
      <c r="L532" t="str">
        <f t="shared" si="988"/>
        <v>No Ct</v>
      </c>
      <c r="M532" t="str">
        <f t="shared" si="945"/>
        <v/>
      </c>
      <c r="N532" t="str">
        <f t="shared" si="946"/>
        <v/>
      </c>
      <c r="O532" t="str">
        <f t="shared" si="947"/>
        <v/>
      </c>
    </row>
    <row r="533" spans="1:24" x14ac:dyDescent="0.25">
      <c r="A533" t="s">
        <v>310</v>
      </c>
      <c r="B533" t="s">
        <v>309</v>
      </c>
      <c r="C533" t="s">
        <v>20</v>
      </c>
      <c r="D533" s="7">
        <v>0.1</v>
      </c>
      <c r="E533" s="7" t="s">
        <v>17</v>
      </c>
      <c r="F533" t="s">
        <v>444</v>
      </c>
      <c r="G533" t="str">
        <f t="shared" si="983"/>
        <v>DL2022015</v>
      </c>
      <c r="H533" t="str">
        <f t="shared" si="984"/>
        <v>17</v>
      </c>
      <c r="I533" t="str">
        <f t="shared" si="985"/>
        <v>Stillehavsoesters_17_20220602_DL2022015_GladsaxeGym</v>
      </c>
      <c r="J533" t="str">
        <f t="shared" si="986"/>
        <v>Stillehavsoesters</v>
      </c>
      <c r="K533" t="str">
        <f t="shared" si="987"/>
        <v>eDNA</v>
      </c>
      <c r="L533" t="str">
        <f t="shared" si="988"/>
        <v>No Ct</v>
      </c>
      <c r="M533" t="str">
        <f t="shared" si="945"/>
        <v/>
      </c>
      <c r="N533" t="str">
        <f t="shared" si="946"/>
        <v/>
      </c>
      <c r="O533" t="str">
        <f t="shared" si="947"/>
        <v/>
      </c>
    </row>
    <row r="534" spans="1:24" x14ac:dyDescent="0.25">
      <c r="A534" t="s">
        <v>311</v>
      </c>
      <c r="B534" t="s">
        <v>312</v>
      </c>
      <c r="C534" t="s">
        <v>13</v>
      </c>
      <c r="D534" s="7">
        <v>0.1</v>
      </c>
      <c r="E534" s="7" t="s">
        <v>17</v>
      </c>
      <c r="F534" t="s">
        <v>444</v>
      </c>
      <c r="G534" t="str">
        <f t="shared" si="983"/>
        <v>DL2022015</v>
      </c>
      <c r="H534" t="str">
        <f t="shared" si="984"/>
        <v>18</v>
      </c>
      <c r="I534" t="str">
        <f t="shared" si="985"/>
        <v>Stillehavsoesters_18_20220602_DL2022015_GladsaxeGym</v>
      </c>
      <c r="J534" t="str">
        <f t="shared" si="986"/>
        <v>Stillehavsoesters</v>
      </c>
      <c r="K534" t="str">
        <f t="shared" si="987"/>
        <v>PosK</v>
      </c>
      <c r="L534" t="str">
        <f t="shared" si="988"/>
        <v>No Ct</v>
      </c>
      <c r="M534">
        <f t="shared" si="945"/>
        <v>0</v>
      </c>
      <c r="N534">
        <f t="shared" si="946"/>
        <v>0</v>
      </c>
      <c r="O534">
        <f t="shared" si="947"/>
        <v>0</v>
      </c>
      <c r="Q534">
        <f t="shared" ref="Q534" si="1017">IF(L536="No Ct",0,L536)</f>
        <v>0</v>
      </c>
      <c r="R534">
        <f t="shared" ref="R534" si="1018">IF(L537="No Ct",0,L537)</f>
        <v>0</v>
      </c>
      <c r="S534" t="str">
        <f t="shared" ref="S534" si="1019">IF(AND(M534&gt;0,N534=0),"Valid","Invalid")</f>
        <v>Invalid</v>
      </c>
      <c r="T534" t="str">
        <f t="shared" ref="T534" si="1020">IF(OR(Q534&gt;1,R534&gt;1),"Present","Absent")</f>
        <v>Absent</v>
      </c>
      <c r="U534" t="str">
        <f t="shared" ref="U534" si="1021">IF(OR(AND(Q534&gt;1,Q534&lt;41),AND(R534&gt;1,R534&lt;41)),"Ct&lt;41","Ct&gt;41")</f>
        <v>Ct&gt;41</v>
      </c>
      <c r="V534" t="str">
        <f>VLOOKUP(J534,Datasæt_Analysesystemer!$C$2:$D$68,2,FALSE)</f>
        <v>Stillehavsøsters</v>
      </c>
      <c r="W534" t="str">
        <f t="shared" ref="W534" si="1022">MID(F534,10,9)</f>
        <v>DL2022015</v>
      </c>
      <c r="X534" t="str">
        <f t="shared" ref="X534" si="1023">W534&amp;"_"&amp;V534&amp;"_"&amp;S534&amp;"_"&amp;T534&amp;"_"&amp;U534</f>
        <v>DL2022015_Stillehavsøsters_Invalid_Absent_Ct&gt;41</v>
      </c>
    </row>
    <row r="535" spans="1:24" x14ac:dyDescent="0.25">
      <c r="A535" t="s">
        <v>313</v>
      </c>
      <c r="B535" t="s">
        <v>314</v>
      </c>
      <c r="C535" t="s">
        <v>16</v>
      </c>
      <c r="D535" s="7">
        <v>0.1</v>
      </c>
      <c r="E535" s="6" t="s">
        <v>17</v>
      </c>
      <c r="F535" t="s">
        <v>444</v>
      </c>
      <c r="G535" t="str">
        <f t="shared" si="983"/>
        <v>DL2022015</v>
      </c>
      <c r="H535" t="str">
        <f t="shared" si="984"/>
        <v>18</v>
      </c>
      <c r="I535" t="str">
        <f t="shared" si="985"/>
        <v>Stillehavsoesters_18_20220602_DL2022015_GladsaxeGym</v>
      </c>
      <c r="J535" t="str">
        <f t="shared" si="986"/>
        <v>Stillehavsoesters</v>
      </c>
      <c r="K535" t="str">
        <f t="shared" si="987"/>
        <v>NegK</v>
      </c>
      <c r="L535" t="str">
        <f t="shared" si="988"/>
        <v>No Ct</v>
      </c>
      <c r="M535" t="str">
        <f t="shared" si="945"/>
        <v/>
      </c>
      <c r="N535" t="str">
        <f t="shared" si="946"/>
        <v/>
      </c>
      <c r="O535" t="str">
        <f t="shared" si="947"/>
        <v/>
      </c>
    </row>
    <row r="536" spans="1:24" x14ac:dyDescent="0.25">
      <c r="A536" t="s">
        <v>315</v>
      </c>
      <c r="B536" t="s">
        <v>316</v>
      </c>
      <c r="C536" t="s">
        <v>20</v>
      </c>
      <c r="D536" s="7">
        <v>0.1</v>
      </c>
      <c r="E536" s="7" t="s">
        <v>17</v>
      </c>
      <c r="F536" t="s">
        <v>444</v>
      </c>
      <c r="G536" t="str">
        <f t="shared" si="983"/>
        <v>DL2022015</v>
      </c>
      <c r="H536" t="str">
        <f t="shared" si="984"/>
        <v>18</v>
      </c>
      <c r="I536" t="str">
        <f t="shared" si="985"/>
        <v>Stillehavsoesters_18_20220602_DL2022015_GladsaxeGym</v>
      </c>
      <c r="J536" t="str">
        <f t="shared" si="986"/>
        <v>Stillehavsoesters</v>
      </c>
      <c r="K536" t="str">
        <f t="shared" si="987"/>
        <v>eDNA</v>
      </c>
      <c r="L536" t="str">
        <f t="shared" si="988"/>
        <v>No Ct</v>
      </c>
      <c r="M536" t="str">
        <f t="shared" si="945"/>
        <v/>
      </c>
      <c r="N536" t="str">
        <f t="shared" si="946"/>
        <v/>
      </c>
      <c r="O536" t="str">
        <f t="shared" si="947"/>
        <v/>
      </c>
    </row>
    <row r="537" spans="1:24" x14ac:dyDescent="0.25">
      <c r="A537" t="s">
        <v>317</v>
      </c>
      <c r="B537" t="s">
        <v>316</v>
      </c>
      <c r="C537" t="s">
        <v>20</v>
      </c>
      <c r="D537" s="7">
        <v>0.1</v>
      </c>
      <c r="E537" s="7" t="s">
        <v>17</v>
      </c>
      <c r="F537" t="s">
        <v>444</v>
      </c>
      <c r="G537" t="str">
        <f t="shared" si="983"/>
        <v>DL2022015</v>
      </c>
      <c r="H537" t="str">
        <f t="shared" si="984"/>
        <v>18</v>
      </c>
      <c r="I537" t="str">
        <f t="shared" si="985"/>
        <v>Stillehavsoesters_18_20220602_DL2022015_GladsaxeGym</v>
      </c>
      <c r="J537" t="str">
        <f t="shared" si="986"/>
        <v>Stillehavsoesters</v>
      </c>
      <c r="K537" t="str">
        <f t="shared" si="987"/>
        <v>eDNA</v>
      </c>
      <c r="L537" t="str">
        <f t="shared" si="988"/>
        <v>No Ct</v>
      </c>
      <c r="M537" t="str">
        <f t="shared" si="945"/>
        <v/>
      </c>
      <c r="N537" t="str">
        <f t="shared" si="946"/>
        <v/>
      </c>
      <c r="O537" t="str">
        <f t="shared" si="947"/>
        <v/>
      </c>
    </row>
    <row r="538" spans="1:24" x14ac:dyDescent="0.25">
      <c r="A538" t="s">
        <v>318</v>
      </c>
      <c r="B538" t="s">
        <v>319</v>
      </c>
      <c r="C538" t="s">
        <v>13</v>
      </c>
      <c r="D538" s="7">
        <v>0.1</v>
      </c>
      <c r="E538" s="7">
        <v>27.13</v>
      </c>
      <c r="F538" t="s">
        <v>444</v>
      </c>
      <c r="G538" t="str">
        <f t="shared" si="983"/>
        <v>DL2022015</v>
      </c>
      <c r="H538" t="str">
        <f t="shared" si="984"/>
        <v>19</v>
      </c>
      <c r="I538" t="str">
        <f t="shared" si="985"/>
        <v>SortmundetKutling_19_20220602_DL2022015_GladsaxeGym</v>
      </c>
      <c r="J538" t="str">
        <f t="shared" si="986"/>
        <v>SortmundetKutling</v>
      </c>
      <c r="K538" t="str">
        <f t="shared" si="987"/>
        <v>PosK</v>
      </c>
      <c r="L538">
        <f t="shared" si="988"/>
        <v>27.13</v>
      </c>
      <c r="M538">
        <f t="shared" si="945"/>
        <v>27.13</v>
      </c>
      <c r="N538">
        <f t="shared" si="946"/>
        <v>0</v>
      </c>
      <c r="O538">
        <f t="shared" si="947"/>
        <v>0</v>
      </c>
      <c r="Q538">
        <f t="shared" ref="Q538" si="1024">IF(L540="No Ct",0,L540)</f>
        <v>0</v>
      </c>
      <c r="R538">
        <f t="shared" ref="R538" si="1025">IF(L541="No Ct",0,L541)</f>
        <v>0</v>
      </c>
      <c r="S538" t="str">
        <f t="shared" ref="S538" si="1026">IF(AND(M538&gt;0,N538=0),"Valid","Invalid")</f>
        <v>Valid</v>
      </c>
      <c r="T538" t="str">
        <f t="shared" ref="T538" si="1027">IF(OR(Q538&gt;1,R538&gt;1),"Present","Absent")</f>
        <v>Absent</v>
      </c>
      <c r="U538" t="str">
        <f t="shared" ref="U538" si="1028">IF(OR(AND(Q538&gt;1,Q538&lt;41),AND(R538&gt;1,R538&lt;41)),"Ct&lt;41","Ct&gt;41")</f>
        <v>Ct&gt;41</v>
      </c>
      <c r="V538" t="str">
        <f>VLOOKUP(J538,Datasæt_Analysesystemer!$C$2:$D$68,2,FALSE)</f>
        <v>Sortmundet kutling</v>
      </c>
      <c r="W538" t="str">
        <f t="shared" ref="W538" si="1029">MID(F538,10,9)</f>
        <v>DL2022015</v>
      </c>
      <c r="X538" t="str">
        <f t="shared" ref="X538" si="1030">W538&amp;"_"&amp;V538&amp;"_"&amp;S538&amp;"_"&amp;T538&amp;"_"&amp;U538</f>
        <v>DL2022015_Sortmundet kutling_Valid_Absent_Ct&gt;41</v>
      </c>
    </row>
    <row r="539" spans="1:24" x14ac:dyDescent="0.25">
      <c r="A539" t="s">
        <v>320</v>
      </c>
      <c r="B539" t="s">
        <v>321</v>
      </c>
      <c r="C539" t="s">
        <v>16</v>
      </c>
      <c r="D539" s="7">
        <v>0.1</v>
      </c>
      <c r="E539" s="6" t="s">
        <v>17</v>
      </c>
      <c r="F539" t="s">
        <v>444</v>
      </c>
      <c r="G539" t="str">
        <f t="shared" si="983"/>
        <v>DL2022015</v>
      </c>
      <c r="H539" t="str">
        <f t="shared" si="984"/>
        <v>19</v>
      </c>
      <c r="I539" t="str">
        <f t="shared" si="985"/>
        <v>SortmundetKutling_19_20220602_DL2022015_GladsaxeGym</v>
      </c>
      <c r="J539" t="str">
        <f t="shared" si="986"/>
        <v>SortmundetKutling</v>
      </c>
      <c r="K539" t="str">
        <f t="shared" si="987"/>
        <v>NegK</v>
      </c>
      <c r="L539" t="str">
        <f t="shared" si="988"/>
        <v>No Ct</v>
      </c>
      <c r="M539" t="str">
        <f t="shared" si="945"/>
        <v/>
      </c>
      <c r="N539" t="str">
        <f t="shared" si="946"/>
        <v/>
      </c>
      <c r="O539" t="str">
        <f t="shared" si="947"/>
        <v/>
      </c>
    </row>
    <row r="540" spans="1:24" x14ac:dyDescent="0.25">
      <c r="A540" t="s">
        <v>322</v>
      </c>
      <c r="B540" t="s">
        <v>323</v>
      </c>
      <c r="C540" t="s">
        <v>20</v>
      </c>
      <c r="D540" s="7">
        <v>0.1</v>
      </c>
      <c r="E540" s="6" t="s">
        <v>17</v>
      </c>
      <c r="F540" t="s">
        <v>444</v>
      </c>
      <c r="G540" t="str">
        <f t="shared" si="983"/>
        <v>DL2022015</v>
      </c>
      <c r="H540" t="str">
        <f t="shared" si="984"/>
        <v>19</v>
      </c>
      <c r="I540" t="str">
        <f t="shared" si="985"/>
        <v>SortmundetKutling_19_20220602_DL2022015_GladsaxeGym</v>
      </c>
      <c r="J540" t="str">
        <f t="shared" si="986"/>
        <v>SortmundetKutling</v>
      </c>
      <c r="K540" t="str">
        <f t="shared" si="987"/>
        <v>eDNA</v>
      </c>
      <c r="L540" t="str">
        <f t="shared" si="988"/>
        <v>No Ct</v>
      </c>
      <c r="M540" t="str">
        <f t="shared" si="945"/>
        <v/>
      </c>
      <c r="N540" t="str">
        <f t="shared" si="946"/>
        <v/>
      </c>
      <c r="O540" t="str">
        <f t="shared" si="947"/>
        <v/>
      </c>
    </row>
    <row r="541" spans="1:24" x14ac:dyDescent="0.25">
      <c r="A541" t="s">
        <v>324</v>
      </c>
      <c r="B541" t="s">
        <v>323</v>
      </c>
      <c r="C541" t="s">
        <v>20</v>
      </c>
      <c r="D541" s="7">
        <v>0.1</v>
      </c>
      <c r="E541" s="7" t="s">
        <v>17</v>
      </c>
      <c r="F541" t="s">
        <v>444</v>
      </c>
      <c r="G541" t="str">
        <f t="shared" si="983"/>
        <v>DL2022015</v>
      </c>
      <c r="H541" t="str">
        <f t="shared" si="984"/>
        <v>19</v>
      </c>
      <c r="I541" t="str">
        <f t="shared" si="985"/>
        <v>SortmundetKutling_19_20220602_DL2022015_GladsaxeGym</v>
      </c>
      <c r="J541" t="str">
        <f t="shared" si="986"/>
        <v>SortmundetKutling</v>
      </c>
      <c r="K541" t="str">
        <f t="shared" si="987"/>
        <v>eDNA</v>
      </c>
      <c r="L541" t="str">
        <f t="shared" si="988"/>
        <v>No Ct</v>
      </c>
      <c r="M541" t="str">
        <f t="shared" si="945"/>
        <v/>
      </c>
      <c r="N541" t="str">
        <f t="shared" si="946"/>
        <v/>
      </c>
      <c r="O541" t="str">
        <f t="shared" si="947"/>
        <v/>
      </c>
    </row>
    <row r="542" spans="1:24" x14ac:dyDescent="0.25">
      <c r="A542" t="s">
        <v>325</v>
      </c>
      <c r="B542" t="s">
        <v>326</v>
      </c>
      <c r="C542" t="s">
        <v>13</v>
      </c>
      <c r="D542" s="7">
        <v>0.1</v>
      </c>
      <c r="E542" s="7">
        <v>37.92</v>
      </c>
      <c r="F542" t="s">
        <v>444</v>
      </c>
      <c r="G542" t="str">
        <f t="shared" si="983"/>
        <v>DL2022015</v>
      </c>
      <c r="H542" t="str">
        <f t="shared" si="984"/>
        <v>20</v>
      </c>
      <c r="I542" t="str">
        <f t="shared" si="985"/>
        <v>SortmundetKutling_20_20220602_DL2022015_GladsaxeGym</v>
      </c>
      <c r="J542" t="str">
        <f t="shared" si="986"/>
        <v>SortmundetKutling</v>
      </c>
      <c r="K542" t="str">
        <f t="shared" si="987"/>
        <v>PosK</v>
      </c>
      <c r="L542">
        <f t="shared" si="988"/>
        <v>37.92</v>
      </c>
      <c r="M542">
        <f t="shared" si="945"/>
        <v>37.92</v>
      </c>
      <c r="N542">
        <f t="shared" si="946"/>
        <v>0</v>
      </c>
      <c r="O542">
        <f t="shared" si="947"/>
        <v>0</v>
      </c>
      <c r="Q542">
        <f t="shared" ref="Q542" si="1031">IF(L544="No Ct",0,L544)</f>
        <v>0</v>
      </c>
      <c r="R542">
        <f t="shared" ref="R542" si="1032">IF(L545="No Ct",0,L545)</f>
        <v>0</v>
      </c>
      <c r="S542" t="str">
        <f t="shared" ref="S542" si="1033">IF(AND(M542&gt;0,N542=0),"Valid","Invalid")</f>
        <v>Valid</v>
      </c>
      <c r="T542" t="str">
        <f t="shared" ref="T542" si="1034">IF(OR(Q542&gt;1,R542&gt;1),"Present","Absent")</f>
        <v>Absent</v>
      </c>
      <c r="U542" t="str">
        <f t="shared" ref="U542" si="1035">IF(OR(AND(Q542&gt;1,Q542&lt;41),AND(R542&gt;1,R542&lt;41)),"Ct&lt;41","Ct&gt;41")</f>
        <v>Ct&gt;41</v>
      </c>
      <c r="V542" t="str">
        <f>VLOOKUP(J542,Datasæt_Analysesystemer!$C$2:$D$68,2,FALSE)</f>
        <v>Sortmundet kutling</v>
      </c>
      <c r="W542" t="str">
        <f t="shared" ref="W542" si="1036">MID(F542,10,9)</f>
        <v>DL2022015</v>
      </c>
      <c r="X542" t="str">
        <f t="shared" ref="X542" si="1037">W542&amp;"_"&amp;V542&amp;"_"&amp;S542&amp;"_"&amp;T542&amp;"_"&amp;U542</f>
        <v>DL2022015_Sortmundet kutling_Valid_Absent_Ct&gt;41</v>
      </c>
    </row>
    <row r="543" spans="1:24" x14ac:dyDescent="0.25">
      <c r="A543" t="s">
        <v>327</v>
      </c>
      <c r="B543" t="s">
        <v>328</v>
      </c>
      <c r="C543" t="s">
        <v>16</v>
      </c>
      <c r="D543" s="7">
        <v>0.1</v>
      </c>
      <c r="E543" s="6" t="s">
        <v>17</v>
      </c>
      <c r="F543" t="s">
        <v>444</v>
      </c>
      <c r="G543" t="str">
        <f t="shared" si="983"/>
        <v>DL2022015</v>
      </c>
      <c r="H543" t="str">
        <f t="shared" si="984"/>
        <v>20</v>
      </c>
      <c r="I543" t="str">
        <f t="shared" si="985"/>
        <v>SortmundetKutling_20_20220602_DL2022015_GladsaxeGym</v>
      </c>
      <c r="J543" t="str">
        <f t="shared" si="986"/>
        <v>SortmundetKutling</v>
      </c>
      <c r="K543" t="str">
        <f t="shared" si="987"/>
        <v>NegK</v>
      </c>
      <c r="L543" t="str">
        <f t="shared" si="988"/>
        <v>No Ct</v>
      </c>
      <c r="M543" t="str">
        <f t="shared" si="945"/>
        <v/>
      </c>
      <c r="N543" t="str">
        <f t="shared" si="946"/>
        <v/>
      </c>
      <c r="O543" t="str">
        <f t="shared" si="947"/>
        <v/>
      </c>
    </row>
    <row r="544" spans="1:24" x14ac:dyDescent="0.25">
      <c r="A544" t="s">
        <v>329</v>
      </c>
      <c r="B544" t="s">
        <v>330</v>
      </c>
      <c r="C544" t="s">
        <v>20</v>
      </c>
      <c r="D544" s="7">
        <v>0.1</v>
      </c>
      <c r="E544" s="7" t="s">
        <v>17</v>
      </c>
      <c r="F544" t="s">
        <v>444</v>
      </c>
      <c r="G544" t="str">
        <f t="shared" si="983"/>
        <v>DL2022015</v>
      </c>
      <c r="H544" t="str">
        <f t="shared" si="984"/>
        <v>20</v>
      </c>
      <c r="I544" t="str">
        <f t="shared" si="985"/>
        <v>SortmundetKutling_20_20220602_DL2022015_GladsaxeGym</v>
      </c>
      <c r="J544" t="str">
        <f t="shared" si="986"/>
        <v>SortmundetKutling</v>
      </c>
      <c r="K544" t="str">
        <f t="shared" si="987"/>
        <v>eDNA</v>
      </c>
      <c r="L544" t="str">
        <f t="shared" si="988"/>
        <v>No Ct</v>
      </c>
      <c r="M544" t="str">
        <f t="shared" si="945"/>
        <v/>
      </c>
      <c r="N544" t="str">
        <f t="shared" si="946"/>
        <v/>
      </c>
      <c r="O544" t="str">
        <f t="shared" si="947"/>
        <v/>
      </c>
    </row>
    <row r="545" spans="1:24" x14ac:dyDescent="0.25">
      <c r="A545" t="s">
        <v>331</v>
      </c>
      <c r="B545" t="s">
        <v>330</v>
      </c>
      <c r="C545" t="s">
        <v>20</v>
      </c>
      <c r="D545" s="7">
        <v>0.1</v>
      </c>
      <c r="E545" s="7" t="s">
        <v>17</v>
      </c>
      <c r="F545" t="s">
        <v>444</v>
      </c>
      <c r="G545" t="str">
        <f t="shared" si="983"/>
        <v>DL2022015</v>
      </c>
      <c r="H545" t="str">
        <f t="shared" si="984"/>
        <v>20</v>
      </c>
      <c r="I545" t="str">
        <f t="shared" si="985"/>
        <v>SortmundetKutling_20_20220602_DL2022015_GladsaxeGym</v>
      </c>
      <c r="J545" t="str">
        <f t="shared" si="986"/>
        <v>SortmundetKutling</v>
      </c>
      <c r="K545" t="str">
        <f t="shared" si="987"/>
        <v>eDNA</v>
      </c>
      <c r="L545" t="str">
        <f t="shared" si="988"/>
        <v>No Ct</v>
      </c>
      <c r="M545" t="str">
        <f t="shared" si="945"/>
        <v/>
      </c>
      <c r="N545" t="str">
        <f t="shared" si="946"/>
        <v/>
      </c>
      <c r="O545" t="str">
        <f t="shared" si="947"/>
        <v/>
      </c>
    </row>
    <row r="546" spans="1:24" x14ac:dyDescent="0.25">
      <c r="A546" t="s">
        <v>390</v>
      </c>
      <c r="B546" t="s">
        <v>431</v>
      </c>
      <c r="C546" t="s">
        <v>13</v>
      </c>
      <c r="D546" s="7">
        <v>0.1</v>
      </c>
      <c r="E546" s="7">
        <v>27.33</v>
      </c>
      <c r="F546" t="s">
        <v>444</v>
      </c>
      <c r="G546" t="str">
        <f t="shared" si="983"/>
        <v>DL2022015</v>
      </c>
      <c r="H546" t="str">
        <f t="shared" si="984"/>
        <v>21</v>
      </c>
      <c r="I546" t="str">
        <f t="shared" si="985"/>
        <v>PenselKlippekrabbe_21_20220602_DL2022015_GladsaxeGym</v>
      </c>
      <c r="J546" t="str">
        <f t="shared" si="986"/>
        <v>PenselKlippekrabbe</v>
      </c>
      <c r="K546" t="str">
        <f t="shared" si="987"/>
        <v>PosK</v>
      </c>
      <c r="L546">
        <f t="shared" si="988"/>
        <v>27.33</v>
      </c>
      <c r="M546">
        <f t="shared" si="945"/>
        <v>27.33</v>
      </c>
      <c r="N546">
        <f t="shared" si="946"/>
        <v>0</v>
      </c>
      <c r="O546">
        <f t="shared" si="947"/>
        <v>0</v>
      </c>
      <c r="Q546">
        <f t="shared" ref="Q546" si="1038">IF(L548="No Ct",0,L548)</f>
        <v>0</v>
      </c>
      <c r="R546">
        <f t="shared" ref="R546" si="1039">IF(L549="No Ct",0,L549)</f>
        <v>0</v>
      </c>
      <c r="S546" t="str">
        <f t="shared" ref="S546" si="1040">IF(AND(M546&gt;0,N546=0),"Valid","Invalid")</f>
        <v>Valid</v>
      </c>
      <c r="T546" t="str">
        <f t="shared" ref="T546" si="1041">IF(OR(Q546&gt;1,R546&gt;1),"Present","Absent")</f>
        <v>Absent</v>
      </c>
      <c r="U546" t="str">
        <f t="shared" ref="U546" si="1042">IF(OR(AND(Q546&gt;1,Q546&lt;41),AND(R546&gt;1,R546&lt;41)),"Ct&lt;41","Ct&gt;41")</f>
        <v>Ct&gt;41</v>
      </c>
      <c r="V546" t="str">
        <f>VLOOKUP(J546,Datasæt_Analysesystemer!$C$2:$D$68,2,FALSE)</f>
        <v>Penselklippekrabbe</v>
      </c>
      <c r="W546" t="str">
        <f t="shared" ref="W546" si="1043">MID(F546,10,9)</f>
        <v>DL2022015</v>
      </c>
      <c r="X546" t="str">
        <f t="shared" ref="X546" si="1044">W546&amp;"_"&amp;V546&amp;"_"&amp;S546&amp;"_"&amp;T546&amp;"_"&amp;U546</f>
        <v>DL2022015_Penselklippekrabbe_Valid_Absent_Ct&gt;41</v>
      </c>
    </row>
    <row r="547" spans="1:24" x14ac:dyDescent="0.25">
      <c r="A547" t="s">
        <v>392</v>
      </c>
      <c r="B547" t="s">
        <v>432</v>
      </c>
      <c r="C547" t="s">
        <v>16</v>
      </c>
      <c r="D547" s="7">
        <v>0.1</v>
      </c>
      <c r="E547" s="6" t="s">
        <v>17</v>
      </c>
      <c r="F547" t="s">
        <v>444</v>
      </c>
      <c r="G547" t="str">
        <f t="shared" si="983"/>
        <v>DL2022015</v>
      </c>
      <c r="H547" t="str">
        <f t="shared" si="984"/>
        <v>21</v>
      </c>
      <c r="I547" t="str">
        <f t="shared" si="985"/>
        <v>PenselKlippekrabbe_21_20220602_DL2022015_GladsaxeGym</v>
      </c>
      <c r="J547" t="str">
        <f t="shared" si="986"/>
        <v>PenselKlippekrabbe</v>
      </c>
      <c r="K547" t="str">
        <f t="shared" si="987"/>
        <v>NegK</v>
      </c>
      <c r="L547" t="str">
        <f t="shared" si="988"/>
        <v>No Ct</v>
      </c>
      <c r="M547" t="str">
        <f t="shared" si="945"/>
        <v/>
      </c>
      <c r="N547" t="str">
        <f t="shared" si="946"/>
        <v/>
      </c>
      <c r="O547" t="str">
        <f t="shared" si="947"/>
        <v/>
      </c>
    </row>
    <row r="548" spans="1:24" x14ac:dyDescent="0.25">
      <c r="A548" t="s">
        <v>394</v>
      </c>
      <c r="B548" t="s">
        <v>433</v>
      </c>
      <c r="C548" t="s">
        <v>20</v>
      </c>
      <c r="D548" s="7">
        <v>0.1</v>
      </c>
      <c r="E548" s="7" t="s">
        <v>17</v>
      </c>
      <c r="F548" t="s">
        <v>444</v>
      </c>
      <c r="G548" t="str">
        <f t="shared" si="983"/>
        <v>DL2022015</v>
      </c>
      <c r="H548" t="str">
        <f t="shared" si="984"/>
        <v>21</v>
      </c>
      <c r="I548" t="str">
        <f t="shared" si="985"/>
        <v>PenselKlippekrabbe_21_20220602_DL2022015_GladsaxeGym</v>
      </c>
      <c r="J548" t="str">
        <f t="shared" si="986"/>
        <v>PenselKlippekrabbe</v>
      </c>
      <c r="K548" t="str">
        <f t="shared" si="987"/>
        <v>eDNA</v>
      </c>
      <c r="L548" t="str">
        <f t="shared" si="988"/>
        <v>No Ct</v>
      </c>
      <c r="M548" t="str">
        <f t="shared" si="945"/>
        <v/>
      </c>
      <c r="N548" t="str">
        <f t="shared" si="946"/>
        <v/>
      </c>
      <c r="O548" t="str">
        <f t="shared" si="947"/>
        <v/>
      </c>
    </row>
    <row r="549" spans="1:24" x14ac:dyDescent="0.25">
      <c r="A549" t="s">
        <v>396</v>
      </c>
      <c r="B549" t="s">
        <v>433</v>
      </c>
      <c r="C549" t="s">
        <v>20</v>
      </c>
      <c r="D549" s="7">
        <v>0.1</v>
      </c>
      <c r="E549" s="7" t="s">
        <v>17</v>
      </c>
      <c r="F549" t="s">
        <v>444</v>
      </c>
      <c r="G549" t="str">
        <f t="shared" si="983"/>
        <v>DL2022015</v>
      </c>
      <c r="H549" t="str">
        <f t="shared" si="984"/>
        <v>21</v>
      </c>
      <c r="I549" t="str">
        <f t="shared" si="985"/>
        <v>PenselKlippekrabbe_21_20220602_DL2022015_GladsaxeGym</v>
      </c>
      <c r="J549" t="str">
        <f t="shared" si="986"/>
        <v>PenselKlippekrabbe</v>
      </c>
      <c r="K549" t="str">
        <f t="shared" si="987"/>
        <v>eDNA</v>
      </c>
      <c r="L549" t="str">
        <f t="shared" si="988"/>
        <v>No Ct</v>
      </c>
      <c r="M549" t="str">
        <f t="shared" si="945"/>
        <v/>
      </c>
      <c r="N549" t="str">
        <f t="shared" si="946"/>
        <v/>
      </c>
      <c r="O549" t="str">
        <f t="shared" si="947"/>
        <v/>
      </c>
    </row>
    <row r="550" spans="1:24" x14ac:dyDescent="0.25">
      <c r="A550" t="s">
        <v>397</v>
      </c>
      <c r="B550" t="s">
        <v>434</v>
      </c>
      <c r="C550" t="s">
        <v>13</v>
      </c>
      <c r="D550" s="7">
        <v>0.1</v>
      </c>
      <c r="E550" s="6">
        <v>27.41</v>
      </c>
      <c r="F550" t="s">
        <v>444</v>
      </c>
      <c r="G550" t="str">
        <f t="shared" si="983"/>
        <v>DL2022015</v>
      </c>
      <c r="H550" t="str">
        <f t="shared" si="984"/>
        <v>22</v>
      </c>
      <c r="I550" t="str">
        <f t="shared" si="985"/>
        <v>PenselKlippekrabbe_22_20220602_DL2022015_GladsaxeGym</v>
      </c>
      <c r="J550" t="str">
        <f t="shared" si="986"/>
        <v>PenselKlippekrabbe</v>
      </c>
      <c r="K550" t="str">
        <f t="shared" si="987"/>
        <v>PosK</v>
      </c>
      <c r="L550">
        <f t="shared" si="988"/>
        <v>27.41</v>
      </c>
      <c r="M550">
        <f t="shared" si="945"/>
        <v>27.41</v>
      </c>
      <c r="N550">
        <f t="shared" si="946"/>
        <v>0</v>
      </c>
      <c r="O550">
        <f t="shared" si="947"/>
        <v>0</v>
      </c>
      <c r="Q550">
        <f t="shared" ref="Q550" si="1045">IF(L552="No Ct",0,L552)</f>
        <v>0</v>
      </c>
      <c r="R550">
        <f t="shared" ref="R550" si="1046">IF(L553="No Ct",0,L553)</f>
        <v>0</v>
      </c>
      <c r="S550" t="str">
        <f t="shared" ref="S550" si="1047">IF(AND(M550&gt;0,N550=0),"Valid","Invalid")</f>
        <v>Valid</v>
      </c>
      <c r="T550" t="str">
        <f t="shared" ref="T550" si="1048">IF(OR(Q550&gt;1,R550&gt;1),"Present","Absent")</f>
        <v>Absent</v>
      </c>
      <c r="U550" t="str">
        <f t="shared" ref="U550" si="1049">IF(OR(AND(Q550&gt;1,Q550&lt;41),AND(R550&gt;1,R550&lt;41)),"Ct&lt;41","Ct&gt;41")</f>
        <v>Ct&gt;41</v>
      </c>
      <c r="V550" t="str">
        <f>VLOOKUP(J550,Datasæt_Analysesystemer!$C$2:$D$68,2,FALSE)</f>
        <v>Penselklippekrabbe</v>
      </c>
      <c r="W550" t="str">
        <f t="shared" ref="W550" si="1050">MID(F550,10,9)</f>
        <v>DL2022015</v>
      </c>
      <c r="X550" t="str">
        <f t="shared" ref="X550" si="1051">W550&amp;"_"&amp;V550&amp;"_"&amp;S550&amp;"_"&amp;T550&amp;"_"&amp;U550</f>
        <v>DL2022015_Penselklippekrabbe_Valid_Absent_Ct&gt;41</v>
      </c>
    </row>
    <row r="551" spans="1:24" x14ac:dyDescent="0.25">
      <c r="A551" t="s">
        <v>399</v>
      </c>
      <c r="B551" t="s">
        <v>435</v>
      </c>
      <c r="C551" t="s">
        <v>16</v>
      </c>
      <c r="D551" s="7">
        <v>0.1</v>
      </c>
      <c r="E551" s="6" t="s">
        <v>17</v>
      </c>
      <c r="F551" t="s">
        <v>444</v>
      </c>
      <c r="G551" t="str">
        <f t="shared" si="983"/>
        <v>DL2022015</v>
      </c>
      <c r="H551" t="str">
        <f t="shared" si="984"/>
        <v>22</v>
      </c>
      <c r="I551" t="str">
        <f t="shared" si="985"/>
        <v>PenselKlippekrabbe_22_20220602_DL2022015_GladsaxeGym</v>
      </c>
      <c r="J551" t="str">
        <f t="shared" si="986"/>
        <v>PenselKlippekrabbe</v>
      </c>
      <c r="K551" t="str">
        <f t="shared" si="987"/>
        <v>NegK</v>
      </c>
      <c r="L551" t="str">
        <f t="shared" si="988"/>
        <v>No Ct</v>
      </c>
      <c r="M551" t="str">
        <f t="shared" si="945"/>
        <v/>
      </c>
      <c r="N551" t="str">
        <f t="shared" si="946"/>
        <v/>
      </c>
      <c r="O551" t="str">
        <f t="shared" si="947"/>
        <v/>
      </c>
    </row>
    <row r="552" spans="1:24" x14ac:dyDescent="0.25">
      <c r="A552" t="s">
        <v>401</v>
      </c>
      <c r="B552" t="s">
        <v>436</v>
      </c>
      <c r="C552" t="s">
        <v>20</v>
      </c>
      <c r="D552" s="7">
        <v>0.1</v>
      </c>
      <c r="E552" s="6" t="s">
        <v>17</v>
      </c>
      <c r="F552" t="s">
        <v>444</v>
      </c>
      <c r="G552" t="str">
        <f t="shared" si="983"/>
        <v>DL2022015</v>
      </c>
      <c r="H552" t="str">
        <f t="shared" si="984"/>
        <v>22</v>
      </c>
      <c r="I552" t="str">
        <f t="shared" si="985"/>
        <v>PenselKlippekrabbe_22_20220602_DL2022015_GladsaxeGym</v>
      </c>
      <c r="J552" t="str">
        <f t="shared" si="986"/>
        <v>PenselKlippekrabbe</v>
      </c>
      <c r="K552" t="str">
        <f t="shared" si="987"/>
        <v>eDNA</v>
      </c>
      <c r="L552" t="str">
        <f t="shared" si="988"/>
        <v>No Ct</v>
      </c>
      <c r="M552" t="str">
        <f t="shared" si="945"/>
        <v/>
      </c>
      <c r="N552" t="str">
        <f t="shared" si="946"/>
        <v/>
      </c>
      <c r="O552" t="str">
        <f t="shared" si="947"/>
        <v/>
      </c>
    </row>
    <row r="553" spans="1:24" x14ac:dyDescent="0.25">
      <c r="A553" t="s">
        <v>403</v>
      </c>
      <c r="B553" t="s">
        <v>436</v>
      </c>
      <c r="C553" t="s">
        <v>20</v>
      </c>
      <c r="D553" s="7">
        <v>0.1</v>
      </c>
      <c r="E553" s="6" t="s">
        <v>17</v>
      </c>
      <c r="F553" t="s">
        <v>444</v>
      </c>
      <c r="G553" t="str">
        <f t="shared" si="983"/>
        <v>DL2022015</v>
      </c>
      <c r="H553" t="str">
        <f t="shared" si="984"/>
        <v>22</v>
      </c>
      <c r="I553" t="str">
        <f t="shared" si="985"/>
        <v>PenselKlippekrabbe_22_20220602_DL2022015_GladsaxeGym</v>
      </c>
      <c r="J553" t="str">
        <f t="shared" si="986"/>
        <v>PenselKlippekrabbe</v>
      </c>
      <c r="K553" t="str">
        <f t="shared" si="987"/>
        <v>eDNA</v>
      </c>
      <c r="L553" t="str">
        <f t="shared" si="988"/>
        <v>No Ct</v>
      </c>
      <c r="M553" t="str">
        <f t="shared" si="945"/>
        <v/>
      </c>
      <c r="N553" t="str">
        <f t="shared" si="946"/>
        <v/>
      </c>
      <c r="O553" t="str">
        <f t="shared" si="947"/>
        <v/>
      </c>
    </row>
    <row r="554" spans="1:24" x14ac:dyDescent="0.25">
      <c r="A554" t="s">
        <v>404</v>
      </c>
      <c r="B554" t="s">
        <v>437</v>
      </c>
      <c r="C554" t="s">
        <v>13</v>
      </c>
      <c r="D554" s="7">
        <v>0.1</v>
      </c>
      <c r="E554" s="6">
        <v>27.01</v>
      </c>
      <c r="F554" t="s">
        <v>444</v>
      </c>
      <c r="G554" t="str">
        <f t="shared" si="983"/>
        <v>DL2022015</v>
      </c>
      <c r="H554" t="str">
        <f t="shared" si="984"/>
        <v>23</v>
      </c>
      <c r="I554" t="str">
        <f t="shared" si="985"/>
        <v>AsiatiskStrandkrabbe_23_20220602_DL2022015_GladsaxeGym</v>
      </c>
      <c r="J554" t="str">
        <f t="shared" si="986"/>
        <v>AsiatiskStrandkrabbe</v>
      </c>
      <c r="K554" t="str">
        <f t="shared" si="987"/>
        <v>PosK</v>
      </c>
      <c r="L554">
        <f t="shared" si="988"/>
        <v>27.01</v>
      </c>
      <c r="M554">
        <f t="shared" si="945"/>
        <v>27.01</v>
      </c>
      <c r="N554">
        <f t="shared" si="946"/>
        <v>0</v>
      </c>
      <c r="O554">
        <f t="shared" si="947"/>
        <v>0</v>
      </c>
      <c r="Q554">
        <f t="shared" ref="Q554" si="1052">IF(L556="No Ct",0,L556)</f>
        <v>0</v>
      </c>
      <c r="R554">
        <f t="shared" ref="R554" si="1053">IF(L557="No Ct",0,L557)</f>
        <v>0</v>
      </c>
      <c r="S554" t="str">
        <f t="shared" ref="S554" si="1054">IF(AND(M554&gt;0,N554=0),"Valid","Invalid")</f>
        <v>Valid</v>
      </c>
      <c r="T554" t="str">
        <f t="shared" ref="T554" si="1055">IF(OR(Q554&gt;1,R554&gt;1),"Present","Absent")</f>
        <v>Absent</v>
      </c>
      <c r="U554" t="str">
        <f t="shared" ref="U554" si="1056">IF(OR(AND(Q554&gt;1,Q554&lt;41),AND(R554&gt;1,R554&lt;41)),"Ct&lt;41","Ct&gt;41")</f>
        <v>Ct&gt;41</v>
      </c>
      <c r="V554" t="str">
        <f>VLOOKUP(J554,Datasæt_Analysesystemer!$C$2:$D$68,2,FALSE)</f>
        <v>Asiatisk strandkrabbe</v>
      </c>
      <c r="W554" t="str">
        <f t="shared" ref="W554" si="1057">MID(F554,10,9)</f>
        <v>DL2022015</v>
      </c>
      <c r="X554" t="str">
        <f t="shared" ref="X554" si="1058">W554&amp;"_"&amp;V554&amp;"_"&amp;S554&amp;"_"&amp;T554&amp;"_"&amp;U554</f>
        <v>DL2022015_Asiatisk strandkrabbe_Valid_Absent_Ct&gt;41</v>
      </c>
    </row>
    <row r="555" spans="1:24" x14ac:dyDescent="0.25">
      <c r="A555" t="s">
        <v>406</v>
      </c>
      <c r="B555" t="s">
        <v>438</v>
      </c>
      <c r="C555" t="s">
        <v>16</v>
      </c>
      <c r="D555" s="7">
        <v>0.1</v>
      </c>
      <c r="E555" s="6" t="s">
        <v>17</v>
      </c>
      <c r="F555" t="s">
        <v>444</v>
      </c>
      <c r="G555" t="str">
        <f t="shared" si="983"/>
        <v>DL2022015</v>
      </c>
      <c r="H555" t="str">
        <f t="shared" si="984"/>
        <v>23</v>
      </c>
      <c r="I555" t="str">
        <f t="shared" si="985"/>
        <v>AsiatiskStrandkrabbe_23_20220602_DL2022015_GladsaxeGym</v>
      </c>
      <c r="J555" t="str">
        <f t="shared" si="986"/>
        <v>AsiatiskStrandkrabbe</v>
      </c>
      <c r="K555" t="str">
        <f t="shared" si="987"/>
        <v>NegK</v>
      </c>
      <c r="L555" t="str">
        <f t="shared" si="988"/>
        <v>No Ct</v>
      </c>
      <c r="M555" t="str">
        <f t="shared" si="945"/>
        <v/>
      </c>
      <c r="N555" t="str">
        <f t="shared" si="946"/>
        <v/>
      </c>
      <c r="O555" t="str">
        <f t="shared" si="947"/>
        <v/>
      </c>
    </row>
    <row r="556" spans="1:24" x14ac:dyDescent="0.25">
      <c r="A556" t="s">
        <v>408</v>
      </c>
      <c r="B556" t="s">
        <v>439</v>
      </c>
      <c r="C556" t="s">
        <v>20</v>
      </c>
      <c r="D556" s="7">
        <v>0.1</v>
      </c>
      <c r="E556" s="6" t="s">
        <v>17</v>
      </c>
      <c r="F556" t="s">
        <v>444</v>
      </c>
      <c r="G556" t="str">
        <f t="shared" si="983"/>
        <v>DL2022015</v>
      </c>
      <c r="H556" t="str">
        <f t="shared" si="984"/>
        <v>23</v>
      </c>
      <c r="I556" t="str">
        <f t="shared" si="985"/>
        <v>AsiatiskStrandkrabbe_23_20220602_DL2022015_GladsaxeGym</v>
      </c>
      <c r="J556" t="str">
        <f t="shared" si="986"/>
        <v>AsiatiskStrandkrabbe</v>
      </c>
      <c r="K556" t="str">
        <f t="shared" si="987"/>
        <v>eDNA</v>
      </c>
      <c r="L556" t="str">
        <f t="shared" si="988"/>
        <v>No Ct</v>
      </c>
      <c r="M556" t="str">
        <f t="shared" si="945"/>
        <v/>
      </c>
      <c r="N556" t="str">
        <f t="shared" si="946"/>
        <v/>
      </c>
      <c r="O556" t="str">
        <f t="shared" si="947"/>
        <v/>
      </c>
    </row>
    <row r="557" spans="1:24" x14ac:dyDescent="0.25">
      <c r="A557" t="s">
        <v>410</v>
      </c>
      <c r="B557" t="s">
        <v>439</v>
      </c>
      <c r="C557" t="s">
        <v>20</v>
      </c>
      <c r="D557" s="7">
        <v>0.1</v>
      </c>
      <c r="E557" s="6" t="s">
        <v>17</v>
      </c>
      <c r="F557" t="s">
        <v>444</v>
      </c>
      <c r="G557" t="str">
        <f t="shared" si="983"/>
        <v>DL2022015</v>
      </c>
      <c r="H557" t="str">
        <f t="shared" si="984"/>
        <v>23</v>
      </c>
      <c r="I557" t="str">
        <f t="shared" si="985"/>
        <v>AsiatiskStrandkrabbe_23_20220602_DL2022015_GladsaxeGym</v>
      </c>
      <c r="J557" t="str">
        <f t="shared" si="986"/>
        <v>AsiatiskStrandkrabbe</v>
      </c>
      <c r="K557" t="str">
        <f t="shared" si="987"/>
        <v>eDNA</v>
      </c>
      <c r="L557" t="str">
        <f t="shared" si="988"/>
        <v>No Ct</v>
      </c>
      <c r="M557" t="str">
        <f t="shared" si="945"/>
        <v/>
      </c>
      <c r="N557" t="str">
        <f t="shared" si="946"/>
        <v/>
      </c>
      <c r="O557" t="str">
        <f t="shared" si="947"/>
        <v/>
      </c>
    </row>
    <row r="558" spans="1:24" x14ac:dyDescent="0.25">
      <c r="A558" t="s">
        <v>411</v>
      </c>
      <c r="B558" t="s">
        <v>440</v>
      </c>
      <c r="C558" t="s">
        <v>13</v>
      </c>
      <c r="D558" s="7">
        <v>0.1</v>
      </c>
      <c r="E558" s="6">
        <v>26.35</v>
      </c>
      <c r="F558" t="s">
        <v>444</v>
      </c>
      <c r="G558" t="str">
        <f t="shared" si="983"/>
        <v>DL2022015</v>
      </c>
      <c r="H558" t="str">
        <f t="shared" si="984"/>
        <v>24</v>
      </c>
      <c r="I558" t="str">
        <f t="shared" si="985"/>
        <v>AsiatiskStrandkrabbe_24_20220602_DL2022015_GladsaxeGym</v>
      </c>
      <c r="J558" t="str">
        <f t="shared" si="986"/>
        <v>AsiatiskStrandkrabbe</v>
      </c>
      <c r="K558" t="str">
        <f t="shared" si="987"/>
        <v>PosK</v>
      </c>
      <c r="L558">
        <f t="shared" si="988"/>
        <v>26.35</v>
      </c>
      <c r="M558">
        <f t="shared" si="945"/>
        <v>26.35</v>
      </c>
      <c r="N558">
        <f t="shared" si="946"/>
        <v>0</v>
      </c>
      <c r="O558">
        <f t="shared" si="947"/>
        <v>0</v>
      </c>
      <c r="Q558">
        <f t="shared" ref="Q558" si="1059">IF(L560="No Ct",0,L560)</f>
        <v>0</v>
      </c>
      <c r="R558">
        <f t="shared" ref="R558" si="1060">IF(L561="No Ct",0,L561)</f>
        <v>0</v>
      </c>
      <c r="S558" t="str">
        <f t="shared" ref="S558" si="1061">IF(AND(M558&gt;0,N558=0),"Valid","Invalid")</f>
        <v>Valid</v>
      </c>
      <c r="T558" t="str">
        <f t="shared" ref="T558" si="1062">IF(OR(Q558&gt;1,R558&gt;1),"Present","Absent")</f>
        <v>Absent</v>
      </c>
      <c r="U558" t="str">
        <f t="shared" ref="U558" si="1063">IF(OR(AND(Q558&gt;1,Q558&lt;41),AND(R558&gt;1,R558&lt;41)),"Ct&lt;41","Ct&gt;41")</f>
        <v>Ct&gt;41</v>
      </c>
      <c r="V558" t="str">
        <f>VLOOKUP(J558,Datasæt_Analysesystemer!$C$2:$D$68,2,FALSE)</f>
        <v>Asiatisk strandkrabbe</v>
      </c>
      <c r="W558" t="str">
        <f t="shared" ref="W558" si="1064">MID(F558,10,9)</f>
        <v>DL2022015</v>
      </c>
      <c r="X558" t="str">
        <f t="shared" ref="X558" si="1065">W558&amp;"_"&amp;V558&amp;"_"&amp;S558&amp;"_"&amp;T558&amp;"_"&amp;U558</f>
        <v>DL2022015_Asiatisk strandkrabbe_Valid_Absent_Ct&gt;41</v>
      </c>
    </row>
    <row r="559" spans="1:24" x14ac:dyDescent="0.25">
      <c r="A559" t="s">
        <v>413</v>
      </c>
      <c r="B559" t="s">
        <v>441</v>
      </c>
      <c r="C559" t="s">
        <v>16</v>
      </c>
      <c r="D559" s="7">
        <v>0.1</v>
      </c>
      <c r="E559" s="6" t="s">
        <v>17</v>
      </c>
      <c r="F559" t="s">
        <v>444</v>
      </c>
      <c r="G559" t="str">
        <f t="shared" si="983"/>
        <v>DL2022015</v>
      </c>
      <c r="H559" t="str">
        <f t="shared" si="984"/>
        <v>24</v>
      </c>
      <c r="I559" t="str">
        <f t="shared" si="985"/>
        <v>AsiatiskStrandkrabbe_24_20220602_DL2022015_GladsaxeGym</v>
      </c>
      <c r="J559" t="str">
        <f t="shared" si="986"/>
        <v>AsiatiskStrandkrabbe</v>
      </c>
      <c r="K559" t="str">
        <f t="shared" si="987"/>
        <v>NegK</v>
      </c>
      <c r="L559" t="str">
        <f t="shared" si="988"/>
        <v>No Ct</v>
      </c>
      <c r="M559" t="str">
        <f t="shared" si="945"/>
        <v/>
      </c>
      <c r="N559" t="str">
        <f t="shared" si="946"/>
        <v/>
      </c>
      <c r="O559" t="str">
        <f t="shared" si="947"/>
        <v/>
      </c>
    </row>
    <row r="560" spans="1:24" x14ac:dyDescent="0.25">
      <c r="A560" t="s">
        <v>415</v>
      </c>
      <c r="B560" t="s">
        <v>442</v>
      </c>
      <c r="C560" t="s">
        <v>20</v>
      </c>
      <c r="D560" s="7">
        <v>0.1</v>
      </c>
      <c r="E560" s="6" t="s">
        <v>17</v>
      </c>
      <c r="F560" t="s">
        <v>444</v>
      </c>
      <c r="G560" t="str">
        <f t="shared" si="983"/>
        <v>DL2022015</v>
      </c>
      <c r="H560" t="str">
        <f t="shared" si="984"/>
        <v>24</v>
      </c>
      <c r="I560" t="str">
        <f t="shared" si="985"/>
        <v>AsiatiskStrandkrabbe_24_20220602_DL2022015_GladsaxeGym</v>
      </c>
      <c r="J560" t="str">
        <f t="shared" si="986"/>
        <v>AsiatiskStrandkrabbe</v>
      </c>
      <c r="K560" t="str">
        <f t="shared" si="987"/>
        <v>eDNA</v>
      </c>
      <c r="L560" t="str">
        <f t="shared" si="988"/>
        <v>No Ct</v>
      </c>
      <c r="M560" t="str">
        <f t="shared" si="945"/>
        <v/>
      </c>
      <c r="N560" t="str">
        <f t="shared" si="946"/>
        <v/>
      </c>
      <c r="O560" t="str">
        <f t="shared" si="947"/>
        <v/>
      </c>
    </row>
    <row r="561" spans="1:24" x14ac:dyDescent="0.25">
      <c r="A561" t="s">
        <v>417</v>
      </c>
      <c r="B561" t="s">
        <v>442</v>
      </c>
      <c r="C561" t="s">
        <v>20</v>
      </c>
      <c r="D561" s="7">
        <v>0.1</v>
      </c>
      <c r="E561" s="6" t="s">
        <v>17</v>
      </c>
      <c r="F561" t="s">
        <v>444</v>
      </c>
      <c r="G561" t="str">
        <f t="shared" si="983"/>
        <v>DL2022015</v>
      </c>
      <c r="H561" t="str">
        <f t="shared" si="984"/>
        <v>24</v>
      </c>
      <c r="I561" t="str">
        <f t="shared" si="985"/>
        <v>AsiatiskStrandkrabbe_24_20220602_DL2022015_GladsaxeGym</v>
      </c>
      <c r="J561" t="str">
        <f t="shared" si="986"/>
        <v>AsiatiskStrandkrabbe</v>
      </c>
      <c r="K561" t="str">
        <f t="shared" si="987"/>
        <v>eDNA</v>
      </c>
      <c r="L561" t="str">
        <f t="shared" si="988"/>
        <v>No Ct</v>
      </c>
      <c r="M561" t="str">
        <f t="shared" si="945"/>
        <v/>
      </c>
      <c r="N561" t="str">
        <f t="shared" si="946"/>
        <v/>
      </c>
      <c r="O561" t="str">
        <f t="shared" si="947"/>
        <v/>
      </c>
    </row>
    <row r="562" spans="1:24" x14ac:dyDescent="0.25">
      <c r="A562" t="s">
        <v>11</v>
      </c>
      <c r="B562" t="s">
        <v>196</v>
      </c>
      <c r="C562" t="s">
        <v>13</v>
      </c>
      <c r="D562" s="7">
        <v>0.1</v>
      </c>
      <c r="E562" s="7">
        <v>25.47</v>
      </c>
      <c r="F562" t="s">
        <v>445</v>
      </c>
      <c r="G562" t="str">
        <f t="shared" si="983"/>
        <v>DL2022028</v>
      </c>
      <c r="H562" t="str">
        <f t="shared" si="984"/>
        <v>01</v>
      </c>
      <c r="I562" t="str">
        <f t="shared" si="985"/>
        <v>Skrubbe_01_20220608_DL2022028_OerestadGym</v>
      </c>
      <c r="J562" t="str">
        <f t="shared" si="986"/>
        <v>Skrubbe</v>
      </c>
      <c r="K562" t="str">
        <f t="shared" si="987"/>
        <v>PosK</v>
      </c>
      <c r="L562">
        <f t="shared" si="988"/>
        <v>25.47</v>
      </c>
      <c r="M562">
        <f t="shared" ref="M562:M625" si="1066">IF(K562="PosK",SUMIFS(L:L,K:K,"PosK",I:I,I562),"")</f>
        <v>25.47</v>
      </c>
      <c r="N562">
        <f t="shared" ref="N562:N625" si="1067">IF(K562="PosK",SUMIFS(L:L,K:K,"NegK",I:I,I562),"")</f>
        <v>0</v>
      </c>
      <c r="O562">
        <f t="shared" ref="O562:O625" si="1068">IF(K562="PosK",SUMIFS(L:L,K:K,"eDNA",I:I,I562),"")</f>
        <v>0</v>
      </c>
      <c r="Q562">
        <f t="shared" ref="Q562" si="1069">IF(L564="No Ct",0,L564)</f>
        <v>0</v>
      </c>
      <c r="R562">
        <f t="shared" ref="R562" si="1070">IF(L565="No Ct",0,L565)</f>
        <v>0</v>
      </c>
      <c r="S562" t="str">
        <f t="shared" ref="S562" si="1071">IF(AND(M562&gt;0,N562=0),"Valid","Invalid")</f>
        <v>Valid</v>
      </c>
      <c r="T562" t="str">
        <f t="shared" ref="T562" si="1072">IF(OR(Q562&gt;1,R562&gt;1),"Present","Absent")</f>
        <v>Absent</v>
      </c>
      <c r="U562" t="str">
        <f t="shared" ref="U562" si="1073">IF(OR(AND(Q562&gt;1,Q562&lt;41),AND(R562&gt;1,R562&lt;41)),"Ct&lt;41","Ct&gt;41")</f>
        <v>Ct&gt;41</v>
      </c>
      <c r="V562" t="str">
        <f>VLOOKUP(J562,Datasæt_Analysesystemer!$C$2:$D$68,2,FALSE)</f>
        <v>Skrubbe</v>
      </c>
      <c r="W562" t="str">
        <f t="shared" ref="W562" si="1074">MID(F562,10,9)</f>
        <v>DL2022028</v>
      </c>
      <c r="X562" t="str">
        <f t="shared" ref="X562" si="1075">W562&amp;"_"&amp;V562&amp;"_"&amp;S562&amp;"_"&amp;T562&amp;"_"&amp;U562</f>
        <v>DL2022028_Skrubbe_Valid_Absent_Ct&gt;41</v>
      </c>
    </row>
    <row r="563" spans="1:24" x14ac:dyDescent="0.25">
      <c r="A563" t="s">
        <v>14</v>
      </c>
      <c r="B563" t="s">
        <v>197</v>
      </c>
      <c r="C563" t="s">
        <v>16</v>
      </c>
      <c r="D563" s="7">
        <v>0.1</v>
      </c>
      <c r="E563" s="6" t="s">
        <v>17</v>
      </c>
      <c r="F563" t="s">
        <v>445</v>
      </c>
      <c r="G563" t="str">
        <f t="shared" si="983"/>
        <v>DL2022028</v>
      </c>
      <c r="H563" t="str">
        <f t="shared" si="984"/>
        <v>01</v>
      </c>
      <c r="I563" t="str">
        <f t="shared" si="985"/>
        <v>Skrubbe_01_20220608_DL2022028_OerestadGym</v>
      </c>
      <c r="J563" t="str">
        <f t="shared" si="986"/>
        <v>Skrubbe</v>
      </c>
      <c r="K563" t="str">
        <f t="shared" si="987"/>
        <v>NegK</v>
      </c>
      <c r="L563" t="str">
        <f t="shared" si="988"/>
        <v>No Ct</v>
      </c>
      <c r="M563" t="str">
        <f t="shared" si="1066"/>
        <v/>
      </c>
      <c r="N563" t="str">
        <f t="shared" si="1067"/>
        <v/>
      </c>
      <c r="O563" t="str">
        <f t="shared" si="1068"/>
        <v/>
      </c>
    </row>
    <row r="564" spans="1:24" x14ac:dyDescent="0.25">
      <c r="A564" t="s">
        <v>18</v>
      </c>
      <c r="B564" t="s">
        <v>198</v>
      </c>
      <c r="C564" t="s">
        <v>20</v>
      </c>
      <c r="D564" s="7">
        <v>0.1</v>
      </c>
      <c r="E564" s="6" t="s">
        <v>17</v>
      </c>
      <c r="F564" t="s">
        <v>445</v>
      </c>
      <c r="G564" t="str">
        <f t="shared" si="983"/>
        <v>DL2022028</v>
      </c>
      <c r="H564" t="str">
        <f t="shared" si="984"/>
        <v>01</v>
      </c>
      <c r="I564" t="str">
        <f t="shared" si="985"/>
        <v>Skrubbe_01_20220608_DL2022028_OerestadGym</v>
      </c>
      <c r="J564" t="str">
        <f t="shared" si="986"/>
        <v>Skrubbe</v>
      </c>
      <c r="K564" t="str">
        <f t="shared" si="987"/>
        <v>eDNA</v>
      </c>
      <c r="L564" t="str">
        <f t="shared" si="988"/>
        <v>No Ct</v>
      </c>
      <c r="M564" t="str">
        <f t="shared" si="1066"/>
        <v/>
      </c>
      <c r="N564" t="str">
        <f t="shared" si="1067"/>
        <v/>
      </c>
      <c r="O564" t="str">
        <f t="shared" si="1068"/>
        <v/>
      </c>
    </row>
    <row r="565" spans="1:24" x14ac:dyDescent="0.25">
      <c r="A565" t="s">
        <v>21</v>
      </c>
      <c r="B565" t="s">
        <v>198</v>
      </c>
      <c r="C565" t="s">
        <v>20</v>
      </c>
      <c r="D565" s="7">
        <v>0.1</v>
      </c>
      <c r="E565" s="6" t="s">
        <v>17</v>
      </c>
      <c r="F565" t="s">
        <v>445</v>
      </c>
      <c r="G565" t="str">
        <f t="shared" si="983"/>
        <v>DL2022028</v>
      </c>
      <c r="H565" t="str">
        <f t="shared" si="984"/>
        <v>01</v>
      </c>
      <c r="I565" t="str">
        <f t="shared" si="985"/>
        <v>Skrubbe_01_20220608_DL2022028_OerestadGym</v>
      </c>
      <c r="J565" t="str">
        <f t="shared" si="986"/>
        <v>Skrubbe</v>
      </c>
      <c r="K565" t="str">
        <f t="shared" si="987"/>
        <v>eDNA</v>
      </c>
      <c r="L565" t="str">
        <f t="shared" si="988"/>
        <v>No Ct</v>
      </c>
      <c r="M565" t="str">
        <f t="shared" si="1066"/>
        <v/>
      </c>
      <c r="N565" t="str">
        <f t="shared" si="1067"/>
        <v/>
      </c>
      <c r="O565" t="str">
        <f t="shared" si="1068"/>
        <v/>
      </c>
    </row>
    <row r="566" spans="1:24" x14ac:dyDescent="0.25">
      <c r="A566" t="s">
        <v>199</v>
      </c>
      <c r="B566" t="s">
        <v>200</v>
      </c>
      <c r="C566" t="s">
        <v>13</v>
      </c>
      <c r="D566" s="7">
        <v>0.1</v>
      </c>
      <c r="E566" s="7" t="s">
        <v>17</v>
      </c>
      <c r="F566" t="s">
        <v>445</v>
      </c>
      <c r="G566" t="str">
        <f t="shared" si="983"/>
        <v>DL2022028</v>
      </c>
      <c r="H566" t="str">
        <f t="shared" si="984"/>
        <v>02</v>
      </c>
      <c r="I566" t="str">
        <f t="shared" si="985"/>
        <v>Skrubbe_02_20220608_DL2022028_OerestadGym</v>
      </c>
      <c r="J566" t="str">
        <f t="shared" si="986"/>
        <v>Skrubbe</v>
      </c>
      <c r="K566" t="str">
        <f t="shared" si="987"/>
        <v>PosK</v>
      </c>
      <c r="L566" t="str">
        <f t="shared" si="988"/>
        <v>No Ct</v>
      </c>
      <c r="M566">
        <f t="shared" si="1066"/>
        <v>0</v>
      </c>
      <c r="N566">
        <f t="shared" si="1067"/>
        <v>0</v>
      </c>
      <c r="O566">
        <f t="shared" si="1068"/>
        <v>58</v>
      </c>
      <c r="Q566">
        <f t="shared" ref="Q566" si="1076">IF(L568="No Ct",0,L568)</f>
        <v>32.18</v>
      </c>
      <c r="R566">
        <f t="shared" ref="R566" si="1077">IF(L569="No Ct",0,L569)</f>
        <v>25.82</v>
      </c>
      <c r="S566" t="str">
        <f t="shared" ref="S566" si="1078">IF(AND(M566&gt;0,N566=0),"Valid","Invalid")</f>
        <v>Invalid</v>
      </c>
      <c r="T566" t="str">
        <f t="shared" ref="T566" si="1079">IF(OR(Q566&gt;1,R566&gt;1),"Present","Absent")</f>
        <v>Present</v>
      </c>
      <c r="U566" t="str">
        <f t="shared" ref="U566" si="1080">IF(OR(AND(Q566&gt;1,Q566&lt;41),AND(R566&gt;1,R566&lt;41)),"Ct&lt;41","Ct&gt;41")</f>
        <v>Ct&lt;41</v>
      </c>
      <c r="V566" t="str">
        <f>VLOOKUP(J566,Datasæt_Analysesystemer!$C$2:$D$68,2,FALSE)</f>
        <v>Skrubbe</v>
      </c>
      <c r="W566" t="str">
        <f t="shared" ref="W566" si="1081">MID(F566,10,9)</f>
        <v>DL2022028</v>
      </c>
      <c r="X566" t="str">
        <f t="shared" ref="X566" si="1082">W566&amp;"_"&amp;V566&amp;"_"&amp;S566&amp;"_"&amp;T566&amp;"_"&amp;U566</f>
        <v>DL2022028_Skrubbe_Invalid_Present_Ct&lt;41</v>
      </c>
    </row>
    <row r="567" spans="1:24" x14ac:dyDescent="0.25">
      <c r="A567" t="s">
        <v>201</v>
      </c>
      <c r="B567" t="s">
        <v>202</v>
      </c>
      <c r="C567" t="s">
        <v>16</v>
      </c>
      <c r="D567" s="7">
        <v>0.1</v>
      </c>
      <c r="E567" s="6" t="s">
        <v>17</v>
      </c>
      <c r="F567" t="s">
        <v>445</v>
      </c>
      <c r="G567" t="str">
        <f t="shared" si="983"/>
        <v>DL2022028</v>
      </c>
      <c r="H567" t="str">
        <f t="shared" si="984"/>
        <v>02</v>
      </c>
      <c r="I567" t="str">
        <f t="shared" si="985"/>
        <v>Skrubbe_02_20220608_DL2022028_OerestadGym</v>
      </c>
      <c r="J567" t="str">
        <f t="shared" si="986"/>
        <v>Skrubbe</v>
      </c>
      <c r="K567" t="str">
        <f t="shared" si="987"/>
        <v>NegK</v>
      </c>
      <c r="L567" t="str">
        <f t="shared" si="988"/>
        <v>No Ct</v>
      </c>
      <c r="M567" t="str">
        <f t="shared" si="1066"/>
        <v/>
      </c>
      <c r="N567" t="str">
        <f t="shared" si="1067"/>
        <v/>
      </c>
      <c r="O567" t="str">
        <f t="shared" si="1068"/>
        <v/>
      </c>
    </row>
    <row r="568" spans="1:24" x14ac:dyDescent="0.25">
      <c r="A568" t="s">
        <v>203</v>
      </c>
      <c r="B568" t="s">
        <v>204</v>
      </c>
      <c r="C568" t="s">
        <v>20</v>
      </c>
      <c r="D568" s="7">
        <v>0.1</v>
      </c>
      <c r="E568" s="6">
        <v>32.18</v>
      </c>
      <c r="F568" t="s">
        <v>445</v>
      </c>
      <c r="G568" t="str">
        <f t="shared" si="983"/>
        <v>DL2022028</v>
      </c>
      <c r="H568" t="str">
        <f t="shared" si="984"/>
        <v>02</v>
      </c>
      <c r="I568" t="str">
        <f t="shared" si="985"/>
        <v>Skrubbe_02_20220608_DL2022028_OerestadGym</v>
      </c>
      <c r="J568" t="str">
        <f t="shared" si="986"/>
        <v>Skrubbe</v>
      </c>
      <c r="K568" t="str">
        <f t="shared" si="987"/>
        <v>eDNA</v>
      </c>
      <c r="L568">
        <f t="shared" si="988"/>
        <v>32.18</v>
      </c>
      <c r="M568" t="str">
        <f t="shared" si="1066"/>
        <v/>
      </c>
      <c r="N568" t="str">
        <f t="shared" si="1067"/>
        <v/>
      </c>
      <c r="O568" t="str">
        <f t="shared" si="1068"/>
        <v/>
      </c>
    </row>
    <row r="569" spans="1:24" x14ac:dyDescent="0.25">
      <c r="A569" t="s">
        <v>205</v>
      </c>
      <c r="B569" t="s">
        <v>204</v>
      </c>
      <c r="C569" t="s">
        <v>20</v>
      </c>
      <c r="D569" s="7">
        <v>0.1</v>
      </c>
      <c r="E569" s="6">
        <v>25.82</v>
      </c>
      <c r="F569" t="s">
        <v>445</v>
      </c>
      <c r="G569" t="str">
        <f t="shared" si="983"/>
        <v>DL2022028</v>
      </c>
      <c r="H569" t="str">
        <f t="shared" si="984"/>
        <v>02</v>
      </c>
      <c r="I569" t="str">
        <f t="shared" si="985"/>
        <v>Skrubbe_02_20220608_DL2022028_OerestadGym</v>
      </c>
      <c r="J569" t="str">
        <f t="shared" si="986"/>
        <v>Skrubbe</v>
      </c>
      <c r="K569" t="str">
        <f t="shared" si="987"/>
        <v>eDNA</v>
      </c>
      <c r="L569">
        <f t="shared" si="988"/>
        <v>25.82</v>
      </c>
      <c r="M569" t="str">
        <f t="shared" si="1066"/>
        <v/>
      </c>
      <c r="N569" t="str">
        <f t="shared" si="1067"/>
        <v/>
      </c>
      <c r="O569" t="str">
        <f t="shared" si="1068"/>
        <v/>
      </c>
    </row>
    <row r="570" spans="1:24" x14ac:dyDescent="0.25">
      <c r="A570" t="s">
        <v>206</v>
      </c>
      <c r="B570" t="s">
        <v>207</v>
      </c>
      <c r="C570" t="s">
        <v>13</v>
      </c>
      <c r="D570" s="7">
        <v>0.1</v>
      </c>
      <c r="E570" s="7">
        <v>28.4</v>
      </c>
      <c r="F570" t="s">
        <v>445</v>
      </c>
      <c r="G570" t="str">
        <f t="shared" si="983"/>
        <v>DL2022028</v>
      </c>
      <c r="H570" t="str">
        <f t="shared" si="984"/>
        <v>03</v>
      </c>
      <c r="I570" t="str">
        <f t="shared" si="985"/>
        <v>Torsk_03_20220608_DL2022028_OerestadGym</v>
      </c>
      <c r="J570" t="str">
        <f t="shared" si="986"/>
        <v>Torsk</v>
      </c>
      <c r="K570" t="str">
        <f t="shared" si="987"/>
        <v>PosK</v>
      </c>
      <c r="L570">
        <f t="shared" si="988"/>
        <v>28.4</v>
      </c>
      <c r="M570">
        <f t="shared" si="1066"/>
        <v>28.4</v>
      </c>
      <c r="N570">
        <f t="shared" si="1067"/>
        <v>0</v>
      </c>
      <c r="O570">
        <f t="shared" si="1068"/>
        <v>0</v>
      </c>
      <c r="Q570">
        <f t="shared" ref="Q570" si="1083">IF(L572="No Ct",0,L572)</f>
        <v>0</v>
      </c>
      <c r="R570">
        <f t="shared" ref="R570" si="1084">IF(L573="No Ct",0,L573)</f>
        <v>0</v>
      </c>
      <c r="S570" t="str">
        <f t="shared" ref="S570" si="1085">IF(AND(M570&gt;0,N570=0),"Valid","Invalid")</f>
        <v>Valid</v>
      </c>
      <c r="T570" t="str">
        <f t="shared" ref="T570" si="1086">IF(OR(Q570&gt;1,R570&gt;1),"Present","Absent")</f>
        <v>Absent</v>
      </c>
      <c r="U570" t="str">
        <f t="shared" ref="U570" si="1087">IF(OR(AND(Q570&gt;1,Q570&lt;41),AND(R570&gt;1,R570&lt;41)),"Ct&lt;41","Ct&gt;41")</f>
        <v>Ct&gt;41</v>
      </c>
      <c r="V570" t="str">
        <f>VLOOKUP(J570,Datasæt_Analysesystemer!$C$2:$D$68,2,FALSE)</f>
        <v>Torsk</v>
      </c>
      <c r="W570" t="str">
        <f t="shared" ref="W570" si="1088">MID(F570,10,9)</f>
        <v>DL2022028</v>
      </c>
      <c r="X570" t="str">
        <f t="shared" ref="X570" si="1089">W570&amp;"_"&amp;V570&amp;"_"&amp;S570&amp;"_"&amp;T570&amp;"_"&amp;U570</f>
        <v>DL2022028_Torsk_Valid_Absent_Ct&gt;41</v>
      </c>
    </row>
    <row r="571" spans="1:24" x14ac:dyDescent="0.25">
      <c r="A571" t="s">
        <v>208</v>
      </c>
      <c r="B571" t="s">
        <v>209</v>
      </c>
      <c r="C571" t="s">
        <v>16</v>
      </c>
      <c r="D571" s="7">
        <v>0.1</v>
      </c>
      <c r="E571" s="6" t="s">
        <v>17</v>
      </c>
      <c r="F571" t="s">
        <v>445</v>
      </c>
      <c r="G571" t="str">
        <f t="shared" si="983"/>
        <v>DL2022028</v>
      </c>
      <c r="H571" t="str">
        <f t="shared" si="984"/>
        <v>03</v>
      </c>
      <c r="I571" t="str">
        <f t="shared" si="985"/>
        <v>Torsk_03_20220608_DL2022028_OerestadGym</v>
      </c>
      <c r="J571" t="str">
        <f t="shared" si="986"/>
        <v>Torsk</v>
      </c>
      <c r="K571" t="str">
        <f t="shared" si="987"/>
        <v>NegK</v>
      </c>
      <c r="L571" t="str">
        <f t="shared" si="988"/>
        <v>No Ct</v>
      </c>
      <c r="M571" t="str">
        <f t="shared" si="1066"/>
        <v/>
      </c>
      <c r="N571" t="str">
        <f t="shared" si="1067"/>
        <v/>
      </c>
      <c r="O571" t="str">
        <f t="shared" si="1068"/>
        <v/>
      </c>
    </row>
    <row r="572" spans="1:24" x14ac:dyDescent="0.25">
      <c r="A572" t="s">
        <v>210</v>
      </c>
      <c r="B572" t="s">
        <v>211</v>
      </c>
      <c r="C572" t="s">
        <v>20</v>
      </c>
      <c r="D572" s="7">
        <v>0.1</v>
      </c>
      <c r="E572" s="6" t="s">
        <v>17</v>
      </c>
      <c r="F572" t="s">
        <v>445</v>
      </c>
      <c r="G572" t="str">
        <f t="shared" si="983"/>
        <v>DL2022028</v>
      </c>
      <c r="H572" t="str">
        <f t="shared" si="984"/>
        <v>03</v>
      </c>
      <c r="I572" t="str">
        <f t="shared" si="985"/>
        <v>Torsk_03_20220608_DL2022028_OerestadGym</v>
      </c>
      <c r="J572" t="str">
        <f t="shared" si="986"/>
        <v>Torsk</v>
      </c>
      <c r="K572" t="str">
        <f t="shared" si="987"/>
        <v>eDNA</v>
      </c>
      <c r="L572" t="str">
        <f t="shared" si="988"/>
        <v>No Ct</v>
      </c>
      <c r="M572" t="str">
        <f t="shared" si="1066"/>
        <v/>
      </c>
      <c r="N572" t="str">
        <f t="shared" si="1067"/>
        <v/>
      </c>
      <c r="O572" t="str">
        <f t="shared" si="1068"/>
        <v/>
      </c>
    </row>
    <row r="573" spans="1:24" x14ac:dyDescent="0.25">
      <c r="A573" t="s">
        <v>212</v>
      </c>
      <c r="B573" t="s">
        <v>211</v>
      </c>
      <c r="C573" t="s">
        <v>20</v>
      </c>
      <c r="D573" s="7">
        <v>0.1</v>
      </c>
      <c r="E573" s="6" t="s">
        <v>17</v>
      </c>
      <c r="F573" t="s">
        <v>445</v>
      </c>
      <c r="G573" t="str">
        <f t="shared" si="983"/>
        <v>DL2022028</v>
      </c>
      <c r="H573" t="str">
        <f t="shared" si="984"/>
        <v>03</v>
      </c>
      <c r="I573" t="str">
        <f t="shared" si="985"/>
        <v>Torsk_03_20220608_DL2022028_OerestadGym</v>
      </c>
      <c r="J573" t="str">
        <f t="shared" si="986"/>
        <v>Torsk</v>
      </c>
      <c r="K573" t="str">
        <f t="shared" si="987"/>
        <v>eDNA</v>
      </c>
      <c r="L573" t="str">
        <f t="shared" si="988"/>
        <v>No Ct</v>
      </c>
      <c r="M573" t="str">
        <f t="shared" si="1066"/>
        <v/>
      </c>
      <c r="N573" t="str">
        <f t="shared" si="1067"/>
        <v/>
      </c>
      <c r="O573" t="str">
        <f t="shared" si="1068"/>
        <v/>
      </c>
    </row>
    <row r="574" spans="1:24" x14ac:dyDescent="0.25">
      <c r="A574" t="s">
        <v>213</v>
      </c>
      <c r="B574" t="s">
        <v>214</v>
      </c>
      <c r="C574" t="s">
        <v>13</v>
      </c>
      <c r="D574" s="7">
        <v>0.1</v>
      </c>
      <c r="E574" s="6">
        <v>27.63</v>
      </c>
      <c r="F574" t="s">
        <v>445</v>
      </c>
      <c r="G574" t="str">
        <f t="shared" si="983"/>
        <v>DL2022028</v>
      </c>
      <c r="H574" t="str">
        <f t="shared" si="984"/>
        <v>04</v>
      </c>
      <c r="I574" t="str">
        <f t="shared" si="985"/>
        <v>Torsk_04_20220608_DL2022028_OerestadGym</v>
      </c>
      <c r="J574" t="str">
        <f t="shared" si="986"/>
        <v>Torsk</v>
      </c>
      <c r="K574" t="str">
        <f t="shared" si="987"/>
        <v>PosK</v>
      </c>
      <c r="L574">
        <f t="shared" si="988"/>
        <v>27.63</v>
      </c>
      <c r="M574">
        <f t="shared" si="1066"/>
        <v>27.63</v>
      </c>
      <c r="N574">
        <f t="shared" si="1067"/>
        <v>0</v>
      </c>
      <c r="O574">
        <f t="shared" si="1068"/>
        <v>0</v>
      </c>
      <c r="Q574">
        <f t="shared" ref="Q574" si="1090">IF(L576="No Ct",0,L576)</f>
        <v>0</v>
      </c>
      <c r="R574">
        <f t="shared" ref="R574" si="1091">IF(L577="No Ct",0,L577)</f>
        <v>0</v>
      </c>
      <c r="S574" t="str">
        <f t="shared" ref="S574" si="1092">IF(AND(M574&gt;0,N574=0),"Valid","Invalid")</f>
        <v>Valid</v>
      </c>
      <c r="T574" t="str">
        <f t="shared" ref="T574" si="1093">IF(OR(Q574&gt;1,R574&gt;1),"Present","Absent")</f>
        <v>Absent</v>
      </c>
      <c r="U574" t="str">
        <f t="shared" ref="U574" si="1094">IF(OR(AND(Q574&gt;1,Q574&lt;41),AND(R574&gt;1,R574&lt;41)),"Ct&lt;41","Ct&gt;41")</f>
        <v>Ct&gt;41</v>
      </c>
      <c r="V574" t="str">
        <f>VLOOKUP(J574,Datasæt_Analysesystemer!$C$2:$D$68,2,FALSE)</f>
        <v>Torsk</v>
      </c>
      <c r="W574" t="str">
        <f t="shared" ref="W574" si="1095">MID(F574,10,9)</f>
        <v>DL2022028</v>
      </c>
      <c r="X574" t="str">
        <f t="shared" ref="X574" si="1096">W574&amp;"_"&amp;V574&amp;"_"&amp;S574&amp;"_"&amp;T574&amp;"_"&amp;U574</f>
        <v>DL2022028_Torsk_Valid_Absent_Ct&gt;41</v>
      </c>
    </row>
    <row r="575" spans="1:24" x14ac:dyDescent="0.25">
      <c r="A575" t="s">
        <v>215</v>
      </c>
      <c r="B575" t="s">
        <v>216</v>
      </c>
      <c r="C575" t="s">
        <v>16</v>
      </c>
      <c r="D575" s="7">
        <v>0.1</v>
      </c>
      <c r="E575" s="6" t="s">
        <v>17</v>
      </c>
      <c r="F575" t="s">
        <v>445</v>
      </c>
      <c r="G575" t="str">
        <f t="shared" si="983"/>
        <v>DL2022028</v>
      </c>
      <c r="H575" t="str">
        <f t="shared" si="984"/>
        <v>04</v>
      </c>
      <c r="I575" t="str">
        <f t="shared" si="985"/>
        <v>Torsk_04_20220608_DL2022028_OerestadGym</v>
      </c>
      <c r="J575" t="str">
        <f t="shared" si="986"/>
        <v>Torsk</v>
      </c>
      <c r="K575" t="str">
        <f t="shared" si="987"/>
        <v>NegK</v>
      </c>
      <c r="L575" t="str">
        <f t="shared" si="988"/>
        <v>No Ct</v>
      </c>
      <c r="M575" t="str">
        <f t="shared" si="1066"/>
        <v/>
      </c>
      <c r="N575" t="str">
        <f t="shared" si="1067"/>
        <v/>
      </c>
      <c r="O575" t="str">
        <f t="shared" si="1068"/>
        <v/>
      </c>
    </row>
    <row r="576" spans="1:24" x14ac:dyDescent="0.25">
      <c r="A576" t="s">
        <v>217</v>
      </c>
      <c r="B576" t="s">
        <v>218</v>
      </c>
      <c r="C576" t="s">
        <v>20</v>
      </c>
      <c r="D576" s="7">
        <v>0.1</v>
      </c>
      <c r="E576" s="6" t="s">
        <v>17</v>
      </c>
      <c r="F576" t="s">
        <v>445</v>
      </c>
      <c r="G576" t="str">
        <f t="shared" si="983"/>
        <v>DL2022028</v>
      </c>
      <c r="H576" t="str">
        <f t="shared" si="984"/>
        <v>04</v>
      </c>
      <c r="I576" t="str">
        <f t="shared" si="985"/>
        <v>Torsk_04_20220608_DL2022028_OerestadGym</v>
      </c>
      <c r="J576" t="str">
        <f t="shared" si="986"/>
        <v>Torsk</v>
      </c>
      <c r="K576" t="str">
        <f t="shared" si="987"/>
        <v>eDNA</v>
      </c>
      <c r="L576" t="str">
        <f t="shared" si="988"/>
        <v>No Ct</v>
      </c>
      <c r="M576" t="str">
        <f t="shared" si="1066"/>
        <v/>
      </c>
      <c r="N576" t="str">
        <f t="shared" si="1067"/>
        <v/>
      </c>
      <c r="O576" t="str">
        <f t="shared" si="1068"/>
        <v/>
      </c>
    </row>
    <row r="577" spans="1:24" x14ac:dyDescent="0.25">
      <c r="A577" t="s">
        <v>219</v>
      </c>
      <c r="B577" t="s">
        <v>218</v>
      </c>
      <c r="C577" t="s">
        <v>20</v>
      </c>
      <c r="D577" s="7">
        <v>0.1</v>
      </c>
      <c r="E577" s="6" t="s">
        <v>17</v>
      </c>
      <c r="F577" t="s">
        <v>445</v>
      </c>
      <c r="G577" t="str">
        <f t="shared" si="983"/>
        <v>DL2022028</v>
      </c>
      <c r="H577" t="str">
        <f t="shared" si="984"/>
        <v>04</v>
      </c>
      <c r="I577" t="str">
        <f t="shared" si="985"/>
        <v>Torsk_04_20220608_DL2022028_OerestadGym</v>
      </c>
      <c r="J577" t="str">
        <f t="shared" si="986"/>
        <v>Torsk</v>
      </c>
      <c r="K577" t="str">
        <f t="shared" si="987"/>
        <v>eDNA</v>
      </c>
      <c r="L577" t="str">
        <f t="shared" si="988"/>
        <v>No Ct</v>
      </c>
      <c r="M577" t="str">
        <f t="shared" si="1066"/>
        <v/>
      </c>
      <c r="N577" t="str">
        <f t="shared" si="1067"/>
        <v/>
      </c>
      <c r="O577" t="str">
        <f t="shared" si="1068"/>
        <v/>
      </c>
    </row>
    <row r="578" spans="1:24" x14ac:dyDescent="0.25">
      <c r="A578" t="s">
        <v>220</v>
      </c>
      <c r="B578" t="s">
        <v>225</v>
      </c>
      <c r="C578" t="s">
        <v>20</v>
      </c>
      <c r="D578" s="7">
        <v>0.1</v>
      </c>
      <c r="E578" s="7">
        <v>36.6</v>
      </c>
      <c r="F578" t="s">
        <v>445</v>
      </c>
      <c r="G578" t="str">
        <f t="shared" si="983"/>
        <v>DL2022028</v>
      </c>
      <c r="H578" t="str">
        <f t="shared" si="984"/>
        <v>05</v>
      </c>
      <c r="I578" t="str">
        <f t="shared" si="985"/>
        <v>Sandmusling_05_20220608_DL2022028_OerestadGym</v>
      </c>
      <c r="J578" t="str">
        <f t="shared" si="986"/>
        <v>Sandmusling</v>
      </c>
      <c r="K578" t="str">
        <f t="shared" si="987"/>
        <v>eDNA</v>
      </c>
      <c r="L578">
        <f t="shared" si="988"/>
        <v>36.6</v>
      </c>
      <c r="M578" t="str">
        <f t="shared" si="1066"/>
        <v/>
      </c>
      <c r="N578" t="str">
        <f t="shared" si="1067"/>
        <v/>
      </c>
      <c r="O578" t="str">
        <f t="shared" si="1068"/>
        <v/>
      </c>
      <c r="Q578">
        <f t="shared" ref="Q578" si="1097">IF(L580="No Ct",0,L580)</f>
        <v>0</v>
      </c>
      <c r="R578">
        <f t="shared" ref="R578" si="1098">IF(L581="No Ct",0,L581)</f>
        <v>29.92</v>
      </c>
      <c r="S578" t="str">
        <f t="shared" ref="S578" si="1099">IF(AND(M578&gt;0,N578=0),"Valid","Invalid")</f>
        <v>Invalid</v>
      </c>
      <c r="T578" t="str">
        <f t="shared" ref="T578" si="1100">IF(OR(Q578&gt;1,R578&gt;1),"Present","Absent")</f>
        <v>Present</v>
      </c>
      <c r="U578" t="str">
        <f t="shared" ref="U578" si="1101">IF(OR(AND(Q578&gt;1,Q578&lt;41),AND(R578&gt;1,R578&lt;41)),"Ct&lt;41","Ct&gt;41")</f>
        <v>Ct&lt;41</v>
      </c>
      <c r="V578" t="str">
        <f>VLOOKUP(J578,Datasæt_Analysesystemer!$C$2:$D$68,2,FALSE)</f>
        <v>Sandmusling</v>
      </c>
      <c r="W578" t="str">
        <f t="shared" ref="W578" si="1102">MID(F578,10,9)</f>
        <v>DL2022028</v>
      </c>
      <c r="X578" t="str">
        <f t="shared" ref="X578" si="1103">W578&amp;"_"&amp;V578&amp;"_"&amp;S578&amp;"_"&amp;T578&amp;"_"&amp;U578</f>
        <v>DL2022028_Sandmusling_Invalid_Present_Ct&lt;41</v>
      </c>
    </row>
    <row r="579" spans="1:24" x14ac:dyDescent="0.25">
      <c r="A579" t="s">
        <v>224</v>
      </c>
      <c r="B579" t="s">
        <v>225</v>
      </c>
      <c r="C579" t="s">
        <v>20</v>
      </c>
      <c r="D579" s="7">
        <v>0.1</v>
      </c>
      <c r="E579" s="7" t="s">
        <v>17</v>
      </c>
      <c r="F579" t="s">
        <v>445</v>
      </c>
      <c r="G579" t="str">
        <f t="shared" si="983"/>
        <v>DL2022028</v>
      </c>
      <c r="H579" t="str">
        <f t="shared" si="984"/>
        <v>05</v>
      </c>
      <c r="I579" t="str">
        <f t="shared" si="985"/>
        <v>Sandmusling_05_20220608_DL2022028_OerestadGym</v>
      </c>
      <c r="J579" t="str">
        <f t="shared" si="986"/>
        <v>Sandmusling</v>
      </c>
      <c r="K579" t="str">
        <f t="shared" si="987"/>
        <v>eDNA</v>
      </c>
      <c r="L579" t="str">
        <f t="shared" si="988"/>
        <v>No Ct</v>
      </c>
      <c r="M579" t="str">
        <f t="shared" si="1066"/>
        <v/>
      </c>
      <c r="N579" t="str">
        <f t="shared" si="1067"/>
        <v/>
      </c>
      <c r="O579" t="str">
        <f t="shared" si="1068"/>
        <v/>
      </c>
    </row>
    <row r="580" spans="1:24" x14ac:dyDescent="0.25">
      <c r="A580" t="s">
        <v>222</v>
      </c>
      <c r="B580" t="s">
        <v>223</v>
      </c>
      <c r="C580" t="s">
        <v>16</v>
      </c>
      <c r="D580" s="7">
        <v>0.1</v>
      </c>
      <c r="E580" s="6" t="s">
        <v>17</v>
      </c>
      <c r="F580" t="s">
        <v>445</v>
      </c>
      <c r="G580" t="str">
        <f t="shared" si="983"/>
        <v>DL2022028</v>
      </c>
      <c r="H580" t="str">
        <f t="shared" si="984"/>
        <v>05</v>
      </c>
      <c r="I580" t="str">
        <f t="shared" si="985"/>
        <v>Sandmusling_05_20220608_DL2022028_OerestadGym</v>
      </c>
      <c r="J580" t="str">
        <f t="shared" si="986"/>
        <v>Sandmusling</v>
      </c>
      <c r="K580" t="str">
        <f t="shared" si="987"/>
        <v>NegK</v>
      </c>
      <c r="L580" t="str">
        <f t="shared" si="988"/>
        <v>No Ct</v>
      </c>
      <c r="M580" t="str">
        <f t="shared" si="1066"/>
        <v/>
      </c>
      <c r="N580" t="str">
        <f t="shared" si="1067"/>
        <v/>
      </c>
      <c r="O580" t="str">
        <f t="shared" si="1068"/>
        <v/>
      </c>
    </row>
    <row r="581" spans="1:24" x14ac:dyDescent="0.25">
      <c r="A581" t="s">
        <v>226</v>
      </c>
      <c r="B581" t="s">
        <v>221</v>
      </c>
      <c r="C581" t="s">
        <v>13</v>
      </c>
      <c r="D581" s="7">
        <v>0.1</v>
      </c>
      <c r="E581" s="6">
        <v>29.92</v>
      </c>
      <c r="F581" t="s">
        <v>445</v>
      </c>
      <c r="G581" t="str">
        <f t="shared" si="983"/>
        <v>DL2022028</v>
      </c>
      <c r="H581" t="str">
        <f t="shared" si="984"/>
        <v>05</v>
      </c>
      <c r="I581" t="str">
        <f t="shared" si="985"/>
        <v>Sandmusling_05_20220608_DL2022028_OerestadGym</v>
      </c>
      <c r="J581" t="str">
        <f t="shared" si="986"/>
        <v>Sandmusling</v>
      </c>
      <c r="K581" t="str">
        <f t="shared" si="987"/>
        <v>PosK</v>
      </c>
      <c r="L581">
        <f t="shared" si="988"/>
        <v>29.92</v>
      </c>
      <c r="M581">
        <f t="shared" si="1066"/>
        <v>29.92</v>
      </c>
      <c r="N581">
        <f t="shared" si="1067"/>
        <v>0</v>
      </c>
      <c r="O581">
        <f t="shared" si="1068"/>
        <v>36.6</v>
      </c>
    </row>
    <row r="582" spans="1:24" x14ac:dyDescent="0.25">
      <c r="A582" t="s">
        <v>227</v>
      </c>
      <c r="B582" t="s">
        <v>228</v>
      </c>
      <c r="C582" t="s">
        <v>13</v>
      </c>
      <c r="D582" s="7">
        <v>0.1</v>
      </c>
      <c r="E582" s="7" t="s">
        <v>17</v>
      </c>
      <c r="F582" t="s">
        <v>445</v>
      </c>
      <c r="G582" t="str">
        <f t="shared" ref="G582:G645" si="1104">MID(F582,10,9)</f>
        <v>DL2022028</v>
      </c>
      <c r="H582" t="str">
        <f t="shared" ref="H582:H645" si="1105">LEFT(B582,2)</f>
        <v>06</v>
      </c>
      <c r="I582" t="str">
        <f t="shared" ref="I582:I645" si="1106">J582&amp;"_"&amp;H582&amp;"_"&amp;F582</f>
        <v>Sandmusling_06_20220608_DL2022028_OerestadGym</v>
      </c>
      <c r="J582" t="str">
        <f t="shared" ref="J582:J645" si="1107">MID(RIGHT(B582,LEN(B582)-3),1,FIND("_",RIGHT(B582,LEN(B582)-3))-1)</f>
        <v>Sandmusling</v>
      </c>
      <c r="K582" t="str">
        <f t="shared" ref="K582:K645" si="1108">TRIM(SUBSTITUTE(RIGHT(B582,FIND(J582,B582)+1),"_",""))</f>
        <v>PosK</v>
      </c>
      <c r="L582" t="str">
        <f t="shared" ref="L582:L645" si="1109">IFERROR(VALUE(SUBSTITUTE(E582,".",",")),E582)</f>
        <v>No Ct</v>
      </c>
      <c r="M582">
        <f t="shared" si="1066"/>
        <v>0</v>
      </c>
      <c r="N582">
        <f t="shared" si="1067"/>
        <v>0</v>
      </c>
      <c r="O582">
        <f t="shared" si="1068"/>
        <v>0</v>
      </c>
      <c r="Q582">
        <f t="shared" ref="Q582" si="1110">IF(L584="No Ct",0,L584)</f>
        <v>0</v>
      </c>
      <c r="R582">
        <f t="shared" ref="R582" si="1111">IF(L585="No Ct",0,L585)</f>
        <v>0</v>
      </c>
      <c r="S582" t="str">
        <f t="shared" ref="S582" si="1112">IF(AND(M582&gt;0,N582=0),"Valid","Invalid")</f>
        <v>Invalid</v>
      </c>
      <c r="T582" t="str">
        <f t="shared" ref="T582" si="1113">IF(OR(Q582&gt;1,R582&gt;1),"Present","Absent")</f>
        <v>Absent</v>
      </c>
      <c r="U582" t="str">
        <f t="shared" ref="U582" si="1114">IF(OR(AND(Q582&gt;1,Q582&lt;41),AND(R582&gt;1,R582&lt;41)),"Ct&lt;41","Ct&gt;41")</f>
        <v>Ct&gt;41</v>
      </c>
      <c r="V582" t="str">
        <f>VLOOKUP(J582,Datasæt_Analysesystemer!$C$2:$D$68,2,FALSE)</f>
        <v>Sandmusling</v>
      </c>
      <c r="W582" t="str">
        <f t="shared" ref="W582" si="1115">MID(F582,10,9)</f>
        <v>DL2022028</v>
      </c>
      <c r="X582" t="str">
        <f t="shared" ref="X582" si="1116">W582&amp;"_"&amp;V582&amp;"_"&amp;S582&amp;"_"&amp;T582&amp;"_"&amp;U582</f>
        <v>DL2022028_Sandmusling_Invalid_Absent_Ct&gt;41</v>
      </c>
    </row>
    <row r="583" spans="1:24" x14ac:dyDescent="0.25">
      <c r="A583" t="s">
        <v>229</v>
      </c>
      <c r="B583" t="s">
        <v>230</v>
      </c>
      <c r="C583" t="s">
        <v>16</v>
      </c>
      <c r="D583" s="7">
        <v>0.1</v>
      </c>
      <c r="E583" s="6" t="s">
        <v>17</v>
      </c>
      <c r="F583" t="s">
        <v>445</v>
      </c>
      <c r="G583" t="str">
        <f t="shared" si="1104"/>
        <v>DL2022028</v>
      </c>
      <c r="H583" t="str">
        <f t="shared" si="1105"/>
        <v>06</v>
      </c>
      <c r="I583" t="str">
        <f t="shared" si="1106"/>
        <v>Sandmusling_06_20220608_DL2022028_OerestadGym</v>
      </c>
      <c r="J583" t="str">
        <f t="shared" si="1107"/>
        <v>Sandmusling</v>
      </c>
      <c r="K583" t="str">
        <f t="shared" si="1108"/>
        <v>NegK</v>
      </c>
      <c r="L583" t="str">
        <f t="shared" si="1109"/>
        <v>No Ct</v>
      </c>
      <c r="M583" t="str">
        <f t="shared" si="1066"/>
        <v/>
      </c>
      <c r="N583" t="str">
        <f t="shared" si="1067"/>
        <v/>
      </c>
      <c r="O583" t="str">
        <f t="shared" si="1068"/>
        <v/>
      </c>
    </row>
    <row r="584" spans="1:24" x14ac:dyDescent="0.25">
      <c r="A584" t="s">
        <v>231</v>
      </c>
      <c r="B584" t="s">
        <v>232</v>
      </c>
      <c r="C584" t="s">
        <v>20</v>
      </c>
      <c r="D584" s="7">
        <v>0.1</v>
      </c>
      <c r="E584" s="6" t="s">
        <v>17</v>
      </c>
      <c r="F584" t="s">
        <v>445</v>
      </c>
      <c r="G584" t="str">
        <f t="shared" si="1104"/>
        <v>DL2022028</v>
      </c>
      <c r="H584" t="str">
        <f t="shared" si="1105"/>
        <v>06</v>
      </c>
      <c r="I584" t="str">
        <f t="shared" si="1106"/>
        <v>Sandmusling_06_20220608_DL2022028_OerestadGym</v>
      </c>
      <c r="J584" t="str">
        <f t="shared" si="1107"/>
        <v>Sandmusling</v>
      </c>
      <c r="K584" t="str">
        <f t="shared" si="1108"/>
        <v>eDNA</v>
      </c>
      <c r="L584" t="str">
        <f t="shared" si="1109"/>
        <v>No Ct</v>
      </c>
      <c r="M584" t="str">
        <f t="shared" si="1066"/>
        <v/>
      </c>
      <c r="N584" t="str">
        <f t="shared" si="1067"/>
        <v/>
      </c>
      <c r="O584" t="str">
        <f t="shared" si="1068"/>
        <v/>
      </c>
    </row>
    <row r="585" spans="1:24" x14ac:dyDescent="0.25">
      <c r="A585" t="s">
        <v>233</v>
      </c>
      <c r="B585" t="s">
        <v>232</v>
      </c>
      <c r="C585" t="s">
        <v>20</v>
      </c>
      <c r="D585" s="7">
        <v>0.1</v>
      </c>
      <c r="E585" s="7" t="s">
        <v>17</v>
      </c>
      <c r="F585" t="s">
        <v>445</v>
      </c>
      <c r="G585" t="str">
        <f t="shared" si="1104"/>
        <v>DL2022028</v>
      </c>
      <c r="H585" t="str">
        <f t="shared" si="1105"/>
        <v>06</v>
      </c>
      <c r="I585" t="str">
        <f t="shared" si="1106"/>
        <v>Sandmusling_06_20220608_DL2022028_OerestadGym</v>
      </c>
      <c r="J585" t="str">
        <f t="shared" si="1107"/>
        <v>Sandmusling</v>
      </c>
      <c r="K585" t="str">
        <f t="shared" si="1108"/>
        <v>eDNA</v>
      </c>
      <c r="L585" t="str">
        <f t="shared" si="1109"/>
        <v>No Ct</v>
      </c>
      <c r="M585" t="str">
        <f t="shared" si="1066"/>
        <v/>
      </c>
      <c r="N585" t="str">
        <f t="shared" si="1067"/>
        <v/>
      </c>
      <c r="O585" t="str">
        <f t="shared" si="1068"/>
        <v/>
      </c>
    </row>
    <row r="586" spans="1:24" x14ac:dyDescent="0.25">
      <c r="A586" t="s">
        <v>234</v>
      </c>
      <c r="B586" t="s">
        <v>235</v>
      </c>
      <c r="C586" t="s">
        <v>13</v>
      </c>
      <c r="D586" s="7">
        <v>0.1</v>
      </c>
      <c r="E586" s="7">
        <v>37.869999999999997</v>
      </c>
      <c r="F586" t="s">
        <v>445</v>
      </c>
      <c r="G586" t="str">
        <f t="shared" si="1104"/>
        <v>DL2022028</v>
      </c>
      <c r="H586" t="str">
        <f t="shared" si="1105"/>
        <v>07</v>
      </c>
      <c r="I586" t="str">
        <f t="shared" si="1106"/>
        <v>AmerikanskRibbegople_07_20220608_DL2022028_OerestadGym</v>
      </c>
      <c r="J586" t="str">
        <f t="shared" si="1107"/>
        <v>AmerikanskRibbegople</v>
      </c>
      <c r="K586" t="str">
        <f t="shared" si="1108"/>
        <v>PosK</v>
      </c>
      <c r="L586">
        <f t="shared" si="1109"/>
        <v>37.869999999999997</v>
      </c>
      <c r="M586">
        <f t="shared" si="1066"/>
        <v>37.869999999999997</v>
      </c>
      <c r="N586">
        <f t="shared" si="1067"/>
        <v>0</v>
      </c>
      <c r="O586">
        <f t="shared" si="1068"/>
        <v>0</v>
      </c>
      <c r="Q586">
        <f t="shared" ref="Q586" si="1117">IF(L588="No Ct",0,L588)</f>
        <v>0</v>
      </c>
      <c r="R586">
        <f t="shared" ref="R586" si="1118">IF(L589="No Ct",0,L589)</f>
        <v>0</v>
      </c>
      <c r="S586" t="str">
        <f t="shared" ref="S586" si="1119">IF(AND(M586&gt;0,N586=0),"Valid","Invalid")</f>
        <v>Valid</v>
      </c>
      <c r="T586" t="str">
        <f t="shared" ref="T586" si="1120">IF(OR(Q586&gt;1,R586&gt;1),"Present","Absent")</f>
        <v>Absent</v>
      </c>
      <c r="U586" t="str">
        <f t="shared" ref="U586" si="1121">IF(OR(AND(Q586&gt;1,Q586&lt;41),AND(R586&gt;1,R586&lt;41)),"Ct&lt;41","Ct&gt;41")</f>
        <v>Ct&gt;41</v>
      </c>
      <c r="V586" t="str">
        <f>VLOOKUP(J586,Datasæt_Analysesystemer!$C$2:$D$68,2,FALSE)</f>
        <v>Amerikansk ribbegople</v>
      </c>
      <c r="W586" t="str">
        <f t="shared" ref="W586" si="1122">MID(F586,10,9)</f>
        <v>DL2022028</v>
      </c>
      <c r="X586" t="str">
        <f t="shared" ref="X586" si="1123">W586&amp;"_"&amp;V586&amp;"_"&amp;S586&amp;"_"&amp;T586&amp;"_"&amp;U586</f>
        <v>DL2022028_Amerikansk ribbegople_Valid_Absent_Ct&gt;41</v>
      </c>
    </row>
    <row r="587" spans="1:24" x14ac:dyDescent="0.25">
      <c r="A587" t="s">
        <v>236</v>
      </c>
      <c r="B587" t="s">
        <v>237</v>
      </c>
      <c r="C587" t="s">
        <v>16</v>
      </c>
      <c r="D587" s="7">
        <v>0.1</v>
      </c>
      <c r="E587" s="6" t="s">
        <v>17</v>
      </c>
      <c r="F587" t="s">
        <v>445</v>
      </c>
      <c r="G587" t="str">
        <f t="shared" si="1104"/>
        <v>DL2022028</v>
      </c>
      <c r="H587" t="str">
        <f t="shared" si="1105"/>
        <v>07</v>
      </c>
      <c r="I587" t="str">
        <f t="shared" si="1106"/>
        <v>AmerikanskRibbegople_07_20220608_DL2022028_OerestadGym</v>
      </c>
      <c r="J587" t="str">
        <f t="shared" si="1107"/>
        <v>AmerikanskRibbegople</v>
      </c>
      <c r="K587" t="str">
        <f t="shared" si="1108"/>
        <v>NegK</v>
      </c>
      <c r="L587" t="str">
        <f t="shared" si="1109"/>
        <v>No Ct</v>
      </c>
      <c r="M587" t="str">
        <f t="shared" si="1066"/>
        <v/>
      </c>
      <c r="N587" t="str">
        <f t="shared" si="1067"/>
        <v/>
      </c>
      <c r="O587" t="str">
        <f t="shared" si="1068"/>
        <v/>
      </c>
    </row>
    <row r="588" spans="1:24" x14ac:dyDescent="0.25">
      <c r="A588" t="s">
        <v>238</v>
      </c>
      <c r="B588" t="s">
        <v>239</v>
      </c>
      <c r="C588" t="s">
        <v>20</v>
      </c>
      <c r="D588" s="7">
        <v>0.1</v>
      </c>
      <c r="E588" s="6" t="s">
        <v>17</v>
      </c>
      <c r="F588" t="s">
        <v>445</v>
      </c>
      <c r="G588" t="str">
        <f t="shared" si="1104"/>
        <v>DL2022028</v>
      </c>
      <c r="H588" t="str">
        <f t="shared" si="1105"/>
        <v>07</v>
      </c>
      <c r="I588" t="str">
        <f t="shared" si="1106"/>
        <v>AmerikanskRibbegople_07_20220608_DL2022028_OerestadGym</v>
      </c>
      <c r="J588" t="str">
        <f t="shared" si="1107"/>
        <v>AmerikanskRibbegople</v>
      </c>
      <c r="K588" t="str">
        <f t="shared" si="1108"/>
        <v>eDNA</v>
      </c>
      <c r="L588" t="str">
        <f t="shared" si="1109"/>
        <v>No Ct</v>
      </c>
      <c r="M588" t="str">
        <f t="shared" si="1066"/>
        <v/>
      </c>
      <c r="N588" t="str">
        <f t="shared" si="1067"/>
        <v/>
      </c>
      <c r="O588" t="str">
        <f t="shared" si="1068"/>
        <v/>
      </c>
    </row>
    <row r="589" spans="1:24" x14ac:dyDescent="0.25">
      <c r="A589" t="s">
        <v>240</v>
      </c>
      <c r="B589" t="s">
        <v>239</v>
      </c>
      <c r="C589" t="s">
        <v>20</v>
      </c>
      <c r="D589" s="7">
        <v>0.1</v>
      </c>
      <c r="E589" s="6" t="s">
        <v>17</v>
      </c>
      <c r="F589" t="s">
        <v>445</v>
      </c>
      <c r="G589" t="str">
        <f t="shared" si="1104"/>
        <v>DL2022028</v>
      </c>
      <c r="H589" t="str">
        <f t="shared" si="1105"/>
        <v>07</v>
      </c>
      <c r="I589" t="str">
        <f t="shared" si="1106"/>
        <v>AmerikanskRibbegople_07_20220608_DL2022028_OerestadGym</v>
      </c>
      <c r="J589" t="str">
        <f t="shared" si="1107"/>
        <v>AmerikanskRibbegople</v>
      </c>
      <c r="K589" t="str">
        <f t="shared" si="1108"/>
        <v>eDNA</v>
      </c>
      <c r="L589" t="str">
        <f t="shared" si="1109"/>
        <v>No Ct</v>
      </c>
      <c r="M589" t="str">
        <f t="shared" si="1066"/>
        <v/>
      </c>
      <c r="N589" t="str">
        <f t="shared" si="1067"/>
        <v/>
      </c>
      <c r="O589" t="str">
        <f t="shared" si="1068"/>
        <v/>
      </c>
    </row>
    <row r="590" spans="1:24" x14ac:dyDescent="0.25">
      <c r="A590" t="s">
        <v>241</v>
      </c>
      <c r="B590" t="s">
        <v>242</v>
      </c>
      <c r="C590" t="s">
        <v>13</v>
      </c>
      <c r="D590" s="7">
        <v>0.1</v>
      </c>
      <c r="E590" s="7">
        <v>34.590000000000003</v>
      </c>
      <c r="F590" t="s">
        <v>445</v>
      </c>
      <c r="G590" t="str">
        <f t="shared" si="1104"/>
        <v>DL2022028</v>
      </c>
      <c r="H590" t="str">
        <f t="shared" si="1105"/>
        <v>08</v>
      </c>
      <c r="I590" t="str">
        <f t="shared" si="1106"/>
        <v>AmerikanskRibbegople_08_20220608_DL2022028_OerestadGym</v>
      </c>
      <c r="J590" t="str">
        <f t="shared" si="1107"/>
        <v>AmerikanskRibbegople</v>
      </c>
      <c r="K590" t="str">
        <f t="shared" si="1108"/>
        <v>PosK</v>
      </c>
      <c r="L590">
        <f t="shared" si="1109"/>
        <v>34.590000000000003</v>
      </c>
      <c r="M590">
        <f t="shared" si="1066"/>
        <v>34.590000000000003</v>
      </c>
      <c r="N590">
        <f t="shared" si="1067"/>
        <v>0</v>
      </c>
      <c r="O590">
        <f t="shared" si="1068"/>
        <v>0</v>
      </c>
      <c r="Q590">
        <f t="shared" ref="Q590" si="1124">IF(L592="No Ct",0,L592)</f>
        <v>0</v>
      </c>
      <c r="R590">
        <f t="shared" ref="R590" si="1125">IF(L593="No Ct",0,L593)</f>
        <v>0</v>
      </c>
      <c r="S590" t="str">
        <f t="shared" ref="S590" si="1126">IF(AND(M590&gt;0,N590=0),"Valid","Invalid")</f>
        <v>Valid</v>
      </c>
      <c r="T590" t="str">
        <f t="shared" ref="T590" si="1127">IF(OR(Q590&gt;1,R590&gt;1),"Present","Absent")</f>
        <v>Absent</v>
      </c>
      <c r="U590" t="str">
        <f t="shared" ref="U590" si="1128">IF(OR(AND(Q590&gt;1,Q590&lt;41),AND(R590&gt;1,R590&lt;41)),"Ct&lt;41","Ct&gt;41")</f>
        <v>Ct&gt;41</v>
      </c>
      <c r="V590" t="str">
        <f>VLOOKUP(J590,Datasæt_Analysesystemer!$C$2:$D$68,2,FALSE)</f>
        <v>Amerikansk ribbegople</v>
      </c>
      <c r="W590" t="str">
        <f t="shared" ref="W590" si="1129">MID(F590,10,9)</f>
        <v>DL2022028</v>
      </c>
      <c r="X590" t="str">
        <f t="shared" ref="X590" si="1130">W590&amp;"_"&amp;V590&amp;"_"&amp;S590&amp;"_"&amp;T590&amp;"_"&amp;U590</f>
        <v>DL2022028_Amerikansk ribbegople_Valid_Absent_Ct&gt;41</v>
      </c>
    </row>
    <row r="591" spans="1:24" x14ac:dyDescent="0.25">
      <c r="A591" t="s">
        <v>243</v>
      </c>
      <c r="B591" t="s">
        <v>244</v>
      </c>
      <c r="C591" t="s">
        <v>16</v>
      </c>
      <c r="D591" s="7">
        <v>0.1</v>
      </c>
      <c r="E591" s="6" t="s">
        <v>17</v>
      </c>
      <c r="F591" t="s">
        <v>445</v>
      </c>
      <c r="G591" t="str">
        <f t="shared" si="1104"/>
        <v>DL2022028</v>
      </c>
      <c r="H591" t="str">
        <f t="shared" si="1105"/>
        <v>08</v>
      </c>
      <c r="I591" t="str">
        <f t="shared" si="1106"/>
        <v>AmerikanskRibbegople_08_20220608_DL2022028_OerestadGym</v>
      </c>
      <c r="J591" t="str">
        <f t="shared" si="1107"/>
        <v>AmerikanskRibbegople</v>
      </c>
      <c r="K591" t="str">
        <f t="shared" si="1108"/>
        <v>NegK</v>
      </c>
      <c r="L591" t="str">
        <f t="shared" si="1109"/>
        <v>No Ct</v>
      </c>
      <c r="M591" t="str">
        <f t="shared" si="1066"/>
        <v/>
      </c>
      <c r="N591" t="str">
        <f t="shared" si="1067"/>
        <v/>
      </c>
      <c r="O591" t="str">
        <f t="shared" si="1068"/>
        <v/>
      </c>
    </row>
    <row r="592" spans="1:24" x14ac:dyDescent="0.25">
      <c r="A592" t="s">
        <v>245</v>
      </c>
      <c r="B592" t="s">
        <v>246</v>
      </c>
      <c r="C592" t="s">
        <v>20</v>
      </c>
      <c r="D592" s="7">
        <v>0.1</v>
      </c>
      <c r="E592" s="6" t="s">
        <v>17</v>
      </c>
      <c r="F592" t="s">
        <v>445</v>
      </c>
      <c r="G592" t="str">
        <f t="shared" si="1104"/>
        <v>DL2022028</v>
      </c>
      <c r="H592" t="str">
        <f t="shared" si="1105"/>
        <v>08</v>
      </c>
      <c r="I592" t="str">
        <f t="shared" si="1106"/>
        <v>AmerikanskRibbegople_08_20220608_DL2022028_OerestadGym</v>
      </c>
      <c r="J592" t="str">
        <f t="shared" si="1107"/>
        <v>AmerikanskRibbegople</v>
      </c>
      <c r="K592" t="str">
        <f t="shared" si="1108"/>
        <v>eDNA</v>
      </c>
      <c r="L592" t="str">
        <f t="shared" si="1109"/>
        <v>No Ct</v>
      </c>
      <c r="M592" t="str">
        <f t="shared" si="1066"/>
        <v/>
      </c>
      <c r="N592" t="str">
        <f t="shared" si="1067"/>
        <v/>
      </c>
      <c r="O592" t="str">
        <f t="shared" si="1068"/>
        <v/>
      </c>
    </row>
    <row r="593" spans="1:24" x14ac:dyDescent="0.25">
      <c r="A593" t="s">
        <v>247</v>
      </c>
      <c r="B593" t="s">
        <v>246</v>
      </c>
      <c r="C593" t="s">
        <v>20</v>
      </c>
      <c r="D593" s="7">
        <v>0.1</v>
      </c>
      <c r="E593" s="6" t="s">
        <v>17</v>
      </c>
      <c r="F593" t="s">
        <v>445</v>
      </c>
      <c r="G593" t="str">
        <f t="shared" si="1104"/>
        <v>DL2022028</v>
      </c>
      <c r="H593" t="str">
        <f t="shared" si="1105"/>
        <v>08</v>
      </c>
      <c r="I593" t="str">
        <f t="shared" si="1106"/>
        <v>AmerikanskRibbegople_08_20220608_DL2022028_OerestadGym</v>
      </c>
      <c r="J593" t="str">
        <f t="shared" si="1107"/>
        <v>AmerikanskRibbegople</v>
      </c>
      <c r="K593" t="str">
        <f t="shared" si="1108"/>
        <v>eDNA</v>
      </c>
      <c r="L593" t="str">
        <f t="shared" si="1109"/>
        <v>No Ct</v>
      </c>
      <c r="M593" t="str">
        <f t="shared" si="1066"/>
        <v/>
      </c>
      <c r="N593" t="str">
        <f t="shared" si="1067"/>
        <v/>
      </c>
      <c r="O593" t="str">
        <f t="shared" si="1068"/>
        <v/>
      </c>
    </row>
    <row r="594" spans="1:24" x14ac:dyDescent="0.25">
      <c r="A594" t="s">
        <v>248</v>
      </c>
      <c r="B594" t="s">
        <v>419</v>
      </c>
      <c r="C594" t="s">
        <v>13</v>
      </c>
      <c r="D594" s="7">
        <v>0.1</v>
      </c>
      <c r="E594" s="7">
        <v>33.29</v>
      </c>
      <c r="F594" t="s">
        <v>445</v>
      </c>
      <c r="G594" t="str">
        <f t="shared" si="1104"/>
        <v>DL2022028</v>
      </c>
      <c r="H594" t="str">
        <f t="shared" si="1105"/>
        <v>09</v>
      </c>
      <c r="I594" t="str">
        <f t="shared" si="1106"/>
        <v>Aborre_09_20220608_DL2022028_OerestadGym</v>
      </c>
      <c r="J594" t="str">
        <f t="shared" si="1107"/>
        <v>Aborre</v>
      </c>
      <c r="K594" t="str">
        <f t="shared" si="1108"/>
        <v>PosK</v>
      </c>
      <c r="L594">
        <f t="shared" si="1109"/>
        <v>33.29</v>
      </c>
      <c r="M594">
        <f t="shared" si="1066"/>
        <v>33.29</v>
      </c>
      <c r="N594">
        <f t="shared" si="1067"/>
        <v>0</v>
      </c>
      <c r="O594">
        <f t="shared" si="1068"/>
        <v>0</v>
      </c>
      <c r="Q594">
        <f t="shared" ref="Q594" si="1131">IF(L596="No Ct",0,L596)</f>
        <v>0</v>
      </c>
      <c r="R594">
        <f t="shared" ref="R594" si="1132">IF(L597="No Ct",0,L597)</f>
        <v>0</v>
      </c>
      <c r="S594" t="str">
        <f t="shared" ref="S594" si="1133">IF(AND(M594&gt;0,N594=0),"Valid","Invalid")</f>
        <v>Valid</v>
      </c>
      <c r="T594" t="str">
        <f t="shared" ref="T594" si="1134">IF(OR(Q594&gt;1,R594&gt;1),"Present","Absent")</f>
        <v>Absent</v>
      </c>
      <c r="U594" t="str">
        <f t="shared" ref="U594" si="1135">IF(OR(AND(Q594&gt;1,Q594&lt;41),AND(R594&gt;1,R594&lt;41)),"Ct&lt;41","Ct&gt;41")</f>
        <v>Ct&gt;41</v>
      </c>
      <c r="V594" t="str">
        <f>VLOOKUP(J594,Datasæt_Analysesystemer!$C$2:$D$68,2,FALSE)</f>
        <v>Aborre</v>
      </c>
      <c r="W594" t="str">
        <f t="shared" ref="W594" si="1136">MID(F594,10,9)</f>
        <v>DL2022028</v>
      </c>
      <c r="X594" t="str">
        <f t="shared" ref="X594" si="1137">W594&amp;"_"&amp;V594&amp;"_"&amp;S594&amp;"_"&amp;T594&amp;"_"&amp;U594</f>
        <v>DL2022028_Aborre_Valid_Absent_Ct&gt;41</v>
      </c>
    </row>
    <row r="595" spans="1:24" x14ac:dyDescent="0.25">
      <c r="A595" t="s">
        <v>250</v>
      </c>
      <c r="B595" t="s">
        <v>420</v>
      </c>
      <c r="C595" t="s">
        <v>16</v>
      </c>
      <c r="D595" s="7">
        <v>0.1</v>
      </c>
      <c r="E595" s="6" t="s">
        <v>17</v>
      </c>
      <c r="F595" t="s">
        <v>445</v>
      </c>
      <c r="G595" t="str">
        <f t="shared" si="1104"/>
        <v>DL2022028</v>
      </c>
      <c r="H595" t="str">
        <f t="shared" si="1105"/>
        <v>09</v>
      </c>
      <c r="I595" t="str">
        <f t="shared" si="1106"/>
        <v>Aborre_09_20220608_DL2022028_OerestadGym</v>
      </c>
      <c r="J595" t="str">
        <f t="shared" si="1107"/>
        <v>Aborre</v>
      </c>
      <c r="K595" t="str">
        <f t="shared" si="1108"/>
        <v>NegK</v>
      </c>
      <c r="L595" t="str">
        <f t="shared" si="1109"/>
        <v>No Ct</v>
      </c>
      <c r="M595" t="str">
        <f t="shared" si="1066"/>
        <v/>
      </c>
      <c r="N595" t="str">
        <f t="shared" si="1067"/>
        <v/>
      </c>
      <c r="O595" t="str">
        <f t="shared" si="1068"/>
        <v/>
      </c>
    </row>
    <row r="596" spans="1:24" x14ac:dyDescent="0.25">
      <c r="A596" t="s">
        <v>252</v>
      </c>
      <c r="B596" t="s">
        <v>421</v>
      </c>
      <c r="C596" t="s">
        <v>20</v>
      </c>
      <c r="D596" s="7">
        <v>0.1</v>
      </c>
      <c r="E596" s="6" t="s">
        <v>17</v>
      </c>
      <c r="F596" t="s">
        <v>445</v>
      </c>
      <c r="G596" t="str">
        <f t="shared" si="1104"/>
        <v>DL2022028</v>
      </c>
      <c r="H596" t="str">
        <f t="shared" si="1105"/>
        <v>09</v>
      </c>
      <c r="I596" t="str">
        <f t="shared" si="1106"/>
        <v>Aborre_09_20220608_DL2022028_OerestadGym</v>
      </c>
      <c r="J596" t="str">
        <f t="shared" si="1107"/>
        <v>Aborre</v>
      </c>
      <c r="K596" t="str">
        <f t="shared" si="1108"/>
        <v>eDNA</v>
      </c>
      <c r="L596" t="str">
        <f t="shared" si="1109"/>
        <v>No Ct</v>
      </c>
      <c r="M596" t="str">
        <f t="shared" si="1066"/>
        <v/>
      </c>
      <c r="N596" t="str">
        <f t="shared" si="1067"/>
        <v/>
      </c>
      <c r="O596" t="str">
        <f t="shared" si="1068"/>
        <v/>
      </c>
    </row>
    <row r="597" spans="1:24" x14ac:dyDescent="0.25">
      <c r="A597" t="s">
        <v>254</v>
      </c>
      <c r="B597" t="s">
        <v>421</v>
      </c>
      <c r="C597" t="s">
        <v>20</v>
      </c>
      <c r="D597" s="7">
        <v>0.1</v>
      </c>
      <c r="E597" s="6" t="s">
        <v>17</v>
      </c>
      <c r="F597" t="s">
        <v>445</v>
      </c>
      <c r="G597" t="str">
        <f t="shared" si="1104"/>
        <v>DL2022028</v>
      </c>
      <c r="H597" t="str">
        <f t="shared" si="1105"/>
        <v>09</v>
      </c>
      <c r="I597" t="str">
        <f t="shared" si="1106"/>
        <v>Aborre_09_20220608_DL2022028_OerestadGym</v>
      </c>
      <c r="J597" t="str">
        <f t="shared" si="1107"/>
        <v>Aborre</v>
      </c>
      <c r="K597" t="str">
        <f t="shared" si="1108"/>
        <v>eDNA</v>
      </c>
      <c r="L597" t="str">
        <f t="shared" si="1109"/>
        <v>No Ct</v>
      </c>
      <c r="M597" t="str">
        <f t="shared" si="1066"/>
        <v/>
      </c>
      <c r="N597" t="str">
        <f t="shared" si="1067"/>
        <v/>
      </c>
      <c r="O597" t="str">
        <f t="shared" si="1068"/>
        <v/>
      </c>
    </row>
    <row r="598" spans="1:24" x14ac:dyDescent="0.25">
      <c r="A598" t="s">
        <v>255</v>
      </c>
      <c r="B598" t="s">
        <v>422</v>
      </c>
      <c r="C598" t="s">
        <v>13</v>
      </c>
      <c r="D598" s="7">
        <v>0.1</v>
      </c>
      <c r="E598" s="6">
        <v>29.68</v>
      </c>
      <c r="F598" t="s">
        <v>445</v>
      </c>
      <c r="G598" t="str">
        <f t="shared" si="1104"/>
        <v>DL2022028</v>
      </c>
      <c r="H598" t="str">
        <f t="shared" si="1105"/>
        <v>10</v>
      </c>
      <c r="I598" t="str">
        <f t="shared" si="1106"/>
        <v>Aborre_10_20220608_DL2022028_OerestadGym</v>
      </c>
      <c r="J598" t="str">
        <f t="shared" si="1107"/>
        <v>Aborre</v>
      </c>
      <c r="K598" t="str">
        <f t="shared" si="1108"/>
        <v>PosK</v>
      </c>
      <c r="L598">
        <f t="shared" si="1109"/>
        <v>29.68</v>
      </c>
      <c r="M598">
        <f t="shared" si="1066"/>
        <v>29.68</v>
      </c>
      <c r="N598">
        <f t="shared" si="1067"/>
        <v>0</v>
      </c>
      <c r="O598">
        <f t="shared" si="1068"/>
        <v>0</v>
      </c>
      <c r="Q598">
        <f t="shared" ref="Q598" si="1138">IF(L600="No Ct",0,L600)</f>
        <v>0</v>
      </c>
      <c r="R598">
        <f t="shared" ref="R598" si="1139">IF(L601="No Ct",0,L601)</f>
        <v>0</v>
      </c>
      <c r="S598" t="str">
        <f t="shared" ref="S598" si="1140">IF(AND(M598&gt;0,N598=0),"Valid","Invalid")</f>
        <v>Valid</v>
      </c>
      <c r="T598" t="str">
        <f t="shared" ref="T598" si="1141">IF(OR(Q598&gt;1,R598&gt;1),"Present","Absent")</f>
        <v>Absent</v>
      </c>
      <c r="U598" t="str">
        <f t="shared" ref="U598" si="1142">IF(OR(AND(Q598&gt;1,Q598&lt;41),AND(R598&gt;1,R598&lt;41)),"Ct&lt;41","Ct&gt;41")</f>
        <v>Ct&gt;41</v>
      </c>
      <c r="V598" t="str">
        <f>VLOOKUP(J598,Datasæt_Analysesystemer!$C$2:$D$68,2,FALSE)</f>
        <v>Aborre</v>
      </c>
      <c r="W598" t="str">
        <f t="shared" ref="W598" si="1143">MID(F598,10,9)</f>
        <v>DL2022028</v>
      </c>
      <c r="X598" t="str">
        <f t="shared" ref="X598" si="1144">W598&amp;"_"&amp;V598&amp;"_"&amp;S598&amp;"_"&amp;T598&amp;"_"&amp;U598</f>
        <v>DL2022028_Aborre_Valid_Absent_Ct&gt;41</v>
      </c>
    </row>
    <row r="599" spans="1:24" x14ac:dyDescent="0.25">
      <c r="A599" t="s">
        <v>257</v>
      </c>
      <c r="B599" t="s">
        <v>423</v>
      </c>
      <c r="C599" t="s">
        <v>16</v>
      </c>
      <c r="D599" s="7">
        <v>0.1</v>
      </c>
      <c r="E599" s="6" t="s">
        <v>17</v>
      </c>
      <c r="F599" t="s">
        <v>445</v>
      </c>
      <c r="G599" t="str">
        <f t="shared" si="1104"/>
        <v>DL2022028</v>
      </c>
      <c r="H599" t="str">
        <f t="shared" si="1105"/>
        <v>10</v>
      </c>
      <c r="I599" t="str">
        <f t="shared" si="1106"/>
        <v>Aborre_10_20220608_DL2022028_OerestadGym</v>
      </c>
      <c r="J599" t="str">
        <f t="shared" si="1107"/>
        <v>Aborre</v>
      </c>
      <c r="K599" t="str">
        <f t="shared" si="1108"/>
        <v>NegK</v>
      </c>
      <c r="L599" t="str">
        <f t="shared" si="1109"/>
        <v>No Ct</v>
      </c>
      <c r="M599" t="str">
        <f t="shared" si="1066"/>
        <v/>
      </c>
      <c r="N599" t="str">
        <f t="shared" si="1067"/>
        <v/>
      </c>
      <c r="O599" t="str">
        <f t="shared" si="1068"/>
        <v/>
      </c>
    </row>
    <row r="600" spans="1:24" x14ac:dyDescent="0.25">
      <c r="A600" t="s">
        <v>259</v>
      </c>
      <c r="B600" t="s">
        <v>424</v>
      </c>
      <c r="C600" t="s">
        <v>20</v>
      </c>
      <c r="D600" s="7">
        <v>0.1</v>
      </c>
      <c r="E600" s="6" t="s">
        <v>17</v>
      </c>
      <c r="F600" t="s">
        <v>445</v>
      </c>
      <c r="G600" t="str">
        <f t="shared" si="1104"/>
        <v>DL2022028</v>
      </c>
      <c r="H600" t="str">
        <f t="shared" si="1105"/>
        <v>10</v>
      </c>
      <c r="I600" t="str">
        <f t="shared" si="1106"/>
        <v>Aborre_10_20220608_DL2022028_OerestadGym</v>
      </c>
      <c r="J600" t="str">
        <f t="shared" si="1107"/>
        <v>Aborre</v>
      </c>
      <c r="K600" t="str">
        <f t="shared" si="1108"/>
        <v>eDNA</v>
      </c>
      <c r="L600" t="str">
        <f t="shared" si="1109"/>
        <v>No Ct</v>
      </c>
      <c r="M600" t="str">
        <f t="shared" si="1066"/>
        <v/>
      </c>
      <c r="N600" t="str">
        <f t="shared" si="1067"/>
        <v/>
      </c>
      <c r="O600" t="str">
        <f t="shared" si="1068"/>
        <v/>
      </c>
    </row>
    <row r="601" spans="1:24" x14ac:dyDescent="0.25">
      <c r="A601" t="s">
        <v>261</v>
      </c>
      <c r="B601" t="s">
        <v>424</v>
      </c>
      <c r="C601" t="s">
        <v>20</v>
      </c>
      <c r="D601" s="7">
        <v>0.1</v>
      </c>
      <c r="E601" s="6" t="s">
        <v>17</v>
      </c>
      <c r="F601" t="s">
        <v>445</v>
      </c>
      <c r="G601" t="str">
        <f t="shared" si="1104"/>
        <v>DL2022028</v>
      </c>
      <c r="H601" t="str">
        <f t="shared" si="1105"/>
        <v>10</v>
      </c>
      <c r="I601" t="str">
        <f t="shared" si="1106"/>
        <v>Aborre_10_20220608_DL2022028_OerestadGym</v>
      </c>
      <c r="J601" t="str">
        <f t="shared" si="1107"/>
        <v>Aborre</v>
      </c>
      <c r="K601" t="str">
        <f t="shared" si="1108"/>
        <v>eDNA</v>
      </c>
      <c r="L601" t="str">
        <f t="shared" si="1109"/>
        <v>No Ct</v>
      </c>
      <c r="M601" t="str">
        <f t="shared" si="1066"/>
        <v/>
      </c>
      <c r="N601" t="str">
        <f t="shared" si="1067"/>
        <v/>
      </c>
      <c r="O601" t="str">
        <f t="shared" si="1068"/>
        <v/>
      </c>
    </row>
    <row r="602" spans="1:24" x14ac:dyDescent="0.25">
      <c r="A602" t="s">
        <v>262</v>
      </c>
      <c r="B602" t="s">
        <v>263</v>
      </c>
      <c r="C602" t="s">
        <v>13</v>
      </c>
      <c r="D602" s="7">
        <v>0.1</v>
      </c>
      <c r="E602" s="6" t="s">
        <v>17</v>
      </c>
      <c r="F602" t="s">
        <v>445</v>
      </c>
      <c r="G602" t="str">
        <f t="shared" si="1104"/>
        <v>DL2022028</v>
      </c>
      <c r="H602" t="str">
        <f t="shared" si="1105"/>
        <v>11</v>
      </c>
      <c r="I602" t="str">
        <f t="shared" si="1106"/>
        <v>KinesiskUldhaandskrabbe_11_20220608_DL2022028_OerestadGym</v>
      </c>
      <c r="J602" t="str">
        <f t="shared" si="1107"/>
        <v>KinesiskUldhaandskrabbe</v>
      </c>
      <c r="K602" t="str">
        <f t="shared" si="1108"/>
        <v>PosK</v>
      </c>
      <c r="L602" t="str">
        <f t="shared" si="1109"/>
        <v>No Ct</v>
      </c>
      <c r="M602">
        <f t="shared" si="1066"/>
        <v>0</v>
      </c>
      <c r="N602">
        <f t="shared" si="1067"/>
        <v>0</v>
      </c>
      <c r="O602">
        <f t="shared" si="1068"/>
        <v>0</v>
      </c>
      <c r="Q602">
        <f t="shared" ref="Q602" si="1145">IF(L604="No Ct",0,L604)</f>
        <v>0</v>
      </c>
      <c r="R602">
        <f t="shared" ref="R602" si="1146">IF(L605="No Ct",0,L605)</f>
        <v>0</v>
      </c>
      <c r="S602" t="str">
        <f t="shared" ref="S602" si="1147">IF(AND(M602&gt;0,N602=0),"Valid","Invalid")</f>
        <v>Invalid</v>
      </c>
      <c r="T602" t="str">
        <f t="shared" ref="T602" si="1148">IF(OR(Q602&gt;1,R602&gt;1),"Present","Absent")</f>
        <v>Absent</v>
      </c>
      <c r="U602" t="str">
        <f t="shared" ref="U602" si="1149">IF(OR(AND(Q602&gt;1,Q602&lt;41),AND(R602&gt;1,R602&lt;41)),"Ct&lt;41","Ct&gt;41")</f>
        <v>Ct&gt;41</v>
      </c>
      <c r="V602" t="str">
        <f>VLOOKUP(J602,Datasæt_Analysesystemer!$C$2:$D$68,2,FALSE)</f>
        <v>Kinesisk uldhåndskrabbe</v>
      </c>
      <c r="W602" t="str">
        <f t="shared" ref="W602" si="1150">MID(F602,10,9)</f>
        <v>DL2022028</v>
      </c>
      <c r="X602" t="str">
        <f t="shared" ref="X602" si="1151">W602&amp;"_"&amp;V602&amp;"_"&amp;S602&amp;"_"&amp;T602&amp;"_"&amp;U602</f>
        <v>DL2022028_Kinesisk uldhåndskrabbe_Invalid_Absent_Ct&gt;41</v>
      </c>
    </row>
    <row r="603" spans="1:24" x14ac:dyDescent="0.25">
      <c r="A603" t="s">
        <v>264</v>
      </c>
      <c r="B603" t="s">
        <v>265</v>
      </c>
      <c r="C603" t="s">
        <v>16</v>
      </c>
      <c r="D603" s="7">
        <v>0.1</v>
      </c>
      <c r="E603" s="6" t="s">
        <v>17</v>
      </c>
      <c r="F603" t="s">
        <v>445</v>
      </c>
      <c r="G603" t="str">
        <f t="shared" si="1104"/>
        <v>DL2022028</v>
      </c>
      <c r="H603" t="str">
        <f t="shared" si="1105"/>
        <v>11</v>
      </c>
      <c r="I603" t="str">
        <f t="shared" si="1106"/>
        <v>KinesiskUldhaandskrabbe_11_20220608_DL2022028_OerestadGym</v>
      </c>
      <c r="J603" t="str">
        <f t="shared" si="1107"/>
        <v>KinesiskUldhaandskrabbe</v>
      </c>
      <c r="K603" t="str">
        <f t="shared" si="1108"/>
        <v>NegK</v>
      </c>
      <c r="L603" t="str">
        <f t="shared" si="1109"/>
        <v>No Ct</v>
      </c>
      <c r="M603" t="str">
        <f t="shared" si="1066"/>
        <v/>
      </c>
      <c r="N603" t="str">
        <f t="shared" si="1067"/>
        <v/>
      </c>
      <c r="O603" t="str">
        <f t="shared" si="1068"/>
        <v/>
      </c>
    </row>
    <row r="604" spans="1:24" x14ac:dyDescent="0.25">
      <c r="A604" t="s">
        <v>266</v>
      </c>
      <c r="B604" t="s">
        <v>267</v>
      </c>
      <c r="C604" t="s">
        <v>20</v>
      </c>
      <c r="D604" s="7">
        <v>0.1</v>
      </c>
      <c r="E604" s="6" t="s">
        <v>17</v>
      </c>
      <c r="F604" t="s">
        <v>445</v>
      </c>
      <c r="G604" t="str">
        <f t="shared" si="1104"/>
        <v>DL2022028</v>
      </c>
      <c r="H604" t="str">
        <f t="shared" si="1105"/>
        <v>11</v>
      </c>
      <c r="I604" t="str">
        <f t="shared" si="1106"/>
        <v>KinesiskUldhaandskrabbe_11_20220608_DL2022028_OerestadGym</v>
      </c>
      <c r="J604" t="str">
        <f t="shared" si="1107"/>
        <v>KinesiskUldhaandskrabbe</v>
      </c>
      <c r="K604" t="str">
        <f t="shared" si="1108"/>
        <v>eDNA</v>
      </c>
      <c r="L604" t="str">
        <f t="shared" si="1109"/>
        <v>No Ct</v>
      </c>
      <c r="M604" t="str">
        <f t="shared" si="1066"/>
        <v/>
      </c>
      <c r="N604" t="str">
        <f t="shared" si="1067"/>
        <v/>
      </c>
      <c r="O604" t="str">
        <f t="shared" si="1068"/>
        <v/>
      </c>
    </row>
    <row r="605" spans="1:24" x14ac:dyDescent="0.25">
      <c r="A605" t="s">
        <v>268</v>
      </c>
      <c r="B605" t="s">
        <v>267</v>
      </c>
      <c r="C605" t="s">
        <v>20</v>
      </c>
      <c r="D605" s="7">
        <v>0.1</v>
      </c>
      <c r="E605" s="6" t="s">
        <v>17</v>
      </c>
      <c r="F605" t="s">
        <v>445</v>
      </c>
      <c r="G605" t="str">
        <f t="shared" si="1104"/>
        <v>DL2022028</v>
      </c>
      <c r="H605" t="str">
        <f t="shared" si="1105"/>
        <v>11</v>
      </c>
      <c r="I605" t="str">
        <f t="shared" si="1106"/>
        <v>KinesiskUldhaandskrabbe_11_20220608_DL2022028_OerestadGym</v>
      </c>
      <c r="J605" t="str">
        <f t="shared" si="1107"/>
        <v>KinesiskUldhaandskrabbe</v>
      </c>
      <c r="K605" t="str">
        <f t="shared" si="1108"/>
        <v>eDNA</v>
      </c>
      <c r="L605" t="str">
        <f t="shared" si="1109"/>
        <v>No Ct</v>
      </c>
      <c r="M605" t="str">
        <f t="shared" si="1066"/>
        <v/>
      </c>
      <c r="N605" t="str">
        <f t="shared" si="1067"/>
        <v/>
      </c>
      <c r="O605" t="str">
        <f t="shared" si="1068"/>
        <v/>
      </c>
    </row>
    <row r="606" spans="1:24" x14ac:dyDescent="0.25">
      <c r="A606" t="s">
        <v>269</v>
      </c>
      <c r="B606" t="s">
        <v>270</v>
      </c>
      <c r="C606" t="s">
        <v>13</v>
      </c>
      <c r="D606" s="7">
        <v>0.1</v>
      </c>
      <c r="E606" s="7">
        <v>37.49</v>
      </c>
      <c r="F606" t="s">
        <v>445</v>
      </c>
      <c r="G606" t="str">
        <f t="shared" si="1104"/>
        <v>DL2022028</v>
      </c>
      <c r="H606" t="str">
        <f t="shared" si="1105"/>
        <v>12</v>
      </c>
      <c r="I606" t="str">
        <f t="shared" si="1106"/>
        <v>KinesiskUldhaandskrabbe_12_20220608_DL2022028_OerestadGym</v>
      </c>
      <c r="J606" t="str">
        <f t="shared" si="1107"/>
        <v>KinesiskUldhaandskrabbe</v>
      </c>
      <c r="K606" t="str">
        <f t="shared" si="1108"/>
        <v>PosK</v>
      </c>
      <c r="L606">
        <f t="shared" si="1109"/>
        <v>37.49</v>
      </c>
      <c r="M606">
        <f t="shared" si="1066"/>
        <v>37.49</v>
      </c>
      <c r="N606">
        <f t="shared" si="1067"/>
        <v>0</v>
      </c>
      <c r="O606">
        <f t="shared" si="1068"/>
        <v>0</v>
      </c>
      <c r="Q606">
        <f t="shared" ref="Q606" si="1152">IF(L608="No Ct",0,L608)</f>
        <v>0</v>
      </c>
      <c r="R606">
        <f t="shared" ref="R606" si="1153">IF(L609="No Ct",0,L609)</f>
        <v>0</v>
      </c>
      <c r="S606" t="str">
        <f t="shared" ref="S606" si="1154">IF(AND(M606&gt;0,N606=0),"Valid","Invalid")</f>
        <v>Valid</v>
      </c>
      <c r="T606" t="str">
        <f t="shared" ref="T606" si="1155">IF(OR(Q606&gt;1,R606&gt;1),"Present","Absent")</f>
        <v>Absent</v>
      </c>
      <c r="U606" t="str">
        <f t="shared" ref="U606" si="1156">IF(OR(AND(Q606&gt;1,Q606&lt;41),AND(R606&gt;1,R606&lt;41)),"Ct&lt;41","Ct&gt;41")</f>
        <v>Ct&gt;41</v>
      </c>
      <c r="V606" t="str">
        <f>VLOOKUP(J606,Datasæt_Analysesystemer!$C$2:$D$68,2,FALSE)</f>
        <v>Kinesisk uldhåndskrabbe</v>
      </c>
      <c r="W606" t="str">
        <f t="shared" ref="W606" si="1157">MID(F606,10,9)</f>
        <v>DL2022028</v>
      </c>
      <c r="X606" t="str">
        <f t="shared" ref="X606" si="1158">W606&amp;"_"&amp;V606&amp;"_"&amp;S606&amp;"_"&amp;T606&amp;"_"&amp;U606</f>
        <v>DL2022028_Kinesisk uldhåndskrabbe_Valid_Absent_Ct&gt;41</v>
      </c>
    </row>
    <row r="607" spans="1:24" x14ac:dyDescent="0.25">
      <c r="A607" t="s">
        <v>271</v>
      </c>
      <c r="B607" t="s">
        <v>272</v>
      </c>
      <c r="C607" t="s">
        <v>16</v>
      </c>
      <c r="D607" s="7">
        <v>0.1</v>
      </c>
      <c r="E607" s="6" t="s">
        <v>17</v>
      </c>
      <c r="F607" t="s">
        <v>445</v>
      </c>
      <c r="G607" t="str">
        <f t="shared" si="1104"/>
        <v>DL2022028</v>
      </c>
      <c r="H607" t="str">
        <f t="shared" si="1105"/>
        <v>12</v>
      </c>
      <c r="I607" t="str">
        <f t="shared" si="1106"/>
        <v>KinesiskUldhaandskrabbe_12_20220608_DL2022028_OerestadGym</v>
      </c>
      <c r="J607" t="str">
        <f t="shared" si="1107"/>
        <v>KinesiskUldhaandskrabbe</v>
      </c>
      <c r="K607" t="str">
        <f t="shared" si="1108"/>
        <v>NegK</v>
      </c>
      <c r="L607" t="str">
        <f t="shared" si="1109"/>
        <v>No Ct</v>
      </c>
      <c r="M607" t="str">
        <f t="shared" si="1066"/>
        <v/>
      </c>
      <c r="N607" t="str">
        <f t="shared" si="1067"/>
        <v/>
      </c>
      <c r="O607" t="str">
        <f t="shared" si="1068"/>
        <v/>
      </c>
    </row>
    <row r="608" spans="1:24" x14ac:dyDescent="0.25">
      <c r="A608" t="s">
        <v>273</v>
      </c>
      <c r="B608" t="s">
        <v>274</v>
      </c>
      <c r="C608" t="s">
        <v>20</v>
      </c>
      <c r="D608" s="7">
        <v>0.1</v>
      </c>
      <c r="E608" s="6" t="s">
        <v>17</v>
      </c>
      <c r="F608" t="s">
        <v>445</v>
      </c>
      <c r="G608" t="str">
        <f t="shared" si="1104"/>
        <v>DL2022028</v>
      </c>
      <c r="H608" t="str">
        <f t="shared" si="1105"/>
        <v>12</v>
      </c>
      <c r="I608" t="str">
        <f t="shared" si="1106"/>
        <v>KinesiskUldhaandskrabbe_12_20220608_DL2022028_OerestadGym</v>
      </c>
      <c r="J608" t="str">
        <f t="shared" si="1107"/>
        <v>KinesiskUldhaandskrabbe</v>
      </c>
      <c r="K608" t="str">
        <f t="shared" si="1108"/>
        <v>eDNA</v>
      </c>
      <c r="L608" t="str">
        <f t="shared" si="1109"/>
        <v>No Ct</v>
      </c>
      <c r="M608" t="str">
        <f t="shared" si="1066"/>
        <v/>
      </c>
      <c r="N608" t="str">
        <f t="shared" si="1067"/>
        <v/>
      </c>
      <c r="O608" t="str">
        <f t="shared" si="1068"/>
        <v/>
      </c>
    </row>
    <row r="609" spans="1:24" x14ac:dyDescent="0.25">
      <c r="A609" t="s">
        <v>275</v>
      </c>
      <c r="B609" t="s">
        <v>274</v>
      </c>
      <c r="C609" t="s">
        <v>20</v>
      </c>
      <c r="D609" s="7">
        <v>0.1</v>
      </c>
      <c r="E609" s="6" t="s">
        <v>17</v>
      </c>
      <c r="F609" t="s">
        <v>445</v>
      </c>
      <c r="G609" t="str">
        <f t="shared" si="1104"/>
        <v>DL2022028</v>
      </c>
      <c r="H609" t="str">
        <f t="shared" si="1105"/>
        <v>12</v>
      </c>
      <c r="I609" t="str">
        <f t="shared" si="1106"/>
        <v>KinesiskUldhaandskrabbe_12_20220608_DL2022028_OerestadGym</v>
      </c>
      <c r="J609" t="str">
        <f t="shared" si="1107"/>
        <v>KinesiskUldhaandskrabbe</v>
      </c>
      <c r="K609" t="str">
        <f t="shared" si="1108"/>
        <v>eDNA</v>
      </c>
      <c r="L609" t="str">
        <f t="shared" si="1109"/>
        <v>No Ct</v>
      </c>
      <c r="M609" t="str">
        <f t="shared" si="1066"/>
        <v/>
      </c>
      <c r="N609" t="str">
        <f t="shared" si="1067"/>
        <v/>
      </c>
      <c r="O609" t="str">
        <f t="shared" si="1068"/>
        <v/>
      </c>
    </row>
    <row r="610" spans="1:24" x14ac:dyDescent="0.25">
      <c r="A610" t="s">
        <v>276</v>
      </c>
      <c r="B610" t="s">
        <v>1277</v>
      </c>
      <c r="C610" t="s">
        <v>13</v>
      </c>
      <c r="D610" s="7">
        <v>0.1</v>
      </c>
      <c r="E610" s="7" t="s">
        <v>17</v>
      </c>
      <c r="F610" t="s">
        <v>445</v>
      </c>
      <c r="G610" t="str">
        <f t="shared" si="1104"/>
        <v>DL2022028</v>
      </c>
      <c r="H610" t="str">
        <f t="shared" si="1105"/>
        <v>13</v>
      </c>
      <c r="I610" t="str">
        <f t="shared" si="1106"/>
        <v>NordamerikanskBrakvandskrabbe_13_20220608_DL2022028_OerestadGym</v>
      </c>
      <c r="J610" t="str">
        <f t="shared" si="1107"/>
        <v>NordamerikanskBrakvandskrabbe</v>
      </c>
      <c r="K610" t="str">
        <f t="shared" si="1108"/>
        <v>PosK</v>
      </c>
      <c r="L610" t="str">
        <f t="shared" si="1109"/>
        <v>No Ct</v>
      </c>
      <c r="M610">
        <f t="shared" si="1066"/>
        <v>0</v>
      </c>
      <c r="N610">
        <f t="shared" si="1067"/>
        <v>0</v>
      </c>
      <c r="O610">
        <f t="shared" si="1068"/>
        <v>0</v>
      </c>
      <c r="Q610">
        <f t="shared" ref="Q610" si="1159">IF(L612="No Ct",0,L612)</f>
        <v>0</v>
      </c>
      <c r="R610">
        <f t="shared" ref="R610" si="1160">IF(L613="No Ct",0,L613)</f>
        <v>0</v>
      </c>
      <c r="S610" t="str">
        <f t="shared" ref="S610" si="1161">IF(AND(M610&gt;0,N610=0),"Valid","Invalid")</f>
        <v>Invalid</v>
      </c>
      <c r="T610" t="str">
        <f t="shared" ref="T610" si="1162">IF(OR(Q610&gt;1,R610&gt;1),"Present","Absent")</f>
        <v>Absent</v>
      </c>
      <c r="U610" t="str">
        <f t="shared" ref="U610" si="1163">IF(OR(AND(Q610&gt;1,Q610&lt;41),AND(R610&gt;1,R610&lt;41)),"Ct&lt;41","Ct&gt;41")</f>
        <v>Ct&gt;41</v>
      </c>
      <c r="V610" t="str">
        <f>VLOOKUP(J610,Datasæt_Analysesystemer!$C$2:$D$68,2,FALSE)</f>
        <v>Nordam. Brakvandskrabbe / mudderkrabbe</v>
      </c>
      <c r="W610" t="str">
        <f t="shared" ref="W610" si="1164">MID(F610,10,9)</f>
        <v>DL2022028</v>
      </c>
      <c r="X610" t="str">
        <f t="shared" ref="X610" si="1165">W610&amp;"_"&amp;V610&amp;"_"&amp;S610&amp;"_"&amp;T610&amp;"_"&amp;U610</f>
        <v>DL2022028_Nordam. Brakvandskrabbe / mudderkrabbe_Invalid_Absent_Ct&gt;41</v>
      </c>
    </row>
    <row r="611" spans="1:24" x14ac:dyDescent="0.25">
      <c r="A611" t="s">
        <v>278</v>
      </c>
      <c r="B611" t="s">
        <v>1278</v>
      </c>
      <c r="C611" t="s">
        <v>16</v>
      </c>
      <c r="D611" s="7">
        <v>0.1</v>
      </c>
      <c r="E611" s="6" t="s">
        <v>17</v>
      </c>
      <c r="F611" t="s">
        <v>445</v>
      </c>
      <c r="G611" t="str">
        <f t="shared" si="1104"/>
        <v>DL2022028</v>
      </c>
      <c r="H611" t="str">
        <f t="shared" si="1105"/>
        <v>13</v>
      </c>
      <c r="I611" t="str">
        <f t="shared" si="1106"/>
        <v>NordamerikanskBrakvandskrabbe_13_20220608_DL2022028_OerestadGym</v>
      </c>
      <c r="J611" t="str">
        <f t="shared" si="1107"/>
        <v>NordamerikanskBrakvandskrabbe</v>
      </c>
      <c r="K611" t="str">
        <f t="shared" si="1108"/>
        <v>NegK</v>
      </c>
      <c r="L611" t="str">
        <f t="shared" si="1109"/>
        <v>No Ct</v>
      </c>
      <c r="M611" t="str">
        <f t="shared" si="1066"/>
        <v/>
      </c>
      <c r="N611" t="str">
        <f t="shared" si="1067"/>
        <v/>
      </c>
      <c r="O611" t="str">
        <f t="shared" si="1068"/>
        <v/>
      </c>
    </row>
    <row r="612" spans="1:24" x14ac:dyDescent="0.25">
      <c r="A612" t="s">
        <v>280</v>
      </c>
      <c r="B612" t="s">
        <v>1279</v>
      </c>
      <c r="C612" t="s">
        <v>20</v>
      </c>
      <c r="D612" s="7">
        <v>0.1</v>
      </c>
      <c r="E612" s="7" t="s">
        <v>17</v>
      </c>
      <c r="F612" t="s">
        <v>445</v>
      </c>
      <c r="G612" t="str">
        <f t="shared" si="1104"/>
        <v>DL2022028</v>
      </c>
      <c r="H612" t="str">
        <f t="shared" si="1105"/>
        <v>13</v>
      </c>
      <c r="I612" t="str">
        <f t="shared" si="1106"/>
        <v>NordamerikanskBrakvandskrabbe_13_20220608_DL2022028_OerestadGym</v>
      </c>
      <c r="J612" t="str">
        <f t="shared" si="1107"/>
        <v>NordamerikanskBrakvandskrabbe</v>
      </c>
      <c r="K612" t="str">
        <f t="shared" si="1108"/>
        <v>eDNA</v>
      </c>
      <c r="L612" t="str">
        <f t="shared" si="1109"/>
        <v>No Ct</v>
      </c>
      <c r="M612" t="str">
        <f t="shared" si="1066"/>
        <v/>
      </c>
      <c r="N612" t="str">
        <f t="shared" si="1067"/>
        <v/>
      </c>
      <c r="O612" t="str">
        <f t="shared" si="1068"/>
        <v/>
      </c>
    </row>
    <row r="613" spans="1:24" x14ac:dyDescent="0.25">
      <c r="A613" t="s">
        <v>282</v>
      </c>
      <c r="B613" t="s">
        <v>1279</v>
      </c>
      <c r="C613" t="s">
        <v>20</v>
      </c>
      <c r="D613" s="7">
        <v>0.1</v>
      </c>
      <c r="E613" s="7" t="s">
        <v>17</v>
      </c>
      <c r="F613" t="s">
        <v>445</v>
      </c>
      <c r="G613" t="str">
        <f t="shared" si="1104"/>
        <v>DL2022028</v>
      </c>
      <c r="H613" t="str">
        <f t="shared" si="1105"/>
        <v>13</v>
      </c>
      <c r="I613" t="str">
        <f t="shared" si="1106"/>
        <v>NordamerikanskBrakvandskrabbe_13_20220608_DL2022028_OerestadGym</v>
      </c>
      <c r="J613" t="str">
        <f t="shared" si="1107"/>
        <v>NordamerikanskBrakvandskrabbe</v>
      </c>
      <c r="K613" t="str">
        <f t="shared" si="1108"/>
        <v>eDNA</v>
      </c>
      <c r="L613" t="str">
        <f t="shared" si="1109"/>
        <v>No Ct</v>
      </c>
      <c r="M613" t="str">
        <f t="shared" si="1066"/>
        <v/>
      </c>
      <c r="N613" t="str">
        <f t="shared" si="1067"/>
        <v/>
      </c>
      <c r="O613" t="str">
        <f t="shared" si="1068"/>
        <v/>
      </c>
    </row>
    <row r="614" spans="1:24" x14ac:dyDescent="0.25">
      <c r="A614" t="s">
        <v>283</v>
      </c>
      <c r="B614" t="s">
        <v>1280</v>
      </c>
      <c r="C614" t="s">
        <v>13</v>
      </c>
      <c r="D614" s="7">
        <v>0.1</v>
      </c>
      <c r="E614" s="7">
        <v>30.68</v>
      </c>
      <c r="F614" t="s">
        <v>445</v>
      </c>
      <c r="G614" t="str">
        <f t="shared" si="1104"/>
        <v>DL2022028</v>
      </c>
      <c r="H614" t="str">
        <f t="shared" si="1105"/>
        <v>14</v>
      </c>
      <c r="I614" t="str">
        <f t="shared" si="1106"/>
        <v>NordamerikanskBrakvandskrabbe_14_20220608_DL2022028_OerestadGym</v>
      </c>
      <c r="J614" t="str">
        <f t="shared" si="1107"/>
        <v>NordamerikanskBrakvandskrabbe</v>
      </c>
      <c r="K614" t="str">
        <f t="shared" si="1108"/>
        <v>PosK</v>
      </c>
      <c r="L614">
        <f t="shared" si="1109"/>
        <v>30.68</v>
      </c>
      <c r="M614">
        <f t="shared" si="1066"/>
        <v>30.68</v>
      </c>
      <c r="N614">
        <f t="shared" si="1067"/>
        <v>0</v>
      </c>
      <c r="O614">
        <f t="shared" si="1068"/>
        <v>0</v>
      </c>
      <c r="Q614">
        <f t="shared" ref="Q614" si="1166">IF(L616="No Ct",0,L616)</f>
        <v>0</v>
      </c>
      <c r="R614">
        <f t="shared" ref="R614" si="1167">IF(L617="No Ct",0,L617)</f>
        <v>0</v>
      </c>
      <c r="S614" t="str">
        <f t="shared" ref="S614" si="1168">IF(AND(M614&gt;0,N614=0),"Valid","Invalid")</f>
        <v>Valid</v>
      </c>
      <c r="T614" t="str">
        <f t="shared" ref="T614" si="1169">IF(OR(Q614&gt;1,R614&gt;1),"Present","Absent")</f>
        <v>Absent</v>
      </c>
      <c r="U614" t="str">
        <f t="shared" ref="U614" si="1170">IF(OR(AND(Q614&gt;1,Q614&lt;41),AND(R614&gt;1,R614&lt;41)),"Ct&lt;41","Ct&gt;41")</f>
        <v>Ct&gt;41</v>
      </c>
      <c r="V614" t="str">
        <f>VLOOKUP(J614,Datasæt_Analysesystemer!$C$2:$D$68,2,FALSE)</f>
        <v>Nordam. Brakvandskrabbe / mudderkrabbe</v>
      </c>
      <c r="W614" t="str">
        <f t="shared" ref="W614" si="1171">MID(F614,10,9)</f>
        <v>DL2022028</v>
      </c>
      <c r="X614" t="str">
        <f t="shared" ref="X614" si="1172">W614&amp;"_"&amp;V614&amp;"_"&amp;S614&amp;"_"&amp;T614&amp;"_"&amp;U614</f>
        <v>DL2022028_Nordam. Brakvandskrabbe / mudderkrabbe_Valid_Absent_Ct&gt;41</v>
      </c>
    </row>
    <row r="615" spans="1:24" x14ac:dyDescent="0.25">
      <c r="A615" t="s">
        <v>285</v>
      </c>
      <c r="B615" t="s">
        <v>1281</v>
      </c>
      <c r="C615" t="s">
        <v>16</v>
      </c>
      <c r="D615" s="7">
        <v>0.1</v>
      </c>
      <c r="E615" s="6" t="s">
        <v>17</v>
      </c>
      <c r="F615" t="s">
        <v>445</v>
      </c>
      <c r="G615" t="str">
        <f t="shared" si="1104"/>
        <v>DL2022028</v>
      </c>
      <c r="H615" t="str">
        <f t="shared" si="1105"/>
        <v>14</v>
      </c>
      <c r="I615" t="str">
        <f t="shared" si="1106"/>
        <v>NordamerikanskBrakvandskrabbe_14_20220608_DL2022028_OerestadGym</v>
      </c>
      <c r="J615" t="str">
        <f t="shared" si="1107"/>
        <v>NordamerikanskBrakvandskrabbe</v>
      </c>
      <c r="K615" t="str">
        <f t="shared" si="1108"/>
        <v>NegK</v>
      </c>
      <c r="L615" t="str">
        <f t="shared" si="1109"/>
        <v>No Ct</v>
      </c>
      <c r="M615" t="str">
        <f t="shared" si="1066"/>
        <v/>
      </c>
      <c r="N615" t="str">
        <f t="shared" si="1067"/>
        <v/>
      </c>
      <c r="O615" t="str">
        <f t="shared" si="1068"/>
        <v/>
      </c>
    </row>
    <row r="616" spans="1:24" x14ac:dyDescent="0.25">
      <c r="A616" t="s">
        <v>287</v>
      </c>
      <c r="B616" t="s">
        <v>1282</v>
      </c>
      <c r="C616" t="s">
        <v>20</v>
      </c>
      <c r="D616" s="7">
        <v>0.1</v>
      </c>
      <c r="E616" s="6" t="s">
        <v>17</v>
      </c>
      <c r="F616" t="s">
        <v>445</v>
      </c>
      <c r="G616" t="str">
        <f t="shared" si="1104"/>
        <v>DL2022028</v>
      </c>
      <c r="H616" t="str">
        <f t="shared" si="1105"/>
        <v>14</v>
      </c>
      <c r="I616" t="str">
        <f t="shared" si="1106"/>
        <v>NordamerikanskBrakvandskrabbe_14_20220608_DL2022028_OerestadGym</v>
      </c>
      <c r="J616" t="str">
        <f t="shared" si="1107"/>
        <v>NordamerikanskBrakvandskrabbe</v>
      </c>
      <c r="K616" t="str">
        <f t="shared" si="1108"/>
        <v>eDNA</v>
      </c>
      <c r="L616" t="str">
        <f t="shared" si="1109"/>
        <v>No Ct</v>
      </c>
      <c r="M616" t="str">
        <f t="shared" si="1066"/>
        <v/>
      </c>
      <c r="N616" t="str">
        <f t="shared" si="1067"/>
        <v/>
      </c>
      <c r="O616" t="str">
        <f t="shared" si="1068"/>
        <v/>
      </c>
    </row>
    <row r="617" spans="1:24" x14ac:dyDescent="0.25">
      <c r="A617" t="s">
        <v>289</v>
      </c>
      <c r="B617" t="s">
        <v>1282</v>
      </c>
      <c r="C617" t="s">
        <v>20</v>
      </c>
      <c r="D617" s="7">
        <v>0.1</v>
      </c>
      <c r="E617" s="6" t="s">
        <v>17</v>
      </c>
      <c r="F617" t="s">
        <v>445</v>
      </c>
      <c r="G617" t="str">
        <f t="shared" si="1104"/>
        <v>DL2022028</v>
      </c>
      <c r="H617" t="str">
        <f t="shared" si="1105"/>
        <v>14</v>
      </c>
      <c r="I617" t="str">
        <f t="shared" si="1106"/>
        <v>NordamerikanskBrakvandskrabbe_14_20220608_DL2022028_OerestadGym</v>
      </c>
      <c r="J617" t="str">
        <f t="shared" si="1107"/>
        <v>NordamerikanskBrakvandskrabbe</v>
      </c>
      <c r="K617" t="str">
        <f t="shared" si="1108"/>
        <v>eDNA</v>
      </c>
      <c r="L617" t="str">
        <f t="shared" si="1109"/>
        <v>No Ct</v>
      </c>
      <c r="M617" t="str">
        <f t="shared" si="1066"/>
        <v/>
      </c>
      <c r="N617" t="str">
        <f t="shared" si="1067"/>
        <v/>
      </c>
      <c r="O617" t="str">
        <f t="shared" si="1068"/>
        <v/>
      </c>
    </row>
    <row r="618" spans="1:24" x14ac:dyDescent="0.25">
      <c r="A618" t="s">
        <v>290</v>
      </c>
      <c r="B618" t="s">
        <v>425</v>
      </c>
      <c r="C618" t="s">
        <v>13</v>
      </c>
      <c r="D618" s="7">
        <v>0.1</v>
      </c>
      <c r="E618" s="6" t="s">
        <v>17</v>
      </c>
      <c r="F618" t="s">
        <v>445</v>
      </c>
      <c r="G618" t="str">
        <f t="shared" si="1104"/>
        <v>DL2022028</v>
      </c>
      <c r="H618" t="str">
        <f t="shared" si="1105"/>
        <v>15</v>
      </c>
      <c r="I618" t="str">
        <f t="shared" si="1106"/>
        <v>EuropaeiskAal_15_20220608_DL2022028_OerestadGym</v>
      </c>
      <c r="J618" t="str">
        <f t="shared" si="1107"/>
        <v>EuropaeiskAal</v>
      </c>
      <c r="K618" t="str">
        <f t="shared" si="1108"/>
        <v>PosK</v>
      </c>
      <c r="L618" t="str">
        <f t="shared" si="1109"/>
        <v>No Ct</v>
      </c>
      <c r="M618">
        <f t="shared" si="1066"/>
        <v>0</v>
      </c>
      <c r="N618">
        <f t="shared" si="1067"/>
        <v>0</v>
      </c>
      <c r="O618">
        <f t="shared" si="1068"/>
        <v>0</v>
      </c>
      <c r="Q618">
        <f t="shared" ref="Q618" si="1173">IF(L620="No Ct",0,L620)</f>
        <v>0</v>
      </c>
      <c r="R618">
        <f t="shared" ref="R618" si="1174">IF(L621="No Ct",0,L621)</f>
        <v>0</v>
      </c>
      <c r="S618" t="str">
        <f t="shared" ref="S618" si="1175">IF(AND(M618&gt;0,N618=0),"Valid","Invalid")</f>
        <v>Invalid</v>
      </c>
      <c r="T618" t="str">
        <f t="shared" ref="T618" si="1176">IF(OR(Q618&gt;1,R618&gt;1),"Present","Absent")</f>
        <v>Absent</v>
      </c>
      <c r="U618" t="str">
        <f t="shared" ref="U618" si="1177">IF(OR(AND(Q618&gt;1,Q618&lt;41),AND(R618&gt;1,R618&lt;41)),"Ct&lt;41","Ct&gt;41")</f>
        <v>Ct&gt;41</v>
      </c>
      <c r="V618" t="str">
        <f>VLOOKUP(J618,Datasæt_Analysesystemer!$C$2:$D$68,2,FALSE)</f>
        <v>Europæisk ål</v>
      </c>
      <c r="W618" t="str">
        <f t="shared" ref="W618" si="1178">MID(F618,10,9)</f>
        <v>DL2022028</v>
      </c>
      <c r="X618" t="str">
        <f t="shared" ref="X618" si="1179">W618&amp;"_"&amp;V618&amp;"_"&amp;S618&amp;"_"&amp;T618&amp;"_"&amp;U618</f>
        <v>DL2022028_Europæisk ål_Invalid_Absent_Ct&gt;41</v>
      </c>
    </row>
    <row r="619" spans="1:24" x14ac:dyDescent="0.25">
      <c r="A619" t="s">
        <v>292</v>
      </c>
      <c r="B619" t="s">
        <v>426</v>
      </c>
      <c r="C619" t="s">
        <v>16</v>
      </c>
      <c r="D619" s="7">
        <v>0.1</v>
      </c>
      <c r="E619" s="6" t="s">
        <v>17</v>
      </c>
      <c r="F619" t="s">
        <v>445</v>
      </c>
      <c r="G619" t="str">
        <f t="shared" si="1104"/>
        <v>DL2022028</v>
      </c>
      <c r="H619" t="str">
        <f t="shared" si="1105"/>
        <v>15</v>
      </c>
      <c r="I619" t="str">
        <f t="shared" si="1106"/>
        <v>EuropaeiskAal_15_20220608_DL2022028_OerestadGym</v>
      </c>
      <c r="J619" t="str">
        <f t="shared" si="1107"/>
        <v>EuropaeiskAal</v>
      </c>
      <c r="K619" t="str">
        <f t="shared" si="1108"/>
        <v>NegK</v>
      </c>
      <c r="L619" t="str">
        <f t="shared" si="1109"/>
        <v>No Ct</v>
      </c>
      <c r="M619" t="str">
        <f t="shared" si="1066"/>
        <v/>
      </c>
      <c r="N619" t="str">
        <f t="shared" si="1067"/>
        <v/>
      </c>
      <c r="O619" t="str">
        <f t="shared" si="1068"/>
        <v/>
      </c>
    </row>
    <row r="620" spans="1:24" x14ac:dyDescent="0.25">
      <c r="A620" t="s">
        <v>294</v>
      </c>
      <c r="B620" t="s">
        <v>427</v>
      </c>
      <c r="C620" t="s">
        <v>20</v>
      </c>
      <c r="D620" s="7">
        <v>0.1</v>
      </c>
      <c r="E620" s="6" t="s">
        <v>17</v>
      </c>
      <c r="F620" t="s">
        <v>445</v>
      </c>
      <c r="G620" t="str">
        <f t="shared" si="1104"/>
        <v>DL2022028</v>
      </c>
      <c r="H620" t="str">
        <f t="shared" si="1105"/>
        <v>15</v>
      </c>
      <c r="I620" t="str">
        <f t="shared" si="1106"/>
        <v>EuropaeiskAal_15_20220608_DL2022028_OerestadGym</v>
      </c>
      <c r="J620" t="str">
        <f t="shared" si="1107"/>
        <v>EuropaeiskAal</v>
      </c>
      <c r="K620" t="str">
        <f t="shared" si="1108"/>
        <v>eDNA</v>
      </c>
      <c r="L620" t="str">
        <f t="shared" si="1109"/>
        <v>No Ct</v>
      </c>
      <c r="M620" t="str">
        <f t="shared" si="1066"/>
        <v/>
      </c>
      <c r="N620" t="str">
        <f t="shared" si="1067"/>
        <v/>
      </c>
      <c r="O620" t="str">
        <f t="shared" si="1068"/>
        <v/>
      </c>
    </row>
    <row r="621" spans="1:24" x14ac:dyDescent="0.25">
      <c r="A621" t="s">
        <v>296</v>
      </c>
      <c r="B621" t="s">
        <v>427</v>
      </c>
      <c r="C621" t="s">
        <v>20</v>
      </c>
      <c r="D621" s="7">
        <v>0.1</v>
      </c>
      <c r="E621" s="6" t="s">
        <v>17</v>
      </c>
      <c r="F621" t="s">
        <v>445</v>
      </c>
      <c r="G621" t="str">
        <f t="shared" si="1104"/>
        <v>DL2022028</v>
      </c>
      <c r="H621" t="str">
        <f t="shared" si="1105"/>
        <v>15</v>
      </c>
      <c r="I621" t="str">
        <f t="shared" si="1106"/>
        <v>EuropaeiskAal_15_20220608_DL2022028_OerestadGym</v>
      </c>
      <c r="J621" t="str">
        <f t="shared" si="1107"/>
        <v>EuropaeiskAal</v>
      </c>
      <c r="K621" t="str">
        <f t="shared" si="1108"/>
        <v>eDNA</v>
      </c>
      <c r="L621" t="str">
        <f t="shared" si="1109"/>
        <v>No Ct</v>
      </c>
      <c r="M621" t="str">
        <f t="shared" si="1066"/>
        <v/>
      </c>
      <c r="N621" t="str">
        <f t="shared" si="1067"/>
        <v/>
      </c>
      <c r="O621" t="str">
        <f t="shared" si="1068"/>
        <v/>
      </c>
    </row>
    <row r="622" spans="1:24" x14ac:dyDescent="0.25">
      <c r="A622" t="s">
        <v>297</v>
      </c>
      <c r="B622" t="s">
        <v>428</v>
      </c>
      <c r="C622" t="s">
        <v>13</v>
      </c>
      <c r="D622" s="7">
        <v>0.1</v>
      </c>
      <c r="E622" s="7" t="s">
        <v>17</v>
      </c>
      <c r="F622" t="s">
        <v>445</v>
      </c>
      <c r="G622" t="str">
        <f t="shared" si="1104"/>
        <v>DL2022028</v>
      </c>
      <c r="H622" t="str">
        <f t="shared" si="1105"/>
        <v>16</v>
      </c>
      <c r="I622" t="str">
        <f t="shared" si="1106"/>
        <v>EuropaeiskAal_16_20220608_DL2022028_OerestadGym</v>
      </c>
      <c r="J622" t="str">
        <f t="shared" si="1107"/>
        <v>EuropaeiskAal</v>
      </c>
      <c r="K622" t="str">
        <f t="shared" si="1108"/>
        <v>PosK</v>
      </c>
      <c r="L622" t="str">
        <f t="shared" si="1109"/>
        <v>No Ct</v>
      </c>
      <c r="M622">
        <f t="shared" si="1066"/>
        <v>0</v>
      </c>
      <c r="N622">
        <f t="shared" si="1067"/>
        <v>0</v>
      </c>
      <c r="O622">
        <f t="shared" si="1068"/>
        <v>0</v>
      </c>
      <c r="Q622">
        <f t="shared" ref="Q622" si="1180">IF(L624="No Ct",0,L624)</f>
        <v>0</v>
      </c>
      <c r="R622">
        <f t="shared" ref="R622" si="1181">IF(L625="No Ct",0,L625)</f>
        <v>0</v>
      </c>
      <c r="S622" t="str">
        <f t="shared" ref="S622" si="1182">IF(AND(M622&gt;0,N622=0),"Valid","Invalid")</f>
        <v>Invalid</v>
      </c>
      <c r="T622" t="str">
        <f t="shared" ref="T622" si="1183">IF(OR(Q622&gt;1,R622&gt;1),"Present","Absent")</f>
        <v>Absent</v>
      </c>
      <c r="U622" t="str">
        <f t="shared" ref="U622" si="1184">IF(OR(AND(Q622&gt;1,Q622&lt;41),AND(R622&gt;1,R622&lt;41)),"Ct&lt;41","Ct&gt;41")</f>
        <v>Ct&gt;41</v>
      </c>
      <c r="V622" t="str">
        <f>VLOOKUP(J622,Datasæt_Analysesystemer!$C$2:$D$68,2,FALSE)</f>
        <v>Europæisk ål</v>
      </c>
      <c r="W622" t="str">
        <f t="shared" ref="W622" si="1185">MID(F622,10,9)</f>
        <v>DL2022028</v>
      </c>
      <c r="X622" t="str">
        <f t="shared" ref="X622" si="1186">W622&amp;"_"&amp;V622&amp;"_"&amp;S622&amp;"_"&amp;T622&amp;"_"&amp;U622</f>
        <v>DL2022028_Europæisk ål_Invalid_Absent_Ct&gt;41</v>
      </c>
    </row>
    <row r="623" spans="1:24" x14ac:dyDescent="0.25">
      <c r="A623" t="s">
        <v>299</v>
      </c>
      <c r="B623" t="s">
        <v>429</v>
      </c>
      <c r="C623" t="s">
        <v>16</v>
      </c>
      <c r="D623" s="7">
        <v>0.1</v>
      </c>
      <c r="E623" s="6" t="s">
        <v>17</v>
      </c>
      <c r="F623" t="s">
        <v>445</v>
      </c>
      <c r="G623" t="str">
        <f t="shared" si="1104"/>
        <v>DL2022028</v>
      </c>
      <c r="H623" t="str">
        <f t="shared" si="1105"/>
        <v>16</v>
      </c>
      <c r="I623" t="str">
        <f t="shared" si="1106"/>
        <v>EuropaeiskAal_16_20220608_DL2022028_OerestadGym</v>
      </c>
      <c r="J623" t="str">
        <f t="shared" si="1107"/>
        <v>EuropaeiskAal</v>
      </c>
      <c r="K623" t="str">
        <f t="shared" si="1108"/>
        <v>NegK</v>
      </c>
      <c r="L623" t="str">
        <f t="shared" si="1109"/>
        <v>No Ct</v>
      </c>
      <c r="M623" t="str">
        <f t="shared" si="1066"/>
        <v/>
      </c>
      <c r="N623" t="str">
        <f t="shared" si="1067"/>
        <v/>
      </c>
      <c r="O623" t="str">
        <f t="shared" si="1068"/>
        <v/>
      </c>
    </row>
    <row r="624" spans="1:24" x14ac:dyDescent="0.25">
      <c r="A624" t="s">
        <v>301</v>
      </c>
      <c r="B624" t="s">
        <v>430</v>
      </c>
      <c r="C624" t="s">
        <v>20</v>
      </c>
      <c r="D624" s="7">
        <v>0.1</v>
      </c>
      <c r="E624" s="6" t="s">
        <v>17</v>
      </c>
      <c r="F624" t="s">
        <v>445</v>
      </c>
      <c r="G624" t="str">
        <f t="shared" si="1104"/>
        <v>DL2022028</v>
      </c>
      <c r="H624" t="str">
        <f t="shared" si="1105"/>
        <v>16</v>
      </c>
      <c r="I624" t="str">
        <f t="shared" si="1106"/>
        <v>EuropaeiskAal_16_20220608_DL2022028_OerestadGym</v>
      </c>
      <c r="J624" t="str">
        <f t="shared" si="1107"/>
        <v>EuropaeiskAal</v>
      </c>
      <c r="K624" t="str">
        <f t="shared" si="1108"/>
        <v>eDNA</v>
      </c>
      <c r="L624" t="str">
        <f t="shared" si="1109"/>
        <v>No Ct</v>
      </c>
      <c r="M624" t="str">
        <f t="shared" si="1066"/>
        <v/>
      </c>
      <c r="N624" t="str">
        <f t="shared" si="1067"/>
        <v/>
      </c>
      <c r="O624" t="str">
        <f t="shared" si="1068"/>
        <v/>
      </c>
    </row>
    <row r="625" spans="1:24" x14ac:dyDescent="0.25">
      <c r="A625" t="s">
        <v>303</v>
      </c>
      <c r="B625" t="s">
        <v>430</v>
      </c>
      <c r="C625" t="s">
        <v>20</v>
      </c>
      <c r="D625" s="7">
        <v>0.1</v>
      </c>
      <c r="E625" s="6" t="s">
        <v>17</v>
      </c>
      <c r="F625" t="s">
        <v>445</v>
      </c>
      <c r="G625" t="str">
        <f t="shared" si="1104"/>
        <v>DL2022028</v>
      </c>
      <c r="H625" t="str">
        <f t="shared" si="1105"/>
        <v>16</v>
      </c>
      <c r="I625" t="str">
        <f t="shared" si="1106"/>
        <v>EuropaeiskAal_16_20220608_DL2022028_OerestadGym</v>
      </c>
      <c r="J625" t="str">
        <f t="shared" si="1107"/>
        <v>EuropaeiskAal</v>
      </c>
      <c r="K625" t="str">
        <f t="shared" si="1108"/>
        <v>eDNA</v>
      </c>
      <c r="L625" t="str">
        <f t="shared" si="1109"/>
        <v>No Ct</v>
      </c>
      <c r="M625" t="str">
        <f t="shared" si="1066"/>
        <v/>
      </c>
      <c r="N625" t="str">
        <f t="shared" si="1067"/>
        <v/>
      </c>
      <c r="O625" t="str">
        <f t="shared" si="1068"/>
        <v/>
      </c>
    </row>
    <row r="626" spans="1:24" x14ac:dyDescent="0.25">
      <c r="A626" t="s">
        <v>304</v>
      </c>
      <c r="B626" t="s">
        <v>305</v>
      </c>
      <c r="C626" t="s">
        <v>13</v>
      </c>
      <c r="D626" s="7">
        <v>0.1</v>
      </c>
      <c r="E626" s="7">
        <v>34.9</v>
      </c>
      <c r="F626" t="s">
        <v>445</v>
      </c>
      <c r="G626" t="str">
        <f t="shared" si="1104"/>
        <v>DL2022028</v>
      </c>
      <c r="H626" t="str">
        <f t="shared" si="1105"/>
        <v>17</v>
      </c>
      <c r="I626" t="str">
        <f t="shared" si="1106"/>
        <v>Stillehavsoesters_17_20220608_DL2022028_OerestadGym</v>
      </c>
      <c r="J626" t="str">
        <f t="shared" si="1107"/>
        <v>Stillehavsoesters</v>
      </c>
      <c r="K626" t="str">
        <f t="shared" si="1108"/>
        <v>PosK</v>
      </c>
      <c r="L626">
        <f t="shared" si="1109"/>
        <v>34.9</v>
      </c>
      <c r="M626">
        <f t="shared" ref="M626:M689" si="1187">IF(K626="PosK",SUMIFS(L:L,K:K,"PosK",I:I,I626),"")</f>
        <v>34.9</v>
      </c>
      <c r="N626">
        <f t="shared" ref="N626:N689" si="1188">IF(K626="PosK",SUMIFS(L:L,K:K,"NegK",I:I,I626),"")</f>
        <v>0</v>
      </c>
      <c r="O626">
        <f t="shared" ref="O626:O689" si="1189">IF(K626="PosK",SUMIFS(L:L,K:K,"eDNA",I:I,I626),"")</f>
        <v>0</v>
      </c>
      <c r="Q626">
        <f t="shared" ref="Q626" si="1190">IF(L628="No Ct",0,L628)</f>
        <v>0</v>
      </c>
      <c r="R626">
        <f t="shared" ref="R626" si="1191">IF(L629="No Ct",0,L629)</f>
        <v>0</v>
      </c>
      <c r="S626" t="str">
        <f t="shared" ref="S626" si="1192">IF(AND(M626&gt;0,N626=0),"Valid","Invalid")</f>
        <v>Valid</v>
      </c>
      <c r="T626" t="str">
        <f t="shared" ref="T626" si="1193">IF(OR(Q626&gt;1,R626&gt;1),"Present","Absent")</f>
        <v>Absent</v>
      </c>
      <c r="U626" t="str">
        <f t="shared" ref="U626" si="1194">IF(OR(AND(Q626&gt;1,Q626&lt;41),AND(R626&gt;1,R626&lt;41)),"Ct&lt;41","Ct&gt;41")</f>
        <v>Ct&gt;41</v>
      </c>
      <c r="V626" t="str">
        <f>VLOOKUP(J626,Datasæt_Analysesystemer!$C$2:$D$68,2,FALSE)</f>
        <v>Stillehavsøsters</v>
      </c>
      <c r="W626" t="str">
        <f t="shared" ref="W626" si="1195">MID(F626,10,9)</f>
        <v>DL2022028</v>
      </c>
      <c r="X626" t="str">
        <f t="shared" ref="X626" si="1196">W626&amp;"_"&amp;V626&amp;"_"&amp;S626&amp;"_"&amp;T626&amp;"_"&amp;U626</f>
        <v>DL2022028_Stillehavsøsters_Valid_Absent_Ct&gt;41</v>
      </c>
    </row>
    <row r="627" spans="1:24" x14ac:dyDescent="0.25">
      <c r="A627" t="s">
        <v>306</v>
      </c>
      <c r="B627" t="s">
        <v>307</v>
      </c>
      <c r="C627" t="s">
        <v>16</v>
      </c>
      <c r="D627" s="7">
        <v>0.1</v>
      </c>
      <c r="E627" s="6" t="s">
        <v>17</v>
      </c>
      <c r="F627" t="s">
        <v>445</v>
      </c>
      <c r="G627" t="str">
        <f t="shared" si="1104"/>
        <v>DL2022028</v>
      </c>
      <c r="H627" t="str">
        <f t="shared" si="1105"/>
        <v>17</v>
      </c>
      <c r="I627" t="str">
        <f t="shared" si="1106"/>
        <v>Stillehavsoesters_17_20220608_DL2022028_OerestadGym</v>
      </c>
      <c r="J627" t="str">
        <f t="shared" si="1107"/>
        <v>Stillehavsoesters</v>
      </c>
      <c r="K627" t="str">
        <f t="shared" si="1108"/>
        <v>NegK</v>
      </c>
      <c r="L627" t="str">
        <f t="shared" si="1109"/>
        <v>No Ct</v>
      </c>
      <c r="M627" t="str">
        <f t="shared" si="1187"/>
        <v/>
      </c>
      <c r="N627" t="str">
        <f t="shared" si="1188"/>
        <v/>
      </c>
      <c r="O627" t="str">
        <f t="shared" si="1189"/>
        <v/>
      </c>
    </row>
    <row r="628" spans="1:24" x14ac:dyDescent="0.25">
      <c r="A628" t="s">
        <v>308</v>
      </c>
      <c r="B628" t="s">
        <v>309</v>
      </c>
      <c r="C628" t="s">
        <v>20</v>
      </c>
      <c r="D628" s="7">
        <v>0.1</v>
      </c>
      <c r="E628" s="6" t="s">
        <v>17</v>
      </c>
      <c r="F628" t="s">
        <v>445</v>
      </c>
      <c r="G628" t="str">
        <f t="shared" si="1104"/>
        <v>DL2022028</v>
      </c>
      <c r="H628" t="str">
        <f t="shared" si="1105"/>
        <v>17</v>
      </c>
      <c r="I628" t="str">
        <f t="shared" si="1106"/>
        <v>Stillehavsoesters_17_20220608_DL2022028_OerestadGym</v>
      </c>
      <c r="J628" t="str">
        <f t="shared" si="1107"/>
        <v>Stillehavsoesters</v>
      </c>
      <c r="K628" t="str">
        <f t="shared" si="1108"/>
        <v>eDNA</v>
      </c>
      <c r="L628" t="str">
        <f t="shared" si="1109"/>
        <v>No Ct</v>
      </c>
      <c r="M628" t="str">
        <f t="shared" si="1187"/>
        <v/>
      </c>
      <c r="N628" t="str">
        <f t="shared" si="1188"/>
        <v/>
      </c>
      <c r="O628" t="str">
        <f t="shared" si="1189"/>
        <v/>
      </c>
    </row>
    <row r="629" spans="1:24" x14ac:dyDescent="0.25">
      <c r="A629" t="s">
        <v>310</v>
      </c>
      <c r="B629" t="s">
        <v>309</v>
      </c>
      <c r="C629" t="s">
        <v>20</v>
      </c>
      <c r="D629" s="7">
        <v>0.1</v>
      </c>
      <c r="E629" s="6" t="s">
        <v>17</v>
      </c>
      <c r="F629" t="s">
        <v>445</v>
      </c>
      <c r="G629" t="str">
        <f t="shared" si="1104"/>
        <v>DL2022028</v>
      </c>
      <c r="H629" t="str">
        <f t="shared" si="1105"/>
        <v>17</v>
      </c>
      <c r="I629" t="str">
        <f t="shared" si="1106"/>
        <v>Stillehavsoesters_17_20220608_DL2022028_OerestadGym</v>
      </c>
      <c r="J629" t="str">
        <f t="shared" si="1107"/>
        <v>Stillehavsoesters</v>
      </c>
      <c r="K629" t="str">
        <f t="shared" si="1108"/>
        <v>eDNA</v>
      </c>
      <c r="L629" t="str">
        <f t="shared" si="1109"/>
        <v>No Ct</v>
      </c>
      <c r="M629" t="str">
        <f t="shared" si="1187"/>
        <v/>
      </c>
      <c r="N629" t="str">
        <f t="shared" si="1188"/>
        <v/>
      </c>
      <c r="O629" t="str">
        <f t="shared" si="1189"/>
        <v/>
      </c>
    </row>
    <row r="630" spans="1:24" x14ac:dyDescent="0.25">
      <c r="A630" t="s">
        <v>311</v>
      </c>
      <c r="B630" t="s">
        <v>312</v>
      </c>
      <c r="C630" t="s">
        <v>13</v>
      </c>
      <c r="D630" s="7">
        <v>0.1</v>
      </c>
      <c r="E630" s="7">
        <v>30.84</v>
      </c>
      <c r="F630" t="s">
        <v>445</v>
      </c>
      <c r="G630" t="str">
        <f t="shared" si="1104"/>
        <v>DL2022028</v>
      </c>
      <c r="H630" t="str">
        <f t="shared" si="1105"/>
        <v>18</v>
      </c>
      <c r="I630" t="str">
        <f t="shared" si="1106"/>
        <v>Stillehavsoesters_18_20220608_DL2022028_OerestadGym</v>
      </c>
      <c r="J630" t="str">
        <f t="shared" si="1107"/>
        <v>Stillehavsoesters</v>
      </c>
      <c r="K630" t="str">
        <f t="shared" si="1108"/>
        <v>PosK</v>
      </c>
      <c r="L630">
        <f t="shared" si="1109"/>
        <v>30.84</v>
      </c>
      <c r="M630">
        <f t="shared" si="1187"/>
        <v>30.84</v>
      </c>
      <c r="N630">
        <f t="shared" si="1188"/>
        <v>0</v>
      </c>
      <c r="O630">
        <f t="shared" si="1189"/>
        <v>0</v>
      </c>
      <c r="Q630">
        <f t="shared" ref="Q630" si="1197">IF(L632="No Ct",0,L632)</f>
        <v>0</v>
      </c>
      <c r="R630">
        <f t="shared" ref="R630" si="1198">IF(L633="No Ct",0,L633)</f>
        <v>0</v>
      </c>
      <c r="S630" t="str">
        <f t="shared" ref="S630" si="1199">IF(AND(M630&gt;0,N630=0),"Valid","Invalid")</f>
        <v>Valid</v>
      </c>
      <c r="T630" t="str">
        <f t="shared" ref="T630" si="1200">IF(OR(Q630&gt;1,R630&gt;1),"Present","Absent")</f>
        <v>Absent</v>
      </c>
      <c r="U630" t="str">
        <f t="shared" ref="U630" si="1201">IF(OR(AND(Q630&gt;1,Q630&lt;41),AND(R630&gt;1,R630&lt;41)),"Ct&lt;41","Ct&gt;41")</f>
        <v>Ct&gt;41</v>
      </c>
      <c r="V630" t="str">
        <f>VLOOKUP(J630,Datasæt_Analysesystemer!$C$2:$D$68,2,FALSE)</f>
        <v>Stillehavsøsters</v>
      </c>
      <c r="W630" t="str">
        <f t="shared" ref="W630" si="1202">MID(F630,10,9)</f>
        <v>DL2022028</v>
      </c>
      <c r="X630" t="str">
        <f t="shared" ref="X630" si="1203">W630&amp;"_"&amp;V630&amp;"_"&amp;S630&amp;"_"&amp;T630&amp;"_"&amp;U630</f>
        <v>DL2022028_Stillehavsøsters_Valid_Absent_Ct&gt;41</v>
      </c>
    </row>
    <row r="631" spans="1:24" x14ac:dyDescent="0.25">
      <c r="A631" t="s">
        <v>313</v>
      </c>
      <c r="B631" t="s">
        <v>314</v>
      </c>
      <c r="C631" t="s">
        <v>16</v>
      </c>
      <c r="D631" s="7">
        <v>0.1</v>
      </c>
      <c r="E631" s="6" t="s">
        <v>17</v>
      </c>
      <c r="F631" t="s">
        <v>445</v>
      </c>
      <c r="G631" t="str">
        <f t="shared" si="1104"/>
        <v>DL2022028</v>
      </c>
      <c r="H631" t="str">
        <f t="shared" si="1105"/>
        <v>18</v>
      </c>
      <c r="I631" t="str">
        <f t="shared" si="1106"/>
        <v>Stillehavsoesters_18_20220608_DL2022028_OerestadGym</v>
      </c>
      <c r="J631" t="str">
        <f t="shared" si="1107"/>
        <v>Stillehavsoesters</v>
      </c>
      <c r="K631" t="str">
        <f t="shared" si="1108"/>
        <v>NegK</v>
      </c>
      <c r="L631" t="str">
        <f t="shared" si="1109"/>
        <v>No Ct</v>
      </c>
      <c r="M631" t="str">
        <f t="shared" si="1187"/>
        <v/>
      </c>
      <c r="N631" t="str">
        <f t="shared" si="1188"/>
        <v/>
      </c>
      <c r="O631" t="str">
        <f t="shared" si="1189"/>
        <v/>
      </c>
    </row>
    <row r="632" spans="1:24" x14ac:dyDescent="0.25">
      <c r="A632" t="s">
        <v>315</v>
      </c>
      <c r="B632" t="s">
        <v>316</v>
      </c>
      <c r="C632" t="s">
        <v>20</v>
      </c>
      <c r="D632" s="7">
        <v>0.1</v>
      </c>
      <c r="E632" s="6" t="s">
        <v>17</v>
      </c>
      <c r="F632" t="s">
        <v>445</v>
      </c>
      <c r="G632" t="str">
        <f t="shared" si="1104"/>
        <v>DL2022028</v>
      </c>
      <c r="H632" t="str">
        <f t="shared" si="1105"/>
        <v>18</v>
      </c>
      <c r="I632" t="str">
        <f t="shared" si="1106"/>
        <v>Stillehavsoesters_18_20220608_DL2022028_OerestadGym</v>
      </c>
      <c r="J632" t="str">
        <f t="shared" si="1107"/>
        <v>Stillehavsoesters</v>
      </c>
      <c r="K632" t="str">
        <f t="shared" si="1108"/>
        <v>eDNA</v>
      </c>
      <c r="L632" t="str">
        <f t="shared" si="1109"/>
        <v>No Ct</v>
      </c>
      <c r="M632" t="str">
        <f t="shared" si="1187"/>
        <v/>
      </c>
      <c r="N632" t="str">
        <f t="shared" si="1188"/>
        <v/>
      </c>
      <c r="O632" t="str">
        <f t="shared" si="1189"/>
        <v/>
      </c>
    </row>
    <row r="633" spans="1:24" x14ac:dyDescent="0.25">
      <c r="A633" t="s">
        <v>317</v>
      </c>
      <c r="B633" t="s">
        <v>316</v>
      </c>
      <c r="C633" t="s">
        <v>20</v>
      </c>
      <c r="D633" s="7">
        <v>0.1</v>
      </c>
      <c r="E633" s="6" t="s">
        <v>17</v>
      </c>
      <c r="F633" t="s">
        <v>445</v>
      </c>
      <c r="G633" t="str">
        <f t="shared" si="1104"/>
        <v>DL2022028</v>
      </c>
      <c r="H633" t="str">
        <f t="shared" si="1105"/>
        <v>18</v>
      </c>
      <c r="I633" t="str">
        <f t="shared" si="1106"/>
        <v>Stillehavsoesters_18_20220608_DL2022028_OerestadGym</v>
      </c>
      <c r="J633" t="str">
        <f t="shared" si="1107"/>
        <v>Stillehavsoesters</v>
      </c>
      <c r="K633" t="str">
        <f t="shared" si="1108"/>
        <v>eDNA</v>
      </c>
      <c r="L633" t="str">
        <f t="shared" si="1109"/>
        <v>No Ct</v>
      </c>
      <c r="M633" t="str">
        <f t="shared" si="1187"/>
        <v/>
      </c>
      <c r="N633" t="str">
        <f t="shared" si="1188"/>
        <v/>
      </c>
      <c r="O633" t="str">
        <f t="shared" si="1189"/>
        <v/>
      </c>
    </row>
    <row r="634" spans="1:24" x14ac:dyDescent="0.25">
      <c r="A634" t="s">
        <v>318</v>
      </c>
      <c r="B634" t="s">
        <v>319</v>
      </c>
      <c r="C634" t="s">
        <v>13</v>
      </c>
      <c r="D634" s="7">
        <v>0.1</v>
      </c>
      <c r="E634" s="6">
        <v>23.31</v>
      </c>
      <c r="F634" t="s">
        <v>445</v>
      </c>
      <c r="G634" t="str">
        <f t="shared" si="1104"/>
        <v>DL2022028</v>
      </c>
      <c r="H634" t="str">
        <f t="shared" si="1105"/>
        <v>19</v>
      </c>
      <c r="I634" t="str">
        <f t="shared" si="1106"/>
        <v>SortmundetKutling_19_20220608_DL2022028_OerestadGym</v>
      </c>
      <c r="J634" t="str">
        <f t="shared" si="1107"/>
        <v>SortmundetKutling</v>
      </c>
      <c r="K634" t="str">
        <f t="shared" si="1108"/>
        <v>PosK</v>
      </c>
      <c r="L634">
        <f t="shared" si="1109"/>
        <v>23.31</v>
      </c>
      <c r="M634">
        <f t="shared" si="1187"/>
        <v>23.31</v>
      </c>
      <c r="N634">
        <f t="shared" si="1188"/>
        <v>0</v>
      </c>
      <c r="O634">
        <f t="shared" si="1189"/>
        <v>0</v>
      </c>
      <c r="Q634">
        <f t="shared" ref="Q634" si="1204">IF(L636="No Ct",0,L636)</f>
        <v>0</v>
      </c>
      <c r="R634">
        <f t="shared" ref="R634" si="1205">IF(L637="No Ct",0,L637)</f>
        <v>0</v>
      </c>
      <c r="S634" t="str">
        <f t="shared" ref="S634" si="1206">IF(AND(M634&gt;0,N634=0),"Valid","Invalid")</f>
        <v>Valid</v>
      </c>
      <c r="T634" t="str">
        <f t="shared" ref="T634" si="1207">IF(OR(Q634&gt;1,R634&gt;1),"Present","Absent")</f>
        <v>Absent</v>
      </c>
      <c r="U634" t="str">
        <f t="shared" ref="U634" si="1208">IF(OR(AND(Q634&gt;1,Q634&lt;41),AND(R634&gt;1,R634&lt;41)),"Ct&lt;41","Ct&gt;41")</f>
        <v>Ct&gt;41</v>
      </c>
      <c r="V634" t="str">
        <f>VLOOKUP(J634,Datasæt_Analysesystemer!$C$2:$D$68,2,FALSE)</f>
        <v>Sortmundet kutling</v>
      </c>
      <c r="W634" t="str">
        <f t="shared" ref="W634" si="1209">MID(F634,10,9)</f>
        <v>DL2022028</v>
      </c>
      <c r="X634" t="str">
        <f t="shared" ref="X634" si="1210">W634&amp;"_"&amp;V634&amp;"_"&amp;S634&amp;"_"&amp;T634&amp;"_"&amp;U634</f>
        <v>DL2022028_Sortmundet kutling_Valid_Absent_Ct&gt;41</v>
      </c>
    </row>
    <row r="635" spans="1:24" x14ac:dyDescent="0.25">
      <c r="A635" t="s">
        <v>320</v>
      </c>
      <c r="B635" t="s">
        <v>321</v>
      </c>
      <c r="C635" t="s">
        <v>16</v>
      </c>
      <c r="D635" s="7">
        <v>0.1</v>
      </c>
      <c r="E635" s="6" t="s">
        <v>17</v>
      </c>
      <c r="F635" t="s">
        <v>445</v>
      </c>
      <c r="G635" t="str">
        <f t="shared" si="1104"/>
        <v>DL2022028</v>
      </c>
      <c r="H635" t="str">
        <f t="shared" si="1105"/>
        <v>19</v>
      </c>
      <c r="I635" t="str">
        <f t="shared" si="1106"/>
        <v>SortmundetKutling_19_20220608_DL2022028_OerestadGym</v>
      </c>
      <c r="J635" t="str">
        <f t="shared" si="1107"/>
        <v>SortmundetKutling</v>
      </c>
      <c r="K635" t="str">
        <f t="shared" si="1108"/>
        <v>NegK</v>
      </c>
      <c r="L635" t="str">
        <f t="shared" si="1109"/>
        <v>No Ct</v>
      </c>
      <c r="M635" t="str">
        <f t="shared" si="1187"/>
        <v/>
      </c>
      <c r="N635" t="str">
        <f t="shared" si="1188"/>
        <v/>
      </c>
      <c r="O635" t="str">
        <f t="shared" si="1189"/>
        <v/>
      </c>
    </row>
    <row r="636" spans="1:24" x14ac:dyDescent="0.25">
      <c r="A636" t="s">
        <v>322</v>
      </c>
      <c r="B636" t="s">
        <v>323</v>
      </c>
      <c r="C636" t="s">
        <v>20</v>
      </c>
      <c r="D636" s="7">
        <v>0.1</v>
      </c>
      <c r="E636" s="6" t="s">
        <v>17</v>
      </c>
      <c r="F636" t="s">
        <v>445</v>
      </c>
      <c r="G636" t="str">
        <f t="shared" si="1104"/>
        <v>DL2022028</v>
      </c>
      <c r="H636" t="str">
        <f t="shared" si="1105"/>
        <v>19</v>
      </c>
      <c r="I636" t="str">
        <f t="shared" si="1106"/>
        <v>SortmundetKutling_19_20220608_DL2022028_OerestadGym</v>
      </c>
      <c r="J636" t="str">
        <f t="shared" si="1107"/>
        <v>SortmundetKutling</v>
      </c>
      <c r="K636" t="str">
        <f t="shared" si="1108"/>
        <v>eDNA</v>
      </c>
      <c r="L636" t="str">
        <f t="shared" si="1109"/>
        <v>No Ct</v>
      </c>
      <c r="M636" t="str">
        <f t="shared" si="1187"/>
        <v/>
      </c>
      <c r="N636" t="str">
        <f t="shared" si="1188"/>
        <v/>
      </c>
      <c r="O636" t="str">
        <f t="shared" si="1189"/>
        <v/>
      </c>
    </row>
    <row r="637" spans="1:24" x14ac:dyDescent="0.25">
      <c r="A637" t="s">
        <v>324</v>
      </c>
      <c r="B637" t="s">
        <v>323</v>
      </c>
      <c r="C637" t="s">
        <v>20</v>
      </c>
      <c r="D637" s="7">
        <v>0.1</v>
      </c>
      <c r="E637" s="6" t="s">
        <v>17</v>
      </c>
      <c r="F637" t="s">
        <v>445</v>
      </c>
      <c r="G637" t="str">
        <f t="shared" si="1104"/>
        <v>DL2022028</v>
      </c>
      <c r="H637" t="str">
        <f t="shared" si="1105"/>
        <v>19</v>
      </c>
      <c r="I637" t="str">
        <f t="shared" si="1106"/>
        <v>SortmundetKutling_19_20220608_DL2022028_OerestadGym</v>
      </c>
      <c r="J637" t="str">
        <f t="shared" si="1107"/>
        <v>SortmundetKutling</v>
      </c>
      <c r="K637" t="str">
        <f t="shared" si="1108"/>
        <v>eDNA</v>
      </c>
      <c r="L637" t="str">
        <f t="shared" si="1109"/>
        <v>No Ct</v>
      </c>
      <c r="M637" t="str">
        <f t="shared" si="1187"/>
        <v/>
      </c>
      <c r="N637" t="str">
        <f t="shared" si="1188"/>
        <v/>
      </c>
      <c r="O637" t="str">
        <f t="shared" si="1189"/>
        <v/>
      </c>
    </row>
    <row r="638" spans="1:24" x14ac:dyDescent="0.25">
      <c r="A638" t="s">
        <v>325</v>
      </c>
      <c r="B638" t="s">
        <v>326</v>
      </c>
      <c r="C638" t="s">
        <v>13</v>
      </c>
      <c r="D638" s="7">
        <v>0.1</v>
      </c>
      <c r="E638" s="7">
        <v>35.15</v>
      </c>
      <c r="F638" t="s">
        <v>445</v>
      </c>
      <c r="G638" t="str">
        <f t="shared" si="1104"/>
        <v>DL2022028</v>
      </c>
      <c r="H638" t="str">
        <f t="shared" si="1105"/>
        <v>20</v>
      </c>
      <c r="I638" t="str">
        <f t="shared" si="1106"/>
        <v>SortmundetKutling_20_20220608_DL2022028_OerestadGym</v>
      </c>
      <c r="J638" t="str">
        <f t="shared" si="1107"/>
        <v>SortmundetKutling</v>
      </c>
      <c r="K638" t="str">
        <f t="shared" si="1108"/>
        <v>PosK</v>
      </c>
      <c r="L638">
        <f t="shared" si="1109"/>
        <v>35.15</v>
      </c>
      <c r="M638">
        <f t="shared" si="1187"/>
        <v>35.15</v>
      </c>
      <c r="N638">
        <f t="shared" si="1188"/>
        <v>32.299999999999997</v>
      </c>
      <c r="O638">
        <f t="shared" si="1189"/>
        <v>61.95</v>
      </c>
      <c r="Q638">
        <f t="shared" ref="Q638" si="1211">IF(L640="No Ct",0,L640)</f>
        <v>33.32</v>
      </c>
      <c r="R638">
        <f t="shared" ref="R638" si="1212">IF(L641="No Ct",0,L641)</f>
        <v>28.63</v>
      </c>
      <c r="S638" t="str">
        <f t="shared" ref="S638" si="1213">IF(AND(M638&gt;0,N638=0),"Valid","Invalid")</f>
        <v>Invalid</v>
      </c>
      <c r="T638" t="str">
        <f t="shared" ref="T638" si="1214">IF(OR(Q638&gt;1,R638&gt;1),"Present","Absent")</f>
        <v>Present</v>
      </c>
      <c r="U638" t="str">
        <f t="shared" ref="U638" si="1215">IF(OR(AND(Q638&gt;1,Q638&lt;41),AND(R638&gt;1,R638&lt;41)),"Ct&lt;41","Ct&gt;41")</f>
        <v>Ct&lt;41</v>
      </c>
      <c r="V638" t="str">
        <f>VLOOKUP(J638,Datasæt_Analysesystemer!$C$2:$D$68,2,FALSE)</f>
        <v>Sortmundet kutling</v>
      </c>
      <c r="W638" t="str">
        <f t="shared" ref="W638" si="1216">MID(F638,10,9)</f>
        <v>DL2022028</v>
      </c>
      <c r="X638" t="str">
        <f t="shared" ref="X638" si="1217">W638&amp;"_"&amp;V638&amp;"_"&amp;S638&amp;"_"&amp;T638&amp;"_"&amp;U638</f>
        <v>DL2022028_Sortmundet kutling_Invalid_Present_Ct&lt;41</v>
      </c>
    </row>
    <row r="639" spans="1:24" x14ac:dyDescent="0.25">
      <c r="A639" t="s">
        <v>327</v>
      </c>
      <c r="B639" t="s">
        <v>328</v>
      </c>
      <c r="C639" t="s">
        <v>16</v>
      </c>
      <c r="D639" s="7">
        <v>0.1</v>
      </c>
      <c r="E639" s="6">
        <v>32.299999999999997</v>
      </c>
      <c r="F639" t="s">
        <v>445</v>
      </c>
      <c r="G639" t="str">
        <f t="shared" si="1104"/>
        <v>DL2022028</v>
      </c>
      <c r="H639" t="str">
        <f t="shared" si="1105"/>
        <v>20</v>
      </c>
      <c r="I639" t="str">
        <f t="shared" si="1106"/>
        <v>SortmundetKutling_20_20220608_DL2022028_OerestadGym</v>
      </c>
      <c r="J639" t="str">
        <f t="shared" si="1107"/>
        <v>SortmundetKutling</v>
      </c>
      <c r="K639" t="str">
        <f t="shared" si="1108"/>
        <v>NegK</v>
      </c>
      <c r="L639">
        <f t="shared" si="1109"/>
        <v>32.299999999999997</v>
      </c>
      <c r="M639" t="str">
        <f t="shared" si="1187"/>
        <v/>
      </c>
      <c r="N639" t="str">
        <f t="shared" si="1188"/>
        <v/>
      </c>
      <c r="O639" t="str">
        <f t="shared" si="1189"/>
        <v/>
      </c>
    </row>
    <row r="640" spans="1:24" x14ac:dyDescent="0.25">
      <c r="A640" t="s">
        <v>329</v>
      </c>
      <c r="B640" t="s">
        <v>330</v>
      </c>
      <c r="C640" t="s">
        <v>20</v>
      </c>
      <c r="D640" s="7">
        <v>0.1</v>
      </c>
      <c r="E640" s="6">
        <v>33.32</v>
      </c>
      <c r="F640" t="s">
        <v>445</v>
      </c>
      <c r="G640" t="str">
        <f t="shared" si="1104"/>
        <v>DL2022028</v>
      </c>
      <c r="H640" t="str">
        <f t="shared" si="1105"/>
        <v>20</v>
      </c>
      <c r="I640" t="str">
        <f t="shared" si="1106"/>
        <v>SortmundetKutling_20_20220608_DL2022028_OerestadGym</v>
      </c>
      <c r="J640" t="str">
        <f t="shared" si="1107"/>
        <v>SortmundetKutling</v>
      </c>
      <c r="K640" t="str">
        <f t="shared" si="1108"/>
        <v>eDNA</v>
      </c>
      <c r="L640">
        <f t="shared" si="1109"/>
        <v>33.32</v>
      </c>
      <c r="M640" t="str">
        <f t="shared" si="1187"/>
        <v/>
      </c>
      <c r="N640" t="str">
        <f t="shared" si="1188"/>
        <v/>
      </c>
      <c r="O640" t="str">
        <f t="shared" si="1189"/>
        <v/>
      </c>
    </row>
    <row r="641" spans="1:24" x14ac:dyDescent="0.25">
      <c r="A641" t="s">
        <v>331</v>
      </c>
      <c r="B641" t="s">
        <v>330</v>
      </c>
      <c r="C641" t="s">
        <v>20</v>
      </c>
      <c r="D641" s="7">
        <v>0.1</v>
      </c>
      <c r="E641" s="6">
        <v>28.63</v>
      </c>
      <c r="F641" t="s">
        <v>445</v>
      </c>
      <c r="G641" t="str">
        <f t="shared" si="1104"/>
        <v>DL2022028</v>
      </c>
      <c r="H641" t="str">
        <f t="shared" si="1105"/>
        <v>20</v>
      </c>
      <c r="I641" t="str">
        <f t="shared" si="1106"/>
        <v>SortmundetKutling_20_20220608_DL2022028_OerestadGym</v>
      </c>
      <c r="J641" t="str">
        <f t="shared" si="1107"/>
        <v>SortmundetKutling</v>
      </c>
      <c r="K641" t="str">
        <f t="shared" si="1108"/>
        <v>eDNA</v>
      </c>
      <c r="L641">
        <f t="shared" si="1109"/>
        <v>28.63</v>
      </c>
      <c r="M641" t="str">
        <f t="shared" si="1187"/>
        <v/>
      </c>
      <c r="N641" t="str">
        <f t="shared" si="1188"/>
        <v/>
      </c>
      <c r="O641" t="str">
        <f t="shared" si="1189"/>
        <v/>
      </c>
    </row>
    <row r="642" spans="1:24" x14ac:dyDescent="0.25">
      <c r="A642" t="s">
        <v>390</v>
      </c>
      <c r="B642" t="s">
        <v>431</v>
      </c>
      <c r="C642" t="s">
        <v>13</v>
      </c>
      <c r="D642" s="7">
        <v>0.1</v>
      </c>
      <c r="E642" s="7" t="s">
        <v>17</v>
      </c>
      <c r="F642" t="s">
        <v>445</v>
      </c>
      <c r="G642" t="str">
        <f t="shared" si="1104"/>
        <v>DL2022028</v>
      </c>
      <c r="H642" t="str">
        <f t="shared" si="1105"/>
        <v>21</v>
      </c>
      <c r="I642" t="str">
        <f t="shared" si="1106"/>
        <v>PenselKlippekrabbe_21_20220608_DL2022028_OerestadGym</v>
      </c>
      <c r="J642" t="str">
        <f t="shared" si="1107"/>
        <v>PenselKlippekrabbe</v>
      </c>
      <c r="K642" t="str">
        <f t="shared" si="1108"/>
        <v>PosK</v>
      </c>
      <c r="L642" t="str">
        <f t="shared" si="1109"/>
        <v>No Ct</v>
      </c>
      <c r="M642">
        <f t="shared" si="1187"/>
        <v>0</v>
      </c>
      <c r="N642">
        <f t="shared" si="1188"/>
        <v>0</v>
      </c>
      <c r="O642">
        <f t="shared" si="1189"/>
        <v>27.68</v>
      </c>
      <c r="Q642">
        <f t="shared" ref="Q642" si="1218">IF(L644="No Ct",0,L644)</f>
        <v>27.68</v>
      </c>
      <c r="R642">
        <f t="shared" ref="R642" si="1219">IF(L645="No Ct",0,L645)</f>
        <v>0</v>
      </c>
      <c r="S642" t="str">
        <f t="shared" ref="S642" si="1220">IF(AND(M642&gt;0,N642=0),"Valid","Invalid")</f>
        <v>Invalid</v>
      </c>
      <c r="T642" t="str">
        <f t="shared" ref="T642" si="1221">IF(OR(Q642&gt;1,R642&gt;1),"Present","Absent")</f>
        <v>Present</v>
      </c>
      <c r="U642" t="str">
        <f t="shared" ref="U642" si="1222">IF(OR(AND(Q642&gt;1,Q642&lt;41),AND(R642&gt;1,R642&lt;41)),"Ct&lt;41","Ct&gt;41")</f>
        <v>Ct&lt;41</v>
      </c>
      <c r="V642" t="str">
        <f>VLOOKUP(J642,Datasæt_Analysesystemer!$C$2:$D$68,2,FALSE)</f>
        <v>Penselklippekrabbe</v>
      </c>
      <c r="W642" t="str">
        <f t="shared" ref="W642" si="1223">MID(F642,10,9)</f>
        <v>DL2022028</v>
      </c>
      <c r="X642" t="str">
        <f t="shared" ref="X642" si="1224">W642&amp;"_"&amp;V642&amp;"_"&amp;S642&amp;"_"&amp;T642&amp;"_"&amp;U642</f>
        <v>DL2022028_Penselklippekrabbe_Invalid_Present_Ct&lt;41</v>
      </c>
    </row>
    <row r="643" spans="1:24" x14ac:dyDescent="0.25">
      <c r="A643" t="s">
        <v>392</v>
      </c>
      <c r="B643" t="s">
        <v>432</v>
      </c>
      <c r="C643" t="s">
        <v>16</v>
      </c>
      <c r="D643" s="7">
        <v>0.1</v>
      </c>
      <c r="E643" s="7" t="s">
        <v>17</v>
      </c>
      <c r="F643" t="s">
        <v>445</v>
      </c>
      <c r="G643" t="str">
        <f t="shared" si="1104"/>
        <v>DL2022028</v>
      </c>
      <c r="H643" t="str">
        <f t="shared" si="1105"/>
        <v>21</v>
      </c>
      <c r="I643" t="str">
        <f t="shared" si="1106"/>
        <v>PenselKlippekrabbe_21_20220608_DL2022028_OerestadGym</v>
      </c>
      <c r="J643" t="str">
        <f t="shared" si="1107"/>
        <v>PenselKlippekrabbe</v>
      </c>
      <c r="K643" t="str">
        <f t="shared" si="1108"/>
        <v>NegK</v>
      </c>
      <c r="L643" t="str">
        <f t="shared" si="1109"/>
        <v>No Ct</v>
      </c>
      <c r="M643" t="str">
        <f t="shared" si="1187"/>
        <v/>
      </c>
      <c r="N643" t="str">
        <f t="shared" si="1188"/>
        <v/>
      </c>
      <c r="O643" t="str">
        <f t="shared" si="1189"/>
        <v/>
      </c>
    </row>
    <row r="644" spans="1:24" x14ac:dyDescent="0.25">
      <c r="A644" t="s">
        <v>394</v>
      </c>
      <c r="B644" t="s">
        <v>433</v>
      </c>
      <c r="C644" t="s">
        <v>20</v>
      </c>
      <c r="D644" s="7">
        <v>0.1</v>
      </c>
      <c r="E644" s="6">
        <v>27.68</v>
      </c>
      <c r="F644" t="s">
        <v>445</v>
      </c>
      <c r="G644" t="str">
        <f t="shared" si="1104"/>
        <v>DL2022028</v>
      </c>
      <c r="H644" t="str">
        <f t="shared" si="1105"/>
        <v>21</v>
      </c>
      <c r="I644" t="str">
        <f t="shared" si="1106"/>
        <v>PenselKlippekrabbe_21_20220608_DL2022028_OerestadGym</v>
      </c>
      <c r="J644" t="str">
        <f t="shared" si="1107"/>
        <v>PenselKlippekrabbe</v>
      </c>
      <c r="K644" t="str">
        <f t="shared" si="1108"/>
        <v>eDNA</v>
      </c>
      <c r="L644">
        <f t="shared" si="1109"/>
        <v>27.68</v>
      </c>
      <c r="M644" t="str">
        <f t="shared" si="1187"/>
        <v/>
      </c>
      <c r="N644" t="str">
        <f t="shared" si="1188"/>
        <v/>
      </c>
      <c r="O644" t="str">
        <f t="shared" si="1189"/>
        <v/>
      </c>
    </row>
    <row r="645" spans="1:24" x14ac:dyDescent="0.25">
      <c r="A645" t="s">
        <v>396</v>
      </c>
      <c r="B645" t="s">
        <v>433</v>
      </c>
      <c r="C645" t="s">
        <v>20</v>
      </c>
      <c r="D645" s="7">
        <v>0.1</v>
      </c>
      <c r="E645" s="6" t="s">
        <v>17</v>
      </c>
      <c r="F645" t="s">
        <v>445</v>
      </c>
      <c r="G645" t="str">
        <f t="shared" si="1104"/>
        <v>DL2022028</v>
      </c>
      <c r="H645" t="str">
        <f t="shared" si="1105"/>
        <v>21</v>
      </c>
      <c r="I645" t="str">
        <f t="shared" si="1106"/>
        <v>PenselKlippekrabbe_21_20220608_DL2022028_OerestadGym</v>
      </c>
      <c r="J645" t="str">
        <f t="shared" si="1107"/>
        <v>PenselKlippekrabbe</v>
      </c>
      <c r="K645" t="str">
        <f t="shared" si="1108"/>
        <v>eDNA</v>
      </c>
      <c r="L645" t="str">
        <f t="shared" si="1109"/>
        <v>No Ct</v>
      </c>
      <c r="M645" t="str">
        <f t="shared" si="1187"/>
        <v/>
      </c>
      <c r="N645" t="str">
        <f t="shared" si="1188"/>
        <v/>
      </c>
      <c r="O645" t="str">
        <f t="shared" si="1189"/>
        <v/>
      </c>
    </row>
    <row r="646" spans="1:24" x14ac:dyDescent="0.25">
      <c r="A646" t="s">
        <v>397</v>
      </c>
      <c r="B646" t="s">
        <v>434</v>
      </c>
      <c r="C646" t="s">
        <v>13</v>
      </c>
      <c r="D646" s="7">
        <v>0.1</v>
      </c>
      <c r="E646" s="6" t="s">
        <v>17</v>
      </c>
      <c r="F646" t="s">
        <v>445</v>
      </c>
      <c r="G646" t="str">
        <f t="shared" ref="G646:G709" si="1225">MID(F646,10,9)</f>
        <v>DL2022028</v>
      </c>
      <c r="H646" t="str">
        <f t="shared" ref="H646:H709" si="1226">LEFT(B646,2)</f>
        <v>22</v>
      </c>
      <c r="I646" t="str">
        <f t="shared" ref="I646:I709" si="1227">J646&amp;"_"&amp;H646&amp;"_"&amp;F646</f>
        <v>PenselKlippekrabbe_22_20220608_DL2022028_OerestadGym</v>
      </c>
      <c r="J646" t="str">
        <f t="shared" ref="J646:J709" si="1228">MID(RIGHT(B646,LEN(B646)-3),1,FIND("_",RIGHT(B646,LEN(B646)-3))-1)</f>
        <v>PenselKlippekrabbe</v>
      </c>
      <c r="K646" t="str">
        <f t="shared" ref="K646:K709" si="1229">TRIM(SUBSTITUTE(RIGHT(B646,FIND(J646,B646)+1),"_",""))</f>
        <v>PosK</v>
      </c>
      <c r="L646" t="str">
        <f t="shared" ref="L646:L709" si="1230">IFERROR(VALUE(SUBSTITUTE(E646,".",",")),E646)</f>
        <v>No Ct</v>
      </c>
      <c r="M646">
        <f t="shared" si="1187"/>
        <v>0</v>
      </c>
      <c r="N646">
        <f t="shared" si="1188"/>
        <v>0</v>
      </c>
      <c r="O646">
        <f t="shared" si="1189"/>
        <v>0</v>
      </c>
      <c r="Q646">
        <f t="shared" ref="Q646" si="1231">IF(L648="No Ct",0,L648)</f>
        <v>0</v>
      </c>
      <c r="R646">
        <f t="shared" ref="R646" si="1232">IF(L649="No Ct",0,L649)</f>
        <v>0</v>
      </c>
      <c r="S646" t="str">
        <f t="shared" ref="S646" si="1233">IF(AND(M646&gt;0,N646=0),"Valid","Invalid")</f>
        <v>Invalid</v>
      </c>
      <c r="T646" t="str">
        <f t="shared" ref="T646" si="1234">IF(OR(Q646&gt;1,R646&gt;1),"Present","Absent")</f>
        <v>Absent</v>
      </c>
      <c r="U646" t="str">
        <f t="shared" ref="U646" si="1235">IF(OR(AND(Q646&gt;1,Q646&lt;41),AND(R646&gt;1,R646&lt;41)),"Ct&lt;41","Ct&gt;41")</f>
        <v>Ct&gt;41</v>
      </c>
      <c r="V646" t="str">
        <f>VLOOKUP(J646,Datasæt_Analysesystemer!$C$2:$D$68,2,FALSE)</f>
        <v>Penselklippekrabbe</v>
      </c>
      <c r="W646" t="str">
        <f t="shared" ref="W646" si="1236">MID(F646,10,9)</f>
        <v>DL2022028</v>
      </c>
      <c r="X646" t="str">
        <f t="shared" ref="X646" si="1237">W646&amp;"_"&amp;V646&amp;"_"&amp;S646&amp;"_"&amp;T646&amp;"_"&amp;U646</f>
        <v>DL2022028_Penselklippekrabbe_Invalid_Absent_Ct&gt;41</v>
      </c>
    </row>
    <row r="647" spans="1:24" x14ac:dyDescent="0.25">
      <c r="A647" t="s">
        <v>399</v>
      </c>
      <c r="B647" t="s">
        <v>435</v>
      </c>
      <c r="C647" t="s">
        <v>16</v>
      </c>
      <c r="D647" s="7">
        <v>0.1</v>
      </c>
      <c r="E647" s="6" t="s">
        <v>17</v>
      </c>
      <c r="F647" t="s">
        <v>445</v>
      </c>
      <c r="G647" t="str">
        <f t="shared" si="1225"/>
        <v>DL2022028</v>
      </c>
      <c r="H647" t="str">
        <f t="shared" si="1226"/>
        <v>22</v>
      </c>
      <c r="I647" t="str">
        <f t="shared" si="1227"/>
        <v>PenselKlippekrabbe_22_20220608_DL2022028_OerestadGym</v>
      </c>
      <c r="J647" t="str">
        <f t="shared" si="1228"/>
        <v>PenselKlippekrabbe</v>
      </c>
      <c r="K647" t="str">
        <f t="shared" si="1229"/>
        <v>NegK</v>
      </c>
      <c r="L647" t="str">
        <f t="shared" si="1230"/>
        <v>No Ct</v>
      </c>
      <c r="M647" t="str">
        <f t="shared" si="1187"/>
        <v/>
      </c>
      <c r="N647" t="str">
        <f t="shared" si="1188"/>
        <v/>
      </c>
      <c r="O647" t="str">
        <f t="shared" si="1189"/>
        <v/>
      </c>
    </row>
    <row r="648" spans="1:24" x14ac:dyDescent="0.25">
      <c r="A648" t="s">
        <v>401</v>
      </c>
      <c r="B648" t="s">
        <v>436</v>
      </c>
      <c r="C648" t="s">
        <v>20</v>
      </c>
      <c r="D648" s="7">
        <v>0.1</v>
      </c>
      <c r="E648" s="6" t="s">
        <v>17</v>
      </c>
      <c r="F648" t="s">
        <v>445</v>
      </c>
      <c r="G648" t="str">
        <f t="shared" si="1225"/>
        <v>DL2022028</v>
      </c>
      <c r="H648" t="str">
        <f t="shared" si="1226"/>
        <v>22</v>
      </c>
      <c r="I648" t="str">
        <f t="shared" si="1227"/>
        <v>PenselKlippekrabbe_22_20220608_DL2022028_OerestadGym</v>
      </c>
      <c r="J648" t="str">
        <f t="shared" si="1228"/>
        <v>PenselKlippekrabbe</v>
      </c>
      <c r="K648" t="str">
        <f t="shared" si="1229"/>
        <v>eDNA</v>
      </c>
      <c r="L648" t="str">
        <f t="shared" si="1230"/>
        <v>No Ct</v>
      </c>
      <c r="M648" t="str">
        <f t="shared" si="1187"/>
        <v/>
      </c>
      <c r="N648" t="str">
        <f t="shared" si="1188"/>
        <v/>
      </c>
      <c r="O648" t="str">
        <f t="shared" si="1189"/>
        <v/>
      </c>
    </row>
    <row r="649" spans="1:24" x14ac:dyDescent="0.25">
      <c r="A649" t="s">
        <v>403</v>
      </c>
      <c r="B649" t="s">
        <v>436</v>
      </c>
      <c r="C649" t="s">
        <v>20</v>
      </c>
      <c r="D649" s="7">
        <v>0.1</v>
      </c>
      <c r="E649" s="6" t="s">
        <v>17</v>
      </c>
      <c r="F649" t="s">
        <v>445</v>
      </c>
      <c r="G649" t="str">
        <f t="shared" si="1225"/>
        <v>DL2022028</v>
      </c>
      <c r="H649" t="str">
        <f t="shared" si="1226"/>
        <v>22</v>
      </c>
      <c r="I649" t="str">
        <f t="shared" si="1227"/>
        <v>PenselKlippekrabbe_22_20220608_DL2022028_OerestadGym</v>
      </c>
      <c r="J649" t="str">
        <f t="shared" si="1228"/>
        <v>PenselKlippekrabbe</v>
      </c>
      <c r="K649" t="str">
        <f t="shared" si="1229"/>
        <v>eDNA</v>
      </c>
      <c r="L649" t="str">
        <f t="shared" si="1230"/>
        <v>No Ct</v>
      </c>
      <c r="M649" t="str">
        <f t="shared" si="1187"/>
        <v/>
      </c>
      <c r="N649" t="str">
        <f t="shared" si="1188"/>
        <v/>
      </c>
      <c r="O649" t="str">
        <f t="shared" si="1189"/>
        <v/>
      </c>
    </row>
    <row r="650" spans="1:24" x14ac:dyDescent="0.25">
      <c r="A650" t="s">
        <v>404</v>
      </c>
      <c r="B650" t="s">
        <v>437</v>
      </c>
      <c r="C650" t="s">
        <v>13</v>
      </c>
      <c r="D650" s="7">
        <v>0.1</v>
      </c>
      <c r="E650" s="7">
        <v>26.48</v>
      </c>
      <c r="F650" t="s">
        <v>445</v>
      </c>
      <c r="G650" t="str">
        <f t="shared" si="1225"/>
        <v>DL2022028</v>
      </c>
      <c r="H650" t="str">
        <f t="shared" si="1226"/>
        <v>23</v>
      </c>
      <c r="I650" t="str">
        <f t="shared" si="1227"/>
        <v>AsiatiskStrandkrabbe_23_20220608_DL2022028_OerestadGym</v>
      </c>
      <c r="J650" t="str">
        <f t="shared" si="1228"/>
        <v>AsiatiskStrandkrabbe</v>
      </c>
      <c r="K650" t="str">
        <f t="shared" si="1229"/>
        <v>PosK</v>
      </c>
      <c r="L650">
        <f t="shared" si="1230"/>
        <v>26.48</v>
      </c>
      <c r="M650">
        <f t="shared" si="1187"/>
        <v>26.48</v>
      </c>
      <c r="N650">
        <f t="shared" si="1188"/>
        <v>0</v>
      </c>
      <c r="O650">
        <f t="shared" si="1189"/>
        <v>0</v>
      </c>
      <c r="Q650">
        <f t="shared" ref="Q650" si="1238">IF(L652="No Ct",0,L652)</f>
        <v>0</v>
      </c>
      <c r="R650">
        <f t="shared" ref="R650" si="1239">IF(L653="No Ct",0,L653)</f>
        <v>0</v>
      </c>
      <c r="S650" t="str">
        <f t="shared" ref="S650" si="1240">IF(AND(M650&gt;0,N650=0),"Valid","Invalid")</f>
        <v>Valid</v>
      </c>
      <c r="T650" t="str">
        <f t="shared" ref="T650" si="1241">IF(OR(Q650&gt;1,R650&gt;1),"Present","Absent")</f>
        <v>Absent</v>
      </c>
      <c r="U650" t="str">
        <f t="shared" ref="U650" si="1242">IF(OR(AND(Q650&gt;1,Q650&lt;41),AND(R650&gt;1,R650&lt;41)),"Ct&lt;41","Ct&gt;41")</f>
        <v>Ct&gt;41</v>
      </c>
      <c r="V650" t="str">
        <f>VLOOKUP(J650,Datasæt_Analysesystemer!$C$2:$D$68,2,FALSE)</f>
        <v>Asiatisk strandkrabbe</v>
      </c>
      <c r="W650" t="str">
        <f t="shared" ref="W650" si="1243">MID(F650,10,9)</f>
        <v>DL2022028</v>
      </c>
      <c r="X650" t="str">
        <f t="shared" ref="X650" si="1244">W650&amp;"_"&amp;V650&amp;"_"&amp;S650&amp;"_"&amp;T650&amp;"_"&amp;U650</f>
        <v>DL2022028_Asiatisk strandkrabbe_Valid_Absent_Ct&gt;41</v>
      </c>
    </row>
    <row r="651" spans="1:24" x14ac:dyDescent="0.25">
      <c r="A651" t="s">
        <v>406</v>
      </c>
      <c r="B651" t="s">
        <v>438</v>
      </c>
      <c r="C651" t="s">
        <v>16</v>
      </c>
      <c r="D651" s="7">
        <v>0.1</v>
      </c>
      <c r="E651" s="6" t="s">
        <v>17</v>
      </c>
      <c r="F651" t="s">
        <v>445</v>
      </c>
      <c r="G651" t="str">
        <f t="shared" si="1225"/>
        <v>DL2022028</v>
      </c>
      <c r="H651" t="str">
        <f t="shared" si="1226"/>
        <v>23</v>
      </c>
      <c r="I651" t="str">
        <f t="shared" si="1227"/>
        <v>AsiatiskStrandkrabbe_23_20220608_DL2022028_OerestadGym</v>
      </c>
      <c r="J651" t="str">
        <f t="shared" si="1228"/>
        <v>AsiatiskStrandkrabbe</v>
      </c>
      <c r="K651" t="str">
        <f t="shared" si="1229"/>
        <v>NegK</v>
      </c>
      <c r="L651" t="str">
        <f t="shared" si="1230"/>
        <v>No Ct</v>
      </c>
      <c r="M651" t="str">
        <f t="shared" si="1187"/>
        <v/>
      </c>
      <c r="N651" t="str">
        <f t="shared" si="1188"/>
        <v/>
      </c>
      <c r="O651" t="str">
        <f t="shared" si="1189"/>
        <v/>
      </c>
    </row>
    <row r="652" spans="1:24" x14ac:dyDescent="0.25">
      <c r="A652" t="s">
        <v>408</v>
      </c>
      <c r="B652" t="s">
        <v>439</v>
      </c>
      <c r="C652" t="s">
        <v>20</v>
      </c>
      <c r="D652" s="7">
        <v>0.1</v>
      </c>
      <c r="E652" s="6" t="s">
        <v>17</v>
      </c>
      <c r="F652" t="s">
        <v>445</v>
      </c>
      <c r="G652" t="str">
        <f t="shared" si="1225"/>
        <v>DL2022028</v>
      </c>
      <c r="H652" t="str">
        <f t="shared" si="1226"/>
        <v>23</v>
      </c>
      <c r="I652" t="str">
        <f t="shared" si="1227"/>
        <v>AsiatiskStrandkrabbe_23_20220608_DL2022028_OerestadGym</v>
      </c>
      <c r="J652" t="str">
        <f t="shared" si="1228"/>
        <v>AsiatiskStrandkrabbe</v>
      </c>
      <c r="K652" t="str">
        <f t="shared" si="1229"/>
        <v>eDNA</v>
      </c>
      <c r="L652" t="str">
        <f t="shared" si="1230"/>
        <v>No Ct</v>
      </c>
      <c r="M652" t="str">
        <f t="shared" si="1187"/>
        <v/>
      </c>
      <c r="N652" t="str">
        <f t="shared" si="1188"/>
        <v/>
      </c>
      <c r="O652" t="str">
        <f t="shared" si="1189"/>
        <v/>
      </c>
    </row>
    <row r="653" spans="1:24" x14ac:dyDescent="0.25">
      <c r="A653" t="s">
        <v>410</v>
      </c>
      <c r="B653" t="s">
        <v>439</v>
      </c>
      <c r="C653" t="s">
        <v>20</v>
      </c>
      <c r="D653" s="7">
        <v>0.1</v>
      </c>
      <c r="E653" s="6" t="s">
        <v>17</v>
      </c>
      <c r="F653" t="s">
        <v>445</v>
      </c>
      <c r="G653" t="str">
        <f t="shared" si="1225"/>
        <v>DL2022028</v>
      </c>
      <c r="H653" t="str">
        <f t="shared" si="1226"/>
        <v>23</v>
      </c>
      <c r="I653" t="str">
        <f t="shared" si="1227"/>
        <v>AsiatiskStrandkrabbe_23_20220608_DL2022028_OerestadGym</v>
      </c>
      <c r="J653" t="str">
        <f t="shared" si="1228"/>
        <v>AsiatiskStrandkrabbe</v>
      </c>
      <c r="K653" t="str">
        <f t="shared" si="1229"/>
        <v>eDNA</v>
      </c>
      <c r="L653" t="str">
        <f t="shared" si="1230"/>
        <v>No Ct</v>
      </c>
      <c r="M653" t="str">
        <f t="shared" si="1187"/>
        <v/>
      </c>
      <c r="N653" t="str">
        <f t="shared" si="1188"/>
        <v/>
      </c>
      <c r="O653" t="str">
        <f t="shared" si="1189"/>
        <v/>
      </c>
    </row>
    <row r="654" spans="1:24" x14ac:dyDescent="0.25">
      <c r="A654" t="s">
        <v>411</v>
      </c>
      <c r="B654" t="s">
        <v>440</v>
      </c>
      <c r="C654" t="s">
        <v>13</v>
      </c>
      <c r="D654" s="7">
        <v>0.1</v>
      </c>
      <c r="E654" s="7">
        <v>26.22</v>
      </c>
      <c r="F654" t="s">
        <v>445</v>
      </c>
      <c r="G654" t="str">
        <f t="shared" si="1225"/>
        <v>DL2022028</v>
      </c>
      <c r="H654" t="str">
        <f t="shared" si="1226"/>
        <v>24</v>
      </c>
      <c r="I654" t="str">
        <f t="shared" si="1227"/>
        <v>AsiatiskStrandkrabbe_24_20220608_DL2022028_OerestadGym</v>
      </c>
      <c r="J654" t="str">
        <f t="shared" si="1228"/>
        <v>AsiatiskStrandkrabbe</v>
      </c>
      <c r="K654" t="str">
        <f t="shared" si="1229"/>
        <v>PosK</v>
      </c>
      <c r="L654">
        <f t="shared" si="1230"/>
        <v>26.22</v>
      </c>
      <c r="M654">
        <f t="shared" si="1187"/>
        <v>26.22</v>
      </c>
      <c r="N654">
        <f t="shared" si="1188"/>
        <v>0</v>
      </c>
      <c r="O654">
        <f t="shared" si="1189"/>
        <v>0</v>
      </c>
      <c r="Q654">
        <f t="shared" ref="Q654" si="1245">IF(L656="No Ct",0,L656)</f>
        <v>0</v>
      </c>
      <c r="R654">
        <f t="shared" ref="R654" si="1246">IF(L657="No Ct",0,L657)</f>
        <v>0</v>
      </c>
      <c r="S654" t="str">
        <f t="shared" ref="S654" si="1247">IF(AND(M654&gt;0,N654=0),"Valid","Invalid")</f>
        <v>Valid</v>
      </c>
      <c r="T654" t="str">
        <f t="shared" ref="T654" si="1248">IF(OR(Q654&gt;1,R654&gt;1),"Present","Absent")</f>
        <v>Absent</v>
      </c>
      <c r="U654" t="str">
        <f t="shared" ref="U654" si="1249">IF(OR(AND(Q654&gt;1,Q654&lt;41),AND(R654&gt;1,R654&lt;41)),"Ct&lt;41","Ct&gt;41")</f>
        <v>Ct&gt;41</v>
      </c>
      <c r="V654" t="str">
        <f>VLOOKUP(J654,Datasæt_Analysesystemer!$C$2:$D$68,2,FALSE)</f>
        <v>Asiatisk strandkrabbe</v>
      </c>
      <c r="W654" t="str">
        <f t="shared" ref="W654" si="1250">MID(F654,10,9)</f>
        <v>DL2022028</v>
      </c>
      <c r="X654" t="str">
        <f t="shared" ref="X654" si="1251">W654&amp;"_"&amp;V654&amp;"_"&amp;S654&amp;"_"&amp;T654&amp;"_"&amp;U654</f>
        <v>DL2022028_Asiatisk strandkrabbe_Valid_Absent_Ct&gt;41</v>
      </c>
    </row>
    <row r="655" spans="1:24" x14ac:dyDescent="0.25">
      <c r="A655" t="s">
        <v>413</v>
      </c>
      <c r="B655" t="s">
        <v>441</v>
      </c>
      <c r="C655" t="s">
        <v>16</v>
      </c>
      <c r="D655" s="7">
        <v>0.1</v>
      </c>
      <c r="E655" s="6" t="s">
        <v>17</v>
      </c>
      <c r="F655" t="s">
        <v>445</v>
      </c>
      <c r="G655" t="str">
        <f t="shared" si="1225"/>
        <v>DL2022028</v>
      </c>
      <c r="H655" t="str">
        <f t="shared" si="1226"/>
        <v>24</v>
      </c>
      <c r="I655" t="str">
        <f t="shared" si="1227"/>
        <v>AsiatiskStrandkrabbe_24_20220608_DL2022028_OerestadGym</v>
      </c>
      <c r="J655" t="str">
        <f t="shared" si="1228"/>
        <v>AsiatiskStrandkrabbe</v>
      </c>
      <c r="K655" t="str">
        <f t="shared" si="1229"/>
        <v>NegK</v>
      </c>
      <c r="L655" t="str">
        <f t="shared" si="1230"/>
        <v>No Ct</v>
      </c>
      <c r="M655" t="str">
        <f t="shared" si="1187"/>
        <v/>
      </c>
      <c r="N655" t="str">
        <f t="shared" si="1188"/>
        <v/>
      </c>
      <c r="O655" t="str">
        <f t="shared" si="1189"/>
        <v/>
      </c>
    </row>
    <row r="656" spans="1:24" x14ac:dyDescent="0.25">
      <c r="A656" t="s">
        <v>415</v>
      </c>
      <c r="B656" t="s">
        <v>442</v>
      </c>
      <c r="C656" t="s">
        <v>20</v>
      </c>
      <c r="D656" s="7">
        <v>0.1</v>
      </c>
      <c r="E656" s="7" t="s">
        <v>17</v>
      </c>
      <c r="F656" t="s">
        <v>445</v>
      </c>
      <c r="G656" t="str">
        <f t="shared" si="1225"/>
        <v>DL2022028</v>
      </c>
      <c r="H656" t="str">
        <f t="shared" si="1226"/>
        <v>24</v>
      </c>
      <c r="I656" t="str">
        <f t="shared" si="1227"/>
        <v>AsiatiskStrandkrabbe_24_20220608_DL2022028_OerestadGym</v>
      </c>
      <c r="J656" t="str">
        <f t="shared" si="1228"/>
        <v>AsiatiskStrandkrabbe</v>
      </c>
      <c r="K656" t="str">
        <f t="shared" si="1229"/>
        <v>eDNA</v>
      </c>
      <c r="L656" t="str">
        <f t="shared" si="1230"/>
        <v>No Ct</v>
      </c>
      <c r="M656" t="str">
        <f t="shared" si="1187"/>
        <v/>
      </c>
      <c r="N656" t="str">
        <f t="shared" si="1188"/>
        <v/>
      </c>
      <c r="O656" t="str">
        <f t="shared" si="1189"/>
        <v/>
      </c>
    </row>
    <row r="657" spans="1:24" x14ac:dyDescent="0.25">
      <c r="A657" t="s">
        <v>417</v>
      </c>
      <c r="B657" t="s">
        <v>442</v>
      </c>
      <c r="C657" t="s">
        <v>20</v>
      </c>
      <c r="D657" s="7">
        <v>0.1</v>
      </c>
      <c r="E657" s="6" t="s">
        <v>17</v>
      </c>
      <c r="F657" t="s">
        <v>445</v>
      </c>
      <c r="G657" t="str">
        <f t="shared" si="1225"/>
        <v>DL2022028</v>
      </c>
      <c r="H657" t="str">
        <f t="shared" si="1226"/>
        <v>24</v>
      </c>
      <c r="I657" t="str">
        <f t="shared" si="1227"/>
        <v>AsiatiskStrandkrabbe_24_20220608_DL2022028_OerestadGym</v>
      </c>
      <c r="J657" t="str">
        <f t="shared" si="1228"/>
        <v>AsiatiskStrandkrabbe</v>
      </c>
      <c r="K657" t="str">
        <f t="shared" si="1229"/>
        <v>eDNA</v>
      </c>
      <c r="L657" t="str">
        <f t="shared" si="1230"/>
        <v>No Ct</v>
      </c>
      <c r="M657" t="str">
        <f t="shared" si="1187"/>
        <v/>
      </c>
      <c r="N657" t="str">
        <f t="shared" si="1188"/>
        <v/>
      </c>
      <c r="O657" t="str">
        <f t="shared" si="1189"/>
        <v/>
      </c>
    </row>
    <row r="658" spans="1:24" x14ac:dyDescent="0.25">
      <c r="A658" t="s">
        <v>11</v>
      </c>
      <c r="B658" t="s">
        <v>12</v>
      </c>
      <c r="C658" t="s">
        <v>13</v>
      </c>
      <c r="D658" s="7">
        <v>0.1</v>
      </c>
      <c r="E658" s="7">
        <v>31.7</v>
      </c>
      <c r="F658" t="s">
        <v>452</v>
      </c>
      <c r="G658" t="str">
        <f t="shared" si="1225"/>
        <v>DL2022044</v>
      </c>
      <c r="H658" t="str">
        <f t="shared" si="1226"/>
        <v>01</v>
      </c>
      <c r="I658" t="str">
        <f t="shared" si="1227"/>
        <v>Aborre_01_20220609_DL2022044_OerestadGym</v>
      </c>
      <c r="J658" t="str">
        <f t="shared" si="1228"/>
        <v>Aborre</v>
      </c>
      <c r="K658" t="str">
        <f t="shared" si="1229"/>
        <v>PosK</v>
      </c>
      <c r="L658">
        <f t="shared" si="1230"/>
        <v>31.7</v>
      </c>
      <c r="M658">
        <f t="shared" si="1187"/>
        <v>31.7</v>
      </c>
      <c r="N658">
        <f t="shared" si="1188"/>
        <v>0</v>
      </c>
      <c r="O658">
        <f t="shared" si="1189"/>
        <v>76.22</v>
      </c>
      <c r="Q658">
        <f t="shared" ref="Q658" si="1252">IF(L660="No Ct",0,L660)</f>
        <v>38.479999999999997</v>
      </c>
      <c r="R658">
        <f t="shared" ref="R658" si="1253">IF(L661="No Ct",0,L661)</f>
        <v>37.74</v>
      </c>
      <c r="S658" t="str">
        <f t="shared" ref="S658" si="1254">IF(AND(M658&gt;0,N658=0),"Valid","Invalid")</f>
        <v>Valid</v>
      </c>
      <c r="T658" t="str">
        <f t="shared" ref="T658" si="1255">IF(OR(Q658&gt;1,R658&gt;1),"Present","Absent")</f>
        <v>Present</v>
      </c>
      <c r="U658" t="str">
        <f t="shared" ref="U658" si="1256">IF(OR(AND(Q658&gt;1,Q658&lt;41),AND(R658&gt;1,R658&lt;41)),"Ct&lt;41","Ct&gt;41")</f>
        <v>Ct&lt;41</v>
      </c>
      <c r="V658" t="str">
        <f>VLOOKUP(J658,Datasæt_Analysesystemer!$C$2:$D$68,2,FALSE)</f>
        <v>Aborre</v>
      </c>
      <c r="W658" t="str">
        <f t="shared" ref="W658" si="1257">MID(F658,10,9)</f>
        <v>DL2022044</v>
      </c>
      <c r="X658" t="str">
        <f t="shared" ref="X658" si="1258">W658&amp;"_"&amp;V658&amp;"_"&amp;S658&amp;"_"&amp;T658&amp;"_"&amp;U658</f>
        <v>DL2022044_Aborre_Valid_Present_Ct&lt;41</v>
      </c>
    </row>
    <row r="659" spans="1:24" x14ac:dyDescent="0.25">
      <c r="A659" t="s">
        <v>14</v>
      </c>
      <c r="B659" t="s">
        <v>15</v>
      </c>
      <c r="C659" t="s">
        <v>16</v>
      </c>
      <c r="D659" s="7">
        <v>0.1</v>
      </c>
      <c r="E659" s="6" t="s">
        <v>17</v>
      </c>
      <c r="F659" t="s">
        <v>452</v>
      </c>
      <c r="G659" t="str">
        <f t="shared" si="1225"/>
        <v>DL2022044</v>
      </c>
      <c r="H659" t="str">
        <f t="shared" si="1226"/>
        <v>01</v>
      </c>
      <c r="I659" t="str">
        <f t="shared" si="1227"/>
        <v>Aborre_01_20220609_DL2022044_OerestadGym</v>
      </c>
      <c r="J659" t="str">
        <f t="shared" si="1228"/>
        <v>Aborre</v>
      </c>
      <c r="K659" t="str">
        <f t="shared" si="1229"/>
        <v>NegK</v>
      </c>
      <c r="L659" t="str">
        <f t="shared" si="1230"/>
        <v>No Ct</v>
      </c>
      <c r="M659" t="str">
        <f t="shared" si="1187"/>
        <v/>
      </c>
      <c r="N659" t="str">
        <f t="shared" si="1188"/>
        <v/>
      </c>
      <c r="O659" t="str">
        <f t="shared" si="1189"/>
        <v/>
      </c>
    </row>
    <row r="660" spans="1:24" x14ac:dyDescent="0.25">
      <c r="A660" t="s">
        <v>18</v>
      </c>
      <c r="B660" t="s">
        <v>19</v>
      </c>
      <c r="C660" t="s">
        <v>20</v>
      </c>
      <c r="D660" s="7">
        <v>0.1</v>
      </c>
      <c r="E660" s="6">
        <v>38.479999999999997</v>
      </c>
      <c r="F660" t="s">
        <v>452</v>
      </c>
      <c r="G660" t="str">
        <f t="shared" si="1225"/>
        <v>DL2022044</v>
      </c>
      <c r="H660" t="str">
        <f t="shared" si="1226"/>
        <v>01</v>
      </c>
      <c r="I660" t="str">
        <f t="shared" si="1227"/>
        <v>Aborre_01_20220609_DL2022044_OerestadGym</v>
      </c>
      <c r="J660" t="str">
        <f t="shared" si="1228"/>
        <v>Aborre</v>
      </c>
      <c r="K660" t="str">
        <f t="shared" si="1229"/>
        <v>eDNA</v>
      </c>
      <c r="L660">
        <f t="shared" si="1230"/>
        <v>38.479999999999997</v>
      </c>
      <c r="M660" t="str">
        <f t="shared" si="1187"/>
        <v/>
      </c>
      <c r="N660" t="str">
        <f t="shared" si="1188"/>
        <v/>
      </c>
      <c r="O660" t="str">
        <f t="shared" si="1189"/>
        <v/>
      </c>
    </row>
    <row r="661" spans="1:24" x14ac:dyDescent="0.25">
      <c r="A661" t="s">
        <v>21</v>
      </c>
      <c r="B661" t="s">
        <v>19</v>
      </c>
      <c r="C661" t="s">
        <v>20</v>
      </c>
      <c r="D661" s="7">
        <v>0.1</v>
      </c>
      <c r="E661" s="6">
        <v>37.74</v>
      </c>
      <c r="F661" t="s">
        <v>452</v>
      </c>
      <c r="G661" t="str">
        <f t="shared" si="1225"/>
        <v>DL2022044</v>
      </c>
      <c r="H661" t="str">
        <f t="shared" si="1226"/>
        <v>01</v>
      </c>
      <c r="I661" t="str">
        <f t="shared" si="1227"/>
        <v>Aborre_01_20220609_DL2022044_OerestadGym</v>
      </c>
      <c r="J661" t="str">
        <f t="shared" si="1228"/>
        <v>Aborre</v>
      </c>
      <c r="K661" t="str">
        <f t="shared" si="1229"/>
        <v>eDNA</v>
      </c>
      <c r="L661">
        <f t="shared" si="1230"/>
        <v>37.74</v>
      </c>
      <c r="M661" t="str">
        <f t="shared" si="1187"/>
        <v/>
      </c>
      <c r="N661" t="str">
        <f t="shared" si="1188"/>
        <v/>
      </c>
      <c r="O661" t="str">
        <f t="shared" si="1189"/>
        <v/>
      </c>
    </row>
    <row r="662" spans="1:24" x14ac:dyDescent="0.25">
      <c r="A662" t="s">
        <v>199</v>
      </c>
      <c r="B662" t="s">
        <v>333</v>
      </c>
      <c r="C662" t="s">
        <v>13</v>
      </c>
      <c r="D662" s="7">
        <v>0.1</v>
      </c>
      <c r="E662" s="7">
        <v>30.95</v>
      </c>
      <c r="F662" t="s">
        <v>452</v>
      </c>
      <c r="G662" t="str">
        <f t="shared" si="1225"/>
        <v>DL2022044</v>
      </c>
      <c r="H662" t="str">
        <f t="shared" si="1226"/>
        <v>02</v>
      </c>
      <c r="I662" t="str">
        <f t="shared" si="1227"/>
        <v>Aborre_02_20220609_DL2022044_OerestadGym</v>
      </c>
      <c r="J662" t="str">
        <f t="shared" si="1228"/>
        <v>Aborre</v>
      </c>
      <c r="K662" t="str">
        <f t="shared" si="1229"/>
        <v>PosK</v>
      </c>
      <c r="L662">
        <f t="shared" si="1230"/>
        <v>30.95</v>
      </c>
      <c r="M662">
        <f t="shared" si="1187"/>
        <v>30.95</v>
      </c>
      <c r="N662">
        <f t="shared" si="1188"/>
        <v>0</v>
      </c>
      <c r="O662">
        <f t="shared" si="1189"/>
        <v>76.680000000000007</v>
      </c>
      <c r="Q662">
        <f t="shared" ref="Q662" si="1259">IF(L664="No Ct",0,L664)</f>
        <v>38.68</v>
      </c>
      <c r="R662">
        <f t="shared" ref="R662" si="1260">IF(L665="No Ct",0,L665)</f>
        <v>38</v>
      </c>
      <c r="S662" t="str">
        <f t="shared" ref="S662" si="1261">IF(AND(M662&gt;0,N662=0),"Valid","Invalid")</f>
        <v>Valid</v>
      </c>
      <c r="T662" t="str">
        <f t="shared" ref="T662" si="1262">IF(OR(Q662&gt;1,R662&gt;1),"Present","Absent")</f>
        <v>Present</v>
      </c>
      <c r="U662" t="str">
        <f t="shared" ref="U662" si="1263">IF(OR(AND(Q662&gt;1,Q662&lt;41),AND(R662&gt;1,R662&lt;41)),"Ct&lt;41","Ct&gt;41")</f>
        <v>Ct&lt;41</v>
      </c>
      <c r="V662" t="str">
        <f>VLOOKUP(J662,Datasæt_Analysesystemer!$C$2:$D$68,2,FALSE)</f>
        <v>Aborre</v>
      </c>
      <c r="W662" t="str">
        <f t="shared" ref="W662" si="1264">MID(F662,10,9)</f>
        <v>DL2022044</v>
      </c>
      <c r="X662" t="str">
        <f t="shared" ref="X662" si="1265">W662&amp;"_"&amp;V662&amp;"_"&amp;S662&amp;"_"&amp;T662&amp;"_"&amp;U662</f>
        <v>DL2022044_Aborre_Valid_Present_Ct&lt;41</v>
      </c>
    </row>
    <row r="663" spans="1:24" x14ac:dyDescent="0.25">
      <c r="A663" t="s">
        <v>201</v>
      </c>
      <c r="B663" t="s">
        <v>334</v>
      </c>
      <c r="C663" t="s">
        <v>16</v>
      </c>
      <c r="D663" s="7">
        <v>0.1</v>
      </c>
      <c r="E663" s="6" t="s">
        <v>17</v>
      </c>
      <c r="F663" t="s">
        <v>452</v>
      </c>
      <c r="G663" t="str">
        <f t="shared" si="1225"/>
        <v>DL2022044</v>
      </c>
      <c r="H663" t="str">
        <f t="shared" si="1226"/>
        <v>02</v>
      </c>
      <c r="I663" t="str">
        <f t="shared" si="1227"/>
        <v>Aborre_02_20220609_DL2022044_OerestadGym</v>
      </c>
      <c r="J663" t="str">
        <f t="shared" si="1228"/>
        <v>Aborre</v>
      </c>
      <c r="K663" t="str">
        <f t="shared" si="1229"/>
        <v>NegK</v>
      </c>
      <c r="L663" t="str">
        <f t="shared" si="1230"/>
        <v>No Ct</v>
      </c>
      <c r="M663" t="str">
        <f t="shared" si="1187"/>
        <v/>
      </c>
      <c r="N663" t="str">
        <f t="shared" si="1188"/>
        <v/>
      </c>
      <c r="O663" t="str">
        <f t="shared" si="1189"/>
        <v/>
      </c>
    </row>
    <row r="664" spans="1:24" x14ac:dyDescent="0.25">
      <c r="A664" t="s">
        <v>203</v>
      </c>
      <c r="B664" t="s">
        <v>335</v>
      </c>
      <c r="C664" t="s">
        <v>20</v>
      </c>
      <c r="D664" s="7">
        <v>0.1</v>
      </c>
      <c r="E664" s="6">
        <v>38.68</v>
      </c>
      <c r="F664" t="s">
        <v>452</v>
      </c>
      <c r="G664" t="str">
        <f t="shared" si="1225"/>
        <v>DL2022044</v>
      </c>
      <c r="H664" t="str">
        <f t="shared" si="1226"/>
        <v>02</v>
      </c>
      <c r="I664" t="str">
        <f t="shared" si="1227"/>
        <v>Aborre_02_20220609_DL2022044_OerestadGym</v>
      </c>
      <c r="J664" t="str">
        <f t="shared" si="1228"/>
        <v>Aborre</v>
      </c>
      <c r="K664" t="str">
        <f t="shared" si="1229"/>
        <v>eDNA</v>
      </c>
      <c r="L664">
        <f t="shared" si="1230"/>
        <v>38.68</v>
      </c>
      <c r="M664" t="str">
        <f t="shared" si="1187"/>
        <v/>
      </c>
      <c r="N664" t="str">
        <f t="shared" si="1188"/>
        <v/>
      </c>
      <c r="O664" t="str">
        <f t="shared" si="1189"/>
        <v/>
      </c>
    </row>
    <row r="665" spans="1:24" x14ac:dyDescent="0.25">
      <c r="A665" t="s">
        <v>205</v>
      </c>
      <c r="B665" t="s">
        <v>335</v>
      </c>
      <c r="C665" t="s">
        <v>20</v>
      </c>
      <c r="D665" s="7">
        <v>0.1</v>
      </c>
      <c r="E665" s="6">
        <v>38</v>
      </c>
      <c r="F665" t="s">
        <v>452</v>
      </c>
      <c r="G665" t="str">
        <f t="shared" si="1225"/>
        <v>DL2022044</v>
      </c>
      <c r="H665" t="str">
        <f t="shared" si="1226"/>
        <v>02</v>
      </c>
      <c r="I665" t="str">
        <f t="shared" si="1227"/>
        <v>Aborre_02_20220609_DL2022044_OerestadGym</v>
      </c>
      <c r="J665" t="str">
        <f t="shared" si="1228"/>
        <v>Aborre</v>
      </c>
      <c r="K665" t="str">
        <f t="shared" si="1229"/>
        <v>eDNA</v>
      </c>
      <c r="L665">
        <f t="shared" si="1230"/>
        <v>38</v>
      </c>
      <c r="M665" t="str">
        <f t="shared" si="1187"/>
        <v/>
      </c>
      <c r="N665" t="str">
        <f t="shared" si="1188"/>
        <v/>
      </c>
      <c r="O665" t="str">
        <f t="shared" si="1189"/>
        <v/>
      </c>
    </row>
    <row r="666" spans="1:24" x14ac:dyDescent="0.25">
      <c r="A666" t="s">
        <v>206</v>
      </c>
      <c r="B666" t="s">
        <v>336</v>
      </c>
      <c r="C666" t="s">
        <v>13</v>
      </c>
      <c r="D666" s="7">
        <v>0.1</v>
      </c>
      <c r="E666" s="7">
        <v>23.69</v>
      </c>
      <c r="F666" t="s">
        <v>452</v>
      </c>
      <c r="G666" t="str">
        <f t="shared" si="1225"/>
        <v>DL2022044</v>
      </c>
      <c r="H666" t="str">
        <f t="shared" si="1226"/>
        <v>03</v>
      </c>
      <c r="I666" t="str">
        <f t="shared" si="1227"/>
        <v>Skalle_03_20220609_DL2022044_OerestadGym</v>
      </c>
      <c r="J666" t="str">
        <f t="shared" si="1228"/>
        <v>Skalle</v>
      </c>
      <c r="K666" t="str">
        <f t="shared" si="1229"/>
        <v>PosK</v>
      </c>
      <c r="L666">
        <f t="shared" si="1230"/>
        <v>23.69</v>
      </c>
      <c r="M666">
        <f t="shared" si="1187"/>
        <v>23.69</v>
      </c>
      <c r="N666">
        <f t="shared" si="1188"/>
        <v>0</v>
      </c>
      <c r="O666">
        <f t="shared" si="1189"/>
        <v>77.66</v>
      </c>
      <c r="Q666">
        <f t="shared" ref="Q666" si="1266">IF(L668="No Ct",0,L668)</f>
        <v>36.01</v>
      </c>
      <c r="R666">
        <f t="shared" ref="R666" si="1267">IF(L669="No Ct",0,L669)</f>
        <v>41.65</v>
      </c>
      <c r="S666" t="str">
        <f t="shared" ref="S666" si="1268">IF(AND(M666&gt;0,N666=0),"Valid","Invalid")</f>
        <v>Valid</v>
      </c>
      <c r="T666" t="str">
        <f t="shared" ref="T666" si="1269">IF(OR(Q666&gt;1,R666&gt;1),"Present","Absent")</f>
        <v>Present</v>
      </c>
      <c r="U666" t="str">
        <f t="shared" ref="U666" si="1270">IF(OR(AND(Q666&gt;1,Q666&lt;41),AND(R666&gt;1,R666&lt;41)),"Ct&lt;41","Ct&gt;41")</f>
        <v>Ct&lt;41</v>
      </c>
      <c r="V666" t="str">
        <f>VLOOKUP(J666,Datasæt_Analysesystemer!$C$2:$D$68,2,FALSE)</f>
        <v>Skalle</v>
      </c>
      <c r="W666" t="str">
        <f t="shared" ref="W666" si="1271">MID(F666,10,9)</f>
        <v>DL2022044</v>
      </c>
      <c r="X666" t="str">
        <f t="shared" ref="X666" si="1272">W666&amp;"_"&amp;V666&amp;"_"&amp;S666&amp;"_"&amp;T666&amp;"_"&amp;U666</f>
        <v>DL2022044_Skalle_Valid_Present_Ct&lt;41</v>
      </c>
    </row>
    <row r="667" spans="1:24" x14ac:dyDescent="0.25">
      <c r="A667" t="s">
        <v>208</v>
      </c>
      <c r="B667" t="s">
        <v>337</v>
      </c>
      <c r="C667" t="s">
        <v>16</v>
      </c>
      <c r="D667" s="7">
        <v>0.1</v>
      </c>
      <c r="E667" s="6" t="s">
        <v>17</v>
      </c>
      <c r="F667" t="s">
        <v>452</v>
      </c>
      <c r="G667" t="str">
        <f t="shared" si="1225"/>
        <v>DL2022044</v>
      </c>
      <c r="H667" t="str">
        <f t="shared" si="1226"/>
        <v>03</v>
      </c>
      <c r="I667" t="str">
        <f t="shared" si="1227"/>
        <v>Skalle_03_20220609_DL2022044_OerestadGym</v>
      </c>
      <c r="J667" t="str">
        <f t="shared" si="1228"/>
        <v>Skalle</v>
      </c>
      <c r="K667" t="str">
        <f t="shared" si="1229"/>
        <v>NegK</v>
      </c>
      <c r="L667" t="str">
        <f t="shared" si="1230"/>
        <v>No Ct</v>
      </c>
      <c r="M667" t="str">
        <f t="shared" si="1187"/>
        <v/>
      </c>
      <c r="N667" t="str">
        <f t="shared" si="1188"/>
        <v/>
      </c>
      <c r="O667" t="str">
        <f t="shared" si="1189"/>
        <v/>
      </c>
    </row>
    <row r="668" spans="1:24" x14ac:dyDescent="0.25">
      <c r="A668" t="s">
        <v>210</v>
      </c>
      <c r="B668" t="s">
        <v>338</v>
      </c>
      <c r="C668" t="s">
        <v>20</v>
      </c>
      <c r="D668" s="7">
        <v>0.1</v>
      </c>
      <c r="E668" s="7">
        <v>36.01</v>
      </c>
      <c r="F668" t="s">
        <v>452</v>
      </c>
      <c r="G668" t="str">
        <f t="shared" si="1225"/>
        <v>DL2022044</v>
      </c>
      <c r="H668" t="str">
        <f t="shared" si="1226"/>
        <v>03</v>
      </c>
      <c r="I668" t="str">
        <f t="shared" si="1227"/>
        <v>Skalle_03_20220609_DL2022044_OerestadGym</v>
      </c>
      <c r="J668" t="str">
        <f t="shared" si="1228"/>
        <v>Skalle</v>
      </c>
      <c r="K668" t="str">
        <f t="shared" si="1229"/>
        <v>eDNA</v>
      </c>
      <c r="L668">
        <f t="shared" si="1230"/>
        <v>36.01</v>
      </c>
      <c r="M668" t="str">
        <f t="shared" si="1187"/>
        <v/>
      </c>
      <c r="N668" t="str">
        <f t="shared" si="1188"/>
        <v/>
      </c>
      <c r="O668" t="str">
        <f t="shared" si="1189"/>
        <v/>
      </c>
    </row>
    <row r="669" spans="1:24" x14ac:dyDescent="0.25">
      <c r="A669" t="s">
        <v>212</v>
      </c>
      <c r="B669" t="s">
        <v>338</v>
      </c>
      <c r="C669" t="s">
        <v>20</v>
      </c>
      <c r="D669" s="7">
        <v>0.1</v>
      </c>
      <c r="E669" s="6">
        <v>41.65</v>
      </c>
      <c r="F669" t="s">
        <v>452</v>
      </c>
      <c r="G669" t="str">
        <f t="shared" si="1225"/>
        <v>DL2022044</v>
      </c>
      <c r="H669" t="str">
        <f t="shared" si="1226"/>
        <v>03</v>
      </c>
      <c r="I669" t="str">
        <f t="shared" si="1227"/>
        <v>Skalle_03_20220609_DL2022044_OerestadGym</v>
      </c>
      <c r="J669" t="str">
        <f t="shared" si="1228"/>
        <v>Skalle</v>
      </c>
      <c r="K669" t="str">
        <f t="shared" si="1229"/>
        <v>eDNA</v>
      </c>
      <c r="L669">
        <f t="shared" si="1230"/>
        <v>41.65</v>
      </c>
      <c r="M669" t="str">
        <f t="shared" si="1187"/>
        <v/>
      </c>
      <c r="N669" t="str">
        <f t="shared" si="1188"/>
        <v/>
      </c>
      <c r="O669" t="str">
        <f t="shared" si="1189"/>
        <v/>
      </c>
    </row>
    <row r="670" spans="1:24" x14ac:dyDescent="0.25">
      <c r="A670" t="s">
        <v>213</v>
      </c>
      <c r="B670" t="s">
        <v>339</v>
      </c>
      <c r="C670" t="s">
        <v>13</v>
      </c>
      <c r="D670" s="7">
        <v>0.1</v>
      </c>
      <c r="E670" s="7">
        <v>23.37</v>
      </c>
      <c r="F670" t="s">
        <v>452</v>
      </c>
      <c r="G670" t="str">
        <f t="shared" si="1225"/>
        <v>DL2022044</v>
      </c>
      <c r="H670" t="str">
        <f t="shared" si="1226"/>
        <v>04</v>
      </c>
      <c r="I670" t="str">
        <f t="shared" si="1227"/>
        <v>Skalle_04_20220609_DL2022044_OerestadGym</v>
      </c>
      <c r="J670" t="str">
        <f t="shared" si="1228"/>
        <v>Skalle</v>
      </c>
      <c r="K670" t="str">
        <f t="shared" si="1229"/>
        <v>PosK</v>
      </c>
      <c r="L670">
        <f t="shared" si="1230"/>
        <v>23.37</v>
      </c>
      <c r="M670">
        <f t="shared" si="1187"/>
        <v>23.37</v>
      </c>
      <c r="N670">
        <f t="shared" si="1188"/>
        <v>0</v>
      </c>
      <c r="O670">
        <f t="shared" si="1189"/>
        <v>76.300000000000011</v>
      </c>
      <c r="Q670">
        <f t="shared" ref="Q670" si="1273">IF(L672="No Ct",0,L672)</f>
        <v>38.81</v>
      </c>
      <c r="R670">
        <f t="shared" ref="R670" si="1274">IF(L673="No Ct",0,L673)</f>
        <v>37.49</v>
      </c>
      <c r="S670" t="str">
        <f t="shared" ref="S670" si="1275">IF(AND(M670&gt;0,N670=0),"Valid","Invalid")</f>
        <v>Valid</v>
      </c>
      <c r="T670" t="str">
        <f t="shared" ref="T670" si="1276">IF(OR(Q670&gt;1,R670&gt;1),"Present","Absent")</f>
        <v>Present</v>
      </c>
      <c r="U670" t="str">
        <f t="shared" ref="U670" si="1277">IF(OR(AND(Q670&gt;1,Q670&lt;41),AND(R670&gt;1,R670&lt;41)),"Ct&lt;41","Ct&gt;41")</f>
        <v>Ct&lt;41</v>
      </c>
      <c r="V670" t="str">
        <f>VLOOKUP(J670,Datasæt_Analysesystemer!$C$2:$D$68,2,FALSE)</f>
        <v>Skalle</v>
      </c>
      <c r="W670" t="str">
        <f t="shared" ref="W670" si="1278">MID(F670,10,9)</f>
        <v>DL2022044</v>
      </c>
      <c r="X670" t="str">
        <f t="shared" ref="X670" si="1279">W670&amp;"_"&amp;V670&amp;"_"&amp;S670&amp;"_"&amp;T670&amp;"_"&amp;U670</f>
        <v>DL2022044_Skalle_Valid_Present_Ct&lt;41</v>
      </c>
    </row>
    <row r="671" spans="1:24" x14ac:dyDescent="0.25">
      <c r="A671" t="s">
        <v>215</v>
      </c>
      <c r="B671" t="s">
        <v>340</v>
      </c>
      <c r="C671" t="s">
        <v>16</v>
      </c>
      <c r="D671" s="7">
        <v>0.1</v>
      </c>
      <c r="E671" s="6" t="s">
        <v>17</v>
      </c>
      <c r="F671" t="s">
        <v>452</v>
      </c>
      <c r="G671" t="str">
        <f t="shared" si="1225"/>
        <v>DL2022044</v>
      </c>
      <c r="H671" t="str">
        <f t="shared" si="1226"/>
        <v>04</v>
      </c>
      <c r="I671" t="str">
        <f t="shared" si="1227"/>
        <v>Skalle_04_20220609_DL2022044_OerestadGym</v>
      </c>
      <c r="J671" t="str">
        <f t="shared" si="1228"/>
        <v>Skalle</v>
      </c>
      <c r="K671" t="str">
        <f t="shared" si="1229"/>
        <v>NegK</v>
      </c>
      <c r="L671" t="str">
        <f t="shared" si="1230"/>
        <v>No Ct</v>
      </c>
      <c r="M671" t="str">
        <f t="shared" si="1187"/>
        <v/>
      </c>
      <c r="N671" t="str">
        <f t="shared" si="1188"/>
        <v/>
      </c>
      <c r="O671" t="str">
        <f t="shared" si="1189"/>
        <v/>
      </c>
    </row>
    <row r="672" spans="1:24" x14ac:dyDescent="0.25">
      <c r="A672" t="s">
        <v>217</v>
      </c>
      <c r="B672" t="s">
        <v>341</v>
      </c>
      <c r="C672" t="s">
        <v>20</v>
      </c>
      <c r="D672" s="7">
        <v>0.1</v>
      </c>
      <c r="E672" s="6">
        <v>38.81</v>
      </c>
      <c r="F672" t="s">
        <v>452</v>
      </c>
      <c r="G672" t="str">
        <f t="shared" si="1225"/>
        <v>DL2022044</v>
      </c>
      <c r="H672" t="str">
        <f t="shared" si="1226"/>
        <v>04</v>
      </c>
      <c r="I672" t="str">
        <f t="shared" si="1227"/>
        <v>Skalle_04_20220609_DL2022044_OerestadGym</v>
      </c>
      <c r="J672" t="str">
        <f t="shared" si="1228"/>
        <v>Skalle</v>
      </c>
      <c r="K672" t="str">
        <f t="shared" si="1229"/>
        <v>eDNA</v>
      </c>
      <c r="L672">
        <f t="shared" si="1230"/>
        <v>38.81</v>
      </c>
      <c r="M672" t="str">
        <f t="shared" si="1187"/>
        <v/>
      </c>
      <c r="N672" t="str">
        <f t="shared" si="1188"/>
        <v/>
      </c>
      <c r="O672" t="str">
        <f t="shared" si="1189"/>
        <v/>
      </c>
    </row>
    <row r="673" spans="1:24" x14ac:dyDescent="0.25">
      <c r="A673" t="s">
        <v>219</v>
      </c>
      <c r="B673" t="s">
        <v>341</v>
      </c>
      <c r="C673" t="s">
        <v>20</v>
      </c>
      <c r="D673" s="7">
        <v>0.1</v>
      </c>
      <c r="E673" s="6">
        <v>37.49</v>
      </c>
      <c r="F673" t="s">
        <v>452</v>
      </c>
      <c r="G673" t="str">
        <f t="shared" si="1225"/>
        <v>DL2022044</v>
      </c>
      <c r="H673" t="str">
        <f t="shared" si="1226"/>
        <v>04</v>
      </c>
      <c r="I673" t="str">
        <f t="shared" si="1227"/>
        <v>Skalle_04_20220609_DL2022044_OerestadGym</v>
      </c>
      <c r="J673" t="str">
        <f t="shared" si="1228"/>
        <v>Skalle</v>
      </c>
      <c r="K673" t="str">
        <f t="shared" si="1229"/>
        <v>eDNA</v>
      </c>
      <c r="L673">
        <f t="shared" si="1230"/>
        <v>37.49</v>
      </c>
      <c r="M673" t="str">
        <f t="shared" si="1187"/>
        <v/>
      </c>
      <c r="N673" t="str">
        <f t="shared" si="1188"/>
        <v/>
      </c>
      <c r="O673" t="str">
        <f t="shared" si="1189"/>
        <v/>
      </c>
    </row>
    <row r="674" spans="1:24" x14ac:dyDescent="0.25">
      <c r="A674" t="s">
        <v>220</v>
      </c>
      <c r="B674" t="s">
        <v>342</v>
      </c>
      <c r="C674" t="s">
        <v>13</v>
      </c>
      <c r="D674" s="7">
        <v>0.1</v>
      </c>
      <c r="E674" s="7" t="s">
        <v>17</v>
      </c>
      <c r="F674" t="s">
        <v>452</v>
      </c>
      <c r="G674" t="str">
        <f t="shared" si="1225"/>
        <v>DL2022044</v>
      </c>
      <c r="H674" t="str">
        <f t="shared" si="1226"/>
        <v>05</v>
      </c>
      <c r="I674" t="str">
        <f t="shared" si="1227"/>
        <v>Gedde_05_20220609_DL2022044_OerestadGym</v>
      </c>
      <c r="J674" t="str">
        <f t="shared" si="1228"/>
        <v>Gedde</v>
      </c>
      <c r="K674" t="str">
        <f t="shared" si="1229"/>
        <v>PosK</v>
      </c>
      <c r="L674" t="str">
        <f t="shared" si="1230"/>
        <v>No Ct</v>
      </c>
      <c r="M674">
        <f t="shared" si="1187"/>
        <v>0</v>
      </c>
      <c r="N674">
        <f t="shared" si="1188"/>
        <v>0</v>
      </c>
      <c r="O674">
        <f t="shared" si="1189"/>
        <v>0</v>
      </c>
      <c r="Q674">
        <f t="shared" ref="Q674" si="1280">IF(L676="No Ct",0,L676)</f>
        <v>0</v>
      </c>
      <c r="R674">
        <f t="shared" ref="R674" si="1281">IF(L677="No Ct",0,L677)</f>
        <v>0</v>
      </c>
      <c r="S674" t="str">
        <f t="shared" ref="S674" si="1282">IF(AND(M674&gt;0,N674=0),"Valid","Invalid")</f>
        <v>Invalid</v>
      </c>
      <c r="T674" t="str">
        <f t="shared" ref="T674" si="1283">IF(OR(Q674&gt;1,R674&gt;1),"Present","Absent")</f>
        <v>Absent</v>
      </c>
      <c r="U674" t="str">
        <f t="shared" ref="U674" si="1284">IF(OR(AND(Q674&gt;1,Q674&lt;41),AND(R674&gt;1,R674&lt;41)),"Ct&lt;41","Ct&gt;41")</f>
        <v>Ct&gt;41</v>
      </c>
      <c r="V674" t="str">
        <f>VLOOKUP(J674,Datasæt_Analysesystemer!$C$2:$D$68,2,FALSE)</f>
        <v>Gedde</v>
      </c>
      <c r="W674" t="str">
        <f t="shared" ref="W674" si="1285">MID(F674,10,9)</f>
        <v>DL2022044</v>
      </c>
      <c r="X674" t="str">
        <f t="shared" ref="X674" si="1286">W674&amp;"_"&amp;V674&amp;"_"&amp;S674&amp;"_"&amp;T674&amp;"_"&amp;U674</f>
        <v>DL2022044_Gedde_Invalid_Absent_Ct&gt;41</v>
      </c>
    </row>
    <row r="675" spans="1:24" x14ac:dyDescent="0.25">
      <c r="A675" t="s">
        <v>222</v>
      </c>
      <c r="B675" t="s">
        <v>343</v>
      </c>
      <c r="C675" t="s">
        <v>16</v>
      </c>
      <c r="D675" s="7">
        <v>0.1</v>
      </c>
      <c r="E675" s="6" t="s">
        <v>17</v>
      </c>
      <c r="F675" t="s">
        <v>452</v>
      </c>
      <c r="G675" t="str">
        <f t="shared" si="1225"/>
        <v>DL2022044</v>
      </c>
      <c r="H675" t="str">
        <f t="shared" si="1226"/>
        <v>05</v>
      </c>
      <c r="I675" t="str">
        <f t="shared" si="1227"/>
        <v>Gedde_05_20220609_DL2022044_OerestadGym</v>
      </c>
      <c r="J675" t="str">
        <f t="shared" si="1228"/>
        <v>Gedde</v>
      </c>
      <c r="K675" t="str">
        <f t="shared" si="1229"/>
        <v>NegK</v>
      </c>
      <c r="L675" t="str">
        <f t="shared" si="1230"/>
        <v>No Ct</v>
      </c>
      <c r="M675" t="str">
        <f t="shared" si="1187"/>
        <v/>
      </c>
      <c r="N675" t="str">
        <f t="shared" si="1188"/>
        <v/>
      </c>
      <c r="O675" t="str">
        <f t="shared" si="1189"/>
        <v/>
      </c>
    </row>
    <row r="676" spans="1:24" x14ac:dyDescent="0.25">
      <c r="A676" t="s">
        <v>224</v>
      </c>
      <c r="B676" t="s">
        <v>344</v>
      </c>
      <c r="C676" t="s">
        <v>20</v>
      </c>
      <c r="D676" s="7">
        <v>0.1</v>
      </c>
      <c r="E676" s="6" t="s">
        <v>17</v>
      </c>
      <c r="F676" t="s">
        <v>452</v>
      </c>
      <c r="G676" t="str">
        <f t="shared" si="1225"/>
        <v>DL2022044</v>
      </c>
      <c r="H676" t="str">
        <f t="shared" si="1226"/>
        <v>05</v>
      </c>
      <c r="I676" t="str">
        <f t="shared" si="1227"/>
        <v>Gedde_05_20220609_DL2022044_OerestadGym</v>
      </c>
      <c r="J676" t="str">
        <f t="shared" si="1228"/>
        <v>Gedde</v>
      </c>
      <c r="K676" t="str">
        <f t="shared" si="1229"/>
        <v>eDNA</v>
      </c>
      <c r="L676" t="str">
        <f t="shared" si="1230"/>
        <v>No Ct</v>
      </c>
      <c r="M676" t="str">
        <f t="shared" si="1187"/>
        <v/>
      </c>
      <c r="N676" t="str">
        <f t="shared" si="1188"/>
        <v/>
      </c>
      <c r="O676" t="str">
        <f t="shared" si="1189"/>
        <v/>
      </c>
    </row>
    <row r="677" spans="1:24" x14ac:dyDescent="0.25">
      <c r="A677" t="s">
        <v>226</v>
      </c>
      <c r="B677" t="s">
        <v>344</v>
      </c>
      <c r="C677" t="s">
        <v>20</v>
      </c>
      <c r="D677" s="7">
        <v>0.1</v>
      </c>
      <c r="E677" s="6" t="s">
        <v>17</v>
      </c>
      <c r="F677" t="s">
        <v>452</v>
      </c>
      <c r="G677" t="str">
        <f t="shared" si="1225"/>
        <v>DL2022044</v>
      </c>
      <c r="H677" t="str">
        <f t="shared" si="1226"/>
        <v>05</v>
      </c>
      <c r="I677" t="str">
        <f t="shared" si="1227"/>
        <v>Gedde_05_20220609_DL2022044_OerestadGym</v>
      </c>
      <c r="J677" t="str">
        <f t="shared" si="1228"/>
        <v>Gedde</v>
      </c>
      <c r="K677" t="str">
        <f t="shared" si="1229"/>
        <v>eDNA</v>
      </c>
      <c r="L677" t="str">
        <f t="shared" si="1230"/>
        <v>No Ct</v>
      </c>
      <c r="M677" t="str">
        <f t="shared" si="1187"/>
        <v/>
      </c>
      <c r="N677" t="str">
        <f t="shared" si="1188"/>
        <v/>
      </c>
      <c r="O677" t="str">
        <f t="shared" si="1189"/>
        <v/>
      </c>
    </row>
    <row r="678" spans="1:24" x14ac:dyDescent="0.25">
      <c r="A678" t="s">
        <v>227</v>
      </c>
      <c r="B678" t="s">
        <v>345</v>
      </c>
      <c r="C678" t="s">
        <v>13</v>
      </c>
      <c r="D678" s="7">
        <v>0.1</v>
      </c>
      <c r="E678" s="7">
        <v>22.96</v>
      </c>
      <c r="F678" t="s">
        <v>452</v>
      </c>
      <c r="G678" t="str">
        <f t="shared" si="1225"/>
        <v>DL2022044</v>
      </c>
      <c r="H678" t="str">
        <f t="shared" si="1226"/>
        <v>06</v>
      </c>
      <c r="I678" t="str">
        <f t="shared" si="1227"/>
        <v>Gedde_06_20220609_DL2022044_OerestadGym</v>
      </c>
      <c r="J678" t="str">
        <f t="shared" si="1228"/>
        <v>Gedde</v>
      </c>
      <c r="K678" t="str">
        <f t="shared" si="1229"/>
        <v>PosK</v>
      </c>
      <c r="L678">
        <f t="shared" si="1230"/>
        <v>22.96</v>
      </c>
      <c r="M678">
        <f t="shared" si="1187"/>
        <v>22.96</v>
      </c>
      <c r="N678">
        <f t="shared" si="1188"/>
        <v>0</v>
      </c>
      <c r="O678">
        <f t="shared" si="1189"/>
        <v>0</v>
      </c>
      <c r="Q678">
        <f t="shared" ref="Q678" si="1287">IF(L680="No Ct",0,L680)</f>
        <v>0</v>
      </c>
      <c r="R678">
        <f t="shared" ref="R678" si="1288">IF(L681="No Ct",0,L681)</f>
        <v>0</v>
      </c>
      <c r="S678" t="str">
        <f t="shared" ref="S678" si="1289">IF(AND(M678&gt;0,N678=0),"Valid","Invalid")</f>
        <v>Valid</v>
      </c>
      <c r="T678" t="str">
        <f t="shared" ref="T678" si="1290">IF(OR(Q678&gt;1,R678&gt;1),"Present","Absent")</f>
        <v>Absent</v>
      </c>
      <c r="U678" t="str">
        <f t="shared" ref="U678" si="1291">IF(OR(AND(Q678&gt;1,Q678&lt;41),AND(R678&gt;1,R678&lt;41)),"Ct&lt;41","Ct&gt;41")</f>
        <v>Ct&gt;41</v>
      </c>
      <c r="V678" t="str">
        <f>VLOOKUP(J678,Datasæt_Analysesystemer!$C$2:$D$68,2,FALSE)</f>
        <v>Gedde</v>
      </c>
      <c r="W678" t="str">
        <f t="shared" ref="W678" si="1292">MID(F678,10,9)</f>
        <v>DL2022044</v>
      </c>
      <c r="X678" t="str">
        <f t="shared" ref="X678" si="1293">W678&amp;"_"&amp;V678&amp;"_"&amp;S678&amp;"_"&amp;T678&amp;"_"&amp;U678</f>
        <v>DL2022044_Gedde_Valid_Absent_Ct&gt;41</v>
      </c>
    </row>
    <row r="679" spans="1:24" x14ac:dyDescent="0.25">
      <c r="A679" t="s">
        <v>229</v>
      </c>
      <c r="B679" t="s">
        <v>346</v>
      </c>
      <c r="C679" t="s">
        <v>16</v>
      </c>
      <c r="D679" s="7">
        <v>0.1</v>
      </c>
      <c r="E679" s="6" t="s">
        <v>17</v>
      </c>
      <c r="F679" t="s">
        <v>452</v>
      </c>
      <c r="G679" t="str">
        <f t="shared" si="1225"/>
        <v>DL2022044</v>
      </c>
      <c r="H679" t="str">
        <f t="shared" si="1226"/>
        <v>06</v>
      </c>
      <c r="I679" t="str">
        <f t="shared" si="1227"/>
        <v>Gedde_06_20220609_DL2022044_OerestadGym</v>
      </c>
      <c r="J679" t="str">
        <f t="shared" si="1228"/>
        <v>Gedde</v>
      </c>
      <c r="K679" t="str">
        <f t="shared" si="1229"/>
        <v>NegK</v>
      </c>
      <c r="L679" t="str">
        <f t="shared" si="1230"/>
        <v>No Ct</v>
      </c>
      <c r="M679" t="str">
        <f t="shared" si="1187"/>
        <v/>
      </c>
      <c r="N679" t="str">
        <f t="shared" si="1188"/>
        <v/>
      </c>
      <c r="O679" t="str">
        <f t="shared" si="1189"/>
        <v/>
      </c>
    </row>
    <row r="680" spans="1:24" x14ac:dyDescent="0.25">
      <c r="A680" t="s">
        <v>231</v>
      </c>
      <c r="B680" t="s">
        <v>347</v>
      </c>
      <c r="C680" t="s">
        <v>20</v>
      </c>
      <c r="D680" s="7">
        <v>0.1</v>
      </c>
      <c r="E680" s="7" t="s">
        <v>17</v>
      </c>
      <c r="F680" t="s">
        <v>452</v>
      </c>
      <c r="G680" t="str">
        <f t="shared" si="1225"/>
        <v>DL2022044</v>
      </c>
      <c r="H680" t="str">
        <f t="shared" si="1226"/>
        <v>06</v>
      </c>
      <c r="I680" t="str">
        <f t="shared" si="1227"/>
        <v>Gedde_06_20220609_DL2022044_OerestadGym</v>
      </c>
      <c r="J680" t="str">
        <f t="shared" si="1228"/>
        <v>Gedde</v>
      </c>
      <c r="K680" t="str">
        <f t="shared" si="1229"/>
        <v>eDNA</v>
      </c>
      <c r="L680" t="str">
        <f t="shared" si="1230"/>
        <v>No Ct</v>
      </c>
      <c r="M680" t="str">
        <f t="shared" si="1187"/>
        <v/>
      </c>
      <c r="N680" t="str">
        <f t="shared" si="1188"/>
        <v/>
      </c>
      <c r="O680" t="str">
        <f t="shared" si="1189"/>
        <v/>
      </c>
    </row>
    <row r="681" spans="1:24" x14ac:dyDescent="0.25">
      <c r="A681" t="s">
        <v>233</v>
      </c>
      <c r="B681" t="s">
        <v>347</v>
      </c>
      <c r="C681" t="s">
        <v>20</v>
      </c>
      <c r="D681" s="7">
        <v>0.1</v>
      </c>
      <c r="E681" s="7" t="s">
        <v>17</v>
      </c>
      <c r="F681" t="s">
        <v>452</v>
      </c>
      <c r="G681" t="str">
        <f t="shared" si="1225"/>
        <v>DL2022044</v>
      </c>
      <c r="H681" t="str">
        <f t="shared" si="1226"/>
        <v>06</v>
      </c>
      <c r="I681" t="str">
        <f t="shared" si="1227"/>
        <v>Gedde_06_20220609_DL2022044_OerestadGym</v>
      </c>
      <c r="J681" t="str">
        <f t="shared" si="1228"/>
        <v>Gedde</v>
      </c>
      <c r="K681" t="str">
        <f t="shared" si="1229"/>
        <v>eDNA</v>
      </c>
      <c r="L681" t="str">
        <f t="shared" si="1230"/>
        <v>No Ct</v>
      </c>
      <c r="M681" t="str">
        <f t="shared" si="1187"/>
        <v/>
      </c>
      <c r="N681" t="str">
        <f t="shared" si="1188"/>
        <v/>
      </c>
      <c r="O681" t="str">
        <f t="shared" si="1189"/>
        <v/>
      </c>
    </row>
    <row r="682" spans="1:24" x14ac:dyDescent="0.25">
      <c r="A682" t="s">
        <v>234</v>
      </c>
      <c r="B682" t="s">
        <v>348</v>
      </c>
      <c r="C682" t="s">
        <v>13</v>
      </c>
      <c r="D682" s="7">
        <v>0.1</v>
      </c>
      <c r="E682" s="7">
        <v>24.7</v>
      </c>
      <c r="F682" t="s">
        <v>452</v>
      </c>
      <c r="G682" t="str">
        <f t="shared" si="1225"/>
        <v>DL2022044</v>
      </c>
      <c r="H682" t="str">
        <f t="shared" si="1226"/>
        <v>07</v>
      </c>
      <c r="I682" t="str">
        <f t="shared" si="1227"/>
        <v>Karpe_07_20220609_DL2022044_OerestadGym</v>
      </c>
      <c r="J682" t="str">
        <f t="shared" si="1228"/>
        <v>Karpe</v>
      </c>
      <c r="K682" t="str">
        <f t="shared" si="1229"/>
        <v>PosK</v>
      </c>
      <c r="L682">
        <f t="shared" si="1230"/>
        <v>24.7</v>
      </c>
      <c r="M682">
        <f t="shared" si="1187"/>
        <v>24.7</v>
      </c>
      <c r="N682">
        <f t="shared" si="1188"/>
        <v>0</v>
      </c>
      <c r="O682">
        <f t="shared" si="1189"/>
        <v>0</v>
      </c>
      <c r="Q682">
        <f t="shared" ref="Q682" si="1294">IF(L684="No Ct",0,L684)</f>
        <v>0</v>
      </c>
      <c r="R682">
        <f t="shared" ref="R682" si="1295">IF(L685="No Ct",0,L685)</f>
        <v>0</v>
      </c>
      <c r="S682" t="str">
        <f t="shared" ref="S682" si="1296">IF(AND(M682&gt;0,N682=0),"Valid","Invalid")</f>
        <v>Valid</v>
      </c>
      <c r="T682" t="str">
        <f t="shared" ref="T682" si="1297">IF(OR(Q682&gt;1,R682&gt;1),"Present","Absent")</f>
        <v>Absent</v>
      </c>
      <c r="U682" t="str">
        <f t="shared" ref="U682" si="1298">IF(OR(AND(Q682&gt;1,Q682&lt;41),AND(R682&gt;1,R682&lt;41)),"Ct&lt;41","Ct&gt;41")</f>
        <v>Ct&gt;41</v>
      </c>
      <c r="V682" t="str">
        <f>VLOOKUP(J682,Datasæt_Analysesystemer!$C$2:$D$68,2,FALSE)</f>
        <v>Karpe</v>
      </c>
      <c r="W682" t="str">
        <f t="shared" ref="W682" si="1299">MID(F682,10,9)</f>
        <v>DL2022044</v>
      </c>
      <c r="X682" t="str">
        <f t="shared" ref="X682" si="1300">W682&amp;"_"&amp;V682&amp;"_"&amp;S682&amp;"_"&amp;T682&amp;"_"&amp;U682</f>
        <v>DL2022044_Karpe_Valid_Absent_Ct&gt;41</v>
      </c>
    </row>
    <row r="683" spans="1:24" x14ac:dyDescent="0.25">
      <c r="A683" t="s">
        <v>236</v>
      </c>
      <c r="B683" t="s">
        <v>349</v>
      </c>
      <c r="C683" t="s">
        <v>16</v>
      </c>
      <c r="D683" s="7">
        <v>0.1</v>
      </c>
      <c r="E683" s="6" t="s">
        <v>17</v>
      </c>
      <c r="F683" t="s">
        <v>452</v>
      </c>
      <c r="G683" t="str">
        <f t="shared" si="1225"/>
        <v>DL2022044</v>
      </c>
      <c r="H683" t="str">
        <f t="shared" si="1226"/>
        <v>07</v>
      </c>
      <c r="I683" t="str">
        <f t="shared" si="1227"/>
        <v>Karpe_07_20220609_DL2022044_OerestadGym</v>
      </c>
      <c r="J683" t="str">
        <f t="shared" si="1228"/>
        <v>Karpe</v>
      </c>
      <c r="K683" t="str">
        <f t="shared" si="1229"/>
        <v>NegK</v>
      </c>
      <c r="L683" t="str">
        <f t="shared" si="1230"/>
        <v>No Ct</v>
      </c>
      <c r="M683" t="str">
        <f t="shared" si="1187"/>
        <v/>
      </c>
      <c r="N683" t="str">
        <f t="shared" si="1188"/>
        <v/>
      </c>
      <c r="O683" t="str">
        <f t="shared" si="1189"/>
        <v/>
      </c>
    </row>
    <row r="684" spans="1:24" x14ac:dyDescent="0.25">
      <c r="A684" t="s">
        <v>238</v>
      </c>
      <c r="B684" t="s">
        <v>350</v>
      </c>
      <c r="C684" t="s">
        <v>20</v>
      </c>
      <c r="D684" s="7">
        <v>0.1</v>
      </c>
      <c r="E684" s="6" t="s">
        <v>17</v>
      </c>
      <c r="F684" t="s">
        <v>452</v>
      </c>
      <c r="G684" t="str">
        <f t="shared" si="1225"/>
        <v>DL2022044</v>
      </c>
      <c r="H684" t="str">
        <f t="shared" si="1226"/>
        <v>07</v>
      </c>
      <c r="I684" t="str">
        <f t="shared" si="1227"/>
        <v>Karpe_07_20220609_DL2022044_OerestadGym</v>
      </c>
      <c r="J684" t="str">
        <f t="shared" si="1228"/>
        <v>Karpe</v>
      </c>
      <c r="K684" t="str">
        <f t="shared" si="1229"/>
        <v>eDNA</v>
      </c>
      <c r="L684" t="str">
        <f t="shared" si="1230"/>
        <v>No Ct</v>
      </c>
      <c r="M684" t="str">
        <f t="shared" si="1187"/>
        <v/>
      </c>
      <c r="N684" t="str">
        <f t="shared" si="1188"/>
        <v/>
      </c>
      <c r="O684" t="str">
        <f t="shared" si="1189"/>
        <v/>
      </c>
    </row>
    <row r="685" spans="1:24" x14ac:dyDescent="0.25">
      <c r="A685" t="s">
        <v>240</v>
      </c>
      <c r="B685" t="s">
        <v>350</v>
      </c>
      <c r="C685" t="s">
        <v>20</v>
      </c>
      <c r="D685" s="7">
        <v>0.1</v>
      </c>
      <c r="E685" s="6" t="s">
        <v>17</v>
      </c>
      <c r="F685" t="s">
        <v>452</v>
      </c>
      <c r="G685" t="str">
        <f t="shared" si="1225"/>
        <v>DL2022044</v>
      </c>
      <c r="H685" t="str">
        <f t="shared" si="1226"/>
        <v>07</v>
      </c>
      <c r="I685" t="str">
        <f t="shared" si="1227"/>
        <v>Karpe_07_20220609_DL2022044_OerestadGym</v>
      </c>
      <c r="J685" t="str">
        <f t="shared" si="1228"/>
        <v>Karpe</v>
      </c>
      <c r="K685" t="str">
        <f t="shared" si="1229"/>
        <v>eDNA</v>
      </c>
      <c r="L685" t="str">
        <f t="shared" si="1230"/>
        <v>No Ct</v>
      </c>
      <c r="M685" t="str">
        <f t="shared" si="1187"/>
        <v/>
      </c>
      <c r="N685" t="str">
        <f t="shared" si="1188"/>
        <v/>
      </c>
      <c r="O685" t="str">
        <f t="shared" si="1189"/>
        <v/>
      </c>
    </row>
    <row r="686" spans="1:24" x14ac:dyDescent="0.25">
      <c r="A686" t="s">
        <v>241</v>
      </c>
      <c r="B686" t="s">
        <v>351</v>
      </c>
      <c r="C686" t="s">
        <v>13</v>
      </c>
      <c r="D686" s="7">
        <v>0.1</v>
      </c>
      <c r="E686" s="7">
        <v>24.36</v>
      </c>
      <c r="F686" t="s">
        <v>452</v>
      </c>
      <c r="G686" t="str">
        <f t="shared" si="1225"/>
        <v>DL2022044</v>
      </c>
      <c r="H686" t="str">
        <f t="shared" si="1226"/>
        <v>08</v>
      </c>
      <c r="I686" t="str">
        <f t="shared" si="1227"/>
        <v>Karpe_08_20220609_DL2022044_OerestadGym</v>
      </c>
      <c r="J686" t="str">
        <f t="shared" si="1228"/>
        <v>Karpe</v>
      </c>
      <c r="K686" t="str">
        <f t="shared" si="1229"/>
        <v>PosK</v>
      </c>
      <c r="L686">
        <f t="shared" si="1230"/>
        <v>24.36</v>
      </c>
      <c r="M686">
        <f t="shared" si="1187"/>
        <v>24.36</v>
      </c>
      <c r="N686">
        <f t="shared" si="1188"/>
        <v>0</v>
      </c>
      <c r="O686">
        <f t="shared" si="1189"/>
        <v>82.78</v>
      </c>
      <c r="Q686">
        <f t="shared" ref="Q686" si="1301">IF(L688="No Ct",0,L688)</f>
        <v>38.76</v>
      </c>
      <c r="R686">
        <f t="shared" ref="R686" si="1302">IF(L689="No Ct",0,L689)</f>
        <v>44.02</v>
      </c>
      <c r="S686" t="str">
        <f t="shared" ref="S686" si="1303">IF(AND(M686&gt;0,N686=0),"Valid","Invalid")</f>
        <v>Valid</v>
      </c>
      <c r="T686" t="str">
        <f t="shared" ref="T686" si="1304">IF(OR(Q686&gt;1,R686&gt;1),"Present","Absent")</f>
        <v>Present</v>
      </c>
      <c r="U686" t="str">
        <f t="shared" ref="U686" si="1305">IF(OR(AND(Q686&gt;1,Q686&lt;41),AND(R686&gt;1,R686&lt;41)),"Ct&lt;41","Ct&gt;41")</f>
        <v>Ct&lt;41</v>
      </c>
      <c r="V686" t="str">
        <f>VLOOKUP(J686,Datasæt_Analysesystemer!$C$2:$D$68,2,FALSE)</f>
        <v>Karpe</v>
      </c>
      <c r="W686" t="str">
        <f t="shared" ref="W686" si="1306">MID(F686,10,9)</f>
        <v>DL2022044</v>
      </c>
      <c r="X686" t="str">
        <f t="shared" ref="X686" si="1307">W686&amp;"_"&amp;V686&amp;"_"&amp;S686&amp;"_"&amp;T686&amp;"_"&amp;U686</f>
        <v>DL2022044_Karpe_Valid_Present_Ct&lt;41</v>
      </c>
    </row>
    <row r="687" spans="1:24" x14ac:dyDescent="0.25">
      <c r="A687" t="s">
        <v>243</v>
      </c>
      <c r="B687" t="s">
        <v>352</v>
      </c>
      <c r="C687" t="s">
        <v>16</v>
      </c>
      <c r="D687" s="7">
        <v>0.1</v>
      </c>
      <c r="E687" s="6" t="s">
        <v>17</v>
      </c>
      <c r="F687" t="s">
        <v>452</v>
      </c>
      <c r="G687" t="str">
        <f t="shared" si="1225"/>
        <v>DL2022044</v>
      </c>
      <c r="H687" t="str">
        <f t="shared" si="1226"/>
        <v>08</v>
      </c>
      <c r="I687" t="str">
        <f t="shared" si="1227"/>
        <v>Karpe_08_20220609_DL2022044_OerestadGym</v>
      </c>
      <c r="J687" t="str">
        <f t="shared" si="1228"/>
        <v>Karpe</v>
      </c>
      <c r="K687" t="str">
        <f t="shared" si="1229"/>
        <v>NegK</v>
      </c>
      <c r="L687" t="str">
        <f t="shared" si="1230"/>
        <v>No Ct</v>
      </c>
      <c r="M687" t="str">
        <f t="shared" si="1187"/>
        <v/>
      </c>
      <c r="N687" t="str">
        <f t="shared" si="1188"/>
        <v/>
      </c>
      <c r="O687" t="str">
        <f t="shared" si="1189"/>
        <v/>
      </c>
    </row>
    <row r="688" spans="1:24" x14ac:dyDescent="0.25">
      <c r="A688" t="s">
        <v>245</v>
      </c>
      <c r="B688" t="s">
        <v>353</v>
      </c>
      <c r="C688" t="s">
        <v>20</v>
      </c>
      <c r="D688" s="7">
        <v>0.1</v>
      </c>
      <c r="E688" s="6">
        <v>38.76</v>
      </c>
      <c r="F688" t="s">
        <v>452</v>
      </c>
      <c r="G688" t="str">
        <f t="shared" si="1225"/>
        <v>DL2022044</v>
      </c>
      <c r="H688" t="str">
        <f t="shared" si="1226"/>
        <v>08</v>
      </c>
      <c r="I688" t="str">
        <f t="shared" si="1227"/>
        <v>Karpe_08_20220609_DL2022044_OerestadGym</v>
      </c>
      <c r="J688" t="str">
        <f t="shared" si="1228"/>
        <v>Karpe</v>
      </c>
      <c r="K688" t="str">
        <f t="shared" si="1229"/>
        <v>eDNA</v>
      </c>
      <c r="L688">
        <f t="shared" si="1230"/>
        <v>38.76</v>
      </c>
      <c r="M688" t="str">
        <f t="shared" si="1187"/>
        <v/>
      </c>
      <c r="N688" t="str">
        <f t="shared" si="1188"/>
        <v/>
      </c>
      <c r="O688" t="str">
        <f t="shared" si="1189"/>
        <v/>
      </c>
    </row>
    <row r="689" spans="1:24" x14ac:dyDescent="0.25">
      <c r="A689" t="s">
        <v>247</v>
      </c>
      <c r="B689" t="s">
        <v>353</v>
      </c>
      <c r="C689" t="s">
        <v>20</v>
      </c>
      <c r="D689" s="7">
        <v>0.1</v>
      </c>
      <c r="E689" s="6">
        <v>44.02</v>
      </c>
      <c r="F689" t="s">
        <v>452</v>
      </c>
      <c r="G689" t="str">
        <f t="shared" si="1225"/>
        <v>DL2022044</v>
      </c>
      <c r="H689" t="str">
        <f t="shared" si="1226"/>
        <v>08</v>
      </c>
      <c r="I689" t="str">
        <f t="shared" si="1227"/>
        <v>Karpe_08_20220609_DL2022044_OerestadGym</v>
      </c>
      <c r="J689" t="str">
        <f t="shared" si="1228"/>
        <v>Karpe</v>
      </c>
      <c r="K689" t="str">
        <f t="shared" si="1229"/>
        <v>eDNA</v>
      </c>
      <c r="L689">
        <f t="shared" si="1230"/>
        <v>44.02</v>
      </c>
      <c r="M689" t="str">
        <f t="shared" si="1187"/>
        <v/>
      </c>
      <c r="N689" t="str">
        <f t="shared" si="1188"/>
        <v/>
      </c>
      <c r="O689" t="str">
        <f t="shared" si="1189"/>
        <v/>
      </c>
    </row>
    <row r="690" spans="1:24" x14ac:dyDescent="0.25">
      <c r="A690" t="s">
        <v>248</v>
      </c>
      <c r="B690" t="s">
        <v>354</v>
      </c>
      <c r="C690" t="s">
        <v>13</v>
      </c>
      <c r="D690" s="7">
        <v>0.1</v>
      </c>
      <c r="E690" s="7">
        <v>38.07</v>
      </c>
      <c r="F690" t="s">
        <v>452</v>
      </c>
      <c r="G690" t="str">
        <f t="shared" si="1225"/>
        <v>DL2022044</v>
      </c>
      <c r="H690" t="str">
        <f t="shared" si="1226"/>
        <v>09</v>
      </c>
      <c r="I690" t="str">
        <f t="shared" si="1227"/>
        <v>Soelvkarusse_09_20220609_DL2022044_OerestadGym</v>
      </c>
      <c r="J690" t="str">
        <f t="shared" si="1228"/>
        <v>Soelvkarusse</v>
      </c>
      <c r="K690" t="str">
        <f t="shared" si="1229"/>
        <v>PosK</v>
      </c>
      <c r="L690">
        <f t="shared" si="1230"/>
        <v>38.07</v>
      </c>
      <c r="M690">
        <f t="shared" ref="M690:M753" si="1308">IF(K690="PosK",SUMIFS(L:L,K:K,"PosK",I:I,I690),"")</f>
        <v>38.07</v>
      </c>
      <c r="N690">
        <f t="shared" ref="N690:N753" si="1309">IF(K690="PosK",SUMIFS(L:L,K:K,"NegK",I:I,I690),"")</f>
        <v>0</v>
      </c>
      <c r="O690">
        <f t="shared" ref="O690:O753" si="1310">IF(K690="PosK",SUMIFS(L:L,K:K,"eDNA",I:I,I690),"")</f>
        <v>0</v>
      </c>
      <c r="Q690">
        <f t="shared" ref="Q690" si="1311">IF(L692="No Ct",0,L692)</f>
        <v>0</v>
      </c>
      <c r="R690">
        <f t="shared" ref="R690" si="1312">IF(L693="No Ct",0,L693)</f>
        <v>0</v>
      </c>
      <c r="S690" t="str">
        <f t="shared" ref="S690" si="1313">IF(AND(M690&gt;0,N690=0),"Valid","Invalid")</f>
        <v>Valid</v>
      </c>
      <c r="T690" t="str">
        <f t="shared" ref="T690" si="1314">IF(OR(Q690&gt;1,R690&gt;1),"Present","Absent")</f>
        <v>Absent</v>
      </c>
      <c r="U690" t="str">
        <f t="shared" ref="U690" si="1315">IF(OR(AND(Q690&gt;1,Q690&lt;41),AND(R690&gt;1,R690&lt;41)),"Ct&lt;41","Ct&gt;41")</f>
        <v>Ct&gt;41</v>
      </c>
      <c r="V690" t="str">
        <f>VLOOKUP(J690,Datasæt_Analysesystemer!$C$2:$D$68,2,FALSE)</f>
        <v>Sølvkarusse</v>
      </c>
      <c r="W690" t="str">
        <f t="shared" ref="W690" si="1316">MID(F690,10,9)</f>
        <v>DL2022044</v>
      </c>
      <c r="X690" t="str">
        <f t="shared" ref="X690" si="1317">W690&amp;"_"&amp;V690&amp;"_"&amp;S690&amp;"_"&amp;T690&amp;"_"&amp;U690</f>
        <v>DL2022044_Sølvkarusse_Valid_Absent_Ct&gt;41</v>
      </c>
    </row>
    <row r="691" spans="1:24" x14ac:dyDescent="0.25">
      <c r="A691" t="s">
        <v>250</v>
      </c>
      <c r="B691" t="s">
        <v>355</v>
      </c>
      <c r="C691" t="s">
        <v>16</v>
      </c>
      <c r="D691" s="7">
        <v>0.1</v>
      </c>
      <c r="E691" s="6" t="s">
        <v>17</v>
      </c>
      <c r="F691" t="s">
        <v>452</v>
      </c>
      <c r="G691" t="str">
        <f t="shared" si="1225"/>
        <v>DL2022044</v>
      </c>
      <c r="H691" t="str">
        <f t="shared" si="1226"/>
        <v>09</v>
      </c>
      <c r="I691" t="str">
        <f t="shared" si="1227"/>
        <v>Soelvkarusse_09_20220609_DL2022044_OerestadGym</v>
      </c>
      <c r="J691" t="str">
        <f t="shared" si="1228"/>
        <v>Soelvkarusse</v>
      </c>
      <c r="K691" t="str">
        <f t="shared" si="1229"/>
        <v>NegK</v>
      </c>
      <c r="L691" t="str">
        <f t="shared" si="1230"/>
        <v>No Ct</v>
      </c>
      <c r="M691" t="str">
        <f t="shared" si="1308"/>
        <v/>
      </c>
      <c r="N691" t="str">
        <f t="shared" si="1309"/>
        <v/>
      </c>
      <c r="O691" t="str">
        <f t="shared" si="1310"/>
        <v/>
      </c>
    </row>
    <row r="692" spans="1:24" x14ac:dyDescent="0.25">
      <c r="A692" t="s">
        <v>252</v>
      </c>
      <c r="B692" t="s">
        <v>356</v>
      </c>
      <c r="C692" t="s">
        <v>20</v>
      </c>
      <c r="D692" s="7">
        <v>0.1</v>
      </c>
      <c r="E692" s="6" t="s">
        <v>17</v>
      </c>
      <c r="F692" t="s">
        <v>452</v>
      </c>
      <c r="G692" t="str">
        <f t="shared" si="1225"/>
        <v>DL2022044</v>
      </c>
      <c r="H692" t="str">
        <f t="shared" si="1226"/>
        <v>09</v>
      </c>
      <c r="I692" t="str">
        <f t="shared" si="1227"/>
        <v>Soelvkarusse_09_20220609_DL2022044_OerestadGym</v>
      </c>
      <c r="J692" t="str">
        <f t="shared" si="1228"/>
        <v>Soelvkarusse</v>
      </c>
      <c r="K692" t="str">
        <f t="shared" si="1229"/>
        <v>eDNA</v>
      </c>
      <c r="L692" t="str">
        <f t="shared" si="1230"/>
        <v>No Ct</v>
      </c>
      <c r="M692" t="str">
        <f t="shared" si="1308"/>
        <v/>
      </c>
      <c r="N692" t="str">
        <f t="shared" si="1309"/>
        <v/>
      </c>
      <c r="O692" t="str">
        <f t="shared" si="1310"/>
        <v/>
      </c>
    </row>
    <row r="693" spans="1:24" x14ac:dyDescent="0.25">
      <c r="A693" t="s">
        <v>254</v>
      </c>
      <c r="B693" t="s">
        <v>356</v>
      </c>
      <c r="C693" t="s">
        <v>20</v>
      </c>
      <c r="D693" s="7">
        <v>0.1</v>
      </c>
      <c r="E693" s="6" t="s">
        <v>17</v>
      </c>
      <c r="F693" t="s">
        <v>452</v>
      </c>
      <c r="G693" t="str">
        <f t="shared" si="1225"/>
        <v>DL2022044</v>
      </c>
      <c r="H693" t="str">
        <f t="shared" si="1226"/>
        <v>09</v>
      </c>
      <c r="I693" t="str">
        <f t="shared" si="1227"/>
        <v>Soelvkarusse_09_20220609_DL2022044_OerestadGym</v>
      </c>
      <c r="J693" t="str">
        <f t="shared" si="1228"/>
        <v>Soelvkarusse</v>
      </c>
      <c r="K693" t="str">
        <f t="shared" si="1229"/>
        <v>eDNA</v>
      </c>
      <c r="L693" t="str">
        <f t="shared" si="1230"/>
        <v>No Ct</v>
      </c>
      <c r="M693" t="str">
        <f t="shared" si="1308"/>
        <v/>
      </c>
      <c r="N693" t="str">
        <f t="shared" si="1309"/>
        <v/>
      </c>
      <c r="O693" t="str">
        <f t="shared" si="1310"/>
        <v/>
      </c>
    </row>
    <row r="694" spans="1:24" x14ac:dyDescent="0.25">
      <c r="A694" t="s">
        <v>255</v>
      </c>
      <c r="B694" t="s">
        <v>357</v>
      </c>
      <c r="C694" t="s">
        <v>13</v>
      </c>
      <c r="D694" s="7">
        <v>0.1</v>
      </c>
      <c r="E694" s="6">
        <v>36.42</v>
      </c>
      <c r="F694" t="s">
        <v>452</v>
      </c>
      <c r="G694" t="str">
        <f t="shared" si="1225"/>
        <v>DL2022044</v>
      </c>
      <c r="H694" t="str">
        <f t="shared" si="1226"/>
        <v>10</v>
      </c>
      <c r="I694" t="str">
        <f t="shared" si="1227"/>
        <v>Soelvkarusse_10_20220609_DL2022044_OerestadGym</v>
      </c>
      <c r="J694" t="str">
        <f t="shared" si="1228"/>
        <v>Soelvkarusse</v>
      </c>
      <c r="K694" t="str">
        <f t="shared" si="1229"/>
        <v>PosK</v>
      </c>
      <c r="L694">
        <f t="shared" si="1230"/>
        <v>36.42</v>
      </c>
      <c r="M694">
        <f t="shared" si="1308"/>
        <v>36.42</v>
      </c>
      <c r="N694">
        <f t="shared" si="1309"/>
        <v>0</v>
      </c>
      <c r="O694">
        <f t="shared" si="1310"/>
        <v>0</v>
      </c>
      <c r="Q694">
        <f t="shared" ref="Q694" si="1318">IF(L696="No Ct",0,L696)</f>
        <v>0</v>
      </c>
      <c r="R694">
        <f t="shared" ref="R694" si="1319">IF(L697="No Ct",0,L697)</f>
        <v>0</v>
      </c>
      <c r="S694" t="str">
        <f t="shared" ref="S694" si="1320">IF(AND(M694&gt;0,N694=0),"Valid","Invalid")</f>
        <v>Valid</v>
      </c>
      <c r="T694" t="str">
        <f t="shared" ref="T694" si="1321">IF(OR(Q694&gt;1,R694&gt;1),"Present","Absent")</f>
        <v>Absent</v>
      </c>
      <c r="U694" t="str">
        <f t="shared" ref="U694" si="1322">IF(OR(AND(Q694&gt;1,Q694&lt;41),AND(R694&gt;1,R694&lt;41)),"Ct&lt;41","Ct&gt;41")</f>
        <v>Ct&gt;41</v>
      </c>
      <c r="V694" t="str">
        <f>VLOOKUP(J694,Datasæt_Analysesystemer!$C$2:$D$68,2,FALSE)</f>
        <v>Sølvkarusse</v>
      </c>
      <c r="W694" t="str">
        <f t="shared" ref="W694" si="1323">MID(F694,10,9)</f>
        <v>DL2022044</v>
      </c>
      <c r="X694" t="str">
        <f t="shared" ref="X694" si="1324">W694&amp;"_"&amp;V694&amp;"_"&amp;S694&amp;"_"&amp;T694&amp;"_"&amp;U694</f>
        <v>DL2022044_Sølvkarusse_Valid_Absent_Ct&gt;41</v>
      </c>
    </row>
    <row r="695" spans="1:24" x14ac:dyDescent="0.25">
      <c r="A695" t="s">
        <v>257</v>
      </c>
      <c r="B695" t="s">
        <v>358</v>
      </c>
      <c r="C695" t="s">
        <v>16</v>
      </c>
      <c r="D695" s="7">
        <v>0.1</v>
      </c>
      <c r="E695" s="7" t="s">
        <v>17</v>
      </c>
      <c r="F695" t="s">
        <v>452</v>
      </c>
      <c r="G695" t="str">
        <f t="shared" si="1225"/>
        <v>DL2022044</v>
      </c>
      <c r="H695" t="str">
        <f t="shared" si="1226"/>
        <v>10</v>
      </c>
      <c r="I695" t="str">
        <f t="shared" si="1227"/>
        <v>Soelvkarusse_10_20220609_DL2022044_OerestadGym</v>
      </c>
      <c r="J695" t="str">
        <f t="shared" si="1228"/>
        <v>Soelvkarusse</v>
      </c>
      <c r="K695" t="str">
        <f t="shared" si="1229"/>
        <v>NegK</v>
      </c>
      <c r="L695" t="str">
        <f t="shared" si="1230"/>
        <v>No Ct</v>
      </c>
      <c r="M695" t="str">
        <f t="shared" si="1308"/>
        <v/>
      </c>
      <c r="N695" t="str">
        <f t="shared" si="1309"/>
        <v/>
      </c>
      <c r="O695" t="str">
        <f t="shared" si="1310"/>
        <v/>
      </c>
    </row>
    <row r="696" spans="1:24" x14ac:dyDescent="0.25">
      <c r="A696" t="s">
        <v>259</v>
      </c>
      <c r="B696" t="s">
        <v>359</v>
      </c>
      <c r="C696" t="s">
        <v>20</v>
      </c>
      <c r="D696" s="7">
        <v>0.1</v>
      </c>
      <c r="E696" s="6" t="s">
        <v>17</v>
      </c>
      <c r="F696" t="s">
        <v>452</v>
      </c>
      <c r="G696" t="str">
        <f t="shared" si="1225"/>
        <v>DL2022044</v>
      </c>
      <c r="H696" t="str">
        <f t="shared" si="1226"/>
        <v>10</v>
      </c>
      <c r="I696" t="str">
        <f t="shared" si="1227"/>
        <v>Soelvkarusse_10_20220609_DL2022044_OerestadGym</v>
      </c>
      <c r="J696" t="str">
        <f t="shared" si="1228"/>
        <v>Soelvkarusse</v>
      </c>
      <c r="K696" t="str">
        <f t="shared" si="1229"/>
        <v>eDNA</v>
      </c>
      <c r="L696" t="str">
        <f t="shared" si="1230"/>
        <v>No Ct</v>
      </c>
      <c r="M696" t="str">
        <f t="shared" si="1308"/>
        <v/>
      </c>
      <c r="N696" t="str">
        <f t="shared" si="1309"/>
        <v/>
      </c>
      <c r="O696" t="str">
        <f t="shared" si="1310"/>
        <v/>
      </c>
    </row>
    <row r="697" spans="1:24" x14ac:dyDescent="0.25">
      <c r="A697" t="s">
        <v>261</v>
      </c>
      <c r="B697" t="s">
        <v>359</v>
      </c>
      <c r="C697" t="s">
        <v>20</v>
      </c>
      <c r="D697" s="7">
        <v>0.1</v>
      </c>
      <c r="E697" s="7" t="s">
        <v>17</v>
      </c>
      <c r="F697" t="s">
        <v>452</v>
      </c>
      <c r="G697" t="str">
        <f t="shared" si="1225"/>
        <v>DL2022044</v>
      </c>
      <c r="H697" t="str">
        <f t="shared" si="1226"/>
        <v>10</v>
      </c>
      <c r="I697" t="str">
        <f t="shared" si="1227"/>
        <v>Soelvkarusse_10_20220609_DL2022044_OerestadGym</v>
      </c>
      <c r="J697" t="str">
        <f t="shared" si="1228"/>
        <v>Soelvkarusse</v>
      </c>
      <c r="K697" t="str">
        <f t="shared" si="1229"/>
        <v>eDNA</v>
      </c>
      <c r="L697" t="str">
        <f t="shared" si="1230"/>
        <v>No Ct</v>
      </c>
      <c r="M697" t="str">
        <f t="shared" si="1308"/>
        <v/>
      </c>
      <c r="N697" t="str">
        <f t="shared" si="1309"/>
        <v/>
      </c>
      <c r="O697" t="str">
        <f t="shared" si="1310"/>
        <v/>
      </c>
    </row>
    <row r="698" spans="1:24" x14ac:dyDescent="0.25">
      <c r="A698" t="s">
        <v>262</v>
      </c>
      <c r="B698" t="s">
        <v>360</v>
      </c>
      <c r="C698" t="s">
        <v>13</v>
      </c>
      <c r="D698" s="7">
        <v>0.1</v>
      </c>
      <c r="E698" s="7" t="s">
        <v>17</v>
      </c>
      <c r="F698" t="s">
        <v>452</v>
      </c>
      <c r="G698" t="str">
        <f t="shared" si="1225"/>
        <v>DL2022044</v>
      </c>
      <c r="H698" t="str">
        <f t="shared" si="1226"/>
        <v>11</v>
      </c>
      <c r="I698" t="str">
        <f t="shared" si="1227"/>
        <v>EuropaeiskAal_11_20220609_DL2022044_OerestadGym</v>
      </c>
      <c r="J698" t="str">
        <f t="shared" si="1228"/>
        <v>EuropaeiskAal</v>
      </c>
      <c r="K698" t="str">
        <f t="shared" si="1229"/>
        <v>PosK</v>
      </c>
      <c r="L698" t="str">
        <f t="shared" si="1230"/>
        <v>No Ct</v>
      </c>
      <c r="M698">
        <f t="shared" si="1308"/>
        <v>0</v>
      </c>
      <c r="N698">
        <f t="shared" si="1309"/>
        <v>0</v>
      </c>
      <c r="O698">
        <f t="shared" si="1310"/>
        <v>0</v>
      </c>
      <c r="Q698">
        <f t="shared" ref="Q698" si="1325">IF(L700="No Ct",0,L700)</f>
        <v>0</v>
      </c>
      <c r="R698">
        <f t="shared" ref="R698" si="1326">IF(L701="No Ct",0,L701)</f>
        <v>0</v>
      </c>
      <c r="S698" t="str">
        <f t="shared" ref="S698" si="1327">IF(AND(M698&gt;0,N698=0),"Valid","Invalid")</f>
        <v>Invalid</v>
      </c>
      <c r="T698" t="str">
        <f t="shared" ref="T698" si="1328">IF(OR(Q698&gt;1,R698&gt;1),"Present","Absent")</f>
        <v>Absent</v>
      </c>
      <c r="U698" t="str">
        <f t="shared" ref="U698" si="1329">IF(OR(AND(Q698&gt;1,Q698&lt;41),AND(R698&gt;1,R698&lt;41)),"Ct&lt;41","Ct&gt;41")</f>
        <v>Ct&gt;41</v>
      </c>
      <c r="V698" t="str">
        <f>VLOOKUP(J698,Datasæt_Analysesystemer!$C$2:$D$68,2,FALSE)</f>
        <v>Europæisk ål</v>
      </c>
      <c r="W698" t="str">
        <f t="shared" ref="W698" si="1330">MID(F698,10,9)</f>
        <v>DL2022044</v>
      </c>
      <c r="X698" t="str">
        <f t="shared" ref="X698" si="1331">W698&amp;"_"&amp;V698&amp;"_"&amp;S698&amp;"_"&amp;T698&amp;"_"&amp;U698</f>
        <v>DL2022044_Europæisk ål_Invalid_Absent_Ct&gt;41</v>
      </c>
    </row>
    <row r="699" spans="1:24" x14ac:dyDescent="0.25">
      <c r="A699" t="s">
        <v>264</v>
      </c>
      <c r="B699" t="s">
        <v>361</v>
      </c>
      <c r="C699" t="s">
        <v>16</v>
      </c>
      <c r="D699" s="7">
        <v>0.1</v>
      </c>
      <c r="E699" s="6" t="s">
        <v>17</v>
      </c>
      <c r="F699" t="s">
        <v>452</v>
      </c>
      <c r="G699" t="str">
        <f t="shared" si="1225"/>
        <v>DL2022044</v>
      </c>
      <c r="H699" t="str">
        <f t="shared" si="1226"/>
        <v>11</v>
      </c>
      <c r="I699" t="str">
        <f t="shared" si="1227"/>
        <v>EuropaeiskAal_11_20220609_DL2022044_OerestadGym</v>
      </c>
      <c r="J699" t="str">
        <f t="shared" si="1228"/>
        <v>EuropaeiskAal</v>
      </c>
      <c r="K699" t="str">
        <f t="shared" si="1229"/>
        <v>NegK</v>
      </c>
      <c r="L699" t="str">
        <f t="shared" si="1230"/>
        <v>No Ct</v>
      </c>
      <c r="M699" t="str">
        <f t="shared" si="1308"/>
        <v/>
      </c>
      <c r="N699" t="str">
        <f t="shared" si="1309"/>
        <v/>
      </c>
      <c r="O699" t="str">
        <f t="shared" si="1310"/>
        <v/>
      </c>
    </row>
    <row r="700" spans="1:24" x14ac:dyDescent="0.25">
      <c r="A700" t="s">
        <v>266</v>
      </c>
      <c r="B700" t="s">
        <v>362</v>
      </c>
      <c r="C700" t="s">
        <v>20</v>
      </c>
      <c r="D700" s="7">
        <v>0.1</v>
      </c>
      <c r="E700" s="7" t="s">
        <v>17</v>
      </c>
      <c r="F700" t="s">
        <v>452</v>
      </c>
      <c r="G700" t="str">
        <f t="shared" si="1225"/>
        <v>DL2022044</v>
      </c>
      <c r="H700" t="str">
        <f t="shared" si="1226"/>
        <v>11</v>
      </c>
      <c r="I700" t="str">
        <f t="shared" si="1227"/>
        <v>EuropaeiskAal_11_20220609_DL2022044_OerestadGym</v>
      </c>
      <c r="J700" t="str">
        <f t="shared" si="1228"/>
        <v>EuropaeiskAal</v>
      </c>
      <c r="K700" t="str">
        <f t="shared" si="1229"/>
        <v>eDNA</v>
      </c>
      <c r="L700" t="str">
        <f t="shared" si="1230"/>
        <v>No Ct</v>
      </c>
      <c r="M700" t="str">
        <f t="shared" si="1308"/>
        <v/>
      </c>
      <c r="N700" t="str">
        <f t="shared" si="1309"/>
        <v/>
      </c>
      <c r="O700" t="str">
        <f t="shared" si="1310"/>
        <v/>
      </c>
    </row>
    <row r="701" spans="1:24" x14ac:dyDescent="0.25">
      <c r="A701" t="s">
        <v>268</v>
      </c>
      <c r="B701" t="s">
        <v>362</v>
      </c>
      <c r="C701" t="s">
        <v>20</v>
      </c>
      <c r="D701" s="7">
        <v>0.1</v>
      </c>
      <c r="E701" s="6" t="s">
        <v>17</v>
      </c>
      <c r="F701" t="s">
        <v>452</v>
      </c>
      <c r="G701" t="str">
        <f t="shared" si="1225"/>
        <v>DL2022044</v>
      </c>
      <c r="H701" t="str">
        <f t="shared" si="1226"/>
        <v>11</v>
      </c>
      <c r="I701" t="str">
        <f t="shared" si="1227"/>
        <v>EuropaeiskAal_11_20220609_DL2022044_OerestadGym</v>
      </c>
      <c r="J701" t="str">
        <f t="shared" si="1228"/>
        <v>EuropaeiskAal</v>
      </c>
      <c r="K701" t="str">
        <f t="shared" si="1229"/>
        <v>eDNA</v>
      </c>
      <c r="L701" t="str">
        <f t="shared" si="1230"/>
        <v>No Ct</v>
      </c>
      <c r="M701" t="str">
        <f t="shared" si="1308"/>
        <v/>
      </c>
      <c r="N701" t="str">
        <f t="shared" si="1309"/>
        <v/>
      </c>
      <c r="O701" t="str">
        <f t="shared" si="1310"/>
        <v/>
      </c>
    </row>
    <row r="702" spans="1:24" x14ac:dyDescent="0.25">
      <c r="A702" t="s">
        <v>269</v>
      </c>
      <c r="B702" t="s">
        <v>363</v>
      </c>
      <c r="C702" t="s">
        <v>13</v>
      </c>
      <c r="D702" s="7">
        <v>0.1</v>
      </c>
      <c r="E702" s="7" t="s">
        <v>17</v>
      </c>
      <c r="F702" t="s">
        <v>452</v>
      </c>
      <c r="G702" t="str">
        <f t="shared" si="1225"/>
        <v>DL2022044</v>
      </c>
      <c r="H702" t="str">
        <f t="shared" si="1226"/>
        <v>12</v>
      </c>
      <c r="I702" t="str">
        <f t="shared" si="1227"/>
        <v>EuropaeiskAal_12_20220609_DL2022044_OerestadGym</v>
      </c>
      <c r="J702" t="str">
        <f t="shared" si="1228"/>
        <v>EuropaeiskAal</v>
      </c>
      <c r="K702" t="str">
        <f t="shared" si="1229"/>
        <v>PosK</v>
      </c>
      <c r="L702" t="str">
        <f t="shared" si="1230"/>
        <v>No Ct</v>
      </c>
      <c r="M702">
        <f t="shared" si="1308"/>
        <v>0</v>
      </c>
      <c r="N702">
        <f t="shared" si="1309"/>
        <v>0</v>
      </c>
      <c r="O702">
        <f t="shared" si="1310"/>
        <v>0</v>
      </c>
      <c r="Q702">
        <f t="shared" ref="Q702" si="1332">IF(L704="No Ct",0,L704)</f>
        <v>0</v>
      </c>
      <c r="R702">
        <f t="shared" ref="R702" si="1333">IF(L705="No Ct",0,L705)</f>
        <v>0</v>
      </c>
      <c r="S702" t="str">
        <f t="shared" ref="S702" si="1334">IF(AND(M702&gt;0,N702=0),"Valid","Invalid")</f>
        <v>Invalid</v>
      </c>
      <c r="T702" t="str">
        <f t="shared" ref="T702" si="1335">IF(OR(Q702&gt;1,R702&gt;1),"Present","Absent")</f>
        <v>Absent</v>
      </c>
      <c r="U702" t="str">
        <f t="shared" ref="U702" si="1336">IF(OR(AND(Q702&gt;1,Q702&lt;41),AND(R702&gt;1,R702&lt;41)),"Ct&lt;41","Ct&gt;41")</f>
        <v>Ct&gt;41</v>
      </c>
      <c r="V702" t="str">
        <f>VLOOKUP(J702,Datasæt_Analysesystemer!$C$2:$D$68,2,FALSE)</f>
        <v>Europæisk ål</v>
      </c>
      <c r="W702" t="str">
        <f t="shared" ref="W702" si="1337">MID(F702,10,9)</f>
        <v>DL2022044</v>
      </c>
      <c r="X702" t="str">
        <f t="shared" ref="X702" si="1338">W702&amp;"_"&amp;V702&amp;"_"&amp;S702&amp;"_"&amp;T702&amp;"_"&amp;U702</f>
        <v>DL2022044_Europæisk ål_Invalid_Absent_Ct&gt;41</v>
      </c>
    </row>
    <row r="703" spans="1:24" x14ac:dyDescent="0.25">
      <c r="A703" t="s">
        <v>271</v>
      </c>
      <c r="B703" t="s">
        <v>364</v>
      </c>
      <c r="C703" t="s">
        <v>16</v>
      </c>
      <c r="D703" s="7">
        <v>0.1</v>
      </c>
      <c r="E703" s="6" t="s">
        <v>17</v>
      </c>
      <c r="F703" t="s">
        <v>452</v>
      </c>
      <c r="G703" t="str">
        <f t="shared" si="1225"/>
        <v>DL2022044</v>
      </c>
      <c r="H703" t="str">
        <f t="shared" si="1226"/>
        <v>12</v>
      </c>
      <c r="I703" t="str">
        <f t="shared" si="1227"/>
        <v>EuropaeiskAal_12_20220609_DL2022044_OerestadGym</v>
      </c>
      <c r="J703" t="str">
        <f t="shared" si="1228"/>
        <v>EuropaeiskAal</v>
      </c>
      <c r="K703" t="str">
        <f t="shared" si="1229"/>
        <v>NegK</v>
      </c>
      <c r="L703" t="str">
        <f t="shared" si="1230"/>
        <v>No Ct</v>
      </c>
      <c r="M703" t="str">
        <f t="shared" si="1308"/>
        <v/>
      </c>
      <c r="N703" t="str">
        <f t="shared" si="1309"/>
        <v/>
      </c>
      <c r="O703" t="str">
        <f t="shared" si="1310"/>
        <v/>
      </c>
    </row>
    <row r="704" spans="1:24" x14ac:dyDescent="0.25">
      <c r="A704" t="s">
        <v>273</v>
      </c>
      <c r="B704" t="s">
        <v>365</v>
      </c>
      <c r="C704" t="s">
        <v>20</v>
      </c>
      <c r="D704" s="7">
        <v>0.1</v>
      </c>
      <c r="E704" s="6" t="s">
        <v>17</v>
      </c>
      <c r="F704" t="s">
        <v>452</v>
      </c>
      <c r="G704" t="str">
        <f t="shared" si="1225"/>
        <v>DL2022044</v>
      </c>
      <c r="H704" t="str">
        <f t="shared" si="1226"/>
        <v>12</v>
      </c>
      <c r="I704" t="str">
        <f t="shared" si="1227"/>
        <v>EuropaeiskAal_12_20220609_DL2022044_OerestadGym</v>
      </c>
      <c r="J704" t="str">
        <f t="shared" si="1228"/>
        <v>EuropaeiskAal</v>
      </c>
      <c r="K704" t="str">
        <f t="shared" si="1229"/>
        <v>eDNA</v>
      </c>
      <c r="L704" t="str">
        <f t="shared" si="1230"/>
        <v>No Ct</v>
      </c>
      <c r="M704" t="str">
        <f t="shared" si="1308"/>
        <v/>
      </c>
      <c r="N704" t="str">
        <f t="shared" si="1309"/>
        <v/>
      </c>
      <c r="O704" t="str">
        <f t="shared" si="1310"/>
        <v/>
      </c>
    </row>
    <row r="705" spans="1:24" x14ac:dyDescent="0.25">
      <c r="A705" t="s">
        <v>275</v>
      </c>
      <c r="B705" t="s">
        <v>365</v>
      </c>
      <c r="C705" t="s">
        <v>20</v>
      </c>
      <c r="D705" s="7">
        <v>0.1</v>
      </c>
      <c r="E705" s="6" t="s">
        <v>17</v>
      </c>
      <c r="F705" t="s">
        <v>452</v>
      </c>
      <c r="G705" t="str">
        <f t="shared" si="1225"/>
        <v>DL2022044</v>
      </c>
      <c r="H705" t="str">
        <f t="shared" si="1226"/>
        <v>12</v>
      </c>
      <c r="I705" t="str">
        <f t="shared" si="1227"/>
        <v>EuropaeiskAal_12_20220609_DL2022044_OerestadGym</v>
      </c>
      <c r="J705" t="str">
        <f t="shared" si="1228"/>
        <v>EuropaeiskAal</v>
      </c>
      <c r="K705" t="str">
        <f t="shared" si="1229"/>
        <v>eDNA</v>
      </c>
      <c r="L705" t="str">
        <f t="shared" si="1230"/>
        <v>No Ct</v>
      </c>
      <c r="M705" t="str">
        <f t="shared" si="1308"/>
        <v/>
      </c>
      <c r="N705" t="str">
        <f t="shared" si="1309"/>
        <v/>
      </c>
      <c r="O705" t="str">
        <f t="shared" si="1310"/>
        <v/>
      </c>
    </row>
    <row r="706" spans="1:24" x14ac:dyDescent="0.25">
      <c r="A706" t="s">
        <v>276</v>
      </c>
      <c r="B706" t="s">
        <v>366</v>
      </c>
      <c r="C706" t="s">
        <v>13</v>
      </c>
      <c r="D706" s="7">
        <v>0.1</v>
      </c>
      <c r="E706" s="7" t="s">
        <v>17</v>
      </c>
      <c r="F706" t="s">
        <v>452</v>
      </c>
      <c r="G706" t="str">
        <f t="shared" si="1225"/>
        <v>DL2022044</v>
      </c>
      <c r="H706" t="str">
        <f t="shared" si="1226"/>
        <v>13</v>
      </c>
      <c r="I706" t="str">
        <f t="shared" si="1227"/>
        <v>Flodkrebs_13_20220609_DL2022044_OerestadGym</v>
      </c>
      <c r="J706" t="str">
        <f t="shared" si="1228"/>
        <v>Flodkrebs</v>
      </c>
      <c r="K706" t="str">
        <f t="shared" si="1229"/>
        <v>PosK</v>
      </c>
      <c r="L706" t="str">
        <f t="shared" si="1230"/>
        <v>No Ct</v>
      </c>
      <c r="M706">
        <f t="shared" si="1308"/>
        <v>0</v>
      </c>
      <c r="N706">
        <f t="shared" si="1309"/>
        <v>0</v>
      </c>
      <c r="O706">
        <f t="shared" si="1310"/>
        <v>0</v>
      </c>
      <c r="Q706">
        <f t="shared" ref="Q706" si="1339">IF(L708="No Ct",0,L708)</f>
        <v>0</v>
      </c>
      <c r="R706">
        <f t="shared" ref="R706" si="1340">IF(L709="No Ct",0,L709)</f>
        <v>0</v>
      </c>
      <c r="S706" t="str">
        <f t="shared" ref="S706" si="1341">IF(AND(M706&gt;0,N706=0),"Valid","Invalid")</f>
        <v>Invalid</v>
      </c>
      <c r="T706" t="str">
        <f t="shared" ref="T706" si="1342">IF(OR(Q706&gt;1,R706&gt;1),"Present","Absent")</f>
        <v>Absent</v>
      </c>
      <c r="U706" t="str">
        <f t="shared" ref="U706" si="1343">IF(OR(AND(Q706&gt;1,Q706&lt;41),AND(R706&gt;1,R706&lt;41)),"Ct&lt;41","Ct&gt;41")</f>
        <v>Ct&gt;41</v>
      </c>
      <c r="V706" t="str">
        <f>VLOOKUP(J706,Datasæt_Analysesystemer!$C$2:$D$68,2,FALSE)</f>
        <v>Flodkrebs</v>
      </c>
      <c r="W706" t="str">
        <f t="shared" ref="W706" si="1344">MID(F706,10,9)</f>
        <v>DL2022044</v>
      </c>
      <c r="X706" t="str">
        <f t="shared" ref="X706" si="1345">W706&amp;"_"&amp;V706&amp;"_"&amp;S706&amp;"_"&amp;T706&amp;"_"&amp;U706</f>
        <v>DL2022044_Flodkrebs_Invalid_Absent_Ct&gt;41</v>
      </c>
    </row>
    <row r="707" spans="1:24" x14ac:dyDescent="0.25">
      <c r="A707" t="s">
        <v>278</v>
      </c>
      <c r="B707" t="s">
        <v>367</v>
      </c>
      <c r="C707" t="s">
        <v>16</v>
      </c>
      <c r="D707" s="7">
        <v>0.1</v>
      </c>
      <c r="E707" s="6" t="s">
        <v>17</v>
      </c>
      <c r="F707" t="s">
        <v>452</v>
      </c>
      <c r="G707" t="str">
        <f t="shared" si="1225"/>
        <v>DL2022044</v>
      </c>
      <c r="H707" t="str">
        <f t="shared" si="1226"/>
        <v>13</v>
      </c>
      <c r="I707" t="str">
        <f t="shared" si="1227"/>
        <v>Flodkrebs_13_20220609_DL2022044_OerestadGym</v>
      </c>
      <c r="J707" t="str">
        <f t="shared" si="1228"/>
        <v>Flodkrebs</v>
      </c>
      <c r="K707" t="str">
        <f t="shared" si="1229"/>
        <v>NegK</v>
      </c>
      <c r="L707" t="str">
        <f t="shared" si="1230"/>
        <v>No Ct</v>
      </c>
      <c r="M707" t="str">
        <f t="shared" si="1308"/>
        <v/>
      </c>
      <c r="N707" t="str">
        <f t="shared" si="1309"/>
        <v/>
      </c>
      <c r="O707" t="str">
        <f t="shared" si="1310"/>
        <v/>
      </c>
    </row>
    <row r="708" spans="1:24" x14ac:dyDescent="0.25">
      <c r="A708" t="s">
        <v>280</v>
      </c>
      <c r="B708" t="s">
        <v>368</v>
      </c>
      <c r="C708" t="s">
        <v>20</v>
      </c>
      <c r="D708" s="7">
        <v>0.1</v>
      </c>
      <c r="E708" s="6" t="s">
        <v>17</v>
      </c>
      <c r="F708" t="s">
        <v>452</v>
      </c>
      <c r="G708" t="str">
        <f t="shared" si="1225"/>
        <v>DL2022044</v>
      </c>
      <c r="H708" t="str">
        <f t="shared" si="1226"/>
        <v>13</v>
      </c>
      <c r="I708" t="str">
        <f t="shared" si="1227"/>
        <v>Flodkrebs_13_20220609_DL2022044_OerestadGym</v>
      </c>
      <c r="J708" t="str">
        <f t="shared" si="1228"/>
        <v>Flodkrebs</v>
      </c>
      <c r="K708" t="str">
        <f t="shared" si="1229"/>
        <v>eDNA</v>
      </c>
      <c r="L708" t="str">
        <f t="shared" si="1230"/>
        <v>No Ct</v>
      </c>
      <c r="M708" t="str">
        <f t="shared" si="1308"/>
        <v/>
      </c>
      <c r="N708" t="str">
        <f t="shared" si="1309"/>
        <v/>
      </c>
      <c r="O708" t="str">
        <f t="shared" si="1310"/>
        <v/>
      </c>
    </row>
    <row r="709" spans="1:24" x14ac:dyDescent="0.25">
      <c r="A709" t="s">
        <v>282</v>
      </c>
      <c r="B709" t="s">
        <v>368</v>
      </c>
      <c r="C709" t="s">
        <v>20</v>
      </c>
      <c r="D709" s="7">
        <v>0.1</v>
      </c>
      <c r="E709" s="6" t="s">
        <v>17</v>
      </c>
      <c r="F709" t="s">
        <v>452</v>
      </c>
      <c r="G709" t="str">
        <f t="shared" si="1225"/>
        <v>DL2022044</v>
      </c>
      <c r="H709" t="str">
        <f t="shared" si="1226"/>
        <v>13</v>
      </c>
      <c r="I709" t="str">
        <f t="shared" si="1227"/>
        <v>Flodkrebs_13_20220609_DL2022044_OerestadGym</v>
      </c>
      <c r="J709" t="str">
        <f t="shared" si="1228"/>
        <v>Flodkrebs</v>
      </c>
      <c r="K709" t="str">
        <f t="shared" si="1229"/>
        <v>eDNA</v>
      </c>
      <c r="L709" t="str">
        <f t="shared" si="1230"/>
        <v>No Ct</v>
      </c>
      <c r="M709" t="str">
        <f t="shared" si="1308"/>
        <v/>
      </c>
      <c r="N709" t="str">
        <f t="shared" si="1309"/>
        <v/>
      </c>
      <c r="O709" t="str">
        <f t="shared" si="1310"/>
        <v/>
      </c>
    </row>
    <row r="710" spans="1:24" x14ac:dyDescent="0.25">
      <c r="A710" t="s">
        <v>283</v>
      </c>
      <c r="B710" t="s">
        <v>369</v>
      </c>
      <c r="C710" t="s">
        <v>13</v>
      </c>
      <c r="D710" s="7">
        <v>0.1</v>
      </c>
      <c r="E710" s="7">
        <v>37.479999999999997</v>
      </c>
      <c r="F710" t="s">
        <v>452</v>
      </c>
      <c r="G710" t="str">
        <f t="shared" ref="G710:G773" si="1346">MID(F710,10,9)</f>
        <v>DL2022044</v>
      </c>
      <c r="H710" t="str">
        <f t="shared" ref="H710:H773" si="1347">LEFT(B710,2)</f>
        <v>14</v>
      </c>
      <c r="I710" t="str">
        <f t="shared" ref="I710:I773" si="1348">J710&amp;"_"&amp;H710&amp;"_"&amp;F710</f>
        <v>Flodkrebs_14_20220609_DL2022044_OerestadGym</v>
      </c>
      <c r="J710" t="str">
        <f t="shared" ref="J710:J773" si="1349">MID(RIGHT(B710,LEN(B710)-3),1,FIND("_",RIGHT(B710,LEN(B710)-3))-1)</f>
        <v>Flodkrebs</v>
      </c>
      <c r="K710" t="str">
        <f t="shared" ref="K710:K773" si="1350">TRIM(SUBSTITUTE(RIGHT(B710,FIND(J710,B710)+1),"_",""))</f>
        <v>PosK</v>
      </c>
      <c r="L710">
        <f t="shared" ref="L710:L773" si="1351">IFERROR(VALUE(SUBSTITUTE(E710,".",",")),E710)</f>
        <v>37.479999999999997</v>
      </c>
      <c r="M710">
        <f t="shared" si="1308"/>
        <v>37.479999999999997</v>
      </c>
      <c r="N710">
        <f t="shared" si="1309"/>
        <v>0</v>
      </c>
      <c r="O710">
        <f t="shared" si="1310"/>
        <v>0</v>
      </c>
      <c r="Q710">
        <f t="shared" ref="Q710" si="1352">IF(L712="No Ct",0,L712)</f>
        <v>0</v>
      </c>
      <c r="R710">
        <f t="shared" ref="R710" si="1353">IF(L713="No Ct",0,L713)</f>
        <v>0</v>
      </c>
      <c r="S710" t="str">
        <f t="shared" ref="S710" si="1354">IF(AND(M710&gt;0,N710=0),"Valid","Invalid")</f>
        <v>Valid</v>
      </c>
      <c r="T710" t="str">
        <f t="shared" ref="T710" si="1355">IF(OR(Q710&gt;1,R710&gt;1),"Present","Absent")</f>
        <v>Absent</v>
      </c>
      <c r="U710" t="str">
        <f t="shared" ref="U710" si="1356">IF(OR(AND(Q710&gt;1,Q710&lt;41),AND(R710&gt;1,R710&lt;41)),"Ct&lt;41","Ct&gt;41")</f>
        <v>Ct&gt;41</v>
      </c>
      <c r="V710" t="str">
        <f>VLOOKUP(J710,Datasæt_Analysesystemer!$C$2:$D$68,2,FALSE)</f>
        <v>Flodkrebs</v>
      </c>
      <c r="W710" t="str">
        <f t="shared" ref="W710" si="1357">MID(F710,10,9)</f>
        <v>DL2022044</v>
      </c>
      <c r="X710" t="str">
        <f t="shared" ref="X710" si="1358">W710&amp;"_"&amp;V710&amp;"_"&amp;S710&amp;"_"&amp;T710&amp;"_"&amp;U710</f>
        <v>DL2022044_Flodkrebs_Valid_Absent_Ct&gt;41</v>
      </c>
    </row>
    <row r="711" spans="1:24" x14ac:dyDescent="0.25">
      <c r="A711" t="s">
        <v>285</v>
      </c>
      <c r="B711" t="s">
        <v>370</v>
      </c>
      <c r="C711" t="s">
        <v>16</v>
      </c>
      <c r="D711" s="7">
        <v>0.1</v>
      </c>
      <c r="E711" s="6" t="s">
        <v>17</v>
      </c>
      <c r="F711" t="s">
        <v>452</v>
      </c>
      <c r="G711" t="str">
        <f t="shared" si="1346"/>
        <v>DL2022044</v>
      </c>
      <c r="H711" t="str">
        <f t="shared" si="1347"/>
        <v>14</v>
      </c>
      <c r="I711" t="str">
        <f t="shared" si="1348"/>
        <v>Flodkrebs_14_20220609_DL2022044_OerestadGym</v>
      </c>
      <c r="J711" t="str">
        <f t="shared" si="1349"/>
        <v>Flodkrebs</v>
      </c>
      <c r="K711" t="str">
        <f t="shared" si="1350"/>
        <v>NegK</v>
      </c>
      <c r="L711" t="str">
        <f t="shared" si="1351"/>
        <v>No Ct</v>
      </c>
      <c r="M711" t="str">
        <f t="shared" si="1308"/>
        <v/>
      </c>
      <c r="N711" t="str">
        <f t="shared" si="1309"/>
        <v/>
      </c>
      <c r="O711" t="str">
        <f t="shared" si="1310"/>
        <v/>
      </c>
    </row>
    <row r="712" spans="1:24" x14ac:dyDescent="0.25">
      <c r="A712" t="s">
        <v>287</v>
      </c>
      <c r="B712" t="s">
        <v>371</v>
      </c>
      <c r="C712" t="s">
        <v>20</v>
      </c>
      <c r="D712" s="7">
        <v>0.1</v>
      </c>
      <c r="E712" s="6" t="s">
        <v>17</v>
      </c>
      <c r="F712" t="s">
        <v>452</v>
      </c>
      <c r="G712" t="str">
        <f t="shared" si="1346"/>
        <v>DL2022044</v>
      </c>
      <c r="H712" t="str">
        <f t="shared" si="1347"/>
        <v>14</v>
      </c>
      <c r="I712" t="str">
        <f t="shared" si="1348"/>
        <v>Flodkrebs_14_20220609_DL2022044_OerestadGym</v>
      </c>
      <c r="J712" t="str">
        <f t="shared" si="1349"/>
        <v>Flodkrebs</v>
      </c>
      <c r="K712" t="str">
        <f t="shared" si="1350"/>
        <v>eDNA</v>
      </c>
      <c r="L712" t="str">
        <f t="shared" si="1351"/>
        <v>No Ct</v>
      </c>
      <c r="M712" t="str">
        <f t="shared" si="1308"/>
        <v/>
      </c>
      <c r="N712" t="str">
        <f t="shared" si="1309"/>
        <v/>
      </c>
      <c r="O712" t="str">
        <f t="shared" si="1310"/>
        <v/>
      </c>
    </row>
    <row r="713" spans="1:24" x14ac:dyDescent="0.25">
      <c r="A713" t="s">
        <v>289</v>
      </c>
      <c r="B713" t="s">
        <v>371</v>
      </c>
      <c r="C713" t="s">
        <v>20</v>
      </c>
      <c r="D713" s="7">
        <v>0.1</v>
      </c>
      <c r="E713" s="6" t="s">
        <v>17</v>
      </c>
      <c r="F713" t="s">
        <v>452</v>
      </c>
      <c r="G713" t="str">
        <f t="shared" si="1346"/>
        <v>DL2022044</v>
      </c>
      <c r="H713" t="str">
        <f t="shared" si="1347"/>
        <v>14</v>
      </c>
      <c r="I713" t="str">
        <f t="shared" si="1348"/>
        <v>Flodkrebs_14_20220609_DL2022044_OerestadGym</v>
      </c>
      <c r="J713" t="str">
        <f t="shared" si="1349"/>
        <v>Flodkrebs</v>
      </c>
      <c r="K713" t="str">
        <f t="shared" si="1350"/>
        <v>eDNA</v>
      </c>
      <c r="L713" t="str">
        <f t="shared" si="1351"/>
        <v>No Ct</v>
      </c>
      <c r="M713" t="str">
        <f t="shared" si="1308"/>
        <v/>
      </c>
      <c r="N713" t="str">
        <f t="shared" si="1309"/>
        <v/>
      </c>
      <c r="O713" t="str">
        <f t="shared" si="1310"/>
        <v/>
      </c>
    </row>
    <row r="714" spans="1:24" x14ac:dyDescent="0.25">
      <c r="A714" t="s">
        <v>290</v>
      </c>
      <c r="B714" t="s">
        <v>372</v>
      </c>
      <c r="C714" t="s">
        <v>13</v>
      </c>
      <c r="D714" s="7">
        <v>0.1</v>
      </c>
      <c r="E714" s="7" t="s">
        <v>17</v>
      </c>
      <c r="F714" t="s">
        <v>452</v>
      </c>
      <c r="G714" t="str">
        <f t="shared" si="1346"/>
        <v>DL2022044</v>
      </c>
      <c r="H714" t="str">
        <f t="shared" si="1347"/>
        <v>15</v>
      </c>
      <c r="I714" t="str">
        <f t="shared" si="1348"/>
        <v>Signalkrebs_15_20220609_DL2022044_OerestadGym</v>
      </c>
      <c r="J714" t="str">
        <f t="shared" si="1349"/>
        <v>Signalkrebs</v>
      </c>
      <c r="K714" t="str">
        <f t="shared" si="1350"/>
        <v>PosK</v>
      </c>
      <c r="L714" t="str">
        <f t="shared" si="1351"/>
        <v>No Ct</v>
      </c>
      <c r="M714">
        <f t="shared" si="1308"/>
        <v>0</v>
      </c>
      <c r="N714">
        <f t="shared" si="1309"/>
        <v>0</v>
      </c>
      <c r="O714">
        <f t="shared" si="1310"/>
        <v>0</v>
      </c>
      <c r="Q714">
        <f t="shared" ref="Q714" si="1359">IF(L716="No Ct",0,L716)</f>
        <v>0</v>
      </c>
      <c r="R714">
        <f t="shared" ref="R714" si="1360">IF(L717="No Ct",0,L717)</f>
        <v>0</v>
      </c>
      <c r="S714" t="str">
        <f t="shared" ref="S714" si="1361">IF(AND(M714&gt;0,N714=0),"Valid","Invalid")</f>
        <v>Invalid</v>
      </c>
      <c r="T714" t="str">
        <f t="shared" ref="T714" si="1362">IF(OR(Q714&gt;1,R714&gt;1),"Present","Absent")</f>
        <v>Absent</v>
      </c>
      <c r="U714" t="str">
        <f t="shared" ref="U714" si="1363">IF(OR(AND(Q714&gt;1,Q714&lt;41),AND(R714&gt;1,R714&lt;41)),"Ct&lt;41","Ct&gt;41")</f>
        <v>Ct&gt;41</v>
      </c>
      <c r="V714" t="str">
        <f>VLOOKUP(J714,Datasæt_Analysesystemer!$C$2:$D$68,2,FALSE)</f>
        <v>Signalkrebs</v>
      </c>
      <c r="W714" t="str">
        <f t="shared" ref="W714" si="1364">MID(F714,10,9)</f>
        <v>DL2022044</v>
      </c>
      <c r="X714" t="str">
        <f t="shared" ref="X714" si="1365">W714&amp;"_"&amp;V714&amp;"_"&amp;S714&amp;"_"&amp;T714&amp;"_"&amp;U714</f>
        <v>DL2022044_Signalkrebs_Invalid_Absent_Ct&gt;41</v>
      </c>
    </row>
    <row r="715" spans="1:24" x14ac:dyDescent="0.25">
      <c r="A715" t="s">
        <v>292</v>
      </c>
      <c r="B715" t="s">
        <v>373</v>
      </c>
      <c r="C715" t="s">
        <v>16</v>
      </c>
      <c r="D715" s="7">
        <v>0.1</v>
      </c>
      <c r="E715" s="6" t="s">
        <v>17</v>
      </c>
      <c r="F715" t="s">
        <v>452</v>
      </c>
      <c r="G715" t="str">
        <f t="shared" si="1346"/>
        <v>DL2022044</v>
      </c>
      <c r="H715" t="str">
        <f t="shared" si="1347"/>
        <v>15</v>
      </c>
      <c r="I715" t="str">
        <f t="shared" si="1348"/>
        <v>Signalkrebs_15_20220609_DL2022044_OerestadGym</v>
      </c>
      <c r="J715" t="str">
        <f t="shared" si="1349"/>
        <v>Signalkrebs</v>
      </c>
      <c r="K715" t="str">
        <f t="shared" si="1350"/>
        <v>NegK</v>
      </c>
      <c r="L715" t="str">
        <f t="shared" si="1351"/>
        <v>No Ct</v>
      </c>
      <c r="M715" t="str">
        <f t="shared" si="1308"/>
        <v/>
      </c>
      <c r="N715" t="str">
        <f t="shared" si="1309"/>
        <v/>
      </c>
      <c r="O715" t="str">
        <f t="shared" si="1310"/>
        <v/>
      </c>
    </row>
    <row r="716" spans="1:24" x14ac:dyDescent="0.25">
      <c r="A716" t="s">
        <v>294</v>
      </c>
      <c r="B716" t="s">
        <v>374</v>
      </c>
      <c r="C716" t="s">
        <v>20</v>
      </c>
      <c r="D716" s="7">
        <v>0.1</v>
      </c>
      <c r="E716" s="6" t="s">
        <v>17</v>
      </c>
      <c r="F716" t="s">
        <v>452</v>
      </c>
      <c r="G716" t="str">
        <f t="shared" si="1346"/>
        <v>DL2022044</v>
      </c>
      <c r="H716" t="str">
        <f t="shared" si="1347"/>
        <v>15</v>
      </c>
      <c r="I716" t="str">
        <f t="shared" si="1348"/>
        <v>Signalkrebs_15_20220609_DL2022044_OerestadGym</v>
      </c>
      <c r="J716" t="str">
        <f t="shared" si="1349"/>
        <v>Signalkrebs</v>
      </c>
      <c r="K716" t="str">
        <f t="shared" si="1350"/>
        <v>eDNA</v>
      </c>
      <c r="L716" t="str">
        <f t="shared" si="1351"/>
        <v>No Ct</v>
      </c>
      <c r="M716" t="str">
        <f t="shared" si="1308"/>
        <v/>
      </c>
      <c r="N716" t="str">
        <f t="shared" si="1309"/>
        <v/>
      </c>
      <c r="O716" t="str">
        <f t="shared" si="1310"/>
        <v/>
      </c>
    </row>
    <row r="717" spans="1:24" x14ac:dyDescent="0.25">
      <c r="A717" t="s">
        <v>296</v>
      </c>
      <c r="B717" t="s">
        <v>374</v>
      </c>
      <c r="C717" t="s">
        <v>20</v>
      </c>
      <c r="D717" s="7">
        <v>0.1</v>
      </c>
      <c r="E717" s="7" t="s">
        <v>17</v>
      </c>
      <c r="F717" t="s">
        <v>452</v>
      </c>
      <c r="G717" t="str">
        <f t="shared" si="1346"/>
        <v>DL2022044</v>
      </c>
      <c r="H717" t="str">
        <f t="shared" si="1347"/>
        <v>15</v>
      </c>
      <c r="I717" t="str">
        <f t="shared" si="1348"/>
        <v>Signalkrebs_15_20220609_DL2022044_OerestadGym</v>
      </c>
      <c r="J717" t="str">
        <f t="shared" si="1349"/>
        <v>Signalkrebs</v>
      </c>
      <c r="K717" t="str">
        <f t="shared" si="1350"/>
        <v>eDNA</v>
      </c>
      <c r="L717" t="str">
        <f t="shared" si="1351"/>
        <v>No Ct</v>
      </c>
      <c r="M717" t="str">
        <f t="shared" si="1308"/>
        <v/>
      </c>
      <c r="N717" t="str">
        <f t="shared" si="1309"/>
        <v/>
      </c>
      <c r="O717" t="str">
        <f t="shared" si="1310"/>
        <v/>
      </c>
    </row>
    <row r="718" spans="1:24" x14ac:dyDescent="0.25">
      <c r="A718" t="s">
        <v>297</v>
      </c>
      <c r="B718" t="s">
        <v>375</v>
      </c>
      <c r="C718" t="s">
        <v>13</v>
      </c>
      <c r="D718" s="7">
        <v>0.1</v>
      </c>
      <c r="E718" s="7">
        <v>29.52</v>
      </c>
      <c r="F718" t="s">
        <v>452</v>
      </c>
      <c r="G718" t="str">
        <f t="shared" si="1346"/>
        <v>DL2022044</v>
      </c>
      <c r="H718" t="str">
        <f t="shared" si="1347"/>
        <v>16</v>
      </c>
      <c r="I718" t="str">
        <f t="shared" si="1348"/>
        <v>Signalkrebs_16_20220609_DL2022044_OerestadGym</v>
      </c>
      <c r="J718" t="str">
        <f t="shared" si="1349"/>
        <v>Signalkrebs</v>
      </c>
      <c r="K718" t="str">
        <f t="shared" si="1350"/>
        <v>PosK</v>
      </c>
      <c r="L718">
        <f t="shared" si="1351"/>
        <v>29.52</v>
      </c>
      <c r="M718">
        <f t="shared" si="1308"/>
        <v>29.52</v>
      </c>
      <c r="N718">
        <f t="shared" si="1309"/>
        <v>0</v>
      </c>
      <c r="O718">
        <f t="shared" si="1310"/>
        <v>0</v>
      </c>
      <c r="Q718">
        <f t="shared" ref="Q718" si="1366">IF(L720="No Ct",0,L720)</f>
        <v>0</v>
      </c>
      <c r="R718">
        <f t="shared" ref="R718" si="1367">IF(L721="No Ct",0,L721)</f>
        <v>0</v>
      </c>
      <c r="S718" t="str">
        <f t="shared" ref="S718" si="1368">IF(AND(M718&gt;0,N718=0),"Valid","Invalid")</f>
        <v>Valid</v>
      </c>
      <c r="T718" t="str">
        <f t="shared" ref="T718" si="1369">IF(OR(Q718&gt;1,R718&gt;1),"Present","Absent")</f>
        <v>Absent</v>
      </c>
      <c r="U718" t="str">
        <f t="shared" ref="U718" si="1370">IF(OR(AND(Q718&gt;1,Q718&lt;41),AND(R718&gt;1,R718&lt;41)),"Ct&lt;41","Ct&gt;41")</f>
        <v>Ct&gt;41</v>
      </c>
      <c r="V718" t="str">
        <f>VLOOKUP(J718,Datasæt_Analysesystemer!$C$2:$D$68,2,FALSE)</f>
        <v>Signalkrebs</v>
      </c>
      <c r="W718" t="str">
        <f t="shared" ref="W718" si="1371">MID(F718,10,9)</f>
        <v>DL2022044</v>
      </c>
      <c r="X718" t="str">
        <f t="shared" ref="X718" si="1372">W718&amp;"_"&amp;V718&amp;"_"&amp;S718&amp;"_"&amp;T718&amp;"_"&amp;U718</f>
        <v>DL2022044_Signalkrebs_Valid_Absent_Ct&gt;41</v>
      </c>
    </row>
    <row r="719" spans="1:24" x14ac:dyDescent="0.25">
      <c r="A719" t="s">
        <v>299</v>
      </c>
      <c r="B719" t="s">
        <v>376</v>
      </c>
      <c r="C719" t="s">
        <v>16</v>
      </c>
      <c r="D719" s="7">
        <v>0.1</v>
      </c>
      <c r="E719" s="7" t="s">
        <v>17</v>
      </c>
      <c r="F719" t="s">
        <v>452</v>
      </c>
      <c r="G719" t="str">
        <f t="shared" si="1346"/>
        <v>DL2022044</v>
      </c>
      <c r="H719" t="str">
        <f t="shared" si="1347"/>
        <v>16</v>
      </c>
      <c r="I719" t="str">
        <f t="shared" si="1348"/>
        <v>Signalkrebs_16_20220609_DL2022044_OerestadGym</v>
      </c>
      <c r="J719" t="str">
        <f t="shared" si="1349"/>
        <v>Signalkrebs</v>
      </c>
      <c r="K719" t="str">
        <f t="shared" si="1350"/>
        <v>NegK</v>
      </c>
      <c r="L719" t="str">
        <f t="shared" si="1351"/>
        <v>No Ct</v>
      </c>
      <c r="M719" t="str">
        <f t="shared" si="1308"/>
        <v/>
      </c>
      <c r="N719" t="str">
        <f t="shared" si="1309"/>
        <v/>
      </c>
      <c r="O719" t="str">
        <f t="shared" si="1310"/>
        <v/>
      </c>
    </row>
    <row r="720" spans="1:24" x14ac:dyDescent="0.25">
      <c r="A720" t="s">
        <v>301</v>
      </c>
      <c r="B720" t="s">
        <v>377</v>
      </c>
      <c r="C720" t="s">
        <v>20</v>
      </c>
      <c r="D720" s="7">
        <v>0.1</v>
      </c>
      <c r="E720" s="6" t="s">
        <v>17</v>
      </c>
      <c r="F720" t="s">
        <v>452</v>
      </c>
      <c r="G720" t="str">
        <f t="shared" si="1346"/>
        <v>DL2022044</v>
      </c>
      <c r="H720" t="str">
        <f t="shared" si="1347"/>
        <v>16</v>
      </c>
      <c r="I720" t="str">
        <f t="shared" si="1348"/>
        <v>Signalkrebs_16_20220609_DL2022044_OerestadGym</v>
      </c>
      <c r="J720" t="str">
        <f t="shared" si="1349"/>
        <v>Signalkrebs</v>
      </c>
      <c r="K720" t="str">
        <f t="shared" si="1350"/>
        <v>eDNA</v>
      </c>
      <c r="L720" t="str">
        <f t="shared" si="1351"/>
        <v>No Ct</v>
      </c>
      <c r="M720" t="str">
        <f t="shared" si="1308"/>
        <v/>
      </c>
      <c r="N720" t="str">
        <f t="shared" si="1309"/>
        <v/>
      </c>
      <c r="O720" t="str">
        <f t="shared" si="1310"/>
        <v/>
      </c>
    </row>
    <row r="721" spans="1:24" x14ac:dyDescent="0.25">
      <c r="A721" t="s">
        <v>303</v>
      </c>
      <c r="B721" t="s">
        <v>377</v>
      </c>
      <c r="C721" t="s">
        <v>20</v>
      </c>
      <c r="D721" s="7">
        <v>0.1</v>
      </c>
      <c r="E721" s="7" t="s">
        <v>17</v>
      </c>
      <c r="F721" t="s">
        <v>452</v>
      </c>
      <c r="G721" t="str">
        <f t="shared" si="1346"/>
        <v>DL2022044</v>
      </c>
      <c r="H721" t="str">
        <f t="shared" si="1347"/>
        <v>16</v>
      </c>
      <c r="I721" t="str">
        <f t="shared" si="1348"/>
        <v>Signalkrebs_16_20220609_DL2022044_OerestadGym</v>
      </c>
      <c r="J721" t="str">
        <f t="shared" si="1349"/>
        <v>Signalkrebs</v>
      </c>
      <c r="K721" t="str">
        <f t="shared" si="1350"/>
        <v>eDNA</v>
      </c>
      <c r="L721" t="str">
        <f t="shared" si="1351"/>
        <v>No Ct</v>
      </c>
      <c r="M721" t="str">
        <f t="shared" si="1308"/>
        <v/>
      </c>
      <c r="N721" t="str">
        <f t="shared" si="1309"/>
        <v/>
      </c>
      <c r="O721" t="str">
        <f t="shared" si="1310"/>
        <v/>
      </c>
    </row>
    <row r="722" spans="1:24" x14ac:dyDescent="0.25">
      <c r="A722" t="s">
        <v>304</v>
      </c>
      <c r="B722" t="s">
        <v>378</v>
      </c>
      <c r="C722" t="s">
        <v>13</v>
      </c>
      <c r="D722" s="7">
        <v>0.1</v>
      </c>
      <c r="E722" s="7">
        <v>31.32</v>
      </c>
      <c r="F722" t="s">
        <v>452</v>
      </c>
      <c r="G722" t="str">
        <f t="shared" si="1346"/>
        <v>DL2022044</v>
      </c>
      <c r="H722" t="str">
        <f t="shared" si="1347"/>
        <v>17</v>
      </c>
      <c r="I722" t="str">
        <f t="shared" si="1348"/>
        <v>GaliziskSumpkrebs_17_20220609_DL2022044_OerestadGym</v>
      </c>
      <c r="J722" t="str">
        <f t="shared" si="1349"/>
        <v>GaliziskSumpkrebs</v>
      </c>
      <c r="K722" t="str">
        <f t="shared" si="1350"/>
        <v>PosK</v>
      </c>
      <c r="L722">
        <f t="shared" si="1351"/>
        <v>31.32</v>
      </c>
      <c r="M722">
        <f t="shared" si="1308"/>
        <v>31.32</v>
      </c>
      <c r="N722">
        <f t="shared" si="1309"/>
        <v>0</v>
      </c>
      <c r="O722">
        <f t="shared" si="1310"/>
        <v>0</v>
      </c>
      <c r="Q722">
        <f t="shared" ref="Q722" si="1373">IF(L724="No Ct",0,L724)</f>
        <v>0</v>
      </c>
      <c r="R722">
        <f t="shared" ref="R722" si="1374">IF(L725="No Ct",0,L725)</f>
        <v>0</v>
      </c>
      <c r="S722" t="str">
        <f t="shared" ref="S722" si="1375">IF(AND(M722&gt;0,N722=0),"Valid","Invalid")</f>
        <v>Valid</v>
      </c>
      <c r="T722" t="str">
        <f t="shared" ref="T722" si="1376">IF(OR(Q722&gt;1,R722&gt;1),"Present","Absent")</f>
        <v>Absent</v>
      </c>
      <c r="U722" t="str">
        <f t="shared" ref="U722" si="1377">IF(OR(AND(Q722&gt;1,Q722&lt;41),AND(R722&gt;1,R722&lt;41)),"Ct&lt;41","Ct&gt;41")</f>
        <v>Ct&gt;41</v>
      </c>
      <c r="V722" t="str">
        <f>VLOOKUP(J722,Datasæt_Analysesystemer!$C$2:$D$68,2,FALSE)</f>
        <v>Galizisk sumpkrebs</v>
      </c>
      <c r="W722" t="str">
        <f t="shared" ref="W722" si="1378">MID(F722,10,9)</f>
        <v>DL2022044</v>
      </c>
      <c r="X722" t="str">
        <f t="shared" ref="X722" si="1379">W722&amp;"_"&amp;V722&amp;"_"&amp;S722&amp;"_"&amp;T722&amp;"_"&amp;U722</f>
        <v>DL2022044_Galizisk sumpkrebs_Valid_Absent_Ct&gt;41</v>
      </c>
    </row>
    <row r="723" spans="1:24" x14ac:dyDescent="0.25">
      <c r="A723" t="s">
        <v>306</v>
      </c>
      <c r="B723" t="s">
        <v>379</v>
      </c>
      <c r="C723" t="s">
        <v>16</v>
      </c>
      <c r="D723" s="7">
        <v>0.1</v>
      </c>
      <c r="E723" s="6" t="s">
        <v>17</v>
      </c>
      <c r="F723" t="s">
        <v>452</v>
      </c>
      <c r="G723" t="str">
        <f t="shared" si="1346"/>
        <v>DL2022044</v>
      </c>
      <c r="H723" t="str">
        <f t="shared" si="1347"/>
        <v>17</v>
      </c>
      <c r="I723" t="str">
        <f t="shared" si="1348"/>
        <v>GaliziskSumpkrebs_17_20220609_DL2022044_OerestadGym</v>
      </c>
      <c r="J723" t="str">
        <f t="shared" si="1349"/>
        <v>GaliziskSumpkrebs</v>
      </c>
      <c r="K723" t="str">
        <f t="shared" si="1350"/>
        <v>NegK</v>
      </c>
      <c r="L723" t="str">
        <f t="shared" si="1351"/>
        <v>No Ct</v>
      </c>
      <c r="M723" t="str">
        <f t="shared" si="1308"/>
        <v/>
      </c>
      <c r="N723" t="str">
        <f t="shared" si="1309"/>
        <v/>
      </c>
      <c r="O723" t="str">
        <f t="shared" si="1310"/>
        <v/>
      </c>
    </row>
    <row r="724" spans="1:24" x14ac:dyDescent="0.25">
      <c r="A724" t="s">
        <v>308</v>
      </c>
      <c r="B724" t="s">
        <v>380</v>
      </c>
      <c r="C724" t="s">
        <v>20</v>
      </c>
      <c r="D724" s="7">
        <v>0.1</v>
      </c>
      <c r="E724" s="6" t="s">
        <v>17</v>
      </c>
      <c r="F724" t="s">
        <v>452</v>
      </c>
      <c r="G724" t="str">
        <f t="shared" si="1346"/>
        <v>DL2022044</v>
      </c>
      <c r="H724" t="str">
        <f t="shared" si="1347"/>
        <v>17</v>
      </c>
      <c r="I724" t="str">
        <f t="shared" si="1348"/>
        <v>GaliziskSumpkrebs_17_20220609_DL2022044_OerestadGym</v>
      </c>
      <c r="J724" t="str">
        <f t="shared" si="1349"/>
        <v>GaliziskSumpkrebs</v>
      </c>
      <c r="K724" t="str">
        <f t="shared" si="1350"/>
        <v>eDNA</v>
      </c>
      <c r="L724" t="str">
        <f t="shared" si="1351"/>
        <v>No Ct</v>
      </c>
      <c r="M724" t="str">
        <f t="shared" si="1308"/>
        <v/>
      </c>
      <c r="N724" t="str">
        <f t="shared" si="1309"/>
        <v/>
      </c>
      <c r="O724" t="str">
        <f t="shared" si="1310"/>
        <v/>
      </c>
    </row>
    <row r="725" spans="1:24" x14ac:dyDescent="0.25">
      <c r="A725" t="s">
        <v>310</v>
      </c>
      <c r="B725" t="s">
        <v>380</v>
      </c>
      <c r="C725" t="s">
        <v>20</v>
      </c>
      <c r="D725" s="7">
        <v>0.1</v>
      </c>
      <c r="E725" s="6" t="s">
        <v>17</v>
      </c>
      <c r="F725" t="s">
        <v>452</v>
      </c>
      <c r="G725" t="str">
        <f t="shared" si="1346"/>
        <v>DL2022044</v>
      </c>
      <c r="H725" t="str">
        <f t="shared" si="1347"/>
        <v>17</v>
      </c>
      <c r="I725" t="str">
        <f t="shared" si="1348"/>
        <v>GaliziskSumpkrebs_17_20220609_DL2022044_OerestadGym</v>
      </c>
      <c r="J725" t="str">
        <f t="shared" si="1349"/>
        <v>GaliziskSumpkrebs</v>
      </c>
      <c r="K725" t="str">
        <f t="shared" si="1350"/>
        <v>eDNA</v>
      </c>
      <c r="L725" t="str">
        <f t="shared" si="1351"/>
        <v>No Ct</v>
      </c>
      <c r="M725" t="str">
        <f t="shared" si="1308"/>
        <v/>
      </c>
      <c r="N725" t="str">
        <f t="shared" si="1309"/>
        <v/>
      </c>
      <c r="O725" t="str">
        <f t="shared" si="1310"/>
        <v/>
      </c>
    </row>
    <row r="726" spans="1:24" x14ac:dyDescent="0.25">
      <c r="A726" t="s">
        <v>311</v>
      </c>
      <c r="B726" t="s">
        <v>381</v>
      </c>
      <c r="C726" t="s">
        <v>13</v>
      </c>
      <c r="D726" s="7">
        <v>0.1</v>
      </c>
      <c r="E726" s="7">
        <v>30.8</v>
      </c>
      <c r="F726" t="s">
        <v>452</v>
      </c>
      <c r="G726" t="str">
        <f t="shared" si="1346"/>
        <v>DL2022044</v>
      </c>
      <c r="H726" t="str">
        <f t="shared" si="1347"/>
        <v>18</v>
      </c>
      <c r="I726" t="str">
        <f t="shared" si="1348"/>
        <v>GaliziskSumpkrebs_18_20220609_DL2022044_OerestadGym</v>
      </c>
      <c r="J726" t="str">
        <f t="shared" si="1349"/>
        <v>GaliziskSumpkrebs</v>
      </c>
      <c r="K726" t="str">
        <f t="shared" si="1350"/>
        <v>PosK</v>
      </c>
      <c r="L726">
        <f t="shared" si="1351"/>
        <v>30.8</v>
      </c>
      <c r="M726">
        <f t="shared" si="1308"/>
        <v>30.8</v>
      </c>
      <c r="N726">
        <f t="shared" si="1309"/>
        <v>0</v>
      </c>
      <c r="O726">
        <f t="shared" si="1310"/>
        <v>0</v>
      </c>
      <c r="Q726">
        <f t="shared" ref="Q726" si="1380">IF(L728="No Ct",0,L728)</f>
        <v>0</v>
      </c>
      <c r="R726">
        <f t="shared" ref="R726" si="1381">IF(L729="No Ct",0,L729)</f>
        <v>0</v>
      </c>
      <c r="S726" t="str">
        <f t="shared" ref="S726" si="1382">IF(AND(M726&gt;0,N726=0),"Valid","Invalid")</f>
        <v>Valid</v>
      </c>
      <c r="T726" t="str">
        <f t="shared" ref="T726" si="1383">IF(OR(Q726&gt;1,R726&gt;1),"Present","Absent")</f>
        <v>Absent</v>
      </c>
      <c r="U726" t="str">
        <f t="shared" ref="U726" si="1384">IF(OR(AND(Q726&gt;1,Q726&lt;41),AND(R726&gt;1,R726&lt;41)),"Ct&lt;41","Ct&gt;41")</f>
        <v>Ct&gt;41</v>
      </c>
      <c r="V726" t="str">
        <f>VLOOKUP(J726,Datasæt_Analysesystemer!$C$2:$D$68,2,FALSE)</f>
        <v>Galizisk sumpkrebs</v>
      </c>
      <c r="W726" t="str">
        <f t="shared" ref="W726" si="1385">MID(F726,10,9)</f>
        <v>DL2022044</v>
      </c>
      <c r="X726" t="str">
        <f t="shared" ref="X726" si="1386">W726&amp;"_"&amp;V726&amp;"_"&amp;S726&amp;"_"&amp;T726&amp;"_"&amp;U726</f>
        <v>DL2022044_Galizisk sumpkrebs_Valid_Absent_Ct&gt;41</v>
      </c>
    </row>
    <row r="727" spans="1:24" x14ac:dyDescent="0.25">
      <c r="A727" t="s">
        <v>313</v>
      </c>
      <c r="B727" t="s">
        <v>382</v>
      </c>
      <c r="C727" t="s">
        <v>16</v>
      </c>
      <c r="D727" s="7">
        <v>0.1</v>
      </c>
      <c r="E727" s="6" t="s">
        <v>17</v>
      </c>
      <c r="F727" t="s">
        <v>452</v>
      </c>
      <c r="G727" t="str">
        <f t="shared" si="1346"/>
        <v>DL2022044</v>
      </c>
      <c r="H727" t="str">
        <f t="shared" si="1347"/>
        <v>18</v>
      </c>
      <c r="I727" t="str">
        <f t="shared" si="1348"/>
        <v>GaliziskSumpkrebs_18_20220609_DL2022044_OerestadGym</v>
      </c>
      <c r="J727" t="str">
        <f t="shared" si="1349"/>
        <v>GaliziskSumpkrebs</v>
      </c>
      <c r="K727" t="str">
        <f t="shared" si="1350"/>
        <v>NegK</v>
      </c>
      <c r="L727" t="str">
        <f t="shared" si="1351"/>
        <v>No Ct</v>
      </c>
      <c r="M727" t="str">
        <f t="shared" si="1308"/>
        <v/>
      </c>
      <c r="N727" t="str">
        <f t="shared" si="1309"/>
        <v/>
      </c>
      <c r="O727" t="str">
        <f t="shared" si="1310"/>
        <v/>
      </c>
    </row>
    <row r="728" spans="1:24" x14ac:dyDescent="0.25">
      <c r="A728" t="s">
        <v>315</v>
      </c>
      <c r="B728" t="s">
        <v>383</v>
      </c>
      <c r="C728" t="s">
        <v>20</v>
      </c>
      <c r="D728" s="7">
        <v>0.1</v>
      </c>
      <c r="E728" s="6" t="s">
        <v>17</v>
      </c>
      <c r="F728" t="s">
        <v>452</v>
      </c>
      <c r="G728" t="str">
        <f t="shared" si="1346"/>
        <v>DL2022044</v>
      </c>
      <c r="H728" t="str">
        <f t="shared" si="1347"/>
        <v>18</v>
      </c>
      <c r="I728" t="str">
        <f t="shared" si="1348"/>
        <v>GaliziskSumpkrebs_18_20220609_DL2022044_OerestadGym</v>
      </c>
      <c r="J728" t="str">
        <f t="shared" si="1349"/>
        <v>GaliziskSumpkrebs</v>
      </c>
      <c r="K728" t="str">
        <f t="shared" si="1350"/>
        <v>eDNA</v>
      </c>
      <c r="L728" t="str">
        <f t="shared" si="1351"/>
        <v>No Ct</v>
      </c>
      <c r="M728" t="str">
        <f t="shared" si="1308"/>
        <v/>
      </c>
      <c r="N728" t="str">
        <f t="shared" si="1309"/>
        <v/>
      </c>
      <c r="O728" t="str">
        <f t="shared" si="1310"/>
        <v/>
      </c>
    </row>
    <row r="729" spans="1:24" x14ac:dyDescent="0.25">
      <c r="A729" t="s">
        <v>317</v>
      </c>
      <c r="B729" t="s">
        <v>383</v>
      </c>
      <c r="C729" t="s">
        <v>20</v>
      </c>
      <c r="D729" s="7">
        <v>0.1</v>
      </c>
      <c r="E729" s="6" t="s">
        <v>17</v>
      </c>
      <c r="F729" t="s">
        <v>452</v>
      </c>
      <c r="G729" t="str">
        <f t="shared" si="1346"/>
        <v>DL2022044</v>
      </c>
      <c r="H729" t="str">
        <f t="shared" si="1347"/>
        <v>18</v>
      </c>
      <c r="I729" t="str">
        <f t="shared" si="1348"/>
        <v>GaliziskSumpkrebs_18_20220609_DL2022044_OerestadGym</v>
      </c>
      <c r="J729" t="str">
        <f t="shared" si="1349"/>
        <v>GaliziskSumpkrebs</v>
      </c>
      <c r="K729" t="str">
        <f t="shared" si="1350"/>
        <v>eDNA</v>
      </c>
      <c r="L729" t="str">
        <f t="shared" si="1351"/>
        <v>No Ct</v>
      </c>
      <c r="M729" t="str">
        <f t="shared" si="1308"/>
        <v/>
      </c>
      <c r="N729" t="str">
        <f t="shared" si="1309"/>
        <v/>
      </c>
      <c r="O729" t="str">
        <f t="shared" si="1310"/>
        <v/>
      </c>
    </row>
    <row r="730" spans="1:24" x14ac:dyDescent="0.25">
      <c r="A730" t="s">
        <v>318</v>
      </c>
      <c r="B730" t="s">
        <v>384</v>
      </c>
      <c r="C730" t="s">
        <v>13</v>
      </c>
      <c r="D730" s="7">
        <v>0.1</v>
      </c>
      <c r="E730" s="7">
        <v>36.020000000000003</v>
      </c>
      <c r="F730" t="s">
        <v>452</v>
      </c>
      <c r="G730" t="str">
        <f t="shared" si="1346"/>
        <v>DL2022044</v>
      </c>
      <c r="H730" t="str">
        <f t="shared" si="1347"/>
        <v>19</v>
      </c>
      <c r="I730" t="str">
        <f t="shared" si="1348"/>
        <v>KinesiskUldhaandskrabbe_19_20220609_DL2022044_OerestadGym</v>
      </c>
      <c r="J730" t="str">
        <f t="shared" si="1349"/>
        <v>KinesiskUldhaandskrabbe</v>
      </c>
      <c r="K730" t="str">
        <f t="shared" si="1350"/>
        <v>PosK</v>
      </c>
      <c r="L730">
        <f t="shared" si="1351"/>
        <v>36.020000000000003</v>
      </c>
      <c r="M730">
        <f t="shared" si="1308"/>
        <v>36.020000000000003</v>
      </c>
      <c r="N730">
        <f t="shared" si="1309"/>
        <v>0</v>
      </c>
      <c r="O730">
        <f t="shared" si="1310"/>
        <v>0</v>
      </c>
      <c r="Q730">
        <f t="shared" ref="Q730" si="1387">IF(L732="No Ct",0,L732)</f>
        <v>0</v>
      </c>
      <c r="R730">
        <f t="shared" ref="R730" si="1388">IF(L733="No Ct",0,L733)</f>
        <v>0</v>
      </c>
      <c r="S730" t="str">
        <f t="shared" ref="S730" si="1389">IF(AND(M730&gt;0,N730=0),"Valid","Invalid")</f>
        <v>Valid</v>
      </c>
      <c r="T730" t="str">
        <f t="shared" ref="T730" si="1390">IF(OR(Q730&gt;1,R730&gt;1),"Present","Absent")</f>
        <v>Absent</v>
      </c>
      <c r="U730" t="str">
        <f t="shared" ref="U730" si="1391">IF(OR(AND(Q730&gt;1,Q730&lt;41),AND(R730&gt;1,R730&lt;41)),"Ct&lt;41","Ct&gt;41")</f>
        <v>Ct&gt;41</v>
      </c>
      <c r="V730" t="str">
        <f>VLOOKUP(J730,Datasæt_Analysesystemer!$C$2:$D$68,2,FALSE)</f>
        <v>Kinesisk uldhåndskrabbe</v>
      </c>
      <c r="W730" t="str">
        <f t="shared" ref="W730" si="1392">MID(F730,10,9)</f>
        <v>DL2022044</v>
      </c>
      <c r="X730" t="str">
        <f t="shared" ref="X730" si="1393">W730&amp;"_"&amp;V730&amp;"_"&amp;S730&amp;"_"&amp;T730&amp;"_"&amp;U730</f>
        <v>DL2022044_Kinesisk uldhåndskrabbe_Valid_Absent_Ct&gt;41</v>
      </c>
    </row>
    <row r="731" spans="1:24" x14ac:dyDescent="0.25">
      <c r="A731" t="s">
        <v>320</v>
      </c>
      <c r="B731" t="s">
        <v>385</v>
      </c>
      <c r="C731" t="s">
        <v>16</v>
      </c>
      <c r="D731" s="7">
        <v>0.1</v>
      </c>
      <c r="E731" s="6" t="s">
        <v>17</v>
      </c>
      <c r="F731" t="s">
        <v>452</v>
      </c>
      <c r="G731" t="str">
        <f t="shared" si="1346"/>
        <v>DL2022044</v>
      </c>
      <c r="H731" t="str">
        <f t="shared" si="1347"/>
        <v>19</v>
      </c>
      <c r="I731" t="str">
        <f t="shared" si="1348"/>
        <v>KinesiskUldhaandskrabbe_19_20220609_DL2022044_OerestadGym</v>
      </c>
      <c r="J731" t="str">
        <f t="shared" si="1349"/>
        <v>KinesiskUldhaandskrabbe</v>
      </c>
      <c r="K731" t="str">
        <f t="shared" si="1350"/>
        <v>NegK</v>
      </c>
      <c r="L731" t="str">
        <f t="shared" si="1351"/>
        <v>No Ct</v>
      </c>
      <c r="M731" t="str">
        <f t="shared" si="1308"/>
        <v/>
      </c>
      <c r="N731" t="str">
        <f t="shared" si="1309"/>
        <v/>
      </c>
      <c r="O731" t="str">
        <f t="shared" si="1310"/>
        <v/>
      </c>
    </row>
    <row r="732" spans="1:24" x14ac:dyDescent="0.25">
      <c r="A732" t="s">
        <v>322</v>
      </c>
      <c r="B732" t="s">
        <v>386</v>
      </c>
      <c r="C732" t="s">
        <v>20</v>
      </c>
      <c r="D732" s="7">
        <v>0.1</v>
      </c>
      <c r="E732" s="7" t="s">
        <v>17</v>
      </c>
      <c r="F732" t="s">
        <v>452</v>
      </c>
      <c r="G732" t="str">
        <f t="shared" si="1346"/>
        <v>DL2022044</v>
      </c>
      <c r="H732" t="str">
        <f t="shared" si="1347"/>
        <v>19</v>
      </c>
      <c r="I732" t="str">
        <f t="shared" si="1348"/>
        <v>KinesiskUldhaandskrabbe_19_20220609_DL2022044_OerestadGym</v>
      </c>
      <c r="J732" t="str">
        <f t="shared" si="1349"/>
        <v>KinesiskUldhaandskrabbe</v>
      </c>
      <c r="K732" t="str">
        <f t="shared" si="1350"/>
        <v>eDNA</v>
      </c>
      <c r="L732" t="str">
        <f t="shared" si="1351"/>
        <v>No Ct</v>
      </c>
      <c r="M732" t="str">
        <f t="shared" si="1308"/>
        <v/>
      </c>
      <c r="N732" t="str">
        <f t="shared" si="1309"/>
        <v/>
      </c>
      <c r="O732" t="str">
        <f t="shared" si="1310"/>
        <v/>
      </c>
    </row>
    <row r="733" spans="1:24" x14ac:dyDescent="0.25">
      <c r="A733" t="s">
        <v>324</v>
      </c>
      <c r="B733" t="s">
        <v>386</v>
      </c>
      <c r="C733" t="s">
        <v>20</v>
      </c>
      <c r="D733" s="7">
        <v>0.1</v>
      </c>
      <c r="E733" s="7" t="s">
        <v>17</v>
      </c>
      <c r="F733" t="s">
        <v>452</v>
      </c>
      <c r="G733" t="str">
        <f t="shared" si="1346"/>
        <v>DL2022044</v>
      </c>
      <c r="H733" t="str">
        <f t="shared" si="1347"/>
        <v>19</v>
      </c>
      <c r="I733" t="str">
        <f t="shared" si="1348"/>
        <v>KinesiskUldhaandskrabbe_19_20220609_DL2022044_OerestadGym</v>
      </c>
      <c r="J733" t="str">
        <f t="shared" si="1349"/>
        <v>KinesiskUldhaandskrabbe</v>
      </c>
      <c r="K733" t="str">
        <f t="shared" si="1350"/>
        <v>eDNA</v>
      </c>
      <c r="L733" t="str">
        <f t="shared" si="1351"/>
        <v>No Ct</v>
      </c>
      <c r="M733" t="str">
        <f t="shared" si="1308"/>
        <v/>
      </c>
      <c r="N733" t="str">
        <f t="shared" si="1309"/>
        <v/>
      </c>
      <c r="O733" t="str">
        <f t="shared" si="1310"/>
        <v/>
      </c>
    </row>
    <row r="734" spans="1:24" x14ac:dyDescent="0.25">
      <c r="A734" t="s">
        <v>325</v>
      </c>
      <c r="B734" t="s">
        <v>387</v>
      </c>
      <c r="C734" t="s">
        <v>13</v>
      </c>
      <c r="D734" s="7">
        <v>0.1</v>
      </c>
      <c r="E734" s="7">
        <v>35.74</v>
      </c>
      <c r="F734" t="s">
        <v>452</v>
      </c>
      <c r="G734" t="str">
        <f t="shared" si="1346"/>
        <v>DL2022044</v>
      </c>
      <c r="H734" t="str">
        <f t="shared" si="1347"/>
        <v>20</v>
      </c>
      <c r="I734" t="str">
        <f t="shared" si="1348"/>
        <v>KinesiskUldhaandskrabbe_20_20220609_DL2022044_OerestadGym</v>
      </c>
      <c r="J734" t="str">
        <f t="shared" si="1349"/>
        <v>KinesiskUldhaandskrabbe</v>
      </c>
      <c r="K734" t="str">
        <f t="shared" si="1350"/>
        <v>PosK</v>
      </c>
      <c r="L734">
        <f t="shared" si="1351"/>
        <v>35.74</v>
      </c>
      <c r="M734">
        <f t="shared" si="1308"/>
        <v>35.74</v>
      </c>
      <c r="N734">
        <f t="shared" si="1309"/>
        <v>0</v>
      </c>
      <c r="O734">
        <f t="shared" si="1310"/>
        <v>0</v>
      </c>
      <c r="Q734">
        <f t="shared" ref="Q734" si="1394">IF(L736="No Ct",0,L736)</f>
        <v>0</v>
      </c>
      <c r="R734">
        <f t="shared" ref="R734" si="1395">IF(L737="No Ct",0,L737)</f>
        <v>0</v>
      </c>
      <c r="S734" t="str">
        <f t="shared" ref="S734" si="1396">IF(AND(M734&gt;0,N734=0),"Valid","Invalid")</f>
        <v>Valid</v>
      </c>
      <c r="T734" t="str">
        <f t="shared" ref="T734" si="1397">IF(OR(Q734&gt;1,R734&gt;1),"Present","Absent")</f>
        <v>Absent</v>
      </c>
      <c r="U734" t="str">
        <f t="shared" ref="U734" si="1398">IF(OR(AND(Q734&gt;1,Q734&lt;41),AND(R734&gt;1,R734&lt;41)),"Ct&lt;41","Ct&gt;41")</f>
        <v>Ct&gt;41</v>
      </c>
      <c r="V734" t="str">
        <f>VLOOKUP(J734,Datasæt_Analysesystemer!$C$2:$D$68,2,FALSE)</f>
        <v>Kinesisk uldhåndskrabbe</v>
      </c>
      <c r="W734" t="str">
        <f t="shared" ref="W734" si="1399">MID(F734,10,9)</f>
        <v>DL2022044</v>
      </c>
      <c r="X734" t="str">
        <f t="shared" ref="X734" si="1400">W734&amp;"_"&amp;V734&amp;"_"&amp;S734&amp;"_"&amp;T734&amp;"_"&amp;U734</f>
        <v>DL2022044_Kinesisk uldhåndskrabbe_Valid_Absent_Ct&gt;41</v>
      </c>
    </row>
    <row r="735" spans="1:24" x14ac:dyDescent="0.25">
      <c r="A735" t="s">
        <v>327</v>
      </c>
      <c r="B735" t="s">
        <v>388</v>
      </c>
      <c r="C735" t="s">
        <v>16</v>
      </c>
      <c r="D735" s="7">
        <v>0.1</v>
      </c>
      <c r="E735" s="7" t="s">
        <v>17</v>
      </c>
      <c r="F735" t="s">
        <v>452</v>
      </c>
      <c r="G735" t="str">
        <f t="shared" si="1346"/>
        <v>DL2022044</v>
      </c>
      <c r="H735" t="str">
        <f t="shared" si="1347"/>
        <v>20</v>
      </c>
      <c r="I735" t="str">
        <f t="shared" si="1348"/>
        <v>KinesiskUldhaandskrabbe_20_20220609_DL2022044_OerestadGym</v>
      </c>
      <c r="J735" t="str">
        <f t="shared" si="1349"/>
        <v>KinesiskUldhaandskrabbe</v>
      </c>
      <c r="K735" t="str">
        <f t="shared" si="1350"/>
        <v>NegK</v>
      </c>
      <c r="L735" t="str">
        <f t="shared" si="1351"/>
        <v>No Ct</v>
      </c>
      <c r="M735" t="str">
        <f t="shared" si="1308"/>
        <v/>
      </c>
      <c r="N735" t="str">
        <f t="shared" si="1309"/>
        <v/>
      </c>
      <c r="O735" t="str">
        <f t="shared" si="1310"/>
        <v/>
      </c>
    </row>
    <row r="736" spans="1:24" x14ac:dyDescent="0.25">
      <c r="A736" t="s">
        <v>329</v>
      </c>
      <c r="B736" t="s">
        <v>389</v>
      </c>
      <c r="C736" t="s">
        <v>20</v>
      </c>
      <c r="D736" s="7">
        <v>0.1</v>
      </c>
      <c r="E736" s="6" t="s">
        <v>17</v>
      </c>
      <c r="F736" t="s">
        <v>452</v>
      </c>
      <c r="G736" t="str">
        <f t="shared" si="1346"/>
        <v>DL2022044</v>
      </c>
      <c r="H736" t="str">
        <f t="shared" si="1347"/>
        <v>20</v>
      </c>
      <c r="I736" t="str">
        <f t="shared" si="1348"/>
        <v>KinesiskUldhaandskrabbe_20_20220609_DL2022044_OerestadGym</v>
      </c>
      <c r="J736" t="str">
        <f t="shared" si="1349"/>
        <v>KinesiskUldhaandskrabbe</v>
      </c>
      <c r="K736" t="str">
        <f t="shared" si="1350"/>
        <v>eDNA</v>
      </c>
      <c r="L736" t="str">
        <f t="shared" si="1351"/>
        <v>No Ct</v>
      </c>
      <c r="M736" t="str">
        <f t="shared" si="1308"/>
        <v/>
      </c>
      <c r="N736" t="str">
        <f t="shared" si="1309"/>
        <v/>
      </c>
      <c r="O736" t="str">
        <f t="shared" si="1310"/>
        <v/>
      </c>
    </row>
    <row r="737" spans="1:24" x14ac:dyDescent="0.25">
      <c r="A737" t="s">
        <v>331</v>
      </c>
      <c r="B737" t="s">
        <v>389</v>
      </c>
      <c r="C737" t="s">
        <v>20</v>
      </c>
      <c r="D737" s="7">
        <v>0.1</v>
      </c>
      <c r="E737" s="6" t="s">
        <v>17</v>
      </c>
      <c r="F737" t="s">
        <v>452</v>
      </c>
      <c r="G737" t="str">
        <f t="shared" si="1346"/>
        <v>DL2022044</v>
      </c>
      <c r="H737" t="str">
        <f t="shared" si="1347"/>
        <v>20</v>
      </c>
      <c r="I737" t="str">
        <f t="shared" si="1348"/>
        <v>KinesiskUldhaandskrabbe_20_20220609_DL2022044_OerestadGym</v>
      </c>
      <c r="J737" t="str">
        <f t="shared" si="1349"/>
        <v>KinesiskUldhaandskrabbe</v>
      </c>
      <c r="K737" t="str">
        <f t="shared" si="1350"/>
        <v>eDNA</v>
      </c>
      <c r="L737" t="str">
        <f t="shared" si="1351"/>
        <v>No Ct</v>
      </c>
      <c r="M737" t="str">
        <f t="shared" si="1308"/>
        <v/>
      </c>
      <c r="N737" t="str">
        <f t="shared" si="1309"/>
        <v/>
      </c>
      <c r="O737" t="str">
        <f t="shared" si="1310"/>
        <v/>
      </c>
    </row>
    <row r="738" spans="1:24" x14ac:dyDescent="0.25">
      <c r="A738" t="s">
        <v>390</v>
      </c>
      <c r="B738" t="s">
        <v>391</v>
      </c>
      <c r="C738" t="s">
        <v>13</v>
      </c>
      <c r="D738" s="7">
        <v>0.1</v>
      </c>
      <c r="E738" s="7">
        <v>25.45</v>
      </c>
      <c r="F738" t="s">
        <v>452</v>
      </c>
      <c r="G738" t="str">
        <f t="shared" si="1346"/>
        <v>DL2022044</v>
      </c>
      <c r="H738" t="str">
        <f t="shared" si="1347"/>
        <v>21</v>
      </c>
      <c r="I738" t="str">
        <f t="shared" si="1348"/>
        <v>BredVandkalv_21_20220609_DL2022044_OerestadGym</v>
      </c>
      <c r="J738" t="str">
        <f t="shared" si="1349"/>
        <v>BredVandkalv</v>
      </c>
      <c r="K738" t="str">
        <f t="shared" si="1350"/>
        <v>PosK</v>
      </c>
      <c r="L738">
        <f t="shared" si="1351"/>
        <v>25.45</v>
      </c>
      <c r="M738">
        <f t="shared" si="1308"/>
        <v>25.45</v>
      </c>
      <c r="N738">
        <f t="shared" si="1309"/>
        <v>0</v>
      </c>
      <c r="O738">
        <f t="shared" si="1310"/>
        <v>0</v>
      </c>
      <c r="Q738">
        <f t="shared" ref="Q738" si="1401">IF(L740="No Ct",0,L740)</f>
        <v>0</v>
      </c>
      <c r="R738">
        <f t="shared" ref="R738" si="1402">IF(L741="No Ct",0,L741)</f>
        <v>0</v>
      </c>
      <c r="S738" t="str">
        <f t="shared" ref="S738" si="1403">IF(AND(M738&gt;0,N738=0),"Valid","Invalid")</f>
        <v>Valid</v>
      </c>
      <c r="T738" t="str">
        <f t="shared" ref="T738" si="1404">IF(OR(Q738&gt;1,R738&gt;1),"Present","Absent")</f>
        <v>Absent</v>
      </c>
      <c r="U738" t="str">
        <f t="shared" ref="U738" si="1405">IF(OR(AND(Q738&gt;1,Q738&lt;41),AND(R738&gt;1,R738&lt;41)),"Ct&lt;41","Ct&gt;41")</f>
        <v>Ct&gt;41</v>
      </c>
      <c r="V738" t="str">
        <f>VLOOKUP(J738,Datasæt_Analysesystemer!$C$2:$D$68,2,FALSE)</f>
        <v>Bred vandkalv</v>
      </c>
      <c r="W738" t="str">
        <f t="shared" ref="W738" si="1406">MID(F738,10,9)</f>
        <v>DL2022044</v>
      </c>
      <c r="X738" t="str">
        <f t="shared" ref="X738" si="1407">W738&amp;"_"&amp;V738&amp;"_"&amp;S738&amp;"_"&amp;T738&amp;"_"&amp;U738</f>
        <v>DL2022044_Bred vandkalv_Valid_Absent_Ct&gt;41</v>
      </c>
    </row>
    <row r="739" spans="1:24" x14ac:dyDescent="0.25">
      <c r="A739" t="s">
        <v>392</v>
      </c>
      <c r="B739" t="s">
        <v>393</v>
      </c>
      <c r="C739" t="s">
        <v>16</v>
      </c>
      <c r="D739" s="7">
        <v>0.1</v>
      </c>
      <c r="E739" s="6" t="s">
        <v>17</v>
      </c>
      <c r="F739" t="s">
        <v>452</v>
      </c>
      <c r="G739" t="str">
        <f t="shared" si="1346"/>
        <v>DL2022044</v>
      </c>
      <c r="H739" t="str">
        <f t="shared" si="1347"/>
        <v>21</v>
      </c>
      <c r="I739" t="str">
        <f t="shared" si="1348"/>
        <v>BredVandkalv_21_20220609_DL2022044_OerestadGym</v>
      </c>
      <c r="J739" t="str">
        <f t="shared" si="1349"/>
        <v>BredVandkalv</v>
      </c>
      <c r="K739" t="str">
        <f t="shared" si="1350"/>
        <v>NegK</v>
      </c>
      <c r="L739" t="str">
        <f t="shared" si="1351"/>
        <v>No Ct</v>
      </c>
      <c r="M739" t="str">
        <f t="shared" si="1308"/>
        <v/>
      </c>
      <c r="N739" t="str">
        <f t="shared" si="1309"/>
        <v/>
      </c>
      <c r="O739" t="str">
        <f t="shared" si="1310"/>
        <v/>
      </c>
    </row>
    <row r="740" spans="1:24" x14ac:dyDescent="0.25">
      <c r="A740" t="s">
        <v>394</v>
      </c>
      <c r="B740" t="s">
        <v>395</v>
      </c>
      <c r="C740" t="s">
        <v>20</v>
      </c>
      <c r="D740" s="7">
        <v>0.1</v>
      </c>
      <c r="E740" s="6" t="s">
        <v>17</v>
      </c>
      <c r="F740" t="s">
        <v>452</v>
      </c>
      <c r="G740" t="str">
        <f t="shared" si="1346"/>
        <v>DL2022044</v>
      </c>
      <c r="H740" t="str">
        <f t="shared" si="1347"/>
        <v>21</v>
      </c>
      <c r="I740" t="str">
        <f t="shared" si="1348"/>
        <v>BredVandkalv_21_20220609_DL2022044_OerestadGym</v>
      </c>
      <c r="J740" t="str">
        <f t="shared" si="1349"/>
        <v>BredVandkalv</v>
      </c>
      <c r="K740" t="str">
        <f t="shared" si="1350"/>
        <v>eDNA</v>
      </c>
      <c r="L740" t="str">
        <f t="shared" si="1351"/>
        <v>No Ct</v>
      </c>
      <c r="M740" t="str">
        <f t="shared" si="1308"/>
        <v/>
      </c>
      <c r="N740" t="str">
        <f t="shared" si="1309"/>
        <v/>
      </c>
      <c r="O740" t="str">
        <f t="shared" si="1310"/>
        <v/>
      </c>
    </row>
    <row r="741" spans="1:24" x14ac:dyDescent="0.25">
      <c r="A741" t="s">
        <v>396</v>
      </c>
      <c r="B741" t="s">
        <v>395</v>
      </c>
      <c r="C741" t="s">
        <v>20</v>
      </c>
      <c r="D741" s="7">
        <v>0.1</v>
      </c>
      <c r="E741" s="6" t="s">
        <v>17</v>
      </c>
      <c r="F741" t="s">
        <v>452</v>
      </c>
      <c r="G741" t="str">
        <f t="shared" si="1346"/>
        <v>DL2022044</v>
      </c>
      <c r="H741" t="str">
        <f t="shared" si="1347"/>
        <v>21</v>
      </c>
      <c r="I741" t="str">
        <f t="shared" si="1348"/>
        <v>BredVandkalv_21_20220609_DL2022044_OerestadGym</v>
      </c>
      <c r="J741" t="str">
        <f t="shared" si="1349"/>
        <v>BredVandkalv</v>
      </c>
      <c r="K741" t="str">
        <f t="shared" si="1350"/>
        <v>eDNA</v>
      </c>
      <c r="L741" t="str">
        <f t="shared" si="1351"/>
        <v>No Ct</v>
      </c>
      <c r="M741" t="str">
        <f t="shared" si="1308"/>
        <v/>
      </c>
      <c r="N741" t="str">
        <f t="shared" si="1309"/>
        <v/>
      </c>
      <c r="O741" t="str">
        <f t="shared" si="1310"/>
        <v/>
      </c>
    </row>
    <row r="742" spans="1:24" x14ac:dyDescent="0.25">
      <c r="A742" t="s">
        <v>397</v>
      </c>
      <c r="B742" t="s">
        <v>398</v>
      </c>
      <c r="C742" t="s">
        <v>13</v>
      </c>
      <c r="D742" s="7">
        <v>0.1</v>
      </c>
      <c r="E742" s="7">
        <v>24</v>
      </c>
      <c r="F742" t="s">
        <v>452</v>
      </c>
      <c r="G742" t="str">
        <f t="shared" si="1346"/>
        <v>DL2022044</v>
      </c>
      <c r="H742" t="str">
        <f t="shared" si="1347"/>
        <v>22</v>
      </c>
      <c r="I742" t="str">
        <f t="shared" si="1348"/>
        <v>BredVandkalv_22_20220609_DL2022044_OerestadGym</v>
      </c>
      <c r="J742" t="str">
        <f t="shared" si="1349"/>
        <v>BredVandkalv</v>
      </c>
      <c r="K742" t="str">
        <f t="shared" si="1350"/>
        <v>PosK</v>
      </c>
      <c r="L742">
        <f t="shared" si="1351"/>
        <v>24</v>
      </c>
      <c r="M742">
        <f t="shared" si="1308"/>
        <v>24</v>
      </c>
      <c r="N742">
        <f t="shared" si="1309"/>
        <v>0</v>
      </c>
      <c r="O742">
        <f t="shared" si="1310"/>
        <v>0</v>
      </c>
      <c r="Q742">
        <f t="shared" ref="Q742" si="1408">IF(L744="No Ct",0,L744)</f>
        <v>0</v>
      </c>
      <c r="R742">
        <f t="shared" ref="R742" si="1409">IF(L745="No Ct",0,L745)</f>
        <v>0</v>
      </c>
      <c r="S742" t="str">
        <f t="shared" ref="S742" si="1410">IF(AND(M742&gt;0,N742=0),"Valid","Invalid")</f>
        <v>Valid</v>
      </c>
      <c r="T742" t="str">
        <f t="shared" ref="T742" si="1411">IF(OR(Q742&gt;1,R742&gt;1),"Present","Absent")</f>
        <v>Absent</v>
      </c>
      <c r="U742" t="str">
        <f t="shared" ref="U742" si="1412">IF(OR(AND(Q742&gt;1,Q742&lt;41),AND(R742&gt;1,R742&lt;41)),"Ct&lt;41","Ct&gt;41")</f>
        <v>Ct&gt;41</v>
      </c>
      <c r="V742" t="str">
        <f>VLOOKUP(J742,Datasæt_Analysesystemer!$C$2:$D$68,2,FALSE)</f>
        <v>Bred vandkalv</v>
      </c>
      <c r="W742" t="str">
        <f t="shared" ref="W742" si="1413">MID(F742,10,9)</f>
        <v>DL2022044</v>
      </c>
      <c r="X742" t="str">
        <f t="shared" ref="X742" si="1414">W742&amp;"_"&amp;V742&amp;"_"&amp;S742&amp;"_"&amp;T742&amp;"_"&amp;U742</f>
        <v>DL2022044_Bred vandkalv_Valid_Absent_Ct&gt;41</v>
      </c>
    </row>
    <row r="743" spans="1:24" x14ac:dyDescent="0.25">
      <c r="A743" t="s">
        <v>399</v>
      </c>
      <c r="B743" t="s">
        <v>400</v>
      </c>
      <c r="C743" t="s">
        <v>16</v>
      </c>
      <c r="D743" s="7">
        <v>0.1</v>
      </c>
      <c r="E743" s="6" t="s">
        <v>17</v>
      </c>
      <c r="F743" t="s">
        <v>452</v>
      </c>
      <c r="G743" t="str">
        <f t="shared" si="1346"/>
        <v>DL2022044</v>
      </c>
      <c r="H743" t="str">
        <f t="shared" si="1347"/>
        <v>22</v>
      </c>
      <c r="I743" t="str">
        <f t="shared" si="1348"/>
        <v>BredVandkalv_22_20220609_DL2022044_OerestadGym</v>
      </c>
      <c r="J743" t="str">
        <f t="shared" si="1349"/>
        <v>BredVandkalv</v>
      </c>
      <c r="K743" t="str">
        <f t="shared" si="1350"/>
        <v>NegK</v>
      </c>
      <c r="L743" t="str">
        <f t="shared" si="1351"/>
        <v>No Ct</v>
      </c>
      <c r="M743" t="str">
        <f t="shared" si="1308"/>
        <v/>
      </c>
      <c r="N743" t="str">
        <f t="shared" si="1309"/>
        <v/>
      </c>
      <c r="O743" t="str">
        <f t="shared" si="1310"/>
        <v/>
      </c>
    </row>
    <row r="744" spans="1:24" x14ac:dyDescent="0.25">
      <c r="A744" t="s">
        <v>401</v>
      </c>
      <c r="B744" t="s">
        <v>402</v>
      </c>
      <c r="C744" t="s">
        <v>20</v>
      </c>
      <c r="D744" s="7">
        <v>0.1</v>
      </c>
      <c r="E744" s="7" t="s">
        <v>17</v>
      </c>
      <c r="F744" t="s">
        <v>452</v>
      </c>
      <c r="G744" t="str">
        <f t="shared" si="1346"/>
        <v>DL2022044</v>
      </c>
      <c r="H744" t="str">
        <f t="shared" si="1347"/>
        <v>22</v>
      </c>
      <c r="I744" t="str">
        <f t="shared" si="1348"/>
        <v>BredVandkalv_22_20220609_DL2022044_OerestadGym</v>
      </c>
      <c r="J744" t="str">
        <f t="shared" si="1349"/>
        <v>BredVandkalv</v>
      </c>
      <c r="K744" t="str">
        <f t="shared" si="1350"/>
        <v>eDNA</v>
      </c>
      <c r="L744" t="str">
        <f t="shared" si="1351"/>
        <v>No Ct</v>
      </c>
      <c r="M744" t="str">
        <f t="shared" si="1308"/>
        <v/>
      </c>
      <c r="N744" t="str">
        <f t="shared" si="1309"/>
        <v/>
      </c>
      <c r="O744" t="str">
        <f t="shared" si="1310"/>
        <v/>
      </c>
    </row>
    <row r="745" spans="1:24" x14ac:dyDescent="0.25">
      <c r="A745" t="s">
        <v>403</v>
      </c>
      <c r="B745" t="s">
        <v>402</v>
      </c>
      <c r="C745" t="s">
        <v>20</v>
      </c>
      <c r="D745" s="7">
        <v>0.1</v>
      </c>
      <c r="E745" s="7" t="s">
        <v>17</v>
      </c>
      <c r="F745" t="s">
        <v>452</v>
      </c>
      <c r="G745" t="str">
        <f t="shared" si="1346"/>
        <v>DL2022044</v>
      </c>
      <c r="H745" t="str">
        <f t="shared" si="1347"/>
        <v>22</v>
      </c>
      <c r="I745" t="str">
        <f t="shared" si="1348"/>
        <v>BredVandkalv_22_20220609_DL2022044_OerestadGym</v>
      </c>
      <c r="J745" t="str">
        <f t="shared" si="1349"/>
        <v>BredVandkalv</v>
      </c>
      <c r="K745" t="str">
        <f t="shared" si="1350"/>
        <v>eDNA</v>
      </c>
      <c r="L745" t="str">
        <f t="shared" si="1351"/>
        <v>No Ct</v>
      </c>
      <c r="M745" t="str">
        <f t="shared" si="1308"/>
        <v/>
      </c>
      <c r="N745" t="str">
        <f t="shared" si="1309"/>
        <v/>
      </c>
      <c r="O745" t="str">
        <f t="shared" si="1310"/>
        <v/>
      </c>
    </row>
    <row r="746" spans="1:24" x14ac:dyDescent="0.25">
      <c r="A746" t="s">
        <v>404</v>
      </c>
      <c r="B746" t="s">
        <v>446</v>
      </c>
      <c r="C746" t="s">
        <v>13</v>
      </c>
      <c r="D746" s="7">
        <v>0.1</v>
      </c>
      <c r="E746" s="7" t="s">
        <v>17</v>
      </c>
      <c r="F746" t="s">
        <v>452</v>
      </c>
      <c r="G746" t="str">
        <f t="shared" si="1346"/>
        <v>DL2022044</v>
      </c>
      <c r="H746" t="str">
        <f t="shared" si="1347"/>
        <v>23</v>
      </c>
      <c r="I746" t="str">
        <f t="shared" si="1348"/>
        <v>Odder_23_20220609_DL2022044_OerestadGym</v>
      </c>
      <c r="J746" t="str">
        <f t="shared" si="1349"/>
        <v>Odder</v>
      </c>
      <c r="K746" t="str">
        <f t="shared" si="1350"/>
        <v>PosK</v>
      </c>
      <c r="L746" t="str">
        <f t="shared" si="1351"/>
        <v>No Ct</v>
      </c>
      <c r="M746">
        <f t="shared" si="1308"/>
        <v>0</v>
      </c>
      <c r="N746">
        <f t="shared" si="1309"/>
        <v>0</v>
      </c>
      <c r="O746">
        <f t="shared" si="1310"/>
        <v>0</v>
      </c>
      <c r="Q746">
        <f t="shared" ref="Q746" si="1415">IF(L748="No Ct",0,L748)</f>
        <v>0</v>
      </c>
      <c r="R746">
        <f t="shared" ref="R746" si="1416">IF(L749="No Ct",0,L749)</f>
        <v>0</v>
      </c>
      <c r="S746" t="str">
        <f t="shared" ref="S746" si="1417">IF(AND(M746&gt;0,N746=0),"Valid","Invalid")</f>
        <v>Invalid</v>
      </c>
      <c r="T746" t="str">
        <f t="shared" ref="T746" si="1418">IF(OR(Q746&gt;1,R746&gt;1),"Present","Absent")</f>
        <v>Absent</v>
      </c>
      <c r="U746" t="str">
        <f t="shared" ref="U746" si="1419">IF(OR(AND(Q746&gt;1,Q746&lt;41),AND(R746&gt;1,R746&lt;41)),"Ct&lt;41","Ct&gt;41")</f>
        <v>Ct&gt;41</v>
      </c>
      <c r="V746" t="str">
        <f>VLOOKUP(J746,Datasæt_Analysesystemer!$C$2:$D$68,2,FALSE)</f>
        <v>Odder</v>
      </c>
      <c r="W746" t="str">
        <f t="shared" ref="W746" si="1420">MID(F746,10,9)</f>
        <v>DL2022044</v>
      </c>
      <c r="X746" t="str">
        <f t="shared" ref="X746" si="1421">W746&amp;"_"&amp;V746&amp;"_"&amp;S746&amp;"_"&amp;T746&amp;"_"&amp;U746</f>
        <v>DL2022044_Odder_Invalid_Absent_Ct&gt;41</v>
      </c>
    </row>
    <row r="747" spans="1:24" x14ac:dyDescent="0.25">
      <c r="A747" t="s">
        <v>406</v>
      </c>
      <c r="B747" t="s">
        <v>447</v>
      </c>
      <c r="C747" t="s">
        <v>16</v>
      </c>
      <c r="D747" s="7">
        <v>0.1</v>
      </c>
      <c r="E747" s="6" t="s">
        <v>17</v>
      </c>
      <c r="F747" t="s">
        <v>452</v>
      </c>
      <c r="G747" t="str">
        <f t="shared" si="1346"/>
        <v>DL2022044</v>
      </c>
      <c r="H747" t="str">
        <f t="shared" si="1347"/>
        <v>23</v>
      </c>
      <c r="I747" t="str">
        <f t="shared" si="1348"/>
        <v>Odder_23_20220609_DL2022044_OerestadGym</v>
      </c>
      <c r="J747" t="str">
        <f t="shared" si="1349"/>
        <v>Odder</v>
      </c>
      <c r="K747" t="str">
        <f t="shared" si="1350"/>
        <v>NegK</v>
      </c>
      <c r="L747" t="str">
        <f t="shared" si="1351"/>
        <v>No Ct</v>
      </c>
      <c r="M747" t="str">
        <f t="shared" si="1308"/>
        <v/>
      </c>
      <c r="N747" t="str">
        <f t="shared" si="1309"/>
        <v/>
      </c>
      <c r="O747" t="str">
        <f t="shared" si="1310"/>
        <v/>
      </c>
    </row>
    <row r="748" spans="1:24" x14ac:dyDescent="0.25">
      <c r="A748" t="s">
        <v>408</v>
      </c>
      <c r="B748" t="s">
        <v>448</v>
      </c>
      <c r="C748" t="s">
        <v>20</v>
      </c>
      <c r="D748" s="7">
        <v>0.1</v>
      </c>
      <c r="E748" s="6" t="s">
        <v>17</v>
      </c>
      <c r="F748" t="s">
        <v>452</v>
      </c>
      <c r="G748" t="str">
        <f t="shared" si="1346"/>
        <v>DL2022044</v>
      </c>
      <c r="H748" t="str">
        <f t="shared" si="1347"/>
        <v>23</v>
      </c>
      <c r="I748" t="str">
        <f t="shared" si="1348"/>
        <v>Odder_23_20220609_DL2022044_OerestadGym</v>
      </c>
      <c r="J748" t="str">
        <f t="shared" si="1349"/>
        <v>Odder</v>
      </c>
      <c r="K748" t="str">
        <f t="shared" si="1350"/>
        <v>eDNA</v>
      </c>
      <c r="L748" t="str">
        <f t="shared" si="1351"/>
        <v>No Ct</v>
      </c>
      <c r="M748" t="str">
        <f t="shared" si="1308"/>
        <v/>
      </c>
      <c r="N748" t="str">
        <f t="shared" si="1309"/>
        <v/>
      </c>
      <c r="O748" t="str">
        <f t="shared" si="1310"/>
        <v/>
      </c>
    </row>
    <row r="749" spans="1:24" x14ac:dyDescent="0.25">
      <c r="A749" t="s">
        <v>410</v>
      </c>
      <c r="B749" t="s">
        <v>448</v>
      </c>
      <c r="C749" t="s">
        <v>20</v>
      </c>
      <c r="D749" s="7">
        <v>0.1</v>
      </c>
      <c r="E749" s="6" t="s">
        <v>17</v>
      </c>
      <c r="F749" t="s">
        <v>452</v>
      </c>
      <c r="G749" t="str">
        <f t="shared" si="1346"/>
        <v>DL2022044</v>
      </c>
      <c r="H749" t="str">
        <f t="shared" si="1347"/>
        <v>23</v>
      </c>
      <c r="I749" t="str">
        <f t="shared" si="1348"/>
        <v>Odder_23_20220609_DL2022044_OerestadGym</v>
      </c>
      <c r="J749" t="str">
        <f t="shared" si="1349"/>
        <v>Odder</v>
      </c>
      <c r="K749" t="str">
        <f t="shared" si="1350"/>
        <v>eDNA</v>
      </c>
      <c r="L749" t="str">
        <f t="shared" si="1351"/>
        <v>No Ct</v>
      </c>
      <c r="M749" t="str">
        <f t="shared" si="1308"/>
        <v/>
      </c>
      <c r="N749" t="str">
        <f t="shared" si="1309"/>
        <v/>
      </c>
      <c r="O749" t="str">
        <f t="shared" si="1310"/>
        <v/>
      </c>
    </row>
    <row r="750" spans="1:24" x14ac:dyDescent="0.25">
      <c r="A750" t="s">
        <v>411</v>
      </c>
      <c r="B750" t="s">
        <v>449</v>
      </c>
      <c r="C750" t="s">
        <v>13</v>
      </c>
      <c r="D750" s="7">
        <v>0.1</v>
      </c>
      <c r="E750" s="7" t="s">
        <v>17</v>
      </c>
      <c r="F750" t="s">
        <v>452</v>
      </c>
      <c r="G750" t="str">
        <f t="shared" si="1346"/>
        <v>DL2022044</v>
      </c>
      <c r="H750" t="str">
        <f t="shared" si="1347"/>
        <v>24</v>
      </c>
      <c r="I750" t="str">
        <f t="shared" si="1348"/>
        <v>Odder_24_20220609_DL2022044_OerestadGym</v>
      </c>
      <c r="J750" t="str">
        <f t="shared" si="1349"/>
        <v>Odder</v>
      </c>
      <c r="K750" t="str">
        <f t="shared" si="1350"/>
        <v>PosK</v>
      </c>
      <c r="L750" t="str">
        <f t="shared" si="1351"/>
        <v>No Ct</v>
      </c>
      <c r="M750">
        <f t="shared" si="1308"/>
        <v>0</v>
      </c>
      <c r="N750">
        <f t="shared" si="1309"/>
        <v>0</v>
      </c>
      <c r="O750">
        <f t="shared" si="1310"/>
        <v>0</v>
      </c>
      <c r="Q750">
        <f t="shared" ref="Q750" si="1422">IF(L752="No Ct",0,L752)</f>
        <v>0</v>
      </c>
      <c r="R750">
        <f t="shared" ref="R750" si="1423">IF(L753="No Ct",0,L753)</f>
        <v>0</v>
      </c>
      <c r="S750" t="str">
        <f t="shared" ref="S750" si="1424">IF(AND(M750&gt;0,N750=0),"Valid","Invalid")</f>
        <v>Invalid</v>
      </c>
      <c r="T750" t="str">
        <f t="shared" ref="T750" si="1425">IF(OR(Q750&gt;1,R750&gt;1),"Present","Absent")</f>
        <v>Absent</v>
      </c>
      <c r="U750" t="str">
        <f t="shared" ref="U750" si="1426">IF(OR(AND(Q750&gt;1,Q750&lt;41),AND(R750&gt;1,R750&lt;41)),"Ct&lt;41","Ct&gt;41")</f>
        <v>Ct&gt;41</v>
      </c>
      <c r="V750" t="str">
        <f>VLOOKUP(J750,Datasæt_Analysesystemer!$C$2:$D$68,2,FALSE)</f>
        <v>Odder</v>
      </c>
      <c r="W750" t="str">
        <f t="shared" ref="W750" si="1427">MID(F750,10,9)</f>
        <v>DL2022044</v>
      </c>
      <c r="X750" t="str">
        <f t="shared" ref="X750" si="1428">W750&amp;"_"&amp;V750&amp;"_"&amp;S750&amp;"_"&amp;T750&amp;"_"&amp;U750</f>
        <v>DL2022044_Odder_Invalid_Absent_Ct&gt;41</v>
      </c>
    </row>
    <row r="751" spans="1:24" x14ac:dyDescent="0.25">
      <c r="A751" t="s">
        <v>413</v>
      </c>
      <c r="B751" t="s">
        <v>450</v>
      </c>
      <c r="C751" t="s">
        <v>16</v>
      </c>
      <c r="D751" s="7">
        <v>0.1</v>
      </c>
      <c r="E751" s="6" t="s">
        <v>17</v>
      </c>
      <c r="F751" t="s">
        <v>452</v>
      </c>
      <c r="G751" t="str">
        <f t="shared" si="1346"/>
        <v>DL2022044</v>
      </c>
      <c r="H751" t="str">
        <f t="shared" si="1347"/>
        <v>24</v>
      </c>
      <c r="I751" t="str">
        <f t="shared" si="1348"/>
        <v>Odder_24_20220609_DL2022044_OerestadGym</v>
      </c>
      <c r="J751" t="str">
        <f t="shared" si="1349"/>
        <v>Odder</v>
      </c>
      <c r="K751" t="str">
        <f t="shared" si="1350"/>
        <v>NegK</v>
      </c>
      <c r="L751" t="str">
        <f t="shared" si="1351"/>
        <v>No Ct</v>
      </c>
      <c r="M751" t="str">
        <f t="shared" si="1308"/>
        <v/>
      </c>
      <c r="N751" t="str">
        <f t="shared" si="1309"/>
        <v/>
      </c>
      <c r="O751" t="str">
        <f t="shared" si="1310"/>
        <v/>
      </c>
    </row>
    <row r="752" spans="1:24" x14ac:dyDescent="0.25">
      <c r="A752" t="s">
        <v>415</v>
      </c>
      <c r="B752" t="s">
        <v>451</v>
      </c>
      <c r="C752" t="s">
        <v>20</v>
      </c>
      <c r="D752" s="7">
        <v>0.1</v>
      </c>
      <c r="E752" s="6" t="s">
        <v>17</v>
      </c>
      <c r="F752" t="s">
        <v>452</v>
      </c>
      <c r="G752" t="str">
        <f t="shared" si="1346"/>
        <v>DL2022044</v>
      </c>
      <c r="H752" t="str">
        <f t="shared" si="1347"/>
        <v>24</v>
      </c>
      <c r="I752" t="str">
        <f t="shared" si="1348"/>
        <v>Odder_24_20220609_DL2022044_OerestadGym</v>
      </c>
      <c r="J752" t="str">
        <f t="shared" si="1349"/>
        <v>Odder</v>
      </c>
      <c r="K752" t="str">
        <f t="shared" si="1350"/>
        <v>eDNA</v>
      </c>
      <c r="L752" t="str">
        <f t="shared" si="1351"/>
        <v>No Ct</v>
      </c>
      <c r="M752" t="str">
        <f t="shared" si="1308"/>
        <v/>
      </c>
      <c r="N752" t="str">
        <f t="shared" si="1309"/>
        <v/>
      </c>
      <c r="O752" t="str">
        <f t="shared" si="1310"/>
        <v/>
      </c>
    </row>
    <row r="753" spans="1:24" x14ac:dyDescent="0.25">
      <c r="A753" t="s">
        <v>417</v>
      </c>
      <c r="B753" t="s">
        <v>451</v>
      </c>
      <c r="C753" t="s">
        <v>20</v>
      </c>
      <c r="D753" s="7">
        <v>0.1</v>
      </c>
      <c r="E753" s="6" t="s">
        <v>17</v>
      </c>
      <c r="F753" t="s">
        <v>452</v>
      </c>
      <c r="G753" t="str">
        <f t="shared" si="1346"/>
        <v>DL2022044</v>
      </c>
      <c r="H753" t="str">
        <f t="shared" si="1347"/>
        <v>24</v>
      </c>
      <c r="I753" t="str">
        <f t="shared" si="1348"/>
        <v>Odder_24_20220609_DL2022044_OerestadGym</v>
      </c>
      <c r="J753" t="str">
        <f t="shared" si="1349"/>
        <v>Odder</v>
      </c>
      <c r="K753" t="str">
        <f t="shared" si="1350"/>
        <v>eDNA</v>
      </c>
      <c r="L753" t="str">
        <f t="shared" si="1351"/>
        <v>No Ct</v>
      </c>
      <c r="M753" t="str">
        <f t="shared" si="1308"/>
        <v/>
      </c>
      <c r="N753" t="str">
        <f t="shared" si="1309"/>
        <v/>
      </c>
      <c r="O753" t="str">
        <f t="shared" si="1310"/>
        <v/>
      </c>
    </row>
    <row r="754" spans="1:24" x14ac:dyDescent="0.25">
      <c r="A754" t="s">
        <v>11</v>
      </c>
      <c r="B754" t="s">
        <v>12</v>
      </c>
      <c r="C754" t="s">
        <v>13</v>
      </c>
      <c r="D754" s="7">
        <v>0.1</v>
      </c>
      <c r="E754" s="7">
        <v>30.25</v>
      </c>
      <c r="F754" t="s">
        <v>698</v>
      </c>
      <c r="G754" t="str">
        <f t="shared" si="1346"/>
        <v>DL2022021</v>
      </c>
      <c r="H754" t="str">
        <f t="shared" si="1347"/>
        <v>01</v>
      </c>
      <c r="I754" t="str">
        <f t="shared" si="1348"/>
        <v>Aborre_01_20220915_DL2022021_MarieKrusesGymBorupgaardGym</v>
      </c>
      <c r="J754" t="str">
        <f t="shared" si="1349"/>
        <v>Aborre</v>
      </c>
      <c r="K754" t="str">
        <f t="shared" si="1350"/>
        <v>PosK</v>
      </c>
      <c r="L754">
        <f t="shared" si="1351"/>
        <v>30.25</v>
      </c>
      <c r="M754">
        <f t="shared" ref="M754:M817" si="1429">IF(K754="PosK",SUMIFS(L:L,K:K,"PosK",I:I,I754),"")</f>
        <v>60.5</v>
      </c>
      <c r="N754">
        <f t="shared" ref="N754:N817" si="1430">IF(K754="PosK",SUMIFS(L:L,K:K,"NegK",I:I,I754),"")</f>
        <v>0</v>
      </c>
      <c r="O754">
        <f t="shared" ref="O754:O817" si="1431">IF(K754="PosK",SUMIFS(L:L,K:K,"eDNA",I:I,I754),"")</f>
        <v>0</v>
      </c>
      <c r="Q754">
        <f t="shared" ref="Q754" si="1432">IF(L756="No Ct",0,L756)</f>
        <v>0</v>
      </c>
      <c r="R754">
        <f t="shared" ref="R754" si="1433">IF(L757="No Ct",0,L757)</f>
        <v>0</v>
      </c>
      <c r="S754" t="str">
        <f t="shared" ref="S754" si="1434">IF(AND(M754&gt;0,N754=0),"Valid","Invalid")</f>
        <v>Valid</v>
      </c>
      <c r="T754" t="str">
        <f t="shared" ref="T754" si="1435">IF(OR(Q754&gt;1,R754&gt;1),"Present","Absent")</f>
        <v>Absent</v>
      </c>
      <c r="U754" t="str">
        <f t="shared" ref="U754" si="1436">IF(OR(AND(Q754&gt;1,Q754&lt;41),AND(R754&gt;1,R754&lt;41)),"Ct&lt;41","Ct&gt;41")</f>
        <v>Ct&gt;41</v>
      </c>
      <c r="V754" t="str">
        <f>VLOOKUP(J754,Datasæt_Analysesystemer!$C$2:$D$68,2,FALSE)</f>
        <v>Aborre</v>
      </c>
      <c r="W754" t="str">
        <f t="shared" ref="W754" si="1437">MID(F754,10,9)</f>
        <v>DL2022021</v>
      </c>
      <c r="X754" t="str">
        <f t="shared" ref="X754" si="1438">W754&amp;"_"&amp;V754&amp;"_"&amp;S754&amp;"_"&amp;T754&amp;"_"&amp;U754</f>
        <v>DL2022021_Aborre_Valid_Absent_Ct&gt;41</v>
      </c>
    </row>
    <row r="755" spans="1:24" x14ac:dyDescent="0.25">
      <c r="A755" t="s">
        <v>14</v>
      </c>
      <c r="B755" t="s">
        <v>15</v>
      </c>
      <c r="C755" t="s">
        <v>16</v>
      </c>
      <c r="D755" s="7">
        <v>0.1</v>
      </c>
      <c r="E755" s="6" t="s">
        <v>17</v>
      </c>
      <c r="F755" t="s">
        <v>698</v>
      </c>
      <c r="G755" t="str">
        <f t="shared" si="1346"/>
        <v>DL2022021</v>
      </c>
      <c r="H755" t="str">
        <f t="shared" si="1347"/>
        <v>01</v>
      </c>
      <c r="I755" t="str">
        <f t="shared" si="1348"/>
        <v>Aborre_01_20220915_DL2022021_MarieKrusesGymBorupgaardGym</v>
      </c>
      <c r="J755" t="str">
        <f t="shared" si="1349"/>
        <v>Aborre</v>
      </c>
      <c r="K755" t="str">
        <f t="shared" si="1350"/>
        <v>NegK</v>
      </c>
      <c r="L755" t="str">
        <f t="shared" si="1351"/>
        <v>No Ct</v>
      </c>
      <c r="M755" t="str">
        <f t="shared" si="1429"/>
        <v/>
      </c>
      <c r="N755" t="str">
        <f t="shared" si="1430"/>
        <v/>
      </c>
      <c r="O755" t="str">
        <f t="shared" si="1431"/>
        <v/>
      </c>
    </row>
    <row r="756" spans="1:24" x14ac:dyDescent="0.25">
      <c r="A756" t="s">
        <v>18</v>
      </c>
      <c r="B756" t="s">
        <v>19</v>
      </c>
      <c r="C756" t="s">
        <v>20</v>
      </c>
      <c r="D756" s="7">
        <v>0.1</v>
      </c>
      <c r="E756" s="6" t="s">
        <v>17</v>
      </c>
      <c r="F756" t="s">
        <v>698</v>
      </c>
      <c r="G756" t="str">
        <f t="shared" si="1346"/>
        <v>DL2022021</v>
      </c>
      <c r="H756" t="str">
        <f t="shared" si="1347"/>
        <v>01</v>
      </c>
      <c r="I756" t="str">
        <f t="shared" si="1348"/>
        <v>Aborre_01_20220915_DL2022021_MarieKrusesGymBorupgaardGym</v>
      </c>
      <c r="J756" t="str">
        <f t="shared" si="1349"/>
        <v>Aborre</v>
      </c>
      <c r="K756" t="str">
        <f t="shared" si="1350"/>
        <v>eDNA</v>
      </c>
      <c r="L756" t="str">
        <f t="shared" si="1351"/>
        <v>No Ct</v>
      </c>
      <c r="M756" t="str">
        <f t="shared" si="1429"/>
        <v/>
      </c>
      <c r="N756" t="str">
        <f t="shared" si="1430"/>
        <v/>
      </c>
      <c r="O756" t="str">
        <f t="shared" si="1431"/>
        <v/>
      </c>
    </row>
    <row r="757" spans="1:24" x14ac:dyDescent="0.25">
      <c r="A757" t="s">
        <v>21</v>
      </c>
      <c r="B757" t="s">
        <v>19</v>
      </c>
      <c r="C757" t="s">
        <v>20</v>
      </c>
      <c r="D757" s="7">
        <v>0.1</v>
      </c>
      <c r="E757" s="6" t="s">
        <v>17</v>
      </c>
      <c r="F757" t="s">
        <v>698</v>
      </c>
      <c r="G757" t="str">
        <f t="shared" si="1346"/>
        <v>DL2022021</v>
      </c>
      <c r="H757" t="str">
        <f t="shared" si="1347"/>
        <v>01</v>
      </c>
      <c r="I757" t="str">
        <f t="shared" si="1348"/>
        <v>Aborre_01_20220915_DL2022021_MarieKrusesGymBorupgaardGym</v>
      </c>
      <c r="J757" t="str">
        <f t="shared" si="1349"/>
        <v>Aborre</v>
      </c>
      <c r="K757" t="str">
        <f t="shared" si="1350"/>
        <v>eDNA</v>
      </c>
      <c r="L757" t="str">
        <f t="shared" si="1351"/>
        <v>No Ct</v>
      </c>
      <c r="M757" t="str">
        <f t="shared" si="1429"/>
        <v/>
      </c>
      <c r="N757" t="str">
        <f t="shared" si="1430"/>
        <v/>
      </c>
      <c r="O757" t="str">
        <f t="shared" si="1431"/>
        <v/>
      </c>
    </row>
    <row r="758" spans="1:24" x14ac:dyDescent="0.25">
      <c r="A758" t="s">
        <v>199</v>
      </c>
      <c r="B758" t="s">
        <v>333</v>
      </c>
      <c r="C758" t="s">
        <v>13</v>
      </c>
      <c r="D758" s="7">
        <v>0.1</v>
      </c>
      <c r="E758" s="7">
        <v>31.12</v>
      </c>
      <c r="F758" t="s">
        <v>698</v>
      </c>
      <c r="G758" t="str">
        <f t="shared" si="1346"/>
        <v>DL2022021</v>
      </c>
      <c r="H758" t="str">
        <f t="shared" si="1347"/>
        <v>02</v>
      </c>
      <c r="I758" t="str">
        <f t="shared" si="1348"/>
        <v>Aborre_02_20220915_DL2022021_MarieKrusesGymBorupgaardGym</v>
      </c>
      <c r="J758" t="str">
        <f t="shared" si="1349"/>
        <v>Aborre</v>
      </c>
      <c r="K758" t="str">
        <f t="shared" si="1350"/>
        <v>PosK</v>
      </c>
      <c r="L758">
        <f t="shared" si="1351"/>
        <v>31.12</v>
      </c>
      <c r="M758">
        <f t="shared" si="1429"/>
        <v>62.24</v>
      </c>
      <c r="N758">
        <f t="shared" si="1430"/>
        <v>0</v>
      </c>
      <c r="O758">
        <f t="shared" si="1431"/>
        <v>0</v>
      </c>
      <c r="Q758">
        <f t="shared" ref="Q758" si="1439">IF(L760="No Ct",0,L760)</f>
        <v>0</v>
      </c>
      <c r="R758">
        <f t="shared" ref="R758" si="1440">IF(L761="No Ct",0,L761)</f>
        <v>0</v>
      </c>
      <c r="S758" t="str">
        <f t="shared" ref="S758" si="1441">IF(AND(M758&gt;0,N758=0),"Valid","Invalid")</f>
        <v>Valid</v>
      </c>
      <c r="T758" t="str">
        <f t="shared" ref="T758" si="1442">IF(OR(Q758&gt;1,R758&gt;1),"Present","Absent")</f>
        <v>Absent</v>
      </c>
      <c r="U758" t="str">
        <f t="shared" ref="U758" si="1443">IF(OR(AND(Q758&gt;1,Q758&lt;41),AND(R758&gt;1,R758&lt;41)),"Ct&lt;41","Ct&gt;41")</f>
        <v>Ct&gt;41</v>
      </c>
      <c r="V758" t="str">
        <f>VLOOKUP(J758,Datasæt_Analysesystemer!$C$2:$D$68,2,FALSE)</f>
        <v>Aborre</v>
      </c>
      <c r="W758" t="str">
        <f t="shared" ref="W758" si="1444">MID(F758,10,9)</f>
        <v>DL2022021</v>
      </c>
      <c r="X758" t="str">
        <f t="shared" ref="X758" si="1445">W758&amp;"_"&amp;V758&amp;"_"&amp;S758&amp;"_"&amp;T758&amp;"_"&amp;U758</f>
        <v>DL2022021_Aborre_Valid_Absent_Ct&gt;41</v>
      </c>
    </row>
    <row r="759" spans="1:24" x14ac:dyDescent="0.25">
      <c r="A759" t="s">
        <v>201</v>
      </c>
      <c r="B759" t="s">
        <v>334</v>
      </c>
      <c r="C759" t="s">
        <v>16</v>
      </c>
      <c r="D759" s="7">
        <v>0.1</v>
      </c>
      <c r="E759" s="6" t="s">
        <v>17</v>
      </c>
      <c r="F759" t="s">
        <v>698</v>
      </c>
      <c r="G759" t="str">
        <f t="shared" si="1346"/>
        <v>DL2022021</v>
      </c>
      <c r="H759" t="str">
        <f t="shared" si="1347"/>
        <v>02</v>
      </c>
      <c r="I759" t="str">
        <f t="shared" si="1348"/>
        <v>Aborre_02_20220915_DL2022021_MarieKrusesGymBorupgaardGym</v>
      </c>
      <c r="J759" t="str">
        <f t="shared" si="1349"/>
        <v>Aborre</v>
      </c>
      <c r="K759" t="str">
        <f t="shared" si="1350"/>
        <v>NegK</v>
      </c>
      <c r="L759" t="str">
        <f t="shared" si="1351"/>
        <v>No Ct</v>
      </c>
      <c r="M759" t="str">
        <f t="shared" si="1429"/>
        <v/>
      </c>
      <c r="N759" t="str">
        <f t="shared" si="1430"/>
        <v/>
      </c>
      <c r="O759" t="str">
        <f t="shared" si="1431"/>
        <v/>
      </c>
    </row>
    <row r="760" spans="1:24" x14ac:dyDescent="0.25">
      <c r="A760" t="s">
        <v>203</v>
      </c>
      <c r="B760" t="s">
        <v>335</v>
      </c>
      <c r="C760" t="s">
        <v>20</v>
      </c>
      <c r="D760" s="7">
        <v>0.1</v>
      </c>
      <c r="E760" s="6" t="s">
        <v>17</v>
      </c>
      <c r="F760" t="s">
        <v>698</v>
      </c>
      <c r="G760" t="str">
        <f t="shared" si="1346"/>
        <v>DL2022021</v>
      </c>
      <c r="H760" t="str">
        <f t="shared" si="1347"/>
        <v>02</v>
      </c>
      <c r="I760" t="str">
        <f t="shared" si="1348"/>
        <v>Aborre_02_20220915_DL2022021_MarieKrusesGymBorupgaardGym</v>
      </c>
      <c r="J760" t="str">
        <f t="shared" si="1349"/>
        <v>Aborre</v>
      </c>
      <c r="K760" t="str">
        <f t="shared" si="1350"/>
        <v>eDNA</v>
      </c>
      <c r="L760" t="str">
        <f t="shared" si="1351"/>
        <v>No Ct</v>
      </c>
      <c r="M760" t="str">
        <f t="shared" si="1429"/>
        <v/>
      </c>
      <c r="N760" t="str">
        <f t="shared" si="1430"/>
        <v/>
      </c>
      <c r="O760" t="str">
        <f t="shared" si="1431"/>
        <v/>
      </c>
    </row>
    <row r="761" spans="1:24" x14ac:dyDescent="0.25">
      <c r="A761" t="s">
        <v>205</v>
      </c>
      <c r="B761" t="s">
        <v>335</v>
      </c>
      <c r="C761" t="s">
        <v>20</v>
      </c>
      <c r="D761" s="7">
        <v>0.1</v>
      </c>
      <c r="E761" s="6" t="s">
        <v>17</v>
      </c>
      <c r="F761" t="s">
        <v>698</v>
      </c>
      <c r="G761" t="str">
        <f t="shared" si="1346"/>
        <v>DL2022021</v>
      </c>
      <c r="H761" t="str">
        <f t="shared" si="1347"/>
        <v>02</v>
      </c>
      <c r="I761" t="str">
        <f t="shared" si="1348"/>
        <v>Aborre_02_20220915_DL2022021_MarieKrusesGymBorupgaardGym</v>
      </c>
      <c r="J761" t="str">
        <f t="shared" si="1349"/>
        <v>Aborre</v>
      </c>
      <c r="K761" t="str">
        <f t="shared" si="1350"/>
        <v>eDNA</v>
      </c>
      <c r="L761" t="str">
        <f t="shared" si="1351"/>
        <v>No Ct</v>
      </c>
      <c r="M761" t="str">
        <f t="shared" si="1429"/>
        <v/>
      </c>
      <c r="N761" t="str">
        <f t="shared" si="1430"/>
        <v/>
      </c>
      <c r="O761" t="str">
        <f t="shared" si="1431"/>
        <v/>
      </c>
    </row>
    <row r="762" spans="1:24" x14ac:dyDescent="0.25">
      <c r="A762" t="s">
        <v>206</v>
      </c>
      <c r="B762" t="s">
        <v>632</v>
      </c>
      <c r="C762" t="s">
        <v>13</v>
      </c>
      <c r="D762" s="7">
        <v>0.1</v>
      </c>
      <c r="E762" s="7">
        <v>25.47</v>
      </c>
      <c r="F762" t="s">
        <v>698</v>
      </c>
      <c r="G762" t="str">
        <f t="shared" si="1346"/>
        <v>DL2022021</v>
      </c>
      <c r="H762" t="str">
        <f t="shared" si="1347"/>
        <v>03</v>
      </c>
      <c r="I762" t="str">
        <f t="shared" si="1348"/>
        <v>Skrubbe_03_20220915_DL2022021_MarieKrusesGymBorupgaardGym</v>
      </c>
      <c r="J762" t="str">
        <f t="shared" si="1349"/>
        <v>Skrubbe</v>
      </c>
      <c r="K762" t="str">
        <f t="shared" si="1350"/>
        <v>PosK</v>
      </c>
      <c r="L762">
        <f t="shared" si="1351"/>
        <v>25.47</v>
      </c>
      <c r="M762">
        <f t="shared" si="1429"/>
        <v>50.94</v>
      </c>
      <c r="N762">
        <f t="shared" si="1430"/>
        <v>0</v>
      </c>
      <c r="O762">
        <f t="shared" si="1431"/>
        <v>0</v>
      </c>
      <c r="Q762">
        <f t="shared" ref="Q762" si="1446">IF(L764="No Ct",0,L764)</f>
        <v>0</v>
      </c>
      <c r="R762">
        <f t="shared" ref="R762" si="1447">IF(L765="No Ct",0,L765)</f>
        <v>0</v>
      </c>
      <c r="S762" t="str">
        <f t="shared" ref="S762" si="1448">IF(AND(M762&gt;0,N762=0),"Valid","Invalid")</f>
        <v>Valid</v>
      </c>
      <c r="T762" t="str">
        <f t="shared" ref="T762" si="1449">IF(OR(Q762&gt;1,R762&gt;1),"Present","Absent")</f>
        <v>Absent</v>
      </c>
      <c r="U762" t="str">
        <f t="shared" ref="U762" si="1450">IF(OR(AND(Q762&gt;1,Q762&lt;41),AND(R762&gt;1,R762&lt;41)),"Ct&lt;41","Ct&gt;41")</f>
        <v>Ct&gt;41</v>
      </c>
      <c r="V762" t="str">
        <f>VLOOKUP(J762,Datasæt_Analysesystemer!$C$2:$D$68,2,FALSE)</f>
        <v>Skrubbe</v>
      </c>
      <c r="W762" t="str">
        <f t="shared" ref="W762" si="1451">MID(F762,10,9)</f>
        <v>DL2022021</v>
      </c>
      <c r="X762" t="str">
        <f t="shared" ref="X762" si="1452">W762&amp;"_"&amp;V762&amp;"_"&amp;S762&amp;"_"&amp;T762&amp;"_"&amp;U762</f>
        <v>DL2022021_Skrubbe_Valid_Absent_Ct&gt;41</v>
      </c>
    </row>
    <row r="763" spans="1:24" x14ac:dyDescent="0.25">
      <c r="A763" t="s">
        <v>208</v>
      </c>
      <c r="B763" t="s">
        <v>633</v>
      </c>
      <c r="C763" t="s">
        <v>16</v>
      </c>
      <c r="D763" s="7">
        <v>0.1</v>
      </c>
      <c r="E763" s="6" t="s">
        <v>17</v>
      </c>
      <c r="F763" t="s">
        <v>698</v>
      </c>
      <c r="G763" t="str">
        <f t="shared" si="1346"/>
        <v>DL2022021</v>
      </c>
      <c r="H763" t="str">
        <f t="shared" si="1347"/>
        <v>03</v>
      </c>
      <c r="I763" t="str">
        <f t="shared" si="1348"/>
        <v>Skrubbe_03_20220915_DL2022021_MarieKrusesGymBorupgaardGym</v>
      </c>
      <c r="J763" t="str">
        <f t="shared" si="1349"/>
        <v>Skrubbe</v>
      </c>
      <c r="K763" t="str">
        <f t="shared" si="1350"/>
        <v>NegK</v>
      </c>
      <c r="L763" t="str">
        <f t="shared" si="1351"/>
        <v>No Ct</v>
      </c>
      <c r="M763" t="str">
        <f t="shared" si="1429"/>
        <v/>
      </c>
      <c r="N763" t="str">
        <f t="shared" si="1430"/>
        <v/>
      </c>
      <c r="O763" t="str">
        <f t="shared" si="1431"/>
        <v/>
      </c>
    </row>
    <row r="764" spans="1:24" x14ac:dyDescent="0.25">
      <c r="A764" t="s">
        <v>210</v>
      </c>
      <c r="B764" t="s">
        <v>634</v>
      </c>
      <c r="C764" t="s">
        <v>20</v>
      </c>
      <c r="D764" s="7">
        <v>0.1</v>
      </c>
      <c r="E764" s="6" t="s">
        <v>17</v>
      </c>
      <c r="F764" t="s">
        <v>698</v>
      </c>
      <c r="G764" t="str">
        <f t="shared" si="1346"/>
        <v>DL2022021</v>
      </c>
      <c r="H764" t="str">
        <f t="shared" si="1347"/>
        <v>03</v>
      </c>
      <c r="I764" t="str">
        <f t="shared" si="1348"/>
        <v>Skrubbe_03_20220915_DL2022021_MarieKrusesGymBorupgaardGym</v>
      </c>
      <c r="J764" t="str">
        <f t="shared" si="1349"/>
        <v>Skrubbe</v>
      </c>
      <c r="K764" t="str">
        <f t="shared" si="1350"/>
        <v>eDNA</v>
      </c>
      <c r="L764" t="str">
        <f t="shared" si="1351"/>
        <v>No Ct</v>
      </c>
      <c r="M764" t="str">
        <f t="shared" si="1429"/>
        <v/>
      </c>
      <c r="N764" t="str">
        <f t="shared" si="1430"/>
        <v/>
      </c>
      <c r="O764" t="str">
        <f t="shared" si="1431"/>
        <v/>
      </c>
    </row>
    <row r="765" spans="1:24" x14ac:dyDescent="0.25">
      <c r="A765" t="s">
        <v>212</v>
      </c>
      <c r="B765" t="s">
        <v>634</v>
      </c>
      <c r="C765" t="s">
        <v>20</v>
      </c>
      <c r="D765" s="7">
        <v>0.1</v>
      </c>
      <c r="E765" s="6" t="s">
        <v>17</v>
      </c>
      <c r="F765" t="s">
        <v>698</v>
      </c>
      <c r="G765" t="str">
        <f t="shared" si="1346"/>
        <v>DL2022021</v>
      </c>
      <c r="H765" t="str">
        <f t="shared" si="1347"/>
        <v>03</v>
      </c>
      <c r="I765" t="str">
        <f t="shared" si="1348"/>
        <v>Skrubbe_03_20220915_DL2022021_MarieKrusesGymBorupgaardGym</v>
      </c>
      <c r="J765" t="str">
        <f t="shared" si="1349"/>
        <v>Skrubbe</v>
      </c>
      <c r="K765" t="str">
        <f t="shared" si="1350"/>
        <v>eDNA</v>
      </c>
      <c r="L765" t="str">
        <f t="shared" si="1351"/>
        <v>No Ct</v>
      </c>
      <c r="M765" t="str">
        <f t="shared" si="1429"/>
        <v/>
      </c>
      <c r="N765" t="str">
        <f t="shared" si="1430"/>
        <v/>
      </c>
      <c r="O765" t="str">
        <f t="shared" si="1431"/>
        <v/>
      </c>
    </row>
    <row r="766" spans="1:24" x14ac:dyDescent="0.25">
      <c r="A766" t="s">
        <v>213</v>
      </c>
      <c r="B766" t="s">
        <v>635</v>
      </c>
      <c r="C766" t="s">
        <v>13</v>
      </c>
      <c r="D766" s="7">
        <v>0.1</v>
      </c>
      <c r="E766" s="7">
        <v>25.13</v>
      </c>
      <c r="F766" t="s">
        <v>698</v>
      </c>
      <c r="G766" t="str">
        <f t="shared" si="1346"/>
        <v>DL2022021</v>
      </c>
      <c r="H766" t="str">
        <f t="shared" si="1347"/>
        <v>04</v>
      </c>
      <c r="I766" t="str">
        <f t="shared" si="1348"/>
        <v>Skrubbe_04_20220915_DL2022021_MarieKrusesGymBorupgaardGym</v>
      </c>
      <c r="J766" t="str">
        <f t="shared" si="1349"/>
        <v>Skrubbe</v>
      </c>
      <c r="K766" t="str">
        <f t="shared" si="1350"/>
        <v>PosK</v>
      </c>
      <c r="L766">
        <f t="shared" si="1351"/>
        <v>25.13</v>
      </c>
      <c r="M766">
        <f t="shared" si="1429"/>
        <v>50.26</v>
      </c>
      <c r="N766">
        <f t="shared" si="1430"/>
        <v>0</v>
      </c>
      <c r="O766">
        <f t="shared" si="1431"/>
        <v>0</v>
      </c>
      <c r="Q766">
        <f t="shared" ref="Q766" si="1453">IF(L768="No Ct",0,L768)</f>
        <v>0</v>
      </c>
      <c r="R766">
        <f t="shared" ref="R766" si="1454">IF(L769="No Ct",0,L769)</f>
        <v>0</v>
      </c>
      <c r="S766" t="str">
        <f t="shared" ref="S766" si="1455">IF(AND(M766&gt;0,N766=0),"Valid","Invalid")</f>
        <v>Valid</v>
      </c>
      <c r="T766" t="str">
        <f t="shared" ref="T766" si="1456">IF(OR(Q766&gt;1,R766&gt;1),"Present","Absent")</f>
        <v>Absent</v>
      </c>
      <c r="U766" t="str">
        <f t="shared" ref="U766" si="1457">IF(OR(AND(Q766&gt;1,Q766&lt;41),AND(R766&gt;1,R766&lt;41)),"Ct&lt;41","Ct&gt;41")</f>
        <v>Ct&gt;41</v>
      </c>
      <c r="V766" t="str">
        <f>VLOOKUP(J766,Datasæt_Analysesystemer!$C$2:$D$68,2,FALSE)</f>
        <v>Skrubbe</v>
      </c>
      <c r="W766" t="str">
        <f t="shared" ref="W766" si="1458">MID(F766,10,9)</f>
        <v>DL2022021</v>
      </c>
      <c r="X766" t="str">
        <f t="shared" ref="X766" si="1459">W766&amp;"_"&amp;V766&amp;"_"&amp;S766&amp;"_"&amp;T766&amp;"_"&amp;U766</f>
        <v>DL2022021_Skrubbe_Valid_Absent_Ct&gt;41</v>
      </c>
    </row>
    <row r="767" spans="1:24" x14ac:dyDescent="0.25">
      <c r="A767" t="s">
        <v>215</v>
      </c>
      <c r="B767" t="s">
        <v>636</v>
      </c>
      <c r="C767" t="s">
        <v>16</v>
      </c>
      <c r="D767" s="7">
        <v>0.1</v>
      </c>
      <c r="E767" s="6" t="s">
        <v>17</v>
      </c>
      <c r="F767" t="s">
        <v>698</v>
      </c>
      <c r="G767" t="str">
        <f t="shared" si="1346"/>
        <v>DL2022021</v>
      </c>
      <c r="H767" t="str">
        <f t="shared" si="1347"/>
        <v>04</v>
      </c>
      <c r="I767" t="str">
        <f t="shared" si="1348"/>
        <v>Skrubbe_04_20220915_DL2022021_MarieKrusesGymBorupgaardGym</v>
      </c>
      <c r="J767" t="str">
        <f t="shared" si="1349"/>
        <v>Skrubbe</v>
      </c>
      <c r="K767" t="str">
        <f t="shared" si="1350"/>
        <v>NegK</v>
      </c>
      <c r="L767" t="str">
        <f t="shared" si="1351"/>
        <v>No Ct</v>
      </c>
      <c r="M767" t="str">
        <f t="shared" si="1429"/>
        <v/>
      </c>
      <c r="N767" t="str">
        <f t="shared" si="1430"/>
        <v/>
      </c>
      <c r="O767" t="str">
        <f t="shared" si="1431"/>
        <v/>
      </c>
    </row>
    <row r="768" spans="1:24" x14ac:dyDescent="0.25">
      <c r="A768" t="s">
        <v>217</v>
      </c>
      <c r="B768" t="s">
        <v>637</v>
      </c>
      <c r="C768" t="s">
        <v>20</v>
      </c>
      <c r="D768" s="7">
        <v>0.1</v>
      </c>
      <c r="E768" s="6" t="s">
        <v>17</v>
      </c>
      <c r="F768" t="s">
        <v>698</v>
      </c>
      <c r="G768" t="str">
        <f t="shared" si="1346"/>
        <v>DL2022021</v>
      </c>
      <c r="H768" t="str">
        <f t="shared" si="1347"/>
        <v>04</v>
      </c>
      <c r="I768" t="str">
        <f t="shared" si="1348"/>
        <v>Skrubbe_04_20220915_DL2022021_MarieKrusesGymBorupgaardGym</v>
      </c>
      <c r="J768" t="str">
        <f t="shared" si="1349"/>
        <v>Skrubbe</v>
      </c>
      <c r="K768" t="str">
        <f t="shared" si="1350"/>
        <v>eDNA</v>
      </c>
      <c r="L768" t="str">
        <f t="shared" si="1351"/>
        <v>No Ct</v>
      </c>
      <c r="M768" t="str">
        <f t="shared" si="1429"/>
        <v/>
      </c>
      <c r="N768" t="str">
        <f t="shared" si="1430"/>
        <v/>
      </c>
      <c r="O768" t="str">
        <f t="shared" si="1431"/>
        <v/>
      </c>
    </row>
    <row r="769" spans="1:24" x14ac:dyDescent="0.25">
      <c r="A769" t="s">
        <v>219</v>
      </c>
      <c r="B769" t="s">
        <v>637</v>
      </c>
      <c r="C769" t="s">
        <v>20</v>
      </c>
      <c r="D769" s="7">
        <v>0.1</v>
      </c>
      <c r="E769" s="6" t="s">
        <v>17</v>
      </c>
      <c r="F769" t="s">
        <v>698</v>
      </c>
      <c r="G769" t="str">
        <f t="shared" si="1346"/>
        <v>DL2022021</v>
      </c>
      <c r="H769" t="str">
        <f t="shared" si="1347"/>
        <v>04</v>
      </c>
      <c r="I769" t="str">
        <f t="shared" si="1348"/>
        <v>Skrubbe_04_20220915_DL2022021_MarieKrusesGymBorupgaardGym</v>
      </c>
      <c r="J769" t="str">
        <f t="shared" si="1349"/>
        <v>Skrubbe</v>
      </c>
      <c r="K769" t="str">
        <f t="shared" si="1350"/>
        <v>eDNA</v>
      </c>
      <c r="L769" t="str">
        <f t="shared" si="1351"/>
        <v>No Ct</v>
      </c>
      <c r="M769" t="str">
        <f t="shared" si="1429"/>
        <v/>
      </c>
      <c r="N769" t="str">
        <f t="shared" si="1430"/>
        <v/>
      </c>
      <c r="O769" t="str">
        <f t="shared" si="1431"/>
        <v/>
      </c>
    </row>
    <row r="770" spans="1:24" x14ac:dyDescent="0.25">
      <c r="A770" t="s">
        <v>220</v>
      </c>
      <c r="B770" t="s">
        <v>638</v>
      </c>
      <c r="C770" t="s">
        <v>13</v>
      </c>
      <c r="D770" s="7">
        <v>0.1</v>
      </c>
      <c r="E770" s="7">
        <v>33.869999999999997</v>
      </c>
      <c r="F770" t="s">
        <v>698</v>
      </c>
      <c r="G770" t="str">
        <f t="shared" si="1346"/>
        <v>DL2022021</v>
      </c>
      <c r="H770" t="str">
        <f t="shared" si="1347"/>
        <v>05</v>
      </c>
      <c r="I770" t="str">
        <f t="shared" si="1348"/>
        <v>Stillehavsoesters_05_20220915_DL2022021_MarieKrusesGymBorupgaardGym</v>
      </c>
      <c r="J770" t="str">
        <f t="shared" si="1349"/>
        <v>Stillehavsoesters</v>
      </c>
      <c r="K770" t="str">
        <f t="shared" si="1350"/>
        <v>PosK</v>
      </c>
      <c r="L770">
        <f t="shared" si="1351"/>
        <v>33.869999999999997</v>
      </c>
      <c r="M770">
        <f t="shared" si="1429"/>
        <v>67.739999999999995</v>
      </c>
      <c r="N770">
        <f t="shared" si="1430"/>
        <v>0</v>
      </c>
      <c r="O770">
        <f t="shared" si="1431"/>
        <v>0</v>
      </c>
      <c r="Q770">
        <f t="shared" ref="Q770" si="1460">IF(L772="No Ct",0,L772)</f>
        <v>0</v>
      </c>
      <c r="R770">
        <f t="shared" ref="R770" si="1461">IF(L773="No Ct",0,L773)</f>
        <v>0</v>
      </c>
      <c r="S770" t="str">
        <f t="shared" ref="S770" si="1462">IF(AND(M770&gt;0,N770=0),"Valid","Invalid")</f>
        <v>Valid</v>
      </c>
      <c r="T770" t="str">
        <f t="shared" ref="T770" si="1463">IF(OR(Q770&gt;1,R770&gt;1),"Present","Absent")</f>
        <v>Absent</v>
      </c>
      <c r="U770" t="str">
        <f t="shared" ref="U770" si="1464">IF(OR(AND(Q770&gt;1,Q770&lt;41),AND(R770&gt;1,R770&lt;41)),"Ct&lt;41","Ct&gt;41")</f>
        <v>Ct&gt;41</v>
      </c>
      <c r="V770" t="str">
        <f>VLOOKUP(J770,Datasæt_Analysesystemer!$C$2:$D$68,2,FALSE)</f>
        <v>Stillehavsøsters</v>
      </c>
      <c r="W770" t="str">
        <f t="shared" ref="W770" si="1465">MID(F770,10,9)</f>
        <v>DL2022021</v>
      </c>
      <c r="X770" t="str">
        <f t="shared" ref="X770" si="1466">W770&amp;"_"&amp;V770&amp;"_"&amp;S770&amp;"_"&amp;T770&amp;"_"&amp;U770</f>
        <v>DL2022021_Stillehavsøsters_Valid_Absent_Ct&gt;41</v>
      </c>
    </row>
    <row r="771" spans="1:24" x14ac:dyDescent="0.25">
      <c r="A771" t="s">
        <v>222</v>
      </c>
      <c r="B771" t="s">
        <v>639</v>
      </c>
      <c r="C771" t="s">
        <v>16</v>
      </c>
      <c r="D771" s="7">
        <v>0.1</v>
      </c>
      <c r="E771" s="6" t="s">
        <v>17</v>
      </c>
      <c r="F771" t="s">
        <v>698</v>
      </c>
      <c r="G771" t="str">
        <f t="shared" si="1346"/>
        <v>DL2022021</v>
      </c>
      <c r="H771" t="str">
        <f t="shared" si="1347"/>
        <v>05</v>
      </c>
      <c r="I771" t="str">
        <f t="shared" si="1348"/>
        <v>Stillehavsoesters_05_20220915_DL2022021_MarieKrusesGymBorupgaardGym</v>
      </c>
      <c r="J771" t="str">
        <f t="shared" si="1349"/>
        <v>Stillehavsoesters</v>
      </c>
      <c r="K771" t="str">
        <f t="shared" si="1350"/>
        <v>NegK</v>
      </c>
      <c r="L771" t="str">
        <f t="shared" si="1351"/>
        <v>No Ct</v>
      </c>
      <c r="M771" t="str">
        <f t="shared" si="1429"/>
        <v/>
      </c>
      <c r="N771" t="str">
        <f t="shared" si="1430"/>
        <v/>
      </c>
      <c r="O771" t="str">
        <f t="shared" si="1431"/>
        <v/>
      </c>
    </row>
    <row r="772" spans="1:24" x14ac:dyDescent="0.25">
      <c r="A772" t="s">
        <v>224</v>
      </c>
      <c r="B772" t="s">
        <v>640</v>
      </c>
      <c r="C772" t="s">
        <v>20</v>
      </c>
      <c r="D772" s="7">
        <v>0.1</v>
      </c>
      <c r="E772" s="6" t="s">
        <v>17</v>
      </c>
      <c r="F772" t="s">
        <v>698</v>
      </c>
      <c r="G772" t="str">
        <f t="shared" si="1346"/>
        <v>DL2022021</v>
      </c>
      <c r="H772" t="str">
        <f t="shared" si="1347"/>
        <v>05</v>
      </c>
      <c r="I772" t="str">
        <f t="shared" si="1348"/>
        <v>Stillehavsoesters_05_20220915_DL2022021_MarieKrusesGymBorupgaardGym</v>
      </c>
      <c r="J772" t="str">
        <f t="shared" si="1349"/>
        <v>Stillehavsoesters</v>
      </c>
      <c r="K772" t="str">
        <f t="shared" si="1350"/>
        <v>eDNA</v>
      </c>
      <c r="L772" t="str">
        <f t="shared" si="1351"/>
        <v>No Ct</v>
      </c>
      <c r="M772" t="str">
        <f t="shared" si="1429"/>
        <v/>
      </c>
      <c r="N772" t="str">
        <f t="shared" si="1430"/>
        <v/>
      </c>
      <c r="O772" t="str">
        <f t="shared" si="1431"/>
        <v/>
      </c>
    </row>
    <row r="773" spans="1:24" x14ac:dyDescent="0.25">
      <c r="A773" t="s">
        <v>226</v>
      </c>
      <c r="B773" t="s">
        <v>640</v>
      </c>
      <c r="C773" t="s">
        <v>20</v>
      </c>
      <c r="D773" s="7">
        <v>0.1</v>
      </c>
      <c r="E773" s="6" t="s">
        <v>17</v>
      </c>
      <c r="F773" t="s">
        <v>698</v>
      </c>
      <c r="G773" t="str">
        <f t="shared" si="1346"/>
        <v>DL2022021</v>
      </c>
      <c r="H773" t="str">
        <f t="shared" si="1347"/>
        <v>05</v>
      </c>
      <c r="I773" t="str">
        <f t="shared" si="1348"/>
        <v>Stillehavsoesters_05_20220915_DL2022021_MarieKrusesGymBorupgaardGym</v>
      </c>
      <c r="J773" t="str">
        <f t="shared" si="1349"/>
        <v>Stillehavsoesters</v>
      </c>
      <c r="K773" t="str">
        <f t="shared" si="1350"/>
        <v>eDNA</v>
      </c>
      <c r="L773" t="str">
        <f t="shared" si="1351"/>
        <v>No Ct</v>
      </c>
      <c r="M773" t="str">
        <f t="shared" si="1429"/>
        <v/>
      </c>
      <c r="N773" t="str">
        <f t="shared" si="1430"/>
        <v/>
      </c>
      <c r="O773" t="str">
        <f t="shared" si="1431"/>
        <v/>
      </c>
    </row>
    <row r="774" spans="1:24" x14ac:dyDescent="0.25">
      <c r="A774" t="s">
        <v>227</v>
      </c>
      <c r="B774" t="s">
        <v>641</v>
      </c>
      <c r="C774" t="s">
        <v>13</v>
      </c>
      <c r="D774" s="7">
        <v>0.1</v>
      </c>
      <c r="E774" s="6">
        <v>30.42</v>
      </c>
      <c r="F774" t="s">
        <v>698</v>
      </c>
      <c r="G774" t="str">
        <f t="shared" ref="G774:G837" si="1467">MID(F774,10,9)</f>
        <v>DL2022021</v>
      </c>
      <c r="H774" t="str">
        <f t="shared" ref="H774:H837" si="1468">LEFT(B774,2)</f>
        <v>06</v>
      </c>
      <c r="I774" t="str">
        <f t="shared" ref="I774:I837" si="1469">J774&amp;"_"&amp;H774&amp;"_"&amp;F774</f>
        <v>Stillehavsoesters_06_20220915_DL2022021_MarieKrusesGymBorupgaardGym</v>
      </c>
      <c r="J774" t="str">
        <f t="shared" ref="J774:J837" si="1470">MID(RIGHT(B774,LEN(B774)-3),1,FIND("_",RIGHT(B774,LEN(B774)-3))-1)</f>
        <v>Stillehavsoesters</v>
      </c>
      <c r="K774" t="str">
        <f t="shared" ref="K774:K837" si="1471">TRIM(SUBSTITUTE(RIGHT(B774,FIND(J774,B774)+1),"_",""))</f>
        <v>PosK</v>
      </c>
      <c r="L774">
        <f t="shared" ref="L774:L837" si="1472">IFERROR(VALUE(SUBSTITUTE(E774,".",",")),E774)</f>
        <v>30.42</v>
      </c>
      <c r="M774">
        <f t="shared" si="1429"/>
        <v>60.84</v>
      </c>
      <c r="N774">
        <f t="shared" si="1430"/>
        <v>0</v>
      </c>
      <c r="O774">
        <f t="shared" si="1431"/>
        <v>0</v>
      </c>
      <c r="Q774">
        <f t="shared" ref="Q774" si="1473">IF(L776="No Ct",0,L776)</f>
        <v>0</v>
      </c>
      <c r="R774">
        <f t="shared" ref="R774" si="1474">IF(L777="No Ct",0,L777)</f>
        <v>0</v>
      </c>
      <c r="S774" t="str">
        <f t="shared" ref="S774" si="1475">IF(AND(M774&gt;0,N774=0),"Valid","Invalid")</f>
        <v>Valid</v>
      </c>
      <c r="T774" t="str">
        <f t="shared" ref="T774" si="1476">IF(OR(Q774&gt;1,R774&gt;1),"Present","Absent")</f>
        <v>Absent</v>
      </c>
      <c r="U774" t="str">
        <f t="shared" ref="U774" si="1477">IF(OR(AND(Q774&gt;1,Q774&lt;41),AND(R774&gt;1,R774&lt;41)),"Ct&lt;41","Ct&gt;41")</f>
        <v>Ct&gt;41</v>
      </c>
      <c r="V774" t="str">
        <f>VLOOKUP(J774,Datasæt_Analysesystemer!$C$2:$D$68,2,FALSE)</f>
        <v>Stillehavsøsters</v>
      </c>
      <c r="W774" t="str">
        <f t="shared" ref="W774" si="1478">MID(F774,10,9)</f>
        <v>DL2022021</v>
      </c>
      <c r="X774" t="str">
        <f t="shared" ref="X774" si="1479">W774&amp;"_"&amp;V774&amp;"_"&amp;S774&amp;"_"&amp;T774&amp;"_"&amp;U774</f>
        <v>DL2022021_Stillehavsøsters_Valid_Absent_Ct&gt;41</v>
      </c>
    </row>
    <row r="775" spans="1:24" x14ac:dyDescent="0.25">
      <c r="A775" t="s">
        <v>229</v>
      </c>
      <c r="B775" t="s">
        <v>642</v>
      </c>
      <c r="C775" t="s">
        <v>16</v>
      </c>
      <c r="D775" s="7">
        <v>0.1</v>
      </c>
      <c r="E775" s="6" t="s">
        <v>17</v>
      </c>
      <c r="F775" t="s">
        <v>698</v>
      </c>
      <c r="G775" t="str">
        <f t="shared" si="1467"/>
        <v>DL2022021</v>
      </c>
      <c r="H775" t="str">
        <f t="shared" si="1468"/>
        <v>06</v>
      </c>
      <c r="I775" t="str">
        <f t="shared" si="1469"/>
        <v>Stillehavsoesters_06_20220915_DL2022021_MarieKrusesGymBorupgaardGym</v>
      </c>
      <c r="J775" t="str">
        <f t="shared" si="1470"/>
        <v>Stillehavsoesters</v>
      </c>
      <c r="K775" t="str">
        <f t="shared" si="1471"/>
        <v>NegK</v>
      </c>
      <c r="L775" t="str">
        <f t="shared" si="1472"/>
        <v>No Ct</v>
      </c>
      <c r="M775" t="str">
        <f t="shared" si="1429"/>
        <v/>
      </c>
      <c r="N775" t="str">
        <f t="shared" si="1430"/>
        <v/>
      </c>
      <c r="O775" t="str">
        <f t="shared" si="1431"/>
        <v/>
      </c>
    </row>
    <row r="776" spans="1:24" x14ac:dyDescent="0.25">
      <c r="A776" t="s">
        <v>231</v>
      </c>
      <c r="B776" t="s">
        <v>643</v>
      </c>
      <c r="C776" t="s">
        <v>20</v>
      </c>
      <c r="D776" s="7">
        <v>0.1</v>
      </c>
      <c r="E776" s="6" t="s">
        <v>17</v>
      </c>
      <c r="F776" t="s">
        <v>698</v>
      </c>
      <c r="G776" t="str">
        <f t="shared" si="1467"/>
        <v>DL2022021</v>
      </c>
      <c r="H776" t="str">
        <f t="shared" si="1468"/>
        <v>06</v>
      </c>
      <c r="I776" t="str">
        <f t="shared" si="1469"/>
        <v>Stillehavsoesters_06_20220915_DL2022021_MarieKrusesGymBorupgaardGym</v>
      </c>
      <c r="J776" t="str">
        <f t="shared" si="1470"/>
        <v>Stillehavsoesters</v>
      </c>
      <c r="K776" t="str">
        <f t="shared" si="1471"/>
        <v>eDNA</v>
      </c>
      <c r="L776" t="str">
        <f t="shared" si="1472"/>
        <v>No Ct</v>
      </c>
      <c r="M776" t="str">
        <f t="shared" si="1429"/>
        <v/>
      </c>
      <c r="N776" t="str">
        <f t="shared" si="1430"/>
        <v/>
      </c>
      <c r="O776" t="str">
        <f t="shared" si="1431"/>
        <v/>
      </c>
    </row>
    <row r="777" spans="1:24" x14ac:dyDescent="0.25">
      <c r="A777" t="s">
        <v>233</v>
      </c>
      <c r="B777" t="s">
        <v>643</v>
      </c>
      <c r="C777" t="s">
        <v>20</v>
      </c>
      <c r="D777" s="7">
        <v>0.1</v>
      </c>
      <c r="E777" s="6" t="s">
        <v>17</v>
      </c>
      <c r="F777" t="s">
        <v>698</v>
      </c>
      <c r="G777" t="str">
        <f t="shared" si="1467"/>
        <v>DL2022021</v>
      </c>
      <c r="H777" t="str">
        <f t="shared" si="1468"/>
        <v>06</v>
      </c>
      <c r="I777" t="str">
        <f t="shared" si="1469"/>
        <v>Stillehavsoesters_06_20220915_DL2022021_MarieKrusesGymBorupgaardGym</v>
      </c>
      <c r="J777" t="str">
        <f t="shared" si="1470"/>
        <v>Stillehavsoesters</v>
      </c>
      <c r="K777" t="str">
        <f t="shared" si="1471"/>
        <v>eDNA</v>
      </c>
      <c r="L777" t="str">
        <f t="shared" si="1472"/>
        <v>No Ct</v>
      </c>
      <c r="M777" t="str">
        <f t="shared" si="1429"/>
        <v/>
      </c>
      <c r="N777" t="str">
        <f t="shared" si="1430"/>
        <v/>
      </c>
      <c r="O777" t="str">
        <f t="shared" si="1431"/>
        <v/>
      </c>
    </row>
    <row r="778" spans="1:24" x14ac:dyDescent="0.25">
      <c r="A778" t="s">
        <v>234</v>
      </c>
      <c r="B778" t="s">
        <v>644</v>
      </c>
      <c r="C778" t="s">
        <v>13</v>
      </c>
      <c r="D778" s="7">
        <v>0.1</v>
      </c>
      <c r="E778" s="7">
        <v>24.64</v>
      </c>
      <c r="F778" t="s">
        <v>698</v>
      </c>
      <c r="G778" t="str">
        <f t="shared" si="1467"/>
        <v>DL2022021</v>
      </c>
      <c r="H778" t="str">
        <f t="shared" si="1468"/>
        <v>07</v>
      </c>
      <c r="I778" t="str">
        <f t="shared" si="1469"/>
        <v>Marsvin_07_20220915_DL2022021_MarieKrusesGymBorupgaardGym</v>
      </c>
      <c r="J778" t="str">
        <f t="shared" si="1470"/>
        <v>Marsvin</v>
      </c>
      <c r="K778" t="str">
        <f t="shared" si="1471"/>
        <v>PosK</v>
      </c>
      <c r="L778">
        <f t="shared" si="1472"/>
        <v>24.64</v>
      </c>
      <c r="M778">
        <f t="shared" si="1429"/>
        <v>49.28</v>
      </c>
      <c r="N778">
        <f t="shared" si="1430"/>
        <v>83.64</v>
      </c>
      <c r="O778">
        <f t="shared" si="1431"/>
        <v>179.86</v>
      </c>
      <c r="Q778">
        <f t="shared" ref="Q778" si="1480">IF(L780="No Ct",0,L780)</f>
        <v>40.32</v>
      </c>
      <c r="R778">
        <f t="shared" ref="R778" si="1481">IF(L781="No Ct",0,L781)</f>
        <v>49.61</v>
      </c>
      <c r="S778" t="str">
        <f t="shared" ref="S778" si="1482">IF(AND(M778&gt;0,N778=0),"Valid","Invalid")</f>
        <v>Invalid</v>
      </c>
      <c r="T778" t="str">
        <f t="shared" ref="T778" si="1483">IF(OR(Q778&gt;1,R778&gt;1),"Present","Absent")</f>
        <v>Present</v>
      </c>
      <c r="U778" t="str">
        <f t="shared" ref="U778" si="1484">IF(OR(AND(Q778&gt;1,Q778&lt;41),AND(R778&gt;1,R778&lt;41)),"Ct&lt;41","Ct&gt;41")</f>
        <v>Ct&lt;41</v>
      </c>
      <c r="V778" t="str">
        <f>VLOOKUP(J778,Datasæt_Analysesystemer!$C$2:$D$68,2,FALSE)</f>
        <v>Marsvin</v>
      </c>
      <c r="W778" t="str">
        <f t="shared" ref="W778" si="1485">MID(F778,10,9)</f>
        <v>DL2022021</v>
      </c>
      <c r="X778" t="str">
        <f t="shared" ref="X778" si="1486">W778&amp;"_"&amp;V778&amp;"_"&amp;S778&amp;"_"&amp;T778&amp;"_"&amp;U778</f>
        <v>DL2022021_Marsvin_Invalid_Present_Ct&lt;41</v>
      </c>
    </row>
    <row r="779" spans="1:24" x14ac:dyDescent="0.25">
      <c r="A779" t="s">
        <v>236</v>
      </c>
      <c r="B779" t="s">
        <v>645</v>
      </c>
      <c r="C779" t="s">
        <v>16</v>
      </c>
      <c r="D779" s="7">
        <v>0.1</v>
      </c>
      <c r="E779" s="6">
        <v>41.82</v>
      </c>
      <c r="F779" t="s">
        <v>698</v>
      </c>
      <c r="G779" t="str">
        <f t="shared" si="1467"/>
        <v>DL2022021</v>
      </c>
      <c r="H779" t="str">
        <f t="shared" si="1468"/>
        <v>07</v>
      </c>
      <c r="I779" t="str">
        <f t="shared" si="1469"/>
        <v>Marsvin_07_20220915_DL2022021_MarieKrusesGymBorupgaardGym</v>
      </c>
      <c r="J779" t="str">
        <f t="shared" si="1470"/>
        <v>Marsvin</v>
      </c>
      <c r="K779" t="str">
        <f t="shared" si="1471"/>
        <v>NegK</v>
      </c>
      <c r="L779">
        <f t="shared" si="1472"/>
        <v>41.82</v>
      </c>
      <c r="M779" t="str">
        <f t="shared" si="1429"/>
        <v/>
      </c>
      <c r="N779" t="str">
        <f t="shared" si="1430"/>
        <v/>
      </c>
      <c r="O779" t="str">
        <f t="shared" si="1431"/>
        <v/>
      </c>
    </row>
    <row r="780" spans="1:24" x14ac:dyDescent="0.25">
      <c r="A780" t="s">
        <v>238</v>
      </c>
      <c r="B780" t="s">
        <v>646</v>
      </c>
      <c r="C780" t="s">
        <v>20</v>
      </c>
      <c r="D780" s="7">
        <v>0.1</v>
      </c>
      <c r="E780" s="7">
        <v>40.32</v>
      </c>
      <c r="F780" t="s">
        <v>698</v>
      </c>
      <c r="G780" t="str">
        <f t="shared" si="1467"/>
        <v>DL2022021</v>
      </c>
      <c r="H780" t="str">
        <f t="shared" si="1468"/>
        <v>07</v>
      </c>
      <c r="I780" t="str">
        <f t="shared" si="1469"/>
        <v>Marsvin_07_20220915_DL2022021_MarieKrusesGymBorupgaardGym</v>
      </c>
      <c r="J780" t="str">
        <f t="shared" si="1470"/>
        <v>Marsvin</v>
      </c>
      <c r="K780" t="str">
        <f t="shared" si="1471"/>
        <v>eDNA</v>
      </c>
      <c r="L780">
        <f t="shared" si="1472"/>
        <v>40.32</v>
      </c>
      <c r="M780" t="str">
        <f t="shared" si="1429"/>
        <v/>
      </c>
      <c r="N780" t="str">
        <f t="shared" si="1430"/>
        <v/>
      </c>
      <c r="O780" t="str">
        <f t="shared" si="1431"/>
        <v/>
      </c>
    </row>
    <row r="781" spans="1:24" x14ac:dyDescent="0.25">
      <c r="A781" t="s">
        <v>240</v>
      </c>
      <c r="B781" t="s">
        <v>646</v>
      </c>
      <c r="C781" t="s">
        <v>20</v>
      </c>
      <c r="D781" s="7">
        <v>0.1</v>
      </c>
      <c r="E781" s="7">
        <v>49.61</v>
      </c>
      <c r="F781" t="s">
        <v>698</v>
      </c>
      <c r="G781" t="str">
        <f t="shared" si="1467"/>
        <v>DL2022021</v>
      </c>
      <c r="H781" t="str">
        <f t="shared" si="1468"/>
        <v>07</v>
      </c>
      <c r="I781" t="str">
        <f t="shared" si="1469"/>
        <v>Marsvin_07_20220915_DL2022021_MarieKrusesGymBorupgaardGym</v>
      </c>
      <c r="J781" t="str">
        <f t="shared" si="1470"/>
        <v>Marsvin</v>
      </c>
      <c r="K781" t="str">
        <f t="shared" si="1471"/>
        <v>eDNA</v>
      </c>
      <c r="L781">
        <f t="shared" si="1472"/>
        <v>49.61</v>
      </c>
      <c r="M781" t="str">
        <f t="shared" si="1429"/>
        <v/>
      </c>
      <c r="N781" t="str">
        <f t="shared" si="1430"/>
        <v/>
      </c>
      <c r="O781" t="str">
        <f t="shared" si="1431"/>
        <v/>
      </c>
    </row>
    <row r="782" spans="1:24" x14ac:dyDescent="0.25">
      <c r="A782" t="s">
        <v>241</v>
      </c>
      <c r="B782" t="s">
        <v>647</v>
      </c>
      <c r="C782" t="s">
        <v>16</v>
      </c>
      <c r="D782" s="7">
        <v>0.1</v>
      </c>
      <c r="E782" s="7">
        <v>44.07</v>
      </c>
      <c r="F782" t="s">
        <v>698</v>
      </c>
      <c r="G782" t="str">
        <f t="shared" si="1467"/>
        <v>DL2022021</v>
      </c>
      <c r="H782" t="str">
        <f t="shared" si="1468"/>
        <v>08</v>
      </c>
      <c r="I782" t="str">
        <f t="shared" si="1469"/>
        <v>Marsvin_08_20220915_DL2022021_MarieKrusesGymBorupgaardGym</v>
      </c>
      <c r="J782" t="str">
        <f t="shared" si="1470"/>
        <v>Marsvin</v>
      </c>
      <c r="K782" t="str">
        <f t="shared" si="1471"/>
        <v>NegK</v>
      </c>
      <c r="L782">
        <f t="shared" si="1472"/>
        <v>44.07</v>
      </c>
      <c r="M782" t="str">
        <f t="shared" si="1429"/>
        <v/>
      </c>
      <c r="N782" t="str">
        <f t="shared" si="1430"/>
        <v/>
      </c>
      <c r="O782" t="str">
        <f t="shared" si="1431"/>
        <v/>
      </c>
      <c r="Q782">
        <f t="shared" ref="Q782" si="1487">IF(L784="No Ct",0,L784)</f>
        <v>42.98</v>
      </c>
      <c r="R782">
        <f t="shared" ref="R782" si="1488">IF(L785="No Ct",0,L785)</f>
        <v>0</v>
      </c>
      <c r="S782" t="str">
        <f t="shared" ref="S782" si="1489">IF(AND(M782&gt;0,N782=0),"Valid","Invalid")</f>
        <v>Invalid</v>
      </c>
      <c r="T782" t="str">
        <f t="shared" ref="T782" si="1490">IF(OR(Q782&gt;1,R782&gt;1),"Present","Absent")</f>
        <v>Present</v>
      </c>
      <c r="U782" t="str">
        <f t="shared" ref="U782" si="1491">IF(OR(AND(Q782&gt;1,Q782&lt;41),AND(R782&gt;1,R782&lt;41)),"Ct&lt;41","Ct&gt;41")</f>
        <v>Ct&gt;41</v>
      </c>
      <c r="V782" t="str">
        <f>VLOOKUP(J782,Datasæt_Analysesystemer!$C$2:$D$68,2,FALSE)</f>
        <v>Marsvin</v>
      </c>
      <c r="W782" t="str">
        <f t="shared" ref="W782" si="1492">MID(F782,10,9)</f>
        <v>DL2022021</v>
      </c>
      <c r="X782" t="str">
        <f t="shared" ref="X782" si="1493">W782&amp;"_"&amp;V782&amp;"_"&amp;S782&amp;"_"&amp;T782&amp;"_"&amp;U782</f>
        <v>DL2022021_Marsvin_Invalid_Present_Ct&gt;41</v>
      </c>
    </row>
    <row r="783" spans="1:24" x14ac:dyDescent="0.25">
      <c r="A783" t="s">
        <v>243</v>
      </c>
      <c r="B783" t="s">
        <v>648</v>
      </c>
      <c r="C783" t="s">
        <v>13</v>
      </c>
      <c r="D783" s="7">
        <v>0.1</v>
      </c>
      <c r="E783" s="6" t="s">
        <v>17</v>
      </c>
      <c r="F783" t="s">
        <v>698</v>
      </c>
      <c r="G783" t="str">
        <f t="shared" si="1467"/>
        <v>DL2022021</v>
      </c>
      <c r="H783" t="str">
        <f t="shared" si="1468"/>
        <v>08</v>
      </c>
      <c r="I783" t="str">
        <f t="shared" si="1469"/>
        <v>Marsvin_08_20220915_DL2022021_MarieKrusesGymBorupgaardGym</v>
      </c>
      <c r="J783" t="str">
        <f t="shared" si="1470"/>
        <v>Marsvin</v>
      </c>
      <c r="K783" t="str">
        <f t="shared" si="1471"/>
        <v>PosK</v>
      </c>
      <c r="L783" t="str">
        <f t="shared" si="1472"/>
        <v>No Ct</v>
      </c>
      <c r="M783">
        <f t="shared" si="1429"/>
        <v>0</v>
      </c>
      <c r="N783">
        <f t="shared" si="1430"/>
        <v>88.14</v>
      </c>
      <c r="O783">
        <f t="shared" si="1431"/>
        <v>85.96</v>
      </c>
    </row>
    <row r="784" spans="1:24" x14ac:dyDescent="0.25">
      <c r="A784" t="s">
        <v>245</v>
      </c>
      <c r="B784" t="s">
        <v>649</v>
      </c>
      <c r="C784" t="s">
        <v>20</v>
      </c>
      <c r="D784" s="7">
        <v>0.1</v>
      </c>
      <c r="E784" s="6">
        <v>42.98</v>
      </c>
      <c r="F784" t="s">
        <v>698</v>
      </c>
      <c r="G784" t="str">
        <f t="shared" si="1467"/>
        <v>DL2022021</v>
      </c>
      <c r="H784" t="str">
        <f t="shared" si="1468"/>
        <v>08</v>
      </c>
      <c r="I784" t="str">
        <f t="shared" si="1469"/>
        <v>Marsvin_08_20220915_DL2022021_MarieKrusesGymBorupgaardGym</v>
      </c>
      <c r="J784" t="str">
        <f t="shared" si="1470"/>
        <v>Marsvin</v>
      </c>
      <c r="K784" t="str">
        <f t="shared" si="1471"/>
        <v>eDNA</v>
      </c>
      <c r="L784">
        <f t="shared" si="1472"/>
        <v>42.98</v>
      </c>
      <c r="M784" t="str">
        <f t="shared" si="1429"/>
        <v/>
      </c>
      <c r="N784" t="str">
        <f t="shared" si="1430"/>
        <v/>
      </c>
      <c r="O784" t="str">
        <f t="shared" si="1431"/>
        <v/>
      </c>
    </row>
    <row r="785" spans="1:24" x14ac:dyDescent="0.25">
      <c r="A785" t="s">
        <v>247</v>
      </c>
      <c r="B785" t="s">
        <v>649</v>
      </c>
      <c r="C785" t="s">
        <v>20</v>
      </c>
      <c r="D785" s="7">
        <v>0.1</v>
      </c>
      <c r="E785" s="6" t="s">
        <v>17</v>
      </c>
      <c r="F785" t="s">
        <v>698</v>
      </c>
      <c r="G785" t="str">
        <f t="shared" si="1467"/>
        <v>DL2022021</v>
      </c>
      <c r="H785" t="str">
        <f t="shared" si="1468"/>
        <v>08</v>
      </c>
      <c r="I785" t="str">
        <f t="shared" si="1469"/>
        <v>Marsvin_08_20220915_DL2022021_MarieKrusesGymBorupgaardGym</v>
      </c>
      <c r="J785" t="str">
        <f t="shared" si="1470"/>
        <v>Marsvin</v>
      </c>
      <c r="K785" t="str">
        <f t="shared" si="1471"/>
        <v>eDNA</v>
      </c>
      <c r="L785" t="str">
        <f t="shared" si="1472"/>
        <v>No Ct</v>
      </c>
      <c r="M785" t="str">
        <f t="shared" si="1429"/>
        <v/>
      </c>
      <c r="N785" t="str">
        <f t="shared" si="1430"/>
        <v/>
      </c>
      <c r="O785" t="str">
        <f t="shared" si="1431"/>
        <v/>
      </c>
    </row>
    <row r="786" spans="1:24" x14ac:dyDescent="0.25">
      <c r="A786" t="s">
        <v>248</v>
      </c>
      <c r="B786" t="s">
        <v>650</v>
      </c>
      <c r="C786" t="s">
        <v>13</v>
      </c>
      <c r="D786" s="7">
        <v>0.1</v>
      </c>
      <c r="E786" s="7">
        <v>25.97</v>
      </c>
      <c r="F786" t="s">
        <v>698</v>
      </c>
      <c r="G786" t="str">
        <f t="shared" si="1467"/>
        <v>DL2022021</v>
      </c>
      <c r="H786" t="str">
        <f t="shared" si="1468"/>
        <v>09</v>
      </c>
      <c r="I786" t="str">
        <f t="shared" si="1469"/>
        <v>BlaaSvoemmekrabbe_09_20220915_DL2022021_MarieKrusesGymBorupgaardGym</v>
      </c>
      <c r="J786" t="str">
        <f t="shared" si="1470"/>
        <v>BlaaSvoemmekrabbe</v>
      </c>
      <c r="K786" t="str">
        <f t="shared" si="1471"/>
        <v>PosK</v>
      </c>
      <c r="L786">
        <f t="shared" si="1472"/>
        <v>25.97</v>
      </c>
      <c r="M786">
        <f t="shared" si="1429"/>
        <v>51.94</v>
      </c>
      <c r="N786">
        <f t="shared" si="1430"/>
        <v>0</v>
      </c>
      <c r="O786">
        <f t="shared" si="1431"/>
        <v>0</v>
      </c>
      <c r="Q786">
        <f t="shared" ref="Q786" si="1494">IF(L788="No Ct",0,L788)</f>
        <v>0</v>
      </c>
      <c r="R786">
        <f t="shared" ref="R786" si="1495">IF(L789="No Ct",0,L789)</f>
        <v>0</v>
      </c>
      <c r="S786" t="str">
        <f t="shared" ref="S786" si="1496">IF(AND(M786&gt;0,N786=0),"Valid","Invalid")</f>
        <v>Valid</v>
      </c>
      <c r="T786" t="str">
        <f t="shared" ref="T786" si="1497">IF(OR(Q786&gt;1,R786&gt;1),"Present","Absent")</f>
        <v>Absent</v>
      </c>
      <c r="U786" t="str">
        <f t="shared" ref="U786" si="1498">IF(OR(AND(Q786&gt;1,Q786&lt;41),AND(R786&gt;1,R786&lt;41)),"Ct&lt;41","Ct&gt;41")</f>
        <v>Ct&gt;41</v>
      </c>
      <c r="V786" t="str">
        <f>VLOOKUP(J786,Datasæt_Analysesystemer!$C$2:$D$68,2,FALSE)</f>
        <v>Blå svømmekrabbe</v>
      </c>
      <c r="W786" t="str">
        <f t="shared" ref="W786" si="1499">MID(F786,10,9)</f>
        <v>DL2022021</v>
      </c>
      <c r="X786" t="str">
        <f t="shared" ref="X786" si="1500">W786&amp;"_"&amp;V786&amp;"_"&amp;S786&amp;"_"&amp;T786&amp;"_"&amp;U786</f>
        <v>DL2022021_Blå svømmekrabbe_Valid_Absent_Ct&gt;41</v>
      </c>
    </row>
    <row r="787" spans="1:24" x14ac:dyDescent="0.25">
      <c r="A787" t="s">
        <v>250</v>
      </c>
      <c r="B787" t="s">
        <v>651</v>
      </c>
      <c r="C787" t="s">
        <v>16</v>
      </c>
      <c r="D787" s="7">
        <v>0.1</v>
      </c>
      <c r="E787" s="6" t="s">
        <v>17</v>
      </c>
      <c r="F787" t="s">
        <v>698</v>
      </c>
      <c r="G787" t="str">
        <f t="shared" si="1467"/>
        <v>DL2022021</v>
      </c>
      <c r="H787" t="str">
        <f t="shared" si="1468"/>
        <v>09</v>
      </c>
      <c r="I787" t="str">
        <f t="shared" si="1469"/>
        <v>BlaaSvoemmekrabbe_09_20220915_DL2022021_MarieKrusesGymBorupgaardGym</v>
      </c>
      <c r="J787" t="str">
        <f t="shared" si="1470"/>
        <v>BlaaSvoemmekrabbe</v>
      </c>
      <c r="K787" t="str">
        <f t="shared" si="1471"/>
        <v>NegK</v>
      </c>
      <c r="L787" t="str">
        <f t="shared" si="1472"/>
        <v>No Ct</v>
      </c>
      <c r="M787" t="str">
        <f t="shared" si="1429"/>
        <v/>
      </c>
      <c r="N787" t="str">
        <f t="shared" si="1430"/>
        <v/>
      </c>
      <c r="O787" t="str">
        <f t="shared" si="1431"/>
        <v/>
      </c>
    </row>
    <row r="788" spans="1:24" x14ac:dyDescent="0.25">
      <c r="A788" t="s">
        <v>252</v>
      </c>
      <c r="B788" t="s">
        <v>652</v>
      </c>
      <c r="C788" t="s">
        <v>20</v>
      </c>
      <c r="D788" s="7">
        <v>0.1</v>
      </c>
      <c r="E788" s="7" t="s">
        <v>17</v>
      </c>
      <c r="F788" t="s">
        <v>698</v>
      </c>
      <c r="G788" t="str">
        <f t="shared" si="1467"/>
        <v>DL2022021</v>
      </c>
      <c r="H788" t="str">
        <f t="shared" si="1468"/>
        <v>09</v>
      </c>
      <c r="I788" t="str">
        <f t="shared" si="1469"/>
        <v>BlaaSvoemmekrabbe_09_20220915_DL2022021_MarieKrusesGymBorupgaardGym</v>
      </c>
      <c r="J788" t="str">
        <f t="shared" si="1470"/>
        <v>BlaaSvoemmekrabbe</v>
      </c>
      <c r="K788" t="str">
        <f t="shared" si="1471"/>
        <v>eDNA</v>
      </c>
      <c r="L788" t="str">
        <f t="shared" si="1472"/>
        <v>No Ct</v>
      </c>
      <c r="M788" t="str">
        <f t="shared" si="1429"/>
        <v/>
      </c>
      <c r="N788" t="str">
        <f t="shared" si="1430"/>
        <v/>
      </c>
      <c r="O788" t="str">
        <f t="shared" si="1431"/>
        <v/>
      </c>
    </row>
    <row r="789" spans="1:24" x14ac:dyDescent="0.25">
      <c r="A789" t="s">
        <v>254</v>
      </c>
      <c r="B789" t="s">
        <v>652</v>
      </c>
      <c r="C789" t="s">
        <v>20</v>
      </c>
      <c r="D789" s="7">
        <v>0.1</v>
      </c>
      <c r="E789" s="6" t="s">
        <v>17</v>
      </c>
      <c r="F789" t="s">
        <v>698</v>
      </c>
      <c r="G789" t="str">
        <f t="shared" si="1467"/>
        <v>DL2022021</v>
      </c>
      <c r="H789" t="str">
        <f t="shared" si="1468"/>
        <v>09</v>
      </c>
      <c r="I789" t="str">
        <f t="shared" si="1469"/>
        <v>BlaaSvoemmekrabbe_09_20220915_DL2022021_MarieKrusesGymBorupgaardGym</v>
      </c>
      <c r="J789" t="str">
        <f t="shared" si="1470"/>
        <v>BlaaSvoemmekrabbe</v>
      </c>
      <c r="K789" t="str">
        <f t="shared" si="1471"/>
        <v>eDNA</v>
      </c>
      <c r="L789" t="str">
        <f t="shared" si="1472"/>
        <v>No Ct</v>
      </c>
      <c r="M789" t="str">
        <f t="shared" si="1429"/>
        <v/>
      </c>
      <c r="N789" t="str">
        <f t="shared" si="1430"/>
        <v/>
      </c>
      <c r="O789" t="str">
        <f t="shared" si="1431"/>
        <v/>
      </c>
    </row>
    <row r="790" spans="1:24" x14ac:dyDescent="0.25">
      <c r="A790" t="s">
        <v>255</v>
      </c>
      <c r="B790" t="s">
        <v>653</v>
      </c>
      <c r="C790" t="s">
        <v>13</v>
      </c>
      <c r="D790" s="7">
        <v>0.1</v>
      </c>
      <c r="E790" s="7">
        <v>25.8</v>
      </c>
      <c r="F790" t="s">
        <v>698</v>
      </c>
      <c r="G790" t="str">
        <f t="shared" si="1467"/>
        <v>DL2022021</v>
      </c>
      <c r="H790" t="str">
        <f t="shared" si="1468"/>
        <v>10</v>
      </c>
      <c r="I790" t="str">
        <f t="shared" si="1469"/>
        <v>BlaaSvoemmekrabbe_10_20220915_DL2022021_MarieKrusesGymBorupgaardGym</v>
      </c>
      <c r="J790" t="str">
        <f t="shared" si="1470"/>
        <v>BlaaSvoemmekrabbe</v>
      </c>
      <c r="K790" t="str">
        <f t="shared" si="1471"/>
        <v>PosK</v>
      </c>
      <c r="L790">
        <f t="shared" si="1472"/>
        <v>25.8</v>
      </c>
      <c r="M790">
        <f t="shared" si="1429"/>
        <v>51.6</v>
      </c>
      <c r="N790">
        <f t="shared" si="1430"/>
        <v>0</v>
      </c>
      <c r="O790">
        <f t="shared" si="1431"/>
        <v>0</v>
      </c>
      <c r="Q790">
        <f t="shared" ref="Q790" si="1501">IF(L792="No Ct",0,L792)</f>
        <v>0</v>
      </c>
      <c r="R790">
        <f t="shared" ref="R790" si="1502">IF(L793="No Ct",0,L793)</f>
        <v>0</v>
      </c>
      <c r="S790" t="str">
        <f t="shared" ref="S790" si="1503">IF(AND(M790&gt;0,N790=0),"Valid","Invalid")</f>
        <v>Valid</v>
      </c>
      <c r="T790" t="str">
        <f t="shared" ref="T790" si="1504">IF(OR(Q790&gt;1,R790&gt;1),"Present","Absent")</f>
        <v>Absent</v>
      </c>
      <c r="U790" t="str">
        <f t="shared" ref="U790" si="1505">IF(OR(AND(Q790&gt;1,Q790&lt;41),AND(R790&gt;1,R790&lt;41)),"Ct&lt;41","Ct&gt;41")</f>
        <v>Ct&gt;41</v>
      </c>
      <c r="V790" t="str">
        <f>VLOOKUP(J790,Datasæt_Analysesystemer!$C$2:$D$68,2,FALSE)</f>
        <v>Blå svømmekrabbe</v>
      </c>
      <c r="W790" t="str">
        <f t="shared" ref="W790" si="1506">MID(F790,10,9)</f>
        <v>DL2022021</v>
      </c>
      <c r="X790" t="str">
        <f t="shared" ref="X790" si="1507">W790&amp;"_"&amp;V790&amp;"_"&amp;S790&amp;"_"&amp;T790&amp;"_"&amp;U790</f>
        <v>DL2022021_Blå svømmekrabbe_Valid_Absent_Ct&gt;41</v>
      </c>
    </row>
    <row r="791" spans="1:24" x14ac:dyDescent="0.25">
      <c r="A791" t="s">
        <v>257</v>
      </c>
      <c r="B791" t="s">
        <v>654</v>
      </c>
      <c r="C791" t="s">
        <v>16</v>
      </c>
      <c r="D791" s="7">
        <v>0.1</v>
      </c>
      <c r="E791" s="6" t="s">
        <v>17</v>
      </c>
      <c r="F791" t="s">
        <v>698</v>
      </c>
      <c r="G791" t="str">
        <f t="shared" si="1467"/>
        <v>DL2022021</v>
      </c>
      <c r="H791" t="str">
        <f t="shared" si="1468"/>
        <v>10</v>
      </c>
      <c r="I791" t="str">
        <f t="shared" si="1469"/>
        <v>BlaaSvoemmekrabbe_10_20220915_DL2022021_MarieKrusesGymBorupgaardGym</v>
      </c>
      <c r="J791" t="str">
        <f t="shared" si="1470"/>
        <v>BlaaSvoemmekrabbe</v>
      </c>
      <c r="K791" t="str">
        <f t="shared" si="1471"/>
        <v>NegK</v>
      </c>
      <c r="L791" t="str">
        <f t="shared" si="1472"/>
        <v>No Ct</v>
      </c>
      <c r="M791" t="str">
        <f t="shared" si="1429"/>
        <v/>
      </c>
      <c r="N791" t="str">
        <f t="shared" si="1430"/>
        <v/>
      </c>
      <c r="O791" t="str">
        <f t="shared" si="1431"/>
        <v/>
      </c>
    </row>
    <row r="792" spans="1:24" x14ac:dyDescent="0.25">
      <c r="A792" t="s">
        <v>259</v>
      </c>
      <c r="B792" t="s">
        <v>655</v>
      </c>
      <c r="C792" t="s">
        <v>20</v>
      </c>
      <c r="D792" s="7">
        <v>0.1</v>
      </c>
      <c r="E792" s="6" t="s">
        <v>17</v>
      </c>
      <c r="F792" t="s">
        <v>698</v>
      </c>
      <c r="G792" t="str">
        <f t="shared" si="1467"/>
        <v>DL2022021</v>
      </c>
      <c r="H792" t="str">
        <f t="shared" si="1468"/>
        <v>10</v>
      </c>
      <c r="I792" t="str">
        <f t="shared" si="1469"/>
        <v>BlaaSvoemmekrabbe_10_20220915_DL2022021_MarieKrusesGymBorupgaardGym</v>
      </c>
      <c r="J792" t="str">
        <f t="shared" si="1470"/>
        <v>BlaaSvoemmekrabbe</v>
      </c>
      <c r="K792" t="str">
        <f t="shared" si="1471"/>
        <v>eDNA</v>
      </c>
      <c r="L792" t="str">
        <f t="shared" si="1472"/>
        <v>No Ct</v>
      </c>
      <c r="M792" t="str">
        <f t="shared" si="1429"/>
        <v/>
      </c>
      <c r="N792" t="str">
        <f t="shared" si="1430"/>
        <v/>
      </c>
      <c r="O792" t="str">
        <f t="shared" si="1431"/>
        <v/>
      </c>
    </row>
    <row r="793" spans="1:24" x14ac:dyDescent="0.25">
      <c r="A793" t="s">
        <v>261</v>
      </c>
      <c r="B793" t="s">
        <v>655</v>
      </c>
      <c r="C793" t="s">
        <v>20</v>
      </c>
      <c r="D793" s="7">
        <v>0.1</v>
      </c>
      <c r="E793" s="6" t="s">
        <v>17</v>
      </c>
      <c r="F793" t="s">
        <v>698</v>
      </c>
      <c r="G793" t="str">
        <f t="shared" si="1467"/>
        <v>DL2022021</v>
      </c>
      <c r="H793" t="str">
        <f t="shared" si="1468"/>
        <v>10</v>
      </c>
      <c r="I793" t="str">
        <f t="shared" si="1469"/>
        <v>BlaaSvoemmekrabbe_10_20220915_DL2022021_MarieKrusesGymBorupgaardGym</v>
      </c>
      <c r="J793" t="str">
        <f t="shared" si="1470"/>
        <v>BlaaSvoemmekrabbe</v>
      </c>
      <c r="K793" t="str">
        <f t="shared" si="1471"/>
        <v>eDNA</v>
      </c>
      <c r="L793" t="str">
        <f t="shared" si="1472"/>
        <v>No Ct</v>
      </c>
      <c r="M793" t="str">
        <f t="shared" si="1429"/>
        <v/>
      </c>
      <c r="N793" t="str">
        <f t="shared" si="1430"/>
        <v/>
      </c>
      <c r="O793" t="str">
        <f t="shared" si="1431"/>
        <v/>
      </c>
    </row>
    <row r="794" spans="1:24" x14ac:dyDescent="0.25">
      <c r="A794" t="s">
        <v>262</v>
      </c>
      <c r="B794" t="s">
        <v>656</v>
      </c>
      <c r="C794" t="s">
        <v>13</v>
      </c>
      <c r="D794" s="7">
        <v>0.1</v>
      </c>
      <c r="E794" s="7" t="s">
        <v>17</v>
      </c>
      <c r="F794" t="s">
        <v>698</v>
      </c>
      <c r="G794" t="str">
        <f t="shared" si="1467"/>
        <v>DL2022021</v>
      </c>
      <c r="H794" t="str">
        <f t="shared" si="1468"/>
        <v>11</v>
      </c>
      <c r="I794" t="str">
        <f t="shared" si="1469"/>
        <v>AmerikanskRibbegople_11_20220915_DL2022021_MarieKrusesGymBorupgaardGym</v>
      </c>
      <c r="J794" t="str">
        <f t="shared" si="1470"/>
        <v>AmerikanskRibbegople</v>
      </c>
      <c r="K794" t="str">
        <f t="shared" si="1471"/>
        <v>PosK</v>
      </c>
      <c r="L794" t="str">
        <f t="shared" si="1472"/>
        <v>No Ct</v>
      </c>
      <c r="M794">
        <f t="shared" si="1429"/>
        <v>0</v>
      </c>
      <c r="N794">
        <f t="shared" si="1430"/>
        <v>0</v>
      </c>
      <c r="O794">
        <f t="shared" si="1431"/>
        <v>0</v>
      </c>
      <c r="Q794">
        <f t="shared" ref="Q794" si="1508">IF(L796="No Ct",0,L796)</f>
        <v>0</v>
      </c>
      <c r="R794">
        <f t="shared" ref="R794" si="1509">IF(L797="No Ct",0,L797)</f>
        <v>0</v>
      </c>
      <c r="S794" t="str">
        <f t="shared" ref="S794" si="1510">IF(AND(M794&gt;0,N794=0),"Valid","Invalid")</f>
        <v>Invalid</v>
      </c>
      <c r="T794" t="str">
        <f t="shared" ref="T794" si="1511">IF(OR(Q794&gt;1,R794&gt;1),"Present","Absent")</f>
        <v>Absent</v>
      </c>
      <c r="U794" t="str">
        <f t="shared" ref="U794" si="1512">IF(OR(AND(Q794&gt;1,Q794&lt;41),AND(R794&gt;1,R794&lt;41)),"Ct&lt;41","Ct&gt;41")</f>
        <v>Ct&gt;41</v>
      </c>
      <c r="V794" t="str">
        <f>VLOOKUP(J794,Datasæt_Analysesystemer!$C$2:$D$68,2,FALSE)</f>
        <v>Amerikansk ribbegople</v>
      </c>
      <c r="W794" t="str">
        <f t="shared" ref="W794" si="1513">MID(F794,10,9)</f>
        <v>DL2022021</v>
      </c>
      <c r="X794" t="str">
        <f t="shared" ref="X794" si="1514">W794&amp;"_"&amp;V794&amp;"_"&amp;S794&amp;"_"&amp;T794&amp;"_"&amp;U794</f>
        <v>DL2022021_Amerikansk ribbegople_Invalid_Absent_Ct&gt;41</v>
      </c>
    </row>
    <row r="795" spans="1:24" x14ac:dyDescent="0.25">
      <c r="A795" t="s">
        <v>264</v>
      </c>
      <c r="B795" t="s">
        <v>657</v>
      </c>
      <c r="C795" t="s">
        <v>16</v>
      </c>
      <c r="D795" s="7">
        <v>0.1</v>
      </c>
      <c r="E795" s="6" t="s">
        <v>17</v>
      </c>
      <c r="F795" t="s">
        <v>698</v>
      </c>
      <c r="G795" t="str">
        <f t="shared" si="1467"/>
        <v>DL2022021</v>
      </c>
      <c r="H795" t="str">
        <f t="shared" si="1468"/>
        <v>11</v>
      </c>
      <c r="I795" t="str">
        <f t="shared" si="1469"/>
        <v>AmerikanskRibbegople_11_20220915_DL2022021_MarieKrusesGymBorupgaardGym</v>
      </c>
      <c r="J795" t="str">
        <f t="shared" si="1470"/>
        <v>AmerikanskRibbegople</v>
      </c>
      <c r="K795" t="str">
        <f t="shared" si="1471"/>
        <v>NegK</v>
      </c>
      <c r="L795" t="str">
        <f t="shared" si="1472"/>
        <v>No Ct</v>
      </c>
      <c r="M795" t="str">
        <f t="shared" si="1429"/>
        <v/>
      </c>
      <c r="N795" t="str">
        <f t="shared" si="1430"/>
        <v/>
      </c>
      <c r="O795" t="str">
        <f t="shared" si="1431"/>
        <v/>
      </c>
    </row>
    <row r="796" spans="1:24" x14ac:dyDescent="0.25">
      <c r="A796" t="s">
        <v>266</v>
      </c>
      <c r="B796" t="s">
        <v>658</v>
      </c>
      <c r="C796" t="s">
        <v>20</v>
      </c>
      <c r="D796" s="7">
        <v>0.1</v>
      </c>
      <c r="E796" s="6" t="s">
        <v>17</v>
      </c>
      <c r="F796" t="s">
        <v>698</v>
      </c>
      <c r="G796" t="str">
        <f t="shared" si="1467"/>
        <v>DL2022021</v>
      </c>
      <c r="H796" t="str">
        <f t="shared" si="1468"/>
        <v>11</v>
      </c>
      <c r="I796" t="str">
        <f t="shared" si="1469"/>
        <v>AmerikanskRibbegople_11_20220915_DL2022021_MarieKrusesGymBorupgaardGym</v>
      </c>
      <c r="J796" t="str">
        <f t="shared" si="1470"/>
        <v>AmerikanskRibbegople</v>
      </c>
      <c r="K796" t="str">
        <f t="shared" si="1471"/>
        <v>eDNA</v>
      </c>
      <c r="L796" t="str">
        <f t="shared" si="1472"/>
        <v>No Ct</v>
      </c>
      <c r="M796" t="str">
        <f t="shared" si="1429"/>
        <v/>
      </c>
      <c r="N796" t="str">
        <f t="shared" si="1430"/>
        <v/>
      </c>
      <c r="O796" t="str">
        <f t="shared" si="1431"/>
        <v/>
      </c>
    </row>
    <row r="797" spans="1:24" x14ac:dyDescent="0.25">
      <c r="A797" t="s">
        <v>268</v>
      </c>
      <c r="B797" t="s">
        <v>658</v>
      </c>
      <c r="C797" t="s">
        <v>20</v>
      </c>
      <c r="D797" s="7">
        <v>0.1</v>
      </c>
      <c r="E797" s="6" t="s">
        <v>17</v>
      </c>
      <c r="F797" t="s">
        <v>698</v>
      </c>
      <c r="G797" t="str">
        <f t="shared" si="1467"/>
        <v>DL2022021</v>
      </c>
      <c r="H797" t="str">
        <f t="shared" si="1468"/>
        <v>11</v>
      </c>
      <c r="I797" t="str">
        <f t="shared" si="1469"/>
        <v>AmerikanskRibbegople_11_20220915_DL2022021_MarieKrusesGymBorupgaardGym</v>
      </c>
      <c r="J797" t="str">
        <f t="shared" si="1470"/>
        <v>AmerikanskRibbegople</v>
      </c>
      <c r="K797" t="str">
        <f t="shared" si="1471"/>
        <v>eDNA</v>
      </c>
      <c r="L797" t="str">
        <f t="shared" si="1472"/>
        <v>No Ct</v>
      </c>
      <c r="M797" t="str">
        <f t="shared" si="1429"/>
        <v/>
      </c>
      <c r="N797" t="str">
        <f t="shared" si="1430"/>
        <v/>
      </c>
      <c r="O797" t="str">
        <f t="shared" si="1431"/>
        <v/>
      </c>
    </row>
    <row r="798" spans="1:24" x14ac:dyDescent="0.25">
      <c r="A798" t="s">
        <v>269</v>
      </c>
      <c r="B798" t="s">
        <v>659</v>
      </c>
      <c r="C798" t="s">
        <v>13</v>
      </c>
      <c r="D798" s="7">
        <v>0.1</v>
      </c>
      <c r="E798" s="7">
        <v>35.65</v>
      </c>
      <c r="F798" t="s">
        <v>698</v>
      </c>
      <c r="G798" t="str">
        <f t="shared" si="1467"/>
        <v>DL2022021</v>
      </c>
      <c r="H798" t="str">
        <f t="shared" si="1468"/>
        <v>12</v>
      </c>
      <c r="I798" t="str">
        <f t="shared" si="1469"/>
        <v>AmerikanskRibbegople_12_20220915_DL2022021_MarieKrusesGymBorupgaardGym</v>
      </c>
      <c r="J798" t="str">
        <f t="shared" si="1470"/>
        <v>AmerikanskRibbegople</v>
      </c>
      <c r="K798" t="str">
        <f t="shared" si="1471"/>
        <v>PosK</v>
      </c>
      <c r="L798">
        <f t="shared" si="1472"/>
        <v>35.65</v>
      </c>
      <c r="M798">
        <f t="shared" si="1429"/>
        <v>71.3</v>
      </c>
      <c r="N798">
        <f t="shared" si="1430"/>
        <v>0</v>
      </c>
      <c r="O798">
        <f t="shared" si="1431"/>
        <v>0</v>
      </c>
      <c r="Q798">
        <f t="shared" ref="Q798" si="1515">IF(L800="No Ct",0,L800)</f>
        <v>0</v>
      </c>
      <c r="R798">
        <f t="shared" ref="R798" si="1516">IF(L801="No Ct",0,L801)</f>
        <v>0</v>
      </c>
      <c r="S798" t="str">
        <f t="shared" ref="S798" si="1517">IF(AND(M798&gt;0,N798=0),"Valid","Invalid")</f>
        <v>Valid</v>
      </c>
      <c r="T798" t="str">
        <f t="shared" ref="T798" si="1518">IF(OR(Q798&gt;1,R798&gt;1),"Present","Absent")</f>
        <v>Absent</v>
      </c>
      <c r="U798" t="str">
        <f t="shared" ref="U798" si="1519">IF(OR(AND(Q798&gt;1,Q798&lt;41),AND(R798&gt;1,R798&lt;41)),"Ct&lt;41","Ct&gt;41")</f>
        <v>Ct&gt;41</v>
      </c>
      <c r="V798" t="str">
        <f>VLOOKUP(J798,Datasæt_Analysesystemer!$C$2:$D$68,2,FALSE)</f>
        <v>Amerikansk ribbegople</v>
      </c>
      <c r="W798" t="str">
        <f t="shared" ref="W798" si="1520">MID(F798,10,9)</f>
        <v>DL2022021</v>
      </c>
      <c r="X798" t="str">
        <f t="shared" ref="X798" si="1521">W798&amp;"_"&amp;V798&amp;"_"&amp;S798&amp;"_"&amp;T798&amp;"_"&amp;U798</f>
        <v>DL2022021_Amerikansk ribbegople_Valid_Absent_Ct&gt;41</v>
      </c>
    </row>
    <row r="799" spans="1:24" x14ac:dyDescent="0.25">
      <c r="A799" t="s">
        <v>271</v>
      </c>
      <c r="B799" t="s">
        <v>660</v>
      </c>
      <c r="C799" t="s">
        <v>16</v>
      </c>
      <c r="D799" s="7">
        <v>0.1</v>
      </c>
      <c r="E799" s="6" t="s">
        <v>17</v>
      </c>
      <c r="F799" t="s">
        <v>698</v>
      </c>
      <c r="G799" t="str">
        <f t="shared" si="1467"/>
        <v>DL2022021</v>
      </c>
      <c r="H799" t="str">
        <f t="shared" si="1468"/>
        <v>12</v>
      </c>
      <c r="I799" t="str">
        <f t="shared" si="1469"/>
        <v>AmerikanskRibbegople_12_20220915_DL2022021_MarieKrusesGymBorupgaardGym</v>
      </c>
      <c r="J799" t="str">
        <f t="shared" si="1470"/>
        <v>AmerikanskRibbegople</v>
      </c>
      <c r="K799" t="str">
        <f t="shared" si="1471"/>
        <v>NegK</v>
      </c>
      <c r="L799" t="str">
        <f t="shared" si="1472"/>
        <v>No Ct</v>
      </c>
      <c r="M799" t="str">
        <f t="shared" si="1429"/>
        <v/>
      </c>
      <c r="N799" t="str">
        <f t="shared" si="1430"/>
        <v/>
      </c>
      <c r="O799" t="str">
        <f t="shared" si="1431"/>
        <v/>
      </c>
    </row>
    <row r="800" spans="1:24" x14ac:dyDescent="0.25">
      <c r="A800" t="s">
        <v>273</v>
      </c>
      <c r="B800" t="s">
        <v>661</v>
      </c>
      <c r="C800" t="s">
        <v>20</v>
      </c>
      <c r="D800" s="7">
        <v>0.1</v>
      </c>
      <c r="E800" s="6" t="s">
        <v>17</v>
      </c>
      <c r="F800" t="s">
        <v>698</v>
      </c>
      <c r="G800" t="str">
        <f t="shared" si="1467"/>
        <v>DL2022021</v>
      </c>
      <c r="H800" t="str">
        <f t="shared" si="1468"/>
        <v>12</v>
      </c>
      <c r="I800" t="str">
        <f t="shared" si="1469"/>
        <v>AmerikanskRibbegople_12_20220915_DL2022021_MarieKrusesGymBorupgaardGym</v>
      </c>
      <c r="J800" t="str">
        <f t="shared" si="1470"/>
        <v>AmerikanskRibbegople</v>
      </c>
      <c r="K800" t="str">
        <f t="shared" si="1471"/>
        <v>eDNA</v>
      </c>
      <c r="L800" t="str">
        <f t="shared" si="1472"/>
        <v>No Ct</v>
      </c>
      <c r="M800" t="str">
        <f t="shared" si="1429"/>
        <v/>
      </c>
      <c r="N800" t="str">
        <f t="shared" si="1430"/>
        <v/>
      </c>
      <c r="O800" t="str">
        <f t="shared" si="1431"/>
        <v/>
      </c>
    </row>
    <row r="801" spans="1:24" x14ac:dyDescent="0.25">
      <c r="A801" t="s">
        <v>275</v>
      </c>
      <c r="B801" t="s">
        <v>661</v>
      </c>
      <c r="C801" t="s">
        <v>20</v>
      </c>
      <c r="D801" s="7">
        <v>0.1</v>
      </c>
      <c r="E801" s="6" t="s">
        <v>17</v>
      </c>
      <c r="F801" t="s">
        <v>698</v>
      </c>
      <c r="G801" t="str">
        <f t="shared" si="1467"/>
        <v>DL2022021</v>
      </c>
      <c r="H801" t="str">
        <f t="shared" si="1468"/>
        <v>12</v>
      </c>
      <c r="I801" t="str">
        <f t="shared" si="1469"/>
        <v>AmerikanskRibbegople_12_20220915_DL2022021_MarieKrusesGymBorupgaardGym</v>
      </c>
      <c r="J801" t="str">
        <f t="shared" si="1470"/>
        <v>AmerikanskRibbegople</v>
      </c>
      <c r="K801" t="str">
        <f t="shared" si="1471"/>
        <v>eDNA</v>
      </c>
      <c r="L801" t="str">
        <f t="shared" si="1472"/>
        <v>No Ct</v>
      </c>
      <c r="M801" t="str">
        <f t="shared" si="1429"/>
        <v/>
      </c>
      <c r="N801" t="str">
        <f t="shared" si="1430"/>
        <v/>
      </c>
      <c r="O801" t="str">
        <f t="shared" si="1431"/>
        <v/>
      </c>
    </row>
    <row r="802" spans="1:24" x14ac:dyDescent="0.25">
      <c r="A802" t="s">
        <v>276</v>
      </c>
      <c r="B802" t="s">
        <v>662</v>
      </c>
      <c r="C802" t="s">
        <v>13</v>
      </c>
      <c r="D802" s="7">
        <v>0.1</v>
      </c>
      <c r="E802" s="7">
        <v>36.96</v>
      </c>
      <c r="F802" t="s">
        <v>698</v>
      </c>
      <c r="G802" t="str">
        <f t="shared" si="1467"/>
        <v>DL2022021</v>
      </c>
      <c r="H802" t="str">
        <f t="shared" si="1468"/>
        <v>13</v>
      </c>
      <c r="I802" t="str">
        <f t="shared" si="1469"/>
        <v>PenselKlippekrabbe_13_20220915_DL2022021_MarieKrusesGymBorupgaardGym</v>
      </c>
      <c r="J802" t="str">
        <f t="shared" si="1470"/>
        <v>PenselKlippekrabbe</v>
      </c>
      <c r="K802" t="str">
        <f t="shared" si="1471"/>
        <v>PosK</v>
      </c>
      <c r="L802">
        <f t="shared" si="1472"/>
        <v>36.96</v>
      </c>
      <c r="M802">
        <f t="shared" si="1429"/>
        <v>73.92</v>
      </c>
      <c r="N802">
        <f t="shared" si="1430"/>
        <v>0</v>
      </c>
      <c r="O802">
        <f t="shared" si="1431"/>
        <v>0</v>
      </c>
      <c r="Q802">
        <f t="shared" ref="Q802" si="1522">IF(L804="No Ct",0,L804)</f>
        <v>0</v>
      </c>
      <c r="R802">
        <f t="shared" ref="R802" si="1523">IF(L805="No Ct",0,L805)</f>
        <v>0</v>
      </c>
      <c r="S802" t="str">
        <f t="shared" ref="S802" si="1524">IF(AND(M802&gt;0,N802=0),"Valid","Invalid")</f>
        <v>Valid</v>
      </c>
      <c r="T802" t="str">
        <f t="shared" ref="T802" si="1525">IF(OR(Q802&gt;1,R802&gt;1),"Present","Absent")</f>
        <v>Absent</v>
      </c>
      <c r="U802" t="str">
        <f t="shared" ref="U802" si="1526">IF(OR(AND(Q802&gt;1,Q802&lt;41),AND(R802&gt;1,R802&lt;41)),"Ct&lt;41","Ct&gt;41")</f>
        <v>Ct&gt;41</v>
      </c>
      <c r="V802" t="str">
        <f>VLOOKUP(J802,Datasæt_Analysesystemer!$C$2:$D$68,2,FALSE)</f>
        <v>Penselklippekrabbe</v>
      </c>
      <c r="W802" t="str">
        <f t="shared" ref="W802" si="1527">MID(F802,10,9)</f>
        <v>DL2022021</v>
      </c>
      <c r="X802" t="str">
        <f t="shared" ref="X802" si="1528">W802&amp;"_"&amp;V802&amp;"_"&amp;S802&amp;"_"&amp;T802&amp;"_"&amp;U802</f>
        <v>DL2022021_Penselklippekrabbe_Valid_Absent_Ct&gt;41</v>
      </c>
    </row>
    <row r="803" spans="1:24" x14ac:dyDescent="0.25">
      <c r="A803" t="s">
        <v>278</v>
      </c>
      <c r="B803" t="s">
        <v>663</v>
      </c>
      <c r="C803" t="s">
        <v>16</v>
      </c>
      <c r="D803" s="7">
        <v>0.1</v>
      </c>
      <c r="E803" s="6" t="s">
        <v>17</v>
      </c>
      <c r="F803" t="s">
        <v>698</v>
      </c>
      <c r="G803" t="str">
        <f t="shared" si="1467"/>
        <v>DL2022021</v>
      </c>
      <c r="H803" t="str">
        <f t="shared" si="1468"/>
        <v>13</v>
      </c>
      <c r="I803" t="str">
        <f t="shared" si="1469"/>
        <v>PenselKlippekrabbe_13_20220915_DL2022021_MarieKrusesGymBorupgaardGym</v>
      </c>
      <c r="J803" t="str">
        <f t="shared" si="1470"/>
        <v>PenselKlippekrabbe</v>
      </c>
      <c r="K803" t="str">
        <f t="shared" si="1471"/>
        <v>NegK</v>
      </c>
      <c r="L803" t="str">
        <f t="shared" si="1472"/>
        <v>No Ct</v>
      </c>
      <c r="M803" t="str">
        <f t="shared" si="1429"/>
        <v/>
      </c>
      <c r="N803" t="str">
        <f t="shared" si="1430"/>
        <v/>
      </c>
      <c r="O803" t="str">
        <f t="shared" si="1431"/>
        <v/>
      </c>
    </row>
    <row r="804" spans="1:24" x14ac:dyDescent="0.25">
      <c r="A804" t="s">
        <v>280</v>
      </c>
      <c r="B804" t="s">
        <v>664</v>
      </c>
      <c r="C804" t="s">
        <v>20</v>
      </c>
      <c r="D804" s="7">
        <v>0.1</v>
      </c>
      <c r="E804" s="7" t="s">
        <v>17</v>
      </c>
      <c r="F804" t="s">
        <v>698</v>
      </c>
      <c r="G804" t="str">
        <f t="shared" si="1467"/>
        <v>DL2022021</v>
      </c>
      <c r="H804" t="str">
        <f t="shared" si="1468"/>
        <v>13</v>
      </c>
      <c r="I804" t="str">
        <f t="shared" si="1469"/>
        <v>PenselKlippekrabbe_13_20220915_DL2022021_MarieKrusesGymBorupgaardGym</v>
      </c>
      <c r="J804" t="str">
        <f t="shared" si="1470"/>
        <v>PenselKlippekrabbe</v>
      </c>
      <c r="K804" t="str">
        <f t="shared" si="1471"/>
        <v>eDNA</v>
      </c>
      <c r="L804" t="str">
        <f t="shared" si="1472"/>
        <v>No Ct</v>
      </c>
      <c r="M804" t="str">
        <f t="shared" si="1429"/>
        <v/>
      </c>
      <c r="N804" t="str">
        <f t="shared" si="1430"/>
        <v/>
      </c>
      <c r="O804" t="str">
        <f t="shared" si="1431"/>
        <v/>
      </c>
    </row>
    <row r="805" spans="1:24" x14ac:dyDescent="0.25">
      <c r="A805" t="s">
        <v>282</v>
      </c>
      <c r="B805" t="s">
        <v>664</v>
      </c>
      <c r="C805" t="s">
        <v>20</v>
      </c>
      <c r="D805" s="7">
        <v>0.1</v>
      </c>
      <c r="E805" s="6" t="s">
        <v>17</v>
      </c>
      <c r="F805" t="s">
        <v>698</v>
      </c>
      <c r="G805" t="str">
        <f t="shared" si="1467"/>
        <v>DL2022021</v>
      </c>
      <c r="H805" t="str">
        <f t="shared" si="1468"/>
        <v>13</v>
      </c>
      <c r="I805" t="str">
        <f t="shared" si="1469"/>
        <v>PenselKlippekrabbe_13_20220915_DL2022021_MarieKrusesGymBorupgaardGym</v>
      </c>
      <c r="J805" t="str">
        <f t="shared" si="1470"/>
        <v>PenselKlippekrabbe</v>
      </c>
      <c r="K805" t="str">
        <f t="shared" si="1471"/>
        <v>eDNA</v>
      </c>
      <c r="L805" t="str">
        <f t="shared" si="1472"/>
        <v>No Ct</v>
      </c>
      <c r="M805" t="str">
        <f t="shared" si="1429"/>
        <v/>
      </c>
      <c r="N805" t="str">
        <f t="shared" si="1430"/>
        <v/>
      </c>
      <c r="O805" t="str">
        <f t="shared" si="1431"/>
        <v/>
      </c>
    </row>
    <row r="806" spans="1:24" x14ac:dyDescent="0.25">
      <c r="A806" t="s">
        <v>283</v>
      </c>
      <c r="B806" t="s">
        <v>665</v>
      </c>
      <c r="C806" t="s">
        <v>13</v>
      </c>
      <c r="D806" s="7">
        <v>0.1</v>
      </c>
      <c r="E806" s="7">
        <v>30.44</v>
      </c>
      <c r="F806" t="s">
        <v>698</v>
      </c>
      <c r="G806" t="str">
        <f t="shared" si="1467"/>
        <v>DL2022021</v>
      </c>
      <c r="H806" t="str">
        <f t="shared" si="1468"/>
        <v>14</v>
      </c>
      <c r="I806" t="str">
        <f t="shared" si="1469"/>
        <v>PenselKlippekrabbe_14_20220915_DL2022021_MarieKrusesGymBorupgaardGym</v>
      </c>
      <c r="J806" t="str">
        <f t="shared" si="1470"/>
        <v>PenselKlippekrabbe</v>
      </c>
      <c r="K806" t="str">
        <f t="shared" si="1471"/>
        <v>PosK</v>
      </c>
      <c r="L806">
        <f t="shared" si="1472"/>
        <v>30.44</v>
      </c>
      <c r="M806">
        <f t="shared" si="1429"/>
        <v>60.88</v>
      </c>
      <c r="N806">
        <f t="shared" si="1430"/>
        <v>0</v>
      </c>
      <c r="O806">
        <f t="shared" si="1431"/>
        <v>0</v>
      </c>
      <c r="Q806">
        <f t="shared" ref="Q806" si="1529">IF(L808="No Ct",0,L808)</f>
        <v>0</v>
      </c>
      <c r="R806">
        <f t="shared" ref="R806" si="1530">IF(L809="No Ct",0,L809)</f>
        <v>0</v>
      </c>
      <c r="S806" t="str">
        <f t="shared" ref="S806" si="1531">IF(AND(M806&gt;0,N806=0),"Valid","Invalid")</f>
        <v>Valid</v>
      </c>
      <c r="T806" t="str">
        <f t="shared" ref="T806" si="1532">IF(OR(Q806&gt;1,R806&gt;1),"Present","Absent")</f>
        <v>Absent</v>
      </c>
      <c r="U806" t="str">
        <f t="shared" ref="U806" si="1533">IF(OR(AND(Q806&gt;1,Q806&lt;41),AND(R806&gt;1,R806&lt;41)),"Ct&lt;41","Ct&gt;41")</f>
        <v>Ct&gt;41</v>
      </c>
      <c r="V806" t="str">
        <f>VLOOKUP(J806,Datasæt_Analysesystemer!$C$2:$D$68,2,FALSE)</f>
        <v>Penselklippekrabbe</v>
      </c>
      <c r="W806" t="str">
        <f t="shared" ref="W806" si="1534">MID(F806,10,9)</f>
        <v>DL2022021</v>
      </c>
      <c r="X806" t="str">
        <f t="shared" ref="X806" si="1535">W806&amp;"_"&amp;V806&amp;"_"&amp;S806&amp;"_"&amp;T806&amp;"_"&amp;U806</f>
        <v>DL2022021_Penselklippekrabbe_Valid_Absent_Ct&gt;41</v>
      </c>
    </row>
    <row r="807" spans="1:24" x14ac:dyDescent="0.25">
      <c r="A807" t="s">
        <v>285</v>
      </c>
      <c r="B807" t="s">
        <v>666</v>
      </c>
      <c r="C807" t="s">
        <v>16</v>
      </c>
      <c r="D807" s="7">
        <v>0.1</v>
      </c>
      <c r="E807" s="6" t="s">
        <v>17</v>
      </c>
      <c r="F807" t="s">
        <v>698</v>
      </c>
      <c r="G807" t="str">
        <f t="shared" si="1467"/>
        <v>DL2022021</v>
      </c>
      <c r="H807" t="str">
        <f t="shared" si="1468"/>
        <v>14</v>
      </c>
      <c r="I807" t="str">
        <f t="shared" si="1469"/>
        <v>PenselKlippekrabbe_14_20220915_DL2022021_MarieKrusesGymBorupgaardGym</v>
      </c>
      <c r="J807" t="str">
        <f t="shared" si="1470"/>
        <v>PenselKlippekrabbe</v>
      </c>
      <c r="K807" t="str">
        <f t="shared" si="1471"/>
        <v>NegK</v>
      </c>
      <c r="L807" t="str">
        <f t="shared" si="1472"/>
        <v>No Ct</v>
      </c>
      <c r="M807" t="str">
        <f t="shared" si="1429"/>
        <v/>
      </c>
      <c r="N807" t="str">
        <f t="shared" si="1430"/>
        <v/>
      </c>
      <c r="O807" t="str">
        <f t="shared" si="1431"/>
        <v/>
      </c>
    </row>
    <row r="808" spans="1:24" x14ac:dyDescent="0.25">
      <c r="A808" t="s">
        <v>287</v>
      </c>
      <c r="B808" t="s">
        <v>667</v>
      </c>
      <c r="C808" t="s">
        <v>20</v>
      </c>
      <c r="D808" s="7">
        <v>0.1</v>
      </c>
      <c r="E808" s="7" t="s">
        <v>17</v>
      </c>
      <c r="F808" t="s">
        <v>698</v>
      </c>
      <c r="G808" t="str">
        <f t="shared" si="1467"/>
        <v>DL2022021</v>
      </c>
      <c r="H808" t="str">
        <f t="shared" si="1468"/>
        <v>14</v>
      </c>
      <c r="I808" t="str">
        <f t="shared" si="1469"/>
        <v>PenselKlippekrabbe_14_20220915_DL2022021_MarieKrusesGymBorupgaardGym</v>
      </c>
      <c r="J808" t="str">
        <f t="shared" si="1470"/>
        <v>PenselKlippekrabbe</v>
      </c>
      <c r="K808" t="str">
        <f t="shared" si="1471"/>
        <v>eDNA</v>
      </c>
      <c r="L808" t="str">
        <f t="shared" si="1472"/>
        <v>No Ct</v>
      </c>
      <c r="M808" t="str">
        <f t="shared" si="1429"/>
        <v/>
      </c>
      <c r="N808" t="str">
        <f t="shared" si="1430"/>
        <v/>
      </c>
      <c r="O808" t="str">
        <f t="shared" si="1431"/>
        <v/>
      </c>
    </row>
    <row r="809" spans="1:24" x14ac:dyDescent="0.25">
      <c r="A809" t="s">
        <v>289</v>
      </c>
      <c r="B809" t="s">
        <v>667</v>
      </c>
      <c r="C809" t="s">
        <v>20</v>
      </c>
      <c r="D809" s="7">
        <v>0.1</v>
      </c>
      <c r="E809" s="6" t="s">
        <v>17</v>
      </c>
      <c r="F809" t="s">
        <v>698</v>
      </c>
      <c r="G809" t="str">
        <f t="shared" si="1467"/>
        <v>DL2022021</v>
      </c>
      <c r="H809" t="str">
        <f t="shared" si="1468"/>
        <v>14</v>
      </c>
      <c r="I809" t="str">
        <f t="shared" si="1469"/>
        <v>PenselKlippekrabbe_14_20220915_DL2022021_MarieKrusesGymBorupgaardGym</v>
      </c>
      <c r="J809" t="str">
        <f t="shared" si="1470"/>
        <v>PenselKlippekrabbe</v>
      </c>
      <c r="K809" t="str">
        <f t="shared" si="1471"/>
        <v>eDNA</v>
      </c>
      <c r="L809" t="str">
        <f t="shared" si="1472"/>
        <v>No Ct</v>
      </c>
      <c r="M809" t="str">
        <f t="shared" si="1429"/>
        <v/>
      </c>
      <c r="N809" t="str">
        <f t="shared" si="1430"/>
        <v/>
      </c>
      <c r="O809" t="str">
        <f t="shared" si="1431"/>
        <v/>
      </c>
    </row>
    <row r="810" spans="1:24" x14ac:dyDescent="0.25">
      <c r="A810" t="s">
        <v>290</v>
      </c>
      <c r="B810" t="s">
        <v>668</v>
      </c>
      <c r="C810" t="s">
        <v>13</v>
      </c>
      <c r="D810" s="7">
        <v>0.1</v>
      </c>
      <c r="E810" s="7">
        <v>27.12</v>
      </c>
      <c r="F810" t="s">
        <v>698</v>
      </c>
      <c r="G810" t="str">
        <f t="shared" si="1467"/>
        <v>DL2022021</v>
      </c>
      <c r="H810" t="str">
        <f t="shared" si="1468"/>
        <v>15</v>
      </c>
      <c r="I810" t="str">
        <f t="shared" si="1469"/>
        <v>FurealgeOstenfeldii_15_20220915_DL2022021_MarieKrusesGymBorupgaardGym</v>
      </c>
      <c r="J810" t="str">
        <f t="shared" si="1470"/>
        <v>FurealgeOstenfeldii</v>
      </c>
      <c r="K810" t="str">
        <f t="shared" si="1471"/>
        <v>PosK</v>
      </c>
      <c r="L810">
        <f t="shared" si="1472"/>
        <v>27.12</v>
      </c>
      <c r="M810">
        <f t="shared" si="1429"/>
        <v>54.24</v>
      </c>
      <c r="N810">
        <f t="shared" si="1430"/>
        <v>0</v>
      </c>
      <c r="O810">
        <f t="shared" si="1431"/>
        <v>0</v>
      </c>
      <c r="Q810">
        <f t="shared" ref="Q810" si="1536">IF(L812="No Ct",0,L812)</f>
        <v>0</v>
      </c>
      <c r="R810">
        <f t="shared" ref="R810" si="1537">IF(L813="No Ct",0,L813)</f>
        <v>0</v>
      </c>
      <c r="S810" t="str">
        <f t="shared" ref="S810" si="1538">IF(AND(M810&gt;0,N810=0),"Valid","Invalid")</f>
        <v>Valid</v>
      </c>
      <c r="T810" t="str">
        <f t="shared" ref="T810" si="1539">IF(OR(Q810&gt;1,R810&gt;1),"Present","Absent")</f>
        <v>Absent</v>
      </c>
      <c r="U810" t="str">
        <f t="shared" ref="U810" si="1540">IF(OR(AND(Q810&gt;1,Q810&lt;41),AND(R810&gt;1,R810&lt;41)),"Ct&lt;41","Ct&gt;41")</f>
        <v>Ct&gt;41</v>
      </c>
      <c r="V810" t="str">
        <f>VLOOKUP(J810,Datasæt_Analysesystemer!$C$2:$D$68,2,FALSE)</f>
        <v>Furealge, ostenfeldii</v>
      </c>
      <c r="W810" t="str">
        <f t="shared" ref="W810" si="1541">MID(F810,10,9)</f>
        <v>DL2022021</v>
      </c>
      <c r="X810" t="str">
        <f t="shared" ref="X810" si="1542">W810&amp;"_"&amp;V810&amp;"_"&amp;S810&amp;"_"&amp;T810&amp;"_"&amp;U810</f>
        <v>DL2022021_Furealge, ostenfeldii_Valid_Absent_Ct&gt;41</v>
      </c>
    </row>
    <row r="811" spans="1:24" x14ac:dyDescent="0.25">
      <c r="A811" t="s">
        <v>292</v>
      </c>
      <c r="B811" t="s">
        <v>669</v>
      </c>
      <c r="C811" t="s">
        <v>16</v>
      </c>
      <c r="D811" s="7">
        <v>0.1</v>
      </c>
      <c r="E811" s="6" t="s">
        <v>17</v>
      </c>
      <c r="F811" t="s">
        <v>698</v>
      </c>
      <c r="G811" t="str">
        <f t="shared" si="1467"/>
        <v>DL2022021</v>
      </c>
      <c r="H811" t="str">
        <f t="shared" si="1468"/>
        <v>15</v>
      </c>
      <c r="I811" t="str">
        <f t="shared" si="1469"/>
        <v>FurealgeOstenfeldii_15_20220915_DL2022021_MarieKrusesGymBorupgaardGym</v>
      </c>
      <c r="J811" t="str">
        <f t="shared" si="1470"/>
        <v>FurealgeOstenfeldii</v>
      </c>
      <c r="K811" t="str">
        <f t="shared" si="1471"/>
        <v>NegK</v>
      </c>
      <c r="L811" t="str">
        <f t="shared" si="1472"/>
        <v>No Ct</v>
      </c>
      <c r="M811" t="str">
        <f t="shared" si="1429"/>
        <v/>
      </c>
      <c r="N811" t="str">
        <f t="shared" si="1430"/>
        <v/>
      </c>
      <c r="O811" t="str">
        <f t="shared" si="1431"/>
        <v/>
      </c>
    </row>
    <row r="812" spans="1:24" x14ac:dyDescent="0.25">
      <c r="A812" t="s">
        <v>294</v>
      </c>
      <c r="B812" t="s">
        <v>670</v>
      </c>
      <c r="C812" t="s">
        <v>20</v>
      </c>
      <c r="D812" s="7">
        <v>0.1</v>
      </c>
      <c r="E812" s="6" t="s">
        <v>17</v>
      </c>
      <c r="F812" t="s">
        <v>698</v>
      </c>
      <c r="G812" t="str">
        <f t="shared" si="1467"/>
        <v>DL2022021</v>
      </c>
      <c r="H812" t="str">
        <f t="shared" si="1468"/>
        <v>15</v>
      </c>
      <c r="I812" t="str">
        <f t="shared" si="1469"/>
        <v>FurealgeOstenfeldii_15_20220915_DL2022021_MarieKrusesGymBorupgaardGym</v>
      </c>
      <c r="J812" t="str">
        <f t="shared" si="1470"/>
        <v>FurealgeOstenfeldii</v>
      </c>
      <c r="K812" t="str">
        <f t="shared" si="1471"/>
        <v>eDNA</v>
      </c>
      <c r="L812" t="str">
        <f t="shared" si="1472"/>
        <v>No Ct</v>
      </c>
      <c r="M812" t="str">
        <f t="shared" si="1429"/>
        <v/>
      </c>
      <c r="N812" t="str">
        <f t="shared" si="1430"/>
        <v/>
      </c>
      <c r="O812" t="str">
        <f t="shared" si="1431"/>
        <v/>
      </c>
    </row>
    <row r="813" spans="1:24" x14ac:dyDescent="0.25">
      <c r="A813" t="s">
        <v>296</v>
      </c>
      <c r="B813" t="s">
        <v>670</v>
      </c>
      <c r="C813" t="s">
        <v>20</v>
      </c>
      <c r="D813" s="7">
        <v>0.1</v>
      </c>
      <c r="E813" s="6" t="s">
        <v>17</v>
      </c>
      <c r="F813" t="s">
        <v>698</v>
      </c>
      <c r="G813" t="str">
        <f t="shared" si="1467"/>
        <v>DL2022021</v>
      </c>
      <c r="H813" t="str">
        <f t="shared" si="1468"/>
        <v>15</v>
      </c>
      <c r="I813" t="str">
        <f t="shared" si="1469"/>
        <v>FurealgeOstenfeldii_15_20220915_DL2022021_MarieKrusesGymBorupgaardGym</v>
      </c>
      <c r="J813" t="str">
        <f t="shared" si="1470"/>
        <v>FurealgeOstenfeldii</v>
      </c>
      <c r="K813" t="str">
        <f t="shared" si="1471"/>
        <v>eDNA</v>
      </c>
      <c r="L813" t="str">
        <f t="shared" si="1472"/>
        <v>No Ct</v>
      </c>
      <c r="M813" t="str">
        <f t="shared" si="1429"/>
        <v/>
      </c>
      <c r="N813" t="str">
        <f t="shared" si="1430"/>
        <v/>
      </c>
      <c r="O813" t="str">
        <f t="shared" si="1431"/>
        <v/>
      </c>
    </row>
    <row r="814" spans="1:24" x14ac:dyDescent="0.25">
      <c r="A814" t="s">
        <v>297</v>
      </c>
      <c r="B814" t="s">
        <v>671</v>
      </c>
      <c r="C814" t="s">
        <v>13</v>
      </c>
      <c r="D814" s="7">
        <v>0.1</v>
      </c>
      <c r="E814" s="7">
        <v>27.71</v>
      </c>
      <c r="F814" t="s">
        <v>698</v>
      </c>
      <c r="G814" t="str">
        <f t="shared" si="1467"/>
        <v>DL2022021</v>
      </c>
      <c r="H814" t="str">
        <f t="shared" si="1468"/>
        <v>16</v>
      </c>
      <c r="I814" t="str">
        <f t="shared" si="1469"/>
        <v>FurealgeOstenfeldii_16_20220915_DL2022021_MarieKrusesGymBorupgaardGym</v>
      </c>
      <c r="J814" t="str">
        <f t="shared" si="1470"/>
        <v>FurealgeOstenfeldii</v>
      </c>
      <c r="K814" t="str">
        <f t="shared" si="1471"/>
        <v>PosK</v>
      </c>
      <c r="L814">
        <f t="shared" si="1472"/>
        <v>27.71</v>
      </c>
      <c r="M814">
        <f t="shared" si="1429"/>
        <v>55.42</v>
      </c>
      <c r="N814">
        <f t="shared" si="1430"/>
        <v>0</v>
      </c>
      <c r="O814">
        <f t="shared" si="1431"/>
        <v>0</v>
      </c>
      <c r="Q814">
        <f t="shared" ref="Q814" si="1543">IF(L816="No Ct",0,L816)</f>
        <v>0</v>
      </c>
      <c r="R814">
        <f t="shared" ref="R814" si="1544">IF(L817="No Ct",0,L817)</f>
        <v>0</v>
      </c>
      <c r="S814" t="str">
        <f t="shared" ref="S814" si="1545">IF(AND(M814&gt;0,N814=0),"Valid","Invalid")</f>
        <v>Valid</v>
      </c>
      <c r="T814" t="str">
        <f t="shared" ref="T814" si="1546">IF(OR(Q814&gt;1,R814&gt;1),"Present","Absent")</f>
        <v>Absent</v>
      </c>
      <c r="U814" t="str">
        <f t="shared" ref="U814" si="1547">IF(OR(AND(Q814&gt;1,Q814&lt;41),AND(R814&gt;1,R814&lt;41)),"Ct&lt;41","Ct&gt;41")</f>
        <v>Ct&gt;41</v>
      </c>
      <c r="V814" t="str">
        <f>VLOOKUP(J814,Datasæt_Analysesystemer!$C$2:$D$68,2,FALSE)</f>
        <v>Furealge, ostenfeldii</v>
      </c>
      <c r="W814" t="str">
        <f t="shared" ref="W814" si="1548">MID(F814,10,9)</f>
        <v>DL2022021</v>
      </c>
      <c r="X814" t="str">
        <f t="shared" ref="X814" si="1549">W814&amp;"_"&amp;V814&amp;"_"&amp;S814&amp;"_"&amp;T814&amp;"_"&amp;U814</f>
        <v>DL2022021_Furealge, ostenfeldii_Valid_Absent_Ct&gt;41</v>
      </c>
    </row>
    <row r="815" spans="1:24" x14ac:dyDescent="0.25">
      <c r="A815" t="s">
        <v>299</v>
      </c>
      <c r="B815" t="s">
        <v>672</v>
      </c>
      <c r="C815" t="s">
        <v>16</v>
      </c>
      <c r="D815" s="7">
        <v>0.1</v>
      </c>
      <c r="E815" s="6" t="s">
        <v>17</v>
      </c>
      <c r="F815" t="s">
        <v>698</v>
      </c>
      <c r="G815" t="str">
        <f t="shared" si="1467"/>
        <v>DL2022021</v>
      </c>
      <c r="H815" t="str">
        <f t="shared" si="1468"/>
        <v>16</v>
      </c>
      <c r="I815" t="str">
        <f t="shared" si="1469"/>
        <v>FurealgeOstenfeldii_16_20220915_DL2022021_MarieKrusesGymBorupgaardGym</v>
      </c>
      <c r="J815" t="str">
        <f t="shared" si="1470"/>
        <v>FurealgeOstenfeldii</v>
      </c>
      <c r="K815" t="str">
        <f t="shared" si="1471"/>
        <v>NegK</v>
      </c>
      <c r="L815" t="str">
        <f t="shared" si="1472"/>
        <v>No Ct</v>
      </c>
      <c r="M815" t="str">
        <f t="shared" si="1429"/>
        <v/>
      </c>
      <c r="N815" t="str">
        <f t="shared" si="1430"/>
        <v/>
      </c>
      <c r="O815" t="str">
        <f t="shared" si="1431"/>
        <v/>
      </c>
    </row>
    <row r="816" spans="1:24" x14ac:dyDescent="0.25">
      <c r="A816" t="s">
        <v>301</v>
      </c>
      <c r="B816" t="s">
        <v>673</v>
      </c>
      <c r="C816" t="s">
        <v>20</v>
      </c>
      <c r="D816" s="7">
        <v>0.1</v>
      </c>
      <c r="E816" s="7" t="s">
        <v>17</v>
      </c>
      <c r="F816" t="s">
        <v>698</v>
      </c>
      <c r="G816" t="str">
        <f t="shared" si="1467"/>
        <v>DL2022021</v>
      </c>
      <c r="H816" t="str">
        <f t="shared" si="1468"/>
        <v>16</v>
      </c>
      <c r="I816" t="str">
        <f t="shared" si="1469"/>
        <v>FurealgeOstenfeldii_16_20220915_DL2022021_MarieKrusesGymBorupgaardGym</v>
      </c>
      <c r="J816" t="str">
        <f t="shared" si="1470"/>
        <v>FurealgeOstenfeldii</v>
      </c>
      <c r="K816" t="str">
        <f t="shared" si="1471"/>
        <v>eDNA</v>
      </c>
      <c r="L816" t="str">
        <f t="shared" si="1472"/>
        <v>No Ct</v>
      </c>
      <c r="M816" t="str">
        <f t="shared" si="1429"/>
        <v/>
      </c>
      <c r="N816" t="str">
        <f t="shared" si="1430"/>
        <v/>
      </c>
      <c r="O816" t="str">
        <f t="shared" si="1431"/>
        <v/>
      </c>
    </row>
    <row r="817" spans="1:24" x14ac:dyDescent="0.25">
      <c r="A817" t="s">
        <v>303</v>
      </c>
      <c r="B817" t="s">
        <v>673</v>
      </c>
      <c r="C817" t="s">
        <v>20</v>
      </c>
      <c r="D817" s="7">
        <v>0.1</v>
      </c>
      <c r="E817" s="7" t="s">
        <v>17</v>
      </c>
      <c r="F817" t="s">
        <v>698</v>
      </c>
      <c r="G817" t="str">
        <f t="shared" si="1467"/>
        <v>DL2022021</v>
      </c>
      <c r="H817" t="str">
        <f t="shared" si="1468"/>
        <v>16</v>
      </c>
      <c r="I817" t="str">
        <f t="shared" si="1469"/>
        <v>FurealgeOstenfeldii_16_20220915_DL2022021_MarieKrusesGymBorupgaardGym</v>
      </c>
      <c r="J817" t="str">
        <f t="shared" si="1470"/>
        <v>FurealgeOstenfeldii</v>
      </c>
      <c r="K817" t="str">
        <f t="shared" si="1471"/>
        <v>eDNA</v>
      </c>
      <c r="L817" t="str">
        <f t="shared" si="1472"/>
        <v>No Ct</v>
      </c>
      <c r="M817" t="str">
        <f t="shared" si="1429"/>
        <v/>
      </c>
      <c r="N817" t="str">
        <f t="shared" si="1430"/>
        <v/>
      </c>
      <c r="O817" t="str">
        <f t="shared" si="1431"/>
        <v/>
      </c>
    </row>
    <row r="818" spans="1:24" x14ac:dyDescent="0.25">
      <c r="A818" t="s">
        <v>304</v>
      </c>
      <c r="B818" t="s">
        <v>674</v>
      </c>
      <c r="C818" t="s">
        <v>13</v>
      </c>
      <c r="D818" s="7">
        <v>0.1</v>
      </c>
      <c r="E818" s="7">
        <v>18.34</v>
      </c>
      <c r="F818" t="s">
        <v>698</v>
      </c>
      <c r="G818" t="str">
        <f t="shared" si="1467"/>
        <v>DL2022021</v>
      </c>
      <c r="H818" t="str">
        <f t="shared" si="1468"/>
        <v>17</v>
      </c>
      <c r="I818" t="str">
        <f t="shared" si="1469"/>
        <v>StilkalgeParvum_17_20220915_DL2022021_MarieKrusesGymBorupgaardGym</v>
      </c>
      <c r="J818" t="str">
        <f t="shared" si="1470"/>
        <v>StilkalgeParvum</v>
      </c>
      <c r="K818" t="str">
        <f t="shared" si="1471"/>
        <v>PosK</v>
      </c>
      <c r="L818">
        <f t="shared" si="1472"/>
        <v>18.34</v>
      </c>
      <c r="M818">
        <f t="shared" ref="M818:M849" si="1550">IF(K818="PosK",SUMIFS(L:L,K:K,"PosK",I:I,I818),"")</f>
        <v>36.68</v>
      </c>
      <c r="N818">
        <f t="shared" ref="N818:N849" si="1551">IF(K818="PosK",SUMIFS(L:L,K:K,"NegK",I:I,I818),"")</f>
        <v>0</v>
      </c>
      <c r="O818">
        <f t="shared" ref="O818:O849" si="1552">IF(K818="PosK",SUMIFS(L:L,K:K,"eDNA",I:I,I818),"")</f>
        <v>0</v>
      </c>
      <c r="Q818">
        <f t="shared" ref="Q818" si="1553">IF(L820="No Ct",0,L820)</f>
        <v>0</v>
      </c>
      <c r="R818">
        <f t="shared" ref="R818" si="1554">IF(L821="No Ct",0,L821)</f>
        <v>0</v>
      </c>
      <c r="S818" t="str">
        <f t="shared" ref="S818" si="1555">IF(AND(M818&gt;0,N818=0),"Valid","Invalid")</f>
        <v>Valid</v>
      </c>
      <c r="T818" t="str">
        <f t="shared" ref="T818" si="1556">IF(OR(Q818&gt;1,R818&gt;1),"Present","Absent")</f>
        <v>Absent</v>
      </c>
      <c r="U818" t="str">
        <f t="shared" ref="U818" si="1557">IF(OR(AND(Q818&gt;1,Q818&lt;41),AND(R818&gt;1,R818&lt;41)),"Ct&lt;41","Ct&gt;41")</f>
        <v>Ct&gt;41</v>
      </c>
      <c r="V818" t="str">
        <f>VLOOKUP(J818,Datasæt_Analysesystemer!$C$2:$D$68,2,FALSE)</f>
        <v>Stilkalge, parvum</v>
      </c>
      <c r="W818" t="str">
        <f t="shared" ref="W818" si="1558">MID(F818,10,9)</f>
        <v>DL2022021</v>
      </c>
      <c r="X818" t="str">
        <f t="shared" ref="X818" si="1559">W818&amp;"_"&amp;V818&amp;"_"&amp;S818&amp;"_"&amp;T818&amp;"_"&amp;U818</f>
        <v>DL2022021_Stilkalge, parvum_Valid_Absent_Ct&gt;41</v>
      </c>
    </row>
    <row r="819" spans="1:24" x14ac:dyDescent="0.25">
      <c r="A819" t="s">
        <v>306</v>
      </c>
      <c r="B819" t="s">
        <v>675</v>
      </c>
      <c r="C819" t="s">
        <v>16</v>
      </c>
      <c r="D819" s="7">
        <v>0.1</v>
      </c>
      <c r="E819" s="6" t="s">
        <v>17</v>
      </c>
      <c r="F819" t="s">
        <v>698</v>
      </c>
      <c r="G819" t="str">
        <f t="shared" si="1467"/>
        <v>DL2022021</v>
      </c>
      <c r="H819" t="str">
        <f t="shared" si="1468"/>
        <v>17</v>
      </c>
      <c r="I819" t="str">
        <f t="shared" si="1469"/>
        <v>StilkalgeParvum_17_20220915_DL2022021_MarieKrusesGymBorupgaardGym</v>
      </c>
      <c r="J819" t="str">
        <f t="shared" si="1470"/>
        <v>StilkalgeParvum</v>
      </c>
      <c r="K819" t="str">
        <f t="shared" si="1471"/>
        <v>NegK</v>
      </c>
      <c r="L819" t="str">
        <f t="shared" si="1472"/>
        <v>No Ct</v>
      </c>
      <c r="M819" t="str">
        <f t="shared" si="1550"/>
        <v/>
      </c>
      <c r="N819" t="str">
        <f t="shared" si="1551"/>
        <v/>
      </c>
      <c r="O819" t="str">
        <f t="shared" si="1552"/>
        <v/>
      </c>
    </row>
    <row r="820" spans="1:24" x14ac:dyDescent="0.25">
      <c r="A820" t="s">
        <v>308</v>
      </c>
      <c r="B820" t="s">
        <v>676</v>
      </c>
      <c r="C820" t="s">
        <v>20</v>
      </c>
      <c r="D820" s="7">
        <v>0.1</v>
      </c>
      <c r="E820" s="7" t="s">
        <v>17</v>
      </c>
      <c r="F820" t="s">
        <v>698</v>
      </c>
      <c r="G820" t="str">
        <f t="shared" si="1467"/>
        <v>DL2022021</v>
      </c>
      <c r="H820" t="str">
        <f t="shared" si="1468"/>
        <v>17</v>
      </c>
      <c r="I820" t="str">
        <f t="shared" si="1469"/>
        <v>StilkalgeParvum_17_20220915_DL2022021_MarieKrusesGymBorupgaardGym</v>
      </c>
      <c r="J820" t="str">
        <f t="shared" si="1470"/>
        <v>StilkalgeParvum</v>
      </c>
      <c r="K820" t="str">
        <f t="shared" si="1471"/>
        <v>eDNA</v>
      </c>
      <c r="L820" t="str">
        <f t="shared" si="1472"/>
        <v>No Ct</v>
      </c>
      <c r="M820" t="str">
        <f t="shared" si="1550"/>
        <v/>
      </c>
      <c r="N820" t="str">
        <f t="shared" si="1551"/>
        <v/>
      </c>
      <c r="O820" t="str">
        <f t="shared" si="1552"/>
        <v/>
      </c>
    </row>
    <row r="821" spans="1:24" x14ac:dyDescent="0.25">
      <c r="A821" t="s">
        <v>310</v>
      </c>
      <c r="B821" t="s">
        <v>676</v>
      </c>
      <c r="C821" t="s">
        <v>20</v>
      </c>
      <c r="D821" s="7">
        <v>0.1</v>
      </c>
      <c r="E821" s="6" t="s">
        <v>17</v>
      </c>
      <c r="F821" t="s">
        <v>698</v>
      </c>
      <c r="G821" t="str">
        <f t="shared" si="1467"/>
        <v>DL2022021</v>
      </c>
      <c r="H821" t="str">
        <f t="shared" si="1468"/>
        <v>17</v>
      </c>
      <c r="I821" t="str">
        <f t="shared" si="1469"/>
        <v>StilkalgeParvum_17_20220915_DL2022021_MarieKrusesGymBorupgaardGym</v>
      </c>
      <c r="J821" t="str">
        <f t="shared" si="1470"/>
        <v>StilkalgeParvum</v>
      </c>
      <c r="K821" t="str">
        <f t="shared" si="1471"/>
        <v>eDNA</v>
      </c>
      <c r="L821" t="str">
        <f t="shared" si="1472"/>
        <v>No Ct</v>
      </c>
      <c r="M821" t="str">
        <f t="shared" si="1550"/>
        <v/>
      </c>
      <c r="N821" t="str">
        <f t="shared" si="1551"/>
        <v/>
      </c>
      <c r="O821" t="str">
        <f t="shared" si="1552"/>
        <v/>
      </c>
    </row>
    <row r="822" spans="1:24" x14ac:dyDescent="0.25">
      <c r="A822" t="s">
        <v>311</v>
      </c>
      <c r="B822" t="s">
        <v>677</v>
      </c>
      <c r="C822" t="s">
        <v>13</v>
      </c>
      <c r="D822" s="7">
        <v>0.1</v>
      </c>
      <c r="E822" s="7">
        <v>18.690000000000001</v>
      </c>
      <c r="F822" t="s">
        <v>698</v>
      </c>
      <c r="G822" t="str">
        <f t="shared" si="1467"/>
        <v>DL2022021</v>
      </c>
      <c r="H822" t="str">
        <f t="shared" si="1468"/>
        <v>18</v>
      </c>
      <c r="I822" t="str">
        <f t="shared" si="1469"/>
        <v>StilkalgeParvum_18_20220915_DL2022021_MarieKrusesGymBorupgaardGym</v>
      </c>
      <c r="J822" t="str">
        <f t="shared" si="1470"/>
        <v>StilkalgeParvum</v>
      </c>
      <c r="K822" t="str">
        <f t="shared" si="1471"/>
        <v>PosK</v>
      </c>
      <c r="L822">
        <f t="shared" si="1472"/>
        <v>18.690000000000001</v>
      </c>
      <c r="M822">
        <f t="shared" si="1550"/>
        <v>37.380000000000003</v>
      </c>
      <c r="N822">
        <f t="shared" si="1551"/>
        <v>0</v>
      </c>
      <c r="O822">
        <f t="shared" si="1552"/>
        <v>0</v>
      </c>
      <c r="Q822">
        <f t="shared" ref="Q822" si="1560">IF(L824="No Ct",0,L824)</f>
        <v>0</v>
      </c>
      <c r="R822">
        <f t="shared" ref="R822" si="1561">IF(L825="No Ct",0,L825)</f>
        <v>0</v>
      </c>
      <c r="S822" t="str">
        <f t="shared" ref="S822" si="1562">IF(AND(M822&gt;0,N822=0),"Valid","Invalid")</f>
        <v>Valid</v>
      </c>
      <c r="T822" t="str">
        <f t="shared" ref="T822" si="1563">IF(OR(Q822&gt;1,R822&gt;1),"Present","Absent")</f>
        <v>Absent</v>
      </c>
      <c r="U822" t="str">
        <f t="shared" ref="U822" si="1564">IF(OR(AND(Q822&gt;1,Q822&lt;41),AND(R822&gt;1,R822&lt;41)),"Ct&lt;41","Ct&gt;41")</f>
        <v>Ct&gt;41</v>
      </c>
      <c r="V822" t="str">
        <f>VLOOKUP(J822,Datasæt_Analysesystemer!$C$2:$D$68,2,FALSE)</f>
        <v>Stilkalge, parvum</v>
      </c>
      <c r="W822" t="str">
        <f t="shared" ref="W822" si="1565">MID(F822,10,9)</f>
        <v>DL2022021</v>
      </c>
      <c r="X822" t="str">
        <f t="shared" ref="X822" si="1566">W822&amp;"_"&amp;V822&amp;"_"&amp;S822&amp;"_"&amp;T822&amp;"_"&amp;U822</f>
        <v>DL2022021_Stilkalge, parvum_Valid_Absent_Ct&gt;41</v>
      </c>
    </row>
    <row r="823" spans="1:24" x14ac:dyDescent="0.25">
      <c r="A823" t="s">
        <v>313</v>
      </c>
      <c r="B823" t="s">
        <v>678</v>
      </c>
      <c r="C823" t="s">
        <v>16</v>
      </c>
      <c r="D823" s="7">
        <v>0.1</v>
      </c>
      <c r="E823" s="6" t="s">
        <v>17</v>
      </c>
      <c r="F823" t="s">
        <v>698</v>
      </c>
      <c r="G823" t="str">
        <f t="shared" si="1467"/>
        <v>DL2022021</v>
      </c>
      <c r="H823" t="str">
        <f t="shared" si="1468"/>
        <v>18</v>
      </c>
      <c r="I823" t="str">
        <f t="shared" si="1469"/>
        <v>StilkalgeParvum_18_20220915_DL2022021_MarieKrusesGymBorupgaardGym</v>
      </c>
      <c r="J823" t="str">
        <f t="shared" si="1470"/>
        <v>StilkalgeParvum</v>
      </c>
      <c r="K823" t="str">
        <f t="shared" si="1471"/>
        <v>NegK</v>
      </c>
      <c r="L823" t="str">
        <f t="shared" si="1472"/>
        <v>No Ct</v>
      </c>
      <c r="M823" t="str">
        <f t="shared" si="1550"/>
        <v/>
      </c>
      <c r="N823" t="str">
        <f t="shared" si="1551"/>
        <v/>
      </c>
      <c r="O823" t="str">
        <f t="shared" si="1552"/>
        <v/>
      </c>
    </row>
    <row r="824" spans="1:24" x14ac:dyDescent="0.25">
      <c r="A824" t="s">
        <v>315</v>
      </c>
      <c r="B824" t="s">
        <v>679</v>
      </c>
      <c r="C824" t="s">
        <v>20</v>
      </c>
      <c r="D824" s="7">
        <v>0.1</v>
      </c>
      <c r="E824" s="7" t="s">
        <v>17</v>
      </c>
      <c r="F824" t="s">
        <v>698</v>
      </c>
      <c r="G824" t="str">
        <f t="shared" si="1467"/>
        <v>DL2022021</v>
      </c>
      <c r="H824" t="str">
        <f t="shared" si="1468"/>
        <v>18</v>
      </c>
      <c r="I824" t="str">
        <f t="shared" si="1469"/>
        <v>StilkalgeParvum_18_20220915_DL2022021_MarieKrusesGymBorupgaardGym</v>
      </c>
      <c r="J824" t="str">
        <f t="shared" si="1470"/>
        <v>StilkalgeParvum</v>
      </c>
      <c r="K824" t="str">
        <f t="shared" si="1471"/>
        <v>eDNA</v>
      </c>
      <c r="L824" t="str">
        <f t="shared" si="1472"/>
        <v>No Ct</v>
      </c>
      <c r="M824" t="str">
        <f t="shared" si="1550"/>
        <v/>
      </c>
      <c r="N824" t="str">
        <f t="shared" si="1551"/>
        <v/>
      </c>
      <c r="O824" t="str">
        <f t="shared" si="1552"/>
        <v/>
      </c>
    </row>
    <row r="825" spans="1:24" x14ac:dyDescent="0.25">
      <c r="A825" t="s">
        <v>317</v>
      </c>
      <c r="B825" t="s">
        <v>679</v>
      </c>
      <c r="C825" t="s">
        <v>20</v>
      </c>
      <c r="D825" s="7">
        <v>0.1</v>
      </c>
      <c r="E825" s="6" t="s">
        <v>17</v>
      </c>
      <c r="F825" t="s">
        <v>698</v>
      </c>
      <c r="G825" t="str">
        <f t="shared" si="1467"/>
        <v>DL2022021</v>
      </c>
      <c r="H825" t="str">
        <f t="shared" si="1468"/>
        <v>18</v>
      </c>
      <c r="I825" t="str">
        <f t="shared" si="1469"/>
        <v>StilkalgeParvum_18_20220915_DL2022021_MarieKrusesGymBorupgaardGym</v>
      </c>
      <c r="J825" t="str">
        <f t="shared" si="1470"/>
        <v>StilkalgeParvum</v>
      </c>
      <c r="K825" t="str">
        <f t="shared" si="1471"/>
        <v>eDNA</v>
      </c>
      <c r="L825" t="str">
        <f t="shared" si="1472"/>
        <v>No Ct</v>
      </c>
      <c r="M825" t="str">
        <f t="shared" si="1550"/>
        <v/>
      </c>
      <c r="N825" t="str">
        <f t="shared" si="1551"/>
        <v/>
      </c>
      <c r="O825" t="str">
        <f t="shared" si="1552"/>
        <v/>
      </c>
    </row>
    <row r="826" spans="1:24" x14ac:dyDescent="0.25">
      <c r="A826" t="s">
        <v>318</v>
      </c>
      <c r="B826" t="s">
        <v>680</v>
      </c>
      <c r="C826" t="s">
        <v>13</v>
      </c>
      <c r="D826" s="7">
        <v>0.1</v>
      </c>
      <c r="E826" s="7" t="s">
        <v>17</v>
      </c>
      <c r="F826" t="s">
        <v>698</v>
      </c>
      <c r="G826" t="str">
        <f t="shared" si="1467"/>
        <v>DL2022021</v>
      </c>
      <c r="H826" t="str">
        <f t="shared" si="1468"/>
        <v>19</v>
      </c>
      <c r="I826" t="str">
        <f t="shared" si="1469"/>
        <v>TrepiggetHundestejle_19_20220915_DL2022021_MarieKrusesGymBorupgaardGym</v>
      </c>
      <c r="J826" t="str">
        <f t="shared" si="1470"/>
        <v>TrepiggetHundestejle</v>
      </c>
      <c r="K826" t="str">
        <f t="shared" si="1471"/>
        <v>PosK</v>
      </c>
      <c r="L826" t="str">
        <f t="shared" si="1472"/>
        <v>No Ct</v>
      </c>
      <c r="M826">
        <f t="shared" si="1550"/>
        <v>0</v>
      </c>
      <c r="N826">
        <f t="shared" si="1551"/>
        <v>0</v>
      </c>
      <c r="O826">
        <f t="shared" si="1552"/>
        <v>0</v>
      </c>
      <c r="Q826">
        <f t="shared" ref="Q826" si="1567">IF(L828="No Ct",0,L828)</f>
        <v>0</v>
      </c>
      <c r="R826">
        <f t="shared" ref="R826" si="1568">IF(L829="No Ct",0,L829)</f>
        <v>0</v>
      </c>
      <c r="S826" t="str">
        <f t="shared" ref="S826" si="1569">IF(AND(M826&gt;0,N826=0),"Valid","Invalid")</f>
        <v>Invalid</v>
      </c>
      <c r="T826" t="str">
        <f t="shared" ref="T826" si="1570">IF(OR(Q826&gt;1,R826&gt;1),"Present","Absent")</f>
        <v>Absent</v>
      </c>
      <c r="U826" t="str">
        <f t="shared" ref="U826" si="1571">IF(OR(AND(Q826&gt;1,Q826&lt;41),AND(R826&gt;1,R826&lt;41)),"Ct&lt;41","Ct&gt;41")</f>
        <v>Ct&gt;41</v>
      </c>
      <c r="V826" t="str">
        <f>VLOOKUP(J826,Datasæt_Analysesystemer!$C$2:$D$68,2,FALSE)</f>
        <v>Trepigget hundestejle</v>
      </c>
      <c r="W826" t="str">
        <f t="shared" ref="W826" si="1572">MID(F826,10,9)</f>
        <v>DL2022021</v>
      </c>
      <c r="X826" t="str">
        <f t="shared" ref="X826" si="1573">W826&amp;"_"&amp;V826&amp;"_"&amp;S826&amp;"_"&amp;T826&amp;"_"&amp;U826</f>
        <v>DL2022021_Trepigget hundestejle_Invalid_Absent_Ct&gt;41</v>
      </c>
    </row>
    <row r="827" spans="1:24" x14ac:dyDescent="0.25">
      <c r="A827" t="s">
        <v>320</v>
      </c>
      <c r="B827" t="s">
        <v>681</v>
      </c>
      <c r="C827" t="s">
        <v>16</v>
      </c>
      <c r="D827" s="7">
        <v>0.1</v>
      </c>
      <c r="E827" s="6" t="s">
        <v>17</v>
      </c>
      <c r="F827" t="s">
        <v>698</v>
      </c>
      <c r="G827" t="str">
        <f t="shared" si="1467"/>
        <v>DL2022021</v>
      </c>
      <c r="H827" t="str">
        <f t="shared" si="1468"/>
        <v>19</v>
      </c>
      <c r="I827" t="str">
        <f t="shared" si="1469"/>
        <v>TrepiggetHundestejle_19_20220915_DL2022021_MarieKrusesGymBorupgaardGym</v>
      </c>
      <c r="J827" t="str">
        <f t="shared" si="1470"/>
        <v>TrepiggetHundestejle</v>
      </c>
      <c r="K827" t="str">
        <f t="shared" si="1471"/>
        <v>NegK</v>
      </c>
      <c r="L827" t="str">
        <f t="shared" si="1472"/>
        <v>No Ct</v>
      </c>
      <c r="M827" t="str">
        <f t="shared" si="1550"/>
        <v/>
      </c>
      <c r="N827" t="str">
        <f t="shared" si="1551"/>
        <v/>
      </c>
      <c r="O827" t="str">
        <f t="shared" si="1552"/>
        <v/>
      </c>
    </row>
    <row r="828" spans="1:24" x14ac:dyDescent="0.25">
      <c r="A828" t="s">
        <v>322</v>
      </c>
      <c r="B828" t="s">
        <v>682</v>
      </c>
      <c r="C828" t="s">
        <v>20</v>
      </c>
      <c r="D828" s="7">
        <v>0.1</v>
      </c>
      <c r="E828" s="6" t="s">
        <v>17</v>
      </c>
      <c r="F828" t="s">
        <v>698</v>
      </c>
      <c r="G828" t="str">
        <f t="shared" si="1467"/>
        <v>DL2022021</v>
      </c>
      <c r="H828" t="str">
        <f t="shared" si="1468"/>
        <v>19</v>
      </c>
      <c r="I828" t="str">
        <f t="shared" si="1469"/>
        <v>TrepiggetHundestejle_19_20220915_DL2022021_MarieKrusesGymBorupgaardGym</v>
      </c>
      <c r="J828" t="str">
        <f t="shared" si="1470"/>
        <v>TrepiggetHundestejle</v>
      </c>
      <c r="K828" t="str">
        <f t="shared" si="1471"/>
        <v>eDNA</v>
      </c>
      <c r="L828" t="str">
        <f t="shared" si="1472"/>
        <v>No Ct</v>
      </c>
      <c r="M828" t="str">
        <f t="shared" si="1550"/>
        <v/>
      </c>
      <c r="N828" t="str">
        <f t="shared" si="1551"/>
        <v/>
      </c>
      <c r="O828" t="str">
        <f t="shared" si="1552"/>
        <v/>
      </c>
    </row>
    <row r="829" spans="1:24" x14ac:dyDescent="0.25">
      <c r="A829" t="s">
        <v>324</v>
      </c>
      <c r="B829" t="s">
        <v>682</v>
      </c>
      <c r="C829" t="s">
        <v>20</v>
      </c>
      <c r="D829" s="7">
        <v>0.1</v>
      </c>
      <c r="E829" s="7" t="s">
        <v>17</v>
      </c>
      <c r="F829" t="s">
        <v>698</v>
      </c>
      <c r="G829" t="str">
        <f t="shared" si="1467"/>
        <v>DL2022021</v>
      </c>
      <c r="H829" t="str">
        <f t="shared" si="1468"/>
        <v>19</v>
      </c>
      <c r="I829" t="str">
        <f t="shared" si="1469"/>
        <v>TrepiggetHundestejle_19_20220915_DL2022021_MarieKrusesGymBorupgaardGym</v>
      </c>
      <c r="J829" t="str">
        <f t="shared" si="1470"/>
        <v>TrepiggetHundestejle</v>
      </c>
      <c r="K829" t="str">
        <f t="shared" si="1471"/>
        <v>eDNA</v>
      </c>
      <c r="L829" t="str">
        <f t="shared" si="1472"/>
        <v>No Ct</v>
      </c>
      <c r="M829" t="str">
        <f t="shared" si="1550"/>
        <v/>
      </c>
      <c r="N829" t="str">
        <f t="shared" si="1551"/>
        <v/>
      </c>
      <c r="O829" t="str">
        <f t="shared" si="1552"/>
        <v/>
      </c>
    </row>
    <row r="830" spans="1:24" x14ac:dyDescent="0.25">
      <c r="A830" t="s">
        <v>325</v>
      </c>
      <c r="B830" t="s">
        <v>683</v>
      </c>
      <c r="C830" t="s">
        <v>13</v>
      </c>
      <c r="D830" s="7">
        <v>0.1</v>
      </c>
      <c r="E830" s="7" t="s">
        <v>17</v>
      </c>
      <c r="F830" t="s">
        <v>698</v>
      </c>
      <c r="G830" t="str">
        <f t="shared" si="1467"/>
        <v>DL2022021</v>
      </c>
      <c r="H830" t="str">
        <f t="shared" si="1468"/>
        <v>20</v>
      </c>
      <c r="I830" t="str">
        <f t="shared" si="1469"/>
        <v>TrepiggetHundestejle_20_20220915_DL2022021_MarieKrusesGymBorupgaardGym</v>
      </c>
      <c r="J830" t="str">
        <f t="shared" si="1470"/>
        <v>TrepiggetHundestejle</v>
      </c>
      <c r="K830" t="str">
        <f t="shared" si="1471"/>
        <v>PosK</v>
      </c>
      <c r="L830" t="str">
        <f t="shared" si="1472"/>
        <v>No Ct</v>
      </c>
      <c r="M830">
        <f t="shared" si="1550"/>
        <v>0</v>
      </c>
      <c r="N830">
        <f t="shared" si="1551"/>
        <v>0</v>
      </c>
      <c r="O830">
        <f t="shared" si="1552"/>
        <v>0</v>
      </c>
      <c r="Q830">
        <f t="shared" ref="Q830" si="1574">IF(L832="No Ct",0,L832)</f>
        <v>0</v>
      </c>
      <c r="R830">
        <f t="shared" ref="R830" si="1575">IF(L833="No Ct",0,L833)</f>
        <v>0</v>
      </c>
      <c r="S830" t="str">
        <f t="shared" ref="S830" si="1576">IF(AND(M830&gt;0,N830=0),"Valid","Invalid")</f>
        <v>Invalid</v>
      </c>
      <c r="T830" t="str">
        <f t="shared" ref="T830" si="1577">IF(OR(Q830&gt;1,R830&gt;1),"Present","Absent")</f>
        <v>Absent</v>
      </c>
      <c r="U830" t="str">
        <f t="shared" ref="U830" si="1578">IF(OR(AND(Q830&gt;1,Q830&lt;41),AND(R830&gt;1,R830&lt;41)),"Ct&lt;41","Ct&gt;41")</f>
        <v>Ct&gt;41</v>
      </c>
      <c r="V830" t="str">
        <f>VLOOKUP(J830,Datasæt_Analysesystemer!$C$2:$D$68,2,FALSE)</f>
        <v>Trepigget hundestejle</v>
      </c>
      <c r="W830" t="str">
        <f t="shared" ref="W830" si="1579">MID(F830,10,9)</f>
        <v>DL2022021</v>
      </c>
      <c r="X830" t="str">
        <f t="shared" ref="X830" si="1580">W830&amp;"_"&amp;V830&amp;"_"&amp;S830&amp;"_"&amp;T830&amp;"_"&amp;U830</f>
        <v>DL2022021_Trepigget hundestejle_Invalid_Absent_Ct&gt;41</v>
      </c>
    </row>
    <row r="831" spans="1:24" x14ac:dyDescent="0.25">
      <c r="A831" t="s">
        <v>327</v>
      </c>
      <c r="B831" t="s">
        <v>684</v>
      </c>
      <c r="C831" t="s">
        <v>16</v>
      </c>
      <c r="D831" s="7">
        <v>0.1</v>
      </c>
      <c r="E831" s="6" t="s">
        <v>17</v>
      </c>
      <c r="F831" t="s">
        <v>698</v>
      </c>
      <c r="G831" t="str">
        <f t="shared" si="1467"/>
        <v>DL2022021</v>
      </c>
      <c r="H831" t="str">
        <f t="shared" si="1468"/>
        <v>20</v>
      </c>
      <c r="I831" t="str">
        <f t="shared" si="1469"/>
        <v>TrepiggetHundestejle_20_20220915_DL2022021_MarieKrusesGymBorupgaardGym</v>
      </c>
      <c r="J831" t="str">
        <f t="shared" si="1470"/>
        <v>TrepiggetHundestejle</v>
      </c>
      <c r="K831" t="str">
        <f t="shared" si="1471"/>
        <v>NegK</v>
      </c>
      <c r="L831" t="str">
        <f t="shared" si="1472"/>
        <v>No Ct</v>
      </c>
      <c r="M831" t="str">
        <f t="shared" si="1550"/>
        <v/>
      </c>
      <c r="N831" t="str">
        <f t="shared" si="1551"/>
        <v/>
      </c>
      <c r="O831" t="str">
        <f t="shared" si="1552"/>
        <v/>
      </c>
    </row>
    <row r="832" spans="1:24" x14ac:dyDescent="0.25">
      <c r="A832" t="s">
        <v>329</v>
      </c>
      <c r="B832" t="s">
        <v>685</v>
      </c>
      <c r="C832" t="s">
        <v>20</v>
      </c>
      <c r="D832" s="7">
        <v>0.1</v>
      </c>
      <c r="E832" s="6" t="s">
        <v>17</v>
      </c>
      <c r="F832" t="s">
        <v>698</v>
      </c>
      <c r="G832" t="str">
        <f t="shared" si="1467"/>
        <v>DL2022021</v>
      </c>
      <c r="H832" t="str">
        <f t="shared" si="1468"/>
        <v>20</v>
      </c>
      <c r="I832" t="str">
        <f t="shared" si="1469"/>
        <v>TrepiggetHundestejle_20_20220915_DL2022021_MarieKrusesGymBorupgaardGym</v>
      </c>
      <c r="J832" t="str">
        <f t="shared" si="1470"/>
        <v>TrepiggetHundestejle</v>
      </c>
      <c r="K832" t="str">
        <f t="shared" si="1471"/>
        <v>eDNA</v>
      </c>
      <c r="L832" t="str">
        <f t="shared" si="1472"/>
        <v>No Ct</v>
      </c>
      <c r="M832" t="str">
        <f t="shared" si="1550"/>
        <v/>
      </c>
      <c r="N832" t="str">
        <f t="shared" si="1551"/>
        <v/>
      </c>
      <c r="O832" t="str">
        <f t="shared" si="1552"/>
        <v/>
      </c>
    </row>
    <row r="833" spans="1:24" x14ac:dyDescent="0.25">
      <c r="A833" t="s">
        <v>331</v>
      </c>
      <c r="B833" t="s">
        <v>685</v>
      </c>
      <c r="C833" t="s">
        <v>20</v>
      </c>
      <c r="D833" s="7">
        <v>0.1</v>
      </c>
      <c r="E833" s="6" t="s">
        <v>17</v>
      </c>
      <c r="F833" t="s">
        <v>698</v>
      </c>
      <c r="G833" t="str">
        <f t="shared" si="1467"/>
        <v>DL2022021</v>
      </c>
      <c r="H833" t="str">
        <f t="shared" si="1468"/>
        <v>20</v>
      </c>
      <c r="I833" t="str">
        <f t="shared" si="1469"/>
        <v>TrepiggetHundestejle_20_20220915_DL2022021_MarieKrusesGymBorupgaardGym</v>
      </c>
      <c r="J833" t="str">
        <f t="shared" si="1470"/>
        <v>TrepiggetHundestejle</v>
      </c>
      <c r="K833" t="str">
        <f t="shared" si="1471"/>
        <v>eDNA</v>
      </c>
      <c r="L833" t="str">
        <f t="shared" si="1472"/>
        <v>No Ct</v>
      </c>
      <c r="M833" t="str">
        <f t="shared" si="1550"/>
        <v/>
      </c>
      <c r="N833" t="str">
        <f t="shared" si="1551"/>
        <v/>
      </c>
      <c r="O833" t="str">
        <f t="shared" si="1552"/>
        <v/>
      </c>
    </row>
    <row r="834" spans="1:24" x14ac:dyDescent="0.25">
      <c r="A834" t="s">
        <v>390</v>
      </c>
      <c r="B834" t="s">
        <v>686</v>
      </c>
      <c r="C834" t="s">
        <v>13</v>
      </c>
      <c r="D834" s="7">
        <v>0.1</v>
      </c>
      <c r="E834" s="7">
        <v>29.91</v>
      </c>
      <c r="F834" t="s">
        <v>698</v>
      </c>
      <c r="G834" t="str">
        <f t="shared" si="1467"/>
        <v>DL2022021</v>
      </c>
      <c r="H834" t="str">
        <f t="shared" si="1468"/>
        <v>21</v>
      </c>
      <c r="I834" t="str">
        <f t="shared" si="1469"/>
        <v>EuropaeiskAal_21_20220915_DL2022021_MarieKrusesGymBorupgaardGym</v>
      </c>
      <c r="J834" t="str">
        <f t="shared" si="1470"/>
        <v>EuropaeiskAal</v>
      </c>
      <c r="K834" t="str">
        <f t="shared" si="1471"/>
        <v>PosK</v>
      </c>
      <c r="L834">
        <f t="shared" si="1472"/>
        <v>29.91</v>
      </c>
      <c r="M834">
        <f t="shared" si="1550"/>
        <v>59.82</v>
      </c>
      <c r="N834">
        <f t="shared" si="1551"/>
        <v>0</v>
      </c>
      <c r="O834">
        <f t="shared" si="1552"/>
        <v>0</v>
      </c>
      <c r="Q834">
        <f t="shared" ref="Q834" si="1581">IF(L836="No Ct",0,L836)</f>
        <v>0</v>
      </c>
      <c r="R834">
        <f t="shared" ref="R834" si="1582">IF(L837="No Ct",0,L837)</f>
        <v>0</v>
      </c>
      <c r="S834" t="str">
        <f t="shared" ref="S834" si="1583">IF(AND(M834&gt;0,N834=0),"Valid","Invalid")</f>
        <v>Valid</v>
      </c>
      <c r="T834" t="str">
        <f t="shared" ref="T834" si="1584">IF(OR(Q834&gt;1,R834&gt;1),"Present","Absent")</f>
        <v>Absent</v>
      </c>
      <c r="U834" t="str">
        <f t="shared" ref="U834" si="1585">IF(OR(AND(Q834&gt;1,Q834&lt;41),AND(R834&gt;1,R834&lt;41)),"Ct&lt;41","Ct&gt;41")</f>
        <v>Ct&gt;41</v>
      </c>
      <c r="V834" t="str">
        <f>VLOOKUP(J834,Datasæt_Analysesystemer!$C$2:$D$68,2,FALSE)</f>
        <v>Europæisk ål</v>
      </c>
      <c r="W834" t="str">
        <f t="shared" ref="W834" si="1586">MID(F834,10,9)</f>
        <v>DL2022021</v>
      </c>
      <c r="X834" t="str">
        <f t="shared" ref="X834" si="1587">W834&amp;"_"&amp;V834&amp;"_"&amp;S834&amp;"_"&amp;T834&amp;"_"&amp;U834</f>
        <v>DL2022021_Europæisk ål_Valid_Absent_Ct&gt;41</v>
      </c>
    </row>
    <row r="835" spans="1:24" x14ac:dyDescent="0.25">
      <c r="A835" t="s">
        <v>392</v>
      </c>
      <c r="B835" t="s">
        <v>687</v>
      </c>
      <c r="C835" t="s">
        <v>16</v>
      </c>
      <c r="D835" s="7">
        <v>0.1</v>
      </c>
      <c r="E835" s="6" t="s">
        <v>17</v>
      </c>
      <c r="F835" t="s">
        <v>698</v>
      </c>
      <c r="G835" t="str">
        <f t="shared" si="1467"/>
        <v>DL2022021</v>
      </c>
      <c r="H835" t="str">
        <f t="shared" si="1468"/>
        <v>21</v>
      </c>
      <c r="I835" t="str">
        <f t="shared" si="1469"/>
        <v>EuropaeiskAal_21_20220915_DL2022021_MarieKrusesGymBorupgaardGym</v>
      </c>
      <c r="J835" t="str">
        <f t="shared" si="1470"/>
        <v>EuropaeiskAal</v>
      </c>
      <c r="K835" t="str">
        <f t="shared" si="1471"/>
        <v>NegK</v>
      </c>
      <c r="L835" t="str">
        <f t="shared" si="1472"/>
        <v>No Ct</v>
      </c>
      <c r="M835" t="str">
        <f t="shared" si="1550"/>
        <v/>
      </c>
      <c r="N835" t="str">
        <f t="shared" si="1551"/>
        <v/>
      </c>
      <c r="O835" t="str">
        <f t="shared" si="1552"/>
        <v/>
      </c>
    </row>
    <row r="836" spans="1:24" x14ac:dyDescent="0.25">
      <c r="A836" t="s">
        <v>394</v>
      </c>
      <c r="B836" t="s">
        <v>688</v>
      </c>
      <c r="C836" t="s">
        <v>20</v>
      </c>
      <c r="D836" s="7">
        <v>0.1</v>
      </c>
      <c r="E836" s="6" t="s">
        <v>17</v>
      </c>
      <c r="F836" t="s">
        <v>698</v>
      </c>
      <c r="G836" t="str">
        <f t="shared" si="1467"/>
        <v>DL2022021</v>
      </c>
      <c r="H836" t="str">
        <f t="shared" si="1468"/>
        <v>21</v>
      </c>
      <c r="I836" t="str">
        <f t="shared" si="1469"/>
        <v>EuropaeiskAal_21_20220915_DL2022021_MarieKrusesGymBorupgaardGym</v>
      </c>
      <c r="J836" t="str">
        <f t="shared" si="1470"/>
        <v>EuropaeiskAal</v>
      </c>
      <c r="K836" t="str">
        <f t="shared" si="1471"/>
        <v>eDNA</v>
      </c>
      <c r="L836" t="str">
        <f t="shared" si="1472"/>
        <v>No Ct</v>
      </c>
      <c r="M836" t="str">
        <f t="shared" si="1550"/>
        <v/>
      </c>
      <c r="N836" t="str">
        <f t="shared" si="1551"/>
        <v/>
      </c>
      <c r="O836" t="str">
        <f t="shared" si="1552"/>
        <v/>
      </c>
    </row>
    <row r="837" spans="1:24" x14ac:dyDescent="0.25">
      <c r="A837" t="s">
        <v>396</v>
      </c>
      <c r="B837" t="s">
        <v>688</v>
      </c>
      <c r="C837" t="s">
        <v>20</v>
      </c>
      <c r="D837" s="7">
        <v>0.1</v>
      </c>
      <c r="E837" s="6" t="s">
        <v>17</v>
      </c>
      <c r="F837" t="s">
        <v>698</v>
      </c>
      <c r="G837" t="str">
        <f t="shared" si="1467"/>
        <v>DL2022021</v>
      </c>
      <c r="H837" t="str">
        <f t="shared" si="1468"/>
        <v>21</v>
      </c>
      <c r="I837" t="str">
        <f t="shared" si="1469"/>
        <v>EuropaeiskAal_21_20220915_DL2022021_MarieKrusesGymBorupgaardGym</v>
      </c>
      <c r="J837" t="str">
        <f t="shared" si="1470"/>
        <v>EuropaeiskAal</v>
      </c>
      <c r="K837" t="str">
        <f t="shared" si="1471"/>
        <v>eDNA</v>
      </c>
      <c r="L837" t="str">
        <f t="shared" si="1472"/>
        <v>No Ct</v>
      </c>
      <c r="M837" t="str">
        <f t="shared" si="1550"/>
        <v/>
      </c>
      <c r="N837" t="str">
        <f t="shared" si="1551"/>
        <v/>
      </c>
      <c r="O837" t="str">
        <f t="shared" si="1552"/>
        <v/>
      </c>
    </row>
    <row r="838" spans="1:24" x14ac:dyDescent="0.25">
      <c r="A838" t="s">
        <v>397</v>
      </c>
      <c r="B838" t="s">
        <v>689</v>
      </c>
      <c r="C838" t="s">
        <v>13</v>
      </c>
      <c r="D838" s="7">
        <v>0.1</v>
      </c>
      <c r="E838" s="7">
        <v>32.270000000000003</v>
      </c>
      <c r="F838" t="s">
        <v>698</v>
      </c>
      <c r="G838" t="str">
        <f t="shared" ref="G838:G849" si="1588">MID(F838,10,9)</f>
        <v>DL2022021</v>
      </c>
      <c r="H838" t="str">
        <f t="shared" ref="H838:H849" si="1589">LEFT(B838,2)</f>
        <v>22</v>
      </c>
      <c r="I838" t="str">
        <f t="shared" ref="I838:I849" si="1590">J838&amp;"_"&amp;H838&amp;"_"&amp;F838</f>
        <v>EuropaeiskAal_22_20220915_DL2022021_MarieKrusesGymBorupgaardGym</v>
      </c>
      <c r="J838" t="str">
        <f t="shared" ref="J838:J849" si="1591">MID(RIGHT(B838,LEN(B838)-3),1,FIND("_",RIGHT(B838,LEN(B838)-3))-1)</f>
        <v>EuropaeiskAal</v>
      </c>
      <c r="K838" t="str">
        <f t="shared" ref="K838:K849" si="1592">TRIM(SUBSTITUTE(RIGHT(B838,FIND(J838,B838)+1),"_",""))</f>
        <v>PosK</v>
      </c>
      <c r="L838">
        <f t="shared" ref="L838:L849" si="1593">IFERROR(VALUE(SUBSTITUTE(E838,".",",")),E838)</f>
        <v>32.270000000000003</v>
      </c>
      <c r="M838">
        <f t="shared" si="1550"/>
        <v>64.540000000000006</v>
      </c>
      <c r="N838">
        <f t="shared" si="1551"/>
        <v>0</v>
      </c>
      <c r="O838">
        <f t="shared" si="1552"/>
        <v>0</v>
      </c>
      <c r="Q838">
        <f t="shared" ref="Q838" si="1594">IF(L840="No Ct",0,L840)</f>
        <v>0</v>
      </c>
      <c r="R838">
        <f t="shared" ref="R838" si="1595">IF(L841="No Ct",0,L841)</f>
        <v>0</v>
      </c>
      <c r="S838" t="str">
        <f t="shared" ref="S838" si="1596">IF(AND(M838&gt;0,N838=0),"Valid","Invalid")</f>
        <v>Valid</v>
      </c>
      <c r="T838" t="str">
        <f t="shared" ref="T838" si="1597">IF(OR(Q838&gt;1,R838&gt;1),"Present","Absent")</f>
        <v>Absent</v>
      </c>
      <c r="U838" t="str">
        <f t="shared" ref="U838" si="1598">IF(OR(AND(Q838&gt;1,Q838&lt;41),AND(R838&gt;1,R838&lt;41)),"Ct&lt;41","Ct&gt;41")</f>
        <v>Ct&gt;41</v>
      </c>
      <c r="V838" t="str">
        <f>VLOOKUP(J838,Datasæt_Analysesystemer!$C$2:$D$68,2,FALSE)</f>
        <v>Europæisk ål</v>
      </c>
      <c r="W838" t="str">
        <f t="shared" ref="W838" si="1599">MID(F838,10,9)</f>
        <v>DL2022021</v>
      </c>
      <c r="X838" t="str">
        <f t="shared" ref="X838" si="1600">W838&amp;"_"&amp;V838&amp;"_"&amp;S838&amp;"_"&amp;T838&amp;"_"&amp;U838</f>
        <v>DL2022021_Europæisk ål_Valid_Absent_Ct&gt;41</v>
      </c>
    </row>
    <row r="839" spans="1:24" x14ac:dyDescent="0.25">
      <c r="A839" t="s">
        <v>399</v>
      </c>
      <c r="B839" t="s">
        <v>690</v>
      </c>
      <c r="C839" t="s">
        <v>16</v>
      </c>
      <c r="D839" s="7">
        <v>0.1</v>
      </c>
      <c r="E839" s="6" t="s">
        <v>17</v>
      </c>
      <c r="F839" t="s">
        <v>698</v>
      </c>
      <c r="G839" t="str">
        <f t="shared" si="1588"/>
        <v>DL2022021</v>
      </c>
      <c r="H839" t="str">
        <f t="shared" si="1589"/>
        <v>22</v>
      </c>
      <c r="I839" t="str">
        <f t="shared" si="1590"/>
        <v>EuropaeiskAal_22_20220915_DL2022021_MarieKrusesGymBorupgaardGym</v>
      </c>
      <c r="J839" t="str">
        <f t="shared" si="1591"/>
        <v>EuropaeiskAal</v>
      </c>
      <c r="K839" t="str">
        <f t="shared" si="1592"/>
        <v>NegK</v>
      </c>
      <c r="L839" t="str">
        <f t="shared" si="1593"/>
        <v>No Ct</v>
      </c>
      <c r="M839" t="str">
        <f t="shared" si="1550"/>
        <v/>
      </c>
      <c r="N839" t="str">
        <f t="shared" si="1551"/>
        <v/>
      </c>
      <c r="O839" t="str">
        <f t="shared" si="1552"/>
        <v/>
      </c>
    </row>
    <row r="840" spans="1:24" x14ac:dyDescent="0.25">
      <c r="A840" t="s">
        <v>401</v>
      </c>
      <c r="B840" t="s">
        <v>691</v>
      </c>
      <c r="C840" t="s">
        <v>20</v>
      </c>
      <c r="D840" s="7">
        <v>0.1</v>
      </c>
      <c r="E840" s="6" t="s">
        <v>17</v>
      </c>
      <c r="F840" t="s">
        <v>698</v>
      </c>
      <c r="G840" t="str">
        <f t="shared" si="1588"/>
        <v>DL2022021</v>
      </c>
      <c r="H840" t="str">
        <f t="shared" si="1589"/>
        <v>22</v>
      </c>
      <c r="I840" t="str">
        <f t="shared" si="1590"/>
        <v>EuropaeiskAal_22_20220915_DL2022021_MarieKrusesGymBorupgaardGym</v>
      </c>
      <c r="J840" t="str">
        <f t="shared" si="1591"/>
        <v>EuropaeiskAal</v>
      </c>
      <c r="K840" t="str">
        <f t="shared" si="1592"/>
        <v>eDNA</v>
      </c>
      <c r="L840" t="str">
        <f t="shared" si="1593"/>
        <v>No Ct</v>
      </c>
      <c r="M840" t="str">
        <f t="shared" si="1550"/>
        <v/>
      </c>
      <c r="N840" t="str">
        <f t="shared" si="1551"/>
        <v/>
      </c>
      <c r="O840" t="str">
        <f t="shared" si="1552"/>
        <v/>
      </c>
    </row>
    <row r="841" spans="1:24" x14ac:dyDescent="0.25">
      <c r="A841" t="s">
        <v>403</v>
      </c>
      <c r="B841" t="s">
        <v>691</v>
      </c>
      <c r="C841" t="s">
        <v>20</v>
      </c>
      <c r="D841" s="7">
        <v>0.1</v>
      </c>
      <c r="E841" s="6" t="s">
        <v>17</v>
      </c>
      <c r="F841" t="s">
        <v>698</v>
      </c>
      <c r="G841" t="str">
        <f t="shared" si="1588"/>
        <v>DL2022021</v>
      </c>
      <c r="H841" t="str">
        <f t="shared" si="1589"/>
        <v>22</v>
      </c>
      <c r="I841" t="str">
        <f t="shared" si="1590"/>
        <v>EuropaeiskAal_22_20220915_DL2022021_MarieKrusesGymBorupgaardGym</v>
      </c>
      <c r="J841" t="str">
        <f t="shared" si="1591"/>
        <v>EuropaeiskAal</v>
      </c>
      <c r="K841" t="str">
        <f t="shared" si="1592"/>
        <v>eDNA</v>
      </c>
      <c r="L841" t="str">
        <f t="shared" si="1593"/>
        <v>No Ct</v>
      </c>
      <c r="M841" t="str">
        <f t="shared" si="1550"/>
        <v/>
      </c>
      <c r="N841" t="str">
        <f t="shared" si="1551"/>
        <v/>
      </c>
      <c r="O841" t="str">
        <f t="shared" si="1552"/>
        <v/>
      </c>
    </row>
    <row r="842" spans="1:24" x14ac:dyDescent="0.25">
      <c r="A842" t="s">
        <v>404</v>
      </c>
      <c r="B842" t="s">
        <v>692</v>
      </c>
      <c r="C842" t="s">
        <v>13</v>
      </c>
      <c r="D842" s="7">
        <v>0.1</v>
      </c>
      <c r="E842" s="6">
        <v>23.36</v>
      </c>
      <c r="F842" t="s">
        <v>698</v>
      </c>
      <c r="G842" t="str">
        <f t="shared" si="1588"/>
        <v>DL2022021</v>
      </c>
      <c r="H842" t="str">
        <f t="shared" si="1589"/>
        <v>23</v>
      </c>
      <c r="I842" t="str">
        <f t="shared" si="1590"/>
        <v>SortmundetKutling_23_20220915_DL2022021_MarieKrusesGymBorupgaardGym</v>
      </c>
      <c r="J842" t="str">
        <f t="shared" si="1591"/>
        <v>SortmundetKutling</v>
      </c>
      <c r="K842" t="str">
        <f t="shared" si="1592"/>
        <v>PosK</v>
      </c>
      <c r="L842">
        <f t="shared" si="1593"/>
        <v>23.36</v>
      </c>
      <c r="M842">
        <f t="shared" si="1550"/>
        <v>46.72</v>
      </c>
      <c r="N842">
        <f t="shared" si="1551"/>
        <v>0</v>
      </c>
      <c r="O842">
        <f t="shared" si="1552"/>
        <v>0</v>
      </c>
      <c r="Q842">
        <f t="shared" ref="Q842" si="1601">IF(L844="No Ct",0,L844)</f>
        <v>0</v>
      </c>
      <c r="R842">
        <f t="shared" ref="R842" si="1602">IF(L845="No Ct",0,L845)</f>
        <v>0</v>
      </c>
      <c r="S842" t="str">
        <f t="shared" ref="S842" si="1603">IF(AND(M842&gt;0,N842=0),"Valid","Invalid")</f>
        <v>Valid</v>
      </c>
      <c r="T842" t="str">
        <f t="shared" ref="T842" si="1604">IF(OR(Q842&gt;1,R842&gt;1),"Present","Absent")</f>
        <v>Absent</v>
      </c>
      <c r="U842" t="str">
        <f t="shared" ref="U842" si="1605">IF(OR(AND(Q842&gt;1,Q842&lt;41),AND(R842&gt;1,R842&lt;41)),"Ct&lt;41","Ct&gt;41")</f>
        <v>Ct&gt;41</v>
      </c>
      <c r="V842" t="str">
        <f>VLOOKUP(J842,Datasæt_Analysesystemer!$C$2:$D$68,2,FALSE)</f>
        <v>Sortmundet kutling</v>
      </c>
      <c r="W842" t="str">
        <f t="shared" ref="W842" si="1606">MID(F842,10,9)</f>
        <v>DL2022021</v>
      </c>
      <c r="X842" t="str">
        <f t="shared" ref="X842" si="1607">W842&amp;"_"&amp;V842&amp;"_"&amp;S842&amp;"_"&amp;T842&amp;"_"&amp;U842</f>
        <v>DL2022021_Sortmundet kutling_Valid_Absent_Ct&gt;41</v>
      </c>
    </row>
    <row r="843" spans="1:24" x14ac:dyDescent="0.25">
      <c r="A843" t="s">
        <v>406</v>
      </c>
      <c r="B843" t="s">
        <v>693</v>
      </c>
      <c r="C843" t="s">
        <v>16</v>
      </c>
      <c r="D843" s="7">
        <v>0.1</v>
      </c>
      <c r="E843" s="6" t="s">
        <v>17</v>
      </c>
      <c r="F843" t="s">
        <v>698</v>
      </c>
      <c r="G843" t="str">
        <f t="shared" si="1588"/>
        <v>DL2022021</v>
      </c>
      <c r="H843" t="str">
        <f t="shared" si="1589"/>
        <v>23</v>
      </c>
      <c r="I843" t="str">
        <f t="shared" si="1590"/>
        <v>SortmundetKutling_23_20220915_DL2022021_MarieKrusesGymBorupgaardGym</v>
      </c>
      <c r="J843" t="str">
        <f t="shared" si="1591"/>
        <v>SortmundetKutling</v>
      </c>
      <c r="K843" t="str">
        <f t="shared" si="1592"/>
        <v>NegK</v>
      </c>
      <c r="L843" t="str">
        <f t="shared" si="1593"/>
        <v>No Ct</v>
      </c>
      <c r="M843" t="str">
        <f t="shared" si="1550"/>
        <v/>
      </c>
      <c r="N843" t="str">
        <f t="shared" si="1551"/>
        <v/>
      </c>
      <c r="O843" t="str">
        <f t="shared" si="1552"/>
        <v/>
      </c>
    </row>
    <row r="844" spans="1:24" x14ac:dyDescent="0.25">
      <c r="A844" t="s">
        <v>408</v>
      </c>
      <c r="B844" t="s">
        <v>694</v>
      </c>
      <c r="C844" t="s">
        <v>20</v>
      </c>
      <c r="D844" s="7">
        <v>0.1</v>
      </c>
      <c r="E844" s="6" t="s">
        <v>17</v>
      </c>
      <c r="F844" t="s">
        <v>698</v>
      </c>
      <c r="G844" t="str">
        <f t="shared" si="1588"/>
        <v>DL2022021</v>
      </c>
      <c r="H844" t="str">
        <f t="shared" si="1589"/>
        <v>23</v>
      </c>
      <c r="I844" t="str">
        <f t="shared" si="1590"/>
        <v>SortmundetKutling_23_20220915_DL2022021_MarieKrusesGymBorupgaardGym</v>
      </c>
      <c r="J844" t="str">
        <f t="shared" si="1591"/>
        <v>SortmundetKutling</v>
      </c>
      <c r="K844" t="str">
        <f t="shared" si="1592"/>
        <v>eDNA</v>
      </c>
      <c r="L844" t="str">
        <f t="shared" si="1593"/>
        <v>No Ct</v>
      </c>
      <c r="M844" t="str">
        <f t="shared" si="1550"/>
        <v/>
      </c>
      <c r="N844" t="str">
        <f t="shared" si="1551"/>
        <v/>
      </c>
      <c r="O844" t="str">
        <f t="shared" si="1552"/>
        <v/>
      </c>
    </row>
    <row r="845" spans="1:24" x14ac:dyDescent="0.25">
      <c r="A845" t="s">
        <v>410</v>
      </c>
      <c r="B845" t="s">
        <v>694</v>
      </c>
      <c r="C845" t="s">
        <v>20</v>
      </c>
      <c r="D845" s="7">
        <v>0.1</v>
      </c>
      <c r="E845" s="6" t="s">
        <v>17</v>
      </c>
      <c r="F845" t="s">
        <v>698</v>
      </c>
      <c r="G845" t="str">
        <f t="shared" si="1588"/>
        <v>DL2022021</v>
      </c>
      <c r="H845" t="str">
        <f t="shared" si="1589"/>
        <v>23</v>
      </c>
      <c r="I845" t="str">
        <f t="shared" si="1590"/>
        <v>SortmundetKutling_23_20220915_DL2022021_MarieKrusesGymBorupgaardGym</v>
      </c>
      <c r="J845" t="str">
        <f t="shared" si="1591"/>
        <v>SortmundetKutling</v>
      </c>
      <c r="K845" t="str">
        <f t="shared" si="1592"/>
        <v>eDNA</v>
      </c>
      <c r="L845" t="str">
        <f t="shared" si="1593"/>
        <v>No Ct</v>
      </c>
      <c r="M845" t="str">
        <f t="shared" si="1550"/>
        <v/>
      </c>
      <c r="N845" t="str">
        <f t="shared" si="1551"/>
        <v/>
      </c>
      <c r="O845" t="str">
        <f t="shared" si="1552"/>
        <v/>
      </c>
    </row>
    <row r="846" spans="1:24" x14ac:dyDescent="0.25">
      <c r="A846" t="s">
        <v>411</v>
      </c>
      <c r="B846" t="s">
        <v>695</v>
      </c>
      <c r="C846" t="s">
        <v>13</v>
      </c>
      <c r="D846" s="7">
        <v>0.1</v>
      </c>
      <c r="E846" s="7">
        <v>30.56</v>
      </c>
      <c r="F846" t="s">
        <v>698</v>
      </c>
      <c r="G846" t="str">
        <f t="shared" si="1588"/>
        <v>DL2022021</v>
      </c>
      <c r="H846" t="str">
        <f t="shared" si="1589"/>
        <v>24</v>
      </c>
      <c r="I846" t="str">
        <f t="shared" si="1590"/>
        <v>SortmundetKutling_24_20220915_DL2022021_MarieKrusesGymBorupgaardGym</v>
      </c>
      <c r="J846" t="str">
        <f t="shared" si="1591"/>
        <v>SortmundetKutling</v>
      </c>
      <c r="K846" t="str">
        <f t="shared" si="1592"/>
        <v>PosK</v>
      </c>
      <c r="L846">
        <f t="shared" si="1593"/>
        <v>30.56</v>
      </c>
      <c r="M846">
        <f t="shared" si="1550"/>
        <v>61.12</v>
      </c>
      <c r="N846">
        <f t="shared" si="1551"/>
        <v>0</v>
      </c>
      <c r="O846">
        <f t="shared" si="1552"/>
        <v>0</v>
      </c>
      <c r="Q846">
        <f t="shared" ref="Q846" si="1608">IF(L848="No Ct",0,L848)</f>
        <v>0</v>
      </c>
      <c r="R846">
        <f t="shared" ref="R846" si="1609">IF(L849="No Ct",0,L849)</f>
        <v>0</v>
      </c>
      <c r="S846" t="str">
        <f t="shared" ref="S846" si="1610">IF(AND(M846&gt;0,N846=0),"Valid","Invalid")</f>
        <v>Valid</v>
      </c>
      <c r="T846" t="str">
        <f t="shared" ref="T846" si="1611">IF(OR(Q846&gt;1,R846&gt;1),"Present","Absent")</f>
        <v>Absent</v>
      </c>
      <c r="U846" t="str">
        <f t="shared" ref="U846" si="1612">IF(OR(AND(Q846&gt;1,Q846&lt;41),AND(R846&gt;1,R846&lt;41)),"Ct&lt;41","Ct&gt;41")</f>
        <v>Ct&gt;41</v>
      </c>
      <c r="V846" t="str">
        <f>VLOOKUP(J846,Datasæt_Analysesystemer!$C$2:$D$68,2,FALSE)</f>
        <v>Sortmundet kutling</v>
      </c>
      <c r="W846" t="str">
        <f t="shared" ref="W846" si="1613">MID(F846,10,9)</f>
        <v>DL2022021</v>
      </c>
      <c r="X846" t="str">
        <f t="shared" ref="X846" si="1614">W846&amp;"_"&amp;V846&amp;"_"&amp;S846&amp;"_"&amp;T846&amp;"_"&amp;U846</f>
        <v>DL2022021_Sortmundet kutling_Valid_Absent_Ct&gt;41</v>
      </c>
    </row>
    <row r="847" spans="1:24" x14ac:dyDescent="0.25">
      <c r="A847" t="s">
        <v>413</v>
      </c>
      <c r="B847" t="s">
        <v>696</v>
      </c>
      <c r="C847" t="s">
        <v>16</v>
      </c>
      <c r="D847" s="7">
        <v>0.1</v>
      </c>
      <c r="E847" s="6" t="s">
        <v>17</v>
      </c>
      <c r="F847" t="s">
        <v>698</v>
      </c>
      <c r="G847" t="str">
        <f t="shared" si="1588"/>
        <v>DL2022021</v>
      </c>
      <c r="H847" t="str">
        <f t="shared" si="1589"/>
        <v>24</v>
      </c>
      <c r="I847" t="str">
        <f t="shared" si="1590"/>
        <v>SortmundetKutling_24_20220915_DL2022021_MarieKrusesGymBorupgaardGym</v>
      </c>
      <c r="J847" t="str">
        <f t="shared" si="1591"/>
        <v>SortmundetKutling</v>
      </c>
      <c r="K847" t="str">
        <f t="shared" si="1592"/>
        <v>NegK</v>
      </c>
      <c r="L847" t="str">
        <f t="shared" si="1593"/>
        <v>No Ct</v>
      </c>
      <c r="M847" t="str">
        <f t="shared" si="1550"/>
        <v/>
      </c>
      <c r="N847" t="str">
        <f t="shared" si="1551"/>
        <v/>
      </c>
      <c r="O847" t="str">
        <f t="shared" si="1552"/>
        <v/>
      </c>
    </row>
    <row r="848" spans="1:24" x14ac:dyDescent="0.25">
      <c r="A848" t="s">
        <v>415</v>
      </c>
      <c r="B848" t="s">
        <v>697</v>
      </c>
      <c r="C848" t="s">
        <v>20</v>
      </c>
      <c r="D848" s="7">
        <v>0.1</v>
      </c>
      <c r="E848" s="6" t="s">
        <v>17</v>
      </c>
      <c r="F848" t="s">
        <v>698</v>
      </c>
      <c r="G848" t="str">
        <f t="shared" si="1588"/>
        <v>DL2022021</v>
      </c>
      <c r="H848" t="str">
        <f t="shared" si="1589"/>
        <v>24</v>
      </c>
      <c r="I848" t="str">
        <f t="shared" si="1590"/>
        <v>SortmundetKutling_24_20220915_DL2022021_MarieKrusesGymBorupgaardGym</v>
      </c>
      <c r="J848" t="str">
        <f t="shared" si="1591"/>
        <v>SortmundetKutling</v>
      </c>
      <c r="K848" t="str">
        <f t="shared" si="1592"/>
        <v>eDNA</v>
      </c>
      <c r="L848" t="str">
        <f t="shared" si="1593"/>
        <v>No Ct</v>
      </c>
      <c r="M848" t="str">
        <f t="shared" si="1550"/>
        <v/>
      </c>
      <c r="N848" t="str">
        <f t="shared" si="1551"/>
        <v/>
      </c>
      <c r="O848" t="str">
        <f t="shared" si="1552"/>
        <v/>
      </c>
    </row>
    <row r="849" spans="1:25" x14ac:dyDescent="0.25">
      <c r="A849" t="s">
        <v>417</v>
      </c>
      <c r="B849" t="s">
        <v>697</v>
      </c>
      <c r="C849" t="s">
        <v>20</v>
      </c>
      <c r="D849" s="7">
        <v>0.1</v>
      </c>
      <c r="E849" s="6" t="s">
        <v>17</v>
      </c>
      <c r="F849" t="s">
        <v>698</v>
      </c>
      <c r="G849" t="str">
        <f t="shared" si="1588"/>
        <v>DL2022021</v>
      </c>
      <c r="H849" t="str">
        <f t="shared" si="1589"/>
        <v>24</v>
      </c>
      <c r="I849" t="str">
        <f t="shared" si="1590"/>
        <v>SortmundetKutling_24_20220915_DL2022021_MarieKrusesGymBorupgaardGym</v>
      </c>
      <c r="J849" t="str">
        <f t="shared" si="1591"/>
        <v>SortmundetKutling</v>
      </c>
      <c r="K849" t="str">
        <f t="shared" si="1592"/>
        <v>eDNA</v>
      </c>
      <c r="L849" t="str">
        <f t="shared" si="1593"/>
        <v>No Ct</v>
      </c>
      <c r="M849" t="str">
        <f t="shared" si="1550"/>
        <v/>
      </c>
      <c r="N849" t="str">
        <f t="shared" si="1551"/>
        <v/>
      </c>
      <c r="O849" t="str">
        <f t="shared" si="1552"/>
        <v/>
      </c>
    </row>
    <row r="850" spans="1:25" x14ac:dyDescent="0.25">
      <c r="A850" t="s">
        <v>22</v>
      </c>
      <c r="B850" t="s">
        <v>23</v>
      </c>
      <c r="C850" t="s">
        <v>24</v>
      </c>
      <c r="D850">
        <v>0.01</v>
      </c>
      <c r="E850">
        <v>30.27</v>
      </c>
      <c r="F850" t="s">
        <v>519</v>
      </c>
      <c r="G850" t="str">
        <f t="shared" ref="G850:G913" si="1615">MID(F850,10,9)</f>
        <v>DL2022048</v>
      </c>
      <c r="H850" t="str">
        <f>LEFT(C850,2)</f>
        <v>01</v>
      </c>
      <c r="I850" t="str">
        <f t="shared" ref="I850:I913" si="1616">J850&amp;"_"&amp;H850&amp;"_"&amp;F850</f>
        <v>Aborre_01_20220823_DL2022048_OerestadGym</v>
      </c>
      <c r="J850" t="str">
        <f>VLOOKUP(MID(C850,4,6),Datasæt_Analysesystemer!$B$2:$E$69,3,FALSE)</f>
        <v>Aborre</v>
      </c>
      <c r="K850" t="str">
        <f t="shared" ref="K850:K913" si="1617">RIGHT(C850,2)</f>
        <v>PK</v>
      </c>
      <c r="L850" s="7">
        <f>IF(TRIM(E850)="No Ct","No Ct",E850)</f>
        <v>30.27</v>
      </c>
      <c r="M850">
        <f t="shared" ref="M850:M913" si="1618">IF(K850="PK",SUMIFS(L:L,K:K,"PK",I:I,I850),"")</f>
        <v>30.27</v>
      </c>
      <c r="N850">
        <f t="shared" ref="N850:N913" si="1619">IF(K850="PK",SUMIFS(L:L,K:K,"NK",I:I,I850),"")</f>
        <v>0</v>
      </c>
      <c r="O850">
        <f t="shared" ref="O850:O913" si="1620">IF(K850="PK",SUMIFS(L:L,K:K,"EP",I:I,I850),"")</f>
        <v>0</v>
      </c>
      <c r="Q850">
        <f>IF(L852="No Ct",0,L852)</f>
        <v>0</v>
      </c>
      <c r="R850">
        <f t="shared" ref="R850" si="1621">IF(L853="No Ct",0,L853)</f>
        <v>0</v>
      </c>
      <c r="S850" t="str">
        <f>IF(AND(M850&gt;0,N850=0),"Valid","Invalid")</f>
        <v>Valid</v>
      </c>
      <c r="T850" t="str">
        <f t="shared" ref="T850" si="1622">IF(OR(Q850&gt;1,R850&gt;1),"Present","Absent")</f>
        <v>Absent</v>
      </c>
      <c r="U850" t="str">
        <f t="shared" ref="U850" si="1623">IF(OR(AND(Q850&gt;1,Q850&lt;41),AND(R850&gt;1,R850&lt;41)),"Ct&lt;41","Ct&gt;41")</f>
        <v>Ct&gt;41</v>
      </c>
      <c r="V850" t="str">
        <f>J850</f>
        <v>Aborre</v>
      </c>
      <c r="W850" t="str">
        <f t="shared" ref="W850" si="1624">MID(F850,10,9)</f>
        <v>DL2022048</v>
      </c>
      <c r="X850" t="str">
        <f t="shared" ref="X850" si="1625">W850&amp;"_"&amp;V850&amp;"_"&amp;S850&amp;"_"&amp;T850&amp;"_"&amp;U850</f>
        <v>DL2022048_Aborre_Valid_Absent_Ct&gt;41</v>
      </c>
    </row>
    <row r="851" spans="1:25" x14ac:dyDescent="0.25">
      <c r="A851" t="s">
        <v>50</v>
      </c>
      <c r="B851" t="s">
        <v>51</v>
      </c>
      <c r="C851" t="s">
        <v>52</v>
      </c>
      <c r="D851">
        <v>0.01</v>
      </c>
      <c r="E851" t="s">
        <v>1275</v>
      </c>
      <c r="F851" t="s">
        <v>519</v>
      </c>
      <c r="G851" t="str">
        <f t="shared" si="1615"/>
        <v>DL2022048</v>
      </c>
      <c r="H851" t="str">
        <f t="shared" ref="H851:H913" si="1626">LEFT(C851,2)</f>
        <v>01</v>
      </c>
      <c r="I851" t="str">
        <f t="shared" si="1616"/>
        <v>Aborre_01_20220823_DL2022048_OerestadGym</v>
      </c>
      <c r="J851" t="str">
        <f>VLOOKUP(MID(C851,4,6),Datasæt_Analysesystemer!$B$2:$E$69,3,FALSE)</f>
        <v>Aborre</v>
      </c>
      <c r="K851" t="str">
        <f t="shared" si="1617"/>
        <v>NK</v>
      </c>
      <c r="L851" s="7" t="str">
        <f t="shared" ref="L851:L914" si="1627">IF(TRIM(E851)="No Ct","No Ct",E851)</f>
        <v>No Ct</v>
      </c>
      <c r="M851" t="str">
        <f t="shared" si="1618"/>
        <v/>
      </c>
      <c r="N851" t="str">
        <f t="shared" si="1619"/>
        <v/>
      </c>
      <c r="O851" t="str">
        <f t="shared" si="1620"/>
        <v/>
      </c>
    </row>
    <row r="852" spans="1:25" x14ac:dyDescent="0.25">
      <c r="A852" t="s">
        <v>75</v>
      </c>
      <c r="B852" t="s">
        <v>76</v>
      </c>
      <c r="C852" t="s">
        <v>77</v>
      </c>
      <c r="D852">
        <v>0.01</v>
      </c>
      <c r="E852" t="s">
        <v>1275</v>
      </c>
      <c r="F852" t="s">
        <v>519</v>
      </c>
      <c r="G852" t="str">
        <f t="shared" si="1615"/>
        <v>DL2022048</v>
      </c>
      <c r="H852" t="str">
        <f t="shared" si="1626"/>
        <v>01</v>
      </c>
      <c r="I852" t="str">
        <f t="shared" si="1616"/>
        <v>Aborre_01_20220823_DL2022048_OerestadGym</v>
      </c>
      <c r="J852" t="str">
        <f>VLOOKUP(MID(C852,4,6),Datasæt_Analysesystemer!$B$2:$E$69,3,FALSE)</f>
        <v>Aborre</v>
      </c>
      <c r="K852" t="str">
        <f t="shared" si="1617"/>
        <v>EP</v>
      </c>
      <c r="L852" s="7" t="str">
        <f t="shared" si="1627"/>
        <v>No Ct</v>
      </c>
      <c r="M852" t="str">
        <f t="shared" si="1618"/>
        <v/>
      </c>
      <c r="N852" t="str">
        <f t="shared" si="1619"/>
        <v/>
      </c>
      <c r="O852" t="str">
        <f t="shared" si="1620"/>
        <v/>
      </c>
    </row>
    <row r="853" spans="1:25" x14ac:dyDescent="0.25">
      <c r="A853" t="s">
        <v>100</v>
      </c>
      <c r="B853" t="s">
        <v>76</v>
      </c>
      <c r="C853" t="s">
        <v>77</v>
      </c>
      <c r="D853">
        <v>0.01</v>
      </c>
      <c r="E853" t="s">
        <v>1275</v>
      </c>
      <c r="F853" t="s">
        <v>519</v>
      </c>
      <c r="G853" t="str">
        <f t="shared" si="1615"/>
        <v>DL2022048</v>
      </c>
      <c r="H853" t="str">
        <f t="shared" si="1626"/>
        <v>01</v>
      </c>
      <c r="I853" t="str">
        <f t="shared" si="1616"/>
        <v>Aborre_01_20220823_DL2022048_OerestadGym</v>
      </c>
      <c r="J853" t="str">
        <f>VLOOKUP(MID(C853,4,6),Datasæt_Analysesystemer!$B$2:$E$69,3,FALSE)</f>
        <v>Aborre</v>
      </c>
      <c r="K853" t="str">
        <f t="shared" si="1617"/>
        <v>EP</v>
      </c>
      <c r="L853" s="7" t="str">
        <f t="shared" si="1627"/>
        <v>No Ct</v>
      </c>
      <c r="M853" t="str">
        <f t="shared" si="1618"/>
        <v/>
      </c>
      <c r="N853" t="str">
        <f t="shared" si="1619"/>
        <v/>
      </c>
      <c r="O853" t="str">
        <f t="shared" si="1620"/>
        <v/>
      </c>
      <c r="Y853" t="str">
        <f>O855</f>
        <v/>
      </c>
    </row>
    <row r="854" spans="1:25" x14ac:dyDescent="0.25">
      <c r="A854" t="s">
        <v>27</v>
      </c>
      <c r="B854" t="s">
        <v>23</v>
      </c>
      <c r="C854" t="s">
        <v>28</v>
      </c>
      <c r="D854">
        <v>0.01</v>
      </c>
      <c r="E854">
        <v>31.19</v>
      </c>
      <c r="F854" t="s">
        <v>519</v>
      </c>
      <c r="G854" t="str">
        <f t="shared" si="1615"/>
        <v>DL2022048</v>
      </c>
      <c r="H854" t="str">
        <f t="shared" si="1626"/>
        <v>02</v>
      </c>
      <c r="I854" t="str">
        <f t="shared" si="1616"/>
        <v>Aborre_02_20220823_DL2022048_OerestadGym</v>
      </c>
      <c r="J854" t="str">
        <f>VLOOKUP(MID(C854,4,6),Datasæt_Analysesystemer!$B$2:$E$69,3,FALSE)</f>
        <v>Aborre</v>
      </c>
      <c r="K854" t="str">
        <f t="shared" si="1617"/>
        <v>PK</v>
      </c>
      <c r="L854" s="7">
        <f t="shared" si="1627"/>
        <v>31.19</v>
      </c>
      <c r="M854">
        <f t="shared" si="1618"/>
        <v>31.19</v>
      </c>
      <c r="N854">
        <f t="shared" si="1619"/>
        <v>0</v>
      </c>
      <c r="O854">
        <f t="shared" si="1620"/>
        <v>0</v>
      </c>
      <c r="Q854">
        <f t="shared" ref="Q854" si="1628">IF(L856="No Ct",0,L856)</f>
        <v>0</v>
      </c>
      <c r="R854">
        <f t="shared" ref="R854" si="1629">IF(L857="No Ct",0,L857)</f>
        <v>0</v>
      </c>
      <c r="S854" t="str">
        <f t="shared" ref="S854" si="1630">IF(AND(M854&gt;0,N854=0),"Valid","Invalid")</f>
        <v>Valid</v>
      </c>
      <c r="T854" t="str">
        <f t="shared" ref="T854" si="1631">IF(OR(Q854&gt;1,R854&gt;1),"Present","Absent")</f>
        <v>Absent</v>
      </c>
      <c r="U854" t="str">
        <f t="shared" ref="U854" si="1632">IF(OR(AND(Q854&gt;1,Q854&lt;41),AND(R854&gt;1,R854&lt;41)),"Ct&lt;41","Ct&gt;41")</f>
        <v>Ct&gt;41</v>
      </c>
      <c r="V854" t="str">
        <f t="shared" ref="V854" si="1633">J854</f>
        <v>Aborre</v>
      </c>
      <c r="W854" t="str">
        <f t="shared" ref="W854" si="1634">MID(F854,10,9)</f>
        <v>DL2022048</v>
      </c>
      <c r="X854" t="str">
        <f t="shared" ref="X854" si="1635">W854&amp;"_"&amp;V854&amp;"_"&amp;S854&amp;"_"&amp;T854&amp;"_"&amp;U854</f>
        <v>DL2022048_Aborre_Valid_Absent_Ct&gt;41</v>
      </c>
    </row>
    <row r="855" spans="1:25" x14ac:dyDescent="0.25">
      <c r="A855" t="s">
        <v>53</v>
      </c>
      <c r="B855" t="s">
        <v>51</v>
      </c>
      <c r="C855" t="s">
        <v>54</v>
      </c>
      <c r="D855">
        <v>0.01</v>
      </c>
      <c r="E855" t="s">
        <v>1275</v>
      </c>
      <c r="F855" t="s">
        <v>519</v>
      </c>
      <c r="G855" t="str">
        <f t="shared" si="1615"/>
        <v>DL2022048</v>
      </c>
      <c r="H855" t="str">
        <f t="shared" si="1626"/>
        <v>02</v>
      </c>
      <c r="I855" t="str">
        <f t="shared" si="1616"/>
        <v>Aborre_02_20220823_DL2022048_OerestadGym</v>
      </c>
      <c r="J855" t="str">
        <f>VLOOKUP(MID(C855,4,6),Datasæt_Analysesystemer!$B$2:$E$69,3,FALSE)</f>
        <v>Aborre</v>
      </c>
      <c r="K855" t="str">
        <f t="shared" si="1617"/>
        <v>NK</v>
      </c>
      <c r="L855" s="7" t="str">
        <f t="shared" si="1627"/>
        <v>No Ct</v>
      </c>
      <c r="M855" t="str">
        <f t="shared" si="1618"/>
        <v/>
      </c>
      <c r="N855" t="str">
        <f t="shared" si="1619"/>
        <v/>
      </c>
      <c r="O855" t="str">
        <f t="shared" si="1620"/>
        <v/>
      </c>
    </row>
    <row r="856" spans="1:25" x14ac:dyDescent="0.25">
      <c r="A856" t="s">
        <v>78</v>
      </c>
      <c r="B856" t="s">
        <v>76</v>
      </c>
      <c r="C856" t="s">
        <v>79</v>
      </c>
      <c r="D856">
        <v>0.01</v>
      </c>
      <c r="E856" t="s">
        <v>1275</v>
      </c>
      <c r="F856" t="s">
        <v>519</v>
      </c>
      <c r="G856" t="str">
        <f t="shared" si="1615"/>
        <v>DL2022048</v>
      </c>
      <c r="H856" t="str">
        <f t="shared" si="1626"/>
        <v>02</v>
      </c>
      <c r="I856" t="str">
        <f t="shared" si="1616"/>
        <v>Aborre_02_20220823_DL2022048_OerestadGym</v>
      </c>
      <c r="J856" t="str">
        <f>VLOOKUP(MID(C856,4,6),Datasæt_Analysesystemer!$B$2:$E$69,3,FALSE)</f>
        <v>Aborre</v>
      </c>
      <c r="K856" t="str">
        <f t="shared" si="1617"/>
        <v>EP</v>
      </c>
      <c r="L856" s="7" t="str">
        <f t="shared" si="1627"/>
        <v>No Ct</v>
      </c>
      <c r="M856" t="str">
        <f t="shared" si="1618"/>
        <v/>
      </c>
      <c r="N856" t="str">
        <f t="shared" si="1619"/>
        <v/>
      </c>
      <c r="O856" t="str">
        <f t="shared" si="1620"/>
        <v/>
      </c>
    </row>
    <row r="857" spans="1:25" x14ac:dyDescent="0.25">
      <c r="A857" t="s">
        <v>101</v>
      </c>
      <c r="B857" t="s">
        <v>76</v>
      </c>
      <c r="C857" t="s">
        <v>79</v>
      </c>
      <c r="D857">
        <v>0.01</v>
      </c>
      <c r="E857" t="s">
        <v>1275</v>
      </c>
      <c r="F857" t="s">
        <v>519</v>
      </c>
      <c r="G857" t="str">
        <f t="shared" si="1615"/>
        <v>DL2022048</v>
      </c>
      <c r="H857" t="str">
        <f t="shared" si="1626"/>
        <v>02</v>
      </c>
      <c r="I857" t="str">
        <f t="shared" si="1616"/>
        <v>Aborre_02_20220823_DL2022048_OerestadGym</v>
      </c>
      <c r="J857" t="str">
        <f>VLOOKUP(MID(C857,4,6),Datasæt_Analysesystemer!$B$2:$E$69,3,FALSE)</f>
        <v>Aborre</v>
      </c>
      <c r="K857" t="str">
        <f t="shared" si="1617"/>
        <v>EP</v>
      </c>
      <c r="L857" s="7" t="str">
        <f t="shared" si="1627"/>
        <v>No Ct</v>
      </c>
      <c r="M857" t="str">
        <f t="shared" si="1618"/>
        <v/>
      </c>
      <c r="N857" t="str">
        <f t="shared" si="1619"/>
        <v/>
      </c>
      <c r="O857" t="str">
        <f t="shared" si="1620"/>
        <v/>
      </c>
      <c r="Y857" t="str">
        <f>O859</f>
        <v/>
      </c>
    </row>
    <row r="858" spans="1:25" x14ac:dyDescent="0.25">
      <c r="A858" t="s">
        <v>29</v>
      </c>
      <c r="B858" t="s">
        <v>23</v>
      </c>
      <c r="C858" t="s">
        <v>453</v>
      </c>
      <c r="D858">
        <v>0.01</v>
      </c>
      <c r="E858">
        <v>29.56</v>
      </c>
      <c r="F858" t="s">
        <v>519</v>
      </c>
      <c r="G858" t="str">
        <f t="shared" si="1615"/>
        <v>DL2022048</v>
      </c>
      <c r="H858" t="str">
        <f t="shared" si="1626"/>
        <v>03</v>
      </c>
      <c r="I858" t="str">
        <f t="shared" si="1616"/>
        <v>Skalle_03_20220823_DL2022048_OerestadGym</v>
      </c>
      <c r="J858" t="str">
        <f>VLOOKUP(MID(C858,4,6),Datasæt_Analysesystemer!$B$2:$E$69,3,FALSE)</f>
        <v>Skalle</v>
      </c>
      <c r="K858" t="str">
        <f t="shared" si="1617"/>
        <v>PK</v>
      </c>
      <c r="L858" s="7">
        <f t="shared" si="1627"/>
        <v>29.56</v>
      </c>
      <c r="M858">
        <f t="shared" si="1618"/>
        <v>29.56</v>
      </c>
      <c r="N858">
        <f t="shared" si="1619"/>
        <v>0</v>
      </c>
      <c r="O858">
        <f t="shared" si="1620"/>
        <v>0</v>
      </c>
      <c r="Q858">
        <f t="shared" ref="Q858" si="1636">IF(L860="No Ct",0,L860)</f>
        <v>0</v>
      </c>
      <c r="R858">
        <f t="shared" ref="R858" si="1637">IF(L861="No Ct",0,L861)</f>
        <v>0</v>
      </c>
      <c r="S858" t="str">
        <f t="shared" ref="S858" si="1638">IF(AND(M858&gt;0,N858=0),"Valid","Invalid")</f>
        <v>Valid</v>
      </c>
      <c r="T858" t="str">
        <f t="shared" ref="T858" si="1639">IF(OR(Q858&gt;1,R858&gt;1),"Present","Absent")</f>
        <v>Absent</v>
      </c>
      <c r="U858" t="str">
        <f t="shared" ref="U858" si="1640">IF(OR(AND(Q858&gt;1,Q858&lt;41),AND(R858&gt;1,R858&lt;41)),"Ct&lt;41","Ct&gt;41")</f>
        <v>Ct&gt;41</v>
      </c>
      <c r="V858" t="str">
        <f t="shared" ref="V858" si="1641">J858</f>
        <v>Skalle</v>
      </c>
      <c r="W858" t="str">
        <f t="shared" ref="W858" si="1642">MID(F858,10,9)</f>
        <v>DL2022048</v>
      </c>
      <c r="X858" t="str">
        <f t="shared" ref="X858" si="1643">W858&amp;"_"&amp;V858&amp;"_"&amp;S858&amp;"_"&amp;T858&amp;"_"&amp;U858</f>
        <v>DL2022048_Skalle_Valid_Absent_Ct&gt;41</v>
      </c>
    </row>
    <row r="859" spans="1:25" x14ac:dyDescent="0.25">
      <c r="A859" t="s">
        <v>55</v>
      </c>
      <c r="B859" t="s">
        <v>51</v>
      </c>
      <c r="C859" t="s">
        <v>463</v>
      </c>
      <c r="D859">
        <v>0.01</v>
      </c>
      <c r="E859" t="s">
        <v>1275</v>
      </c>
      <c r="F859" t="s">
        <v>519</v>
      </c>
      <c r="G859" t="str">
        <f t="shared" si="1615"/>
        <v>DL2022048</v>
      </c>
      <c r="H859" t="str">
        <f t="shared" si="1626"/>
        <v>03</v>
      </c>
      <c r="I859" t="str">
        <f t="shared" si="1616"/>
        <v>Skalle_03_20220823_DL2022048_OerestadGym</v>
      </c>
      <c r="J859" t="str">
        <f>VLOOKUP(MID(C859,4,6),Datasæt_Analysesystemer!$B$2:$E$69,3,FALSE)</f>
        <v>Skalle</v>
      </c>
      <c r="K859" t="str">
        <f t="shared" si="1617"/>
        <v>NK</v>
      </c>
      <c r="L859" s="7" t="str">
        <f t="shared" si="1627"/>
        <v>No Ct</v>
      </c>
      <c r="M859" t="str">
        <f t="shared" si="1618"/>
        <v/>
      </c>
      <c r="N859" t="str">
        <f t="shared" si="1619"/>
        <v/>
      </c>
      <c r="O859" t="str">
        <f t="shared" si="1620"/>
        <v/>
      </c>
    </row>
    <row r="860" spans="1:25" x14ac:dyDescent="0.25">
      <c r="A860" t="s">
        <v>80</v>
      </c>
      <c r="B860" t="s">
        <v>76</v>
      </c>
      <c r="C860" t="s">
        <v>473</v>
      </c>
      <c r="D860">
        <v>0.01</v>
      </c>
      <c r="E860" t="s">
        <v>1275</v>
      </c>
      <c r="F860" t="s">
        <v>519</v>
      </c>
      <c r="G860" t="str">
        <f t="shared" si="1615"/>
        <v>DL2022048</v>
      </c>
      <c r="H860" t="str">
        <f t="shared" si="1626"/>
        <v>03</v>
      </c>
      <c r="I860" t="str">
        <f t="shared" si="1616"/>
        <v>Skalle_03_20220823_DL2022048_OerestadGym</v>
      </c>
      <c r="J860" t="str">
        <f>VLOOKUP(MID(C860,4,6),Datasæt_Analysesystemer!$B$2:$E$69,3,FALSE)</f>
        <v>Skalle</v>
      </c>
      <c r="K860" t="str">
        <f t="shared" si="1617"/>
        <v>EP</v>
      </c>
      <c r="L860" s="7" t="str">
        <f t="shared" si="1627"/>
        <v>No Ct</v>
      </c>
      <c r="M860" t="str">
        <f t="shared" si="1618"/>
        <v/>
      </c>
      <c r="N860" t="str">
        <f t="shared" si="1619"/>
        <v/>
      </c>
      <c r="O860" t="str">
        <f t="shared" si="1620"/>
        <v/>
      </c>
    </row>
    <row r="861" spans="1:25" x14ac:dyDescent="0.25">
      <c r="A861" t="s">
        <v>102</v>
      </c>
      <c r="B861" t="s">
        <v>76</v>
      </c>
      <c r="C861" t="s">
        <v>473</v>
      </c>
      <c r="D861">
        <v>0.01</v>
      </c>
      <c r="E861" t="s">
        <v>1275</v>
      </c>
      <c r="F861" t="s">
        <v>519</v>
      </c>
      <c r="G861" t="str">
        <f t="shared" si="1615"/>
        <v>DL2022048</v>
      </c>
      <c r="H861" t="str">
        <f t="shared" si="1626"/>
        <v>03</v>
      </c>
      <c r="I861" t="str">
        <f t="shared" si="1616"/>
        <v>Skalle_03_20220823_DL2022048_OerestadGym</v>
      </c>
      <c r="J861" t="str">
        <f>VLOOKUP(MID(C861,4,6),Datasæt_Analysesystemer!$B$2:$E$69,3,FALSE)</f>
        <v>Skalle</v>
      </c>
      <c r="K861" t="str">
        <f t="shared" si="1617"/>
        <v>EP</v>
      </c>
      <c r="L861" s="7" t="str">
        <f t="shared" si="1627"/>
        <v>No Ct</v>
      </c>
      <c r="M861" t="str">
        <f t="shared" si="1618"/>
        <v/>
      </c>
      <c r="N861" t="str">
        <f t="shared" si="1619"/>
        <v/>
      </c>
      <c r="O861" t="str">
        <f t="shared" si="1620"/>
        <v/>
      </c>
      <c r="Y861" t="str">
        <f>O863</f>
        <v/>
      </c>
    </row>
    <row r="862" spans="1:25" x14ac:dyDescent="0.25">
      <c r="A862" t="s">
        <v>31</v>
      </c>
      <c r="B862" t="s">
        <v>23</v>
      </c>
      <c r="C862" t="s">
        <v>454</v>
      </c>
      <c r="D862">
        <v>0.01</v>
      </c>
      <c r="E862">
        <v>32.65</v>
      </c>
      <c r="F862" t="s">
        <v>519</v>
      </c>
      <c r="G862" t="str">
        <f t="shared" si="1615"/>
        <v>DL2022048</v>
      </c>
      <c r="H862" t="str">
        <f t="shared" si="1626"/>
        <v>04</v>
      </c>
      <c r="I862" t="str">
        <f t="shared" si="1616"/>
        <v>Skalle_04_20220823_DL2022048_OerestadGym</v>
      </c>
      <c r="J862" t="str">
        <f>VLOOKUP(MID(C862,4,6),Datasæt_Analysesystemer!$B$2:$E$69,3,FALSE)</f>
        <v>Skalle</v>
      </c>
      <c r="K862" t="str">
        <f t="shared" si="1617"/>
        <v>PK</v>
      </c>
      <c r="L862" s="7">
        <f t="shared" si="1627"/>
        <v>32.65</v>
      </c>
      <c r="M862">
        <f t="shared" si="1618"/>
        <v>32.65</v>
      </c>
      <c r="N862">
        <f t="shared" si="1619"/>
        <v>0</v>
      </c>
      <c r="O862">
        <f t="shared" si="1620"/>
        <v>0</v>
      </c>
      <c r="Q862">
        <f t="shared" ref="Q862" si="1644">IF(L864="No Ct",0,L864)</f>
        <v>0</v>
      </c>
      <c r="R862">
        <f t="shared" ref="R862" si="1645">IF(L865="No Ct",0,L865)</f>
        <v>0</v>
      </c>
      <c r="S862" t="str">
        <f t="shared" ref="S862" si="1646">IF(AND(M862&gt;0,N862=0),"Valid","Invalid")</f>
        <v>Valid</v>
      </c>
      <c r="T862" t="str">
        <f t="shared" ref="T862" si="1647">IF(OR(Q862&gt;1,R862&gt;1),"Present","Absent")</f>
        <v>Absent</v>
      </c>
      <c r="U862" t="str">
        <f t="shared" ref="U862" si="1648">IF(OR(AND(Q862&gt;1,Q862&lt;41),AND(R862&gt;1,R862&lt;41)),"Ct&lt;41","Ct&gt;41")</f>
        <v>Ct&gt;41</v>
      </c>
      <c r="V862" t="str">
        <f t="shared" ref="V862" si="1649">J862</f>
        <v>Skalle</v>
      </c>
      <c r="W862" t="str">
        <f t="shared" ref="W862" si="1650">MID(F862,10,9)</f>
        <v>DL2022048</v>
      </c>
      <c r="X862" t="str">
        <f t="shared" ref="X862" si="1651">W862&amp;"_"&amp;V862&amp;"_"&amp;S862&amp;"_"&amp;T862&amp;"_"&amp;U862</f>
        <v>DL2022048_Skalle_Valid_Absent_Ct&gt;41</v>
      </c>
    </row>
    <row r="863" spans="1:25" x14ac:dyDescent="0.25">
      <c r="A863" t="s">
        <v>57</v>
      </c>
      <c r="B863" t="s">
        <v>51</v>
      </c>
      <c r="C863" t="s">
        <v>464</v>
      </c>
      <c r="D863">
        <v>0.01</v>
      </c>
      <c r="E863" t="s">
        <v>1275</v>
      </c>
      <c r="F863" t="s">
        <v>519</v>
      </c>
      <c r="G863" t="str">
        <f t="shared" si="1615"/>
        <v>DL2022048</v>
      </c>
      <c r="H863" t="str">
        <f t="shared" si="1626"/>
        <v>04</v>
      </c>
      <c r="I863" t="str">
        <f t="shared" si="1616"/>
        <v>Skalle_04_20220823_DL2022048_OerestadGym</v>
      </c>
      <c r="J863" t="str">
        <f>VLOOKUP(MID(C863,4,6),Datasæt_Analysesystemer!$B$2:$E$69,3,FALSE)</f>
        <v>Skalle</v>
      </c>
      <c r="K863" t="str">
        <f t="shared" si="1617"/>
        <v>NK</v>
      </c>
      <c r="L863" s="7" t="str">
        <f t="shared" si="1627"/>
        <v>No Ct</v>
      </c>
      <c r="M863" t="str">
        <f t="shared" si="1618"/>
        <v/>
      </c>
      <c r="N863" t="str">
        <f t="shared" si="1619"/>
        <v/>
      </c>
      <c r="O863" t="str">
        <f t="shared" si="1620"/>
        <v/>
      </c>
    </row>
    <row r="864" spans="1:25" x14ac:dyDescent="0.25">
      <c r="A864" t="s">
        <v>82</v>
      </c>
      <c r="B864" t="s">
        <v>76</v>
      </c>
      <c r="C864" t="s">
        <v>474</v>
      </c>
      <c r="D864">
        <v>0.01</v>
      </c>
      <c r="E864" t="s">
        <v>1275</v>
      </c>
      <c r="F864" t="s">
        <v>519</v>
      </c>
      <c r="G864" t="str">
        <f t="shared" si="1615"/>
        <v>DL2022048</v>
      </c>
      <c r="H864" t="str">
        <f t="shared" si="1626"/>
        <v>04</v>
      </c>
      <c r="I864" t="str">
        <f t="shared" si="1616"/>
        <v>Skalle_04_20220823_DL2022048_OerestadGym</v>
      </c>
      <c r="J864" t="str">
        <f>VLOOKUP(MID(C864,4,6),Datasæt_Analysesystemer!$B$2:$E$69,3,FALSE)</f>
        <v>Skalle</v>
      </c>
      <c r="K864" t="str">
        <f t="shared" si="1617"/>
        <v>EP</v>
      </c>
      <c r="L864" s="7" t="str">
        <f t="shared" si="1627"/>
        <v>No Ct</v>
      </c>
      <c r="M864" t="str">
        <f t="shared" si="1618"/>
        <v/>
      </c>
      <c r="N864" t="str">
        <f t="shared" si="1619"/>
        <v/>
      </c>
      <c r="O864" t="str">
        <f t="shared" si="1620"/>
        <v/>
      </c>
    </row>
    <row r="865" spans="1:25" x14ac:dyDescent="0.25">
      <c r="A865" t="s">
        <v>103</v>
      </c>
      <c r="B865" t="s">
        <v>76</v>
      </c>
      <c r="C865" t="s">
        <v>474</v>
      </c>
      <c r="D865">
        <v>0.01</v>
      </c>
      <c r="E865" t="s">
        <v>1275</v>
      </c>
      <c r="F865" t="s">
        <v>519</v>
      </c>
      <c r="G865" t="str">
        <f t="shared" si="1615"/>
        <v>DL2022048</v>
      </c>
      <c r="H865" t="str">
        <f t="shared" si="1626"/>
        <v>04</v>
      </c>
      <c r="I865" t="str">
        <f t="shared" si="1616"/>
        <v>Skalle_04_20220823_DL2022048_OerestadGym</v>
      </c>
      <c r="J865" t="str">
        <f>VLOOKUP(MID(C865,4,6),Datasæt_Analysesystemer!$B$2:$E$69,3,FALSE)</f>
        <v>Skalle</v>
      </c>
      <c r="K865" t="str">
        <f t="shared" si="1617"/>
        <v>EP</v>
      </c>
      <c r="L865" s="7" t="str">
        <f t="shared" si="1627"/>
        <v>No Ct</v>
      </c>
      <c r="M865" t="str">
        <f t="shared" si="1618"/>
        <v/>
      </c>
      <c r="N865" t="str">
        <f t="shared" si="1619"/>
        <v/>
      </c>
      <c r="O865" t="str">
        <f t="shared" si="1620"/>
        <v/>
      </c>
      <c r="Y865" t="str">
        <f>O867</f>
        <v/>
      </c>
    </row>
    <row r="866" spans="1:25" x14ac:dyDescent="0.25">
      <c r="A866" t="s">
        <v>33</v>
      </c>
      <c r="B866" t="s">
        <v>23</v>
      </c>
      <c r="C866" t="s">
        <v>455</v>
      </c>
      <c r="D866">
        <v>0.01</v>
      </c>
      <c r="E866">
        <v>23.31</v>
      </c>
      <c r="F866" t="s">
        <v>519</v>
      </c>
      <c r="G866" t="str">
        <f t="shared" si="1615"/>
        <v>DL2022048</v>
      </c>
      <c r="H866" t="str">
        <f t="shared" si="1626"/>
        <v>05</v>
      </c>
      <c r="I866" t="str">
        <f t="shared" si="1616"/>
        <v>Gedde_05_20220823_DL2022048_OerestadGym</v>
      </c>
      <c r="J866" t="str">
        <f>VLOOKUP(MID(C866,4,6),Datasæt_Analysesystemer!$B$2:$E$69,3,FALSE)</f>
        <v>Gedde</v>
      </c>
      <c r="K866" t="str">
        <f t="shared" si="1617"/>
        <v>PK</v>
      </c>
      <c r="L866" s="7">
        <f t="shared" si="1627"/>
        <v>23.31</v>
      </c>
      <c r="M866">
        <f t="shared" si="1618"/>
        <v>23.31</v>
      </c>
      <c r="N866">
        <f t="shared" si="1619"/>
        <v>0</v>
      </c>
      <c r="O866">
        <f t="shared" si="1620"/>
        <v>0</v>
      </c>
      <c r="Q866">
        <f t="shared" ref="Q866" si="1652">IF(L868="No Ct",0,L868)</f>
        <v>0</v>
      </c>
      <c r="R866">
        <f t="shared" ref="R866" si="1653">IF(L869="No Ct",0,L869)</f>
        <v>0</v>
      </c>
      <c r="S866" t="str">
        <f t="shared" ref="S866" si="1654">IF(AND(M866&gt;0,N866=0),"Valid","Invalid")</f>
        <v>Valid</v>
      </c>
      <c r="T866" t="str">
        <f t="shared" ref="T866" si="1655">IF(OR(Q866&gt;1,R866&gt;1),"Present","Absent")</f>
        <v>Absent</v>
      </c>
      <c r="U866" t="str">
        <f t="shared" ref="U866" si="1656">IF(OR(AND(Q866&gt;1,Q866&lt;41),AND(R866&gt;1,R866&lt;41)),"Ct&lt;41","Ct&gt;41")</f>
        <v>Ct&gt;41</v>
      </c>
      <c r="V866" t="str">
        <f t="shared" ref="V866" si="1657">J866</f>
        <v>Gedde</v>
      </c>
      <c r="W866" t="str">
        <f t="shared" ref="W866" si="1658">MID(F866,10,9)</f>
        <v>DL2022048</v>
      </c>
      <c r="X866" t="str">
        <f t="shared" ref="X866" si="1659">W866&amp;"_"&amp;V866&amp;"_"&amp;S866&amp;"_"&amp;T866&amp;"_"&amp;U866</f>
        <v>DL2022048_Gedde_Valid_Absent_Ct&gt;41</v>
      </c>
    </row>
    <row r="867" spans="1:25" x14ac:dyDescent="0.25">
      <c r="A867" t="s">
        <v>59</v>
      </c>
      <c r="B867" t="s">
        <v>51</v>
      </c>
      <c r="C867" t="s">
        <v>465</v>
      </c>
      <c r="D867">
        <v>0.01</v>
      </c>
      <c r="E867" t="s">
        <v>1275</v>
      </c>
      <c r="F867" t="s">
        <v>519</v>
      </c>
      <c r="G867" t="str">
        <f t="shared" si="1615"/>
        <v>DL2022048</v>
      </c>
      <c r="H867" t="str">
        <f t="shared" si="1626"/>
        <v>05</v>
      </c>
      <c r="I867" t="str">
        <f t="shared" si="1616"/>
        <v>Gedde_05_20220823_DL2022048_OerestadGym</v>
      </c>
      <c r="J867" t="str">
        <f>VLOOKUP(MID(C867,4,6),Datasæt_Analysesystemer!$B$2:$E$69,3,FALSE)</f>
        <v>Gedde</v>
      </c>
      <c r="K867" t="str">
        <f t="shared" si="1617"/>
        <v>NK</v>
      </c>
      <c r="L867" s="7" t="str">
        <f t="shared" si="1627"/>
        <v>No Ct</v>
      </c>
      <c r="M867" t="str">
        <f t="shared" si="1618"/>
        <v/>
      </c>
      <c r="N867" t="str">
        <f t="shared" si="1619"/>
        <v/>
      </c>
      <c r="O867" t="str">
        <f t="shared" si="1620"/>
        <v/>
      </c>
    </row>
    <row r="868" spans="1:25" x14ac:dyDescent="0.25">
      <c r="A868" t="s">
        <v>84</v>
      </c>
      <c r="B868" t="s">
        <v>76</v>
      </c>
      <c r="C868" t="s">
        <v>475</v>
      </c>
      <c r="D868">
        <v>0.01</v>
      </c>
      <c r="E868" t="s">
        <v>1275</v>
      </c>
      <c r="F868" t="s">
        <v>519</v>
      </c>
      <c r="G868" t="str">
        <f t="shared" si="1615"/>
        <v>DL2022048</v>
      </c>
      <c r="H868" t="str">
        <f t="shared" si="1626"/>
        <v>05</v>
      </c>
      <c r="I868" t="str">
        <f t="shared" si="1616"/>
        <v>Gedde_05_20220823_DL2022048_OerestadGym</v>
      </c>
      <c r="J868" t="str">
        <f>VLOOKUP(MID(C868,4,6),Datasæt_Analysesystemer!$B$2:$E$69,3,FALSE)</f>
        <v>Gedde</v>
      </c>
      <c r="K868" t="str">
        <f t="shared" si="1617"/>
        <v>EP</v>
      </c>
      <c r="L868" s="7" t="str">
        <f t="shared" si="1627"/>
        <v>No Ct</v>
      </c>
      <c r="M868" t="str">
        <f t="shared" si="1618"/>
        <v/>
      </c>
      <c r="N868" t="str">
        <f t="shared" si="1619"/>
        <v/>
      </c>
      <c r="O868" t="str">
        <f t="shared" si="1620"/>
        <v/>
      </c>
    </row>
    <row r="869" spans="1:25" x14ac:dyDescent="0.25">
      <c r="A869" t="s">
        <v>104</v>
      </c>
      <c r="B869" t="s">
        <v>76</v>
      </c>
      <c r="C869" t="s">
        <v>475</v>
      </c>
      <c r="D869">
        <v>0.01</v>
      </c>
      <c r="E869" t="s">
        <v>1275</v>
      </c>
      <c r="F869" t="s">
        <v>519</v>
      </c>
      <c r="G869" t="str">
        <f t="shared" si="1615"/>
        <v>DL2022048</v>
      </c>
      <c r="H869" t="str">
        <f t="shared" si="1626"/>
        <v>05</v>
      </c>
      <c r="I869" t="str">
        <f t="shared" si="1616"/>
        <v>Gedde_05_20220823_DL2022048_OerestadGym</v>
      </c>
      <c r="J869" t="str">
        <f>VLOOKUP(MID(C869,4,6),Datasæt_Analysesystemer!$B$2:$E$69,3,FALSE)</f>
        <v>Gedde</v>
      </c>
      <c r="K869" t="str">
        <f t="shared" si="1617"/>
        <v>EP</v>
      </c>
      <c r="L869" s="7" t="str">
        <f t="shared" si="1627"/>
        <v>No Ct</v>
      </c>
      <c r="M869" t="str">
        <f t="shared" si="1618"/>
        <v/>
      </c>
      <c r="N869" t="str">
        <f t="shared" si="1619"/>
        <v/>
      </c>
      <c r="O869" t="str">
        <f t="shared" si="1620"/>
        <v/>
      </c>
      <c r="Y869" t="str">
        <f>O871</f>
        <v/>
      </c>
    </row>
    <row r="870" spans="1:25" x14ac:dyDescent="0.25">
      <c r="A870" t="s">
        <v>35</v>
      </c>
      <c r="B870" t="s">
        <v>23</v>
      </c>
      <c r="C870" t="s">
        <v>456</v>
      </c>
      <c r="D870">
        <v>0.01</v>
      </c>
      <c r="E870">
        <v>23.25</v>
      </c>
      <c r="F870" t="s">
        <v>519</v>
      </c>
      <c r="G870" t="str">
        <f t="shared" si="1615"/>
        <v>DL2022048</v>
      </c>
      <c r="H870" t="str">
        <f t="shared" si="1626"/>
        <v>06</v>
      </c>
      <c r="I870" t="str">
        <f t="shared" si="1616"/>
        <v>Gedde_06_20220823_DL2022048_OerestadGym</v>
      </c>
      <c r="J870" t="str">
        <f>VLOOKUP(MID(C870,4,6),Datasæt_Analysesystemer!$B$2:$E$69,3,FALSE)</f>
        <v>Gedde</v>
      </c>
      <c r="K870" t="str">
        <f t="shared" si="1617"/>
        <v>PK</v>
      </c>
      <c r="L870" s="7">
        <f t="shared" si="1627"/>
        <v>23.25</v>
      </c>
      <c r="M870">
        <f t="shared" si="1618"/>
        <v>23.25</v>
      </c>
      <c r="N870">
        <f t="shared" si="1619"/>
        <v>0</v>
      </c>
      <c r="O870">
        <f t="shared" si="1620"/>
        <v>0</v>
      </c>
      <c r="Q870">
        <f t="shared" ref="Q870" si="1660">IF(L872="No Ct",0,L872)</f>
        <v>0</v>
      </c>
      <c r="R870">
        <f t="shared" ref="R870" si="1661">IF(L873="No Ct",0,L873)</f>
        <v>0</v>
      </c>
      <c r="S870" t="str">
        <f t="shared" ref="S870" si="1662">IF(AND(M870&gt;0,N870=0),"Valid","Invalid")</f>
        <v>Valid</v>
      </c>
      <c r="T870" t="str">
        <f t="shared" ref="T870" si="1663">IF(OR(Q870&gt;1,R870&gt;1),"Present","Absent")</f>
        <v>Absent</v>
      </c>
      <c r="U870" t="str">
        <f t="shared" ref="U870" si="1664">IF(OR(AND(Q870&gt;1,Q870&lt;41),AND(R870&gt;1,R870&lt;41)),"Ct&lt;41","Ct&gt;41")</f>
        <v>Ct&gt;41</v>
      </c>
      <c r="V870" t="str">
        <f t="shared" ref="V870" si="1665">J870</f>
        <v>Gedde</v>
      </c>
      <c r="W870" t="str">
        <f t="shared" ref="W870" si="1666">MID(F870,10,9)</f>
        <v>DL2022048</v>
      </c>
      <c r="X870" t="str">
        <f t="shared" ref="X870" si="1667">W870&amp;"_"&amp;V870&amp;"_"&amp;S870&amp;"_"&amp;T870&amp;"_"&amp;U870</f>
        <v>DL2022048_Gedde_Valid_Absent_Ct&gt;41</v>
      </c>
    </row>
    <row r="871" spans="1:25" x14ac:dyDescent="0.25">
      <c r="A871" t="s">
        <v>61</v>
      </c>
      <c r="B871" t="s">
        <v>51</v>
      </c>
      <c r="C871" t="s">
        <v>466</v>
      </c>
      <c r="D871">
        <v>0.01</v>
      </c>
      <c r="E871" t="s">
        <v>1275</v>
      </c>
      <c r="F871" t="s">
        <v>519</v>
      </c>
      <c r="G871" t="str">
        <f t="shared" si="1615"/>
        <v>DL2022048</v>
      </c>
      <c r="H871" t="str">
        <f t="shared" si="1626"/>
        <v>06</v>
      </c>
      <c r="I871" t="str">
        <f t="shared" si="1616"/>
        <v>Gedde_06_20220823_DL2022048_OerestadGym</v>
      </c>
      <c r="J871" t="str">
        <f>VLOOKUP(MID(C871,4,6),Datasæt_Analysesystemer!$B$2:$E$69,3,FALSE)</f>
        <v>Gedde</v>
      </c>
      <c r="K871" t="str">
        <f t="shared" si="1617"/>
        <v>NK</v>
      </c>
      <c r="L871" s="7" t="str">
        <f t="shared" si="1627"/>
        <v>No Ct</v>
      </c>
      <c r="M871" t="str">
        <f t="shared" si="1618"/>
        <v/>
      </c>
      <c r="N871" t="str">
        <f t="shared" si="1619"/>
        <v/>
      </c>
      <c r="O871" t="str">
        <f t="shared" si="1620"/>
        <v/>
      </c>
    </row>
    <row r="872" spans="1:25" x14ac:dyDescent="0.25">
      <c r="A872" t="s">
        <v>86</v>
      </c>
      <c r="B872" t="s">
        <v>76</v>
      </c>
      <c r="C872" t="s">
        <v>476</v>
      </c>
      <c r="D872">
        <v>0.01</v>
      </c>
      <c r="E872" t="s">
        <v>1275</v>
      </c>
      <c r="F872" t="s">
        <v>519</v>
      </c>
      <c r="G872" t="str">
        <f t="shared" si="1615"/>
        <v>DL2022048</v>
      </c>
      <c r="H872" t="str">
        <f t="shared" si="1626"/>
        <v>06</v>
      </c>
      <c r="I872" t="str">
        <f t="shared" si="1616"/>
        <v>Gedde_06_20220823_DL2022048_OerestadGym</v>
      </c>
      <c r="J872" t="str">
        <f>VLOOKUP(MID(C872,4,6),Datasæt_Analysesystemer!$B$2:$E$69,3,FALSE)</f>
        <v>Gedde</v>
      </c>
      <c r="K872" t="str">
        <f t="shared" si="1617"/>
        <v>EP</v>
      </c>
      <c r="L872" s="7" t="str">
        <f t="shared" si="1627"/>
        <v>No Ct</v>
      </c>
      <c r="M872" t="str">
        <f t="shared" si="1618"/>
        <v/>
      </c>
      <c r="N872" t="str">
        <f t="shared" si="1619"/>
        <v/>
      </c>
      <c r="O872" t="str">
        <f t="shared" si="1620"/>
        <v/>
      </c>
    </row>
    <row r="873" spans="1:25" x14ac:dyDescent="0.25">
      <c r="A873" t="s">
        <v>105</v>
      </c>
      <c r="B873" t="s">
        <v>76</v>
      </c>
      <c r="C873" t="s">
        <v>476</v>
      </c>
      <c r="D873">
        <v>0.01</v>
      </c>
      <c r="E873" t="s">
        <v>1275</v>
      </c>
      <c r="F873" t="s">
        <v>519</v>
      </c>
      <c r="G873" t="str">
        <f t="shared" si="1615"/>
        <v>DL2022048</v>
      </c>
      <c r="H873" t="str">
        <f t="shared" si="1626"/>
        <v>06</v>
      </c>
      <c r="I873" t="str">
        <f t="shared" si="1616"/>
        <v>Gedde_06_20220823_DL2022048_OerestadGym</v>
      </c>
      <c r="J873" t="str">
        <f>VLOOKUP(MID(C873,4,6),Datasæt_Analysesystemer!$B$2:$E$69,3,FALSE)</f>
        <v>Gedde</v>
      </c>
      <c r="K873" t="str">
        <f t="shared" si="1617"/>
        <v>EP</v>
      </c>
      <c r="L873" s="7" t="str">
        <f t="shared" si="1627"/>
        <v>No Ct</v>
      </c>
      <c r="M873" t="str">
        <f t="shared" si="1618"/>
        <v/>
      </c>
      <c r="N873" t="str">
        <f t="shared" si="1619"/>
        <v/>
      </c>
      <c r="O873" t="str">
        <f t="shared" si="1620"/>
        <v/>
      </c>
      <c r="Y873" t="str">
        <f>O875</f>
        <v/>
      </c>
    </row>
    <row r="874" spans="1:25" x14ac:dyDescent="0.25">
      <c r="A874" t="s">
        <v>37</v>
      </c>
      <c r="B874" t="s">
        <v>23</v>
      </c>
      <c r="C874" t="s">
        <v>457</v>
      </c>
      <c r="D874">
        <v>0.01</v>
      </c>
      <c r="E874">
        <v>23.92</v>
      </c>
      <c r="F874" t="s">
        <v>519</v>
      </c>
      <c r="G874" t="str">
        <f t="shared" si="1615"/>
        <v>DL2022048</v>
      </c>
      <c r="H874" t="str">
        <f t="shared" si="1626"/>
        <v>07</v>
      </c>
      <c r="I874" t="str">
        <f t="shared" si="1616"/>
        <v>Karpe_07_20220823_DL2022048_OerestadGym</v>
      </c>
      <c r="J874" t="str">
        <f>VLOOKUP(MID(C874,4,6),Datasæt_Analysesystemer!$B$2:$E$69,3,FALSE)</f>
        <v>Karpe</v>
      </c>
      <c r="K874" t="str">
        <f t="shared" si="1617"/>
        <v>PK</v>
      </c>
      <c r="L874" s="7">
        <f t="shared" si="1627"/>
        <v>23.92</v>
      </c>
      <c r="M874">
        <f t="shared" si="1618"/>
        <v>23.92</v>
      </c>
      <c r="N874">
        <f t="shared" si="1619"/>
        <v>40.22</v>
      </c>
      <c r="O874">
        <f t="shared" si="1620"/>
        <v>39.880000000000003</v>
      </c>
      <c r="Q874">
        <f t="shared" ref="Q874" si="1668">IF(L876="No Ct",0,L876)</f>
        <v>39.880000000000003</v>
      </c>
      <c r="R874">
        <f t="shared" ref="R874" si="1669">IF(L877="No Ct",0,L877)</f>
        <v>0</v>
      </c>
      <c r="S874" t="str">
        <f t="shared" ref="S874" si="1670">IF(AND(M874&gt;0,N874=0),"Valid","Invalid")</f>
        <v>Invalid</v>
      </c>
      <c r="T874" t="str">
        <f t="shared" ref="T874" si="1671">IF(OR(Q874&gt;1,R874&gt;1),"Present","Absent")</f>
        <v>Present</v>
      </c>
      <c r="U874" t="str">
        <f t="shared" ref="U874" si="1672">IF(OR(AND(Q874&gt;1,Q874&lt;41),AND(R874&gt;1,R874&lt;41)),"Ct&lt;41","Ct&gt;41")</f>
        <v>Ct&lt;41</v>
      </c>
      <c r="V874" t="str">
        <f t="shared" ref="V874" si="1673">J874</f>
        <v>Karpe</v>
      </c>
      <c r="W874" t="str">
        <f t="shared" ref="W874" si="1674">MID(F874,10,9)</f>
        <v>DL2022048</v>
      </c>
      <c r="X874" t="str">
        <f t="shared" ref="X874" si="1675">W874&amp;"_"&amp;V874&amp;"_"&amp;S874&amp;"_"&amp;T874&amp;"_"&amp;U874</f>
        <v>DL2022048_Karpe_Invalid_Present_Ct&lt;41</v>
      </c>
    </row>
    <row r="875" spans="1:25" x14ac:dyDescent="0.25">
      <c r="A875" t="s">
        <v>63</v>
      </c>
      <c r="B875" t="s">
        <v>51</v>
      </c>
      <c r="C875" t="s">
        <v>467</v>
      </c>
      <c r="D875">
        <v>0.01</v>
      </c>
      <c r="E875">
        <v>40.22</v>
      </c>
      <c r="F875" t="s">
        <v>519</v>
      </c>
      <c r="G875" t="str">
        <f t="shared" si="1615"/>
        <v>DL2022048</v>
      </c>
      <c r="H875" t="str">
        <f t="shared" si="1626"/>
        <v>07</v>
      </c>
      <c r="I875" t="str">
        <f t="shared" si="1616"/>
        <v>Karpe_07_20220823_DL2022048_OerestadGym</v>
      </c>
      <c r="J875" t="str">
        <f>VLOOKUP(MID(C875,4,6),Datasæt_Analysesystemer!$B$2:$E$69,3,FALSE)</f>
        <v>Karpe</v>
      </c>
      <c r="K875" t="str">
        <f t="shared" si="1617"/>
        <v>NK</v>
      </c>
      <c r="L875" s="7">
        <f t="shared" si="1627"/>
        <v>40.22</v>
      </c>
      <c r="M875" t="str">
        <f t="shared" si="1618"/>
        <v/>
      </c>
      <c r="N875" t="str">
        <f t="shared" si="1619"/>
        <v/>
      </c>
      <c r="O875" t="str">
        <f t="shared" si="1620"/>
        <v/>
      </c>
    </row>
    <row r="876" spans="1:25" x14ac:dyDescent="0.25">
      <c r="A876" t="s">
        <v>88</v>
      </c>
      <c r="B876" t="s">
        <v>76</v>
      </c>
      <c r="C876" t="s">
        <v>477</v>
      </c>
      <c r="D876">
        <v>0.01</v>
      </c>
      <c r="E876">
        <v>39.880000000000003</v>
      </c>
      <c r="F876" t="s">
        <v>519</v>
      </c>
      <c r="G876" t="str">
        <f t="shared" si="1615"/>
        <v>DL2022048</v>
      </c>
      <c r="H876" t="str">
        <f t="shared" si="1626"/>
        <v>07</v>
      </c>
      <c r="I876" t="str">
        <f t="shared" si="1616"/>
        <v>Karpe_07_20220823_DL2022048_OerestadGym</v>
      </c>
      <c r="J876" t="str">
        <f>VLOOKUP(MID(C876,4,6),Datasæt_Analysesystemer!$B$2:$E$69,3,FALSE)</f>
        <v>Karpe</v>
      </c>
      <c r="K876" t="str">
        <f t="shared" si="1617"/>
        <v>EP</v>
      </c>
      <c r="L876" s="7">
        <f t="shared" si="1627"/>
        <v>39.880000000000003</v>
      </c>
      <c r="M876" t="str">
        <f t="shared" si="1618"/>
        <v/>
      </c>
      <c r="N876" t="str">
        <f t="shared" si="1619"/>
        <v/>
      </c>
      <c r="O876" t="str">
        <f t="shared" si="1620"/>
        <v/>
      </c>
    </row>
    <row r="877" spans="1:25" x14ac:dyDescent="0.25">
      <c r="A877" t="s">
        <v>106</v>
      </c>
      <c r="B877" t="s">
        <v>76</v>
      </c>
      <c r="C877" t="s">
        <v>477</v>
      </c>
      <c r="D877">
        <v>0.01</v>
      </c>
      <c r="E877" t="s">
        <v>1275</v>
      </c>
      <c r="F877" t="s">
        <v>519</v>
      </c>
      <c r="G877" t="str">
        <f t="shared" si="1615"/>
        <v>DL2022048</v>
      </c>
      <c r="H877" t="str">
        <f t="shared" si="1626"/>
        <v>07</v>
      </c>
      <c r="I877" t="str">
        <f t="shared" si="1616"/>
        <v>Karpe_07_20220823_DL2022048_OerestadGym</v>
      </c>
      <c r="J877" t="str">
        <f>VLOOKUP(MID(C877,4,6),Datasæt_Analysesystemer!$B$2:$E$69,3,FALSE)</f>
        <v>Karpe</v>
      </c>
      <c r="K877" t="str">
        <f t="shared" si="1617"/>
        <v>EP</v>
      </c>
      <c r="L877" s="7" t="str">
        <f t="shared" si="1627"/>
        <v>No Ct</v>
      </c>
      <c r="M877" t="str">
        <f t="shared" si="1618"/>
        <v/>
      </c>
      <c r="N877" t="str">
        <f t="shared" si="1619"/>
        <v/>
      </c>
      <c r="O877" t="str">
        <f t="shared" si="1620"/>
        <v/>
      </c>
      <c r="Y877" t="str">
        <f>O879</f>
        <v/>
      </c>
    </row>
    <row r="878" spans="1:25" x14ac:dyDescent="0.25">
      <c r="A878" t="s">
        <v>40</v>
      </c>
      <c r="B878" t="s">
        <v>23</v>
      </c>
      <c r="C878" t="s">
        <v>458</v>
      </c>
      <c r="D878">
        <v>0.01</v>
      </c>
      <c r="E878">
        <v>23.15</v>
      </c>
      <c r="F878" t="s">
        <v>519</v>
      </c>
      <c r="G878" t="str">
        <f t="shared" si="1615"/>
        <v>DL2022048</v>
      </c>
      <c r="H878" t="str">
        <f t="shared" si="1626"/>
        <v>08</v>
      </c>
      <c r="I878" t="str">
        <f t="shared" si="1616"/>
        <v>Karpe_08_20220823_DL2022048_OerestadGym</v>
      </c>
      <c r="J878" t="str">
        <f>VLOOKUP(MID(C878,4,6),Datasæt_Analysesystemer!$B$2:$E$69,3,FALSE)</f>
        <v>Karpe</v>
      </c>
      <c r="K878" t="str">
        <f t="shared" si="1617"/>
        <v>PK</v>
      </c>
      <c r="L878" s="7">
        <f t="shared" si="1627"/>
        <v>23.15</v>
      </c>
      <c r="M878">
        <f t="shared" si="1618"/>
        <v>23.15</v>
      </c>
      <c r="N878">
        <f t="shared" si="1619"/>
        <v>47.76</v>
      </c>
      <c r="O878">
        <f t="shared" si="1620"/>
        <v>38.6</v>
      </c>
      <c r="Q878">
        <f t="shared" ref="Q878" si="1676">IF(L880="No Ct",0,L880)</f>
        <v>0</v>
      </c>
      <c r="R878">
        <f t="shared" ref="R878" si="1677">IF(L881="No Ct",0,L881)</f>
        <v>38.6</v>
      </c>
      <c r="S878" t="str">
        <f t="shared" ref="S878" si="1678">IF(AND(M878&gt;0,N878=0),"Valid","Invalid")</f>
        <v>Invalid</v>
      </c>
      <c r="T878" t="str">
        <f t="shared" ref="T878" si="1679">IF(OR(Q878&gt;1,R878&gt;1),"Present","Absent")</f>
        <v>Present</v>
      </c>
      <c r="U878" t="str">
        <f t="shared" ref="U878" si="1680">IF(OR(AND(Q878&gt;1,Q878&lt;41),AND(R878&gt;1,R878&lt;41)),"Ct&lt;41","Ct&gt;41")</f>
        <v>Ct&lt;41</v>
      </c>
      <c r="V878" t="str">
        <f t="shared" ref="V878" si="1681">J878</f>
        <v>Karpe</v>
      </c>
      <c r="W878" t="str">
        <f t="shared" ref="W878" si="1682">MID(F878,10,9)</f>
        <v>DL2022048</v>
      </c>
      <c r="X878" t="str">
        <f t="shared" ref="X878" si="1683">W878&amp;"_"&amp;V878&amp;"_"&amp;S878&amp;"_"&amp;T878&amp;"_"&amp;U878</f>
        <v>DL2022048_Karpe_Invalid_Present_Ct&lt;41</v>
      </c>
    </row>
    <row r="879" spans="1:25" x14ac:dyDescent="0.25">
      <c r="A879" t="s">
        <v>65</v>
      </c>
      <c r="B879" t="s">
        <v>51</v>
      </c>
      <c r="C879" t="s">
        <v>468</v>
      </c>
      <c r="D879">
        <v>0.01</v>
      </c>
      <c r="E879">
        <v>47.76</v>
      </c>
      <c r="F879" t="s">
        <v>519</v>
      </c>
      <c r="G879" t="str">
        <f t="shared" si="1615"/>
        <v>DL2022048</v>
      </c>
      <c r="H879" t="str">
        <f t="shared" si="1626"/>
        <v>08</v>
      </c>
      <c r="I879" t="str">
        <f t="shared" si="1616"/>
        <v>Karpe_08_20220823_DL2022048_OerestadGym</v>
      </c>
      <c r="J879" t="str">
        <f>VLOOKUP(MID(C879,4,6),Datasæt_Analysesystemer!$B$2:$E$69,3,FALSE)</f>
        <v>Karpe</v>
      </c>
      <c r="K879" t="str">
        <f t="shared" si="1617"/>
        <v>NK</v>
      </c>
      <c r="L879" s="7">
        <f t="shared" si="1627"/>
        <v>47.76</v>
      </c>
      <c r="M879" t="str">
        <f t="shared" si="1618"/>
        <v/>
      </c>
      <c r="N879" t="str">
        <f t="shared" si="1619"/>
        <v/>
      </c>
      <c r="O879" t="str">
        <f t="shared" si="1620"/>
        <v/>
      </c>
    </row>
    <row r="880" spans="1:25" x14ac:dyDescent="0.25">
      <c r="A880" t="s">
        <v>90</v>
      </c>
      <c r="B880" t="s">
        <v>76</v>
      </c>
      <c r="C880" t="s">
        <v>478</v>
      </c>
      <c r="D880">
        <v>0.01</v>
      </c>
      <c r="E880" t="s">
        <v>1275</v>
      </c>
      <c r="F880" t="s">
        <v>519</v>
      </c>
      <c r="G880" t="str">
        <f t="shared" si="1615"/>
        <v>DL2022048</v>
      </c>
      <c r="H880" t="str">
        <f t="shared" si="1626"/>
        <v>08</v>
      </c>
      <c r="I880" t="str">
        <f t="shared" si="1616"/>
        <v>Karpe_08_20220823_DL2022048_OerestadGym</v>
      </c>
      <c r="J880" t="str">
        <f>VLOOKUP(MID(C880,4,6),Datasæt_Analysesystemer!$B$2:$E$69,3,FALSE)</f>
        <v>Karpe</v>
      </c>
      <c r="K880" t="str">
        <f t="shared" si="1617"/>
        <v>EP</v>
      </c>
      <c r="L880" s="7" t="str">
        <f t="shared" si="1627"/>
        <v>No Ct</v>
      </c>
      <c r="M880" t="str">
        <f t="shared" si="1618"/>
        <v/>
      </c>
      <c r="N880" t="str">
        <f t="shared" si="1619"/>
        <v/>
      </c>
      <c r="O880" t="str">
        <f t="shared" si="1620"/>
        <v/>
      </c>
    </row>
    <row r="881" spans="1:25" x14ac:dyDescent="0.25">
      <c r="A881" t="s">
        <v>107</v>
      </c>
      <c r="B881" t="s">
        <v>76</v>
      </c>
      <c r="C881" t="s">
        <v>478</v>
      </c>
      <c r="D881">
        <v>0.01</v>
      </c>
      <c r="E881">
        <v>38.6</v>
      </c>
      <c r="F881" t="s">
        <v>519</v>
      </c>
      <c r="G881" t="str">
        <f t="shared" si="1615"/>
        <v>DL2022048</v>
      </c>
      <c r="H881" t="str">
        <f t="shared" si="1626"/>
        <v>08</v>
      </c>
      <c r="I881" t="str">
        <f t="shared" si="1616"/>
        <v>Karpe_08_20220823_DL2022048_OerestadGym</v>
      </c>
      <c r="J881" t="str">
        <f>VLOOKUP(MID(C881,4,6),Datasæt_Analysesystemer!$B$2:$E$69,3,FALSE)</f>
        <v>Karpe</v>
      </c>
      <c r="K881" t="str">
        <f t="shared" si="1617"/>
        <v>EP</v>
      </c>
      <c r="L881" s="7">
        <f t="shared" si="1627"/>
        <v>38.6</v>
      </c>
      <c r="M881" t="str">
        <f t="shared" si="1618"/>
        <v/>
      </c>
      <c r="N881" t="str">
        <f t="shared" si="1619"/>
        <v/>
      </c>
      <c r="O881" t="str">
        <f t="shared" si="1620"/>
        <v/>
      </c>
      <c r="Y881" t="str">
        <f>O883</f>
        <v/>
      </c>
    </row>
    <row r="882" spans="1:25" x14ac:dyDescent="0.25">
      <c r="A882" t="s">
        <v>42</v>
      </c>
      <c r="B882" t="s">
        <v>23</v>
      </c>
      <c r="C882" t="s">
        <v>459</v>
      </c>
      <c r="D882">
        <v>0.01</v>
      </c>
      <c r="E882" t="s">
        <v>1275</v>
      </c>
      <c r="F882" t="s">
        <v>519</v>
      </c>
      <c r="G882" t="str">
        <f t="shared" si="1615"/>
        <v>DL2022048</v>
      </c>
      <c r="H882" t="str">
        <f t="shared" si="1626"/>
        <v>09</v>
      </c>
      <c r="I882" t="str">
        <f t="shared" si="1616"/>
        <v>Sølvkarusse_09_20220823_DL2022048_OerestadGym</v>
      </c>
      <c r="J882" t="str">
        <f>VLOOKUP(MID(C882,4,6),Datasæt_Analysesystemer!$B$2:$E$69,3,FALSE)</f>
        <v>Sølvkarusse</v>
      </c>
      <c r="K882" t="str">
        <f t="shared" si="1617"/>
        <v>PK</v>
      </c>
      <c r="L882" s="7" t="str">
        <f t="shared" si="1627"/>
        <v>No Ct</v>
      </c>
      <c r="M882">
        <f t="shared" si="1618"/>
        <v>0</v>
      </c>
      <c r="N882">
        <f t="shared" si="1619"/>
        <v>0</v>
      </c>
      <c r="O882">
        <f t="shared" si="1620"/>
        <v>0</v>
      </c>
      <c r="Q882">
        <f t="shared" ref="Q882" si="1684">IF(L884="No Ct",0,L884)</f>
        <v>0</v>
      </c>
      <c r="R882">
        <f t="shared" ref="R882" si="1685">IF(L885="No Ct",0,L885)</f>
        <v>0</v>
      </c>
      <c r="S882" t="str">
        <f t="shared" ref="S882" si="1686">IF(AND(M882&gt;0,N882=0),"Valid","Invalid")</f>
        <v>Invalid</v>
      </c>
      <c r="T882" t="str">
        <f t="shared" ref="T882" si="1687">IF(OR(Q882&gt;1,R882&gt;1),"Present","Absent")</f>
        <v>Absent</v>
      </c>
      <c r="U882" t="str">
        <f t="shared" ref="U882" si="1688">IF(OR(AND(Q882&gt;1,Q882&lt;41),AND(R882&gt;1,R882&lt;41)),"Ct&lt;41","Ct&gt;41")</f>
        <v>Ct&gt;41</v>
      </c>
      <c r="V882" t="str">
        <f t="shared" ref="V882" si="1689">J882</f>
        <v>Sølvkarusse</v>
      </c>
      <c r="W882" t="str">
        <f t="shared" ref="W882" si="1690">MID(F882,10,9)</f>
        <v>DL2022048</v>
      </c>
      <c r="X882" t="str">
        <f t="shared" ref="X882" si="1691">W882&amp;"_"&amp;V882&amp;"_"&amp;S882&amp;"_"&amp;T882&amp;"_"&amp;U882</f>
        <v>DL2022048_Sølvkarusse_Invalid_Absent_Ct&gt;41</v>
      </c>
    </row>
    <row r="883" spans="1:25" x14ac:dyDescent="0.25">
      <c r="A883" t="s">
        <v>67</v>
      </c>
      <c r="B883" t="s">
        <v>51</v>
      </c>
      <c r="C883" t="s">
        <v>469</v>
      </c>
      <c r="D883">
        <v>0.01</v>
      </c>
      <c r="E883" t="s">
        <v>1275</v>
      </c>
      <c r="F883" t="s">
        <v>519</v>
      </c>
      <c r="G883" t="str">
        <f t="shared" si="1615"/>
        <v>DL2022048</v>
      </c>
      <c r="H883" t="str">
        <f t="shared" si="1626"/>
        <v>09</v>
      </c>
      <c r="I883" t="str">
        <f t="shared" si="1616"/>
        <v>Sølvkarusse_09_20220823_DL2022048_OerestadGym</v>
      </c>
      <c r="J883" t="str">
        <f>VLOOKUP(MID(C883,4,6),Datasæt_Analysesystemer!$B$2:$E$69,3,FALSE)</f>
        <v>Sølvkarusse</v>
      </c>
      <c r="K883" t="str">
        <f t="shared" si="1617"/>
        <v>NK</v>
      </c>
      <c r="L883" s="7" t="str">
        <f t="shared" si="1627"/>
        <v>No Ct</v>
      </c>
      <c r="M883" t="str">
        <f t="shared" si="1618"/>
        <v/>
      </c>
      <c r="N883" t="str">
        <f t="shared" si="1619"/>
        <v/>
      </c>
      <c r="O883" t="str">
        <f t="shared" si="1620"/>
        <v/>
      </c>
    </row>
    <row r="884" spans="1:25" x14ac:dyDescent="0.25">
      <c r="A884" t="s">
        <v>92</v>
      </c>
      <c r="B884" t="s">
        <v>76</v>
      </c>
      <c r="C884" t="s">
        <v>479</v>
      </c>
      <c r="D884">
        <v>0.01</v>
      </c>
      <c r="E884" t="s">
        <v>1275</v>
      </c>
      <c r="F884" t="s">
        <v>519</v>
      </c>
      <c r="G884" t="str">
        <f t="shared" si="1615"/>
        <v>DL2022048</v>
      </c>
      <c r="H884" t="str">
        <f t="shared" si="1626"/>
        <v>09</v>
      </c>
      <c r="I884" t="str">
        <f t="shared" si="1616"/>
        <v>Sølvkarusse_09_20220823_DL2022048_OerestadGym</v>
      </c>
      <c r="J884" t="str">
        <f>VLOOKUP(MID(C884,4,6),Datasæt_Analysesystemer!$B$2:$E$69,3,FALSE)</f>
        <v>Sølvkarusse</v>
      </c>
      <c r="K884" t="str">
        <f t="shared" si="1617"/>
        <v>EP</v>
      </c>
      <c r="L884" s="7" t="str">
        <f t="shared" si="1627"/>
        <v>No Ct</v>
      </c>
      <c r="M884" t="str">
        <f t="shared" si="1618"/>
        <v/>
      </c>
      <c r="N884" t="str">
        <f t="shared" si="1619"/>
        <v/>
      </c>
      <c r="O884" t="str">
        <f t="shared" si="1620"/>
        <v/>
      </c>
    </row>
    <row r="885" spans="1:25" x14ac:dyDescent="0.25">
      <c r="A885" t="s">
        <v>108</v>
      </c>
      <c r="B885" t="s">
        <v>76</v>
      </c>
      <c r="C885" t="s">
        <v>479</v>
      </c>
      <c r="D885">
        <v>0.01</v>
      </c>
      <c r="E885" t="s">
        <v>1275</v>
      </c>
      <c r="F885" t="s">
        <v>519</v>
      </c>
      <c r="G885" t="str">
        <f t="shared" si="1615"/>
        <v>DL2022048</v>
      </c>
      <c r="H885" t="str">
        <f t="shared" si="1626"/>
        <v>09</v>
      </c>
      <c r="I885" t="str">
        <f t="shared" si="1616"/>
        <v>Sølvkarusse_09_20220823_DL2022048_OerestadGym</v>
      </c>
      <c r="J885" t="str">
        <f>VLOOKUP(MID(C885,4,6),Datasæt_Analysesystemer!$B$2:$E$69,3,FALSE)</f>
        <v>Sølvkarusse</v>
      </c>
      <c r="K885" t="str">
        <f t="shared" si="1617"/>
        <v>EP</v>
      </c>
      <c r="L885" s="7" t="str">
        <f t="shared" si="1627"/>
        <v>No Ct</v>
      </c>
      <c r="M885" t="str">
        <f t="shared" si="1618"/>
        <v/>
      </c>
      <c r="N885" t="str">
        <f t="shared" si="1619"/>
        <v/>
      </c>
      <c r="O885" t="str">
        <f t="shared" si="1620"/>
        <v/>
      </c>
      <c r="Y885" t="str">
        <f>O887</f>
        <v/>
      </c>
    </row>
    <row r="886" spans="1:25" x14ac:dyDescent="0.25">
      <c r="A886" t="s">
        <v>44</v>
      </c>
      <c r="B886" t="s">
        <v>23</v>
      </c>
      <c r="C886" t="s">
        <v>460</v>
      </c>
      <c r="D886">
        <v>0.01</v>
      </c>
      <c r="E886" t="s">
        <v>1275</v>
      </c>
      <c r="F886" t="s">
        <v>519</v>
      </c>
      <c r="G886" t="str">
        <f t="shared" si="1615"/>
        <v>DL2022048</v>
      </c>
      <c r="H886" t="str">
        <f t="shared" si="1626"/>
        <v>10</v>
      </c>
      <c r="I886" t="str">
        <f t="shared" si="1616"/>
        <v>Sølvkarusse_10_20220823_DL2022048_OerestadGym</v>
      </c>
      <c r="J886" t="str">
        <f>VLOOKUP(MID(C886,4,6),Datasæt_Analysesystemer!$B$2:$E$69,3,FALSE)</f>
        <v>Sølvkarusse</v>
      </c>
      <c r="K886" t="str">
        <f t="shared" si="1617"/>
        <v>PK</v>
      </c>
      <c r="L886" s="7" t="str">
        <f t="shared" si="1627"/>
        <v>No Ct</v>
      </c>
      <c r="M886">
        <f t="shared" si="1618"/>
        <v>0</v>
      </c>
      <c r="N886">
        <f t="shared" si="1619"/>
        <v>0</v>
      </c>
      <c r="O886">
        <f t="shared" si="1620"/>
        <v>0</v>
      </c>
      <c r="Q886">
        <f t="shared" ref="Q886" si="1692">IF(L888="No Ct",0,L888)</f>
        <v>0</v>
      </c>
      <c r="R886">
        <f t="shared" ref="R886" si="1693">IF(L889="No Ct",0,L889)</f>
        <v>0</v>
      </c>
      <c r="S886" t="str">
        <f t="shared" ref="S886" si="1694">IF(AND(M886&gt;0,N886=0),"Valid","Invalid")</f>
        <v>Invalid</v>
      </c>
      <c r="T886" t="str">
        <f t="shared" ref="T886" si="1695">IF(OR(Q886&gt;1,R886&gt;1),"Present","Absent")</f>
        <v>Absent</v>
      </c>
      <c r="U886" t="str">
        <f t="shared" ref="U886" si="1696">IF(OR(AND(Q886&gt;1,Q886&lt;41),AND(R886&gt;1,R886&lt;41)),"Ct&lt;41","Ct&gt;41")</f>
        <v>Ct&gt;41</v>
      </c>
      <c r="V886" t="str">
        <f t="shared" ref="V886" si="1697">J886</f>
        <v>Sølvkarusse</v>
      </c>
      <c r="W886" t="str">
        <f t="shared" ref="W886" si="1698">MID(F886,10,9)</f>
        <v>DL2022048</v>
      </c>
      <c r="X886" t="str">
        <f t="shared" ref="X886" si="1699">W886&amp;"_"&amp;V886&amp;"_"&amp;S886&amp;"_"&amp;T886&amp;"_"&amp;U886</f>
        <v>DL2022048_Sølvkarusse_Invalid_Absent_Ct&gt;41</v>
      </c>
    </row>
    <row r="887" spans="1:25" x14ac:dyDescent="0.25">
      <c r="A887" t="s">
        <v>69</v>
      </c>
      <c r="B887" t="s">
        <v>51</v>
      </c>
      <c r="C887" t="s">
        <v>470</v>
      </c>
      <c r="D887">
        <v>0.01</v>
      </c>
      <c r="E887" t="s">
        <v>1275</v>
      </c>
      <c r="F887" t="s">
        <v>519</v>
      </c>
      <c r="G887" t="str">
        <f t="shared" si="1615"/>
        <v>DL2022048</v>
      </c>
      <c r="H887" t="str">
        <f t="shared" si="1626"/>
        <v>10</v>
      </c>
      <c r="I887" t="str">
        <f t="shared" si="1616"/>
        <v>Sølvkarusse_10_20220823_DL2022048_OerestadGym</v>
      </c>
      <c r="J887" t="str">
        <f>VLOOKUP(MID(C887,4,6),Datasæt_Analysesystemer!$B$2:$E$69,3,FALSE)</f>
        <v>Sølvkarusse</v>
      </c>
      <c r="K887" t="str">
        <f t="shared" si="1617"/>
        <v>NK</v>
      </c>
      <c r="L887" s="7" t="str">
        <f t="shared" si="1627"/>
        <v>No Ct</v>
      </c>
      <c r="M887" t="str">
        <f t="shared" si="1618"/>
        <v/>
      </c>
      <c r="N887" t="str">
        <f t="shared" si="1619"/>
        <v/>
      </c>
      <c r="O887" t="str">
        <f t="shared" si="1620"/>
        <v/>
      </c>
    </row>
    <row r="888" spans="1:25" x14ac:dyDescent="0.25">
      <c r="A888" t="s">
        <v>94</v>
      </c>
      <c r="B888" t="s">
        <v>76</v>
      </c>
      <c r="C888" t="s">
        <v>480</v>
      </c>
      <c r="D888">
        <v>0.01</v>
      </c>
      <c r="E888" t="s">
        <v>1275</v>
      </c>
      <c r="F888" t="s">
        <v>519</v>
      </c>
      <c r="G888" t="str">
        <f t="shared" si="1615"/>
        <v>DL2022048</v>
      </c>
      <c r="H888" t="str">
        <f t="shared" si="1626"/>
        <v>10</v>
      </c>
      <c r="I888" t="str">
        <f t="shared" si="1616"/>
        <v>Sølvkarusse_10_20220823_DL2022048_OerestadGym</v>
      </c>
      <c r="J888" t="str">
        <f>VLOOKUP(MID(C888,4,6),Datasæt_Analysesystemer!$B$2:$E$69,3,FALSE)</f>
        <v>Sølvkarusse</v>
      </c>
      <c r="K888" t="str">
        <f t="shared" si="1617"/>
        <v>EP</v>
      </c>
      <c r="L888" s="7" t="str">
        <f t="shared" si="1627"/>
        <v>No Ct</v>
      </c>
      <c r="M888" t="str">
        <f t="shared" si="1618"/>
        <v/>
      </c>
      <c r="N888" t="str">
        <f t="shared" si="1619"/>
        <v/>
      </c>
      <c r="O888" t="str">
        <f t="shared" si="1620"/>
        <v/>
      </c>
    </row>
    <row r="889" spans="1:25" x14ac:dyDescent="0.25">
      <c r="A889" t="s">
        <v>109</v>
      </c>
      <c r="B889" t="s">
        <v>76</v>
      </c>
      <c r="C889" t="s">
        <v>480</v>
      </c>
      <c r="D889">
        <v>0.01</v>
      </c>
      <c r="E889" t="s">
        <v>1275</v>
      </c>
      <c r="F889" t="s">
        <v>519</v>
      </c>
      <c r="G889" t="str">
        <f t="shared" si="1615"/>
        <v>DL2022048</v>
      </c>
      <c r="H889" t="str">
        <f t="shared" si="1626"/>
        <v>10</v>
      </c>
      <c r="I889" t="str">
        <f t="shared" si="1616"/>
        <v>Sølvkarusse_10_20220823_DL2022048_OerestadGym</v>
      </c>
      <c r="J889" t="str">
        <f>VLOOKUP(MID(C889,4,6),Datasæt_Analysesystemer!$B$2:$E$69,3,FALSE)</f>
        <v>Sølvkarusse</v>
      </c>
      <c r="K889" t="str">
        <f t="shared" si="1617"/>
        <v>EP</v>
      </c>
      <c r="L889" s="7" t="str">
        <f t="shared" si="1627"/>
        <v>No Ct</v>
      </c>
      <c r="M889" t="str">
        <f t="shared" si="1618"/>
        <v/>
      </c>
      <c r="N889" t="str">
        <f t="shared" si="1619"/>
        <v/>
      </c>
      <c r="O889" t="str">
        <f t="shared" si="1620"/>
        <v/>
      </c>
      <c r="Y889" t="str">
        <f>O891</f>
        <v/>
      </c>
    </row>
    <row r="890" spans="1:25" x14ac:dyDescent="0.25">
      <c r="A890" t="s">
        <v>46</v>
      </c>
      <c r="B890" t="s">
        <v>23</v>
      </c>
      <c r="C890" t="s">
        <v>461</v>
      </c>
      <c r="D890">
        <v>0.01</v>
      </c>
      <c r="E890">
        <v>29.27</v>
      </c>
      <c r="F890" t="s">
        <v>519</v>
      </c>
      <c r="G890" t="str">
        <f t="shared" si="1615"/>
        <v>DL2022048</v>
      </c>
      <c r="H890" t="str">
        <f t="shared" si="1626"/>
        <v>11</v>
      </c>
      <c r="I890" t="str">
        <f t="shared" si="1616"/>
        <v>Europæisk ål_11_20220823_DL2022048_OerestadGym</v>
      </c>
      <c r="J890" t="str">
        <f>VLOOKUP(MID(C890,4,6),Datasæt_Analysesystemer!$B$2:$E$69,3,FALSE)</f>
        <v>Europæisk ål</v>
      </c>
      <c r="K890" t="str">
        <f t="shared" si="1617"/>
        <v>PK</v>
      </c>
      <c r="L890" s="7">
        <f t="shared" si="1627"/>
        <v>29.27</v>
      </c>
      <c r="M890">
        <f t="shared" si="1618"/>
        <v>29.27</v>
      </c>
      <c r="N890">
        <f t="shared" si="1619"/>
        <v>0</v>
      </c>
      <c r="O890">
        <f t="shared" si="1620"/>
        <v>0</v>
      </c>
      <c r="Q890">
        <f t="shared" ref="Q890" si="1700">IF(L892="No Ct",0,L892)</f>
        <v>0</v>
      </c>
      <c r="R890">
        <f t="shared" ref="R890" si="1701">IF(L893="No Ct",0,L893)</f>
        <v>0</v>
      </c>
      <c r="S890" t="str">
        <f t="shared" ref="S890" si="1702">IF(AND(M890&gt;0,N890=0),"Valid","Invalid")</f>
        <v>Valid</v>
      </c>
      <c r="T890" t="str">
        <f t="shared" ref="T890" si="1703">IF(OR(Q890&gt;1,R890&gt;1),"Present","Absent")</f>
        <v>Absent</v>
      </c>
      <c r="U890" t="str">
        <f t="shared" ref="U890" si="1704">IF(OR(AND(Q890&gt;1,Q890&lt;41),AND(R890&gt;1,R890&lt;41)),"Ct&lt;41","Ct&gt;41")</f>
        <v>Ct&gt;41</v>
      </c>
      <c r="V890" t="str">
        <f t="shared" ref="V890" si="1705">J890</f>
        <v>Europæisk ål</v>
      </c>
      <c r="W890" t="str">
        <f t="shared" ref="W890" si="1706">MID(F890,10,9)</f>
        <v>DL2022048</v>
      </c>
      <c r="X890" t="str">
        <f t="shared" ref="X890" si="1707">W890&amp;"_"&amp;V890&amp;"_"&amp;S890&amp;"_"&amp;T890&amp;"_"&amp;U890</f>
        <v>DL2022048_Europæisk ål_Valid_Absent_Ct&gt;41</v>
      </c>
    </row>
    <row r="891" spans="1:25" x14ac:dyDescent="0.25">
      <c r="A891" t="s">
        <v>71</v>
      </c>
      <c r="B891" t="s">
        <v>51</v>
      </c>
      <c r="C891" t="s">
        <v>471</v>
      </c>
      <c r="D891">
        <v>0.01</v>
      </c>
      <c r="E891" t="s">
        <v>1275</v>
      </c>
      <c r="F891" t="s">
        <v>519</v>
      </c>
      <c r="G891" t="str">
        <f t="shared" si="1615"/>
        <v>DL2022048</v>
      </c>
      <c r="H891" t="str">
        <f t="shared" si="1626"/>
        <v>11</v>
      </c>
      <c r="I891" t="str">
        <f t="shared" si="1616"/>
        <v>Europæisk ål_11_20220823_DL2022048_OerestadGym</v>
      </c>
      <c r="J891" t="str">
        <f>VLOOKUP(MID(C891,4,6),Datasæt_Analysesystemer!$B$2:$E$69,3,FALSE)</f>
        <v>Europæisk ål</v>
      </c>
      <c r="K891" t="str">
        <f t="shared" si="1617"/>
        <v>NK</v>
      </c>
      <c r="L891" s="7" t="str">
        <f t="shared" si="1627"/>
        <v>No Ct</v>
      </c>
      <c r="M891" t="str">
        <f t="shared" si="1618"/>
        <v/>
      </c>
      <c r="N891" t="str">
        <f t="shared" si="1619"/>
        <v/>
      </c>
      <c r="O891" t="str">
        <f t="shared" si="1620"/>
        <v/>
      </c>
    </row>
    <row r="892" spans="1:25" x14ac:dyDescent="0.25">
      <c r="A892" t="s">
        <v>96</v>
      </c>
      <c r="B892" t="s">
        <v>76</v>
      </c>
      <c r="C892" t="s">
        <v>481</v>
      </c>
      <c r="D892">
        <v>0.01</v>
      </c>
      <c r="E892" t="s">
        <v>1275</v>
      </c>
      <c r="F892" t="s">
        <v>519</v>
      </c>
      <c r="G892" t="str">
        <f t="shared" si="1615"/>
        <v>DL2022048</v>
      </c>
      <c r="H892" t="str">
        <f t="shared" si="1626"/>
        <v>11</v>
      </c>
      <c r="I892" t="str">
        <f t="shared" si="1616"/>
        <v>Europæisk ål_11_20220823_DL2022048_OerestadGym</v>
      </c>
      <c r="J892" t="str">
        <f>VLOOKUP(MID(C892,4,6),Datasæt_Analysesystemer!$B$2:$E$69,3,FALSE)</f>
        <v>Europæisk ål</v>
      </c>
      <c r="K892" t="str">
        <f t="shared" si="1617"/>
        <v>EP</v>
      </c>
      <c r="L892" s="7" t="str">
        <f t="shared" si="1627"/>
        <v>No Ct</v>
      </c>
      <c r="M892" t="str">
        <f t="shared" si="1618"/>
        <v/>
      </c>
      <c r="N892" t="str">
        <f t="shared" si="1619"/>
        <v/>
      </c>
      <c r="O892" t="str">
        <f t="shared" si="1620"/>
        <v/>
      </c>
    </row>
    <row r="893" spans="1:25" x14ac:dyDescent="0.25">
      <c r="A893" t="s">
        <v>110</v>
      </c>
      <c r="B893" t="s">
        <v>76</v>
      </c>
      <c r="C893" t="s">
        <v>481</v>
      </c>
      <c r="D893">
        <v>0.01</v>
      </c>
      <c r="E893" t="s">
        <v>1275</v>
      </c>
      <c r="F893" t="s">
        <v>519</v>
      </c>
      <c r="G893" t="str">
        <f t="shared" si="1615"/>
        <v>DL2022048</v>
      </c>
      <c r="H893" t="str">
        <f t="shared" si="1626"/>
        <v>11</v>
      </c>
      <c r="I893" t="str">
        <f t="shared" si="1616"/>
        <v>Europæisk ål_11_20220823_DL2022048_OerestadGym</v>
      </c>
      <c r="J893" t="str">
        <f>VLOOKUP(MID(C893,4,6),Datasæt_Analysesystemer!$B$2:$E$69,3,FALSE)</f>
        <v>Europæisk ål</v>
      </c>
      <c r="K893" t="str">
        <f t="shared" si="1617"/>
        <v>EP</v>
      </c>
      <c r="L893" s="7" t="str">
        <f t="shared" si="1627"/>
        <v>No Ct</v>
      </c>
      <c r="M893" t="str">
        <f t="shared" si="1618"/>
        <v/>
      </c>
      <c r="N893" t="str">
        <f t="shared" si="1619"/>
        <v/>
      </c>
      <c r="O893" t="str">
        <f t="shared" si="1620"/>
        <v/>
      </c>
      <c r="Y893" t="str">
        <f>O895</f>
        <v/>
      </c>
    </row>
    <row r="894" spans="1:25" x14ac:dyDescent="0.25">
      <c r="A894" t="s">
        <v>48</v>
      </c>
      <c r="B894" t="s">
        <v>23</v>
      </c>
      <c r="C894" t="s">
        <v>462</v>
      </c>
      <c r="D894">
        <v>0.01</v>
      </c>
      <c r="E894">
        <v>28.54</v>
      </c>
      <c r="F894" t="s">
        <v>519</v>
      </c>
      <c r="G894" t="str">
        <f t="shared" si="1615"/>
        <v>DL2022048</v>
      </c>
      <c r="H894" t="str">
        <f t="shared" si="1626"/>
        <v>12</v>
      </c>
      <c r="I894" t="str">
        <f t="shared" si="1616"/>
        <v>Europæisk ål_12_20220823_DL2022048_OerestadGym</v>
      </c>
      <c r="J894" t="str">
        <f>VLOOKUP(MID(C894,4,6),Datasæt_Analysesystemer!$B$2:$E$69,3,FALSE)</f>
        <v>Europæisk ål</v>
      </c>
      <c r="K894" t="str">
        <f t="shared" si="1617"/>
        <v>PK</v>
      </c>
      <c r="L894" s="7">
        <f t="shared" si="1627"/>
        <v>28.54</v>
      </c>
      <c r="M894">
        <f t="shared" si="1618"/>
        <v>28.54</v>
      </c>
      <c r="N894">
        <f t="shared" si="1619"/>
        <v>0</v>
      </c>
      <c r="O894">
        <f t="shared" si="1620"/>
        <v>0</v>
      </c>
      <c r="Q894">
        <f t="shared" ref="Q894" si="1708">IF(L896="No Ct",0,L896)</f>
        <v>0</v>
      </c>
      <c r="R894">
        <f t="shared" ref="R894" si="1709">IF(L897="No Ct",0,L897)</f>
        <v>0</v>
      </c>
      <c r="S894" t="str">
        <f t="shared" ref="S894" si="1710">IF(AND(M894&gt;0,N894=0),"Valid","Invalid")</f>
        <v>Valid</v>
      </c>
      <c r="T894" t="str">
        <f t="shared" ref="T894" si="1711">IF(OR(Q894&gt;1,R894&gt;1),"Present","Absent")</f>
        <v>Absent</v>
      </c>
      <c r="U894" t="str">
        <f t="shared" ref="U894" si="1712">IF(OR(AND(Q894&gt;1,Q894&lt;41),AND(R894&gt;1,R894&lt;41)),"Ct&lt;41","Ct&gt;41")</f>
        <v>Ct&gt;41</v>
      </c>
      <c r="V894" t="str">
        <f t="shared" ref="V894" si="1713">J894</f>
        <v>Europæisk ål</v>
      </c>
      <c r="W894" t="str">
        <f t="shared" ref="W894" si="1714">MID(F894,10,9)</f>
        <v>DL2022048</v>
      </c>
      <c r="X894" t="str">
        <f t="shared" ref="X894" si="1715">W894&amp;"_"&amp;V894&amp;"_"&amp;S894&amp;"_"&amp;T894&amp;"_"&amp;U894</f>
        <v>DL2022048_Europæisk ål_Valid_Absent_Ct&gt;41</v>
      </c>
    </row>
    <row r="895" spans="1:25" x14ac:dyDescent="0.25">
      <c r="A895" t="s">
        <v>73</v>
      </c>
      <c r="B895" t="s">
        <v>51</v>
      </c>
      <c r="C895" t="s">
        <v>472</v>
      </c>
      <c r="D895">
        <v>0.01</v>
      </c>
      <c r="E895" t="s">
        <v>1275</v>
      </c>
      <c r="F895" t="s">
        <v>519</v>
      </c>
      <c r="G895" t="str">
        <f t="shared" si="1615"/>
        <v>DL2022048</v>
      </c>
      <c r="H895" t="str">
        <f t="shared" si="1626"/>
        <v>12</v>
      </c>
      <c r="I895" t="str">
        <f t="shared" si="1616"/>
        <v>Europæisk ål_12_20220823_DL2022048_OerestadGym</v>
      </c>
      <c r="J895" t="str">
        <f>VLOOKUP(MID(C895,4,6),Datasæt_Analysesystemer!$B$2:$E$69,3,FALSE)</f>
        <v>Europæisk ål</v>
      </c>
      <c r="K895" t="str">
        <f t="shared" si="1617"/>
        <v>NK</v>
      </c>
      <c r="L895" s="7" t="str">
        <f t="shared" si="1627"/>
        <v>No Ct</v>
      </c>
      <c r="M895" t="str">
        <f t="shared" si="1618"/>
        <v/>
      </c>
      <c r="N895" t="str">
        <f t="shared" si="1619"/>
        <v/>
      </c>
      <c r="O895" t="str">
        <f t="shared" si="1620"/>
        <v/>
      </c>
    </row>
    <row r="896" spans="1:25" x14ac:dyDescent="0.25">
      <c r="A896" t="s">
        <v>98</v>
      </c>
      <c r="B896" t="s">
        <v>76</v>
      </c>
      <c r="C896" t="s">
        <v>482</v>
      </c>
      <c r="D896">
        <v>0.01</v>
      </c>
      <c r="E896" t="s">
        <v>1275</v>
      </c>
      <c r="F896" t="s">
        <v>519</v>
      </c>
      <c r="G896" t="str">
        <f t="shared" si="1615"/>
        <v>DL2022048</v>
      </c>
      <c r="H896" t="str">
        <f t="shared" si="1626"/>
        <v>12</v>
      </c>
      <c r="I896" t="str">
        <f t="shared" si="1616"/>
        <v>Europæisk ål_12_20220823_DL2022048_OerestadGym</v>
      </c>
      <c r="J896" t="str">
        <f>VLOOKUP(MID(C896,4,6),Datasæt_Analysesystemer!$B$2:$E$69,3,FALSE)</f>
        <v>Europæisk ål</v>
      </c>
      <c r="K896" t="str">
        <f t="shared" si="1617"/>
        <v>EP</v>
      </c>
      <c r="L896" s="7" t="str">
        <f t="shared" si="1627"/>
        <v>No Ct</v>
      </c>
      <c r="M896" t="str">
        <f t="shared" si="1618"/>
        <v/>
      </c>
      <c r="N896" t="str">
        <f t="shared" si="1619"/>
        <v/>
      </c>
      <c r="O896" t="str">
        <f t="shared" si="1620"/>
        <v/>
      </c>
    </row>
    <row r="897" spans="1:25" x14ac:dyDescent="0.25">
      <c r="A897" t="s">
        <v>111</v>
      </c>
      <c r="B897" t="s">
        <v>76</v>
      </c>
      <c r="C897" t="s">
        <v>482</v>
      </c>
      <c r="D897">
        <v>0.01</v>
      </c>
      <c r="E897" t="s">
        <v>1275</v>
      </c>
      <c r="F897" t="s">
        <v>519</v>
      </c>
      <c r="G897" t="str">
        <f t="shared" si="1615"/>
        <v>DL2022048</v>
      </c>
      <c r="H897" t="str">
        <f t="shared" si="1626"/>
        <v>12</v>
      </c>
      <c r="I897" t="str">
        <f t="shared" si="1616"/>
        <v>Europæisk ål_12_20220823_DL2022048_OerestadGym</v>
      </c>
      <c r="J897" t="str">
        <f>VLOOKUP(MID(C897,4,6),Datasæt_Analysesystemer!$B$2:$E$69,3,FALSE)</f>
        <v>Europæisk ål</v>
      </c>
      <c r="K897" t="str">
        <f t="shared" si="1617"/>
        <v>EP</v>
      </c>
      <c r="L897" s="7" t="str">
        <f t="shared" si="1627"/>
        <v>No Ct</v>
      </c>
      <c r="M897" t="str">
        <f t="shared" si="1618"/>
        <v/>
      </c>
      <c r="N897" t="str">
        <f t="shared" si="1619"/>
        <v/>
      </c>
      <c r="O897" t="str">
        <f t="shared" si="1620"/>
        <v/>
      </c>
      <c r="Y897" t="str">
        <f>O899</f>
        <v/>
      </c>
    </row>
    <row r="898" spans="1:25" x14ac:dyDescent="0.25">
      <c r="A898" t="s">
        <v>172</v>
      </c>
      <c r="B898" t="s">
        <v>23</v>
      </c>
      <c r="C898" t="s">
        <v>507</v>
      </c>
      <c r="D898">
        <v>0.01</v>
      </c>
      <c r="E898">
        <v>31.35</v>
      </c>
      <c r="F898" t="s">
        <v>519</v>
      </c>
      <c r="G898" t="str">
        <f t="shared" si="1615"/>
        <v>DL2022048</v>
      </c>
      <c r="H898" t="str">
        <f t="shared" si="1626"/>
        <v>13</v>
      </c>
      <c r="I898" t="str">
        <f t="shared" si="1616"/>
        <v>Flodkrebs_13_20220823_DL2022048_OerestadGym</v>
      </c>
      <c r="J898" t="str">
        <f>VLOOKUP(MID(C898,4,6),Datasæt_Analysesystemer!$B$2:$E$69,3,FALSE)</f>
        <v>Flodkrebs</v>
      </c>
      <c r="K898" t="str">
        <f t="shared" si="1617"/>
        <v>PK</v>
      </c>
      <c r="L898" s="7">
        <f t="shared" si="1627"/>
        <v>31.35</v>
      </c>
      <c r="M898">
        <f t="shared" si="1618"/>
        <v>31.35</v>
      </c>
      <c r="N898">
        <f t="shared" si="1619"/>
        <v>0</v>
      </c>
      <c r="O898">
        <f t="shared" si="1620"/>
        <v>0</v>
      </c>
      <c r="Q898">
        <f t="shared" ref="Q898" si="1716">IF(L900="No Ct",0,L900)</f>
        <v>0</v>
      </c>
      <c r="R898">
        <f t="shared" ref="R898" si="1717">IF(L901="No Ct",0,L901)</f>
        <v>0</v>
      </c>
      <c r="S898" t="str">
        <f t="shared" ref="S898" si="1718">IF(AND(M898&gt;0,N898=0),"Valid","Invalid")</f>
        <v>Valid</v>
      </c>
      <c r="T898" t="str">
        <f t="shared" ref="T898" si="1719">IF(OR(Q898&gt;1,R898&gt;1),"Present","Absent")</f>
        <v>Absent</v>
      </c>
      <c r="U898" t="str">
        <f t="shared" ref="U898" si="1720">IF(OR(AND(Q898&gt;1,Q898&lt;41),AND(R898&gt;1,R898&lt;41)),"Ct&lt;41","Ct&gt;41")</f>
        <v>Ct&gt;41</v>
      </c>
      <c r="V898" t="str">
        <f t="shared" ref="V898" si="1721">J898</f>
        <v>Flodkrebs</v>
      </c>
      <c r="W898" t="str">
        <f t="shared" ref="W898" si="1722">MID(F898,10,9)</f>
        <v>DL2022048</v>
      </c>
      <c r="X898" t="str">
        <f t="shared" ref="X898" si="1723">W898&amp;"_"&amp;V898&amp;"_"&amp;S898&amp;"_"&amp;T898&amp;"_"&amp;U898</f>
        <v>DL2022048_Flodkrebs_Valid_Absent_Ct&gt;41</v>
      </c>
    </row>
    <row r="899" spans="1:25" x14ac:dyDescent="0.25">
      <c r="A899" t="s">
        <v>148</v>
      </c>
      <c r="B899" t="s">
        <v>51</v>
      </c>
      <c r="C899" t="s">
        <v>495</v>
      </c>
      <c r="D899">
        <v>0.01</v>
      </c>
      <c r="E899" t="s">
        <v>1275</v>
      </c>
      <c r="F899" t="s">
        <v>519</v>
      </c>
      <c r="G899" t="str">
        <f t="shared" si="1615"/>
        <v>DL2022048</v>
      </c>
      <c r="H899" t="str">
        <f t="shared" si="1626"/>
        <v>13</v>
      </c>
      <c r="I899" t="str">
        <f t="shared" si="1616"/>
        <v>Flodkrebs_13_20220823_DL2022048_OerestadGym</v>
      </c>
      <c r="J899" t="str">
        <f>VLOOKUP(MID(C899,4,6),Datasæt_Analysesystemer!$B$2:$E$69,3,FALSE)</f>
        <v>Flodkrebs</v>
      </c>
      <c r="K899" t="str">
        <f t="shared" si="1617"/>
        <v>NK</v>
      </c>
      <c r="L899" s="7" t="str">
        <f t="shared" si="1627"/>
        <v>No Ct</v>
      </c>
      <c r="M899" t="str">
        <f t="shared" si="1618"/>
        <v/>
      </c>
      <c r="N899" t="str">
        <f t="shared" si="1619"/>
        <v/>
      </c>
      <c r="O899" t="str">
        <f t="shared" si="1620"/>
        <v/>
      </c>
    </row>
    <row r="900" spans="1:25" x14ac:dyDescent="0.25">
      <c r="A900" t="s">
        <v>112</v>
      </c>
      <c r="B900" t="s">
        <v>76</v>
      </c>
      <c r="C900" t="s">
        <v>483</v>
      </c>
      <c r="D900">
        <v>0.01</v>
      </c>
      <c r="E900" t="s">
        <v>1275</v>
      </c>
      <c r="F900" t="s">
        <v>519</v>
      </c>
      <c r="G900" t="str">
        <f t="shared" si="1615"/>
        <v>DL2022048</v>
      </c>
      <c r="H900" t="str">
        <f t="shared" si="1626"/>
        <v>13</v>
      </c>
      <c r="I900" t="str">
        <f t="shared" si="1616"/>
        <v>Flodkrebs_13_20220823_DL2022048_OerestadGym</v>
      </c>
      <c r="J900" t="str">
        <f>VLOOKUP(MID(C900,4,6),Datasæt_Analysesystemer!$B$2:$E$69,3,FALSE)</f>
        <v>Flodkrebs</v>
      </c>
      <c r="K900" t="str">
        <f t="shared" si="1617"/>
        <v>EP</v>
      </c>
      <c r="L900" s="7" t="str">
        <f t="shared" si="1627"/>
        <v>No Ct</v>
      </c>
      <c r="M900" t="str">
        <f t="shared" si="1618"/>
        <v/>
      </c>
      <c r="N900" t="str">
        <f t="shared" si="1619"/>
        <v/>
      </c>
      <c r="O900" t="str">
        <f t="shared" si="1620"/>
        <v/>
      </c>
    </row>
    <row r="901" spans="1:25" x14ac:dyDescent="0.25">
      <c r="A901" t="s">
        <v>136</v>
      </c>
      <c r="B901" t="s">
        <v>76</v>
      </c>
      <c r="C901" t="s">
        <v>483</v>
      </c>
      <c r="D901">
        <v>0.01</v>
      </c>
      <c r="E901" t="s">
        <v>1275</v>
      </c>
      <c r="F901" t="s">
        <v>519</v>
      </c>
      <c r="G901" t="str">
        <f t="shared" si="1615"/>
        <v>DL2022048</v>
      </c>
      <c r="H901" t="str">
        <f t="shared" si="1626"/>
        <v>13</v>
      </c>
      <c r="I901" t="str">
        <f t="shared" si="1616"/>
        <v>Flodkrebs_13_20220823_DL2022048_OerestadGym</v>
      </c>
      <c r="J901" t="str">
        <f>VLOOKUP(MID(C901,4,6),Datasæt_Analysesystemer!$B$2:$E$69,3,FALSE)</f>
        <v>Flodkrebs</v>
      </c>
      <c r="K901" t="str">
        <f t="shared" si="1617"/>
        <v>EP</v>
      </c>
      <c r="L901" s="7" t="str">
        <f t="shared" si="1627"/>
        <v>No Ct</v>
      </c>
      <c r="M901" t="str">
        <f t="shared" si="1618"/>
        <v/>
      </c>
      <c r="N901" t="str">
        <f t="shared" si="1619"/>
        <v/>
      </c>
      <c r="O901" t="str">
        <f t="shared" si="1620"/>
        <v/>
      </c>
      <c r="Y901" t="str">
        <f>O903</f>
        <v/>
      </c>
    </row>
    <row r="902" spans="1:25" x14ac:dyDescent="0.25">
      <c r="A902" t="s">
        <v>174</v>
      </c>
      <c r="B902" t="s">
        <v>23</v>
      </c>
      <c r="C902" t="s">
        <v>508</v>
      </c>
      <c r="D902">
        <v>0.01</v>
      </c>
      <c r="E902" t="s">
        <v>1275</v>
      </c>
      <c r="F902" t="s">
        <v>519</v>
      </c>
      <c r="G902" t="str">
        <f t="shared" si="1615"/>
        <v>DL2022048</v>
      </c>
      <c r="H902" t="str">
        <f t="shared" si="1626"/>
        <v>14</v>
      </c>
      <c r="I902" t="str">
        <f t="shared" si="1616"/>
        <v>Flodkrebs_14_20220823_DL2022048_OerestadGym</v>
      </c>
      <c r="J902" t="str">
        <f>VLOOKUP(MID(C902,4,6),Datasæt_Analysesystemer!$B$2:$E$69,3,FALSE)</f>
        <v>Flodkrebs</v>
      </c>
      <c r="K902" t="str">
        <f t="shared" si="1617"/>
        <v>PK</v>
      </c>
      <c r="L902" s="7" t="str">
        <f t="shared" si="1627"/>
        <v>No Ct</v>
      </c>
      <c r="M902">
        <f t="shared" si="1618"/>
        <v>0</v>
      </c>
      <c r="N902">
        <f t="shared" si="1619"/>
        <v>0</v>
      </c>
      <c r="O902">
        <f t="shared" si="1620"/>
        <v>0</v>
      </c>
      <c r="Q902">
        <f t="shared" ref="Q902" si="1724">IF(L904="No Ct",0,L904)</f>
        <v>0</v>
      </c>
      <c r="R902">
        <f t="shared" ref="R902" si="1725">IF(L905="No Ct",0,L905)</f>
        <v>0</v>
      </c>
      <c r="S902" t="str">
        <f t="shared" ref="S902" si="1726">IF(AND(M902&gt;0,N902=0),"Valid","Invalid")</f>
        <v>Invalid</v>
      </c>
      <c r="T902" t="str">
        <f t="shared" ref="T902" si="1727">IF(OR(Q902&gt;1,R902&gt;1),"Present","Absent")</f>
        <v>Absent</v>
      </c>
      <c r="U902" t="str">
        <f t="shared" ref="U902" si="1728">IF(OR(AND(Q902&gt;1,Q902&lt;41),AND(R902&gt;1,R902&lt;41)),"Ct&lt;41","Ct&gt;41")</f>
        <v>Ct&gt;41</v>
      </c>
      <c r="V902" t="str">
        <f t="shared" ref="V902" si="1729">J902</f>
        <v>Flodkrebs</v>
      </c>
      <c r="W902" t="str">
        <f t="shared" ref="W902" si="1730">MID(F902,10,9)</f>
        <v>DL2022048</v>
      </c>
      <c r="X902" t="str">
        <f t="shared" ref="X902" si="1731">W902&amp;"_"&amp;V902&amp;"_"&amp;S902&amp;"_"&amp;T902&amp;"_"&amp;U902</f>
        <v>DL2022048_Flodkrebs_Invalid_Absent_Ct&gt;41</v>
      </c>
    </row>
    <row r="903" spans="1:25" x14ac:dyDescent="0.25">
      <c r="A903" t="s">
        <v>150</v>
      </c>
      <c r="B903" t="s">
        <v>51</v>
      </c>
      <c r="C903" t="s">
        <v>496</v>
      </c>
      <c r="D903">
        <v>0.01</v>
      </c>
      <c r="E903" t="s">
        <v>1275</v>
      </c>
      <c r="F903" t="s">
        <v>519</v>
      </c>
      <c r="G903" t="str">
        <f t="shared" si="1615"/>
        <v>DL2022048</v>
      </c>
      <c r="H903" t="str">
        <f t="shared" si="1626"/>
        <v>14</v>
      </c>
      <c r="I903" t="str">
        <f t="shared" si="1616"/>
        <v>Flodkrebs_14_20220823_DL2022048_OerestadGym</v>
      </c>
      <c r="J903" t="str">
        <f>VLOOKUP(MID(C903,4,6),Datasæt_Analysesystemer!$B$2:$E$69,3,FALSE)</f>
        <v>Flodkrebs</v>
      </c>
      <c r="K903" t="str">
        <f t="shared" si="1617"/>
        <v>NK</v>
      </c>
      <c r="L903" s="7" t="str">
        <f t="shared" si="1627"/>
        <v>No Ct</v>
      </c>
      <c r="M903" t="str">
        <f t="shared" si="1618"/>
        <v/>
      </c>
      <c r="N903" t="str">
        <f t="shared" si="1619"/>
        <v/>
      </c>
      <c r="O903" t="str">
        <f t="shared" si="1620"/>
        <v/>
      </c>
    </row>
    <row r="904" spans="1:25" x14ac:dyDescent="0.25">
      <c r="A904" t="s">
        <v>114</v>
      </c>
      <c r="B904" t="s">
        <v>76</v>
      </c>
      <c r="C904" t="s">
        <v>484</v>
      </c>
      <c r="D904">
        <v>0.01</v>
      </c>
      <c r="E904" t="s">
        <v>1275</v>
      </c>
      <c r="F904" t="s">
        <v>519</v>
      </c>
      <c r="G904" t="str">
        <f t="shared" si="1615"/>
        <v>DL2022048</v>
      </c>
      <c r="H904" t="str">
        <f t="shared" si="1626"/>
        <v>14</v>
      </c>
      <c r="I904" t="str">
        <f t="shared" si="1616"/>
        <v>Flodkrebs_14_20220823_DL2022048_OerestadGym</v>
      </c>
      <c r="J904" t="str">
        <f>VLOOKUP(MID(C904,4,6),Datasæt_Analysesystemer!$B$2:$E$69,3,FALSE)</f>
        <v>Flodkrebs</v>
      </c>
      <c r="K904" t="str">
        <f t="shared" si="1617"/>
        <v>EP</v>
      </c>
      <c r="L904" s="7" t="str">
        <f t="shared" si="1627"/>
        <v>No Ct</v>
      </c>
      <c r="M904" t="str">
        <f t="shared" si="1618"/>
        <v/>
      </c>
      <c r="N904" t="str">
        <f t="shared" si="1619"/>
        <v/>
      </c>
      <c r="O904" t="str">
        <f t="shared" si="1620"/>
        <v/>
      </c>
    </row>
    <row r="905" spans="1:25" x14ac:dyDescent="0.25">
      <c r="A905" t="s">
        <v>137</v>
      </c>
      <c r="B905" t="s">
        <v>76</v>
      </c>
      <c r="C905" t="s">
        <v>484</v>
      </c>
      <c r="D905">
        <v>0.01</v>
      </c>
      <c r="E905" t="s">
        <v>1275</v>
      </c>
      <c r="F905" t="s">
        <v>519</v>
      </c>
      <c r="G905" t="str">
        <f t="shared" si="1615"/>
        <v>DL2022048</v>
      </c>
      <c r="H905" t="str">
        <f t="shared" si="1626"/>
        <v>14</v>
      </c>
      <c r="I905" t="str">
        <f t="shared" si="1616"/>
        <v>Flodkrebs_14_20220823_DL2022048_OerestadGym</v>
      </c>
      <c r="J905" t="str">
        <f>VLOOKUP(MID(C905,4,6),Datasæt_Analysesystemer!$B$2:$E$69,3,FALSE)</f>
        <v>Flodkrebs</v>
      </c>
      <c r="K905" t="str">
        <f t="shared" si="1617"/>
        <v>EP</v>
      </c>
      <c r="L905" s="7" t="str">
        <f t="shared" si="1627"/>
        <v>No Ct</v>
      </c>
      <c r="M905" t="str">
        <f t="shared" si="1618"/>
        <v/>
      </c>
      <c r="N905" t="str">
        <f t="shared" si="1619"/>
        <v/>
      </c>
      <c r="O905" t="str">
        <f t="shared" si="1620"/>
        <v/>
      </c>
      <c r="Y905" t="str">
        <f>O907</f>
        <v/>
      </c>
    </row>
    <row r="906" spans="1:25" x14ac:dyDescent="0.25">
      <c r="A906" t="s">
        <v>176</v>
      </c>
      <c r="B906" t="s">
        <v>23</v>
      </c>
      <c r="C906" t="s">
        <v>509</v>
      </c>
      <c r="D906">
        <v>0.01</v>
      </c>
      <c r="E906" t="s">
        <v>1275</v>
      </c>
      <c r="F906" t="s">
        <v>519</v>
      </c>
      <c r="G906" t="str">
        <f t="shared" si="1615"/>
        <v>DL2022048</v>
      </c>
      <c r="H906" t="str">
        <f t="shared" si="1626"/>
        <v>15</v>
      </c>
      <c r="I906" t="str">
        <f t="shared" si="1616"/>
        <v>Signalkrebs_15_20220823_DL2022048_OerestadGym</v>
      </c>
      <c r="J906" t="str">
        <f>VLOOKUP(MID(C906,4,6),Datasæt_Analysesystemer!$B$2:$E$69,3,FALSE)</f>
        <v>Signalkrebs</v>
      </c>
      <c r="K906" t="str">
        <f t="shared" si="1617"/>
        <v>PK</v>
      </c>
      <c r="L906" s="7" t="str">
        <f t="shared" si="1627"/>
        <v>No Ct</v>
      </c>
      <c r="M906">
        <f t="shared" si="1618"/>
        <v>0</v>
      </c>
      <c r="N906">
        <f t="shared" si="1619"/>
        <v>0</v>
      </c>
      <c r="O906">
        <f t="shared" si="1620"/>
        <v>0</v>
      </c>
      <c r="Q906">
        <f t="shared" ref="Q906" si="1732">IF(L908="No Ct",0,L908)</f>
        <v>0</v>
      </c>
      <c r="R906">
        <f t="shared" ref="R906" si="1733">IF(L909="No Ct",0,L909)</f>
        <v>0</v>
      </c>
      <c r="S906" t="str">
        <f t="shared" ref="S906" si="1734">IF(AND(M906&gt;0,N906=0),"Valid","Invalid")</f>
        <v>Invalid</v>
      </c>
      <c r="T906" t="str">
        <f t="shared" ref="T906" si="1735">IF(OR(Q906&gt;1,R906&gt;1),"Present","Absent")</f>
        <v>Absent</v>
      </c>
      <c r="U906" t="str">
        <f t="shared" ref="U906" si="1736">IF(OR(AND(Q906&gt;1,Q906&lt;41),AND(R906&gt;1,R906&lt;41)),"Ct&lt;41","Ct&gt;41")</f>
        <v>Ct&gt;41</v>
      </c>
      <c r="V906" t="str">
        <f t="shared" ref="V906" si="1737">J906</f>
        <v>Signalkrebs</v>
      </c>
      <c r="W906" t="str">
        <f t="shared" ref="W906" si="1738">MID(F906,10,9)</f>
        <v>DL2022048</v>
      </c>
      <c r="X906" t="str">
        <f t="shared" ref="X906" si="1739">W906&amp;"_"&amp;V906&amp;"_"&amp;S906&amp;"_"&amp;T906&amp;"_"&amp;U906</f>
        <v>DL2022048_Signalkrebs_Invalid_Absent_Ct&gt;41</v>
      </c>
    </row>
    <row r="907" spans="1:25" x14ac:dyDescent="0.25">
      <c r="A907" t="s">
        <v>152</v>
      </c>
      <c r="B907" t="s">
        <v>51</v>
      </c>
      <c r="C907" t="s">
        <v>497</v>
      </c>
      <c r="D907">
        <v>0.01</v>
      </c>
      <c r="E907" t="s">
        <v>1275</v>
      </c>
      <c r="F907" t="s">
        <v>519</v>
      </c>
      <c r="G907" t="str">
        <f t="shared" si="1615"/>
        <v>DL2022048</v>
      </c>
      <c r="H907" t="str">
        <f t="shared" si="1626"/>
        <v>15</v>
      </c>
      <c r="I907" t="str">
        <f t="shared" si="1616"/>
        <v>Signalkrebs_15_20220823_DL2022048_OerestadGym</v>
      </c>
      <c r="J907" t="str">
        <f>VLOOKUP(MID(C907,4,6),Datasæt_Analysesystemer!$B$2:$E$69,3,FALSE)</f>
        <v>Signalkrebs</v>
      </c>
      <c r="K907" t="str">
        <f t="shared" si="1617"/>
        <v>NK</v>
      </c>
      <c r="L907" s="7" t="str">
        <f t="shared" si="1627"/>
        <v>No Ct</v>
      </c>
      <c r="M907" t="str">
        <f t="shared" si="1618"/>
        <v/>
      </c>
      <c r="N907" t="str">
        <f t="shared" si="1619"/>
        <v/>
      </c>
      <c r="O907" t="str">
        <f t="shared" si="1620"/>
        <v/>
      </c>
    </row>
    <row r="908" spans="1:25" x14ac:dyDescent="0.25">
      <c r="A908" t="s">
        <v>116</v>
      </c>
      <c r="B908" t="s">
        <v>76</v>
      </c>
      <c r="C908" t="s">
        <v>485</v>
      </c>
      <c r="D908">
        <v>0.01</v>
      </c>
      <c r="E908" t="s">
        <v>1275</v>
      </c>
      <c r="F908" t="s">
        <v>519</v>
      </c>
      <c r="G908" t="str">
        <f t="shared" si="1615"/>
        <v>DL2022048</v>
      </c>
      <c r="H908" t="str">
        <f t="shared" si="1626"/>
        <v>15</v>
      </c>
      <c r="I908" t="str">
        <f t="shared" si="1616"/>
        <v>Signalkrebs_15_20220823_DL2022048_OerestadGym</v>
      </c>
      <c r="J908" t="str">
        <f>VLOOKUP(MID(C908,4,6),Datasæt_Analysesystemer!$B$2:$E$69,3,FALSE)</f>
        <v>Signalkrebs</v>
      </c>
      <c r="K908" t="str">
        <f t="shared" si="1617"/>
        <v>EP</v>
      </c>
      <c r="L908" s="7" t="str">
        <f t="shared" si="1627"/>
        <v>No Ct</v>
      </c>
      <c r="M908" t="str">
        <f t="shared" si="1618"/>
        <v/>
      </c>
      <c r="N908" t="str">
        <f t="shared" si="1619"/>
        <v/>
      </c>
      <c r="O908" t="str">
        <f t="shared" si="1620"/>
        <v/>
      </c>
    </row>
    <row r="909" spans="1:25" x14ac:dyDescent="0.25">
      <c r="A909" t="s">
        <v>138</v>
      </c>
      <c r="B909" t="s">
        <v>76</v>
      </c>
      <c r="C909" t="s">
        <v>485</v>
      </c>
      <c r="D909">
        <v>0.01</v>
      </c>
      <c r="E909" t="s">
        <v>1275</v>
      </c>
      <c r="F909" t="s">
        <v>519</v>
      </c>
      <c r="G909" t="str">
        <f t="shared" si="1615"/>
        <v>DL2022048</v>
      </c>
      <c r="H909" t="str">
        <f t="shared" si="1626"/>
        <v>15</v>
      </c>
      <c r="I909" t="str">
        <f t="shared" si="1616"/>
        <v>Signalkrebs_15_20220823_DL2022048_OerestadGym</v>
      </c>
      <c r="J909" t="str">
        <f>VLOOKUP(MID(C909,4,6),Datasæt_Analysesystemer!$B$2:$E$69,3,FALSE)</f>
        <v>Signalkrebs</v>
      </c>
      <c r="K909" t="str">
        <f t="shared" si="1617"/>
        <v>EP</v>
      </c>
      <c r="L909" s="7" t="str">
        <f t="shared" si="1627"/>
        <v>No Ct</v>
      </c>
      <c r="M909" t="str">
        <f t="shared" si="1618"/>
        <v/>
      </c>
      <c r="N909" t="str">
        <f t="shared" si="1619"/>
        <v/>
      </c>
      <c r="O909" t="str">
        <f t="shared" si="1620"/>
        <v/>
      </c>
      <c r="Y909" t="str">
        <f>O911</f>
        <v/>
      </c>
    </row>
    <row r="910" spans="1:25" x14ac:dyDescent="0.25">
      <c r="A910" t="s">
        <v>178</v>
      </c>
      <c r="B910" t="s">
        <v>23</v>
      </c>
      <c r="C910" t="s">
        <v>510</v>
      </c>
      <c r="D910">
        <v>0.01</v>
      </c>
      <c r="E910">
        <v>39.43</v>
      </c>
      <c r="F910" t="s">
        <v>519</v>
      </c>
      <c r="G910" t="str">
        <f t="shared" si="1615"/>
        <v>DL2022048</v>
      </c>
      <c r="H910" t="str">
        <f t="shared" si="1626"/>
        <v>16</v>
      </c>
      <c r="I910" t="str">
        <f t="shared" si="1616"/>
        <v>Signalkrebs_16_20220823_DL2022048_OerestadGym</v>
      </c>
      <c r="J910" t="str">
        <f>VLOOKUP(MID(C910,4,6),Datasæt_Analysesystemer!$B$2:$E$69,3,FALSE)</f>
        <v>Signalkrebs</v>
      </c>
      <c r="K910" t="str">
        <f t="shared" si="1617"/>
        <v>PK</v>
      </c>
      <c r="L910" s="7">
        <f t="shared" si="1627"/>
        <v>39.43</v>
      </c>
      <c r="M910">
        <f t="shared" si="1618"/>
        <v>39.43</v>
      </c>
      <c r="N910">
        <f t="shared" si="1619"/>
        <v>0</v>
      </c>
      <c r="O910">
        <f t="shared" si="1620"/>
        <v>0</v>
      </c>
      <c r="Q910">
        <f t="shared" ref="Q910" si="1740">IF(L912="No Ct",0,L912)</f>
        <v>0</v>
      </c>
      <c r="R910">
        <f t="shared" ref="R910" si="1741">IF(L913="No Ct",0,L913)</f>
        <v>0</v>
      </c>
      <c r="S910" t="str">
        <f t="shared" ref="S910" si="1742">IF(AND(M910&gt;0,N910=0),"Valid","Invalid")</f>
        <v>Valid</v>
      </c>
      <c r="T910" t="str">
        <f t="shared" ref="T910" si="1743">IF(OR(Q910&gt;1,R910&gt;1),"Present","Absent")</f>
        <v>Absent</v>
      </c>
      <c r="U910" t="str">
        <f t="shared" ref="U910" si="1744">IF(OR(AND(Q910&gt;1,Q910&lt;41),AND(R910&gt;1,R910&lt;41)),"Ct&lt;41","Ct&gt;41")</f>
        <v>Ct&gt;41</v>
      </c>
      <c r="V910" t="str">
        <f t="shared" ref="V910" si="1745">J910</f>
        <v>Signalkrebs</v>
      </c>
      <c r="W910" t="str">
        <f t="shared" ref="W910" si="1746">MID(F910,10,9)</f>
        <v>DL2022048</v>
      </c>
      <c r="X910" t="str">
        <f t="shared" ref="X910" si="1747">W910&amp;"_"&amp;V910&amp;"_"&amp;S910&amp;"_"&amp;T910&amp;"_"&amp;U910</f>
        <v>DL2022048_Signalkrebs_Valid_Absent_Ct&gt;41</v>
      </c>
    </row>
    <row r="911" spans="1:25" x14ac:dyDescent="0.25">
      <c r="A911" t="s">
        <v>154</v>
      </c>
      <c r="B911" t="s">
        <v>51</v>
      </c>
      <c r="C911" t="s">
        <v>498</v>
      </c>
      <c r="D911">
        <v>0.01</v>
      </c>
      <c r="E911" t="s">
        <v>1275</v>
      </c>
      <c r="F911" t="s">
        <v>519</v>
      </c>
      <c r="G911" t="str">
        <f t="shared" si="1615"/>
        <v>DL2022048</v>
      </c>
      <c r="H911" t="str">
        <f t="shared" si="1626"/>
        <v>16</v>
      </c>
      <c r="I911" t="str">
        <f t="shared" si="1616"/>
        <v>Signalkrebs_16_20220823_DL2022048_OerestadGym</v>
      </c>
      <c r="J911" t="str">
        <f>VLOOKUP(MID(C911,4,6),Datasæt_Analysesystemer!$B$2:$E$69,3,FALSE)</f>
        <v>Signalkrebs</v>
      </c>
      <c r="K911" t="str">
        <f t="shared" si="1617"/>
        <v>NK</v>
      </c>
      <c r="L911" s="7" t="str">
        <f t="shared" si="1627"/>
        <v>No Ct</v>
      </c>
      <c r="M911" t="str">
        <f t="shared" si="1618"/>
        <v/>
      </c>
      <c r="N911" t="str">
        <f t="shared" si="1619"/>
        <v/>
      </c>
      <c r="O911" t="str">
        <f t="shared" si="1620"/>
        <v/>
      </c>
    </row>
    <row r="912" spans="1:25" x14ac:dyDescent="0.25">
      <c r="A912" t="s">
        <v>118</v>
      </c>
      <c r="B912" t="s">
        <v>76</v>
      </c>
      <c r="C912" t="s">
        <v>486</v>
      </c>
      <c r="D912">
        <v>0.01</v>
      </c>
      <c r="E912" t="s">
        <v>1275</v>
      </c>
      <c r="F912" t="s">
        <v>519</v>
      </c>
      <c r="G912" t="str">
        <f t="shared" si="1615"/>
        <v>DL2022048</v>
      </c>
      <c r="H912" t="str">
        <f t="shared" si="1626"/>
        <v>16</v>
      </c>
      <c r="I912" t="str">
        <f t="shared" si="1616"/>
        <v>Signalkrebs_16_20220823_DL2022048_OerestadGym</v>
      </c>
      <c r="J912" t="str">
        <f>VLOOKUP(MID(C912,4,6),Datasæt_Analysesystemer!$B$2:$E$69,3,FALSE)</f>
        <v>Signalkrebs</v>
      </c>
      <c r="K912" t="str">
        <f t="shared" si="1617"/>
        <v>EP</v>
      </c>
      <c r="L912" s="7" t="str">
        <f t="shared" si="1627"/>
        <v>No Ct</v>
      </c>
      <c r="M912" t="str">
        <f t="shared" si="1618"/>
        <v/>
      </c>
      <c r="N912" t="str">
        <f t="shared" si="1619"/>
        <v/>
      </c>
      <c r="O912" t="str">
        <f t="shared" si="1620"/>
        <v/>
      </c>
    </row>
    <row r="913" spans="1:25" x14ac:dyDescent="0.25">
      <c r="A913" t="s">
        <v>139</v>
      </c>
      <c r="B913" t="s">
        <v>76</v>
      </c>
      <c r="C913" t="s">
        <v>486</v>
      </c>
      <c r="D913">
        <v>0.01</v>
      </c>
      <c r="E913" t="s">
        <v>1275</v>
      </c>
      <c r="F913" t="s">
        <v>519</v>
      </c>
      <c r="G913" t="str">
        <f t="shared" si="1615"/>
        <v>DL2022048</v>
      </c>
      <c r="H913" t="str">
        <f t="shared" si="1626"/>
        <v>16</v>
      </c>
      <c r="I913" t="str">
        <f t="shared" si="1616"/>
        <v>Signalkrebs_16_20220823_DL2022048_OerestadGym</v>
      </c>
      <c r="J913" t="str">
        <f>VLOOKUP(MID(C913,4,6),Datasæt_Analysesystemer!$B$2:$E$69,3,FALSE)</f>
        <v>Signalkrebs</v>
      </c>
      <c r="K913" t="str">
        <f t="shared" si="1617"/>
        <v>EP</v>
      </c>
      <c r="L913" s="7" t="str">
        <f t="shared" si="1627"/>
        <v>No Ct</v>
      </c>
      <c r="M913" t="str">
        <f t="shared" si="1618"/>
        <v/>
      </c>
      <c r="N913" t="str">
        <f t="shared" si="1619"/>
        <v/>
      </c>
      <c r="O913" t="str">
        <f t="shared" si="1620"/>
        <v/>
      </c>
      <c r="Y913" t="str">
        <f>O915</f>
        <v/>
      </c>
    </row>
    <row r="914" spans="1:25" x14ac:dyDescent="0.25">
      <c r="A914" t="s">
        <v>180</v>
      </c>
      <c r="B914" t="s">
        <v>23</v>
      </c>
      <c r="C914" t="s">
        <v>511</v>
      </c>
      <c r="D914">
        <v>0.01</v>
      </c>
      <c r="E914">
        <v>30.89</v>
      </c>
      <c r="F914" t="s">
        <v>519</v>
      </c>
      <c r="G914" t="str">
        <f t="shared" ref="G914:G977" si="1748">MID(F914,10,9)</f>
        <v>DL2022048</v>
      </c>
      <c r="H914" t="str">
        <f t="shared" ref="H914:H977" si="1749">LEFT(C914,2)</f>
        <v>17</v>
      </c>
      <c r="I914" t="str">
        <f t="shared" ref="I914:I977" si="1750">J914&amp;"_"&amp;H914&amp;"_"&amp;F914</f>
        <v>Galizisk sumpkrebs_17_20220823_DL2022048_OerestadGym</v>
      </c>
      <c r="J914" t="str">
        <f>VLOOKUP(MID(C914,4,6),Datasæt_Analysesystemer!$B$2:$E$69,3,FALSE)</f>
        <v>Galizisk sumpkrebs</v>
      </c>
      <c r="K914" t="str">
        <f t="shared" ref="K914:K977" si="1751">RIGHT(C914,2)</f>
        <v>PK</v>
      </c>
      <c r="L914" s="7">
        <f t="shared" si="1627"/>
        <v>30.89</v>
      </c>
      <c r="M914">
        <f t="shared" ref="M914:M977" si="1752">IF(K914="PK",SUMIFS(L:L,K:K,"PK",I:I,I914),"")</f>
        <v>30.89</v>
      </c>
      <c r="N914">
        <f t="shared" ref="N914:N977" si="1753">IF(K914="PK",SUMIFS(L:L,K:K,"NK",I:I,I914),"")</f>
        <v>0</v>
      </c>
      <c r="O914">
        <f t="shared" ref="O914:O977" si="1754">IF(K914="PK",SUMIFS(L:L,K:K,"EP",I:I,I914),"")</f>
        <v>0</v>
      </c>
      <c r="Q914">
        <f t="shared" ref="Q914" si="1755">IF(L916="No Ct",0,L916)</f>
        <v>0</v>
      </c>
      <c r="R914">
        <f t="shared" ref="R914" si="1756">IF(L917="No Ct",0,L917)</f>
        <v>0</v>
      </c>
      <c r="S914" t="str">
        <f t="shared" ref="S914" si="1757">IF(AND(M914&gt;0,N914=0),"Valid","Invalid")</f>
        <v>Valid</v>
      </c>
      <c r="T914" t="str">
        <f t="shared" ref="T914" si="1758">IF(OR(Q914&gt;1,R914&gt;1),"Present","Absent")</f>
        <v>Absent</v>
      </c>
      <c r="U914" t="str">
        <f t="shared" ref="U914" si="1759">IF(OR(AND(Q914&gt;1,Q914&lt;41),AND(R914&gt;1,R914&lt;41)),"Ct&lt;41","Ct&gt;41")</f>
        <v>Ct&gt;41</v>
      </c>
      <c r="V914" t="str">
        <f t="shared" ref="V914" si="1760">J914</f>
        <v>Galizisk sumpkrebs</v>
      </c>
      <c r="W914" t="str">
        <f t="shared" ref="W914" si="1761">MID(F914,10,9)</f>
        <v>DL2022048</v>
      </c>
      <c r="X914" t="str">
        <f t="shared" ref="X914" si="1762">W914&amp;"_"&amp;V914&amp;"_"&amp;S914&amp;"_"&amp;T914&amp;"_"&amp;U914</f>
        <v>DL2022048_Galizisk sumpkrebs_Valid_Absent_Ct&gt;41</v>
      </c>
    </row>
    <row r="915" spans="1:25" x14ac:dyDescent="0.25">
      <c r="A915" t="s">
        <v>156</v>
      </c>
      <c r="B915" t="s">
        <v>51</v>
      </c>
      <c r="C915" t="s">
        <v>499</v>
      </c>
      <c r="D915">
        <v>0.01</v>
      </c>
      <c r="E915" t="s">
        <v>1275</v>
      </c>
      <c r="F915" t="s">
        <v>519</v>
      </c>
      <c r="G915" t="str">
        <f t="shared" si="1748"/>
        <v>DL2022048</v>
      </c>
      <c r="H915" t="str">
        <f t="shared" si="1749"/>
        <v>17</v>
      </c>
      <c r="I915" t="str">
        <f t="shared" si="1750"/>
        <v>Galizisk sumpkrebs_17_20220823_DL2022048_OerestadGym</v>
      </c>
      <c r="J915" t="str">
        <f>VLOOKUP(MID(C915,4,6),Datasæt_Analysesystemer!$B$2:$E$69,3,FALSE)</f>
        <v>Galizisk sumpkrebs</v>
      </c>
      <c r="K915" t="str">
        <f t="shared" si="1751"/>
        <v>NK</v>
      </c>
      <c r="L915" s="7" t="str">
        <f t="shared" ref="L915:L978" si="1763">IF(TRIM(E915)="No Ct","No Ct",E915)</f>
        <v>No Ct</v>
      </c>
      <c r="M915" t="str">
        <f t="shared" si="1752"/>
        <v/>
      </c>
      <c r="N915" t="str">
        <f t="shared" si="1753"/>
        <v/>
      </c>
      <c r="O915" t="str">
        <f t="shared" si="1754"/>
        <v/>
      </c>
    </row>
    <row r="916" spans="1:25" x14ac:dyDescent="0.25">
      <c r="A916" t="s">
        <v>120</v>
      </c>
      <c r="B916" t="s">
        <v>76</v>
      </c>
      <c r="C916" t="s">
        <v>487</v>
      </c>
      <c r="D916">
        <v>0.01</v>
      </c>
      <c r="E916" t="s">
        <v>1275</v>
      </c>
      <c r="F916" t="s">
        <v>519</v>
      </c>
      <c r="G916" t="str">
        <f t="shared" si="1748"/>
        <v>DL2022048</v>
      </c>
      <c r="H916" t="str">
        <f t="shared" si="1749"/>
        <v>17</v>
      </c>
      <c r="I916" t="str">
        <f t="shared" si="1750"/>
        <v>Galizisk sumpkrebs_17_20220823_DL2022048_OerestadGym</v>
      </c>
      <c r="J916" t="str">
        <f>VLOOKUP(MID(C916,4,6),Datasæt_Analysesystemer!$B$2:$E$69,3,FALSE)</f>
        <v>Galizisk sumpkrebs</v>
      </c>
      <c r="K916" t="str">
        <f t="shared" si="1751"/>
        <v>EP</v>
      </c>
      <c r="L916" s="7" t="str">
        <f t="shared" si="1763"/>
        <v>No Ct</v>
      </c>
      <c r="M916" t="str">
        <f t="shared" si="1752"/>
        <v/>
      </c>
      <c r="N916" t="str">
        <f t="shared" si="1753"/>
        <v/>
      </c>
      <c r="O916" t="str">
        <f t="shared" si="1754"/>
        <v/>
      </c>
    </row>
    <row r="917" spans="1:25" x14ac:dyDescent="0.25">
      <c r="A917" t="s">
        <v>140</v>
      </c>
      <c r="B917" t="s">
        <v>76</v>
      </c>
      <c r="C917" t="s">
        <v>487</v>
      </c>
      <c r="D917">
        <v>0.01</v>
      </c>
      <c r="E917" t="s">
        <v>1275</v>
      </c>
      <c r="F917" t="s">
        <v>519</v>
      </c>
      <c r="G917" t="str">
        <f t="shared" si="1748"/>
        <v>DL2022048</v>
      </c>
      <c r="H917" t="str">
        <f t="shared" si="1749"/>
        <v>17</v>
      </c>
      <c r="I917" t="str">
        <f t="shared" si="1750"/>
        <v>Galizisk sumpkrebs_17_20220823_DL2022048_OerestadGym</v>
      </c>
      <c r="J917" t="str">
        <f>VLOOKUP(MID(C917,4,6),Datasæt_Analysesystemer!$B$2:$E$69,3,FALSE)</f>
        <v>Galizisk sumpkrebs</v>
      </c>
      <c r="K917" t="str">
        <f t="shared" si="1751"/>
        <v>EP</v>
      </c>
      <c r="L917" s="7" t="str">
        <f t="shared" si="1763"/>
        <v>No Ct</v>
      </c>
      <c r="M917" t="str">
        <f t="shared" si="1752"/>
        <v/>
      </c>
      <c r="N917" t="str">
        <f t="shared" si="1753"/>
        <v/>
      </c>
      <c r="O917" t="str">
        <f t="shared" si="1754"/>
        <v/>
      </c>
      <c r="Y917" t="str">
        <f>O919</f>
        <v/>
      </c>
    </row>
    <row r="918" spans="1:25" x14ac:dyDescent="0.25">
      <c r="A918" t="s">
        <v>182</v>
      </c>
      <c r="B918" t="s">
        <v>23</v>
      </c>
      <c r="C918" t="s">
        <v>512</v>
      </c>
      <c r="D918">
        <v>0.01</v>
      </c>
      <c r="E918">
        <v>30.98</v>
      </c>
      <c r="F918" t="s">
        <v>519</v>
      </c>
      <c r="G918" t="str">
        <f t="shared" si="1748"/>
        <v>DL2022048</v>
      </c>
      <c r="H918" t="str">
        <f t="shared" si="1749"/>
        <v>18</v>
      </c>
      <c r="I918" t="str">
        <f t="shared" si="1750"/>
        <v>Galizisk sumpkrebs_18_20220823_DL2022048_OerestadGym</v>
      </c>
      <c r="J918" t="str">
        <f>VLOOKUP(MID(C918,4,6),Datasæt_Analysesystemer!$B$2:$E$69,3,FALSE)</f>
        <v>Galizisk sumpkrebs</v>
      </c>
      <c r="K918" t="str">
        <f t="shared" si="1751"/>
        <v>PK</v>
      </c>
      <c r="L918" s="7">
        <f t="shared" si="1763"/>
        <v>30.98</v>
      </c>
      <c r="M918">
        <f t="shared" si="1752"/>
        <v>30.98</v>
      </c>
      <c r="N918">
        <f t="shared" si="1753"/>
        <v>0</v>
      </c>
      <c r="O918">
        <f t="shared" si="1754"/>
        <v>0</v>
      </c>
      <c r="Q918">
        <f t="shared" ref="Q918" si="1764">IF(L920="No Ct",0,L920)</f>
        <v>0</v>
      </c>
      <c r="R918">
        <f t="shared" ref="R918" si="1765">IF(L921="No Ct",0,L921)</f>
        <v>0</v>
      </c>
      <c r="S918" t="str">
        <f t="shared" ref="S918" si="1766">IF(AND(M918&gt;0,N918=0),"Valid","Invalid")</f>
        <v>Valid</v>
      </c>
      <c r="T918" t="str">
        <f t="shared" ref="T918" si="1767">IF(OR(Q918&gt;1,R918&gt;1),"Present","Absent")</f>
        <v>Absent</v>
      </c>
      <c r="U918" t="str">
        <f t="shared" ref="U918" si="1768">IF(OR(AND(Q918&gt;1,Q918&lt;41),AND(R918&gt;1,R918&lt;41)),"Ct&lt;41","Ct&gt;41")</f>
        <v>Ct&gt;41</v>
      </c>
      <c r="V918" t="str">
        <f t="shared" ref="V918" si="1769">J918</f>
        <v>Galizisk sumpkrebs</v>
      </c>
      <c r="W918" t="str">
        <f t="shared" ref="W918" si="1770">MID(F918,10,9)</f>
        <v>DL2022048</v>
      </c>
      <c r="X918" t="str">
        <f t="shared" ref="X918" si="1771">W918&amp;"_"&amp;V918&amp;"_"&amp;S918&amp;"_"&amp;T918&amp;"_"&amp;U918</f>
        <v>DL2022048_Galizisk sumpkrebs_Valid_Absent_Ct&gt;41</v>
      </c>
    </row>
    <row r="919" spans="1:25" x14ac:dyDescent="0.25">
      <c r="A919" t="s">
        <v>158</v>
      </c>
      <c r="B919" t="s">
        <v>51</v>
      </c>
      <c r="C919" t="s">
        <v>500</v>
      </c>
      <c r="D919">
        <v>0.01</v>
      </c>
      <c r="E919" t="s">
        <v>1275</v>
      </c>
      <c r="F919" t="s">
        <v>519</v>
      </c>
      <c r="G919" t="str">
        <f t="shared" si="1748"/>
        <v>DL2022048</v>
      </c>
      <c r="H919" t="str">
        <f t="shared" si="1749"/>
        <v>18</v>
      </c>
      <c r="I919" t="str">
        <f t="shared" si="1750"/>
        <v>Galizisk sumpkrebs_18_20220823_DL2022048_OerestadGym</v>
      </c>
      <c r="J919" t="str">
        <f>VLOOKUP(MID(C919,4,6),Datasæt_Analysesystemer!$B$2:$E$69,3,FALSE)</f>
        <v>Galizisk sumpkrebs</v>
      </c>
      <c r="K919" t="str">
        <f t="shared" si="1751"/>
        <v>NK</v>
      </c>
      <c r="L919" s="7" t="str">
        <f t="shared" si="1763"/>
        <v>No Ct</v>
      </c>
      <c r="M919" t="str">
        <f t="shared" si="1752"/>
        <v/>
      </c>
      <c r="N919" t="str">
        <f t="shared" si="1753"/>
        <v/>
      </c>
      <c r="O919" t="str">
        <f t="shared" si="1754"/>
        <v/>
      </c>
    </row>
    <row r="920" spans="1:25" x14ac:dyDescent="0.25">
      <c r="A920" t="s">
        <v>122</v>
      </c>
      <c r="B920" t="s">
        <v>76</v>
      </c>
      <c r="C920" t="s">
        <v>488</v>
      </c>
      <c r="D920">
        <v>0.01</v>
      </c>
      <c r="E920" t="s">
        <v>1275</v>
      </c>
      <c r="F920" t="s">
        <v>519</v>
      </c>
      <c r="G920" t="str">
        <f t="shared" si="1748"/>
        <v>DL2022048</v>
      </c>
      <c r="H920" t="str">
        <f t="shared" si="1749"/>
        <v>18</v>
      </c>
      <c r="I920" t="str">
        <f t="shared" si="1750"/>
        <v>Galizisk sumpkrebs_18_20220823_DL2022048_OerestadGym</v>
      </c>
      <c r="J920" t="str">
        <f>VLOOKUP(MID(C920,4,6),Datasæt_Analysesystemer!$B$2:$E$69,3,FALSE)</f>
        <v>Galizisk sumpkrebs</v>
      </c>
      <c r="K920" t="str">
        <f t="shared" si="1751"/>
        <v>EP</v>
      </c>
      <c r="L920" s="7" t="str">
        <f t="shared" si="1763"/>
        <v>No Ct</v>
      </c>
      <c r="M920" t="str">
        <f t="shared" si="1752"/>
        <v/>
      </c>
      <c r="N920" t="str">
        <f t="shared" si="1753"/>
        <v/>
      </c>
      <c r="O920" t="str">
        <f t="shared" si="1754"/>
        <v/>
      </c>
    </row>
    <row r="921" spans="1:25" x14ac:dyDescent="0.25">
      <c r="A921" t="s">
        <v>141</v>
      </c>
      <c r="B921" t="s">
        <v>76</v>
      </c>
      <c r="C921" t="s">
        <v>488</v>
      </c>
      <c r="D921">
        <v>0.01</v>
      </c>
      <c r="E921" t="s">
        <v>1275</v>
      </c>
      <c r="F921" t="s">
        <v>519</v>
      </c>
      <c r="G921" t="str">
        <f t="shared" si="1748"/>
        <v>DL2022048</v>
      </c>
      <c r="H921" t="str">
        <f t="shared" si="1749"/>
        <v>18</v>
      </c>
      <c r="I921" t="str">
        <f t="shared" si="1750"/>
        <v>Galizisk sumpkrebs_18_20220823_DL2022048_OerestadGym</v>
      </c>
      <c r="J921" t="str">
        <f>VLOOKUP(MID(C921,4,6),Datasæt_Analysesystemer!$B$2:$E$69,3,FALSE)</f>
        <v>Galizisk sumpkrebs</v>
      </c>
      <c r="K921" t="str">
        <f t="shared" si="1751"/>
        <v>EP</v>
      </c>
      <c r="L921" s="7" t="str">
        <f t="shared" si="1763"/>
        <v>No Ct</v>
      </c>
      <c r="M921" t="str">
        <f t="shared" si="1752"/>
        <v/>
      </c>
      <c r="N921" t="str">
        <f t="shared" si="1753"/>
        <v/>
      </c>
      <c r="O921" t="str">
        <f t="shared" si="1754"/>
        <v/>
      </c>
      <c r="Y921" t="str">
        <f>O923</f>
        <v/>
      </c>
    </row>
    <row r="922" spans="1:25" x14ac:dyDescent="0.25">
      <c r="A922" t="s">
        <v>184</v>
      </c>
      <c r="B922" t="s">
        <v>23</v>
      </c>
      <c r="C922" t="s">
        <v>513</v>
      </c>
      <c r="D922">
        <v>0.01</v>
      </c>
      <c r="E922" t="s">
        <v>1275</v>
      </c>
      <c r="F922" t="s">
        <v>519</v>
      </c>
      <c r="G922" t="str">
        <f t="shared" si="1748"/>
        <v>DL2022048</v>
      </c>
      <c r="H922" t="str">
        <f t="shared" si="1749"/>
        <v>19</v>
      </c>
      <c r="I922" t="str">
        <f t="shared" si="1750"/>
        <v>Kinesisk uldhåndskrabbe_19_20220823_DL2022048_OerestadGym</v>
      </c>
      <c r="J922" t="str">
        <f>VLOOKUP(MID(C922,4,6),Datasæt_Analysesystemer!$B$2:$E$69,3,FALSE)</f>
        <v>Kinesisk uldhåndskrabbe</v>
      </c>
      <c r="K922" t="str">
        <f t="shared" si="1751"/>
        <v>PK</v>
      </c>
      <c r="L922" s="7" t="str">
        <f t="shared" si="1763"/>
        <v>No Ct</v>
      </c>
      <c r="M922">
        <f t="shared" si="1752"/>
        <v>0</v>
      </c>
      <c r="N922">
        <f t="shared" si="1753"/>
        <v>0</v>
      </c>
      <c r="O922">
        <f t="shared" si="1754"/>
        <v>0</v>
      </c>
      <c r="Q922">
        <f t="shared" ref="Q922" si="1772">IF(L924="No Ct",0,L924)</f>
        <v>0</v>
      </c>
      <c r="R922">
        <f t="shared" ref="R922" si="1773">IF(L925="No Ct",0,L925)</f>
        <v>0</v>
      </c>
      <c r="S922" t="str">
        <f t="shared" ref="S922" si="1774">IF(AND(M922&gt;0,N922=0),"Valid","Invalid")</f>
        <v>Invalid</v>
      </c>
      <c r="T922" t="str">
        <f t="shared" ref="T922" si="1775">IF(OR(Q922&gt;1,R922&gt;1),"Present","Absent")</f>
        <v>Absent</v>
      </c>
      <c r="U922" t="str">
        <f t="shared" ref="U922" si="1776">IF(OR(AND(Q922&gt;1,Q922&lt;41),AND(R922&gt;1,R922&lt;41)),"Ct&lt;41","Ct&gt;41")</f>
        <v>Ct&gt;41</v>
      </c>
      <c r="V922" t="str">
        <f t="shared" ref="V922" si="1777">J922</f>
        <v>Kinesisk uldhåndskrabbe</v>
      </c>
      <c r="W922" t="str">
        <f t="shared" ref="W922" si="1778">MID(F922,10,9)</f>
        <v>DL2022048</v>
      </c>
      <c r="X922" t="str">
        <f t="shared" ref="X922" si="1779">W922&amp;"_"&amp;V922&amp;"_"&amp;S922&amp;"_"&amp;T922&amp;"_"&amp;U922</f>
        <v>DL2022048_Kinesisk uldhåndskrabbe_Invalid_Absent_Ct&gt;41</v>
      </c>
    </row>
    <row r="923" spans="1:25" x14ac:dyDescent="0.25">
      <c r="A923" t="s">
        <v>160</v>
      </c>
      <c r="B923" t="s">
        <v>51</v>
      </c>
      <c r="C923" t="s">
        <v>501</v>
      </c>
      <c r="D923">
        <v>0.01</v>
      </c>
      <c r="E923" t="s">
        <v>1275</v>
      </c>
      <c r="F923" t="s">
        <v>519</v>
      </c>
      <c r="G923" t="str">
        <f t="shared" si="1748"/>
        <v>DL2022048</v>
      </c>
      <c r="H923" t="str">
        <f t="shared" si="1749"/>
        <v>19</v>
      </c>
      <c r="I923" t="str">
        <f t="shared" si="1750"/>
        <v>Kinesisk uldhåndskrabbe_19_20220823_DL2022048_OerestadGym</v>
      </c>
      <c r="J923" t="str">
        <f>VLOOKUP(MID(C923,4,6),Datasæt_Analysesystemer!$B$2:$E$69,3,FALSE)</f>
        <v>Kinesisk uldhåndskrabbe</v>
      </c>
      <c r="K923" t="str">
        <f t="shared" si="1751"/>
        <v>NK</v>
      </c>
      <c r="L923" s="7" t="str">
        <f t="shared" si="1763"/>
        <v>No Ct</v>
      </c>
      <c r="M923" t="str">
        <f t="shared" si="1752"/>
        <v/>
      </c>
      <c r="N923" t="str">
        <f t="shared" si="1753"/>
        <v/>
      </c>
      <c r="O923" t="str">
        <f t="shared" si="1754"/>
        <v/>
      </c>
    </row>
    <row r="924" spans="1:25" x14ac:dyDescent="0.25">
      <c r="A924" t="s">
        <v>124</v>
      </c>
      <c r="B924" t="s">
        <v>76</v>
      </c>
      <c r="C924" t="s">
        <v>489</v>
      </c>
      <c r="D924">
        <v>0.01</v>
      </c>
      <c r="E924" t="s">
        <v>1275</v>
      </c>
      <c r="F924" t="s">
        <v>519</v>
      </c>
      <c r="G924" t="str">
        <f t="shared" si="1748"/>
        <v>DL2022048</v>
      </c>
      <c r="H924" t="str">
        <f t="shared" si="1749"/>
        <v>19</v>
      </c>
      <c r="I924" t="str">
        <f t="shared" si="1750"/>
        <v>Kinesisk uldhåndskrabbe_19_20220823_DL2022048_OerestadGym</v>
      </c>
      <c r="J924" t="str">
        <f>VLOOKUP(MID(C924,4,6),Datasæt_Analysesystemer!$B$2:$E$69,3,FALSE)</f>
        <v>Kinesisk uldhåndskrabbe</v>
      </c>
      <c r="K924" t="str">
        <f t="shared" si="1751"/>
        <v>EP</v>
      </c>
      <c r="L924" s="7" t="str">
        <f t="shared" si="1763"/>
        <v>No Ct</v>
      </c>
      <c r="M924" t="str">
        <f t="shared" si="1752"/>
        <v/>
      </c>
      <c r="N924" t="str">
        <f t="shared" si="1753"/>
        <v/>
      </c>
      <c r="O924" t="str">
        <f t="shared" si="1754"/>
        <v/>
      </c>
    </row>
    <row r="925" spans="1:25" x14ac:dyDescent="0.25">
      <c r="A925" t="s">
        <v>142</v>
      </c>
      <c r="B925" t="s">
        <v>76</v>
      </c>
      <c r="C925" t="s">
        <v>489</v>
      </c>
      <c r="D925">
        <v>0.01</v>
      </c>
      <c r="E925" t="s">
        <v>1275</v>
      </c>
      <c r="F925" t="s">
        <v>519</v>
      </c>
      <c r="G925" t="str">
        <f t="shared" si="1748"/>
        <v>DL2022048</v>
      </c>
      <c r="H925" t="str">
        <f t="shared" si="1749"/>
        <v>19</v>
      </c>
      <c r="I925" t="str">
        <f t="shared" si="1750"/>
        <v>Kinesisk uldhåndskrabbe_19_20220823_DL2022048_OerestadGym</v>
      </c>
      <c r="J925" t="str">
        <f>VLOOKUP(MID(C925,4,6),Datasæt_Analysesystemer!$B$2:$E$69,3,FALSE)</f>
        <v>Kinesisk uldhåndskrabbe</v>
      </c>
      <c r="K925" t="str">
        <f t="shared" si="1751"/>
        <v>EP</v>
      </c>
      <c r="L925" s="7" t="str">
        <f t="shared" si="1763"/>
        <v>No Ct</v>
      </c>
      <c r="M925" t="str">
        <f t="shared" si="1752"/>
        <v/>
      </c>
      <c r="N925" t="str">
        <f t="shared" si="1753"/>
        <v/>
      </c>
      <c r="O925" t="str">
        <f t="shared" si="1754"/>
        <v/>
      </c>
      <c r="Y925" t="str">
        <f>O927</f>
        <v/>
      </c>
    </row>
    <row r="926" spans="1:25" x14ac:dyDescent="0.25">
      <c r="A926" t="s">
        <v>186</v>
      </c>
      <c r="B926" t="s">
        <v>23</v>
      </c>
      <c r="C926" t="s">
        <v>514</v>
      </c>
      <c r="D926">
        <v>0.01</v>
      </c>
      <c r="E926" t="s">
        <v>1275</v>
      </c>
      <c r="F926" t="s">
        <v>519</v>
      </c>
      <c r="G926" t="str">
        <f t="shared" si="1748"/>
        <v>DL2022048</v>
      </c>
      <c r="H926" t="str">
        <f t="shared" si="1749"/>
        <v>20</v>
      </c>
      <c r="I926" t="str">
        <f t="shared" si="1750"/>
        <v>Kinesisk uldhåndskrabbe_20_20220823_DL2022048_OerestadGym</v>
      </c>
      <c r="J926" t="str">
        <f>VLOOKUP(MID(C926,4,6),Datasæt_Analysesystemer!$B$2:$E$69,3,FALSE)</f>
        <v>Kinesisk uldhåndskrabbe</v>
      </c>
      <c r="K926" t="str">
        <f t="shared" si="1751"/>
        <v>PK</v>
      </c>
      <c r="L926" s="7" t="str">
        <f t="shared" si="1763"/>
        <v>No Ct</v>
      </c>
      <c r="M926">
        <f t="shared" si="1752"/>
        <v>0</v>
      </c>
      <c r="N926">
        <f t="shared" si="1753"/>
        <v>0</v>
      </c>
      <c r="O926">
        <f t="shared" si="1754"/>
        <v>0</v>
      </c>
      <c r="Q926">
        <f t="shared" ref="Q926" si="1780">IF(L928="No Ct",0,L928)</f>
        <v>0</v>
      </c>
      <c r="R926">
        <f t="shared" ref="R926" si="1781">IF(L929="No Ct",0,L929)</f>
        <v>0</v>
      </c>
      <c r="S926" t="str">
        <f t="shared" ref="S926" si="1782">IF(AND(M926&gt;0,N926=0),"Valid","Invalid")</f>
        <v>Invalid</v>
      </c>
      <c r="T926" t="str">
        <f t="shared" ref="T926" si="1783">IF(OR(Q926&gt;1,R926&gt;1),"Present","Absent")</f>
        <v>Absent</v>
      </c>
      <c r="U926" t="str">
        <f t="shared" ref="U926" si="1784">IF(OR(AND(Q926&gt;1,Q926&lt;41),AND(R926&gt;1,R926&lt;41)),"Ct&lt;41","Ct&gt;41")</f>
        <v>Ct&gt;41</v>
      </c>
      <c r="V926" t="str">
        <f t="shared" ref="V926" si="1785">J926</f>
        <v>Kinesisk uldhåndskrabbe</v>
      </c>
      <c r="W926" t="str">
        <f t="shared" ref="W926" si="1786">MID(F926,10,9)</f>
        <v>DL2022048</v>
      </c>
      <c r="X926" t="str">
        <f t="shared" ref="X926" si="1787">W926&amp;"_"&amp;V926&amp;"_"&amp;S926&amp;"_"&amp;T926&amp;"_"&amp;U926</f>
        <v>DL2022048_Kinesisk uldhåndskrabbe_Invalid_Absent_Ct&gt;41</v>
      </c>
    </row>
    <row r="927" spans="1:25" x14ac:dyDescent="0.25">
      <c r="A927" t="s">
        <v>162</v>
      </c>
      <c r="B927" t="s">
        <v>51</v>
      </c>
      <c r="C927" t="s">
        <v>502</v>
      </c>
      <c r="D927">
        <v>0.01</v>
      </c>
      <c r="E927" t="s">
        <v>1275</v>
      </c>
      <c r="F927" t="s">
        <v>519</v>
      </c>
      <c r="G927" t="str">
        <f t="shared" si="1748"/>
        <v>DL2022048</v>
      </c>
      <c r="H927" t="str">
        <f t="shared" si="1749"/>
        <v>20</v>
      </c>
      <c r="I927" t="str">
        <f t="shared" si="1750"/>
        <v>Kinesisk uldhåndskrabbe_20_20220823_DL2022048_OerestadGym</v>
      </c>
      <c r="J927" t="str">
        <f>VLOOKUP(MID(C927,4,6),Datasæt_Analysesystemer!$B$2:$E$69,3,FALSE)</f>
        <v>Kinesisk uldhåndskrabbe</v>
      </c>
      <c r="K927" t="str">
        <f t="shared" si="1751"/>
        <v>NK</v>
      </c>
      <c r="L927" s="7" t="str">
        <f t="shared" si="1763"/>
        <v>No Ct</v>
      </c>
      <c r="M927" t="str">
        <f t="shared" si="1752"/>
        <v/>
      </c>
      <c r="N927" t="str">
        <f t="shared" si="1753"/>
        <v/>
      </c>
      <c r="O927" t="str">
        <f t="shared" si="1754"/>
        <v/>
      </c>
    </row>
    <row r="928" spans="1:25" x14ac:dyDescent="0.25">
      <c r="A928" t="s">
        <v>126</v>
      </c>
      <c r="B928" t="s">
        <v>76</v>
      </c>
      <c r="C928" t="s">
        <v>490</v>
      </c>
      <c r="D928">
        <v>0.01</v>
      </c>
      <c r="E928" t="s">
        <v>1275</v>
      </c>
      <c r="F928" t="s">
        <v>519</v>
      </c>
      <c r="G928" t="str">
        <f t="shared" si="1748"/>
        <v>DL2022048</v>
      </c>
      <c r="H928" t="str">
        <f t="shared" si="1749"/>
        <v>20</v>
      </c>
      <c r="I928" t="str">
        <f t="shared" si="1750"/>
        <v>Kinesisk uldhåndskrabbe_20_20220823_DL2022048_OerestadGym</v>
      </c>
      <c r="J928" t="str">
        <f>VLOOKUP(MID(C928,4,6),Datasæt_Analysesystemer!$B$2:$E$69,3,FALSE)</f>
        <v>Kinesisk uldhåndskrabbe</v>
      </c>
      <c r="K928" t="str">
        <f t="shared" si="1751"/>
        <v>EP</v>
      </c>
      <c r="L928" s="7" t="str">
        <f t="shared" si="1763"/>
        <v>No Ct</v>
      </c>
      <c r="M928" t="str">
        <f t="shared" si="1752"/>
        <v/>
      </c>
      <c r="N928" t="str">
        <f t="shared" si="1753"/>
        <v/>
      </c>
      <c r="O928" t="str">
        <f t="shared" si="1754"/>
        <v/>
      </c>
    </row>
    <row r="929" spans="1:25" x14ac:dyDescent="0.25">
      <c r="A929" t="s">
        <v>143</v>
      </c>
      <c r="B929" t="s">
        <v>76</v>
      </c>
      <c r="C929" t="s">
        <v>490</v>
      </c>
      <c r="D929">
        <v>0.01</v>
      </c>
      <c r="E929" t="s">
        <v>1275</v>
      </c>
      <c r="F929" t="s">
        <v>519</v>
      </c>
      <c r="G929" t="str">
        <f t="shared" si="1748"/>
        <v>DL2022048</v>
      </c>
      <c r="H929" t="str">
        <f t="shared" si="1749"/>
        <v>20</v>
      </c>
      <c r="I929" t="str">
        <f t="shared" si="1750"/>
        <v>Kinesisk uldhåndskrabbe_20_20220823_DL2022048_OerestadGym</v>
      </c>
      <c r="J929" t="str">
        <f>VLOOKUP(MID(C929,4,6),Datasæt_Analysesystemer!$B$2:$E$69,3,FALSE)</f>
        <v>Kinesisk uldhåndskrabbe</v>
      </c>
      <c r="K929" t="str">
        <f t="shared" si="1751"/>
        <v>EP</v>
      </c>
      <c r="L929" s="7" t="str">
        <f t="shared" si="1763"/>
        <v>No Ct</v>
      </c>
      <c r="M929" t="str">
        <f t="shared" si="1752"/>
        <v/>
      </c>
      <c r="N929" t="str">
        <f t="shared" si="1753"/>
        <v/>
      </c>
      <c r="O929" t="str">
        <f t="shared" si="1754"/>
        <v/>
      </c>
      <c r="Y929" t="str">
        <f>O931</f>
        <v/>
      </c>
    </row>
    <row r="930" spans="1:25" x14ac:dyDescent="0.25">
      <c r="A930" t="s">
        <v>188</v>
      </c>
      <c r="B930" t="s">
        <v>23</v>
      </c>
      <c r="C930" t="s">
        <v>515</v>
      </c>
      <c r="D930">
        <v>0.01</v>
      </c>
      <c r="E930" t="s">
        <v>1275</v>
      </c>
      <c r="F930" t="s">
        <v>519</v>
      </c>
      <c r="G930" t="str">
        <f t="shared" si="1748"/>
        <v>DL2022048</v>
      </c>
      <c r="H930" t="str">
        <f t="shared" si="1749"/>
        <v>21</v>
      </c>
      <c r="I930" t="str">
        <f t="shared" si="1750"/>
        <v>Bred vandkalv_21_20220823_DL2022048_OerestadGym</v>
      </c>
      <c r="J930" t="str">
        <f>VLOOKUP(MID(C930,4,6),Datasæt_Analysesystemer!$B$2:$E$69,3,FALSE)</f>
        <v>Bred vandkalv</v>
      </c>
      <c r="K930" t="str">
        <f t="shared" si="1751"/>
        <v>PK</v>
      </c>
      <c r="L930" s="7" t="str">
        <f t="shared" si="1763"/>
        <v>No Ct</v>
      </c>
      <c r="M930">
        <f t="shared" si="1752"/>
        <v>0</v>
      </c>
      <c r="N930">
        <f t="shared" si="1753"/>
        <v>0</v>
      </c>
      <c r="O930">
        <f t="shared" si="1754"/>
        <v>0</v>
      </c>
      <c r="Q930">
        <f t="shared" ref="Q930" si="1788">IF(L932="No Ct",0,L932)</f>
        <v>0</v>
      </c>
      <c r="R930">
        <f t="shared" ref="R930" si="1789">IF(L933="No Ct",0,L933)</f>
        <v>0</v>
      </c>
      <c r="S930" t="str">
        <f t="shared" ref="S930" si="1790">IF(AND(M930&gt;0,N930=0),"Valid","Invalid")</f>
        <v>Invalid</v>
      </c>
      <c r="T930" t="str">
        <f t="shared" ref="T930" si="1791">IF(OR(Q930&gt;1,R930&gt;1),"Present","Absent")</f>
        <v>Absent</v>
      </c>
      <c r="U930" t="str">
        <f t="shared" ref="U930" si="1792">IF(OR(AND(Q930&gt;1,Q930&lt;41),AND(R930&gt;1,R930&lt;41)),"Ct&lt;41","Ct&gt;41")</f>
        <v>Ct&gt;41</v>
      </c>
      <c r="V930" t="str">
        <f t="shared" ref="V930" si="1793">J930</f>
        <v>Bred vandkalv</v>
      </c>
      <c r="W930" t="str">
        <f t="shared" ref="W930" si="1794">MID(F930,10,9)</f>
        <v>DL2022048</v>
      </c>
      <c r="X930" t="str">
        <f t="shared" ref="X930" si="1795">W930&amp;"_"&amp;V930&amp;"_"&amp;S930&amp;"_"&amp;T930&amp;"_"&amp;U930</f>
        <v>DL2022048_Bred vandkalv_Invalid_Absent_Ct&gt;41</v>
      </c>
    </row>
    <row r="931" spans="1:25" x14ac:dyDescent="0.25">
      <c r="A931" t="s">
        <v>164</v>
      </c>
      <c r="B931" t="s">
        <v>51</v>
      </c>
      <c r="C931" t="s">
        <v>503</v>
      </c>
      <c r="D931">
        <v>0.01</v>
      </c>
      <c r="E931" t="s">
        <v>1275</v>
      </c>
      <c r="F931" t="s">
        <v>519</v>
      </c>
      <c r="G931" t="str">
        <f t="shared" si="1748"/>
        <v>DL2022048</v>
      </c>
      <c r="H931" t="str">
        <f t="shared" si="1749"/>
        <v>21</v>
      </c>
      <c r="I931" t="str">
        <f t="shared" si="1750"/>
        <v>Bred vandkalv_21_20220823_DL2022048_OerestadGym</v>
      </c>
      <c r="J931" t="str">
        <f>VLOOKUP(MID(C931,4,6),Datasæt_Analysesystemer!$B$2:$E$69,3,FALSE)</f>
        <v>Bred vandkalv</v>
      </c>
      <c r="K931" t="str">
        <f t="shared" si="1751"/>
        <v>NK</v>
      </c>
      <c r="L931" s="7" t="str">
        <f t="shared" si="1763"/>
        <v>No Ct</v>
      </c>
      <c r="M931" t="str">
        <f t="shared" si="1752"/>
        <v/>
      </c>
      <c r="N931" t="str">
        <f t="shared" si="1753"/>
        <v/>
      </c>
      <c r="O931" t="str">
        <f t="shared" si="1754"/>
        <v/>
      </c>
    </row>
    <row r="932" spans="1:25" x14ac:dyDescent="0.25">
      <c r="A932" t="s">
        <v>128</v>
      </c>
      <c r="B932" t="s">
        <v>76</v>
      </c>
      <c r="C932" t="s">
        <v>491</v>
      </c>
      <c r="D932">
        <v>0.01</v>
      </c>
      <c r="E932" t="s">
        <v>1275</v>
      </c>
      <c r="F932" t="s">
        <v>519</v>
      </c>
      <c r="G932" t="str">
        <f t="shared" si="1748"/>
        <v>DL2022048</v>
      </c>
      <c r="H932" t="str">
        <f t="shared" si="1749"/>
        <v>21</v>
      </c>
      <c r="I932" t="str">
        <f t="shared" si="1750"/>
        <v>Bred vandkalv_21_20220823_DL2022048_OerestadGym</v>
      </c>
      <c r="J932" t="str">
        <f>VLOOKUP(MID(C932,4,6),Datasæt_Analysesystemer!$B$2:$E$69,3,FALSE)</f>
        <v>Bred vandkalv</v>
      </c>
      <c r="K932" t="str">
        <f t="shared" si="1751"/>
        <v>EP</v>
      </c>
      <c r="L932" s="7" t="str">
        <f t="shared" si="1763"/>
        <v>No Ct</v>
      </c>
      <c r="M932" t="str">
        <f t="shared" si="1752"/>
        <v/>
      </c>
      <c r="N932" t="str">
        <f t="shared" si="1753"/>
        <v/>
      </c>
      <c r="O932" t="str">
        <f t="shared" si="1754"/>
        <v/>
      </c>
    </row>
    <row r="933" spans="1:25" x14ac:dyDescent="0.25">
      <c r="A933" t="s">
        <v>144</v>
      </c>
      <c r="B933" t="s">
        <v>76</v>
      </c>
      <c r="C933" t="s">
        <v>491</v>
      </c>
      <c r="D933">
        <v>0.01</v>
      </c>
      <c r="E933" t="s">
        <v>1275</v>
      </c>
      <c r="F933" t="s">
        <v>519</v>
      </c>
      <c r="G933" t="str">
        <f t="shared" si="1748"/>
        <v>DL2022048</v>
      </c>
      <c r="H933" t="str">
        <f t="shared" si="1749"/>
        <v>21</v>
      </c>
      <c r="I933" t="str">
        <f t="shared" si="1750"/>
        <v>Bred vandkalv_21_20220823_DL2022048_OerestadGym</v>
      </c>
      <c r="J933" t="str">
        <f>VLOOKUP(MID(C933,4,6),Datasæt_Analysesystemer!$B$2:$E$69,3,FALSE)</f>
        <v>Bred vandkalv</v>
      </c>
      <c r="K933" t="str">
        <f t="shared" si="1751"/>
        <v>EP</v>
      </c>
      <c r="L933" s="7" t="str">
        <f t="shared" si="1763"/>
        <v>No Ct</v>
      </c>
      <c r="M933" t="str">
        <f t="shared" si="1752"/>
        <v/>
      </c>
      <c r="N933" t="str">
        <f t="shared" si="1753"/>
        <v/>
      </c>
      <c r="O933" t="str">
        <f t="shared" si="1754"/>
        <v/>
      </c>
      <c r="Y933" t="str">
        <f>O935</f>
        <v/>
      </c>
    </row>
    <row r="934" spans="1:25" x14ac:dyDescent="0.25">
      <c r="A934" t="s">
        <v>190</v>
      </c>
      <c r="B934" t="s">
        <v>23</v>
      </c>
      <c r="C934" t="s">
        <v>516</v>
      </c>
      <c r="D934">
        <v>0.01</v>
      </c>
      <c r="E934">
        <v>25.49</v>
      </c>
      <c r="F934" t="s">
        <v>519</v>
      </c>
      <c r="G934" t="str">
        <f t="shared" si="1748"/>
        <v>DL2022048</v>
      </c>
      <c r="H934" t="str">
        <f t="shared" si="1749"/>
        <v>22</v>
      </c>
      <c r="I934" t="str">
        <f t="shared" si="1750"/>
        <v>Bred vandkalv_22_20220823_DL2022048_OerestadGym</v>
      </c>
      <c r="J934" t="str">
        <f>VLOOKUP(MID(C934,4,6),Datasæt_Analysesystemer!$B$2:$E$69,3,FALSE)</f>
        <v>Bred vandkalv</v>
      </c>
      <c r="K934" t="str">
        <f t="shared" si="1751"/>
        <v>PK</v>
      </c>
      <c r="L934" s="7">
        <f t="shared" si="1763"/>
        <v>25.49</v>
      </c>
      <c r="M934">
        <f t="shared" si="1752"/>
        <v>25.49</v>
      </c>
      <c r="N934">
        <f t="shared" si="1753"/>
        <v>0</v>
      </c>
      <c r="O934">
        <f t="shared" si="1754"/>
        <v>0</v>
      </c>
      <c r="Q934">
        <f t="shared" ref="Q934" si="1796">IF(L936="No Ct",0,L936)</f>
        <v>0</v>
      </c>
      <c r="R934">
        <f t="shared" ref="R934" si="1797">IF(L937="No Ct",0,L937)</f>
        <v>0</v>
      </c>
      <c r="S934" t="str">
        <f t="shared" ref="S934" si="1798">IF(AND(M934&gt;0,N934=0),"Valid","Invalid")</f>
        <v>Valid</v>
      </c>
      <c r="T934" t="str">
        <f t="shared" ref="T934" si="1799">IF(OR(Q934&gt;1,R934&gt;1),"Present","Absent")</f>
        <v>Absent</v>
      </c>
      <c r="U934" t="str">
        <f t="shared" ref="U934" si="1800">IF(OR(AND(Q934&gt;1,Q934&lt;41),AND(R934&gt;1,R934&lt;41)),"Ct&lt;41","Ct&gt;41")</f>
        <v>Ct&gt;41</v>
      </c>
      <c r="V934" t="str">
        <f t="shared" ref="V934" si="1801">J934</f>
        <v>Bred vandkalv</v>
      </c>
      <c r="W934" t="str">
        <f t="shared" ref="W934" si="1802">MID(F934,10,9)</f>
        <v>DL2022048</v>
      </c>
      <c r="X934" t="str">
        <f t="shared" ref="X934" si="1803">W934&amp;"_"&amp;V934&amp;"_"&amp;S934&amp;"_"&amp;T934&amp;"_"&amp;U934</f>
        <v>DL2022048_Bred vandkalv_Valid_Absent_Ct&gt;41</v>
      </c>
    </row>
    <row r="935" spans="1:25" x14ac:dyDescent="0.25">
      <c r="A935" t="s">
        <v>166</v>
      </c>
      <c r="B935" t="s">
        <v>51</v>
      </c>
      <c r="C935" t="s">
        <v>504</v>
      </c>
      <c r="D935">
        <v>0.01</v>
      </c>
      <c r="E935" t="s">
        <v>1275</v>
      </c>
      <c r="F935" t="s">
        <v>519</v>
      </c>
      <c r="G935" t="str">
        <f t="shared" si="1748"/>
        <v>DL2022048</v>
      </c>
      <c r="H935" t="str">
        <f t="shared" si="1749"/>
        <v>22</v>
      </c>
      <c r="I935" t="str">
        <f t="shared" si="1750"/>
        <v>Bred vandkalv_22_20220823_DL2022048_OerestadGym</v>
      </c>
      <c r="J935" t="str">
        <f>VLOOKUP(MID(C935,4,6),Datasæt_Analysesystemer!$B$2:$E$69,3,FALSE)</f>
        <v>Bred vandkalv</v>
      </c>
      <c r="K935" t="str">
        <f t="shared" si="1751"/>
        <v>NK</v>
      </c>
      <c r="L935" s="7" t="str">
        <f t="shared" si="1763"/>
        <v>No Ct</v>
      </c>
      <c r="M935" t="str">
        <f t="shared" si="1752"/>
        <v/>
      </c>
      <c r="N935" t="str">
        <f t="shared" si="1753"/>
        <v/>
      </c>
      <c r="O935" t="str">
        <f t="shared" si="1754"/>
        <v/>
      </c>
    </row>
    <row r="936" spans="1:25" x14ac:dyDescent="0.25">
      <c r="A936" t="s">
        <v>130</v>
      </c>
      <c r="B936" t="s">
        <v>76</v>
      </c>
      <c r="C936" t="s">
        <v>492</v>
      </c>
      <c r="D936">
        <v>0.01</v>
      </c>
      <c r="E936" t="s">
        <v>1275</v>
      </c>
      <c r="F936" t="s">
        <v>519</v>
      </c>
      <c r="G936" t="str">
        <f t="shared" si="1748"/>
        <v>DL2022048</v>
      </c>
      <c r="H936" t="str">
        <f t="shared" si="1749"/>
        <v>22</v>
      </c>
      <c r="I936" t="str">
        <f t="shared" si="1750"/>
        <v>Bred vandkalv_22_20220823_DL2022048_OerestadGym</v>
      </c>
      <c r="J936" t="str">
        <f>VLOOKUP(MID(C936,4,6),Datasæt_Analysesystemer!$B$2:$E$69,3,FALSE)</f>
        <v>Bred vandkalv</v>
      </c>
      <c r="K936" t="str">
        <f t="shared" si="1751"/>
        <v>EP</v>
      </c>
      <c r="L936" s="7" t="str">
        <f t="shared" si="1763"/>
        <v>No Ct</v>
      </c>
      <c r="M936" t="str">
        <f t="shared" si="1752"/>
        <v/>
      </c>
      <c r="N936" t="str">
        <f t="shared" si="1753"/>
        <v/>
      </c>
      <c r="O936" t="str">
        <f t="shared" si="1754"/>
        <v/>
      </c>
    </row>
    <row r="937" spans="1:25" x14ac:dyDescent="0.25">
      <c r="A937" t="s">
        <v>145</v>
      </c>
      <c r="B937" t="s">
        <v>76</v>
      </c>
      <c r="C937" t="s">
        <v>492</v>
      </c>
      <c r="D937">
        <v>0.01</v>
      </c>
      <c r="E937" t="s">
        <v>1275</v>
      </c>
      <c r="F937" t="s">
        <v>519</v>
      </c>
      <c r="G937" t="str">
        <f t="shared" si="1748"/>
        <v>DL2022048</v>
      </c>
      <c r="H937" t="str">
        <f t="shared" si="1749"/>
        <v>22</v>
      </c>
      <c r="I937" t="str">
        <f t="shared" si="1750"/>
        <v>Bred vandkalv_22_20220823_DL2022048_OerestadGym</v>
      </c>
      <c r="J937" t="str">
        <f>VLOOKUP(MID(C937,4,6),Datasæt_Analysesystemer!$B$2:$E$69,3,FALSE)</f>
        <v>Bred vandkalv</v>
      </c>
      <c r="K937" t="str">
        <f t="shared" si="1751"/>
        <v>EP</v>
      </c>
      <c r="L937" s="7" t="str">
        <f t="shared" si="1763"/>
        <v>No Ct</v>
      </c>
      <c r="M937" t="str">
        <f t="shared" si="1752"/>
        <v/>
      </c>
      <c r="N937" t="str">
        <f t="shared" si="1753"/>
        <v/>
      </c>
      <c r="O937" t="str">
        <f t="shared" si="1754"/>
        <v/>
      </c>
      <c r="Y937" t="str">
        <f>O939</f>
        <v/>
      </c>
    </row>
    <row r="938" spans="1:25" x14ac:dyDescent="0.25">
      <c r="A938" t="s">
        <v>192</v>
      </c>
      <c r="B938" t="s">
        <v>23</v>
      </c>
      <c r="C938" t="s">
        <v>517</v>
      </c>
      <c r="D938">
        <v>0.01</v>
      </c>
      <c r="E938">
        <v>30.7</v>
      </c>
      <c r="F938" t="s">
        <v>519</v>
      </c>
      <c r="G938" t="str">
        <f t="shared" si="1748"/>
        <v>DL2022048</v>
      </c>
      <c r="H938" t="str">
        <f t="shared" si="1749"/>
        <v>23</v>
      </c>
      <c r="I938" t="str">
        <f t="shared" si="1750"/>
        <v>Odder_23_20220823_DL2022048_OerestadGym</v>
      </c>
      <c r="J938" t="str">
        <f>VLOOKUP(MID(C938,4,6),Datasæt_Analysesystemer!$B$2:$E$69,3,FALSE)</f>
        <v>Odder</v>
      </c>
      <c r="K938" t="str">
        <f t="shared" si="1751"/>
        <v>PK</v>
      </c>
      <c r="L938" s="7">
        <f t="shared" si="1763"/>
        <v>30.7</v>
      </c>
      <c r="M938">
        <f t="shared" si="1752"/>
        <v>30.7</v>
      </c>
      <c r="N938">
        <f t="shared" si="1753"/>
        <v>0</v>
      </c>
      <c r="O938">
        <f t="shared" si="1754"/>
        <v>0</v>
      </c>
      <c r="Q938">
        <f t="shared" ref="Q938" si="1804">IF(L940="No Ct",0,L940)</f>
        <v>0</v>
      </c>
      <c r="R938">
        <f t="shared" ref="R938" si="1805">IF(L941="No Ct",0,L941)</f>
        <v>0</v>
      </c>
      <c r="S938" t="str">
        <f t="shared" ref="S938" si="1806">IF(AND(M938&gt;0,N938=0),"Valid","Invalid")</f>
        <v>Valid</v>
      </c>
      <c r="T938" t="str">
        <f t="shared" ref="T938" si="1807">IF(OR(Q938&gt;1,R938&gt;1),"Present","Absent")</f>
        <v>Absent</v>
      </c>
      <c r="U938" t="str">
        <f t="shared" ref="U938" si="1808">IF(OR(AND(Q938&gt;1,Q938&lt;41),AND(R938&gt;1,R938&lt;41)),"Ct&lt;41","Ct&gt;41")</f>
        <v>Ct&gt;41</v>
      </c>
      <c r="V938" t="str">
        <f t="shared" ref="V938" si="1809">J938</f>
        <v>Odder</v>
      </c>
      <c r="W938" t="str">
        <f t="shared" ref="W938" si="1810">MID(F938,10,9)</f>
        <v>DL2022048</v>
      </c>
      <c r="X938" t="str">
        <f t="shared" ref="X938" si="1811">W938&amp;"_"&amp;V938&amp;"_"&amp;S938&amp;"_"&amp;T938&amp;"_"&amp;U938</f>
        <v>DL2022048_Odder_Valid_Absent_Ct&gt;41</v>
      </c>
    </row>
    <row r="939" spans="1:25" x14ac:dyDescent="0.25">
      <c r="A939" t="s">
        <v>168</v>
      </c>
      <c r="B939" t="s">
        <v>51</v>
      </c>
      <c r="C939" t="s">
        <v>505</v>
      </c>
      <c r="D939">
        <v>0.01</v>
      </c>
      <c r="E939" t="s">
        <v>1275</v>
      </c>
      <c r="F939" t="s">
        <v>519</v>
      </c>
      <c r="G939" t="str">
        <f t="shared" si="1748"/>
        <v>DL2022048</v>
      </c>
      <c r="H939" t="str">
        <f t="shared" si="1749"/>
        <v>23</v>
      </c>
      <c r="I939" t="str">
        <f t="shared" si="1750"/>
        <v>Odder_23_20220823_DL2022048_OerestadGym</v>
      </c>
      <c r="J939" t="str">
        <f>VLOOKUP(MID(C939,4,6),Datasæt_Analysesystemer!$B$2:$E$69,3,FALSE)</f>
        <v>Odder</v>
      </c>
      <c r="K939" t="str">
        <f t="shared" si="1751"/>
        <v>NK</v>
      </c>
      <c r="L939" s="7" t="str">
        <f t="shared" si="1763"/>
        <v>No Ct</v>
      </c>
      <c r="M939" t="str">
        <f t="shared" si="1752"/>
        <v/>
      </c>
      <c r="N939" t="str">
        <f t="shared" si="1753"/>
        <v/>
      </c>
      <c r="O939" t="str">
        <f t="shared" si="1754"/>
        <v/>
      </c>
    </row>
    <row r="940" spans="1:25" x14ac:dyDescent="0.25">
      <c r="A940" t="s">
        <v>132</v>
      </c>
      <c r="B940" t="s">
        <v>76</v>
      </c>
      <c r="C940" t="s">
        <v>493</v>
      </c>
      <c r="D940">
        <v>0.01</v>
      </c>
      <c r="E940" t="s">
        <v>1275</v>
      </c>
      <c r="F940" t="s">
        <v>519</v>
      </c>
      <c r="G940" t="str">
        <f t="shared" si="1748"/>
        <v>DL2022048</v>
      </c>
      <c r="H940" t="str">
        <f t="shared" si="1749"/>
        <v>23</v>
      </c>
      <c r="I940" t="str">
        <f t="shared" si="1750"/>
        <v>Odder_23_20220823_DL2022048_OerestadGym</v>
      </c>
      <c r="J940" t="str">
        <f>VLOOKUP(MID(C940,4,6),Datasæt_Analysesystemer!$B$2:$E$69,3,FALSE)</f>
        <v>Odder</v>
      </c>
      <c r="K940" t="str">
        <f t="shared" si="1751"/>
        <v>EP</v>
      </c>
      <c r="L940" s="7" t="str">
        <f t="shared" si="1763"/>
        <v>No Ct</v>
      </c>
      <c r="M940" t="str">
        <f t="shared" si="1752"/>
        <v/>
      </c>
      <c r="N940" t="str">
        <f t="shared" si="1753"/>
        <v/>
      </c>
      <c r="O940" t="str">
        <f t="shared" si="1754"/>
        <v/>
      </c>
    </row>
    <row r="941" spans="1:25" x14ac:dyDescent="0.25">
      <c r="A941" t="s">
        <v>146</v>
      </c>
      <c r="B941" t="s">
        <v>76</v>
      </c>
      <c r="C941" t="s">
        <v>493</v>
      </c>
      <c r="D941">
        <v>0.01</v>
      </c>
      <c r="E941" t="s">
        <v>1275</v>
      </c>
      <c r="F941" t="s">
        <v>519</v>
      </c>
      <c r="G941" t="str">
        <f t="shared" si="1748"/>
        <v>DL2022048</v>
      </c>
      <c r="H941" t="str">
        <f t="shared" si="1749"/>
        <v>23</v>
      </c>
      <c r="I941" t="str">
        <f t="shared" si="1750"/>
        <v>Odder_23_20220823_DL2022048_OerestadGym</v>
      </c>
      <c r="J941" t="str">
        <f>VLOOKUP(MID(C941,4,6),Datasæt_Analysesystemer!$B$2:$E$69,3,FALSE)</f>
        <v>Odder</v>
      </c>
      <c r="K941" t="str">
        <f t="shared" si="1751"/>
        <v>EP</v>
      </c>
      <c r="L941" s="7" t="str">
        <f t="shared" si="1763"/>
        <v>No Ct</v>
      </c>
      <c r="M941" t="str">
        <f t="shared" si="1752"/>
        <v/>
      </c>
      <c r="N941" t="str">
        <f t="shared" si="1753"/>
        <v/>
      </c>
      <c r="O941" t="str">
        <f t="shared" si="1754"/>
        <v/>
      </c>
      <c r="Y941" t="str">
        <f>O943</f>
        <v/>
      </c>
    </row>
    <row r="942" spans="1:25" x14ac:dyDescent="0.25">
      <c r="A942" t="s">
        <v>194</v>
      </c>
      <c r="B942" t="s">
        <v>23</v>
      </c>
      <c r="C942" t="s">
        <v>518</v>
      </c>
      <c r="D942">
        <v>0.01</v>
      </c>
      <c r="E942">
        <v>39.04</v>
      </c>
      <c r="F942" t="s">
        <v>519</v>
      </c>
      <c r="G942" t="str">
        <f t="shared" si="1748"/>
        <v>DL2022048</v>
      </c>
      <c r="H942" t="str">
        <f t="shared" si="1749"/>
        <v>24</v>
      </c>
      <c r="I942" t="str">
        <f t="shared" si="1750"/>
        <v>Odder_24_20220823_DL2022048_OerestadGym</v>
      </c>
      <c r="J942" t="str">
        <f>VLOOKUP(MID(C942,4,6),Datasæt_Analysesystemer!$B$2:$E$69,3,FALSE)</f>
        <v>Odder</v>
      </c>
      <c r="K942" t="str">
        <f t="shared" si="1751"/>
        <v>PK</v>
      </c>
      <c r="L942" s="7">
        <f t="shared" si="1763"/>
        <v>39.04</v>
      </c>
      <c r="M942">
        <f t="shared" si="1752"/>
        <v>39.04</v>
      </c>
      <c r="N942">
        <f t="shared" si="1753"/>
        <v>0</v>
      </c>
      <c r="O942">
        <f t="shared" si="1754"/>
        <v>0</v>
      </c>
      <c r="Q942">
        <f t="shared" ref="Q942" si="1812">IF(L944="No Ct",0,L944)</f>
        <v>0</v>
      </c>
      <c r="R942">
        <f t="shared" ref="R942" si="1813">IF(L945="No Ct",0,L945)</f>
        <v>0</v>
      </c>
      <c r="S942" t="str">
        <f t="shared" ref="S942" si="1814">IF(AND(M942&gt;0,N942=0),"Valid","Invalid")</f>
        <v>Valid</v>
      </c>
      <c r="T942" t="str">
        <f t="shared" ref="T942" si="1815">IF(OR(Q942&gt;1,R942&gt;1),"Present","Absent")</f>
        <v>Absent</v>
      </c>
      <c r="U942" t="str">
        <f t="shared" ref="U942" si="1816">IF(OR(AND(Q942&gt;1,Q942&lt;41),AND(R942&gt;1,R942&lt;41)),"Ct&lt;41","Ct&gt;41")</f>
        <v>Ct&gt;41</v>
      </c>
      <c r="V942" t="str">
        <f t="shared" ref="V942" si="1817">J942</f>
        <v>Odder</v>
      </c>
      <c r="W942" t="str">
        <f t="shared" ref="W942" si="1818">MID(F942,10,9)</f>
        <v>DL2022048</v>
      </c>
      <c r="X942" t="str">
        <f t="shared" ref="X942" si="1819">W942&amp;"_"&amp;V942&amp;"_"&amp;S942&amp;"_"&amp;T942&amp;"_"&amp;U942</f>
        <v>DL2022048_Odder_Valid_Absent_Ct&gt;41</v>
      </c>
    </row>
    <row r="943" spans="1:25" x14ac:dyDescent="0.25">
      <c r="A943" t="s">
        <v>170</v>
      </c>
      <c r="B943" t="s">
        <v>51</v>
      </c>
      <c r="C943" t="s">
        <v>506</v>
      </c>
      <c r="D943">
        <v>0.01</v>
      </c>
      <c r="E943" t="s">
        <v>1275</v>
      </c>
      <c r="F943" t="s">
        <v>519</v>
      </c>
      <c r="G943" t="str">
        <f t="shared" si="1748"/>
        <v>DL2022048</v>
      </c>
      <c r="H943" t="str">
        <f t="shared" si="1749"/>
        <v>24</v>
      </c>
      <c r="I943" t="str">
        <f t="shared" si="1750"/>
        <v>Odder_24_20220823_DL2022048_OerestadGym</v>
      </c>
      <c r="J943" t="str">
        <f>VLOOKUP(MID(C943,4,6),Datasæt_Analysesystemer!$B$2:$E$69,3,FALSE)</f>
        <v>Odder</v>
      </c>
      <c r="K943" t="str">
        <f t="shared" si="1751"/>
        <v>NK</v>
      </c>
      <c r="L943" s="7" t="str">
        <f t="shared" si="1763"/>
        <v>No Ct</v>
      </c>
      <c r="M943" t="str">
        <f t="shared" si="1752"/>
        <v/>
      </c>
      <c r="N943" t="str">
        <f t="shared" si="1753"/>
        <v/>
      </c>
      <c r="O943" t="str">
        <f t="shared" si="1754"/>
        <v/>
      </c>
    </row>
    <row r="944" spans="1:25" x14ac:dyDescent="0.25">
      <c r="A944" t="s">
        <v>134</v>
      </c>
      <c r="B944" t="s">
        <v>76</v>
      </c>
      <c r="C944" t="s">
        <v>494</v>
      </c>
      <c r="D944">
        <v>0.01</v>
      </c>
      <c r="E944" t="s">
        <v>1275</v>
      </c>
      <c r="F944" t="s">
        <v>519</v>
      </c>
      <c r="G944" t="str">
        <f t="shared" si="1748"/>
        <v>DL2022048</v>
      </c>
      <c r="H944" t="str">
        <f t="shared" si="1749"/>
        <v>24</v>
      </c>
      <c r="I944" t="str">
        <f t="shared" si="1750"/>
        <v>Odder_24_20220823_DL2022048_OerestadGym</v>
      </c>
      <c r="J944" t="str">
        <f>VLOOKUP(MID(C944,4,6),Datasæt_Analysesystemer!$B$2:$E$69,3,FALSE)</f>
        <v>Odder</v>
      </c>
      <c r="K944" t="str">
        <f t="shared" si="1751"/>
        <v>EP</v>
      </c>
      <c r="L944" s="7" t="str">
        <f t="shared" si="1763"/>
        <v>No Ct</v>
      </c>
      <c r="M944" t="str">
        <f t="shared" si="1752"/>
        <v/>
      </c>
      <c r="N944" t="str">
        <f t="shared" si="1753"/>
        <v/>
      </c>
      <c r="O944" t="str">
        <f t="shared" si="1754"/>
        <v/>
      </c>
    </row>
    <row r="945" spans="1:25" x14ac:dyDescent="0.25">
      <c r="A945" t="s">
        <v>147</v>
      </c>
      <c r="B945" t="s">
        <v>76</v>
      </c>
      <c r="C945" t="s">
        <v>494</v>
      </c>
      <c r="D945">
        <v>0.01</v>
      </c>
      <c r="E945" t="s">
        <v>1275</v>
      </c>
      <c r="F945" t="s">
        <v>519</v>
      </c>
      <c r="G945" t="str">
        <f t="shared" si="1748"/>
        <v>DL2022048</v>
      </c>
      <c r="H945" t="str">
        <f t="shared" si="1749"/>
        <v>24</v>
      </c>
      <c r="I945" t="str">
        <f t="shared" si="1750"/>
        <v>Odder_24_20220823_DL2022048_OerestadGym</v>
      </c>
      <c r="J945" t="str">
        <f>VLOOKUP(MID(C945,4,6),Datasæt_Analysesystemer!$B$2:$E$69,3,FALSE)</f>
        <v>Odder</v>
      </c>
      <c r="K945" t="str">
        <f t="shared" si="1751"/>
        <v>EP</v>
      </c>
      <c r="L945" s="7" t="str">
        <f t="shared" si="1763"/>
        <v>No Ct</v>
      </c>
      <c r="M945" t="str">
        <f t="shared" si="1752"/>
        <v/>
      </c>
      <c r="N945" t="str">
        <f t="shared" si="1753"/>
        <v/>
      </c>
      <c r="O945" t="str">
        <f t="shared" si="1754"/>
        <v/>
      </c>
      <c r="Y945" t="str">
        <f>O947</f>
        <v/>
      </c>
    </row>
    <row r="946" spans="1:25" x14ac:dyDescent="0.25">
      <c r="A946" t="s">
        <v>22</v>
      </c>
      <c r="B946" t="s">
        <v>23</v>
      </c>
      <c r="C946" t="s">
        <v>24</v>
      </c>
      <c r="D946">
        <v>0.01</v>
      </c>
      <c r="E946">
        <v>30.97</v>
      </c>
      <c r="F946" t="s">
        <v>520</v>
      </c>
      <c r="G946" t="str">
        <f t="shared" si="1748"/>
        <v>DL2022052</v>
      </c>
      <c r="H946" t="str">
        <f t="shared" si="1749"/>
        <v>01</v>
      </c>
      <c r="I946" t="str">
        <f t="shared" si="1750"/>
        <v>Aborre_01_20220824_DL2022052_AurehoejGymGladsaxeGym</v>
      </c>
      <c r="J946" t="str">
        <f>VLOOKUP(MID(C946,4,6),Datasæt_Analysesystemer!$B$2:$E$69,3,FALSE)</f>
        <v>Aborre</v>
      </c>
      <c r="K946" t="str">
        <f t="shared" si="1751"/>
        <v>PK</v>
      </c>
      <c r="L946" s="7">
        <f t="shared" si="1763"/>
        <v>30.97</v>
      </c>
      <c r="M946">
        <f t="shared" si="1752"/>
        <v>30.97</v>
      </c>
      <c r="N946">
        <f t="shared" si="1753"/>
        <v>0</v>
      </c>
      <c r="O946">
        <f t="shared" si="1754"/>
        <v>41.8</v>
      </c>
      <c r="Q946">
        <f t="shared" ref="Q946" si="1820">IF(L948="No Ct",0,L948)</f>
        <v>41.8</v>
      </c>
      <c r="R946">
        <f t="shared" ref="R946" si="1821">IF(L949="No Ct",0,L949)</f>
        <v>0</v>
      </c>
      <c r="S946" t="str">
        <f t="shared" ref="S946" si="1822">IF(AND(M946&gt;0,N946=0),"Valid","Invalid")</f>
        <v>Valid</v>
      </c>
      <c r="T946" t="str">
        <f t="shared" ref="T946" si="1823">IF(OR(Q946&gt;1,R946&gt;1),"Present","Absent")</f>
        <v>Present</v>
      </c>
      <c r="U946" t="str">
        <f t="shared" ref="U946" si="1824">IF(OR(AND(Q946&gt;1,Q946&lt;41),AND(R946&gt;1,R946&lt;41)),"Ct&lt;41","Ct&gt;41")</f>
        <v>Ct&gt;41</v>
      </c>
      <c r="V946" t="str">
        <f t="shared" ref="V946" si="1825">J946</f>
        <v>Aborre</v>
      </c>
      <c r="W946" t="str">
        <f t="shared" ref="W946" si="1826">MID(F946,10,9)</f>
        <v>DL2022052</v>
      </c>
      <c r="X946" t="str">
        <f t="shared" ref="X946" si="1827">W946&amp;"_"&amp;V946&amp;"_"&amp;S946&amp;"_"&amp;T946&amp;"_"&amp;U946</f>
        <v>DL2022052_Aborre_Valid_Present_Ct&gt;41</v>
      </c>
    </row>
    <row r="947" spans="1:25" x14ac:dyDescent="0.25">
      <c r="A947" t="s">
        <v>50</v>
      </c>
      <c r="B947" t="s">
        <v>51</v>
      </c>
      <c r="C947" t="s">
        <v>52</v>
      </c>
      <c r="D947">
        <v>0.01</v>
      </c>
      <c r="E947" t="s">
        <v>1275</v>
      </c>
      <c r="F947" t="s">
        <v>520</v>
      </c>
      <c r="G947" t="str">
        <f t="shared" si="1748"/>
        <v>DL2022052</v>
      </c>
      <c r="H947" t="str">
        <f t="shared" si="1749"/>
        <v>01</v>
      </c>
      <c r="I947" t="str">
        <f t="shared" si="1750"/>
        <v>Aborre_01_20220824_DL2022052_AurehoejGymGladsaxeGym</v>
      </c>
      <c r="J947" t="str">
        <f>VLOOKUP(MID(C947,4,6),Datasæt_Analysesystemer!$B$2:$E$69,3,FALSE)</f>
        <v>Aborre</v>
      </c>
      <c r="K947" t="str">
        <f t="shared" si="1751"/>
        <v>NK</v>
      </c>
      <c r="L947" s="7" t="str">
        <f t="shared" si="1763"/>
        <v>No Ct</v>
      </c>
      <c r="M947" t="str">
        <f t="shared" si="1752"/>
        <v/>
      </c>
      <c r="N947" t="str">
        <f t="shared" si="1753"/>
        <v/>
      </c>
      <c r="O947" t="str">
        <f t="shared" si="1754"/>
        <v/>
      </c>
    </row>
    <row r="948" spans="1:25" x14ac:dyDescent="0.25">
      <c r="A948" t="s">
        <v>75</v>
      </c>
      <c r="B948" t="s">
        <v>76</v>
      </c>
      <c r="C948" t="s">
        <v>77</v>
      </c>
      <c r="D948">
        <v>0.01</v>
      </c>
      <c r="E948">
        <v>41.8</v>
      </c>
      <c r="F948" t="s">
        <v>520</v>
      </c>
      <c r="G948" t="str">
        <f t="shared" si="1748"/>
        <v>DL2022052</v>
      </c>
      <c r="H948" t="str">
        <f t="shared" si="1749"/>
        <v>01</v>
      </c>
      <c r="I948" t="str">
        <f t="shared" si="1750"/>
        <v>Aborre_01_20220824_DL2022052_AurehoejGymGladsaxeGym</v>
      </c>
      <c r="J948" t="str">
        <f>VLOOKUP(MID(C948,4,6),Datasæt_Analysesystemer!$B$2:$E$69,3,FALSE)</f>
        <v>Aborre</v>
      </c>
      <c r="K948" t="str">
        <f t="shared" si="1751"/>
        <v>EP</v>
      </c>
      <c r="L948" s="7">
        <f t="shared" si="1763"/>
        <v>41.8</v>
      </c>
      <c r="M948" t="str">
        <f t="shared" si="1752"/>
        <v/>
      </c>
      <c r="N948" t="str">
        <f t="shared" si="1753"/>
        <v/>
      </c>
      <c r="O948" t="str">
        <f t="shared" si="1754"/>
        <v/>
      </c>
    </row>
    <row r="949" spans="1:25" x14ac:dyDescent="0.25">
      <c r="A949" t="s">
        <v>100</v>
      </c>
      <c r="B949" t="s">
        <v>76</v>
      </c>
      <c r="C949" t="s">
        <v>77</v>
      </c>
      <c r="D949">
        <v>0.01</v>
      </c>
      <c r="E949" t="s">
        <v>1275</v>
      </c>
      <c r="F949" t="s">
        <v>520</v>
      </c>
      <c r="G949" t="str">
        <f t="shared" si="1748"/>
        <v>DL2022052</v>
      </c>
      <c r="H949" t="str">
        <f t="shared" si="1749"/>
        <v>01</v>
      </c>
      <c r="I949" t="str">
        <f t="shared" si="1750"/>
        <v>Aborre_01_20220824_DL2022052_AurehoejGymGladsaxeGym</v>
      </c>
      <c r="J949" t="str">
        <f>VLOOKUP(MID(C949,4,6),Datasæt_Analysesystemer!$B$2:$E$69,3,FALSE)</f>
        <v>Aborre</v>
      </c>
      <c r="K949" t="str">
        <f t="shared" si="1751"/>
        <v>EP</v>
      </c>
      <c r="L949" s="7" t="str">
        <f t="shared" si="1763"/>
        <v>No Ct</v>
      </c>
      <c r="M949" t="str">
        <f t="shared" si="1752"/>
        <v/>
      </c>
      <c r="N949" t="str">
        <f t="shared" si="1753"/>
        <v/>
      </c>
      <c r="O949" t="str">
        <f t="shared" si="1754"/>
        <v/>
      </c>
      <c r="Y949" t="str">
        <f>O951</f>
        <v/>
      </c>
    </row>
    <row r="950" spans="1:25" x14ac:dyDescent="0.25">
      <c r="A950" t="s">
        <v>27</v>
      </c>
      <c r="B950" t="s">
        <v>23</v>
      </c>
      <c r="C950" t="s">
        <v>28</v>
      </c>
      <c r="D950">
        <v>0.01</v>
      </c>
      <c r="E950">
        <v>30.71</v>
      </c>
      <c r="F950" t="s">
        <v>520</v>
      </c>
      <c r="G950" t="str">
        <f t="shared" si="1748"/>
        <v>DL2022052</v>
      </c>
      <c r="H950" t="str">
        <f t="shared" si="1749"/>
        <v>02</v>
      </c>
      <c r="I950" t="str">
        <f t="shared" si="1750"/>
        <v>Aborre_02_20220824_DL2022052_AurehoejGymGladsaxeGym</v>
      </c>
      <c r="J950" t="str">
        <f>VLOOKUP(MID(C950,4,6),Datasæt_Analysesystemer!$B$2:$E$69,3,FALSE)</f>
        <v>Aborre</v>
      </c>
      <c r="K950" t="str">
        <f t="shared" si="1751"/>
        <v>PK</v>
      </c>
      <c r="L950" s="7">
        <f t="shared" si="1763"/>
        <v>30.71</v>
      </c>
      <c r="M950">
        <f t="shared" si="1752"/>
        <v>30.71</v>
      </c>
      <c r="N950">
        <f t="shared" si="1753"/>
        <v>0</v>
      </c>
      <c r="O950">
        <f t="shared" si="1754"/>
        <v>0</v>
      </c>
      <c r="Q950">
        <f t="shared" ref="Q950" si="1828">IF(L952="No Ct",0,L952)</f>
        <v>0</v>
      </c>
      <c r="R950">
        <f t="shared" ref="R950" si="1829">IF(L953="No Ct",0,L953)</f>
        <v>0</v>
      </c>
      <c r="S950" t="str">
        <f t="shared" ref="S950" si="1830">IF(AND(M950&gt;0,N950=0),"Valid","Invalid")</f>
        <v>Valid</v>
      </c>
      <c r="T950" t="str">
        <f t="shared" ref="T950" si="1831">IF(OR(Q950&gt;1,R950&gt;1),"Present","Absent")</f>
        <v>Absent</v>
      </c>
      <c r="U950" t="str">
        <f t="shared" ref="U950" si="1832">IF(OR(AND(Q950&gt;1,Q950&lt;41),AND(R950&gt;1,R950&lt;41)),"Ct&lt;41","Ct&gt;41")</f>
        <v>Ct&gt;41</v>
      </c>
      <c r="V950" t="str">
        <f t="shared" ref="V950" si="1833">J950</f>
        <v>Aborre</v>
      </c>
      <c r="W950" t="str">
        <f t="shared" ref="W950" si="1834">MID(F950,10,9)</f>
        <v>DL2022052</v>
      </c>
      <c r="X950" t="str">
        <f t="shared" ref="X950" si="1835">W950&amp;"_"&amp;V950&amp;"_"&amp;S950&amp;"_"&amp;T950&amp;"_"&amp;U950</f>
        <v>DL2022052_Aborre_Valid_Absent_Ct&gt;41</v>
      </c>
    </row>
    <row r="951" spans="1:25" x14ac:dyDescent="0.25">
      <c r="A951" t="s">
        <v>53</v>
      </c>
      <c r="B951" t="s">
        <v>51</v>
      </c>
      <c r="C951" t="s">
        <v>54</v>
      </c>
      <c r="D951">
        <v>0.01</v>
      </c>
      <c r="E951" t="s">
        <v>1275</v>
      </c>
      <c r="F951" t="s">
        <v>520</v>
      </c>
      <c r="G951" t="str">
        <f t="shared" si="1748"/>
        <v>DL2022052</v>
      </c>
      <c r="H951" t="str">
        <f t="shared" si="1749"/>
        <v>02</v>
      </c>
      <c r="I951" t="str">
        <f t="shared" si="1750"/>
        <v>Aborre_02_20220824_DL2022052_AurehoejGymGladsaxeGym</v>
      </c>
      <c r="J951" t="str">
        <f>VLOOKUP(MID(C951,4,6),Datasæt_Analysesystemer!$B$2:$E$69,3,FALSE)</f>
        <v>Aborre</v>
      </c>
      <c r="K951" t="str">
        <f t="shared" si="1751"/>
        <v>NK</v>
      </c>
      <c r="L951" s="7" t="str">
        <f t="shared" si="1763"/>
        <v>No Ct</v>
      </c>
      <c r="M951" t="str">
        <f t="shared" si="1752"/>
        <v/>
      </c>
      <c r="N951" t="str">
        <f t="shared" si="1753"/>
        <v/>
      </c>
      <c r="O951" t="str">
        <f t="shared" si="1754"/>
        <v/>
      </c>
    </row>
    <row r="952" spans="1:25" x14ac:dyDescent="0.25">
      <c r="A952" t="s">
        <v>78</v>
      </c>
      <c r="B952" t="s">
        <v>76</v>
      </c>
      <c r="C952" t="s">
        <v>79</v>
      </c>
      <c r="D952">
        <v>0.01</v>
      </c>
      <c r="E952" t="s">
        <v>1275</v>
      </c>
      <c r="F952" t="s">
        <v>520</v>
      </c>
      <c r="G952" t="str">
        <f t="shared" si="1748"/>
        <v>DL2022052</v>
      </c>
      <c r="H952" t="str">
        <f t="shared" si="1749"/>
        <v>02</v>
      </c>
      <c r="I952" t="str">
        <f t="shared" si="1750"/>
        <v>Aborre_02_20220824_DL2022052_AurehoejGymGladsaxeGym</v>
      </c>
      <c r="J952" t="str">
        <f>VLOOKUP(MID(C952,4,6),Datasæt_Analysesystemer!$B$2:$E$69,3,FALSE)</f>
        <v>Aborre</v>
      </c>
      <c r="K952" t="str">
        <f t="shared" si="1751"/>
        <v>EP</v>
      </c>
      <c r="L952" s="7" t="str">
        <f t="shared" si="1763"/>
        <v>No Ct</v>
      </c>
      <c r="M952" t="str">
        <f t="shared" si="1752"/>
        <v/>
      </c>
      <c r="N952" t="str">
        <f t="shared" si="1753"/>
        <v/>
      </c>
      <c r="O952" t="str">
        <f t="shared" si="1754"/>
        <v/>
      </c>
    </row>
    <row r="953" spans="1:25" x14ac:dyDescent="0.25">
      <c r="A953" t="s">
        <v>101</v>
      </c>
      <c r="B953" t="s">
        <v>76</v>
      </c>
      <c r="C953" t="s">
        <v>79</v>
      </c>
      <c r="D953">
        <v>0.01</v>
      </c>
      <c r="E953" t="s">
        <v>1275</v>
      </c>
      <c r="F953" t="s">
        <v>520</v>
      </c>
      <c r="G953" t="str">
        <f t="shared" si="1748"/>
        <v>DL2022052</v>
      </c>
      <c r="H953" t="str">
        <f t="shared" si="1749"/>
        <v>02</v>
      </c>
      <c r="I953" t="str">
        <f t="shared" si="1750"/>
        <v>Aborre_02_20220824_DL2022052_AurehoejGymGladsaxeGym</v>
      </c>
      <c r="J953" t="str">
        <f>VLOOKUP(MID(C953,4,6),Datasæt_Analysesystemer!$B$2:$E$69,3,FALSE)</f>
        <v>Aborre</v>
      </c>
      <c r="K953" t="str">
        <f t="shared" si="1751"/>
        <v>EP</v>
      </c>
      <c r="L953" s="7" t="str">
        <f t="shared" si="1763"/>
        <v>No Ct</v>
      </c>
      <c r="M953" t="str">
        <f t="shared" si="1752"/>
        <v/>
      </c>
      <c r="N953" t="str">
        <f t="shared" si="1753"/>
        <v/>
      </c>
      <c r="O953" t="str">
        <f t="shared" si="1754"/>
        <v/>
      </c>
      <c r="Y953" t="str">
        <f>O955</f>
        <v/>
      </c>
    </row>
    <row r="954" spans="1:25" x14ac:dyDescent="0.25">
      <c r="A954" t="s">
        <v>29</v>
      </c>
      <c r="B954" t="s">
        <v>23</v>
      </c>
      <c r="C954" t="s">
        <v>453</v>
      </c>
      <c r="D954">
        <v>0.01</v>
      </c>
      <c r="E954">
        <v>24.78</v>
      </c>
      <c r="F954" t="s">
        <v>520</v>
      </c>
      <c r="G954" t="str">
        <f t="shared" si="1748"/>
        <v>DL2022052</v>
      </c>
      <c r="H954" t="str">
        <f t="shared" si="1749"/>
        <v>03</v>
      </c>
      <c r="I954" t="str">
        <f t="shared" si="1750"/>
        <v>Skalle_03_20220824_DL2022052_AurehoejGymGladsaxeGym</v>
      </c>
      <c r="J954" t="str">
        <f>VLOOKUP(MID(C954,4,6),Datasæt_Analysesystemer!$B$2:$E$69,3,FALSE)</f>
        <v>Skalle</v>
      </c>
      <c r="K954" t="str">
        <f t="shared" si="1751"/>
        <v>PK</v>
      </c>
      <c r="L954" s="7">
        <f t="shared" si="1763"/>
        <v>24.78</v>
      </c>
      <c r="M954">
        <f t="shared" si="1752"/>
        <v>24.78</v>
      </c>
      <c r="N954">
        <f t="shared" si="1753"/>
        <v>0</v>
      </c>
      <c r="O954">
        <f t="shared" si="1754"/>
        <v>0</v>
      </c>
      <c r="Q954">
        <f t="shared" ref="Q954" si="1836">IF(L956="No Ct",0,L956)</f>
        <v>0</v>
      </c>
      <c r="R954">
        <f t="shared" ref="R954" si="1837">IF(L957="No Ct",0,L957)</f>
        <v>0</v>
      </c>
      <c r="S954" t="str">
        <f t="shared" ref="S954" si="1838">IF(AND(M954&gt;0,N954=0),"Valid","Invalid")</f>
        <v>Valid</v>
      </c>
      <c r="T954" t="str">
        <f t="shared" ref="T954" si="1839">IF(OR(Q954&gt;1,R954&gt;1),"Present","Absent")</f>
        <v>Absent</v>
      </c>
      <c r="U954" t="str">
        <f t="shared" ref="U954" si="1840">IF(OR(AND(Q954&gt;1,Q954&lt;41),AND(R954&gt;1,R954&lt;41)),"Ct&lt;41","Ct&gt;41")</f>
        <v>Ct&gt;41</v>
      </c>
      <c r="V954" t="str">
        <f t="shared" ref="V954" si="1841">J954</f>
        <v>Skalle</v>
      </c>
      <c r="W954" t="str">
        <f t="shared" ref="W954" si="1842">MID(F954,10,9)</f>
        <v>DL2022052</v>
      </c>
      <c r="X954" t="str">
        <f t="shared" ref="X954" si="1843">W954&amp;"_"&amp;V954&amp;"_"&amp;S954&amp;"_"&amp;T954&amp;"_"&amp;U954</f>
        <v>DL2022052_Skalle_Valid_Absent_Ct&gt;41</v>
      </c>
    </row>
    <row r="955" spans="1:25" x14ac:dyDescent="0.25">
      <c r="A955" t="s">
        <v>55</v>
      </c>
      <c r="B955" t="s">
        <v>51</v>
      </c>
      <c r="C955" t="s">
        <v>463</v>
      </c>
      <c r="D955">
        <v>0.01</v>
      </c>
      <c r="E955" t="s">
        <v>1275</v>
      </c>
      <c r="F955" t="s">
        <v>520</v>
      </c>
      <c r="G955" t="str">
        <f t="shared" si="1748"/>
        <v>DL2022052</v>
      </c>
      <c r="H955" t="str">
        <f t="shared" si="1749"/>
        <v>03</v>
      </c>
      <c r="I955" t="str">
        <f t="shared" si="1750"/>
        <v>Skalle_03_20220824_DL2022052_AurehoejGymGladsaxeGym</v>
      </c>
      <c r="J955" t="str">
        <f>VLOOKUP(MID(C955,4,6),Datasæt_Analysesystemer!$B$2:$E$69,3,FALSE)</f>
        <v>Skalle</v>
      </c>
      <c r="K955" t="str">
        <f t="shared" si="1751"/>
        <v>NK</v>
      </c>
      <c r="L955" s="7" t="str">
        <f t="shared" si="1763"/>
        <v>No Ct</v>
      </c>
      <c r="M955" t="str">
        <f t="shared" si="1752"/>
        <v/>
      </c>
      <c r="N955" t="str">
        <f t="shared" si="1753"/>
        <v/>
      </c>
      <c r="O955" t="str">
        <f t="shared" si="1754"/>
        <v/>
      </c>
    </row>
    <row r="956" spans="1:25" x14ac:dyDescent="0.25">
      <c r="A956" t="s">
        <v>80</v>
      </c>
      <c r="B956" t="s">
        <v>76</v>
      </c>
      <c r="C956" t="s">
        <v>473</v>
      </c>
      <c r="D956">
        <v>0.01</v>
      </c>
      <c r="E956" t="s">
        <v>1275</v>
      </c>
      <c r="F956" t="s">
        <v>520</v>
      </c>
      <c r="G956" t="str">
        <f t="shared" si="1748"/>
        <v>DL2022052</v>
      </c>
      <c r="H956" t="str">
        <f t="shared" si="1749"/>
        <v>03</v>
      </c>
      <c r="I956" t="str">
        <f t="shared" si="1750"/>
        <v>Skalle_03_20220824_DL2022052_AurehoejGymGladsaxeGym</v>
      </c>
      <c r="J956" t="str">
        <f>VLOOKUP(MID(C956,4,6),Datasæt_Analysesystemer!$B$2:$E$69,3,FALSE)</f>
        <v>Skalle</v>
      </c>
      <c r="K956" t="str">
        <f t="shared" si="1751"/>
        <v>EP</v>
      </c>
      <c r="L956" s="7" t="str">
        <f t="shared" si="1763"/>
        <v>No Ct</v>
      </c>
      <c r="M956" t="str">
        <f t="shared" si="1752"/>
        <v/>
      </c>
      <c r="N956" t="str">
        <f t="shared" si="1753"/>
        <v/>
      </c>
      <c r="O956" t="str">
        <f t="shared" si="1754"/>
        <v/>
      </c>
    </row>
    <row r="957" spans="1:25" x14ac:dyDescent="0.25">
      <c r="A957" t="s">
        <v>102</v>
      </c>
      <c r="B957" t="s">
        <v>76</v>
      </c>
      <c r="C957" t="s">
        <v>473</v>
      </c>
      <c r="D957">
        <v>0.01</v>
      </c>
      <c r="E957" t="s">
        <v>1275</v>
      </c>
      <c r="F957" t="s">
        <v>520</v>
      </c>
      <c r="G957" t="str">
        <f t="shared" si="1748"/>
        <v>DL2022052</v>
      </c>
      <c r="H957" t="str">
        <f t="shared" si="1749"/>
        <v>03</v>
      </c>
      <c r="I957" t="str">
        <f t="shared" si="1750"/>
        <v>Skalle_03_20220824_DL2022052_AurehoejGymGladsaxeGym</v>
      </c>
      <c r="J957" t="str">
        <f>VLOOKUP(MID(C957,4,6),Datasæt_Analysesystemer!$B$2:$E$69,3,FALSE)</f>
        <v>Skalle</v>
      </c>
      <c r="K957" t="str">
        <f t="shared" si="1751"/>
        <v>EP</v>
      </c>
      <c r="L957" s="7" t="str">
        <f t="shared" si="1763"/>
        <v>No Ct</v>
      </c>
      <c r="M957" t="str">
        <f t="shared" si="1752"/>
        <v/>
      </c>
      <c r="N957" t="str">
        <f t="shared" si="1753"/>
        <v/>
      </c>
      <c r="O957" t="str">
        <f t="shared" si="1754"/>
        <v/>
      </c>
      <c r="Y957" t="str">
        <f>O959</f>
        <v/>
      </c>
    </row>
    <row r="958" spans="1:25" x14ac:dyDescent="0.25">
      <c r="A958" t="s">
        <v>31</v>
      </c>
      <c r="B958" t="s">
        <v>23</v>
      </c>
      <c r="C958" t="s">
        <v>454</v>
      </c>
      <c r="D958">
        <v>0.01</v>
      </c>
      <c r="E958" t="s">
        <v>1275</v>
      </c>
      <c r="F958" t="s">
        <v>520</v>
      </c>
      <c r="G958" t="str">
        <f t="shared" si="1748"/>
        <v>DL2022052</v>
      </c>
      <c r="H958" t="str">
        <f t="shared" si="1749"/>
        <v>04</v>
      </c>
      <c r="I958" t="str">
        <f t="shared" si="1750"/>
        <v>Skalle_04_20220824_DL2022052_AurehoejGymGladsaxeGym</v>
      </c>
      <c r="J958" t="str">
        <f>VLOOKUP(MID(C958,4,6),Datasæt_Analysesystemer!$B$2:$E$69,3,FALSE)</f>
        <v>Skalle</v>
      </c>
      <c r="K958" t="str">
        <f t="shared" si="1751"/>
        <v>PK</v>
      </c>
      <c r="L958" s="7" t="str">
        <f t="shared" si="1763"/>
        <v>No Ct</v>
      </c>
      <c r="M958">
        <f t="shared" si="1752"/>
        <v>0</v>
      </c>
      <c r="N958">
        <f t="shared" si="1753"/>
        <v>0</v>
      </c>
      <c r="O958">
        <f t="shared" si="1754"/>
        <v>0</v>
      </c>
      <c r="Q958">
        <f t="shared" ref="Q958" si="1844">IF(L960="No Ct",0,L960)</f>
        <v>0</v>
      </c>
      <c r="R958">
        <f t="shared" ref="R958" si="1845">IF(L961="No Ct",0,L961)</f>
        <v>0</v>
      </c>
      <c r="S958" t="str">
        <f t="shared" ref="S958" si="1846">IF(AND(M958&gt;0,N958=0),"Valid","Invalid")</f>
        <v>Invalid</v>
      </c>
      <c r="T958" t="str">
        <f t="shared" ref="T958" si="1847">IF(OR(Q958&gt;1,R958&gt;1),"Present","Absent")</f>
        <v>Absent</v>
      </c>
      <c r="U958" t="str">
        <f t="shared" ref="U958" si="1848">IF(OR(AND(Q958&gt;1,Q958&lt;41),AND(R958&gt;1,R958&lt;41)),"Ct&lt;41","Ct&gt;41")</f>
        <v>Ct&gt;41</v>
      </c>
      <c r="V958" t="str">
        <f t="shared" ref="V958" si="1849">J958</f>
        <v>Skalle</v>
      </c>
      <c r="W958" t="str">
        <f t="shared" ref="W958" si="1850">MID(F958,10,9)</f>
        <v>DL2022052</v>
      </c>
      <c r="X958" t="str">
        <f t="shared" ref="X958" si="1851">W958&amp;"_"&amp;V958&amp;"_"&amp;S958&amp;"_"&amp;T958&amp;"_"&amp;U958</f>
        <v>DL2022052_Skalle_Invalid_Absent_Ct&gt;41</v>
      </c>
    </row>
    <row r="959" spans="1:25" x14ac:dyDescent="0.25">
      <c r="A959" t="s">
        <v>57</v>
      </c>
      <c r="B959" t="s">
        <v>51</v>
      </c>
      <c r="C959" t="s">
        <v>464</v>
      </c>
      <c r="D959">
        <v>0.01</v>
      </c>
      <c r="E959" t="s">
        <v>1275</v>
      </c>
      <c r="F959" t="s">
        <v>520</v>
      </c>
      <c r="G959" t="str">
        <f t="shared" si="1748"/>
        <v>DL2022052</v>
      </c>
      <c r="H959" t="str">
        <f t="shared" si="1749"/>
        <v>04</v>
      </c>
      <c r="I959" t="str">
        <f t="shared" si="1750"/>
        <v>Skalle_04_20220824_DL2022052_AurehoejGymGladsaxeGym</v>
      </c>
      <c r="J959" t="str">
        <f>VLOOKUP(MID(C959,4,6),Datasæt_Analysesystemer!$B$2:$E$69,3,FALSE)</f>
        <v>Skalle</v>
      </c>
      <c r="K959" t="str">
        <f t="shared" si="1751"/>
        <v>NK</v>
      </c>
      <c r="L959" s="7" t="str">
        <f t="shared" si="1763"/>
        <v>No Ct</v>
      </c>
      <c r="M959" t="str">
        <f t="shared" si="1752"/>
        <v/>
      </c>
      <c r="N959" t="str">
        <f t="shared" si="1753"/>
        <v/>
      </c>
      <c r="O959" t="str">
        <f t="shared" si="1754"/>
        <v/>
      </c>
    </row>
    <row r="960" spans="1:25" x14ac:dyDescent="0.25">
      <c r="A960" t="s">
        <v>82</v>
      </c>
      <c r="B960" t="s">
        <v>76</v>
      </c>
      <c r="C960" t="s">
        <v>474</v>
      </c>
      <c r="D960">
        <v>0.01</v>
      </c>
      <c r="E960" t="s">
        <v>1275</v>
      </c>
      <c r="F960" t="s">
        <v>520</v>
      </c>
      <c r="G960" t="str">
        <f t="shared" si="1748"/>
        <v>DL2022052</v>
      </c>
      <c r="H960" t="str">
        <f t="shared" si="1749"/>
        <v>04</v>
      </c>
      <c r="I960" t="str">
        <f t="shared" si="1750"/>
        <v>Skalle_04_20220824_DL2022052_AurehoejGymGladsaxeGym</v>
      </c>
      <c r="J960" t="str">
        <f>VLOOKUP(MID(C960,4,6),Datasæt_Analysesystemer!$B$2:$E$69,3,FALSE)</f>
        <v>Skalle</v>
      </c>
      <c r="K960" t="str">
        <f t="shared" si="1751"/>
        <v>EP</v>
      </c>
      <c r="L960" s="7" t="str">
        <f t="shared" si="1763"/>
        <v>No Ct</v>
      </c>
      <c r="M960" t="str">
        <f t="shared" si="1752"/>
        <v/>
      </c>
      <c r="N960" t="str">
        <f t="shared" si="1753"/>
        <v/>
      </c>
      <c r="O960" t="str">
        <f t="shared" si="1754"/>
        <v/>
      </c>
    </row>
    <row r="961" spans="1:25" x14ac:dyDescent="0.25">
      <c r="A961" t="s">
        <v>103</v>
      </c>
      <c r="B961" t="s">
        <v>76</v>
      </c>
      <c r="C961" t="s">
        <v>474</v>
      </c>
      <c r="D961">
        <v>0.01</v>
      </c>
      <c r="E961" t="s">
        <v>1275</v>
      </c>
      <c r="F961" t="s">
        <v>520</v>
      </c>
      <c r="G961" t="str">
        <f t="shared" si="1748"/>
        <v>DL2022052</v>
      </c>
      <c r="H961" t="str">
        <f t="shared" si="1749"/>
        <v>04</v>
      </c>
      <c r="I961" t="str">
        <f t="shared" si="1750"/>
        <v>Skalle_04_20220824_DL2022052_AurehoejGymGladsaxeGym</v>
      </c>
      <c r="J961" t="str">
        <f>VLOOKUP(MID(C961,4,6),Datasæt_Analysesystemer!$B$2:$E$69,3,FALSE)</f>
        <v>Skalle</v>
      </c>
      <c r="K961" t="str">
        <f t="shared" si="1751"/>
        <v>EP</v>
      </c>
      <c r="L961" s="7" t="str">
        <f t="shared" si="1763"/>
        <v>No Ct</v>
      </c>
      <c r="M961" t="str">
        <f t="shared" si="1752"/>
        <v/>
      </c>
      <c r="N961" t="str">
        <f t="shared" si="1753"/>
        <v/>
      </c>
      <c r="O961" t="str">
        <f t="shared" si="1754"/>
        <v/>
      </c>
      <c r="Y961" t="str">
        <f>O963</f>
        <v/>
      </c>
    </row>
    <row r="962" spans="1:25" x14ac:dyDescent="0.25">
      <c r="A962" t="s">
        <v>33</v>
      </c>
      <c r="B962" t="s">
        <v>23</v>
      </c>
      <c r="C962" t="s">
        <v>455</v>
      </c>
      <c r="D962">
        <v>0.01</v>
      </c>
      <c r="E962">
        <v>22.97</v>
      </c>
      <c r="F962" t="s">
        <v>520</v>
      </c>
      <c r="G962" t="str">
        <f t="shared" si="1748"/>
        <v>DL2022052</v>
      </c>
      <c r="H962" t="str">
        <f t="shared" si="1749"/>
        <v>05</v>
      </c>
      <c r="I962" t="str">
        <f t="shared" si="1750"/>
        <v>Gedde_05_20220824_DL2022052_AurehoejGymGladsaxeGym</v>
      </c>
      <c r="J962" t="str">
        <f>VLOOKUP(MID(C962,4,6),Datasæt_Analysesystemer!$B$2:$E$69,3,FALSE)</f>
        <v>Gedde</v>
      </c>
      <c r="K962" t="str">
        <f t="shared" si="1751"/>
        <v>PK</v>
      </c>
      <c r="L962" s="7">
        <f t="shared" si="1763"/>
        <v>22.97</v>
      </c>
      <c r="M962">
        <f t="shared" si="1752"/>
        <v>22.97</v>
      </c>
      <c r="N962">
        <f t="shared" si="1753"/>
        <v>0</v>
      </c>
      <c r="O962">
        <f t="shared" si="1754"/>
        <v>0</v>
      </c>
      <c r="Q962">
        <f t="shared" ref="Q962" si="1852">IF(L964="No Ct",0,L964)</f>
        <v>0</v>
      </c>
      <c r="R962">
        <f t="shared" ref="R962" si="1853">IF(L965="No Ct",0,L965)</f>
        <v>0</v>
      </c>
      <c r="S962" t="str">
        <f t="shared" ref="S962" si="1854">IF(AND(M962&gt;0,N962=0),"Valid","Invalid")</f>
        <v>Valid</v>
      </c>
      <c r="T962" t="str">
        <f t="shared" ref="T962" si="1855">IF(OR(Q962&gt;1,R962&gt;1),"Present","Absent")</f>
        <v>Absent</v>
      </c>
      <c r="U962" t="str">
        <f t="shared" ref="U962" si="1856">IF(OR(AND(Q962&gt;1,Q962&lt;41),AND(R962&gt;1,R962&lt;41)),"Ct&lt;41","Ct&gt;41")</f>
        <v>Ct&gt;41</v>
      </c>
      <c r="V962" t="str">
        <f t="shared" ref="V962" si="1857">J962</f>
        <v>Gedde</v>
      </c>
      <c r="W962" t="str">
        <f t="shared" ref="W962" si="1858">MID(F962,10,9)</f>
        <v>DL2022052</v>
      </c>
      <c r="X962" t="str">
        <f t="shared" ref="X962" si="1859">W962&amp;"_"&amp;V962&amp;"_"&amp;S962&amp;"_"&amp;T962&amp;"_"&amp;U962</f>
        <v>DL2022052_Gedde_Valid_Absent_Ct&gt;41</v>
      </c>
    </row>
    <row r="963" spans="1:25" x14ac:dyDescent="0.25">
      <c r="A963" t="s">
        <v>59</v>
      </c>
      <c r="B963" t="s">
        <v>51</v>
      </c>
      <c r="C963" t="s">
        <v>465</v>
      </c>
      <c r="D963">
        <v>0.01</v>
      </c>
      <c r="E963" t="s">
        <v>1275</v>
      </c>
      <c r="F963" t="s">
        <v>520</v>
      </c>
      <c r="G963" t="str">
        <f t="shared" si="1748"/>
        <v>DL2022052</v>
      </c>
      <c r="H963" t="str">
        <f t="shared" si="1749"/>
        <v>05</v>
      </c>
      <c r="I963" t="str">
        <f t="shared" si="1750"/>
        <v>Gedde_05_20220824_DL2022052_AurehoejGymGladsaxeGym</v>
      </c>
      <c r="J963" t="str">
        <f>VLOOKUP(MID(C963,4,6),Datasæt_Analysesystemer!$B$2:$E$69,3,FALSE)</f>
        <v>Gedde</v>
      </c>
      <c r="K963" t="str">
        <f t="shared" si="1751"/>
        <v>NK</v>
      </c>
      <c r="L963" s="7" t="str">
        <f t="shared" si="1763"/>
        <v>No Ct</v>
      </c>
      <c r="M963" t="str">
        <f t="shared" si="1752"/>
        <v/>
      </c>
      <c r="N963" t="str">
        <f t="shared" si="1753"/>
        <v/>
      </c>
      <c r="O963" t="str">
        <f t="shared" si="1754"/>
        <v/>
      </c>
    </row>
    <row r="964" spans="1:25" x14ac:dyDescent="0.25">
      <c r="A964" t="s">
        <v>84</v>
      </c>
      <c r="B964" t="s">
        <v>76</v>
      </c>
      <c r="C964" t="s">
        <v>475</v>
      </c>
      <c r="D964">
        <v>0.01</v>
      </c>
      <c r="E964" t="s">
        <v>1275</v>
      </c>
      <c r="F964" t="s">
        <v>520</v>
      </c>
      <c r="G964" t="str">
        <f t="shared" si="1748"/>
        <v>DL2022052</v>
      </c>
      <c r="H964" t="str">
        <f t="shared" si="1749"/>
        <v>05</v>
      </c>
      <c r="I964" t="str">
        <f t="shared" si="1750"/>
        <v>Gedde_05_20220824_DL2022052_AurehoejGymGladsaxeGym</v>
      </c>
      <c r="J964" t="str">
        <f>VLOOKUP(MID(C964,4,6),Datasæt_Analysesystemer!$B$2:$E$69,3,FALSE)</f>
        <v>Gedde</v>
      </c>
      <c r="K964" t="str">
        <f t="shared" si="1751"/>
        <v>EP</v>
      </c>
      <c r="L964" s="7" t="str">
        <f t="shared" si="1763"/>
        <v>No Ct</v>
      </c>
      <c r="M964" t="str">
        <f t="shared" si="1752"/>
        <v/>
      </c>
      <c r="N964" t="str">
        <f t="shared" si="1753"/>
        <v/>
      </c>
      <c r="O964" t="str">
        <f t="shared" si="1754"/>
        <v/>
      </c>
    </row>
    <row r="965" spans="1:25" x14ac:dyDescent="0.25">
      <c r="A965" t="s">
        <v>104</v>
      </c>
      <c r="B965" t="s">
        <v>76</v>
      </c>
      <c r="C965" t="s">
        <v>475</v>
      </c>
      <c r="D965">
        <v>0.01</v>
      </c>
      <c r="E965" t="s">
        <v>1275</v>
      </c>
      <c r="F965" t="s">
        <v>520</v>
      </c>
      <c r="G965" t="str">
        <f t="shared" si="1748"/>
        <v>DL2022052</v>
      </c>
      <c r="H965" t="str">
        <f t="shared" si="1749"/>
        <v>05</v>
      </c>
      <c r="I965" t="str">
        <f t="shared" si="1750"/>
        <v>Gedde_05_20220824_DL2022052_AurehoejGymGladsaxeGym</v>
      </c>
      <c r="J965" t="str">
        <f>VLOOKUP(MID(C965,4,6),Datasæt_Analysesystemer!$B$2:$E$69,3,FALSE)</f>
        <v>Gedde</v>
      </c>
      <c r="K965" t="str">
        <f t="shared" si="1751"/>
        <v>EP</v>
      </c>
      <c r="L965" s="7" t="str">
        <f t="shared" si="1763"/>
        <v>No Ct</v>
      </c>
      <c r="M965" t="str">
        <f t="shared" si="1752"/>
        <v/>
      </c>
      <c r="N965" t="str">
        <f t="shared" si="1753"/>
        <v/>
      </c>
      <c r="O965" t="str">
        <f t="shared" si="1754"/>
        <v/>
      </c>
      <c r="Y965" t="str">
        <f>O967</f>
        <v/>
      </c>
    </row>
    <row r="966" spans="1:25" x14ac:dyDescent="0.25">
      <c r="A966" t="s">
        <v>35</v>
      </c>
      <c r="B966" t="s">
        <v>23</v>
      </c>
      <c r="C966" t="s">
        <v>456</v>
      </c>
      <c r="D966">
        <v>0.01</v>
      </c>
      <c r="E966" t="s">
        <v>1275</v>
      </c>
      <c r="F966" t="s">
        <v>520</v>
      </c>
      <c r="G966" t="str">
        <f t="shared" si="1748"/>
        <v>DL2022052</v>
      </c>
      <c r="H966" t="str">
        <f t="shared" si="1749"/>
        <v>06</v>
      </c>
      <c r="I966" t="str">
        <f t="shared" si="1750"/>
        <v>Gedde_06_20220824_DL2022052_AurehoejGymGladsaxeGym</v>
      </c>
      <c r="J966" t="str">
        <f>VLOOKUP(MID(C966,4,6),Datasæt_Analysesystemer!$B$2:$E$69,3,FALSE)</f>
        <v>Gedde</v>
      </c>
      <c r="K966" t="str">
        <f t="shared" si="1751"/>
        <v>PK</v>
      </c>
      <c r="L966" s="7" t="str">
        <f t="shared" si="1763"/>
        <v>No Ct</v>
      </c>
      <c r="M966">
        <f t="shared" si="1752"/>
        <v>0</v>
      </c>
      <c r="N966">
        <f t="shared" si="1753"/>
        <v>0</v>
      </c>
      <c r="O966">
        <f t="shared" si="1754"/>
        <v>0</v>
      </c>
      <c r="Q966">
        <f t="shared" ref="Q966" si="1860">IF(L968="No Ct",0,L968)</f>
        <v>0</v>
      </c>
      <c r="R966">
        <f t="shared" ref="R966" si="1861">IF(L969="No Ct",0,L969)</f>
        <v>0</v>
      </c>
      <c r="S966" t="str">
        <f t="shared" ref="S966" si="1862">IF(AND(M966&gt;0,N966=0),"Valid","Invalid")</f>
        <v>Invalid</v>
      </c>
      <c r="T966" t="str">
        <f t="shared" ref="T966" si="1863">IF(OR(Q966&gt;1,R966&gt;1),"Present","Absent")</f>
        <v>Absent</v>
      </c>
      <c r="U966" t="str">
        <f t="shared" ref="U966" si="1864">IF(OR(AND(Q966&gt;1,Q966&lt;41),AND(R966&gt;1,R966&lt;41)),"Ct&lt;41","Ct&gt;41")</f>
        <v>Ct&gt;41</v>
      </c>
      <c r="V966" t="str">
        <f t="shared" ref="V966" si="1865">J966</f>
        <v>Gedde</v>
      </c>
      <c r="W966" t="str">
        <f t="shared" ref="W966" si="1866">MID(F966,10,9)</f>
        <v>DL2022052</v>
      </c>
      <c r="X966" t="str">
        <f t="shared" ref="X966" si="1867">W966&amp;"_"&amp;V966&amp;"_"&amp;S966&amp;"_"&amp;T966&amp;"_"&amp;U966</f>
        <v>DL2022052_Gedde_Invalid_Absent_Ct&gt;41</v>
      </c>
    </row>
    <row r="967" spans="1:25" x14ac:dyDescent="0.25">
      <c r="A967" t="s">
        <v>61</v>
      </c>
      <c r="B967" t="s">
        <v>51</v>
      </c>
      <c r="C967" t="s">
        <v>466</v>
      </c>
      <c r="D967">
        <v>0.01</v>
      </c>
      <c r="E967" t="s">
        <v>1275</v>
      </c>
      <c r="F967" t="s">
        <v>520</v>
      </c>
      <c r="G967" t="str">
        <f t="shared" si="1748"/>
        <v>DL2022052</v>
      </c>
      <c r="H967" t="str">
        <f t="shared" si="1749"/>
        <v>06</v>
      </c>
      <c r="I967" t="str">
        <f t="shared" si="1750"/>
        <v>Gedde_06_20220824_DL2022052_AurehoejGymGladsaxeGym</v>
      </c>
      <c r="J967" t="str">
        <f>VLOOKUP(MID(C967,4,6),Datasæt_Analysesystemer!$B$2:$E$69,3,FALSE)</f>
        <v>Gedde</v>
      </c>
      <c r="K967" t="str">
        <f t="shared" si="1751"/>
        <v>NK</v>
      </c>
      <c r="L967" s="7" t="str">
        <f t="shared" si="1763"/>
        <v>No Ct</v>
      </c>
      <c r="M967" t="str">
        <f t="shared" si="1752"/>
        <v/>
      </c>
      <c r="N967" t="str">
        <f t="shared" si="1753"/>
        <v/>
      </c>
      <c r="O967" t="str">
        <f t="shared" si="1754"/>
        <v/>
      </c>
    </row>
    <row r="968" spans="1:25" x14ac:dyDescent="0.25">
      <c r="A968" t="s">
        <v>86</v>
      </c>
      <c r="B968" t="s">
        <v>76</v>
      </c>
      <c r="C968" t="s">
        <v>476</v>
      </c>
      <c r="D968">
        <v>0.01</v>
      </c>
      <c r="E968" t="s">
        <v>1275</v>
      </c>
      <c r="F968" t="s">
        <v>520</v>
      </c>
      <c r="G968" t="str">
        <f t="shared" si="1748"/>
        <v>DL2022052</v>
      </c>
      <c r="H968" t="str">
        <f t="shared" si="1749"/>
        <v>06</v>
      </c>
      <c r="I968" t="str">
        <f t="shared" si="1750"/>
        <v>Gedde_06_20220824_DL2022052_AurehoejGymGladsaxeGym</v>
      </c>
      <c r="J968" t="str">
        <f>VLOOKUP(MID(C968,4,6),Datasæt_Analysesystemer!$B$2:$E$69,3,FALSE)</f>
        <v>Gedde</v>
      </c>
      <c r="K968" t="str">
        <f t="shared" si="1751"/>
        <v>EP</v>
      </c>
      <c r="L968" s="7" t="str">
        <f t="shared" si="1763"/>
        <v>No Ct</v>
      </c>
      <c r="M968" t="str">
        <f t="shared" si="1752"/>
        <v/>
      </c>
      <c r="N968" t="str">
        <f t="shared" si="1753"/>
        <v/>
      </c>
      <c r="O968" t="str">
        <f t="shared" si="1754"/>
        <v/>
      </c>
    </row>
    <row r="969" spans="1:25" x14ac:dyDescent="0.25">
      <c r="A969" t="s">
        <v>105</v>
      </c>
      <c r="B969" t="s">
        <v>76</v>
      </c>
      <c r="C969" t="s">
        <v>476</v>
      </c>
      <c r="D969">
        <v>0.01</v>
      </c>
      <c r="E969" t="s">
        <v>1275</v>
      </c>
      <c r="F969" t="s">
        <v>520</v>
      </c>
      <c r="G969" t="str">
        <f t="shared" si="1748"/>
        <v>DL2022052</v>
      </c>
      <c r="H969" t="str">
        <f t="shared" si="1749"/>
        <v>06</v>
      </c>
      <c r="I969" t="str">
        <f t="shared" si="1750"/>
        <v>Gedde_06_20220824_DL2022052_AurehoejGymGladsaxeGym</v>
      </c>
      <c r="J969" t="str">
        <f>VLOOKUP(MID(C969,4,6),Datasæt_Analysesystemer!$B$2:$E$69,3,FALSE)</f>
        <v>Gedde</v>
      </c>
      <c r="K969" t="str">
        <f t="shared" si="1751"/>
        <v>EP</v>
      </c>
      <c r="L969" s="7" t="str">
        <f t="shared" si="1763"/>
        <v>No Ct</v>
      </c>
      <c r="M969" t="str">
        <f t="shared" si="1752"/>
        <v/>
      </c>
      <c r="N969" t="str">
        <f t="shared" si="1753"/>
        <v/>
      </c>
      <c r="O969" t="str">
        <f t="shared" si="1754"/>
        <v/>
      </c>
      <c r="Y969" t="str">
        <f>O971</f>
        <v/>
      </c>
    </row>
    <row r="970" spans="1:25" x14ac:dyDescent="0.25">
      <c r="A970" t="s">
        <v>37</v>
      </c>
      <c r="B970" t="s">
        <v>23</v>
      </c>
      <c r="C970" t="s">
        <v>457</v>
      </c>
      <c r="D970">
        <v>0.01</v>
      </c>
      <c r="E970">
        <v>23.73</v>
      </c>
      <c r="F970" t="s">
        <v>520</v>
      </c>
      <c r="G970" t="str">
        <f t="shared" si="1748"/>
        <v>DL2022052</v>
      </c>
      <c r="H970" t="str">
        <f t="shared" si="1749"/>
        <v>07</v>
      </c>
      <c r="I970" t="str">
        <f t="shared" si="1750"/>
        <v>Karpe_07_20220824_DL2022052_AurehoejGymGladsaxeGym</v>
      </c>
      <c r="J970" t="str">
        <f>VLOOKUP(MID(C970,4,6),Datasæt_Analysesystemer!$B$2:$E$69,3,FALSE)</f>
        <v>Karpe</v>
      </c>
      <c r="K970" t="str">
        <f t="shared" si="1751"/>
        <v>PK</v>
      </c>
      <c r="L970" s="7">
        <f t="shared" si="1763"/>
        <v>23.73</v>
      </c>
      <c r="M970">
        <f t="shared" si="1752"/>
        <v>23.73</v>
      </c>
      <c r="N970">
        <f t="shared" si="1753"/>
        <v>0</v>
      </c>
      <c r="O970">
        <f t="shared" si="1754"/>
        <v>38.1</v>
      </c>
      <c r="Q970">
        <f t="shared" ref="Q970" si="1868">IF(L972="No Ct",0,L972)</f>
        <v>38.1</v>
      </c>
      <c r="R970">
        <f t="shared" ref="R970" si="1869">IF(L973="No Ct",0,L973)</f>
        <v>0</v>
      </c>
      <c r="S970" t="str">
        <f t="shared" ref="S970" si="1870">IF(AND(M970&gt;0,N970=0),"Valid","Invalid")</f>
        <v>Valid</v>
      </c>
      <c r="T970" t="str">
        <f t="shared" ref="T970" si="1871">IF(OR(Q970&gt;1,R970&gt;1),"Present","Absent")</f>
        <v>Present</v>
      </c>
      <c r="U970" t="str">
        <f t="shared" ref="U970" si="1872">IF(OR(AND(Q970&gt;1,Q970&lt;41),AND(R970&gt;1,R970&lt;41)),"Ct&lt;41","Ct&gt;41")</f>
        <v>Ct&lt;41</v>
      </c>
      <c r="V970" t="str">
        <f t="shared" ref="V970" si="1873">J970</f>
        <v>Karpe</v>
      </c>
      <c r="W970" t="str">
        <f t="shared" ref="W970" si="1874">MID(F970,10,9)</f>
        <v>DL2022052</v>
      </c>
      <c r="X970" t="str">
        <f t="shared" ref="X970" si="1875">W970&amp;"_"&amp;V970&amp;"_"&amp;S970&amp;"_"&amp;T970&amp;"_"&amp;U970</f>
        <v>DL2022052_Karpe_Valid_Present_Ct&lt;41</v>
      </c>
    </row>
    <row r="971" spans="1:25" x14ac:dyDescent="0.25">
      <c r="A971" t="s">
        <v>63</v>
      </c>
      <c r="B971" t="s">
        <v>51</v>
      </c>
      <c r="C971" t="s">
        <v>467</v>
      </c>
      <c r="D971">
        <v>0.01</v>
      </c>
      <c r="E971" t="s">
        <v>1275</v>
      </c>
      <c r="F971" t="s">
        <v>520</v>
      </c>
      <c r="G971" t="str">
        <f t="shared" si="1748"/>
        <v>DL2022052</v>
      </c>
      <c r="H971" t="str">
        <f t="shared" si="1749"/>
        <v>07</v>
      </c>
      <c r="I971" t="str">
        <f t="shared" si="1750"/>
        <v>Karpe_07_20220824_DL2022052_AurehoejGymGladsaxeGym</v>
      </c>
      <c r="J971" t="str">
        <f>VLOOKUP(MID(C971,4,6),Datasæt_Analysesystemer!$B$2:$E$69,3,FALSE)</f>
        <v>Karpe</v>
      </c>
      <c r="K971" t="str">
        <f t="shared" si="1751"/>
        <v>NK</v>
      </c>
      <c r="L971" s="7" t="str">
        <f t="shared" si="1763"/>
        <v>No Ct</v>
      </c>
      <c r="M971" t="str">
        <f t="shared" si="1752"/>
        <v/>
      </c>
      <c r="N971" t="str">
        <f t="shared" si="1753"/>
        <v/>
      </c>
      <c r="O971" t="str">
        <f t="shared" si="1754"/>
        <v/>
      </c>
    </row>
    <row r="972" spans="1:25" x14ac:dyDescent="0.25">
      <c r="A972" t="s">
        <v>88</v>
      </c>
      <c r="B972" t="s">
        <v>76</v>
      </c>
      <c r="C972" t="s">
        <v>477</v>
      </c>
      <c r="D972">
        <v>0.01</v>
      </c>
      <c r="E972">
        <v>38.1</v>
      </c>
      <c r="F972" t="s">
        <v>520</v>
      </c>
      <c r="G972" t="str">
        <f t="shared" si="1748"/>
        <v>DL2022052</v>
      </c>
      <c r="H972" t="str">
        <f t="shared" si="1749"/>
        <v>07</v>
      </c>
      <c r="I972" t="str">
        <f t="shared" si="1750"/>
        <v>Karpe_07_20220824_DL2022052_AurehoejGymGladsaxeGym</v>
      </c>
      <c r="J972" t="str">
        <f>VLOOKUP(MID(C972,4,6),Datasæt_Analysesystemer!$B$2:$E$69,3,FALSE)</f>
        <v>Karpe</v>
      </c>
      <c r="K972" t="str">
        <f t="shared" si="1751"/>
        <v>EP</v>
      </c>
      <c r="L972" s="7">
        <f t="shared" si="1763"/>
        <v>38.1</v>
      </c>
      <c r="M972" t="str">
        <f t="shared" si="1752"/>
        <v/>
      </c>
      <c r="N972" t="str">
        <f t="shared" si="1753"/>
        <v/>
      </c>
      <c r="O972" t="str">
        <f t="shared" si="1754"/>
        <v/>
      </c>
    </row>
    <row r="973" spans="1:25" x14ac:dyDescent="0.25">
      <c r="A973" t="s">
        <v>106</v>
      </c>
      <c r="B973" t="s">
        <v>76</v>
      </c>
      <c r="C973" t="s">
        <v>477</v>
      </c>
      <c r="D973">
        <v>0.01</v>
      </c>
      <c r="E973" t="s">
        <v>1275</v>
      </c>
      <c r="F973" t="s">
        <v>520</v>
      </c>
      <c r="G973" t="str">
        <f t="shared" si="1748"/>
        <v>DL2022052</v>
      </c>
      <c r="H973" t="str">
        <f t="shared" si="1749"/>
        <v>07</v>
      </c>
      <c r="I973" t="str">
        <f t="shared" si="1750"/>
        <v>Karpe_07_20220824_DL2022052_AurehoejGymGladsaxeGym</v>
      </c>
      <c r="J973" t="str">
        <f>VLOOKUP(MID(C973,4,6),Datasæt_Analysesystemer!$B$2:$E$69,3,FALSE)</f>
        <v>Karpe</v>
      </c>
      <c r="K973" t="str">
        <f t="shared" si="1751"/>
        <v>EP</v>
      </c>
      <c r="L973" s="7" t="str">
        <f t="shared" si="1763"/>
        <v>No Ct</v>
      </c>
      <c r="M973" t="str">
        <f t="shared" si="1752"/>
        <v/>
      </c>
      <c r="N973" t="str">
        <f t="shared" si="1753"/>
        <v/>
      </c>
      <c r="O973" t="str">
        <f t="shared" si="1754"/>
        <v/>
      </c>
      <c r="Y973" t="str">
        <f>O975</f>
        <v/>
      </c>
    </row>
    <row r="974" spans="1:25" x14ac:dyDescent="0.25">
      <c r="A974" t="s">
        <v>40</v>
      </c>
      <c r="B974" t="s">
        <v>23</v>
      </c>
      <c r="C974" t="s">
        <v>458</v>
      </c>
      <c r="D974">
        <v>0.01</v>
      </c>
      <c r="E974">
        <v>23.63</v>
      </c>
      <c r="F974" t="s">
        <v>520</v>
      </c>
      <c r="G974" t="str">
        <f t="shared" si="1748"/>
        <v>DL2022052</v>
      </c>
      <c r="H974" t="str">
        <f t="shared" si="1749"/>
        <v>08</v>
      </c>
      <c r="I974" t="str">
        <f t="shared" si="1750"/>
        <v>Karpe_08_20220824_DL2022052_AurehoejGymGladsaxeGym</v>
      </c>
      <c r="J974" t="str">
        <f>VLOOKUP(MID(C974,4,6),Datasæt_Analysesystemer!$B$2:$E$69,3,FALSE)</f>
        <v>Karpe</v>
      </c>
      <c r="K974" t="str">
        <f t="shared" si="1751"/>
        <v>PK</v>
      </c>
      <c r="L974" s="7">
        <f t="shared" si="1763"/>
        <v>23.63</v>
      </c>
      <c r="M974">
        <f t="shared" si="1752"/>
        <v>23.63</v>
      </c>
      <c r="N974">
        <f t="shared" si="1753"/>
        <v>0</v>
      </c>
      <c r="O974">
        <f t="shared" si="1754"/>
        <v>0</v>
      </c>
      <c r="Q974">
        <f t="shared" ref="Q974" si="1876">IF(L976="No Ct",0,L976)</f>
        <v>0</v>
      </c>
      <c r="R974">
        <f t="shared" ref="R974" si="1877">IF(L977="No Ct",0,L977)</f>
        <v>0</v>
      </c>
      <c r="S974" t="str">
        <f t="shared" ref="S974" si="1878">IF(AND(M974&gt;0,N974=0),"Valid","Invalid")</f>
        <v>Valid</v>
      </c>
      <c r="T974" t="str">
        <f t="shared" ref="T974" si="1879">IF(OR(Q974&gt;1,R974&gt;1),"Present","Absent")</f>
        <v>Absent</v>
      </c>
      <c r="U974" t="str">
        <f t="shared" ref="U974" si="1880">IF(OR(AND(Q974&gt;1,Q974&lt;41),AND(R974&gt;1,R974&lt;41)),"Ct&lt;41","Ct&gt;41")</f>
        <v>Ct&gt;41</v>
      </c>
      <c r="V974" t="str">
        <f t="shared" ref="V974" si="1881">J974</f>
        <v>Karpe</v>
      </c>
      <c r="W974" t="str">
        <f t="shared" ref="W974" si="1882">MID(F974,10,9)</f>
        <v>DL2022052</v>
      </c>
      <c r="X974" t="str">
        <f t="shared" ref="X974" si="1883">W974&amp;"_"&amp;V974&amp;"_"&amp;S974&amp;"_"&amp;T974&amp;"_"&amp;U974</f>
        <v>DL2022052_Karpe_Valid_Absent_Ct&gt;41</v>
      </c>
    </row>
    <row r="975" spans="1:25" x14ac:dyDescent="0.25">
      <c r="A975" t="s">
        <v>65</v>
      </c>
      <c r="B975" t="s">
        <v>51</v>
      </c>
      <c r="C975" t="s">
        <v>468</v>
      </c>
      <c r="D975">
        <v>0.01</v>
      </c>
      <c r="E975" t="s">
        <v>1275</v>
      </c>
      <c r="F975" t="s">
        <v>520</v>
      </c>
      <c r="G975" t="str">
        <f t="shared" si="1748"/>
        <v>DL2022052</v>
      </c>
      <c r="H975" t="str">
        <f t="shared" si="1749"/>
        <v>08</v>
      </c>
      <c r="I975" t="str">
        <f t="shared" si="1750"/>
        <v>Karpe_08_20220824_DL2022052_AurehoejGymGladsaxeGym</v>
      </c>
      <c r="J975" t="str">
        <f>VLOOKUP(MID(C975,4,6),Datasæt_Analysesystemer!$B$2:$E$69,3,FALSE)</f>
        <v>Karpe</v>
      </c>
      <c r="K975" t="str">
        <f t="shared" si="1751"/>
        <v>NK</v>
      </c>
      <c r="L975" s="7" t="str">
        <f t="shared" si="1763"/>
        <v>No Ct</v>
      </c>
      <c r="M975" t="str">
        <f t="shared" si="1752"/>
        <v/>
      </c>
      <c r="N975" t="str">
        <f t="shared" si="1753"/>
        <v/>
      </c>
      <c r="O975" t="str">
        <f t="shared" si="1754"/>
        <v/>
      </c>
    </row>
    <row r="976" spans="1:25" x14ac:dyDescent="0.25">
      <c r="A976" t="s">
        <v>90</v>
      </c>
      <c r="B976" t="s">
        <v>76</v>
      </c>
      <c r="C976" t="s">
        <v>478</v>
      </c>
      <c r="D976">
        <v>0.01</v>
      </c>
      <c r="E976" t="s">
        <v>1275</v>
      </c>
      <c r="F976" t="s">
        <v>520</v>
      </c>
      <c r="G976" t="str">
        <f t="shared" si="1748"/>
        <v>DL2022052</v>
      </c>
      <c r="H976" t="str">
        <f t="shared" si="1749"/>
        <v>08</v>
      </c>
      <c r="I976" t="str">
        <f t="shared" si="1750"/>
        <v>Karpe_08_20220824_DL2022052_AurehoejGymGladsaxeGym</v>
      </c>
      <c r="J976" t="str">
        <f>VLOOKUP(MID(C976,4,6),Datasæt_Analysesystemer!$B$2:$E$69,3,FALSE)</f>
        <v>Karpe</v>
      </c>
      <c r="K976" t="str">
        <f t="shared" si="1751"/>
        <v>EP</v>
      </c>
      <c r="L976" s="7" t="str">
        <f t="shared" si="1763"/>
        <v>No Ct</v>
      </c>
      <c r="M976" t="str">
        <f t="shared" si="1752"/>
        <v/>
      </c>
      <c r="N976" t="str">
        <f t="shared" si="1753"/>
        <v/>
      </c>
      <c r="O976" t="str">
        <f t="shared" si="1754"/>
        <v/>
      </c>
    </row>
    <row r="977" spans="1:25" x14ac:dyDescent="0.25">
      <c r="A977" t="s">
        <v>107</v>
      </c>
      <c r="B977" t="s">
        <v>76</v>
      </c>
      <c r="C977" t="s">
        <v>478</v>
      </c>
      <c r="D977">
        <v>0.01</v>
      </c>
      <c r="E977" t="s">
        <v>1275</v>
      </c>
      <c r="F977" t="s">
        <v>520</v>
      </c>
      <c r="G977" t="str">
        <f t="shared" si="1748"/>
        <v>DL2022052</v>
      </c>
      <c r="H977" t="str">
        <f t="shared" si="1749"/>
        <v>08</v>
      </c>
      <c r="I977" t="str">
        <f t="shared" si="1750"/>
        <v>Karpe_08_20220824_DL2022052_AurehoejGymGladsaxeGym</v>
      </c>
      <c r="J977" t="str">
        <f>VLOOKUP(MID(C977,4,6),Datasæt_Analysesystemer!$B$2:$E$69,3,FALSE)</f>
        <v>Karpe</v>
      </c>
      <c r="K977" t="str">
        <f t="shared" si="1751"/>
        <v>EP</v>
      </c>
      <c r="L977" s="7" t="str">
        <f t="shared" si="1763"/>
        <v>No Ct</v>
      </c>
      <c r="M977" t="str">
        <f t="shared" si="1752"/>
        <v/>
      </c>
      <c r="N977" t="str">
        <f t="shared" si="1753"/>
        <v/>
      </c>
      <c r="O977" t="str">
        <f t="shared" si="1754"/>
        <v/>
      </c>
      <c r="Y977" t="str">
        <f>O979</f>
        <v/>
      </c>
    </row>
    <row r="978" spans="1:25" x14ac:dyDescent="0.25">
      <c r="A978" t="s">
        <v>42</v>
      </c>
      <c r="B978" t="s">
        <v>23</v>
      </c>
      <c r="C978" t="s">
        <v>459</v>
      </c>
      <c r="D978">
        <v>0.01</v>
      </c>
      <c r="E978" t="s">
        <v>1275</v>
      </c>
      <c r="F978" t="s">
        <v>520</v>
      </c>
      <c r="G978" t="str">
        <f t="shared" ref="G978:G1041" si="1884">MID(F978,10,9)</f>
        <v>DL2022052</v>
      </c>
      <c r="H978" t="str">
        <f t="shared" ref="H978:H1041" si="1885">LEFT(C978,2)</f>
        <v>09</v>
      </c>
      <c r="I978" t="str">
        <f t="shared" ref="I978:I1041" si="1886">J978&amp;"_"&amp;H978&amp;"_"&amp;F978</f>
        <v>Sølvkarusse_09_20220824_DL2022052_AurehoejGymGladsaxeGym</v>
      </c>
      <c r="J978" t="str">
        <f>VLOOKUP(MID(C978,4,6),Datasæt_Analysesystemer!$B$2:$E$69,3,FALSE)</f>
        <v>Sølvkarusse</v>
      </c>
      <c r="K978" t="str">
        <f t="shared" ref="K978:K1041" si="1887">RIGHT(C978,2)</f>
        <v>PK</v>
      </c>
      <c r="L978" s="7" t="str">
        <f t="shared" si="1763"/>
        <v>No Ct</v>
      </c>
      <c r="M978">
        <f t="shared" ref="M978:M1041" si="1888">IF(K978="PK",SUMIFS(L:L,K:K,"PK",I:I,I978),"")</f>
        <v>0</v>
      </c>
      <c r="N978">
        <f t="shared" ref="N978:N1041" si="1889">IF(K978="PK",SUMIFS(L:L,K:K,"NK",I:I,I978),"")</f>
        <v>0</v>
      </c>
      <c r="O978">
        <f t="shared" ref="O978:O1041" si="1890">IF(K978="PK",SUMIFS(L:L,K:K,"EP",I:I,I978),"")</f>
        <v>0</v>
      </c>
      <c r="Q978">
        <f t="shared" ref="Q978" si="1891">IF(L980="No Ct",0,L980)</f>
        <v>0</v>
      </c>
      <c r="R978">
        <f t="shared" ref="R978" si="1892">IF(L981="No Ct",0,L981)</f>
        <v>0</v>
      </c>
      <c r="S978" t="str">
        <f t="shared" ref="S978" si="1893">IF(AND(M978&gt;0,N978=0),"Valid","Invalid")</f>
        <v>Invalid</v>
      </c>
      <c r="T978" t="str">
        <f t="shared" ref="T978" si="1894">IF(OR(Q978&gt;1,R978&gt;1),"Present","Absent")</f>
        <v>Absent</v>
      </c>
      <c r="U978" t="str">
        <f t="shared" ref="U978" si="1895">IF(OR(AND(Q978&gt;1,Q978&lt;41),AND(R978&gt;1,R978&lt;41)),"Ct&lt;41","Ct&gt;41")</f>
        <v>Ct&gt;41</v>
      </c>
      <c r="V978" t="str">
        <f t="shared" ref="V978" si="1896">J978</f>
        <v>Sølvkarusse</v>
      </c>
      <c r="W978" t="str">
        <f t="shared" ref="W978" si="1897">MID(F978,10,9)</f>
        <v>DL2022052</v>
      </c>
      <c r="X978" t="str">
        <f t="shared" ref="X978" si="1898">W978&amp;"_"&amp;V978&amp;"_"&amp;S978&amp;"_"&amp;T978&amp;"_"&amp;U978</f>
        <v>DL2022052_Sølvkarusse_Invalid_Absent_Ct&gt;41</v>
      </c>
    </row>
    <row r="979" spans="1:25" x14ac:dyDescent="0.25">
      <c r="A979" t="s">
        <v>67</v>
      </c>
      <c r="B979" t="s">
        <v>51</v>
      </c>
      <c r="C979" t="s">
        <v>469</v>
      </c>
      <c r="D979">
        <v>0.01</v>
      </c>
      <c r="E979" t="s">
        <v>1275</v>
      </c>
      <c r="F979" t="s">
        <v>520</v>
      </c>
      <c r="G979" t="str">
        <f t="shared" si="1884"/>
        <v>DL2022052</v>
      </c>
      <c r="H979" t="str">
        <f t="shared" si="1885"/>
        <v>09</v>
      </c>
      <c r="I979" t="str">
        <f t="shared" si="1886"/>
        <v>Sølvkarusse_09_20220824_DL2022052_AurehoejGymGladsaxeGym</v>
      </c>
      <c r="J979" t="str">
        <f>VLOOKUP(MID(C979,4,6),Datasæt_Analysesystemer!$B$2:$E$69,3,FALSE)</f>
        <v>Sølvkarusse</v>
      </c>
      <c r="K979" t="str">
        <f t="shared" si="1887"/>
        <v>NK</v>
      </c>
      <c r="L979" s="7" t="str">
        <f t="shared" ref="L979:L1042" si="1899">IF(TRIM(E979)="No Ct","No Ct",E979)</f>
        <v>No Ct</v>
      </c>
      <c r="M979" t="str">
        <f t="shared" si="1888"/>
        <v/>
      </c>
      <c r="N979" t="str">
        <f t="shared" si="1889"/>
        <v/>
      </c>
      <c r="O979" t="str">
        <f t="shared" si="1890"/>
        <v/>
      </c>
    </row>
    <row r="980" spans="1:25" x14ac:dyDescent="0.25">
      <c r="A980" t="s">
        <v>92</v>
      </c>
      <c r="B980" t="s">
        <v>76</v>
      </c>
      <c r="C980" t="s">
        <v>479</v>
      </c>
      <c r="D980">
        <v>0.01</v>
      </c>
      <c r="E980" t="s">
        <v>1275</v>
      </c>
      <c r="F980" t="s">
        <v>520</v>
      </c>
      <c r="G980" t="str">
        <f t="shared" si="1884"/>
        <v>DL2022052</v>
      </c>
      <c r="H980" t="str">
        <f t="shared" si="1885"/>
        <v>09</v>
      </c>
      <c r="I980" t="str">
        <f t="shared" si="1886"/>
        <v>Sølvkarusse_09_20220824_DL2022052_AurehoejGymGladsaxeGym</v>
      </c>
      <c r="J980" t="str">
        <f>VLOOKUP(MID(C980,4,6),Datasæt_Analysesystemer!$B$2:$E$69,3,FALSE)</f>
        <v>Sølvkarusse</v>
      </c>
      <c r="K980" t="str">
        <f t="shared" si="1887"/>
        <v>EP</v>
      </c>
      <c r="L980" s="7" t="str">
        <f t="shared" si="1899"/>
        <v>No Ct</v>
      </c>
      <c r="M980" t="str">
        <f t="shared" si="1888"/>
        <v/>
      </c>
      <c r="N980" t="str">
        <f t="shared" si="1889"/>
        <v/>
      </c>
      <c r="O980" t="str">
        <f t="shared" si="1890"/>
        <v/>
      </c>
    </row>
    <row r="981" spans="1:25" x14ac:dyDescent="0.25">
      <c r="A981" t="s">
        <v>108</v>
      </c>
      <c r="B981" t="s">
        <v>76</v>
      </c>
      <c r="C981" t="s">
        <v>479</v>
      </c>
      <c r="D981">
        <v>0.01</v>
      </c>
      <c r="E981" t="s">
        <v>1275</v>
      </c>
      <c r="F981" t="s">
        <v>520</v>
      </c>
      <c r="G981" t="str">
        <f t="shared" si="1884"/>
        <v>DL2022052</v>
      </c>
      <c r="H981" t="str">
        <f t="shared" si="1885"/>
        <v>09</v>
      </c>
      <c r="I981" t="str">
        <f t="shared" si="1886"/>
        <v>Sølvkarusse_09_20220824_DL2022052_AurehoejGymGladsaxeGym</v>
      </c>
      <c r="J981" t="str">
        <f>VLOOKUP(MID(C981,4,6),Datasæt_Analysesystemer!$B$2:$E$69,3,FALSE)</f>
        <v>Sølvkarusse</v>
      </c>
      <c r="K981" t="str">
        <f t="shared" si="1887"/>
        <v>EP</v>
      </c>
      <c r="L981" s="7" t="str">
        <f t="shared" si="1899"/>
        <v>No Ct</v>
      </c>
      <c r="M981" t="str">
        <f t="shared" si="1888"/>
        <v/>
      </c>
      <c r="N981" t="str">
        <f t="shared" si="1889"/>
        <v/>
      </c>
      <c r="O981" t="str">
        <f t="shared" si="1890"/>
        <v/>
      </c>
      <c r="Y981" t="str">
        <f>O983</f>
        <v/>
      </c>
    </row>
    <row r="982" spans="1:25" x14ac:dyDescent="0.25">
      <c r="A982" t="s">
        <v>44</v>
      </c>
      <c r="B982" t="s">
        <v>23</v>
      </c>
      <c r="C982" t="s">
        <v>460</v>
      </c>
      <c r="D982">
        <v>0.01</v>
      </c>
      <c r="E982" t="s">
        <v>1275</v>
      </c>
      <c r="F982" t="s">
        <v>520</v>
      </c>
      <c r="G982" t="str">
        <f t="shared" si="1884"/>
        <v>DL2022052</v>
      </c>
      <c r="H982" t="str">
        <f t="shared" si="1885"/>
        <v>10</v>
      </c>
      <c r="I982" t="str">
        <f t="shared" si="1886"/>
        <v>Sølvkarusse_10_20220824_DL2022052_AurehoejGymGladsaxeGym</v>
      </c>
      <c r="J982" t="str">
        <f>VLOOKUP(MID(C982,4,6),Datasæt_Analysesystemer!$B$2:$E$69,3,FALSE)</f>
        <v>Sølvkarusse</v>
      </c>
      <c r="K982" t="str">
        <f t="shared" si="1887"/>
        <v>PK</v>
      </c>
      <c r="L982" s="7" t="str">
        <f t="shared" si="1899"/>
        <v>No Ct</v>
      </c>
      <c r="M982">
        <f t="shared" si="1888"/>
        <v>0</v>
      </c>
      <c r="N982">
        <f t="shared" si="1889"/>
        <v>0</v>
      </c>
      <c r="O982">
        <f t="shared" si="1890"/>
        <v>0</v>
      </c>
      <c r="Q982">
        <f t="shared" ref="Q982" si="1900">IF(L984="No Ct",0,L984)</f>
        <v>0</v>
      </c>
      <c r="R982">
        <f t="shared" ref="R982" si="1901">IF(L985="No Ct",0,L985)</f>
        <v>0</v>
      </c>
      <c r="S982" t="str">
        <f t="shared" ref="S982" si="1902">IF(AND(M982&gt;0,N982=0),"Valid","Invalid")</f>
        <v>Invalid</v>
      </c>
      <c r="T982" t="str">
        <f t="shared" ref="T982" si="1903">IF(OR(Q982&gt;1,R982&gt;1),"Present","Absent")</f>
        <v>Absent</v>
      </c>
      <c r="U982" t="str">
        <f t="shared" ref="U982" si="1904">IF(OR(AND(Q982&gt;1,Q982&lt;41),AND(R982&gt;1,R982&lt;41)),"Ct&lt;41","Ct&gt;41")</f>
        <v>Ct&gt;41</v>
      </c>
      <c r="V982" t="str">
        <f t="shared" ref="V982" si="1905">J982</f>
        <v>Sølvkarusse</v>
      </c>
      <c r="W982" t="str">
        <f t="shared" ref="W982" si="1906">MID(F982,10,9)</f>
        <v>DL2022052</v>
      </c>
      <c r="X982" t="str">
        <f t="shared" ref="X982" si="1907">W982&amp;"_"&amp;V982&amp;"_"&amp;S982&amp;"_"&amp;T982&amp;"_"&amp;U982</f>
        <v>DL2022052_Sølvkarusse_Invalid_Absent_Ct&gt;41</v>
      </c>
    </row>
    <row r="983" spans="1:25" x14ac:dyDescent="0.25">
      <c r="A983" t="s">
        <v>69</v>
      </c>
      <c r="B983" t="s">
        <v>51</v>
      </c>
      <c r="C983" t="s">
        <v>470</v>
      </c>
      <c r="D983">
        <v>0.01</v>
      </c>
      <c r="E983" t="s">
        <v>1275</v>
      </c>
      <c r="F983" t="s">
        <v>520</v>
      </c>
      <c r="G983" t="str">
        <f t="shared" si="1884"/>
        <v>DL2022052</v>
      </c>
      <c r="H983" t="str">
        <f t="shared" si="1885"/>
        <v>10</v>
      </c>
      <c r="I983" t="str">
        <f t="shared" si="1886"/>
        <v>Sølvkarusse_10_20220824_DL2022052_AurehoejGymGladsaxeGym</v>
      </c>
      <c r="J983" t="str">
        <f>VLOOKUP(MID(C983,4,6),Datasæt_Analysesystemer!$B$2:$E$69,3,FALSE)</f>
        <v>Sølvkarusse</v>
      </c>
      <c r="K983" t="str">
        <f t="shared" si="1887"/>
        <v>NK</v>
      </c>
      <c r="L983" s="7" t="str">
        <f t="shared" si="1899"/>
        <v>No Ct</v>
      </c>
      <c r="M983" t="str">
        <f t="shared" si="1888"/>
        <v/>
      </c>
      <c r="N983" t="str">
        <f t="shared" si="1889"/>
        <v/>
      </c>
      <c r="O983" t="str">
        <f t="shared" si="1890"/>
        <v/>
      </c>
    </row>
    <row r="984" spans="1:25" x14ac:dyDescent="0.25">
      <c r="A984" t="s">
        <v>94</v>
      </c>
      <c r="B984" t="s">
        <v>76</v>
      </c>
      <c r="C984" t="s">
        <v>480</v>
      </c>
      <c r="D984">
        <v>0.01</v>
      </c>
      <c r="E984" t="s">
        <v>1275</v>
      </c>
      <c r="F984" t="s">
        <v>520</v>
      </c>
      <c r="G984" t="str">
        <f t="shared" si="1884"/>
        <v>DL2022052</v>
      </c>
      <c r="H984" t="str">
        <f t="shared" si="1885"/>
        <v>10</v>
      </c>
      <c r="I984" t="str">
        <f t="shared" si="1886"/>
        <v>Sølvkarusse_10_20220824_DL2022052_AurehoejGymGladsaxeGym</v>
      </c>
      <c r="J984" t="str">
        <f>VLOOKUP(MID(C984,4,6),Datasæt_Analysesystemer!$B$2:$E$69,3,FALSE)</f>
        <v>Sølvkarusse</v>
      </c>
      <c r="K984" t="str">
        <f t="shared" si="1887"/>
        <v>EP</v>
      </c>
      <c r="L984" s="7" t="str">
        <f t="shared" si="1899"/>
        <v>No Ct</v>
      </c>
      <c r="M984" t="str">
        <f t="shared" si="1888"/>
        <v/>
      </c>
      <c r="N984" t="str">
        <f t="shared" si="1889"/>
        <v/>
      </c>
      <c r="O984" t="str">
        <f t="shared" si="1890"/>
        <v/>
      </c>
    </row>
    <row r="985" spans="1:25" x14ac:dyDescent="0.25">
      <c r="A985" t="s">
        <v>109</v>
      </c>
      <c r="B985" t="s">
        <v>76</v>
      </c>
      <c r="C985" t="s">
        <v>480</v>
      </c>
      <c r="D985">
        <v>0.01</v>
      </c>
      <c r="E985" t="s">
        <v>1275</v>
      </c>
      <c r="F985" t="s">
        <v>520</v>
      </c>
      <c r="G985" t="str">
        <f t="shared" si="1884"/>
        <v>DL2022052</v>
      </c>
      <c r="H985" t="str">
        <f t="shared" si="1885"/>
        <v>10</v>
      </c>
      <c r="I985" t="str">
        <f t="shared" si="1886"/>
        <v>Sølvkarusse_10_20220824_DL2022052_AurehoejGymGladsaxeGym</v>
      </c>
      <c r="J985" t="str">
        <f>VLOOKUP(MID(C985,4,6),Datasæt_Analysesystemer!$B$2:$E$69,3,FALSE)</f>
        <v>Sølvkarusse</v>
      </c>
      <c r="K985" t="str">
        <f t="shared" si="1887"/>
        <v>EP</v>
      </c>
      <c r="L985" s="7" t="str">
        <f t="shared" si="1899"/>
        <v>No Ct</v>
      </c>
      <c r="M985" t="str">
        <f t="shared" si="1888"/>
        <v/>
      </c>
      <c r="N985" t="str">
        <f t="shared" si="1889"/>
        <v/>
      </c>
      <c r="O985" t="str">
        <f t="shared" si="1890"/>
        <v/>
      </c>
      <c r="Y985" t="str">
        <f>O987</f>
        <v/>
      </c>
    </row>
    <row r="986" spans="1:25" x14ac:dyDescent="0.25">
      <c r="A986" t="s">
        <v>46</v>
      </c>
      <c r="B986" t="s">
        <v>23</v>
      </c>
      <c r="C986" t="s">
        <v>461</v>
      </c>
      <c r="D986">
        <v>0.01</v>
      </c>
      <c r="E986">
        <v>28.88</v>
      </c>
      <c r="F986" t="s">
        <v>520</v>
      </c>
      <c r="G986" t="str">
        <f t="shared" si="1884"/>
        <v>DL2022052</v>
      </c>
      <c r="H986" t="str">
        <f t="shared" si="1885"/>
        <v>11</v>
      </c>
      <c r="I986" t="str">
        <f t="shared" si="1886"/>
        <v>Europæisk ål_11_20220824_DL2022052_AurehoejGymGladsaxeGym</v>
      </c>
      <c r="J986" t="str">
        <f>VLOOKUP(MID(C986,4,6),Datasæt_Analysesystemer!$B$2:$E$69,3,FALSE)</f>
        <v>Europæisk ål</v>
      </c>
      <c r="K986" t="str">
        <f t="shared" si="1887"/>
        <v>PK</v>
      </c>
      <c r="L986" s="7">
        <f t="shared" si="1899"/>
        <v>28.88</v>
      </c>
      <c r="M986">
        <f t="shared" si="1888"/>
        <v>28.88</v>
      </c>
      <c r="N986">
        <f t="shared" si="1889"/>
        <v>41.69</v>
      </c>
      <c r="O986">
        <f t="shared" si="1890"/>
        <v>0</v>
      </c>
      <c r="Q986">
        <f t="shared" ref="Q986" si="1908">IF(L988="No Ct",0,L988)</f>
        <v>0</v>
      </c>
      <c r="R986">
        <f t="shared" ref="R986" si="1909">IF(L989="No Ct",0,L989)</f>
        <v>0</v>
      </c>
      <c r="S986" t="str">
        <f t="shared" ref="S986" si="1910">IF(AND(M986&gt;0,N986=0),"Valid","Invalid")</f>
        <v>Invalid</v>
      </c>
      <c r="T986" t="str">
        <f t="shared" ref="T986" si="1911">IF(OR(Q986&gt;1,R986&gt;1),"Present","Absent")</f>
        <v>Absent</v>
      </c>
      <c r="U986" t="str">
        <f t="shared" ref="U986" si="1912">IF(OR(AND(Q986&gt;1,Q986&lt;41),AND(R986&gt;1,R986&lt;41)),"Ct&lt;41","Ct&gt;41")</f>
        <v>Ct&gt;41</v>
      </c>
      <c r="V986" t="str">
        <f t="shared" ref="V986" si="1913">J986</f>
        <v>Europæisk ål</v>
      </c>
      <c r="W986" t="str">
        <f t="shared" ref="W986" si="1914">MID(F986,10,9)</f>
        <v>DL2022052</v>
      </c>
      <c r="X986" t="str">
        <f t="shared" ref="X986" si="1915">W986&amp;"_"&amp;V986&amp;"_"&amp;S986&amp;"_"&amp;T986&amp;"_"&amp;U986</f>
        <v>DL2022052_Europæisk ål_Invalid_Absent_Ct&gt;41</v>
      </c>
    </row>
    <row r="987" spans="1:25" x14ac:dyDescent="0.25">
      <c r="A987" t="s">
        <v>71</v>
      </c>
      <c r="B987" t="s">
        <v>76</v>
      </c>
      <c r="C987" t="s">
        <v>471</v>
      </c>
      <c r="D987">
        <v>0.01</v>
      </c>
      <c r="E987">
        <v>41.69</v>
      </c>
      <c r="F987" t="s">
        <v>520</v>
      </c>
      <c r="G987" t="str">
        <f t="shared" si="1884"/>
        <v>DL2022052</v>
      </c>
      <c r="H987" t="str">
        <f t="shared" si="1885"/>
        <v>11</v>
      </c>
      <c r="I987" t="str">
        <f t="shared" si="1886"/>
        <v>Europæisk ål_11_20220824_DL2022052_AurehoejGymGladsaxeGym</v>
      </c>
      <c r="J987" t="str">
        <f>VLOOKUP(MID(C987,4,6),Datasæt_Analysesystemer!$B$2:$E$69,3,FALSE)</f>
        <v>Europæisk ål</v>
      </c>
      <c r="K987" t="str">
        <f t="shared" si="1887"/>
        <v>NK</v>
      </c>
      <c r="L987" s="7">
        <f t="shared" si="1899"/>
        <v>41.69</v>
      </c>
      <c r="M987" t="str">
        <f t="shared" si="1888"/>
        <v/>
      </c>
      <c r="N987" t="str">
        <f t="shared" si="1889"/>
        <v/>
      </c>
      <c r="O987" t="str">
        <f t="shared" si="1890"/>
        <v/>
      </c>
    </row>
    <row r="988" spans="1:25" x14ac:dyDescent="0.25">
      <c r="A988" t="s">
        <v>110</v>
      </c>
      <c r="B988" t="s">
        <v>51</v>
      </c>
      <c r="C988" t="s">
        <v>481</v>
      </c>
      <c r="D988">
        <v>0.01</v>
      </c>
      <c r="E988" t="s">
        <v>1275</v>
      </c>
      <c r="F988" t="s">
        <v>520</v>
      </c>
      <c r="G988" t="str">
        <f t="shared" si="1884"/>
        <v>DL2022052</v>
      </c>
      <c r="H988" t="str">
        <f t="shared" si="1885"/>
        <v>11</v>
      </c>
      <c r="I988" t="str">
        <f t="shared" si="1886"/>
        <v>Europæisk ål_11_20220824_DL2022052_AurehoejGymGladsaxeGym</v>
      </c>
      <c r="J988" t="str">
        <f>VLOOKUP(MID(C988,4,6),Datasæt_Analysesystemer!$B$2:$E$69,3,FALSE)</f>
        <v>Europæisk ål</v>
      </c>
      <c r="K988" t="str">
        <f t="shared" si="1887"/>
        <v>EP</v>
      </c>
      <c r="L988" s="7" t="str">
        <f t="shared" si="1899"/>
        <v>No Ct</v>
      </c>
      <c r="M988" t="str">
        <f t="shared" si="1888"/>
        <v/>
      </c>
      <c r="N988" t="str">
        <f t="shared" si="1889"/>
        <v/>
      </c>
      <c r="O988" t="str">
        <f t="shared" si="1890"/>
        <v/>
      </c>
    </row>
    <row r="989" spans="1:25" x14ac:dyDescent="0.25">
      <c r="A989" t="s">
        <v>96</v>
      </c>
      <c r="B989" t="s">
        <v>76</v>
      </c>
      <c r="C989" t="s">
        <v>481</v>
      </c>
      <c r="D989">
        <v>0.01</v>
      </c>
      <c r="E989" t="s">
        <v>1275</v>
      </c>
      <c r="F989" t="s">
        <v>520</v>
      </c>
      <c r="G989" t="str">
        <f t="shared" si="1884"/>
        <v>DL2022052</v>
      </c>
      <c r="H989" t="str">
        <f t="shared" si="1885"/>
        <v>11</v>
      </c>
      <c r="I989" t="str">
        <f t="shared" si="1886"/>
        <v>Europæisk ål_11_20220824_DL2022052_AurehoejGymGladsaxeGym</v>
      </c>
      <c r="J989" t="str">
        <f>VLOOKUP(MID(C989,4,6),Datasæt_Analysesystemer!$B$2:$E$69,3,FALSE)</f>
        <v>Europæisk ål</v>
      </c>
      <c r="K989" t="str">
        <f t="shared" si="1887"/>
        <v>EP</v>
      </c>
      <c r="L989" s="7" t="str">
        <f t="shared" si="1899"/>
        <v>No Ct</v>
      </c>
      <c r="M989" t="str">
        <f t="shared" si="1888"/>
        <v/>
      </c>
      <c r="N989" t="str">
        <f t="shared" si="1889"/>
        <v/>
      </c>
      <c r="O989" t="str">
        <f t="shared" si="1890"/>
        <v/>
      </c>
      <c r="Y989" t="str">
        <f>O991</f>
        <v/>
      </c>
    </row>
    <row r="990" spans="1:25" x14ac:dyDescent="0.25">
      <c r="A990" t="s">
        <v>48</v>
      </c>
      <c r="B990" t="s">
        <v>23</v>
      </c>
      <c r="C990" t="s">
        <v>462</v>
      </c>
      <c r="D990">
        <v>0.01</v>
      </c>
      <c r="E990">
        <v>28.7</v>
      </c>
      <c r="F990" t="s">
        <v>520</v>
      </c>
      <c r="G990" t="str">
        <f t="shared" si="1884"/>
        <v>DL2022052</v>
      </c>
      <c r="H990" t="str">
        <f t="shared" si="1885"/>
        <v>12</v>
      </c>
      <c r="I990" t="str">
        <f t="shared" si="1886"/>
        <v>Europæisk ål_12_20220824_DL2022052_AurehoejGymGladsaxeGym</v>
      </c>
      <c r="J990" t="str">
        <f>VLOOKUP(MID(C990,4,6),Datasæt_Analysesystemer!$B$2:$E$69,3,FALSE)</f>
        <v>Europæisk ål</v>
      </c>
      <c r="K990" t="str">
        <f t="shared" si="1887"/>
        <v>PK</v>
      </c>
      <c r="L990" s="7">
        <f t="shared" si="1899"/>
        <v>28.7</v>
      </c>
      <c r="M990">
        <f t="shared" si="1888"/>
        <v>28.7</v>
      </c>
      <c r="N990">
        <f t="shared" si="1889"/>
        <v>0</v>
      </c>
      <c r="O990">
        <f t="shared" si="1890"/>
        <v>0</v>
      </c>
      <c r="Q990">
        <f t="shared" ref="Q990" si="1916">IF(L992="No Ct",0,L992)</f>
        <v>0</v>
      </c>
      <c r="R990">
        <f t="shared" ref="R990" si="1917">IF(L993="No Ct",0,L993)</f>
        <v>0</v>
      </c>
      <c r="S990" t="str">
        <f t="shared" ref="S990" si="1918">IF(AND(M990&gt;0,N990=0),"Valid","Invalid")</f>
        <v>Valid</v>
      </c>
      <c r="T990" t="str">
        <f t="shared" ref="T990" si="1919">IF(OR(Q990&gt;1,R990&gt;1),"Present","Absent")</f>
        <v>Absent</v>
      </c>
      <c r="U990" t="str">
        <f t="shared" ref="U990" si="1920">IF(OR(AND(Q990&gt;1,Q990&lt;41),AND(R990&gt;1,R990&lt;41)),"Ct&lt;41","Ct&gt;41")</f>
        <v>Ct&gt;41</v>
      </c>
      <c r="V990" t="str">
        <f t="shared" ref="V990" si="1921">J990</f>
        <v>Europæisk ål</v>
      </c>
      <c r="W990" t="str">
        <f t="shared" ref="W990" si="1922">MID(F990,10,9)</f>
        <v>DL2022052</v>
      </c>
      <c r="X990" t="str">
        <f t="shared" ref="X990" si="1923">W990&amp;"_"&amp;V990&amp;"_"&amp;S990&amp;"_"&amp;T990&amp;"_"&amp;U990</f>
        <v>DL2022052_Europæisk ål_Valid_Absent_Ct&gt;41</v>
      </c>
    </row>
    <row r="991" spans="1:25" x14ac:dyDescent="0.25">
      <c r="A991" t="s">
        <v>73</v>
      </c>
      <c r="B991" t="s">
        <v>51</v>
      </c>
      <c r="C991" t="s">
        <v>472</v>
      </c>
      <c r="D991">
        <v>0.01</v>
      </c>
      <c r="E991" t="s">
        <v>1275</v>
      </c>
      <c r="F991" t="s">
        <v>520</v>
      </c>
      <c r="G991" t="str">
        <f t="shared" si="1884"/>
        <v>DL2022052</v>
      </c>
      <c r="H991" t="str">
        <f t="shared" si="1885"/>
        <v>12</v>
      </c>
      <c r="I991" t="str">
        <f t="shared" si="1886"/>
        <v>Europæisk ål_12_20220824_DL2022052_AurehoejGymGladsaxeGym</v>
      </c>
      <c r="J991" t="str">
        <f>VLOOKUP(MID(C991,4,6),Datasæt_Analysesystemer!$B$2:$E$69,3,FALSE)</f>
        <v>Europæisk ål</v>
      </c>
      <c r="K991" t="str">
        <f t="shared" si="1887"/>
        <v>NK</v>
      </c>
      <c r="L991" s="7" t="str">
        <f t="shared" si="1899"/>
        <v>No Ct</v>
      </c>
      <c r="M991" t="str">
        <f t="shared" si="1888"/>
        <v/>
      </c>
      <c r="N991" t="str">
        <f t="shared" si="1889"/>
        <v/>
      </c>
      <c r="O991" t="str">
        <f t="shared" si="1890"/>
        <v/>
      </c>
    </row>
    <row r="992" spans="1:25" x14ac:dyDescent="0.25">
      <c r="A992" t="s">
        <v>98</v>
      </c>
      <c r="B992" t="s">
        <v>76</v>
      </c>
      <c r="C992" t="s">
        <v>482</v>
      </c>
      <c r="D992">
        <v>0.01</v>
      </c>
      <c r="E992" t="s">
        <v>1275</v>
      </c>
      <c r="F992" t="s">
        <v>520</v>
      </c>
      <c r="G992" t="str">
        <f t="shared" si="1884"/>
        <v>DL2022052</v>
      </c>
      <c r="H992" t="str">
        <f t="shared" si="1885"/>
        <v>12</v>
      </c>
      <c r="I992" t="str">
        <f t="shared" si="1886"/>
        <v>Europæisk ål_12_20220824_DL2022052_AurehoejGymGladsaxeGym</v>
      </c>
      <c r="J992" t="str">
        <f>VLOOKUP(MID(C992,4,6),Datasæt_Analysesystemer!$B$2:$E$69,3,FALSE)</f>
        <v>Europæisk ål</v>
      </c>
      <c r="K992" t="str">
        <f t="shared" si="1887"/>
        <v>EP</v>
      </c>
      <c r="L992" s="7" t="str">
        <f t="shared" si="1899"/>
        <v>No Ct</v>
      </c>
      <c r="M992" t="str">
        <f t="shared" si="1888"/>
        <v/>
      </c>
      <c r="N992" t="str">
        <f t="shared" si="1889"/>
        <v/>
      </c>
      <c r="O992" t="str">
        <f t="shared" si="1890"/>
        <v/>
      </c>
    </row>
    <row r="993" spans="1:25" x14ac:dyDescent="0.25">
      <c r="A993" t="s">
        <v>111</v>
      </c>
      <c r="B993" t="s">
        <v>76</v>
      </c>
      <c r="C993" t="s">
        <v>482</v>
      </c>
      <c r="D993">
        <v>0.01</v>
      </c>
      <c r="E993" t="s">
        <v>1275</v>
      </c>
      <c r="F993" t="s">
        <v>520</v>
      </c>
      <c r="G993" t="str">
        <f t="shared" si="1884"/>
        <v>DL2022052</v>
      </c>
      <c r="H993" t="str">
        <f t="shared" si="1885"/>
        <v>12</v>
      </c>
      <c r="I993" t="str">
        <f t="shared" si="1886"/>
        <v>Europæisk ål_12_20220824_DL2022052_AurehoejGymGladsaxeGym</v>
      </c>
      <c r="J993" t="str">
        <f>VLOOKUP(MID(C993,4,6),Datasæt_Analysesystemer!$B$2:$E$69,3,FALSE)</f>
        <v>Europæisk ål</v>
      </c>
      <c r="K993" t="str">
        <f t="shared" si="1887"/>
        <v>EP</v>
      </c>
      <c r="L993" s="7" t="str">
        <f t="shared" si="1899"/>
        <v>No Ct</v>
      </c>
      <c r="M993" t="str">
        <f t="shared" si="1888"/>
        <v/>
      </c>
      <c r="N993" t="str">
        <f t="shared" si="1889"/>
        <v/>
      </c>
      <c r="O993" t="str">
        <f t="shared" si="1890"/>
        <v/>
      </c>
      <c r="Y993" t="str">
        <f>O995</f>
        <v/>
      </c>
    </row>
    <row r="994" spans="1:25" x14ac:dyDescent="0.25">
      <c r="A994" t="s">
        <v>172</v>
      </c>
      <c r="B994" t="s">
        <v>23</v>
      </c>
      <c r="C994" t="s">
        <v>507</v>
      </c>
      <c r="D994">
        <v>0.01</v>
      </c>
      <c r="E994">
        <v>33.880000000000003</v>
      </c>
      <c r="F994" t="s">
        <v>520</v>
      </c>
      <c r="G994" t="str">
        <f t="shared" si="1884"/>
        <v>DL2022052</v>
      </c>
      <c r="H994" t="str">
        <f t="shared" si="1885"/>
        <v>13</v>
      </c>
      <c r="I994" t="str">
        <f t="shared" si="1886"/>
        <v>Flodkrebs_13_20220824_DL2022052_AurehoejGymGladsaxeGym</v>
      </c>
      <c r="J994" t="str">
        <f>VLOOKUP(MID(C994,4,6),Datasæt_Analysesystemer!$B$2:$E$69,3,FALSE)</f>
        <v>Flodkrebs</v>
      </c>
      <c r="K994" t="str">
        <f t="shared" si="1887"/>
        <v>PK</v>
      </c>
      <c r="L994" s="7">
        <f t="shared" si="1899"/>
        <v>33.880000000000003</v>
      </c>
      <c r="M994">
        <f t="shared" si="1888"/>
        <v>33.880000000000003</v>
      </c>
      <c r="N994">
        <f t="shared" si="1889"/>
        <v>0</v>
      </c>
      <c r="O994">
        <f t="shared" si="1890"/>
        <v>0</v>
      </c>
      <c r="Q994">
        <f t="shared" ref="Q994" si="1924">IF(L996="No Ct",0,L996)</f>
        <v>0</v>
      </c>
      <c r="R994">
        <f t="shared" ref="R994" si="1925">IF(L997="No Ct",0,L997)</f>
        <v>0</v>
      </c>
      <c r="S994" t="str">
        <f t="shared" ref="S994" si="1926">IF(AND(M994&gt;0,N994=0),"Valid","Invalid")</f>
        <v>Valid</v>
      </c>
      <c r="T994" t="str">
        <f t="shared" ref="T994" si="1927">IF(OR(Q994&gt;1,R994&gt;1),"Present","Absent")</f>
        <v>Absent</v>
      </c>
      <c r="U994" t="str">
        <f t="shared" ref="U994" si="1928">IF(OR(AND(Q994&gt;1,Q994&lt;41),AND(R994&gt;1,R994&lt;41)),"Ct&lt;41","Ct&gt;41")</f>
        <v>Ct&gt;41</v>
      </c>
      <c r="V994" t="str">
        <f t="shared" ref="V994" si="1929">J994</f>
        <v>Flodkrebs</v>
      </c>
      <c r="W994" t="str">
        <f t="shared" ref="W994" si="1930">MID(F994,10,9)</f>
        <v>DL2022052</v>
      </c>
      <c r="X994" t="str">
        <f t="shared" ref="X994" si="1931">W994&amp;"_"&amp;V994&amp;"_"&amp;S994&amp;"_"&amp;T994&amp;"_"&amp;U994</f>
        <v>DL2022052_Flodkrebs_Valid_Absent_Ct&gt;41</v>
      </c>
    </row>
    <row r="995" spans="1:25" x14ac:dyDescent="0.25">
      <c r="A995" t="s">
        <v>148</v>
      </c>
      <c r="B995" t="s">
        <v>51</v>
      </c>
      <c r="C995" t="s">
        <v>495</v>
      </c>
      <c r="D995">
        <v>0.01</v>
      </c>
      <c r="E995" t="s">
        <v>1275</v>
      </c>
      <c r="F995" t="s">
        <v>520</v>
      </c>
      <c r="G995" t="str">
        <f t="shared" si="1884"/>
        <v>DL2022052</v>
      </c>
      <c r="H995" t="str">
        <f t="shared" si="1885"/>
        <v>13</v>
      </c>
      <c r="I995" t="str">
        <f t="shared" si="1886"/>
        <v>Flodkrebs_13_20220824_DL2022052_AurehoejGymGladsaxeGym</v>
      </c>
      <c r="J995" t="str">
        <f>VLOOKUP(MID(C995,4,6),Datasæt_Analysesystemer!$B$2:$E$69,3,FALSE)</f>
        <v>Flodkrebs</v>
      </c>
      <c r="K995" t="str">
        <f t="shared" si="1887"/>
        <v>NK</v>
      </c>
      <c r="L995" s="7" t="str">
        <f t="shared" si="1899"/>
        <v>No Ct</v>
      </c>
      <c r="M995" t="str">
        <f t="shared" si="1888"/>
        <v/>
      </c>
      <c r="N995" t="str">
        <f t="shared" si="1889"/>
        <v/>
      </c>
      <c r="O995" t="str">
        <f t="shared" si="1890"/>
        <v/>
      </c>
    </row>
    <row r="996" spans="1:25" x14ac:dyDescent="0.25">
      <c r="A996" t="s">
        <v>112</v>
      </c>
      <c r="B996" t="s">
        <v>76</v>
      </c>
      <c r="C996" t="s">
        <v>483</v>
      </c>
      <c r="D996">
        <v>0.01</v>
      </c>
      <c r="E996" t="s">
        <v>1275</v>
      </c>
      <c r="F996" t="s">
        <v>520</v>
      </c>
      <c r="G996" t="str">
        <f t="shared" si="1884"/>
        <v>DL2022052</v>
      </c>
      <c r="H996" t="str">
        <f t="shared" si="1885"/>
        <v>13</v>
      </c>
      <c r="I996" t="str">
        <f t="shared" si="1886"/>
        <v>Flodkrebs_13_20220824_DL2022052_AurehoejGymGladsaxeGym</v>
      </c>
      <c r="J996" t="str">
        <f>VLOOKUP(MID(C996,4,6),Datasæt_Analysesystemer!$B$2:$E$69,3,FALSE)</f>
        <v>Flodkrebs</v>
      </c>
      <c r="K996" t="str">
        <f t="shared" si="1887"/>
        <v>EP</v>
      </c>
      <c r="L996" s="7" t="str">
        <f t="shared" si="1899"/>
        <v>No Ct</v>
      </c>
      <c r="M996" t="str">
        <f t="shared" si="1888"/>
        <v/>
      </c>
      <c r="N996" t="str">
        <f t="shared" si="1889"/>
        <v/>
      </c>
      <c r="O996" t="str">
        <f t="shared" si="1890"/>
        <v/>
      </c>
    </row>
    <row r="997" spans="1:25" x14ac:dyDescent="0.25">
      <c r="A997" t="s">
        <v>136</v>
      </c>
      <c r="B997" t="s">
        <v>76</v>
      </c>
      <c r="C997" t="s">
        <v>483</v>
      </c>
      <c r="D997">
        <v>0.01</v>
      </c>
      <c r="E997" t="s">
        <v>1275</v>
      </c>
      <c r="F997" t="s">
        <v>520</v>
      </c>
      <c r="G997" t="str">
        <f t="shared" si="1884"/>
        <v>DL2022052</v>
      </c>
      <c r="H997" t="str">
        <f t="shared" si="1885"/>
        <v>13</v>
      </c>
      <c r="I997" t="str">
        <f t="shared" si="1886"/>
        <v>Flodkrebs_13_20220824_DL2022052_AurehoejGymGladsaxeGym</v>
      </c>
      <c r="J997" t="str">
        <f>VLOOKUP(MID(C997,4,6),Datasæt_Analysesystemer!$B$2:$E$69,3,FALSE)</f>
        <v>Flodkrebs</v>
      </c>
      <c r="K997" t="str">
        <f t="shared" si="1887"/>
        <v>EP</v>
      </c>
      <c r="L997" s="7" t="str">
        <f t="shared" si="1899"/>
        <v>No Ct</v>
      </c>
      <c r="M997" t="str">
        <f t="shared" si="1888"/>
        <v/>
      </c>
      <c r="N997" t="str">
        <f t="shared" si="1889"/>
        <v/>
      </c>
      <c r="O997" t="str">
        <f t="shared" si="1890"/>
        <v/>
      </c>
      <c r="Y997" t="str">
        <f>O999</f>
        <v/>
      </c>
    </row>
    <row r="998" spans="1:25" x14ac:dyDescent="0.25">
      <c r="A998" t="s">
        <v>174</v>
      </c>
      <c r="B998" t="s">
        <v>23</v>
      </c>
      <c r="C998" t="s">
        <v>508</v>
      </c>
      <c r="D998">
        <v>0.01</v>
      </c>
      <c r="E998">
        <v>29.33</v>
      </c>
      <c r="F998" t="s">
        <v>520</v>
      </c>
      <c r="G998" t="str">
        <f t="shared" si="1884"/>
        <v>DL2022052</v>
      </c>
      <c r="H998" t="str">
        <f t="shared" si="1885"/>
        <v>14</v>
      </c>
      <c r="I998" t="str">
        <f t="shared" si="1886"/>
        <v>Flodkrebs_14_20220824_DL2022052_AurehoejGymGladsaxeGym</v>
      </c>
      <c r="J998" t="str">
        <f>VLOOKUP(MID(C998,4,6),Datasæt_Analysesystemer!$B$2:$E$69,3,FALSE)</f>
        <v>Flodkrebs</v>
      </c>
      <c r="K998" t="str">
        <f t="shared" si="1887"/>
        <v>PK</v>
      </c>
      <c r="L998" s="7">
        <f t="shared" si="1899"/>
        <v>29.33</v>
      </c>
      <c r="M998">
        <f t="shared" si="1888"/>
        <v>29.33</v>
      </c>
      <c r="N998">
        <f t="shared" si="1889"/>
        <v>0</v>
      </c>
      <c r="O998">
        <f t="shared" si="1890"/>
        <v>0</v>
      </c>
      <c r="Q998">
        <f t="shared" ref="Q998" si="1932">IF(L1000="No Ct",0,L1000)</f>
        <v>0</v>
      </c>
      <c r="R998">
        <f t="shared" ref="R998" si="1933">IF(L1001="No Ct",0,L1001)</f>
        <v>0</v>
      </c>
      <c r="S998" t="str">
        <f t="shared" ref="S998" si="1934">IF(AND(M998&gt;0,N998=0),"Valid","Invalid")</f>
        <v>Valid</v>
      </c>
      <c r="T998" t="str">
        <f t="shared" ref="T998" si="1935">IF(OR(Q998&gt;1,R998&gt;1),"Present","Absent")</f>
        <v>Absent</v>
      </c>
      <c r="U998" t="str">
        <f t="shared" ref="U998" si="1936">IF(OR(AND(Q998&gt;1,Q998&lt;41),AND(R998&gt;1,R998&lt;41)),"Ct&lt;41","Ct&gt;41")</f>
        <v>Ct&gt;41</v>
      </c>
      <c r="V998" t="str">
        <f t="shared" ref="V998" si="1937">J998</f>
        <v>Flodkrebs</v>
      </c>
      <c r="W998" t="str">
        <f t="shared" ref="W998" si="1938">MID(F998,10,9)</f>
        <v>DL2022052</v>
      </c>
      <c r="X998" t="str">
        <f t="shared" ref="X998" si="1939">W998&amp;"_"&amp;V998&amp;"_"&amp;S998&amp;"_"&amp;T998&amp;"_"&amp;U998</f>
        <v>DL2022052_Flodkrebs_Valid_Absent_Ct&gt;41</v>
      </c>
    </row>
    <row r="999" spans="1:25" x14ac:dyDescent="0.25">
      <c r="A999" t="s">
        <v>150</v>
      </c>
      <c r="B999" t="s">
        <v>51</v>
      </c>
      <c r="C999" t="s">
        <v>496</v>
      </c>
      <c r="D999">
        <v>0.01</v>
      </c>
      <c r="E999" t="s">
        <v>1275</v>
      </c>
      <c r="F999" t="s">
        <v>520</v>
      </c>
      <c r="G999" t="str">
        <f t="shared" si="1884"/>
        <v>DL2022052</v>
      </c>
      <c r="H999" t="str">
        <f t="shared" si="1885"/>
        <v>14</v>
      </c>
      <c r="I999" t="str">
        <f t="shared" si="1886"/>
        <v>Flodkrebs_14_20220824_DL2022052_AurehoejGymGladsaxeGym</v>
      </c>
      <c r="J999" t="str">
        <f>VLOOKUP(MID(C999,4,6),Datasæt_Analysesystemer!$B$2:$E$69,3,FALSE)</f>
        <v>Flodkrebs</v>
      </c>
      <c r="K999" t="str">
        <f t="shared" si="1887"/>
        <v>NK</v>
      </c>
      <c r="L999" s="7" t="str">
        <f t="shared" si="1899"/>
        <v>No Ct</v>
      </c>
      <c r="M999" t="str">
        <f t="shared" si="1888"/>
        <v/>
      </c>
      <c r="N999" t="str">
        <f t="shared" si="1889"/>
        <v/>
      </c>
      <c r="O999" t="str">
        <f t="shared" si="1890"/>
        <v/>
      </c>
    </row>
    <row r="1000" spans="1:25" x14ac:dyDescent="0.25">
      <c r="A1000" t="s">
        <v>114</v>
      </c>
      <c r="B1000" t="s">
        <v>76</v>
      </c>
      <c r="C1000" t="s">
        <v>484</v>
      </c>
      <c r="D1000">
        <v>0.01</v>
      </c>
      <c r="E1000" t="s">
        <v>1275</v>
      </c>
      <c r="F1000" t="s">
        <v>520</v>
      </c>
      <c r="G1000" t="str">
        <f t="shared" si="1884"/>
        <v>DL2022052</v>
      </c>
      <c r="H1000" t="str">
        <f t="shared" si="1885"/>
        <v>14</v>
      </c>
      <c r="I1000" t="str">
        <f t="shared" si="1886"/>
        <v>Flodkrebs_14_20220824_DL2022052_AurehoejGymGladsaxeGym</v>
      </c>
      <c r="J1000" t="str">
        <f>VLOOKUP(MID(C1000,4,6),Datasæt_Analysesystemer!$B$2:$E$69,3,FALSE)</f>
        <v>Flodkrebs</v>
      </c>
      <c r="K1000" t="str">
        <f t="shared" si="1887"/>
        <v>EP</v>
      </c>
      <c r="L1000" s="7" t="str">
        <f t="shared" si="1899"/>
        <v>No Ct</v>
      </c>
      <c r="M1000" t="str">
        <f t="shared" si="1888"/>
        <v/>
      </c>
      <c r="N1000" t="str">
        <f t="shared" si="1889"/>
        <v/>
      </c>
      <c r="O1000" t="str">
        <f t="shared" si="1890"/>
        <v/>
      </c>
    </row>
    <row r="1001" spans="1:25" x14ac:dyDescent="0.25">
      <c r="A1001" t="s">
        <v>137</v>
      </c>
      <c r="B1001" t="s">
        <v>76</v>
      </c>
      <c r="C1001" t="s">
        <v>484</v>
      </c>
      <c r="D1001">
        <v>0.01</v>
      </c>
      <c r="E1001" t="s">
        <v>1275</v>
      </c>
      <c r="F1001" t="s">
        <v>520</v>
      </c>
      <c r="G1001" t="str">
        <f t="shared" si="1884"/>
        <v>DL2022052</v>
      </c>
      <c r="H1001" t="str">
        <f t="shared" si="1885"/>
        <v>14</v>
      </c>
      <c r="I1001" t="str">
        <f t="shared" si="1886"/>
        <v>Flodkrebs_14_20220824_DL2022052_AurehoejGymGladsaxeGym</v>
      </c>
      <c r="J1001" t="str">
        <f>VLOOKUP(MID(C1001,4,6),Datasæt_Analysesystemer!$B$2:$E$69,3,FALSE)</f>
        <v>Flodkrebs</v>
      </c>
      <c r="K1001" t="str">
        <f t="shared" si="1887"/>
        <v>EP</v>
      </c>
      <c r="L1001" s="7" t="str">
        <f t="shared" si="1899"/>
        <v>No Ct</v>
      </c>
      <c r="M1001" t="str">
        <f t="shared" si="1888"/>
        <v/>
      </c>
      <c r="N1001" t="str">
        <f t="shared" si="1889"/>
        <v/>
      </c>
      <c r="O1001" t="str">
        <f t="shared" si="1890"/>
        <v/>
      </c>
      <c r="Y1001" t="str">
        <f>O1003</f>
        <v/>
      </c>
    </row>
    <row r="1002" spans="1:25" x14ac:dyDescent="0.25">
      <c r="A1002" t="s">
        <v>176</v>
      </c>
      <c r="B1002" t="s">
        <v>23</v>
      </c>
      <c r="C1002" t="s">
        <v>509</v>
      </c>
      <c r="D1002">
        <v>0.01</v>
      </c>
      <c r="E1002">
        <v>29.37</v>
      </c>
      <c r="F1002" t="s">
        <v>520</v>
      </c>
      <c r="G1002" t="str">
        <f t="shared" si="1884"/>
        <v>DL2022052</v>
      </c>
      <c r="H1002" t="str">
        <f t="shared" si="1885"/>
        <v>15</v>
      </c>
      <c r="I1002" t="str">
        <f t="shared" si="1886"/>
        <v>Signalkrebs_15_20220824_DL2022052_AurehoejGymGladsaxeGym</v>
      </c>
      <c r="J1002" t="str">
        <f>VLOOKUP(MID(C1002,4,6),Datasæt_Analysesystemer!$B$2:$E$69,3,FALSE)</f>
        <v>Signalkrebs</v>
      </c>
      <c r="K1002" t="str">
        <f t="shared" si="1887"/>
        <v>PK</v>
      </c>
      <c r="L1002" s="7">
        <f t="shared" si="1899"/>
        <v>29.37</v>
      </c>
      <c r="M1002">
        <f t="shared" si="1888"/>
        <v>29.37</v>
      </c>
      <c r="N1002">
        <f t="shared" si="1889"/>
        <v>0</v>
      </c>
      <c r="O1002">
        <f t="shared" si="1890"/>
        <v>0</v>
      </c>
      <c r="Q1002">
        <f t="shared" ref="Q1002" si="1940">IF(L1004="No Ct",0,L1004)</f>
        <v>0</v>
      </c>
      <c r="R1002">
        <f t="shared" ref="R1002" si="1941">IF(L1005="No Ct",0,L1005)</f>
        <v>0</v>
      </c>
      <c r="S1002" t="str">
        <f t="shared" ref="S1002" si="1942">IF(AND(M1002&gt;0,N1002=0),"Valid","Invalid")</f>
        <v>Valid</v>
      </c>
      <c r="T1002" t="str">
        <f t="shared" ref="T1002" si="1943">IF(OR(Q1002&gt;1,R1002&gt;1),"Present","Absent")</f>
        <v>Absent</v>
      </c>
      <c r="U1002" t="str">
        <f t="shared" ref="U1002" si="1944">IF(OR(AND(Q1002&gt;1,Q1002&lt;41),AND(R1002&gt;1,R1002&lt;41)),"Ct&lt;41","Ct&gt;41")</f>
        <v>Ct&gt;41</v>
      </c>
      <c r="V1002" t="str">
        <f t="shared" ref="V1002" si="1945">J1002</f>
        <v>Signalkrebs</v>
      </c>
      <c r="W1002" t="str">
        <f t="shared" ref="W1002" si="1946">MID(F1002,10,9)</f>
        <v>DL2022052</v>
      </c>
      <c r="X1002" t="str">
        <f t="shared" ref="X1002" si="1947">W1002&amp;"_"&amp;V1002&amp;"_"&amp;S1002&amp;"_"&amp;T1002&amp;"_"&amp;U1002</f>
        <v>DL2022052_Signalkrebs_Valid_Absent_Ct&gt;41</v>
      </c>
    </row>
    <row r="1003" spans="1:25" x14ac:dyDescent="0.25">
      <c r="A1003" t="s">
        <v>152</v>
      </c>
      <c r="B1003" t="s">
        <v>51</v>
      </c>
      <c r="C1003" t="s">
        <v>497</v>
      </c>
      <c r="D1003">
        <v>0.01</v>
      </c>
      <c r="E1003" t="s">
        <v>1275</v>
      </c>
      <c r="F1003" t="s">
        <v>520</v>
      </c>
      <c r="G1003" t="str">
        <f t="shared" si="1884"/>
        <v>DL2022052</v>
      </c>
      <c r="H1003" t="str">
        <f t="shared" si="1885"/>
        <v>15</v>
      </c>
      <c r="I1003" t="str">
        <f t="shared" si="1886"/>
        <v>Signalkrebs_15_20220824_DL2022052_AurehoejGymGladsaxeGym</v>
      </c>
      <c r="J1003" t="str">
        <f>VLOOKUP(MID(C1003,4,6),Datasæt_Analysesystemer!$B$2:$E$69,3,FALSE)</f>
        <v>Signalkrebs</v>
      </c>
      <c r="K1003" t="str">
        <f t="shared" si="1887"/>
        <v>NK</v>
      </c>
      <c r="L1003" s="7" t="str">
        <f t="shared" si="1899"/>
        <v>No Ct</v>
      </c>
      <c r="M1003" t="str">
        <f t="shared" si="1888"/>
        <v/>
      </c>
      <c r="N1003" t="str">
        <f t="shared" si="1889"/>
        <v/>
      </c>
      <c r="O1003" t="str">
        <f t="shared" si="1890"/>
        <v/>
      </c>
    </row>
    <row r="1004" spans="1:25" x14ac:dyDescent="0.25">
      <c r="A1004" t="s">
        <v>116</v>
      </c>
      <c r="B1004" t="s">
        <v>76</v>
      </c>
      <c r="C1004" t="s">
        <v>485</v>
      </c>
      <c r="D1004">
        <v>0.01</v>
      </c>
      <c r="E1004" t="s">
        <v>1275</v>
      </c>
      <c r="F1004" t="s">
        <v>520</v>
      </c>
      <c r="G1004" t="str">
        <f t="shared" si="1884"/>
        <v>DL2022052</v>
      </c>
      <c r="H1004" t="str">
        <f t="shared" si="1885"/>
        <v>15</v>
      </c>
      <c r="I1004" t="str">
        <f t="shared" si="1886"/>
        <v>Signalkrebs_15_20220824_DL2022052_AurehoejGymGladsaxeGym</v>
      </c>
      <c r="J1004" t="str">
        <f>VLOOKUP(MID(C1004,4,6),Datasæt_Analysesystemer!$B$2:$E$69,3,FALSE)</f>
        <v>Signalkrebs</v>
      </c>
      <c r="K1004" t="str">
        <f t="shared" si="1887"/>
        <v>EP</v>
      </c>
      <c r="L1004" s="7" t="str">
        <f t="shared" si="1899"/>
        <v>No Ct</v>
      </c>
      <c r="M1004" t="str">
        <f t="shared" si="1888"/>
        <v/>
      </c>
      <c r="N1004" t="str">
        <f t="shared" si="1889"/>
        <v/>
      </c>
      <c r="O1004" t="str">
        <f t="shared" si="1890"/>
        <v/>
      </c>
    </row>
    <row r="1005" spans="1:25" x14ac:dyDescent="0.25">
      <c r="A1005" t="s">
        <v>138</v>
      </c>
      <c r="B1005" t="s">
        <v>76</v>
      </c>
      <c r="C1005" t="s">
        <v>485</v>
      </c>
      <c r="D1005">
        <v>0.01</v>
      </c>
      <c r="E1005" t="s">
        <v>1275</v>
      </c>
      <c r="F1005" t="s">
        <v>520</v>
      </c>
      <c r="G1005" t="str">
        <f t="shared" si="1884"/>
        <v>DL2022052</v>
      </c>
      <c r="H1005" t="str">
        <f t="shared" si="1885"/>
        <v>15</v>
      </c>
      <c r="I1005" t="str">
        <f t="shared" si="1886"/>
        <v>Signalkrebs_15_20220824_DL2022052_AurehoejGymGladsaxeGym</v>
      </c>
      <c r="J1005" t="str">
        <f>VLOOKUP(MID(C1005,4,6),Datasæt_Analysesystemer!$B$2:$E$69,3,FALSE)</f>
        <v>Signalkrebs</v>
      </c>
      <c r="K1005" t="str">
        <f t="shared" si="1887"/>
        <v>EP</v>
      </c>
      <c r="L1005" s="7" t="str">
        <f t="shared" si="1899"/>
        <v>No Ct</v>
      </c>
      <c r="M1005" t="str">
        <f t="shared" si="1888"/>
        <v/>
      </c>
      <c r="N1005" t="str">
        <f t="shared" si="1889"/>
        <v/>
      </c>
      <c r="O1005" t="str">
        <f t="shared" si="1890"/>
        <v/>
      </c>
      <c r="Y1005" t="str">
        <f>O1007</f>
        <v/>
      </c>
    </row>
    <row r="1006" spans="1:25" x14ac:dyDescent="0.25">
      <c r="A1006" t="s">
        <v>178</v>
      </c>
      <c r="B1006" t="s">
        <v>23</v>
      </c>
      <c r="C1006" t="s">
        <v>510</v>
      </c>
      <c r="D1006">
        <v>0.01</v>
      </c>
      <c r="E1006">
        <v>28.87</v>
      </c>
      <c r="F1006" t="s">
        <v>520</v>
      </c>
      <c r="G1006" t="str">
        <f t="shared" si="1884"/>
        <v>DL2022052</v>
      </c>
      <c r="H1006" t="str">
        <f t="shared" si="1885"/>
        <v>16</v>
      </c>
      <c r="I1006" t="str">
        <f t="shared" si="1886"/>
        <v>Signalkrebs_16_20220824_DL2022052_AurehoejGymGladsaxeGym</v>
      </c>
      <c r="J1006" t="str">
        <f>VLOOKUP(MID(C1006,4,6),Datasæt_Analysesystemer!$B$2:$E$69,3,FALSE)</f>
        <v>Signalkrebs</v>
      </c>
      <c r="K1006" t="str">
        <f t="shared" si="1887"/>
        <v>PK</v>
      </c>
      <c r="L1006" s="7">
        <f t="shared" si="1899"/>
        <v>28.87</v>
      </c>
      <c r="M1006">
        <f t="shared" si="1888"/>
        <v>28.87</v>
      </c>
      <c r="N1006">
        <f t="shared" si="1889"/>
        <v>0</v>
      </c>
      <c r="O1006">
        <f t="shared" si="1890"/>
        <v>0</v>
      </c>
      <c r="Q1006">
        <f t="shared" ref="Q1006" si="1948">IF(L1008="No Ct",0,L1008)</f>
        <v>0</v>
      </c>
      <c r="R1006">
        <f t="shared" ref="R1006" si="1949">IF(L1009="No Ct",0,L1009)</f>
        <v>0</v>
      </c>
      <c r="S1006" t="str">
        <f t="shared" ref="S1006" si="1950">IF(AND(M1006&gt;0,N1006=0),"Valid","Invalid")</f>
        <v>Valid</v>
      </c>
      <c r="T1006" t="str">
        <f t="shared" ref="T1006" si="1951">IF(OR(Q1006&gt;1,R1006&gt;1),"Present","Absent")</f>
        <v>Absent</v>
      </c>
      <c r="U1006" t="str">
        <f t="shared" ref="U1006" si="1952">IF(OR(AND(Q1006&gt;1,Q1006&lt;41),AND(R1006&gt;1,R1006&lt;41)),"Ct&lt;41","Ct&gt;41")</f>
        <v>Ct&gt;41</v>
      </c>
      <c r="V1006" t="str">
        <f t="shared" ref="V1006" si="1953">J1006</f>
        <v>Signalkrebs</v>
      </c>
      <c r="W1006" t="str">
        <f t="shared" ref="W1006" si="1954">MID(F1006,10,9)</f>
        <v>DL2022052</v>
      </c>
      <c r="X1006" t="str">
        <f t="shared" ref="X1006" si="1955">W1006&amp;"_"&amp;V1006&amp;"_"&amp;S1006&amp;"_"&amp;T1006&amp;"_"&amp;U1006</f>
        <v>DL2022052_Signalkrebs_Valid_Absent_Ct&gt;41</v>
      </c>
    </row>
    <row r="1007" spans="1:25" x14ac:dyDescent="0.25">
      <c r="A1007" t="s">
        <v>154</v>
      </c>
      <c r="B1007" t="s">
        <v>51</v>
      </c>
      <c r="C1007" t="s">
        <v>498</v>
      </c>
      <c r="D1007">
        <v>0.01</v>
      </c>
      <c r="E1007" t="s">
        <v>1275</v>
      </c>
      <c r="F1007" t="s">
        <v>520</v>
      </c>
      <c r="G1007" t="str">
        <f t="shared" si="1884"/>
        <v>DL2022052</v>
      </c>
      <c r="H1007" t="str">
        <f t="shared" si="1885"/>
        <v>16</v>
      </c>
      <c r="I1007" t="str">
        <f t="shared" si="1886"/>
        <v>Signalkrebs_16_20220824_DL2022052_AurehoejGymGladsaxeGym</v>
      </c>
      <c r="J1007" t="str">
        <f>VLOOKUP(MID(C1007,4,6),Datasæt_Analysesystemer!$B$2:$E$69,3,FALSE)</f>
        <v>Signalkrebs</v>
      </c>
      <c r="K1007" t="str">
        <f t="shared" si="1887"/>
        <v>NK</v>
      </c>
      <c r="L1007" s="7" t="str">
        <f t="shared" si="1899"/>
        <v>No Ct</v>
      </c>
      <c r="M1007" t="str">
        <f t="shared" si="1888"/>
        <v/>
      </c>
      <c r="N1007" t="str">
        <f t="shared" si="1889"/>
        <v/>
      </c>
      <c r="O1007" t="str">
        <f t="shared" si="1890"/>
        <v/>
      </c>
    </row>
    <row r="1008" spans="1:25" x14ac:dyDescent="0.25">
      <c r="A1008" t="s">
        <v>118</v>
      </c>
      <c r="B1008" t="s">
        <v>76</v>
      </c>
      <c r="C1008" t="s">
        <v>486</v>
      </c>
      <c r="D1008">
        <v>0.01</v>
      </c>
      <c r="E1008" t="s">
        <v>1275</v>
      </c>
      <c r="F1008" t="s">
        <v>520</v>
      </c>
      <c r="G1008" t="str">
        <f t="shared" si="1884"/>
        <v>DL2022052</v>
      </c>
      <c r="H1008" t="str">
        <f t="shared" si="1885"/>
        <v>16</v>
      </c>
      <c r="I1008" t="str">
        <f t="shared" si="1886"/>
        <v>Signalkrebs_16_20220824_DL2022052_AurehoejGymGladsaxeGym</v>
      </c>
      <c r="J1008" t="str">
        <f>VLOOKUP(MID(C1008,4,6),Datasæt_Analysesystemer!$B$2:$E$69,3,FALSE)</f>
        <v>Signalkrebs</v>
      </c>
      <c r="K1008" t="str">
        <f t="shared" si="1887"/>
        <v>EP</v>
      </c>
      <c r="L1008" s="7" t="str">
        <f t="shared" si="1899"/>
        <v>No Ct</v>
      </c>
      <c r="M1008" t="str">
        <f t="shared" si="1888"/>
        <v/>
      </c>
      <c r="N1008" t="str">
        <f t="shared" si="1889"/>
        <v/>
      </c>
      <c r="O1008" t="str">
        <f t="shared" si="1890"/>
        <v/>
      </c>
    </row>
    <row r="1009" spans="1:25" x14ac:dyDescent="0.25">
      <c r="A1009" t="s">
        <v>139</v>
      </c>
      <c r="B1009" t="s">
        <v>76</v>
      </c>
      <c r="C1009" t="s">
        <v>486</v>
      </c>
      <c r="D1009">
        <v>0.01</v>
      </c>
      <c r="E1009" t="s">
        <v>1275</v>
      </c>
      <c r="F1009" t="s">
        <v>520</v>
      </c>
      <c r="G1009" t="str">
        <f t="shared" si="1884"/>
        <v>DL2022052</v>
      </c>
      <c r="H1009" t="str">
        <f t="shared" si="1885"/>
        <v>16</v>
      </c>
      <c r="I1009" t="str">
        <f t="shared" si="1886"/>
        <v>Signalkrebs_16_20220824_DL2022052_AurehoejGymGladsaxeGym</v>
      </c>
      <c r="J1009" t="str">
        <f>VLOOKUP(MID(C1009,4,6),Datasæt_Analysesystemer!$B$2:$E$69,3,FALSE)</f>
        <v>Signalkrebs</v>
      </c>
      <c r="K1009" t="str">
        <f t="shared" si="1887"/>
        <v>EP</v>
      </c>
      <c r="L1009" s="7" t="str">
        <f t="shared" si="1899"/>
        <v>No Ct</v>
      </c>
      <c r="M1009" t="str">
        <f t="shared" si="1888"/>
        <v/>
      </c>
      <c r="N1009" t="str">
        <f t="shared" si="1889"/>
        <v/>
      </c>
      <c r="O1009" t="str">
        <f t="shared" si="1890"/>
        <v/>
      </c>
      <c r="Y1009" t="str">
        <f>O1011</f>
        <v/>
      </c>
    </row>
    <row r="1010" spans="1:25" x14ac:dyDescent="0.25">
      <c r="A1010" t="s">
        <v>180</v>
      </c>
      <c r="B1010" t="s">
        <v>23</v>
      </c>
      <c r="C1010" t="s">
        <v>511</v>
      </c>
      <c r="D1010">
        <v>0.01</v>
      </c>
      <c r="E1010" t="s">
        <v>1275</v>
      </c>
      <c r="F1010" t="s">
        <v>520</v>
      </c>
      <c r="G1010" t="str">
        <f t="shared" si="1884"/>
        <v>DL2022052</v>
      </c>
      <c r="H1010" t="str">
        <f t="shared" si="1885"/>
        <v>17</v>
      </c>
      <c r="I1010" t="str">
        <f t="shared" si="1886"/>
        <v>Galizisk sumpkrebs_17_20220824_DL2022052_AurehoejGymGladsaxeGym</v>
      </c>
      <c r="J1010" t="str">
        <f>VLOOKUP(MID(C1010,4,6),Datasæt_Analysesystemer!$B$2:$E$69,3,FALSE)</f>
        <v>Galizisk sumpkrebs</v>
      </c>
      <c r="K1010" t="str">
        <f t="shared" si="1887"/>
        <v>PK</v>
      </c>
      <c r="L1010" s="7" t="str">
        <f t="shared" si="1899"/>
        <v>No Ct</v>
      </c>
      <c r="M1010">
        <f t="shared" si="1888"/>
        <v>0</v>
      </c>
      <c r="N1010">
        <f t="shared" si="1889"/>
        <v>0</v>
      </c>
      <c r="O1010">
        <f t="shared" si="1890"/>
        <v>0</v>
      </c>
      <c r="Q1010">
        <f t="shared" ref="Q1010" si="1956">IF(L1012="No Ct",0,L1012)</f>
        <v>0</v>
      </c>
      <c r="R1010">
        <f t="shared" ref="R1010" si="1957">IF(L1013="No Ct",0,L1013)</f>
        <v>0</v>
      </c>
      <c r="S1010" t="str">
        <f t="shared" ref="S1010" si="1958">IF(AND(M1010&gt;0,N1010=0),"Valid","Invalid")</f>
        <v>Invalid</v>
      </c>
      <c r="T1010" t="str">
        <f t="shared" ref="T1010" si="1959">IF(OR(Q1010&gt;1,R1010&gt;1),"Present","Absent")</f>
        <v>Absent</v>
      </c>
      <c r="U1010" t="str">
        <f t="shared" ref="U1010" si="1960">IF(OR(AND(Q1010&gt;1,Q1010&lt;41),AND(R1010&gt;1,R1010&lt;41)),"Ct&lt;41","Ct&gt;41")</f>
        <v>Ct&gt;41</v>
      </c>
      <c r="V1010" t="str">
        <f t="shared" ref="V1010" si="1961">J1010</f>
        <v>Galizisk sumpkrebs</v>
      </c>
      <c r="W1010" t="str">
        <f t="shared" ref="W1010" si="1962">MID(F1010,10,9)</f>
        <v>DL2022052</v>
      </c>
      <c r="X1010" t="str">
        <f t="shared" ref="X1010" si="1963">W1010&amp;"_"&amp;V1010&amp;"_"&amp;S1010&amp;"_"&amp;T1010&amp;"_"&amp;U1010</f>
        <v>DL2022052_Galizisk sumpkrebs_Invalid_Absent_Ct&gt;41</v>
      </c>
    </row>
    <row r="1011" spans="1:25" x14ac:dyDescent="0.25">
      <c r="A1011" t="s">
        <v>156</v>
      </c>
      <c r="B1011" t="s">
        <v>51</v>
      </c>
      <c r="C1011" t="s">
        <v>499</v>
      </c>
      <c r="D1011">
        <v>0.01</v>
      </c>
      <c r="E1011" t="s">
        <v>1275</v>
      </c>
      <c r="F1011" t="s">
        <v>520</v>
      </c>
      <c r="G1011" t="str">
        <f t="shared" si="1884"/>
        <v>DL2022052</v>
      </c>
      <c r="H1011" t="str">
        <f t="shared" si="1885"/>
        <v>17</v>
      </c>
      <c r="I1011" t="str">
        <f t="shared" si="1886"/>
        <v>Galizisk sumpkrebs_17_20220824_DL2022052_AurehoejGymGladsaxeGym</v>
      </c>
      <c r="J1011" t="str">
        <f>VLOOKUP(MID(C1011,4,6),Datasæt_Analysesystemer!$B$2:$E$69,3,FALSE)</f>
        <v>Galizisk sumpkrebs</v>
      </c>
      <c r="K1011" t="str">
        <f t="shared" si="1887"/>
        <v>NK</v>
      </c>
      <c r="L1011" s="7" t="str">
        <f t="shared" si="1899"/>
        <v>No Ct</v>
      </c>
      <c r="M1011" t="str">
        <f t="shared" si="1888"/>
        <v/>
      </c>
      <c r="N1011" t="str">
        <f t="shared" si="1889"/>
        <v/>
      </c>
      <c r="O1011" t="str">
        <f t="shared" si="1890"/>
        <v/>
      </c>
    </row>
    <row r="1012" spans="1:25" x14ac:dyDescent="0.25">
      <c r="A1012" t="s">
        <v>120</v>
      </c>
      <c r="B1012" t="s">
        <v>76</v>
      </c>
      <c r="C1012" t="s">
        <v>487</v>
      </c>
      <c r="D1012">
        <v>0.01</v>
      </c>
      <c r="E1012" t="s">
        <v>1275</v>
      </c>
      <c r="F1012" t="s">
        <v>520</v>
      </c>
      <c r="G1012" t="str">
        <f t="shared" si="1884"/>
        <v>DL2022052</v>
      </c>
      <c r="H1012" t="str">
        <f t="shared" si="1885"/>
        <v>17</v>
      </c>
      <c r="I1012" t="str">
        <f t="shared" si="1886"/>
        <v>Galizisk sumpkrebs_17_20220824_DL2022052_AurehoejGymGladsaxeGym</v>
      </c>
      <c r="J1012" t="str">
        <f>VLOOKUP(MID(C1012,4,6),Datasæt_Analysesystemer!$B$2:$E$69,3,FALSE)</f>
        <v>Galizisk sumpkrebs</v>
      </c>
      <c r="K1012" t="str">
        <f t="shared" si="1887"/>
        <v>EP</v>
      </c>
      <c r="L1012" s="7" t="str">
        <f t="shared" si="1899"/>
        <v>No Ct</v>
      </c>
      <c r="M1012" t="str">
        <f t="shared" si="1888"/>
        <v/>
      </c>
      <c r="N1012" t="str">
        <f t="shared" si="1889"/>
        <v/>
      </c>
      <c r="O1012" t="str">
        <f t="shared" si="1890"/>
        <v/>
      </c>
    </row>
    <row r="1013" spans="1:25" x14ac:dyDescent="0.25">
      <c r="A1013" t="s">
        <v>140</v>
      </c>
      <c r="B1013" t="s">
        <v>76</v>
      </c>
      <c r="C1013" t="s">
        <v>487</v>
      </c>
      <c r="D1013">
        <v>0.01</v>
      </c>
      <c r="E1013" t="s">
        <v>1275</v>
      </c>
      <c r="F1013" t="s">
        <v>520</v>
      </c>
      <c r="G1013" t="str">
        <f t="shared" si="1884"/>
        <v>DL2022052</v>
      </c>
      <c r="H1013" t="str">
        <f t="shared" si="1885"/>
        <v>17</v>
      </c>
      <c r="I1013" t="str">
        <f t="shared" si="1886"/>
        <v>Galizisk sumpkrebs_17_20220824_DL2022052_AurehoejGymGladsaxeGym</v>
      </c>
      <c r="J1013" t="str">
        <f>VLOOKUP(MID(C1013,4,6),Datasæt_Analysesystemer!$B$2:$E$69,3,FALSE)</f>
        <v>Galizisk sumpkrebs</v>
      </c>
      <c r="K1013" t="str">
        <f t="shared" si="1887"/>
        <v>EP</v>
      </c>
      <c r="L1013" s="7" t="str">
        <f t="shared" si="1899"/>
        <v>No Ct</v>
      </c>
      <c r="M1013" t="str">
        <f t="shared" si="1888"/>
        <v/>
      </c>
      <c r="N1013" t="str">
        <f t="shared" si="1889"/>
        <v/>
      </c>
      <c r="O1013" t="str">
        <f t="shared" si="1890"/>
        <v/>
      </c>
      <c r="Y1013" t="str">
        <f>O1015</f>
        <v/>
      </c>
    </row>
    <row r="1014" spans="1:25" x14ac:dyDescent="0.25">
      <c r="A1014" t="s">
        <v>182</v>
      </c>
      <c r="B1014" t="s">
        <v>23</v>
      </c>
      <c r="C1014" t="s">
        <v>512</v>
      </c>
      <c r="D1014">
        <v>0.01</v>
      </c>
      <c r="E1014">
        <v>31.6</v>
      </c>
      <c r="F1014" t="s">
        <v>520</v>
      </c>
      <c r="G1014" t="str">
        <f t="shared" si="1884"/>
        <v>DL2022052</v>
      </c>
      <c r="H1014" t="str">
        <f t="shared" si="1885"/>
        <v>18</v>
      </c>
      <c r="I1014" t="str">
        <f t="shared" si="1886"/>
        <v>Galizisk sumpkrebs_18_20220824_DL2022052_AurehoejGymGladsaxeGym</v>
      </c>
      <c r="J1014" t="str">
        <f>VLOOKUP(MID(C1014,4,6),Datasæt_Analysesystemer!$B$2:$E$69,3,FALSE)</f>
        <v>Galizisk sumpkrebs</v>
      </c>
      <c r="K1014" t="str">
        <f t="shared" si="1887"/>
        <v>PK</v>
      </c>
      <c r="L1014" s="7">
        <f t="shared" si="1899"/>
        <v>31.6</v>
      </c>
      <c r="M1014">
        <f t="shared" si="1888"/>
        <v>31.6</v>
      </c>
      <c r="N1014">
        <f t="shared" si="1889"/>
        <v>43.41</v>
      </c>
      <c r="O1014">
        <f t="shared" si="1890"/>
        <v>0</v>
      </c>
      <c r="Q1014">
        <f t="shared" ref="Q1014" si="1964">IF(L1016="No Ct",0,L1016)</f>
        <v>0</v>
      </c>
      <c r="R1014">
        <f t="shared" ref="R1014" si="1965">IF(L1017="No Ct",0,L1017)</f>
        <v>0</v>
      </c>
      <c r="S1014" t="str">
        <f t="shared" ref="S1014" si="1966">IF(AND(M1014&gt;0,N1014=0),"Valid","Invalid")</f>
        <v>Invalid</v>
      </c>
      <c r="T1014" t="str">
        <f t="shared" ref="T1014" si="1967">IF(OR(Q1014&gt;1,R1014&gt;1),"Present","Absent")</f>
        <v>Absent</v>
      </c>
      <c r="U1014" t="str">
        <f t="shared" ref="U1014" si="1968">IF(OR(AND(Q1014&gt;1,Q1014&lt;41),AND(R1014&gt;1,R1014&lt;41)),"Ct&lt;41","Ct&gt;41")</f>
        <v>Ct&gt;41</v>
      </c>
      <c r="V1014" t="str">
        <f t="shared" ref="V1014" si="1969">J1014</f>
        <v>Galizisk sumpkrebs</v>
      </c>
      <c r="W1014" t="str">
        <f t="shared" ref="W1014" si="1970">MID(F1014,10,9)</f>
        <v>DL2022052</v>
      </c>
      <c r="X1014" t="str">
        <f t="shared" ref="X1014" si="1971">W1014&amp;"_"&amp;V1014&amp;"_"&amp;S1014&amp;"_"&amp;T1014&amp;"_"&amp;U1014</f>
        <v>DL2022052_Galizisk sumpkrebs_Invalid_Absent_Ct&gt;41</v>
      </c>
    </row>
    <row r="1015" spans="1:25" x14ac:dyDescent="0.25">
      <c r="A1015" t="s">
        <v>158</v>
      </c>
      <c r="B1015" t="s">
        <v>51</v>
      </c>
      <c r="C1015" t="s">
        <v>500</v>
      </c>
      <c r="D1015">
        <v>0.01</v>
      </c>
      <c r="E1015">
        <v>43.41</v>
      </c>
      <c r="F1015" t="s">
        <v>520</v>
      </c>
      <c r="G1015" t="str">
        <f t="shared" si="1884"/>
        <v>DL2022052</v>
      </c>
      <c r="H1015" t="str">
        <f t="shared" si="1885"/>
        <v>18</v>
      </c>
      <c r="I1015" t="str">
        <f t="shared" si="1886"/>
        <v>Galizisk sumpkrebs_18_20220824_DL2022052_AurehoejGymGladsaxeGym</v>
      </c>
      <c r="J1015" t="str">
        <f>VLOOKUP(MID(C1015,4,6),Datasæt_Analysesystemer!$B$2:$E$69,3,FALSE)</f>
        <v>Galizisk sumpkrebs</v>
      </c>
      <c r="K1015" t="str">
        <f t="shared" si="1887"/>
        <v>NK</v>
      </c>
      <c r="L1015" s="7">
        <f t="shared" si="1899"/>
        <v>43.41</v>
      </c>
      <c r="M1015" t="str">
        <f t="shared" si="1888"/>
        <v/>
      </c>
      <c r="N1015" t="str">
        <f t="shared" si="1889"/>
        <v/>
      </c>
      <c r="O1015" t="str">
        <f t="shared" si="1890"/>
        <v/>
      </c>
    </row>
    <row r="1016" spans="1:25" x14ac:dyDescent="0.25">
      <c r="A1016" t="s">
        <v>122</v>
      </c>
      <c r="B1016" t="s">
        <v>76</v>
      </c>
      <c r="C1016" t="s">
        <v>488</v>
      </c>
      <c r="D1016">
        <v>0.01</v>
      </c>
      <c r="E1016" t="s">
        <v>1275</v>
      </c>
      <c r="F1016" t="s">
        <v>520</v>
      </c>
      <c r="G1016" t="str">
        <f t="shared" si="1884"/>
        <v>DL2022052</v>
      </c>
      <c r="H1016" t="str">
        <f t="shared" si="1885"/>
        <v>18</v>
      </c>
      <c r="I1016" t="str">
        <f t="shared" si="1886"/>
        <v>Galizisk sumpkrebs_18_20220824_DL2022052_AurehoejGymGladsaxeGym</v>
      </c>
      <c r="J1016" t="str">
        <f>VLOOKUP(MID(C1016,4,6),Datasæt_Analysesystemer!$B$2:$E$69,3,FALSE)</f>
        <v>Galizisk sumpkrebs</v>
      </c>
      <c r="K1016" t="str">
        <f t="shared" si="1887"/>
        <v>EP</v>
      </c>
      <c r="L1016" s="7" t="str">
        <f t="shared" si="1899"/>
        <v>No Ct</v>
      </c>
      <c r="M1016" t="str">
        <f t="shared" si="1888"/>
        <v/>
      </c>
      <c r="N1016" t="str">
        <f t="shared" si="1889"/>
        <v/>
      </c>
      <c r="O1016" t="str">
        <f t="shared" si="1890"/>
        <v/>
      </c>
    </row>
    <row r="1017" spans="1:25" x14ac:dyDescent="0.25">
      <c r="A1017" t="s">
        <v>141</v>
      </c>
      <c r="B1017" t="s">
        <v>76</v>
      </c>
      <c r="C1017" t="s">
        <v>488</v>
      </c>
      <c r="D1017">
        <v>0.01</v>
      </c>
      <c r="E1017" t="s">
        <v>1275</v>
      </c>
      <c r="F1017" t="s">
        <v>520</v>
      </c>
      <c r="G1017" t="str">
        <f t="shared" si="1884"/>
        <v>DL2022052</v>
      </c>
      <c r="H1017" t="str">
        <f t="shared" si="1885"/>
        <v>18</v>
      </c>
      <c r="I1017" t="str">
        <f t="shared" si="1886"/>
        <v>Galizisk sumpkrebs_18_20220824_DL2022052_AurehoejGymGladsaxeGym</v>
      </c>
      <c r="J1017" t="str">
        <f>VLOOKUP(MID(C1017,4,6),Datasæt_Analysesystemer!$B$2:$E$69,3,FALSE)</f>
        <v>Galizisk sumpkrebs</v>
      </c>
      <c r="K1017" t="str">
        <f t="shared" si="1887"/>
        <v>EP</v>
      </c>
      <c r="L1017" s="7" t="str">
        <f t="shared" si="1899"/>
        <v>No Ct</v>
      </c>
      <c r="M1017" t="str">
        <f t="shared" si="1888"/>
        <v/>
      </c>
      <c r="N1017" t="str">
        <f t="shared" si="1889"/>
        <v/>
      </c>
      <c r="O1017" t="str">
        <f t="shared" si="1890"/>
        <v/>
      </c>
      <c r="Y1017" t="str">
        <f>O1019</f>
        <v/>
      </c>
    </row>
    <row r="1018" spans="1:25" x14ac:dyDescent="0.25">
      <c r="A1018" t="s">
        <v>184</v>
      </c>
      <c r="B1018" t="s">
        <v>23</v>
      </c>
      <c r="C1018" t="s">
        <v>513</v>
      </c>
      <c r="D1018">
        <v>0.01</v>
      </c>
      <c r="E1018" t="s">
        <v>1275</v>
      </c>
      <c r="F1018" t="s">
        <v>520</v>
      </c>
      <c r="G1018" t="str">
        <f t="shared" si="1884"/>
        <v>DL2022052</v>
      </c>
      <c r="H1018" t="str">
        <f t="shared" si="1885"/>
        <v>19</v>
      </c>
      <c r="I1018" t="str">
        <f t="shared" si="1886"/>
        <v>Kinesisk uldhåndskrabbe_19_20220824_DL2022052_AurehoejGymGladsaxeGym</v>
      </c>
      <c r="J1018" t="str">
        <f>VLOOKUP(MID(C1018,4,6),Datasæt_Analysesystemer!$B$2:$E$69,3,FALSE)</f>
        <v>Kinesisk uldhåndskrabbe</v>
      </c>
      <c r="K1018" t="str">
        <f t="shared" si="1887"/>
        <v>PK</v>
      </c>
      <c r="L1018" s="7" t="str">
        <f t="shared" si="1899"/>
        <v>No Ct</v>
      </c>
      <c r="M1018">
        <f t="shared" si="1888"/>
        <v>0</v>
      </c>
      <c r="N1018">
        <f t="shared" si="1889"/>
        <v>0</v>
      </c>
      <c r="O1018">
        <f t="shared" si="1890"/>
        <v>0</v>
      </c>
      <c r="Q1018">
        <f t="shared" ref="Q1018" si="1972">IF(L1020="No Ct",0,L1020)</f>
        <v>0</v>
      </c>
      <c r="R1018">
        <f t="shared" ref="R1018" si="1973">IF(L1021="No Ct",0,L1021)</f>
        <v>0</v>
      </c>
      <c r="S1018" t="str">
        <f t="shared" ref="S1018" si="1974">IF(AND(M1018&gt;0,N1018=0),"Valid","Invalid")</f>
        <v>Invalid</v>
      </c>
      <c r="T1018" t="str">
        <f t="shared" ref="T1018" si="1975">IF(OR(Q1018&gt;1,R1018&gt;1),"Present","Absent")</f>
        <v>Absent</v>
      </c>
      <c r="U1018" t="str">
        <f t="shared" ref="U1018" si="1976">IF(OR(AND(Q1018&gt;1,Q1018&lt;41),AND(R1018&gt;1,R1018&lt;41)),"Ct&lt;41","Ct&gt;41")</f>
        <v>Ct&gt;41</v>
      </c>
      <c r="V1018" t="str">
        <f t="shared" ref="V1018" si="1977">J1018</f>
        <v>Kinesisk uldhåndskrabbe</v>
      </c>
      <c r="W1018" t="str">
        <f t="shared" ref="W1018" si="1978">MID(F1018,10,9)</f>
        <v>DL2022052</v>
      </c>
      <c r="X1018" t="str">
        <f t="shared" ref="X1018" si="1979">W1018&amp;"_"&amp;V1018&amp;"_"&amp;S1018&amp;"_"&amp;T1018&amp;"_"&amp;U1018</f>
        <v>DL2022052_Kinesisk uldhåndskrabbe_Invalid_Absent_Ct&gt;41</v>
      </c>
    </row>
    <row r="1019" spans="1:25" x14ac:dyDescent="0.25">
      <c r="A1019" t="s">
        <v>160</v>
      </c>
      <c r="B1019" t="s">
        <v>51</v>
      </c>
      <c r="C1019" t="s">
        <v>501</v>
      </c>
      <c r="D1019">
        <v>0.01</v>
      </c>
      <c r="E1019" t="s">
        <v>1275</v>
      </c>
      <c r="F1019" t="s">
        <v>520</v>
      </c>
      <c r="G1019" t="str">
        <f t="shared" si="1884"/>
        <v>DL2022052</v>
      </c>
      <c r="H1019" t="str">
        <f t="shared" si="1885"/>
        <v>19</v>
      </c>
      <c r="I1019" t="str">
        <f t="shared" si="1886"/>
        <v>Kinesisk uldhåndskrabbe_19_20220824_DL2022052_AurehoejGymGladsaxeGym</v>
      </c>
      <c r="J1019" t="str">
        <f>VLOOKUP(MID(C1019,4,6),Datasæt_Analysesystemer!$B$2:$E$69,3,FALSE)</f>
        <v>Kinesisk uldhåndskrabbe</v>
      </c>
      <c r="K1019" t="str">
        <f t="shared" si="1887"/>
        <v>NK</v>
      </c>
      <c r="L1019" s="7" t="str">
        <f t="shared" si="1899"/>
        <v>No Ct</v>
      </c>
      <c r="M1019" t="str">
        <f t="shared" si="1888"/>
        <v/>
      </c>
      <c r="N1019" t="str">
        <f t="shared" si="1889"/>
        <v/>
      </c>
      <c r="O1019" t="str">
        <f t="shared" si="1890"/>
        <v/>
      </c>
    </row>
    <row r="1020" spans="1:25" x14ac:dyDescent="0.25">
      <c r="A1020" t="s">
        <v>124</v>
      </c>
      <c r="B1020" t="s">
        <v>76</v>
      </c>
      <c r="C1020" t="s">
        <v>489</v>
      </c>
      <c r="D1020">
        <v>0.01</v>
      </c>
      <c r="E1020" t="s">
        <v>1275</v>
      </c>
      <c r="F1020" t="s">
        <v>520</v>
      </c>
      <c r="G1020" t="str">
        <f t="shared" si="1884"/>
        <v>DL2022052</v>
      </c>
      <c r="H1020" t="str">
        <f t="shared" si="1885"/>
        <v>19</v>
      </c>
      <c r="I1020" t="str">
        <f t="shared" si="1886"/>
        <v>Kinesisk uldhåndskrabbe_19_20220824_DL2022052_AurehoejGymGladsaxeGym</v>
      </c>
      <c r="J1020" t="str">
        <f>VLOOKUP(MID(C1020,4,6),Datasæt_Analysesystemer!$B$2:$E$69,3,FALSE)</f>
        <v>Kinesisk uldhåndskrabbe</v>
      </c>
      <c r="K1020" t="str">
        <f t="shared" si="1887"/>
        <v>EP</v>
      </c>
      <c r="L1020" s="7" t="str">
        <f t="shared" si="1899"/>
        <v>No Ct</v>
      </c>
      <c r="M1020" t="str">
        <f t="shared" si="1888"/>
        <v/>
      </c>
      <c r="N1020" t="str">
        <f t="shared" si="1889"/>
        <v/>
      </c>
      <c r="O1020" t="str">
        <f t="shared" si="1890"/>
        <v/>
      </c>
    </row>
    <row r="1021" spans="1:25" x14ac:dyDescent="0.25">
      <c r="A1021" t="s">
        <v>142</v>
      </c>
      <c r="B1021" t="s">
        <v>76</v>
      </c>
      <c r="C1021" t="s">
        <v>489</v>
      </c>
      <c r="D1021">
        <v>0.01</v>
      </c>
      <c r="E1021" t="s">
        <v>1275</v>
      </c>
      <c r="F1021" t="s">
        <v>520</v>
      </c>
      <c r="G1021" t="str">
        <f t="shared" si="1884"/>
        <v>DL2022052</v>
      </c>
      <c r="H1021" t="str">
        <f t="shared" si="1885"/>
        <v>19</v>
      </c>
      <c r="I1021" t="str">
        <f t="shared" si="1886"/>
        <v>Kinesisk uldhåndskrabbe_19_20220824_DL2022052_AurehoejGymGladsaxeGym</v>
      </c>
      <c r="J1021" t="str">
        <f>VLOOKUP(MID(C1021,4,6),Datasæt_Analysesystemer!$B$2:$E$69,3,FALSE)</f>
        <v>Kinesisk uldhåndskrabbe</v>
      </c>
      <c r="K1021" t="str">
        <f t="shared" si="1887"/>
        <v>EP</v>
      </c>
      <c r="L1021" s="7" t="str">
        <f t="shared" si="1899"/>
        <v>No Ct</v>
      </c>
      <c r="M1021" t="str">
        <f t="shared" si="1888"/>
        <v/>
      </c>
      <c r="N1021" t="str">
        <f t="shared" si="1889"/>
        <v/>
      </c>
      <c r="O1021" t="str">
        <f t="shared" si="1890"/>
        <v/>
      </c>
      <c r="Y1021" t="str">
        <f>O1023</f>
        <v/>
      </c>
    </row>
    <row r="1022" spans="1:25" x14ac:dyDescent="0.25">
      <c r="A1022" t="s">
        <v>186</v>
      </c>
      <c r="B1022" t="s">
        <v>23</v>
      </c>
      <c r="C1022" t="s">
        <v>514</v>
      </c>
      <c r="D1022">
        <v>0.01</v>
      </c>
      <c r="E1022" t="s">
        <v>1275</v>
      </c>
      <c r="F1022" t="s">
        <v>520</v>
      </c>
      <c r="G1022" t="str">
        <f t="shared" si="1884"/>
        <v>DL2022052</v>
      </c>
      <c r="H1022" t="str">
        <f t="shared" si="1885"/>
        <v>20</v>
      </c>
      <c r="I1022" t="str">
        <f t="shared" si="1886"/>
        <v>Kinesisk uldhåndskrabbe_20_20220824_DL2022052_AurehoejGymGladsaxeGym</v>
      </c>
      <c r="J1022" t="str">
        <f>VLOOKUP(MID(C1022,4,6),Datasæt_Analysesystemer!$B$2:$E$69,3,FALSE)</f>
        <v>Kinesisk uldhåndskrabbe</v>
      </c>
      <c r="K1022" t="str">
        <f t="shared" si="1887"/>
        <v>PK</v>
      </c>
      <c r="L1022" s="7" t="str">
        <f t="shared" si="1899"/>
        <v>No Ct</v>
      </c>
      <c r="M1022">
        <f t="shared" si="1888"/>
        <v>0</v>
      </c>
      <c r="N1022">
        <f t="shared" si="1889"/>
        <v>0</v>
      </c>
      <c r="O1022">
        <f t="shared" si="1890"/>
        <v>0</v>
      </c>
      <c r="Q1022">
        <f t="shared" ref="Q1022" si="1980">IF(L1024="No Ct",0,L1024)</f>
        <v>0</v>
      </c>
      <c r="R1022">
        <f t="shared" ref="R1022" si="1981">IF(L1025="No Ct",0,L1025)</f>
        <v>0</v>
      </c>
      <c r="S1022" t="str">
        <f t="shared" ref="S1022" si="1982">IF(AND(M1022&gt;0,N1022=0),"Valid","Invalid")</f>
        <v>Invalid</v>
      </c>
      <c r="T1022" t="str">
        <f t="shared" ref="T1022" si="1983">IF(OR(Q1022&gt;1,R1022&gt;1),"Present","Absent")</f>
        <v>Absent</v>
      </c>
      <c r="U1022" t="str">
        <f t="shared" ref="U1022" si="1984">IF(OR(AND(Q1022&gt;1,Q1022&lt;41),AND(R1022&gt;1,R1022&lt;41)),"Ct&lt;41","Ct&gt;41")</f>
        <v>Ct&gt;41</v>
      </c>
      <c r="V1022" t="str">
        <f t="shared" ref="V1022" si="1985">J1022</f>
        <v>Kinesisk uldhåndskrabbe</v>
      </c>
      <c r="W1022" t="str">
        <f t="shared" ref="W1022" si="1986">MID(F1022,10,9)</f>
        <v>DL2022052</v>
      </c>
      <c r="X1022" t="str">
        <f t="shared" ref="X1022" si="1987">W1022&amp;"_"&amp;V1022&amp;"_"&amp;S1022&amp;"_"&amp;T1022&amp;"_"&amp;U1022</f>
        <v>DL2022052_Kinesisk uldhåndskrabbe_Invalid_Absent_Ct&gt;41</v>
      </c>
    </row>
    <row r="1023" spans="1:25" x14ac:dyDescent="0.25">
      <c r="A1023" t="s">
        <v>162</v>
      </c>
      <c r="B1023" t="s">
        <v>51</v>
      </c>
      <c r="C1023" t="s">
        <v>502</v>
      </c>
      <c r="D1023">
        <v>0.01</v>
      </c>
      <c r="E1023" t="s">
        <v>1275</v>
      </c>
      <c r="F1023" t="s">
        <v>520</v>
      </c>
      <c r="G1023" t="str">
        <f t="shared" si="1884"/>
        <v>DL2022052</v>
      </c>
      <c r="H1023" t="str">
        <f t="shared" si="1885"/>
        <v>20</v>
      </c>
      <c r="I1023" t="str">
        <f t="shared" si="1886"/>
        <v>Kinesisk uldhåndskrabbe_20_20220824_DL2022052_AurehoejGymGladsaxeGym</v>
      </c>
      <c r="J1023" t="str">
        <f>VLOOKUP(MID(C1023,4,6),Datasæt_Analysesystemer!$B$2:$E$69,3,FALSE)</f>
        <v>Kinesisk uldhåndskrabbe</v>
      </c>
      <c r="K1023" t="str">
        <f t="shared" si="1887"/>
        <v>NK</v>
      </c>
      <c r="L1023" s="7" t="str">
        <f t="shared" si="1899"/>
        <v>No Ct</v>
      </c>
      <c r="M1023" t="str">
        <f t="shared" si="1888"/>
        <v/>
      </c>
      <c r="N1023" t="str">
        <f t="shared" si="1889"/>
        <v/>
      </c>
      <c r="O1023" t="str">
        <f t="shared" si="1890"/>
        <v/>
      </c>
    </row>
    <row r="1024" spans="1:25" x14ac:dyDescent="0.25">
      <c r="A1024" t="s">
        <v>126</v>
      </c>
      <c r="B1024" t="s">
        <v>76</v>
      </c>
      <c r="C1024" t="s">
        <v>490</v>
      </c>
      <c r="D1024">
        <v>0.01</v>
      </c>
      <c r="E1024" t="s">
        <v>1275</v>
      </c>
      <c r="F1024" t="s">
        <v>520</v>
      </c>
      <c r="G1024" t="str">
        <f t="shared" si="1884"/>
        <v>DL2022052</v>
      </c>
      <c r="H1024" t="str">
        <f t="shared" si="1885"/>
        <v>20</v>
      </c>
      <c r="I1024" t="str">
        <f t="shared" si="1886"/>
        <v>Kinesisk uldhåndskrabbe_20_20220824_DL2022052_AurehoejGymGladsaxeGym</v>
      </c>
      <c r="J1024" t="str">
        <f>VLOOKUP(MID(C1024,4,6),Datasæt_Analysesystemer!$B$2:$E$69,3,FALSE)</f>
        <v>Kinesisk uldhåndskrabbe</v>
      </c>
      <c r="K1024" t="str">
        <f t="shared" si="1887"/>
        <v>EP</v>
      </c>
      <c r="L1024" s="7" t="str">
        <f t="shared" si="1899"/>
        <v>No Ct</v>
      </c>
      <c r="M1024" t="str">
        <f t="shared" si="1888"/>
        <v/>
      </c>
      <c r="N1024" t="str">
        <f t="shared" si="1889"/>
        <v/>
      </c>
      <c r="O1024" t="str">
        <f t="shared" si="1890"/>
        <v/>
      </c>
    </row>
    <row r="1025" spans="1:25" x14ac:dyDescent="0.25">
      <c r="A1025" t="s">
        <v>143</v>
      </c>
      <c r="B1025" t="s">
        <v>76</v>
      </c>
      <c r="C1025" t="s">
        <v>490</v>
      </c>
      <c r="D1025">
        <v>0.01</v>
      </c>
      <c r="E1025" t="s">
        <v>1275</v>
      </c>
      <c r="F1025" t="s">
        <v>520</v>
      </c>
      <c r="G1025" t="str">
        <f t="shared" si="1884"/>
        <v>DL2022052</v>
      </c>
      <c r="H1025" t="str">
        <f t="shared" si="1885"/>
        <v>20</v>
      </c>
      <c r="I1025" t="str">
        <f t="shared" si="1886"/>
        <v>Kinesisk uldhåndskrabbe_20_20220824_DL2022052_AurehoejGymGladsaxeGym</v>
      </c>
      <c r="J1025" t="str">
        <f>VLOOKUP(MID(C1025,4,6),Datasæt_Analysesystemer!$B$2:$E$69,3,FALSE)</f>
        <v>Kinesisk uldhåndskrabbe</v>
      </c>
      <c r="K1025" t="str">
        <f t="shared" si="1887"/>
        <v>EP</v>
      </c>
      <c r="L1025" s="7" t="str">
        <f t="shared" si="1899"/>
        <v>No Ct</v>
      </c>
      <c r="M1025" t="str">
        <f t="shared" si="1888"/>
        <v/>
      </c>
      <c r="N1025" t="str">
        <f t="shared" si="1889"/>
        <v/>
      </c>
      <c r="O1025" t="str">
        <f t="shared" si="1890"/>
        <v/>
      </c>
      <c r="Y1025" t="str">
        <f>O1027</f>
        <v/>
      </c>
    </row>
    <row r="1026" spans="1:25" x14ac:dyDescent="0.25">
      <c r="A1026" t="s">
        <v>188</v>
      </c>
      <c r="B1026" t="s">
        <v>23</v>
      </c>
      <c r="C1026" t="s">
        <v>515</v>
      </c>
      <c r="D1026">
        <v>0.01</v>
      </c>
      <c r="E1026">
        <v>23.85</v>
      </c>
      <c r="F1026" t="s">
        <v>520</v>
      </c>
      <c r="G1026" t="str">
        <f t="shared" si="1884"/>
        <v>DL2022052</v>
      </c>
      <c r="H1026" t="str">
        <f t="shared" si="1885"/>
        <v>21</v>
      </c>
      <c r="I1026" t="str">
        <f t="shared" si="1886"/>
        <v>Bred vandkalv_21_20220824_DL2022052_AurehoejGymGladsaxeGym</v>
      </c>
      <c r="J1026" t="str">
        <f>VLOOKUP(MID(C1026,4,6),Datasæt_Analysesystemer!$B$2:$E$69,3,FALSE)</f>
        <v>Bred vandkalv</v>
      </c>
      <c r="K1026" t="str">
        <f t="shared" si="1887"/>
        <v>PK</v>
      </c>
      <c r="L1026" s="7">
        <f t="shared" si="1899"/>
        <v>23.85</v>
      </c>
      <c r="M1026">
        <f t="shared" si="1888"/>
        <v>23.85</v>
      </c>
      <c r="N1026">
        <f t="shared" si="1889"/>
        <v>0</v>
      </c>
      <c r="O1026">
        <f t="shared" si="1890"/>
        <v>0</v>
      </c>
      <c r="Q1026">
        <f t="shared" ref="Q1026" si="1988">IF(L1028="No Ct",0,L1028)</f>
        <v>0</v>
      </c>
      <c r="R1026">
        <f t="shared" ref="R1026" si="1989">IF(L1029="No Ct",0,L1029)</f>
        <v>0</v>
      </c>
      <c r="S1026" t="str">
        <f t="shared" ref="S1026" si="1990">IF(AND(M1026&gt;0,N1026=0),"Valid","Invalid")</f>
        <v>Valid</v>
      </c>
      <c r="T1026" t="str">
        <f t="shared" ref="T1026" si="1991">IF(OR(Q1026&gt;1,R1026&gt;1),"Present","Absent")</f>
        <v>Absent</v>
      </c>
      <c r="U1026" t="str">
        <f t="shared" ref="U1026" si="1992">IF(OR(AND(Q1026&gt;1,Q1026&lt;41),AND(R1026&gt;1,R1026&lt;41)),"Ct&lt;41","Ct&gt;41")</f>
        <v>Ct&gt;41</v>
      </c>
      <c r="V1026" t="str">
        <f t="shared" ref="V1026" si="1993">J1026</f>
        <v>Bred vandkalv</v>
      </c>
      <c r="W1026" t="str">
        <f t="shared" ref="W1026" si="1994">MID(F1026,10,9)</f>
        <v>DL2022052</v>
      </c>
      <c r="X1026" t="str">
        <f t="shared" ref="X1026" si="1995">W1026&amp;"_"&amp;V1026&amp;"_"&amp;S1026&amp;"_"&amp;T1026&amp;"_"&amp;U1026</f>
        <v>DL2022052_Bred vandkalv_Valid_Absent_Ct&gt;41</v>
      </c>
    </row>
    <row r="1027" spans="1:25" x14ac:dyDescent="0.25">
      <c r="A1027" t="s">
        <v>164</v>
      </c>
      <c r="B1027" t="s">
        <v>51</v>
      </c>
      <c r="C1027" t="s">
        <v>503</v>
      </c>
      <c r="D1027">
        <v>0.01</v>
      </c>
      <c r="E1027" t="s">
        <v>1275</v>
      </c>
      <c r="F1027" t="s">
        <v>520</v>
      </c>
      <c r="G1027" t="str">
        <f t="shared" si="1884"/>
        <v>DL2022052</v>
      </c>
      <c r="H1027" t="str">
        <f t="shared" si="1885"/>
        <v>21</v>
      </c>
      <c r="I1027" t="str">
        <f t="shared" si="1886"/>
        <v>Bred vandkalv_21_20220824_DL2022052_AurehoejGymGladsaxeGym</v>
      </c>
      <c r="J1027" t="str">
        <f>VLOOKUP(MID(C1027,4,6),Datasæt_Analysesystemer!$B$2:$E$69,3,FALSE)</f>
        <v>Bred vandkalv</v>
      </c>
      <c r="K1027" t="str">
        <f t="shared" si="1887"/>
        <v>NK</v>
      </c>
      <c r="L1027" s="7" t="str">
        <f t="shared" si="1899"/>
        <v>No Ct</v>
      </c>
      <c r="M1027" t="str">
        <f t="shared" si="1888"/>
        <v/>
      </c>
      <c r="N1027" t="str">
        <f t="shared" si="1889"/>
        <v/>
      </c>
      <c r="O1027" t="str">
        <f t="shared" si="1890"/>
        <v/>
      </c>
    </row>
    <row r="1028" spans="1:25" x14ac:dyDescent="0.25">
      <c r="A1028" t="s">
        <v>128</v>
      </c>
      <c r="B1028" t="s">
        <v>76</v>
      </c>
      <c r="C1028" t="s">
        <v>491</v>
      </c>
      <c r="D1028">
        <v>0.01</v>
      </c>
      <c r="E1028" t="s">
        <v>1275</v>
      </c>
      <c r="F1028" t="s">
        <v>520</v>
      </c>
      <c r="G1028" t="str">
        <f t="shared" si="1884"/>
        <v>DL2022052</v>
      </c>
      <c r="H1028" t="str">
        <f t="shared" si="1885"/>
        <v>21</v>
      </c>
      <c r="I1028" t="str">
        <f t="shared" si="1886"/>
        <v>Bred vandkalv_21_20220824_DL2022052_AurehoejGymGladsaxeGym</v>
      </c>
      <c r="J1028" t="str">
        <f>VLOOKUP(MID(C1028,4,6),Datasæt_Analysesystemer!$B$2:$E$69,3,FALSE)</f>
        <v>Bred vandkalv</v>
      </c>
      <c r="K1028" t="str">
        <f t="shared" si="1887"/>
        <v>EP</v>
      </c>
      <c r="L1028" s="7" t="str">
        <f t="shared" si="1899"/>
        <v>No Ct</v>
      </c>
      <c r="M1028" t="str">
        <f t="shared" si="1888"/>
        <v/>
      </c>
      <c r="N1028" t="str">
        <f t="shared" si="1889"/>
        <v/>
      </c>
      <c r="O1028" t="str">
        <f t="shared" si="1890"/>
        <v/>
      </c>
    </row>
    <row r="1029" spans="1:25" x14ac:dyDescent="0.25">
      <c r="A1029" t="s">
        <v>144</v>
      </c>
      <c r="B1029" t="s">
        <v>76</v>
      </c>
      <c r="C1029" t="s">
        <v>491</v>
      </c>
      <c r="D1029">
        <v>0.01</v>
      </c>
      <c r="E1029" t="s">
        <v>1275</v>
      </c>
      <c r="F1029" t="s">
        <v>520</v>
      </c>
      <c r="G1029" t="str">
        <f t="shared" si="1884"/>
        <v>DL2022052</v>
      </c>
      <c r="H1029" t="str">
        <f t="shared" si="1885"/>
        <v>21</v>
      </c>
      <c r="I1029" t="str">
        <f t="shared" si="1886"/>
        <v>Bred vandkalv_21_20220824_DL2022052_AurehoejGymGladsaxeGym</v>
      </c>
      <c r="J1029" t="str">
        <f>VLOOKUP(MID(C1029,4,6),Datasæt_Analysesystemer!$B$2:$E$69,3,FALSE)</f>
        <v>Bred vandkalv</v>
      </c>
      <c r="K1029" t="str">
        <f t="shared" si="1887"/>
        <v>EP</v>
      </c>
      <c r="L1029" s="7" t="str">
        <f t="shared" si="1899"/>
        <v>No Ct</v>
      </c>
      <c r="M1029" t="str">
        <f t="shared" si="1888"/>
        <v/>
      </c>
      <c r="N1029" t="str">
        <f t="shared" si="1889"/>
        <v/>
      </c>
      <c r="O1029" t="str">
        <f t="shared" si="1890"/>
        <v/>
      </c>
      <c r="Y1029" t="str">
        <f>O1031</f>
        <v/>
      </c>
    </row>
    <row r="1030" spans="1:25" x14ac:dyDescent="0.25">
      <c r="A1030" t="s">
        <v>190</v>
      </c>
      <c r="B1030" t="s">
        <v>23</v>
      </c>
      <c r="C1030" t="s">
        <v>516</v>
      </c>
      <c r="D1030">
        <v>0.01</v>
      </c>
      <c r="E1030">
        <v>24.06</v>
      </c>
      <c r="F1030" t="s">
        <v>520</v>
      </c>
      <c r="G1030" t="str">
        <f t="shared" si="1884"/>
        <v>DL2022052</v>
      </c>
      <c r="H1030" t="str">
        <f t="shared" si="1885"/>
        <v>22</v>
      </c>
      <c r="I1030" t="str">
        <f t="shared" si="1886"/>
        <v>Bred vandkalv_22_20220824_DL2022052_AurehoejGymGladsaxeGym</v>
      </c>
      <c r="J1030" t="str">
        <f>VLOOKUP(MID(C1030,4,6),Datasæt_Analysesystemer!$B$2:$E$69,3,FALSE)</f>
        <v>Bred vandkalv</v>
      </c>
      <c r="K1030" t="str">
        <f t="shared" si="1887"/>
        <v>PK</v>
      </c>
      <c r="L1030" s="7">
        <f t="shared" si="1899"/>
        <v>24.06</v>
      </c>
      <c r="M1030">
        <f t="shared" si="1888"/>
        <v>24.06</v>
      </c>
      <c r="N1030">
        <f t="shared" si="1889"/>
        <v>0</v>
      </c>
      <c r="O1030">
        <f t="shared" si="1890"/>
        <v>0</v>
      </c>
      <c r="Q1030">
        <f t="shared" ref="Q1030" si="1996">IF(L1032="No Ct",0,L1032)</f>
        <v>0</v>
      </c>
      <c r="R1030">
        <f t="shared" ref="R1030" si="1997">IF(L1033="No Ct",0,L1033)</f>
        <v>0</v>
      </c>
      <c r="S1030" t="str">
        <f t="shared" ref="S1030" si="1998">IF(AND(M1030&gt;0,N1030=0),"Valid","Invalid")</f>
        <v>Valid</v>
      </c>
      <c r="T1030" t="str">
        <f t="shared" ref="T1030" si="1999">IF(OR(Q1030&gt;1,R1030&gt;1),"Present","Absent")</f>
        <v>Absent</v>
      </c>
      <c r="U1030" t="str">
        <f t="shared" ref="U1030" si="2000">IF(OR(AND(Q1030&gt;1,Q1030&lt;41),AND(R1030&gt;1,R1030&lt;41)),"Ct&lt;41","Ct&gt;41")</f>
        <v>Ct&gt;41</v>
      </c>
      <c r="V1030" t="str">
        <f t="shared" ref="V1030" si="2001">J1030</f>
        <v>Bred vandkalv</v>
      </c>
      <c r="W1030" t="str">
        <f t="shared" ref="W1030" si="2002">MID(F1030,10,9)</f>
        <v>DL2022052</v>
      </c>
      <c r="X1030" t="str">
        <f t="shared" ref="X1030" si="2003">W1030&amp;"_"&amp;V1030&amp;"_"&amp;S1030&amp;"_"&amp;T1030&amp;"_"&amp;U1030</f>
        <v>DL2022052_Bred vandkalv_Valid_Absent_Ct&gt;41</v>
      </c>
    </row>
    <row r="1031" spans="1:25" x14ac:dyDescent="0.25">
      <c r="A1031" t="s">
        <v>166</v>
      </c>
      <c r="B1031" t="s">
        <v>51</v>
      </c>
      <c r="C1031" t="s">
        <v>504</v>
      </c>
      <c r="D1031">
        <v>0.01</v>
      </c>
      <c r="E1031" t="s">
        <v>1275</v>
      </c>
      <c r="F1031" t="s">
        <v>520</v>
      </c>
      <c r="G1031" t="str">
        <f t="shared" si="1884"/>
        <v>DL2022052</v>
      </c>
      <c r="H1031" t="str">
        <f t="shared" si="1885"/>
        <v>22</v>
      </c>
      <c r="I1031" t="str">
        <f t="shared" si="1886"/>
        <v>Bred vandkalv_22_20220824_DL2022052_AurehoejGymGladsaxeGym</v>
      </c>
      <c r="J1031" t="str">
        <f>VLOOKUP(MID(C1031,4,6),Datasæt_Analysesystemer!$B$2:$E$69,3,FALSE)</f>
        <v>Bred vandkalv</v>
      </c>
      <c r="K1031" t="str">
        <f t="shared" si="1887"/>
        <v>NK</v>
      </c>
      <c r="L1031" s="7" t="str">
        <f t="shared" si="1899"/>
        <v>No Ct</v>
      </c>
      <c r="M1031" t="str">
        <f t="shared" si="1888"/>
        <v/>
      </c>
      <c r="N1031" t="str">
        <f t="shared" si="1889"/>
        <v/>
      </c>
      <c r="O1031" t="str">
        <f t="shared" si="1890"/>
        <v/>
      </c>
    </row>
    <row r="1032" spans="1:25" x14ac:dyDescent="0.25">
      <c r="A1032" t="s">
        <v>130</v>
      </c>
      <c r="B1032" t="s">
        <v>76</v>
      </c>
      <c r="C1032" t="s">
        <v>492</v>
      </c>
      <c r="D1032">
        <v>0.01</v>
      </c>
      <c r="E1032" t="s">
        <v>1275</v>
      </c>
      <c r="F1032" t="s">
        <v>520</v>
      </c>
      <c r="G1032" t="str">
        <f t="shared" si="1884"/>
        <v>DL2022052</v>
      </c>
      <c r="H1032" t="str">
        <f t="shared" si="1885"/>
        <v>22</v>
      </c>
      <c r="I1032" t="str">
        <f t="shared" si="1886"/>
        <v>Bred vandkalv_22_20220824_DL2022052_AurehoejGymGladsaxeGym</v>
      </c>
      <c r="J1032" t="str">
        <f>VLOOKUP(MID(C1032,4,6),Datasæt_Analysesystemer!$B$2:$E$69,3,FALSE)</f>
        <v>Bred vandkalv</v>
      </c>
      <c r="K1032" t="str">
        <f t="shared" si="1887"/>
        <v>EP</v>
      </c>
      <c r="L1032" s="7" t="str">
        <f t="shared" si="1899"/>
        <v>No Ct</v>
      </c>
      <c r="M1032" t="str">
        <f t="shared" si="1888"/>
        <v/>
      </c>
      <c r="N1032" t="str">
        <f t="shared" si="1889"/>
        <v/>
      </c>
      <c r="O1032" t="str">
        <f t="shared" si="1890"/>
        <v/>
      </c>
    </row>
    <row r="1033" spans="1:25" x14ac:dyDescent="0.25">
      <c r="A1033" t="s">
        <v>145</v>
      </c>
      <c r="B1033" t="s">
        <v>76</v>
      </c>
      <c r="C1033" t="s">
        <v>492</v>
      </c>
      <c r="D1033">
        <v>0.01</v>
      </c>
      <c r="E1033" t="s">
        <v>1275</v>
      </c>
      <c r="F1033" t="s">
        <v>520</v>
      </c>
      <c r="G1033" t="str">
        <f t="shared" si="1884"/>
        <v>DL2022052</v>
      </c>
      <c r="H1033" t="str">
        <f t="shared" si="1885"/>
        <v>22</v>
      </c>
      <c r="I1033" t="str">
        <f t="shared" si="1886"/>
        <v>Bred vandkalv_22_20220824_DL2022052_AurehoejGymGladsaxeGym</v>
      </c>
      <c r="J1033" t="str">
        <f>VLOOKUP(MID(C1033,4,6),Datasæt_Analysesystemer!$B$2:$E$69,3,FALSE)</f>
        <v>Bred vandkalv</v>
      </c>
      <c r="K1033" t="str">
        <f t="shared" si="1887"/>
        <v>EP</v>
      </c>
      <c r="L1033" s="7" t="str">
        <f t="shared" si="1899"/>
        <v>No Ct</v>
      </c>
      <c r="M1033" t="str">
        <f t="shared" si="1888"/>
        <v/>
      </c>
      <c r="N1033" t="str">
        <f t="shared" si="1889"/>
        <v/>
      </c>
      <c r="O1033" t="str">
        <f t="shared" si="1890"/>
        <v/>
      </c>
      <c r="Y1033" t="str">
        <f>O1035</f>
        <v/>
      </c>
    </row>
    <row r="1034" spans="1:25" x14ac:dyDescent="0.25">
      <c r="A1034" t="s">
        <v>192</v>
      </c>
      <c r="B1034" t="s">
        <v>23</v>
      </c>
      <c r="C1034" t="s">
        <v>517</v>
      </c>
      <c r="D1034">
        <v>0.01</v>
      </c>
      <c r="E1034">
        <v>35.19</v>
      </c>
      <c r="F1034" t="s">
        <v>520</v>
      </c>
      <c r="G1034" t="str">
        <f t="shared" si="1884"/>
        <v>DL2022052</v>
      </c>
      <c r="H1034" t="str">
        <f t="shared" si="1885"/>
        <v>23</v>
      </c>
      <c r="I1034" t="str">
        <f t="shared" si="1886"/>
        <v>Odder_23_20220824_DL2022052_AurehoejGymGladsaxeGym</v>
      </c>
      <c r="J1034" t="str">
        <f>VLOOKUP(MID(C1034,4,6),Datasæt_Analysesystemer!$B$2:$E$69,3,FALSE)</f>
        <v>Odder</v>
      </c>
      <c r="K1034" t="str">
        <f t="shared" si="1887"/>
        <v>PK</v>
      </c>
      <c r="L1034" s="7">
        <f t="shared" si="1899"/>
        <v>35.19</v>
      </c>
      <c r="M1034">
        <f t="shared" si="1888"/>
        <v>35.19</v>
      </c>
      <c r="N1034">
        <f t="shared" si="1889"/>
        <v>0</v>
      </c>
      <c r="O1034">
        <f t="shared" si="1890"/>
        <v>0</v>
      </c>
      <c r="Q1034">
        <f t="shared" ref="Q1034" si="2004">IF(L1036="No Ct",0,L1036)</f>
        <v>0</v>
      </c>
      <c r="R1034">
        <f t="shared" ref="R1034" si="2005">IF(L1037="No Ct",0,L1037)</f>
        <v>0</v>
      </c>
      <c r="S1034" t="str">
        <f t="shared" ref="S1034" si="2006">IF(AND(M1034&gt;0,N1034=0),"Valid","Invalid")</f>
        <v>Valid</v>
      </c>
      <c r="T1034" t="str">
        <f t="shared" ref="T1034" si="2007">IF(OR(Q1034&gt;1,R1034&gt;1),"Present","Absent")</f>
        <v>Absent</v>
      </c>
      <c r="U1034" t="str">
        <f t="shared" ref="U1034" si="2008">IF(OR(AND(Q1034&gt;1,Q1034&lt;41),AND(R1034&gt;1,R1034&lt;41)),"Ct&lt;41","Ct&gt;41")</f>
        <v>Ct&gt;41</v>
      </c>
      <c r="V1034" t="str">
        <f t="shared" ref="V1034" si="2009">J1034</f>
        <v>Odder</v>
      </c>
      <c r="W1034" t="str">
        <f t="shared" ref="W1034" si="2010">MID(F1034,10,9)</f>
        <v>DL2022052</v>
      </c>
      <c r="X1034" t="str">
        <f t="shared" ref="X1034" si="2011">W1034&amp;"_"&amp;V1034&amp;"_"&amp;S1034&amp;"_"&amp;T1034&amp;"_"&amp;U1034</f>
        <v>DL2022052_Odder_Valid_Absent_Ct&gt;41</v>
      </c>
    </row>
    <row r="1035" spans="1:25" x14ac:dyDescent="0.25">
      <c r="A1035" t="s">
        <v>168</v>
      </c>
      <c r="B1035" t="s">
        <v>51</v>
      </c>
      <c r="C1035" t="s">
        <v>505</v>
      </c>
      <c r="D1035">
        <v>0.01</v>
      </c>
      <c r="E1035" t="s">
        <v>1275</v>
      </c>
      <c r="F1035" t="s">
        <v>520</v>
      </c>
      <c r="G1035" t="str">
        <f t="shared" si="1884"/>
        <v>DL2022052</v>
      </c>
      <c r="H1035" t="str">
        <f t="shared" si="1885"/>
        <v>23</v>
      </c>
      <c r="I1035" t="str">
        <f t="shared" si="1886"/>
        <v>Odder_23_20220824_DL2022052_AurehoejGymGladsaxeGym</v>
      </c>
      <c r="J1035" t="str">
        <f>VLOOKUP(MID(C1035,4,6),Datasæt_Analysesystemer!$B$2:$E$69,3,FALSE)</f>
        <v>Odder</v>
      </c>
      <c r="K1035" t="str">
        <f t="shared" si="1887"/>
        <v>NK</v>
      </c>
      <c r="L1035" s="7" t="str">
        <f t="shared" si="1899"/>
        <v>No Ct</v>
      </c>
      <c r="M1035" t="str">
        <f t="shared" si="1888"/>
        <v/>
      </c>
      <c r="N1035" t="str">
        <f t="shared" si="1889"/>
        <v/>
      </c>
      <c r="O1035" t="str">
        <f t="shared" si="1890"/>
        <v/>
      </c>
    </row>
    <row r="1036" spans="1:25" x14ac:dyDescent="0.25">
      <c r="A1036" t="s">
        <v>132</v>
      </c>
      <c r="B1036" t="s">
        <v>76</v>
      </c>
      <c r="C1036" t="s">
        <v>493</v>
      </c>
      <c r="D1036">
        <v>0.01</v>
      </c>
      <c r="E1036" t="s">
        <v>1275</v>
      </c>
      <c r="F1036" t="s">
        <v>520</v>
      </c>
      <c r="G1036" t="str">
        <f t="shared" si="1884"/>
        <v>DL2022052</v>
      </c>
      <c r="H1036" t="str">
        <f t="shared" si="1885"/>
        <v>23</v>
      </c>
      <c r="I1036" t="str">
        <f t="shared" si="1886"/>
        <v>Odder_23_20220824_DL2022052_AurehoejGymGladsaxeGym</v>
      </c>
      <c r="J1036" t="str">
        <f>VLOOKUP(MID(C1036,4,6),Datasæt_Analysesystemer!$B$2:$E$69,3,FALSE)</f>
        <v>Odder</v>
      </c>
      <c r="K1036" t="str">
        <f t="shared" si="1887"/>
        <v>EP</v>
      </c>
      <c r="L1036" s="7" t="str">
        <f t="shared" si="1899"/>
        <v>No Ct</v>
      </c>
      <c r="M1036" t="str">
        <f t="shared" si="1888"/>
        <v/>
      </c>
      <c r="N1036" t="str">
        <f t="shared" si="1889"/>
        <v/>
      </c>
      <c r="O1036" t="str">
        <f t="shared" si="1890"/>
        <v/>
      </c>
    </row>
    <row r="1037" spans="1:25" x14ac:dyDescent="0.25">
      <c r="A1037" t="s">
        <v>146</v>
      </c>
      <c r="B1037" t="s">
        <v>76</v>
      </c>
      <c r="C1037" t="s">
        <v>493</v>
      </c>
      <c r="D1037">
        <v>0.01</v>
      </c>
      <c r="E1037" t="s">
        <v>1275</v>
      </c>
      <c r="F1037" t="s">
        <v>520</v>
      </c>
      <c r="G1037" t="str">
        <f t="shared" si="1884"/>
        <v>DL2022052</v>
      </c>
      <c r="H1037" t="str">
        <f t="shared" si="1885"/>
        <v>23</v>
      </c>
      <c r="I1037" t="str">
        <f t="shared" si="1886"/>
        <v>Odder_23_20220824_DL2022052_AurehoejGymGladsaxeGym</v>
      </c>
      <c r="J1037" t="str">
        <f>VLOOKUP(MID(C1037,4,6),Datasæt_Analysesystemer!$B$2:$E$69,3,FALSE)</f>
        <v>Odder</v>
      </c>
      <c r="K1037" t="str">
        <f t="shared" si="1887"/>
        <v>EP</v>
      </c>
      <c r="L1037" s="7" t="str">
        <f t="shared" si="1899"/>
        <v>No Ct</v>
      </c>
      <c r="M1037" t="str">
        <f t="shared" si="1888"/>
        <v/>
      </c>
      <c r="N1037" t="str">
        <f t="shared" si="1889"/>
        <v/>
      </c>
      <c r="O1037" t="str">
        <f t="shared" si="1890"/>
        <v/>
      </c>
      <c r="Y1037" t="str">
        <f>O1039</f>
        <v/>
      </c>
    </row>
    <row r="1038" spans="1:25" x14ac:dyDescent="0.25">
      <c r="A1038" t="s">
        <v>194</v>
      </c>
      <c r="B1038" t="s">
        <v>23</v>
      </c>
      <c r="C1038" t="s">
        <v>518</v>
      </c>
      <c r="D1038">
        <v>0.01</v>
      </c>
      <c r="E1038">
        <v>39.770000000000003</v>
      </c>
      <c r="F1038" t="s">
        <v>520</v>
      </c>
      <c r="G1038" t="str">
        <f t="shared" si="1884"/>
        <v>DL2022052</v>
      </c>
      <c r="H1038" t="str">
        <f t="shared" si="1885"/>
        <v>24</v>
      </c>
      <c r="I1038" t="str">
        <f t="shared" si="1886"/>
        <v>Odder_24_20220824_DL2022052_AurehoejGymGladsaxeGym</v>
      </c>
      <c r="J1038" t="str">
        <f>VLOOKUP(MID(C1038,4,6),Datasæt_Analysesystemer!$B$2:$E$69,3,FALSE)</f>
        <v>Odder</v>
      </c>
      <c r="K1038" t="str">
        <f t="shared" si="1887"/>
        <v>PK</v>
      </c>
      <c r="L1038" s="7">
        <f t="shared" si="1899"/>
        <v>39.770000000000003</v>
      </c>
      <c r="M1038">
        <f t="shared" si="1888"/>
        <v>39.770000000000003</v>
      </c>
      <c r="N1038">
        <f t="shared" si="1889"/>
        <v>48.71</v>
      </c>
      <c r="O1038">
        <f t="shared" si="1890"/>
        <v>0</v>
      </c>
      <c r="Q1038">
        <f t="shared" ref="Q1038" si="2012">IF(L1040="No Ct",0,L1040)</f>
        <v>0</v>
      </c>
      <c r="R1038">
        <f t="shared" ref="R1038" si="2013">IF(L1041="No Ct",0,L1041)</f>
        <v>0</v>
      </c>
      <c r="S1038" t="str">
        <f t="shared" ref="S1038" si="2014">IF(AND(M1038&gt;0,N1038=0),"Valid","Invalid")</f>
        <v>Invalid</v>
      </c>
      <c r="T1038" t="str">
        <f t="shared" ref="T1038" si="2015">IF(OR(Q1038&gt;1,R1038&gt;1),"Present","Absent")</f>
        <v>Absent</v>
      </c>
      <c r="U1038" t="str">
        <f t="shared" ref="U1038" si="2016">IF(OR(AND(Q1038&gt;1,Q1038&lt;41),AND(R1038&gt;1,R1038&lt;41)),"Ct&lt;41","Ct&gt;41")</f>
        <v>Ct&gt;41</v>
      </c>
      <c r="V1038" t="str">
        <f t="shared" ref="V1038" si="2017">J1038</f>
        <v>Odder</v>
      </c>
      <c r="W1038" t="str">
        <f t="shared" ref="W1038" si="2018">MID(F1038,10,9)</f>
        <v>DL2022052</v>
      </c>
      <c r="X1038" t="str">
        <f t="shared" ref="X1038" si="2019">W1038&amp;"_"&amp;V1038&amp;"_"&amp;S1038&amp;"_"&amp;T1038&amp;"_"&amp;U1038</f>
        <v>DL2022052_Odder_Invalid_Absent_Ct&gt;41</v>
      </c>
    </row>
    <row r="1039" spans="1:25" x14ac:dyDescent="0.25">
      <c r="A1039" t="s">
        <v>170</v>
      </c>
      <c r="B1039" t="s">
        <v>23</v>
      </c>
      <c r="C1039" t="s">
        <v>506</v>
      </c>
      <c r="D1039">
        <v>0.01</v>
      </c>
      <c r="E1039">
        <v>48.71</v>
      </c>
      <c r="F1039" t="s">
        <v>520</v>
      </c>
      <c r="G1039" t="str">
        <f t="shared" si="1884"/>
        <v>DL2022052</v>
      </c>
      <c r="H1039" t="str">
        <f t="shared" si="1885"/>
        <v>24</v>
      </c>
      <c r="I1039" t="str">
        <f t="shared" si="1886"/>
        <v>Odder_24_20220824_DL2022052_AurehoejGymGladsaxeGym</v>
      </c>
      <c r="J1039" t="str">
        <f>VLOOKUP(MID(C1039,4,6),Datasæt_Analysesystemer!$B$2:$E$69,3,FALSE)</f>
        <v>Odder</v>
      </c>
      <c r="K1039" t="str">
        <f t="shared" si="1887"/>
        <v>NK</v>
      </c>
      <c r="L1039" s="7">
        <f t="shared" si="1899"/>
        <v>48.71</v>
      </c>
      <c r="M1039" t="str">
        <f t="shared" si="1888"/>
        <v/>
      </c>
      <c r="N1039" t="str">
        <f t="shared" si="1889"/>
        <v/>
      </c>
      <c r="O1039" t="str">
        <f t="shared" si="1890"/>
        <v/>
      </c>
    </row>
    <row r="1040" spans="1:25" x14ac:dyDescent="0.25">
      <c r="A1040" t="s">
        <v>147</v>
      </c>
      <c r="B1040" t="s">
        <v>51</v>
      </c>
      <c r="C1040" t="s">
        <v>494</v>
      </c>
      <c r="D1040">
        <v>0.01</v>
      </c>
      <c r="E1040" t="s">
        <v>1275</v>
      </c>
      <c r="F1040" t="s">
        <v>520</v>
      </c>
      <c r="G1040" t="str">
        <f t="shared" si="1884"/>
        <v>DL2022052</v>
      </c>
      <c r="H1040" t="str">
        <f t="shared" si="1885"/>
        <v>24</v>
      </c>
      <c r="I1040" t="str">
        <f t="shared" si="1886"/>
        <v>Odder_24_20220824_DL2022052_AurehoejGymGladsaxeGym</v>
      </c>
      <c r="J1040" t="str">
        <f>VLOOKUP(MID(C1040,4,6),Datasæt_Analysesystemer!$B$2:$E$69,3,FALSE)</f>
        <v>Odder</v>
      </c>
      <c r="K1040" t="str">
        <f t="shared" si="1887"/>
        <v>EP</v>
      </c>
      <c r="L1040" s="7" t="str">
        <f t="shared" si="1899"/>
        <v>No Ct</v>
      </c>
      <c r="M1040" t="str">
        <f t="shared" si="1888"/>
        <v/>
      </c>
      <c r="N1040" t="str">
        <f t="shared" si="1889"/>
        <v/>
      </c>
      <c r="O1040" t="str">
        <f t="shared" si="1890"/>
        <v/>
      </c>
    </row>
    <row r="1041" spans="1:25" x14ac:dyDescent="0.25">
      <c r="A1041" t="s">
        <v>134</v>
      </c>
      <c r="B1041" t="s">
        <v>76</v>
      </c>
      <c r="C1041" t="s">
        <v>494</v>
      </c>
      <c r="D1041">
        <v>0.01</v>
      </c>
      <c r="E1041" t="s">
        <v>1275</v>
      </c>
      <c r="F1041" t="s">
        <v>520</v>
      </c>
      <c r="G1041" t="str">
        <f t="shared" si="1884"/>
        <v>DL2022052</v>
      </c>
      <c r="H1041" t="str">
        <f t="shared" si="1885"/>
        <v>24</v>
      </c>
      <c r="I1041" t="str">
        <f t="shared" si="1886"/>
        <v>Odder_24_20220824_DL2022052_AurehoejGymGladsaxeGym</v>
      </c>
      <c r="J1041" t="str">
        <f>VLOOKUP(MID(C1041,4,6),Datasæt_Analysesystemer!$B$2:$E$69,3,FALSE)</f>
        <v>Odder</v>
      </c>
      <c r="K1041" t="str">
        <f t="shared" si="1887"/>
        <v>EP</v>
      </c>
      <c r="L1041" s="7" t="str">
        <f t="shared" si="1899"/>
        <v>No Ct</v>
      </c>
      <c r="M1041" t="str">
        <f t="shared" si="1888"/>
        <v/>
      </c>
      <c r="N1041" t="str">
        <f t="shared" si="1889"/>
        <v/>
      </c>
      <c r="O1041" t="str">
        <f t="shared" si="1890"/>
        <v/>
      </c>
      <c r="Y1041" t="str">
        <f>O1043</f>
        <v/>
      </c>
    </row>
    <row r="1042" spans="1:25" x14ac:dyDescent="0.25">
      <c r="A1042" t="s">
        <v>22</v>
      </c>
      <c r="B1042" t="s">
        <v>23</v>
      </c>
      <c r="C1042" t="s">
        <v>24</v>
      </c>
      <c r="D1042">
        <v>0.01</v>
      </c>
      <c r="E1042">
        <v>31.75</v>
      </c>
      <c r="F1042" t="s">
        <v>521</v>
      </c>
      <c r="G1042" t="str">
        <f t="shared" ref="G1042:G1105" si="2020">MID(F1042,10,9)</f>
        <v>DL2022050</v>
      </c>
      <c r="H1042" t="str">
        <f t="shared" ref="H1042:H1105" si="2021">LEFT(C1042,2)</f>
        <v>01</v>
      </c>
      <c r="I1042" t="str">
        <f t="shared" ref="I1042:I1105" si="2022">J1042&amp;"_"&amp;H1042&amp;"_"&amp;F1042</f>
        <v>Aborre_01_20220825_DL2022050_KoegeGym</v>
      </c>
      <c r="J1042" t="str">
        <f>VLOOKUP(MID(C1042,4,6),Datasæt_Analysesystemer!$B$2:$E$69,3,FALSE)</f>
        <v>Aborre</v>
      </c>
      <c r="K1042" t="str">
        <f t="shared" ref="K1042:K1105" si="2023">RIGHT(C1042,2)</f>
        <v>PK</v>
      </c>
      <c r="L1042" s="7">
        <f t="shared" si="1899"/>
        <v>31.75</v>
      </c>
      <c r="M1042">
        <f t="shared" ref="M1042:M1105" si="2024">IF(K1042="PK",SUMIFS(L:L,K:K,"PK",I:I,I1042),"")</f>
        <v>31.75</v>
      </c>
      <c r="N1042">
        <f t="shared" ref="N1042:N1105" si="2025">IF(K1042="PK",SUMIFS(L:L,K:K,"NK",I:I,I1042),"")</f>
        <v>0</v>
      </c>
      <c r="O1042">
        <f t="shared" ref="O1042:O1105" si="2026">IF(K1042="PK",SUMIFS(L:L,K:K,"EP",I:I,I1042),"")</f>
        <v>67.69</v>
      </c>
      <c r="Q1042">
        <f t="shared" ref="Q1042" si="2027">IF(L1044="No Ct",0,L1044)</f>
        <v>34.119999999999997</v>
      </c>
      <c r="R1042">
        <f t="shared" ref="R1042" si="2028">IF(L1045="No Ct",0,L1045)</f>
        <v>33.57</v>
      </c>
      <c r="S1042" t="str">
        <f t="shared" ref="S1042" si="2029">IF(AND(M1042&gt;0,N1042=0),"Valid","Invalid")</f>
        <v>Valid</v>
      </c>
      <c r="T1042" t="str">
        <f t="shared" ref="T1042" si="2030">IF(OR(Q1042&gt;1,R1042&gt;1),"Present","Absent")</f>
        <v>Present</v>
      </c>
      <c r="U1042" t="str">
        <f t="shared" ref="U1042" si="2031">IF(OR(AND(Q1042&gt;1,Q1042&lt;41),AND(R1042&gt;1,R1042&lt;41)),"Ct&lt;41","Ct&gt;41")</f>
        <v>Ct&lt;41</v>
      </c>
      <c r="V1042" t="str">
        <f t="shared" ref="V1042" si="2032">J1042</f>
        <v>Aborre</v>
      </c>
      <c r="W1042" t="str">
        <f t="shared" ref="W1042" si="2033">MID(F1042,10,9)</f>
        <v>DL2022050</v>
      </c>
      <c r="X1042" t="str">
        <f t="shared" ref="X1042" si="2034">W1042&amp;"_"&amp;V1042&amp;"_"&amp;S1042&amp;"_"&amp;T1042&amp;"_"&amp;U1042</f>
        <v>DL2022050_Aborre_Valid_Present_Ct&lt;41</v>
      </c>
    </row>
    <row r="1043" spans="1:25" x14ac:dyDescent="0.25">
      <c r="A1043" t="s">
        <v>50</v>
      </c>
      <c r="B1043" t="s">
        <v>51</v>
      </c>
      <c r="C1043" t="s">
        <v>52</v>
      </c>
      <c r="D1043">
        <v>0.01</v>
      </c>
      <c r="E1043" t="s">
        <v>1275</v>
      </c>
      <c r="F1043" t="s">
        <v>521</v>
      </c>
      <c r="G1043" t="str">
        <f t="shared" si="2020"/>
        <v>DL2022050</v>
      </c>
      <c r="H1043" t="str">
        <f t="shared" si="2021"/>
        <v>01</v>
      </c>
      <c r="I1043" t="str">
        <f t="shared" si="2022"/>
        <v>Aborre_01_20220825_DL2022050_KoegeGym</v>
      </c>
      <c r="J1043" t="str">
        <f>VLOOKUP(MID(C1043,4,6),Datasæt_Analysesystemer!$B$2:$E$69,3,FALSE)</f>
        <v>Aborre</v>
      </c>
      <c r="K1043" t="str">
        <f t="shared" si="2023"/>
        <v>NK</v>
      </c>
      <c r="L1043" s="7" t="str">
        <f t="shared" ref="L1043:L1106" si="2035">IF(TRIM(E1043)="No Ct","No Ct",E1043)</f>
        <v>No Ct</v>
      </c>
      <c r="M1043" t="str">
        <f t="shared" si="2024"/>
        <v/>
      </c>
      <c r="N1043" t="str">
        <f t="shared" si="2025"/>
        <v/>
      </c>
      <c r="O1043" t="str">
        <f t="shared" si="2026"/>
        <v/>
      </c>
    </row>
    <row r="1044" spans="1:25" x14ac:dyDescent="0.25">
      <c r="A1044" t="s">
        <v>75</v>
      </c>
      <c r="B1044" t="s">
        <v>76</v>
      </c>
      <c r="C1044" t="s">
        <v>77</v>
      </c>
      <c r="D1044">
        <v>0.01</v>
      </c>
      <c r="E1044">
        <v>34.119999999999997</v>
      </c>
      <c r="F1044" t="s">
        <v>521</v>
      </c>
      <c r="G1044" t="str">
        <f t="shared" si="2020"/>
        <v>DL2022050</v>
      </c>
      <c r="H1044" t="str">
        <f t="shared" si="2021"/>
        <v>01</v>
      </c>
      <c r="I1044" t="str">
        <f t="shared" si="2022"/>
        <v>Aborre_01_20220825_DL2022050_KoegeGym</v>
      </c>
      <c r="J1044" t="str">
        <f>VLOOKUP(MID(C1044,4,6),Datasæt_Analysesystemer!$B$2:$E$69,3,FALSE)</f>
        <v>Aborre</v>
      </c>
      <c r="K1044" t="str">
        <f t="shared" si="2023"/>
        <v>EP</v>
      </c>
      <c r="L1044" s="7">
        <f t="shared" si="2035"/>
        <v>34.119999999999997</v>
      </c>
      <c r="M1044" t="str">
        <f t="shared" si="2024"/>
        <v/>
      </c>
      <c r="N1044" t="str">
        <f t="shared" si="2025"/>
        <v/>
      </c>
      <c r="O1044" t="str">
        <f t="shared" si="2026"/>
        <v/>
      </c>
    </row>
    <row r="1045" spans="1:25" x14ac:dyDescent="0.25">
      <c r="A1045" t="s">
        <v>100</v>
      </c>
      <c r="B1045" t="s">
        <v>76</v>
      </c>
      <c r="C1045" t="s">
        <v>77</v>
      </c>
      <c r="D1045">
        <v>0.01</v>
      </c>
      <c r="E1045">
        <v>33.57</v>
      </c>
      <c r="F1045" t="s">
        <v>521</v>
      </c>
      <c r="G1045" t="str">
        <f t="shared" si="2020"/>
        <v>DL2022050</v>
      </c>
      <c r="H1045" t="str">
        <f t="shared" si="2021"/>
        <v>01</v>
      </c>
      <c r="I1045" t="str">
        <f t="shared" si="2022"/>
        <v>Aborre_01_20220825_DL2022050_KoegeGym</v>
      </c>
      <c r="J1045" t="str">
        <f>VLOOKUP(MID(C1045,4,6),Datasæt_Analysesystemer!$B$2:$E$69,3,FALSE)</f>
        <v>Aborre</v>
      </c>
      <c r="K1045" t="str">
        <f t="shared" si="2023"/>
        <v>EP</v>
      </c>
      <c r="L1045" s="7">
        <f t="shared" si="2035"/>
        <v>33.57</v>
      </c>
      <c r="M1045" t="str">
        <f t="shared" si="2024"/>
        <v/>
      </c>
      <c r="N1045" t="str">
        <f t="shared" si="2025"/>
        <v/>
      </c>
      <c r="O1045" t="str">
        <f t="shared" si="2026"/>
        <v/>
      </c>
      <c r="Y1045" t="str">
        <f>O1047</f>
        <v/>
      </c>
    </row>
    <row r="1046" spans="1:25" x14ac:dyDescent="0.25">
      <c r="A1046" t="s">
        <v>27</v>
      </c>
      <c r="B1046" t="s">
        <v>23</v>
      </c>
      <c r="C1046" t="s">
        <v>28</v>
      </c>
      <c r="D1046">
        <v>0.01</v>
      </c>
      <c r="E1046">
        <v>30.28</v>
      </c>
      <c r="F1046" t="s">
        <v>521</v>
      </c>
      <c r="G1046" t="str">
        <f t="shared" si="2020"/>
        <v>DL2022050</v>
      </c>
      <c r="H1046" t="str">
        <f t="shared" si="2021"/>
        <v>02</v>
      </c>
      <c r="I1046" t="str">
        <f t="shared" si="2022"/>
        <v>Aborre_02_20220825_DL2022050_KoegeGym</v>
      </c>
      <c r="J1046" t="str">
        <f>VLOOKUP(MID(C1046,4,6),Datasæt_Analysesystemer!$B$2:$E$69,3,FALSE)</f>
        <v>Aborre</v>
      </c>
      <c r="K1046" t="str">
        <f t="shared" si="2023"/>
        <v>PK</v>
      </c>
      <c r="L1046" s="7">
        <f t="shared" si="2035"/>
        <v>30.28</v>
      </c>
      <c r="M1046">
        <f t="shared" si="2024"/>
        <v>30.28</v>
      </c>
      <c r="N1046">
        <f t="shared" si="2025"/>
        <v>0</v>
      </c>
      <c r="O1046">
        <f t="shared" si="2026"/>
        <v>68.039999999999992</v>
      </c>
      <c r="Q1046">
        <f t="shared" ref="Q1046" si="2036">IF(L1048="No Ct",0,L1048)</f>
        <v>34.130000000000003</v>
      </c>
      <c r="R1046">
        <f t="shared" ref="R1046" si="2037">IF(L1049="No Ct",0,L1049)</f>
        <v>33.909999999999997</v>
      </c>
      <c r="S1046" t="str">
        <f t="shared" ref="S1046" si="2038">IF(AND(M1046&gt;0,N1046=0),"Valid","Invalid")</f>
        <v>Valid</v>
      </c>
      <c r="T1046" t="str">
        <f t="shared" ref="T1046" si="2039">IF(OR(Q1046&gt;1,R1046&gt;1),"Present","Absent")</f>
        <v>Present</v>
      </c>
      <c r="U1046" t="str">
        <f t="shared" ref="U1046" si="2040">IF(OR(AND(Q1046&gt;1,Q1046&lt;41),AND(R1046&gt;1,R1046&lt;41)),"Ct&lt;41","Ct&gt;41")</f>
        <v>Ct&lt;41</v>
      </c>
      <c r="V1046" t="str">
        <f t="shared" ref="V1046" si="2041">J1046</f>
        <v>Aborre</v>
      </c>
      <c r="W1046" t="str">
        <f t="shared" ref="W1046" si="2042">MID(F1046,10,9)</f>
        <v>DL2022050</v>
      </c>
      <c r="X1046" t="str">
        <f t="shared" ref="X1046" si="2043">W1046&amp;"_"&amp;V1046&amp;"_"&amp;S1046&amp;"_"&amp;T1046&amp;"_"&amp;U1046</f>
        <v>DL2022050_Aborre_Valid_Present_Ct&lt;41</v>
      </c>
    </row>
    <row r="1047" spans="1:25" x14ac:dyDescent="0.25">
      <c r="A1047" t="s">
        <v>53</v>
      </c>
      <c r="B1047" t="s">
        <v>51</v>
      </c>
      <c r="C1047" t="s">
        <v>54</v>
      </c>
      <c r="D1047">
        <v>0.01</v>
      </c>
      <c r="E1047" t="s">
        <v>1275</v>
      </c>
      <c r="F1047" t="s">
        <v>521</v>
      </c>
      <c r="G1047" t="str">
        <f t="shared" si="2020"/>
        <v>DL2022050</v>
      </c>
      <c r="H1047" t="str">
        <f t="shared" si="2021"/>
        <v>02</v>
      </c>
      <c r="I1047" t="str">
        <f t="shared" si="2022"/>
        <v>Aborre_02_20220825_DL2022050_KoegeGym</v>
      </c>
      <c r="J1047" t="str">
        <f>VLOOKUP(MID(C1047,4,6),Datasæt_Analysesystemer!$B$2:$E$69,3,FALSE)</f>
        <v>Aborre</v>
      </c>
      <c r="K1047" t="str">
        <f t="shared" si="2023"/>
        <v>NK</v>
      </c>
      <c r="L1047" s="7" t="str">
        <f t="shared" si="2035"/>
        <v>No Ct</v>
      </c>
      <c r="M1047" t="str">
        <f t="shared" si="2024"/>
        <v/>
      </c>
      <c r="N1047" t="str">
        <f t="shared" si="2025"/>
        <v/>
      </c>
      <c r="O1047" t="str">
        <f t="shared" si="2026"/>
        <v/>
      </c>
    </row>
    <row r="1048" spans="1:25" x14ac:dyDescent="0.25">
      <c r="A1048" t="s">
        <v>78</v>
      </c>
      <c r="B1048" t="s">
        <v>76</v>
      </c>
      <c r="C1048" t="s">
        <v>79</v>
      </c>
      <c r="D1048">
        <v>0.01</v>
      </c>
      <c r="E1048">
        <v>34.130000000000003</v>
      </c>
      <c r="F1048" t="s">
        <v>521</v>
      </c>
      <c r="G1048" t="str">
        <f t="shared" si="2020"/>
        <v>DL2022050</v>
      </c>
      <c r="H1048" t="str">
        <f t="shared" si="2021"/>
        <v>02</v>
      </c>
      <c r="I1048" t="str">
        <f t="shared" si="2022"/>
        <v>Aborre_02_20220825_DL2022050_KoegeGym</v>
      </c>
      <c r="J1048" t="str">
        <f>VLOOKUP(MID(C1048,4,6),Datasæt_Analysesystemer!$B$2:$E$69,3,FALSE)</f>
        <v>Aborre</v>
      </c>
      <c r="K1048" t="str">
        <f t="shared" si="2023"/>
        <v>EP</v>
      </c>
      <c r="L1048" s="7">
        <f t="shared" si="2035"/>
        <v>34.130000000000003</v>
      </c>
      <c r="M1048" t="str">
        <f t="shared" si="2024"/>
        <v/>
      </c>
      <c r="N1048" t="str">
        <f t="shared" si="2025"/>
        <v/>
      </c>
      <c r="O1048" t="str">
        <f t="shared" si="2026"/>
        <v/>
      </c>
    </row>
    <row r="1049" spans="1:25" x14ac:dyDescent="0.25">
      <c r="A1049" t="s">
        <v>101</v>
      </c>
      <c r="B1049" t="s">
        <v>76</v>
      </c>
      <c r="C1049" t="s">
        <v>79</v>
      </c>
      <c r="D1049">
        <v>0.01</v>
      </c>
      <c r="E1049">
        <v>33.909999999999997</v>
      </c>
      <c r="F1049" t="s">
        <v>521</v>
      </c>
      <c r="G1049" t="str">
        <f t="shared" si="2020"/>
        <v>DL2022050</v>
      </c>
      <c r="H1049" t="str">
        <f t="shared" si="2021"/>
        <v>02</v>
      </c>
      <c r="I1049" t="str">
        <f t="shared" si="2022"/>
        <v>Aborre_02_20220825_DL2022050_KoegeGym</v>
      </c>
      <c r="J1049" t="str">
        <f>VLOOKUP(MID(C1049,4,6),Datasæt_Analysesystemer!$B$2:$E$69,3,FALSE)</f>
        <v>Aborre</v>
      </c>
      <c r="K1049" t="str">
        <f t="shared" si="2023"/>
        <v>EP</v>
      </c>
      <c r="L1049" s="7">
        <f t="shared" si="2035"/>
        <v>33.909999999999997</v>
      </c>
      <c r="M1049" t="str">
        <f t="shared" si="2024"/>
        <v/>
      </c>
      <c r="N1049" t="str">
        <f t="shared" si="2025"/>
        <v/>
      </c>
      <c r="O1049" t="str">
        <f t="shared" si="2026"/>
        <v/>
      </c>
      <c r="Y1049" t="str">
        <f>O1051</f>
        <v/>
      </c>
    </row>
    <row r="1050" spans="1:25" x14ac:dyDescent="0.25">
      <c r="A1050" t="s">
        <v>29</v>
      </c>
      <c r="B1050" t="s">
        <v>23</v>
      </c>
      <c r="C1050" t="s">
        <v>453</v>
      </c>
      <c r="D1050">
        <v>0.01</v>
      </c>
      <c r="E1050">
        <v>24.71</v>
      </c>
      <c r="F1050" t="s">
        <v>521</v>
      </c>
      <c r="G1050" t="str">
        <f t="shared" si="2020"/>
        <v>DL2022050</v>
      </c>
      <c r="H1050" t="str">
        <f t="shared" si="2021"/>
        <v>03</v>
      </c>
      <c r="I1050" t="str">
        <f t="shared" si="2022"/>
        <v>Skalle_03_20220825_DL2022050_KoegeGym</v>
      </c>
      <c r="J1050" t="str">
        <f>VLOOKUP(MID(C1050,4,6),Datasæt_Analysesystemer!$B$2:$E$69,3,FALSE)</f>
        <v>Skalle</v>
      </c>
      <c r="K1050" t="str">
        <f t="shared" si="2023"/>
        <v>PK</v>
      </c>
      <c r="L1050" s="7">
        <f t="shared" si="2035"/>
        <v>24.71</v>
      </c>
      <c r="M1050">
        <f t="shared" si="2024"/>
        <v>24.71</v>
      </c>
      <c r="N1050">
        <f t="shared" si="2025"/>
        <v>0</v>
      </c>
      <c r="O1050">
        <f t="shared" si="2026"/>
        <v>0</v>
      </c>
      <c r="Q1050">
        <f t="shared" ref="Q1050" si="2044">IF(L1052="No Ct",0,L1052)</f>
        <v>0</v>
      </c>
      <c r="R1050">
        <f t="shared" ref="R1050" si="2045">IF(L1053="No Ct",0,L1053)</f>
        <v>0</v>
      </c>
      <c r="S1050" t="str">
        <f t="shared" ref="S1050" si="2046">IF(AND(M1050&gt;0,N1050=0),"Valid","Invalid")</f>
        <v>Valid</v>
      </c>
      <c r="T1050" t="str">
        <f t="shared" ref="T1050" si="2047">IF(OR(Q1050&gt;1,R1050&gt;1),"Present","Absent")</f>
        <v>Absent</v>
      </c>
      <c r="U1050" t="str">
        <f t="shared" ref="U1050" si="2048">IF(OR(AND(Q1050&gt;1,Q1050&lt;41),AND(R1050&gt;1,R1050&lt;41)),"Ct&lt;41","Ct&gt;41")</f>
        <v>Ct&gt;41</v>
      </c>
      <c r="V1050" t="str">
        <f t="shared" ref="V1050" si="2049">J1050</f>
        <v>Skalle</v>
      </c>
      <c r="W1050" t="str">
        <f t="shared" ref="W1050" si="2050">MID(F1050,10,9)</f>
        <v>DL2022050</v>
      </c>
      <c r="X1050" t="str">
        <f t="shared" ref="X1050" si="2051">W1050&amp;"_"&amp;V1050&amp;"_"&amp;S1050&amp;"_"&amp;T1050&amp;"_"&amp;U1050</f>
        <v>DL2022050_Skalle_Valid_Absent_Ct&gt;41</v>
      </c>
    </row>
    <row r="1051" spans="1:25" x14ac:dyDescent="0.25">
      <c r="A1051" t="s">
        <v>55</v>
      </c>
      <c r="B1051" t="s">
        <v>51</v>
      </c>
      <c r="C1051" t="s">
        <v>463</v>
      </c>
      <c r="D1051">
        <v>0.01</v>
      </c>
      <c r="E1051" t="s">
        <v>1275</v>
      </c>
      <c r="F1051" t="s">
        <v>521</v>
      </c>
      <c r="G1051" t="str">
        <f t="shared" si="2020"/>
        <v>DL2022050</v>
      </c>
      <c r="H1051" t="str">
        <f t="shared" si="2021"/>
        <v>03</v>
      </c>
      <c r="I1051" t="str">
        <f t="shared" si="2022"/>
        <v>Skalle_03_20220825_DL2022050_KoegeGym</v>
      </c>
      <c r="J1051" t="str">
        <f>VLOOKUP(MID(C1051,4,6),Datasæt_Analysesystemer!$B$2:$E$69,3,FALSE)</f>
        <v>Skalle</v>
      </c>
      <c r="K1051" t="str">
        <f t="shared" si="2023"/>
        <v>NK</v>
      </c>
      <c r="L1051" s="7" t="str">
        <f t="shared" si="2035"/>
        <v>No Ct</v>
      </c>
      <c r="M1051" t="str">
        <f t="shared" si="2024"/>
        <v/>
      </c>
      <c r="N1051" t="str">
        <f t="shared" si="2025"/>
        <v/>
      </c>
      <c r="O1051" t="str">
        <f t="shared" si="2026"/>
        <v/>
      </c>
    </row>
    <row r="1052" spans="1:25" x14ac:dyDescent="0.25">
      <c r="A1052" t="s">
        <v>80</v>
      </c>
      <c r="B1052" t="s">
        <v>76</v>
      </c>
      <c r="C1052" t="s">
        <v>473</v>
      </c>
      <c r="D1052">
        <v>0.01</v>
      </c>
      <c r="E1052" t="s">
        <v>1275</v>
      </c>
      <c r="F1052" t="s">
        <v>521</v>
      </c>
      <c r="G1052" t="str">
        <f t="shared" si="2020"/>
        <v>DL2022050</v>
      </c>
      <c r="H1052" t="str">
        <f t="shared" si="2021"/>
        <v>03</v>
      </c>
      <c r="I1052" t="str">
        <f t="shared" si="2022"/>
        <v>Skalle_03_20220825_DL2022050_KoegeGym</v>
      </c>
      <c r="J1052" t="str">
        <f>VLOOKUP(MID(C1052,4,6),Datasæt_Analysesystemer!$B$2:$E$69,3,FALSE)</f>
        <v>Skalle</v>
      </c>
      <c r="K1052" t="str">
        <f t="shared" si="2023"/>
        <v>EP</v>
      </c>
      <c r="L1052" s="7" t="str">
        <f t="shared" si="2035"/>
        <v>No Ct</v>
      </c>
      <c r="M1052" t="str">
        <f t="shared" si="2024"/>
        <v/>
      </c>
      <c r="N1052" t="str">
        <f t="shared" si="2025"/>
        <v/>
      </c>
      <c r="O1052" t="str">
        <f t="shared" si="2026"/>
        <v/>
      </c>
    </row>
    <row r="1053" spans="1:25" x14ac:dyDescent="0.25">
      <c r="A1053" t="s">
        <v>102</v>
      </c>
      <c r="B1053" t="s">
        <v>76</v>
      </c>
      <c r="C1053" t="s">
        <v>473</v>
      </c>
      <c r="D1053">
        <v>0.01</v>
      </c>
      <c r="E1053" t="s">
        <v>1275</v>
      </c>
      <c r="F1053" t="s">
        <v>521</v>
      </c>
      <c r="G1053" t="str">
        <f t="shared" si="2020"/>
        <v>DL2022050</v>
      </c>
      <c r="H1053" t="str">
        <f t="shared" si="2021"/>
        <v>03</v>
      </c>
      <c r="I1053" t="str">
        <f t="shared" si="2022"/>
        <v>Skalle_03_20220825_DL2022050_KoegeGym</v>
      </c>
      <c r="J1053" t="str">
        <f>VLOOKUP(MID(C1053,4,6),Datasæt_Analysesystemer!$B$2:$E$69,3,FALSE)</f>
        <v>Skalle</v>
      </c>
      <c r="K1053" t="str">
        <f t="shared" si="2023"/>
        <v>EP</v>
      </c>
      <c r="L1053" s="7" t="str">
        <f t="shared" si="2035"/>
        <v>No Ct</v>
      </c>
      <c r="M1053" t="str">
        <f t="shared" si="2024"/>
        <v/>
      </c>
      <c r="N1053" t="str">
        <f t="shared" si="2025"/>
        <v/>
      </c>
      <c r="O1053" t="str">
        <f t="shared" si="2026"/>
        <v/>
      </c>
      <c r="Y1053" t="str">
        <f>O1055</f>
        <v/>
      </c>
    </row>
    <row r="1054" spans="1:25" x14ac:dyDescent="0.25">
      <c r="A1054" t="s">
        <v>31</v>
      </c>
      <c r="B1054" t="s">
        <v>23</v>
      </c>
      <c r="C1054" t="s">
        <v>454</v>
      </c>
      <c r="D1054">
        <v>0.01</v>
      </c>
      <c r="E1054">
        <v>26.3</v>
      </c>
      <c r="F1054" t="s">
        <v>521</v>
      </c>
      <c r="G1054" t="str">
        <f t="shared" si="2020"/>
        <v>DL2022050</v>
      </c>
      <c r="H1054" t="str">
        <f t="shared" si="2021"/>
        <v>04</v>
      </c>
      <c r="I1054" t="str">
        <f t="shared" si="2022"/>
        <v>Skalle_04_20220825_DL2022050_KoegeGym</v>
      </c>
      <c r="J1054" t="str">
        <f>VLOOKUP(MID(C1054,4,6),Datasæt_Analysesystemer!$B$2:$E$69,3,FALSE)</f>
        <v>Skalle</v>
      </c>
      <c r="K1054" t="str">
        <f t="shared" si="2023"/>
        <v>PK</v>
      </c>
      <c r="L1054" s="7">
        <f t="shared" si="2035"/>
        <v>26.3</v>
      </c>
      <c r="M1054">
        <f t="shared" si="2024"/>
        <v>26.3</v>
      </c>
      <c r="N1054">
        <f t="shared" si="2025"/>
        <v>0</v>
      </c>
      <c r="O1054">
        <f t="shared" si="2026"/>
        <v>0</v>
      </c>
      <c r="Q1054">
        <f t="shared" ref="Q1054" si="2052">IF(L1056="No Ct",0,L1056)</f>
        <v>0</v>
      </c>
      <c r="R1054">
        <f t="shared" ref="R1054" si="2053">IF(L1057="No Ct",0,L1057)</f>
        <v>0</v>
      </c>
      <c r="S1054" t="str">
        <f t="shared" ref="S1054" si="2054">IF(AND(M1054&gt;0,N1054=0),"Valid","Invalid")</f>
        <v>Valid</v>
      </c>
      <c r="T1054" t="str">
        <f t="shared" ref="T1054" si="2055">IF(OR(Q1054&gt;1,R1054&gt;1),"Present","Absent")</f>
        <v>Absent</v>
      </c>
      <c r="U1054" t="str">
        <f t="shared" ref="U1054" si="2056">IF(OR(AND(Q1054&gt;1,Q1054&lt;41),AND(R1054&gt;1,R1054&lt;41)),"Ct&lt;41","Ct&gt;41")</f>
        <v>Ct&gt;41</v>
      </c>
      <c r="V1054" t="str">
        <f t="shared" ref="V1054" si="2057">J1054</f>
        <v>Skalle</v>
      </c>
      <c r="W1054" t="str">
        <f t="shared" ref="W1054" si="2058">MID(F1054,10,9)</f>
        <v>DL2022050</v>
      </c>
      <c r="X1054" t="str">
        <f t="shared" ref="X1054" si="2059">W1054&amp;"_"&amp;V1054&amp;"_"&amp;S1054&amp;"_"&amp;T1054&amp;"_"&amp;U1054</f>
        <v>DL2022050_Skalle_Valid_Absent_Ct&gt;41</v>
      </c>
    </row>
    <row r="1055" spans="1:25" x14ac:dyDescent="0.25">
      <c r="A1055" t="s">
        <v>57</v>
      </c>
      <c r="B1055" t="s">
        <v>51</v>
      </c>
      <c r="C1055" t="s">
        <v>464</v>
      </c>
      <c r="D1055">
        <v>0.01</v>
      </c>
      <c r="E1055" t="s">
        <v>1275</v>
      </c>
      <c r="F1055" t="s">
        <v>521</v>
      </c>
      <c r="G1055" t="str">
        <f t="shared" si="2020"/>
        <v>DL2022050</v>
      </c>
      <c r="H1055" t="str">
        <f t="shared" si="2021"/>
        <v>04</v>
      </c>
      <c r="I1055" t="str">
        <f t="shared" si="2022"/>
        <v>Skalle_04_20220825_DL2022050_KoegeGym</v>
      </c>
      <c r="J1055" t="str">
        <f>VLOOKUP(MID(C1055,4,6),Datasæt_Analysesystemer!$B$2:$E$69,3,FALSE)</f>
        <v>Skalle</v>
      </c>
      <c r="K1055" t="str">
        <f t="shared" si="2023"/>
        <v>NK</v>
      </c>
      <c r="L1055" s="7" t="str">
        <f t="shared" si="2035"/>
        <v>No Ct</v>
      </c>
      <c r="M1055" t="str">
        <f t="shared" si="2024"/>
        <v/>
      </c>
      <c r="N1055" t="str">
        <f t="shared" si="2025"/>
        <v/>
      </c>
      <c r="O1055" t="str">
        <f t="shared" si="2026"/>
        <v/>
      </c>
    </row>
    <row r="1056" spans="1:25" x14ac:dyDescent="0.25">
      <c r="A1056" t="s">
        <v>82</v>
      </c>
      <c r="B1056" t="s">
        <v>76</v>
      </c>
      <c r="C1056" t="s">
        <v>474</v>
      </c>
      <c r="D1056">
        <v>0.01</v>
      </c>
      <c r="E1056" t="s">
        <v>1275</v>
      </c>
      <c r="F1056" t="s">
        <v>521</v>
      </c>
      <c r="G1056" t="str">
        <f t="shared" si="2020"/>
        <v>DL2022050</v>
      </c>
      <c r="H1056" t="str">
        <f t="shared" si="2021"/>
        <v>04</v>
      </c>
      <c r="I1056" t="str">
        <f t="shared" si="2022"/>
        <v>Skalle_04_20220825_DL2022050_KoegeGym</v>
      </c>
      <c r="J1056" t="str">
        <f>VLOOKUP(MID(C1056,4,6),Datasæt_Analysesystemer!$B$2:$E$69,3,FALSE)</f>
        <v>Skalle</v>
      </c>
      <c r="K1056" t="str">
        <f t="shared" si="2023"/>
        <v>EP</v>
      </c>
      <c r="L1056" s="7" t="str">
        <f t="shared" si="2035"/>
        <v>No Ct</v>
      </c>
      <c r="M1056" t="str">
        <f t="shared" si="2024"/>
        <v/>
      </c>
      <c r="N1056" t="str">
        <f t="shared" si="2025"/>
        <v/>
      </c>
      <c r="O1056" t="str">
        <f t="shared" si="2026"/>
        <v/>
      </c>
    </row>
    <row r="1057" spans="1:25" x14ac:dyDescent="0.25">
      <c r="A1057" t="s">
        <v>103</v>
      </c>
      <c r="B1057" t="s">
        <v>76</v>
      </c>
      <c r="C1057" t="s">
        <v>474</v>
      </c>
      <c r="D1057">
        <v>0.01</v>
      </c>
      <c r="E1057" t="s">
        <v>1275</v>
      </c>
      <c r="F1057" t="s">
        <v>521</v>
      </c>
      <c r="G1057" t="str">
        <f t="shared" si="2020"/>
        <v>DL2022050</v>
      </c>
      <c r="H1057" t="str">
        <f t="shared" si="2021"/>
        <v>04</v>
      </c>
      <c r="I1057" t="str">
        <f t="shared" si="2022"/>
        <v>Skalle_04_20220825_DL2022050_KoegeGym</v>
      </c>
      <c r="J1057" t="str">
        <f>VLOOKUP(MID(C1057,4,6),Datasæt_Analysesystemer!$B$2:$E$69,3,FALSE)</f>
        <v>Skalle</v>
      </c>
      <c r="K1057" t="str">
        <f t="shared" si="2023"/>
        <v>EP</v>
      </c>
      <c r="L1057" s="7" t="str">
        <f t="shared" si="2035"/>
        <v>No Ct</v>
      </c>
      <c r="M1057" t="str">
        <f t="shared" si="2024"/>
        <v/>
      </c>
      <c r="N1057" t="str">
        <f t="shared" si="2025"/>
        <v/>
      </c>
      <c r="O1057" t="str">
        <f t="shared" si="2026"/>
        <v/>
      </c>
      <c r="Y1057" t="str">
        <f>O1059</f>
        <v/>
      </c>
    </row>
    <row r="1058" spans="1:25" x14ac:dyDescent="0.25">
      <c r="A1058" t="s">
        <v>33</v>
      </c>
      <c r="B1058" t="s">
        <v>23</v>
      </c>
      <c r="C1058" t="s">
        <v>455</v>
      </c>
      <c r="D1058">
        <v>0.01</v>
      </c>
      <c r="E1058">
        <v>23.67</v>
      </c>
      <c r="F1058" t="s">
        <v>521</v>
      </c>
      <c r="G1058" t="str">
        <f t="shared" si="2020"/>
        <v>DL2022050</v>
      </c>
      <c r="H1058" t="str">
        <f t="shared" si="2021"/>
        <v>05</v>
      </c>
      <c r="I1058" t="str">
        <f t="shared" si="2022"/>
        <v>Gedde_05_20220825_DL2022050_KoegeGym</v>
      </c>
      <c r="J1058" t="str">
        <f>VLOOKUP(MID(C1058,4,6),Datasæt_Analysesystemer!$B$2:$E$69,3,FALSE)</f>
        <v>Gedde</v>
      </c>
      <c r="K1058" t="str">
        <f t="shared" si="2023"/>
        <v>PK</v>
      </c>
      <c r="L1058" s="7">
        <f t="shared" si="2035"/>
        <v>23.67</v>
      </c>
      <c r="M1058">
        <f t="shared" si="2024"/>
        <v>23.67</v>
      </c>
      <c r="N1058">
        <f t="shared" si="2025"/>
        <v>0</v>
      </c>
      <c r="O1058">
        <f t="shared" si="2026"/>
        <v>66.490000000000009</v>
      </c>
      <c r="Q1058">
        <f t="shared" ref="Q1058" si="2060">IF(L1060="No Ct",0,L1060)</f>
        <v>33.11</v>
      </c>
      <c r="R1058">
        <f t="shared" ref="R1058" si="2061">IF(L1061="No Ct",0,L1061)</f>
        <v>33.380000000000003</v>
      </c>
      <c r="S1058" t="str">
        <f t="shared" ref="S1058" si="2062">IF(AND(M1058&gt;0,N1058=0),"Valid","Invalid")</f>
        <v>Valid</v>
      </c>
      <c r="T1058" t="str">
        <f t="shared" ref="T1058" si="2063">IF(OR(Q1058&gt;1,R1058&gt;1),"Present","Absent")</f>
        <v>Present</v>
      </c>
      <c r="U1058" t="str">
        <f t="shared" ref="U1058" si="2064">IF(OR(AND(Q1058&gt;1,Q1058&lt;41),AND(R1058&gt;1,R1058&lt;41)),"Ct&lt;41","Ct&gt;41")</f>
        <v>Ct&lt;41</v>
      </c>
      <c r="V1058" t="str">
        <f t="shared" ref="V1058" si="2065">J1058</f>
        <v>Gedde</v>
      </c>
      <c r="W1058" t="str">
        <f t="shared" ref="W1058" si="2066">MID(F1058,10,9)</f>
        <v>DL2022050</v>
      </c>
      <c r="X1058" t="str">
        <f t="shared" ref="X1058" si="2067">W1058&amp;"_"&amp;V1058&amp;"_"&amp;S1058&amp;"_"&amp;T1058&amp;"_"&amp;U1058</f>
        <v>DL2022050_Gedde_Valid_Present_Ct&lt;41</v>
      </c>
    </row>
    <row r="1059" spans="1:25" x14ac:dyDescent="0.25">
      <c r="A1059" t="s">
        <v>59</v>
      </c>
      <c r="B1059" t="s">
        <v>51</v>
      </c>
      <c r="C1059" t="s">
        <v>465</v>
      </c>
      <c r="D1059">
        <v>0.01</v>
      </c>
      <c r="E1059" t="s">
        <v>1275</v>
      </c>
      <c r="F1059" t="s">
        <v>521</v>
      </c>
      <c r="G1059" t="str">
        <f t="shared" si="2020"/>
        <v>DL2022050</v>
      </c>
      <c r="H1059" t="str">
        <f t="shared" si="2021"/>
        <v>05</v>
      </c>
      <c r="I1059" t="str">
        <f t="shared" si="2022"/>
        <v>Gedde_05_20220825_DL2022050_KoegeGym</v>
      </c>
      <c r="J1059" t="str">
        <f>VLOOKUP(MID(C1059,4,6),Datasæt_Analysesystemer!$B$2:$E$69,3,FALSE)</f>
        <v>Gedde</v>
      </c>
      <c r="K1059" t="str">
        <f t="shared" si="2023"/>
        <v>NK</v>
      </c>
      <c r="L1059" s="7" t="str">
        <f t="shared" si="2035"/>
        <v>No Ct</v>
      </c>
      <c r="M1059" t="str">
        <f t="shared" si="2024"/>
        <v/>
      </c>
      <c r="N1059" t="str">
        <f t="shared" si="2025"/>
        <v/>
      </c>
      <c r="O1059" t="str">
        <f t="shared" si="2026"/>
        <v/>
      </c>
    </row>
    <row r="1060" spans="1:25" x14ac:dyDescent="0.25">
      <c r="A1060" t="s">
        <v>84</v>
      </c>
      <c r="B1060" t="s">
        <v>76</v>
      </c>
      <c r="C1060" t="s">
        <v>475</v>
      </c>
      <c r="D1060">
        <v>0.01</v>
      </c>
      <c r="E1060">
        <v>33.11</v>
      </c>
      <c r="F1060" t="s">
        <v>521</v>
      </c>
      <c r="G1060" t="str">
        <f t="shared" si="2020"/>
        <v>DL2022050</v>
      </c>
      <c r="H1060" t="str">
        <f t="shared" si="2021"/>
        <v>05</v>
      </c>
      <c r="I1060" t="str">
        <f t="shared" si="2022"/>
        <v>Gedde_05_20220825_DL2022050_KoegeGym</v>
      </c>
      <c r="J1060" t="str">
        <f>VLOOKUP(MID(C1060,4,6),Datasæt_Analysesystemer!$B$2:$E$69,3,FALSE)</f>
        <v>Gedde</v>
      </c>
      <c r="K1060" t="str">
        <f t="shared" si="2023"/>
        <v>EP</v>
      </c>
      <c r="L1060" s="7">
        <f t="shared" si="2035"/>
        <v>33.11</v>
      </c>
      <c r="M1060" t="str">
        <f t="shared" si="2024"/>
        <v/>
      </c>
      <c r="N1060" t="str">
        <f t="shared" si="2025"/>
        <v/>
      </c>
      <c r="O1060" t="str">
        <f t="shared" si="2026"/>
        <v/>
      </c>
    </row>
    <row r="1061" spans="1:25" x14ac:dyDescent="0.25">
      <c r="A1061" t="s">
        <v>104</v>
      </c>
      <c r="B1061" t="s">
        <v>76</v>
      </c>
      <c r="C1061" t="s">
        <v>475</v>
      </c>
      <c r="D1061">
        <v>0.01</v>
      </c>
      <c r="E1061">
        <v>33.380000000000003</v>
      </c>
      <c r="F1061" t="s">
        <v>521</v>
      </c>
      <c r="G1061" t="str">
        <f t="shared" si="2020"/>
        <v>DL2022050</v>
      </c>
      <c r="H1061" t="str">
        <f t="shared" si="2021"/>
        <v>05</v>
      </c>
      <c r="I1061" t="str">
        <f t="shared" si="2022"/>
        <v>Gedde_05_20220825_DL2022050_KoegeGym</v>
      </c>
      <c r="J1061" t="str">
        <f>VLOOKUP(MID(C1061,4,6),Datasæt_Analysesystemer!$B$2:$E$69,3,FALSE)</f>
        <v>Gedde</v>
      </c>
      <c r="K1061" t="str">
        <f t="shared" si="2023"/>
        <v>EP</v>
      </c>
      <c r="L1061" s="7">
        <f t="shared" si="2035"/>
        <v>33.380000000000003</v>
      </c>
      <c r="M1061" t="str">
        <f t="shared" si="2024"/>
        <v/>
      </c>
      <c r="N1061" t="str">
        <f t="shared" si="2025"/>
        <v/>
      </c>
      <c r="O1061" t="str">
        <f t="shared" si="2026"/>
        <v/>
      </c>
      <c r="Y1061" t="str">
        <f>O1063</f>
        <v/>
      </c>
    </row>
    <row r="1062" spans="1:25" x14ac:dyDescent="0.25">
      <c r="A1062" t="s">
        <v>35</v>
      </c>
      <c r="B1062" t="s">
        <v>23</v>
      </c>
      <c r="C1062" t="s">
        <v>456</v>
      </c>
      <c r="D1062">
        <v>0.01</v>
      </c>
      <c r="E1062">
        <v>23.37</v>
      </c>
      <c r="F1062" t="s">
        <v>521</v>
      </c>
      <c r="G1062" t="str">
        <f t="shared" si="2020"/>
        <v>DL2022050</v>
      </c>
      <c r="H1062" t="str">
        <f t="shared" si="2021"/>
        <v>06</v>
      </c>
      <c r="I1062" t="str">
        <f t="shared" si="2022"/>
        <v>Gedde_06_20220825_DL2022050_KoegeGym</v>
      </c>
      <c r="J1062" t="str">
        <f>VLOOKUP(MID(C1062,4,6),Datasæt_Analysesystemer!$B$2:$E$69,3,FALSE)</f>
        <v>Gedde</v>
      </c>
      <c r="K1062" t="str">
        <f t="shared" si="2023"/>
        <v>PK</v>
      </c>
      <c r="L1062" s="7">
        <f t="shared" si="2035"/>
        <v>23.37</v>
      </c>
      <c r="M1062">
        <f t="shared" si="2024"/>
        <v>23.37</v>
      </c>
      <c r="N1062">
        <f t="shared" si="2025"/>
        <v>36.69</v>
      </c>
      <c r="O1062">
        <f t="shared" si="2026"/>
        <v>63.38</v>
      </c>
      <c r="Q1062">
        <f t="shared" ref="Q1062" si="2068">IF(L1064="No Ct",0,L1064)</f>
        <v>32.96</v>
      </c>
      <c r="R1062">
        <f t="shared" ref="R1062" si="2069">IF(L1065="No Ct",0,L1065)</f>
        <v>30.42</v>
      </c>
      <c r="S1062" t="str">
        <f t="shared" ref="S1062" si="2070">IF(AND(M1062&gt;0,N1062=0),"Valid","Invalid")</f>
        <v>Invalid</v>
      </c>
      <c r="T1062" t="str">
        <f t="shared" ref="T1062" si="2071">IF(OR(Q1062&gt;1,R1062&gt;1),"Present","Absent")</f>
        <v>Present</v>
      </c>
      <c r="U1062" t="str">
        <f t="shared" ref="U1062" si="2072">IF(OR(AND(Q1062&gt;1,Q1062&lt;41),AND(R1062&gt;1,R1062&lt;41)),"Ct&lt;41","Ct&gt;41")</f>
        <v>Ct&lt;41</v>
      </c>
      <c r="V1062" t="str">
        <f t="shared" ref="V1062" si="2073">J1062</f>
        <v>Gedde</v>
      </c>
      <c r="W1062" t="str">
        <f t="shared" ref="W1062" si="2074">MID(F1062,10,9)</f>
        <v>DL2022050</v>
      </c>
      <c r="X1062" t="str">
        <f t="shared" ref="X1062" si="2075">W1062&amp;"_"&amp;V1062&amp;"_"&amp;S1062&amp;"_"&amp;T1062&amp;"_"&amp;U1062</f>
        <v>DL2022050_Gedde_Invalid_Present_Ct&lt;41</v>
      </c>
    </row>
    <row r="1063" spans="1:25" x14ac:dyDescent="0.25">
      <c r="A1063" t="s">
        <v>61</v>
      </c>
      <c r="B1063" t="s">
        <v>51</v>
      </c>
      <c r="C1063" t="s">
        <v>466</v>
      </c>
      <c r="D1063">
        <v>0.01</v>
      </c>
      <c r="E1063">
        <v>36.69</v>
      </c>
      <c r="F1063" t="s">
        <v>521</v>
      </c>
      <c r="G1063" t="str">
        <f t="shared" si="2020"/>
        <v>DL2022050</v>
      </c>
      <c r="H1063" t="str">
        <f t="shared" si="2021"/>
        <v>06</v>
      </c>
      <c r="I1063" t="str">
        <f t="shared" si="2022"/>
        <v>Gedde_06_20220825_DL2022050_KoegeGym</v>
      </c>
      <c r="J1063" t="str">
        <f>VLOOKUP(MID(C1063,4,6),Datasæt_Analysesystemer!$B$2:$E$69,3,FALSE)</f>
        <v>Gedde</v>
      </c>
      <c r="K1063" t="str">
        <f t="shared" si="2023"/>
        <v>NK</v>
      </c>
      <c r="L1063" s="7">
        <f t="shared" si="2035"/>
        <v>36.69</v>
      </c>
      <c r="M1063" t="str">
        <f t="shared" si="2024"/>
        <v/>
      </c>
      <c r="N1063" t="str">
        <f t="shared" si="2025"/>
        <v/>
      </c>
      <c r="O1063" t="str">
        <f t="shared" si="2026"/>
        <v/>
      </c>
    </row>
    <row r="1064" spans="1:25" x14ac:dyDescent="0.25">
      <c r="A1064" t="s">
        <v>86</v>
      </c>
      <c r="B1064" t="s">
        <v>76</v>
      </c>
      <c r="C1064" t="s">
        <v>476</v>
      </c>
      <c r="D1064">
        <v>0.01</v>
      </c>
      <c r="E1064">
        <v>32.96</v>
      </c>
      <c r="F1064" t="s">
        <v>521</v>
      </c>
      <c r="G1064" t="str">
        <f t="shared" si="2020"/>
        <v>DL2022050</v>
      </c>
      <c r="H1064" t="str">
        <f t="shared" si="2021"/>
        <v>06</v>
      </c>
      <c r="I1064" t="str">
        <f t="shared" si="2022"/>
        <v>Gedde_06_20220825_DL2022050_KoegeGym</v>
      </c>
      <c r="J1064" t="str">
        <f>VLOOKUP(MID(C1064,4,6),Datasæt_Analysesystemer!$B$2:$E$69,3,FALSE)</f>
        <v>Gedde</v>
      </c>
      <c r="K1064" t="str">
        <f t="shared" si="2023"/>
        <v>EP</v>
      </c>
      <c r="L1064" s="7">
        <f t="shared" si="2035"/>
        <v>32.96</v>
      </c>
      <c r="M1064" t="str">
        <f t="shared" si="2024"/>
        <v/>
      </c>
      <c r="N1064" t="str">
        <f t="shared" si="2025"/>
        <v/>
      </c>
      <c r="O1064" t="str">
        <f t="shared" si="2026"/>
        <v/>
      </c>
    </row>
    <row r="1065" spans="1:25" x14ac:dyDescent="0.25">
      <c r="A1065" t="s">
        <v>105</v>
      </c>
      <c r="B1065" t="s">
        <v>76</v>
      </c>
      <c r="C1065" t="s">
        <v>476</v>
      </c>
      <c r="D1065">
        <v>0.01</v>
      </c>
      <c r="E1065">
        <v>30.42</v>
      </c>
      <c r="F1065" t="s">
        <v>521</v>
      </c>
      <c r="G1065" t="str">
        <f t="shared" si="2020"/>
        <v>DL2022050</v>
      </c>
      <c r="H1065" t="str">
        <f t="shared" si="2021"/>
        <v>06</v>
      </c>
      <c r="I1065" t="str">
        <f t="shared" si="2022"/>
        <v>Gedde_06_20220825_DL2022050_KoegeGym</v>
      </c>
      <c r="J1065" t="str">
        <f>VLOOKUP(MID(C1065,4,6),Datasæt_Analysesystemer!$B$2:$E$69,3,FALSE)</f>
        <v>Gedde</v>
      </c>
      <c r="K1065" t="str">
        <f t="shared" si="2023"/>
        <v>EP</v>
      </c>
      <c r="L1065" s="7">
        <f t="shared" si="2035"/>
        <v>30.42</v>
      </c>
      <c r="M1065" t="str">
        <f t="shared" si="2024"/>
        <v/>
      </c>
      <c r="N1065" t="str">
        <f t="shared" si="2025"/>
        <v/>
      </c>
      <c r="O1065" t="str">
        <f t="shared" si="2026"/>
        <v/>
      </c>
      <c r="Y1065" t="str">
        <f>O1067</f>
        <v/>
      </c>
    </row>
    <row r="1066" spans="1:25" x14ac:dyDescent="0.25">
      <c r="A1066" t="s">
        <v>37</v>
      </c>
      <c r="B1066" t="s">
        <v>23</v>
      </c>
      <c r="C1066" t="s">
        <v>457</v>
      </c>
      <c r="D1066">
        <v>0.01</v>
      </c>
      <c r="E1066" t="s">
        <v>1275</v>
      </c>
      <c r="F1066" t="s">
        <v>521</v>
      </c>
      <c r="G1066" t="str">
        <f t="shared" si="2020"/>
        <v>DL2022050</v>
      </c>
      <c r="H1066" t="str">
        <f t="shared" si="2021"/>
        <v>07</v>
      </c>
      <c r="I1066" t="str">
        <f t="shared" si="2022"/>
        <v>Karpe_07_20220825_DL2022050_KoegeGym</v>
      </c>
      <c r="J1066" t="str">
        <f>VLOOKUP(MID(C1066,4,6),Datasæt_Analysesystemer!$B$2:$E$69,3,FALSE)</f>
        <v>Karpe</v>
      </c>
      <c r="K1066" t="str">
        <f t="shared" si="2023"/>
        <v>PK</v>
      </c>
      <c r="L1066" s="7" t="str">
        <f t="shared" si="2035"/>
        <v>No Ct</v>
      </c>
      <c r="M1066">
        <f t="shared" si="2024"/>
        <v>0</v>
      </c>
      <c r="N1066">
        <f t="shared" si="2025"/>
        <v>0</v>
      </c>
      <c r="O1066">
        <f t="shared" si="2026"/>
        <v>0</v>
      </c>
      <c r="Q1066">
        <f t="shared" ref="Q1066" si="2076">IF(L1068="No Ct",0,L1068)</f>
        <v>0</v>
      </c>
      <c r="R1066">
        <f t="shared" ref="R1066" si="2077">IF(L1069="No Ct",0,L1069)</f>
        <v>0</v>
      </c>
      <c r="S1066" t="str">
        <f t="shared" ref="S1066" si="2078">IF(AND(M1066&gt;0,N1066=0),"Valid","Invalid")</f>
        <v>Invalid</v>
      </c>
      <c r="T1066" t="str">
        <f t="shared" ref="T1066" si="2079">IF(OR(Q1066&gt;1,R1066&gt;1),"Present","Absent")</f>
        <v>Absent</v>
      </c>
      <c r="U1066" t="str">
        <f t="shared" ref="U1066" si="2080">IF(OR(AND(Q1066&gt;1,Q1066&lt;41),AND(R1066&gt;1,R1066&lt;41)),"Ct&lt;41","Ct&gt;41")</f>
        <v>Ct&gt;41</v>
      </c>
      <c r="V1066" t="str">
        <f t="shared" ref="V1066" si="2081">J1066</f>
        <v>Karpe</v>
      </c>
      <c r="W1066" t="str">
        <f t="shared" ref="W1066" si="2082">MID(F1066,10,9)</f>
        <v>DL2022050</v>
      </c>
      <c r="X1066" t="str">
        <f t="shared" ref="X1066" si="2083">W1066&amp;"_"&amp;V1066&amp;"_"&amp;S1066&amp;"_"&amp;T1066&amp;"_"&amp;U1066</f>
        <v>DL2022050_Karpe_Invalid_Absent_Ct&gt;41</v>
      </c>
    </row>
    <row r="1067" spans="1:25" x14ac:dyDescent="0.25">
      <c r="A1067" t="s">
        <v>63</v>
      </c>
      <c r="B1067" t="s">
        <v>51</v>
      </c>
      <c r="C1067" t="s">
        <v>467</v>
      </c>
      <c r="D1067">
        <v>0.01</v>
      </c>
      <c r="E1067" t="s">
        <v>1275</v>
      </c>
      <c r="F1067" t="s">
        <v>521</v>
      </c>
      <c r="G1067" t="str">
        <f t="shared" si="2020"/>
        <v>DL2022050</v>
      </c>
      <c r="H1067" t="str">
        <f t="shared" si="2021"/>
        <v>07</v>
      </c>
      <c r="I1067" t="str">
        <f t="shared" si="2022"/>
        <v>Karpe_07_20220825_DL2022050_KoegeGym</v>
      </c>
      <c r="J1067" t="str">
        <f>VLOOKUP(MID(C1067,4,6),Datasæt_Analysesystemer!$B$2:$E$69,3,FALSE)</f>
        <v>Karpe</v>
      </c>
      <c r="K1067" t="str">
        <f t="shared" si="2023"/>
        <v>NK</v>
      </c>
      <c r="L1067" s="7" t="str">
        <f t="shared" si="2035"/>
        <v>No Ct</v>
      </c>
      <c r="M1067" t="str">
        <f t="shared" si="2024"/>
        <v/>
      </c>
      <c r="N1067" t="str">
        <f t="shared" si="2025"/>
        <v/>
      </c>
      <c r="O1067" t="str">
        <f t="shared" si="2026"/>
        <v/>
      </c>
    </row>
    <row r="1068" spans="1:25" x14ac:dyDescent="0.25">
      <c r="A1068" t="s">
        <v>88</v>
      </c>
      <c r="B1068" t="s">
        <v>76</v>
      </c>
      <c r="C1068" t="s">
        <v>477</v>
      </c>
      <c r="D1068">
        <v>0.01</v>
      </c>
      <c r="E1068" t="s">
        <v>1275</v>
      </c>
      <c r="F1068" t="s">
        <v>521</v>
      </c>
      <c r="G1068" t="str">
        <f t="shared" si="2020"/>
        <v>DL2022050</v>
      </c>
      <c r="H1068" t="str">
        <f t="shared" si="2021"/>
        <v>07</v>
      </c>
      <c r="I1068" t="str">
        <f t="shared" si="2022"/>
        <v>Karpe_07_20220825_DL2022050_KoegeGym</v>
      </c>
      <c r="J1068" t="str">
        <f>VLOOKUP(MID(C1068,4,6),Datasæt_Analysesystemer!$B$2:$E$69,3,FALSE)</f>
        <v>Karpe</v>
      </c>
      <c r="K1068" t="str">
        <f t="shared" si="2023"/>
        <v>EP</v>
      </c>
      <c r="L1068" s="7" t="str">
        <f t="shared" si="2035"/>
        <v>No Ct</v>
      </c>
      <c r="M1068" t="str">
        <f t="shared" si="2024"/>
        <v/>
      </c>
      <c r="N1068" t="str">
        <f t="shared" si="2025"/>
        <v/>
      </c>
      <c r="O1068" t="str">
        <f t="shared" si="2026"/>
        <v/>
      </c>
    </row>
    <row r="1069" spans="1:25" x14ac:dyDescent="0.25">
      <c r="A1069" t="s">
        <v>106</v>
      </c>
      <c r="B1069" t="s">
        <v>76</v>
      </c>
      <c r="C1069" t="s">
        <v>477</v>
      </c>
      <c r="D1069">
        <v>0.01</v>
      </c>
      <c r="E1069" t="s">
        <v>1275</v>
      </c>
      <c r="F1069" t="s">
        <v>521</v>
      </c>
      <c r="G1069" t="str">
        <f t="shared" si="2020"/>
        <v>DL2022050</v>
      </c>
      <c r="H1069" t="str">
        <f t="shared" si="2021"/>
        <v>07</v>
      </c>
      <c r="I1069" t="str">
        <f t="shared" si="2022"/>
        <v>Karpe_07_20220825_DL2022050_KoegeGym</v>
      </c>
      <c r="J1069" t="str">
        <f>VLOOKUP(MID(C1069,4,6),Datasæt_Analysesystemer!$B$2:$E$69,3,FALSE)</f>
        <v>Karpe</v>
      </c>
      <c r="K1069" t="str">
        <f t="shared" si="2023"/>
        <v>EP</v>
      </c>
      <c r="L1069" s="7" t="str">
        <f t="shared" si="2035"/>
        <v>No Ct</v>
      </c>
      <c r="M1069" t="str">
        <f t="shared" si="2024"/>
        <v/>
      </c>
      <c r="N1069" t="str">
        <f t="shared" si="2025"/>
        <v/>
      </c>
      <c r="O1069" t="str">
        <f t="shared" si="2026"/>
        <v/>
      </c>
      <c r="Y1069" t="str">
        <f>O1071</f>
        <v/>
      </c>
    </row>
    <row r="1070" spans="1:25" x14ac:dyDescent="0.25">
      <c r="A1070" t="s">
        <v>40</v>
      </c>
      <c r="B1070" t="s">
        <v>23</v>
      </c>
      <c r="C1070" t="s">
        <v>458</v>
      </c>
      <c r="D1070">
        <v>0.01</v>
      </c>
      <c r="E1070">
        <v>24.51</v>
      </c>
      <c r="F1070" t="s">
        <v>521</v>
      </c>
      <c r="G1070" t="str">
        <f t="shared" si="2020"/>
        <v>DL2022050</v>
      </c>
      <c r="H1070" t="str">
        <f t="shared" si="2021"/>
        <v>08</v>
      </c>
      <c r="I1070" t="str">
        <f t="shared" si="2022"/>
        <v>Karpe_08_20220825_DL2022050_KoegeGym</v>
      </c>
      <c r="J1070" t="str">
        <f>VLOOKUP(MID(C1070,4,6),Datasæt_Analysesystemer!$B$2:$E$69,3,FALSE)</f>
        <v>Karpe</v>
      </c>
      <c r="K1070" t="str">
        <f t="shared" si="2023"/>
        <v>PK</v>
      </c>
      <c r="L1070" s="7">
        <f t="shared" si="2035"/>
        <v>24.51</v>
      </c>
      <c r="M1070">
        <f t="shared" si="2024"/>
        <v>24.51</v>
      </c>
      <c r="N1070">
        <f t="shared" si="2025"/>
        <v>0</v>
      </c>
      <c r="O1070">
        <f t="shared" si="2026"/>
        <v>0</v>
      </c>
      <c r="Q1070">
        <f t="shared" ref="Q1070" si="2084">IF(L1072="No Ct",0,L1072)</f>
        <v>0</v>
      </c>
      <c r="R1070">
        <f t="shared" ref="R1070" si="2085">IF(L1073="No Ct",0,L1073)</f>
        <v>0</v>
      </c>
      <c r="S1070" t="str">
        <f t="shared" ref="S1070" si="2086">IF(AND(M1070&gt;0,N1070=0),"Valid","Invalid")</f>
        <v>Valid</v>
      </c>
      <c r="T1070" t="str">
        <f t="shared" ref="T1070" si="2087">IF(OR(Q1070&gt;1,R1070&gt;1),"Present","Absent")</f>
        <v>Absent</v>
      </c>
      <c r="U1070" t="str">
        <f t="shared" ref="U1070" si="2088">IF(OR(AND(Q1070&gt;1,Q1070&lt;41),AND(R1070&gt;1,R1070&lt;41)),"Ct&lt;41","Ct&gt;41")</f>
        <v>Ct&gt;41</v>
      </c>
      <c r="V1070" t="str">
        <f t="shared" ref="V1070" si="2089">J1070</f>
        <v>Karpe</v>
      </c>
      <c r="W1070" t="str">
        <f t="shared" ref="W1070" si="2090">MID(F1070,10,9)</f>
        <v>DL2022050</v>
      </c>
      <c r="X1070" t="str">
        <f t="shared" ref="X1070" si="2091">W1070&amp;"_"&amp;V1070&amp;"_"&amp;S1070&amp;"_"&amp;T1070&amp;"_"&amp;U1070</f>
        <v>DL2022050_Karpe_Valid_Absent_Ct&gt;41</v>
      </c>
    </row>
    <row r="1071" spans="1:25" x14ac:dyDescent="0.25">
      <c r="A1071" t="s">
        <v>65</v>
      </c>
      <c r="B1071" t="s">
        <v>51</v>
      </c>
      <c r="C1071" t="s">
        <v>468</v>
      </c>
      <c r="D1071">
        <v>0.01</v>
      </c>
      <c r="E1071" t="s">
        <v>1275</v>
      </c>
      <c r="F1071" t="s">
        <v>521</v>
      </c>
      <c r="G1071" t="str">
        <f t="shared" si="2020"/>
        <v>DL2022050</v>
      </c>
      <c r="H1071" t="str">
        <f t="shared" si="2021"/>
        <v>08</v>
      </c>
      <c r="I1071" t="str">
        <f t="shared" si="2022"/>
        <v>Karpe_08_20220825_DL2022050_KoegeGym</v>
      </c>
      <c r="J1071" t="str">
        <f>VLOOKUP(MID(C1071,4,6),Datasæt_Analysesystemer!$B$2:$E$69,3,FALSE)</f>
        <v>Karpe</v>
      </c>
      <c r="K1071" t="str">
        <f t="shared" si="2023"/>
        <v>NK</v>
      </c>
      <c r="L1071" s="7" t="str">
        <f t="shared" si="2035"/>
        <v>No Ct</v>
      </c>
      <c r="M1071" t="str">
        <f t="shared" si="2024"/>
        <v/>
      </c>
      <c r="N1071" t="str">
        <f t="shared" si="2025"/>
        <v/>
      </c>
      <c r="O1071" t="str">
        <f t="shared" si="2026"/>
        <v/>
      </c>
    </row>
    <row r="1072" spans="1:25" x14ac:dyDescent="0.25">
      <c r="A1072" t="s">
        <v>90</v>
      </c>
      <c r="B1072" t="s">
        <v>76</v>
      </c>
      <c r="C1072" t="s">
        <v>478</v>
      </c>
      <c r="D1072">
        <v>0.01</v>
      </c>
      <c r="E1072" t="s">
        <v>1275</v>
      </c>
      <c r="F1072" t="s">
        <v>521</v>
      </c>
      <c r="G1072" t="str">
        <f t="shared" si="2020"/>
        <v>DL2022050</v>
      </c>
      <c r="H1072" t="str">
        <f t="shared" si="2021"/>
        <v>08</v>
      </c>
      <c r="I1072" t="str">
        <f t="shared" si="2022"/>
        <v>Karpe_08_20220825_DL2022050_KoegeGym</v>
      </c>
      <c r="J1072" t="str">
        <f>VLOOKUP(MID(C1072,4,6),Datasæt_Analysesystemer!$B$2:$E$69,3,FALSE)</f>
        <v>Karpe</v>
      </c>
      <c r="K1072" t="str">
        <f t="shared" si="2023"/>
        <v>EP</v>
      </c>
      <c r="L1072" s="7" t="str">
        <f t="shared" si="2035"/>
        <v>No Ct</v>
      </c>
      <c r="M1072" t="str">
        <f t="shared" si="2024"/>
        <v/>
      </c>
      <c r="N1072" t="str">
        <f t="shared" si="2025"/>
        <v/>
      </c>
      <c r="O1072" t="str">
        <f t="shared" si="2026"/>
        <v/>
      </c>
    </row>
    <row r="1073" spans="1:25" x14ac:dyDescent="0.25">
      <c r="A1073" t="s">
        <v>107</v>
      </c>
      <c r="B1073" t="s">
        <v>76</v>
      </c>
      <c r="C1073" t="s">
        <v>478</v>
      </c>
      <c r="D1073">
        <v>0.01</v>
      </c>
      <c r="E1073" t="s">
        <v>1275</v>
      </c>
      <c r="F1073" t="s">
        <v>521</v>
      </c>
      <c r="G1073" t="str">
        <f t="shared" si="2020"/>
        <v>DL2022050</v>
      </c>
      <c r="H1073" t="str">
        <f t="shared" si="2021"/>
        <v>08</v>
      </c>
      <c r="I1073" t="str">
        <f t="shared" si="2022"/>
        <v>Karpe_08_20220825_DL2022050_KoegeGym</v>
      </c>
      <c r="J1073" t="str">
        <f>VLOOKUP(MID(C1073,4,6),Datasæt_Analysesystemer!$B$2:$E$69,3,FALSE)</f>
        <v>Karpe</v>
      </c>
      <c r="K1073" t="str">
        <f t="shared" si="2023"/>
        <v>EP</v>
      </c>
      <c r="L1073" s="7" t="str">
        <f t="shared" si="2035"/>
        <v>No Ct</v>
      </c>
      <c r="M1073" t="str">
        <f t="shared" si="2024"/>
        <v/>
      </c>
      <c r="N1073" t="str">
        <f t="shared" si="2025"/>
        <v/>
      </c>
      <c r="O1073" t="str">
        <f t="shared" si="2026"/>
        <v/>
      </c>
      <c r="Y1073" t="str">
        <f>O1075</f>
        <v/>
      </c>
    </row>
    <row r="1074" spans="1:25" x14ac:dyDescent="0.25">
      <c r="A1074" t="s">
        <v>42</v>
      </c>
      <c r="B1074" t="s">
        <v>23</v>
      </c>
      <c r="C1074" t="s">
        <v>459</v>
      </c>
      <c r="D1074">
        <v>0.01</v>
      </c>
      <c r="E1074" t="s">
        <v>1275</v>
      </c>
      <c r="F1074" t="s">
        <v>521</v>
      </c>
      <c r="G1074" t="str">
        <f t="shared" si="2020"/>
        <v>DL2022050</v>
      </c>
      <c r="H1074" t="str">
        <f t="shared" si="2021"/>
        <v>09</v>
      </c>
      <c r="I1074" t="str">
        <f t="shared" si="2022"/>
        <v>Sølvkarusse_09_20220825_DL2022050_KoegeGym</v>
      </c>
      <c r="J1074" t="str">
        <f>VLOOKUP(MID(C1074,4,6),Datasæt_Analysesystemer!$B$2:$E$69,3,FALSE)</f>
        <v>Sølvkarusse</v>
      </c>
      <c r="K1074" t="str">
        <f t="shared" si="2023"/>
        <v>PK</v>
      </c>
      <c r="L1074" s="7" t="str">
        <f t="shared" si="2035"/>
        <v>No Ct</v>
      </c>
      <c r="M1074">
        <f t="shared" si="2024"/>
        <v>0</v>
      </c>
      <c r="N1074">
        <f t="shared" si="2025"/>
        <v>0</v>
      </c>
      <c r="O1074">
        <f t="shared" si="2026"/>
        <v>0</v>
      </c>
      <c r="Q1074">
        <f t="shared" ref="Q1074" si="2092">IF(L1076="No Ct",0,L1076)</f>
        <v>0</v>
      </c>
      <c r="R1074">
        <f t="shared" ref="R1074" si="2093">IF(L1077="No Ct",0,L1077)</f>
        <v>0</v>
      </c>
      <c r="S1074" t="str">
        <f t="shared" ref="S1074" si="2094">IF(AND(M1074&gt;0,N1074=0),"Valid","Invalid")</f>
        <v>Invalid</v>
      </c>
      <c r="T1074" t="str">
        <f t="shared" ref="T1074" si="2095">IF(OR(Q1074&gt;1,R1074&gt;1),"Present","Absent")</f>
        <v>Absent</v>
      </c>
      <c r="U1074" t="str">
        <f t="shared" ref="U1074" si="2096">IF(OR(AND(Q1074&gt;1,Q1074&lt;41),AND(R1074&gt;1,R1074&lt;41)),"Ct&lt;41","Ct&gt;41")</f>
        <v>Ct&gt;41</v>
      </c>
      <c r="V1074" t="str">
        <f t="shared" ref="V1074" si="2097">J1074</f>
        <v>Sølvkarusse</v>
      </c>
      <c r="W1074" t="str">
        <f t="shared" ref="W1074" si="2098">MID(F1074,10,9)</f>
        <v>DL2022050</v>
      </c>
      <c r="X1074" t="str">
        <f t="shared" ref="X1074" si="2099">W1074&amp;"_"&amp;V1074&amp;"_"&amp;S1074&amp;"_"&amp;T1074&amp;"_"&amp;U1074</f>
        <v>DL2022050_Sølvkarusse_Invalid_Absent_Ct&gt;41</v>
      </c>
    </row>
    <row r="1075" spans="1:25" x14ac:dyDescent="0.25">
      <c r="A1075" t="s">
        <v>67</v>
      </c>
      <c r="B1075" t="s">
        <v>51</v>
      </c>
      <c r="C1075" t="s">
        <v>469</v>
      </c>
      <c r="D1075">
        <v>0.01</v>
      </c>
      <c r="E1075" t="s">
        <v>1275</v>
      </c>
      <c r="F1075" t="s">
        <v>521</v>
      </c>
      <c r="G1075" t="str">
        <f t="shared" si="2020"/>
        <v>DL2022050</v>
      </c>
      <c r="H1075" t="str">
        <f t="shared" si="2021"/>
        <v>09</v>
      </c>
      <c r="I1075" t="str">
        <f t="shared" si="2022"/>
        <v>Sølvkarusse_09_20220825_DL2022050_KoegeGym</v>
      </c>
      <c r="J1075" t="str">
        <f>VLOOKUP(MID(C1075,4,6),Datasæt_Analysesystemer!$B$2:$E$69,3,FALSE)</f>
        <v>Sølvkarusse</v>
      </c>
      <c r="K1075" t="str">
        <f t="shared" si="2023"/>
        <v>NK</v>
      </c>
      <c r="L1075" s="7" t="str">
        <f t="shared" si="2035"/>
        <v>No Ct</v>
      </c>
      <c r="M1075" t="str">
        <f t="shared" si="2024"/>
        <v/>
      </c>
      <c r="N1075" t="str">
        <f t="shared" si="2025"/>
        <v/>
      </c>
      <c r="O1075" t="str">
        <f t="shared" si="2026"/>
        <v/>
      </c>
    </row>
    <row r="1076" spans="1:25" x14ac:dyDescent="0.25">
      <c r="A1076" t="s">
        <v>92</v>
      </c>
      <c r="B1076" t="s">
        <v>76</v>
      </c>
      <c r="C1076" t="s">
        <v>479</v>
      </c>
      <c r="D1076">
        <v>0.01</v>
      </c>
      <c r="E1076" t="s">
        <v>1275</v>
      </c>
      <c r="F1076" t="s">
        <v>521</v>
      </c>
      <c r="G1076" t="str">
        <f t="shared" si="2020"/>
        <v>DL2022050</v>
      </c>
      <c r="H1076" t="str">
        <f t="shared" si="2021"/>
        <v>09</v>
      </c>
      <c r="I1076" t="str">
        <f t="shared" si="2022"/>
        <v>Sølvkarusse_09_20220825_DL2022050_KoegeGym</v>
      </c>
      <c r="J1076" t="str">
        <f>VLOOKUP(MID(C1076,4,6),Datasæt_Analysesystemer!$B$2:$E$69,3,FALSE)</f>
        <v>Sølvkarusse</v>
      </c>
      <c r="K1076" t="str">
        <f t="shared" si="2023"/>
        <v>EP</v>
      </c>
      <c r="L1076" s="7" t="str">
        <f t="shared" si="2035"/>
        <v>No Ct</v>
      </c>
      <c r="M1076" t="str">
        <f t="shared" si="2024"/>
        <v/>
      </c>
      <c r="N1076" t="str">
        <f t="shared" si="2025"/>
        <v/>
      </c>
      <c r="O1076" t="str">
        <f t="shared" si="2026"/>
        <v/>
      </c>
    </row>
    <row r="1077" spans="1:25" x14ac:dyDescent="0.25">
      <c r="A1077" t="s">
        <v>108</v>
      </c>
      <c r="B1077" t="s">
        <v>76</v>
      </c>
      <c r="C1077" t="s">
        <v>479</v>
      </c>
      <c r="D1077">
        <v>0.01</v>
      </c>
      <c r="E1077" t="s">
        <v>1275</v>
      </c>
      <c r="F1077" t="s">
        <v>521</v>
      </c>
      <c r="G1077" t="str">
        <f t="shared" si="2020"/>
        <v>DL2022050</v>
      </c>
      <c r="H1077" t="str">
        <f t="shared" si="2021"/>
        <v>09</v>
      </c>
      <c r="I1077" t="str">
        <f t="shared" si="2022"/>
        <v>Sølvkarusse_09_20220825_DL2022050_KoegeGym</v>
      </c>
      <c r="J1077" t="str">
        <f>VLOOKUP(MID(C1077,4,6),Datasæt_Analysesystemer!$B$2:$E$69,3,FALSE)</f>
        <v>Sølvkarusse</v>
      </c>
      <c r="K1077" t="str">
        <f t="shared" si="2023"/>
        <v>EP</v>
      </c>
      <c r="L1077" s="7" t="str">
        <f t="shared" si="2035"/>
        <v>No Ct</v>
      </c>
      <c r="M1077" t="str">
        <f t="shared" si="2024"/>
        <v/>
      </c>
      <c r="N1077" t="str">
        <f t="shared" si="2025"/>
        <v/>
      </c>
      <c r="O1077" t="str">
        <f t="shared" si="2026"/>
        <v/>
      </c>
      <c r="Y1077" t="str">
        <f>O1079</f>
        <v/>
      </c>
    </row>
    <row r="1078" spans="1:25" x14ac:dyDescent="0.25">
      <c r="A1078" t="s">
        <v>44</v>
      </c>
      <c r="B1078" t="s">
        <v>23</v>
      </c>
      <c r="C1078" t="s">
        <v>460</v>
      </c>
      <c r="D1078">
        <v>0.01</v>
      </c>
      <c r="E1078" t="s">
        <v>1275</v>
      </c>
      <c r="F1078" t="s">
        <v>521</v>
      </c>
      <c r="G1078" t="str">
        <f t="shared" si="2020"/>
        <v>DL2022050</v>
      </c>
      <c r="H1078" t="str">
        <f t="shared" si="2021"/>
        <v>10</v>
      </c>
      <c r="I1078" t="str">
        <f t="shared" si="2022"/>
        <v>Sølvkarusse_10_20220825_DL2022050_KoegeGym</v>
      </c>
      <c r="J1078" t="str">
        <f>VLOOKUP(MID(C1078,4,6),Datasæt_Analysesystemer!$B$2:$E$69,3,FALSE)</f>
        <v>Sølvkarusse</v>
      </c>
      <c r="K1078" t="str">
        <f t="shared" si="2023"/>
        <v>PK</v>
      </c>
      <c r="L1078" s="7" t="str">
        <f t="shared" si="2035"/>
        <v>No Ct</v>
      </c>
      <c r="M1078">
        <f t="shared" si="2024"/>
        <v>0</v>
      </c>
      <c r="N1078">
        <f t="shared" si="2025"/>
        <v>0</v>
      </c>
      <c r="O1078">
        <f t="shared" si="2026"/>
        <v>0</v>
      </c>
      <c r="Q1078">
        <f t="shared" ref="Q1078" si="2100">IF(L1080="No Ct",0,L1080)</f>
        <v>0</v>
      </c>
      <c r="R1078">
        <f t="shared" ref="R1078" si="2101">IF(L1081="No Ct",0,L1081)</f>
        <v>0</v>
      </c>
      <c r="S1078" t="str">
        <f t="shared" ref="S1078" si="2102">IF(AND(M1078&gt;0,N1078=0),"Valid","Invalid")</f>
        <v>Invalid</v>
      </c>
      <c r="T1078" t="str">
        <f t="shared" ref="T1078" si="2103">IF(OR(Q1078&gt;1,R1078&gt;1),"Present","Absent")</f>
        <v>Absent</v>
      </c>
      <c r="U1078" t="str">
        <f t="shared" ref="U1078" si="2104">IF(OR(AND(Q1078&gt;1,Q1078&lt;41),AND(R1078&gt;1,R1078&lt;41)),"Ct&lt;41","Ct&gt;41")</f>
        <v>Ct&gt;41</v>
      </c>
      <c r="V1078" t="str">
        <f t="shared" ref="V1078" si="2105">J1078</f>
        <v>Sølvkarusse</v>
      </c>
      <c r="W1078" t="str">
        <f t="shared" ref="W1078" si="2106">MID(F1078,10,9)</f>
        <v>DL2022050</v>
      </c>
      <c r="X1078" t="str">
        <f t="shared" ref="X1078" si="2107">W1078&amp;"_"&amp;V1078&amp;"_"&amp;S1078&amp;"_"&amp;T1078&amp;"_"&amp;U1078</f>
        <v>DL2022050_Sølvkarusse_Invalid_Absent_Ct&gt;41</v>
      </c>
    </row>
    <row r="1079" spans="1:25" x14ac:dyDescent="0.25">
      <c r="A1079" t="s">
        <v>69</v>
      </c>
      <c r="B1079" t="s">
        <v>51</v>
      </c>
      <c r="C1079" t="s">
        <v>470</v>
      </c>
      <c r="D1079">
        <v>0.01</v>
      </c>
      <c r="E1079" t="s">
        <v>1275</v>
      </c>
      <c r="F1079" t="s">
        <v>521</v>
      </c>
      <c r="G1079" t="str">
        <f t="shared" si="2020"/>
        <v>DL2022050</v>
      </c>
      <c r="H1079" t="str">
        <f t="shared" si="2021"/>
        <v>10</v>
      </c>
      <c r="I1079" t="str">
        <f t="shared" si="2022"/>
        <v>Sølvkarusse_10_20220825_DL2022050_KoegeGym</v>
      </c>
      <c r="J1079" t="str">
        <f>VLOOKUP(MID(C1079,4,6),Datasæt_Analysesystemer!$B$2:$E$69,3,FALSE)</f>
        <v>Sølvkarusse</v>
      </c>
      <c r="K1079" t="str">
        <f t="shared" si="2023"/>
        <v>NK</v>
      </c>
      <c r="L1079" s="7" t="str">
        <f t="shared" si="2035"/>
        <v>No Ct</v>
      </c>
      <c r="M1079" t="str">
        <f t="shared" si="2024"/>
        <v/>
      </c>
      <c r="N1079" t="str">
        <f t="shared" si="2025"/>
        <v/>
      </c>
      <c r="O1079" t="str">
        <f t="shared" si="2026"/>
        <v/>
      </c>
    </row>
    <row r="1080" spans="1:25" x14ac:dyDescent="0.25">
      <c r="A1080" t="s">
        <v>94</v>
      </c>
      <c r="B1080" t="s">
        <v>76</v>
      </c>
      <c r="C1080" t="s">
        <v>480</v>
      </c>
      <c r="D1080">
        <v>0.01</v>
      </c>
      <c r="E1080" t="s">
        <v>1275</v>
      </c>
      <c r="F1080" t="s">
        <v>521</v>
      </c>
      <c r="G1080" t="str">
        <f t="shared" si="2020"/>
        <v>DL2022050</v>
      </c>
      <c r="H1080" t="str">
        <f t="shared" si="2021"/>
        <v>10</v>
      </c>
      <c r="I1080" t="str">
        <f t="shared" si="2022"/>
        <v>Sølvkarusse_10_20220825_DL2022050_KoegeGym</v>
      </c>
      <c r="J1080" t="str">
        <f>VLOOKUP(MID(C1080,4,6),Datasæt_Analysesystemer!$B$2:$E$69,3,FALSE)</f>
        <v>Sølvkarusse</v>
      </c>
      <c r="K1080" t="str">
        <f t="shared" si="2023"/>
        <v>EP</v>
      </c>
      <c r="L1080" s="7" t="str">
        <f t="shared" si="2035"/>
        <v>No Ct</v>
      </c>
      <c r="M1080" t="str">
        <f t="shared" si="2024"/>
        <v/>
      </c>
      <c r="N1080" t="str">
        <f t="shared" si="2025"/>
        <v/>
      </c>
      <c r="O1080" t="str">
        <f t="shared" si="2026"/>
        <v/>
      </c>
    </row>
    <row r="1081" spans="1:25" x14ac:dyDescent="0.25">
      <c r="A1081" t="s">
        <v>109</v>
      </c>
      <c r="B1081" t="s">
        <v>76</v>
      </c>
      <c r="C1081" t="s">
        <v>480</v>
      </c>
      <c r="D1081">
        <v>0.01</v>
      </c>
      <c r="E1081" t="s">
        <v>1275</v>
      </c>
      <c r="F1081" t="s">
        <v>521</v>
      </c>
      <c r="G1081" t="str">
        <f t="shared" si="2020"/>
        <v>DL2022050</v>
      </c>
      <c r="H1081" t="str">
        <f t="shared" si="2021"/>
        <v>10</v>
      </c>
      <c r="I1081" t="str">
        <f t="shared" si="2022"/>
        <v>Sølvkarusse_10_20220825_DL2022050_KoegeGym</v>
      </c>
      <c r="J1081" t="str">
        <f>VLOOKUP(MID(C1081,4,6),Datasæt_Analysesystemer!$B$2:$E$69,3,FALSE)</f>
        <v>Sølvkarusse</v>
      </c>
      <c r="K1081" t="str">
        <f t="shared" si="2023"/>
        <v>EP</v>
      </c>
      <c r="L1081" s="7" t="str">
        <f t="shared" si="2035"/>
        <v>No Ct</v>
      </c>
      <c r="M1081" t="str">
        <f t="shared" si="2024"/>
        <v/>
      </c>
      <c r="N1081" t="str">
        <f t="shared" si="2025"/>
        <v/>
      </c>
      <c r="O1081" t="str">
        <f t="shared" si="2026"/>
        <v/>
      </c>
      <c r="Y1081" t="str">
        <f>O1083</f>
        <v/>
      </c>
    </row>
    <row r="1082" spans="1:25" x14ac:dyDescent="0.25">
      <c r="A1082" t="s">
        <v>46</v>
      </c>
      <c r="B1082" t="s">
        <v>23</v>
      </c>
      <c r="C1082" t="s">
        <v>461</v>
      </c>
      <c r="D1082">
        <v>0.01</v>
      </c>
      <c r="E1082" t="s">
        <v>1275</v>
      </c>
      <c r="F1082" t="s">
        <v>521</v>
      </c>
      <c r="G1082" t="str">
        <f t="shared" si="2020"/>
        <v>DL2022050</v>
      </c>
      <c r="H1082" t="str">
        <f t="shared" si="2021"/>
        <v>11</v>
      </c>
      <c r="I1082" t="str">
        <f t="shared" si="2022"/>
        <v>Europæisk ål_11_20220825_DL2022050_KoegeGym</v>
      </c>
      <c r="J1082" t="str">
        <f>VLOOKUP(MID(C1082,4,6),Datasæt_Analysesystemer!$B$2:$E$69,3,FALSE)</f>
        <v>Europæisk ål</v>
      </c>
      <c r="K1082" t="str">
        <f t="shared" si="2023"/>
        <v>PK</v>
      </c>
      <c r="L1082" s="7" t="str">
        <f t="shared" si="2035"/>
        <v>No Ct</v>
      </c>
      <c r="M1082">
        <f t="shared" si="2024"/>
        <v>0</v>
      </c>
      <c r="N1082">
        <f t="shared" si="2025"/>
        <v>0</v>
      </c>
      <c r="O1082">
        <f t="shared" si="2026"/>
        <v>0</v>
      </c>
      <c r="Q1082">
        <f t="shared" ref="Q1082" si="2108">IF(L1084="No Ct",0,L1084)</f>
        <v>0</v>
      </c>
      <c r="R1082">
        <f t="shared" ref="R1082" si="2109">IF(L1085="No Ct",0,L1085)</f>
        <v>0</v>
      </c>
      <c r="S1082" t="str">
        <f t="shared" ref="S1082" si="2110">IF(AND(M1082&gt;0,N1082=0),"Valid","Invalid")</f>
        <v>Invalid</v>
      </c>
      <c r="T1082" t="str">
        <f t="shared" ref="T1082" si="2111">IF(OR(Q1082&gt;1,R1082&gt;1),"Present","Absent")</f>
        <v>Absent</v>
      </c>
      <c r="U1082" t="str">
        <f t="shared" ref="U1082" si="2112">IF(OR(AND(Q1082&gt;1,Q1082&lt;41),AND(R1082&gt;1,R1082&lt;41)),"Ct&lt;41","Ct&gt;41")</f>
        <v>Ct&gt;41</v>
      </c>
      <c r="V1082" t="str">
        <f t="shared" ref="V1082" si="2113">J1082</f>
        <v>Europæisk ål</v>
      </c>
      <c r="W1082" t="str">
        <f t="shared" ref="W1082" si="2114">MID(F1082,10,9)</f>
        <v>DL2022050</v>
      </c>
      <c r="X1082" t="str">
        <f t="shared" ref="X1082" si="2115">W1082&amp;"_"&amp;V1082&amp;"_"&amp;S1082&amp;"_"&amp;T1082&amp;"_"&amp;U1082</f>
        <v>DL2022050_Europæisk ål_Invalid_Absent_Ct&gt;41</v>
      </c>
    </row>
    <row r="1083" spans="1:25" x14ac:dyDescent="0.25">
      <c r="A1083" t="s">
        <v>71</v>
      </c>
      <c r="B1083" t="s">
        <v>51</v>
      </c>
      <c r="C1083" t="s">
        <v>471</v>
      </c>
      <c r="D1083">
        <v>0.01</v>
      </c>
      <c r="E1083" t="s">
        <v>1275</v>
      </c>
      <c r="F1083" t="s">
        <v>521</v>
      </c>
      <c r="G1083" t="str">
        <f t="shared" si="2020"/>
        <v>DL2022050</v>
      </c>
      <c r="H1083" t="str">
        <f t="shared" si="2021"/>
        <v>11</v>
      </c>
      <c r="I1083" t="str">
        <f t="shared" si="2022"/>
        <v>Europæisk ål_11_20220825_DL2022050_KoegeGym</v>
      </c>
      <c r="J1083" t="str">
        <f>VLOOKUP(MID(C1083,4,6),Datasæt_Analysesystemer!$B$2:$E$69,3,FALSE)</f>
        <v>Europæisk ål</v>
      </c>
      <c r="K1083" t="str">
        <f t="shared" si="2023"/>
        <v>NK</v>
      </c>
      <c r="L1083" s="7" t="str">
        <f t="shared" si="2035"/>
        <v>No Ct</v>
      </c>
      <c r="M1083" t="str">
        <f t="shared" si="2024"/>
        <v/>
      </c>
      <c r="N1083" t="str">
        <f t="shared" si="2025"/>
        <v/>
      </c>
      <c r="O1083" t="str">
        <f t="shared" si="2026"/>
        <v/>
      </c>
    </row>
    <row r="1084" spans="1:25" x14ac:dyDescent="0.25">
      <c r="A1084" t="s">
        <v>96</v>
      </c>
      <c r="B1084" t="s">
        <v>76</v>
      </c>
      <c r="C1084" t="s">
        <v>481</v>
      </c>
      <c r="D1084">
        <v>0.01</v>
      </c>
      <c r="E1084" t="s">
        <v>1275</v>
      </c>
      <c r="F1084" t="s">
        <v>521</v>
      </c>
      <c r="G1084" t="str">
        <f t="shared" si="2020"/>
        <v>DL2022050</v>
      </c>
      <c r="H1084" t="str">
        <f t="shared" si="2021"/>
        <v>11</v>
      </c>
      <c r="I1084" t="str">
        <f t="shared" si="2022"/>
        <v>Europæisk ål_11_20220825_DL2022050_KoegeGym</v>
      </c>
      <c r="J1084" t="str">
        <f>VLOOKUP(MID(C1084,4,6),Datasæt_Analysesystemer!$B$2:$E$69,3,FALSE)</f>
        <v>Europæisk ål</v>
      </c>
      <c r="K1084" t="str">
        <f t="shared" si="2023"/>
        <v>EP</v>
      </c>
      <c r="L1084" s="7" t="str">
        <f t="shared" si="2035"/>
        <v>No Ct</v>
      </c>
      <c r="M1084" t="str">
        <f t="shared" si="2024"/>
        <v/>
      </c>
      <c r="N1084" t="str">
        <f t="shared" si="2025"/>
        <v/>
      </c>
      <c r="O1084" t="str">
        <f t="shared" si="2026"/>
        <v/>
      </c>
    </row>
    <row r="1085" spans="1:25" x14ac:dyDescent="0.25">
      <c r="A1085" t="s">
        <v>110</v>
      </c>
      <c r="B1085" t="s">
        <v>76</v>
      </c>
      <c r="C1085" t="s">
        <v>481</v>
      </c>
      <c r="D1085">
        <v>0.01</v>
      </c>
      <c r="E1085" t="s">
        <v>1275</v>
      </c>
      <c r="F1085" t="s">
        <v>521</v>
      </c>
      <c r="G1085" t="str">
        <f t="shared" si="2020"/>
        <v>DL2022050</v>
      </c>
      <c r="H1085" t="str">
        <f t="shared" si="2021"/>
        <v>11</v>
      </c>
      <c r="I1085" t="str">
        <f t="shared" si="2022"/>
        <v>Europæisk ål_11_20220825_DL2022050_KoegeGym</v>
      </c>
      <c r="J1085" t="str">
        <f>VLOOKUP(MID(C1085,4,6),Datasæt_Analysesystemer!$B$2:$E$69,3,FALSE)</f>
        <v>Europæisk ål</v>
      </c>
      <c r="K1085" t="str">
        <f t="shared" si="2023"/>
        <v>EP</v>
      </c>
      <c r="L1085" s="7" t="str">
        <f t="shared" si="2035"/>
        <v>No Ct</v>
      </c>
      <c r="M1085" t="str">
        <f t="shared" si="2024"/>
        <v/>
      </c>
      <c r="N1085" t="str">
        <f t="shared" si="2025"/>
        <v/>
      </c>
      <c r="O1085" t="str">
        <f t="shared" si="2026"/>
        <v/>
      </c>
      <c r="Y1085" t="str">
        <f>O1087</f>
        <v/>
      </c>
    </row>
    <row r="1086" spans="1:25" x14ac:dyDescent="0.25">
      <c r="A1086" t="s">
        <v>48</v>
      </c>
      <c r="B1086" t="s">
        <v>23</v>
      </c>
      <c r="C1086" t="s">
        <v>462</v>
      </c>
      <c r="D1086">
        <v>0.01</v>
      </c>
      <c r="E1086">
        <v>29.21</v>
      </c>
      <c r="F1086" t="s">
        <v>521</v>
      </c>
      <c r="G1086" t="str">
        <f t="shared" si="2020"/>
        <v>DL2022050</v>
      </c>
      <c r="H1086" t="str">
        <f t="shared" si="2021"/>
        <v>12</v>
      </c>
      <c r="I1086" t="str">
        <f t="shared" si="2022"/>
        <v>Europæisk ål_12_20220825_DL2022050_KoegeGym</v>
      </c>
      <c r="J1086" t="str">
        <f>VLOOKUP(MID(C1086,4,6),Datasæt_Analysesystemer!$B$2:$E$69,3,FALSE)</f>
        <v>Europæisk ål</v>
      </c>
      <c r="K1086" t="str">
        <f t="shared" si="2023"/>
        <v>PK</v>
      </c>
      <c r="L1086" s="7">
        <f t="shared" si="2035"/>
        <v>29.21</v>
      </c>
      <c r="M1086">
        <f t="shared" si="2024"/>
        <v>29.21</v>
      </c>
      <c r="N1086">
        <f t="shared" si="2025"/>
        <v>0</v>
      </c>
      <c r="O1086">
        <f t="shared" si="2026"/>
        <v>0</v>
      </c>
      <c r="Q1086">
        <f t="shared" ref="Q1086" si="2116">IF(L1088="No Ct",0,L1088)</f>
        <v>0</v>
      </c>
      <c r="R1086">
        <f t="shared" ref="R1086" si="2117">IF(L1089="No Ct",0,L1089)</f>
        <v>0</v>
      </c>
      <c r="S1086" t="str">
        <f t="shared" ref="S1086" si="2118">IF(AND(M1086&gt;0,N1086=0),"Valid","Invalid")</f>
        <v>Valid</v>
      </c>
      <c r="T1086" t="str">
        <f t="shared" ref="T1086" si="2119">IF(OR(Q1086&gt;1,R1086&gt;1),"Present","Absent")</f>
        <v>Absent</v>
      </c>
      <c r="U1086" t="str">
        <f t="shared" ref="U1086" si="2120">IF(OR(AND(Q1086&gt;1,Q1086&lt;41),AND(R1086&gt;1,R1086&lt;41)),"Ct&lt;41","Ct&gt;41")</f>
        <v>Ct&gt;41</v>
      </c>
      <c r="V1086" t="str">
        <f t="shared" ref="V1086" si="2121">J1086</f>
        <v>Europæisk ål</v>
      </c>
      <c r="W1086" t="str">
        <f t="shared" ref="W1086" si="2122">MID(F1086,10,9)</f>
        <v>DL2022050</v>
      </c>
      <c r="X1086" t="str">
        <f t="shared" ref="X1086" si="2123">W1086&amp;"_"&amp;V1086&amp;"_"&amp;S1086&amp;"_"&amp;T1086&amp;"_"&amp;U1086</f>
        <v>DL2022050_Europæisk ål_Valid_Absent_Ct&gt;41</v>
      </c>
    </row>
    <row r="1087" spans="1:25" x14ac:dyDescent="0.25">
      <c r="A1087" t="s">
        <v>73</v>
      </c>
      <c r="B1087" t="s">
        <v>51</v>
      </c>
      <c r="C1087" t="s">
        <v>472</v>
      </c>
      <c r="D1087">
        <v>0.01</v>
      </c>
      <c r="E1087" t="s">
        <v>1275</v>
      </c>
      <c r="F1087" t="s">
        <v>521</v>
      </c>
      <c r="G1087" t="str">
        <f t="shared" si="2020"/>
        <v>DL2022050</v>
      </c>
      <c r="H1087" t="str">
        <f t="shared" si="2021"/>
        <v>12</v>
      </c>
      <c r="I1087" t="str">
        <f t="shared" si="2022"/>
        <v>Europæisk ål_12_20220825_DL2022050_KoegeGym</v>
      </c>
      <c r="J1087" t="str">
        <f>VLOOKUP(MID(C1087,4,6),Datasæt_Analysesystemer!$B$2:$E$69,3,FALSE)</f>
        <v>Europæisk ål</v>
      </c>
      <c r="K1087" t="str">
        <f t="shared" si="2023"/>
        <v>NK</v>
      </c>
      <c r="L1087" s="7" t="str">
        <f t="shared" si="2035"/>
        <v>No Ct</v>
      </c>
      <c r="M1087" t="str">
        <f t="shared" si="2024"/>
        <v/>
      </c>
      <c r="N1087" t="str">
        <f t="shared" si="2025"/>
        <v/>
      </c>
      <c r="O1087" t="str">
        <f t="shared" si="2026"/>
        <v/>
      </c>
    </row>
    <row r="1088" spans="1:25" x14ac:dyDescent="0.25">
      <c r="A1088" t="s">
        <v>98</v>
      </c>
      <c r="B1088" t="s">
        <v>76</v>
      </c>
      <c r="C1088" t="s">
        <v>482</v>
      </c>
      <c r="D1088">
        <v>0.01</v>
      </c>
      <c r="E1088" t="s">
        <v>1275</v>
      </c>
      <c r="F1088" t="s">
        <v>521</v>
      </c>
      <c r="G1088" t="str">
        <f t="shared" si="2020"/>
        <v>DL2022050</v>
      </c>
      <c r="H1088" t="str">
        <f t="shared" si="2021"/>
        <v>12</v>
      </c>
      <c r="I1088" t="str">
        <f t="shared" si="2022"/>
        <v>Europæisk ål_12_20220825_DL2022050_KoegeGym</v>
      </c>
      <c r="J1088" t="str">
        <f>VLOOKUP(MID(C1088,4,6),Datasæt_Analysesystemer!$B$2:$E$69,3,FALSE)</f>
        <v>Europæisk ål</v>
      </c>
      <c r="K1088" t="str">
        <f t="shared" si="2023"/>
        <v>EP</v>
      </c>
      <c r="L1088" s="7" t="str">
        <f t="shared" si="2035"/>
        <v>No Ct</v>
      </c>
      <c r="M1088" t="str">
        <f t="shared" si="2024"/>
        <v/>
      </c>
      <c r="N1088" t="str">
        <f t="shared" si="2025"/>
        <v/>
      </c>
      <c r="O1088" t="str">
        <f t="shared" si="2026"/>
        <v/>
      </c>
    </row>
    <row r="1089" spans="1:25" x14ac:dyDescent="0.25">
      <c r="A1089" t="s">
        <v>111</v>
      </c>
      <c r="B1089" t="s">
        <v>76</v>
      </c>
      <c r="C1089" t="s">
        <v>482</v>
      </c>
      <c r="D1089">
        <v>0.01</v>
      </c>
      <c r="E1089" t="s">
        <v>1275</v>
      </c>
      <c r="F1089" t="s">
        <v>521</v>
      </c>
      <c r="G1089" t="str">
        <f t="shared" si="2020"/>
        <v>DL2022050</v>
      </c>
      <c r="H1089" t="str">
        <f t="shared" si="2021"/>
        <v>12</v>
      </c>
      <c r="I1089" t="str">
        <f t="shared" si="2022"/>
        <v>Europæisk ål_12_20220825_DL2022050_KoegeGym</v>
      </c>
      <c r="J1089" t="str">
        <f>VLOOKUP(MID(C1089,4,6),Datasæt_Analysesystemer!$B$2:$E$69,3,FALSE)</f>
        <v>Europæisk ål</v>
      </c>
      <c r="K1089" t="str">
        <f t="shared" si="2023"/>
        <v>EP</v>
      </c>
      <c r="L1089" s="7" t="str">
        <f t="shared" si="2035"/>
        <v>No Ct</v>
      </c>
      <c r="M1089" t="str">
        <f t="shared" si="2024"/>
        <v/>
      </c>
      <c r="N1089" t="str">
        <f t="shared" si="2025"/>
        <v/>
      </c>
      <c r="O1089" t="str">
        <f t="shared" si="2026"/>
        <v/>
      </c>
      <c r="Y1089" t="str">
        <f>O1091</f>
        <v/>
      </c>
    </row>
    <row r="1090" spans="1:25" x14ac:dyDescent="0.25">
      <c r="A1090" t="s">
        <v>172</v>
      </c>
      <c r="B1090" t="s">
        <v>23</v>
      </c>
      <c r="C1090" t="s">
        <v>507</v>
      </c>
      <c r="D1090">
        <v>0.01</v>
      </c>
      <c r="E1090">
        <v>28.94</v>
      </c>
      <c r="F1090" t="s">
        <v>521</v>
      </c>
      <c r="G1090" t="str">
        <f t="shared" si="2020"/>
        <v>DL2022050</v>
      </c>
      <c r="H1090" t="str">
        <f t="shared" si="2021"/>
        <v>13</v>
      </c>
      <c r="I1090" t="str">
        <f t="shared" si="2022"/>
        <v>Flodkrebs_13_20220825_DL2022050_KoegeGym</v>
      </c>
      <c r="J1090" t="str">
        <f>VLOOKUP(MID(C1090,4,6),Datasæt_Analysesystemer!$B$2:$E$69,3,FALSE)</f>
        <v>Flodkrebs</v>
      </c>
      <c r="K1090" t="str">
        <f t="shared" si="2023"/>
        <v>PK</v>
      </c>
      <c r="L1090" s="7">
        <f t="shared" si="2035"/>
        <v>28.94</v>
      </c>
      <c r="M1090">
        <f t="shared" si="2024"/>
        <v>28.94</v>
      </c>
      <c r="N1090">
        <f t="shared" si="2025"/>
        <v>0</v>
      </c>
      <c r="O1090">
        <f t="shared" si="2026"/>
        <v>0</v>
      </c>
      <c r="Q1090">
        <f t="shared" ref="Q1090" si="2124">IF(L1092="No Ct",0,L1092)</f>
        <v>0</v>
      </c>
      <c r="R1090">
        <f t="shared" ref="R1090" si="2125">IF(L1093="No Ct",0,L1093)</f>
        <v>0</v>
      </c>
      <c r="S1090" t="str">
        <f t="shared" ref="S1090" si="2126">IF(AND(M1090&gt;0,N1090=0),"Valid","Invalid")</f>
        <v>Valid</v>
      </c>
      <c r="T1090" t="str">
        <f t="shared" ref="T1090" si="2127">IF(OR(Q1090&gt;1,R1090&gt;1),"Present","Absent")</f>
        <v>Absent</v>
      </c>
      <c r="U1090" t="str">
        <f t="shared" ref="U1090" si="2128">IF(OR(AND(Q1090&gt;1,Q1090&lt;41),AND(R1090&gt;1,R1090&lt;41)),"Ct&lt;41","Ct&gt;41")</f>
        <v>Ct&gt;41</v>
      </c>
      <c r="V1090" t="str">
        <f t="shared" ref="V1090" si="2129">J1090</f>
        <v>Flodkrebs</v>
      </c>
      <c r="W1090" t="str">
        <f t="shared" ref="W1090" si="2130">MID(F1090,10,9)</f>
        <v>DL2022050</v>
      </c>
      <c r="X1090" t="str">
        <f t="shared" ref="X1090" si="2131">W1090&amp;"_"&amp;V1090&amp;"_"&amp;S1090&amp;"_"&amp;T1090&amp;"_"&amp;U1090</f>
        <v>DL2022050_Flodkrebs_Valid_Absent_Ct&gt;41</v>
      </c>
    </row>
    <row r="1091" spans="1:25" x14ac:dyDescent="0.25">
      <c r="A1091" t="s">
        <v>148</v>
      </c>
      <c r="B1091" t="s">
        <v>51</v>
      </c>
      <c r="C1091" t="s">
        <v>495</v>
      </c>
      <c r="D1091">
        <v>0.01</v>
      </c>
      <c r="E1091" t="s">
        <v>1275</v>
      </c>
      <c r="F1091" t="s">
        <v>521</v>
      </c>
      <c r="G1091" t="str">
        <f t="shared" si="2020"/>
        <v>DL2022050</v>
      </c>
      <c r="H1091" t="str">
        <f t="shared" si="2021"/>
        <v>13</v>
      </c>
      <c r="I1091" t="str">
        <f t="shared" si="2022"/>
        <v>Flodkrebs_13_20220825_DL2022050_KoegeGym</v>
      </c>
      <c r="J1091" t="str">
        <f>VLOOKUP(MID(C1091,4,6),Datasæt_Analysesystemer!$B$2:$E$69,3,FALSE)</f>
        <v>Flodkrebs</v>
      </c>
      <c r="K1091" t="str">
        <f t="shared" si="2023"/>
        <v>NK</v>
      </c>
      <c r="L1091" s="7" t="str">
        <f t="shared" si="2035"/>
        <v>No Ct</v>
      </c>
      <c r="M1091" t="str">
        <f t="shared" si="2024"/>
        <v/>
      </c>
      <c r="N1091" t="str">
        <f t="shared" si="2025"/>
        <v/>
      </c>
      <c r="O1091" t="str">
        <f t="shared" si="2026"/>
        <v/>
      </c>
    </row>
    <row r="1092" spans="1:25" x14ac:dyDescent="0.25">
      <c r="A1092" t="s">
        <v>112</v>
      </c>
      <c r="B1092" t="s">
        <v>76</v>
      </c>
      <c r="C1092" t="s">
        <v>483</v>
      </c>
      <c r="D1092">
        <v>0.01</v>
      </c>
      <c r="E1092" t="s">
        <v>1275</v>
      </c>
      <c r="F1092" t="s">
        <v>521</v>
      </c>
      <c r="G1092" t="str">
        <f t="shared" si="2020"/>
        <v>DL2022050</v>
      </c>
      <c r="H1092" t="str">
        <f t="shared" si="2021"/>
        <v>13</v>
      </c>
      <c r="I1092" t="str">
        <f t="shared" si="2022"/>
        <v>Flodkrebs_13_20220825_DL2022050_KoegeGym</v>
      </c>
      <c r="J1092" t="str">
        <f>VLOOKUP(MID(C1092,4,6),Datasæt_Analysesystemer!$B$2:$E$69,3,FALSE)</f>
        <v>Flodkrebs</v>
      </c>
      <c r="K1092" t="str">
        <f t="shared" si="2023"/>
        <v>EP</v>
      </c>
      <c r="L1092" s="7" t="str">
        <f t="shared" si="2035"/>
        <v>No Ct</v>
      </c>
      <c r="M1092" t="str">
        <f t="shared" si="2024"/>
        <v/>
      </c>
      <c r="N1092" t="str">
        <f t="shared" si="2025"/>
        <v/>
      </c>
      <c r="O1092" t="str">
        <f t="shared" si="2026"/>
        <v/>
      </c>
    </row>
    <row r="1093" spans="1:25" x14ac:dyDescent="0.25">
      <c r="A1093" t="s">
        <v>136</v>
      </c>
      <c r="B1093" t="s">
        <v>76</v>
      </c>
      <c r="C1093" t="s">
        <v>483</v>
      </c>
      <c r="D1093">
        <v>0.01</v>
      </c>
      <c r="E1093" t="s">
        <v>1275</v>
      </c>
      <c r="F1093" t="s">
        <v>521</v>
      </c>
      <c r="G1093" t="str">
        <f t="shared" si="2020"/>
        <v>DL2022050</v>
      </c>
      <c r="H1093" t="str">
        <f t="shared" si="2021"/>
        <v>13</v>
      </c>
      <c r="I1093" t="str">
        <f t="shared" si="2022"/>
        <v>Flodkrebs_13_20220825_DL2022050_KoegeGym</v>
      </c>
      <c r="J1093" t="str">
        <f>VLOOKUP(MID(C1093,4,6),Datasæt_Analysesystemer!$B$2:$E$69,3,FALSE)</f>
        <v>Flodkrebs</v>
      </c>
      <c r="K1093" t="str">
        <f t="shared" si="2023"/>
        <v>EP</v>
      </c>
      <c r="L1093" s="7" t="str">
        <f t="shared" si="2035"/>
        <v>No Ct</v>
      </c>
      <c r="M1093" t="str">
        <f t="shared" si="2024"/>
        <v/>
      </c>
      <c r="N1093" t="str">
        <f t="shared" si="2025"/>
        <v/>
      </c>
      <c r="O1093" t="str">
        <f t="shared" si="2026"/>
        <v/>
      </c>
      <c r="Y1093" t="str">
        <f>O1095</f>
        <v/>
      </c>
    </row>
    <row r="1094" spans="1:25" x14ac:dyDescent="0.25">
      <c r="A1094" t="s">
        <v>174</v>
      </c>
      <c r="B1094" t="s">
        <v>23</v>
      </c>
      <c r="C1094" t="s">
        <v>508</v>
      </c>
      <c r="D1094">
        <v>0.01</v>
      </c>
      <c r="E1094">
        <v>38.89</v>
      </c>
      <c r="F1094" t="s">
        <v>521</v>
      </c>
      <c r="G1094" t="str">
        <f t="shared" si="2020"/>
        <v>DL2022050</v>
      </c>
      <c r="H1094" t="str">
        <f t="shared" si="2021"/>
        <v>14</v>
      </c>
      <c r="I1094" t="str">
        <f t="shared" si="2022"/>
        <v>Flodkrebs_14_20220825_DL2022050_KoegeGym</v>
      </c>
      <c r="J1094" t="str">
        <f>VLOOKUP(MID(C1094,4,6),Datasæt_Analysesystemer!$B$2:$E$69,3,FALSE)</f>
        <v>Flodkrebs</v>
      </c>
      <c r="K1094" t="str">
        <f t="shared" si="2023"/>
        <v>PK</v>
      </c>
      <c r="L1094" s="7">
        <f t="shared" si="2035"/>
        <v>38.89</v>
      </c>
      <c r="M1094">
        <f t="shared" si="2024"/>
        <v>38.89</v>
      </c>
      <c r="N1094">
        <f t="shared" si="2025"/>
        <v>0</v>
      </c>
      <c r="O1094">
        <f t="shared" si="2026"/>
        <v>0</v>
      </c>
      <c r="Q1094">
        <f t="shared" ref="Q1094" si="2132">IF(L1096="No Ct",0,L1096)</f>
        <v>0</v>
      </c>
      <c r="R1094">
        <f t="shared" ref="R1094" si="2133">IF(L1097="No Ct",0,L1097)</f>
        <v>0</v>
      </c>
      <c r="S1094" t="str">
        <f t="shared" ref="S1094" si="2134">IF(AND(M1094&gt;0,N1094=0),"Valid","Invalid")</f>
        <v>Valid</v>
      </c>
      <c r="T1094" t="str">
        <f t="shared" ref="T1094" si="2135">IF(OR(Q1094&gt;1,R1094&gt;1),"Present","Absent")</f>
        <v>Absent</v>
      </c>
      <c r="U1094" t="str">
        <f t="shared" ref="U1094" si="2136">IF(OR(AND(Q1094&gt;1,Q1094&lt;41),AND(R1094&gt;1,R1094&lt;41)),"Ct&lt;41","Ct&gt;41")</f>
        <v>Ct&gt;41</v>
      </c>
      <c r="V1094" t="str">
        <f t="shared" ref="V1094" si="2137">J1094</f>
        <v>Flodkrebs</v>
      </c>
      <c r="W1094" t="str">
        <f t="shared" ref="W1094" si="2138">MID(F1094,10,9)</f>
        <v>DL2022050</v>
      </c>
      <c r="X1094" t="str">
        <f t="shared" ref="X1094" si="2139">W1094&amp;"_"&amp;V1094&amp;"_"&amp;S1094&amp;"_"&amp;T1094&amp;"_"&amp;U1094</f>
        <v>DL2022050_Flodkrebs_Valid_Absent_Ct&gt;41</v>
      </c>
    </row>
    <row r="1095" spans="1:25" x14ac:dyDescent="0.25">
      <c r="A1095" t="s">
        <v>150</v>
      </c>
      <c r="B1095" t="s">
        <v>51</v>
      </c>
      <c r="C1095" t="s">
        <v>496</v>
      </c>
      <c r="D1095">
        <v>0.01</v>
      </c>
      <c r="E1095" t="s">
        <v>1275</v>
      </c>
      <c r="F1095" t="s">
        <v>521</v>
      </c>
      <c r="G1095" t="str">
        <f t="shared" si="2020"/>
        <v>DL2022050</v>
      </c>
      <c r="H1095" t="str">
        <f t="shared" si="2021"/>
        <v>14</v>
      </c>
      <c r="I1095" t="str">
        <f t="shared" si="2022"/>
        <v>Flodkrebs_14_20220825_DL2022050_KoegeGym</v>
      </c>
      <c r="J1095" t="str">
        <f>VLOOKUP(MID(C1095,4,6),Datasæt_Analysesystemer!$B$2:$E$69,3,FALSE)</f>
        <v>Flodkrebs</v>
      </c>
      <c r="K1095" t="str">
        <f t="shared" si="2023"/>
        <v>NK</v>
      </c>
      <c r="L1095" s="7" t="str">
        <f t="shared" si="2035"/>
        <v>No Ct</v>
      </c>
      <c r="M1095" t="str">
        <f t="shared" si="2024"/>
        <v/>
      </c>
      <c r="N1095" t="str">
        <f t="shared" si="2025"/>
        <v/>
      </c>
      <c r="O1095" t="str">
        <f t="shared" si="2026"/>
        <v/>
      </c>
    </row>
    <row r="1096" spans="1:25" x14ac:dyDescent="0.25">
      <c r="A1096" t="s">
        <v>114</v>
      </c>
      <c r="B1096" t="s">
        <v>76</v>
      </c>
      <c r="C1096" t="s">
        <v>484</v>
      </c>
      <c r="D1096">
        <v>0.01</v>
      </c>
      <c r="E1096" t="s">
        <v>1275</v>
      </c>
      <c r="F1096" t="s">
        <v>521</v>
      </c>
      <c r="G1096" t="str">
        <f t="shared" si="2020"/>
        <v>DL2022050</v>
      </c>
      <c r="H1096" t="str">
        <f t="shared" si="2021"/>
        <v>14</v>
      </c>
      <c r="I1096" t="str">
        <f t="shared" si="2022"/>
        <v>Flodkrebs_14_20220825_DL2022050_KoegeGym</v>
      </c>
      <c r="J1096" t="str">
        <f>VLOOKUP(MID(C1096,4,6),Datasæt_Analysesystemer!$B$2:$E$69,3,FALSE)</f>
        <v>Flodkrebs</v>
      </c>
      <c r="K1096" t="str">
        <f t="shared" si="2023"/>
        <v>EP</v>
      </c>
      <c r="L1096" s="7" t="str">
        <f t="shared" si="2035"/>
        <v>No Ct</v>
      </c>
      <c r="M1096" t="str">
        <f t="shared" si="2024"/>
        <v/>
      </c>
      <c r="N1096" t="str">
        <f t="shared" si="2025"/>
        <v/>
      </c>
      <c r="O1096" t="str">
        <f t="shared" si="2026"/>
        <v/>
      </c>
    </row>
    <row r="1097" spans="1:25" x14ac:dyDescent="0.25">
      <c r="A1097" t="s">
        <v>137</v>
      </c>
      <c r="B1097" t="s">
        <v>76</v>
      </c>
      <c r="C1097" t="s">
        <v>484</v>
      </c>
      <c r="D1097">
        <v>0.01</v>
      </c>
      <c r="E1097" t="s">
        <v>1275</v>
      </c>
      <c r="F1097" t="s">
        <v>521</v>
      </c>
      <c r="G1097" t="str">
        <f t="shared" si="2020"/>
        <v>DL2022050</v>
      </c>
      <c r="H1097" t="str">
        <f t="shared" si="2021"/>
        <v>14</v>
      </c>
      <c r="I1097" t="str">
        <f t="shared" si="2022"/>
        <v>Flodkrebs_14_20220825_DL2022050_KoegeGym</v>
      </c>
      <c r="J1097" t="str">
        <f>VLOOKUP(MID(C1097,4,6),Datasæt_Analysesystemer!$B$2:$E$69,3,FALSE)</f>
        <v>Flodkrebs</v>
      </c>
      <c r="K1097" t="str">
        <f t="shared" si="2023"/>
        <v>EP</v>
      </c>
      <c r="L1097" s="7" t="str">
        <f t="shared" si="2035"/>
        <v>No Ct</v>
      </c>
      <c r="M1097" t="str">
        <f t="shared" si="2024"/>
        <v/>
      </c>
      <c r="N1097" t="str">
        <f t="shared" si="2025"/>
        <v/>
      </c>
      <c r="O1097" t="str">
        <f t="shared" si="2026"/>
        <v/>
      </c>
      <c r="Y1097" t="str">
        <f>O1099</f>
        <v/>
      </c>
    </row>
    <row r="1098" spans="1:25" x14ac:dyDescent="0.25">
      <c r="A1098" t="s">
        <v>176</v>
      </c>
      <c r="B1098" t="s">
        <v>23</v>
      </c>
      <c r="C1098" t="s">
        <v>509</v>
      </c>
      <c r="D1098">
        <v>0.01</v>
      </c>
      <c r="E1098">
        <v>28.99</v>
      </c>
      <c r="F1098" t="s">
        <v>521</v>
      </c>
      <c r="G1098" t="str">
        <f t="shared" si="2020"/>
        <v>DL2022050</v>
      </c>
      <c r="H1098" t="str">
        <f t="shared" si="2021"/>
        <v>15</v>
      </c>
      <c r="I1098" t="str">
        <f t="shared" si="2022"/>
        <v>Signalkrebs_15_20220825_DL2022050_KoegeGym</v>
      </c>
      <c r="J1098" t="str">
        <f>VLOOKUP(MID(C1098,4,6),Datasæt_Analysesystemer!$B$2:$E$69,3,FALSE)</f>
        <v>Signalkrebs</v>
      </c>
      <c r="K1098" t="str">
        <f t="shared" si="2023"/>
        <v>PK</v>
      </c>
      <c r="L1098" s="7">
        <f t="shared" si="2035"/>
        <v>28.99</v>
      </c>
      <c r="M1098">
        <f t="shared" si="2024"/>
        <v>28.99</v>
      </c>
      <c r="N1098">
        <f t="shared" si="2025"/>
        <v>0</v>
      </c>
      <c r="O1098">
        <f t="shared" si="2026"/>
        <v>0</v>
      </c>
      <c r="Q1098">
        <f t="shared" ref="Q1098" si="2140">IF(L1100="No Ct",0,L1100)</f>
        <v>0</v>
      </c>
      <c r="R1098">
        <f t="shared" ref="R1098" si="2141">IF(L1101="No Ct",0,L1101)</f>
        <v>0</v>
      </c>
      <c r="S1098" t="str">
        <f t="shared" ref="S1098" si="2142">IF(AND(M1098&gt;0,N1098=0),"Valid","Invalid")</f>
        <v>Valid</v>
      </c>
      <c r="T1098" t="str">
        <f t="shared" ref="T1098" si="2143">IF(OR(Q1098&gt;1,R1098&gt;1),"Present","Absent")</f>
        <v>Absent</v>
      </c>
      <c r="U1098" t="str">
        <f t="shared" ref="U1098" si="2144">IF(OR(AND(Q1098&gt;1,Q1098&lt;41),AND(R1098&gt;1,R1098&lt;41)),"Ct&lt;41","Ct&gt;41")</f>
        <v>Ct&gt;41</v>
      </c>
      <c r="V1098" t="str">
        <f t="shared" ref="V1098" si="2145">J1098</f>
        <v>Signalkrebs</v>
      </c>
      <c r="W1098" t="str">
        <f t="shared" ref="W1098" si="2146">MID(F1098,10,9)</f>
        <v>DL2022050</v>
      </c>
      <c r="X1098" t="str">
        <f t="shared" ref="X1098" si="2147">W1098&amp;"_"&amp;V1098&amp;"_"&amp;S1098&amp;"_"&amp;T1098&amp;"_"&amp;U1098</f>
        <v>DL2022050_Signalkrebs_Valid_Absent_Ct&gt;41</v>
      </c>
    </row>
    <row r="1099" spans="1:25" x14ac:dyDescent="0.25">
      <c r="A1099" t="s">
        <v>152</v>
      </c>
      <c r="B1099" t="s">
        <v>51</v>
      </c>
      <c r="C1099" t="s">
        <v>497</v>
      </c>
      <c r="D1099">
        <v>0.01</v>
      </c>
      <c r="E1099" t="s">
        <v>1275</v>
      </c>
      <c r="F1099" t="s">
        <v>521</v>
      </c>
      <c r="G1099" t="str">
        <f t="shared" si="2020"/>
        <v>DL2022050</v>
      </c>
      <c r="H1099" t="str">
        <f t="shared" si="2021"/>
        <v>15</v>
      </c>
      <c r="I1099" t="str">
        <f t="shared" si="2022"/>
        <v>Signalkrebs_15_20220825_DL2022050_KoegeGym</v>
      </c>
      <c r="J1099" t="str">
        <f>VLOOKUP(MID(C1099,4,6),Datasæt_Analysesystemer!$B$2:$E$69,3,FALSE)</f>
        <v>Signalkrebs</v>
      </c>
      <c r="K1099" t="str">
        <f t="shared" si="2023"/>
        <v>NK</v>
      </c>
      <c r="L1099" s="7" t="str">
        <f t="shared" si="2035"/>
        <v>No Ct</v>
      </c>
      <c r="M1099" t="str">
        <f t="shared" si="2024"/>
        <v/>
      </c>
      <c r="N1099" t="str">
        <f t="shared" si="2025"/>
        <v/>
      </c>
      <c r="O1099" t="str">
        <f t="shared" si="2026"/>
        <v/>
      </c>
    </row>
    <row r="1100" spans="1:25" x14ac:dyDescent="0.25">
      <c r="A1100" t="s">
        <v>116</v>
      </c>
      <c r="B1100" t="s">
        <v>76</v>
      </c>
      <c r="C1100" t="s">
        <v>485</v>
      </c>
      <c r="D1100">
        <v>0.01</v>
      </c>
      <c r="E1100" t="s">
        <v>1275</v>
      </c>
      <c r="F1100" t="s">
        <v>521</v>
      </c>
      <c r="G1100" t="str">
        <f t="shared" si="2020"/>
        <v>DL2022050</v>
      </c>
      <c r="H1100" t="str">
        <f t="shared" si="2021"/>
        <v>15</v>
      </c>
      <c r="I1100" t="str">
        <f t="shared" si="2022"/>
        <v>Signalkrebs_15_20220825_DL2022050_KoegeGym</v>
      </c>
      <c r="J1100" t="str">
        <f>VLOOKUP(MID(C1100,4,6),Datasæt_Analysesystemer!$B$2:$E$69,3,FALSE)</f>
        <v>Signalkrebs</v>
      </c>
      <c r="K1100" t="str">
        <f t="shared" si="2023"/>
        <v>EP</v>
      </c>
      <c r="L1100" s="7" t="str">
        <f t="shared" si="2035"/>
        <v>No Ct</v>
      </c>
      <c r="M1100" t="str">
        <f t="shared" si="2024"/>
        <v/>
      </c>
      <c r="N1100" t="str">
        <f t="shared" si="2025"/>
        <v/>
      </c>
      <c r="O1100" t="str">
        <f t="shared" si="2026"/>
        <v/>
      </c>
    </row>
    <row r="1101" spans="1:25" x14ac:dyDescent="0.25">
      <c r="A1101" t="s">
        <v>138</v>
      </c>
      <c r="B1101" t="s">
        <v>76</v>
      </c>
      <c r="C1101" t="s">
        <v>485</v>
      </c>
      <c r="D1101">
        <v>0.01</v>
      </c>
      <c r="E1101" t="s">
        <v>1275</v>
      </c>
      <c r="F1101" t="s">
        <v>521</v>
      </c>
      <c r="G1101" t="str">
        <f t="shared" si="2020"/>
        <v>DL2022050</v>
      </c>
      <c r="H1101" t="str">
        <f t="shared" si="2021"/>
        <v>15</v>
      </c>
      <c r="I1101" t="str">
        <f t="shared" si="2022"/>
        <v>Signalkrebs_15_20220825_DL2022050_KoegeGym</v>
      </c>
      <c r="J1101" t="str">
        <f>VLOOKUP(MID(C1101,4,6),Datasæt_Analysesystemer!$B$2:$E$69,3,FALSE)</f>
        <v>Signalkrebs</v>
      </c>
      <c r="K1101" t="str">
        <f t="shared" si="2023"/>
        <v>EP</v>
      </c>
      <c r="L1101" s="7" t="str">
        <f t="shared" si="2035"/>
        <v>No Ct</v>
      </c>
      <c r="M1101" t="str">
        <f t="shared" si="2024"/>
        <v/>
      </c>
      <c r="N1101" t="str">
        <f t="shared" si="2025"/>
        <v/>
      </c>
      <c r="O1101" t="str">
        <f t="shared" si="2026"/>
        <v/>
      </c>
      <c r="Y1101" t="str">
        <f>O1103</f>
        <v/>
      </c>
    </row>
    <row r="1102" spans="1:25" x14ac:dyDescent="0.25">
      <c r="A1102" t="s">
        <v>178</v>
      </c>
      <c r="B1102" t="s">
        <v>23</v>
      </c>
      <c r="C1102" t="s">
        <v>510</v>
      </c>
      <c r="D1102">
        <v>0.01</v>
      </c>
      <c r="E1102" t="s">
        <v>1275</v>
      </c>
      <c r="F1102" t="s">
        <v>521</v>
      </c>
      <c r="G1102" t="str">
        <f t="shared" si="2020"/>
        <v>DL2022050</v>
      </c>
      <c r="H1102" t="str">
        <f t="shared" si="2021"/>
        <v>16</v>
      </c>
      <c r="I1102" t="str">
        <f t="shared" si="2022"/>
        <v>Signalkrebs_16_20220825_DL2022050_KoegeGym</v>
      </c>
      <c r="J1102" t="str">
        <f>VLOOKUP(MID(C1102,4,6),Datasæt_Analysesystemer!$B$2:$E$69,3,FALSE)</f>
        <v>Signalkrebs</v>
      </c>
      <c r="K1102" t="str">
        <f t="shared" si="2023"/>
        <v>PK</v>
      </c>
      <c r="L1102" s="7" t="str">
        <f t="shared" si="2035"/>
        <v>No Ct</v>
      </c>
      <c r="M1102">
        <f t="shared" si="2024"/>
        <v>0</v>
      </c>
      <c r="N1102">
        <f t="shared" si="2025"/>
        <v>0</v>
      </c>
      <c r="O1102">
        <f t="shared" si="2026"/>
        <v>0</v>
      </c>
      <c r="Q1102">
        <f t="shared" ref="Q1102" si="2148">IF(L1104="No Ct",0,L1104)</f>
        <v>0</v>
      </c>
      <c r="R1102">
        <f t="shared" ref="R1102" si="2149">IF(L1105="No Ct",0,L1105)</f>
        <v>0</v>
      </c>
      <c r="S1102" t="str">
        <f t="shared" ref="S1102" si="2150">IF(AND(M1102&gt;0,N1102=0),"Valid","Invalid")</f>
        <v>Invalid</v>
      </c>
      <c r="T1102" t="str">
        <f t="shared" ref="T1102" si="2151">IF(OR(Q1102&gt;1,R1102&gt;1),"Present","Absent")</f>
        <v>Absent</v>
      </c>
      <c r="U1102" t="str">
        <f t="shared" ref="U1102" si="2152">IF(OR(AND(Q1102&gt;1,Q1102&lt;41),AND(R1102&gt;1,R1102&lt;41)),"Ct&lt;41","Ct&gt;41")</f>
        <v>Ct&gt;41</v>
      </c>
      <c r="V1102" t="str">
        <f t="shared" ref="V1102" si="2153">J1102</f>
        <v>Signalkrebs</v>
      </c>
      <c r="W1102" t="str">
        <f t="shared" ref="W1102" si="2154">MID(F1102,10,9)</f>
        <v>DL2022050</v>
      </c>
      <c r="X1102" t="str">
        <f t="shared" ref="X1102" si="2155">W1102&amp;"_"&amp;V1102&amp;"_"&amp;S1102&amp;"_"&amp;T1102&amp;"_"&amp;U1102</f>
        <v>DL2022050_Signalkrebs_Invalid_Absent_Ct&gt;41</v>
      </c>
    </row>
    <row r="1103" spans="1:25" x14ac:dyDescent="0.25">
      <c r="A1103" t="s">
        <v>154</v>
      </c>
      <c r="B1103" t="s">
        <v>51</v>
      </c>
      <c r="C1103" t="s">
        <v>498</v>
      </c>
      <c r="D1103">
        <v>0.01</v>
      </c>
      <c r="E1103" t="s">
        <v>1275</v>
      </c>
      <c r="F1103" t="s">
        <v>521</v>
      </c>
      <c r="G1103" t="str">
        <f t="shared" si="2020"/>
        <v>DL2022050</v>
      </c>
      <c r="H1103" t="str">
        <f t="shared" si="2021"/>
        <v>16</v>
      </c>
      <c r="I1103" t="str">
        <f t="shared" si="2022"/>
        <v>Signalkrebs_16_20220825_DL2022050_KoegeGym</v>
      </c>
      <c r="J1103" t="str">
        <f>VLOOKUP(MID(C1103,4,6),Datasæt_Analysesystemer!$B$2:$E$69,3,FALSE)</f>
        <v>Signalkrebs</v>
      </c>
      <c r="K1103" t="str">
        <f t="shared" si="2023"/>
        <v>NK</v>
      </c>
      <c r="L1103" s="7" t="str">
        <f t="shared" si="2035"/>
        <v>No Ct</v>
      </c>
      <c r="M1103" t="str">
        <f t="shared" si="2024"/>
        <v/>
      </c>
      <c r="N1103" t="str">
        <f t="shared" si="2025"/>
        <v/>
      </c>
      <c r="O1103" t="str">
        <f t="shared" si="2026"/>
        <v/>
      </c>
    </row>
    <row r="1104" spans="1:25" x14ac:dyDescent="0.25">
      <c r="A1104" t="s">
        <v>118</v>
      </c>
      <c r="B1104" t="s">
        <v>76</v>
      </c>
      <c r="C1104" t="s">
        <v>486</v>
      </c>
      <c r="D1104">
        <v>0.01</v>
      </c>
      <c r="E1104" t="s">
        <v>1275</v>
      </c>
      <c r="F1104" t="s">
        <v>521</v>
      </c>
      <c r="G1104" t="str">
        <f t="shared" si="2020"/>
        <v>DL2022050</v>
      </c>
      <c r="H1104" t="str">
        <f t="shared" si="2021"/>
        <v>16</v>
      </c>
      <c r="I1104" t="str">
        <f t="shared" si="2022"/>
        <v>Signalkrebs_16_20220825_DL2022050_KoegeGym</v>
      </c>
      <c r="J1104" t="str">
        <f>VLOOKUP(MID(C1104,4,6),Datasæt_Analysesystemer!$B$2:$E$69,3,FALSE)</f>
        <v>Signalkrebs</v>
      </c>
      <c r="K1104" t="str">
        <f t="shared" si="2023"/>
        <v>EP</v>
      </c>
      <c r="L1104" s="7" t="str">
        <f t="shared" si="2035"/>
        <v>No Ct</v>
      </c>
      <c r="M1104" t="str">
        <f t="shared" si="2024"/>
        <v/>
      </c>
      <c r="N1104" t="str">
        <f t="shared" si="2025"/>
        <v/>
      </c>
      <c r="O1104" t="str">
        <f t="shared" si="2026"/>
        <v/>
      </c>
    </row>
    <row r="1105" spans="1:25" x14ac:dyDescent="0.25">
      <c r="A1105" t="s">
        <v>139</v>
      </c>
      <c r="B1105" t="s">
        <v>76</v>
      </c>
      <c r="C1105" t="s">
        <v>486</v>
      </c>
      <c r="D1105">
        <v>0.01</v>
      </c>
      <c r="E1105" t="s">
        <v>1275</v>
      </c>
      <c r="F1105" t="s">
        <v>521</v>
      </c>
      <c r="G1105" t="str">
        <f t="shared" si="2020"/>
        <v>DL2022050</v>
      </c>
      <c r="H1105" t="str">
        <f t="shared" si="2021"/>
        <v>16</v>
      </c>
      <c r="I1105" t="str">
        <f t="shared" si="2022"/>
        <v>Signalkrebs_16_20220825_DL2022050_KoegeGym</v>
      </c>
      <c r="J1105" t="str">
        <f>VLOOKUP(MID(C1105,4,6),Datasæt_Analysesystemer!$B$2:$E$69,3,FALSE)</f>
        <v>Signalkrebs</v>
      </c>
      <c r="K1105" t="str">
        <f t="shared" si="2023"/>
        <v>EP</v>
      </c>
      <c r="L1105" s="7" t="str">
        <f t="shared" si="2035"/>
        <v>No Ct</v>
      </c>
      <c r="M1105" t="str">
        <f t="shared" si="2024"/>
        <v/>
      </c>
      <c r="N1105" t="str">
        <f t="shared" si="2025"/>
        <v/>
      </c>
      <c r="O1105" t="str">
        <f t="shared" si="2026"/>
        <v/>
      </c>
      <c r="Y1105" t="str">
        <f>O1107</f>
        <v/>
      </c>
    </row>
    <row r="1106" spans="1:25" x14ac:dyDescent="0.25">
      <c r="A1106" t="s">
        <v>180</v>
      </c>
      <c r="B1106" t="s">
        <v>23</v>
      </c>
      <c r="C1106" t="s">
        <v>511</v>
      </c>
      <c r="D1106">
        <v>0.01</v>
      </c>
      <c r="E1106">
        <v>48.49</v>
      </c>
      <c r="F1106" t="s">
        <v>521</v>
      </c>
      <c r="G1106" t="str">
        <f t="shared" ref="G1106:G1169" si="2156">MID(F1106,10,9)</f>
        <v>DL2022050</v>
      </c>
      <c r="H1106" t="str">
        <f t="shared" ref="H1106:H1169" si="2157">LEFT(C1106,2)</f>
        <v>17</v>
      </c>
      <c r="I1106" t="str">
        <f t="shared" ref="I1106:I1169" si="2158">J1106&amp;"_"&amp;H1106&amp;"_"&amp;F1106</f>
        <v>Galizisk sumpkrebs_17_20220825_DL2022050_KoegeGym</v>
      </c>
      <c r="J1106" t="str">
        <f>VLOOKUP(MID(C1106,4,6),Datasæt_Analysesystemer!$B$2:$E$69,3,FALSE)</f>
        <v>Galizisk sumpkrebs</v>
      </c>
      <c r="K1106" t="str">
        <f t="shared" ref="K1106:K1169" si="2159">RIGHT(C1106,2)</f>
        <v>PK</v>
      </c>
      <c r="L1106" s="7">
        <f t="shared" si="2035"/>
        <v>48.49</v>
      </c>
      <c r="M1106">
        <f t="shared" ref="M1106:M1169" si="2160">IF(K1106="PK",SUMIFS(L:L,K:K,"PK",I:I,I1106),"")</f>
        <v>48.49</v>
      </c>
      <c r="N1106">
        <f t="shared" ref="N1106:N1169" si="2161">IF(K1106="PK",SUMIFS(L:L,K:K,"NK",I:I,I1106),"")</f>
        <v>0</v>
      </c>
      <c r="O1106">
        <f t="shared" ref="O1106:O1169" si="2162">IF(K1106="PK",SUMIFS(L:L,K:K,"EP",I:I,I1106),"")</f>
        <v>0</v>
      </c>
      <c r="Q1106">
        <f t="shared" ref="Q1106" si="2163">IF(L1108="No Ct",0,L1108)</f>
        <v>0</v>
      </c>
      <c r="R1106">
        <f t="shared" ref="R1106" si="2164">IF(L1109="No Ct",0,L1109)</f>
        <v>0</v>
      </c>
      <c r="S1106" t="str">
        <f t="shared" ref="S1106" si="2165">IF(AND(M1106&gt;0,N1106=0),"Valid","Invalid")</f>
        <v>Valid</v>
      </c>
      <c r="T1106" t="str">
        <f t="shared" ref="T1106" si="2166">IF(OR(Q1106&gt;1,R1106&gt;1),"Present","Absent")</f>
        <v>Absent</v>
      </c>
      <c r="U1106" t="str">
        <f t="shared" ref="U1106" si="2167">IF(OR(AND(Q1106&gt;1,Q1106&lt;41),AND(R1106&gt;1,R1106&lt;41)),"Ct&lt;41","Ct&gt;41")</f>
        <v>Ct&gt;41</v>
      </c>
      <c r="V1106" t="str">
        <f t="shared" ref="V1106" si="2168">J1106</f>
        <v>Galizisk sumpkrebs</v>
      </c>
      <c r="W1106" t="str">
        <f t="shared" ref="W1106" si="2169">MID(F1106,10,9)</f>
        <v>DL2022050</v>
      </c>
      <c r="X1106" t="str">
        <f t="shared" ref="X1106" si="2170">W1106&amp;"_"&amp;V1106&amp;"_"&amp;S1106&amp;"_"&amp;T1106&amp;"_"&amp;U1106</f>
        <v>DL2022050_Galizisk sumpkrebs_Valid_Absent_Ct&gt;41</v>
      </c>
    </row>
    <row r="1107" spans="1:25" x14ac:dyDescent="0.25">
      <c r="A1107" t="s">
        <v>156</v>
      </c>
      <c r="B1107" t="s">
        <v>51</v>
      </c>
      <c r="C1107" t="s">
        <v>499</v>
      </c>
      <c r="D1107">
        <v>0.01</v>
      </c>
      <c r="E1107" t="s">
        <v>1275</v>
      </c>
      <c r="F1107" t="s">
        <v>521</v>
      </c>
      <c r="G1107" t="str">
        <f t="shared" si="2156"/>
        <v>DL2022050</v>
      </c>
      <c r="H1107" t="str">
        <f t="shared" si="2157"/>
        <v>17</v>
      </c>
      <c r="I1107" t="str">
        <f t="shared" si="2158"/>
        <v>Galizisk sumpkrebs_17_20220825_DL2022050_KoegeGym</v>
      </c>
      <c r="J1107" t="str">
        <f>VLOOKUP(MID(C1107,4,6),Datasæt_Analysesystemer!$B$2:$E$69,3,FALSE)</f>
        <v>Galizisk sumpkrebs</v>
      </c>
      <c r="K1107" t="str">
        <f t="shared" si="2159"/>
        <v>NK</v>
      </c>
      <c r="L1107" s="7" t="str">
        <f t="shared" ref="L1107:L1170" si="2171">IF(TRIM(E1107)="No Ct","No Ct",E1107)</f>
        <v>No Ct</v>
      </c>
      <c r="M1107" t="str">
        <f t="shared" si="2160"/>
        <v/>
      </c>
      <c r="N1107" t="str">
        <f t="shared" si="2161"/>
        <v/>
      </c>
      <c r="O1107" t="str">
        <f t="shared" si="2162"/>
        <v/>
      </c>
    </row>
    <row r="1108" spans="1:25" x14ac:dyDescent="0.25">
      <c r="A1108" t="s">
        <v>120</v>
      </c>
      <c r="B1108" t="s">
        <v>76</v>
      </c>
      <c r="C1108" t="s">
        <v>487</v>
      </c>
      <c r="D1108">
        <v>0.01</v>
      </c>
      <c r="E1108" t="s">
        <v>1275</v>
      </c>
      <c r="F1108" t="s">
        <v>521</v>
      </c>
      <c r="G1108" t="str">
        <f t="shared" si="2156"/>
        <v>DL2022050</v>
      </c>
      <c r="H1108" t="str">
        <f t="shared" si="2157"/>
        <v>17</v>
      </c>
      <c r="I1108" t="str">
        <f t="shared" si="2158"/>
        <v>Galizisk sumpkrebs_17_20220825_DL2022050_KoegeGym</v>
      </c>
      <c r="J1108" t="str">
        <f>VLOOKUP(MID(C1108,4,6),Datasæt_Analysesystemer!$B$2:$E$69,3,FALSE)</f>
        <v>Galizisk sumpkrebs</v>
      </c>
      <c r="K1108" t="str">
        <f t="shared" si="2159"/>
        <v>EP</v>
      </c>
      <c r="L1108" s="7" t="str">
        <f t="shared" si="2171"/>
        <v>No Ct</v>
      </c>
      <c r="M1108" t="str">
        <f t="shared" si="2160"/>
        <v/>
      </c>
      <c r="N1108" t="str">
        <f t="shared" si="2161"/>
        <v/>
      </c>
      <c r="O1108" t="str">
        <f t="shared" si="2162"/>
        <v/>
      </c>
    </row>
    <row r="1109" spans="1:25" x14ac:dyDescent="0.25">
      <c r="A1109" t="s">
        <v>140</v>
      </c>
      <c r="B1109" t="s">
        <v>76</v>
      </c>
      <c r="C1109" t="s">
        <v>487</v>
      </c>
      <c r="D1109">
        <v>0.01</v>
      </c>
      <c r="E1109" t="s">
        <v>1275</v>
      </c>
      <c r="F1109" t="s">
        <v>521</v>
      </c>
      <c r="G1109" t="str">
        <f t="shared" si="2156"/>
        <v>DL2022050</v>
      </c>
      <c r="H1109" t="str">
        <f t="shared" si="2157"/>
        <v>17</v>
      </c>
      <c r="I1109" t="str">
        <f t="shared" si="2158"/>
        <v>Galizisk sumpkrebs_17_20220825_DL2022050_KoegeGym</v>
      </c>
      <c r="J1109" t="str">
        <f>VLOOKUP(MID(C1109,4,6),Datasæt_Analysesystemer!$B$2:$E$69,3,FALSE)</f>
        <v>Galizisk sumpkrebs</v>
      </c>
      <c r="K1109" t="str">
        <f t="shared" si="2159"/>
        <v>EP</v>
      </c>
      <c r="L1109" s="7" t="str">
        <f t="shared" si="2171"/>
        <v>No Ct</v>
      </c>
      <c r="M1109" t="str">
        <f t="shared" si="2160"/>
        <v/>
      </c>
      <c r="N1109" t="str">
        <f t="shared" si="2161"/>
        <v/>
      </c>
      <c r="O1109" t="str">
        <f t="shared" si="2162"/>
        <v/>
      </c>
      <c r="Y1109" t="str">
        <f>O1111</f>
        <v/>
      </c>
    </row>
    <row r="1110" spans="1:25" x14ac:dyDescent="0.25">
      <c r="A1110" t="s">
        <v>182</v>
      </c>
      <c r="B1110" t="s">
        <v>23</v>
      </c>
      <c r="C1110" t="s">
        <v>512</v>
      </c>
      <c r="D1110">
        <v>0.01</v>
      </c>
      <c r="E1110">
        <v>30.34</v>
      </c>
      <c r="F1110" t="s">
        <v>521</v>
      </c>
      <c r="G1110" t="str">
        <f t="shared" si="2156"/>
        <v>DL2022050</v>
      </c>
      <c r="H1110" t="str">
        <f t="shared" si="2157"/>
        <v>18</v>
      </c>
      <c r="I1110" t="str">
        <f t="shared" si="2158"/>
        <v>Galizisk sumpkrebs_18_20220825_DL2022050_KoegeGym</v>
      </c>
      <c r="J1110" t="str">
        <f>VLOOKUP(MID(C1110,4,6),Datasæt_Analysesystemer!$B$2:$E$69,3,FALSE)</f>
        <v>Galizisk sumpkrebs</v>
      </c>
      <c r="K1110" t="str">
        <f t="shared" si="2159"/>
        <v>PK</v>
      </c>
      <c r="L1110" s="7">
        <f t="shared" si="2171"/>
        <v>30.34</v>
      </c>
      <c r="M1110">
        <f t="shared" si="2160"/>
        <v>30.34</v>
      </c>
      <c r="N1110">
        <f t="shared" si="2161"/>
        <v>0</v>
      </c>
      <c r="O1110">
        <f t="shared" si="2162"/>
        <v>0</v>
      </c>
      <c r="Q1110">
        <f t="shared" ref="Q1110" si="2172">IF(L1112="No Ct",0,L1112)</f>
        <v>0</v>
      </c>
      <c r="R1110">
        <f t="shared" ref="R1110" si="2173">IF(L1113="No Ct",0,L1113)</f>
        <v>0</v>
      </c>
      <c r="S1110" t="str">
        <f t="shared" ref="S1110" si="2174">IF(AND(M1110&gt;0,N1110=0),"Valid","Invalid")</f>
        <v>Valid</v>
      </c>
      <c r="T1110" t="str">
        <f t="shared" ref="T1110" si="2175">IF(OR(Q1110&gt;1,R1110&gt;1),"Present","Absent")</f>
        <v>Absent</v>
      </c>
      <c r="U1110" t="str">
        <f t="shared" ref="U1110" si="2176">IF(OR(AND(Q1110&gt;1,Q1110&lt;41),AND(R1110&gt;1,R1110&lt;41)),"Ct&lt;41","Ct&gt;41")</f>
        <v>Ct&gt;41</v>
      </c>
      <c r="V1110" t="str">
        <f t="shared" ref="V1110" si="2177">J1110</f>
        <v>Galizisk sumpkrebs</v>
      </c>
      <c r="W1110" t="str">
        <f t="shared" ref="W1110" si="2178">MID(F1110,10,9)</f>
        <v>DL2022050</v>
      </c>
      <c r="X1110" t="str">
        <f t="shared" ref="X1110" si="2179">W1110&amp;"_"&amp;V1110&amp;"_"&amp;S1110&amp;"_"&amp;T1110&amp;"_"&amp;U1110</f>
        <v>DL2022050_Galizisk sumpkrebs_Valid_Absent_Ct&gt;41</v>
      </c>
    </row>
    <row r="1111" spans="1:25" x14ac:dyDescent="0.25">
      <c r="A1111" t="s">
        <v>158</v>
      </c>
      <c r="B1111" t="s">
        <v>51</v>
      </c>
      <c r="C1111" t="s">
        <v>500</v>
      </c>
      <c r="D1111">
        <v>0.01</v>
      </c>
      <c r="E1111" t="s">
        <v>1275</v>
      </c>
      <c r="F1111" t="s">
        <v>521</v>
      </c>
      <c r="G1111" t="str">
        <f t="shared" si="2156"/>
        <v>DL2022050</v>
      </c>
      <c r="H1111" t="str">
        <f t="shared" si="2157"/>
        <v>18</v>
      </c>
      <c r="I1111" t="str">
        <f t="shared" si="2158"/>
        <v>Galizisk sumpkrebs_18_20220825_DL2022050_KoegeGym</v>
      </c>
      <c r="J1111" t="str">
        <f>VLOOKUP(MID(C1111,4,6),Datasæt_Analysesystemer!$B$2:$E$69,3,FALSE)</f>
        <v>Galizisk sumpkrebs</v>
      </c>
      <c r="K1111" t="str">
        <f t="shared" si="2159"/>
        <v>NK</v>
      </c>
      <c r="L1111" s="7" t="str">
        <f t="shared" si="2171"/>
        <v>No Ct</v>
      </c>
      <c r="M1111" t="str">
        <f t="shared" si="2160"/>
        <v/>
      </c>
      <c r="N1111" t="str">
        <f t="shared" si="2161"/>
        <v/>
      </c>
      <c r="O1111" t="str">
        <f t="shared" si="2162"/>
        <v/>
      </c>
    </row>
    <row r="1112" spans="1:25" x14ac:dyDescent="0.25">
      <c r="A1112" t="s">
        <v>122</v>
      </c>
      <c r="B1112" t="s">
        <v>76</v>
      </c>
      <c r="C1112" t="s">
        <v>488</v>
      </c>
      <c r="D1112">
        <v>0.01</v>
      </c>
      <c r="E1112" t="s">
        <v>1275</v>
      </c>
      <c r="F1112" t="s">
        <v>521</v>
      </c>
      <c r="G1112" t="str">
        <f t="shared" si="2156"/>
        <v>DL2022050</v>
      </c>
      <c r="H1112" t="str">
        <f t="shared" si="2157"/>
        <v>18</v>
      </c>
      <c r="I1112" t="str">
        <f t="shared" si="2158"/>
        <v>Galizisk sumpkrebs_18_20220825_DL2022050_KoegeGym</v>
      </c>
      <c r="J1112" t="str">
        <f>VLOOKUP(MID(C1112,4,6),Datasæt_Analysesystemer!$B$2:$E$69,3,FALSE)</f>
        <v>Galizisk sumpkrebs</v>
      </c>
      <c r="K1112" t="str">
        <f t="shared" si="2159"/>
        <v>EP</v>
      </c>
      <c r="L1112" s="7" t="str">
        <f t="shared" si="2171"/>
        <v>No Ct</v>
      </c>
      <c r="M1112" t="str">
        <f t="shared" si="2160"/>
        <v/>
      </c>
      <c r="N1112" t="str">
        <f t="shared" si="2161"/>
        <v/>
      </c>
      <c r="O1112" t="str">
        <f t="shared" si="2162"/>
        <v/>
      </c>
    </row>
    <row r="1113" spans="1:25" x14ac:dyDescent="0.25">
      <c r="A1113" t="s">
        <v>141</v>
      </c>
      <c r="B1113" t="s">
        <v>76</v>
      </c>
      <c r="C1113" t="s">
        <v>488</v>
      </c>
      <c r="D1113">
        <v>0.01</v>
      </c>
      <c r="E1113" t="s">
        <v>1275</v>
      </c>
      <c r="F1113" t="s">
        <v>521</v>
      </c>
      <c r="G1113" t="str">
        <f t="shared" si="2156"/>
        <v>DL2022050</v>
      </c>
      <c r="H1113" t="str">
        <f t="shared" si="2157"/>
        <v>18</v>
      </c>
      <c r="I1113" t="str">
        <f t="shared" si="2158"/>
        <v>Galizisk sumpkrebs_18_20220825_DL2022050_KoegeGym</v>
      </c>
      <c r="J1113" t="str">
        <f>VLOOKUP(MID(C1113,4,6),Datasæt_Analysesystemer!$B$2:$E$69,3,FALSE)</f>
        <v>Galizisk sumpkrebs</v>
      </c>
      <c r="K1113" t="str">
        <f t="shared" si="2159"/>
        <v>EP</v>
      </c>
      <c r="L1113" s="7" t="str">
        <f t="shared" si="2171"/>
        <v>No Ct</v>
      </c>
      <c r="M1113" t="str">
        <f t="shared" si="2160"/>
        <v/>
      </c>
      <c r="N1113" t="str">
        <f t="shared" si="2161"/>
        <v/>
      </c>
      <c r="O1113" t="str">
        <f t="shared" si="2162"/>
        <v/>
      </c>
      <c r="Y1113" t="str">
        <f>O1115</f>
        <v/>
      </c>
    </row>
    <row r="1114" spans="1:25" x14ac:dyDescent="0.25">
      <c r="A1114" t="s">
        <v>184</v>
      </c>
      <c r="B1114" t="s">
        <v>23</v>
      </c>
      <c r="C1114" t="s">
        <v>513</v>
      </c>
      <c r="D1114">
        <v>0.01</v>
      </c>
      <c r="E1114">
        <v>36.020000000000003</v>
      </c>
      <c r="F1114" t="s">
        <v>521</v>
      </c>
      <c r="G1114" t="str">
        <f t="shared" si="2156"/>
        <v>DL2022050</v>
      </c>
      <c r="H1114" t="str">
        <f t="shared" si="2157"/>
        <v>19</v>
      </c>
      <c r="I1114" t="str">
        <f t="shared" si="2158"/>
        <v>Kinesisk uldhåndskrabbe_19_20220825_DL2022050_KoegeGym</v>
      </c>
      <c r="J1114" t="str">
        <f>VLOOKUP(MID(C1114,4,6),Datasæt_Analysesystemer!$B$2:$E$69,3,FALSE)</f>
        <v>Kinesisk uldhåndskrabbe</v>
      </c>
      <c r="K1114" t="str">
        <f t="shared" si="2159"/>
        <v>PK</v>
      </c>
      <c r="L1114" s="7">
        <f t="shared" si="2171"/>
        <v>36.020000000000003</v>
      </c>
      <c r="M1114">
        <f t="shared" si="2160"/>
        <v>36.020000000000003</v>
      </c>
      <c r="N1114">
        <f t="shared" si="2161"/>
        <v>0</v>
      </c>
      <c r="O1114">
        <f t="shared" si="2162"/>
        <v>0</v>
      </c>
      <c r="Q1114">
        <f t="shared" ref="Q1114" si="2180">IF(L1116="No Ct",0,L1116)</f>
        <v>0</v>
      </c>
      <c r="R1114">
        <f t="shared" ref="R1114" si="2181">IF(L1117="No Ct",0,L1117)</f>
        <v>0</v>
      </c>
      <c r="S1114" t="str">
        <f t="shared" ref="S1114" si="2182">IF(AND(M1114&gt;0,N1114=0),"Valid","Invalid")</f>
        <v>Valid</v>
      </c>
      <c r="T1114" t="str">
        <f t="shared" ref="T1114" si="2183">IF(OR(Q1114&gt;1,R1114&gt;1),"Present","Absent")</f>
        <v>Absent</v>
      </c>
      <c r="U1114" t="str">
        <f t="shared" ref="U1114" si="2184">IF(OR(AND(Q1114&gt;1,Q1114&lt;41),AND(R1114&gt;1,R1114&lt;41)),"Ct&lt;41","Ct&gt;41")</f>
        <v>Ct&gt;41</v>
      </c>
      <c r="V1114" t="str">
        <f t="shared" ref="V1114" si="2185">J1114</f>
        <v>Kinesisk uldhåndskrabbe</v>
      </c>
      <c r="W1114" t="str">
        <f t="shared" ref="W1114" si="2186">MID(F1114,10,9)</f>
        <v>DL2022050</v>
      </c>
      <c r="X1114" t="str">
        <f t="shared" ref="X1114" si="2187">W1114&amp;"_"&amp;V1114&amp;"_"&amp;S1114&amp;"_"&amp;T1114&amp;"_"&amp;U1114</f>
        <v>DL2022050_Kinesisk uldhåndskrabbe_Valid_Absent_Ct&gt;41</v>
      </c>
    </row>
    <row r="1115" spans="1:25" x14ac:dyDescent="0.25">
      <c r="A1115" t="s">
        <v>160</v>
      </c>
      <c r="B1115" t="s">
        <v>51</v>
      </c>
      <c r="C1115" t="s">
        <v>501</v>
      </c>
      <c r="D1115">
        <v>0.01</v>
      </c>
      <c r="E1115" t="s">
        <v>1275</v>
      </c>
      <c r="F1115" t="s">
        <v>521</v>
      </c>
      <c r="G1115" t="str">
        <f t="shared" si="2156"/>
        <v>DL2022050</v>
      </c>
      <c r="H1115" t="str">
        <f t="shared" si="2157"/>
        <v>19</v>
      </c>
      <c r="I1115" t="str">
        <f t="shared" si="2158"/>
        <v>Kinesisk uldhåndskrabbe_19_20220825_DL2022050_KoegeGym</v>
      </c>
      <c r="J1115" t="str">
        <f>VLOOKUP(MID(C1115,4,6),Datasæt_Analysesystemer!$B$2:$E$69,3,FALSE)</f>
        <v>Kinesisk uldhåndskrabbe</v>
      </c>
      <c r="K1115" t="str">
        <f t="shared" si="2159"/>
        <v>NK</v>
      </c>
      <c r="L1115" s="7" t="str">
        <f t="shared" si="2171"/>
        <v>No Ct</v>
      </c>
      <c r="M1115" t="str">
        <f t="shared" si="2160"/>
        <v/>
      </c>
      <c r="N1115" t="str">
        <f t="shared" si="2161"/>
        <v/>
      </c>
      <c r="O1115" t="str">
        <f t="shared" si="2162"/>
        <v/>
      </c>
    </row>
    <row r="1116" spans="1:25" x14ac:dyDescent="0.25">
      <c r="A1116" t="s">
        <v>124</v>
      </c>
      <c r="B1116" t="s">
        <v>76</v>
      </c>
      <c r="C1116" t="s">
        <v>489</v>
      </c>
      <c r="D1116">
        <v>0.01</v>
      </c>
      <c r="E1116" t="s">
        <v>1275</v>
      </c>
      <c r="F1116" t="s">
        <v>521</v>
      </c>
      <c r="G1116" t="str">
        <f t="shared" si="2156"/>
        <v>DL2022050</v>
      </c>
      <c r="H1116" t="str">
        <f t="shared" si="2157"/>
        <v>19</v>
      </c>
      <c r="I1116" t="str">
        <f t="shared" si="2158"/>
        <v>Kinesisk uldhåndskrabbe_19_20220825_DL2022050_KoegeGym</v>
      </c>
      <c r="J1116" t="str">
        <f>VLOOKUP(MID(C1116,4,6),Datasæt_Analysesystemer!$B$2:$E$69,3,FALSE)</f>
        <v>Kinesisk uldhåndskrabbe</v>
      </c>
      <c r="K1116" t="str">
        <f t="shared" si="2159"/>
        <v>EP</v>
      </c>
      <c r="L1116" s="7" t="str">
        <f t="shared" si="2171"/>
        <v>No Ct</v>
      </c>
      <c r="M1116" t="str">
        <f t="shared" si="2160"/>
        <v/>
      </c>
      <c r="N1116" t="str">
        <f t="shared" si="2161"/>
        <v/>
      </c>
      <c r="O1116" t="str">
        <f t="shared" si="2162"/>
        <v/>
      </c>
    </row>
    <row r="1117" spans="1:25" x14ac:dyDescent="0.25">
      <c r="A1117" t="s">
        <v>142</v>
      </c>
      <c r="B1117" t="s">
        <v>76</v>
      </c>
      <c r="C1117" t="s">
        <v>489</v>
      </c>
      <c r="D1117">
        <v>0.01</v>
      </c>
      <c r="E1117" t="s">
        <v>1275</v>
      </c>
      <c r="F1117" t="s">
        <v>521</v>
      </c>
      <c r="G1117" t="str">
        <f t="shared" si="2156"/>
        <v>DL2022050</v>
      </c>
      <c r="H1117" t="str">
        <f t="shared" si="2157"/>
        <v>19</v>
      </c>
      <c r="I1117" t="str">
        <f t="shared" si="2158"/>
        <v>Kinesisk uldhåndskrabbe_19_20220825_DL2022050_KoegeGym</v>
      </c>
      <c r="J1117" t="str">
        <f>VLOOKUP(MID(C1117,4,6),Datasæt_Analysesystemer!$B$2:$E$69,3,FALSE)</f>
        <v>Kinesisk uldhåndskrabbe</v>
      </c>
      <c r="K1117" t="str">
        <f t="shared" si="2159"/>
        <v>EP</v>
      </c>
      <c r="L1117" s="7" t="str">
        <f t="shared" si="2171"/>
        <v>No Ct</v>
      </c>
      <c r="M1117" t="str">
        <f t="shared" si="2160"/>
        <v/>
      </c>
      <c r="N1117" t="str">
        <f t="shared" si="2161"/>
        <v/>
      </c>
      <c r="O1117" t="str">
        <f t="shared" si="2162"/>
        <v/>
      </c>
      <c r="Y1117" t="str">
        <f>O1119</f>
        <v/>
      </c>
    </row>
    <row r="1118" spans="1:25" x14ac:dyDescent="0.25">
      <c r="A1118" t="s">
        <v>186</v>
      </c>
      <c r="B1118" t="s">
        <v>23</v>
      </c>
      <c r="C1118" t="s">
        <v>514</v>
      </c>
      <c r="D1118">
        <v>0.01</v>
      </c>
      <c r="E1118" t="s">
        <v>1275</v>
      </c>
      <c r="F1118" t="s">
        <v>521</v>
      </c>
      <c r="G1118" t="str">
        <f t="shared" si="2156"/>
        <v>DL2022050</v>
      </c>
      <c r="H1118" t="str">
        <f t="shared" si="2157"/>
        <v>20</v>
      </c>
      <c r="I1118" t="str">
        <f t="shared" si="2158"/>
        <v>Kinesisk uldhåndskrabbe_20_20220825_DL2022050_KoegeGym</v>
      </c>
      <c r="J1118" t="str">
        <f>VLOOKUP(MID(C1118,4,6),Datasæt_Analysesystemer!$B$2:$E$69,3,FALSE)</f>
        <v>Kinesisk uldhåndskrabbe</v>
      </c>
      <c r="K1118" t="str">
        <f t="shared" si="2159"/>
        <v>PK</v>
      </c>
      <c r="L1118" s="7" t="str">
        <f t="shared" si="2171"/>
        <v>No Ct</v>
      </c>
      <c r="M1118">
        <f t="shared" si="2160"/>
        <v>0</v>
      </c>
      <c r="N1118">
        <f t="shared" si="2161"/>
        <v>0</v>
      </c>
      <c r="O1118">
        <f t="shared" si="2162"/>
        <v>0</v>
      </c>
      <c r="Q1118">
        <f t="shared" ref="Q1118" si="2188">IF(L1120="No Ct",0,L1120)</f>
        <v>0</v>
      </c>
      <c r="R1118">
        <f t="shared" ref="R1118" si="2189">IF(L1121="No Ct",0,L1121)</f>
        <v>0</v>
      </c>
      <c r="S1118" t="str">
        <f t="shared" ref="S1118" si="2190">IF(AND(M1118&gt;0,N1118=0),"Valid","Invalid")</f>
        <v>Invalid</v>
      </c>
      <c r="T1118" t="str">
        <f t="shared" ref="T1118" si="2191">IF(OR(Q1118&gt;1,R1118&gt;1),"Present","Absent")</f>
        <v>Absent</v>
      </c>
      <c r="U1118" t="str">
        <f t="shared" ref="U1118" si="2192">IF(OR(AND(Q1118&gt;1,Q1118&lt;41),AND(R1118&gt;1,R1118&lt;41)),"Ct&lt;41","Ct&gt;41")</f>
        <v>Ct&gt;41</v>
      </c>
      <c r="V1118" t="str">
        <f t="shared" ref="V1118" si="2193">J1118</f>
        <v>Kinesisk uldhåndskrabbe</v>
      </c>
      <c r="W1118" t="str">
        <f t="shared" ref="W1118" si="2194">MID(F1118,10,9)</f>
        <v>DL2022050</v>
      </c>
      <c r="X1118" t="str">
        <f t="shared" ref="X1118" si="2195">W1118&amp;"_"&amp;V1118&amp;"_"&amp;S1118&amp;"_"&amp;T1118&amp;"_"&amp;U1118</f>
        <v>DL2022050_Kinesisk uldhåndskrabbe_Invalid_Absent_Ct&gt;41</v>
      </c>
    </row>
    <row r="1119" spans="1:25" x14ac:dyDescent="0.25">
      <c r="A1119" t="s">
        <v>162</v>
      </c>
      <c r="B1119" t="s">
        <v>51</v>
      </c>
      <c r="C1119" t="s">
        <v>502</v>
      </c>
      <c r="D1119">
        <v>0.01</v>
      </c>
      <c r="E1119" t="s">
        <v>1275</v>
      </c>
      <c r="F1119" t="s">
        <v>521</v>
      </c>
      <c r="G1119" t="str">
        <f t="shared" si="2156"/>
        <v>DL2022050</v>
      </c>
      <c r="H1119" t="str">
        <f t="shared" si="2157"/>
        <v>20</v>
      </c>
      <c r="I1119" t="str">
        <f t="shared" si="2158"/>
        <v>Kinesisk uldhåndskrabbe_20_20220825_DL2022050_KoegeGym</v>
      </c>
      <c r="J1119" t="str">
        <f>VLOOKUP(MID(C1119,4,6),Datasæt_Analysesystemer!$B$2:$E$69,3,FALSE)</f>
        <v>Kinesisk uldhåndskrabbe</v>
      </c>
      <c r="K1119" t="str">
        <f t="shared" si="2159"/>
        <v>NK</v>
      </c>
      <c r="L1119" s="7" t="str">
        <f t="shared" si="2171"/>
        <v>No Ct</v>
      </c>
      <c r="M1119" t="str">
        <f t="shared" si="2160"/>
        <v/>
      </c>
      <c r="N1119" t="str">
        <f t="shared" si="2161"/>
        <v/>
      </c>
      <c r="O1119" t="str">
        <f t="shared" si="2162"/>
        <v/>
      </c>
    </row>
    <row r="1120" spans="1:25" x14ac:dyDescent="0.25">
      <c r="A1120" t="s">
        <v>126</v>
      </c>
      <c r="B1120" t="s">
        <v>76</v>
      </c>
      <c r="C1120" t="s">
        <v>490</v>
      </c>
      <c r="D1120">
        <v>0.01</v>
      </c>
      <c r="E1120" t="s">
        <v>1275</v>
      </c>
      <c r="F1120" t="s">
        <v>521</v>
      </c>
      <c r="G1120" t="str">
        <f t="shared" si="2156"/>
        <v>DL2022050</v>
      </c>
      <c r="H1120" t="str">
        <f t="shared" si="2157"/>
        <v>20</v>
      </c>
      <c r="I1120" t="str">
        <f t="shared" si="2158"/>
        <v>Kinesisk uldhåndskrabbe_20_20220825_DL2022050_KoegeGym</v>
      </c>
      <c r="J1120" t="str">
        <f>VLOOKUP(MID(C1120,4,6),Datasæt_Analysesystemer!$B$2:$E$69,3,FALSE)</f>
        <v>Kinesisk uldhåndskrabbe</v>
      </c>
      <c r="K1120" t="str">
        <f t="shared" si="2159"/>
        <v>EP</v>
      </c>
      <c r="L1120" s="7" t="str">
        <f t="shared" si="2171"/>
        <v>No Ct</v>
      </c>
      <c r="M1120" t="str">
        <f t="shared" si="2160"/>
        <v/>
      </c>
      <c r="N1120" t="str">
        <f t="shared" si="2161"/>
        <v/>
      </c>
      <c r="O1120" t="str">
        <f t="shared" si="2162"/>
        <v/>
      </c>
    </row>
    <row r="1121" spans="1:25" x14ac:dyDescent="0.25">
      <c r="A1121" t="s">
        <v>143</v>
      </c>
      <c r="B1121" t="s">
        <v>76</v>
      </c>
      <c r="C1121" t="s">
        <v>490</v>
      </c>
      <c r="D1121">
        <v>0.01</v>
      </c>
      <c r="E1121" t="s">
        <v>1275</v>
      </c>
      <c r="F1121" t="s">
        <v>521</v>
      </c>
      <c r="G1121" t="str">
        <f t="shared" si="2156"/>
        <v>DL2022050</v>
      </c>
      <c r="H1121" t="str">
        <f t="shared" si="2157"/>
        <v>20</v>
      </c>
      <c r="I1121" t="str">
        <f t="shared" si="2158"/>
        <v>Kinesisk uldhåndskrabbe_20_20220825_DL2022050_KoegeGym</v>
      </c>
      <c r="J1121" t="str">
        <f>VLOOKUP(MID(C1121,4,6),Datasæt_Analysesystemer!$B$2:$E$69,3,FALSE)</f>
        <v>Kinesisk uldhåndskrabbe</v>
      </c>
      <c r="K1121" t="str">
        <f t="shared" si="2159"/>
        <v>EP</v>
      </c>
      <c r="L1121" s="7" t="str">
        <f t="shared" si="2171"/>
        <v>No Ct</v>
      </c>
      <c r="M1121" t="str">
        <f t="shared" si="2160"/>
        <v/>
      </c>
      <c r="N1121" t="str">
        <f t="shared" si="2161"/>
        <v/>
      </c>
      <c r="O1121" t="str">
        <f t="shared" si="2162"/>
        <v/>
      </c>
      <c r="Y1121" t="str">
        <f>O1123</f>
        <v/>
      </c>
    </row>
    <row r="1122" spans="1:25" x14ac:dyDescent="0.25">
      <c r="A1122" t="s">
        <v>188</v>
      </c>
      <c r="B1122" t="s">
        <v>23</v>
      </c>
      <c r="C1122" t="s">
        <v>515</v>
      </c>
      <c r="D1122">
        <v>0.01</v>
      </c>
      <c r="E1122">
        <v>24.12</v>
      </c>
      <c r="F1122" t="s">
        <v>521</v>
      </c>
      <c r="G1122" t="str">
        <f t="shared" si="2156"/>
        <v>DL2022050</v>
      </c>
      <c r="H1122" t="str">
        <f t="shared" si="2157"/>
        <v>21</v>
      </c>
      <c r="I1122" t="str">
        <f t="shared" si="2158"/>
        <v>Bred vandkalv_21_20220825_DL2022050_KoegeGym</v>
      </c>
      <c r="J1122" t="str">
        <f>VLOOKUP(MID(C1122,4,6),Datasæt_Analysesystemer!$B$2:$E$69,3,FALSE)</f>
        <v>Bred vandkalv</v>
      </c>
      <c r="K1122" t="str">
        <f t="shared" si="2159"/>
        <v>PK</v>
      </c>
      <c r="L1122" s="7">
        <f t="shared" si="2171"/>
        <v>24.12</v>
      </c>
      <c r="M1122">
        <f t="shared" si="2160"/>
        <v>24.12</v>
      </c>
      <c r="N1122">
        <f t="shared" si="2161"/>
        <v>0</v>
      </c>
      <c r="O1122">
        <f t="shared" si="2162"/>
        <v>0</v>
      </c>
      <c r="Q1122">
        <f t="shared" ref="Q1122" si="2196">IF(L1124="No Ct",0,L1124)</f>
        <v>0</v>
      </c>
      <c r="R1122">
        <f t="shared" ref="R1122" si="2197">IF(L1125="No Ct",0,L1125)</f>
        <v>0</v>
      </c>
      <c r="S1122" t="str">
        <f t="shared" ref="S1122" si="2198">IF(AND(M1122&gt;0,N1122=0),"Valid","Invalid")</f>
        <v>Valid</v>
      </c>
      <c r="T1122" t="str">
        <f t="shared" ref="T1122" si="2199">IF(OR(Q1122&gt;1,R1122&gt;1),"Present","Absent")</f>
        <v>Absent</v>
      </c>
      <c r="U1122" t="str">
        <f t="shared" ref="U1122" si="2200">IF(OR(AND(Q1122&gt;1,Q1122&lt;41),AND(R1122&gt;1,R1122&lt;41)),"Ct&lt;41","Ct&gt;41")</f>
        <v>Ct&gt;41</v>
      </c>
      <c r="V1122" t="str">
        <f t="shared" ref="V1122" si="2201">J1122</f>
        <v>Bred vandkalv</v>
      </c>
      <c r="W1122" t="str">
        <f t="shared" ref="W1122" si="2202">MID(F1122,10,9)</f>
        <v>DL2022050</v>
      </c>
      <c r="X1122" t="str">
        <f t="shared" ref="X1122" si="2203">W1122&amp;"_"&amp;V1122&amp;"_"&amp;S1122&amp;"_"&amp;T1122&amp;"_"&amp;U1122</f>
        <v>DL2022050_Bred vandkalv_Valid_Absent_Ct&gt;41</v>
      </c>
    </row>
    <row r="1123" spans="1:25" x14ac:dyDescent="0.25">
      <c r="A1123" t="s">
        <v>164</v>
      </c>
      <c r="B1123" t="s">
        <v>51</v>
      </c>
      <c r="C1123" t="s">
        <v>503</v>
      </c>
      <c r="D1123">
        <v>0.01</v>
      </c>
      <c r="E1123" t="s">
        <v>1275</v>
      </c>
      <c r="F1123" t="s">
        <v>521</v>
      </c>
      <c r="G1123" t="str">
        <f t="shared" si="2156"/>
        <v>DL2022050</v>
      </c>
      <c r="H1123" t="str">
        <f t="shared" si="2157"/>
        <v>21</v>
      </c>
      <c r="I1123" t="str">
        <f t="shared" si="2158"/>
        <v>Bred vandkalv_21_20220825_DL2022050_KoegeGym</v>
      </c>
      <c r="J1123" t="str">
        <f>VLOOKUP(MID(C1123,4,6),Datasæt_Analysesystemer!$B$2:$E$69,3,FALSE)</f>
        <v>Bred vandkalv</v>
      </c>
      <c r="K1123" t="str">
        <f t="shared" si="2159"/>
        <v>NK</v>
      </c>
      <c r="L1123" s="7" t="str">
        <f t="shared" si="2171"/>
        <v>No Ct</v>
      </c>
      <c r="M1123" t="str">
        <f t="shared" si="2160"/>
        <v/>
      </c>
      <c r="N1123" t="str">
        <f t="shared" si="2161"/>
        <v/>
      </c>
      <c r="O1123" t="str">
        <f t="shared" si="2162"/>
        <v/>
      </c>
    </row>
    <row r="1124" spans="1:25" x14ac:dyDescent="0.25">
      <c r="A1124" t="s">
        <v>128</v>
      </c>
      <c r="B1124" t="s">
        <v>76</v>
      </c>
      <c r="C1124" t="s">
        <v>491</v>
      </c>
      <c r="D1124">
        <v>0.01</v>
      </c>
      <c r="E1124" t="s">
        <v>1275</v>
      </c>
      <c r="F1124" t="s">
        <v>521</v>
      </c>
      <c r="G1124" t="str">
        <f t="shared" si="2156"/>
        <v>DL2022050</v>
      </c>
      <c r="H1124" t="str">
        <f t="shared" si="2157"/>
        <v>21</v>
      </c>
      <c r="I1124" t="str">
        <f t="shared" si="2158"/>
        <v>Bred vandkalv_21_20220825_DL2022050_KoegeGym</v>
      </c>
      <c r="J1124" t="str">
        <f>VLOOKUP(MID(C1124,4,6),Datasæt_Analysesystemer!$B$2:$E$69,3,FALSE)</f>
        <v>Bred vandkalv</v>
      </c>
      <c r="K1124" t="str">
        <f t="shared" si="2159"/>
        <v>EP</v>
      </c>
      <c r="L1124" s="7" t="str">
        <f t="shared" si="2171"/>
        <v>No Ct</v>
      </c>
      <c r="M1124" t="str">
        <f t="shared" si="2160"/>
        <v/>
      </c>
      <c r="N1124" t="str">
        <f t="shared" si="2161"/>
        <v/>
      </c>
      <c r="O1124" t="str">
        <f t="shared" si="2162"/>
        <v/>
      </c>
    </row>
    <row r="1125" spans="1:25" x14ac:dyDescent="0.25">
      <c r="A1125" t="s">
        <v>144</v>
      </c>
      <c r="B1125" t="s">
        <v>76</v>
      </c>
      <c r="C1125" t="s">
        <v>491</v>
      </c>
      <c r="D1125">
        <v>0.01</v>
      </c>
      <c r="E1125" t="s">
        <v>1275</v>
      </c>
      <c r="F1125" t="s">
        <v>521</v>
      </c>
      <c r="G1125" t="str">
        <f t="shared" si="2156"/>
        <v>DL2022050</v>
      </c>
      <c r="H1125" t="str">
        <f t="shared" si="2157"/>
        <v>21</v>
      </c>
      <c r="I1125" t="str">
        <f t="shared" si="2158"/>
        <v>Bred vandkalv_21_20220825_DL2022050_KoegeGym</v>
      </c>
      <c r="J1125" t="str">
        <f>VLOOKUP(MID(C1125,4,6),Datasæt_Analysesystemer!$B$2:$E$69,3,FALSE)</f>
        <v>Bred vandkalv</v>
      </c>
      <c r="K1125" t="str">
        <f t="shared" si="2159"/>
        <v>EP</v>
      </c>
      <c r="L1125" s="7" t="str">
        <f t="shared" si="2171"/>
        <v>No Ct</v>
      </c>
      <c r="M1125" t="str">
        <f t="shared" si="2160"/>
        <v/>
      </c>
      <c r="N1125" t="str">
        <f t="shared" si="2161"/>
        <v/>
      </c>
      <c r="O1125" t="str">
        <f t="shared" si="2162"/>
        <v/>
      </c>
      <c r="Y1125" t="str">
        <f>O1127</f>
        <v/>
      </c>
    </row>
    <row r="1126" spans="1:25" x14ac:dyDescent="0.25">
      <c r="A1126" t="s">
        <v>190</v>
      </c>
      <c r="B1126" t="s">
        <v>23</v>
      </c>
      <c r="C1126" t="s">
        <v>516</v>
      </c>
      <c r="D1126">
        <v>0.01</v>
      </c>
      <c r="E1126" t="s">
        <v>1275</v>
      </c>
      <c r="F1126" t="s">
        <v>521</v>
      </c>
      <c r="G1126" t="str">
        <f t="shared" si="2156"/>
        <v>DL2022050</v>
      </c>
      <c r="H1126" t="str">
        <f t="shared" si="2157"/>
        <v>22</v>
      </c>
      <c r="I1126" t="str">
        <f t="shared" si="2158"/>
        <v>Bred vandkalv_22_20220825_DL2022050_KoegeGym</v>
      </c>
      <c r="J1126" t="str">
        <f>VLOOKUP(MID(C1126,4,6),Datasæt_Analysesystemer!$B$2:$E$69,3,FALSE)</f>
        <v>Bred vandkalv</v>
      </c>
      <c r="K1126" t="str">
        <f t="shared" si="2159"/>
        <v>PK</v>
      </c>
      <c r="L1126" s="7" t="str">
        <f t="shared" si="2171"/>
        <v>No Ct</v>
      </c>
      <c r="M1126">
        <f t="shared" si="2160"/>
        <v>0</v>
      </c>
      <c r="N1126">
        <f t="shared" si="2161"/>
        <v>0</v>
      </c>
      <c r="O1126">
        <f t="shared" si="2162"/>
        <v>0</v>
      </c>
      <c r="Q1126">
        <f t="shared" ref="Q1126" si="2204">IF(L1128="No Ct",0,L1128)</f>
        <v>0</v>
      </c>
      <c r="R1126">
        <f t="shared" ref="R1126" si="2205">IF(L1129="No Ct",0,L1129)</f>
        <v>0</v>
      </c>
      <c r="S1126" t="str">
        <f t="shared" ref="S1126" si="2206">IF(AND(M1126&gt;0,N1126=0),"Valid","Invalid")</f>
        <v>Invalid</v>
      </c>
      <c r="T1126" t="str">
        <f t="shared" ref="T1126" si="2207">IF(OR(Q1126&gt;1,R1126&gt;1),"Present","Absent")</f>
        <v>Absent</v>
      </c>
      <c r="U1126" t="str">
        <f t="shared" ref="U1126" si="2208">IF(OR(AND(Q1126&gt;1,Q1126&lt;41),AND(R1126&gt;1,R1126&lt;41)),"Ct&lt;41","Ct&gt;41")</f>
        <v>Ct&gt;41</v>
      </c>
      <c r="V1126" t="str">
        <f t="shared" ref="V1126" si="2209">J1126</f>
        <v>Bred vandkalv</v>
      </c>
      <c r="W1126" t="str">
        <f t="shared" ref="W1126" si="2210">MID(F1126,10,9)</f>
        <v>DL2022050</v>
      </c>
      <c r="X1126" t="str">
        <f t="shared" ref="X1126" si="2211">W1126&amp;"_"&amp;V1126&amp;"_"&amp;S1126&amp;"_"&amp;T1126&amp;"_"&amp;U1126</f>
        <v>DL2022050_Bred vandkalv_Invalid_Absent_Ct&gt;41</v>
      </c>
    </row>
    <row r="1127" spans="1:25" x14ac:dyDescent="0.25">
      <c r="A1127" t="s">
        <v>166</v>
      </c>
      <c r="B1127" t="s">
        <v>51</v>
      </c>
      <c r="C1127" t="s">
        <v>504</v>
      </c>
      <c r="D1127">
        <v>0.01</v>
      </c>
      <c r="E1127" t="s">
        <v>1275</v>
      </c>
      <c r="F1127" t="s">
        <v>521</v>
      </c>
      <c r="G1127" t="str">
        <f t="shared" si="2156"/>
        <v>DL2022050</v>
      </c>
      <c r="H1127" t="str">
        <f t="shared" si="2157"/>
        <v>22</v>
      </c>
      <c r="I1127" t="str">
        <f t="shared" si="2158"/>
        <v>Bred vandkalv_22_20220825_DL2022050_KoegeGym</v>
      </c>
      <c r="J1127" t="str">
        <f>VLOOKUP(MID(C1127,4,6),Datasæt_Analysesystemer!$B$2:$E$69,3,FALSE)</f>
        <v>Bred vandkalv</v>
      </c>
      <c r="K1127" t="str">
        <f t="shared" si="2159"/>
        <v>NK</v>
      </c>
      <c r="L1127" s="7" t="str">
        <f t="shared" si="2171"/>
        <v>No Ct</v>
      </c>
      <c r="M1127" t="str">
        <f t="shared" si="2160"/>
        <v/>
      </c>
      <c r="N1127" t="str">
        <f t="shared" si="2161"/>
        <v/>
      </c>
      <c r="O1127" t="str">
        <f t="shared" si="2162"/>
        <v/>
      </c>
    </row>
    <row r="1128" spans="1:25" x14ac:dyDescent="0.25">
      <c r="A1128" t="s">
        <v>130</v>
      </c>
      <c r="B1128" t="s">
        <v>76</v>
      </c>
      <c r="C1128" t="s">
        <v>492</v>
      </c>
      <c r="D1128">
        <v>0.01</v>
      </c>
      <c r="E1128" t="s">
        <v>1275</v>
      </c>
      <c r="F1128" t="s">
        <v>521</v>
      </c>
      <c r="G1128" t="str">
        <f t="shared" si="2156"/>
        <v>DL2022050</v>
      </c>
      <c r="H1128" t="str">
        <f t="shared" si="2157"/>
        <v>22</v>
      </c>
      <c r="I1128" t="str">
        <f t="shared" si="2158"/>
        <v>Bred vandkalv_22_20220825_DL2022050_KoegeGym</v>
      </c>
      <c r="J1128" t="str">
        <f>VLOOKUP(MID(C1128,4,6),Datasæt_Analysesystemer!$B$2:$E$69,3,FALSE)</f>
        <v>Bred vandkalv</v>
      </c>
      <c r="K1128" t="str">
        <f t="shared" si="2159"/>
        <v>EP</v>
      </c>
      <c r="L1128" s="7" t="str">
        <f t="shared" si="2171"/>
        <v>No Ct</v>
      </c>
      <c r="M1128" t="str">
        <f t="shared" si="2160"/>
        <v/>
      </c>
      <c r="N1128" t="str">
        <f t="shared" si="2161"/>
        <v/>
      </c>
      <c r="O1128" t="str">
        <f t="shared" si="2162"/>
        <v/>
      </c>
    </row>
    <row r="1129" spans="1:25" x14ac:dyDescent="0.25">
      <c r="A1129" t="s">
        <v>145</v>
      </c>
      <c r="B1129" t="s">
        <v>76</v>
      </c>
      <c r="C1129" t="s">
        <v>492</v>
      </c>
      <c r="D1129">
        <v>0.01</v>
      </c>
      <c r="E1129" t="s">
        <v>1275</v>
      </c>
      <c r="F1129" t="s">
        <v>521</v>
      </c>
      <c r="G1129" t="str">
        <f t="shared" si="2156"/>
        <v>DL2022050</v>
      </c>
      <c r="H1129" t="str">
        <f t="shared" si="2157"/>
        <v>22</v>
      </c>
      <c r="I1129" t="str">
        <f t="shared" si="2158"/>
        <v>Bred vandkalv_22_20220825_DL2022050_KoegeGym</v>
      </c>
      <c r="J1129" t="str">
        <f>VLOOKUP(MID(C1129,4,6),Datasæt_Analysesystemer!$B$2:$E$69,3,FALSE)</f>
        <v>Bred vandkalv</v>
      </c>
      <c r="K1129" t="str">
        <f t="shared" si="2159"/>
        <v>EP</v>
      </c>
      <c r="L1129" s="7" t="str">
        <f t="shared" si="2171"/>
        <v>No Ct</v>
      </c>
      <c r="M1129" t="str">
        <f t="shared" si="2160"/>
        <v/>
      </c>
      <c r="N1129" t="str">
        <f t="shared" si="2161"/>
        <v/>
      </c>
      <c r="O1129" t="str">
        <f t="shared" si="2162"/>
        <v/>
      </c>
      <c r="Y1129" t="str">
        <f>O1131</f>
        <v/>
      </c>
    </row>
    <row r="1130" spans="1:25" x14ac:dyDescent="0.25">
      <c r="A1130" t="s">
        <v>192</v>
      </c>
      <c r="B1130" t="s">
        <v>23</v>
      </c>
      <c r="C1130" t="s">
        <v>517</v>
      </c>
      <c r="D1130">
        <v>0.01</v>
      </c>
      <c r="E1130" t="s">
        <v>1275</v>
      </c>
      <c r="F1130" t="s">
        <v>521</v>
      </c>
      <c r="G1130" t="str">
        <f t="shared" si="2156"/>
        <v>DL2022050</v>
      </c>
      <c r="H1130" t="str">
        <f t="shared" si="2157"/>
        <v>23</v>
      </c>
      <c r="I1130" t="str">
        <f t="shared" si="2158"/>
        <v>Odder_23_20220825_DL2022050_KoegeGym</v>
      </c>
      <c r="J1130" t="str">
        <f>VLOOKUP(MID(C1130,4,6),Datasæt_Analysesystemer!$B$2:$E$69,3,FALSE)</f>
        <v>Odder</v>
      </c>
      <c r="K1130" t="str">
        <f t="shared" si="2159"/>
        <v>PK</v>
      </c>
      <c r="L1130" s="7" t="str">
        <f t="shared" si="2171"/>
        <v>No Ct</v>
      </c>
      <c r="M1130">
        <f t="shared" si="2160"/>
        <v>0</v>
      </c>
      <c r="N1130">
        <f t="shared" si="2161"/>
        <v>0</v>
      </c>
      <c r="O1130">
        <f t="shared" si="2162"/>
        <v>0</v>
      </c>
      <c r="Q1130">
        <f t="shared" ref="Q1130" si="2212">IF(L1132="No Ct",0,L1132)</f>
        <v>0</v>
      </c>
      <c r="R1130">
        <f t="shared" ref="R1130" si="2213">IF(L1133="No Ct",0,L1133)</f>
        <v>0</v>
      </c>
      <c r="S1130" t="str">
        <f t="shared" ref="S1130" si="2214">IF(AND(M1130&gt;0,N1130=0),"Valid","Invalid")</f>
        <v>Invalid</v>
      </c>
      <c r="T1130" t="str">
        <f t="shared" ref="T1130" si="2215">IF(OR(Q1130&gt;1,R1130&gt;1),"Present","Absent")</f>
        <v>Absent</v>
      </c>
      <c r="U1130" t="str">
        <f t="shared" ref="U1130" si="2216">IF(OR(AND(Q1130&gt;1,Q1130&lt;41),AND(R1130&gt;1,R1130&lt;41)),"Ct&lt;41","Ct&gt;41")</f>
        <v>Ct&gt;41</v>
      </c>
      <c r="V1130" t="str">
        <f t="shared" ref="V1130" si="2217">J1130</f>
        <v>Odder</v>
      </c>
      <c r="W1130" t="str">
        <f t="shared" ref="W1130" si="2218">MID(F1130,10,9)</f>
        <v>DL2022050</v>
      </c>
      <c r="X1130" t="str">
        <f t="shared" ref="X1130" si="2219">W1130&amp;"_"&amp;V1130&amp;"_"&amp;S1130&amp;"_"&amp;T1130&amp;"_"&amp;U1130</f>
        <v>DL2022050_Odder_Invalid_Absent_Ct&gt;41</v>
      </c>
    </row>
    <row r="1131" spans="1:25" x14ac:dyDescent="0.25">
      <c r="A1131" t="s">
        <v>168</v>
      </c>
      <c r="B1131" t="s">
        <v>51</v>
      </c>
      <c r="C1131" t="s">
        <v>505</v>
      </c>
      <c r="D1131">
        <v>0.01</v>
      </c>
      <c r="E1131" t="s">
        <v>1275</v>
      </c>
      <c r="F1131" t="s">
        <v>521</v>
      </c>
      <c r="G1131" t="str">
        <f t="shared" si="2156"/>
        <v>DL2022050</v>
      </c>
      <c r="H1131" t="str">
        <f t="shared" si="2157"/>
        <v>23</v>
      </c>
      <c r="I1131" t="str">
        <f t="shared" si="2158"/>
        <v>Odder_23_20220825_DL2022050_KoegeGym</v>
      </c>
      <c r="J1131" t="str">
        <f>VLOOKUP(MID(C1131,4,6),Datasæt_Analysesystemer!$B$2:$E$69,3,FALSE)</f>
        <v>Odder</v>
      </c>
      <c r="K1131" t="str">
        <f t="shared" si="2159"/>
        <v>NK</v>
      </c>
      <c r="L1131" s="7" t="str">
        <f t="shared" si="2171"/>
        <v>No Ct</v>
      </c>
      <c r="M1131" t="str">
        <f t="shared" si="2160"/>
        <v/>
      </c>
      <c r="N1131" t="str">
        <f t="shared" si="2161"/>
        <v/>
      </c>
      <c r="O1131" t="str">
        <f t="shared" si="2162"/>
        <v/>
      </c>
    </row>
    <row r="1132" spans="1:25" x14ac:dyDescent="0.25">
      <c r="A1132" t="s">
        <v>132</v>
      </c>
      <c r="B1132" t="s">
        <v>76</v>
      </c>
      <c r="C1132" t="s">
        <v>493</v>
      </c>
      <c r="D1132">
        <v>0.01</v>
      </c>
      <c r="E1132" t="s">
        <v>1275</v>
      </c>
      <c r="F1132" t="s">
        <v>521</v>
      </c>
      <c r="G1132" t="str">
        <f t="shared" si="2156"/>
        <v>DL2022050</v>
      </c>
      <c r="H1132" t="str">
        <f t="shared" si="2157"/>
        <v>23</v>
      </c>
      <c r="I1132" t="str">
        <f t="shared" si="2158"/>
        <v>Odder_23_20220825_DL2022050_KoegeGym</v>
      </c>
      <c r="J1132" t="str">
        <f>VLOOKUP(MID(C1132,4,6),Datasæt_Analysesystemer!$B$2:$E$69,3,FALSE)</f>
        <v>Odder</v>
      </c>
      <c r="K1132" t="str">
        <f t="shared" si="2159"/>
        <v>EP</v>
      </c>
      <c r="L1132" s="7" t="str">
        <f t="shared" si="2171"/>
        <v>No Ct</v>
      </c>
      <c r="M1132" t="str">
        <f t="shared" si="2160"/>
        <v/>
      </c>
      <c r="N1132" t="str">
        <f t="shared" si="2161"/>
        <v/>
      </c>
      <c r="O1132" t="str">
        <f t="shared" si="2162"/>
        <v/>
      </c>
    </row>
    <row r="1133" spans="1:25" x14ac:dyDescent="0.25">
      <c r="A1133" t="s">
        <v>146</v>
      </c>
      <c r="B1133" t="s">
        <v>76</v>
      </c>
      <c r="C1133" t="s">
        <v>493</v>
      </c>
      <c r="D1133">
        <v>0.01</v>
      </c>
      <c r="E1133" t="s">
        <v>1275</v>
      </c>
      <c r="F1133" t="s">
        <v>521</v>
      </c>
      <c r="G1133" t="str">
        <f t="shared" si="2156"/>
        <v>DL2022050</v>
      </c>
      <c r="H1133" t="str">
        <f t="shared" si="2157"/>
        <v>23</v>
      </c>
      <c r="I1133" t="str">
        <f t="shared" si="2158"/>
        <v>Odder_23_20220825_DL2022050_KoegeGym</v>
      </c>
      <c r="J1133" t="str">
        <f>VLOOKUP(MID(C1133,4,6),Datasæt_Analysesystemer!$B$2:$E$69,3,FALSE)</f>
        <v>Odder</v>
      </c>
      <c r="K1133" t="str">
        <f t="shared" si="2159"/>
        <v>EP</v>
      </c>
      <c r="L1133" s="7" t="str">
        <f t="shared" si="2171"/>
        <v>No Ct</v>
      </c>
      <c r="M1133" t="str">
        <f t="shared" si="2160"/>
        <v/>
      </c>
      <c r="N1133" t="str">
        <f t="shared" si="2161"/>
        <v/>
      </c>
      <c r="O1133" t="str">
        <f t="shared" si="2162"/>
        <v/>
      </c>
      <c r="Y1133" t="str">
        <f>O1135</f>
        <v/>
      </c>
    </row>
    <row r="1134" spans="1:25" x14ac:dyDescent="0.25">
      <c r="A1134" t="s">
        <v>194</v>
      </c>
      <c r="B1134" t="s">
        <v>23</v>
      </c>
      <c r="C1134" t="s">
        <v>518</v>
      </c>
      <c r="D1134">
        <v>0.01</v>
      </c>
      <c r="E1134">
        <v>37.61</v>
      </c>
      <c r="F1134" t="s">
        <v>521</v>
      </c>
      <c r="G1134" t="str">
        <f t="shared" si="2156"/>
        <v>DL2022050</v>
      </c>
      <c r="H1134" t="str">
        <f t="shared" si="2157"/>
        <v>24</v>
      </c>
      <c r="I1134" t="str">
        <f t="shared" si="2158"/>
        <v>Odder_24_20220825_DL2022050_KoegeGym</v>
      </c>
      <c r="J1134" t="str">
        <f>VLOOKUP(MID(C1134,4,6),Datasæt_Analysesystemer!$B$2:$E$69,3,FALSE)</f>
        <v>Odder</v>
      </c>
      <c r="K1134" t="str">
        <f t="shared" si="2159"/>
        <v>PK</v>
      </c>
      <c r="L1134" s="7">
        <f t="shared" si="2171"/>
        <v>37.61</v>
      </c>
      <c r="M1134">
        <f t="shared" si="2160"/>
        <v>37.61</v>
      </c>
      <c r="N1134">
        <f t="shared" si="2161"/>
        <v>0</v>
      </c>
      <c r="O1134">
        <f t="shared" si="2162"/>
        <v>0</v>
      </c>
      <c r="Q1134">
        <f t="shared" ref="Q1134" si="2220">IF(L1136="No Ct",0,L1136)</f>
        <v>0</v>
      </c>
      <c r="R1134">
        <f t="shared" ref="R1134" si="2221">IF(L1137="No Ct",0,L1137)</f>
        <v>0</v>
      </c>
      <c r="S1134" t="str">
        <f t="shared" ref="S1134" si="2222">IF(AND(M1134&gt;0,N1134=0),"Valid","Invalid")</f>
        <v>Valid</v>
      </c>
      <c r="T1134" t="str">
        <f t="shared" ref="T1134" si="2223">IF(OR(Q1134&gt;1,R1134&gt;1),"Present","Absent")</f>
        <v>Absent</v>
      </c>
      <c r="U1134" t="str">
        <f t="shared" ref="U1134" si="2224">IF(OR(AND(Q1134&gt;1,Q1134&lt;41),AND(R1134&gt;1,R1134&lt;41)),"Ct&lt;41","Ct&gt;41")</f>
        <v>Ct&gt;41</v>
      </c>
      <c r="V1134" t="str">
        <f t="shared" ref="V1134" si="2225">J1134</f>
        <v>Odder</v>
      </c>
      <c r="W1134" t="str">
        <f t="shared" ref="W1134" si="2226">MID(F1134,10,9)</f>
        <v>DL2022050</v>
      </c>
      <c r="X1134" t="str">
        <f t="shared" ref="X1134" si="2227">W1134&amp;"_"&amp;V1134&amp;"_"&amp;S1134&amp;"_"&amp;T1134&amp;"_"&amp;U1134</f>
        <v>DL2022050_Odder_Valid_Absent_Ct&gt;41</v>
      </c>
    </row>
    <row r="1135" spans="1:25" x14ac:dyDescent="0.25">
      <c r="A1135" t="s">
        <v>170</v>
      </c>
      <c r="B1135" t="s">
        <v>51</v>
      </c>
      <c r="C1135" t="s">
        <v>506</v>
      </c>
      <c r="D1135">
        <v>0.01</v>
      </c>
      <c r="E1135" t="s">
        <v>1275</v>
      </c>
      <c r="F1135" t="s">
        <v>521</v>
      </c>
      <c r="G1135" t="str">
        <f t="shared" si="2156"/>
        <v>DL2022050</v>
      </c>
      <c r="H1135" t="str">
        <f t="shared" si="2157"/>
        <v>24</v>
      </c>
      <c r="I1135" t="str">
        <f t="shared" si="2158"/>
        <v>Odder_24_20220825_DL2022050_KoegeGym</v>
      </c>
      <c r="J1135" t="str">
        <f>VLOOKUP(MID(C1135,4,6),Datasæt_Analysesystemer!$B$2:$E$69,3,FALSE)</f>
        <v>Odder</v>
      </c>
      <c r="K1135" t="str">
        <f t="shared" si="2159"/>
        <v>NK</v>
      </c>
      <c r="L1135" s="7" t="str">
        <f t="shared" si="2171"/>
        <v>No Ct</v>
      </c>
      <c r="M1135" t="str">
        <f t="shared" si="2160"/>
        <v/>
      </c>
      <c r="N1135" t="str">
        <f t="shared" si="2161"/>
        <v/>
      </c>
      <c r="O1135" t="str">
        <f t="shared" si="2162"/>
        <v/>
      </c>
    </row>
    <row r="1136" spans="1:25" x14ac:dyDescent="0.25">
      <c r="A1136" t="s">
        <v>134</v>
      </c>
      <c r="B1136" t="s">
        <v>76</v>
      </c>
      <c r="C1136" t="s">
        <v>494</v>
      </c>
      <c r="D1136">
        <v>0.01</v>
      </c>
      <c r="E1136" t="s">
        <v>1275</v>
      </c>
      <c r="F1136" t="s">
        <v>521</v>
      </c>
      <c r="G1136" t="str">
        <f t="shared" si="2156"/>
        <v>DL2022050</v>
      </c>
      <c r="H1136" t="str">
        <f t="shared" si="2157"/>
        <v>24</v>
      </c>
      <c r="I1136" t="str">
        <f t="shared" si="2158"/>
        <v>Odder_24_20220825_DL2022050_KoegeGym</v>
      </c>
      <c r="J1136" t="str">
        <f>VLOOKUP(MID(C1136,4,6),Datasæt_Analysesystemer!$B$2:$E$69,3,FALSE)</f>
        <v>Odder</v>
      </c>
      <c r="K1136" t="str">
        <f t="shared" si="2159"/>
        <v>EP</v>
      </c>
      <c r="L1136" s="7" t="str">
        <f t="shared" si="2171"/>
        <v>No Ct</v>
      </c>
      <c r="M1136" t="str">
        <f t="shared" si="2160"/>
        <v/>
      </c>
      <c r="N1136" t="str">
        <f t="shared" si="2161"/>
        <v/>
      </c>
      <c r="O1136" t="str">
        <f t="shared" si="2162"/>
        <v/>
      </c>
    </row>
    <row r="1137" spans="1:25" x14ac:dyDescent="0.25">
      <c r="A1137" t="s">
        <v>147</v>
      </c>
      <c r="B1137" t="s">
        <v>76</v>
      </c>
      <c r="C1137" t="s">
        <v>494</v>
      </c>
      <c r="D1137">
        <v>0.01</v>
      </c>
      <c r="E1137" t="s">
        <v>1275</v>
      </c>
      <c r="F1137" t="s">
        <v>521</v>
      </c>
      <c r="G1137" t="str">
        <f t="shared" si="2156"/>
        <v>DL2022050</v>
      </c>
      <c r="H1137" t="str">
        <f t="shared" si="2157"/>
        <v>24</v>
      </c>
      <c r="I1137" t="str">
        <f t="shared" si="2158"/>
        <v>Odder_24_20220825_DL2022050_KoegeGym</v>
      </c>
      <c r="J1137" t="str">
        <f>VLOOKUP(MID(C1137,4,6),Datasæt_Analysesystemer!$B$2:$E$69,3,FALSE)</f>
        <v>Odder</v>
      </c>
      <c r="K1137" t="str">
        <f t="shared" si="2159"/>
        <v>EP</v>
      </c>
      <c r="L1137" s="7" t="str">
        <f t="shared" si="2171"/>
        <v>No Ct</v>
      </c>
      <c r="M1137" t="str">
        <f t="shared" si="2160"/>
        <v/>
      </c>
      <c r="N1137" t="str">
        <f t="shared" si="2161"/>
        <v/>
      </c>
      <c r="O1137" t="str">
        <f t="shared" si="2162"/>
        <v/>
      </c>
      <c r="Y1137" t="str">
        <f>O1139</f>
        <v/>
      </c>
    </row>
    <row r="1138" spans="1:25" x14ac:dyDescent="0.25">
      <c r="A1138" t="s">
        <v>22</v>
      </c>
      <c r="B1138" t="s">
        <v>23</v>
      </c>
      <c r="C1138" t="s">
        <v>522</v>
      </c>
      <c r="D1138">
        <v>0.01</v>
      </c>
      <c r="E1138">
        <v>24.16</v>
      </c>
      <c r="F1138" t="s">
        <v>594</v>
      </c>
      <c r="G1138" t="str">
        <f t="shared" si="2156"/>
        <v>DL2022003</v>
      </c>
      <c r="H1138" t="str">
        <f t="shared" si="2157"/>
        <v>01</v>
      </c>
      <c r="I1138" t="str">
        <f t="shared" si="2158"/>
        <v>Skrubbe_01_20220830_DL2022003_NielsSteensensGym</v>
      </c>
      <c r="J1138" t="str">
        <f>VLOOKUP(MID(C1138,4,6),Datasæt_Analysesystemer!$B$2:$E$69,3,FALSE)</f>
        <v>Skrubbe</v>
      </c>
      <c r="K1138" t="str">
        <f t="shared" si="2159"/>
        <v>PK</v>
      </c>
      <c r="L1138" s="7">
        <f t="shared" si="2171"/>
        <v>24.16</v>
      </c>
      <c r="M1138">
        <f t="shared" si="2160"/>
        <v>24.16</v>
      </c>
      <c r="N1138">
        <f t="shared" si="2161"/>
        <v>0</v>
      </c>
      <c r="O1138">
        <f t="shared" si="2162"/>
        <v>36.6</v>
      </c>
      <c r="Q1138">
        <f t="shared" ref="Q1138" si="2228">IF(L1140="No Ct",0,L1140)</f>
        <v>0</v>
      </c>
      <c r="R1138">
        <f t="shared" ref="R1138" si="2229">IF(L1141="No Ct",0,L1141)</f>
        <v>36.6</v>
      </c>
      <c r="S1138" t="str">
        <f t="shared" ref="S1138" si="2230">IF(AND(M1138&gt;0,N1138=0),"Valid","Invalid")</f>
        <v>Valid</v>
      </c>
      <c r="T1138" t="str">
        <f t="shared" ref="T1138" si="2231">IF(OR(Q1138&gt;1,R1138&gt;1),"Present","Absent")</f>
        <v>Present</v>
      </c>
      <c r="U1138" t="str">
        <f t="shared" ref="U1138" si="2232">IF(OR(AND(Q1138&gt;1,Q1138&lt;41),AND(R1138&gt;1,R1138&lt;41)),"Ct&lt;41","Ct&gt;41")</f>
        <v>Ct&lt;41</v>
      </c>
      <c r="V1138" t="str">
        <f t="shared" ref="V1138" si="2233">J1138</f>
        <v>Skrubbe</v>
      </c>
      <c r="W1138" t="str">
        <f t="shared" ref="W1138" si="2234">MID(F1138,10,9)</f>
        <v>DL2022003</v>
      </c>
      <c r="X1138" t="str">
        <f t="shared" ref="X1138" si="2235">W1138&amp;"_"&amp;V1138&amp;"_"&amp;S1138&amp;"_"&amp;T1138&amp;"_"&amp;U1138</f>
        <v>DL2022003_Skrubbe_Valid_Present_Ct&lt;41</v>
      </c>
    </row>
    <row r="1139" spans="1:25" x14ac:dyDescent="0.25">
      <c r="A1139" t="s">
        <v>50</v>
      </c>
      <c r="B1139" t="s">
        <v>51</v>
      </c>
      <c r="C1139" t="s">
        <v>534</v>
      </c>
      <c r="D1139">
        <v>0.01</v>
      </c>
      <c r="E1139" t="s">
        <v>1275</v>
      </c>
      <c r="F1139" t="s">
        <v>594</v>
      </c>
      <c r="G1139" t="str">
        <f t="shared" si="2156"/>
        <v>DL2022003</v>
      </c>
      <c r="H1139" t="str">
        <f t="shared" si="2157"/>
        <v>01</v>
      </c>
      <c r="I1139" t="str">
        <f t="shared" si="2158"/>
        <v>Skrubbe_01_20220830_DL2022003_NielsSteensensGym</v>
      </c>
      <c r="J1139" t="str">
        <f>VLOOKUP(MID(C1139,4,6),Datasæt_Analysesystemer!$B$2:$E$69,3,FALSE)</f>
        <v>Skrubbe</v>
      </c>
      <c r="K1139" t="str">
        <f t="shared" si="2159"/>
        <v>NK</v>
      </c>
      <c r="L1139" s="7" t="str">
        <f t="shared" si="2171"/>
        <v>No Ct</v>
      </c>
      <c r="M1139" t="str">
        <f t="shared" si="2160"/>
        <v/>
      </c>
      <c r="N1139" t="str">
        <f t="shared" si="2161"/>
        <v/>
      </c>
      <c r="O1139" t="str">
        <f t="shared" si="2162"/>
        <v/>
      </c>
    </row>
    <row r="1140" spans="1:25" x14ac:dyDescent="0.25">
      <c r="A1140" t="s">
        <v>75</v>
      </c>
      <c r="B1140" t="s">
        <v>76</v>
      </c>
      <c r="C1140" t="s">
        <v>546</v>
      </c>
      <c r="D1140">
        <v>0.01</v>
      </c>
      <c r="E1140" t="s">
        <v>1275</v>
      </c>
      <c r="F1140" t="s">
        <v>594</v>
      </c>
      <c r="G1140" t="str">
        <f t="shared" si="2156"/>
        <v>DL2022003</v>
      </c>
      <c r="H1140" t="str">
        <f t="shared" si="2157"/>
        <v>01</v>
      </c>
      <c r="I1140" t="str">
        <f t="shared" si="2158"/>
        <v>Skrubbe_01_20220830_DL2022003_NielsSteensensGym</v>
      </c>
      <c r="J1140" t="str">
        <f>VLOOKUP(MID(C1140,4,6),Datasæt_Analysesystemer!$B$2:$E$69,3,FALSE)</f>
        <v>Skrubbe</v>
      </c>
      <c r="K1140" t="str">
        <f t="shared" si="2159"/>
        <v>EP</v>
      </c>
      <c r="L1140" s="7" t="str">
        <f t="shared" si="2171"/>
        <v>No Ct</v>
      </c>
      <c r="M1140" t="str">
        <f t="shared" si="2160"/>
        <v/>
      </c>
      <c r="N1140" t="str">
        <f t="shared" si="2161"/>
        <v/>
      </c>
      <c r="O1140" t="str">
        <f t="shared" si="2162"/>
        <v/>
      </c>
    </row>
    <row r="1141" spans="1:25" x14ac:dyDescent="0.25">
      <c r="A1141" t="s">
        <v>100</v>
      </c>
      <c r="B1141" t="s">
        <v>76</v>
      </c>
      <c r="C1141" t="s">
        <v>546</v>
      </c>
      <c r="D1141">
        <v>0.01</v>
      </c>
      <c r="E1141">
        <v>36.6</v>
      </c>
      <c r="F1141" t="s">
        <v>594</v>
      </c>
      <c r="G1141" t="str">
        <f t="shared" si="2156"/>
        <v>DL2022003</v>
      </c>
      <c r="H1141" t="str">
        <f t="shared" si="2157"/>
        <v>01</v>
      </c>
      <c r="I1141" t="str">
        <f t="shared" si="2158"/>
        <v>Skrubbe_01_20220830_DL2022003_NielsSteensensGym</v>
      </c>
      <c r="J1141" t="str">
        <f>VLOOKUP(MID(C1141,4,6),Datasæt_Analysesystemer!$B$2:$E$69,3,FALSE)</f>
        <v>Skrubbe</v>
      </c>
      <c r="K1141" t="str">
        <f t="shared" si="2159"/>
        <v>EP</v>
      </c>
      <c r="L1141" s="7">
        <f t="shared" si="2171"/>
        <v>36.6</v>
      </c>
      <c r="M1141" t="str">
        <f t="shared" si="2160"/>
        <v/>
      </c>
      <c r="N1141" t="str">
        <f t="shared" si="2161"/>
        <v/>
      </c>
      <c r="O1141" t="str">
        <f t="shared" si="2162"/>
        <v/>
      </c>
      <c r="Y1141" t="str">
        <f>O1143</f>
        <v/>
      </c>
    </row>
    <row r="1142" spans="1:25" x14ac:dyDescent="0.25">
      <c r="A1142" t="s">
        <v>27</v>
      </c>
      <c r="B1142" t="s">
        <v>23</v>
      </c>
      <c r="C1142" t="s">
        <v>523</v>
      </c>
      <c r="D1142">
        <v>0.01</v>
      </c>
      <c r="E1142">
        <v>24.8</v>
      </c>
      <c r="F1142" t="s">
        <v>594</v>
      </c>
      <c r="G1142" t="str">
        <f t="shared" si="2156"/>
        <v>DL2022003</v>
      </c>
      <c r="H1142" t="str">
        <f t="shared" si="2157"/>
        <v>02</v>
      </c>
      <c r="I1142" t="str">
        <f t="shared" si="2158"/>
        <v>Skrubbe_02_20220830_DL2022003_NielsSteensensGym</v>
      </c>
      <c r="J1142" t="str">
        <f>VLOOKUP(MID(C1142,4,6),Datasæt_Analysesystemer!$B$2:$E$69,3,FALSE)</f>
        <v>Skrubbe</v>
      </c>
      <c r="K1142" t="str">
        <f t="shared" si="2159"/>
        <v>PK</v>
      </c>
      <c r="L1142" s="7">
        <f t="shared" si="2171"/>
        <v>24.8</v>
      </c>
      <c r="M1142">
        <f t="shared" si="2160"/>
        <v>24.8</v>
      </c>
      <c r="N1142">
        <f t="shared" si="2161"/>
        <v>0</v>
      </c>
      <c r="O1142">
        <f t="shared" si="2162"/>
        <v>35.49</v>
      </c>
      <c r="Q1142">
        <f t="shared" ref="Q1142" si="2236">IF(L1144="No Ct",0,L1144)</f>
        <v>0</v>
      </c>
      <c r="R1142">
        <f t="shared" ref="R1142" si="2237">IF(L1145="No Ct",0,L1145)</f>
        <v>35.49</v>
      </c>
      <c r="S1142" t="str">
        <f t="shared" ref="S1142" si="2238">IF(AND(M1142&gt;0,N1142=0),"Valid","Invalid")</f>
        <v>Valid</v>
      </c>
      <c r="T1142" t="str">
        <f t="shared" ref="T1142" si="2239">IF(OR(Q1142&gt;1,R1142&gt;1),"Present","Absent")</f>
        <v>Present</v>
      </c>
      <c r="U1142" t="str">
        <f t="shared" ref="U1142" si="2240">IF(OR(AND(Q1142&gt;1,Q1142&lt;41),AND(R1142&gt;1,R1142&lt;41)),"Ct&lt;41","Ct&gt;41")</f>
        <v>Ct&lt;41</v>
      </c>
      <c r="V1142" t="str">
        <f t="shared" ref="V1142" si="2241">J1142</f>
        <v>Skrubbe</v>
      </c>
      <c r="W1142" t="str">
        <f t="shared" ref="W1142" si="2242">MID(F1142,10,9)</f>
        <v>DL2022003</v>
      </c>
      <c r="X1142" t="str">
        <f t="shared" ref="X1142" si="2243">W1142&amp;"_"&amp;V1142&amp;"_"&amp;S1142&amp;"_"&amp;T1142&amp;"_"&amp;U1142</f>
        <v>DL2022003_Skrubbe_Valid_Present_Ct&lt;41</v>
      </c>
    </row>
    <row r="1143" spans="1:25" x14ac:dyDescent="0.25">
      <c r="A1143" t="s">
        <v>53</v>
      </c>
      <c r="B1143" t="s">
        <v>51</v>
      </c>
      <c r="C1143" t="s">
        <v>535</v>
      </c>
      <c r="D1143">
        <v>0.01</v>
      </c>
      <c r="E1143" t="s">
        <v>1275</v>
      </c>
      <c r="F1143" t="s">
        <v>594</v>
      </c>
      <c r="G1143" t="str">
        <f t="shared" si="2156"/>
        <v>DL2022003</v>
      </c>
      <c r="H1143" t="str">
        <f t="shared" si="2157"/>
        <v>02</v>
      </c>
      <c r="I1143" t="str">
        <f t="shared" si="2158"/>
        <v>Skrubbe_02_20220830_DL2022003_NielsSteensensGym</v>
      </c>
      <c r="J1143" t="str">
        <f>VLOOKUP(MID(C1143,4,6),Datasæt_Analysesystemer!$B$2:$E$69,3,FALSE)</f>
        <v>Skrubbe</v>
      </c>
      <c r="K1143" t="str">
        <f t="shared" si="2159"/>
        <v>NK</v>
      </c>
      <c r="L1143" s="7" t="str">
        <f t="shared" si="2171"/>
        <v>No Ct</v>
      </c>
      <c r="M1143" t="str">
        <f t="shared" si="2160"/>
        <v/>
      </c>
      <c r="N1143" t="str">
        <f t="shared" si="2161"/>
        <v/>
      </c>
      <c r="O1143" t="str">
        <f t="shared" si="2162"/>
        <v/>
      </c>
    </row>
    <row r="1144" spans="1:25" x14ac:dyDescent="0.25">
      <c r="A1144" t="s">
        <v>78</v>
      </c>
      <c r="B1144" t="s">
        <v>76</v>
      </c>
      <c r="C1144" t="s">
        <v>547</v>
      </c>
      <c r="D1144">
        <v>0.01</v>
      </c>
      <c r="E1144" t="s">
        <v>1275</v>
      </c>
      <c r="F1144" t="s">
        <v>594</v>
      </c>
      <c r="G1144" t="str">
        <f t="shared" si="2156"/>
        <v>DL2022003</v>
      </c>
      <c r="H1144" t="str">
        <f t="shared" si="2157"/>
        <v>02</v>
      </c>
      <c r="I1144" t="str">
        <f t="shared" si="2158"/>
        <v>Skrubbe_02_20220830_DL2022003_NielsSteensensGym</v>
      </c>
      <c r="J1144" t="str">
        <f>VLOOKUP(MID(C1144,4,6),Datasæt_Analysesystemer!$B$2:$E$69,3,FALSE)</f>
        <v>Skrubbe</v>
      </c>
      <c r="K1144" t="str">
        <f t="shared" si="2159"/>
        <v>EP</v>
      </c>
      <c r="L1144" s="7" t="str">
        <f t="shared" si="2171"/>
        <v>No Ct</v>
      </c>
      <c r="M1144" t="str">
        <f t="shared" si="2160"/>
        <v/>
      </c>
      <c r="N1144" t="str">
        <f t="shared" si="2161"/>
        <v/>
      </c>
      <c r="O1144" t="str">
        <f t="shared" si="2162"/>
        <v/>
      </c>
    </row>
    <row r="1145" spans="1:25" x14ac:dyDescent="0.25">
      <c r="A1145" t="s">
        <v>101</v>
      </c>
      <c r="B1145" t="s">
        <v>76</v>
      </c>
      <c r="C1145" t="s">
        <v>547</v>
      </c>
      <c r="D1145">
        <v>0.01</v>
      </c>
      <c r="E1145">
        <v>35.49</v>
      </c>
      <c r="F1145" t="s">
        <v>594</v>
      </c>
      <c r="G1145" t="str">
        <f t="shared" si="2156"/>
        <v>DL2022003</v>
      </c>
      <c r="H1145" t="str">
        <f t="shared" si="2157"/>
        <v>02</v>
      </c>
      <c r="I1145" t="str">
        <f t="shared" si="2158"/>
        <v>Skrubbe_02_20220830_DL2022003_NielsSteensensGym</v>
      </c>
      <c r="J1145" t="str">
        <f>VLOOKUP(MID(C1145,4,6),Datasæt_Analysesystemer!$B$2:$E$69,3,FALSE)</f>
        <v>Skrubbe</v>
      </c>
      <c r="K1145" t="str">
        <f t="shared" si="2159"/>
        <v>EP</v>
      </c>
      <c r="L1145" s="7">
        <f t="shared" si="2171"/>
        <v>35.49</v>
      </c>
      <c r="M1145" t="str">
        <f t="shared" si="2160"/>
        <v/>
      </c>
      <c r="N1145" t="str">
        <f t="shared" si="2161"/>
        <v/>
      </c>
      <c r="O1145" t="str">
        <f t="shared" si="2162"/>
        <v/>
      </c>
      <c r="Y1145" t="str">
        <f>O1147</f>
        <v/>
      </c>
    </row>
    <row r="1146" spans="1:25" x14ac:dyDescent="0.25">
      <c r="A1146" t="s">
        <v>29</v>
      </c>
      <c r="B1146" t="s">
        <v>23</v>
      </c>
      <c r="C1146" t="s">
        <v>524</v>
      </c>
      <c r="D1146">
        <v>0.01</v>
      </c>
      <c r="E1146">
        <v>27.2</v>
      </c>
      <c r="F1146" t="s">
        <v>594</v>
      </c>
      <c r="G1146" t="str">
        <f t="shared" si="2156"/>
        <v>DL2022003</v>
      </c>
      <c r="H1146" t="str">
        <f t="shared" si="2157"/>
        <v>03</v>
      </c>
      <c r="I1146" t="str">
        <f t="shared" si="2158"/>
        <v>Torsk_03_20220830_DL2022003_NielsSteensensGym</v>
      </c>
      <c r="J1146" t="str">
        <f>VLOOKUP(MID(C1146,4,6),Datasæt_Analysesystemer!$B$2:$E$69,3,FALSE)</f>
        <v>Torsk</v>
      </c>
      <c r="K1146" t="str">
        <f t="shared" si="2159"/>
        <v>PK</v>
      </c>
      <c r="L1146" s="7">
        <f t="shared" si="2171"/>
        <v>27.2</v>
      </c>
      <c r="M1146">
        <f t="shared" si="2160"/>
        <v>27.2</v>
      </c>
      <c r="N1146">
        <f t="shared" si="2161"/>
        <v>0</v>
      </c>
      <c r="O1146">
        <f t="shared" si="2162"/>
        <v>39.119999999999997</v>
      </c>
      <c r="Q1146">
        <f t="shared" ref="Q1146" si="2244">IF(L1148="No Ct",0,L1148)</f>
        <v>39.119999999999997</v>
      </c>
      <c r="R1146">
        <f t="shared" ref="R1146" si="2245">IF(L1149="No Ct",0,L1149)</f>
        <v>0</v>
      </c>
      <c r="S1146" t="str">
        <f t="shared" ref="S1146" si="2246">IF(AND(M1146&gt;0,N1146=0),"Valid","Invalid")</f>
        <v>Valid</v>
      </c>
      <c r="T1146" t="str">
        <f t="shared" ref="T1146" si="2247">IF(OR(Q1146&gt;1,R1146&gt;1),"Present","Absent")</f>
        <v>Present</v>
      </c>
      <c r="U1146" t="str">
        <f t="shared" ref="U1146" si="2248">IF(OR(AND(Q1146&gt;1,Q1146&lt;41),AND(R1146&gt;1,R1146&lt;41)),"Ct&lt;41","Ct&gt;41")</f>
        <v>Ct&lt;41</v>
      </c>
      <c r="V1146" t="str">
        <f t="shared" ref="V1146" si="2249">J1146</f>
        <v>Torsk</v>
      </c>
      <c r="W1146" t="str">
        <f t="shared" ref="W1146" si="2250">MID(F1146,10,9)</f>
        <v>DL2022003</v>
      </c>
      <c r="X1146" t="str">
        <f t="shared" ref="X1146" si="2251">W1146&amp;"_"&amp;V1146&amp;"_"&amp;S1146&amp;"_"&amp;T1146&amp;"_"&amp;U1146</f>
        <v>DL2022003_Torsk_Valid_Present_Ct&lt;41</v>
      </c>
    </row>
    <row r="1147" spans="1:25" x14ac:dyDescent="0.25">
      <c r="A1147" t="s">
        <v>55</v>
      </c>
      <c r="B1147" t="s">
        <v>51</v>
      </c>
      <c r="C1147" t="s">
        <v>536</v>
      </c>
      <c r="D1147">
        <v>0.01</v>
      </c>
      <c r="E1147" t="s">
        <v>1275</v>
      </c>
      <c r="F1147" t="s">
        <v>594</v>
      </c>
      <c r="G1147" t="str">
        <f t="shared" si="2156"/>
        <v>DL2022003</v>
      </c>
      <c r="H1147" t="str">
        <f t="shared" si="2157"/>
        <v>03</v>
      </c>
      <c r="I1147" t="str">
        <f t="shared" si="2158"/>
        <v>Torsk_03_20220830_DL2022003_NielsSteensensGym</v>
      </c>
      <c r="J1147" t="str">
        <f>VLOOKUP(MID(C1147,4,6),Datasæt_Analysesystemer!$B$2:$E$69,3,FALSE)</f>
        <v>Torsk</v>
      </c>
      <c r="K1147" t="str">
        <f t="shared" si="2159"/>
        <v>NK</v>
      </c>
      <c r="L1147" s="7" t="str">
        <f t="shared" si="2171"/>
        <v>No Ct</v>
      </c>
      <c r="M1147" t="str">
        <f t="shared" si="2160"/>
        <v/>
      </c>
      <c r="N1147" t="str">
        <f t="shared" si="2161"/>
        <v/>
      </c>
      <c r="O1147" t="str">
        <f t="shared" si="2162"/>
        <v/>
      </c>
    </row>
    <row r="1148" spans="1:25" x14ac:dyDescent="0.25">
      <c r="A1148" t="s">
        <v>80</v>
      </c>
      <c r="B1148" t="s">
        <v>76</v>
      </c>
      <c r="C1148" t="s">
        <v>548</v>
      </c>
      <c r="D1148">
        <v>0.01</v>
      </c>
      <c r="E1148">
        <v>39.119999999999997</v>
      </c>
      <c r="F1148" t="s">
        <v>594</v>
      </c>
      <c r="G1148" t="str">
        <f t="shared" si="2156"/>
        <v>DL2022003</v>
      </c>
      <c r="H1148" t="str">
        <f t="shared" si="2157"/>
        <v>03</v>
      </c>
      <c r="I1148" t="str">
        <f t="shared" si="2158"/>
        <v>Torsk_03_20220830_DL2022003_NielsSteensensGym</v>
      </c>
      <c r="J1148" t="str">
        <f>VLOOKUP(MID(C1148,4,6),Datasæt_Analysesystemer!$B$2:$E$69,3,FALSE)</f>
        <v>Torsk</v>
      </c>
      <c r="K1148" t="str">
        <f t="shared" si="2159"/>
        <v>EP</v>
      </c>
      <c r="L1148" s="7">
        <f t="shared" si="2171"/>
        <v>39.119999999999997</v>
      </c>
      <c r="M1148" t="str">
        <f t="shared" si="2160"/>
        <v/>
      </c>
      <c r="N1148" t="str">
        <f t="shared" si="2161"/>
        <v/>
      </c>
      <c r="O1148" t="str">
        <f t="shared" si="2162"/>
        <v/>
      </c>
    </row>
    <row r="1149" spans="1:25" x14ac:dyDescent="0.25">
      <c r="A1149" t="s">
        <v>102</v>
      </c>
      <c r="B1149" t="s">
        <v>76</v>
      </c>
      <c r="C1149" t="s">
        <v>548</v>
      </c>
      <c r="D1149">
        <v>0.01</v>
      </c>
      <c r="E1149" t="s">
        <v>1275</v>
      </c>
      <c r="F1149" t="s">
        <v>594</v>
      </c>
      <c r="G1149" t="str">
        <f t="shared" si="2156"/>
        <v>DL2022003</v>
      </c>
      <c r="H1149" t="str">
        <f t="shared" si="2157"/>
        <v>03</v>
      </c>
      <c r="I1149" t="str">
        <f t="shared" si="2158"/>
        <v>Torsk_03_20220830_DL2022003_NielsSteensensGym</v>
      </c>
      <c r="J1149" t="str">
        <f>VLOOKUP(MID(C1149,4,6),Datasæt_Analysesystemer!$B$2:$E$69,3,FALSE)</f>
        <v>Torsk</v>
      </c>
      <c r="K1149" t="str">
        <f t="shared" si="2159"/>
        <v>EP</v>
      </c>
      <c r="L1149" s="7" t="str">
        <f t="shared" si="2171"/>
        <v>No Ct</v>
      </c>
      <c r="M1149" t="str">
        <f t="shared" si="2160"/>
        <v/>
      </c>
      <c r="N1149" t="str">
        <f t="shared" si="2161"/>
        <v/>
      </c>
      <c r="O1149" t="str">
        <f t="shared" si="2162"/>
        <v/>
      </c>
      <c r="Y1149" t="str">
        <f>O1151</f>
        <v/>
      </c>
    </row>
    <row r="1150" spans="1:25" x14ac:dyDescent="0.25">
      <c r="A1150" t="s">
        <v>31</v>
      </c>
      <c r="B1150" t="s">
        <v>23</v>
      </c>
      <c r="C1150" t="s">
        <v>525</v>
      </c>
      <c r="D1150">
        <v>0.01</v>
      </c>
      <c r="E1150">
        <v>39.6</v>
      </c>
      <c r="F1150" t="s">
        <v>594</v>
      </c>
      <c r="G1150" t="str">
        <f t="shared" si="2156"/>
        <v>DL2022003</v>
      </c>
      <c r="H1150" t="str">
        <f t="shared" si="2157"/>
        <v>04</v>
      </c>
      <c r="I1150" t="str">
        <f t="shared" si="2158"/>
        <v>Torsk_04_20220830_DL2022003_NielsSteensensGym</v>
      </c>
      <c r="J1150" t="str">
        <f>VLOOKUP(MID(C1150,4,6),Datasæt_Analysesystemer!$B$2:$E$69,3,FALSE)</f>
        <v>Torsk</v>
      </c>
      <c r="K1150" t="str">
        <f t="shared" si="2159"/>
        <v>PK</v>
      </c>
      <c r="L1150" s="7">
        <f t="shared" si="2171"/>
        <v>39.6</v>
      </c>
      <c r="M1150">
        <f t="shared" si="2160"/>
        <v>39.6</v>
      </c>
      <c r="N1150">
        <f t="shared" si="2161"/>
        <v>0</v>
      </c>
      <c r="O1150">
        <f t="shared" si="2162"/>
        <v>27.11</v>
      </c>
      <c r="Q1150">
        <f t="shared" ref="Q1150" si="2252">IF(L1152="No Ct",0,L1152)</f>
        <v>0</v>
      </c>
      <c r="R1150">
        <f t="shared" ref="R1150" si="2253">IF(L1153="No Ct",0,L1153)</f>
        <v>27.11</v>
      </c>
      <c r="S1150" t="str">
        <f t="shared" ref="S1150" si="2254">IF(AND(M1150&gt;0,N1150=0),"Valid","Invalid")</f>
        <v>Valid</v>
      </c>
      <c r="T1150" t="str">
        <f t="shared" ref="T1150" si="2255">IF(OR(Q1150&gt;1,R1150&gt;1),"Present","Absent")</f>
        <v>Present</v>
      </c>
      <c r="U1150" t="str">
        <f t="shared" ref="U1150" si="2256">IF(OR(AND(Q1150&gt;1,Q1150&lt;41),AND(R1150&gt;1,R1150&lt;41)),"Ct&lt;41","Ct&gt;41")</f>
        <v>Ct&lt;41</v>
      </c>
      <c r="V1150" t="str">
        <f t="shared" ref="V1150" si="2257">J1150</f>
        <v>Torsk</v>
      </c>
      <c r="W1150" t="str">
        <f t="shared" ref="W1150" si="2258">MID(F1150,10,9)</f>
        <v>DL2022003</v>
      </c>
      <c r="X1150" t="str">
        <f t="shared" ref="X1150" si="2259">W1150&amp;"_"&amp;V1150&amp;"_"&amp;S1150&amp;"_"&amp;T1150&amp;"_"&amp;U1150</f>
        <v>DL2022003_Torsk_Valid_Present_Ct&lt;41</v>
      </c>
    </row>
    <row r="1151" spans="1:25" x14ac:dyDescent="0.25">
      <c r="A1151" t="s">
        <v>57</v>
      </c>
      <c r="B1151" t="s">
        <v>51</v>
      </c>
      <c r="C1151" t="s">
        <v>537</v>
      </c>
      <c r="D1151">
        <v>0.01</v>
      </c>
      <c r="E1151" t="s">
        <v>1275</v>
      </c>
      <c r="F1151" t="s">
        <v>594</v>
      </c>
      <c r="G1151" t="str">
        <f t="shared" si="2156"/>
        <v>DL2022003</v>
      </c>
      <c r="H1151" t="str">
        <f t="shared" si="2157"/>
        <v>04</v>
      </c>
      <c r="I1151" t="str">
        <f t="shared" si="2158"/>
        <v>Torsk_04_20220830_DL2022003_NielsSteensensGym</v>
      </c>
      <c r="J1151" t="str">
        <f>VLOOKUP(MID(C1151,4,6),Datasæt_Analysesystemer!$B$2:$E$69,3,FALSE)</f>
        <v>Torsk</v>
      </c>
      <c r="K1151" t="str">
        <f t="shared" si="2159"/>
        <v>NK</v>
      </c>
      <c r="L1151" s="7" t="str">
        <f t="shared" si="2171"/>
        <v>No Ct</v>
      </c>
      <c r="M1151" t="str">
        <f t="shared" si="2160"/>
        <v/>
      </c>
      <c r="N1151" t="str">
        <f t="shared" si="2161"/>
        <v/>
      </c>
      <c r="O1151" t="str">
        <f t="shared" si="2162"/>
        <v/>
      </c>
    </row>
    <row r="1152" spans="1:25" x14ac:dyDescent="0.25">
      <c r="A1152" t="s">
        <v>82</v>
      </c>
      <c r="B1152" t="s">
        <v>76</v>
      </c>
      <c r="C1152" t="s">
        <v>549</v>
      </c>
      <c r="D1152">
        <v>0.01</v>
      </c>
      <c r="E1152" t="s">
        <v>1275</v>
      </c>
      <c r="F1152" t="s">
        <v>594</v>
      </c>
      <c r="G1152" t="str">
        <f t="shared" si="2156"/>
        <v>DL2022003</v>
      </c>
      <c r="H1152" t="str">
        <f t="shared" si="2157"/>
        <v>04</v>
      </c>
      <c r="I1152" t="str">
        <f t="shared" si="2158"/>
        <v>Torsk_04_20220830_DL2022003_NielsSteensensGym</v>
      </c>
      <c r="J1152" t="str">
        <f>VLOOKUP(MID(C1152,4,6),Datasæt_Analysesystemer!$B$2:$E$69,3,FALSE)</f>
        <v>Torsk</v>
      </c>
      <c r="K1152" t="str">
        <f t="shared" si="2159"/>
        <v>EP</v>
      </c>
      <c r="L1152" s="7" t="str">
        <f t="shared" si="2171"/>
        <v>No Ct</v>
      </c>
      <c r="M1152" t="str">
        <f t="shared" si="2160"/>
        <v/>
      </c>
      <c r="N1152" t="str">
        <f t="shared" si="2161"/>
        <v/>
      </c>
      <c r="O1152" t="str">
        <f t="shared" si="2162"/>
        <v/>
      </c>
    </row>
    <row r="1153" spans="1:25" x14ac:dyDescent="0.25">
      <c r="A1153" t="s">
        <v>103</v>
      </c>
      <c r="B1153" t="s">
        <v>76</v>
      </c>
      <c r="C1153" t="s">
        <v>549</v>
      </c>
      <c r="D1153">
        <v>0.01</v>
      </c>
      <c r="E1153">
        <v>27.11</v>
      </c>
      <c r="F1153" t="s">
        <v>594</v>
      </c>
      <c r="G1153" t="str">
        <f t="shared" si="2156"/>
        <v>DL2022003</v>
      </c>
      <c r="H1153" t="str">
        <f t="shared" si="2157"/>
        <v>04</v>
      </c>
      <c r="I1153" t="str">
        <f t="shared" si="2158"/>
        <v>Torsk_04_20220830_DL2022003_NielsSteensensGym</v>
      </c>
      <c r="J1153" t="str">
        <f>VLOOKUP(MID(C1153,4,6),Datasæt_Analysesystemer!$B$2:$E$69,3,FALSE)</f>
        <v>Torsk</v>
      </c>
      <c r="K1153" t="str">
        <f t="shared" si="2159"/>
        <v>EP</v>
      </c>
      <c r="L1153" s="7">
        <f t="shared" si="2171"/>
        <v>27.11</v>
      </c>
      <c r="M1153" t="str">
        <f t="shared" si="2160"/>
        <v/>
      </c>
      <c r="N1153" t="str">
        <f t="shared" si="2161"/>
        <v/>
      </c>
      <c r="O1153" t="str">
        <f t="shared" si="2162"/>
        <v/>
      </c>
      <c r="Y1153" t="str">
        <f>O1155</f>
        <v/>
      </c>
    </row>
    <row r="1154" spans="1:25" x14ac:dyDescent="0.25">
      <c r="A1154" t="s">
        <v>33</v>
      </c>
      <c r="B1154" t="s">
        <v>23</v>
      </c>
      <c r="C1154" t="s">
        <v>526</v>
      </c>
      <c r="D1154">
        <v>0.01</v>
      </c>
      <c r="E1154">
        <v>33.5</v>
      </c>
      <c r="F1154" t="s">
        <v>594</v>
      </c>
      <c r="G1154" t="str">
        <f t="shared" si="2156"/>
        <v>DL2022003</v>
      </c>
      <c r="H1154" t="str">
        <f t="shared" si="2157"/>
        <v>05</v>
      </c>
      <c r="I1154" t="str">
        <f t="shared" si="2158"/>
        <v>Sandmusling_05_20220830_DL2022003_NielsSteensensGym</v>
      </c>
      <c r="J1154" t="str">
        <f>VLOOKUP(MID(C1154,4,6),Datasæt_Analysesystemer!$B$2:$E$69,3,FALSE)</f>
        <v>Sandmusling</v>
      </c>
      <c r="K1154" t="str">
        <f t="shared" si="2159"/>
        <v>PK</v>
      </c>
      <c r="L1154" s="7">
        <f t="shared" si="2171"/>
        <v>33.5</v>
      </c>
      <c r="M1154">
        <f t="shared" si="2160"/>
        <v>33.5</v>
      </c>
      <c r="N1154">
        <f t="shared" si="2161"/>
        <v>32.880000000000003</v>
      </c>
      <c r="O1154">
        <f t="shared" si="2162"/>
        <v>29.41</v>
      </c>
      <c r="Q1154">
        <f t="shared" ref="Q1154" si="2260">IF(L1156="No Ct",0,L1156)</f>
        <v>0</v>
      </c>
      <c r="R1154">
        <f t="shared" ref="R1154" si="2261">IF(L1157="No Ct",0,L1157)</f>
        <v>29.41</v>
      </c>
      <c r="S1154" t="str">
        <f t="shared" ref="S1154" si="2262">IF(AND(M1154&gt;0,N1154=0),"Valid","Invalid")</f>
        <v>Invalid</v>
      </c>
      <c r="T1154" t="str">
        <f t="shared" ref="T1154" si="2263">IF(OR(Q1154&gt;1,R1154&gt;1),"Present","Absent")</f>
        <v>Present</v>
      </c>
      <c r="U1154" t="str">
        <f t="shared" ref="U1154" si="2264">IF(OR(AND(Q1154&gt;1,Q1154&lt;41),AND(R1154&gt;1,R1154&lt;41)),"Ct&lt;41","Ct&gt;41")</f>
        <v>Ct&lt;41</v>
      </c>
      <c r="V1154" t="str">
        <f t="shared" ref="V1154" si="2265">J1154</f>
        <v>Sandmusling</v>
      </c>
      <c r="W1154" t="str">
        <f t="shared" ref="W1154" si="2266">MID(F1154,10,9)</f>
        <v>DL2022003</v>
      </c>
      <c r="X1154" t="str">
        <f t="shared" ref="X1154" si="2267">W1154&amp;"_"&amp;V1154&amp;"_"&amp;S1154&amp;"_"&amp;T1154&amp;"_"&amp;U1154</f>
        <v>DL2022003_Sandmusling_Invalid_Present_Ct&lt;41</v>
      </c>
    </row>
    <row r="1155" spans="1:25" x14ac:dyDescent="0.25">
      <c r="A1155" t="s">
        <v>59</v>
      </c>
      <c r="B1155" t="s">
        <v>51</v>
      </c>
      <c r="C1155" t="s">
        <v>538</v>
      </c>
      <c r="D1155">
        <v>0.01</v>
      </c>
      <c r="E1155">
        <v>32.880000000000003</v>
      </c>
      <c r="F1155" t="s">
        <v>594</v>
      </c>
      <c r="G1155" t="str">
        <f t="shared" si="2156"/>
        <v>DL2022003</v>
      </c>
      <c r="H1155" t="str">
        <f t="shared" si="2157"/>
        <v>05</v>
      </c>
      <c r="I1155" t="str">
        <f t="shared" si="2158"/>
        <v>Sandmusling_05_20220830_DL2022003_NielsSteensensGym</v>
      </c>
      <c r="J1155" t="str">
        <f>VLOOKUP(MID(C1155,4,6),Datasæt_Analysesystemer!$B$2:$E$69,3,FALSE)</f>
        <v>Sandmusling</v>
      </c>
      <c r="K1155" t="str">
        <f t="shared" si="2159"/>
        <v>NK</v>
      </c>
      <c r="L1155" s="7">
        <f t="shared" si="2171"/>
        <v>32.880000000000003</v>
      </c>
      <c r="M1155" t="str">
        <f t="shared" si="2160"/>
        <v/>
      </c>
      <c r="N1155" t="str">
        <f t="shared" si="2161"/>
        <v/>
      </c>
      <c r="O1155" t="str">
        <f t="shared" si="2162"/>
        <v/>
      </c>
    </row>
    <row r="1156" spans="1:25" x14ac:dyDescent="0.25">
      <c r="A1156" t="s">
        <v>84</v>
      </c>
      <c r="B1156" t="s">
        <v>76</v>
      </c>
      <c r="C1156" t="s">
        <v>550</v>
      </c>
      <c r="D1156">
        <v>0.01</v>
      </c>
      <c r="E1156" t="s">
        <v>1275</v>
      </c>
      <c r="F1156" t="s">
        <v>594</v>
      </c>
      <c r="G1156" t="str">
        <f t="shared" si="2156"/>
        <v>DL2022003</v>
      </c>
      <c r="H1156" t="str">
        <f t="shared" si="2157"/>
        <v>05</v>
      </c>
      <c r="I1156" t="str">
        <f t="shared" si="2158"/>
        <v>Sandmusling_05_20220830_DL2022003_NielsSteensensGym</v>
      </c>
      <c r="J1156" t="str">
        <f>VLOOKUP(MID(C1156,4,6),Datasæt_Analysesystemer!$B$2:$E$69,3,FALSE)</f>
        <v>Sandmusling</v>
      </c>
      <c r="K1156" t="str">
        <f t="shared" si="2159"/>
        <v>EP</v>
      </c>
      <c r="L1156" s="7" t="str">
        <f t="shared" si="2171"/>
        <v>No Ct</v>
      </c>
      <c r="M1156" t="str">
        <f t="shared" si="2160"/>
        <v/>
      </c>
      <c r="N1156" t="str">
        <f t="shared" si="2161"/>
        <v/>
      </c>
      <c r="O1156" t="str">
        <f t="shared" si="2162"/>
        <v/>
      </c>
    </row>
    <row r="1157" spans="1:25" x14ac:dyDescent="0.25">
      <c r="A1157" t="s">
        <v>104</v>
      </c>
      <c r="B1157" t="s">
        <v>76</v>
      </c>
      <c r="C1157" t="s">
        <v>550</v>
      </c>
      <c r="D1157">
        <v>0.01</v>
      </c>
      <c r="E1157">
        <v>29.41</v>
      </c>
      <c r="F1157" t="s">
        <v>594</v>
      </c>
      <c r="G1157" t="str">
        <f t="shared" si="2156"/>
        <v>DL2022003</v>
      </c>
      <c r="H1157" t="str">
        <f t="shared" si="2157"/>
        <v>05</v>
      </c>
      <c r="I1157" t="str">
        <f t="shared" si="2158"/>
        <v>Sandmusling_05_20220830_DL2022003_NielsSteensensGym</v>
      </c>
      <c r="J1157" t="str">
        <f>VLOOKUP(MID(C1157,4,6),Datasæt_Analysesystemer!$B$2:$E$69,3,FALSE)</f>
        <v>Sandmusling</v>
      </c>
      <c r="K1157" t="str">
        <f t="shared" si="2159"/>
        <v>EP</v>
      </c>
      <c r="L1157" s="7">
        <f t="shared" si="2171"/>
        <v>29.41</v>
      </c>
      <c r="M1157" t="str">
        <f t="shared" si="2160"/>
        <v/>
      </c>
      <c r="N1157" t="str">
        <f t="shared" si="2161"/>
        <v/>
      </c>
      <c r="O1157" t="str">
        <f t="shared" si="2162"/>
        <v/>
      </c>
      <c r="Y1157" t="str">
        <f>O1159</f>
        <v/>
      </c>
    </row>
    <row r="1158" spans="1:25" x14ac:dyDescent="0.25">
      <c r="A1158" t="s">
        <v>35</v>
      </c>
      <c r="B1158" t="s">
        <v>23</v>
      </c>
      <c r="C1158" t="s">
        <v>527</v>
      </c>
      <c r="D1158">
        <v>0.01</v>
      </c>
      <c r="E1158">
        <v>28.77</v>
      </c>
      <c r="F1158" t="s">
        <v>594</v>
      </c>
      <c r="G1158" t="str">
        <f t="shared" si="2156"/>
        <v>DL2022003</v>
      </c>
      <c r="H1158" t="str">
        <f t="shared" si="2157"/>
        <v>06</v>
      </c>
      <c r="I1158" t="str">
        <f t="shared" si="2158"/>
        <v>Sandmusling_06_20220830_DL2022003_NielsSteensensGym</v>
      </c>
      <c r="J1158" t="str">
        <f>VLOOKUP(MID(C1158,4,6),Datasæt_Analysesystemer!$B$2:$E$69,3,FALSE)</f>
        <v>Sandmusling</v>
      </c>
      <c r="K1158" t="str">
        <f t="shared" si="2159"/>
        <v>PK</v>
      </c>
      <c r="L1158" s="7">
        <f t="shared" si="2171"/>
        <v>28.77</v>
      </c>
      <c r="M1158">
        <f t="shared" si="2160"/>
        <v>28.77</v>
      </c>
      <c r="N1158">
        <f t="shared" si="2161"/>
        <v>0</v>
      </c>
      <c r="O1158">
        <f t="shared" si="2162"/>
        <v>65.33</v>
      </c>
      <c r="Q1158">
        <f t="shared" ref="Q1158" si="2268">IF(L1160="No Ct",0,L1160)</f>
        <v>32.93</v>
      </c>
      <c r="R1158">
        <f t="shared" ref="R1158" si="2269">IF(L1161="No Ct",0,L1161)</f>
        <v>32.4</v>
      </c>
      <c r="S1158" t="str">
        <f t="shared" ref="S1158" si="2270">IF(AND(M1158&gt;0,N1158=0),"Valid","Invalid")</f>
        <v>Valid</v>
      </c>
      <c r="T1158" t="str">
        <f t="shared" ref="T1158" si="2271">IF(OR(Q1158&gt;1,R1158&gt;1),"Present","Absent")</f>
        <v>Present</v>
      </c>
      <c r="U1158" t="str">
        <f t="shared" ref="U1158" si="2272">IF(OR(AND(Q1158&gt;1,Q1158&lt;41),AND(R1158&gt;1,R1158&lt;41)),"Ct&lt;41","Ct&gt;41")</f>
        <v>Ct&lt;41</v>
      </c>
      <c r="V1158" t="str">
        <f t="shared" ref="V1158" si="2273">J1158</f>
        <v>Sandmusling</v>
      </c>
      <c r="W1158" t="str">
        <f t="shared" ref="W1158" si="2274">MID(F1158,10,9)</f>
        <v>DL2022003</v>
      </c>
      <c r="X1158" t="str">
        <f t="shared" ref="X1158" si="2275">W1158&amp;"_"&amp;V1158&amp;"_"&amp;S1158&amp;"_"&amp;T1158&amp;"_"&amp;U1158</f>
        <v>DL2022003_Sandmusling_Valid_Present_Ct&lt;41</v>
      </c>
    </row>
    <row r="1159" spans="1:25" x14ac:dyDescent="0.25">
      <c r="A1159" t="s">
        <v>61</v>
      </c>
      <c r="B1159" t="s">
        <v>51</v>
      </c>
      <c r="C1159" t="s">
        <v>539</v>
      </c>
      <c r="D1159">
        <v>0.01</v>
      </c>
      <c r="E1159" t="s">
        <v>1275</v>
      </c>
      <c r="F1159" t="s">
        <v>594</v>
      </c>
      <c r="G1159" t="str">
        <f t="shared" si="2156"/>
        <v>DL2022003</v>
      </c>
      <c r="H1159" t="str">
        <f t="shared" si="2157"/>
        <v>06</v>
      </c>
      <c r="I1159" t="str">
        <f t="shared" si="2158"/>
        <v>Sandmusling_06_20220830_DL2022003_NielsSteensensGym</v>
      </c>
      <c r="J1159" t="str">
        <f>VLOOKUP(MID(C1159,4,6),Datasæt_Analysesystemer!$B$2:$E$69,3,FALSE)</f>
        <v>Sandmusling</v>
      </c>
      <c r="K1159" t="str">
        <f t="shared" si="2159"/>
        <v>NK</v>
      </c>
      <c r="L1159" s="7" t="str">
        <f t="shared" si="2171"/>
        <v>No Ct</v>
      </c>
      <c r="M1159" t="str">
        <f t="shared" si="2160"/>
        <v/>
      </c>
      <c r="N1159" t="str">
        <f t="shared" si="2161"/>
        <v/>
      </c>
      <c r="O1159" t="str">
        <f t="shared" si="2162"/>
        <v/>
      </c>
    </row>
    <row r="1160" spans="1:25" x14ac:dyDescent="0.25">
      <c r="A1160" t="s">
        <v>86</v>
      </c>
      <c r="B1160" t="s">
        <v>76</v>
      </c>
      <c r="C1160" t="s">
        <v>551</v>
      </c>
      <c r="D1160">
        <v>0.01</v>
      </c>
      <c r="E1160">
        <v>32.93</v>
      </c>
      <c r="F1160" t="s">
        <v>594</v>
      </c>
      <c r="G1160" t="str">
        <f t="shared" si="2156"/>
        <v>DL2022003</v>
      </c>
      <c r="H1160" t="str">
        <f t="shared" si="2157"/>
        <v>06</v>
      </c>
      <c r="I1160" t="str">
        <f t="shared" si="2158"/>
        <v>Sandmusling_06_20220830_DL2022003_NielsSteensensGym</v>
      </c>
      <c r="J1160" t="str">
        <f>VLOOKUP(MID(C1160,4,6),Datasæt_Analysesystemer!$B$2:$E$69,3,FALSE)</f>
        <v>Sandmusling</v>
      </c>
      <c r="K1160" t="str">
        <f t="shared" si="2159"/>
        <v>EP</v>
      </c>
      <c r="L1160" s="7">
        <f t="shared" si="2171"/>
        <v>32.93</v>
      </c>
      <c r="M1160" t="str">
        <f t="shared" si="2160"/>
        <v/>
      </c>
      <c r="N1160" t="str">
        <f t="shared" si="2161"/>
        <v/>
      </c>
      <c r="O1160" t="str">
        <f t="shared" si="2162"/>
        <v/>
      </c>
    </row>
    <row r="1161" spans="1:25" x14ac:dyDescent="0.25">
      <c r="A1161" t="s">
        <v>105</v>
      </c>
      <c r="B1161" t="s">
        <v>76</v>
      </c>
      <c r="C1161" t="s">
        <v>551</v>
      </c>
      <c r="D1161">
        <v>0.01</v>
      </c>
      <c r="E1161">
        <v>32.4</v>
      </c>
      <c r="F1161" t="s">
        <v>594</v>
      </c>
      <c r="G1161" t="str">
        <f t="shared" si="2156"/>
        <v>DL2022003</v>
      </c>
      <c r="H1161" t="str">
        <f t="shared" si="2157"/>
        <v>06</v>
      </c>
      <c r="I1161" t="str">
        <f t="shared" si="2158"/>
        <v>Sandmusling_06_20220830_DL2022003_NielsSteensensGym</v>
      </c>
      <c r="J1161" t="str">
        <f>VLOOKUP(MID(C1161,4,6),Datasæt_Analysesystemer!$B$2:$E$69,3,FALSE)</f>
        <v>Sandmusling</v>
      </c>
      <c r="K1161" t="str">
        <f t="shared" si="2159"/>
        <v>EP</v>
      </c>
      <c r="L1161" s="7">
        <f t="shared" si="2171"/>
        <v>32.4</v>
      </c>
      <c r="M1161" t="str">
        <f t="shared" si="2160"/>
        <v/>
      </c>
      <c r="N1161" t="str">
        <f t="shared" si="2161"/>
        <v/>
      </c>
      <c r="O1161" t="str">
        <f t="shared" si="2162"/>
        <v/>
      </c>
      <c r="Y1161" t="str">
        <f>O1163</f>
        <v/>
      </c>
    </row>
    <row r="1162" spans="1:25" x14ac:dyDescent="0.25">
      <c r="A1162" t="s">
        <v>37</v>
      </c>
      <c r="B1162" t="s">
        <v>23</v>
      </c>
      <c r="C1162" t="s">
        <v>528</v>
      </c>
      <c r="D1162">
        <v>0.01</v>
      </c>
      <c r="E1162">
        <v>33.130000000000003</v>
      </c>
      <c r="F1162" t="s">
        <v>594</v>
      </c>
      <c r="G1162" t="str">
        <f t="shared" si="2156"/>
        <v>DL2022003</v>
      </c>
      <c r="H1162" t="str">
        <f t="shared" si="2157"/>
        <v>07</v>
      </c>
      <c r="I1162" t="str">
        <f t="shared" si="2158"/>
        <v>Amerikansk ribbegople_07_20220830_DL2022003_NielsSteensensGym</v>
      </c>
      <c r="J1162" t="str">
        <f>VLOOKUP(MID(C1162,4,6),Datasæt_Analysesystemer!$B$2:$E$69,3,FALSE)</f>
        <v>Amerikansk ribbegople</v>
      </c>
      <c r="K1162" t="str">
        <f t="shared" si="2159"/>
        <v>PK</v>
      </c>
      <c r="L1162" s="7">
        <f t="shared" si="2171"/>
        <v>33.130000000000003</v>
      </c>
      <c r="M1162">
        <f t="shared" si="2160"/>
        <v>33.130000000000003</v>
      </c>
      <c r="N1162">
        <f t="shared" si="2161"/>
        <v>0</v>
      </c>
      <c r="O1162">
        <f t="shared" si="2162"/>
        <v>66.900000000000006</v>
      </c>
      <c r="Q1162">
        <f t="shared" ref="Q1162" si="2276">IF(L1164="No Ct",0,L1164)</f>
        <v>33.9</v>
      </c>
      <c r="R1162">
        <f t="shared" ref="R1162" si="2277">IF(L1165="No Ct",0,L1165)</f>
        <v>33</v>
      </c>
      <c r="S1162" t="str">
        <f t="shared" ref="S1162" si="2278">IF(AND(M1162&gt;0,N1162=0),"Valid","Invalid")</f>
        <v>Valid</v>
      </c>
      <c r="T1162" t="str">
        <f t="shared" ref="T1162" si="2279">IF(OR(Q1162&gt;1,R1162&gt;1),"Present","Absent")</f>
        <v>Present</v>
      </c>
      <c r="U1162" t="str">
        <f t="shared" ref="U1162" si="2280">IF(OR(AND(Q1162&gt;1,Q1162&lt;41),AND(R1162&gt;1,R1162&lt;41)),"Ct&lt;41","Ct&gt;41")</f>
        <v>Ct&lt;41</v>
      </c>
      <c r="V1162" t="str">
        <f t="shared" ref="V1162" si="2281">J1162</f>
        <v>Amerikansk ribbegople</v>
      </c>
      <c r="W1162" t="str">
        <f t="shared" ref="W1162" si="2282">MID(F1162,10,9)</f>
        <v>DL2022003</v>
      </c>
      <c r="X1162" t="str">
        <f t="shared" ref="X1162" si="2283">W1162&amp;"_"&amp;V1162&amp;"_"&amp;S1162&amp;"_"&amp;T1162&amp;"_"&amp;U1162</f>
        <v>DL2022003_Amerikansk ribbegople_Valid_Present_Ct&lt;41</v>
      </c>
    </row>
    <row r="1163" spans="1:25" x14ac:dyDescent="0.25">
      <c r="A1163" t="s">
        <v>63</v>
      </c>
      <c r="B1163" t="s">
        <v>51</v>
      </c>
      <c r="C1163" t="s">
        <v>540</v>
      </c>
      <c r="D1163">
        <v>0.01</v>
      </c>
      <c r="E1163" t="s">
        <v>1275</v>
      </c>
      <c r="F1163" t="s">
        <v>594</v>
      </c>
      <c r="G1163" t="str">
        <f t="shared" si="2156"/>
        <v>DL2022003</v>
      </c>
      <c r="H1163" t="str">
        <f t="shared" si="2157"/>
        <v>07</v>
      </c>
      <c r="I1163" t="str">
        <f t="shared" si="2158"/>
        <v>Amerikansk ribbegople_07_20220830_DL2022003_NielsSteensensGym</v>
      </c>
      <c r="J1163" t="str">
        <f>VLOOKUP(MID(C1163,4,6),Datasæt_Analysesystemer!$B$2:$E$69,3,FALSE)</f>
        <v>Amerikansk ribbegople</v>
      </c>
      <c r="K1163" t="str">
        <f t="shared" si="2159"/>
        <v>NK</v>
      </c>
      <c r="L1163" s="7" t="str">
        <f t="shared" si="2171"/>
        <v>No Ct</v>
      </c>
      <c r="M1163" t="str">
        <f t="shared" si="2160"/>
        <v/>
      </c>
      <c r="N1163" t="str">
        <f t="shared" si="2161"/>
        <v/>
      </c>
      <c r="O1163" t="str">
        <f t="shared" si="2162"/>
        <v/>
      </c>
    </row>
    <row r="1164" spans="1:25" x14ac:dyDescent="0.25">
      <c r="A1164" t="s">
        <v>88</v>
      </c>
      <c r="B1164" t="s">
        <v>76</v>
      </c>
      <c r="C1164" t="s">
        <v>552</v>
      </c>
      <c r="D1164">
        <v>0.01</v>
      </c>
      <c r="E1164">
        <v>33.9</v>
      </c>
      <c r="F1164" t="s">
        <v>594</v>
      </c>
      <c r="G1164" t="str">
        <f t="shared" si="2156"/>
        <v>DL2022003</v>
      </c>
      <c r="H1164" t="str">
        <f t="shared" si="2157"/>
        <v>07</v>
      </c>
      <c r="I1164" t="str">
        <f t="shared" si="2158"/>
        <v>Amerikansk ribbegople_07_20220830_DL2022003_NielsSteensensGym</v>
      </c>
      <c r="J1164" t="str">
        <f>VLOOKUP(MID(C1164,4,6),Datasæt_Analysesystemer!$B$2:$E$69,3,FALSE)</f>
        <v>Amerikansk ribbegople</v>
      </c>
      <c r="K1164" t="str">
        <f t="shared" si="2159"/>
        <v>EP</v>
      </c>
      <c r="L1164" s="7">
        <f t="shared" si="2171"/>
        <v>33.9</v>
      </c>
      <c r="M1164" t="str">
        <f t="shared" si="2160"/>
        <v/>
      </c>
      <c r="N1164" t="str">
        <f t="shared" si="2161"/>
        <v/>
      </c>
      <c r="O1164" t="str">
        <f t="shared" si="2162"/>
        <v/>
      </c>
    </row>
    <row r="1165" spans="1:25" x14ac:dyDescent="0.25">
      <c r="A1165" t="s">
        <v>106</v>
      </c>
      <c r="B1165" t="s">
        <v>76</v>
      </c>
      <c r="C1165" t="s">
        <v>552</v>
      </c>
      <c r="D1165">
        <v>0.01</v>
      </c>
      <c r="E1165">
        <v>33</v>
      </c>
      <c r="F1165" t="s">
        <v>594</v>
      </c>
      <c r="G1165" t="str">
        <f t="shared" si="2156"/>
        <v>DL2022003</v>
      </c>
      <c r="H1165" t="str">
        <f t="shared" si="2157"/>
        <v>07</v>
      </c>
      <c r="I1165" t="str">
        <f t="shared" si="2158"/>
        <v>Amerikansk ribbegople_07_20220830_DL2022003_NielsSteensensGym</v>
      </c>
      <c r="J1165" t="str">
        <f>VLOOKUP(MID(C1165,4,6),Datasæt_Analysesystemer!$B$2:$E$69,3,FALSE)</f>
        <v>Amerikansk ribbegople</v>
      </c>
      <c r="K1165" t="str">
        <f t="shared" si="2159"/>
        <v>EP</v>
      </c>
      <c r="L1165" s="7">
        <f t="shared" si="2171"/>
        <v>33</v>
      </c>
      <c r="M1165" t="str">
        <f t="shared" si="2160"/>
        <v/>
      </c>
      <c r="N1165" t="str">
        <f t="shared" si="2161"/>
        <v/>
      </c>
      <c r="O1165" t="str">
        <f t="shared" si="2162"/>
        <v/>
      </c>
      <c r="Y1165" t="str">
        <f>O1167</f>
        <v/>
      </c>
    </row>
    <row r="1166" spans="1:25" x14ac:dyDescent="0.25">
      <c r="A1166" t="s">
        <v>40</v>
      </c>
      <c r="B1166" t="s">
        <v>23</v>
      </c>
      <c r="C1166" t="s">
        <v>529</v>
      </c>
      <c r="D1166">
        <v>0.01</v>
      </c>
      <c r="E1166">
        <v>35.49</v>
      </c>
      <c r="F1166" t="s">
        <v>594</v>
      </c>
      <c r="G1166" t="str">
        <f t="shared" si="2156"/>
        <v>DL2022003</v>
      </c>
      <c r="H1166" t="str">
        <f t="shared" si="2157"/>
        <v>08</v>
      </c>
      <c r="I1166" t="str">
        <f t="shared" si="2158"/>
        <v>Amerikansk ribbegople_08_20220830_DL2022003_NielsSteensensGym</v>
      </c>
      <c r="J1166" t="str">
        <f>VLOOKUP(MID(C1166,4,6),Datasæt_Analysesystemer!$B$2:$E$69,3,FALSE)</f>
        <v>Amerikansk ribbegople</v>
      </c>
      <c r="K1166" t="str">
        <f t="shared" si="2159"/>
        <v>PK</v>
      </c>
      <c r="L1166" s="7">
        <f t="shared" si="2171"/>
        <v>35.49</v>
      </c>
      <c r="M1166">
        <f t="shared" si="2160"/>
        <v>35.49</v>
      </c>
      <c r="N1166">
        <f t="shared" si="2161"/>
        <v>0</v>
      </c>
      <c r="O1166">
        <f t="shared" si="2162"/>
        <v>69.789999999999992</v>
      </c>
      <c r="Q1166">
        <f t="shared" ref="Q1166" si="2284">IF(L1168="No Ct",0,L1168)</f>
        <v>35.1</v>
      </c>
      <c r="R1166">
        <f t="shared" ref="R1166" si="2285">IF(L1169="No Ct",0,L1169)</f>
        <v>34.69</v>
      </c>
      <c r="S1166" t="str">
        <f t="shared" ref="S1166" si="2286">IF(AND(M1166&gt;0,N1166=0),"Valid","Invalid")</f>
        <v>Valid</v>
      </c>
      <c r="T1166" t="str">
        <f t="shared" ref="T1166" si="2287">IF(OR(Q1166&gt;1,R1166&gt;1),"Present","Absent")</f>
        <v>Present</v>
      </c>
      <c r="U1166" t="str">
        <f t="shared" ref="U1166" si="2288">IF(OR(AND(Q1166&gt;1,Q1166&lt;41),AND(R1166&gt;1,R1166&lt;41)),"Ct&lt;41","Ct&gt;41")</f>
        <v>Ct&lt;41</v>
      </c>
      <c r="V1166" t="str">
        <f t="shared" ref="V1166" si="2289">J1166</f>
        <v>Amerikansk ribbegople</v>
      </c>
      <c r="W1166" t="str">
        <f t="shared" ref="W1166" si="2290">MID(F1166,10,9)</f>
        <v>DL2022003</v>
      </c>
      <c r="X1166" t="str">
        <f t="shared" ref="X1166" si="2291">W1166&amp;"_"&amp;V1166&amp;"_"&amp;S1166&amp;"_"&amp;T1166&amp;"_"&amp;U1166</f>
        <v>DL2022003_Amerikansk ribbegople_Valid_Present_Ct&lt;41</v>
      </c>
    </row>
    <row r="1167" spans="1:25" x14ac:dyDescent="0.25">
      <c r="A1167" t="s">
        <v>65</v>
      </c>
      <c r="B1167" t="s">
        <v>51</v>
      </c>
      <c r="C1167" t="s">
        <v>541</v>
      </c>
      <c r="D1167">
        <v>0.01</v>
      </c>
      <c r="E1167" t="s">
        <v>1275</v>
      </c>
      <c r="F1167" t="s">
        <v>594</v>
      </c>
      <c r="G1167" t="str">
        <f t="shared" si="2156"/>
        <v>DL2022003</v>
      </c>
      <c r="H1167" t="str">
        <f t="shared" si="2157"/>
        <v>08</v>
      </c>
      <c r="I1167" t="str">
        <f t="shared" si="2158"/>
        <v>Amerikansk ribbegople_08_20220830_DL2022003_NielsSteensensGym</v>
      </c>
      <c r="J1167" t="str">
        <f>VLOOKUP(MID(C1167,4,6),Datasæt_Analysesystemer!$B$2:$E$69,3,FALSE)</f>
        <v>Amerikansk ribbegople</v>
      </c>
      <c r="K1167" t="str">
        <f t="shared" si="2159"/>
        <v>NK</v>
      </c>
      <c r="L1167" s="7" t="str">
        <f t="shared" si="2171"/>
        <v>No Ct</v>
      </c>
      <c r="M1167" t="str">
        <f t="shared" si="2160"/>
        <v/>
      </c>
      <c r="N1167" t="str">
        <f t="shared" si="2161"/>
        <v/>
      </c>
      <c r="O1167" t="str">
        <f t="shared" si="2162"/>
        <v/>
      </c>
    </row>
    <row r="1168" spans="1:25" x14ac:dyDescent="0.25">
      <c r="A1168" t="s">
        <v>90</v>
      </c>
      <c r="B1168" t="s">
        <v>76</v>
      </c>
      <c r="C1168" t="s">
        <v>553</v>
      </c>
      <c r="D1168">
        <v>0.01</v>
      </c>
      <c r="E1168">
        <v>35.1</v>
      </c>
      <c r="F1168" t="s">
        <v>594</v>
      </c>
      <c r="G1168" t="str">
        <f t="shared" si="2156"/>
        <v>DL2022003</v>
      </c>
      <c r="H1168" t="str">
        <f t="shared" si="2157"/>
        <v>08</v>
      </c>
      <c r="I1168" t="str">
        <f t="shared" si="2158"/>
        <v>Amerikansk ribbegople_08_20220830_DL2022003_NielsSteensensGym</v>
      </c>
      <c r="J1168" t="str">
        <f>VLOOKUP(MID(C1168,4,6),Datasæt_Analysesystemer!$B$2:$E$69,3,FALSE)</f>
        <v>Amerikansk ribbegople</v>
      </c>
      <c r="K1168" t="str">
        <f t="shared" si="2159"/>
        <v>EP</v>
      </c>
      <c r="L1168" s="7">
        <f t="shared" si="2171"/>
        <v>35.1</v>
      </c>
      <c r="M1168" t="str">
        <f t="shared" si="2160"/>
        <v/>
      </c>
      <c r="N1168" t="str">
        <f t="shared" si="2161"/>
        <v/>
      </c>
      <c r="O1168" t="str">
        <f t="shared" si="2162"/>
        <v/>
      </c>
    </row>
    <row r="1169" spans="1:25" x14ac:dyDescent="0.25">
      <c r="A1169" t="s">
        <v>107</v>
      </c>
      <c r="B1169" t="s">
        <v>76</v>
      </c>
      <c r="C1169" t="s">
        <v>553</v>
      </c>
      <c r="D1169">
        <v>0.01</v>
      </c>
      <c r="E1169">
        <v>34.69</v>
      </c>
      <c r="F1169" t="s">
        <v>594</v>
      </c>
      <c r="G1169" t="str">
        <f t="shared" si="2156"/>
        <v>DL2022003</v>
      </c>
      <c r="H1169" t="str">
        <f t="shared" si="2157"/>
        <v>08</v>
      </c>
      <c r="I1169" t="str">
        <f t="shared" si="2158"/>
        <v>Amerikansk ribbegople_08_20220830_DL2022003_NielsSteensensGym</v>
      </c>
      <c r="J1169" t="str">
        <f>VLOOKUP(MID(C1169,4,6),Datasæt_Analysesystemer!$B$2:$E$69,3,FALSE)</f>
        <v>Amerikansk ribbegople</v>
      </c>
      <c r="K1169" t="str">
        <f t="shared" si="2159"/>
        <v>EP</v>
      </c>
      <c r="L1169" s="7">
        <f t="shared" si="2171"/>
        <v>34.69</v>
      </c>
      <c r="M1169" t="str">
        <f t="shared" si="2160"/>
        <v/>
      </c>
      <c r="N1169" t="str">
        <f t="shared" si="2161"/>
        <v/>
      </c>
      <c r="O1169" t="str">
        <f t="shared" si="2162"/>
        <v/>
      </c>
      <c r="Y1169" t="str">
        <f>O1171</f>
        <v/>
      </c>
    </row>
    <row r="1170" spans="1:25" x14ac:dyDescent="0.25">
      <c r="A1170" t="s">
        <v>42</v>
      </c>
      <c r="B1170" t="s">
        <v>23</v>
      </c>
      <c r="C1170" t="s">
        <v>530</v>
      </c>
      <c r="D1170">
        <v>0.01</v>
      </c>
      <c r="E1170">
        <v>28.51</v>
      </c>
      <c r="F1170" t="s">
        <v>594</v>
      </c>
      <c r="G1170" t="str">
        <f t="shared" ref="G1170:G1233" si="2292">MID(F1170,10,9)</f>
        <v>DL2022003</v>
      </c>
      <c r="H1170" t="str">
        <f t="shared" ref="H1170:H1233" si="2293">LEFT(C1170,2)</f>
        <v>09</v>
      </c>
      <c r="I1170" t="str">
        <f t="shared" ref="I1170:I1233" si="2294">J1170&amp;"_"&amp;H1170&amp;"_"&amp;F1170</f>
        <v>Amerikansk hummer_09_20220830_DL2022003_NielsSteensensGym</v>
      </c>
      <c r="J1170" t="str">
        <f>VLOOKUP(MID(C1170,4,6),Datasæt_Analysesystemer!$B$2:$E$69,3,FALSE)</f>
        <v>Amerikansk hummer</v>
      </c>
      <c r="K1170" t="str">
        <f t="shared" ref="K1170:K1233" si="2295">RIGHT(C1170,2)</f>
        <v>PK</v>
      </c>
      <c r="L1170" s="7">
        <f t="shared" si="2171"/>
        <v>28.51</v>
      </c>
      <c r="M1170">
        <f t="shared" ref="M1170:M1233" si="2296">IF(K1170="PK",SUMIFS(L:L,K:K,"PK",I:I,I1170),"")</f>
        <v>28.51</v>
      </c>
      <c r="N1170">
        <f t="shared" ref="N1170:N1233" si="2297">IF(K1170="PK",SUMIFS(L:L,K:K,"NK",I:I,I1170),"")</f>
        <v>0</v>
      </c>
      <c r="O1170">
        <f t="shared" ref="O1170:O1233" si="2298">IF(K1170="PK",SUMIFS(L:L,K:K,"EP",I:I,I1170),"")</f>
        <v>0</v>
      </c>
      <c r="Q1170">
        <f t="shared" ref="Q1170" si="2299">IF(L1172="No Ct",0,L1172)</f>
        <v>0</v>
      </c>
      <c r="R1170">
        <f t="shared" ref="R1170" si="2300">IF(L1173="No Ct",0,L1173)</f>
        <v>0</v>
      </c>
      <c r="S1170" t="str">
        <f t="shared" ref="S1170" si="2301">IF(AND(M1170&gt;0,N1170=0),"Valid","Invalid")</f>
        <v>Valid</v>
      </c>
      <c r="T1170" t="str">
        <f t="shared" ref="T1170" si="2302">IF(OR(Q1170&gt;1,R1170&gt;1),"Present","Absent")</f>
        <v>Absent</v>
      </c>
      <c r="U1170" t="str">
        <f t="shared" ref="U1170" si="2303">IF(OR(AND(Q1170&gt;1,Q1170&lt;41),AND(R1170&gt;1,R1170&lt;41)),"Ct&lt;41","Ct&gt;41")</f>
        <v>Ct&gt;41</v>
      </c>
      <c r="V1170" t="str">
        <f t="shared" ref="V1170" si="2304">J1170</f>
        <v>Amerikansk hummer</v>
      </c>
      <c r="W1170" t="str">
        <f t="shared" ref="W1170" si="2305">MID(F1170,10,9)</f>
        <v>DL2022003</v>
      </c>
      <c r="X1170" t="str">
        <f t="shared" ref="X1170" si="2306">W1170&amp;"_"&amp;V1170&amp;"_"&amp;S1170&amp;"_"&amp;T1170&amp;"_"&amp;U1170</f>
        <v>DL2022003_Amerikansk hummer_Valid_Absent_Ct&gt;41</v>
      </c>
    </row>
    <row r="1171" spans="1:25" x14ac:dyDescent="0.25">
      <c r="A1171" t="s">
        <v>67</v>
      </c>
      <c r="B1171" t="s">
        <v>51</v>
      </c>
      <c r="C1171" t="s">
        <v>542</v>
      </c>
      <c r="D1171">
        <v>0.01</v>
      </c>
      <c r="E1171" t="s">
        <v>1275</v>
      </c>
      <c r="F1171" t="s">
        <v>594</v>
      </c>
      <c r="G1171" t="str">
        <f t="shared" si="2292"/>
        <v>DL2022003</v>
      </c>
      <c r="H1171" t="str">
        <f t="shared" si="2293"/>
        <v>09</v>
      </c>
      <c r="I1171" t="str">
        <f t="shared" si="2294"/>
        <v>Amerikansk hummer_09_20220830_DL2022003_NielsSteensensGym</v>
      </c>
      <c r="J1171" t="str">
        <f>VLOOKUP(MID(C1171,4,6),Datasæt_Analysesystemer!$B$2:$E$69,3,FALSE)</f>
        <v>Amerikansk hummer</v>
      </c>
      <c r="K1171" t="str">
        <f t="shared" si="2295"/>
        <v>NK</v>
      </c>
      <c r="L1171" s="7" t="str">
        <f t="shared" ref="L1171:L1234" si="2307">IF(TRIM(E1171)="No Ct","No Ct",E1171)</f>
        <v>No Ct</v>
      </c>
      <c r="M1171" t="str">
        <f t="shared" si="2296"/>
        <v/>
      </c>
      <c r="N1171" t="str">
        <f t="shared" si="2297"/>
        <v/>
      </c>
      <c r="O1171" t="str">
        <f t="shared" si="2298"/>
        <v/>
      </c>
    </row>
    <row r="1172" spans="1:25" x14ac:dyDescent="0.25">
      <c r="A1172" t="s">
        <v>92</v>
      </c>
      <c r="B1172" t="s">
        <v>76</v>
      </c>
      <c r="C1172" t="s">
        <v>554</v>
      </c>
      <c r="D1172">
        <v>0.01</v>
      </c>
      <c r="E1172" t="s">
        <v>1275</v>
      </c>
      <c r="F1172" t="s">
        <v>594</v>
      </c>
      <c r="G1172" t="str">
        <f t="shared" si="2292"/>
        <v>DL2022003</v>
      </c>
      <c r="H1172" t="str">
        <f t="shared" si="2293"/>
        <v>09</v>
      </c>
      <c r="I1172" t="str">
        <f t="shared" si="2294"/>
        <v>Amerikansk hummer_09_20220830_DL2022003_NielsSteensensGym</v>
      </c>
      <c r="J1172" t="str">
        <f>VLOOKUP(MID(C1172,4,6),Datasæt_Analysesystemer!$B$2:$E$69,3,FALSE)</f>
        <v>Amerikansk hummer</v>
      </c>
      <c r="K1172" t="str">
        <f t="shared" si="2295"/>
        <v>EP</v>
      </c>
      <c r="L1172" s="7" t="str">
        <f t="shared" si="2307"/>
        <v>No Ct</v>
      </c>
      <c r="M1172" t="str">
        <f t="shared" si="2296"/>
        <v/>
      </c>
      <c r="N1172" t="str">
        <f t="shared" si="2297"/>
        <v/>
      </c>
      <c r="O1172" t="str">
        <f t="shared" si="2298"/>
        <v/>
      </c>
    </row>
    <row r="1173" spans="1:25" x14ac:dyDescent="0.25">
      <c r="A1173" t="s">
        <v>108</v>
      </c>
      <c r="B1173" t="s">
        <v>76</v>
      </c>
      <c r="C1173" t="s">
        <v>554</v>
      </c>
      <c r="D1173">
        <v>0.01</v>
      </c>
      <c r="E1173" t="s">
        <v>1275</v>
      </c>
      <c r="F1173" t="s">
        <v>594</v>
      </c>
      <c r="G1173" t="str">
        <f t="shared" si="2292"/>
        <v>DL2022003</v>
      </c>
      <c r="H1173" t="str">
        <f t="shared" si="2293"/>
        <v>09</v>
      </c>
      <c r="I1173" t="str">
        <f t="shared" si="2294"/>
        <v>Amerikansk hummer_09_20220830_DL2022003_NielsSteensensGym</v>
      </c>
      <c r="J1173" t="str">
        <f>VLOOKUP(MID(C1173,4,6),Datasæt_Analysesystemer!$B$2:$E$69,3,FALSE)</f>
        <v>Amerikansk hummer</v>
      </c>
      <c r="K1173" t="str">
        <f t="shared" si="2295"/>
        <v>EP</v>
      </c>
      <c r="L1173" s="7" t="str">
        <f t="shared" si="2307"/>
        <v>No Ct</v>
      </c>
      <c r="M1173" t="str">
        <f t="shared" si="2296"/>
        <v/>
      </c>
      <c r="N1173" t="str">
        <f t="shared" si="2297"/>
        <v/>
      </c>
      <c r="O1173" t="str">
        <f t="shared" si="2298"/>
        <v/>
      </c>
      <c r="Y1173" t="str">
        <f>O1175</f>
        <v/>
      </c>
    </row>
    <row r="1174" spans="1:25" x14ac:dyDescent="0.25">
      <c r="A1174" t="s">
        <v>44</v>
      </c>
      <c r="B1174" t="s">
        <v>23</v>
      </c>
      <c r="C1174" t="s">
        <v>531</v>
      </c>
      <c r="D1174">
        <v>0.01</v>
      </c>
      <c r="E1174" t="s">
        <v>1275</v>
      </c>
      <c r="F1174" t="s">
        <v>594</v>
      </c>
      <c r="G1174" t="str">
        <f t="shared" si="2292"/>
        <v>DL2022003</v>
      </c>
      <c r="H1174" t="str">
        <f t="shared" si="2293"/>
        <v>10</v>
      </c>
      <c r="I1174" t="str">
        <f t="shared" si="2294"/>
        <v>Amerikansk hummer_10_20220830_DL2022003_NielsSteensensGym</v>
      </c>
      <c r="J1174" t="str">
        <f>VLOOKUP(MID(C1174,4,6),Datasæt_Analysesystemer!$B$2:$E$69,3,FALSE)</f>
        <v>Amerikansk hummer</v>
      </c>
      <c r="K1174" t="str">
        <f t="shared" si="2295"/>
        <v>PK</v>
      </c>
      <c r="L1174" s="7" t="str">
        <f t="shared" si="2307"/>
        <v>No Ct</v>
      </c>
      <c r="M1174">
        <f t="shared" si="2296"/>
        <v>0</v>
      </c>
      <c r="N1174">
        <f t="shared" si="2297"/>
        <v>0</v>
      </c>
      <c r="O1174">
        <f t="shared" si="2298"/>
        <v>13.56</v>
      </c>
      <c r="Q1174">
        <f t="shared" ref="Q1174" si="2308">IF(L1176="No Ct",0,L1176)</f>
        <v>13.56</v>
      </c>
      <c r="R1174">
        <f t="shared" ref="R1174" si="2309">IF(L1177="No Ct",0,L1177)</f>
        <v>0</v>
      </c>
      <c r="S1174" t="str">
        <f t="shared" ref="S1174" si="2310">IF(AND(M1174&gt;0,N1174=0),"Valid","Invalid")</f>
        <v>Invalid</v>
      </c>
      <c r="T1174" t="str">
        <f t="shared" ref="T1174" si="2311">IF(OR(Q1174&gt;1,R1174&gt;1),"Present","Absent")</f>
        <v>Present</v>
      </c>
      <c r="U1174" t="str">
        <f t="shared" ref="U1174" si="2312">IF(OR(AND(Q1174&gt;1,Q1174&lt;41),AND(R1174&gt;1,R1174&lt;41)),"Ct&lt;41","Ct&gt;41")</f>
        <v>Ct&lt;41</v>
      </c>
      <c r="V1174" t="str">
        <f t="shared" ref="V1174" si="2313">J1174</f>
        <v>Amerikansk hummer</v>
      </c>
      <c r="W1174" t="str">
        <f t="shared" ref="W1174" si="2314">MID(F1174,10,9)</f>
        <v>DL2022003</v>
      </c>
      <c r="X1174" t="str">
        <f t="shared" ref="X1174" si="2315">W1174&amp;"_"&amp;V1174&amp;"_"&amp;S1174&amp;"_"&amp;T1174&amp;"_"&amp;U1174</f>
        <v>DL2022003_Amerikansk hummer_Invalid_Present_Ct&lt;41</v>
      </c>
    </row>
    <row r="1175" spans="1:25" x14ac:dyDescent="0.25">
      <c r="A1175" t="s">
        <v>69</v>
      </c>
      <c r="B1175" t="s">
        <v>51</v>
      </c>
      <c r="C1175" t="s">
        <v>543</v>
      </c>
      <c r="D1175">
        <v>0.01</v>
      </c>
      <c r="E1175" t="s">
        <v>1275</v>
      </c>
      <c r="F1175" t="s">
        <v>594</v>
      </c>
      <c r="G1175" t="str">
        <f t="shared" si="2292"/>
        <v>DL2022003</v>
      </c>
      <c r="H1175" t="str">
        <f t="shared" si="2293"/>
        <v>10</v>
      </c>
      <c r="I1175" t="str">
        <f t="shared" si="2294"/>
        <v>Amerikansk hummer_10_20220830_DL2022003_NielsSteensensGym</v>
      </c>
      <c r="J1175" t="str">
        <f>VLOOKUP(MID(C1175,4,6),Datasæt_Analysesystemer!$B$2:$E$69,3,FALSE)</f>
        <v>Amerikansk hummer</v>
      </c>
      <c r="K1175" t="str">
        <f t="shared" si="2295"/>
        <v>NK</v>
      </c>
      <c r="L1175" s="7" t="str">
        <f t="shared" si="2307"/>
        <v>No Ct</v>
      </c>
      <c r="M1175" t="str">
        <f t="shared" si="2296"/>
        <v/>
      </c>
      <c r="N1175" t="str">
        <f t="shared" si="2297"/>
        <v/>
      </c>
      <c r="O1175" t="str">
        <f t="shared" si="2298"/>
        <v/>
      </c>
    </row>
    <row r="1176" spans="1:25" x14ac:dyDescent="0.25">
      <c r="A1176" t="s">
        <v>94</v>
      </c>
      <c r="B1176" t="s">
        <v>76</v>
      </c>
      <c r="C1176" t="s">
        <v>555</v>
      </c>
      <c r="D1176">
        <v>0.01</v>
      </c>
      <c r="E1176">
        <v>13.56</v>
      </c>
      <c r="F1176" t="s">
        <v>594</v>
      </c>
      <c r="G1176" t="str">
        <f t="shared" si="2292"/>
        <v>DL2022003</v>
      </c>
      <c r="H1176" t="str">
        <f t="shared" si="2293"/>
        <v>10</v>
      </c>
      <c r="I1176" t="str">
        <f t="shared" si="2294"/>
        <v>Amerikansk hummer_10_20220830_DL2022003_NielsSteensensGym</v>
      </c>
      <c r="J1176" t="str">
        <f>VLOOKUP(MID(C1176,4,6),Datasæt_Analysesystemer!$B$2:$E$69,3,FALSE)</f>
        <v>Amerikansk hummer</v>
      </c>
      <c r="K1176" t="str">
        <f t="shared" si="2295"/>
        <v>EP</v>
      </c>
      <c r="L1176" s="7">
        <f t="shared" si="2307"/>
        <v>13.56</v>
      </c>
      <c r="M1176" t="str">
        <f t="shared" si="2296"/>
        <v/>
      </c>
      <c r="N1176" t="str">
        <f t="shared" si="2297"/>
        <v/>
      </c>
      <c r="O1176" t="str">
        <f t="shared" si="2298"/>
        <v/>
      </c>
    </row>
    <row r="1177" spans="1:25" x14ac:dyDescent="0.25">
      <c r="A1177" t="s">
        <v>109</v>
      </c>
      <c r="B1177" t="s">
        <v>76</v>
      </c>
      <c r="C1177" t="s">
        <v>555</v>
      </c>
      <c r="D1177">
        <v>0.01</v>
      </c>
      <c r="E1177" t="s">
        <v>1275</v>
      </c>
      <c r="F1177" t="s">
        <v>594</v>
      </c>
      <c r="G1177" t="str">
        <f t="shared" si="2292"/>
        <v>DL2022003</v>
      </c>
      <c r="H1177" t="str">
        <f t="shared" si="2293"/>
        <v>10</v>
      </c>
      <c r="I1177" t="str">
        <f t="shared" si="2294"/>
        <v>Amerikansk hummer_10_20220830_DL2022003_NielsSteensensGym</v>
      </c>
      <c r="J1177" t="str">
        <f>VLOOKUP(MID(C1177,4,6),Datasæt_Analysesystemer!$B$2:$E$69,3,FALSE)</f>
        <v>Amerikansk hummer</v>
      </c>
      <c r="K1177" t="str">
        <f t="shared" si="2295"/>
        <v>EP</v>
      </c>
      <c r="L1177" s="7" t="str">
        <f t="shared" si="2307"/>
        <v>No Ct</v>
      </c>
      <c r="M1177" t="str">
        <f t="shared" si="2296"/>
        <v/>
      </c>
      <c r="N1177" t="str">
        <f t="shared" si="2297"/>
        <v/>
      </c>
      <c r="O1177" t="str">
        <f t="shared" si="2298"/>
        <v/>
      </c>
      <c r="Y1177" t="str">
        <f>O1179</f>
        <v/>
      </c>
    </row>
    <row r="1178" spans="1:25" x14ac:dyDescent="0.25">
      <c r="A1178" t="s">
        <v>46</v>
      </c>
      <c r="B1178" t="s">
        <v>23</v>
      </c>
      <c r="C1178" t="s">
        <v>532</v>
      </c>
      <c r="D1178">
        <v>0.01</v>
      </c>
      <c r="E1178">
        <v>35.299999999999997</v>
      </c>
      <c r="F1178" t="s">
        <v>594</v>
      </c>
      <c r="G1178" t="str">
        <f t="shared" si="2292"/>
        <v>DL2022003</v>
      </c>
      <c r="H1178" t="str">
        <f t="shared" si="2293"/>
        <v>11</v>
      </c>
      <c r="I1178" t="str">
        <f t="shared" si="2294"/>
        <v>Kinesisk uldhåndskrabbe_11_20220830_DL2022003_NielsSteensensGym</v>
      </c>
      <c r="J1178" t="str">
        <f>VLOOKUP(MID(C1178,4,6),Datasæt_Analysesystemer!$B$2:$E$69,3,FALSE)</f>
        <v>Kinesisk uldhåndskrabbe</v>
      </c>
      <c r="K1178" t="str">
        <f t="shared" si="2295"/>
        <v>PK</v>
      </c>
      <c r="L1178" s="7">
        <f t="shared" si="2307"/>
        <v>35.299999999999997</v>
      </c>
      <c r="M1178">
        <f t="shared" si="2296"/>
        <v>35.299999999999997</v>
      </c>
      <c r="N1178">
        <f t="shared" si="2297"/>
        <v>0</v>
      </c>
      <c r="O1178">
        <f t="shared" si="2298"/>
        <v>0</v>
      </c>
      <c r="Q1178">
        <f t="shared" ref="Q1178" si="2316">IF(L1180="No Ct",0,L1180)</f>
        <v>0</v>
      </c>
      <c r="R1178">
        <f t="shared" ref="R1178" si="2317">IF(L1181="No Ct",0,L1181)</f>
        <v>0</v>
      </c>
      <c r="S1178" t="str">
        <f t="shared" ref="S1178" si="2318">IF(AND(M1178&gt;0,N1178=0),"Valid","Invalid")</f>
        <v>Valid</v>
      </c>
      <c r="T1178" t="str">
        <f t="shared" ref="T1178" si="2319">IF(OR(Q1178&gt;1,R1178&gt;1),"Present","Absent")</f>
        <v>Absent</v>
      </c>
      <c r="U1178" t="str">
        <f t="shared" ref="U1178" si="2320">IF(OR(AND(Q1178&gt;1,Q1178&lt;41),AND(R1178&gt;1,R1178&lt;41)),"Ct&lt;41","Ct&gt;41")</f>
        <v>Ct&gt;41</v>
      </c>
      <c r="V1178" t="str">
        <f t="shared" ref="V1178" si="2321">J1178</f>
        <v>Kinesisk uldhåndskrabbe</v>
      </c>
      <c r="W1178" t="str">
        <f t="shared" ref="W1178" si="2322">MID(F1178,10,9)</f>
        <v>DL2022003</v>
      </c>
      <c r="X1178" t="str">
        <f t="shared" ref="X1178" si="2323">W1178&amp;"_"&amp;V1178&amp;"_"&amp;S1178&amp;"_"&amp;T1178&amp;"_"&amp;U1178</f>
        <v>DL2022003_Kinesisk uldhåndskrabbe_Valid_Absent_Ct&gt;41</v>
      </c>
    </row>
    <row r="1179" spans="1:25" x14ac:dyDescent="0.25">
      <c r="A1179" t="s">
        <v>71</v>
      </c>
      <c r="B1179" t="s">
        <v>51</v>
      </c>
      <c r="C1179" t="s">
        <v>544</v>
      </c>
      <c r="D1179">
        <v>0.01</v>
      </c>
      <c r="E1179" t="s">
        <v>1275</v>
      </c>
      <c r="F1179" t="s">
        <v>594</v>
      </c>
      <c r="G1179" t="str">
        <f t="shared" si="2292"/>
        <v>DL2022003</v>
      </c>
      <c r="H1179" t="str">
        <f t="shared" si="2293"/>
        <v>11</v>
      </c>
      <c r="I1179" t="str">
        <f t="shared" si="2294"/>
        <v>Kinesisk uldhåndskrabbe_11_20220830_DL2022003_NielsSteensensGym</v>
      </c>
      <c r="J1179" t="str">
        <f>VLOOKUP(MID(C1179,4,6),Datasæt_Analysesystemer!$B$2:$E$69,3,FALSE)</f>
        <v>Kinesisk uldhåndskrabbe</v>
      </c>
      <c r="K1179" t="str">
        <f t="shared" si="2295"/>
        <v>NK</v>
      </c>
      <c r="L1179" s="7" t="str">
        <f t="shared" si="2307"/>
        <v>No Ct</v>
      </c>
      <c r="M1179" t="str">
        <f t="shared" si="2296"/>
        <v/>
      </c>
      <c r="N1179" t="str">
        <f t="shared" si="2297"/>
        <v/>
      </c>
      <c r="O1179" t="str">
        <f t="shared" si="2298"/>
        <v/>
      </c>
    </row>
    <row r="1180" spans="1:25" x14ac:dyDescent="0.25">
      <c r="A1180" t="s">
        <v>96</v>
      </c>
      <c r="B1180" t="s">
        <v>76</v>
      </c>
      <c r="C1180" t="s">
        <v>556</v>
      </c>
      <c r="D1180">
        <v>0.01</v>
      </c>
      <c r="E1180" t="s">
        <v>1275</v>
      </c>
      <c r="F1180" t="s">
        <v>594</v>
      </c>
      <c r="G1180" t="str">
        <f t="shared" si="2292"/>
        <v>DL2022003</v>
      </c>
      <c r="H1180" t="str">
        <f t="shared" si="2293"/>
        <v>11</v>
      </c>
      <c r="I1180" t="str">
        <f t="shared" si="2294"/>
        <v>Kinesisk uldhåndskrabbe_11_20220830_DL2022003_NielsSteensensGym</v>
      </c>
      <c r="J1180" t="str">
        <f>VLOOKUP(MID(C1180,4,6),Datasæt_Analysesystemer!$B$2:$E$69,3,FALSE)</f>
        <v>Kinesisk uldhåndskrabbe</v>
      </c>
      <c r="K1180" t="str">
        <f t="shared" si="2295"/>
        <v>EP</v>
      </c>
      <c r="L1180" s="7" t="str">
        <f t="shared" si="2307"/>
        <v>No Ct</v>
      </c>
      <c r="M1180" t="str">
        <f t="shared" si="2296"/>
        <v/>
      </c>
      <c r="N1180" t="str">
        <f t="shared" si="2297"/>
        <v/>
      </c>
      <c r="O1180" t="str">
        <f t="shared" si="2298"/>
        <v/>
      </c>
    </row>
    <row r="1181" spans="1:25" x14ac:dyDescent="0.25">
      <c r="A1181" t="s">
        <v>110</v>
      </c>
      <c r="B1181" t="s">
        <v>76</v>
      </c>
      <c r="C1181" t="s">
        <v>556</v>
      </c>
      <c r="D1181">
        <v>0.01</v>
      </c>
      <c r="E1181" t="s">
        <v>1275</v>
      </c>
      <c r="F1181" t="s">
        <v>594</v>
      </c>
      <c r="G1181" t="str">
        <f t="shared" si="2292"/>
        <v>DL2022003</v>
      </c>
      <c r="H1181" t="str">
        <f t="shared" si="2293"/>
        <v>11</v>
      </c>
      <c r="I1181" t="str">
        <f t="shared" si="2294"/>
        <v>Kinesisk uldhåndskrabbe_11_20220830_DL2022003_NielsSteensensGym</v>
      </c>
      <c r="J1181" t="str">
        <f>VLOOKUP(MID(C1181,4,6),Datasæt_Analysesystemer!$B$2:$E$69,3,FALSE)</f>
        <v>Kinesisk uldhåndskrabbe</v>
      </c>
      <c r="K1181" t="str">
        <f t="shared" si="2295"/>
        <v>EP</v>
      </c>
      <c r="L1181" s="7" t="str">
        <f t="shared" si="2307"/>
        <v>No Ct</v>
      </c>
      <c r="M1181" t="str">
        <f t="shared" si="2296"/>
        <v/>
      </c>
      <c r="N1181" t="str">
        <f t="shared" si="2297"/>
        <v/>
      </c>
      <c r="O1181" t="str">
        <f t="shared" si="2298"/>
        <v/>
      </c>
      <c r="Y1181" t="str">
        <f>O1183</f>
        <v/>
      </c>
    </row>
    <row r="1182" spans="1:25" x14ac:dyDescent="0.25">
      <c r="A1182" t="s">
        <v>48</v>
      </c>
      <c r="B1182" t="s">
        <v>23</v>
      </c>
      <c r="C1182" t="s">
        <v>533</v>
      </c>
      <c r="D1182">
        <v>0.01</v>
      </c>
      <c r="E1182">
        <v>35.6</v>
      </c>
      <c r="F1182" t="s">
        <v>594</v>
      </c>
      <c r="G1182" t="str">
        <f t="shared" si="2292"/>
        <v>DL2022003</v>
      </c>
      <c r="H1182" t="str">
        <f t="shared" si="2293"/>
        <v>12</v>
      </c>
      <c r="I1182" t="str">
        <f t="shared" si="2294"/>
        <v>Kinesisk uldhåndskrabbe_12_20220830_DL2022003_NielsSteensensGym</v>
      </c>
      <c r="J1182" t="str">
        <f>VLOOKUP(MID(C1182,4,6),Datasæt_Analysesystemer!$B$2:$E$69,3,FALSE)</f>
        <v>Kinesisk uldhåndskrabbe</v>
      </c>
      <c r="K1182" t="str">
        <f t="shared" si="2295"/>
        <v>PK</v>
      </c>
      <c r="L1182" s="7">
        <f t="shared" si="2307"/>
        <v>35.6</v>
      </c>
      <c r="M1182">
        <f t="shared" si="2296"/>
        <v>35.6</v>
      </c>
      <c r="N1182">
        <f t="shared" si="2297"/>
        <v>0</v>
      </c>
      <c r="O1182">
        <f t="shared" si="2298"/>
        <v>0</v>
      </c>
      <c r="Q1182">
        <f t="shared" ref="Q1182" si="2324">IF(L1184="No Ct",0,L1184)</f>
        <v>0</v>
      </c>
      <c r="R1182">
        <f t="shared" ref="R1182" si="2325">IF(L1185="No Ct",0,L1185)</f>
        <v>0</v>
      </c>
      <c r="S1182" t="str">
        <f t="shared" ref="S1182" si="2326">IF(AND(M1182&gt;0,N1182=0),"Valid","Invalid")</f>
        <v>Valid</v>
      </c>
      <c r="T1182" t="str">
        <f t="shared" ref="T1182" si="2327">IF(OR(Q1182&gt;1,R1182&gt;1),"Present","Absent")</f>
        <v>Absent</v>
      </c>
      <c r="U1182" t="str">
        <f t="shared" ref="U1182" si="2328">IF(OR(AND(Q1182&gt;1,Q1182&lt;41),AND(R1182&gt;1,R1182&lt;41)),"Ct&lt;41","Ct&gt;41")</f>
        <v>Ct&gt;41</v>
      </c>
      <c r="V1182" t="str">
        <f t="shared" ref="V1182" si="2329">J1182</f>
        <v>Kinesisk uldhåndskrabbe</v>
      </c>
      <c r="W1182" t="str">
        <f t="shared" ref="W1182" si="2330">MID(F1182,10,9)</f>
        <v>DL2022003</v>
      </c>
      <c r="X1182" t="str">
        <f t="shared" ref="X1182" si="2331">W1182&amp;"_"&amp;V1182&amp;"_"&amp;S1182&amp;"_"&amp;T1182&amp;"_"&amp;U1182</f>
        <v>DL2022003_Kinesisk uldhåndskrabbe_Valid_Absent_Ct&gt;41</v>
      </c>
    </row>
    <row r="1183" spans="1:25" x14ac:dyDescent="0.25">
      <c r="A1183" t="s">
        <v>73</v>
      </c>
      <c r="B1183" t="s">
        <v>51</v>
      </c>
      <c r="C1183" t="s">
        <v>545</v>
      </c>
      <c r="D1183">
        <v>0.01</v>
      </c>
      <c r="E1183" t="s">
        <v>1275</v>
      </c>
      <c r="F1183" t="s">
        <v>594</v>
      </c>
      <c r="G1183" t="str">
        <f t="shared" si="2292"/>
        <v>DL2022003</v>
      </c>
      <c r="H1183" t="str">
        <f t="shared" si="2293"/>
        <v>12</v>
      </c>
      <c r="I1183" t="str">
        <f t="shared" si="2294"/>
        <v>Kinesisk uldhåndskrabbe_12_20220830_DL2022003_NielsSteensensGym</v>
      </c>
      <c r="J1183" t="str">
        <f>VLOOKUP(MID(C1183,4,6),Datasæt_Analysesystemer!$B$2:$E$69,3,FALSE)</f>
        <v>Kinesisk uldhåndskrabbe</v>
      </c>
      <c r="K1183" t="str">
        <f t="shared" si="2295"/>
        <v>NK</v>
      </c>
      <c r="L1183" s="7" t="str">
        <f t="shared" si="2307"/>
        <v>No Ct</v>
      </c>
      <c r="M1183" t="str">
        <f t="shared" si="2296"/>
        <v/>
      </c>
      <c r="N1183" t="str">
        <f t="shared" si="2297"/>
        <v/>
      </c>
      <c r="O1183" t="str">
        <f t="shared" si="2298"/>
        <v/>
      </c>
    </row>
    <row r="1184" spans="1:25" x14ac:dyDescent="0.25">
      <c r="A1184" t="s">
        <v>98</v>
      </c>
      <c r="B1184" t="s">
        <v>76</v>
      </c>
      <c r="C1184" t="s">
        <v>557</v>
      </c>
      <c r="D1184">
        <v>0.01</v>
      </c>
      <c r="E1184" t="s">
        <v>1275</v>
      </c>
      <c r="F1184" t="s">
        <v>594</v>
      </c>
      <c r="G1184" t="str">
        <f t="shared" si="2292"/>
        <v>DL2022003</v>
      </c>
      <c r="H1184" t="str">
        <f t="shared" si="2293"/>
        <v>12</v>
      </c>
      <c r="I1184" t="str">
        <f t="shared" si="2294"/>
        <v>Kinesisk uldhåndskrabbe_12_20220830_DL2022003_NielsSteensensGym</v>
      </c>
      <c r="J1184" t="str">
        <f>VLOOKUP(MID(C1184,4,6),Datasæt_Analysesystemer!$B$2:$E$69,3,FALSE)</f>
        <v>Kinesisk uldhåndskrabbe</v>
      </c>
      <c r="K1184" t="str">
        <f t="shared" si="2295"/>
        <v>EP</v>
      </c>
      <c r="L1184" s="7" t="str">
        <f t="shared" si="2307"/>
        <v>No Ct</v>
      </c>
      <c r="M1184" t="str">
        <f t="shared" si="2296"/>
        <v/>
      </c>
      <c r="N1184" t="str">
        <f t="shared" si="2297"/>
        <v/>
      </c>
      <c r="O1184" t="str">
        <f t="shared" si="2298"/>
        <v/>
      </c>
    </row>
    <row r="1185" spans="1:25" x14ac:dyDescent="0.25">
      <c r="A1185" t="s">
        <v>111</v>
      </c>
      <c r="B1185" t="s">
        <v>76</v>
      </c>
      <c r="C1185" t="s">
        <v>557</v>
      </c>
      <c r="D1185">
        <v>0.01</v>
      </c>
      <c r="E1185" t="s">
        <v>1275</v>
      </c>
      <c r="F1185" t="s">
        <v>594</v>
      </c>
      <c r="G1185" t="str">
        <f t="shared" si="2292"/>
        <v>DL2022003</v>
      </c>
      <c r="H1185" t="str">
        <f t="shared" si="2293"/>
        <v>12</v>
      </c>
      <c r="I1185" t="str">
        <f t="shared" si="2294"/>
        <v>Kinesisk uldhåndskrabbe_12_20220830_DL2022003_NielsSteensensGym</v>
      </c>
      <c r="J1185" t="str">
        <f>VLOOKUP(MID(C1185,4,6),Datasæt_Analysesystemer!$B$2:$E$69,3,FALSE)</f>
        <v>Kinesisk uldhåndskrabbe</v>
      </c>
      <c r="K1185" t="str">
        <f t="shared" si="2295"/>
        <v>EP</v>
      </c>
      <c r="L1185" s="7" t="str">
        <f t="shared" si="2307"/>
        <v>No Ct</v>
      </c>
      <c r="M1185" t="str">
        <f t="shared" si="2296"/>
        <v/>
      </c>
      <c r="N1185" t="str">
        <f t="shared" si="2297"/>
        <v/>
      </c>
      <c r="O1185" t="str">
        <f t="shared" si="2298"/>
        <v/>
      </c>
      <c r="Y1185" t="str">
        <f>O1187</f>
        <v/>
      </c>
    </row>
    <row r="1186" spans="1:25" x14ac:dyDescent="0.25">
      <c r="A1186" t="s">
        <v>172</v>
      </c>
      <c r="B1186" t="s">
        <v>23</v>
      </c>
      <c r="C1186" t="s">
        <v>582</v>
      </c>
      <c r="D1186">
        <v>0.01</v>
      </c>
      <c r="E1186" t="s">
        <v>1275</v>
      </c>
      <c r="F1186" t="s">
        <v>594</v>
      </c>
      <c r="G1186" t="str">
        <f t="shared" si="2292"/>
        <v>DL2022003</v>
      </c>
      <c r="H1186" t="str">
        <f t="shared" si="2293"/>
        <v>13</v>
      </c>
      <c r="I1186" t="str">
        <f t="shared" si="2294"/>
        <v>Nordam. Brakvandskrabbe / mudderkrabbe_13_20220830_DL2022003_NielsSteensensGym</v>
      </c>
      <c r="J1186" t="str">
        <f>VLOOKUP(MID(C1186,4,6),Datasæt_Analysesystemer!$B$2:$E$69,3,FALSE)</f>
        <v>Nordam. Brakvandskrabbe / mudderkrabbe</v>
      </c>
      <c r="K1186" t="str">
        <f t="shared" si="2295"/>
        <v>PK</v>
      </c>
      <c r="L1186" s="7" t="str">
        <f t="shared" si="2307"/>
        <v>No Ct</v>
      </c>
      <c r="M1186">
        <f t="shared" si="2296"/>
        <v>0</v>
      </c>
      <c r="N1186">
        <f t="shared" si="2297"/>
        <v>0</v>
      </c>
      <c r="O1186">
        <f t="shared" si="2298"/>
        <v>0</v>
      </c>
      <c r="Q1186">
        <f t="shared" ref="Q1186" si="2332">IF(L1188="No Ct",0,L1188)</f>
        <v>0</v>
      </c>
      <c r="R1186">
        <f t="shared" ref="R1186" si="2333">IF(L1189="No Ct",0,L1189)</f>
        <v>0</v>
      </c>
      <c r="S1186" t="str">
        <f t="shared" ref="S1186" si="2334">IF(AND(M1186&gt;0,N1186=0),"Valid","Invalid")</f>
        <v>Invalid</v>
      </c>
      <c r="T1186" t="str">
        <f t="shared" ref="T1186" si="2335">IF(OR(Q1186&gt;1,R1186&gt;1),"Present","Absent")</f>
        <v>Absent</v>
      </c>
      <c r="U1186" t="str">
        <f t="shared" ref="U1186" si="2336">IF(OR(AND(Q1186&gt;1,Q1186&lt;41),AND(R1186&gt;1,R1186&lt;41)),"Ct&lt;41","Ct&gt;41")</f>
        <v>Ct&gt;41</v>
      </c>
      <c r="V1186" t="str">
        <f t="shared" ref="V1186" si="2337">J1186</f>
        <v>Nordam. Brakvandskrabbe / mudderkrabbe</v>
      </c>
      <c r="W1186" t="str">
        <f t="shared" ref="W1186" si="2338">MID(F1186,10,9)</f>
        <v>DL2022003</v>
      </c>
      <c r="X1186" t="str">
        <f t="shared" ref="X1186" si="2339">W1186&amp;"_"&amp;V1186&amp;"_"&amp;S1186&amp;"_"&amp;T1186&amp;"_"&amp;U1186</f>
        <v>DL2022003_Nordam. Brakvandskrabbe / mudderkrabbe_Invalid_Absent_Ct&gt;41</v>
      </c>
    </row>
    <row r="1187" spans="1:25" x14ac:dyDescent="0.25">
      <c r="A1187" t="s">
        <v>148</v>
      </c>
      <c r="B1187" t="s">
        <v>51</v>
      </c>
      <c r="C1187" t="s">
        <v>570</v>
      </c>
      <c r="D1187">
        <v>0.01</v>
      </c>
      <c r="E1187" t="s">
        <v>1275</v>
      </c>
      <c r="F1187" t="s">
        <v>594</v>
      </c>
      <c r="G1187" t="str">
        <f t="shared" si="2292"/>
        <v>DL2022003</v>
      </c>
      <c r="H1187" t="str">
        <f t="shared" si="2293"/>
        <v>13</v>
      </c>
      <c r="I1187" t="str">
        <f t="shared" si="2294"/>
        <v>Nordam. Brakvandskrabbe / mudderkrabbe_13_20220830_DL2022003_NielsSteensensGym</v>
      </c>
      <c r="J1187" t="str">
        <f>VLOOKUP(MID(C1187,4,6),Datasæt_Analysesystemer!$B$2:$E$69,3,FALSE)</f>
        <v>Nordam. Brakvandskrabbe / mudderkrabbe</v>
      </c>
      <c r="K1187" t="str">
        <f t="shared" si="2295"/>
        <v>NK</v>
      </c>
      <c r="L1187" s="7" t="str">
        <f t="shared" si="2307"/>
        <v>No Ct</v>
      </c>
      <c r="M1187" t="str">
        <f t="shared" si="2296"/>
        <v/>
      </c>
      <c r="N1187" t="str">
        <f t="shared" si="2297"/>
        <v/>
      </c>
      <c r="O1187" t="str">
        <f t="shared" si="2298"/>
        <v/>
      </c>
    </row>
    <row r="1188" spans="1:25" x14ac:dyDescent="0.25">
      <c r="A1188" t="s">
        <v>112</v>
      </c>
      <c r="B1188" t="s">
        <v>76</v>
      </c>
      <c r="C1188" t="s">
        <v>558</v>
      </c>
      <c r="D1188">
        <v>0.01</v>
      </c>
      <c r="E1188" t="s">
        <v>1275</v>
      </c>
      <c r="F1188" t="s">
        <v>594</v>
      </c>
      <c r="G1188" t="str">
        <f t="shared" si="2292"/>
        <v>DL2022003</v>
      </c>
      <c r="H1188" t="str">
        <f t="shared" si="2293"/>
        <v>13</v>
      </c>
      <c r="I1188" t="str">
        <f t="shared" si="2294"/>
        <v>Nordam. Brakvandskrabbe / mudderkrabbe_13_20220830_DL2022003_NielsSteensensGym</v>
      </c>
      <c r="J1188" t="str">
        <f>VLOOKUP(MID(C1188,4,6),Datasæt_Analysesystemer!$B$2:$E$69,3,FALSE)</f>
        <v>Nordam. Brakvandskrabbe / mudderkrabbe</v>
      </c>
      <c r="K1188" t="str">
        <f t="shared" si="2295"/>
        <v>EP</v>
      </c>
      <c r="L1188" s="7" t="str">
        <f t="shared" si="2307"/>
        <v>No Ct</v>
      </c>
      <c r="M1188" t="str">
        <f t="shared" si="2296"/>
        <v/>
      </c>
      <c r="N1188" t="str">
        <f t="shared" si="2297"/>
        <v/>
      </c>
      <c r="O1188" t="str">
        <f t="shared" si="2298"/>
        <v/>
      </c>
    </row>
    <row r="1189" spans="1:25" x14ac:dyDescent="0.25">
      <c r="A1189" t="s">
        <v>136</v>
      </c>
      <c r="B1189" t="s">
        <v>76</v>
      </c>
      <c r="C1189" t="s">
        <v>558</v>
      </c>
      <c r="D1189">
        <v>0.01</v>
      </c>
      <c r="E1189" t="s">
        <v>1275</v>
      </c>
      <c r="F1189" t="s">
        <v>594</v>
      </c>
      <c r="G1189" t="str">
        <f t="shared" si="2292"/>
        <v>DL2022003</v>
      </c>
      <c r="H1189" t="str">
        <f t="shared" si="2293"/>
        <v>13</v>
      </c>
      <c r="I1189" t="str">
        <f t="shared" si="2294"/>
        <v>Nordam. Brakvandskrabbe / mudderkrabbe_13_20220830_DL2022003_NielsSteensensGym</v>
      </c>
      <c r="J1189" t="str">
        <f>VLOOKUP(MID(C1189,4,6),Datasæt_Analysesystemer!$B$2:$E$69,3,FALSE)</f>
        <v>Nordam. Brakvandskrabbe / mudderkrabbe</v>
      </c>
      <c r="K1189" t="str">
        <f t="shared" si="2295"/>
        <v>EP</v>
      </c>
      <c r="L1189" s="7" t="str">
        <f t="shared" si="2307"/>
        <v>No Ct</v>
      </c>
      <c r="M1189" t="str">
        <f t="shared" si="2296"/>
        <v/>
      </c>
      <c r="N1189" t="str">
        <f t="shared" si="2297"/>
        <v/>
      </c>
      <c r="O1189" t="str">
        <f t="shared" si="2298"/>
        <v/>
      </c>
      <c r="Y1189" t="str">
        <f>O1191</f>
        <v/>
      </c>
    </row>
    <row r="1190" spans="1:25" x14ac:dyDescent="0.25">
      <c r="A1190" t="s">
        <v>174</v>
      </c>
      <c r="B1190" t="s">
        <v>23</v>
      </c>
      <c r="C1190" t="s">
        <v>583</v>
      </c>
      <c r="D1190">
        <v>0.01</v>
      </c>
      <c r="E1190">
        <v>31.18</v>
      </c>
      <c r="F1190" t="s">
        <v>594</v>
      </c>
      <c r="G1190" t="str">
        <f t="shared" si="2292"/>
        <v>DL2022003</v>
      </c>
      <c r="H1190" t="str">
        <f t="shared" si="2293"/>
        <v>14</v>
      </c>
      <c r="I1190" t="str">
        <f t="shared" si="2294"/>
        <v>Nordam. Brakvandskrabbe / mudderkrabbe_14_20220830_DL2022003_NielsSteensensGym</v>
      </c>
      <c r="J1190" t="str">
        <f>VLOOKUP(MID(C1190,4,6),Datasæt_Analysesystemer!$B$2:$E$69,3,FALSE)</f>
        <v>Nordam. Brakvandskrabbe / mudderkrabbe</v>
      </c>
      <c r="K1190" t="str">
        <f t="shared" si="2295"/>
        <v>PK</v>
      </c>
      <c r="L1190" s="7">
        <f t="shared" si="2307"/>
        <v>31.18</v>
      </c>
      <c r="M1190">
        <f t="shared" si="2296"/>
        <v>31.18</v>
      </c>
      <c r="N1190">
        <f t="shared" si="2297"/>
        <v>0</v>
      </c>
      <c r="O1190">
        <f t="shared" si="2298"/>
        <v>0</v>
      </c>
      <c r="Q1190">
        <f t="shared" ref="Q1190" si="2340">IF(L1192="No Ct",0,L1192)</f>
        <v>0</v>
      </c>
      <c r="R1190">
        <f t="shared" ref="R1190" si="2341">IF(L1193="No Ct",0,L1193)</f>
        <v>0</v>
      </c>
      <c r="S1190" t="str">
        <f t="shared" ref="S1190" si="2342">IF(AND(M1190&gt;0,N1190=0),"Valid","Invalid")</f>
        <v>Valid</v>
      </c>
      <c r="T1190" t="str">
        <f t="shared" ref="T1190" si="2343">IF(OR(Q1190&gt;1,R1190&gt;1),"Present","Absent")</f>
        <v>Absent</v>
      </c>
      <c r="U1190" t="str">
        <f t="shared" ref="U1190" si="2344">IF(OR(AND(Q1190&gt;1,Q1190&lt;41),AND(R1190&gt;1,R1190&lt;41)),"Ct&lt;41","Ct&gt;41")</f>
        <v>Ct&gt;41</v>
      </c>
      <c r="V1190" t="str">
        <f t="shared" ref="V1190" si="2345">J1190</f>
        <v>Nordam. Brakvandskrabbe / mudderkrabbe</v>
      </c>
      <c r="W1190" t="str">
        <f t="shared" ref="W1190" si="2346">MID(F1190,10,9)</f>
        <v>DL2022003</v>
      </c>
      <c r="X1190" t="str">
        <f t="shared" ref="X1190" si="2347">W1190&amp;"_"&amp;V1190&amp;"_"&amp;S1190&amp;"_"&amp;T1190&amp;"_"&amp;U1190</f>
        <v>DL2022003_Nordam. Brakvandskrabbe / mudderkrabbe_Valid_Absent_Ct&gt;41</v>
      </c>
    </row>
    <row r="1191" spans="1:25" x14ac:dyDescent="0.25">
      <c r="A1191" t="s">
        <v>150</v>
      </c>
      <c r="B1191" t="s">
        <v>51</v>
      </c>
      <c r="C1191" t="s">
        <v>571</v>
      </c>
      <c r="D1191">
        <v>0.01</v>
      </c>
      <c r="E1191" t="s">
        <v>1275</v>
      </c>
      <c r="F1191" t="s">
        <v>594</v>
      </c>
      <c r="G1191" t="str">
        <f t="shared" si="2292"/>
        <v>DL2022003</v>
      </c>
      <c r="H1191" t="str">
        <f t="shared" si="2293"/>
        <v>14</v>
      </c>
      <c r="I1191" t="str">
        <f t="shared" si="2294"/>
        <v>Nordam. Brakvandskrabbe / mudderkrabbe_14_20220830_DL2022003_NielsSteensensGym</v>
      </c>
      <c r="J1191" t="str">
        <f>VLOOKUP(MID(C1191,4,6),Datasæt_Analysesystemer!$B$2:$E$69,3,FALSE)</f>
        <v>Nordam. Brakvandskrabbe / mudderkrabbe</v>
      </c>
      <c r="K1191" t="str">
        <f t="shared" si="2295"/>
        <v>NK</v>
      </c>
      <c r="L1191" s="7" t="str">
        <f t="shared" si="2307"/>
        <v>No Ct</v>
      </c>
      <c r="M1191" t="str">
        <f t="shared" si="2296"/>
        <v/>
      </c>
      <c r="N1191" t="str">
        <f t="shared" si="2297"/>
        <v/>
      </c>
      <c r="O1191" t="str">
        <f t="shared" si="2298"/>
        <v/>
      </c>
    </row>
    <row r="1192" spans="1:25" x14ac:dyDescent="0.25">
      <c r="A1192" t="s">
        <v>114</v>
      </c>
      <c r="B1192" t="s">
        <v>76</v>
      </c>
      <c r="C1192" t="s">
        <v>559</v>
      </c>
      <c r="D1192">
        <v>0.01</v>
      </c>
      <c r="E1192" t="s">
        <v>1275</v>
      </c>
      <c r="F1192" t="s">
        <v>594</v>
      </c>
      <c r="G1192" t="str">
        <f t="shared" si="2292"/>
        <v>DL2022003</v>
      </c>
      <c r="H1192" t="str">
        <f t="shared" si="2293"/>
        <v>14</v>
      </c>
      <c r="I1192" t="str">
        <f t="shared" si="2294"/>
        <v>Nordam. Brakvandskrabbe / mudderkrabbe_14_20220830_DL2022003_NielsSteensensGym</v>
      </c>
      <c r="J1192" t="str">
        <f>VLOOKUP(MID(C1192,4,6),Datasæt_Analysesystemer!$B$2:$E$69,3,FALSE)</f>
        <v>Nordam. Brakvandskrabbe / mudderkrabbe</v>
      </c>
      <c r="K1192" t="str">
        <f t="shared" si="2295"/>
        <v>EP</v>
      </c>
      <c r="L1192" s="7" t="str">
        <f t="shared" si="2307"/>
        <v>No Ct</v>
      </c>
      <c r="M1192" t="str">
        <f t="shared" si="2296"/>
        <v/>
      </c>
      <c r="N1192" t="str">
        <f t="shared" si="2297"/>
        <v/>
      </c>
      <c r="O1192" t="str">
        <f t="shared" si="2298"/>
        <v/>
      </c>
    </row>
    <row r="1193" spans="1:25" x14ac:dyDescent="0.25">
      <c r="A1193" t="s">
        <v>137</v>
      </c>
      <c r="B1193" t="s">
        <v>76</v>
      </c>
      <c r="C1193" t="s">
        <v>559</v>
      </c>
      <c r="D1193">
        <v>0.01</v>
      </c>
      <c r="E1193" t="s">
        <v>1275</v>
      </c>
      <c r="F1193" t="s">
        <v>594</v>
      </c>
      <c r="G1193" t="str">
        <f t="shared" si="2292"/>
        <v>DL2022003</v>
      </c>
      <c r="H1193" t="str">
        <f t="shared" si="2293"/>
        <v>14</v>
      </c>
      <c r="I1193" t="str">
        <f t="shared" si="2294"/>
        <v>Nordam. Brakvandskrabbe / mudderkrabbe_14_20220830_DL2022003_NielsSteensensGym</v>
      </c>
      <c r="J1193" t="str">
        <f>VLOOKUP(MID(C1193,4,6),Datasæt_Analysesystemer!$B$2:$E$69,3,FALSE)</f>
        <v>Nordam. Brakvandskrabbe / mudderkrabbe</v>
      </c>
      <c r="K1193" t="str">
        <f t="shared" si="2295"/>
        <v>EP</v>
      </c>
      <c r="L1193" s="7" t="str">
        <f t="shared" si="2307"/>
        <v>No Ct</v>
      </c>
      <c r="M1193" t="str">
        <f t="shared" si="2296"/>
        <v/>
      </c>
      <c r="N1193" t="str">
        <f t="shared" si="2297"/>
        <v/>
      </c>
      <c r="O1193" t="str">
        <f t="shared" si="2298"/>
        <v/>
      </c>
      <c r="Y1193" t="str">
        <f>O1195</f>
        <v/>
      </c>
    </row>
    <row r="1194" spans="1:25" x14ac:dyDescent="0.25">
      <c r="A1194" t="s">
        <v>176</v>
      </c>
      <c r="B1194" t="s">
        <v>23</v>
      </c>
      <c r="C1194" t="s">
        <v>584</v>
      </c>
      <c r="D1194">
        <v>0.01</v>
      </c>
      <c r="E1194">
        <v>29.08</v>
      </c>
      <c r="F1194" t="s">
        <v>594</v>
      </c>
      <c r="G1194" t="str">
        <f t="shared" si="2292"/>
        <v>DL2022003</v>
      </c>
      <c r="H1194" t="str">
        <f t="shared" si="2293"/>
        <v>15</v>
      </c>
      <c r="I1194" t="str">
        <f t="shared" si="2294"/>
        <v>Pukkellaks_15_20220830_DL2022003_NielsSteensensGym</v>
      </c>
      <c r="J1194" t="str">
        <f>VLOOKUP(MID(C1194,4,6),Datasæt_Analysesystemer!$B$2:$E$69,3,FALSE)</f>
        <v>Pukkellaks</v>
      </c>
      <c r="K1194" t="str">
        <f t="shared" si="2295"/>
        <v>PK</v>
      </c>
      <c r="L1194" s="7">
        <f t="shared" si="2307"/>
        <v>29.08</v>
      </c>
      <c r="M1194">
        <f t="shared" si="2296"/>
        <v>29.08</v>
      </c>
      <c r="N1194">
        <f t="shared" si="2297"/>
        <v>0</v>
      </c>
      <c r="O1194">
        <f t="shared" si="2298"/>
        <v>0</v>
      </c>
      <c r="Q1194">
        <f t="shared" ref="Q1194" si="2348">IF(L1196="No Ct",0,L1196)</f>
        <v>0</v>
      </c>
      <c r="R1194">
        <f t="shared" ref="R1194" si="2349">IF(L1197="No Ct",0,L1197)</f>
        <v>0</v>
      </c>
      <c r="S1194" t="str">
        <f t="shared" ref="S1194" si="2350">IF(AND(M1194&gt;0,N1194=0),"Valid","Invalid")</f>
        <v>Valid</v>
      </c>
      <c r="T1194" t="str">
        <f t="shared" ref="T1194" si="2351">IF(OR(Q1194&gt;1,R1194&gt;1),"Present","Absent")</f>
        <v>Absent</v>
      </c>
      <c r="U1194" t="str">
        <f t="shared" ref="U1194" si="2352">IF(OR(AND(Q1194&gt;1,Q1194&lt;41),AND(R1194&gt;1,R1194&lt;41)),"Ct&lt;41","Ct&gt;41")</f>
        <v>Ct&gt;41</v>
      </c>
      <c r="V1194" t="str">
        <f t="shared" ref="V1194" si="2353">J1194</f>
        <v>Pukkellaks</v>
      </c>
      <c r="W1194" t="str">
        <f t="shared" ref="W1194" si="2354">MID(F1194,10,9)</f>
        <v>DL2022003</v>
      </c>
      <c r="X1194" t="str">
        <f t="shared" ref="X1194" si="2355">W1194&amp;"_"&amp;V1194&amp;"_"&amp;S1194&amp;"_"&amp;T1194&amp;"_"&amp;U1194</f>
        <v>DL2022003_Pukkellaks_Valid_Absent_Ct&gt;41</v>
      </c>
    </row>
    <row r="1195" spans="1:25" x14ac:dyDescent="0.25">
      <c r="A1195" t="s">
        <v>152</v>
      </c>
      <c r="B1195" t="s">
        <v>51</v>
      </c>
      <c r="C1195" t="s">
        <v>572</v>
      </c>
      <c r="D1195">
        <v>0.01</v>
      </c>
      <c r="E1195" t="s">
        <v>1275</v>
      </c>
      <c r="F1195" t="s">
        <v>594</v>
      </c>
      <c r="G1195" t="str">
        <f t="shared" si="2292"/>
        <v>DL2022003</v>
      </c>
      <c r="H1195" t="str">
        <f t="shared" si="2293"/>
        <v>15</v>
      </c>
      <c r="I1195" t="str">
        <f t="shared" si="2294"/>
        <v>Pukkellaks_15_20220830_DL2022003_NielsSteensensGym</v>
      </c>
      <c r="J1195" t="str">
        <f>VLOOKUP(MID(C1195,4,6),Datasæt_Analysesystemer!$B$2:$E$69,3,FALSE)</f>
        <v>Pukkellaks</v>
      </c>
      <c r="K1195" t="str">
        <f t="shared" si="2295"/>
        <v>NK</v>
      </c>
      <c r="L1195" s="7" t="str">
        <f t="shared" si="2307"/>
        <v>No Ct</v>
      </c>
      <c r="M1195" t="str">
        <f t="shared" si="2296"/>
        <v/>
      </c>
      <c r="N1195" t="str">
        <f t="shared" si="2297"/>
        <v/>
      </c>
      <c r="O1195" t="str">
        <f t="shared" si="2298"/>
        <v/>
      </c>
    </row>
    <row r="1196" spans="1:25" x14ac:dyDescent="0.25">
      <c r="A1196" t="s">
        <v>116</v>
      </c>
      <c r="B1196" t="s">
        <v>76</v>
      </c>
      <c r="C1196" t="s">
        <v>560</v>
      </c>
      <c r="D1196">
        <v>0.01</v>
      </c>
      <c r="E1196" t="s">
        <v>1275</v>
      </c>
      <c r="F1196" t="s">
        <v>594</v>
      </c>
      <c r="G1196" t="str">
        <f t="shared" si="2292"/>
        <v>DL2022003</v>
      </c>
      <c r="H1196" t="str">
        <f t="shared" si="2293"/>
        <v>15</v>
      </c>
      <c r="I1196" t="str">
        <f t="shared" si="2294"/>
        <v>Pukkellaks_15_20220830_DL2022003_NielsSteensensGym</v>
      </c>
      <c r="J1196" t="str">
        <f>VLOOKUP(MID(C1196,4,6),Datasæt_Analysesystemer!$B$2:$E$69,3,FALSE)</f>
        <v>Pukkellaks</v>
      </c>
      <c r="K1196" t="str">
        <f t="shared" si="2295"/>
        <v>EP</v>
      </c>
      <c r="L1196" s="7" t="str">
        <f t="shared" si="2307"/>
        <v>No Ct</v>
      </c>
      <c r="M1196" t="str">
        <f t="shared" si="2296"/>
        <v/>
      </c>
      <c r="N1196" t="str">
        <f t="shared" si="2297"/>
        <v/>
      </c>
      <c r="O1196" t="str">
        <f t="shared" si="2298"/>
        <v/>
      </c>
    </row>
    <row r="1197" spans="1:25" x14ac:dyDescent="0.25">
      <c r="A1197" t="s">
        <v>138</v>
      </c>
      <c r="B1197" t="s">
        <v>76</v>
      </c>
      <c r="C1197" t="s">
        <v>560</v>
      </c>
      <c r="D1197">
        <v>0.01</v>
      </c>
      <c r="E1197" t="s">
        <v>1275</v>
      </c>
      <c r="F1197" t="s">
        <v>594</v>
      </c>
      <c r="G1197" t="str">
        <f t="shared" si="2292"/>
        <v>DL2022003</v>
      </c>
      <c r="H1197" t="str">
        <f t="shared" si="2293"/>
        <v>15</v>
      </c>
      <c r="I1197" t="str">
        <f t="shared" si="2294"/>
        <v>Pukkellaks_15_20220830_DL2022003_NielsSteensensGym</v>
      </c>
      <c r="J1197" t="str">
        <f>VLOOKUP(MID(C1197,4,6),Datasæt_Analysesystemer!$B$2:$E$69,3,FALSE)</f>
        <v>Pukkellaks</v>
      </c>
      <c r="K1197" t="str">
        <f t="shared" si="2295"/>
        <v>EP</v>
      </c>
      <c r="L1197" s="7" t="str">
        <f t="shared" si="2307"/>
        <v>No Ct</v>
      </c>
      <c r="M1197" t="str">
        <f t="shared" si="2296"/>
        <v/>
      </c>
      <c r="N1197" t="str">
        <f t="shared" si="2297"/>
        <v/>
      </c>
      <c r="O1197" t="str">
        <f t="shared" si="2298"/>
        <v/>
      </c>
      <c r="Y1197" t="str">
        <f>O1199</f>
        <v/>
      </c>
    </row>
    <row r="1198" spans="1:25" x14ac:dyDescent="0.25">
      <c r="A1198" t="s">
        <v>178</v>
      </c>
      <c r="B1198" t="s">
        <v>23</v>
      </c>
      <c r="C1198" t="s">
        <v>585</v>
      </c>
      <c r="D1198">
        <v>0.01</v>
      </c>
      <c r="E1198">
        <v>29.97</v>
      </c>
      <c r="F1198" t="s">
        <v>594</v>
      </c>
      <c r="G1198" t="str">
        <f t="shared" si="2292"/>
        <v>DL2022003</v>
      </c>
      <c r="H1198" t="str">
        <f t="shared" si="2293"/>
        <v>16</v>
      </c>
      <c r="I1198" t="str">
        <f t="shared" si="2294"/>
        <v>Pukkellaks_16_20220830_DL2022003_NielsSteensensGym</v>
      </c>
      <c r="J1198" t="str">
        <f>VLOOKUP(MID(C1198,4,6),Datasæt_Analysesystemer!$B$2:$E$69,3,FALSE)</f>
        <v>Pukkellaks</v>
      </c>
      <c r="K1198" t="str">
        <f t="shared" si="2295"/>
        <v>PK</v>
      </c>
      <c r="L1198" s="7">
        <f t="shared" si="2307"/>
        <v>29.97</v>
      </c>
      <c r="M1198">
        <f t="shared" si="2296"/>
        <v>29.97</v>
      </c>
      <c r="N1198">
        <f t="shared" si="2297"/>
        <v>0</v>
      </c>
      <c r="O1198">
        <f t="shared" si="2298"/>
        <v>0</v>
      </c>
      <c r="Q1198">
        <f t="shared" ref="Q1198" si="2356">IF(L1200="No Ct",0,L1200)</f>
        <v>0</v>
      </c>
      <c r="R1198">
        <f t="shared" ref="R1198" si="2357">IF(L1201="No Ct",0,L1201)</f>
        <v>0</v>
      </c>
      <c r="S1198" t="str">
        <f t="shared" ref="S1198" si="2358">IF(AND(M1198&gt;0,N1198=0),"Valid","Invalid")</f>
        <v>Valid</v>
      </c>
      <c r="T1198" t="str">
        <f t="shared" ref="T1198" si="2359">IF(OR(Q1198&gt;1,R1198&gt;1),"Present","Absent")</f>
        <v>Absent</v>
      </c>
      <c r="U1198" t="str">
        <f t="shared" ref="U1198" si="2360">IF(OR(AND(Q1198&gt;1,Q1198&lt;41),AND(R1198&gt;1,R1198&lt;41)),"Ct&lt;41","Ct&gt;41")</f>
        <v>Ct&gt;41</v>
      </c>
      <c r="V1198" t="str">
        <f t="shared" ref="V1198" si="2361">J1198</f>
        <v>Pukkellaks</v>
      </c>
      <c r="W1198" t="str">
        <f t="shared" ref="W1198" si="2362">MID(F1198,10,9)</f>
        <v>DL2022003</v>
      </c>
      <c r="X1198" t="str">
        <f t="shared" ref="X1198" si="2363">W1198&amp;"_"&amp;V1198&amp;"_"&amp;S1198&amp;"_"&amp;T1198&amp;"_"&amp;U1198</f>
        <v>DL2022003_Pukkellaks_Valid_Absent_Ct&gt;41</v>
      </c>
    </row>
    <row r="1199" spans="1:25" x14ac:dyDescent="0.25">
      <c r="A1199" t="s">
        <v>154</v>
      </c>
      <c r="B1199" t="s">
        <v>51</v>
      </c>
      <c r="C1199" t="s">
        <v>573</v>
      </c>
      <c r="D1199">
        <v>0.01</v>
      </c>
      <c r="E1199" t="s">
        <v>1275</v>
      </c>
      <c r="F1199" t="s">
        <v>594</v>
      </c>
      <c r="G1199" t="str">
        <f t="shared" si="2292"/>
        <v>DL2022003</v>
      </c>
      <c r="H1199" t="str">
        <f t="shared" si="2293"/>
        <v>16</v>
      </c>
      <c r="I1199" t="str">
        <f t="shared" si="2294"/>
        <v>Pukkellaks_16_20220830_DL2022003_NielsSteensensGym</v>
      </c>
      <c r="J1199" t="str">
        <f>VLOOKUP(MID(C1199,4,6),Datasæt_Analysesystemer!$B$2:$E$69,3,FALSE)</f>
        <v>Pukkellaks</v>
      </c>
      <c r="K1199" t="str">
        <f t="shared" si="2295"/>
        <v>NK</v>
      </c>
      <c r="L1199" s="7" t="str">
        <f t="shared" si="2307"/>
        <v>No Ct</v>
      </c>
      <c r="M1199" t="str">
        <f t="shared" si="2296"/>
        <v/>
      </c>
      <c r="N1199" t="str">
        <f t="shared" si="2297"/>
        <v/>
      </c>
      <c r="O1199" t="str">
        <f t="shared" si="2298"/>
        <v/>
      </c>
    </row>
    <row r="1200" spans="1:25" x14ac:dyDescent="0.25">
      <c r="A1200" t="s">
        <v>118</v>
      </c>
      <c r="B1200" t="s">
        <v>76</v>
      </c>
      <c r="C1200" t="s">
        <v>561</v>
      </c>
      <c r="D1200">
        <v>0.01</v>
      </c>
      <c r="E1200" t="s">
        <v>1275</v>
      </c>
      <c r="F1200" t="s">
        <v>594</v>
      </c>
      <c r="G1200" t="str">
        <f t="shared" si="2292"/>
        <v>DL2022003</v>
      </c>
      <c r="H1200" t="str">
        <f t="shared" si="2293"/>
        <v>16</v>
      </c>
      <c r="I1200" t="str">
        <f t="shared" si="2294"/>
        <v>Pukkellaks_16_20220830_DL2022003_NielsSteensensGym</v>
      </c>
      <c r="J1200" t="str">
        <f>VLOOKUP(MID(C1200,4,6),Datasæt_Analysesystemer!$B$2:$E$69,3,FALSE)</f>
        <v>Pukkellaks</v>
      </c>
      <c r="K1200" t="str">
        <f t="shared" si="2295"/>
        <v>EP</v>
      </c>
      <c r="L1200" s="7" t="str">
        <f t="shared" si="2307"/>
        <v>No Ct</v>
      </c>
      <c r="M1200" t="str">
        <f t="shared" si="2296"/>
        <v/>
      </c>
      <c r="N1200" t="str">
        <f t="shared" si="2297"/>
        <v/>
      </c>
      <c r="O1200" t="str">
        <f t="shared" si="2298"/>
        <v/>
      </c>
    </row>
    <row r="1201" spans="1:25" x14ac:dyDescent="0.25">
      <c r="A1201" t="s">
        <v>139</v>
      </c>
      <c r="B1201" t="s">
        <v>76</v>
      </c>
      <c r="C1201" t="s">
        <v>561</v>
      </c>
      <c r="D1201">
        <v>0.01</v>
      </c>
      <c r="E1201" t="s">
        <v>1275</v>
      </c>
      <c r="F1201" t="s">
        <v>594</v>
      </c>
      <c r="G1201" t="str">
        <f t="shared" si="2292"/>
        <v>DL2022003</v>
      </c>
      <c r="H1201" t="str">
        <f t="shared" si="2293"/>
        <v>16</v>
      </c>
      <c r="I1201" t="str">
        <f t="shared" si="2294"/>
        <v>Pukkellaks_16_20220830_DL2022003_NielsSteensensGym</v>
      </c>
      <c r="J1201" t="str">
        <f>VLOOKUP(MID(C1201,4,6),Datasæt_Analysesystemer!$B$2:$E$69,3,FALSE)</f>
        <v>Pukkellaks</v>
      </c>
      <c r="K1201" t="str">
        <f t="shared" si="2295"/>
        <v>EP</v>
      </c>
      <c r="L1201" s="7" t="str">
        <f t="shared" si="2307"/>
        <v>No Ct</v>
      </c>
      <c r="M1201" t="str">
        <f t="shared" si="2296"/>
        <v/>
      </c>
      <c r="N1201" t="str">
        <f t="shared" si="2297"/>
        <v/>
      </c>
      <c r="O1201" t="str">
        <f t="shared" si="2298"/>
        <v/>
      </c>
      <c r="Y1201" t="str">
        <f>O1203</f>
        <v/>
      </c>
    </row>
    <row r="1202" spans="1:25" x14ac:dyDescent="0.25">
      <c r="A1202" t="s">
        <v>180</v>
      </c>
      <c r="B1202" t="s">
        <v>23</v>
      </c>
      <c r="C1202" t="s">
        <v>586</v>
      </c>
      <c r="D1202">
        <v>0.01</v>
      </c>
      <c r="E1202" t="s">
        <v>1275</v>
      </c>
      <c r="F1202" t="s">
        <v>594</v>
      </c>
      <c r="G1202" t="str">
        <f t="shared" si="2292"/>
        <v>DL2022003</v>
      </c>
      <c r="H1202" t="str">
        <f t="shared" si="2293"/>
        <v>17</v>
      </c>
      <c r="I1202" t="str">
        <f t="shared" si="2294"/>
        <v>Stillehavsøsters_17_20220830_DL2022003_NielsSteensensGym</v>
      </c>
      <c r="J1202" t="str">
        <f>VLOOKUP(MID(C1202,4,6),Datasæt_Analysesystemer!$B$2:$E$69,3,FALSE)</f>
        <v>Stillehavsøsters</v>
      </c>
      <c r="K1202" t="str">
        <f t="shared" si="2295"/>
        <v>PK</v>
      </c>
      <c r="L1202" s="7" t="str">
        <f t="shared" si="2307"/>
        <v>No Ct</v>
      </c>
      <c r="M1202">
        <f t="shared" si="2296"/>
        <v>0</v>
      </c>
      <c r="N1202">
        <f t="shared" si="2297"/>
        <v>0</v>
      </c>
      <c r="O1202">
        <f t="shared" si="2298"/>
        <v>0</v>
      </c>
      <c r="Q1202">
        <f t="shared" ref="Q1202" si="2364">IF(L1204="No Ct",0,L1204)</f>
        <v>0</v>
      </c>
      <c r="R1202">
        <f t="shared" ref="R1202" si="2365">IF(L1205="No Ct",0,L1205)</f>
        <v>0</v>
      </c>
      <c r="S1202" t="str">
        <f t="shared" ref="S1202" si="2366">IF(AND(M1202&gt;0,N1202=0),"Valid","Invalid")</f>
        <v>Invalid</v>
      </c>
      <c r="T1202" t="str">
        <f t="shared" ref="T1202" si="2367">IF(OR(Q1202&gt;1,R1202&gt;1),"Present","Absent")</f>
        <v>Absent</v>
      </c>
      <c r="U1202" t="str">
        <f t="shared" ref="U1202" si="2368">IF(OR(AND(Q1202&gt;1,Q1202&lt;41),AND(R1202&gt;1,R1202&lt;41)),"Ct&lt;41","Ct&gt;41")</f>
        <v>Ct&gt;41</v>
      </c>
      <c r="V1202" t="str">
        <f t="shared" ref="V1202" si="2369">J1202</f>
        <v>Stillehavsøsters</v>
      </c>
      <c r="W1202" t="str">
        <f t="shared" ref="W1202" si="2370">MID(F1202,10,9)</f>
        <v>DL2022003</v>
      </c>
      <c r="X1202" t="str">
        <f t="shared" ref="X1202" si="2371">W1202&amp;"_"&amp;V1202&amp;"_"&amp;S1202&amp;"_"&amp;T1202&amp;"_"&amp;U1202</f>
        <v>DL2022003_Stillehavsøsters_Invalid_Absent_Ct&gt;41</v>
      </c>
    </row>
    <row r="1203" spans="1:25" x14ac:dyDescent="0.25">
      <c r="A1203" t="s">
        <v>156</v>
      </c>
      <c r="B1203" t="s">
        <v>51</v>
      </c>
      <c r="C1203" t="s">
        <v>574</v>
      </c>
      <c r="D1203">
        <v>0.01</v>
      </c>
      <c r="E1203" t="s">
        <v>1275</v>
      </c>
      <c r="F1203" t="s">
        <v>594</v>
      </c>
      <c r="G1203" t="str">
        <f t="shared" si="2292"/>
        <v>DL2022003</v>
      </c>
      <c r="H1203" t="str">
        <f t="shared" si="2293"/>
        <v>17</v>
      </c>
      <c r="I1203" t="str">
        <f t="shared" si="2294"/>
        <v>Stillehavsøsters_17_20220830_DL2022003_NielsSteensensGym</v>
      </c>
      <c r="J1203" t="str">
        <f>VLOOKUP(MID(C1203,4,6),Datasæt_Analysesystemer!$B$2:$E$69,3,FALSE)</f>
        <v>Stillehavsøsters</v>
      </c>
      <c r="K1203" t="str">
        <f t="shared" si="2295"/>
        <v>NK</v>
      </c>
      <c r="L1203" s="7" t="str">
        <f t="shared" si="2307"/>
        <v>No Ct</v>
      </c>
      <c r="M1203" t="str">
        <f t="shared" si="2296"/>
        <v/>
      </c>
      <c r="N1203" t="str">
        <f t="shared" si="2297"/>
        <v/>
      </c>
      <c r="O1203" t="str">
        <f t="shared" si="2298"/>
        <v/>
      </c>
    </row>
    <row r="1204" spans="1:25" x14ac:dyDescent="0.25">
      <c r="A1204" t="s">
        <v>120</v>
      </c>
      <c r="B1204" t="s">
        <v>76</v>
      </c>
      <c r="C1204" t="s">
        <v>562</v>
      </c>
      <c r="D1204">
        <v>0.01</v>
      </c>
      <c r="E1204" t="s">
        <v>1275</v>
      </c>
      <c r="F1204" t="s">
        <v>594</v>
      </c>
      <c r="G1204" t="str">
        <f t="shared" si="2292"/>
        <v>DL2022003</v>
      </c>
      <c r="H1204" t="str">
        <f t="shared" si="2293"/>
        <v>17</v>
      </c>
      <c r="I1204" t="str">
        <f t="shared" si="2294"/>
        <v>Stillehavsøsters_17_20220830_DL2022003_NielsSteensensGym</v>
      </c>
      <c r="J1204" t="str">
        <f>VLOOKUP(MID(C1204,4,6),Datasæt_Analysesystemer!$B$2:$E$69,3,FALSE)</f>
        <v>Stillehavsøsters</v>
      </c>
      <c r="K1204" t="str">
        <f t="shared" si="2295"/>
        <v>EP</v>
      </c>
      <c r="L1204" s="7" t="str">
        <f t="shared" si="2307"/>
        <v>No Ct</v>
      </c>
      <c r="M1204" t="str">
        <f t="shared" si="2296"/>
        <v/>
      </c>
      <c r="N1204" t="str">
        <f t="shared" si="2297"/>
        <v/>
      </c>
      <c r="O1204" t="str">
        <f t="shared" si="2298"/>
        <v/>
      </c>
    </row>
    <row r="1205" spans="1:25" x14ac:dyDescent="0.25">
      <c r="A1205" t="s">
        <v>140</v>
      </c>
      <c r="B1205" t="s">
        <v>76</v>
      </c>
      <c r="C1205" t="s">
        <v>562</v>
      </c>
      <c r="D1205">
        <v>0.01</v>
      </c>
      <c r="E1205" t="s">
        <v>1275</v>
      </c>
      <c r="F1205" t="s">
        <v>594</v>
      </c>
      <c r="G1205" t="str">
        <f t="shared" si="2292"/>
        <v>DL2022003</v>
      </c>
      <c r="H1205" t="str">
        <f t="shared" si="2293"/>
        <v>17</v>
      </c>
      <c r="I1205" t="str">
        <f t="shared" si="2294"/>
        <v>Stillehavsøsters_17_20220830_DL2022003_NielsSteensensGym</v>
      </c>
      <c r="J1205" t="str">
        <f>VLOOKUP(MID(C1205,4,6),Datasæt_Analysesystemer!$B$2:$E$69,3,FALSE)</f>
        <v>Stillehavsøsters</v>
      </c>
      <c r="K1205" t="str">
        <f t="shared" si="2295"/>
        <v>EP</v>
      </c>
      <c r="L1205" s="7" t="str">
        <f t="shared" si="2307"/>
        <v>No Ct</v>
      </c>
      <c r="M1205" t="str">
        <f t="shared" si="2296"/>
        <v/>
      </c>
      <c r="N1205" t="str">
        <f t="shared" si="2297"/>
        <v/>
      </c>
      <c r="O1205" t="str">
        <f t="shared" si="2298"/>
        <v/>
      </c>
      <c r="Y1205" t="str">
        <f>O1207</f>
        <v/>
      </c>
    </row>
    <row r="1206" spans="1:25" x14ac:dyDescent="0.25">
      <c r="A1206" t="s">
        <v>182</v>
      </c>
      <c r="B1206" t="s">
        <v>23</v>
      </c>
      <c r="C1206" t="s">
        <v>587</v>
      </c>
      <c r="D1206">
        <v>0.01</v>
      </c>
      <c r="E1206">
        <v>30.71</v>
      </c>
      <c r="F1206" t="s">
        <v>594</v>
      </c>
      <c r="G1206" t="str">
        <f t="shared" si="2292"/>
        <v>DL2022003</v>
      </c>
      <c r="H1206" t="str">
        <f t="shared" si="2293"/>
        <v>18</v>
      </c>
      <c r="I1206" t="str">
        <f t="shared" si="2294"/>
        <v>Stillehavsøsters_18_20220830_DL2022003_NielsSteensensGym</v>
      </c>
      <c r="J1206" t="str">
        <f>VLOOKUP(MID(C1206,4,6),Datasæt_Analysesystemer!$B$2:$E$69,3,FALSE)</f>
        <v>Stillehavsøsters</v>
      </c>
      <c r="K1206" t="str">
        <f t="shared" si="2295"/>
        <v>PK</v>
      </c>
      <c r="L1206" s="7">
        <f t="shared" si="2307"/>
        <v>30.71</v>
      </c>
      <c r="M1206">
        <f t="shared" si="2296"/>
        <v>30.71</v>
      </c>
      <c r="N1206">
        <f t="shared" si="2297"/>
        <v>0</v>
      </c>
      <c r="O1206">
        <f t="shared" si="2298"/>
        <v>0</v>
      </c>
      <c r="Q1206">
        <f t="shared" ref="Q1206" si="2372">IF(L1208="No Ct",0,L1208)</f>
        <v>0</v>
      </c>
      <c r="R1206">
        <f t="shared" ref="R1206" si="2373">IF(L1209="No Ct",0,L1209)</f>
        <v>0</v>
      </c>
      <c r="S1206" t="str">
        <f t="shared" ref="S1206" si="2374">IF(AND(M1206&gt;0,N1206=0),"Valid","Invalid")</f>
        <v>Valid</v>
      </c>
      <c r="T1206" t="str">
        <f t="shared" ref="T1206" si="2375">IF(OR(Q1206&gt;1,R1206&gt;1),"Present","Absent")</f>
        <v>Absent</v>
      </c>
      <c r="U1206" t="str">
        <f t="shared" ref="U1206" si="2376">IF(OR(AND(Q1206&gt;1,Q1206&lt;41),AND(R1206&gt;1,R1206&lt;41)),"Ct&lt;41","Ct&gt;41")</f>
        <v>Ct&gt;41</v>
      </c>
      <c r="V1206" t="str">
        <f t="shared" ref="V1206" si="2377">J1206</f>
        <v>Stillehavsøsters</v>
      </c>
      <c r="W1206" t="str">
        <f t="shared" ref="W1206" si="2378">MID(F1206,10,9)</f>
        <v>DL2022003</v>
      </c>
      <c r="X1206" t="str">
        <f t="shared" ref="X1206" si="2379">W1206&amp;"_"&amp;V1206&amp;"_"&amp;S1206&amp;"_"&amp;T1206&amp;"_"&amp;U1206</f>
        <v>DL2022003_Stillehavsøsters_Valid_Absent_Ct&gt;41</v>
      </c>
    </row>
    <row r="1207" spans="1:25" x14ac:dyDescent="0.25">
      <c r="A1207" t="s">
        <v>158</v>
      </c>
      <c r="B1207" t="s">
        <v>51</v>
      </c>
      <c r="C1207" t="s">
        <v>575</v>
      </c>
      <c r="D1207">
        <v>0.01</v>
      </c>
      <c r="E1207" t="s">
        <v>1275</v>
      </c>
      <c r="F1207" t="s">
        <v>594</v>
      </c>
      <c r="G1207" t="str">
        <f t="shared" si="2292"/>
        <v>DL2022003</v>
      </c>
      <c r="H1207" t="str">
        <f t="shared" si="2293"/>
        <v>18</v>
      </c>
      <c r="I1207" t="str">
        <f t="shared" si="2294"/>
        <v>Stillehavsøsters_18_20220830_DL2022003_NielsSteensensGym</v>
      </c>
      <c r="J1207" t="str">
        <f>VLOOKUP(MID(C1207,4,6),Datasæt_Analysesystemer!$B$2:$E$69,3,FALSE)</f>
        <v>Stillehavsøsters</v>
      </c>
      <c r="K1207" t="str">
        <f t="shared" si="2295"/>
        <v>NK</v>
      </c>
      <c r="L1207" s="7" t="str">
        <f t="shared" si="2307"/>
        <v>No Ct</v>
      </c>
      <c r="M1207" t="str">
        <f t="shared" si="2296"/>
        <v/>
      </c>
      <c r="N1207" t="str">
        <f t="shared" si="2297"/>
        <v/>
      </c>
      <c r="O1207" t="str">
        <f t="shared" si="2298"/>
        <v/>
      </c>
    </row>
    <row r="1208" spans="1:25" x14ac:dyDescent="0.25">
      <c r="A1208" t="s">
        <v>122</v>
      </c>
      <c r="B1208" t="s">
        <v>76</v>
      </c>
      <c r="C1208" t="s">
        <v>563</v>
      </c>
      <c r="D1208">
        <v>0.01</v>
      </c>
      <c r="E1208" t="s">
        <v>1275</v>
      </c>
      <c r="F1208" t="s">
        <v>594</v>
      </c>
      <c r="G1208" t="str">
        <f t="shared" si="2292"/>
        <v>DL2022003</v>
      </c>
      <c r="H1208" t="str">
        <f t="shared" si="2293"/>
        <v>18</v>
      </c>
      <c r="I1208" t="str">
        <f t="shared" si="2294"/>
        <v>Stillehavsøsters_18_20220830_DL2022003_NielsSteensensGym</v>
      </c>
      <c r="J1208" t="str">
        <f>VLOOKUP(MID(C1208,4,6),Datasæt_Analysesystemer!$B$2:$E$69,3,FALSE)</f>
        <v>Stillehavsøsters</v>
      </c>
      <c r="K1208" t="str">
        <f t="shared" si="2295"/>
        <v>EP</v>
      </c>
      <c r="L1208" s="7" t="str">
        <f t="shared" si="2307"/>
        <v>No Ct</v>
      </c>
      <c r="M1208" t="str">
        <f t="shared" si="2296"/>
        <v/>
      </c>
      <c r="N1208" t="str">
        <f t="shared" si="2297"/>
        <v/>
      </c>
      <c r="O1208" t="str">
        <f t="shared" si="2298"/>
        <v/>
      </c>
    </row>
    <row r="1209" spans="1:25" x14ac:dyDescent="0.25">
      <c r="A1209" t="s">
        <v>141</v>
      </c>
      <c r="B1209" t="s">
        <v>76</v>
      </c>
      <c r="C1209" t="s">
        <v>563</v>
      </c>
      <c r="D1209">
        <v>0.01</v>
      </c>
      <c r="E1209" t="s">
        <v>1275</v>
      </c>
      <c r="F1209" t="s">
        <v>594</v>
      </c>
      <c r="G1209" t="str">
        <f t="shared" si="2292"/>
        <v>DL2022003</v>
      </c>
      <c r="H1209" t="str">
        <f t="shared" si="2293"/>
        <v>18</v>
      </c>
      <c r="I1209" t="str">
        <f t="shared" si="2294"/>
        <v>Stillehavsøsters_18_20220830_DL2022003_NielsSteensensGym</v>
      </c>
      <c r="J1209" t="str">
        <f>VLOOKUP(MID(C1209,4,6),Datasæt_Analysesystemer!$B$2:$E$69,3,FALSE)</f>
        <v>Stillehavsøsters</v>
      </c>
      <c r="K1209" t="str">
        <f t="shared" si="2295"/>
        <v>EP</v>
      </c>
      <c r="L1209" s="7" t="str">
        <f t="shared" si="2307"/>
        <v>No Ct</v>
      </c>
      <c r="M1209" t="str">
        <f t="shared" si="2296"/>
        <v/>
      </c>
      <c r="N1209" t="str">
        <f t="shared" si="2297"/>
        <v/>
      </c>
      <c r="O1209" t="str">
        <f t="shared" si="2298"/>
        <v/>
      </c>
      <c r="Y1209" t="str">
        <f>O1211</f>
        <v/>
      </c>
    </row>
    <row r="1210" spans="1:25" x14ac:dyDescent="0.25">
      <c r="A1210" t="s">
        <v>184</v>
      </c>
      <c r="B1210" t="s">
        <v>23</v>
      </c>
      <c r="C1210" t="s">
        <v>588</v>
      </c>
      <c r="D1210">
        <v>0.01</v>
      </c>
      <c r="E1210">
        <v>23.35</v>
      </c>
      <c r="F1210" t="s">
        <v>594</v>
      </c>
      <c r="G1210" t="str">
        <f t="shared" si="2292"/>
        <v>DL2022003</v>
      </c>
      <c r="H1210" t="str">
        <f t="shared" si="2293"/>
        <v>19</v>
      </c>
      <c r="I1210" t="str">
        <f t="shared" si="2294"/>
        <v>Sortmundet kutling_19_20220830_DL2022003_NielsSteensensGym</v>
      </c>
      <c r="J1210" t="str">
        <f>VLOOKUP(MID(C1210,4,6),Datasæt_Analysesystemer!$B$2:$E$69,3,FALSE)</f>
        <v>Sortmundet kutling</v>
      </c>
      <c r="K1210" t="str">
        <f t="shared" si="2295"/>
        <v>PK</v>
      </c>
      <c r="L1210" s="7">
        <f t="shared" si="2307"/>
        <v>23.35</v>
      </c>
      <c r="M1210">
        <f t="shared" si="2296"/>
        <v>23.35</v>
      </c>
      <c r="N1210">
        <f t="shared" si="2297"/>
        <v>0</v>
      </c>
      <c r="O1210">
        <f t="shared" si="2298"/>
        <v>0</v>
      </c>
      <c r="Q1210">
        <f t="shared" ref="Q1210" si="2380">IF(L1212="No Ct",0,L1212)</f>
        <v>0</v>
      </c>
      <c r="R1210">
        <f t="shared" ref="R1210" si="2381">IF(L1213="No Ct",0,L1213)</f>
        <v>0</v>
      </c>
      <c r="S1210" t="str">
        <f t="shared" ref="S1210" si="2382">IF(AND(M1210&gt;0,N1210=0),"Valid","Invalid")</f>
        <v>Valid</v>
      </c>
      <c r="T1210" t="str">
        <f t="shared" ref="T1210" si="2383">IF(OR(Q1210&gt;1,R1210&gt;1),"Present","Absent")</f>
        <v>Absent</v>
      </c>
      <c r="U1210" t="str">
        <f t="shared" ref="U1210" si="2384">IF(OR(AND(Q1210&gt;1,Q1210&lt;41),AND(R1210&gt;1,R1210&lt;41)),"Ct&lt;41","Ct&gt;41")</f>
        <v>Ct&gt;41</v>
      </c>
      <c r="V1210" t="str">
        <f t="shared" ref="V1210" si="2385">J1210</f>
        <v>Sortmundet kutling</v>
      </c>
      <c r="W1210" t="str">
        <f t="shared" ref="W1210" si="2386">MID(F1210,10,9)</f>
        <v>DL2022003</v>
      </c>
      <c r="X1210" t="str">
        <f t="shared" ref="X1210" si="2387">W1210&amp;"_"&amp;V1210&amp;"_"&amp;S1210&amp;"_"&amp;T1210&amp;"_"&amp;U1210</f>
        <v>DL2022003_Sortmundet kutling_Valid_Absent_Ct&gt;41</v>
      </c>
    </row>
    <row r="1211" spans="1:25" x14ac:dyDescent="0.25">
      <c r="A1211" t="s">
        <v>160</v>
      </c>
      <c r="B1211" t="s">
        <v>51</v>
      </c>
      <c r="C1211" t="s">
        <v>576</v>
      </c>
      <c r="D1211">
        <v>0.01</v>
      </c>
      <c r="E1211" t="s">
        <v>1275</v>
      </c>
      <c r="F1211" t="s">
        <v>594</v>
      </c>
      <c r="G1211" t="str">
        <f t="shared" si="2292"/>
        <v>DL2022003</v>
      </c>
      <c r="H1211" t="str">
        <f t="shared" si="2293"/>
        <v>19</v>
      </c>
      <c r="I1211" t="str">
        <f t="shared" si="2294"/>
        <v>Sortmundet kutling_19_20220830_DL2022003_NielsSteensensGym</v>
      </c>
      <c r="J1211" t="str">
        <f>VLOOKUP(MID(C1211,4,6),Datasæt_Analysesystemer!$B$2:$E$69,3,FALSE)</f>
        <v>Sortmundet kutling</v>
      </c>
      <c r="K1211" t="str">
        <f t="shared" si="2295"/>
        <v>NK</v>
      </c>
      <c r="L1211" s="7" t="str">
        <f t="shared" si="2307"/>
        <v>No Ct</v>
      </c>
      <c r="M1211" t="str">
        <f t="shared" si="2296"/>
        <v/>
      </c>
      <c r="N1211" t="str">
        <f t="shared" si="2297"/>
        <v/>
      </c>
      <c r="O1211" t="str">
        <f t="shared" si="2298"/>
        <v/>
      </c>
    </row>
    <row r="1212" spans="1:25" x14ac:dyDescent="0.25">
      <c r="A1212" t="s">
        <v>124</v>
      </c>
      <c r="B1212" t="s">
        <v>76</v>
      </c>
      <c r="C1212" t="s">
        <v>564</v>
      </c>
      <c r="D1212">
        <v>0.01</v>
      </c>
      <c r="E1212" t="s">
        <v>1275</v>
      </c>
      <c r="F1212" t="s">
        <v>594</v>
      </c>
      <c r="G1212" t="str">
        <f t="shared" si="2292"/>
        <v>DL2022003</v>
      </c>
      <c r="H1212" t="str">
        <f t="shared" si="2293"/>
        <v>19</v>
      </c>
      <c r="I1212" t="str">
        <f t="shared" si="2294"/>
        <v>Sortmundet kutling_19_20220830_DL2022003_NielsSteensensGym</v>
      </c>
      <c r="J1212" t="str">
        <f>VLOOKUP(MID(C1212,4,6),Datasæt_Analysesystemer!$B$2:$E$69,3,FALSE)</f>
        <v>Sortmundet kutling</v>
      </c>
      <c r="K1212" t="str">
        <f t="shared" si="2295"/>
        <v>EP</v>
      </c>
      <c r="L1212" s="7" t="str">
        <f t="shared" si="2307"/>
        <v>No Ct</v>
      </c>
      <c r="M1212" t="str">
        <f t="shared" si="2296"/>
        <v/>
      </c>
      <c r="N1212" t="str">
        <f t="shared" si="2297"/>
        <v/>
      </c>
      <c r="O1212" t="str">
        <f t="shared" si="2298"/>
        <v/>
      </c>
    </row>
    <row r="1213" spans="1:25" x14ac:dyDescent="0.25">
      <c r="A1213" t="s">
        <v>142</v>
      </c>
      <c r="B1213" t="s">
        <v>76</v>
      </c>
      <c r="C1213" t="s">
        <v>564</v>
      </c>
      <c r="D1213">
        <v>0.01</v>
      </c>
      <c r="E1213" t="s">
        <v>1275</v>
      </c>
      <c r="F1213" t="s">
        <v>594</v>
      </c>
      <c r="G1213" t="str">
        <f t="shared" si="2292"/>
        <v>DL2022003</v>
      </c>
      <c r="H1213" t="str">
        <f t="shared" si="2293"/>
        <v>19</v>
      </c>
      <c r="I1213" t="str">
        <f t="shared" si="2294"/>
        <v>Sortmundet kutling_19_20220830_DL2022003_NielsSteensensGym</v>
      </c>
      <c r="J1213" t="str">
        <f>VLOOKUP(MID(C1213,4,6),Datasæt_Analysesystemer!$B$2:$E$69,3,FALSE)</f>
        <v>Sortmundet kutling</v>
      </c>
      <c r="K1213" t="str">
        <f t="shared" si="2295"/>
        <v>EP</v>
      </c>
      <c r="L1213" s="7" t="str">
        <f t="shared" si="2307"/>
        <v>No Ct</v>
      </c>
      <c r="M1213" t="str">
        <f t="shared" si="2296"/>
        <v/>
      </c>
      <c r="N1213" t="str">
        <f t="shared" si="2297"/>
        <v/>
      </c>
      <c r="O1213" t="str">
        <f t="shared" si="2298"/>
        <v/>
      </c>
      <c r="Y1213" t="str">
        <f>O1215</f>
        <v/>
      </c>
    </row>
    <row r="1214" spans="1:25" x14ac:dyDescent="0.25">
      <c r="A1214" t="s">
        <v>186</v>
      </c>
      <c r="B1214" t="s">
        <v>23</v>
      </c>
      <c r="C1214" t="s">
        <v>589</v>
      </c>
      <c r="D1214">
        <v>0.01</v>
      </c>
      <c r="E1214">
        <v>22.33</v>
      </c>
      <c r="F1214" t="s">
        <v>594</v>
      </c>
      <c r="G1214" t="str">
        <f t="shared" si="2292"/>
        <v>DL2022003</v>
      </c>
      <c r="H1214" t="str">
        <f t="shared" si="2293"/>
        <v>20</v>
      </c>
      <c r="I1214" t="str">
        <f t="shared" si="2294"/>
        <v>Sortmundet kutling_20_20220830_DL2022003_NielsSteensensGym</v>
      </c>
      <c r="J1214" t="str">
        <f>VLOOKUP(MID(C1214,4,6),Datasæt_Analysesystemer!$B$2:$E$69,3,FALSE)</f>
        <v>Sortmundet kutling</v>
      </c>
      <c r="K1214" t="str">
        <f t="shared" si="2295"/>
        <v>PK</v>
      </c>
      <c r="L1214" s="7">
        <f t="shared" si="2307"/>
        <v>22.33</v>
      </c>
      <c r="M1214">
        <f t="shared" si="2296"/>
        <v>22.33</v>
      </c>
      <c r="N1214">
        <f t="shared" si="2297"/>
        <v>0</v>
      </c>
      <c r="O1214">
        <f t="shared" si="2298"/>
        <v>0</v>
      </c>
      <c r="Q1214">
        <f t="shared" ref="Q1214" si="2388">IF(L1216="No Ct",0,L1216)</f>
        <v>0</v>
      </c>
      <c r="R1214">
        <f t="shared" ref="R1214" si="2389">IF(L1217="No Ct",0,L1217)</f>
        <v>0</v>
      </c>
      <c r="S1214" t="str">
        <f t="shared" ref="S1214" si="2390">IF(AND(M1214&gt;0,N1214=0),"Valid","Invalid")</f>
        <v>Valid</v>
      </c>
      <c r="T1214" t="str">
        <f t="shared" ref="T1214" si="2391">IF(OR(Q1214&gt;1,R1214&gt;1),"Present","Absent")</f>
        <v>Absent</v>
      </c>
      <c r="U1214" t="str">
        <f t="shared" ref="U1214" si="2392">IF(OR(AND(Q1214&gt;1,Q1214&lt;41),AND(R1214&gt;1,R1214&lt;41)),"Ct&lt;41","Ct&gt;41")</f>
        <v>Ct&gt;41</v>
      </c>
      <c r="V1214" t="str">
        <f t="shared" ref="V1214" si="2393">J1214</f>
        <v>Sortmundet kutling</v>
      </c>
      <c r="W1214" t="str">
        <f t="shared" ref="W1214" si="2394">MID(F1214,10,9)</f>
        <v>DL2022003</v>
      </c>
      <c r="X1214" t="str">
        <f t="shared" ref="X1214" si="2395">W1214&amp;"_"&amp;V1214&amp;"_"&amp;S1214&amp;"_"&amp;T1214&amp;"_"&amp;U1214</f>
        <v>DL2022003_Sortmundet kutling_Valid_Absent_Ct&gt;41</v>
      </c>
    </row>
    <row r="1215" spans="1:25" x14ac:dyDescent="0.25">
      <c r="A1215" t="s">
        <v>162</v>
      </c>
      <c r="B1215" t="s">
        <v>51</v>
      </c>
      <c r="C1215" t="s">
        <v>577</v>
      </c>
      <c r="D1215">
        <v>0.01</v>
      </c>
      <c r="E1215" t="s">
        <v>1275</v>
      </c>
      <c r="F1215" t="s">
        <v>594</v>
      </c>
      <c r="G1215" t="str">
        <f t="shared" si="2292"/>
        <v>DL2022003</v>
      </c>
      <c r="H1215" t="str">
        <f t="shared" si="2293"/>
        <v>20</v>
      </c>
      <c r="I1215" t="str">
        <f t="shared" si="2294"/>
        <v>Sortmundet kutling_20_20220830_DL2022003_NielsSteensensGym</v>
      </c>
      <c r="J1215" t="str">
        <f>VLOOKUP(MID(C1215,4,6),Datasæt_Analysesystemer!$B$2:$E$69,3,FALSE)</f>
        <v>Sortmundet kutling</v>
      </c>
      <c r="K1215" t="str">
        <f t="shared" si="2295"/>
        <v>NK</v>
      </c>
      <c r="L1215" s="7" t="str">
        <f t="shared" si="2307"/>
        <v>No Ct</v>
      </c>
      <c r="M1215" t="str">
        <f t="shared" si="2296"/>
        <v/>
      </c>
      <c r="N1215" t="str">
        <f t="shared" si="2297"/>
        <v/>
      </c>
      <c r="O1215" t="str">
        <f t="shared" si="2298"/>
        <v/>
      </c>
    </row>
    <row r="1216" spans="1:25" x14ac:dyDescent="0.25">
      <c r="A1216" t="s">
        <v>126</v>
      </c>
      <c r="B1216" t="s">
        <v>76</v>
      </c>
      <c r="C1216" t="s">
        <v>565</v>
      </c>
      <c r="D1216">
        <v>0.01</v>
      </c>
      <c r="E1216" t="s">
        <v>1275</v>
      </c>
      <c r="F1216" t="s">
        <v>594</v>
      </c>
      <c r="G1216" t="str">
        <f t="shared" si="2292"/>
        <v>DL2022003</v>
      </c>
      <c r="H1216" t="str">
        <f t="shared" si="2293"/>
        <v>20</v>
      </c>
      <c r="I1216" t="str">
        <f t="shared" si="2294"/>
        <v>Sortmundet kutling_20_20220830_DL2022003_NielsSteensensGym</v>
      </c>
      <c r="J1216" t="str">
        <f>VLOOKUP(MID(C1216,4,6),Datasæt_Analysesystemer!$B$2:$E$69,3,FALSE)</f>
        <v>Sortmundet kutling</v>
      </c>
      <c r="K1216" t="str">
        <f t="shared" si="2295"/>
        <v>EP</v>
      </c>
      <c r="L1216" s="7" t="str">
        <f t="shared" si="2307"/>
        <v>No Ct</v>
      </c>
      <c r="M1216" t="str">
        <f t="shared" si="2296"/>
        <v/>
      </c>
      <c r="N1216" t="str">
        <f t="shared" si="2297"/>
        <v/>
      </c>
      <c r="O1216" t="str">
        <f t="shared" si="2298"/>
        <v/>
      </c>
    </row>
    <row r="1217" spans="1:25" x14ac:dyDescent="0.25">
      <c r="A1217" t="s">
        <v>143</v>
      </c>
      <c r="B1217" t="s">
        <v>76</v>
      </c>
      <c r="C1217" t="s">
        <v>565</v>
      </c>
      <c r="D1217">
        <v>0.01</v>
      </c>
      <c r="E1217" t="s">
        <v>1275</v>
      </c>
      <c r="F1217" t="s">
        <v>594</v>
      </c>
      <c r="G1217" t="str">
        <f t="shared" si="2292"/>
        <v>DL2022003</v>
      </c>
      <c r="H1217" t="str">
        <f t="shared" si="2293"/>
        <v>20</v>
      </c>
      <c r="I1217" t="str">
        <f t="shared" si="2294"/>
        <v>Sortmundet kutling_20_20220830_DL2022003_NielsSteensensGym</v>
      </c>
      <c r="J1217" t="str">
        <f>VLOOKUP(MID(C1217,4,6),Datasæt_Analysesystemer!$B$2:$E$69,3,FALSE)</f>
        <v>Sortmundet kutling</v>
      </c>
      <c r="K1217" t="str">
        <f t="shared" si="2295"/>
        <v>EP</v>
      </c>
      <c r="L1217" s="7" t="str">
        <f t="shared" si="2307"/>
        <v>No Ct</v>
      </c>
      <c r="M1217" t="str">
        <f t="shared" si="2296"/>
        <v/>
      </c>
      <c r="N1217" t="str">
        <f t="shared" si="2297"/>
        <v/>
      </c>
      <c r="O1217" t="str">
        <f t="shared" si="2298"/>
        <v/>
      </c>
      <c r="Y1217" t="str">
        <f>O1219</f>
        <v/>
      </c>
    </row>
    <row r="1218" spans="1:25" x14ac:dyDescent="0.25">
      <c r="A1218" t="s">
        <v>188</v>
      </c>
      <c r="B1218" t="s">
        <v>23</v>
      </c>
      <c r="C1218" t="s">
        <v>590</v>
      </c>
      <c r="D1218">
        <v>0.01</v>
      </c>
      <c r="E1218">
        <v>26.5</v>
      </c>
      <c r="F1218" t="s">
        <v>594</v>
      </c>
      <c r="G1218" t="str">
        <f t="shared" si="2292"/>
        <v>DL2022003</v>
      </c>
      <c r="H1218" t="str">
        <f t="shared" si="2293"/>
        <v>21</v>
      </c>
      <c r="I1218" t="str">
        <f t="shared" si="2294"/>
        <v>Blå svømmekrabbe_21_20220830_DL2022003_NielsSteensensGym</v>
      </c>
      <c r="J1218" t="str">
        <f>VLOOKUP(MID(C1218,4,6),Datasæt_Analysesystemer!$B$2:$E$69,3,FALSE)</f>
        <v>Blå svømmekrabbe</v>
      </c>
      <c r="K1218" t="str">
        <f t="shared" si="2295"/>
        <v>PK</v>
      </c>
      <c r="L1218" s="7">
        <f t="shared" si="2307"/>
        <v>26.5</v>
      </c>
      <c r="M1218">
        <f t="shared" si="2296"/>
        <v>26.5</v>
      </c>
      <c r="N1218">
        <f t="shared" si="2297"/>
        <v>0</v>
      </c>
      <c r="O1218">
        <f t="shared" si="2298"/>
        <v>0</v>
      </c>
      <c r="Q1218">
        <f t="shared" ref="Q1218" si="2396">IF(L1220="No Ct",0,L1220)</f>
        <v>0</v>
      </c>
      <c r="R1218">
        <f t="shared" ref="R1218" si="2397">IF(L1221="No Ct",0,L1221)</f>
        <v>0</v>
      </c>
      <c r="S1218" t="str">
        <f t="shared" ref="S1218" si="2398">IF(AND(M1218&gt;0,N1218=0),"Valid","Invalid")</f>
        <v>Valid</v>
      </c>
      <c r="T1218" t="str">
        <f t="shared" ref="T1218" si="2399">IF(OR(Q1218&gt;1,R1218&gt;1),"Present","Absent")</f>
        <v>Absent</v>
      </c>
      <c r="U1218" t="str">
        <f t="shared" ref="U1218" si="2400">IF(OR(AND(Q1218&gt;1,Q1218&lt;41),AND(R1218&gt;1,R1218&lt;41)),"Ct&lt;41","Ct&gt;41")</f>
        <v>Ct&gt;41</v>
      </c>
      <c r="V1218" t="str">
        <f t="shared" ref="V1218" si="2401">J1218</f>
        <v>Blå svømmekrabbe</v>
      </c>
      <c r="W1218" t="str">
        <f t="shared" ref="W1218" si="2402">MID(F1218,10,9)</f>
        <v>DL2022003</v>
      </c>
      <c r="X1218" t="str">
        <f t="shared" ref="X1218" si="2403">W1218&amp;"_"&amp;V1218&amp;"_"&amp;S1218&amp;"_"&amp;T1218&amp;"_"&amp;U1218</f>
        <v>DL2022003_Blå svømmekrabbe_Valid_Absent_Ct&gt;41</v>
      </c>
    </row>
    <row r="1219" spans="1:25" x14ac:dyDescent="0.25">
      <c r="A1219" t="s">
        <v>164</v>
      </c>
      <c r="B1219" t="s">
        <v>51</v>
      </c>
      <c r="C1219" t="s">
        <v>578</v>
      </c>
      <c r="D1219">
        <v>0.01</v>
      </c>
      <c r="E1219" t="s">
        <v>1275</v>
      </c>
      <c r="F1219" t="s">
        <v>594</v>
      </c>
      <c r="G1219" t="str">
        <f t="shared" si="2292"/>
        <v>DL2022003</v>
      </c>
      <c r="H1219" t="str">
        <f t="shared" si="2293"/>
        <v>21</v>
      </c>
      <c r="I1219" t="str">
        <f t="shared" si="2294"/>
        <v>Blå svømmekrabbe_21_20220830_DL2022003_NielsSteensensGym</v>
      </c>
      <c r="J1219" t="str">
        <f>VLOOKUP(MID(C1219,4,6),Datasæt_Analysesystemer!$B$2:$E$69,3,FALSE)</f>
        <v>Blå svømmekrabbe</v>
      </c>
      <c r="K1219" t="str">
        <f t="shared" si="2295"/>
        <v>NK</v>
      </c>
      <c r="L1219" s="7" t="str">
        <f t="shared" si="2307"/>
        <v>No Ct</v>
      </c>
      <c r="M1219" t="str">
        <f t="shared" si="2296"/>
        <v/>
      </c>
      <c r="N1219" t="str">
        <f t="shared" si="2297"/>
        <v/>
      </c>
      <c r="O1219" t="str">
        <f t="shared" si="2298"/>
        <v/>
      </c>
    </row>
    <row r="1220" spans="1:25" x14ac:dyDescent="0.25">
      <c r="A1220" t="s">
        <v>128</v>
      </c>
      <c r="B1220" t="s">
        <v>76</v>
      </c>
      <c r="C1220" t="s">
        <v>566</v>
      </c>
      <c r="D1220">
        <v>0.01</v>
      </c>
      <c r="E1220" t="s">
        <v>1275</v>
      </c>
      <c r="F1220" t="s">
        <v>594</v>
      </c>
      <c r="G1220" t="str">
        <f t="shared" si="2292"/>
        <v>DL2022003</v>
      </c>
      <c r="H1220" t="str">
        <f t="shared" si="2293"/>
        <v>21</v>
      </c>
      <c r="I1220" t="str">
        <f t="shared" si="2294"/>
        <v>Blå svømmekrabbe_21_20220830_DL2022003_NielsSteensensGym</v>
      </c>
      <c r="J1220" t="str">
        <f>VLOOKUP(MID(C1220,4,6),Datasæt_Analysesystemer!$B$2:$E$69,3,FALSE)</f>
        <v>Blå svømmekrabbe</v>
      </c>
      <c r="K1220" t="str">
        <f t="shared" si="2295"/>
        <v>EP</v>
      </c>
      <c r="L1220" s="7" t="str">
        <f t="shared" si="2307"/>
        <v>No Ct</v>
      </c>
      <c r="M1220" t="str">
        <f t="shared" si="2296"/>
        <v/>
      </c>
      <c r="N1220" t="str">
        <f t="shared" si="2297"/>
        <v/>
      </c>
      <c r="O1220" t="str">
        <f t="shared" si="2298"/>
        <v/>
      </c>
    </row>
    <row r="1221" spans="1:25" x14ac:dyDescent="0.25">
      <c r="A1221" t="s">
        <v>144</v>
      </c>
      <c r="B1221" t="s">
        <v>76</v>
      </c>
      <c r="C1221" t="s">
        <v>566</v>
      </c>
      <c r="D1221">
        <v>0.01</v>
      </c>
      <c r="E1221" t="s">
        <v>1275</v>
      </c>
      <c r="F1221" t="s">
        <v>594</v>
      </c>
      <c r="G1221" t="str">
        <f t="shared" si="2292"/>
        <v>DL2022003</v>
      </c>
      <c r="H1221" t="str">
        <f t="shared" si="2293"/>
        <v>21</v>
      </c>
      <c r="I1221" t="str">
        <f t="shared" si="2294"/>
        <v>Blå svømmekrabbe_21_20220830_DL2022003_NielsSteensensGym</v>
      </c>
      <c r="J1221" t="str">
        <f>VLOOKUP(MID(C1221,4,6),Datasæt_Analysesystemer!$B$2:$E$69,3,FALSE)</f>
        <v>Blå svømmekrabbe</v>
      </c>
      <c r="K1221" t="str">
        <f t="shared" si="2295"/>
        <v>EP</v>
      </c>
      <c r="L1221" s="7" t="str">
        <f t="shared" si="2307"/>
        <v>No Ct</v>
      </c>
      <c r="M1221" t="str">
        <f t="shared" si="2296"/>
        <v/>
      </c>
      <c r="N1221" t="str">
        <f t="shared" si="2297"/>
        <v/>
      </c>
      <c r="O1221" t="str">
        <f t="shared" si="2298"/>
        <v/>
      </c>
      <c r="Y1221" t="str">
        <f>O1223</f>
        <v/>
      </c>
    </row>
    <row r="1222" spans="1:25" x14ac:dyDescent="0.25">
      <c r="A1222" t="s">
        <v>190</v>
      </c>
      <c r="B1222" t="s">
        <v>23</v>
      </c>
      <c r="C1222" t="s">
        <v>591</v>
      </c>
      <c r="D1222">
        <v>0.01</v>
      </c>
      <c r="E1222" t="s">
        <v>1275</v>
      </c>
      <c r="F1222" t="s">
        <v>594</v>
      </c>
      <c r="G1222" t="str">
        <f t="shared" si="2292"/>
        <v>DL2022003</v>
      </c>
      <c r="H1222" t="str">
        <f t="shared" si="2293"/>
        <v>22</v>
      </c>
      <c r="I1222" t="str">
        <f t="shared" si="2294"/>
        <v>Blå svømmekrabbe_22_20220830_DL2022003_NielsSteensensGym</v>
      </c>
      <c r="J1222" t="str">
        <f>VLOOKUP(MID(C1222,4,6),Datasæt_Analysesystemer!$B$2:$E$69,3,FALSE)</f>
        <v>Blå svømmekrabbe</v>
      </c>
      <c r="K1222" t="str">
        <f t="shared" si="2295"/>
        <v>PK</v>
      </c>
      <c r="L1222" s="7" t="str">
        <f t="shared" si="2307"/>
        <v>No Ct</v>
      </c>
      <c r="M1222">
        <f t="shared" si="2296"/>
        <v>0</v>
      </c>
      <c r="N1222">
        <f t="shared" si="2297"/>
        <v>0</v>
      </c>
      <c r="O1222">
        <f t="shared" si="2298"/>
        <v>25.9</v>
      </c>
      <c r="Q1222">
        <f t="shared" ref="Q1222" si="2404">IF(L1224="No Ct",0,L1224)</f>
        <v>25.9</v>
      </c>
      <c r="R1222">
        <f t="shared" ref="R1222" si="2405">IF(L1225="No Ct",0,L1225)</f>
        <v>0</v>
      </c>
      <c r="S1222" t="str">
        <f t="shared" ref="S1222" si="2406">IF(AND(M1222&gt;0,N1222=0),"Valid","Invalid")</f>
        <v>Invalid</v>
      </c>
      <c r="T1222" t="str">
        <f t="shared" ref="T1222" si="2407">IF(OR(Q1222&gt;1,R1222&gt;1),"Present","Absent")</f>
        <v>Present</v>
      </c>
      <c r="U1222" t="str">
        <f t="shared" ref="U1222" si="2408">IF(OR(AND(Q1222&gt;1,Q1222&lt;41),AND(R1222&gt;1,R1222&lt;41)),"Ct&lt;41","Ct&gt;41")</f>
        <v>Ct&lt;41</v>
      </c>
      <c r="V1222" t="str">
        <f t="shared" ref="V1222" si="2409">J1222</f>
        <v>Blå svømmekrabbe</v>
      </c>
      <c r="W1222" t="str">
        <f t="shared" ref="W1222" si="2410">MID(F1222,10,9)</f>
        <v>DL2022003</v>
      </c>
      <c r="X1222" t="str">
        <f t="shared" ref="X1222" si="2411">W1222&amp;"_"&amp;V1222&amp;"_"&amp;S1222&amp;"_"&amp;T1222&amp;"_"&amp;U1222</f>
        <v>DL2022003_Blå svømmekrabbe_Invalid_Present_Ct&lt;41</v>
      </c>
    </row>
    <row r="1223" spans="1:25" x14ac:dyDescent="0.25">
      <c r="A1223" t="s">
        <v>166</v>
      </c>
      <c r="B1223" t="s">
        <v>51</v>
      </c>
      <c r="C1223" t="s">
        <v>579</v>
      </c>
      <c r="D1223">
        <v>0.01</v>
      </c>
      <c r="E1223" t="s">
        <v>1275</v>
      </c>
      <c r="F1223" t="s">
        <v>594</v>
      </c>
      <c r="G1223" t="str">
        <f t="shared" si="2292"/>
        <v>DL2022003</v>
      </c>
      <c r="H1223" t="str">
        <f t="shared" si="2293"/>
        <v>22</v>
      </c>
      <c r="I1223" t="str">
        <f t="shared" si="2294"/>
        <v>Blå svømmekrabbe_22_20220830_DL2022003_NielsSteensensGym</v>
      </c>
      <c r="J1223" t="str">
        <f>VLOOKUP(MID(C1223,4,6),Datasæt_Analysesystemer!$B$2:$E$69,3,FALSE)</f>
        <v>Blå svømmekrabbe</v>
      </c>
      <c r="K1223" t="str">
        <f t="shared" si="2295"/>
        <v>NK</v>
      </c>
      <c r="L1223" s="7" t="str">
        <f t="shared" si="2307"/>
        <v>No Ct</v>
      </c>
      <c r="M1223" t="str">
        <f t="shared" si="2296"/>
        <v/>
      </c>
      <c r="N1223" t="str">
        <f t="shared" si="2297"/>
        <v/>
      </c>
      <c r="O1223" t="str">
        <f t="shared" si="2298"/>
        <v/>
      </c>
    </row>
    <row r="1224" spans="1:25" x14ac:dyDescent="0.25">
      <c r="A1224" t="s">
        <v>130</v>
      </c>
      <c r="B1224" t="s">
        <v>76</v>
      </c>
      <c r="C1224" t="s">
        <v>567</v>
      </c>
      <c r="D1224">
        <v>0.01</v>
      </c>
      <c r="E1224">
        <v>25.9</v>
      </c>
      <c r="F1224" t="s">
        <v>594</v>
      </c>
      <c r="G1224" t="str">
        <f t="shared" si="2292"/>
        <v>DL2022003</v>
      </c>
      <c r="H1224" t="str">
        <f t="shared" si="2293"/>
        <v>22</v>
      </c>
      <c r="I1224" t="str">
        <f t="shared" si="2294"/>
        <v>Blå svømmekrabbe_22_20220830_DL2022003_NielsSteensensGym</v>
      </c>
      <c r="J1224" t="str">
        <f>VLOOKUP(MID(C1224,4,6),Datasæt_Analysesystemer!$B$2:$E$69,3,FALSE)</f>
        <v>Blå svømmekrabbe</v>
      </c>
      <c r="K1224" t="str">
        <f t="shared" si="2295"/>
        <v>EP</v>
      </c>
      <c r="L1224" s="7">
        <f t="shared" si="2307"/>
        <v>25.9</v>
      </c>
      <c r="M1224" t="str">
        <f t="shared" si="2296"/>
        <v/>
      </c>
      <c r="N1224" t="str">
        <f t="shared" si="2297"/>
        <v/>
      </c>
      <c r="O1224" t="str">
        <f t="shared" si="2298"/>
        <v/>
      </c>
    </row>
    <row r="1225" spans="1:25" x14ac:dyDescent="0.25">
      <c r="A1225" t="s">
        <v>145</v>
      </c>
      <c r="B1225" t="s">
        <v>76</v>
      </c>
      <c r="C1225" t="s">
        <v>567</v>
      </c>
      <c r="D1225">
        <v>0.01</v>
      </c>
      <c r="E1225" t="s">
        <v>1275</v>
      </c>
      <c r="F1225" t="s">
        <v>594</v>
      </c>
      <c r="G1225" t="str">
        <f t="shared" si="2292"/>
        <v>DL2022003</v>
      </c>
      <c r="H1225" t="str">
        <f t="shared" si="2293"/>
        <v>22</v>
      </c>
      <c r="I1225" t="str">
        <f t="shared" si="2294"/>
        <v>Blå svømmekrabbe_22_20220830_DL2022003_NielsSteensensGym</v>
      </c>
      <c r="J1225" t="str">
        <f>VLOOKUP(MID(C1225,4,6),Datasæt_Analysesystemer!$B$2:$E$69,3,FALSE)</f>
        <v>Blå svømmekrabbe</v>
      </c>
      <c r="K1225" t="str">
        <f t="shared" si="2295"/>
        <v>EP</v>
      </c>
      <c r="L1225" s="7" t="str">
        <f t="shared" si="2307"/>
        <v>No Ct</v>
      </c>
      <c r="M1225" t="str">
        <f t="shared" si="2296"/>
        <v/>
      </c>
      <c r="N1225" t="str">
        <f t="shared" si="2297"/>
        <v/>
      </c>
      <c r="O1225" t="str">
        <f t="shared" si="2298"/>
        <v/>
      </c>
      <c r="Y1225" t="str">
        <f>O1227</f>
        <v/>
      </c>
    </row>
    <row r="1226" spans="1:25" x14ac:dyDescent="0.25">
      <c r="A1226" t="s">
        <v>192</v>
      </c>
      <c r="B1226" t="s">
        <v>23</v>
      </c>
      <c r="C1226" t="s">
        <v>592</v>
      </c>
      <c r="D1226">
        <v>0.01</v>
      </c>
      <c r="E1226" t="s">
        <v>1275</v>
      </c>
      <c r="F1226" t="s">
        <v>594</v>
      </c>
      <c r="G1226" t="str">
        <f t="shared" si="2292"/>
        <v>DL2022003</v>
      </c>
      <c r="H1226" t="str">
        <f t="shared" si="2293"/>
        <v>23</v>
      </c>
      <c r="I1226" t="str">
        <f t="shared" si="2294"/>
        <v>Asiatisk strandkrabbe_23_20220830_DL2022003_NielsSteensensGym</v>
      </c>
      <c r="J1226" t="str">
        <f>VLOOKUP(MID(C1226,4,6),Datasæt_Analysesystemer!$B$2:$E$69,3,FALSE)</f>
        <v>Asiatisk strandkrabbe</v>
      </c>
      <c r="K1226" t="str">
        <f t="shared" si="2295"/>
        <v>PK</v>
      </c>
      <c r="L1226" s="7" t="str">
        <f t="shared" si="2307"/>
        <v>No Ct</v>
      </c>
      <c r="M1226">
        <f t="shared" si="2296"/>
        <v>0</v>
      </c>
      <c r="N1226">
        <f t="shared" si="2297"/>
        <v>0</v>
      </c>
      <c r="O1226">
        <f t="shared" si="2298"/>
        <v>0</v>
      </c>
      <c r="Q1226">
        <f t="shared" ref="Q1226" si="2412">IF(L1228="No Ct",0,L1228)</f>
        <v>0</v>
      </c>
      <c r="R1226">
        <f t="shared" ref="R1226" si="2413">IF(L1229="No Ct",0,L1229)</f>
        <v>0</v>
      </c>
      <c r="S1226" t="str">
        <f t="shared" ref="S1226" si="2414">IF(AND(M1226&gt;0,N1226=0),"Valid","Invalid")</f>
        <v>Invalid</v>
      </c>
      <c r="T1226" t="str">
        <f t="shared" ref="T1226" si="2415">IF(OR(Q1226&gt;1,R1226&gt;1),"Present","Absent")</f>
        <v>Absent</v>
      </c>
      <c r="U1226" t="str">
        <f t="shared" ref="U1226" si="2416">IF(OR(AND(Q1226&gt;1,Q1226&lt;41),AND(R1226&gt;1,R1226&lt;41)),"Ct&lt;41","Ct&gt;41")</f>
        <v>Ct&gt;41</v>
      </c>
      <c r="V1226" t="str">
        <f t="shared" ref="V1226" si="2417">J1226</f>
        <v>Asiatisk strandkrabbe</v>
      </c>
      <c r="W1226" t="str">
        <f t="shared" ref="W1226" si="2418">MID(F1226,10,9)</f>
        <v>DL2022003</v>
      </c>
      <c r="X1226" t="str">
        <f t="shared" ref="X1226" si="2419">W1226&amp;"_"&amp;V1226&amp;"_"&amp;S1226&amp;"_"&amp;T1226&amp;"_"&amp;U1226</f>
        <v>DL2022003_Asiatisk strandkrabbe_Invalid_Absent_Ct&gt;41</v>
      </c>
    </row>
    <row r="1227" spans="1:25" x14ac:dyDescent="0.25">
      <c r="A1227" t="s">
        <v>168</v>
      </c>
      <c r="B1227" t="s">
        <v>51</v>
      </c>
      <c r="C1227" t="s">
        <v>580</v>
      </c>
      <c r="D1227">
        <v>0.01</v>
      </c>
      <c r="E1227" t="s">
        <v>1275</v>
      </c>
      <c r="F1227" t="s">
        <v>594</v>
      </c>
      <c r="G1227" t="str">
        <f t="shared" si="2292"/>
        <v>DL2022003</v>
      </c>
      <c r="H1227" t="str">
        <f t="shared" si="2293"/>
        <v>23</v>
      </c>
      <c r="I1227" t="str">
        <f t="shared" si="2294"/>
        <v>Asiatisk strandkrabbe_23_20220830_DL2022003_NielsSteensensGym</v>
      </c>
      <c r="J1227" t="str">
        <f>VLOOKUP(MID(C1227,4,6),Datasæt_Analysesystemer!$B$2:$E$69,3,FALSE)</f>
        <v>Asiatisk strandkrabbe</v>
      </c>
      <c r="K1227" t="str">
        <f t="shared" si="2295"/>
        <v>NK</v>
      </c>
      <c r="L1227" s="7" t="str">
        <f t="shared" si="2307"/>
        <v>No Ct</v>
      </c>
      <c r="M1227" t="str">
        <f t="shared" si="2296"/>
        <v/>
      </c>
      <c r="N1227" t="str">
        <f t="shared" si="2297"/>
        <v/>
      </c>
      <c r="O1227" t="str">
        <f t="shared" si="2298"/>
        <v/>
      </c>
    </row>
    <row r="1228" spans="1:25" x14ac:dyDescent="0.25">
      <c r="A1228" t="s">
        <v>132</v>
      </c>
      <c r="B1228" t="s">
        <v>76</v>
      </c>
      <c r="C1228" t="s">
        <v>568</v>
      </c>
      <c r="D1228">
        <v>0.01</v>
      </c>
      <c r="E1228" t="s">
        <v>1275</v>
      </c>
      <c r="F1228" t="s">
        <v>594</v>
      </c>
      <c r="G1228" t="str">
        <f t="shared" si="2292"/>
        <v>DL2022003</v>
      </c>
      <c r="H1228" t="str">
        <f t="shared" si="2293"/>
        <v>23</v>
      </c>
      <c r="I1228" t="str">
        <f t="shared" si="2294"/>
        <v>Asiatisk strandkrabbe_23_20220830_DL2022003_NielsSteensensGym</v>
      </c>
      <c r="J1228" t="str">
        <f>VLOOKUP(MID(C1228,4,6),Datasæt_Analysesystemer!$B$2:$E$69,3,FALSE)</f>
        <v>Asiatisk strandkrabbe</v>
      </c>
      <c r="K1228" t="str">
        <f t="shared" si="2295"/>
        <v>EP</v>
      </c>
      <c r="L1228" s="7" t="str">
        <f t="shared" si="2307"/>
        <v>No Ct</v>
      </c>
      <c r="M1228" t="str">
        <f t="shared" si="2296"/>
        <v/>
      </c>
      <c r="N1228" t="str">
        <f t="shared" si="2297"/>
        <v/>
      </c>
      <c r="O1228" t="str">
        <f t="shared" si="2298"/>
        <v/>
      </c>
    </row>
    <row r="1229" spans="1:25" x14ac:dyDescent="0.25">
      <c r="A1229" t="s">
        <v>146</v>
      </c>
      <c r="B1229" t="s">
        <v>76</v>
      </c>
      <c r="C1229" t="s">
        <v>568</v>
      </c>
      <c r="D1229">
        <v>0.01</v>
      </c>
      <c r="E1229" t="s">
        <v>1275</v>
      </c>
      <c r="F1229" t="s">
        <v>594</v>
      </c>
      <c r="G1229" t="str">
        <f t="shared" si="2292"/>
        <v>DL2022003</v>
      </c>
      <c r="H1229" t="str">
        <f t="shared" si="2293"/>
        <v>23</v>
      </c>
      <c r="I1229" t="str">
        <f t="shared" si="2294"/>
        <v>Asiatisk strandkrabbe_23_20220830_DL2022003_NielsSteensensGym</v>
      </c>
      <c r="J1229" t="str">
        <f>VLOOKUP(MID(C1229,4,6),Datasæt_Analysesystemer!$B$2:$E$69,3,FALSE)</f>
        <v>Asiatisk strandkrabbe</v>
      </c>
      <c r="K1229" t="str">
        <f t="shared" si="2295"/>
        <v>EP</v>
      </c>
      <c r="L1229" s="7" t="str">
        <f t="shared" si="2307"/>
        <v>No Ct</v>
      </c>
      <c r="M1229" t="str">
        <f t="shared" si="2296"/>
        <v/>
      </c>
      <c r="N1229" t="str">
        <f t="shared" si="2297"/>
        <v/>
      </c>
      <c r="O1229" t="str">
        <f t="shared" si="2298"/>
        <v/>
      </c>
      <c r="Y1229" t="str">
        <f>O1231</f>
        <v/>
      </c>
    </row>
    <row r="1230" spans="1:25" x14ac:dyDescent="0.25">
      <c r="A1230" t="s">
        <v>194</v>
      </c>
      <c r="B1230" t="s">
        <v>23</v>
      </c>
      <c r="C1230" t="s">
        <v>593</v>
      </c>
      <c r="D1230">
        <v>0.01</v>
      </c>
      <c r="E1230" t="s">
        <v>1275</v>
      </c>
      <c r="F1230" t="s">
        <v>594</v>
      </c>
      <c r="G1230" t="str">
        <f t="shared" si="2292"/>
        <v>DL2022003</v>
      </c>
      <c r="H1230" t="str">
        <f t="shared" si="2293"/>
        <v>24</v>
      </c>
      <c r="I1230" t="str">
        <f t="shared" si="2294"/>
        <v>Asiatisk strandkrabbe_24_20220830_DL2022003_NielsSteensensGym</v>
      </c>
      <c r="J1230" t="str">
        <f>VLOOKUP(MID(C1230,4,6),Datasæt_Analysesystemer!$B$2:$E$69,3,FALSE)</f>
        <v>Asiatisk strandkrabbe</v>
      </c>
      <c r="K1230" t="str">
        <f t="shared" si="2295"/>
        <v>PK</v>
      </c>
      <c r="L1230" s="7" t="str">
        <f t="shared" si="2307"/>
        <v>No Ct</v>
      </c>
      <c r="M1230">
        <f t="shared" si="2296"/>
        <v>0</v>
      </c>
      <c r="N1230">
        <f t="shared" si="2297"/>
        <v>0</v>
      </c>
      <c r="O1230">
        <f t="shared" si="2298"/>
        <v>0</v>
      </c>
      <c r="Q1230">
        <f t="shared" ref="Q1230" si="2420">IF(L1232="No Ct",0,L1232)</f>
        <v>0</v>
      </c>
      <c r="R1230">
        <f t="shared" ref="R1230" si="2421">IF(L1233="No Ct",0,L1233)</f>
        <v>0</v>
      </c>
      <c r="S1230" t="str">
        <f t="shared" ref="S1230" si="2422">IF(AND(M1230&gt;0,N1230=0),"Valid","Invalid")</f>
        <v>Invalid</v>
      </c>
      <c r="T1230" t="str">
        <f t="shared" ref="T1230" si="2423">IF(OR(Q1230&gt;1,R1230&gt;1),"Present","Absent")</f>
        <v>Absent</v>
      </c>
      <c r="U1230" t="str">
        <f t="shared" ref="U1230" si="2424">IF(OR(AND(Q1230&gt;1,Q1230&lt;41),AND(R1230&gt;1,R1230&lt;41)),"Ct&lt;41","Ct&gt;41")</f>
        <v>Ct&gt;41</v>
      </c>
      <c r="V1230" t="str">
        <f t="shared" ref="V1230" si="2425">J1230</f>
        <v>Asiatisk strandkrabbe</v>
      </c>
      <c r="W1230" t="str">
        <f t="shared" ref="W1230" si="2426">MID(F1230,10,9)</f>
        <v>DL2022003</v>
      </c>
      <c r="X1230" t="str">
        <f t="shared" ref="X1230" si="2427">W1230&amp;"_"&amp;V1230&amp;"_"&amp;S1230&amp;"_"&amp;T1230&amp;"_"&amp;U1230</f>
        <v>DL2022003_Asiatisk strandkrabbe_Invalid_Absent_Ct&gt;41</v>
      </c>
    </row>
    <row r="1231" spans="1:25" x14ac:dyDescent="0.25">
      <c r="A1231" t="s">
        <v>170</v>
      </c>
      <c r="B1231" t="s">
        <v>51</v>
      </c>
      <c r="C1231" t="s">
        <v>581</v>
      </c>
      <c r="D1231">
        <v>0.01</v>
      </c>
      <c r="E1231" t="s">
        <v>1275</v>
      </c>
      <c r="F1231" t="s">
        <v>594</v>
      </c>
      <c r="G1231" t="str">
        <f t="shared" si="2292"/>
        <v>DL2022003</v>
      </c>
      <c r="H1231" t="str">
        <f t="shared" si="2293"/>
        <v>24</v>
      </c>
      <c r="I1231" t="str">
        <f t="shared" si="2294"/>
        <v>Asiatisk strandkrabbe_24_20220830_DL2022003_NielsSteensensGym</v>
      </c>
      <c r="J1231" t="str">
        <f>VLOOKUP(MID(C1231,4,6),Datasæt_Analysesystemer!$B$2:$E$69,3,FALSE)</f>
        <v>Asiatisk strandkrabbe</v>
      </c>
      <c r="K1231" t="str">
        <f t="shared" si="2295"/>
        <v>NK</v>
      </c>
      <c r="L1231" s="7" t="str">
        <f t="shared" si="2307"/>
        <v>No Ct</v>
      </c>
      <c r="M1231" t="str">
        <f t="shared" si="2296"/>
        <v/>
      </c>
      <c r="N1231" t="str">
        <f t="shared" si="2297"/>
        <v/>
      </c>
      <c r="O1231" t="str">
        <f t="shared" si="2298"/>
        <v/>
      </c>
    </row>
    <row r="1232" spans="1:25" x14ac:dyDescent="0.25">
      <c r="A1232" t="s">
        <v>134</v>
      </c>
      <c r="B1232" t="s">
        <v>76</v>
      </c>
      <c r="C1232" t="s">
        <v>569</v>
      </c>
      <c r="D1232">
        <v>0.01</v>
      </c>
      <c r="E1232" t="s">
        <v>1275</v>
      </c>
      <c r="F1232" t="s">
        <v>594</v>
      </c>
      <c r="G1232" t="str">
        <f t="shared" si="2292"/>
        <v>DL2022003</v>
      </c>
      <c r="H1232" t="str">
        <f t="shared" si="2293"/>
        <v>24</v>
      </c>
      <c r="I1232" t="str">
        <f t="shared" si="2294"/>
        <v>Asiatisk strandkrabbe_24_20220830_DL2022003_NielsSteensensGym</v>
      </c>
      <c r="J1232" t="str">
        <f>VLOOKUP(MID(C1232,4,6),Datasæt_Analysesystemer!$B$2:$E$69,3,FALSE)</f>
        <v>Asiatisk strandkrabbe</v>
      </c>
      <c r="K1232" t="str">
        <f t="shared" si="2295"/>
        <v>EP</v>
      </c>
      <c r="L1232" s="7" t="str">
        <f t="shared" si="2307"/>
        <v>No Ct</v>
      </c>
      <c r="M1232" t="str">
        <f t="shared" si="2296"/>
        <v/>
      </c>
      <c r="N1232" t="str">
        <f t="shared" si="2297"/>
        <v/>
      </c>
      <c r="O1232" t="str">
        <f t="shared" si="2298"/>
        <v/>
      </c>
    </row>
    <row r="1233" spans="1:25" x14ac:dyDescent="0.25">
      <c r="A1233" t="s">
        <v>147</v>
      </c>
      <c r="B1233" t="s">
        <v>76</v>
      </c>
      <c r="C1233" t="s">
        <v>569</v>
      </c>
      <c r="D1233">
        <v>0.01</v>
      </c>
      <c r="E1233" t="s">
        <v>1275</v>
      </c>
      <c r="F1233" t="s">
        <v>594</v>
      </c>
      <c r="G1233" t="str">
        <f t="shared" si="2292"/>
        <v>DL2022003</v>
      </c>
      <c r="H1233" t="str">
        <f t="shared" si="2293"/>
        <v>24</v>
      </c>
      <c r="I1233" t="str">
        <f t="shared" si="2294"/>
        <v>Asiatisk strandkrabbe_24_20220830_DL2022003_NielsSteensensGym</v>
      </c>
      <c r="J1233" t="str">
        <f>VLOOKUP(MID(C1233,4,6),Datasæt_Analysesystemer!$B$2:$E$69,3,FALSE)</f>
        <v>Asiatisk strandkrabbe</v>
      </c>
      <c r="K1233" t="str">
        <f t="shared" si="2295"/>
        <v>EP</v>
      </c>
      <c r="L1233" s="7" t="str">
        <f t="shared" si="2307"/>
        <v>No Ct</v>
      </c>
      <c r="M1233" t="str">
        <f t="shared" si="2296"/>
        <v/>
      </c>
      <c r="N1233" t="str">
        <f t="shared" si="2297"/>
        <v/>
      </c>
      <c r="O1233" t="str">
        <f t="shared" si="2298"/>
        <v/>
      </c>
      <c r="Y1233" t="str">
        <f>O1235</f>
        <v/>
      </c>
    </row>
    <row r="1234" spans="1:25" x14ac:dyDescent="0.25">
      <c r="A1234" t="s">
        <v>22</v>
      </c>
      <c r="B1234" t="s">
        <v>23</v>
      </c>
      <c r="C1234" t="s">
        <v>522</v>
      </c>
      <c r="D1234">
        <v>0.01</v>
      </c>
      <c r="E1234">
        <v>24.67</v>
      </c>
      <c r="F1234" t="s">
        <v>595</v>
      </c>
      <c r="G1234" t="str">
        <f t="shared" ref="G1234:G1297" si="2428">MID(F1234,10,9)</f>
        <v>DL2022009</v>
      </c>
      <c r="H1234" t="str">
        <f t="shared" ref="H1234:H1297" si="2429">LEFT(C1234,2)</f>
        <v>01</v>
      </c>
      <c r="I1234" t="str">
        <f t="shared" ref="I1234:I1297" si="2430">J1234&amp;"_"&amp;H1234&amp;"_"&amp;F1234</f>
        <v>Skrubbe_01_20220831_DL2022009_NaestvedGym_HF</v>
      </c>
      <c r="J1234" t="str">
        <f>VLOOKUP(MID(C1234,4,6),Datasæt_Analysesystemer!$B$2:$E$69,3,FALSE)</f>
        <v>Skrubbe</v>
      </c>
      <c r="K1234" t="str">
        <f t="shared" ref="K1234:K1297" si="2431">RIGHT(C1234,2)</f>
        <v>PK</v>
      </c>
      <c r="L1234" s="7">
        <f t="shared" si="2307"/>
        <v>24.67</v>
      </c>
      <c r="M1234">
        <f t="shared" ref="M1234:M1297" si="2432">IF(K1234="PK",SUMIFS(L:L,K:K,"PK",I:I,I1234),"")</f>
        <v>24.67</v>
      </c>
      <c r="N1234">
        <f t="shared" ref="N1234:N1297" si="2433">IF(K1234="PK",SUMIFS(L:L,K:K,"NK",I:I,I1234),"")</f>
        <v>0</v>
      </c>
      <c r="O1234">
        <f t="shared" ref="O1234:O1297" si="2434">IF(K1234="PK",SUMIFS(L:L,K:K,"EP",I:I,I1234),"")</f>
        <v>0</v>
      </c>
      <c r="Q1234">
        <f t="shared" ref="Q1234" si="2435">IF(L1236="No Ct",0,L1236)</f>
        <v>0</v>
      </c>
      <c r="R1234">
        <f t="shared" ref="R1234" si="2436">IF(L1237="No Ct",0,L1237)</f>
        <v>0</v>
      </c>
      <c r="S1234" t="str">
        <f t="shared" ref="S1234" si="2437">IF(AND(M1234&gt;0,N1234=0),"Valid","Invalid")</f>
        <v>Valid</v>
      </c>
      <c r="T1234" t="str">
        <f t="shared" ref="T1234" si="2438">IF(OR(Q1234&gt;1,R1234&gt;1),"Present","Absent")</f>
        <v>Absent</v>
      </c>
      <c r="U1234" t="str">
        <f t="shared" ref="U1234" si="2439">IF(OR(AND(Q1234&gt;1,Q1234&lt;41),AND(R1234&gt;1,R1234&lt;41)),"Ct&lt;41","Ct&gt;41")</f>
        <v>Ct&gt;41</v>
      </c>
      <c r="V1234" t="str">
        <f t="shared" ref="V1234" si="2440">J1234</f>
        <v>Skrubbe</v>
      </c>
      <c r="W1234" t="str">
        <f t="shared" ref="W1234" si="2441">MID(F1234,10,9)</f>
        <v>DL2022009</v>
      </c>
      <c r="X1234" t="str">
        <f t="shared" ref="X1234" si="2442">W1234&amp;"_"&amp;V1234&amp;"_"&amp;S1234&amp;"_"&amp;T1234&amp;"_"&amp;U1234</f>
        <v>DL2022009_Skrubbe_Valid_Absent_Ct&gt;41</v>
      </c>
    </row>
    <row r="1235" spans="1:25" x14ac:dyDescent="0.25">
      <c r="A1235" t="s">
        <v>50</v>
      </c>
      <c r="B1235" t="s">
        <v>51</v>
      </c>
      <c r="C1235" t="s">
        <v>534</v>
      </c>
      <c r="D1235">
        <v>0.01</v>
      </c>
      <c r="E1235" t="s">
        <v>1275</v>
      </c>
      <c r="F1235" t="s">
        <v>595</v>
      </c>
      <c r="G1235" t="str">
        <f t="shared" si="2428"/>
        <v>DL2022009</v>
      </c>
      <c r="H1235" t="str">
        <f t="shared" si="2429"/>
        <v>01</v>
      </c>
      <c r="I1235" t="str">
        <f t="shared" si="2430"/>
        <v>Skrubbe_01_20220831_DL2022009_NaestvedGym_HF</v>
      </c>
      <c r="J1235" t="str">
        <f>VLOOKUP(MID(C1235,4,6),Datasæt_Analysesystemer!$B$2:$E$69,3,FALSE)</f>
        <v>Skrubbe</v>
      </c>
      <c r="K1235" t="str">
        <f t="shared" si="2431"/>
        <v>NK</v>
      </c>
      <c r="L1235" s="7" t="str">
        <f t="shared" ref="L1235:L1298" si="2443">IF(TRIM(E1235)="No Ct","No Ct",E1235)</f>
        <v>No Ct</v>
      </c>
      <c r="M1235" t="str">
        <f t="shared" si="2432"/>
        <v/>
      </c>
      <c r="N1235" t="str">
        <f t="shared" si="2433"/>
        <v/>
      </c>
      <c r="O1235" t="str">
        <f t="shared" si="2434"/>
        <v/>
      </c>
    </row>
    <row r="1236" spans="1:25" x14ac:dyDescent="0.25">
      <c r="A1236" t="s">
        <v>75</v>
      </c>
      <c r="B1236" t="s">
        <v>76</v>
      </c>
      <c r="C1236" t="s">
        <v>546</v>
      </c>
      <c r="D1236">
        <v>0.01</v>
      </c>
      <c r="E1236" t="s">
        <v>1275</v>
      </c>
      <c r="F1236" t="s">
        <v>595</v>
      </c>
      <c r="G1236" t="str">
        <f t="shared" si="2428"/>
        <v>DL2022009</v>
      </c>
      <c r="H1236" t="str">
        <f t="shared" si="2429"/>
        <v>01</v>
      </c>
      <c r="I1236" t="str">
        <f t="shared" si="2430"/>
        <v>Skrubbe_01_20220831_DL2022009_NaestvedGym_HF</v>
      </c>
      <c r="J1236" t="str">
        <f>VLOOKUP(MID(C1236,4,6),Datasæt_Analysesystemer!$B$2:$E$69,3,FALSE)</f>
        <v>Skrubbe</v>
      </c>
      <c r="K1236" t="str">
        <f t="shared" si="2431"/>
        <v>EP</v>
      </c>
      <c r="L1236" s="7" t="str">
        <f t="shared" si="2443"/>
        <v>No Ct</v>
      </c>
      <c r="M1236" t="str">
        <f t="shared" si="2432"/>
        <v/>
      </c>
      <c r="N1236" t="str">
        <f t="shared" si="2433"/>
        <v/>
      </c>
      <c r="O1236" t="str">
        <f t="shared" si="2434"/>
        <v/>
      </c>
    </row>
    <row r="1237" spans="1:25" x14ac:dyDescent="0.25">
      <c r="A1237" t="s">
        <v>100</v>
      </c>
      <c r="B1237" t="s">
        <v>76</v>
      </c>
      <c r="C1237" t="s">
        <v>546</v>
      </c>
      <c r="D1237">
        <v>0.01</v>
      </c>
      <c r="E1237" t="s">
        <v>1275</v>
      </c>
      <c r="F1237" t="s">
        <v>595</v>
      </c>
      <c r="G1237" t="str">
        <f t="shared" si="2428"/>
        <v>DL2022009</v>
      </c>
      <c r="H1237" t="str">
        <f t="shared" si="2429"/>
        <v>01</v>
      </c>
      <c r="I1237" t="str">
        <f t="shared" si="2430"/>
        <v>Skrubbe_01_20220831_DL2022009_NaestvedGym_HF</v>
      </c>
      <c r="J1237" t="str">
        <f>VLOOKUP(MID(C1237,4,6),Datasæt_Analysesystemer!$B$2:$E$69,3,FALSE)</f>
        <v>Skrubbe</v>
      </c>
      <c r="K1237" t="str">
        <f t="shared" si="2431"/>
        <v>EP</v>
      </c>
      <c r="L1237" s="7" t="str">
        <f t="shared" si="2443"/>
        <v>No Ct</v>
      </c>
      <c r="M1237" t="str">
        <f t="shared" si="2432"/>
        <v/>
      </c>
      <c r="N1237" t="str">
        <f t="shared" si="2433"/>
        <v/>
      </c>
      <c r="O1237" t="str">
        <f t="shared" si="2434"/>
        <v/>
      </c>
      <c r="Y1237" t="str">
        <f>O1239</f>
        <v/>
      </c>
    </row>
    <row r="1238" spans="1:25" x14ac:dyDescent="0.25">
      <c r="A1238" t="s">
        <v>27</v>
      </c>
      <c r="B1238" t="s">
        <v>23</v>
      </c>
      <c r="C1238" t="s">
        <v>523</v>
      </c>
      <c r="D1238">
        <v>0.01</v>
      </c>
      <c r="E1238">
        <v>28.74</v>
      </c>
      <c r="F1238" t="s">
        <v>595</v>
      </c>
      <c r="G1238" t="str">
        <f t="shared" si="2428"/>
        <v>DL2022009</v>
      </c>
      <c r="H1238" t="str">
        <f t="shared" si="2429"/>
        <v>02</v>
      </c>
      <c r="I1238" t="str">
        <f t="shared" si="2430"/>
        <v>Skrubbe_02_20220831_DL2022009_NaestvedGym_HF</v>
      </c>
      <c r="J1238" t="str">
        <f>VLOOKUP(MID(C1238,4,6),Datasæt_Analysesystemer!$B$2:$E$69,3,FALSE)</f>
        <v>Skrubbe</v>
      </c>
      <c r="K1238" t="str">
        <f t="shared" si="2431"/>
        <v>PK</v>
      </c>
      <c r="L1238" s="7">
        <f t="shared" si="2443"/>
        <v>28.74</v>
      </c>
      <c r="M1238">
        <f t="shared" si="2432"/>
        <v>28.74</v>
      </c>
      <c r="N1238">
        <f t="shared" si="2433"/>
        <v>0</v>
      </c>
      <c r="O1238">
        <f t="shared" si="2434"/>
        <v>0</v>
      </c>
      <c r="Q1238">
        <f t="shared" ref="Q1238" si="2444">IF(L1240="No Ct",0,L1240)</f>
        <v>0</v>
      </c>
      <c r="R1238">
        <f t="shared" ref="R1238" si="2445">IF(L1241="No Ct",0,L1241)</f>
        <v>0</v>
      </c>
      <c r="S1238" t="str">
        <f t="shared" ref="S1238" si="2446">IF(AND(M1238&gt;0,N1238=0),"Valid","Invalid")</f>
        <v>Valid</v>
      </c>
      <c r="T1238" t="str">
        <f t="shared" ref="T1238" si="2447">IF(OR(Q1238&gt;1,R1238&gt;1),"Present","Absent")</f>
        <v>Absent</v>
      </c>
      <c r="U1238" t="str">
        <f t="shared" ref="U1238" si="2448">IF(OR(AND(Q1238&gt;1,Q1238&lt;41),AND(R1238&gt;1,R1238&lt;41)),"Ct&lt;41","Ct&gt;41")</f>
        <v>Ct&gt;41</v>
      </c>
      <c r="V1238" t="str">
        <f t="shared" ref="V1238" si="2449">J1238</f>
        <v>Skrubbe</v>
      </c>
      <c r="W1238" t="str">
        <f t="shared" ref="W1238" si="2450">MID(F1238,10,9)</f>
        <v>DL2022009</v>
      </c>
      <c r="X1238" t="str">
        <f t="shared" ref="X1238" si="2451">W1238&amp;"_"&amp;V1238&amp;"_"&amp;S1238&amp;"_"&amp;T1238&amp;"_"&amp;U1238</f>
        <v>DL2022009_Skrubbe_Valid_Absent_Ct&gt;41</v>
      </c>
    </row>
    <row r="1239" spans="1:25" x14ac:dyDescent="0.25">
      <c r="A1239" t="s">
        <v>53</v>
      </c>
      <c r="B1239" t="s">
        <v>51</v>
      </c>
      <c r="C1239" t="s">
        <v>535</v>
      </c>
      <c r="D1239">
        <v>0.01</v>
      </c>
      <c r="E1239" t="s">
        <v>1275</v>
      </c>
      <c r="F1239" t="s">
        <v>595</v>
      </c>
      <c r="G1239" t="str">
        <f t="shared" si="2428"/>
        <v>DL2022009</v>
      </c>
      <c r="H1239" t="str">
        <f t="shared" si="2429"/>
        <v>02</v>
      </c>
      <c r="I1239" t="str">
        <f t="shared" si="2430"/>
        <v>Skrubbe_02_20220831_DL2022009_NaestvedGym_HF</v>
      </c>
      <c r="J1239" t="str">
        <f>VLOOKUP(MID(C1239,4,6),Datasæt_Analysesystemer!$B$2:$E$69,3,FALSE)</f>
        <v>Skrubbe</v>
      </c>
      <c r="K1239" t="str">
        <f t="shared" si="2431"/>
        <v>NK</v>
      </c>
      <c r="L1239" s="7" t="str">
        <f t="shared" si="2443"/>
        <v>No Ct</v>
      </c>
      <c r="M1239" t="str">
        <f t="shared" si="2432"/>
        <v/>
      </c>
      <c r="N1239" t="str">
        <f t="shared" si="2433"/>
        <v/>
      </c>
      <c r="O1239" t="str">
        <f t="shared" si="2434"/>
        <v/>
      </c>
    </row>
    <row r="1240" spans="1:25" x14ac:dyDescent="0.25">
      <c r="A1240" t="s">
        <v>78</v>
      </c>
      <c r="B1240" t="s">
        <v>76</v>
      </c>
      <c r="C1240" t="s">
        <v>547</v>
      </c>
      <c r="D1240">
        <v>0.01</v>
      </c>
      <c r="E1240" t="s">
        <v>1275</v>
      </c>
      <c r="F1240" t="s">
        <v>595</v>
      </c>
      <c r="G1240" t="str">
        <f t="shared" si="2428"/>
        <v>DL2022009</v>
      </c>
      <c r="H1240" t="str">
        <f t="shared" si="2429"/>
        <v>02</v>
      </c>
      <c r="I1240" t="str">
        <f t="shared" si="2430"/>
        <v>Skrubbe_02_20220831_DL2022009_NaestvedGym_HF</v>
      </c>
      <c r="J1240" t="str">
        <f>VLOOKUP(MID(C1240,4,6),Datasæt_Analysesystemer!$B$2:$E$69,3,FALSE)</f>
        <v>Skrubbe</v>
      </c>
      <c r="K1240" t="str">
        <f t="shared" si="2431"/>
        <v>EP</v>
      </c>
      <c r="L1240" s="7" t="str">
        <f t="shared" si="2443"/>
        <v>No Ct</v>
      </c>
      <c r="M1240" t="str">
        <f t="shared" si="2432"/>
        <v/>
      </c>
      <c r="N1240" t="str">
        <f t="shared" si="2433"/>
        <v/>
      </c>
      <c r="O1240" t="str">
        <f t="shared" si="2434"/>
        <v/>
      </c>
    </row>
    <row r="1241" spans="1:25" x14ac:dyDescent="0.25">
      <c r="A1241" t="s">
        <v>101</v>
      </c>
      <c r="B1241" t="s">
        <v>76</v>
      </c>
      <c r="C1241" t="s">
        <v>547</v>
      </c>
      <c r="D1241">
        <v>0.01</v>
      </c>
      <c r="E1241" t="s">
        <v>1275</v>
      </c>
      <c r="F1241" t="s">
        <v>595</v>
      </c>
      <c r="G1241" t="str">
        <f t="shared" si="2428"/>
        <v>DL2022009</v>
      </c>
      <c r="H1241" t="str">
        <f t="shared" si="2429"/>
        <v>02</v>
      </c>
      <c r="I1241" t="str">
        <f t="shared" si="2430"/>
        <v>Skrubbe_02_20220831_DL2022009_NaestvedGym_HF</v>
      </c>
      <c r="J1241" t="str">
        <f>VLOOKUP(MID(C1241,4,6),Datasæt_Analysesystemer!$B$2:$E$69,3,FALSE)</f>
        <v>Skrubbe</v>
      </c>
      <c r="K1241" t="str">
        <f t="shared" si="2431"/>
        <v>EP</v>
      </c>
      <c r="L1241" s="7" t="str">
        <f t="shared" si="2443"/>
        <v>No Ct</v>
      </c>
      <c r="M1241" t="str">
        <f t="shared" si="2432"/>
        <v/>
      </c>
      <c r="N1241" t="str">
        <f t="shared" si="2433"/>
        <v/>
      </c>
      <c r="O1241" t="str">
        <f t="shared" si="2434"/>
        <v/>
      </c>
      <c r="Y1241" t="str">
        <f>O1243</f>
        <v/>
      </c>
    </row>
    <row r="1242" spans="1:25" x14ac:dyDescent="0.25">
      <c r="A1242" t="s">
        <v>29</v>
      </c>
      <c r="B1242" t="s">
        <v>23</v>
      </c>
      <c r="C1242" t="s">
        <v>524</v>
      </c>
      <c r="D1242">
        <v>0.01</v>
      </c>
      <c r="E1242">
        <v>36.43</v>
      </c>
      <c r="F1242" t="s">
        <v>595</v>
      </c>
      <c r="G1242" t="str">
        <f t="shared" si="2428"/>
        <v>DL2022009</v>
      </c>
      <c r="H1242" t="str">
        <f t="shared" si="2429"/>
        <v>03</v>
      </c>
      <c r="I1242" t="str">
        <f t="shared" si="2430"/>
        <v>Torsk_03_20220831_DL2022009_NaestvedGym_HF</v>
      </c>
      <c r="J1242" t="str">
        <f>VLOOKUP(MID(C1242,4,6),Datasæt_Analysesystemer!$B$2:$E$69,3,FALSE)</f>
        <v>Torsk</v>
      </c>
      <c r="K1242" t="str">
        <f t="shared" si="2431"/>
        <v>PK</v>
      </c>
      <c r="L1242" s="7">
        <f t="shared" si="2443"/>
        <v>36.43</v>
      </c>
      <c r="M1242">
        <f t="shared" si="2432"/>
        <v>36.43</v>
      </c>
      <c r="N1242">
        <f t="shared" si="2433"/>
        <v>34.04</v>
      </c>
      <c r="O1242">
        <f t="shared" si="2434"/>
        <v>69.73</v>
      </c>
      <c r="Q1242">
        <f t="shared" ref="Q1242" si="2452">IF(L1244="No Ct",0,L1244)</f>
        <v>35.380000000000003</v>
      </c>
      <c r="R1242">
        <f t="shared" ref="R1242" si="2453">IF(L1245="No Ct",0,L1245)</f>
        <v>34.35</v>
      </c>
      <c r="S1242" t="str">
        <f t="shared" ref="S1242" si="2454">IF(AND(M1242&gt;0,N1242=0),"Valid","Invalid")</f>
        <v>Invalid</v>
      </c>
      <c r="T1242" t="str">
        <f t="shared" ref="T1242" si="2455">IF(OR(Q1242&gt;1,R1242&gt;1),"Present","Absent")</f>
        <v>Present</v>
      </c>
      <c r="U1242" t="str">
        <f t="shared" ref="U1242" si="2456">IF(OR(AND(Q1242&gt;1,Q1242&lt;41),AND(R1242&gt;1,R1242&lt;41)),"Ct&lt;41","Ct&gt;41")</f>
        <v>Ct&lt;41</v>
      </c>
      <c r="V1242" t="str">
        <f t="shared" ref="V1242" si="2457">J1242</f>
        <v>Torsk</v>
      </c>
      <c r="W1242" t="str">
        <f t="shared" ref="W1242" si="2458">MID(F1242,10,9)</f>
        <v>DL2022009</v>
      </c>
      <c r="X1242" t="str">
        <f t="shared" ref="X1242" si="2459">W1242&amp;"_"&amp;V1242&amp;"_"&amp;S1242&amp;"_"&amp;T1242&amp;"_"&amp;U1242</f>
        <v>DL2022009_Torsk_Invalid_Present_Ct&lt;41</v>
      </c>
    </row>
    <row r="1243" spans="1:25" x14ac:dyDescent="0.25">
      <c r="A1243" t="s">
        <v>55</v>
      </c>
      <c r="B1243" t="s">
        <v>51</v>
      </c>
      <c r="C1243" t="s">
        <v>536</v>
      </c>
      <c r="D1243">
        <v>0.01</v>
      </c>
      <c r="E1243">
        <v>34.04</v>
      </c>
      <c r="F1243" t="s">
        <v>595</v>
      </c>
      <c r="G1243" t="str">
        <f t="shared" si="2428"/>
        <v>DL2022009</v>
      </c>
      <c r="H1243" t="str">
        <f t="shared" si="2429"/>
        <v>03</v>
      </c>
      <c r="I1243" t="str">
        <f t="shared" si="2430"/>
        <v>Torsk_03_20220831_DL2022009_NaestvedGym_HF</v>
      </c>
      <c r="J1243" t="str">
        <f>VLOOKUP(MID(C1243,4,6),Datasæt_Analysesystemer!$B$2:$E$69,3,FALSE)</f>
        <v>Torsk</v>
      </c>
      <c r="K1243" t="str">
        <f t="shared" si="2431"/>
        <v>NK</v>
      </c>
      <c r="L1243" s="7">
        <f t="shared" si="2443"/>
        <v>34.04</v>
      </c>
      <c r="M1243" t="str">
        <f t="shared" si="2432"/>
        <v/>
      </c>
      <c r="N1243" t="str">
        <f t="shared" si="2433"/>
        <v/>
      </c>
      <c r="O1243" t="str">
        <f t="shared" si="2434"/>
        <v/>
      </c>
    </row>
    <row r="1244" spans="1:25" x14ac:dyDescent="0.25">
      <c r="A1244" t="s">
        <v>80</v>
      </c>
      <c r="B1244" t="s">
        <v>76</v>
      </c>
      <c r="C1244" t="s">
        <v>548</v>
      </c>
      <c r="D1244">
        <v>0.01</v>
      </c>
      <c r="E1244">
        <v>35.380000000000003</v>
      </c>
      <c r="F1244" t="s">
        <v>595</v>
      </c>
      <c r="G1244" t="str">
        <f t="shared" si="2428"/>
        <v>DL2022009</v>
      </c>
      <c r="H1244" t="str">
        <f t="shared" si="2429"/>
        <v>03</v>
      </c>
      <c r="I1244" t="str">
        <f t="shared" si="2430"/>
        <v>Torsk_03_20220831_DL2022009_NaestvedGym_HF</v>
      </c>
      <c r="J1244" t="str">
        <f>VLOOKUP(MID(C1244,4,6),Datasæt_Analysesystemer!$B$2:$E$69,3,FALSE)</f>
        <v>Torsk</v>
      </c>
      <c r="K1244" t="str">
        <f t="shared" si="2431"/>
        <v>EP</v>
      </c>
      <c r="L1244" s="7">
        <f t="shared" si="2443"/>
        <v>35.380000000000003</v>
      </c>
      <c r="M1244" t="str">
        <f t="shared" si="2432"/>
        <v/>
      </c>
      <c r="N1244" t="str">
        <f t="shared" si="2433"/>
        <v/>
      </c>
      <c r="O1244" t="str">
        <f t="shared" si="2434"/>
        <v/>
      </c>
    </row>
    <row r="1245" spans="1:25" x14ac:dyDescent="0.25">
      <c r="A1245" t="s">
        <v>102</v>
      </c>
      <c r="B1245" t="s">
        <v>76</v>
      </c>
      <c r="C1245" t="s">
        <v>548</v>
      </c>
      <c r="D1245">
        <v>0.01</v>
      </c>
      <c r="E1245">
        <v>34.35</v>
      </c>
      <c r="F1245" t="s">
        <v>595</v>
      </c>
      <c r="G1245" t="str">
        <f t="shared" si="2428"/>
        <v>DL2022009</v>
      </c>
      <c r="H1245" t="str">
        <f t="shared" si="2429"/>
        <v>03</v>
      </c>
      <c r="I1245" t="str">
        <f t="shared" si="2430"/>
        <v>Torsk_03_20220831_DL2022009_NaestvedGym_HF</v>
      </c>
      <c r="J1245" t="str">
        <f>VLOOKUP(MID(C1245,4,6),Datasæt_Analysesystemer!$B$2:$E$69,3,FALSE)</f>
        <v>Torsk</v>
      </c>
      <c r="K1245" t="str">
        <f t="shared" si="2431"/>
        <v>EP</v>
      </c>
      <c r="L1245" s="7">
        <f t="shared" si="2443"/>
        <v>34.35</v>
      </c>
      <c r="M1245" t="str">
        <f t="shared" si="2432"/>
        <v/>
      </c>
      <c r="N1245" t="str">
        <f t="shared" si="2433"/>
        <v/>
      </c>
      <c r="O1245" t="str">
        <f t="shared" si="2434"/>
        <v/>
      </c>
      <c r="Y1245" t="str">
        <f>O1247</f>
        <v/>
      </c>
    </row>
    <row r="1246" spans="1:25" x14ac:dyDescent="0.25">
      <c r="A1246" t="s">
        <v>31</v>
      </c>
      <c r="B1246" t="s">
        <v>23</v>
      </c>
      <c r="C1246" t="s">
        <v>525</v>
      </c>
      <c r="D1246">
        <v>0.01</v>
      </c>
      <c r="E1246">
        <v>27.96</v>
      </c>
      <c r="F1246" t="s">
        <v>595</v>
      </c>
      <c r="G1246" t="str">
        <f t="shared" si="2428"/>
        <v>DL2022009</v>
      </c>
      <c r="H1246" t="str">
        <f t="shared" si="2429"/>
        <v>04</v>
      </c>
      <c r="I1246" t="str">
        <f t="shared" si="2430"/>
        <v>Torsk_04_20220831_DL2022009_NaestvedGym_HF</v>
      </c>
      <c r="J1246" t="str">
        <f>VLOOKUP(MID(C1246,4,6),Datasæt_Analysesystemer!$B$2:$E$69,3,FALSE)</f>
        <v>Torsk</v>
      </c>
      <c r="K1246" t="str">
        <f t="shared" si="2431"/>
        <v>PK</v>
      </c>
      <c r="L1246" s="7">
        <f t="shared" si="2443"/>
        <v>27.96</v>
      </c>
      <c r="M1246">
        <f t="shared" si="2432"/>
        <v>27.96</v>
      </c>
      <c r="N1246">
        <f t="shared" si="2433"/>
        <v>38.76</v>
      </c>
      <c r="O1246">
        <f t="shared" si="2434"/>
        <v>0</v>
      </c>
      <c r="Q1246">
        <f t="shared" ref="Q1246" si="2460">IF(L1248="No Ct",0,L1248)</f>
        <v>0</v>
      </c>
      <c r="R1246">
        <f t="shared" ref="R1246" si="2461">IF(L1249="No Ct",0,L1249)</f>
        <v>0</v>
      </c>
      <c r="S1246" t="str">
        <f t="shared" ref="S1246" si="2462">IF(AND(M1246&gt;0,N1246=0),"Valid","Invalid")</f>
        <v>Invalid</v>
      </c>
      <c r="T1246" t="str">
        <f t="shared" ref="T1246" si="2463">IF(OR(Q1246&gt;1,R1246&gt;1),"Present","Absent")</f>
        <v>Absent</v>
      </c>
      <c r="U1246" t="str">
        <f t="shared" ref="U1246" si="2464">IF(OR(AND(Q1246&gt;1,Q1246&lt;41),AND(R1246&gt;1,R1246&lt;41)),"Ct&lt;41","Ct&gt;41")</f>
        <v>Ct&gt;41</v>
      </c>
      <c r="V1246" t="str">
        <f t="shared" ref="V1246" si="2465">J1246</f>
        <v>Torsk</v>
      </c>
      <c r="W1246" t="str">
        <f t="shared" ref="W1246" si="2466">MID(F1246,10,9)</f>
        <v>DL2022009</v>
      </c>
      <c r="X1246" t="str">
        <f t="shared" ref="X1246" si="2467">W1246&amp;"_"&amp;V1246&amp;"_"&amp;S1246&amp;"_"&amp;T1246&amp;"_"&amp;U1246</f>
        <v>DL2022009_Torsk_Invalid_Absent_Ct&gt;41</v>
      </c>
    </row>
    <row r="1247" spans="1:25" x14ac:dyDescent="0.25">
      <c r="A1247" t="s">
        <v>57</v>
      </c>
      <c r="B1247" t="s">
        <v>51</v>
      </c>
      <c r="C1247" t="s">
        <v>537</v>
      </c>
      <c r="D1247">
        <v>0.01</v>
      </c>
      <c r="E1247">
        <v>38.76</v>
      </c>
      <c r="F1247" t="s">
        <v>595</v>
      </c>
      <c r="G1247" t="str">
        <f t="shared" si="2428"/>
        <v>DL2022009</v>
      </c>
      <c r="H1247" t="str">
        <f t="shared" si="2429"/>
        <v>04</v>
      </c>
      <c r="I1247" t="str">
        <f t="shared" si="2430"/>
        <v>Torsk_04_20220831_DL2022009_NaestvedGym_HF</v>
      </c>
      <c r="J1247" t="str">
        <f>VLOOKUP(MID(C1247,4,6),Datasæt_Analysesystemer!$B$2:$E$69,3,FALSE)</f>
        <v>Torsk</v>
      </c>
      <c r="K1247" t="str">
        <f t="shared" si="2431"/>
        <v>NK</v>
      </c>
      <c r="L1247" s="7">
        <f t="shared" si="2443"/>
        <v>38.76</v>
      </c>
      <c r="M1247" t="str">
        <f t="shared" si="2432"/>
        <v/>
      </c>
      <c r="N1247" t="str">
        <f t="shared" si="2433"/>
        <v/>
      </c>
      <c r="O1247" t="str">
        <f t="shared" si="2434"/>
        <v/>
      </c>
    </row>
    <row r="1248" spans="1:25" x14ac:dyDescent="0.25">
      <c r="A1248" t="s">
        <v>82</v>
      </c>
      <c r="B1248" t="s">
        <v>76</v>
      </c>
      <c r="C1248" t="s">
        <v>549</v>
      </c>
      <c r="D1248">
        <v>0.01</v>
      </c>
      <c r="E1248" t="s">
        <v>1275</v>
      </c>
      <c r="F1248" t="s">
        <v>595</v>
      </c>
      <c r="G1248" t="str">
        <f t="shared" si="2428"/>
        <v>DL2022009</v>
      </c>
      <c r="H1248" t="str">
        <f t="shared" si="2429"/>
        <v>04</v>
      </c>
      <c r="I1248" t="str">
        <f t="shared" si="2430"/>
        <v>Torsk_04_20220831_DL2022009_NaestvedGym_HF</v>
      </c>
      <c r="J1248" t="str">
        <f>VLOOKUP(MID(C1248,4,6),Datasæt_Analysesystemer!$B$2:$E$69,3,FALSE)</f>
        <v>Torsk</v>
      </c>
      <c r="K1248" t="str">
        <f t="shared" si="2431"/>
        <v>EP</v>
      </c>
      <c r="L1248" s="7" t="str">
        <f t="shared" si="2443"/>
        <v>No Ct</v>
      </c>
      <c r="M1248" t="str">
        <f t="shared" si="2432"/>
        <v/>
      </c>
      <c r="N1248" t="str">
        <f t="shared" si="2433"/>
        <v/>
      </c>
      <c r="O1248" t="str">
        <f t="shared" si="2434"/>
        <v/>
      </c>
    </row>
    <row r="1249" spans="1:25" x14ac:dyDescent="0.25">
      <c r="A1249" t="s">
        <v>103</v>
      </c>
      <c r="B1249" t="s">
        <v>76</v>
      </c>
      <c r="C1249" t="s">
        <v>549</v>
      </c>
      <c r="D1249">
        <v>0.01</v>
      </c>
      <c r="E1249" t="s">
        <v>1275</v>
      </c>
      <c r="F1249" t="s">
        <v>595</v>
      </c>
      <c r="G1249" t="str">
        <f t="shared" si="2428"/>
        <v>DL2022009</v>
      </c>
      <c r="H1249" t="str">
        <f t="shared" si="2429"/>
        <v>04</v>
      </c>
      <c r="I1249" t="str">
        <f t="shared" si="2430"/>
        <v>Torsk_04_20220831_DL2022009_NaestvedGym_HF</v>
      </c>
      <c r="J1249" t="str">
        <f>VLOOKUP(MID(C1249,4,6),Datasæt_Analysesystemer!$B$2:$E$69,3,FALSE)</f>
        <v>Torsk</v>
      </c>
      <c r="K1249" t="str">
        <f t="shared" si="2431"/>
        <v>EP</v>
      </c>
      <c r="L1249" s="7" t="str">
        <f t="shared" si="2443"/>
        <v>No Ct</v>
      </c>
      <c r="M1249" t="str">
        <f t="shared" si="2432"/>
        <v/>
      </c>
      <c r="N1249" t="str">
        <f t="shared" si="2433"/>
        <v/>
      </c>
      <c r="O1249" t="str">
        <f t="shared" si="2434"/>
        <v/>
      </c>
      <c r="Y1249" t="str">
        <f>O1251</f>
        <v/>
      </c>
    </row>
    <row r="1250" spans="1:25" x14ac:dyDescent="0.25">
      <c r="A1250" t="s">
        <v>33</v>
      </c>
      <c r="B1250" t="s">
        <v>23</v>
      </c>
      <c r="C1250" t="s">
        <v>526</v>
      </c>
      <c r="D1250">
        <v>0.01</v>
      </c>
      <c r="E1250">
        <v>30.55</v>
      </c>
      <c r="F1250" t="s">
        <v>595</v>
      </c>
      <c r="G1250" t="str">
        <f t="shared" si="2428"/>
        <v>DL2022009</v>
      </c>
      <c r="H1250" t="str">
        <f t="shared" si="2429"/>
        <v>05</v>
      </c>
      <c r="I1250" t="str">
        <f t="shared" si="2430"/>
        <v>Sandmusling_05_20220831_DL2022009_NaestvedGym_HF</v>
      </c>
      <c r="J1250" t="str">
        <f>VLOOKUP(MID(C1250,4,6),Datasæt_Analysesystemer!$B$2:$E$69,3,FALSE)</f>
        <v>Sandmusling</v>
      </c>
      <c r="K1250" t="str">
        <f t="shared" si="2431"/>
        <v>PK</v>
      </c>
      <c r="L1250" s="7">
        <f t="shared" si="2443"/>
        <v>30.55</v>
      </c>
      <c r="M1250">
        <f t="shared" si="2432"/>
        <v>30.55</v>
      </c>
      <c r="N1250">
        <f t="shared" si="2433"/>
        <v>0</v>
      </c>
      <c r="O1250">
        <f t="shared" si="2434"/>
        <v>23.87</v>
      </c>
      <c r="Q1250">
        <f t="shared" ref="Q1250" si="2468">IF(L1252="No Ct",0,L1252)</f>
        <v>0</v>
      </c>
      <c r="R1250">
        <f t="shared" ref="R1250" si="2469">IF(L1253="No Ct",0,L1253)</f>
        <v>23.87</v>
      </c>
      <c r="S1250" t="str">
        <f t="shared" ref="S1250" si="2470">IF(AND(M1250&gt;0,N1250=0),"Valid","Invalid")</f>
        <v>Valid</v>
      </c>
      <c r="T1250" t="str">
        <f t="shared" ref="T1250" si="2471">IF(OR(Q1250&gt;1,R1250&gt;1),"Present","Absent")</f>
        <v>Present</v>
      </c>
      <c r="U1250" t="str">
        <f t="shared" ref="U1250" si="2472">IF(OR(AND(Q1250&gt;1,Q1250&lt;41),AND(R1250&gt;1,R1250&lt;41)),"Ct&lt;41","Ct&gt;41")</f>
        <v>Ct&lt;41</v>
      </c>
      <c r="V1250" t="str">
        <f t="shared" ref="V1250" si="2473">J1250</f>
        <v>Sandmusling</v>
      </c>
      <c r="W1250" t="str">
        <f t="shared" ref="W1250" si="2474">MID(F1250,10,9)</f>
        <v>DL2022009</v>
      </c>
      <c r="X1250" t="str">
        <f t="shared" ref="X1250" si="2475">W1250&amp;"_"&amp;V1250&amp;"_"&amp;S1250&amp;"_"&amp;T1250&amp;"_"&amp;U1250</f>
        <v>DL2022009_Sandmusling_Valid_Present_Ct&lt;41</v>
      </c>
    </row>
    <row r="1251" spans="1:25" x14ac:dyDescent="0.25">
      <c r="A1251" t="s">
        <v>59</v>
      </c>
      <c r="B1251" t="s">
        <v>51</v>
      </c>
      <c r="C1251" t="s">
        <v>538</v>
      </c>
      <c r="D1251">
        <v>0.01</v>
      </c>
      <c r="E1251" t="s">
        <v>1275</v>
      </c>
      <c r="F1251" t="s">
        <v>595</v>
      </c>
      <c r="G1251" t="str">
        <f t="shared" si="2428"/>
        <v>DL2022009</v>
      </c>
      <c r="H1251" t="str">
        <f t="shared" si="2429"/>
        <v>05</v>
      </c>
      <c r="I1251" t="str">
        <f t="shared" si="2430"/>
        <v>Sandmusling_05_20220831_DL2022009_NaestvedGym_HF</v>
      </c>
      <c r="J1251" t="str">
        <f>VLOOKUP(MID(C1251,4,6),Datasæt_Analysesystemer!$B$2:$E$69,3,FALSE)</f>
        <v>Sandmusling</v>
      </c>
      <c r="K1251" t="str">
        <f t="shared" si="2431"/>
        <v>NK</v>
      </c>
      <c r="L1251" s="7" t="str">
        <f t="shared" si="2443"/>
        <v>No Ct</v>
      </c>
      <c r="M1251" t="str">
        <f t="shared" si="2432"/>
        <v/>
      </c>
      <c r="N1251" t="str">
        <f t="shared" si="2433"/>
        <v/>
      </c>
      <c r="O1251" t="str">
        <f t="shared" si="2434"/>
        <v/>
      </c>
    </row>
    <row r="1252" spans="1:25" x14ac:dyDescent="0.25">
      <c r="A1252" t="s">
        <v>84</v>
      </c>
      <c r="B1252" t="s">
        <v>76</v>
      </c>
      <c r="C1252" t="s">
        <v>550</v>
      </c>
      <c r="D1252">
        <v>0.01</v>
      </c>
      <c r="E1252" t="s">
        <v>1275</v>
      </c>
      <c r="F1252" t="s">
        <v>595</v>
      </c>
      <c r="G1252" t="str">
        <f t="shared" si="2428"/>
        <v>DL2022009</v>
      </c>
      <c r="H1252" t="str">
        <f t="shared" si="2429"/>
        <v>05</v>
      </c>
      <c r="I1252" t="str">
        <f t="shared" si="2430"/>
        <v>Sandmusling_05_20220831_DL2022009_NaestvedGym_HF</v>
      </c>
      <c r="J1252" t="str">
        <f>VLOOKUP(MID(C1252,4,6),Datasæt_Analysesystemer!$B$2:$E$69,3,FALSE)</f>
        <v>Sandmusling</v>
      </c>
      <c r="K1252" t="str">
        <f t="shared" si="2431"/>
        <v>EP</v>
      </c>
      <c r="L1252" s="7" t="str">
        <f t="shared" si="2443"/>
        <v>No Ct</v>
      </c>
      <c r="M1252" t="str">
        <f t="shared" si="2432"/>
        <v/>
      </c>
      <c r="N1252" t="str">
        <f t="shared" si="2433"/>
        <v/>
      </c>
      <c r="O1252" t="str">
        <f t="shared" si="2434"/>
        <v/>
      </c>
    </row>
    <row r="1253" spans="1:25" x14ac:dyDescent="0.25">
      <c r="A1253" t="s">
        <v>104</v>
      </c>
      <c r="B1253" t="s">
        <v>76</v>
      </c>
      <c r="C1253" t="s">
        <v>550</v>
      </c>
      <c r="D1253">
        <v>0.01</v>
      </c>
      <c r="E1253">
        <v>23.87</v>
      </c>
      <c r="F1253" t="s">
        <v>595</v>
      </c>
      <c r="G1253" t="str">
        <f t="shared" si="2428"/>
        <v>DL2022009</v>
      </c>
      <c r="H1253" t="str">
        <f t="shared" si="2429"/>
        <v>05</v>
      </c>
      <c r="I1253" t="str">
        <f t="shared" si="2430"/>
        <v>Sandmusling_05_20220831_DL2022009_NaestvedGym_HF</v>
      </c>
      <c r="J1253" t="str">
        <f>VLOOKUP(MID(C1253,4,6),Datasæt_Analysesystemer!$B$2:$E$69,3,FALSE)</f>
        <v>Sandmusling</v>
      </c>
      <c r="K1253" t="str">
        <f t="shared" si="2431"/>
        <v>EP</v>
      </c>
      <c r="L1253" s="7">
        <f t="shared" si="2443"/>
        <v>23.87</v>
      </c>
      <c r="M1253" t="str">
        <f t="shared" si="2432"/>
        <v/>
      </c>
      <c r="N1253" t="str">
        <f t="shared" si="2433"/>
        <v/>
      </c>
      <c r="O1253" t="str">
        <f t="shared" si="2434"/>
        <v/>
      </c>
      <c r="Y1253" t="str">
        <f>O1255</f>
        <v/>
      </c>
    </row>
    <row r="1254" spans="1:25" x14ac:dyDescent="0.25">
      <c r="A1254" t="s">
        <v>35</v>
      </c>
      <c r="B1254" t="s">
        <v>23</v>
      </c>
      <c r="C1254" t="s">
        <v>527</v>
      </c>
      <c r="D1254">
        <v>0.01</v>
      </c>
      <c r="E1254">
        <v>31.69</v>
      </c>
      <c r="F1254" t="s">
        <v>595</v>
      </c>
      <c r="G1254" t="str">
        <f t="shared" si="2428"/>
        <v>DL2022009</v>
      </c>
      <c r="H1254" t="str">
        <f t="shared" si="2429"/>
        <v>06</v>
      </c>
      <c r="I1254" t="str">
        <f t="shared" si="2430"/>
        <v>Sandmusling_06_20220831_DL2022009_NaestvedGym_HF</v>
      </c>
      <c r="J1254" t="str">
        <f>VLOOKUP(MID(C1254,4,6),Datasæt_Analysesystemer!$B$2:$E$69,3,FALSE)</f>
        <v>Sandmusling</v>
      </c>
      <c r="K1254" t="str">
        <f t="shared" si="2431"/>
        <v>PK</v>
      </c>
      <c r="L1254" s="7">
        <f t="shared" si="2443"/>
        <v>31.69</v>
      </c>
      <c r="M1254">
        <f t="shared" si="2432"/>
        <v>31.69</v>
      </c>
      <c r="N1254">
        <f t="shared" si="2433"/>
        <v>0</v>
      </c>
      <c r="O1254">
        <f t="shared" si="2434"/>
        <v>0</v>
      </c>
      <c r="Q1254">
        <f t="shared" ref="Q1254" si="2476">IF(L1256="No Ct",0,L1256)</f>
        <v>0</v>
      </c>
      <c r="R1254">
        <f t="shared" ref="R1254" si="2477">IF(L1257="No Ct",0,L1257)</f>
        <v>0</v>
      </c>
      <c r="S1254" t="str">
        <f t="shared" ref="S1254" si="2478">IF(AND(M1254&gt;0,N1254=0),"Valid","Invalid")</f>
        <v>Valid</v>
      </c>
      <c r="T1254" t="str">
        <f t="shared" ref="T1254" si="2479">IF(OR(Q1254&gt;1,R1254&gt;1),"Present","Absent")</f>
        <v>Absent</v>
      </c>
      <c r="U1254" t="str">
        <f t="shared" ref="U1254" si="2480">IF(OR(AND(Q1254&gt;1,Q1254&lt;41),AND(R1254&gt;1,R1254&lt;41)),"Ct&lt;41","Ct&gt;41")</f>
        <v>Ct&gt;41</v>
      </c>
      <c r="V1254" t="str">
        <f t="shared" ref="V1254" si="2481">J1254</f>
        <v>Sandmusling</v>
      </c>
      <c r="W1254" t="str">
        <f t="shared" ref="W1254" si="2482">MID(F1254,10,9)</f>
        <v>DL2022009</v>
      </c>
      <c r="X1254" t="str">
        <f t="shared" ref="X1254" si="2483">W1254&amp;"_"&amp;V1254&amp;"_"&amp;S1254&amp;"_"&amp;T1254&amp;"_"&amp;U1254</f>
        <v>DL2022009_Sandmusling_Valid_Absent_Ct&gt;41</v>
      </c>
    </row>
    <row r="1255" spans="1:25" x14ac:dyDescent="0.25">
      <c r="A1255" t="s">
        <v>61</v>
      </c>
      <c r="B1255" t="s">
        <v>51</v>
      </c>
      <c r="C1255" t="s">
        <v>539</v>
      </c>
      <c r="D1255">
        <v>0.01</v>
      </c>
      <c r="E1255" t="s">
        <v>1275</v>
      </c>
      <c r="F1255" t="s">
        <v>595</v>
      </c>
      <c r="G1255" t="str">
        <f t="shared" si="2428"/>
        <v>DL2022009</v>
      </c>
      <c r="H1255" t="str">
        <f t="shared" si="2429"/>
        <v>06</v>
      </c>
      <c r="I1255" t="str">
        <f t="shared" si="2430"/>
        <v>Sandmusling_06_20220831_DL2022009_NaestvedGym_HF</v>
      </c>
      <c r="J1255" t="str">
        <f>VLOOKUP(MID(C1255,4,6),Datasæt_Analysesystemer!$B$2:$E$69,3,FALSE)</f>
        <v>Sandmusling</v>
      </c>
      <c r="K1255" t="str">
        <f t="shared" si="2431"/>
        <v>NK</v>
      </c>
      <c r="L1255" s="7" t="str">
        <f t="shared" si="2443"/>
        <v>No Ct</v>
      </c>
      <c r="M1255" t="str">
        <f t="shared" si="2432"/>
        <v/>
      </c>
      <c r="N1255" t="str">
        <f t="shared" si="2433"/>
        <v/>
      </c>
      <c r="O1255" t="str">
        <f t="shared" si="2434"/>
        <v/>
      </c>
    </row>
    <row r="1256" spans="1:25" x14ac:dyDescent="0.25">
      <c r="A1256" t="s">
        <v>86</v>
      </c>
      <c r="B1256" t="s">
        <v>76</v>
      </c>
      <c r="C1256" t="s">
        <v>551</v>
      </c>
      <c r="D1256">
        <v>0.01</v>
      </c>
      <c r="E1256" t="s">
        <v>1275</v>
      </c>
      <c r="F1256" t="s">
        <v>595</v>
      </c>
      <c r="G1256" t="str">
        <f t="shared" si="2428"/>
        <v>DL2022009</v>
      </c>
      <c r="H1256" t="str">
        <f t="shared" si="2429"/>
        <v>06</v>
      </c>
      <c r="I1256" t="str">
        <f t="shared" si="2430"/>
        <v>Sandmusling_06_20220831_DL2022009_NaestvedGym_HF</v>
      </c>
      <c r="J1256" t="str">
        <f>VLOOKUP(MID(C1256,4,6),Datasæt_Analysesystemer!$B$2:$E$69,3,FALSE)</f>
        <v>Sandmusling</v>
      </c>
      <c r="K1256" t="str">
        <f t="shared" si="2431"/>
        <v>EP</v>
      </c>
      <c r="L1256" s="7" t="str">
        <f t="shared" si="2443"/>
        <v>No Ct</v>
      </c>
      <c r="M1256" t="str">
        <f t="shared" si="2432"/>
        <v/>
      </c>
      <c r="N1256" t="str">
        <f t="shared" si="2433"/>
        <v/>
      </c>
      <c r="O1256" t="str">
        <f t="shared" si="2434"/>
        <v/>
      </c>
    </row>
    <row r="1257" spans="1:25" x14ac:dyDescent="0.25">
      <c r="A1257" t="s">
        <v>105</v>
      </c>
      <c r="B1257" t="s">
        <v>76</v>
      </c>
      <c r="C1257" t="s">
        <v>551</v>
      </c>
      <c r="D1257">
        <v>0.01</v>
      </c>
      <c r="E1257" t="s">
        <v>1275</v>
      </c>
      <c r="F1257" t="s">
        <v>595</v>
      </c>
      <c r="G1257" t="str">
        <f t="shared" si="2428"/>
        <v>DL2022009</v>
      </c>
      <c r="H1257" t="str">
        <f t="shared" si="2429"/>
        <v>06</v>
      </c>
      <c r="I1257" t="str">
        <f t="shared" si="2430"/>
        <v>Sandmusling_06_20220831_DL2022009_NaestvedGym_HF</v>
      </c>
      <c r="J1257" t="str">
        <f>VLOOKUP(MID(C1257,4,6),Datasæt_Analysesystemer!$B$2:$E$69,3,FALSE)</f>
        <v>Sandmusling</v>
      </c>
      <c r="K1257" t="str">
        <f t="shared" si="2431"/>
        <v>EP</v>
      </c>
      <c r="L1257" s="7" t="str">
        <f t="shared" si="2443"/>
        <v>No Ct</v>
      </c>
      <c r="M1257" t="str">
        <f t="shared" si="2432"/>
        <v/>
      </c>
      <c r="N1257" t="str">
        <f t="shared" si="2433"/>
        <v/>
      </c>
      <c r="O1257" t="str">
        <f t="shared" si="2434"/>
        <v/>
      </c>
      <c r="Y1257" t="str">
        <f>O1259</f>
        <v/>
      </c>
    </row>
    <row r="1258" spans="1:25" x14ac:dyDescent="0.25">
      <c r="A1258" t="s">
        <v>37</v>
      </c>
      <c r="B1258" t="s">
        <v>23</v>
      </c>
      <c r="C1258" t="s">
        <v>528</v>
      </c>
      <c r="D1258">
        <v>0.01</v>
      </c>
      <c r="E1258">
        <v>38.33</v>
      </c>
      <c r="F1258" t="s">
        <v>595</v>
      </c>
      <c r="G1258" t="str">
        <f t="shared" si="2428"/>
        <v>DL2022009</v>
      </c>
      <c r="H1258" t="str">
        <f t="shared" si="2429"/>
        <v>07</v>
      </c>
      <c r="I1258" t="str">
        <f t="shared" si="2430"/>
        <v>Amerikansk ribbegople_07_20220831_DL2022009_NaestvedGym_HF</v>
      </c>
      <c r="J1258" t="str">
        <f>VLOOKUP(MID(C1258,4,6),Datasæt_Analysesystemer!$B$2:$E$69,3,FALSE)</f>
        <v>Amerikansk ribbegople</v>
      </c>
      <c r="K1258" t="str">
        <f t="shared" si="2431"/>
        <v>PK</v>
      </c>
      <c r="L1258" s="7">
        <f t="shared" si="2443"/>
        <v>38.33</v>
      </c>
      <c r="M1258">
        <f t="shared" si="2432"/>
        <v>38.33</v>
      </c>
      <c r="N1258">
        <f t="shared" si="2433"/>
        <v>0</v>
      </c>
      <c r="O1258">
        <f t="shared" si="2434"/>
        <v>0</v>
      </c>
      <c r="Q1258">
        <f t="shared" ref="Q1258" si="2484">IF(L1260="No Ct",0,L1260)</f>
        <v>0</v>
      </c>
      <c r="R1258">
        <f t="shared" ref="R1258" si="2485">IF(L1261="No Ct",0,L1261)</f>
        <v>0</v>
      </c>
      <c r="S1258" t="str">
        <f t="shared" ref="S1258" si="2486">IF(AND(M1258&gt;0,N1258=0),"Valid","Invalid")</f>
        <v>Valid</v>
      </c>
      <c r="T1258" t="str">
        <f t="shared" ref="T1258" si="2487">IF(OR(Q1258&gt;1,R1258&gt;1),"Present","Absent")</f>
        <v>Absent</v>
      </c>
      <c r="U1258" t="str">
        <f t="shared" ref="U1258" si="2488">IF(OR(AND(Q1258&gt;1,Q1258&lt;41),AND(R1258&gt;1,R1258&lt;41)),"Ct&lt;41","Ct&gt;41")</f>
        <v>Ct&gt;41</v>
      </c>
      <c r="V1258" t="str">
        <f t="shared" ref="V1258" si="2489">J1258</f>
        <v>Amerikansk ribbegople</v>
      </c>
      <c r="W1258" t="str">
        <f t="shared" ref="W1258" si="2490">MID(F1258,10,9)</f>
        <v>DL2022009</v>
      </c>
      <c r="X1258" t="str">
        <f t="shared" ref="X1258" si="2491">W1258&amp;"_"&amp;V1258&amp;"_"&amp;S1258&amp;"_"&amp;T1258&amp;"_"&amp;U1258</f>
        <v>DL2022009_Amerikansk ribbegople_Valid_Absent_Ct&gt;41</v>
      </c>
    </row>
    <row r="1259" spans="1:25" x14ac:dyDescent="0.25">
      <c r="A1259" t="s">
        <v>63</v>
      </c>
      <c r="B1259" t="s">
        <v>51</v>
      </c>
      <c r="C1259" t="s">
        <v>540</v>
      </c>
      <c r="D1259">
        <v>0.01</v>
      </c>
      <c r="E1259" t="s">
        <v>1275</v>
      </c>
      <c r="F1259" t="s">
        <v>595</v>
      </c>
      <c r="G1259" t="str">
        <f t="shared" si="2428"/>
        <v>DL2022009</v>
      </c>
      <c r="H1259" t="str">
        <f t="shared" si="2429"/>
        <v>07</v>
      </c>
      <c r="I1259" t="str">
        <f t="shared" si="2430"/>
        <v>Amerikansk ribbegople_07_20220831_DL2022009_NaestvedGym_HF</v>
      </c>
      <c r="J1259" t="str">
        <f>VLOOKUP(MID(C1259,4,6),Datasæt_Analysesystemer!$B$2:$E$69,3,FALSE)</f>
        <v>Amerikansk ribbegople</v>
      </c>
      <c r="K1259" t="str">
        <f t="shared" si="2431"/>
        <v>NK</v>
      </c>
      <c r="L1259" s="7" t="str">
        <f t="shared" si="2443"/>
        <v>No Ct</v>
      </c>
      <c r="M1259" t="str">
        <f t="shared" si="2432"/>
        <v/>
      </c>
      <c r="N1259" t="str">
        <f t="shared" si="2433"/>
        <v/>
      </c>
      <c r="O1259" t="str">
        <f t="shared" si="2434"/>
        <v/>
      </c>
    </row>
    <row r="1260" spans="1:25" x14ac:dyDescent="0.25">
      <c r="A1260" t="s">
        <v>88</v>
      </c>
      <c r="B1260" t="s">
        <v>76</v>
      </c>
      <c r="C1260" t="s">
        <v>552</v>
      </c>
      <c r="D1260">
        <v>0.01</v>
      </c>
      <c r="E1260" t="s">
        <v>1275</v>
      </c>
      <c r="F1260" t="s">
        <v>595</v>
      </c>
      <c r="G1260" t="str">
        <f t="shared" si="2428"/>
        <v>DL2022009</v>
      </c>
      <c r="H1260" t="str">
        <f t="shared" si="2429"/>
        <v>07</v>
      </c>
      <c r="I1260" t="str">
        <f t="shared" si="2430"/>
        <v>Amerikansk ribbegople_07_20220831_DL2022009_NaestvedGym_HF</v>
      </c>
      <c r="J1260" t="str">
        <f>VLOOKUP(MID(C1260,4,6),Datasæt_Analysesystemer!$B$2:$E$69,3,FALSE)</f>
        <v>Amerikansk ribbegople</v>
      </c>
      <c r="K1260" t="str">
        <f t="shared" si="2431"/>
        <v>EP</v>
      </c>
      <c r="L1260" s="7" t="str">
        <f t="shared" si="2443"/>
        <v>No Ct</v>
      </c>
      <c r="M1260" t="str">
        <f t="shared" si="2432"/>
        <v/>
      </c>
      <c r="N1260" t="str">
        <f t="shared" si="2433"/>
        <v/>
      </c>
      <c r="O1260" t="str">
        <f t="shared" si="2434"/>
        <v/>
      </c>
    </row>
    <row r="1261" spans="1:25" x14ac:dyDescent="0.25">
      <c r="A1261" t="s">
        <v>106</v>
      </c>
      <c r="B1261" t="s">
        <v>76</v>
      </c>
      <c r="C1261" t="s">
        <v>552</v>
      </c>
      <c r="D1261">
        <v>0.01</v>
      </c>
      <c r="E1261" t="s">
        <v>1275</v>
      </c>
      <c r="F1261" t="s">
        <v>595</v>
      </c>
      <c r="G1261" t="str">
        <f t="shared" si="2428"/>
        <v>DL2022009</v>
      </c>
      <c r="H1261" t="str">
        <f t="shared" si="2429"/>
        <v>07</v>
      </c>
      <c r="I1261" t="str">
        <f t="shared" si="2430"/>
        <v>Amerikansk ribbegople_07_20220831_DL2022009_NaestvedGym_HF</v>
      </c>
      <c r="J1261" t="str">
        <f>VLOOKUP(MID(C1261,4,6),Datasæt_Analysesystemer!$B$2:$E$69,3,FALSE)</f>
        <v>Amerikansk ribbegople</v>
      </c>
      <c r="K1261" t="str">
        <f t="shared" si="2431"/>
        <v>EP</v>
      </c>
      <c r="L1261" s="7" t="str">
        <f t="shared" si="2443"/>
        <v>No Ct</v>
      </c>
      <c r="M1261" t="str">
        <f t="shared" si="2432"/>
        <v/>
      </c>
      <c r="N1261" t="str">
        <f t="shared" si="2433"/>
        <v/>
      </c>
      <c r="O1261" t="str">
        <f t="shared" si="2434"/>
        <v/>
      </c>
      <c r="Y1261" t="str">
        <f>O1263</f>
        <v/>
      </c>
    </row>
    <row r="1262" spans="1:25" x14ac:dyDescent="0.25">
      <c r="A1262" t="s">
        <v>40</v>
      </c>
      <c r="B1262" t="s">
        <v>23</v>
      </c>
      <c r="C1262" t="s">
        <v>529</v>
      </c>
      <c r="D1262">
        <v>0.01</v>
      </c>
      <c r="E1262" t="s">
        <v>1275</v>
      </c>
      <c r="F1262" t="s">
        <v>595</v>
      </c>
      <c r="G1262" t="str">
        <f t="shared" si="2428"/>
        <v>DL2022009</v>
      </c>
      <c r="H1262" t="str">
        <f t="shared" si="2429"/>
        <v>08</v>
      </c>
      <c r="I1262" t="str">
        <f t="shared" si="2430"/>
        <v>Amerikansk ribbegople_08_20220831_DL2022009_NaestvedGym_HF</v>
      </c>
      <c r="J1262" t="str">
        <f>VLOOKUP(MID(C1262,4,6),Datasæt_Analysesystemer!$B$2:$E$69,3,FALSE)</f>
        <v>Amerikansk ribbegople</v>
      </c>
      <c r="K1262" t="str">
        <f t="shared" si="2431"/>
        <v>PK</v>
      </c>
      <c r="L1262" s="7" t="str">
        <f t="shared" si="2443"/>
        <v>No Ct</v>
      </c>
      <c r="M1262">
        <f t="shared" si="2432"/>
        <v>0</v>
      </c>
      <c r="N1262">
        <f t="shared" si="2433"/>
        <v>0</v>
      </c>
      <c r="O1262">
        <f t="shared" si="2434"/>
        <v>0</v>
      </c>
      <c r="Q1262">
        <f t="shared" ref="Q1262" si="2492">IF(L1264="No Ct",0,L1264)</f>
        <v>0</v>
      </c>
      <c r="R1262">
        <f t="shared" ref="R1262" si="2493">IF(L1265="No Ct",0,L1265)</f>
        <v>0</v>
      </c>
      <c r="S1262" t="str">
        <f t="shared" ref="S1262" si="2494">IF(AND(M1262&gt;0,N1262=0),"Valid","Invalid")</f>
        <v>Invalid</v>
      </c>
      <c r="T1262" t="str">
        <f t="shared" ref="T1262" si="2495">IF(OR(Q1262&gt;1,R1262&gt;1),"Present","Absent")</f>
        <v>Absent</v>
      </c>
      <c r="U1262" t="str">
        <f t="shared" ref="U1262" si="2496">IF(OR(AND(Q1262&gt;1,Q1262&lt;41),AND(R1262&gt;1,R1262&lt;41)),"Ct&lt;41","Ct&gt;41")</f>
        <v>Ct&gt;41</v>
      </c>
      <c r="V1262" t="str">
        <f t="shared" ref="V1262" si="2497">J1262</f>
        <v>Amerikansk ribbegople</v>
      </c>
      <c r="W1262" t="str">
        <f t="shared" ref="W1262" si="2498">MID(F1262,10,9)</f>
        <v>DL2022009</v>
      </c>
      <c r="X1262" t="str">
        <f t="shared" ref="X1262" si="2499">W1262&amp;"_"&amp;V1262&amp;"_"&amp;S1262&amp;"_"&amp;T1262&amp;"_"&amp;U1262</f>
        <v>DL2022009_Amerikansk ribbegople_Invalid_Absent_Ct&gt;41</v>
      </c>
    </row>
    <row r="1263" spans="1:25" x14ac:dyDescent="0.25">
      <c r="A1263" t="s">
        <v>65</v>
      </c>
      <c r="B1263" t="s">
        <v>51</v>
      </c>
      <c r="C1263" t="s">
        <v>541</v>
      </c>
      <c r="D1263">
        <v>0.01</v>
      </c>
      <c r="E1263" t="s">
        <v>1275</v>
      </c>
      <c r="F1263" t="s">
        <v>595</v>
      </c>
      <c r="G1263" t="str">
        <f t="shared" si="2428"/>
        <v>DL2022009</v>
      </c>
      <c r="H1263" t="str">
        <f t="shared" si="2429"/>
        <v>08</v>
      </c>
      <c r="I1263" t="str">
        <f t="shared" si="2430"/>
        <v>Amerikansk ribbegople_08_20220831_DL2022009_NaestvedGym_HF</v>
      </c>
      <c r="J1263" t="str">
        <f>VLOOKUP(MID(C1263,4,6),Datasæt_Analysesystemer!$B$2:$E$69,3,FALSE)</f>
        <v>Amerikansk ribbegople</v>
      </c>
      <c r="K1263" t="str">
        <f t="shared" si="2431"/>
        <v>NK</v>
      </c>
      <c r="L1263" s="7" t="str">
        <f t="shared" si="2443"/>
        <v>No Ct</v>
      </c>
      <c r="M1263" t="str">
        <f t="shared" si="2432"/>
        <v/>
      </c>
      <c r="N1263" t="str">
        <f t="shared" si="2433"/>
        <v/>
      </c>
      <c r="O1263" t="str">
        <f t="shared" si="2434"/>
        <v/>
      </c>
    </row>
    <row r="1264" spans="1:25" x14ac:dyDescent="0.25">
      <c r="A1264" t="s">
        <v>90</v>
      </c>
      <c r="B1264" t="s">
        <v>76</v>
      </c>
      <c r="C1264" t="s">
        <v>553</v>
      </c>
      <c r="D1264">
        <v>0.01</v>
      </c>
      <c r="E1264" t="s">
        <v>1275</v>
      </c>
      <c r="F1264" t="s">
        <v>595</v>
      </c>
      <c r="G1264" t="str">
        <f t="shared" si="2428"/>
        <v>DL2022009</v>
      </c>
      <c r="H1264" t="str">
        <f t="shared" si="2429"/>
        <v>08</v>
      </c>
      <c r="I1264" t="str">
        <f t="shared" si="2430"/>
        <v>Amerikansk ribbegople_08_20220831_DL2022009_NaestvedGym_HF</v>
      </c>
      <c r="J1264" t="str">
        <f>VLOOKUP(MID(C1264,4,6),Datasæt_Analysesystemer!$B$2:$E$69,3,FALSE)</f>
        <v>Amerikansk ribbegople</v>
      </c>
      <c r="K1264" t="str">
        <f t="shared" si="2431"/>
        <v>EP</v>
      </c>
      <c r="L1264" s="7" t="str">
        <f t="shared" si="2443"/>
        <v>No Ct</v>
      </c>
      <c r="M1264" t="str">
        <f t="shared" si="2432"/>
        <v/>
      </c>
      <c r="N1264" t="str">
        <f t="shared" si="2433"/>
        <v/>
      </c>
      <c r="O1264" t="str">
        <f t="shared" si="2434"/>
        <v/>
      </c>
    </row>
    <row r="1265" spans="1:25" x14ac:dyDescent="0.25">
      <c r="A1265" t="s">
        <v>107</v>
      </c>
      <c r="B1265" t="s">
        <v>76</v>
      </c>
      <c r="C1265" t="s">
        <v>553</v>
      </c>
      <c r="D1265">
        <v>0.01</v>
      </c>
      <c r="E1265" t="s">
        <v>1275</v>
      </c>
      <c r="F1265" t="s">
        <v>595</v>
      </c>
      <c r="G1265" t="str">
        <f t="shared" si="2428"/>
        <v>DL2022009</v>
      </c>
      <c r="H1265" t="str">
        <f t="shared" si="2429"/>
        <v>08</v>
      </c>
      <c r="I1265" t="str">
        <f t="shared" si="2430"/>
        <v>Amerikansk ribbegople_08_20220831_DL2022009_NaestvedGym_HF</v>
      </c>
      <c r="J1265" t="str">
        <f>VLOOKUP(MID(C1265,4,6),Datasæt_Analysesystemer!$B$2:$E$69,3,FALSE)</f>
        <v>Amerikansk ribbegople</v>
      </c>
      <c r="K1265" t="str">
        <f t="shared" si="2431"/>
        <v>EP</v>
      </c>
      <c r="L1265" s="7" t="str">
        <f t="shared" si="2443"/>
        <v>No Ct</v>
      </c>
      <c r="M1265" t="str">
        <f t="shared" si="2432"/>
        <v/>
      </c>
      <c r="N1265" t="str">
        <f t="shared" si="2433"/>
        <v/>
      </c>
      <c r="O1265" t="str">
        <f t="shared" si="2434"/>
        <v/>
      </c>
      <c r="Y1265" t="str">
        <f>O1267</f>
        <v/>
      </c>
    </row>
    <row r="1266" spans="1:25" x14ac:dyDescent="0.25">
      <c r="A1266" t="s">
        <v>42</v>
      </c>
      <c r="B1266" t="s">
        <v>23</v>
      </c>
      <c r="C1266" t="s">
        <v>530</v>
      </c>
      <c r="D1266">
        <v>0.01</v>
      </c>
      <c r="E1266" t="s">
        <v>1275</v>
      </c>
      <c r="F1266" t="s">
        <v>595</v>
      </c>
      <c r="G1266" t="str">
        <f t="shared" si="2428"/>
        <v>DL2022009</v>
      </c>
      <c r="H1266" t="str">
        <f t="shared" si="2429"/>
        <v>09</v>
      </c>
      <c r="I1266" t="str">
        <f t="shared" si="2430"/>
        <v>Amerikansk hummer_09_20220831_DL2022009_NaestvedGym_HF</v>
      </c>
      <c r="J1266" t="str">
        <f>VLOOKUP(MID(C1266,4,6),Datasæt_Analysesystemer!$B$2:$E$69,3,FALSE)</f>
        <v>Amerikansk hummer</v>
      </c>
      <c r="K1266" t="str">
        <f t="shared" si="2431"/>
        <v>PK</v>
      </c>
      <c r="L1266" s="7" t="str">
        <f t="shared" si="2443"/>
        <v>No Ct</v>
      </c>
      <c r="M1266">
        <f t="shared" si="2432"/>
        <v>0</v>
      </c>
      <c r="N1266">
        <f t="shared" si="2433"/>
        <v>0</v>
      </c>
      <c r="O1266">
        <f t="shared" si="2434"/>
        <v>0</v>
      </c>
      <c r="Q1266">
        <f t="shared" ref="Q1266" si="2500">IF(L1268="No Ct",0,L1268)</f>
        <v>0</v>
      </c>
      <c r="R1266">
        <f t="shared" ref="R1266" si="2501">IF(L1269="No Ct",0,L1269)</f>
        <v>0</v>
      </c>
      <c r="S1266" t="str">
        <f t="shared" ref="S1266" si="2502">IF(AND(M1266&gt;0,N1266=0),"Valid","Invalid")</f>
        <v>Invalid</v>
      </c>
      <c r="T1266" t="str">
        <f t="shared" ref="T1266" si="2503">IF(OR(Q1266&gt;1,R1266&gt;1),"Present","Absent")</f>
        <v>Absent</v>
      </c>
      <c r="U1266" t="str">
        <f t="shared" ref="U1266" si="2504">IF(OR(AND(Q1266&gt;1,Q1266&lt;41),AND(R1266&gt;1,R1266&lt;41)),"Ct&lt;41","Ct&gt;41")</f>
        <v>Ct&gt;41</v>
      </c>
      <c r="V1266" t="str">
        <f t="shared" ref="V1266" si="2505">J1266</f>
        <v>Amerikansk hummer</v>
      </c>
      <c r="W1266" t="str">
        <f t="shared" ref="W1266" si="2506">MID(F1266,10,9)</f>
        <v>DL2022009</v>
      </c>
      <c r="X1266" t="str">
        <f t="shared" ref="X1266" si="2507">W1266&amp;"_"&amp;V1266&amp;"_"&amp;S1266&amp;"_"&amp;T1266&amp;"_"&amp;U1266</f>
        <v>DL2022009_Amerikansk hummer_Invalid_Absent_Ct&gt;41</v>
      </c>
    </row>
    <row r="1267" spans="1:25" x14ac:dyDescent="0.25">
      <c r="A1267" t="s">
        <v>67</v>
      </c>
      <c r="B1267" t="s">
        <v>51</v>
      </c>
      <c r="C1267" t="s">
        <v>542</v>
      </c>
      <c r="D1267">
        <v>0.01</v>
      </c>
      <c r="E1267" t="s">
        <v>1275</v>
      </c>
      <c r="F1267" t="s">
        <v>595</v>
      </c>
      <c r="G1267" t="str">
        <f t="shared" si="2428"/>
        <v>DL2022009</v>
      </c>
      <c r="H1267" t="str">
        <f t="shared" si="2429"/>
        <v>09</v>
      </c>
      <c r="I1267" t="str">
        <f t="shared" si="2430"/>
        <v>Amerikansk hummer_09_20220831_DL2022009_NaestvedGym_HF</v>
      </c>
      <c r="J1267" t="str">
        <f>VLOOKUP(MID(C1267,4,6),Datasæt_Analysesystemer!$B$2:$E$69,3,FALSE)</f>
        <v>Amerikansk hummer</v>
      </c>
      <c r="K1267" t="str">
        <f t="shared" si="2431"/>
        <v>NK</v>
      </c>
      <c r="L1267" s="7" t="str">
        <f t="shared" si="2443"/>
        <v>No Ct</v>
      </c>
      <c r="M1267" t="str">
        <f t="shared" si="2432"/>
        <v/>
      </c>
      <c r="N1267" t="str">
        <f t="shared" si="2433"/>
        <v/>
      </c>
      <c r="O1267" t="str">
        <f t="shared" si="2434"/>
        <v/>
      </c>
    </row>
    <row r="1268" spans="1:25" x14ac:dyDescent="0.25">
      <c r="A1268" t="s">
        <v>92</v>
      </c>
      <c r="B1268" t="s">
        <v>76</v>
      </c>
      <c r="C1268" t="s">
        <v>554</v>
      </c>
      <c r="D1268">
        <v>0.01</v>
      </c>
      <c r="E1268" t="s">
        <v>1275</v>
      </c>
      <c r="F1268" t="s">
        <v>595</v>
      </c>
      <c r="G1268" t="str">
        <f t="shared" si="2428"/>
        <v>DL2022009</v>
      </c>
      <c r="H1268" t="str">
        <f t="shared" si="2429"/>
        <v>09</v>
      </c>
      <c r="I1268" t="str">
        <f t="shared" si="2430"/>
        <v>Amerikansk hummer_09_20220831_DL2022009_NaestvedGym_HF</v>
      </c>
      <c r="J1268" t="str">
        <f>VLOOKUP(MID(C1268,4,6),Datasæt_Analysesystemer!$B$2:$E$69,3,FALSE)</f>
        <v>Amerikansk hummer</v>
      </c>
      <c r="K1268" t="str">
        <f t="shared" si="2431"/>
        <v>EP</v>
      </c>
      <c r="L1268" s="7" t="str">
        <f t="shared" si="2443"/>
        <v>No Ct</v>
      </c>
      <c r="M1268" t="str">
        <f t="shared" si="2432"/>
        <v/>
      </c>
      <c r="N1268" t="str">
        <f t="shared" si="2433"/>
        <v/>
      </c>
      <c r="O1268" t="str">
        <f t="shared" si="2434"/>
        <v/>
      </c>
    </row>
    <row r="1269" spans="1:25" x14ac:dyDescent="0.25">
      <c r="A1269" t="s">
        <v>108</v>
      </c>
      <c r="B1269" t="s">
        <v>76</v>
      </c>
      <c r="C1269" t="s">
        <v>554</v>
      </c>
      <c r="D1269">
        <v>0.01</v>
      </c>
      <c r="E1269" t="s">
        <v>1275</v>
      </c>
      <c r="F1269" t="s">
        <v>595</v>
      </c>
      <c r="G1269" t="str">
        <f t="shared" si="2428"/>
        <v>DL2022009</v>
      </c>
      <c r="H1269" t="str">
        <f t="shared" si="2429"/>
        <v>09</v>
      </c>
      <c r="I1269" t="str">
        <f t="shared" si="2430"/>
        <v>Amerikansk hummer_09_20220831_DL2022009_NaestvedGym_HF</v>
      </c>
      <c r="J1269" t="str">
        <f>VLOOKUP(MID(C1269,4,6),Datasæt_Analysesystemer!$B$2:$E$69,3,FALSE)</f>
        <v>Amerikansk hummer</v>
      </c>
      <c r="K1269" t="str">
        <f t="shared" si="2431"/>
        <v>EP</v>
      </c>
      <c r="L1269" s="7" t="str">
        <f t="shared" si="2443"/>
        <v>No Ct</v>
      </c>
      <c r="M1269" t="str">
        <f t="shared" si="2432"/>
        <v/>
      </c>
      <c r="N1269" t="str">
        <f t="shared" si="2433"/>
        <v/>
      </c>
      <c r="O1269" t="str">
        <f t="shared" si="2434"/>
        <v/>
      </c>
      <c r="Y1269" t="str">
        <f>O1271</f>
        <v/>
      </c>
    </row>
    <row r="1270" spans="1:25" x14ac:dyDescent="0.25">
      <c r="A1270" t="s">
        <v>44</v>
      </c>
      <c r="B1270" t="s">
        <v>23</v>
      </c>
      <c r="C1270" t="s">
        <v>531</v>
      </c>
      <c r="D1270">
        <v>0.01</v>
      </c>
      <c r="E1270" t="s">
        <v>1275</v>
      </c>
      <c r="F1270" t="s">
        <v>595</v>
      </c>
      <c r="G1270" t="str">
        <f t="shared" si="2428"/>
        <v>DL2022009</v>
      </c>
      <c r="H1270" t="str">
        <f t="shared" si="2429"/>
        <v>10</v>
      </c>
      <c r="I1270" t="str">
        <f t="shared" si="2430"/>
        <v>Amerikansk hummer_10_20220831_DL2022009_NaestvedGym_HF</v>
      </c>
      <c r="J1270" t="str">
        <f>VLOOKUP(MID(C1270,4,6),Datasæt_Analysesystemer!$B$2:$E$69,3,FALSE)</f>
        <v>Amerikansk hummer</v>
      </c>
      <c r="K1270" t="str">
        <f t="shared" si="2431"/>
        <v>PK</v>
      </c>
      <c r="L1270" s="7" t="str">
        <f t="shared" si="2443"/>
        <v>No Ct</v>
      </c>
      <c r="M1270">
        <f t="shared" si="2432"/>
        <v>0</v>
      </c>
      <c r="N1270">
        <f t="shared" si="2433"/>
        <v>0</v>
      </c>
      <c r="O1270">
        <f t="shared" si="2434"/>
        <v>0</v>
      </c>
      <c r="Q1270">
        <f t="shared" ref="Q1270" si="2508">IF(L1272="No Ct",0,L1272)</f>
        <v>0</v>
      </c>
      <c r="R1270">
        <f t="shared" ref="R1270" si="2509">IF(L1273="No Ct",0,L1273)</f>
        <v>0</v>
      </c>
      <c r="S1270" t="str">
        <f t="shared" ref="S1270" si="2510">IF(AND(M1270&gt;0,N1270=0),"Valid","Invalid")</f>
        <v>Invalid</v>
      </c>
      <c r="T1270" t="str">
        <f t="shared" ref="T1270" si="2511">IF(OR(Q1270&gt;1,R1270&gt;1),"Present","Absent")</f>
        <v>Absent</v>
      </c>
      <c r="U1270" t="str">
        <f t="shared" ref="U1270" si="2512">IF(OR(AND(Q1270&gt;1,Q1270&lt;41),AND(R1270&gt;1,R1270&lt;41)),"Ct&lt;41","Ct&gt;41")</f>
        <v>Ct&gt;41</v>
      </c>
      <c r="V1270" t="str">
        <f t="shared" ref="V1270" si="2513">J1270</f>
        <v>Amerikansk hummer</v>
      </c>
      <c r="W1270" t="str">
        <f t="shared" ref="W1270" si="2514">MID(F1270,10,9)</f>
        <v>DL2022009</v>
      </c>
      <c r="X1270" t="str">
        <f t="shared" ref="X1270" si="2515">W1270&amp;"_"&amp;V1270&amp;"_"&amp;S1270&amp;"_"&amp;T1270&amp;"_"&amp;U1270</f>
        <v>DL2022009_Amerikansk hummer_Invalid_Absent_Ct&gt;41</v>
      </c>
    </row>
    <row r="1271" spans="1:25" x14ac:dyDescent="0.25">
      <c r="A1271" t="s">
        <v>69</v>
      </c>
      <c r="B1271" t="s">
        <v>51</v>
      </c>
      <c r="C1271" t="s">
        <v>543</v>
      </c>
      <c r="D1271">
        <v>0.01</v>
      </c>
      <c r="E1271" t="s">
        <v>1275</v>
      </c>
      <c r="F1271" t="s">
        <v>595</v>
      </c>
      <c r="G1271" t="str">
        <f t="shared" si="2428"/>
        <v>DL2022009</v>
      </c>
      <c r="H1271" t="str">
        <f t="shared" si="2429"/>
        <v>10</v>
      </c>
      <c r="I1271" t="str">
        <f t="shared" si="2430"/>
        <v>Amerikansk hummer_10_20220831_DL2022009_NaestvedGym_HF</v>
      </c>
      <c r="J1271" t="str">
        <f>VLOOKUP(MID(C1271,4,6),Datasæt_Analysesystemer!$B$2:$E$69,3,FALSE)</f>
        <v>Amerikansk hummer</v>
      </c>
      <c r="K1271" t="str">
        <f t="shared" si="2431"/>
        <v>NK</v>
      </c>
      <c r="L1271" s="7" t="str">
        <f t="shared" si="2443"/>
        <v>No Ct</v>
      </c>
      <c r="M1271" t="str">
        <f t="shared" si="2432"/>
        <v/>
      </c>
      <c r="N1271" t="str">
        <f t="shared" si="2433"/>
        <v/>
      </c>
      <c r="O1271" t="str">
        <f t="shared" si="2434"/>
        <v/>
      </c>
    </row>
    <row r="1272" spans="1:25" x14ac:dyDescent="0.25">
      <c r="A1272" t="s">
        <v>94</v>
      </c>
      <c r="B1272" t="s">
        <v>76</v>
      </c>
      <c r="C1272" t="s">
        <v>555</v>
      </c>
      <c r="D1272">
        <v>0.01</v>
      </c>
      <c r="E1272" t="s">
        <v>1275</v>
      </c>
      <c r="F1272" t="s">
        <v>595</v>
      </c>
      <c r="G1272" t="str">
        <f t="shared" si="2428"/>
        <v>DL2022009</v>
      </c>
      <c r="H1272" t="str">
        <f t="shared" si="2429"/>
        <v>10</v>
      </c>
      <c r="I1272" t="str">
        <f t="shared" si="2430"/>
        <v>Amerikansk hummer_10_20220831_DL2022009_NaestvedGym_HF</v>
      </c>
      <c r="J1272" t="str">
        <f>VLOOKUP(MID(C1272,4,6),Datasæt_Analysesystemer!$B$2:$E$69,3,FALSE)</f>
        <v>Amerikansk hummer</v>
      </c>
      <c r="K1272" t="str">
        <f t="shared" si="2431"/>
        <v>EP</v>
      </c>
      <c r="L1272" s="7" t="str">
        <f t="shared" si="2443"/>
        <v>No Ct</v>
      </c>
      <c r="M1272" t="str">
        <f t="shared" si="2432"/>
        <v/>
      </c>
      <c r="N1272" t="str">
        <f t="shared" si="2433"/>
        <v/>
      </c>
      <c r="O1272" t="str">
        <f t="shared" si="2434"/>
        <v/>
      </c>
    </row>
    <row r="1273" spans="1:25" x14ac:dyDescent="0.25">
      <c r="A1273" t="s">
        <v>109</v>
      </c>
      <c r="B1273" t="s">
        <v>76</v>
      </c>
      <c r="C1273" t="s">
        <v>555</v>
      </c>
      <c r="D1273">
        <v>0.01</v>
      </c>
      <c r="E1273" t="s">
        <v>1275</v>
      </c>
      <c r="F1273" t="s">
        <v>595</v>
      </c>
      <c r="G1273" t="str">
        <f t="shared" si="2428"/>
        <v>DL2022009</v>
      </c>
      <c r="H1273" t="str">
        <f t="shared" si="2429"/>
        <v>10</v>
      </c>
      <c r="I1273" t="str">
        <f t="shared" si="2430"/>
        <v>Amerikansk hummer_10_20220831_DL2022009_NaestvedGym_HF</v>
      </c>
      <c r="J1273" t="str">
        <f>VLOOKUP(MID(C1273,4,6),Datasæt_Analysesystemer!$B$2:$E$69,3,FALSE)</f>
        <v>Amerikansk hummer</v>
      </c>
      <c r="K1273" t="str">
        <f t="shared" si="2431"/>
        <v>EP</v>
      </c>
      <c r="L1273" s="7" t="str">
        <f t="shared" si="2443"/>
        <v>No Ct</v>
      </c>
      <c r="M1273" t="str">
        <f t="shared" si="2432"/>
        <v/>
      </c>
      <c r="N1273" t="str">
        <f t="shared" si="2433"/>
        <v/>
      </c>
      <c r="O1273" t="str">
        <f t="shared" si="2434"/>
        <v/>
      </c>
      <c r="Y1273" t="str">
        <f>O1275</f>
        <v/>
      </c>
    </row>
    <row r="1274" spans="1:25" x14ac:dyDescent="0.25">
      <c r="A1274" t="s">
        <v>46</v>
      </c>
      <c r="B1274" t="s">
        <v>23</v>
      </c>
      <c r="C1274" t="s">
        <v>532</v>
      </c>
      <c r="D1274">
        <v>0.01</v>
      </c>
      <c r="E1274">
        <v>35.42</v>
      </c>
      <c r="F1274" t="s">
        <v>595</v>
      </c>
      <c r="G1274" t="str">
        <f t="shared" si="2428"/>
        <v>DL2022009</v>
      </c>
      <c r="H1274" t="str">
        <f t="shared" si="2429"/>
        <v>11</v>
      </c>
      <c r="I1274" t="str">
        <f t="shared" si="2430"/>
        <v>Kinesisk uldhåndskrabbe_11_20220831_DL2022009_NaestvedGym_HF</v>
      </c>
      <c r="J1274" t="str">
        <f>VLOOKUP(MID(C1274,4,6),Datasæt_Analysesystemer!$B$2:$E$69,3,FALSE)</f>
        <v>Kinesisk uldhåndskrabbe</v>
      </c>
      <c r="K1274" t="str">
        <f t="shared" si="2431"/>
        <v>PK</v>
      </c>
      <c r="L1274" s="7">
        <f t="shared" si="2443"/>
        <v>35.42</v>
      </c>
      <c r="M1274">
        <f t="shared" si="2432"/>
        <v>35.42</v>
      </c>
      <c r="N1274">
        <f t="shared" si="2433"/>
        <v>0</v>
      </c>
      <c r="O1274">
        <f t="shared" si="2434"/>
        <v>0</v>
      </c>
      <c r="Q1274">
        <f t="shared" ref="Q1274" si="2516">IF(L1276="No Ct",0,L1276)</f>
        <v>0</v>
      </c>
      <c r="R1274">
        <f t="shared" ref="R1274" si="2517">IF(L1277="No Ct",0,L1277)</f>
        <v>0</v>
      </c>
      <c r="S1274" t="str">
        <f t="shared" ref="S1274" si="2518">IF(AND(M1274&gt;0,N1274=0),"Valid","Invalid")</f>
        <v>Valid</v>
      </c>
      <c r="T1274" t="str">
        <f t="shared" ref="T1274" si="2519">IF(OR(Q1274&gt;1,R1274&gt;1),"Present","Absent")</f>
        <v>Absent</v>
      </c>
      <c r="U1274" t="str">
        <f t="shared" ref="U1274" si="2520">IF(OR(AND(Q1274&gt;1,Q1274&lt;41),AND(R1274&gt;1,R1274&lt;41)),"Ct&lt;41","Ct&gt;41")</f>
        <v>Ct&gt;41</v>
      </c>
      <c r="V1274" t="str">
        <f t="shared" ref="V1274" si="2521">J1274</f>
        <v>Kinesisk uldhåndskrabbe</v>
      </c>
      <c r="W1274" t="str">
        <f t="shared" ref="W1274" si="2522">MID(F1274,10,9)</f>
        <v>DL2022009</v>
      </c>
      <c r="X1274" t="str">
        <f t="shared" ref="X1274" si="2523">W1274&amp;"_"&amp;V1274&amp;"_"&amp;S1274&amp;"_"&amp;T1274&amp;"_"&amp;U1274</f>
        <v>DL2022009_Kinesisk uldhåndskrabbe_Valid_Absent_Ct&gt;41</v>
      </c>
    </row>
    <row r="1275" spans="1:25" x14ac:dyDescent="0.25">
      <c r="A1275" t="s">
        <v>71</v>
      </c>
      <c r="B1275" t="s">
        <v>51</v>
      </c>
      <c r="C1275" t="s">
        <v>544</v>
      </c>
      <c r="D1275">
        <v>0.01</v>
      </c>
      <c r="E1275" t="s">
        <v>1275</v>
      </c>
      <c r="F1275" t="s">
        <v>595</v>
      </c>
      <c r="G1275" t="str">
        <f t="shared" si="2428"/>
        <v>DL2022009</v>
      </c>
      <c r="H1275" t="str">
        <f t="shared" si="2429"/>
        <v>11</v>
      </c>
      <c r="I1275" t="str">
        <f t="shared" si="2430"/>
        <v>Kinesisk uldhåndskrabbe_11_20220831_DL2022009_NaestvedGym_HF</v>
      </c>
      <c r="J1275" t="str">
        <f>VLOOKUP(MID(C1275,4,6),Datasæt_Analysesystemer!$B$2:$E$69,3,FALSE)</f>
        <v>Kinesisk uldhåndskrabbe</v>
      </c>
      <c r="K1275" t="str">
        <f t="shared" si="2431"/>
        <v>NK</v>
      </c>
      <c r="L1275" s="7" t="str">
        <f t="shared" si="2443"/>
        <v>No Ct</v>
      </c>
      <c r="M1275" t="str">
        <f t="shared" si="2432"/>
        <v/>
      </c>
      <c r="N1275" t="str">
        <f t="shared" si="2433"/>
        <v/>
      </c>
      <c r="O1275" t="str">
        <f t="shared" si="2434"/>
        <v/>
      </c>
    </row>
    <row r="1276" spans="1:25" x14ac:dyDescent="0.25">
      <c r="A1276" t="s">
        <v>96</v>
      </c>
      <c r="B1276" t="s">
        <v>76</v>
      </c>
      <c r="C1276" t="s">
        <v>556</v>
      </c>
      <c r="D1276">
        <v>0.01</v>
      </c>
      <c r="E1276" t="s">
        <v>1275</v>
      </c>
      <c r="F1276" t="s">
        <v>595</v>
      </c>
      <c r="G1276" t="str">
        <f t="shared" si="2428"/>
        <v>DL2022009</v>
      </c>
      <c r="H1276" t="str">
        <f t="shared" si="2429"/>
        <v>11</v>
      </c>
      <c r="I1276" t="str">
        <f t="shared" si="2430"/>
        <v>Kinesisk uldhåndskrabbe_11_20220831_DL2022009_NaestvedGym_HF</v>
      </c>
      <c r="J1276" t="str">
        <f>VLOOKUP(MID(C1276,4,6),Datasæt_Analysesystemer!$B$2:$E$69,3,FALSE)</f>
        <v>Kinesisk uldhåndskrabbe</v>
      </c>
      <c r="K1276" t="str">
        <f t="shared" si="2431"/>
        <v>EP</v>
      </c>
      <c r="L1276" s="7" t="str">
        <f t="shared" si="2443"/>
        <v>No Ct</v>
      </c>
      <c r="M1276" t="str">
        <f t="shared" si="2432"/>
        <v/>
      </c>
      <c r="N1276" t="str">
        <f t="shared" si="2433"/>
        <v/>
      </c>
      <c r="O1276" t="str">
        <f t="shared" si="2434"/>
        <v/>
      </c>
    </row>
    <row r="1277" spans="1:25" x14ac:dyDescent="0.25">
      <c r="A1277" t="s">
        <v>110</v>
      </c>
      <c r="B1277" t="s">
        <v>76</v>
      </c>
      <c r="C1277" t="s">
        <v>556</v>
      </c>
      <c r="D1277">
        <v>0.01</v>
      </c>
      <c r="E1277" t="s">
        <v>1275</v>
      </c>
      <c r="F1277" t="s">
        <v>595</v>
      </c>
      <c r="G1277" t="str">
        <f t="shared" si="2428"/>
        <v>DL2022009</v>
      </c>
      <c r="H1277" t="str">
        <f t="shared" si="2429"/>
        <v>11</v>
      </c>
      <c r="I1277" t="str">
        <f t="shared" si="2430"/>
        <v>Kinesisk uldhåndskrabbe_11_20220831_DL2022009_NaestvedGym_HF</v>
      </c>
      <c r="J1277" t="str">
        <f>VLOOKUP(MID(C1277,4,6),Datasæt_Analysesystemer!$B$2:$E$69,3,FALSE)</f>
        <v>Kinesisk uldhåndskrabbe</v>
      </c>
      <c r="K1277" t="str">
        <f t="shared" si="2431"/>
        <v>EP</v>
      </c>
      <c r="L1277" s="7" t="str">
        <f t="shared" si="2443"/>
        <v>No Ct</v>
      </c>
      <c r="M1277" t="str">
        <f t="shared" si="2432"/>
        <v/>
      </c>
      <c r="N1277" t="str">
        <f t="shared" si="2433"/>
        <v/>
      </c>
      <c r="O1277" t="str">
        <f t="shared" si="2434"/>
        <v/>
      </c>
      <c r="Y1277" t="str">
        <f>O1279</f>
        <v/>
      </c>
    </row>
    <row r="1278" spans="1:25" x14ac:dyDescent="0.25">
      <c r="A1278" t="s">
        <v>48</v>
      </c>
      <c r="B1278" t="s">
        <v>23</v>
      </c>
      <c r="C1278" t="s">
        <v>533</v>
      </c>
      <c r="D1278">
        <v>0.01</v>
      </c>
      <c r="E1278">
        <v>32.409999999999997</v>
      </c>
      <c r="F1278" t="s">
        <v>595</v>
      </c>
      <c r="G1278" t="str">
        <f t="shared" si="2428"/>
        <v>DL2022009</v>
      </c>
      <c r="H1278" t="str">
        <f t="shared" si="2429"/>
        <v>12</v>
      </c>
      <c r="I1278" t="str">
        <f t="shared" si="2430"/>
        <v>Kinesisk uldhåndskrabbe_12_20220831_DL2022009_NaestvedGym_HF</v>
      </c>
      <c r="J1278" t="str">
        <f>VLOOKUP(MID(C1278,4,6),Datasæt_Analysesystemer!$B$2:$E$69,3,FALSE)</f>
        <v>Kinesisk uldhåndskrabbe</v>
      </c>
      <c r="K1278" t="str">
        <f t="shared" si="2431"/>
        <v>PK</v>
      </c>
      <c r="L1278" s="7">
        <f t="shared" si="2443"/>
        <v>32.409999999999997</v>
      </c>
      <c r="M1278">
        <f t="shared" si="2432"/>
        <v>32.409999999999997</v>
      </c>
      <c r="N1278">
        <f t="shared" si="2433"/>
        <v>0</v>
      </c>
      <c r="O1278">
        <f t="shared" si="2434"/>
        <v>0</v>
      </c>
      <c r="Q1278">
        <f t="shared" ref="Q1278" si="2524">IF(L1280="No Ct",0,L1280)</f>
        <v>0</v>
      </c>
      <c r="R1278">
        <f t="shared" ref="R1278" si="2525">IF(L1281="No Ct",0,L1281)</f>
        <v>0</v>
      </c>
      <c r="S1278" t="str">
        <f t="shared" ref="S1278" si="2526">IF(AND(M1278&gt;0,N1278=0),"Valid","Invalid")</f>
        <v>Valid</v>
      </c>
      <c r="T1278" t="str">
        <f t="shared" ref="T1278" si="2527">IF(OR(Q1278&gt;1,R1278&gt;1),"Present","Absent")</f>
        <v>Absent</v>
      </c>
      <c r="U1278" t="str">
        <f t="shared" ref="U1278" si="2528">IF(OR(AND(Q1278&gt;1,Q1278&lt;41),AND(R1278&gt;1,R1278&lt;41)),"Ct&lt;41","Ct&gt;41")</f>
        <v>Ct&gt;41</v>
      </c>
      <c r="V1278" t="str">
        <f t="shared" ref="V1278" si="2529">J1278</f>
        <v>Kinesisk uldhåndskrabbe</v>
      </c>
      <c r="W1278" t="str">
        <f t="shared" ref="W1278" si="2530">MID(F1278,10,9)</f>
        <v>DL2022009</v>
      </c>
      <c r="X1278" t="str">
        <f t="shared" ref="X1278" si="2531">W1278&amp;"_"&amp;V1278&amp;"_"&amp;S1278&amp;"_"&amp;T1278&amp;"_"&amp;U1278</f>
        <v>DL2022009_Kinesisk uldhåndskrabbe_Valid_Absent_Ct&gt;41</v>
      </c>
    </row>
    <row r="1279" spans="1:25" x14ac:dyDescent="0.25">
      <c r="A1279" t="s">
        <v>73</v>
      </c>
      <c r="B1279" t="s">
        <v>51</v>
      </c>
      <c r="C1279" t="s">
        <v>545</v>
      </c>
      <c r="D1279">
        <v>0.01</v>
      </c>
      <c r="E1279" t="s">
        <v>1275</v>
      </c>
      <c r="F1279" t="s">
        <v>595</v>
      </c>
      <c r="G1279" t="str">
        <f t="shared" si="2428"/>
        <v>DL2022009</v>
      </c>
      <c r="H1279" t="str">
        <f t="shared" si="2429"/>
        <v>12</v>
      </c>
      <c r="I1279" t="str">
        <f t="shared" si="2430"/>
        <v>Kinesisk uldhåndskrabbe_12_20220831_DL2022009_NaestvedGym_HF</v>
      </c>
      <c r="J1279" t="str">
        <f>VLOOKUP(MID(C1279,4,6),Datasæt_Analysesystemer!$B$2:$E$69,3,FALSE)</f>
        <v>Kinesisk uldhåndskrabbe</v>
      </c>
      <c r="K1279" t="str">
        <f t="shared" si="2431"/>
        <v>NK</v>
      </c>
      <c r="L1279" s="7" t="str">
        <f t="shared" si="2443"/>
        <v>No Ct</v>
      </c>
      <c r="M1279" t="str">
        <f t="shared" si="2432"/>
        <v/>
      </c>
      <c r="N1279" t="str">
        <f t="shared" si="2433"/>
        <v/>
      </c>
      <c r="O1279" t="str">
        <f t="shared" si="2434"/>
        <v/>
      </c>
    </row>
    <row r="1280" spans="1:25" x14ac:dyDescent="0.25">
      <c r="A1280" t="s">
        <v>98</v>
      </c>
      <c r="B1280" t="s">
        <v>76</v>
      </c>
      <c r="C1280" t="s">
        <v>557</v>
      </c>
      <c r="D1280">
        <v>0.01</v>
      </c>
      <c r="E1280" t="s">
        <v>1275</v>
      </c>
      <c r="F1280" t="s">
        <v>595</v>
      </c>
      <c r="G1280" t="str">
        <f t="shared" si="2428"/>
        <v>DL2022009</v>
      </c>
      <c r="H1280" t="str">
        <f t="shared" si="2429"/>
        <v>12</v>
      </c>
      <c r="I1280" t="str">
        <f t="shared" si="2430"/>
        <v>Kinesisk uldhåndskrabbe_12_20220831_DL2022009_NaestvedGym_HF</v>
      </c>
      <c r="J1280" t="str">
        <f>VLOOKUP(MID(C1280,4,6),Datasæt_Analysesystemer!$B$2:$E$69,3,FALSE)</f>
        <v>Kinesisk uldhåndskrabbe</v>
      </c>
      <c r="K1280" t="str">
        <f t="shared" si="2431"/>
        <v>EP</v>
      </c>
      <c r="L1280" s="7" t="str">
        <f t="shared" si="2443"/>
        <v>No Ct</v>
      </c>
      <c r="M1280" t="str">
        <f t="shared" si="2432"/>
        <v/>
      </c>
      <c r="N1280" t="str">
        <f t="shared" si="2433"/>
        <v/>
      </c>
      <c r="O1280" t="str">
        <f t="shared" si="2434"/>
        <v/>
      </c>
    </row>
    <row r="1281" spans="1:25" x14ac:dyDescent="0.25">
      <c r="A1281" t="s">
        <v>111</v>
      </c>
      <c r="B1281" t="s">
        <v>76</v>
      </c>
      <c r="C1281" t="s">
        <v>557</v>
      </c>
      <c r="D1281">
        <v>0.01</v>
      </c>
      <c r="E1281" t="s">
        <v>1275</v>
      </c>
      <c r="F1281" t="s">
        <v>595</v>
      </c>
      <c r="G1281" t="str">
        <f t="shared" si="2428"/>
        <v>DL2022009</v>
      </c>
      <c r="H1281" t="str">
        <f t="shared" si="2429"/>
        <v>12</v>
      </c>
      <c r="I1281" t="str">
        <f t="shared" si="2430"/>
        <v>Kinesisk uldhåndskrabbe_12_20220831_DL2022009_NaestvedGym_HF</v>
      </c>
      <c r="J1281" t="str">
        <f>VLOOKUP(MID(C1281,4,6),Datasæt_Analysesystemer!$B$2:$E$69,3,FALSE)</f>
        <v>Kinesisk uldhåndskrabbe</v>
      </c>
      <c r="K1281" t="str">
        <f t="shared" si="2431"/>
        <v>EP</v>
      </c>
      <c r="L1281" s="7" t="str">
        <f t="shared" si="2443"/>
        <v>No Ct</v>
      </c>
      <c r="M1281" t="str">
        <f t="shared" si="2432"/>
        <v/>
      </c>
      <c r="N1281" t="str">
        <f t="shared" si="2433"/>
        <v/>
      </c>
      <c r="O1281" t="str">
        <f t="shared" si="2434"/>
        <v/>
      </c>
      <c r="Y1281" t="str">
        <f>O1283</f>
        <v/>
      </c>
    </row>
    <row r="1282" spans="1:25" x14ac:dyDescent="0.25">
      <c r="A1282" t="s">
        <v>172</v>
      </c>
      <c r="B1282" t="s">
        <v>23</v>
      </c>
      <c r="C1282" t="s">
        <v>582</v>
      </c>
      <c r="D1282">
        <v>0.01</v>
      </c>
      <c r="E1282">
        <v>33.69</v>
      </c>
      <c r="F1282" t="s">
        <v>595</v>
      </c>
      <c r="G1282" t="str">
        <f t="shared" si="2428"/>
        <v>DL2022009</v>
      </c>
      <c r="H1282" t="str">
        <f t="shared" si="2429"/>
        <v>13</v>
      </c>
      <c r="I1282" t="str">
        <f t="shared" si="2430"/>
        <v>Nordam. Brakvandskrabbe / mudderkrabbe_13_20220831_DL2022009_NaestvedGym_HF</v>
      </c>
      <c r="J1282" t="str">
        <f>VLOOKUP(MID(C1282,4,6),Datasæt_Analysesystemer!$B$2:$E$69,3,FALSE)</f>
        <v>Nordam. Brakvandskrabbe / mudderkrabbe</v>
      </c>
      <c r="K1282" t="str">
        <f t="shared" si="2431"/>
        <v>PK</v>
      </c>
      <c r="L1282" s="7">
        <f t="shared" si="2443"/>
        <v>33.69</v>
      </c>
      <c r="M1282">
        <f t="shared" si="2432"/>
        <v>33.69</v>
      </c>
      <c r="N1282">
        <f t="shared" si="2433"/>
        <v>0</v>
      </c>
      <c r="O1282">
        <f t="shared" si="2434"/>
        <v>0</v>
      </c>
      <c r="Q1282">
        <f t="shared" ref="Q1282" si="2532">IF(L1284="No Ct",0,L1284)</f>
        <v>0</v>
      </c>
      <c r="R1282">
        <f t="shared" ref="R1282" si="2533">IF(L1285="No Ct",0,L1285)</f>
        <v>0</v>
      </c>
      <c r="S1282" t="str">
        <f t="shared" ref="S1282" si="2534">IF(AND(M1282&gt;0,N1282=0),"Valid","Invalid")</f>
        <v>Valid</v>
      </c>
      <c r="T1282" t="str">
        <f t="shared" ref="T1282" si="2535">IF(OR(Q1282&gt;1,R1282&gt;1),"Present","Absent")</f>
        <v>Absent</v>
      </c>
      <c r="U1282" t="str">
        <f t="shared" ref="U1282" si="2536">IF(OR(AND(Q1282&gt;1,Q1282&lt;41),AND(R1282&gt;1,R1282&lt;41)),"Ct&lt;41","Ct&gt;41")</f>
        <v>Ct&gt;41</v>
      </c>
      <c r="V1282" t="str">
        <f t="shared" ref="V1282" si="2537">J1282</f>
        <v>Nordam. Brakvandskrabbe / mudderkrabbe</v>
      </c>
      <c r="W1282" t="str">
        <f t="shared" ref="W1282" si="2538">MID(F1282,10,9)</f>
        <v>DL2022009</v>
      </c>
      <c r="X1282" t="str">
        <f t="shared" ref="X1282" si="2539">W1282&amp;"_"&amp;V1282&amp;"_"&amp;S1282&amp;"_"&amp;T1282&amp;"_"&amp;U1282</f>
        <v>DL2022009_Nordam. Brakvandskrabbe / mudderkrabbe_Valid_Absent_Ct&gt;41</v>
      </c>
    </row>
    <row r="1283" spans="1:25" x14ac:dyDescent="0.25">
      <c r="A1283" t="s">
        <v>148</v>
      </c>
      <c r="B1283" t="s">
        <v>51</v>
      </c>
      <c r="C1283" t="s">
        <v>570</v>
      </c>
      <c r="D1283">
        <v>0.01</v>
      </c>
      <c r="E1283" t="s">
        <v>1275</v>
      </c>
      <c r="F1283" t="s">
        <v>595</v>
      </c>
      <c r="G1283" t="str">
        <f t="shared" si="2428"/>
        <v>DL2022009</v>
      </c>
      <c r="H1283" t="str">
        <f t="shared" si="2429"/>
        <v>13</v>
      </c>
      <c r="I1283" t="str">
        <f t="shared" si="2430"/>
        <v>Nordam. Brakvandskrabbe / mudderkrabbe_13_20220831_DL2022009_NaestvedGym_HF</v>
      </c>
      <c r="J1283" t="str">
        <f>VLOOKUP(MID(C1283,4,6),Datasæt_Analysesystemer!$B$2:$E$69,3,FALSE)</f>
        <v>Nordam. Brakvandskrabbe / mudderkrabbe</v>
      </c>
      <c r="K1283" t="str">
        <f t="shared" si="2431"/>
        <v>NK</v>
      </c>
      <c r="L1283" s="7" t="str">
        <f t="shared" si="2443"/>
        <v>No Ct</v>
      </c>
      <c r="M1283" t="str">
        <f t="shared" si="2432"/>
        <v/>
      </c>
      <c r="N1283" t="str">
        <f t="shared" si="2433"/>
        <v/>
      </c>
      <c r="O1283" t="str">
        <f t="shared" si="2434"/>
        <v/>
      </c>
    </row>
    <row r="1284" spans="1:25" x14ac:dyDescent="0.25">
      <c r="A1284" t="s">
        <v>112</v>
      </c>
      <c r="B1284" t="s">
        <v>76</v>
      </c>
      <c r="C1284" t="s">
        <v>558</v>
      </c>
      <c r="D1284">
        <v>0.01</v>
      </c>
      <c r="E1284" t="s">
        <v>1275</v>
      </c>
      <c r="F1284" t="s">
        <v>595</v>
      </c>
      <c r="G1284" t="str">
        <f t="shared" si="2428"/>
        <v>DL2022009</v>
      </c>
      <c r="H1284" t="str">
        <f t="shared" si="2429"/>
        <v>13</v>
      </c>
      <c r="I1284" t="str">
        <f t="shared" si="2430"/>
        <v>Nordam. Brakvandskrabbe / mudderkrabbe_13_20220831_DL2022009_NaestvedGym_HF</v>
      </c>
      <c r="J1284" t="str">
        <f>VLOOKUP(MID(C1284,4,6),Datasæt_Analysesystemer!$B$2:$E$69,3,FALSE)</f>
        <v>Nordam. Brakvandskrabbe / mudderkrabbe</v>
      </c>
      <c r="K1284" t="str">
        <f t="shared" si="2431"/>
        <v>EP</v>
      </c>
      <c r="L1284" s="7" t="str">
        <f t="shared" si="2443"/>
        <v>No Ct</v>
      </c>
      <c r="M1284" t="str">
        <f t="shared" si="2432"/>
        <v/>
      </c>
      <c r="N1284" t="str">
        <f t="shared" si="2433"/>
        <v/>
      </c>
      <c r="O1284" t="str">
        <f t="shared" si="2434"/>
        <v/>
      </c>
    </row>
    <row r="1285" spans="1:25" x14ac:dyDescent="0.25">
      <c r="A1285" t="s">
        <v>136</v>
      </c>
      <c r="B1285" t="s">
        <v>76</v>
      </c>
      <c r="C1285" t="s">
        <v>558</v>
      </c>
      <c r="D1285">
        <v>0.01</v>
      </c>
      <c r="E1285" t="s">
        <v>1275</v>
      </c>
      <c r="F1285" t="s">
        <v>595</v>
      </c>
      <c r="G1285" t="str">
        <f t="shared" si="2428"/>
        <v>DL2022009</v>
      </c>
      <c r="H1285" t="str">
        <f t="shared" si="2429"/>
        <v>13</v>
      </c>
      <c r="I1285" t="str">
        <f t="shared" si="2430"/>
        <v>Nordam. Brakvandskrabbe / mudderkrabbe_13_20220831_DL2022009_NaestvedGym_HF</v>
      </c>
      <c r="J1285" t="str">
        <f>VLOOKUP(MID(C1285,4,6),Datasæt_Analysesystemer!$B$2:$E$69,3,FALSE)</f>
        <v>Nordam. Brakvandskrabbe / mudderkrabbe</v>
      </c>
      <c r="K1285" t="str">
        <f t="shared" si="2431"/>
        <v>EP</v>
      </c>
      <c r="L1285" s="7" t="str">
        <f t="shared" si="2443"/>
        <v>No Ct</v>
      </c>
      <c r="M1285" t="str">
        <f t="shared" si="2432"/>
        <v/>
      </c>
      <c r="N1285" t="str">
        <f t="shared" si="2433"/>
        <v/>
      </c>
      <c r="O1285" t="str">
        <f t="shared" si="2434"/>
        <v/>
      </c>
      <c r="Y1285" t="str">
        <f>O1287</f>
        <v/>
      </c>
    </row>
    <row r="1286" spans="1:25" x14ac:dyDescent="0.25">
      <c r="A1286" t="s">
        <v>174</v>
      </c>
      <c r="B1286" t="s">
        <v>23</v>
      </c>
      <c r="C1286" t="s">
        <v>583</v>
      </c>
      <c r="D1286">
        <v>0.01</v>
      </c>
      <c r="E1286">
        <v>39.36</v>
      </c>
      <c r="F1286" t="s">
        <v>595</v>
      </c>
      <c r="G1286" t="str">
        <f t="shared" si="2428"/>
        <v>DL2022009</v>
      </c>
      <c r="H1286" t="str">
        <f t="shared" si="2429"/>
        <v>14</v>
      </c>
      <c r="I1286" t="str">
        <f t="shared" si="2430"/>
        <v>Nordam. Brakvandskrabbe / mudderkrabbe_14_20220831_DL2022009_NaestvedGym_HF</v>
      </c>
      <c r="J1286" t="str">
        <f>VLOOKUP(MID(C1286,4,6),Datasæt_Analysesystemer!$B$2:$E$69,3,FALSE)</f>
        <v>Nordam. Brakvandskrabbe / mudderkrabbe</v>
      </c>
      <c r="K1286" t="str">
        <f t="shared" si="2431"/>
        <v>PK</v>
      </c>
      <c r="L1286" s="7">
        <f t="shared" si="2443"/>
        <v>39.36</v>
      </c>
      <c r="M1286">
        <f t="shared" si="2432"/>
        <v>39.36</v>
      </c>
      <c r="N1286">
        <f t="shared" si="2433"/>
        <v>0</v>
      </c>
      <c r="O1286">
        <f t="shared" si="2434"/>
        <v>0</v>
      </c>
      <c r="Q1286">
        <f t="shared" ref="Q1286" si="2540">IF(L1288="No Ct",0,L1288)</f>
        <v>0</v>
      </c>
      <c r="R1286">
        <f t="shared" ref="R1286" si="2541">IF(L1289="No Ct",0,L1289)</f>
        <v>0</v>
      </c>
      <c r="S1286" t="str">
        <f t="shared" ref="S1286" si="2542">IF(AND(M1286&gt;0,N1286=0),"Valid","Invalid")</f>
        <v>Valid</v>
      </c>
      <c r="T1286" t="str">
        <f t="shared" ref="T1286" si="2543">IF(OR(Q1286&gt;1,R1286&gt;1),"Present","Absent")</f>
        <v>Absent</v>
      </c>
      <c r="U1286" t="str">
        <f t="shared" ref="U1286" si="2544">IF(OR(AND(Q1286&gt;1,Q1286&lt;41),AND(R1286&gt;1,R1286&lt;41)),"Ct&lt;41","Ct&gt;41")</f>
        <v>Ct&gt;41</v>
      </c>
      <c r="V1286" t="str">
        <f t="shared" ref="V1286" si="2545">J1286</f>
        <v>Nordam. Brakvandskrabbe / mudderkrabbe</v>
      </c>
      <c r="W1286" t="str">
        <f t="shared" ref="W1286" si="2546">MID(F1286,10,9)</f>
        <v>DL2022009</v>
      </c>
      <c r="X1286" t="str">
        <f t="shared" ref="X1286" si="2547">W1286&amp;"_"&amp;V1286&amp;"_"&amp;S1286&amp;"_"&amp;T1286&amp;"_"&amp;U1286</f>
        <v>DL2022009_Nordam. Brakvandskrabbe / mudderkrabbe_Valid_Absent_Ct&gt;41</v>
      </c>
    </row>
    <row r="1287" spans="1:25" x14ac:dyDescent="0.25">
      <c r="A1287" t="s">
        <v>150</v>
      </c>
      <c r="B1287" t="s">
        <v>51</v>
      </c>
      <c r="C1287" t="s">
        <v>571</v>
      </c>
      <c r="D1287">
        <v>0.01</v>
      </c>
      <c r="E1287" t="s">
        <v>1275</v>
      </c>
      <c r="F1287" t="s">
        <v>595</v>
      </c>
      <c r="G1287" t="str">
        <f t="shared" si="2428"/>
        <v>DL2022009</v>
      </c>
      <c r="H1287" t="str">
        <f t="shared" si="2429"/>
        <v>14</v>
      </c>
      <c r="I1287" t="str">
        <f t="shared" si="2430"/>
        <v>Nordam. Brakvandskrabbe / mudderkrabbe_14_20220831_DL2022009_NaestvedGym_HF</v>
      </c>
      <c r="J1287" t="str">
        <f>VLOOKUP(MID(C1287,4,6),Datasæt_Analysesystemer!$B$2:$E$69,3,FALSE)</f>
        <v>Nordam. Brakvandskrabbe / mudderkrabbe</v>
      </c>
      <c r="K1287" t="str">
        <f t="shared" si="2431"/>
        <v>NK</v>
      </c>
      <c r="L1287" s="7" t="str">
        <f t="shared" si="2443"/>
        <v>No Ct</v>
      </c>
      <c r="M1287" t="str">
        <f t="shared" si="2432"/>
        <v/>
      </c>
      <c r="N1287" t="str">
        <f t="shared" si="2433"/>
        <v/>
      </c>
      <c r="O1287" t="str">
        <f t="shared" si="2434"/>
        <v/>
      </c>
    </row>
    <row r="1288" spans="1:25" x14ac:dyDescent="0.25">
      <c r="A1288" t="s">
        <v>114</v>
      </c>
      <c r="B1288" t="s">
        <v>76</v>
      </c>
      <c r="C1288" t="s">
        <v>559</v>
      </c>
      <c r="D1288">
        <v>0.01</v>
      </c>
      <c r="E1288" t="s">
        <v>1275</v>
      </c>
      <c r="F1288" t="s">
        <v>595</v>
      </c>
      <c r="G1288" t="str">
        <f t="shared" si="2428"/>
        <v>DL2022009</v>
      </c>
      <c r="H1288" t="str">
        <f t="shared" si="2429"/>
        <v>14</v>
      </c>
      <c r="I1288" t="str">
        <f t="shared" si="2430"/>
        <v>Nordam. Brakvandskrabbe / mudderkrabbe_14_20220831_DL2022009_NaestvedGym_HF</v>
      </c>
      <c r="J1288" t="str">
        <f>VLOOKUP(MID(C1288,4,6),Datasæt_Analysesystemer!$B$2:$E$69,3,FALSE)</f>
        <v>Nordam. Brakvandskrabbe / mudderkrabbe</v>
      </c>
      <c r="K1288" t="str">
        <f t="shared" si="2431"/>
        <v>EP</v>
      </c>
      <c r="L1288" s="7" t="str">
        <f t="shared" si="2443"/>
        <v>No Ct</v>
      </c>
      <c r="M1288" t="str">
        <f t="shared" si="2432"/>
        <v/>
      </c>
      <c r="N1288" t="str">
        <f t="shared" si="2433"/>
        <v/>
      </c>
      <c r="O1288" t="str">
        <f t="shared" si="2434"/>
        <v/>
      </c>
    </row>
    <row r="1289" spans="1:25" x14ac:dyDescent="0.25">
      <c r="A1289" t="s">
        <v>137</v>
      </c>
      <c r="B1289" t="s">
        <v>76</v>
      </c>
      <c r="C1289" t="s">
        <v>559</v>
      </c>
      <c r="D1289">
        <v>0.01</v>
      </c>
      <c r="E1289" t="s">
        <v>1275</v>
      </c>
      <c r="F1289" t="s">
        <v>595</v>
      </c>
      <c r="G1289" t="str">
        <f t="shared" si="2428"/>
        <v>DL2022009</v>
      </c>
      <c r="H1289" t="str">
        <f t="shared" si="2429"/>
        <v>14</v>
      </c>
      <c r="I1289" t="str">
        <f t="shared" si="2430"/>
        <v>Nordam. Brakvandskrabbe / mudderkrabbe_14_20220831_DL2022009_NaestvedGym_HF</v>
      </c>
      <c r="J1289" t="str">
        <f>VLOOKUP(MID(C1289,4,6),Datasæt_Analysesystemer!$B$2:$E$69,3,FALSE)</f>
        <v>Nordam. Brakvandskrabbe / mudderkrabbe</v>
      </c>
      <c r="K1289" t="str">
        <f t="shared" si="2431"/>
        <v>EP</v>
      </c>
      <c r="L1289" s="7" t="str">
        <f t="shared" si="2443"/>
        <v>No Ct</v>
      </c>
      <c r="M1289" t="str">
        <f t="shared" si="2432"/>
        <v/>
      </c>
      <c r="N1289" t="str">
        <f t="shared" si="2433"/>
        <v/>
      </c>
      <c r="O1289" t="str">
        <f t="shared" si="2434"/>
        <v/>
      </c>
      <c r="Y1289" t="str">
        <f>O1291</f>
        <v/>
      </c>
    </row>
    <row r="1290" spans="1:25" x14ac:dyDescent="0.25">
      <c r="A1290" t="s">
        <v>176</v>
      </c>
      <c r="B1290" t="s">
        <v>23</v>
      </c>
      <c r="C1290" t="s">
        <v>584</v>
      </c>
      <c r="D1290">
        <v>0.01</v>
      </c>
      <c r="E1290">
        <v>30.07</v>
      </c>
      <c r="F1290" t="s">
        <v>595</v>
      </c>
      <c r="G1290" t="str">
        <f t="shared" si="2428"/>
        <v>DL2022009</v>
      </c>
      <c r="H1290" t="str">
        <f t="shared" si="2429"/>
        <v>15</v>
      </c>
      <c r="I1290" t="str">
        <f t="shared" si="2430"/>
        <v>Pukkellaks_15_20220831_DL2022009_NaestvedGym_HF</v>
      </c>
      <c r="J1290" t="str">
        <f>VLOOKUP(MID(C1290,4,6),Datasæt_Analysesystemer!$B$2:$E$69,3,FALSE)</f>
        <v>Pukkellaks</v>
      </c>
      <c r="K1290" t="str">
        <f t="shared" si="2431"/>
        <v>PK</v>
      </c>
      <c r="L1290" s="7">
        <f t="shared" si="2443"/>
        <v>30.07</v>
      </c>
      <c r="M1290">
        <f t="shared" si="2432"/>
        <v>30.07</v>
      </c>
      <c r="N1290">
        <f t="shared" si="2433"/>
        <v>0</v>
      </c>
      <c r="O1290">
        <f t="shared" si="2434"/>
        <v>0</v>
      </c>
      <c r="Q1290">
        <f t="shared" ref="Q1290" si="2548">IF(L1292="No Ct",0,L1292)</f>
        <v>0</v>
      </c>
      <c r="R1290">
        <f t="shared" ref="R1290" si="2549">IF(L1293="No Ct",0,L1293)</f>
        <v>0</v>
      </c>
      <c r="S1290" t="str">
        <f t="shared" ref="S1290" si="2550">IF(AND(M1290&gt;0,N1290=0),"Valid","Invalid")</f>
        <v>Valid</v>
      </c>
      <c r="T1290" t="str">
        <f t="shared" ref="T1290" si="2551">IF(OR(Q1290&gt;1,R1290&gt;1),"Present","Absent")</f>
        <v>Absent</v>
      </c>
      <c r="U1290" t="str">
        <f t="shared" ref="U1290" si="2552">IF(OR(AND(Q1290&gt;1,Q1290&lt;41),AND(R1290&gt;1,R1290&lt;41)),"Ct&lt;41","Ct&gt;41")</f>
        <v>Ct&gt;41</v>
      </c>
      <c r="V1290" t="str">
        <f t="shared" ref="V1290" si="2553">J1290</f>
        <v>Pukkellaks</v>
      </c>
      <c r="W1290" t="str">
        <f t="shared" ref="W1290" si="2554">MID(F1290,10,9)</f>
        <v>DL2022009</v>
      </c>
      <c r="X1290" t="str">
        <f t="shared" ref="X1290" si="2555">W1290&amp;"_"&amp;V1290&amp;"_"&amp;S1290&amp;"_"&amp;T1290&amp;"_"&amp;U1290</f>
        <v>DL2022009_Pukkellaks_Valid_Absent_Ct&gt;41</v>
      </c>
    </row>
    <row r="1291" spans="1:25" x14ac:dyDescent="0.25">
      <c r="A1291" t="s">
        <v>152</v>
      </c>
      <c r="B1291" t="s">
        <v>51</v>
      </c>
      <c r="C1291" t="s">
        <v>572</v>
      </c>
      <c r="D1291">
        <v>0.01</v>
      </c>
      <c r="E1291" t="s">
        <v>1275</v>
      </c>
      <c r="F1291" t="s">
        <v>595</v>
      </c>
      <c r="G1291" t="str">
        <f t="shared" si="2428"/>
        <v>DL2022009</v>
      </c>
      <c r="H1291" t="str">
        <f t="shared" si="2429"/>
        <v>15</v>
      </c>
      <c r="I1291" t="str">
        <f t="shared" si="2430"/>
        <v>Pukkellaks_15_20220831_DL2022009_NaestvedGym_HF</v>
      </c>
      <c r="J1291" t="str">
        <f>VLOOKUP(MID(C1291,4,6),Datasæt_Analysesystemer!$B$2:$E$69,3,FALSE)</f>
        <v>Pukkellaks</v>
      </c>
      <c r="K1291" t="str">
        <f t="shared" si="2431"/>
        <v>NK</v>
      </c>
      <c r="L1291" s="7" t="str">
        <f t="shared" si="2443"/>
        <v>No Ct</v>
      </c>
      <c r="M1291" t="str">
        <f t="shared" si="2432"/>
        <v/>
      </c>
      <c r="N1291" t="str">
        <f t="shared" si="2433"/>
        <v/>
      </c>
      <c r="O1291" t="str">
        <f t="shared" si="2434"/>
        <v/>
      </c>
    </row>
    <row r="1292" spans="1:25" x14ac:dyDescent="0.25">
      <c r="A1292" t="s">
        <v>116</v>
      </c>
      <c r="B1292" t="s">
        <v>76</v>
      </c>
      <c r="C1292" t="s">
        <v>560</v>
      </c>
      <c r="D1292">
        <v>0.01</v>
      </c>
      <c r="E1292" t="s">
        <v>1275</v>
      </c>
      <c r="F1292" t="s">
        <v>595</v>
      </c>
      <c r="G1292" t="str">
        <f t="shared" si="2428"/>
        <v>DL2022009</v>
      </c>
      <c r="H1292" t="str">
        <f t="shared" si="2429"/>
        <v>15</v>
      </c>
      <c r="I1292" t="str">
        <f t="shared" si="2430"/>
        <v>Pukkellaks_15_20220831_DL2022009_NaestvedGym_HF</v>
      </c>
      <c r="J1292" t="str">
        <f>VLOOKUP(MID(C1292,4,6),Datasæt_Analysesystemer!$B$2:$E$69,3,FALSE)</f>
        <v>Pukkellaks</v>
      </c>
      <c r="K1292" t="str">
        <f t="shared" si="2431"/>
        <v>EP</v>
      </c>
      <c r="L1292" s="7" t="str">
        <f t="shared" si="2443"/>
        <v>No Ct</v>
      </c>
      <c r="M1292" t="str">
        <f t="shared" si="2432"/>
        <v/>
      </c>
      <c r="N1292" t="str">
        <f t="shared" si="2433"/>
        <v/>
      </c>
      <c r="O1292" t="str">
        <f t="shared" si="2434"/>
        <v/>
      </c>
    </row>
    <row r="1293" spans="1:25" x14ac:dyDescent="0.25">
      <c r="A1293" t="s">
        <v>138</v>
      </c>
      <c r="B1293" t="s">
        <v>76</v>
      </c>
      <c r="C1293" t="s">
        <v>560</v>
      </c>
      <c r="D1293">
        <v>0.01</v>
      </c>
      <c r="E1293" t="s">
        <v>1275</v>
      </c>
      <c r="F1293" t="s">
        <v>595</v>
      </c>
      <c r="G1293" t="str">
        <f t="shared" si="2428"/>
        <v>DL2022009</v>
      </c>
      <c r="H1293" t="str">
        <f t="shared" si="2429"/>
        <v>15</v>
      </c>
      <c r="I1293" t="str">
        <f t="shared" si="2430"/>
        <v>Pukkellaks_15_20220831_DL2022009_NaestvedGym_HF</v>
      </c>
      <c r="J1293" t="str">
        <f>VLOOKUP(MID(C1293,4,6),Datasæt_Analysesystemer!$B$2:$E$69,3,FALSE)</f>
        <v>Pukkellaks</v>
      </c>
      <c r="K1293" t="str">
        <f t="shared" si="2431"/>
        <v>EP</v>
      </c>
      <c r="L1293" s="7" t="str">
        <f t="shared" si="2443"/>
        <v>No Ct</v>
      </c>
      <c r="M1293" t="str">
        <f t="shared" si="2432"/>
        <v/>
      </c>
      <c r="N1293" t="str">
        <f t="shared" si="2433"/>
        <v/>
      </c>
      <c r="O1293" t="str">
        <f t="shared" si="2434"/>
        <v/>
      </c>
      <c r="Y1293" t="str">
        <f>O1295</f>
        <v/>
      </c>
    </row>
    <row r="1294" spans="1:25" x14ac:dyDescent="0.25">
      <c r="A1294" t="s">
        <v>178</v>
      </c>
      <c r="B1294" t="s">
        <v>23</v>
      </c>
      <c r="C1294" t="s">
        <v>585</v>
      </c>
      <c r="D1294">
        <v>0.01</v>
      </c>
      <c r="E1294">
        <v>27.9</v>
      </c>
      <c r="F1294" t="s">
        <v>595</v>
      </c>
      <c r="G1294" t="str">
        <f t="shared" si="2428"/>
        <v>DL2022009</v>
      </c>
      <c r="H1294" t="str">
        <f t="shared" si="2429"/>
        <v>16</v>
      </c>
      <c r="I1294" t="str">
        <f t="shared" si="2430"/>
        <v>Pukkellaks_16_20220831_DL2022009_NaestvedGym_HF</v>
      </c>
      <c r="J1294" t="str">
        <f>VLOOKUP(MID(C1294,4,6),Datasæt_Analysesystemer!$B$2:$E$69,3,FALSE)</f>
        <v>Pukkellaks</v>
      </c>
      <c r="K1294" t="str">
        <f t="shared" si="2431"/>
        <v>PK</v>
      </c>
      <c r="L1294" s="7">
        <f t="shared" si="2443"/>
        <v>27.9</v>
      </c>
      <c r="M1294">
        <f t="shared" si="2432"/>
        <v>27.9</v>
      </c>
      <c r="N1294">
        <f t="shared" si="2433"/>
        <v>0</v>
      </c>
      <c r="O1294">
        <f t="shared" si="2434"/>
        <v>0</v>
      </c>
      <c r="Q1294">
        <f t="shared" ref="Q1294" si="2556">IF(L1296="No Ct",0,L1296)</f>
        <v>0</v>
      </c>
      <c r="R1294">
        <f t="shared" ref="R1294" si="2557">IF(L1297="No Ct",0,L1297)</f>
        <v>0</v>
      </c>
      <c r="S1294" t="str">
        <f t="shared" ref="S1294" si="2558">IF(AND(M1294&gt;0,N1294=0),"Valid","Invalid")</f>
        <v>Valid</v>
      </c>
      <c r="T1294" t="str">
        <f t="shared" ref="T1294" si="2559">IF(OR(Q1294&gt;1,R1294&gt;1),"Present","Absent")</f>
        <v>Absent</v>
      </c>
      <c r="U1294" t="str">
        <f t="shared" ref="U1294" si="2560">IF(OR(AND(Q1294&gt;1,Q1294&lt;41),AND(R1294&gt;1,R1294&lt;41)),"Ct&lt;41","Ct&gt;41")</f>
        <v>Ct&gt;41</v>
      </c>
      <c r="V1294" t="str">
        <f t="shared" ref="V1294" si="2561">J1294</f>
        <v>Pukkellaks</v>
      </c>
      <c r="W1294" t="str">
        <f t="shared" ref="W1294" si="2562">MID(F1294,10,9)</f>
        <v>DL2022009</v>
      </c>
      <c r="X1294" t="str">
        <f t="shared" ref="X1294" si="2563">W1294&amp;"_"&amp;V1294&amp;"_"&amp;S1294&amp;"_"&amp;T1294&amp;"_"&amp;U1294</f>
        <v>DL2022009_Pukkellaks_Valid_Absent_Ct&gt;41</v>
      </c>
    </row>
    <row r="1295" spans="1:25" x14ac:dyDescent="0.25">
      <c r="A1295" t="s">
        <v>154</v>
      </c>
      <c r="B1295" t="s">
        <v>51</v>
      </c>
      <c r="C1295" t="s">
        <v>573</v>
      </c>
      <c r="D1295">
        <v>0.01</v>
      </c>
      <c r="E1295" t="s">
        <v>1275</v>
      </c>
      <c r="F1295" t="s">
        <v>595</v>
      </c>
      <c r="G1295" t="str">
        <f t="shared" si="2428"/>
        <v>DL2022009</v>
      </c>
      <c r="H1295" t="str">
        <f t="shared" si="2429"/>
        <v>16</v>
      </c>
      <c r="I1295" t="str">
        <f t="shared" si="2430"/>
        <v>Pukkellaks_16_20220831_DL2022009_NaestvedGym_HF</v>
      </c>
      <c r="J1295" t="str">
        <f>VLOOKUP(MID(C1295,4,6),Datasæt_Analysesystemer!$B$2:$E$69,3,FALSE)</f>
        <v>Pukkellaks</v>
      </c>
      <c r="K1295" t="str">
        <f t="shared" si="2431"/>
        <v>NK</v>
      </c>
      <c r="L1295" s="7" t="str">
        <f t="shared" si="2443"/>
        <v>No Ct</v>
      </c>
      <c r="M1295" t="str">
        <f t="shared" si="2432"/>
        <v/>
      </c>
      <c r="N1295" t="str">
        <f t="shared" si="2433"/>
        <v/>
      </c>
      <c r="O1295" t="str">
        <f t="shared" si="2434"/>
        <v/>
      </c>
    </row>
    <row r="1296" spans="1:25" x14ac:dyDescent="0.25">
      <c r="A1296" t="s">
        <v>118</v>
      </c>
      <c r="B1296" t="s">
        <v>76</v>
      </c>
      <c r="C1296" t="s">
        <v>561</v>
      </c>
      <c r="D1296">
        <v>0.01</v>
      </c>
      <c r="E1296" t="s">
        <v>1275</v>
      </c>
      <c r="F1296" t="s">
        <v>595</v>
      </c>
      <c r="G1296" t="str">
        <f t="shared" si="2428"/>
        <v>DL2022009</v>
      </c>
      <c r="H1296" t="str">
        <f t="shared" si="2429"/>
        <v>16</v>
      </c>
      <c r="I1296" t="str">
        <f t="shared" si="2430"/>
        <v>Pukkellaks_16_20220831_DL2022009_NaestvedGym_HF</v>
      </c>
      <c r="J1296" t="str">
        <f>VLOOKUP(MID(C1296,4,6),Datasæt_Analysesystemer!$B$2:$E$69,3,FALSE)</f>
        <v>Pukkellaks</v>
      </c>
      <c r="K1296" t="str">
        <f t="shared" si="2431"/>
        <v>EP</v>
      </c>
      <c r="L1296" s="7" t="str">
        <f t="shared" si="2443"/>
        <v>No Ct</v>
      </c>
      <c r="M1296" t="str">
        <f t="shared" si="2432"/>
        <v/>
      </c>
      <c r="N1296" t="str">
        <f t="shared" si="2433"/>
        <v/>
      </c>
      <c r="O1296" t="str">
        <f t="shared" si="2434"/>
        <v/>
      </c>
    </row>
    <row r="1297" spans="1:25" x14ac:dyDescent="0.25">
      <c r="A1297" t="s">
        <v>139</v>
      </c>
      <c r="B1297" t="s">
        <v>76</v>
      </c>
      <c r="C1297" t="s">
        <v>561</v>
      </c>
      <c r="D1297">
        <v>0.01</v>
      </c>
      <c r="E1297" t="s">
        <v>1275</v>
      </c>
      <c r="F1297" t="s">
        <v>595</v>
      </c>
      <c r="G1297" t="str">
        <f t="shared" si="2428"/>
        <v>DL2022009</v>
      </c>
      <c r="H1297" t="str">
        <f t="shared" si="2429"/>
        <v>16</v>
      </c>
      <c r="I1297" t="str">
        <f t="shared" si="2430"/>
        <v>Pukkellaks_16_20220831_DL2022009_NaestvedGym_HF</v>
      </c>
      <c r="J1297" t="str">
        <f>VLOOKUP(MID(C1297,4,6),Datasæt_Analysesystemer!$B$2:$E$69,3,FALSE)</f>
        <v>Pukkellaks</v>
      </c>
      <c r="K1297" t="str">
        <f t="shared" si="2431"/>
        <v>EP</v>
      </c>
      <c r="L1297" s="7" t="str">
        <f t="shared" si="2443"/>
        <v>No Ct</v>
      </c>
      <c r="M1297" t="str">
        <f t="shared" si="2432"/>
        <v/>
      </c>
      <c r="N1297" t="str">
        <f t="shared" si="2433"/>
        <v/>
      </c>
      <c r="O1297" t="str">
        <f t="shared" si="2434"/>
        <v/>
      </c>
      <c r="Y1297" t="str">
        <f>O1299</f>
        <v/>
      </c>
    </row>
    <row r="1298" spans="1:25" x14ac:dyDescent="0.25">
      <c r="A1298" t="s">
        <v>180</v>
      </c>
      <c r="B1298" t="s">
        <v>23</v>
      </c>
      <c r="C1298" t="s">
        <v>586</v>
      </c>
      <c r="D1298">
        <v>0.01</v>
      </c>
      <c r="E1298">
        <v>27.86</v>
      </c>
      <c r="F1298" t="s">
        <v>595</v>
      </c>
      <c r="G1298" t="str">
        <f t="shared" ref="G1298:G1361" si="2564">MID(F1298,10,9)</f>
        <v>DL2022009</v>
      </c>
      <c r="H1298" t="str">
        <f t="shared" ref="H1298:H1361" si="2565">LEFT(C1298,2)</f>
        <v>17</v>
      </c>
      <c r="I1298" t="str">
        <f t="shared" ref="I1298:I1361" si="2566">J1298&amp;"_"&amp;H1298&amp;"_"&amp;F1298</f>
        <v>Stillehavsøsters_17_20220831_DL2022009_NaestvedGym_HF</v>
      </c>
      <c r="J1298" t="str">
        <f>VLOOKUP(MID(C1298,4,6),Datasæt_Analysesystemer!$B$2:$E$69,3,FALSE)</f>
        <v>Stillehavsøsters</v>
      </c>
      <c r="K1298" t="str">
        <f t="shared" ref="K1298:K1361" si="2567">RIGHT(C1298,2)</f>
        <v>PK</v>
      </c>
      <c r="L1298" s="7">
        <f t="shared" si="2443"/>
        <v>27.86</v>
      </c>
      <c r="M1298">
        <f t="shared" ref="M1298:M1361" si="2568">IF(K1298="PK",SUMIFS(L:L,K:K,"PK",I:I,I1298),"")</f>
        <v>27.86</v>
      </c>
      <c r="N1298">
        <f t="shared" ref="N1298:N1361" si="2569">IF(K1298="PK",SUMIFS(L:L,K:K,"NK",I:I,I1298),"")</f>
        <v>0</v>
      </c>
      <c r="O1298">
        <f t="shared" ref="O1298:O1361" si="2570">IF(K1298="PK",SUMIFS(L:L,K:K,"EP",I:I,I1298),"")</f>
        <v>0</v>
      </c>
      <c r="Q1298">
        <f t="shared" ref="Q1298" si="2571">IF(L1300="No Ct",0,L1300)</f>
        <v>0</v>
      </c>
      <c r="R1298">
        <f t="shared" ref="R1298" si="2572">IF(L1301="No Ct",0,L1301)</f>
        <v>0</v>
      </c>
      <c r="S1298" t="str">
        <f t="shared" ref="S1298" si="2573">IF(AND(M1298&gt;0,N1298=0),"Valid","Invalid")</f>
        <v>Valid</v>
      </c>
      <c r="T1298" t="str">
        <f t="shared" ref="T1298" si="2574">IF(OR(Q1298&gt;1,R1298&gt;1),"Present","Absent")</f>
        <v>Absent</v>
      </c>
      <c r="U1298" t="str">
        <f t="shared" ref="U1298" si="2575">IF(OR(AND(Q1298&gt;1,Q1298&lt;41),AND(R1298&gt;1,R1298&lt;41)),"Ct&lt;41","Ct&gt;41")</f>
        <v>Ct&gt;41</v>
      </c>
      <c r="V1298" t="str">
        <f t="shared" ref="V1298" si="2576">J1298</f>
        <v>Stillehavsøsters</v>
      </c>
      <c r="W1298" t="str">
        <f t="shared" ref="W1298" si="2577">MID(F1298,10,9)</f>
        <v>DL2022009</v>
      </c>
      <c r="X1298" t="str">
        <f t="shared" ref="X1298" si="2578">W1298&amp;"_"&amp;V1298&amp;"_"&amp;S1298&amp;"_"&amp;T1298&amp;"_"&amp;U1298</f>
        <v>DL2022009_Stillehavsøsters_Valid_Absent_Ct&gt;41</v>
      </c>
    </row>
    <row r="1299" spans="1:25" x14ac:dyDescent="0.25">
      <c r="A1299" t="s">
        <v>156</v>
      </c>
      <c r="B1299" t="s">
        <v>51</v>
      </c>
      <c r="C1299" t="s">
        <v>574</v>
      </c>
      <c r="D1299">
        <v>0.01</v>
      </c>
      <c r="E1299" t="s">
        <v>1275</v>
      </c>
      <c r="F1299" t="s">
        <v>595</v>
      </c>
      <c r="G1299" t="str">
        <f t="shared" si="2564"/>
        <v>DL2022009</v>
      </c>
      <c r="H1299" t="str">
        <f t="shared" si="2565"/>
        <v>17</v>
      </c>
      <c r="I1299" t="str">
        <f t="shared" si="2566"/>
        <v>Stillehavsøsters_17_20220831_DL2022009_NaestvedGym_HF</v>
      </c>
      <c r="J1299" t="str">
        <f>VLOOKUP(MID(C1299,4,6),Datasæt_Analysesystemer!$B$2:$E$69,3,FALSE)</f>
        <v>Stillehavsøsters</v>
      </c>
      <c r="K1299" t="str">
        <f t="shared" si="2567"/>
        <v>NK</v>
      </c>
      <c r="L1299" s="7" t="str">
        <f t="shared" ref="L1299:L1362" si="2579">IF(TRIM(E1299)="No Ct","No Ct",E1299)</f>
        <v>No Ct</v>
      </c>
      <c r="M1299" t="str">
        <f t="shared" si="2568"/>
        <v/>
      </c>
      <c r="N1299" t="str">
        <f t="shared" si="2569"/>
        <v/>
      </c>
      <c r="O1299" t="str">
        <f t="shared" si="2570"/>
        <v/>
      </c>
    </row>
    <row r="1300" spans="1:25" x14ac:dyDescent="0.25">
      <c r="A1300" t="s">
        <v>120</v>
      </c>
      <c r="B1300" t="s">
        <v>76</v>
      </c>
      <c r="C1300" t="s">
        <v>562</v>
      </c>
      <c r="D1300">
        <v>0.01</v>
      </c>
      <c r="E1300" t="s">
        <v>1275</v>
      </c>
      <c r="F1300" t="s">
        <v>595</v>
      </c>
      <c r="G1300" t="str">
        <f t="shared" si="2564"/>
        <v>DL2022009</v>
      </c>
      <c r="H1300" t="str">
        <f t="shared" si="2565"/>
        <v>17</v>
      </c>
      <c r="I1300" t="str">
        <f t="shared" si="2566"/>
        <v>Stillehavsøsters_17_20220831_DL2022009_NaestvedGym_HF</v>
      </c>
      <c r="J1300" t="str">
        <f>VLOOKUP(MID(C1300,4,6),Datasæt_Analysesystemer!$B$2:$E$69,3,FALSE)</f>
        <v>Stillehavsøsters</v>
      </c>
      <c r="K1300" t="str">
        <f t="shared" si="2567"/>
        <v>EP</v>
      </c>
      <c r="L1300" s="7" t="str">
        <f t="shared" si="2579"/>
        <v>No Ct</v>
      </c>
      <c r="M1300" t="str">
        <f t="shared" si="2568"/>
        <v/>
      </c>
      <c r="N1300" t="str">
        <f t="shared" si="2569"/>
        <v/>
      </c>
      <c r="O1300" t="str">
        <f t="shared" si="2570"/>
        <v/>
      </c>
    </row>
    <row r="1301" spans="1:25" x14ac:dyDescent="0.25">
      <c r="A1301" t="s">
        <v>140</v>
      </c>
      <c r="B1301" t="s">
        <v>76</v>
      </c>
      <c r="C1301" t="s">
        <v>562</v>
      </c>
      <c r="D1301">
        <v>0.01</v>
      </c>
      <c r="E1301" t="s">
        <v>1275</v>
      </c>
      <c r="F1301" t="s">
        <v>595</v>
      </c>
      <c r="G1301" t="str">
        <f t="shared" si="2564"/>
        <v>DL2022009</v>
      </c>
      <c r="H1301" t="str">
        <f t="shared" si="2565"/>
        <v>17</v>
      </c>
      <c r="I1301" t="str">
        <f t="shared" si="2566"/>
        <v>Stillehavsøsters_17_20220831_DL2022009_NaestvedGym_HF</v>
      </c>
      <c r="J1301" t="str">
        <f>VLOOKUP(MID(C1301,4,6),Datasæt_Analysesystemer!$B$2:$E$69,3,FALSE)</f>
        <v>Stillehavsøsters</v>
      </c>
      <c r="K1301" t="str">
        <f t="shared" si="2567"/>
        <v>EP</v>
      </c>
      <c r="L1301" s="7" t="str">
        <f t="shared" si="2579"/>
        <v>No Ct</v>
      </c>
      <c r="M1301" t="str">
        <f t="shared" si="2568"/>
        <v/>
      </c>
      <c r="N1301" t="str">
        <f t="shared" si="2569"/>
        <v/>
      </c>
      <c r="O1301" t="str">
        <f t="shared" si="2570"/>
        <v/>
      </c>
      <c r="Y1301" t="str">
        <f>O1303</f>
        <v/>
      </c>
    </row>
    <row r="1302" spans="1:25" x14ac:dyDescent="0.25">
      <c r="A1302" t="s">
        <v>182</v>
      </c>
      <c r="B1302" t="s">
        <v>23</v>
      </c>
      <c r="C1302" t="s">
        <v>587</v>
      </c>
      <c r="D1302">
        <v>0.01</v>
      </c>
      <c r="E1302">
        <v>33.07</v>
      </c>
      <c r="F1302" t="s">
        <v>595</v>
      </c>
      <c r="G1302" t="str">
        <f t="shared" si="2564"/>
        <v>DL2022009</v>
      </c>
      <c r="H1302" t="str">
        <f t="shared" si="2565"/>
        <v>18</v>
      </c>
      <c r="I1302" t="str">
        <f t="shared" si="2566"/>
        <v>Stillehavsøsters_18_20220831_DL2022009_NaestvedGym_HF</v>
      </c>
      <c r="J1302" t="str">
        <f>VLOOKUP(MID(C1302,4,6),Datasæt_Analysesystemer!$B$2:$E$69,3,FALSE)</f>
        <v>Stillehavsøsters</v>
      </c>
      <c r="K1302" t="str">
        <f t="shared" si="2567"/>
        <v>PK</v>
      </c>
      <c r="L1302" s="7">
        <f t="shared" si="2579"/>
        <v>33.07</v>
      </c>
      <c r="M1302">
        <f t="shared" si="2568"/>
        <v>33.07</v>
      </c>
      <c r="N1302">
        <f t="shared" si="2569"/>
        <v>0</v>
      </c>
      <c r="O1302">
        <f t="shared" si="2570"/>
        <v>0</v>
      </c>
      <c r="Q1302">
        <f t="shared" ref="Q1302" si="2580">IF(L1304="No Ct",0,L1304)</f>
        <v>0</v>
      </c>
      <c r="R1302">
        <f t="shared" ref="R1302" si="2581">IF(L1305="No Ct",0,L1305)</f>
        <v>0</v>
      </c>
      <c r="S1302" t="str">
        <f t="shared" ref="S1302" si="2582">IF(AND(M1302&gt;0,N1302=0),"Valid","Invalid")</f>
        <v>Valid</v>
      </c>
      <c r="T1302" t="str">
        <f t="shared" ref="T1302" si="2583">IF(OR(Q1302&gt;1,R1302&gt;1),"Present","Absent")</f>
        <v>Absent</v>
      </c>
      <c r="U1302" t="str">
        <f t="shared" ref="U1302" si="2584">IF(OR(AND(Q1302&gt;1,Q1302&lt;41),AND(R1302&gt;1,R1302&lt;41)),"Ct&lt;41","Ct&gt;41")</f>
        <v>Ct&gt;41</v>
      </c>
      <c r="V1302" t="str">
        <f t="shared" ref="V1302" si="2585">J1302</f>
        <v>Stillehavsøsters</v>
      </c>
      <c r="W1302" t="str">
        <f t="shared" ref="W1302" si="2586">MID(F1302,10,9)</f>
        <v>DL2022009</v>
      </c>
      <c r="X1302" t="str">
        <f t="shared" ref="X1302" si="2587">W1302&amp;"_"&amp;V1302&amp;"_"&amp;S1302&amp;"_"&amp;T1302&amp;"_"&amp;U1302</f>
        <v>DL2022009_Stillehavsøsters_Valid_Absent_Ct&gt;41</v>
      </c>
    </row>
    <row r="1303" spans="1:25" x14ac:dyDescent="0.25">
      <c r="A1303" t="s">
        <v>158</v>
      </c>
      <c r="B1303" t="s">
        <v>51</v>
      </c>
      <c r="C1303" t="s">
        <v>575</v>
      </c>
      <c r="D1303">
        <v>0.01</v>
      </c>
      <c r="E1303" t="s">
        <v>1275</v>
      </c>
      <c r="F1303" t="s">
        <v>595</v>
      </c>
      <c r="G1303" t="str">
        <f t="shared" si="2564"/>
        <v>DL2022009</v>
      </c>
      <c r="H1303" t="str">
        <f t="shared" si="2565"/>
        <v>18</v>
      </c>
      <c r="I1303" t="str">
        <f t="shared" si="2566"/>
        <v>Stillehavsøsters_18_20220831_DL2022009_NaestvedGym_HF</v>
      </c>
      <c r="J1303" t="str">
        <f>VLOOKUP(MID(C1303,4,6),Datasæt_Analysesystemer!$B$2:$E$69,3,FALSE)</f>
        <v>Stillehavsøsters</v>
      </c>
      <c r="K1303" t="str">
        <f t="shared" si="2567"/>
        <v>NK</v>
      </c>
      <c r="L1303" s="7" t="str">
        <f t="shared" si="2579"/>
        <v>No Ct</v>
      </c>
      <c r="M1303" t="str">
        <f t="shared" si="2568"/>
        <v/>
      </c>
      <c r="N1303" t="str">
        <f t="shared" si="2569"/>
        <v/>
      </c>
      <c r="O1303" t="str">
        <f t="shared" si="2570"/>
        <v/>
      </c>
    </row>
    <row r="1304" spans="1:25" x14ac:dyDescent="0.25">
      <c r="A1304" t="s">
        <v>122</v>
      </c>
      <c r="B1304" t="s">
        <v>76</v>
      </c>
      <c r="C1304" t="s">
        <v>563</v>
      </c>
      <c r="D1304">
        <v>0.01</v>
      </c>
      <c r="E1304" t="s">
        <v>1275</v>
      </c>
      <c r="F1304" t="s">
        <v>595</v>
      </c>
      <c r="G1304" t="str">
        <f t="shared" si="2564"/>
        <v>DL2022009</v>
      </c>
      <c r="H1304" t="str">
        <f t="shared" si="2565"/>
        <v>18</v>
      </c>
      <c r="I1304" t="str">
        <f t="shared" si="2566"/>
        <v>Stillehavsøsters_18_20220831_DL2022009_NaestvedGym_HF</v>
      </c>
      <c r="J1304" t="str">
        <f>VLOOKUP(MID(C1304,4,6),Datasæt_Analysesystemer!$B$2:$E$69,3,FALSE)</f>
        <v>Stillehavsøsters</v>
      </c>
      <c r="K1304" t="str">
        <f t="shared" si="2567"/>
        <v>EP</v>
      </c>
      <c r="L1304" s="7" t="str">
        <f t="shared" si="2579"/>
        <v>No Ct</v>
      </c>
      <c r="M1304" t="str">
        <f t="shared" si="2568"/>
        <v/>
      </c>
      <c r="N1304" t="str">
        <f t="shared" si="2569"/>
        <v/>
      </c>
      <c r="O1304" t="str">
        <f t="shared" si="2570"/>
        <v/>
      </c>
    </row>
    <row r="1305" spans="1:25" x14ac:dyDescent="0.25">
      <c r="A1305" t="s">
        <v>141</v>
      </c>
      <c r="B1305" t="s">
        <v>76</v>
      </c>
      <c r="C1305" t="s">
        <v>563</v>
      </c>
      <c r="D1305">
        <v>0.01</v>
      </c>
      <c r="E1305" t="s">
        <v>1275</v>
      </c>
      <c r="F1305" t="s">
        <v>595</v>
      </c>
      <c r="G1305" t="str">
        <f t="shared" si="2564"/>
        <v>DL2022009</v>
      </c>
      <c r="H1305" t="str">
        <f t="shared" si="2565"/>
        <v>18</v>
      </c>
      <c r="I1305" t="str">
        <f t="shared" si="2566"/>
        <v>Stillehavsøsters_18_20220831_DL2022009_NaestvedGym_HF</v>
      </c>
      <c r="J1305" t="str">
        <f>VLOOKUP(MID(C1305,4,6),Datasæt_Analysesystemer!$B$2:$E$69,3,FALSE)</f>
        <v>Stillehavsøsters</v>
      </c>
      <c r="K1305" t="str">
        <f t="shared" si="2567"/>
        <v>EP</v>
      </c>
      <c r="L1305" s="7" t="str">
        <f t="shared" si="2579"/>
        <v>No Ct</v>
      </c>
      <c r="M1305" t="str">
        <f t="shared" si="2568"/>
        <v/>
      </c>
      <c r="N1305" t="str">
        <f t="shared" si="2569"/>
        <v/>
      </c>
      <c r="O1305" t="str">
        <f t="shared" si="2570"/>
        <v/>
      </c>
      <c r="Y1305" t="str">
        <f>O1307</f>
        <v/>
      </c>
    </row>
    <row r="1306" spans="1:25" x14ac:dyDescent="0.25">
      <c r="A1306" t="s">
        <v>184</v>
      </c>
      <c r="B1306" t="s">
        <v>23</v>
      </c>
      <c r="C1306" t="s">
        <v>588</v>
      </c>
      <c r="D1306">
        <v>0.01</v>
      </c>
      <c r="E1306">
        <v>21.64</v>
      </c>
      <c r="F1306" t="s">
        <v>595</v>
      </c>
      <c r="G1306" t="str">
        <f t="shared" si="2564"/>
        <v>DL2022009</v>
      </c>
      <c r="H1306" t="str">
        <f t="shared" si="2565"/>
        <v>19</v>
      </c>
      <c r="I1306" t="str">
        <f t="shared" si="2566"/>
        <v>Sortmundet kutling_19_20220831_DL2022009_NaestvedGym_HF</v>
      </c>
      <c r="J1306" t="str">
        <f>VLOOKUP(MID(C1306,4,6),Datasæt_Analysesystemer!$B$2:$E$69,3,FALSE)</f>
        <v>Sortmundet kutling</v>
      </c>
      <c r="K1306" t="str">
        <f t="shared" si="2567"/>
        <v>PK</v>
      </c>
      <c r="L1306" s="7">
        <f t="shared" si="2579"/>
        <v>21.64</v>
      </c>
      <c r="M1306">
        <f t="shared" si="2568"/>
        <v>21.64</v>
      </c>
      <c r="N1306">
        <f t="shared" si="2569"/>
        <v>0</v>
      </c>
      <c r="O1306">
        <f t="shared" si="2570"/>
        <v>0</v>
      </c>
      <c r="Q1306">
        <f t="shared" ref="Q1306" si="2588">IF(L1308="No Ct",0,L1308)</f>
        <v>0</v>
      </c>
      <c r="R1306">
        <f t="shared" ref="R1306" si="2589">IF(L1309="No Ct",0,L1309)</f>
        <v>0</v>
      </c>
      <c r="S1306" t="str">
        <f t="shared" ref="S1306" si="2590">IF(AND(M1306&gt;0,N1306=0),"Valid","Invalid")</f>
        <v>Valid</v>
      </c>
      <c r="T1306" t="str">
        <f t="shared" ref="T1306" si="2591">IF(OR(Q1306&gt;1,R1306&gt;1),"Present","Absent")</f>
        <v>Absent</v>
      </c>
      <c r="U1306" t="str">
        <f t="shared" ref="U1306" si="2592">IF(OR(AND(Q1306&gt;1,Q1306&lt;41),AND(R1306&gt;1,R1306&lt;41)),"Ct&lt;41","Ct&gt;41")</f>
        <v>Ct&gt;41</v>
      </c>
      <c r="V1306" t="str">
        <f t="shared" ref="V1306" si="2593">J1306</f>
        <v>Sortmundet kutling</v>
      </c>
      <c r="W1306" t="str">
        <f t="shared" ref="W1306" si="2594">MID(F1306,10,9)</f>
        <v>DL2022009</v>
      </c>
      <c r="X1306" t="str">
        <f t="shared" ref="X1306" si="2595">W1306&amp;"_"&amp;V1306&amp;"_"&amp;S1306&amp;"_"&amp;T1306&amp;"_"&amp;U1306</f>
        <v>DL2022009_Sortmundet kutling_Valid_Absent_Ct&gt;41</v>
      </c>
    </row>
    <row r="1307" spans="1:25" x14ac:dyDescent="0.25">
      <c r="A1307" t="s">
        <v>160</v>
      </c>
      <c r="B1307" t="s">
        <v>51</v>
      </c>
      <c r="C1307" t="s">
        <v>576</v>
      </c>
      <c r="D1307">
        <v>0.01</v>
      </c>
      <c r="E1307" t="s">
        <v>1275</v>
      </c>
      <c r="F1307" t="s">
        <v>595</v>
      </c>
      <c r="G1307" t="str">
        <f t="shared" si="2564"/>
        <v>DL2022009</v>
      </c>
      <c r="H1307" t="str">
        <f t="shared" si="2565"/>
        <v>19</v>
      </c>
      <c r="I1307" t="str">
        <f t="shared" si="2566"/>
        <v>Sortmundet kutling_19_20220831_DL2022009_NaestvedGym_HF</v>
      </c>
      <c r="J1307" t="str">
        <f>VLOOKUP(MID(C1307,4,6),Datasæt_Analysesystemer!$B$2:$E$69,3,FALSE)</f>
        <v>Sortmundet kutling</v>
      </c>
      <c r="K1307" t="str">
        <f t="shared" si="2567"/>
        <v>NK</v>
      </c>
      <c r="L1307" s="7" t="str">
        <f t="shared" si="2579"/>
        <v>No Ct</v>
      </c>
      <c r="M1307" t="str">
        <f t="shared" si="2568"/>
        <v/>
      </c>
      <c r="N1307" t="str">
        <f t="shared" si="2569"/>
        <v/>
      </c>
      <c r="O1307" t="str">
        <f t="shared" si="2570"/>
        <v/>
      </c>
    </row>
    <row r="1308" spans="1:25" x14ac:dyDescent="0.25">
      <c r="A1308" t="s">
        <v>124</v>
      </c>
      <c r="B1308" t="s">
        <v>76</v>
      </c>
      <c r="C1308" t="s">
        <v>564</v>
      </c>
      <c r="D1308">
        <v>0.01</v>
      </c>
      <c r="E1308" t="s">
        <v>1275</v>
      </c>
      <c r="F1308" t="s">
        <v>595</v>
      </c>
      <c r="G1308" t="str">
        <f t="shared" si="2564"/>
        <v>DL2022009</v>
      </c>
      <c r="H1308" t="str">
        <f t="shared" si="2565"/>
        <v>19</v>
      </c>
      <c r="I1308" t="str">
        <f t="shared" si="2566"/>
        <v>Sortmundet kutling_19_20220831_DL2022009_NaestvedGym_HF</v>
      </c>
      <c r="J1308" t="str">
        <f>VLOOKUP(MID(C1308,4,6),Datasæt_Analysesystemer!$B$2:$E$69,3,FALSE)</f>
        <v>Sortmundet kutling</v>
      </c>
      <c r="K1308" t="str">
        <f t="shared" si="2567"/>
        <v>EP</v>
      </c>
      <c r="L1308" s="7" t="str">
        <f t="shared" si="2579"/>
        <v>No Ct</v>
      </c>
      <c r="M1308" t="str">
        <f t="shared" si="2568"/>
        <v/>
      </c>
      <c r="N1308" t="str">
        <f t="shared" si="2569"/>
        <v/>
      </c>
      <c r="O1308" t="str">
        <f t="shared" si="2570"/>
        <v/>
      </c>
    </row>
    <row r="1309" spans="1:25" x14ac:dyDescent="0.25">
      <c r="A1309" t="s">
        <v>142</v>
      </c>
      <c r="B1309" t="s">
        <v>76</v>
      </c>
      <c r="C1309" t="s">
        <v>564</v>
      </c>
      <c r="D1309">
        <v>0.01</v>
      </c>
      <c r="E1309" t="s">
        <v>1275</v>
      </c>
      <c r="F1309" t="s">
        <v>595</v>
      </c>
      <c r="G1309" t="str">
        <f t="shared" si="2564"/>
        <v>DL2022009</v>
      </c>
      <c r="H1309" t="str">
        <f t="shared" si="2565"/>
        <v>19</v>
      </c>
      <c r="I1309" t="str">
        <f t="shared" si="2566"/>
        <v>Sortmundet kutling_19_20220831_DL2022009_NaestvedGym_HF</v>
      </c>
      <c r="J1309" t="str">
        <f>VLOOKUP(MID(C1309,4,6),Datasæt_Analysesystemer!$B$2:$E$69,3,FALSE)</f>
        <v>Sortmundet kutling</v>
      </c>
      <c r="K1309" t="str">
        <f t="shared" si="2567"/>
        <v>EP</v>
      </c>
      <c r="L1309" s="7" t="str">
        <f t="shared" si="2579"/>
        <v>No Ct</v>
      </c>
      <c r="M1309" t="str">
        <f t="shared" si="2568"/>
        <v/>
      </c>
      <c r="N1309" t="str">
        <f t="shared" si="2569"/>
        <v/>
      </c>
      <c r="O1309" t="str">
        <f t="shared" si="2570"/>
        <v/>
      </c>
      <c r="Y1309" t="str">
        <f>O1311</f>
        <v/>
      </c>
    </row>
    <row r="1310" spans="1:25" x14ac:dyDescent="0.25">
      <c r="A1310" t="s">
        <v>186</v>
      </c>
      <c r="B1310" t="s">
        <v>23</v>
      </c>
      <c r="C1310" t="s">
        <v>589</v>
      </c>
      <c r="D1310">
        <v>0.01</v>
      </c>
      <c r="E1310">
        <v>27.75</v>
      </c>
      <c r="F1310" t="s">
        <v>595</v>
      </c>
      <c r="G1310" t="str">
        <f t="shared" si="2564"/>
        <v>DL2022009</v>
      </c>
      <c r="H1310" t="str">
        <f t="shared" si="2565"/>
        <v>20</v>
      </c>
      <c r="I1310" t="str">
        <f t="shared" si="2566"/>
        <v>Sortmundet kutling_20_20220831_DL2022009_NaestvedGym_HF</v>
      </c>
      <c r="J1310" t="str">
        <f>VLOOKUP(MID(C1310,4,6),Datasæt_Analysesystemer!$B$2:$E$69,3,FALSE)</f>
        <v>Sortmundet kutling</v>
      </c>
      <c r="K1310" t="str">
        <f t="shared" si="2567"/>
        <v>PK</v>
      </c>
      <c r="L1310" s="7">
        <f t="shared" si="2579"/>
        <v>27.75</v>
      </c>
      <c r="M1310">
        <f t="shared" si="2568"/>
        <v>27.75</v>
      </c>
      <c r="N1310">
        <f t="shared" si="2569"/>
        <v>0</v>
      </c>
      <c r="O1310">
        <f t="shared" si="2570"/>
        <v>0</v>
      </c>
      <c r="Q1310">
        <f t="shared" ref="Q1310" si="2596">IF(L1312="No Ct",0,L1312)</f>
        <v>0</v>
      </c>
      <c r="R1310">
        <f t="shared" ref="R1310" si="2597">IF(L1313="No Ct",0,L1313)</f>
        <v>0</v>
      </c>
      <c r="S1310" t="str">
        <f t="shared" ref="S1310" si="2598">IF(AND(M1310&gt;0,N1310=0),"Valid","Invalid")</f>
        <v>Valid</v>
      </c>
      <c r="T1310" t="str">
        <f t="shared" ref="T1310" si="2599">IF(OR(Q1310&gt;1,R1310&gt;1),"Present","Absent")</f>
        <v>Absent</v>
      </c>
      <c r="U1310" t="str">
        <f t="shared" ref="U1310" si="2600">IF(OR(AND(Q1310&gt;1,Q1310&lt;41),AND(R1310&gt;1,R1310&lt;41)),"Ct&lt;41","Ct&gt;41")</f>
        <v>Ct&gt;41</v>
      </c>
      <c r="V1310" t="str">
        <f t="shared" ref="V1310" si="2601">J1310</f>
        <v>Sortmundet kutling</v>
      </c>
      <c r="W1310" t="str">
        <f t="shared" ref="W1310" si="2602">MID(F1310,10,9)</f>
        <v>DL2022009</v>
      </c>
      <c r="X1310" t="str">
        <f t="shared" ref="X1310" si="2603">W1310&amp;"_"&amp;V1310&amp;"_"&amp;S1310&amp;"_"&amp;T1310&amp;"_"&amp;U1310</f>
        <v>DL2022009_Sortmundet kutling_Valid_Absent_Ct&gt;41</v>
      </c>
    </row>
    <row r="1311" spans="1:25" x14ac:dyDescent="0.25">
      <c r="A1311" t="s">
        <v>162</v>
      </c>
      <c r="B1311" t="s">
        <v>51</v>
      </c>
      <c r="C1311" t="s">
        <v>577</v>
      </c>
      <c r="D1311">
        <v>0.01</v>
      </c>
      <c r="E1311" t="s">
        <v>1275</v>
      </c>
      <c r="F1311" t="s">
        <v>595</v>
      </c>
      <c r="G1311" t="str">
        <f t="shared" si="2564"/>
        <v>DL2022009</v>
      </c>
      <c r="H1311" t="str">
        <f t="shared" si="2565"/>
        <v>20</v>
      </c>
      <c r="I1311" t="str">
        <f t="shared" si="2566"/>
        <v>Sortmundet kutling_20_20220831_DL2022009_NaestvedGym_HF</v>
      </c>
      <c r="J1311" t="str">
        <f>VLOOKUP(MID(C1311,4,6),Datasæt_Analysesystemer!$B$2:$E$69,3,FALSE)</f>
        <v>Sortmundet kutling</v>
      </c>
      <c r="K1311" t="str">
        <f t="shared" si="2567"/>
        <v>NK</v>
      </c>
      <c r="L1311" s="7" t="str">
        <f t="shared" si="2579"/>
        <v>No Ct</v>
      </c>
      <c r="M1311" t="str">
        <f t="shared" si="2568"/>
        <v/>
      </c>
      <c r="N1311" t="str">
        <f t="shared" si="2569"/>
        <v/>
      </c>
      <c r="O1311" t="str">
        <f t="shared" si="2570"/>
        <v/>
      </c>
    </row>
    <row r="1312" spans="1:25" x14ac:dyDescent="0.25">
      <c r="A1312" t="s">
        <v>126</v>
      </c>
      <c r="B1312" t="s">
        <v>76</v>
      </c>
      <c r="C1312" t="s">
        <v>565</v>
      </c>
      <c r="D1312">
        <v>0.01</v>
      </c>
      <c r="E1312" t="s">
        <v>1275</v>
      </c>
      <c r="F1312" t="s">
        <v>595</v>
      </c>
      <c r="G1312" t="str">
        <f t="shared" si="2564"/>
        <v>DL2022009</v>
      </c>
      <c r="H1312" t="str">
        <f t="shared" si="2565"/>
        <v>20</v>
      </c>
      <c r="I1312" t="str">
        <f t="shared" si="2566"/>
        <v>Sortmundet kutling_20_20220831_DL2022009_NaestvedGym_HF</v>
      </c>
      <c r="J1312" t="str">
        <f>VLOOKUP(MID(C1312,4,6),Datasæt_Analysesystemer!$B$2:$E$69,3,FALSE)</f>
        <v>Sortmundet kutling</v>
      </c>
      <c r="K1312" t="str">
        <f t="shared" si="2567"/>
        <v>EP</v>
      </c>
      <c r="L1312" s="7" t="str">
        <f t="shared" si="2579"/>
        <v>No Ct</v>
      </c>
      <c r="M1312" t="str">
        <f t="shared" si="2568"/>
        <v/>
      </c>
      <c r="N1312" t="str">
        <f t="shared" si="2569"/>
        <v/>
      </c>
      <c r="O1312" t="str">
        <f t="shared" si="2570"/>
        <v/>
      </c>
    </row>
    <row r="1313" spans="1:25" x14ac:dyDescent="0.25">
      <c r="A1313" t="s">
        <v>143</v>
      </c>
      <c r="B1313" t="s">
        <v>76</v>
      </c>
      <c r="C1313" t="s">
        <v>565</v>
      </c>
      <c r="D1313">
        <v>0.01</v>
      </c>
      <c r="E1313" t="s">
        <v>1275</v>
      </c>
      <c r="F1313" t="s">
        <v>595</v>
      </c>
      <c r="G1313" t="str">
        <f t="shared" si="2564"/>
        <v>DL2022009</v>
      </c>
      <c r="H1313" t="str">
        <f t="shared" si="2565"/>
        <v>20</v>
      </c>
      <c r="I1313" t="str">
        <f t="shared" si="2566"/>
        <v>Sortmundet kutling_20_20220831_DL2022009_NaestvedGym_HF</v>
      </c>
      <c r="J1313" t="str">
        <f>VLOOKUP(MID(C1313,4,6),Datasæt_Analysesystemer!$B$2:$E$69,3,FALSE)</f>
        <v>Sortmundet kutling</v>
      </c>
      <c r="K1313" t="str">
        <f t="shared" si="2567"/>
        <v>EP</v>
      </c>
      <c r="L1313" s="7" t="str">
        <f t="shared" si="2579"/>
        <v>No Ct</v>
      </c>
      <c r="M1313" t="str">
        <f t="shared" si="2568"/>
        <v/>
      </c>
      <c r="N1313" t="str">
        <f t="shared" si="2569"/>
        <v/>
      </c>
      <c r="O1313" t="str">
        <f t="shared" si="2570"/>
        <v/>
      </c>
      <c r="Y1313" t="str">
        <f>O1315</f>
        <v/>
      </c>
    </row>
    <row r="1314" spans="1:25" x14ac:dyDescent="0.25">
      <c r="A1314" t="s">
        <v>188</v>
      </c>
      <c r="B1314" t="s">
        <v>23</v>
      </c>
      <c r="C1314" t="s">
        <v>590</v>
      </c>
      <c r="D1314">
        <v>0.01</v>
      </c>
      <c r="E1314" t="s">
        <v>1275</v>
      </c>
      <c r="F1314" t="s">
        <v>595</v>
      </c>
      <c r="G1314" t="str">
        <f t="shared" si="2564"/>
        <v>DL2022009</v>
      </c>
      <c r="H1314" t="str">
        <f t="shared" si="2565"/>
        <v>21</v>
      </c>
      <c r="I1314" t="str">
        <f t="shared" si="2566"/>
        <v>Blå svømmekrabbe_21_20220831_DL2022009_NaestvedGym_HF</v>
      </c>
      <c r="J1314" t="str">
        <f>VLOOKUP(MID(C1314,4,6),Datasæt_Analysesystemer!$B$2:$E$69,3,FALSE)</f>
        <v>Blå svømmekrabbe</v>
      </c>
      <c r="K1314" t="str">
        <f t="shared" si="2567"/>
        <v>PK</v>
      </c>
      <c r="L1314" s="7" t="str">
        <f t="shared" si="2579"/>
        <v>No Ct</v>
      </c>
      <c r="M1314">
        <f t="shared" si="2568"/>
        <v>0</v>
      </c>
      <c r="N1314">
        <f t="shared" si="2569"/>
        <v>0</v>
      </c>
      <c r="O1314">
        <f t="shared" si="2570"/>
        <v>0</v>
      </c>
      <c r="Q1314">
        <f t="shared" ref="Q1314" si="2604">IF(L1316="No Ct",0,L1316)</f>
        <v>0</v>
      </c>
      <c r="R1314">
        <f t="shared" ref="R1314" si="2605">IF(L1317="No Ct",0,L1317)</f>
        <v>0</v>
      </c>
      <c r="S1314" t="str">
        <f t="shared" ref="S1314" si="2606">IF(AND(M1314&gt;0,N1314=0),"Valid","Invalid")</f>
        <v>Invalid</v>
      </c>
      <c r="T1314" t="str">
        <f t="shared" ref="T1314" si="2607">IF(OR(Q1314&gt;1,R1314&gt;1),"Present","Absent")</f>
        <v>Absent</v>
      </c>
      <c r="U1314" t="str">
        <f t="shared" ref="U1314" si="2608">IF(OR(AND(Q1314&gt;1,Q1314&lt;41),AND(R1314&gt;1,R1314&lt;41)),"Ct&lt;41","Ct&gt;41")</f>
        <v>Ct&gt;41</v>
      </c>
      <c r="V1314" t="str">
        <f t="shared" ref="V1314" si="2609">J1314</f>
        <v>Blå svømmekrabbe</v>
      </c>
      <c r="W1314" t="str">
        <f t="shared" ref="W1314" si="2610">MID(F1314,10,9)</f>
        <v>DL2022009</v>
      </c>
      <c r="X1314" t="str">
        <f t="shared" ref="X1314" si="2611">W1314&amp;"_"&amp;V1314&amp;"_"&amp;S1314&amp;"_"&amp;T1314&amp;"_"&amp;U1314</f>
        <v>DL2022009_Blå svømmekrabbe_Invalid_Absent_Ct&gt;41</v>
      </c>
    </row>
    <row r="1315" spans="1:25" x14ac:dyDescent="0.25">
      <c r="A1315" t="s">
        <v>164</v>
      </c>
      <c r="B1315" t="s">
        <v>51</v>
      </c>
      <c r="C1315" t="s">
        <v>578</v>
      </c>
      <c r="D1315">
        <v>0.01</v>
      </c>
      <c r="E1315" t="s">
        <v>1275</v>
      </c>
      <c r="F1315" t="s">
        <v>595</v>
      </c>
      <c r="G1315" t="str">
        <f t="shared" si="2564"/>
        <v>DL2022009</v>
      </c>
      <c r="H1315" t="str">
        <f t="shared" si="2565"/>
        <v>21</v>
      </c>
      <c r="I1315" t="str">
        <f t="shared" si="2566"/>
        <v>Blå svømmekrabbe_21_20220831_DL2022009_NaestvedGym_HF</v>
      </c>
      <c r="J1315" t="str">
        <f>VLOOKUP(MID(C1315,4,6),Datasæt_Analysesystemer!$B$2:$E$69,3,FALSE)</f>
        <v>Blå svømmekrabbe</v>
      </c>
      <c r="K1315" t="str">
        <f t="shared" si="2567"/>
        <v>NK</v>
      </c>
      <c r="L1315" s="7" t="str">
        <f t="shared" si="2579"/>
        <v>No Ct</v>
      </c>
      <c r="M1315" t="str">
        <f t="shared" si="2568"/>
        <v/>
      </c>
      <c r="N1315" t="str">
        <f t="shared" si="2569"/>
        <v/>
      </c>
      <c r="O1315" t="str">
        <f t="shared" si="2570"/>
        <v/>
      </c>
    </row>
    <row r="1316" spans="1:25" x14ac:dyDescent="0.25">
      <c r="A1316" t="s">
        <v>128</v>
      </c>
      <c r="B1316" t="s">
        <v>76</v>
      </c>
      <c r="C1316" t="s">
        <v>566</v>
      </c>
      <c r="D1316">
        <v>0.01</v>
      </c>
      <c r="E1316" t="s">
        <v>1275</v>
      </c>
      <c r="F1316" t="s">
        <v>595</v>
      </c>
      <c r="G1316" t="str">
        <f t="shared" si="2564"/>
        <v>DL2022009</v>
      </c>
      <c r="H1316" t="str">
        <f t="shared" si="2565"/>
        <v>21</v>
      </c>
      <c r="I1316" t="str">
        <f t="shared" si="2566"/>
        <v>Blå svømmekrabbe_21_20220831_DL2022009_NaestvedGym_HF</v>
      </c>
      <c r="J1316" t="str">
        <f>VLOOKUP(MID(C1316,4,6),Datasæt_Analysesystemer!$B$2:$E$69,3,FALSE)</f>
        <v>Blå svømmekrabbe</v>
      </c>
      <c r="K1316" t="str">
        <f t="shared" si="2567"/>
        <v>EP</v>
      </c>
      <c r="L1316" s="7" t="str">
        <f t="shared" si="2579"/>
        <v>No Ct</v>
      </c>
      <c r="M1316" t="str">
        <f t="shared" si="2568"/>
        <v/>
      </c>
      <c r="N1316" t="str">
        <f t="shared" si="2569"/>
        <v/>
      </c>
      <c r="O1316" t="str">
        <f t="shared" si="2570"/>
        <v/>
      </c>
    </row>
    <row r="1317" spans="1:25" x14ac:dyDescent="0.25">
      <c r="A1317" t="s">
        <v>144</v>
      </c>
      <c r="B1317" t="s">
        <v>76</v>
      </c>
      <c r="C1317" t="s">
        <v>566</v>
      </c>
      <c r="D1317">
        <v>0.01</v>
      </c>
      <c r="E1317" t="s">
        <v>1275</v>
      </c>
      <c r="F1317" t="s">
        <v>595</v>
      </c>
      <c r="G1317" t="str">
        <f t="shared" si="2564"/>
        <v>DL2022009</v>
      </c>
      <c r="H1317" t="str">
        <f t="shared" si="2565"/>
        <v>21</v>
      </c>
      <c r="I1317" t="str">
        <f t="shared" si="2566"/>
        <v>Blå svømmekrabbe_21_20220831_DL2022009_NaestvedGym_HF</v>
      </c>
      <c r="J1317" t="str">
        <f>VLOOKUP(MID(C1317,4,6),Datasæt_Analysesystemer!$B$2:$E$69,3,FALSE)</f>
        <v>Blå svømmekrabbe</v>
      </c>
      <c r="K1317" t="str">
        <f t="shared" si="2567"/>
        <v>EP</v>
      </c>
      <c r="L1317" s="7" t="str">
        <f t="shared" si="2579"/>
        <v>No Ct</v>
      </c>
      <c r="M1317" t="str">
        <f t="shared" si="2568"/>
        <v/>
      </c>
      <c r="N1317" t="str">
        <f t="shared" si="2569"/>
        <v/>
      </c>
      <c r="O1317" t="str">
        <f t="shared" si="2570"/>
        <v/>
      </c>
      <c r="Y1317" t="str">
        <f>O1319</f>
        <v/>
      </c>
    </row>
    <row r="1318" spans="1:25" x14ac:dyDescent="0.25">
      <c r="A1318" t="s">
        <v>190</v>
      </c>
      <c r="B1318" t="s">
        <v>23</v>
      </c>
      <c r="C1318" t="s">
        <v>591</v>
      </c>
      <c r="D1318">
        <v>0.01</v>
      </c>
      <c r="E1318">
        <v>26.31</v>
      </c>
      <c r="F1318" t="s">
        <v>595</v>
      </c>
      <c r="G1318" t="str">
        <f t="shared" si="2564"/>
        <v>DL2022009</v>
      </c>
      <c r="H1318" t="str">
        <f t="shared" si="2565"/>
        <v>22</v>
      </c>
      <c r="I1318" t="str">
        <f t="shared" si="2566"/>
        <v>Blå svømmekrabbe_22_20220831_DL2022009_NaestvedGym_HF</v>
      </c>
      <c r="J1318" t="str">
        <f>VLOOKUP(MID(C1318,4,6),Datasæt_Analysesystemer!$B$2:$E$69,3,FALSE)</f>
        <v>Blå svømmekrabbe</v>
      </c>
      <c r="K1318" t="str">
        <f t="shared" si="2567"/>
        <v>PK</v>
      </c>
      <c r="L1318" s="7">
        <f t="shared" si="2579"/>
        <v>26.31</v>
      </c>
      <c r="M1318">
        <f t="shared" si="2568"/>
        <v>26.31</v>
      </c>
      <c r="N1318">
        <f t="shared" si="2569"/>
        <v>0</v>
      </c>
      <c r="O1318">
        <f t="shared" si="2570"/>
        <v>0</v>
      </c>
      <c r="Q1318">
        <f t="shared" ref="Q1318" si="2612">IF(L1320="No Ct",0,L1320)</f>
        <v>0</v>
      </c>
      <c r="R1318">
        <f t="shared" ref="R1318" si="2613">IF(L1321="No Ct",0,L1321)</f>
        <v>0</v>
      </c>
      <c r="S1318" t="str">
        <f t="shared" ref="S1318" si="2614">IF(AND(M1318&gt;0,N1318=0),"Valid","Invalid")</f>
        <v>Valid</v>
      </c>
      <c r="T1318" t="str">
        <f t="shared" ref="T1318" si="2615">IF(OR(Q1318&gt;1,R1318&gt;1),"Present","Absent")</f>
        <v>Absent</v>
      </c>
      <c r="U1318" t="str">
        <f t="shared" ref="U1318" si="2616">IF(OR(AND(Q1318&gt;1,Q1318&lt;41),AND(R1318&gt;1,R1318&lt;41)),"Ct&lt;41","Ct&gt;41")</f>
        <v>Ct&gt;41</v>
      </c>
      <c r="V1318" t="str">
        <f t="shared" ref="V1318" si="2617">J1318</f>
        <v>Blå svømmekrabbe</v>
      </c>
      <c r="W1318" t="str">
        <f t="shared" ref="W1318" si="2618">MID(F1318,10,9)</f>
        <v>DL2022009</v>
      </c>
      <c r="X1318" t="str">
        <f t="shared" ref="X1318" si="2619">W1318&amp;"_"&amp;V1318&amp;"_"&amp;S1318&amp;"_"&amp;T1318&amp;"_"&amp;U1318</f>
        <v>DL2022009_Blå svømmekrabbe_Valid_Absent_Ct&gt;41</v>
      </c>
    </row>
    <row r="1319" spans="1:25" x14ac:dyDescent="0.25">
      <c r="A1319" t="s">
        <v>166</v>
      </c>
      <c r="B1319" t="s">
        <v>51</v>
      </c>
      <c r="C1319" t="s">
        <v>579</v>
      </c>
      <c r="D1319">
        <v>0.01</v>
      </c>
      <c r="E1319" t="s">
        <v>1275</v>
      </c>
      <c r="F1319" t="s">
        <v>595</v>
      </c>
      <c r="G1319" t="str">
        <f t="shared" si="2564"/>
        <v>DL2022009</v>
      </c>
      <c r="H1319" t="str">
        <f t="shared" si="2565"/>
        <v>22</v>
      </c>
      <c r="I1319" t="str">
        <f t="shared" si="2566"/>
        <v>Blå svømmekrabbe_22_20220831_DL2022009_NaestvedGym_HF</v>
      </c>
      <c r="J1319" t="str">
        <f>VLOOKUP(MID(C1319,4,6),Datasæt_Analysesystemer!$B$2:$E$69,3,FALSE)</f>
        <v>Blå svømmekrabbe</v>
      </c>
      <c r="K1319" t="str">
        <f t="shared" si="2567"/>
        <v>NK</v>
      </c>
      <c r="L1319" s="7" t="str">
        <f t="shared" si="2579"/>
        <v>No Ct</v>
      </c>
      <c r="M1319" t="str">
        <f t="shared" si="2568"/>
        <v/>
      </c>
      <c r="N1319" t="str">
        <f t="shared" si="2569"/>
        <v/>
      </c>
      <c r="O1319" t="str">
        <f t="shared" si="2570"/>
        <v/>
      </c>
    </row>
    <row r="1320" spans="1:25" x14ac:dyDescent="0.25">
      <c r="A1320" t="s">
        <v>130</v>
      </c>
      <c r="B1320" t="s">
        <v>76</v>
      </c>
      <c r="C1320" t="s">
        <v>567</v>
      </c>
      <c r="D1320">
        <v>0.01</v>
      </c>
      <c r="E1320" t="s">
        <v>1275</v>
      </c>
      <c r="F1320" t="s">
        <v>595</v>
      </c>
      <c r="G1320" t="str">
        <f t="shared" si="2564"/>
        <v>DL2022009</v>
      </c>
      <c r="H1320" t="str">
        <f t="shared" si="2565"/>
        <v>22</v>
      </c>
      <c r="I1320" t="str">
        <f t="shared" si="2566"/>
        <v>Blå svømmekrabbe_22_20220831_DL2022009_NaestvedGym_HF</v>
      </c>
      <c r="J1320" t="str">
        <f>VLOOKUP(MID(C1320,4,6),Datasæt_Analysesystemer!$B$2:$E$69,3,FALSE)</f>
        <v>Blå svømmekrabbe</v>
      </c>
      <c r="K1320" t="str">
        <f t="shared" si="2567"/>
        <v>EP</v>
      </c>
      <c r="L1320" s="7" t="str">
        <f t="shared" si="2579"/>
        <v>No Ct</v>
      </c>
      <c r="M1320" t="str">
        <f t="shared" si="2568"/>
        <v/>
      </c>
      <c r="N1320" t="str">
        <f t="shared" si="2569"/>
        <v/>
      </c>
      <c r="O1320" t="str">
        <f t="shared" si="2570"/>
        <v/>
      </c>
    </row>
    <row r="1321" spans="1:25" x14ac:dyDescent="0.25">
      <c r="A1321" t="s">
        <v>145</v>
      </c>
      <c r="B1321" t="s">
        <v>76</v>
      </c>
      <c r="C1321" t="s">
        <v>567</v>
      </c>
      <c r="D1321">
        <v>0.01</v>
      </c>
      <c r="E1321" t="s">
        <v>1275</v>
      </c>
      <c r="F1321" t="s">
        <v>595</v>
      </c>
      <c r="G1321" t="str">
        <f t="shared" si="2564"/>
        <v>DL2022009</v>
      </c>
      <c r="H1321" t="str">
        <f t="shared" si="2565"/>
        <v>22</v>
      </c>
      <c r="I1321" t="str">
        <f t="shared" si="2566"/>
        <v>Blå svømmekrabbe_22_20220831_DL2022009_NaestvedGym_HF</v>
      </c>
      <c r="J1321" t="str">
        <f>VLOOKUP(MID(C1321,4,6),Datasæt_Analysesystemer!$B$2:$E$69,3,FALSE)</f>
        <v>Blå svømmekrabbe</v>
      </c>
      <c r="K1321" t="str">
        <f t="shared" si="2567"/>
        <v>EP</v>
      </c>
      <c r="L1321" s="7" t="str">
        <f t="shared" si="2579"/>
        <v>No Ct</v>
      </c>
      <c r="M1321" t="str">
        <f t="shared" si="2568"/>
        <v/>
      </c>
      <c r="N1321" t="str">
        <f t="shared" si="2569"/>
        <v/>
      </c>
      <c r="O1321" t="str">
        <f t="shared" si="2570"/>
        <v/>
      </c>
      <c r="Y1321" t="str">
        <f>O1323</f>
        <v/>
      </c>
    </row>
    <row r="1322" spans="1:25" x14ac:dyDescent="0.25">
      <c r="A1322" t="s">
        <v>192</v>
      </c>
      <c r="B1322" t="s">
        <v>23</v>
      </c>
      <c r="C1322" t="s">
        <v>592</v>
      </c>
      <c r="D1322">
        <v>0.01</v>
      </c>
      <c r="E1322" t="s">
        <v>1275</v>
      </c>
      <c r="F1322" t="s">
        <v>595</v>
      </c>
      <c r="G1322" t="str">
        <f t="shared" si="2564"/>
        <v>DL2022009</v>
      </c>
      <c r="H1322" t="str">
        <f t="shared" si="2565"/>
        <v>23</v>
      </c>
      <c r="I1322" t="str">
        <f t="shared" si="2566"/>
        <v>Asiatisk strandkrabbe_23_20220831_DL2022009_NaestvedGym_HF</v>
      </c>
      <c r="J1322" t="str">
        <f>VLOOKUP(MID(C1322,4,6),Datasæt_Analysesystemer!$B$2:$E$69,3,FALSE)</f>
        <v>Asiatisk strandkrabbe</v>
      </c>
      <c r="K1322" t="str">
        <f t="shared" si="2567"/>
        <v>PK</v>
      </c>
      <c r="L1322" s="7" t="str">
        <f t="shared" si="2579"/>
        <v>No Ct</v>
      </c>
      <c r="M1322">
        <f t="shared" si="2568"/>
        <v>0</v>
      </c>
      <c r="N1322">
        <f t="shared" si="2569"/>
        <v>0</v>
      </c>
      <c r="O1322">
        <f t="shared" si="2570"/>
        <v>0</v>
      </c>
      <c r="Q1322">
        <f t="shared" ref="Q1322" si="2620">IF(L1324="No Ct",0,L1324)</f>
        <v>0</v>
      </c>
      <c r="R1322">
        <f t="shared" ref="R1322" si="2621">IF(L1325="No Ct",0,L1325)</f>
        <v>0</v>
      </c>
      <c r="S1322" t="str">
        <f t="shared" ref="S1322" si="2622">IF(AND(M1322&gt;0,N1322=0),"Valid","Invalid")</f>
        <v>Invalid</v>
      </c>
      <c r="T1322" t="str">
        <f t="shared" ref="T1322" si="2623">IF(OR(Q1322&gt;1,R1322&gt;1),"Present","Absent")</f>
        <v>Absent</v>
      </c>
      <c r="U1322" t="str">
        <f t="shared" ref="U1322" si="2624">IF(OR(AND(Q1322&gt;1,Q1322&lt;41),AND(R1322&gt;1,R1322&lt;41)),"Ct&lt;41","Ct&gt;41")</f>
        <v>Ct&gt;41</v>
      </c>
      <c r="V1322" t="str">
        <f t="shared" ref="V1322" si="2625">J1322</f>
        <v>Asiatisk strandkrabbe</v>
      </c>
      <c r="W1322" t="str">
        <f t="shared" ref="W1322" si="2626">MID(F1322,10,9)</f>
        <v>DL2022009</v>
      </c>
      <c r="X1322" t="str">
        <f t="shared" ref="X1322" si="2627">W1322&amp;"_"&amp;V1322&amp;"_"&amp;S1322&amp;"_"&amp;T1322&amp;"_"&amp;U1322</f>
        <v>DL2022009_Asiatisk strandkrabbe_Invalid_Absent_Ct&gt;41</v>
      </c>
    </row>
    <row r="1323" spans="1:25" x14ac:dyDescent="0.25">
      <c r="A1323" t="s">
        <v>168</v>
      </c>
      <c r="B1323" t="s">
        <v>51</v>
      </c>
      <c r="C1323" t="s">
        <v>580</v>
      </c>
      <c r="D1323">
        <v>0.01</v>
      </c>
      <c r="E1323" t="s">
        <v>1275</v>
      </c>
      <c r="F1323" t="s">
        <v>595</v>
      </c>
      <c r="G1323" t="str">
        <f t="shared" si="2564"/>
        <v>DL2022009</v>
      </c>
      <c r="H1323" t="str">
        <f t="shared" si="2565"/>
        <v>23</v>
      </c>
      <c r="I1323" t="str">
        <f t="shared" si="2566"/>
        <v>Asiatisk strandkrabbe_23_20220831_DL2022009_NaestvedGym_HF</v>
      </c>
      <c r="J1323" t="str">
        <f>VLOOKUP(MID(C1323,4,6),Datasæt_Analysesystemer!$B$2:$E$69,3,FALSE)</f>
        <v>Asiatisk strandkrabbe</v>
      </c>
      <c r="K1323" t="str">
        <f t="shared" si="2567"/>
        <v>NK</v>
      </c>
      <c r="L1323" s="7" t="str">
        <f t="shared" si="2579"/>
        <v>No Ct</v>
      </c>
      <c r="M1323" t="str">
        <f t="shared" si="2568"/>
        <v/>
      </c>
      <c r="N1323" t="str">
        <f t="shared" si="2569"/>
        <v/>
      </c>
      <c r="O1323" t="str">
        <f t="shared" si="2570"/>
        <v/>
      </c>
    </row>
    <row r="1324" spans="1:25" x14ac:dyDescent="0.25">
      <c r="A1324" t="s">
        <v>132</v>
      </c>
      <c r="B1324" t="s">
        <v>76</v>
      </c>
      <c r="C1324" t="s">
        <v>568</v>
      </c>
      <c r="D1324">
        <v>0.01</v>
      </c>
      <c r="E1324" t="s">
        <v>1275</v>
      </c>
      <c r="F1324" t="s">
        <v>595</v>
      </c>
      <c r="G1324" t="str">
        <f t="shared" si="2564"/>
        <v>DL2022009</v>
      </c>
      <c r="H1324" t="str">
        <f t="shared" si="2565"/>
        <v>23</v>
      </c>
      <c r="I1324" t="str">
        <f t="shared" si="2566"/>
        <v>Asiatisk strandkrabbe_23_20220831_DL2022009_NaestvedGym_HF</v>
      </c>
      <c r="J1324" t="str">
        <f>VLOOKUP(MID(C1324,4,6),Datasæt_Analysesystemer!$B$2:$E$69,3,FALSE)</f>
        <v>Asiatisk strandkrabbe</v>
      </c>
      <c r="K1324" t="str">
        <f t="shared" si="2567"/>
        <v>EP</v>
      </c>
      <c r="L1324" s="7" t="str">
        <f t="shared" si="2579"/>
        <v>No Ct</v>
      </c>
      <c r="M1324" t="str">
        <f t="shared" si="2568"/>
        <v/>
      </c>
      <c r="N1324" t="str">
        <f t="shared" si="2569"/>
        <v/>
      </c>
      <c r="O1324" t="str">
        <f t="shared" si="2570"/>
        <v/>
      </c>
    </row>
    <row r="1325" spans="1:25" x14ac:dyDescent="0.25">
      <c r="A1325" t="s">
        <v>146</v>
      </c>
      <c r="B1325" t="s">
        <v>76</v>
      </c>
      <c r="C1325" t="s">
        <v>568</v>
      </c>
      <c r="D1325">
        <v>0.01</v>
      </c>
      <c r="E1325" t="s">
        <v>1275</v>
      </c>
      <c r="F1325" t="s">
        <v>595</v>
      </c>
      <c r="G1325" t="str">
        <f t="shared" si="2564"/>
        <v>DL2022009</v>
      </c>
      <c r="H1325" t="str">
        <f t="shared" si="2565"/>
        <v>23</v>
      </c>
      <c r="I1325" t="str">
        <f t="shared" si="2566"/>
        <v>Asiatisk strandkrabbe_23_20220831_DL2022009_NaestvedGym_HF</v>
      </c>
      <c r="J1325" t="str">
        <f>VLOOKUP(MID(C1325,4,6),Datasæt_Analysesystemer!$B$2:$E$69,3,FALSE)</f>
        <v>Asiatisk strandkrabbe</v>
      </c>
      <c r="K1325" t="str">
        <f t="shared" si="2567"/>
        <v>EP</v>
      </c>
      <c r="L1325" s="7" t="str">
        <f t="shared" si="2579"/>
        <v>No Ct</v>
      </c>
      <c r="M1325" t="str">
        <f t="shared" si="2568"/>
        <v/>
      </c>
      <c r="N1325" t="str">
        <f t="shared" si="2569"/>
        <v/>
      </c>
      <c r="O1325" t="str">
        <f t="shared" si="2570"/>
        <v/>
      </c>
      <c r="Y1325" t="str">
        <f>O1327</f>
        <v/>
      </c>
    </row>
    <row r="1326" spans="1:25" x14ac:dyDescent="0.25">
      <c r="A1326" t="s">
        <v>194</v>
      </c>
      <c r="B1326" t="s">
        <v>23</v>
      </c>
      <c r="C1326" t="s">
        <v>593</v>
      </c>
      <c r="D1326">
        <v>0.01</v>
      </c>
      <c r="E1326" t="s">
        <v>1275</v>
      </c>
      <c r="F1326" t="s">
        <v>595</v>
      </c>
      <c r="G1326" t="str">
        <f t="shared" si="2564"/>
        <v>DL2022009</v>
      </c>
      <c r="H1326" t="str">
        <f t="shared" si="2565"/>
        <v>24</v>
      </c>
      <c r="I1326" t="str">
        <f t="shared" si="2566"/>
        <v>Asiatisk strandkrabbe_24_20220831_DL2022009_NaestvedGym_HF</v>
      </c>
      <c r="J1326" t="str">
        <f>VLOOKUP(MID(C1326,4,6),Datasæt_Analysesystemer!$B$2:$E$69,3,FALSE)</f>
        <v>Asiatisk strandkrabbe</v>
      </c>
      <c r="K1326" t="str">
        <f t="shared" si="2567"/>
        <v>PK</v>
      </c>
      <c r="L1326" s="7" t="str">
        <f t="shared" si="2579"/>
        <v>No Ct</v>
      </c>
      <c r="M1326">
        <f t="shared" si="2568"/>
        <v>0</v>
      </c>
      <c r="N1326">
        <f t="shared" si="2569"/>
        <v>0</v>
      </c>
      <c r="O1326">
        <f t="shared" si="2570"/>
        <v>0</v>
      </c>
      <c r="Q1326">
        <f t="shared" ref="Q1326" si="2628">IF(L1328="No Ct",0,L1328)</f>
        <v>0</v>
      </c>
      <c r="R1326">
        <f t="shared" ref="R1326" si="2629">IF(L1329="No Ct",0,L1329)</f>
        <v>0</v>
      </c>
      <c r="S1326" t="str">
        <f t="shared" ref="S1326" si="2630">IF(AND(M1326&gt;0,N1326=0),"Valid","Invalid")</f>
        <v>Invalid</v>
      </c>
      <c r="T1326" t="str">
        <f t="shared" ref="T1326" si="2631">IF(OR(Q1326&gt;1,R1326&gt;1),"Present","Absent")</f>
        <v>Absent</v>
      </c>
      <c r="U1326" t="str">
        <f t="shared" ref="U1326" si="2632">IF(OR(AND(Q1326&gt;1,Q1326&lt;41),AND(R1326&gt;1,R1326&lt;41)),"Ct&lt;41","Ct&gt;41")</f>
        <v>Ct&gt;41</v>
      </c>
      <c r="V1326" t="str">
        <f t="shared" ref="V1326" si="2633">J1326</f>
        <v>Asiatisk strandkrabbe</v>
      </c>
      <c r="W1326" t="str">
        <f t="shared" ref="W1326" si="2634">MID(F1326,10,9)</f>
        <v>DL2022009</v>
      </c>
      <c r="X1326" t="str">
        <f t="shared" ref="X1326" si="2635">W1326&amp;"_"&amp;V1326&amp;"_"&amp;S1326&amp;"_"&amp;T1326&amp;"_"&amp;U1326</f>
        <v>DL2022009_Asiatisk strandkrabbe_Invalid_Absent_Ct&gt;41</v>
      </c>
    </row>
    <row r="1327" spans="1:25" x14ac:dyDescent="0.25">
      <c r="A1327" t="s">
        <v>170</v>
      </c>
      <c r="B1327" t="s">
        <v>51</v>
      </c>
      <c r="C1327" t="s">
        <v>581</v>
      </c>
      <c r="D1327">
        <v>0.01</v>
      </c>
      <c r="E1327" t="s">
        <v>1275</v>
      </c>
      <c r="F1327" t="s">
        <v>595</v>
      </c>
      <c r="G1327" t="str">
        <f t="shared" si="2564"/>
        <v>DL2022009</v>
      </c>
      <c r="H1327" t="str">
        <f t="shared" si="2565"/>
        <v>24</v>
      </c>
      <c r="I1327" t="str">
        <f t="shared" si="2566"/>
        <v>Asiatisk strandkrabbe_24_20220831_DL2022009_NaestvedGym_HF</v>
      </c>
      <c r="J1327" t="str">
        <f>VLOOKUP(MID(C1327,4,6),Datasæt_Analysesystemer!$B$2:$E$69,3,FALSE)</f>
        <v>Asiatisk strandkrabbe</v>
      </c>
      <c r="K1327" t="str">
        <f t="shared" si="2567"/>
        <v>NK</v>
      </c>
      <c r="L1327" s="7" t="str">
        <f t="shared" si="2579"/>
        <v>No Ct</v>
      </c>
      <c r="M1327" t="str">
        <f t="shared" si="2568"/>
        <v/>
      </c>
      <c r="N1327" t="str">
        <f t="shared" si="2569"/>
        <v/>
      </c>
      <c r="O1327" t="str">
        <f t="shared" si="2570"/>
        <v/>
      </c>
    </row>
    <row r="1328" spans="1:25" x14ac:dyDescent="0.25">
      <c r="A1328" t="s">
        <v>134</v>
      </c>
      <c r="B1328" t="s">
        <v>76</v>
      </c>
      <c r="C1328" t="s">
        <v>569</v>
      </c>
      <c r="D1328">
        <v>0.01</v>
      </c>
      <c r="E1328" t="s">
        <v>1275</v>
      </c>
      <c r="F1328" t="s">
        <v>595</v>
      </c>
      <c r="G1328" t="str">
        <f t="shared" si="2564"/>
        <v>DL2022009</v>
      </c>
      <c r="H1328" t="str">
        <f t="shared" si="2565"/>
        <v>24</v>
      </c>
      <c r="I1328" t="str">
        <f t="shared" si="2566"/>
        <v>Asiatisk strandkrabbe_24_20220831_DL2022009_NaestvedGym_HF</v>
      </c>
      <c r="J1328" t="str">
        <f>VLOOKUP(MID(C1328,4,6),Datasæt_Analysesystemer!$B$2:$E$69,3,FALSE)</f>
        <v>Asiatisk strandkrabbe</v>
      </c>
      <c r="K1328" t="str">
        <f t="shared" si="2567"/>
        <v>EP</v>
      </c>
      <c r="L1328" s="7" t="str">
        <f t="shared" si="2579"/>
        <v>No Ct</v>
      </c>
      <c r="M1328" t="str">
        <f t="shared" si="2568"/>
        <v/>
      </c>
      <c r="N1328" t="str">
        <f t="shared" si="2569"/>
        <v/>
      </c>
      <c r="O1328" t="str">
        <f t="shared" si="2570"/>
        <v/>
      </c>
    </row>
    <row r="1329" spans="1:25" x14ac:dyDescent="0.25">
      <c r="A1329" t="s">
        <v>147</v>
      </c>
      <c r="B1329" t="s">
        <v>76</v>
      </c>
      <c r="C1329" t="s">
        <v>569</v>
      </c>
      <c r="D1329">
        <v>0.01</v>
      </c>
      <c r="E1329" t="s">
        <v>1275</v>
      </c>
      <c r="F1329" t="s">
        <v>595</v>
      </c>
      <c r="G1329" t="str">
        <f t="shared" si="2564"/>
        <v>DL2022009</v>
      </c>
      <c r="H1329" t="str">
        <f t="shared" si="2565"/>
        <v>24</v>
      </c>
      <c r="I1329" t="str">
        <f t="shared" si="2566"/>
        <v>Asiatisk strandkrabbe_24_20220831_DL2022009_NaestvedGym_HF</v>
      </c>
      <c r="J1329" t="str">
        <f>VLOOKUP(MID(C1329,4,6),Datasæt_Analysesystemer!$B$2:$E$69,3,FALSE)</f>
        <v>Asiatisk strandkrabbe</v>
      </c>
      <c r="K1329" t="str">
        <f t="shared" si="2567"/>
        <v>EP</v>
      </c>
      <c r="L1329" s="7" t="str">
        <f t="shared" si="2579"/>
        <v>No Ct</v>
      </c>
      <c r="M1329" t="str">
        <f t="shared" si="2568"/>
        <v/>
      </c>
      <c r="N1329" t="str">
        <f t="shared" si="2569"/>
        <v/>
      </c>
      <c r="O1329" t="str">
        <f t="shared" si="2570"/>
        <v/>
      </c>
      <c r="Y1329" t="str">
        <f>O1331</f>
        <v/>
      </c>
    </row>
    <row r="1330" spans="1:25" x14ac:dyDescent="0.25">
      <c r="A1330" t="s">
        <v>22</v>
      </c>
      <c r="B1330" t="s">
        <v>23</v>
      </c>
      <c r="C1330" t="s">
        <v>522</v>
      </c>
      <c r="D1330">
        <v>0.01</v>
      </c>
      <c r="E1330">
        <v>18.079999999999998</v>
      </c>
      <c r="F1330" t="s">
        <v>596</v>
      </c>
      <c r="G1330" t="str">
        <f t="shared" si="2564"/>
        <v>DL2022007</v>
      </c>
      <c r="H1330" t="str">
        <f t="shared" si="2565"/>
        <v>01</v>
      </c>
      <c r="I1330" t="str">
        <f t="shared" si="2566"/>
        <v>Skrubbe_01_20220901_DL2022007_GentofteHF</v>
      </c>
      <c r="J1330" t="str">
        <f>VLOOKUP(MID(C1330,4,6),Datasæt_Analysesystemer!$B$2:$E$69,3,FALSE)</f>
        <v>Skrubbe</v>
      </c>
      <c r="K1330" t="str">
        <f t="shared" si="2567"/>
        <v>PK</v>
      </c>
      <c r="L1330" s="7">
        <f t="shared" si="2579"/>
        <v>18.079999999999998</v>
      </c>
      <c r="M1330">
        <f t="shared" si="2568"/>
        <v>18.079999999999998</v>
      </c>
      <c r="N1330">
        <f t="shared" si="2569"/>
        <v>0</v>
      </c>
      <c r="O1330">
        <f t="shared" si="2570"/>
        <v>0</v>
      </c>
      <c r="Q1330">
        <f t="shared" ref="Q1330" si="2636">IF(L1332="No Ct",0,L1332)</f>
        <v>0</v>
      </c>
      <c r="R1330">
        <f t="shared" ref="R1330" si="2637">IF(L1333="No Ct",0,L1333)</f>
        <v>0</v>
      </c>
      <c r="S1330" t="str">
        <f t="shared" ref="S1330" si="2638">IF(AND(M1330&gt;0,N1330=0),"Valid","Invalid")</f>
        <v>Valid</v>
      </c>
      <c r="T1330" t="str">
        <f t="shared" ref="T1330" si="2639">IF(OR(Q1330&gt;1,R1330&gt;1),"Present","Absent")</f>
        <v>Absent</v>
      </c>
      <c r="U1330" t="str">
        <f t="shared" ref="U1330" si="2640">IF(OR(AND(Q1330&gt;1,Q1330&lt;41),AND(R1330&gt;1,R1330&lt;41)),"Ct&lt;41","Ct&gt;41")</f>
        <v>Ct&gt;41</v>
      </c>
      <c r="V1330" t="str">
        <f t="shared" ref="V1330" si="2641">J1330</f>
        <v>Skrubbe</v>
      </c>
      <c r="W1330" t="str">
        <f t="shared" ref="W1330" si="2642">MID(F1330,10,9)</f>
        <v>DL2022007</v>
      </c>
      <c r="X1330" t="str">
        <f t="shared" ref="X1330" si="2643">W1330&amp;"_"&amp;V1330&amp;"_"&amp;S1330&amp;"_"&amp;T1330&amp;"_"&amp;U1330</f>
        <v>DL2022007_Skrubbe_Valid_Absent_Ct&gt;41</v>
      </c>
    </row>
    <row r="1331" spans="1:25" x14ac:dyDescent="0.25">
      <c r="A1331" t="s">
        <v>50</v>
      </c>
      <c r="B1331" t="s">
        <v>51</v>
      </c>
      <c r="C1331" t="s">
        <v>534</v>
      </c>
      <c r="D1331">
        <v>0.01</v>
      </c>
      <c r="E1331" t="s">
        <v>1275</v>
      </c>
      <c r="F1331" t="s">
        <v>596</v>
      </c>
      <c r="G1331" t="str">
        <f t="shared" si="2564"/>
        <v>DL2022007</v>
      </c>
      <c r="H1331" t="str">
        <f t="shared" si="2565"/>
        <v>01</v>
      </c>
      <c r="I1331" t="str">
        <f t="shared" si="2566"/>
        <v>Skrubbe_01_20220901_DL2022007_GentofteHF</v>
      </c>
      <c r="J1331" t="str">
        <f>VLOOKUP(MID(C1331,4,6),Datasæt_Analysesystemer!$B$2:$E$69,3,FALSE)</f>
        <v>Skrubbe</v>
      </c>
      <c r="K1331" t="str">
        <f t="shared" si="2567"/>
        <v>NK</v>
      </c>
      <c r="L1331" s="7" t="str">
        <f t="shared" si="2579"/>
        <v>No Ct</v>
      </c>
      <c r="M1331" t="str">
        <f t="shared" si="2568"/>
        <v/>
      </c>
      <c r="N1331" t="str">
        <f t="shared" si="2569"/>
        <v/>
      </c>
      <c r="O1331" t="str">
        <f t="shared" si="2570"/>
        <v/>
      </c>
    </row>
    <row r="1332" spans="1:25" x14ac:dyDescent="0.25">
      <c r="A1332" t="s">
        <v>75</v>
      </c>
      <c r="B1332" t="s">
        <v>76</v>
      </c>
      <c r="C1332" t="s">
        <v>546</v>
      </c>
      <c r="D1332">
        <v>0.01</v>
      </c>
      <c r="E1332" t="s">
        <v>1275</v>
      </c>
      <c r="F1332" t="s">
        <v>596</v>
      </c>
      <c r="G1332" t="str">
        <f t="shared" si="2564"/>
        <v>DL2022007</v>
      </c>
      <c r="H1332" t="str">
        <f t="shared" si="2565"/>
        <v>01</v>
      </c>
      <c r="I1332" t="str">
        <f t="shared" si="2566"/>
        <v>Skrubbe_01_20220901_DL2022007_GentofteHF</v>
      </c>
      <c r="J1332" t="str">
        <f>VLOOKUP(MID(C1332,4,6),Datasæt_Analysesystemer!$B$2:$E$69,3,FALSE)</f>
        <v>Skrubbe</v>
      </c>
      <c r="K1332" t="str">
        <f t="shared" si="2567"/>
        <v>EP</v>
      </c>
      <c r="L1332" s="7" t="str">
        <f t="shared" si="2579"/>
        <v>No Ct</v>
      </c>
      <c r="M1332" t="str">
        <f t="shared" si="2568"/>
        <v/>
      </c>
      <c r="N1332" t="str">
        <f t="shared" si="2569"/>
        <v/>
      </c>
      <c r="O1332" t="str">
        <f t="shared" si="2570"/>
        <v/>
      </c>
    </row>
    <row r="1333" spans="1:25" x14ac:dyDescent="0.25">
      <c r="A1333" t="s">
        <v>100</v>
      </c>
      <c r="B1333" t="s">
        <v>76</v>
      </c>
      <c r="C1333" t="s">
        <v>546</v>
      </c>
      <c r="D1333">
        <v>0.01</v>
      </c>
      <c r="E1333" t="s">
        <v>1275</v>
      </c>
      <c r="F1333" t="s">
        <v>596</v>
      </c>
      <c r="G1333" t="str">
        <f t="shared" si="2564"/>
        <v>DL2022007</v>
      </c>
      <c r="H1333" t="str">
        <f t="shared" si="2565"/>
        <v>01</v>
      </c>
      <c r="I1333" t="str">
        <f t="shared" si="2566"/>
        <v>Skrubbe_01_20220901_DL2022007_GentofteHF</v>
      </c>
      <c r="J1333" t="str">
        <f>VLOOKUP(MID(C1333,4,6),Datasæt_Analysesystemer!$B$2:$E$69,3,FALSE)</f>
        <v>Skrubbe</v>
      </c>
      <c r="K1333" t="str">
        <f t="shared" si="2567"/>
        <v>EP</v>
      </c>
      <c r="L1333" s="7" t="str">
        <f t="shared" si="2579"/>
        <v>No Ct</v>
      </c>
      <c r="M1333" t="str">
        <f t="shared" si="2568"/>
        <v/>
      </c>
      <c r="N1333" t="str">
        <f t="shared" si="2569"/>
        <v/>
      </c>
      <c r="O1333" t="str">
        <f t="shared" si="2570"/>
        <v/>
      </c>
      <c r="Y1333" t="str">
        <f>O1335</f>
        <v/>
      </c>
    </row>
    <row r="1334" spans="1:25" x14ac:dyDescent="0.25">
      <c r="A1334" t="s">
        <v>27</v>
      </c>
      <c r="B1334" t="s">
        <v>23</v>
      </c>
      <c r="C1334" t="s">
        <v>523</v>
      </c>
      <c r="D1334">
        <v>0.01</v>
      </c>
      <c r="E1334">
        <v>25.33</v>
      </c>
      <c r="F1334" t="s">
        <v>596</v>
      </c>
      <c r="G1334" t="str">
        <f t="shared" si="2564"/>
        <v>DL2022007</v>
      </c>
      <c r="H1334" t="str">
        <f t="shared" si="2565"/>
        <v>02</v>
      </c>
      <c r="I1334" t="str">
        <f t="shared" si="2566"/>
        <v>Skrubbe_02_20220901_DL2022007_GentofteHF</v>
      </c>
      <c r="J1334" t="str">
        <f>VLOOKUP(MID(C1334,4,6),Datasæt_Analysesystemer!$B$2:$E$69,3,FALSE)</f>
        <v>Skrubbe</v>
      </c>
      <c r="K1334" t="str">
        <f t="shared" si="2567"/>
        <v>PK</v>
      </c>
      <c r="L1334" s="7">
        <f t="shared" si="2579"/>
        <v>25.33</v>
      </c>
      <c r="M1334">
        <f t="shared" si="2568"/>
        <v>25.33</v>
      </c>
      <c r="N1334">
        <f t="shared" si="2569"/>
        <v>0</v>
      </c>
      <c r="O1334">
        <f t="shared" si="2570"/>
        <v>37.979999999999997</v>
      </c>
      <c r="Q1334">
        <f t="shared" ref="Q1334" si="2644">IF(L1336="No Ct",0,L1336)</f>
        <v>37.979999999999997</v>
      </c>
      <c r="R1334">
        <f t="shared" ref="R1334" si="2645">IF(L1337="No Ct",0,L1337)</f>
        <v>0</v>
      </c>
      <c r="S1334" t="str">
        <f t="shared" ref="S1334" si="2646">IF(AND(M1334&gt;0,N1334=0),"Valid","Invalid")</f>
        <v>Valid</v>
      </c>
      <c r="T1334" t="str">
        <f t="shared" ref="T1334" si="2647">IF(OR(Q1334&gt;1,R1334&gt;1),"Present","Absent")</f>
        <v>Present</v>
      </c>
      <c r="U1334" t="str">
        <f t="shared" ref="U1334" si="2648">IF(OR(AND(Q1334&gt;1,Q1334&lt;41),AND(R1334&gt;1,R1334&lt;41)),"Ct&lt;41","Ct&gt;41")</f>
        <v>Ct&lt;41</v>
      </c>
      <c r="V1334" t="str">
        <f t="shared" ref="V1334" si="2649">J1334</f>
        <v>Skrubbe</v>
      </c>
      <c r="W1334" t="str">
        <f t="shared" ref="W1334" si="2650">MID(F1334,10,9)</f>
        <v>DL2022007</v>
      </c>
      <c r="X1334" t="str">
        <f t="shared" ref="X1334" si="2651">W1334&amp;"_"&amp;V1334&amp;"_"&amp;S1334&amp;"_"&amp;T1334&amp;"_"&amp;U1334</f>
        <v>DL2022007_Skrubbe_Valid_Present_Ct&lt;41</v>
      </c>
    </row>
    <row r="1335" spans="1:25" x14ac:dyDescent="0.25">
      <c r="A1335" t="s">
        <v>53</v>
      </c>
      <c r="B1335" t="s">
        <v>51</v>
      </c>
      <c r="C1335" t="s">
        <v>535</v>
      </c>
      <c r="D1335">
        <v>0.01</v>
      </c>
      <c r="E1335" t="s">
        <v>1275</v>
      </c>
      <c r="F1335" t="s">
        <v>596</v>
      </c>
      <c r="G1335" t="str">
        <f t="shared" si="2564"/>
        <v>DL2022007</v>
      </c>
      <c r="H1335" t="str">
        <f t="shared" si="2565"/>
        <v>02</v>
      </c>
      <c r="I1335" t="str">
        <f t="shared" si="2566"/>
        <v>Skrubbe_02_20220901_DL2022007_GentofteHF</v>
      </c>
      <c r="J1335" t="str">
        <f>VLOOKUP(MID(C1335,4,6),Datasæt_Analysesystemer!$B$2:$E$69,3,FALSE)</f>
        <v>Skrubbe</v>
      </c>
      <c r="K1335" t="str">
        <f t="shared" si="2567"/>
        <v>NK</v>
      </c>
      <c r="L1335" s="7" t="str">
        <f t="shared" si="2579"/>
        <v>No Ct</v>
      </c>
      <c r="M1335" t="str">
        <f t="shared" si="2568"/>
        <v/>
      </c>
      <c r="N1335" t="str">
        <f t="shared" si="2569"/>
        <v/>
      </c>
      <c r="O1335" t="str">
        <f t="shared" si="2570"/>
        <v/>
      </c>
    </row>
    <row r="1336" spans="1:25" x14ac:dyDescent="0.25">
      <c r="A1336" t="s">
        <v>78</v>
      </c>
      <c r="B1336" t="s">
        <v>76</v>
      </c>
      <c r="C1336" t="s">
        <v>547</v>
      </c>
      <c r="D1336">
        <v>0.01</v>
      </c>
      <c r="E1336">
        <v>37.979999999999997</v>
      </c>
      <c r="F1336" t="s">
        <v>596</v>
      </c>
      <c r="G1336" t="str">
        <f t="shared" si="2564"/>
        <v>DL2022007</v>
      </c>
      <c r="H1336" t="str">
        <f t="shared" si="2565"/>
        <v>02</v>
      </c>
      <c r="I1336" t="str">
        <f t="shared" si="2566"/>
        <v>Skrubbe_02_20220901_DL2022007_GentofteHF</v>
      </c>
      <c r="J1336" t="str">
        <f>VLOOKUP(MID(C1336,4,6),Datasæt_Analysesystemer!$B$2:$E$69,3,FALSE)</f>
        <v>Skrubbe</v>
      </c>
      <c r="K1336" t="str">
        <f t="shared" si="2567"/>
        <v>EP</v>
      </c>
      <c r="L1336" s="7">
        <f t="shared" si="2579"/>
        <v>37.979999999999997</v>
      </c>
      <c r="M1336" t="str">
        <f t="shared" si="2568"/>
        <v/>
      </c>
      <c r="N1336" t="str">
        <f t="shared" si="2569"/>
        <v/>
      </c>
      <c r="O1336" t="str">
        <f t="shared" si="2570"/>
        <v/>
      </c>
    </row>
    <row r="1337" spans="1:25" x14ac:dyDescent="0.25">
      <c r="A1337" t="s">
        <v>101</v>
      </c>
      <c r="B1337" t="s">
        <v>76</v>
      </c>
      <c r="C1337" t="s">
        <v>547</v>
      </c>
      <c r="D1337">
        <v>0.01</v>
      </c>
      <c r="E1337" t="s">
        <v>1275</v>
      </c>
      <c r="F1337" t="s">
        <v>596</v>
      </c>
      <c r="G1337" t="str">
        <f t="shared" si="2564"/>
        <v>DL2022007</v>
      </c>
      <c r="H1337" t="str">
        <f t="shared" si="2565"/>
        <v>02</v>
      </c>
      <c r="I1337" t="str">
        <f t="shared" si="2566"/>
        <v>Skrubbe_02_20220901_DL2022007_GentofteHF</v>
      </c>
      <c r="J1337" t="str">
        <f>VLOOKUP(MID(C1337,4,6),Datasæt_Analysesystemer!$B$2:$E$69,3,FALSE)</f>
        <v>Skrubbe</v>
      </c>
      <c r="K1337" t="str">
        <f t="shared" si="2567"/>
        <v>EP</v>
      </c>
      <c r="L1337" s="7" t="str">
        <f t="shared" si="2579"/>
        <v>No Ct</v>
      </c>
      <c r="M1337" t="str">
        <f t="shared" si="2568"/>
        <v/>
      </c>
      <c r="N1337" t="str">
        <f t="shared" si="2569"/>
        <v/>
      </c>
      <c r="O1337" t="str">
        <f t="shared" si="2570"/>
        <v/>
      </c>
      <c r="Y1337" t="str">
        <f>O1339</f>
        <v/>
      </c>
    </row>
    <row r="1338" spans="1:25" x14ac:dyDescent="0.25">
      <c r="A1338" t="s">
        <v>29</v>
      </c>
      <c r="B1338" t="s">
        <v>23</v>
      </c>
      <c r="C1338" t="s">
        <v>524</v>
      </c>
      <c r="D1338">
        <v>0.01</v>
      </c>
      <c r="E1338" t="s">
        <v>1275</v>
      </c>
      <c r="F1338" t="s">
        <v>596</v>
      </c>
      <c r="G1338" t="str">
        <f t="shared" si="2564"/>
        <v>DL2022007</v>
      </c>
      <c r="H1338" t="str">
        <f t="shared" si="2565"/>
        <v>03</v>
      </c>
      <c r="I1338" t="str">
        <f t="shared" si="2566"/>
        <v>Torsk_03_20220901_DL2022007_GentofteHF</v>
      </c>
      <c r="J1338" t="str">
        <f>VLOOKUP(MID(C1338,4,6),Datasæt_Analysesystemer!$B$2:$E$69,3,FALSE)</f>
        <v>Torsk</v>
      </c>
      <c r="K1338" t="str">
        <f t="shared" si="2567"/>
        <v>PK</v>
      </c>
      <c r="L1338" s="7" t="str">
        <f t="shared" si="2579"/>
        <v>No Ct</v>
      </c>
      <c r="M1338">
        <f t="shared" si="2568"/>
        <v>0</v>
      </c>
      <c r="N1338">
        <f t="shared" si="2569"/>
        <v>0</v>
      </c>
      <c r="O1338">
        <f t="shared" si="2570"/>
        <v>0</v>
      </c>
      <c r="Q1338">
        <f t="shared" ref="Q1338" si="2652">IF(L1340="No Ct",0,L1340)</f>
        <v>0</v>
      </c>
      <c r="R1338">
        <f t="shared" ref="R1338" si="2653">IF(L1341="No Ct",0,L1341)</f>
        <v>0</v>
      </c>
      <c r="S1338" t="str">
        <f t="shared" ref="S1338" si="2654">IF(AND(M1338&gt;0,N1338=0),"Valid","Invalid")</f>
        <v>Invalid</v>
      </c>
      <c r="T1338" t="str">
        <f t="shared" ref="T1338" si="2655">IF(OR(Q1338&gt;1,R1338&gt;1),"Present","Absent")</f>
        <v>Absent</v>
      </c>
      <c r="U1338" t="str">
        <f t="shared" ref="U1338" si="2656">IF(OR(AND(Q1338&gt;1,Q1338&lt;41),AND(R1338&gt;1,R1338&lt;41)),"Ct&lt;41","Ct&gt;41")</f>
        <v>Ct&gt;41</v>
      </c>
      <c r="V1338" t="str">
        <f t="shared" ref="V1338" si="2657">J1338</f>
        <v>Torsk</v>
      </c>
      <c r="W1338" t="str">
        <f t="shared" ref="W1338" si="2658">MID(F1338,10,9)</f>
        <v>DL2022007</v>
      </c>
      <c r="X1338" t="str">
        <f t="shared" ref="X1338" si="2659">W1338&amp;"_"&amp;V1338&amp;"_"&amp;S1338&amp;"_"&amp;T1338&amp;"_"&amp;U1338</f>
        <v>DL2022007_Torsk_Invalid_Absent_Ct&gt;41</v>
      </c>
    </row>
    <row r="1339" spans="1:25" x14ac:dyDescent="0.25">
      <c r="A1339" t="s">
        <v>55</v>
      </c>
      <c r="B1339" t="s">
        <v>51</v>
      </c>
      <c r="C1339" t="s">
        <v>536</v>
      </c>
      <c r="D1339">
        <v>0.01</v>
      </c>
      <c r="E1339" t="s">
        <v>1275</v>
      </c>
      <c r="F1339" t="s">
        <v>596</v>
      </c>
      <c r="G1339" t="str">
        <f t="shared" si="2564"/>
        <v>DL2022007</v>
      </c>
      <c r="H1339" t="str">
        <f t="shared" si="2565"/>
        <v>03</v>
      </c>
      <c r="I1339" t="str">
        <f t="shared" si="2566"/>
        <v>Torsk_03_20220901_DL2022007_GentofteHF</v>
      </c>
      <c r="J1339" t="str">
        <f>VLOOKUP(MID(C1339,4,6),Datasæt_Analysesystemer!$B$2:$E$69,3,FALSE)</f>
        <v>Torsk</v>
      </c>
      <c r="K1339" t="str">
        <f t="shared" si="2567"/>
        <v>NK</v>
      </c>
      <c r="L1339" s="7" t="str">
        <f t="shared" si="2579"/>
        <v>No Ct</v>
      </c>
      <c r="M1339" t="str">
        <f t="shared" si="2568"/>
        <v/>
      </c>
      <c r="N1339" t="str">
        <f t="shared" si="2569"/>
        <v/>
      </c>
      <c r="O1339" t="str">
        <f t="shared" si="2570"/>
        <v/>
      </c>
    </row>
    <row r="1340" spans="1:25" x14ac:dyDescent="0.25">
      <c r="A1340" t="s">
        <v>80</v>
      </c>
      <c r="B1340" t="s">
        <v>76</v>
      </c>
      <c r="C1340" t="s">
        <v>548</v>
      </c>
      <c r="D1340">
        <v>0.01</v>
      </c>
      <c r="E1340" t="s">
        <v>1275</v>
      </c>
      <c r="F1340" t="s">
        <v>596</v>
      </c>
      <c r="G1340" t="str">
        <f t="shared" si="2564"/>
        <v>DL2022007</v>
      </c>
      <c r="H1340" t="str">
        <f t="shared" si="2565"/>
        <v>03</v>
      </c>
      <c r="I1340" t="str">
        <f t="shared" si="2566"/>
        <v>Torsk_03_20220901_DL2022007_GentofteHF</v>
      </c>
      <c r="J1340" t="str">
        <f>VLOOKUP(MID(C1340,4,6),Datasæt_Analysesystemer!$B$2:$E$69,3,FALSE)</f>
        <v>Torsk</v>
      </c>
      <c r="K1340" t="str">
        <f t="shared" si="2567"/>
        <v>EP</v>
      </c>
      <c r="L1340" s="7" t="str">
        <f t="shared" si="2579"/>
        <v>No Ct</v>
      </c>
      <c r="M1340" t="str">
        <f t="shared" si="2568"/>
        <v/>
      </c>
      <c r="N1340" t="str">
        <f t="shared" si="2569"/>
        <v/>
      </c>
      <c r="O1340" t="str">
        <f t="shared" si="2570"/>
        <v/>
      </c>
    </row>
    <row r="1341" spans="1:25" x14ac:dyDescent="0.25">
      <c r="A1341" t="s">
        <v>102</v>
      </c>
      <c r="B1341" t="s">
        <v>76</v>
      </c>
      <c r="C1341" t="s">
        <v>548</v>
      </c>
      <c r="D1341">
        <v>0.01</v>
      </c>
      <c r="E1341" t="s">
        <v>1275</v>
      </c>
      <c r="F1341" t="s">
        <v>596</v>
      </c>
      <c r="G1341" t="str">
        <f t="shared" si="2564"/>
        <v>DL2022007</v>
      </c>
      <c r="H1341" t="str">
        <f t="shared" si="2565"/>
        <v>03</v>
      </c>
      <c r="I1341" t="str">
        <f t="shared" si="2566"/>
        <v>Torsk_03_20220901_DL2022007_GentofteHF</v>
      </c>
      <c r="J1341" t="str">
        <f>VLOOKUP(MID(C1341,4,6),Datasæt_Analysesystemer!$B$2:$E$69,3,FALSE)</f>
        <v>Torsk</v>
      </c>
      <c r="K1341" t="str">
        <f t="shared" si="2567"/>
        <v>EP</v>
      </c>
      <c r="L1341" s="7" t="str">
        <f t="shared" si="2579"/>
        <v>No Ct</v>
      </c>
      <c r="M1341" t="str">
        <f t="shared" si="2568"/>
        <v/>
      </c>
      <c r="N1341" t="str">
        <f t="shared" si="2569"/>
        <v/>
      </c>
      <c r="O1341" t="str">
        <f t="shared" si="2570"/>
        <v/>
      </c>
      <c r="Y1341" t="str">
        <f>O1343</f>
        <v/>
      </c>
    </row>
    <row r="1342" spans="1:25" x14ac:dyDescent="0.25">
      <c r="A1342" t="s">
        <v>31</v>
      </c>
      <c r="B1342" t="s">
        <v>23</v>
      </c>
      <c r="C1342" t="s">
        <v>525</v>
      </c>
      <c r="D1342">
        <v>0.01</v>
      </c>
      <c r="E1342">
        <v>27.18</v>
      </c>
      <c r="F1342" t="s">
        <v>596</v>
      </c>
      <c r="G1342" t="str">
        <f t="shared" si="2564"/>
        <v>DL2022007</v>
      </c>
      <c r="H1342" t="str">
        <f t="shared" si="2565"/>
        <v>04</v>
      </c>
      <c r="I1342" t="str">
        <f t="shared" si="2566"/>
        <v>Torsk_04_20220901_DL2022007_GentofteHF</v>
      </c>
      <c r="J1342" t="str">
        <f>VLOOKUP(MID(C1342,4,6),Datasæt_Analysesystemer!$B$2:$E$69,3,FALSE)</f>
        <v>Torsk</v>
      </c>
      <c r="K1342" t="str">
        <f t="shared" si="2567"/>
        <v>PK</v>
      </c>
      <c r="L1342" s="7">
        <f t="shared" si="2579"/>
        <v>27.18</v>
      </c>
      <c r="M1342">
        <f t="shared" si="2568"/>
        <v>27.18</v>
      </c>
      <c r="N1342">
        <f t="shared" si="2569"/>
        <v>0</v>
      </c>
      <c r="O1342">
        <f t="shared" si="2570"/>
        <v>0</v>
      </c>
      <c r="Q1342">
        <f t="shared" ref="Q1342" si="2660">IF(L1344="No Ct",0,L1344)</f>
        <v>0</v>
      </c>
      <c r="R1342">
        <f t="shared" ref="R1342" si="2661">IF(L1345="No Ct",0,L1345)</f>
        <v>0</v>
      </c>
      <c r="S1342" t="str">
        <f t="shared" ref="S1342" si="2662">IF(AND(M1342&gt;0,N1342=0),"Valid","Invalid")</f>
        <v>Valid</v>
      </c>
      <c r="T1342" t="str">
        <f t="shared" ref="T1342" si="2663">IF(OR(Q1342&gt;1,R1342&gt;1),"Present","Absent")</f>
        <v>Absent</v>
      </c>
      <c r="U1342" t="str">
        <f t="shared" ref="U1342" si="2664">IF(OR(AND(Q1342&gt;1,Q1342&lt;41),AND(R1342&gt;1,R1342&lt;41)),"Ct&lt;41","Ct&gt;41")</f>
        <v>Ct&gt;41</v>
      </c>
      <c r="V1342" t="str">
        <f t="shared" ref="V1342" si="2665">J1342</f>
        <v>Torsk</v>
      </c>
      <c r="W1342" t="str">
        <f t="shared" ref="W1342" si="2666">MID(F1342,10,9)</f>
        <v>DL2022007</v>
      </c>
      <c r="X1342" t="str">
        <f t="shared" ref="X1342" si="2667">W1342&amp;"_"&amp;V1342&amp;"_"&amp;S1342&amp;"_"&amp;T1342&amp;"_"&amp;U1342</f>
        <v>DL2022007_Torsk_Valid_Absent_Ct&gt;41</v>
      </c>
    </row>
    <row r="1343" spans="1:25" x14ac:dyDescent="0.25">
      <c r="A1343" t="s">
        <v>57</v>
      </c>
      <c r="B1343" t="s">
        <v>51</v>
      </c>
      <c r="C1343" t="s">
        <v>537</v>
      </c>
      <c r="D1343">
        <v>0.01</v>
      </c>
      <c r="E1343" t="s">
        <v>1275</v>
      </c>
      <c r="F1343" t="s">
        <v>596</v>
      </c>
      <c r="G1343" t="str">
        <f t="shared" si="2564"/>
        <v>DL2022007</v>
      </c>
      <c r="H1343" t="str">
        <f t="shared" si="2565"/>
        <v>04</v>
      </c>
      <c r="I1343" t="str">
        <f t="shared" si="2566"/>
        <v>Torsk_04_20220901_DL2022007_GentofteHF</v>
      </c>
      <c r="J1343" t="str">
        <f>VLOOKUP(MID(C1343,4,6),Datasæt_Analysesystemer!$B$2:$E$69,3,FALSE)</f>
        <v>Torsk</v>
      </c>
      <c r="K1343" t="str">
        <f t="shared" si="2567"/>
        <v>NK</v>
      </c>
      <c r="L1343" s="7" t="str">
        <f t="shared" si="2579"/>
        <v>No Ct</v>
      </c>
      <c r="M1343" t="str">
        <f t="shared" si="2568"/>
        <v/>
      </c>
      <c r="N1343" t="str">
        <f t="shared" si="2569"/>
        <v/>
      </c>
      <c r="O1343" t="str">
        <f t="shared" si="2570"/>
        <v/>
      </c>
    </row>
    <row r="1344" spans="1:25" x14ac:dyDescent="0.25">
      <c r="A1344" t="s">
        <v>82</v>
      </c>
      <c r="B1344" t="s">
        <v>76</v>
      </c>
      <c r="C1344" t="s">
        <v>549</v>
      </c>
      <c r="D1344">
        <v>0.01</v>
      </c>
      <c r="E1344" t="s">
        <v>1275</v>
      </c>
      <c r="F1344" t="s">
        <v>596</v>
      </c>
      <c r="G1344" t="str">
        <f t="shared" si="2564"/>
        <v>DL2022007</v>
      </c>
      <c r="H1344" t="str">
        <f t="shared" si="2565"/>
        <v>04</v>
      </c>
      <c r="I1344" t="str">
        <f t="shared" si="2566"/>
        <v>Torsk_04_20220901_DL2022007_GentofteHF</v>
      </c>
      <c r="J1344" t="str">
        <f>VLOOKUP(MID(C1344,4,6),Datasæt_Analysesystemer!$B$2:$E$69,3,FALSE)</f>
        <v>Torsk</v>
      </c>
      <c r="K1344" t="str">
        <f t="shared" si="2567"/>
        <v>EP</v>
      </c>
      <c r="L1344" s="7" t="str">
        <f t="shared" si="2579"/>
        <v>No Ct</v>
      </c>
      <c r="M1344" t="str">
        <f t="shared" si="2568"/>
        <v/>
      </c>
      <c r="N1344" t="str">
        <f t="shared" si="2569"/>
        <v/>
      </c>
      <c r="O1344" t="str">
        <f t="shared" si="2570"/>
        <v/>
      </c>
    </row>
    <row r="1345" spans="1:25" x14ac:dyDescent="0.25">
      <c r="A1345" t="s">
        <v>103</v>
      </c>
      <c r="B1345" t="s">
        <v>76</v>
      </c>
      <c r="C1345" t="s">
        <v>549</v>
      </c>
      <c r="D1345">
        <v>0.01</v>
      </c>
      <c r="E1345" t="s">
        <v>1275</v>
      </c>
      <c r="F1345" t="s">
        <v>596</v>
      </c>
      <c r="G1345" t="str">
        <f t="shared" si="2564"/>
        <v>DL2022007</v>
      </c>
      <c r="H1345" t="str">
        <f t="shared" si="2565"/>
        <v>04</v>
      </c>
      <c r="I1345" t="str">
        <f t="shared" si="2566"/>
        <v>Torsk_04_20220901_DL2022007_GentofteHF</v>
      </c>
      <c r="J1345" t="str">
        <f>VLOOKUP(MID(C1345,4,6),Datasæt_Analysesystemer!$B$2:$E$69,3,FALSE)</f>
        <v>Torsk</v>
      </c>
      <c r="K1345" t="str">
        <f t="shared" si="2567"/>
        <v>EP</v>
      </c>
      <c r="L1345" s="7" t="str">
        <f t="shared" si="2579"/>
        <v>No Ct</v>
      </c>
      <c r="M1345" t="str">
        <f t="shared" si="2568"/>
        <v/>
      </c>
      <c r="N1345" t="str">
        <f t="shared" si="2569"/>
        <v/>
      </c>
      <c r="O1345" t="str">
        <f t="shared" si="2570"/>
        <v/>
      </c>
      <c r="Y1345" t="str">
        <f>O1347</f>
        <v/>
      </c>
    </row>
    <row r="1346" spans="1:25" x14ac:dyDescent="0.25">
      <c r="A1346" t="s">
        <v>33</v>
      </c>
      <c r="B1346" t="s">
        <v>23</v>
      </c>
      <c r="C1346" t="s">
        <v>526</v>
      </c>
      <c r="D1346">
        <v>0.01</v>
      </c>
      <c r="E1346">
        <v>29.78</v>
      </c>
      <c r="F1346" t="s">
        <v>596</v>
      </c>
      <c r="G1346" t="str">
        <f t="shared" si="2564"/>
        <v>DL2022007</v>
      </c>
      <c r="H1346" t="str">
        <f t="shared" si="2565"/>
        <v>05</v>
      </c>
      <c r="I1346" t="str">
        <f t="shared" si="2566"/>
        <v>Sandmusling_05_20220901_DL2022007_GentofteHF</v>
      </c>
      <c r="J1346" t="str">
        <f>VLOOKUP(MID(C1346,4,6),Datasæt_Analysesystemer!$B$2:$E$69,3,FALSE)</f>
        <v>Sandmusling</v>
      </c>
      <c r="K1346" t="str">
        <f t="shared" si="2567"/>
        <v>PK</v>
      </c>
      <c r="L1346" s="7">
        <f t="shared" si="2579"/>
        <v>29.78</v>
      </c>
      <c r="M1346">
        <f t="shared" si="2568"/>
        <v>29.78</v>
      </c>
      <c r="N1346">
        <f t="shared" si="2569"/>
        <v>0</v>
      </c>
      <c r="O1346">
        <f t="shared" si="2570"/>
        <v>65.239999999999995</v>
      </c>
      <c r="Q1346">
        <f t="shared" ref="Q1346" si="2668">IF(L1348="No Ct",0,L1348)</f>
        <v>32.729999999999997</v>
      </c>
      <c r="R1346">
        <f t="shared" ref="R1346" si="2669">IF(L1349="No Ct",0,L1349)</f>
        <v>32.51</v>
      </c>
      <c r="S1346" t="str">
        <f t="shared" ref="S1346" si="2670">IF(AND(M1346&gt;0,N1346=0),"Valid","Invalid")</f>
        <v>Valid</v>
      </c>
      <c r="T1346" t="str">
        <f t="shared" ref="T1346" si="2671">IF(OR(Q1346&gt;1,R1346&gt;1),"Present","Absent")</f>
        <v>Present</v>
      </c>
      <c r="U1346" t="str">
        <f t="shared" ref="U1346" si="2672">IF(OR(AND(Q1346&gt;1,Q1346&lt;41),AND(R1346&gt;1,R1346&lt;41)),"Ct&lt;41","Ct&gt;41")</f>
        <v>Ct&lt;41</v>
      </c>
      <c r="V1346" t="str">
        <f t="shared" ref="V1346" si="2673">J1346</f>
        <v>Sandmusling</v>
      </c>
      <c r="W1346" t="str">
        <f t="shared" ref="W1346" si="2674">MID(F1346,10,9)</f>
        <v>DL2022007</v>
      </c>
      <c r="X1346" t="str">
        <f t="shared" ref="X1346" si="2675">W1346&amp;"_"&amp;V1346&amp;"_"&amp;S1346&amp;"_"&amp;T1346&amp;"_"&amp;U1346</f>
        <v>DL2022007_Sandmusling_Valid_Present_Ct&lt;41</v>
      </c>
    </row>
    <row r="1347" spans="1:25" x14ac:dyDescent="0.25">
      <c r="A1347" t="s">
        <v>59</v>
      </c>
      <c r="B1347" t="s">
        <v>51</v>
      </c>
      <c r="C1347" t="s">
        <v>538</v>
      </c>
      <c r="D1347">
        <v>0.01</v>
      </c>
      <c r="E1347" t="s">
        <v>1275</v>
      </c>
      <c r="F1347" t="s">
        <v>596</v>
      </c>
      <c r="G1347" t="str">
        <f t="shared" si="2564"/>
        <v>DL2022007</v>
      </c>
      <c r="H1347" t="str">
        <f t="shared" si="2565"/>
        <v>05</v>
      </c>
      <c r="I1347" t="str">
        <f t="shared" si="2566"/>
        <v>Sandmusling_05_20220901_DL2022007_GentofteHF</v>
      </c>
      <c r="J1347" t="str">
        <f>VLOOKUP(MID(C1347,4,6),Datasæt_Analysesystemer!$B$2:$E$69,3,FALSE)</f>
        <v>Sandmusling</v>
      </c>
      <c r="K1347" t="str">
        <f t="shared" si="2567"/>
        <v>NK</v>
      </c>
      <c r="L1347" s="7" t="str">
        <f t="shared" si="2579"/>
        <v>No Ct</v>
      </c>
      <c r="M1347" t="str">
        <f t="shared" si="2568"/>
        <v/>
      </c>
      <c r="N1347" t="str">
        <f t="shared" si="2569"/>
        <v/>
      </c>
      <c r="O1347" t="str">
        <f t="shared" si="2570"/>
        <v/>
      </c>
    </row>
    <row r="1348" spans="1:25" x14ac:dyDescent="0.25">
      <c r="A1348" t="s">
        <v>84</v>
      </c>
      <c r="B1348" t="s">
        <v>76</v>
      </c>
      <c r="C1348" t="s">
        <v>550</v>
      </c>
      <c r="D1348">
        <v>0.01</v>
      </c>
      <c r="E1348">
        <v>32.729999999999997</v>
      </c>
      <c r="F1348" t="s">
        <v>596</v>
      </c>
      <c r="G1348" t="str">
        <f t="shared" si="2564"/>
        <v>DL2022007</v>
      </c>
      <c r="H1348" t="str">
        <f t="shared" si="2565"/>
        <v>05</v>
      </c>
      <c r="I1348" t="str">
        <f t="shared" si="2566"/>
        <v>Sandmusling_05_20220901_DL2022007_GentofteHF</v>
      </c>
      <c r="J1348" t="str">
        <f>VLOOKUP(MID(C1348,4,6),Datasæt_Analysesystemer!$B$2:$E$69,3,FALSE)</f>
        <v>Sandmusling</v>
      </c>
      <c r="K1348" t="str">
        <f t="shared" si="2567"/>
        <v>EP</v>
      </c>
      <c r="L1348" s="7">
        <f t="shared" si="2579"/>
        <v>32.729999999999997</v>
      </c>
      <c r="M1348" t="str">
        <f t="shared" si="2568"/>
        <v/>
      </c>
      <c r="N1348" t="str">
        <f t="shared" si="2569"/>
        <v/>
      </c>
      <c r="O1348" t="str">
        <f t="shared" si="2570"/>
        <v/>
      </c>
    </row>
    <row r="1349" spans="1:25" x14ac:dyDescent="0.25">
      <c r="A1349" t="s">
        <v>104</v>
      </c>
      <c r="B1349" t="s">
        <v>76</v>
      </c>
      <c r="C1349" t="s">
        <v>550</v>
      </c>
      <c r="D1349">
        <v>0.01</v>
      </c>
      <c r="E1349">
        <v>32.51</v>
      </c>
      <c r="F1349" t="s">
        <v>596</v>
      </c>
      <c r="G1349" t="str">
        <f t="shared" si="2564"/>
        <v>DL2022007</v>
      </c>
      <c r="H1349" t="str">
        <f t="shared" si="2565"/>
        <v>05</v>
      </c>
      <c r="I1349" t="str">
        <f t="shared" si="2566"/>
        <v>Sandmusling_05_20220901_DL2022007_GentofteHF</v>
      </c>
      <c r="J1349" t="str">
        <f>VLOOKUP(MID(C1349,4,6),Datasæt_Analysesystemer!$B$2:$E$69,3,FALSE)</f>
        <v>Sandmusling</v>
      </c>
      <c r="K1349" t="str">
        <f t="shared" si="2567"/>
        <v>EP</v>
      </c>
      <c r="L1349" s="7">
        <f t="shared" si="2579"/>
        <v>32.51</v>
      </c>
      <c r="M1349" t="str">
        <f t="shared" si="2568"/>
        <v/>
      </c>
      <c r="N1349" t="str">
        <f t="shared" si="2569"/>
        <v/>
      </c>
      <c r="O1349" t="str">
        <f t="shared" si="2570"/>
        <v/>
      </c>
      <c r="Y1349" t="str">
        <f>O1351</f>
        <v/>
      </c>
    </row>
    <row r="1350" spans="1:25" x14ac:dyDescent="0.25">
      <c r="A1350" t="s">
        <v>35</v>
      </c>
      <c r="B1350" t="s">
        <v>23</v>
      </c>
      <c r="C1350" t="s">
        <v>527</v>
      </c>
      <c r="D1350">
        <v>0.01</v>
      </c>
      <c r="E1350">
        <v>30.87</v>
      </c>
      <c r="F1350" t="s">
        <v>596</v>
      </c>
      <c r="G1350" t="str">
        <f t="shared" si="2564"/>
        <v>DL2022007</v>
      </c>
      <c r="H1350" t="str">
        <f t="shared" si="2565"/>
        <v>06</v>
      </c>
      <c r="I1350" t="str">
        <f t="shared" si="2566"/>
        <v>Sandmusling_06_20220901_DL2022007_GentofteHF</v>
      </c>
      <c r="J1350" t="str">
        <f>VLOOKUP(MID(C1350,4,6),Datasæt_Analysesystemer!$B$2:$E$69,3,FALSE)</f>
        <v>Sandmusling</v>
      </c>
      <c r="K1350" t="str">
        <f t="shared" si="2567"/>
        <v>PK</v>
      </c>
      <c r="L1350" s="7">
        <f t="shared" si="2579"/>
        <v>30.87</v>
      </c>
      <c r="M1350">
        <f t="shared" si="2568"/>
        <v>30.87</v>
      </c>
      <c r="N1350">
        <f t="shared" si="2569"/>
        <v>0</v>
      </c>
      <c r="O1350">
        <f t="shared" si="2570"/>
        <v>65.960000000000008</v>
      </c>
      <c r="Q1350">
        <f t="shared" ref="Q1350" si="2676">IF(L1352="No Ct",0,L1352)</f>
        <v>33.380000000000003</v>
      </c>
      <c r="R1350">
        <f t="shared" ref="R1350" si="2677">IF(L1353="No Ct",0,L1353)</f>
        <v>32.58</v>
      </c>
      <c r="S1350" t="str">
        <f t="shared" ref="S1350" si="2678">IF(AND(M1350&gt;0,N1350=0),"Valid","Invalid")</f>
        <v>Valid</v>
      </c>
      <c r="T1350" t="str">
        <f t="shared" ref="T1350" si="2679">IF(OR(Q1350&gt;1,R1350&gt;1),"Present","Absent")</f>
        <v>Present</v>
      </c>
      <c r="U1350" t="str">
        <f t="shared" ref="U1350" si="2680">IF(OR(AND(Q1350&gt;1,Q1350&lt;41),AND(R1350&gt;1,R1350&lt;41)),"Ct&lt;41","Ct&gt;41")</f>
        <v>Ct&lt;41</v>
      </c>
      <c r="V1350" t="str">
        <f t="shared" ref="V1350" si="2681">J1350</f>
        <v>Sandmusling</v>
      </c>
      <c r="W1350" t="str">
        <f t="shared" ref="W1350" si="2682">MID(F1350,10,9)</f>
        <v>DL2022007</v>
      </c>
      <c r="X1350" t="str">
        <f t="shared" ref="X1350" si="2683">W1350&amp;"_"&amp;V1350&amp;"_"&amp;S1350&amp;"_"&amp;T1350&amp;"_"&amp;U1350</f>
        <v>DL2022007_Sandmusling_Valid_Present_Ct&lt;41</v>
      </c>
    </row>
    <row r="1351" spans="1:25" x14ac:dyDescent="0.25">
      <c r="A1351" t="s">
        <v>61</v>
      </c>
      <c r="B1351" t="s">
        <v>51</v>
      </c>
      <c r="C1351" t="s">
        <v>539</v>
      </c>
      <c r="D1351">
        <v>0.01</v>
      </c>
      <c r="E1351" t="s">
        <v>1275</v>
      </c>
      <c r="F1351" t="s">
        <v>596</v>
      </c>
      <c r="G1351" t="str">
        <f t="shared" si="2564"/>
        <v>DL2022007</v>
      </c>
      <c r="H1351" t="str">
        <f t="shared" si="2565"/>
        <v>06</v>
      </c>
      <c r="I1351" t="str">
        <f t="shared" si="2566"/>
        <v>Sandmusling_06_20220901_DL2022007_GentofteHF</v>
      </c>
      <c r="J1351" t="str">
        <f>VLOOKUP(MID(C1351,4,6),Datasæt_Analysesystemer!$B$2:$E$69,3,FALSE)</f>
        <v>Sandmusling</v>
      </c>
      <c r="K1351" t="str">
        <f t="shared" si="2567"/>
        <v>NK</v>
      </c>
      <c r="L1351" s="7" t="str">
        <f t="shared" si="2579"/>
        <v>No Ct</v>
      </c>
      <c r="M1351" t="str">
        <f t="shared" si="2568"/>
        <v/>
      </c>
      <c r="N1351" t="str">
        <f t="shared" si="2569"/>
        <v/>
      </c>
      <c r="O1351" t="str">
        <f t="shared" si="2570"/>
        <v/>
      </c>
    </row>
    <row r="1352" spans="1:25" x14ac:dyDescent="0.25">
      <c r="A1352" t="s">
        <v>86</v>
      </c>
      <c r="B1352" t="s">
        <v>76</v>
      </c>
      <c r="C1352" t="s">
        <v>551</v>
      </c>
      <c r="D1352">
        <v>0.01</v>
      </c>
      <c r="E1352">
        <v>33.380000000000003</v>
      </c>
      <c r="F1352" t="s">
        <v>596</v>
      </c>
      <c r="G1352" t="str">
        <f t="shared" si="2564"/>
        <v>DL2022007</v>
      </c>
      <c r="H1352" t="str">
        <f t="shared" si="2565"/>
        <v>06</v>
      </c>
      <c r="I1352" t="str">
        <f t="shared" si="2566"/>
        <v>Sandmusling_06_20220901_DL2022007_GentofteHF</v>
      </c>
      <c r="J1352" t="str">
        <f>VLOOKUP(MID(C1352,4,6),Datasæt_Analysesystemer!$B$2:$E$69,3,FALSE)</f>
        <v>Sandmusling</v>
      </c>
      <c r="K1352" t="str">
        <f t="shared" si="2567"/>
        <v>EP</v>
      </c>
      <c r="L1352" s="7">
        <f t="shared" si="2579"/>
        <v>33.380000000000003</v>
      </c>
      <c r="M1352" t="str">
        <f t="shared" si="2568"/>
        <v/>
      </c>
      <c r="N1352" t="str">
        <f t="shared" si="2569"/>
        <v/>
      </c>
      <c r="O1352" t="str">
        <f t="shared" si="2570"/>
        <v/>
      </c>
    </row>
    <row r="1353" spans="1:25" x14ac:dyDescent="0.25">
      <c r="A1353" t="s">
        <v>105</v>
      </c>
      <c r="B1353" t="s">
        <v>76</v>
      </c>
      <c r="C1353" t="s">
        <v>551</v>
      </c>
      <c r="D1353">
        <v>0.01</v>
      </c>
      <c r="E1353">
        <v>32.58</v>
      </c>
      <c r="F1353" t="s">
        <v>596</v>
      </c>
      <c r="G1353" t="str">
        <f t="shared" si="2564"/>
        <v>DL2022007</v>
      </c>
      <c r="H1353" t="str">
        <f t="shared" si="2565"/>
        <v>06</v>
      </c>
      <c r="I1353" t="str">
        <f t="shared" si="2566"/>
        <v>Sandmusling_06_20220901_DL2022007_GentofteHF</v>
      </c>
      <c r="J1353" t="str">
        <f>VLOOKUP(MID(C1353,4,6),Datasæt_Analysesystemer!$B$2:$E$69,3,FALSE)</f>
        <v>Sandmusling</v>
      </c>
      <c r="K1353" t="str">
        <f t="shared" si="2567"/>
        <v>EP</v>
      </c>
      <c r="L1353" s="7">
        <f t="shared" si="2579"/>
        <v>32.58</v>
      </c>
      <c r="M1353" t="str">
        <f t="shared" si="2568"/>
        <v/>
      </c>
      <c r="N1353" t="str">
        <f t="shared" si="2569"/>
        <v/>
      </c>
      <c r="O1353" t="str">
        <f t="shared" si="2570"/>
        <v/>
      </c>
      <c r="Y1353" t="str">
        <f>O1355</f>
        <v/>
      </c>
    </row>
    <row r="1354" spans="1:25" x14ac:dyDescent="0.25">
      <c r="A1354" t="s">
        <v>37</v>
      </c>
      <c r="B1354" t="s">
        <v>23</v>
      </c>
      <c r="C1354" t="s">
        <v>528</v>
      </c>
      <c r="D1354">
        <v>0.01</v>
      </c>
      <c r="E1354" t="s">
        <v>1275</v>
      </c>
      <c r="F1354" t="s">
        <v>596</v>
      </c>
      <c r="G1354" t="str">
        <f t="shared" si="2564"/>
        <v>DL2022007</v>
      </c>
      <c r="H1354" t="str">
        <f t="shared" si="2565"/>
        <v>07</v>
      </c>
      <c r="I1354" t="str">
        <f t="shared" si="2566"/>
        <v>Amerikansk ribbegople_07_20220901_DL2022007_GentofteHF</v>
      </c>
      <c r="J1354" t="str">
        <f>VLOOKUP(MID(C1354,4,6),Datasæt_Analysesystemer!$B$2:$E$69,3,FALSE)</f>
        <v>Amerikansk ribbegople</v>
      </c>
      <c r="K1354" t="str">
        <f t="shared" si="2567"/>
        <v>PK</v>
      </c>
      <c r="L1354" s="7" t="str">
        <f t="shared" si="2579"/>
        <v>No Ct</v>
      </c>
      <c r="M1354">
        <f t="shared" si="2568"/>
        <v>0</v>
      </c>
      <c r="N1354">
        <f t="shared" si="2569"/>
        <v>0</v>
      </c>
      <c r="O1354">
        <f t="shared" si="2570"/>
        <v>0</v>
      </c>
      <c r="Q1354">
        <f t="shared" ref="Q1354" si="2684">IF(L1356="No Ct",0,L1356)</f>
        <v>0</v>
      </c>
      <c r="R1354">
        <f t="shared" ref="R1354" si="2685">IF(L1357="No Ct",0,L1357)</f>
        <v>0</v>
      </c>
      <c r="S1354" t="str">
        <f t="shared" ref="S1354" si="2686">IF(AND(M1354&gt;0,N1354=0),"Valid","Invalid")</f>
        <v>Invalid</v>
      </c>
      <c r="T1354" t="str">
        <f t="shared" ref="T1354" si="2687">IF(OR(Q1354&gt;1,R1354&gt;1),"Present","Absent")</f>
        <v>Absent</v>
      </c>
      <c r="U1354" t="str">
        <f t="shared" ref="U1354" si="2688">IF(OR(AND(Q1354&gt;1,Q1354&lt;41),AND(R1354&gt;1,R1354&lt;41)),"Ct&lt;41","Ct&gt;41")</f>
        <v>Ct&gt;41</v>
      </c>
      <c r="V1354" t="str">
        <f t="shared" ref="V1354" si="2689">J1354</f>
        <v>Amerikansk ribbegople</v>
      </c>
      <c r="W1354" t="str">
        <f t="shared" ref="W1354" si="2690">MID(F1354,10,9)</f>
        <v>DL2022007</v>
      </c>
      <c r="X1354" t="str">
        <f t="shared" ref="X1354" si="2691">W1354&amp;"_"&amp;V1354&amp;"_"&amp;S1354&amp;"_"&amp;T1354&amp;"_"&amp;U1354</f>
        <v>DL2022007_Amerikansk ribbegople_Invalid_Absent_Ct&gt;41</v>
      </c>
    </row>
    <row r="1355" spans="1:25" x14ac:dyDescent="0.25">
      <c r="A1355" t="s">
        <v>63</v>
      </c>
      <c r="B1355" t="s">
        <v>51</v>
      </c>
      <c r="C1355" t="s">
        <v>540</v>
      </c>
      <c r="D1355">
        <v>0.01</v>
      </c>
      <c r="E1355" t="s">
        <v>1275</v>
      </c>
      <c r="F1355" t="s">
        <v>596</v>
      </c>
      <c r="G1355" t="str">
        <f t="shared" si="2564"/>
        <v>DL2022007</v>
      </c>
      <c r="H1355" t="str">
        <f t="shared" si="2565"/>
        <v>07</v>
      </c>
      <c r="I1355" t="str">
        <f t="shared" si="2566"/>
        <v>Amerikansk ribbegople_07_20220901_DL2022007_GentofteHF</v>
      </c>
      <c r="J1355" t="str">
        <f>VLOOKUP(MID(C1355,4,6),Datasæt_Analysesystemer!$B$2:$E$69,3,FALSE)</f>
        <v>Amerikansk ribbegople</v>
      </c>
      <c r="K1355" t="str">
        <f t="shared" si="2567"/>
        <v>NK</v>
      </c>
      <c r="L1355" s="7" t="str">
        <f t="shared" si="2579"/>
        <v>No Ct</v>
      </c>
      <c r="M1355" t="str">
        <f t="shared" si="2568"/>
        <v/>
      </c>
      <c r="N1355" t="str">
        <f t="shared" si="2569"/>
        <v/>
      </c>
      <c r="O1355" t="str">
        <f t="shared" si="2570"/>
        <v/>
      </c>
    </row>
    <row r="1356" spans="1:25" x14ac:dyDescent="0.25">
      <c r="A1356" t="s">
        <v>88</v>
      </c>
      <c r="B1356" t="s">
        <v>76</v>
      </c>
      <c r="C1356" t="s">
        <v>552</v>
      </c>
      <c r="D1356">
        <v>0.01</v>
      </c>
      <c r="E1356" t="s">
        <v>1275</v>
      </c>
      <c r="F1356" t="s">
        <v>596</v>
      </c>
      <c r="G1356" t="str">
        <f t="shared" si="2564"/>
        <v>DL2022007</v>
      </c>
      <c r="H1356" t="str">
        <f t="shared" si="2565"/>
        <v>07</v>
      </c>
      <c r="I1356" t="str">
        <f t="shared" si="2566"/>
        <v>Amerikansk ribbegople_07_20220901_DL2022007_GentofteHF</v>
      </c>
      <c r="J1356" t="str">
        <f>VLOOKUP(MID(C1356,4,6),Datasæt_Analysesystemer!$B$2:$E$69,3,FALSE)</f>
        <v>Amerikansk ribbegople</v>
      </c>
      <c r="K1356" t="str">
        <f t="shared" si="2567"/>
        <v>EP</v>
      </c>
      <c r="L1356" s="7" t="str">
        <f t="shared" si="2579"/>
        <v>No Ct</v>
      </c>
      <c r="M1356" t="str">
        <f t="shared" si="2568"/>
        <v/>
      </c>
      <c r="N1356" t="str">
        <f t="shared" si="2569"/>
        <v/>
      </c>
      <c r="O1356" t="str">
        <f t="shared" si="2570"/>
        <v/>
      </c>
    </row>
    <row r="1357" spans="1:25" x14ac:dyDescent="0.25">
      <c r="A1357" t="s">
        <v>106</v>
      </c>
      <c r="B1357" t="s">
        <v>76</v>
      </c>
      <c r="C1357" t="s">
        <v>552</v>
      </c>
      <c r="D1357">
        <v>0.01</v>
      </c>
      <c r="E1357" t="s">
        <v>1275</v>
      </c>
      <c r="F1357" t="s">
        <v>596</v>
      </c>
      <c r="G1357" t="str">
        <f t="shared" si="2564"/>
        <v>DL2022007</v>
      </c>
      <c r="H1357" t="str">
        <f t="shared" si="2565"/>
        <v>07</v>
      </c>
      <c r="I1357" t="str">
        <f t="shared" si="2566"/>
        <v>Amerikansk ribbegople_07_20220901_DL2022007_GentofteHF</v>
      </c>
      <c r="J1357" t="str">
        <f>VLOOKUP(MID(C1357,4,6),Datasæt_Analysesystemer!$B$2:$E$69,3,FALSE)</f>
        <v>Amerikansk ribbegople</v>
      </c>
      <c r="K1357" t="str">
        <f t="shared" si="2567"/>
        <v>EP</v>
      </c>
      <c r="L1357" s="7" t="str">
        <f t="shared" si="2579"/>
        <v>No Ct</v>
      </c>
      <c r="M1357" t="str">
        <f t="shared" si="2568"/>
        <v/>
      </c>
      <c r="N1357" t="str">
        <f t="shared" si="2569"/>
        <v/>
      </c>
      <c r="O1357" t="str">
        <f t="shared" si="2570"/>
        <v/>
      </c>
      <c r="Y1357" t="str">
        <f>O1359</f>
        <v/>
      </c>
    </row>
    <row r="1358" spans="1:25" x14ac:dyDescent="0.25">
      <c r="A1358" t="s">
        <v>40</v>
      </c>
      <c r="B1358" t="s">
        <v>23</v>
      </c>
      <c r="C1358" t="s">
        <v>529</v>
      </c>
      <c r="D1358">
        <v>0.01</v>
      </c>
      <c r="E1358">
        <v>33.07</v>
      </c>
      <c r="F1358" t="s">
        <v>596</v>
      </c>
      <c r="G1358" t="str">
        <f t="shared" si="2564"/>
        <v>DL2022007</v>
      </c>
      <c r="H1358" t="str">
        <f t="shared" si="2565"/>
        <v>08</v>
      </c>
      <c r="I1358" t="str">
        <f t="shared" si="2566"/>
        <v>Amerikansk ribbegople_08_20220901_DL2022007_GentofteHF</v>
      </c>
      <c r="J1358" t="str">
        <f>VLOOKUP(MID(C1358,4,6),Datasæt_Analysesystemer!$B$2:$E$69,3,FALSE)</f>
        <v>Amerikansk ribbegople</v>
      </c>
      <c r="K1358" t="str">
        <f t="shared" si="2567"/>
        <v>PK</v>
      </c>
      <c r="L1358" s="7">
        <f t="shared" si="2579"/>
        <v>33.07</v>
      </c>
      <c r="M1358">
        <f t="shared" si="2568"/>
        <v>33.07</v>
      </c>
      <c r="N1358">
        <f t="shared" si="2569"/>
        <v>0</v>
      </c>
      <c r="O1358">
        <f t="shared" si="2570"/>
        <v>0</v>
      </c>
      <c r="Q1358">
        <f t="shared" ref="Q1358" si="2692">IF(L1360="No Ct",0,L1360)</f>
        <v>0</v>
      </c>
      <c r="R1358">
        <f t="shared" ref="R1358" si="2693">IF(L1361="No Ct",0,L1361)</f>
        <v>0</v>
      </c>
      <c r="S1358" t="str">
        <f t="shared" ref="S1358" si="2694">IF(AND(M1358&gt;0,N1358=0),"Valid","Invalid")</f>
        <v>Valid</v>
      </c>
      <c r="T1358" t="str">
        <f t="shared" ref="T1358" si="2695">IF(OR(Q1358&gt;1,R1358&gt;1),"Present","Absent")</f>
        <v>Absent</v>
      </c>
      <c r="U1358" t="str">
        <f t="shared" ref="U1358" si="2696">IF(OR(AND(Q1358&gt;1,Q1358&lt;41),AND(R1358&gt;1,R1358&lt;41)),"Ct&lt;41","Ct&gt;41")</f>
        <v>Ct&gt;41</v>
      </c>
      <c r="V1358" t="str">
        <f t="shared" ref="V1358" si="2697">J1358</f>
        <v>Amerikansk ribbegople</v>
      </c>
      <c r="W1358" t="str">
        <f t="shared" ref="W1358" si="2698">MID(F1358,10,9)</f>
        <v>DL2022007</v>
      </c>
      <c r="X1358" t="str">
        <f t="shared" ref="X1358" si="2699">W1358&amp;"_"&amp;V1358&amp;"_"&amp;S1358&amp;"_"&amp;T1358&amp;"_"&amp;U1358</f>
        <v>DL2022007_Amerikansk ribbegople_Valid_Absent_Ct&gt;41</v>
      </c>
    </row>
    <row r="1359" spans="1:25" x14ac:dyDescent="0.25">
      <c r="A1359" t="s">
        <v>65</v>
      </c>
      <c r="B1359" t="s">
        <v>51</v>
      </c>
      <c r="C1359" t="s">
        <v>541</v>
      </c>
      <c r="D1359">
        <v>0.01</v>
      </c>
      <c r="E1359" t="s">
        <v>1275</v>
      </c>
      <c r="F1359" t="s">
        <v>596</v>
      </c>
      <c r="G1359" t="str">
        <f t="shared" si="2564"/>
        <v>DL2022007</v>
      </c>
      <c r="H1359" t="str">
        <f t="shared" si="2565"/>
        <v>08</v>
      </c>
      <c r="I1359" t="str">
        <f t="shared" si="2566"/>
        <v>Amerikansk ribbegople_08_20220901_DL2022007_GentofteHF</v>
      </c>
      <c r="J1359" t="str">
        <f>VLOOKUP(MID(C1359,4,6),Datasæt_Analysesystemer!$B$2:$E$69,3,FALSE)</f>
        <v>Amerikansk ribbegople</v>
      </c>
      <c r="K1359" t="str">
        <f t="shared" si="2567"/>
        <v>NK</v>
      </c>
      <c r="L1359" s="7" t="str">
        <f t="shared" si="2579"/>
        <v>No Ct</v>
      </c>
      <c r="M1359" t="str">
        <f t="shared" si="2568"/>
        <v/>
      </c>
      <c r="N1359" t="str">
        <f t="shared" si="2569"/>
        <v/>
      </c>
      <c r="O1359" t="str">
        <f t="shared" si="2570"/>
        <v/>
      </c>
    </row>
    <row r="1360" spans="1:25" x14ac:dyDescent="0.25">
      <c r="A1360" t="s">
        <v>90</v>
      </c>
      <c r="B1360" t="s">
        <v>76</v>
      </c>
      <c r="C1360" t="s">
        <v>553</v>
      </c>
      <c r="D1360">
        <v>0.01</v>
      </c>
      <c r="E1360" t="s">
        <v>1275</v>
      </c>
      <c r="F1360" t="s">
        <v>596</v>
      </c>
      <c r="G1360" t="str">
        <f t="shared" si="2564"/>
        <v>DL2022007</v>
      </c>
      <c r="H1360" t="str">
        <f t="shared" si="2565"/>
        <v>08</v>
      </c>
      <c r="I1360" t="str">
        <f t="shared" si="2566"/>
        <v>Amerikansk ribbegople_08_20220901_DL2022007_GentofteHF</v>
      </c>
      <c r="J1360" t="str">
        <f>VLOOKUP(MID(C1360,4,6),Datasæt_Analysesystemer!$B$2:$E$69,3,FALSE)</f>
        <v>Amerikansk ribbegople</v>
      </c>
      <c r="K1360" t="str">
        <f t="shared" si="2567"/>
        <v>EP</v>
      </c>
      <c r="L1360" s="7" t="str">
        <f t="shared" si="2579"/>
        <v>No Ct</v>
      </c>
      <c r="M1360" t="str">
        <f t="shared" si="2568"/>
        <v/>
      </c>
      <c r="N1360" t="str">
        <f t="shared" si="2569"/>
        <v/>
      </c>
      <c r="O1360" t="str">
        <f t="shared" si="2570"/>
        <v/>
      </c>
    </row>
    <row r="1361" spans="1:25" x14ac:dyDescent="0.25">
      <c r="A1361" t="s">
        <v>107</v>
      </c>
      <c r="B1361" t="s">
        <v>76</v>
      </c>
      <c r="C1361" t="s">
        <v>553</v>
      </c>
      <c r="D1361">
        <v>0.01</v>
      </c>
      <c r="E1361" t="s">
        <v>1275</v>
      </c>
      <c r="F1361" t="s">
        <v>596</v>
      </c>
      <c r="G1361" t="str">
        <f t="shared" si="2564"/>
        <v>DL2022007</v>
      </c>
      <c r="H1361" t="str">
        <f t="shared" si="2565"/>
        <v>08</v>
      </c>
      <c r="I1361" t="str">
        <f t="shared" si="2566"/>
        <v>Amerikansk ribbegople_08_20220901_DL2022007_GentofteHF</v>
      </c>
      <c r="J1361" t="str">
        <f>VLOOKUP(MID(C1361,4,6),Datasæt_Analysesystemer!$B$2:$E$69,3,FALSE)</f>
        <v>Amerikansk ribbegople</v>
      </c>
      <c r="K1361" t="str">
        <f t="shared" si="2567"/>
        <v>EP</v>
      </c>
      <c r="L1361" s="7" t="str">
        <f t="shared" si="2579"/>
        <v>No Ct</v>
      </c>
      <c r="M1361" t="str">
        <f t="shared" si="2568"/>
        <v/>
      </c>
      <c r="N1361" t="str">
        <f t="shared" si="2569"/>
        <v/>
      </c>
      <c r="O1361" t="str">
        <f t="shared" si="2570"/>
        <v/>
      </c>
      <c r="Y1361" t="str">
        <f>O1363</f>
        <v/>
      </c>
    </row>
    <row r="1362" spans="1:25" x14ac:dyDescent="0.25">
      <c r="A1362" t="s">
        <v>42</v>
      </c>
      <c r="B1362" t="s">
        <v>23</v>
      </c>
      <c r="C1362" t="s">
        <v>530</v>
      </c>
      <c r="D1362">
        <v>0.01</v>
      </c>
      <c r="E1362">
        <v>28.33</v>
      </c>
      <c r="F1362" t="s">
        <v>596</v>
      </c>
      <c r="G1362" t="str">
        <f t="shared" ref="G1362:G1425" si="2700">MID(F1362,10,9)</f>
        <v>DL2022007</v>
      </c>
      <c r="H1362" t="str">
        <f t="shared" ref="H1362:H1425" si="2701">LEFT(C1362,2)</f>
        <v>09</v>
      </c>
      <c r="I1362" t="str">
        <f t="shared" ref="I1362:I1425" si="2702">J1362&amp;"_"&amp;H1362&amp;"_"&amp;F1362</f>
        <v>Amerikansk hummer_09_20220901_DL2022007_GentofteHF</v>
      </c>
      <c r="J1362" t="str">
        <f>VLOOKUP(MID(C1362,4,6),Datasæt_Analysesystemer!$B$2:$E$69,3,FALSE)</f>
        <v>Amerikansk hummer</v>
      </c>
      <c r="K1362" t="str">
        <f t="shared" ref="K1362:K1425" si="2703">RIGHT(C1362,2)</f>
        <v>PK</v>
      </c>
      <c r="L1362" s="7">
        <f t="shared" si="2579"/>
        <v>28.33</v>
      </c>
      <c r="M1362">
        <f t="shared" ref="M1362:M1425" si="2704">IF(K1362="PK",SUMIFS(L:L,K:K,"PK",I:I,I1362),"")</f>
        <v>28.33</v>
      </c>
      <c r="N1362">
        <f t="shared" ref="N1362:N1425" si="2705">IF(K1362="PK",SUMIFS(L:L,K:K,"NK",I:I,I1362),"")</f>
        <v>0</v>
      </c>
      <c r="O1362">
        <f t="shared" ref="O1362:O1425" si="2706">IF(K1362="PK",SUMIFS(L:L,K:K,"EP",I:I,I1362),"")</f>
        <v>0</v>
      </c>
      <c r="Q1362">
        <f t="shared" ref="Q1362" si="2707">IF(L1364="No Ct",0,L1364)</f>
        <v>0</v>
      </c>
      <c r="R1362">
        <f t="shared" ref="R1362" si="2708">IF(L1365="No Ct",0,L1365)</f>
        <v>0</v>
      </c>
      <c r="S1362" t="str">
        <f t="shared" ref="S1362" si="2709">IF(AND(M1362&gt;0,N1362=0),"Valid","Invalid")</f>
        <v>Valid</v>
      </c>
      <c r="T1362" t="str">
        <f t="shared" ref="T1362" si="2710">IF(OR(Q1362&gt;1,R1362&gt;1),"Present","Absent")</f>
        <v>Absent</v>
      </c>
      <c r="U1362" t="str">
        <f t="shared" ref="U1362" si="2711">IF(OR(AND(Q1362&gt;1,Q1362&lt;41),AND(R1362&gt;1,R1362&lt;41)),"Ct&lt;41","Ct&gt;41")</f>
        <v>Ct&gt;41</v>
      </c>
      <c r="V1362" t="str">
        <f t="shared" ref="V1362" si="2712">J1362</f>
        <v>Amerikansk hummer</v>
      </c>
      <c r="W1362" t="str">
        <f t="shared" ref="W1362" si="2713">MID(F1362,10,9)</f>
        <v>DL2022007</v>
      </c>
      <c r="X1362" t="str">
        <f t="shared" ref="X1362" si="2714">W1362&amp;"_"&amp;V1362&amp;"_"&amp;S1362&amp;"_"&amp;T1362&amp;"_"&amp;U1362</f>
        <v>DL2022007_Amerikansk hummer_Valid_Absent_Ct&gt;41</v>
      </c>
    </row>
    <row r="1363" spans="1:25" x14ac:dyDescent="0.25">
      <c r="A1363" t="s">
        <v>67</v>
      </c>
      <c r="B1363" t="s">
        <v>51</v>
      </c>
      <c r="C1363" t="s">
        <v>542</v>
      </c>
      <c r="D1363">
        <v>0.01</v>
      </c>
      <c r="E1363" t="s">
        <v>1275</v>
      </c>
      <c r="F1363" t="s">
        <v>596</v>
      </c>
      <c r="G1363" t="str">
        <f t="shared" si="2700"/>
        <v>DL2022007</v>
      </c>
      <c r="H1363" t="str">
        <f t="shared" si="2701"/>
        <v>09</v>
      </c>
      <c r="I1363" t="str">
        <f t="shared" si="2702"/>
        <v>Amerikansk hummer_09_20220901_DL2022007_GentofteHF</v>
      </c>
      <c r="J1363" t="str">
        <f>VLOOKUP(MID(C1363,4,6),Datasæt_Analysesystemer!$B$2:$E$69,3,FALSE)</f>
        <v>Amerikansk hummer</v>
      </c>
      <c r="K1363" t="str">
        <f t="shared" si="2703"/>
        <v>NK</v>
      </c>
      <c r="L1363" s="7" t="str">
        <f t="shared" ref="L1363:L1426" si="2715">IF(TRIM(E1363)="No Ct","No Ct",E1363)</f>
        <v>No Ct</v>
      </c>
      <c r="M1363" t="str">
        <f t="shared" si="2704"/>
        <v/>
      </c>
      <c r="N1363" t="str">
        <f t="shared" si="2705"/>
        <v/>
      </c>
      <c r="O1363" t="str">
        <f t="shared" si="2706"/>
        <v/>
      </c>
    </row>
    <row r="1364" spans="1:25" x14ac:dyDescent="0.25">
      <c r="A1364" t="s">
        <v>92</v>
      </c>
      <c r="B1364" t="s">
        <v>76</v>
      </c>
      <c r="C1364" t="s">
        <v>554</v>
      </c>
      <c r="D1364">
        <v>0.01</v>
      </c>
      <c r="E1364" t="s">
        <v>1275</v>
      </c>
      <c r="F1364" t="s">
        <v>596</v>
      </c>
      <c r="G1364" t="str">
        <f t="shared" si="2700"/>
        <v>DL2022007</v>
      </c>
      <c r="H1364" t="str">
        <f t="shared" si="2701"/>
        <v>09</v>
      </c>
      <c r="I1364" t="str">
        <f t="shared" si="2702"/>
        <v>Amerikansk hummer_09_20220901_DL2022007_GentofteHF</v>
      </c>
      <c r="J1364" t="str">
        <f>VLOOKUP(MID(C1364,4,6),Datasæt_Analysesystemer!$B$2:$E$69,3,FALSE)</f>
        <v>Amerikansk hummer</v>
      </c>
      <c r="K1364" t="str">
        <f t="shared" si="2703"/>
        <v>EP</v>
      </c>
      <c r="L1364" s="7" t="str">
        <f t="shared" si="2715"/>
        <v>No Ct</v>
      </c>
      <c r="M1364" t="str">
        <f t="shared" si="2704"/>
        <v/>
      </c>
      <c r="N1364" t="str">
        <f t="shared" si="2705"/>
        <v/>
      </c>
      <c r="O1364" t="str">
        <f t="shared" si="2706"/>
        <v/>
      </c>
    </row>
    <row r="1365" spans="1:25" x14ac:dyDescent="0.25">
      <c r="A1365" t="s">
        <v>108</v>
      </c>
      <c r="B1365" t="s">
        <v>76</v>
      </c>
      <c r="C1365" t="s">
        <v>554</v>
      </c>
      <c r="D1365">
        <v>0.01</v>
      </c>
      <c r="E1365" t="s">
        <v>1275</v>
      </c>
      <c r="F1365" t="s">
        <v>596</v>
      </c>
      <c r="G1365" t="str">
        <f t="shared" si="2700"/>
        <v>DL2022007</v>
      </c>
      <c r="H1365" t="str">
        <f t="shared" si="2701"/>
        <v>09</v>
      </c>
      <c r="I1365" t="str">
        <f t="shared" si="2702"/>
        <v>Amerikansk hummer_09_20220901_DL2022007_GentofteHF</v>
      </c>
      <c r="J1365" t="str">
        <f>VLOOKUP(MID(C1365,4,6),Datasæt_Analysesystemer!$B$2:$E$69,3,FALSE)</f>
        <v>Amerikansk hummer</v>
      </c>
      <c r="K1365" t="str">
        <f t="shared" si="2703"/>
        <v>EP</v>
      </c>
      <c r="L1365" s="7" t="str">
        <f t="shared" si="2715"/>
        <v>No Ct</v>
      </c>
      <c r="M1365" t="str">
        <f t="shared" si="2704"/>
        <v/>
      </c>
      <c r="N1365" t="str">
        <f t="shared" si="2705"/>
        <v/>
      </c>
      <c r="O1365" t="str">
        <f t="shared" si="2706"/>
        <v/>
      </c>
      <c r="Y1365" t="str">
        <f>O1367</f>
        <v/>
      </c>
    </row>
    <row r="1366" spans="1:25" x14ac:dyDescent="0.25">
      <c r="A1366" t="s">
        <v>44</v>
      </c>
      <c r="B1366" t="s">
        <v>23</v>
      </c>
      <c r="C1366" t="s">
        <v>531</v>
      </c>
      <c r="D1366">
        <v>0.01</v>
      </c>
      <c r="E1366">
        <v>28.77</v>
      </c>
      <c r="F1366" t="s">
        <v>596</v>
      </c>
      <c r="G1366" t="str">
        <f t="shared" si="2700"/>
        <v>DL2022007</v>
      </c>
      <c r="H1366" t="str">
        <f t="shared" si="2701"/>
        <v>10</v>
      </c>
      <c r="I1366" t="str">
        <f t="shared" si="2702"/>
        <v>Amerikansk hummer_10_20220901_DL2022007_GentofteHF</v>
      </c>
      <c r="J1366" t="str">
        <f>VLOOKUP(MID(C1366,4,6),Datasæt_Analysesystemer!$B$2:$E$69,3,FALSE)</f>
        <v>Amerikansk hummer</v>
      </c>
      <c r="K1366" t="str">
        <f t="shared" si="2703"/>
        <v>PK</v>
      </c>
      <c r="L1366" s="7">
        <f t="shared" si="2715"/>
        <v>28.77</v>
      </c>
      <c r="M1366">
        <f t="shared" si="2704"/>
        <v>28.77</v>
      </c>
      <c r="N1366">
        <f t="shared" si="2705"/>
        <v>0</v>
      </c>
      <c r="O1366">
        <f t="shared" si="2706"/>
        <v>0</v>
      </c>
      <c r="Q1366">
        <f t="shared" ref="Q1366" si="2716">IF(L1368="No Ct",0,L1368)</f>
        <v>0</v>
      </c>
      <c r="R1366">
        <f t="shared" ref="R1366" si="2717">IF(L1369="No Ct",0,L1369)</f>
        <v>0</v>
      </c>
      <c r="S1366" t="str">
        <f t="shared" ref="S1366" si="2718">IF(AND(M1366&gt;0,N1366=0),"Valid","Invalid")</f>
        <v>Valid</v>
      </c>
      <c r="T1366" t="str">
        <f t="shared" ref="T1366" si="2719">IF(OR(Q1366&gt;1,R1366&gt;1),"Present","Absent")</f>
        <v>Absent</v>
      </c>
      <c r="U1366" t="str">
        <f t="shared" ref="U1366" si="2720">IF(OR(AND(Q1366&gt;1,Q1366&lt;41),AND(R1366&gt;1,R1366&lt;41)),"Ct&lt;41","Ct&gt;41")</f>
        <v>Ct&gt;41</v>
      </c>
      <c r="V1366" t="str">
        <f t="shared" ref="V1366" si="2721">J1366</f>
        <v>Amerikansk hummer</v>
      </c>
      <c r="W1366" t="str">
        <f t="shared" ref="W1366" si="2722">MID(F1366,10,9)</f>
        <v>DL2022007</v>
      </c>
      <c r="X1366" t="str">
        <f t="shared" ref="X1366" si="2723">W1366&amp;"_"&amp;V1366&amp;"_"&amp;S1366&amp;"_"&amp;T1366&amp;"_"&amp;U1366</f>
        <v>DL2022007_Amerikansk hummer_Valid_Absent_Ct&gt;41</v>
      </c>
    </row>
    <row r="1367" spans="1:25" x14ac:dyDescent="0.25">
      <c r="A1367" t="s">
        <v>69</v>
      </c>
      <c r="B1367" t="s">
        <v>51</v>
      </c>
      <c r="C1367" t="s">
        <v>543</v>
      </c>
      <c r="D1367">
        <v>0.01</v>
      </c>
      <c r="E1367" t="s">
        <v>1275</v>
      </c>
      <c r="F1367" t="s">
        <v>596</v>
      </c>
      <c r="G1367" t="str">
        <f t="shared" si="2700"/>
        <v>DL2022007</v>
      </c>
      <c r="H1367" t="str">
        <f t="shared" si="2701"/>
        <v>10</v>
      </c>
      <c r="I1367" t="str">
        <f t="shared" si="2702"/>
        <v>Amerikansk hummer_10_20220901_DL2022007_GentofteHF</v>
      </c>
      <c r="J1367" t="str">
        <f>VLOOKUP(MID(C1367,4,6),Datasæt_Analysesystemer!$B$2:$E$69,3,FALSE)</f>
        <v>Amerikansk hummer</v>
      </c>
      <c r="K1367" t="str">
        <f t="shared" si="2703"/>
        <v>NK</v>
      </c>
      <c r="L1367" s="7" t="str">
        <f t="shared" si="2715"/>
        <v>No Ct</v>
      </c>
      <c r="M1367" t="str">
        <f t="shared" si="2704"/>
        <v/>
      </c>
      <c r="N1367" t="str">
        <f t="shared" si="2705"/>
        <v/>
      </c>
      <c r="O1367" t="str">
        <f t="shared" si="2706"/>
        <v/>
      </c>
    </row>
    <row r="1368" spans="1:25" x14ac:dyDescent="0.25">
      <c r="A1368" t="s">
        <v>94</v>
      </c>
      <c r="B1368" t="s">
        <v>76</v>
      </c>
      <c r="C1368" t="s">
        <v>555</v>
      </c>
      <c r="D1368">
        <v>0.01</v>
      </c>
      <c r="E1368" t="s">
        <v>1275</v>
      </c>
      <c r="F1368" t="s">
        <v>596</v>
      </c>
      <c r="G1368" t="str">
        <f t="shared" si="2700"/>
        <v>DL2022007</v>
      </c>
      <c r="H1368" t="str">
        <f t="shared" si="2701"/>
        <v>10</v>
      </c>
      <c r="I1368" t="str">
        <f t="shared" si="2702"/>
        <v>Amerikansk hummer_10_20220901_DL2022007_GentofteHF</v>
      </c>
      <c r="J1368" t="str">
        <f>VLOOKUP(MID(C1368,4,6),Datasæt_Analysesystemer!$B$2:$E$69,3,FALSE)</f>
        <v>Amerikansk hummer</v>
      </c>
      <c r="K1368" t="str">
        <f t="shared" si="2703"/>
        <v>EP</v>
      </c>
      <c r="L1368" s="7" t="str">
        <f t="shared" si="2715"/>
        <v>No Ct</v>
      </c>
      <c r="M1368" t="str">
        <f t="shared" si="2704"/>
        <v/>
      </c>
      <c r="N1368" t="str">
        <f t="shared" si="2705"/>
        <v/>
      </c>
      <c r="O1368" t="str">
        <f t="shared" si="2706"/>
        <v/>
      </c>
    </row>
    <row r="1369" spans="1:25" x14ac:dyDescent="0.25">
      <c r="A1369" t="s">
        <v>109</v>
      </c>
      <c r="B1369" t="s">
        <v>76</v>
      </c>
      <c r="C1369" t="s">
        <v>555</v>
      </c>
      <c r="D1369">
        <v>0.01</v>
      </c>
      <c r="E1369" t="s">
        <v>1275</v>
      </c>
      <c r="F1369" t="s">
        <v>596</v>
      </c>
      <c r="G1369" t="str">
        <f t="shared" si="2700"/>
        <v>DL2022007</v>
      </c>
      <c r="H1369" t="str">
        <f t="shared" si="2701"/>
        <v>10</v>
      </c>
      <c r="I1369" t="str">
        <f t="shared" si="2702"/>
        <v>Amerikansk hummer_10_20220901_DL2022007_GentofteHF</v>
      </c>
      <c r="J1369" t="str">
        <f>VLOOKUP(MID(C1369,4,6),Datasæt_Analysesystemer!$B$2:$E$69,3,FALSE)</f>
        <v>Amerikansk hummer</v>
      </c>
      <c r="K1369" t="str">
        <f t="shared" si="2703"/>
        <v>EP</v>
      </c>
      <c r="L1369" s="7" t="str">
        <f t="shared" si="2715"/>
        <v>No Ct</v>
      </c>
      <c r="M1369" t="str">
        <f t="shared" si="2704"/>
        <v/>
      </c>
      <c r="N1369" t="str">
        <f t="shared" si="2705"/>
        <v/>
      </c>
      <c r="O1369" t="str">
        <f t="shared" si="2706"/>
        <v/>
      </c>
      <c r="Y1369" t="str">
        <f>O1371</f>
        <v/>
      </c>
    </row>
    <row r="1370" spans="1:25" x14ac:dyDescent="0.25">
      <c r="A1370" t="s">
        <v>46</v>
      </c>
      <c r="B1370" t="s">
        <v>23</v>
      </c>
      <c r="C1370" t="s">
        <v>532</v>
      </c>
      <c r="D1370">
        <v>0.01</v>
      </c>
      <c r="E1370" t="s">
        <v>1275</v>
      </c>
      <c r="F1370" t="s">
        <v>596</v>
      </c>
      <c r="G1370" t="str">
        <f t="shared" si="2700"/>
        <v>DL2022007</v>
      </c>
      <c r="H1370" t="str">
        <f t="shared" si="2701"/>
        <v>11</v>
      </c>
      <c r="I1370" t="str">
        <f t="shared" si="2702"/>
        <v>Kinesisk uldhåndskrabbe_11_20220901_DL2022007_GentofteHF</v>
      </c>
      <c r="J1370" t="str">
        <f>VLOOKUP(MID(C1370,4,6),Datasæt_Analysesystemer!$B$2:$E$69,3,FALSE)</f>
        <v>Kinesisk uldhåndskrabbe</v>
      </c>
      <c r="K1370" t="str">
        <f t="shared" si="2703"/>
        <v>PK</v>
      </c>
      <c r="L1370" s="7" t="str">
        <f t="shared" si="2715"/>
        <v>No Ct</v>
      </c>
      <c r="M1370">
        <f t="shared" si="2704"/>
        <v>0</v>
      </c>
      <c r="N1370">
        <f t="shared" si="2705"/>
        <v>47.21</v>
      </c>
      <c r="O1370">
        <f t="shared" si="2706"/>
        <v>0</v>
      </c>
      <c r="Q1370">
        <f t="shared" ref="Q1370" si="2724">IF(L1372="No Ct",0,L1372)</f>
        <v>0</v>
      </c>
      <c r="R1370">
        <f t="shared" ref="R1370" si="2725">IF(L1373="No Ct",0,L1373)</f>
        <v>0</v>
      </c>
      <c r="S1370" t="str">
        <f t="shared" ref="S1370" si="2726">IF(AND(M1370&gt;0,N1370=0),"Valid","Invalid")</f>
        <v>Invalid</v>
      </c>
      <c r="T1370" t="str">
        <f t="shared" ref="T1370" si="2727">IF(OR(Q1370&gt;1,R1370&gt;1),"Present","Absent")</f>
        <v>Absent</v>
      </c>
      <c r="U1370" t="str">
        <f t="shared" ref="U1370" si="2728">IF(OR(AND(Q1370&gt;1,Q1370&lt;41),AND(R1370&gt;1,R1370&lt;41)),"Ct&lt;41","Ct&gt;41")</f>
        <v>Ct&gt;41</v>
      </c>
      <c r="V1370" t="str">
        <f t="shared" ref="V1370" si="2729">J1370</f>
        <v>Kinesisk uldhåndskrabbe</v>
      </c>
      <c r="W1370" t="str">
        <f t="shared" ref="W1370" si="2730">MID(F1370,10,9)</f>
        <v>DL2022007</v>
      </c>
      <c r="X1370" t="str">
        <f t="shared" ref="X1370" si="2731">W1370&amp;"_"&amp;V1370&amp;"_"&amp;S1370&amp;"_"&amp;T1370&amp;"_"&amp;U1370</f>
        <v>DL2022007_Kinesisk uldhåndskrabbe_Invalid_Absent_Ct&gt;41</v>
      </c>
    </row>
    <row r="1371" spans="1:25" x14ac:dyDescent="0.25">
      <c r="A1371" t="s">
        <v>71</v>
      </c>
      <c r="B1371" t="s">
        <v>51</v>
      </c>
      <c r="C1371" t="s">
        <v>544</v>
      </c>
      <c r="D1371">
        <v>0.01</v>
      </c>
      <c r="E1371">
        <v>47.21</v>
      </c>
      <c r="F1371" t="s">
        <v>596</v>
      </c>
      <c r="G1371" t="str">
        <f t="shared" si="2700"/>
        <v>DL2022007</v>
      </c>
      <c r="H1371" t="str">
        <f t="shared" si="2701"/>
        <v>11</v>
      </c>
      <c r="I1371" t="str">
        <f t="shared" si="2702"/>
        <v>Kinesisk uldhåndskrabbe_11_20220901_DL2022007_GentofteHF</v>
      </c>
      <c r="J1371" t="str">
        <f>VLOOKUP(MID(C1371,4,6),Datasæt_Analysesystemer!$B$2:$E$69,3,FALSE)</f>
        <v>Kinesisk uldhåndskrabbe</v>
      </c>
      <c r="K1371" t="str">
        <f t="shared" si="2703"/>
        <v>NK</v>
      </c>
      <c r="L1371" s="7">
        <f t="shared" si="2715"/>
        <v>47.21</v>
      </c>
      <c r="M1371" t="str">
        <f t="shared" si="2704"/>
        <v/>
      </c>
      <c r="N1371" t="str">
        <f t="shared" si="2705"/>
        <v/>
      </c>
      <c r="O1371" t="str">
        <f t="shared" si="2706"/>
        <v/>
      </c>
    </row>
    <row r="1372" spans="1:25" x14ac:dyDescent="0.25">
      <c r="A1372" t="s">
        <v>96</v>
      </c>
      <c r="B1372" t="s">
        <v>76</v>
      </c>
      <c r="C1372" t="s">
        <v>556</v>
      </c>
      <c r="D1372">
        <v>0.01</v>
      </c>
      <c r="E1372" t="s">
        <v>1275</v>
      </c>
      <c r="F1372" t="s">
        <v>596</v>
      </c>
      <c r="G1372" t="str">
        <f t="shared" si="2700"/>
        <v>DL2022007</v>
      </c>
      <c r="H1372" t="str">
        <f t="shared" si="2701"/>
        <v>11</v>
      </c>
      <c r="I1372" t="str">
        <f t="shared" si="2702"/>
        <v>Kinesisk uldhåndskrabbe_11_20220901_DL2022007_GentofteHF</v>
      </c>
      <c r="J1372" t="str">
        <f>VLOOKUP(MID(C1372,4,6),Datasæt_Analysesystemer!$B$2:$E$69,3,FALSE)</f>
        <v>Kinesisk uldhåndskrabbe</v>
      </c>
      <c r="K1372" t="str">
        <f t="shared" si="2703"/>
        <v>EP</v>
      </c>
      <c r="L1372" s="7" t="str">
        <f t="shared" si="2715"/>
        <v>No Ct</v>
      </c>
      <c r="M1372" t="str">
        <f t="shared" si="2704"/>
        <v/>
      </c>
      <c r="N1372" t="str">
        <f t="shared" si="2705"/>
        <v/>
      </c>
      <c r="O1372" t="str">
        <f t="shared" si="2706"/>
        <v/>
      </c>
    </row>
    <row r="1373" spans="1:25" x14ac:dyDescent="0.25">
      <c r="A1373" t="s">
        <v>110</v>
      </c>
      <c r="B1373" t="s">
        <v>76</v>
      </c>
      <c r="C1373" t="s">
        <v>556</v>
      </c>
      <c r="D1373">
        <v>0.01</v>
      </c>
      <c r="E1373" t="s">
        <v>1275</v>
      </c>
      <c r="F1373" t="s">
        <v>596</v>
      </c>
      <c r="G1373" t="str">
        <f t="shared" si="2700"/>
        <v>DL2022007</v>
      </c>
      <c r="H1373" t="str">
        <f t="shared" si="2701"/>
        <v>11</v>
      </c>
      <c r="I1373" t="str">
        <f t="shared" si="2702"/>
        <v>Kinesisk uldhåndskrabbe_11_20220901_DL2022007_GentofteHF</v>
      </c>
      <c r="J1373" t="str">
        <f>VLOOKUP(MID(C1373,4,6),Datasæt_Analysesystemer!$B$2:$E$69,3,FALSE)</f>
        <v>Kinesisk uldhåndskrabbe</v>
      </c>
      <c r="K1373" t="str">
        <f t="shared" si="2703"/>
        <v>EP</v>
      </c>
      <c r="L1373" s="7" t="str">
        <f t="shared" si="2715"/>
        <v>No Ct</v>
      </c>
      <c r="M1373" t="str">
        <f t="shared" si="2704"/>
        <v/>
      </c>
      <c r="N1373" t="str">
        <f t="shared" si="2705"/>
        <v/>
      </c>
      <c r="O1373" t="str">
        <f t="shared" si="2706"/>
        <v/>
      </c>
      <c r="Y1373" t="str">
        <f>O1375</f>
        <v/>
      </c>
    </row>
    <row r="1374" spans="1:25" x14ac:dyDescent="0.25">
      <c r="A1374" t="s">
        <v>48</v>
      </c>
      <c r="B1374" t="s">
        <v>23</v>
      </c>
      <c r="C1374" t="s">
        <v>533</v>
      </c>
      <c r="D1374">
        <v>0.01</v>
      </c>
      <c r="E1374">
        <v>36.14</v>
      </c>
      <c r="F1374" t="s">
        <v>596</v>
      </c>
      <c r="G1374" t="str">
        <f t="shared" si="2700"/>
        <v>DL2022007</v>
      </c>
      <c r="H1374" t="str">
        <f t="shared" si="2701"/>
        <v>12</v>
      </c>
      <c r="I1374" t="str">
        <f t="shared" si="2702"/>
        <v>Kinesisk uldhåndskrabbe_12_20220901_DL2022007_GentofteHF</v>
      </c>
      <c r="J1374" t="str">
        <f>VLOOKUP(MID(C1374,4,6),Datasæt_Analysesystemer!$B$2:$E$69,3,FALSE)</f>
        <v>Kinesisk uldhåndskrabbe</v>
      </c>
      <c r="K1374" t="str">
        <f t="shared" si="2703"/>
        <v>PK</v>
      </c>
      <c r="L1374" s="7">
        <f t="shared" si="2715"/>
        <v>36.14</v>
      </c>
      <c r="M1374">
        <f t="shared" si="2704"/>
        <v>36.14</v>
      </c>
      <c r="N1374">
        <f t="shared" si="2705"/>
        <v>0</v>
      </c>
      <c r="O1374">
        <f t="shared" si="2706"/>
        <v>0</v>
      </c>
      <c r="Q1374">
        <f t="shared" ref="Q1374" si="2732">IF(L1376="No Ct",0,L1376)</f>
        <v>0</v>
      </c>
      <c r="R1374">
        <f t="shared" ref="R1374" si="2733">IF(L1377="No Ct",0,L1377)</f>
        <v>0</v>
      </c>
      <c r="S1374" t="str">
        <f t="shared" ref="S1374" si="2734">IF(AND(M1374&gt;0,N1374=0),"Valid","Invalid")</f>
        <v>Valid</v>
      </c>
      <c r="T1374" t="str">
        <f t="shared" ref="T1374" si="2735">IF(OR(Q1374&gt;1,R1374&gt;1),"Present","Absent")</f>
        <v>Absent</v>
      </c>
      <c r="U1374" t="str">
        <f t="shared" ref="U1374" si="2736">IF(OR(AND(Q1374&gt;1,Q1374&lt;41),AND(R1374&gt;1,R1374&lt;41)),"Ct&lt;41","Ct&gt;41")</f>
        <v>Ct&gt;41</v>
      </c>
      <c r="V1374" t="str">
        <f t="shared" ref="V1374" si="2737">J1374</f>
        <v>Kinesisk uldhåndskrabbe</v>
      </c>
      <c r="W1374" t="str">
        <f t="shared" ref="W1374" si="2738">MID(F1374,10,9)</f>
        <v>DL2022007</v>
      </c>
      <c r="X1374" t="str">
        <f t="shared" ref="X1374" si="2739">W1374&amp;"_"&amp;V1374&amp;"_"&amp;S1374&amp;"_"&amp;T1374&amp;"_"&amp;U1374</f>
        <v>DL2022007_Kinesisk uldhåndskrabbe_Valid_Absent_Ct&gt;41</v>
      </c>
    </row>
    <row r="1375" spans="1:25" x14ac:dyDescent="0.25">
      <c r="A1375" t="s">
        <v>73</v>
      </c>
      <c r="B1375" t="s">
        <v>51</v>
      </c>
      <c r="C1375" t="s">
        <v>545</v>
      </c>
      <c r="D1375">
        <v>0.01</v>
      </c>
      <c r="E1375" t="s">
        <v>1275</v>
      </c>
      <c r="F1375" t="s">
        <v>596</v>
      </c>
      <c r="G1375" t="str">
        <f t="shared" si="2700"/>
        <v>DL2022007</v>
      </c>
      <c r="H1375" t="str">
        <f t="shared" si="2701"/>
        <v>12</v>
      </c>
      <c r="I1375" t="str">
        <f t="shared" si="2702"/>
        <v>Kinesisk uldhåndskrabbe_12_20220901_DL2022007_GentofteHF</v>
      </c>
      <c r="J1375" t="str">
        <f>VLOOKUP(MID(C1375,4,6),Datasæt_Analysesystemer!$B$2:$E$69,3,FALSE)</f>
        <v>Kinesisk uldhåndskrabbe</v>
      </c>
      <c r="K1375" t="str">
        <f t="shared" si="2703"/>
        <v>NK</v>
      </c>
      <c r="L1375" s="7" t="str">
        <f t="shared" si="2715"/>
        <v>No Ct</v>
      </c>
      <c r="M1375" t="str">
        <f t="shared" si="2704"/>
        <v/>
      </c>
      <c r="N1375" t="str">
        <f t="shared" si="2705"/>
        <v/>
      </c>
      <c r="O1375" t="str">
        <f t="shared" si="2706"/>
        <v/>
      </c>
    </row>
    <row r="1376" spans="1:25" x14ac:dyDescent="0.25">
      <c r="A1376" t="s">
        <v>98</v>
      </c>
      <c r="B1376" t="s">
        <v>76</v>
      </c>
      <c r="C1376" t="s">
        <v>557</v>
      </c>
      <c r="D1376">
        <v>0.01</v>
      </c>
      <c r="E1376" t="s">
        <v>1275</v>
      </c>
      <c r="F1376" t="s">
        <v>596</v>
      </c>
      <c r="G1376" t="str">
        <f t="shared" si="2700"/>
        <v>DL2022007</v>
      </c>
      <c r="H1376" t="str">
        <f t="shared" si="2701"/>
        <v>12</v>
      </c>
      <c r="I1376" t="str">
        <f t="shared" si="2702"/>
        <v>Kinesisk uldhåndskrabbe_12_20220901_DL2022007_GentofteHF</v>
      </c>
      <c r="J1376" t="str">
        <f>VLOOKUP(MID(C1376,4,6),Datasæt_Analysesystemer!$B$2:$E$69,3,FALSE)</f>
        <v>Kinesisk uldhåndskrabbe</v>
      </c>
      <c r="K1376" t="str">
        <f t="shared" si="2703"/>
        <v>EP</v>
      </c>
      <c r="L1376" s="7" t="str">
        <f t="shared" si="2715"/>
        <v>No Ct</v>
      </c>
      <c r="M1376" t="str">
        <f t="shared" si="2704"/>
        <v/>
      </c>
      <c r="N1376" t="str">
        <f t="shared" si="2705"/>
        <v/>
      </c>
      <c r="O1376" t="str">
        <f t="shared" si="2706"/>
        <v/>
      </c>
    </row>
    <row r="1377" spans="1:25" x14ac:dyDescent="0.25">
      <c r="A1377" t="s">
        <v>111</v>
      </c>
      <c r="B1377" t="s">
        <v>76</v>
      </c>
      <c r="C1377" t="s">
        <v>557</v>
      </c>
      <c r="D1377">
        <v>0.01</v>
      </c>
      <c r="E1377" t="s">
        <v>1275</v>
      </c>
      <c r="F1377" t="s">
        <v>596</v>
      </c>
      <c r="G1377" t="str">
        <f t="shared" si="2700"/>
        <v>DL2022007</v>
      </c>
      <c r="H1377" t="str">
        <f t="shared" si="2701"/>
        <v>12</v>
      </c>
      <c r="I1377" t="str">
        <f t="shared" si="2702"/>
        <v>Kinesisk uldhåndskrabbe_12_20220901_DL2022007_GentofteHF</v>
      </c>
      <c r="J1377" t="str">
        <f>VLOOKUP(MID(C1377,4,6),Datasæt_Analysesystemer!$B$2:$E$69,3,FALSE)</f>
        <v>Kinesisk uldhåndskrabbe</v>
      </c>
      <c r="K1377" t="str">
        <f t="shared" si="2703"/>
        <v>EP</v>
      </c>
      <c r="L1377" s="7" t="str">
        <f t="shared" si="2715"/>
        <v>No Ct</v>
      </c>
      <c r="M1377" t="str">
        <f t="shared" si="2704"/>
        <v/>
      </c>
      <c r="N1377" t="str">
        <f t="shared" si="2705"/>
        <v/>
      </c>
      <c r="O1377" t="str">
        <f t="shared" si="2706"/>
        <v/>
      </c>
      <c r="Y1377" t="str">
        <f>O1379</f>
        <v/>
      </c>
    </row>
    <row r="1378" spans="1:25" x14ac:dyDescent="0.25">
      <c r="A1378" t="s">
        <v>172</v>
      </c>
      <c r="B1378" t="s">
        <v>23</v>
      </c>
      <c r="C1378" t="s">
        <v>582</v>
      </c>
      <c r="D1378">
        <v>0.01</v>
      </c>
      <c r="E1378">
        <v>31.86</v>
      </c>
      <c r="F1378" t="s">
        <v>596</v>
      </c>
      <c r="G1378" t="str">
        <f t="shared" si="2700"/>
        <v>DL2022007</v>
      </c>
      <c r="H1378" t="str">
        <f t="shared" si="2701"/>
        <v>13</v>
      </c>
      <c r="I1378" t="str">
        <f t="shared" si="2702"/>
        <v>Nordam. Brakvandskrabbe / mudderkrabbe_13_20220901_DL2022007_GentofteHF</v>
      </c>
      <c r="J1378" t="str">
        <f>VLOOKUP(MID(C1378,4,6),Datasæt_Analysesystemer!$B$2:$E$69,3,FALSE)</f>
        <v>Nordam. Brakvandskrabbe / mudderkrabbe</v>
      </c>
      <c r="K1378" t="str">
        <f t="shared" si="2703"/>
        <v>PK</v>
      </c>
      <c r="L1378" s="7">
        <f t="shared" si="2715"/>
        <v>31.86</v>
      </c>
      <c r="M1378">
        <f t="shared" si="2704"/>
        <v>31.86</v>
      </c>
      <c r="N1378">
        <f t="shared" si="2705"/>
        <v>0</v>
      </c>
      <c r="O1378">
        <f t="shared" si="2706"/>
        <v>0</v>
      </c>
      <c r="Q1378">
        <f t="shared" ref="Q1378" si="2740">IF(L1380="No Ct",0,L1380)</f>
        <v>0</v>
      </c>
      <c r="R1378">
        <f t="shared" ref="R1378" si="2741">IF(L1381="No Ct",0,L1381)</f>
        <v>0</v>
      </c>
      <c r="S1378" t="str">
        <f t="shared" ref="S1378" si="2742">IF(AND(M1378&gt;0,N1378=0),"Valid","Invalid")</f>
        <v>Valid</v>
      </c>
      <c r="T1378" t="str">
        <f t="shared" ref="T1378" si="2743">IF(OR(Q1378&gt;1,R1378&gt;1),"Present","Absent")</f>
        <v>Absent</v>
      </c>
      <c r="U1378" t="str">
        <f t="shared" ref="U1378" si="2744">IF(OR(AND(Q1378&gt;1,Q1378&lt;41),AND(R1378&gt;1,R1378&lt;41)),"Ct&lt;41","Ct&gt;41")</f>
        <v>Ct&gt;41</v>
      </c>
      <c r="V1378" t="str">
        <f t="shared" ref="V1378" si="2745">J1378</f>
        <v>Nordam. Brakvandskrabbe / mudderkrabbe</v>
      </c>
      <c r="W1378" t="str">
        <f t="shared" ref="W1378" si="2746">MID(F1378,10,9)</f>
        <v>DL2022007</v>
      </c>
      <c r="X1378" t="str">
        <f t="shared" ref="X1378" si="2747">W1378&amp;"_"&amp;V1378&amp;"_"&amp;S1378&amp;"_"&amp;T1378&amp;"_"&amp;U1378</f>
        <v>DL2022007_Nordam. Brakvandskrabbe / mudderkrabbe_Valid_Absent_Ct&gt;41</v>
      </c>
    </row>
    <row r="1379" spans="1:25" x14ac:dyDescent="0.25">
      <c r="A1379" t="s">
        <v>148</v>
      </c>
      <c r="B1379" t="s">
        <v>51</v>
      </c>
      <c r="C1379" t="s">
        <v>570</v>
      </c>
      <c r="D1379">
        <v>0.01</v>
      </c>
      <c r="E1379" t="s">
        <v>1275</v>
      </c>
      <c r="F1379" t="s">
        <v>596</v>
      </c>
      <c r="G1379" t="str">
        <f t="shared" si="2700"/>
        <v>DL2022007</v>
      </c>
      <c r="H1379" t="str">
        <f t="shared" si="2701"/>
        <v>13</v>
      </c>
      <c r="I1379" t="str">
        <f t="shared" si="2702"/>
        <v>Nordam. Brakvandskrabbe / mudderkrabbe_13_20220901_DL2022007_GentofteHF</v>
      </c>
      <c r="J1379" t="str">
        <f>VLOOKUP(MID(C1379,4,6),Datasæt_Analysesystemer!$B$2:$E$69,3,FALSE)</f>
        <v>Nordam. Brakvandskrabbe / mudderkrabbe</v>
      </c>
      <c r="K1379" t="str">
        <f t="shared" si="2703"/>
        <v>NK</v>
      </c>
      <c r="L1379" s="7" t="str">
        <f t="shared" si="2715"/>
        <v>No Ct</v>
      </c>
      <c r="M1379" t="str">
        <f t="shared" si="2704"/>
        <v/>
      </c>
      <c r="N1379" t="str">
        <f t="shared" si="2705"/>
        <v/>
      </c>
      <c r="O1379" t="str">
        <f t="shared" si="2706"/>
        <v/>
      </c>
    </row>
    <row r="1380" spans="1:25" x14ac:dyDescent="0.25">
      <c r="A1380" t="s">
        <v>112</v>
      </c>
      <c r="B1380" t="s">
        <v>76</v>
      </c>
      <c r="C1380" t="s">
        <v>558</v>
      </c>
      <c r="D1380">
        <v>0.01</v>
      </c>
      <c r="E1380" t="s">
        <v>1275</v>
      </c>
      <c r="F1380" t="s">
        <v>596</v>
      </c>
      <c r="G1380" t="str">
        <f t="shared" si="2700"/>
        <v>DL2022007</v>
      </c>
      <c r="H1380" t="str">
        <f t="shared" si="2701"/>
        <v>13</v>
      </c>
      <c r="I1380" t="str">
        <f t="shared" si="2702"/>
        <v>Nordam. Brakvandskrabbe / mudderkrabbe_13_20220901_DL2022007_GentofteHF</v>
      </c>
      <c r="J1380" t="str">
        <f>VLOOKUP(MID(C1380,4,6),Datasæt_Analysesystemer!$B$2:$E$69,3,FALSE)</f>
        <v>Nordam. Brakvandskrabbe / mudderkrabbe</v>
      </c>
      <c r="K1380" t="str">
        <f t="shared" si="2703"/>
        <v>EP</v>
      </c>
      <c r="L1380" s="7" t="str">
        <f t="shared" si="2715"/>
        <v>No Ct</v>
      </c>
      <c r="M1380" t="str">
        <f t="shared" si="2704"/>
        <v/>
      </c>
      <c r="N1380" t="str">
        <f t="shared" si="2705"/>
        <v/>
      </c>
      <c r="O1380" t="str">
        <f t="shared" si="2706"/>
        <v/>
      </c>
    </row>
    <row r="1381" spans="1:25" x14ac:dyDescent="0.25">
      <c r="A1381" t="s">
        <v>136</v>
      </c>
      <c r="B1381" t="s">
        <v>76</v>
      </c>
      <c r="C1381" t="s">
        <v>558</v>
      </c>
      <c r="D1381">
        <v>0.01</v>
      </c>
      <c r="E1381" t="s">
        <v>1275</v>
      </c>
      <c r="F1381" t="s">
        <v>596</v>
      </c>
      <c r="G1381" t="str">
        <f t="shared" si="2700"/>
        <v>DL2022007</v>
      </c>
      <c r="H1381" t="str">
        <f t="shared" si="2701"/>
        <v>13</v>
      </c>
      <c r="I1381" t="str">
        <f t="shared" si="2702"/>
        <v>Nordam. Brakvandskrabbe / mudderkrabbe_13_20220901_DL2022007_GentofteHF</v>
      </c>
      <c r="J1381" t="str">
        <f>VLOOKUP(MID(C1381,4,6),Datasæt_Analysesystemer!$B$2:$E$69,3,FALSE)</f>
        <v>Nordam. Brakvandskrabbe / mudderkrabbe</v>
      </c>
      <c r="K1381" t="str">
        <f t="shared" si="2703"/>
        <v>EP</v>
      </c>
      <c r="L1381" s="7" t="str">
        <f t="shared" si="2715"/>
        <v>No Ct</v>
      </c>
      <c r="M1381" t="str">
        <f t="shared" si="2704"/>
        <v/>
      </c>
      <c r="N1381" t="str">
        <f t="shared" si="2705"/>
        <v/>
      </c>
      <c r="O1381" t="str">
        <f t="shared" si="2706"/>
        <v/>
      </c>
      <c r="Y1381" t="str">
        <f>O1383</f>
        <v/>
      </c>
    </row>
    <row r="1382" spans="1:25" x14ac:dyDescent="0.25">
      <c r="A1382" t="s">
        <v>174</v>
      </c>
      <c r="B1382" t="s">
        <v>23</v>
      </c>
      <c r="C1382" t="s">
        <v>583</v>
      </c>
      <c r="D1382">
        <v>0.01</v>
      </c>
      <c r="E1382">
        <v>31.49</v>
      </c>
      <c r="F1382" t="s">
        <v>596</v>
      </c>
      <c r="G1382" t="str">
        <f t="shared" si="2700"/>
        <v>DL2022007</v>
      </c>
      <c r="H1382" t="str">
        <f t="shared" si="2701"/>
        <v>14</v>
      </c>
      <c r="I1382" t="str">
        <f t="shared" si="2702"/>
        <v>Nordam. Brakvandskrabbe / mudderkrabbe_14_20220901_DL2022007_GentofteHF</v>
      </c>
      <c r="J1382" t="str">
        <f>VLOOKUP(MID(C1382,4,6),Datasæt_Analysesystemer!$B$2:$E$69,3,FALSE)</f>
        <v>Nordam. Brakvandskrabbe / mudderkrabbe</v>
      </c>
      <c r="K1382" t="str">
        <f t="shared" si="2703"/>
        <v>PK</v>
      </c>
      <c r="L1382" s="7">
        <f t="shared" si="2715"/>
        <v>31.49</v>
      </c>
      <c r="M1382">
        <f t="shared" si="2704"/>
        <v>31.49</v>
      </c>
      <c r="N1382">
        <f t="shared" si="2705"/>
        <v>0</v>
      </c>
      <c r="O1382">
        <f t="shared" si="2706"/>
        <v>0</v>
      </c>
      <c r="Q1382">
        <f t="shared" ref="Q1382" si="2748">IF(L1384="No Ct",0,L1384)</f>
        <v>0</v>
      </c>
      <c r="R1382">
        <f t="shared" ref="R1382" si="2749">IF(L1385="No Ct",0,L1385)</f>
        <v>0</v>
      </c>
      <c r="S1382" t="str">
        <f t="shared" ref="S1382" si="2750">IF(AND(M1382&gt;0,N1382=0),"Valid","Invalid")</f>
        <v>Valid</v>
      </c>
      <c r="T1382" t="str">
        <f t="shared" ref="T1382" si="2751">IF(OR(Q1382&gt;1,R1382&gt;1),"Present","Absent")</f>
        <v>Absent</v>
      </c>
      <c r="U1382" t="str">
        <f t="shared" ref="U1382" si="2752">IF(OR(AND(Q1382&gt;1,Q1382&lt;41),AND(R1382&gt;1,R1382&lt;41)),"Ct&lt;41","Ct&gt;41")</f>
        <v>Ct&gt;41</v>
      </c>
      <c r="V1382" t="str">
        <f t="shared" ref="V1382" si="2753">J1382</f>
        <v>Nordam. Brakvandskrabbe / mudderkrabbe</v>
      </c>
      <c r="W1382" t="str">
        <f t="shared" ref="W1382" si="2754">MID(F1382,10,9)</f>
        <v>DL2022007</v>
      </c>
      <c r="X1382" t="str">
        <f t="shared" ref="X1382" si="2755">W1382&amp;"_"&amp;V1382&amp;"_"&amp;S1382&amp;"_"&amp;T1382&amp;"_"&amp;U1382</f>
        <v>DL2022007_Nordam. Brakvandskrabbe / mudderkrabbe_Valid_Absent_Ct&gt;41</v>
      </c>
    </row>
    <row r="1383" spans="1:25" x14ac:dyDescent="0.25">
      <c r="A1383" t="s">
        <v>150</v>
      </c>
      <c r="B1383" t="s">
        <v>51</v>
      </c>
      <c r="C1383" t="s">
        <v>571</v>
      </c>
      <c r="D1383">
        <v>0.01</v>
      </c>
      <c r="E1383" t="s">
        <v>1275</v>
      </c>
      <c r="F1383" t="s">
        <v>596</v>
      </c>
      <c r="G1383" t="str">
        <f t="shared" si="2700"/>
        <v>DL2022007</v>
      </c>
      <c r="H1383" t="str">
        <f t="shared" si="2701"/>
        <v>14</v>
      </c>
      <c r="I1383" t="str">
        <f t="shared" si="2702"/>
        <v>Nordam. Brakvandskrabbe / mudderkrabbe_14_20220901_DL2022007_GentofteHF</v>
      </c>
      <c r="J1383" t="str">
        <f>VLOOKUP(MID(C1383,4,6),Datasæt_Analysesystemer!$B$2:$E$69,3,FALSE)</f>
        <v>Nordam. Brakvandskrabbe / mudderkrabbe</v>
      </c>
      <c r="K1383" t="str">
        <f t="shared" si="2703"/>
        <v>NK</v>
      </c>
      <c r="L1383" s="7" t="str">
        <f t="shared" si="2715"/>
        <v>No Ct</v>
      </c>
      <c r="M1383" t="str">
        <f t="shared" si="2704"/>
        <v/>
      </c>
      <c r="N1383" t="str">
        <f t="shared" si="2705"/>
        <v/>
      </c>
      <c r="O1383" t="str">
        <f t="shared" si="2706"/>
        <v/>
      </c>
    </row>
    <row r="1384" spans="1:25" x14ac:dyDescent="0.25">
      <c r="A1384" t="s">
        <v>114</v>
      </c>
      <c r="B1384" t="s">
        <v>76</v>
      </c>
      <c r="C1384" t="s">
        <v>559</v>
      </c>
      <c r="D1384">
        <v>0.01</v>
      </c>
      <c r="E1384" t="s">
        <v>1275</v>
      </c>
      <c r="F1384" t="s">
        <v>596</v>
      </c>
      <c r="G1384" t="str">
        <f t="shared" si="2700"/>
        <v>DL2022007</v>
      </c>
      <c r="H1384" t="str">
        <f t="shared" si="2701"/>
        <v>14</v>
      </c>
      <c r="I1384" t="str">
        <f t="shared" si="2702"/>
        <v>Nordam. Brakvandskrabbe / mudderkrabbe_14_20220901_DL2022007_GentofteHF</v>
      </c>
      <c r="J1384" t="str">
        <f>VLOOKUP(MID(C1384,4,6),Datasæt_Analysesystemer!$B$2:$E$69,3,FALSE)</f>
        <v>Nordam. Brakvandskrabbe / mudderkrabbe</v>
      </c>
      <c r="K1384" t="str">
        <f t="shared" si="2703"/>
        <v>EP</v>
      </c>
      <c r="L1384" s="7" t="str">
        <f t="shared" si="2715"/>
        <v>No Ct</v>
      </c>
      <c r="M1384" t="str">
        <f t="shared" si="2704"/>
        <v/>
      </c>
      <c r="N1384" t="str">
        <f t="shared" si="2705"/>
        <v/>
      </c>
      <c r="O1384" t="str">
        <f t="shared" si="2706"/>
        <v/>
      </c>
    </row>
    <row r="1385" spans="1:25" x14ac:dyDescent="0.25">
      <c r="A1385" t="s">
        <v>137</v>
      </c>
      <c r="B1385" t="s">
        <v>76</v>
      </c>
      <c r="C1385" t="s">
        <v>559</v>
      </c>
      <c r="D1385">
        <v>0.01</v>
      </c>
      <c r="E1385" t="s">
        <v>1275</v>
      </c>
      <c r="F1385" t="s">
        <v>596</v>
      </c>
      <c r="G1385" t="str">
        <f t="shared" si="2700"/>
        <v>DL2022007</v>
      </c>
      <c r="H1385" t="str">
        <f t="shared" si="2701"/>
        <v>14</v>
      </c>
      <c r="I1385" t="str">
        <f t="shared" si="2702"/>
        <v>Nordam. Brakvandskrabbe / mudderkrabbe_14_20220901_DL2022007_GentofteHF</v>
      </c>
      <c r="J1385" t="str">
        <f>VLOOKUP(MID(C1385,4,6),Datasæt_Analysesystemer!$B$2:$E$69,3,FALSE)</f>
        <v>Nordam. Brakvandskrabbe / mudderkrabbe</v>
      </c>
      <c r="K1385" t="str">
        <f t="shared" si="2703"/>
        <v>EP</v>
      </c>
      <c r="L1385" s="7" t="str">
        <f t="shared" si="2715"/>
        <v>No Ct</v>
      </c>
      <c r="M1385" t="str">
        <f t="shared" si="2704"/>
        <v/>
      </c>
      <c r="N1385" t="str">
        <f t="shared" si="2705"/>
        <v/>
      </c>
      <c r="O1385" t="str">
        <f t="shared" si="2706"/>
        <v/>
      </c>
      <c r="Y1385" t="str">
        <f>O1387</f>
        <v/>
      </c>
    </row>
    <row r="1386" spans="1:25" x14ac:dyDescent="0.25">
      <c r="A1386" t="s">
        <v>176</v>
      </c>
      <c r="B1386" t="s">
        <v>23</v>
      </c>
      <c r="C1386" t="s">
        <v>584</v>
      </c>
      <c r="D1386">
        <v>0.01</v>
      </c>
      <c r="E1386">
        <v>30.14</v>
      </c>
      <c r="F1386" t="s">
        <v>596</v>
      </c>
      <c r="G1386" t="str">
        <f t="shared" si="2700"/>
        <v>DL2022007</v>
      </c>
      <c r="H1386" t="str">
        <f t="shared" si="2701"/>
        <v>15</v>
      </c>
      <c r="I1386" t="str">
        <f t="shared" si="2702"/>
        <v>Pukkellaks_15_20220901_DL2022007_GentofteHF</v>
      </c>
      <c r="J1386" t="str">
        <f>VLOOKUP(MID(C1386,4,6),Datasæt_Analysesystemer!$B$2:$E$69,3,FALSE)</f>
        <v>Pukkellaks</v>
      </c>
      <c r="K1386" t="str">
        <f t="shared" si="2703"/>
        <v>PK</v>
      </c>
      <c r="L1386" s="7">
        <f t="shared" si="2715"/>
        <v>30.14</v>
      </c>
      <c r="M1386">
        <f t="shared" si="2704"/>
        <v>30.14</v>
      </c>
      <c r="N1386">
        <f t="shared" si="2705"/>
        <v>0</v>
      </c>
      <c r="O1386">
        <f t="shared" si="2706"/>
        <v>0</v>
      </c>
      <c r="Q1386">
        <f t="shared" ref="Q1386" si="2756">IF(L1388="No Ct",0,L1388)</f>
        <v>0</v>
      </c>
      <c r="R1386">
        <f t="shared" ref="R1386" si="2757">IF(L1389="No Ct",0,L1389)</f>
        <v>0</v>
      </c>
      <c r="S1386" t="str">
        <f t="shared" ref="S1386" si="2758">IF(AND(M1386&gt;0,N1386=0),"Valid","Invalid")</f>
        <v>Valid</v>
      </c>
      <c r="T1386" t="str">
        <f t="shared" ref="T1386" si="2759">IF(OR(Q1386&gt;1,R1386&gt;1),"Present","Absent")</f>
        <v>Absent</v>
      </c>
      <c r="U1386" t="str">
        <f t="shared" ref="U1386" si="2760">IF(OR(AND(Q1386&gt;1,Q1386&lt;41),AND(R1386&gt;1,R1386&lt;41)),"Ct&lt;41","Ct&gt;41")</f>
        <v>Ct&gt;41</v>
      </c>
      <c r="V1386" t="str">
        <f t="shared" ref="V1386" si="2761">J1386</f>
        <v>Pukkellaks</v>
      </c>
      <c r="W1386" t="str">
        <f t="shared" ref="W1386" si="2762">MID(F1386,10,9)</f>
        <v>DL2022007</v>
      </c>
      <c r="X1386" t="str">
        <f t="shared" ref="X1386" si="2763">W1386&amp;"_"&amp;V1386&amp;"_"&amp;S1386&amp;"_"&amp;T1386&amp;"_"&amp;U1386</f>
        <v>DL2022007_Pukkellaks_Valid_Absent_Ct&gt;41</v>
      </c>
    </row>
    <row r="1387" spans="1:25" x14ac:dyDescent="0.25">
      <c r="A1387" t="s">
        <v>152</v>
      </c>
      <c r="B1387" t="s">
        <v>51</v>
      </c>
      <c r="C1387" t="s">
        <v>572</v>
      </c>
      <c r="D1387">
        <v>0.01</v>
      </c>
      <c r="E1387" t="s">
        <v>1275</v>
      </c>
      <c r="F1387" t="s">
        <v>596</v>
      </c>
      <c r="G1387" t="str">
        <f t="shared" si="2700"/>
        <v>DL2022007</v>
      </c>
      <c r="H1387" t="str">
        <f t="shared" si="2701"/>
        <v>15</v>
      </c>
      <c r="I1387" t="str">
        <f t="shared" si="2702"/>
        <v>Pukkellaks_15_20220901_DL2022007_GentofteHF</v>
      </c>
      <c r="J1387" t="str">
        <f>VLOOKUP(MID(C1387,4,6),Datasæt_Analysesystemer!$B$2:$E$69,3,FALSE)</f>
        <v>Pukkellaks</v>
      </c>
      <c r="K1387" t="str">
        <f t="shared" si="2703"/>
        <v>NK</v>
      </c>
      <c r="L1387" s="7" t="str">
        <f t="shared" si="2715"/>
        <v>No Ct</v>
      </c>
      <c r="M1387" t="str">
        <f t="shared" si="2704"/>
        <v/>
      </c>
      <c r="N1387" t="str">
        <f t="shared" si="2705"/>
        <v/>
      </c>
      <c r="O1387" t="str">
        <f t="shared" si="2706"/>
        <v/>
      </c>
    </row>
    <row r="1388" spans="1:25" x14ac:dyDescent="0.25">
      <c r="A1388" t="s">
        <v>116</v>
      </c>
      <c r="B1388" t="s">
        <v>76</v>
      </c>
      <c r="C1388" t="s">
        <v>560</v>
      </c>
      <c r="D1388">
        <v>0.01</v>
      </c>
      <c r="E1388" t="s">
        <v>1275</v>
      </c>
      <c r="F1388" t="s">
        <v>596</v>
      </c>
      <c r="G1388" t="str">
        <f t="shared" si="2700"/>
        <v>DL2022007</v>
      </c>
      <c r="H1388" t="str">
        <f t="shared" si="2701"/>
        <v>15</v>
      </c>
      <c r="I1388" t="str">
        <f t="shared" si="2702"/>
        <v>Pukkellaks_15_20220901_DL2022007_GentofteHF</v>
      </c>
      <c r="J1388" t="str">
        <f>VLOOKUP(MID(C1388,4,6),Datasæt_Analysesystemer!$B$2:$E$69,3,FALSE)</f>
        <v>Pukkellaks</v>
      </c>
      <c r="K1388" t="str">
        <f t="shared" si="2703"/>
        <v>EP</v>
      </c>
      <c r="L1388" s="7" t="str">
        <f t="shared" si="2715"/>
        <v>No Ct</v>
      </c>
      <c r="M1388" t="str">
        <f t="shared" si="2704"/>
        <v/>
      </c>
      <c r="N1388" t="str">
        <f t="shared" si="2705"/>
        <v/>
      </c>
      <c r="O1388" t="str">
        <f t="shared" si="2706"/>
        <v/>
      </c>
    </row>
    <row r="1389" spans="1:25" x14ac:dyDescent="0.25">
      <c r="A1389" t="s">
        <v>138</v>
      </c>
      <c r="B1389" t="s">
        <v>76</v>
      </c>
      <c r="C1389" t="s">
        <v>560</v>
      </c>
      <c r="D1389">
        <v>0.01</v>
      </c>
      <c r="E1389" t="s">
        <v>1275</v>
      </c>
      <c r="F1389" t="s">
        <v>596</v>
      </c>
      <c r="G1389" t="str">
        <f t="shared" si="2700"/>
        <v>DL2022007</v>
      </c>
      <c r="H1389" t="str">
        <f t="shared" si="2701"/>
        <v>15</v>
      </c>
      <c r="I1389" t="str">
        <f t="shared" si="2702"/>
        <v>Pukkellaks_15_20220901_DL2022007_GentofteHF</v>
      </c>
      <c r="J1389" t="str">
        <f>VLOOKUP(MID(C1389,4,6),Datasæt_Analysesystemer!$B$2:$E$69,3,FALSE)</f>
        <v>Pukkellaks</v>
      </c>
      <c r="K1389" t="str">
        <f t="shared" si="2703"/>
        <v>EP</v>
      </c>
      <c r="L1389" s="7" t="str">
        <f t="shared" si="2715"/>
        <v>No Ct</v>
      </c>
      <c r="M1389" t="str">
        <f t="shared" si="2704"/>
        <v/>
      </c>
      <c r="N1389" t="str">
        <f t="shared" si="2705"/>
        <v/>
      </c>
      <c r="O1389" t="str">
        <f t="shared" si="2706"/>
        <v/>
      </c>
      <c r="Y1389" t="str">
        <f>O1391</f>
        <v/>
      </c>
    </row>
    <row r="1390" spans="1:25" x14ac:dyDescent="0.25">
      <c r="A1390" t="s">
        <v>178</v>
      </c>
      <c r="B1390" t="s">
        <v>23</v>
      </c>
      <c r="C1390" t="s">
        <v>585</v>
      </c>
      <c r="D1390">
        <v>0.01</v>
      </c>
      <c r="E1390" t="s">
        <v>1275</v>
      </c>
      <c r="F1390" t="s">
        <v>596</v>
      </c>
      <c r="G1390" t="str">
        <f t="shared" si="2700"/>
        <v>DL2022007</v>
      </c>
      <c r="H1390" t="str">
        <f t="shared" si="2701"/>
        <v>16</v>
      </c>
      <c r="I1390" t="str">
        <f t="shared" si="2702"/>
        <v>Pukkellaks_16_20220901_DL2022007_GentofteHF</v>
      </c>
      <c r="J1390" t="str">
        <f>VLOOKUP(MID(C1390,4,6),Datasæt_Analysesystemer!$B$2:$E$69,3,FALSE)</f>
        <v>Pukkellaks</v>
      </c>
      <c r="K1390" t="str">
        <f t="shared" si="2703"/>
        <v>PK</v>
      </c>
      <c r="L1390" s="7" t="str">
        <f t="shared" si="2715"/>
        <v>No Ct</v>
      </c>
      <c r="M1390">
        <f t="shared" si="2704"/>
        <v>0</v>
      </c>
      <c r="N1390">
        <f t="shared" si="2705"/>
        <v>0</v>
      </c>
      <c r="O1390">
        <f t="shared" si="2706"/>
        <v>0</v>
      </c>
      <c r="Q1390">
        <f t="shared" ref="Q1390" si="2764">IF(L1392="No Ct",0,L1392)</f>
        <v>0</v>
      </c>
      <c r="R1390">
        <f t="shared" ref="R1390" si="2765">IF(L1393="No Ct",0,L1393)</f>
        <v>0</v>
      </c>
      <c r="S1390" t="str">
        <f t="shared" ref="S1390" si="2766">IF(AND(M1390&gt;0,N1390=0),"Valid","Invalid")</f>
        <v>Invalid</v>
      </c>
      <c r="T1390" t="str">
        <f t="shared" ref="T1390" si="2767">IF(OR(Q1390&gt;1,R1390&gt;1),"Present","Absent")</f>
        <v>Absent</v>
      </c>
      <c r="U1390" t="str">
        <f t="shared" ref="U1390" si="2768">IF(OR(AND(Q1390&gt;1,Q1390&lt;41),AND(R1390&gt;1,R1390&lt;41)),"Ct&lt;41","Ct&gt;41")</f>
        <v>Ct&gt;41</v>
      </c>
      <c r="V1390" t="str">
        <f t="shared" ref="V1390" si="2769">J1390</f>
        <v>Pukkellaks</v>
      </c>
      <c r="W1390" t="str">
        <f t="shared" ref="W1390" si="2770">MID(F1390,10,9)</f>
        <v>DL2022007</v>
      </c>
      <c r="X1390" t="str">
        <f t="shared" ref="X1390" si="2771">W1390&amp;"_"&amp;V1390&amp;"_"&amp;S1390&amp;"_"&amp;T1390&amp;"_"&amp;U1390</f>
        <v>DL2022007_Pukkellaks_Invalid_Absent_Ct&gt;41</v>
      </c>
    </row>
    <row r="1391" spans="1:25" x14ac:dyDescent="0.25">
      <c r="A1391" t="s">
        <v>154</v>
      </c>
      <c r="B1391" t="s">
        <v>51</v>
      </c>
      <c r="C1391" t="s">
        <v>573</v>
      </c>
      <c r="D1391">
        <v>0.01</v>
      </c>
      <c r="E1391" t="s">
        <v>1275</v>
      </c>
      <c r="F1391" t="s">
        <v>596</v>
      </c>
      <c r="G1391" t="str">
        <f t="shared" si="2700"/>
        <v>DL2022007</v>
      </c>
      <c r="H1391" t="str">
        <f t="shared" si="2701"/>
        <v>16</v>
      </c>
      <c r="I1391" t="str">
        <f t="shared" si="2702"/>
        <v>Pukkellaks_16_20220901_DL2022007_GentofteHF</v>
      </c>
      <c r="J1391" t="str">
        <f>VLOOKUP(MID(C1391,4,6),Datasæt_Analysesystemer!$B$2:$E$69,3,FALSE)</f>
        <v>Pukkellaks</v>
      </c>
      <c r="K1391" t="str">
        <f t="shared" si="2703"/>
        <v>NK</v>
      </c>
      <c r="L1391" s="7" t="str">
        <f t="shared" si="2715"/>
        <v>No Ct</v>
      </c>
      <c r="M1391" t="str">
        <f t="shared" si="2704"/>
        <v/>
      </c>
      <c r="N1391" t="str">
        <f t="shared" si="2705"/>
        <v/>
      </c>
      <c r="O1391" t="str">
        <f t="shared" si="2706"/>
        <v/>
      </c>
    </row>
    <row r="1392" spans="1:25" x14ac:dyDescent="0.25">
      <c r="A1392" t="s">
        <v>118</v>
      </c>
      <c r="B1392" t="s">
        <v>76</v>
      </c>
      <c r="C1392" t="s">
        <v>561</v>
      </c>
      <c r="D1392">
        <v>0.01</v>
      </c>
      <c r="E1392" t="s">
        <v>1275</v>
      </c>
      <c r="F1392" t="s">
        <v>596</v>
      </c>
      <c r="G1392" t="str">
        <f t="shared" si="2700"/>
        <v>DL2022007</v>
      </c>
      <c r="H1392" t="str">
        <f t="shared" si="2701"/>
        <v>16</v>
      </c>
      <c r="I1392" t="str">
        <f t="shared" si="2702"/>
        <v>Pukkellaks_16_20220901_DL2022007_GentofteHF</v>
      </c>
      <c r="J1392" t="str">
        <f>VLOOKUP(MID(C1392,4,6),Datasæt_Analysesystemer!$B$2:$E$69,3,FALSE)</f>
        <v>Pukkellaks</v>
      </c>
      <c r="K1392" t="str">
        <f t="shared" si="2703"/>
        <v>EP</v>
      </c>
      <c r="L1392" s="7" t="str">
        <f t="shared" si="2715"/>
        <v>No Ct</v>
      </c>
      <c r="M1392" t="str">
        <f t="shared" si="2704"/>
        <v/>
      </c>
      <c r="N1392" t="str">
        <f t="shared" si="2705"/>
        <v/>
      </c>
      <c r="O1392" t="str">
        <f t="shared" si="2706"/>
        <v/>
      </c>
    </row>
    <row r="1393" spans="1:25" x14ac:dyDescent="0.25">
      <c r="A1393" t="s">
        <v>139</v>
      </c>
      <c r="B1393" t="s">
        <v>76</v>
      </c>
      <c r="C1393" t="s">
        <v>561</v>
      </c>
      <c r="D1393">
        <v>0.01</v>
      </c>
      <c r="E1393" t="s">
        <v>1275</v>
      </c>
      <c r="F1393" t="s">
        <v>596</v>
      </c>
      <c r="G1393" t="str">
        <f t="shared" si="2700"/>
        <v>DL2022007</v>
      </c>
      <c r="H1393" t="str">
        <f t="shared" si="2701"/>
        <v>16</v>
      </c>
      <c r="I1393" t="str">
        <f t="shared" si="2702"/>
        <v>Pukkellaks_16_20220901_DL2022007_GentofteHF</v>
      </c>
      <c r="J1393" t="str">
        <f>VLOOKUP(MID(C1393,4,6),Datasæt_Analysesystemer!$B$2:$E$69,3,FALSE)</f>
        <v>Pukkellaks</v>
      </c>
      <c r="K1393" t="str">
        <f t="shared" si="2703"/>
        <v>EP</v>
      </c>
      <c r="L1393" s="7" t="str">
        <f t="shared" si="2715"/>
        <v>No Ct</v>
      </c>
      <c r="M1393" t="str">
        <f t="shared" si="2704"/>
        <v/>
      </c>
      <c r="N1393" t="str">
        <f t="shared" si="2705"/>
        <v/>
      </c>
      <c r="O1393" t="str">
        <f t="shared" si="2706"/>
        <v/>
      </c>
      <c r="Y1393" t="str">
        <f>O1395</f>
        <v/>
      </c>
    </row>
    <row r="1394" spans="1:25" x14ac:dyDescent="0.25">
      <c r="A1394" t="s">
        <v>180</v>
      </c>
      <c r="B1394" t="s">
        <v>23</v>
      </c>
      <c r="C1394" t="s">
        <v>586</v>
      </c>
      <c r="D1394">
        <v>0.01</v>
      </c>
      <c r="E1394">
        <v>32.53</v>
      </c>
      <c r="F1394" t="s">
        <v>596</v>
      </c>
      <c r="G1394" t="str">
        <f t="shared" si="2700"/>
        <v>DL2022007</v>
      </c>
      <c r="H1394" t="str">
        <f t="shared" si="2701"/>
        <v>17</v>
      </c>
      <c r="I1394" t="str">
        <f t="shared" si="2702"/>
        <v>Stillehavsøsters_17_20220901_DL2022007_GentofteHF</v>
      </c>
      <c r="J1394" t="str">
        <f>VLOOKUP(MID(C1394,4,6),Datasæt_Analysesystemer!$B$2:$E$69,3,FALSE)</f>
        <v>Stillehavsøsters</v>
      </c>
      <c r="K1394" t="str">
        <f t="shared" si="2703"/>
        <v>PK</v>
      </c>
      <c r="L1394" s="7">
        <f t="shared" si="2715"/>
        <v>32.53</v>
      </c>
      <c r="M1394">
        <f t="shared" si="2704"/>
        <v>32.53</v>
      </c>
      <c r="N1394">
        <f t="shared" si="2705"/>
        <v>32.270000000000003</v>
      </c>
      <c r="O1394">
        <f t="shared" si="2706"/>
        <v>65.490000000000009</v>
      </c>
      <c r="Q1394">
        <f t="shared" ref="Q1394" si="2772">IF(L1396="No Ct",0,L1396)</f>
        <v>32.82</v>
      </c>
      <c r="R1394">
        <f t="shared" ref="R1394" si="2773">IF(L1397="No Ct",0,L1397)</f>
        <v>32.67</v>
      </c>
      <c r="S1394" t="str">
        <f t="shared" ref="S1394" si="2774">IF(AND(M1394&gt;0,N1394=0),"Valid","Invalid")</f>
        <v>Invalid</v>
      </c>
      <c r="T1394" t="str">
        <f t="shared" ref="T1394" si="2775">IF(OR(Q1394&gt;1,R1394&gt;1),"Present","Absent")</f>
        <v>Present</v>
      </c>
      <c r="U1394" t="str">
        <f t="shared" ref="U1394" si="2776">IF(OR(AND(Q1394&gt;1,Q1394&lt;41),AND(R1394&gt;1,R1394&lt;41)),"Ct&lt;41","Ct&gt;41")</f>
        <v>Ct&lt;41</v>
      </c>
      <c r="V1394" t="str">
        <f t="shared" ref="V1394" si="2777">J1394</f>
        <v>Stillehavsøsters</v>
      </c>
      <c r="W1394" t="str">
        <f t="shared" ref="W1394" si="2778">MID(F1394,10,9)</f>
        <v>DL2022007</v>
      </c>
      <c r="X1394" t="str">
        <f t="shared" ref="X1394" si="2779">W1394&amp;"_"&amp;V1394&amp;"_"&amp;S1394&amp;"_"&amp;T1394&amp;"_"&amp;U1394</f>
        <v>DL2022007_Stillehavsøsters_Invalid_Present_Ct&lt;41</v>
      </c>
    </row>
    <row r="1395" spans="1:25" x14ac:dyDescent="0.25">
      <c r="A1395" t="s">
        <v>156</v>
      </c>
      <c r="B1395" t="s">
        <v>51</v>
      </c>
      <c r="C1395" t="s">
        <v>574</v>
      </c>
      <c r="D1395">
        <v>0.01</v>
      </c>
      <c r="E1395">
        <v>32.270000000000003</v>
      </c>
      <c r="F1395" t="s">
        <v>596</v>
      </c>
      <c r="G1395" t="str">
        <f t="shared" si="2700"/>
        <v>DL2022007</v>
      </c>
      <c r="H1395" t="str">
        <f t="shared" si="2701"/>
        <v>17</v>
      </c>
      <c r="I1395" t="str">
        <f t="shared" si="2702"/>
        <v>Stillehavsøsters_17_20220901_DL2022007_GentofteHF</v>
      </c>
      <c r="J1395" t="str">
        <f>VLOOKUP(MID(C1395,4,6),Datasæt_Analysesystemer!$B$2:$E$69,3,FALSE)</f>
        <v>Stillehavsøsters</v>
      </c>
      <c r="K1395" t="str">
        <f t="shared" si="2703"/>
        <v>NK</v>
      </c>
      <c r="L1395" s="7">
        <f t="shared" si="2715"/>
        <v>32.270000000000003</v>
      </c>
      <c r="M1395" t="str">
        <f t="shared" si="2704"/>
        <v/>
      </c>
      <c r="N1395" t="str">
        <f t="shared" si="2705"/>
        <v/>
      </c>
      <c r="O1395" t="str">
        <f t="shared" si="2706"/>
        <v/>
      </c>
    </row>
    <row r="1396" spans="1:25" x14ac:dyDescent="0.25">
      <c r="A1396" t="s">
        <v>120</v>
      </c>
      <c r="B1396" t="s">
        <v>76</v>
      </c>
      <c r="C1396" t="s">
        <v>562</v>
      </c>
      <c r="D1396">
        <v>0.01</v>
      </c>
      <c r="E1396">
        <v>32.82</v>
      </c>
      <c r="F1396" t="s">
        <v>596</v>
      </c>
      <c r="G1396" t="str">
        <f t="shared" si="2700"/>
        <v>DL2022007</v>
      </c>
      <c r="H1396" t="str">
        <f t="shared" si="2701"/>
        <v>17</v>
      </c>
      <c r="I1396" t="str">
        <f t="shared" si="2702"/>
        <v>Stillehavsøsters_17_20220901_DL2022007_GentofteHF</v>
      </c>
      <c r="J1396" t="str">
        <f>VLOOKUP(MID(C1396,4,6),Datasæt_Analysesystemer!$B$2:$E$69,3,FALSE)</f>
        <v>Stillehavsøsters</v>
      </c>
      <c r="K1396" t="str">
        <f t="shared" si="2703"/>
        <v>EP</v>
      </c>
      <c r="L1396" s="7">
        <f t="shared" si="2715"/>
        <v>32.82</v>
      </c>
      <c r="M1396" t="str">
        <f t="shared" si="2704"/>
        <v/>
      </c>
      <c r="N1396" t="str">
        <f t="shared" si="2705"/>
        <v/>
      </c>
      <c r="O1396" t="str">
        <f t="shared" si="2706"/>
        <v/>
      </c>
    </row>
    <row r="1397" spans="1:25" x14ac:dyDescent="0.25">
      <c r="A1397" t="s">
        <v>140</v>
      </c>
      <c r="B1397" t="s">
        <v>76</v>
      </c>
      <c r="C1397" t="s">
        <v>562</v>
      </c>
      <c r="D1397">
        <v>0.01</v>
      </c>
      <c r="E1397">
        <v>32.67</v>
      </c>
      <c r="F1397" t="s">
        <v>596</v>
      </c>
      <c r="G1397" t="str">
        <f t="shared" si="2700"/>
        <v>DL2022007</v>
      </c>
      <c r="H1397" t="str">
        <f t="shared" si="2701"/>
        <v>17</v>
      </c>
      <c r="I1397" t="str">
        <f t="shared" si="2702"/>
        <v>Stillehavsøsters_17_20220901_DL2022007_GentofteHF</v>
      </c>
      <c r="J1397" t="str">
        <f>VLOOKUP(MID(C1397,4,6),Datasæt_Analysesystemer!$B$2:$E$69,3,FALSE)</f>
        <v>Stillehavsøsters</v>
      </c>
      <c r="K1397" t="str">
        <f t="shared" si="2703"/>
        <v>EP</v>
      </c>
      <c r="L1397" s="7">
        <f t="shared" si="2715"/>
        <v>32.67</v>
      </c>
      <c r="M1397" t="str">
        <f t="shared" si="2704"/>
        <v/>
      </c>
      <c r="N1397" t="str">
        <f t="shared" si="2705"/>
        <v/>
      </c>
      <c r="O1397" t="str">
        <f t="shared" si="2706"/>
        <v/>
      </c>
      <c r="Y1397" t="str">
        <f>O1399</f>
        <v/>
      </c>
    </row>
    <row r="1398" spans="1:25" x14ac:dyDescent="0.25">
      <c r="A1398" t="s">
        <v>182</v>
      </c>
      <c r="B1398" t="s">
        <v>23</v>
      </c>
      <c r="C1398" t="s">
        <v>587</v>
      </c>
      <c r="D1398">
        <v>0.01</v>
      </c>
      <c r="E1398">
        <v>31.13</v>
      </c>
      <c r="F1398" t="s">
        <v>596</v>
      </c>
      <c r="G1398" t="str">
        <f t="shared" si="2700"/>
        <v>DL2022007</v>
      </c>
      <c r="H1398" t="str">
        <f t="shared" si="2701"/>
        <v>18</v>
      </c>
      <c r="I1398" t="str">
        <f t="shared" si="2702"/>
        <v>Stillehavsøsters_18_20220901_DL2022007_GentofteHF</v>
      </c>
      <c r="J1398" t="str">
        <f>VLOOKUP(MID(C1398,4,6),Datasæt_Analysesystemer!$B$2:$E$69,3,FALSE)</f>
        <v>Stillehavsøsters</v>
      </c>
      <c r="K1398" t="str">
        <f t="shared" si="2703"/>
        <v>PK</v>
      </c>
      <c r="L1398" s="7">
        <f t="shared" si="2715"/>
        <v>31.13</v>
      </c>
      <c r="M1398">
        <f t="shared" si="2704"/>
        <v>31.13</v>
      </c>
      <c r="N1398">
        <f t="shared" si="2705"/>
        <v>0</v>
      </c>
      <c r="O1398">
        <f t="shared" si="2706"/>
        <v>0</v>
      </c>
      <c r="Q1398">
        <f t="shared" ref="Q1398" si="2780">IF(L1400="No Ct",0,L1400)</f>
        <v>0</v>
      </c>
      <c r="R1398">
        <f t="shared" ref="R1398" si="2781">IF(L1401="No Ct",0,L1401)</f>
        <v>0</v>
      </c>
      <c r="S1398" t="str">
        <f t="shared" ref="S1398" si="2782">IF(AND(M1398&gt;0,N1398=0),"Valid","Invalid")</f>
        <v>Valid</v>
      </c>
      <c r="T1398" t="str">
        <f t="shared" ref="T1398" si="2783">IF(OR(Q1398&gt;1,R1398&gt;1),"Present","Absent")</f>
        <v>Absent</v>
      </c>
      <c r="U1398" t="str">
        <f t="shared" ref="U1398" si="2784">IF(OR(AND(Q1398&gt;1,Q1398&lt;41),AND(R1398&gt;1,R1398&lt;41)),"Ct&lt;41","Ct&gt;41")</f>
        <v>Ct&gt;41</v>
      </c>
      <c r="V1398" t="str">
        <f t="shared" ref="V1398" si="2785">J1398</f>
        <v>Stillehavsøsters</v>
      </c>
      <c r="W1398" t="str">
        <f t="shared" ref="W1398" si="2786">MID(F1398,10,9)</f>
        <v>DL2022007</v>
      </c>
      <c r="X1398" t="str">
        <f t="shared" ref="X1398" si="2787">W1398&amp;"_"&amp;V1398&amp;"_"&amp;S1398&amp;"_"&amp;T1398&amp;"_"&amp;U1398</f>
        <v>DL2022007_Stillehavsøsters_Valid_Absent_Ct&gt;41</v>
      </c>
    </row>
    <row r="1399" spans="1:25" x14ac:dyDescent="0.25">
      <c r="A1399" t="s">
        <v>158</v>
      </c>
      <c r="B1399" t="s">
        <v>51</v>
      </c>
      <c r="C1399" t="s">
        <v>575</v>
      </c>
      <c r="D1399">
        <v>0.01</v>
      </c>
      <c r="E1399" t="s">
        <v>1275</v>
      </c>
      <c r="F1399" t="s">
        <v>596</v>
      </c>
      <c r="G1399" t="str">
        <f t="shared" si="2700"/>
        <v>DL2022007</v>
      </c>
      <c r="H1399" t="str">
        <f t="shared" si="2701"/>
        <v>18</v>
      </c>
      <c r="I1399" t="str">
        <f t="shared" si="2702"/>
        <v>Stillehavsøsters_18_20220901_DL2022007_GentofteHF</v>
      </c>
      <c r="J1399" t="str">
        <f>VLOOKUP(MID(C1399,4,6),Datasæt_Analysesystemer!$B$2:$E$69,3,FALSE)</f>
        <v>Stillehavsøsters</v>
      </c>
      <c r="K1399" t="str">
        <f t="shared" si="2703"/>
        <v>NK</v>
      </c>
      <c r="L1399" s="7" t="str">
        <f t="shared" si="2715"/>
        <v>No Ct</v>
      </c>
      <c r="M1399" t="str">
        <f t="shared" si="2704"/>
        <v/>
      </c>
      <c r="N1399" t="str">
        <f t="shared" si="2705"/>
        <v/>
      </c>
      <c r="O1399" t="str">
        <f t="shared" si="2706"/>
        <v/>
      </c>
    </row>
    <row r="1400" spans="1:25" x14ac:dyDescent="0.25">
      <c r="A1400" t="s">
        <v>122</v>
      </c>
      <c r="B1400" t="s">
        <v>76</v>
      </c>
      <c r="C1400" t="s">
        <v>563</v>
      </c>
      <c r="D1400">
        <v>0.01</v>
      </c>
      <c r="E1400" t="s">
        <v>1275</v>
      </c>
      <c r="F1400" t="s">
        <v>596</v>
      </c>
      <c r="G1400" t="str">
        <f t="shared" si="2700"/>
        <v>DL2022007</v>
      </c>
      <c r="H1400" t="str">
        <f t="shared" si="2701"/>
        <v>18</v>
      </c>
      <c r="I1400" t="str">
        <f t="shared" si="2702"/>
        <v>Stillehavsøsters_18_20220901_DL2022007_GentofteHF</v>
      </c>
      <c r="J1400" t="str">
        <f>VLOOKUP(MID(C1400,4,6),Datasæt_Analysesystemer!$B$2:$E$69,3,FALSE)</f>
        <v>Stillehavsøsters</v>
      </c>
      <c r="K1400" t="str">
        <f t="shared" si="2703"/>
        <v>EP</v>
      </c>
      <c r="L1400" s="7" t="str">
        <f t="shared" si="2715"/>
        <v>No Ct</v>
      </c>
      <c r="M1400" t="str">
        <f t="shared" si="2704"/>
        <v/>
      </c>
      <c r="N1400" t="str">
        <f t="shared" si="2705"/>
        <v/>
      </c>
      <c r="O1400" t="str">
        <f t="shared" si="2706"/>
        <v/>
      </c>
    </row>
    <row r="1401" spans="1:25" x14ac:dyDescent="0.25">
      <c r="A1401" t="s">
        <v>141</v>
      </c>
      <c r="B1401" t="s">
        <v>76</v>
      </c>
      <c r="C1401" t="s">
        <v>563</v>
      </c>
      <c r="D1401">
        <v>0.01</v>
      </c>
      <c r="E1401" t="s">
        <v>1275</v>
      </c>
      <c r="F1401" t="s">
        <v>596</v>
      </c>
      <c r="G1401" t="str">
        <f t="shared" si="2700"/>
        <v>DL2022007</v>
      </c>
      <c r="H1401" t="str">
        <f t="shared" si="2701"/>
        <v>18</v>
      </c>
      <c r="I1401" t="str">
        <f t="shared" si="2702"/>
        <v>Stillehavsøsters_18_20220901_DL2022007_GentofteHF</v>
      </c>
      <c r="J1401" t="str">
        <f>VLOOKUP(MID(C1401,4,6),Datasæt_Analysesystemer!$B$2:$E$69,3,FALSE)</f>
        <v>Stillehavsøsters</v>
      </c>
      <c r="K1401" t="str">
        <f t="shared" si="2703"/>
        <v>EP</v>
      </c>
      <c r="L1401" s="7" t="str">
        <f t="shared" si="2715"/>
        <v>No Ct</v>
      </c>
      <c r="M1401" t="str">
        <f t="shared" si="2704"/>
        <v/>
      </c>
      <c r="N1401" t="str">
        <f t="shared" si="2705"/>
        <v/>
      </c>
      <c r="O1401" t="str">
        <f t="shared" si="2706"/>
        <v/>
      </c>
      <c r="Y1401" t="str">
        <f>O1403</f>
        <v/>
      </c>
    </row>
    <row r="1402" spans="1:25" x14ac:dyDescent="0.25">
      <c r="A1402" t="s">
        <v>184</v>
      </c>
      <c r="B1402" t="s">
        <v>23</v>
      </c>
      <c r="C1402" t="s">
        <v>588</v>
      </c>
      <c r="D1402">
        <v>0.01</v>
      </c>
      <c r="E1402">
        <v>22.64</v>
      </c>
      <c r="F1402" t="s">
        <v>596</v>
      </c>
      <c r="G1402" t="str">
        <f t="shared" si="2700"/>
        <v>DL2022007</v>
      </c>
      <c r="H1402" t="str">
        <f t="shared" si="2701"/>
        <v>19</v>
      </c>
      <c r="I1402" t="str">
        <f t="shared" si="2702"/>
        <v>Sortmundet kutling_19_20220901_DL2022007_GentofteHF</v>
      </c>
      <c r="J1402" t="str">
        <f>VLOOKUP(MID(C1402,4,6),Datasæt_Analysesystemer!$B$2:$E$69,3,FALSE)</f>
        <v>Sortmundet kutling</v>
      </c>
      <c r="K1402" t="str">
        <f t="shared" si="2703"/>
        <v>PK</v>
      </c>
      <c r="L1402" s="7">
        <f t="shared" si="2715"/>
        <v>22.64</v>
      </c>
      <c r="M1402">
        <f t="shared" si="2704"/>
        <v>22.64</v>
      </c>
      <c r="N1402">
        <f t="shared" si="2705"/>
        <v>0</v>
      </c>
      <c r="O1402">
        <f t="shared" si="2706"/>
        <v>38.450000000000003</v>
      </c>
      <c r="Q1402">
        <f t="shared" ref="Q1402" si="2788">IF(L1404="No Ct",0,L1404)</f>
        <v>38.450000000000003</v>
      </c>
      <c r="R1402">
        <f t="shared" ref="R1402" si="2789">IF(L1405="No Ct",0,L1405)</f>
        <v>0</v>
      </c>
      <c r="S1402" t="str">
        <f t="shared" ref="S1402" si="2790">IF(AND(M1402&gt;0,N1402=0),"Valid","Invalid")</f>
        <v>Valid</v>
      </c>
      <c r="T1402" t="str">
        <f t="shared" ref="T1402" si="2791">IF(OR(Q1402&gt;1,R1402&gt;1),"Present","Absent")</f>
        <v>Present</v>
      </c>
      <c r="U1402" t="str">
        <f t="shared" ref="U1402" si="2792">IF(OR(AND(Q1402&gt;1,Q1402&lt;41),AND(R1402&gt;1,R1402&lt;41)),"Ct&lt;41","Ct&gt;41")</f>
        <v>Ct&lt;41</v>
      </c>
      <c r="V1402" t="str">
        <f t="shared" ref="V1402" si="2793">J1402</f>
        <v>Sortmundet kutling</v>
      </c>
      <c r="W1402" t="str">
        <f t="shared" ref="W1402" si="2794">MID(F1402,10,9)</f>
        <v>DL2022007</v>
      </c>
      <c r="X1402" t="str">
        <f t="shared" ref="X1402" si="2795">W1402&amp;"_"&amp;V1402&amp;"_"&amp;S1402&amp;"_"&amp;T1402&amp;"_"&amp;U1402</f>
        <v>DL2022007_Sortmundet kutling_Valid_Present_Ct&lt;41</v>
      </c>
    </row>
    <row r="1403" spans="1:25" x14ac:dyDescent="0.25">
      <c r="A1403" t="s">
        <v>160</v>
      </c>
      <c r="B1403" t="s">
        <v>51</v>
      </c>
      <c r="C1403" t="s">
        <v>576</v>
      </c>
      <c r="D1403">
        <v>0.01</v>
      </c>
      <c r="E1403" t="s">
        <v>1275</v>
      </c>
      <c r="F1403" t="s">
        <v>596</v>
      </c>
      <c r="G1403" t="str">
        <f t="shared" si="2700"/>
        <v>DL2022007</v>
      </c>
      <c r="H1403" t="str">
        <f t="shared" si="2701"/>
        <v>19</v>
      </c>
      <c r="I1403" t="str">
        <f t="shared" si="2702"/>
        <v>Sortmundet kutling_19_20220901_DL2022007_GentofteHF</v>
      </c>
      <c r="J1403" t="str">
        <f>VLOOKUP(MID(C1403,4,6),Datasæt_Analysesystemer!$B$2:$E$69,3,FALSE)</f>
        <v>Sortmundet kutling</v>
      </c>
      <c r="K1403" t="str">
        <f t="shared" si="2703"/>
        <v>NK</v>
      </c>
      <c r="L1403" s="7" t="str">
        <f t="shared" si="2715"/>
        <v>No Ct</v>
      </c>
      <c r="M1403" t="str">
        <f t="shared" si="2704"/>
        <v/>
      </c>
      <c r="N1403" t="str">
        <f t="shared" si="2705"/>
        <v/>
      </c>
      <c r="O1403" t="str">
        <f t="shared" si="2706"/>
        <v/>
      </c>
    </row>
    <row r="1404" spans="1:25" x14ac:dyDescent="0.25">
      <c r="A1404" t="s">
        <v>124</v>
      </c>
      <c r="B1404" t="s">
        <v>76</v>
      </c>
      <c r="C1404" t="s">
        <v>564</v>
      </c>
      <c r="D1404">
        <v>0.01</v>
      </c>
      <c r="E1404">
        <v>38.450000000000003</v>
      </c>
      <c r="F1404" t="s">
        <v>596</v>
      </c>
      <c r="G1404" t="str">
        <f t="shared" si="2700"/>
        <v>DL2022007</v>
      </c>
      <c r="H1404" t="str">
        <f t="shared" si="2701"/>
        <v>19</v>
      </c>
      <c r="I1404" t="str">
        <f t="shared" si="2702"/>
        <v>Sortmundet kutling_19_20220901_DL2022007_GentofteHF</v>
      </c>
      <c r="J1404" t="str">
        <f>VLOOKUP(MID(C1404,4,6),Datasæt_Analysesystemer!$B$2:$E$69,3,FALSE)</f>
        <v>Sortmundet kutling</v>
      </c>
      <c r="K1404" t="str">
        <f t="shared" si="2703"/>
        <v>EP</v>
      </c>
      <c r="L1404" s="7">
        <f t="shared" si="2715"/>
        <v>38.450000000000003</v>
      </c>
      <c r="M1404" t="str">
        <f t="shared" si="2704"/>
        <v/>
      </c>
      <c r="N1404" t="str">
        <f t="shared" si="2705"/>
        <v/>
      </c>
      <c r="O1404" t="str">
        <f t="shared" si="2706"/>
        <v/>
      </c>
    </row>
    <row r="1405" spans="1:25" x14ac:dyDescent="0.25">
      <c r="A1405" t="s">
        <v>142</v>
      </c>
      <c r="B1405" t="s">
        <v>76</v>
      </c>
      <c r="C1405" t="s">
        <v>564</v>
      </c>
      <c r="D1405">
        <v>0.01</v>
      </c>
      <c r="E1405" t="s">
        <v>1275</v>
      </c>
      <c r="F1405" t="s">
        <v>596</v>
      </c>
      <c r="G1405" t="str">
        <f t="shared" si="2700"/>
        <v>DL2022007</v>
      </c>
      <c r="H1405" t="str">
        <f t="shared" si="2701"/>
        <v>19</v>
      </c>
      <c r="I1405" t="str">
        <f t="shared" si="2702"/>
        <v>Sortmundet kutling_19_20220901_DL2022007_GentofteHF</v>
      </c>
      <c r="J1405" t="str">
        <f>VLOOKUP(MID(C1405,4,6),Datasæt_Analysesystemer!$B$2:$E$69,3,FALSE)</f>
        <v>Sortmundet kutling</v>
      </c>
      <c r="K1405" t="str">
        <f t="shared" si="2703"/>
        <v>EP</v>
      </c>
      <c r="L1405" s="7" t="str">
        <f t="shared" si="2715"/>
        <v>No Ct</v>
      </c>
      <c r="M1405" t="str">
        <f t="shared" si="2704"/>
        <v/>
      </c>
      <c r="N1405" t="str">
        <f t="shared" si="2705"/>
        <v/>
      </c>
      <c r="O1405" t="str">
        <f t="shared" si="2706"/>
        <v/>
      </c>
      <c r="Y1405" t="str">
        <f>O1407</f>
        <v/>
      </c>
    </row>
    <row r="1406" spans="1:25" x14ac:dyDescent="0.25">
      <c r="A1406" t="s">
        <v>186</v>
      </c>
      <c r="B1406" t="s">
        <v>23</v>
      </c>
      <c r="C1406" t="s">
        <v>589</v>
      </c>
      <c r="D1406">
        <v>0.01</v>
      </c>
      <c r="E1406">
        <v>23.1</v>
      </c>
      <c r="F1406" t="s">
        <v>596</v>
      </c>
      <c r="G1406" t="str">
        <f t="shared" si="2700"/>
        <v>DL2022007</v>
      </c>
      <c r="H1406" t="str">
        <f t="shared" si="2701"/>
        <v>20</v>
      </c>
      <c r="I1406" t="str">
        <f t="shared" si="2702"/>
        <v>Sortmundet kutling_20_20220901_DL2022007_GentofteHF</v>
      </c>
      <c r="J1406" t="str">
        <f>VLOOKUP(MID(C1406,4,6),Datasæt_Analysesystemer!$B$2:$E$69,3,FALSE)</f>
        <v>Sortmundet kutling</v>
      </c>
      <c r="K1406" t="str">
        <f t="shared" si="2703"/>
        <v>PK</v>
      </c>
      <c r="L1406" s="7">
        <f t="shared" si="2715"/>
        <v>23.1</v>
      </c>
      <c r="M1406">
        <f t="shared" si="2704"/>
        <v>23.1</v>
      </c>
      <c r="N1406">
        <f t="shared" si="2705"/>
        <v>0</v>
      </c>
      <c r="O1406">
        <f t="shared" si="2706"/>
        <v>48.72</v>
      </c>
      <c r="Q1406">
        <f t="shared" ref="Q1406" si="2796">IF(L1408="No Ct",0,L1408)</f>
        <v>48.72</v>
      </c>
      <c r="R1406">
        <f t="shared" ref="R1406" si="2797">IF(L1409="No Ct",0,L1409)</f>
        <v>0</v>
      </c>
      <c r="S1406" t="str">
        <f t="shared" ref="S1406" si="2798">IF(AND(M1406&gt;0,N1406=0),"Valid","Invalid")</f>
        <v>Valid</v>
      </c>
      <c r="T1406" t="str">
        <f t="shared" ref="T1406" si="2799">IF(OR(Q1406&gt;1,R1406&gt;1),"Present","Absent")</f>
        <v>Present</v>
      </c>
      <c r="U1406" t="str">
        <f t="shared" ref="U1406" si="2800">IF(OR(AND(Q1406&gt;1,Q1406&lt;41),AND(R1406&gt;1,R1406&lt;41)),"Ct&lt;41","Ct&gt;41")</f>
        <v>Ct&gt;41</v>
      </c>
      <c r="V1406" t="str">
        <f t="shared" ref="V1406" si="2801">J1406</f>
        <v>Sortmundet kutling</v>
      </c>
      <c r="W1406" t="str">
        <f t="shared" ref="W1406" si="2802">MID(F1406,10,9)</f>
        <v>DL2022007</v>
      </c>
      <c r="X1406" t="str">
        <f t="shared" ref="X1406" si="2803">W1406&amp;"_"&amp;V1406&amp;"_"&amp;S1406&amp;"_"&amp;T1406&amp;"_"&amp;U1406</f>
        <v>DL2022007_Sortmundet kutling_Valid_Present_Ct&gt;41</v>
      </c>
    </row>
    <row r="1407" spans="1:25" x14ac:dyDescent="0.25">
      <c r="A1407" t="s">
        <v>162</v>
      </c>
      <c r="B1407" t="s">
        <v>51</v>
      </c>
      <c r="C1407" t="s">
        <v>577</v>
      </c>
      <c r="D1407">
        <v>0.01</v>
      </c>
      <c r="E1407" t="s">
        <v>1275</v>
      </c>
      <c r="F1407" t="s">
        <v>596</v>
      </c>
      <c r="G1407" t="str">
        <f t="shared" si="2700"/>
        <v>DL2022007</v>
      </c>
      <c r="H1407" t="str">
        <f t="shared" si="2701"/>
        <v>20</v>
      </c>
      <c r="I1407" t="str">
        <f t="shared" si="2702"/>
        <v>Sortmundet kutling_20_20220901_DL2022007_GentofteHF</v>
      </c>
      <c r="J1407" t="str">
        <f>VLOOKUP(MID(C1407,4,6),Datasæt_Analysesystemer!$B$2:$E$69,3,FALSE)</f>
        <v>Sortmundet kutling</v>
      </c>
      <c r="K1407" t="str">
        <f t="shared" si="2703"/>
        <v>NK</v>
      </c>
      <c r="L1407" s="7" t="str">
        <f t="shared" si="2715"/>
        <v>No Ct</v>
      </c>
      <c r="M1407" t="str">
        <f t="shared" si="2704"/>
        <v/>
      </c>
      <c r="N1407" t="str">
        <f t="shared" si="2705"/>
        <v/>
      </c>
      <c r="O1407" t="str">
        <f t="shared" si="2706"/>
        <v/>
      </c>
    </row>
    <row r="1408" spans="1:25" x14ac:dyDescent="0.25">
      <c r="A1408" t="s">
        <v>126</v>
      </c>
      <c r="B1408" t="s">
        <v>76</v>
      </c>
      <c r="C1408" t="s">
        <v>565</v>
      </c>
      <c r="D1408">
        <v>0.01</v>
      </c>
      <c r="E1408">
        <v>48.72</v>
      </c>
      <c r="F1408" t="s">
        <v>596</v>
      </c>
      <c r="G1408" t="str">
        <f t="shared" si="2700"/>
        <v>DL2022007</v>
      </c>
      <c r="H1408" t="str">
        <f t="shared" si="2701"/>
        <v>20</v>
      </c>
      <c r="I1408" t="str">
        <f t="shared" si="2702"/>
        <v>Sortmundet kutling_20_20220901_DL2022007_GentofteHF</v>
      </c>
      <c r="J1408" t="str">
        <f>VLOOKUP(MID(C1408,4,6),Datasæt_Analysesystemer!$B$2:$E$69,3,FALSE)</f>
        <v>Sortmundet kutling</v>
      </c>
      <c r="K1408" t="str">
        <f t="shared" si="2703"/>
        <v>EP</v>
      </c>
      <c r="L1408" s="7">
        <f t="shared" si="2715"/>
        <v>48.72</v>
      </c>
      <c r="M1408" t="str">
        <f t="shared" si="2704"/>
        <v/>
      </c>
      <c r="N1408" t="str">
        <f t="shared" si="2705"/>
        <v/>
      </c>
      <c r="O1408" t="str">
        <f t="shared" si="2706"/>
        <v/>
      </c>
    </row>
    <row r="1409" spans="1:25" x14ac:dyDescent="0.25">
      <c r="A1409" t="s">
        <v>143</v>
      </c>
      <c r="B1409" t="s">
        <v>76</v>
      </c>
      <c r="C1409" t="s">
        <v>565</v>
      </c>
      <c r="D1409">
        <v>0.01</v>
      </c>
      <c r="E1409" t="s">
        <v>1275</v>
      </c>
      <c r="F1409" t="s">
        <v>596</v>
      </c>
      <c r="G1409" t="str">
        <f t="shared" si="2700"/>
        <v>DL2022007</v>
      </c>
      <c r="H1409" t="str">
        <f t="shared" si="2701"/>
        <v>20</v>
      </c>
      <c r="I1409" t="str">
        <f t="shared" si="2702"/>
        <v>Sortmundet kutling_20_20220901_DL2022007_GentofteHF</v>
      </c>
      <c r="J1409" t="str">
        <f>VLOOKUP(MID(C1409,4,6),Datasæt_Analysesystemer!$B$2:$E$69,3,FALSE)</f>
        <v>Sortmundet kutling</v>
      </c>
      <c r="K1409" t="str">
        <f t="shared" si="2703"/>
        <v>EP</v>
      </c>
      <c r="L1409" s="7" t="str">
        <f t="shared" si="2715"/>
        <v>No Ct</v>
      </c>
      <c r="M1409" t="str">
        <f t="shared" si="2704"/>
        <v/>
      </c>
      <c r="N1409" t="str">
        <f t="shared" si="2705"/>
        <v/>
      </c>
      <c r="O1409" t="str">
        <f t="shared" si="2706"/>
        <v/>
      </c>
      <c r="Y1409" t="str">
        <f>O1411</f>
        <v/>
      </c>
    </row>
    <row r="1410" spans="1:25" x14ac:dyDescent="0.25">
      <c r="A1410" t="s">
        <v>188</v>
      </c>
      <c r="B1410" t="s">
        <v>23</v>
      </c>
      <c r="C1410" t="s">
        <v>590</v>
      </c>
      <c r="D1410">
        <v>0.01</v>
      </c>
      <c r="E1410">
        <v>25.23</v>
      </c>
      <c r="F1410" t="s">
        <v>596</v>
      </c>
      <c r="G1410" t="str">
        <f t="shared" si="2700"/>
        <v>DL2022007</v>
      </c>
      <c r="H1410" t="str">
        <f t="shared" si="2701"/>
        <v>21</v>
      </c>
      <c r="I1410" t="str">
        <f t="shared" si="2702"/>
        <v>Blå svømmekrabbe_21_20220901_DL2022007_GentofteHF</v>
      </c>
      <c r="J1410" t="str">
        <f>VLOOKUP(MID(C1410,4,6),Datasæt_Analysesystemer!$B$2:$E$69,3,FALSE)</f>
        <v>Blå svømmekrabbe</v>
      </c>
      <c r="K1410" t="str">
        <f t="shared" si="2703"/>
        <v>PK</v>
      </c>
      <c r="L1410" s="7">
        <f t="shared" si="2715"/>
        <v>25.23</v>
      </c>
      <c r="M1410">
        <f t="shared" si="2704"/>
        <v>25.23</v>
      </c>
      <c r="N1410">
        <f t="shared" si="2705"/>
        <v>0</v>
      </c>
      <c r="O1410">
        <f t="shared" si="2706"/>
        <v>0</v>
      </c>
      <c r="Q1410">
        <f t="shared" ref="Q1410" si="2804">IF(L1412="No Ct",0,L1412)</f>
        <v>0</v>
      </c>
      <c r="R1410">
        <f t="shared" ref="R1410" si="2805">IF(L1413="No Ct",0,L1413)</f>
        <v>0</v>
      </c>
      <c r="S1410" t="str">
        <f t="shared" ref="S1410" si="2806">IF(AND(M1410&gt;0,N1410=0),"Valid","Invalid")</f>
        <v>Valid</v>
      </c>
      <c r="T1410" t="str">
        <f t="shared" ref="T1410" si="2807">IF(OR(Q1410&gt;1,R1410&gt;1),"Present","Absent")</f>
        <v>Absent</v>
      </c>
      <c r="U1410" t="str">
        <f t="shared" ref="U1410" si="2808">IF(OR(AND(Q1410&gt;1,Q1410&lt;41),AND(R1410&gt;1,R1410&lt;41)),"Ct&lt;41","Ct&gt;41")</f>
        <v>Ct&gt;41</v>
      </c>
      <c r="V1410" t="str">
        <f t="shared" ref="V1410" si="2809">J1410</f>
        <v>Blå svømmekrabbe</v>
      </c>
      <c r="W1410" t="str">
        <f t="shared" ref="W1410" si="2810">MID(F1410,10,9)</f>
        <v>DL2022007</v>
      </c>
      <c r="X1410" t="str">
        <f t="shared" ref="X1410" si="2811">W1410&amp;"_"&amp;V1410&amp;"_"&amp;S1410&amp;"_"&amp;T1410&amp;"_"&amp;U1410</f>
        <v>DL2022007_Blå svømmekrabbe_Valid_Absent_Ct&gt;41</v>
      </c>
    </row>
    <row r="1411" spans="1:25" x14ac:dyDescent="0.25">
      <c r="A1411" t="s">
        <v>164</v>
      </c>
      <c r="B1411" t="s">
        <v>51</v>
      </c>
      <c r="C1411" t="s">
        <v>578</v>
      </c>
      <c r="D1411">
        <v>0.01</v>
      </c>
      <c r="E1411" t="s">
        <v>1275</v>
      </c>
      <c r="F1411" t="s">
        <v>596</v>
      </c>
      <c r="G1411" t="str">
        <f t="shared" si="2700"/>
        <v>DL2022007</v>
      </c>
      <c r="H1411" t="str">
        <f t="shared" si="2701"/>
        <v>21</v>
      </c>
      <c r="I1411" t="str">
        <f t="shared" si="2702"/>
        <v>Blå svømmekrabbe_21_20220901_DL2022007_GentofteHF</v>
      </c>
      <c r="J1411" t="str">
        <f>VLOOKUP(MID(C1411,4,6),Datasæt_Analysesystemer!$B$2:$E$69,3,FALSE)</f>
        <v>Blå svømmekrabbe</v>
      </c>
      <c r="K1411" t="str">
        <f t="shared" si="2703"/>
        <v>NK</v>
      </c>
      <c r="L1411" s="7" t="str">
        <f t="shared" si="2715"/>
        <v>No Ct</v>
      </c>
      <c r="M1411" t="str">
        <f t="shared" si="2704"/>
        <v/>
      </c>
      <c r="N1411" t="str">
        <f t="shared" si="2705"/>
        <v/>
      </c>
      <c r="O1411" t="str">
        <f t="shared" si="2706"/>
        <v/>
      </c>
    </row>
    <row r="1412" spans="1:25" x14ac:dyDescent="0.25">
      <c r="A1412" t="s">
        <v>128</v>
      </c>
      <c r="B1412" t="s">
        <v>76</v>
      </c>
      <c r="C1412" t="s">
        <v>566</v>
      </c>
      <c r="D1412">
        <v>0.01</v>
      </c>
      <c r="E1412" t="s">
        <v>1275</v>
      </c>
      <c r="F1412" t="s">
        <v>596</v>
      </c>
      <c r="G1412" t="str">
        <f t="shared" si="2700"/>
        <v>DL2022007</v>
      </c>
      <c r="H1412" t="str">
        <f t="shared" si="2701"/>
        <v>21</v>
      </c>
      <c r="I1412" t="str">
        <f t="shared" si="2702"/>
        <v>Blå svømmekrabbe_21_20220901_DL2022007_GentofteHF</v>
      </c>
      <c r="J1412" t="str">
        <f>VLOOKUP(MID(C1412,4,6),Datasæt_Analysesystemer!$B$2:$E$69,3,FALSE)</f>
        <v>Blå svømmekrabbe</v>
      </c>
      <c r="K1412" t="str">
        <f t="shared" si="2703"/>
        <v>EP</v>
      </c>
      <c r="L1412" s="7" t="str">
        <f t="shared" si="2715"/>
        <v>No Ct</v>
      </c>
      <c r="M1412" t="str">
        <f t="shared" si="2704"/>
        <v/>
      </c>
      <c r="N1412" t="str">
        <f t="shared" si="2705"/>
        <v/>
      </c>
      <c r="O1412" t="str">
        <f t="shared" si="2706"/>
        <v/>
      </c>
    </row>
    <row r="1413" spans="1:25" x14ac:dyDescent="0.25">
      <c r="A1413" t="s">
        <v>144</v>
      </c>
      <c r="B1413" t="s">
        <v>76</v>
      </c>
      <c r="C1413" t="s">
        <v>566</v>
      </c>
      <c r="D1413">
        <v>0.01</v>
      </c>
      <c r="E1413" t="s">
        <v>1275</v>
      </c>
      <c r="F1413" t="s">
        <v>596</v>
      </c>
      <c r="G1413" t="str">
        <f t="shared" si="2700"/>
        <v>DL2022007</v>
      </c>
      <c r="H1413" t="str">
        <f t="shared" si="2701"/>
        <v>21</v>
      </c>
      <c r="I1413" t="str">
        <f t="shared" si="2702"/>
        <v>Blå svømmekrabbe_21_20220901_DL2022007_GentofteHF</v>
      </c>
      <c r="J1413" t="str">
        <f>VLOOKUP(MID(C1413,4,6),Datasæt_Analysesystemer!$B$2:$E$69,3,FALSE)</f>
        <v>Blå svømmekrabbe</v>
      </c>
      <c r="K1413" t="str">
        <f t="shared" si="2703"/>
        <v>EP</v>
      </c>
      <c r="L1413" s="7" t="str">
        <f t="shared" si="2715"/>
        <v>No Ct</v>
      </c>
      <c r="M1413" t="str">
        <f t="shared" si="2704"/>
        <v/>
      </c>
      <c r="N1413" t="str">
        <f t="shared" si="2705"/>
        <v/>
      </c>
      <c r="O1413" t="str">
        <f t="shared" si="2706"/>
        <v/>
      </c>
      <c r="Y1413" t="str">
        <f>O1415</f>
        <v/>
      </c>
    </row>
    <row r="1414" spans="1:25" x14ac:dyDescent="0.25">
      <c r="A1414" t="s">
        <v>190</v>
      </c>
      <c r="B1414" t="s">
        <v>23</v>
      </c>
      <c r="C1414" t="s">
        <v>591</v>
      </c>
      <c r="D1414">
        <v>0.01</v>
      </c>
      <c r="E1414">
        <v>25.46</v>
      </c>
      <c r="F1414" t="s">
        <v>596</v>
      </c>
      <c r="G1414" t="str">
        <f t="shared" si="2700"/>
        <v>DL2022007</v>
      </c>
      <c r="H1414" t="str">
        <f t="shared" si="2701"/>
        <v>22</v>
      </c>
      <c r="I1414" t="str">
        <f t="shared" si="2702"/>
        <v>Blå svømmekrabbe_22_20220901_DL2022007_GentofteHF</v>
      </c>
      <c r="J1414" t="str">
        <f>VLOOKUP(MID(C1414,4,6),Datasæt_Analysesystemer!$B$2:$E$69,3,FALSE)</f>
        <v>Blå svømmekrabbe</v>
      </c>
      <c r="K1414" t="str">
        <f t="shared" si="2703"/>
        <v>PK</v>
      </c>
      <c r="L1414" s="7">
        <f t="shared" si="2715"/>
        <v>25.46</v>
      </c>
      <c r="M1414">
        <f t="shared" si="2704"/>
        <v>25.46</v>
      </c>
      <c r="N1414">
        <f t="shared" si="2705"/>
        <v>0</v>
      </c>
      <c r="O1414">
        <f t="shared" si="2706"/>
        <v>0</v>
      </c>
      <c r="Q1414">
        <f t="shared" ref="Q1414" si="2812">IF(L1416="No Ct",0,L1416)</f>
        <v>0</v>
      </c>
      <c r="R1414">
        <f t="shared" ref="R1414" si="2813">IF(L1417="No Ct",0,L1417)</f>
        <v>0</v>
      </c>
      <c r="S1414" t="str">
        <f t="shared" ref="S1414" si="2814">IF(AND(M1414&gt;0,N1414=0),"Valid","Invalid")</f>
        <v>Valid</v>
      </c>
      <c r="T1414" t="str">
        <f t="shared" ref="T1414" si="2815">IF(OR(Q1414&gt;1,R1414&gt;1),"Present","Absent")</f>
        <v>Absent</v>
      </c>
      <c r="U1414" t="str">
        <f t="shared" ref="U1414" si="2816">IF(OR(AND(Q1414&gt;1,Q1414&lt;41),AND(R1414&gt;1,R1414&lt;41)),"Ct&lt;41","Ct&gt;41")</f>
        <v>Ct&gt;41</v>
      </c>
      <c r="V1414" t="str">
        <f t="shared" ref="V1414" si="2817">J1414</f>
        <v>Blå svømmekrabbe</v>
      </c>
      <c r="W1414" t="str">
        <f t="shared" ref="W1414" si="2818">MID(F1414,10,9)</f>
        <v>DL2022007</v>
      </c>
      <c r="X1414" t="str">
        <f t="shared" ref="X1414" si="2819">W1414&amp;"_"&amp;V1414&amp;"_"&amp;S1414&amp;"_"&amp;T1414&amp;"_"&amp;U1414</f>
        <v>DL2022007_Blå svømmekrabbe_Valid_Absent_Ct&gt;41</v>
      </c>
    </row>
    <row r="1415" spans="1:25" x14ac:dyDescent="0.25">
      <c r="A1415" t="s">
        <v>166</v>
      </c>
      <c r="B1415" t="s">
        <v>51</v>
      </c>
      <c r="C1415" t="s">
        <v>579</v>
      </c>
      <c r="D1415">
        <v>0.01</v>
      </c>
      <c r="E1415" t="s">
        <v>1275</v>
      </c>
      <c r="F1415" t="s">
        <v>596</v>
      </c>
      <c r="G1415" t="str">
        <f t="shared" si="2700"/>
        <v>DL2022007</v>
      </c>
      <c r="H1415" t="str">
        <f t="shared" si="2701"/>
        <v>22</v>
      </c>
      <c r="I1415" t="str">
        <f t="shared" si="2702"/>
        <v>Blå svømmekrabbe_22_20220901_DL2022007_GentofteHF</v>
      </c>
      <c r="J1415" t="str">
        <f>VLOOKUP(MID(C1415,4,6),Datasæt_Analysesystemer!$B$2:$E$69,3,FALSE)</f>
        <v>Blå svømmekrabbe</v>
      </c>
      <c r="K1415" t="str">
        <f t="shared" si="2703"/>
        <v>NK</v>
      </c>
      <c r="L1415" s="7" t="str">
        <f t="shared" si="2715"/>
        <v>No Ct</v>
      </c>
      <c r="M1415" t="str">
        <f t="shared" si="2704"/>
        <v/>
      </c>
      <c r="N1415" t="str">
        <f t="shared" si="2705"/>
        <v/>
      </c>
      <c r="O1415" t="str">
        <f t="shared" si="2706"/>
        <v/>
      </c>
    </row>
    <row r="1416" spans="1:25" x14ac:dyDescent="0.25">
      <c r="A1416" t="s">
        <v>130</v>
      </c>
      <c r="B1416" t="s">
        <v>76</v>
      </c>
      <c r="C1416" t="s">
        <v>567</v>
      </c>
      <c r="D1416">
        <v>0.01</v>
      </c>
      <c r="E1416" t="s">
        <v>1275</v>
      </c>
      <c r="F1416" t="s">
        <v>596</v>
      </c>
      <c r="G1416" t="str">
        <f t="shared" si="2700"/>
        <v>DL2022007</v>
      </c>
      <c r="H1416" t="str">
        <f t="shared" si="2701"/>
        <v>22</v>
      </c>
      <c r="I1416" t="str">
        <f t="shared" si="2702"/>
        <v>Blå svømmekrabbe_22_20220901_DL2022007_GentofteHF</v>
      </c>
      <c r="J1416" t="str">
        <f>VLOOKUP(MID(C1416,4,6),Datasæt_Analysesystemer!$B$2:$E$69,3,FALSE)</f>
        <v>Blå svømmekrabbe</v>
      </c>
      <c r="K1416" t="str">
        <f t="shared" si="2703"/>
        <v>EP</v>
      </c>
      <c r="L1416" s="7" t="str">
        <f t="shared" si="2715"/>
        <v>No Ct</v>
      </c>
      <c r="M1416" t="str">
        <f t="shared" si="2704"/>
        <v/>
      </c>
      <c r="N1416" t="str">
        <f t="shared" si="2705"/>
        <v/>
      </c>
      <c r="O1416" t="str">
        <f t="shared" si="2706"/>
        <v/>
      </c>
    </row>
    <row r="1417" spans="1:25" x14ac:dyDescent="0.25">
      <c r="A1417" t="s">
        <v>145</v>
      </c>
      <c r="B1417" t="s">
        <v>76</v>
      </c>
      <c r="C1417" t="s">
        <v>567</v>
      </c>
      <c r="D1417">
        <v>0.01</v>
      </c>
      <c r="E1417" t="s">
        <v>1275</v>
      </c>
      <c r="F1417" t="s">
        <v>596</v>
      </c>
      <c r="G1417" t="str">
        <f t="shared" si="2700"/>
        <v>DL2022007</v>
      </c>
      <c r="H1417" t="str">
        <f t="shared" si="2701"/>
        <v>22</v>
      </c>
      <c r="I1417" t="str">
        <f t="shared" si="2702"/>
        <v>Blå svømmekrabbe_22_20220901_DL2022007_GentofteHF</v>
      </c>
      <c r="J1417" t="str">
        <f>VLOOKUP(MID(C1417,4,6),Datasæt_Analysesystemer!$B$2:$E$69,3,FALSE)</f>
        <v>Blå svømmekrabbe</v>
      </c>
      <c r="K1417" t="str">
        <f t="shared" si="2703"/>
        <v>EP</v>
      </c>
      <c r="L1417" s="7" t="str">
        <f t="shared" si="2715"/>
        <v>No Ct</v>
      </c>
      <c r="M1417" t="str">
        <f t="shared" si="2704"/>
        <v/>
      </c>
      <c r="N1417" t="str">
        <f t="shared" si="2705"/>
        <v/>
      </c>
      <c r="O1417" t="str">
        <f t="shared" si="2706"/>
        <v/>
      </c>
      <c r="Y1417" t="str">
        <f>O1419</f>
        <v/>
      </c>
    </row>
    <row r="1418" spans="1:25" x14ac:dyDescent="0.25">
      <c r="A1418" t="s">
        <v>192</v>
      </c>
      <c r="B1418" t="s">
        <v>23</v>
      </c>
      <c r="C1418" t="s">
        <v>592</v>
      </c>
      <c r="D1418">
        <v>0.01</v>
      </c>
      <c r="E1418">
        <v>26.59</v>
      </c>
      <c r="F1418" t="s">
        <v>596</v>
      </c>
      <c r="G1418" t="str">
        <f t="shared" si="2700"/>
        <v>DL2022007</v>
      </c>
      <c r="H1418" t="str">
        <f t="shared" si="2701"/>
        <v>23</v>
      </c>
      <c r="I1418" t="str">
        <f t="shared" si="2702"/>
        <v>Asiatisk strandkrabbe_23_20220901_DL2022007_GentofteHF</v>
      </c>
      <c r="J1418" t="str">
        <f>VLOOKUP(MID(C1418,4,6),Datasæt_Analysesystemer!$B$2:$E$69,3,FALSE)</f>
        <v>Asiatisk strandkrabbe</v>
      </c>
      <c r="K1418" t="str">
        <f t="shared" si="2703"/>
        <v>PK</v>
      </c>
      <c r="L1418" s="7">
        <f t="shared" si="2715"/>
        <v>26.59</v>
      </c>
      <c r="M1418">
        <f t="shared" si="2704"/>
        <v>26.59</v>
      </c>
      <c r="N1418">
        <f t="shared" si="2705"/>
        <v>0</v>
      </c>
      <c r="O1418">
        <f t="shared" si="2706"/>
        <v>0</v>
      </c>
      <c r="Q1418">
        <f t="shared" ref="Q1418" si="2820">IF(L1420="No Ct",0,L1420)</f>
        <v>0</v>
      </c>
      <c r="R1418">
        <f t="shared" ref="R1418" si="2821">IF(L1421="No Ct",0,L1421)</f>
        <v>0</v>
      </c>
      <c r="S1418" t="str">
        <f t="shared" ref="S1418" si="2822">IF(AND(M1418&gt;0,N1418=0),"Valid","Invalid")</f>
        <v>Valid</v>
      </c>
      <c r="T1418" t="str">
        <f t="shared" ref="T1418" si="2823">IF(OR(Q1418&gt;1,R1418&gt;1),"Present","Absent")</f>
        <v>Absent</v>
      </c>
      <c r="U1418" t="str">
        <f t="shared" ref="U1418" si="2824">IF(OR(AND(Q1418&gt;1,Q1418&lt;41),AND(R1418&gt;1,R1418&lt;41)),"Ct&lt;41","Ct&gt;41")</f>
        <v>Ct&gt;41</v>
      </c>
      <c r="V1418" t="str">
        <f t="shared" ref="V1418" si="2825">J1418</f>
        <v>Asiatisk strandkrabbe</v>
      </c>
      <c r="W1418" t="str">
        <f t="shared" ref="W1418" si="2826">MID(F1418,10,9)</f>
        <v>DL2022007</v>
      </c>
      <c r="X1418" t="str">
        <f t="shared" ref="X1418" si="2827">W1418&amp;"_"&amp;V1418&amp;"_"&amp;S1418&amp;"_"&amp;T1418&amp;"_"&amp;U1418</f>
        <v>DL2022007_Asiatisk strandkrabbe_Valid_Absent_Ct&gt;41</v>
      </c>
    </row>
    <row r="1419" spans="1:25" x14ac:dyDescent="0.25">
      <c r="A1419" t="s">
        <v>168</v>
      </c>
      <c r="B1419" t="s">
        <v>51</v>
      </c>
      <c r="C1419" t="s">
        <v>580</v>
      </c>
      <c r="D1419">
        <v>0.01</v>
      </c>
      <c r="E1419" t="s">
        <v>1275</v>
      </c>
      <c r="F1419" t="s">
        <v>596</v>
      </c>
      <c r="G1419" t="str">
        <f t="shared" si="2700"/>
        <v>DL2022007</v>
      </c>
      <c r="H1419" t="str">
        <f t="shared" si="2701"/>
        <v>23</v>
      </c>
      <c r="I1419" t="str">
        <f t="shared" si="2702"/>
        <v>Asiatisk strandkrabbe_23_20220901_DL2022007_GentofteHF</v>
      </c>
      <c r="J1419" t="str">
        <f>VLOOKUP(MID(C1419,4,6),Datasæt_Analysesystemer!$B$2:$E$69,3,FALSE)</f>
        <v>Asiatisk strandkrabbe</v>
      </c>
      <c r="K1419" t="str">
        <f t="shared" si="2703"/>
        <v>NK</v>
      </c>
      <c r="L1419" s="7" t="str">
        <f t="shared" si="2715"/>
        <v>No Ct</v>
      </c>
      <c r="M1419" t="str">
        <f t="shared" si="2704"/>
        <v/>
      </c>
      <c r="N1419" t="str">
        <f t="shared" si="2705"/>
        <v/>
      </c>
      <c r="O1419" t="str">
        <f t="shared" si="2706"/>
        <v/>
      </c>
    </row>
    <row r="1420" spans="1:25" x14ac:dyDescent="0.25">
      <c r="A1420" t="s">
        <v>132</v>
      </c>
      <c r="B1420" t="s">
        <v>76</v>
      </c>
      <c r="C1420" t="s">
        <v>568</v>
      </c>
      <c r="D1420">
        <v>0.01</v>
      </c>
      <c r="E1420" t="s">
        <v>1275</v>
      </c>
      <c r="F1420" t="s">
        <v>596</v>
      </c>
      <c r="G1420" t="str">
        <f t="shared" si="2700"/>
        <v>DL2022007</v>
      </c>
      <c r="H1420" t="str">
        <f t="shared" si="2701"/>
        <v>23</v>
      </c>
      <c r="I1420" t="str">
        <f t="shared" si="2702"/>
        <v>Asiatisk strandkrabbe_23_20220901_DL2022007_GentofteHF</v>
      </c>
      <c r="J1420" t="str">
        <f>VLOOKUP(MID(C1420,4,6),Datasæt_Analysesystemer!$B$2:$E$69,3,FALSE)</f>
        <v>Asiatisk strandkrabbe</v>
      </c>
      <c r="K1420" t="str">
        <f t="shared" si="2703"/>
        <v>EP</v>
      </c>
      <c r="L1420" s="7" t="str">
        <f t="shared" si="2715"/>
        <v>No Ct</v>
      </c>
      <c r="M1420" t="str">
        <f t="shared" si="2704"/>
        <v/>
      </c>
      <c r="N1420" t="str">
        <f t="shared" si="2705"/>
        <v/>
      </c>
      <c r="O1420" t="str">
        <f t="shared" si="2706"/>
        <v/>
      </c>
    </row>
    <row r="1421" spans="1:25" x14ac:dyDescent="0.25">
      <c r="A1421" t="s">
        <v>146</v>
      </c>
      <c r="B1421" t="s">
        <v>76</v>
      </c>
      <c r="C1421" t="s">
        <v>568</v>
      </c>
      <c r="D1421">
        <v>0.01</v>
      </c>
      <c r="E1421" t="s">
        <v>1275</v>
      </c>
      <c r="F1421" t="s">
        <v>596</v>
      </c>
      <c r="G1421" t="str">
        <f t="shared" si="2700"/>
        <v>DL2022007</v>
      </c>
      <c r="H1421" t="str">
        <f t="shared" si="2701"/>
        <v>23</v>
      </c>
      <c r="I1421" t="str">
        <f t="shared" si="2702"/>
        <v>Asiatisk strandkrabbe_23_20220901_DL2022007_GentofteHF</v>
      </c>
      <c r="J1421" t="str">
        <f>VLOOKUP(MID(C1421,4,6),Datasæt_Analysesystemer!$B$2:$E$69,3,FALSE)</f>
        <v>Asiatisk strandkrabbe</v>
      </c>
      <c r="K1421" t="str">
        <f t="shared" si="2703"/>
        <v>EP</v>
      </c>
      <c r="L1421" s="7" t="str">
        <f t="shared" si="2715"/>
        <v>No Ct</v>
      </c>
      <c r="M1421" t="str">
        <f t="shared" si="2704"/>
        <v/>
      </c>
      <c r="N1421" t="str">
        <f t="shared" si="2705"/>
        <v/>
      </c>
      <c r="O1421" t="str">
        <f t="shared" si="2706"/>
        <v/>
      </c>
      <c r="Y1421" t="str">
        <f>O1423</f>
        <v/>
      </c>
    </row>
    <row r="1422" spans="1:25" x14ac:dyDescent="0.25">
      <c r="A1422" t="s">
        <v>194</v>
      </c>
      <c r="B1422" t="s">
        <v>23</v>
      </c>
      <c r="C1422" t="s">
        <v>593</v>
      </c>
      <c r="D1422">
        <v>0.01</v>
      </c>
      <c r="E1422">
        <v>26.14</v>
      </c>
      <c r="F1422" t="s">
        <v>596</v>
      </c>
      <c r="G1422" t="str">
        <f t="shared" si="2700"/>
        <v>DL2022007</v>
      </c>
      <c r="H1422" t="str">
        <f t="shared" si="2701"/>
        <v>24</v>
      </c>
      <c r="I1422" t="str">
        <f t="shared" si="2702"/>
        <v>Asiatisk strandkrabbe_24_20220901_DL2022007_GentofteHF</v>
      </c>
      <c r="J1422" t="str">
        <f>VLOOKUP(MID(C1422,4,6),Datasæt_Analysesystemer!$B$2:$E$69,3,FALSE)</f>
        <v>Asiatisk strandkrabbe</v>
      </c>
      <c r="K1422" t="str">
        <f t="shared" si="2703"/>
        <v>PK</v>
      </c>
      <c r="L1422" s="7">
        <f t="shared" si="2715"/>
        <v>26.14</v>
      </c>
      <c r="M1422">
        <f t="shared" si="2704"/>
        <v>26.14</v>
      </c>
      <c r="N1422">
        <f t="shared" si="2705"/>
        <v>0</v>
      </c>
      <c r="O1422">
        <f t="shared" si="2706"/>
        <v>0</v>
      </c>
      <c r="Q1422">
        <f t="shared" ref="Q1422" si="2828">IF(L1424="No Ct",0,L1424)</f>
        <v>0</v>
      </c>
      <c r="R1422">
        <f t="shared" ref="R1422" si="2829">IF(L1425="No Ct",0,L1425)</f>
        <v>0</v>
      </c>
      <c r="S1422" t="str">
        <f t="shared" ref="S1422" si="2830">IF(AND(M1422&gt;0,N1422=0),"Valid","Invalid")</f>
        <v>Valid</v>
      </c>
      <c r="T1422" t="str">
        <f t="shared" ref="T1422" si="2831">IF(OR(Q1422&gt;1,R1422&gt;1),"Present","Absent")</f>
        <v>Absent</v>
      </c>
      <c r="U1422" t="str">
        <f t="shared" ref="U1422" si="2832">IF(OR(AND(Q1422&gt;1,Q1422&lt;41),AND(R1422&gt;1,R1422&lt;41)),"Ct&lt;41","Ct&gt;41")</f>
        <v>Ct&gt;41</v>
      </c>
      <c r="V1422" t="str">
        <f t="shared" ref="V1422" si="2833">J1422</f>
        <v>Asiatisk strandkrabbe</v>
      </c>
      <c r="W1422" t="str">
        <f t="shared" ref="W1422" si="2834">MID(F1422,10,9)</f>
        <v>DL2022007</v>
      </c>
      <c r="X1422" t="str">
        <f t="shared" ref="X1422" si="2835">W1422&amp;"_"&amp;V1422&amp;"_"&amp;S1422&amp;"_"&amp;T1422&amp;"_"&amp;U1422</f>
        <v>DL2022007_Asiatisk strandkrabbe_Valid_Absent_Ct&gt;41</v>
      </c>
    </row>
    <row r="1423" spans="1:25" x14ac:dyDescent="0.25">
      <c r="A1423" t="s">
        <v>170</v>
      </c>
      <c r="B1423" t="s">
        <v>51</v>
      </c>
      <c r="C1423" t="s">
        <v>581</v>
      </c>
      <c r="D1423">
        <v>0.01</v>
      </c>
      <c r="E1423" t="s">
        <v>1275</v>
      </c>
      <c r="F1423" t="s">
        <v>596</v>
      </c>
      <c r="G1423" t="str">
        <f t="shared" si="2700"/>
        <v>DL2022007</v>
      </c>
      <c r="H1423" t="str">
        <f t="shared" si="2701"/>
        <v>24</v>
      </c>
      <c r="I1423" t="str">
        <f t="shared" si="2702"/>
        <v>Asiatisk strandkrabbe_24_20220901_DL2022007_GentofteHF</v>
      </c>
      <c r="J1423" t="str">
        <f>VLOOKUP(MID(C1423,4,6),Datasæt_Analysesystemer!$B$2:$E$69,3,FALSE)</f>
        <v>Asiatisk strandkrabbe</v>
      </c>
      <c r="K1423" t="str">
        <f t="shared" si="2703"/>
        <v>NK</v>
      </c>
      <c r="L1423" s="7" t="str">
        <f t="shared" si="2715"/>
        <v>No Ct</v>
      </c>
      <c r="M1423" t="str">
        <f t="shared" si="2704"/>
        <v/>
      </c>
      <c r="N1423" t="str">
        <f t="shared" si="2705"/>
        <v/>
      </c>
      <c r="O1423" t="str">
        <f t="shared" si="2706"/>
        <v/>
      </c>
    </row>
    <row r="1424" spans="1:25" x14ac:dyDescent="0.25">
      <c r="A1424" t="s">
        <v>134</v>
      </c>
      <c r="B1424" t="s">
        <v>76</v>
      </c>
      <c r="C1424" t="s">
        <v>569</v>
      </c>
      <c r="D1424">
        <v>0.01</v>
      </c>
      <c r="E1424" t="s">
        <v>1275</v>
      </c>
      <c r="F1424" t="s">
        <v>596</v>
      </c>
      <c r="G1424" t="str">
        <f t="shared" si="2700"/>
        <v>DL2022007</v>
      </c>
      <c r="H1424" t="str">
        <f t="shared" si="2701"/>
        <v>24</v>
      </c>
      <c r="I1424" t="str">
        <f t="shared" si="2702"/>
        <v>Asiatisk strandkrabbe_24_20220901_DL2022007_GentofteHF</v>
      </c>
      <c r="J1424" t="str">
        <f>VLOOKUP(MID(C1424,4,6),Datasæt_Analysesystemer!$B$2:$E$69,3,FALSE)</f>
        <v>Asiatisk strandkrabbe</v>
      </c>
      <c r="K1424" t="str">
        <f t="shared" si="2703"/>
        <v>EP</v>
      </c>
      <c r="L1424" s="7" t="str">
        <f t="shared" si="2715"/>
        <v>No Ct</v>
      </c>
      <c r="M1424" t="str">
        <f t="shared" si="2704"/>
        <v/>
      </c>
      <c r="N1424" t="str">
        <f t="shared" si="2705"/>
        <v/>
      </c>
      <c r="O1424" t="str">
        <f t="shared" si="2706"/>
        <v/>
      </c>
    </row>
    <row r="1425" spans="1:25" x14ac:dyDescent="0.25">
      <c r="A1425" t="s">
        <v>147</v>
      </c>
      <c r="B1425" t="s">
        <v>76</v>
      </c>
      <c r="C1425" t="s">
        <v>569</v>
      </c>
      <c r="D1425">
        <v>0.01</v>
      </c>
      <c r="E1425" t="s">
        <v>1275</v>
      </c>
      <c r="F1425" t="s">
        <v>596</v>
      </c>
      <c r="G1425" t="str">
        <f t="shared" si="2700"/>
        <v>DL2022007</v>
      </c>
      <c r="H1425" t="str">
        <f t="shared" si="2701"/>
        <v>24</v>
      </c>
      <c r="I1425" t="str">
        <f t="shared" si="2702"/>
        <v>Asiatisk strandkrabbe_24_20220901_DL2022007_GentofteHF</v>
      </c>
      <c r="J1425" t="str">
        <f>VLOOKUP(MID(C1425,4,6),Datasæt_Analysesystemer!$B$2:$E$69,3,FALSE)</f>
        <v>Asiatisk strandkrabbe</v>
      </c>
      <c r="K1425" t="str">
        <f t="shared" si="2703"/>
        <v>EP</v>
      </c>
      <c r="L1425" s="7" t="str">
        <f t="shared" si="2715"/>
        <v>No Ct</v>
      </c>
      <c r="M1425" t="str">
        <f t="shared" si="2704"/>
        <v/>
      </c>
      <c r="N1425" t="str">
        <f t="shared" si="2705"/>
        <v/>
      </c>
      <c r="O1425" t="str">
        <f t="shared" si="2706"/>
        <v/>
      </c>
      <c r="Y1425" t="str">
        <f>O1427</f>
        <v/>
      </c>
    </row>
    <row r="1426" spans="1:25" x14ac:dyDescent="0.25">
      <c r="A1426" t="s">
        <v>22</v>
      </c>
      <c r="B1426" t="s">
        <v>23</v>
      </c>
      <c r="C1426" t="s">
        <v>522</v>
      </c>
      <c r="D1426">
        <v>0.01</v>
      </c>
      <c r="E1426">
        <v>21.7</v>
      </c>
      <c r="F1426" t="s">
        <v>597</v>
      </c>
      <c r="G1426" t="str">
        <f t="shared" ref="G1426:G1489" si="2836">MID(F1426,10,9)</f>
        <v>DL2022060</v>
      </c>
      <c r="H1426" t="str">
        <f t="shared" ref="H1426:H1489" si="2837">LEFT(C1426,2)</f>
        <v>01</v>
      </c>
      <c r="I1426" t="str">
        <f t="shared" ref="I1426:I1489" si="2838">J1426&amp;"_"&amp;H1426&amp;"_"&amp;F1426</f>
        <v>Skrubbe_01_20220906_DL2022060_GentofteHF</v>
      </c>
      <c r="J1426" t="str">
        <f>VLOOKUP(MID(C1426,4,6),Datasæt_Analysesystemer!$B$2:$E$69,3,FALSE)</f>
        <v>Skrubbe</v>
      </c>
      <c r="K1426" t="str">
        <f t="shared" ref="K1426:K1489" si="2839">RIGHT(C1426,2)</f>
        <v>PK</v>
      </c>
      <c r="L1426" s="7">
        <f t="shared" si="2715"/>
        <v>21.7</v>
      </c>
      <c r="M1426">
        <f t="shared" ref="M1426:M1489" si="2840">IF(K1426="PK",SUMIFS(L:L,K:K,"PK",I:I,I1426),"")</f>
        <v>21.7</v>
      </c>
      <c r="N1426">
        <f t="shared" ref="N1426:N1489" si="2841">IF(K1426="PK",SUMIFS(L:L,K:K,"NK",I:I,I1426),"")</f>
        <v>0</v>
      </c>
      <c r="O1426">
        <f t="shared" ref="O1426:O1489" si="2842">IF(K1426="PK",SUMIFS(L:L,K:K,"EP",I:I,I1426),"")</f>
        <v>0</v>
      </c>
      <c r="Q1426">
        <f t="shared" ref="Q1426" si="2843">IF(L1428="No Ct",0,L1428)</f>
        <v>0</v>
      </c>
      <c r="R1426">
        <f t="shared" ref="R1426" si="2844">IF(L1429="No Ct",0,L1429)</f>
        <v>0</v>
      </c>
      <c r="S1426" t="str">
        <f t="shared" ref="S1426" si="2845">IF(AND(M1426&gt;0,N1426=0),"Valid","Invalid")</f>
        <v>Valid</v>
      </c>
      <c r="T1426" t="str">
        <f t="shared" ref="T1426" si="2846">IF(OR(Q1426&gt;1,R1426&gt;1),"Present","Absent")</f>
        <v>Absent</v>
      </c>
      <c r="U1426" t="str">
        <f t="shared" ref="U1426" si="2847">IF(OR(AND(Q1426&gt;1,Q1426&lt;41),AND(R1426&gt;1,R1426&lt;41)),"Ct&lt;41","Ct&gt;41")</f>
        <v>Ct&gt;41</v>
      </c>
      <c r="V1426" t="str">
        <f t="shared" ref="V1426" si="2848">J1426</f>
        <v>Skrubbe</v>
      </c>
      <c r="W1426" t="str">
        <f t="shared" ref="W1426" si="2849">MID(F1426,10,9)</f>
        <v>DL2022060</v>
      </c>
      <c r="X1426" t="str">
        <f t="shared" ref="X1426" si="2850">W1426&amp;"_"&amp;V1426&amp;"_"&amp;S1426&amp;"_"&amp;T1426&amp;"_"&amp;U1426</f>
        <v>DL2022060_Skrubbe_Valid_Absent_Ct&gt;41</v>
      </c>
    </row>
    <row r="1427" spans="1:25" x14ac:dyDescent="0.25">
      <c r="A1427" t="s">
        <v>50</v>
      </c>
      <c r="B1427" t="s">
        <v>51</v>
      </c>
      <c r="C1427" t="s">
        <v>534</v>
      </c>
      <c r="D1427">
        <v>0.01</v>
      </c>
      <c r="E1427" t="s">
        <v>1275</v>
      </c>
      <c r="F1427" t="s">
        <v>597</v>
      </c>
      <c r="G1427" t="str">
        <f t="shared" si="2836"/>
        <v>DL2022060</v>
      </c>
      <c r="H1427" t="str">
        <f t="shared" si="2837"/>
        <v>01</v>
      </c>
      <c r="I1427" t="str">
        <f t="shared" si="2838"/>
        <v>Skrubbe_01_20220906_DL2022060_GentofteHF</v>
      </c>
      <c r="J1427" t="str">
        <f>VLOOKUP(MID(C1427,4,6),Datasæt_Analysesystemer!$B$2:$E$69,3,FALSE)</f>
        <v>Skrubbe</v>
      </c>
      <c r="K1427" t="str">
        <f t="shared" si="2839"/>
        <v>NK</v>
      </c>
      <c r="L1427" s="7" t="str">
        <f t="shared" ref="L1427:L1490" si="2851">IF(TRIM(E1427)="No Ct","No Ct",E1427)</f>
        <v>No Ct</v>
      </c>
      <c r="M1427" t="str">
        <f t="shared" si="2840"/>
        <v/>
      </c>
      <c r="N1427" t="str">
        <f t="shared" si="2841"/>
        <v/>
      </c>
      <c r="O1427" t="str">
        <f t="shared" si="2842"/>
        <v/>
      </c>
    </row>
    <row r="1428" spans="1:25" x14ac:dyDescent="0.25">
      <c r="A1428" t="s">
        <v>75</v>
      </c>
      <c r="B1428" t="s">
        <v>76</v>
      </c>
      <c r="C1428" t="s">
        <v>546</v>
      </c>
      <c r="D1428">
        <v>0.01</v>
      </c>
      <c r="E1428" t="s">
        <v>1275</v>
      </c>
      <c r="F1428" t="s">
        <v>597</v>
      </c>
      <c r="G1428" t="str">
        <f t="shared" si="2836"/>
        <v>DL2022060</v>
      </c>
      <c r="H1428" t="str">
        <f t="shared" si="2837"/>
        <v>01</v>
      </c>
      <c r="I1428" t="str">
        <f t="shared" si="2838"/>
        <v>Skrubbe_01_20220906_DL2022060_GentofteHF</v>
      </c>
      <c r="J1428" t="str">
        <f>VLOOKUP(MID(C1428,4,6),Datasæt_Analysesystemer!$B$2:$E$69,3,FALSE)</f>
        <v>Skrubbe</v>
      </c>
      <c r="K1428" t="str">
        <f t="shared" si="2839"/>
        <v>EP</v>
      </c>
      <c r="L1428" s="7" t="str">
        <f t="shared" si="2851"/>
        <v>No Ct</v>
      </c>
      <c r="M1428" t="str">
        <f t="shared" si="2840"/>
        <v/>
      </c>
      <c r="N1428" t="str">
        <f t="shared" si="2841"/>
        <v/>
      </c>
      <c r="O1428" t="str">
        <f t="shared" si="2842"/>
        <v/>
      </c>
    </row>
    <row r="1429" spans="1:25" x14ac:dyDescent="0.25">
      <c r="A1429" t="s">
        <v>100</v>
      </c>
      <c r="B1429" t="s">
        <v>76</v>
      </c>
      <c r="C1429" t="s">
        <v>546</v>
      </c>
      <c r="D1429">
        <v>0.01</v>
      </c>
      <c r="E1429" t="s">
        <v>1275</v>
      </c>
      <c r="F1429" t="s">
        <v>597</v>
      </c>
      <c r="G1429" t="str">
        <f t="shared" si="2836"/>
        <v>DL2022060</v>
      </c>
      <c r="H1429" t="str">
        <f t="shared" si="2837"/>
        <v>01</v>
      </c>
      <c r="I1429" t="str">
        <f t="shared" si="2838"/>
        <v>Skrubbe_01_20220906_DL2022060_GentofteHF</v>
      </c>
      <c r="J1429" t="str">
        <f>VLOOKUP(MID(C1429,4,6),Datasæt_Analysesystemer!$B$2:$E$69,3,FALSE)</f>
        <v>Skrubbe</v>
      </c>
      <c r="K1429" t="str">
        <f t="shared" si="2839"/>
        <v>EP</v>
      </c>
      <c r="L1429" s="7" t="str">
        <f t="shared" si="2851"/>
        <v>No Ct</v>
      </c>
      <c r="M1429" t="str">
        <f t="shared" si="2840"/>
        <v/>
      </c>
      <c r="N1429" t="str">
        <f t="shared" si="2841"/>
        <v/>
      </c>
      <c r="O1429" t="str">
        <f t="shared" si="2842"/>
        <v/>
      </c>
      <c r="Y1429" t="str">
        <f>O1431</f>
        <v/>
      </c>
    </row>
    <row r="1430" spans="1:25" x14ac:dyDescent="0.25">
      <c r="A1430" t="s">
        <v>27</v>
      </c>
      <c r="B1430" t="s">
        <v>23</v>
      </c>
      <c r="C1430" t="s">
        <v>523</v>
      </c>
      <c r="D1430">
        <v>0.01</v>
      </c>
      <c r="E1430">
        <v>22.75</v>
      </c>
      <c r="F1430" t="s">
        <v>597</v>
      </c>
      <c r="G1430" t="str">
        <f t="shared" si="2836"/>
        <v>DL2022060</v>
      </c>
      <c r="H1430" t="str">
        <f t="shared" si="2837"/>
        <v>02</v>
      </c>
      <c r="I1430" t="str">
        <f t="shared" si="2838"/>
        <v>Skrubbe_02_20220906_DL2022060_GentofteHF</v>
      </c>
      <c r="J1430" t="str">
        <f>VLOOKUP(MID(C1430,4,6),Datasæt_Analysesystemer!$B$2:$E$69,3,FALSE)</f>
        <v>Skrubbe</v>
      </c>
      <c r="K1430" t="str">
        <f t="shared" si="2839"/>
        <v>PK</v>
      </c>
      <c r="L1430" s="7">
        <f t="shared" si="2851"/>
        <v>22.75</v>
      </c>
      <c r="M1430">
        <f t="shared" si="2840"/>
        <v>22.75</v>
      </c>
      <c r="N1430">
        <f t="shared" si="2841"/>
        <v>0</v>
      </c>
      <c r="O1430">
        <f t="shared" si="2842"/>
        <v>0</v>
      </c>
      <c r="Q1430">
        <f t="shared" ref="Q1430" si="2852">IF(L1432="No Ct",0,L1432)</f>
        <v>0</v>
      </c>
      <c r="R1430">
        <f t="shared" ref="R1430" si="2853">IF(L1433="No Ct",0,L1433)</f>
        <v>0</v>
      </c>
      <c r="S1430" t="str">
        <f t="shared" ref="S1430" si="2854">IF(AND(M1430&gt;0,N1430=0),"Valid","Invalid")</f>
        <v>Valid</v>
      </c>
      <c r="T1430" t="str">
        <f t="shared" ref="T1430" si="2855">IF(OR(Q1430&gt;1,R1430&gt;1),"Present","Absent")</f>
        <v>Absent</v>
      </c>
      <c r="U1430" t="str">
        <f t="shared" ref="U1430" si="2856">IF(OR(AND(Q1430&gt;1,Q1430&lt;41),AND(R1430&gt;1,R1430&lt;41)),"Ct&lt;41","Ct&gt;41")</f>
        <v>Ct&gt;41</v>
      </c>
      <c r="V1430" t="str">
        <f t="shared" ref="V1430" si="2857">J1430</f>
        <v>Skrubbe</v>
      </c>
      <c r="W1430" t="str">
        <f t="shared" ref="W1430" si="2858">MID(F1430,10,9)</f>
        <v>DL2022060</v>
      </c>
      <c r="X1430" t="str">
        <f t="shared" ref="X1430" si="2859">W1430&amp;"_"&amp;V1430&amp;"_"&amp;S1430&amp;"_"&amp;T1430&amp;"_"&amp;U1430</f>
        <v>DL2022060_Skrubbe_Valid_Absent_Ct&gt;41</v>
      </c>
    </row>
    <row r="1431" spans="1:25" x14ac:dyDescent="0.25">
      <c r="A1431" t="s">
        <v>53</v>
      </c>
      <c r="B1431" t="s">
        <v>51</v>
      </c>
      <c r="C1431" t="s">
        <v>535</v>
      </c>
      <c r="D1431">
        <v>0.01</v>
      </c>
      <c r="E1431" t="s">
        <v>1275</v>
      </c>
      <c r="F1431" t="s">
        <v>597</v>
      </c>
      <c r="G1431" t="str">
        <f t="shared" si="2836"/>
        <v>DL2022060</v>
      </c>
      <c r="H1431" t="str">
        <f t="shared" si="2837"/>
        <v>02</v>
      </c>
      <c r="I1431" t="str">
        <f t="shared" si="2838"/>
        <v>Skrubbe_02_20220906_DL2022060_GentofteHF</v>
      </c>
      <c r="J1431" t="str">
        <f>VLOOKUP(MID(C1431,4,6),Datasæt_Analysesystemer!$B$2:$E$69,3,FALSE)</f>
        <v>Skrubbe</v>
      </c>
      <c r="K1431" t="str">
        <f t="shared" si="2839"/>
        <v>NK</v>
      </c>
      <c r="L1431" s="7" t="str">
        <f t="shared" si="2851"/>
        <v>No Ct</v>
      </c>
      <c r="M1431" t="str">
        <f t="shared" si="2840"/>
        <v/>
      </c>
      <c r="N1431" t="str">
        <f t="shared" si="2841"/>
        <v/>
      </c>
      <c r="O1431" t="str">
        <f t="shared" si="2842"/>
        <v/>
      </c>
    </row>
    <row r="1432" spans="1:25" x14ac:dyDescent="0.25">
      <c r="A1432" t="s">
        <v>78</v>
      </c>
      <c r="B1432" t="s">
        <v>76</v>
      </c>
      <c r="C1432" t="s">
        <v>547</v>
      </c>
      <c r="D1432">
        <v>0.01</v>
      </c>
      <c r="E1432" t="s">
        <v>1275</v>
      </c>
      <c r="F1432" t="s">
        <v>597</v>
      </c>
      <c r="G1432" t="str">
        <f t="shared" si="2836"/>
        <v>DL2022060</v>
      </c>
      <c r="H1432" t="str">
        <f t="shared" si="2837"/>
        <v>02</v>
      </c>
      <c r="I1432" t="str">
        <f t="shared" si="2838"/>
        <v>Skrubbe_02_20220906_DL2022060_GentofteHF</v>
      </c>
      <c r="J1432" t="str">
        <f>VLOOKUP(MID(C1432,4,6),Datasæt_Analysesystemer!$B$2:$E$69,3,FALSE)</f>
        <v>Skrubbe</v>
      </c>
      <c r="K1432" t="str">
        <f t="shared" si="2839"/>
        <v>EP</v>
      </c>
      <c r="L1432" s="7" t="str">
        <f t="shared" si="2851"/>
        <v>No Ct</v>
      </c>
      <c r="M1432" t="str">
        <f t="shared" si="2840"/>
        <v/>
      </c>
      <c r="N1432" t="str">
        <f t="shared" si="2841"/>
        <v/>
      </c>
      <c r="O1432" t="str">
        <f t="shared" si="2842"/>
        <v/>
      </c>
    </row>
    <row r="1433" spans="1:25" x14ac:dyDescent="0.25">
      <c r="A1433" t="s">
        <v>101</v>
      </c>
      <c r="B1433" t="s">
        <v>76</v>
      </c>
      <c r="C1433" t="s">
        <v>547</v>
      </c>
      <c r="D1433">
        <v>0.01</v>
      </c>
      <c r="E1433" t="s">
        <v>1275</v>
      </c>
      <c r="F1433" t="s">
        <v>597</v>
      </c>
      <c r="G1433" t="str">
        <f t="shared" si="2836"/>
        <v>DL2022060</v>
      </c>
      <c r="H1433" t="str">
        <f t="shared" si="2837"/>
        <v>02</v>
      </c>
      <c r="I1433" t="str">
        <f t="shared" si="2838"/>
        <v>Skrubbe_02_20220906_DL2022060_GentofteHF</v>
      </c>
      <c r="J1433" t="str">
        <f>VLOOKUP(MID(C1433,4,6),Datasæt_Analysesystemer!$B$2:$E$69,3,FALSE)</f>
        <v>Skrubbe</v>
      </c>
      <c r="K1433" t="str">
        <f t="shared" si="2839"/>
        <v>EP</v>
      </c>
      <c r="L1433" s="7" t="str">
        <f t="shared" si="2851"/>
        <v>No Ct</v>
      </c>
      <c r="M1433" t="str">
        <f t="shared" si="2840"/>
        <v/>
      </c>
      <c r="N1433" t="str">
        <f t="shared" si="2841"/>
        <v/>
      </c>
      <c r="O1433" t="str">
        <f t="shared" si="2842"/>
        <v/>
      </c>
      <c r="Y1433" t="str">
        <f>O1435</f>
        <v/>
      </c>
    </row>
    <row r="1434" spans="1:25" x14ac:dyDescent="0.25">
      <c r="A1434" t="s">
        <v>29</v>
      </c>
      <c r="B1434" t="s">
        <v>23</v>
      </c>
      <c r="C1434" t="s">
        <v>524</v>
      </c>
      <c r="D1434">
        <v>0.01</v>
      </c>
      <c r="E1434">
        <v>27.46</v>
      </c>
      <c r="F1434" t="s">
        <v>597</v>
      </c>
      <c r="G1434" t="str">
        <f t="shared" si="2836"/>
        <v>DL2022060</v>
      </c>
      <c r="H1434" t="str">
        <f t="shared" si="2837"/>
        <v>03</v>
      </c>
      <c r="I1434" t="str">
        <f t="shared" si="2838"/>
        <v>Torsk_03_20220906_DL2022060_GentofteHF</v>
      </c>
      <c r="J1434" t="str">
        <f>VLOOKUP(MID(C1434,4,6),Datasæt_Analysesystemer!$B$2:$E$69,3,FALSE)</f>
        <v>Torsk</v>
      </c>
      <c r="K1434" t="str">
        <f t="shared" si="2839"/>
        <v>PK</v>
      </c>
      <c r="L1434" s="7">
        <f t="shared" si="2851"/>
        <v>27.46</v>
      </c>
      <c r="M1434">
        <f t="shared" si="2840"/>
        <v>27.46</v>
      </c>
      <c r="N1434">
        <f t="shared" si="2841"/>
        <v>0</v>
      </c>
      <c r="O1434">
        <f t="shared" si="2842"/>
        <v>0</v>
      </c>
      <c r="Q1434">
        <f t="shared" ref="Q1434" si="2860">IF(L1436="No Ct",0,L1436)</f>
        <v>0</v>
      </c>
      <c r="R1434">
        <f t="shared" ref="R1434" si="2861">IF(L1437="No Ct",0,L1437)</f>
        <v>0</v>
      </c>
      <c r="S1434" t="str">
        <f t="shared" ref="S1434" si="2862">IF(AND(M1434&gt;0,N1434=0),"Valid","Invalid")</f>
        <v>Valid</v>
      </c>
      <c r="T1434" t="str">
        <f t="shared" ref="T1434" si="2863">IF(OR(Q1434&gt;1,R1434&gt;1),"Present","Absent")</f>
        <v>Absent</v>
      </c>
      <c r="U1434" t="str">
        <f t="shared" ref="U1434" si="2864">IF(OR(AND(Q1434&gt;1,Q1434&lt;41),AND(R1434&gt;1,R1434&lt;41)),"Ct&lt;41","Ct&gt;41")</f>
        <v>Ct&gt;41</v>
      </c>
      <c r="V1434" t="str">
        <f t="shared" ref="V1434" si="2865">J1434</f>
        <v>Torsk</v>
      </c>
      <c r="W1434" t="str">
        <f t="shared" ref="W1434" si="2866">MID(F1434,10,9)</f>
        <v>DL2022060</v>
      </c>
      <c r="X1434" t="str">
        <f t="shared" ref="X1434" si="2867">W1434&amp;"_"&amp;V1434&amp;"_"&amp;S1434&amp;"_"&amp;T1434&amp;"_"&amp;U1434</f>
        <v>DL2022060_Torsk_Valid_Absent_Ct&gt;41</v>
      </c>
    </row>
    <row r="1435" spans="1:25" x14ac:dyDescent="0.25">
      <c r="A1435" t="s">
        <v>55</v>
      </c>
      <c r="B1435" t="s">
        <v>51</v>
      </c>
      <c r="C1435" t="s">
        <v>536</v>
      </c>
      <c r="D1435">
        <v>0.01</v>
      </c>
      <c r="E1435" t="s">
        <v>1275</v>
      </c>
      <c r="F1435" t="s">
        <v>597</v>
      </c>
      <c r="G1435" t="str">
        <f t="shared" si="2836"/>
        <v>DL2022060</v>
      </c>
      <c r="H1435" t="str">
        <f t="shared" si="2837"/>
        <v>03</v>
      </c>
      <c r="I1435" t="str">
        <f t="shared" si="2838"/>
        <v>Torsk_03_20220906_DL2022060_GentofteHF</v>
      </c>
      <c r="J1435" t="str">
        <f>VLOOKUP(MID(C1435,4,6),Datasæt_Analysesystemer!$B$2:$E$69,3,FALSE)</f>
        <v>Torsk</v>
      </c>
      <c r="K1435" t="str">
        <f t="shared" si="2839"/>
        <v>NK</v>
      </c>
      <c r="L1435" s="7" t="str">
        <f t="shared" si="2851"/>
        <v>No Ct</v>
      </c>
      <c r="M1435" t="str">
        <f t="shared" si="2840"/>
        <v/>
      </c>
      <c r="N1435" t="str">
        <f t="shared" si="2841"/>
        <v/>
      </c>
      <c r="O1435" t="str">
        <f t="shared" si="2842"/>
        <v/>
      </c>
    </row>
    <row r="1436" spans="1:25" x14ac:dyDescent="0.25">
      <c r="A1436" t="s">
        <v>80</v>
      </c>
      <c r="B1436" t="s">
        <v>76</v>
      </c>
      <c r="C1436" t="s">
        <v>548</v>
      </c>
      <c r="D1436">
        <v>0.01</v>
      </c>
      <c r="E1436" t="s">
        <v>1275</v>
      </c>
      <c r="F1436" t="s">
        <v>597</v>
      </c>
      <c r="G1436" t="str">
        <f t="shared" si="2836"/>
        <v>DL2022060</v>
      </c>
      <c r="H1436" t="str">
        <f t="shared" si="2837"/>
        <v>03</v>
      </c>
      <c r="I1436" t="str">
        <f t="shared" si="2838"/>
        <v>Torsk_03_20220906_DL2022060_GentofteHF</v>
      </c>
      <c r="J1436" t="str">
        <f>VLOOKUP(MID(C1436,4,6),Datasæt_Analysesystemer!$B$2:$E$69,3,FALSE)</f>
        <v>Torsk</v>
      </c>
      <c r="K1436" t="str">
        <f t="shared" si="2839"/>
        <v>EP</v>
      </c>
      <c r="L1436" s="7" t="str">
        <f t="shared" si="2851"/>
        <v>No Ct</v>
      </c>
      <c r="M1436" t="str">
        <f t="shared" si="2840"/>
        <v/>
      </c>
      <c r="N1436" t="str">
        <f t="shared" si="2841"/>
        <v/>
      </c>
      <c r="O1436" t="str">
        <f t="shared" si="2842"/>
        <v/>
      </c>
    </row>
    <row r="1437" spans="1:25" x14ac:dyDescent="0.25">
      <c r="A1437" t="s">
        <v>102</v>
      </c>
      <c r="B1437" t="s">
        <v>76</v>
      </c>
      <c r="C1437" t="s">
        <v>548</v>
      </c>
      <c r="D1437">
        <v>0.01</v>
      </c>
      <c r="E1437" t="s">
        <v>1275</v>
      </c>
      <c r="F1437" t="s">
        <v>597</v>
      </c>
      <c r="G1437" t="str">
        <f t="shared" si="2836"/>
        <v>DL2022060</v>
      </c>
      <c r="H1437" t="str">
        <f t="shared" si="2837"/>
        <v>03</v>
      </c>
      <c r="I1437" t="str">
        <f t="shared" si="2838"/>
        <v>Torsk_03_20220906_DL2022060_GentofteHF</v>
      </c>
      <c r="J1437" t="str">
        <f>VLOOKUP(MID(C1437,4,6),Datasæt_Analysesystemer!$B$2:$E$69,3,FALSE)</f>
        <v>Torsk</v>
      </c>
      <c r="K1437" t="str">
        <f t="shared" si="2839"/>
        <v>EP</v>
      </c>
      <c r="L1437" s="7" t="str">
        <f t="shared" si="2851"/>
        <v>No Ct</v>
      </c>
      <c r="M1437" t="str">
        <f t="shared" si="2840"/>
        <v/>
      </c>
      <c r="N1437" t="str">
        <f t="shared" si="2841"/>
        <v/>
      </c>
      <c r="O1437" t="str">
        <f t="shared" si="2842"/>
        <v/>
      </c>
      <c r="Y1437" t="str">
        <f>O1439</f>
        <v/>
      </c>
    </row>
    <row r="1438" spans="1:25" x14ac:dyDescent="0.25">
      <c r="A1438" t="s">
        <v>31</v>
      </c>
      <c r="B1438" t="s">
        <v>23</v>
      </c>
      <c r="C1438" t="s">
        <v>525</v>
      </c>
      <c r="D1438">
        <v>0.01</v>
      </c>
      <c r="E1438">
        <v>27.18</v>
      </c>
      <c r="F1438" t="s">
        <v>597</v>
      </c>
      <c r="G1438" t="str">
        <f t="shared" si="2836"/>
        <v>DL2022060</v>
      </c>
      <c r="H1438" t="str">
        <f t="shared" si="2837"/>
        <v>04</v>
      </c>
      <c r="I1438" t="str">
        <f t="shared" si="2838"/>
        <v>Torsk_04_20220906_DL2022060_GentofteHF</v>
      </c>
      <c r="J1438" t="str">
        <f>VLOOKUP(MID(C1438,4,6),Datasæt_Analysesystemer!$B$2:$E$69,3,FALSE)</f>
        <v>Torsk</v>
      </c>
      <c r="K1438" t="str">
        <f t="shared" si="2839"/>
        <v>PK</v>
      </c>
      <c r="L1438" s="7">
        <f t="shared" si="2851"/>
        <v>27.18</v>
      </c>
      <c r="M1438">
        <f t="shared" si="2840"/>
        <v>27.18</v>
      </c>
      <c r="N1438">
        <f t="shared" si="2841"/>
        <v>0</v>
      </c>
      <c r="O1438">
        <f t="shared" si="2842"/>
        <v>0</v>
      </c>
      <c r="Q1438">
        <f t="shared" ref="Q1438" si="2868">IF(L1440="No Ct",0,L1440)</f>
        <v>0</v>
      </c>
      <c r="R1438">
        <f t="shared" ref="R1438" si="2869">IF(L1441="No Ct",0,L1441)</f>
        <v>0</v>
      </c>
      <c r="S1438" t="str">
        <f t="shared" ref="S1438" si="2870">IF(AND(M1438&gt;0,N1438=0),"Valid","Invalid")</f>
        <v>Valid</v>
      </c>
      <c r="T1438" t="str">
        <f t="shared" ref="T1438" si="2871">IF(OR(Q1438&gt;1,R1438&gt;1),"Present","Absent")</f>
        <v>Absent</v>
      </c>
      <c r="U1438" t="str">
        <f t="shared" ref="U1438" si="2872">IF(OR(AND(Q1438&gt;1,Q1438&lt;41),AND(R1438&gt;1,R1438&lt;41)),"Ct&lt;41","Ct&gt;41")</f>
        <v>Ct&gt;41</v>
      </c>
      <c r="V1438" t="str">
        <f t="shared" ref="V1438" si="2873">J1438</f>
        <v>Torsk</v>
      </c>
      <c r="W1438" t="str">
        <f t="shared" ref="W1438" si="2874">MID(F1438,10,9)</f>
        <v>DL2022060</v>
      </c>
      <c r="X1438" t="str">
        <f t="shared" ref="X1438" si="2875">W1438&amp;"_"&amp;V1438&amp;"_"&amp;S1438&amp;"_"&amp;T1438&amp;"_"&amp;U1438</f>
        <v>DL2022060_Torsk_Valid_Absent_Ct&gt;41</v>
      </c>
    </row>
    <row r="1439" spans="1:25" x14ac:dyDescent="0.25">
      <c r="A1439" t="s">
        <v>57</v>
      </c>
      <c r="B1439" t="s">
        <v>51</v>
      </c>
      <c r="C1439" t="s">
        <v>537</v>
      </c>
      <c r="D1439">
        <v>0.01</v>
      </c>
      <c r="E1439" t="s">
        <v>1275</v>
      </c>
      <c r="F1439" t="s">
        <v>597</v>
      </c>
      <c r="G1439" t="str">
        <f t="shared" si="2836"/>
        <v>DL2022060</v>
      </c>
      <c r="H1439" t="str">
        <f t="shared" si="2837"/>
        <v>04</v>
      </c>
      <c r="I1439" t="str">
        <f t="shared" si="2838"/>
        <v>Torsk_04_20220906_DL2022060_GentofteHF</v>
      </c>
      <c r="J1439" t="str">
        <f>VLOOKUP(MID(C1439,4,6),Datasæt_Analysesystemer!$B$2:$E$69,3,FALSE)</f>
        <v>Torsk</v>
      </c>
      <c r="K1439" t="str">
        <f t="shared" si="2839"/>
        <v>NK</v>
      </c>
      <c r="L1439" s="7" t="str">
        <f t="shared" si="2851"/>
        <v>No Ct</v>
      </c>
      <c r="M1439" t="str">
        <f t="shared" si="2840"/>
        <v/>
      </c>
      <c r="N1439" t="str">
        <f t="shared" si="2841"/>
        <v/>
      </c>
      <c r="O1439" t="str">
        <f t="shared" si="2842"/>
        <v/>
      </c>
    </row>
    <row r="1440" spans="1:25" x14ac:dyDescent="0.25">
      <c r="A1440" t="s">
        <v>82</v>
      </c>
      <c r="B1440" t="s">
        <v>76</v>
      </c>
      <c r="C1440" t="s">
        <v>549</v>
      </c>
      <c r="D1440">
        <v>0.01</v>
      </c>
      <c r="E1440" t="s">
        <v>1275</v>
      </c>
      <c r="F1440" t="s">
        <v>597</v>
      </c>
      <c r="G1440" t="str">
        <f t="shared" si="2836"/>
        <v>DL2022060</v>
      </c>
      <c r="H1440" t="str">
        <f t="shared" si="2837"/>
        <v>04</v>
      </c>
      <c r="I1440" t="str">
        <f t="shared" si="2838"/>
        <v>Torsk_04_20220906_DL2022060_GentofteHF</v>
      </c>
      <c r="J1440" t="str">
        <f>VLOOKUP(MID(C1440,4,6),Datasæt_Analysesystemer!$B$2:$E$69,3,FALSE)</f>
        <v>Torsk</v>
      </c>
      <c r="K1440" t="str">
        <f t="shared" si="2839"/>
        <v>EP</v>
      </c>
      <c r="L1440" s="7" t="str">
        <f t="shared" si="2851"/>
        <v>No Ct</v>
      </c>
      <c r="M1440" t="str">
        <f t="shared" si="2840"/>
        <v/>
      </c>
      <c r="N1440" t="str">
        <f t="shared" si="2841"/>
        <v/>
      </c>
      <c r="O1440" t="str">
        <f t="shared" si="2842"/>
        <v/>
      </c>
    </row>
    <row r="1441" spans="1:25" x14ac:dyDescent="0.25">
      <c r="A1441" t="s">
        <v>103</v>
      </c>
      <c r="B1441" t="s">
        <v>76</v>
      </c>
      <c r="C1441" t="s">
        <v>549</v>
      </c>
      <c r="D1441">
        <v>0.01</v>
      </c>
      <c r="E1441" t="s">
        <v>1275</v>
      </c>
      <c r="F1441" t="s">
        <v>597</v>
      </c>
      <c r="G1441" t="str">
        <f t="shared" si="2836"/>
        <v>DL2022060</v>
      </c>
      <c r="H1441" t="str">
        <f t="shared" si="2837"/>
        <v>04</v>
      </c>
      <c r="I1441" t="str">
        <f t="shared" si="2838"/>
        <v>Torsk_04_20220906_DL2022060_GentofteHF</v>
      </c>
      <c r="J1441" t="str">
        <f>VLOOKUP(MID(C1441,4,6),Datasæt_Analysesystemer!$B$2:$E$69,3,FALSE)</f>
        <v>Torsk</v>
      </c>
      <c r="K1441" t="str">
        <f t="shared" si="2839"/>
        <v>EP</v>
      </c>
      <c r="L1441" s="7" t="str">
        <f t="shared" si="2851"/>
        <v>No Ct</v>
      </c>
      <c r="M1441" t="str">
        <f t="shared" si="2840"/>
        <v/>
      </c>
      <c r="N1441" t="str">
        <f t="shared" si="2841"/>
        <v/>
      </c>
      <c r="O1441" t="str">
        <f t="shared" si="2842"/>
        <v/>
      </c>
      <c r="Y1441" t="str">
        <f>O1443</f>
        <v/>
      </c>
    </row>
    <row r="1442" spans="1:25" x14ac:dyDescent="0.25">
      <c r="A1442" t="s">
        <v>33</v>
      </c>
      <c r="B1442" t="s">
        <v>23</v>
      </c>
      <c r="C1442" t="s">
        <v>526</v>
      </c>
      <c r="D1442">
        <v>0.01</v>
      </c>
      <c r="E1442">
        <v>30.75</v>
      </c>
      <c r="F1442" t="s">
        <v>597</v>
      </c>
      <c r="G1442" t="str">
        <f t="shared" si="2836"/>
        <v>DL2022060</v>
      </c>
      <c r="H1442" t="str">
        <f t="shared" si="2837"/>
        <v>05</v>
      </c>
      <c r="I1442" t="str">
        <f t="shared" si="2838"/>
        <v>Sandmusling_05_20220906_DL2022060_GentofteHF</v>
      </c>
      <c r="J1442" t="str">
        <f>VLOOKUP(MID(C1442,4,6),Datasæt_Analysesystemer!$B$2:$E$69,3,FALSE)</f>
        <v>Sandmusling</v>
      </c>
      <c r="K1442" t="str">
        <f t="shared" si="2839"/>
        <v>PK</v>
      </c>
      <c r="L1442" s="7">
        <f t="shared" si="2851"/>
        <v>30.75</v>
      </c>
      <c r="M1442">
        <f t="shared" si="2840"/>
        <v>30.75</v>
      </c>
      <c r="N1442">
        <f t="shared" si="2841"/>
        <v>0</v>
      </c>
      <c r="O1442">
        <f t="shared" si="2842"/>
        <v>0</v>
      </c>
      <c r="Q1442">
        <f t="shared" ref="Q1442" si="2876">IF(L1444="No Ct",0,L1444)</f>
        <v>0</v>
      </c>
      <c r="R1442">
        <f t="shared" ref="R1442" si="2877">IF(L1445="No Ct",0,L1445)</f>
        <v>0</v>
      </c>
      <c r="S1442" t="str">
        <f t="shared" ref="S1442" si="2878">IF(AND(M1442&gt;0,N1442=0),"Valid","Invalid")</f>
        <v>Valid</v>
      </c>
      <c r="T1442" t="str">
        <f t="shared" ref="T1442" si="2879">IF(OR(Q1442&gt;1,R1442&gt;1),"Present","Absent")</f>
        <v>Absent</v>
      </c>
      <c r="U1442" t="str">
        <f t="shared" ref="U1442" si="2880">IF(OR(AND(Q1442&gt;1,Q1442&lt;41),AND(R1442&gt;1,R1442&lt;41)),"Ct&lt;41","Ct&gt;41")</f>
        <v>Ct&gt;41</v>
      </c>
      <c r="V1442" t="str">
        <f t="shared" ref="V1442" si="2881">J1442</f>
        <v>Sandmusling</v>
      </c>
      <c r="W1442" t="str">
        <f t="shared" ref="W1442" si="2882">MID(F1442,10,9)</f>
        <v>DL2022060</v>
      </c>
      <c r="X1442" t="str">
        <f t="shared" ref="X1442" si="2883">W1442&amp;"_"&amp;V1442&amp;"_"&amp;S1442&amp;"_"&amp;T1442&amp;"_"&amp;U1442</f>
        <v>DL2022060_Sandmusling_Valid_Absent_Ct&gt;41</v>
      </c>
    </row>
    <row r="1443" spans="1:25" x14ac:dyDescent="0.25">
      <c r="A1443" t="s">
        <v>59</v>
      </c>
      <c r="B1443" t="s">
        <v>51</v>
      </c>
      <c r="C1443" t="s">
        <v>538</v>
      </c>
      <c r="D1443">
        <v>0.01</v>
      </c>
      <c r="E1443" t="s">
        <v>1275</v>
      </c>
      <c r="F1443" t="s">
        <v>597</v>
      </c>
      <c r="G1443" t="str">
        <f t="shared" si="2836"/>
        <v>DL2022060</v>
      </c>
      <c r="H1443" t="str">
        <f t="shared" si="2837"/>
        <v>05</v>
      </c>
      <c r="I1443" t="str">
        <f t="shared" si="2838"/>
        <v>Sandmusling_05_20220906_DL2022060_GentofteHF</v>
      </c>
      <c r="J1443" t="str">
        <f>VLOOKUP(MID(C1443,4,6),Datasæt_Analysesystemer!$B$2:$E$69,3,FALSE)</f>
        <v>Sandmusling</v>
      </c>
      <c r="K1443" t="str">
        <f t="shared" si="2839"/>
        <v>NK</v>
      </c>
      <c r="L1443" s="7" t="str">
        <f t="shared" si="2851"/>
        <v>No Ct</v>
      </c>
      <c r="M1443" t="str">
        <f t="shared" si="2840"/>
        <v/>
      </c>
      <c r="N1443" t="str">
        <f t="shared" si="2841"/>
        <v/>
      </c>
      <c r="O1443" t="str">
        <f t="shared" si="2842"/>
        <v/>
      </c>
    </row>
    <row r="1444" spans="1:25" x14ac:dyDescent="0.25">
      <c r="A1444" t="s">
        <v>84</v>
      </c>
      <c r="B1444" t="s">
        <v>76</v>
      </c>
      <c r="C1444" t="s">
        <v>550</v>
      </c>
      <c r="D1444">
        <v>0.01</v>
      </c>
      <c r="E1444" t="s">
        <v>1275</v>
      </c>
      <c r="F1444" t="s">
        <v>597</v>
      </c>
      <c r="G1444" t="str">
        <f t="shared" si="2836"/>
        <v>DL2022060</v>
      </c>
      <c r="H1444" t="str">
        <f t="shared" si="2837"/>
        <v>05</v>
      </c>
      <c r="I1444" t="str">
        <f t="shared" si="2838"/>
        <v>Sandmusling_05_20220906_DL2022060_GentofteHF</v>
      </c>
      <c r="J1444" t="str">
        <f>VLOOKUP(MID(C1444,4,6),Datasæt_Analysesystemer!$B$2:$E$69,3,FALSE)</f>
        <v>Sandmusling</v>
      </c>
      <c r="K1444" t="str">
        <f t="shared" si="2839"/>
        <v>EP</v>
      </c>
      <c r="L1444" s="7" t="str">
        <f t="shared" si="2851"/>
        <v>No Ct</v>
      </c>
      <c r="M1444" t="str">
        <f t="shared" si="2840"/>
        <v/>
      </c>
      <c r="N1444" t="str">
        <f t="shared" si="2841"/>
        <v/>
      </c>
      <c r="O1444" t="str">
        <f t="shared" si="2842"/>
        <v/>
      </c>
    </row>
    <row r="1445" spans="1:25" x14ac:dyDescent="0.25">
      <c r="A1445" t="s">
        <v>104</v>
      </c>
      <c r="B1445" t="s">
        <v>76</v>
      </c>
      <c r="C1445" t="s">
        <v>550</v>
      </c>
      <c r="D1445">
        <v>0.01</v>
      </c>
      <c r="E1445" t="s">
        <v>1275</v>
      </c>
      <c r="F1445" t="s">
        <v>597</v>
      </c>
      <c r="G1445" t="str">
        <f t="shared" si="2836"/>
        <v>DL2022060</v>
      </c>
      <c r="H1445" t="str">
        <f t="shared" si="2837"/>
        <v>05</v>
      </c>
      <c r="I1445" t="str">
        <f t="shared" si="2838"/>
        <v>Sandmusling_05_20220906_DL2022060_GentofteHF</v>
      </c>
      <c r="J1445" t="str">
        <f>VLOOKUP(MID(C1445,4,6),Datasæt_Analysesystemer!$B$2:$E$69,3,FALSE)</f>
        <v>Sandmusling</v>
      </c>
      <c r="K1445" t="str">
        <f t="shared" si="2839"/>
        <v>EP</v>
      </c>
      <c r="L1445" s="7" t="str">
        <f t="shared" si="2851"/>
        <v>No Ct</v>
      </c>
      <c r="M1445" t="str">
        <f t="shared" si="2840"/>
        <v/>
      </c>
      <c r="N1445" t="str">
        <f t="shared" si="2841"/>
        <v/>
      </c>
      <c r="O1445" t="str">
        <f t="shared" si="2842"/>
        <v/>
      </c>
      <c r="Y1445" t="str">
        <f>O1447</f>
        <v/>
      </c>
    </row>
    <row r="1446" spans="1:25" x14ac:dyDescent="0.25">
      <c r="A1446" t="s">
        <v>35</v>
      </c>
      <c r="B1446" t="s">
        <v>23</v>
      </c>
      <c r="C1446" t="s">
        <v>527</v>
      </c>
      <c r="D1446">
        <v>0.01</v>
      </c>
      <c r="E1446">
        <v>29.45</v>
      </c>
      <c r="F1446" t="s">
        <v>597</v>
      </c>
      <c r="G1446" t="str">
        <f t="shared" si="2836"/>
        <v>DL2022060</v>
      </c>
      <c r="H1446" t="str">
        <f t="shared" si="2837"/>
        <v>06</v>
      </c>
      <c r="I1446" t="str">
        <f t="shared" si="2838"/>
        <v>Sandmusling_06_20220906_DL2022060_GentofteHF</v>
      </c>
      <c r="J1446" t="str">
        <f>VLOOKUP(MID(C1446,4,6),Datasæt_Analysesystemer!$B$2:$E$69,3,FALSE)</f>
        <v>Sandmusling</v>
      </c>
      <c r="K1446" t="str">
        <f t="shared" si="2839"/>
        <v>PK</v>
      </c>
      <c r="L1446" s="7">
        <f t="shared" si="2851"/>
        <v>29.45</v>
      </c>
      <c r="M1446">
        <f t="shared" si="2840"/>
        <v>29.45</v>
      </c>
      <c r="N1446">
        <f t="shared" si="2841"/>
        <v>0</v>
      </c>
      <c r="O1446">
        <f t="shared" si="2842"/>
        <v>0</v>
      </c>
      <c r="Q1446">
        <f t="shared" ref="Q1446" si="2884">IF(L1448="No Ct",0,L1448)</f>
        <v>0</v>
      </c>
      <c r="R1446">
        <f t="shared" ref="R1446" si="2885">IF(L1449="No Ct",0,L1449)</f>
        <v>0</v>
      </c>
      <c r="S1446" t="str">
        <f t="shared" ref="S1446" si="2886">IF(AND(M1446&gt;0,N1446=0),"Valid","Invalid")</f>
        <v>Valid</v>
      </c>
      <c r="T1446" t="str">
        <f t="shared" ref="T1446" si="2887">IF(OR(Q1446&gt;1,R1446&gt;1),"Present","Absent")</f>
        <v>Absent</v>
      </c>
      <c r="U1446" t="str">
        <f t="shared" ref="U1446" si="2888">IF(OR(AND(Q1446&gt;1,Q1446&lt;41),AND(R1446&gt;1,R1446&lt;41)),"Ct&lt;41","Ct&gt;41")</f>
        <v>Ct&gt;41</v>
      </c>
      <c r="V1446" t="str">
        <f t="shared" ref="V1446" si="2889">J1446</f>
        <v>Sandmusling</v>
      </c>
      <c r="W1446" t="str">
        <f t="shared" ref="W1446" si="2890">MID(F1446,10,9)</f>
        <v>DL2022060</v>
      </c>
      <c r="X1446" t="str">
        <f t="shared" ref="X1446" si="2891">W1446&amp;"_"&amp;V1446&amp;"_"&amp;S1446&amp;"_"&amp;T1446&amp;"_"&amp;U1446</f>
        <v>DL2022060_Sandmusling_Valid_Absent_Ct&gt;41</v>
      </c>
    </row>
    <row r="1447" spans="1:25" x14ac:dyDescent="0.25">
      <c r="A1447" t="s">
        <v>61</v>
      </c>
      <c r="B1447" t="s">
        <v>51</v>
      </c>
      <c r="C1447" t="s">
        <v>539</v>
      </c>
      <c r="D1447">
        <v>0.01</v>
      </c>
      <c r="E1447" t="s">
        <v>1275</v>
      </c>
      <c r="F1447" t="s">
        <v>597</v>
      </c>
      <c r="G1447" t="str">
        <f t="shared" si="2836"/>
        <v>DL2022060</v>
      </c>
      <c r="H1447" t="str">
        <f t="shared" si="2837"/>
        <v>06</v>
      </c>
      <c r="I1447" t="str">
        <f t="shared" si="2838"/>
        <v>Sandmusling_06_20220906_DL2022060_GentofteHF</v>
      </c>
      <c r="J1447" t="str">
        <f>VLOOKUP(MID(C1447,4,6),Datasæt_Analysesystemer!$B$2:$E$69,3,FALSE)</f>
        <v>Sandmusling</v>
      </c>
      <c r="K1447" t="str">
        <f t="shared" si="2839"/>
        <v>NK</v>
      </c>
      <c r="L1447" s="7" t="str">
        <f t="shared" si="2851"/>
        <v>No Ct</v>
      </c>
      <c r="M1447" t="str">
        <f t="shared" si="2840"/>
        <v/>
      </c>
      <c r="N1447" t="str">
        <f t="shared" si="2841"/>
        <v/>
      </c>
      <c r="O1447" t="str">
        <f t="shared" si="2842"/>
        <v/>
      </c>
    </row>
    <row r="1448" spans="1:25" x14ac:dyDescent="0.25">
      <c r="A1448" t="s">
        <v>86</v>
      </c>
      <c r="B1448" t="s">
        <v>76</v>
      </c>
      <c r="C1448" t="s">
        <v>551</v>
      </c>
      <c r="D1448">
        <v>0.01</v>
      </c>
      <c r="E1448" t="s">
        <v>1275</v>
      </c>
      <c r="F1448" t="s">
        <v>597</v>
      </c>
      <c r="G1448" t="str">
        <f t="shared" si="2836"/>
        <v>DL2022060</v>
      </c>
      <c r="H1448" t="str">
        <f t="shared" si="2837"/>
        <v>06</v>
      </c>
      <c r="I1448" t="str">
        <f t="shared" si="2838"/>
        <v>Sandmusling_06_20220906_DL2022060_GentofteHF</v>
      </c>
      <c r="J1448" t="str">
        <f>VLOOKUP(MID(C1448,4,6),Datasæt_Analysesystemer!$B$2:$E$69,3,FALSE)</f>
        <v>Sandmusling</v>
      </c>
      <c r="K1448" t="str">
        <f t="shared" si="2839"/>
        <v>EP</v>
      </c>
      <c r="L1448" s="7" t="str">
        <f t="shared" si="2851"/>
        <v>No Ct</v>
      </c>
      <c r="M1448" t="str">
        <f t="shared" si="2840"/>
        <v/>
      </c>
      <c r="N1448" t="str">
        <f t="shared" si="2841"/>
        <v/>
      </c>
      <c r="O1448" t="str">
        <f t="shared" si="2842"/>
        <v/>
      </c>
    </row>
    <row r="1449" spans="1:25" x14ac:dyDescent="0.25">
      <c r="A1449" t="s">
        <v>105</v>
      </c>
      <c r="B1449" t="s">
        <v>76</v>
      </c>
      <c r="C1449" t="s">
        <v>551</v>
      </c>
      <c r="D1449">
        <v>0.01</v>
      </c>
      <c r="E1449" t="s">
        <v>1275</v>
      </c>
      <c r="F1449" t="s">
        <v>597</v>
      </c>
      <c r="G1449" t="str">
        <f t="shared" si="2836"/>
        <v>DL2022060</v>
      </c>
      <c r="H1449" t="str">
        <f t="shared" si="2837"/>
        <v>06</v>
      </c>
      <c r="I1449" t="str">
        <f t="shared" si="2838"/>
        <v>Sandmusling_06_20220906_DL2022060_GentofteHF</v>
      </c>
      <c r="J1449" t="str">
        <f>VLOOKUP(MID(C1449,4,6),Datasæt_Analysesystemer!$B$2:$E$69,3,FALSE)</f>
        <v>Sandmusling</v>
      </c>
      <c r="K1449" t="str">
        <f t="shared" si="2839"/>
        <v>EP</v>
      </c>
      <c r="L1449" s="7" t="str">
        <f t="shared" si="2851"/>
        <v>No Ct</v>
      </c>
      <c r="M1449" t="str">
        <f t="shared" si="2840"/>
        <v/>
      </c>
      <c r="N1449" t="str">
        <f t="shared" si="2841"/>
        <v/>
      </c>
      <c r="O1449" t="str">
        <f t="shared" si="2842"/>
        <v/>
      </c>
      <c r="Y1449" t="str">
        <f>O1451</f>
        <v/>
      </c>
    </row>
    <row r="1450" spans="1:25" x14ac:dyDescent="0.25">
      <c r="A1450" t="s">
        <v>37</v>
      </c>
      <c r="B1450" t="s">
        <v>23</v>
      </c>
      <c r="C1450" t="s">
        <v>528</v>
      </c>
      <c r="D1450">
        <v>0.01</v>
      </c>
      <c r="E1450" t="s">
        <v>1275</v>
      </c>
      <c r="F1450" t="s">
        <v>597</v>
      </c>
      <c r="G1450" t="str">
        <f t="shared" si="2836"/>
        <v>DL2022060</v>
      </c>
      <c r="H1450" t="str">
        <f t="shared" si="2837"/>
        <v>07</v>
      </c>
      <c r="I1450" t="str">
        <f t="shared" si="2838"/>
        <v>Amerikansk ribbegople_07_20220906_DL2022060_GentofteHF</v>
      </c>
      <c r="J1450" t="str">
        <f>VLOOKUP(MID(C1450,4,6),Datasæt_Analysesystemer!$B$2:$E$69,3,FALSE)</f>
        <v>Amerikansk ribbegople</v>
      </c>
      <c r="K1450" t="str">
        <f t="shared" si="2839"/>
        <v>PK</v>
      </c>
      <c r="L1450" s="7" t="str">
        <f t="shared" si="2851"/>
        <v>No Ct</v>
      </c>
      <c r="M1450">
        <f t="shared" si="2840"/>
        <v>0</v>
      </c>
      <c r="N1450">
        <f t="shared" si="2841"/>
        <v>0</v>
      </c>
      <c r="O1450">
        <f t="shared" si="2842"/>
        <v>79.099999999999994</v>
      </c>
      <c r="Q1450">
        <f t="shared" ref="Q1450" si="2892">IF(L1452="No Ct",0,L1452)</f>
        <v>38.19</v>
      </c>
      <c r="R1450">
        <f t="shared" ref="R1450" si="2893">IF(L1453="No Ct",0,L1453)</f>
        <v>40.909999999999997</v>
      </c>
      <c r="S1450" t="str">
        <f t="shared" ref="S1450" si="2894">IF(AND(M1450&gt;0,N1450=0),"Valid","Invalid")</f>
        <v>Invalid</v>
      </c>
      <c r="T1450" t="str">
        <f t="shared" ref="T1450" si="2895">IF(OR(Q1450&gt;1,R1450&gt;1),"Present","Absent")</f>
        <v>Present</v>
      </c>
      <c r="U1450" t="str">
        <f t="shared" ref="U1450" si="2896">IF(OR(AND(Q1450&gt;1,Q1450&lt;41),AND(R1450&gt;1,R1450&lt;41)),"Ct&lt;41","Ct&gt;41")</f>
        <v>Ct&lt;41</v>
      </c>
      <c r="V1450" t="str">
        <f t="shared" ref="V1450" si="2897">J1450</f>
        <v>Amerikansk ribbegople</v>
      </c>
      <c r="W1450" t="str">
        <f t="shared" ref="W1450" si="2898">MID(F1450,10,9)</f>
        <v>DL2022060</v>
      </c>
      <c r="X1450" t="str">
        <f t="shared" ref="X1450" si="2899">W1450&amp;"_"&amp;V1450&amp;"_"&amp;S1450&amp;"_"&amp;T1450&amp;"_"&amp;U1450</f>
        <v>DL2022060_Amerikansk ribbegople_Invalid_Present_Ct&lt;41</v>
      </c>
    </row>
    <row r="1451" spans="1:25" x14ac:dyDescent="0.25">
      <c r="A1451" t="s">
        <v>63</v>
      </c>
      <c r="B1451" t="s">
        <v>51</v>
      </c>
      <c r="C1451" t="s">
        <v>540</v>
      </c>
      <c r="D1451">
        <v>0.01</v>
      </c>
      <c r="E1451" t="s">
        <v>1275</v>
      </c>
      <c r="F1451" t="s">
        <v>597</v>
      </c>
      <c r="G1451" t="str">
        <f t="shared" si="2836"/>
        <v>DL2022060</v>
      </c>
      <c r="H1451" t="str">
        <f t="shared" si="2837"/>
        <v>07</v>
      </c>
      <c r="I1451" t="str">
        <f t="shared" si="2838"/>
        <v>Amerikansk ribbegople_07_20220906_DL2022060_GentofteHF</v>
      </c>
      <c r="J1451" t="str">
        <f>VLOOKUP(MID(C1451,4,6),Datasæt_Analysesystemer!$B$2:$E$69,3,FALSE)</f>
        <v>Amerikansk ribbegople</v>
      </c>
      <c r="K1451" t="str">
        <f t="shared" si="2839"/>
        <v>NK</v>
      </c>
      <c r="L1451" s="7" t="str">
        <f t="shared" si="2851"/>
        <v>No Ct</v>
      </c>
      <c r="M1451" t="str">
        <f t="shared" si="2840"/>
        <v/>
      </c>
      <c r="N1451" t="str">
        <f t="shared" si="2841"/>
        <v/>
      </c>
      <c r="O1451" t="str">
        <f t="shared" si="2842"/>
        <v/>
      </c>
    </row>
    <row r="1452" spans="1:25" x14ac:dyDescent="0.25">
      <c r="A1452" t="s">
        <v>88</v>
      </c>
      <c r="B1452" t="s">
        <v>76</v>
      </c>
      <c r="C1452" t="s">
        <v>552</v>
      </c>
      <c r="D1452">
        <v>0.01</v>
      </c>
      <c r="E1452">
        <v>38.19</v>
      </c>
      <c r="F1452" t="s">
        <v>597</v>
      </c>
      <c r="G1452" t="str">
        <f t="shared" si="2836"/>
        <v>DL2022060</v>
      </c>
      <c r="H1452" t="str">
        <f t="shared" si="2837"/>
        <v>07</v>
      </c>
      <c r="I1452" t="str">
        <f t="shared" si="2838"/>
        <v>Amerikansk ribbegople_07_20220906_DL2022060_GentofteHF</v>
      </c>
      <c r="J1452" t="str">
        <f>VLOOKUP(MID(C1452,4,6),Datasæt_Analysesystemer!$B$2:$E$69,3,FALSE)</f>
        <v>Amerikansk ribbegople</v>
      </c>
      <c r="K1452" t="str">
        <f t="shared" si="2839"/>
        <v>EP</v>
      </c>
      <c r="L1452" s="7">
        <f t="shared" si="2851"/>
        <v>38.19</v>
      </c>
      <c r="M1452" t="str">
        <f t="shared" si="2840"/>
        <v/>
      </c>
      <c r="N1452" t="str">
        <f t="shared" si="2841"/>
        <v/>
      </c>
      <c r="O1452" t="str">
        <f t="shared" si="2842"/>
        <v/>
      </c>
    </row>
    <row r="1453" spans="1:25" x14ac:dyDescent="0.25">
      <c r="A1453" t="s">
        <v>106</v>
      </c>
      <c r="B1453" t="s">
        <v>76</v>
      </c>
      <c r="C1453" t="s">
        <v>552</v>
      </c>
      <c r="D1453">
        <v>0.01</v>
      </c>
      <c r="E1453">
        <v>40.909999999999997</v>
      </c>
      <c r="F1453" t="s">
        <v>597</v>
      </c>
      <c r="G1453" t="str">
        <f t="shared" si="2836"/>
        <v>DL2022060</v>
      </c>
      <c r="H1453" t="str">
        <f t="shared" si="2837"/>
        <v>07</v>
      </c>
      <c r="I1453" t="str">
        <f t="shared" si="2838"/>
        <v>Amerikansk ribbegople_07_20220906_DL2022060_GentofteHF</v>
      </c>
      <c r="J1453" t="str">
        <f>VLOOKUP(MID(C1453,4,6),Datasæt_Analysesystemer!$B$2:$E$69,3,FALSE)</f>
        <v>Amerikansk ribbegople</v>
      </c>
      <c r="K1453" t="str">
        <f t="shared" si="2839"/>
        <v>EP</v>
      </c>
      <c r="L1453" s="7">
        <f t="shared" si="2851"/>
        <v>40.909999999999997</v>
      </c>
      <c r="M1453" t="str">
        <f t="shared" si="2840"/>
        <v/>
      </c>
      <c r="N1453" t="str">
        <f t="shared" si="2841"/>
        <v/>
      </c>
      <c r="O1453" t="str">
        <f t="shared" si="2842"/>
        <v/>
      </c>
      <c r="Y1453" t="str">
        <f>O1455</f>
        <v/>
      </c>
    </row>
    <row r="1454" spans="1:25" x14ac:dyDescent="0.25">
      <c r="A1454" t="s">
        <v>40</v>
      </c>
      <c r="B1454" t="s">
        <v>23</v>
      </c>
      <c r="C1454" t="s">
        <v>529</v>
      </c>
      <c r="D1454">
        <v>0.01</v>
      </c>
      <c r="E1454">
        <v>33.909999999999997</v>
      </c>
      <c r="F1454" t="s">
        <v>597</v>
      </c>
      <c r="G1454" t="str">
        <f t="shared" si="2836"/>
        <v>DL2022060</v>
      </c>
      <c r="H1454" t="str">
        <f t="shared" si="2837"/>
        <v>08</v>
      </c>
      <c r="I1454" t="str">
        <f t="shared" si="2838"/>
        <v>Amerikansk ribbegople_08_20220906_DL2022060_GentofteHF</v>
      </c>
      <c r="J1454" t="str">
        <f>VLOOKUP(MID(C1454,4,6),Datasæt_Analysesystemer!$B$2:$E$69,3,FALSE)</f>
        <v>Amerikansk ribbegople</v>
      </c>
      <c r="K1454" t="str">
        <f t="shared" si="2839"/>
        <v>PK</v>
      </c>
      <c r="L1454" s="7">
        <f t="shared" si="2851"/>
        <v>33.909999999999997</v>
      </c>
      <c r="M1454">
        <f t="shared" si="2840"/>
        <v>33.909999999999997</v>
      </c>
      <c r="N1454">
        <f t="shared" si="2841"/>
        <v>0</v>
      </c>
      <c r="O1454">
        <f t="shared" si="2842"/>
        <v>0</v>
      </c>
      <c r="Q1454">
        <f t="shared" ref="Q1454" si="2900">IF(L1456="No Ct",0,L1456)</f>
        <v>0</v>
      </c>
      <c r="R1454">
        <f t="shared" ref="R1454" si="2901">IF(L1457="No Ct",0,L1457)</f>
        <v>0</v>
      </c>
      <c r="S1454" t="str">
        <f t="shared" ref="S1454" si="2902">IF(AND(M1454&gt;0,N1454=0),"Valid","Invalid")</f>
        <v>Valid</v>
      </c>
      <c r="T1454" t="str">
        <f t="shared" ref="T1454" si="2903">IF(OR(Q1454&gt;1,R1454&gt;1),"Present","Absent")</f>
        <v>Absent</v>
      </c>
      <c r="U1454" t="str">
        <f t="shared" ref="U1454" si="2904">IF(OR(AND(Q1454&gt;1,Q1454&lt;41),AND(R1454&gt;1,R1454&lt;41)),"Ct&lt;41","Ct&gt;41")</f>
        <v>Ct&gt;41</v>
      </c>
      <c r="V1454" t="str">
        <f t="shared" ref="V1454" si="2905">J1454</f>
        <v>Amerikansk ribbegople</v>
      </c>
      <c r="W1454" t="str">
        <f t="shared" ref="W1454" si="2906">MID(F1454,10,9)</f>
        <v>DL2022060</v>
      </c>
      <c r="X1454" t="str">
        <f t="shared" ref="X1454" si="2907">W1454&amp;"_"&amp;V1454&amp;"_"&amp;S1454&amp;"_"&amp;T1454&amp;"_"&amp;U1454</f>
        <v>DL2022060_Amerikansk ribbegople_Valid_Absent_Ct&gt;41</v>
      </c>
    </row>
    <row r="1455" spans="1:25" x14ac:dyDescent="0.25">
      <c r="A1455" t="s">
        <v>65</v>
      </c>
      <c r="B1455" t="s">
        <v>51</v>
      </c>
      <c r="C1455" t="s">
        <v>541</v>
      </c>
      <c r="D1455">
        <v>0.01</v>
      </c>
      <c r="E1455" t="s">
        <v>1275</v>
      </c>
      <c r="F1455" t="s">
        <v>597</v>
      </c>
      <c r="G1455" t="str">
        <f t="shared" si="2836"/>
        <v>DL2022060</v>
      </c>
      <c r="H1455" t="str">
        <f t="shared" si="2837"/>
        <v>08</v>
      </c>
      <c r="I1455" t="str">
        <f t="shared" si="2838"/>
        <v>Amerikansk ribbegople_08_20220906_DL2022060_GentofteHF</v>
      </c>
      <c r="J1455" t="str">
        <f>VLOOKUP(MID(C1455,4,6),Datasæt_Analysesystemer!$B$2:$E$69,3,FALSE)</f>
        <v>Amerikansk ribbegople</v>
      </c>
      <c r="K1455" t="str">
        <f t="shared" si="2839"/>
        <v>NK</v>
      </c>
      <c r="L1455" s="7" t="str">
        <f t="shared" si="2851"/>
        <v>No Ct</v>
      </c>
      <c r="M1455" t="str">
        <f t="shared" si="2840"/>
        <v/>
      </c>
      <c r="N1455" t="str">
        <f t="shared" si="2841"/>
        <v/>
      </c>
      <c r="O1455" t="str">
        <f t="shared" si="2842"/>
        <v/>
      </c>
    </row>
    <row r="1456" spans="1:25" x14ac:dyDescent="0.25">
      <c r="A1456" t="s">
        <v>90</v>
      </c>
      <c r="B1456" t="s">
        <v>76</v>
      </c>
      <c r="C1456" t="s">
        <v>553</v>
      </c>
      <c r="D1456">
        <v>0.01</v>
      </c>
      <c r="E1456" t="s">
        <v>1275</v>
      </c>
      <c r="F1456" t="s">
        <v>597</v>
      </c>
      <c r="G1456" t="str">
        <f t="shared" si="2836"/>
        <v>DL2022060</v>
      </c>
      <c r="H1456" t="str">
        <f t="shared" si="2837"/>
        <v>08</v>
      </c>
      <c r="I1456" t="str">
        <f t="shared" si="2838"/>
        <v>Amerikansk ribbegople_08_20220906_DL2022060_GentofteHF</v>
      </c>
      <c r="J1456" t="str">
        <f>VLOOKUP(MID(C1456,4,6),Datasæt_Analysesystemer!$B$2:$E$69,3,FALSE)</f>
        <v>Amerikansk ribbegople</v>
      </c>
      <c r="K1456" t="str">
        <f t="shared" si="2839"/>
        <v>EP</v>
      </c>
      <c r="L1456" s="7" t="str">
        <f t="shared" si="2851"/>
        <v>No Ct</v>
      </c>
      <c r="M1456" t="str">
        <f t="shared" si="2840"/>
        <v/>
      </c>
      <c r="N1456" t="str">
        <f t="shared" si="2841"/>
        <v/>
      </c>
      <c r="O1456" t="str">
        <f t="shared" si="2842"/>
        <v/>
      </c>
    </row>
    <row r="1457" spans="1:25" x14ac:dyDescent="0.25">
      <c r="A1457" t="s">
        <v>107</v>
      </c>
      <c r="B1457" t="s">
        <v>76</v>
      </c>
      <c r="C1457" t="s">
        <v>553</v>
      </c>
      <c r="D1457">
        <v>0.01</v>
      </c>
      <c r="E1457" t="s">
        <v>1275</v>
      </c>
      <c r="F1457" t="s">
        <v>597</v>
      </c>
      <c r="G1457" t="str">
        <f t="shared" si="2836"/>
        <v>DL2022060</v>
      </c>
      <c r="H1457" t="str">
        <f t="shared" si="2837"/>
        <v>08</v>
      </c>
      <c r="I1457" t="str">
        <f t="shared" si="2838"/>
        <v>Amerikansk ribbegople_08_20220906_DL2022060_GentofteHF</v>
      </c>
      <c r="J1457" t="str">
        <f>VLOOKUP(MID(C1457,4,6),Datasæt_Analysesystemer!$B$2:$E$69,3,FALSE)</f>
        <v>Amerikansk ribbegople</v>
      </c>
      <c r="K1457" t="str">
        <f t="shared" si="2839"/>
        <v>EP</v>
      </c>
      <c r="L1457" s="7" t="str">
        <f t="shared" si="2851"/>
        <v>No Ct</v>
      </c>
      <c r="M1457" t="str">
        <f t="shared" si="2840"/>
        <v/>
      </c>
      <c r="N1457" t="str">
        <f t="shared" si="2841"/>
        <v/>
      </c>
      <c r="O1457" t="str">
        <f t="shared" si="2842"/>
        <v/>
      </c>
      <c r="Y1457" t="str">
        <f>O1459</f>
        <v/>
      </c>
    </row>
    <row r="1458" spans="1:25" x14ac:dyDescent="0.25">
      <c r="A1458" t="s">
        <v>42</v>
      </c>
      <c r="B1458" t="s">
        <v>23</v>
      </c>
      <c r="C1458" t="s">
        <v>530</v>
      </c>
      <c r="D1458">
        <v>0.01</v>
      </c>
      <c r="E1458" t="s">
        <v>1275</v>
      </c>
      <c r="F1458" t="s">
        <v>597</v>
      </c>
      <c r="G1458" t="str">
        <f t="shared" si="2836"/>
        <v>DL2022060</v>
      </c>
      <c r="H1458" t="str">
        <f t="shared" si="2837"/>
        <v>09</v>
      </c>
      <c r="I1458" t="str">
        <f t="shared" si="2838"/>
        <v>Amerikansk hummer_09_20220906_DL2022060_GentofteHF</v>
      </c>
      <c r="J1458" t="str">
        <f>VLOOKUP(MID(C1458,4,6),Datasæt_Analysesystemer!$B$2:$E$69,3,FALSE)</f>
        <v>Amerikansk hummer</v>
      </c>
      <c r="K1458" t="str">
        <f t="shared" si="2839"/>
        <v>PK</v>
      </c>
      <c r="L1458" s="7" t="str">
        <f t="shared" si="2851"/>
        <v>No Ct</v>
      </c>
      <c r="M1458">
        <f t="shared" si="2840"/>
        <v>0</v>
      </c>
      <c r="N1458">
        <f t="shared" si="2841"/>
        <v>0</v>
      </c>
      <c r="O1458">
        <f t="shared" si="2842"/>
        <v>28.34</v>
      </c>
      <c r="Q1458">
        <f t="shared" ref="Q1458" si="2908">IF(L1460="No Ct",0,L1460)</f>
        <v>0</v>
      </c>
      <c r="R1458">
        <f t="shared" ref="R1458" si="2909">IF(L1461="No Ct",0,L1461)</f>
        <v>28.34</v>
      </c>
      <c r="S1458" t="str">
        <f t="shared" ref="S1458" si="2910">IF(AND(M1458&gt;0,N1458=0),"Valid","Invalid")</f>
        <v>Invalid</v>
      </c>
      <c r="T1458" t="str">
        <f t="shared" ref="T1458" si="2911">IF(OR(Q1458&gt;1,R1458&gt;1),"Present","Absent")</f>
        <v>Present</v>
      </c>
      <c r="U1458" t="str">
        <f t="shared" ref="U1458" si="2912">IF(OR(AND(Q1458&gt;1,Q1458&lt;41),AND(R1458&gt;1,R1458&lt;41)),"Ct&lt;41","Ct&gt;41")</f>
        <v>Ct&lt;41</v>
      </c>
      <c r="V1458" t="str">
        <f t="shared" ref="V1458" si="2913">J1458</f>
        <v>Amerikansk hummer</v>
      </c>
      <c r="W1458" t="str">
        <f t="shared" ref="W1458" si="2914">MID(F1458,10,9)</f>
        <v>DL2022060</v>
      </c>
      <c r="X1458" t="str">
        <f t="shared" ref="X1458" si="2915">W1458&amp;"_"&amp;V1458&amp;"_"&amp;S1458&amp;"_"&amp;T1458&amp;"_"&amp;U1458</f>
        <v>DL2022060_Amerikansk hummer_Invalid_Present_Ct&lt;41</v>
      </c>
    </row>
    <row r="1459" spans="1:25" x14ac:dyDescent="0.25">
      <c r="A1459" t="s">
        <v>67</v>
      </c>
      <c r="B1459" t="s">
        <v>51</v>
      </c>
      <c r="C1459" t="s">
        <v>542</v>
      </c>
      <c r="D1459">
        <v>0.01</v>
      </c>
      <c r="E1459" t="s">
        <v>1275</v>
      </c>
      <c r="F1459" t="s">
        <v>597</v>
      </c>
      <c r="G1459" t="str">
        <f t="shared" si="2836"/>
        <v>DL2022060</v>
      </c>
      <c r="H1459" t="str">
        <f t="shared" si="2837"/>
        <v>09</v>
      </c>
      <c r="I1459" t="str">
        <f t="shared" si="2838"/>
        <v>Amerikansk hummer_09_20220906_DL2022060_GentofteHF</v>
      </c>
      <c r="J1459" t="str">
        <f>VLOOKUP(MID(C1459,4,6),Datasæt_Analysesystemer!$B$2:$E$69,3,FALSE)</f>
        <v>Amerikansk hummer</v>
      </c>
      <c r="K1459" t="str">
        <f t="shared" si="2839"/>
        <v>NK</v>
      </c>
      <c r="L1459" s="7" t="str">
        <f t="shared" si="2851"/>
        <v>No Ct</v>
      </c>
      <c r="M1459" t="str">
        <f t="shared" si="2840"/>
        <v/>
      </c>
      <c r="N1459" t="str">
        <f t="shared" si="2841"/>
        <v/>
      </c>
      <c r="O1459" t="str">
        <f t="shared" si="2842"/>
        <v/>
      </c>
    </row>
    <row r="1460" spans="1:25" x14ac:dyDescent="0.25">
      <c r="A1460" t="s">
        <v>92</v>
      </c>
      <c r="B1460" t="s">
        <v>76</v>
      </c>
      <c r="C1460" t="s">
        <v>554</v>
      </c>
      <c r="D1460">
        <v>0.01</v>
      </c>
      <c r="E1460" t="s">
        <v>1275</v>
      </c>
      <c r="F1460" t="s">
        <v>597</v>
      </c>
      <c r="G1460" t="str">
        <f t="shared" si="2836"/>
        <v>DL2022060</v>
      </c>
      <c r="H1460" t="str">
        <f t="shared" si="2837"/>
        <v>09</v>
      </c>
      <c r="I1460" t="str">
        <f t="shared" si="2838"/>
        <v>Amerikansk hummer_09_20220906_DL2022060_GentofteHF</v>
      </c>
      <c r="J1460" t="str">
        <f>VLOOKUP(MID(C1460,4,6),Datasæt_Analysesystemer!$B$2:$E$69,3,FALSE)</f>
        <v>Amerikansk hummer</v>
      </c>
      <c r="K1460" t="str">
        <f t="shared" si="2839"/>
        <v>EP</v>
      </c>
      <c r="L1460" s="7" t="str">
        <f t="shared" si="2851"/>
        <v>No Ct</v>
      </c>
      <c r="M1460" t="str">
        <f t="shared" si="2840"/>
        <v/>
      </c>
      <c r="N1460" t="str">
        <f t="shared" si="2841"/>
        <v/>
      </c>
      <c r="O1460" t="str">
        <f t="shared" si="2842"/>
        <v/>
      </c>
    </row>
    <row r="1461" spans="1:25" x14ac:dyDescent="0.25">
      <c r="A1461" t="s">
        <v>108</v>
      </c>
      <c r="B1461" t="s">
        <v>76</v>
      </c>
      <c r="C1461" t="s">
        <v>554</v>
      </c>
      <c r="D1461">
        <v>0.01</v>
      </c>
      <c r="E1461">
        <v>28.34</v>
      </c>
      <c r="F1461" t="s">
        <v>597</v>
      </c>
      <c r="G1461" t="str">
        <f t="shared" si="2836"/>
        <v>DL2022060</v>
      </c>
      <c r="H1461" t="str">
        <f t="shared" si="2837"/>
        <v>09</v>
      </c>
      <c r="I1461" t="str">
        <f t="shared" si="2838"/>
        <v>Amerikansk hummer_09_20220906_DL2022060_GentofteHF</v>
      </c>
      <c r="J1461" t="str">
        <f>VLOOKUP(MID(C1461,4,6),Datasæt_Analysesystemer!$B$2:$E$69,3,FALSE)</f>
        <v>Amerikansk hummer</v>
      </c>
      <c r="K1461" t="str">
        <f t="shared" si="2839"/>
        <v>EP</v>
      </c>
      <c r="L1461" s="7">
        <f t="shared" si="2851"/>
        <v>28.34</v>
      </c>
      <c r="M1461" t="str">
        <f t="shared" si="2840"/>
        <v/>
      </c>
      <c r="N1461" t="str">
        <f t="shared" si="2841"/>
        <v/>
      </c>
      <c r="O1461" t="str">
        <f t="shared" si="2842"/>
        <v/>
      </c>
      <c r="Y1461" t="str">
        <f>O1463</f>
        <v/>
      </c>
    </row>
    <row r="1462" spans="1:25" x14ac:dyDescent="0.25">
      <c r="A1462" t="s">
        <v>44</v>
      </c>
      <c r="B1462" t="s">
        <v>23</v>
      </c>
      <c r="C1462" t="s">
        <v>531</v>
      </c>
      <c r="D1462">
        <v>0.01</v>
      </c>
      <c r="E1462">
        <v>28.24</v>
      </c>
      <c r="F1462" t="s">
        <v>597</v>
      </c>
      <c r="G1462" t="str">
        <f t="shared" si="2836"/>
        <v>DL2022060</v>
      </c>
      <c r="H1462" t="str">
        <f t="shared" si="2837"/>
        <v>10</v>
      </c>
      <c r="I1462" t="str">
        <f t="shared" si="2838"/>
        <v>Amerikansk hummer_10_20220906_DL2022060_GentofteHF</v>
      </c>
      <c r="J1462" t="str">
        <f>VLOOKUP(MID(C1462,4,6),Datasæt_Analysesystemer!$B$2:$E$69,3,FALSE)</f>
        <v>Amerikansk hummer</v>
      </c>
      <c r="K1462" t="str">
        <f t="shared" si="2839"/>
        <v>PK</v>
      </c>
      <c r="L1462" s="7">
        <f t="shared" si="2851"/>
        <v>28.24</v>
      </c>
      <c r="M1462">
        <f t="shared" si="2840"/>
        <v>28.24</v>
      </c>
      <c r="N1462">
        <f t="shared" si="2841"/>
        <v>0</v>
      </c>
      <c r="O1462">
        <f t="shared" si="2842"/>
        <v>0</v>
      </c>
      <c r="Q1462">
        <f t="shared" ref="Q1462" si="2916">IF(L1464="No Ct",0,L1464)</f>
        <v>0</v>
      </c>
      <c r="R1462">
        <f t="shared" ref="R1462" si="2917">IF(L1465="No Ct",0,L1465)</f>
        <v>0</v>
      </c>
      <c r="S1462" t="str">
        <f t="shared" ref="S1462" si="2918">IF(AND(M1462&gt;0,N1462=0),"Valid","Invalid")</f>
        <v>Valid</v>
      </c>
      <c r="T1462" t="str">
        <f t="shared" ref="T1462" si="2919">IF(OR(Q1462&gt;1,R1462&gt;1),"Present","Absent")</f>
        <v>Absent</v>
      </c>
      <c r="U1462" t="str">
        <f t="shared" ref="U1462" si="2920">IF(OR(AND(Q1462&gt;1,Q1462&lt;41),AND(R1462&gt;1,R1462&lt;41)),"Ct&lt;41","Ct&gt;41")</f>
        <v>Ct&gt;41</v>
      </c>
      <c r="V1462" t="str">
        <f t="shared" ref="V1462" si="2921">J1462</f>
        <v>Amerikansk hummer</v>
      </c>
      <c r="W1462" t="str">
        <f t="shared" ref="W1462" si="2922">MID(F1462,10,9)</f>
        <v>DL2022060</v>
      </c>
      <c r="X1462" t="str">
        <f t="shared" ref="X1462" si="2923">W1462&amp;"_"&amp;V1462&amp;"_"&amp;S1462&amp;"_"&amp;T1462&amp;"_"&amp;U1462</f>
        <v>DL2022060_Amerikansk hummer_Valid_Absent_Ct&gt;41</v>
      </c>
    </row>
    <row r="1463" spans="1:25" x14ac:dyDescent="0.25">
      <c r="A1463" t="s">
        <v>69</v>
      </c>
      <c r="B1463" t="s">
        <v>51</v>
      </c>
      <c r="C1463" t="s">
        <v>543</v>
      </c>
      <c r="D1463">
        <v>0.01</v>
      </c>
      <c r="E1463" t="s">
        <v>1275</v>
      </c>
      <c r="F1463" t="s">
        <v>597</v>
      </c>
      <c r="G1463" t="str">
        <f t="shared" si="2836"/>
        <v>DL2022060</v>
      </c>
      <c r="H1463" t="str">
        <f t="shared" si="2837"/>
        <v>10</v>
      </c>
      <c r="I1463" t="str">
        <f t="shared" si="2838"/>
        <v>Amerikansk hummer_10_20220906_DL2022060_GentofteHF</v>
      </c>
      <c r="J1463" t="str">
        <f>VLOOKUP(MID(C1463,4,6),Datasæt_Analysesystemer!$B$2:$E$69,3,FALSE)</f>
        <v>Amerikansk hummer</v>
      </c>
      <c r="K1463" t="str">
        <f t="shared" si="2839"/>
        <v>NK</v>
      </c>
      <c r="L1463" s="7" t="str">
        <f t="shared" si="2851"/>
        <v>No Ct</v>
      </c>
      <c r="M1463" t="str">
        <f t="shared" si="2840"/>
        <v/>
      </c>
      <c r="N1463" t="str">
        <f t="shared" si="2841"/>
        <v/>
      </c>
      <c r="O1463" t="str">
        <f t="shared" si="2842"/>
        <v/>
      </c>
    </row>
    <row r="1464" spans="1:25" x14ac:dyDescent="0.25">
      <c r="A1464" t="s">
        <v>94</v>
      </c>
      <c r="B1464" t="s">
        <v>76</v>
      </c>
      <c r="C1464" t="s">
        <v>555</v>
      </c>
      <c r="D1464">
        <v>0.01</v>
      </c>
      <c r="E1464" t="s">
        <v>1275</v>
      </c>
      <c r="F1464" t="s">
        <v>597</v>
      </c>
      <c r="G1464" t="str">
        <f t="shared" si="2836"/>
        <v>DL2022060</v>
      </c>
      <c r="H1464" t="str">
        <f t="shared" si="2837"/>
        <v>10</v>
      </c>
      <c r="I1464" t="str">
        <f t="shared" si="2838"/>
        <v>Amerikansk hummer_10_20220906_DL2022060_GentofteHF</v>
      </c>
      <c r="J1464" t="str">
        <f>VLOOKUP(MID(C1464,4,6),Datasæt_Analysesystemer!$B$2:$E$69,3,FALSE)</f>
        <v>Amerikansk hummer</v>
      </c>
      <c r="K1464" t="str">
        <f t="shared" si="2839"/>
        <v>EP</v>
      </c>
      <c r="L1464" s="7" t="str">
        <f t="shared" si="2851"/>
        <v>No Ct</v>
      </c>
      <c r="M1464" t="str">
        <f t="shared" si="2840"/>
        <v/>
      </c>
      <c r="N1464" t="str">
        <f t="shared" si="2841"/>
        <v/>
      </c>
      <c r="O1464" t="str">
        <f t="shared" si="2842"/>
        <v/>
      </c>
    </row>
    <row r="1465" spans="1:25" x14ac:dyDescent="0.25">
      <c r="A1465" t="s">
        <v>109</v>
      </c>
      <c r="B1465" t="s">
        <v>76</v>
      </c>
      <c r="C1465" t="s">
        <v>555</v>
      </c>
      <c r="D1465">
        <v>0.01</v>
      </c>
      <c r="E1465" t="s">
        <v>1275</v>
      </c>
      <c r="F1465" t="s">
        <v>597</v>
      </c>
      <c r="G1465" t="str">
        <f t="shared" si="2836"/>
        <v>DL2022060</v>
      </c>
      <c r="H1465" t="str">
        <f t="shared" si="2837"/>
        <v>10</v>
      </c>
      <c r="I1465" t="str">
        <f t="shared" si="2838"/>
        <v>Amerikansk hummer_10_20220906_DL2022060_GentofteHF</v>
      </c>
      <c r="J1465" t="str">
        <f>VLOOKUP(MID(C1465,4,6),Datasæt_Analysesystemer!$B$2:$E$69,3,FALSE)</f>
        <v>Amerikansk hummer</v>
      </c>
      <c r="K1465" t="str">
        <f t="shared" si="2839"/>
        <v>EP</v>
      </c>
      <c r="L1465" s="7" t="str">
        <f t="shared" si="2851"/>
        <v>No Ct</v>
      </c>
      <c r="M1465" t="str">
        <f t="shared" si="2840"/>
        <v/>
      </c>
      <c r="N1465" t="str">
        <f t="shared" si="2841"/>
        <v/>
      </c>
      <c r="O1465" t="str">
        <f t="shared" si="2842"/>
        <v/>
      </c>
      <c r="Y1465" t="str">
        <f>O1467</f>
        <v/>
      </c>
    </row>
    <row r="1466" spans="1:25" x14ac:dyDescent="0.25">
      <c r="A1466" t="s">
        <v>46</v>
      </c>
      <c r="B1466" t="s">
        <v>23</v>
      </c>
      <c r="C1466" t="s">
        <v>532</v>
      </c>
      <c r="D1466">
        <v>0.01</v>
      </c>
      <c r="E1466" t="s">
        <v>1275</v>
      </c>
      <c r="F1466" t="s">
        <v>597</v>
      </c>
      <c r="G1466" t="str">
        <f t="shared" si="2836"/>
        <v>DL2022060</v>
      </c>
      <c r="H1466" t="str">
        <f t="shared" si="2837"/>
        <v>11</v>
      </c>
      <c r="I1466" t="str">
        <f t="shared" si="2838"/>
        <v>Kinesisk uldhåndskrabbe_11_20220906_DL2022060_GentofteHF</v>
      </c>
      <c r="J1466" t="str">
        <f>VLOOKUP(MID(C1466,4,6),Datasæt_Analysesystemer!$B$2:$E$69,3,FALSE)</f>
        <v>Kinesisk uldhåndskrabbe</v>
      </c>
      <c r="K1466" t="str">
        <f t="shared" si="2839"/>
        <v>PK</v>
      </c>
      <c r="L1466" s="7" t="str">
        <f t="shared" si="2851"/>
        <v>No Ct</v>
      </c>
      <c r="M1466">
        <f t="shared" si="2840"/>
        <v>0</v>
      </c>
      <c r="N1466">
        <f t="shared" si="2841"/>
        <v>0</v>
      </c>
      <c r="O1466">
        <f t="shared" si="2842"/>
        <v>0</v>
      </c>
      <c r="Q1466">
        <f t="shared" ref="Q1466" si="2924">IF(L1468="No Ct",0,L1468)</f>
        <v>0</v>
      </c>
      <c r="R1466">
        <f t="shared" ref="R1466" si="2925">IF(L1469="No Ct",0,L1469)</f>
        <v>0</v>
      </c>
      <c r="S1466" t="str">
        <f t="shared" ref="S1466" si="2926">IF(AND(M1466&gt;0,N1466=0),"Valid","Invalid")</f>
        <v>Invalid</v>
      </c>
      <c r="T1466" t="str">
        <f t="shared" ref="T1466" si="2927">IF(OR(Q1466&gt;1,R1466&gt;1),"Present","Absent")</f>
        <v>Absent</v>
      </c>
      <c r="U1466" t="str">
        <f t="shared" ref="U1466" si="2928">IF(OR(AND(Q1466&gt;1,Q1466&lt;41),AND(R1466&gt;1,R1466&lt;41)),"Ct&lt;41","Ct&gt;41")</f>
        <v>Ct&gt;41</v>
      </c>
      <c r="V1466" t="str">
        <f t="shared" ref="V1466" si="2929">J1466</f>
        <v>Kinesisk uldhåndskrabbe</v>
      </c>
      <c r="W1466" t="str">
        <f t="shared" ref="W1466" si="2930">MID(F1466,10,9)</f>
        <v>DL2022060</v>
      </c>
      <c r="X1466" t="str">
        <f t="shared" ref="X1466" si="2931">W1466&amp;"_"&amp;V1466&amp;"_"&amp;S1466&amp;"_"&amp;T1466&amp;"_"&amp;U1466</f>
        <v>DL2022060_Kinesisk uldhåndskrabbe_Invalid_Absent_Ct&gt;41</v>
      </c>
    </row>
    <row r="1467" spans="1:25" x14ac:dyDescent="0.25">
      <c r="A1467" t="s">
        <v>71</v>
      </c>
      <c r="B1467" t="s">
        <v>51</v>
      </c>
      <c r="C1467" t="s">
        <v>544</v>
      </c>
      <c r="D1467">
        <v>0.01</v>
      </c>
      <c r="E1467" t="s">
        <v>1275</v>
      </c>
      <c r="F1467" t="s">
        <v>597</v>
      </c>
      <c r="G1467" t="str">
        <f t="shared" si="2836"/>
        <v>DL2022060</v>
      </c>
      <c r="H1467" t="str">
        <f t="shared" si="2837"/>
        <v>11</v>
      </c>
      <c r="I1467" t="str">
        <f t="shared" si="2838"/>
        <v>Kinesisk uldhåndskrabbe_11_20220906_DL2022060_GentofteHF</v>
      </c>
      <c r="J1467" t="str">
        <f>VLOOKUP(MID(C1467,4,6),Datasæt_Analysesystemer!$B$2:$E$69,3,FALSE)</f>
        <v>Kinesisk uldhåndskrabbe</v>
      </c>
      <c r="K1467" t="str">
        <f t="shared" si="2839"/>
        <v>NK</v>
      </c>
      <c r="L1467" s="7" t="str">
        <f t="shared" si="2851"/>
        <v>No Ct</v>
      </c>
      <c r="M1467" t="str">
        <f t="shared" si="2840"/>
        <v/>
      </c>
      <c r="N1467" t="str">
        <f t="shared" si="2841"/>
        <v/>
      </c>
      <c r="O1467" t="str">
        <f t="shared" si="2842"/>
        <v/>
      </c>
    </row>
    <row r="1468" spans="1:25" x14ac:dyDescent="0.25">
      <c r="A1468" t="s">
        <v>96</v>
      </c>
      <c r="B1468" t="s">
        <v>76</v>
      </c>
      <c r="C1468" t="s">
        <v>556</v>
      </c>
      <c r="D1468">
        <v>0.01</v>
      </c>
      <c r="E1468" t="s">
        <v>1275</v>
      </c>
      <c r="F1468" t="s">
        <v>597</v>
      </c>
      <c r="G1468" t="str">
        <f t="shared" si="2836"/>
        <v>DL2022060</v>
      </c>
      <c r="H1468" t="str">
        <f t="shared" si="2837"/>
        <v>11</v>
      </c>
      <c r="I1468" t="str">
        <f t="shared" si="2838"/>
        <v>Kinesisk uldhåndskrabbe_11_20220906_DL2022060_GentofteHF</v>
      </c>
      <c r="J1468" t="str">
        <f>VLOOKUP(MID(C1468,4,6),Datasæt_Analysesystemer!$B$2:$E$69,3,FALSE)</f>
        <v>Kinesisk uldhåndskrabbe</v>
      </c>
      <c r="K1468" t="str">
        <f t="shared" si="2839"/>
        <v>EP</v>
      </c>
      <c r="L1468" s="7" t="str">
        <f t="shared" si="2851"/>
        <v>No Ct</v>
      </c>
      <c r="M1468" t="str">
        <f t="shared" si="2840"/>
        <v/>
      </c>
      <c r="N1468" t="str">
        <f t="shared" si="2841"/>
        <v/>
      </c>
      <c r="O1468" t="str">
        <f t="shared" si="2842"/>
        <v/>
      </c>
    </row>
    <row r="1469" spans="1:25" x14ac:dyDescent="0.25">
      <c r="A1469" t="s">
        <v>110</v>
      </c>
      <c r="B1469" t="s">
        <v>76</v>
      </c>
      <c r="C1469" t="s">
        <v>556</v>
      </c>
      <c r="D1469">
        <v>0.01</v>
      </c>
      <c r="E1469" t="s">
        <v>1275</v>
      </c>
      <c r="F1469" t="s">
        <v>597</v>
      </c>
      <c r="G1469" t="str">
        <f t="shared" si="2836"/>
        <v>DL2022060</v>
      </c>
      <c r="H1469" t="str">
        <f t="shared" si="2837"/>
        <v>11</v>
      </c>
      <c r="I1469" t="str">
        <f t="shared" si="2838"/>
        <v>Kinesisk uldhåndskrabbe_11_20220906_DL2022060_GentofteHF</v>
      </c>
      <c r="J1469" t="str">
        <f>VLOOKUP(MID(C1469,4,6),Datasæt_Analysesystemer!$B$2:$E$69,3,FALSE)</f>
        <v>Kinesisk uldhåndskrabbe</v>
      </c>
      <c r="K1469" t="str">
        <f t="shared" si="2839"/>
        <v>EP</v>
      </c>
      <c r="L1469" s="7" t="str">
        <f t="shared" si="2851"/>
        <v>No Ct</v>
      </c>
      <c r="M1469" t="str">
        <f t="shared" si="2840"/>
        <v/>
      </c>
      <c r="N1469" t="str">
        <f t="shared" si="2841"/>
        <v/>
      </c>
      <c r="O1469" t="str">
        <f t="shared" si="2842"/>
        <v/>
      </c>
      <c r="Y1469" t="str">
        <f>O1471</f>
        <v/>
      </c>
    </row>
    <row r="1470" spans="1:25" x14ac:dyDescent="0.25">
      <c r="A1470" t="s">
        <v>48</v>
      </c>
      <c r="B1470" t="s">
        <v>23</v>
      </c>
      <c r="C1470" t="s">
        <v>533</v>
      </c>
      <c r="D1470">
        <v>0.01</v>
      </c>
      <c r="E1470">
        <v>36.380000000000003</v>
      </c>
      <c r="F1470" t="s">
        <v>597</v>
      </c>
      <c r="G1470" t="str">
        <f t="shared" si="2836"/>
        <v>DL2022060</v>
      </c>
      <c r="H1470" t="str">
        <f t="shared" si="2837"/>
        <v>12</v>
      </c>
      <c r="I1470" t="str">
        <f t="shared" si="2838"/>
        <v>Kinesisk uldhåndskrabbe_12_20220906_DL2022060_GentofteHF</v>
      </c>
      <c r="J1470" t="str">
        <f>VLOOKUP(MID(C1470,4,6),Datasæt_Analysesystemer!$B$2:$E$69,3,FALSE)</f>
        <v>Kinesisk uldhåndskrabbe</v>
      </c>
      <c r="K1470" t="str">
        <f t="shared" si="2839"/>
        <v>PK</v>
      </c>
      <c r="L1470" s="7">
        <f t="shared" si="2851"/>
        <v>36.380000000000003</v>
      </c>
      <c r="M1470">
        <f t="shared" si="2840"/>
        <v>36.380000000000003</v>
      </c>
      <c r="N1470">
        <f t="shared" si="2841"/>
        <v>0</v>
      </c>
      <c r="O1470">
        <f t="shared" si="2842"/>
        <v>0</v>
      </c>
      <c r="Q1470">
        <f t="shared" ref="Q1470" si="2932">IF(L1472="No Ct",0,L1472)</f>
        <v>0</v>
      </c>
      <c r="R1470">
        <f t="shared" ref="R1470" si="2933">IF(L1473="No Ct",0,L1473)</f>
        <v>0</v>
      </c>
      <c r="S1470" t="str">
        <f t="shared" ref="S1470" si="2934">IF(AND(M1470&gt;0,N1470=0),"Valid","Invalid")</f>
        <v>Valid</v>
      </c>
      <c r="T1470" t="str">
        <f t="shared" ref="T1470" si="2935">IF(OR(Q1470&gt;1,R1470&gt;1),"Present","Absent")</f>
        <v>Absent</v>
      </c>
      <c r="U1470" t="str">
        <f t="shared" ref="U1470" si="2936">IF(OR(AND(Q1470&gt;1,Q1470&lt;41),AND(R1470&gt;1,R1470&lt;41)),"Ct&lt;41","Ct&gt;41")</f>
        <v>Ct&gt;41</v>
      </c>
      <c r="V1470" t="str">
        <f t="shared" ref="V1470" si="2937">J1470</f>
        <v>Kinesisk uldhåndskrabbe</v>
      </c>
      <c r="W1470" t="str">
        <f t="shared" ref="W1470" si="2938">MID(F1470,10,9)</f>
        <v>DL2022060</v>
      </c>
      <c r="X1470" t="str">
        <f t="shared" ref="X1470" si="2939">W1470&amp;"_"&amp;V1470&amp;"_"&amp;S1470&amp;"_"&amp;T1470&amp;"_"&amp;U1470</f>
        <v>DL2022060_Kinesisk uldhåndskrabbe_Valid_Absent_Ct&gt;41</v>
      </c>
    </row>
    <row r="1471" spans="1:25" x14ac:dyDescent="0.25">
      <c r="A1471" t="s">
        <v>73</v>
      </c>
      <c r="B1471" t="s">
        <v>51</v>
      </c>
      <c r="C1471" t="s">
        <v>545</v>
      </c>
      <c r="D1471">
        <v>0.01</v>
      </c>
      <c r="E1471" t="s">
        <v>1275</v>
      </c>
      <c r="F1471" t="s">
        <v>597</v>
      </c>
      <c r="G1471" t="str">
        <f t="shared" si="2836"/>
        <v>DL2022060</v>
      </c>
      <c r="H1471" t="str">
        <f t="shared" si="2837"/>
        <v>12</v>
      </c>
      <c r="I1471" t="str">
        <f t="shared" si="2838"/>
        <v>Kinesisk uldhåndskrabbe_12_20220906_DL2022060_GentofteHF</v>
      </c>
      <c r="J1471" t="str">
        <f>VLOOKUP(MID(C1471,4,6),Datasæt_Analysesystemer!$B$2:$E$69,3,FALSE)</f>
        <v>Kinesisk uldhåndskrabbe</v>
      </c>
      <c r="K1471" t="str">
        <f t="shared" si="2839"/>
        <v>NK</v>
      </c>
      <c r="L1471" s="7" t="str">
        <f t="shared" si="2851"/>
        <v>No Ct</v>
      </c>
      <c r="M1471" t="str">
        <f t="shared" si="2840"/>
        <v/>
      </c>
      <c r="N1471" t="str">
        <f t="shared" si="2841"/>
        <v/>
      </c>
      <c r="O1471" t="str">
        <f t="shared" si="2842"/>
        <v/>
      </c>
    </row>
    <row r="1472" spans="1:25" x14ac:dyDescent="0.25">
      <c r="A1472" t="s">
        <v>98</v>
      </c>
      <c r="B1472" t="s">
        <v>76</v>
      </c>
      <c r="C1472" t="s">
        <v>557</v>
      </c>
      <c r="D1472">
        <v>0.01</v>
      </c>
      <c r="E1472" t="s">
        <v>1275</v>
      </c>
      <c r="F1472" t="s">
        <v>597</v>
      </c>
      <c r="G1472" t="str">
        <f t="shared" si="2836"/>
        <v>DL2022060</v>
      </c>
      <c r="H1472" t="str">
        <f t="shared" si="2837"/>
        <v>12</v>
      </c>
      <c r="I1472" t="str">
        <f t="shared" si="2838"/>
        <v>Kinesisk uldhåndskrabbe_12_20220906_DL2022060_GentofteHF</v>
      </c>
      <c r="J1472" t="str">
        <f>VLOOKUP(MID(C1472,4,6),Datasæt_Analysesystemer!$B$2:$E$69,3,FALSE)</f>
        <v>Kinesisk uldhåndskrabbe</v>
      </c>
      <c r="K1472" t="str">
        <f t="shared" si="2839"/>
        <v>EP</v>
      </c>
      <c r="L1472" s="7" t="str">
        <f t="shared" si="2851"/>
        <v>No Ct</v>
      </c>
      <c r="M1472" t="str">
        <f t="shared" si="2840"/>
        <v/>
      </c>
      <c r="N1472" t="str">
        <f t="shared" si="2841"/>
        <v/>
      </c>
      <c r="O1472" t="str">
        <f t="shared" si="2842"/>
        <v/>
      </c>
    </row>
    <row r="1473" spans="1:25" x14ac:dyDescent="0.25">
      <c r="A1473" t="s">
        <v>111</v>
      </c>
      <c r="B1473" t="s">
        <v>76</v>
      </c>
      <c r="C1473" t="s">
        <v>557</v>
      </c>
      <c r="D1473">
        <v>0.01</v>
      </c>
      <c r="E1473" t="s">
        <v>1275</v>
      </c>
      <c r="F1473" t="s">
        <v>597</v>
      </c>
      <c r="G1473" t="str">
        <f t="shared" si="2836"/>
        <v>DL2022060</v>
      </c>
      <c r="H1473" t="str">
        <f t="shared" si="2837"/>
        <v>12</v>
      </c>
      <c r="I1473" t="str">
        <f t="shared" si="2838"/>
        <v>Kinesisk uldhåndskrabbe_12_20220906_DL2022060_GentofteHF</v>
      </c>
      <c r="J1473" t="str">
        <f>VLOOKUP(MID(C1473,4,6),Datasæt_Analysesystemer!$B$2:$E$69,3,FALSE)</f>
        <v>Kinesisk uldhåndskrabbe</v>
      </c>
      <c r="K1473" t="str">
        <f t="shared" si="2839"/>
        <v>EP</v>
      </c>
      <c r="L1473" s="7" t="str">
        <f t="shared" si="2851"/>
        <v>No Ct</v>
      </c>
      <c r="M1473" t="str">
        <f t="shared" si="2840"/>
        <v/>
      </c>
      <c r="N1473" t="str">
        <f t="shared" si="2841"/>
        <v/>
      </c>
      <c r="O1473" t="str">
        <f t="shared" si="2842"/>
        <v/>
      </c>
      <c r="Y1473" t="str">
        <f>O1475</f>
        <v/>
      </c>
    </row>
    <row r="1474" spans="1:25" x14ac:dyDescent="0.25">
      <c r="A1474" t="s">
        <v>172</v>
      </c>
      <c r="B1474" t="s">
        <v>23</v>
      </c>
      <c r="C1474" t="s">
        <v>582</v>
      </c>
      <c r="D1474">
        <v>0.01</v>
      </c>
      <c r="E1474">
        <v>31.13</v>
      </c>
      <c r="F1474" t="s">
        <v>597</v>
      </c>
      <c r="G1474" t="str">
        <f t="shared" si="2836"/>
        <v>DL2022060</v>
      </c>
      <c r="H1474" t="str">
        <f t="shared" si="2837"/>
        <v>13</v>
      </c>
      <c r="I1474" t="str">
        <f t="shared" si="2838"/>
        <v>Nordam. Brakvandskrabbe / mudderkrabbe_13_20220906_DL2022060_GentofteHF</v>
      </c>
      <c r="J1474" t="str">
        <f>VLOOKUP(MID(C1474,4,6),Datasæt_Analysesystemer!$B$2:$E$69,3,FALSE)</f>
        <v>Nordam. Brakvandskrabbe / mudderkrabbe</v>
      </c>
      <c r="K1474" t="str">
        <f t="shared" si="2839"/>
        <v>PK</v>
      </c>
      <c r="L1474" s="7">
        <f t="shared" si="2851"/>
        <v>31.13</v>
      </c>
      <c r="M1474">
        <f t="shared" si="2840"/>
        <v>31.13</v>
      </c>
      <c r="N1474">
        <f t="shared" si="2841"/>
        <v>0</v>
      </c>
      <c r="O1474">
        <f t="shared" si="2842"/>
        <v>0</v>
      </c>
      <c r="Q1474">
        <f t="shared" ref="Q1474" si="2940">IF(L1476="No Ct",0,L1476)</f>
        <v>0</v>
      </c>
      <c r="R1474">
        <f t="shared" ref="R1474" si="2941">IF(L1477="No Ct",0,L1477)</f>
        <v>0</v>
      </c>
      <c r="S1474" t="str">
        <f t="shared" ref="S1474" si="2942">IF(AND(M1474&gt;0,N1474=0),"Valid","Invalid")</f>
        <v>Valid</v>
      </c>
      <c r="T1474" t="str">
        <f t="shared" ref="T1474" si="2943">IF(OR(Q1474&gt;1,R1474&gt;1),"Present","Absent")</f>
        <v>Absent</v>
      </c>
      <c r="U1474" t="str">
        <f t="shared" ref="U1474" si="2944">IF(OR(AND(Q1474&gt;1,Q1474&lt;41),AND(R1474&gt;1,R1474&lt;41)),"Ct&lt;41","Ct&gt;41")</f>
        <v>Ct&gt;41</v>
      </c>
      <c r="V1474" t="str">
        <f t="shared" ref="V1474" si="2945">J1474</f>
        <v>Nordam. Brakvandskrabbe / mudderkrabbe</v>
      </c>
      <c r="W1474" t="str">
        <f t="shared" ref="W1474" si="2946">MID(F1474,10,9)</f>
        <v>DL2022060</v>
      </c>
      <c r="X1474" t="str">
        <f t="shared" ref="X1474" si="2947">W1474&amp;"_"&amp;V1474&amp;"_"&amp;S1474&amp;"_"&amp;T1474&amp;"_"&amp;U1474</f>
        <v>DL2022060_Nordam. Brakvandskrabbe / mudderkrabbe_Valid_Absent_Ct&gt;41</v>
      </c>
    </row>
    <row r="1475" spans="1:25" x14ac:dyDescent="0.25">
      <c r="A1475" t="s">
        <v>148</v>
      </c>
      <c r="B1475" t="s">
        <v>51</v>
      </c>
      <c r="C1475" t="s">
        <v>570</v>
      </c>
      <c r="D1475">
        <v>0.01</v>
      </c>
      <c r="E1475" t="s">
        <v>1275</v>
      </c>
      <c r="F1475" t="s">
        <v>597</v>
      </c>
      <c r="G1475" t="str">
        <f t="shared" si="2836"/>
        <v>DL2022060</v>
      </c>
      <c r="H1475" t="str">
        <f t="shared" si="2837"/>
        <v>13</v>
      </c>
      <c r="I1475" t="str">
        <f t="shared" si="2838"/>
        <v>Nordam. Brakvandskrabbe / mudderkrabbe_13_20220906_DL2022060_GentofteHF</v>
      </c>
      <c r="J1475" t="str">
        <f>VLOOKUP(MID(C1475,4,6),Datasæt_Analysesystemer!$B$2:$E$69,3,FALSE)</f>
        <v>Nordam. Brakvandskrabbe / mudderkrabbe</v>
      </c>
      <c r="K1475" t="str">
        <f t="shared" si="2839"/>
        <v>NK</v>
      </c>
      <c r="L1475" s="7" t="str">
        <f t="shared" si="2851"/>
        <v>No Ct</v>
      </c>
      <c r="M1475" t="str">
        <f t="shared" si="2840"/>
        <v/>
      </c>
      <c r="N1475" t="str">
        <f t="shared" si="2841"/>
        <v/>
      </c>
      <c r="O1475" t="str">
        <f t="shared" si="2842"/>
        <v/>
      </c>
    </row>
    <row r="1476" spans="1:25" x14ac:dyDescent="0.25">
      <c r="A1476" t="s">
        <v>112</v>
      </c>
      <c r="B1476" t="s">
        <v>76</v>
      </c>
      <c r="C1476" t="s">
        <v>558</v>
      </c>
      <c r="D1476">
        <v>0.01</v>
      </c>
      <c r="E1476" t="s">
        <v>1275</v>
      </c>
      <c r="F1476" t="s">
        <v>597</v>
      </c>
      <c r="G1476" t="str">
        <f t="shared" si="2836"/>
        <v>DL2022060</v>
      </c>
      <c r="H1476" t="str">
        <f t="shared" si="2837"/>
        <v>13</v>
      </c>
      <c r="I1476" t="str">
        <f t="shared" si="2838"/>
        <v>Nordam. Brakvandskrabbe / mudderkrabbe_13_20220906_DL2022060_GentofteHF</v>
      </c>
      <c r="J1476" t="str">
        <f>VLOOKUP(MID(C1476,4,6),Datasæt_Analysesystemer!$B$2:$E$69,3,FALSE)</f>
        <v>Nordam. Brakvandskrabbe / mudderkrabbe</v>
      </c>
      <c r="K1476" t="str">
        <f t="shared" si="2839"/>
        <v>EP</v>
      </c>
      <c r="L1476" s="7" t="str">
        <f t="shared" si="2851"/>
        <v>No Ct</v>
      </c>
      <c r="M1476" t="str">
        <f t="shared" si="2840"/>
        <v/>
      </c>
      <c r="N1476" t="str">
        <f t="shared" si="2841"/>
        <v/>
      </c>
      <c r="O1476" t="str">
        <f t="shared" si="2842"/>
        <v/>
      </c>
    </row>
    <row r="1477" spans="1:25" x14ac:dyDescent="0.25">
      <c r="A1477" t="s">
        <v>136</v>
      </c>
      <c r="B1477" t="s">
        <v>76</v>
      </c>
      <c r="C1477" t="s">
        <v>558</v>
      </c>
      <c r="D1477">
        <v>0.01</v>
      </c>
      <c r="E1477" t="s">
        <v>1275</v>
      </c>
      <c r="F1477" t="s">
        <v>597</v>
      </c>
      <c r="G1477" t="str">
        <f t="shared" si="2836"/>
        <v>DL2022060</v>
      </c>
      <c r="H1477" t="str">
        <f t="shared" si="2837"/>
        <v>13</v>
      </c>
      <c r="I1477" t="str">
        <f t="shared" si="2838"/>
        <v>Nordam. Brakvandskrabbe / mudderkrabbe_13_20220906_DL2022060_GentofteHF</v>
      </c>
      <c r="J1477" t="str">
        <f>VLOOKUP(MID(C1477,4,6),Datasæt_Analysesystemer!$B$2:$E$69,3,FALSE)</f>
        <v>Nordam. Brakvandskrabbe / mudderkrabbe</v>
      </c>
      <c r="K1477" t="str">
        <f t="shared" si="2839"/>
        <v>EP</v>
      </c>
      <c r="L1477" s="7" t="str">
        <f t="shared" si="2851"/>
        <v>No Ct</v>
      </c>
      <c r="M1477" t="str">
        <f t="shared" si="2840"/>
        <v/>
      </c>
      <c r="N1477" t="str">
        <f t="shared" si="2841"/>
        <v/>
      </c>
      <c r="O1477" t="str">
        <f t="shared" si="2842"/>
        <v/>
      </c>
      <c r="Y1477" t="str">
        <f>O1479</f>
        <v/>
      </c>
    </row>
    <row r="1478" spans="1:25" x14ac:dyDescent="0.25">
      <c r="A1478" t="s">
        <v>174</v>
      </c>
      <c r="B1478" t="s">
        <v>23</v>
      </c>
      <c r="C1478" t="s">
        <v>583</v>
      </c>
      <c r="D1478">
        <v>0.01</v>
      </c>
      <c r="E1478" t="s">
        <v>1275</v>
      </c>
      <c r="F1478" t="s">
        <v>597</v>
      </c>
      <c r="G1478" t="str">
        <f t="shared" si="2836"/>
        <v>DL2022060</v>
      </c>
      <c r="H1478" t="str">
        <f t="shared" si="2837"/>
        <v>14</v>
      </c>
      <c r="I1478" t="str">
        <f t="shared" si="2838"/>
        <v>Nordam. Brakvandskrabbe / mudderkrabbe_14_20220906_DL2022060_GentofteHF</v>
      </c>
      <c r="J1478" t="str">
        <f>VLOOKUP(MID(C1478,4,6),Datasæt_Analysesystemer!$B$2:$E$69,3,FALSE)</f>
        <v>Nordam. Brakvandskrabbe / mudderkrabbe</v>
      </c>
      <c r="K1478" t="str">
        <f t="shared" si="2839"/>
        <v>PK</v>
      </c>
      <c r="L1478" s="7" t="str">
        <f t="shared" si="2851"/>
        <v>No Ct</v>
      </c>
      <c r="M1478">
        <f t="shared" si="2840"/>
        <v>0</v>
      </c>
      <c r="N1478">
        <f t="shared" si="2841"/>
        <v>0</v>
      </c>
      <c r="O1478">
        <f t="shared" si="2842"/>
        <v>0</v>
      </c>
      <c r="Q1478">
        <f t="shared" ref="Q1478" si="2948">IF(L1480="No Ct",0,L1480)</f>
        <v>0</v>
      </c>
      <c r="R1478">
        <f t="shared" ref="R1478" si="2949">IF(L1481="No Ct",0,L1481)</f>
        <v>0</v>
      </c>
      <c r="S1478" t="str">
        <f t="shared" ref="S1478" si="2950">IF(AND(M1478&gt;0,N1478=0),"Valid","Invalid")</f>
        <v>Invalid</v>
      </c>
      <c r="T1478" t="str">
        <f t="shared" ref="T1478" si="2951">IF(OR(Q1478&gt;1,R1478&gt;1),"Present","Absent")</f>
        <v>Absent</v>
      </c>
      <c r="U1478" t="str">
        <f t="shared" ref="U1478" si="2952">IF(OR(AND(Q1478&gt;1,Q1478&lt;41),AND(R1478&gt;1,R1478&lt;41)),"Ct&lt;41","Ct&gt;41")</f>
        <v>Ct&gt;41</v>
      </c>
      <c r="V1478" t="str">
        <f t="shared" ref="V1478" si="2953">J1478</f>
        <v>Nordam. Brakvandskrabbe / mudderkrabbe</v>
      </c>
      <c r="W1478" t="str">
        <f t="shared" ref="W1478" si="2954">MID(F1478,10,9)</f>
        <v>DL2022060</v>
      </c>
      <c r="X1478" t="str">
        <f t="shared" ref="X1478" si="2955">W1478&amp;"_"&amp;V1478&amp;"_"&amp;S1478&amp;"_"&amp;T1478&amp;"_"&amp;U1478</f>
        <v>DL2022060_Nordam. Brakvandskrabbe / mudderkrabbe_Invalid_Absent_Ct&gt;41</v>
      </c>
    </row>
    <row r="1479" spans="1:25" x14ac:dyDescent="0.25">
      <c r="A1479" t="s">
        <v>150</v>
      </c>
      <c r="B1479" t="s">
        <v>51</v>
      </c>
      <c r="C1479" t="s">
        <v>571</v>
      </c>
      <c r="D1479">
        <v>0.01</v>
      </c>
      <c r="E1479" t="s">
        <v>1275</v>
      </c>
      <c r="F1479" t="s">
        <v>597</v>
      </c>
      <c r="G1479" t="str">
        <f t="shared" si="2836"/>
        <v>DL2022060</v>
      </c>
      <c r="H1479" t="str">
        <f t="shared" si="2837"/>
        <v>14</v>
      </c>
      <c r="I1479" t="str">
        <f t="shared" si="2838"/>
        <v>Nordam. Brakvandskrabbe / mudderkrabbe_14_20220906_DL2022060_GentofteHF</v>
      </c>
      <c r="J1479" t="str">
        <f>VLOOKUP(MID(C1479,4,6),Datasæt_Analysesystemer!$B$2:$E$69,3,FALSE)</f>
        <v>Nordam. Brakvandskrabbe / mudderkrabbe</v>
      </c>
      <c r="K1479" t="str">
        <f t="shared" si="2839"/>
        <v>NK</v>
      </c>
      <c r="L1479" s="7" t="str">
        <f t="shared" si="2851"/>
        <v>No Ct</v>
      </c>
      <c r="M1479" t="str">
        <f t="shared" si="2840"/>
        <v/>
      </c>
      <c r="N1479" t="str">
        <f t="shared" si="2841"/>
        <v/>
      </c>
      <c r="O1479" t="str">
        <f t="shared" si="2842"/>
        <v/>
      </c>
    </row>
    <row r="1480" spans="1:25" x14ac:dyDescent="0.25">
      <c r="A1480" t="s">
        <v>114</v>
      </c>
      <c r="B1480" t="s">
        <v>76</v>
      </c>
      <c r="C1480" t="s">
        <v>559</v>
      </c>
      <c r="D1480">
        <v>0.01</v>
      </c>
      <c r="E1480" t="s">
        <v>1275</v>
      </c>
      <c r="F1480" t="s">
        <v>597</v>
      </c>
      <c r="G1480" t="str">
        <f t="shared" si="2836"/>
        <v>DL2022060</v>
      </c>
      <c r="H1480" t="str">
        <f t="shared" si="2837"/>
        <v>14</v>
      </c>
      <c r="I1480" t="str">
        <f t="shared" si="2838"/>
        <v>Nordam. Brakvandskrabbe / mudderkrabbe_14_20220906_DL2022060_GentofteHF</v>
      </c>
      <c r="J1480" t="str">
        <f>VLOOKUP(MID(C1480,4,6),Datasæt_Analysesystemer!$B$2:$E$69,3,FALSE)</f>
        <v>Nordam. Brakvandskrabbe / mudderkrabbe</v>
      </c>
      <c r="K1480" t="str">
        <f t="shared" si="2839"/>
        <v>EP</v>
      </c>
      <c r="L1480" s="7" t="str">
        <f t="shared" si="2851"/>
        <v>No Ct</v>
      </c>
      <c r="M1480" t="str">
        <f t="shared" si="2840"/>
        <v/>
      </c>
      <c r="N1480" t="str">
        <f t="shared" si="2841"/>
        <v/>
      </c>
      <c r="O1480" t="str">
        <f t="shared" si="2842"/>
        <v/>
      </c>
    </row>
    <row r="1481" spans="1:25" x14ac:dyDescent="0.25">
      <c r="A1481" t="s">
        <v>137</v>
      </c>
      <c r="B1481" t="s">
        <v>76</v>
      </c>
      <c r="C1481" t="s">
        <v>559</v>
      </c>
      <c r="D1481">
        <v>0.01</v>
      </c>
      <c r="E1481" t="s">
        <v>1275</v>
      </c>
      <c r="F1481" t="s">
        <v>597</v>
      </c>
      <c r="G1481" t="str">
        <f t="shared" si="2836"/>
        <v>DL2022060</v>
      </c>
      <c r="H1481" t="str">
        <f t="shared" si="2837"/>
        <v>14</v>
      </c>
      <c r="I1481" t="str">
        <f t="shared" si="2838"/>
        <v>Nordam. Brakvandskrabbe / mudderkrabbe_14_20220906_DL2022060_GentofteHF</v>
      </c>
      <c r="J1481" t="str">
        <f>VLOOKUP(MID(C1481,4,6),Datasæt_Analysesystemer!$B$2:$E$69,3,FALSE)</f>
        <v>Nordam. Brakvandskrabbe / mudderkrabbe</v>
      </c>
      <c r="K1481" t="str">
        <f t="shared" si="2839"/>
        <v>EP</v>
      </c>
      <c r="L1481" s="7" t="str">
        <f t="shared" si="2851"/>
        <v>No Ct</v>
      </c>
      <c r="M1481" t="str">
        <f t="shared" si="2840"/>
        <v/>
      </c>
      <c r="N1481" t="str">
        <f t="shared" si="2841"/>
        <v/>
      </c>
      <c r="O1481" t="str">
        <f t="shared" si="2842"/>
        <v/>
      </c>
      <c r="Y1481" t="str">
        <f>O1483</f>
        <v/>
      </c>
    </row>
    <row r="1482" spans="1:25" x14ac:dyDescent="0.25">
      <c r="A1482" t="s">
        <v>176</v>
      </c>
      <c r="B1482" t="s">
        <v>23</v>
      </c>
      <c r="C1482" t="s">
        <v>584</v>
      </c>
      <c r="D1482">
        <v>0.01</v>
      </c>
      <c r="E1482" t="s">
        <v>1275</v>
      </c>
      <c r="F1482" t="s">
        <v>597</v>
      </c>
      <c r="G1482" t="str">
        <f t="shared" si="2836"/>
        <v>DL2022060</v>
      </c>
      <c r="H1482" t="str">
        <f t="shared" si="2837"/>
        <v>15</v>
      </c>
      <c r="I1482" t="str">
        <f t="shared" si="2838"/>
        <v>Pukkellaks_15_20220906_DL2022060_GentofteHF</v>
      </c>
      <c r="J1482" t="str">
        <f>VLOOKUP(MID(C1482,4,6),Datasæt_Analysesystemer!$B$2:$E$69,3,FALSE)</f>
        <v>Pukkellaks</v>
      </c>
      <c r="K1482" t="str">
        <f t="shared" si="2839"/>
        <v>PK</v>
      </c>
      <c r="L1482" s="7" t="str">
        <f t="shared" si="2851"/>
        <v>No Ct</v>
      </c>
      <c r="M1482">
        <f t="shared" si="2840"/>
        <v>0</v>
      </c>
      <c r="N1482">
        <f t="shared" si="2841"/>
        <v>0</v>
      </c>
      <c r="O1482">
        <f t="shared" si="2842"/>
        <v>0</v>
      </c>
      <c r="Q1482">
        <f t="shared" ref="Q1482" si="2956">IF(L1484="No Ct",0,L1484)</f>
        <v>0</v>
      </c>
      <c r="R1482">
        <f t="shared" ref="R1482" si="2957">IF(L1485="No Ct",0,L1485)</f>
        <v>0</v>
      </c>
      <c r="S1482" t="str">
        <f t="shared" ref="S1482" si="2958">IF(AND(M1482&gt;0,N1482=0),"Valid","Invalid")</f>
        <v>Invalid</v>
      </c>
      <c r="T1482" t="str">
        <f t="shared" ref="T1482" si="2959">IF(OR(Q1482&gt;1,R1482&gt;1),"Present","Absent")</f>
        <v>Absent</v>
      </c>
      <c r="U1482" t="str">
        <f t="shared" ref="U1482" si="2960">IF(OR(AND(Q1482&gt;1,Q1482&lt;41),AND(R1482&gt;1,R1482&lt;41)),"Ct&lt;41","Ct&gt;41")</f>
        <v>Ct&gt;41</v>
      </c>
      <c r="V1482" t="str">
        <f t="shared" ref="V1482" si="2961">J1482</f>
        <v>Pukkellaks</v>
      </c>
      <c r="W1482" t="str">
        <f t="shared" ref="W1482" si="2962">MID(F1482,10,9)</f>
        <v>DL2022060</v>
      </c>
      <c r="X1482" t="str">
        <f t="shared" ref="X1482" si="2963">W1482&amp;"_"&amp;V1482&amp;"_"&amp;S1482&amp;"_"&amp;T1482&amp;"_"&amp;U1482</f>
        <v>DL2022060_Pukkellaks_Invalid_Absent_Ct&gt;41</v>
      </c>
    </row>
    <row r="1483" spans="1:25" x14ac:dyDescent="0.25">
      <c r="A1483" t="s">
        <v>152</v>
      </c>
      <c r="B1483" t="s">
        <v>51</v>
      </c>
      <c r="C1483" t="s">
        <v>572</v>
      </c>
      <c r="D1483">
        <v>0.01</v>
      </c>
      <c r="E1483" t="s">
        <v>1275</v>
      </c>
      <c r="F1483" t="s">
        <v>597</v>
      </c>
      <c r="G1483" t="str">
        <f t="shared" si="2836"/>
        <v>DL2022060</v>
      </c>
      <c r="H1483" t="str">
        <f t="shared" si="2837"/>
        <v>15</v>
      </c>
      <c r="I1483" t="str">
        <f t="shared" si="2838"/>
        <v>Pukkellaks_15_20220906_DL2022060_GentofteHF</v>
      </c>
      <c r="J1483" t="str">
        <f>VLOOKUP(MID(C1483,4,6),Datasæt_Analysesystemer!$B$2:$E$69,3,FALSE)</f>
        <v>Pukkellaks</v>
      </c>
      <c r="K1483" t="str">
        <f t="shared" si="2839"/>
        <v>NK</v>
      </c>
      <c r="L1483" s="7" t="str">
        <f t="shared" si="2851"/>
        <v>No Ct</v>
      </c>
      <c r="M1483" t="str">
        <f t="shared" si="2840"/>
        <v/>
      </c>
      <c r="N1483" t="str">
        <f t="shared" si="2841"/>
        <v/>
      </c>
      <c r="O1483" t="str">
        <f t="shared" si="2842"/>
        <v/>
      </c>
    </row>
    <row r="1484" spans="1:25" x14ac:dyDescent="0.25">
      <c r="A1484" t="s">
        <v>116</v>
      </c>
      <c r="B1484" t="s">
        <v>76</v>
      </c>
      <c r="C1484" t="s">
        <v>560</v>
      </c>
      <c r="D1484">
        <v>0.01</v>
      </c>
      <c r="E1484" t="s">
        <v>1275</v>
      </c>
      <c r="F1484" t="s">
        <v>597</v>
      </c>
      <c r="G1484" t="str">
        <f t="shared" si="2836"/>
        <v>DL2022060</v>
      </c>
      <c r="H1484" t="str">
        <f t="shared" si="2837"/>
        <v>15</v>
      </c>
      <c r="I1484" t="str">
        <f t="shared" si="2838"/>
        <v>Pukkellaks_15_20220906_DL2022060_GentofteHF</v>
      </c>
      <c r="J1484" t="str">
        <f>VLOOKUP(MID(C1484,4,6),Datasæt_Analysesystemer!$B$2:$E$69,3,FALSE)</f>
        <v>Pukkellaks</v>
      </c>
      <c r="K1484" t="str">
        <f t="shared" si="2839"/>
        <v>EP</v>
      </c>
      <c r="L1484" s="7" t="str">
        <f t="shared" si="2851"/>
        <v>No Ct</v>
      </c>
      <c r="M1484" t="str">
        <f t="shared" si="2840"/>
        <v/>
      </c>
      <c r="N1484" t="str">
        <f t="shared" si="2841"/>
        <v/>
      </c>
      <c r="O1484" t="str">
        <f t="shared" si="2842"/>
        <v/>
      </c>
    </row>
    <row r="1485" spans="1:25" x14ac:dyDescent="0.25">
      <c r="A1485" t="s">
        <v>138</v>
      </c>
      <c r="B1485" t="s">
        <v>76</v>
      </c>
      <c r="C1485" t="s">
        <v>560</v>
      </c>
      <c r="D1485">
        <v>0.01</v>
      </c>
      <c r="E1485" t="s">
        <v>1275</v>
      </c>
      <c r="F1485" t="s">
        <v>597</v>
      </c>
      <c r="G1485" t="str">
        <f t="shared" si="2836"/>
        <v>DL2022060</v>
      </c>
      <c r="H1485" t="str">
        <f t="shared" si="2837"/>
        <v>15</v>
      </c>
      <c r="I1485" t="str">
        <f t="shared" si="2838"/>
        <v>Pukkellaks_15_20220906_DL2022060_GentofteHF</v>
      </c>
      <c r="J1485" t="str">
        <f>VLOOKUP(MID(C1485,4,6),Datasæt_Analysesystemer!$B$2:$E$69,3,FALSE)</f>
        <v>Pukkellaks</v>
      </c>
      <c r="K1485" t="str">
        <f t="shared" si="2839"/>
        <v>EP</v>
      </c>
      <c r="L1485" s="7" t="str">
        <f t="shared" si="2851"/>
        <v>No Ct</v>
      </c>
      <c r="M1485" t="str">
        <f t="shared" si="2840"/>
        <v/>
      </c>
      <c r="N1485" t="str">
        <f t="shared" si="2841"/>
        <v/>
      </c>
      <c r="O1485" t="str">
        <f t="shared" si="2842"/>
        <v/>
      </c>
      <c r="Y1485" t="str">
        <f>O1487</f>
        <v/>
      </c>
    </row>
    <row r="1486" spans="1:25" x14ac:dyDescent="0.25">
      <c r="A1486" t="s">
        <v>178</v>
      </c>
      <c r="B1486" t="s">
        <v>23</v>
      </c>
      <c r="C1486" t="s">
        <v>585</v>
      </c>
      <c r="D1486">
        <v>0.01</v>
      </c>
      <c r="E1486">
        <v>29.96</v>
      </c>
      <c r="F1486" t="s">
        <v>597</v>
      </c>
      <c r="G1486" t="str">
        <f t="shared" si="2836"/>
        <v>DL2022060</v>
      </c>
      <c r="H1486" t="str">
        <f t="shared" si="2837"/>
        <v>16</v>
      </c>
      <c r="I1486" t="str">
        <f t="shared" si="2838"/>
        <v>Pukkellaks_16_20220906_DL2022060_GentofteHF</v>
      </c>
      <c r="J1486" t="str">
        <f>VLOOKUP(MID(C1486,4,6),Datasæt_Analysesystemer!$B$2:$E$69,3,FALSE)</f>
        <v>Pukkellaks</v>
      </c>
      <c r="K1486" t="str">
        <f t="shared" si="2839"/>
        <v>PK</v>
      </c>
      <c r="L1486" s="7">
        <f t="shared" si="2851"/>
        <v>29.96</v>
      </c>
      <c r="M1486">
        <f t="shared" si="2840"/>
        <v>29.96</v>
      </c>
      <c r="N1486">
        <f t="shared" si="2841"/>
        <v>0</v>
      </c>
      <c r="O1486">
        <f t="shared" si="2842"/>
        <v>0</v>
      </c>
      <c r="Q1486">
        <f t="shared" ref="Q1486" si="2964">IF(L1488="No Ct",0,L1488)</f>
        <v>0</v>
      </c>
      <c r="R1486">
        <f t="shared" ref="R1486" si="2965">IF(L1489="No Ct",0,L1489)</f>
        <v>0</v>
      </c>
      <c r="S1486" t="str">
        <f t="shared" ref="S1486" si="2966">IF(AND(M1486&gt;0,N1486=0),"Valid","Invalid")</f>
        <v>Valid</v>
      </c>
      <c r="T1486" t="str">
        <f t="shared" ref="T1486" si="2967">IF(OR(Q1486&gt;1,R1486&gt;1),"Present","Absent")</f>
        <v>Absent</v>
      </c>
      <c r="U1486" t="str">
        <f t="shared" ref="U1486" si="2968">IF(OR(AND(Q1486&gt;1,Q1486&lt;41),AND(R1486&gt;1,R1486&lt;41)),"Ct&lt;41","Ct&gt;41")</f>
        <v>Ct&gt;41</v>
      </c>
      <c r="V1486" t="str">
        <f t="shared" ref="V1486" si="2969">J1486</f>
        <v>Pukkellaks</v>
      </c>
      <c r="W1486" t="str">
        <f t="shared" ref="W1486" si="2970">MID(F1486,10,9)</f>
        <v>DL2022060</v>
      </c>
      <c r="X1486" t="str">
        <f t="shared" ref="X1486" si="2971">W1486&amp;"_"&amp;V1486&amp;"_"&amp;S1486&amp;"_"&amp;T1486&amp;"_"&amp;U1486</f>
        <v>DL2022060_Pukkellaks_Valid_Absent_Ct&gt;41</v>
      </c>
    </row>
    <row r="1487" spans="1:25" x14ac:dyDescent="0.25">
      <c r="A1487" t="s">
        <v>154</v>
      </c>
      <c r="B1487" t="s">
        <v>51</v>
      </c>
      <c r="C1487" t="s">
        <v>573</v>
      </c>
      <c r="D1487">
        <v>0.01</v>
      </c>
      <c r="E1487" t="s">
        <v>1275</v>
      </c>
      <c r="F1487" t="s">
        <v>597</v>
      </c>
      <c r="G1487" t="str">
        <f t="shared" si="2836"/>
        <v>DL2022060</v>
      </c>
      <c r="H1487" t="str">
        <f t="shared" si="2837"/>
        <v>16</v>
      </c>
      <c r="I1487" t="str">
        <f t="shared" si="2838"/>
        <v>Pukkellaks_16_20220906_DL2022060_GentofteHF</v>
      </c>
      <c r="J1487" t="str">
        <f>VLOOKUP(MID(C1487,4,6),Datasæt_Analysesystemer!$B$2:$E$69,3,FALSE)</f>
        <v>Pukkellaks</v>
      </c>
      <c r="K1487" t="str">
        <f t="shared" si="2839"/>
        <v>NK</v>
      </c>
      <c r="L1487" s="7" t="str">
        <f t="shared" si="2851"/>
        <v>No Ct</v>
      </c>
      <c r="M1487" t="str">
        <f t="shared" si="2840"/>
        <v/>
      </c>
      <c r="N1487" t="str">
        <f t="shared" si="2841"/>
        <v/>
      </c>
      <c r="O1487" t="str">
        <f t="shared" si="2842"/>
        <v/>
      </c>
    </row>
    <row r="1488" spans="1:25" x14ac:dyDescent="0.25">
      <c r="A1488" t="s">
        <v>118</v>
      </c>
      <c r="B1488" t="s">
        <v>76</v>
      </c>
      <c r="C1488" t="s">
        <v>561</v>
      </c>
      <c r="D1488">
        <v>0.01</v>
      </c>
      <c r="E1488" t="s">
        <v>1275</v>
      </c>
      <c r="F1488" t="s">
        <v>597</v>
      </c>
      <c r="G1488" t="str">
        <f t="shared" si="2836"/>
        <v>DL2022060</v>
      </c>
      <c r="H1488" t="str">
        <f t="shared" si="2837"/>
        <v>16</v>
      </c>
      <c r="I1488" t="str">
        <f t="shared" si="2838"/>
        <v>Pukkellaks_16_20220906_DL2022060_GentofteHF</v>
      </c>
      <c r="J1488" t="str">
        <f>VLOOKUP(MID(C1488,4,6),Datasæt_Analysesystemer!$B$2:$E$69,3,FALSE)</f>
        <v>Pukkellaks</v>
      </c>
      <c r="K1488" t="str">
        <f t="shared" si="2839"/>
        <v>EP</v>
      </c>
      <c r="L1488" s="7" t="str">
        <f t="shared" si="2851"/>
        <v>No Ct</v>
      </c>
      <c r="M1488" t="str">
        <f t="shared" si="2840"/>
        <v/>
      </c>
      <c r="N1488" t="str">
        <f t="shared" si="2841"/>
        <v/>
      </c>
      <c r="O1488" t="str">
        <f t="shared" si="2842"/>
        <v/>
      </c>
    </row>
    <row r="1489" spans="1:25" x14ac:dyDescent="0.25">
      <c r="A1489" t="s">
        <v>139</v>
      </c>
      <c r="B1489" t="s">
        <v>76</v>
      </c>
      <c r="C1489" t="s">
        <v>561</v>
      </c>
      <c r="D1489">
        <v>0.01</v>
      </c>
      <c r="E1489" t="s">
        <v>1275</v>
      </c>
      <c r="F1489" t="s">
        <v>597</v>
      </c>
      <c r="G1489" t="str">
        <f t="shared" si="2836"/>
        <v>DL2022060</v>
      </c>
      <c r="H1489" t="str">
        <f t="shared" si="2837"/>
        <v>16</v>
      </c>
      <c r="I1489" t="str">
        <f t="shared" si="2838"/>
        <v>Pukkellaks_16_20220906_DL2022060_GentofteHF</v>
      </c>
      <c r="J1489" t="str">
        <f>VLOOKUP(MID(C1489,4,6),Datasæt_Analysesystemer!$B$2:$E$69,3,FALSE)</f>
        <v>Pukkellaks</v>
      </c>
      <c r="K1489" t="str">
        <f t="shared" si="2839"/>
        <v>EP</v>
      </c>
      <c r="L1489" s="7" t="str">
        <f t="shared" si="2851"/>
        <v>No Ct</v>
      </c>
      <c r="M1489" t="str">
        <f t="shared" si="2840"/>
        <v/>
      </c>
      <c r="N1489" t="str">
        <f t="shared" si="2841"/>
        <v/>
      </c>
      <c r="O1489" t="str">
        <f t="shared" si="2842"/>
        <v/>
      </c>
      <c r="Y1489" t="str">
        <f>O1491</f>
        <v/>
      </c>
    </row>
    <row r="1490" spans="1:25" x14ac:dyDescent="0.25">
      <c r="A1490" t="s">
        <v>180</v>
      </c>
      <c r="B1490" t="s">
        <v>23</v>
      </c>
      <c r="C1490" t="s">
        <v>586</v>
      </c>
      <c r="D1490">
        <v>0.01</v>
      </c>
      <c r="E1490" t="s">
        <v>1275</v>
      </c>
      <c r="F1490" t="s">
        <v>597</v>
      </c>
      <c r="G1490" t="str">
        <f t="shared" ref="G1490:G1553" si="2972">MID(F1490,10,9)</f>
        <v>DL2022060</v>
      </c>
      <c r="H1490" t="str">
        <f t="shared" ref="H1490:H1553" si="2973">LEFT(C1490,2)</f>
        <v>17</v>
      </c>
      <c r="I1490" t="str">
        <f t="shared" ref="I1490:I1553" si="2974">J1490&amp;"_"&amp;H1490&amp;"_"&amp;F1490</f>
        <v>Stillehavsøsters_17_20220906_DL2022060_GentofteHF</v>
      </c>
      <c r="J1490" t="str">
        <f>VLOOKUP(MID(C1490,4,6),Datasæt_Analysesystemer!$B$2:$E$69,3,FALSE)</f>
        <v>Stillehavsøsters</v>
      </c>
      <c r="K1490" t="str">
        <f t="shared" ref="K1490:K1553" si="2975">RIGHT(C1490,2)</f>
        <v>PK</v>
      </c>
      <c r="L1490" s="7" t="str">
        <f t="shared" si="2851"/>
        <v>No Ct</v>
      </c>
      <c r="M1490">
        <f t="shared" ref="M1490:M1553" si="2976">IF(K1490="PK",SUMIFS(L:L,K:K,"PK",I:I,I1490),"")</f>
        <v>0</v>
      </c>
      <c r="N1490">
        <f t="shared" ref="N1490:N1553" si="2977">IF(K1490="PK",SUMIFS(L:L,K:K,"NK",I:I,I1490),"")</f>
        <v>32.299999999999997</v>
      </c>
      <c r="O1490">
        <f t="shared" ref="O1490:O1553" si="2978">IF(K1490="PK",SUMIFS(L:L,K:K,"EP",I:I,I1490),"")</f>
        <v>36.58</v>
      </c>
      <c r="Q1490">
        <f t="shared" ref="Q1490" si="2979">IF(L1492="No Ct",0,L1492)</f>
        <v>36.58</v>
      </c>
      <c r="R1490">
        <f t="shared" ref="R1490" si="2980">IF(L1493="No Ct",0,L1493)</f>
        <v>0</v>
      </c>
      <c r="S1490" t="str">
        <f t="shared" ref="S1490" si="2981">IF(AND(M1490&gt;0,N1490=0),"Valid","Invalid")</f>
        <v>Invalid</v>
      </c>
      <c r="T1490" t="str">
        <f t="shared" ref="T1490" si="2982">IF(OR(Q1490&gt;1,R1490&gt;1),"Present","Absent")</f>
        <v>Present</v>
      </c>
      <c r="U1490" t="str">
        <f t="shared" ref="U1490" si="2983">IF(OR(AND(Q1490&gt;1,Q1490&lt;41),AND(R1490&gt;1,R1490&lt;41)),"Ct&lt;41","Ct&gt;41")</f>
        <v>Ct&lt;41</v>
      </c>
      <c r="V1490" t="str">
        <f t="shared" ref="V1490" si="2984">J1490</f>
        <v>Stillehavsøsters</v>
      </c>
      <c r="W1490" t="str">
        <f t="shared" ref="W1490" si="2985">MID(F1490,10,9)</f>
        <v>DL2022060</v>
      </c>
      <c r="X1490" t="str">
        <f t="shared" ref="X1490" si="2986">W1490&amp;"_"&amp;V1490&amp;"_"&amp;S1490&amp;"_"&amp;T1490&amp;"_"&amp;U1490</f>
        <v>DL2022060_Stillehavsøsters_Invalid_Present_Ct&lt;41</v>
      </c>
    </row>
    <row r="1491" spans="1:25" x14ac:dyDescent="0.25">
      <c r="A1491" t="s">
        <v>156</v>
      </c>
      <c r="B1491" t="s">
        <v>51</v>
      </c>
      <c r="C1491" t="s">
        <v>574</v>
      </c>
      <c r="D1491">
        <v>0.01</v>
      </c>
      <c r="E1491">
        <v>32.299999999999997</v>
      </c>
      <c r="F1491" t="s">
        <v>597</v>
      </c>
      <c r="G1491" t="str">
        <f t="shared" si="2972"/>
        <v>DL2022060</v>
      </c>
      <c r="H1491" t="str">
        <f t="shared" si="2973"/>
        <v>17</v>
      </c>
      <c r="I1491" t="str">
        <f t="shared" si="2974"/>
        <v>Stillehavsøsters_17_20220906_DL2022060_GentofteHF</v>
      </c>
      <c r="J1491" t="str">
        <f>VLOOKUP(MID(C1491,4,6),Datasæt_Analysesystemer!$B$2:$E$69,3,FALSE)</f>
        <v>Stillehavsøsters</v>
      </c>
      <c r="K1491" t="str">
        <f t="shared" si="2975"/>
        <v>NK</v>
      </c>
      <c r="L1491" s="7">
        <f t="shared" ref="L1491:L1554" si="2987">IF(TRIM(E1491)="No Ct","No Ct",E1491)</f>
        <v>32.299999999999997</v>
      </c>
      <c r="M1491" t="str">
        <f t="shared" si="2976"/>
        <v/>
      </c>
      <c r="N1491" t="str">
        <f t="shared" si="2977"/>
        <v/>
      </c>
      <c r="O1491" t="str">
        <f t="shared" si="2978"/>
        <v/>
      </c>
    </row>
    <row r="1492" spans="1:25" x14ac:dyDescent="0.25">
      <c r="A1492" t="s">
        <v>120</v>
      </c>
      <c r="B1492" t="s">
        <v>76</v>
      </c>
      <c r="C1492" t="s">
        <v>562</v>
      </c>
      <c r="D1492">
        <v>0.01</v>
      </c>
      <c r="E1492">
        <v>36.58</v>
      </c>
      <c r="F1492" t="s">
        <v>597</v>
      </c>
      <c r="G1492" t="str">
        <f t="shared" si="2972"/>
        <v>DL2022060</v>
      </c>
      <c r="H1492" t="str">
        <f t="shared" si="2973"/>
        <v>17</v>
      </c>
      <c r="I1492" t="str">
        <f t="shared" si="2974"/>
        <v>Stillehavsøsters_17_20220906_DL2022060_GentofteHF</v>
      </c>
      <c r="J1492" t="str">
        <f>VLOOKUP(MID(C1492,4,6),Datasæt_Analysesystemer!$B$2:$E$69,3,FALSE)</f>
        <v>Stillehavsøsters</v>
      </c>
      <c r="K1492" t="str">
        <f t="shared" si="2975"/>
        <v>EP</v>
      </c>
      <c r="L1492" s="7">
        <f t="shared" si="2987"/>
        <v>36.58</v>
      </c>
      <c r="M1492" t="str">
        <f t="shared" si="2976"/>
        <v/>
      </c>
      <c r="N1492" t="str">
        <f t="shared" si="2977"/>
        <v/>
      </c>
      <c r="O1492" t="str">
        <f t="shared" si="2978"/>
        <v/>
      </c>
    </row>
    <row r="1493" spans="1:25" x14ac:dyDescent="0.25">
      <c r="A1493" t="s">
        <v>140</v>
      </c>
      <c r="B1493" t="s">
        <v>76</v>
      </c>
      <c r="C1493" t="s">
        <v>562</v>
      </c>
      <c r="D1493">
        <v>0.01</v>
      </c>
      <c r="E1493" t="s">
        <v>1275</v>
      </c>
      <c r="F1493" t="s">
        <v>597</v>
      </c>
      <c r="G1493" t="str">
        <f t="shared" si="2972"/>
        <v>DL2022060</v>
      </c>
      <c r="H1493" t="str">
        <f t="shared" si="2973"/>
        <v>17</v>
      </c>
      <c r="I1493" t="str">
        <f t="shared" si="2974"/>
        <v>Stillehavsøsters_17_20220906_DL2022060_GentofteHF</v>
      </c>
      <c r="J1493" t="str">
        <f>VLOOKUP(MID(C1493,4,6),Datasæt_Analysesystemer!$B$2:$E$69,3,FALSE)</f>
        <v>Stillehavsøsters</v>
      </c>
      <c r="K1493" t="str">
        <f t="shared" si="2975"/>
        <v>EP</v>
      </c>
      <c r="L1493" s="7" t="str">
        <f t="shared" si="2987"/>
        <v>No Ct</v>
      </c>
      <c r="M1493" t="str">
        <f t="shared" si="2976"/>
        <v/>
      </c>
      <c r="N1493" t="str">
        <f t="shared" si="2977"/>
        <v/>
      </c>
      <c r="O1493" t="str">
        <f t="shared" si="2978"/>
        <v/>
      </c>
      <c r="Y1493" t="str">
        <f>O1495</f>
        <v/>
      </c>
    </row>
    <row r="1494" spans="1:25" x14ac:dyDescent="0.25">
      <c r="A1494" t="s">
        <v>182</v>
      </c>
      <c r="B1494" t="s">
        <v>23</v>
      </c>
      <c r="C1494" t="s">
        <v>587</v>
      </c>
      <c r="D1494">
        <v>0.01</v>
      </c>
      <c r="E1494">
        <v>30.12</v>
      </c>
      <c r="F1494" t="s">
        <v>597</v>
      </c>
      <c r="G1494" t="str">
        <f t="shared" si="2972"/>
        <v>DL2022060</v>
      </c>
      <c r="H1494" t="str">
        <f t="shared" si="2973"/>
        <v>18</v>
      </c>
      <c r="I1494" t="str">
        <f t="shared" si="2974"/>
        <v>Stillehavsøsters_18_20220906_DL2022060_GentofteHF</v>
      </c>
      <c r="J1494" t="str">
        <f>VLOOKUP(MID(C1494,4,6),Datasæt_Analysesystemer!$B$2:$E$69,3,FALSE)</f>
        <v>Stillehavsøsters</v>
      </c>
      <c r="K1494" t="str">
        <f t="shared" si="2975"/>
        <v>PK</v>
      </c>
      <c r="L1494" s="7">
        <f t="shared" si="2987"/>
        <v>30.12</v>
      </c>
      <c r="M1494">
        <f t="shared" si="2976"/>
        <v>30.12</v>
      </c>
      <c r="N1494">
        <f t="shared" si="2977"/>
        <v>0</v>
      </c>
      <c r="O1494">
        <f t="shared" si="2978"/>
        <v>0</v>
      </c>
      <c r="Q1494">
        <f t="shared" ref="Q1494" si="2988">IF(L1496="No Ct",0,L1496)</f>
        <v>0</v>
      </c>
      <c r="R1494">
        <f t="shared" ref="R1494" si="2989">IF(L1497="No Ct",0,L1497)</f>
        <v>0</v>
      </c>
      <c r="S1494" t="str">
        <f t="shared" ref="S1494" si="2990">IF(AND(M1494&gt;0,N1494=0),"Valid","Invalid")</f>
        <v>Valid</v>
      </c>
      <c r="T1494" t="str">
        <f t="shared" ref="T1494" si="2991">IF(OR(Q1494&gt;1,R1494&gt;1),"Present","Absent")</f>
        <v>Absent</v>
      </c>
      <c r="U1494" t="str">
        <f t="shared" ref="U1494" si="2992">IF(OR(AND(Q1494&gt;1,Q1494&lt;41),AND(R1494&gt;1,R1494&lt;41)),"Ct&lt;41","Ct&gt;41")</f>
        <v>Ct&gt;41</v>
      </c>
      <c r="V1494" t="str">
        <f t="shared" ref="V1494" si="2993">J1494</f>
        <v>Stillehavsøsters</v>
      </c>
      <c r="W1494" t="str">
        <f t="shared" ref="W1494" si="2994">MID(F1494,10,9)</f>
        <v>DL2022060</v>
      </c>
      <c r="X1494" t="str">
        <f t="shared" ref="X1494" si="2995">W1494&amp;"_"&amp;V1494&amp;"_"&amp;S1494&amp;"_"&amp;T1494&amp;"_"&amp;U1494</f>
        <v>DL2022060_Stillehavsøsters_Valid_Absent_Ct&gt;41</v>
      </c>
    </row>
    <row r="1495" spans="1:25" x14ac:dyDescent="0.25">
      <c r="A1495" t="s">
        <v>158</v>
      </c>
      <c r="B1495" t="s">
        <v>51</v>
      </c>
      <c r="C1495" t="s">
        <v>575</v>
      </c>
      <c r="D1495">
        <v>0.01</v>
      </c>
      <c r="E1495" t="s">
        <v>1275</v>
      </c>
      <c r="F1495" t="s">
        <v>597</v>
      </c>
      <c r="G1495" t="str">
        <f t="shared" si="2972"/>
        <v>DL2022060</v>
      </c>
      <c r="H1495" t="str">
        <f t="shared" si="2973"/>
        <v>18</v>
      </c>
      <c r="I1495" t="str">
        <f t="shared" si="2974"/>
        <v>Stillehavsøsters_18_20220906_DL2022060_GentofteHF</v>
      </c>
      <c r="J1495" t="str">
        <f>VLOOKUP(MID(C1495,4,6),Datasæt_Analysesystemer!$B$2:$E$69,3,FALSE)</f>
        <v>Stillehavsøsters</v>
      </c>
      <c r="K1495" t="str">
        <f t="shared" si="2975"/>
        <v>NK</v>
      </c>
      <c r="L1495" s="7" t="str">
        <f t="shared" si="2987"/>
        <v>No Ct</v>
      </c>
      <c r="M1495" t="str">
        <f t="shared" si="2976"/>
        <v/>
      </c>
      <c r="N1495" t="str">
        <f t="shared" si="2977"/>
        <v/>
      </c>
      <c r="O1495" t="str">
        <f t="shared" si="2978"/>
        <v/>
      </c>
    </row>
    <row r="1496" spans="1:25" x14ac:dyDescent="0.25">
      <c r="A1496" t="s">
        <v>122</v>
      </c>
      <c r="B1496" t="s">
        <v>76</v>
      </c>
      <c r="C1496" t="s">
        <v>563</v>
      </c>
      <c r="D1496">
        <v>0.01</v>
      </c>
      <c r="E1496" t="s">
        <v>1275</v>
      </c>
      <c r="F1496" t="s">
        <v>597</v>
      </c>
      <c r="G1496" t="str">
        <f t="shared" si="2972"/>
        <v>DL2022060</v>
      </c>
      <c r="H1496" t="str">
        <f t="shared" si="2973"/>
        <v>18</v>
      </c>
      <c r="I1496" t="str">
        <f t="shared" si="2974"/>
        <v>Stillehavsøsters_18_20220906_DL2022060_GentofteHF</v>
      </c>
      <c r="J1496" t="str">
        <f>VLOOKUP(MID(C1496,4,6),Datasæt_Analysesystemer!$B$2:$E$69,3,FALSE)</f>
        <v>Stillehavsøsters</v>
      </c>
      <c r="K1496" t="str">
        <f t="shared" si="2975"/>
        <v>EP</v>
      </c>
      <c r="L1496" s="7" t="str">
        <f t="shared" si="2987"/>
        <v>No Ct</v>
      </c>
      <c r="M1496" t="str">
        <f t="shared" si="2976"/>
        <v/>
      </c>
      <c r="N1496" t="str">
        <f t="shared" si="2977"/>
        <v/>
      </c>
      <c r="O1496" t="str">
        <f t="shared" si="2978"/>
        <v/>
      </c>
    </row>
    <row r="1497" spans="1:25" x14ac:dyDescent="0.25">
      <c r="A1497" t="s">
        <v>141</v>
      </c>
      <c r="B1497" t="s">
        <v>76</v>
      </c>
      <c r="C1497" t="s">
        <v>563</v>
      </c>
      <c r="D1497">
        <v>0.01</v>
      </c>
      <c r="E1497" t="s">
        <v>1275</v>
      </c>
      <c r="F1497" t="s">
        <v>597</v>
      </c>
      <c r="G1497" t="str">
        <f t="shared" si="2972"/>
        <v>DL2022060</v>
      </c>
      <c r="H1497" t="str">
        <f t="shared" si="2973"/>
        <v>18</v>
      </c>
      <c r="I1497" t="str">
        <f t="shared" si="2974"/>
        <v>Stillehavsøsters_18_20220906_DL2022060_GentofteHF</v>
      </c>
      <c r="J1497" t="str">
        <f>VLOOKUP(MID(C1497,4,6),Datasæt_Analysesystemer!$B$2:$E$69,3,FALSE)</f>
        <v>Stillehavsøsters</v>
      </c>
      <c r="K1497" t="str">
        <f t="shared" si="2975"/>
        <v>EP</v>
      </c>
      <c r="L1497" s="7" t="str">
        <f t="shared" si="2987"/>
        <v>No Ct</v>
      </c>
      <c r="M1497" t="str">
        <f t="shared" si="2976"/>
        <v/>
      </c>
      <c r="N1497" t="str">
        <f t="shared" si="2977"/>
        <v/>
      </c>
      <c r="O1497" t="str">
        <f t="shared" si="2978"/>
        <v/>
      </c>
      <c r="Y1497" t="str">
        <f>O1499</f>
        <v/>
      </c>
    </row>
    <row r="1498" spans="1:25" x14ac:dyDescent="0.25">
      <c r="A1498" t="s">
        <v>184</v>
      </c>
      <c r="B1498" t="s">
        <v>23</v>
      </c>
      <c r="C1498" t="s">
        <v>588</v>
      </c>
      <c r="D1498">
        <v>0.01</v>
      </c>
      <c r="E1498" t="s">
        <v>1275</v>
      </c>
      <c r="F1498" t="s">
        <v>597</v>
      </c>
      <c r="G1498" t="str">
        <f t="shared" si="2972"/>
        <v>DL2022060</v>
      </c>
      <c r="H1498" t="str">
        <f t="shared" si="2973"/>
        <v>19</v>
      </c>
      <c r="I1498" t="str">
        <f t="shared" si="2974"/>
        <v>Sortmundet kutling_19_20220906_DL2022060_GentofteHF</v>
      </c>
      <c r="J1498" t="str">
        <f>VLOOKUP(MID(C1498,4,6),Datasæt_Analysesystemer!$B$2:$E$69,3,FALSE)</f>
        <v>Sortmundet kutling</v>
      </c>
      <c r="K1498" t="str">
        <f t="shared" si="2975"/>
        <v>PK</v>
      </c>
      <c r="L1498" s="7" t="str">
        <f t="shared" si="2987"/>
        <v>No Ct</v>
      </c>
      <c r="M1498">
        <f t="shared" si="2976"/>
        <v>0</v>
      </c>
      <c r="N1498">
        <f t="shared" si="2977"/>
        <v>0</v>
      </c>
      <c r="O1498">
        <f t="shared" si="2978"/>
        <v>0</v>
      </c>
      <c r="Q1498">
        <f t="shared" ref="Q1498" si="2996">IF(L1500="No Ct",0,L1500)</f>
        <v>0</v>
      </c>
      <c r="R1498">
        <f t="shared" ref="R1498" si="2997">IF(L1501="No Ct",0,L1501)</f>
        <v>0</v>
      </c>
      <c r="S1498" t="str">
        <f t="shared" ref="S1498" si="2998">IF(AND(M1498&gt;0,N1498=0),"Valid","Invalid")</f>
        <v>Invalid</v>
      </c>
      <c r="T1498" t="str">
        <f t="shared" ref="T1498" si="2999">IF(OR(Q1498&gt;1,R1498&gt;1),"Present","Absent")</f>
        <v>Absent</v>
      </c>
      <c r="U1498" t="str">
        <f t="shared" ref="U1498" si="3000">IF(OR(AND(Q1498&gt;1,Q1498&lt;41),AND(R1498&gt;1,R1498&lt;41)),"Ct&lt;41","Ct&gt;41")</f>
        <v>Ct&gt;41</v>
      </c>
      <c r="V1498" t="str">
        <f t="shared" ref="V1498" si="3001">J1498</f>
        <v>Sortmundet kutling</v>
      </c>
      <c r="W1498" t="str">
        <f t="shared" ref="W1498" si="3002">MID(F1498,10,9)</f>
        <v>DL2022060</v>
      </c>
      <c r="X1498" t="str">
        <f t="shared" ref="X1498" si="3003">W1498&amp;"_"&amp;V1498&amp;"_"&amp;S1498&amp;"_"&amp;T1498&amp;"_"&amp;U1498</f>
        <v>DL2022060_Sortmundet kutling_Invalid_Absent_Ct&gt;41</v>
      </c>
    </row>
    <row r="1499" spans="1:25" x14ac:dyDescent="0.25">
      <c r="A1499" t="s">
        <v>160</v>
      </c>
      <c r="B1499" t="s">
        <v>51</v>
      </c>
      <c r="C1499" t="s">
        <v>576</v>
      </c>
      <c r="D1499">
        <v>0.01</v>
      </c>
      <c r="E1499" t="s">
        <v>1275</v>
      </c>
      <c r="F1499" t="s">
        <v>597</v>
      </c>
      <c r="G1499" t="str">
        <f t="shared" si="2972"/>
        <v>DL2022060</v>
      </c>
      <c r="H1499" t="str">
        <f t="shared" si="2973"/>
        <v>19</v>
      </c>
      <c r="I1499" t="str">
        <f t="shared" si="2974"/>
        <v>Sortmundet kutling_19_20220906_DL2022060_GentofteHF</v>
      </c>
      <c r="J1499" t="str">
        <f>VLOOKUP(MID(C1499,4,6),Datasæt_Analysesystemer!$B$2:$E$69,3,FALSE)</f>
        <v>Sortmundet kutling</v>
      </c>
      <c r="K1499" t="str">
        <f t="shared" si="2975"/>
        <v>NK</v>
      </c>
      <c r="L1499" s="7" t="str">
        <f t="shared" si="2987"/>
        <v>No Ct</v>
      </c>
      <c r="M1499" t="str">
        <f t="shared" si="2976"/>
        <v/>
      </c>
      <c r="N1499" t="str">
        <f t="shared" si="2977"/>
        <v/>
      </c>
      <c r="O1499" t="str">
        <f t="shared" si="2978"/>
        <v/>
      </c>
    </row>
    <row r="1500" spans="1:25" x14ac:dyDescent="0.25">
      <c r="A1500" t="s">
        <v>124</v>
      </c>
      <c r="B1500" t="s">
        <v>76</v>
      </c>
      <c r="C1500" t="s">
        <v>564</v>
      </c>
      <c r="D1500">
        <v>0.01</v>
      </c>
      <c r="E1500" t="s">
        <v>1275</v>
      </c>
      <c r="F1500" t="s">
        <v>597</v>
      </c>
      <c r="G1500" t="str">
        <f t="shared" si="2972"/>
        <v>DL2022060</v>
      </c>
      <c r="H1500" t="str">
        <f t="shared" si="2973"/>
        <v>19</v>
      </c>
      <c r="I1500" t="str">
        <f t="shared" si="2974"/>
        <v>Sortmundet kutling_19_20220906_DL2022060_GentofteHF</v>
      </c>
      <c r="J1500" t="str">
        <f>VLOOKUP(MID(C1500,4,6),Datasæt_Analysesystemer!$B$2:$E$69,3,FALSE)</f>
        <v>Sortmundet kutling</v>
      </c>
      <c r="K1500" t="str">
        <f t="shared" si="2975"/>
        <v>EP</v>
      </c>
      <c r="L1500" s="7" t="str">
        <f t="shared" si="2987"/>
        <v>No Ct</v>
      </c>
      <c r="M1500" t="str">
        <f t="shared" si="2976"/>
        <v/>
      </c>
      <c r="N1500" t="str">
        <f t="shared" si="2977"/>
        <v/>
      </c>
      <c r="O1500" t="str">
        <f t="shared" si="2978"/>
        <v/>
      </c>
    </row>
    <row r="1501" spans="1:25" x14ac:dyDescent="0.25">
      <c r="A1501" t="s">
        <v>142</v>
      </c>
      <c r="B1501" t="s">
        <v>76</v>
      </c>
      <c r="C1501" t="s">
        <v>564</v>
      </c>
      <c r="D1501">
        <v>0.01</v>
      </c>
      <c r="E1501" t="s">
        <v>1275</v>
      </c>
      <c r="F1501" t="s">
        <v>597</v>
      </c>
      <c r="G1501" t="str">
        <f t="shared" si="2972"/>
        <v>DL2022060</v>
      </c>
      <c r="H1501" t="str">
        <f t="shared" si="2973"/>
        <v>19</v>
      </c>
      <c r="I1501" t="str">
        <f t="shared" si="2974"/>
        <v>Sortmundet kutling_19_20220906_DL2022060_GentofteHF</v>
      </c>
      <c r="J1501" t="str">
        <f>VLOOKUP(MID(C1501,4,6),Datasæt_Analysesystemer!$B$2:$E$69,3,FALSE)</f>
        <v>Sortmundet kutling</v>
      </c>
      <c r="K1501" t="str">
        <f t="shared" si="2975"/>
        <v>EP</v>
      </c>
      <c r="L1501" s="7" t="str">
        <f t="shared" si="2987"/>
        <v>No Ct</v>
      </c>
      <c r="M1501" t="str">
        <f t="shared" si="2976"/>
        <v/>
      </c>
      <c r="N1501" t="str">
        <f t="shared" si="2977"/>
        <v/>
      </c>
      <c r="O1501" t="str">
        <f t="shared" si="2978"/>
        <v/>
      </c>
      <c r="Y1501" t="str">
        <f>O1503</f>
        <v/>
      </c>
    </row>
    <row r="1502" spans="1:25" x14ac:dyDescent="0.25">
      <c r="A1502" t="s">
        <v>186</v>
      </c>
      <c r="B1502" t="s">
        <v>23</v>
      </c>
      <c r="C1502" t="s">
        <v>589</v>
      </c>
      <c r="D1502">
        <v>0.01</v>
      </c>
      <c r="E1502">
        <v>22.35</v>
      </c>
      <c r="F1502" t="s">
        <v>597</v>
      </c>
      <c r="G1502" t="str">
        <f t="shared" si="2972"/>
        <v>DL2022060</v>
      </c>
      <c r="H1502" t="str">
        <f t="shared" si="2973"/>
        <v>20</v>
      </c>
      <c r="I1502" t="str">
        <f t="shared" si="2974"/>
        <v>Sortmundet kutling_20_20220906_DL2022060_GentofteHF</v>
      </c>
      <c r="J1502" t="str">
        <f>VLOOKUP(MID(C1502,4,6),Datasæt_Analysesystemer!$B$2:$E$69,3,FALSE)</f>
        <v>Sortmundet kutling</v>
      </c>
      <c r="K1502" t="str">
        <f t="shared" si="2975"/>
        <v>PK</v>
      </c>
      <c r="L1502" s="7">
        <f t="shared" si="2987"/>
        <v>22.35</v>
      </c>
      <c r="M1502">
        <f t="shared" si="2976"/>
        <v>22.35</v>
      </c>
      <c r="N1502">
        <f t="shared" si="2977"/>
        <v>0</v>
      </c>
      <c r="O1502">
        <f t="shared" si="2978"/>
        <v>0</v>
      </c>
      <c r="Q1502">
        <f t="shared" ref="Q1502" si="3004">IF(L1504="No Ct",0,L1504)</f>
        <v>0</v>
      </c>
      <c r="R1502">
        <f t="shared" ref="R1502" si="3005">IF(L1505="No Ct",0,L1505)</f>
        <v>0</v>
      </c>
      <c r="S1502" t="str">
        <f t="shared" ref="S1502" si="3006">IF(AND(M1502&gt;0,N1502=0),"Valid","Invalid")</f>
        <v>Valid</v>
      </c>
      <c r="T1502" t="str">
        <f t="shared" ref="T1502" si="3007">IF(OR(Q1502&gt;1,R1502&gt;1),"Present","Absent")</f>
        <v>Absent</v>
      </c>
      <c r="U1502" t="str">
        <f t="shared" ref="U1502" si="3008">IF(OR(AND(Q1502&gt;1,Q1502&lt;41),AND(R1502&gt;1,R1502&lt;41)),"Ct&lt;41","Ct&gt;41")</f>
        <v>Ct&gt;41</v>
      </c>
      <c r="V1502" t="str">
        <f t="shared" ref="V1502" si="3009">J1502</f>
        <v>Sortmundet kutling</v>
      </c>
      <c r="W1502" t="str">
        <f t="shared" ref="W1502" si="3010">MID(F1502,10,9)</f>
        <v>DL2022060</v>
      </c>
      <c r="X1502" t="str">
        <f t="shared" ref="X1502" si="3011">W1502&amp;"_"&amp;V1502&amp;"_"&amp;S1502&amp;"_"&amp;T1502&amp;"_"&amp;U1502</f>
        <v>DL2022060_Sortmundet kutling_Valid_Absent_Ct&gt;41</v>
      </c>
    </row>
    <row r="1503" spans="1:25" x14ac:dyDescent="0.25">
      <c r="A1503" t="s">
        <v>162</v>
      </c>
      <c r="B1503" t="s">
        <v>51</v>
      </c>
      <c r="C1503" t="s">
        <v>577</v>
      </c>
      <c r="D1503">
        <v>0.01</v>
      </c>
      <c r="E1503" t="s">
        <v>1275</v>
      </c>
      <c r="F1503" t="s">
        <v>597</v>
      </c>
      <c r="G1503" t="str">
        <f t="shared" si="2972"/>
        <v>DL2022060</v>
      </c>
      <c r="H1503" t="str">
        <f t="shared" si="2973"/>
        <v>20</v>
      </c>
      <c r="I1503" t="str">
        <f t="shared" si="2974"/>
        <v>Sortmundet kutling_20_20220906_DL2022060_GentofteHF</v>
      </c>
      <c r="J1503" t="str">
        <f>VLOOKUP(MID(C1503,4,6),Datasæt_Analysesystemer!$B$2:$E$69,3,FALSE)</f>
        <v>Sortmundet kutling</v>
      </c>
      <c r="K1503" t="str">
        <f t="shared" si="2975"/>
        <v>NK</v>
      </c>
      <c r="L1503" s="7" t="str">
        <f t="shared" si="2987"/>
        <v>No Ct</v>
      </c>
      <c r="M1503" t="str">
        <f t="shared" si="2976"/>
        <v/>
      </c>
      <c r="N1503" t="str">
        <f t="shared" si="2977"/>
        <v/>
      </c>
      <c r="O1503" t="str">
        <f t="shared" si="2978"/>
        <v/>
      </c>
    </row>
    <row r="1504" spans="1:25" x14ac:dyDescent="0.25">
      <c r="A1504" t="s">
        <v>126</v>
      </c>
      <c r="B1504" t="s">
        <v>76</v>
      </c>
      <c r="C1504" t="s">
        <v>565</v>
      </c>
      <c r="D1504">
        <v>0.01</v>
      </c>
      <c r="E1504" t="s">
        <v>1275</v>
      </c>
      <c r="F1504" t="s">
        <v>597</v>
      </c>
      <c r="G1504" t="str">
        <f t="shared" si="2972"/>
        <v>DL2022060</v>
      </c>
      <c r="H1504" t="str">
        <f t="shared" si="2973"/>
        <v>20</v>
      </c>
      <c r="I1504" t="str">
        <f t="shared" si="2974"/>
        <v>Sortmundet kutling_20_20220906_DL2022060_GentofteHF</v>
      </c>
      <c r="J1504" t="str">
        <f>VLOOKUP(MID(C1504,4,6),Datasæt_Analysesystemer!$B$2:$E$69,3,FALSE)</f>
        <v>Sortmundet kutling</v>
      </c>
      <c r="K1504" t="str">
        <f t="shared" si="2975"/>
        <v>EP</v>
      </c>
      <c r="L1504" s="7" t="str">
        <f t="shared" si="2987"/>
        <v>No Ct</v>
      </c>
      <c r="M1504" t="str">
        <f t="shared" si="2976"/>
        <v/>
      </c>
      <c r="N1504" t="str">
        <f t="shared" si="2977"/>
        <v/>
      </c>
      <c r="O1504" t="str">
        <f t="shared" si="2978"/>
        <v/>
      </c>
    </row>
    <row r="1505" spans="1:25" x14ac:dyDescent="0.25">
      <c r="A1505" t="s">
        <v>143</v>
      </c>
      <c r="B1505" t="s">
        <v>76</v>
      </c>
      <c r="C1505" t="s">
        <v>565</v>
      </c>
      <c r="D1505">
        <v>0.01</v>
      </c>
      <c r="E1505" t="s">
        <v>1275</v>
      </c>
      <c r="F1505" t="s">
        <v>597</v>
      </c>
      <c r="G1505" t="str">
        <f t="shared" si="2972"/>
        <v>DL2022060</v>
      </c>
      <c r="H1505" t="str">
        <f t="shared" si="2973"/>
        <v>20</v>
      </c>
      <c r="I1505" t="str">
        <f t="shared" si="2974"/>
        <v>Sortmundet kutling_20_20220906_DL2022060_GentofteHF</v>
      </c>
      <c r="J1505" t="str">
        <f>VLOOKUP(MID(C1505,4,6),Datasæt_Analysesystemer!$B$2:$E$69,3,FALSE)</f>
        <v>Sortmundet kutling</v>
      </c>
      <c r="K1505" t="str">
        <f t="shared" si="2975"/>
        <v>EP</v>
      </c>
      <c r="L1505" s="7" t="str">
        <f t="shared" si="2987"/>
        <v>No Ct</v>
      </c>
      <c r="M1505" t="str">
        <f t="shared" si="2976"/>
        <v/>
      </c>
      <c r="N1505" t="str">
        <f t="shared" si="2977"/>
        <v/>
      </c>
      <c r="O1505" t="str">
        <f t="shared" si="2978"/>
        <v/>
      </c>
      <c r="Y1505" t="str">
        <f>O1507</f>
        <v/>
      </c>
    </row>
    <row r="1506" spans="1:25" x14ac:dyDescent="0.25">
      <c r="A1506" t="s">
        <v>188</v>
      </c>
      <c r="B1506" t="s">
        <v>23</v>
      </c>
      <c r="C1506" t="s">
        <v>590</v>
      </c>
      <c r="D1506">
        <v>0.01</v>
      </c>
      <c r="E1506">
        <v>30.98</v>
      </c>
      <c r="F1506" t="s">
        <v>597</v>
      </c>
      <c r="G1506" t="str">
        <f t="shared" si="2972"/>
        <v>DL2022060</v>
      </c>
      <c r="H1506" t="str">
        <f t="shared" si="2973"/>
        <v>21</v>
      </c>
      <c r="I1506" t="str">
        <f t="shared" si="2974"/>
        <v>Blå svømmekrabbe_21_20220906_DL2022060_GentofteHF</v>
      </c>
      <c r="J1506" t="str">
        <f>VLOOKUP(MID(C1506,4,6),Datasæt_Analysesystemer!$B$2:$E$69,3,FALSE)</f>
        <v>Blå svømmekrabbe</v>
      </c>
      <c r="K1506" t="str">
        <f t="shared" si="2975"/>
        <v>PK</v>
      </c>
      <c r="L1506" s="7">
        <f t="shared" si="2987"/>
        <v>30.98</v>
      </c>
      <c r="M1506">
        <f t="shared" si="2976"/>
        <v>30.98</v>
      </c>
      <c r="N1506">
        <f t="shared" si="2977"/>
        <v>0</v>
      </c>
      <c r="O1506">
        <f t="shared" si="2978"/>
        <v>37.549999999999997</v>
      </c>
      <c r="Q1506">
        <f t="shared" ref="Q1506" si="3012">IF(L1508="No Ct",0,L1508)</f>
        <v>37.549999999999997</v>
      </c>
      <c r="R1506">
        <f t="shared" ref="R1506" si="3013">IF(L1509="No Ct",0,L1509)</f>
        <v>0</v>
      </c>
      <c r="S1506" t="str">
        <f t="shared" ref="S1506" si="3014">IF(AND(M1506&gt;0,N1506=0),"Valid","Invalid")</f>
        <v>Valid</v>
      </c>
      <c r="T1506" t="str">
        <f t="shared" ref="T1506" si="3015">IF(OR(Q1506&gt;1,R1506&gt;1),"Present","Absent")</f>
        <v>Present</v>
      </c>
      <c r="U1506" t="str">
        <f t="shared" ref="U1506" si="3016">IF(OR(AND(Q1506&gt;1,Q1506&lt;41),AND(R1506&gt;1,R1506&lt;41)),"Ct&lt;41","Ct&gt;41")</f>
        <v>Ct&lt;41</v>
      </c>
      <c r="V1506" t="str">
        <f t="shared" ref="V1506" si="3017">J1506</f>
        <v>Blå svømmekrabbe</v>
      </c>
      <c r="W1506" t="str">
        <f t="shared" ref="W1506" si="3018">MID(F1506,10,9)</f>
        <v>DL2022060</v>
      </c>
      <c r="X1506" t="str">
        <f t="shared" ref="X1506" si="3019">W1506&amp;"_"&amp;V1506&amp;"_"&amp;S1506&amp;"_"&amp;T1506&amp;"_"&amp;U1506</f>
        <v>DL2022060_Blå svømmekrabbe_Valid_Present_Ct&lt;41</v>
      </c>
    </row>
    <row r="1507" spans="1:25" x14ac:dyDescent="0.25">
      <c r="A1507" t="s">
        <v>164</v>
      </c>
      <c r="B1507" t="s">
        <v>51</v>
      </c>
      <c r="C1507" t="s">
        <v>578</v>
      </c>
      <c r="D1507">
        <v>0.01</v>
      </c>
      <c r="E1507" t="s">
        <v>1275</v>
      </c>
      <c r="F1507" t="s">
        <v>597</v>
      </c>
      <c r="G1507" t="str">
        <f t="shared" si="2972"/>
        <v>DL2022060</v>
      </c>
      <c r="H1507" t="str">
        <f t="shared" si="2973"/>
        <v>21</v>
      </c>
      <c r="I1507" t="str">
        <f t="shared" si="2974"/>
        <v>Blå svømmekrabbe_21_20220906_DL2022060_GentofteHF</v>
      </c>
      <c r="J1507" t="str">
        <f>VLOOKUP(MID(C1507,4,6),Datasæt_Analysesystemer!$B$2:$E$69,3,FALSE)</f>
        <v>Blå svømmekrabbe</v>
      </c>
      <c r="K1507" t="str">
        <f t="shared" si="2975"/>
        <v>NK</v>
      </c>
      <c r="L1507" s="7" t="str">
        <f t="shared" si="2987"/>
        <v>No Ct</v>
      </c>
      <c r="M1507" t="str">
        <f t="shared" si="2976"/>
        <v/>
      </c>
      <c r="N1507" t="str">
        <f t="shared" si="2977"/>
        <v/>
      </c>
      <c r="O1507" t="str">
        <f t="shared" si="2978"/>
        <v/>
      </c>
    </row>
    <row r="1508" spans="1:25" x14ac:dyDescent="0.25">
      <c r="A1508" t="s">
        <v>128</v>
      </c>
      <c r="B1508" t="s">
        <v>76</v>
      </c>
      <c r="C1508" t="s">
        <v>566</v>
      </c>
      <c r="D1508">
        <v>0.01</v>
      </c>
      <c r="E1508">
        <v>37.549999999999997</v>
      </c>
      <c r="F1508" t="s">
        <v>597</v>
      </c>
      <c r="G1508" t="str">
        <f t="shared" si="2972"/>
        <v>DL2022060</v>
      </c>
      <c r="H1508" t="str">
        <f t="shared" si="2973"/>
        <v>21</v>
      </c>
      <c r="I1508" t="str">
        <f t="shared" si="2974"/>
        <v>Blå svømmekrabbe_21_20220906_DL2022060_GentofteHF</v>
      </c>
      <c r="J1508" t="str">
        <f>VLOOKUP(MID(C1508,4,6),Datasæt_Analysesystemer!$B$2:$E$69,3,FALSE)</f>
        <v>Blå svømmekrabbe</v>
      </c>
      <c r="K1508" t="str">
        <f t="shared" si="2975"/>
        <v>EP</v>
      </c>
      <c r="L1508" s="7">
        <f t="shared" si="2987"/>
        <v>37.549999999999997</v>
      </c>
      <c r="M1508" t="str">
        <f t="shared" si="2976"/>
        <v/>
      </c>
      <c r="N1508" t="str">
        <f t="shared" si="2977"/>
        <v/>
      </c>
      <c r="O1508" t="str">
        <f t="shared" si="2978"/>
        <v/>
      </c>
    </row>
    <row r="1509" spans="1:25" x14ac:dyDescent="0.25">
      <c r="A1509" t="s">
        <v>144</v>
      </c>
      <c r="B1509" t="s">
        <v>76</v>
      </c>
      <c r="C1509" t="s">
        <v>566</v>
      </c>
      <c r="D1509">
        <v>0.01</v>
      </c>
      <c r="E1509" t="s">
        <v>1275</v>
      </c>
      <c r="F1509" t="s">
        <v>597</v>
      </c>
      <c r="G1509" t="str">
        <f t="shared" si="2972"/>
        <v>DL2022060</v>
      </c>
      <c r="H1509" t="str">
        <f t="shared" si="2973"/>
        <v>21</v>
      </c>
      <c r="I1509" t="str">
        <f t="shared" si="2974"/>
        <v>Blå svømmekrabbe_21_20220906_DL2022060_GentofteHF</v>
      </c>
      <c r="J1509" t="str">
        <f>VLOOKUP(MID(C1509,4,6),Datasæt_Analysesystemer!$B$2:$E$69,3,FALSE)</f>
        <v>Blå svømmekrabbe</v>
      </c>
      <c r="K1509" t="str">
        <f t="shared" si="2975"/>
        <v>EP</v>
      </c>
      <c r="L1509" s="7" t="str">
        <f t="shared" si="2987"/>
        <v>No Ct</v>
      </c>
      <c r="M1509" t="str">
        <f t="shared" si="2976"/>
        <v/>
      </c>
      <c r="N1509" t="str">
        <f t="shared" si="2977"/>
        <v/>
      </c>
      <c r="O1509" t="str">
        <f t="shared" si="2978"/>
        <v/>
      </c>
      <c r="Y1509" t="str">
        <f>O1511</f>
        <v/>
      </c>
    </row>
    <row r="1510" spans="1:25" x14ac:dyDescent="0.25">
      <c r="A1510" t="s">
        <v>190</v>
      </c>
      <c r="B1510" t="s">
        <v>23</v>
      </c>
      <c r="C1510" t="s">
        <v>591</v>
      </c>
      <c r="D1510">
        <v>0.01</v>
      </c>
      <c r="E1510" t="s">
        <v>1275</v>
      </c>
      <c r="F1510" t="s">
        <v>597</v>
      </c>
      <c r="G1510" t="str">
        <f t="shared" si="2972"/>
        <v>DL2022060</v>
      </c>
      <c r="H1510" t="str">
        <f t="shared" si="2973"/>
        <v>22</v>
      </c>
      <c r="I1510" t="str">
        <f t="shared" si="2974"/>
        <v>Blå svømmekrabbe_22_20220906_DL2022060_GentofteHF</v>
      </c>
      <c r="J1510" t="str">
        <f>VLOOKUP(MID(C1510,4,6),Datasæt_Analysesystemer!$B$2:$E$69,3,FALSE)</f>
        <v>Blå svømmekrabbe</v>
      </c>
      <c r="K1510" t="str">
        <f t="shared" si="2975"/>
        <v>PK</v>
      </c>
      <c r="L1510" s="7" t="str">
        <f t="shared" si="2987"/>
        <v>No Ct</v>
      </c>
      <c r="M1510">
        <f t="shared" si="2976"/>
        <v>0</v>
      </c>
      <c r="N1510">
        <f t="shared" si="2977"/>
        <v>0</v>
      </c>
      <c r="O1510">
        <f t="shared" si="2978"/>
        <v>0</v>
      </c>
      <c r="Q1510">
        <f t="shared" ref="Q1510" si="3020">IF(L1512="No Ct",0,L1512)</f>
        <v>0</v>
      </c>
      <c r="R1510">
        <f t="shared" ref="R1510" si="3021">IF(L1513="No Ct",0,L1513)</f>
        <v>0</v>
      </c>
      <c r="S1510" t="str">
        <f t="shared" ref="S1510" si="3022">IF(AND(M1510&gt;0,N1510=0),"Valid","Invalid")</f>
        <v>Invalid</v>
      </c>
      <c r="T1510" t="str">
        <f t="shared" ref="T1510" si="3023">IF(OR(Q1510&gt;1,R1510&gt;1),"Present","Absent")</f>
        <v>Absent</v>
      </c>
      <c r="U1510" t="str">
        <f t="shared" ref="U1510" si="3024">IF(OR(AND(Q1510&gt;1,Q1510&lt;41),AND(R1510&gt;1,R1510&lt;41)),"Ct&lt;41","Ct&gt;41")</f>
        <v>Ct&gt;41</v>
      </c>
      <c r="V1510" t="str">
        <f t="shared" ref="V1510" si="3025">J1510</f>
        <v>Blå svømmekrabbe</v>
      </c>
      <c r="W1510" t="str">
        <f t="shared" ref="W1510" si="3026">MID(F1510,10,9)</f>
        <v>DL2022060</v>
      </c>
      <c r="X1510" t="str">
        <f t="shared" ref="X1510" si="3027">W1510&amp;"_"&amp;V1510&amp;"_"&amp;S1510&amp;"_"&amp;T1510&amp;"_"&amp;U1510</f>
        <v>DL2022060_Blå svømmekrabbe_Invalid_Absent_Ct&gt;41</v>
      </c>
    </row>
    <row r="1511" spans="1:25" x14ac:dyDescent="0.25">
      <c r="A1511" t="s">
        <v>166</v>
      </c>
      <c r="B1511" t="s">
        <v>51</v>
      </c>
      <c r="C1511" t="s">
        <v>579</v>
      </c>
      <c r="D1511">
        <v>0.01</v>
      </c>
      <c r="E1511" t="s">
        <v>1275</v>
      </c>
      <c r="F1511" t="s">
        <v>597</v>
      </c>
      <c r="G1511" t="str">
        <f t="shared" si="2972"/>
        <v>DL2022060</v>
      </c>
      <c r="H1511" t="str">
        <f t="shared" si="2973"/>
        <v>22</v>
      </c>
      <c r="I1511" t="str">
        <f t="shared" si="2974"/>
        <v>Blå svømmekrabbe_22_20220906_DL2022060_GentofteHF</v>
      </c>
      <c r="J1511" t="str">
        <f>VLOOKUP(MID(C1511,4,6),Datasæt_Analysesystemer!$B$2:$E$69,3,FALSE)</f>
        <v>Blå svømmekrabbe</v>
      </c>
      <c r="K1511" t="str">
        <f t="shared" si="2975"/>
        <v>NK</v>
      </c>
      <c r="L1511" s="7" t="str">
        <f t="shared" si="2987"/>
        <v>No Ct</v>
      </c>
      <c r="M1511" t="str">
        <f t="shared" si="2976"/>
        <v/>
      </c>
      <c r="N1511" t="str">
        <f t="shared" si="2977"/>
        <v/>
      </c>
      <c r="O1511" t="str">
        <f t="shared" si="2978"/>
        <v/>
      </c>
    </row>
    <row r="1512" spans="1:25" x14ac:dyDescent="0.25">
      <c r="A1512" t="s">
        <v>130</v>
      </c>
      <c r="B1512" t="s">
        <v>76</v>
      </c>
      <c r="C1512" t="s">
        <v>567</v>
      </c>
      <c r="D1512">
        <v>0.01</v>
      </c>
      <c r="E1512" t="s">
        <v>1275</v>
      </c>
      <c r="F1512" t="s">
        <v>597</v>
      </c>
      <c r="G1512" t="str">
        <f t="shared" si="2972"/>
        <v>DL2022060</v>
      </c>
      <c r="H1512" t="str">
        <f t="shared" si="2973"/>
        <v>22</v>
      </c>
      <c r="I1512" t="str">
        <f t="shared" si="2974"/>
        <v>Blå svømmekrabbe_22_20220906_DL2022060_GentofteHF</v>
      </c>
      <c r="J1512" t="str">
        <f>VLOOKUP(MID(C1512,4,6),Datasæt_Analysesystemer!$B$2:$E$69,3,FALSE)</f>
        <v>Blå svømmekrabbe</v>
      </c>
      <c r="K1512" t="str">
        <f t="shared" si="2975"/>
        <v>EP</v>
      </c>
      <c r="L1512" s="7" t="str">
        <f t="shared" si="2987"/>
        <v>No Ct</v>
      </c>
      <c r="M1512" t="str">
        <f t="shared" si="2976"/>
        <v/>
      </c>
      <c r="N1512" t="str">
        <f t="shared" si="2977"/>
        <v/>
      </c>
      <c r="O1512" t="str">
        <f t="shared" si="2978"/>
        <v/>
      </c>
    </row>
    <row r="1513" spans="1:25" x14ac:dyDescent="0.25">
      <c r="A1513" t="s">
        <v>145</v>
      </c>
      <c r="B1513" t="s">
        <v>76</v>
      </c>
      <c r="C1513" t="s">
        <v>567</v>
      </c>
      <c r="D1513">
        <v>0.01</v>
      </c>
      <c r="E1513" t="s">
        <v>1275</v>
      </c>
      <c r="F1513" t="s">
        <v>597</v>
      </c>
      <c r="G1513" t="str">
        <f t="shared" si="2972"/>
        <v>DL2022060</v>
      </c>
      <c r="H1513" t="str">
        <f t="shared" si="2973"/>
        <v>22</v>
      </c>
      <c r="I1513" t="str">
        <f t="shared" si="2974"/>
        <v>Blå svømmekrabbe_22_20220906_DL2022060_GentofteHF</v>
      </c>
      <c r="J1513" t="str">
        <f>VLOOKUP(MID(C1513,4,6),Datasæt_Analysesystemer!$B$2:$E$69,3,FALSE)</f>
        <v>Blå svømmekrabbe</v>
      </c>
      <c r="K1513" t="str">
        <f t="shared" si="2975"/>
        <v>EP</v>
      </c>
      <c r="L1513" s="7" t="str">
        <f t="shared" si="2987"/>
        <v>No Ct</v>
      </c>
      <c r="M1513" t="str">
        <f t="shared" si="2976"/>
        <v/>
      </c>
      <c r="N1513" t="str">
        <f t="shared" si="2977"/>
        <v/>
      </c>
      <c r="O1513" t="str">
        <f t="shared" si="2978"/>
        <v/>
      </c>
      <c r="Y1513" t="str">
        <f>O1515</f>
        <v/>
      </c>
    </row>
    <row r="1514" spans="1:25" x14ac:dyDescent="0.25">
      <c r="A1514" t="s">
        <v>192</v>
      </c>
      <c r="B1514" t="s">
        <v>23</v>
      </c>
      <c r="C1514" t="s">
        <v>592</v>
      </c>
      <c r="D1514">
        <v>0.01</v>
      </c>
      <c r="E1514" t="s">
        <v>1275</v>
      </c>
      <c r="F1514" t="s">
        <v>597</v>
      </c>
      <c r="G1514" t="str">
        <f t="shared" si="2972"/>
        <v>DL2022060</v>
      </c>
      <c r="H1514" t="str">
        <f t="shared" si="2973"/>
        <v>23</v>
      </c>
      <c r="I1514" t="str">
        <f t="shared" si="2974"/>
        <v>Asiatisk strandkrabbe_23_20220906_DL2022060_GentofteHF</v>
      </c>
      <c r="J1514" t="str">
        <f>VLOOKUP(MID(C1514,4,6),Datasæt_Analysesystemer!$B$2:$E$69,3,FALSE)</f>
        <v>Asiatisk strandkrabbe</v>
      </c>
      <c r="K1514" t="str">
        <f t="shared" si="2975"/>
        <v>PK</v>
      </c>
      <c r="L1514" s="7" t="str">
        <f t="shared" si="2987"/>
        <v>No Ct</v>
      </c>
      <c r="M1514">
        <f t="shared" si="2976"/>
        <v>0</v>
      </c>
      <c r="N1514">
        <f t="shared" si="2977"/>
        <v>0</v>
      </c>
      <c r="O1514">
        <f t="shared" si="2978"/>
        <v>0</v>
      </c>
      <c r="Q1514">
        <f t="shared" ref="Q1514" si="3028">IF(L1516="No Ct",0,L1516)</f>
        <v>0</v>
      </c>
      <c r="R1514">
        <f t="shared" ref="R1514" si="3029">IF(L1517="No Ct",0,L1517)</f>
        <v>0</v>
      </c>
      <c r="S1514" t="str">
        <f t="shared" ref="S1514" si="3030">IF(AND(M1514&gt;0,N1514=0),"Valid","Invalid")</f>
        <v>Invalid</v>
      </c>
      <c r="T1514" t="str">
        <f t="shared" ref="T1514" si="3031">IF(OR(Q1514&gt;1,R1514&gt;1),"Present","Absent")</f>
        <v>Absent</v>
      </c>
      <c r="U1514" t="str">
        <f t="shared" ref="U1514" si="3032">IF(OR(AND(Q1514&gt;1,Q1514&lt;41),AND(R1514&gt;1,R1514&lt;41)),"Ct&lt;41","Ct&gt;41")</f>
        <v>Ct&gt;41</v>
      </c>
      <c r="V1514" t="str">
        <f t="shared" ref="V1514" si="3033">J1514</f>
        <v>Asiatisk strandkrabbe</v>
      </c>
      <c r="W1514" t="str">
        <f t="shared" ref="W1514" si="3034">MID(F1514,10,9)</f>
        <v>DL2022060</v>
      </c>
      <c r="X1514" t="str">
        <f t="shared" ref="X1514" si="3035">W1514&amp;"_"&amp;V1514&amp;"_"&amp;S1514&amp;"_"&amp;T1514&amp;"_"&amp;U1514</f>
        <v>DL2022060_Asiatisk strandkrabbe_Invalid_Absent_Ct&gt;41</v>
      </c>
    </row>
    <row r="1515" spans="1:25" x14ac:dyDescent="0.25">
      <c r="A1515" t="s">
        <v>168</v>
      </c>
      <c r="B1515" t="s">
        <v>51</v>
      </c>
      <c r="C1515" t="s">
        <v>580</v>
      </c>
      <c r="D1515">
        <v>0.01</v>
      </c>
      <c r="E1515" t="s">
        <v>1275</v>
      </c>
      <c r="F1515" t="s">
        <v>597</v>
      </c>
      <c r="G1515" t="str">
        <f t="shared" si="2972"/>
        <v>DL2022060</v>
      </c>
      <c r="H1515" t="str">
        <f t="shared" si="2973"/>
        <v>23</v>
      </c>
      <c r="I1515" t="str">
        <f t="shared" si="2974"/>
        <v>Asiatisk strandkrabbe_23_20220906_DL2022060_GentofteHF</v>
      </c>
      <c r="J1515" t="str">
        <f>VLOOKUP(MID(C1515,4,6),Datasæt_Analysesystemer!$B$2:$E$69,3,FALSE)</f>
        <v>Asiatisk strandkrabbe</v>
      </c>
      <c r="K1515" t="str">
        <f t="shared" si="2975"/>
        <v>NK</v>
      </c>
      <c r="L1515" s="7" t="str">
        <f t="shared" si="2987"/>
        <v>No Ct</v>
      </c>
      <c r="M1515" t="str">
        <f t="shared" si="2976"/>
        <v/>
      </c>
      <c r="N1515" t="str">
        <f t="shared" si="2977"/>
        <v/>
      </c>
      <c r="O1515" t="str">
        <f t="shared" si="2978"/>
        <v/>
      </c>
    </row>
    <row r="1516" spans="1:25" x14ac:dyDescent="0.25">
      <c r="A1516" t="s">
        <v>132</v>
      </c>
      <c r="B1516" t="s">
        <v>76</v>
      </c>
      <c r="C1516" t="s">
        <v>568</v>
      </c>
      <c r="D1516">
        <v>0.01</v>
      </c>
      <c r="E1516" t="s">
        <v>1275</v>
      </c>
      <c r="F1516" t="s">
        <v>597</v>
      </c>
      <c r="G1516" t="str">
        <f t="shared" si="2972"/>
        <v>DL2022060</v>
      </c>
      <c r="H1516" t="str">
        <f t="shared" si="2973"/>
        <v>23</v>
      </c>
      <c r="I1516" t="str">
        <f t="shared" si="2974"/>
        <v>Asiatisk strandkrabbe_23_20220906_DL2022060_GentofteHF</v>
      </c>
      <c r="J1516" t="str">
        <f>VLOOKUP(MID(C1516,4,6),Datasæt_Analysesystemer!$B$2:$E$69,3,FALSE)</f>
        <v>Asiatisk strandkrabbe</v>
      </c>
      <c r="K1516" t="str">
        <f t="shared" si="2975"/>
        <v>EP</v>
      </c>
      <c r="L1516" s="7" t="str">
        <f t="shared" si="2987"/>
        <v>No Ct</v>
      </c>
      <c r="M1516" t="str">
        <f t="shared" si="2976"/>
        <v/>
      </c>
      <c r="N1516" t="str">
        <f t="shared" si="2977"/>
        <v/>
      </c>
      <c r="O1516" t="str">
        <f t="shared" si="2978"/>
        <v/>
      </c>
    </row>
    <row r="1517" spans="1:25" x14ac:dyDescent="0.25">
      <c r="A1517" t="s">
        <v>146</v>
      </c>
      <c r="B1517" t="s">
        <v>76</v>
      </c>
      <c r="C1517" t="s">
        <v>568</v>
      </c>
      <c r="D1517">
        <v>0.01</v>
      </c>
      <c r="E1517" t="s">
        <v>1275</v>
      </c>
      <c r="F1517" t="s">
        <v>597</v>
      </c>
      <c r="G1517" t="str">
        <f t="shared" si="2972"/>
        <v>DL2022060</v>
      </c>
      <c r="H1517" t="str">
        <f t="shared" si="2973"/>
        <v>23</v>
      </c>
      <c r="I1517" t="str">
        <f t="shared" si="2974"/>
        <v>Asiatisk strandkrabbe_23_20220906_DL2022060_GentofteHF</v>
      </c>
      <c r="J1517" t="str">
        <f>VLOOKUP(MID(C1517,4,6),Datasæt_Analysesystemer!$B$2:$E$69,3,FALSE)</f>
        <v>Asiatisk strandkrabbe</v>
      </c>
      <c r="K1517" t="str">
        <f t="shared" si="2975"/>
        <v>EP</v>
      </c>
      <c r="L1517" s="7" t="str">
        <f t="shared" si="2987"/>
        <v>No Ct</v>
      </c>
      <c r="M1517" t="str">
        <f t="shared" si="2976"/>
        <v/>
      </c>
      <c r="N1517" t="str">
        <f t="shared" si="2977"/>
        <v/>
      </c>
      <c r="O1517" t="str">
        <f t="shared" si="2978"/>
        <v/>
      </c>
      <c r="Y1517" t="str">
        <f>O1519</f>
        <v/>
      </c>
    </row>
    <row r="1518" spans="1:25" x14ac:dyDescent="0.25">
      <c r="A1518" t="s">
        <v>194</v>
      </c>
      <c r="B1518" t="s">
        <v>23</v>
      </c>
      <c r="C1518" t="s">
        <v>593</v>
      </c>
      <c r="D1518">
        <v>0.01</v>
      </c>
      <c r="E1518" t="s">
        <v>1275</v>
      </c>
      <c r="F1518" t="s">
        <v>597</v>
      </c>
      <c r="G1518" t="str">
        <f t="shared" si="2972"/>
        <v>DL2022060</v>
      </c>
      <c r="H1518" t="str">
        <f t="shared" si="2973"/>
        <v>24</v>
      </c>
      <c r="I1518" t="str">
        <f t="shared" si="2974"/>
        <v>Asiatisk strandkrabbe_24_20220906_DL2022060_GentofteHF</v>
      </c>
      <c r="J1518" t="str">
        <f>VLOOKUP(MID(C1518,4,6),Datasæt_Analysesystemer!$B$2:$E$69,3,FALSE)</f>
        <v>Asiatisk strandkrabbe</v>
      </c>
      <c r="K1518" t="str">
        <f t="shared" si="2975"/>
        <v>PK</v>
      </c>
      <c r="L1518" s="7" t="str">
        <f t="shared" si="2987"/>
        <v>No Ct</v>
      </c>
      <c r="M1518">
        <f t="shared" si="2976"/>
        <v>0</v>
      </c>
      <c r="N1518">
        <f t="shared" si="2977"/>
        <v>0</v>
      </c>
      <c r="O1518">
        <f t="shared" si="2978"/>
        <v>0</v>
      </c>
      <c r="Q1518">
        <f t="shared" ref="Q1518" si="3036">IF(L1520="No Ct",0,L1520)</f>
        <v>0</v>
      </c>
      <c r="R1518">
        <f t="shared" ref="R1518" si="3037">IF(L1521="No Ct",0,L1521)</f>
        <v>0</v>
      </c>
      <c r="S1518" t="str">
        <f t="shared" ref="S1518" si="3038">IF(AND(M1518&gt;0,N1518=0),"Valid","Invalid")</f>
        <v>Invalid</v>
      </c>
      <c r="T1518" t="str">
        <f t="shared" ref="T1518" si="3039">IF(OR(Q1518&gt;1,R1518&gt;1),"Present","Absent")</f>
        <v>Absent</v>
      </c>
      <c r="U1518" t="str">
        <f t="shared" ref="U1518" si="3040">IF(OR(AND(Q1518&gt;1,Q1518&lt;41),AND(R1518&gt;1,R1518&lt;41)),"Ct&lt;41","Ct&gt;41")</f>
        <v>Ct&gt;41</v>
      </c>
      <c r="V1518" t="str">
        <f t="shared" ref="V1518" si="3041">J1518</f>
        <v>Asiatisk strandkrabbe</v>
      </c>
      <c r="W1518" t="str">
        <f t="shared" ref="W1518" si="3042">MID(F1518,10,9)</f>
        <v>DL2022060</v>
      </c>
      <c r="X1518" t="str">
        <f t="shared" ref="X1518" si="3043">W1518&amp;"_"&amp;V1518&amp;"_"&amp;S1518&amp;"_"&amp;T1518&amp;"_"&amp;U1518</f>
        <v>DL2022060_Asiatisk strandkrabbe_Invalid_Absent_Ct&gt;41</v>
      </c>
    </row>
    <row r="1519" spans="1:25" x14ac:dyDescent="0.25">
      <c r="A1519" t="s">
        <v>170</v>
      </c>
      <c r="B1519" t="s">
        <v>51</v>
      </c>
      <c r="C1519" t="s">
        <v>581</v>
      </c>
      <c r="D1519">
        <v>0.01</v>
      </c>
      <c r="E1519" t="s">
        <v>1275</v>
      </c>
      <c r="F1519" t="s">
        <v>597</v>
      </c>
      <c r="G1519" t="str">
        <f t="shared" si="2972"/>
        <v>DL2022060</v>
      </c>
      <c r="H1519" t="str">
        <f t="shared" si="2973"/>
        <v>24</v>
      </c>
      <c r="I1519" t="str">
        <f t="shared" si="2974"/>
        <v>Asiatisk strandkrabbe_24_20220906_DL2022060_GentofteHF</v>
      </c>
      <c r="J1519" t="str">
        <f>VLOOKUP(MID(C1519,4,6),Datasæt_Analysesystemer!$B$2:$E$69,3,FALSE)</f>
        <v>Asiatisk strandkrabbe</v>
      </c>
      <c r="K1519" t="str">
        <f t="shared" si="2975"/>
        <v>NK</v>
      </c>
      <c r="L1519" s="7" t="str">
        <f t="shared" si="2987"/>
        <v>No Ct</v>
      </c>
      <c r="M1519" t="str">
        <f t="shared" si="2976"/>
        <v/>
      </c>
      <c r="N1519" t="str">
        <f t="shared" si="2977"/>
        <v/>
      </c>
      <c r="O1519" t="str">
        <f t="shared" si="2978"/>
        <v/>
      </c>
    </row>
    <row r="1520" spans="1:25" x14ac:dyDescent="0.25">
      <c r="A1520" t="s">
        <v>134</v>
      </c>
      <c r="B1520" t="s">
        <v>76</v>
      </c>
      <c r="C1520" t="s">
        <v>569</v>
      </c>
      <c r="D1520">
        <v>0.01</v>
      </c>
      <c r="E1520" t="s">
        <v>1275</v>
      </c>
      <c r="F1520" t="s">
        <v>597</v>
      </c>
      <c r="G1520" t="str">
        <f t="shared" si="2972"/>
        <v>DL2022060</v>
      </c>
      <c r="H1520" t="str">
        <f t="shared" si="2973"/>
        <v>24</v>
      </c>
      <c r="I1520" t="str">
        <f t="shared" si="2974"/>
        <v>Asiatisk strandkrabbe_24_20220906_DL2022060_GentofteHF</v>
      </c>
      <c r="J1520" t="str">
        <f>VLOOKUP(MID(C1520,4,6),Datasæt_Analysesystemer!$B$2:$E$69,3,FALSE)</f>
        <v>Asiatisk strandkrabbe</v>
      </c>
      <c r="K1520" t="str">
        <f t="shared" si="2975"/>
        <v>EP</v>
      </c>
      <c r="L1520" s="7" t="str">
        <f t="shared" si="2987"/>
        <v>No Ct</v>
      </c>
      <c r="M1520" t="str">
        <f t="shared" si="2976"/>
        <v/>
      </c>
      <c r="N1520" t="str">
        <f t="shared" si="2977"/>
        <v/>
      </c>
      <c r="O1520" t="str">
        <f t="shared" si="2978"/>
        <v/>
      </c>
    </row>
    <row r="1521" spans="1:25" x14ac:dyDescent="0.25">
      <c r="A1521" t="s">
        <v>147</v>
      </c>
      <c r="B1521" t="s">
        <v>76</v>
      </c>
      <c r="C1521" t="s">
        <v>569</v>
      </c>
      <c r="D1521">
        <v>0.01</v>
      </c>
      <c r="E1521" t="s">
        <v>1275</v>
      </c>
      <c r="F1521" t="s">
        <v>597</v>
      </c>
      <c r="G1521" t="str">
        <f t="shared" si="2972"/>
        <v>DL2022060</v>
      </c>
      <c r="H1521" t="str">
        <f t="shared" si="2973"/>
        <v>24</v>
      </c>
      <c r="I1521" t="str">
        <f t="shared" si="2974"/>
        <v>Asiatisk strandkrabbe_24_20220906_DL2022060_GentofteHF</v>
      </c>
      <c r="J1521" t="str">
        <f>VLOOKUP(MID(C1521,4,6),Datasæt_Analysesystemer!$B$2:$E$69,3,FALSE)</f>
        <v>Asiatisk strandkrabbe</v>
      </c>
      <c r="K1521" t="str">
        <f t="shared" si="2975"/>
        <v>EP</v>
      </c>
      <c r="L1521" s="7" t="str">
        <f t="shared" si="2987"/>
        <v>No Ct</v>
      </c>
      <c r="M1521" t="str">
        <f t="shared" si="2976"/>
        <v/>
      </c>
      <c r="N1521" t="str">
        <f t="shared" si="2977"/>
        <v/>
      </c>
      <c r="O1521" t="str">
        <f t="shared" si="2978"/>
        <v/>
      </c>
      <c r="Y1521" t="str">
        <f>O1523</f>
        <v/>
      </c>
    </row>
    <row r="1522" spans="1:25" x14ac:dyDescent="0.25">
      <c r="A1522" t="s">
        <v>22</v>
      </c>
      <c r="B1522" t="s">
        <v>23</v>
      </c>
      <c r="C1522" t="s">
        <v>24</v>
      </c>
      <c r="D1522">
        <v>0.01</v>
      </c>
      <c r="E1522">
        <v>30.6</v>
      </c>
      <c r="F1522" t="s">
        <v>622</v>
      </c>
      <c r="G1522" t="str">
        <f t="shared" si="2972"/>
        <v>DL2022062</v>
      </c>
      <c r="H1522" t="str">
        <f t="shared" si="2973"/>
        <v>01</v>
      </c>
      <c r="I1522" t="str">
        <f t="shared" si="2974"/>
        <v>Aborre_01_20220907_DL2022062_MarieKruseGym</v>
      </c>
      <c r="J1522" t="str">
        <f>VLOOKUP(MID(C1522,4,6),Datasæt_Analysesystemer!$B$2:$E$69,3,FALSE)</f>
        <v>Aborre</v>
      </c>
      <c r="K1522" t="str">
        <f t="shared" si="2975"/>
        <v>PK</v>
      </c>
      <c r="L1522" s="7">
        <f t="shared" si="2987"/>
        <v>30.6</v>
      </c>
      <c r="M1522">
        <f t="shared" si="2976"/>
        <v>30.6</v>
      </c>
      <c r="N1522">
        <f t="shared" si="2977"/>
        <v>0</v>
      </c>
      <c r="O1522">
        <f t="shared" si="2978"/>
        <v>0</v>
      </c>
      <c r="Q1522">
        <f t="shared" ref="Q1522" si="3044">IF(L1524="No Ct",0,L1524)</f>
        <v>0</v>
      </c>
      <c r="R1522">
        <f t="shared" ref="R1522" si="3045">IF(L1525="No Ct",0,L1525)</f>
        <v>0</v>
      </c>
      <c r="S1522" t="str">
        <f t="shared" ref="S1522" si="3046">IF(AND(M1522&gt;0,N1522=0),"Valid","Invalid")</f>
        <v>Valid</v>
      </c>
      <c r="T1522" t="str">
        <f t="shared" ref="T1522" si="3047">IF(OR(Q1522&gt;1,R1522&gt;1),"Present","Absent")</f>
        <v>Absent</v>
      </c>
      <c r="U1522" t="str">
        <f t="shared" ref="U1522" si="3048">IF(OR(AND(Q1522&gt;1,Q1522&lt;41),AND(R1522&gt;1,R1522&lt;41)),"Ct&lt;41","Ct&gt;41")</f>
        <v>Ct&gt;41</v>
      </c>
      <c r="V1522" t="str">
        <f t="shared" ref="V1522" si="3049">J1522</f>
        <v>Aborre</v>
      </c>
      <c r="W1522" t="str">
        <f t="shared" ref="W1522" si="3050">MID(F1522,10,9)</f>
        <v>DL2022062</v>
      </c>
      <c r="X1522" t="str">
        <f t="shared" ref="X1522" si="3051">W1522&amp;"_"&amp;V1522&amp;"_"&amp;S1522&amp;"_"&amp;T1522&amp;"_"&amp;U1522</f>
        <v>DL2022062_Aborre_Valid_Absent_Ct&gt;41</v>
      </c>
    </row>
    <row r="1523" spans="1:25" x14ac:dyDescent="0.25">
      <c r="A1523" t="s">
        <v>50</v>
      </c>
      <c r="B1523" t="s">
        <v>51</v>
      </c>
      <c r="C1523" t="s">
        <v>52</v>
      </c>
      <c r="D1523">
        <v>0.01</v>
      </c>
      <c r="E1523" t="s">
        <v>1275</v>
      </c>
      <c r="F1523" t="s">
        <v>622</v>
      </c>
      <c r="G1523" t="str">
        <f t="shared" si="2972"/>
        <v>DL2022062</v>
      </c>
      <c r="H1523" t="str">
        <f t="shared" si="2973"/>
        <v>01</v>
      </c>
      <c r="I1523" t="str">
        <f t="shared" si="2974"/>
        <v>Aborre_01_20220907_DL2022062_MarieKruseGym</v>
      </c>
      <c r="J1523" t="str">
        <f>VLOOKUP(MID(C1523,4,6),Datasæt_Analysesystemer!$B$2:$E$69,3,FALSE)</f>
        <v>Aborre</v>
      </c>
      <c r="K1523" t="str">
        <f t="shared" si="2975"/>
        <v>NK</v>
      </c>
      <c r="L1523" s="7" t="str">
        <f t="shared" si="2987"/>
        <v>No Ct</v>
      </c>
      <c r="M1523" t="str">
        <f t="shared" si="2976"/>
        <v/>
      </c>
      <c r="N1523" t="str">
        <f t="shared" si="2977"/>
        <v/>
      </c>
      <c r="O1523" t="str">
        <f t="shared" si="2978"/>
        <v/>
      </c>
    </row>
    <row r="1524" spans="1:25" x14ac:dyDescent="0.25">
      <c r="A1524" t="s">
        <v>75</v>
      </c>
      <c r="B1524" t="s">
        <v>76</v>
      </c>
      <c r="C1524" t="s">
        <v>77</v>
      </c>
      <c r="D1524">
        <v>0.01</v>
      </c>
      <c r="E1524" t="s">
        <v>1275</v>
      </c>
      <c r="F1524" t="s">
        <v>622</v>
      </c>
      <c r="G1524" t="str">
        <f t="shared" si="2972"/>
        <v>DL2022062</v>
      </c>
      <c r="H1524" t="str">
        <f t="shared" si="2973"/>
        <v>01</v>
      </c>
      <c r="I1524" t="str">
        <f t="shared" si="2974"/>
        <v>Aborre_01_20220907_DL2022062_MarieKruseGym</v>
      </c>
      <c r="J1524" t="str">
        <f>VLOOKUP(MID(C1524,4,6),Datasæt_Analysesystemer!$B$2:$E$69,3,FALSE)</f>
        <v>Aborre</v>
      </c>
      <c r="K1524" t="str">
        <f t="shared" si="2975"/>
        <v>EP</v>
      </c>
      <c r="L1524" s="7" t="str">
        <f t="shared" si="2987"/>
        <v>No Ct</v>
      </c>
      <c r="M1524" t="str">
        <f t="shared" si="2976"/>
        <v/>
      </c>
      <c r="N1524" t="str">
        <f t="shared" si="2977"/>
        <v/>
      </c>
      <c r="O1524" t="str">
        <f t="shared" si="2978"/>
        <v/>
      </c>
    </row>
    <row r="1525" spans="1:25" x14ac:dyDescent="0.25">
      <c r="A1525" t="s">
        <v>100</v>
      </c>
      <c r="B1525" t="s">
        <v>76</v>
      </c>
      <c r="C1525" t="s">
        <v>77</v>
      </c>
      <c r="D1525">
        <v>0.01</v>
      </c>
      <c r="E1525" t="s">
        <v>1275</v>
      </c>
      <c r="F1525" t="s">
        <v>622</v>
      </c>
      <c r="G1525" t="str">
        <f t="shared" si="2972"/>
        <v>DL2022062</v>
      </c>
      <c r="H1525" t="str">
        <f t="shared" si="2973"/>
        <v>01</v>
      </c>
      <c r="I1525" t="str">
        <f t="shared" si="2974"/>
        <v>Aborre_01_20220907_DL2022062_MarieKruseGym</v>
      </c>
      <c r="J1525" t="str">
        <f>VLOOKUP(MID(C1525,4,6),Datasæt_Analysesystemer!$B$2:$E$69,3,FALSE)</f>
        <v>Aborre</v>
      </c>
      <c r="K1525" t="str">
        <f t="shared" si="2975"/>
        <v>EP</v>
      </c>
      <c r="L1525" s="7" t="str">
        <f t="shared" si="2987"/>
        <v>No Ct</v>
      </c>
      <c r="M1525" t="str">
        <f t="shared" si="2976"/>
        <v/>
      </c>
      <c r="N1525" t="str">
        <f t="shared" si="2977"/>
        <v/>
      </c>
      <c r="O1525" t="str">
        <f t="shared" si="2978"/>
        <v/>
      </c>
      <c r="Y1525" t="str">
        <f>O1527</f>
        <v/>
      </c>
    </row>
    <row r="1526" spans="1:25" x14ac:dyDescent="0.25">
      <c r="A1526" t="s">
        <v>27</v>
      </c>
      <c r="B1526" t="s">
        <v>23</v>
      </c>
      <c r="C1526" t="s">
        <v>28</v>
      </c>
      <c r="D1526">
        <v>0.01</v>
      </c>
      <c r="E1526">
        <v>31.81</v>
      </c>
      <c r="F1526" t="s">
        <v>622</v>
      </c>
      <c r="G1526" t="str">
        <f t="shared" si="2972"/>
        <v>DL2022062</v>
      </c>
      <c r="H1526" t="str">
        <f t="shared" si="2973"/>
        <v>02</v>
      </c>
      <c r="I1526" t="str">
        <f t="shared" si="2974"/>
        <v>Aborre_02_20220907_DL2022062_MarieKruseGym</v>
      </c>
      <c r="J1526" t="str">
        <f>VLOOKUP(MID(C1526,4,6),Datasæt_Analysesystemer!$B$2:$E$69,3,FALSE)</f>
        <v>Aborre</v>
      </c>
      <c r="K1526" t="str">
        <f t="shared" si="2975"/>
        <v>PK</v>
      </c>
      <c r="L1526" s="7">
        <f t="shared" si="2987"/>
        <v>31.81</v>
      </c>
      <c r="M1526">
        <f t="shared" si="2976"/>
        <v>31.81</v>
      </c>
      <c r="N1526">
        <f t="shared" si="2977"/>
        <v>0</v>
      </c>
      <c r="O1526">
        <f t="shared" si="2978"/>
        <v>42.33</v>
      </c>
      <c r="Q1526">
        <f t="shared" ref="Q1526" si="3052">IF(L1528="No Ct",0,L1528)</f>
        <v>42.33</v>
      </c>
      <c r="R1526">
        <f t="shared" ref="R1526" si="3053">IF(L1529="No Ct",0,L1529)</f>
        <v>0</v>
      </c>
      <c r="S1526" t="str">
        <f t="shared" ref="S1526" si="3054">IF(AND(M1526&gt;0,N1526=0),"Valid","Invalid")</f>
        <v>Valid</v>
      </c>
      <c r="T1526" t="str">
        <f t="shared" ref="T1526" si="3055">IF(OR(Q1526&gt;1,R1526&gt;1),"Present","Absent")</f>
        <v>Present</v>
      </c>
      <c r="U1526" t="str">
        <f t="shared" ref="U1526" si="3056">IF(OR(AND(Q1526&gt;1,Q1526&lt;41),AND(R1526&gt;1,R1526&lt;41)),"Ct&lt;41","Ct&gt;41")</f>
        <v>Ct&gt;41</v>
      </c>
      <c r="V1526" t="str">
        <f t="shared" ref="V1526" si="3057">J1526</f>
        <v>Aborre</v>
      </c>
      <c r="W1526" t="str">
        <f t="shared" ref="W1526" si="3058">MID(F1526,10,9)</f>
        <v>DL2022062</v>
      </c>
      <c r="X1526" t="str">
        <f t="shared" ref="X1526" si="3059">W1526&amp;"_"&amp;V1526&amp;"_"&amp;S1526&amp;"_"&amp;T1526&amp;"_"&amp;U1526</f>
        <v>DL2022062_Aborre_Valid_Present_Ct&gt;41</v>
      </c>
    </row>
    <row r="1527" spans="1:25" x14ac:dyDescent="0.25">
      <c r="A1527" t="s">
        <v>53</v>
      </c>
      <c r="B1527" t="s">
        <v>51</v>
      </c>
      <c r="C1527" t="s">
        <v>54</v>
      </c>
      <c r="D1527">
        <v>0.01</v>
      </c>
      <c r="E1527" t="s">
        <v>1275</v>
      </c>
      <c r="F1527" t="s">
        <v>622</v>
      </c>
      <c r="G1527" t="str">
        <f t="shared" si="2972"/>
        <v>DL2022062</v>
      </c>
      <c r="H1527" t="str">
        <f t="shared" si="2973"/>
        <v>02</v>
      </c>
      <c r="I1527" t="str">
        <f t="shared" si="2974"/>
        <v>Aborre_02_20220907_DL2022062_MarieKruseGym</v>
      </c>
      <c r="J1527" t="str">
        <f>VLOOKUP(MID(C1527,4,6),Datasæt_Analysesystemer!$B$2:$E$69,3,FALSE)</f>
        <v>Aborre</v>
      </c>
      <c r="K1527" t="str">
        <f t="shared" si="2975"/>
        <v>NK</v>
      </c>
      <c r="L1527" s="7" t="str">
        <f t="shared" si="2987"/>
        <v>No Ct</v>
      </c>
      <c r="M1527" t="str">
        <f t="shared" si="2976"/>
        <v/>
      </c>
      <c r="N1527" t="str">
        <f t="shared" si="2977"/>
        <v/>
      </c>
      <c r="O1527" t="str">
        <f t="shared" si="2978"/>
        <v/>
      </c>
    </row>
    <row r="1528" spans="1:25" x14ac:dyDescent="0.25">
      <c r="A1528" t="s">
        <v>78</v>
      </c>
      <c r="B1528" t="s">
        <v>76</v>
      </c>
      <c r="C1528" t="s">
        <v>79</v>
      </c>
      <c r="D1528">
        <v>0.01</v>
      </c>
      <c r="E1528">
        <v>42.33</v>
      </c>
      <c r="F1528" t="s">
        <v>622</v>
      </c>
      <c r="G1528" t="str">
        <f t="shared" si="2972"/>
        <v>DL2022062</v>
      </c>
      <c r="H1528" t="str">
        <f t="shared" si="2973"/>
        <v>02</v>
      </c>
      <c r="I1528" t="str">
        <f t="shared" si="2974"/>
        <v>Aborre_02_20220907_DL2022062_MarieKruseGym</v>
      </c>
      <c r="J1528" t="str">
        <f>VLOOKUP(MID(C1528,4,6),Datasæt_Analysesystemer!$B$2:$E$69,3,FALSE)</f>
        <v>Aborre</v>
      </c>
      <c r="K1528" t="str">
        <f t="shared" si="2975"/>
        <v>EP</v>
      </c>
      <c r="L1528" s="7">
        <f t="shared" si="2987"/>
        <v>42.33</v>
      </c>
      <c r="M1528" t="str">
        <f t="shared" si="2976"/>
        <v/>
      </c>
      <c r="N1528" t="str">
        <f t="shared" si="2977"/>
        <v/>
      </c>
      <c r="O1528" t="str">
        <f t="shared" si="2978"/>
        <v/>
      </c>
    </row>
    <row r="1529" spans="1:25" x14ac:dyDescent="0.25">
      <c r="A1529" t="s">
        <v>101</v>
      </c>
      <c r="B1529" t="s">
        <v>76</v>
      </c>
      <c r="C1529" t="s">
        <v>79</v>
      </c>
      <c r="D1529">
        <v>0.01</v>
      </c>
      <c r="E1529" t="s">
        <v>1275</v>
      </c>
      <c r="F1529" t="s">
        <v>622</v>
      </c>
      <c r="G1529" t="str">
        <f t="shared" si="2972"/>
        <v>DL2022062</v>
      </c>
      <c r="H1529" t="str">
        <f t="shared" si="2973"/>
        <v>02</v>
      </c>
      <c r="I1529" t="str">
        <f t="shared" si="2974"/>
        <v>Aborre_02_20220907_DL2022062_MarieKruseGym</v>
      </c>
      <c r="J1529" t="str">
        <f>VLOOKUP(MID(C1529,4,6),Datasæt_Analysesystemer!$B$2:$E$69,3,FALSE)</f>
        <v>Aborre</v>
      </c>
      <c r="K1529" t="str">
        <f t="shared" si="2975"/>
        <v>EP</v>
      </c>
      <c r="L1529" s="7" t="str">
        <f t="shared" si="2987"/>
        <v>No Ct</v>
      </c>
      <c r="M1529" t="str">
        <f t="shared" si="2976"/>
        <v/>
      </c>
      <c r="N1529" t="str">
        <f t="shared" si="2977"/>
        <v/>
      </c>
      <c r="O1529" t="str">
        <f t="shared" si="2978"/>
        <v/>
      </c>
      <c r="Y1529" t="str">
        <f>O1531</f>
        <v/>
      </c>
    </row>
    <row r="1530" spans="1:25" x14ac:dyDescent="0.25">
      <c r="A1530" t="s">
        <v>29</v>
      </c>
      <c r="B1530" t="s">
        <v>23</v>
      </c>
      <c r="C1530" t="s">
        <v>30</v>
      </c>
      <c r="D1530">
        <v>0.01</v>
      </c>
      <c r="E1530">
        <v>21.79</v>
      </c>
      <c r="F1530" t="s">
        <v>622</v>
      </c>
      <c r="G1530" t="str">
        <f t="shared" si="2972"/>
        <v>DL2022062</v>
      </c>
      <c r="H1530" t="str">
        <f t="shared" si="2973"/>
        <v>03</v>
      </c>
      <c r="I1530" t="str">
        <f t="shared" si="2974"/>
        <v>Skrubbe_03_20220907_DL2022062_MarieKruseGym</v>
      </c>
      <c r="J1530" t="str">
        <f>VLOOKUP(MID(C1530,4,6),Datasæt_Analysesystemer!$B$2:$E$69,3,FALSE)</f>
        <v>Skrubbe</v>
      </c>
      <c r="K1530" t="str">
        <f t="shared" si="2975"/>
        <v>PK</v>
      </c>
      <c r="L1530" s="7">
        <f t="shared" si="2987"/>
        <v>21.79</v>
      </c>
      <c r="M1530">
        <f t="shared" si="2976"/>
        <v>21.79</v>
      </c>
      <c r="N1530">
        <f t="shared" si="2977"/>
        <v>0</v>
      </c>
      <c r="O1530">
        <f t="shared" si="2978"/>
        <v>0</v>
      </c>
      <c r="Q1530">
        <f t="shared" ref="Q1530" si="3060">IF(L1532="No Ct",0,L1532)</f>
        <v>0</v>
      </c>
      <c r="R1530">
        <f t="shared" ref="R1530" si="3061">IF(L1533="No Ct",0,L1533)</f>
        <v>0</v>
      </c>
      <c r="S1530" t="str">
        <f t="shared" ref="S1530" si="3062">IF(AND(M1530&gt;0,N1530=0),"Valid","Invalid")</f>
        <v>Valid</v>
      </c>
      <c r="T1530" t="str">
        <f t="shared" ref="T1530" si="3063">IF(OR(Q1530&gt;1,R1530&gt;1),"Present","Absent")</f>
        <v>Absent</v>
      </c>
      <c r="U1530" t="str">
        <f t="shared" ref="U1530" si="3064">IF(OR(AND(Q1530&gt;1,Q1530&lt;41),AND(R1530&gt;1,R1530&lt;41)),"Ct&lt;41","Ct&gt;41")</f>
        <v>Ct&gt;41</v>
      </c>
      <c r="V1530" t="str">
        <f t="shared" ref="V1530" si="3065">J1530</f>
        <v>Skrubbe</v>
      </c>
      <c r="W1530" t="str">
        <f t="shared" ref="W1530" si="3066">MID(F1530,10,9)</f>
        <v>DL2022062</v>
      </c>
      <c r="X1530" t="str">
        <f t="shared" ref="X1530" si="3067">W1530&amp;"_"&amp;V1530&amp;"_"&amp;S1530&amp;"_"&amp;T1530&amp;"_"&amp;U1530</f>
        <v>DL2022062_Skrubbe_Valid_Absent_Ct&gt;41</v>
      </c>
    </row>
    <row r="1531" spans="1:25" x14ac:dyDescent="0.25">
      <c r="A1531" t="s">
        <v>55</v>
      </c>
      <c r="B1531" t="s">
        <v>51</v>
      </c>
      <c r="C1531" t="s">
        <v>56</v>
      </c>
      <c r="D1531">
        <v>0.01</v>
      </c>
      <c r="E1531" t="s">
        <v>1275</v>
      </c>
      <c r="F1531" t="s">
        <v>622</v>
      </c>
      <c r="G1531" t="str">
        <f t="shared" si="2972"/>
        <v>DL2022062</v>
      </c>
      <c r="H1531" t="str">
        <f t="shared" si="2973"/>
        <v>03</v>
      </c>
      <c r="I1531" t="str">
        <f t="shared" si="2974"/>
        <v>Skrubbe_03_20220907_DL2022062_MarieKruseGym</v>
      </c>
      <c r="J1531" t="str">
        <f>VLOOKUP(MID(C1531,4,6),Datasæt_Analysesystemer!$B$2:$E$69,3,FALSE)</f>
        <v>Skrubbe</v>
      </c>
      <c r="K1531" t="str">
        <f t="shared" si="2975"/>
        <v>NK</v>
      </c>
      <c r="L1531" s="7" t="str">
        <f t="shared" si="2987"/>
        <v>No Ct</v>
      </c>
      <c r="M1531" t="str">
        <f t="shared" si="2976"/>
        <v/>
      </c>
      <c r="N1531" t="str">
        <f t="shared" si="2977"/>
        <v/>
      </c>
      <c r="O1531" t="str">
        <f t="shared" si="2978"/>
        <v/>
      </c>
    </row>
    <row r="1532" spans="1:25" x14ac:dyDescent="0.25">
      <c r="A1532" t="s">
        <v>80</v>
      </c>
      <c r="B1532" t="s">
        <v>76</v>
      </c>
      <c r="C1532" t="s">
        <v>81</v>
      </c>
      <c r="D1532">
        <v>0.01</v>
      </c>
      <c r="E1532" t="s">
        <v>1275</v>
      </c>
      <c r="F1532" t="s">
        <v>622</v>
      </c>
      <c r="G1532" t="str">
        <f t="shared" si="2972"/>
        <v>DL2022062</v>
      </c>
      <c r="H1532" t="str">
        <f t="shared" si="2973"/>
        <v>03</v>
      </c>
      <c r="I1532" t="str">
        <f t="shared" si="2974"/>
        <v>Skrubbe_03_20220907_DL2022062_MarieKruseGym</v>
      </c>
      <c r="J1532" t="str">
        <f>VLOOKUP(MID(C1532,4,6),Datasæt_Analysesystemer!$B$2:$E$69,3,FALSE)</f>
        <v>Skrubbe</v>
      </c>
      <c r="K1532" t="str">
        <f t="shared" si="2975"/>
        <v>EP</v>
      </c>
      <c r="L1532" s="7" t="str">
        <f t="shared" si="2987"/>
        <v>No Ct</v>
      </c>
      <c r="M1532" t="str">
        <f t="shared" si="2976"/>
        <v/>
      </c>
      <c r="N1532" t="str">
        <f t="shared" si="2977"/>
        <v/>
      </c>
      <c r="O1532" t="str">
        <f t="shared" si="2978"/>
        <v/>
      </c>
    </row>
    <row r="1533" spans="1:25" x14ac:dyDescent="0.25">
      <c r="A1533" t="s">
        <v>102</v>
      </c>
      <c r="B1533" t="s">
        <v>76</v>
      </c>
      <c r="C1533" t="s">
        <v>81</v>
      </c>
      <c r="D1533">
        <v>0.01</v>
      </c>
      <c r="E1533" t="s">
        <v>1275</v>
      </c>
      <c r="F1533" t="s">
        <v>622</v>
      </c>
      <c r="G1533" t="str">
        <f t="shared" si="2972"/>
        <v>DL2022062</v>
      </c>
      <c r="H1533" t="str">
        <f t="shared" si="2973"/>
        <v>03</v>
      </c>
      <c r="I1533" t="str">
        <f t="shared" si="2974"/>
        <v>Skrubbe_03_20220907_DL2022062_MarieKruseGym</v>
      </c>
      <c r="J1533" t="str">
        <f>VLOOKUP(MID(C1533,4,6),Datasæt_Analysesystemer!$B$2:$E$69,3,FALSE)</f>
        <v>Skrubbe</v>
      </c>
      <c r="K1533" t="str">
        <f t="shared" si="2975"/>
        <v>EP</v>
      </c>
      <c r="L1533" s="7" t="str">
        <f t="shared" si="2987"/>
        <v>No Ct</v>
      </c>
      <c r="M1533" t="str">
        <f t="shared" si="2976"/>
        <v/>
      </c>
      <c r="N1533" t="str">
        <f t="shared" si="2977"/>
        <v/>
      </c>
      <c r="O1533" t="str">
        <f t="shared" si="2978"/>
        <v/>
      </c>
      <c r="Y1533" t="str">
        <f>O1535</f>
        <v/>
      </c>
    </row>
    <row r="1534" spans="1:25" x14ac:dyDescent="0.25">
      <c r="A1534" t="s">
        <v>31</v>
      </c>
      <c r="B1534" t="s">
        <v>23</v>
      </c>
      <c r="C1534" t="s">
        <v>32</v>
      </c>
      <c r="D1534">
        <v>0.01</v>
      </c>
      <c r="E1534">
        <v>21.78</v>
      </c>
      <c r="F1534" t="s">
        <v>622</v>
      </c>
      <c r="G1534" t="str">
        <f t="shared" si="2972"/>
        <v>DL2022062</v>
      </c>
      <c r="H1534" t="str">
        <f t="shared" si="2973"/>
        <v>04</v>
      </c>
      <c r="I1534" t="str">
        <f t="shared" si="2974"/>
        <v>Skrubbe_04_20220907_DL2022062_MarieKruseGym</v>
      </c>
      <c r="J1534" t="str">
        <f>VLOOKUP(MID(C1534,4,6),Datasæt_Analysesystemer!$B$2:$E$69,3,FALSE)</f>
        <v>Skrubbe</v>
      </c>
      <c r="K1534" t="str">
        <f t="shared" si="2975"/>
        <v>PK</v>
      </c>
      <c r="L1534" s="7">
        <f t="shared" si="2987"/>
        <v>21.78</v>
      </c>
      <c r="M1534">
        <f t="shared" si="2976"/>
        <v>21.78</v>
      </c>
      <c r="N1534">
        <f t="shared" si="2977"/>
        <v>0</v>
      </c>
      <c r="O1534">
        <f t="shared" si="2978"/>
        <v>37.89</v>
      </c>
      <c r="Q1534">
        <f t="shared" ref="Q1534" si="3068">IF(L1536="No Ct",0,L1536)</f>
        <v>37.89</v>
      </c>
      <c r="R1534">
        <f t="shared" ref="R1534" si="3069">IF(L1537="No Ct",0,L1537)</f>
        <v>0</v>
      </c>
      <c r="S1534" t="str">
        <f t="shared" ref="S1534" si="3070">IF(AND(M1534&gt;0,N1534=0),"Valid","Invalid")</f>
        <v>Valid</v>
      </c>
      <c r="T1534" t="str">
        <f t="shared" ref="T1534" si="3071">IF(OR(Q1534&gt;1,R1534&gt;1),"Present","Absent")</f>
        <v>Present</v>
      </c>
      <c r="U1534" t="str">
        <f t="shared" ref="U1534" si="3072">IF(OR(AND(Q1534&gt;1,Q1534&lt;41),AND(R1534&gt;1,R1534&lt;41)),"Ct&lt;41","Ct&gt;41")</f>
        <v>Ct&lt;41</v>
      </c>
      <c r="V1534" t="str">
        <f t="shared" ref="V1534" si="3073">J1534</f>
        <v>Skrubbe</v>
      </c>
      <c r="W1534" t="str">
        <f t="shared" ref="W1534" si="3074">MID(F1534,10,9)</f>
        <v>DL2022062</v>
      </c>
      <c r="X1534" t="str">
        <f t="shared" ref="X1534" si="3075">W1534&amp;"_"&amp;V1534&amp;"_"&amp;S1534&amp;"_"&amp;T1534&amp;"_"&amp;U1534</f>
        <v>DL2022062_Skrubbe_Valid_Present_Ct&lt;41</v>
      </c>
    </row>
    <row r="1535" spans="1:25" x14ac:dyDescent="0.25">
      <c r="A1535" t="s">
        <v>57</v>
      </c>
      <c r="B1535" t="s">
        <v>51</v>
      </c>
      <c r="C1535" t="s">
        <v>58</v>
      </c>
      <c r="D1535">
        <v>0.01</v>
      </c>
      <c r="E1535" t="s">
        <v>1275</v>
      </c>
      <c r="F1535" t="s">
        <v>622</v>
      </c>
      <c r="G1535" t="str">
        <f t="shared" si="2972"/>
        <v>DL2022062</v>
      </c>
      <c r="H1535" t="str">
        <f t="shared" si="2973"/>
        <v>04</v>
      </c>
      <c r="I1535" t="str">
        <f t="shared" si="2974"/>
        <v>Skrubbe_04_20220907_DL2022062_MarieKruseGym</v>
      </c>
      <c r="J1535" t="str">
        <f>VLOOKUP(MID(C1535,4,6),Datasæt_Analysesystemer!$B$2:$E$69,3,FALSE)</f>
        <v>Skrubbe</v>
      </c>
      <c r="K1535" t="str">
        <f t="shared" si="2975"/>
        <v>NK</v>
      </c>
      <c r="L1535" s="7" t="str">
        <f t="shared" si="2987"/>
        <v>No Ct</v>
      </c>
      <c r="M1535" t="str">
        <f t="shared" si="2976"/>
        <v/>
      </c>
      <c r="N1535" t="str">
        <f t="shared" si="2977"/>
        <v/>
      </c>
      <c r="O1535" t="str">
        <f t="shared" si="2978"/>
        <v/>
      </c>
    </row>
    <row r="1536" spans="1:25" x14ac:dyDescent="0.25">
      <c r="A1536" t="s">
        <v>82</v>
      </c>
      <c r="B1536" t="s">
        <v>76</v>
      </c>
      <c r="C1536" t="s">
        <v>83</v>
      </c>
      <c r="D1536">
        <v>0.01</v>
      </c>
      <c r="E1536">
        <v>37.89</v>
      </c>
      <c r="F1536" t="s">
        <v>622</v>
      </c>
      <c r="G1536" t="str">
        <f t="shared" si="2972"/>
        <v>DL2022062</v>
      </c>
      <c r="H1536" t="str">
        <f t="shared" si="2973"/>
        <v>04</v>
      </c>
      <c r="I1536" t="str">
        <f t="shared" si="2974"/>
        <v>Skrubbe_04_20220907_DL2022062_MarieKruseGym</v>
      </c>
      <c r="J1536" t="str">
        <f>VLOOKUP(MID(C1536,4,6),Datasæt_Analysesystemer!$B$2:$E$69,3,FALSE)</f>
        <v>Skrubbe</v>
      </c>
      <c r="K1536" t="str">
        <f t="shared" si="2975"/>
        <v>EP</v>
      </c>
      <c r="L1536" s="7">
        <f t="shared" si="2987"/>
        <v>37.89</v>
      </c>
      <c r="M1536" t="str">
        <f t="shared" si="2976"/>
        <v/>
      </c>
      <c r="N1536" t="str">
        <f t="shared" si="2977"/>
        <v/>
      </c>
      <c r="O1536" t="str">
        <f t="shared" si="2978"/>
        <v/>
      </c>
    </row>
    <row r="1537" spans="1:25" x14ac:dyDescent="0.25">
      <c r="A1537" t="s">
        <v>103</v>
      </c>
      <c r="B1537" t="s">
        <v>76</v>
      </c>
      <c r="C1537" t="s">
        <v>83</v>
      </c>
      <c r="D1537">
        <v>0.01</v>
      </c>
      <c r="E1537" t="s">
        <v>1275</v>
      </c>
      <c r="F1537" t="s">
        <v>622</v>
      </c>
      <c r="G1537" t="str">
        <f t="shared" si="2972"/>
        <v>DL2022062</v>
      </c>
      <c r="H1537" t="str">
        <f t="shared" si="2973"/>
        <v>04</v>
      </c>
      <c r="I1537" t="str">
        <f t="shared" si="2974"/>
        <v>Skrubbe_04_20220907_DL2022062_MarieKruseGym</v>
      </c>
      <c r="J1537" t="str">
        <f>VLOOKUP(MID(C1537,4,6),Datasæt_Analysesystemer!$B$2:$E$69,3,FALSE)</f>
        <v>Skrubbe</v>
      </c>
      <c r="K1537" t="str">
        <f t="shared" si="2975"/>
        <v>EP</v>
      </c>
      <c r="L1537" s="7" t="str">
        <f t="shared" si="2987"/>
        <v>No Ct</v>
      </c>
      <c r="M1537" t="str">
        <f t="shared" si="2976"/>
        <v/>
      </c>
      <c r="N1537" t="str">
        <f t="shared" si="2977"/>
        <v/>
      </c>
      <c r="O1537" t="str">
        <f t="shared" si="2978"/>
        <v/>
      </c>
      <c r="Y1537" t="str">
        <f>O1539</f>
        <v/>
      </c>
    </row>
    <row r="1538" spans="1:25" x14ac:dyDescent="0.25">
      <c r="A1538" t="s">
        <v>33</v>
      </c>
      <c r="B1538" t="s">
        <v>23</v>
      </c>
      <c r="C1538" t="s">
        <v>34</v>
      </c>
      <c r="D1538">
        <v>0.01</v>
      </c>
      <c r="E1538">
        <v>30.13</v>
      </c>
      <c r="F1538" t="s">
        <v>622</v>
      </c>
      <c r="G1538" t="str">
        <f t="shared" si="2972"/>
        <v>DL2022062</v>
      </c>
      <c r="H1538" t="str">
        <f t="shared" si="2973"/>
        <v>05</v>
      </c>
      <c r="I1538" t="str">
        <f t="shared" si="2974"/>
        <v>Stillehavsøsters_05_20220907_DL2022062_MarieKruseGym</v>
      </c>
      <c r="J1538" t="str">
        <f>VLOOKUP(MID(C1538,4,6),Datasæt_Analysesystemer!$B$2:$E$69,3,FALSE)</f>
        <v>Stillehavsøsters</v>
      </c>
      <c r="K1538" t="str">
        <f t="shared" si="2975"/>
        <v>PK</v>
      </c>
      <c r="L1538" s="7">
        <f t="shared" si="2987"/>
        <v>30.13</v>
      </c>
      <c r="M1538">
        <f t="shared" si="2976"/>
        <v>30.13</v>
      </c>
      <c r="N1538">
        <f t="shared" si="2977"/>
        <v>0</v>
      </c>
      <c r="O1538">
        <f t="shared" si="2978"/>
        <v>0</v>
      </c>
      <c r="Q1538">
        <f t="shared" ref="Q1538" si="3076">IF(L1540="No Ct",0,L1540)</f>
        <v>0</v>
      </c>
      <c r="R1538">
        <f t="shared" ref="R1538" si="3077">IF(L1541="No Ct",0,L1541)</f>
        <v>0</v>
      </c>
      <c r="S1538" t="str">
        <f t="shared" ref="S1538" si="3078">IF(AND(M1538&gt;0,N1538=0),"Valid","Invalid")</f>
        <v>Valid</v>
      </c>
      <c r="T1538" t="str">
        <f t="shared" ref="T1538" si="3079">IF(OR(Q1538&gt;1,R1538&gt;1),"Present","Absent")</f>
        <v>Absent</v>
      </c>
      <c r="U1538" t="str">
        <f t="shared" ref="U1538" si="3080">IF(OR(AND(Q1538&gt;1,Q1538&lt;41),AND(R1538&gt;1,R1538&lt;41)),"Ct&lt;41","Ct&gt;41")</f>
        <v>Ct&gt;41</v>
      </c>
      <c r="V1538" t="str">
        <f t="shared" ref="V1538" si="3081">J1538</f>
        <v>Stillehavsøsters</v>
      </c>
      <c r="W1538" t="str">
        <f t="shared" ref="W1538" si="3082">MID(F1538,10,9)</f>
        <v>DL2022062</v>
      </c>
      <c r="X1538" t="str">
        <f t="shared" ref="X1538" si="3083">W1538&amp;"_"&amp;V1538&amp;"_"&amp;S1538&amp;"_"&amp;T1538&amp;"_"&amp;U1538</f>
        <v>DL2022062_Stillehavsøsters_Valid_Absent_Ct&gt;41</v>
      </c>
    </row>
    <row r="1539" spans="1:25" x14ac:dyDescent="0.25">
      <c r="A1539" t="s">
        <v>59</v>
      </c>
      <c r="B1539" t="s">
        <v>51</v>
      </c>
      <c r="C1539" t="s">
        <v>60</v>
      </c>
      <c r="D1539">
        <v>0.01</v>
      </c>
      <c r="E1539" t="s">
        <v>1275</v>
      </c>
      <c r="F1539" t="s">
        <v>622</v>
      </c>
      <c r="G1539" t="str">
        <f t="shared" si="2972"/>
        <v>DL2022062</v>
      </c>
      <c r="H1539" t="str">
        <f t="shared" si="2973"/>
        <v>05</v>
      </c>
      <c r="I1539" t="str">
        <f t="shared" si="2974"/>
        <v>Stillehavsøsters_05_20220907_DL2022062_MarieKruseGym</v>
      </c>
      <c r="J1539" t="str">
        <f>VLOOKUP(MID(C1539,4,6),Datasæt_Analysesystemer!$B$2:$E$69,3,FALSE)</f>
        <v>Stillehavsøsters</v>
      </c>
      <c r="K1539" t="str">
        <f t="shared" si="2975"/>
        <v>NK</v>
      </c>
      <c r="L1539" s="7" t="str">
        <f t="shared" si="2987"/>
        <v>No Ct</v>
      </c>
      <c r="M1539" t="str">
        <f t="shared" si="2976"/>
        <v/>
      </c>
      <c r="N1539" t="str">
        <f t="shared" si="2977"/>
        <v/>
      </c>
      <c r="O1539" t="str">
        <f t="shared" si="2978"/>
        <v/>
      </c>
    </row>
    <row r="1540" spans="1:25" x14ac:dyDescent="0.25">
      <c r="A1540" t="s">
        <v>84</v>
      </c>
      <c r="B1540" t="s">
        <v>76</v>
      </c>
      <c r="C1540" t="s">
        <v>85</v>
      </c>
      <c r="D1540">
        <v>0.01</v>
      </c>
      <c r="E1540" t="s">
        <v>1275</v>
      </c>
      <c r="F1540" t="s">
        <v>622</v>
      </c>
      <c r="G1540" t="str">
        <f t="shared" si="2972"/>
        <v>DL2022062</v>
      </c>
      <c r="H1540" t="str">
        <f t="shared" si="2973"/>
        <v>05</v>
      </c>
      <c r="I1540" t="str">
        <f t="shared" si="2974"/>
        <v>Stillehavsøsters_05_20220907_DL2022062_MarieKruseGym</v>
      </c>
      <c r="J1540" t="str">
        <f>VLOOKUP(MID(C1540,4,6),Datasæt_Analysesystemer!$B$2:$E$69,3,FALSE)</f>
        <v>Stillehavsøsters</v>
      </c>
      <c r="K1540" t="str">
        <f t="shared" si="2975"/>
        <v>EP</v>
      </c>
      <c r="L1540" s="7" t="str">
        <f t="shared" si="2987"/>
        <v>No Ct</v>
      </c>
      <c r="M1540" t="str">
        <f t="shared" si="2976"/>
        <v/>
      </c>
      <c r="N1540" t="str">
        <f t="shared" si="2977"/>
        <v/>
      </c>
      <c r="O1540" t="str">
        <f t="shared" si="2978"/>
        <v/>
      </c>
    </row>
    <row r="1541" spans="1:25" x14ac:dyDescent="0.25">
      <c r="A1541" t="s">
        <v>104</v>
      </c>
      <c r="B1541" t="s">
        <v>76</v>
      </c>
      <c r="C1541" t="s">
        <v>85</v>
      </c>
      <c r="D1541">
        <v>0.01</v>
      </c>
      <c r="E1541" t="s">
        <v>1275</v>
      </c>
      <c r="F1541" t="s">
        <v>622</v>
      </c>
      <c r="G1541" t="str">
        <f t="shared" si="2972"/>
        <v>DL2022062</v>
      </c>
      <c r="H1541" t="str">
        <f t="shared" si="2973"/>
        <v>05</v>
      </c>
      <c r="I1541" t="str">
        <f t="shared" si="2974"/>
        <v>Stillehavsøsters_05_20220907_DL2022062_MarieKruseGym</v>
      </c>
      <c r="J1541" t="str">
        <f>VLOOKUP(MID(C1541,4,6),Datasæt_Analysesystemer!$B$2:$E$69,3,FALSE)</f>
        <v>Stillehavsøsters</v>
      </c>
      <c r="K1541" t="str">
        <f t="shared" si="2975"/>
        <v>EP</v>
      </c>
      <c r="L1541" s="7" t="str">
        <f t="shared" si="2987"/>
        <v>No Ct</v>
      </c>
      <c r="M1541" t="str">
        <f t="shared" si="2976"/>
        <v/>
      </c>
      <c r="N1541" t="str">
        <f t="shared" si="2977"/>
        <v/>
      </c>
      <c r="O1541" t="str">
        <f t="shared" si="2978"/>
        <v/>
      </c>
      <c r="Y1541" t="str">
        <f>O1543</f>
        <v/>
      </c>
    </row>
    <row r="1542" spans="1:25" x14ac:dyDescent="0.25">
      <c r="A1542" t="s">
        <v>35</v>
      </c>
      <c r="B1542" t="s">
        <v>23</v>
      </c>
      <c r="C1542" t="s">
        <v>36</v>
      </c>
      <c r="D1542">
        <v>0.01</v>
      </c>
      <c r="E1542">
        <v>30.48</v>
      </c>
      <c r="F1542" t="s">
        <v>622</v>
      </c>
      <c r="G1542" t="str">
        <f t="shared" si="2972"/>
        <v>DL2022062</v>
      </c>
      <c r="H1542" t="str">
        <f t="shared" si="2973"/>
        <v>06</v>
      </c>
      <c r="I1542" t="str">
        <f t="shared" si="2974"/>
        <v>Stillehavsøsters_06_20220907_DL2022062_MarieKruseGym</v>
      </c>
      <c r="J1542" t="str">
        <f>VLOOKUP(MID(C1542,4,6),Datasæt_Analysesystemer!$B$2:$E$69,3,FALSE)</f>
        <v>Stillehavsøsters</v>
      </c>
      <c r="K1542" t="str">
        <f t="shared" si="2975"/>
        <v>PK</v>
      </c>
      <c r="L1542" s="7">
        <f t="shared" si="2987"/>
        <v>30.48</v>
      </c>
      <c r="M1542">
        <f t="shared" si="2976"/>
        <v>30.48</v>
      </c>
      <c r="N1542">
        <f t="shared" si="2977"/>
        <v>0</v>
      </c>
      <c r="O1542">
        <f t="shared" si="2978"/>
        <v>0</v>
      </c>
      <c r="Q1542">
        <f t="shared" ref="Q1542" si="3084">IF(L1544="No Ct",0,L1544)</f>
        <v>0</v>
      </c>
      <c r="R1542">
        <f t="shared" ref="R1542" si="3085">IF(L1545="No Ct",0,L1545)</f>
        <v>0</v>
      </c>
      <c r="S1542" t="str">
        <f t="shared" ref="S1542" si="3086">IF(AND(M1542&gt;0,N1542=0),"Valid","Invalid")</f>
        <v>Valid</v>
      </c>
      <c r="T1542" t="str">
        <f t="shared" ref="T1542" si="3087">IF(OR(Q1542&gt;1,R1542&gt;1),"Present","Absent")</f>
        <v>Absent</v>
      </c>
      <c r="U1542" t="str">
        <f t="shared" ref="U1542" si="3088">IF(OR(AND(Q1542&gt;1,Q1542&lt;41),AND(R1542&gt;1,R1542&lt;41)),"Ct&lt;41","Ct&gt;41")</f>
        <v>Ct&gt;41</v>
      </c>
      <c r="V1542" t="str">
        <f t="shared" ref="V1542" si="3089">J1542</f>
        <v>Stillehavsøsters</v>
      </c>
      <c r="W1542" t="str">
        <f t="shared" ref="W1542" si="3090">MID(F1542,10,9)</f>
        <v>DL2022062</v>
      </c>
      <c r="X1542" t="str">
        <f t="shared" ref="X1542" si="3091">W1542&amp;"_"&amp;V1542&amp;"_"&amp;S1542&amp;"_"&amp;T1542&amp;"_"&amp;U1542</f>
        <v>DL2022062_Stillehavsøsters_Valid_Absent_Ct&gt;41</v>
      </c>
    </row>
    <row r="1543" spans="1:25" x14ac:dyDescent="0.25">
      <c r="A1543" t="s">
        <v>61</v>
      </c>
      <c r="B1543" t="s">
        <v>51</v>
      </c>
      <c r="C1543" t="s">
        <v>62</v>
      </c>
      <c r="D1543">
        <v>0.01</v>
      </c>
      <c r="E1543" t="s">
        <v>1275</v>
      </c>
      <c r="F1543" t="s">
        <v>622</v>
      </c>
      <c r="G1543" t="str">
        <f t="shared" si="2972"/>
        <v>DL2022062</v>
      </c>
      <c r="H1543" t="str">
        <f t="shared" si="2973"/>
        <v>06</v>
      </c>
      <c r="I1543" t="str">
        <f t="shared" si="2974"/>
        <v>Stillehavsøsters_06_20220907_DL2022062_MarieKruseGym</v>
      </c>
      <c r="J1543" t="str">
        <f>VLOOKUP(MID(C1543,4,6),Datasæt_Analysesystemer!$B$2:$E$69,3,FALSE)</f>
        <v>Stillehavsøsters</v>
      </c>
      <c r="K1543" t="str">
        <f t="shared" si="2975"/>
        <v>NK</v>
      </c>
      <c r="L1543" s="7" t="str">
        <f t="shared" si="2987"/>
        <v>No Ct</v>
      </c>
      <c r="M1543" t="str">
        <f t="shared" si="2976"/>
        <v/>
      </c>
      <c r="N1543" t="str">
        <f t="shared" si="2977"/>
        <v/>
      </c>
      <c r="O1543" t="str">
        <f t="shared" si="2978"/>
        <v/>
      </c>
    </row>
    <row r="1544" spans="1:25" x14ac:dyDescent="0.25">
      <c r="A1544" t="s">
        <v>86</v>
      </c>
      <c r="B1544" t="s">
        <v>76</v>
      </c>
      <c r="C1544" t="s">
        <v>87</v>
      </c>
      <c r="D1544">
        <v>0.01</v>
      </c>
      <c r="E1544" t="s">
        <v>1275</v>
      </c>
      <c r="F1544" t="s">
        <v>622</v>
      </c>
      <c r="G1544" t="str">
        <f t="shared" si="2972"/>
        <v>DL2022062</v>
      </c>
      <c r="H1544" t="str">
        <f t="shared" si="2973"/>
        <v>06</v>
      </c>
      <c r="I1544" t="str">
        <f t="shared" si="2974"/>
        <v>Stillehavsøsters_06_20220907_DL2022062_MarieKruseGym</v>
      </c>
      <c r="J1544" t="str">
        <f>VLOOKUP(MID(C1544,4,6),Datasæt_Analysesystemer!$B$2:$E$69,3,FALSE)</f>
        <v>Stillehavsøsters</v>
      </c>
      <c r="K1544" t="str">
        <f t="shared" si="2975"/>
        <v>EP</v>
      </c>
      <c r="L1544" s="7" t="str">
        <f t="shared" si="2987"/>
        <v>No Ct</v>
      </c>
      <c r="M1544" t="str">
        <f t="shared" si="2976"/>
        <v/>
      </c>
      <c r="N1544" t="str">
        <f t="shared" si="2977"/>
        <v/>
      </c>
      <c r="O1544" t="str">
        <f t="shared" si="2978"/>
        <v/>
      </c>
    </row>
    <row r="1545" spans="1:25" x14ac:dyDescent="0.25">
      <c r="A1545" t="s">
        <v>105</v>
      </c>
      <c r="B1545" t="s">
        <v>76</v>
      </c>
      <c r="C1545" t="s">
        <v>87</v>
      </c>
      <c r="D1545">
        <v>0.01</v>
      </c>
      <c r="E1545" t="s">
        <v>1275</v>
      </c>
      <c r="F1545" t="s">
        <v>622</v>
      </c>
      <c r="G1545" t="str">
        <f t="shared" si="2972"/>
        <v>DL2022062</v>
      </c>
      <c r="H1545" t="str">
        <f t="shared" si="2973"/>
        <v>06</v>
      </c>
      <c r="I1545" t="str">
        <f t="shared" si="2974"/>
        <v>Stillehavsøsters_06_20220907_DL2022062_MarieKruseGym</v>
      </c>
      <c r="J1545" t="str">
        <f>VLOOKUP(MID(C1545,4,6),Datasæt_Analysesystemer!$B$2:$E$69,3,FALSE)</f>
        <v>Stillehavsøsters</v>
      </c>
      <c r="K1545" t="str">
        <f t="shared" si="2975"/>
        <v>EP</v>
      </c>
      <c r="L1545" s="7" t="str">
        <f t="shared" si="2987"/>
        <v>No Ct</v>
      </c>
      <c r="M1545" t="str">
        <f t="shared" si="2976"/>
        <v/>
      </c>
      <c r="N1545" t="str">
        <f t="shared" si="2977"/>
        <v/>
      </c>
      <c r="O1545" t="str">
        <f t="shared" si="2978"/>
        <v/>
      </c>
      <c r="Y1545" t="str">
        <f>O1547</f>
        <v/>
      </c>
    </row>
    <row r="1546" spans="1:25" x14ac:dyDescent="0.25">
      <c r="A1546" t="s">
        <v>37</v>
      </c>
      <c r="B1546" t="s">
        <v>23</v>
      </c>
      <c r="C1546" t="s">
        <v>38</v>
      </c>
      <c r="D1546">
        <v>0.01</v>
      </c>
      <c r="E1546" t="s">
        <v>1275</v>
      </c>
      <c r="F1546" t="s">
        <v>622</v>
      </c>
      <c r="G1546" t="str">
        <f t="shared" si="2972"/>
        <v>DL2022062</v>
      </c>
      <c r="H1546" t="str">
        <f t="shared" si="2973"/>
        <v>07</v>
      </c>
      <c r="I1546" t="str">
        <f t="shared" si="2974"/>
        <v>Odder_07_20220907_DL2022062_MarieKruseGym</v>
      </c>
      <c r="J1546" t="str">
        <f>VLOOKUP(MID(C1546,4,6),Datasæt_Analysesystemer!$B$2:$E$69,3,FALSE)</f>
        <v>Odder</v>
      </c>
      <c r="K1546" t="str">
        <f t="shared" si="2975"/>
        <v>PK</v>
      </c>
      <c r="L1546" s="7" t="str">
        <f t="shared" si="2987"/>
        <v>No Ct</v>
      </c>
      <c r="M1546">
        <f t="shared" si="2976"/>
        <v>0</v>
      </c>
      <c r="N1546">
        <f t="shared" si="2977"/>
        <v>0</v>
      </c>
      <c r="O1546">
        <f t="shared" si="2978"/>
        <v>0</v>
      </c>
      <c r="Q1546">
        <f t="shared" ref="Q1546" si="3092">IF(L1548="No Ct",0,L1548)</f>
        <v>0</v>
      </c>
      <c r="R1546">
        <f t="shared" ref="R1546" si="3093">IF(L1549="No Ct",0,L1549)</f>
        <v>0</v>
      </c>
      <c r="S1546" t="str">
        <f t="shared" ref="S1546" si="3094">IF(AND(M1546&gt;0,N1546=0),"Valid","Invalid")</f>
        <v>Invalid</v>
      </c>
      <c r="T1546" t="str">
        <f t="shared" ref="T1546" si="3095">IF(OR(Q1546&gt;1,R1546&gt;1),"Present","Absent")</f>
        <v>Absent</v>
      </c>
      <c r="U1546" t="str">
        <f t="shared" ref="U1546" si="3096">IF(OR(AND(Q1546&gt;1,Q1546&lt;41),AND(R1546&gt;1,R1546&lt;41)),"Ct&lt;41","Ct&gt;41")</f>
        <v>Ct&gt;41</v>
      </c>
      <c r="V1546" t="str">
        <f t="shared" ref="V1546" si="3097">J1546</f>
        <v>Odder</v>
      </c>
      <c r="W1546" t="str">
        <f t="shared" ref="W1546" si="3098">MID(F1546,10,9)</f>
        <v>DL2022062</v>
      </c>
      <c r="X1546" t="str">
        <f t="shared" ref="X1546" si="3099">W1546&amp;"_"&amp;V1546&amp;"_"&amp;S1546&amp;"_"&amp;T1546&amp;"_"&amp;U1546</f>
        <v>DL2022062_Odder_Invalid_Absent_Ct&gt;41</v>
      </c>
    </row>
    <row r="1547" spans="1:25" x14ac:dyDescent="0.25">
      <c r="A1547" t="s">
        <v>63</v>
      </c>
      <c r="B1547" t="s">
        <v>51</v>
      </c>
      <c r="C1547" t="s">
        <v>64</v>
      </c>
      <c r="D1547">
        <v>0.01</v>
      </c>
      <c r="E1547" t="s">
        <v>1275</v>
      </c>
      <c r="F1547" t="s">
        <v>622</v>
      </c>
      <c r="G1547" t="str">
        <f t="shared" si="2972"/>
        <v>DL2022062</v>
      </c>
      <c r="H1547" t="str">
        <f t="shared" si="2973"/>
        <v>07</v>
      </c>
      <c r="I1547" t="str">
        <f t="shared" si="2974"/>
        <v>Odder_07_20220907_DL2022062_MarieKruseGym</v>
      </c>
      <c r="J1547" t="str">
        <f>VLOOKUP(MID(C1547,4,6),Datasæt_Analysesystemer!$B$2:$E$69,3,FALSE)</f>
        <v>Odder</v>
      </c>
      <c r="K1547" t="str">
        <f t="shared" si="2975"/>
        <v>NK</v>
      </c>
      <c r="L1547" s="7" t="str">
        <f t="shared" si="2987"/>
        <v>No Ct</v>
      </c>
      <c r="M1547" t="str">
        <f t="shared" si="2976"/>
        <v/>
      </c>
      <c r="N1547" t="str">
        <f t="shared" si="2977"/>
        <v/>
      </c>
      <c r="O1547" t="str">
        <f t="shared" si="2978"/>
        <v/>
      </c>
    </row>
    <row r="1548" spans="1:25" x14ac:dyDescent="0.25">
      <c r="A1548" t="s">
        <v>88</v>
      </c>
      <c r="B1548" t="s">
        <v>76</v>
      </c>
      <c r="C1548" t="s">
        <v>89</v>
      </c>
      <c r="D1548">
        <v>0.01</v>
      </c>
      <c r="E1548" t="s">
        <v>1275</v>
      </c>
      <c r="F1548" t="s">
        <v>622</v>
      </c>
      <c r="G1548" t="str">
        <f t="shared" si="2972"/>
        <v>DL2022062</v>
      </c>
      <c r="H1548" t="str">
        <f t="shared" si="2973"/>
        <v>07</v>
      </c>
      <c r="I1548" t="str">
        <f t="shared" si="2974"/>
        <v>Odder_07_20220907_DL2022062_MarieKruseGym</v>
      </c>
      <c r="J1548" t="str">
        <f>VLOOKUP(MID(C1548,4,6),Datasæt_Analysesystemer!$B$2:$E$69,3,FALSE)</f>
        <v>Odder</v>
      </c>
      <c r="K1548" t="str">
        <f t="shared" si="2975"/>
        <v>EP</v>
      </c>
      <c r="L1548" s="7" t="str">
        <f t="shared" si="2987"/>
        <v>No Ct</v>
      </c>
      <c r="M1548" t="str">
        <f t="shared" si="2976"/>
        <v/>
      </c>
      <c r="N1548" t="str">
        <f t="shared" si="2977"/>
        <v/>
      </c>
      <c r="O1548" t="str">
        <f t="shared" si="2978"/>
        <v/>
      </c>
    </row>
    <row r="1549" spans="1:25" x14ac:dyDescent="0.25">
      <c r="A1549" t="s">
        <v>106</v>
      </c>
      <c r="B1549" t="s">
        <v>76</v>
      </c>
      <c r="C1549" t="s">
        <v>89</v>
      </c>
      <c r="D1549">
        <v>0.01</v>
      </c>
      <c r="E1549" t="s">
        <v>1275</v>
      </c>
      <c r="F1549" t="s">
        <v>622</v>
      </c>
      <c r="G1549" t="str">
        <f t="shared" si="2972"/>
        <v>DL2022062</v>
      </c>
      <c r="H1549" t="str">
        <f t="shared" si="2973"/>
        <v>07</v>
      </c>
      <c r="I1549" t="str">
        <f t="shared" si="2974"/>
        <v>Odder_07_20220907_DL2022062_MarieKruseGym</v>
      </c>
      <c r="J1549" t="str">
        <f>VLOOKUP(MID(C1549,4,6),Datasæt_Analysesystemer!$B$2:$E$69,3,FALSE)</f>
        <v>Odder</v>
      </c>
      <c r="K1549" t="str">
        <f t="shared" si="2975"/>
        <v>EP</v>
      </c>
      <c r="L1549" s="7" t="str">
        <f t="shared" si="2987"/>
        <v>No Ct</v>
      </c>
      <c r="M1549" t="str">
        <f t="shared" si="2976"/>
        <v/>
      </c>
      <c r="N1549" t="str">
        <f t="shared" si="2977"/>
        <v/>
      </c>
      <c r="O1549" t="str">
        <f t="shared" si="2978"/>
        <v/>
      </c>
      <c r="Y1549" t="str">
        <f>O1551</f>
        <v/>
      </c>
    </row>
    <row r="1550" spans="1:25" x14ac:dyDescent="0.25">
      <c r="A1550" t="s">
        <v>40</v>
      </c>
      <c r="B1550" t="s">
        <v>23</v>
      </c>
      <c r="C1550" t="s">
        <v>41</v>
      </c>
      <c r="D1550">
        <v>0.01</v>
      </c>
      <c r="E1550" t="s">
        <v>1275</v>
      </c>
      <c r="F1550" t="s">
        <v>622</v>
      </c>
      <c r="G1550" t="str">
        <f t="shared" si="2972"/>
        <v>DL2022062</v>
      </c>
      <c r="H1550" t="str">
        <f t="shared" si="2973"/>
        <v>08</v>
      </c>
      <c r="I1550" t="str">
        <f t="shared" si="2974"/>
        <v>Odder_08_20220907_DL2022062_MarieKruseGym</v>
      </c>
      <c r="J1550" t="str">
        <f>VLOOKUP(MID(C1550,4,6),Datasæt_Analysesystemer!$B$2:$E$69,3,FALSE)</f>
        <v>Odder</v>
      </c>
      <c r="K1550" t="str">
        <f t="shared" si="2975"/>
        <v>PK</v>
      </c>
      <c r="L1550" s="7" t="str">
        <f t="shared" si="2987"/>
        <v>No Ct</v>
      </c>
      <c r="M1550">
        <f t="shared" si="2976"/>
        <v>0</v>
      </c>
      <c r="N1550">
        <f t="shared" si="2977"/>
        <v>0</v>
      </c>
      <c r="O1550">
        <f t="shared" si="2978"/>
        <v>0</v>
      </c>
      <c r="Q1550">
        <f t="shared" ref="Q1550" si="3100">IF(L1552="No Ct",0,L1552)</f>
        <v>0</v>
      </c>
      <c r="R1550">
        <f t="shared" ref="R1550" si="3101">IF(L1553="No Ct",0,L1553)</f>
        <v>0</v>
      </c>
      <c r="S1550" t="str">
        <f t="shared" ref="S1550" si="3102">IF(AND(M1550&gt;0,N1550=0),"Valid","Invalid")</f>
        <v>Invalid</v>
      </c>
      <c r="T1550" t="str">
        <f t="shared" ref="T1550" si="3103">IF(OR(Q1550&gt;1,R1550&gt;1),"Present","Absent")</f>
        <v>Absent</v>
      </c>
      <c r="U1550" t="str">
        <f t="shared" ref="U1550" si="3104">IF(OR(AND(Q1550&gt;1,Q1550&lt;41),AND(R1550&gt;1,R1550&lt;41)),"Ct&lt;41","Ct&gt;41")</f>
        <v>Ct&gt;41</v>
      </c>
      <c r="V1550" t="str">
        <f t="shared" ref="V1550" si="3105">J1550</f>
        <v>Odder</v>
      </c>
      <c r="W1550" t="str">
        <f t="shared" ref="W1550" si="3106">MID(F1550,10,9)</f>
        <v>DL2022062</v>
      </c>
      <c r="X1550" t="str">
        <f t="shared" ref="X1550" si="3107">W1550&amp;"_"&amp;V1550&amp;"_"&amp;S1550&amp;"_"&amp;T1550&amp;"_"&amp;U1550</f>
        <v>DL2022062_Odder_Invalid_Absent_Ct&gt;41</v>
      </c>
    </row>
    <row r="1551" spans="1:25" x14ac:dyDescent="0.25">
      <c r="A1551" t="s">
        <v>65</v>
      </c>
      <c r="B1551" t="s">
        <v>51</v>
      </c>
      <c r="C1551" t="s">
        <v>66</v>
      </c>
      <c r="D1551">
        <v>0.01</v>
      </c>
      <c r="E1551" t="s">
        <v>1275</v>
      </c>
      <c r="F1551" t="s">
        <v>622</v>
      </c>
      <c r="G1551" t="str">
        <f t="shared" si="2972"/>
        <v>DL2022062</v>
      </c>
      <c r="H1551" t="str">
        <f t="shared" si="2973"/>
        <v>08</v>
      </c>
      <c r="I1551" t="str">
        <f t="shared" si="2974"/>
        <v>Odder_08_20220907_DL2022062_MarieKruseGym</v>
      </c>
      <c r="J1551" t="str">
        <f>VLOOKUP(MID(C1551,4,6),Datasæt_Analysesystemer!$B$2:$E$69,3,FALSE)</f>
        <v>Odder</v>
      </c>
      <c r="K1551" t="str">
        <f t="shared" si="2975"/>
        <v>NK</v>
      </c>
      <c r="L1551" s="7" t="str">
        <f t="shared" si="2987"/>
        <v>No Ct</v>
      </c>
      <c r="M1551" t="str">
        <f t="shared" si="2976"/>
        <v/>
      </c>
      <c r="N1551" t="str">
        <f t="shared" si="2977"/>
        <v/>
      </c>
      <c r="O1551" t="str">
        <f t="shared" si="2978"/>
        <v/>
      </c>
    </row>
    <row r="1552" spans="1:25" x14ac:dyDescent="0.25">
      <c r="A1552" t="s">
        <v>90</v>
      </c>
      <c r="B1552" t="s">
        <v>76</v>
      </c>
      <c r="C1552" t="s">
        <v>91</v>
      </c>
      <c r="D1552">
        <v>0.01</v>
      </c>
      <c r="E1552" t="s">
        <v>1275</v>
      </c>
      <c r="F1552" t="s">
        <v>622</v>
      </c>
      <c r="G1552" t="str">
        <f t="shared" si="2972"/>
        <v>DL2022062</v>
      </c>
      <c r="H1552" t="str">
        <f t="shared" si="2973"/>
        <v>08</v>
      </c>
      <c r="I1552" t="str">
        <f t="shared" si="2974"/>
        <v>Odder_08_20220907_DL2022062_MarieKruseGym</v>
      </c>
      <c r="J1552" t="str">
        <f>VLOOKUP(MID(C1552,4,6),Datasæt_Analysesystemer!$B$2:$E$69,3,FALSE)</f>
        <v>Odder</v>
      </c>
      <c r="K1552" t="str">
        <f t="shared" si="2975"/>
        <v>EP</v>
      </c>
      <c r="L1552" s="7" t="str">
        <f t="shared" si="2987"/>
        <v>No Ct</v>
      </c>
      <c r="M1552" t="str">
        <f t="shared" si="2976"/>
        <v/>
      </c>
      <c r="N1552" t="str">
        <f t="shared" si="2977"/>
        <v/>
      </c>
      <c r="O1552" t="str">
        <f t="shared" si="2978"/>
        <v/>
      </c>
    </row>
    <row r="1553" spans="1:25" x14ac:dyDescent="0.25">
      <c r="A1553" t="s">
        <v>107</v>
      </c>
      <c r="B1553" t="s">
        <v>76</v>
      </c>
      <c r="C1553" t="s">
        <v>91</v>
      </c>
      <c r="D1553">
        <v>0.01</v>
      </c>
      <c r="E1553" t="s">
        <v>1275</v>
      </c>
      <c r="F1553" t="s">
        <v>622</v>
      </c>
      <c r="G1553" t="str">
        <f t="shared" si="2972"/>
        <v>DL2022062</v>
      </c>
      <c r="H1553" t="str">
        <f t="shared" si="2973"/>
        <v>08</v>
      </c>
      <c r="I1553" t="str">
        <f t="shared" si="2974"/>
        <v>Odder_08_20220907_DL2022062_MarieKruseGym</v>
      </c>
      <c r="J1553" t="str">
        <f>VLOOKUP(MID(C1553,4,6),Datasæt_Analysesystemer!$B$2:$E$69,3,FALSE)</f>
        <v>Odder</v>
      </c>
      <c r="K1553" t="str">
        <f t="shared" si="2975"/>
        <v>EP</v>
      </c>
      <c r="L1553" s="7" t="str">
        <f t="shared" si="2987"/>
        <v>No Ct</v>
      </c>
      <c r="M1553" t="str">
        <f t="shared" si="2976"/>
        <v/>
      </c>
      <c r="N1553" t="str">
        <f t="shared" si="2977"/>
        <v/>
      </c>
      <c r="O1553" t="str">
        <f t="shared" si="2978"/>
        <v/>
      </c>
      <c r="Y1553" t="str">
        <f>O1555</f>
        <v/>
      </c>
    </row>
    <row r="1554" spans="1:25" x14ac:dyDescent="0.25">
      <c r="A1554" t="s">
        <v>42</v>
      </c>
      <c r="B1554" t="s">
        <v>23</v>
      </c>
      <c r="C1554" t="s">
        <v>43</v>
      </c>
      <c r="D1554">
        <v>0.01</v>
      </c>
      <c r="E1554">
        <v>25.03</v>
      </c>
      <c r="F1554" t="s">
        <v>622</v>
      </c>
      <c r="G1554" t="str">
        <f t="shared" ref="G1554:G1617" si="3108">MID(F1554,10,9)</f>
        <v>DL2022062</v>
      </c>
      <c r="H1554" t="str">
        <f t="shared" ref="H1554:H1617" si="3109">LEFT(C1554,2)</f>
        <v>09</v>
      </c>
      <c r="I1554" t="str">
        <f t="shared" ref="I1554:I1617" si="3110">J1554&amp;"_"&amp;H1554&amp;"_"&amp;F1554</f>
        <v>Blå svømmekrabbe_09_20220907_DL2022062_MarieKruseGym</v>
      </c>
      <c r="J1554" t="str">
        <f>VLOOKUP(MID(C1554,4,6),Datasæt_Analysesystemer!$B$2:$E$69,3,FALSE)</f>
        <v>Blå svømmekrabbe</v>
      </c>
      <c r="K1554" t="str">
        <f t="shared" ref="K1554:K1617" si="3111">RIGHT(C1554,2)</f>
        <v>PK</v>
      </c>
      <c r="L1554" s="7">
        <f t="shared" si="2987"/>
        <v>25.03</v>
      </c>
      <c r="M1554">
        <f t="shared" ref="M1554:M1617" si="3112">IF(K1554="PK",SUMIFS(L:L,K:K,"PK",I:I,I1554),"")</f>
        <v>25.03</v>
      </c>
      <c r="N1554">
        <f t="shared" ref="N1554:N1617" si="3113">IF(K1554="PK",SUMIFS(L:L,K:K,"NK",I:I,I1554),"")</f>
        <v>0</v>
      </c>
      <c r="O1554">
        <f t="shared" ref="O1554:O1617" si="3114">IF(K1554="PK",SUMIFS(L:L,K:K,"EP",I:I,I1554),"")</f>
        <v>0</v>
      </c>
      <c r="Q1554">
        <f t="shared" ref="Q1554" si="3115">IF(L1556="No Ct",0,L1556)</f>
        <v>0</v>
      </c>
      <c r="R1554">
        <f t="shared" ref="R1554" si="3116">IF(L1557="No Ct",0,L1557)</f>
        <v>0</v>
      </c>
      <c r="S1554" t="str">
        <f t="shared" ref="S1554" si="3117">IF(AND(M1554&gt;0,N1554=0),"Valid","Invalid")</f>
        <v>Valid</v>
      </c>
      <c r="T1554" t="str">
        <f t="shared" ref="T1554" si="3118">IF(OR(Q1554&gt;1,R1554&gt;1),"Present","Absent")</f>
        <v>Absent</v>
      </c>
      <c r="U1554" t="str">
        <f t="shared" ref="U1554" si="3119">IF(OR(AND(Q1554&gt;1,Q1554&lt;41),AND(R1554&gt;1,R1554&lt;41)),"Ct&lt;41","Ct&gt;41")</f>
        <v>Ct&gt;41</v>
      </c>
      <c r="V1554" t="str">
        <f t="shared" ref="V1554" si="3120">J1554</f>
        <v>Blå svømmekrabbe</v>
      </c>
      <c r="W1554" t="str">
        <f t="shared" ref="W1554" si="3121">MID(F1554,10,9)</f>
        <v>DL2022062</v>
      </c>
      <c r="X1554" t="str">
        <f t="shared" ref="X1554" si="3122">W1554&amp;"_"&amp;V1554&amp;"_"&amp;S1554&amp;"_"&amp;T1554&amp;"_"&amp;U1554</f>
        <v>DL2022062_Blå svømmekrabbe_Valid_Absent_Ct&gt;41</v>
      </c>
    </row>
    <row r="1555" spans="1:25" x14ac:dyDescent="0.25">
      <c r="A1555" t="s">
        <v>67</v>
      </c>
      <c r="B1555" t="s">
        <v>51</v>
      </c>
      <c r="C1555" t="s">
        <v>68</v>
      </c>
      <c r="D1555">
        <v>0.01</v>
      </c>
      <c r="E1555" t="s">
        <v>1275</v>
      </c>
      <c r="F1555" t="s">
        <v>622</v>
      </c>
      <c r="G1555" t="str">
        <f t="shared" si="3108"/>
        <v>DL2022062</v>
      </c>
      <c r="H1555" t="str">
        <f t="shared" si="3109"/>
        <v>09</v>
      </c>
      <c r="I1555" t="str">
        <f t="shared" si="3110"/>
        <v>Blå svømmekrabbe_09_20220907_DL2022062_MarieKruseGym</v>
      </c>
      <c r="J1555" t="str">
        <f>VLOOKUP(MID(C1555,4,6),Datasæt_Analysesystemer!$B$2:$E$69,3,FALSE)</f>
        <v>Blå svømmekrabbe</v>
      </c>
      <c r="K1555" t="str">
        <f t="shared" si="3111"/>
        <v>NK</v>
      </c>
      <c r="L1555" s="7" t="str">
        <f t="shared" ref="L1555:L1618" si="3123">IF(TRIM(E1555)="No Ct","No Ct",E1555)</f>
        <v>No Ct</v>
      </c>
      <c r="M1555" t="str">
        <f t="shared" si="3112"/>
        <v/>
      </c>
      <c r="N1555" t="str">
        <f t="shared" si="3113"/>
        <v/>
      </c>
      <c r="O1555" t="str">
        <f t="shared" si="3114"/>
        <v/>
      </c>
    </row>
    <row r="1556" spans="1:25" x14ac:dyDescent="0.25">
      <c r="A1556" t="s">
        <v>92</v>
      </c>
      <c r="B1556" t="s">
        <v>76</v>
      </c>
      <c r="C1556" t="s">
        <v>93</v>
      </c>
      <c r="D1556">
        <v>0.01</v>
      </c>
      <c r="E1556" t="s">
        <v>1275</v>
      </c>
      <c r="F1556" t="s">
        <v>622</v>
      </c>
      <c r="G1556" t="str">
        <f t="shared" si="3108"/>
        <v>DL2022062</v>
      </c>
      <c r="H1556" t="str">
        <f t="shared" si="3109"/>
        <v>09</v>
      </c>
      <c r="I1556" t="str">
        <f t="shared" si="3110"/>
        <v>Blå svømmekrabbe_09_20220907_DL2022062_MarieKruseGym</v>
      </c>
      <c r="J1556" t="str">
        <f>VLOOKUP(MID(C1556,4,6),Datasæt_Analysesystemer!$B$2:$E$69,3,FALSE)</f>
        <v>Blå svømmekrabbe</v>
      </c>
      <c r="K1556" t="str">
        <f t="shared" si="3111"/>
        <v>EP</v>
      </c>
      <c r="L1556" s="7" t="str">
        <f t="shared" si="3123"/>
        <v>No Ct</v>
      </c>
      <c r="M1556" t="str">
        <f t="shared" si="3112"/>
        <v/>
      </c>
      <c r="N1556" t="str">
        <f t="shared" si="3113"/>
        <v/>
      </c>
      <c r="O1556" t="str">
        <f t="shared" si="3114"/>
        <v/>
      </c>
    </row>
    <row r="1557" spans="1:25" x14ac:dyDescent="0.25">
      <c r="A1557" t="s">
        <v>108</v>
      </c>
      <c r="B1557" t="s">
        <v>76</v>
      </c>
      <c r="C1557" t="s">
        <v>93</v>
      </c>
      <c r="D1557">
        <v>0.01</v>
      </c>
      <c r="E1557" t="s">
        <v>1275</v>
      </c>
      <c r="F1557" t="s">
        <v>622</v>
      </c>
      <c r="G1557" t="str">
        <f t="shared" si="3108"/>
        <v>DL2022062</v>
      </c>
      <c r="H1557" t="str">
        <f t="shared" si="3109"/>
        <v>09</v>
      </c>
      <c r="I1557" t="str">
        <f t="shared" si="3110"/>
        <v>Blå svømmekrabbe_09_20220907_DL2022062_MarieKruseGym</v>
      </c>
      <c r="J1557" t="str">
        <f>VLOOKUP(MID(C1557,4,6),Datasæt_Analysesystemer!$B$2:$E$69,3,FALSE)</f>
        <v>Blå svømmekrabbe</v>
      </c>
      <c r="K1557" t="str">
        <f t="shared" si="3111"/>
        <v>EP</v>
      </c>
      <c r="L1557" s="7" t="str">
        <f t="shared" si="3123"/>
        <v>No Ct</v>
      </c>
      <c r="M1557" t="str">
        <f t="shared" si="3112"/>
        <v/>
      </c>
      <c r="N1557" t="str">
        <f t="shared" si="3113"/>
        <v/>
      </c>
      <c r="O1557" t="str">
        <f t="shared" si="3114"/>
        <v/>
      </c>
      <c r="Y1557" t="str">
        <f>O1559</f>
        <v/>
      </c>
    </row>
    <row r="1558" spans="1:25" x14ac:dyDescent="0.25">
      <c r="A1558" t="s">
        <v>44</v>
      </c>
      <c r="B1558" t="s">
        <v>23</v>
      </c>
      <c r="C1558" t="s">
        <v>45</v>
      </c>
      <c r="D1558">
        <v>0.01</v>
      </c>
      <c r="E1558">
        <v>25.06</v>
      </c>
      <c r="F1558" t="s">
        <v>622</v>
      </c>
      <c r="G1558" t="str">
        <f t="shared" si="3108"/>
        <v>DL2022062</v>
      </c>
      <c r="H1558" t="str">
        <f t="shared" si="3109"/>
        <v>10</v>
      </c>
      <c r="I1558" t="str">
        <f t="shared" si="3110"/>
        <v>Blå svømmekrabbe_10_20220907_DL2022062_MarieKruseGym</v>
      </c>
      <c r="J1558" t="str">
        <f>VLOOKUP(MID(C1558,4,6),Datasæt_Analysesystemer!$B$2:$E$69,3,FALSE)</f>
        <v>Blå svømmekrabbe</v>
      </c>
      <c r="K1558" t="str">
        <f t="shared" si="3111"/>
        <v>PK</v>
      </c>
      <c r="L1558" s="7">
        <f t="shared" si="3123"/>
        <v>25.06</v>
      </c>
      <c r="M1558">
        <f t="shared" si="3112"/>
        <v>25.06</v>
      </c>
      <c r="N1558">
        <f t="shared" si="3113"/>
        <v>0</v>
      </c>
      <c r="O1558">
        <f t="shared" si="3114"/>
        <v>0</v>
      </c>
      <c r="Q1558">
        <f t="shared" ref="Q1558" si="3124">IF(L1560="No Ct",0,L1560)</f>
        <v>0</v>
      </c>
      <c r="R1558">
        <f t="shared" ref="R1558" si="3125">IF(L1561="No Ct",0,L1561)</f>
        <v>0</v>
      </c>
      <c r="S1558" t="str">
        <f t="shared" ref="S1558" si="3126">IF(AND(M1558&gt;0,N1558=0),"Valid","Invalid")</f>
        <v>Valid</v>
      </c>
      <c r="T1558" t="str">
        <f t="shared" ref="T1558" si="3127">IF(OR(Q1558&gt;1,R1558&gt;1),"Present","Absent")</f>
        <v>Absent</v>
      </c>
      <c r="U1558" t="str">
        <f t="shared" ref="U1558" si="3128">IF(OR(AND(Q1558&gt;1,Q1558&lt;41),AND(R1558&gt;1,R1558&lt;41)),"Ct&lt;41","Ct&gt;41")</f>
        <v>Ct&gt;41</v>
      </c>
      <c r="V1558" t="str">
        <f t="shared" ref="V1558" si="3129">J1558</f>
        <v>Blå svømmekrabbe</v>
      </c>
      <c r="W1558" t="str">
        <f t="shared" ref="W1558" si="3130">MID(F1558,10,9)</f>
        <v>DL2022062</v>
      </c>
      <c r="X1558" t="str">
        <f t="shared" ref="X1558" si="3131">W1558&amp;"_"&amp;V1558&amp;"_"&amp;S1558&amp;"_"&amp;T1558&amp;"_"&amp;U1558</f>
        <v>DL2022062_Blå svømmekrabbe_Valid_Absent_Ct&gt;41</v>
      </c>
    </row>
    <row r="1559" spans="1:25" x14ac:dyDescent="0.25">
      <c r="A1559" t="s">
        <v>69</v>
      </c>
      <c r="B1559" t="s">
        <v>51</v>
      </c>
      <c r="C1559" t="s">
        <v>70</v>
      </c>
      <c r="D1559">
        <v>0.01</v>
      </c>
      <c r="E1559" t="s">
        <v>1275</v>
      </c>
      <c r="F1559" t="s">
        <v>622</v>
      </c>
      <c r="G1559" t="str">
        <f t="shared" si="3108"/>
        <v>DL2022062</v>
      </c>
      <c r="H1559" t="str">
        <f t="shared" si="3109"/>
        <v>10</v>
      </c>
      <c r="I1559" t="str">
        <f t="shared" si="3110"/>
        <v>Blå svømmekrabbe_10_20220907_DL2022062_MarieKruseGym</v>
      </c>
      <c r="J1559" t="str">
        <f>VLOOKUP(MID(C1559,4,6),Datasæt_Analysesystemer!$B$2:$E$69,3,FALSE)</f>
        <v>Blå svømmekrabbe</v>
      </c>
      <c r="K1559" t="str">
        <f t="shared" si="3111"/>
        <v>NK</v>
      </c>
      <c r="L1559" s="7" t="str">
        <f t="shared" si="3123"/>
        <v>No Ct</v>
      </c>
      <c r="M1559" t="str">
        <f t="shared" si="3112"/>
        <v/>
      </c>
      <c r="N1559" t="str">
        <f t="shared" si="3113"/>
        <v/>
      </c>
      <c r="O1559" t="str">
        <f t="shared" si="3114"/>
        <v/>
      </c>
    </row>
    <row r="1560" spans="1:25" x14ac:dyDescent="0.25">
      <c r="A1560" t="s">
        <v>94</v>
      </c>
      <c r="B1560" t="s">
        <v>76</v>
      </c>
      <c r="C1560" t="s">
        <v>95</v>
      </c>
      <c r="D1560">
        <v>0.01</v>
      </c>
      <c r="E1560" t="s">
        <v>1275</v>
      </c>
      <c r="F1560" t="s">
        <v>622</v>
      </c>
      <c r="G1560" t="str">
        <f t="shared" si="3108"/>
        <v>DL2022062</v>
      </c>
      <c r="H1560" t="str">
        <f t="shared" si="3109"/>
        <v>10</v>
      </c>
      <c r="I1560" t="str">
        <f t="shared" si="3110"/>
        <v>Blå svømmekrabbe_10_20220907_DL2022062_MarieKruseGym</v>
      </c>
      <c r="J1560" t="str">
        <f>VLOOKUP(MID(C1560,4,6),Datasæt_Analysesystemer!$B$2:$E$69,3,FALSE)</f>
        <v>Blå svømmekrabbe</v>
      </c>
      <c r="K1560" t="str">
        <f t="shared" si="3111"/>
        <v>EP</v>
      </c>
      <c r="L1560" s="7" t="str">
        <f t="shared" si="3123"/>
        <v>No Ct</v>
      </c>
      <c r="M1560" t="str">
        <f t="shared" si="3112"/>
        <v/>
      </c>
      <c r="N1560" t="str">
        <f t="shared" si="3113"/>
        <v/>
      </c>
      <c r="O1560" t="str">
        <f t="shared" si="3114"/>
        <v/>
      </c>
    </row>
    <row r="1561" spans="1:25" x14ac:dyDescent="0.25">
      <c r="A1561" t="s">
        <v>109</v>
      </c>
      <c r="B1561" t="s">
        <v>76</v>
      </c>
      <c r="C1561" t="s">
        <v>95</v>
      </c>
      <c r="D1561">
        <v>0.01</v>
      </c>
      <c r="E1561" t="s">
        <v>1275</v>
      </c>
      <c r="F1561" t="s">
        <v>622</v>
      </c>
      <c r="G1561" t="str">
        <f t="shared" si="3108"/>
        <v>DL2022062</v>
      </c>
      <c r="H1561" t="str">
        <f t="shared" si="3109"/>
        <v>10</v>
      </c>
      <c r="I1561" t="str">
        <f t="shared" si="3110"/>
        <v>Blå svømmekrabbe_10_20220907_DL2022062_MarieKruseGym</v>
      </c>
      <c r="J1561" t="str">
        <f>VLOOKUP(MID(C1561,4,6),Datasæt_Analysesystemer!$B$2:$E$69,3,FALSE)</f>
        <v>Blå svømmekrabbe</v>
      </c>
      <c r="K1561" t="str">
        <f t="shared" si="3111"/>
        <v>EP</v>
      </c>
      <c r="L1561" s="7" t="str">
        <f t="shared" si="3123"/>
        <v>No Ct</v>
      </c>
      <c r="M1561" t="str">
        <f t="shared" si="3112"/>
        <v/>
      </c>
      <c r="N1561" t="str">
        <f t="shared" si="3113"/>
        <v/>
      </c>
      <c r="O1561" t="str">
        <f t="shared" si="3114"/>
        <v/>
      </c>
      <c r="Y1561" t="str">
        <f>O1563</f>
        <v/>
      </c>
    </row>
    <row r="1562" spans="1:25" x14ac:dyDescent="0.25">
      <c r="A1562" t="s">
        <v>46</v>
      </c>
      <c r="B1562" t="s">
        <v>23</v>
      </c>
      <c r="C1562" t="s">
        <v>598</v>
      </c>
      <c r="D1562">
        <v>0.01</v>
      </c>
      <c r="E1562" t="s">
        <v>1275</v>
      </c>
      <c r="F1562" t="s">
        <v>622</v>
      </c>
      <c r="G1562" t="str">
        <f t="shared" si="3108"/>
        <v>DL2022062</v>
      </c>
      <c r="H1562" t="str">
        <f t="shared" si="3109"/>
        <v>11</v>
      </c>
      <c r="I1562" t="str">
        <f t="shared" si="3110"/>
        <v>Asiatisk strandkrabbe_11_20220907_DL2022062_MarieKruseGym</v>
      </c>
      <c r="J1562" t="str">
        <f>VLOOKUP(MID(C1562,4,6),Datasæt_Analysesystemer!$B$2:$E$69,3,FALSE)</f>
        <v>Asiatisk strandkrabbe</v>
      </c>
      <c r="K1562" t="str">
        <f t="shared" si="3111"/>
        <v>PK</v>
      </c>
      <c r="L1562" s="7" t="str">
        <f t="shared" si="3123"/>
        <v>No Ct</v>
      </c>
      <c r="M1562">
        <f t="shared" si="3112"/>
        <v>0</v>
      </c>
      <c r="N1562">
        <f t="shared" si="3113"/>
        <v>0</v>
      </c>
      <c r="O1562">
        <f t="shared" si="3114"/>
        <v>0</v>
      </c>
      <c r="Q1562">
        <f t="shared" ref="Q1562" si="3132">IF(L1564="No Ct",0,L1564)</f>
        <v>0</v>
      </c>
      <c r="R1562">
        <f t="shared" ref="R1562" si="3133">IF(L1565="No Ct",0,L1565)</f>
        <v>0</v>
      </c>
      <c r="S1562" t="str">
        <f t="shared" ref="S1562" si="3134">IF(AND(M1562&gt;0,N1562=0),"Valid","Invalid")</f>
        <v>Invalid</v>
      </c>
      <c r="T1562" t="str">
        <f t="shared" ref="T1562" si="3135">IF(OR(Q1562&gt;1,R1562&gt;1),"Present","Absent")</f>
        <v>Absent</v>
      </c>
      <c r="U1562" t="str">
        <f t="shared" ref="U1562" si="3136">IF(OR(AND(Q1562&gt;1,Q1562&lt;41),AND(R1562&gt;1,R1562&lt;41)),"Ct&lt;41","Ct&gt;41")</f>
        <v>Ct&gt;41</v>
      </c>
      <c r="V1562" t="str">
        <f t="shared" ref="V1562" si="3137">J1562</f>
        <v>Asiatisk strandkrabbe</v>
      </c>
      <c r="W1562" t="str">
        <f t="shared" ref="W1562" si="3138">MID(F1562,10,9)</f>
        <v>DL2022062</v>
      </c>
      <c r="X1562" t="str">
        <f t="shared" ref="X1562" si="3139">W1562&amp;"_"&amp;V1562&amp;"_"&amp;S1562&amp;"_"&amp;T1562&amp;"_"&amp;U1562</f>
        <v>DL2022062_Asiatisk strandkrabbe_Invalid_Absent_Ct&gt;41</v>
      </c>
    </row>
    <row r="1563" spans="1:25" x14ac:dyDescent="0.25">
      <c r="A1563" t="s">
        <v>71</v>
      </c>
      <c r="B1563" t="s">
        <v>51</v>
      </c>
      <c r="C1563" t="s">
        <v>600</v>
      </c>
      <c r="D1563">
        <v>0.01</v>
      </c>
      <c r="E1563" t="s">
        <v>1275</v>
      </c>
      <c r="F1563" t="s">
        <v>622</v>
      </c>
      <c r="G1563" t="str">
        <f t="shared" si="3108"/>
        <v>DL2022062</v>
      </c>
      <c r="H1563" t="str">
        <f t="shared" si="3109"/>
        <v>11</v>
      </c>
      <c r="I1563" t="str">
        <f t="shared" si="3110"/>
        <v>Asiatisk strandkrabbe_11_20220907_DL2022062_MarieKruseGym</v>
      </c>
      <c r="J1563" t="str">
        <f>VLOOKUP(MID(C1563,4,6),Datasæt_Analysesystemer!$B$2:$E$69,3,FALSE)</f>
        <v>Asiatisk strandkrabbe</v>
      </c>
      <c r="K1563" t="str">
        <f t="shared" si="3111"/>
        <v>NK</v>
      </c>
      <c r="L1563" s="7" t="str">
        <f t="shared" si="3123"/>
        <v>No Ct</v>
      </c>
      <c r="M1563" t="str">
        <f t="shared" si="3112"/>
        <v/>
      </c>
      <c r="N1563" t="str">
        <f t="shared" si="3113"/>
        <v/>
      </c>
      <c r="O1563" t="str">
        <f t="shared" si="3114"/>
        <v/>
      </c>
    </row>
    <row r="1564" spans="1:25" x14ac:dyDescent="0.25">
      <c r="A1564" t="s">
        <v>96</v>
      </c>
      <c r="B1564" t="s">
        <v>76</v>
      </c>
      <c r="C1564" t="s">
        <v>602</v>
      </c>
      <c r="D1564">
        <v>0.01</v>
      </c>
      <c r="E1564" t="s">
        <v>1275</v>
      </c>
      <c r="F1564" t="s">
        <v>622</v>
      </c>
      <c r="G1564" t="str">
        <f t="shared" si="3108"/>
        <v>DL2022062</v>
      </c>
      <c r="H1564" t="str">
        <f t="shared" si="3109"/>
        <v>11</v>
      </c>
      <c r="I1564" t="str">
        <f t="shared" si="3110"/>
        <v>Asiatisk strandkrabbe_11_20220907_DL2022062_MarieKruseGym</v>
      </c>
      <c r="J1564" t="str">
        <f>VLOOKUP(MID(C1564,4,6),Datasæt_Analysesystemer!$B$2:$E$69,3,FALSE)</f>
        <v>Asiatisk strandkrabbe</v>
      </c>
      <c r="K1564" t="str">
        <f t="shared" si="3111"/>
        <v>EP</v>
      </c>
      <c r="L1564" s="7" t="str">
        <f t="shared" si="3123"/>
        <v>No Ct</v>
      </c>
      <c r="M1564" t="str">
        <f t="shared" si="3112"/>
        <v/>
      </c>
      <c r="N1564" t="str">
        <f t="shared" si="3113"/>
        <v/>
      </c>
      <c r="O1564" t="str">
        <f t="shared" si="3114"/>
        <v/>
      </c>
    </row>
    <row r="1565" spans="1:25" x14ac:dyDescent="0.25">
      <c r="A1565" t="s">
        <v>110</v>
      </c>
      <c r="B1565" t="s">
        <v>76</v>
      </c>
      <c r="C1565" t="s">
        <v>602</v>
      </c>
      <c r="D1565">
        <v>0.01</v>
      </c>
      <c r="E1565" t="s">
        <v>1275</v>
      </c>
      <c r="F1565" t="s">
        <v>622</v>
      </c>
      <c r="G1565" t="str">
        <f t="shared" si="3108"/>
        <v>DL2022062</v>
      </c>
      <c r="H1565" t="str">
        <f t="shared" si="3109"/>
        <v>11</v>
      </c>
      <c r="I1565" t="str">
        <f t="shared" si="3110"/>
        <v>Asiatisk strandkrabbe_11_20220907_DL2022062_MarieKruseGym</v>
      </c>
      <c r="J1565" t="str">
        <f>VLOOKUP(MID(C1565,4,6),Datasæt_Analysesystemer!$B$2:$E$69,3,FALSE)</f>
        <v>Asiatisk strandkrabbe</v>
      </c>
      <c r="K1565" t="str">
        <f t="shared" si="3111"/>
        <v>EP</v>
      </c>
      <c r="L1565" s="7" t="str">
        <f t="shared" si="3123"/>
        <v>No Ct</v>
      </c>
      <c r="M1565" t="str">
        <f t="shared" si="3112"/>
        <v/>
      </c>
      <c r="N1565" t="str">
        <f t="shared" si="3113"/>
        <v/>
      </c>
      <c r="O1565" t="str">
        <f t="shared" si="3114"/>
        <v/>
      </c>
      <c r="Y1565" t="str">
        <f>O1567</f>
        <v/>
      </c>
    </row>
    <row r="1566" spans="1:25" x14ac:dyDescent="0.25">
      <c r="A1566" t="s">
        <v>48</v>
      </c>
      <c r="B1566" t="s">
        <v>23</v>
      </c>
      <c r="C1566" t="s">
        <v>599</v>
      </c>
      <c r="D1566">
        <v>0.01</v>
      </c>
      <c r="E1566" t="s">
        <v>1275</v>
      </c>
      <c r="F1566" t="s">
        <v>622</v>
      </c>
      <c r="G1566" t="str">
        <f t="shared" si="3108"/>
        <v>DL2022062</v>
      </c>
      <c r="H1566" t="str">
        <f t="shared" si="3109"/>
        <v>12</v>
      </c>
      <c r="I1566" t="str">
        <f t="shared" si="3110"/>
        <v>Asiatisk strandkrabbe_12_20220907_DL2022062_MarieKruseGym</v>
      </c>
      <c r="J1566" t="str">
        <f>VLOOKUP(MID(C1566,4,6),Datasæt_Analysesystemer!$B$2:$E$69,3,FALSE)</f>
        <v>Asiatisk strandkrabbe</v>
      </c>
      <c r="K1566" t="str">
        <f t="shared" si="3111"/>
        <v>PK</v>
      </c>
      <c r="L1566" s="7" t="str">
        <f t="shared" si="3123"/>
        <v>No Ct</v>
      </c>
      <c r="M1566">
        <f t="shared" si="3112"/>
        <v>0</v>
      </c>
      <c r="N1566">
        <f t="shared" si="3113"/>
        <v>0</v>
      </c>
      <c r="O1566">
        <f t="shared" si="3114"/>
        <v>0</v>
      </c>
      <c r="Q1566">
        <f t="shared" ref="Q1566" si="3140">IF(L1568="No Ct",0,L1568)</f>
        <v>0</v>
      </c>
      <c r="R1566">
        <f t="shared" ref="R1566" si="3141">IF(L1569="No Ct",0,L1569)</f>
        <v>0</v>
      </c>
      <c r="S1566" t="str">
        <f t="shared" ref="S1566" si="3142">IF(AND(M1566&gt;0,N1566=0),"Valid","Invalid")</f>
        <v>Invalid</v>
      </c>
      <c r="T1566" t="str">
        <f t="shared" ref="T1566" si="3143">IF(OR(Q1566&gt;1,R1566&gt;1),"Present","Absent")</f>
        <v>Absent</v>
      </c>
      <c r="U1566" t="str">
        <f t="shared" ref="U1566" si="3144">IF(OR(AND(Q1566&gt;1,Q1566&lt;41),AND(R1566&gt;1,R1566&lt;41)),"Ct&lt;41","Ct&gt;41")</f>
        <v>Ct&gt;41</v>
      </c>
      <c r="V1566" t="str">
        <f t="shared" ref="V1566" si="3145">J1566</f>
        <v>Asiatisk strandkrabbe</v>
      </c>
      <c r="W1566" t="str">
        <f t="shared" ref="W1566" si="3146">MID(F1566,10,9)</f>
        <v>DL2022062</v>
      </c>
      <c r="X1566" t="str">
        <f t="shared" ref="X1566" si="3147">W1566&amp;"_"&amp;V1566&amp;"_"&amp;S1566&amp;"_"&amp;T1566&amp;"_"&amp;U1566</f>
        <v>DL2022062_Asiatisk strandkrabbe_Invalid_Absent_Ct&gt;41</v>
      </c>
    </row>
    <row r="1567" spans="1:25" x14ac:dyDescent="0.25">
      <c r="A1567" t="s">
        <v>73</v>
      </c>
      <c r="B1567" t="s">
        <v>51</v>
      </c>
      <c r="C1567" t="s">
        <v>601</v>
      </c>
      <c r="D1567">
        <v>0.01</v>
      </c>
      <c r="E1567" t="s">
        <v>1275</v>
      </c>
      <c r="F1567" t="s">
        <v>622</v>
      </c>
      <c r="G1567" t="str">
        <f t="shared" si="3108"/>
        <v>DL2022062</v>
      </c>
      <c r="H1567" t="str">
        <f t="shared" si="3109"/>
        <v>12</v>
      </c>
      <c r="I1567" t="str">
        <f t="shared" si="3110"/>
        <v>Asiatisk strandkrabbe_12_20220907_DL2022062_MarieKruseGym</v>
      </c>
      <c r="J1567" t="str">
        <f>VLOOKUP(MID(C1567,4,6),Datasæt_Analysesystemer!$B$2:$E$69,3,FALSE)</f>
        <v>Asiatisk strandkrabbe</v>
      </c>
      <c r="K1567" t="str">
        <f t="shared" si="3111"/>
        <v>NK</v>
      </c>
      <c r="L1567" s="7" t="str">
        <f t="shared" si="3123"/>
        <v>No Ct</v>
      </c>
      <c r="M1567" t="str">
        <f t="shared" si="3112"/>
        <v/>
      </c>
      <c r="N1567" t="str">
        <f t="shared" si="3113"/>
        <v/>
      </c>
      <c r="O1567" t="str">
        <f t="shared" si="3114"/>
        <v/>
      </c>
    </row>
    <row r="1568" spans="1:25" x14ac:dyDescent="0.25">
      <c r="A1568" t="s">
        <v>98</v>
      </c>
      <c r="B1568" t="s">
        <v>76</v>
      </c>
      <c r="C1568" t="s">
        <v>603</v>
      </c>
      <c r="D1568">
        <v>0.01</v>
      </c>
      <c r="E1568" t="s">
        <v>1275</v>
      </c>
      <c r="F1568" t="s">
        <v>622</v>
      </c>
      <c r="G1568" t="str">
        <f t="shared" si="3108"/>
        <v>DL2022062</v>
      </c>
      <c r="H1568" t="str">
        <f t="shared" si="3109"/>
        <v>12</v>
      </c>
      <c r="I1568" t="str">
        <f t="shared" si="3110"/>
        <v>Asiatisk strandkrabbe_12_20220907_DL2022062_MarieKruseGym</v>
      </c>
      <c r="J1568" t="str">
        <f>VLOOKUP(MID(C1568,4,6),Datasæt_Analysesystemer!$B$2:$E$69,3,FALSE)</f>
        <v>Asiatisk strandkrabbe</v>
      </c>
      <c r="K1568" t="str">
        <f t="shared" si="3111"/>
        <v>EP</v>
      </c>
      <c r="L1568" s="7" t="str">
        <f t="shared" si="3123"/>
        <v>No Ct</v>
      </c>
      <c r="M1568" t="str">
        <f t="shared" si="3112"/>
        <v/>
      </c>
      <c r="N1568" t="str">
        <f t="shared" si="3113"/>
        <v/>
      </c>
      <c r="O1568" t="str">
        <f t="shared" si="3114"/>
        <v/>
      </c>
    </row>
    <row r="1569" spans="1:25" x14ac:dyDescent="0.25">
      <c r="A1569" t="s">
        <v>111</v>
      </c>
      <c r="B1569" t="s">
        <v>76</v>
      </c>
      <c r="C1569" t="s">
        <v>603</v>
      </c>
      <c r="D1569">
        <v>0.01</v>
      </c>
      <c r="E1569" t="s">
        <v>1275</v>
      </c>
      <c r="F1569" t="s">
        <v>622</v>
      </c>
      <c r="G1569" t="str">
        <f t="shared" si="3108"/>
        <v>DL2022062</v>
      </c>
      <c r="H1569" t="str">
        <f t="shared" si="3109"/>
        <v>12</v>
      </c>
      <c r="I1569" t="str">
        <f t="shared" si="3110"/>
        <v>Asiatisk strandkrabbe_12_20220907_DL2022062_MarieKruseGym</v>
      </c>
      <c r="J1569" t="str">
        <f>VLOOKUP(MID(C1569,4,6),Datasæt_Analysesystemer!$B$2:$E$69,3,FALSE)</f>
        <v>Asiatisk strandkrabbe</v>
      </c>
      <c r="K1569" t="str">
        <f t="shared" si="3111"/>
        <v>EP</v>
      </c>
      <c r="L1569" s="7" t="str">
        <f t="shared" si="3123"/>
        <v>No Ct</v>
      </c>
      <c r="M1569" t="str">
        <f t="shared" si="3112"/>
        <v/>
      </c>
      <c r="N1569" t="str">
        <f t="shared" si="3113"/>
        <v/>
      </c>
      <c r="O1569" t="str">
        <f t="shared" si="3114"/>
        <v/>
      </c>
      <c r="Y1569" t="str">
        <f>O1571</f>
        <v/>
      </c>
    </row>
    <row r="1570" spans="1:25" x14ac:dyDescent="0.25">
      <c r="A1570" t="s">
        <v>172</v>
      </c>
      <c r="B1570" t="s">
        <v>23</v>
      </c>
      <c r="C1570" t="s">
        <v>173</v>
      </c>
      <c r="D1570">
        <v>0.01</v>
      </c>
      <c r="E1570">
        <v>28.84</v>
      </c>
      <c r="F1570" t="s">
        <v>622</v>
      </c>
      <c r="G1570" t="str">
        <f t="shared" si="3108"/>
        <v>DL2022062</v>
      </c>
      <c r="H1570" t="str">
        <f t="shared" si="3109"/>
        <v>13</v>
      </c>
      <c r="I1570" t="str">
        <f t="shared" si="3110"/>
        <v>Penselklippekrabbe_13_20220907_DL2022062_MarieKruseGym</v>
      </c>
      <c r="J1570" t="str">
        <f>VLOOKUP(MID(C1570,4,6),Datasæt_Analysesystemer!$B$2:$E$69,3,FALSE)</f>
        <v>Penselklippekrabbe</v>
      </c>
      <c r="K1570" t="str">
        <f t="shared" si="3111"/>
        <v>PK</v>
      </c>
      <c r="L1570" s="7">
        <f t="shared" si="3123"/>
        <v>28.84</v>
      </c>
      <c r="M1570">
        <f t="shared" si="3112"/>
        <v>28.84</v>
      </c>
      <c r="N1570">
        <f t="shared" si="3113"/>
        <v>0</v>
      </c>
      <c r="O1570">
        <f t="shared" si="3114"/>
        <v>0</v>
      </c>
      <c r="Q1570">
        <f t="shared" ref="Q1570" si="3148">IF(L1572="No Ct",0,L1572)</f>
        <v>0</v>
      </c>
      <c r="R1570">
        <f t="shared" ref="R1570" si="3149">IF(L1573="No Ct",0,L1573)</f>
        <v>0</v>
      </c>
      <c r="S1570" t="str">
        <f t="shared" ref="S1570" si="3150">IF(AND(M1570&gt;0,N1570=0),"Valid","Invalid")</f>
        <v>Valid</v>
      </c>
      <c r="T1570" t="str">
        <f t="shared" ref="T1570" si="3151">IF(OR(Q1570&gt;1,R1570&gt;1),"Present","Absent")</f>
        <v>Absent</v>
      </c>
      <c r="U1570" t="str">
        <f t="shared" ref="U1570" si="3152">IF(OR(AND(Q1570&gt;1,Q1570&lt;41),AND(R1570&gt;1,R1570&lt;41)),"Ct&lt;41","Ct&gt;41")</f>
        <v>Ct&gt;41</v>
      </c>
      <c r="V1570" t="str">
        <f t="shared" ref="V1570" si="3153">J1570</f>
        <v>Penselklippekrabbe</v>
      </c>
      <c r="W1570" t="str">
        <f t="shared" ref="W1570" si="3154">MID(F1570,10,9)</f>
        <v>DL2022062</v>
      </c>
      <c r="X1570" t="str">
        <f t="shared" ref="X1570" si="3155">W1570&amp;"_"&amp;V1570&amp;"_"&amp;S1570&amp;"_"&amp;T1570&amp;"_"&amp;U1570</f>
        <v>DL2022062_Penselklippekrabbe_Valid_Absent_Ct&gt;41</v>
      </c>
    </row>
    <row r="1571" spans="1:25" x14ac:dyDescent="0.25">
      <c r="A1571" t="s">
        <v>148</v>
      </c>
      <c r="B1571" t="s">
        <v>51</v>
      </c>
      <c r="C1571" t="s">
        <v>149</v>
      </c>
      <c r="D1571">
        <v>0.01</v>
      </c>
      <c r="E1571" t="s">
        <v>1275</v>
      </c>
      <c r="F1571" t="s">
        <v>622</v>
      </c>
      <c r="G1571" t="str">
        <f t="shared" si="3108"/>
        <v>DL2022062</v>
      </c>
      <c r="H1571" t="str">
        <f t="shared" si="3109"/>
        <v>13</v>
      </c>
      <c r="I1571" t="str">
        <f t="shared" si="3110"/>
        <v>Penselklippekrabbe_13_20220907_DL2022062_MarieKruseGym</v>
      </c>
      <c r="J1571" t="str">
        <f>VLOOKUP(MID(C1571,4,6),Datasæt_Analysesystemer!$B$2:$E$69,3,FALSE)</f>
        <v>Penselklippekrabbe</v>
      </c>
      <c r="K1571" t="str">
        <f t="shared" si="3111"/>
        <v>NK</v>
      </c>
      <c r="L1571" s="7" t="str">
        <f t="shared" si="3123"/>
        <v>No Ct</v>
      </c>
      <c r="M1571" t="str">
        <f t="shared" si="3112"/>
        <v/>
      </c>
      <c r="N1571" t="str">
        <f t="shared" si="3113"/>
        <v/>
      </c>
      <c r="O1571" t="str">
        <f t="shared" si="3114"/>
        <v/>
      </c>
    </row>
    <row r="1572" spans="1:25" x14ac:dyDescent="0.25">
      <c r="A1572" t="s">
        <v>112</v>
      </c>
      <c r="B1572" t="s">
        <v>76</v>
      </c>
      <c r="C1572" t="s">
        <v>113</v>
      </c>
      <c r="D1572">
        <v>0.01</v>
      </c>
      <c r="E1572" t="s">
        <v>1275</v>
      </c>
      <c r="F1572" t="s">
        <v>622</v>
      </c>
      <c r="G1572" t="str">
        <f t="shared" si="3108"/>
        <v>DL2022062</v>
      </c>
      <c r="H1572" t="str">
        <f t="shared" si="3109"/>
        <v>13</v>
      </c>
      <c r="I1572" t="str">
        <f t="shared" si="3110"/>
        <v>Penselklippekrabbe_13_20220907_DL2022062_MarieKruseGym</v>
      </c>
      <c r="J1572" t="str">
        <f>VLOOKUP(MID(C1572,4,6),Datasæt_Analysesystemer!$B$2:$E$69,3,FALSE)</f>
        <v>Penselklippekrabbe</v>
      </c>
      <c r="K1572" t="str">
        <f t="shared" si="3111"/>
        <v>EP</v>
      </c>
      <c r="L1572" s="7" t="str">
        <f t="shared" si="3123"/>
        <v>No Ct</v>
      </c>
      <c r="M1572" t="str">
        <f t="shared" si="3112"/>
        <v/>
      </c>
      <c r="N1572" t="str">
        <f t="shared" si="3113"/>
        <v/>
      </c>
      <c r="O1572" t="str">
        <f t="shared" si="3114"/>
        <v/>
      </c>
    </row>
    <row r="1573" spans="1:25" x14ac:dyDescent="0.25">
      <c r="A1573" t="s">
        <v>136</v>
      </c>
      <c r="B1573" t="s">
        <v>76</v>
      </c>
      <c r="C1573" t="s">
        <v>113</v>
      </c>
      <c r="D1573">
        <v>0.01</v>
      </c>
      <c r="E1573" t="s">
        <v>1275</v>
      </c>
      <c r="F1573" t="s">
        <v>622</v>
      </c>
      <c r="G1573" t="str">
        <f t="shared" si="3108"/>
        <v>DL2022062</v>
      </c>
      <c r="H1573" t="str">
        <f t="shared" si="3109"/>
        <v>13</v>
      </c>
      <c r="I1573" t="str">
        <f t="shared" si="3110"/>
        <v>Penselklippekrabbe_13_20220907_DL2022062_MarieKruseGym</v>
      </c>
      <c r="J1573" t="str">
        <f>VLOOKUP(MID(C1573,4,6),Datasæt_Analysesystemer!$B$2:$E$69,3,FALSE)</f>
        <v>Penselklippekrabbe</v>
      </c>
      <c r="K1573" t="str">
        <f t="shared" si="3111"/>
        <v>EP</v>
      </c>
      <c r="L1573" s="7" t="str">
        <f t="shared" si="3123"/>
        <v>No Ct</v>
      </c>
      <c r="M1573" t="str">
        <f t="shared" si="3112"/>
        <v/>
      </c>
      <c r="N1573" t="str">
        <f t="shared" si="3113"/>
        <v/>
      </c>
      <c r="O1573" t="str">
        <f t="shared" si="3114"/>
        <v/>
      </c>
      <c r="Y1573" t="str">
        <f>O1575</f>
        <v/>
      </c>
    </row>
    <row r="1574" spans="1:25" x14ac:dyDescent="0.25">
      <c r="A1574" t="s">
        <v>174</v>
      </c>
      <c r="B1574" t="s">
        <v>23</v>
      </c>
      <c r="C1574" t="s">
        <v>175</v>
      </c>
      <c r="D1574">
        <v>0.01</v>
      </c>
      <c r="E1574">
        <v>26.81</v>
      </c>
      <c r="F1574" t="s">
        <v>622</v>
      </c>
      <c r="G1574" t="str">
        <f t="shared" si="3108"/>
        <v>DL2022062</v>
      </c>
      <c r="H1574" t="str">
        <f t="shared" si="3109"/>
        <v>14</v>
      </c>
      <c r="I1574" t="str">
        <f t="shared" si="3110"/>
        <v>Penselklippekrabbe_14_20220907_DL2022062_MarieKruseGym</v>
      </c>
      <c r="J1574" t="str">
        <f>VLOOKUP(MID(C1574,4,6),Datasæt_Analysesystemer!$B$2:$E$69,3,FALSE)</f>
        <v>Penselklippekrabbe</v>
      </c>
      <c r="K1574" t="str">
        <f t="shared" si="3111"/>
        <v>PK</v>
      </c>
      <c r="L1574" s="7">
        <f t="shared" si="3123"/>
        <v>26.81</v>
      </c>
      <c r="M1574">
        <f t="shared" si="3112"/>
        <v>26.81</v>
      </c>
      <c r="N1574">
        <f t="shared" si="3113"/>
        <v>0</v>
      </c>
      <c r="O1574">
        <f t="shared" si="3114"/>
        <v>0</v>
      </c>
      <c r="Q1574">
        <f t="shared" ref="Q1574" si="3156">IF(L1576="No Ct",0,L1576)</f>
        <v>0</v>
      </c>
      <c r="R1574">
        <f t="shared" ref="R1574" si="3157">IF(L1577="No Ct",0,L1577)</f>
        <v>0</v>
      </c>
      <c r="S1574" t="str">
        <f t="shared" ref="S1574" si="3158">IF(AND(M1574&gt;0,N1574=0),"Valid","Invalid")</f>
        <v>Valid</v>
      </c>
      <c r="T1574" t="str">
        <f t="shared" ref="T1574" si="3159">IF(OR(Q1574&gt;1,R1574&gt;1),"Present","Absent")</f>
        <v>Absent</v>
      </c>
      <c r="U1574" t="str">
        <f t="shared" ref="U1574" si="3160">IF(OR(AND(Q1574&gt;1,Q1574&lt;41),AND(R1574&gt;1,R1574&lt;41)),"Ct&lt;41","Ct&gt;41")</f>
        <v>Ct&gt;41</v>
      </c>
      <c r="V1574" t="str">
        <f t="shared" ref="V1574" si="3161">J1574</f>
        <v>Penselklippekrabbe</v>
      </c>
      <c r="W1574" t="str">
        <f t="shared" ref="W1574" si="3162">MID(F1574,10,9)</f>
        <v>DL2022062</v>
      </c>
      <c r="X1574" t="str">
        <f t="shared" ref="X1574" si="3163">W1574&amp;"_"&amp;V1574&amp;"_"&amp;S1574&amp;"_"&amp;T1574&amp;"_"&amp;U1574</f>
        <v>DL2022062_Penselklippekrabbe_Valid_Absent_Ct&gt;41</v>
      </c>
    </row>
    <row r="1575" spans="1:25" x14ac:dyDescent="0.25">
      <c r="A1575" t="s">
        <v>150</v>
      </c>
      <c r="B1575" t="s">
        <v>51</v>
      </c>
      <c r="C1575" t="s">
        <v>151</v>
      </c>
      <c r="D1575">
        <v>0.01</v>
      </c>
      <c r="E1575" t="s">
        <v>1275</v>
      </c>
      <c r="F1575" t="s">
        <v>622</v>
      </c>
      <c r="G1575" t="str">
        <f t="shared" si="3108"/>
        <v>DL2022062</v>
      </c>
      <c r="H1575" t="str">
        <f t="shared" si="3109"/>
        <v>14</v>
      </c>
      <c r="I1575" t="str">
        <f t="shared" si="3110"/>
        <v>Penselklippekrabbe_14_20220907_DL2022062_MarieKruseGym</v>
      </c>
      <c r="J1575" t="str">
        <f>VLOOKUP(MID(C1575,4,6),Datasæt_Analysesystemer!$B$2:$E$69,3,FALSE)</f>
        <v>Penselklippekrabbe</v>
      </c>
      <c r="K1575" t="str">
        <f t="shared" si="3111"/>
        <v>NK</v>
      </c>
      <c r="L1575" s="7" t="str">
        <f t="shared" si="3123"/>
        <v>No Ct</v>
      </c>
      <c r="M1575" t="str">
        <f t="shared" si="3112"/>
        <v/>
      </c>
      <c r="N1575" t="str">
        <f t="shared" si="3113"/>
        <v/>
      </c>
      <c r="O1575" t="str">
        <f t="shared" si="3114"/>
        <v/>
      </c>
    </row>
    <row r="1576" spans="1:25" x14ac:dyDescent="0.25">
      <c r="A1576" t="s">
        <v>114</v>
      </c>
      <c r="B1576" t="s">
        <v>76</v>
      </c>
      <c r="C1576" t="s">
        <v>115</v>
      </c>
      <c r="D1576">
        <v>0.01</v>
      </c>
      <c r="E1576" t="s">
        <v>1275</v>
      </c>
      <c r="F1576" t="s">
        <v>622</v>
      </c>
      <c r="G1576" t="str">
        <f t="shared" si="3108"/>
        <v>DL2022062</v>
      </c>
      <c r="H1576" t="str">
        <f t="shared" si="3109"/>
        <v>14</v>
      </c>
      <c r="I1576" t="str">
        <f t="shared" si="3110"/>
        <v>Penselklippekrabbe_14_20220907_DL2022062_MarieKruseGym</v>
      </c>
      <c r="J1576" t="str">
        <f>VLOOKUP(MID(C1576,4,6),Datasæt_Analysesystemer!$B$2:$E$69,3,FALSE)</f>
        <v>Penselklippekrabbe</v>
      </c>
      <c r="K1576" t="str">
        <f t="shared" si="3111"/>
        <v>EP</v>
      </c>
      <c r="L1576" s="7" t="str">
        <f t="shared" si="3123"/>
        <v>No Ct</v>
      </c>
      <c r="M1576" t="str">
        <f t="shared" si="3112"/>
        <v/>
      </c>
      <c r="N1576" t="str">
        <f t="shared" si="3113"/>
        <v/>
      </c>
      <c r="O1576" t="str">
        <f t="shared" si="3114"/>
        <v/>
      </c>
    </row>
    <row r="1577" spans="1:25" x14ac:dyDescent="0.25">
      <c r="A1577" t="s">
        <v>137</v>
      </c>
      <c r="B1577" t="s">
        <v>76</v>
      </c>
      <c r="C1577" t="s">
        <v>115</v>
      </c>
      <c r="D1577">
        <v>0.01</v>
      </c>
      <c r="E1577" t="s">
        <v>1275</v>
      </c>
      <c r="F1577" t="s">
        <v>622</v>
      </c>
      <c r="G1577" t="str">
        <f t="shared" si="3108"/>
        <v>DL2022062</v>
      </c>
      <c r="H1577" t="str">
        <f t="shared" si="3109"/>
        <v>14</v>
      </c>
      <c r="I1577" t="str">
        <f t="shared" si="3110"/>
        <v>Penselklippekrabbe_14_20220907_DL2022062_MarieKruseGym</v>
      </c>
      <c r="J1577" t="str">
        <f>VLOOKUP(MID(C1577,4,6),Datasæt_Analysesystemer!$B$2:$E$69,3,FALSE)</f>
        <v>Penselklippekrabbe</v>
      </c>
      <c r="K1577" t="str">
        <f t="shared" si="3111"/>
        <v>EP</v>
      </c>
      <c r="L1577" s="7" t="str">
        <f t="shared" si="3123"/>
        <v>No Ct</v>
      </c>
      <c r="M1577" t="str">
        <f t="shared" si="3112"/>
        <v/>
      </c>
      <c r="N1577" t="str">
        <f t="shared" si="3113"/>
        <v/>
      </c>
      <c r="O1577" t="str">
        <f t="shared" si="3114"/>
        <v/>
      </c>
      <c r="Y1577" t="str">
        <f>O1579</f>
        <v/>
      </c>
    </row>
    <row r="1578" spans="1:25" x14ac:dyDescent="0.25">
      <c r="A1578" t="s">
        <v>176</v>
      </c>
      <c r="B1578" t="s">
        <v>23</v>
      </c>
      <c r="C1578" t="s">
        <v>616</v>
      </c>
      <c r="D1578">
        <v>0.01</v>
      </c>
      <c r="E1578">
        <v>34.58</v>
      </c>
      <c r="F1578" t="s">
        <v>622</v>
      </c>
      <c r="G1578" t="str">
        <f t="shared" si="3108"/>
        <v>DL2022062</v>
      </c>
      <c r="H1578" t="str">
        <f t="shared" si="3109"/>
        <v>15</v>
      </c>
      <c r="I1578" t="str">
        <f t="shared" si="3110"/>
        <v>Amerikansk ribbegople_15_20220907_DL2022062_MarieKruseGym</v>
      </c>
      <c r="J1578" t="str">
        <f>VLOOKUP(MID(C1578,4,6),Datasæt_Analysesystemer!$B$2:$E$69,3,FALSE)</f>
        <v>Amerikansk ribbegople</v>
      </c>
      <c r="K1578" t="str">
        <f t="shared" si="3111"/>
        <v>PK</v>
      </c>
      <c r="L1578" s="7">
        <f t="shared" si="3123"/>
        <v>34.58</v>
      </c>
      <c r="M1578">
        <f t="shared" si="3112"/>
        <v>34.58</v>
      </c>
      <c r="N1578">
        <f t="shared" si="3113"/>
        <v>0</v>
      </c>
      <c r="O1578">
        <f t="shared" si="3114"/>
        <v>0</v>
      </c>
      <c r="Q1578">
        <f t="shared" ref="Q1578" si="3164">IF(L1580="No Ct",0,L1580)</f>
        <v>0</v>
      </c>
      <c r="R1578">
        <f t="shared" ref="R1578" si="3165">IF(L1581="No Ct",0,L1581)</f>
        <v>0</v>
      </c>
      <c r="S1578" t="str">
        <f t="shared" ref="S1578" si="3166">IF(AND(M1578&gt;0,N1578=0),"Valid","Invalid")</f>
        <v>Valid</v>
      </c>
      <c r="T1578" t="str">
        <f t="shared" ref="T1578" si="3167">IF(OR(Q1578&gt;1,R1578&gt;1),"Present","Absent")</f>
        <v>Absent</v>
      </c>
      <c r="U1578" t="str">
        <f t="shared" ref="U1578" si="3168">IF(OR(AND(Q1578&gt;1,Q1578&lt;41),AND(R1578&gt;1,R1578&lt;41)),"Ct&lt;41","Ct&gt;41")</f>
        <v>Ct&gt;41</v>
      </c>
      <c r="V1578" t="str">
        <f t="shared" ref="V1578" si="3169">J1578</f>
        <v>Amerikansk ribbegople</v>
      </c>
      <c r="W1578" t="str">
        <f t="shared" ref="W1578" si="3170">MID(F1578,10,9)</f>
        <v>DL2022062</v>
      </c>
      <c r="X1578" t="str">
        <f t="shared" ref="X1578" si="3171">W1578&amp;"_"&amp;V1578&amp;"_"&amp;S1578&amp;"_"&amp;T1578&amp;"_"&amp;U1578</f>
        <v>DL2022062_Amerikansk ribbegople_Valid_Absent_Ct&gt;41</v>
      </c>
    </row>
    <row r="1579" spans="1:25" x14ac:dyDescent="0.25">
      <c r="A1579" t="s">
        <v>152</v>
      </c>
      <c r="B1579" t="s">
        <v>51</v>
      </c>
      <c r="C1579" t="s">
        <v>610</v>
      </c>
      <c r="D1579">
        <v>0.01</v>
      </c>
      <c r="E1579" t="s">
        <v>1275</v>
      </c>
      <c r="F1579" t="s">
        <v>622</v>
      </c>
      <c r="G1579" t="str">
        <f t="shared" si="3108"/>
        <v>DL2022062</v>
      </c>
      <c r="H1579" t="str">
        <f t="shared" si="3109"/>
        <v>15</v>
      </c>
      <c r="I1579" t="str">
        <f t="shared" si="3110"/>
        <v>Amerikansk ribbegople_15_20220907_DL2022062_MarieKruseGym</v>
      </c>
      <c r="J1579" t="str">
        <f>VLOOKUP(MID(C1579,4,6),Datasæt_Analysesystemer!$B$2:$E$69,3,FALSE)</f>
        <v>Amerikansk ribbegople</v>
      </c>
      <c r="K1579" t="str">
        <f t="shared" si="3111"/>
        <v>NK</v>
      </c>
      <c r="L1579" s="7" t="str">
        <f t="shared" si="3123"/>
        <v>No Ct</v>
      </c>
      <c r="M1579" t="str">
        <f t="shared" si="3112"/>
        <v/>
      </c>
      <c r="N1579" t="str">
        <f t="shared" si="3113"/>
        <v/>
      </c>
      <c r="O1579" t="str">
        <f t="shared" si="3114"/>
        <v/>
      </c>
    </row>
    <row r="1580" spans="1:25" x14ac:dyDescent="0.25">
      <c r="A1580" t="s">
        <v>116</v>
      </c>
      <c r="B1580" t="s">
        <v>76</v>
      </c>
      <c r="C1580" t="s">
        <v>604</v>
      </c>
      <c r="D1580">
        <v>0.01</v>
      </c>
      <c r="E1580" t="s">
        <v>1275</v>
      </c>
      <c r="F1580" t="s">
        <v>622</v>
      </c>
      <c r="G1580" t="str">
        <f t="shared" si="3108"/>
        <v>DL2022062</v>
      </c>
      <c r="H1580" t="str">
        <f t="shared" si="3109"/>
        <v>15</v>
      </c>
      <c r="I1580" t="str">
        <f t="shared" si="3110"/>
        <v>Amerikansk ribbegople_15_20220907_DL2022062_MarieKruseGym</v>
      </c>
      <c r="J1580" t="str">
        <f>VLOOKUP(MID(C1580,4,6),Datasæt_Analysesystemer!$B$2:$E$69,3,FALSE)</f>
        <v>Amerikansk ribbegople</v>
      </c>
      <c r="K1580" t="str">
        <f t="shared" si="3111"/>
        <v>EP</v>
      </c>
      <c r="L1580" s="7" t="str">
        <f t="shared" si="3123"/>
        <v>No Ct</v>
      </c>
      <c r="M1580" t="str">
        <f t="shared" si="3112"/>
        <v/>
      </c>
      <c r="N1580" t="str">
        <f t="shared" si="3113"/>
        <v/>
      </c>
      <c r="O1580" t="str">
        <f t="shared" si="3114"/>
        <v/>
      </c>
    </row>
    <row r="1581" spans="1:25" x14ac:dyDescent="0.25">
      <c r="A1581" t="s">
        <v>138</v>
      </c>
      <c r="B1581" t="s">
        <v>76</v>
      </c>
      <c r="C1581" t="s">
        <v>604</v>
      </c>
      <c r="D1581">
        <v>0.01</v>
      </c>
      <c r="E1581" t="s">
        <v>1275</v>
      </c>
      <c r="F1581" t="s">
        <v>622</v>
      </c>
      <c r="G1581" t="str">
        <f t="shared" si="3108"/>
        <v>DL2022062</v>
      </c>
      <c r="H1581" t="str">
        <f t="shared" si="3109"/>
        <v>15</v>
      </c>
      <c r="I1581" t="str">
        <f t="shared" si="3110"/>
        <v>Amerikansk ribbegople_15_20220907_DL2022062_MarieKruseGym</v>
      </c>
      <c r="J1581" t="str">
        <f>VLOOKUP(MID(C1581,4,6),Datasæt_Analysesystemer!$B$2:$E$69,3,FALSE)</f>
        <v>Amerikansk ribbegople</v>
      </c>
      <c r="K1581" t="str">
        <f t="shared" si="3111"/>
        <v>EP</v>
      </c>
      <c r="L1581" s="7" t="str">
        <f t="shared" si="3123"/>
        <v>No Ct</v>
      </c>
      <c r="M1581" t="str">
        <f t="shared" si="3112"/>
        <v/>
      </c>
      <c r="N1581" t="str">
        <f t="shared" si="3113"/>
        <v/>
      </c>
      <c r="O1581" t="str">
        <f t="shared" si="3114"/>
        <v/>
      </c>
      <c r="Y1581" t="str">
        <f>O1583</f>
        <v/>
      </c>
    </row>
    <row r="1582" spans="1:25" x14ac:dyDescent="0.25">
      <c r="A1582" t="s">
        <v>178</v>
      </c>
      <c r="B1582" t="s">
        <v>23</v>
      </c>
      <c r="C1582" t="s">
        <v>617</v>
      </c>
      <c r="D1582">
        <v>0.01</v>
      </c>
      <c r="E1582">
        <v>33.67</v>
      </c>
      <c r="F1582" t="s">
        <v>622</v>
      </c>
      <c r="G1582" t="str">
        <f t="shared" si="3108"/>
        <v>DL2022062</v>
      </c>
      <c r="H1582" t="str">
        <f t="shared" si="3109"/>
        <v>16</v>
      </c>
      <c r="I1582" t="str">
        <f t="shared" si="3110"/>
        <v>Amerikansk ribbegople_16_20220907_DL2022062_MarieKruseGym</v>
      </c>
      <c r="J1582" t="str">
        <f>VLOOKUP(MID(C1582,4,6),Datasæt_Analysesystemer!$B$2:$E$69,3,FALSE)</f>
        <v>Amerikansk ribbegople</v>
      </c>
      <c r="K1582" t="str">
        <f t="shared" si="3111"/>
        <v>PK</v>
      </c>
      <c r="L1582" s="7">
        <f t="shared" si="3123"/>
        <v>33.67</v>
      </c>
      <c r="M1582">
        <f t="shared" si="3112"/>
        <v>33.67</v>
      </c>
      <c r="N1582">
        <f t="shared" si="3113"/>
        <v>0</v>
      </c>
      <c r="O1582">
        <f t="shared" si="3114"/>
        <v>0</v>
      </c>
      <c r="Q1582">
        <f t="shared" ref="Q1582" si="3172">IF(L1584="No Ct",0,L1584)</f>
        <v>0</v>
      </c>
      <c r="R1582">
        <f t="shared" ref="R1582" si="3173">IF(L1585="No Ct",0,L1585)</f>
        <v>0</v>
      </c>
      <c r="S1582" t="str">
        <f t="shared" ref="S1582" si="3174">IF(AND(M1582&gt;0,N1582=0),"Valid","Invalid")</f>
        <v>Valid</v>
      </c>
      <c r="T1582" t="str">
        <f t="shared" ref="T1582" si="3175">IF(OR(Q1582&gt;1,R1582&gt;1),"Present","Absent")</f>
        <v>Absent</v>
      </c>
      <c r="U1582" t="str">
        <f t="shared" ref="U1582" si="3176">IF(OR(AND(Q1582&gt;1,Q1582&lt;41),AND(R1582&gt;1,R1582&lt;41)),"Ct&lt;41","Ct&gt;41")</f>
        <v>Ct&gt;41</v>
      </c>
      <c r="V1582" t="str">
        <f t="shared" ref="V1582" si="3177">J1582</f>
        <v>Amerikansk ribbegople</v>
      </c>
      <c r="W1582" t="str">
        <f t="shared" ref="W1582" si="3178">MID(F1582,10,9)</f>
        <v>DL2022062</v>
      </c>
      <c r="X1582" t="str">
        <f t="shared" ref="X1582" si="3179">W1582&amp;"_"&amp;V1582&amp;"_"&amp;S1582&amp;"_"&amp;T1582&amp;"_"&amp;U1582</f>
        <v>DL2022062_Amerikansk ribbegople_Valid_Absent_Ct&gt;41</v>
      </c>
    </row>
    <row r="1583" spans="1:25" x14ac:dyDescent="0.25">
      <c r="A1583" t="s">
        <v>154</v>
      </c>
      <c r="B1583" t="s">
        <v>51</v>
      </c>
      <c r="C1583" t="s">
        <v>611</v>
      </c>
      <c r="D1583">
        <v>0.01</v>
      </c>
      <c r="E1583" t="s">
        <v>1275</v>
      </c>
      <c r="F1583" t="s">
        <v>622</v>
      </c>
      <c r="G1583" t="str">
        <f t="shared" si="3108"/>
        <v>DL2022062</v>
      </c>
      <c r="H1583" t="str">
        <f t="shared" si="3109"/>
        <v>16</v>
      </c>
      <c r="I1583" t="str">
        <f t="shared" si="3110"/>
        <v>Amerikansk ribbegople_16_20220907_DL2022062_MarieKruseGym</v>
      </c>
      <c r="J1583" t="str">
        <f>VLOOKUP(MID(C1583,4,6),Datasæt_Analysesystemer!$B$2:$E$69,3,FALSE)</f>
        <v>Amerikansk ribbegople</v>
      </c>
      <c r="K1583" t="str">
        <f t="shared" si="3111"/>
        <v>NK</v>
      </c>
      <c r="L1583" s="7" t="str">
        <f t="shared" si="3123"/>
        <v>No Ct</v>
      </c>
      <c r="M1583" t="str">
        <f t="shared" si="3112"/>
        <v/>
      </c>
      <c r="N1583" t="str">
        <f t="shared" si="3113"/>
        <v/>
      </c>
      <c r="O1583" t="str">
        <f t="shared" si="3114"/>
        <v/>
      </c>
    </row>
    <row r="1584" spans="1:25" x14ac:dyDescent="0.25">
      <c r="A1584" t="s">
        <v>118</v>
      </c>
      <c r="B1584" t="s">
        <v>76</v>
      </c>
      <c r="C1584" t="s">
        <v>605</v>
      </c>
      <c r="D1584">
        <v>0.01</v>
      </c>
      <c r="E1584" t="s">
        <v>1275</v>
      </c>
      <c r="F1584" t="s">
        <v>622</v>
      </c>
      <c r="G1584" t="str">
        <f t="shared" si="3108"/>
        <v>DL2022062</v>
      </c>
      <c r="H1584" t="str">
        <f t="shared" si="3109"/>
        <v>16</v>
      </c>
      <c r="I1584" t="str">
        <f t="shared" si="3110"/>
        <v>Amerikansk ribbegople_16_20220907_DL2022062_MarieKruseGym</v>
      </c>
      <c r="J1584" t="str">
        <f>VLOOKUP(MID(C1584,4,6),Datasæt_Analysesystemer!$B$2:$E$69,3,FALSE)</f>
        <v>Amerikansk ribbegople</v>
      </c>
      <c r="K1584" t="str">
        <f t="shared" si="3111"/>
        <v>EP</v>
      </c>
      <c r="L1584" s="7" t="str">
        <f t="shared" si="3123"/>
        <v>No Ct</v>
      </c>
      <c r="M1584" t="str">
        <f t="shared" si="3112"/>
        <v/>
      </c>
      <c r="N1584" t="str">
        <f t="shared" si="3113"/>
        <v/>
      </c>
      <c r="O1584" t="str">
        <f t="shared" si="3114"/>
        <v/>
      </c>
    </row>
    <row r="1585" spans="1:25" x14ac:dyDescent="0.25">
      <c r="A1585" t="s">
        <v>139</v>
      </c>
      <c r="B1585" t="s">
        <v>76</v>
      </c>
      <c r="C1585" t="s">
        <v>605</v>
      </c>
      <c r="D1585">
        <v>0.01</v>
      </c>
      <c r="E1585" t="s">
        <v>1275</v>
      </c>
      <c r="F1585" t="s">
        <v>622</v>
      </c>
      <c r="G1585" t="str">
        <f t="shared" si="3108"/>
        <v>DL2022062</v>
      </c>
      <c r="H1585" t="str">
        <f t="shared" si="3109"/>
        <v>16</v>
      </c>
      <c r="I1585" t="str">
        <f t="shared" si="3110"/>
        <v>Amerikansk ribbegople_16_20220907_DL2022062_MarieKruseGym</v>
      </c>
      <c r="J1585" t="str">
        <f>VLOOKUP(MID(C1585,4,6),Datasæt_Analysesystemer!$B$2:$E$69,3,FALSE)</f>
        <v>Amerikansk ribbegople</v>
      </c>
      <c r="K1585" t="str">
        <f t="shared" si="3111"/>
        <v>EP</v>
      </c>
      <c r="L1585" s="7" t="str">
        <f t="shared" si="3123"/>
        <v>No Ct</v>
      </c>
      <c r="M1585" t="str">
        <f t="shared" si="3112"/>
        <v/>
      </c>
      <c r="N1585" t="str">
        <f t="shared" si="3113"/>
        <v/>
      </c>
      <c r="O1585" t="str">
        <f t="shared" si="3114"/>
        <v/>
      </c>
      <c r="Y1585" t="str">
        <f>O1587</f>
        <v/>
      </c>
    </row>
    <row r="1586" spans="1:25" x14ac:dyDescent="0.25">
      <c r="A1586" t="s">
        <v>180</v>
      </c>
      <c r="B1586" t="s">
        <v>23</v>
      </c>
      <c r="C1586" t="s">
        <v>618</v>
      </c>
      <c r="D1586">
        <v>0.01</v>
      </c>
      <c r="E1586">
        <v>26.17</v>
      </c>
      <c r="F1586" t="s">
        <v>622</v>
      </c>
      <c r="G1586" t="str">
        <f t="shared" si="3108"/>
        <v>DL2022062</v>
      </c>
      <c r="H1586" t="str">
        <f t="shared" si="3109"/>
        <v>17</v>
      </c>
      <c r="I1586" t="str">
        <f t="shared" si="3110"/>
        <v>Furealge, ostenfeldii_17_20220907_DL2022062_MarieKruseGym</v>
      </c>
      <c r="J1586" t="str">
        <f>VLOOKUP(MID(C1586,4,6),Datasæt_Analysesystemer!$B$2:$E$69,3,FALSE)</f>
        <v>Furealge, ostenfeldii</v>
      </c>
      <c r="K1586" t="str">
        <f t="shared" si="3111"/>
        <v>PK</v>
      </c>
      <c r="L1586" s="7">
        <f t="shared" si="3123"/>
        <v>26.17</v>
      </c>
      <c r="M1586">
        <f t="shared" si="3112"/>
        <v>26.17</v>
      </c>
      <c r="N1586">
        <f t="shared" si="3113"/>
        <v>0</v>
      </c>
      <c r="O1586">
        <f t="shared" si="3114"/>
        <v>69.55</v>
      </c>
      <c r="Q1586">
        <f t="shared" ref="Q1586" si="3180">IF(L1588="No Ct",0,L1588)</f>
        <v>34.75</v>
      </c>
      <c r="R1586">
        <f t="shared" ref="R1586" si="3181">IF(L1589="No Ct",0,L1589)</f>
        <v>34.799999999999997</v>
      </c>
      <c r="S1586" t="str">
        <f t="shared" ref="S1586" si="3182">IF(AND(M1586&gt;0,N1586=0),"Valid","Invalid")</f>
        <v>Valid</v>
      </c>
      <c r="T1586" t="str">
        <f t="shared" ref="T1586" si="3183">IF(OR(Q1586&gt;1,R1586&gt;1),"Present","Absent")</f>
        <v>Present</v>
      </c>
      <c r="U1586" t="str">
        <f t="shared" ref="U1586" si="3184">IF(OR(AND(Q1586&gt;1,Q1586&lt;41),AND(R1586&gt;1,R1586&lt;41)),"Ct&lt;41","Ct&gt;41")</f>
        <v>Ct&lt;41</v>
      </c>
      <c r="V1586" t="str">
        <f t="shared" ref="V1586" si="3185">J1586</f>
        <v>Furealge, ostenfeldii</v>
      </c>
      <c r="W1586" t="str">
        <f t="shared" ref="W1586" si="3186">MID(F1586,10,9)</f>
        <v>DL2022062</v>
      </c>
      <c r="X1586" t="str">
        <f t="shared" ref="X1586" si="3187">W1586&amp;"_"&amp;V1586&amp;"_"&amp;S1586&amp;"_"&amp;T1586&amp;"_"&amp;U1586</f>
        <v>DL2022062_Furealge, ostenfeldii_Valid_Present_Ct&lt;41</v>
      </c>
    </row>
    <row r="1587" spans="1:25" x14ac:dyDescent="0.25">
      <c r="A1587" t="s">
        <v>156</v>
      </c>
      <c r="B1587" t="s">
        <v>51</v>
      </c>
      <c r="C1587" t="s">
        <v>612</v>
      </c>
      <c r="D1587">
        <v>0.01</v>
      </c>
      <c r="E1587" t="s">
        <v>1275</v>
      </c>
      <c r="F1587" t="s">
        <v>622</v>
      </c>
      <c r="G1587" t="str">
        <f t="shared" si="3108"/>
        <v>DL2022062</v>
      </c>
      <c r="H1587" t="str">
        <f t="shared" si="3109"/>
        <v>17</v>
      </c>
      <c r="I1587" t="str">
        <f t="shared" si="3110"/>
        <v>Furealge, ostenfeldii_17_20220907_DL2022062_MarieKruseGym</v>
      </c>
      <c r="J1587" t="str">
        <f>VLOOKUP(MID(C1587,4,6),Datasæt_Analysesystemer!$B$2:$E$69,3,FALSE)</f>
        <v>Furealge, ostenfeldii</v>
      </c>
      <c r="K1587" t="str">
        <f t="shared" si="3111"/>
        <v>NK</v>
      </c>
      <c r="L1587" s="7" t="str">
        <f t="shared" si="3123"/>
        <v>No Ct</v>
      </c>
      <c r="M1587" t="str">
        <f t="shared" si="3112"/>
        <v/>
      </c>
      <c r="N1587" t="str">
        <f t="shared" si="3113"/>
        <v/>
      </c>
      <c r="O1587" t="str">
        <f t="shared" si="3114"/>
        <v/>
      </c>
    </row>
    <row r="1588" spans="1:25" x14ac:dyDescent="0.25">
      <c r="A1588" t="s">
        <v>120</v>
      </c>
      <c r="B1588" t="s">
        <v>76</v>
      </c>
      <c r="C1588" t="s">
        <v>606</v>
      </c>
      <c r="D1588">
        <v>0.01</v>
      </c>
      <c r="E1588">
        <v>34.75</v>
      </c>
      <c r="F1588" t="s">
        <v>622</v>
      </c>
      <c r="G1588" t="str">
        <f t="shared" si="3108"/>
        <v>DL2022062</v>
      </c>
      <c r="H1588" t="str">
        <f t="shared" si="3109"/>
        <v>17</v>
      </c>
      <c r="I1588" t="str">
        <f t="shared" si="3110"/>
        <v>Furealge, ostenfeldii_17_20220907_DL2022062_MarieKruseGym</v>
      </c>
      <c r="J1588" t="str">
        <f>VLOOKUP(MID(C1588,4,6),Datasæt_Analysesystemer!$B$2:$E$69,3,FALSE)</f>
        <v>Furealge, ostenfeldii</v>
      </c>
      <c r="K1588" t="str">
        <f t="shared" si="3111"/>
        <v>EP</v>
      </c>
      <c r="L1588" s="7">
        <f t="shared" si="3123"/>
        <v>34.75</v>
      </c>
      <c r="M1588" t="str">
        <f t="shared" si="3112"/>
        <v/>
      </c>
      <c r="N1588" t="str">
        <f t="shared" si="3113"/>
        <v/>
      </c>
      <c r="O1588" t="str">
        <f t="shared" si="3114"/>
        <v/>
      </c>
    </row>
    <row r="1589" spans="1:25" x14ac:dyDescent="0.25">
      <c r="A1589" t="s">
        <v>140</v>
      </c>
      <c r="B1589" t="s">
        <v>76</v>
      </c>
      <c r="C1589" t="s">
        <v>606</v>
      </c>
      <c r="D1589">
        <v>0.01</v>
      </c>
      <c r="E1589">
        <v>34.799999999999997</v>
      </c>
      <c r="F1589" t="s">
        <v>622</v>
      </c>
      <c r="G1589" t="str">
        <f t="shared" si="3108"/>
        <v>DL2022062</v>
      </c>
      <c r="H1589" t="str">
        <f t="shared" si="3109"/>
        <v>17</v>
      </c>
      <c r="I1589" t="str">
        <f t="shared" si="3110"/>
        <v>Furealge, ostenfeldii_17_20220907_DL2022062_MarieKruseGym</v>
      </c>
      <c r="J1589" t="str">
        <f>VLOOKUP(MID(C1589,4,6),Datasæt_Analysesystemer!$B$2:$E$69,3,FALSE)</f>
        <v>Furealge, ostenfeldii</v>
      </c>
      <c r="K1589" t="str">
        <f t="shared" si="3111"/>
        <v>EP</v>
      </c>
      <c r="L1589" s="7">
        <f t="shared" si="3123"/>
        <v>34.799999999999997</v>
      </c>
      <c r="M1589" t="str">
        <f t="shared" si="3112"/>
        <v/>
      </c>
      <c r="N1589" t="str">
        <f t="shared" si="3113"/>
        <v/>
      </c>
      <c r="O1589" t="str">
        <f t="shared" si="3114"/>
        <v/>
      </c>
      <c r="Y1589" t="str">
        <f>O1591</f>
        <v/>
      </c>
    </row>
    <row r="1590" spans="1:25" x14ac:dyDescent="0.25">
      <c r="A1590" t="s">
        <v>182</v>
      </c>
      <c r="B1590" t="s">
        <v>23</v>
      </c>
      <c r="C1590" t="s">
        <v>619</v>
      </c>
      <c r="D1590">
        <v>0.01</v>
      </c>
      <c r="E1590">
        <v>25.99</v>
      </c>
      <c r="F1590" t="s">
        <v>622</v>
      </c>
      <c r="G1590" t="str">
        <f t="shared" si="3108"/>
        <v>DL2022062</v>
      </c>
      <c r="H1590" t="str">
        <f t="shared" si="3109"/>
        <v>18</v>
      </c>
      <c r="I1590" t="str">
        <f t="shared" si="3110"/>
        <v>Furealge, ostenfeldii_18_20220907_DL2022062_MarieKruseGym</v>
      </c>
      <c r="J1590" t="str">
        <f>VLOOKUP(MID(C1590,4,6),Datasæt_Analysesystemer!$B$2:$E$69,3,FALSE)</f>
        <v>Furealge, ostenfeldii</v>
      </c>
      <c r="K1590" t="str">
        <f t="shared" si="3111"/>
        <v>PK</v>
      </c>
      <c r="L1590" s="7">
        <f t="shared" si="3123"/>
        <v>25.99</v>
      </c>
      <c r="M1590">
        <f t="shared" si="3112"/>
        <v>25.99</v>
      </c>
      <c r="N1590">
        <f t="shared" si="3113"/>
        <v>0</v>
      </c>
      <c r="O1590">
        <f t="shared" si="3114"/>
        <v>69.069999999999993</v>
      </c>
      <c r="Q1590">
        <f t="shared" ref="Q1590" si="3188">IF(L1592="No Ct",0,L1592)</f>
        <v>34.82</v>
      </c>
      <c r="R1590">
        <f t="shared" ref="R1590" si="3189">IF(L1593="No Ct",0,L1593)</f>
        <v>34.25</v>
      </c>
      <c r="S1590" t="str">
        <f t="shared" ref="S1590" si="3190">IF(AND(M1590&gt;0,N1590=0),"Valid","Invalid")</f>
        <v>Valid</v>
      </c>
      <c r="T1590" t="str">
        <f t="shared" ref="T1590" si="3191">IF(OR(Q1590&gt;1,R1590&gt;1),"Present","Absent")</f>
        <v>Present</v>
      </c>
      <c r="U1590" t="str">
        <f t="shared" ref="U1590" si="3192">IF(OR(AND(Q1590&gt;1,Q1590&lt;41),AND(R1590&gt;1,R1590&lt;41)),"Ct&lt;41","Ct&gt;41")</f>
        <v>Ct&lt;41</v>
      </c>
      <c r="V1590" t="str">
        <f t="shared" ref="V1590" si="3193">J1590</f>
        <v>Furealge, ostenfeldii</v>
      </c>
      <c r="W1590" t="str">
        <f t="shared" ref="W1590" si="3194">MID(F1590,10,9)</f>
        <v>DL2022062</v>
      </c>
      <c r="X1590" t="str">
        <f t="shared" ref="X1590" si="3195">W1590&amp;"_"&amp;V1590&amp;"_"&amp;S1590&amp;"_"&amp;T1590&amp;"_"&amp;U1590</f>
        <v>DL2022062_Furealge, ostenfeldii_Valid_Present_Ct&lt;41</v>
      </c>
    </row>
    <row r="1591" spans="1:25" x14ac:dyDescent="0.25">
      <c r="A1591" t="s">
        <v>158</v>
      </c>
      <c r="B1591" t="s">
        <v>51</v>
      </c>
      <c r="C1591" t="s">
        <v>613</v>
      </c>
      <c r="D1591">
        <v>0.01</v>
      </c>
      <c r="E1591" t="s">
        <v>1275</v>
      </c>
      <c r="F1591" t="s">
        <v>622</v>
      </c>
      <c r="G1591" t="str">
        <f t="shared" si="3108"/>
        <v>DL2022062</v>
      </c>
      <c r="H1591" t="str">
        <f t="shared" si="3109"/>
        <v>18</v>
      </c>
      <c r="I1591" t="str">
        <f t="shared" si="3110"/>
        <v>Furealge, ostenfeldii_18_20220907_DL2022062_MarieKruseGym</v>
      </c>
      <c r="J1591" t="str">
        <f>VLOOKUP(MID(C1591,4,6),Datasæt_Analysesystemer!$B$2:$E$69,3,FALSE)</f>
        <v>Furealge, ostenfeldii</v>
      </c>
      <c r="K1591" t="str">
        <f t="shared" si="3111"/>
        <v>NK</v>
      </c>
      <c r="L1591" s="7" t="str">
        <f t="shared" si="3123"/>
        <v>No Ct</v>
      </c>
      <c r="M1591" t="str">
        <f t="shared" si="3112"/>
        <v/>
      </c>
      <c r="N1591" t="str">
        <f t="shared" si="3113"/>
        <v/>
      </c>
      <c r="O1591" t="str">
        <f t="shared" si="3114"/>
        <v/>
      </c>
    </row>
    <row r="1592" spans="1:25" x14ac:dyDescent="0.25">
      <c r="A1592" t="s">
        <v>122</v>
      </c>
      <c r="B1592" t="s">
        <v>76</v>
      </c>
      <c r="C1592" t="s">
        <v>607</v>
      </c>
      <c r="D1592">
        <v>0.01</v>
      </c>
      <c r="E1592">
        <v>34.82</v>
      </c>
      <c r="F1592" t="s">
        <v>622</v>
      </c>
      <c r="G1592" t="str">
        <f t="shared" si="3108"/>
        <v>DL2022062</v>
      </c>
      <c r="H1592" t="str">
        <f t="shared" si="3109"/>
        <v>18</v>
      </c>
      <c r="I1592" t="str">
        <f t="shared" si="3110"/>
        <v>Furealge, ostenfeldii_18_20220907_DL2022062_MarieKruseGym</v>
      </c>
      <c r="J1592" t="str">
        <f>VLOOKUP(MID(C1592,4,6),Datasæt_Analysesystemer!$B$2:$E$69,3,FALSE)</f>
        <v>Furealge, ostenfeldii</v>
      </c>
      <c r="K1592" t="str">
        <f t="shared" si="3111"/>
        <v>EP</v>
      </c>
      <c r="L1592" s="7">
        <f t="shared" si="3123"/>
        <v>34.82</v>
      </c>
      <c r="M1592" t="str">
        <f t="shared" si="3112"/>
        <v/>
      </c>
      <c r="N1592" t="str">
        <f t="shared" si="3113"/>
        <v/>
      </c>
      <c r="O1592" t="str">
        <f t="shared" si="3114"/>
        <v/>
      </c>
    </row>
    <row r="1593" spans="1:25" x14ac:dyDescent="0.25">
      <c r="A1593" t="s">
        <v>141</v>
      </c>
      <c r="B1593" t="s">
        <v>76</v>
      </c>
      <c r="C1593" t="s">
        <v>607</v>
      </c>
      <c r="D1593">
        <v>0.01</v>
      </c>
      <c r="E1593">
        <v>34.25</v>
      </c>
      <c r="F1593" t="s">
        <v>622</v>
      </c>
      <c r="G1593" t="str">
        <f t="shared" si="3108"/>
        <v>DL2022062</v>
      </c>
      <c r="H1593" t="str">
        <f t="shared" si="3109"/>
        <v>18</v>
      </c>
      <c r="I1593" t="str">
        <f t="shared" si="3110"/>
        <v>Furealge, ostenfeldii_18_20220907_DL2022062_MarieKruseGym</v>
      </c>
      <c r="J1593" t="str">
        <f>VLOOKUP(MID(C1593,4,6),Datasæt_Analysesystemer!$B$2:$E$69,3,FALSE)</f>
        <v>Furealge, ostenfeldii</v>
      </c>
      <c r="K1593" t="str">
        <f t="shared" si="3111"/>
        <v>EP</v>
      </c>
      <c r="L1593" s="7">
        <f t="shared" si="3123"/>
        <v>34.25</v>
      </c>
      <c r="M1593" t="str">
        <f t="shared" si="3112"/>
        <v/>
      </c>
      <c r="N1593" t="str">
        <f t="shared" si="3113"/>
        <v/>
      </c>
      <c r="O1593" t="str">
        <f t="shared" si="3114"/>
        <v/>
      </c>
      <c r="Y1593" t="str">
        <f>O1595</f>
        <v/>
      </c>
    </row>
    <row r="1594" spans="1:25" x14ac:dyDescent="0.25">
      <c r="A1594" t="s">
        <v>184</v>
      </c>
      <c r="B1594" t="s">
        <v>23</v>
      </c>
      <c r="C1594" t="s">
        <v>620</v>
      </c>
      <c r="D1594">
        <v>0.01</v>
      </c>
      <c r="E1594" t="s">
        <v>1275</v>
      </c>
      <c r="F1594" t="s">
        <v>622</v>
      </c>
      <c r="G1594" t="str">
        <f t="shared" si="3108"/>
        <v>DL2022062</v>
      </c>
      <c r="H1594" t="str">
        <f t="shared" si="3109"/>
        <v>19</v>
      </c>
      <c r="I1594" t="str">
        <f t="shared" si="3110"/>
        <v>Trepigget hundestejle_19_20220907_DL2022062_MarieKruseGym</v>
      </c>
      <c r="J1594" t="str">
        <f>VLOOKUP(MID(C1594,4,6),Datasæt_Analysesystemer!$B$2:$E$69,3,FALSE)</f>
        <v>Trepigget hundestejle</v>
      </c>
      <c r="K1594" t="str">
        <f t="shared" si="3111"/>
        <v>PK</v>
      </c>
      <c r="L1594" s="7" t="str">
        <f t="shared" si="3123"/>
        <v>No Ct</v>
      </c>
      <c r="M1594">
        <f t="shared" si="3112"/>
        <v>0</v>
      </c>
      <c r="N1594">
        <f t="shared" si="3113"/>
        <v>0</v>
      </c>
      <c r="O1594">
        <f t="shared" si="3114"/>
        <v>61.57</v>
      </c>
      <c r="Q1594">
        <f t="shared" ref="Q1594" si="3196">IF(L1596="No Ct",0,L1596)</f>
        <v>30.54</v>
      </c>
      <c r="R1594">
        <f t="shared" ref="R1594" si="3197">IF(L1597="No Ct",0,L1597)</f>
        <v>31.03</v>
      </c>
      <c r="S1594" t="str">
        <f t="shared" ref="S1594" si="3198">IF(AND(M1594&gt;0,N1594=0),"Valid","Invalid")</f>
        <v>Invalid</v>
      </c>
      <c r="T1594" t="str">
        <f t="shared" ref="T1594" si="3199">IF(OR(Q1594&gt;1,R1594&gt;1),"Present","Absent")</f>
        <v>Present</v>
      </c>
      <c r="U1594" t="str">
        <f t="shared" ref="U1594" si="3200">IF(OR(AND(Q1594&gt;1,Q1594&lt;41),AND(R1594&gt;1,R1594&lt;41)),"Ct&lt;41","Ct&gt;41")</f>
        <v>Ct&lt;41</v>
      </c>
      <c r="V1594" t="str">
        <f t="shared" ref="V1594" si="3201">J1594</f>
        <v>Trepigget hundestejle</v>
      </c>
      <c r="W1594" t="str">
        <f t="shared" ref="W1594" si="3202">MID(F1594,10,9)</f>
        <v>DL2022062</v>
      </c>
      <c r="X1594" t="str">
        <f t="shared" ref="X1594" si="3203">W1594&amp;"_"&amp;V1594&amp;"_"&amp;S1594&amp;"_"&amp;T1594&amp;"_"&amp;U1594</f>
        <v>DL2022062_Trepigget hundestejle_Invalid_Present_Ct&lt;41</v>
      </c>
    </row>
    <row r="1595" spans="1:25" x14ac:dyDescent="0.25">
      <c r="A1595" t="s">
        <v>160</v>
      </c>
      <c r="B1595" t="s">
        <v>51</v>
      </c>
      <c r="C1595" t="s">
        <v>614</v>
      </c>
      <c r="D1595">
        <v>0.01</v>
      </c>
      <c r="E1595" t="s">
        <v>1275</v>
      </c>
      <c r="F1595" t="s">
        <v>622</v>
      </c>
      <c r="G1595" t="str">
        <f t="shared" si="3108"/>
        <v>DL2022062</v>
      </c>
      <c r="H1595" t="str">
        <f t="shared" si="3109"/>
        <v>19</v>
      </c>
      <c r="I1595" t="str">
        <f t="shared" si="3110"/>
        <v>Trepigget hundestejle_19_20220907_DL2022062_MarieKruseGym</v>
      </c>
      <c r="J1595" t="str">
        <f>VLOOKUP(MID(C1595,4,6),Datasæt_Analysesystemer!$B$2:$E$69,3,FALSE)</f>
        <v>Trepigget hundestejle</v>
      </c>
      <c r="K1595" t="str">
        <f t="shared" si="3111"/>
        <v>NK</v>
      </c>
      <c r="L1595" s="7" t="str">
        <f t="shared" si="3123"/>
        <v>No Ct</v>
      </c>
      <c r="M1595" t="str">
        <f t="shared" si="3112"/>
        <v/>
      </c>
      <c r="N1595" t="str">
        <f t="shared" si="3113"/>
        <v/>
      </c>
      <c r="O1595" t="str">
        <f t="shared" si="3114"/>
        <v/>
      </c>
    </row>
    <row r="1596" spans="1:25" x14ac:dyDescent="0.25">
      <c r="A1596" t="s">
        <v>124</v>
      </c>
      <c r="B1596" t="s">
        <v>76</v>
      </c>
      <c r="C1596" t="s">
        <v>608</v>
      </c>
      <c r="D1596">
        <v>0.01</v>
      </c>
      <c r="E1596">
        <v>30.54</v>
      </c>
      <c r="F1596" t="s">
        <v>622</v>
      </c>
      <c r="G1596" t="str">
        <f t="shared" si="3108"/>
        <v>DL2022062</v>
      </c>
      <c r="H1596" t="str">
        <f t="shared" si="3109"/>
        <v>19</v>
      </c>
      <c r="I1596" t="str">
        <f t="shared" si="3110"/>
        <v>Trepigget hundestejle_19_20220907_DL2022062_MarieKruseGym</v>
      </c>
      <c r="J1596" t="str">
        <f>VLOOKUP(MID(C1596,4,6),Datasæt_Analysesystemer!$B$2:$E$69,3,FALSE)</f>
        <v>Trepigget hundestejle</v>
      </c>
      <c r="K1596" t="str">
        <f t="shared" si="3111"/>
        <v>EP</v>
      </c>
      <c r="L1596" s="7">
        <f t="shared" si="3123"/>
        <v>30.54</v>
      </c>
      <c r="M1596" t="str">
        <f t="shared" si="3112"/>
        <v/>
      </c>
      <c r="N1596" t="str">
        <f t="shared" si="3113"/>
        <v/>
      </c>
      <c r="O1596" t="str">
        <f t="shared" si="3114"/>
        <v/>
      </c>
    </row>
    <row r="1597" spans="1:25" x14ac:dyDescent="0.25">
      <c r="A1597" t="s">
        <v>142</v>
      </c>
      <c r="B1597" t="s">
        <v>76</v>
      </c>
      <c r="C1597" t="s">
        <v>608</v>
      </c>
      <c r="D1597">
        <v>0.01</v>
      </c>
      <c r="E1597">
        <v>31.03</v>
      </c>
      <c r="F1597" t="s">
        <v>622</v>
      </c>
      <c r="G1597" t="str">
        <f t="shared" si="3108"/>
        <v>DL2022062</v>
      </c>
      <c r="H1597" t="str">
        <f t="shared" si="3109"/>
        <v>19</v>
      </c>
      <c r="I1597" t="str">
        <f t="shared" si="3110"/>
        <v>Trepigget hundestejle_19_20220907_DL2022062_MarieKruseGym</v>
      </c>
      <c r="J1597" t="str">
        <f>VLOOKUP(MID(C1597,4,6),Datasæt_Analysesystemer!$B$2:$E$69,3,FALSE)</f>
        <v>Trepigget hundestejle</v>
      </c>
      <c r="K1597" t="str">
        <f t="shared" si="3111"/>
        <v>EP</v>
      </c>
      <c r="L1597" s="7">
        <f t="shared" si="3123"/>
        <v>31.03</v>
      </c>
      <c r="M1597" t="str">
        <f t="shared" si="3112"/>
        <v/>
      </c>
      <c r="N1597" t="str">
        <f t="shared" si="3113"/>
        <v/>
      </c>
      <c r="O1597" t="str">
        <f t="shared" si="3114"/>
        <v/>
      </c>
      <c r="Y1597" t="str">
        <f>O1599</f>
        <v/>
      </c>
    </row>
    <row r="1598" spans="1:25" x14ac:dyDescent="0.25">
      <c r="A1598" t="s">
        <v>186</v>
      </c>
      <c r="B1598" t="s">
        <v>23</v>
      </c>
      <c r="C1598" t="s">
        <v>621</v>
      </c>
      <c r="D1598">
        <v>0.01</v>
      </c>
      <c r="E1598" t="s">
        <v>1275</v>
      </c>
      <c r="F1598" t="s">
        <v>622</v>
      </c>
      <c r="G1598" t="str">
        <f t="shared" si="3108"/>
        <v>DL2022062</v>
      </c>
      <c r="H1598" t="str">
        <f t="shared" si="3109"/>
        <v>20</v>
      </c>
      <c r="I1598" t="str">
        <f t="shared" si="3110"/>
        <v>Trepigget hundestejle_20_20220907_DL2022062_MarieKruseGym</v>
      </c>
      <c r="J1598" t="str">
        <f>VLOOKUP(MID(C1598,4,6),Datasæt_Analysesystemer!$B$2:$E$69,3,FALSE)</f>
        <v>Trepigget hundestejle</v>
      </c>
      <c r="K1598" t="str">
        <f t="shared" si="3111"/>
        <v>PK</v>
      </c>
      <c r="L1598" s="7" t="str">
        <f t="shared" si="3123"/>
        <v>No Ct</v>
      </c>
      <c r="M1598">
        <f t="shared" si="3112"/>
        <v>0</v>
      </c>
      <c r="N1598">
        <f t="shared" si="3113"/>
        <v>0</v>
      </c>
      <c r="O1598">
        <f t="shared" si="3114"/>
        <v>62.25</v>
      </c>
      <c r="Q1598">
        <f t="shared" ref="Q1598" si="3204">IF(L1600="No Ct",0,L1600)</f>
        <v>30.98</v>
      </c>
      <c r="R1598">
        <f t="shared" ref="R1598" si="3205">IF(L1601="No Ct",0,L1601)</f>
        <v>31.27</v>
      </c>
      <c r="S1598" t="str">
        <f t="shared" ref="S1598" si="3206">IF(AND(M1598&gt;0,N1598=0),"Valid","Invalid")</f>
        <v>Invalid</v>
      </c>
      <c r="T1598" t="str">
        <f t="shared" ref="T1598" si="3207">IF(OR(Q1598&gt;1,R1598&gt;1),"Present","Absent")</f>
        <v>Present</v>
      </c>
      <c r="U1598" t="str">
        <f t="shared" ref="U1598" si="3208">IF(OR(AND(Q1598&gt;1,Q1598&lt;41),AND(R1598&gt;1,R1598&lt;41)),"Ct&lt;41","Ct&gt;41")</f>
        <v>Ct&lt;41</v>
      </c>
      <c r="V1598" t="str">
        <f t="shared" ref="V1598" si="3209">J1598</f>
        <v>Trepigget hundestejle</v>
      </c>
      <c r="W1598" t="str">
        <f t="shared" ref="W1598" si="3210">MID(F1598,10,9)</f>
        <v>DL2022062</v>
      </c>
      <c r="X1598" t="str">
        <f t="shared" ref="X1598" si="3211">W1598&amp;"_"&amp;V1598&amp;"_"&amp;S1598&amp;"_"&amp;T1598&amp;"_"&amp;U1598</f>
        <v>DL2022062_Trepigget hundestejle_Invalid_Present_Ct&lt;41</v>
      </c>
    </row>
    <row r="1599" spans="1:25" x14ac:dyDescent="0.25">
      <c r="A1599" t="s">
        <v>162</v>
      </c>
      <c r="B1599" t="s">
        <v>51</v>
      </c>
      <c r="C1599" t="s">
        <v>615</v>
      </c>
      <c r="D1599">
        <v>0.01</v>
      </c>
      <c r="E1599" t="s">
        <v>1275</v>
      </c>
      <c r="F1599" t="s">
        <v>622</v>
      </c>
      <c r="G1599" t="str">
        <f t="shared" si="3108"/>
        <v>DL2022062</v>
      </c>
      <c r="H1599" t="str">
        <f t="shared" si="3109"/>
        <v>20</v>
      </c>
      <c r="I1599" t="str">
        <f t="shared" si="3110"/>
        <v>Trepigget hundestejle_20_20220907_DL2022062_MarieKruseGym</v>
      </c>
      <c r="J1599" t="str">
        <f>VLOOKUP(MID(C1599,4,6),Datasæt_Analysesystemer!$B$2:$E$69,3,FALSE)</f>
        <v>Trepigget hundestejle</v>
      </c>
      <c r="K1599" t="str">
        <f t="shared" si="3111"/>
        <v>NK</v>
      </c>
      <c r="L1599" s="7" t="str">
        <f t="shared" si="3123"/>
        <v>No Ct</v>
      </c>
      <c r="M1599" t="str">
        <f t="shared" si="3112"/>
        <v/>
      </c>
      <c r="N1599" t="str">
        <f t="shared" si="3113"/>
        <v/>
      </c>
      <c r="O1599" t="str">
        <f t="shared" si="3114"/>
        <v/>
      </c>
    </row>
    <row r="1600" spans="1:25" x14ac:dyDescent="0.25">
      <c r="A1600" t="s">
        <v>126</v>
      </c>
      <c r="B1600" t="s">
        <v>76</v>
      </c>
      <c r="C1600" t="s">
        <v>609</v>
      </c>
      <c r="D1600">
        <v>0.01</v>
      </c>
      <c r="E1600">
        <v>30.98</v>
      </c>
      <c r="F1600" t="s">
        <v>622</v>
      </c>
      <c r="G1600" t="str">
        <f t="shared" si="3108"/>
        <v>DL2022062</v>
      </c>
      <c r="H1600" t="str">
        <f t="shared" si="3109"/>
        <v>20</v>
      </c>
      <c r="I1600" t="str">
        <f t="shared" si="3110"/>
        <v>Trepigget hundestejle_20_20220907_DL2022062_MarieKruseGym</v>
      </c>
      <c r="J1600" t="str">
        <f>VLOOKUP(MID(C1600,4,6),Datasæt_Analysesystemer!$B$2:$E$69,3,FALSE)</f>
        <v>Trepigget hundestejle</v>
      </c>
      <c r="K1600" t="str">
        <f t="shared" si="3111"/>
        <v>EP</v>
      </c>
      <c r="L1600" s="7">
        <f t="shared" si="3123"/>
        <v>30.98</v>
      </c>
      <c r="M1600" t="str">
        <f t="shared" si="3112"/>
        <v/>
      </c>
      <c r="N1600" t="str">
        <f t="shared" si="3113"/>
        <v/>
      </c>
      <c r="O1600" t="str">
        <f t="shared" si="3114"/>
        <v/>
      </c>
    </row>
    <row r="1601" spans="1:25" x14ac:dyDescent="0.25">
      <c r="A1601" t="s">
        <v>143</v>
      </c>
      <c r="B1601" t="s">
        <v>76</v>
      </c>
      <c r="C1601" t="s">
        <v>609</v>
      </c>
      <c r="D1601">
        <v>0.01</v>
      </c>
      <c r="E1601">
        <v>31.27</v>
      </c>
      <c r="F1601" t="s">
        <v>622</v>
      </c>
      <c r="G1601" t="str">
        <f t="shared" si="3108"/>
        <v>DL2022062</v>
      </c>
      <c r="H1601" t="str">
        <f t="shared" si="3109"/>
        <v>20</v>
      </c>
      <c r="I1601" t="str">
        <f t="shared" si="3110"/>
        <v>Trepigget hundestejle_20_20220907_DL2022062_MarieKruseGym</v>
      </c>
      <c r="J1601" t="str">
        <f>VLOOKUP(MID(C1601,4,6),Datasæt_Analysesystemer!$B$2:$E$69,3,FALSE)</f>
        <v>Trepigget hundestejle</v>
      </c>
      <c r="K1601" t="str">
        <f t="shared" si="3111"/>
        <v>EP</v>
      </c>
      <c r="L1601" s="7">
        <f t="shared" si="3123"/>
        <v>31.27</v>
      </c>
      <c r="M1601" t="str">
        <f t="shared" si="3112"/>
        <v/>
      </c>
      <c r="N1601" t="str">
        <f t="shared" si="3113"/>
        <v/>
      </c>
      <c r="O1601" t="str">
        <f t="shared" si="3114"/>
        <v/>
      </c>
      <c r="Y1601" t="str">
        <f>O1603</f>
        <v/>
      </c>
    </row>
    <row r="1602" spans="1:25" x14ac:dyDescent="0.25">
      <c r="A1602" t="s">
        <v>188</v>
      </c>
      <c r="B1602" t="s">
        <v>23</v>
      </c>
      <c r="C1602" t="s">
        <v>189</v>
      </c>
      <c r="D1602">
        <v>0.01</v>
      </c>
      <c r="E1602">
        <v>29.53</v>
      </c>
      <c r="F1602" t="s">
        <v>622</v>
      </c>
      <c r="G1602" t="str">
        <f t="shared" si="3108"/>
        <v>DL2022062</v>
      </c>
      <c r="H1602" t="str">
        <f t="shared" si="3109"/>
        <v>21</v>
      </c>
      <c r="I1602" t="str">
        <f t="shared" si="3110"/>
        <v>Europæisk ål_21_20220907_DL2022062_MarieKruseGym</v>
      </c>
      <c r="J1602" t="str">
        <f>VLOOKUP(MID(C1602,4,6),Datasæt_Analysesystemer!$B$2:$E$69,3,FALSE)</f>
        <v>Europæisk ål</v>
      </c>
      <c r="K1602" t="str">
        <f t="shared" si="3111"/>
        <v>PK</v>
      </c>
      <c r="L1602" s="7">
        <f t="shared" si="3123"/>
        <v>29.53</v>
      </c>
      <c r="M1602">
        <f t="shared" si="3112"/>
        <v>29.53</v>
      </c>
      <c r="N1602">
        <f t="shared" si="3113"/>
        <v>0</v>
      </c>
      <c r="O1602">
        <f t="shared" si="3114"/>
        <v>40.880000000000003</v>
      </c>
      <c r="Q1602">
        <f t="shared" ref="Q1602" si="3212">IF(L1604="No Ct",0,L1604)</f>
        <v>40.880000000000003</v>
      </c>
      <c r="R1602">
        <f t="shared" ref="R1602" si="3213">IF(L1605="No Ct",0,L1605)</f>
        <v>0</v>
      </c>
      <c r="S1602" t="str">
        <f t="shared" ref="S1602" si="3214">IF(AND(M1602&gt;0,N1602=0),"Valid","Invalid")</f>
        <v>Valid</v>
      </c>
      <c r="T1602" t="str">
        <f t="shared" ref="T1602" si="3215">IF(OR(Q1602&gt;1,R1602&gt;1),"Present","Absent")</f>
        <v>Present</v>
      </c>
      <c r="U1602" t="str">
        <f t="shared" ref="U1602" si="3216">IF(OR(AND(Q1602&gt;1,Q1602&lt;41),AND(R1602&gt;1,R1602&lt;41)),"Ct&lt;41","Ct&gt;41")</f>
        <v>Ct&lt;41</v>
      </c>
      <c r="V1602" t="str">
        <f t="shared" ref="V1602" si="3217">J1602</f>
        <v>Europæisk ål</v>
      </c>
      <c r="W1602" t="str">
        <f t="shared" ref="W1602" si="3218">MID(F1602,10,9)</f>
        <v>DL2022062</v>
      </c>
      <c r="X1602" t="str">
        <f t="shared" ref="X1602" si="3219">W1602&amp;"_"&amp;V1602&amp;"_"&amp;S1602&amp;"_"&amp;T1602&amp;"_"&amp;U1602</f>
        <v>DL2022062_Europæisk ål_Valid_Present_Ct&lt;41</v>
      </c>
    </row>
    <row r="1603" spans="1:25" x14ac:dyDescent="0.25">
      <c r="A1603" t="s">
        <v>164</v>
      </c>
      <c r="B1603" t="s">
        <v>51</v>
      </c>
      <c r="C1603" t="s">
        <v>165</v>
      </c>
      <c r="D1603">
        <v>0.01</v>
      </c>
      <c r="E1603" t="s">
        <v>1275</v>
      </c>
      <c r="F1603" t="s">
        <v>622</v>
      </c>
      <c r="G1603" t="str">
        <f t="shared" si="3108"/>
        <v>DL2022062</v>
      </c>
      <c r="H1603" t="str">
        <f t="shared" si="3109"/>
        <v>21</v>
      </c>
      <c r="I1603" t="str">
        <f t="shared" si="3110"/>
        <v>Europæisk ål_21_20220907_DL2022062_MarieKruseGym</v>
      </c>
      <c r="J1603" t="str">
        <f>VLOOKUP(MID(C1603,4,6),Datasæt_Analysesystemer!$B$2:$E$69,3,FALSE)</f>
        <v>Europæisk ål</v>
      </c>
      <c r="K1603" t="str">
        <f t="shared" si="3111"/>
        <v>NK</v>
      </c>
      <c r="L1603" s="7" t="str">
        <f t="shared" si="3123"/>
        <v>No Ct</v>
      </c>
      <c r="M1603" t="str">
        <f t="shared" si="3112"/>
        <v/>
      </c>
      <c r="N1603" t="str">
        <f t="shared" si="3113"/>
        <v/>
      </c>
      <c r="O1603" t="str">
        <f t="shared" si="3114"/>
        <v/>
      </c>
    </row>
    <row r="1604" spans="1:25" x14ac:dyDescent="0.25">
      <c r="A1604" t="s">
        <v>128</v>
      </c>
      <c r="B1604" t="s">
        <v>76</v>
      </c>
      <c r="C1604" t="s">
        <v>129</v>
      </c>
      <c r="D1604">
        <v>0.01</v>
      </c>
      <c r="E1604">
        <v>40.880000000000003</v>
      </c>
      <c r="F1604" t="s">
        <v>622</v>
      </c>
      <c r="G1604" t="str">
        <f t="shared" si="3108"/>
        <v>DL2022062</v>
      </c>
      <c r="H1604" t="str">
        <f t="shared" si="3109"/>
        <v>21</v>
      </c>
      <c r="I1604" t="str">
        <f t="shared" si="3110"/>
        <v>Europæisk ål_21_20220907_DL2022062_MarieKruseGym</v>
      </c>
      <c r="J1604" t="str">
        <f>VLOOKUP(MID(C1604,4,6),Datasæt_Analysesystemer!$B$2:$E$69,3,FALSE)</f>
        <v>Europæisk ål</v>
      </c>
      <c r="K1604" t="str">
        <f t="shared" si="3111"/>
        <v>EP</v>
      </c>
      <c r="L1604" s="7">
        <f t="shared" si="3123"/>
        <v>40.880000000000003</v>
      </c>
      <c r="M1604" t="str">
        <f t="shared" si="3112"/>
        <v/>
      </c>
      <c r="N1604" t="str">
        <f t="shared" si="3113"/>
        <v/>
      </c>
      <c r="O1604" t="str">
        <f t="shared" si="3114"/>
        <v/>
      </c>
    </row>
    <row r="1605" spans="1:25" x14ac:dyDescent="0.25">
      <c r="A1605" t="s">
        <v>144</v>
      </c>
      <c r="B1605" t="s">
        <v>76</v>
      </c>
      <c r="C1605" t="s">
        <v>129</v>
      </c>
      <c r="D1605">
        <v>0.01</v>
      </c>
      <c r="E1605" t="s">
        <v>1275</v>
      </c>
      <c r="F1605" t="s">
        <v>622</v>
      </c>
      <c r="G1605" t="str">
        <f t="shared" si="3108"/>
        <v>DL2022062</v>
      </c>
      <c r="H1605" t="str">
        <f t="shared" si="3109"/>
        <v>21</v>
      </c>
      <c r="I1605" t="str">
        <f t="shared" si="3110"/>
        <v>Europæisk ål_21_20220907_DL2022062_MarieKruseGym</v>
      </c>
      <c r="J1605" t="str">
        <f>VLOOKUP(MID(C1605,4,6),Datasæt_Analysesystemer!$B$2:$E$69,3,FALSE)</f>
        <v>Europæisk ål</v>
      </c>
      <c r="K1605" t="str">
        <f t="shared" si="3111"/>
        <v>EP</v>
      </c>
      <c r="L1605" s="7" t="str">
        <f t="shared" si="3123"/>
        <v>No Ct</v>
      </c>
      <c r="M1605" t="str">
        <f t="shared" si="3112"/>
        <v/>
      </c>
      <c r="N1605" t="str">
        <f t="shared" si="3113"/>
        <v/>
      </c>
      <c r="O1605" t="str">
        <f t="shared" si="3114"/>
        <v/>
      </c>
      <c r="Y1605" t="str">
        <f>O1607</f>
        <v/>
      </c>
    </row>
    <row r="1606" spans="1:25" x14ac:dyDescent="0.25">
      <c r="A1606" t="s">
        <v>190</v>
      </c>
      <c r="B1606" t="s">
        <v>23</v>
      </c>
      <c r="C1606" t="s">
        <v>191</v>
      </c>
      <c r="D1606">
        <v>0.01</v>
      </c>
      <c r="E1606">
        <v>29.76</v>
      </c>
      <c r="F1606" t="s">
        <v>622</v>
      </c>
      <c r="G1606" t="str">
        <f t="shared" si="3108"/>
        <v>DL2022062</v>
      </c>
      <c r="H1606" t="str">
        <f t="shared" si="3109"/>
        <v>22</v>
      </c>
      <c r="I1606" t="str">
        <f t="shared" si="3110"/>
        <v>Europæisk ål_22_20220907_DL2022062_MarieKruseGym</v>
      </c>
      <c r="J1606" t="str">
        <f>VLOOKUP(MID(C1606,4,6),Datasæt_Analysesystemer!$B$2:$E$69,3,FALSE)</f>
        <v>Europæisk ål</v>
      </c>
      <c r="K1606" t="str">
        <f t="shared" si="3111"/>
        <v>PK</v>
      </c>
      <c r="L1606" s="7">
        <f t="shared" si="3123"/>
        <v>29.76</v>
      </c>
      <c r="M1606">
        <f t="shared" si="3112"/>
        <v>29.76</v>
      </c>
      <c r="N1606">
        <f t="shared" si="3113"/>
        <v>0</v>
      </c>
      <c r="O1606">
        <f t="shared" si="3114"/>
        <v>0</v>
      </c>
      <c r="Q1606">
        <f t="shared" ref="Q1606" si="3220">IF(L1608="No Ct",0,L1608)</f>
        <v>0</v>
      </c>
      <c r="R1606">
        <f t="shared" ref="R1606" si="3221">IF(L1609="No Ct",0,L1609)</f>
        <v>0</v>
      </c>
      <c r="S1606" t="str">
        <f t="shared" ref="S1606" si="3222">IF(AND(M1606&gt;0,N1606=0),"Valid","Invalid")</f>
        <v>Valid</v>
      </c>
      <c r="T1606" t="str">
        <f t="shared" ref="T1606" si="3223">IF(OR(Q1606&gt;1,R1606&gt;1),"Present","Absent")</f>
        <v>Absent</v>
      </c>
      <c r="U1606" t="str">
        <f t="shared" ref="U1606" si="3224">IF(OR(AND(Q1606&gt;1,Q1606&lt;41),AND(R1606&gt;1,R1606&lt;41)),"Ct&lt;41","Ct&gt;41")</f>
        <v>Ct&gt;41</v>
      </c>
      <c r="V1606" t="str">
        <f t="shared" ref="V1606" si="3225">J1606</f>
        <v>Europæisk ål</v>
      </c>
      <c r="W1606" t="str">
        <f t="shared" ref="W1606" si="3226">MID(F1606,10,9)</f>
        <v>DL2022062</v>
      </c>
      <c r="X1606" t="str">
        <f t="shared" ref="X1606" si="3227">W1606&amp;"_"&amp;V1606&amp;"_"&amp;S1606&amp;"_"&amp;T1606&amp;"_"&amp;U1606</f>
        <v>DL2022062_Europæisk ål_Valid_Absent_Ct&gt;41</v>
      </c>
    </row>
    <row r="1607" spans="1:25" x14ac:dyDescent="0.25">
      <c r="A1607" t="s">
        <v>166</v>
      </c>
      <c r="B1607" t="s">
        <v>51</v>
      </c>
      <c r="C1607" t="s">
        <v>167</v>
      </c>
      <c r="D1607">
        <v>0.01</v>
      </c>
      <c r="E1607" t="s">
        <v>1275</v>
      </c>
      <c r="F1607" t="s">
        <v>622</v>
      </c>
      <c r="G1607" t="str">
        <f t="shared" si="3108"/>
        <v>DL2022062</v>
      </c>
      <c r="H1607" t="str">
        <f t="shared" si="3109"/>
        <v>22</v>
      </c>
      <c r="I1607" t="str">
        <f t="shared" si="3110"/>
        <v>Europæisk ål_22_20220907_DL2022062_MarieKruseGym</v>
      </c>
      <c r="J1607" t="str">
        <f>VLOOKUP(MID(C1607,4,6),Datasæt_Analysesystemer!$B$2:$E$69,3,FALSE)</f>
        <v>Europæisk ål</v>
      </c>
      <c r="K1607" t="str">
        <f t="shared" si="3111"/>
        <v>NK</v>
      </c>
      <c r="L1607" s="7" t="str">
        <f t="shared" si="3123"/>
        <v>No Ct</v>
      </c>
      <c r="M1607" t="str">
        <f t="shared" si="3112"/>
        <v/>
      </c>
      <c r="N1607" t="str">
        <f t="shared" si="3113"/>
        <v/>
      </c>
      <c r="O1607" t="str">
        <f t="shared" si="3114"/>
        <v/>
      </c>
    </row>
    <row r="1608" spans="1:25" x14ac:dyDescent="0.25">
      <c r="A1608" t="s">
        <v>130</v>
      </c>
      <c r="B1608" t="s">
        <v>76</v>
      </c>
      <c r="C1608" t="s">
        <v>131</v>
      </c>
      <c r="D1608">
        <v>0.01</v>
      </c>
      <c r="E1608" t="s">
        <v>1275</v>
      </c>
      <c r="F1608" t="s">
        <v>622</v>
      </c>
      <c r="G1608" t="str">
        <f t="shared" si="3108"/>
        <v>DL2022062</v>
      </c>
      <c r="H1608" t="str">
        <f t="shared" si="3109"/>
        <v>22</v>
      </c>
      <c r="I1608" t="str">
        <f t="shared" si="3110"/>
        <v>Europæisk ål_22_20220907_DL2022062_MarieKruseGym</v>
      </c>
      <c r="J1608" t="str">
        <f>VLOOKUP(MID(C1608,4,6),Datasæt_Analysesystemer!$B$2:$E$69,3,FALSE)</f>
        <v>Europæisk ål</v>
      </c>
      <c r="K1608" t="str">
        <f t="shared" si="3111"/>
        <v>EP</v>
      </c>
      <c r="L1608" s="7" t="str">
        <f t="shared" si="3123"/>
        <v>No Ct</v>
      </c>
      <c r="M1608" t="str">
        <f t="shared" si="3112"/>
        <v/>
      </c>
      <c r="N1608" t="str">
        <f t="shared" si="3113"/>
        <v/>
      </c>
      <c r="O1608" t="str">
        <f t="shared" si="3114"/>
        <v/>
      </c>
    </row>
    <row r="1609" spans="1:25" x14ac:dyDescent="0.25">
      <c r="A1609" t="s">
        <v>145</v>
      </c>
      <c r="B1609" t="s">
        <v>76</v>
      </c>
      <c r="C1609" t="s">
        <v>131</v>
      </c>
      <c r="D1609">
        <v>0.01</v>
      </c>
      <c r="E1609" t="s">
        <v>1275</v>
      </c>
      <c r="F1609" t="s">
        <v>622</v>
      </c>
      <c r="G1609" t="str">
        <f t="shared" si="3108"/>
        <v>DL2022062</v>
      </c>
      <c r="H1609" t="str">
        <f t="shared" si="3109"/>
        <v>22</v>
      </c>
      <c r="I1609" t="str">
        <f t="shared" si="3110"/>
        <v>Europæisk ål_22_20220907_DL2022062_MarieKruseGym</v>
      </c>
      <c r="J1609" t="str">
        <f>VLOOKUP(MID(C1609,4,6),Datasæt_Analysesystemer!$B$2:$E$69,3,FALSE)</f>
        <v>Europæisk ål</v>
      </c>
      <c r="K1609" t="str">
        <f t="shared" si="3111"/>
        <v>EP</v>
      </c>
      <c r="L1609" s="7" t="str">
        <f t="shared" si="3123"/>
        <v>No Ct</v>
      </c>
      <c r="M1609" t="str">
        <f t="shared" si="3112"/>
        <v/>
      </c>
      <c r="N1609" t="str">
        <f t="shared" si="3113"/>
        <v/>
      </c>
      <c r="O1609" t="str">
        <f t="shared" si="3114"/>
        <v/>
      </c>
      <c r="Y1609" t="str">
        <f>O1611</f>
        <v/>
      </c>
    </row>
    <row r="1610" spans="1:25" x14ac:dyDescent="0.25">
      <c r="A1610" t="s">
        <v>192</v>
      </c>
      <c r="B1610" t="s">
        <v>23</v>
      </c>
      <c r="C1610" t="s">
        <v>193</v>
      </c>
      <c r="D1610">
        <v>0.01</v>
      </c>
      <c r="E1610">
        <v>21.21</v>
      </c>
      <c r="F1610" t="s">
        <v>622</v>
      </c>
      <c r="G1610" t="str">
        <f t="shared" si="3108"/>
        <v>DL2022062</v>
      </c>
      <c r="H1610" t="str">
        <f t="shared" si="3109"/>
        <v>23</v>
      </c>
      <c r="I1610" t="str">
        <f t="shared" si="3110"/>
        <v>Sortmundet kutling_23_20220907_DL2022062_MarieKruseGym</v>
      </c>
      <c r="J1610" t="str">
        <f>VLOOKUP(MID(C1610,4,6),Datasæt_Analysesystemer!$B$2:$E$69,3,FALSE)</f>
        <v>Sortmundet kutling</v>
      </c>
      <c r="K1610" t="str">
        <f t="shared" si="3111"/>
        <v>PK</v>
      </c>
      <c r="L1610" s="7">
        <f t="shared" si="3123"/>
        <v>21.21</v>
      </c>
      <c r="M1610">
        <f t="shared" si="3112"/>
        <v>21.21</v>
      </c>
      <c r="N1610">
        <f t="shared" si="3113"/>
        <v>0</v>
      </c>
      <c r="O1610">
        <f t="shared" si="3114"/>
        <v>68.87</v>
      </c>
      <c r="Q1610">
        <f t="shared" ref="Q1610" si="3228">IF(L1612="No Ct",0,L1612)</f>
        <v>34.68</v>
      </c>
      <c r="R1610">
        <f t="shared" ref="R1610" si="3229">IF(L1613="No Ct",0,L1613)</f>
        <v>34.19</v>
      </c>
      <c r="S1610" t="str">
        <f t="shared" ref="S1610" si="3230">IF(AND(M1610&gt;0,N1610=0),"Valid","Invalid")</f>
        <v>Valid</v>
      </c>
      <c r="T1610" t="str">
        <f t="shared" ref="T1610" si="3231">IF(OR(Q1610&gt;1,R1610&gt;1),"Present","Absent")</f>
        <v>Present</v>
      </c>
      <c r="U1610" t="str">
        <f t="shared" ref="U1610" si="3232">IF(OR(AND(Q1610&gt;1,Q1610&lt;41),AND(R1610&gt;1,R1610&lt;41)),"Ct&lt;41","Ct&gt;41")</f>
        <v>Ct&lt;41</v>
      </c>
      <c r="V1610" t="str">
        <f t="shared" ref="V1610" si="3233">J1610</f>
        <v>Sortmundet kutling</v>
      </c>
      <c r="W1610" t="str">
        <f t="shared" ref="W1610" si="3234">MID(F1610,10,9)</f>
        <v>DL2022062</v>
      </c>
      <c r="X1610" t="str">
        <f t="shared" ref="X1610" si="3235">W1610&amp;"_"&amp;V1610&amp;"_"&amp;S1610&amp;"_"&amp;T1610&amp;"_"&amp;U1610</f>
        <v>DL2022062_Sortmundet kutling_Valid_Present_Ct&lt;41</v>
      </c>
    </row>
    <row r="1611" spans="1:25" x14ac:dyDescent="0.25">
      <c r="A1611" t="s">
        <v>168</v>
      </c>
      <c r="B1611" t="s">
        <v>51</v>
      </c>
      <c r="C1611" t="s">
        <v>169</v>
      </c>
      <c r="D1611">
        <v>0.01</v>
      </c>
      <c r="E1611" t="s">
        <v>1275</v>
      </c>
      <c r="F1611" t="s">
        <v>622</v>
      </c>
      <c r="G1611" t="str">
        <f t="shared" si="3108"/>
        <v>DL2022062</v>
      </c>
      <c r="H1611" t="str">
        <f t="shared" si="3109"/>
        <v>23</v>
      </c>
      <c r="I1611" t="str">
        <f t="shared" si="3110"/>
        <v>Sortmundet kutling_23_20220907_DL2022062_MarieKruseGym</v>
      </c>
      <c r="J1611" t="str">
        <f>VLOOKUP(MID(C1611,4,6),Datasæt_Analysesystemer!$B$2:$E$69,3,FALSE)</f>
        <v>Sortmundet kutling</v>
      </c>
      <c r="K1611" t="str">
        <f t="shared" si="3111"/>
        <v>NK</v>
      </c>
      <c r="L1611" s="7" t="str">
        <f t="shared" si="3123"/>
        <v>No Ct</v>
      </c>
      <c r="M1611" t="str">
        <f t="shared" si="3112"/>
        <v/>
      </c>
      <c r="N1611" t="str">
        <f t="shared" si="3113"/>
        <v/>
      </c>
      <c r="O1611" t="str">
        <f t="shared" si="3114"/>
        <v/>
      </c>
    </row>
    <row r="1612" spans="1:25" x14ac:dyDescent="0.25">
      <c r="A1612" t="s">
        <v>132</v>
      </c>
      <c r="B1612" t="s">
        <v>76</v>
      </c>
      <c r="C1612" t="s">
        <v>133</v>
      </c>
      <c r="D1612">
        <v>0.01</v>
      </c>
      <c r="E1612">
        <v>34.68</v>
      </c>
      <c r="F1612" t="s">
        <v>622</v>
      </c>
      <c r="G1612" t="str">
        <f t="shared" si="3108"/>
        <v>DL2022062</v>
      </c>
      <c r="H1612" t="str">
        <f t="shared" si="3109"/>
        <v>23</v>
      </c>
      <c r="I1612" t="str">
        <f t="shared" si="3110"/>
        <v>Sortmundet kutling_23_20220907_DL2022062_MarieKruseGym</v>
      </c>
      <c r="J1612" t="str">
        <f>VLOOKUP(MID(C1612,4,6),Datasæt_Analysesystemer!$B$2:$E$69,3,FALSE)</f>
        <v>Sortmundet kutling</v>
      </c>
      <c r="K1612" t="str">
        <f t="shared" si="3111"/>
        <v>EP</v>
      </c>
      <c r="L1612" s="7">
        <f t="shared" si="3123"/>
        <v>34.68</v>
      </c>
      <c r="M1612" t="str">
        <f t="shared" si="3112"/>
        <v/>
      </c>
      <c r="N1612" t="str">
        <f t="shared" si="3113"/>
        <v/>
      </c>
      <c r="O1612" t="str">
        <f t="shared" si="3114"/>
        <v/>
      </c>
    </row>
    <row r="1613" spans="1:25" x14ac:dyDescent="0.25">
      <c r="A1613" t="s">
        <v>146</v>
      </c>
      <c r="B1613" t="s">
        <v>76</v>
      </c>
      <c r="C1613" t="s">
        <v>133</v>
      </c>
      <c r="D1613">
        <v>0.01</v>
      </c>
      <c r="E1613">
        <v>34.19</v>
      </c>
      <c r="F1613" t="s">
        <v>622</v>
      </c>
      <c r="G1613" t="str">
        <f t="shared" si="3108"/>
        <v>DL2022062</v>
      </c>
      <c r="H1613" t="str">
        <f t="shared" si="3109"/>
        <v>23</v>
      </c>
      <c r="I1613" t="str">
        <f t="shared" si="3110"/>
        <v>Sortmundet kutling_23_20220907_DL2022062_MarieKruseGym</v>
      </c>
      <c r="J1613" t="str">
        <f>VLOOKUP(MID(C1613,4,6),Datasæt_Analysesystemer!$B$2:$E$69,3,FALSE)</f>
        <v>Sortmundet kutling</v>
      </c>
      <c r="K1613" t="str">
        <f t="shared" si="3111"/>
        <v>EP</v>
      </c>
      <c r="L1613" s="7">
        <f t="shared" si="3123"/>
        <v>34.19</v>
      </c>
      <c r="M1613" t="str">
        <f t="shared" si="3112"/>
        <v/>
      </c>
      <c r="N1613" t="str">
        <f t="shared" si="3113"/>
        <v/>
      </c>
      <c r="O1613" t="str">
        <f t="shared" si="3114"/>
        <v/>
      </c>
      <c r="Y1613" t="str">
        <f>O1615</f>
        <v/>
      </c>
    </row>
    <row r="1614" spans="1:25" x14ac:dyDescent="0.25">
      <c r="A1614" t="s">
        <v>194</v>
      </c>
      <c r="B1614" t="s">
        <v>23</v>
      </c>
      <c r="C1614" t="s">
        <v>195</v>
      </c>
      <c r="D1614">
        <v>0.01</v>
      </c>
      <c r="E1614">
        <v>28.58</v>
      </c>
      <c r="F1614" t="s">
        <v>622</v>
      </c>
      <c r="G1614" t="str">
        <f t="shared" si="3108"/>
        <v>DL2022062</v>
      </c>
      <c r="H1614" t="str">
        <f t="shared" si="3109"/>
        <v>24</v>
      </c>
      <c r="I1614" t="str">
        <f t="shared" si="3110"/>
        <v>Sortmundet kutling_24_20220907_DL2022062_MarieKruseGym</v>
      </c>
      <c r="J1614" t="str">
        <f>VLOOKUP(MID(C1614,4,6),Datasæt_Analysesystemer!$B$2:$E$69,3,FALSE)</f>
        <v>Sortmundet kutling</v>
      </c>
      <c r="K1614" t="str">
        <f t="shared" si="3111"/>
        <v>PK</v>
      </c>
      <c r="L1614" s="7">
        <f t="shared" si="3123"/>
        <v>28.58</v>
      </c>
      <c r="M1614">
        <f t="shared" si="3112"/>
        <v>28.58</v>
      </c>
      <c r="N1614">
        <f t="shared" si="3113"/>
        <v>0</v>
      </c>
      <c r="O1614">
        <f t="shared" si="3114"/>
        <v>90.57</v>
      </c>
      <c r="Q1614">
        <f t="shared" ref="Q1614" si="3236">IF(L1616="No Ct",0,L1616)</f>
        <v>44.88</v>
      </c>
      <c r="R1614">
        <f t="shared" ref="R1614" si="3237">IF(L1617="No Ct",0,L1617)</f>
        <v>45.69</v>
      </c>
      <c r="S1614" t="str">
        <f t="shared" ref="S1614" si="3238">IF(AND(M1614&gt;0,N1614=0),"Valid","Invalid")</f>
        <v>Valid</v>
      </c>
      <c r="T1614" t="str">
        <f t="shared" ref="T1614" si="3239">IF(OR(Q1614&gt;1,R1614&gt;1),"Present","Absent")</f>
        <v>Present</v>
      </c>
      <c r="U1614" t="str">
        <f t="shared" ref="U1614" si="3240">IF(OR(AND(Q1614&gt;1,Q1614&lt;41),AND(R1614&gt;1,R1614&lt;41)),"Ct&lt;41","Ct&gt;41")</f>
        <v>Ct&gt;41</v>
      </c>
      <c r="V1614" t="str">
        <f t="shared" ref="V1614" si="3241">J1614</f>
        <v>Sortmundet kutling</v>
      </c>
      <c r="W1614" t="str">
        <f t="shared" ref="W1614" si="3242">MID(F1614,10,9)</f>
        <v>DL2022062</v>
      </c>
      <c r="X1614" t="str">
        <f t="shared" ref="X1614" si="3243">W1614&amp;"_"&amp;V1614&amp;"_"&amp;S1614&amp;"_"&amp;T1614&amp;"_"&amp;U1614</f>
        <v>DL2022062_Sortmundet kutling_Valid_Present_Ct&gt;41</v>
      </c>
    </row>
    <row r="1615" spans="1:25" x14ac:dyDescent="0.25">
      <c r="A1615" t="s">
        <v>170</v>
      </c>
      <c r="B1615" t="s">
        <v>51</v>
      </c>
      <c r="C1615" t="s">
        <v>171</v>
      </c>
      <c r="D1615">
        <v>0.01</v>
      </c>
      <c r="E1615" t="s">
        <v>1275</v>
      </c>
      <c r="F1615" t="s">
        <v>622</v>
      </c>
      <c r="G1615" t="str">
        <f t="shared" si="3108"/>
        <v>DL2022062</v>
      </c>
      <c r="H1615" t="str">
        <f t="shared" si="3109"/>
        <v>24</v>
      </c>
      <c r="I1615" t="str">
        <f t="shared" si="3110"/>
        <v>Sortmundet kutling_24_20220907_DL2022062_MarieKruseGym</v>
      </c>
      <c r="J1615" t="str">
        <f>VLOOKUP(MID(C1615,4,6),Datasæt_Analysesystemer!$B$2:$E$69,3,FALSE)</f>
        <v>Sortmundet kutling</v>
      </c>
      <c r="K1615" t="str">
        <f t="shared" si="3111"/>
        <v>NK</v>
      </c>
      <c r="L1615" s="7" t="str">
        <f t="shared" si="3123"/>
        <v>No Ct</v>
      </c>
      <c r="M1615" t="str">
        <f t="shared" si="3112"/>
        <v/>
      </c>
      <c r="N1615" t="str">
        <f t="shared" si="3113"/>
        <v/>
      </c>
      <c r="O1615" t="str">
        <f t="shared" si="3114"/>
        <v/>
      </c>
    </row>
    <row r="1616" spans="1:25" x14ac:dyDescent="0.25">
      <c r="A1616" t="s">
        <v>134</v>
      </c>
      <c r="B1616" t="s">
        <v>76</v>
      </c>
      <c r="C1616" t="s">
        <v>135</v>
      </c>
      <c r="D1616">
        <v>0.01</v>
      </c>
      <c r="E1616">
        <v>44.88</v>
      </c>
      <c r="F1616" t="s">
        <v>622</v>
      </c>
      <c r="G1616" t="str">
        <f t="shared" si="3108"/>
        <v>DL2022062</v>
      </c>
      <c r="H1616" t="str">
        <f t="shared" si="3109"/>
        <v>24</v>
      </c>
      <c r="I1616" t="str">
        <f t="shared" si="3110"/>
        <v>Sortmundet kutling_24_20220907_DL2022062_MarieKruseGym</v>
      </c>
      <c r="J1616" t="str">
        <f>VLOOKUP(MID(C1616,4,6),Datasæt_Analysesystemer!$B$2:$E$69,3,FALSE)</f>
        <v>Sortmundet kutling</v>
      </c>
      <c r="K1616" t="str">
        <f t="shared" si="3111"/>
        <v>EP</v>
      </c>
      <c r="L1616" s="7">
        <f t="shared" si="3123"/>
        <v>44.88</v>
      </c>
      <c r="M1616" t="str">
        <f t="shared" si="3112"/>
        <v/>
      </c>
      <c r="N1616" t="str">
        <f t="shared" si="3113"/>
        <v/>
      </c>
      <c r="O1616" t="str">
        <f t="shared" si="3114"/>
        <v/>
      </c>
    </row>
    <row r="1617" spans="1:25" x14ac:dyDescent="0.25">
      <c r="A1617" t="s">
        <v>147</v>
      </c>
      <c r="B1617" t="s">
        <v>76</v>
      </c>
      <c r="C1617" t="s">
        <v>135</v>
      </c>
      <c r="D1617">
        <v>0.01</v>
      </c>
      <c r="E1617">
        <v>45.69</v>
      </c>
      <c r="F1617" t="s">
        <v>622</v>
      </c>
      <c r="G1617" t="str">
        <f t="shared" si="3108"/>
        <v>DL2022062</v>
      </c>
      <c r="H1617" t="str">
        <f t="shared" si="3109"/>
        <v>24</v>
      </c>
      <c r="I1617" t="str">
        <f t="shared" si="3110"/>
        <v>Sortmundet kutling_24_20220907_DL2022062_MarieKruseGym</v>
      </c>
      <c r="J1617" t="str">
        <f>VLOOKUP(MID(C1617,4,6),Datasæt_Analysesystemer!$B$2:$E$69,3,FALSE)</f>
        <v>Sortmundet kutling</v>
      </c>
      <c r="K1617" t="str">
        <f t="shared" si="3111"/>
        <v>EP</v>
      </c>
      <c r="L1617" s="7">
        <f t="shared" si="3123"/>
        <v>45.69</v>
      </c>
      <c r="M1617" t="str">
        <f t="shared" si="3112"/>
        <v/>
      </c>
      <c r="N1617" t="str">
        <f t="shared" si="3113"/>
        <v/>
      </c>
      <c r="O1617" t="str">
        <f t="shared" si="3114"/>
        <v/>
      </c>
      <c r="P1617" s="7"/>
    </row>
    <row r="1618" spans="1:25" x14ac:dyDescent="0.25">
      <c r="A1618" t="s">
        <v>22</v>
      </c>
      <c r="B1618" t="s">
        <v>23</v>
      </c>
      <c r="C1618" t="s">
        <v>522</v>
      </c>
      <c r="D1618">
        <v>0.01</v>
      </c>
      <c r="E1618">
        <v>22</v>
      </c>
      <c r="F1618" t="s">
        <v>623</v>
      </c>
      <c r="G1618" t="str">
        <f t="shared" ref="G1618:G1681" si="3244">MID(F1618,10,9)</f>
        <v>DL2022017</v>
      </c>
      <c r="H1618" t="str">
        <f t="shared" ref="H1618:H1681" si="3245">LEFT(C1618,2)</f>
        <v>01</v>
      </c>
      <c r="I1618" t="str">
        <f t="shared" ref="I1618:I1681" si="3246">J1618&amp;"_"&amp;H1618&amp;"_"&amp;F1618</f>
        <v>Skrubbe_01_20220908_DL2022017_OestadGym</v>
      </c>
      <c r="J1618" t="str">
        <f>VLOOKUP(MID(C1618,4,6),Datasæt_Analysesystemer!$B$2:$E$69,3,FALSE)</f>
        <v>Skrubbe</v>
      </c>
      <c r="K1618" t="str">
        <f t="shared" ref="K1618:K1681" si="3247">RIGHT(C1618,2)</f>
        <v>PK</v>
      </c>
      <c r="L1618" s="7">
        <f t="shared" si="3123"/>
        <v>22</v>
      </c>
      <c r="M1618">
        <f t="shared" ref="M1618:M1681" si="3248">IF(K1618="PK",SUMIFS(L:L,K:K,"PK",I:I,I1618),"")</f>
        <v>22</v>
      </c>
      <c r="N1618">
        <f t="shared" ref="N1618:N1681" si="3249">IF(K1618="PK",SUMIFS(L:L,K:K,"NK",I:I,I1618),"")</f>
        <v>0</v>
      </c>
      <c r="O1618">
        <f t="shared" ref="O1618:O1681" si="3250">IF(K1618="PK",SUMIFS(L:L,K:K,"EP",I:I,I1618),"")</f>
        <v>73.02</v>
      </c>
      <c r="Q1618">
        <f t="shared" ref="Q1618" si="3251">IF(L1620="No Ct",0,L1620)</f>
        <v>37.409999999999997</v>
      </c>
      <c r="R1618">
        <f t="shared" ref="R1618" si="3252">IF(L1621="No Ct",0,L1621)</f>
        <v>35.61</v>
      </c>
      <c r="S1618" t="str">
        <f t="shared" ref="S1618" si="3253">IF(AND(M1618&gt;0,N1618=0),"Valid","Invalid")</f>
        <v>Valid</v>
      </c>
      <c r="T1618" t="str">
        <f t="shared" ref="T1618" si="3254">IF(OR(Q1618&gt;1,R1618&gt;1),"Present","Absent")</f>
        <v>Present</v>
      </c>
      <c r="U1618" t="str">
        <f t="shared" ref="U1618" si="3255">IF(OR(AND(Q1618&gt;1,Q1618&lt;41),AND(R1618&gt;1,R1618&lt;41)),"Ct&lt;41","Ct&gt;41")</f>
        <v>Ct&lt;41</v>
      </c>
      <c r="V1618" t="str">
        <f t="shared" ref="V1618" si="3256">J1618</f>
        <v>Skrubbe</v>
      </c>
      <c r="W1618" t="str">
        <f t="shared" ref="W1618" si="3257">MID(F1618,10,9)</f>
        <v>DL2022017</v>
      </c>
      <c r="X1618" t="str">
        <f t="shared" ref="X1618" si="3258">W1618&amp;"_"&amp;V1618&amp;"_"&amp;S1618&amp;"_"&amp;T1618&amp;"_"&amp;U1618</f>
        <v>DL2022017_Skrubbe_Valid_Present_Ct&lt;41</v>
      </c>
    </row>
    <row r="1619" spans="1:25" x14ac:dyDescent="0.25">
      <c r="A1619" t="s">
        <v>50</v>
      </c>
      <c r="B1619" t="s">
        <v>51</v>
      </c>
      <c r="C1619" t="s">
        <v>534</v>
      </c>
      <c r="D1619">
        <v>0.01</v>
      </c>
      <c r="E1619" t="s">
        <v>1275</v>
      </c>
      <c r="F1619" t="s">
        <v>623</v>
      </c>
      <c r="G1619" t="str">
        <f t="shared" si="3244"/>
        <v>DL2022017</v>
      </c>
      <c r="H1619" t="str">
        <f t="shared" si="3245"/>
        <v>01</v>
      </c>
      <c r="I1619" t="str">
        <f t="shared" si="3246"/>
        <v>Skrubbe_01_20220908_DL2022017_OestadGym</v>
      </c>
      <c r="J1619" t="str">
        <f>VLOOKUP(MID(C1619,4,6),Datasæt_Analysesystemer!$B$2:$E$69,3,FALSE)</f>
        <v>Skrubbe</v>
      </c>
      <c r="K1619" t="str">
        <f t="shared" si="3247"/>
        <v>NK</v>
      </c>
      <c r="L1619" s="7" t="str">
        <f t="shared" ref="L1619:L1682" si="3259">IF(TRIM(E1619)="No Ct","No Ct",E1619)</f>
        <v>No Ct</v>
      </c>
      <c r="M1619" t="str">
        <f t="shared" si="3248"/>
        <v/>
      </c>
      <c r="N1619" t="str">
        <f t="shared" si="3249"/>
        <v/>
      </c>
      <c r="O1619" t="str">
        <f t="shared" si="3250"/>
        <v/>
      </c>
    </row>
    <row r="1620" spans="1:25" x14ac:dyDescent="0.25">
      <c r="A1620" t="s">
        <v>75</v>
      </c>
      <c r="B1620" t="s">
        <v>76</v>
      </c>
      <c r="C1620" t="s">
        <v>546</v>
      </c>
      <c r="D1620">
        <v>0.01</v>
      </c>
      <c r="E1620">
        <v>37.409999999999997</v>
      </c>
      <c r="F1620" t="s">
        <v>623</v>
      </c>
      <c r="G1620" t="str">
        <f t="shared" si="3244"/>
        <v>DL2022017</v>
      </c>
      <c r="H1620" t="str">
        <f t="shared" si="3245"/>
        <v>01</v>
      </c>
      <c r="I1620" t="str">
        <f t="shared" si="3246"/>
        <v>Skrubbe_01_20220908_DL2022017_OestadGym</v>
      </c>
      <c r="J1620" t="str">
        <f>VLOOKUP(MID(C1620,4,6),Datasæt_Analysesystemer!$B$2:$E$69,3,FALSE)</f>
        <v>Skrubbe</v>
      </c>
      <c r="K1620" t="str">
        <f t="shared" si="3247"/>
        <v>EP</v>
      </c>
      <c r="L1620" s="7">
        <f t="shared" si="3259"/>
        <v>37.409999999999997</v>
      </c>
      <c r="M1620" t="str">
        <f t="shared" si="3248"/>
        <v/>
      </c>
      <c r="N1620" t="str">
        <f t="shared" si="3249"/>
        <v/>
      </c>
      <c r="O1620" t="str">
        <f t="shared" si="3250"/>
        <v/>
      </c>
    </row>
    <row r="1621" spans="1:25" x14ac:dyDescent="0.25">
      <c r="A1621" t="s">
        <v>100</v>
      </c>
      <c r="B1621" t="s">
        <v>76</v>
      </c>
      <c r="C1621" t="s">
        <v>546</v>
      </c>
      <c r="D1621">
        <v>0.01</v>
      </c>
      <c r="E1621">
        <v>35.61</v>
      </c>
      <c r="F1621" t="s">
        <v>623</v>
      </c>
      <c r="G1621" t="str">
        <f t="shared" si="3244"/>
        <v>DL2022017</v>
      </c>
      <c r="H1621" t="str">
        <f t="shared" si="3245"/>
        <v>01</v>
      </c>
      <c r="I1621" t="str">
        <f t="shared" si="3246"/>
        <v>Skrubbe_01_20220908_DL2022017_OestadGym</v>
      </c>
      <c r="J1621" t="str">
        <f>VLOOKUP(MID(C1621,4,6),Datasæt_Analysesystemer!$B$2:$E$69,3,FALSE)</f>
        <v>Skrubbe</v>
      </c>
      <c r="K1621" t="str">
        <f t="shared" si="3247"/>
        <v>EP</v>
      </c>
      <c r="L1621" s="7">
        <f t="shared" si="3259"/>
        <v>35.61</v>
      </c>
      <c r="M1621" t="str">
        <f t="shared" si="3248"/>
        <v/>
      </c>
      <c r="N1621" t="str">
        <f t="shared" si="3249"/>
        <v/>
      </c>
      <c r="O1621" t="str">
        <f t="shared" si="3250"/>
        <v/>
      </c>
      <c r="Y1621" t="str">
        <f>O1623</f>
        <v/>
      </c>
    </row>
    <row r="1622" spans="1:25" x14ac:dyDescent="0.25">
      <c r="A1622" t="s">
        <v>27</v>
      </c>
      <c r="B1622" t="s">
        <v>23</v>
      </c>
      <c r="C1622" t="s">
        <v>523</v>
      </c>
      <c r="D1622">
        <v>0.01</v>
      </c>
      <c r="E1622">
        <v>21.44</v>
      </c>
      <c r="F1622" t="s">
        <v>623</v>
      </c>
      <c r="G1622" t="str">
        <f t="shared" si="3244"/>
        <v>DL2022017</v>
      </c>
      <c r="H1622" t="str">
        <f t="shared" si="3245"/>
        <v>02</v>
      </c>
      <c r="I1622" t="str">
        <f t="shared" si="3246"/>
        <v>Skrubbe_02_20220908_DL2022017_OestadGym</v>
      </c>
      <c r="J1622" t="str">
        <f>VLOOKUP(MID(C1622,4,6),Datasæt_Analysesystemer!$B$2:$E$69,3,FALSE)</f>
        <v>Skrubbe</v>
      </c>
      <c r="K1622" t="str">
        <f t="shared" si="3247"/>
        <v>PK</v>
      </c>
      <c r="L1622" s="7">
        <f t="shared" si="3259"/>
        <v>21.44</v>
      </c>
      <c r="M1622">
        <f t="shared" si="3248"/>
        <v>21.44</v>
      </c>
      <c r="N1622">
        <f t="shared" si="3249"/>
        <v>0</v>
      </c>
      <c r="O1622">
        <f t="shared" si="3250"/>
        <v>0</v>
      </c>
      <c r="Q1622">
        <f t="shared" ref="Q1622" si="3260">IF(L1624="No Ct",0,L1624)</f>
        <v>0</v>
      </c>
      <c r="R1622">
        <f t="shared" ref="R1622" si="3261">IF(L1625="No Ct",0,L1625)</f>
        <v>0</v>
      </c>
      <c r="S1622" t="str">
        <f t="shared" ref="S1622" si="3262">IF(AND(M1622&gt;0,N1622=0),"Valid","Invalid")</f>
        <v>Valid</v>
      </c>
      <c r="T1622" t="str">
        <f t="shared" ref="T1622" si="3263">IF(OR(Q1622&gt;1,R1622&gt;1),"Present","Absent")</f>
        <v>Absent</v>
      </c>
      <c r="U1622" t="str">
        <f t="shared" ref="U1622" si="3264">IF(OR(AND(Q1622&gt;1,Q1622&lt;41),AND(R1622&gt;1,R1622&lt;41)),"Ct&lt;41","Ct&gt;41")</f>
        <v>Ct&gt;41</v>
      </c>
      <c r="V1622" t="str">
        <f t="shared" ref="V1622" si="3265">J1622</f>
        <v>Skrubbe</v>
      </c>
      <c r="W1622" t="str">
        <f t="shared" ref="W1622" si="3266">MID(F1622,10,9)</f>
        <v>DL2022017</v>
      </c>
      <c r="X1622" t="str">
        <f t="shared" ref="X1622" si="3267">W1622&amp;"_"&amp;V1622&amp;"_"&amp;S1622&amp;"_"&amp;T1622&amp;"_"&amp;U1622</f>
        <v>DL2022017_Skrubbe_Valid_Absent_Ct&gt;41</v>
      </c>
    </row>
    <row r="1623" spans="1:25" x14ac:dyDescent="0.25">
      <c r="A1623" t="s">
        <v>53</v>
      </c>
      <c r="B1623" t="s">
        <v>51</v>
      </c>
      <c r="C1623" t="s">
        <v>535</v>
      </c>
      <c r="D1623">
        <v>0.01</v>
      </c>
      <c r="E1623" t="s">
        <v>1275</v>
      </c>
      <c r="F1623" t="s">
        <v>623</v>
      </c>
      <c r="G1623" t="str">
        <f t="shared" si="3244"/>
        <v>DL2022017</v>
      </c>
      <c r="H1623" t="str">
        <f t="shared" si="3245"/>
        <v>02</v>
      </c>
      <c r="I1623" t="str">
        <f t="shared" si="3246"/>
        <v>Skrubbe_02_20220908_DL2022017_OestadGym</v>
      </c>
      <c r="J1623" t="str">
        <f>VLOOKUP(MID(C1623,4,6),Datasæt_Analysesystemer!$B$2:$E$69,3,FALSE)</f>
        <v>Skrubbe</v>
      </c>
      <c r="K1623" t="str">
        <f t="shared" si="3247"/>
        <v>NK</v>
      </c>
      <c r="L1623" s="7" t="str">
        <f t="shared" si="3259"/>
        <v>No Ct</v>
      </c>
      <c r="M1623" t="str">
        <f t="shared" si="3248"/>
        <v/>
      </c>
      <c r="N1623" t="str">
        <f t="shared" si="3249"/>
        <v/>
      </c>
      <c r="O1623" t="str">
        <f t="shared" si="3250"/>
        <v/>
      </c>
    </row>
    <row r="1624" spans="1:25" x14ac:dyDescent="0.25">
      <c r="A1624" t="s">
        <v>78</v>
      </c>
      <c r="B1624" t="s">
        <v>76</v>
      </c>
      <c r="C1624" t="s">
        <v>547</v>
      </c>
      <c r="D1624">
        <v>0.01</v>
      </c>
      <c r="E1624" t="s">
        <v>1275</v>
      </c>
      <c r="F1624" t="s">
        <v>623</v>
      </c>
      <c r="G1624" t="str">
        <f t="shared" si="3244"/>
        <v>DL2022017</v>
      </c>
      <c r="H1624" t="str">
        <f t="shared" si="3245"/>
        <v>02</v>
      </c>
      <c r="I1624" t="str">
        <f t="shared" si="3246"/>
        <v>Skrubbe_02_20220908_DL2022017_OestadGym</v>
      </c>
      <c r="J1624" t="str">
        <f>VLOOKUP(MID(C1624,4,6),Datasæt_Analysesystemer!$B$2:$E$69,3,FALSE)</f>
        <v>Skrubbe</v>
      </c>
      <c r="K1624" t="str">
        <f t="shared" si="3247"/>
        <v>EP</v>
      </c>
      <c r="L1624" s="7" t="str">
        <f t="shared" si="3259"/>
        <v>No Ct</v>
      </c>
      <c r="M1624" t="str">
        <f t="shared" si="3248"/>
        <v/>
      </c>
      <c r="N1624" t="str">
        <f t="shared" si="3249"/>
        <v/>
      </c>
      <c r="O1624" t="str">
        <f t="shared" si="3250"/>
        <v/>
      </c>
    </row>
    <row r="1625" spans="1:25" x14ac:dyDescent="0.25">
      <c r="A1625" t="s">
        <v>101</v>
      </c>
      <c r="B1625" t="s">
        <v>76</v>
      </c>
      <c r="C1625" t="s">
        <v>547</v>
      </c>
      <c r="D1625">
        <v>0.01</v>
      </c>
      <c r="E1625" t="s">
        <v>1275</v>
      </c>
      <c r="F1625" t="s">
        <v>623</v>
      </c>
      <c r="G1625" t="str">
        <f t="shared" si="3244"/>
        <v>DL2022017</v>
      </c>
      <c r="H1625" t="str">
        <f t="shared" si="3245"/>
        <v>02</v>
      </c>
      <c r="I1625" t="str">
        <f t="shared" si="3246"/>
        <v>Skrubbe_02_20220908_DL2022017_OestadGym</v>
      </c>
      <c r="J1625" t="str">
        <f>VLOOKUP(MID(C1625,4,6),Datasæt_Analysesystemer!$B$2:$E$69,3,FALSE)</f>
        <v>Skrubbe</v>
      </c>
      <c r="K1625" t="str">
        <f t="shared" si="3247"/>
        <v>EP</v>
      </c>
      <c r="L1625" s="7" t="str">
        <f t="shared" si="3259"/>
        <v>No Ct</v>
      </c>
      <c r="M1625" t="str">
        <f t="shared" si="3248"/>
        <v/>
      </c>
      <c r="N1625" t="str">
        <f t="shared" si="3249"/>
        <v/>
      </c>
      <c r="O1625" t="str">
        <f t="shared" si="3250"/>
        <v/>
      </c>
      <c r="Y1625" t="str">
        <f>O1627</f>
        <v/>
      </c>
    </row>
    <row r="1626" spans="1:25" x14ac:dyDescent="0.25">
      <c r="A1626" t="s">
        <v>29</v>
      </c>
      <c r="B1626" t="s">
        <v>23</v>
      </c>
      <c r="C1626" t="s">
        <v>524</v>
      </c>
      <c r="D1626">
        <v>0.01</v>
      </c>
      <c r="E1626">
        <v>27.52</v>
      </c>
      <c r="F1626" t="s">
        <v>623</v>
      </c>
      <c r="G1626" t="str">
        <f t="shared" si="3244"/>
        <v>DL2022017</v>
      </c>
      <c r="H1626" t="str">
        <f t="shared" si="3245"/>
        <v>03</v>
      </c>
      <c r="I1626" t="str">
        <f t="shared" si="3246"/>
        <v>Torsk_03_20220908_DL2022017_OestadGym</v>
      </c>
      <c r="J1626" t="str">
        <f>VLOOKUP(MID(C1626,4,6),Datasæt_Analysesystemer!$B$2:$E$69,3,FALSE)</f>
        <v>Torsk</v>
      </c>
      <c r="K1626" t="str">
        <f t="shared" si="3247"/>
        <v>PK</v>
      </c>
      <c r="L1626" s="7">
        <f t="shared" si="3259"/>
        <v>27.52</v>
      </c>
      <c r="M1626">
        <f t="shared" si="3248"/>
        <v>27.52</v>
      </c>
      <c r="N1626">
        <f t="shared" si="3249"/>
        <v>0</v>
      </c>
      <c r="O1626">
        <f t="shared" si="3250"/>
        <v>0</v>
      </c>
      <c r="Q1626">
        <f t="shared" ref="Q1626" si="3268">IF(L1628="No Ct",0,L1628)</f>
        <v>0</v>
      </c>
      <c r="R1626">
        <f t="shared" ref="R1626" si="3269">IF(L1629="No Ct",0,L1629)</f>
        <v>0</v>
      </c>
      <c r="S1626" t="str">
        <f t="shared" ref="S1626" si="3270">IF(AND(M1626&gt;0,N1626=0),"Valid","Invalid")</f>
        <v>Valid</v>
      </c>
      <c r="T1626" t="str">
        <f t="shared" ref="T1626" si="3271">IF(OR(Q1626&gt;1,R1626&gt;1),"Present","Absent")</f>
        <v>Absent</v>
      </c>
      <c r="U1626" t="str">
        <f t="shared" ref="U1626" si="3272">IF(OR(AND(Q1626&gt;1,Q1626&lt;41),AND(R1626&gt;1,R1626&lt;41)),"Ct&lt;41","Ct&gt;41")</f>
        <v>Ct&gt;41</v>
      </c>
      <c r="V1626" t="str">
        <f t="shared" ref="V1626" si="3273">J1626</f>
        <v>Torsk</v>
      </c>
      <c r="W1626" t="str">
        <f t="shared" ref="W1626" si="3274">MID(F1626,10,9)</f>
        <v>DL2022017</v>
      </c>
      <c r="X1626" t="str">
        <f t="shared" ref="X1626" si="3275">W1626&amp;"_"&amp;V1626&amp;"_"&amp;S1626&amp;"_"&amp;T1626&amp;"_"&amp;U1626</f>
        <v>DL2022017_Torsk_Valid_Absent_Ct&gt;41</v>
      </c>
    </row>
    <row r="1627" spans="1:25" x14ac:dyDescent="0.25">
      <c r="A1627" t="s">
        <v>55</v>
      </c>
      <c r="B1627" t="s">
        <v>51</v>
      </c>
      <c r="C1627" t="s">
        <v>536</v>
      </c>
      <c r="D1627">
        <v>0.01</v>
      </c>
      <c r="E1627" t="s">
        <v>1275</v>
      </c>
      <c r="F1627" t="s">
        <v>623</v>
      </c>
      <c r="G1627" t="str">
        <f t="shared" si="3244"/>
        <v>DL2022017</v>
      </c>
      <c r="H1627" t="str">
        <f t="shared" si="3245"/>
        <v>03</v>
      </c>
      <c r="I1627" t="str">
        <f t="shared" si="3246"/>
        <v>Torsk_03_20220908_DL2022017_OestadGym</v>
      </c>
      <c r="J1627" t="str">
        <f>VLOOKUP(MID(C1627,4,6),Datasæt_Analysesystemer!$B$2:$E$69,3,FALSE)</f>
        <v>Torsk</v>
      </c>
      <c r="K1627" t="str">
        <f t="shared" si="3247"/>
        <v>NK</v>
      </c>
      <c r="L1627" s="7" t="str">
        <f t="shared" si="3259"/>
        <v>No Ct</v>
      </c>
      <c r="M1627" t="str">
        <f t="shared" si="3248"/>
        <v/>
      </c>
      <c r="N1627" t="str">
        <f t="shared" si="3249"/>
        <v/>
      </c>
      <c r="O1627" t="str">
        <f t="shared" si="3250"/>
        <v/>
      </c>
    </row>
    <row r="1628" spans="1:25" x14ac:dyDescent="0.25">
      <c r="A1628" t="s">
        <v>80</v>
      </c>
      <c r="B1628" t="s">
        <v>76</v>
      </c>
      <c r="C1628" t="s">
        <v>548</v>
      </c>
      <c r="D1628">
        <v>0.01</v>
      </c>
      <c r="E1628" t="s">
        <v>1275</v>
      </c>
      <c r="F1628" t="s">
        <v>623</v>
      </c>
      <c r="G1628" t="str">
        <f t="shared" si="3244"/>
        <v>DL2022017</v>
      </c>
      <c r="H1628" t="str">
        <f t="shared" si="3245"/>
        <v>03</v>
      </c>
      <c r="I1628" t="str">
        <f t="shared" si="3246"/>
        <v>Torsk_03_20220908_DL2022017_OestadGym</v>
      </c>
      <c r="J1628" t="str">
        <f>VLOOKUP(MID(C1628,4,6),Datasæt_Analysesystemer!$B$2:$E$69,3,FALSE)</f>
        <v>Torsk</v>
      </c>
      <c r="K1628" t="str">
        <f t="shared" si="3247"/>
        <v>EP</v>
      </c>
      <c r="L1628" s="7" t="str">
        <f t="shared" si="3259"/>
        <v>No Ct</v>
      </c>
      <c r="M1628" t="str">
        <f t="shared" si="3248"/>
        <v/>
      </c>
      <c r="N1628" t="str">
        <f t="shared" si="3249"/>
        <v/>
      </c>
      <c r="O1628" t="str">
        <f t="shared" si="3250"/>
        <v/>
      </c>
    </row>
    <row r="1629" spans="1:25" x14ac:dyDescent="0.25">
      <c r="A1629" t="s">
        <v>102</v>
      </c>
      <c r="B1629" t="s">
        <v>76</v>
      </c>
      <c r="C1629" t="s">
        <v>548</v>
      </c>
      <c r="D1629">
        <v>0.01</v>
      </c>
      <c r="E1629" t="s">
        <v>1275</v>
      </c>
      <c r="F1629" t="s">
        <v>623</v>
      </c>
      <c r="G1629" t="str">
        <f t="shared" si="3244"/>
        <v>DL2022017</v>
      </c>
      <c r="H1629" t="str">
        <f t="shared" si="3245"/>
        <v>03</v>
      </c>
      <c r="I1629" t="str">
        <f t="shared" si="3246"/>
        <v>Torsk_03_20220908_DL2022017_OestadGym</v>
      </c>
      <c r="J1629" t="str">
        <f>VLOOKUP(MID(C1629,4,6),Datasæt_Analysesystemer!$B$2:$E$69,3,FALSE)</f>
        <v>Torsk</v>
      </c>
      <c r="K1629" t="str">
        <f t="shared" si="3247"/>
        <v>EP</v>
      </c>
      <c r="L1629" s="7" t="str">
        <f t="shared" si="3259"/>
        <v>No Ct</v>
      </c>
      <c r="M1629" t="str">
        <f t="shared" si="3248"/>
        <v/>
      </c>
      <c r="N1629" t="str">
        <f t="shared" si="3249"/>
        <v/>
      </c>
      <c r="O1629" t="str">
        <f t="shared" si="3250"/>
        <v/>
      </c>
      <c r="Y1629" t="str">
        <f>O1631</f>
        <v/>
      </c>
    </row>
    <row r="1630" spans="1:25" x14ac:dyDescent="0.25">
      <c r="A1630" t="s">
        <v>31</v>
      </c>
      <c r="B1630" t="s">
        <v>23</v>
      </c>
      <c r="C1630" t="s">
        <v>525</v>
      </c>
      <c r="D1630">
        <v>0.01</v>
      </c>
      <c r="E1630">
        <v>27.26</v>
      </c>
      <c r="F1630" t="s">
        <v>623</v>
      </c>
      <c r="G1630" t="str">
        <f t="shared" si="3244"/>
        <v>DL2022017</v>
      </c>
      <c r="H1630" t="str">
        <f t="shared" si="3245"/>
        <v>04</v>
      </c>
      <c r="I1630" t="str">
        <f t="shared" si="3246"/>
        <v>Torsk_04_20220908_DL2022017_OestadGym</v>
      </c>
      <c r="J1630" t="str">
        <f>VLOOKUP(MID(C1630,4,6),Datasæt_Analysesystemer!$B$2:$E$69,3,FALSE)</f>
        <v>Torsk</v>
      </c>
      <c r="K1630" t="str">
        <f t="shared" si="3247"/>
        <v>PK</v>
      </c>
      <c r="L1630" s="7">
        <f t="shared" si="3259"/>
        <v>27.26</v>
      </c>
      <c r="M1630">
        <f t="shared" si="3248"/>
        <v>27.26</v>
      </c>
      <c r="N1630">
        <f t="shared" si="3249"/>
        <v>0</v>
      </c>
      <c r="O1630">
        <f t="shared" si="3250"/>
        <v>0</v>
      </c>
      <c r="Q1630">
        <f t="shared" ref="Q1630" si="3276">IF(L1632="No Ct",0,L1632)</f>
        <v>0</v>
      </c>
      <c r="R1630">
        <f t="shared" ref="R1630" si="3277">IF(L1633="No Ct",0,L1633)</f>
        <v>0</v>
      </c>
      <c r="S1630" t="str">
        <f t="shared" ref="S1630" si="3278">IF(AND(M1630&gt;0,N1630=0),"Valid","Invalid")</f>
        <v>Valid</v>
      </c>
      <c r="T1630" t="str">
        <f t="shared" ref="T1630" si="3279">IF(OR(Q1630&gt;1,R1630&gt;1),"Present","Absent")</f>
        <v>Absent</v>
      </c>
      <c r="U1630" t="str">
        <f t="shared" ref="U1630" si="3280">IF(OR(AND(Q1630&gt;1,Q1630&lt;41),AND(R1630&gt;1,R1630&lt;41)),"Ct&lt;41","Ct&gt;41")</f>
        <v>Ct&gt;41</v>
      </c>
      <c r="V1630" t="str">
        <f t="shared" ref="V1630" si="3281">J1630</f>
        <v>Torsk</v>
      </c>
      <c r="W1630" t="str">
        <f t="shared" ref="W1630" si="3282">MID(F1630,10,9)</f>
        <v>DL2022017</v>
      </c>
      <c r="X1630" t="str">
        <f t="shared" ref="X1630" si="3283">W1630&amp;"_"&amp;V1630&amp;"_"&amp;S1630&amp;"_"&amp;T1630&amp;"_"&amp;U1630</f>
        <v>DL2022017_Torsk_Valid_Absent_Ct&gt;41</v>
      </c>
    </row>
    <row r="1631" spans="1:25" x14ac:dyDescent="0.25">
      <c r="A1631" t="s">
        <v>57</v>
      </c>
      <c r="B1631" t="s">
        <v>51</v>
      </c>
      <c r="C1631" t="s">
        <v>537</v>
      </c>
      <c r="D1631">
        <v>0.01</v>
      </c>
      <c r="E1631" t="s">
        <v>1275</v>
      </c>
      <c r="F1631" t="s">
        <v>623</v>
      </c>
      <c r="G1631" t="str">
        <f t="shared" si="3244"/>
        <v>DL2022017</v>
      </c>
      <c r="H1631" t="str">
        <f t="shared" si="3245"/>
        <v>04</v>
      </c>
      <c r="I1631" t="str">
        <f t="shared" si="3246"/>
        <v>Torsk_04_20220908_DL2022017_OestadGym</v>
      </c>
      <c r="J1631" t="str">
        <f>VLOOKUP(MID(C1631,4,6),Datasæt_Analysesystemer!$B$2:$E$69,3,FALSE)</f>
        <v>Torsk</v>
      </c>
      <c r="K1631" t="str">
        <f t="shared" si="3247"/>
        <v>NK</v>
      </c>
      <c r="L1631" s="7" t="str">
        <f t="shared" si="3259"/>
        <v>No Ct</v>
      </c>
      <c r="M1631" t="str">
        <f t="shared" si="3248"/>
        <v/>
      </c>
      <c r="N1631" t="str">
        <f t="shared" si="3249"/>
        <v/>
      </c>
      <c r="O1631" t="str">
        <f t="shared" si="3250"/>
        <v/>
      </c>
    </row>
    <row r="1632" spans="1:25" x14ac:dyDescent="0.25">
      <c r="A1632" t="s">
        <v>82</v>
      </c>
      <c r="B1632" t="s">
        <v>76</v>
      </c>
      <c r="C1632" t="s">
        <v>549</v>
      </c>
      <c r="D1632">
        <v>0.01</v>
      </c>
      <c r="E1632" t="s">
        <v>1275</v>
      </c>
      <c r="F1632" t="s">
        <v>623</v>
      </c>
      <c r="G1632" t="str">
        <f t="shared" si="3244"/>
        <v>DL2022017</v>
      </c>
      <c r="H1632" t="str">
        <f t="shared" si="3245"/>
        <v>04</v>
      </c>
      <c r="I1632" t="str">
        <f t="shared" si="3246"/>
        <v>Torsk_04_20220908_DL2022017_OestadGym</v>
      </c>
      <c r="J1632" t="str">
        <f>VLOOKUP(MID(C1632,4,6),Datasæt_Analysesystemer!$B$2:$E$69,3,FALSE)</f>
        <v>Torsk</v>
      </c>
      <c r="K1632" t="str">
        <f t="shared" si="3247"/>
        <v>EP</v>
      </c>
      <c r="L1632" s="7" t="str">
        <f t="shared" si="3259"/>
        <v>No Ct</v>
      </c>
      <c r="M1632" t="str">
        <f t="shared" si="3248"/>
        <v/>
      </c>
      <c r="N1632" t="str">
        <f t="shared" si="3249"/>
        <v/>
      </c>
      <c r="O1632" t="str">
        <f t="shared" si="3250"/>
        <v/>
      </c>
    </row>
    <row r="1633" spans="1:25" x14ac:dyDescent="0.25">
      <c r="A1633" t="s">
        <v>103</v>
      </c>
      <c r="B1633" t="s">
        <v>76</v>
      </c>
      <c r="C1633" t="s">
        <v>549</v>
      </c>
      <c r="D1633">
        <v>0.01</v>
      </c>
      <c r="E1633" t="s">
        <v>1275</v>
      </c>
      <c r="F1633" t="s">
        <v>623</v>
      </c>
      <c r="G1633" t="str">
        <f t="shared" si="3244"/>
        <v>DL2022017</v>
      </c>
      <c r="H1633" t="str">
        <f t="shared" si="3245"/>
        <v>04</v>
      </c>
      <c r="I1633" t="str">
        <f t="shared" si="3246"/>
        <v>Torsk_04_20220908_DL2022017_OestadGym</v>
      </c>
      <c r="J1633" t="str">
        <f>VLOOKUP(MID(C1633,4,6),Datasæt_Analysesystemer!$B$2:$E$69,3,FALSE)</f>
        <v>Torsk</v>
      </c>
      <c r="K1633" t="str">
        <f t="shared" si="3247"/>
        <v>EP</v>
      </c>
      <c r="L1633" s="7" t="str">
        <f t="shared" si="3259"/>
        <v>No Ct</v>
      </c>
      <c r="M1633" t="str">
        <f t="shared" si="3248"/>
        <v/>
      </c>
      <c r="N1633" t="str">
        <f t="shared" si="3249"/>
        <v/>
      </c>
      <c r="O1633" t="str">
        <f t="shared" si="3250"/>
        <v/>
      </c>
      <c r="Y1633" t="str">
        <f>O1635</f>
        <v/>
      </c>
    </row>
    <row r="1634" spans="1:25" x14ac:dyDescent="0.25">
      <c r="A1634" t="s">
        <v>33</v>
      </c>
      <c r="B1634" t="s">
        <v>23</v>
      </c>
      <c r="C1634" t="s">
        <v>526</v>
      </c>
      <c r="D1634">
        <v>0.01</v>
      </c>
      <c r="E1634">
        <v>31.07</v>
      </c>
      <c r="F1634" t="s">
        <v>623</v>
      </c>
      <c r="G1634" t="str">
        <f t="shared" si="3244"/>
        <v>DL2022017</v>
      </c>
      <c r="H1634" t="str">
        <f t="shared" si="3245"/>
        <v>05</v>
      </c>
      <c r="I1634" t="str">
        <f t="shared" si="3246"/>
        <v>Sandmusling_05_20220908_DL2022017_OestadGym</v>
      </c>
      <c r="J1634" t="str">
        <f>VLOOKUP(MID(C1634,4,6),Datasæt_Analysesystemer!$B$2:$E$69,3,FALSE)</f>
        <v>Sandmusling</v>
      </c>
      <c r="K1634" t="str">
        <f t="shared" si="3247"/>
        <v>PK</v>
      </c>
      <c r="L1634" s="7">
        <f t="shared" si="3259"/>
        <v>31.07</v>
      </c>
      <c r="M1634">
        <f t="shared" si="3248"/>
        <v>31.07</v>
      </c>
      <c r="N1634">
        <f t="shared" si="3249"/>
        <v>0</v>
      </c>
      <c r="O1634">
        <f t="shared" si="3250"/>
        <v>70.34</v>
      </c>
      <c r="Q1634">
        <f t="shared" ref="Q1634" si="3284">IF(L1636="No Ct",0,L1636)</f>
        <v>35.92</v>
      </c>
      <c r="R1634">
        <f t="shared" ref="R1634" si="3285">IF(L1637="No Ct",0,L1637)</f>
        <v>34.42</v>
      </c>
      <c r="S1634" t="str">
        <f t="shared" ref="S1634" si="3286">IF(AND(M1634&gt;0,N1634=0),"Valid","Invalid")</f>
        <v>Valid</v>
      </c>
      <c r="T1634" t="str">
        <f t="shared" ref="T1634" si="3287">IF(OR(Q1634&gt;1,R1634&gt;1),"Present","Absent")</f>
        <v>Present</v>
      </c>
      <c r="U1634" t="str">
        <f t="shared" ref="U1634" si="3288">IF(OR(AND(Q1634&gt;1,Q1634&lt;41),AND(R1634&gt;1,R1634&lt;41)),"Ct&lt;41","Ct&gt;41")</f>
        <v>Ct&lt;41</v>
      </c>
      <c r="V1634" t="str">
        <f t="shared" ref="V1634" si="3289">J1634</f>
        <v>Sandmusling</v>
      </c>
      <c r="W1634" t="str">
        <f t="shared" ref="W1634" si="3290">MID(F1634,10,9)</f>
        <v>DL2022017</v>
      </c>
      <c r="X1634" t="str">
        <f t="shared" ref="X1634" si="3291">W1634&amp;"_"&amp;V1634&amp;"_"&amp;S1634&amp;"_"&amp;T1634&amp;"_"&amp;U1634</f>
        <v>DL2022017_Sandmusling_Valid_Present_Ct&lt;41</v>
      </c>
    </row>
    <row r="1635" spans="1:25" x14ac:dyDescent="0.25">
      <c r="A1635" t="s">
        <v>59</v>
      </c>
      <c r="B1635" t="s">
        <v>51</v>
      </c>
      <c r="C1635" t="s">
        <v>538</v>
      </c>
      <c r="D1635">
        <v>0.01</v>
      </c>
      <c r="E1635" t="s">
        <v>1275</v>
      </c>
      <c r="F1635" t="s">
        <v>623</v>
      </c>
      <c r="G1635" t="str">
        <f t="shared" si="3244"/>
        <v>DL2022017</v>
      </c>
      <c r="H1635" t="str">
        <f t="shared" si="3245"/>
        <v>05</v>
      </c>
      <c r="I1635" t="str">
        <f t="shared" si="3246"/>
        <v>Sandmusling_05_20220908_DL2022017_OestadGym</v>
      </c>
      <c r="J1635" t="str">
        <f>VLOOKUP(MID(C1635,4,6),Datasæt_Analysesystemer!$B$2:$E$69,3,FALSE)</f>
        <v>Sandmusling</v>
      </c>
      <c r="K1635" t="str">
        <f t="shared" si="3247"/>
        <v>NK</v>
      </c>
      <c r="L1635" s="7" t="str">
        <f t="shared" si="3259"/>
        <v>No Ct</v>
      </c>
      <c r="M1635" t="str">
        <f t="shared" si="3248"/>
        <v/>
      </c>
      <c r="N1635" t="str">
        <f t="shared" si="3249"/>
        <v/>
      </c>
      <c r="O1635" t="str">
        <f t="shared" si="3250"/>
        <v/>
      </c>
    </row>
    <row r="1636" spans="1:25" x14ac:dyDescent="0.25">
      <c r="A1636" t="s">
        <v>84</v>
      </c>
      <c r="B1636" t="s">
        <v>76</v>
      </c>
      <c r="C1636" t="s">
        <v>550</v>
      </c>
      <c r="D1636">
        <v>0.01</v>
      </c>
      <c r="E1636">
        <v>35.92</v>
      </c>
      <c r="F1636" t="s">
        <v>623</v>
      </c>
      <c r="G1636" t="str">
        <f t="shared" si="3244"/>
        <v>DL2022017</v>
      </c>
      <c r="H1636" t="str">
        <f t="shared" si="3245"/>
        <v>05</v>
      </c>
      <c r="I1636" t="str">
        <f t="shared" si="3246"/>
        <v>Sandmusling_05_20220908_DL2022017_OestadGym</v>
      </c>
      <c r="J1636" t="str">
        <f>VLOOKUP(MID(C1636,4,6),Datasæt_Analysesystemer!$B$2:$E$69,3,FALSE)</f>
        <v>Sandmusling</v>
      </c>
      <c r="K1636" t="str">
        <f t="shared" si="3247"/>
        <v>EP</v>
      </c>
      <c r="L1636" s="7">
        <f t="shared" si="3259"/>
        <v>35.92</v>
      </c>
      <c r="M1636" t="str">
        <f t="shared" si="3248"/>
        <v/>
      </c>
      <c r="N1636" t="str">
        <f t="shared" si="3249"/>
        <v/>
      </c>
      <c r="O1636" t="str">
        <f t="shared" si="3250"/>
        <v/>
      </c>
    </row>
    <row r="1637" spans="1:25" x14ac:dyDescent="0.25">
      <c r="A1637" t="s">
        <v>104</v>
      </c>
      <c r="B1637" t="s">
        <v>76</v>
      </c>
      <c r="C1637" t="s">
        <v>550</v>
      </c>
      <c r="D1637">
        <v>0.01</v>
      </c>
      <c r="E1637">
        <v>34.42</v>
      </c>
      <c r="F1637" t="s">
        <v>623</v>
      </c>
      <c r="G1637" t="str">
        <f t="shared" si="3244"/>
        <v>DL2022017</v>
      </c>
      <c r="H1637" t="str">
        <f t="shared" si="3245"/>
        <v>05</v>
      </c>
      <c r="I1637" t="str">
        <f t="shared" si="3246"/>
        <v>Sandmusling_05_20220908_DL2022017_OestadGym</v>
      </c>
      <c r="J1637" t="str">
        <f>VLOOKUP(MID(C1637,4,6),Datasæt_Analysesystemer!$B$2:$E$69,3,FALSE)</f>
        <v>Sandmusling</v>
      </c>
      <c r="K1637" t="str">
        <f t="shared" si="3247"/>
        <v>EP</v>
      </c>
      <c r="L1637" s="7">
        <f t="shared" si="3259"/>
        <v>34.42</v>
      </c>
      <c r="M1637" t="str">
        <f t="shared" si="3248"/>
        <v/>
      </c>
      <c r="N1637" t="str">
        <f t="shared" si="3249"/>
        <v/>
      </c>
      <c r="O1637" t="str">
        <f t="shared" si="3250"/>
        <v/>
      </c>
      <c r="Y1637" t="str">
        <f>O1639</f>
        <v/>
      </c>
    </row>
    <row r="1638" spans="1:25" x14ac:dyDescent="0.25">
      <c r="A1638" t="s">
        <v>35</v>
      </c>
      <c r="B1638" t="s">
        <v>23</v>
      </c>
      <c r="C1638" t="s">
        <v>527</v>
      </c>
      <c r="D1638">
        <v>0.01</v>
      </c>
      <c r="E1638">
        <v>31.62</v>
      </c>
      <c r="F1638" t="s">
        <v>623</v>
      </c>
      <c r="G1638" t="str">
        <f t="shared" si="3244"/>
        <v>DL2022017</v>
      </c>
      <c r="H1638" t="str">
        <f t="shared" si="3245"/>
        <v>06</v>
      </c>
      <c r="I1638" t="str">
        <f t="shared" si="3246"/>
        <v>Sandmusling_06_20220908_DL2022017_OestadGym</v>
      </c>
      <c r="J1638" t="str">
        <f>VLOOKUP(MID(C1638,4,6),Datasæt_Analysesystemer!$B$2:$E$69,3,FALSE)</f>
        <v>Sandmusling</v>
      </c>
      <c r="K1638" t="str">
        <f t="shared" si="3247"/>
        <v>PK</v>
      </c>
      <c r="L1638" s="7">
        <f t="shared" si="3259"/>
        <v>31.62</v>
      </c>
      <c r="M1638">
        <f t="shared" si="3248"/>
        <v>31.62</v>
      </c>
      <c r="N1638">
        <f t="shared" si="3249"/>
        <v>0</v>
      </c>
      <c r="O1638">
        <f t="shared" si="3250"/>
        <v>70.819999999999993</v>
      </c>
      <c r="Q1638">
        <f t="shared" ref="Q1638" si="3292">IF(L1640="No Ct",0,L1640)</f>
        <v>35.76</v>
      </c>
      <c r="R1638">
        <f t="shared" ref="R1638" si="3293">IF(L1641="No Ct",0,L1641)</f>
        <v>35.06</v>
      </c>
      <c r="S1638" t="str">
        <f t="shared" ref="S1638" si="3294">IF(AND(M1638&gt;0,N1638=0),"Valid","Invalid")</f>
        <v>Valid</v>
      </c>
      <c r="T1638" t="str">
        <f t="shared" ref="T1638" si="3295">IF(OR(Q1638&gt;1,R1638&gt;1),"Present","Absent")</f>
        <v>Present</v>
      </c>
      <c r="U1638" t="str">
        <f t="shared" ref="U1638" si="3296">IF(OR(AND(Q1638&gt;1,Q1638&lt;41),AND(R1638&gt;1,R1638&lt;41)),"Ct&lt;41","Ct&gt;41")</f>
        <v>Ct&lt;41</v>
      </c>
      <c r="V1638" t="str">
        <f t="shared" ref="V1638" si="3297">J1638</f>
        <v>Sandmusling</v>
      </c>
      <c r="W1638" t="str">
        <f t="shared" ref="W1638" si="3298">MID(F1638,10,9)</f>
        <v>DL2022017</v>
      </c>
      <c r="X1638" t="str">
        <f t="shared" ref="X1638" si="3299">W1638&amp;"_"&amp;V1638&amp;"_"&amp;S1638&amp;"_"&amp;T1638&amp;"_"&amp;U1638</f>
        <v>DL2022017_Sandmusling_Valid_Present_Ct&lt;41</v>
      </c>
    </row>
    <row r="1639" spans="1:25" x14ac:dyDescent="0.25">
      <c r="A1639" t="s">
        <v>61</v>
      </c>
      <c r="B1639" t="s">
        <v>51</v>
      </c>
      <c r="C1639" t="s">
        <v>539</v>
      </c>
      <c r="D1639">
        <v>0.01</v>
      </c>
      <c r="E1639" t="s">
        <v>1275</v>
      </c>
      <c r="F1639" t="s">
        <v>623</v>
      </c>
      <c r="G1639" t="str">
        <f t="shared" si="3244"/>
        <v>DL2022017</v>
      </c>
      <c r="H1639" t="str">
        <f t="shared" si="3245"/>
        <v>06</v>
      </c>
      <c r="I1639" t="str">
        <f t="shared" si="3246"/>
        <v>Sandmusling_06_20220908_DL2022017_OestadGym</v>
      </c>
      <c r="J1639" t="str">
        <f>VLOOKUP(MID(C1639,4,6),Datasæt_Analysesystemer!$B$2:$E$69,3,FALSE)</f>
        <v>Sandmusling</v>
      </c>
      <c r="K1639" t="str">
        <f t="shared" si="3247"/>
        <v>NK</v>
      </c>
      <c r="L1639" s="7" t="str">
        <f t="shared" si="3259"/>
        <v>No Ct</v>
      </c>
      <c r="M1639" t="str">
        <f t="shared" si="3248"/>
        <v/>
      </c>
      <c r="N1639" t="str">
        <f t="shared" si="3249"/>
        <v/>
      </c>
      <c r="O1639" t="str">
        <f t="shared" si="3250"/>
        <v/>
      </c>
    </row>
    <row r="1640" spans="1:25" x14ac:dyDescent="0.25">
      <c r="A1640" t="s">
        <v>86</v>
      </c>
      <c r="B1640" t="s">
        <v>76</v>
      </c>
      <c r="C1640" t="s">
        <v>551</v>
      </c>
      <c r="D1640">
        <v>0.01</v>
      </c>
      <c r="E1640">
        <v>35.76</v>
      </c>
      <c r="F1640" t="s">
        <v>623</v>
      </c>
      <c r="G1640" t="str">
        <f t="shared" si="3244"/>
        <v>DL2022017</v>
      </c>
      <c r="H1640" t="str">
        <f t="shared" si="3245"/>
        <v>06</v>
      </c>
      <c r="I1640" t="str">
        <f t="shared" si="3246"/>
        <v>Sandmusling_06_20220908_DL2022017_OestadGym</v>
      </c>
      <c r="J1640" t="str">
        <f>VLOOKUP(MID(C1640,4,6),Datasæt_Analysesystemer!$B$2:$E$69,3,FALSE)</f>
        <v>Sandmusling</v>
      </c>
      <c r="K1640" t="str">
        <f t="shared" si="3247"/>
        <v>EP</v>
      </c>
      <c r="L1640" s="7">
        <f t="shared" si="3259"/>
        <v>35.76</v>
      </c>
      <c r="M1640" t="str">
        <f t="shared" si="3248"/>
        <v/>
      </c>
      <c r="N1640" t="str">
        <f t="shared" si="3249"/>
        <v/>
      </c>
      <c r="O1640" t="str">
        <f t="shared" si="3250"/>
        <v/>
      </c>
    </row>
    <row r="1641" spans="1:25" x14ac:dyDescent="0.25">
      <c r="A1641" t="s">
        <v>105</v>
      </c>
      <c r="B1641" t="s">
        <v>76</v>
      </c>
      <c r="C1641" t="s">
        <v>551</v>
      </c>
      <c r="D1641">
        <v>0.01</v>
      </c>
      <c r="E1641">
        <v>35.06</v>
      </c>
      <c r="F1641" t="s">
        <v>623</v>
      </c>
      <c r="G1641" t="str">
        <f t="shared" si="3244"/>
        <v>DL2022017</v>
      </c>
      <c r="H1641" t="str">
        <f t="shared" si="3245"/>
        <v>06</v>
      </c>
      <c r="I1641" t="str">
        <f t="shared" si="3246"/>
        <v>Sandmusling_06_20220908_DL2022017_OestadGym</v>
      </c>
      <c r="J1641" t="str">
        <f>VLOOKUP(MID(C1641,4,6),Datasæt_Analysesystemer!$B$2:$E$69,3,FALSE)</f>
        <v>Sandmusling</v>
      </c>
      <c r="K1641" t="str">
        <f t="shared" si="3247"/>
        <v>EP</v>
      </c>
      <c r="L1641" s="7">
        <f t="shared" si="3259"/>
        <v>35.06</v>
      </c>
      <c r="M1641" t="str">
        <f t="shared" si="3248"/>
        <v/>
      </c>
      <c r="N1641" t="str">
        <f t="shared" si="3249"/>
        <v/>
      </c>
      <c r="O1641" t="str">
        <f t="shared" si="3250"/>
        <v/>
      </c>
      <c r="Y1641" t="str">
        <f>O1643</f>
        <v/>
      </c>
    </row>
    <row r="1642" spans="1:25" x14ac:dyDescent="0.25">
      <c r="A1642" t="s">
        <v>37</v>
      </c>
      <c r="B1642" t="s">
        <v>23</v>
      </c>
      <c r="C1642" t="s">
        <v>528</v>
      </c>
      <c r="D1642">
        <v>0.01</v>
      </c>
      <c r="E1642">
        <v>33.24</v>
      </c>
      <c r="F1642" t="s">
        <v>623</v>
      </c>
      <c r="G1642" t="str">
        <f t="shared" si="3244"/>
        <v>DL2022017</v>
      </c>
      <c r="H1642" t="str">
        <f t="shared" si="3245"/>
        <v>07</v>
      </c>
      <c r="I1642" t="str">
        <f t="shared" si="3246"/>
        <v>Amerikansk ribbegople_07_20220908_DL2022017_OestadGym</v>
      </c>
      <c r="J1642" t="str">
        <f>VLOOKUP(MID(C1642,4,6),Datasæt_Analysesystemer!$B$2:$E$69,3,FALSE)</f>
        <v>Amerikansk ribbegople</v>
      </c>
      <c r="K1642" t="str">
        <f t="shared" si="3247"/>
        <v>PK</v>
      </c>
      <c r="L1642" s="7">
        <f t="shared" si="3259"/>
        <v>33.24</v>
      </c>
      <c r="M1642">
        <f t="shared" si="3248"/>
        <v>33.24</v>
      </c>
      <c r="N1642">
        <f t="shared" si="3249"/>
        <v>0</v>
      </c>
      <c r="O1642">
        <f t="shared" si="3250"/>
        <v>0</v>
      </c>
      <c r="Q1642">
        <f t="shared" ref="Q1642" si="3300">IF(L1644="No Ct",0,L1644)</f>
        <v>0</v>
      </c>
      <c r="R1642">
        <f t="shared" ref="R1642" si="3301">IF(L1645="No Ct",0,L1645)</f>
        <v>0</v>
      </c>
      <c r="S1642" t="str">
        <f t="shared" ref="S1642" si="3302">IF(AND(M1642&gt;0,N1642=0),"Valid","Invalid")</f>
        <v>Valid</v>
      </c>
      <c r="T1642" t="str">
        <f t="shared" ref="T1642" si="3303">IF(OR(Q1642&gt;1,R1642&gt;1),"Present","Absent")</f>
        <v>Absent</v>
      </c>
      <c r="U1642" t="str">
        <f t="shared" ref="U1642" si="3304">IF(OR(AND(Q1642&gt;1,Q1642&lt;41),AND(R1642&gt;1,R1642&lt;41)),"Ct&lt;41","Ct&gt;41")</f>
        <v>Ct&gt;41</v>
      </c>
      <c r="V1642" t="str">
        <f t="shared" ref="V1642" si="3305">J1642</f>
        <v>Amerikansk ribbegople</v>
      </c>
      <c r="W1642" t="str">
        <f t="shared" ref="W1642" si="3306">MID(F1642,10,9)</f>
        <v>DL2022017</v>
      </c>
      <c r="X1642" t="str">
        <f t="shared" ref="X1642" si="3307">W1642&amp;"_"&amp;V1642&amp;"_"&amp;S1642&amp;"_"&amp;T1642&amp;"_"&amp;U1642</f>
        <v>DL2022017_Amerikansk ribbegople_Valid_Absent_Ct&gt;41</v>
      </c>
    </row>
    <row r="1643" spans="1:25" x14ac:dyDescent="0.25">
      <c r="A1643" t="s">
        <v>63</v>
      </c>
      <c r="B1643" t="s">
        <v>51</v>
      </c>
      <c r="C1643" t="s">
        <v>540</v>
      </c>
      <c r="D1643">
        <v>0.01</v>
      </c>
      <c r="E1643" t="s">
        <v>1275</v>
      </c>
      <c r="F1643" t="s">
        <v>623</v>
      </c>
      <c r="G1643" t="str">
        <f t="shared" si="3244"/>
        <v>DL2022017</v>
      </c>
      <c r="H1643" t="str">
        <f t="shared" si="3245"/>
        <v>07</v>
      </c>
      <c r="I1643" t="str">
        <f t="shared" si="3246"/>
        <v>Amerikansk ribbegople_07_20220908_DL2022017_OestadGym</v>
      </c>
      <c r="J1643" t="str">
        <f>VLOOKUP(MID(C1643,4,6),Datasæt_Analysesystemer!$B$2:$E$69,3,FALSE)</f>
        <v>Amerikansk ribbegople</v>
      </c>
      <c r="K1643" t="str">
        <f t="shared" si="3247"/>
        <v>NK</v>
      </c>
      <c r="L1643" s="7" t="str">
        <f t="shared" si="3259"/>
        <v>No Ct</v>
      </c>
      <c r="M1643" t="str">
        <f t="shared" si="3248"/>
        <v/>
      </c>
      <c r="N1643" t="str">
        <f t="shared" si="3249"/>
        <v/>
      </c>
      <c r="O1643" t="str">
        <f t="shared" si="3250"/>
        <v/>
      </c>
    </row>
    <row r="1644" spans="1:25" x14ac:dyDescent="0.25">
      <c r="A1644" t="s">
        <v>88</v>
      </c>
      <c r="B1644" t="s">
        <v>76</v>
      </c>
      <c r="C1644" t="s">
        <v>552</v>
      </c>
      <c r="D1644">
        <v>0.01</v>
      </c>
      <c r="E1644" t="s">
        <v>1275</v>
      </c>
      <c r="F1644" t="s">
        <v>623</v>
      </c>
      <c r="G1644" t="str">
        <f t="shared" si="3244"/>
        <v>DL2022017</v>
      </c>
      <c r="H1644" t="str">
        <f t="shared" si="3245"/>
        <v>07</v>
      </c>
      <c r="I1644" t="str">
        <f t="shared" si="3246"/>
        <v>Amerikansk ribbegople_07_20220908_DL2022017_OestadGym</v>
      </c>
      <c r="J1644" t="str">
        <f>VLOOKUP(MID(C1644,4,6),Datasæt_Analysesystemer!$B$2:$E$69,3,FALSE)</f>
        <v>Amerikansk ribbegople</v>
      </c>
      <c r="K1644" t="str">
        <f t="shared" si="3247"/>
        <v>EP</v>
      </c>
      <c r="L1644" s="7" t="str">
        <f t="shared" si="3259"/>
        <v>No Ct</v>
      </c>
      <c r="M1644" t="str">
        <f t="shared" si="3248"/>
        <v/>
      </c>
      <c r="N1644" t="str">
        <f t="shared" si="3249"/>
        <v/>
      </c>
      <c r="O1644" t="str">
        <f t="shared" si="3250"/>
        <v/>
      </c>
    </row>
    <row r="1645" spans="1:25" x14ac:dyDescent="0.25">
      <c r="A1645" t="s">
        <v>106</v>
      </c>
      <c r="B1645" t="s">
        <v>76</v>
      </c>
      <c r="C1645" t="s">
        <v>552</v>
      </c>
      <c r="D1645">
        <v>0.01</v>
      </c>
      <c r="E1645" t="s">
        <v>1275</v>
      </c>
      <c r="F1645" t="s">
        <v>623</v>
      </c>
      <c r="G1645" t="str">
        <f t="shared" si="3244"/>
        <v>DL2022017</v>
      </c>
      <c r="H1645" t="str">
        <f t="shared" si="3245"/>
        <v>07</v>
      </c>
      <c r="I1645" t="str">
        <f t="shared" si="3246"/>
        <v>Amerikansk ribbegople_07_20220908_DL2022017_OestadGym</v>
      </c>
      <c r="J1645" t="str">
        <f>VLOOKUP(MID(C1645,4,6),Datasæt_Analysesystemer!$B$2:$E$69,3,FALSE)</f>
        <v>Amerikansk ribbegople</v>
      </c>
      <c r="K1645" t="str">
        <f t="shared" si="3247"/>
        <v>EP</v>
      </c>
      <c r="L1645" s="7" t="str">
        <f t="shared" si="3259"/>
        <v>No Ct</v>
      </c>
      <c r="M1645" t="str">
        <f t="shared" si="3248"/>
        <v/>
      </c>
      <c r="N1645" t="str">
        <f t="shared" si="3249"/>
        <v/>
      </c>
      <c r="O1645" t="str">
        <f t="shared" si="3250"/>
        <v/>
      </c>
      <c r="Y1645" t="str">
        <f>O1647</f>
        <v/>
      </c>
    </row>
    <row r="1646" spans="1:25" x14ac:dyDescent="0.25">
      <c r="A1646" t="s">
        <v>40</v>
      </c>
      <c r="B1646" t="s">
        <v>23</v>
      </c>
      <c r="C1646" t="s">
        <v>529</v>
      </c>
      <c r="D1646">
        <v>0.01</v>
      </c>
      <c r="E1646">
        <v>31.73</v>
      </c>
      <c r="F1646" t="s">
        <v>623</v>
      </c>
      <c r="G1646" t="str">
        <f t="shared" si="3244"/>
        <v>DL2022017</v>
      </c>
      <c r="H1646" t="str">
        <f t="shared" si="3245"/>
        <v>08</v>
      </c>
      <c r="I1646" t="str">
        <f t="shared" si="3246"/>
        <v>Amerikansk ribbegople_08_20220908_DL2022017_OestadGym</v>
      </c>
      <c r="J1646" t="str">
        <f>VLOOKUP(MID(C1646,4,6),Datasæt_Analysesystemer!$B$2:$E$69,3,FALSE)</f>
        <v>Amerikansk ribbegople</v>
      </c>
      <c r="K1646" t="str">
        <f t="shared" si="3247"/>
        <v>PK</v>
      </c>
      <c r="L1646" s="7">
        <f t="shared" si="3259"/>
        <v>31.73</v>
      </c>
      <c r="M1646">
        <f t="shared" si="3248"/>
        <v>31.73</v>
      </c>
      <c r="N1646">
        <f t="shared" si="3249"/>
        <v>0</v>
      </c>
      <c r="O1646">
        <f t="shared" si="3250"/>
        <v>0</v>
      </c>
      <c r="Q1646">
        <f t="shared" ref="Q1646" si="3308">IF(L1648="No Ct",0,L1648)</f>
        <v>0</v>
      </c>
      <c r="R1646">
        <f t="shared" ref="R1646" si="3309">IF(L1649="No Ct",0,L1649)</f>
        <v>0</v>
      </c>
      <c r="S1646" t="str">
        <f t="shared" ref="S1646" si="3310">IF(AND(M1646&gt;0,N1646=0),"Valid","Invalid")</f>
        <v>Valid</v>
      </c>
      <c r="T1646" t="str">
        <f t="shared" ref="T1646" si="3311">IF(OR(Q1646&gt;1,R1646&gt;1),"Present","Absent")</f>
        <v>Absent</v>
      </c>
      <c r="U1646" t="str">
        <f t="shared" ref="U1646" si="3312">IF(OR(AND(Q1646&gt;1,Q1646&lt;41),AND(R1646&gt;1,R1646&lt;41)),"Ct&lt;41","Ct&gt;41")</f>
        <v>Ct&gt;41</v>
      </c>
      <c r="V1646" t="str">
        <f t="shared" ref="V1646" si="3313">J1646</f>
        <v>Amerikansk ribbegople</v>
      </c>
      <c r="W1646" t="str">
        <f t="shared" ref="W1646" si="3314">MID(F1646,10,9)</f>
        <v>DL2022017</v>
      </c>
      <c r="X1646" t="str">
        <f t="shared" ref="X1646" si="3315">W1646&amp;"_"&amp;V1646&amp;"_"&amp;S1646&amp;"_"&amp;T1646&amp;"_"&amp;U1646</f>
        <v>DL2022017_Amerikansk ribbegople_Valid_Absent_Ct&gt;41</v>
      </c>
    </row>
    <row r="1647" spans="1:25" x14ac:dyDescent="0.25">
      <c r="A1647" t="s">
        <v>65</v>
      </c>
      <c r="B1647" t="s">
        <v>51</v>
      </c>
      <c r="C1647" t="s">
        <v>541</v>
      </c>
      <c r="D1647">
        <v>0.01</v>
      </c>
      <c r="E1647" t="s">
        <v>1275</v>
      </c>
      <c r="F1647" t="s">
        <v>623</v>
      </c>
      <c r="G1647" t="str">
        <f t="shared" si="3244"/>
        <v>DL2022017</v>
      </c>
      <c r="H1647" t="str">
        <f t="shared" si="3245"/>
        <v>08</v>
      </c>
      <c r="I1647" t="str">
        <f t="shared" si="3246"/>
        <v>Amerikansk ribbegople_08_20220908_DL2022017_OestadGym</v>
      </c>
      <c r="J1647" t="str">
        <f>VLOOKUP(MID(C1647,4,6),Datasæt_Analysesystemer!$B$2:$E$69,3,FALSE)</f>
        <v>Amerikansk ribbegople</v>
      </c>
      <c r="K1647" t="str">
        <f t="shared" si="3247"/>
        <v>NK</v>
      </c>
      <c r="L1647" s="7" t="str">
        <f t="shared" si="3259"/>
        <v>No Ct</v>
      </c>
      <c r="M1647" t="str">
        <f t="shared" si="3248"/>
        <v/>
      </c>
      <c r="N1647" t="str">
        <f t="shared" si="3249"/>
        <v/>
      </c>
      <c r="O1647" t="str">
        <f t="shared" si="3250"/>
        <v/>
      </c>
    </row>
    <row r="1648" spans="1:25" x14ac:dyDescent="0.25">
      <c r="A1648" t="s">
        <v>90</v>
      </c>
      <c r="B1648" t="s">
        <v>76</v>
      </c>
      <c r="C1648" t="s">
        <v>553</v>
      </c>
      <c r="D1648">
        <v>0.01</v>
      </c>
      <c r="E1648" t="s">
        <v>1275</v>
      </c>
      <c r="F1648" t="s">
        <v>623</v>
      </c>
      <c r="G1648" t="str">
        <f t="shared" si="3244"/>
        <v>DL2022017</v>
      </c>
      <c r="H1648" t="str">
        <f t="shared" si="3245"/>
        <v>08</v>
      </c>
      <c r="I1648" t="str">
        <f t="shared" si="3246"/>
        <v>Amerikansk ribbegople_08_20220908_DL2022017_OestadGym</v>
      </c>
      <c r="J1648" t="str">
        <f>VLOOKUP(MID(C1648,4,6),Datasæt_Analysesystemer!$B$2:$E$69,3,FALSE)</f>
        <v>Amerikansk ribbegople</v>
      </c>
      <c r="K1648" t="str">
        <f t="shared" si="3247"/>
        <v>EP</v>
      </c>
      <c r="L1648" s="7" t="str">
        <f t="shared" si="3259"/>
        <v>No Ct</v>
      </c>
      <c r="M1648" t="str">
        <f t="shared" si="3248"/>
        <v/>
      </c>
      <c r="N1648" t="str">
        <f t="shared" si="3249"/>
        <v/>
      </c>
      <c r="O1648" t="str">
        <f t="shared" si="3250"/>
        <v/>
      </c>
    </row>
    <row r="1649" spans="1:25" x14ac:dyDescent="0.25">
      <c r="A1649" t="s">
        <v>107</v>
      </c>
      <c r="B1649" t="s">
        <v>76</v>
      </c>
      <c r="C1649" t="s">
        <v>553</v>
      </c>
      <c r="D1649">
        <v>0.01</v>
      </c>
      <c r="E1649" t="s">
        <v>1275</v>
      </c>
      <c r="F1649" t="s">
        <v>623</v>
      </c>
      <c r="G1649" t="str">
        <f t="shared" si="3244"/>
        <v>DL2022017</v>
      </c>
      <c r="H1649" t="str">
        <f t="shared" si="3245"/>
        <v>08</v>
      </c>
      <c r="I1649" t="str">
        <f t="shared" si="3246"/>
        <v>Amerikansk ribbegople_08_20220908_DL2022017_OestadGym</v>
      </c>
      <c r="J1649" t="str">
        <f>VLOOKUP(MID(C1649,4,6),Datasæt_Analysesystemer!$B$2:$E$69,3,FALSE)</f>
        <v>Amerikansk ribbegople</v>
      </c>
      <c r="K1649" t="str">
        <f t="shared" si="3247"/>
        <v>EP</v>
      </c>
      <c r="L1649" s="7" t="str">
        <f t="shared" si="3259"/>
        <v>No Ct</v>
      </c>
      <c r="M1649" t="str">
        <f t="shared" si="3248"/>
        <v/>
      </c>
      <c r="N1649" t="str">
        <f t="shared" si="3249"/>
        <v/>
      </c>
      <c r="O1649" t="str">
        <f t="shared" si="3250"/>
        <v/>
      </c>
      <c r="Y1649" t="str">
        <f>O1651</f>
        <v/>
      </c>
    </row>
    <row r="1650" spans="1:25" x14ac:dyDescent="0.25">
      <c r="A1650" t="s">
        <v>42</v>
      </c>
      <c r="B1650" t="s">
        <v>23</v>
      </c>
      <c r="C1650" t="s">
        <v>530</v>
      </c>
      <c r="D1650">
        <v>0.01</v>
      </c>
      <c r="E1650">
        <v>27.98</v>
      </c>
      <c r="F1650" t="s">
        <v>623</v>
      </c>
      <c r="G1650" t="str">
        <f t="shared" si="3244"/>
        <v>DL2022017</v>
      </c>
      <c r="H1650" t="str">
        <f t="shared" si="3245"/>
        <v>09</v>
      </c>
      <c r="I1650" t="str">
        <f t="shared" si="3246"/>
        <v>Amerikansk hummer_09_20220908_DL2022017_OestadGym</v>
      </c>
      <c r="J1650" t="str">
        <f>VLOOKUP(MID(C1650,4,6),Datasæt_Analysesystemer!$B$2:$E$69,3,FALSE)</f>
        <v>Amerikansk hummer</v>
      </c>
      <c r="K1650" t="str">
        <f t="shared" si="3247"/>
        <v>PK</v>
      </c>
      <c r="L1650" s="7">
        <f t="shared" si="3259"/>
        <v>27.98</v>
      </c>
      <c r="M1650">
        <f t="shared" si="3248"/>
        <v>27.98</v>
      </c>
      <c r="N1650">
        <f t="shared" si="3249"/>
        <v>0</v>
      </c>
      <c r="O1650">
        <f t="shared" si="3250"/>
        <v>0</v>
      </c>
      <c r="Q1650">
        <f t="shared" ref="Q1650" si="3316">IF(L1652="No Ct",0,L1652)</f>
        <v>0</v>
      </c>
      <c r="R1650">
        <f t="shared" ref="R1650" si="3317">IF(L1653="No Ct",0,L1653)</f>
        <v>0</v>
      </c>
      <c r="S1650" t="str">
        <f t="shared" ref="S1650" si="3318">IF(AND(M1650&gt;0,N1650=0),"Valid","Invalid")</f>
        <v>Valid</v>
      </c>
      <c r="T1650" t="str">
        <f t="shared" ref="T1650" si="3319">IF(OR(Q1650&gt;1,R1650&gt;1),"Present","Absent")</f>
        <v>Absent</v>
      </c>
      <c r="U1650" t="str">
        <f t="shared" ref="U1650" si="3320">IF(OR(AND(Q1650&gt;1,Q1650&lt;41),AND(R1650&gt;1,R1650&lt;41)),"Ct&lt;41","Ct&gt;41")</f>
        <v>Ct&gt;41</v>
      </c>
      <c r="V1650" t="str">
        <f t="shared" ref="V1650" si="3321">J1650</f>
        <v>Amerikansk hummer</v>
      </c>
      <c r="W1650" t="str">
        <f t="shared" ref="W1650" si="3322">MID(F1650,10,9)</f>
        <v>DL2022017</v>
      </c>
      <c r="X1650" t="str">
        <f t="shared" ref="X1650" si="3323">W1650&amp;"_"&amp;V1650&amp;"_"&amp;S1650&amp;"_"&amp;T1650&amp;"_"&amp;U1650</f>
        <v>DL2022017_Amerikansk hummer_Valid_Absent_Ct&gt;41</v>
      </c>
    </row>
    <row r="1651" spans="1:25" x14ac:dyDescent="0.25">
      <c r="A1651" t="s">
        <v>67</v>
      </c>
      <c r="B1651" t="s">
        <v>51</v>
      </c>
      <c r="C1651" t="s">
        <v>542</v>
      </c>
      <c r="D1651">
        <v>0.01</v>
      </c>
      <c r="E1651" t="s">
        <v>1275</v>
      </c>
      <c r="F1651" t="s">
        <v>623</v>
      </c>
      <c r="G1651" t="str">
        <f t="shared" si="3244"/>
        <v>DL2022017</v>
      </c>
      <c r="H1651" t="str">
        <f t="shared" si="3245"/>
        <v>09</v>
      </c>
      <c r="I1651" t="str">
        <f t="shared" si="3246"/>
        <v>Amerikansk hummer_09_20220908_DL2022017_OestadGym</v>
      </c>
      <c r="J1651" t="str">
        <f>VLOOKUP(MID(C1651,4,6),Datasæt_Analysesystemer!$B$2:$E$69,3,FALSE)</f>
        <v>Amerikansk hummer</v>
      </c>
      <c r="K1651" t="str">
        <f t="shared" si="3247"/>
        <v>NK</v>
      </c>
      <c r="L1651" s="7" t="str">
        <f t="shared" si="3259"/>
        <v>No Ct</v>
      </c>
      <c r="M1651" t="str">
        <f t="shared" si="3248"/>
        <v/>
      </c>
      <c r="N1651" t="str">
        <f t="shared" si="3249"/>
        <v/>
      </c>
      <c r="O1651" t="str">
        <f t="shared" si="3250"/>
        <v/>
      </c>
    </row>
    <row r="1652" spans="1:25" x14ac:dyDescent="0.25">
      <c r="A1652" t="s">
        <v>92</v>
      </c>
      <c r="B1652" t="s">
        <v>76</v>
      </c>
      <c r="C1652" t="s">
        <v>554</v>
      </c>
      <c r="D1652">
        <v>0.01</v>
      </c>
      <c r="E1652" t="s">
        <v>1275</v>
      </c>
      <c r="F1652" t="s">
        <v>623</v>
      </c>
      <c r="G1652" t="str">
        <f t="shared" si="3244"/>
        <v>DL2022017</v>
      </c>
      <c r="H1652" t="str">
        <f t="shared" si="3245"/>
        <v>09</v>
      </c>
      <c r="I1652" t="str">
        <f t="shared" si="3246"/>
        <v>Amerikansk hummer_09_20220908_DL2022017_OestadGym</v>
      </c>
      <c r="J1652" t="str">
        <f>VLOOKUP(MID(C1652,4,6),Datasæt_Analysesystemer!$B$2:$E$69,3,FALSE)</f>
        <v>Amerikansk hummer</v>
      </c>
      <c r="K1652" t="str">
        <f t="shared" si="3247"/>
        <v>EP</v>
      </c>
      <c r="L1652" s="7" t="str">
        <f t="shared" si="3259"/>
        <v>No Ct</v>
      </c>
      <c r="M1652" t="str">
        <f t="shared" si="3248"/>
        <v/>
      </c>
      <c r="N1652" t="str">
        <f t="shared" si="3249"/>
        <v/>
      </c>
      <c r="O1652" t="str">
        <f t="shared" si="3250"/>
        <v/>
      </c>
    </row>
    <row r="1653" spans="1:25" x14ac:dyDescent="0.25">
      <c r="A1653" t="s">
        <v>108</v>
      </c>
      <c r="B1653" t="s">
        <v>76</v>
      </c>
      <c r="C1653" t="s">
        <v>554</v>
      </c>
      <c r="D1653">
        <v>0.01</v>
      </c>
      <c r="E1653" t="s">
        <v>1275</v>
      </c>
      <c r="F1653" t="s">
        <v>623</v>
      </c>
      <c r="G1653" t="str">
        <f t="shared" si="3244"/>
        <v>DL2022017</v>
      </c>
      <c r="H1653" t="str">
        <f t="shared" si="3245"/>
        <v>09</v>
      </c>
      <c r="I1653" t="str">
        <f t="shared" si="3246"/>
        <v>Amerikansk hummer_09_20220908_DL2022017_OestadGym</v>
      </c>
      <c r="J1653" t="str">
        <f>VLOOKUP(MID(C1653,4,6),Datasæt_Analysesystemer!$B$2:$E$69,3,FALSE)</f>
        <v>Amerikansk hummer</v>
      </c>
      <c r="K1653" t="str">
        <f t="shared" si="3247"/>
        <v>EP</v>
      </c>
      <c r="L1653" s="7" t="str">
        <f t="shared" si="3259"/>
        <v>No Ct</v>
      </c>
      <c r="M1653" t="str">
        <f t="shared" si="3248"/>
        <v/>
      </c>
      <c r="N1653" t="str">
        <f t="shared" si="3249"/>
        <v/>
      </c>
      <c r="O1653" t="str">
        <f t="shared" si="3250"/>
        <v/>
      </c>
      <c r="Y1653" t="str">
        <f>O1655</f>
        <v/>
      </c>
    </row>
    <row r="1654" spans="1:25" x14ac:dyDescent="0.25">
      <c r="A1654" t="s">
        <v>44</v>
      </c>
      <c r="B1654" t="s">
        <v>23</v>
      </c>
      <c r="C1654" t="s">
        <v>531</v>
      </c>
      <c r="D1654">
        <v>0.01</v>
      </c>
      <c r="E1654">
        <v>27.5</v>
      </c>
      <c r="F1654" t="s">
        <v>623</v>
      </c>
      <c r="G1654" t="str">
        <f t="shared" si="3244"/>
        <v>DL2022017</v>
      </c>
      <c r="H1654" t="str">
        <f t="shared" si="3245"/>
        <v>10</v>
      </c>
      <c r="I1654" t="str">
        <f t="shared" si="3246"/>
        <v>Amerikansk hummer_10_20220908_DL2022017_OestadGym</v>
      </c>
      <c r="J1654" t="str">
        <f>VLOOKUP(MID(C1654,4,6),Datasæt_Analysesystemer!$B$2:$E$69,3,FALSE)</f>
        <v>Amerikansk hummer</v>
      </c>
      <c r="K1654" t="str">
        <f t="shared" si="3247"/>
        <v>PK</v>
      </c>
      <c r="L1654" s="7">
        <f t="shared" si="3259"/>
        <v>27.5</v>
      </c>
      <c r="M1654">
        <f t="shared" si="3248"/>
        <v>27.5</v>
      </c>
      <c r="N1654">
        <f t="shared" si="3249"/>
        <v>0</v>
      </c>
      <c r="O1654">
        <f t="shared" si="3250"/>
        <v>0</v>
      </c>
      <c r="Q1654">
        <f t="shared" ref="Q1654" si="3324">IF(L1656="No Ct",0,L1656)</f>
        <v>0</v>
      </c>
      <c r="R1654">
        <f t="shared" ref="R1654" si="3325">IF(L1657="No Ct",0,L1657)</f>
        <v>0</v>
      </c>
      <c r="S1654" t="str">
        <f t="shared" ref="S1654" si="3326">IF(AND(M1654&gt;0,N1654=0),"Valid","Invalid")</f>
        <v>Valid</v>
      </c>
      <c r="T1654" t="str">
        <f t="shared" ref="T1654" si="3327">IF(OR(Q1654&gt;1,R1654&gt;1),"Present","Absent")</f>
        <v>Absent</v>
      </c>
      <c r="U1654" t="str">
        <f t="shared" ref="U1654" si="3328">IF(OR(AND(Q1654&gt;1,Q1654&lt;41),AND(R1654&gt;1,R1654&lt;41)),"Ct&lt;41","Ct&gt;41")</f>
        <v>Ct&gt;41</v>
      </c>
      <c r="V1654" t="str">
        <f t="shared" ref="V1654" si="3329">J1654</f>
        <v>Amerikansk hummer</v>
      </c>
      <c r="W1654" t="str">
        <f t="shared" ref="W1654" si="3330">MID(F1654,10,9)</f>
        <v>DL2022017</v>
      </c>
      <c r="X1654" t="str">
        <f t="shared" ref="X1654" si="3331">W1654&amp;"_"&amp;V1654&amp;"_"&amp;S1654&amp;"_"&amp;T1654&amp;"_"&amp;U1654</f>
        <v>DL2022017_Amerikansk hummer_Valid_Absent_Ct&gt;41</v>
      </c>
    </row>
    <row r="1655" spans="1:25" x14ac:dyDescent="0.25">
      <c r="A1655" t="s">
        <v>69</v>
      </c>
      <c r="B1655" t="s">
        <v>51</v>
      </c>
      <c r="C1655" t="s">
        <v>543</v>
      </c>
      <c r="D1655">
        <v>0.01</v>
      </c>
      <c r="E1655" t="s">
        <v>1275</v>
      </c>
      <c r="F1655" t="s">
        <v>623</v>
      </c>
      <c r="G1655" t="str">
        <f t="shared" si="3244"/>
        <v>DL2022017</v>
      </c>
      <c r="H1655" t="str">
        <f t="shared" si="3245"/>
        <v>10</v>
      </c>
      <c r="I1655" t="str">
        <f t="shared" si="3246"/>
        <v>Amerikansk hummer_10_20220908_DL2022017_OestadGym</v>
      </c>
      <c r="J1655" t="str">
        <f>VLOOKUP(MID(C1655,4,6),Datasæt_Analysesystemer!$B$2:$E$69,3,FALSE)</f>
        <v>Amerikansk hummer</v>
      </c>
      <c r="K1655" t="str">
        <f t="shared" si="3247"/>
        <v>NK</v>
      </c>
      <c r="L1655" s="7" t="str">
        <f t="shared" si="3259"/>
        <v>No Ct</v>
      </c>
      <c r="M1655" t="str">
        <f t="shared" si="3248"/>
        <v/>
      </c>
      <c r="N1655" t="str">
        <f t="shared" si="3249"/>
        <v/>
      </c>
      <c r="O1655" t="str">
        <f t="shared" si="3250"/>
        <v/>
      </c>
    </row>
    <row r="1656" spans="1:25" x14ac:dyDescent="0.25">
      <c r="A1656" t="s">
        <v>94</v>
      </c>
      <c r="B1656" t="s">
        <v>76</v>
      </c>
      <c r="C1656" t="s">
        <v>555</v>
      </c>
      <c r="D1656">
        <v>0.01</v>
      </c>
      <c r="E1656" t="s">
        <v>1275</v>
      </c>
      <c r="F1656" t="s">
        <v>623</v>
      </c>
      <c r="G1656" t="str">
        <f t="shared" si="3244"/>
        <v>DL2022017</v>
      </c>
      <c r="H1656" t="str">
        <f t="shared" si="3245"/>
        <v>10</v>
      </c>
      <c r="I1656" t="str">
        <f t="shared" si="3246"/>
        <v>Amerikansk hummer_10_20220908_DL2022017_OestadGym</v>
      </c>
      <c r="J1656" t="str">
        <f>VLOOKUP(MID(C1656,4,6),Datasæt_Analysesystemer!$B$2:$E$69,3,FALSE)</f>
        <v>Amerikansk hummer</v>
      </c>
      <c r="K1656" t="str">
        <f t="shared" si="3247"/>
        <v>EP</v>
      </c>
      <c r="L1656" s="7" t="str">
        <f t="shared" si="3259"/>
        <v>No Ct</v>
      </c>
      <c r="M1656" t="str">
        <f t="shared" si="3248"/>
        <v/>
      </c>
      <c r="N1656" t="str">
        <f t="shared" si="3249"/>
        <v/>
      </c>
      <c r="O1656" t="str">
        <f t="shared" si="3250"/>
        <v/>
      </c>
    </row>
    <row r="1657" spans="1:25" x14ac:dyDescent="0.25">
      <c r="A1657" t="s">
        <v>109</v>
      </c>
      <c r="B1657" t="s">
        <v>76</v>
      </c>
      <c r="C1657" t="s">
        <v>555</v>
      </c>
      <c r="D1657">
        <v>0.01</v>
      </c>
      <c r="E1657" t="s">
        <v>1275</v>
      </c>
      <c r="F1657" t="s">
        <v>623</v>
      </c>
      <c r="G1657" t="str">
        <f t="shared" si="3244"/>
        <v>DL2022017</v>
      </c>
      <c r="H1657" t="str">
        <f t="shared" si="3245"/>
        <v>10</v>
      </c>
      <c r="I1657" t="str">
        <f t="shared" si="3246"/>
        <v>Amerikansk hummer_10_20220908_DL2022017_OestadGym</v>
      </c>
      <c r="J1657" t="str">
        <f>VLOOKUP(MID(C1657,4,6),Datasæt_Analysesystemer!$B$2:$E$69,3,FALSE)</f>
        <v>Amerikansk hummer</v>
      </c>
      <c r="K1657" t="str">
        <f t="shared" si="3247"/>
        <v>EP</v>
      </c>
      <c r="L1657" s="7" t="str">
        <f t="shared" si="3259"/>
        <v>No Ct</v>
      </c>
      <c r="M1657" t="str">
        <f t="shared" si="3248"/>
        <v/>
      </c>
      <c r="N1657" t="str">
        <f t="shared" si="3249"/>
        <v/>
      </c>
      <c r="O1657" t="str">
        <f t="shared" si="3250"/>
        <v/>
      </c>
      <c r="Y1657" t="str">
        <f>O1659</f>
        <v/>
      </c>
    </row>
    <row r="1658" spans="1:25" x14ac:dyDescent="0.25">
      <c r="A1658" t="s">
        <v>46</v>
      </c>
      <c r="B1658" t="s">
        <v>23</v>
      </c>
      <c r="C1658" t="s">
        <v>532</v>
      </c>
      <c r="D1658">
        <v>0.01</v>
      </c>
      <c r="E1658" t="s">
        <v>1275</v>
      </c>
      <c r="F1658" t="s">
        <v>623</v>
      </c>
      <c r="G1658" t="str">
        <f t="shared" si="3244"/>
        <v>DL2022017</v>
      </c>
      <c r="H1658" t="str">
        <f t="shared" si="3245"/>
        <v>11</v>
      </c>
      <c r="I1658" t="str">
        <f t="shared" si="3246"/>
        <v>Kinesisk uldhåndskrabbe_11_20220908_DL2022017_OestadGym</v>
      </c>
      <c r="J1658" t="str">
        <f>VLOOKUP(MID(C1658,4,6),Datasæt_Analysesystemer!$B$2:$E$69,3,FALSE)</f>
        <v>Kinesisk uldhåndskrabbe</v>
      </c>
      <c r="K1658" t="str">
        <f t="shared" si="3247"/>
        <v>PK</v>
      </c>
      <c r="L1658" s="7" t="str">
        <f t="shared" si="3259"/>
        <v>No Ct</v>
      </c>
      <c r="M1658">
        <f t="shared" si="3248"/>
        <v>0</v>
      </c>
      <c r="N1658">
        <f t="shared" si="3249"/>
        <v>0</v>
      </c>
      <c r="O1658">
        <f t="shared" si="3250"/>
        <v>0</v>
      </c>
      <c r="Q1658">
        <f t="shared" ref="Q1658" si="3332">IF(L1660="No Ct",0,L1660)</f>
        <v>0</v>
      </c>
      <c r="R1658">
        <f t="shared" ref="R1658" si="3333">IF(L1661="No Ct",0,L1661)</f>
        <v>0</v>
      </c>
      <c r="S1658" t="str">
        <f t="shared" ref="S1658" si="3334">IF(AND(M1658&gt;0,N1658=0),"Valid","Invalid")</f>
        <v>Invalid</v>
      </c>
      <c r="T1658" t="str">
        <f t="shared" ref="T1658" si="3335">IF(OR(Q1658&gt;1,R1658&gt;1),"Present","Absent")</f>
        <v>Absent</v>
      </c>
      <c r="U1658" t="str">
        <f t="shared" ref="U1658" si="3336">IF(OR(AND(Q1658&gt;1,Q1658&lt;41),AND(R1658&gt;1,R1658&lt;41)),"Ct&lt;41","Ct&gt;41")</f>
        <v>Ct&gt;41</v>
      </c>
      <c r="V1658" t="str">
        <f t="shared" ref="V1658" si="3337">J1658</f>
        <v>Kinesisk uldhåndskrabbe</v>
      </c>
      <c r="W1658" t="str">
        <f t="shared" ref="W1658" si="3338">MID(F1658,10,9)</f>
        <v>DL2022017</v>
      </c>
      <c r="X1658" t="str">
        <f t="shared" ref="X1658" si="3339">W1658&amp;"_"&amp;V1658&amp;"_"&amp;S1658&amp;"_"&amp;T1658&amp;"_"&amp;U1658</f>
        <v>DL2022017_Kinesisk uldhåndskrabbe_Invalid_Absent_Ct&gt;41</v>
      </c>
    </row>
    <row r="1659" spans="1:25" x14ac:dyDescent="0.25">
      <c r="A1659" t="s">
        <v>71</v>
      </c>
      <c r="B1659" t="s">
        <v>51</v>
      </c>
      <c r="C1659" t="s">
        <v>544</v>
      </c>
      <c r="D1659">
        <v>0.01</v>
      </c>
      <c r="E1659" t="s">
        <v>1275</v>
      </c>
      <c r="F1659" t="s">
        <v>623</v>
      </c>
      <c r="G1659" t="str">
        <f t="shared" si="3244"/>
        <v>DL2022017</v>
      </c>
      <c r="H1659" t="str">
        <f t="shared" si="3245"/>
        <v>11</v>
      </c>
      <c r="I1659" t="str">
        <f t="shared" si="3246"/>
        <v>Kinesisk uldhåndskrabbe_11_20220908_DL2022017_OestadGym</v>
      </c>
      <c r="J1659" t="str">
        <f>VLOOKUP(MID(C1659,4,6),Datasæt_Analysesystemer!$B$2:$E$69,3,FALSE)</f>
        <v>Kinesisk uldhåndskrabbe</v>
      </c>
      <c r="K1659" t="str">
        <f t="shared" si="3247"/>
        <v>NK</v>
      </c>
      <c r="L1659" s="7" t="str">
        <f t="shared" si="3259"/>
        <v>No Ct</v>
      </c>
      <c r="M1659" t="str">
        <f t="shared" si="3248"/>
        <v/>
      </c>
      <c r="N1659" t="str">
        <f t="shared" si="3249"/>
        <v/>
      </c>
      <c r="O1659" t="str">
        <f t="shared" si="3250"/>
        <v/>
      </c>
    </row>
    <row r="1660" spans="1:25" x14ac:dyDescent="0.25">
      <c r="A1660" t="s">
        <v>96</v>
      </c>
      <c r="B1660" t="s">
        <v>76</v>
      </c>
      <c r="C1660" t="s">
        <v>556</v>
      </c>
      <c r="D1660">
        <v>0.01</v>
      </c>
      <c r="E1660" t="s">
        <v>1275</v>
      </c>
      <c r="F1660" t="s">
        <v>623</v>
      </c>
      <c r="G1660" t="str">
        <f t="shared" si="3244"/>
        <v>DL2022017</v>
      </c>
      <c r="H1660" t="str">
        <f t="shared" si="3245"/>
        <v>11</v>
      </c>
      <c r="I1660" t="str">
        <f t="shared" si="3246"/>
        <v>Kinesisk uldhåndskrabbe_11_20220908_DL2022017_OestadGym</v>
      </c>
      <c r="J1660" t="str">
        <f>VLOOKUP(MID(C1660,4,6),Datasæt_Analysesystemer!$B$2:$E$69,3,FALSE)</f>
        <v>Kinesisk uldhåndskrabbe</v>
      </c>
      <c r="K1660" t="str">
        <f t="shared" si="3247"/>
        <v>EP</v>
      </c>
      <c r="L1660" s="7" t="str">
        <f t="shared" si="3259"/>
        <v>No Ct</v>
      </c>
      <c r="M1660" t="str">
        <f t="shared" si="3248"/>
        <v/>
      </c>
      <c r="N1660" t="str">
        <f t="shared" si="3249"/>
        <v/>
      </c>
      <c r="O1660" t="str">
        <f t="shared" si="3250"/>
        <v/>
      </c>
    </row>
    <row r="1661" spans="1:25" x14ac:dyDescent="0.25">
      <c r="A1661" t="s">
        <v>110</v>
      </c>
      <c r="B1661" t="s">
        <v>76</v>
      </c>
      <c r="C1661" t="s">
        <v>556</v>
      </c>
      <c r="D1661">
        <v>0.01</v>
      </c>
      <c r="E1661" t="s">
        <v>1275</v>
      </c>
      <c r="F1661" t="s">
        <v>623</v>
      </c>
      <c r="G1661" t="str">
        <f t="shared" si="3244"/>
        <v>DL2022017</v>
      </c>
      <c r="H1661" t="str">
        <f t="shared" si="3245"/>
        <v>11</v>
      </c>
      <c r="I1661" t="str">
        <f t="shared" si="3246"/>
        <v>Kinesisk uldhåndskrabbe_11_20220908_DL2022017_OestadGym</v>
      </c>
      <c r="J1661" t="str">
        <f>VLOOKUP(MID(C1661,4,6),Datasæt_Analysesystemer!$B$2:$E$69,3,FALSE)</f>
        <v>Kinesisk uldhåndskrabbe</v>
      </c>
      <c r="K1661" t="str">
        <f t="shared" si="3247"/>
        <v>EP</v>
      </c>
      <c r="L1661" s="7" t="str">
        <f t="shared" si="3259"/>
        <v>No Ct</v>
      </c>
      <c r="M1661" t="str">
        <f t="shared" si="3248"/>
        <v/>
      </c>
      <c r="N1661" t="str">
        <f t="shared" si="3249"/>
        <v/>
      </c>
      <c r="O1661" t="str">
        <f t="shared" si="3250"/>
        <v/>
      </c>
      <c r="Y1661" t="str">
        <f>O1663</f>
        <v/>
      </c>
    </row>
    <row r="1662" spans="1:25" x14ac:dyDescent="0.25">
      <c r="A1662" t="s">
        <v>48</v>
      </c>
      <c r="B1662" t="s">
        <v>23</v>
      </c>
      <c r="C1662" t="s">
        <v>533</v>
      </c>
      <c r="D1662">
        <v>0.01</v>
      </c>
      <c r="E1662">
        <v>35.5</v>
      </c>
      <c r="F1662" t="s">
        <v>623</v>
      </c>
      <c r="G1662" t="str">
        <f t="shared" si="3244"/>
        <v>DL2022017</v>
      </c>
      <c r="H1662" t="str">
        <f t="shared" si="3245"/>
        <v>12</v>
      </c>
      <c r="I1662" t="str">
        <f t="shared" si="3246"/>
        <v>Kinesisk uldhåndskrabbe_12_20220908_DL2022017_OestadGym</v>
      </c>
      <c r="J1662" t="str">
        <f>VLOOKUP(MID(C1662,4,6),Datasæt_Analysesystemer!$B$2:$E$69,3,FALSE)</f>
        <v>Kinesisk uldhåndskrabbe</v>
      </c>
      <c r="K1662" t="str">
        <f t="shared" si="3247"/>
        <v>PK</v>
      </c>
      <c r="L1662" s="7">
        <f t="shared" si="3259"/>
        <v>35.5</v>
      </c>
      <c r="M1662">
        <f t="shared" si="3248"/>
        <v>35.5</v>
      </c>
      <c r="N1662">
        <f t="shared" si="3249"/>
        <v>0</v>
      </c>
      <c r="O1662">
        <f t="shared" si="3250"/>
        <v>0</v>
      </c>
      <c r="Q1662">
        <f t="shared" ref="Q1662" si="3340">IF(L1664="No Ct",0,L1664)</f>
        <v>0</v>
      </c>
      <c r="R1662">
        <f t="shared" ref="R1662" si="3341">IF(L1665="No Ct",0,L1665)</f>
        <v>0</v>
      </c>
      <c r="S1662" t="str">
        <f t="shared" ref="S1662" si="3342">IF(AND(M1662&gt;0,N1662=0),"Valid","Invalid")</f>
        <v>Valid</v>
      </c>
      <c r="T1662" t="str">
        <f t="shared" ref="T1662" si="3343">IF(OR(Q1662&gt;1,R1662&gt;1),"Present","Absent")</f>
        <v>Absent</v>
      </c>
      <c r="U1662" t="str">
        <f t="shared" ref="U1662" si="3344">IF(OR(AND(Q1662&gt;1,Q1662&lt;41),AND(R1662&gt;1,R1662&lt;41)),"Ct&lt;41","Ct&gt;41")</f>
        <v>Ct&gt;41</v>
      </c>
      <c r="V1662" t="str">
        <f t="shared" ref="V1662" si="3345">J1662</f>
        <v>Kinesisk uldhåndskrabbe</v>
      </c>
      <c r="W1662" t="str">
        <f t="shared" ref="W1662" si="3346">MID(F1662,10,9)</f>
        <v>DL2022017</v>
      </c>
      <c r="X1662" t="str">
        <f t="shared" ref="X1662" si="3347">W1662&amp;"_"&amp;V1662&amp;"_"&amp;S1662&amp;"_"&amp;T1662&amp;"_"&amp;U1662</f>
        <v>DL2022017_Kinesisk uldhåndskrabbe_Valid_Absent_Ct&gt;41</v>
      </c>
    </row>
    <row r="1663" spans="1:25" x14ac:dyDescent="0.25">
      <c r="A1663" t="s">
        <v>73</v>
      </c>
      <c r="B1663" t="s">
        <v>51</v>
      </c>
      <c r="C1663" t="s">
        <v>545</v>
      </c>
      <c r="D1663">
        <v>0.01</v>
      </c>
      <c r="E1663" t="s">
        <v>1275</v>
      </c>
      <c r="F1663" t="s">
        <v>623</v>
      </c>
      <c r="G1663" t="str">
        <f t="shared" si="3244"/>
        <v>DL2022017</v>
      </c>
      <c r="H1663" t="str">
        <f t="shared" si="3245"/>
        <v>12</v>
      </c>
      <c r="I1663" t="str">
        <f t="shared" si="3246"/>
        <v>Kinesisk uldhåndskrabbe_12_20220908_DL2022017_OestadGym</v>
      </c>
      <c r="J1663" t="str">
        <f>VLOOKUP(MID(C1663,4,6),Datasæt_Analysesystemer!$B$2:$E$69,3,FALSE)</f>
        <v>Kinesisk uldhåndskrabbe</v>
      </c>
      <c r="K1663" t="str">
        <f t="shared" si="3247"/>
        <v>NK</v>
      </c>
      <c r="L1663" s="7" t="str">
        <f t="shared" si="3259"/>
        <v>No Ct</v>
      </c>
      <c r="M1663" t="str">
        <f t="shared" si="3248"/>
        <v/>
      </c>
      <c r="N1663" t="str">
        <f t="shared" si="3249"/>
        <v/>
      </c>
      <c r="O1663" t="str">
        <f t="shared" si="3250"/>
        <v/>
      </c>
    </row>
    <row r="1664" spans="1:25" x14ac:dyDescent="0.25">
      <c r="A1664" t="s">
        <v>98</v>
      </c>
      <c r="B1664" t="s">
        <v>76</v>
      </c>
      <c r="C1664" t="s">
        <v>557</v>
      </c>
      <c r="D1664">
        <v>0.01</v>
      </c>
      <c r="E1664" t="s">
        <v>1275</v>
      </c>
      <c r="F1664" t="s">
        <v>623</v>
      </c>
      <c r="G1664" t="str">
        <f t="shared" si="3244"/>
        <v>DL2022017</v>
      </c>
      <c r="H1664" t="str">
        <f t="shared" si="3245"/>
        <v>12</v>
      </c>
      <c r="I1664" t="str">
        <f t="shared" si="3246"/>
        <v>Kinesisk uldhåndskrabbe_12_20220908_DL2022017_OestadGym</v>
      </c>
      <c r="J1664" t="str">
        <f>VLOOKUP(MID(C1664,4,6),Datasæt_Analysesystemer!$B$2:$E$69,3,FALSE)</f>
        <v>Kinesisk uldhåndskrabbe</v>
      </c>
      <c r="K1664" t="str">
        <f t="shared" si="3247"/>
        <v>EP</v>
      </c>
      <c r="L1664" s="7" t="str">
        <f t="shared" si="3259"/>
        <v>No Ct</v>
      </c>
      <c r="M1664" t="str">
        <f t="shared" si="3248"/>
        <v/>
      </c>
      <c r="N1664" t="str">
        <f t="shared" si="3249"/>
        <v/>
      </c>
      <c r="O1664" t="str">
        <f t="shared" si="3250"/>
        <v/>
      </c>
    </row>
    <row r="1665" spans="1:25" x14ac:dyDescent="0.25">
      <c r="A1665" t="s">
        <v>111</v>
      </c>
      <c r="B1665" t="s">
        <v>76</v>
      </c>
      <c r="C1665" t="s">
        <v>557</v>
      </c>
      <c r="D1665">
        <v>0.01</v>
      </c>
      <c r="E1665" t="s">
        <v>1275</v>
      </c>
      <c r="F1665" t="s">
        <v>623</v>
      </c>
      <c r="G1665" t="str">
        <f t="shared" si="3244"/>
        <v>DL2022017</v>
      </c>
      <c r="H1665" t="str">
        <f t="shared" si="3245"/>
        <v>12</v>
      </c>
      <c r="I1665" t="str">
        <f t="shared" si="3246"/>
        <v>Kinesisk uldhåndskrabbe_12_20220908_DL2022017_OestadGym</v>
      </c>
      <c r="J1665" t="str">
        <f>VLOOKUP(MID(C1665,4,6),Datasæt_Analysesystemer!$B$2:$E$69,3,FALSE)</f>
        <v>Kinesisk uldhåndskrabbe</v>
      </c>
      <c r="K1665" t="str">
        <f t="shared" si="3247"/>
        <v>EP</v>
      </c>
      <c r="L1665" s="7" t="str">
        <f t="shared" si="3259"/>
        <v>No Ct</v>
      </c>
      <c r="M1665" t="str">
        <f t="shared" si="3248"/>
        <v/>
      </c>
      <c r="N1665" t="str">
        <f t="shared" si="3249"/>
        <v/>
      </c>
      <c r="O1665" t="str">
        <f t="shared" si="3250"/>
        <v/>
      </c>
      <c r="Y1665" t="str">
        <f>O1667</f>
        <v/>
      </c>
    </row>
    <row r="1666" spans="1:25" x14ac:dyDescent="0.25">
      <c r="A1666" t="s">
        <v>172</v>
      </c>
      <c r="B1666" t="s">
        <v>23</v>
      </c>
      <c r="C1666" t="s">
        <v>582</v>
      </c>
      <c r="D1666">
        <v>0.01</v>
      </c>
      <c r="E1666">
        <v>30.6</v>
      </c>
      <c r="F1666" t="s">
        <v>623</v>
      </c>
      <c r="G1666" t="str">
        <f t="shared" si="3244"/>
        <v>DL2022017</v>
      </c>
      <c r="H1666" t="str">
        <f t="shared" si="3245"/>
        <v>13</v>
      </c>
      <c r="I1666" t="str">
        <f t="shared" si="3246"/>
        <v>Nordam. Brakvandskrabbe / mudderkrabbe_13_20220908_DL2022017_OestadGym</v>
      </c>
      <c r="J1666" t="str">
        <f>VLOOKUP(MID(C1666,4,6),Datasæt_Analysesystemer!$B$2:$E$69,3,FALSE)</f>
        <v>Nordam. Brakvandskrabbe / mudderkrabbe</v>
      </c>
      <c r="K1666" t="str">
        <f t="shared" si="3247"/>
        <v>PK</v>
      </c>
      <c r="L1666" s="7">
        <f t="shared" si="3259"/>
        <v>30.6</v>
      </c>
      <c r="M1666">
        <f t="shared" si="3248"/>
        <v>30.6</v>
      </c>
      <c r="N1666">
        <f t="shared" si="3249"/>
        <v>0</v>
      </c>
      <c r="O1666">
        <f t="shared" si="3250"/>
        <v>0</v>
      </c>
      <c r="Q1666">
        <f t="shared" ref="Q1666" si="3348">IF(L1668="No Ct",0,L1668)</f>
        <v>0</v>
      </c>
      <c r="R1666">
        <f t="shared" ref="R1666" si="3349">IF(L1669="No Ct",0,L1669)</f>
        <v>0</v>
      </c>
      <c r="S1666" t="str">
        <f t="shared" ref="S1666" si="3350">IF(AND(M1666&gt;0,N1666=0),"Valid","Invalid")</f>
        <v>Valid</v>
      </c>
      <c r="T1666" t="str">
        <f t="shared" ref="T1666" si="3351">IF(OR(Q1666&gt;1,R1666&gt;1),"Present","Absent")</f>
        <v>Absent</v>
      </c>
      <c r="U1666" t="str">
        <f t="shared" ref="U1666" si="3352">IF(OR(AND(Q1666&gt;1,Q1666&lt;41),AND(R1666&gt;1,R1666&lt;41)),"Ct&lt;41","Ct&gt;41")</f>
        <v>Ct&gt;41</v>
      </c>
      <c r="V1666" t="str">
        <f t="shared" ref="V1666" si="3353">J1666</f>
        <v>Nordam. Brakvandskrabbe / mudderkrabbe</v>
      </c>
      <c r="W1666" t="str">
        <f t="shared" ref="W1666" si="3354">MID(F1666,10,9)</f>
        <v>DL2022017</v>
      </c>
      <c r="X1666" t="str">
        <f t="shared" ref="X1666" si="3355">W1666&amp;"_"&amp;V1666&amp;"_"&amp;S1666&amp;"_"&amp;T1666&amp;"_"&amp;U1666</f>
        <v>DL2022017_Nordam. Brakvandskrabbe / mudderkrabbe_Valid_Absent_Ct&gt;41</v>
      </c>
    </row>
    <row r="1667" spans="1:25" x14ac:dyDescent="0.25">
      <c r="A1667" t="s">
        <v>148</v>
      </c>
      <c r="B1667" t="s">
        <v>51</v>
      </c>
      <c r="C1667" t="s">
        <v>570</v>
      </c>
      <c r="D1667">
        <v>0.01</v>
      </c>
      <c r="E1667" t="s">
        <v>1275</v>
      </c>
      <c r="F1667" t="s">
        <v>623</v>
      </c>
      <c r="G1667" t="str">
        <f t="shared" si="3244"/>
        <v>DL2022017</v>
      </c>
      <c r="H1667" t="str">
        <f t="shared" si="3245"/>
        <v>13</v>
      </c>
      <c r="I1667" t="str">
        <f t="shared" si="3246"/>
        <v>Nordam. Brakvandskrabbe / mudderkrabbe_13_20220908_DL2022017_OestadGym</v>
      </c>
      <c r="J1667" t="str">
        <f>VLOOKUP(MID(C1667,4,6),Datasæt_Analysesystemer!$B$2:$E$69,3,FALSE)</f>
        <v>Nordam. Brakvandskrabbe / mudderkrabbe</v>
      </c>
      <c r="K1667" t="str">
        <f t="shared" si="3247"/>
        <v>NK</v>
      </c>
      <c r="L1667" s="7" t="str">
        <f t="shared" si="3259"/>
        <v>No Ct</v>
      </c>
      <c r="M1667" t="str">
        <f t="shared" si="3248"/>
        <v/>
      </c>
      <c r="N1667" t="str">
        <f t="shared" si="3249"/>
        <v/>
      </c>
      <c r="O1667" t="str">
        <f t="shared" si="3250"/>
        <v/>
      </c>
    </row>
    <row r="1668" spans="1:25" x14ac:dyDescent="0.25">
      <c r="A1668" t="s">
        <v>112</v>
      </c>
      <c r="B1668" t="s">
        <v>76</v>
      </c>
      <c r="C1668" t="s">
        <v>558</v>
      </c>
      <c r="D1668">
        <v>0.01</v>
      </c>
      <c r="E1668" t="s">
        <v>1275</v>
      </c>
      <c r="F1668" t="s">
        <v>623</v>
      </c>
      <c r="G1668" t="str">
        <f t="shared" si="3244"/>
        <v>DL2022017</v>
      </c>
      <c r="H1668" t="str">
        <f t="shared" si="3245"/>
        <v>13</v>
      </c>
      <c r="I1668" t="str">
        <f t="shared" si="3246"/>
        <v>Nordam. Brakvandskrabbe / mudderkrabbe_13_20220908_DL2022017_OestadGym</v>
      </c>
      <c r="J1668" t="str">
        <f>VLOOKUP(MID(C1668,4,6),Datasæt_Analysesystemer!$B$2:$E$69,3,FALSE)</f>
        <v>Nordam. Brakvandskrabbe / mudderkrabbe</v>
      </c>
      <c r="K1668" t="str">
        <f t="shared" si="3247"/>
        <v>EP</v>
      </c>
      <c r="L1668" s="7" t="str">
        <f t="shared" si="3259"/>
        <v>No Ct</v>
      </c>
      <c r="M1668" t="str">
        <f t="shared" si="3248"/>
        <v/>
      </c>
      <c r="N1668" t="str">
        <f t="shared" si="3249"/>
        <v/>
      </c>
      <c r="O1668" t="str">
        <f t="shared" si="3250"/>
        <v/>
      </c>
    </row>
    <row r="1669" spans="1:25" x14ac:dyDescent="0.25">
      <c r="A1669" t="s">
        <v>136</v>
      </c>
      <c r="B1669" t="s">
        <v>76</v>
      </c>
      <c r="C1669" t="s">
        <v>558</v>
      </c>
      <c r="D1669">
        <v>0.01</v>
      </c>
      <c r="E1669" t="s">
        <v>1275</v>
      </c>
      <c r="F1669" t="s">
        <v>623</v>
      </c>
      <c r="G1669" t="str">
        <f t="shared" si="3244"/>
        <v>DL2022017</v>
      </c>
      <c r="H1669" t="str">
        <f t="shared" si="3245"/>
        <v>13</v>
      </c>
      <c r="I1669" t="str">
        <f t="shared" si="3246"/>
        <v>Nordam. Brakvandskrabbe / mudderkrabbe_13_20220908_DL2022017_OestadGym</v>
      </c>
      <c r="J1669" t="str">
        <f>VLOOKUP(MID(C1669,4,6),Datasæt_Analysesystemer!$B$2:$E$69,3,FALSE)</f>
        <v>Nordam. Brakvandskrabbe / mudderkrabbe</v>
      </c>
      <c r="K1669" t="str">
        <f t="shared" si="3247"/>
        <v>EP</v>
      </c>
      <c r="L1669" s="7" t="str">
        <f t="shared" si="3259"/>
        <v>No Ct</v>
      </c>
      <c r="M1669" t="str">
        <f t="shared" si="3248"/>
        <v/>
      </c>
      <c r="N1669" t="str">
        <f t="shared" si="3249"/>
        <v/>
      </c>
      <c r="O1669" t="str">
        <f t="shared" si="3250"/>
        <v/>
      </c>
      <c r="Y1669" t="str">
        <f>O1671</f>
        <v/>
      </c>
    </row>
    <row r="1670" spans="1:25" x14ac:dyDescent="0.25">
      <c r="A1670" t="s">
        <v>174</v>
      </c>
      <c r="B1670" t="s">
        <v>23</v>
      </c>
      <c r="C1670" t="s">
        <v>583</v>
      </c>
      <c r="D1670">
        <v>0.01</v>
      </c>
      <c r="E1670">
        <v>30.68</v>
      </c>
      <c r="F1670" t="s">
        <v>623</v>
      </c>
      <c r="G1670" t="str">
        <f t="shared" si="3244"/>
        <v>DL2022017</v>
      </c>
      <c r="H1670" t="str">
        <f t="shared" si="3245"/>
        <v>14</v>
      </c>
      <c r="I1670" t="str">
        <f t="shared" si="3246"/>
        <v>Nordam. Brakvandskrabbe / mudderkrabbe_14_20220908_DL2022017_OestadGym</v>
      </c>
      <c r="J1670" t="str">
        <f>VLOOKUP(MID(C1670,4,6),Datasæt_Analysesystemer!$B$2:$E$69,3,FALSE)</f>
        <v>Nordam. Brakvandskrabbe / mudderkrabbe</v>
      </c>
      <c r="K1670" t="str">
        <f t="shared" si="3247"/>
        <v>PK</v>
      </c>
      <c r="L1670" s="7">
        <f t="shared" si="3259"/>
        <v>30.68</v>
      </c>
      <c r="M1670">
        <f t="shared" si="3248"/>
        <v>30.68</v>
      </c>
      <c r="N1670">
        <f t="shared" si="3249"/>
        <v>0</v>
      </c>
      <c r="O1670">
        <f t="shared" si="3250"/>
        <v>0</v>
      </c>
      <c r="Q1670">
        <f t="shared" ref="Q1670" si="3356">IF(L1672="No Ct",0,L1672)</f>
        <v>0</v>
      </c>
      <c r="R1670">
        <f t="shared" ref="R1670" si="3357">IF(L1673="No Ct",0,L1673)</f>
        <v>0</v>
      </c>
      <c r="S1670" t="str">
        <f t="shared" ref="S1670" si="3358">IF(AND(M1670&gt;0,N1670=0),"Valid","Invalid")</f>
        <v>Valid</v>
      </c>
      <c r="T1670" t="str">
        <f t="shared" ref="T1670" si="3359">IF(OR(Q1670&gt;1,R1670&gt;1),"Present","Absent")</f>
        <v>Absent</v>
      </c>
      <c r="U1670" t="str">
        <f t="shared" ref="U1670" si="3360">IF(OR(AND(Q1670&gt;1,Q1670&lt;41),AND(R1670&gt;1,R1670&lt;41)),"Ct&lt;41","Ct&gt;41")</f>
        <v>Ct&gt;41</v>
      </c>
      <c r="V1670" t="str">
        <f t="shared" ref="V1670" si="3361">J1670</f>
        <v>Nordam. Brakvandskrabbe / mudderkrabbe</v>
      </c>
      <c r="W1670" t="str">
        <f t="shared" ref="W1670" si="3362">MID(F1670,10,9)</f>
        <v>DL2022017</v>
      </c>
      <c r="X1670" t="str">
        <f t="shared" ref="X1670" si="3363">W1670&amp;"_"&amp;V1670&amp;"_"&amp;S1670&amp;"_"&amp;T1670&amp;"_"&amp;U1670</f>
        <v>DL2022017_Nordam. Brakvandskrabbe / mudderkrabbe_Valid_Absent_Ct&gt;41</v>
      </c>
    </row>
    <row r="1671" spans="1:25" x14ac:dyDescent="0.25">
      <c r="A1671" t="s">
        <v>150</v>
      </c>
      <c r="B1671" t="s">
        <v>51</v>
      </c>
      <c r="C1671" t="s">
        <v>571</v>
      </c>
      <c r="D1671">
        <v>0.01</v>
      </c>
      <c r="E1671" t="s">
        <v>1275</v>
      </c>
      <c r="F1671" t="s">
        <v>623</v>
      </c>
      <c r="G1671" t="str">
        <f t="shared" si="3244"/>
        <v>DL2022017</v>
      </c>
      <c r="H1671" t="str">
        <f t="shared" si="3245"/>
        <v>14</v>
      </c>
      <c r="I1671" t="str">
        <f t="shared" si="3246"/>
        <v>Nordam. Brakvandskrabbe / mudderkrabbe_14_20220908_DL2022017_OestadGym</v>
      </c>
      <c r="J1671" t="str">
        <f>VLOOKUP(MID(C1671,4,6),Datasæt_Analysesystemer!$B$2:$E$69,3,FALSE)</f>
        <v>Nordam. Brakvandskrabbe / mudderkrabbe</v>
      </c>
      <c r="K1671" t="str">
        <f t="shared" si="3247"/>
        <v>NK</v>
      </c>
      <c r="L1671" s="7" t="str">
        <f t="shared" si="3259"/>
        <v>No Ct</v>
      </c>
      <c r="M1671" t="str">
        <f t="shared" si="3248"/>
        <v/>
      </c>
      <c r="N1671" t="str">
        <f t="shared" si="3249"/>
        <v/>
      </c>
      <c r="O1671" t="str">
        <f t="shared" si="3250"/>
        <v/>
      </c>
    </row>
    <row r="1672" spans="1:25" x14ac:dyDescent="0.25">
      <c r="A1672" t="s">
        <v>114</v>
      </c>
      <c r="B1672" t="s">
        <v>76</v>
      </c>
      <c r="C1672" t="s">
        <v>559</v>
      </c>
      <c r="D1672">
        <v>0.01</v>
      </c>
      <c r="E1672" t="s">
        <v>1275</v>
      </c>
      <c r="F1672" t="s">
        <v>623</v>
      </c>
      <c r="G1672" t="str">
        <f t="shared" si="3244"/>
        <v>DL2022017</v>
      </c>
      <c r="H1672" t="str">
        <f t="shared" si="3245"/>
        <v>14</v>
      </c>
      <c r="I1672" t="str">
        <f t="shared" si="3246"/>
        <v>Nordam. Brakvandskrabbe / mudderkrabbe_14_20220908_DL2022017_OestadGym</v>
      </c>
      <c r="J1672" t="str">
        <f>VLOOKUP(MID(C1672,4,6),Datasæt_Analysesystemer!$B$2:$E$69,3,FALSE)</f>
        <v>Nordam. Brakvandskrabbe / mudderkrabbe</v>
      </c>
      <c r="K1672" t="str">
        <f t="shared" si="3247"/>
        <v>EP</v>
      </c>
      <c r="L1672" s="7" t="str">
        <f t="shared" si="3259"/>
        <v>No Ct</v>
      </c>
      <c r="M1672" t="str">
        <f t="shared" si="3248"/>
        <v/>
      </c>
      <c r="N1672" t="str">
        <f t="shared" si="3249"/>
        <v/>
      </c>
      <c r="O1672" t="str">
        <f t="shared" si="3250"/>
        <v/>
      </c>
    </row>
    <row r="1673" spans="1:25" x14ac:dyDescent="0.25">
      <c r="A1673" t="s">
        <v>137</v>
      </c>
      <c r="B1673" t="s">
        <v>76</v>
      </c>
      <c r="C1673" t="s">
        <v>559</v>
      </c>
      <c r="D1673">
        <v>0.01</v>
      </c>
      <c r="E1673" t="s">
        <v>1275</v>
      </c>
      <c r="F1673" t="s">
        <v>623</v>
      </c>
      <c r="G1673" t="str">
        <f t="shared" si="3244"/>
        <v>DL2022017</v>
      </c>
      <c r="H1673" t="str">
        <f t="shared" si="3245"/>
        <v>14</v>
      </c>
      <c r="I1673" t="str">
        <f t="shared" si="3246"/>
        <v>Nordam. Brakvandskrabbe / mudderkrabbe_14_20220908_DL2022017_OestadGym</v>
      </c>
      <c r="J1673" t="str">
        <f>VLOOKUP(MID(C1673,4,6),Datasæt_Analysesystemer!$B$2:$E$69,3,FALSE)</f>
        <v>Nordam. Brakvandskrabbe / mudderkrabbe</v>
      </c>
      <c r="K1673" t="str">
        <f t="shared" si="3247"/>
        <v>EP</v>
      </c>
      <c r="L1673" s="7" t="str">
        <f t="shared" si="3259"/>
        <v>No Ct</v>
      </c>
      <c r="M1673" t="str">
        <f t="shared" si="3248"/>
        <v/>
      </c>
      <c r="N1673" t="str">
        <f t="shared" si="3249"/>
        <v/>
      </c>
      <c r="O1673" t="str">
        <f t="shared" si="3250"/>
        <v/>
      </c>
      <c r="Y1673" t="str">
        <f>O1675</f>
        <v/>
      </c>
    </row>
    <row r="1674" spans="1:25" x14ac:dyDescent="0.25">
      <c r="A1674" t="s">
        <v>176</v>
      </c>
      <c r="B1674" t="s">
        <v>23</v>
      </c>
      <c r="C1674" t="s">
        <v>584</v>
      </c>
      <c r="D1674">
        <v>0.01</v>
      </c>
      <c r="E1674">
        <v>29.31</v>
      </c>
      <c r="F1674" t="s">
        <v>623</v>
      </c>
      <c r="G1674" t="str">
        <f t="shared" si="3244"/>
        <v>DL2022017</v>
      </c>
      <c r="H1674" t="str">
        <f t="shared" si="3245"/>
        <v>15</v>
      </c>
      <c r="I1674" t="str">
        <f t="shared" si="3246"/>
        <v>Pukkellaks_15_20220908_DL2022017_OestadGym</v>
      </c>
      <c r="J1674" t="str">
        <f>VLOOKUP(MID(C1674,4,6),Datasæt_Analysesystemer!$B$2:$E$69,3,FALSE)</f>
        <v>Pukkellaks</v>
      </c>
      <c r="K1674" t="str">
        <f t="shared" si="3247"/>
        <v>PK</v>
      </c>
      <c r="L1674" s="7">
        <f t="shared" si="3259"/>
        <v>29.31</v>
      </c>
      <c r="M1674">
        <f t="shared" si="3248"/>
        <v>29.31</v>
      </c>
      <c r="N1674">
        <f t="shared" si="3249"/>
        <v>0</v>
      </c>
      <c r="O1674">
        <f t="shared" si="3250"/>
        <v>0</v>
      </c>
      <c r="Q1674">
        <f t="shared" ref="Q1674" si="3364">IF(L1676="No Ct",0,L1676)</f>
        <v>0</v>
      </c>
      <c r="R1674">
        <f t="shared" ref="R1674" si="3365">IF(L1677="No Ct",0,L1677)</f>
        <v>0</v>
      </c>
      <c r="S1674" t="str">
        <f t="shared" ref="S1674" si="3366">IF(AND(M1674&gt;0,N1674=0),"Valid","Invalid")</f>
        <v>Valid</v>
      </c>
      <c r="T1674" t="str">
        <f t="shared" ref="T1674" si="3367">IF(OR(Q1674&gt;1,R1674&gt;1),"Present","Absent")</f>
        <v>Absent</v>
      </c>
      <c r="U1674" t="str">
        <f t="shared" ref="U1674" si="3368">IF(OR(AND(Q1674&gt;1,Q1674&lt;41),AND(R1674&gt;1,R1674&lt;41)),"Ct&lt;41","Ct&gt;41")</f>
        <v>Ct&gt;41</v>
      </c>
      <c r="V1674" t="str">
        <f t="shared" ref="V1674" si="3369">J1674</f>
        <v>Pukkellaks</v>
      </c>
      <c r="W1674" t="str">
        <f t="shared" ref="W1674" si="3370">MID(F1674,10,9)</f>
        <v>DL2022017</v>
      </c>
      <c r="X1674" t="str">
        <f t="shared" ref="X1674" si="3371">W1674&amp;"_"&amp;V1674&amp;"_"&amp;S1674&amp;"_"&amp;T1674&amp;"_"&amp;U1674</f>
        <v>DL2022017_Pukkellaks_Valid_Absent_Ct&gt;41</v>
      </c>
    </row>
    <row r="1675" spans="1:25" x14ac:dyDescent="0.25">
      <c r="A1675" t="s">
        <v>152</v>
      </c>
      <c r="B1675" t="s">
        <v>51</v>
      </c>
      <c r="C1675" t="s">
        <v>572</v>
      </c>
      <c r="D1675">
        <v>0.01</v>
      </c>
      <c r="E1675" t="s">
        <v>1275</v>
      </c>
      <c r="F1675" t="s">
        <v>623</v>
      </c>
      <c r="G1675" t="str">
        <f t="shared" si="3244"/>
        <v>DL2022017</v>
      </c>
      <c r="H1675" t="str">
        <f t="shared" si="3245"/>
        <v>15</v>
      </c>
      <c r="I1675" t="str">
        <f t="shared" si="3246"/>
        <v>Pukkellaks_15_20220908_DL2022017_OestadGym</v>
      </c>
      <c r="J1675" t="str">
        <f>VLOOKUP(MID(C1675,4,6),Datasæt_Analysesystemer!$B$2:$E$69,3,FALSE)</f>
        <v>Pukkellaks</v>
      </c>
      <c r="K1675" t="str">
        <f t="shared" si="3247"/>
        <v>NK</v>
      </c>
      <c r="L1675" s="7" t="str">
        <f t="shared" si="3259"/>
        <v>No Ct</v>
      </c>
      <c r="M1675" t="str">
        <f t="shared" si="3248"/>
        <v/>
      </c>
      <c r="N1675" t="str">
        <f t="shared" si="3249"/>
        <v/>
      </c>
      <c r="O1675" t="str">
        <f t="shared" si="3250"/>
        <v/>
      </c>
    </row>
    <row r="1676" spans="1:25" x14ac:dyDescent="0.25">
      <c r="A1676" t="s">
        <v>116</v>
      </c>
      <c r="B1676" t="s">
        <v>76</v>
      </c>
      <c r="C1676" t="s">
        <v>560</v>
      </c>
      <c r="D1676">
        <v>0.01</v>
      </c>
      <c r="E1676" t="s">
        <v>1275</v>
      </c>
      <c r="F1676" t="s">
        <v>623</v>
      </c>
      <c r="G1676" t="str">
        <f t="shared" si="3244"/>
        <v>DL2022017</v>
      </c>
      <c r="H1676" t="str">
        <f t="shared" si="3245"/>
        <v>15</v>
      </c>
      <c r="I1676" t="str">
        <f t="shared" si="3246"/>
        <v>Pukkellaks_15_20220908_DL2022017_OestadGym</v>
      </c>
      <c r="J1676" t="str">
        <f>VLOOKUP(MID(C1676,4,6),Datasæt_Analysesystemer!$B$2:$E$69,3,FALSE)</f>
        <v>Pukkellaks</v>
      </c>
      <c r="K1676" t="str">
        <f t="shared" si="3247"/>
        <v>EP</v>
      </c>
      <c r="L1676" s="7" t="str">
        <f t="shared" si="3259"/>
        <v>No Ct</v>
      </c>
      <c r="M1676" t="str">
        <f t="shared" si="3248"/>
        <v/>
      </c>
      <c r="N1676" t="str">
        <f t="shared" si="3249"/>
        <v/>
      </c>
      <c r="O1676" t="str">
        <f t="shared" si="3250"/>
        <v/>
      </c>
    </row>
    <row r="1677" spans="1:25" x14ac:dyDescent="0.25">
      <c r="A1677" t="s">
        <v>138</v>
      </c>
      <c r="B1677" t="s">
        <v>76</v>
      </c>
      <c r="C1677" t="s">
        <v>560</v>
      </c>
      <c r="D1677">
        <v>0.01</v>
      </c>
      <c r="E1677" t="s">
        <v>1275</v>
      </c>
      <c r="F1677" t="s">
        <v>623</v>
      </c>
      <c r="G1677" t="str">
        <f t="shared" si="3244"/>
        <v>DL2022017</v>
      </c>
      <c r="H1677" t="str">
        <f t="shared" si="3245"/>
        <v>15</v>
      </c>
      <c r="I1677" t="str">
        <f t="shared" si="3246"/>
        <v>Pukkellaks_15_20220908_DL2022017_OestadGym</v>
      </c>
      <c r="J1677" t="str">
        <f>VLOOKUP(MID(C1677,4,6),Datasæt_Analysesystemer!$B$2:$E$69,3,FALSE)</f>
        <v>Pukkellaks</v>
      </c>
      <c r="K1677" t="str">
        <f t="shared" si="3247"/>
        <v>EP</v>
      </c>
      <c r="L1677" s="7" t="str">
        <f t="shared" si="3259"/>
        <v>No Ct</v>
      </c>
      <c r="M1677" t="str">
        <f t="shared" si="3248"/>
        <v/>
      </c>
      <c r="N1677" t="str">
        <f t="shared" si="3249"/>
        <v/>
      </c>
      <c r="O1677" t="str">
        <f t="shared" si="3250"/>
        <v/>
      </c>
      <c r="Y1677" t="str">
        <f>O1679</f>
        <v/>
      </c>
    </row>
    <row r="1678" spans="1:25" x14ac:dyDescent="0.25">
      <c r="A1678" t="s">
        <v>178</v>
      </c>
      <c r="B1678" t="s">
        <v>23</v>
      </c>
      <c r="C1678" t="s">
        <v>585</v>
      </c>
      <c r="D1678">
        <v>0.01</v>
      </c>
      <c r="E1678">
        <v>29.69</v>
      </c>
      <c r="F1678" t="s">
        <v>623</v>
      </c>
      <c r="G1678" t="str">
        <f t="shared" si="3244"/>
        <v>DL2022017</v>
      </c>
      <c r="H1678" t="str">
        <f t="shared" si="3245"/>
        <v>16</v>
      </c>
      <c r="I1678" t="str">
        <f t="shared" si="3246"/>
        <v>Pukkellaks_16_20220908_DL2022017_OestadGym</v>
      </c>
      <c r="J1678" t="str">
        <f>VLOOKUP(MID(C1678,4,6),Datasæt_Analysesystemer!$B$2:$E$69,3,FALSE)</f>
        <v>Pukkellaks</v>
      </c>
      <c r="K1678" t="str">
        <f t="shared" si="3247"/>
        <v>PK</v>
      </c>
      <c r="L1678" s="7">
        <f t="shared" si="3259"/>
        <v>29.69</v>
      </c>
      <c r="M1678">
        <f t="shared" si="3248"/>
        <v>29.69</v>
      </c>
      <c r="N1678">
        <f t="shared" si="3249"/>
        <v>0</v>
      </c>
      <c r="O1678">
        <f t="shared" si="3250"/>
        <v>0</v>
      </c>
      <c r="Q1678">
        <f t="shared" ref="Q1678" si="3372">IF(L1680="No Ct",0,L1680)</f>
        <v>0</v>
      </c>
      <c r="R1678">
        <f t="shared" ref="R1678" si="3373">IF(L1681="No Ct",0,L1681)</f>
        <v>0</v>
      </c>
      <c r="S1678" t="str">
        <f t="shared" ref="S1678" si="3374">IF(AND(M1678&gt;0,N1678=0),"Valid","Invalid")</f>
        <v>Valid</v>
      </c>
      <c r="T1678" t="str">
        <f t="shared" ref="T1678" si="3375">IF(OR(Q1678&gt;1,R1678&gt;1),"Present","Absent")</f>
        <v>Absent</v>
      </c>
      <c r="U1678" t="str">
        <f t="shared" ref="U1678" si="3376">IF(OR(AND(Q1678&gt;1,Q1678&lt;41),AND(R1678&gt;1,R1678&lt;41)),"Ct&lt;41","Ct&gt;41")</f>
        <v>Ct&gt;41</v>
      </c>
      <c r="V1678" t="str">
        <f t="shared" ref="V1678" si="3377">J1678</f>
        <v>Pukkellaks</v>
      </c>
      <c r="W1678" t="str">
        <f t="shared" ref="W1678" si="3378">MID(F1678,10,9)</f>
        <v>DL2022017</v>
      </c>
      <c r="X1678" t="str">
        <f t="shared" ref="X1678" si="3379">W1678&amp;"_"&amp;V1678&amp;"_"&amp;S1678&amp;"_"&amp;T1678&amp;"_"&amp;U1678</f>
        <v>DL2022017_Pukkellaks_Valid_Absent_Ct&gt;41</v>
      </c>
    </row>
    <row r="1679" spans="1:25" x14ac:dyDescent="0.25">
      <c r="A1679" t="s">
        <v>154</v>
      </c>
      <c r="B1679" t="s">
        <v>51</v>
      </c>
      <c r="C1679" t="s">
        <v>573</v>
      </c>
      <c r="D1679">
        <v>0.01</v>
      </c>
      <c r="E1679" t="s">
        <v>1275</v>
      </c>
      <c r="F1679" t="s">
        <v>623</v>
      </c>
      <c r="G1679" t="str">
        <f t="shared" si="3244"/>
        <v>DL2022017</v>
      </c>
      <c r="H1679" t="str">
        <f t="shared" si="3245"/>
        <v>16</v>
      </c>
      <c r="I1679" t="str">
        <f t="shared" si="3246"/>
        <v>Pukkellaks_16_20220908_DL2022017_OestadGym</v>
      </c>
      <c r="J1679" t="str">
        <f>VLOOKUP(MID(C1679,4,6),Datasæt_Analysesystemer!$B$2:$E$69,3,FALSE)</f>
        <v>Pukkellaks</v>
      </c>
      <c r="K1679" t="str">
        <f t="shared" si="3247"/>
        <v>NK</v>
      </c>
      <c r="L1679" s="7" t="str">
        <f t="shared" si="3259"/>
        <v>No Ct</v>
      </c>
      <c r="M1679" t="str">
        <f t="shared" si="3248"/>
        <v/>
      </c>
      <c r="N1679" t="str">
        <f t="shared" si="3249"/>
        <v/>
      </c>
      <c r="O1679" t="str">
        <f t="shared" si="3250"/>
        <v/>
      </c>
    </row>
    <row r="1680" spans="1:25" x14ac:dyDescent="0.25">
      <c r="A1680" t="s">
        <v>118</v>
      </c>
      <c r="B1680" t="s">
        <v>76</v>
      </c>
      <c r="C1680" t="s">
        <v>561</v>
      </c>
      <c r="D1680">
        <v>0.01</v>
      </c>
      <c r="E1680" t="s">
        <v>1275</v>
      </c>
      <c r="F1680" t="s">
        <v>623</v>
      </c>
      <c r="G1680" t="str">
        <f t="shared" si="3244"/>
        <v>DL2022017</v>
      </c>
      <c r="H1680" t="str">
        <f t="shared" si="3245"/>
        <v>16</v>
      </c>
      <c r="I1680" t="str">
        <f t="shared" si="3246"/>
        <v>Pukkellaks_16_20220908_DL2022017_OestadGym</v>
      </c>
      <c r="J1680" t="str">
        <f>VLOOKUP(MID(C1680,4,6),Datasæt_Analysesystemer!$B$2:$E$69,3,FALSE)</f>
        <v>Pukkellaks</v>
      </c>
      <c r="K1680" t="str">
        <f t="shared" si="3247"/>
        <v>EP</v>
      </c>
      <c r="L1680" s="7" t="str">
        <f t="shared" si="3259"/>
        <v>No Ct</v>
      </c>
      <c r="M1680" t="str">
        <f t="shared" si="3248"/>
        <v/>
      </c>
      <c r="N1680" t="str">
        <f t="shared" si="3249"/>
        <v/>
      </c>
      <c r="O1680" t="str">
        <f t="shared" si="3250"/>
        <v/>
      </c>
    </row>
    <row r="1681" spans="1:25" x14ac:dyDescent="0.25">
      <c r="A1681" t="s">
        <v>139</v>
      </c>
      <c r="B1681" t="s">
        <v>76</v>
      </c>
      <c r="C1681" t="s">
        <v>561</v>
      </c>
      <c r="D1681">
        <v>0.01</v>
      </c>
      <c r="E1681" t="s">
        <v>1275</v>
      </c>
      <c r="F1681" t="s">
        <v>623</v>
      </c>
      <c r="G1681" t="str">
        <f t="shared" si="3244"/>
        <v>DL2022017</v>
      </c>
      <c r="H1681" t="str">
        <f t="shared" si="3245"/>
        <v>16</v>
      </c>
      <c r="I1681" t="str">
        <f t="shared" si="3246"/>
        <v>Pukkellaks_16_20220908_DL2022017_OestadGym</v>
      </c>
      <c r="J1681" t="str">
        <f>VLOOKUP(MID(C1681,4,6),Datasæt_Analysesystemer!$B$2:$E$69,3,FALSE)</f>
        <v>Pukkellaks</v>
      </c>
      <c r="K1681" t="str">
        <f t="shared" si="3247"/>
        <v>EP</v>
      </c>
      <c r="L1681" s="7" t="str">
        <f t="shared" si="3259"/>
        <v>No Ct</v>
      </c>
      <c r="M1681" t="str">
        <f t="shared" si="3248"/>
        <v/>
      </c>
      <c r="N1681" t="str">
        <f t="shared" si="3249"/>
        <v/>
      </c>
      <c r="O1681" t="str">
        <f t="shared" si="3250"/>
        <v/>
      </c>
      <c r="Y1681" t="str">
        <f>O1683</f>
        <v/>
      </c>
    </row>
    <row r="1682" spans="1:25" x14ac:dyDescent="0.25">
      <c r="A1682" t="s">
        <v>180</v>
      </c>
      <c r="B1682" t="s">
        <v>23</v>
      </c>
      <c r="C1682" t="s">
        <v>586</v>
      </c>
      <c r="D1682">
        <v>0.01</v>
      </c>
      <c r="E1682">
        <v>30.42</v>
      </c>
      <c r="F1682" t="s">
        <v>623</v>
      </c>
      <c r="G1682" t="str">
        <f t="shared" ref="G1682:G1745" si="3380">MID(F1682,10,9)</f>
        <v>DL2022017</v>
      </c>
      <c r="H1682" t="str">
        <f t="shared" ref="H1682:H1745" si="3381">LEFT(C1682,2)</f>
        <v>17</v>
      </c>
      <c r="I1682" t="str">
        <f t="shared" ref="I1682:I1745" si="3382">J1682&amp;"_"&amp;H1682&amp;"_"&amp;F1682</f>
        <v>Stillehavsøsters_17_20220908_DL2022017_OestadGym</v>
      </c>
      <c r="J1682" t="str">
        <f>VLOOKUP(MID(C1682,4,6),Datasæt_Analysesystemer!$B$2:$E$69,3,FALSE)</f>
        <v>Stillehavsøsters</v>
      </c>
      <c r="K1682" t="str">
        <f t="shared" ref="K1682:K1745" si="3383">RIGHT(C1682,2)</f>
        <v>PK</v>
      </c>
      <c r="L1682" s="7">
        <f t="shared" si="3259"/>
        <v>30.42</v>
      </c>
      <c r="M1682">
        <f t="shared" ref="M1682:M1745" si="3384">IF(K1682="PK",SUMIFS(L:L,K:K,"PK",I:I,I1682),"")</f>
        <v>30.42</v>
      </c>
      <c r="N1682">
        <f t="shared" ref="N1682:N1745" si="3385">IF(K1682="PK",SUMIFS(L:L,K:K,"NK",I:I,I1682),"")</f>
        <v>0</v>
      </c>
      <c r="O1682">
        <f t="shared" ref="O1682:O1745" si="3386">IF(K1682="PK",SUMIFS(L:L,K:K,"EP",I:I,I1682),"")</f>
        <v>0</v>
      </c>
      <c r="Q1682">
        <f t="shared" ref="Q1682" si="3387">IF(L1684="No Ct",0,L1684)</f>
        <v>0</v>
      </c>
      <c r="R1682">
        <f t="shared" ref="R1682" si="3388">IF(L1685="No Ct",0,L1685)</f>
        <v>0</v>
      </c>
      <c r="S1682" t="str">
        <f t="shared" ref="S1682" si="3389">IF(AND(M1682&gt;0,N1682=0),"Valid","Invalid")</f>
        <v>Valid</v>
      </c>
      <c r="T1682" t="str">
        <f t="shared" ref="T1682" si="3390">IF(OR(Q1682&gt;1,R1682&gt;1),"Present","Absent")</f>
        <v>Absent</v>
      </c>
      <c r="U1682" t="str">
        <f t="shared" ref="U1682" si="3391">IF(OR(AND(Q1682&gt;1,Q1682&lt;41),AND(R1682&gt;1,R1682&lt;41)),"Ct&lt;41","Ct&gt;41")</f>
        <v>Ct&gt;41</v>
      </c>
      <c r="V1682" t="str">
        <f t="shared" ref="V1682" si="3392">J1682</f>
        <v>Stillehavsøsters</v>
      </c>
      <c r="W1682" t="str">
        <f t="shared" ref="W1682" si="3393">MID(F1682,10,9)</f>
        <v>DL2022017</v>
      </c>
      <c r="X1682" t="str">
        <f t="shared" ref="X1682" si="3394">W1682&amp;"_"&amp;V1682&amp;"_"&amp;S1682&amp;"_"&amp;T1682&amp;"_"&amp;U1682</f>
        <v>DL2022017_Stillehavsøsters_Valid_Absent_Ct&gt;41</v>
      </c>
    </row>
    <row r="1683" spans="1:25" x14ac:dyDescent="0.25">
      <c r="A1683" t="s">
        <v>156</v>
      </c>
      <c r="B1683" t="s">
        <v>51</v>
      </c>
      <c r="C1683" t="s">
        <v>574</v>
      </c>
      <c r="D1683">
        <v>0.01</v>
      </c>
      <c r="E1683" t="s">
        <v>1275</v>
      </c>
      <c r="F1683" t="s">
        <v>623</v>
      </c>
      <c r="G1683" t="str">
        <f t="shared" si="3380"/>
        <v>DL2022017</v>
      </c>
      <c r="H1683" t="str">
        <f t="shared" si="3381"/>
        <v>17</v>
      </c>
      <c r="I1683" t="str">
        <f t="shared" si="3382"/>
        <v>Stillehavsøsters_17_20220908_DL2022017_OestadGym</v>
      </c>
      <c r="J1683" t="str">
        <f>VLOOKUP(MID(C1683,4,6),Datasæt_Analysesystemer!$B$2:$E$69,3,FALSE)</f>
        <v>Stillehavsøsters</v>
      </c>
      <c r="K1683" t="str">
        <f t="shared" si="3383"/>
        <v>NK</v>
      </c>
      <c r="L1683" s="7" t="str">
        <f t="shared" ref="L1683:L1746" si="3395">IF(TRIM(E1683)="No Ct","No Ct",E1683)</f>
        <v>No Ct</v>
      </c>
      <c r="M1683" t="str">
        <f t="shared" si="3384"/>
        <v/>
      </c>
      <c r="N1683" t="str">
        <f t="shared" si="3385"/>
        <v/>
      </c>
      <c r="O1683" t="str">
        <f t="shared" si="3386"/>
        <v/>
      </c>
    </row>
    <row r="1684" spans="1:25" x14ac:dyDescent="0.25">
      <c r="A1684" t="s">
        <v>120</v>
      </c>
      <c r="B1684" t="s">
        <v>76</v>
      </c>
      <c r="C1684" t="s">
        <v>562</v>
      </c>
      <c r="D1684">
        <v>0.01</v>
      </c>
      <c r="E1684" t="s">
        <v>1275</v>
      </c>
      <c r="F1684" t="s">
        <v>623</v>
      </c>
      <c r="G1684" t="str">
        <f t="shared" si="3380"/>
        <v>DL2022017</v>
      </c>
      <c r="H1684" t="str">
        <f t="shared" si="3381"/>
        <v>17</v>
      </c>
      <c r="I1684" t="str">
        <f t="shared" si="3382"/>
        <v>Stillehavsøsters_17_20220908_DL2022017_OestadGym</v>
      </c>
      <c r="J1684" t="str">
        <f>VLOOKUP(MID(C1684,4,6),Datasæt_Analysesystemer!$B$2:$E$69,3,FALSE)</f>
        <v>Stillehavsøsters</v>
      </c>
      <c r="K1684" t="str">
        <f t="shared" si="3383"/>
        <v>EP</v>
      </c>
      <c r="L1684" s="7" t="str">
        <f t="shared" si="3395"/>
        <v>No Ct</v>
      </c>
      <c r="M1684" t="str">
        <f t="shared" si="3384"/>
        <v/>
      </c>
      <c r="N1684" t="str">
        <f t="shared" si="3385"/>
        <v/>
      </c>
      <c r="O1684" t="str">
        <f t="shared" si="3386"/>
        <v/>
      </c>
    </row>
    <row r="1685" spans="1:25" x14ac:dyDescent="0.25">
      <c r="A1685" t="s">
        <v>140</v>
      </c>
      <c r="B1685" t="s">
        <v>76</v>
      </c>
      <c r="C1685" t="s">
        <v>562</v>
      </c>
      <c r="D1685">
        <v>0.01</v>
      </c>
      <c r="E1685" t="s">
        <v>1275</v>
      </c>
      <c r="F1685" t="s">
        <v>623</v>
      </c>
      <c r="G1685" t="str">
        <f t="shared" si="3380"/>
        <v>DL2022017</v>
      </c>
      <c r="H1685" t="str">
        <f t="shared" si="3381"/>
        <v>17</v>
      </c>
      <c r="I1685" t="str">
        <f t="shared" si="3382"/>
        <v>Stillehavsøsters_17_20220908_DL2022017_OestadGym</v>
      </c>
      <c r="J1685" t="str">
        <f>VLOOKUP(MID(C1685,4,6),Datasæt_Analysesystemer!$B$2:$E$69,3,FALSE)</f>
        <v>Stillehavsøsters</v>
      </c>
      <c r="K1685" t="str">
        <f t="shared" si="3383"/>
        <v>EP</v>
      </c>
      <c r="L1685" s="7" t="str">
        <f t="shared" si="3395"/>
        <v>No Ct</v>
      </c>
      <c r="M1685" t="str">
        <f t="shared" si="3384"/>
        <v/>
      </c>
      <c r="N1685" t="str">
        <f t="shared" si="3385"/>
        <v/>
      </c>
      <c r="O1685" t="str">
        <f t="shared" si="3386"/>
        <v/>
      </c>
      <c r="Y1685" t="str">
        <f>O1687</f>
        <v/>
      </c>
    </row>
    <row r="1686" spans="1:25" x14ac:dyDescent="0.25">
      <c r="A1686" t="s">
        <v>182</v>
      </c>
      <c r="B1686" t="s">
        <v>23</v>
      </c>
      <c r="C1686" t="s">
        <v>587</v>
      </c>
      <c r="D1686">
        <v>0.01</v>
      </c>
      <c r="E1686" t="s">
        <v>1275</v>
      </c>
      <c r="F1686" t="s">
        <v>623</v>
      </c>
      <c r="G1686" t="str">
        <f t="shared" si="3380"/>
        <v>DL2022017</v>
      </c>
      <c r="H1686" t="str">
        <f t="shared" si="3381"/>
        <v>18</v>
      </c>
      <c r="I1686" t="str">
        <f t="shared" si="3382"/>
        <v>Stillehavsøsters_18_20220908_DL2022017_OestadGym</v>
      </c>
      <c r="J1686" t="str">
        <f>VLOOKUP(MID(C1686,4,6),Datasæt_Analysesystemer!$B$2:$E$69,3,FALSE)</f>
        <v>Stillehavsøsters</v>
      </c>
      <c r="K1686" t="str">
        <f t="shared" si="3383"/>
        <v>PK</v>
      </c>
      <c r="L1686" s="7" t="str">
        <f t="shared" si="3395"/>
        <v>No Ct</v>
      </c>
      <c r="M1686">
        <f t="shared" si="3384"/>
        <v>0</v>
      </c>
      <c r="N1686">
        <f t="shared" si="3385"/>
        <v>0</v>
      </c>
      <c r="O1686">
        <f t="shared" si="3386"/>
        <v>0</v>
      </c>
      <c r="Q1686">
        <f t="shared" ref="Q1686" si="3396">IF(L1688="No Ct",0,L1688)</f>
        <v>0</v>
      </c>
      <c r="R1686">
        <f t="shared" ref="R1686" si="3397">IF(L1689="No Ct",0,L1689)</f>
        <v>0</v>
      </c>
      <c r="S1686" t="str">
        <f t="shared" ref="S1686" si="3398">IF(AND(M1686&gt;0,N1686=0),"Valid","Invalid")</f>
        <v>Invalid</v>
      </c>
      <c r="T1686" t="str">
        <f t="shared" ref="T1686" si="3399">IF(OR(Q1686&gt;1,R1686&gt;1),"Present","Absent")</f>
        <v>Absent</v>
      </c>
      <c r="U1686" t="str">
        <f t="shared" ref="U1686" si="3400">IF(OR(AND(Q1686&gt;1,Q1686&lt;41),AND(R1686&gt;1,R1686&lt;41)),"Ct&lt;41","Ct&gt;41")</f>
        <v>Ct&gt;41</v>
      </c>
      <c r="V1686" t="str">
        <f t="shared" ref="V1686" si="3401">J1686</f>
        <v>Stillehavsøsters</v>
      </c>
      <c r="W1686" t="str">
        <f t="shared" ref="W1686" si="3402">MID(F1686,10,9)</f>
        <v>DL2022017</v>
      </c>
      <c r="X1686" t="str">
        <f t="shared" ref="X1686" si="3403">W1686&amp;"_"&amp;V1686&amp;"_"&amp;S1686&amp;"_"&amp;T1686&amp;"_"&amp;U1686</f>
        <v>DL2022017_Stillehavsøsters_Invalid_Absent_Ct&gt;41</v>
      </c>
    </row>
    <row r="1687" spans="1:25" x14ac:dyDescent="0.25">
      <c r="A1687" t="s">
        <v>158</v>
      </c>
      <c r="B1687" t="s">
        <v>51</v>
      </c>
      <c r="C1687" t="s">
        <v>575</v>
      </c>
      <c r="D1687">
        <v>0.01</v>
      </c>
      <c r="E1687" t="s">
        <v>1275</v>
      </c>
      <c r="F1687" t="s">
        <v>623</v>
      </c>
      <c r="G1687" t="str">
        <f t="shared" si="3380"/>
        <v>DL2022017</v>
      </c>
      <c r="H1687" t="str">
        <f t="shared" si="3381"/>
        <v>18</v>
      </c>
      <c r="I1687" t="str">
        <f t="shared" si="3382"/>
        <v>Stillehavsøsters_18_20220908_DL2022017_OestadGym</v>
      </c>
      <c r="J1687" t="str">
        <f>VLOOKUP(MID(C1687,4,6),Datasæt_Analysesystemer!$B$2:$E$69,3,FALSE)</f>
        <v>Stillehavsøsters</v>
      </c>
      <c r="K1687" t="str">
        <f t="shared" si="3383"/>
        <v>NK</v>
      </c>
      <c r="L1687" s="7" t="str">
        <f t="shared" si="3395"/>
        <v>No Ct</v>
      </c>
      <c r="M1687" t="str">
        <f t="shared" si="3384"/>
        <v/>
      </c>
      <c r="N1687" t="str">
        <f t="shared" si="3385"/>
        <v/>
      </c>
      <c r="O1687" t="str">
        <f t="shared" si="3386"/>
        <v/>
      </c>
    </row>
    <row r="1688" spans="1:25" x14ac:dyDescent="0.25">
      <c r="A1688" t="s">
        <v>122</v>
      </c>
      <c r="B1688" t="s">
        <v>76</v>
      </c>
      <c r="C1688" t="s">
        <v>563</v>
      </c>
      <c r="D1688">
        <v>0.01</v>
      </c>
      <c r="E1688" t="s">
        <v>1275</v>
      </c>
      <c r="F1688" t="s">
        <v>623</v>
      </c>
      <c r="G1688" t="str">
        <f t="shared" si="3380"/>
        <v>DL2022017</v>
      </c>
      <c r="H1688" t="str">
        <f t="shared" si="3381"/>
        <v>18</v>
      </c>
      <c r="I1688" t="str">
        <f t="shared" si="3382"/>
        <v>Stillehavsøsters_18_20220908_DL2022017_OestadGym</v>
      </c>
      <c r="J1688" t="str">
        <f>VLOOKUP(MID(C1688,4,6),Datasæt_Analysesystemer!$B$2:$E$69,3,FALSE)</f>
        <v>Stillehavsøsters</v>
      </c>
      <c r="K1688" t="str">
        <f t="shared" si="3383"/>
        <v>EP</v>
      </c>
      <c r="L1688" s="7" t="str">
        <f t="shared" si="3395"/>
        <v>No Ct</v>
      </c>
      <c r="M1688" t="str">
        <f t="shared" si="3384"/>
        <v/>
      </c>
      <c r="N1688" t="str">
        <f t="shared" si="3385"/>
        <v/>
      </c>
      <c r="O1688" t="str">
        <f t="shared" si="3386"/>
        <v/>
      </c>
    </row>
    <row r="1689" spans="1:25" x14ac:dyDescent="0.25">
      <c r="A1689" t="s">
        <v>141</v>
      </c>
      <c r="B1689" t="s">
        <v>76</v>
      </c>
      <c r="C1689" t="s">
        <v>563</v>
      </c>
      <c r="D1689">
        <v>0.01</v>
      </c>
      <c r="E1689" t="s">
        <v>1275</v>
      </c>
      <c r="F1689" t="s">
        <v>623</v>
      </c>
      <c r="G1689" t="str">
        <f t="shared" si="3380"/>
        <v>DL2022017</v>
      </c>
      <c r="H1689" t="str">
        <f t="shared" si="3381"/>
        <v>18</v>
      </c>
      <c r="I1689" t="str">
        <f t="shared" si="3382"/>
        <v>Stillehavsøsters_18_20220908_DL2022017_OestadGym</v>
      </c>
      <c r="J1689" t="str">
        <f>VLOOKUP(MID(C1689,4,6),Datasæt_Analysesystemer!$B$2:$E$69,3,FALSE)</f>
        <v>Stillehavsøsters</v>
      </c>
      <c r="K1689" t="str">
        <f t="shared" si="3383"/>
        <v>EP</v>
      </c>
      <c r="L1689" s="7" t="str">
        <f t="shared" si="3395"/>
        <v>No Ct</v>
      </c>
      <c r="M1689" t="str">
        <f t="shared" si="3384"/>
        <v/>
      </c>
      <c r="N1689" t="str">
        <f t="shared" si="3385"/>
        <v/>
      </c>
      <c r="O1689" t="str">
        <f t="shared" si="3386"/>
        <v/>
      </c>
      <c r="Y1689" t="str">
        <f>O1691</f>
        <v/>
      </c>
    </row>
    <row r="1690" spans="1:25" x14ac:dyDescent="0.25">
      <c r="A1690" t="s">
        <v>184</v>
      </c>
      <c r="B1690" t="s">
        <v>23</v>
      </c>
      <c r="C1690" t="s">
        <v>588</v>
      </c>
      <c r="D1690">
        <v>0.01</v>
      </c>
      <c r="E1690">
        <v>22.05</v>
      </c>
      <c r="F1690" t="s">
        <v>623</v>
      </c>
      <c r="G1690" t="str">
        <f t="shared" si="3380"/>
        <v>DL2022017</v>
      </c>
      <c r="H1690" t="str">
        <f t="shared" si="3381"/>
        <v>19</v>
      </c>
      <c r="I1690" t="str">
        <f t="shared" si="3382"/>
        <v>Sortmundet kutling_19_20220908_DL2022017_OestadGym</v>
      </c>
      <c r="J1690" t="str">
        <f>VLOOKUP(MID(C1690,4,6),Datasæt_Analysesystemer!$B$2:$E$69,3,FALSE)</f>
        <v>Sortmundet kutling</v>
      </c>
      <c r="K1690" t="str">
        <f t="shared" si="3383"/>
        <v>PK</v>
      </c>
      <c r="L1690" s="7">
        <f t="shared" si="3395"/>
        <v>22.05</v>
      </c>
      <c r="M1690">
        <f t="shared" si="3384"/>
        <v>22.05</v>
      </c>
      <c r="N1690">
        <f t="shared" si="3385"/>
        <v>0</v>
      </c>
      <c r="O1690">
        <f t="shared" si="3386"/>
        <v>0</v>
      </c>
      <c r="Q1690">
        <f t="shared" ref="Q1690" si="3404">IF(L1692="No Ct",0,L1692)</f>
        <v>0</v>
      </c>
      <c r="R1690">
        <f t="shared" ref="R1690" si="3405">IF(L1693="No Ct",0,L1693)</f>
        <v>0</v>
      </c>
      <c r="S1690" t="str">
        <f t="shared" ref="S1690" si="3406">IF(AND(M1690&gt;0,N1690=0),"Valid","Invalid")</f>
        <v>Valid</v>
      </c>
      <c r="T1690" t="str">
        <f t="shared" ref="T1690" si="3407">IF(OR(Q1690&gt;1,R1690&gt;1),"Present","Absent")</f>
        <v>Absent</v>
      </c>
      <c r="U1690" t="str">
        <f t="shared" ref="U1690" si="3408">IF(OR(AND(Q1690&gt;1,Q1690&lt;41),AND(R1690&gt;1,R1690&lt;41)),"Ct&lt;41","Ct&gt;41")</f>
        <v>Ct&gt;41</v>
      </c>
      <c r="V1690" t="str">
        <f t="shared" ref="V1690" si="3409">J1690</f>
        <v>Sortmundet kutling</v>
      </c>
      <c r="W1690" t="str">
        <f t="shared" ref="W1690" si="3410">MID(F1690,10,9)</f>
        <v>DL2022017</v>
      </c>
      <c r="X1690" t="str">
        <f t="shared" ref="X1690" si="3411">W1690&amp;"_"&amp;V1690&amp;"_"&amp;S1690&amp;"_"&amp;T1690&amp;"_"&amp;U1690</f>
        <v>DL2022017_Sortmundet kutling_Valid_Absent_Ct&gt;41</v>
      </c>
    </row>
    <row r="1691" spans="1:25" x14ac:dyDescent="0.25">
      <c r="A1691" t="s">
        <v>160</v>
      </c>
      <c r="B1691" t="s">
        <v>51</v>
      </c>
      <c r="C1691" t="s">
        <v>576</v>
      </c>
      <c r="D1691">
        <v>0.01</v>
      </c>
      <c r="E1691" t="s">
        <v>1275</v>
      </c>
      <c r="F1691" t="s">
        <v>623</v>
      </c>
      <c r="G1691" t="str">
        <f t="shared" si="3380"/>
        <v>DL2022017</v>
      </c>
      <c r="H1691" t="str">
        <f t="shared" si="3381"/>
        <v>19</v>
      </c>
      <c r="I1691" t="str">
        <f t="shared" si="3382"/>
        <v>Sortmundet kutling_19_20220908_DL2022017_OestadGym</v>
      </c>
      <c r="J1691" t="str">
        <f>VLOOKUP(MID(C1691,4,6),Datasæt_Analysesystemer!$B$2:$E$69,3,FALSE)</f>
        <v>Sortmundet kutling</v>
      </c>
      <c r="K1691" t="str">
        <f t="shared" si="3383"/>
        <v>NK</v>
      </c>
      <c r="L1691" s="7" t="str">
        <f t="shared" si="3395"/>
        <v>No Ct</v>
      </c>
      <c r="M1691" t="str">
        <f t="shared" si="3384"/>
        <v/>
      </c>
      <c r="N1691" t="str">
        <f t="shared" si="3385"/>
        <v/>
      </c>
      <c r="O1691" t="str">
        <f t="shared" si="3386"/>
        <v/>
      </c>
    </row>
    <row r="1692" spans="1:25" x14ac:dyDescent="0.25">
      <c r="A1692" t="s">
        <v>124</v>
      </c>
      <c r="B1692" t="s">
        <v>76</v>
      </c>
      <c r="C1692" t="s">
        <v>564</v>
      </c>
      <c r="D1692">
        <v>0.01</v>
      </c>
      <c r="E1692" t="s">
        <v>1275</v>
      </c>
      <c r="F1692" t="s">
        <v>623</v>
      </c>
      <c r="G1692" t="str">
        <f t="shared" si="3380"/>
        <v>DL2022017</v>
      </c>
      <c r="H1692" t="str">
        <f t="shared" si="3381"/>
        <v>19</v>
      </c>
      <c r="I1692" t="str">
        <f t="shared" si="3382"/>
        <v>Sortmundet kutling_19_20220908_DL2022017_OestadGym</v>
      </c>
      <c r="J1692" t="str">
        <f>VLOOKUP(MID(C1692,4,6),Datasæt_Analysesystemer!$B$2:$E$69,3,FALSE)</f>
        <v>Sortmundet kutling</v>
      </c>
      <c r="K1692" t="str">
        <f t="shared" si="3383"/>
        <v>EP</v>
      </c>
      <c r="L1692" s="7" t="str">
        <f t="shared" si="3395"/>
        <v>No Ct</v>
      </c>
      <c r="M1692" t="str">
        <f t="shared" si="3384"/>
        <v/>
      </c>
      <c r="N1692" t="str">
        <f t="shared" si="3385"/>
        <v/>
      </c>
      <c r="O1692" t="str">
        <f t="shared" si="3386"/>
        <v/>
      </c>
    </row>
    <row r="1693" spans="1:25" x14ac:dyDescent="0.25">
      <c r="A1693" t="s">
        <v>142</v>
      </c>
      <c r="B1693" t="s">
        <v>76</v>
      </c>
      <c r="C1693" t="s">
        <v>564</v>
      </c>
      <c r="D1693">
        <v>0.01</v>
      </c>
      <c r="E1693" t="s">
        <v>1275</v>
      </c>
      <c r="F1693" t="s">
        <v>623</v>
      </c>
      <c r="G1693" t="str">
        <f t="shared" si="3380"/>
        <v>DL2022017</v>
      </c>
      <c r="H1693" t="str">
        <f t="shared" si="3381"/>
        <v>19</v>
      </c>
      <c r="I1693" t="str">
        <f t="shared" si="3382"/>
        <v>Sortmundet kutling_19_20220908_DL2022017_OestadGym</v>
      </c>
      <c r="J1693" t="str">
        <f>VLOOKUP(MID(C1693,4,6),Datasæt_Analysesystemer!$B$2:$E$69,3,FALSE)</f>
        <v>Sortmundet kutling</v>
      </c>
      <c r="K1693" t="str">
        <f t="shared" si="3383"/>
        <v>EP</v>
      </c>
      <c r="L1693" s="7" t="str">
        <f t="shared" si="3395"/>
        <v>No Ct</v>
      </c>
      <c r="M1693" t="str">
        <f t="shared" si="3384"/>
        <v/>
      </c>
      <c r="N1693" t="str">
        <f t="shared" si="3385"/>
        <v/>
      </c>
      <c r="O1693" t="str">
        <f t="shared" si="3386"/>
        <v/>
      </c>
      <c r="Y1693" t="str">
        <f>O1695</f>
        <v/>
      </c>
    </row>
    <row r="1694" spans="1:25" x14ac:dyDescent="0.25">
      <c r="A1694" t="s">
        <v>186</v>
      </c>
      <c r="B1694" t="s">
        <v>23</v>
      </c>
      <c r="C1694" t="s">
        <v>589</v>
      </c>
      <c r="D1694">
        <v>0.01</v>
      </c>
      <c r="E1694">
        <v>22.09</v>
      </c>
      <c r="F1694" t="s">
        <v>623</v>
      </c>
      <c r="G1694" t="str">
        <f t="shared" si="3380"/>
        <v>DL2022017</v>
      </c>
      <c r="H1694" t="str">
        <f t="shared" si="3381"/>
        <v>20</v>
      </c>
      <c r="I1694" t="str">
        <f t="shared" si="3382"/>
        <v>Sortmundet kutling_20_20220908_DL2022017_OestadGym</v>
      </c>
      <c r="J1694" t="str">
        <f>VLOOKUP(MID(C1694,4,6),Datasæt_Analysesystemer!$B$2:$E$69,3,FALSE)</f>
        <v>Sortmundet kutling</v>
      </c>
      <c r="K1694" t="str">
        <f t="shared" si="3383"/>
        <v>PK</v>
      </c>
      <c r="L1694" s="7">
        <f t="shared" si="3395"/>
        <v>22.09</v>
      </c>
      <c r="M1694">
        <f t="shared" si="3384"/>
        <v>22.09</v>
      </c>
      <c r="N1694">
        <f t="shared" si="3385"/>
        <v>0</v>
      </c>
      <c r="O1694">
        <f t="shared" si="3386"/>
        <v>0</v>
      </c>
      <c r="Q1694">
        <f t="shared" ref="Q1694" si="3412">IF(L1696="No Ct",0,L1696)</f>
        <v>0</v>
      </c>
      <c r="R1694">
        <f t="shared" ref="R1694" si="3413">IF(L1697="No Ct",0,L1697)</f>
        <v>0</v>
      </c>
      <c r="S1694" t="str">
        <f t="shared" ref="S1694" si="3414">IF(AND(M1694&gt;0,N1694=0),"Valid","Invalid")</f>
        <v>Valid</v>
      </c>
      <c r="T1694" t="str">
        <f t="shared" ref="T1694" si="3415">IF(OR(Q1694&gt;1,R1694&gt;1),"Present","Absent")</f>
        <v>Absent</v>
      </c>
      <c r="U1694" t="str">
        <f t="shared" ref="U1694" si="3416">IF(OR(AND(Q1694&gt;1,Q1694&lt;41),AND(R1694&gt;1,R1694&lt;41)),"Ct&lt;41","Ct&gt;41")</f>
        <v>Ct&gt;41</v>
      </c>
      <c r="V1694" t="str">
        <f t="shared" ref="V1694" si="3417">J1694</f>
        <v>Sortmundet kutling</v>
      </c>
      <c r="W1694" t="str">
        <f t="shared" ref="W1694" si="3418">MID(F1694,10,9)</f>
        <v>DL2022017</v>
      </c>
      <c r="X1694" t="str">
        <f t="shared" ref="X1694" si="3419">W1694&amp;"_"&amp;V1694&amp;"_"&amp;S1694&amp;"_"&amp;T1694&amp;"_"&amp;U1694</f>
        <v>DL2022017_Sortmundet kutling_Valid_Absent_Ct&gt;41</v>
      </c>
    </row>
    <row r="1695" spans="1:25" x14ac:dyDescent="0.25">
      <c r="A1695" t="s">
        <v>162</v>
      </c>
      <c r="B1695" t="s">
        <v>51</v>
      </c>
      <c r="C1695" t="s">
        <v>577</v>
      </c>
      <c r="D1695">
        <v>0.01</v>
      </c>
      <c r="E1695" t="s">
        <v>1275</v>
      </c>
      <c r="F1695" t="s">
        <v>623</v>
      </c>
      <c r="G1695" t="str">
        <f t="shared" si="3380"/>
        <v>DL2022017</v>
      </c>
      <c r="H1695" t="str">
        <f t="shared" si="3381"/>
        <v>20</v>
      </c>
      <c r="I1695" t="str">
        <f t="shared" si="3382"/>
        <v>Sortmundet kutling_20_20220908_DL2022017_OestadGym</v>
      </c>
      <c r="J1695" t="str">
        <f>VLOOKUP(MID(C1695,4,6),Datasæt_Analysesystemer!$B$2:$E$69,3,FALSE)</f>
        <v>Sortmundet kutling</v>
      </c>
      <c r="K1695" t="str">
        <f t="shared" si="3383"/>
        <v>NK</v>
      </c>
      <c r="L1695" s="7" t="str">
        <f t="shared" si="3395"/>
        <v>No Ct</v>
      </c>
      <c r="M1695" t="str">
        <f t="shared" si="3384"/>
        <v/>
      </c>
      <c r="N1695" t="str">
        <f t="shared" si="3385"/>
        <v/>
      </c>
      <c r="O1695" t="str">
        <f t="shared" si="3386"/>
        <v/>
      </c>
    </row>
    <row r="1696" spans="1:25" x14ac:dyDescent="0.25">
      <c r="A1696" t="s">
        <v>126</v>
      </c>
      <c r="B1696" t="s">
        <v>76</v>
      </c>
      <c r="C1696" t="s">
        <v>565</v>
      </c>
      <c r="D1696">
        <v>0.01</v>
      </c>
      <c r="E1696" t="s">
        <v>1275</v>
      </c>
      <c r="F1696" t="s">
        <v>623</v>
      </c>
      <c r="G1696" t="str">
        <f t="shared" si="3380"/>
        <v>DL2022017</v>
      </c>
      <c r="H1696" t="str">
        <f t="shared" si="3381"/>
        <v>20</v>
      </c>
      <c r="I1696" t="str">
        <f t="shared" si="3382"/>
        <v>Sortmundet kutling_20_20220908_DL2022017_OestadGym</v>
      </c>
      <c r="J1696" t="str">
        <f>VLOOKUP(MID(C1696,4,6),Datasæt_Analysesystemer!$B$2:$E$69,3,FALSE)</f>
        <v>Sortmundet kutling</v>
      </c>
      <c r="K1696" t="str">
        <f t="shared" si="3383"/>
        <v>EP</v>
      </c>
      <c r="L1696" s="7" t="str">
        <f t="shared" si="3395"/>
        <v>No Ct</v>
      </c>
      <c r="M1696" t="str">
        <f t="shared" si="3384"/>
        <v/>
      </c>
      <c r="N1696" t="str">
        <f t="shared" si="3385"/>
        <v/>
      </c>
      <c r="O1696" t="str">
        <f t="shared" si="3386"/>
        <v/>
      </c>
    </row>
    <row r="1697" spans="1:25" x14ac:dyDescent="0.25">
      <c r="A1697" t="s">
        <v>143</v>
      </c>
      <c r="B1697" t="s">
        <v>76</v>
      </c>
      <c r="C1697" t="s">
        <v>565</v>
      </c>
      <c r="D1697">
        <v>0.01</v>
      </c>
      <c r="E1697" t="s">
        <v>1275</v>
      </c>
      <c r="F1697" t="s">
        <v>623</v>
      </c>
      <c r="G1697" t="str">
        <f t="shared" si="3380"/>
        <v>DL2022017</v>
      </c>
      <c r="H1697" t="str">
        <f t="shared" si="3381"/>
        <v>20</v>
      </c>
      <c r="I1697" t="str">
        <f t="shared" si="3382"/>
        <v>Sortmundet kutling_20_20220908_DL2022017_OestadGym</v>
      </c>
      <c r="J1697" t="str">
        <f>VLOOKUP(MID(C1697,4,6),Datasæt_Analysesystemer!$B$2:$E$69,3,FALSE)</f>
        <v>Sortmundet kutling</v>
      </c>
      <c r="K1697" t="str">
        <f t="shared" si="3383"/>
        <v>EP</v>
      </c>
      <c r="L1697" s="7" t="str">
        <f t="shared" si="3395"/>
        <v>No Ct</v>
      </c>
      <c r="M1697" t="str">
        <f t="shared" si="3384"/>
        <v/>
      </c>
      <c r="N1697" t="str">
        <f t="shared" si="3385"/>
        <v/>
      </c>
      <c r="O1697" t="str">
        <f t="shared" si="3386"/>
        <v/>
      </c>
      <c r="Y1697" t="str">
        <f>O1699</f>
        <v/>
      </c>
    </row>
    <row r="1698" spans="1:25" x14ac:dyDescent="0.25">
      <c r="A1698" t="s">
        <v>188</v>
      </c>
      <c r="B1698" t="s">
        <v>23</v>
      </c>
      <c r="C1698" t="s">
        <v>590</v>
      </c>
      <c r="D1698">
        <v>0.01</v>
      </c>
      <c r="E1698">
        <v>25.13</v>
      </c>
      <c r="F1698" t="s">
        <v>623</v>
      </c>
      <c r="G1698" t="str">
        <f t="shared" si="3380"/>
        <v>DL2022017</v>
      </c>
      <c r="H1698" t="str">
        <f t="shared" si="3381"/>
        <v>21</v>
      </c>
      <c r="I1698" t="str">
        <f t="shared" si="3382"/>
        <v>Blå svømmekrabbe_21_20220908_DL2022017_OestadGym</v>
      </c>
      <c r="J1698" t="str">
        <f>VLOOKUP(MID(C1698,4,6),Datasæt_Analysesystemer!$B$2:$E$69,3,FALSE)</f>
        <v>Blå svømmekrabbe</v>
      </c>
      <c r="K1698" t="str">
        <f t="shared" si="3383"/>
        <v>PK</v>
      </c>
      <c r="L1698" s="7">
        <f t="shared" si="3395"/>
        <v>25.13</v>
      </c>
      <c r="M1698">
        <f t="shared" si="3384"/>
        <v>25.13</v>
      </c>
      <c r="N1698">
        <f t="shared" si="3385"/>
        <v>0</v>
      </c>
      <c r="O1698">
        <f t="shared" si="3386"/>
        <v>36.89</v>
      </c>
      <c r="Q1698">
        <f t="shared" ref="Q1698" si="3420">IF(L1700="No Ct",0,L1700)</f>
        <v>36.89</v>
      </c>
      <c r="R1698">
        <f t="shared" ref="R1698" si="3421">IF(L1701="No Ct",0,L1701)</f>
        <v>0</v>
      </c>
      <c r="S1698" t="str">
        <f t="shared" ref="S1698" si="3422">IF(AND(M1698&gt;0,N1698=0),"Valid","Invalid")</f>
        <v>Valid</v>
      </c>
      <c r="T1698" t="str">
        <f t="shared" ref="T1698" si="3423">IF(OR(Q1698&gt;1,R1698&gt;1),"Present","Absent")</f>
        <v>Present</v>
      </c>
      <c r="U1698" t="str">
        <f t="shared" ref="U1698" si="3424">IF(OR(AND(Q1698&gt;1,Q1698&lt;41),AND(R1698&gt;1,R1698&lt;41)),"Ct&lt;41","Ct&gt;41")</f>
        <v>Ct&lt;41</v>
      </c>
      <c r="V1698" t="str">
        <f t="shared" ref="V1698" si="3425">J1698</f>
        <v>Blå svømmekrabbe</v>
      </c>
      <c r="W1698" t="str">
        <f t="shared" ref="W1698" si="3426">MID(F1698,10,9)</f>
        <v>DL2022017</v>
      </c>
      <c r="X1698" t="str">
        <f t="shared" ref="X1698" si="3427">W1698&amp;"_"&amp;V1698&amp;"_"&amp;S1698&amp;"_"&amp;T1698&amp;"_"&amp;U1698</f>
        <v>DL2022017_Blå svømmekrabbe_Valid_Present_Ct&lt;41</v>
      </c>
    </row>
    <row r="1699" spans="1:25" x14ac:dyDescent="0.25">
      <c r="A1699" t="s">
        <v>164</v>
      </c>
      <c r="B1699" t="s">
        <v>51</v>
      </c>
      <c r="C1699" t="s">
        <v>578</v>
      </c>
      <c r="D1699">
        <v>0.01</v>
      </c>
      <c r="E1699" t="s">
        <v>1275</v>
      </c>
      <c r="F1699" t="s">
        <v>623</v>
      </c>
      <c r="G1699" t="str">
        <f t="shared" si="3380"/>
        <v>DL2022017</v>
      </c>
      <c r="H1699" t="str">
        <f t="shared" si="3381"/>
        <v>21</v>
      </c>
      <c r="I1699" t="str">
        <f t="shared" si="3382"/>
        <v>Blå svømmekrabbe_21_20220908_DL2022017_OestadGym</v>
      </c>
      <c r="J1699" t="str">
        <f>VLOOKUP(MID(C1699,4,6),Datasæt_Analysesystemer!$B$2:$E$69,3,FALSE)</f>
        <v>Blå svømmekrabbe</v>
      </c>
      <c r="K1699" t="str">
        <f t="shared" si="3383"/>
        <v>NK</v>
      </c>
      <c r="L1699" s="7" t="str">
        <f t="shared" si="3395"/>
        <v>No Ct</v>
      </c>
      <c r="M1699" t="str">
        <f t="shared" si="3384"/>
        <v/>
      </c>
      <c r="N1699" t="str">
        <f t="shared" si="3385"/>
        <v/>
      </c>
      <c r="O1699" t="str">
        <f t="shared" si="3386"/>
        <v/>
      </c>
    </row>
    <row r="1700" spans="1:25" x14ac:dyDescent="0.25">
      <c r="A1700" t="s">
        <v>128</v>
      </c>
      <c r="B1700" t="s">
        <v>76</v>
      </c>
      <c r="C1700" t="s">
        <v>566</v>
      </c>
      <c r="D1700">
        <v>0.01</v>
      </c>
      <c r="E1700">
        <v>36.89</v>
      </c>
      <c r="F1700" t="s">
        <v>623</v>
      </c>
      <c r="G1700" t="str">
        <f t="shared" si="3380"/>
        <v>DL2022017</v>
      </c>
      <c r="H1700" t="str">
        <f t="shared" si="3381"/>
        <v>21</v>
      </c>
      <c r="I1700" t="str">
        <f t="shared" si="3382"/>
        <v>Blå svømmekrabbe_21_20220908_DL2022017_OestadGym</v>
      </c>
      <c r="J1700" t="str">
        <f>VLOOKUP(MID(C1700,4,6),Datasæt_Analysesystemer!$B$2:$E$69,3,FALSE)</f>
        <v>Blå svømmekrabbe</v>
      </c>
      <c r="K1700" t="str">
        <f t="shared" si="3383"/>
        <v>EP</v>
      </c>
      <c r="L1700" s="7">
        <f t="shared" si="3395"/>
        <v>36.89</v>
      </c>
      <c r="M1700" t="str">
        <f t="shared" si="3384"/>
        <v/>
      </c>
      <c r="N1700" t="str">
        <f t="shared" si="3385"/>
        <v/>
      </c>
      <c r="O1700" t="str">
        <f t="shared" si="3386"/>
        <v/>
      </c>
    </row>
    <row r="1701" spans="1:25" x14ac:dyDescent="0.25">
      <c r="A1701" t="s">
        <v>144</v>
      </c>
      <c r="B1701" t="s">
        <v>76</v>
      </c>
      <c r="C1701" t="s">
        <v>566</v>
      </c>
      <c r="D1701">
        <v>0.01</v>
      </c>
      <c r="E1701" t="s">
        <v>1275</v>
      </c>
      <c r="F1701" t="s">
        <v>623</v>
      </c>
      <c r="G1701" t="str">
        <f t="shared" si="3380"/>
        <v>DL2022017</v>
      </c>
      <c r="H1701" t="str">
        <f t="shared" si="3381"/>
        <v>21</v>
      </c>
      <c r="I1701" t="str">
        <f t="shared" si="3382"/>
        <v>Blå svømmekrabbe_21_20220908_DL2022017_OestadGym</v>
      </c>
      <c r="J1701" t="str">
        <f>VLOOKUP(MID(C1701,4,6),Datasæt_Analysesystemer!$B$2:$E$69,3,FALSE)</f>
        <v>Blå svømmekrabbe</v>
      </c>
      <c r="K1701" t="str">
        <f t="shared" si="3383"/>
        <v>EP</v>
      </c>
      <c r="L1701" s="7" t="str">
        <f t="shared" si="3395"/>
        <v>No Ct</v>
      </c>
      <c r="M1701" t="str">
        <f t="shared" si="3384"/>
        <v/>
      </c>
      <c r="N1701" t="str">
        <f t="shared" si="3385"/>
        <v/>
      </c>
      <c r="O1701" t="str">
        <f t="shared" si="3386"/>
        <v/>
      </c>
      <c r="Y1701" t="str">
        <f>O1703</f>
        <v/>
      </c>
    </row>
    <row r="1702" spans="1:25" x14ac:dyDescent="0.25">
      <c r="A1702" t="s">
        <v>190</v>
      </c>
      <c r="B1702" t="s">
        <v>23</v>
      </c>
      <c r="C1702" t="s">
        <v>591</v>
      </c>
      <c r="D1702">
        <v>0.01</v>
      </c>
      <c r="E1702">
        <v>24.99</v>
      </c>
      <c r="F1702" t="s">
        <v>623</v>
      </c>
      <c r="G1702" t="str">
        <f t="shared" si="3380"/>
        <v>DL2022017</v>
      </c>
      <c r="H1702" t="str">
        <f t="shared" si="3381"/>
        <v>22</v>
      </c>
      <c r="I1702" t="str">
        <f t="shared" si="3382"/>
        <v>Blå svømmekrabbe_22_20220908_DL2022017_OestadGym</v>
      </c>
      <c r="J1702" t="str">
        <f>VLOOKUP(MID(C1702,4,6),Datasæt_Analysesystemer!$B$2:$E$69,3,FALSE)</f>
        <v>Blå svømmekrabbe</v>
      </c>
      <c r="K1702" t="str">
        <f t="shared" si="3383"/>
        <v>PK</v>
      </c>
      <c r="L1702" s="7">
        <f t="shared" si="3395"/>
        <v>24.99</v>
      </c>
      <c r="M1702">
        <f t="shared" si="3384"/>
        <v>24.99</v>
      </c>
      <c r="N1702">
        <f t="shared" si="3385"/>
        <v>0</v>
      </c>
      <c r="O1702">
        <f t="shared" si="3386"/>
        <v>0</v>
      </c>
      <c r="Q1702">
        <f t="shared" ref="Q1702" si="3428">IF(L1704="No Ct",0,L1704)</f>
        <v>0</v>
      </c>
      <c r="R1702">
        <f t="shared" ref="R1702" si="3429">IF(L1705="No Ct",0,L1705)</f>
        <v>0</v>
      </c>
      <c r="S1702" t="str">
        <f t="shared" ref="S1702" si="3430">IF(AND(M1702&gt;0,N1702=0),"Valid","Invalid")</f>
        <v>Valid</v>
      </c>
      <c r="T1702" t="str">
        <f t="shared" ref="T1702" si="3431">IF(OR(Q1702&gt;1,R1702&gt;1),"Present","Absent")</f>
        <v>Absent</v>
      </c>
      <c r="U1702" t="str">
        <f t="shared" ref="U1702" si="3432">IF(OR(AND(Q1702&gt;1,Q1702&lt;41),AND(R1702&gt;1,R1702&lt;41)),"Ct&lt;41","Ct&gt;41")</f>
        <v>Ct&gt;41</v>
      </c>
      <c r="V1702" t="str">
        <f t="shared" ref="V1702" si="3433">J1702</f>
        <v>Blå svømmekrabbe</v>
      </c>
      <c r="W1702" t="str">
        <f t="shared" ref="W1702" si="3434">MID(F1702,10,9)</f>
        <v>DL2022017</v>
      </c>
      <c r="X1702" t="str">
        <f t="shared" ref="X1702" si="3435">W1702&amp;"_"&amp;V1702&amp;"_"&amp;S1702&amp;"_"&amp;T1702&amp;"_"&amp;U1702</f>
        <v>DL2022017_Blå svømmekrabbe_Valid_Absent_Ct&gt;41</v>
      </c>
    </row>
    <row r="1703" spans="1:25" x14ac:dyDescent="0.25">
      <c r="A1703" t="s">
        <v>166</v>
      </c>
      <c r="B1703" t="s">
        <v>51</v>
      </c>
      <c r="C1703" t="s">
        <v>579</v>
      </c>
      <c r="D1703">
        <v>0.01</v>
      </c>
      <c r="E1703" t="s">
        <v>1275</v>
      </c>
      <c r="F1703" t="s">
        <v>623</v>
      </c>
      <c r="G1703" t="str">
        <f t="shared" si="3380"/>
        <v>DL2022017</v>
      </c>
      <c r="H1703" t="str">
        <f t="shared" si="3381"/>
        <v>22</v>
      </c>
      <c r="I1703" t="str">
        <f t="shared" si="3382"/>
        <v>Blå svømmekrabbe_22_20220908_DL2022017_OestadGym</v>
      </c>
      <c r="J1703" t="str">
        <f>VLOOKUP(MID(C1703,4,6),Datasæt_Analysesystemer!$B$2:$E$69,3,FALSE)</f>
        <v>Blå svømmekrabbe</v>
      </c>
      <c r="K1703" t="str">
        <f t="shared" si="3383"/>
        <v>NK</v>
      </c>
      <c r="L1703" s="7" t="str">
        <f t="shared" si="3395"/>
        <v>No Ct</v>
      </c>
      <c r="M1703" t="str">
        <f t="shared" si="3384"/>
        <v/>
      </c>
      <c r="N1703" t="str">
        <f t="shared" si="3385"/>
        <v/>
      </c>
      <c r="O1703" t="str">
        <f t="shared" si="3386"/>
        <v/>
      </c>
    </row>
    <row r="1704" spans="1:25" x14ac:dyDescent="0.25">
      <c r="A1704" t="s">
        <v>130</v>
      </c>
      <c r="B1704" t="s">
        <v>76</v>
      </c>
      <c r="C1704" t="s">
        <v>567</v>
      </c>
      <c r="D1704">
        <v>0.01</v>
      </c>
      <c r="E1704" t="s">
        <v>1275</v>
      </c>
      <c r="F1704" t="s">
        <v>623</v>
      </c>
      <c r="G1704" t="str">
        <f t="shared" si="3380"/>
        <v>DL2022017</v>
      </c>
      <c r="H1704" t="str">
        <f t="shared" si="3381"/>
        <v>22</v>
      </c>
      <c r="I1704" t="str">
        <f t="shared" si="3382"/>
        <v>Blå svømmekrabbe_22_20220908_DL2022017_OestadGym</v>
      </c>
      <c r="J1704" t="str">
        <f>VLOOKUP(MID(C1704,4,6),Datasæt_Analysesystemer!$B$2:$E$69,3,FALSE)</f>
        <v>Blå svømmekrabbe</v>
      </c>
      <c r="K1704" t="str">
        <f t="shared" si="3383"/>
        <v>EP</v>
      </c>
      <c r="L1704" s="7" t="str">
        <f t="shared" si="3395"/>
        <v>No Ct</v>
      </c>
      <c r="M1704" t="str">
        <f t="shared" si="3384"/>
        <v/>
      </c>
      <c r="N1704" t="str">
        <f t="shared" si="3385"/>
        <v/>
      </c>
      <c r="O1704" t="str">
        <f t="shared" si="3386"/>
        <v/>
      </c>
    </row>
    <row r="1705" spans="1:25" x14ac:dyDescent="0.25">
      <c r="A1705" t="s">
        <v>145</v>
      </c>
      <c r="B1705" t="s">
        <v>76</v>
      </c>
      <c r="C1705" t="s">
        <v>567</v>
      </c>
      <c r="D1705">
        <v>0.01</v>
      </c>
      <c r="E1705" t="s">
        <v>1275</v>
      </c>
      <c r="F1705" t="s">
        <v>623</v>
      </c>
      <c r="G1705" t="str">
        <f t="shared" si="3380"/>
        <v>DL2022017</v>
      </c>
      <c r="H1705" t="str">
        <f t="shared" si="3381"/>
        <v>22</v>
      </c>
      <c r="I1705" t="str">
        <f t="shared" si="3382"/>
        <v>Blå svømmekrabbe_22_20220908_DL2022017_OestadGym</v>
      </c>
      <c r="J1705" t="str">
        <f>VLOOKUP(MID(C1705,4,6),Datasæt_Analysesystemer!$B$2:$E$69,3,FALSE)</f>
        <v>Blå svømmekrabbe</v>
      </c>
      <c r="K1705" t="str">
        <f t="shared" si="3383"/>
        <v>EP</v>
      </c>
      <c r="L1705" s="7" t="str">
        <f t="shared" si="3395"/>
        <v>No Ct</v>
      </c>
      <c r="M1705" t="str">
        <f t="shared" si="3384"/>
        <v/>
      </c>
      <c r="N1705" t="str">
        <f t="shared" si="3385"/>
        <v/>
      </c>
      <c r="O1705" t="str">
        <f t="shared" si="3386"/>
        <v/>
      </c>
      <c r="Y1705" t="str">
        <f>O1707</f>
        <v/>
      </c>
    </row>
    <row r="1706" spans="1:25" x14ac:dyDescent="0.25">
      <c r="A1706" t="s">
        <v>192</v>
      </c>
      <c r="B1706" t="s">
        <v>23</v>
      </c>
      <c r="C1706" t="s">
        <v>592</v>
      </c>
      <c r="D1706">
        <v>0.01</v>
      </c>
      <c r="E1706" t="s">
        <v>1275</v>
      </c>
      <c r="F1706" t="s">
        <v>623</v>
      </c>
      <c r="G1706" t="str">
        <f t="shared" si="3380"/>
        <v>DL2022017</v>
      </c>
      <c r="H1706" t="str">
        <f t="shared" si="3381"/>
        <v>23</v>
      </c>
      <c r="I1706" t="str">
        <f t="shared" si="3382"/>
        <v>Asiatisk strandkrabbe_23_20220908_DL2022017_OestadGym</v>
      </c>
      <c r="J1706" t="str">
        <f>VLOOKUP(MID(C1706,4,6),Datasæt_Analysesystemer!$B$2:$E$69,3,FALSE)</f>
        <v>Asiatisk strandkrabbe</v>
      </c>
      <c r="K1706" t="str">
        <f t="shared" si="3383"/>
        <v>PK</v>
      </c>
      <c r="L1706" s="7" t="str">
        <f t="shared" si="3395"/>
        <v>No Ct</v>
      </c>
      <c r="M1706">
        <f t="shared" si="3384"/>
        <v>0</v>
      </c>
      <c r="N1706">
        <f t="shared" si="3385"/>
        <v>0</v>
      </c>
      <c r="O1706">
        <f t="shared" si="3386"/>
        <v>0</v>
      </c>
      <c r="Q1706">
        <f t="shared" ref="Q1706" si="3436">IF(L1708="No Ct",0,L1708)</f>
        <v>0</v>
      </c>
      <c r="R1706">
        <f t="shared" ref="R1706" si="3437">IF(L1709="No Ct",0,L1709)</f>
        <v>0</v>
      </c>
      <c r="S1706" t="str">
        <f t="shared" ref="S1706" si="3438">IF(AND(M1706&gt;0,N1706=0),"Valid","Invalid")</f>
        <v>Invalid</v>
      </c>
      <c r="T1706" t="str">
        <f t="shared" ref="T1706" si="3439">IF(OR(Q1706&gt;1,R1706&gt;1),"Present","Absent")</f>
        <v>Absent</v>
      </c>
      <c r="U1706" t="str">
        <f t="shared" ref="U1706" si="3440">IF(OR(AND(Q1706&gt;1,Q1706&lt;41),AND(R1706&gt;1,R1706&lt;41)),"Ct&lt;41","Ct&gt;41")</f>
        <v>Ct&gt;41</v>
      </c>
      <c r="V1706" t="str">
        <f t="shared" ref="V1706" si="3441">J1706</f>
        <v>Asiatisk strandkrabbe</v>
      </c>
      <c r="W1706" t="str">
        <f t="shared" ref="W1706" si="3442">MID(F1706,10,9)</f>
        <v>DL2022017</v>
      </c>
      <c r="X1706" t="str">
        <f t="shared" ref="X1706" si="3443">W1706&amp;"_"&amp;V1706&amp;"_"&amp;S1706&amp;"_"&amp;T1706&amp;"_"&amp;U1706</f>
        <v>DL2022017_Asiatisk strandkrabbe_Invalid_Absent_Ct&gt;41</v>
      </c>
    </row>
    <row r="1707" spans="1:25" x14ac:dyDescent="0.25">
      <c r="A1707" t="s">
        <v>168</v>
      </c>
      <c r="B1707" t="s">
        <v>51</v>
      </c>
      <c r="C1707" t="s">
        <v>580</v>
      </c>
      <c r="D1707">
        <v>0.01</v>
      </c>
      <c r="E1707" t="s">
        <v>1275</v>
      </c>
      <c r="F1707" t="s">
        <v>623</v>
      </c>
      <c r="G1707" t="str">
        <f t="shared" si="3380"/>
        <v>DL2022017</v>
      </c>
      <c r="H1707" t="str">
        <f t="shared" si="3381"/>
        <v>23</v>
      </c>
      <c r="I1707" t="str">
        <f t="shared" si="3382"/>
        <v>Asiatisk strandkrabbe_23_20220908_DL2022017_OestadGym</v>
      </c>
      <c r="J1707" t="str">
        <f>VLOOKUP(MID(C1707,4,6),Datasæt_Analysesystemer!$B$2:$E$69,3,FALSE)</f>
        <v>Asiatisk strandkrabbe</v>
      </c>
      <c r="K1707" t="str">
        <f t="shared" si="3383"/>
        <v>NK</v>
      </c>
      <c r="L1707" s="7" t="str">
        <f t="shared" si="3395"/>
        <v>No Ct</v>
      </c>
      <c r="M1707" t="str">
        <f t="shared" si="3384"/>
        <v/>
      </c>
      <c r="N1707" t="str">
        <f t="shared" si="3385"/>
        <v/>
      </c>
      <c r="O1707" t="str">
        <f t="shared" si="3386"/>
        <v/>
      </c>
    </row>
    <row r="1708" spans="1:25" x14ac:dyDescent="0.25">
      <c r="A1708" t="s">
        <v>132</v>
      </c>
      <c r="B1708" t="s">
        <v>76</v>
      </c>
      <c r="C1708" t="s">
        <v>568</v>
      </c>
      <c r="D1708">
        <v>0.01</v>
      </c>
      <c r="E1708" t="s">
        <v>1275</v>
      </c>
      <c r="F1708" t="s">
        <v>623</v>
      </c>
      <c r="G1708" t="str">
        <f t="shared" si="3380"/>
        <v>DL2022017</v>
      </c>
      <c r="H1708" t="str">
        <f t="shared" si="3381"/>
        <v>23</v>
      </c>
      <c r="I1708" t="str">
        <f t="shared" si="3382"/>
        <v>Asiatisk strandkrabbe_23_20220908_DL2022017_OestadGym</v>
      </c>
      <c r="J1708" t="str">
        <f>VLOOKUP(MID(C1708,4,6),Datasæt_Analysesystemer!$B$2:$E$69,3,FALSE)</f>
        <v>Asiatisk strandkrabbe</v>
      </c>
      <c r="K1708" t="str">
        <f t="shared" si="3383"/>
        <v>EP</v>
      </c>
      <c r="L1708" s="7" t="str">
        <f t="shared" si="3395"/>
        <v>No Ct</v>
      </c>
      <c r="M1708" t="str">
        <f t="shared" si="3384"/>
        <v/>
      </c>
      <c r="N1708" t="str">
        <f t="shared" si="3385"/>
        <v/>
      </c>
      <c r="O1708" t="str">
        <f t="shared" si="3386"/>
        <v/>
      </c>
    </row>
    <row r="1709" spans="1:25" x14ac:dyDescent="0.25">
      <c r="A1709" t="s">
        <v>146</v>
      </c>
      <c r="B1709" t="s">
        <v>76</v>
      </c>
      <c r="C1709" t="s">
        <v>568</v>
      </c>
      <c r="D1709">
        <v>0.01</v>
      </c>
      <c r="E1709" t="s">
        <v>1275</v>
      </c>
      <c r="F1709" t="s">
        <v>623</v>
      </c>
      <c r="G1709" t="str">
        <f t="shared" si="3380"/>
        <v>DL2022017</v>
      </c>
      <c r="H1709" t="str">
        <f t="shared" si="3381"/>
        <v>23</v>
      </c>
      <c r="I1709" t="str">
        <f t="shared" si="3382"/>
        <v>Asiatisk strandkrabbe_23_20220908_DL2022017_OestadGym</v>
      </c>
      <c r="J1709" t="str">
        <f>VLOOKUP(MID(C1709,4,6),Datasæt_Analysesystemer!$B$2:$E$69,3,FALSE)</f>
        <v>Asiatisk strandkrabbe</v>
      </c>
      <c r="K1709" t="str">
        <f t="shared" si="3383"/>
        <v>EP</v>
      </c>
      <c r="L1709" s="7" t="str">
        <f t="shared" si="3395"/>
        <v>No Ct</v>
      </c>
      <c r="M1709" t="str">
        <f t="shared" si="3384"/>
        <v/>
      </c>
      <c r="N1709" t="str">
        <f t="shared" si="3385"/>
        <v/>
      </c>
      <c r="O1709" t="str">
        <f t="shared" si="3386"/>
        <v/>
      </c>
      <c r="Y1709" t="str">
        <f>O1711</f>
        <v/>
      </c>
    </row>
    <row r="1710" spans="1:25" x14ac:dyDescent="0.25">
      <c r="A1710" t="s">
        <v>194</v>
      </c>
      <c r="B1710" t="s">
        <v>23</v>
      </c>
      <c r="C1710" t="s">
        <v>593</v>
      </c>
      <c r="D1710">
        <v>0.01</v>
      </c>
      <c r="E1710" t="s">
        <v>1275</v>
      </c>
      <c r="F1710" t="s">
        <v>623</v>
      </c>
      <c r="G1710" t="str">
        <f t="shared" si="3380"/>
        <v>DL2022017</v>
      </c>
      <c r="H1710" t="str">
        <f t="shared" si="3381"/>
        <v>24</v>
      </c>
      <c r="I1710" t="str">
        <f t="shared" si="3382"/>
        <v>Asiatisk strandkrabbe_24_20220908_DL2022017_OestadGym</v>
      </c>
      <c r="J1710" t="str">
        <f>VLOOKUP(MID(C1710,4,6),Datasæt_Analysesystemer!$B$2:$E$69,3,FALSE)</f>
        <v>Asiatisk strandkrabbe</v>
      </c>
      <c r="K1710" t="str">
        <f t="shared" si="3383"/>
        <v>PK</v>
      </c>
      <c r="L1710" s="7" t="str">
        <f t="shared" si="3395"/>
        <v>No Ct</v>
      </c>
      <c r="M1710">
        <f t="shared" si="3384"/>
        <v>0</v>
      </c>
      <c r="N1710">
        <f t="shared" si="3385"/>
        <v>0</v>
      </c>
      <c r="O1710">
        <f t="shared" si="3386"/>
        <v>0</v>
      </c>
      <c r="Q1710">
        <f t="shared" ref="Q1710" si="3444">IF(L1712="No Ct",0,L1712)</f>
        <v>0</v>
      </c>
      <c r="R1710">
        <f t="shared" ref="R1710" si="3445">IF(L1713="No Ct",0,L1713)</f>
        <v>0</v>
      </c>
      <c r="S1710" t="str">
        <f t="shared" ref="S1710" si="3446">IF(AND(M1710&gt;0,N1710=0),"Valid","Invalid")</f>
        <v>Invalid</v>
      </c>
      <c r="T1710" t="str">
        <f t="shared" ref="T1710" si="3447">IF(OR(Q1710&gt;1,R1710&gt;1),"Present","Absent")</f>
        <v>Absent</v>
      </c>
      <c r="U1710" t="str">
        <f t="shared" ref="U1710" si="3448">IF(OR(AND(Q1710&gt;1,Q1710&lt;41),AND(R1710&gt;1,R1710&lt;41)),"Ct&lt;41","Ct&gt;41")</f>
        <v>Ct&gt;41</v>
      </c>
      <c r="V1710" t="str">
        <f t="shared" ref="V1710" si="3449">J1710</f>
        <v>Asiatisk strandkrabbe</v>
      </c>
      <c r="W1710" t="str">
        <f t="shared" ref="W1710" si="3450">MID(F1710,10,9)</f>
        <v>DL2022017</v>
      </c>
      <c r="X1710" t="str">
        <f t="shared" ref="X1710" si="3451">W1710&amp;"_"&amp;V1710&amp;"_"&amp;S1710&amp;"_"&amp;T1710&amp;"_"&amp;U1710</f>
        <v>DL2022017_Asiatisk strandkrabbe_Invalid_Absent_Ct&gt;41</v>
      </c>
    </row>
    <row r="1711" spans="1:25" x14ac:dyDescent="0.25">
      <c r="A1711" t="s">
        <v>170</v>
      </c>
      <c r="B1711" t="s">
        <v>51</v>
      </c>
      <c r="C1711" t="s">
        <v>581</v>
      </c>
      <c r="D1711">
        <v>0.01</v>
      </c>
      <c r="E1711" t="s">
        <v>1275</v>
      </c>
      <c r="F1711" t="s">
        <v>623</v>
      </c>
      <c r="G1711" t="str">
        <f t="shared" si="3380"/>
        <v>DL2022017</v>
      </c>
      <c r="H1711" t="str">
        <f t="shared" si="3381"/>
        <v>24</v>
      </c>
      <c r="I1711" t="str">
        <f t="shared" si="3382"/>
        <v>Asiatisk strandkrabbe_24_20220908_DL2022017_OestadGym</v>
      </c>
      <c r="J1711" t="str">
        <f>VLOOKUP(MID(C1711,4,6),Datasæt_Analysesystemer!$B$2:$E$69,3,FALSE)</f>
        <v>Asiatisk strandkrabbe</v>
      </c>
      <c r="K1711" t="str">
        <f t="shared" si="3383"/>
        <v>NK</v>
      </c>
      <c r="L1711" s="7" t="str">
        <f t="shared" si="3395"/>
        <v>No Ct</v>
      </c>
      <c r="M1711" t="str">
        <f t="shared" si="3384"/>
        <v/>
      </c>
      <c r="N1711" t="str">
        <f t="shared" si="3385"/>
        <v/>
      </c>
      <c r="O1711" t="str">
        <f t="shared" si="3386"/>
        <v/>
      </c>
    </row>
    <row r="1712" spans="1:25" x14ac:dyDescent="0.25">
      <c r="A1712" t="s">
        <v>134</v>
      </c>
      <c r="B1712" t="s">
        <v>76</v>
      </c>
      <c r="C1712" t="s">
        <v>569</v>
      </c>
      <c r="D1712">
        <v>0.01</v>
      </c>
      <c r="E1712" t="s">
        <v>1275</v>
      </c>
      <c r="F1712" t="s">
        <v>623</v>
      </c>
      <c r="G1712" t="str">
        <f t="shared" si="3380"/>
        <v>DL2022017</v>
      </c>
      <c r="H1712" t="str">
        <f t="shared" si="3381"/>
        <v>24</v>
      </c>
      <c r="I1712" t="str">
        <f t="shared" si="3382"/>
        <v>Asiatisk strandkrabbe_24_20220908_DL2022017_OestadGym</v>
      </c>
      <c r="J1712" t="str">
        <f>VLOOKUP(MID(C1712,4,6),Datasæt_Analysesystemer!$B$2:$E$69,3,FALSE)</f>
        <v>Asiatisk strandkrabbe</v>
      </c>
      <c r="K1712" t="str">
        <f t="shared" si="3383"/>
        <v>EP</v>
      </c>
      <c r="L1712" s="7" t="str">
        <f t="shared" si="3395"/>
        <v>No Ct</v>
      </c>
      <c r="M1712" t="str">
        <f t="shared" si="3384"/>
        <v/>
      </c>
      <c r="N1712" t="str">
        <f t="shared" si="3385"/>
        <v/>
      </c>
      <c r="O1712" t="str">
        <f t="shared" si="3386"/>
        <v/>
      </c>
    </row>
    <row r="1713" spans="1:25" x14ac:dyDescent="0.25">
      <c r="A1713" t="s">
        <v>147</v>
      </c>
      <c r="B1713" t="s">
        <v>76</v>
      </c>
      <c r="C1713" t="s">
        <v>569</v>
      </c>
      <c r="D1713">
        <v>0.01</v>
      </c>
      <c r="E1713" t="s">
        <v>1275</v>
      </c>
      <c r="F1713" t="s">
        <v>623</v>
      </c>
      <c r="G1713" t="str">
        <f t="shared" si="3380"/>
        <v>DL2022017</v>
      </c>
      <c r="H1713" t="str">
        <f t="shared" si="3381"/>
        <v>24</v>
      </c>
      <c r="I1713" t="str">
        <f t="shared" si="3382"/>
        <v>Asiatisk strandkrabbe_24_20220908_DL2022017_OestadGym</v>
      </c>
      <c r="J1713" t="str">
        <f>VLOOKUP(MID(C1713,4,6),Datasæt_Analysesystemer!$B$2:$E$69,3,FALSE)</f>
        <v>Asiatisk strandkrabbe</v>
      </c>
      <c r="K1713" t="str">
        <f t="shared" si="3383"/>
        <v>EP</v>
      </c>
      <c r="L1713" s="7" t="str">
        <f t="shared" si="3395"/>
        <v>No Ct</v>
      </c>
      <c r="M1713" t="str">
        <f t="shared" si="3384"/>
        <v/>
      </c>
      <c r="N1713" t="str">
        <f t="shared" si="3385"/>
        <v/>
      </c>
      <c r="O1713" t="str">
        <f t="shared" si="3386"/>
        <v/>
      </c>
      <c r="Y1713" t="str">
        <f>O1715</f>
        <v/>
      </c>
    </row>
    <row r="1714" spans="1:25" x14ac:dyDescent="0.25">
      <c r="A1714" t="s">
        <v>22</v>
      </c>
      <c r="B1714" t="s">
        <v>23</v>
      </c>
      <c r="C1714" t="s">
        <v>24</v>
      </c>
      <c r="D1714">
        <v>0.01</v>
      </c>
      <c r="E1714">
        <v>30.86</v>
      </c>
      <c r="F1714" t="s">
        <v>630</v>
      </c>
      <c r="G1714" t="str">
        <f t="shared" si="3380"/>
        <v>DL2022015</v>
      </c>
      <c r="H1714" t="str">
        <f t="shared" si="3381"/>
        <v>01</v>
      </c>
      <c r="I1714" t="str">
        <f t="shared" si="3382"/>
        <v>Aborre_01_20220913_DL2022015_SktAnnaeGym</v>
      </c>
      <c r="J1714" t="str">
        <f>VLOOKUP(MID(C1714,4,6),Datasæt_Analysesystemer!$B$2:$E$69,3,FALSE)</f>
        <v>Aborre</v>
      </c>
      <c r="K1714" t="str">
        <f t="shared" si="3383"/>
        <v>PK</v>
      </c>
      <c r="L1714" s="7">
        <f t="shared" si="3395"/>
        <v>30.86</v>
      </c>
      <c r="M1714">
        <f t="shared" si="3384"/>
        <v>30.86</v>
      </c>
      <c r="N1714">
        <f t="shared" si="3385"/>
        <v>0</v>
      </c>
      <c r="O1714">
        <f t="shared" si="3386"/>
        <v>0</v>
      </c>
      <c r="Q1714">
        <f t="shared" ref="Q1714" si="3452">IF(L1716="No Ct",0,L1716)</f>
        <v>0</v>
      </c>
      <c r="R1714">
        <f t="shared" ref="R1714" si="3453">IF(L1717="No Ct",0,L1717)</f>
        <v>0</v>
      </c>
      <c r="S1714" t="str">
        <f t="shared" ref="S1714" si="3454">IF(AND(M1714&gt;0,N1714=0),"Valid","Invalid")</f>
        <v>Valid</v>
      </c>
      <c r="T1714" t="str">
        <f t="shared" ref="T1714" si="3455">IF(OR(Q1714&gt;1,R1714&gt;1),"Present","Absent")</f>
        <v>Absent</v>
      </c>
      <c r="U1714" t="str">
        <f t="shared" ref="U1714" si="3456">IF(OR(AND(Q1714&gt;1,Q1714&lt;41),AND(R1714&gt;1,R1714&lt;41)),"Ct&lt;41","Ct&gt;41")</f>
        <v>Ct&gt;41</v>
      </c>
      <c r="V1714" t="str">
        <f t="shared" ref="V1714" si="3457">J1714</f>
        <v>Aborre</v>
      </c>
      <c r="W1714" t="str">
        <f t="shared" ref="W1714" si="3458">MID(F1714,10,9)</f>
        <v>DL2022015</v>
      </c>
      <c r="X1714" t="str">
        <f t="shared" ref="X1714" si="3459">W1714&amp;"_"&amp;V1714&amp;"_"&amp;S1714&amp;"_"&amp;T1714&amp;"_"&amp;U1714</f>
        <v>DL2022015_Aborre_Valid_Absent_Ct&gt;41</v>
      </c>
    </row>
    <row r="1715" spans="1:25" x14ac:dyDescent="0.25">
      <c r="A1715" t="s">
        <v>50</v>
      </c>
      <c r="B1715" t="s">
        <v>51</v>
      </c>
      <c r="C1715" t="s">
        <v>52</v>
      </c>
      <c r="D1715">
        <v>0.01</v>
      </c>
      <c r="E1715" t="s">
        <v>1275</v>
      </c>
      <c r="F1715" t="s">
        <v>630</v>
      </c>
      <c r="G1715" t="str">
        <f t="shared" si="3380"/>
        <v>DL2022015</v>
      </c>
      <c r="H1715" t="str">
        <f t="shared" si="3381"/>
        <v>01</v>
      </c>
      <c r="I1715" t="str">
        <f t="shared" si="3382"/>
        <v>Aborre_01_20220913_DL2022015_SktAnnaeGym</v>
      </c>
      <c r="J1715" t="str">
        <f>VLOOKUP(MID(C1715,4,6),Datasæt_Analysesystemer!$B$2:$E$69,3,FALSE)</f>
        <v>Aborre</v>
      </c>
      <c r="K1715" t="str">
        <f t="shared" si="3383"/>
        <v>NK</v>
      </c>
      <c r="L1715" s="7" t="str">
        <f t="shared" si="3395"/>
        <v>No Ct</v>
      </c>
      <c r="M1715" t="str">
        <f t="shared" si="3384"/>
        <v/>
      </c>
      <c r="N1715" t="str">
        <f t="shared" si="3385"/>
        <v/>
      </c>
      <c r="O1715" t="str">
        <f t="shared" si="3386"/>
        <v/>
      </c>
    </row>
    <row r="1716" spans="1:25" x14ac:dyDescent="0.25">
      <c r="A1716" t="s">
        <v>75</v>
      </c>
      <c r="B1716" t="s">
        <v>76</v>
      </c>
      <c r="C1716" t="s">
        <v>77</v>
      </c>
      <c r="D1716">
        <v>0.01</v>
      </c>
      <c r="E1716" t="s">
        <v>1275</v>
      </c>
      <c r="F1716" t="s">
        <v>630</v>
      </c>
      <c r="G1716" t="str">
        <f t="shared" si="3380"/>
        <v>DL2022015</v>
      </c>
      <c r="H1716" t="str">
        <f t="shared" si="3381"/>
        <v>01</v>
      </c>
      <c r="I1716" t="str">
        <f t="shared" si="3382"/>
        <v>Aborre_01_20220913_DL2022015_SktAnnaeGym</v>
      </c>
      <c r="J1716" t="str">
        <f>VLOOKUP(MID(C1716,4,6),Datasæt_Analysesystemer!$B$2:$E$69,3,FALSE)</f>
        <v>Aborre</v>
      </c>
      <c r="K1716" t="str">
        <f t="shared" si="3383"/>
        <v>EP</v>
      </c>
      <c r="L1716" s="7" t="str">
        <f t="shared" si="3395"/>
        <v>No Ct</v>
      </c>
      <c r="M1716" t="str">
        <f t="shared" si="3384"/>
        <v/>
      </c>
      <c r="N1716" t="str">
        <f t="shared" si="3385"/>
        <v/>
      </c>
      <c r="O1716" t="str">
        <f t="shared" si="3386"/>
        <v/>
      </c>
    </row>
    <row r="1717" spans="1:25" x14ac:dyDescent="0.25">
      <c r="A1717" t="s">
        <v>100</v>
      </c>
      <c r="B1717" t="s">
        <v>76</v>
      </c>
      <c r="C1717" t="s">
        <v>77</v>
      </c>
      <c r="D1717">
        <v>0.01</v>
      </c>
      <c r="E1717" t="s">
        <v>1275</v>
      </c>
      <c r="F1717" t="s">
        <v>630</v>
      </c>
      <c r="G1717" t="str">
        <f t="shared" si="3380"/>
        <v>DL2022015</v>
      </c>
      <c r="H1717" t="str">
        <f t="shared" si="3381"/>
        <v>01</v>
      </c>
      <c r="I1717" t="str">
        <f t="shared" si="3382"/>
        <v>Aborre_01_20220913_DL2022015_SktAnnaeGym</v>
      </c>
      <c r="J1717" t="str">
        <f>VLOOKUP(MID(C1717,4,6),Datasæt_Analysesystemer!$B$2:$E$69,3,FALSE)</f>
        <v>Aborre</v>
      </c>
      <c r="K1717" t="str">
        <f t="shared" si="3383"/>
        <v>EP</v>
      </c>
      <c r="L1717" s="7" t="str">
        <f t="shared" si="3395"/>
        <v>No Ct</v>
      </c>
      <c r="M1717" t="str">
        <f t="shared" si="3384"/>
        <v/>
      </c>
      <c r="N1717" t="str">
        <f t="shared" si="3385"/>
        <v/>
      </c>
      <c r="O1717" t="str">
        <f t="shared" si="3386"/>
        <v/>
      </c>
      <c r="Y1717" t="str">
        <f>O1719</f>
        <v/>
      </c>
    </row>
    <row r="1718" spans="1:25" x14ac:dyDescent="0.25">
      <c r="A1718" t="s">
        <v>27</v>
      </c>
      <c r="B1718" t="s">
        <v>23</v>
      </c>
      <c r="C1718" t="s">
        <v>28</v>
      </c>
      <c r="D1718">
        <v>0.01</v>
      </c>
      <c r="E1718">
        <v>32.520000000000003</v>
      </c>
      <c r="F1718" t="s">
        <v>630</v>
      </c>
      <c r="G1718" t="str">
        <f t="shared" si="3380"/>
        <v>DL2022015</v>
      </c>
      <c r="H1718" t="str">
        <f t="shared" si="3381"/>
        <v>02</v>
      </c>
      <c r="I1718" t="str">
        <f t="shared" si="3382"/>
        <v>Aborre_02_20220913_DL2022015_SktAnnaeGym</v>
      </c>
      <c r="J1718" t="str">
        <f>VLOOKUP(MID(C1718,4,6),Datasæt_Analysesystemer!$B$2:$E$69,3,FALSE)</f>
        <v>Aborre</v>
      </c>
      <c r="K1718" t="str">
        <f t="shared" si="3383"/>
        <v>PK</v>
      </c>
      <c r="L1718" s="7">
        <f t="shared" si="3395"/>
        <v>32.520000000000003</v>
      </c>
      <c r="M1718">
        <f t="shared" si="3384"/>
        <v>32.520000000000003</v>
      </c>
      <c r="N1718">
        <f t="shared" si="3385"/>
        <v>41.21</v>
      </c>
      <c r="O1718">
        <f t="shared" si="3386"/>
        <v>64.03</v>
      </c>
      <c r="Q1718">
        <f t="shared" ref="Q1718" si="3460">IF(L1720="No Ct",0,L1720)</f>
        <v>32.78</v>
      </c>
      <c r="R1718">
        <f t="shared" ref="R1718" si="3461">IF(L1721="No Ct",0,L1721)</f>
        <v>31.25</v>
      </c>
      <c r="S1718" t="str">
        <f t="shared" ref="S1718" si="3462">IF(AND(M1718&gt;0,N1718=0),"Valid","Invalid")</f>
        <v>Invalid</v>
      </c>
      <c r="T1718" t="str">
        <f t="shared" ref="T1718" si="3463">IF(OR(Q1718&gt;1,R1718&gt;1),"Present","Absent")</f>
        <v>Present</v>
      </c>
      <c r="U1718" t="str">
        <f t="shared" ref="U1718" si="3464">IF(OR(AND(Q1718&gt;1,Q1718&lt;41),AND(R1718&gt;1,R1718&lt;41)),"Ct&lt;41","Ct&gt;41")</f>
        <v>Ct&lt;41</v>
      </c>
      <c r="V1718" t="str">
        <f t="shared" ref="V1718" si="3465">J1718</f>
        <v>Aborre</v>
      </c>
      <c r="W1718" t="str">
        <f t="shared" ref="W1718" si="3466">MID(F1718,10,9)</f>
        <v>DL2022015</v>
      </c>
      <c r="X1718" t="str">
        <f t="shared" ref="X1718" si="3467">W1718&amp;"_"&amp;V1718&amp;"_"&amp;S1718&amp;"_"&amp;T1718&amp;"_"&amp;U1718</f>
        <v>DL2022015_Aborre_Invalid_Present_Ct&lt;41</v>
      </c>
    </row>
    <row r="1719" spans="1:25" x14ac:dyDescent="0.25">
      <c r="A1719" t="s">
        <v>53</v>
      </c>
      <c r="B1719" t="s">
        <v>51</v>
      </c>
      <c r="C1719" t="s">
        <v>54</v>
      </c>
      <c r="D1719">
        <v>0.01</v>
      </c>
      <c r="E1719">
        <v>41.21</v>
      </c>
      <c r="F1719" t="s">
        <v>630</v>
      </c>
      <c r="G1719" t="str">
        <f t="shared" si="3380"/>
        <v>DL2022015</v>
      </c>
      <c r="H1719" t="str">
        <f t="shared" si="3381"/>
        <v>02</v>
      </c>
      <c r="I1719" t="str">
        <f t="shared" si="3382"/>
        <v>Aborre_02_20220913_DL2022015_SktAnnaeGym</v>
      </c>
      <c r="J1719" t="str">
        <f>VLOOKUP(MID(C1719,4,6),Datasæt_Analysesystemer!$B$2:$E$69,3,FALSE)</f>
        <v>Aborre</v>
      </c>
      <c r="K1719" t="str">
        <f t="shared" si="3383"/>
        <v>NK</v>
      </c>
      <c r="L1719" s="7">
        <f t="shared" si="3395"/>
        <v>41.21</v>
      </c>
      <c r="M1719" t="str">
        <f t="shared" si="3384"/>
        <v/>
      </c>
      <c r="N1719" t="str">
        <f t="shared" si="3385"/>
        <v/>
      </c>
      <c r="O1719" t="str">
        <f t="shared" si="3386"/>
        <v/>
      </c>
    </row>
    <row r="1720" spans="1:25" x14ac:dyDescent="0.25">
      <c r="A1720" t="s">
        <v>78</v>
      </c>
      <c r="B1720" t="s">
        <v>76</v>
      </c>
      <c r="C1720" t="s">
        <v>79</v>
      </c>
      <c r="D1720">
        <v>0.01</v>
      </c>
      <c r="E1720">
        <v>32.78</v>
      </c>
      <c r="F1720" t="s">
        <v>630</v>
      </c>
      <c r="G1720" t="str">
        <f t="shared" si="3380"/>
        <v>DL2022015</v>
      </c>
      <c r="H1720" t="str">
        <f t="shared" si="3381"/>
        <v>02</v>
      </c>
      <c r="I1720" t="str">
        <f t="shared" si="3382"/>
        <v>Aborre_02_20220913_DL2022015_SktAnnaeGym</v>
      </c>
      <c r="J1720" t="str">
        <f>VLOOKUP(MID(C1720,4,6),Datasæt_Analysesystemer!$B$2:$E$69,3,FALSE)</f>
        <v>Aborre</v>
      </c>
      <c r="K1720" t="str">
        <f t="shared" si="3383"/>
        <v>EP</v>
      </c>
      <c r="L1720" s="7">
        <f t="shared" si="3395"/>
        <v>32.78</v>
      </c>
      <c r="M1720" t="str">
        <f t="shared" si="3384"/>
        <v/>
      </c>
      <c r="N1720" t="str">
        <f t="shared" si="3385"/>
        <v/>
      </c>
      <c r="O1720" t="str">
        <f t="shared" si="3386"/>
        <v/>
      </c>
    </row>
    <row r="1721" spans="1:25" x14ac:dyDescent="0.25">
      <c r="A1721" t="s">
        <v>101</v>
      </c>
      <c r="B1721" t="s">
        <v>76</v>
      </c>
      <c r="C1721" t="s">
        <v>79</v>
      </c>
      <c r="D1721">
        <v>0.01</v>
      </c>
      <c r="E1721">
        <v>31.25</v>
      </c>
      <c r="F1721" t="s">
        <v>630</v>
      </c>
      <c r="G1721" t="str">
        <f t="shared" si="3380"/>
        <v>DL2022015</v>
      </c>
      <c r="H1721" t="str">
        <f t="shared" si="3381"/>
        <v>02</v>
      </c>
      <c r="I1721" t="str">
        <f t="shared" si="3382"/>
        <v>Aborre_02_20220913_DL2022015_SktAnnaeGym</v>
      </c>
      <c r="J1721" t="str">
        <f>VLOOKUP(MID(C1721,4,6),Datasæt_Analysesystemer!$B$2:$E$69,3,FALSE)</f>
        <v>Aborre</v>
      </c>
      <c r="K1721" t="str">
        <f t="shared" si="3383"/>
        <v>EP</v>
      </c>
      <c r="L1721" s="7">
        <f t="shared" si="3395"/>
        <v>31.25</v>
      </c>
      <c r="M1721" t="str">
        <f t="shared" si="3384"/>
        <v/>
      </c>
      <c r="N1721" t="str">
        <f t="shared" si="3385"/>
        <v/>
      </c>
      <c r="O1721" t="str">
        <f t="shared" si="3386"/>
        <v/>
      </c>
      <c r="Y1721" t="str">
        <f>O1723</f>
        <v/>
      </c>
    </row>
    <row r="1722" spans="1:25" x14ac:dyDescent="0.25">
      <c r="A1722" t="s">
        <v>29</v>
      </c>
      <c r="B1722" t="s">
        <v>23</v>
      </c>
      <c r="C1722" t="s">
        <v>30</v>
      </c>
      <c r="D1722">
        <v>0.01</v>
      </c>
      <c r="E1722" t="s">
        <v>1275</v>
      </c>
      <c r="F1722" t="s">
        <v>630</v>
      </c>
      <c r="G1722" t="str">
        <f t="shared" si="3380"/>
        <v>DL2022015</v>
      </c>
      <c r="H1722" t="str">
        <f t="shared" si="3381"/>
        <v>03</v>
      </c>
      <c r="I1722" t="str">
        <f t="shared" si="3382"/>
        <v>Skrubbe_03_20220913_DL2022015_SktAnnaeGym</v>
      </c>
      <c r="J1722" t="str">
        <f>VLOOKUP(MID(C1722,4,6),Datasæt_Analysesystemer!$B$2:$E$69,3,FALSE)</f>
        <v>Skrubbe</v>
      </c>
      <c r="K1722" t="str">
        <f t="shared" si="3383"/>
        <v>PK</v>
      </c>
      <c r="L1722" s="7" t="str">
        <f t="shared" si="3395"/>
        <v>No Ct</v>
      </c>
      <c r="M1722">
        <f t="shared" si="3384"/>
        <v>0</v>
      </c>
      <c r="N1722">
        <f t="shared" si="3385"/>
        <v>0</v>
      </c>
      <c r="O1722">
        <f t="shared" si="3386"/>
        <v>0</v>
      </c>
      <c r="Q1722">
        <f t="shared" ref="Q1722" si="3468">IF(L1724="No Ct",0,L1724)</f>
        <v>0</v>
      </c>
      <c r="R1722">
        <f t="shared" ref="R1722" si="3469">IF(L1725="No Ct",0,L1725)</f>
        <v>0</v>
      </c>
      <c r="S1722" t="str">
        <f t="shared" ref="S1722" si="3470">IF(AND(M1722&gt;0,N1722=0),"Valid","Invalid")</f>
        <v>Invalid</v>
      </c>
      <c r="T1722" t="str">
        <f t="shared" ref="T1722" si="3471">IF(OR(Q1722&gt;1,R1722&gt;1),"Present","Absent")</f>
        <v>Absent</v>
      </c>
      <c r="U1722" t="str">
        <f t="shared" ref="U1722" si="3472">IF(OR(AND(Q1722&gt;1,Q1722&lt;41),AND(R1722&gt;1,R1722&lt;41)),"Ct&lt;41","Ct&gt;41")</f>
        <v>Ct&gt;41</v>
      </c>
      <c r="V1722" t="str">
        <f t="shared" ref="V1722" si="3473">J1722</f>
        <v>Skrubbe</v>
      </c>
      <c r="W1722" t="str">
        <f t="shared" ref="W1722" si="3474">MID(F1722,10,9)</f>
        <v>DL2022015</v>
      </c>
      <c r="X1722" t="str">
        <f t="shared" ref="X1722" si="3475">W1722&amp;"_"&amp;V1722&amp;"_"&amp;S1722&amp;"_"&amp;T1722&amp;"_"&amp;U1722</f>
        <v>DL2022015_Skrubbe_Invalid_Absent_Ct&gt;41</v>
      </c>
    </row>
    <row r="1723" spans="1:25" x14ac:dyDescent="0.25">
      <c r="A1723" t="s">
        <v>55</v>
      </c>
      <c r="B1723" t="s">
        <v>51</v>
      </c>
      <c r="C1723" t="s">
        <v>56</v>
      </c>
      <c r="D1723">
        <v>0.01</v>
      </c>
      <c r="E1723" t="s">
        <v>1275</v>
      </c>
      <c r="F1723" t="s">
        <v>630</v>
      </c>
      <c r="G1723" t="str">
        <f t="shared" si="3380"/>
        <v>DL2022015</v>
      </c>
      <c r="H1723" t="str">
        <f t="shared" si="3381"/>
        <v>03</v>
      </c>
      <c r="I1723" t="str">
        <f t="shared" si="3382"/>
        <v>Skrubbe_03_20220913_DL2022015_SktAnnaeGym</v>
      </c>
      <c r="J1723" t="str">
        <f>VLOOKUP(MID(C1723,4,6),Datasæt_Analysesystemer!$B$2:$E$69,3,FALSE)</f>
        <v>Skrubbe</v>
      </c>
      <c r="K1723" t="str">
        <f t="shared" si="3383"/>
        <v>NK</v>
      </c>
      <c r="L1723" s="7" t="str">
        <f t="shared" si="3395"/>
        <v>No Ct</v>
      </c>
      <c r="M1723" t="str">
        <f t="shared" si="3384"/>
        <v/>
      </c>
      <c r="N1723" t="str">
        <f t="shared" si="3385"/>
        <v/>
      </c>
      <c r="O1723" t="str">
        <f t="shared" si="3386"/>
        <v/>
      </c>
    </row>
    <row r="1724" spans="1:25" x14ac:dyDescent="0.25">
      <c r="A1724" t="s">
        <v>80</v>
      </c>
      <c r="B1724" t="s">
        <v>76</v>
      </c>
      <c r="C1724" t="s">
        <v>81</v>
      </c>
      <c r="D1724">
        <v>0.01</v>
      </c>
      <c r="E1724" t="s">
        <v>1275</v>
      </c>
      <c r="F1724" t="s">
        <v>630</v>
      </c>
      <c r="G1724" t="str">
        <f t="shared" si="3380"/>
        <v>DL2022015</v>
      </c>
      <c r="H1724" t="str">
        <f t="shared" si="3381"/>
        <v>03</v>
      </c>
      <c r="I1724" t="str">
        <f t="shared" si="3382"/>
        <v>Skrubbe_03_20220913_DL2022015_SktAnnaeGym</v>
      </c>
      <c r="J1724" t="str">
        <f>VLOOKUP(MID(C1724,4,6),Datasæt_Analysesystemer!$B$2:$E$69,3,FALSE)</f>
        <v>Skrubbe</v>
      </c>
      <c r="K1724" t="str">
        <f t="shared" si="3383"/>
        <v>EP</v>
      </c>
      <c r="L1724" s="7" t="str">
        <f t="shared" si="3395"/>
        <v>No Ct</v>
      </c>
      <c r="M1724" t="str">
        <f t="shared" si="3384"/>
        <v/>
      </c>
      <c r="N1724" t="str">
        <f t="shared" si="3385"/>
        <v/>
      </c>
      <c r="O1724" t="str">
        <f t="shared" si="3386"/>
        <v/>
      </c>
    </row>
    <row r="1725" spans="1:25" x14ac:dyDescent="0.25">
      <c r="A1725" t="s">
        <v>102</v>
      </c>
      <c r="B1725" t="s">
        <v>76</v>
      </c>
      <c r="C1725" t="s">
        <v>81</v>
      </c>
      <c r="D1725">
        <v>0.01</v>
      </c>
      <c r="E1725" t="s">
        <v>1275</v>
      </c>
      <c r="F1725" t="s">
        <v>630</v>
      </c>
      <c r="G1725" t="str">
        <f t="shared" si="3380"/>
        <v>DL2022015</v>
      </c>
      <c r="H1725" t="str">
        <f t="shared" si="3381"/>
        <v>03</v>
      </c>
      <c r="I1725" t="str">
        <f t="shared" si="3382"/>
        <v>Skrubbe_03_20220913_DL2022015_SktAnnaeGym</v>
      </c>
      <c r="J1725" t="str">
        <f>VLOOKUP(MID(C1725,4,6),Datasæt_Analysesystemer!$B$2:$E$69,3,FALSE)</f>
        <v>Skrubbe</v>
      </c>
      <c r="K1725" t="str">
        <f t="shared" si="3383"/>
        <v>EP</v>
      </c>
      <c r="L1725" s="7" t="str">
        <f t="shared" si="3395"/>
        <v>No Ct</v>
      </c>
      <c r="M1725" t="str">
        <f t="shared" si="3384"/>
        <v/>
      </c>
      <c r="N1725" t="str">
        <f t="shared" si="3385"/>
        <v/>
      </c>
      <c r="O1725" t="str">
        <f t="shared" si="3386"/>
        <v/>
      </c>
      <c r="Y1725" t="str">
        <f>O1727</f>
        <v/>
      </c>
    </row>
    <row r="1726" spans="1:25" x14ac:dyDescent="0.25">
      <c r="A1726" t="s">
        <v>31</v>
      </c>
      <c r="B1726" t="s">
        <v>23</v>
      </c>
      <c r="C1726" t="s">
        <v>32</v>
      </c>
      <c r="D1726">
        <v>0.01</v>
      </c>
      <c r="E1726">
        <v>27.24</v>
      </c>
      <c r="F1726" t="s">
        <v>630</v>
      </c>
      <c r="G1726" t="str">
        <f t="shared" si="3380"/>
        <v>DL2022015</v>
      </c>
      <c r="H1726" t="str">
        <f t="shared" si="3381"/>
        <v>04</v>
      </c>
      <c r="I1726" t="str">
        <f t="shared" si="3382"/>
        <v>Skrubbe_04_20220913_DL2022015_SktAnnaeGym</v>
      </c>
      <c r="J1726" t="str">
        <f>VLOOKUP(MID(C1726,4,6),Datasæt_Analysesystemer!$B$2:$E$69,3,FALSE)</f>
        <v>Skrubbe</v>
      </c>
      <c r="K1726" t="str">
        <f t="shared" si="3383"/>
        <v>PK</v>
      </c>
      <c r="L1726" s="7">
        <f t="shared" si="3395"/>
        <v>27.24</v>
      </c>
      <c r="M1726">
        <f t="shared" si="3384"/>
        <v>27.24</v>
      </c>
      <c r="N1726">
        <f t="shared" si="3385"/>
        <v>0</v>
      </c>
      <c r="O1726">
        <f t="shared" si="3386"/>
        <v>0</v>
      </c>
      <c r="Q1726">
        <f t="shared" ref="Q1726" si="3476">IF(L1728="No Ct",0,L1728)</f>
        <v>0</v>
      </c>
      <c r="R1726">
        <f t="shared" ref="R1726" si="3477">IF(L1729="No Ct",0,L1729)</f>
        <v>0</v>
      </c>
      <c r="S1726" t="str">
        <f t="shared" ref="S1726" si="3478">IF(AND(M1726&gt;0,N1726=0),"Valid","Invalid")</f>
        <v>Valid</v>
      </c>
      <c r="T1726" t="str">
        <f t="shared" ref="T1726" si="3479">IF(OR(Q1726&gt;1,R1726&gt;1),"Present","Absent")</f>
        <v>Absent</v>
      </c>
      <c r="U1726" t="str">
        <f t="shared" ref="U1726" si="3480">IF(OR(AND(Q1726&gt;1,Q1726&lt;41),AND(R1726&gt;1,R1726&lt;41)),"Ct&lt;41","Ct&gt;41")</f>
        <v>Ct&gt;41</v>
      </c>
      <c r="V1726" t="str">
        <f t="shared" ref="V1726" si="3481">J1726</f>
        <v>Skrubbe</v>
      </c>
      <c r="W1726" t="str">
        <f t="shared" ref="W1726" si="3482">MID(F1726,10,9)</f>
        <v>DL2022015</v>
      </c>
      <c r="X1726" t="str">
        <f t="shared" ref="X1726" si="3483">W1726&amp;"_"&amp;V1726&amp;"_"&amp;S1726&amp;"_"&amp;T1726&amp;"_"&amp;U1726</f>
        <v>DL2022015_Skrubbe_Valid_Absent_Ct&gt;41</v>
      </c>
    </row>
    <row r="1727" spans="1:25" x14ac:dyDescent="0.25">
      <c r="A1727" t="s">
        <v>57</v>
      </c>
      <c r="B1727" t="s">
        <v>51</v>
      </c>
      <c r="C1727" t="s">
        <v>58</v>
      </c>
      <c r="D1727">
        <v>0.01</v>
      </c>
      <c r="E1727" t="s">
        <v>1275</v>
      </c>
      <c r="F1727" t="s">
        <v>630</v>
      </c>
      <c r="G1727" t="str">
        <f t="shared" si="3380"/>
        <v>DL2022015</v>
      </c>
      <c r="H1727" t="str">
        <f t="shared" si="3381"/>
        <v>04</v>
      </c>
      <c r="I1727" t="str">
        <f t="shared" si="3382"/>
        <v>Skrubbe_04_20220913_DL2022015_SktAnnaeGym</v>
      </c>
      <c r="J1727" t="str">
        <f>VLOOKUP(MID(C1727,4,6),Datasæt_Analysesystemer!$B$2:$E$69,3,FALSE)</f>
        <v>Skrubbe</v>
      </c>
      <c r="K1727" t="str">
        <f t="shared" si="3383"/>
        <v>NK</v>
      </c>
      <c r="L1727" s="7" t="str">
        <f t="shared" si="3395"/>
        <v>No Ct</v>
      </c>
      <c r="M1727" t="str">
        <f t="shared" si="3384"/>
        <v/>
      </c>
      <c r="N1727" t="str">
        <f t="shared" si="3385"/>
        <v/>
      </c>
      <c r="O1727" t="str">
        <f t="shared" si="3386"/>
        <v/>
      </c>
    </row>
    <row r="1728" spans="1:25" x14ac:dyDescent="0.25">
      <c r="A1728" t="s">
        <v>82</v>
      </c>
      <c r="B1728" t="s">
        <v>76</v>
      </c>
      <c r="C1728" t="s">
        <v>83</v>
      </c>
      <c r="D1728">
        <v>0.01</v>
      </c>
      <c r="E1728" t="s">
        <v>1275</v>
      </c>
      <c r="F1728" t="s">
        <v>630</v>
      </c>
      <c r="G1728" t="str">
        <f t="shared" si="3380"/>
        <v>DL2022015</v>
      </c>
      <c r="H1728" t="str">
        <f t="shared" si="3381"/>
        <v>04</v>
      </c>
      <c r="I1728" t="str">
        <f t="shared" si="3382"/>
        <v>Skrubbe_04_20220913_DL2022015_SktAnnaeGym</v>
      </c>
      <c r="J1728" t="str">
        <f>VLOOKUP(MID(C1728,4,6),Datasæt_Analysesystemer!$B$2:$E$69,3,FALSE)</f>
        <v>Skrubbe</v>
      </c>
      <c r="K1728" t="str">
        <f t="shared" si="3383"/>
        <v>EP</v>
      </c>
      <c r="L1728" s="7" t="str">
        <f t="shared" si="3395"/>
        <v>No Ct</v>
      </c>
      <c r="M1728" t="str">
        <f t="shared" si="3384"/>
        <v/>
      </c>
      <c r="N1728" t="str">
        <f t="shared" si="3385"/>
        <v/>
      </c>
      <c r="O1728" t="str">
        <f t="shared" si="3386"/>
        <v/>
      </c>
    </row>
    <row r="1729" spans="1:25" x14ac:dyDescent="0.25">
      <c r="A1729" t="s">
        <v>103</v>
      </c>
      <c r="B1729" t="s">
        <v>76</v>
      </c>
      <c r="C1729" t="s">
        <v>83</v>
      </c>
      <c r="D1729">
        <v>0.01</v>
      </c>
      <c r="E1729" t="s">
        <v>1275</v>
      </c>
      <c r="F1729" t="s">
        <v>630</v>
      </c>
      <c r="G1729" t="str">
        <f t="shared" si="3380"/>
        <v>DL2022015</v>
      </c>
      <c r="H1729" t="str">
        <f t="shared" si="3381"/>
        <v>04</v>
      </c>
      <c r="I1729" t="str">
        <f t="shared" si="3382"/>
        <v>Skrubbe_04_20220913_DL2022015_SktAnnaeGym</v>
      </c>
      <c r="J1729" t="str">
        <f>VLOOKUP(MID(C1729,4,6),Datasæt_Analysesystemer!$B$2:$E$69,3,FALSE)</f>
        <v>Skrubbe</v>
      </c>
      <c r="K1729" t="str">
        <f t="shared" si="3383"/>
        <v>EP</v>
      </c>
      <c r="L1729" s="7" t="str">
        <f t="shared" si="3395"/>
        <v>No Ct</v>
      </c>
      <c r="M1729" t="str">
        <f t="shared" si="3384"/>
        <v/>
      </c>
      <c r="N1729" t="str">
        <f t="shared" si="3385"/>
        <v/>
      </c>
      <c r="O1729" t="str">
        <f t="shared" si="3386"/>
        <v/>
      </c>
      <c r="Y1729" t="str">
        <f>O1731</f>
        <v/>
      </c>
    </row>
    <row r="1730" spans="1:25" x14ac:dyDescent="0.25">
      <c r="A1730" t="s">
        <v>33</v>
      </c>
      <c r="B1730" t="s">
        <v>23</v>
      </c>
      <c r="C1730" t="s">
        <v>34</v>
      </c>
      <c r="D1730">
        <v>0.01</v>
      </c>
      <c r="E1730" t="s">
        <v>1275</v>
      </c>
      <c r="F1730" t="s">
        <v>630</v>
      </c>
      <c r="G1730" t="str">
        <f t="shared" si="3380"/>
        <v>DL2022015</v>
      </c>
      <c r="H1730" t="str">
        <f t="shared" si="3381"/>
        <v>05</v>
      </c>
      <c r="I1730" t="str">
        <f t="shared" si="3382"/>
        <v>Stillehavsøsters_05_20220913_DL2022015_SktAnnaeGym</v>
      </c>
      <c r="J1730" t="str">
        <f>VLOOKUP(MID(C1730,4,6),Datasæt_Analysesystemer!$B$2:$E$69,3,FALSE)</f>
        <v>Stillehavsøsters</v>
      </c>
      <c r="K1730" t="str">
        <f t="shared" si="3383"/>
        <v>PK</v>
      </c>
      <c r="L1730" s="7" t="str">
        <f t="shared" si="3395"/>
        <v>No Ct</v>
      </c>
      <c r="M1730">
        <f t="shared" si="3384"/>
        <v>0</v>
      </c>
      <c r="N1730">
        <f t="shared" si="3385"/>
        <v>0</v>
      </c>
      <c r="O1730">
        <f t="shared" si="3386"/>
        <v>0</v>
      </c>
      <c r="Q1730">
        <f t="shared" ref="Q1730" si="3484">IF(L1732="No Ct",0,L1732)</f>
        <v>0</v>
      </c>
      <c r="R1730">
        <f t="shared" ref="R1730" si="3485">IF(L1733="No Ct",0,L1733)</f>
        <v>0</v>
      </c>
      <c r="S1730" t="str">
        <f t="shared" ref="S1730" si="3486">IF(AND(M1730&gt;0,N1730=0),"Valid","Invalid")</f>
        <v>Invalid</v>
      </c>
      <c r="T1730" t="str">
        <f t="shared" ref="T1730" si="3487">IF(OR(Q1730&gt;1,R1730&gt;1),"Present","Absent")</f>
        <v>Absent</v>
      </c>
      <c r="U1730" t="str">
        <f t="shared" ref="U1730" si="3488">IF(OR(AND(Q1730&gt;1,Q1730&lt;41),AND(R1730&gt;1,R1730&lt;41)),"Ct&lt;41","Ct&gt;41")</f>
        <v>Ct&gt;41</v>
      </c>
      <c r="V1730" t="str">
        <f t="shared" ref="V1730" si="3489">J1730</f>
        <v>Stillehavsøsters</v>
      </c>
      <c r="W1730" t="str">
        <f t="shared" ref="W1730" si="3490">MID(F1730,10,9)</f>
        <v>DL2022015</v>
      </c>
      <c r="X1730" t="str">
        <f t="shared" ref="X1730" si="3491">W1730&amp;"_"&amp;V1730&amp;"_"&amp;S1730&amp;"_"&amp;T1730&amp;"_"&amp;U1730</f>
        <v>DL2022015_Stillehavsøsters_Invalid_Absent_Ct&gt;41</v>
      </c>
    </row>
    <row r="1731" spans="1:25" x14ac:dyDescent="0.25">
      <c r="A1731" t="s">
        <v>59</v>
      </c>
      <c r="B1731" t="s">
        <v>51</v>
      </c>
      <c r="C1731" t="s">
        <v>60</v>
      </c>
      <c r="D1731">
        <v>0.01</v>
      </c>
      <c r="E1731" t="s">
        <v>1275</v>
      </c>
      <c r="F1731" t="s">
        <v>630</v>
      </c>
      <c r="G1731" t="str">
        <f t="shared" si="3380"/>
        <v>DL2022015</v>
      </c>
      <c r="H1731" t="str">
        <f t="shared" si="3381"/>
        <v>05</v>
      </c>
      <c r="I1731" t="str">
        <f t="shared" si="3382"/>
        <v>Stillehavsøsters_05_20220913_DL2022015_SktAnnaeGym</v>
      </c>
      <c r="J1731" t="str">
        <f>VLOOKUP(MID(C1731,4,6),Datasæt_Analysesystemer!$B$2:$E$69,3,FALSE)</f>
        <v>Stillehavsøsters</v>
      </c>
      <c r="K1731" t="str">
        <f t="shared" si="3383"/>
        <v>NK</v>
      </c>
      <c r="L1731" s="7" t="str">
        <f t="shared" si="3395"/>
        <v>No Ct</v>
      </c>
      <c r="M1731" t="str">
        <f t="shared" si="3384"/>
        <v/>
      </c>
      <c r="N1731" t="str">
        <f t="shared" si="3385"/>
        <v/>
      </c>
      <c r="O1731" t="str">
        <f t="shared" si="3386"/>
        <v/>
      </c>
    </row>
    <row r="1732" spans="1:25" x14ac:dyDescent="0.25">
      <c r="A1732" t="s">
        <v>84</v>
      </c>
      <c r="B1732" t="s">
        <v>76</v>
      </c>
      <c r="C1732" t="s">
        <v>85</v>
      </c>
      <c r="D1732">
        <v>0.01</v>
      </c>
      <c r="E1732" t="s">
        <v>1275</v>
      </c>
      <c r="F1732" t="s">
        <v>630</v>
      </c>
      <c r="G1732" t="str">
        <f t="shared" si="3380"/>
        <v>DL2022015</v>
      </c>
      <c r="H1732" t="str">
        <f t="shared" si="3381"/>
        <v>05</v>
      </c>
      <c r="I1732" t="str">
        <f t="shared" si="3382"/>
        <v>Stillehavsøsters_05_20220913_DL2022015_SktAnnaeGym</v>
      </c>
      <c r="J1732" t="str">
        <f>VLOOKUP(MID(C1732,4,6),Datasæt_Analysesystemer!$B$2:$E$69,3,FALSE)</f>
        <v>Stillehavsøsters</v>
      </c>
      <c r="K1732" t="str">
        <f t="shared" si="3383"/>
        <v>EP</v>
      </c>
      <c r="L1732" s="7" t="str">
        <f t="shared" si="3395"/>
        <v>No Ct</v>
      </c>
      <c r="M1732" t="str">
        <f t="shared" si="3384"/>
        <v/>
      </c>
      <c r="N1732" t="str">
        <f t="shared" si="3385"/>
        <v/>
      </c>
      <c r="O1732" t="str">
        <f t="shared" si="3386"/>
        <v/>
      </c>
    </row>
    <row r="1733" spans="1:25" x14ac:dyDescent="0.25">
      <c r="A1733" t="s">
        <v>104</v>
      </c>
      <c r="B1733" t="s">
        <v>76</v>
      </c>
      <c r="C1733" t="s">
        <v>85</v>
      </c>
      <c r="D1733">
        <v>0.01</v>
      </c>
      <c r="E1733" t="s">
        <v>1275</v>
      </c>
      <c r="F1733" t="s">
        <v>630</v>
      </c>
      <c r="G1733" t="str">
        <f t="shared" si="3380"/>
        <v>DL2022015</v>
      </c>
      <c r="H1733" t="str">
        <f t="shared" si="3381"/>
        <v>05</v>
      </c>
      <c r="I1733" t="str">
        <f t="shared" si="3382"/>
        <v>Stillehavsøsters_05_20220913_DL2022015_SktAnnaeGym</v>
      </c>
      <c r="J1733" t="str">
        <f>VLOOKUP(MID(C1733,4,6),Datasæt_Analysesystemer!$B$2:$E$69,3,FALSE)</f>
        <v>Stillehavsøsters</v>
      </c>
      <c r="K1733" t="str">
        <f t="shared" si="3383"/>
        <v>EP</v>
      </c>
      <c r="L1733" s="7" t="str">
        <f t="shared" si="3395"/>
        <v>No Ct</v>
      </c>
      <c r="M1733" t="str">
        <f t="shared" si="3384"/>
        <v/>
      </c>
      <c r="N1733" t="str">
        <f t="shared" si="3385"/>
        <v/>
      </c>
      <c r="O1733" t="str">
        <f t="shared" si="3386"/>
        <v/>
      </c>
      <c r="Y1733" t="str">
        <f>O1735</f>
        <v/>
      </c>
    </row>
    <row r="1734" spans="1:25" x14ac:dyDescent="0.25">
      <c r="A1734" t="s">
        <v>35</v>
      </c>
      <c r="B1734" t="s">
        <v>23</v>
      </c>
      <c r="C1734" t="s">
        <v>36</v>
      </c>
      <c r="D1734">
        <v>0.01</v>
      </c>
      <c r="E1734">
        <v>30.53</v>
      </c>
      <c r="F1734" t="s">
        <v>630</v>
      </c>
      <c r="G1734" t="str">
        <f t="shared" si="3380"/>
        <v>DL2022015</v>
      </c>
      <c r="H1734" t="str">
        <f t="shared" si="3381"/>
        <v>06</v>
      </c>
      <c r="I1734" t="str">
        <f t="shared" si="3382"/>
        <v>Stillehavsøsters_06_20220913_DL2022015_SktAnnaeGym</v>
      </c>
      <c r="J1734" t="str">
        <f>VLOOKUP(MID(C1734,4,6),Datasæt_Analysesystemer!$B$2:$E$69,3,FALSE)</f>
        <v>Stillehavsøsters</v>
      </c>
      <c r="K1734" t="str">
        <f t="shared" si="3383"/>
        <v>PK</v>
      </c>
      <c r="L1734" s="7">
        <f t="shared" si="3395"/>
        <v>30.53</v>
      </c>
      <c r="M1734">
        <f t="shared" si="3384"/>
        <v>30.53</v>
      </c>
      <c r="N1734">
        <f t="shared" si="3385"/>
        <v>0</v>
      </c>
      <c r="O1734">
        <f t="shared" si="3386"/>
        <v>0</v>
      </c>
      <c r="Q1734">
        <f t="shared" ref="Q1734" si="3492">IF(L1736="No Ct",0,L1736)</f>
        <v>0</v>
      </c>
      <c r="R1734">
        <f t="shared" ref="R1734" si="3493">IF(L1737="No Ct",0,L1737)</f>
        <v>0</v>
      </c>
      <c r="S1734" t="str">
        <f t="shared" ref="S1734" si="3494">IF(AND(M1734&gt;0,N1734=0),"Valid","Invalid")</f>
        <v>Valid</v>
      </c>
      <c r="T1734" t="str">
        <f t="shared" ref="T1734" si="3495">IF(OR(Q1734&gt;1,R1734&gt;1),"Present","Absent")</f>
        <v>Absent</v>
      </c>
      <c r="U1734" t="str">
        <f t="shared" ref="U1734" si="3496">IF(OR(AND(Q1734&gt;1,Q1734&lt;41),AND(R1734&gt;1,R1734&lt;41)),"Ct&lt;41","Ct&gt;41")</f>
        <v>Ct&gt;41</v>
      </c>
      <c r="V1734" t="str">
        <f t="shared" ref="V1734" si="3497">J1734</f>
        <v>Stillehavsøsters</v>
      </c>
      <c r="W1734" t="str">
        <f t="shared" ref="W1734" si="3498">MID(F1734,10,9)</f>
        <v>DL2022015</v>
      </c>
      <c r="X1734" t="str">
        <f t="shared" ref="X1734" si="3499">W1734&amp;"_"&amp;V1734&amp;"_"&amp;S1734&amp;"_"&amp;T1734&amp;"_"&amp;U1734</f>
        <v>DL2022015_Stillehavsøsters_Valid_Absent_Ct&gt;41</v>
      </c>
    </row>
    <row r="1735" spans="1:25" x14ac:dyDescent="0.25">
      <c r="A1735" t="s">
        <v>61</v>
      </c>
      <c r="B1735" t="s">
        <v>51</v>
      </c>
      <c r="C1735" t="s">
        <v>62</v>
      </c>
      <c r="D1735">
        <v>0.01</v>
      </c>
      <c r="E1735" t="s">
        <v>1275</v>
      </c>
      <c r="F1735" t="s">
        <v>630</v>
      </c>
      <c r="G1735" t="str">
        <f t="shared" si="3380"/>
        <v>DL2022015</v>
      </c>
      <c r="H1735" t="str">
        <f t="shared" si="3381"/>
        <v>06</v>
      </c>
      <c r="I1735" t="str">
        <f t="shared" si="3382"/>
        <v>Stillehavsøsters_06_20220913_DL2022015_SktAnnaeGym</v>
      </c>
      <c r="J1735" t="str">
        <f>VLOOKUP(MID(C1735,4,6),Datasæt_Analysesystemer!$B$2:$E$69,3,FALSE)</f>
        <v>Stillehavsøsters</v>
      </c>
      <c r="K1735" t="str">
        <f t="shared" si="3383"/>
        <v>NK</v>
      </c>
      <c r="L1735" s="7" t="str">
        <f t="shared" si="3395"/>
        <v>No Ct</v>
      </c>
      <c r="M1735" t="str">
        <f t="shared" si="3384"/>
        <v/>
      </c>
      <c r="N1735" t="str">
        <f t="shared" si="3385"/>
        <v/>
      </c>
      <c r="O1735" t="str">
        <f t="shared" si="3386"/>
        <v/>
      </c>
    </row>
    <row r="1736" spans="1:25" x14ac:dyDescent="0.25">
      <c r="A1736" t="s">
        <v>86</v>
      </c>
      <c r="B1736" t="s">
        <v>76</v>
      </c>
      <c r="C1736" t="s">
        <v>87</v>
      </c>
      <c r="D1736">
        <v>0.01</v>
      </c>
      <c r="E1736" t="s">
        <v>1275</v>
      </c>
      <c r="F1736" t="s">
        <v>630</v>
      </c>
      <c r="G1736" t="str">
        <f t="shared" si="3380"/>
        <v>DL2022015</v>
      </c>
      <c r="H1736" t="str">
        <f t="shared" si="3381"/>
        <v>06</v>
      </c>
      <c r="I1736" t="str">
        <f t="shared" si="3382"/>
        <v>Stillehavsøsters_06_20220913_DL2022015_SktAnnaeGym</v>
      </c>
      <c r="J1736" t="str">
        <f>VLOOKUP(MID(C1736,4,6),Datasæt_Analysesystemer!$B$2:$E$69,3,FALSE)</f>
        <v>Stillehavsøsters</v>
      </c>
      <c r="K1736" t="str">
        <f t="shared" si="3383"/>
        <v>EP</v>
      </c>
      <c r="L1736" s="7" t="str">
        <f t="shared" si="3395"/>
        <v>No Ct</v>
      </c>
      <c r="M1736" t="str">
        <f t="shared" si="3384"/>
        <v/>
      </c>
      <c r="N1736" t="str">
        <f t="shared" si="3385"/>
        <v/>
      </c>
      <c r="O1736" t="str">
        <f t="shared" si="3386"/>
        <v/>
      </c>
    </row>
    <row r="1737" spans="1:25" x14ac:dyDescent="0.25">
      <c r="A1737" t="s">
        <v>105</v>
      </c>
      <c r="B1737" t="s">
        <v>76</v>
      </c>
      <c r="C1737" t="s">
        <v>87</v>
      </c>
      <c r="D1737">
        <v>0.01</v>
      </c>
      <c r="E1737" t="s">
        <v>1275</v>
      </c>
      <c r="F1737" t="s">
        <v>630</v>
      </c>
      <c r="G1737" t="str">
        <f t="shared" si="3380"/>
        <v>DL2022015</v>
      </c>
      <c r="H1737" t="str">
        <f t="shared" si="3381"/>
        <v>06</v>
      </c>
      <c r="I1737" t="str">
        <f t="shared" si="3382"/>
        <v>Stillehavsøsters_06_20220913_DL2022015_SktAnnaeGym</v>
      </c>
      <c r="J1737" t="str">
        <f>VLOOKUP(MID(C1737,4,6),Datasæt_Analysesystemer!$B$2:$E$69,3,FALSE)</f>
        <v>Stillehavsøsters</v>
      </c>
      <c r="K1737" t="str">
        <f t="shared" si="3383"/>
        <v>EP</v>
      </c>
      <c r="L1737" s="7" t="str">
        <f t="shared" si="3395"/>
        <v>No Ct</v>
      </c>
      <c r="M1737" t="str">
        <f t="shared" si="3384"/>
        <v/>
      </c>
      <c r="N1737" t="str">
        <f t="shared" si="3385"/>
        <v/>
      </c>
      <c r="O1737" t="str">
        <f t="shared" si="3386"/>
        <v/>
      </c>
      <c r="Y1737" t="str">
        <f>O1739</f>
        <v/>
      </c>
    </row>
    <row r="1738" spans="1:25" x14ac:dyDescent="0.25">
      <c r="A1738" t="s">
        <v>37</v>
      </c>
      <c r="B1738" t="s">
        <v>23</v>
      </c>
      <c r="C1738" t="s">
        <v>624</v>
      </c>
      <c r="D1738">
        <v>0.01</v>
      </c>
      <c r="E1738">
        <v>21.65</v>
      </c>
      <c r="F1738" t="s">
        <v>630</v>
      </c>
      <c r="G1738" t="str">
        <f t="shared" si="3380"/>
        <v>DL2022015</v>
      </c>
      <c r="H1738" t="str">
        <f t="shared" si="3381"/>
        <v>07</v>
      </c>
      <c r="I1738" t="str">
        <f t="shared" si="3382"/>
        <v>Marsvin_07_20220913_DL2022015_SktAnnaeGym</v>
      </c>
      <c r="J1738" t="str">
        <f>VLOOKUP(MID(C1738,4,6),Datasæt_Analysesystemer!$B$2:$E$69,3,FALSE)</f>
        <v>Marsvin</v>
      </c>
      <c r="K1738" t="str">
        <f t="shared" si="3383"/>
        <v>PK</v>
      </c>
      <c r="L1738" s="7">
        <f t="shared" si="3395"/>
        <v>21.65</v>
      </c>
      <c r="M1738">
        <f t="shared" si="3384"/>
        <v>21.65</v>
      </c>
      <c r="N1738">
        <f t="shared" si="3385"/>
        <v>40.22</v>
      </c>
      <c r="O1738">
        <f t="shared" si="3386"/>
        <v>81.22</v>
      </c>
      <c r="Q1738">
        <f t="shared" ref="Q1738" si="3500">IF(L1740="No Ct",0,L1740)</f>
        <v>41.63</v>
      </c>
      <c r="R1738">
        <f t="shared" ref="R1738" si="3501">IF(L1741="No Ct",0,L1741)</f>
        <v>39.590000000000003</v>
      </c>
      <c r="S1738" t="str">
        <f t="shared" ref="S1738" si="3502">IF(AND(M1738&gt;0,N1738=0),"Valid","Invalid")</f>
        <v>Invalid</v>
      </c>
      <c r="T1738" t="str">
        <f t="shared" ref="T1738" si="3503">IF(OR(Q1738&gt;1,R1738&gt;1),"Present","Absent")</f>
        <v>Present</v>
      </c>
      <c r="U1738" t="str">
        <f t="shared" ref="U1738" si="3504">IF(OR(AND(Q1738&gt;1,Q1738&lt;41),AND(R1738&gt;1,R1738&lt;41)),"Ct&lt;41","Ct&gt;41")</f>
        <v>Ct&lt;41</v>
      </c>
      <c r="V1738" t="str">
        <f t="shared" ref="V1738" si="3505">J1738</f>
        <v>Marsvin</v>
      </c>
      <c r="W1738" t="str">
        <f t="shared" ref="W1738" si="3506">MID(F1738,10,9)</f>
        <v>DL2022015</v>
      </c>
      <c r="X1738" t="str">
        <f t="shared" ref="X1738" si="3507">W1738&amp;"_"&amp;V1738&amp;"_"&amp;S1738&amp;"_"&amp;T1738&amp;"_"&amp;U1738</f>
        <v>DL2022015_Marsvin_Invalid_Present_Ct&lt;41</v>
      </c>
    </row>
    <row r="1739" spans="1:25" x14ac:dyDescent="0.25">
      <c r="A1739" t="s">
        <v>63</v>
      </c>
      <c r="B1739" t="s">
        <v>51</v>
      </c>
      <c r="C1739" t="s">
        <v>626</v>
      </c>
      <c r="D1739">
        <v>0.01</v>
      </c>
      <c r="E1739">
        <v>40.22</v>
      </c>
      <c r="F1739" t="s">
        <v>630</v>
      </c>
      <c r="G1739" t="str">
        <f t="shared" si="3380"/>
        <v>DL2022015</v>
      </c>
      <c r="H1739" t="str">
        <f t="shared" si="3381"/>
        <v>07</v>
      </c>
      <c r="I1739" t="str">
        <f t="shared" si="3382"/>
        <v>Marsvin_07_20220913_DL2022015_SktAnnaeGym</v>
      </c>
      <c r="J1739" t="str">
        <f>VLOOKUP(MID(C1739,4,6),Datasæt_Analysesystemer!$B$2:$E$69,3,FALSE)</f>
        <v>Marsvin</v>
      </c>
      <c r="K1739" t="str">
        <f t="shared" si="3383"/>
        <v>NK</v>
      </c>
      <c r="L1739" s="7">
        <f t="shared" si="3395"/>
        <v>40.22</v>
      </c>
      <c r="M1739" t="str">
        <f t="shared" si="3384"/>
        <v/>
      </c>
      <c r="N1739" t="str">
        <f t="shared" si="3385"/>
        <v/>
      </c>
      <c r="O1739" t="str">
        <f t="shared" si="3386"/>
        <v/>
      </c>
    </row>
    <row r="1740" spans="1:25" x14ac:dyDescent="0.25">
      <c r="A1740" t="s">
        <v>88</v>
      </c>
      <c r="B1740" t="s">
        <v>76</v>
      </c>
      <c r="C1740" t="s">
        <v>628</v>
      </c>
      <c r="D1740">
        <v>0.01</v>
      </c>
      <c r="E1740">
        <v>41.63</v>
      </c>
      <c r="F1740" t="s">
        <v>630</v>
      </c>
      <c r="G1740" t="str">
        <f t="shared" si="3380"/>
        <v>DL2022015</v>
      </c>
      <c r="H1740" t="str">
        <f t="shared" si="3381"/>
        <v>07</v>
      </c>
      <c r="I1740" t="str">
        <f t="shared" si="3382"/>
        <v>Marsvin_07_20220913_DL2022015_SktAnnaeGym</v>
      </c>
      <c r="J1740" t="str">
        <f>VLOOKUP(MID(C1740,4,6),Datasæt_Analysesystemer!$B$2:$E$69,3,FALSE)</f>
        <v>Marsvin</v>
      </c>
      <c r="K1740" t="str">
        <f t="shared" si="3383"/>
        <v>EP</v>
      </c>
      <c r="L1740" s="7">
        <f t="shared" si="3395"/>
        <v>41.63</v>
      </c>
      <c r="M1740" t="str">
        <f t="shared" si="3384"/>
        <v/>
      </c>
      <c r="N1740" t="str">
        <f t="shared" si="3385"/>
        <v/>
      </c>
      <c r="O1740" t="str">
        <f t="shared" si="3386"/>
        <v/>
      </c>
    </row>
    <row r="1741" spans="1:25" x14ac:dyDescent="0.25">
      <c r="A1741" t="s">
        <v>106</v>
      </c>
      <c r="B1741" t="s">
        <v>76</v>
      </c>
      <c r="C1741" t="s">
        <v>628</v>
      </c>
      <c r="D1741">
        <v>0.01</v>
      </c>
      <c r="E1741">
        <v>39.590000000000003</v>
      </c>
      <c r="F1741" t="s">
        <v>630</v>
      </c>
      <c r="G1741" t="str">
        <f t="shared" si="3380"/>
        <v>DL2022015</v>
      </c>
      <c r="H1741" t="str">
        <f t="shared" si="3381"/>
        <v>07</v>
      </c>
      <c r="I1741" t="str">
        <f t="shared" si="3382"/>
        <v>Marsvin_07_20220913_DL2022015_SktAnnaeGym</v>
      </c>
      <c r="J1741" t="str">
        <f>VLOOKUP(MID(C1741,4,6),Datasæt_Analysesystemer!$B$2:$E$69,3,FALSE)</f>
        <v>Marsvin</v>
      </c>
      <c r="K1741" t="str">
        <f t="shared" si="3383"/>
        <v>EP</v>
      </c>
      <c r="L1741" s="7">
        <f t="shared" si="3395"/>
        <v>39.590000000000003</v>
      </c>
      <c r="M1741" t="str">
        <f t="shared" si="3384"/>
        <v/>
      </c>
      <c r="N1741" t="str">
        <f t="shared" si="3385"/>
        <v/>
      </c>
      <c r="O1741" t="str">
        <f t="shared" si="3386"/>
        <v/>
      </c>
      <c r="Y1741" t="str">
        <f>O1743</f>
        <v/>
      </c>
    </row>
    <row r="1742" spans="1:25" x14ac:dyDescent="0.25">
      <c r="A1742" t="s">
        <v>40</v>
      </c>
      <c r="B1742" t="s">
        <v>23</v>
      </c>
      <c r="C1742" t="s">
        <v>625</v>
      </c>
      <c r="D1742">
        <v>0.01</v>
      </c>
      <c r="E1742">
        <v>21.6</v>
      </c>
      <c r="F1742" t="s">
        <v>630</v>
      </c>
      <c r="G1742" t="str">
        <f t="shared" si="3380"/>
        <v>DL2022015</v>
      </c>
      <c r="H1742" t="str">
        <f t="shared" si="3381"/>
        <v>08</v>
      </c>
      <c r="I1742" t="str">
        <f t="shared" si="3382"/>
        <v>Marsvin_08_20220913_DL2022015_SktAnnaeGym</v>
      </c>
      <c r="J1742" t="str">
        <f>VLOOKUP(MID(C1742,4,6),Datasæt_Analysesystemer!$B$2:$E$69,3,FALSE)</f>
        <v>Marsvin</v>
      </c>
      <c r="K1742" t="str">
        <f t="shared" si="3383"/>
        <v>PK</v>
      </c>
      <c r="L1742" s="7">
        <f t="shared" si="3395"/>
        <v>21.6</v>
      </c>
      <c r="M1742">
        <f t="shared" si="3384"/>
        <v>21.6</v>
      </c>
      <c r="N1742">
        <f t="shared" si="3385"/>
        <v>39.21</v>
      </c>
      <c r="O1742">
        <f t="shared" si="3386"/>
        <v>79.289999999999992</v>
      </c>
      <c r="Q1742">
        <f t="shared" ref="Q1742" si="3508">IF(L1744="No Ct",0,L1744)</f>
        <v>40.67</v>
      </c>
      <c r="R1742">
        <f t="shared" ref="R1742" si="3509">IF(L1745="No Ct",0,L1745)</f>
        <v>38.619999999999997</v>
      </c>
      <c r="S1742" t="str">
        <f t="shared" ref="S1742" si="3510">IF(AND(M1742&gt;0,N1742=0),"Valid","Invalid")</f>
        <v>Invalid</v>
      </c>
      <c r="T1742" t="str">
        <f t="shared" ref="T1742" si="3511">IF(OR(Q1742&gt;1,R1742&gt;1),"Present","Absent")</f>
        <v>Present</v>
      </c>
      <c r="U1742" t="str">
        <f t="shared" ref="U1742" si="3512">IF(OR(AND(Q1742&gt;1,Q1742&lt;41),AND(R1742&gt;1,R1742&lt;41)),"Ct&lt;41","Ct&gt;41")</f>
        <v>Ct&lt;41</v>
      </c>
      <c r="V1742" t="str">
        <f t="shared" ref="V1742" si="3513">J1742</f>
        <v>Marsvin</v>
      </c>
      <c r="W1742" t="str">
        <f t="shared" ref="W1742" si="3514">MID(F1742,10,9)</f>
        <v>DL2022015</v>
      </c>
      <c r="X1742" t="str">
        <f t="shared" ref="X1742" si="3515">W1742&amp;"_"&amp;V1742&amp;"_"&amp;S1742&amp;"_"&amp;T1742&amp;"_"&amp;U1742</f>
        <v>DL2022015_Marsvin_Invalid_Present_Ct&lt;41</v>
      </c>
    </row>
    <row r="1743" spans="1:25" x14ac:dyDescent="0.25">
      <c r="A1743" t="s">
        <v>65</v>
      </c>
      <c r="B1743" t="s">
        <v>51</v>
      </c>
      <c r="C1743" t="s">
        <v>627</v>
      </c>
      <c r="D1743">
        <v>0.01</v>
      </c>
      <c r="E1743">
        <v>39.21</v>
      </c>
      <c r="F1743" t="s">
        <v>630</v>
      </c>
      <c r="G1743" t="str">
        <f t="shared" si="3380"/>
        <v>DL2022015</v>
      </c>
      <c r="H1743" t="str">
        <f t="shared" si="3381"/>
        <v>08</v>
      </c>
      <c r="I1743" t="str">
        <f t="shared" si="3382"/>
        <v>Marsvin_08_20220913_DL2022015_SktAnnaeGym</v>
      </c>
      <c r="J1743" t="str">
        <f>VLOOKUP(MID(C1743,4,6),Datasæt_Analysesystemer!$B$2:$E$69,3,FALSE)</f>
        <v>Marsvin</v>
      </c>
      <c r="K1743" t="str">
        <f t="shared" si="3383"/>
        <v>NK</v>
      </c>
      <c r="L1743" s="7">
        <f t="shared" si="3395"/>
        <v>39.21</v>
      </c>
      <c r="M1743" t="str">
        <f t="shared" si="3384"/>
        <v/>
      </c>
      <c r="N1743" t="str">
        <f t="shared" si="3385"/>
        <v/>
      </c>
      <c r="O1743" t="str">
        <f t="shared" si="3386"/>
        <v/>
      </c>
    </row>
    <row r="1744" spans="1:25" x14ac:dyDescent="0.25">
      <c r="A1744" t="s">
        <v>90</v>
      </c>
      <c r="B1744" t="s">
        <v>76</v>
      </c>
      <c r="C1744" t="s">
        <v>629</v>
      </c>
      <c r="D1744">
        <v>0.01</v>
      </c>
      <c r="E1744">
        <v>40.67</v>
      </c>
      <c r="F1744" t="s">
        <v>630</v>
      </c>
      <c r="G1744" t="str">
        <f t="shared" si="3380"/>
        <v>DL2022015</v>
      </c>
      <c r="H1744" t="str">
        <f t="shared" si="3381"/>
        <v>08</v>
      </c>
      <c r="I1744" t="str">
        <f t="shared" si="3382"/>
        <v>Marsvin_08_20220913_DL2022015_SktAnnaeGym</v>
      </c>
      <c r="J1744" t="str">
        <f>VLOOKUP(MID(C1744,4,6),Datasæt_Analysesystemer!$B$2:$E$69,3,FALSE)</f>
        <v>Marsvin</v>
      </c>
      <c r="K1744" t="str">
        <f t="shared" si="3383"/>
        <v>EP</v>
      </c>
      <c r="L1744" s="7">
        <f t="shared" si="3395"/>
        <v>40.67</v>
      </c>
      <c r="M1744" t="str">
        <f t="shared" si="3384"/>
        <v/>
      </c>
      <c r="N1744" t="str">
        <f t="shared" si="3385"/>
        <v/>
      </c>
      <c r="O1744" t="str">
        <f t="shared" si="3386"/>
        <v/>
      </c>
    </row>
    <row r="1745" spans="1:25" x14ac:dyDescent="0.25">
      <c r="A1745" t="s">
        <v>107</v>
      </c>
      <c r="B1745" t="s">
        <v>76</v>
      </c>
      <c r="C1745" t="s">
        <v>629</v>
      </c>
      <c r="D1745">
        <v>0.01</v>
      </c>
      <c r="E1745">
        <v>38.619999999999997</v>
      </c>
      <c r="F1745" t="s">
        <v>630</v>
      </c>
      <c r="G1745" t="str">
        <f t="shared" si="3380"/>
        <v>DL2022015</v>
      </c>
      <c r="H1745" t="str">
        <f t="shared" si="3381"/>
        <v>08</v>
      </c>
      <c r="I1745" t="str">
        <f t="shared" si="3382"/>
        <v>Marsvin_08_20220913_DL2022015_SktAnnaeGym</v>
      </c>
      <c r="J1745" t="str">
        <f>VLOOKUP(MID(C1745,4,6),Datasæt_Analysesystemer!$B$2:$E$69,3,FALSE)</f>
        <v>Marsvin</v>
      </c>
      <c r="K1745" t="str">
        <f t="shared" si="3383"/>
        <v>EP</v>
      </c>
      <c r="L1745" s="7">
        <f t="shared" si="3395"/>
        <v>38.619999999999997</v>
      </c>
      <c r="M1745" t="str">
        <f t="shared" si="3384"/>
        <v/>
      </c>
      <c r="N1745" t="str">
        <f t="shared" si="3385"/>
        <v/>
      </c>
      <c r="O1745" t="str">
        <f t="shared" si="3386"/>
        <v/>
      </c>
      <c r="Y1745" t="str">
        <f>O1747</f>
        <v/>
      </c>
    </row>
    <row r="1746" spans="1:25" x14ac:dyDescent="0.25">
      <c r="A1746" t="s">
        <v>42</v>
      </c>
      <c r="B1746" t="s">
        <v>23</v>
      </c>
      <c r="C1746" t="s">
        <v>43</v>
      </c>
      <c r="D1746">
        <v>0.01</v>
      </c>
      <c r="E1746">
        <v>24.95</v>
      </c>
      <c r="F1746" t="s">
        <v>630</v>
      </c>
      <c r="G1746" t="str">
        <f t="shared" ref="G1746:G1809" si="3516">MID(F1746,10,9)</f>
        <v>DL2022015</v>
      </c>
      <c r="H1746" t="str">
        <f t="shared" ref="H1746:H1809" si="3517">LEFT(C1746,2)</f>
        <v>09</v>
      </c>
      <c r="I1746" t="str">
        <f t="shared" ref="I1746:I1809" si="3518">J1746&amp;"_"&amp;H1746&amp;"_"&amp;F1746</f>
        <v>Blå svømmekrabbe_09_20220913_DL2022015_SktAnnaeGym</v>
      </c>
      <c r="J1746" t="str">
        <f>VLOOKUP(MID(C1746,4,6),Datasæt_Analysesystemer!$B$2:$E$69,3,FALSE)</f>
        <v>Blå svømmekrabbe</v>
      </c>
      <c r="K1746" t="str">
        <f t="shared" ref="K1746:K1809" si="3519">RIGHT(C1746,2)</f>
        <v>PK</v>
      </c>
      <c r="L1746" s="7">
        <f t="shared" si="3395"/>
        <v>24.95</v>
      </c>
      <c r="M1746">
        <f t="shared" ref="M1746:M1809" si="3520">IF(K1746="PK",SUMIFS(L:L,K:K,"PK",I:I,I1746),"")</f>
        <v>24.95</v>
      </c>
      <c r="N1746">
        <f t="shared" ref="N1746:N1809" si="3521">IF(K1746="PK",SUMIFS(L:L,K:K,"NK",I:I,I1746),"")</f>
        <v>0</v>
      </c>
      <c r="O1746">
        <f t="shared" ref="O1746:O1809" si="3522">IF(K1746="PK",SUMIFS(L:L,K:K,"EP",I:I,I1746),"")</f>
        <v>0</v>
      </c>
      <c r="Q1746">
        <f t="shared" ref="Q1746" si="3523">IF(L1748="No Ct",0,L1748)</f>
        <v>0</v>
      </c>
      <c r="R1746">
        <f t="shared" ref="R1746" si="3524">IF(L1749="No Ct",0,L1749)</f>
        <v>0</v>
      </c>
      <c r="S1746" t="str">
        <f t="shared" ref="S1746" si="3525">IF(AND(M1746&gt;0,N1746=0),"Valid","Invalid")</f>
        <v>Valid</v>
      </c>
      <c r="T1746" t="str">
        <f t="shared" ref="T1746" si="3526">IF(OR(Q1746&gt;1,R1746&gt;1),"Present","Absent")</f>
        <v>Absent</v>
      </c>
      <c r="U1746" t="str">
        <f t="shared" ref="U1746" si="3527">IF(OR(AND(Q1746&gt;1,Q1746&lt;41),AND(R1746&gt;1,R1746&lt;41)),"Ct&lt;41","Ct&gt;41")</f>
        <v>Ct&gt;41</v>
      </c>
      <c r="V1746" t="str">
        <f t="shared" ref="V1746" si="3528">J1746</f>
        <v>Blå svømmekrabbe</v>
      </c>
      <c r="W1746" t="str">
        <f t="shared" ref="W1746" si="3529">MID(F1746,10,9)</f>
        <v>DL2022015</v>
      </c>
      <c r="X1746" t="str">
        <f t="shared" ref="X1746" si="3530">W1746&amp;"_"&amp;V1746&amp;"_"&amp;S1746&amp;"_"&amp;T1746&amp;"_"&amp;U1746</f>
        <v>DL2022015_Blå svømmekrabbe_Valid_Absent_Ct&gt;41</v>
      </c>
    </row>
    <row r="1747" spans="1:25" x14ac:dyDescent="0.25">
      <c r="A1747" t="s">
        <v>67</v>
      </c>
      <c r="B1747" t="s">
        <v>51</v>
      </c>
      <c r="C1747" t="s">
        <v>68</v>
      </c>
      <c r="D1747">
        <v>0.01</v>
      </c>
      <c r="E1747" t="s">
        <v>1275</v>
      </c>
      <c r="F1747" t="s">
        <v>630</v>
      </c>
      <c r="G1747" t="str">
        <f t="shared" si="3516"/>
        <v>DL2022015</v>
      </c>
      <c r="H1747" t="str">
        <f t="shared" si="3517"/>
        <v>09</v>
      </c>
      <c r="I1747" t="str">
        <f t="shared" si="3518"/>
        <v>Blå svømmekrabbe_09_20220913_DL2022015_SktAnnaeGym</v>
      </c>
      <c r="J1747" t="str">
        <f>VLOOKUP(MID(C1747,4,6),Datasæt_Analysesystemer!$B$2:$E$69,3,FALSE)</f>
        <v>Blå svømmekrabbe</v>
      </c>
      <c r="K1747" t="str">
        <f t="shared" si="3519"/>
        <v>NK</v>
      </c>
      <c r="L1747" s="7" t="str">
        <f t="shared" ref="L1747:L1810" si="3531">IF(TRIM(E1747)="No Ct","No Ct",E1747)</f>
        <v>No Ct</v>
      </c>
      <c r="M1747" t="str">
        <f t="shared" si="3520"/>
        <v/>
      </c>
      <c r="N1747" t="str">
        <f t="shared" si="3521"/>
        <v/>
      </c>
      <c r="O1747" t="str">
        <f t="shared" si="3522"/>
        <v/>
      </c>
    </row>
    <row r="1748" spans="1:25" x14ac:dyDescent="0.25">
      <c r="A1748" t="s">
        <v>92</v>
      </c>
      <c r="B1748" t="s">
        <v>76</v>
      </c>
      <c r="C1748" t="s">
        <v>93</v>
      </c>
      <c r="D1748">
        <v>0.01</v>
      </c>
      <c r="E1748" t="s">
        <v>1275</v>
      </c>
      <c r="F1748" t="s">
        <v>630</v>
      </c>
      <c r="G1748" t="str">
        <f t="shared" si="3516"/>
        <v>DL2022015</v>
      </c>
      <c r="H1748" t="str">
        <f t="shared" si="3517"/>
        <v>09</v>
      </c>
      <c r="I1748" t="str">
        <f t="shared" si="3518"/>
        <v>Blå svømmekrabbe_09_20220913_DL2022015_SktAnnaeGym</v>
      </c>
      <c r="J1748" t="str">
        <f>VLOOKUP(MID(C1748,4,6),Datasæt_Analysesystemer!$B$2:$E$69,3,FALSE)</f>
        <v>Blå svømmekrabbe</v>
      </c>
      <c r="K1748" t="str">
        <f t="shared" si="3519"/>
        <v>EP</v>
      </c>
      <c r="L1748" s="7" t="str">
        <f t="shared" si="3531"/>
        <v>No Ct</v>
      </c>
      <c r="M1748" t="str">
        <f t="shared" si="3520"/>
        <v/>
      </c>
      <c r="N1748" t="str">
        <f t="shared" si="3521"/>
        <v/>
      </c>
      <c r="O1748" t="str">
        <f t="shared" si="3522"/>
        <v/>
      </c>
    </row>
    <row r="1749" spans="1:25" x14ac:dyDescent="0.25">
      <c r="A1749" t="s">
        <v>108</v>
      </c>
      <c r="B1749" t="s">
        <v>76</v>
      </c>
      <c r="C1749" t="s">
        <v>93</v>
      </c>
      <c r="D1749">
        <v>0.01</v>
      </c>
      <c r="E1749" t="s">
        <v>1275</v>
      </c>
      <c r="F1749" t="s">
        <v>630</v>
      </c>
      <c r="G1749" t="str">
        <f t="shared" si="3516"/>
        <v>DL2022015</v>
      </c>
      <c r="H1749" t="str">
        <f t="shared" si="3517"/>
        <v>09</v>
      </c>
      <c r="I1749" t="str">
        <f t="shared" si="3518"/>
        <v>Blå svømmekrabbe_09_20220913_DL2022015_SktAnnaeGym</v>
      </c>
      <c r="J1749" t="str">
        <f>VLOOKUP(MID(C1749,4,6),Datasæt_Analysesystemer!$B$2:$E$69,3,FALSE)</f>
        <v>Blå svømmekrabbe</v>
      </c>
      <c r="K1749" t="str">
        <f t="shared" si="3519"/>
        <v>EP</v>
      </c>
      <c r="L1749" s="7" t="str">
        <f t="shared" si="3531"/>
        <v>No Ct</v>
      </c>
      <c r="M1749" t="str">
        <f t="shared" si="3520"/>
        <v/>
      </c>
      <c r="N1749" t="str">
        <f t="shared" si="3521"/>
        <v/>
      </c>
      <c r="O1749" t="str">
        <f t="shared" si="3522"/>
        <v/>
      </c>
      <c r="Y1749" t="str">
        <f>O1751</f>
        <v/>
      </c>
    </row>
    <row r="1750" spans="1:25" x14ac:dyDescent="0.25">
      <c r="A1750" t="s">
        <v>44</v>
      </c>
      <c r="B1750" t="s">
        <v>23</v>
      </c>
      <c r="C1750" t="s">
        <v>45</v>
      </c>
      <c r="D1750">
        <v>0.01</v>
      </c>
      <c r="E1750">
        <v>25.09</v>
      </c>
      <c r="F1750" t="s">
        <v>630</v>
      </c>
      <c r="G1750" t="str">
        <f t="shared" si="3516"/>
        <v>DL2022015</v>
      </c>
      <c r="H1750" t="str">
        <f t="shared" si="3517"/>
        <v>10</v>
      </c>
      <c r="I1750" t="str">
        <f t="shared" si="3518"/>
        <v>Blå svømmekrabbe_10_20220913_DL2022015_SktAnnaeGym</v>
      </c>
      <c r="J1750" t="str">
        <f>VLOOKUP(MID(C1750,4,6),Datasæt_Analysesystemer!$B$2:$E$69,3,FALSE)</f>
        <v>Blå svømmekrabbe</v>
      </c>
      <c r="K1750" t="str">
        <f t="shared" si="3519"/>
        <v>PK</v>
      </c>
      <c r="L1750" s="7">
        <f t="shared" si="3531"/>
        <v>25.09</v>
      </c>
      <c r="M1750">
        <f t="shared" si="3520"/>
        <v>25.09</v>
      </c>
      <c r="N1750">
        <f t="shared" si="3521"/>
        <v>0</v>
      </c>
      <c r="O1750">
        <f t="shared" si="3522"/>
        <v>0</v>
      </c>
      <c r="Q1750">
        <f t="shared" ref="Q1750" si="3532">IF(L1752="No Ct",0,L1752)</f>
        <v>0</v>
      </c>
      <c r="R1750">
        <f t="shared" ref="R1750" si="3533">IF(L1753="No Ct",0,L1753)</f>
        <v>0</v>
      </c>
      <c r="S1750" t="str">
        <f t="shared" ref="S1750" si="3534">IF(AND(M1750&gt;0,N1750=0),"Valid","Invalid")</f>
        <v>Valid</v>
      </c>
      <c r="T1750" t="str">
        <f t="shared" ref="T1750" si="3535">IF(OR(Q1750&gt;1,R1750&gt;1),"Present","Absent")</f>
        <v>Absent</v>
      </c>
      <c r="U1750" t="str">
        <f t="shared" ref="U1750" si="3536">IF(OR(AND(Q1750&gt;1,Q1750&lt;41),AND(R1750&gt;1,R1750&lt;41)),"Ct&lt;41","Ct&gt;41")</f>
        <v>Ct&gt;41</v>
      </c>
      <c r="V1750" t="str">
        <f t="shared" ref="V1750" si="3537">J1750</f>
        <v>Blå svømmekrabbe</v>
      </c>
      <c r="W1750" t="str">
        <f t="shared" ref="W1750" si="3538">MID(F1750,10,9)</f>
        <v>DL2022015</v>
      </c>
      <c r="X1750" t="str">
        <f t="shared" ref="X1750" si="3539">W1750&amp;"_"&amp;V1750&amp;"_"&amp;S1750&amp;"_"&amp;T1750&amp;"_"&amp;U1750</f>
        <v>DL2022015_Blå svømmekrabbe_Valid_Absent_Ct&gt;41</v>
      </c>
    </row>
    <row r="1751" spans="1:25" x14ac:dyDescent="0.25">
      <c r="A1751" t="s">
        <v>69</v>
      </c>
      <c r="B1751" t="s">
        <v>51</v>
      </c>
      <c r="C1751" t="s">
        <v>70</v>
      </c>
      <c r="D1751">
        <v>0.01</v>
      </c>
      <c r="E1751" t="s">
        <v>1275</v>
      </c>
      <c r="F1751" t="s">
        <v>630</v>
      </c>
      <c r="G1751" t="str">
        <f t="shared" si="3516"/>
        <v>DL2022015</v>
      </c>
      <c r="H1751" t="str">
        <f t="shared" si="3517"/>
        <v>10</v>
      </c>
      <c r="I1751" t="str">
        <f t="shared" si="3518"/>
        <v>Blå svømmekrabbe_10_20220913_DL2022015_SktAnnaeGym</v>
      </c>
      <c r="J1751" t="str">
        <f>VLOOKUP(MID(C1751,4,6),Datasæt_Analysesystemer!$B$2:$E$69,3,FALSE)</f>
        <v>Blå svømmekrabbe</v>
      </c>
      <c r="K1751" t="str">
        <f t="shared" si="3519"/>
        <v>NK</v>
      </c>
      <c r="L1751" s="7" t="str">
        <f t="shared" si="3531"/>
        <v>No Ct</v>
      </c>
      <c r="M1751" t="str">
        <f t="shared" si="3520"/>
        <v/>
      </c>
      <c r="N1751" t="str">
        <f t="shared" si="3521"/>
        <v/>
      </c>
      <c r="O1751" t="str">
        <f t="shared" si="3522"/>
        <v/>
      </c>
    </row>
    <row r="1752" spans="1:25" x14ac:dyDescent="0.25">
      <c r="A1752" t="s">
        <v>94</v>
      </c>
      <c r="B1752" t="s">
        <v>76</v>
      </c>
      <c r="C1752" t="s">
        <v>95</v>
      </c>
      <c r="D1752">
        <v>0.01</v>
      </c>
      <c r="E1752" t="s">
        <v>1275</v>
      </c>
      <c r="F1752" t="s">
        <v>630</v>
      </c>
      <c r="G1752" t="str">
        <f t="shared" si="3516"/>
        <v>DL2022015</v>
      </c>
      <c r="H1752" t="str">
        <f t="shared" si="3517"/>
        <v>10</v>
      </c>
      <c r="I1752" t="str">
        <f t="shared" si="3518"/>
        <v>Blå svømmekrabbe_10_20220913_DL2022015_SktAnnaeGym</v>
      </c>
      <c r="J1752" t="str">
        <f>VLOOKUP(MID(C1752,4,6),Datasæt_Analysesystemer!$B$2:$E$69,3,FALSE)</f>
        <v>Blå svømmekrabbe</v>
      </c>
      <c r="K1752" t="str">
        <f t="shared" si="3519"/>
        <v>EP</v>
      </c>
      <c r="L1752" s="7" t="str">
        <f t="shared" si="3531"/>
        <v>No Ct</v>
      </c>
      <c r="M1752" t="str">
        <f t="shared" si="3520"/>
        <v/>
      </c>
      <c r="N1752" t="str">
        <f t="shared" si="3521"/>
        <v/>
      </c>
      <c r="O1752" t="str">
        <f t="shared" si="3522"/>
        <v/>
      </c>
    </row>
    <row r="1753" spans="1:25" x14ac:dyDescent="0.25">
      <c r="A1753" t="s">
        <v>109</v>
      </c>
      <c r="B1753" t="s">
        <v>76</v>
      </c>
      <c r="C1753" t="s">
        <v>95</v>
      </c>
      <c r="D1753">
        <v>0.01</v>
      </c>
      <c r="E1753" t="s">
        <v>1275</v>
      </c>
      <c r="F1753" t="s">
        <v>630</v>
      </c>
      <c r="G1753" t="str">
        <f t="shared" si="3516"/>
        <v>DL2022015</v>
      </c>
      <c r="H1753" t="str">
        <f t="shared" si="3517"/>
        <v>10</v>
      </c>
      <c r="I1753" t="str">
        <f t="shared" si="3518"/>
        <v>Blå svømmekrabbe_10_20220913_DL2022015_SktAnnaeGym</v>
      </c>
      <c r="J1753" t="str">
        <f>VLOOKUP(MID(C1753,4,6),Datasæt_Analysesystemer!$B$2:$E$69,3,FALSE)</f>
        <v>Blå svømmekrabbe</v>
      </c>
      <c r="K1753" t="str">
        <f t="shared" si="3519"/>
        <v>EP</v>
      </c>
      <c r="L1753" s="7" t="str">
        <f t="shared" si="3531"/>
        <v>No Ct</v>
      </c>
      <c r="M1753" t="str">
        <f t="shared" si="3520"/>
        <v/>
      </c>
      <c r="N1753" t="str">
        <f t="shared" si="3521"/>
        <v/>
      </c>
      <c r="O1753" t="str">
        <f t="shared" si="3522"/>
        <v/>
      </c>
      <c r="Y1753" t="str">
        <f>O1755</f>
        <v/>
      </c>
    </row>
    <row r="1754" spans="1:25" x14ac:dyDescent="0.25">
      <c r="A1754" t="s">
        <v>46</v>
      </c>
      <c r="B1754" t="s">
        <v>23</v>
      </c>
      <c r="C1754" t="s">
        <v>47</v>
      </c>
      <c r="D1754">
        <v>0.01</v>
      </c>
      <c r="E1754" t="s">
        <v>1275</v>
      </c>
      <c r="F1754" t="s">
        <v>630</v>
      </c>
      <c r="G1754" t="str">
        <f t="shared" si="3516"/>
        <v>DL2022015</v>
      </c>
      <c r="H1754" t="str">
        <f t="shared" si="3517"/>
        <v>11</v>
      </c>
      <c r="I1754" t="str">
        <f t="shared" si="3518"/>
        <v>Amerikansk ribbegople_11_20220913_DL2022015_SktAnnaeGym</v>
      </c>
      <c r="J1754" t="str">
        <f>VLOOKUP(MID(C1754,4,6),Datasæt_Analysesystemer!$B$2:$E$69,3,FALSE)</f>
        <v>Amerikansk ribbegople</v>
      </c>
      <c r="K1754" t="str">
        <f t="shared" si="3519"/>
        <v>PK</v>
      </c>
      <c r="L1754" s="7" t="str">
        <f t="shared" si="3531"/>
        <v>No Ct</v>
      </c>
      <c r="M1754">
        <f t="shared" si="3520"/>
        <v>0</v>
      </c>
      <c r="N1754">
        <f t="shared" si="3521"/>
        <v>0</v>
      </c>
      <c r="O1754">
        <f t="shared" si="3522"/>
        <v>45.13</v>
      </c>
      <c r="Q1754">
        <f t="shared" ref="Q1754" si="3540">IF(L1756="No Ct",0,L1756)</f>
        <v>0</v>
      </c>
      <c r="R1754">
        <f t="shared" ref="R1754" si="3541">IF(L1757="No Ct",0,L1757)</f>
        <v>45.13</v>
      </c>
      <c r="S1754" t="str">
        <f t="shared" ref="S1754" si="3542">IF(AND(M1754&gt;0,N1754=0),"Valid","Invalid")</f>
        <v>Invalid</v>
      </c>
      <c r="T1754" t="str">
        <f t="shared" ref="T1754" si="3543">IF(OR(Q1754&gt;1,R1754&gt;1),"Present","Absent")</f>
        <v>Present</v>
      </c>
      <c r="U1754" t="str">
        <f t="shared" ref="U1754" si="3544">IF(OR(AND(Q1754&gt;1,Q1754&lt;41),AND(R1754&gt;1,R1754&lt;41)),"Ct&lt;41","Ct&gt;41")</f>
        <v>Ct&gt;41</v>
      </c>
      <c r="V1754" t="str">
        <f t="shared" ref="V1754" si="3545">J1754</f>
        <v>Amerikansk ribbegople</v>
      </c>
      <c r="W1754" t="str">
        <f t="shared" ref="W1754" si="3546">MID(F1754,10,9)</f>
        <v>DL2022015</v>
      </c>
      <c r="X1754" t="str">
        <f t="shared" ref="X1754" si="3547">W1754&amp;"_"&amp;V1754&amp;"_"&amp;S1754&amp;"_"&amp;T1754&amp;"_"&amp;U1754</f>
        <v>DL2022015_Amerikansk ribbegople_Invalid_Present_Ct&gt;41</v>
      </c>
    </row>
    <row r="1755" spans="1:25" x14ac:dyDescent="0.25">
      <c r="A1755" t="s">
        <v>71</v>
      </c>
      <c r="B1755" t="s">
        <v>51</v>
      </c>
      <c r="C1755" t="s">
        <v>72</v>
      </c>
      <c r="D1755">
        <v>0.01</v>
      </c>
      <c r="E1755" t="s">
        <v>1275</v>
      </c>
      <c r="F1755" t="s">
        <v>630</v>
      </c>
      <c r="G1755" t="str">
        <f t="shared" si="3516"/>
        <v>DL2022015</v>
      </c>
      <c r="H1755" t="str">
        <f t="shared" si="3517"/>
        <v>11</v>
      </c>
      <c r="I1755" t="str">
        <f t="shared" si="3518"/>
        <v>Amerikansk ribbegople_11_20220913_DL2022015_SktAnnaeGym</v>
      </c>
      <c r="J1755" t="str">
        <f>VLOOKUP(MID(C1755,4,6),Datasæt_Analysesystemer!$B$2:$E$69,3,FALSE)</f>
        <v>Amerikansk ribbegople</v>
      </c>
      <c r="K1755" t="str">
        <f t="shared" si="3519"/>
        <v>NK</v>
      </c>
      <c r="L1755" s="7" t="str">
        <f t="shared" si="3531"/>
        <v>No Ct</v>
      </c>
      <c r="M1755" t="str">
        <f t="shared" si="3520"/>
        <v/>
      </c>
      <c r="N1755" t="str">
        <f t="shared" si="3521"/>
        <v/>
      </c>
      <c r="O1755" t="str">
        <f t="shared" si="3522"/>
        <v/>
      </c>
    </row>
    <row r="1756" spans="1:25" x14ac:dyDescent="0.25">
      <c r="A1756" t="s">
        <v>96</v>
      </c>
      <c r="B1756" t="s">
        <v>76</v>
      </c>
      <c r="C1756" t="s">
        <v>97</v>
      </c>
      <c r="D1756">
        <v>0.01</v>
      </c>
      <c r="E1756" t="s">
        <v>1275</v>
      </c>
      <c r="F1756" t="s">
        <v>630</v>
      </c>
      <c r="G1756" t="str">
        <f t="shared" si="3516"/>
        <v>DL2022015</v>
      </c>
      <c r="H1756" t="str">
        <f t="shared" si="3517"/>
        <v>11</v>
      </c>
      <c r="I1756" t="str">
        <f t="shared" si="3518"/>
        <v>Amerikansk ribbegople_11_20220913_DL2022015_SktAnnaeGym</v>
      </c>
      <c r="J1756" t="str">
        <f>VLOOKUP(MID(C1756,4,6),Datasæt_Analysesystemer!$B$2:$E$69,3,FALSE)</f>
        <v>Amerikansk ribbegople</v>
      </c>
      <c r="K1756" t="str">
        <f t="shared" si="3519"/>
        <v>EP</v>
      </c>
      <c r="L1756" s="7" t="str">
        <f t="shared" si="3531"/>
        <v>No Ct</v>
      </c>
      <c r="M1756" t="str">
        <f t="shared" si="3520"/>
        <v/>
      </c>
      <c r="N1756" t="str">
        <f t="shared" si="3521"/>
        <v/>
      </c>
      <c r="O1756" t="str">
        <f t="shared" si="3522"/>
        <v/>
      </c>
    </row>
    <row r="1757" spans="1:25" x14ac:dyDescent="0.25">
      <c r="A1757" t="s">
        <v>110</v>
      </c>
      <c r="B1757" t="s">
        <v>76</v>
      </c>
      <c r="C1757" t="s">
        <v>97</v>
      </c>
      <c r="D1757">
        <v>0.01</v>
      </c>
      <c r="E1757">
        <v>45.13</v>
      </c>
      <c r="F1757" t="s">
        <v>630</v>
      </c>
      <c r="G1757" t="str">
        <f t="shared" si="3516"/>
        <v>DL2022015</v>
      </c>
      <c r="H1757" t="str">
        <f t="shared" si="3517"/>
        <v>11</v>
      </c>
      <c r="I1757" t="str">
        <f t="shared" si="3518"/>
        <v>Amerikansk ribbegople_11_20220913_DL2022015_SktAnnaeGym</v>
      </c>
      <c r="J1757" t="str">
        <f>VLOOKUP(MID(C1757,4,6),Datasæt_Analysesystemer!$B$2:$E$69,3,FALSE)</f>
        <v>Amerikansk ribbegople</v>
      </c>
      <c r="K1757" t="str">
        <f t="shared" si="3519"/>
        <v>EP</v>
      </c>
      <c r="L1757" s="7">
        <f t="shared" si="3531"/>
        <v>45.13</v>
      </c>
      <c r="M1757" t="str">
        <f t="shared" si="3520"/>
        <v/>
      </c>
      <c r="N1757" t="str">
        <f t="shared" si="3521"/>
        <v/>
      </c>
      <c r="O1757" t="str">
        <f t="shared" si="3522"/>
        <v/>
      </c>
      <c r="Y1757" t="str">
        <f>O1759</f>
        <v/>
      </c>
    </row>
    <row r="1758" spans="1:25" x14ac:dyDescent="0.25">
      <c r="A1758" t="s">
        <v>48</v>
      </c>
      <c r="B1758" t="s">
        <v>23</v>
      </c>
      <c r="C1758" t="s">
        <v>49</v>
      </c>
      <c r="D1758">
        <v>0.01</v>
      </c>
      <c r="E1758">
        <v>35.130000000000003</v>
      </c>
      <c r="F1758" t="s">
        <v>630</v>
      </c>
      <c r="G1758" t="str">
        <f t="shared" si="3516"/>
        <v>DL2022015</v>
      </c>
      <c r="H1758" t="str">
        <f t="shared" si="3517"/>
        <v>12</v>
      </c>
      <c r="I1758" t="str">
        <f t="shared" si="3518"/>
        <v>Amerikansk ribbegople_12_20220913_DL2022015_SktAnnaeGym</v>
      </c>
      <c r="J1758" t="str">
        <f>VLOOKUP(MID(C1758,4,6),Datasæt_Analysesystemer!$B$2:$E$69,3,FALSE)</f>
        <v>Amerikansk ribbegople</v>
      </c>
      <c r="K1758" t="str">
        <f t="shared" si="3519"/>
        <v>PK</v>
      </c>
      <c r="L1758" s="7">
        <f t="shared" si="3531"/>
        <v>35.130000000000003</v>
      </c>
      <c r="M1758">
        <f t="shared" si="3520"/>
        <v>35.130000000000003</v>
      </c>
      <c r="N1758">
        <f t="shared" si="3521"/>
        <v>0</v>
      </c>
      <c r="O1758">
        <f t="shared" si="3522"/>
        <v>81.56</v>
      </c>
      <c r="Q1758">
        <f t="shared" ref="Q1758" si="3548">IF(L1760="No Ct",0,L1760)</f>
        <v>41.26</v>
      </c>
      <c r="R1758">
        <f t="shared" ref="R1758" si="3549">IF(L1761="No Ct",0,L1761)</f>
        <v>40.299999999999997</v>
      </c>
      <c r="S1758" t="str">
        <f t="shared" ref="S1758" si="3550">IF(AND(M1758&gt;0,N1758=0),"Valid","Invalid")</f>
        <v>Valid</v>
      </c>
      <c r="T1758" t="str">
        <f t="shared" ref="T1758" si="3551">IF(OR(Q1758&gt;1,R1758&gt;1),"Present","Absent")</f>
        <v>Present</v>
      </c>
      <c r="U1758" t="str">
        <f t="shared" ref="U1758" si="3552">IF(OR(AND(Q1758&gt;1,Q1758&lt;41),AND(R1758&gt;1,R1758&lt;41)),"Ct&lt;41","Ct&gt;41")</f>
        <v>Ct&lt;41</v>
      </c>
      <c r="V1758" t="str">
        <f t="shared" ref="V1758" si="3553">J1758</f>
        <v>Amerikansk ribbegople</v>
      </c>
      <c r="W1758" t="str">
        <f t="shared" ref="W1758" si="3554">MID(F1758,10,9)</f>
        <v>DL2022015</v>
      </c>
      <c r="X1758" t="str">
        <f t="shared" ref="X1758" si="3555">W1758&amp;"_"&amp;V1758&amp;"_"&amp;S1758&amp;"_"&amp;T1758&amp;"_"&amp;U1758</f>
        <v>DL2022015_Amerikansk ribbegople_Valid_Present_Ct&lt;41</v>
      </c>
    </row>
    <row r="1759" spans="1:25" x14ac:dyDescent="0.25">
      <c r="A1759" t="s">
        <v>73</v>
      </c>
      <c r="B1759" t="s">
        <v>51</v>
      </c>
      <c r="C1759" t="s">
        <v>74</v>
      </c>
      <c r="D1759">
        <v>0.01</v>
      </c>
      <c r="E1759" t="s">
        <v>1275</v>
      </c>
      <c r="F1759" t="s">
        <v>630</v>
      </c>
      <c r="G1759" t="str">
        <f t="shared" si="3516"/>
        <v>DL2022015</v>
      </c>
      <c r="H1759" t="str">
        <f t="shared" si="3517"/>
        <v>12</v>
      </c>
      <c r="I1759" t="str">
        <f t="shared" si="3518"/>
        <v>Amerikansk ribbegople_12_20220913_DL2022015_SktAnnaeGym</v>
      </c>
      <c r="J1759" t="str">
        <f>VLOOKUP(MID(C1759,4,6),Datasæt_Analysesystemer!$B$2:$E$69,3,FALSE)</f>
        <v>Amerikansk ribbegople</v>
      </c>
      <c r="K1759" t="str">
        <f t="shared" si="3519"/>
        <v>NK</v>
      </c>
      <c r="L1759" s="7" t="str">
        <f t="shared" si="3531"/>
        <v>No Ct</v>
      </c>
      <c r="M1759" t="str">
        <f t="shared" si="3520"/>
        <v/>
      </c>
      <c r="N1759" t="str">
        <f t="shared" si="3521"/>
        <v/>
      </c>
      <c r="O1759" t="str">
        <f t="shared" si="3522"/>
        <v/>
      </c>
    </row>
    <row r="1760" spans="1:25" x14ac:dyDescent="0.25">
      <c r="A1760" t="s">
        <v>98</v>
      </c>
      <c r="B1760" t="s">
        <v>76</v>
      </c>
      <c r="C1760" t="s">
        <v>99</v>
      </c>
      <c r="D1760">
        <v>0.01</v>
      </c>
      <c r="E1760">
        <v>41.26</v>
      </c>
      <c r="F1760" t="s">
        <v>630</v>
      </c>
      <c r="G1760" t="str">
        <f t="shared" si="3516"/>
        <v>DL2022015</v>
      </c>
      <c r="H1760" t="str">
        <f t="shared" si="3517"/>
        <v>12</v>
      </c>
      <c r="I1760" t="str">
        <f t="shared" si="3518"/>
        <v>Amerikansk ribbegople_12_20220913_DL2022015_SktAnnaeGym</v>
      </c>
      <c r="J1760" t="str">
        <f>VLOOKUP(MID(C1760,4,6),Datasæt_Analysesystemer!$B$2:$E$69,3,FALSE)</f>
        <v>Amerikansk ribbegople</v>
      </c>
      <c r="K1760" t="str">
        <f t="shared" si="3519"/>
        <v>EP</v>
      </c>
      <c r="L1760" s="7">
        <f t="shared" si="3531"/>
        <v>41.26</v>
      </c>
      <c r="M1760" t="str">
        <f t="shared" si="3520"/>
        <v/>
      </c>
      <c r="N1760" t="str">
        <f t="shared" si="3521"/>
        <v/>
      </c>
      <c r="O1760" t="str">
        <f t="shared" si="3522"/>
        <v/>
      </c>
    </row>
    <row r="1761" spans="1:25" x14ac:dyDescent="0.25">
      <c r="A1761" t="s">
        <v>111</v>
      </c>
      <c r="B1761" t="s">
        <v>76</v>
      </c>
      <c r="C1761" t="s">
        <v>99</v>
      </c>
      <c r="D1761">
        <v>0.01</v>
      </c>
      <c r="E1761">
        <v>40.299999999999997</v>
      </c>
      <c r="F1761" t="s">
        <v>630</v>
      </c>
      <c r="G1761" t="str">
        <f t="shared" si="3516"/>
        <v>DL2022015</v>
      </c>
      <c r="H1761" t="str">
        <f t="shared" si="3517"/>
        <v>12</v>
      </c>
      <c r="I1761" t="str">
        <f t="shared" si="3518"/>
        <v>Amerikansk ribbegople_12_20220913_DL2022015_SktAnnaeGym</v>
      </c>
      <c r="J1761" t="str">
        <f>VLOOKUP(MID(C1761,4,6),Datasæt_Analysesystemer!$B$2:$E$69,3,FALSE)</f>
        <v>Amerikansk ribbegople</v>
      </c>
      <c r="K1761" t="str">
        <f t="shared" si="3519"/>
        <v>EP</v>
      </c>
      <c r="L1761" s="7">
        <f t="shared" si="3531"/>
        <v>40.299999999999997</v>
      </c>
      <c r="M1761" t="str">
        <f t="shared" si="3520"/>
        <v/>
      </c>
      <c r="N1761" t="str">
        <f t="shared" si="3521"/>
        <v/>
      </c>
      <c r="O1761" t="str">
        <f t="shared" si="3522"/>
        <v/>
      </c>
      <c r="Y1761" t="str">
        <f>O1763</f>
        <v/>
      </c>
    </row>
    <row r="1762" spans="1:25" x14ac:dyDescent="0.25">
      <c r="A1762" t="s">
        <v>172</v>
      </c>
      <c r="B1762" t="s">
        <v>23</v>
      </c>
      <c r="C1762" t="s">
        <v>173</v>
      </c>
      <c r="D1762">
        <v>0.01</v>
      </c>
      <c r="E1762">
        <v>26.89</v>
      </c>
      <c r="F1762" t="s">
        <v>630</v>
      </c>
      <c r="G1762" t="str">
        <f t="shared" si="3516"/>
        <v>DL2022015</v>
      </c>
      <c r="H1762" t="str">
        <f t="shared" si="3517"/>
        <v>13</v>
      </c>
      <c r="I1762" t="str">
        <f t="shared" si="3518"/>
        <v>Penselklippekrabbe_13_20220913_DL2022015_SktAnnaeGym</v>
      </c>
      <c r="J1762" t="str">
        <f>VLOOKUP(MID(C1762,4,6),Datasæt_Analysesystemer!$B$2:$E$69,3,FALSE)</f>
        <v>Penselklippekrabbe</v>
      </c>
      <c r="K1762" t="str">
        <f t="shared" si="3519"/>
        <v>PK</v>
      </c>
      <c r="L1762" s="7">
        <f t="shared" si="3531"/>
        <v>26.89</v>
      </c>
      <c r="M1762">
        <f t="shared" si="3520"/>
        <v>26.89</v>
      </c>
      <c r="N1762">
        <f t="shared" si="3521"/>
        <v>0</v>
      </c>
      <c r="O1762">
        <f t="shared" si="3522"/>
        <v>0</v>
      </c>
      <c r="Q1762">
        <f t="shared" ref="Q1762" si="3556">IF(L1764="No Ct",0,L1764)</f>
        <v>0</v>
      </c>
      <c r="R1762">
        <f t="shared" ref="R1762" si="3557">IF(L1765="No Ct",0,L1765)</f>
        <v>0</v>
      </c>
      <c r="S1762" t="str">
        <f t="shared" ref="S1762" si="3558">IF(AND(M1762&gt;0,N1762=0),"Valid","Invalid")</f>
        <v>Valid</v>
      </c>
      <c r="T1762" t="str">
        <f t="shared" ref="T1762" si="3559">IF(OR(Q1762&gt;1,R1762&gt;1),"Present","Absent")</f>
        <v>Absent</v>
      </c>
      <c r="U1762" t="str">
        <f t="shared" ref="U1762" si="3560">IF(OR(AND(Q1762&gt;1,Q1762&lt;41),AND(R1762&gt;1,R1762&lt;41)),"Ct&lt;41","Ct&gt;41")</f>
        <v>Ct&gt;41</v>
      </c>
      <c r="V1762" t="str">
        <f t="shared" ref="V1762" si="3561">J1762</f>
        <v>Penselklippekrabbe</v>
      </c>
      <c r="W1762" t="str">
        <f t="shared" ref="W1762" si="3562">MID(F1762,10,9)</f>
        <v>DL2022015</v>
      </c>
      <c r="X1762" t="str">
        <f t="shared" ref="X1762" si="3563">W1762&amp;"_"&amp;V1762&amp;"_"&amp;S1762&amp;"_"&amp;T1762&amp;"_"&amp;U1762</f>
        <v>DL2022015_Penselklippekrabbe_Valid_Absent_Ct&gt;41</v>
      </c>
    </row>
    <row r="1763" spans="1:25" x14ac:dyDescent="0.25">
      <c r="A1763" t="s">
        <v>148</v>
      </c>
      <c r="B1763" t="s">
        <v>51</v>
      </c>
      <c r="C1763" t="s">
        <v>149</v>
      </c>
      <c r="D1763">
        <v>0.01</v>
      </c>
      <c r="E1763" t="s">
        <v>1275</v>
      </c>
      <c r="F1763" t="s">
        <v>630</v>
      </c>
      <c r="G1763" t="str">
        <f t="shared" si="3516"/>
        <v>DL2022015</v>
      </c>
      <c r="H1763" t="str">
        <f t="shared" si="3517"/>
        <v>13</v>
      </c>
      <c r="I1763" t="str">
        <f t="shared" si="3518"/>
        <v>Penselklippekrabbe_13_20220913_DL2022015_SktAnnaeGym</v>
      </c>
      <c r="J1763" t="str">
        <f>VLOOKUP(MID(C1763,4,6),Datasæt_Analysesystemer!$B$2:$E$69,3,FALSE)</f>
        <v>Penselklippekrabbe</v>
      </c>
      <c r="K1763" t="str">
        <f t="shared" si="3519"/>
        <v>NK</v>
      </c>
      <c r="L1763" s="7" t="str">
        <f t="shared" si="3531"/>
        <v>No Ct</v>
      </c>
      <c r="M1763" t="str">
        <f t="shared" si="3520"/>
        <v/>
      </c>
      <c r="N1763" t="str">
        <f t="shared" si="3521"/>
        <v/>
      </c>
      <c r="O1763" t="str">
        <f t="shared" si="3522"/>
        <v/>
      </c>
    </row>
    <row r="1764" spans="1:25" x14ac:dyDescent="0.25">
      <c r="A1764" t="s">
        <v>112</v>
      </c>
      <c r="B1764" t="s">
        <v>76</v>
      </c>
      <c r="C1764" t="s">
        <v>113</v>
      </c>
      <c r="D1764">
        <v>0.01</v>
      </c>
      <c r="E1764" t="s">
        <v>1275</v>
      </c>
      <c r="F1764" t="s">
        <v>630</v>
      </c>
      <c r="G1764" t="str">
        <f t="shared" si="3516"/>
        <v>DL2022015</v>
      </c>
      <c r="H1764" t="str">
        <f t="shared" si="3517"/>
        <v>13</v>
      </c>
      <c r="I1764" t="str">
        <f t="shared" si="3518"/>
        <v>Penselklippekrabbe_13_20220913_DL2022015_SktAnnaeGym</v>
      </c>
      <c r="J1764" t="str">
        <f>VLOOKUP(MID(C1764,4,6),Datasæt_Analysesystemer!$B$2:$E$69,3,FALSE)</f>
        <v>Penselklippekrabbe</v>
      </c>
      <c r="K1764" t="str">
        <f t="shared" si="3519"/>
        <v>EP</v>
      </c>
      <c r="L1764" s="7" t="str">
        <f t="shared" si="3531"/>
        <v>No Ct</v>
      </c>
      <c r="M1764" t="str">
        <f t="shared" si="3520"/>
        <v/>
      </c>
      <c r="N1764" t="str">
        <f t="shared" si="3521"/>
        <v/>
      </c>
      <c r="O1764" t="str">
        <f t="shared" si="3522"/>
        <v/>
      </c>
    </row>
    <row r="1765" spans="1:25" x14ac:dyDescent="0.25">
      <c r="A1765" t="s">
        <v>136</v>
      </c>
      <c r="B1765" t="s">
        <v>76</v>
      </c>
      <c r="C1765" t="s">
        <v>113</v>
      </c>
      <c r="D1765">
        <v>0.01</v>
      </c>
      <c r="E1765" t="s">
        <v>1275</v>
      </c>
      <c r="F1765" t="s">
        <v>630</v>
      </c>
      <c r="G1765" t="str">
        <f t="shared" si="3516"/>
        <v>DL2022015</v>
      </c>
      <c r="H1765" t="str">
        <f t="shared" si="3517"/>
        <v>13</v>
      </c>
      <c r="I1765" t="str">
        <f t="shared" si="3518"/>
        <v>Penselklippekrabbe_13_20220913_DL2022015_SktAnnaeGym</v>
      </c>
      <c r="J1765" t="str">
        <f>VLOOKUP(MID(C1765,4,6),Datasæt_Analysesystemer!$B$2:$E$69,3,FALSE)</f>
        <v>Penselklippekrabbe</v>
      </c>
      <c r="K1765" t="str">
        <f t="shared" si="3519"/>
        <v>EP</v>
      </c>
      <c r="L1765" s="7" t="str">
        <f t="shared" si="3531"/>
        <v>No Ct</v>
      </c>
      <c r="M1765" t="str">
        <f t="shared" si="3520"/>
        <v/>
      </c>
      <c r="N1765" t="str">
        <f t="shared" si="3521"/>
        <v/>
      </c>
      <c r="O1765" t="str">
        <f t="shared" si="3522"/>
        <v/>
      </c>
      <c r="Y1765" t="str">
        <f>O1767</f>
        <v/>
      </c>
    </row>
    <row r="1766" spans="1:25" x14ac:dyDescent="0.25">
      <c r="A1766" t="s">
        <v>174</v>
      </c>
      <c r="B1766" t="s">
        <v>23</v>
      </c>
      <c r="C1766" t="s">
        <v>175</v>
      </c>
      <c r="D1766">
        <v>0.01</v>
      </c>
      <c r="E1766">
        <v>26.49</v>
      </c>
      <c r="F1766" t="s">
        <v>630</v>
      </c>
      <c r="G1766" t="str">
        <f t="shared" si="3516"/>
        <v>DL2022015</v>
      </c>
      <c r="H1766" t="str">
        <f t="shared" si="3517"/>
        <v>14</v>
      </c>
      <c r="I1766" t="str">
        <f t="shared" si="3518"/>
        <v>Penselklippekrabbe_14_20220913_DL2022015_SktAnnaeGym</v>
      </c>
      <c r="J1766" t="str">
        <f>VLOOKUP(MID(C1766,4,6),Datasæt_Analysesystemer!$B$2:$E$69,3,FALSE)</f>
        <v>Penselklippekrabbe</v>
      </c>
      <c r="K1766" t="str">
        <f t="shared" si="3519"/>
        <v>PK</v>
      </c>
      <c r="L1766" s="7">
        <f t="shared" si="3531"/>
        <v>26.49</v>
      </c>
      <c r="M1766">
        <f t="shared" si="3520"/>
        <v>26.49</v>
      </c>
      <c r="N1766">
        <f t="shared" si="3521"/>
        <v>0</v>
      </c>
      <c r="O1766">
        <f t="shared" si="3522"/>
        <v>0</v>
      </c>
      <c r="Q1766">
        <f t="shared" ref="Q1766" si="3564">IF(L1768="No Ct",0,L1768)</f>
        <v>0</v>
      </c>
      <c r="R1766">
        <f t="shared" ref="R1766" si="3565">IF(L1769="No Ct",0,L1769)</f>
        <v>0</v>
      </c>
      <c r="S1766" t="str">
        <f t="shared" ref="S1766" si="3566">IF(AND(M1766&gt;0,N1766=0),"Valid","Invalid")</f>
        <v>Valid</v>
      </c>
      <c r="T1766" t="str">
        <f t="shared" ref="T1766" si="3567">IF(OR(Q1766&gt;1,R1766&gt;1),"Present","Absent")</f>
        <v>Absent</v>
      </c>
      <c r="U1766" t="str">
        <f t="shared" ref="U1766" si="3568">IF(OR(AND(Q1766&gt;1,Q1766&lt;41),AND(R1766&gt;1,R1766&lt;41)),"Ct&lt;41","Ct&gt;41")</f>
        <v>Ct&gt;41</v>
      </c>
      <c r="V1766" t="str">
        <f t="shared" ref="V1766" si="3569">J1766</f>
        <v>Penselklippekrabbe</v>
      </c>
      <c r="W1766" t="str">
        <f t="shared" ref="W1766" si="3570">MID(F1766,10,9)</f>
        <v>DL2022015</v>
      </c>
      <c r="X1766" t="str">
        <f t="shared" ref="X1766" si="3571">W1766&amp;"_"&amp;V1766&amp;"_"&amp;S1766&amp;"_"&amp;T1766&amp;"_"&amp;U1766</f>
        <v>DL2022015_Penselklippekrabbe_Valid_Absent_Ct&gt;41</v>
      </c>
    </row>
    <row r="1767" spans="1:25" x14ac:dyDescent="0.25">
      <c r="A1767" t="s">
        <v>150</v>
      </c>
      <c r="B1767" t="s">
        <v>51</v>
      </c>
      <c r="C1767" t="s">
        <v>151</v>
      </c>
      <c r="D1767">
        <v>0.01</v>
      </c>
      <c r="E1767" t="s">
        <v>1275</v>
      </c>
      <c r="F1767" t="s">
        <v>630</v>
      </c>
      <c r="G1767" t="str">
        <f t="shared" si="3516"/>
        <v>DL2022015</v>
      </c>
      <c r="H1767" t="str">
        <f t="shared" si="3517"/>
        <v>14</v>
      </c>
      <c r="I1767" t="str">
        <f t="shared" si="3518"/>
        <v>Penselklippekrabbe_14_20220913_DL2022015_SktAnnaeGym</v>
      </c>
      <c r="J1767" t="str">
        <f>VLOOKUP(MID(C1767,4,6),Datasæt_Analysesystemer!$B$2:$E$69,3,FALSE)</f>
        <v>Penselklippekrabbe</v>
      </c>
      <c r="K1767" t="str">
        <f t="shared" si="3519"/>
        <v>NK</v>
      </c>
      <c r="L1767" s="7" t="str">
        <f t="shared" si="3531"/>
        <v>No Ct</v>
      </c>
      <c r="M1767" t="str">
        <f t="shared" si="3520"/>
        <v/>
      </c>
      <c r="N1767" t="str">
        <f t="shared" si="3521"/>
        <v/>
      </c>
      <c r="O1767" t="str">
        <f t="shared" si="3522"/>
        <v/>
      </c>
    </row>
    <row r="1768" spans="1:25" x14ac:dyDescent="0.25">
      <c r="A1768" t="s">
        <v>114</v>
      </c>
      <c r="B1768" t="s">
        <v>76</v>
      </c>
      <c r="C1768" t="s">
        <v>115</v>
      </c>
      <c r="D1768">
        <v>0.01</v>
      </c>
      <c r="E1768" t="s">
        <v>1275</v>
      </c>
      <c r="F1768" t="s">
        <v>630</v>
      </c>
      <c r="G1768" t="str">
        <f t="shared" si="3516"/>
        <v>DL2022015</v>
      </c>
      <c r="H1768" t="str">
        <f t="shared" si="3517"/>
        <v>14</v>
      </c>
      <c r="I1768" t="str">
        <f t="shared" si="3518"/>
        <v>Penselklippekrabbe_14_20220913_DL2022015_SktAnnaeGym</v>
      </c>
      <c r="J1768" t="str">
        <f>VLOOKUP(MID(C1768,4,6),Datasæt_Analysesystemer!$B$2:$E$69,3,FALSE)</f>
        <v>Penselklippekrabbe</v>
      </c>
      <c r="K1768" t="str">
        <f t="shared" si="3519"/>
        <v>EP</v>
      </c>
      <c r="L1768" s="7" t="str">
        <f t="shared" si="3531"/>
        <v>No Ct</v>
      </c>
      <c r="M1768" t="str">
        <f t="shared" si="3520"/>
        <v/>
      </c>
      <c r="N1768" t="str">
        <f t="shared" si="3521"/>
        <v/>
      </c>
      <c r="O1768" t="str">
        <f t="shared" si="3522"/>
        <v/>
      </c>
    </row>
    <row r="1769" spans="1:25" x14ac:dyDescent="0.25">
      <c r="A1769" t="s">
        <v>137</v>
      </c>
      <c r="B1769" t="s">
        <v>76</v>
      </c>
      <c r="C1769" t="s">
        <v>115</v>
      </c>
      <c r="D1769">
        <v>0.01</v>
      </c>
      <c r="E1769" t="s">
        <v>1275</v>
      </c>
      <c r="F1769" t="s">
        <v>630</v>
      </c>
      <c r="G1769" t="str">
        <f t="shared" si="3516"/>
        <v>DL2022015</v>
      </c>
      <c r="H1769" t="str">
        <f t="shared" si="3517"/>
        <v>14</v>
      </c>
      <c r="I1769" t="str">
        <f t="shared" si="3518"/>
        <v>Penselklippekrabbe_14_20220913_DL2022015_SktAnnaeGym</v>
      </c>
      <c r="J1769" t="str">
        <f>VLOOKUP(MID(C1769,4,6),Datasæt_Analysesystemer!$B$2:$E$69,3,FALSE)</f>
        <v>Penselklippekrabbe</v>
      </c>
      <c r="K1769" t="str">
        <f t="shared" si="3519"/>
        <v>EP</v>
      </c>
      <c r="L1769" s="7" t="str">
        <f t="shared" si="3531"/>
        <v>No Ct</v>
      </c>
      <c r="M1769" t="str">
        <f t="shared" si="3520"/>
        <v/>
      </c>
      <c r="N1769" t="str">
        <f t="shared" si="3521"/>
        <v/>
      </c>
      <c r="O1769" t="str">
        <f t="shared" si="3522"/>
        <v/>
      </c>
      <c r="Y1769" t="str">
        <f>O1771</f>
        <v/>
      </c>
    </row>
    <row r="1770" spans="1:25" x14ac:dyDescent="0.25">
      <c r="A1770" t="s">
        <v>176</v>
      </c>
      <c r="B1770" t="s">
        <v>23</v>
      </c>
      <c r="C1770" t="s">
        <v>177</v>
      </c>
      <c r="D1770">
        <v>0.01</v>
      </c>
      <c r="E1770">
        <v>25.12</v>
      </c>
      <c r="F1770" t="s">
        <v>630</v>
      </c>
      <c r="G1770" t="str">
        <f t="shared" si="3516"/>
        <v>DL2022015</v>
      </c>
      <c r="H1770" t="str">
        <f t="shared" si="3517"/>
        <v>15</v>
      </c>
      <c r="I1770" t="str">
        <f t="shared" si="3518"/>
        <v>Furealge, ostenfeldii_15_20220913_DL2022015_SktAnnaeGym</v>
      </c>
      <c r="J1770" t="str">
        <f>VLOOKUP(MID(C1770,4,6),Datasæt_Analysesystemer!$B$2:$E$69,3,FALSE)</f>
        <v>Furealge, ostenfeldii</v>
      </c>
      <c r="K1770" t="str">
        <f t="shared" si="3519"/>
        <v>PK</v>
      </c>
      <c r="L1770" s="7">
        <f t="shared" si="3531"/>
        <v>25.12</v>
      </c>
      <c r="M1770">
        <f t="shared" si="3520"/>
        <v>25.12</v>
      </c>
      <c r="N1770">
        <f t="shared" si="3521"/>
        <v>0</v>
      </c>
      <c r="O1770">
        <f t="shared" si="3522"/>
        <v>38.840000000000003</v>
      </c>
      <c r="Q1770">
        <f t="shared" ref="Q1770" si="3572">IF(L1772="No Ct",0,L1772)</f>
        <v>38.840000000000003</v>
      </c>
      <c r="R1770">
        <f t="shared" ref="R1770" si="3573">IF(L1773="No Ct",0,L1773)</f>
        <v>0</v>
      </c>
      <c r="S1770" t="str">
        <f t="shared" ref="S1770" si="3574">IF(AND(M1770&gt;0,N1770=0),"Valid","Invalid")</f>
        <v>Valid</v>
      </c>
      <c r="T1770" t="str">
        <f t="shared" ref="T1770" si="3575">IF(OR(Q1770&gt;1,R1770&gt;1),"Present","Absent")</f>
        <v>Present</v>
      </c>
      <c r="U1770" t="str">
        <f t="shared" ref="U1770" si="3576">IF(OR(AND(Q1770&gt;1,Q1770&lt;41),AND(R1770&gt;1,R1770&lt;41)),"Ct&lt;41","Ct&gt;41")</f>
        <v>Ct&lt;41</v>
      </c>
      <c r="V1770" t="str">
        <f t="shared" ref="V1770" si="3577">J1770</f>
        <v>Furealge, ostenfeldii</v>
      </c>
      <c r="W1770" t="str">
        <f t="shared" ref="W1770" si="3578">MID(F1770,10,9)</f>
        <v>DL2022015</v>
      </c>
      <c r="X1770" t="str">
        <f t="shared" ref="X1770" si="3579">W1770&amp;"_"&amp;V1770&amp;"_"&amp;S1770&amp;"_"&amp;T1770&amp;"_"&amp;U1770</f>
        <v>DL2022015_Furealge, ostenfeldii_Valid_Present_Ct&lt;41</v>
      </c>
    </row>
    <row r="1771" spans="1:25" x14ac:dyDescent="0.25">
      <c r="A1771" t="s">
        <v>152</v>
      </c>
      <c r="B1771" t="s">
        <v>51</v>
      </c>
      <c r="C1771" t="s">
        <v>153</v>
      </c>
      <c r="D1771">
        <v>0.01</v>
      </c>
      <c r="E1771" t="s">
        <v>1275</v>
      </c>
      <c r="F1771" t="s">
        <v>630</v>
      </c>
      <c r="G1771" t="str">
        <f t="shared" si="3516"/>
        <v>DL2022015</v>
      </c>
      <c r="H1771" t="str">
        <f t="shared" si="3517"/>
        <v>15</v>
      </c>
      <c r="I1771" t="str">
        <f t="shared" si="3518"/>
        <v>Furealge, ostenfeldii_15_20220913_DL2022015_SktAnnaeGym</v>
      </c>
      <c r="J1771" t="str">
        <f>VLOOKUP(MID(C1771,4,6),Datasæt_Analysesystemer!$B$2:$E$69,3,FALSE)</f>
        <v>Furealge, ostenfeldii</v>
      </c>
      <c r="K1771" t="str">
        <f t="shared" si="3519"/>
        <v>NK</v>
      </c>
      <c r="L1771" s="7" t="str">
        <f t="shared" si="3531"/>
        <v>No Ct</v>
      </c>
      <c r="M1771" t="str">
        <f t="shared" si="3520"/>
        <v/>
      </c>
      <c r="N1771" t="str">
        <f t="shared" si="3521"/>
        <v/>
      </c>
      <c r="O1771" t="str">
        <f t="shared" si="3522"/>
        <v/>
      </c>
    </row>
    <row r="1772" spans="1:25" x14ac:dyDescent="0.25">
      <c r="A1772" t="s">
        <v>116</v>
      </c>
      <c r="B1772" t="s">
        <v>76</v>
      </c>
      <c r="C1772" t="s">
        <v>117</v>
      </c>
      <c r="D1772">
        <v>0.01</v>
      </c>
      <c r="E1772">
        <v>38.840000000000003</v>
      </c>
      <c r="F1772" t="s">
        <v>630</v>
      </c>
      <c r="G1772" t="str">
        <f t="shared" si="3516"/>
        <v>DL2022015</v>
      </c>
      <c r="H1772" t="str">
        <f t="shared" si="3517"/>
        <v>15</v>
      </c>
      <c r="I1772" t="str">
        <f t="shared" si="3518"/>
        <v>Furealge, ostenfeldii_15_20220913_DL2022015_SktAnnaeGym</v>
      </c>
      <c r="J1772" t="str">
        <f>VLOOKUP(MID(C1772,4,6),Datasæt_Analysesystemer!$B$2:$E$69,3,FALSE)</f>
        <v>Furealge, ostenfeldii</v>
      </c>
      <c r="K1772" t="str">
        <f t="shared" si="3519"/>
        <v>EP</v>
      </c>
      <c r="L1772" s="7">
        <f t="shared" si="3531"/>
        <v>38.840000000000003</v>
      </c>
      <c r="M1772" t="str">
        <f t="shared" si="3520"/>
        <v/>
      </c>
      <c r="N1772" t="str">
        <f t="shared" si="3521"/>
        <v/>
      </c>
      <c r="O1772" t="str">
        <f t="shared" si="3522"/>
        <v/>
      </c>
    </row>
    <row r="1773" spans="1:25" x14ac:dyDescent="0.25">
      <c r="A1773" t="s">
        <v>138</v>
      </c>
      <c r="B1773" t="s">
        <v>76</v>
      </c>
      <c r="C1773" t="s">
        <v>117</v>
      </c>
      <c r="D1773">
        <v>0.01</v>
      </c>
      <c r="E1773" t="s">
        <v>1275</v>
      </c>
      <c r="F1773" t="s">
        <v>630</v>
      </c>
      <c r="G1773" t="str">
        <f t="shared" si="3516"/>
        <v>DL2022015</v>
      </c>
      <c r="H1773" t="str">
        <f t="shared" si="3517"/>
        <v>15</v>
      </c>
      <c r="I1773" t="str">
        <f t="shared" si="3518"/>
        <v>Furealge, ostenfeldii_15_20220913_DL2022015_SktAnnaeGym</v>
      </c>
      <c r="J1773" t="str">
        <f>VLOOKUP(MID(C1773,4,6),Datasæt_Analysesystemer!$B$2:$E$69,3,FALSE)</f>
        <v>Furealge, ostenfeldii</v>
      </c>
      <c r="K1773" t="str">
        <f t="shared" si="3519"/>
        <v>EP</v>
      </c>
      <c r="L1773" s="7" t="str">
        <f t="shared" si="3531"/>
        <v>No Ct</v>
      </c>
      <c r="M1773" t="str">
        <f t="shared" si="3520"/>
        <v/>
      </c>
      <c r="N1773" t="str">
        <f t="shared" si="3521"/>
        <v/>
      </c>
      <c r="O1773" t="str">
        <f t="shared" si="3522"/>
        <v/>
      </c>
      <c r="Y1773" t="str">
        <f>O1775</f>
        <v/>
      </c>
    </row>
    <row r="1774" spans="1:25" x14ac:dyDescent="0.25">
      <c r="A1774" t="s">
        <v>178</v>
      </c>
      <c r="B1774" t="s">
        <v>23</v>
      </c>
      <c r="C1774" t="s">
        <v>179</v>
      </c>
      <c r="D1774">
        <v>0.01</v>
      </c>
      <c r="E1774">
        <v>26.1</v>
      </c>
      <c r="F1774" t="s">
        <v>630</v>
      </c>
      <c r="G1774" t="str">
        <f t="shared" si="3516"/>
        <v>DL2022015</v>
      </c>
      <c r="H1774" t="str">
        <f t="shared" si="3517"/>
        <v>16</v>
      </c>
      <c r="I1774" t="str">
        <f t="shared" si="3518"/>
        <v>Furealge, ostenfeldii_16_20220913_DL2022015_SktAnnaeGym</v>
      </c>
      <c r="J1774" t="str">
        <f>VLOOKUP(MID(C1774,4,6),Datasæt_Analysesystemer!$B$2:$E$69,3,FALSE)</f>
        <v>Furealge, ostenfeldii</v>
      </c>
      <c r="K1774" t="str">
        <f t="shared" si="3519"/>
        <v>PK</v>
      </c>
      <c r="L1774" s="7">
        <f t="shared" si="3531"/>
        <v>26.1</v>
      </c>
      <c r="M1774">
        <f t="shared" si="3520"/>
        <v>26.1</v>
      </c>
      <c r="N1774">
        <f t="shared" si="3521"/>
        <v>0</v>
      </c>
      <c r="O1774">
        <f t="shared" si="3522"/>
        <v>0</v>
      </c>
      <c r="Q1774">
        <f t="shared" ref="Q1774" si="3580">IF(L1776="No Ct",0,L1776)</f>
        <v>0</v>
      </c>
      <c r="R1774">
        <f t="shared" ref="R1774" si="3581">IF(L1777="No Ct",0,L1777)</f>
        <v>0</v>
      </c>
      <c r="S1774" t="str">
        <f t="shared" ref="S1774" si="3582">IF(AND(M1774&gt;0,N1774=0),"Valid","Invalid")</f>
        <v>Valid</v>
      </c>
      <c r="T1774" t="str">
        <f t="shared" ref="T1774" si="3583">IF(OR(Q1774&gt;1,R1774&gt;1),"Present","Absent")</f>
        <v>Absent</v>
      </c>
      <c r="U1774" t="str">
        <f t="shared" ref="U1774" si="3584">IF(OR(AND(Q1774&gt;1,Q1774&lt;41),AND(R1774&gt;1,R1774&lt;41)),"Ct&lt;41","Ct&gt;41")</f>
        <v>Ct&gt;41</v>
      </c>
      <c r="V1774" t="str">
        <f t="shared" ref="V1774" si="3585">J1774</f>
        <v>Furealge, ostenfeldii</v>
      </c>
      <c r="W1774" t="str">
        <f t="shared" ref="W1774" si="3586">MID(F1774,10,9)</f>
        <v>DL2022015</v>
      </c>
      <c r="X1774" t="str">
        <f t="shared" ref="X1774" si="3587">W1774&amp;"_"&amp;V1774&amp;"_"&amp;S1774&amp;"_"&amp;T1774&amp;"_"&amp;U1774</f>
        <v>DL2022015_Furealge, ostenfeldii_Valid_Absent_Ct&gt;41</v>
      </c>
    </row>
    <row r="1775" spans="1:25" x14ac:dyDescent="0.25">
      <c r="A1775" t="s">
        <v>154</v>
      </c>
      <c r="B1775" t="s">
        <v>51</v>
      </c>
      <c r="C1775" t="s">
        <v>155</v>
      </c>
      <c r="D1775">
        <v>0.01</v>
      </c>
      <c r="E1775" t="s">
        <v>1275</v>
      </c>
      <c r="F1775" t="s">
        <v>630</v>
      </c>
      <c r="G1775" t="str">
        <f t="shared" si="3516"/>
        <v>DL2022015</v>
      </c>
      <c r="H1775" t="str">
        <f t="shared" si="3517"/>
        <v>16</v>
      </c>
      <c r="I1775" t="str">
        <f t="shared" si="3518"/>
        <v>Furealge, ostenfeldii_16_20220913_DL2022015_SktAnnaeGym</v>
      </c>
      <c r="J1775" t="str">
        <f>VLOOKUP(MID(C1775,4,6),Datasæt_Analysesystemer!$B$2:$E$69,3,FALSE)</f>
        <v>Furealge, ostenfeldii</v>
      </c>
      <c r="K1775" t="str">
        <f t="shared" si="3519"/>
        <v>NK</v>
      </c>
      <c r="L1775" s="7" t="str">
        <f t="shared" si="3531"/>
        <v>No Ct</v>
      </c>
      <c r="M1775" t="str">
        <f t="shared" si="3520"/>
        <v/>
      </c>
      <c r="N1775" t="str">
        <f t="shared" si="3521"/>
        <v/>
      </c>
      <c r="O1775" t="str">
        <f t="shared" si="3522"/>
        <v/>
      </c>
    </row>
    <row r="1776" spans="1:25" x14ac:dyDescent="0.25">
      <c r="A1776" t="s">
        <v>118</v>
      </c>
      <c r="B1776" t="s">
        <v>76</v>
      </c>
      <c r="C1776" t="s">
        <v>119</v>
      </c>
      <c r="D1776">
        <v>0.01</v>
      </c>
      <c r="E1776" t="s">
        <v>1275</v>
      </c>
      <c r="F1776" t="s">
        <v>630</v>
      </c>
      <c r="G1776" t="str">
        <f t="shared" si="3516"/>
        <v>DL2022015</v>
      </c>
      <c r="H1776" t="str">
        <f t="shared" si="3517"/>
        <v>16</v>
      </c>
      <c r="I1776" t="str">
        <f t="shared" si="3518"/>
        <v>Furealge, ostenfeldii_16_20220913_DL2022015_SktAnnaeGym</v>
      </c>
      <c r="J1776" t="str">
        <f>VLOOKUP(MID(C1776,4,6),Datasæt_Analysesystemer!$B$2:$E$69,3,FALSE)</f>
        <v>Furealge, ostenfeldii</v>
      </c>
      <c r="K1776" t="str">
        <f t="shared" si="3519"/>
        <v>EP</v>
      </c>
      <c r="L1776" s="7" t="str">
        <f t="shared" si="3531"/>
        <v>No Ct</v>
      </c>
      <c r="M1776" t="str">
        <f t="shared" si="3520"/>
        <v/>
      </c>
      <c r="N1776" t="str">
        <f t="shared" si="3521"/>
        <v/>
      </c>
      <c r="O1776" t="str">
        <f t="shared" si="3522"/>
        <v/>
      </c>
    </row>
    <row r="1777" spans="1:25" x14ac:dyDescent="0.25">
      <c r="A1777" t="s">
        <v>139</v>
      </c>
      <c r="B1777" t="s">
        <v>76</v>
      </c>
      <c r="C1777" t="s">
        <v>119</v>
      </c>
      <c r="D1777">
        <v>0.01</v>
      </c>
      <c r="E1777" t="s">
        <v>1275</v>
      </c>
      <c r="F1777" t="s">
        <v>630</v>
      </c>
      <c r="G1777" t="str">
        <f t="shared" si="3516"/>
        <v>DL2022015</v>
      </c>
      <c r="H1777" t="str">
        <f t="shared" si="3517"/>
        <v>16</v>
      </c>
      <c r="I1777" t="str">
        <f t="shared" si="3518"/>
        <v>Furealge, ostenfeldii_16_20220913_DL2022015_SktAnnaeGym</v>
      </c>
      <c r="J1777" t="str">
        <f>VLOOKUP(MID(C1777,4,6),Datasæt_Analysesystemer!$B$2:$E$69,3,FALSE)</f>
        <v>Furealge, ostenfeldii</v>
      </c>
      <c r="K1777" t="str">
        <f t="shared" si="3519"/>
        <v>EP</v>
      </c>
      <c r="L1777" s="7" t="str">
        <f t="shared" si="3531"/>
        <v>No Ct</v>
      </c>
      <c r="M1777" t="str">
        <f t="shared" si="3520"/>
        <v/>
      </c>
      <c r="N1777" t="str">
        <f t="shared" si="3521"/>
        <v/>
      </c>
      <c r="O1777" t="str">
        <f t="shared" si="3522"/>
        <v/>
      </c>
      <c r="Y1777" t="str">
        <f>O1779</f>
        <v/>
      </c>
    </row>
    <row r="1778" spans="1:25" x14ac:dyDescent="0.25">
      <c r="A1778" t="s">
        <v>180</v>
      </c>
      <c r="B1778" t="s">
        <v>23</v>
      </c>
      <c r="C1778" t="s">
        <v>181</v>
      </c>
      <c r="D1778">
        <v>0.01</v>
      </c>
      <c r="E1778">
        <v>19.100000000000001</v>
      </c>
      <c r="F1778" t="s">
        <v>630</v>
      </c>
      <c r="G1778" t="str">
        <f t="shared" si="3516"/>
        <v>DL2022015</v>
      </c>
      <c r="H1778" t="str">
        <f t="shared" si="3517"/>
        <v>17</v>
      </c>
      <c r="I1778" t="str">
        <f t="shared" si="3518"/>
        <v>Stilkalge, parvum_17_20220913_DL2022015_SktAnnaeGym</v>
      </c>
      <c r="J1778" t="str">
        <f>VLOOKUP(MID(C1778,4,6),Datasæt_Analysesystemer!$B$2:$E$69,3,FALSE)</f>
        <v>Stilkalge, parvum</v>
      </c>
      <c r="K1778" t="str">
        <f t="shared" si="3519"/>
        <v>PK</v>
      </c>
      <c r="L1778" s="7">
        <f t="shared" si="3531"/>
        <v>19.100000000000001</v>
      </c>
      <c r="M1778">
        <f t="shared" si="3520"/>
        <v>19.100000000000001</v>
      </c>
      <c r="N1778">
        <f t="shared" si="3521"/>
        <v>0</v>
      </c>
      <c r="O1778">
        <f t="shared" si="3522"/>
        <v>0</v>
      </c>
      <c r="Q1778">
        <f t="shared" ref="Q1778" si="3588">IF(L1780="No Ct",0,L1780)</f>
        <v>0</v>
      </c>
      <c r="R1778">
        <f t="shared" ref="R1778" si="3589">IF(L1781="No Ct",0,L1781)</f>
        <v>0</v>
      </c>
      <c r="S1778" t="str">
        <f t="shared" ref="S1778" si="3590">IF(AND(M1778&gt;0,N1778=0),"Valid","Invalid")</f>
        <v>Valid</v>
      </c>
      <c r="T1778" t="str">
        <f t="shared" ref="T1778" si="3591">IF(OR(Q1778&gt;1,R1778&gt;1),"Present","Absent")</f>
        <v>Absent</v>
      </c>
      <c r="U1778" t="str">
        <f t="shared" ref="U1778" si="3592">IF(OR(AND(Q1778&gt;1,Q1778&lt;41),AND(R1778&gt;1,R1778&lt;41)),"Ct&lt;41","Ct&gt;41")</f>
        <v>Ct&gt;41</v>
      </c>
      <c r="V1778" t="str">
        <f t="shared" ref="V1778" si="3593">J1778</f>
        <v>Stilkalge, parvum</v>
      </c>
      <c r="W1778" t="str">
        <f t="shared" ref="W1778" si="3594">MID(F1778,10,9)</f>
        <v>DL2022015</v>
      </c>
      <c r="X1778" t="str">
        <f t="shared" ref="X1778" si="3595">W1778&amp;"_"&amp;V1778&amp;"_"&amp;S1778&amp;"_"&amp;T1778&amp;"_"&amp;U1778</f>
        <v>DL2022015_Stilkalge, parvum_Valid_Absent_Ct&gt;41</v>
      </c>
    </row>
    <row r="1779" spans="1:25" x14ac:dyDescent="0.25">
      <c r="A1779" t="s">
        <v>156</v>
      </c>
      <c r="B1779" t="s">
        <v>51</v>
      </c>
      <c r="C1779" t="s">
        <v>157</v>
      </c>
      <c r="D1779">
        <v>0.01</v>
      </c>
      <c r="E1779" t="s">
        <v>1275</v>
      </c>
      <c r="F1779" t="s">
        <v>630</v>
      </c>
      <c r="G1779" t="str">
        <f t="shared" si="3516"/>
        <v>DL2022015</v>
      </c>
      <c r="H1779" t="str">
        <f t="shared" si="3517"/>
        <v>17</v>
      </c>
      <c r="I1779" t="str">
        <f t="shared" si="3518"/>
        <v>Stilkalge, parvum_17_20220913_DL2022015_SktAnnaeGym</v>
      </c>
      <c r="J1779" t="str">
        <f>VLOOKUP(MID(C1779,4,6),Datasæt_Analysesystemer!$B$2:$E$69,3,FALSE)</f>
        <v>Stilkalge, parvum</v>
      </c>
      <c r="K1779" t="str">
        <f t="shared" si="3519"/>
        <v>NK</v>
      </c>
      <c r="L1779" s="7" t="str">
        <f t="shared" si="3531"/>
        <v>No Ct</v>
      </c>
      <c r="M1779" t="str">
        <f t="shared" si="3520"/>
        <v/>
      </c>
      <c r="N1779" t="str">
        <f t="shared" si="3521"/>
        <v/>
      </c>
      <c r="O1779" t="str">
        <f t="shared" si="3522"/>
        <v/>
      </c>
    </row>
    <row r="1780" spans="1:25" x14ac:dyDescent="0.25">
      <c r="A1780" t="s">
        <v>120</v>
      </c>
      <c r="B1780" t="s">
        <v>76</v>
      </c>
      <c r="C1780" t="s">
        <v>121</v>
      </c>
      <c r="D1780">
        <v>0.01</v>
      </c>
      <c r="E1780" t="s">
        <v>1275</v>
      </c>
      <c r="F1780" t="s">
        <v>630</v>
      </c>
      <c r="G1780" t="str">
        <f t="shared" si="3516"/>
        <v>DL2022015</v>
      </c>
      <c r="H1780" t="str">
        <f t="shared" si="3517"/>
        <v>17</v>
      </c>
      <c r="I1780" t="str">
        <f t="shared" si="3518"/>
        <v>Stilkalge, parvum_17_20220913_DL2022015_SktAnnaeGym</v>
      </c>
      <c r="J1780" t="str">
        <f>VLOOKUP(MID(C1780,4,6),Datasæt_Analysesystemer!$B$2:$E$69,3,FALSE)</f>
        <v>Stilkalge, parvum</v>
      </c>
      <c r="K1780" t="str">
        <f t="shared" si="3519"/>
        <v>EP</v>
      </c>
      <c r="L1780" s="7" t="str">
        <f t="shared" si="3531"/>
        <v>No Ct</v>
      </c>
      <c r="M1780" t="str">
        <f t="shared" si="3520"/>
        <v/>
      </c>
      <c r="N1780" t="str">
        <f t="shared" si="3521"/>
        <v/>
      </c>
      <c r="O1780" t="str">
        <f t="shared" si="3522"/>
        <v/>
      </c>
    </row>
    <row r="1781" spans="1:25" x14ac:dyDescent="0.25">
      <c r="A1781" t="s">
        <v>140</v>
      </c>
      <c r="B1781" t="s">
        <v>76</v>
      </c>
      <c r="C1781" t="s">
        <v>121</v>
      </c>
      <c r="D1781">
        <v>0.01</v>
      </c>
      <c r="E1781" t="s">
        <v>1275</v>
      </c>
      <c r="F1781" t="s">
        <v>630</v>
      </c>
      <c r="G1781" t="str">
        <f t="shared" si="3516"/>
        <v>DL2022015</v>
      </c>
      <c r="H1781" t="str">
        <f t="shared" si="3517"/>
        <v>17</v>
      </c>
      <c r="I1781" t="str">
        <f t="shared" si="3518"/>
        <v>Stilkalge, parvum_17_20220913_DL2022015_SktAnnaeGym</v>
      </c>
      <c r="J1781" t="str">
        <f>VLOOKUP(MID(C1781,4,6),Datasæt_Analysesystemer!$B$2:$E$69,3,FALSE)</f>
        <v>Stilkalge, parvum</v>
      </c>
      <c r="K1781" t="str">
        <f t="shared" si="3519"/>
        <v>EP</v>
      </c>
      <c r="L1781" s="7" t="str">
        <f t="shared" si="3531"/>
        <v>No Ct</v>
      </c>
      <c r="M1781" t="str">
        <f t="shared" si="3520"/>
        <v/>
      </c>
      <c r="N1781" t="str">
        <f t="shared" si="3521"/>
        <v/>
      </c>
      <c r="O1781" t="str">
        <f t="shared" si="3522"/>
        <v/>
      </c>
      <c r="Y1781" t="str">
        <f>O1783</f>
        <v/>
      </c>
    </row>
    <row r="1782" spans="1:25" x14ac:dyDescent="0.25">
      <c r="A1782" t="s">
        <v>182</v>
      </c>
      <c r="B1782" t="s">
        <v>23</v>
      </c>
      <c r="C1782" t="s">
        <v>183</v>
      </c>
      <c r="D1782">
        <v>0.01</v>
      </c>
      <c r="E1782">
        <v>18.41</v>
      </c>
      <c r="F1782" t="s">
        <v>630</v>
      </c>
      <c r="G1782" t="str">
        <f t="shared" si="3516"/>
        <v>DL2022015</v>
      </c>
      <c r="H1782" t="str">
        <f t="shared" si="3517"/>
        <v>18</v>
      </c>
      <c r="I1782" t="str">
        <f t="shared" si="3518"/>
        <v>Stilkalge, parvum_18_20220913_DL2022015_SktAnnaeGym</v>
      </c>
      <c r="J1782" t="str">
        <f>VLOOKUP(MID(C1782,4,6),Datasæt_Analysesystemer!$B$2:$E$69,3,FALSE)</f>
        <v>Stilkalge, parvum</v>
      </c>
      <c r="K1782" t="str">
        <f t="shared" si="3519"/>
        <v>PK</v>
      </c>
      <c r="L1782" s="7">
        <f t="shared" si="3531"/>
        <v>18.41</v>
      </c>
      <c r="M1782">
        <f t="shared" si="3520"/>
        <v>18.41</v>
      </c>
      <c r="N1782">
        <f t="shared" si="3521"/>
        <v>0</v>
      </c>
      <c r="O1782">
        <f t="shared" si="3522"/>
        <v>38.58</v>
      </c>
      <c r="Q1782">
        <f t="shared" ref="Q1782" si="3596">IF(L1784="No Ct",0,L1784)</f>
        <v>38.58</v>
      </c>
      <c r="R1782">
        <f t="shared" ref="R1782" si="3597">IF(L1785="No Ct",0,L1785)</f>
        <v>0</v>
      </c>
      <c r="S1782" t="str">
        <f t="shared" ref="S1782" si="3598">IF(AND(M1782&gt;0,N1782=0),"Valid","Invalid")</f>
        <v>Valid</v>
      </c>
      <c r="T1782" t="str">
        <f t="shared" ref="T1782" si="3599">IF(OR(Q1782&gt;1,R1782&gt;1),"Present","Absent")</f>
        <v>Present</v>
      </c>
      <c r="U1782" t="str">
        <f t="shared" ref="U1782" si="3600">IF(OR(AND(Q1782&gt;1,Q1782&lt;41),AND(R1782&gt;1,R1782&lt;41)),"Ct&lt;41","Ct&gt;41")</f>
        <v>Ct&lt;41</v>
      </c>
      <c r="V1782" t="str">
        <f t="shared" ref="V1782" si="3601">J1782</f>
        <v>Stilkalge, parvum</v>
      </c>
      <c r="W1782" t="str">
        <f t="shared" ref="W1782" si="3602">MID(F1782,10,9)</f>
        <v>DL2022015</v>
      </c>
      <c r="X1782" t="str">
        <f t="shared" ref="X1782" si="3603">W1782&amp;"_"&amp;V1782&amp;"_"&amp;S1782&amp;"_"&amp;T1782&amp;"_"&amp;U1782</f>
        <v>DL2022015_Stilkalge, parvum_Valid_Present_Ct&lt;41</v>
      </c>
    </row>
    <row r="1783" spans="1:25" x14ac:dyDescent="0.25">
      <c r="A1783" t="s">
        <v>158</v>
      </c>
      <c r="B1783" t="s">
        <v>51</v>
      </c>
      <c r="C1783" t="s">
        <v>159</v>
      </c>
      <c r="D1783">
        <v>0.01</v>
      </c>
      <c r="E1783" t="s">
        <v>1275</v>
      </c>
      <c r="F1783" t="s">
        <v>630</v>
      </c>
      <c r="G1783" t="str">
        <f t="shared" si="3516"/>
        <v>DL2022015</v>
      </c>
      <c r="H1783" t="str">
        <f t="shared" si="3517"/>
        <v>18</v>
      </c>
      <c r="I1783" t="str">
        <f t="shared" si="3518"/>
        <v>Stilkalge, parvum_18_20220913_DL2022015_SktAnnaeGym</v>
      </c>
      <c r="J1783" t="str">
        <f>VLOOKUP(MID(C1783,4,6),Datasæt_Analysesystemer!$B$2:$E$69,3,FALSE)</f>
        <v>Stilkalge, parvum</v>
      </c>
      <c r="K1783" t="str">
        <f t="shared" si="3519"/>
        <v>NK</v>
      </c>
      <c r="L1783" s="7" t="str">
        <f t="shared" si="3531"/>
        <v>No Ct</v>
      </c>
      <c r="M1783" t="str">
        <f t="shared" si="3520"/>
        <v/>
      </c>
      <c r="N1783" t="str">
        <f t="shared" si="3521"/>
        <v/>
      </c>
      <c r="O1783" t="str">
        <f t="shared" si="3522"/>
        <v/>
      </c>
    </row>
    <row r="1784" spans="1:25" x14ac:dyDescent="0.25">
      <c r="A1784" t="s">
        <v>122</v>
      </c>
      <c r="B1784" t="s">
        <v>76</v>
      </c>
      <c r="C1784" t="s">
        <v>123</v>
      </c>
      <c r="D1784">
        <v>0.01</v>
      </c>
      <c r="E1784">
        <v>38.58</v>
      </c>
      <c r="F1784" t="s">
        <v>630</v>
      </c>
      <c r="G1784" t="str">
        <f t="shared" si="3516"/>
        <v>DL2022015</v>
      </c>
      <c r="H1784" t="str">
        <f t="shared" si="3517"/>
        <v>18</v>
      </c>
      <c r="I1784" t="str">
        <f t="shared" si="3518"/>
        <v>Stilkalge, parvum_18_20220913_DL2022015_SktAnnaeGym</v>
      </c>
      <c r="J1784" t="str">
        <f>VLOOKUP(MID(C1784,4,6),Datasæt_Analysesystemer!$B$2:$E$69,3,FALSE)</f>
        <v>Stilkalge, parvum</v>
      </c>
      <c r="K1784" t="str">
        <f t="shared" si="3519"/>
        <v>EP</v>
      </c>
      <c r="L1784" s="7">
        <f t="shared" si="3531"/>
        <v>38.58</v>
      </c>
      <c r="M1784" t="str">
        <f t="shared" si="3520"/>
        <v/>
      </c>
      <c r="N1784" t="str">
        <f t="shared" si="3521"/>
        <v/>
      </c>
      <c r="O1784" t="str">
        <f t="shared" si="3522"/>
        <v/>
      </c>
    </row>
    <row r="1785" spans="1:25" x14ac:dyDescent="0.25">
      <c r="A1785" t="s">
        <v>141</v>
      </c>
      <c r="B1785" t="s">
        <v>76</v>
      </c>
      <c r="C1785" t="s">
        <v>123</v>
      </c>
      <c r="D1785">
        <v>0.01</v>
      </c>
      <c r="E1785" t="s">
        <v>1275</v>
      </c>
      <c r="F1785" t="s">
        <v>630</v>
      </c>
      <c r="G1785" t="str">
        <f t="shared" si="3516"/>
        <v>DL2022015</v>
      </c>
      <c r="H1785" t="str">
        <f t="shared" si="3517"/>
        <v>18</v>
      </c>
      <c r="I1785" t="str">
        <f t="shared" si="3518"/>
        <v>Stilkalge, parvum_18_20220913_DL2022015_SktAnnaeGym</v>
      </c>
      <c r="J1785" t="str">
        <f>VLOOKUP(MID(C1785,4,6),Datasæt_Analysesystemer!$B$2:$E$69,3,FALSE)</f>
        <v>Stilkalge, parvum</v>
      </c>
      <c r="K1785" t="str">
        <f t="shared" si="3519"/>
        <v>EP</v>
      </c>
      <c r="L1785" s="7" t="str">
        <f t="shared" si="3531"/>
        <v>No Ct</v>
      </c>
      <c r="M1785" t="str">
        <f t="shared" si="3520"/>
        <v/>
      </c>
      <c r="N1785" t="str">
        <f t="shared" si="3521"/>
        <v/>
      </c>
      <c r="O1785" t="str">
        <f t="shared" si="3522"/>
        <v/>
      </c>
      <c r="Y1785" t="str">
        <f>O1787</f>
        <v/>
      </c>
    </row>
    <row r="1786" spans="1:25" x14ac:dyDescent="0.25">
      <c r="A1786" t="s">
        <v>184</v>
      </c>
      <c r="B1786" t="s">
        <v>23</v>
      </c>
      <c r="C1786" t="s">
        <v>620</v>
      </c>
      <c r="D1786">
        <v>0.01</v>
      </c>
      <c r="E1786" t="s">
        <v>1275</v>
      </c>
      <c r="F1786" t="s">
        <v>630</v>
      </c>
      <c r="G1786" t="str">
        <f t="shared" si="3516"/>
        <v>DL2022015</v>
      </c>
      <c r="H1786" t="str">
        <f t="shared" si="3517"/>
        <v>19</v>
      </c>
      <c r="I1786" t="str">
        <f t="shared" si="3518"/>
        <v>Trepigget hundestejle_19_20220913_DL2022015_SktAnnaeGym</v>
      </c>
      <c r="J1786" t="str">
        <f>VLOOKUP(MID(C1786,4,6),Datasæt_Analysesystemer!$B$2:$E$69,3,FALSE)</f>
        <v>Trepigget hundestejle</v>
      </c>
      <c r="K1786" t="str">
        <f t="shared" si="3519"/>
        <v>PK</v>
      </c>
      <c r="L1786" s="7" t="str">
        <f t="shared" si="3531"/>
        <v>No Ct</v>
      </c>
      <c r="M1786">
        <f t="shared" si="3520"/>
        <v>0</v>
      </c>
      <c r="N1786">
        <f t="shared" si="3521"/>
        <v>0</v>
      </c>
      <c r="O1786">
        <f t="shared" si="3522"/>
        <v>73.45</v>
      </c>
      <c r="Q1786">
        <f t="shared" ref="Q1786" si="3604">IF(L1788="No Ct",0,L1788)</f>
        <v>37.99</v>
      </c>
      <c r="R1786">
        <f t="shared" ref="R1786" si="3605">IF(L1789="No Ct",0,L1789)</f>
        <v>35.46</v>
      </c>
      <c r="S1786" t="str">
        <f t="shared" ref="S1786" si="3606">IF(AND(M1786&gt;0,N1786=0),"Valid","Invalid")</f>
        <v>Invalid</v>
      </c>
      <c r="T1786" t="str">
        <f t="shared" ref="T1786" si="3607">IF(OR(Q1786&gt;1,R1786&gt;1),"Present","Absent")</f>
        <v>Present</v>
      </c>
      <c r="U1786" t="str">
        <f t="shared" ref="U1786" si="3608">IF(OR(AND(Q1786&gt;1,Q1786&lt;41),AND(R1786&gt;1,R1786&lt;41)),"Ct&lt;41","Ct&gt;41")</f>
        <v>Ct&lt;41</v>
      </c>
      <c r="V1786" t="str">
        <f t="shared" ref="V1786" si="3609">J1786</f>
        <v>Trepigget hundestejle</v>
      </c>
      <c r="W1786" t="str">
        <f t="shared" ref="W1786" si="3610">MID(F1786,10,9)</f>
        <v>DL2022015</v>
      </c>
      <c r="X1786" t="str">
        <f t="shared" ref="X1786" si="3611">W1786&amp;"_"&amp;V1786&amp;"_"&amp;S1786&amp;"_"&amp;T1786&amp;"_"&amp;U1786</f>
        <v>DL2022015_Trepigget hundestejle_Invalid_Present_Ct&lt;41</v>
      </c>
    </row>
    <row r="1787" spans="1:25" x14ac:dyDescent="0.25">
      <c r="A1787" t="s">
        <v>160</v>
      </c>
      <c r="B1787" t="s">
        <v>51</v>
      </c>
      <c r="C1787" t="s">
        <v>614</v>
      </c>
      <c r="D1787">
        <v>0.01</v>
      </c>
      <c r="E1787" t="s">
        <v>1275</v>
      </c>
      <c r="F1787" t="s">
        <v>630</v>
      </c>
      <c r="G1787" t="str">
        <f t="shared" si="3516"/>
        <v>DL2022015</v>
      </c>
      <c r="H1787" t="str">
        <f t="shared" si="3517"/>
        <v>19</v>
      </c>
      <c r="I1787" t="str">
        <f t="shared" si="3518"/>
        <v>Trepigget hundestejle_19_20220913_DL2022015_SktAnnaeGym</v>
      </c>
      <c r="J1787" t="str">
        <f>VLOOKUP(MID(C1787,4,6),Datasæt_Analysesystemer!$B$2:$E$69,3,FALSE)</f>
        <v>Trepigget hundestejle</v>
      </c>
      <c r="K1787" t="str">
        <f t="shared" si="3519"/>
        <v>NK</v>
      </c>
      <c r="L1787" s="7" t="str">
        <f t="shared" si="3531"/>
        <v>No Ct</v>
      </c>
      <c r="M1787" t="str">
        <f t="shared" si="3520"/>
        <v/>
      </c>
      <c r="N1787" t="str">
        <f t="shared" si="3521"/>
        <v/>
      </c>
      <c r="O1787" t="str">
        <f t="shared" si="3522"/>
        <v/>
      </c>
    </row>
    <row r="1788" spans="1:25" x14ac:dyDescent="0.25">
      <c r="A1788" t="s">
        <v>124</v>
      </c>
      <c r="B1788" t="s">
        <v>76</v>
      </c>
      <c r="C1788" t="s">
        <v>608</v>
      </c>
      <c r="D1788">
        <v>0.01</v>
      </c>
      <c r="E1788">
        <v>37.99</v>
      </c>
      <c r="F1788" t="s">
        <v>630</v>
      </c>
      <c r="G1788" t="str">
        <f t="shared" si="3516"/>
        <v>DL2022015</v>
      </c>
      <c r="H1788" t="str">
        <f t="shared" si="3517"/>
        <v>19</v>
      </c>
      <c r="I1788" t="str">
        <f t="shared" si="3518"/>
        <v>Trepigget hundestejle_19_20220913_DL2022015_SktAnnaeGym</v>
      </c>
      <c r="J1788" t="str">
        <f>VLOOKUP(MID(C1788,4,6),Datasæt_Analysesystemer!$B$2:$E$69,3,FALSE)</f>
        <v>Trepigget hundestejle</v>
      </c>
      <c r="K1788" t="str">
        <f t="shared" si="3519"/>
        <v>EP</v>
      </c>
      <c r="L1788" s="7">
        <f t="shared" si="3531"/>
        <v>37.99</v>
      </c>
      <c r="M1788" t="str">
        <f t="shared" si="3520"/>
        <v/>
      </c>
      <c r="N1788" t="str">
        <f t="shared" si="3521"/>
        <v/>
      </c>
      <c r="O1788" t="str">
        <f t="shared" si="3522"/>
        <v/>
      </c>
    </row>
    <row r="1789" spans="1:25" x14ac:dyDescent="0.25">
      <c r="A1789" t="s">
        <v>142</v>
      </c>
      <c r="B1789" t="s">
        <v>76</v>
      </c>
      <c r="C1789" t="s">
        <v>608</v>
      </c>
      <c r="D1789">
        <v>0.01</v>
      </c>
      <c r="E1789">
        <v>35.46</v>
      </c>
      <c r="F1789" t="s">
        <v>630</v>
      </c>
      <c r="G1789" t="str">
        <f t="shared" si="3516"/>
        <v>DL2022015</v>
      </c>
      <c r="H1789" t="str">
        <f t="shared" si="3517"/>
        <v>19</v>
      </c>
      <c r="I1789" t="str">
        <f t="shared" si="3518"/>
        <v>Trepigget hundestejle_19_20220913_DL2022015_SktAnnaeGym</v>
      </c>
      <c r="J1789" t="str">
        <f>VLOOKUP(MID(C1789,4,6),Datasæt_Analysesystemer!$B$2:$E$69,3,FALSE)</f>
        <v>Trepigget hundestejle</v>
      </c>
      <c r="K1789" t="str">
        <f t="shared" si="3519"/>
        <v>EP</v>
      </c>
      <c r="L1789" s="7">
        <f t="shared" si="3531"/>
        <v>35.46</v>
      </c>
      <c r="M1789" t="str">
        <f t="shared" si="3520"/>
        <v/>
      </c>
      <c r="N1789" t="str">
        <f t="shared" si="3521"/>
        <v/>
      </c>
      <c r="O1789" t="str">
        <f t="shared" si="3522"/>
        <v/>
      </c>
      <c r="Y1789" t="str">
        <f>O1791</f>
        <v/>
      </c>
    </row>
    <row r="1790" spans="1:25" x14ac:dyDescent="0.25">
      <c r="A1790" t="s">
        <v>186</v>
      </c>
      <c r="B1790" t="s">
        <v>23</v>
      </c>
      <c r="C1790" t="s">
        <v>621</v>
      </c>
      <c r="D1790">
        <v>0.01</v>
      </c>
      <c r="E1790" t="s">
        <v>1275</v>
      </c>
      <c r="F1790" t="s">
        <v>630</v>
      </c>
      <c r="G1790" t="str">
        <f t="shared" si="3516"/>
        <v>DL2022015</v>
      </c>
      <c r="H1790" t="str">
        <f t="shared" si="3517"/>
        <v>20</v>
      </c>
      <c r="I1790" t="str">
        <f t="shared" si="3518"/>
        <v>Trepigget hundestejle_20_20220913_DL2022015_SktAnnaeGym</v>
      </c>
      <c r="J1790" t="str">
        <f>VLOOKUP(MID(C1790,4,6),Datasæt_Analysesystemer!$B$2:$E$69,3,FALSE)</f>
        <v>Trepigget hundestejle</v>
      </c>
      <c r="K1790" t="str">
        <f t="shared" si="3519"/>
        <v>PK</v>
      </c>
      <c r="L1790" s="7" t="str">
        <f t="shared" si="3531"/>
        <v>No Ct</v>
      </c>
      <c r="M1790">
        <f t="shared" si="3520"/>
        <v>0</v>
      </c>
      <c r="N1790">
        <f t="shared" si="3521"/>
        <v>0</v>
      </c>
      <c r="O1790">
        <f t="shared" si="3522"/>
        <v>37.090000000000003</v>
      </c>
      <c r="Q1790">
        <f t="shared" ref="Q1790" si="3612">IF(L1792="No Ct",0,L1792)</f>
        <v>0</v>
      </c>
      <c r="R1790">
        <f t="shared" ref="R1790" si="3613">IF(L1793="No Ct",0,L1793)</f>
        <v>37.090000000000003</v>
      </c>
      <c r="S1790" t="str">
        <f t="shared" ref="S1790" si="3614">IF(AND(M1790&gt;0,N1790=0),"Valid","Invalid")</f>
        <v>Invalid</v>
      </c>
      <c r="T1790" t="str">
        <f t="shared" ref="T1790" si="3615">IF(OR(Q1790&gt;1,R1790&gt;1),"Present","Absent")</f>
        <v>Present</v>
      </c>
      <c r="U1790" t="str">
        <f t="shared" ref="U1790" si="3616">IF(OR(AND(Q1790&gt;1,Q1790&lt;41),AND(R1790&gt;1,R1790&lt;41)),"Ct&lt;41","Ct&gt;41")</f>
        <v>Ct&lt;41</v>
      </c>
      <c r="V1790" t="str">
        <f t="shared" ref="V1790" si="3617">J1790</f>
        <v>Trepigget hundestejle</v>
      </c>
      <c r="W1790" t="str">
        <f t="shared" ref="W1790" si="3618">MID(F1790,10,9)</f>
        <v>DL2022015</v>
      </c>
      <c r="X1790" t="str">
        <f t="shared" ref="X1790" si="3619">W1790&amp;"_"&amp;V1790&amp;"_"&amp;S1790&amp;"_"&amp;T1790&amp;"_"&amp;U1790</f>
        <v>DL2022015_Trepigget hundestejle_Invalid_Present_Ct&lt;41</v>
      </c>
    </row>
    <row r="1791" spans="1:25" x14ac:dyDescent="0.25">
      <c r="A1791" t="s">
        <v>162</v>
      </c>
      <c r="B1791" t="s">
        <v>51</v>
      </c>
      <c r="C1791" t="s">
        <v>615</v>
      </c>
      <c r="D1791">
        <v>0.01</v>
      </c>
      <c r="E1791" t="s">
        <v>1275</v>
      </c>
      <c r="F1791" t="s">
        <v>630</v>
      </c>
      <c r="G1791" t="str">
        <f t="shared" si="3516"/>
        <v>DL2022015</v>
      </c>
      <c r="H1791" t="str">
        <f t="shared" si="3517"/>
        <v>20</v>
      </c>
      <c r="I1791" t="str">
        <f t="shared" si="3518"/>
        <v>Trepigget hundestejle_20_20220913_DL2022015_SktAnnaeGym</v>
      </c>
      <c r="J1791" t="str">
        <f>VLOOKUP(MID(C1791,4,6),Datasæt_Analysesystemer!$B$2:$E$69,3,FALSE)</f>
        <v>Trepigget hundestejle</v>
      </c>
      <c r="K1791" t="str">
        <f t="shared" si="3519"/>
        <v>NK</v>
      </c>
      <c r="L1791" s="7" t="str">
        <f t="shared" si="3531"/>
        <v>No Ct</v>
      </c>
      <c r="M1791" t="str">
        <f t="shared" si="3520"/>
        <v/>
      </c>
      <c r="N1791" t="str">
        <f t="shared" si="3521"/>
        <v/>
      </c>
      <c r="O1791" t="str">
        <f t="shared" si="3522"/>
        <v/>
      </c>
    </row>
    <row r="1792" spans="1:25" x14ac:dyDescent="0.25">
      <c r="A1792" t="s">
        <v>126</v>
      </c>
      <c r="B1792" t="s">
        <v>76</v>
      </c>
      <c r="C1792" t="s">
        <v>609</v>
      </c>
      <c r="D1792">
        <v>0.01</v>
      </c>
      <c r="E1792" t="s">
        <v>1275</v>
      </c>
      <c r="F1792" t="s">
        <v>630</v>
      </c>
      <c r="G1792" t="str">
        <f t="shared" si="3516"/>
        <v>DL2022015</v>
      </c>
      <c r="H1792" t="str">
        <f t="shared" si="3517"/>
        <v>20</v>
      </c>
      <c r="I1792" t="str">
        <f t="shared" si="3518"/>
        <v>Trepigget hundestejle_20_20220913_DL2022015_SktAnnaeGym</v>
      </c>
      <c r="J1792" t="str">
        <f>VLOOKUP(MID(C1792,4,6),Datasæt_Analysesystemer!$B$2:$E$69,3,FALSE)</f>
        <v>Trepigget hundestejle</v>
      </c>
      <c r="K1792" t="str">
        <f t="shared" si="3519"/>
        <v>EP</v>
      </c>
      <c r="L1792" s="7" t="str">
        <f t="shared" si="3531"/>
        <v>No Ct</v>
      </c>
      <c r="M1792" t="str">
        <f t="shared" si="3520"/>
        <v/>
      </c>
      <c r="N1792" t="str">
        <f t="shared" si="3521"/>
        <v/>
      </c>
      <c r="O1792" t="str">
        <f t="shared" si="3522"/>
        <v/>
      </c>
    </row>
    <row r="1793" spans="1:25" x14ac:dyDescent="0.25">
      <c r="A1793" t="s">
        <v>143</v>
      </c>
      <c r="B1793" t="s">
        <v>76</v>
      </c>
      <c r="C1793" t="s">
        <v>609</v>
      </c>
      <c r="D1793">
        <v>0.01</v>
      </c>
      <c r="E1793">
        <v>37.090000000000003</v>
      </c>
      <c r="F1793" t="s">
        <v>630</v>
      </c>
      <c r="G1793" t="str">
        <f t="shared" si="3516"/>
        <v>DL2022015</v>
      </c>
      <c r="H1793" t="str">
        <f t="shared" si="3517"/>
        <v>20</v>
      </c>
      <c r="I1793" t="str">
        <f t="shared" si="3518"/>
        <v>Trepigget hundestejle_20_20220913_DL2022015_SktAnnaeGym</v>
      </c>
      <c r="J1793" t="str">
        <f>VLOOKUP(MID(C1793,4,6),Datasæt_Analysesystemer!$B$2:$E$69,3,FALSE)</f>
        <v>Trepigget hundestejle</v>
      </c>
      <c r="K1793" t="str">
        <f t="shared" si="3519"/>
        <v>EP</v>
      </c>
      <c r="L1793" s="7">
        <f t="shared" si="3531"/>
        <v>37.090000000000003</v>
      </c>
      <c r="M1793" t="str">
        <f t="shared" si="3520"/>
        <v/>
      </c>
      <c r="N1793" t="str">
        <f t="shared" si="3521"/>
        <v/>
      </c>
      <c r="O1793" t="str">
        <f t="shared" si="3522"/>
        <v/>
      </c>
      <c r="Y1793" t="str">
        <f>O1795</f>
        <v/>
      </c>
    </row>
    <row r="1794" spans="1:25" x14ac:dyDescent="0.25">
      <c r="A1794" t="s">
        <v>188</v>
      </c>
      <c r="B1794" t="s">
        <v>23</v>
      </c>
      <c r="C1794" t="s">
        <v>189</v>
      </c>
      <c r="D1794">
        <v>0.01</v>
      </c>
      <c r="E1794">
        <v>29.3</v>
      </c>
      <c r="F1794" t="s">
        <v>630</v>
      </c>
      <c r="G1794" t="str">
        <f t="shared" si="3516"/>
        <v>DL2022015</v>
      </c>
      <c r="H1794" t="str">
        <f t="shared" si="3517"/>
        <v>21</v>
      </c>
      <c r="I1794" t="str">
        <f t="shared" si="3518"/>
        <v>Europæisk ål_21_20220913_DL2022015_SktAnnaeGym</v>
      </c>
      <c r="J1794" t="str">
        <f>VLOOKUP(MID(C1794,4,6),Datasæt_Analysesystemer!$B$2:$E$69,3,FALSE)</f>
        <v>Europæisk ål</v>
      </c>
      <c r="K1794" t="str">
        <f t="shared" si="3519"/>
        <v>PK</v>
      </c>
      <c r="L1794" s="7">
        <f t="shared" si="3531"/>
        <v>29.3</v>
      </c>
      <c r="M1794">
        <f t="shared" si="3520"/>
        <v>29.3</v>
      </c>
      <c r="N1794">
        <f t="shared" si="3521"/>
        <v>0</v>
      </c>
      <c r="O1794">
        <f t="shared" si="3522"/>
        <v>0</v>
      </c>
      <c r="Q1794">
        <f t="shared" ref="Q1794" si="3620">IF(L1796="No Ct",0,L1796)</f>
        <v>0</v>
      </c>
      <c r="R1794">
        <f t="shared" ref="R1794" si="3621">IF(L1797="No Ct",0,L1797)</f>
        <v>0</v>
      </c>
      <c r="S1794" t="str">
        <f t="shared" ref="S1794" si="3622">IF(AND(M1794&gt;0,N1794=0),"Valid","Invalid")</f>
        <v>Valid</v>
      </c>
      <c r="T1794" t="str">
        <f t="shared" ref="T1794" si="3623">IF(OR(Q1794&gt;1,R1794&gt;1),"Present","Absent")</f>
        <v>Absent</v>
      </c>
      <c r="U1794" t="str">
        <f t="shared" ref="U1794" si="3624">IF(OR(AND(Q1794&gt;1,Q1794&lt;41),AND(R1794&gt;1,R1794&lt;41)),"Ct&lt;41","Ct&gt;41")</f>
        <v>Ct&gt;41</v>
      </c>
      <c r="V1794" t="str">
        <f t="shared" ref="V1794" si="3625">J1794</f>
        <v>Europæisk ål</v>
      </c>
      <c r="W1794" t="str">
        <f t="shared" ref="W1794" si="3626">MID(F1794,10,9)</f>
        <v>DL2022015</v>
      </c>
      <c r="X1794" t="str">
        <f t="shared" ref="X1794" si="3627">W1794&amp;"_"&amp;V1794&amp;"_"&amp;S1794&amp;"_"&amp;T1794&amp;"_"&amp;U1794</f>
        <v>DL2022015_Europæisk ål_Valid_Absent_Ct&gt;41</v>
      </c>
    </row>
    <row r="1795" spans="1:25" x14ac:dyDescent="0.25">
      <c r="A1795" t="s">
        <v>164</v>
      </c>
      <c r="B1795" t="s">
        <v>51</v>
      </c>
      <c r="C1795" t="s">
        <v>165</v>
      </c>
      <c r="D1795">
        <v>0.01</v>
      </c>
      <c r="E1795" t="s">
        <v>1275</v>
      </c>
      <c r="F1795" t="s">
        <v>630</v>
      </c>
      <c r="G1795" t="str">
        <f t="shared" si="3516"/>
        <v>DL2022015</v>
      </c>
      <c r="H1795" t="str">
        <f t="shared" si="3517"/>
        <v>21</v>
      </c>
      <c r="I1795" t="str">
        <f t="shared" si="3518"/>
        <v>Europæisk ål_21_20220913_DL2022015_SktAnnaeGym</v>
      </c>
      <c r="J1795" t="str">
        <f>VLOOKUP(MID(C1795,4,6),Datasæt_Analysesystemer!$B$2:$E$69,3,FALSE)</f>
        <v>Europæisk ål</v>
      </c>
      <c r="K1795" t="str">
        <f t="shared" si="3519"/>
        <v>NK</v>
      </c>
      <c r="L1795" s="7" t="str">
        <f t="shared" si="3531"/>
        <v>No Ct</v>
      </c>
      <c r="M1795" t="str">
        <f t="shared" si="3520"/>
        <v/>
      </c>
      <c r="N1795" t="str">
        <f t="shared" si="3521"/>
        <v/>
      </c>
      <c r="O1795" t="str">
        <f t="shared" si="3522"/>
        <v/>
      </c>
    </row>
    <row r="1796" spans="1:25" x14ac:dyDescent="0.25">
      <c r="A1796" t="s">
        <v>128</v>
      </c>
      <c r="B1796" t="s">
        <v>76</v>
      </c>
      <c r="C1796" t="s">
        <v>129</v>
      </c>
      <c r="D1796">
        <v>0.01</v>
      </c>
      <c r="E1796" t="s">
        <v>1275</v>
      </c>
      <c r="F1796" t="s">
        <v>630</v>
      </c>
      <c r="G1796" t="str">
        <f t="shared" si="3516"/>
        <v>DL2022015</v>
      </c>
      <c r="H1796" t="str">
        <f t="shared" si="3517"/>
        <v>21</v>
      </c>
      <c r="I1796" t="str">
        <f t="shared" si="3518"/>
        <v>Europæisk ål_21_20220913_DL2022015_SktAnnaeGym</v>
      </c>
      <c r="J1796" t="str">
        <f>VLOOKUP(MID(C1796,4,6),Datasæt_Analysesystemer!$B$2:$E$69,3,FALSE)</f>
        <v>Europæisk ål</v>
      </c>
      <c r="K1796" t="str">
        <f t="shared" si="3519"/>
        <v>EP</v>
      </c>
      <c r="L1796" s="7" t="str">
        <f t="shared" si="3531"/>
        <v>No Ct</v>
      </c>
      <c r="M1796" t="str">
        <f t="shared" si="3520"/>
        <v/>
      </c>
      <c r="N1796" t="str">
        <f t="shared" si="3521"/>
        <v/>
      </c>
      <c r="O1796" t="str">
        <f t="shared" si="3522"/>
        <v/>
      </c>
    </row>
    <row r="1797" spans="1:25" x14ac:dyDescent="0.25">
      <c r="A1797" t="s">
        <v>144</v>
      </c>
      <c r="B1797" t="s">
        <v>76</v>
      </c>
      <c r="C1797" t="s">
        <v>129</v>
      </c>
      <c r="D1797">
        <v>0.01</v>
      </c>
      <c r="E1797" t="s">
        <v>1275</v>
      </c>
      <c r="F1797" t="s">
        <v>630</v>
      </c>
      <c r="G1797" t="str">
        <f t="shared" si="3516"/>
        <v>DL2022015</v>
      </c>
      <c r="H1797" t="str">
        <f t="shared" si="3517"/>
        <v>21</v>
      </c>
      <c r="I1797" t="str">
        <f t="shared" si="3518"/>
        <v>Europæisk ål_21_20220913_DL2022015_SktAnnaeGym</v>
      </c>
      <c r="J1797" t="str">
        <f>VLOOKUP(MID(C1797,4,6),Datasæt_Analysesystemer!$B$2:$E$69,3,FALSE)</f>
        <v>Europæisk ål</v>
      </c>
      <c r="K1797" t="str">
        <f t="shared" si="3519"/>
        <v>EP</v>
      </c>
      <c r="L1797" s="7" t="str">
        <f t="shared" si="3531"/>
        <v>No Ct</v>
      </c>
      <c r="M1797" t="str">
        <f t="shared" si="3520"/>
        <v/>
      </c>
      <c r="N1797" t="str">
        <f t="shared" si="3521"/>
        <v/>
      </c>
      <c r="O1797" t="str">
        <f t="shared" si="3522"/>
        <v/>
      </c>
      <c r="Y1797" t="str">
        <f>O1799</f>
        <v/>
      </c>
    </row>
    <row r="1798" spans="1:25" x14ac:dyDescent="0.25">
      <c r="A1798" t="s">
        <v>190</v>
      </c>
      <c r="B1798" t="s">
        <v>23</v>
      </c>
      <c r="C1798" t="s">
        <v>191</v>
      </c>
      <c r="D1798">
        <v>0.01</v>
      </c>
      <c r="E1798" t="s">
        <v>1275</v>
      </c>
      <c r="F1798" t="s">
        <v>630</v>
      </c>
      <c r="G1798" t="str">
        <f t="shared" si="3516"/>
        <v>DL2022015</v>
      </c>
      <c r="H1798" t="str">
        <f t="shared" si="3517"/>
        <v>22</v>
      </c>
      <c r="I1798" t="str">
        <f t="shared" si="3518"/>
        <v>Europæisk ål_22_20220913_DL2022015_SktAnnaeGym</v>
      </c>
      <c r="J1798" t="str">
        <f>VLOOKUP(MID(C1798,4,6),Datasæt_Analysesystemer!$B$2:$E$69,3,FALSE)</f>
        <v>Europæisk ål</v>
      </c>
      <c r="K1798" t="str">
        <f t="shared" si="3519"/>
        <v>PK</v>
      </c>
      <c r="L1798" s="7" t="str">
        <f t="shared" si="3531"/>
        <v>No Ct</v>
      </c>
      <c r="M1798">
        <f t="shared" si="3520"/>
        <v>0</v>
      </c>
      <c r="N1798">
        <f t="shared" si="3521"/>
        <v>0</v>
      </c>
      <c r="O1798">
        <f t="shared" si="3522"/>
        <v>0</v>
      </c>
      <c r="Q1798">
        <f t="shared" ref="Q1798" si="3628">IF(L1800="No Ct",0,L1800)</f>
        <v>0</v>
      </c>
      <c r="R1798">
        <f t="shared" ref="R1798" si="3629">IF(L1801="No Ct",0,L1801)</f>
        <v>0</v>
      </c>
      <c r="S1798" t="str">
        <f t="shared" ref="S1798" si="3630">IF(AND(M1798&gt;0,N1798=0),"Valid","Invalid")</f>
        <v>Invalid</v>
      </c>
      <c r="T1798" t="str">
        <f t="shared" ref="T1798" si="3631">IF(OR(Q1798&gt;1,R1798&gt;1),"Present","Absent")</f>
        <v>Absent</v>
      </c>
      <c r="U1798" t="str">
        <f t="shared" ref="U1798" si="3632">IF(OR(AND(Q1798&gt;1,Q1798&lt;41),AND(R1798&gt;1,R1798&lt;41)),"Ct&lt;41","Ct&gt;41")</f>
        <v>Ct&gt;41</v>
      </c>
      <c r="V1798" t="str">
        <f t="shared" ref="V1798" si="3633">J1798</f>
        <v>Europæisk ål</v>
      </c>
      <c r="W1798" t="str">
        <f t="shared" ref="W1798" si="3634">MID(F1798,10,9)</f>
        <v>DL2022015</v>
      </c>
      <c r="X1798" t="str">
        <f t="shared" ref="X1798" si="3635">W1798&amp;"_"&amp;V1798&amp;"_"&amp;S1798&amp;"_"&amp;T1798&amp;"_"&amp;U1798</f>
        <v>DL2022015_Europæisk ål_Invalid_Absent_Ct&gt;41</v>
      </c>
    </row>
    <row r="1799" spans="1:25" x14ac:dyDescent="0.25">
      <c r="A1799" t="s">
        <v>166</v>
      </c>
      <c r="B1799" t="s">
        <v>51</v>
      </c>
      <c r="C1799" t="s">
        <v>167</v>
      </c>
      <c r="D1799">
        <v>0.01</v>
      </c>
      <c r="E1799" t="s">
        <v>1275</v>
      </c>
      <c r="F1799" t="s">
        <v>630</v>
      </c>
      <c r="G1799" t="str">
        <f t="shared" si="3516"/>
        <v>DL2022015</v>
      </c>
      <c r="H1799" t="str">
        <f t="shared" si="3517"/>
        <v>22</v>
      </c>
      <c r="I1799" t="str">
        <f t="shared" si="3518"/>
        <v>Europæisk ål_22_20220913_DL2022015_SktAnnaeGym</v>
      </c>
      <c r="J1799" t="str">
        <f>VLOOKUP(MID(C1799,4,6),Datasæt_Analysesystemer!$B$2:$E$69,3,FALSE)</f>
        <v>Europæisk ål</v>
      </c>
      <c r="K1799" t="str">
        <f t="shared" si="3519"/>
        <v>NK</v>
      </c>
      <c r="L1799" s="7" t="str">
        <f t="shared" si="3531"/>
        <v>No Ct</v>
      </c>
      <c r="M1799" t="str">
        <f t="shared" si="3520"/>
        <v/>
      </c>
      <c r="N1799" t="str">
        <f t="shared" si="3521"/>
        <v/>
      </c>
      <c r="O1799" t="str">
        <f t="shared" si="3522"/>
        <v/>
      </c>
    </row>
    <row r="1800" spans="1:25" x14ac:dyDescent="0.25">
      <c r="A1800" t="s">
        <v>130</v>
      </c>
      <c r="B1800" t="s">
        <v>76</v>
      </c>
      <c r="C1800" t="s">
        <v>131</v>
      </c>
      <c r="D1800">
        <v>0.01</v>
      </c>
      <c r="E1800" t="s">
        <v>1275</v>
      </c>
      <c r="F1800" t="s">
        <v>630</v>
      </c>
      <c r="G1800" t="str">
        <f t="shared" si="3516"/>
        <v>DL2022015</v>
      </c>
      <c r="H1800" t="str">
        <f t="shared" si="3517"/>
        <v>22</v>
      </c>
      <c r="I1800" t="str">
        <f t="shared" si="3518"/>
        <v>Europæisk ål_22_20220913_DL2022015_SktAnnaeGym</v>
      </c>
      <c r="J1800" t="str">
        <f>VLOOKUP(MID(C1800,4,6),Datasæt_Analysesystemer!$B$2:$E$69,3,FALSE)</f>
        <v>Europæisk ål</v>
      </c>
      <c r="K1800" t="str">
        <f t="shared" si="3519"/>
        <v>EP</v>
      </c>
      <c r="L1800" s="7" t="str">
        <f t="shared" si="3531"/>
        <v>No Ct</v>
      </c>
      <c r="M1800" t="str">
        <f t="shared" si="3520"/>
        <v/>
      </c>
      <c r="N1800" t="str">
        <f t="shared" si="3521"/>
        <v/>
      </c>
      <c r="O1800" t="str">
        <f t="shared" si="3522"/>
        <v/>
      </c>
    </row>
    <row r="1801" spans="1:25" x14ac:dyDescent="0.25">
      <c r="A1801" t="s">
        <v>145</v>
      </c>
      <c r="B1801" t="s">
        <v>76</v>
      </c>
      <c r="C1801" t="s">
        <v>131</v>
      </c>
      <c r="D1801">
        <v>0.01</v>
      </c>
      <c r="E1801" t="s">
        <v>1275</v>
      </c>
      <c r="F1801" t="s">
        <v>630</v>
      </c>
      <c r="G1801" t="str">
        <f t="shared" si="3516"/>
        <v>DL2022015</v>
      </c>
      <c r="H1801" t="str">
        <f t="shared" si="3517"/>
        <v>22</v>
      </c>
      <c r="I1801" t="str">
        <f t="shared" si="3518"/>
        <v>Europæisk ål_22_20220913_DL2022015_SktAnnaeGym</v>
      </c>
      <c r="J1801" t="str">
        <f>VLOOKUP(MID(C1801,4,6),Datasæt_Analysesystemer!$B$2:$E$69,3,FALSE)</f>
        <v>Europæisk ål</v>
      </c>
      <c r="K1801" t="str">
        <f t="shared" si="3519"/>
        <v>EP</v>
      </c>
      <c r="L1801" s="7" t="str">
        <f t="shared" si="3531"/>
        <v>No Ct</v>
      </c>
      <c r="M1801" t="str">
        <f t="shared" si="3520"/>
        <v/>
      </c>
      <c r="N1801" t="str">
        <f t="shared" si="3521"/>
        <v/>
      </c>
      <c r="O1801" t="str">
        <f t="shared" si="3522"/>
        <v/>
      </c>
      <c r="Y1801" t="str">
        <f>O1803</f>
        <v/>
      </c>
    </row>
    <row r="1802" spans="1:25" x14ac:dyDescent="0.25">
      <c r="A1802" t="s">
        <v>192</v>
      </c>
      <c r="B1802" t="s">
        <v>23</v>
      </c>
      <c r="C1802" t="s">
        <v>193</v>
      </c>
      <c r="D1802">
        <v>0.01</v>
      </c>
      <c r="E1802">
        <v>22.67</v>
      </c>
      <c r="F1802" t="s">
        <v>630</v>
      </c>
      <c r="G1802" t="str">
        <f t="shared" si="3516"/>
        <v>DL2022015</v>
      </c>
      <c r="H1802" t="str">
        <f t="shared" si="3517"/>
        <v>23</v>
      </c>
      <c r="I1802" t="str">
        <f t="shared" si="3518"/>
        <v>Sortmundet kutling_23_20220913_DL2022015_SktAnnaeGym</v>
      </c>
      <c r="J1802" t="str">
        <f>VLOOKUP(MID(C1802,4,6),Datasæt_Analysesystemer!$B$2:$E$69,3,FALSE)</f>
        <v>Sortmundet kutling</v>
      </c>
      <c r="K1802" t="str">
        <f t="shared" si="3519"/>
        <v>PK</v>
      </c>
      <c r="L1802" s="7">
        <f t="shared" si="3531"/>
        <v>22.67</v>
      </c>
      <c r="M1802">
        <f t="shared" si="3520"/>
        <v>22.67</v>
      </c>
      <c r="N1802">
        <f t="shared" si="3521"/>
        <v>0</v>
      </c>
      <c r="O1802">
        <f t="shared" si="3522"/>
        <v>0</v>
      </c>
      <c r="Q1802">
        <f t="shared" ref="Q1802" si="3636">IF(L1804="No Ct",0,L1804)</f>
        <v>0</v>
      </c>
      <c r="R1802">
        <f t="shared" ref="R1802" si="3637">IF(L1805="No Ct",0,L1805)</f>
        <v>0</v>
      </c>
      <c r="S1802" t="str">
        <f t="shared" ref="S1802" si="3638">IF(AND(M1802&gt;0,N1802=0),"Valid","Invalid")</f>
        <v>Valid</v>
      </c>
      <c r="T1802" t="str">
        <f t="shared" ref="T1802" si="3639">IF(OR(Q1802&gt;1,R1802&gt;1),"Present","Absent")</f>
        <v>Absent</v>
      </c>
      <c r="U1802" t="str">
        <f t="shared" ref="U1802" si="3640">IF(OR(AND(Q1802&gt;1,Q1802&lt;41),AND(R1802&gt;1,R1802&lt;41)),"Ct&lt;41","Ct&gt;41")</f>
        <v>Ct&gt;41</v>
      </c>
      <c r="V1802" t="str">
        <f t="shared" ref="V1802" si="3641">J1802</f>
        <v>Sortmundet kutling</v>
      </c>
      <c r="W1802" t="str">
        <f t="shared" ref="W1802" si="3642">MID(F1802,10,9)</f>
        <v>DL2022015</v>
      </c>
      <c r="X1802" t="str">
        <f t="shared" ref="X1802" si="3643">W1802&amp;"_"&amp;V1802&amp;"_"&amp;S1802&amp;"_"&amp;T1802&amp;"_"&amp;U1802</f>
        <v>DL2022015_Sortmundet kutling_Valid_Absent_Ct&gt;41</v>
      </c>
    </row>
    <row r="1803" spans="1:25" x14ac:dyDescent="0.25">
      <c r="A1803" t="s">
        <v>168</v>
      </c>
      <c r="B1803" t="s">
        <v>51</v>
      </c>
      <c r="C1803" t="s">
        <v>169</v>
      </c>
      <c r="D1803">
        <v>0.01</v>
      </c>
      <c r="E1803" t="s">
        <v>1275</v>
      </c>
      <c r="F1803" t="s">
        <v>630</v>
      </c>
      <c r="G1803" t="str">
        <f t="shared" si="3516"/>
        <v>DL2022015</v>
      </c>
      <c r="H1803" t="str">
        <f t="shared" si="3517"/>
        <v>23</v>
      </c>
      <c r="I1803" t="str">
        <f t="shared" si="3518"/>
        <v>Sortmundet kutling_23_20220913_DL2022015_SktAnnaeGym</v>
      </c>
      <c r="J1803" t="str">
        <f>VLOOKUP(MID(C1803,4,6),Datasæt_Analysesystemer!$B$2:$E$69,3,FALSE)</f>
        <v>Sortmundet kutling</v>
      </c>
      <c r="K1803" t="str">
        <f t="shared" si="3519"/>
        <v>NK</v>
      </c>
      <c r="L1803" s="7" t="str">
        <f t="shared" si="3531"/>
        <v>No Ct</v>
      </c>
      <c r="M1803" t="str">
        <f t="shared" si="3520"/>
        <v/>
      </c>
      <c r="N1803" t="str">
        <f t="shared" si="3521"/>
        <v/>
      </c>
      <c r="O1803" t="str">
        <f t="shared" si="3522"/>
        <v/>
      </c>
    </row>
    <row r="1804" spans="1:25" x14ac:dyDescent="0.25">
      <c r="A1804" t="s">
        <v>132</v>
      </c>
      <c r="B1804" t="s">
        <v>76</v>
      </c>
      <c r="C1804" t="s">
        <v>133</v>
      </c>
      <c r="D1804">
        <v>0.01</v>
      </c>
      <c r="E1804" t="s">
        <v>1275</v>
      </c>
      <c r="F1804" t="s">
        <v>630</v>
      </c>
      <c r="G1804" t="str">
        <f t="shared" si="3516"/>
        <v>DL2022015</v>
      </c>
      <c r="H1804" t="str">
        <f t="shared" si="3517"/>
        <v>23</v>
      </c>
      <c r="I1804" t="str">
        <f t="shared" si="3518"/>
        <v>Sortmundet kutling_23_20220913_DL2022015_SktAnnaeGym</v>
      </c>
      <c r="J1804" t="str">
        <f>VLOOKUP(MID(C1804,4,6),Datasæt_Analysesystemer!$B$2:$E$69,3,FALSE)</f>
        <v>Sortmundet kutling</v>
      </c>
      <c r="K1804" t="str">
        <f t="shared" si="3519"/>
        <v>EP</v>
      </c>
      <c r="L1804" s="7" t="str">
        <f t="shared" si="3531"/>
        <v>No Ct</v>
      </c>
      <c r="M1804" t="str">
        <f t="shared" si="3520"/>
        <v/>
      </c>
      <c r="N1804" t="str">
        <f t="shared" si="3521"/>
        <v/>
      </c>
      <c r="O1804" t="str">
        <f t="shared" si="3522"/>
        <v/>
      </c>
    </row>
    <row r="1805" spans="1:25" x14ac:dyDescent="0.25">
      <c r="A1805" t="s">
        <v>146</v>
      </c>
      <c r="B1805" t="s">
        <v>76</v>
      </c>
      <c r="C1805" t="s">
        <v>133</v>
      </c>
      <c r="D1805">
        <v>0.01</v>
      </c>
      <c r="E1805" t="s">
        <v>1275</v>
      </c>
      <c r="F1805" t="s">
        <v>630</v>
      </c>
      <c r="G1805" t="str">
        <f t="shared" si="3516"/>
        <v>DL2022015</v>
      </c>
      <c r="H1805" t="str">
        <f t="shared" si="3517"/>
        <v>23</v>
      </c>
      <c r="I1805" t="str">
        <f t="shared" si="3518"/>
        <v>Sortmundet kutling_23_20220913_DL2022015_SktAnnaeGym</v>
      </c>
      <c r="J1805" t="str">
        <f>VLOOKUP(MID(C1805,4,6),Datasæt_Analysesystemer!$B$2:$E$69,3,FALSE)</f>
        <v>Sortmundet kutling</v>
      </c>
      <c r="K1805" t="str">
        <f t="shared" si="3519"/>
        <v>EP</v>
      </c>
      <c r="L1805" s="7" t="str">
        <f t="shared" si="3531"/>
        <v>No Ct</v>
      </c>
      <c r="M1805" t="str">
        <f t="shared" si="3520"/>
        <v/>
      </c>
      <c r="N1805" t="str">
        <f t="shared" si="3521"/>
        <v/>
      </c>
      <c r="O1805" t="str">
        <f t="shared" si="3522"/>
        <v/>
      </c>
      <c r="Y1805" t="str">
        <f>O1807</f>
        <v/>
      </c>
    </row>
    <row r="1806" spans="1:25" x14ac:dyDescent="0.25">
      <c r="A1806" t="s">
        <v>194</v>
      </c>
      <c r="B1806" t="s">
        <v>23</v>
      </c>
      <c r="C1806" t="s">
        <v>195</v>
      </c>
      <c r="D1806">
        <v>0.01</v>
      </c>
      <c r="E1806">
        <v>22.36</v>
      </c>
      <c r="F1806" t="s">
        <v>630</v>
      </c>
      <c r="G1806" t="str">
        <f t="shared" si="3516"/>
        <v>DL2022015</v>
      </c>
      <c r="H1806" t="str">
        <f t="shared" si="3517"/>
        <v>24</v>
      </c>
      <c r="I1806" t="str">
        <f t="shared" si="3518"/>
        <v>Sortmundet kutling_24_20220913_DL2022015_SktAnnaeGym</v>
      </c>
      <c r="J1806" t="str">
        <f>VLOOKUP(MID(C1806,4,6),Datasæt_Analysesystemer!$B$2:$E$69,3,FALSE)</f>
        <v>Sortmundet kutling</v>
      </c>
      <c r="K1806" t="str">
        <f t="shared" si="3519"/>
        <v>PK</v>
      </c>
      <c r="L1806" s="7">
        <f t="shared" si="3531"/>
        <v>22.36</v>
      </c>
      <c r="M1806">
        <f t="shared" si="3520"/>
        <v>22.36</v>
      </c>
      <c r="N1806">
        <f t="shared" si="3521"/>
        <v>0</v>
      </c>
      <c r="O1806">
        <f t="shared" si="3522"/>
        <v>0</v>
      </c>
      <c r="Q1806">
        <f t="shared" ref="Q1806" si="3644">IF(L1808="No Ct",0,L1808)</f>
        <v>0</v>
      </c>
      <c r="R1806">
        <f t="shared" ref="R1806" si="3645">IF(L1809="No Ct",0,L1809)</f>
        <v>0</v>
      </c>
      <c r="S1806" t="str">
        <f t="shared" ref="S1806" si="3646">IF(AND(M1806&gt;0,N1806=0),"Valid","Invalid")</f>
        <v>Valid</v>
      </c>
      <c r="T1806" t="str">
        <f t="shared" ref="T1806" si="3647">IF(OR(Q1806&gt;1,R1806&gt;1),"Present","Absent")</f>
        <v>Absent</v>
      </c>
      <c r="U1806" t="str">
        <f t="shared" ref="U1806" si="3648">IF(OR(AND(Q1806&gt;1,Q1806&lt;41),AND(R1806&gt;1,R1806&lt;41)),"Ct&lt;41","Ct&gt;41")</f>
        <v>Ct&gt;41</v>
      </c>
      <c r="V1806" t="str">
        <f t="shared" ref="V1806" si="3649">J1806</f>
        <v>Sortmundet kutling</v>
      </c>
      <c r="W1806" t="str">
        <f t="shared" ref="W1806" si="3650">MID(F1806,10,9)</f>
        <v>DL2022015</v>
      </c>
      <c r="X1806" t="str">
        <f t="shared" ref="X1806" si="3651">W1806&amp;"_"&amp;V1806&amp;"_"&amp;S1806&amp;"_"&amp;T1806&amp;"_"&amp;U1806</f>
        <v>DL2022015_Sortmundet kutling_Valid_Absent_Ct&gt;41</v>
      </c>
    </row>
    <row r="1807" spans="1:25" x14ac:dyDescent="0.25">
      <c r="A1807" t="s">
        <v>170</v>
      </c>
      <c r="B1807" t="s">
        <v>51</v>
      </c>
      <c r="C1807" t="s">
        <v>171</v>
      </c>
      <c r="D1807">
        <v>0.01</v>
      </c>
      <c r="E1807" t="s">
        <v>1275</v>
      </c>
      <c r="F1807" t="s">
        <v>630</v>
      </c>
      <c r="G1807" t="str">
        <f t="shared" si="3516"/>
        <v>DL2022015</v>
      </c>
      <c r="H1807" t="str">
        <f t="shared" si="3517"/>
        <v>24</v>
      </c>
      <c r="I1807" t="str">
        <f t="shared" si="3518"/>
        <v>Sortmundet kutling_24_20220913_DL2022015_SktAnnaeGym</v>
      </c>
      <c r="J1807" t="str">
        <f>VLOOKUP(MID(C1807,4,6),Datasæt_Analysesystemer!$B$2:$E$69,3,FALSE)</f>
        <v>Sortmundet kutling</v>
      </c>
      <c r="K1807" t="str">
        <f t="shared" si="3519"/>
        <v>NK</v>
      </c>
      <c r="L1807" s="7" t="str">
        <f t="shared" si="3531"/>
        <v>No Ct</v>
      </c>
      <c r="M1807" t="str">
        <f t="shared" si="3520"/>
        <v/>
      </c>
      <c r="N1807" t="str">
        <f t="shared" si="3521"/>
        <v/>
      </c>
      <c r="O1807" t="str">
        <f t="shared" si="3522"/>
        <v/>
      </c>
    </row>
    <row r="1808" spans="1:25" x14ac:dyDescent="0.25">
      <c r="A1808" t="s">
        <v>134</v>
      </c>
      <c r="B1808" t="s">
        <v>76</v>
      </c>
      <c r="C1808" t="s">
        <v>135</v>
      </c>
      <c r="D1808">
        <v>0.01</v>
      </c>
      <c r="E1808" t="s">
        <v>1275</v>
      </c>
      <c r="F1808" t="s">
        <v>630</v>
      </c>
      <c r="G1808" t="str">
        <f t="shared" si="3516"/>
        <v>DL2022015</v>
      </c>
      <c r="H1808" t="str">
        <f t="shared" si="3517"/>
        <v>24</v>
      </c>
      <c r="I1808" t="str">
        <f t="shared" si="3518"/>
        <v>Sortmundet kutling_24_20220913_DL2022015_SktAnnaeGym</v>
      </c>
      <c r="J1808" t="str">
        <f>VLOOKUP(MID(C1808,4,6),Datasæt_Analysesystemer!$B$2:$E$69,3,FALSE)</f>
        <v>Sortmundet kutling</v>
      </c>
      <c r="K1808" t="str">
        <f t="shared" si="3519"/>
        <v>EP</v>
      </c>
      <c r="L1808" s="7" t="str">
        <f t="shared" si="3531"/>
        <v>No Ct</v>
      </c>
      <c r="M1808" t="str">
        <f t="shared" si="3520"/>
        <v/>
      </c>
      <c r="N1808" t="str">
        <f t="shared" si="3521"/>
        <v/>
      </c>
      <c r="O1808" t="str">
        <f t="shared" si="3522"/>
        <v/>
      </c>
    </row>
    <row r="1809" spans="1:25" x14ac:dyDescent="0.25">
      <c r="A1809" t="s">
        <v>147</v>
      </c>
      <c r="B1809" t="s">
        <v>76</v>
      </c>
      <c r="C1809" t="s">
        <v>135</v>
      </c>
      <c r="D1809">
        <v>0.01</v>
      </c>
      <c r="E1809" t="s">
        <v>1275</v>
      </c>
      <c r="F1809" t="s">
        <v>630</v>
      </c>
      <c r="G1809" t="str">
        <f t="shared" si="3516"/>
        <v>DL2022015</v>
      </c>
      <c r="H1809" t="str">
        <f t="shared" si="3517"/>
        <v>24</v>
      </c>
      <c r="I1809" t="str">
        <f t="shared" si="3518"/>
        <v>Sortmundet kutling_24_20220913_DL2022015_SktAnnaeGym</v>
      </c>
      <c r="J1809" t="str">
        <f>VLOOKUP(MID(C1809,4,6),Datasæt_Analysesystemer!$B$2:$E$69,3,FALSE)</f>
        <v>Sortmundet kutling</v>
      </c>
      <c r="K1809" t="str">
        <f t="shared" si="3519"/>
        <v>EP</v>
      </c>
      <c r="L1809" s="7" t="str">
        <f t="shared" si="3531"/>
        <v>No Ct</v>
      </c>
      <c r="M1809" t="str">
        <f t="shared" si="3520"/>
        <v/>
      </c>
      <c r="N1809" t="str">
        <f t="shared" si="3521"/>
        <v/>
      </c>
      <c r="O1809" t="str">
        <f t="shared" si="3522"/>
        <v/>
      </c>
      <c r="Y1809" t="str">
        <f>O1811</f>
        <v/>
      </c>
    </row>
    <row r="1810" spans="1:25" x14ac:dyDescent="0.25">
      <c r="A1810" t="s">
        <v>22</v>
      </c>
      <c r="B1810" t="s">
        <v>23</v>
      </c>
      <c r="C1810" t="s">
        <v>24</v>
      </c>
      <c r="D1810">
        <v>0.01</v>
      </c>
      <c r="E1810">
        <v>30.63</v>
      </c>
      <c r="F1810" t="s">
        <v>631</v>
      </c>
      <c r="G1810" t="str">
        <f t="shared" ref="G1810:G1873" si="3652">MID(F1810,10,9)</f>
        <v>DL2022036</v>
      </c>
      <c r="H1810" t="str">
        <f t="shared" ref="H1810:H1873" si="3653">LEFT(C1810,2)</f>
        <v>01</v>
      </c>
      <c r="I1810" t="str">
        <f t="shared" ref="I1810:I1873" si="3654">J1810&amp;"_"&amp;H1810&amp;"_"&amp;F1810</f>
        <v>Aborre_01_20220914_DL2022036_BorupgaardGym</v>
      </c>
      <c r="J1810" t="str">
        <f>VLOOKUP(MID(C1810,4,6),Datasæt_Analysesystemer!$B$2:$E$69,3,FALSE)</f>
        <v>Aborre</v>
      </c>
      <c r="K1810" t="str">
        <f t="shared" ref="K1810:K1873" si="3655">RIGHT(C1810,2)</f>
        <v>PK</v>
      </c>
      <c r="L1810" s="7">
        <f t="shared" si="3531"/>
        <v>30.63</v>
      </c>
      <c r="M1810">
        <f t="shared" ref="M1810:M1873" si="3656">IF(K1810="PK",SUMIFS(L:L,K:K,"PK",I:I,I1810),"")</f>
        <v>30.63</v>
      </c>
      <c r="N1810">
        <f t="shared" ref="N1810:N1873" si="3657">IF(K1810="PK",SUMIFS(L:L,K:K,"NK",I:I,I1810),"")</f>
        <v>0</v>
      </c>
      <c r="O1810">
        <f t="shared" ref="O1810:O1873" si="3658">IF(K1810="PK",SUMIFS(L:L,K:K,"EP",I:I,I1810),"")</f>
        <v>0</v>
      </c>
      <c r="Q1810">
        <f t="shared" ref="Q1810" si="3659">IF(L1812="No Ct",0,L1812)</f>
        <v>0</v>
      </c>
      <c r="R1810">
        <f t="shared" ref="R1810" si="3660">IF(L1813="No Ct",0,L1813)</f>
        <v>0</v>
      </c>
      <c r="S1810" t="str">
        <f t="shared" ref="S1810" si="3661">IF(AND(M1810&gt;0,N1810=0),"Valid","Invalid")</f>
        <v>Valid</v>
      </c>
      <c r="T1810" t="str">
        <f t="shared" ref="T1810" si="3662">IF(OR(Q1810&gt;1,R1810&gt;1),"Present","Absent")</f>
        <v>Absent</v>
      </c>
      <c r="U1810" t="str">
        <f t="shared" ref="U1810" si="3663">IF(OR(AND(Q1810&gt;1,Q1810&lt;41),AND(R1810&gt;1,R1810&lt;41)),"Ct&lt;41","Ct&gt;41")</f>
        <v>Ct&gt;41</v>
      </c>
      <c r="V1810" t="str">
        <f t="shared" ref="V1810" si="3664">J1810</f>
        <v>Aborre</v>
      </c>
      <c r="W1810" t="str">
        <f t="shared" ref="W1810" si="3665">MID(F1810,10,9)</f>
        <v>DL2022036</v>
      </c>
      <c r="X1810" t="str">
        <f t="shared" ref="X1810" si="3666">W1810&amp;"_"&amp;V1810&amp;"_"&amp;S1810&amp;"_"&amp;T1810&amp;"_"&amp;U1810</f>
        <v>DL2022036_Aborre_Valid_Absent_Ct&gt;41</v>
      </c>
    </row>
    <row r="1811" spans="1:25" x14ac:dyDescent="0.25">
      <c r="A1811" t="s">
        <v>50</v>
      </c>
      <c r="B1811" t="s">
        <v>51</v>
      </c>
      <c r="C1811" t="s">
        <v>52</v>
      </c>
      <c r="D1811">
        <v>0.01</v>
      </c>
      <c r="E1811" t="s">
        <v>1275</v>
      </c>
      <c r="F1811" t="s">
        <v>631</v>
      </c>
      <c r="G1811" t="str">
        <f t="shared" si="3652"/>
        <v>DL2022036</v>
      </c>
      <c r="H1811" t="str">
        <f t="shared" si="3653"/>
        <v>01</v>
      </c>
      <c r="I1811" t="str">
        <f t="shared" si="3654"/>
        <v>Aborre_01_20220914_DL2022036_BorupgaardGym</v>
      </c>
      <c r="J1811" t="str">
        <f>VLOOKUP(MID(C1811,4,6),Datasæt_Analysesystemer!$B$2:$E$69,3,FALSE)</f>
        <v>Aborre</v>
      </c>
      <c r="K1811" t="str">
        <f t="shared" si="3655"/>
        <v>NK</v>
      </c>
      <c r="L1811" s="7" t="str">
        <f t="shared" ref="L1811:L1874" si="3667">IF(TRIM(E1811)="No Ct","No Ct",E1811)</f>
        <v>No Ct</v>
      </c>
      <c r="M1811" t="str">
        <f t="shared" si="3656"/>
        <v/>
      </c>
      <c r="N1811" t="str">
        <f t="shared" si="3657"/>
        <v/>
      </c>
      <c r="O1811" t="str">
        <f t="shared" si="3658"/>
        <v/>
      </c>
    </row>
    <row r="1812" spans="1:25" x14ac:dyDescent="0.25">
      <c r="A1812" t="s">
        <v>75</v>
      </c>
      <c r="B1812" t="s">
        <v>76</v>
      </c>
      <c r="C1812" t="s">
        <v>77</v>
      </c>
      <c r="D1812">
        <v>0.01</v>
      </c>
      <c r="E1812" t="s">
        <v>1275</v>
      </c>
      <c r="F1812" t="s">
        <v>631</v>
      </c>
      <c r="G1812" t="str">
        <f t="shared" si="3652"/>
        <v>DL2022036</v>
      </c>
      <c r="H1812" t="str">
        <f t="shared" si="3653"/>
        <v>01</v>
      </c>
      <c r="I1812" t="str">
        <f t="shared" si="3654"/>
        <v>Aborre_01_20220914_DL2022036_BorupgaardGym</v>
      </c>
      <c r="J1812" t="str">
        <f>VLOOKUP(MID(C1812,4,6),Datasæt_Analysesystemer!$B$2:$E$69,3,FALSE)</f>
        <v>Aborre</v>
      </c>
      <c r="K1812" t="str">
        <f t="shared" si="3655"/>
        <v>EP</v>
      </c>
      <c r="L1812" s="7" t="str">
        <f t="shared" si="3667"/>
        <v>No Ct</v>
      </c>
      <c r="M1812" t="str">
        <f t="shared" si="3656"/>
        <v/>
      </c>
      <c r="N1812" t="str">
        <f t="shared" si="3657"/>
        <v/>
      </c>
      <c r="O1812" t="str">
        <f t="shared" si="3658"/>
        <v/>
      </c>
    </row>
    <row r="1813" spans="1:25" x14ac:dyDescent="0.25">
      <c r="A1813" t="s">
        <v>100</v>
      </c>
      <c r="B1813" t="s">
        <v>76</v>
      </c>
      <c r="C1813" t="s">
        <v>77</v>
      </c>
      <c r="D1813">
        <v>0.01</v>
      </c>
      <c r="E1813" t="s">
        <v>1275</v>
      </c>
      <c r="F1813" t="s">
        <v>631</v>
      </c>
      <c r="G1813" t="str">
        <f t="shared" si="3652"/>
        <v>DL2022036</v>
      </c>
      <c r="H1813" t="str">
        <f t="shared" si="3653"/>
        <v>01</v>
      </c>
      <c r="I1813" t="str">
        <f t="shared" si="3654"/>
        <v>Aborre_01_20220914_DL2022036_BorupgaardGym</v>
      </c>
      <c r="J1813" t="str">
        <f>VLOOKUP(MID(C1813,4,6),Datasæt_Analysesystemer!$B$2:$E$69,3,FALSE)</f>
        <v>Aborre</v>
      </c>
      <c r="K1813" t="str">
        <f t="shared" si="3655"/>
        <v>EP</v>
      </c>
      <c r="L1813" s="7" t="str">
        <f t="shared" si="3667"/>
        <v>No Ct</v>
      </c>
      <c r="M1813" t="str">
        <f t="shared" si="3656"/>
        <v/>
      </c>
      <c r="N1813" t="str">
        <f t="shared" si="3657"/>
        <v/>
      </c>
      <c r="O1813" t="str">
        <f t="shared" si="3658"/>
        <v/>
      </c>
      <c r="Y1813" t="str">
        <f>O1815</f>
        <v/>
      </c>
    </row>
    <row r="1814" spans="1:25" x14ac:dyDescent="0.25">
      <c r="A1814" t="s">
        <v>27</v>
      </c>
      <c r="B1814" t="s">
        <v>23</v>
      </c>
      <c r="C1814" t="s">
        <v>28</v>
      </c>
      <c r="D1814">
        <v>0.01</v>
      </c>
      <c r="E1814">
        <v>30.11</v>
      </c>
      <c r="F1814" t="s">
        <v>631</v>
      </c>
      <c r="G1814" t="str">
        <f t="shared" si="3652"/>
        <v>DL2022036</v>
      </c>
      <c r="H1814" t="str">
        <f t="shared" si="3653"/>
        <v>02</v>
      </c>
      <c r="I1814" t="str">
        <f t="shared" si="3654"/>
        <v>Aborre_02_20220914_DL2022036_BorupgaardGym</v>
      </c>
      <c r="J1814" t="str">
        <f>VLOOKUP(MID(C1814,4,6),Datasæt_Analysesystemer!$B$2:$E$69,3,FALSE)</f>
        <v>Aborre</v>
      </c>
      <c r="K1814" t="str">
        <f t="shared" si="3655"/>
        <v>PK</v>
      </c>
      <c r="L1814" s="7">
        <f t="shared" si="3667"/>
        <v>30.11</v>
      </c>
      <c r="M1814">
        <f t="shared" si="3656"/>
        <v>30.11</v>
      </c>
      <c r="N1814">
        <f t="shared" si="3657"/>
        <v>34.409999999999997</v>
      </c>
      <c r="O1814">
        <f t="shared" si="3658"/>
        <v>0</v>
      </c>
      <c r="Q1814">
        <f t="shared" ref="Q1814" si="3668">IF(L1816="No Ct",0,L1816)</f>
        <v>0</v>
      </c>
      <c r="R1814">
        <f t="shared" ref="R1814" si="3669">IF(L1817="No Ct",0,L1817)</f>
        <v>0</v>
      </c>
      <c r="S1814" t="str">
        <f t="shared" ref="S1814" si="3670">IF(AND(M1814&gt;0,N1814=0),"Valid","Invalid")</f>
        <v>Invalid</v>
      </c>
      <c r="T1814" t="str">
        <f t="shared" ref="T1814" si="3671">IF(OR(Q1814&gt;1,R1814&gt;1),"Present","Absent")</f>
        <v>Absent</v>
      </c>
      <c r="U1814" t="str">
        <f t="shared" ref="U1814" si="3672">IF(OR(AND(Q1814&gt;1,Q1814&lt;41),AND(R1814&gt;1,R1814&lt;41)),"Ct&lt;41","Ct&gt;41")</f>
        <v>Ct&gt;41</v>
      </c>
      <c r="V1814" t="str">
        <f t="shared" ref="V1814" si="3673">J1814</f>
        <v>Aborre</v>
      </c>
      <c r="W1814" t="str">
        <f t="shared" ref="W1814" si="3674">MID(F1814,10,9)</f>
        <v>DL2022036</v>
      </c>
      <c r="X1814" t="str">
        <f t="shared" ref="X1814" si="3675">W1814&amp;"_"&amp;V1814&amp;"_"&amp;S1814&amp;"_"&amp;T1814&amp;"_"&amp;U1814</f>
        <v>DL2022036_Aborre_Invalid_Absent_Ct&gt;41</v>
      </c>
    </row>
    <row r="1815" spans="1:25" x14ac:dyDescent="0.25">
      <c r="A1815" t="s">
        <v>53</v>
      </c>
      <c r="B1815" t="s">
        <v>51</v>
      </c>
      <c r="C1815" t="s">
        <v>54</v>
      </c>
      <c r="D1815">
        <v>0.01</v>
      </c>
      <c r="E1815">
        <v>34.409999999999997</v>
      </c>
      <c r="F1815" t="s">
        <v>631</v>
      </c>
      <c r="G1815" t="str">
        <f t="shared" si="3652"/>
        <v>DL2022036</v>
      </c>
      <c r="H1815" t="str">
        <f t="shared" si="3653"/>
        <v>02</v>
      </c>
      <c r="I1815" t="str">
        <f t="shared" si="3654"/>
        <v>Aborre_02_20220914_DL2022036_BorupgaardGym</v>
      </c>
      <c r="J1815" t="str">
        <f>VLOOKUP(MID(C1815,4,6),Datasæt_Analysesystemer!$B$2:$E$69,3,FALSE)</f>
        <v>Aborre</v>
      </c>
      <c r="K1815" t="str">
        <f t="shared" si="3655"/>
        <v>NK</v>
      </c>
      <c r="L1815" s="7">
        <f t="shared" si="3667"/>
        <v>34.409999999999997</v>
      </c>
      <c r="M1815" t="str">
        <f t="shared" si="3656"/>
        <v/>
      </c>
      <c r="N1815" t="str">
        <f t="shared" si="3657"/>
        <v/>
      </c>
      <c r="O1815" t="str">
        <f t="shared" si="3658"/>
        <v/>
      </c>
    </row>
    <row r="1816" spans="1:25" x14ac:dyDescent="0.25">
      <c r="A1816" t="s">
        <v>78</v>
      </c>
      <c r="B1816" t="s">
        <v>76</v>
      </c>
      <c r="C1816" t="s">
        <v>79</v>
      </c>
      <c r="D1816">
        <v>0.01</v>
      </c>
      <c r="E1816" t="s">
        <v>1275</v>
      </c>
      <c r="F1816" t="s">
        <v>631</v>
      </c>
      <c r="G1816" t="str">
        <f t="shared" si="3652"/>
        <v>DL2022036</v>
      </c>
      <c r="H1816" t="str">
        <f t="shared" si="3653"/>
        <v>02</v>
      </c>
      <c r="I1816" t="str">
        <f t="shared" si="3654"/>
        <v>Aborre_02_20220914_DL2022036_BorupgaardGym</v>
      </c>
      <c r="J1816" t="str">
        <f>VLOOKUP(MID(C1816,4,6),Datasæt_Analysesystemer!$B$2:$E$69,3,FALSE)</f>
        <v>Aborre</v>
      </c>
      <c r="K1816" t="str">
        <f t="shared" si="3655"/>
        <v>EP</v>
      </c>
      <c r="L1816" s="7" t="str">
        <f t="shared" si="3667"/>
        <v>No Ct</v>
      </c>
      <c r="M1816" t="str">
        <f t="shared" si="3656"/>
        <v/>
      </c>
      <c r="N1816" t="str">
        <f t="shared" si="3657"/>
        <v/>
      </c>
      <c r="O1816" t="str">
        <f t="shared" si="3658"/>
        <v/>
      </c>
    </row>
    <row r="1817" spans="1:25" x14ac:dyDescent="0.25">
      <c r="A1817" t="s">
        <v>101</v>
      </c>
      <c r="B1817" t="s">
        <v>76</v>
      </c>
      <c r="C1817" t="s">
        <v>79</v>
      </c>
      <c r="D1817">
        <v>0.01</v>
      </c>
      <c r="E1817" t="s">
        <v>1275</v>
      </c>
      <c r="F1817" t="s">
        <v>631</v>
      </c>
      <c r="G1817" t="str">
        <f t="shared" si="3652"/>
        <v>DL2022036</v>
      </c>
      <c r="H1817" t="str">
        <f t="shared" si="3653"/>
        <v>02</v>
      </c>
      <c r="I1817" t="str">
        <f t="shared" si="3654"/>
        <v>Aborre_02_20220914_DL2022036_BorupgaardGym</v>
      </c>
      <c r="J1817" t="str">
        <f>VLOOKUP(MID(C1817,4,6),Datasæt_Analysesystemer!$B$2:$E$69,3,FALSE)</f>
        <v>Aborre</v>
      </c>
      <c r="K1817" t="str">
        <f t="shared" si="3655"/>
        <v>EP</v>
      </c>
      <c r="L1817" s="7" t="str">
        <f t="shared" si="3667"/>
        <v>No Ct</v>
      </c>
      <c r="M1817" t="str">
        <f t="shared" si="3656"/>
        <v/>
      </c>
      <c r="N1817" t="str">
        <f t="shared" si="3657"/>
        <v/>
      </c>
      <c r="O1817" t="str">
        <f t="shared" si="3658"/>
        <v/>
      </c>
      <c r="Y1817" t="str">
        <f>O1819</f>
        <v/>
      </c>
    </row>
    <row r="1818" spans="1:25" x14ac:dyDescent="0.25">
      <c r="A1818" t="s">
        <v>29</v>
      </c>
      <c r="B1818" t="s">
        <v>23</v>
      </c>
      <c r="C1818" t="s">
        <v>30</v>
      </c>
      <c r="D1818">
        <v>0.01</v>
      </c>
      <c r="E1818">
        <v>25.97</v>
      </c>
      <c r="F1818" t="s">
        <v>631</v>
      </c>
      <c r="G1818" t="str">
        <f t="shared" si="3652"/>
        <v>DL2022036</v>
      </c>
      <c r="H1818" t="str">
        <f t="shared" si="3653"/>
        <v>03</v>
      </c>
      <c r="I1818" t="str">
        <f t="shared" si="3654"/>
        <v>Skrubbe_03_20220914_DL2022036_BorupgaardGym</v>
      </c>
      <c r="J1818" t="str">
        <f>VLOOKUP(MID(C1818,4,6),Datasæt_Analysesystemer!$B$2:$E$69,3,FALSE)</f>
        <v>Skrubbe</v>
      </c>
      <c r="K1818" t="str">
        <f t="shared" si="3655"/>
        <v>PK</v>
      </c>
      <c r="L1818" s="7">
        <f t="shared" si="3667"/>
        <v>25.97</v>
      </c>
      <c r="M1818">
        <f t="shared" si="3656"/>
        <v>25.97</v>
      </c>
      <c r="N1818">
        <f t="shared" si="3657"/>
        <v>0</v>
      </c>
      <c r="O1818">
        <f t="shared" si="3658"/>
        <v>0</v>
      </c>
      <c r="Q1818">
        <f t="shared" ref="Q1818" si="3676">IF(L1820="No Ct",0,L1820)</f>
        <v>0</v>
      </c>
      <c r="R1818">
        <f t="shared" ref="R1818" si="3677">IF(L1821="No Ct",0,L1821)</f>
        <v>0</v>
      </c>
      <c r="S1818" t="str">
        <f t="shared" ref="S1818" si="3678">IF(AND(M1818&gt;0,N1818=0),"Valid","Invalid")</f>
        <v>Valid</v>
      </c>
      <c r="T1818" t="str">
        <f t="shared" ref="T1818" si="3679">IF(OR(Q1818&gt;1,R1818&gt;1),"Present","Absent")</f>
        <v>Absent</v>
      </c>
      <c r="U1818" t="str">
        <f t="shared" ref="U1818" si="3680">IF(OR(AND(Q1818&gt;1,Q1818&lt;41),AND(R1818&gt;1,R1818&lt;41)),"Ct&lt;41","Ct&gt;41")</f>
        <v>Ct&gt;41</v>
      </c>
      <c r="V1818" t="str">
        <f t="shared" ref="V1818" si="3681">J1818</f>
        <v>Skrubbe</v>
      </c>
      <c r="W1818" t="str">
        <f t="shared" ref="W1818" si="3682">MID(F1818,10,9)</f>
        <v>DL2022036</v>
      </c>
      <c r="X1818" t="str">
        <f t="shared" ref="X1818" si="3683">W1818&amp;"_"&amp;V1818&amp;"_"&amp;S1818&amp;"_"&amp;T1818&amp;"_"&amp;U1818</f>
        <v>DL2022036_Skrubbe_Valid_Absent_Ct&gt;41</v>
      </c>
    </row>
    <row r="1819" spans="1:25" x14ac:dyDescent="0.25">
      <c r="A1819" t="s">
        <v>55</v>
      </c>
      <c r="B1819" t="s">
        <v>51</v>
      </c>
      <c r="C1819" t="s">
        <v>56</v>
      </c>
      <c r="D1819">
        <v>0.01</v>
      </c>
      <c r="E1819" t="s">
        <v>1275</v>
      </c>
      <c r="F1819" t="s">
        <v>631</v>
      </c>
      <c r="G1819" t="str">
        <f t="shared" si="3652"/>
        <v>DL2022036</v>
      </c>
      <c r="H1819" t="str">
        <f t="shared" si="3653"/>
        <v>03</v>
      </c>
      <c r="I1819" t="str">
        <f t="shared" si="3654"/>
        <v>Skrubbe_03_20220914_DL2022036_BorupgaardGym</v>
      </c>
      <c r="J1819" t="str">
        <f>VLOOKUP(MID(C1819,4,6),Datasæt_Analysesystemer!$B$2:$E$69,3,FALSE)</f>
        <v>Skrubbe</v>
      </c>
      <c r="K1819" t="str">
        <f t="shared" si="3655"/>
        <v>NK</v>
      </c>
      <c r="L1819" s="7" t="str">
        <f t="shared" si="3667"/>
        <v>No Ct</v>
      </c>
      <c r="M1819" t="str">
        <f t="shared" si="3656"/>
        <v/>
      </c>
      <c r="N1819" t="str">
        <f t="shared" si="3657"/>
        <v/>
      </c>
      <c r="O1819" t="str">
        <f t="shared" si="3658"/>
        <v/>
      </c>
    </row>
    <row r="1820" spans="1:25" x14ac:dyDescent="0.25">
      <c r="A1820" t="s">
        <v>80</v>
      </c>
      <c r="B1820" t="s">
        <v>76</v>
      </c>
      <c r="C1820" t="s">
        <v>81</v>
      </c>
      <c r="D1820">
        <v>0.01</v>
      </c>
      <c r="E1820" t="s">
        <v>1275</v>
      </c>
      <c r="F1820" t="s">
        <v>631</v>
      </c>
      <c r="G1820" t="str">
        <f t="shared" si="3652"/>
        <v>DL2022036</v>
      </c>
      <c r="H1820" t="str">
        <f t="shared" si="3653"/>
        <v>03</v>
      </c>
      <c r="I1820" t="str">
        <f t="shared" si="3654"/>
        <v>Skrubbe_03_20220914_DL2022036_BorupgaardGym</v>
      </c>
      <c r="J1820" t="str">
        <f>VLOOKUP(MID(C1820,4,6),Datasæt_Analysesystemer!$B$2:$E$69,3,FALSE)</f>
        <v>Skrubbe</v>
      </c>
      <c r="K1820" t="str">
        <f t="shared" si="3655"/>
        <v>EP</v>
      </c>
      <c r="L1820" s="7" t="str">
        <f t="shared" si="3667"/>
        <v>No Ct</v>
      </c>
      <c r="M1820" t="str">
        <f t="shared" si="3656"/>
        <v/>
      </c>
      <c r="N1820" t="str">
        <f t="shared" si="3657"/>
        <v/>
      </c>
      <c r="O1820" t="str">
        <f t="shared" si="3658"/>
        <v/>
      </c>
    </row>
    <row r="1821" spans="1:25" x14ac:dyDescent="0.25">
      <c r="A1821" t="s">
        <v>102</v>
      </c>
      <c r="B1821" t="s">
        <v>76</v>
      </c>
      <c r="C1821" t="s">
        <v>81</v>
      </c>
      <c r="D1821">
        <v>0.01</v>
      </c>
      <c r="E1821" t="s">
        <v>1275</v>
      </c>
      <c r="F1821" t="s">
        <v>631</v>
      </c>
      <c r="G1821" t="str">
        <f t="shared" si="3652"/>
        <v>DL2022036</v>
      </c>
      <c r="H1821" t="str">
        <f t="shared" si="3653"/>
        <v>03</v>
      </c>
      <c r="I1821" t="str">
        <f t="shared" si="3654"/>
        <v>Skrubbe_03_20220914_DL2022036_BorupgaardGym</v>
      </c>
      <c r="J1821" t="str">
        <f>VLOOKUP(MID(C1821,4,6),Datasæt_Analysesystemer!$B$2:$E$69,3,FALSE)</f>
        <v>Skrubbe</v>
      </c>
      <c r="K1821" t="str">
        <f t="shared" si="3655"/>
        <v>EP</v>
      </c>
      <c r="L1821" s="7" t="str">
        <f t="shared" si="3667"/>
        <v>No Ct</v>
      </c>
      <c r="M1821" t="str">
        <f t="shared" si="3656"/>
        <v/>
      </c>
      <c r="N1821" t="str">
        <f t="shared" si="3657"/>
        <v/>
      </c>
      <c r="O1821" t="str">
        <f t="shared" si="3658"/>
        <v/>
      </c>
      <c r="Y1821" t="str">
        <f>O1823</f>
        <v/>
      </c>
    </row>
    <row r="1822" spans="1:25" x14ac:dyDescent="0.25">
      <c r="A1822" t="s">
        <v>31</v>
      </c>
      <c r="B1822" t="s">
        <v>23</v>
      </c>
      <c r="C1822" t="s">
        <v>32</v>
      </c>
      <c r="D1822">
        <v>0.01</v>
      </c>
      <c r="E1822">
        <v>24.87</v>
      </c>
      <c r="F1822" t="s">
        <v>631</v>
      </c>
      <c r="G1822" t="str">
        <f t="shared" si="3652"/>
        <v>DL2022036</v>
      </c>
      <c r="H1822" t="str">
        <f t="shared" si="3653"/>
        <v>04</v>
      </c>
      <c r="I1822" t="str">
        <f t="shared" si="3654"/>
        <v>Skrubbe_04_20220914_DL2022036_BorupgaardGym</v>
      </c>
      <c r="J1822" t="str">
        <f>VLOOKUP(MID(C1822,4,6),Datasæt_Analysesystemer!$B$2:$E$69,3,FALSE)</f>
        <v>Skrubbe</v>
      </c>
      <c r="K1822" t="str">
        <f t="shared" si="3655"/>
        <v>PK</v>
      </c>
      <c r="L1822" s="7">
        <f t="shared" si="3667"/>
        <v>24.87</v>
      </c>
      <c r="M1822">
        <f t="shared" si="3656"/>
        <v>24.87</v>
      </c>
      <c r="N1822">
        <f t="shared" si="3657"/>
        <v>0</v>
      </c>
      <c r="O1822">
        <f t="shared" si="3658"/>
        <v>0</v>
      </c>
      <c r="Q1822">
        <f t="shared" ref="Q1822" si="3684">IF(L1824="No Ct",0,L1824)</f>
        <v>0</v>
      </c>
      <c r="R1822">
        <f t="shared" ref="R1822" si="3685">IF(L1825="No Ct",0,L1825)</f>
        <v>0</v>
      </c>
      <c r="S1822" t="str">
        <f t="shared" ref="S1822" si="3686">IF(AND(M1822&gt;0,N1822=0),"Valid","Invalid")</f>
        <v>Valid</v>
      </c>
      <c r="T1822" t="str">
        <f t="shared" ref="T1822" si="3687">IF(OR(Q1822&gt;1,R1822&gt;1),"Present","Absent")</f>
        <v>Absent</v>
      </c>
      <c r="U1822" t="str">
        <f t="shared" ref="U1822" si="3688">IF(OR(AND(Q1822&gt;1,Q1822&lt;41),AND(R1822&gt;1,R1822&lt;41)),"Ct&lt;41","Ct&gt;41")</f>
        <v>Ct&gt;41</v>
      </c>
      <c r="V1822" t="str">
        <f t="shared" ref="V1822" si="3689">J1822</f>
        <v>Skrubbe</v>
      </c>
      <c r="W1822" t="str">
        <f t="shared" ref="W1822" si="3690">MID(F1822,10,9)</f>
        <v>DL2022036</v>
      </c>
      <c r="X1822" t="str">
        <f t="shared" ref="X1822" si="3691">W1822&amp;"_"&amp;V1822&amp;"_"&amp;S1822&amp;"_"&amp;T1822&amp;"_"&amp;U1822</f>
        <v>DL2022036_Skrubbe_Valid_Absent_Ct&gt;41</v>
      </c>
    </row>
    <row r="1823" spans="1:25" x14ac:dyDescent="0.25">
      <c r="A1823" t="s">
        <v>57</v>
      </c>
      <c r="B1823" t="s">
        <v>51</v>
      </c>
      <c r="C1823" t="s">
        <v>58</v>
      </c>
      <c r="D1823">
        <v>0.01</v>
      </c>
      <c r="E1823" t="s">
        <v>1275</v>
      </c>
      <c r="F1823" t="s">
        <v>631</v>
      </c>
      <c r="G1823" t="str">
        <f t="shared" si="3652"/>
        <v>DL2022036</v>
      </c>
      <c r="H1823" t="str">
        <f t="shared" si="3653"/>
        <v>04</v>
      </c>
      <c r="I1823" t="str">
        <f t="shared" si="3654"/>
        <v>Skrubbe_04_20220914_DL2022036_BorupgaardGym</v>
      </c>
      <c r="J1823" t="str">
        <f>VLOOKUP(MID(C1823,4,6),Datasæt_Analysesystemer!$B$2:$E$69,3,FALSE)</f>
        <v>Skrubbe</v>
      </c>
      <c r="K1823" t="str">
        <f t="shared" si="3655"/>
        <v>NK</v>
      </c>
      <c r="L1823" s="7" t="str">
        <f t="shared" si="3667"/>
        <v>No Ct</v>
      </c>
      <c r="M1823" t="str">
        <f t="shared" si="3656"/>
        <v/>
      </c>
      <c r="N1823" t="str">
        <f t="shared" si="3657"/>
        <v/>
      </c>
      <c r="O1823" t="str">
        <f t="shared" si="3658"/>
        <v/>
      </c>
    </row>
    <row r="1824" spans="1:25" x14ac:dyDescent="0.25">
      <c r="A1824" t="s">
        <v>82</v>
      </c>
      <c r="B1824" t="s">
        <v>76</v>
      </c>
      <c r="C1824" t="s">
        <v>83</v>
      </c>
      <c r="D1824">
        <v>0.01</v>
      </c>
      <c r="E1824" t="s">
        <v>1275</v>
      </c>
      <c r="F1824" t="s">
        <v>631</v>
      </c>
      <c r="G1824" t="str">
        <f t="shared" si="3652"/>
        <v>DL2022036</v>
      </c>
      <c r="H1824" t="str">
        <f t="shared" si="3653"/>
        <v>04</v>
      </c>
      <c r="I1824" t="str">
        <f t="shared" si="3654"/>
        <v>Skrubbe_04_20220914_DL2022036_BorupgaardGym</v>
      </c>
      <c r="J1824" t="str">
        <f>VLOOKUP(MID(C1824,4,6),Datasæt_Analysesystemer!$B$2:$E$69,3,FALSE)</f>
        <v>Skrubbe</v>
      </c>
      <c r="K1824" t="str">
        <f t="shared" si="3655"/>
        <v>EP</v>
      </c>
      <c r="L1824" s="7" t="str">
        <f t="shared" si="3667"/>
        <v>No Ct</v>
      </c>
      <c r="M1824" t="str">
        <f t="shared" si="3656"/>
        <v/>
      </c>
      <c r="N1824" t="str">
        <f t="shared" si="3657"/>
        <v/>
      </c>
      <c r="O1824" t="str">
        <f t="shared" si="3658"/>
        <v/>
      </c>
    </row>
    <row r="1825" spans="1:25" x14ac:dyDescent="0.25">
      <c r="A1825" t="s">
        <v>103</v>
      </c>
      <c r="B1825" t="s">
        <v>76</v>
      </c>
      <c r="C1825" t="s">
        <v>83</v>
      </c>
      <c r="D1825">
        <v>0.01</v>
      </c>
      <c r="E1825" t="s">
        <v>1275</v>
      </c>
      <c r="F1825" t="s">
        <v>631</v>
      </c>
      <c r="G1825" t="str">
        <f t="shared" si="3652"/>
        <v>DL2022036</v>
      </c>
      <c r="H1825" t="str">
        <f t="shared" si="3653"/>
        <v>04</v>
      </c>
      <c r="I1825" t="str">
        <f t="shared" si="3654"/>
        <v>Skrubbe_04_20220914_DL2022036_BorupgaardGym</v>
      </c>
      <c r="J1825" t="str">
        <f>VLOOKUP(MID(C1825,4,6),Datasæt_Analysesystemer!$B$2:$E$69,3,FALSE)</f>
        <v>Skrubbe</v>
      </c>
      <c r="K1825" t="str">
        <f t="shared" si="3655"/>
        <v>EP</v>
      </c>
      <c r="L1825" s="7" t="str">
        <f t="shared" si="3667"/>
        <v>No Ct</v>
      </c>
      <c r="M1825" t="str">
        <f t="shared" si="3656"/>
        <v/>
      </c>
      <c r="N1825" t="str">
        <f t="shared" si="3657"/>
        <v/>
      </c>
      <c r="O1825" t="str">
        <f t="shared" si="3658"/>
        <v/>
      </c>
      <c r="Y1825" t="str">
        <f>O1827</f>
        <v/>
      </c>
    </row>
    <row r="1826" spans="1:25" x14ac:dyDescent="0.25">
      <c r="A1826" t="s">
        <v>33</v>
      </c>
      <c r="B1826" t="s">
        <v>23</v>
      </c>
      <c r="C1826" t="s">
        <v>34</v>
      </c>
      <c r="D1826">
        <v>0.01</v>
      </c>
      <c r="E1826">
        <v>30.47</v>
      </c>
      <c r="F1826" t="s">
        <v>631</v>
      </c>
      <c r="G1826" t="str">
        <f t="shared" si="3652"/>
        <v>DL2022036</v>
      </c>
      <c r="H1826" t="str">
        <f t="shared" si="3653"/>
        <v>05</v>
      </c>
      <c r="I1826" t="str">
        <f t="shared" si="3654"/>
        <v>Stillehavsøsters_05_20220914_DL2022036_BorupgaardGym</v>
      </c>
      <c r="J1826" t="str">
        <f>VLOOKUP(MID(C1826,4,6),Datasæt_Analysesystemer!$B$2:$E$69,3,FALSE)</f>
        <v>Stillehavsøsters</v>
      </c>
      <c r="K1826" t="str">
        <f t="shared" si="3655"/>
        <v>PK</v>
      </c>
      <c r="L1826" s="7">
        <f t="shared" si="3667"/>
        <v>30.47</v>
      </c>
      <c r="M1826">
        <f t="shared" si="3656"/>
        <v>30.47</v>
      </c>
      <c r="N1826">
        <f t="shared" si="3657"/>
        <v>0</v>
      </c>
      <c r="O1826">
        <f t="shared" si="3658"/>
        <v>0</v>
      </c>
      <c r="Q1826">
        <f t="shared" ref="Q1826" si="3692">IF(L1828="No Ct",0,L1828)</f>
        <v>0</v>
      </c>
      <c r="R1826">
        <f t="shared" ref="R1826" si="3693">IF(L1829="No Ct",0,L1829)</f>
        <v>0</v>
      </c>
      <c r="S1826" t="str">
        <f t="shared" ref="S1826" si="3694">IF(AND(M1826&gt;0,N1826=0),"Valid","Invalid")</f>
        <v>Valid</v>
      </c>
      <c r="T1826" t="str">
        <f t="shared" ref="T1826" si="3695">IF(OR(Q1826&gt;1,R1826&gt;1),"Present","Absent")</f>
        <v>Absent</v>
      </c>
      <c r="U1826" t="str">
        <f t="shared" ref="U1826" si="3696">IF(OR(AND(Q1826&gt;1,Q1826&lt;41),AND(R1826&gt;1,R1826&lt;41)),"Ct&lt;41","Ct&gt;41")</f>
        <v>Ct&gt;41</v>
      </c>
      <c r="V1826" t="str">
        <f t="shared" ref="V1826" si="3697">J1826</f>
        <v>Stillehavsøsters</v>
      </c>
      <c r="W1826" t="str">
        <f t="shared" ref="W1826" si="3698">MID(F1826,10,9)</f>
        <v>DL2022036</v>
      </c>
      <c r="X1826" t="str">
        <f t="shared" ref="X1826" si="3699">W1826&amp;"_"&amp;V1826&amp;"_"&amp;S1826&amp;"_"&amp;T1826&amp;"_"&amp;U1826</f>
        <v>DL2022036_Stillehavsøsters_Valid_Absent_Ct&gt;41</v>
      </c>
    </row>
    <row r="1827" spans="1:25" x14ac:dyDescent="0.25">
      <c r="A1827" t="s">
        <v>59</v>
      </c>
      <c r="B1827" t="s">
        <v>51</v>
      </c>
      <c r="C1827" t="s">
        <v>60</v>
      </c>
      <c r="D1827">
        <v>0.01</v>
      </c>
      <c r="E1827" t="s">
        <v>1275</v>
      </c>
      <c r="F1827" t="s">
        <v>631</v>
      </c>
      <c r="G1827" t="str">
        <f t="shared" si="3652"/>
        <v>DL2022036</v>
      </c>
      <c r="H1827" t="str">
        <f t="shared" si="3653"/>
        <v>05</v>
      </c>
      <c r="I1827" t="str">
        <f t="shared" si="3654"/>
        <v>Stillehavsøsters_05_20220914_DL2022036_BorupgaardGym</v>
      </c>
      <c r="J1827" t="str">
        <f>VLOOKUP(MID(C1827,4,6),Datasæt_Analysesystemer!$B$2:$E$69,3,FALSE)</f>
        <v>Stillehavsøsters</v>
      </c>
      <c r="K1827" t="str">
        <f t="shared" si="3655"/>
        <v>NK</v>
      </c>
      <c r="L1827" s="7" t="str">
        <f t="shared" si="3667"/>
        <v>No Ct</v>
      </c>
      <c r="M1827" t="str">
        <f t="shared" si="3656"/>
        <v/>
      </c>
      <c r="N1827" t="str">
        <f t="shared" si="3657"/>
        <v/>
      </c>
      <c r="O1827" t="str">
        <f t="shared" si="3658"/>
        <v/>
      </c>
    </row>
    <row r="1828" spans="1:25" x14ac:dyDescent="0.25">
      <c r="A1828" t="s">
        <v>84</v>
      </c>
      <c r="B1828" t="s">
        <v>76</v>
      </c>
      <c r="C1828" t="s">
        <v>85</v>
      </c>
      <c r="D1828">
        <v>0.01</v>
      </c>
      <c r="E1828" t="s">
        <v>1275</v>
      </c>
      <c r="F1828" t="s">
        <v>631</v>
      </c>
      <c r="G1828" t="str">
        <f t="shared" si="3652"/>
        <v>DL2022036</v>
      </c>
      <c r="H1828" t="str">
        <f t="shared" si="3653"/>
        <v>05</v>
      </c>
      <c r="I1828" t="str">
        <f t="shared" si="3654"/>
        <v>Stillehavsøsters_05_20220914_DL2022036_BorupgaardGym</v>
      </c>
      <c r="J1828" t="str">
        <f>VLOOKUP(MID(C1828,4,6),Datasæt_Analysesystemer!$B$2:$E$69,3,FALSE)</f>
        <v>Stillehavsøsters</v>
      </c>
      <c r="K1828" t="str">
        <f t="shared" si="3655"/>
        <v>EP</v>
      </c>
      <c r="L1828" s="7" t="str">
        <f t="shared" si="3667"/>
        <v>No Ct</v>
      </c>
      <c r="M1828" t="str">
        <f t="shared" si="3656"/>
        <v/>
      </c>
      <c r="N1828" t="str">
        <f t="shared" si="3657"/>
        <v/>
      </c>
      <c r="O1828" t="str">
        <f t="shared" si="3658"/>
        <v/>
      </c>
    </row>
    <row r="1829" spans="1:25" x14ac:dyDescent="0.25">
      <c r="A1829" t="s">
        <v>104</v>
      </c>
      <c r="B1829" t="s">
        <v>76</v>
      </c>
      <c r="C1829" t="s">
        <v>85</v>
      </c>
      <c r="D1829">
        <v>0.01</v>
      </c>
      <c r="E1829" t="s">
        <v>1275</v>
      </c>
      <c r="F1829" t="s">
        <v>631</v>
      </c>
      <c r="G1829" t="str">
        <f t="shared" si="3652"/>
        <v>DL2022036</v>
      </c>
      <c r="H1829" t="str">
        <f t="shared" si="3653"/>
        <v>05</v>
      </c>
      <c r="I1829" t="str">
        <f t="shared" si="3654"/>
        <v>Stillehavsøsters_05_20220914_DL2022036_BorupgaardGym</v>
      </c>
      <c r="J1829" t="str">
        <f>VLOOKUP(MID(C1829,4,6),Datasæt_Analysesystemer!$B$2:$E$69,3,FALSE)</f>
        <v>Stillehavsøsters</v>
      </c>
      <c r="K1829" t="str">
        <f t="shared" si="3655"/>
        <v>EP</v>
      </c>
      <c r="L1829" s="7" t="str">
        <f t="shared" si="3667"/>
        <v>No Ct</v>
      </c>
      <c r="M1829" t="str">
        <f t="shared" si="3656"/>
        <v/>
      </c>
      <c r="N1829" t="str">
        <f t="shared" si="3657"/>
        <v/>
      </c>
      <c r="O1829" t="str">
        <f t="shared" si="3658"/>
        <v/>
      </c>
      <c r="Y1829" t="str">
        <f>O1831</f>
        <v/>
      </c>
    </row>
    <row r="1830" spans="1:25" x14ac:dyDescent="0.25">
      <c r="A1830" t="s">
        <v>35</v>
      </c>
      <c r="B1830" t="s">
        <v>23</v>
      </c>
      <c r="C1830" t="s">
        <v>36</v>
      </c>
      <c r="D1830">
        <v>0.01</v>
      </c>
      <c r="E1830">
        <v>29.83</v>
      </c>
      <c r="F1830" t="s">
        <v>631</v>
      </c>
      <c r="G1830" t="str">
        <f t="shared" si="3652"/>
        <v>DL2022036</v>
      </c>
      <c r="H1830" t="str">
        <f t="shared" si="3653"/>
        <v>06</v>
      </c>
      <c r="I1830" t="str">
        <f t="shared" si="3654"/>
        <v>Stillehavsøsters_06_20220914_DL2022036_BorupgaardGym</v>
      </c>
      <c r="J1830" t="str">
        <f>VLOOKUP(MID(C1830,4,6),Datasæt_Analysesystemer!$B$2:$E$69,3,FALSE)</f>
        <v>Stillehavsøsters</v>
      </c>
      <c r="K1830" t="str">
        <f t="shared" si="3655"/>
        <v>PK</v>
      </c>
      <c r="L1830" s="7">
        <f t="shared" si="3667"/>
        <v>29.83</v>
      </c>
      <c r="M1830">
        <f t="shared" si="3656"/>
        <v>29.83</v>
      </c>
      <c r="N1830">
        <f t="shared" si="3657"/>
        <v>0</v>
      </c>
      <c r="O1830">
        <f t="shared" si="3658"/>
        <v>0</v>
      </c>
      <c r="Q1830">
        <f t="shared" ref="Q1830" si="3700">IF(L1832="No Ct",0,L1832)</f>
        <v>0</v>
      </c>
      <c r="R1830">
        <f t="shared" ref="R1830" si="3701">IF(L1833="No Ct",0,L1833)</f>
        <v>0</v>
      </c>
      <c r="S1830" t="str">
        <f t="shared" ref="S1830" si="3702">IF(AND(M1830&gt;0,N1830=0),"Valid","Invalid")</f>
        <v>Valid</v>
      </c>
      <c r="T1830" t="str">
        <f t="shared" ref="T1830" si="3703">IF(OR(Q1830&gt;1,R1830&gt;1),"Present","Absent")</f>
        <v>Absent</v>
      </c>
      <c r="U1830" t="str">
        <f t="shared" ref="U1830" si="3704">IF(OR(AND(Q1830&gt;1,Q1830&lt;41),AND(R1830&gt;1,R1830&lt;41)),"Ct&lt;41","Ct&gt;41")</f>
        <v>Ct&gt;41</v>
      </c>
      <c r="V1830" t="str">
        <f t="shared" ref="V1830" si="3705">J1830</f>
        <v>Stillehavsøsters</v>
      </c>
      <c r="W1830" t="str">
        <f t="shared" ref="W1830" si="3706">MID(F1830,10,9)</f>
        <v>DL2022036</v>
      </c>
      <c r="X1830" t="str">
        <f t="shared" ref="X1830" si="3707">W1830&amp;"_"&amp;V1830&amp;"_"&amp;S1830&amp;"_"&amp;T1830&amp;"_"&amp;U1830</f>
        <v>DL2022036_Stillehavsøsters_Valid_Absent_Ct&gt;41</v>
      </c>
    </row>
    <row r="1831" spans="1:25" x14ac:dyDescent="0.25">
      <c r="A1831" t="s">
        <v>61</v>
      </c>
      <c r="B1831" t="s">
        <v>51</v>
      </c>
      <c r="C1831" t="s">
        <v>62</v>
      </c>
      <c r="D1831">
        <v>0.01</v>
      </c>
      <c r="E1831" t="s">
        <v>1275</v>
      </c>
      <c r="F1831" t="s">
        <v>631</v>
      </c>
      <c r="G1831" t="str">
        <f t="shared" si="3652"/>
        <v>DL2022036</v>
      </c>
      <c r="H1831" t="str">
        <f t="shared" si="3653"/>
        <v>06</v>
      </c>
      <c r="I1831" t="str">
        <f t="shared" si="3654"/>
        <v>Stillehavsøsters_06_20220914_DL2022036_BorupgaardGym</v>
      </c>
      <c r="J1831" t="str">
        <f>VLOOKUP(MID(C1831,4,6),Datasæt_Analysesystemer!$B$2:$E$69,3,FALSE)</f>
        <v>Stillehavsøsters</v>
      </c>
      <c r="K1831" t="str">
        <f t="shared" si="3655"/>
        <v>NK</v>
      </c>
      <c r="L1831" s="7" t="str">
        <f t="shared" si="3667"/>
        <v>No Ct</v>
      </c>
      <c r="M1831" t="str">
        <f t="shared" si="3656"/>
        <v/>
      </c>
      <c r="N1831" t="str">
        <f t="shared" si="3657"/>
        <v/>
      </c>
      <c r="O1831" t="str">
        <f t="shared" si="3658"/>
        <v/>
      </c>
    </row>
    <row r="1832" spans="1:25" x14ac:dyDescent="0.25">
      <c r="A1832" t="s">
        <v>86</v>
      </c>
      <c r="B1832" t="s">
        <v>76</v>
      </c>
      <c r="C1832" t="s">
        <v>87</v>
      </c>
      <c r="D1832">
        <v>0.01</v>
      </c>
      <c r="E1832" t="s">
        <v>1275</v>
      </c>
      <c r="F1832" t="s">
        <v>631</v>
      </c>
      <c r="G1832" t="str">
        <f t="shared" si="3652"/>
        <v>DL2022036</v>
      </c>
      <c r="H1832" t="str">
        <f t="shared" si="3653"/>
        <v>06</v>
      </c>
      <c r="I1832" t="str">
        <f t="shared" si="3654"/>
        <v>Stillehavsøsters_06_20220914_DL2022036_BorupgaardGym</v>
      </c>
      <c r="J1832" t="str">
        <f>VLOOKUP(MID(C1832,4,6),Datasæt_Analysesystemer!$B$2:$E$69,3,FALSE)</f>
        <v>Stillehavsøsters</v>
      </c>
      <c r="K1832" t="str">
        <f t="shared" si="3655"/>
        <v>EP</v>
      </c>
      <c r="L1832" s="7" t="str">
        <f t="shared" si="3667"/>
        <v>No Ct</v>
      </c>
      <c r="M1832" t="str">
        <f t="shared" si="3656"/>
        <v/>
      </c>
      <c r="N1832" t="str">
        <f t="shared" si="3657"/>
        <v/>
      </c>
      <c r="O1832" t="str">
        <f t="shared" si="3658"/>
        <v/>
      </c>
    </row>
    <row r="1833" spans="1:25" x14ac:dyDescent="0.25">
      <c r="A1833" t="s">
        <v>105</v>
      </c>
      <c r="B1833" t="s">
        <v>76</v>
      </c>
      <c r="C1833" t="s">
        <v>87</v>
      </c>
      <c r="D1833">
        <v>0.01</v>
      </c>
      <c r="E1833" t="s">
        <v>1275</v>
      </c>
      <c r="F1833" t="s">
        <v>631</v>
      </c>
      <c r="G1833" t="str">
        <f t="shared" si="3652"/>
        <v>DL2022036</v>
      </c>
      <c r="H1833" t="str">
        <f t="shared" si="3653"/>
        <v>06</v>
      </c>
      <c r="I1833" t="str">
        <f t="shared" si="3654"/>
        <v>Stillehavsøsters_06_20220914_DL2022036_BorupgaardGym</v>
      </c>
      <c r="J1833" t="str">
        <f>VLOOKUP(MID(C1833,4,6),Datasæt_Analysesystemer!$B$2:$E$69,3,FALSE)</f>
        <v>Stillehavsøsters</v>
      </c>
      <c r="K1833" t="str">
        <f t="shared" si="3655"/>
        <v>EP</v>
      </c>
      <c r="L1833" s="7" t="str">
        <f t="shared" si="3667"/>
        <v>No Ct</v>
      </c>
      <c r="M1833" t="str">
        <f t="shared" si="3656"/>
        <v/>
      </c>
      <c r="N1833" t="str">
        <f t="shared" si="3657"/>
        <v/>
      </c>
      <c r="O1833" t="str">
        <f t="shared" si="3658"/>
        <v/>
      </c>
      <c r="Y1833" t="str">
        <f>O1835</f>
        <v/>
      </c>
    </row>
    <row r="1834" spans="1:25" x14ac:dyDescent="0.25">
      <c r="A1834" t="s">
        <v>37</v>
      </c>
      <c r="B1834" t="s">
        <v>23</v>
      </c>
      <c r="C1834" t="s">
        <v>624</v>
      </c>
      <c r="D1834">
        <v>0.01</v>
      </c>
      <c r="E1834">
        <v>27.56</v>
      </c>
      <c r="F1834" t="s">
        <v>631</v>
      </c>
      <c r="G1834" t="str">
        <f t="shared" si="3652"/>
        <v>DL2022036</v>
      </c>
      <c r="H1834" t="str">
        <f t="shared" si="3653"/>
        <v>07</v>
      </c>
      <c r="I1834" t="str">
        <f t="shared" si="3654"/>
        <v>Marsvin_07_20220914_DL2022036_BorupgaardGym</v>
      </c>
      <c r="J1834" t="str">
        <f>VLOOKUP(MID(C1834,4,6),Datasæt_Analysesystemer!$B$2:$E$69,3,FALSE)</f>
        <v>Marsvin</v>
      </c>
      <c r="K1834" t="str">
        <f t="shared" si="3655"/>
        <v>PK</v>
      </c>
      <c r="L1834" s="7">
        <f t="shared" si="3667"/>
        <v>27.56</v>
      </c>
      <c r="M1834">
        <f t="shared" si="3656"/>
        <v>27.56</v>
      </c>
      <c r="N1834">
        <f t="shared" si="3657"/>
        <v>0</v>
      </c>
      <c r="O1834">
        <f t="shared" si="3658"/>
        <v>45.37</v>
      </c>
      <c r="Q1834">
        <f t="shared" ref="Q1834" si="3708">IF(L1836="No Ct",0,L1836)</f>
        <v>45.37</v>
      </c>
      <c r="R1834">
        <f t="shared" ref="R1834" si="3709">IF(L1837="No Ct",0,L1837)</f>
        <v>0</v>
      </c>
      <c r="S1834" t="str">
        <f t="shared" ref="S1834" si="3710">IF(AND(M1834&gt;0,N1834=0),"Valid","Invalid")</f>
        <v>Valid</v>
      </c>
      <c r="T1834" t="str">
        <f t="shared" ref="T1834" si="3711">IF(OR(Q1834&gt;1,R1834&gt;1),"Present","Absent")</f>
        <v>Present</v>
      </c>
      <c r="U1834" t="str">
        <f t="shared" ref="U1834" si="3712">IF(OR(AND(Q1834&gt;1,Q1834&lt;41),AND(R1834&gt;1,R1834&lt;41)),"Ct&lt;41","Ct&gt;41")</f>
        <v>Ct&gt;41</v>
      </c>
      <c r="V1834" t="str">
        <f t="shared" ref="V1834" si="3713">J1834</f>
        <v>Marsvin</v>
      </c>
      <c r="W1834" t="str">
        <f t="shared" ref="W1834" si="3714">MID(F1834,10,9)</f>
        <v>DL2022036</v>
      </c>
      <c r="X1834" t="str">
        <f t="shared" ref="X1834" si="3715">W1834&amp;"_"&amp;V1834&amp;"_"&amp;S1834&amp;"_"&amp;T1834&amp;"_"&amp;U1834</f>
        <v>DL2022036_Marsvin_Valid_Present_Ct&gt;41</v>
      </c>
    </row>
    <row r="1835" spans="1:25" x14ac:dyDescent="0.25">
      <c r="A1835" t="s">
        <v>63</v>
      </c>
      <c r="B1835" t="s">
        <v>51</v>
      </c>
      <c r="C1835" t="s">
        <v>626</v>
      </c>
      <c r="D1835">
        <v>0.01</v>
      </c>
      <c r="E1835" t="s">
        <v>1275</v>
      </c>
      <c r="F1835" t="s">
        <v>631</v>
      </c>
      <c r="G1835" t="str">
        <f t="shared" si="3652"/>
        <v>DL2022036</v>
      </c>
      <c r="H1835" t="str">
        <f t="shared" si="3653"/>
        <v>07</v>
      </c>
      <c r="I1835" t="str">
        <f t="shared" si="3654"/>
        <v>Marsvin_07_20220914_DL2022036_BorupgaardGym</v>
      </c>
      <c r="J1835" t="str">
        <f>VLOOKUP(MID(C1835,4,6),Datasæt_Analysesystemer!$B$2:$E$69,3,FALSE)</f>
        <v>Marsvin</v>
      </c>
      <c r="K1835" t="str">
        <f t="shared" si="3655"/>
        <v>NK</v>
      </c>
      <c r="L1835" s="7" t="str">
        <f t="shared" si="3667"/>
        <v>No Ct</v>
      </c>
      <c r="M1835" t="str">
        <f t="shared" si="3656"/>
        <v/>
      </c>
      <c r="N1835" t="str">
        <f t="shared" si="3657"/>
        <v/>
      </c>
      <c r="O1835" t="str">
        <f t="shared" si="3658"/>
        <v/>
      </c>
    </row>
    <row r="1836" spans="1:25" x14ac:dyDescent="0.25">
      <c r="A1836" t="s">
        <v>88</v>
      </c>
      <c r="B1836" t="s">
        <v>76</v>
      </c>
      <c r="C1836" t="s">
        <v>628</v>
      </c>
      <c r="D1836">
        <v>0.01</v>
      </c>
      <c r="E1836">
        <v>45.37</v>
      </c>
      <c r="F1836" t="s">
        <v>631</v>
      </c>
      <c r="G1836" t="str">
        <f t="shared" si="3652"/>
        <v>DL2022036</v>
      </c>
      <c r="H1836" t="str">
        <f t="shared" si="3653"/>
        <v>07</v>
      </c>
      <c r="I1836" t="str">
        <f t="shared" si="3654"/>
        <v>Marsvin_07_20220914_DL2022036_BorupgaardGym</v>
      </c>
      <c r="J1836" t="str">
        <f>VLOOKUP(MID(C1836,4,6),Datasæt_Analysesystemer!$B$2:$E$69,3,FALSE)</f>
        <v>Marsvin</v>
      </c>
      <c r="K1836" t="str">
        <f t="shared" si="3655"/>
        <v>EP</v>
      </c>
      <c r="L1836" s="7">
        <f t="shared" si="3667"/>
        <v>45.37</v>
      </c>
      <c r="M1836" t="str">
        <f t="shared" si="3656"/>
        <v/>
      </c>
      <c r="N1836" t="str">
        <f t="shared" si="3657"/>
        <v/>
      </c>
      <c r="O1836" t="str">
        <f t="shared" si="3658"/>
        <v/>
      </c>
    </row>
    <row r="1837" spans="1:25" x14ac:dyDescent="0.25">
      <c r="A1837" t="s">
        <v>106</v>
      </c>
      <c r="B1837" t="s">
        <v>76</v>
      </c>
      <c r="C1837" t="s">
        <v>628</v>
      </c>
      <c r="D1837">
        <v>0.01</v>
      </c>
      <c r="E1837" t="s">
        <v>1275</v>
      </c>
      <c r="F1837" t="s">
        <v>631</v>
      </c>
      <c r="G1837" t="str">
        <f t="shared" si="3652"/>
        <v>DL2022036</v>
      </c>
      <c r="H1837" t="str">
        <f t="shared" si="3653"/>
        <v>07</v>
      </c>
      <c r="I1837" t="str">
        <f t="shared" si="3654"/>
        <v>Marsvin_07_20220914_DL2022036_BorupgaardGym</v>
      </c>
      <c r="J1837" t="str">
        <f>VLOOKUP(MID(C1837,4,6),Datasæt_Analysesystemer!$B$2:$E$69,3,FALSE)</f>
        <v>Marsvin</v>
      </c>
      <c r="K1837" t="str">
        <f t="shared" si="3655"/>
        <v>EP</v>
      </c>
      <c r="L1837" s="7" t="str">
        <f t="shared" si="3667"/>
        <v>No Ct</v>
      </c>
      <c r="M1837" t="str">
        <f t="shared" si="3656"/>
        <v/>
      </c>
      <c r="N1837" t="str">
        <f t="shared" si="3657"/>
        <v/>
      </c>
      <c r="O1837" t="str">
        <f t="shared" si="3658"/>
        <v/>
      </c>
      <c r="Y1837" t="str">
        <f>O1839</f>
        <v/>
      </c>
    </row>
    <row r="1838" spans="1:25" x14ac:dyDescent="0.25">
      <c r="A1838" t="s">
        <v>40</v>
      </c>
      <c r="B1838" t="s">
        <v>23</v>
      </c>
      <c r="C1838" t="s">
        <v>625</v>
      </c>
      <c r="D1838">
        <v>0.01</v>
      </c>
      <c r="E1838">
        <v>22.61</v>
      </c>
      <c r="F1838" t="s">
        <v>631</v>
      </c>
      <c r="G1838" t="str">
        <f t="shared" si="3652"/>
        <v>DL2022036</v>
      </c>
      <c r="H1838" t="str">
        <f t="shared" si="3653"/>
        <v>08</v>
      </c>
      <c r="I1838" t="str">
        <f t="shared" si="3654"/>
        <v>Marsvin_08_20220914_DL2022036_BorupgaardGym</v>
      </c>
      <c r="J1838" t="str">
        <f>VLOOKUP(MID(C1838,4,6),Datasæt_Analysesystemer!$B$2:$E$69,3,FALSE)</f>
        <v>Marsvin</v>
      </c>
      <c r="K1838" t="str">
        <f t="shared" si="3655"/>
        <v>PK</v>
      </c>
      <c r="L1838" s="7">
        <f t="shared" si="3667"/>
        <v>22.61</v>
      </c>
      <c r="M1838">
        <f t="shared" si="3656"/>
        <v>22.61</v>
      </c>
      <c r="N1838">
        <f t="shared" si="3657"/>
        <v>42.47</v>
      </c>
      <c r="O1838">
        <f t="shared" si="3658"/>
        <v>85.52</v>
      </c>
      <c r="Q1838">
        <f t="shared" ref="Q1838" si="3716">IF(L1840="No Ct",0,L1840)</f>
        <v>43.83</v>
      </c>
      <c r="R1838">
        <f t="shared" ref="R1838" si="3717">IF(L1841="No Ct",0,L1841)</f>
        <v>41.69</v>
      </c>
      <c r="S1838" t="str">
        <f t="shared" ref="S1838" si="3718">IF(AND(M1838&gt;0,N1838=0),"Valid","Invalid")</f>
        <v>Invalid</v>
      </c>
      <c r="T1838" t="str">
        <f t="shared" ref="T1838" si="3719">IF(OR(Q1838&gt;1,R1838&gt;1),"Present","Absent")</f>
        <v>Present</v>
      </c>
      <c r="U1838" t="str">
        <f t="shared" ref="U1838" si="3720">IF(OR(AND(Q1838&gt;1,Q1838&lt;41),AND(R1838&gt;1,R1838&lt;41)),"Ct&lt;41","Ct&gt;41")</f>
        <v>Ct&gt;41</v>
      </c>
      <c r="V1838" t="str">
        <f t="shared" ref="V1838" si="3721">J1838</f>
        <v>Marsvin</v>
      </c>
      <c r="W1838" t="str">
        <f t="shared" ref="W1838" si="3722">MID(F1838,10,9)</f>
        <v>DL2022036</v>
      </c>
      <c r="X1838" t="str">
        <f t="shared" ref="X1838" si="3723">W1838&amp;"_"&amp;V1838&amp;"_"&amp;S1838&amp;"_"&amp;T1838&amp;"_"&amp;U1838</f>
        <v>DL2022036_Marsvin_Invalid_Present_Ct&gt;41</v>
      </c>
    </row>
    <row r="1839" spans="1:25" x14ac:dyDescent="0.25">
      <c r="A1839" t="s">
        <v>65</v>
      </c>
      <c r="B1839" t="s">
        <v>51</v>
      </c>
      <c r="C1839" t="s">
        <v>627</v>
      </c>
      <c r="D1839">
        <v>0.01</v>
      </c>
      <c r="E1839">
        <v>42.47</v>
      </c>
      <c r="F1839" t="s">
        <v>631</v>
      </c>
      <c r="G1839" t="str">
        <f t="shared" si="3652"/>
        <v>DL2022036</v>
      </c>
      <c r="H1839" t="str">
        <f t="shared" si="3653"/>
        <v>08</v>
      </c>
      <c r="I1839" t="str">
        <f t="shared" si="3654"/>
        <v>Marsvin_08_20220914_DL2022036_BorupgaardGym</v>
      </c>
      <c r="J1839" t="str">
        <f>VLOOKUP(MID(C1839,4,6),Datasæt_Analysesystemer!$B$2:$E$69,3,FALSE)</f>
        <v>Marsvin</v>
      </c>
      <c r="K1839" t="str">
        <f t="shared" si="3655"/>
        <v>NK</v>
      </c>
      <c r="L1839" s="7">
        <f t="shared" si="3667"/>
        <v>42.47</v>
      </c>
      <c r="M1839" t="str">
        <f t="shared" si="3656"/>
        <v/>
      </c>
      <c r="N1839" t="str">
        <f t="shared" si="3657"/>
        <v/>
      </c>
      <c r="O1839" t="str">
        <f t="shared" si="3658"/>
        <v/>
      </c>
    </row>
    <row r="1840" spans="1:25" x14ac:dyDescent="0.25">
      <c r="A1840" t="s">
        <v>90</v>
      </c>
      <c r="B1840" t="s">
        <v>76</v>
      </c>
      <c r="C1840" t="s">
        <v>629</v>
      </c>
      <c r="D1840">
        <v>0.01</v>
      </c>
      <c r="E1840">
        <v>43.83</v>
      </c>
      <c r="F1840" t="s">
        <v>631</v>
      </c>
      <c r="G1840" t="str">
        <f t="shared" si="3652"/>
        <v>DL2022036</v>
      </c>
      <c r="H1840" t="str">
        <f t="shared" si="3653"/>
        <v>08</v>
      </c>
      <c r="I1840" t="str">
        <f t="shared" si="3654"/>
        <v>Marsvin_08_20220914_DL2022036_BorupgaardGym</v>
      </c>
      <c r="J1840" t="str">
        <f>VLOOKUP(MID(C1840,4,6),Datasæt_Analysesystemer!$B$2:$E$69,3,FALSE)</f>
        <v>Marsvin</v>
      </c>
      <c r="K1840" t="str">
        <f t="shared" si="3655"/>
        <v>EP</v>
      </c>
      <c r="L1840" s="7">
        <f t="shared" si="3667"/>
        <v>43.83</v>
      </c>
      <c r="M1840" t="str">
        <f t="shared" si="3656"/>
        <v/>
      </c>
      <c r="N1840" t="str">
        <f t="shared" si="3657"/>
        <v/>
      </c>
      <c r="O1840" t="str">
        <f t="shared" si="3658"/>
        <v/>
      </c>
    </row>
    <row r="1841" spans="1:25" x14ac:dyDescent="0.25">
      <c r="A1841" t="s">
        <v>107</v>
      </c>
      <c r="B1841" t="s">
        <v>76</v>
      </c>
      <c r="C1841" t="s">
        <v>629</v>
      </c>
      <c r="D1841">
        <v>0.01</v>
      </c>
      <c r="E1841">
        <v>41.69</v>
      </c>
      <c r="F1841" t="s">
        <v>631</v>
      </c>
      <c r="G1841" t="str">
        <f t="shared" si="3652"/>
        <v>DL2022036</v>
      </c>
      <c r="H1841" t="str">
        <f t="shared" si="3653"/>
        <v>08</v>
      </c>
      <c r="I1841" t="str">
        <f t="shared" si="3654"/>
        <v>Marsvin_08_20220914_DL2022036_BorupgaardGym</v>
      </c>
      <c r="J1841" t="str">
        <f>VLOOKUP(MID(C1841,4,6),Datasæt_Analysesystemer!$B$2:$E$69,3,FALSE)</f>
        <v>Marsvin</v>
      </c>
      <c r="K1841" t="str">
        <f t="shared" si="3655"/>
        <v>EP</v>
      </c>
      <c r="L1841" s="7">
        <f t="shared" si="3667"/>
        <v>41.69</v>
      </c>
      <c r="M1841" t="str">
        <f t="shared" si="3656"/>
        <v/>
      </c>
      <c r="N1841" t="str">
        <f t="shared" si="3657"/>
        <v/>
      </c>
      <c r="O1841" t="str">
        <f t="shared" si="3658"/>
        <v/>
      </c>
      <c r="Y1841" t="str">
        <f>O1843</f>
        <v/>
      </c>
    </row>
    <row r="1842" spans="1:25" x14ac:dyDescent="0.25">
      <c r="A1842" t="s">
        <v>42</v>
      </c>
      <c r="B1842" t="s">
        <v>23</v>
      </c>
      <c r="C1842" t="s">
        <v>43</v>
      </c>
      <c r="D1842">
        <v>0.01</v>
      </c>
      <c r="E1842" t="s">
        <v>1275</v>
      </c>
      <c r="F1842" t="s">
        <v>631</v>
      </c>
      <c r="G1842" t="str">
        <f t="shared" si="3652"/>
        <v>DL2022036</v>
      </c>
      <c r="H1842" t="str">
        <f t="shared" si="3653"/>
        <v>09</v>
      </c>
      <c r="I1842" t="str">
        <f t="shared" si="3654"/>
        <v>Blå svømmekrabbe_09_20220914_DL2022036_BorupgaardGym</v>
      </c>
      <c r="J1842" t="str">
        <f>VLOOKUP(MID(C1842,4,6),Datasæt_Analysesystemer!$B$2:$E$69,3,FALSE)</f>
        <v>Blå svømmekrabbe</v>
      </c>
      <c r="K1842" t="str">
        <f t="shared" si="3655"/>
        <v>PK</v>
      </c>
      <c r="L1842" s="7" t="str">
        <f t="shared" si="3667"/>
        <v>No Ct</v>
      </c>
      <c r="M1842">
        <f t="shared" si="3656"/>
        <v>0</v>
      </c>
      <c r="N1842">
        <f t="shared" si="3657"/>
        <v>0</v>
      </c>
      <c r="O1842">
        <f t="shared" si="3658"/>
        <v>0</v>
      </c>
      <c r="Q1842">
        <f t="shared" ref="Q1842" si="3724">IF(L1844="No Ct",0,L1844)</f>
        <v>0</v>
      </c>
      <c r="R1842">
        <f t="shared" ref="R1842" si="3725">IF(L1845="No Ct",0,L1845)</f>
        <v>0</v>
      </c>
      <c r="S1842" t="str">
        <f t="shared" ref="S1842" si="3726">IF(AND(M1842&gt;0,N1842=0),"Valid","Invalid")</f>
        <v>Invalid</v>
      </c>
      <c r="T1842" t="str">
        <f t="shared" ref="T1842" si="3727">IF(OR(Q1842&gt;1,R1842&gt;1),"Present","Absent")</f>
        <v>Absent</v>
      </c>
      <c r="U1842" t="str">
        <f t="shared" ref="U1842" si="3728">IF(OR(AND(Q1842&gt;1,Q1842&lt;41),AND(R1842&gt;1,R1842&lt;41)),"Ct&lt;41","Ct&gt;41")</f>
        <v>Ct&gt;41</v>
      </c>
      <c r="V1842" t="str">
        <f t="shared" ref="V1842" si="3729">J1842</f>
        <v>Blå svømmekrabbe</v>
      </c>
      <c r="W1842" t="str">
        <f t="shared" ref="W1842" si="3730">MID(F1842,10,9)</f>
        <v>DL2022036</v>
      </c>
      <c r="X1842" t="str">
        <f t="shared" ref="X1842" si="3731">W1842&amp;"_"&amp;V1842&amp;"_"&amp;S1842&amp;"_"&amp;T1842&amp;"_"&amp;U1842</f>
        <v>DL2022036_Blå svømmekrabbe_Invalid_Absent_Ct&gt;41</v>
      </c>
    </row>
    <row r="1843" spans="1:25" x14ac:dyDescent="0.25">
      <c r="A1843" t="s">
        <v>67</v>
      </c>
      <c r="B1843" t="s">
        <v>51</v>
      </c>
      <c r="C1843" t="s">
        <v>68</v>
      </c>
      <c r="D1843">
        <v>0.01</v>
      </c>
      <c r="E1843" t="s">
        <v>1275</v>
      </c>
      <c r="F1843" t="s">
        <v>631</v>
      </c>
      <c r="G1843" t="str">
        <f t="shared" si="3652"/>
        <v>DL2022036</v>
      </c>
      <c r="H1843" t="str">
        <f t="shared" si="3653"/>
        <v>09</v>
      </c>
      <c r="I1843" t="str">
        <f t="shared" si="3654"/>
        <v>Blå svømmekrabbe_09_20220914_DL2022036_BorupgaardGym</v>
      </c>
      <c r="J1843" t="str">
        <f>VLOOKUP(MID(C1843,4,6),Datasæt_Analysesystemer!$B$2:$E$69,3,FALSE)</f>
        <v>Blå svømmekrabbe</v>
      </c>
      <c r="K1843" t="str">
        <f t="shared" si="3655"/>
        <v>NK</v>
      </c>
      <c r="L1843" s="7" t="str">
        <f t="shared" si="3667"/>
        <v>No Ct</v>
      </c>
      <c r="M1843" t="str">
        <f t="shared" si="3656"/>
        <v/>
      </c>
      <c r="N1843" t="str">
        <f t="shared" si="3657"/>
        <v/>
      </c>
      <c r="O1843" t="str">
        <f t="shared" si="3658"/>
        <v/>
      </c>
    </row>
    <row r="1844" spans="1:25" x14ac:dyDescent="0.25">
      <c r="A1844" t="s">
        <v>92</v>
      </c>
      <c r="B1844" t="s">
        <v>76</v>
      </c>
      <c r="C1844" t="s">
        <v>93</v>
      </c>
      <c r="D1844">
        <v>0.01</v>
      </c>
      <c r="E1844" t="s">
        <v>1275</v>
      </c>
      <c r="F1844" t="s">
        <v>631</v>
      </c>
      <c r="G1844" t="str">
        <f t="shared" si="3652"/>
        <v>DL2022036</v>
      </c>
      <c r="H1844" t="str">
        <f t="shared" si="3653"/>
        <v>09</v>
      </c>
      <c r="I1844" t="str">
        <f t="shared" si="3654"/>
        <v>Blå svømmekrabbe_09_20220914_DL2022036_BorupgaardGym</v>
      </c>
      <c r="J1844" t="str">
        <f>VLOOKUP(MID(C1844,4,6),Datasæt_Analysesystemer!$B$2:$E$69,3,FALSE)</f>
        <v>Blå svømmekrabbe</v>
      </c>
      <c r="K1844" t="str">
        <f t="shared" si="3655"/>
        <v>EP</v>
      </c>
      <c r="L1844" s="7" t="str">
        <f t="shared" si="3667"/>
        <v>No Ct</v>
      </c>
      <c r="M1844" t="str">
        <f t="shared" si="3656"/>
        <v/>
      </c>
      <c r="N1844" t="str">
        <f t="shared" si="3657"/>
        <v/>
      </c>
      <c r="O1844" t="str">
        <f t="shared" si="3658"/>
        <v/>
      </c>
    </row>
    <row r="1845" spans="1:25" x14ac:dyDescent="0.25">
      <c r="A1845" t="s">
        <v>108</v>
      </c>
      <c r="B1845" t="s">
        <v>76</v>
      </c>
      <c r="C1845" t="s">
        <v>93</v>
      </c>
      <c r="D1845">
        <v>0.01</v>
      </c>
      <c r="E1845" t="s">
        <v>1275</v>
      </c>
      <c r="F1845" t="s">
        <v>631</v>
      </c>
      <c r="G1845" t="str">
        <f t="shared" si="3652"/>
        <v>DL2022036</v>
      </c>
      <c r="H1845" t="str">
        <f t="shared" si="3653"/>
        <v>09</v>
      </c>
      <c r="I1845" t="str">
        <f t="shared" si="3654"/>
        <v>Blå svømmekrabbe_09_20220914_DL2022036_BorupgaardGym</v>
      </c>
      <c r="J1845" t="str">
        <f>VLOOKUP(MID(C1845,4,6),Datasæt_Analysesystemer!$B$2:$E$69,3,FALSE)</f>
        <v>Blå svømmekrabbe</v>
      </c>
      <c r="K1845" t="str">
        <f t="shared" si="3655"/>
        <v>EP</v>
      </c>
      <c r="L1845" s="7" t="str">
        <f t="shared" si="3667"/>
        <v>No Ct</v>
      </c>
      <c r="M1845" t="str">
        <f t="shared" si="3656"/>
        <v/>
      </c>
      <c r="N1845" t="str">
        <f t="shared" si="3657"/>
        <v/>
      </c>
      <c r="O1845" t="str">
        <f t="shared" si="3658"/>
        <v/>
      </c>
      <c r="Y1845" t="str">
        <f>O1847</f>
        <v/>
      </c>
    </row>
    <row r="1846" spans="1:25" x14ac:dyDescent="0.25">
      <c r="A1846" t="s">
        <v>44</v>
      </c>
      <c r="B1846" t="s">
        <v>23</v>
      </c>
      <c r="C1846" t="s">
        <v>45</v>
      </c>
      <c r="D1846">
        <v>0.01</v>
      </c>
      <c r="E1846">
        <v>25.24</v>
      </c>
      <c r="F1846" t="s">
        <v>631</v>
      </c>
      <c r="G1846" t="str">
        <f t="shared" si="3652"/>
        <v>DL2022036</v>
      </c>
      <c r="H1846" t="str">
        <f t="shared" si="3653"/>
        <v>10</v>
      </c>
      <c r="I1846" t="str">
        <f t="shared" si="3654"/>
        <v>Blå svømmekrabbe_10_20220914_DL2022036_BorupgaardGym</v>
      </c>
      <c r="J1846" t="str">
        <f>VLOOKUP(MID(C1846,4,6),Datasæt_Analysesystemer!$B$2:$E$69,3,FALSE)</f>
        <v>Blå svømmekrabbe</v>
      </c>
      <c r="K1846" t="str">
        <f t="shared" si="3655"/>
        <v>PK</v>
      </c>
      <c r="L1846" s="7">
        <f t="shared" si="3667"/>
        <v>25.24</v>
      </c>
      <c r="M1846">
        <f t="shared" si="3656"/>
        <v>25.24</v>
      </c>
      <c r="N1846">
        <f t="shared" si="3657"/>
        <v>0</v>
      </c>
      <c r="O1846">
        <f t="shared" si="3658"/>
        <v>0</v>
      </c>
      <c r="Q1846">
        <f t="shared" ref="Q1846" si="3732">IF(L1848="No Ct",0,L1848)</f>
        <v>0</v>
      </c>
      <c r="R1846">
        <f t="shared" ref="R1846" si="3733">IF(L1849="No Ct",0,L1849)</f>
        <v>0</v>
      </c>
      <c r="S1846" t="str">
        <f t="shared" ref="S1846" si="3734">IF(AND(M1846&gt;0,N1846=0),"Valid","Invalid")</f>
        <v>Valid</v>
      </c>
      <c r="T1846" t="str">
        <f t="shared" ref="T1846" si="3735">IF(OR(Q1846&gt;1,R1846&gt;1),"Present","Absent")</f>
        <v>Absent</v>
      </c>
      <c r="U1846" t="str">
        <f t="shared" ref="U1846" si="3736">IF(OR(AND(Q1846&gt;1,Q1846&lt;41),AND(R1846&gt;1,R1846&lt;41)),"Ct&lt;41","Ct&gt;41")</f>
        <v>Ct&gt;41</v>
      </c>
      <c r="V1846" t="str">
        <f t="shared" ref="V1846" si="3737">J1846</f>
        <v>Blå svømmekrabbe</v>
      </c>
      <c r="W1846" t="str">
        <f t="shared" ref="W1846" si="3738">MID(F1846,10,9)</f>
        <v>DL2022036</v>
      </c>
      <c r="X1846" t="str">
        <f t="shared" ref="X1846" si="3739">W1846&amp;"_"&amp;V1846&amp;"_"&amp;S1846&amp;"_"&amp;T1846&amp;"_"&amp;U1846</f>
        <v>DL2022036_Blå svømmekrabbe_Valid_Absent_Ct&gt;41</v>
      </c>
    </row>
    <row r="1847" spans="1:25" x14ac:dyDescent="0.25">
      <c r="A1847" t="s">
        <v>69</v>
      </c>
      <c r="B1847" t="s">
        <v>51</v>
      </c>
      <c r="C1847" t="s">
        <v>70</v>
      </c>
      <c r="D1847">
        <v>0.01</v>
      </c>
      <c r="E1847" t="s">
        <v>1275</v>
      </c>
      <c r="F1847" t="s">
        <v>631</v>
      </c>
      <c r="G1847" t="str">
        <f t="shared" si="3652"/>
        <v>DL2022036</v>
      </c>
      <c r="H1847" t="str">
        <f t="shared" si="3653"/>
        <v>10</v>
      </c>
      <c r="I1847" t="str">
        <f t="shared" si="3654"/>
        <v>Blå svømmekrabbe_10_20220914_DL2022036_BorupgaardGym</v>
      </c>
      <c r="J1847" t="str">
        <f>VLOOKUP(MID(C1847,4,6),Datasæt_Analysesystemer!$B$2:$E$69,3,FALSE)</f>
        <v>Blå svømmekrabbe</v>
      </c>
      <c r="K1847" t="str">
        <f t="shared" si="3655"/>
        <v>NK</v>
      </c>
      <c r="L1847" s="7" t="str">
        <f t="shared" si="3667"/>
        <v>No Ct</v>
      </c>
      <c r="M1847" t="str">
        <f t="shared" si="3656"/>
        <v/>
      </c>
      <c r="N1847" t="str">
        <f t="shared" si="3657"/>
        <v/>
      </c>
      <c r="O1847" t="str">
        <f t="shared" si="3658"/>
        <v/>
      </c>
    </row>
    <row r="1848" spans="1:25" x14ac:dyDescent="0.25">
      <c r="A1848" t="s">
        <v>94</v>
      </c>
      <c r="B1848" t="s">
        <v>76</v>
      </c>
      <c r="C1848" t="s">
        <v>95</v>
      </c>
      <c r="D1848">
        <v>0.01</v>
      </c>
      <c r="E1848" t="s">
        <v>1275</v>
      </c>
      <c r="F1848" t="s">
        <v>631</v>
      </c>
      <c r="G1848" t="str">
        <f t="shared" si="3652"/>
        <v>DL2022036</v>
      </c>
      <c r="H1848" t="str">
        <f t="shared" si="3653"/>
        <v>10</v>
      </c>
      <c r="I1848" t="str">
        <f t="shared" si="3654"/>
        <v>Blå svømmekrabbe_10_20220914_DL2022036_BorupgaardGym</v>
      </c>
      <c r="J1848" t="str">
        <f>VLOOKUP(MID(C1848,4,6),Datasæt_Analysesystemer!$B$2:$E$69,3,FALSE)</f>
        <v>Blå svømmekrabbe</v>
      </c>
      <c r="K1848" t="str">
        <f t="shared" si="3655"/>
        <v>EP</v>
      </c>
      <c r="L1848" s="7" t="str">
        <f t="shared" si="3667"/>
        <v>No Ct</v>
      </c>
      <c r="M1848" t="str">
        <f t="shared" si="3656"/>
        <v/>
      </c>
      <c r="N1848" t="str">
        <f t="shared" si="3657"/>
        <v/>
      </c>
      <c r="O1848" t="str">
        <f t="shared" si="3658"/>
        <v/>
      </c>
    </row>
    <row r="1849" spans="1:25" x14ac:dyDescent="0.25">
      <c r="A1849" t="s">
        <v>109</v>
      </c>
      <c r="B1849" t="s">
        <v>76</v>
      </c>
      <c r="C1849" t="s">
        <v>95</v>
      </c>
      <c r="D1849">
        <v>0.01</v>
      </c>
      <c r="E1849" t="s">
        <v>1275</v>
      </c>
      <c r="F1849" t="s">
        <v>631</v>
      </c>
      <c r="G1849" t="str">
        <f t="shared" si="3652"/>
        <v>DL2022036</v>
      </c>
      <c r="H1849" t="str">
        <f t="shared" si="3653"/>
        <v>10</v>
      </c>
      <c r="I1849" t="str">
        <f t="shared" si="3654"/>
        <v>Blå svømmekrabbe_10_20220914_DL2022036_BorupgaardGym</v>
      </c>
      <c r="J1849" t="str">
        <f>VLOOKUP(MID(C1849,4,6),Datasæt_Analysesystemer!$B$2:$E$69,3,FALSE)</f>
        <v>Blå svømmekrabbe</v>
      </c>
      <c r="K1849" t="str">
        <f t="shared" si="3655"/>
        <v>EP</v>
      </c>
      <c r="L1849" s="7" t="str">
        <f t="shared" si="3667"/>
        <v>No Ct</v>
      </c>
      <c r="M1849" t="str">
        <f t="shared" si="3656"/>
        <v/>
      </c>
      <c r="N1849" t="str">
        <f t="shared" si="3657"/>
        <v/>
      </c>
      <c r="O1849" t="str">
        <f t="shared" si="3658"/>
        <v/>
      </c>
      <c r="Y1849" t="str">
        <f>O1851</f>
        <v/>
      </c>
    </row>
    <row r="1850" spans="1:25" x14ac:dyDescent="0.25">
      <c r="A1850" t="s">
        <v>46</v>
      </c>
      <c r="B1850" t="s">
        <v>23</v>
      </c>
      <c r="C1850" t="s">
        <v>47</v>
      </c>
      <c r="D1850">
        <v>0.01</v>
      </c>
      <c r="E1850">
        <v>35.22</v>
      </c>
      <c r="F1850" t="s">
        <v>631</v>
      </c>
      <c r="G1850" t="str">
        <f t="shared" si="3652"/>
        <v>DL2022036</v>
      </c>
      <c r="H1850" t="str">
        <f t="shared" si="3653"/>
        <v>11</v>
      </c>
      <c r="I1850" t="str">
        <f t="shared" si="3654"/>
        <v>Amerikansk ribbegople_11_20220914_DL2022036_BorupgaardGym</v>
      </c>
      <c r="J1850" t="str">
        <f>VLOOKUP(MID(C1850,4,6),Datasæt_Analysesystemer!$B$2:$E$69,3,FALSE)</f>
        <v>Amerikansk ribbegople</v>
      </c>
      <c r="K1850" t="str">
        <f t="shared" si="3655"/>
        <v>PK</v>
      </c>
      <c r="L1850" s="7">
        <f t="shared" si="3667"/>
        <v>35.22</v>
      </c>
      <c r="M1850">
        <f t="shared" si="3656"/>
        <v>35.22</v>
      </c>
      <c r="N1850">
        <f t="shared" si="3657"/>
        <v>0</v>
      </c>
      <c r="O1850">
        <f t="shared" si="3658"/>
        <v>0</v>
      </c>
      <c r="Q1850">
        <f t="shared" ref="Q1850" si="3740">IF(L1852="No Ct",0,L1852)</f>
        <v>0</v>
      </c>
      <c r="R1850">
        <f t="shared" ref="R1850" si="3741">IF(L1853="No Ct",0,L1853)</f>
        <v>0</v>
      </c>
      <c r="S1850" t="str">
        <f t="shared" ref="S1850" si="3742">IF(AND(M1850&gt;0,N1850=0),"Valid","Invalid")</f>
        <v>Valid</v>
      </c>
      <c r="T1850" t="str">
        <f t="shared" ref="T1850" si="3743">IF(OR(Q1850&gt;1,R1850&gt;1),"Present","Absent")</f>
        <v>Absent</v>
      </c>
      <c r="U1850" t="str">
        <f t="shared" ref="U1850" si="3744">IF(OR(AND(Q1850&gt;1,Q1850&lt;41),AND(R1850&gt;1,R1850&lt;41)),"Ct&lt;41","Ct&gt;41")</f>
        <v>Ct&gt;41</v>
      </c>
      <c r="V1850" t="str">
        <f t="shared" ref="V1850" si="3745">J1850</f>
        <v>Amerikansk ribbegople</v>
      </c>
      <c r="W1850" t="str">
        <f t="shared" ref="W1850" si="3746">MID(F1850,10,9)</f>
        <v>DL2022036</v>
      </c>
      <c r="X1850" t="str">
        <f t="shared" ref="X1850" si="3747">W1850&amp;"_"&amp;V1850&amp;"_"&amp;S1850&amp;"_"&amp;T1850&amp;"_"&amp;U1850</f>
        <v>DL2022036_Amerikansk ribbegople_Valid_Absent_Ct&gt;41</v>
      </c>
    </row>
    <row r="1851" spans="1:25" x14ac:dyDescent="0.25">
      <c r="A1851" t="s">
        <v>71</v>
      </c>
      <c r="B1851" t="s">
        <v>51</v>
      </c>
      <c r="C1851" t="s">
        <v>72</v>
      </c>
      <c r="D1851">
        <v>0.01</v>
      </c>
      <c r="E1851" t="s">
        <v>1275</v>
      </c>
      <c r="F1851" t="s">
        <v>631</v>
      </c>
      <c r="G1851" t="str">
        <f t="shared" si="3652"/>
        <v>DL2022036</v>
      </c>
      <c r="H1851" t="str">
        <f t="shared" si="3653"/>
        <v>11</v>
      </c>
      <c r="I1851" t="str">
        <f t="shared" si="3654"/>
        <v>Amerikansk ribbegople_11_20220914_DL2022036_BorupgaardGym</v>
      </c>
      <c r="J1851" t="str">
        <f>VLOOKUP(MID(C1851,4,6),Datasæt_Analysesystemer!$B$2:$E$69,3,FALSE)</f>
        <v>Amerikansk ribbegople</v>
      </c>
      <c r="K1851" t="str">
        <f t="shared" si="3655"/>
        <v>NK</v>
      </c>
      <c r="L1851" s="7" t="str">
        <f t="shared" si="3667"/>
        <v>No Ct</v>
      </c>
      <c r="M1851" t="str">
        <f t="shared" si="3656"/>
        <v/>
      </c>
      <c r="N1851" t="str">
        <f t="shared" si="3657"/>
        <v/>
      </c>
      <c r="O1851" t="str">
        <f t="shared" si="3658"/>
        <v/>
      </c>
    </row>
    <row r="1852" spans="1:25" x14ac:dyDescent="0.25">
      <c r="A1852" t="s">
        <v>96</v>
      </c>
      <c r="B1852" t="s">
        <v>76</v>
      </c>
      <c r="C1852" t="s">
        <v>97</v>
      </c>
      <c r="D1852">
        <v>0.01</v>
      </c>
      <c r="E1852" t="s">
        <v>1275</v>
      </c>
      <c r="F1852" t="s">
        <v>631</v>
      </c>
      <c r="G1852" t="str">
        <f t="shared" si="3652"/>
        <v>DL2022036</v>
      </c>
      <c r="H1852" t="str">
        <f t="shared" si="3653"/>
        <v>11</v>
      </c>
      <c r="I1852" t="str">
        <f t="shared" si="3654"/>
        <v>Amerikansk ribbegople_11_20220914_DL2022036_BorupgaardGym</v>
      </c>
      <c r="J1852" t="str">
        <f>VLOOKUP(MID(C1852,4,6),Datasæt_Analysesystemer!$B$2:$E$69,3,FALSE)</f>
        <v>Amerikansk ribbegople</v>
      </c>
      <c r="K1852" t="str">
        <f t="shared" si="3655"/>
        <v>EP</v>
      </c>
      <c r="L1852" s="7" t="str">
        <f t="shared" si="3667"/>
        <v>No Ct</v>
      </c>
      <c r="M1852" t="str">
        <f t="shared" si="3656"/>
        <v/>
      </c>
      <c r="N1852" t="str">
        <f t="shared" si="3657"/>
        <v/>
      </c>
      <c r="O1852" t="str">
        <f t="shared" si="3658"/>
        <v/>
      </c>
    </row>
    <row r="1853" spans="1:25" x14ac:dyDescent="0.25">
      <c r="A1853" t="s">
        <v>110</v>
      </c>
      <c r="B1853" t="s">
        <v>76</v>
      </c>
      <c r="C1853" t="s">
        <v>97</v>
      </c>
      <c r="D1853">
        <v>0.01</v>
      </c>
      <c r="E1853" t="s">
        <v>1275</v>
      </c>
      <c r="F1853" t="s">
        <v>631</v>
      </c>
      <c r="G1853" t="str">
        <f t="shared" si="3652"/>
        <v>DL2022036</v>
      </c>
      <c r="H1853" t="str">
        <f t="shared" si="3653"/>
        <v>11</v>
      </c>
      <c r="I1853" t="str">
        <f t="shared" si="3654"/>
        <v>Amerikansk ribbegople_11_20220914_DL2022036_BorupgaardGym</v>
      </c>
      <c r="J1853" t="str">
        <f>VLOOKUP(MID(C1853,4,6),Datasæt_Analysesystemer!$B$2:$E$69,3,FALSE)</f>
        <v>Amerikansk ribbegople</v>
      </c>
      <c r="K1853" t="str">
        <f t="shared" si="3655"/>
        <v>EP</v>
      </c>
      <c r="L1853" s="7" t="str">
        <f t="shared" si="3667"/>
        <v>No Ct</v>
      </c>
      <c r="M1853" t="str">
        <f t="shared" si="3656"/>
        <v/>
      </c>
      <c r="N1853" t="str">
        <f t="shared" si="3657"/>
        <v/>
      </c>
      <c r="O1853" t="str">
        <f t="shared" si="3658"/>
        <v/>
      </c>
      <c r="Y1853" t="str">
        <f>O1855</f>
        <v/>
      </c>
    </row>
    <row r="1854" spans="1:25" x14ac:dyDescent="0.25">
      <c r="A1854" t="s">
        <v>48</v>
      </c>
      <c r="B1854" t="s">
        <v>23</v>
      </c>
      <c r="C1854" t="s">
        <v>49</v>
      </c>
      <c r="D1854">
        <v>0.01</v>
      </c>
      <c r="E1854">
        <v>34.979999999999997</v>
      </c>
      <c r="F1854" t="s">
        <v>631</v>
      </c>
      <c r="G1854" t="str">
        <f t="shared" si="3652"/>
        <v>DL2022036</v>
      </c>
      <c r="H1854" t="str">
        <f t="shared" si="3653"/>
        <v>12</v>
      </c>
      <c r="I1854" t="str">
        <f t="shared" si="3654"/>
        <v>Amerikansk ribbegople_12_20220914_DL2022036_BorupgaardGym</v>
      </c>
      <c r="J1854" t="str">
        <f>VLOOKUP(MID(C1854,4,6),Datasæt_Analysesystemer!$B$2:$E$69,3,FALSE)</f>
        <v>Amerikansk ribbegople</v>
      </c>
      <c r="K1854" t="str">
        <f t="shared" si="3655"/>
        <v>PK</v>
      </c>
      <c r="L1854" s="7">
        <f t="shared" si="3667"/>
        <v>34.979999999999997</v>
      </c>
      <c r="M1854">
        <f t="shared" si="3656"/>
        <v>34.979999999999997</v>
      </c>
      <c r="N1854">
        <f t="shared" si="3657"/>
        <v>0</v>
      </c>
      <c r="O1854">
        <f t="shared" si="3658"/>
        <v>82.02000000000001</v>
      </c>
      <c r="Q1854">
        <f t="shared" ref="Q1854" si="3748">IF(L1856="No Ct",0,L1856)</f>
        <v>40.99</v>
      </c>
      <c r="R1854">
        <f t="shared" ref="R1854" si="3749">IF(L1857="No Ct",0,L1857)</f>
        <v>41.03</v>
      </c>
      <c r="S1854" t="str">
        <f t="shared" ref="S1854" si="3750">IF(AND(M1854&gt;0,N1854=0),"Valid","Invalid")</f>
        <v>Valid</v>
      </c>
      <c r="T1854" t="str">
        <f t="shared" ref="T1854" si="3751">IF(OR(Q1854&gt;1,R1854&gt;1),"Present","Absent")</f>
        <v>Present</v>
      </c>
      <c r="U1854" t="str">
        <f t="shared" ref="U1854" si="3752">IF(OR(AND(Q1854&gt;1,Q1854&lt;41),AND(R1854&gt;1,R1854&lt;41)),"Ct&lt;41","Ct&gt;41")</f>
        <v>Ct&lt;41</v>
      </c>
      <c r="V1854" t="str">
        <f t="shared" ref="V1854" si="3753">J1854</f>
        <v>Amerikansk ribbegople</v>
      </c>
      <c r="W1854" t="str">
        <f t="shared" ref="W1854" si="3754">MID(F1854,10,9)</f>
        <v>DL2022036</v>
      </c>
      <c r="X1854" t="str">
        <f t="shared" ref="X1854" si="3755">W1854&amp;"_"&amp;V1854&amp;"_"&amp;S1854&amp;"_"&amp;T1854&amp;"_"&amp;U1854</f>
        <v>DL2022036_Amerikansk ribbegople_Valid_Present_Ct&lt;41</v>
      </c>
    </row>
    <row r="1855" spans="1:25" x14ac:dyDescent="0.25">
      <c r="A1855" t="s">
        <v>73</v>
      </c>
      <c r="B1855" t="s">
        <v>51</v>
      </c>
      <c r="C1855" t="s">
        <v>74</v>
      </c>
      <c r="D1855">
        <v>0.01</v>
      </c>
      <c r="E1855" t="s">
        <v>1275</v>
      </c>
      <c r="F1855" t="s">
        <v>631</v>
      </c>
      <c r="G1855" t="str">
        <f t="shared" si="3652"/>
        <v>DL2022036</v>
      </c>
      <c r="H1855" t="str">
        <f t="shared" si="3653"/>
        <v>12</v>
      </c>
      <c r="I1855" t="str">
        <f t="shared" si="3654"/>
        <v>Amerikansk ribbegople_12_20220914_DL2022036_BorupgaardGym</v>
      </c>
      <c r="J1855" t="str">
        <f>VLOOKUP(MID(C1855,4,6),Datasæt_Analysesystemer!$B$2:$E$69,3,FALSE)</f>
        <v>Amerikansk ribbegople</v>
      </c>
      <c r="K1855" t="str">
        <f t="shared" si="3655"/>
        <v>NK</v>
      </c>
      <c r="L1855" s="7" t="str">
        <f t="shared" si="3667"/>
        <v>No Ct</v>
      </c>
      <c r="M1855" t="str">
        <f t="shared" si="3656"/>
        <v/>
      </c>
      <c r="N1855" t="str">
        <f t="shared" si="3657"/>
        <v/>
      </c>
      <c r="O1855" t="str">
        <f t="shared" si="3658"/>
        <v/>
      </c>
    </row>
    <row r="1856" spans="1:25" x14ac:dyDescent="0.25">
      <c r="A1856" t="s">
        <v>98</v>
      </c>
      <c r="B1856" t="s">
        <v>76</v>
      </c>
      <c r="C1856" t="s">
        <v>99</v>
      </c>
      <c r="D1856">
        <v>0.01</v>
      </c>
      <c r="E1856">
        <v>40.99</v>
      </c>
      <c r="F1856" t="s">
        <v>631</v>
      </c>
      <c r="G1856" t="str">
        <f t="shared" si="3652"/>
        <v>DL2022036</v>
      </c>
      <c r="H1856" t="str">
        <f t="shared" si="3653"/>
        <v>12</v>
      </c>
      <c r="I1856" t="str">
        <f t="shared" si="3654"/>
        <v>Amerikansk ribbegople_12_20220914_DL2022036_BorupgaardGym</v>
      </c>
      <c r="J1856" t="str">
        <f>VLOOKUP(MID(C1856,4,6),Datasæt_Analysesystemer!$B$2:$E$69,3,FALSE)</f>
        <v>Amerikansk ribbegople</v>
      </c>
      <c r="K1856" t="str">
        <f t="shared" si="3655"/>
        <v>EP</v>
      </c>
      <c r="L1856" s="7">
        <f t="shared" si="3667"/>
        <v>40.99</v>
      </c>
      <c r="M1856" t="str">
        <f t="shared" si="3656"/>
        <v/>
      </c>
      <c r="N1856" t="str">
        <f t="shared" si="3657"/>
        <v/>
      </c>
      <c r="O1856" t="str">
        <f t="shared" si="3658"/>
        <v/>
      </c>
    </row>
    <row r="1857" spans="1:25" x14ac:dyDescent="0.25">
      <c r="A1857" t="s">
        <v>111</v>
      </c>
      <c r="B1857" t="s">
        <v>76</v>
      </c>
      <c r="C1857" t="s">
        <v>99</v>
      </c>
      <c r="D1857">
        <v>0.01</v>
      </c>
      <c r="E1857">
        <v>41.03</v>
      </c>
      <c r="F1857" t="s">
        <v>631</v>
      </c>
      <c r="G1857" t="str">
        <f t="shared" si="3652"/>
        <v>DL2022036</v>
      </c>
      <c r="H1857" t="str">
        <f t="shared" si="3653"/>
        <v>12</v>
      </c>
      <c r="I1857" t="str">
        <f t="shared" si="3654"/>
        <v>Amerikansk ribbegople_12_20220914_DL2022036_BorupgaardGym</v>
      </c>
      <c r="J1857" t="str">
        <f>VLOOKUP(MID(C1857,4,6),Datasæt_Analysesystemer!$B$2:$E$69,3,FALSE)</f>
        <v>Amerikansk ribbegople</v>
      </c>
      <c r="K1857" t="str">
        <f t="shared" si="3655"/>
        <v>EP</v>
      </c>
      <c r="L1857" s="7">
        <f t="shared" si="3667"/>
        <v>41.03</v>
      </c>
      <c r="M1857" t="str">
        <f t="shared" si="3656"/>
        <v/>
      </c>
      <c r="N1857" t="str">
        <f t="shared" si="3657"/>
        <v/>
      </c>
      <c r="O1857" t="str">
        <f t="shared" si="3658"/>
        <v/>
      </c>
      <c r="Y1857" t="str">
        <f>O1859</f>
        <v/>
      </c>
    </row>
    <row r="1858" spans="1:25" x14ac:dyDescent="0.25">
      <c r="A1858" t="s">
        <v>172</v>
      </c>
      <c r="B1858" t="s">
        <v>23</v>
      </c>
      <c r="C1858" t="s">
        <v>173</v>
      </c>
      <c r="D1858">
        <v>0.01</v>
      </c>
      <c r="E1858">
        <v>35.200000000000003</v>
      </c>
      <c r="F1858" t="s">
        <v>631</v>
      </c>
      <c r="G1858" t="str">
        <f t="shared" si="3652"/>
        <v>DL2022036</v>
      </c>
      <c r="H1858" t="str">
        <f t="shared" si="3653"/>
        <v>13</v>
      </c>
      <c r="I1858" t="str">
        <f t="shared" si="3654"/>
        <v>Penselklippekrabbe_13_20220914_DL2022036_BorupgaardGym</v>
      </c>
      <c r="J1858" t="str">
        <f>VLOOKUP(MID(C1858,4,6),Datasæt_Analysesystemer!$B$2:$E$69,3,FALSE)</f>
        <v>Penselklippekrabbe</v>
      </c>
      <c r="K1858" t="str">
        <f t="shared" si="3655"/>
        <v>PK</v>
      </c>
      <c r="L1858" s="7">
        <f t="shared" si="3667"/>
        <v>35.200000000000003</v>
      </c>
      <c r="M1858">
        <f t="shared" si="3656"/>
        <v>35.200000000000003</v>
      </c>
      <c r="N1858">
        <f t="shared" si="3657"/>
        <v>0</v>
      </c>
      <c r="O1858">
        <f t="shared" si="3658"/>
        <v>0</v>
      </c>
      <c r="Q1858">
        <f t="shared" ref="Q1858" si="3756">IF(L1860="No Ct",0,L1860)</f>
        <v>0</v>
      </c>
      <c r="R1858">
        <f t="shared" ref="R1858" si="3757">IF(L1861="No Ct",0,L1861)</f>
        <v>0</v>
      </c>
      <c r="S1858" t="str">
        <f t="shared" ref="S1858" si="3758">IF(AND(M1858&gt;0,N1858=0),"Valid","Invalid")</f>
        <v>Valid</v>
      </c>
      <c r="T1858" t="str">
        <f t="shared" ref="T1858" si="3759">IF(OR(Q1858&gt;1,R1858&gt;1),"Present","Absent")</f>
        <v>Absent</v>
      </c>
      <c r="U1858" t="str">
        <f t="shared" ref="U1858" si="3760">IF(OR(AND(Q1858&gt;1,Q1858&lt;41),AND(R1858&gt;1,R1858&lt;41)),"Ct&lt;41","Ct&gt;41")</f>
        <v>Ct&gt;41</v>
      </c>
      <c r="V1858" t="str">
        <f t="shared" ref="V1858" si="3761">J1858</f>
        <v>Penselklippekrabbe</v>
      </c>
      <c r="W1858" t="str">
        <f t="shared" ref="W1858" si="3762">MID(F1858,10,9)</f>
        <v>DL2022036</v>
      </c>
      <c r="X1858" t="str">
        <f t="shared" ref="X1858" si="3763">W1858&amp;"_"&amp;V1858&amp;"_"&amp;S1858&amp;"_"&amp;T1858&amp;"_"&amp;U1858</f>
        <v>DL2022036_Penselklippekrabbe_Valid_Absent_Ct&gt;41</v>
      </c>
    </row>
    <row r="1859" spans="1:25" x14ac:dyDescent="0.25">
      <c r="A1859" t="s">
        <v>148</v>
      </c>
      <c r="B1859" t="s">
        <v>51</v>
      </c>
      <c r="C1859" t="s">
        <v>149</v>
      </c>
      <c r="D1859">
        <v>0.01</v>
      </c>
      <c r="E1859" t="s">
        <v>1275</v>
      </c>
      <c r="F1859" t="s">
        <v>631</v>
      </c>
      <c r="G1859" t="str">
        <f t="shared" si="3652"/>
        <v>DL2022036</v>
      </c>
      <c r="H1859" t="str">
        <f t="shared" si="3653"/>
        <v>13</v>
      </c>
      <c r="I1859" t="str">
        <f t="shared" si="3654"/>
        <v>Penselklippekrabbe_13_20220914_DL2022036_BorupgaardGym</v>
      </c>
      <c r="J1859" t="str">
        <f>VLOOKUP(MID(C1859,4,6),Datasæt_Analysesystemer!$B$2:$E$69,3,FALSE)</f>
        <v>Penselklippekrabbe</v>
      </c>
      <c r="K1859" t="str">
        <f t="shared" si="3655"/>
        <v>NK</v>
      </c>
      <c r="L1859" s="7" t="str">
        <f t="shared" si="3667"/>
        <v>No Ct</v>
      </c>
      <c r="M1859" t="str">
        <f t="shared" si="3656"/>
        <v/>
      </c>
      <c r="N1859" t="str">
        <f t="shared" si="3657"/>
        <v/>
      </c>
      <c r="O1859" t="str">
        <f t="shared" si="3658"/>
        <v/>
      </c>
    </row>
    <row r="1860" spans="1:25" x14ac:dyDescent="0.25">
      <c r="A1860" t="s">
        <v>112</v>
      </c>
      <c r="B1860" t="s">
        <v>76</v>
      </c>
      <c r="C1860" t="s">
        <v>113</v>
      </c>
      <c r="D1860">
        <v>0.01</v>
      </c>
      <c r="E1860" t="s">
        <v>1275</v>
      </c>
      <c r="F1860" t="s">
        <v>631</v>
      </c>
      <c r="G1860" t="str">
        <f t="shared" si="3652"/>
        <v>DL2022036</v>
      </c>
      <c r="H1860" t="str">
        <f t="shared" si="3653"/>
        <v>13</v>
      </c>
      <c r="I1860" t="str">
        <f t="shared" si="3654"/>
        <v>Penselklippekrabbe_13_20220914_DL2022036_BorupgaardGym</v>
      </c>
      <c r="J1860" t="str">
        <f>VLOOKUP(MID(C1860,4,6),Datasæt_Analysesystemer!$B$2:$E$69,3,FALSE)</f>
        <v>Penselklippekrabbe</v>
      </c>
      <c r="K1860" t="str">
        <f t="shared" si="3655"/>
        <v>EP</v>
      </c>
      <c r="L1860" s="7" t="str">
        <f t="shared" si="3667"/>
        <v>No Ct</v>
      </c>
      <c r="M1860" t="str">
        <f t="shared" si="3656"/>
        <v/>
      </c>
      <c r="N1860" t="str">
        <f t="shared" si="3657"/>
        <v/>
      </c>
      <c r="O1860" t="str">
        <f t="shared" si="3658"/>
        <v/>
      </c>
    </row>
    <row r="1861" spans="1:25" x14ac:dyDescent="0.25">
      <c r="A1861" t="s">
        <v>136</v>
      </c>
      <c r="B1861" t="s">
        <v>76</v>
      </c>
      <c r="C1861" t="s">
        <v>113</v>
      </c>
      <c r="D1861">
        <v>0.01</v>
      </c>
      <c r="E1861" t="s">
        <v>1275</v>
      </c>
      <c r="F1861" t="s">
        <v>631</v>
      </c>
      <c r="G1861" t="str">
        <f t="shared" si="3652"/>
        <v>DL2022036</v>
      </c>
      <c r="H1861" t="str">
        <f t="shared" si="3653"/>
        <v>13</v>
      </c>
      <c r="I1861" t="str">
        <f t="shared" si="3654"/>
        <v>Penselklippekrabbe_13_20220914_DL2022036_BorupgaardGym</v>
      </c>
      <c r="J1861" t="str">
        <f>VLOOKUP(MID(C1861,4,6),Datasæt_Analysesystemer!$B$2:$E$69,3,FALSE)</f>
        <v>Penselklippekrabbe</v>
      </c>
      <c r="K1861" t="str">
        <f t="shared" si="3655"/>
        <v>EP</v>
      </c>
      <c r="L1861" s="7" t="str">
        <f t="shared" si="3667"/>
        <v>No Ct</v>
      </c>
      <c r="M1861" t="str">
        <f t="shared" si="3656"/>
        <v/>
      </c>
      <c r="N1861" t="str">
        <f t="shared" si="3657"/>
        <v/>
      </c>
      <c r="O1861" t="str">
        <f t="shared" si="3658"/>
        <v/>
      </c>
      <c r="Y1861" t="str">
        <f>O1863</f>
        <v/>
      </c>
    </row>
    <row r="1862" spans="1:25" x14ac:dyDescent="0.25">
      <c r="A1862" t="s">
        <v>174</v>
      </c>
      <c r="B1862" t="s">
        <v>23</v>
      </c>
      <c r="C1862" t="s">
        <v>175</v>
      </c>
      <c r="D1862">
        <v>0.01</v>
      </c>
      <c r="E1862">
        <v>27.43</v>
      </c>
      <c r="F1862" t="s">
        <v>631</v>
      </c>
      <c r="G1862" t="str">
        <f t="shared" si="3652"/>
        <v>DL2022036</v>
      </c>
      <c r="H1862" t="str">
        <f t="shared" si="3653"/>
        <v>14</v>
      </c>
      <c r="I1862" t="str">
        <f t="shared" si="3654"/>
        <v>Penselklippekrabbe_14_20220914_DL2022036_BorupgaardGym</v>
      </c>
      <c r="J1862" t="str">
        <f>VLOOKUP(MID(C1862,4,6),Datasæt_Analysesystemer!$B$2:$E$69,3,FALSE)</f>
        <v>Penselklippekrabbe</v>
      </c>
      <c r="K1862" t="str">
        <f t="shared" si="3655"/>
        <v>PK</v>
      </c>
      <c r="L1862" s="7">
        <f t="shared" si="3667"/>
        <v>27.43</v>
      </c>
      <c r="M1862">
        <f t="shared" si="3656"/>
        <v>27.43</v>
      </c>
      <c r="N1862">
        <f t="shared" si="3657"/>
        <v>0</v>
      </c>
      <c r="O1862">
        <f t="shared" si="3658"/>
        <v>0</v>
      </c>
      <c r="Q1862">
        <f t="shared" ref="Q1862" si="3764">IF(L1864="No Ct",0,L1864)</f>
        <v>0</v>
      </c>
      <c r="R1862">
        <f t="shared" ref="R1862" si="3765">IF(L1865="No Ct",0,L1865)</f>
        <v>0</v>
      </c>
      <c r="S1862" t="str">
        <f t="shared" ref="S1862" si="3766">IF(AND(M1862&gt;0,N1862=0),"Valid","Invalid")</f>
        <v>Valid</v>
      </c>
      <c r="T1862" t="str">
        <f t="shared" ref="T1862" si="3767">IF(OR(Q1862&gt;1,R1862&gt;1),"Present","Absent")</f>
        <v>Absent</v>
      </c>
      <c r="U1862" t="str">
        <f t="shared" ref="U1862" si="3768">IF(OR(AND(Q1862&gt;1,Q1862&lt;41),AND(R1862&gt;1,R1862&lt;41)),"Ct&lt;41","Ct&gt;41")</f>
        <v>Ct&gt;41</v>
      </c>
      <c r="V1862" t="str">
        <f t="shared" ref="V1862" si="3769">J1862</f>
        <v>Penselklippekrabbe</v>
      </c>
      <c r="W1862" t="str">
        <f t="shared" ref="W1862" si="3770">MID(F1862,10,9)</f>
        <v>DL2022036</v>
      </c>
      <c r="X1862" t="str">
        <f t="shared" ref="X1862" si="3771">W1862&amp;"_"&amp;V1862&amp;"_"&amp;S1862&amp;"_"&amp;T1862&amp;"_"&amp;U1862</f>
        <v>DL2022036_Penselklippekrabbe_Valid_Absent_Ct&gt;41</v>
      </c>
    </row>
    <row r="1863" spans="1:25" x14ac:dyDescent="0.25">
      <c r="A1863" t="s">
        <v>150</v>
      </c>
      <c r="B1863" t="s">
        <v>51</v>
      </c>
      <c r="C1863" t="s">
        <v>151</v>
      </c>
      <c r="D1863">
        <v>0.01</v>
      </c>
      <c r="E1863" t="s">
        <v>1275</v>
      </c>
      <c r="F1863" t="s">
        <v>631</v>
      </c>
      <c r="G1863" t="str">
        <f t="shared" si="3652"/>
        <v>DL2022036</v>
      </c>
      <c r="H1863" t="str">
        <f t="shared" si="3653"/>
        <v>14</v>
      </c>
      <c r="I1863" t="str">
        <f t="shared" si="3654"/>
        <v>Penselklippekrabbe_14_20220914_DL2022036_BorupgaardGym</v>
      </c>
      <c r="J1863" t="str">
        <f>VLOOKUP(MID(C1863,4,6),Datasæt_Analysesystemer!$B$2:$E$69,3,FALSE)</f>
        <v>Penselklippekrabbe</v>
      </c>
      <c r="K1863" t="str">
        <f t="shared" si="3655"/>
        <v>NK</v>
      </c>
      <c r="L1863" s="7" t="str">
        <f t="shared" si="3667"/>
        <v>No Ct</v>
      </c>
      <c r="M1863" t="str">
        <f t="shared" si="3656"/>
        <v/>
      </c>
      <c r="N1863" t="str">
        <f t="shared" si="3657"/>
        <v/>
      </c>
      <c r="O1863" t="str">
        <f t="shared" si="3658"/>
        <v/>
      </c>
    </row>
    <row r="1864" spans="1:25" x14ac:dyDescent="0.25">
      <c r="A1864" t="s">
        <v>114</v>
      </c>
      <c r="B1864" t="s">
        <v>76</v>
      </c>
      <c r="C1864" t="s">
        <v>115</v>
      </c>
      <c r="D1864">
        <v>0.01</v>
      </c>
      <c r="E1864" t="s">
        <v>1275</v>
      </c>
      <c r="F1864" t="s">
        <v>631</v>
      </c>
      <c r="G1864" t="str">
        <f t="shared" si="3652"/>
        <v>DL2022036</v>
      </c>
      <c r="H1864" t="str">
        <f t="shared" si="3653"/>
        <v>14</v>
      </c>
      <c r="I1864" t="str">
        <f t="shared" si="3654"/>
        <v>Penselklippekrabbe_14_20220914_DL2022036_BorupgaardGym</v>
      </c>
      <c r="J1864" t="str">
        <f>VLOOKUP(MID(C1864,4,6),Datasæt_Analysesystemer!$B$2:$E$69,3,FALSE)</f>
        <v>Penselklippekrabbe</v>
      </c>
      <c r="K1864" t="str">
        <f t="shared" si="3655"/>
        <v>EP</v>
      </c>
      <c r="L1864" s="7" t="str">
        <f t="shared" si="3667"/>
        <v>No Ct</v>
      </c>
      <c r="M1864" t="str">
        <f t="shared" si="3656"/>
        <v/>
      </c>
      <c r="N1864" t="str">
        <f t="shared" si="3657"/>
        <v/>
      </c>
      <c r="O1864" t="str">
        <f t="shared" si="3658"/>
        <v/>
      </c>
    </row>
    <row r="1865" spans="1:25" x14ac:dyDescent="0.25">
      <c r="A1865" t="s">
        <v>137</v>
      </c>
      <c r="B1865" t="s">
        <v>76</v>
      </c>
      <c r="C1865" t="s">
        <v>115</v>
      </c>
      <c r="D1865">
        <v>0.01</v>
      </c>
      <c r="E1865" t="s">
        <v>1275</v>
      </c>
      <c r="F1865" t="s">
        <v>631</v>
      </c>
      <c r="G1865" t="str">
        <f t="shared" si="3652"/>
        <v>DL2022036</v>
      </c>
      <c r="H1865" t="str">
        <f t="shared" si="3653"/>
        <v>14</v>
      </c>
      <c r="I1865" t="str">
        <f t="shared" si="3654"/>
        <v>Penselklippekrabbe_14_20220914_DL2022036_BorupgaardGym</v>
      </c>
      <c r="J1865" t="str">
        <f>VLOOKUP(MID(C1865,4,6),Datasæt_Analysesystemer!$B$2:$E$69,3,FALSE)</f>
        <v>Penselklippekrabbe</v>
      </c>
      <c r="K1865" t="str">
        <f t="shared" si="3655"/>
        <v>EP</v>
      </c>
      <c r="L1865" s="7" t="str">
        <f t="shared" si="3667"/>
        <v>No Ct</v>
      </c>
      <c r="M1865" t="str">
        <f t="shared" si="3656"/>
        <v/>
      </c>
      <c r="N1865" t="str">
        <f t="shared" si="3657"/>
        <v/>
      </c>
      <c r="O1865" t="str">
        <f t="shared" si="3658"/>
        <v/>
      </c>
      <c r="Y1865" t="str">
        <f>O1867</f>
        <v/>
      </c>
    </row>
    <row r="1866" spans="1:25" x14ac:dyDescent="0.25">
      <c r="A1866" t="s">
        <v>176</v>
      </c>
      <c r="B1866" t="s">
        <v>23</v>
      </c>
      <c r="C1866" t="s">
        <v>177</v>
      </c>
      <c r="D1866">
        <v>0.01</v>
      </c>
      <c r="E1866">
        <v>25.89</v>
      </c>
      <c r="F1866" t="s">
        <v>631</v>
      </c>
      <c r="G1866" t="str">
        <f t="shared" si="3652"/>
        <v>DL2022036</v>
      </c>
      <c r="H1866" t="str">
        <f t="shared" si="3653"/>
        <v>15</v>
      </c>
      <c r="I1866" t="str">
        <f t="shared" si="3654"/>
        <v>Furealge, ostenfeldii_15_20220914_DL2022036_BorupgaardGym</v>
      </c>
      <c r="J1866" t="str">
        <f>VLOOKUP(MID(C1866,4,6),Datasæt_Analysesystemer!$B$2:$E$69,3,FALSE)</f>
        <v>Furealge, ostenfeldii</v>
      </c>
      <c r="K1866" t="str">
        <f t="shared" si="3655"/>
        <v>PK</v>
      </c>
      <c r="L1866" s="7">
        <f t="shared" si="3667"/>
        <v>25.89</v>
      </c>
      <c r="M1866">
        <f t="shared" si="3656"/>
        <v>25.89</v>
      </c>
      <c r="N1866">
        <f t="shared" si="3657"/>
        <v>0</v>
      </c>
      <c r="O1866">
        <f t="shared" si="3658"/>
        <v>0</v>
      </c>
      <c r="Q1866">
        <f t="shared" ref="Q1866" si="3772">IF(L1868="No Ct",0,L1868)</f>
        <v>0</v>
      </c>
      <c r="R1866">
        <f t="shared" ref="R1866" si="3773">IF(L1869="No Ct",0,L1869)</f>
        <v>0</v>
      </c>
      <c r="S1866" t="str">
        <f t="shared" ref="S1866" si="3774">IF(AND(M1866&gt;0,N1866=0),"Valid","Invalid")</f>
        <v>Valid</v>
      </c>
      <c r="T1866" t="str">
        <f t="shared" ref="T1866" si="3775">IF(OR(Q1866&gt;1,R1866&gt;1),"Present","Absent")</f>
        <v>Absent</v>
      </c>
      <c r="U1866" t="str">
        <f t="shared" ref="U1866" si="3776">IF(OR(AND(Q1866&gt;1,Q1866&lt;41),AND(R1866&gt;1,R1866&lt;41)),"Ct&lt;41","Ct&gt;41")</f>
        <v>Ct&gt;41</v>
      </c>
      <c r="V1866" t="str">
        <f t="shared" ref="V1866" si="3777">J1866</f>
        <v>Furealge, ostenfeldii</v>
      </c>
      <c r="W1866" t="str">
        <f t="shared" ref="W1866" si="3778">MID(F1866,10,9)</f>
        <v>DL2022036</v>
      </c>
      <c r="X1866" t="str">
        <f t="shared" ref="X1866" si="3779">W1866&amp;"_"&amp;V1866&amp;"_"&amp;S1866&amp;"_"&amp;T1866&amp;"_"&amp;U1866</f>
        <v>DL2022036_Furealge, ostenfeldii_Valid_Absent_Ct&gt;41</v>
      </c>
    </row>
    <row r="1867" spans="1:25" x14ac:dyDescent="0.25">
      <c r="A1867" t="s">
        <v>152</v>
      </c>
      <c r="B1867" t="s">
        <v>51</v>
      </c>
      <c r="C1867" t="s">
        <v>153</v>
      </c>
      <c r="D1867">
        <v>0.01</v>
      </c>
      <c r="E1867" t="s">
        <v>1275</v>
      </c>
      <c r="F1867" t="s">
        <v>631</v>
      </c>
      <c r="G1867" t="str">
        <f t="shared" si="3652"/>
        <v>DL2022036</v>
      </c>
      <c r="H1867" t="str">
        <f t="shared" si="3653"/>
        <v>15</v>
      </c>
      <c r="I1867" t="str">
        <f t="shared" si="3654"/>
        <v>Furealge, ostenfeldii_15_20220914_DL2022036_BorupgaardGym</v>
      </c>
      <c r="J1867" t="str">
        <f>VLOOKUP(MID(C1867,4,6),Datasæt_Analysesystemer!$B$2:$E$69,3,FALSE)</f>
        <v>Furealge, ostenfeldii</v>
      </c>
      <c r="K1867" t="str">
        <f t="shared" si="3655"/>
        <v>NK</v>
      </c>
      <c r="L1867" s="7" t="str">
        <f t="shared" si="3667"/>
        <v>No Ct</v>
      </c>
      <c r="M1867" t="str">
        <f t="shared" si="3656"/>
        <v/>
      </c>
      <c r="N1867" t="str">
        <f t="shared" si="3657"/>
        <v/>
      </c>
      <c r="O1867" t="str">
        <f t="shared" si="3658"/>
        <v/>
      </c>
    </row>
    <row r="1868" spans="1:25" x14ac:dyDescent="0.25">
      <c r="A1868" t="s">
        <v>116</v>
      </c>
      <c r="B1868" t="s">
        <v>76</v>
      </c>
      <c r="C1868" t="s">
        <v>117</v>
      </c>
      <c r="D1868">
        <v>0.01</v>
      </c>
      <c r="E1868" t="s">
        <v>1275</v>
      </c>
      <c r="F1868" t="s">
        <v>631</v>
      </c>
      <c r="G1868" t="str">
        <f t="shared" si="3652"/>
        <v>DL2022036</v>
      </c>
      <c r="H1868" t="str">
        <f t="shared" si="3653"/>
        <v>15</v>
      </c>
      <c r="I1868" t="str">
        <f t="shared" si="3654"/>
        <v>Furealge, ostenfeldii_15_20220914_DL2022036_BorupgaardGym</v>
      </c>
      <c r="J1868" t="str">
        <f>VLOOKUP(MID(C1868,4,6),Datasæt_Analysesystemer!$B$2:$E$69,3,FALSE)</f>
        <v>Furealge, ostenfeldii</v>
      </c>
      <c r="K1868" t="str">
        <f t="shared" si="3655"/>
        <v>EP</v>
      </c>
      <c r="L1868" s="7" t="str">
        <f t="shared" si="3667"/>
        <v>No Ct</v>
      </c>
      <c r="M1868" t="str">
        <f t="shared" si="3656"/>
        <v/>
      </c>
      <c r="N1868" t="str">
        <f t="shared" si="3657"/>
        <v/>
      </c>
      <c r="O1868" t="str">
        <f t="shared" si="3658"/>
        <v/>
      </c>
    </row>
    <row r="1869" spans="1:25" x14ac:dyDescent="0.25">
      <c r="A1869" t="s">
        <v>138</v>
      </c>
      <c r="B1869" t="s">
        <v>76</v>
      </c>
      <c r="C1869" t="s">
        <v>117</v>
      </c>
      <c r="D1869">
        <v>0.01</v>
      </c>
      <c r="E1869" t="s">
        <v>1275</v>
      </c>
      <c r="F1869" t="s">
        <v>631</v>
      </c>
      <c r="G1869" t="str">
        <f t="shared" si="3652"/>
        <v>DL2022036</v>
      </c>
      <c r="H1869" t="str">
        <f t="shared" si="3653"/>
        <v>15</v>
      </c>
      <c r="I1869" t="str">
        <f t="shared" si="3654"/>
        <v>Furealge, ostenfeldii_15_20220914_DL2022036_BorupgaardGym</v>
      </c>
      <c r="J1869" t="str">
        <f>VLOOKUP(MID(C1869,4,6),Datasæt_Analysesystemer!$B$2:$E$69,3,FALSE)</f>
        <v>Furealge, ostenfeldii</v>
      </c>
      <c r="K1869" t="str">
        <f t="shared" si="3655"/>
        <v>EP</v>
      </c>
      <c r="L1869" s="7" t="str">
        <f t="shared" si="3667"/>
        <v>No Ct</v>
      </c>
      <c r="M1869" t="str">
        <f t="shared" si="3656"/>
        <v/>
      </c>
      <c r="N1869" t="str">
        <f t="shared" si="3657"/>
        <v/>
      </c>
      <c r="O1869" t="str">
        <f t="shared" si="3658"/>
        <v/>
      </c>
      <c r="Y1869" t="str">
        <f>O1871</f>
        <v/>
      </c>
    </row>
    <row r="1870" spans="1:25" x14ac:dyDescent="0.25">
      <c r="A1870" t="s">
        <v>178</v>
      </c>
      <c r="B1870" t="s">
        <v>23</v>
      </c>
      <c r="C1870" t="s">
        <v>179</v>
      </c>
      <c r="D1870">
        <v>0.01</v>
      </c>
      <c r="E1870">
        <v>25.78</v>
      </c>
      <c r="F1870" t="s">
        <v>631</v>
      </c>
      <c r="G1870" t="str">
        <f t="shared" si="3652"/>
        <v>DL2022036</v>
      </c>
      <c r="H1870" t="str">
        <f t="shared" si="3653"/>
        <v>16</v>
      </c>
      <c r="I1870" t="str">
        <f t="shared" si="3654"/>
        <v>Furealge, ostenfeldii_16_20220914_DL2022036_BorupgaardGym</v>
      </c>
      <c r="J1870" t="str">
        <f>VLOOKUP(MID(C1870,4,6),Datasæt_Analysesystemer!$B$2:$E$69,3,FALSE)</f>
        <v>Furealge, ostenfeldii</v>
      </c>
      <c r="K1870" t="str">
        <f t="shared" si="3655"/>
        <v>PK</v>
      </c>
      <c r="L1870" s="7">
        <f t="shared" si="3667"/>
        <v>25.78</v>
      </c>
      <c r="M1870">
        <f t="shared" si="3656"/>
        <v>25.78</v>
      </c>
      <c r="N1870">
        <f t="shared" si="3657"/>
        <v>34.31</v>
      </c>
      <c r="O1870">
        <f t="shared" si="3658"/>
        <v>0</v>
      </c>
      <c r="Q1870">
        <f t="shared" ref="Q1870" si="3780">IF(L1872="No Ct",0,L1872)</f>
        <v>0</v>
      </c>
      <c r="R1870">
        <f t="shared" ref="R1870" si="3781">IF(L1873="No Ct",0,L1873)</f>
        <v>0</v>
      </c>
      <c r="S1870" t="str">
        <f t="shared" ref="S1870" si="3782">IF(AND(M1870&gt;0,N1870=0),"Valid","Invalid")</f>
        <v>Invalid</v>
      </c>
      <c r="T1870" t="str">
        <f t="shared" ref="T1870" si="3783">IF(OR(Q1870&gt;1,R1870&gt;1),"Present","Absent")</f>
        <v>Absent</v>
      </c>
      <c r="U1870" t="str">
        <f t="shared" ref="U1870" si="3784">IF(OR(AND(Q1870&gt;1,Q1870&lt;41),AND(R1870&gt;1,R1870&lt;41)),"Ct&lt;41","Ct&gt;41")</f>
        <v>Ct&gt;41</v>
      </c>
      <c r="V1870" t="str">
        <f t="shared" ref="V1870" si="3785">J1870</f>
        <v>Furealge, ostenfeldii</v>
      </c>
      <c r="W1870" t="str">
        <f t="shared" ref="W1870" si="3786">MID(F1870,10,9)</f>
        <v>DL2022036</v>
      </c>
      <c r="X1870" t="str">
        <f t="shared" ref="X1870" si="3787">W1870&amp;"_"&amp;V1870&amp;"_"&amp;S1870&amp;"_"&amp;T1870&amp;"_"&amp;U1870</f>
        <v>DL2022036_Furealge, ostenfeldii_Invalid_Absent_Ct&gt;41</v>
      </c>
    </row>
    <row r="1871" spans="1:25" x14ac:dyDescent="0.25">
      <c r="A1871" t="s">
        <v>154</v>
      </c>
      <c r="B1871" t="s">
        <v>51</v>
      </c>
      <c r="C1871" t="s">
        <v>155</v>
      </c>
      <c r="D1871">
        <v>0.01</v>
      </c>
      <c r="E1871">
        <v>34.31</v>
      </c>
      <c r="F1871" t="s">
        <v>631</v>
      </c>
      <c r="G1871" t="str">
        <f t="shared" si="3652"/>
        <v>DL2022036</v>
      </c>
      <c r="H1871" t="str">
        <f t="shared" si="3653"/>
        <v>16</v>
      </c>
      <c r="I1871" t="str">
        <f t="shared" si="3654"/>
        <v>Furealge, ostenfeldii_16_20220914_DL2022036_BorupgaardGym</v>
      </c>
      <c r="J1871" t="str">
        <f>VLOOKUP(MID(C1871,4,6),Datasæt_Analysesystemer!$B$2:$E$69,3,FALSE)</f>
        <v>Furealge, ostenfeldii</v>
      </c>
      <c r="K1871" t="str">
        <f t="shared" si="3655"/>
        <v>NK</v>
      </c>
      <c r="L1871" s="7">
        <f t="shared" si="3667"/>
        <v>34.31</v>
      </c>
      <c r="M1871" t="str">
        <f t="shared" si="3656"/>
        <v/>
      </c>
      <c r="N1871" t="str">
        <f t="shared" si="3657"/>
        <v/>
      </c>
      <c r="O1871" t="str">
        <f t="shared" si="3658"/>
        <v/>
      </c>
    </row>
    <row r="1872" spans="1:25" x14ac:dyDescent="0.25">
      <c r="A1872" t="s">
        <v>118</v>
      </c>
      <c r="B1872" t="s">
        <v>76</v>
      </c>
      <c r="C1872" t="s">
        <v>119</v>
      </c>
      <c r="D1872">
        <v>0.01</v>
      </c>
      <c r="E1872" t="s">
        <v>1275</v>
      </c>
      <c r="F1872" t="s">
        <v>631</v>
      </c>
      <c r="G1872" t="str">
        <f t="shared" si="3652"/>
        <v>DL2022036</v>
      </c>
      <c r="H1872" t="str">
        <f t="shared" si="3653"/>
        <v>16</v>
      </c>
      <c r="I1872" t="str">
        <f t="shared" si="3654"/>
        <v>Furealge, ostenfeldii_16_20220914_DL2022036_BorupgaardGym</v>
      </c>
      <c r="J1872" t="str">
        <f>VLOOKUP(MID(C1872,4,6),Datasæt_Analysesystemer!$B$2:$E$69,3,FALSE)</f>
        <v>Furealge, ostenfeldii</v>
      </c>
      <c r="K1872" t="str">
        <f t="shared" si="3655"/>
        <v>EP</v>
      </c>
      <c r="L1872" s="7" t="str">
        <f t="shared" si="3667"/>
        <v>No Ct</v>
      </c>
      <c r="M1872" t="str">
        <f t="shared" si="3656"/>
        <v/>
      </c>
      <c r="N1872" t="str">
        <f t="shared" si="3657"/>
        <v/>
      </c>
      <c r="O1872" t="str">
        <f t="shared" si="3658"/>
        <v/>
      </c>
    </row>
    <row r="1873" spans="1:25" x14ac:dyDescent="0.25">
      <c r="A1873" t="s">
        <v>139</v>
      </c>
      <c r="B1873" t="s">
        <v>76</v>
      </c>
      <c r="C1873" t="s">
        <v>119</v>
      </c>
      <c r="D1873">
        <v>0.01</v>
      </c>
      <c r="E1873" t="s">
        <v>1275</v>
      </c>
      <c r="F1873" t="s">
        <v>631</v>
      </c>
      <c r="G1873" t="str">
        <f t="shared" si="3652"/>
        <v>DL2022036</v>
      </c>
      <c r="H1873" t="str">
        <f t="shared" si="3653"/>
        <v>16</v>
      </c>
      <c r="I1873" t="str">
        <f t="shared" si="3654"/>
        <v>Furealge, ostenfeldii_16_20220914_DL2022036_BorupgaardGym</v>
      </c>
      <c r="J1873" t="str">
        <f>VLOOKUP(MID(C1873,4,6),Datasæt_Analysesystemer!$B$2:$E$69,3,FALSE)</f>
        <v>Furealge, ostenfeldii</v>
      </c>
      <c r="K1873" t="str">
        <f t="shared" si="3655"/>
        <v>EP</v>
      </c>
      <c r="L1873" s="7" t="str">
        <f t="shared" si="3667"/>
        <v>No Ct</v>
      </c>
      <c r="M1873" t="str">
        <f t="shared" si="3656"/>
        <v/>
      </c>
      <c r="N1873" t="str">
        <f t="shared" si="3657"/>
        <v/>
      </c>
      <c r="O1873" t="str">
        <f t="shared" si="3658"/>
        <v/>
      </c>
      <c r="Y1873" t="str">
        <f>O1875</f>
        <v/>
      </c>
    </row>
    <row r="1874" spans="1:25" x14ac:dyDescent="0.25">
      <c r="A1874" t="s">
        <v>180</v>
      </c>
      <c r="B1874" t="s">
        <v>23</v>
      </c>
      <c r="C1874" t="s">
        <v>181</v>
      </c>
      <c r="D1874">
        <v>0.01</v>
      </c>
      <c r="E1874" t="s">
        <v>1275</v>
      </c>
      <c r="F1874" t="s">
        <v>631</v>
      </c>
      <c r="G1874" t="str">
        <f t="shared" ref="G1874:G1937" si="3788">MID(F1874,10,9)</f>
        <v>DL2022036</v>
      </c>
      <c r="H1874" t="str">
        <f t="shared" ref="H1874:H1905" si="3789">LEFT(C1874,2)</f>
        <v>17</v>
      </c>
      <c r="I1874" t="str">
        <f t="shared" ref="I1874:I1906" si="3790">J1874&amp;"_"&amp;H1874&amp;"_"&amp;F1874</f>
        <v>Stilkalge, parvum_17_20220914_DL2022036_BorupgaardGym</v>
      </c>
      <c r="J1874" t="str">
        <f>VLOOKUP(MID(C1874,4,6),Datasæt_Analysesystemer!$B$2:$E$69,3,FALSE)</f>
        <v>Stilkalge, parvum</v>
      </c>
      <c r="K1874" t="str">
        <f t="shared" ref="K1874:K1905" si="3791">RIGHT(C1874,2)</f>
        <v>PK</v>
      </c>
      <c r="L1874" s="7" t="str">
        <f t="shared" si="3667"/>
        <v>No Ct</v>
      </c>
      <c r="M1874">
        <f t="shared" ref="M1874:M1905" si="3792">IF(K1874="PK",SUMIFS(L:L,K:K,"PK",I:I,I1874),"")</f>
        <v>0</v>
      </c>
      <c r="N1874">
        <f t="shared" ref="N1874:N1905" si="3793">IF(K1874="PK",SUMIFS(L:L,K:K,"NK",I:I,I1874),"")</f>
        <v>0</v>
      </c>
      <c r="O1874">
        <f t="shared" ref="O1874:O1905" si="3794">IF(K1874="PK",SUMIFS(L:L,K:K,"EP",I:I,I1874),"")</f>
        <v>0</v>
      </c>
      <c r="Q1874">
        <f t="shared" ref="Q1874" si="3795">IF(L1876="No Ct",0,L1876)</f>
        <v>0</v>
      </c>
      <c r="R1874">
        <f t="shared" ref="R1874" si="3796">IF(L1877="No Ct",0,L1877)</f>
        <v>0</v>
      </c>
      <c r="S1874" t="str">
        <f t="shared" ref="S1874" si="3797">IF(AND(M1874&gt;0,N1874=0),"Valid","Invalid")</f>
        <v>Invalid</v>
      </c>
      <c r="T1874" t="str">
        <f t="shared" ref="T1874" si="3798">IF(OR(Q1874&gt;1,R1874&gt;1),"Present","Absent")</f>
        <v>Absent</v>
      </c>
      <c r="U1874" t="str">
        <f t="shared" ref="U1874" si="3799">IF(OR(AND(Q1874&gt;1,Q1874&lt;41),AND(R1874&gt;1,R1874&lt;41)),"Ct&lt;41","Ct&gt;41")</f>
        <v>Ct&gt;41</v>
      </c>
      <c r="V1874" t="str">
        <f t="shared" ref="V1874" si="3800">J1874</f>
        <v>Stilkalge, parvum</v>
      </c>
      <c r="W1874" t="str">
        <f t="shared" ref="W1874" si="3801">MID(F1874,10,9)</f>
        <v>DL2022036</v>
      </c>
      <c r="X1874" t="str">
        <f t="shared" ref="X1874" si="3802">W1874&amp;"_"&amp;V1874&amp;"_"&amp;S1874&amp;"_"&amp;T1874&amp;"_"&amp;U1874</f>
        <v>DL2022036_Stilkalge, parvum_Invalid_Absent_Ct&gt;41</v>
      </c>
    </row>
    <row r="1875" spans="1:25" x14ac:dyDescent="0.25">
      <c r="A1875" t="s">
        <v>156</v>
      </c>
      <c r="B1875" t="s">
        <v>51</v>
      </c>
      <c r="C1875" t="s">
        <v>157</v>
      </c>
      <c r="D1875">
        <v>0.01</v>
      </c>
      <c r="E1875" t="s">
        <v>1275</v>
      </c>
      <c r="F1875" t="s">
        <v>631</v>
      </c>
      <c r="G1875" t="str">
        <f t="shared" si="3788"/>
        <v>DL2022036</v>
      </c>
      <c r="H1875" t="str">
        <f t="shared" si="3789"/>
        <v>17</v>
      </c>
      <c r="I1875" t="str">
        <f t="shared" si="3790"/>
        <v>Stilkalge, parvum_17_20220914_DL2022036_BorupgaardGym</v>
      </c>
      <c r="J1875" t="str">
        <f>VLOOKUP(MID(C1875,4,6),Datasæt_Analysesystemer!$B$2:$E$69,3,FALSE)</f>
        <v>Stilkalge, parvum</v>
      </c>
      <c r="K1875" t="str">
        <f t="shared" si="3791"/>
        <v>NK</v>
      </c>
      <c r="L1875" s="7" t="str">
        <f t="shared" ref="L1875:L1905" si="3803">IF(TRIM(E1875)="No Ct","No Ct",E1875)</f>
        <v>No Ct</v>
      </c>
      <c r="M1875" t="str">
        <f t="shared" si="3792"/>
        <v/>
      </c>
      <c r="N1875" t="str">
        <f t="shared" si="3793"/>
        <v/>
      </c>
      <c r="O1875" t="str">
        <f t="shared" si="3794"/>
        <v/>
      </c>
    </row>
    <row r="1876" spans="1:25" x14ac:dyDescent="0.25">
      <c r="A1876" t="s">
        <v>120</v>
      </c>
      <c r="B1876" t="s">
        <v>76</v>
      </c>
      <c r="C1876" t="s">
        <v>121</v>
      </c>
      <c r="D1876">
        <v>0.01</v>
      </c>
      <c r="E1876" t="s">
        <v>1275</v>
      </c>
      <c r="F1876" t="s">
        <v>631</v>
      </c>
      <c r="G1876" t="str">
        <f t="shared" si="3788"/>
        <v>DL2022036</v>
      </c>
      <c r="H1876" t="str">
        <f t="shared" si="3789"/>
        <v>17</v>
      </c>
      <c r="I1876" t="str">
        <f t="shared" si="3790"/>
        <v>Stilkalge, parvum_17_20220914_DL2022036_BorupgaardGym</v>
      </c>
      <c r="J1876" t="str">
        <f>VLOOKUP(MID(C1876,4,6),Datasæt_Analysesystemer!$B$2:$E$69,3,FALSE)</f>
        <v>Stilkalge, parvum</v>
      </c>
      <c r="K1876" t="str">
        <f t="shared" si="3791"/>
        <v>EP</v>
      </c>
      <c r="L1876" s="7" t="str">
        <f t="shared" si="3803"/>
        <v>No Ct</v>
      </c>
      <c r="M1876" t="str">
        <f t="shared" si="3792"/>
        <v/>
      </c>
      <c r="N1876" t="str">
        <f t="shared" si="3793"/>
        <v/>
      </c>
      <c r="O1876" t="str">
        <f t="shared" si="3794"/>
        <v/>
      </c>
    </row>
    <row r="1877" spans="1:25" x14ac:dyDescent="0.25">
      <c r="A1877" t="s">
        <v>140</v>
      </c>
      <c r="B1877" t="s">
        <v>76</v>
      </c>
      <c r="C1877" t="s">
        <v>121</v>
      </c>
      <c r="D1877">
        <v>0.01</v>
      </c>
      <c r="E1877" t="s">
        <v>1275</v>
      </c>
      <c r="F1877" t="s">
        <v>631</v>
      </c>
      <c r="G1877" t="str">
        <f t="shared" si="3788"/>
        <v>DL2022036</v>
      </c>
      <c r="H1877" t="str">
        <f t="shared" si="3789"/>
        <v>17</v>
      </c>
      <c r="I1877" t="str">
        <f t="shared" si="3790"/>
        <v>Stilkalge, parvum_17_20220914_DL2022036_BorupgaardGym</v>
      </c>
      <c r="J1877" t="str">
        <f>VLOOKUP(MID(C1877,4,6),Datasæt_Analysesystemer!$B$2:$E$69,3,FALSE)</f>
        <v>Stilkalge, parvum</v>
      </c>
      <c r="K1877" t="str">
        <f t="shared" si="3791"/>
        <v>EP</v>
      </c>
      <c r="L1877" s="7" t="str">
        <f t="shared" si="3803"/>
        <v>No Ct</v>
      </c>
      <c r="M1877" t="str">
        <f t="shared" si="3792"/>
        <v/>
      </c>
      <c r="N1877" t="str">
        <f t="shared" si="3793"/>
        <v/>
      </c>
      <c r="O1877" t="str">
        <f t="shared" si="3794"/>
        <v/>
      </c>
      <c r="Y1877" t="str">
        <f>O1879</f>
        <v/>
      </c>
    </row>
    <row r="1878" spans="1:25" x14ac:dyDescent="0.25">
      <c r="A1878" t="s">
        <v>182</v>
      </c>
      <c r="B1878" t="s">
        <v>23</v>
      </c>
      <c r="C1878" t="s">
        <v>183</v>
      </c>
      <c r="D1878">
        <v>0.01</v>
      </c>
      <c r="E1878" t="s">
        <v>1275</v>
      </c>
      <c r="F1878" t="s">
        <v>631</v>
      </c>
      <c r="G1878" t="str">
        <f t="shared" si="3788"/>
        <v>DL2022036</v>
      </c>
      <c r="H1878" t="str">
        <f t="shared" si="3789"/>
        <v>18</v>
      </c>
      <c r="I1878" t="str">
        <f t="shared" si="3790"/>
        <v>Stilkalge, parvum_18_20220914_DL2022036_BorupgaardGym</v>
      </c>
      <c r="J1878" t="str">
        <f>VLOOKUP(MID(C1878,4,6),Datasæt_Analysesystemer!$B$2:$E$69,3,FALSE)</f>
        <v>Stilkalge, parvum</v>
      </c>
      <c r="K1878" t="str">
        <f t="shared" si="3791"/>
        <v>PK</v>
      </c>
      <c r="L1878" s="7" t="str">
        <f t="shared" si="3803"/>
        <v>No Ct</v>
      </c>
      <c r="M1878">
        <f t="shared" si="3792"/>
        <v>0</v>
      </c>
      <c r="N1878">
        <f t="shared" si="3793"/>
        <v>0</v>
      </c>
      <c r="O1878">
        <f t="shared" si="3794"/>
        <v>0</v>
      </c>
      <c r="Q1878">
        <f t="shared" ref="Q1878" si="3804">IF(L1880="No Ct",0,L1880)</f>
        <v>0</v>
      </c>
      <c r="R1878">
        <f t="shared" ref="R1878" si="3805">IF(L1881="No Ct",0,L1881)</f>
        <v>0</v>
      </c>
      <c r="S1878" t="str">
        <f t="shared" ref="S1878" si="3806">IF(AND(M1878&gt;0,N1878=0),"Valid","Invalid")</f>
        <v>Invalid</v>
      </c>
      <c r="T1878" t="str">
        <f t="shared" ref="T1878" si="3807">IF(OR(Q1878&gt;1,R1878&gt;1),"Present","Absent")</f>
        <v>Absent</v>
      </c>
      <c r="U1878" t="str">
        <f t="shared" ref="U1878" si="3808">IF(OR(AND(Q1878&gt;1,Q1878&lt;41),AND(R1878&gt;1,R1878&lt;41)),"Ct&lt;41","Ct&gt;41")</f>
        <v>Ct&gt;41</v>
      </c>
      <c r="V1878" t="str">
        <f t="shared" ref="V1878" si="3809">J1878</f>
        <v>Stilkalge, parvum</v>
      </c>
      <c r="W1878" t="str">
        <f t="shared" ref="W1878" si="3810">MID(F1878,10,9)</f>
        <v>DL2022036</v>
      </c>
      <c r="X1878" t="str">
        <f t="shared" ref="X1878" si="3811">W1878&amp;"_"&amp;V1878&amp;"_"&amp;S1878&amp;"_"&amp;T1878&amp;"_"&amp;U1878</f>
        <v>DL2022036_Stilkalge, parvum_Invalid_Absent_Ct&gt;41</v>
      </c>
    </row>
    <row r="1879" spans="1:25" x14ac:dyDescent="0.25">
      <c r="A1879" t="s">
        <v>158</v>
      </c>
      <c r="B1879" t="s">
        <v>51</v>
      </c>
      <c r="C1879" t="s">
        <v>159</v>
      </c>
      <c r="D1879">
        <v>0.01</v>
      </c>
      <c r="E1879" t="s">
        <v>1275</v>
      </c>
      <c r="F1879" t="s">
        <v>631</v>
      </c>
      <c r="G1879" t="str">
        <f t="shared" si="3788"/>
        <v>DL2022036</v>
      </c>
      <c r="H1879" t="str">
        <f t="shared" si="3789"/>
        <v>18</v>
      </c>
      <c r="I1879" t="str">
        <f t="shared" si="3790"/>
        <v>Stilkalge, parvum_18_20220914_DL2022036_BorupgaardGym</v>
      </c>
      <c r="J1879" t="str">
        <f>VLOOKUP(MID(C1879,4,6),Datasæt_Analysesystemer!$B$2:$E$69,3,FALSE)</f>
        <v>Stilkalge, parvum</v>
      </c>
      <c r="K1879" t="str">
        <f t="shared" si="3791"/>
        <v>NK</v>
      </c>
      <c r="L1879" s="7" t="str">
        <f t="shared" si="3803"/>
        <v>No Ct</v>
      </c>
      <c r="M1879" t="str">
        <f t="shared" si="3792"/>
        <v/>
      </c>
      <c r="N1879" t="str">
        <f t="shared" si="3793"/>
        <v/>
      </c>
      <c r="O1879" t="str">
        <f t="shared" si="3794"/>
        <v/>
      </c>
    </row>
    <row r="1880" spans="1:25" x14ac:dyDescent="0.25">
      <c r="A1880" t="s">
        <v>122</v>
      </c>
      <c r="B1880" t="s">
        <v>76</v>
      </c>
      <c r="C1880" t="s">
        <v>123</v>
      </c>
      <c r="D1880">
        <v>0.01</v>
      </c>
      <c r="E1880" t="s">
        <v>1275</v>
      </c>
      <c r="F1880" t="s">
        <v>631</v>
      </c>
      <c r="G1880" t="str">
        <f t="shared" si="3788"/>
        <v>DL2022036</v>
      </c>
      <c r="H1880" t="str">
        <f t="shared" si="3789"/>
        <v>18</v>
      </c>
      <c r="I1880" t="str">
        <f t="shared" si="3790"/>
        <v>Stilkalge, parvum_18_20220914_DL2022036_BorupgaardGym</v>
      </c>
      <c r="J1880" t="str">
        <f>VLOOKUP(MID(C1880,4,6),Datasæt_Analysesystemer!$B$2:$E$69,3,FALSE)</f>
        <v>Stilkalge, parvum</v>
      </c>
      <c r="K1880" t="str">
        <f t="shared" si="3791"/>
        <v>EP</v>
      </c>
      <c r="L1880" s="7" t="str">
        <f t="shared" si="3803"/>
        <v>No Ct</v>
      </c>
      <c r="M1880" t="str">
        <f t="shared" si="3792"/>
        <v/>
      </c>
      <c r="N1880" t="str">
        <f t="shared" si="3793"/>
        <v/>
      </c>
      <c r="O1880" t="str">
        <f t="shared" si="3794"/>
        <v/>
      </c>
    </row>
    <row r="1881" spans="1:25" x14ac:dyDescent="0.25">
      <c r="A1881" t="s">
        <v>141</v>
      </c>
      <c r="B1881" t="s">
        <v>76</v>
      </c>
      <c r="C1881" t="s">
        <v>123</v>
      </c>
      <c r="D1881">
        <v>0.01</v>
      </c>
      <c r="E1881" t="s">
        <v>1275</v>
      </c>
      <c r="F1881" t="s">
        <v>631</v>
      </c>
      <c r="G1881" t="str">
        <f t="shared" si="3788"/>
        <v>DL2022036</v>
      </c>
      <c r="H1881" t="str">
        <f t="shared" si="3789"/>
        <v>18</v>
      </c>
      <c r="I1881" t="str">
        <f t="shared" si="3790"/>
        <v>Stilkalge, parvum_18_20220914_DL2022036_BorupgaardGym</v>
      </c>
      <c r="J1881" t="str">
        <f>VLOOKUP(MID(C1881,4,6),Datasæt_Analysesystemer!$B$2:$E$69,3,FALSE)</f>
        <v>Stilkalge, parvum</v>
      </c>
      <c r="K1881" t="str">
        <f t="shared" si="3791"/>
        <v>EP</v>
      </c>
      <c r="L1881" s="7" t="str">
        <f t="shared" si="3803"/>
        <v>No Ct</v>
      </c>
      <c r="M1881" t="str">
        <f t="shared" si="3792"/>
        <v/>
      </c>
      <c r="N1881" t="str">
        <f t="shared" si="3793"/>
        <v/>
      </c>
      <c r="O1881" t="str">
        <f t="shared" si="3794"/>
        <v/>
      </c>
      <c r="Y1881" t="str">
        <f>O1883</f>
        <v/>
      </c>
    </row>
    <row r="1882" spans="1:25" x14ac:dyDescent="0.25">
      <c r="A1882" t="s">
        <v>184</v>
      </c>
      <c r="B1882" t="s">
        <v>23</v>
      </c>
      <c r="C1882" t="s">
        <v>620</v>
      </c>
      <c r="D1882">
        <v>0.01</v>
      </c>
      <c r="E1882" t="s">
        <v>1275</v>
      </c>
      <c r="F1882" t="s">
        <v>631</v>
      </c>
      <c r="G1882" t="str">
        <f t="shared" si="3788"/>
        <v>DL2022036</v>
      </c>
      <c r="H1882" t="str">
        <f t="shared" si="3789"/>
        <v>19</v>
      </c>
      <c r="I1882" t="str">
        <f t="shared" si="3790"/>
        <v>Trepigget hundestejle_19_20220914_DL2022036_BorupgaardGym</v>
      </c>
      <c r="J1882" t="str">
        <f>VLOOKUP(MID(C1882,4,6),Datasæt_Analysesystemer!$B$2:$E$69,3,FALSE)</f>
        <v>Trepigget hundestejle</v>
      </c>
      <c r="K1882" t="str">
        <f t="shared" si="3791"/>
        <v>PK</v>
      </c>
      <c r="L1882" s="7" t="str">
        <f t="shared" si="3803"/>
        <v>No Ct</v>
      </c>
      <c r="M1882">
        <f t="shared" si="3792"/>
        <v>0</v>
      </c>
      <c r="N1882">
        <f t="shared" si="3793"/>
        <v>0</v>
      </c>
      <c r="O1882">
        <f t="shared" si="3794"/>
        <v>0</v>
      </c>
      <c r="Q1882">
        <f t="shared" ref="Q1882" si="3812">IF(L1884="No Ct",0,L1884)</f>
        <v>0</v>
      </c>
      <c r="R1882">
        <f t="shared" ref="R1882" si="3813">IF(L1885="No Ct",0,L1885)</f>
        <v>0</v>
      </c>
      <c r="S1882" t="str">
        <f t="shared" ref="S1882" si="3814">IF(AND(M1882&gt;0,N1882=0),"Valid","Invalid")</f>
        <v>Invalid</v>
      </c>
      <c r="T1882" t="str">
        <f t="shared" ref="T1882" si="3815">IF(OR(Q1882&gt;1,R1882&gt;1),"Present","Absent")</f>
        <v>Absent</v>
      </c>
      <c r="U1882" t="str">
        <f t="shared" ref="U1882" si="3816">IF(OR(AND(Q1882&gt;1,Q1882&lt;41),AND(R1882&gt;1,R1882&lt;41)),"Ct&lt;41","Ct&gt;41")</f>
        <v>Ct&gt;41</v>
      </c>
      <c r="V1882" t="str">
        <f t="shared" ref="V1882" si="3817">J1882</f>
        <v>Trepigget hundestejle</v>
      </c>
      <c r="W1882" t="str">
        <f t="shared" ref="W1882" si="3818">MID(F1882,10,9)</f>
        <v>DL2022036</v>
      </c>
      <c r="X1882" t="str">
        <f t="shared" ref="X1882" si="3819">W1882&amp;"_"&amp;V1882&amp;"_"&amp;S1882&amp;"_"&amp;T1882&amp;"_"&amp;U1882</f>
        <v>DL2022036_Trepigget hundestejle_Invalid_Absent_Ct&gt;41</v>
      </c>
    </row>
    <row r="1883" spans="1:25" x14ac:dyDescent="0.25">
      <c r="A1883" t="s">
        <v>160</v>
      </c>
      <c r="B1883" t="s">
        <v>51</v>
      </c>
      <c r="C1883" t="s">
        <v>614</v>
      </c>
      <c r="D1883">
        <v>0.01</v>
      </c>
      <c r="E1883" t="s">
        <v>1275</v>
      </c>
      <c r="F1883" t="s">
        <v>631</v>
      </c>
      <c r="G1883" t="str">
        <f t="shared" si="3788"/>
        <v>DL2022036</v>
      </c>
      <c r="H1883" t="str">
        <f t="shared" si="3789"/>
        <v>19</v>
      </c>
      <c r="I1883" t="str">
        <f t="shared" si="3790"/>
        <v>Trepigget hundestejle_19_20220914_DL2022036_BorupgaardGym</v>
      </c>
      <c r="J1883" t="str">
        <f>VLOOKUP(MID(C1883,4,6),Datasæt_Analysesystemer!$B$2:$E$69,3,FALSE)</f>
        <v>Trepigget hundestejle</v>
      </c>
      <c r="K1883" t="str">
        <f t="shared" si="3791"/>
        <v>NK</v>
      </c>
      <c r="L1883" s="7" t="str">
        <f t="shared" si="3803"/>
        <v>No Ct</v>
      </c>
      <c r="M1883" t="str">
        <f t="shared" si="3792"/>
        <v/>
      </c>
      <c r="N1883" t="str">
        <f t="shared" si="3793"/>
        <v/>
      </c>
      <c r="O1883" t="str">
        <f t="shared" si="3794"/>
        <v/>
      </c>
    </row>
    <row r="1884" spans="1:25" x14ac:dyDescent="0.25">
      <c r="A1884" t="s">
        <v>124</v>
      </c>
      <c r="B1884" t="s">
        <v>76</v>
      </c>
      <c r="C1884" t="s">
        <v>608</v>
      </c>
      <c r="D1884">
        <v>0.01</v>
      </c>
      <c r="E1884" t="s">
        <v>1275</v>
      </c>
      <c r="F1884" t="s">
        <v>631</v>
      </c>
      <c r="G1884" t="str">
        <f t="shared" si="3788"/>
        <v>DL2022036</v>
      </c>
      <c r="H1884" t="str">
        <f t="shared" si="3789"/>
        <v>19</v>
      </c>
      <c r="I1884" t="str">
        <f t="shared" si="3790"/>
        <v>Trepigget hundestejle_19_20220914_DL2022036_BorupgaardGym</v>
      </c>
      <c r="J1884" t="str">
        <f>VLOOKUP(MID(C1884,4,6),Datasæt_Analysesystemer!$B$2:$E$69,3,FALSE)</f>
        <v>Trepigget hundestejle</v>
      </c>
      <c r="K1884" t="str">
        <f t="shared" si="3791"/>
        <v>EP</v>
      </c>
      <c r="L1884" s="7" t="str">
        <f t="shared" si="3803"/>
        <v>No Ct</v>
      </c>
      <c r="M1884" t="str">
        <f t="shared" si="3792"/>
        <v/>
      </c>
      <c r="N1884" t="str">
        <f t="shared" si="3793"/>
        <v/>
      </c>
      <c r="O1884" t="str">
        <f t="shared" si="3794"/>
        <v/>
      </c>
    </row>
    <row r="1885" spans="1:25" x14ac:dyDescent="0.25">
      <c r="A1885" t="s">
        <v>142</v>
      </c>
      <c r="B1885" t="s">
        <v>76</v>
      </c>
      <c r="C1885" t="s">
        <v>608</v>
      </c>
      <c r="D1885">
        <v>0.01</v>
      </c>
      <c r="E1885" t="s">
        <v>1275</v>
      </c>
      <c r="F1885" t="s">
        <v>631</v>
      </c>
      <c r="G1885" t="str">
        <f t="shared" si="3788"/>
        <v>DL2022036</v>
      </c>
      <c r="H1885" t="str">
        <f t="shared" si="3789"/>
        <v>19</v>
      </c>
      <c r="I1885" t="str">
        <f t="shared" si="3790"/>
        <v>Trepigget hundestejle_19_20220914_DL2022036_BorupgaardGym</v>
      </c>
      <c r="J1885" t="str">
        <f>VLOOKUP(MID(C1885,4,6),Datasæt_Analysesystemer!$B$2:$E$69,3,FALSE)</f>
        <v>Trepigget hundestejle</v>
      </c>
      <c r="K1885" t="str">
        <f t="shared" si="3791"/>
        <v>EP</v>
      </c>
      <c r="L1885" s="7" t="str">
        <f t="shared" si="3803"/>
        <v>No Ct</v>
      </c>
      <c r="M1885" t="str">
        <f t="shared" si="3792"/>
        <v/>
      </c>
      <c r="N1885" t="str">
        <f t="shared" si="3793"/>
        <v/>
      </c>
      <c r="O1885" t="str">
        <f t="shared" si="3794"/>
        <v/>
      </c>
      <c r="Y1885" t="str">
        <f>O1887</f>
        <v/>
      </c>
    </row>
    <row r="1886" spans="1:25" x14ac:dyDescent="0.25">
      <c r="A1886" t="s">
        <v>186</v>
      </c>
      <c r="B1886" t="s">
        <v>23</v>
      </c>
      <c r="C1886" t="s">
        <v>621</v>
      </c>
      <c r="D1886">
        <v>0.01</v>
      </c>
      <c r="E1886" t="s">
        <v>1275</v>
      </c>
      <c r="F1886" t="s">
        <v>631</v>
      </c>
      <c r="G1886" t="str">
        <f t="shared" si="3788"/>
        <v>DL2022036</v>
      </c>
      <c r="H1886" t="str">
        <f t="shared" si="3789"/>
        <v>20</v>
      </c>
      <c r="I1886" t="str">
        <f t="shared" si="3790"/>
        <v>Trepigget hundestejle_20_20220914_DL2022036_BorupgaardGym</v>
      </c>
      <c r="J1886" t="str">
        <f>VLOOKUP(MID(C1886,4,6),Datasæt_Analysesystemer!$B$2:$E$69,3,FALSE)</f>
        <v>Trepigget hundestejle</v>
      </c>
      <c r="K1886" t="str">
        <f t="shared" si="3791"/>
        <v>PK</v>
      </c>
      <c r="L1886" s="7" t="str">
        <f t="shared" si="3803"/>
        <v>No Ct</v>
      </c>
      <c r="M1886">
        <f t="shared" si="3792"/>
        <v>0</v>
      </c>
      <c r="N1886">
        <f t="shared" si="3793"/>
        <v>0</v>
      </c>
      <c r="O1886">
        <f t="shared" si="3794"/>
        <v>0</v>
      </c>
      <c r="Q1886">
        <f t="shared" ref="Q1886" si="3820">IF(L1888="No Ct",0,L1888)</f>
        <v>0</v>
      </c>
      <c r="R1886">
        <f t="shared" ref="R1886" si="3821">IF(L1889="No Ct",0,L1889)</f>
        <v>0</v>
      </c>
      <c r="S1886" t="str">
        <f t="shared" ref="S1886" si="3822">IF(AND(M1886&gt;0,N1886=0),"Valid","Invalid")</f>
        <v>Invalid</v>
      </c>
      <c r="T1886" t="str">
        <f t="shared" ref="T1886" si="3823">IF(OR(Q1886&gt;1,R1886&gt;1),"Present","Absent")</f>
        <v>Absent</v>
      </c>
      <c r="U1886" t="str">
        <f t="shared" ref="U1886" si="3824">IF(OR(AND(Q1886&gt;1,Q1886&lt;41),AND(R1886&gt;1,R1886&lt;41)),"Ct&lt;41","Ct&gt;41")</f>
        <v>Ct&gt;41</v>
      </c>
      <c r="V1886" t="str">
        <f t="shared" ref="V1886" si="3825">J1886</f>
        <v>Trepigget hundestejle</v>
      </c>
      <c r="W1886" t="str">
        <f t="shared" ref="W1886" si="3826">MID(F1886,10,9)</f>
        <v>DL2022036</v>
      </c>
      <c r="X1886" t="str">
        <f t="shared" ref="X1886" si="3827">W1886&amp;"_"&amp;V1886&amp;"_"&amp;S1886&amp;"_"&amp;T1886&amp;"_"&amp;U1886</f>
        <v>DL2022036_Trepigget hundestejle_Invalid_Absent_Ct&gt;41</v>
      </c>
    </row>
    <row r="1887" spans="1:25" x14ac:dyDescent="0.25">
      <c r="A1887" t="s">
        <v>162</v>
      </c>
      <c r="B1887" t="s">
        <v>51</v>
      </c>
      <c r="C1887" t="s">
        <v>615</v>
      </c>
      <c r="D1887">
        <v>0.01</v>
      </c>
      <c r="E1887" t="s">
        <v>1275</v>
      </c>
      <c r="F1887" t="s">
        <v>631</v>
      </c>
      <c r="G1887" t="str">
        <f t="shared" si="3788"/>
        <v>DL2022036</v>
      </c>
      <c r="H1887" t="str">
        <f t="shared" si="3789"/>
        <v>20</v>
      </c>
      <c r="I1887" t="str">
        <f t="shared" si="3790"/>
        <v>Trepigget hundestejle_20_20220914_DL2022036_BorupgaardGym</v>
      </c>
      <c r="J1887" t="str">
        <f>VLOOKUP(MID(C1887,4,6),Datasæt_Analysesystemer!$B$2:$E$69,3,FALSE)</f>
        <v>Trepigget hundestejle</v>
      </c>
      <c r="K1887" t="str">
        <f t="shared" si="3791"/>
        <v>NK</v>
      </c>
      <c r="L1887" s="7" t="str">
        <f t="shared" si="3803"/>
        <v>No Ct</v>
      </c>
      <c r="M1887" t="str">
        <f t="shared" si="3792"/>
        <v/>
      </c>
      <c r="N1887" t="str">
        <f t="shared" si="3793"/>
        <v/>
      </c>
      <c r="O1887" t="str">
        <f t="shared" si="3794"/>
        <v/>
      </c>
    </row>
    <row r="1888" spans="1:25" x14ac:dyDescent="0.25">
      <c r="A1888" t="s">
        <v>126</v>
      </c>
      <c r="B1888" t="s">
        <v>76</v>
      </c>
      <c r="C1888" t="s">
        <v>609</v>
      </c>
      <c r="D1888">
        <v>0.01</v>
      </c>
      <c r="E1888" t="s">
        <v>1275</v>
      </c>
      <c r="F1888" t="s">
        <v>631</v>
      </c>
      <c r="G1888" t="str">
        <f t="shared" si="3788"/>
        <v>DL2022036</v>
      </c>
      <c r="H1888" t="str">
        <f t="shared" si="3789"/>
        <v>20</v>
      </c>
      <c r="I1888" t="str">
        <f t="shared" si="3790"/>
        <v>Trepigget hundestejle_20_20220914_DL2022036_BorupgaardGym</v>
      </c>
      <c r="J1888" t="str">
        <f>VLOOKUP(MID(C1888,4,6),Datasæt_Analysesystemer!$B$2:$E$69,3,FALSE)</f>
        <v>Trepigget hundestejle</v>
      </c>
      <c r="K1888" t="str">
        <f t="shared" si="3791"/>
        <v>EP</v>
      </c>
      <c r="L1888" s="7" t="str">
        <f t="shared" si="3803"/>
        <v>No Ct</v>
      </c>
      <c r="M1888" t="str">
        <f t="shared" si="3792"/>
        <v/>
      </c>
      <c r="N1888" t="str">
        <f t="shared" si="3793"/>
        <v/>
      </c>
      <c r="O1888" t="str">
        <f t="shared" si="3794"/>
        <v/>
      </c>
    </row>
    <row r="1889" spans="1:25" x14ac:dyDescent="0.25">
      <c r="A1889" t="s">
        <v>143</v>
      </c>
      <c r="B1889" t="s">
        <v>76</v>
      </c>
      <c r="C1889" t="s">
        <v>609</v>
      </c>
      <c r="D1889">
        <v>0.01</v>
      </c>
      <c r="E1889" t="s">
        <v>1275</v>
      </c>
      <c r="F1889" t="s">
        <v>631</v>
      </c>
      <c r="G1889" t="str">
        <f t="shared" si="3788"/>
        <v>DL2022036</v>
      </c>
      <c r="H1889" t="str">
        <f t="shared" si="3789"/>
        <v>20</v>
      </c>
      <c r="I1889" t="str">
        <f t="shared" si="3790"/>
        <v>Trepigget hundestejle_20_20220914_DL2022036_BorupgaardGym</v>
      </c>
      <c r="J1889" t="str">
        <f>VLOOKUP(MID(C1889,4,6),Datasæt_Analysesystemer!$B$2:$E$69,3,FALSE)</f>
        <v>Trepigget hundestejle</v>
      </c>
      <c r="K1889" t="str">
        <f t="shared" si="3791"/>
        <v>EP</v>
      </c>
      <c r="L1889" s="7" t="str">
        <f t="shared" si="3803"/>
        <v>No Ct</v>
      </c>
      <c r="M1889" t="str">
        <f t="shared" si="3792"/>
        <v/>
      </c>
      <c r="N1889" t="str">
        <f t="shared" si="3793"/>
        <v/>
      </c>
      <c r="O1889" t="str">
        <f t="shared" si="3794"/>
        <v/>
      </c>
      <c r="Y1889" t="str">
        <f>O1891</f>
        <v/>
      </c>
    </row>
    <row r="1890" spans="1:25" x14ac:dyDescent="0.25">
      <c r="A1890" t="s">
        <v>188</v>
      </c>
      <c r="B1890" t="s">
        <v>23</v>
      </c>
      <c r="C1890" t="s">
        <v>189</v>
      </c>
      <c r="D1890">
        <v>0.01</v>
      </c>
      <c r="E1890">
        <v>29.63</v>
      </c>
      <c r="F1890" t="s">
        <v>631</v>
      </c>
      <c r="G1890" t="str">
        <f t="shared" si="3788"/>
        <v>DL2022036</v>
      </c>
      <c r="H1890" t="str">
        <f t="shared" si="3789"/>
        <v>21</v>
      </c>
      <c r="I1890" t="str">
        <f t="shared" si="3790"/>
        <v>Europæisk ål_21_20220914_DL2022036_BorupgaardGym</v>
      </c>
      <c r="J1890" t="str">
        <f>VLOOKUP(MID(C1890,4,6),Datasæt_Analysesystemer!$B$2:$E$69,3,FALSE)</f>
        <v>Europæisk ål</v>
      </c>
      <c r="K1890" t="str">
        <f t="shared" si="3791"/>
        <v>PK</v>
      </c>
      <c r="L1890" s="7">
        <f t="shared" si="3803"/>
        <v>29.63</v>
      </c>
      <c r="M1890">
        <f t="shared" si="3792"/>
        <v>29.63</v>
      </c>
      <c r="N1890">
        <f t="shared" si="3793"/>
        <v>0</v>
      </c>
      <c r="O1890">
        <f t="shared" si="3794"/>
        <v>0</v>
      </c>
      <c r="Q1890">
        <f t="shared" ref="Q1890" si="3828">IF(L1892="No Ct",0,L1892)</f>
        <v>0</v>
      </c>
      <c r="R1890">
        <f t="shared" ref="R1890" si="3829">IF(L1893="No Ct",0,L1893)</f>
        <v>0</v>
      </c>
      <c r="S1890" t="str">
        <f t="shared" ref="S1890" si="3830">IF(AND(M1890&gt;0,N1890=0),"Valid","Invalid")</f>
        <v>Valid</v>
      </c>
      <c r="T1890" t="str">
        <f t="shared" ref="T1890" si="3831">IF(OR(Q1890&gt;1,R1890&gt;1),"Present","Absent")</f>
        <v>Absent</v>
      </c>
      <c r="U1890" t="str">
        <f t="shared" ref="U1890" si="3832">IF(OR(AND(Q1890&gt;1,Q1890&lt;41),AND(R1890&gt;1,R1890&lt;41)),"Ct&lt;41","Ct&gt;41")</f>
        <v>Ct&gt;41</v>
      </c>
      <c r="V1890" t="str">
        <f t="shared" ref="V1890" si="3833">J1890</f>
        <v>Europæisk ål</v>
      </c>
      <c r="W1890" t="str">
        <f t="shared" ref="W1890" si="3834">MID(F1890,10,9)</f>
        <v>DL2022036</v>
      </c>
      <c r="X1890" t="str">
        <f t="shared" ref="X1890" si="3835">W1890&amp;"_"&amp;V1890&amp;"_"&amp;S1890&amp;"_"&amp;T1890&amp;"_"&amp;U1890</f>
        <v>DL2022036_Europæisk ål_Valid_Absent_Ct&gt;41</v>
      </c>
    </row>
    <row r="1891" spans="1:25" x14ac:dyDescent="0.25">
      <c r="A1891" t="s">
        <v>164</v>
      </c>
      <c r="B1891" t="s">
        <v>51</v>
      </c>
      <c r="C1891" t="s">
        <v>165</v>
      </c>
      <c r="D1891">
        <v>0.01</v>
      </c>
      <c r="E1891" t="s">
        <v>1275</v>
      </c>
      <c r="F1891" t="s">
        <v>631</v>
      </c>
      <c r="G1891" t="str">
        <f t="shared" si="3788"/>
        <v>DL2022036</v>
      </c>
      <c r="H1891" t="str">
        <f t="shared" si="3789"/>
        <v>21</v>
      </c>
      <c r="I1891" t="str">
        <f t="shared" si="3790"/>
        <v>Europæisk ål_21_20220914_DL2022036_BorupgaardGym</v>
      </c>
      <c r="J1891" t="str">
        <f>VLOOKUP(MID(C1891,4,6),Datasæt_Analysesystemer!$B$2:$E$69,3,FALSE)</f>
        <v>Europæisk ål</v>
      </c>
      <c r="K1891" t="str">
        <f t="shared" si="3791"/>
        <v>NK</v>
      </c>
      <c r="L1891" s="7" t="str">
        <f t="shared" si="3803"/>
        <v>No Ct</v>
      </c>
      <c r="M1891" t="str">
        <f t="shared" si="3792"/>
        <v/>
      </c>
      <c r="N1891" t="str">
        <f t="shared" si="3793"/>
        <v/>
      </c>
      <c r="O1891" t="str">
        <f t="shared" si="3794"/>
        <v/>
      </c>
    </row>
    <row r="1892" spans="1:25" x14ac:dyDescent="0.25">
      <c r="A1892" t="s">
        <v>128</v>
      </c>
      <c r="B1892" t="s">
        <v>76</v>
      </c>
      <c r="C1892" t="s">
        <v>129</v>
      </c>
      <c r="D1892">
        <v>0.01</v>
      </c>
      <c r="E1892" t="s">
        <v>1275</v>
      </c>
      <c r="F1892" t="s">
        <v>631</v>
      </c>
      <c r="G1892" t="str">
        <f t="shared" si="3788"/>
        <v>DL2022036</v>
      </c>
      <c r="H1892" t="str">
        <f t="shared" si="3789"/>
        <v>21</v>
      </c>
      <c r="I1892" t="str">
        <f t="shared" si="3790"/>
        <v>Europæisk ål_21_20220914_DL2022036_BorupgaardGym</v>
      </c>
      <c r="J1892" t="str">
        <f>VLOOKUP(MID(C1892,4,6),Datasæt_Analysesystemer!$B$2:$E$69,3,FALSE)</f>
        <v>Europæisk ål</v>
      </c>
      <c r="K1892" t="str">
        <f t="shared" si="3791"/>
        <v>EP</v>
      </c>
      <c r="L1892" s="7" t="str">
        <f t="shared" si="3803"/>
        <v>No Ct</v>
      </c>
      <c r="M1892" t="str">
        <f t="shared" si="3792"/>
        <v/>
      </c>
      <c r="N1892" t="str">
        <f t="shared" si="3793"/>
        <v/>
      </c>
      <c r="O1892" t="str">
        <f t="shared" si="3794"/>
        <v/>
      </c>
    </row>
    <row r="1893" spans="1:25" x14ac:dyDescent="0.25">
      <c r="A1893" t="s">
        <v>144</v>
      </c>
      <c r="B1893" t="s">
        <v>76</v>
      </c>
      <c r="C1893" t="s">
        <v>129</v>
      </c>
      <c r="D1893">
        <v>0.01</v>
      </c>
      <c r="E1893" t="s">
        <v>1275</v>
      </c>
      <c r="F1893" t="s">
        <v>631</v>
      </c>
      <c r="G1893" t="str">
        <f t="shared" si="3788"/>
        <v>DL2022036</v>
      </c>
      <c r="H1893" t="str">
        <f t="shared" si="3789"/>
        <v>21</v>
      </c>
      <c r="I1893" t="str">
        <f t="shared" si="3790"/>
        <v>Europæisk ål_21_20220914_DL2022036_BorupgaardGym</v>
      </c>
      <c r="J1893" t="str">
        <f>VLOOKUP(MID(C1893,4,6),Datasæt_Analysesystemer!$B$2:$E$69,3,FALSE)</f>
        <v>Europæisk ål</v>
      </c>
      <c r="K1893" t="str">
        <f t="shared" si="3791"/>
        <v>EP</v>
      </c>
      <c r="L1893" s="7" t="str">
        <f t="shared" si="3803"/>
        <v>No Ct</v>
      </c>
      <c r="M1893" t="str">
        <f t="shared" si="3792"/>
        <v/>
      </c>
      <c r="N1893" t="str">
        <f t="shared" si="3793"/>
        <v/>
      </c>
      <c r="O1893" t="str">
        <f t="shared" si="3794"/>
        <v/>
      </c>
      <c r="Y1893" t="str">
        <f>O1895</f>
        <v/>
      </c>
    </row>
    <row r="1894" spans="1:25" x14ac:dyDescent="0.25">
      <c r="A1894" t="s">
        <v>190</v>
      </c>
      <c r="B1894" t="s">
        <v>23</v>
      </c>
      <c r="C1894" t="s">
        <v>191</v>
      </c>
      <c r="D1894">
        <v>0.01</v>
      </c>
      <c r="E1894">
        <v>29.94</v>
      </c>
      <c r="F1894" t="s">
        <v>631</v>
      </c>
      <c r="G1894" t="str">
        <f t="shared" si="3788"/>
        <v>DL2022036</v>
      </c>
      <c r="H1894" t="str">
        <f t="shared" si="3789"/>
        <v>22</v>
      </c>
      <c r="I1894" t="str">
        <f t="shared" si="3790"/>
        <v>Europæisk ål_22_20220914_DL2022036_BorupgaardGym</v>
      </c>
      <c r="J1894" t="str">
        <f>VLOOKUP(MID(C1894,4,6),Datasæt_Analysesystemer!$B$2:$E$69,3,FALSE)</f>
        <v>Europæisk ål</v>
      </c>
      <c r="K1894" t="str">
        <f t="shared" si="3791"/>
        <v>PK</v>
      </c>
      <c r="L1894" s="7">
        <f t="shared" si="3803"/>
        <v>29.94</v>
      </c>
      <c r="M1894">
        <f t="shared" si="3792"/>
        <v>29.94</v>
      </c>
      <c r="N1894">
        <f t="shared" si="3793"/>
        <v>0</v>
      </c>
      <c r="O1894">
        <f t="shared" si="3794"/>
        <v>27.42</v>
      </c>
      <c r="Q1894">
        <f t="shared" ref="Q1894" si="3836">IF(L1896="No Ct",0,L1896)</f>
        <v>27.42</v>
      </c>
      <c r="R1894">
        <f t="shared" ref="R1894" si="3837">IF(L1897="No Ct",0,L1897)</f>
        <v>0</v>
      </c>
      <c r="S1894" t="str">
        <f t="shared" ref="S1894" si="3838">IF(AND(M1894&gt;0,N1894=0),"Valid","Invalid")</f>
        <v>Valid</v>
      </c>
      <c r="T1894" t="str">
        <f t="shared" ref="T1894" si="3839">IF(OR(Q1894&gt;1,R1894&gt;1),"Present","Absent")</f>
        <v>Present</v>
      </c>
      <c r="U1894" t="str">
        <f t="shared" ref="U1894" si="3840">IF(OR(AND(Q1894&gt;1,Q1894&lt;41),AND(R1894&gt;1,R1894&lt;41)),"Ct&lt;41","Ct&gt;41")</f>
        <v>Ct&lt;41</v>
      </c>
      <c r="V1894" t="str">
        <f t="shared" ref="V1894" si="3841">J1894</f>
        <v>Europæisk ål</v>
      </c>
      <c r="W1894" t="str">
        <f t="shared" ref="W1894" si="3842">MID(F1894,10,9)</f>
        <v>DL2022036</v>
      </c>
      <c r="X1894" t="str">
        <f t="shared" ref="X1894" si="3843">W1894&amp;"_"&amp;V1894&amp;"_"&amp;S1894&amp;"_"&amp;T1894&amp;"_"&amp;U1894</f>
        <v>DL2022036_Europæisk ål_Valid_Present_Ct&lt;41</v>
      </c>
    </row>
    <row r="1895" spans="1:25" x14ac:dyDescent="0.25">
      <c r="A1895" t="s">
        <v>166</v>
      </c>
      <c r="B1895" t="s">
        <v>51</v>
      </c>
      <c r="C1895" t="s">
        <v>167</v>
      </c>
      <c r="D1895">
        <v>0.01</v>
      </c>
      <c r="E1895" t="s">
        <v>1275</v>
      </c>
      <c r="F1895" t="s">
        <v>631</v>
      </c>
      <c r="G1895" t="str">
        <f t="shared" si="3788"/>
        <v>DL2022036</v>
      </c>
      <c r="H1895" t="str">
        <f t="shared" si="3789"/>
        <v>22</v>
      </c>
      <c r="I1895" t="str">
        <f t="shared" si="3790"/>
        <v>Europæisk ål_22_20220914_DL2022036_BorupgaardGym</v>
      </c>
      <c r="J1895" t="str">
        <f>VLOOKUP(MID(C1895,4,6),Datasæt_Analysesystemer!$B$2:$E$69,3,FALSE)</f>
        <v>Europæisk ål</v>
      </c>
      <c r="K1895" t="str">
        <f t="shared" si="3791"/>
        <v>NK</v>
      </c>
      <c r="L1895" s="7" t="str">
        <f t="shared" si="3803"/>
        <v>No Ct</v>
      </c>
      <c r="M1895" t="str">
        <f t="shared" si="3792"/>
        <v/>
      </c>
      <c r="N1895" t="str">
        <f t="shared" si="3793"/>
        <v/>
      </c>
      <c r="O1895" t="str">
        <f t="shared" si="3794"/>
        <v/>
      </c>
    </row>
    <row r="1896" spans="1:25" x14ac:dyDescent="0.25">
      <c r="A1896" t="s">
        <v>130</v>
      </c>
      <c r="B1896" t="s">
        <v>76</v>
      </c>
      <c r="C1896" t="s">
        <v>131</v>
      </c>
      <c r="D1896">
        <v>0.01</v>
      </c>
      <c r="E1896">
        <v>27.42</v>
      </c>
      <c r="F1896" t="s">
        <v>631</v>
      </c>
      <c r="G1896" t="str">
        <f t="shared" si="3788"/>
        <v>DL2022036</v>
      </c>
      <c r="H1896" t="str">
        <f t="shared" si="3789"/>
        <v>22</v>
      </c>
      <c r="I1896" t="str">
        <f t="shared" si="3790"/>
        <v>Europæisk ål_22_20220914_DL2022036_BorupgaardGym</v>
      </c>
      <c r="J1896" t="str">
        <f>VLOOKUP(MID(C1896,4,6),Datasæt_Analysesystemer!$B$2:$E$69,3,FALSE)</f>
        <v>Europæisk ål</v>
      </c>
      <c r="K1896" t="str">
        <f t="shared" si="3791"/>
        <v>EP</v>
      </c>
      <c r="L1896" s="7">
        <f t="shared" si="3803"/>
        <v>27.42</v>
      </c>
      <c r="M1896" t="str">
        <f t="shared" si="3792"/>
        <v/>
      </c>
      <c r="N1896" t="str">
        <f t="shared" si="3793"/>
        <v/>
      </c>
      <c r="O1896" t="str">
        <f t="shared" si="3794"/>
        <v/>
      </c>
    </row>
    <row r="1897" spans="1:25" x14ac:dyDescent="0.25">
      <c r="A1897" t="s">
        <v>145</v>
      </c>
      <c r="B1897" t="s">
        <v>76</v>
      </c>
      <c r="C1897" t="s">
        <v>131</v>
      </c>
      <c r="D1897">
        <v>0.01</v>
      </c>
      <c r="E1897" t="s">
        <v>1275</v>
      </c>
      <c r="F1897" t="s">
        <v>631</v>
      </c>
      <c r="G1897" t="str">
        <f t="shared" si="3788"/>
        <v>DL2022036</v>
      </c>
      <c r="H1897" t="str">
        <f t="shared" si="3789"/>
        <v>22</v>
      </c>
      <c r="I1897" t="str">
        <f t="shared" si="3790"/>
        <v>Europæisk ål_22_20220914_DL2022036_BorupgaardGym</v>
      </c>
      <c r="J1897" t="str">
        <f>VLOOKUP(MID(C1897,4,6),Datasæt_Analysesystemer!$B$2:$E$69,3,FALSE)</f>
        <v>Europæisk ål</v>
      </c>
      <c r="K1897" t="str">
        <f t="shared" si="3791"/>
        <v>EP</v>
      </c>
      <c r="L1897" s="7" t="str">
        <f t="shared" si="3803"/>
        <v>No Ct</v>
      </c>
      <c r="M1897" t="str">
        <f t="shared" si="3792"/>
        <v/>
      </c>
      <c r="N1897" t="str">
        <f t="shared" si="3793"/>
        <v/>
      </c>
      <c r="O1897" t="str">
        <f t="shared" si="3794"/>
        <v/>
      </c>
      <c r="Y1897" t="str">
        <f>O1899</f>
        <v/>
      </c>
    </row>
    <row r="1898" spans="1:25" x14ac:dyDescent="0.25">
      <c r="A1898" t="s">
        <v>192</v>
      </c>
      <c r="B1898" t="s">
        <v>23</v>
      </c>
      <c r="C1898" t="s">
        <v>193</v>
      </c>
      <c r="D1898">
        <v>0.01</v>
      </c>
      <c r="E1898">
        <v>25.48</v>
      </c>
      <c r="F1898" t="s">
        <v>631</v>
      </c>
      <c r="G1898" t="str">
        <f t="shared" si="3788"/>
        <v>DL2022036</v>
      </c>
      <c r="H1898" t="str">
        <f t="shared" si="3789"/>
        <v>23</v>
      </c>
      <c r="I1898" t="str">
        <f t="shared" si="3790"/>
        <v>Sortmundet kutling_23_20220914_DL2022036_BorupgaardGym</v>
      </c>
      <c r="J1898" t="str">
        <f>VLOOKUP(MID(C1898,4,6),Datasæt_Analysesystemer!$B$2:$E$69,3,FALSE)</f>
        <v>Sortmundet kutling</v>
      </c>
      <c r="K1898" t="str">
        <f t="shared" si="3791"/>
        <v>PK</v>
      </c>
      <c r="L1898" s="7">
        <f t="shared" si="3803"/>
        <v>25.48</v>
      </c>
      <c r="M1898">
        <f t="shared" si="3792"/>
        <v>25.48</v>
      </c>
      <c r="N1898">
        <f t="shared" si="3793"/>
        <v>0</v>
      </c>
      <c r="O1898">
        <f t="shared" si="3794"/>
        <v>0</v>
      </c>
      <c r="Q1898">
        <f t="shared" ref="Q1898" si="3844">IF(L1900="No Ct",0,L1900)</f>
        <v>0</v>
      </c>
      <c r="R1898">
        <f t="shared" ref="R1898" si="3845">IF(L1901="No Ct",0,L1901)</f>
        <v>0</v>
      </c>
      <c r="S1898" t="str">
        <f t="shared" ref="S1898" si="3846">IF(AND(M1898&gt;0,N1898=0),"Valid","Invalid")</f>
        <v>Valid</v>
      </c>
      <c r="T1898" t="str">
        <f t="shared" ref="T1898" si="3847">IF(OR(Q1898&gt;1,R1898&gt;1),"Present","Absent")</f>
        <v>Absent</v>
      </c>
      <c r="U1898" t="str">
        <f t="shared" ref="U1898" si="3848">IF(OR(AND(Q1898&gt;1,Q1898&lt;41),AND(R1898&gt;1,R1898&lt;41)),"Ct&lt;41","Ct&gt;41")</f>
        <v>Ct&gt;41</v>
      </c>
      <c r="V1898" t="str">
        <f t="shared" ref="V1898" si="3849">J1898</f>
        <v>Sortmundet kutling</v>
      </c>
      <c r="W1898" t="str">
        <f t="shared" ref="W1898" si="3850">MID(F1898,10,9)</f>
        <v>DL2022036</v>
      </c>
      <c r="X1898" t="str">
        <f t="shared" ref="X1898" si="3851">W1898&amp;"_"&amp;V1898&amp;"_"&amp;S1898&amp;"_"&amp;T1898&amp;"_"&amp;U1898</f>
        <v>DL2022036_Sortmundet kutling_Valid_Absent_Ct&gt;41</v>
      </c>
    </row>
    <row r="1899" spans="1:25" x14ac:dyDescent="0.25">
      <c r="A1899" t="s">
        <v>168</v>
      </c>
      <c r="B1899" t="s">
        <v>51</v>
      </c>
      <c r="C1899" t="s">
        <v>169</v>
      </c>
      <c r="D1899">
        <v>0.01</v>
      </c>
      <c r="E1899" t="s">
        <v>1275</v>
      </c>
      <c r="F1899" t="s">
        <v>631</v>
      </c>
      <c r="G1899" t="str">
        <f t="shared" si="3788"/>
        <v>DL2022036</v>
      </c>
      <c r="H1899" t="str">
        <f t="shared" si="3789"/>
        <v>23</v>
      </c>
      <c r="I1899" t="str">
        <f t="shared" si="3790"/>
        <v>Sortmundet kutling_23_20220914_DL2022036_BorupgaardGym</v>
      </c>
      <c r="J1899" t="str">
        <f>VLOOKUP(MID(C1899,4,6),Datasæt_Analysesystemer!$B$2:$E$69,3,FALSE)</f>
        <v>Sortmundet kutling</v>
      </c>
      <c r="K1899" t="str">
        <f t="shared" si="3791"/>
        <v>NK</v>
      </c>
      <c r="L1899" s="7" t="str">
        <f t="shared" si="3803"/>
        <v>No Ct</v>
      </c>
      <c r="M1899" t="str">
        <f t="shared" si="3792"/>
        <v/>
      </c>
      <c r="N1899" t="str">
        <f t="shared" si="3793"/>
        <v/>
      </c>
      <c r="O1899" t="str">
        <f t="shared" si="3794"/>
        <v/>
      </c>
    </row>
    <row r="1900" spans="1:25" x14ac:dyDescent="0.25">
      <c r="A1900" t="s">
        <v>132</v>
      </c>
      <c r="B1900" t="s">
        <v>76</v>
      </c>
      <c r="C1900" t="s">
        <v>133</v>
      </c>
      <c r="D1900">
        <v>0.01</v>
      </c>
      <c r="E1900" t="s">
        <v>1275</v>
      </c>
      <c r="F1900" t="s">
        <v>631</v>
      </c>
      <c r="G1900" t="str">
        <f t="shared" si="3788"/>
        <v>DL2022036</v>
      </c>
      <c r="H1900" t="str">
        <f t="shared" si="3789"/>
        <v>23</v>
      </c>
      <c r="I1900" t="str">
        <f t="shared" si="3790"/>
        <v>Sortmundet kutling_23_20220914_DL2022036_BorupgaardGym</v>
      </c>
      <c r="J1900" t="str">
        <f>VLOOKUP(MID(C1900,4,6),Datasæt_Analysesystemer!$B$2:$E$69,3,FALSE)</f>
        <v>Sortmundet kutling</v>
      </c>
      <c r="K1900" t="str">
        <f t="shared" si="3791"/>
        <v>EP</v>
      </c>
      <c r="L1900" s="7" t="str">
        <f t="shared" si="3803"/>
        <v>No Ct</v>
      </c>
      <c r="M1900" t="str">
        <f t="shared" si="3792"/>
        <v/>
      </c>
      <c r="N1900" t="str">
        <f t="shared" si="3793"/>
        <v/>
      </c>
      <c r="O1900" t="str">
        <f t="shared" si="3794"/>
        <v/>
      </c>
    </row>
    <row r="1901" spans="1:25" x14ac:dyDescent="0.25">
      <c r="A1901" t="s">
        <v>146</v>
      </c>
      <c r="B1901" t="s">
        <v>76</v>
      </c>
      <c r="C1901" t="s">
        <v>133</v>
      </c>
      <c r="D1901">
        <v>0.01</v>
      </c>
      <c r="E1901" t="s">
        <v>1275</v>
      </c>
      <c r="F1901" t="s">
        <v>631</v>
      </c>
      <c r="G1901" t="str">
        <f t="shared" si="3788"/>
        <v>DL2022036</v>
      </c>
      <c r="H1901" t="str">
        <f t="shared" si="3789"/>
        <v>23</v>
      </c>
      <c r="I1901" t="str">
        <f t="shared" si="3790"/>
        <v>Sortmundet kutling_23_20220914_DL2022036_BorupgaardGym</v>
      </c>
      <c r="J1901" t="str">
        <f>VLOOKUP(MID(C1901,4,6),Datasæt_Analysesystemer!$B$2:$E$69,3,FALSE)</f>
        <v>Sortmundet kutling</v>
      </c>
      <c r="K1901" t="str">
        <f t="shared" si="3791"/>
        <v>EP</v>
      </c>
      <c r="L1901" s="7" t="str">
        <f t="shared" si="3803"/>
        <v>No Ct</v>
      </c>
      <c r="M1901" t="str">
        <f t="shared" si="3792"/>
        <v/>
      </c>
      <c r="N1901" t="str">
        <f t="shared" si="3793"/>
        <v/>
      </c>
      <c r="O1901" t="str">
        <f t="shared" si="3794"/>
        <v/>
      </c>
      <c r="Y1901" t="str">
        <f>O1903</f>
        <v/>
      </c>
    </row>
    <row r="1902" spans="1:25" x14ac:dyDescent="0.25">
      <c r="A1902" t="s">
        <v>194</v>
      </c>
      <c r="B1902" t="s">
        <v>23</v>
      </c>
      <c r="C1902" t="s">
        <v>195</v>
      </c>
      <c r="D1902">
        <v>0.01</v>
      </c>
      <c r="E1902">
        <v>22.11</v>
      </c>
      <c r="F1902" t="s">
        <v>631</v>
      </c>
      <c r="G1902" t="str">
        <f t="shared" si="3788"/>
        <v>DL2022036</v>
      </c>
      <c r="H1902" t="str">
        <f t="shared" si="3789"/>
        <v>24</v>
      </c>
      <c r="I1902" t="str">
        <f t="shared" si="3790"/>
        <v>Sortmundet kutling_24_20220914_DL2022036_BorupgaardGym</v>
      </c>
      <c r="J1902" t="str">
        <f>VLOOKUP(MID(C1902,4,6),Datasæt_Analysesystemer!$B$2:$E$69,3,FALSE)</f>
        <v>Sortmundet kutling</v>
      </c>
      <c r="K1902" t="str">
        <f t="shared" si="3791"/>
        <v>PK</v>
      </c>
      <c r="L1902" s="7">
        <f t="shared" si="3803"/>
        <v>22.11</v>
      </c>
      <c r="M1902">
        <f t="shared" si="3792"/>
        <v>22.11</v>
      </c>
      <c r="N1902">
        <f t="shared" si="3793"/>
        <v>30.7</v>
      </c>
      <c r="O1902">
        <f t="shared" si="3794"/>
        <v>66.44</v>
      </c>
      <c r="Q1902">
        <f t="shared" ref="Q1902" si="3852">IF(L1904="No Ct",0,L1904)</f>
        <v>34.520000000000003</v>
      </c>
      <c r="R1902">
        <f t="shared" ref="R1902" si="3853">IF(L1905="No Ct",0,L1905)</f>
        <v>31.92</v>
      </c>
      <c r="S1902" t="str">
        <f t="shared" ref="S1902" si="3854">IF(AND(M1902&gt;0,N1902=0),"Valid","Invalid")</f>
        <v>Invalid</v>
      </c>
      <c r="T1902" t="str">
        <f t="shared" ref="T1902" si="3855">IF(OR(Q1902&gt;1,R1902&gt;1),"Present","Absent")</f>
        <v>Present</v>
      </c>
      <c r="U1902" t="str">
        <f t="shared" ref="U1902" si="3856">IF(OR(AND(Q1902&gt;1,Q1902&lt;41),AND(R1902&gt;1,R1902&lt;41)),"Ct&lt;41","Ct&gt;41")</f>
        <v>Ct&lt;41</v>
      </c>
      <c r="V1902" t="str">
        <f t="shared" ref="V1902" si="3857">J1902</f>
        <v>Sortmundet kutling</v>
      </c>
      <c r="W1902" t="str">
        <f t="shared" ref="W1902" si="3858">MID(F1902,10,9)</f>
        <v>DL2022036</v>
      </c>
      <c r="X1902" t="str">
        <f t="shared" ref="X1902" si="3859">W1902&amp;"_"&amp;V1902&amp;"_"&amp;S1902&amp;"_"&amp;T1902&amp;"_"&amp;U1902</f>
        <v>DL2022036_Sortmundet kutling_Invalid_Present_Ct&lt;41</v>
      </c>
    </row>
    <row r="1903" spans="1:25" x14ac:dyDescent="0.25">
      <c r="A1903" t="s">
        <v>170</v>
      </c>
      <c r="B1903" t="s">
        <v>51</v>
      </c>
      <c r="C1903" t="s">
        <v>171</v>
      </c>
      <c r="D1903">
        <v>0.01</v>
      </c>
      <c r="E1903">
        <v>30.7</v>
      </c>
      <c r="F1903" t="s">
        <v>631</v>
      </c>
      <c r="G1903" t="str">
        <f t="shared" si="3788"/>
        <v>DL2022036</v>
      </c>
      <c r="H1903" t="str">
        <f t="shared" si="3789"/>
        <v>24</v>
      </c>
      <c r="I1903" t="str">
        <f t="shared" si="3790"/>
        <v>Sortmundet kutling_24_20220914_DL2022036_BorupgaardGym</v>
      </c>
      <c r="J1903" t="str">
        <f>VLOOKUP(MID(C1903,4,6),Datasæt_Analysesystemer!$B$2:$E$69,3,FALSE)</f>
        <v>Sortmundet kutling</v>
      </c>
      <c r="K1903" t="str">
        <f t="shared" si="3791"/>
        <v>NK</v>
      </c>
      <c r="L1903" s="7">
        <f t="shared" si="3803"/>
        <v>30.7</v>
      </c>
      <c r="M1903" t="str">
        <f t="shared" si="3792"/>
        <v/>
      </c>
      <c r="N1903" t="str">
        <f t="shared" si="3793"/>
        <v/>
      </c>
      <c r="O1903" t="str">
        <f t="shared" si="3794"/>
        <v/>
      </c>
    </row>
    <row r="1904" spans="1:25" x14ac:dyDescent="0.25">
      <c r="A1904" t="s">
        <v>134</v>
      </c>
      <c r="B1904" t="s">
        <v>76</v>
      </c>
      <c r="C1904" t="s">
        <v>135</v>
      </c>
      <c r="D1904">
        <v>0.01</v>
      </c>
      <c r="E1904">
        <v>34.520000000000003</v>
      </c>
      <c r="F1904" t="s">
        <v>631</v>
      </c>
      <c r="G1904" t="str">
        <f t="shared" si="3788"/>
        <v>DL2022036</v>
      </c>
      <c r="H1904" t="str">
        <f t="shared" si="3789"/>
        <v>24</v>
      </c>
      <c r="I1904" t="str">
        <f t="shared" si="3790"/>
        <v>Sortmundet kutling_24_20220914_DL2022036_BorupgaardGym</v>
      </c>
      <c r="J1904" t="str">
        <f>VLOOKUP(MID(C1904,4,6),Datasæt_Analysesystemer!$B$2:$E$69,3,FALSE)</f>
        <v>Sortmundet kutling</v>
      </c>
      <c r="K1904" t="str">
        <f t="shared" si="3791"/>
        <v>EP</v>
      </c>
      <c r="L1904" s="7">
        <f t="shared" si="3803"/>
        <v>34.520000000000003</v>
      </c>
      <c r="M1904" t="str">
        <f t="shared" si="3792"/>
        <v/>
      </c>
      <c r="N1904" t="str">
        <f t="shared" si="3793"/>
        <v/>
      </c>
      <c r="O1904" t="str">
        <f t="shared" si="3794"/>
        <v/>
      </c>
    </row>
    <row r="1905" spans="1:25" x14ac:dyDescent="0.25">
      <c r="A1905" t="s">
        <v>147</v>
      </c>
      <c r="B1905" t="s">
        <v>76</v>
      </c>
      <c r="C1905" t="s">
        <v>135</v>
      </c>
      <c r="D1905">
        <v>0.01</v>
      </c>
      <c r="E1905">
        <v>31.92</v>
      </c>
      <c r="F1905" t="s">
        <v>631</v>
      </c>
      <c r="G1905" t="str">
        <f t="shared" si="3788"/>
        <v>DL2022036</v>
      </c>
      <c r="H1905" t="str">
        <f t="shared" si="3789"/>
        <v>24</v>
      </c>
      <c r="I1905" t="str">
        <f t="shared" si="3790"/>
        <v>Sortmundet kutling_24_20220914_DL2022036_BorupgaardGym</v>
      </c>
      <c r="J1905" t="str">
        <f>VLOOKUP(MID(C1905,4,6),Datasæt_Analysesystemer!$B$2:$E$69,3,FALSE)</f>
        <v>Sortmundet kutling</v>
      </c>
      <c r="K1905" t="str">
        <f t="shared" si="3791"/>
        <v>EP</v>
      </c>
      <c r="L1905" s="7">
        <f t="shared" si="3803"/>
        <v>31.92</v>
      </c>
      <c r="M1905" t="str">
        <f t="shared" si="3792"/>
        <v/>
      </c>
      <c r="N1905" t="str">
        <f t="shared" si="3793"/>
        <v/>
      </c>
      <c r="O1905" t="str">
        <f t="shared" si="3794"/>
        <v/>
      </c>
      <c r="Y1905" t="str">
        <f>O1907</f>
        <v/>
      </c>
    </row>
    <row r="1906" spans="1:25" x14ac:dyDescent="0.25">
      <c r="A1906" t="s">
        <v>11</v>
      </c>
      <c r="B1906" t="s">
        <v>12</v>
      </c>
      <c r="C1906" t="s">
        <v>13</v>
      </c>
      <c r="D1906" s="7">
        <v>0.1</v>
      </c>
      <c r="E1906" s="7">
        <v>30.25</v>
      </c>
      <c r="F1906" t="s">
        <v>698</v>
      </c>
      <c r="G1906" t="str">
        <f t="shared" si="3788"/>
        <v>DL2022021</v>
      </c>
      <c r="H1906" t="str">
        <f t="shared" ref="H1906" si="3860">LEFT(B1906,2)</f>
        <v>01</v>
      </c>
      <c r="I1906" t="str">
        <f t="shared" si="3790"/>
        <v>Aborre_01_20220915_DL2022021_MarieKrusesGymBorupgaardGym</v>
      </c>
      <c r="J1906" t="str">
        <f t="shared" ref="J1906" si="3861">MID(RIGHT(B1906,LEN(B1906)-3),1,FIND("_",RIGHT(B1906,LEN(B1906)-3))-1)</f>
        <v>Aborre</v>
      </c>
      <c r="K1906" t="str">
        <f t="shared" ref="K1906" si="3862">TRIM(SUBSTITUTE(RIGHT(B1906,FIND(J1906,B1906)+1),"_",""))</f>
        <v>PosK</v>
      </c>
      <c r="L1906" s="7">
        <f t="shared" ref="L1906" si="3863">IFERROR(VALUE(SUBSTITUTE(E1906,".",",")),E1906)</f>
        <v>30.25</v>
      </c>
      <c r="M1906">
        <f>IF(K1906="PosK",SUMIFS(L:L,K:K,"PosK",I:I,I1906),"")</f>
        <v>60.5</v>
      </c>
      <c r="N1906">
        <f>IF(K1906="PosK",SUMIFS(L:L,K:K,"NegK",I:I,I1906),"")</f>
        <v>0</v>
      </c>
      <c r="O1906">
        <f>IF(K1906="PosK",SUMIFS(L:L,K:K,"eDNA",I:I,I1906),"")</f>
        <v>0</v>
      </c>
      <c r="Q1906">
        <f t="shared" ref="Q1906" si="3864">IF(L1908="No Ct",0,L1908)</f>
        <v>0</v>
      </c>
      <c r="R1906">
        <f t="shared" ref="R1906" si="3865">IF(L1909="No Ct",0,L1909)</f>
        <v>0</v>
      </c>
      <c r="S1906" t="str">
        <f t="shared" ref="S1906" si="3866">IF(AND(M1906&gt;0,N1906=0),"Valid","Invalid")</f>
        <v>Valid</v>
      </c>
      <c r="T1906" t="str">
        <f t="shared" ref="T1906" si="3867">IF(OR(Q1906&gt;1,R1906&gt;1),"Present","Absent")</f>
        <v>Absent</v>
      </c>
      <c r="U1906" t="str">
        <f t="shared" ref="U1906" si="3868">IF(OR(AND(Q1906&gt;1,Q1906&lt;41),AND(R1906&gt;1,R1906&lt;41)),"Ct&lt;41","Ct&gt;41")</f>
        <v>Ct&gt;41</v>
      </c>
      <c r="V1906" t="str">
        <f>VLOOKUP(J1906,Datasæt_Analysesystemer!$C$2:$D$68,2,FALSE)</f>
        <v>Aborre</v>
      </c>
      <c r="W1906" t="str">
        <f t="shared" ref="W1906" si="3869">MID(F1906,10,9)</f>
        <v>DL2022021</v>
      </c>
      <c r="X1906" t="str">
        <f t="shared" ref="X1906" si="3870">W1906&amp;"_"&amp;V1906&amp;"_"&amp;S1906&amp;"_"&amp;T1906&amp;"_"&amp;U1906</f>
        <v>DL2022021_Aborre_Valid_Absent_Ct&gt;41</v>
      </c>
    </row>
    <row r="1907" spans="1:25" x14ac:dyDescent="0.25">
      <c r="A1907" t="s">
        <v>14</v>
      </c>
      <c r="B1907" t="s">
        <v>15</v>
      </c>
      <c r="C1907" t="s">
        <v>16</v>
      </c>
      <c r="D1907" s="7">
        <v>0.1</v>
      </c>
      <c r="E1907" s="6" t="s">
        <v>17</v>
      </c>
      <c r="F1907" t="s">
        <v>698</v>
      </c>
      <c r="G1907" t="str">
        <f t="shared" si="3788"/>
        <v>DL2022021</v>
      </c>
      <c r="H1907" t="str">
        <f t="shared" ref="H1907:H1970" si="3871">LEFT(B1907,2)</f>
        <v>01</v>
      </c>
      <c r="I1907" t="str">
        <f t="shared" ref="I1907:I1970" si="3872">J1907&amp;"_"&amp;H1907&amp;"_"&amp;F1907</f>
        <v>Aborre_01_20220915_DL2022021_MarieKrusesGymBorupgaardGym</v>
      </c>
      <c r="J1907" t="str">
        <f t="shared" ref="J1907:J1970" si="3873">MID(RIGHT(B1907,LEN(B1907)-3),1,FIND("_",RIGHT(B1907,LEN(B1907)-3))-1)</f>
        <v>Aborre</v>
      </c>
      <c r="K1907" t="str">
        <f t="shared" ref="K1907:K1970" si="3874">TRIM(SUBSTITUTE(RIGHT(B1907,FIND(J1907,B1907)+1),"_",""))</f>
        <v>NegK</v>
      </c>
      <c r="L1907" s="7" t="str">
        <f t="shared" ref="L1907:L1970" si="3875">IFERROR(VALUE(SUBSTITUTE(E1907,".",",")),E1907)</f>
        <v>No Ct</v>
      </c>
      <c r="M1907" t="str">
        <f t="shared" ref="M1907:M1970" si="3876">IF(K1907="PosK",SUMIFS(L:L,K:K,"PosK",I:I,I1907),"")</f>
        <v/>
      </c>
      <c r="N1907" t="str">
        <f t="shared" ref="N1907:N1970" si="3877">IF(K1907="PosK",SUMIFS(L:L,K:K,"NegK",I:I,I1907),"")</f>
        <v/>
      </c>
      <c r="O1907" t="str">
        <f t="shared" ref="O1907:O1970" si="3878">IF(K1907="PosK",SUMIFS(L:L,K:K,"eDNA",I:I,I1907),"")</f>
        <v/>
      </c>
    </row>
    <row r="1908" spans="1:25" x14ac:dyDescent="0.25">
      <c r="A1908" t="s">
        <v>18</v>
      </c>
      <c r="B1908" t="s">
        <v>19</v>
      </c>
      <c r="C1908" t="s">
        <v>20</v>
      </c>
      <c r="D1908" s="7">
        <v>0.1</v>
      </c>
      <c r="E1908" s="6" t="s">
        <v>17</v>
      </c>
      <c r="F1908" t="s">
        <v>698</v>
      </c>
      <c r="G1908" t="str">
        <f t="shared" si="3788"/>
        <v>DL2022021</v>
      </c>
      <c r="H1908" t="str">
        <f t="shared" si="3871"/>
        <v>01</v>
      </c>
      <c r="I1908" t="str">
        <f t="shared" si="3872"/>
        <v>Aborre_01_20220915_DL2022021_MarieKrusesGymBorupgaardGym</v>
      </c>
      <c r="J1908" t="str">
        <f t="shared" si="3873"/>
        <v>Aborre</v>
      </c>
      <c r="K1908" t="str">
        <f t="shared" si="3874"/>
        <v>eDNA</v>
      </c>
      <c r="L1908" s="7" t="str">
        <f t="shared" si="3875"/>
        <v>No Ct</v>
      </c>
      <c r="M1908" t="str">
        <f t="shared" si="3876"/>
        <v/>
      </c>
      <c r="N1908" t="str">
        <f t="shared" si="3877"/>
        <v/>
      </c>
      <c r="O1908" t="str">
        <f t="shared" si="3878"/>
        <v/>
      </c>
    </row>
    <row r="1909" spans="1:25" x14ac:dyDescent="0.25">
      <c r="A1909" t="s">
        <v>21</v>
      </c>
      <c r="B1909" t="s">
        <v>19</v>
      </c>
      <c r="C1909" t="s">
        <v>20</v>
      </c>
      <c r="D1909" s="7">
        <v>0.1</v>
      </c>
      <c r="E1909" s="6" t="s">
        <v>17</v>
      </c>
      <c r="F1909" t="s">
        <v>698</v>
      </c>
      <c r="G1909" t="str">
        <f t="shared" si="3788"/>
        <v>DL2022021</v>
      </c>
      <c r="H1909" t="str">
        <f t="shared" si="3871"/>
        <v>01</v>
      </c>
      <c r="I1909" t="str">
        <f t="shared" si="3872"/>
        <v>Aborre_01_20220915_DL2022021_MarieKrusesGymBorupgaardGym</v>
      </c>
      <c r="J1909" t="str">
        <f t="shared" si="3873"/>
        <v>Aborre</v>
      </c>
      <c r="K1909" t="str">
        <f t="shared" si="3874"/>
        <v>eDNA</v>
      </c>
      <c r="L1909" s="7" t="str">
        <f t="shared" si="3875"/>
        <v>No Ct</v>
      </c>
      <c r="M1909" t="str">
        <f t="shared" si="3876"/>
        <v/>
      </c>
      <c r="N1909" t="str">
        <f t="shared" si="3877"/>
        <v/>
      </c>
      <c r="O1909" t="str">
        <f t="shared" si="3878"/>
        <v/>
      </c>
    </row>
    <row r="1910" spans="1:25" x14ac:dyDescent="0.25">
      <c r="A1910" t="s">
        <v>199</v>
      </c>
      <c r="B1910" t="s">
        <v>333</v>
      </c>
      <c r="C1910" t="s">
        <v>13</v>
      </c>
      <c r="D1910" s="7">
        <v>0.1</v>
      </c>
      <c r="E1910" s="7">
        <v>31.12</v>
      </c>
      <c r="F1910" t="s">
        <v>698</v>
      </c>
      <c r="G1910" t="str">
        <f t="shared" si="3788"/>
        <v>DL2022021</v>
      </c>
      <c r="H1910" t="str">
        <f t="shared" si="3871"/>
        <v>02</v>
      </c>
      <c r="I1910" t="str">
        <f t="shared" si="3872"/>
        <v>Aborre_02_20220915_DL2022021_MarieKrusesGymBorupgaardGym</v>
      </c>
      <c r="J1910" t="str">
        <f t="shared" si="3873"/>
        <v>Aborre</v>
      </c>
      <c r="K1910" t="str">
        <f t="shared" si="3874"/>
        <v>PosK</v>
      </c>
      <c r="L1910" s="7">
        <f t="shared" si="3875"/>
        <v>31.12</v>
      </c>
      <c r="M1910">
        <f t="shared" si="3876"/>
        <v>62.24</v>
      </c>
      <c r="N1910">
        <f t="shared" si="3877"/>
        <v>0</v>
      </c>
      <c r="O1910">
        <f t="shared" si="3878"/>
        <v>0</v>
      </c>
      <c r="Q1910">
        <f t="shared" ref="Q1910" si="3879">IF(L1912="No Ct",0,L1912)</f>
        <v>0</v>
      </c>
      <c r="R1910">
        <f t="shared" ref="R1910" si="3880">IF(L1913="No Ct",0,L1913)</f>
        <v>0</v>
      </c>
      <c r="S1910" t="str">
        <f t="shared" ref="S1910" si="3881">IF(AND(M1910&gt;0,N1910=0),"Valid","Invalid")</f>
        <v>Valid</v>
      </c>
      <c r="T1910" t="str">
        <f t="shared" ref="T1910" si="3882">IF(OR(Q1910&gt;1,R1910&gt;1),"Present","Absent")</f>
        <v>Absent</v>
      </c>
      <c r="U1910" t="str">
        <f t="shared" ref="U1910" si="3883">IF(OR(AND(Q1910&gt;1,Q1910&lt;41),AND(R1910&gt;1,R1910&lt;41)),"Ct&lt;41","Ct&gt;41")</f>
        <v>Ct&gt;41</v>
      </c>
      <c r="V1910" t="str">
        <f>VLOOKUP(J1910,Datasæt_Analysesystemer!$C$2:$D$68,2,FALSE)</f>
        <v>Aborre</v>
      </c>
      <c r="W1910" t="str">
        <f t="shared" ref="W1910" si="3884">MID(F1910,10,9)</f>
        <v>DL2022021</v>
      </c>
      <c r="X1910" t="str">
        <f t="shared" ref="X1910" si="3885">W1910&amp;"_"&amp;V1910&amp;"_"&amp;S1910&amp;"_"&amp;T1910&amp;"_"&amp;U1910</f>
        <v>DL2022021_Aborre_Valid_Absent_Ct&gt;41</v>
      </c>
    </row>
    <row r="1911" spans="1:25" x14ac:dyDescent="0.25">
      <c r="A1911" t="s">
        <v>201</v>
      </c>
      <c r="B1911" t="s">
        <v>334</v>
      </c>
      <c r="C1911" t="s">
        <v>16</v>
      </c>
      <c r="D1911" s="7">
        <v>0.1</v>
      </c>
      <c r="E1911" s="6" t="s">
        <v>17</v>
      </c>
      <c r="F1911" t="s">
        <v>698</v>
      </c>
      <c r="G1911" t="str">
        <f t="shared" si="3788"/>
        <v>DL2022021</v>
      </c>
      <c r="H1911" t="str">
        <f t="shared" si="3871"/>
        <v>02</v>
      </c>
      <c r="I1911" t="str">
        <f t="shared" si="3872"/>
        <v>Aborre_02_20220915_DL2022021_MarieKrusesGymBorupgaardGym</v>
      </c>
      <c r="J1911" t="str">
        <f t="shared" si="3873"/>
        <v>Aborre</v>
      </c>
      <c r="K1911" t="str">
        <f t="shared" si="3874"/>
        <v>NegK</v>
      </c>
      <c r="L1911" s="7" t="str">
        <f t="shared" si="3875"/>
        <v>No Ct</v>
      </c>
      <c r="M1911" t="str">
        <f t="shared" si="3876"/>
        <v/>
      </c>
      <c r="N1911" t="str">
        <f t="shared" si="3877"/>
        <v/>
      </c>
      <c r="O1911" t="str">
        <f t="shared" si="3878"/>
        <v/>
      </c>
    </row>
    <row r="1912" spans="1:25" x14ac:dyDescent="0.25">
      <c r="A1912" t="s">
        <v>203</v>
      </c>
      <c r="B1912" t="s">
        <v>335</v>
      </c>
      <c r="C1912" t="s">
        <v>20</v>
      </c>
      <c r="D1912" s="7">
        <v>0.1</v>
      </c>
      <c r="E1912" s="6" t="s">
        <v>17</v>
      </c>
      <c r="F1912" t="s">
        <v>698</v>
      </c>
      <c r="G1912" t="str">
        <f t="shared" si="3788"/>
        <v>DL2022021</v>
      </c>
      <c r="H1912" t="str">
        <f t="shared" si="3871"/>
        <v>02</v>
      </c>
      <c r="I1912" t="str">
        <f t="shared" si="3872"/>
        <v>Aborre_02_20220915_DL2022021_MarieKrusesGymBorupgaardGym</v>
      </c>
      <c r="J1912" t="str">
        <f t="shared" si="3873"/>
        <v>Aborre</v>
      </c>
      <c r="K1912" t="str">
        <f t="shared" si="3874"/>
        <v>eDNA</v>
      </c>
      <c r="L1912" s="7" t="str">
        <f t="shared" si="3875"/>
        <v>No Ct</v>
      </c>
      <c r="M1912" t="str">
        <f t="shared" si="3876"/>
        <v/>
      </c>
      <c r="N1912" t="str">
        <f t="shared" si="3877"/>
        <v/>
      </c>
      <c r="O1912" t="str">
        <f t="shared" si="3878"/>
        <v/>
      </c>
    </row>
    <row r="1913" spans="1:25" x14ac:dyDescent="0.25">
      <c r="A1913" t="s">
        <v>205</v>
      </c>
      <c r="B1913" t="s">
        <v>335</v>
      </c>
      <c r="C1913" t="s">
        <v>20</v>
      </c>
      <c r="D1913" s="7">
        <v>0.1</v>
      </c>
      <c r="E1913" s="6" t="s">
        <v>17</v>
      </c>
      <c r="F1913" t="s">
        <v>698</v>
      </c>
      <c r="G1913" t="str">
        <f t="shared" si="3788"/>
        <v>DL2022021</v>
      </c>
      <c r="H1913" t="str">
        <f t="shared" si="3871"/>
        <v>02</v>
      </c>
      <c r="I1913" t="str">
        <f t="shared" si="3872"/>
        <v>Aborre_02_20220915_DL2022021_MarieKrusesGymBorupgaardGym</v>
      </c>
      <c r="J1913" t="str">
        <f t="shared" si="3873"/>
        <v>Aborre</v>
      </c>
      <c r="K1913" t="str">
        <f t="shared" si="3874"/>
        <v>eDNA</v>
      </c>
      <c r="L1913" s="7" t="str">
        <f t="shared" si="3875"/>
        <v>No Ct</v>
      </c>
      <c r="M1913" t="str">
        <f t="shared" si="3876"/>
        <v/>
      </c>
      <c r="N1913" t="str">
        <f t="shared" si="3877"/>
        <v/>
      </c>
      <c r="O1913" t="str">
        <f t="shared" si="3878"/>
        <v/>
      </c>
    </row>
    <row r="1914" spans="1:25" x14ac:dyDescent="0.25">
      <c r="A1914" t="s">
        <v>206</v>
      </c>
      <c r="B1914" t="s">
        <v>632</v>
      </c>
      <c r="C1914" t="s">
        <v>13</v>
      </c>
      <c r="D1914" s="7">
        <v>0.1</v>
      </c>
      <c r="E1914" s="7">
        <v>25.47</v>
      </c>
      <c r="F1914" t="s">
        <v>698</v>
      </c>
      <c r="G1914" t="str">
        <f t="shared" si="3788"/>
        <v>DL2022021</v>
      </c>
      <c r="H1914" t="str">
        <f t="shared" si="3871"/>
        <v>03</v>
      </c>
      <c r="I1914" t="str">
        <f t="shared" si="3872"/>
        <v>Skrubbe_03_20220915_DL2022021_MarieKrusesGymBorupgaardGym</v>
      </c>
      <c r="J1914" t="str">
        <f t="shared" si="3873"/>
        <v>Skrubbe</v>
      </c>
      <c r="K1914" t="str">
        <f t="shared" si="3874"/>
        <v>PosK</v>
      </c>
      <c r="L1914" s="7">
        <f t="shared" si="3875"/>
        <v>25.47</v>
      </c>
      <c r="M1914">
        <f t="shared" si="3876"/>
        <v>50.94</v>
      </c>
      <c r="N1914">
        <f t="shared" si="3877"/>
        <v>0</v>
      </c>
      <c r="O1914">
        <f t="shared" si="3878"/>
        <v>0</v>
      </c>
      <c r="Q1914">
        <f t="shared" ref="Q1914" si="3886">IF(L1916="No Ct",0,L1916)</f>
        <v>0</v>
      </c>
      <c r="R1914">
        <f t="shared" ref="R1914" si="3887">IF(L1917="No Ct",0,L1917)</f>
        <v>0</v>
      </c>
      <c r="S1914" t="str">
        <f t="shared" ref="S1914" si="3888">IF(AND(M1914&gt;0,N1914=0),"Valid","Invalid")</f>
        <v>Valid</v>
      </c>
      <c r="T1914" t="str">
        <f t="shared" ref="T1914" si="3889">IF(OR(Q1914&gt;1,R1914&gt;1),"Present","Absent")</f>
        <v>Absent</v>
      </c>
      <c r="U1914" t="str">
        <f t="shared" ref="U1914" si="3890">IF(OR(AND(Q1914&gt;1,Q1914&lt;41),AND(R1914&gt;1,R1914&lt;41)),"Ct&lt;41","Ct&gt;41")</f>
        <v>Ct&gt;41</v>
      </c>
      <c r="V1914" t="str">
        <f>VLOOKUP(J1914,Datasæt_Analysesystemer!$C$2:$D$68,2,FALSE)</f>
        <v>Skrubbe</v>
      </c>
      <c r="W1914" t="str">
        <f t="shared" ref="W1914" si="3891">MID(F1914,10,9)</f>
        <v>DL2022021</v>
      </c>
      <c r="X1914" t="str">
        <f t="shared" ref="X1914" si="3892">W1914&amp;"_"&amp;V1914&amp;"_"&amp;S1914&amp;"_"&amp;T1914&amp;"_"&amp;U1914</f>
        <v>DL2022021_Skrubbe_Valid_Absent_Ct&gt;41</v>
      </c>
    </row>
    <row r="1915" spans="1:25" x14ac:dyDescent="0.25">
      <c r="A1915" t="s">
        <v>208</v>
      </c>
      <c r="B1915" t="s">
        <v>633</v>
      </c>
      <c r="C1915" t="s">
        <v>16</v>
      </c>
      <c r="D1915" s="7">
        <v>0.1</v>
      </c>
      <c r="E1915" s="6" t="s">
        <v>17</v>
      </c>
      <c r="F1915" t="s">
        <v>698</v>
      </c>
      <c r="G1915" t="str">
        <f t="shared" si="3788"/>
        <v>DL2022021</v>
      </c>
      <c r="H1915" t="str">
        <f t="shared" si="3871"/>
        <v>03</v>
      </c>
      <c r="I1915" t="str">
        <f t="shared" si="3872"/>
        <v>Skrubbe_03_20220915_DL2022021_MarieKrusesGymBorupgaardGym</v>
      </c>
      <c r="J1915" t="str">
        <f t="shared" si="3873"/>
        <v>Skrubbe</v>
      </c>
      <c r="K1915" t="str">
        <f t="shared" si="3874"/>
        <v>NegK</v>
      </c>
      <c r="L1915" s="7" t="str">
        <f t="shared" si="3875"/>
        <v>No Ct</v>
      </c>
      <c r="M1915" t="str">
        <f t="shared" si="3876"/>
        <v/>
      </c>
      <c r="N1915" t="str">
        <f t="shared" si="3877"/>
        <v/>
      </c>
      <c r="O1915" t="str">
        <f t="shared" si="3878"/>
        <v/>
      </c>
    </row>
    <row r="1916" spans="1:25" x14ac:dyDescent="0.25">
      <c r="A1916" t="s">
        <v>210</v>
      </c>
      <c r="B1916" t="s">
        <v>634</v>
      </c>
      <c r="C1916" t="s">
        <v>20</v>
      </c>
      <c r="D1916" s="7">
        <v>0.1</v>
      </c>
      <c r="E1916" s="6" t="s">
        <v>17</v>
      </c>
      <c r="F1916" t="s">
        <v>698</v>
      </c>
      <c r="G1916" t="str">
        <f t="shared" si="3788"/>
        <v>DL2022021</v>
      </c>
      <c r="H1916" t="str">
        <f t="shared" si="3871"/>
        <v>03</v>
      </c>
      <c r="I1916" t="str">
        <f t="shared" si="3872"/>
        <v>Skrubbe_03_20220915_DL2022021_MarieKrusesGymBorupgaardGym</v>
      </c>
      <c r="J1916" t="str">
        <f t="shared" si="3873"/>
        <v>Skrubbe</v>
      </c>
      <c r="K1916" t="str">
        <f t="shared" si="3874"/>
        <v>eDNA</v>
      </c>
      <c r="L1916" s="7" t="str">
        <f t="shared" si="3875"/>
        <v>No Ct</v>
      </c>
      <c r="M1916" t="str">
        <f t="shared" si="3876"/>
        <v/>
      </c>
      <c r="N1916" t="str">
        <f t="shared" si="3877"/>
        <v/>
      </c>
      <c r="O1916" t="str">
        <f t="shared" si="3878"/>
        <v/>
      </c>
    </row>
    <row r="1917" spans="1:25" x14ac:dyDescent="0.25">
      <c r="A1917" t="s">
        <v>212</v>
      </c>
      <c r="B1917" t="s">
        <v>634</v>
      </c>
      <c r="C1917" t="s">
        <v>20</v>
      </c>
      <c r="D1917" s="7">
        <v>0.1</v>
      </c>
      <c r="E1917" s="6" t="s">
        <v>17</v>
      </c>
      <c r="F1917" t="s">
        <v>698</v>
      </c>
      <c r="G1917" t="str">
        <f t="shared" si="3788"/>
        <v>DL2022021</v>
      </c>
      <c r="H1917" t="str">
        <f t="shared" si="3871"/>
        <v>03</v>
      </c>
      <c r="I1917" t="str">
        <f t="shared" si="3872"/>
        <v>Skrubbe_03_20220915_DL2022021_MarieKrusesGymBorupgaardGym</v>
      </c>
      <c r="J1917" t="str">
        <f t="shared" si="3873"/>
        <v>Skrubbe</v>
      </c>
      <c r="K1917" t="str">
        <f t="shared" si="3874"/>
        <v>eDNA</v>
      </c>
      <c r="L1917" s="7" t="str">
        <f t="shared" si="3875"/>
        <v>No Ct</v>
      </c>
      <c r="M1917" t="str">
        <f t="shared" si="3876"/>
        <v/>
      </c>
      <c r="N1917" t="str">
        <f t="shared" si="3877"/>
        <v/>
      </c>
      <c r="O1917" t="str">
        <f t="shared" si="3878"/>
        <v/>
      </c>
    </row>
    <row r="1918" spans="1:25" x14ac:dyDescent="0.25">
      <c r="A1918" t="s">
        <v>213</v>
      </c>
      <c r="B1918" t="s">
        <v>635</v>
      </c>
      <c r="C1918" t="s">
        <v>13</v>
      </c>
      <c r="D1918" s="7">
        <v>0.1</v>
      </c>
      <c r="E1918" s="7">
        <v>25.13</v>
      </c>
      <c r="F1918" t="s">
        <v>698</v>
      </c>
      <c r="G1918" t="str">
        <f t="shared" si="3788"/>
        <v>DL2022021</v>
      </c>
      <c r="H1918" t="str">
        <f t="shared" si="3871"/>
        <v>04</v>
      </c>
      <c r="I1918" t="str">
        <f t="shared" si="3872"/>
        <v>Skrubbe_04_20220915_DL2022021_MarieKrusesGymBorupgaardGym</v>
      </c>
      <c r="J1918" t="str">
        <f t="shared" si="3873"/>
        <v>Skrubbe</v>
      </c>
      <c r="K1918" t="str">
        <f t="shared" si="3874"/>
        <v>PosK</v>
      </c>
      <c r="L1918" s="7">
        <f t="shared" si="3875"/>
        <v>25.13</v>
      </c>
      <c r="M1918">
        <f t="shared" si="3876"/>
        <v>50.26</v>
      </c>
      <c r="N1918">
        <f t="shared" si="3877"/>
        <v>0</v>
      </c>
      <c r="O1918">
        <f t="shared" si="3878"/>
        <v>0</v>
      </c>
      <c r="Q1918">
        <f t="shared" ref="Q1918" si="3893">IF(L1920="No Ct",0,L1920)</f>
        <v>0</v>
      </c>
      <c r="R1918">
        <f t="shared" ref="R1918" si="3894">IF(L1921="No Ct",0,L1921)</f>
        <v>0</v>
      </c>
      <c r="S1918" t="str">
        <f t="shared" ref="S1918" si="3895">IF(AND(M1918&gt;0,N1918=0),"Valid","Invalid")</f>
        <v>Valid</v>
      </c>
      <c r="T1918" t="str">
        <f t="shared" ref="T1918" si="3896">IF(OR(Q1918&gt;1,R1918&gt;1),"Present","Absent")</f>
        <v>Absent</v>
      </c>
      <c r="U1918" t="str">
        <f t="shared" ref="U1918" si="3897">IF(OR(AND(Q1918&gt;1,Q1918&lt;41),AND(R1918&gt;1,R1918&lt;41)),"Ct&lt;41","Ct&gt;41")</f>
        <v>Ct&gt;41</v>
      </c>
      <c r="V1918" t="str">
        <f>VLOOKUP(J1918,Datasæt_Analysesystemer!$C$2:$D$68,2,FALSE)</f>
        <v>Skrubbe</v>
      </c>
      <c r="W1918" t="str">
        <f t="shared" ref="W1918" si="3898">MID(F1918,10,9)</f>
        <v>DL2022021</v>
      </c>
      <c r="X1918" t="str">
        <f t="shared" ref="X1918" si="3899">W1918&amp;"_"&amp;V1918&amp;"_"&amp;S1918&amp;"_"&amp;T1918&amp;"_"&amp;U1918</f>
        <v>DL2022021_Skrubbe_Valid_Absent_Ct&gt;41</v>
      </c>
    </row>
    <row r="1919" spans="1:25" x14ac:dyDescent="0.25">
      <c r="A1919" t="s">
        <v>215</v>
      </c>
      <c r="B1919" t="s">
        <v>636</v>
      </c>
      <c r="C1919" t="s">
        <v>16</v>
      </c>
      <c r="D1919" s="7">
        <v>0.1</v>
      </c>
      <c r="E1919" s="6" t="s">
        <v>17</v>
      </c>
      <c r="F1919" t="s">
        <v>698</v>
      </c>
      <c r="G1919" t="str">
        <f t="shared" si="3788"/>
        <v>DL2022021</v>
      </c>
      <c r="H1919" t="str">
        <f t="shared" si="3871"/>
        <v>04</v>
      </c>
      <c r="I1919" t="str">
        <f t="shared" si="3872"/>
        <v>Skrubbe_04_20220915_DL2022021_MarieKrusesGymBorupgaardGym</v>
      </c>
      <c r="J1919" t="str">
        <f t="shared" si="3873"/>
        <v>Skrubbe</v>
      </c>
      <c r="K1919" t="str">
        <f t="shared" si="3874"/>
        <v>NegK</v>
      </c>
      <c r="L1919" s="7" t="str">
        <f t="shared" si="3875"/>
        <v>No Ct</v>
      </c>
      <c r="M1919" t="str">
        <f t="shared" si="3876"/>
        <v/>
      </c>
      <c r="N1919" t="str">
        <f t="shared" si="3877"/>
        <v/>
      </c>
      <c r="O1919" t="str">
        <f t="shared" si="3878"/>
        <v/>
      </c>
    </row>
    <row r="1920" spans="1:25" x14ac:dyDescent="0.25">
      <c r="A1920" t="s">
        <v>217</v>
      </c>
      <c r="B1920" t="s">
        <v>637</v>
      </c>
      <c r="C1920" t="s">
        <v>20</v>
      </c>
      <c r="D1920" s="7">
        <v>0.1</v>
      </c>
      <c r="E1920" s="6" t="s">
        <v>17</v>
      </c>
      <c r="F1920" t="s">
        <v>698</v>
      </c>
      <c r="G1920" t="str">
        <f t="shared" si="3788"/>
        <v>DL2022021</v>
      </c>
      <c r="H1920" t="str">
        <f t="shared" si="3871"/>
        <v>04</v>
      </c>
      <c r="I1920" t="str">
        <f t="shared" si="3872"/>
        <v>Skrubbe_04_20220915_DL2022021_MarieKrusesGymBorupgaardGym</v>
      </c>
      <c r="J1920" t="str">
        <f t="shared" si="3873"/>
        <v>Skrubbe</v>
      </c>
      <c r="K1920" t="str">
        <f t="shared" si="3874"/>
        <v>eDNA</v>
      </c>
      <c r="L1920" s="7" t="str">
        <f t="shared" si="3875"/>
        <v>No Ct</v>
      </c>
      <c r="M1920" t="str">
        <f t="shared" si="3876"/>
        <v/>
      </c>
      <c r="N1920" t="str">
        <f t="shared" si="3877"/>
        <v/>
      </c>
      <c r="O1920" t="str">
        <f t="shared" si="3878"/>
        <v/>
      </c>
    </row>
    <row r="1921" spans="1:24" x14ac:dyDescent="0.25">
      <c r="A1921" t="s">
        <v>219</v>
      </c>
      <c r="B1921" t="s">
        <v>637</v>
      </c>
      <c r="C1921" t="s">
        <v>20</v>
      </c>
      <c r="D1921" s="7">
        <v>0.1</v>
      </c>
      <c r="E1921" s="6" t="s">
        <v>17</v>
      </c>
      <c r="F1921" t="s">
        <v>698</v>
      </c>
      <c r="G1921" t="str">
        <f t="shared" si="3788"/>
        <v>DL2022021</v>
      </c>
      <c r="H1921" t="str">
        <f t="shared" si="3871"/>
        <v>04</v>
      </c>
      <c r="I1921" t="str">
        <f t="shared" si="3872"/>
        <v>Skrubbe_04_20220915_DL2022021_MarieKrusesGymBorupgaardGym</v>
      </c>
      <c r="J1921" t="str">
        <f t="shared" si="3873"/>
        <v>Skrubbe</v>
      </c>
      <c r="K1921" t="str">
        <f t="shared" si="3874"/>
        <v>eDNA</v>
      </c>
      <c r="L1921" s="7" t="str">
        <f t="shared" si="3875"/>
        <v>No Ct</v>
      </c>
      <c r="M1921" t="str">
        <f t="shared" si="3876"/>
        <v/>
      </c>
      <c r="N1921" t="str">
        <f t="shared" si="3877"/>
        <v/>
      </c>
      <c r="O1921" t="str">
        <f t="shared" si="3878"/>
        <v/>
      </c>
    </row>
    <row r="1922" spans="1:24" x14ac:dyDescent="0.25">
      <c r="A1922" t="s">
        <v>220</v>
      </c>
      <c r="B1922" t="s">
        <v>638</v>
      </c>
      <c r="C1922" t="s">
        <v>13</v>
      </c>
      <c r="D1922" s="7">
        <v>0.1</v>
      </c>
      <c r="E1922" s="7">
        <v>33.869999999999997</v>
      </c>
      <c r="F1922" t="s">
        <v>698</v>
      </c>
      <c r="G1922" t="str">
        <f t="shared" si="3788"/>
        <v>DL2022021</v>
      </c>
      <c r="H1922" t="str">
        <f t="shared" si="3871"/>
        <v>05</v>
      </c>
      <c r="I1922" t="str">
        <f t="shared" si="3872"/>
        <v>Stillehavsoesters_05_20220915_DL2022021_MarieKrusesGymBorupgaardGym</v>
      </c>
      <c r="J1922" t="str">
        <f t="shared" si="3873"/>
        <v>Stillehavsoesters</v>
      </c>
      <c r="K1922" t="str">
        <f t="shared" si="3874"/>
        <v>PosK</v>
      </c>
      <c r="L1922" s="7">
        <f t="shared" si="3875"/>
        <v>33.869999999999997</v>
      </c>
      <c r="M1922">
        <f t="shared" si="3876"/>
        <v>67.739999999999995</v>
      </c>
      <c r="N1922">
        <f t="shared" si="3877"/>
        <v>0</v>
      </c>
      <c r="O1922">
        <f t="shared" si="3878"/>
        <v>0</v>
      </c>
      <c r="Q1922">
        <f t="shared" ref="Q1922" si="3900">IF(L1924="No Ct",0,L1924)</f>
        <v>0</v>
      </c>
      <c r="R1922">
        <f t="shared" ref="R1922" si="3901">IF(L1925="No Ct",0,L1925)</f>
        <v>0</v>
      </c>
      <c r="S1922" t="str">
        <f t="shared" ref="S1922" si="3902">IF(AND(M1922&gt;0,N1922=0),"Valid","Invalid")</f>
        <v>Valid</v>
      </c>
      <c r="T1922" t="str">
        <f t="shared" ref="T1922" si="3903">IF(OR(Q1922&gt;1,R1922&gt;1),"Present","Absent")</f>
        <v>Absent</v>
      </c>
      <c r="U1922" t="str">
        <f t="shared" ref="U1922" si="3904">IF(OR(AND(Q1922&gt;1,Q1922&lt;41),AND(R1922&gt;1,R1922&lt;41)),"Ct&lt;41","Ct&gt;41")</f>
        <v>Ct&gt;41</v>
      </c>
      <c r="V1922" t="str">
        <f>VLOOKUP(J1922,Datasæt_Analysesystemer!$C$2:$D$68,2,FALSE)</f>
        <v>Stillehavsøsters</v>
      </c>
      <c r="W1922" t="str">
        <f t="shared" ref="W1922" si="3905">MID(F1922,10,9)</f>
        <v>DL2022021</v>
      </c>
      <c r="X1922" t="str">
        <f t="shared" ref="X1922" si="3906">W1922&amp;"_"&amp;V1922&amp;"_"&amp;S1922&amp;"_"&amp;T1922&amp;"_"&amp;U1922</f>
        <v>DL2022021_Stillehavsøsters_Valid_Absent_Ct&gt;41</v>
      </c>
    </row>
    <row r="1923" spans="1:24" x14ac:dyDescent="0.25">
      <c r="A1923" t="s">
        <v>222</v>
      </c>
      <c r="B1923" t="s">
        <v>639</v>
      </c>
      <c r="C1923" t="s">
        <v>16</v>
      </c>
      <c r="D1923" s="7">
        <v>0.1</v>
      </c>
      <c r="E1923" s="6" t="s">
        <v>17</v>
      </c>
      <c r="F1923" t="s">
        <v>698</v>
      </c>
      <c r="G1923" t="str">
        <f t="shared" si="3788"/>
        <v>DL2022021</v>
      </c>
      <c r="H1923" t="str">
        <f t="shared" si="3871"/>
        <v>05</v>
      </c>
      <c r="I1923" t="str">
        <f t="shared" si="3872"/>
        <v>Stillehavsoesters_05_20220915_DL2022021_MarieKrusesGymBorupgaardGym</v>
      </c>
      <c r="J1923" t="str">
        <f t="shared" si="3873"/>
        <v>Stillehavsoesters</v>
      </c>
      <c r="K1923" t="str">
        <f t="shared" si="3874"/>
        <v>NegK</v>
      </c>
      <c r="L1923" s="7" t="str">
        <f t="shared" si="3875"/>
        <v>No Ct</v>
      </c>
      <c r="M1923" t="str">
        <f t="shared" si="3876"/>
        <v/>
      </c>
      <c r="N1923" t="str">
        <f t="shared" si="3877"/>
        <v/>
      </c>
      <c r="O1923" t="str">
        <f t="shared" si="3878"/>
        <v/>
      </c>
    </row>
    <row r="1924" spans="1:24" x14ac:dyDescent="0.25">
      <c r="A1924" t="s">
        <v>224</v>
      </c>
      <c r="B1924" t="s">
        <v>640</v>
      </c>
      <c r="C1924" t="s">
        <v>20</v>
      </c>
      <c r="D1924" s="7">
        <v>0.1</v>
      </c>
      <c r="E1924" s="6" t="s">
        <v>17</v>
      </c>
      <c r="F1924" t="s">
        <v>698</v>
      </c>
      <c r="G1924" t="str">
        <f t="shared" si="3788"/>
        <v>DL2022021</v>
      </c>
      <c r="H1924" t="str">
        <f t="shared" si="3871"/>
        <v>05</v>
      </c>
      <c r="I1924" t="str">
        <f t="shared" si="3872"/>
        <v>Stillehavsoesters_05_20220915_DL2022021_MarieKrusesGymBorupgaardGym</v>
      </c>
      <c r="J1924" t="str">
        <f t="shared" si="3873"/>
        <v>Stillehavsoesters</v>
      </c>
      <c r="K1924" t="str">
        <f t="shared" si="3874"/>
        <v>eDNA</v>
      </c>
      <c r="L1924" s="7" t="str">
        <f t="shared" si="3875"/>
        <v>No Ct</v>
      </c>
      <c r="M1924" t="str">
        <f t="shared" si="3876"/>
        <v/>
      </c>
      <c r="N1924" t="str">
        <f t="shared" si="3877"/>
        <v/>
      </c>
      <c r="O1924" t="str">
        <f t="shared" si="3878"/>
        <v/>
      </c>
    </row>
    <row r="1925" spans="1:24" x14ac:dyDescent="0.25">
      <c r="A1925" t="s">
        <v>226</v>
      </c>
      <c r="B1925" t="s">
        <v>640</v>
      </c>
      <c r="C1925" t="s">
        <v>20</v>
      </c>
      <c r="D1925" s="7">
        <v>0.1</v>
      </c>
      <c r="E1925" s="6" t="s">
        <v>17</v>
      </c>
      <c r="F1925" t="s">
        <v>698</v>
      </c>
      <c r="G1925" t="str">
        <f t="shared" si="3788"/>
        <v>DL2022021</v>
      </c>
      <c r="H1925" t="str">
        <f t="shared" si="3871"/>
        <v>05</v>
      </c>
      <c r="I1925" t="str">
        <f t="shared" si="3872"/>
        <v>Stillehavsoesters_05_20220915_DL2022021_MarieKrusesGymBorupgaardGym</v>
      </c>
      <c r="J1925" t="str">
        <f t="shared" si="3873"/>
        <v>Stillehavsoesters</v>
      </c>
      <c r="K1925" t="str">
        <f t="shared" si="3874"/>
        <v>eDNA</v>
      </c>
      <c r="L1925" s="7" t="str">
        <f t="shared" si="3875"/>
        <v>No Ct</v>
      </c>
      <c r="M1925" t="str">
        <f t="shared" si="3876"/>
        <v/>
      </c>
      <c r="N1925" t="str">
        <f t="shared" si="3877"/>
        <v/>
      </c>
      <c r="O1925" t="str">
        <f t="shared" si="3878"/>
        <v/>
      </c>
    </row>
    <row r="1926" spans="1:24" x14ac:dyDescent="0.25">
      <c r="A1926" t="s">
        <v>227</v>
      </c>
      <c r="B1926" t="s">
        <v>641</v>
      </c>
      <c r="C1926" t="s">
        <v>13</v>
      </c>
      <c r="D1926" s="7">
        <v>0.1</v>
      </c>
      <c r="E1926" s="6">
        <v>30.42</v>
      </c>
      <c r="F1926" t="s">
        <v>698</v>
      </c>
      <c r="G1926" t="str">
        <f t="shared" si="3788"/>
        <v>DL2022021</v>
      </c>
      <c r="H1926" t="str">
        <f t="shared" si="3871"/>
        <v>06</v>
      </c>
      <c r="I1926" t="str">
        <f t="shared" si="3872"/>
        <v>Stillehavsoesters_06_20220915_DL2022021_MarieKrusesGymBorupgaardGym</v>
      </c>
      <c r="J1926" t="str">
        <f t="shared" si="3873"/>
        <v>Stillehavsoesters</v>
      </c>
      <c r="K1926" t="str">
        <f t="shared" si="3874"/>
        <v>PosK</v>
      </c>
      <c r="L1926" s="7">
        <f t="shared" si="3875"/>
        <v>30.42</v>
      </c>
      <c r="M1926">
        <f t="shared" si="3876"/>
        <v>60.84</v>
      </c>
      <c r="N1926">
        <f t="shared" si="3877"/>
        <v>0</v>
      </c>
      <c r="O1926">
        <f t="shared" si="3878"/>
        <v>0</v>
      </c>
      <c r="Q1926">
        <f t="shared" ref="Q1926" si="3907">IF(L1928="No Ct",0,L1928)</f>
        <v>0</v>
      </c>
      <c r="R1926">
        <f t="shared" ref="R1926" si="3908">IF(L1929="No Ct",0,L1929)</f>
        <v>0</v>
      </c>
      <c r="S1926" t="str">
        <f t="shared" ref="S1926" si="3909">IF(AND(M1926&gt;0,N1926=0),"Valid","Invalid")</f>
        <v>Valid</v>
      </c>
      <c r="T1926" t="str">
        <f t="shared" ref="T1926" si="3910">IF(OR(Q1926&gt;1,R1926&gt;1),"Present","Absent")</f>
        <v>Absent</v>
      </c>
      <c r="U1926" t="str">
        <f t="shared" ref="U1926" si="3911">IF(OR(AND(Q1926&gt;1,Q1926&lt;41),AND(R1926&gt;1,R1926&lt;41)),"Ct&lt;41","Ct&gt;41")</f>
        <v>Ct&gt;41</v>
      </c>
      <c r="V1926" t="str">
        <f>VLOOKUP(J1926,Datasæt_Analysesystemer!$C$2:$D$68,2,FALSE)</f>
        <v>Stillehavsøsters</v>
      </c>
      <c r="W1926" t="str">
        <f t="shared" ref="W1926" si="3912">MID(F1926,10,9)</f>
        <v>DL2022021</v>
      </c>
      <c r="X1926" t="str">
        <f t="shared" ref="X1926" si="3913">W1926&amp;"_"&amp;V1926&amp;"_"&amp;S1926&amp;"_"&amp;T1926&amp;"_"&amp;U1926</f>
        <v>DL2022021_Stillehavsøsters_Valid_Absent_Ct&gt;41</v>
      </c>
    </row>
    <row r="1927" spans="1:24" x14ac:dyDescent="0.25">
      <c r="A1927" t="s">
        <v>229</v>
      </c>
      <c r="B1927" t="s">
        <v>642</v>
      </c>
      <c r="C1927" t="s">
        <v>16</v>
      </c>
      <c r="D1927" s="7">
        <v>0.1</v>
      </c>
      <c r="E1927" s="6" t="s">
        <v>17</v>
      </c>
      <c r="F1927" t="s">
        <v>698</v>
      </c>
      <c r="G1927" t="str">
        <f t="shared" si="3788"/>
        <v>DL2022021</v>
      </c>
      <c r="H1927" t="str">
        <f t="shared" si="3871"/>
        <v>06</v>
      </c>
      <c r="I1927" t="str">
        <f t="shared" si="3872"/>
        <v>Stillehavsoesters_06_20220915_DL2022021_MarieKrusesGymBorupgaardGym</v>
      </c>
      <c r="J1927" t="str">
        <f t="shared" si="3873"/>
        <v>Stillehavsoesters</v>
      </c>
      <c r="K1927" t="str">
        <f t="shared" si="3874"/>
        <v>NegK</v>
      </c>
      <c r="L1927" s="7" t="str">
        <f t="shared" si="3875"/>
        <v>No Ct</v>
      </c>
      <c r="M1927" t="str">
        <f t="shared" si="3876"/>
        <v/>
      </c>
      <c r="N1927" t="str">
        <f t="shared" si="3877"/>
        <v/>
      </c>
      <c r="O1927" t="str">
        <f t="shared" si="3878"/>
        <v/>
      </c>
    </row>
    <row r="1928" spans="1:24" x14ac:dyDescent="0.25">
      <c r="A1928" t="s">
        <v>231</v>
      </c>
      <c r="B1928" t="s">
        <v>643</v>
      </c>
      <c r="C1928" t="s">
        <v>20</v>
      </c>
      <c r="D1928" s="7">
        <v>0.1</v>
      </c>
      <c r="E1928" s="6" t="s">
        <v>17</v>
      </c>
      <c r="F1928" t="s">
        <v>698</v>
      </c>
      <c r="G1928" t="str">
        <f t="shared" si="3788"/>
        <v>DL2022021</v>
      </c>
      <c r="H1928" t="str">
        <f t="shared" si="3871"/>
        <v>06</v>
      </c>
      <c r="I1928" t="str">
        <f t="shared" si="3872"/>
        <v>Stillehavsoesters_06_20220915_DL2022021_MarieKrusesGymBorupgaardGym</v>
      </c>
      <c r="J1928" t="str">
        <f t="shared" si="3873"/>
        <v>Stillehavsoesters</v>
      </c>
      <c r="K1928" t="str">
        <f t="shared" si="3874"/>
        <v>eDNA</v>
      </c>
      <c r="L1928" s="7" t="str">
        <f t="shared" si="3875"/>
        <v>No Ct</v>
      </c>
      <c r="M1928" t="str">
        <f t="shared" si="3876"/>
        <v/>
      </c>
      <c r="N1928" t="str">
        <f t="shared" si="3877"/>
        <v/>
      </c>
      <c r="O1928" t="str">
        <f t="shared" si="3878"/>
        <v/>
      </c>
    </row>
    <row r="1929" spans="1:24" x14ac:dyDescent="0.25">
      <c r="A1929" t="s">
        <v>233</v>
      </c>
      <c r="B1929" t="s">
        <v>643</v>
      </c>
      <c r="C1929" t="s">
        <v>20</v>
      </c>
      <c r="D1929" s="7">
        <v>0.1</v>
      </c>
      <c r="E1929" s="6" t="s">
        <v>17</v>
      </c>
      <c r="F1929" t="s">
        <v>698</v>
      </c>
      <c r="G1929" t="str">
        <f t="shared" si="3788"/>
        <v>DL2022021</v>
      </c>
      <c r="H1929" t="str">
        <f t="shared" si="3871"/>
        <v>06</v>
      </c>
      <c r="I1929" t="str">
        <f t="shared" si="3872"/>
        <v>Stillehavsoesters_06_20220915_DL2022021_MarieKrusesGymBorupgaardGym</v>
      </c>
      <c r="J1929" t="str">
        <f t="shared" si="3873"/>
        <v>Stillehavsoesters</v>
      </c>
      <c r="K1929" t="str">
        <f t="shared" si="3874"/>
        <v>eDNA</v>
      </c>
      <c r="L1929" s="7" t="str">
        <f t="shared" si="3875"/>
        <v>No Ct</v>
      </c>
      <c r="M1929" t="str">
        <f t="shared" si="3876"/>
        <v/>
      </c>
      <c r="N1929" t="str">
        <f t="shared" si="3877"/>
        <v/>
      </c>
      <c r="O1929" t="str">
        <f t="shared" si="3878"/>
        <v/>
      </c>
    </row>
    <row r="1930" spans="1:24" x14ac:dyDescent="0.25">
      <c r="A1930" t="s">
        <v>234</v>
      </c>
      <c r="B1930" t="s">
        <v>644</v>
      </c>
      <c r="C1930" t="s">
        <v>13</v>
      </c>
      <c r="D1930" s="7">
        <v>0.1</v>
      </c>
      <c r="E1930" s="7">
        <v>24.64</v>
      </c>
      <c r="F1930" t="s">
        <v>698</v>
      </c>
      <c r="G1930" t="str">
        <f t="shared" si="3788"/>
        <v>DL2022021</v>
      </c>
      <c r="H1930" t="str">
        <f t="shared" si="3871"/>
        <v>07</v>
      </c>
      <c r="I1930" t="str">
        <f t="shared" si="3872"/>
        <v>Marsvin_07_20220915_DL2022021_MarieKrusesGymBorupgaardGym</v>
      </c>
      <c r="J1930" t="str">
        <f t="shared" si="3873"/>
        <v>Marsvin</v>
      </c>
      <c r="K1930" t="str">
        <f t="shared" si="3874"/>
        <v>PosK</v>
      </c>
      <c r="L1930" s="7">
        <f t="shared" si="3875"/>
        <v>24.64</v>
      </c>
      <c r="M1930">
        <f t="shared" si="3876"/>
        <v>49.28</v>
      </c>
      <c r="N1930">
        <f t="shared" si="3877"/>
        <v>83.64</v>
      </c>
      <c r="O1930">
        <f t="shared" si="3878"/>
        <v>179.86</v>
      </c>
      <c r="Q1930">
        <f t="shared" ref="Q1930" si="3914">IF(L1932="No Ct",0,L1932)</f>
        <v>40.32</v>
      </c>
      <c r="R1930">
        <f t="shared" ref="R1930" si="3915">IF(L1933="No Ct",0,L1933)</f>
        <v>49.61</v>
      </c>
      <c r="S1930" t="str">
        <f t="shared" ref="S1930" si="3916">IF(AND(M1930&gt;0,N1930=0),"Valid","Invalid")</f>
        <v>Invalid</v>
      </c>
      <c r="T1930" t="str">
        <f t="shared" ref="T1930" si="3917">IF(OR(Q1930&gt;1,R1930&gt;1),"Present","Absent")</f>
        <v>Present</v>
      </c>
      <c r="U1930" t="str">
        <f t="shared" ref="U1930" si="3918">IF(OR(AND(Q1930&gt;1,Q1930&lt;41),AND(R1930&gt;1,R1930&lt;41)),"Ct&lt;41","Ct&gt;41")</f>
        <v>Ct&lt;41</v>
      </c>
      <c r="V1930" t="str">
        <f>VLOOKUP(J1930,Datasæt_Analysesystemer!$C$2:$D$68,2,FALSE)</f>
        <v>Marsvin</v>
      </c>
      <c r="W1930" t="str">
        <f t="shared" ref="W1930" si="3919">MID(F1930,10,9)</f>
        <v>DL2022021</v>
      </c>
      <c r="X1930" t="str">
        <f t="shared" ref="X1930" si="3920">W1930&amp;"_"&amp;V1930&amp;"_"&amp;S1930&amp;"_"&amp;T1930&amp;"_"&amp;U1930</f>
        <v>DL2022021_Marsvin_Invalid_Present_Ct&lt;41</v>
      </c>
    </row>
    <row r="1931" spans="1:24" x14ac:dyDescent="0.25">
      <c r="A1931" t="s">
        <v>236</v>
      </c>
      <c r="B1931" t="s">
        <v>645</v>
      </c>
      <c r="C1931" t="s">
        <v>16</v>
      </c>
      <c r="D1931" s="7">
        <v>0.1</v>
      </c>
      <c r="E1931" s="6">
        <v>41.82</v>
      </c>
      <c r="F1931" t="s">
        <v>698</v>
      </c>
      <c r="G1931" t="str">
        <f t="shared" si="3788"/>
        <v>DL2022021</v>
      </c>
      <c r="H1931" t="str">
        <f t="shared" si="3871"/>
        <v>07</v>
      </c>
      <c r="I1931" t="str">
        <f t="shared" si="3872"/>
        <v>Marsvin_07_20220915_DL2022021_MarieKrusesGymBorupgaardGym</v>
      </c>
      <c r="J1931" t="str">
        <f t="shared" si="3873"/>
        <v>Marsvin</v>
      </c>
      <c r="K1931" t="str">
        <f t="shared" si="3874"/>
        <v>NegK</v>
      </c>
      <c r="L1931" s="7">
        <f t="shared" si="3875"/>
        <v>41.82</v>
      </c>
      <c r="M1931" t="str">
        <f t="shared" si="3876"/>
        <v/>
      </c>
      <c r="N1931" t="str">
        <f t="shared" si="3877"/>
        <v/>
      </c>
      <c r="O1931" t="str">
        <f t="shared" si="3878"/>
        <v/>
      </c>
    </row>
    <row r="1932" spans="1:24" x14ac:dyDescent="0.25">
      <c r="A1932" t="s">
        <v>238</v>
      </c>
      <c r="B1932" t="s">
        <v>646</v>
      </c>
      <c r="C1932" t="s">
        <v>20</v>
      </c>
      <c r="D1932" s="7">
        <v>0.1</v>
      </c>
      <c r="E1932" s="7">
        <v>40.32</v>
      </c>
      <c r="F1932" t="s">
        <v>698</v>
      </c>
      <c r="G1932" t="str">
        <f t="shared" si="3788"/>
        <v>DL2022021</v>
      </c>
      <c r="H1932" t="str">
        <f t="shared" si="3871"/>
        <v>07</v>
      </c>
      <c r="I1932" t="str">
        <f t="shared" si="3872"/>
        <v>Marsvin_07_20220915_DL2022021_MarieKrusesGymBorupgaardGym</v>
      </c>
      <c r="J1932" t="str">
        <f t="shared" si="3873"/>
        <v>Marsvin</v>
      </c>
      <c r="K1932" t="str">
        <f t="shared" si="3874"/>
        <v>eDNA</v>
      </c>
      <c r="L1932" s="7">
        <f t="shared" si="3875"/>
        <v>40.32</v>
      </c>
      <c r="M1932" t="str">
        <f t="shared" si="3876"/>
        <v/>
      </c>
      <c r="N1932" t="str">
        <f t="shared" si="3877"/>
        <v/>
      </c>
      <c r="O1932" t="str">
        <f t="shared" si="3878"/>
        <v/>
      </c>
    </row>
    <row r="1933" spans="1:24" x14ac:dyDescent="0.25">
      <c r="A1933" t="s">
        <v>240</v>
      </c>
      <c r="B1933" t="s">
        <v>646</v>
      </c>
      <c r="C1933" t="s">
        <v>20</v>
      </c>
      <c r="D1933" s="7">
        <v>0.1</v>
      </c>
      <c r="E1933" s="7">
        <v>49.61</v>
      </c>
      <c r="F1933" t="s">
        <v>698</v>
      </c>
      <c r="G1933" t="str">
        <f t="shared" si="3788"/>
        <v>DL2022021</v>
      </c>
      <c r="H1933" t="str">
        <f t="shared" si="3871"/>
        <v>07</v>
      </c>
      <c r="I1933" t="str">
        <f t="shared" si="3872"/>
        <v>Marsvin_07_20220915_DL2022021_MarieKrusesGymBorupgaardGym</v>
      </c>
      <c r="J1933" t="str">
        <f t="shared" si="3873"/>
        <v>Marsvin</v>
      </c>
      <c r="K1933" t="str">
        <f t="shared" si="3874"/>
        <v>eDNA</v>
      </c>
      <c r="L1933" s="7">
        <f t="shared" si="3875"/>
        <v>49.61</v>
      </c>
      <c r="M1933" t="str">
        <f t="shared" si="3876"/>
        <v/>
      </c>
      <c r="N1933" t="str">
        <f t="shared" si="3877"/>
        <v/>
      </c>
      <c r="O1933" t="str">
        <f t="shared" si="3878"/>
        <v/>
      </c>
    </row>
    <row r="1934" spans="1:24" x14ac:dyDescent="0.25">
      <c r="A1934" t="s">
        <v>243</v>
      </c>
      <c r="B1934" t="s">
        <v>648</v>
      </c>
      <c r="C1934" t="s">
        <v>13</v>
      </c>
      <c r="D1934" s="7">
        <v>0.1</v>
      </c>
      <c r="E1934" s="6" t="s">
        <v>17</v>
      </c>
      <c r="F1934" t="s">
        <v>698</v>
      </c>
      <c r="G1934" t="str">
        <f t="shared" si="3788"/>
        <v>DL2022021</v>
      </c>
      <c r="H1934" t="str">
        <f t="shared" si="3871"/>
        <v>08</v>
      </c>
      <c r="I1934" t="str">
        <f t="shared" si="3872"/>
        <v>Marsvin_08_20220915_DL2022021_MarieKrusesGymBorupgaardGym</v>
      </c>
      <c r="J1934" t="str">
        <f t="shared" si="3873"/>
        <v>Marsvin</v>
      </c>
      <c r="K1934" t="str">
        <f t="shared" si="3874"/>
        <v>PosK</v>
      </c>
      <c r="L1934" s="7" t="str">
        <f t="shared" si="3875"/>
        <v>No Ct</v>
      </c>
      <c r="M1934">
        <f t="shared" si="3876"/>
        <v>0</v>
      </c>
      <c r="N1934">
        <f t="shared" si="3877"/>
        <v>88.14</v>
      </c>
      <c r="O1934">
        <f t="shared" si="3878"/>
        <v>85.96</v>
      </c>
      <c r="Q1934">
        <f t="shared" ref="Q1934" si="3921">IF(L1936="No Ct",0,L1936)</f>
        <v>42.98</v>
      </c>
      <c r="R1934">
        <f t="shared" ref="R1934" si="3922">IF(L1937="No Ct",0,L1937)</f>
        <v>0</v>
      </c>
      <c r="S1934" t="str">
        <f t="shared" ref="S1934" si="3923">IF(AND(M1934&gt;0,N1934=0),"Valid","Invalid")</f>
        <v>Invalid</v>
      </c>
      <c r="T1934" t="str">
        <f t="shared" ref="T1934" si="3924">IF(OR(Q1934&gt;1,R1934&gt;1),"Present","Absent")</f>
        <v>Present</v>
      </c>
      <c r="U1934" t="str">
        <f t="shared" ref="U1934" si="3925">IF(OR(AND(Q1934&gt;1,Q1934&lt;41),AND(R1934&gt;1,R1934&lt;41)),"Ct&lt;41","Ct&gt;41")</f>
        <v>Ct&gt;41</v>
      </c>
      <c r="V1934" t="str">
        <f>VLOOKUP(J1934,Datasæt_Analysesystemer!$C$2:$D$68,2,FALSE)</f>
        <v>Marsvin</v>
      </c>
      <c r="W1934" t="str">
        <f t="shared" ref="W1934" si="3926">MID(F1934,10,9)</f>
        <v>DL2022021</v>
      </c>
      <c r="X1934" t="str">
        <f t="shared" ref="X1934" si="3927">W1934&amp;"_"&amp;V1934&amp;"_"&amp;S1934&amp;"_"&amp;T1934&amp;"_"&amp;U1934</f>
        <v>DL2022021_Marsvin_Invalid_Present_Ct&gt;41</v>
      </c>
    </row>
    <row r="1935" spans="1:24" x14ac:dyDescent="0.25">
      <c r="A1935" t="s">
        <v>241</v>
      </c>
      <c r="B1935" t="s">
        <v>647</v>
      </c>
      <c r="C1935" t="s">
        <v>16</v>
      </c>
      <c r="D1935" s="7">
        <v>0.1</v>
      </c>
      <c r="E1935" s="7">
        <v>44.07</v>
      </c>
      <c r="F1935" t="s">
        <v>698</v>
      </c>
      <c r="G1935" t="str">
        <f t="shared" si="3788"/>
        <v>DL2022021</v>
      </c>
      <c r="H1935" t="str">
        <f t="shared" si="3871"/>
        <v>08</v>
      </c>
      <c r="I1935" t="str">
        <f t="shared" si="3872"/>
        <v>Marsvin_08_20220915_DL2022021_MarieKrusesGymBorupgaardGym</v>
      </c>
      <c r="J1935" t="str">
        <f t="shared" si="3873"/>
        <v>Marsvin</v>
      </c>
      <c r="K1935" t="str">
        <f t="shared" si="3874"/>
        <v>NegK</v>
      </c>
      <c r="L1935" s="7">
        <f t="shared" si="3875"/>
        <v>44.07</v>
      </c>
      <c r="M1935" t="str">
        <f t="shared" si="3876"/>
        <v/>
      </c>
      <c r="N1935" t="str">
        <f t="shared" si="3877"/>
        <v/>
      </c>
      <c r="O1935" t="str">
        <f t="shared" si="3878"/>
        <v/>
      </c>
    </row>
    <row r="1936" spans="1:24" x14ac:dyDescent="0.25">
      <c r="A1936" t="s">
        <v>245</v>
      </c>
      <c r="B1936" t="s">
        <v>649</v>
      </c>
      <c r="C1936" t="s">
        <v>20</v>
      </c>
      <c r="D1936" s="7">
        <v>0.1</v>
      </c>
      <c r="E1936" s="6">
        <v>42.98</v>
      </c>
      <c r="F1936" t="s">
        <v>698</v>
      </c>
      <c r="G1936" t="str">
        <f t="shared" si="3788"/>
        <v>DL2022021</v>
      </c>
      <c r="H1936" t="str">
        <f t="shared" si="3871"/>
        <v>08</v>
      </c>
      <c r="I1936" t="str">
        <f t="shared" si="3872"/>
        <v>Marsvin_08_20220915_DL2022021_MarieKrusesGymBorupgaardGym</v>
      </c>
      <c r="J1936" t="str">
        <f t="shared" si="3873"/>
        <v>Marsvin</v>
      </c>
      <c r="K1936" t="str">
        <f t="shared" si="3874"/>
        <v>eDNA</v>
      </c>
      <c r="L1936" s="7">
        <f t="shared" si="3875"/>
        <v>42.98</v>
      </c>
      <c r="M1936" t="str">
        <f t="shared" si="3876"/>
        <v/>
      </c>
      <c r="N1936" t="str">
        <f t="shared" si="3877"/>
        <v/>
      </c>
      <c r="O1936" t="str">
        <f t="shared" si="3878"/>
        <v/>
      </c>
    </row>
    <row r="1937" spans="1:24" x14ac:dyDescent="0.25">
      <c r="A1937" t="s">
        <v>247</v>
      </c>
      <c r="B1937" t="s">
        <v>649</v>
      </c>
      <c r="C1937" t="s">
        <v>20</v>
      </c>
      <c r="D1937" s="7">
        <v>0.1</v>
      </c>
      <c r="E1937" s="6" t="s">
        <v>17</v>
      </c>
      <c r="F1937" t="s">
        <v>698</v>
      </c>
      <c r="G1937" t="str">
        <f t="shared" si="3788"/>
        <v>DL2022021</v>
      </c>
      <c r="H1937" t="str">
        <f t="shared" si="3871"/>
        <v>08</v>
      </c>
      <c r="I1937" t="str">
        <f t="shared" si="3872"/>
        <v>Marsvin_08_20220915_DL2022021_MarieKrusesGymBorupgaardGym</v>
      </c>
      <c r="J1937" t="str">
        <f t="shared" si="3873"/>
        <v>Marsvin</v>
      </c>
      <c r="K1937" t="str">
        <f t="shared" si="3874"/>
        <v>eDNA</v>
      </c>
      <c r="L1937" s="7" t="str">
        <f t="shared" si="3875"/>
        <v>No Ct</v>
      </c>
      <c r="M1937" t="str">
        <f t="shared" si="3876"/>
        <v/>
      </c>
      <c r="N1937" t="str">
        <f t="shared" si="3877"/>
        <v/>
      </c>
      <c r="O1937" t="str">
        <f t="shared" si="3878"/>
        <v/>
      </c>
    </row>
    <row r="1938" spans="1:24" x14ac:dyDescent="0.25">
      <c r="A1938" t="s">
        <v>248</v>
      </c>
      <c r="B1938" t="s">
        <v>650</v>
      </c>
      <c r="C1938" t="s">
        <v>13</v>
      </c>
      <c r="D1938" s="7">
        <v>0.1</v>
      </c>
      <c r="E1938" s="7">
        <v>25.97</v>
      </c>
      <c r="F1938" t="s">
        <v>698</v>
      </c>
      <c r="G1938" t="str">
        <f t="shared" ref="G1938:G2001" si="3928">MID(F1938,10,9)</f>
        <v>DL2022021</v>
      </c>
      <c r="H1938" t="str">
        <f t="shared" si="3871"/>
        <v>09</v>
      </c>
      <c r="I1938" t="str">
        <f t="shared" si="3872"/>
        <v>BlaaSvoemmekrabbe_09_20220915_DL2022021_MarieKrusesGymBorupgaardGym</v>
      </c>
      <c r="J1938" t="str">
        <f t="shared" si="3873"/>
        <v>BlaaSvoemmekrabbe</v>
      </c>
      <c r="K1938" t="str">
        <f t="shared" si="3874"/>
        <v>PosK</v>
      </c>
      <c r="L1938" s="7">
        <f t="shared" si="3875"/>
        <v>25.97</v>
      </c>
      <c r="M1938">
        <f t="shared" si="3876"/>
        <v>51.94</v>
      </c>
      <c r="N1938">
        <f t="shared" si="3877"/>
        <v>0</v>
      </c>
      <c r="O1938">
        <f t="shared" si="3878"/>
        <v>0</v>
      </c>
      <c r="Q1938">
        <f t="shared" ref="Q1938" si="3929">IF(L1940="No Ct",0,L1940)</f>
        <v>0</v>
      </c>
      <c r="R1938">
        <f t="shared" ref="R1938" si="3930">IF(L1941="No Ct",0,L1941)</f>
        <v>0</v>
      </c>
      <c r="S1938" t="str">
        <f t="shared" ref="S1938" si="3931">IF(AND(M1938&gt;0,N1938=0),"Valid","Invalid")</f>
        <v>Valid</v>
      </c>
      <c r="T1938" t="str">
        <f t="shared" ref="T1938" si="3932">IF(OR(Q1938&gt;1,R1938&gt;1),"Present","Absent")</f>
        <v>Absent</v>
      </c>
      <c r="U1938" t="str">
        <f t="shared" ref="U1938" si="3933">IF(OR(AND(Q1938&gt;1,Q1938&lt;41),AND(R1938&gt;1,R1938&lt;41)),"Ct&lt;41","Ct&gt;41")</f>
        <v>Ct&gt;41</v>
      </c>
      <c r="V1938" t="str">
        <f>VLOOKUP(J1938,Datasæt_Analysesystemer!$C$2:$D$68,2,FALSE)</f>
        <v>Blå svømmekrabbe</v>
      </c>
      <c r="W1938" t="str">
        <f t="shared" ref="W1938" si="3934">MID(F1938,10,9)</f>
        <v>DL2022021</v>
      </c>
      <c r="X1938" t="str">
        <f t="shared" ref="X1938" si="3935">W1938&amp;"_"&amp;V1938&amp;"_"&amp;S1938&amp;"_"&amp;T1938&amp;"_"&amp;U1938</f>
        <v>DL2022021_Blå svømmekrabbe_Valid_Absent_Ct&gt;41</v>
      </c>
    </row>
    <row r="1939" spans="1:24" x14ac:dyDescent="0.25">
      <c r="A1939" t="s">
        <v>250</v>
      </c>
      <c r="B1939" t="s">
        <v>651</v>
      </c>
      <c r="C1939" t="s">
        <v>16</v>
      </c>
      <c r="D1939" s="7">
        <v>0.1</v>
      </c>
      <c r="E1939" s="6" t="s">
        <v>17</v>
      </c>
      <c r="F1939" t="s">
        <v>698</v>
      </c>
      <c r="G1939" t="str">
        <f t="shared" si="3928"/>
        <v>DL2022021</v>
      </c>
      <c r="H1939" t="str">
        <f t="shared" si="3871"/>
        <v>09</v>
      </c>
      <c r="I1939" t="str">
        <f t="shared" si="3872"/>
        <v>BlaaSvoemmekrabbe_09_20220915_DL2022021_MarieKrusesGymBorupgaardGym</v>
      </c>
      <c r="J1939" t="str">
        <f t="shared" si="3873"/>
        <v>BlaaSvoemmekrabbe</v>
      </c>
      <c r="K1939" t="str">
        <f t="shared" si="3874"/>
        <v>NegK</v>
      </c>
      <c r="L1939" s="7" t="str">
        <f t="shared" si="3875"/>
        <v>No Ct</v>
      </c>
      <c r="M1939" t="str">
        <f t="shared" si="3876"/>
        <v/>
      </c>
      <c r="N1939" t="str">
        <f t="shared" si="3877"/>
        <v/>
      </c>
      <c r="O1939" t="str">
        <f t="shared" si="3878"/>
        <v/>
      </c>
    </row>
    <row r="1940" spans="1:24" x14ac:dyDescent="0.25">
      <c r="A1940" t="s">
        <v>252</v>
      </c>
      <c r="B1940" t="s">
        <v>652</v>
      </c>
      <c r="C1940" t="s">
        <v>20</v>
      </c>
      <c r="D1940" s="7">
        <v>0.1</v>
      </c>
      <c r="E1940" s="7" t="s">
        <v>17</v>
      </c>
      <c r="F1940" t="s">
        <v>698</v>
      </c>
      <c r="G1940" t="str">
        <f t="shared" si="3928"/>
        <v>DL2022021</v>
      </c>
      <c r="H1940" t="str">
        <f t="shared" si="3871"/>
        <v>09</v>
      </c>
      <c r="I1940" t="str">
        <f t="shared" si="3872"/>
        <v>BlaaSvoemmekrabbe_09_20220915_DL2022021_MarieKrusesGymBorupgaardGym</v>
      </c>
      <c r="J1940" t="str">
        <f t="shared" si="3873"/>
        <v>BlaaSvoemmekrabbe</v>
      </c>
      <c r="K1940" t="str">
        <f t="shared" si="3874"/>
        <v>eDNA</v>
      </c>
      <c r="L1940" s="7" t="str">
        <f t="shared" si="3875"/>
        <v>No Ct</v>
      </c>
      <c r="M1940" t="str">
        <f t="shared" si="3876"/>
        <v/>
      </c>
      <c r="N1940" t="str">
        <f t="shared" si="3877"/>
        <v/>
      </c>
      <c r="O1940" t="str">
        <f t="shared" si="3878"/>
        <v/>
      </c>
    </row>
    <row r="1941" spans="1:24" x14ac:dyDescent="0.25">
      <c r="A1941" t="s">
        <v>254</v>
      </c>
      <c r="B1941" t="s">
        <v>652</v>
      </c>
      <c r="C1941" t="s">
        <v>20</v>
      </c>
      <c r="D1941" s="7">
        <v>0.1</v>
      </c>
      <c r="E1941" s="6" t="s">
        <v>17</v>
      </c>
      <c r="F1941" t="s">
        <v>698</v>
      </c>
      <c r="G1941" t="str">
        <f t="shared" si="3928"/>
        <v>DL2022021</v>
      </c>
      <c r="H1941" t="str">
        <f t="shared" si="3871"/>
        <v>09</v>
      </c>
      <c r="I1941" t="str">
        <f t="shared" si="3872"/>
        <v>BlaaSvoemmekrabbe_09_20220915_DL2022021_MarieKrusesGymBorupgaardGym</v>
      </c>
      <c r="J1941" t="str">
        <f t="shared" si="3873"/>
        <v>BlaaSvoemmekrabbe</v>
      </c>
      <c r="K1941" t="str">
        <f t="shared" si="3874"/>
        <v>eDNA</v>
      </c>
      <c r="L1941" s="7" t="str">
        <f t="shared" si="3875"/>
        <v>No Ct</v>
      </c>
      <c r="M1941" t="str">
        <f t="shared" si="3876"/>
        <v/>
      </c>
      <c r="N1941" t="str">
        <f t="shared" si="3877"/>
        <v/>
      </c>
      <c r="O1941" t="str">
        <f t="shared" si="3878"/>
        <v/>
      </c>
    </row>
    <row r="1942" spans="1:24" x14ac:dyDescent="0.25">
      <c r="A1942" t="s">
        <v>255</v>
      </c>
      <c r="B1942" t="s">
        <v>653</v>
      </c>
      <c r="C1942" t="s">
        <v>13</v>
      </c>
      <c r="D1942" s="7">
        <v>0.1</v>
      </c>
      <c r="E1942" s="7">
        <v>25.8</v>
      </c>
      <c r="F1942" t="s">
        <v>698</v>
      </c>
      <c r="G1942" t="str">
        <f t="shared" si="3928"/>
        <v>DL2022021</v>
      </c>
      <c r="H1942" t="str">
        <f t="shared" si="3871"/>
        <v>10</v>
      </c>
      <c r="I1942" t="str">
        <f t="shared" si="3872"/>
        <v>BlaaSvoemmekrabbe_10_20220915_DL2022021_MarieKrusesGymBorupgaardGym</v>
      </c>
      <c r="J1942" t="str">
        <f t="shared" si="3873"/>
        <v>BlaaSvoemmekrabbe</v>
      </c>
      <c r="K1942" t="str">
        <f t="shared" si="3874"/>
        <v>PosK</v>
      </c>
      <c r="L1942" s="7">
        <f t="shared" si="3875"/>
        <v>25.8</v>
      </c>
      <c r="M1942">
        <f t="shared" si="3876"/>
        <v>51.6</v>
      </c>
      <c r="N1942">
        <f t="shared" si="3877"/>
        <v>0</v>
      </c>
      <c r="O1942">
        <f t="shared" si="3878"/>
        <v>0</v>
      </c>
      <c r="Q1942">
        <f t="shared" ref="Q1942" si="3936">IF(L1944="No Ct",0,L1944)</f>
        <v>0</v>
      </c>
      <c r="R1942">
        <f t="shared" ref="R1942" si="3937">IF(L1945="No Ct",0,L1945)</f>
        <v>0</v>
      </c>
      <c r="S1942" t="str">
        <f t="shared" ref="S1942" si="3938">IF(AND(M1942&gt;0,N1942=0),"Valid","Invalid")</f>
        <v>Valid</v>
      </c>
      <c r="T1942" t="str">
        <f t="shared" ref="T1942" si="3939">IF(OR(Q1942&gt;1,R1942&gt;1),"Present","Absent")</f>
        <v>Absent</v>
      </c>
      <c r="U1942" t="str">
        <f t="shared" ref="U1942" si="3940">IF(OR(AND(Q1942&gt;1,Q1942&lt;41),AND(R1942&gt;1,R1942&lt;41)),"Ct&lt;41","Ct&gt;41")</f>
        <v>Ct&gt;41</v>
      </c>
      <c r="V1942" t="str">
        <f>VLOOKUP(J1942,Datasæt_Analysesystemer!$C$2:$D$68,2,FALSE)</f>
        <v>Blå svømmekrabbe</v>
      </c>
      <c r="W1942" t="str">
        <f t="shared" ref="W1942" si="3941">MID(F1942,10,9)</f>
        <v>DL2022021</v>
      </c>
      <c r="X1942" t="str">
        <f t="shared" ref="X1942" si="3942">W1942&amp;"_"&amp;V1942&amp;"_"&amp;S1942&amp;"_"&amp;T1942&amp;"_"&amp;U1942</f>
        <v>DL2022021_Blå svømmekrabbe_Valid_Absent_Ct&gt;41</v>
      </c>
    </row>
    <row r="1943" spans="1:24" x14ac:dyDescent="0.25">
      <c r="A1943" t="s">
        <v>257</v>
      </c>
      <c r="B1943" t="s">
        <v>654</v>
      </c>
      <c r="C1943" t="s">
        <v>16</v>
      </c>
      <c r="D1943" s="7">
        <v>0.1</v>
      </c>
      <c r="E1943" s="6" t="s">
        <v>17</v>
      </c>
      <c r="F1943" t="s">
        <v>698</v>
      </c>
      <c r="G1943" t="str">
        <f t="shared" si="3928"/>
        <v>DL2022021</v>
      </c>
      <c r="H1943" t="str">
        <f t="shared" si="3871"/>
        <v>10</v>
      </c>
      <c r="I1943" t="str">
        <f t="shared" si="3872"/>
        <v>BlaaSvoemmekrabbe_10_20220915_DL2022021_MarieKrusesGymBorupgaardGym</v>
      </c>
      <c r="J1943" t="str">
        <f t="shared" si="3873"/>
        <v>BlaaSvoemmekrabbe</v>
      </c>
      <c r="K1943" t="str">
        <f t="shared" si="3874"/>
        <v>NegK</v>
      </c>
      <c r="L1943" s="7" t="str">
        <f t="shared" si="3875"/>
        <v>No Ct</v>
      </c>
      <c r="M1943" t="str">
        <f t="shared" si="3876"/>
        <v/>
      </c>
      <c r="N1943" t="str">
        <f t="shared" si="3877"/>
        <v/>
      </c>
      <c r="O1943" t="str">
        <f t="shared" si="3878"/>
        <v/>
      </c>
    </row>
    <row r="1944" spans="1:24" x14ac:dyDescent="0.25">
      <c r="A1944" t="s">
        <v>259</v>
      </c>
      <c r="B1944" t="s">
        <v>655</v>
      </c>
      <c r="C1944" t="s">
        <v>20</v>
      </c>
      <c r="D1944" s="7">
        <v>0.1</v>
      </c>
      <c r="E1944" s="6" t="s">
        <v>17</v>
      </c>
      <c r="F1944" t="s">
        <v>698</v>
      </c>
      <c r="G1944" t="str">
        <f t="shared" si="3928"/>
        <v>DL2022021</v>
      </c>
      <c r="H1944" t="str">
        <f t="shared" si="3871"/>
        <v>10</v>
      </c>
      <c r="I1944" t="str">
        <f t="shared" si="3872"/>
        <v>BlaaSvoemmekrabbe_10_20220915_DL2022021_MarieKrusesGymBorupgaardGym</v>
      </c>
      <c r="J1944" t="str">
        <f t="shared" si="3873"/>
        <v>BlaaSvoemmekrabbe</v>
      </c>
      <c r="K1944" t="str">
        <f t="shared" si="3874"/>
        <v>eDNA</v>
      </c>
      <c r="L1944" s="7" t="str">
        <f t="shared" si="3875"/>
        <v>No Ct</v>
      </c>
      <c r="M1944" t="str">
        <f t="shared" si="3876"/>
        <v/>
      </c>
      <c r="N1944" t="str">
        <f t="shared" si="3877"/>
        <v/>
      </c>
      <c r="O1944" t="str">
        <f t="shared" si="3878"/>
        <v/>
      </c>
    </row>
    <row r="1945" spans="1:24" x14ac:dyDescent="0.25">
      <c r="A1945" t="s">
        <v>261</v>
      </c>
      <c r="B1945" t="s">
        <v>655</v>
      </c>
      <c r="C1945" t="s">
        <v>20</v>
      </c>
      <c r="D1945" s="7">
        <v>0.1</v>
      </c>
      <c r="E1945" s="6" t="s">
        <v>17</v>
      </c>
      <c r="F1945" t="s">
        <v>698</v>
      </c>
      <c r="G1945" t="str">
        <f t="shared" si="3928"/>
        <v>DL2022021</v>
      </c>
      <c r="H1945" t="str">
        <f t="shared" si="3871"/>
        <v>10</v>
      </c>
      <c r="I1945" t="str">
        <f t="shared" si="3872"/>
        <v>BlaaSvoemmekrabbe_10_20220915_DL2022021_MarieKrusesGymBorupgaardGym</v>
      </c>
      <c r="J1945" t="str">
        <f t="shared" si="3873"/>
        <v>BlaaSvoemmekrabbe</v>
      </c>
      <c r="K1945" t="str">
        <f t="shared" si="3874"/>
        <v>eDNA</v>
      </c>
      <c r="L1945" s="7" t="str">
        <f t="shared" si="3875"/>
        <v>No Ct</v>
      </c>
      <c r="M1945" t="str">
        <f t="shared" si="3876"/>
        <v/>
      </c>
      <c r="N1945" t="str">
        <f t="shared" si="3877"/>
        <v/>
      </c>
      <c r="O1945" t="str">
        <f t="shared" si="3878"/>
        <v/>
      </c>
    </row>
    <row r="1946" spans="1:24" x14ac:dyDescent="0.25">
      <c r="A1946" t="s">
        <v>262</v>
      </c>
      <c r="B1946" t="s">
        <v>656</v>
      </c>
      <c r="C1946" t="s">
        <v>13</v>
      </c>
      <c r="D1946" s="7">
        <v>0.1</v>
      </c>
      <c r="E1946" s="7" t="s">
        <v>17</v>
      </c>
      <c r="F1946" t="s">
        <v>698</v>
      </c>
      <c r="G1946" t="str">
        <f t="shared" si="3928"/>
        <v>DL2022021</v>
      </c>
      <c r="H1946" t="str">
        <f t="shared" si="3871"/>
        <v>11</v>
      </c>
      <c r="I1946" t="str">
        <f t="shared" si="3872"/>
        <v>AmerikanskRibbegople_11_20220915_DL2022021_MarieKrusesGymBorupgaardGym</v>
      </c>
      <c r="J1946" t="str">
        <f t="shared" si="3873"/>
        <v>AmerikanskRibbegople</v>
      </c>
      <c r="K1946" t="str">
        <f t="shared" si="3874"/>
        <v>PosK</v>
      </c>
      <c r="L1946" s="7" t="str">
        <f t="shared" si="3875"/>
        <v>No Ct</v>
      </c>
      <c r="M1946">
        <f t="shared" si="3876"/>
        <v>0</v>
      </c>
      <c r="N1946">
        <f t="shared" si="3877"/>
        <v>0</v>
      </c>
      <c r="O1946">
        <f t="shared" si="3878"/>
        <v>0</v>
      </c>
      <c r="Q1946">
        <f t="shared" ref="Q1946" si="3943">IF(L1948="No Ct",0,L1948)</f>
        <v>0</v>
      </c>
      <c r="R1946">
        <f t="shared" ref="R1946" si="3944">IF(L1949="No Ct",0,L1949)</f>
        <v>0</v>
      </c>
      <c r="S1946" t="str">
        <f t="shared" ref="S1946" si="3945">IF(AND(M1946&gt;0,N1946=0),"Valid","Invalid")</f>
        <v>Invalid</v>
      </c>
      <c r="T1946" t="str">
        <f t="shared" ref="T1946" si="3946">IF(OR(Q1946&gt;1,R1946&gt;1),"Present","Absent")</f>
        <v>Absent</v>
      </c>
      <c r="U1946" t="str">
        <f t="shared" ref="U1946" si="3947">IF(OR(AND(Q1946&gt;1,Q1946&lt;41),AND(R1946&gt;1,R1946&lt;41)),"Ct&lt;41","Ct&gt;41")</f>
        <v>Ct&gt;41</v>
      </c>
      <c r="V1946" t="str">
        <f>VLOOKUP(J1946,Datasæt_Analysesystemer!$C$2:$D$68,2,FALSE)</f>
        <v>Amerikansk ribbegople</v>
      </c>
      <c r="W1946" t="str">
        <f t="shared" ref="W1946" si="3948">MID(F1946,10,9)</f>
        <v>DL2022021</v>
      </c>
      <c r="X1946" t="str">
        <f t="shared" ref="X1946" si="3949">W1946&amp;"_"&amp;V1946&amp;"_"&amp;S1946&amp;"_"&amp;T1946&amp;"_"&amp;U1946</f>
        <v>DL2022021_Amerikansk ribbegople_Invalid_Absent_Ct&gt;41</v>
      </c>
    </row>
    <row r="1947" spans="1:24" x14ac:dyDescent="0.25">
      <c r="A1947" t="s">
        <v>264</v>
      </c>
      <c r="B1947" t="s">
        <v>657</v>
      </c>
      <c r="C1947" t="s">
        <v>16</v>
      </c>
      <c r="D1947" s="7">
        <v>0.1</v>
      </c>
      <c r="E1947" s="6" t="s">
        <v>17</v>
      </c>
      <c r="F1947" t="s">
        <v>698</v>
      </c>
      <c r="G1947" t="str">
        <f t="shared" si="3928"/>
        <v>DL2022021</v>
      </c>
      <c r="H1947" t="str">
        <f t="shared" si="3871"/>
        <v>11</v>
      </c>
      <c r="I1947" t="str">
        <f t="shared" si="3872"/>
        <v>AmerikanskRibbegople_11_20220915_DL2022021_MarieKrusesGymBorupgaardGym</v>
      </c>
      <c r="J1947" t="str">
        <f t="shared" si="3873"/>
        <v>AmerikanskRibbegople</v>
      </c>
      <c r="K1947" t="str">
        <f t="shared" si="3874"/>
        <v>NegK</v>
      </c>
      <c r="L1947" s="7" t="str">
        <f t="shared" si="3875"/>
        <v>No Ct</v>
      </c>
      <c r="M1947" t="str">
        <f t="shared" si="3876"/>
        <v/>
      </c>
      <c r="N1947" t="str">
        <f t="shared" si="3877"/>
        <v/>
      </c>
      <c r="O1947" t="str">
        <f t="shared" si="3878"/>
        <v/>
      </c>
    </row>
    <row r="1948" spans="1:24" x14ac:dyDescent="0.25">
      <c r="A1948" t="s">
        <v>266</v>
      </c>
      <c r="B1948" t="s">
        <v>658</v>
      </c>
      <c r="C1948" t="s">
        <v>20</v>
      </c>
      <c r="D1948" s="7">
        <v>0.1</v>
      </c>
      <c r="E1948" s="6" t="s">
        <v>17</v>
      </c>
      <c r="F1948" t="s">
        <v>698</v>
      </c>
      <c r="G1948" t="str">
        <f t="shared" si="3928"/>
        <v>DL2022021</v>
      </c>
      <c r="H1948" t="str">
        <f t="shared" si="3871"/>
        <v>11</v>
      </c>
      <c r="I1948" t="str">
        <f t="shared" si="3872"/>
        <v>AmerikanskRibbegople_11_20220915_DL2022021_MarieKrusesGymBorupgaardGym</v>
      </c>
      <c r="J1948" t="str">
        <f t="shared" si="3873"/>
        <v>AmerikanskRibbegople</v>
      </c>
      <c r="K1948" t="str">
        <f t="shared" si="3874"/>
        <v>eDNA</v>
      </c>
      <c r="L1948" s="7" t="str">
        <f t="shared" si="3875"/>
        <v>No Ct</v>
      </c>
      <c r="M1948" t="str">
        <f t="shared" si="3876"/>
        <v/>
      </c>
      <c r="N1948" t="str">
        <f t="shared" si="3877"/>
        <v/>
      </c>
      <c r="O1948" t="str">
        <f t="shared" si="3878"/>
        <v/>
      </c>
    </row>
    <row r="1949" spans="1:24" x14ac:dyDescent="0.25">
      <c r="A1949" t="s">
        <v>268</v>
      </c>
      <c r="B1949" t="s">
        <v>658</v>
      </c>
      <c r="C1949" t="s">
        <v>20</v>
      </c>
      <c r="D1949" s="7">
        <v>0.1</v>
      </c>
      <c r="E1949" s="6" t="s">
        <v>17</v>
      </c>
      <c r="F1949" t="s">
        <v>698</v>
      </c>
      <c r="G1949" t="str">
        <f t="shared" si="3928"/>
        <v>DL2022021</v>
      </c>
      <c r="H1949" t="str">
        <f t="shared" si="3871"/>
        <v>11</v>
      </c>
      <c r="I1949" t="str">
        <f t="shared" si="3872"/>
        <v>AmerikanskRibbegople_11_20220915_DL2022021_MarieKrusesGymBorupgaardGym</v>
      </c>
      <c r="J1949" t="str">
        <f t="shared" si="3873"/>
        <v>AmerikanskRibbegople</v>
      </c>
      <c r="K1949" t="str">
        <f t="shared" si="3874"/>
        <v>eDNA</v>
      </c>
      <c r="L1949" s="7" t="str">
        <f t="shared" si="3875"/>
        <v>No Ct</v>
      </c>
      <c r="M1949" t="str">
        <f t="shared" si="3876"/>
        <v/>
      </c>
      <c r="N1949" t="str">
        <f t="shared" si="3877"/>
        <v/>
      </c>
      <c r="O1949" t="str">
        <f t="shared" si="3878"/>
        <v/>
      </c>
    </row>
    <row r="1950" spans="1:24" x14ac:dyDescent="0.25">
      <c r="A1950" t="s">
        <v>269</v>
      </c>
      <c r="B1950" t="s">
        <v>659</v>
      </c>
      <c r="C1950" t="s">
        <v>13</v>
      </c>
      <c r="D1950" s="7">
        <v>0.1</v>
      </c>
      <c r="E1950" s="7">
        <v>35.65</v>
      </c>
      <c r="F1950" t="s">
        <v>698</v>
      </c>
      <c r="G1950" t="str">
        <f t="shared" si="3928"/>
        <v>DL2022021</v>
      </c>
      <c r="H1950" t="str">
        <f t="shared" si="3871"/>
        <v>12</v>
      </c>
      <c r="I1950" t="str">
        <f t="shared" si="3872"/>
        <v>AmerikanskRibbegople_12_20220915_DL2022021_MarieKrusesGymBorupgaardGym</v>
      </c>
      <c r="J1950" t="str">
        <f t="shared" si="3873"/>
        <v>AmerikanskRibbegople</v>
      </c>
      <c r="K1950" t="str">
        <f t="shared" si="3874"/>
        <v>PosK</v>
      </c>
      <c r="L1950" s="7">
        <f t="shared" si="3875"/>
        <v>35.65</v>
      </c>
      <c r="M1950">
        <f t="shared" si="3876"/>
        <v>71.3</v>
      </c>
      <c r="N1950">
        <f t="shared" si="3877"/>
        <v>0</v>
      </c>
      <c r="O1950">
        <f t="shared" si="3878"/>
        <v>0</v>
      </c>
      <c r="Q1950">
        <f t="shared" ref="Q1950" si="3950">IF(L1952="No Ct",0,L1952)</f>
        <v>0</v>
      </c>
      <c r="R1950">
        <f t="shared" ref="R1950" si="3951">IF(L1953="No Ct",0,L1953)</f>
        <v>0</v>
      </c>
      <c r="S1950" t="str">
        <f t="shared" ref="S1950" si="3952">IF(AND(M1950&gt;0,N1950=0),"Valid","Invalid")</f>
        <v>Valid</v>
      </c>
      <c r="T1950" t="str">
        <f t="shared" ref="T1950" si="3953">IF(OR(Q1950&gt;1,R1950&gt;1),"Present","Absent")</f>
        <v>Absent</v>
      </c>
      <c r="U1950" t="str">
        <f t="shared" ref="U1950" si="3954">IF(OR(AND(Q1950&gt;1,Q1950&lt;41),AND(R1950&gt;1,R1950&lt;41)),"Ct&lt;41","Ct&gt;41")</f>
        <v>Ct&gt;41</v>
      </c>
      <c r="V1950" t="str">
        <f>VLOOKUP(J1950,Datasæt_Analysesystemer!$C$2:$D$68,2,FALSE)</f>
        <v>Amerikansk ribbegople</v>
      </c>
      <c r="W1950" t="str">
        <f t="shared" ref="W1950" si="3955">MID(F1950,10,9)</f>
        <v>DL2022021</v>
      </c>
      <c r="X1950" t="str">
        <f t="shared" ref="X1950" si="3956">W1950&amp;"_"&amp;V1950&amp;"_"&amp;S1950&amp;"_"&amp;T1950&amp;"_"&amp;U1950</f>
        <v>DL2022021_Amerikansk ribbegople_Valid_Absent_Ct&gt;41</v>
      </c>
    </row>
    <row r="1951" spans="1:24" x14ac:dyDescent="0.25">
      <c r="A1951" t="s">
        <v>271</v>
      </c>
      <c r="B1951" t="s">
        <v>660</v>
      </c>
      <c r="C1951" t="s">
        <v>16</v>
      </c>
      <c r="D1951" s="7">
        <v>0.1</v>
      </c>
      <c r="E1951" s="6" t="s">
        <v>17</v>
      </c>
      <c r="F1951" t="s">
        <v>698</v>
      </c>
      <c r="G1951" t="str">
        <f t="shared" si="3928"/>
        <v>DL2022021</v>
      </c>
      <c r="H1951" t="str">
        <f t="shared" si="3871"/>
        <v>12</v>
      </c>
      <c r="I1951" t="str">
        <f t="shared" si="3872"/>
        <v>AmerikanskRibbegople_12_20220915_DL2022021_MarieKrusesGymBorupgaardGym</v>
      </c>
      <c r="J1951" t="str">
        <f t="shared" si="3873"/>
        <v>AmerikanskRibbegople</v>
      </c>
      <c r="K1951" t="str">
        <f t="shared" si="3874"/>
        <v>NegK</v>
      </c>
      <c r="L1951" s="7" t="str">
        <f t="shared" si="3875"/>
        <v>No Ct</v>
      </c>
      <c r="M1951" t="str">
        <f t="shared" si="3876"/>
        <v/>
      </c>
      <c r="N1951" t="str">
        <f t="shared" si="3877"/>
        <v/>
      </c>
      <c r="O1951" t="str">
        <f t="shared" si="3878"/>
        <v/>
      </c>
    </row>
    <row r="1952" spans="1:24" x14ac:dyDescent="0.25">
      <c r="A1952" t="s">
        <v>273</v>
      </c>
      <c r="B1952" t="s">
        <v>661</v>
      </c>
      <c r="C1952" t="s">
        <v>20</v>
      </c>
      <c r="D1952" s="7">
        <v>0.1</v>
      </c>
      <c r="E1952" s="6" t="s">
        <v>17</v>
      </c>
      <c r="F1952" t="s">
        <v>698</v>
      </c>
      <c r="G1952" t="str">
        <f t="shared" si="3928"/>
        <v>DL2022021</v>
      </c>
      <c r="H1952" t="str">
        <f t="shared" si="3871"/>
        <v>12</v>
      </c>
      <c r="I1952" t="str">
        <f t="shared" si="3872"/>
        <v>AmerikanskRibbegople_12_20220915_DL2022021_MarieKrusesGymBorupgaardGym</v>
      </c>
      <c r="J1952" t="str">
        <f t="shared" si="3873"/>
        <v>AmerikanskRibbegople</v>
      </c>
      <c r="K1952" t="str">
        <f t="shared" si="3874"/>
        <v>eDNA</v>
      </c>
      <c r="L1952" s="7" t="str">
        <f t="shared" si="3875"/>
        <v>No Ct</v>
      </c>
      <c r="M1952" t="str">
        <f t="shared" si="3876"/>
        <v/>
      </c>
      <c r="N1952" t="str">
        <f t="shared" si="3877"/>
        <v/>
      </c>
      <c r="O1952" t="str">
        <f t="shared" si="3878"/>
        <v/>
      </c>
    </row>
    <row r="1953" spans="1:24" x14ac:dyDescent="0.25">
      <c r="A1953" t="s">
        <v>275</v>
      </c>
      <c r="B1953" t="s">
        <v>661</v>
      </c>
      <c r="C1953" t="s">
        <v>20</v>
      </c>
      <c r="D1953" s="7">
        <v>0.1</v>
      </c>
      <c r="E1953" s="6" t="s">
        <v>17</v>
      </c>
      <c r="F1953" t="s">
        <v>698</v>
      </c>
      <c r="G1953" t="str">
        <f t="shared" si="3928"/>
        <v>DL2022021</v>
      </c>
      <c r="H1953" t="str">
        <f t="shared" si="3871"/>
        <v>12</v>
      </c>
      <c r="I1953" t="str">
        <f t="shared" si="3872"/>
        <v>AmerikanskRibbegople_12_20220915_DL2022021_MarieKrusesGymBorupgaardGym</v>
      </c>
      <c r="J1953" t="str">
        <f t="shared" si="3873"/>
        <v>AmerikanskRibbegople</v>
      </c>
      <c r="K1953" t="str">
        <f t="shared" si="3874"/>
        <v>eDNA</v>
      </c>
      <c r="L1953" s="7" t="str">
        <f t="shared" si="3875"/>
        <v>No Ct</v>
      </c>
      <c r="M1953" t="str">
        <f t="shared" si="3876"/>
        <v/>
      </c>
      <c r="N1953" t="str">
        <f t="shared" si="3877"/>
        <v/>
      </c>
      <c r="O1953" t="str">
        <f t="shared" si="3878"/>
        <v/>
      </c>
    </row>
    <row r="1954" spans="1:24" x14ac:dyDescent="0.25">
      <c r="A1954" t="s">
        <v>276</v>
      </c>
      <c r="B1954" t="s">
        <v>662</v>
      </c>
      <c r="C1954" t="s">
        <v>13</v>
      </c>
      <c r="D1954" s="7">
        <v>0.1</v>
      </c>
      <c r="E1954" s="7">
        <v>36.96</v>
      </c>
      <c r="F1954" t="s">
        <v>698</v>
      </c>
      <c r="G1954" t="str">
        <f t="shared" si="3928"/>
        <v>DL2022021</v>
      </c>
      <c r="H1954" t="str">
        <f t="shared" si="3871"/>
        <v>13</v>
      </c>
      <c r="I1954" t="str">
        <f t="shared" si="3872"/>
        <v>PenselKlippekrabbe_13_20220915_DL2022021_MarieKrusesGymBorupgaardGym</v>
      </c>
      <c r="J1954" t="str">
        <f t="shared" si="3873"/>
        <v>PenselKlippekrabbe</v>
      </c>
      <c r="K1954" t="str">
        <f t="shared" si="3874"/>
        <v>PosK</v>
      </c>
      <c r="L1954" s="7">
        <f t="shared" si="3875"/>
        <v>36.96</v>
      </c>
      <c r="M1954">
        <f t="shared" si="3876"/>
        <v>73.92</v>
      </c>
      <c r="N1954">
        <f t="shared" si="3877"/>
        <v>0</v>
      </c>
      <c r="O1954">
        <f t="shared" si="3878"/>
        <v>0</v>
      </c>
      <c r="Q1954">
        <f t="shared" ref="Q1954" si="3957">IF(L1956="No Ct",0,L1956)</f>
        <v>0</v>
      </c>
      <c r="R1954">
        <f t="shared" ref="R1954" si="3958">IF(L1957="No Ct",0,L1957)</f>
        <v>0</v>
      </c>
      <c r="S1954" t="str">
        <f t="shared" ref="S1954" si="3959">IF(AND(M1954&gt;0,N1954=0),"Valid","Invalid")</f>
        <v>Valid</v>
      </c>
      <c r="T1954" t="str">
        <f t="shared" ref="T1954" si="3960">IF(OR(Q1954&gt;1,R1954&gt;1),"Present","Absent")</f>
        <v>Absent</v>
      </c>
      <c r="U1954" t="str">
        <f t="shared" ref="U1954" si="3961">IF(OR(AND(Q1954&gt;1,Q1954&lt;41),AND(R1954&gt;1,R1954&lt;41)),"Ct&lt;41","Ct&gt;41")</f>
        <v>Ct&gt;41</v>
      </c>
      <c r="V1954" t="str">
        <f>VLOOKUP(J1954,Datasæt_Analysesystemer!$C$2:$D$68,2,FALSE)</f>
        <v>Penselklippekrabbe</v>
      </c>
      <c r="W1954" t="str">
        <f t="shared" ref="W1954" si="3962">MID(F1954,10,9)</f>
        <v>DL2022021</v>
      </c>
      <c r="X1954" t="str">
        <f t="shared" ref="X1954" si="3963">W1954&amp;"_"&amp;V1954&amp;"_"&amp;S1954&amp;"_"&amp;T1954&amp;"_"&amp;U1954</f>
        <v>DL2022021_Penselklippekrabbe_Valid_Absent_Ct&gt;41</v>
      </c>
    </row>
    <row r="1955" spans="1:24" x14ac:dyDescent="0.25">
      <c r="A1955" t="s">
        <v>278</v>
      </c>
      <c r="B1955" t="s">
        <v>663</v>
      </c>
      <c r="C1955" t="s">
        <v>16</v>
      </c>
      <c r="D1955" s="7">
        <v>0.1</v>
      </c>
      <c r="E1955" s="6" t="s">
        <v>17</v>
      </c>
      <c r="F1955" t="s">
        <v>698</v>
      </c>
      <c r="G1955" t="str">
        <f t="shared" si="3928"/>
        <v>DL2022021</v>
      </c>
      <c r="H1955" t="str">
        <f t="shared" si="3871"/>
        <v>13</v>
      </c>
      <c r="I1955" t="str">
        <f t="shared" si="3872"/>
        <v>PenselKlippekrabbe_13_20220915_DL2022021_MarieKrusesGymBorupgaardGym</v>
      </c>
      <c r="J1955" t="str">
        <f t="shared" si="3873"/>
        <v>PenselKlippekrabbe</v>
      </c>
      <c r="K1955" t="str">
        <f t="shared" si="3874"/>
        <v>NegK</v>
      </c>
      <c r="L1955" s="7" t="str">
        <f t="shared" si="3875"/>
        <v>No Ct</v>
      </c>
      <c r="M1955" t="str">
        <f t="shared" si="3876"/>
        <v/>
      </c>
      <c r="N1955" t="str">
        <f t="shared" si="3877"/>
        <v/>
      </c>
      <c r="O1955" t="str">
        <f t="shared" si="3878"/>
        <v/>
      </c>
    </row>
    <row r="1956" spans="1:24" x14ac:dyDescent="0.25">
      <c r="A1956" t="s">
        <v>280</v>
      </c>
      <c r="B1956" t="s">
        <v>664</v>
      </c>
      <c r="C1956" t="s">
        <v>20</v>
      </c>
      <c r="D1956" s="7">
        <v>0.1</v>
      </c>
      <c r="E1956" s="7" t="s">
        <v>17</v>
      </c>
      <c r="F1956" t="s">
        <v>698</v>
      </c>
      <c r="G1956" t="str">
        <f t="shared" si="3928"/>
        <v>DL2022021</v>
      </c>
      <c r="H1956" t="str">
        <f t="shared" si="3871"/>
        <v>13</v>
      </c>
      <c r="I1956" t="str">
        <f t="shared" si="3872"/>
        <v>PenselKlippekrabbe_13_20220915_DL2022021_MarieKrusesGymBorupgaardGym</v>
      </c>
      <c r="J1956" t="str">
        <f t="shared" si="3873"/>
        <v>PenselKlippekrabbe</v>
      </c>
      <c r="K1956" t="str">
        <f t="shared" si="3874"/>
        <v>eDNA</v>
      </c>
      <c r="L1956" s="7" t="str">
        <f t="shared" si="3875"/>
        <v>No Ct</v>
      </c>
      <c r="M1956" t="str">
        <f t="shared" si="3876"/>
        <v/>
      </c>
      <c r="N1956" t="str">
        <f t="shared" si="3877"/>
        <v/>
      </c>
      <c r="O1956" t="str">
        <f t="shared" si="3878"/>
        <v/>
      </c>
    </row>
    <row r="1957" spans="1:24" x14ac:dyDescent="0.25">
      <c r="A1957" t="s">
        <v>282</v>
      </c>
      <c r="B1957" t="s">
        <v>664</v>
      </c>
      <c r="C1957" t="s">
        <v>20</v>
      </c>
      <c r="D1957" s="7">
        <v>0.1</v>
      </c>
      <c r="E1957" s="6" t="s">
        <v>17</v>
      </c>
      <c r="F1957" t="s">
        <v>698</v>
      </c>
      <c r="G1957" t="str">
        <f t="shared" si="3928"/>
        <v>DL2022021</v>
      </c>
      <c r="H1957" t="str">
        <f t="shared" si="3871"/>
        <v>13</v>
      </c>
      <c r="I1957" t="str">
        <f t="shared" si="3872"/>
        <v>PenselKlippekrabbe_13_20220915_DL2022021_MarieKrusesGymBorupgaardGym</v>
      </c>
      <c r="J1957" t="str">
        <f t="shared" si="3873"/>
        <v>PenselKlippekrabbe</v>
      </c>
      <c r="K1957" t="str">
        <f t="shared" si="3874"/>
        <v>eDNA</v>
      </c>
      <c r="L1957" s="7" t="str">
        <f t="shared" si="3875"/>
        <v>No Ct</v>
      </c>
      <c r="M1957" t="str">
        <f t="shared" si="3876"/>
        <v/>
      </c>
      <c r="N1957" t="str">
        <f t="shared" si="3877"/>
        <v/>
      </c>
      <c r="O1957" t="str">
        <f t="shared" si="3878"/>
        <v/>
      </c>
    </row>
    <row r="1958" spans="1:24" x14ac:dyDescent="0.25">
      <c r="A1958" t="s">
        <v>283</v>
      </c>
      <c r="B1958" t="s">
        <v>665</v>
      </c>
      <c r="C1958" t="s">
        <v>13</v>
      </c>
      <c r="D1958" s="7">
        <v>0.1</v>
      </c>
      <c r="E1958" s="7">
        <v>30.44</v>
      </c>
      <c r="F1958" t="s">
        <v>698</v>
      </c>
      <c r="G1958" t="str">
        <f t="shared" si="3928"/>
        <v>DL2022021</v>
      </c>
      <c r="H1958" t="str">
        <f t="shared" si="3871"/>
        <v>14</v>
      </c>
      <c r="I1958" t="str">
        <f t="shared" si="3872"/>
        <v>PenselKlippekrabbe_14_20220915_DL2022021_MarieKrusesGymBorupgaardGym</v>
      </c>
      <c r="J1958" t="str">
        <f t="shared" si="3873"/>
        <v>PenselKlippekrabbe</v>
      </c>
      <c r="K1958" t="str">
        <f t="shared" si="3874"/>
        <v>PosK</v>
      </c>
      <c r="L1958" s="7">
        <f t="shared" si="3875"/>
        <v>30.44</v>
      </c>
      <c r="M1958">
        <f t="shared" si="3876"/>
        <v>60.88</v>
      </c>
      <c r="N1958">
        <f t="shared" si="3877"/>
        <v>0</v>
      </c>
      <c r="O1958">
        <f t="shared" si="3878"/>
        <v>0</v>
      </c>
      <c r="Q1958">
        <f t="shared" ref="Q1958" si="3964">IF(L1960="No Ct",0,L1960)</f>
        <v>0</v>
      </c>
      <c r="R1958">
        <f t="shared" ref="R1958" si="3965">IF(L1961="No Ct",0,L1961)</f>
        <v>0</v>
      </c>
      <c r="S1958" t="str">
        <f t="shared" ref="S1958" si="3966">IF(AND(M1958&gt;0,N1958=0),"Valid","Invalid")</f>
        <v>Valid</v>
      </c>
      <c r="T1958" t="str">
        <f t="shared" ref="T1958" si="3967">IF(OR(Q1958&gt;1,R1958&gt;1),"Present","Absent")</f>
        <v>Absent</v>
      </c>
      <c r="U1958" t="str">
        <f t="shared" ref="U1958" si="3968">IF(OR(AND(Q1958&gt;1,Q1958&lt;41),AND(R1958&gt;1,R1958&lt;41)),"Ct&lt;41","Ct&gt;41")</f>
        <v>Ct&gt;41</v>
      </c>
      <c r="V1958" t="str">
        <f>VLOOKUP(J1958,Datasæt_Analysesystemer!$C$2:$D$68,2,FALSE)</f>
        <v>Penselklippekrabbe</v>
      </c>
      <c r="W1958" t="str">
        <f t="shared" ref="W1958" si="3969">MID(F1958,10,9)</f>
        <v>DL2022021</v>
      </c>
      <c r="X1958" t="str">
        <f t="shared" ref="X1958" si="3970">W1958&amp;"_"&amp;V1958&amp;"_"&amp;S1958&amp;"_"&amp;T1958&amp;"_"&amp;U1958</f>
        <v>DL2022021_Penselklippekrabbe_Valid_Absent_Ct&gt;41</v>
      </c>
    </row>
    <row r="1959" spans="1:24" x14ac:dyDescent="0.25">
      <c r="A1959" t="s">
        <v>285</v>
      </c>
      <c r="B1959" t="s">
        <v>666</v>
      </c>
      <c r="C1959" t="s">
        <v>16</v>
      </c>
      <c r="D1959" s="7">
        <v>0.1</v>
      </c>
      <c r="E1959" s="6" t="s">
        <v>17</v>
      </c>
      <c r="F1959" t="s">
        <v>698</v>
      </c>
      <c r="G1959" t="str">
        <f t="shared" si="3928"/>
        <v>DL2022021</v>
      </c>
      <c r="H1959" t="str">
        <f t="shared" si="3871"/>
        <v>14</v>
      </c>
      <c r="I1959" t="str">
        <f t="shared" si="3872"/>
        <v>PenselKlippekrabbe_14_20220915_DL2022021_MarieKrusesGymBorupgaardGym</v>
      </c>
      <c r="J1959" t="str">
        <f t="shared" si="3873"/>
        <v>PenselKlippekrabbe</v>
      </c>
      <c r="K1959" t="str">
        <f t="shared" si="3874"/>
        <v>NegK</v>
      </c>
      <c r="L1959" s="7" t="str">
        <f t="shared" si="3875"/>
        <v>No Ct</v>
      </c>
      <c r="M1959" t="str">
        <f t="shared" si="3876"/>
        <v/>
      </c>
      <c r="N1959" t="str">
        <f t="shared" si="3877"/>
        <v/>
      </c>
      <c r="O1959" t="str">
        <f t="shared" si="3878"/>
        <v/>
      </c>
    </row>
    <row r="1960" spans="1:24" x14ac:dyDescent="0.25">
      <c r="A1960" t="s">
        <v>287</v>
      </c>
      <c r="B1960" t="s">
        <v>667</v>
      </c>
      <c r="C1960" t="s">
        <v>20</v>
      </c>
      <c r="D1960" s="7">
        <v>0.1</v>
      </c>
      <c r="E1960" s="7" t="s">
        <v>17</v>
      </c>
      <c r="F1960" t="s">
        <v>698</v>
      </c>
      <c r="G1960" t="str">
        <f t="shared" si="3928"/>
        <v>DL2022021</v>
      </c>
      <c r="H1960" t="str">
        <f t="shared" si="3871"/>
        <v>14</v>
      </c>
      <c r="I1960" t="str">
        <f t="shared" si="3872"/>
        <v>PenselKlippekrabbe_14_20220915_DL2022021_MarieKrusesGymBorupgaardGym</v>
      </c>
      <c r="J1960" t="str">
        <f t="shared" si="3873"/>
        <v>PenselKlippekrabbe</v>
      </c>
      <c r="K1960" t="str">
        <f t="shared" si="3874"/>
        <v>eDNA</v>
      </c>
      <c r="L1960" s="7" t="str">
        <f t="shared" si="3875"/>
        <v>No Ct</v>
      </c>
      <c r="M1960" t="str">
        <f t="shared" si="3876"/>
        <v/>
      </c>
      <c r="N1960" t="str">
        <f t="shared" si="3877"/>
        <v/>
      </c>
      <c r="O1960" t="str">
        <f t="shared" si="3878"/>
        <v/>
      </c>
    </row>
    <row r="1961" spans="1:24" x14ac:dyDescent="0.25">
      <c r="A1961" t="s">
        <v>289</v>
      </c>
      <c r="B1961" t="s">
        <v>667</v>
      </c>
      <c r="C1961" t="s">
        <v>20</v>
      </c>
      <c r="D1961" s="7">
        <v>0.1</v>
      </c>
      <c r="E1961" s="6" t="s">
        <v>17</v>
      </c>
      <c r="F1961" t="s">
        <v>698</v>
      </c>
      <c r="G1961" t="str">
        <f t="shared" si="3928"/>
        <v>DL2022021</v>
      </c>
      <c r="H1961" t="str">
        <f t="shared" si="3871"/>
        <v>14</v>
      </c>
      <c r="I1961" t="str">
        <f t="shared" si="3872"/>
        <v>PenselKlippekrabbe_14_20220915_DL2022021_MarieKrusesGymBorupgaardGym</v>
      </c>
      <c r="J1961" t="str">
        <f t="shared" si="3873"/>
        <v>PenselKlippekrabbe</v>
      </c>
      <c r="K1961" t="str">
        <f t="shared" si="3874"/>
        <v>eDNA</v>
      </c>
      <c r="L1961" s="7" t="str">
        <f t="shared" si="3875"/>
        <v>No Ct</v>
      </c>
      <c r="M1961" t="str">
        <f t="shared" si="3876"/>
        <v/>
      </c>
      <c r="N1961" t="str">
        <f t="shared" si="3877"/>
        <v/>
      </c>
      <c r="O1961" t="str">
        <f t="shared" si="3878"/>
        <v/>
      </c>
    </row>
    <row r="1962" spans="1:24" x14ac:dyDescent="0.25">
      <c r="A1962" t="s">
        <v>290</v>
      </c>
      <c r="B1962" t="s">
        <v>668</v>
      </c>
      <c r="C1962" t="s">
        <v>13</v>
      </c>
      <c r="D1962" s="7">
        <v>0.1</v>
      </c>
      <c r="E1962" s="7">
        <v>27.12</v>
      </c>
      <c r="F1962" t="s">
        <v>698</v>
      </c>
      <c r="G1962" t="str">
        <f t="shared" si="3928"/>
        <v>DL2022021</v>
      </c>
      <c r="H1962" t="str">
        <f t="shared" si="3871"/>
        <v>15</v>
      </c>
      <c r="I1962" t="str">
        <f t="shared" si="3872"/>
        <v>FurealgeOstenfeldii_15_20220915_DL2022021_MarieKrusesGymBorupgaardGym</v>
      </c>
      <c r="J1962" t="str">
        <f t="shared" si="3873"/>
        <v>FurealgeOstenfeldii</v>
      </c>
      <c r="K1962" t="str">
        <f t="shared" si="3874"/>
        <v>PosK</v>
      </c>
      <c r="L1962" s="7">
        <f t="shared" si="3875"/>
        <v>27.12</v>
      </c>
      <c r="M1962">
        <f t="shared" si="3876"/>
        <v>54.24</v>
      </c>
      <c r="N1962">
        <f t="shared" si="3877"/>
        <v>0</v>
      </c>
      <c r="O1962">
        <f t="shared" si="3878"/>
        <v>0</v>
      </c>
      <c r="Q1962">
        <f t="shared" ref="Q1962" si="3971">IF(L1964="No Ct",0,L1964)</f>
        <v>0</v>
      </c>
      <c r="R1962">
        <f t="shared" ref="R1962" si="3972">IF(L1965="No Ct",0,L1965)</f>
        <v>0</v>
      </c>
      <c r="S1962" t="str">
        <f t="shared" ref="S1962" si="3973">IF(AND(M1962&gt;0,N1962=0),"Valid","Invalid")</f>
        <v>Valid</v>
      </c>
      <c r="T1962" t="str">
        <f t="shared" ref="T1962" si="3974">IF(OR(Q1962&gt;1,R1962&gt;1),"Present","Absent")</f>
        <v>Absent</v>
      </c>
      <c r="U1962" t="str">
        <f t="shared" ref="U1962" si="3975">IF(OR(AND(Q1962&gt;1,Q1962&lt;41),AND(R1962&gt;1,R1962&lt;41)),"Ct&lt;41","Ct&gt;41")</f>
        <v>Ct&gt;41</v>
      </c>
      <c r="V1962" t="str">
        <f>VLOOKUP(J1962,Datasæt_Analysesystemer!$C$2:$D$68,2,FALSE)</f>
        <v>Furealge, ostenfeldii</v>
      </c>
      <c r="W1962" t="str">
        <f t="shared" ref="W1962" si="3976">MID(F1962,10,9)</f>
        <v>DL2022021</v>
      </c>
      <c r="X1962" t="str">
        <f t="shared" ref="X1962" si="3977">W1962&amp;"_"&amp;V1962&amp;"_"&amp;S1962&amp;"_"&amp;T1962&amp;"_"&amp;U1962</f>
        <v>DL2022021_Furealge, ostenfeldii_Valid_Absent_Ct&gt;41</v>
      </c>
    </row>
    <row r="1963" spans="1:24" x14ac:dyDescent="0.25">
      <c r="A1963" t="s">
        <v>292</v>
      </c>
      <c r="B1963" t="s">
        <v>669</v>
      </c>
      <c r="C1963" t="s">
        <v>16</v>
      </c>
      <c r="D1963" s="7">
        <v>0.1</v>
      </c>
      <c r="E1963" s="6" t="s">
        <v>17</v>
      </c>
      <c r="F1963" t="s">
        <v>698</v>
      </c>
      <c r="G1963" t="str">
        <f t="shared" si="3928"/>
        <v>DL2022021</v>
      </c>
      <c r="H1963" t="str">
        <f t="shared" si="3871"/>
        <v>15</v>
      </c>
      <c r="I1963" t="str">
        <f t="shared" si="3872"/>
        <v>FurealgeOstenfeldii_15_20220915_DL2022021_MarieKrusesGymBorupgaardGym</v>
      </c>
      <c r="J1963" t="str">
        <f t="shared" si="3873"/>
        <v>FurealgeOstenfeldii</v>
      </c>
      <c r="K1963" t="str">
        <f t="shared" si="3874"/>
        <v>NegK</v>
      </c>
      <c r="L1963" s="7" t="str">
        <f t="shared" si="3875"/>
        <v>No Ct</v>
      </c>
      <c r="M1963" t="str">
        <f t="shared" si="3876"/>
        <v/>
      </c>
      <c r="N1963" t="str">
        <f t="shared" si="3877"/>
        <v/>
      </c>
      <c r="O1963" t="str">
        <f t="shared" si="3878"/>
        <v/>
      </c>
    </row>
    <row r="1964" spans="1:24" x14ac:dyDescent="0.25">
      <c r="A1964" t="s">
        <v>294</v>
      </c>
      <c r="B1964" t="s">
        <v>670</v>
      </c>
      <c r="C1964" t="s">
        <v>20</v>
      </c>
      <c r="D1964" s="7">
        <v>0.1</v>
      </c>
      <c r="E1964" s="6" t="s">
        <v>17</v>
      </c>
      <c r="F1964" t="s">
        <v>698</v>
      </c>
      <c r="G1964" t="str">
        <f t="shared" si="3928"/>
        <v>DL2022021</v>
      </c>
      <c r="H1964" t="str">
        <f t="shared" si="3871"/>
        <v>15</v>
      </c>
      <c r="I1964" t="str">
        <f t="shared" si="3872"/>
        <v>FurealgeOstenfeldii_15_20220915_DL2022021_MarieKrusesGymBorupgaardGym</v>
      </c>
      <c r="J1964" t="str">
        <f t="shared" si="3873"/>
        <v>FurealgeOstenfeldii</v>
      </c>
      <c r="K1964" t="str">
        <f t="shared" si="3874"/>
        <v>eDNA</v>
      </c>
      <c r="L1964" s="7" t="str">
        <f t="shared" si="3875"/>
        <v>No Ct</v>
      </c>
      <c r="M1964" t="str">
        <f t="shared" si="3876"/>
        <v/>
      </c>
      <c r="N1964" t="str">
        <f t="shared" si="3877"/>
        <v/>
      </c>
      <c r="O1964" t="str">
        <f t="shared" si="3878"/>
        <v/>
      </c>
    </row>
    <row r="1965" spans="1:24" x14ac:dyDescent="0.25">
      <c r="A1965" t="s">
        <v>296</v>
      </c>
      <c r="B1965" t="s">
        <v>670</v>
      </c>
      <c r="C1965" t="s">
        <v>20</v>
      </c>
      <c r="D1965" s="7">
        <v>0.1</v>
      </c>
      <c r="E1965" s="6" t="s">
        <v>17</v>
      </c>
      <c r="F1965" t="s">
        <v>698</v>
      </c>
      <c r="G1965" t="str">
        <f t="shared" si="3928"/>
        <v>DL2022021</v>
      </c>
      <c r="H1965" t="str">
        <f t="shared" si="3871"/>
        <v>15</v>
      </c>
      <c r="I1965" t="str">
        <f t="shared" si="3872"/>
        <v>FurealgeOstenfeldii_15_20220915_DL2022021_MarieKrusesGymBorupgaardGym</v>
      </c>
      <c r="J1965" t="str">
        <f t="shared" si="3873"/>
        <v>FurealgeOstenfeldii</v>
      </c>
      <c r="K1965" t="str">
        <f t="shared" si="3874"/>
        <v>eDNA</v>
      </c>
      <c r="L1965" s="7" t="str">
        <f t="shared" si="3875"/>
        <v>No Ct</v>
      </c>
      <c r="M1965" t="str">
        <f t="shared" si="3876"/>
        <v/>
      </c>
      <c r="N1965" t="str">
        <f t="shared" si="3877"/>
        <v/>
      </c>
      <c r="O1965" t="str">
        <f t="shared" si="3878"/>
        <v/>
      </c>
    </row>
    <row r="1966" spans="1:24" x14ac:dyDescent="0.25">
      <c r="A1966" t="s">
        <v>297</v>
      </c>
      <c r="B1966" t="s">
        <v>671</v>
      </c>
      <c r="C1966" t="s">
        <v>13</v>
      </c>
      <c r="D1966" s="7">
        <v>0.1</v>
      </c>
      <c r="E1966" s="7">
        <v>27.71</v>
      </c>
      <c r="F1966" t="s">
        <v>698</v>
      </c>
      <c r="G1966" t="str">
        <f t="shared" si="3928"/>
        <v>DL2022021</v>
      </c>
      <c r="H1966" t="str">
        <f t="shared" si="3871"/>
        <v>16</v>
      </c>
      <c r="I1966" t="str">
        <f t="shared" si="3872"/>
        <v>FurealgeOstenfeldii_16_20220915_DL2022021_MarieKrusesGymBorupgaardGym</v>
      </c>
      <c r="J1966" t="str">
        <f t="shared" si="3873"/>
        <v>FurealgeOstenfeldii</v>
      </c>
      <c r="K1966" t="str">
        <f t="shared" si="3874"/>
        <v>PosK</v>
      </c>
      <c r="L1966" s="7">
        <f t="shared" si="3875"/>
        <v>27.71</v>
      </c>
      <c r="M1966">
        <f t="shared" si="3876"/>
        <v>55.42</v>
      </c>
      <c r="N1966">
        <f t="shared" si="3877"/>
        <v>0</v>
      </c>
      <c r="O1966">
        <f t="shared" si="3878"/>
        <v>0</v>
      </c>
      <c r="Q1966">
        <f t="shared" ref="Q1966" si="3978">IF(L1968="No Ct",0,L1968)</f>
        <v>0</v>
      </c>
      <c r="R1966">
        <f t="shared" ref="R1966" si="3979">IF(L1969="No Ct",0,L1969)</f>
        <v>0</v>
      </c>
      <c r="S1966" t="str">
        <f t="shared" ref="S1966" si="3980">IF(AND(M1966&gt;0,N1966=0),"Valid","Invalid")</f>
        <v>Valid</v>
      </c>
      <c r="T1966" t="str">
        <f t="shared" ref="T1966" si="3981">IF(OR(Q1966&gt;1,R1966&gt;1),"Present","Absent")</f>
        <v>Absent</v>
      </c>
      <c r="U1966" t="str">
        <f t="shared" ref="U1966" si="3982">IF(OR(AND(Q1966&gt;1,Q1966&lt;41),AND(R1966&gt;1,R1966&lt;41)),"Ct&lt;41","Ct&gt;41")</f>
        <v>Ct&gt;41</v>
      </c>
      <c r="V1966" t="str">
        <f>VLOOKUP(J1966,Datasæt_Analysesystemer!$C$2:$D$68,2,FALSE)</f>
        <v>Furealge, ostenfeldii</v>
      </c>
      <c r="W1966" t="str">
        <f t="shared" ref="W1966" si="3983">MID(F1966,10,9)</f>
        <v>DL2022021</v>
      </c>
      <c r="X1966" t="str">
        <f t="shared" ref="X1966" si="3984">W1966&amp;"_"&amp;V1966&amp;"_"&amp;S1966&amp;"_"&amp;T1966&amp;"_"&amp;U1966</f>
        <v>DL2022021_Furealge, ostenfeldii_Valid_Absent_Ct&gt;41</v>
      </c>
    </row>
    <row r="1967" spans="1:24" x14ac:dyDescent="0.25">
      <c r="A1967" t="s">
        <v>299</v>
      </c>
      <c r="B1967" t="s">
        <v>672</v>
      </c>
      <c r="C1967" t="s">
        <v>16</v>
      </c>
      <c r="D1967" s="7">
        <v>0.1</v>
      </c>
      <c r="E1967" s="6" t="s">
        <v>17</v>
      </c>
      <c r="F1967" t="s">
        <v>698</v>
      </c>
      <c r="G1967" t="str">
        <f t="shared" si="3928"/>
        <v>DL2022021</v>
      </c>
      <c r="H1967" t="str">
        <f t="shared" si="3871"/>
        <v>16</v>
      </c>
      <c r="I1967" t="str">
        <f t="shared" si="3872"/>
        <v>FurealgeOstenfeldii_16_20220915_DL2022021_MarieKrusesGymBorupgaardGym</v>
      </c>
      <c r="J1967" t="str">
        <f t="shared" si="3873"/>
        <v>FurealgeOstenfeldii</v>
      </c>
      <c r="K1967" t="str">
        <f t="shared" si="3874"/>
        <v>NegK</v>
      </c>
      <c r="L1967" s="7" t="str">
        <f t="shared" si="3875"/>
        <v>No Ct</v>
      </c>
      <c r="M1967" t="str">
        <f t="shared" si="3876"/>
        <v/>
      </c>
      <c r="N1967" t="str">
        <f t="shared" si="3877"/>
        <v/>
      </c>
      <c r="O1967" t="str">
        <f t="shared" si="3878"/>
        <v/>
      </c>
    </row>
    <row r="1968" spans="1:24" x14ac:dyDescent="0.25">
      <c r="A1968" t="s">
        <v>301</v>
      </c>
      <c r="B1968" t="s">
        <v>673</v>
      </c>
      <c r="C1968" t="s">
        <v>20</v>
      </c>
      <c r="D1968" s="7">
        <v>0.1</v>
      </c>
      <c r="E1968" s="7" t="s">
        <v>17</v>
      </c>
      <c r="F1968" t="s">
        <v>698</v>
      </c>
      <c r="G1968" t="str">
        <f t="shared" si="3928"/>
        <v>DL2022021</v>
      </c>
      <c r="H1968" t="str">
        <f t="shared" si="3871"/>
        <v>16</v>
      </c>
      <c r="I1968" t="str">
        <f t="shared" si="3872"/>
        <v>FurealgeOstenfeldii_16_20220915_DL2022021_MarieKrusesGymBorupgaardGym</v>
      </c>
      <c r="J1968" t="str">
        <f t="shared" si="3873"/>
        <v>FurealgeOstenfeldii</v>
      </c>
      <c r="K1968" t="str">
        <f t="shared" si="3874"/>
        <v>eDNA</v>
      </c>
      <c r="L1968" s="7" t="str">
        <f t="shared" si="3875"/>
        <v>No Ct</v>
      </c>
      <c r="M1968" t="str">
        <f t="shared" si="3876"/>
        <v/>
      </c>
      <c r="N1968" t="str">
        <f t="shared" si="3877"/>
        <v/>
      </c>
      <c r="O1968" t="str">
        <f t="shared" si="3878"/>
        <v/>
      </c>
    </row>
    <row r="1969" spans="1:24" x14ac:dyDescent="0.25">
      <c r="A1969" t="s">
        <v>303</v>
      </c>
      <c r="B1969" t="s">
        <v>673</v>
      </c>
      <c r="C1969" t="s">
        <v>20</v>
      </c>
      <c r="D1969" s="7">
        <v>0.1</v>
      </c>
      <c r="E1969" s="7" t="s">
        <v>17</v>
      </c>
      <c r="F1969" t="s">
        <v>698</v>
      </c>
      <c r="G1969" t="str">
        <f t="shared" si="3928"/>
        <v>DL2022021</v>
      </c>
      <c r="H1969" t="str">
        <f t="shared" si="3871"/>
        <v>16</v>
      </c>
      <c r="I1969" t="str">
        <f t="shared" si="3872"/>
        <v>FurealgeOstenfeldii_16_20220915_DL2022021_MarieKrusesGymBorupgaardGym</v>
      </c>
      <c r="J1969" t="str">
        <f t="shared" si="3873"/>
        <v>FurealgeOstenfeldii</v>
      </c>
      <c r="K1969" t="str">
        <f t="shared" si="3874"/>
        <v>eDNA</v>
      </c>
      <c r="L1969" s="7" t="str">
        <f t="shared" si="3875"/>
        <v>No Ct</v>
      </c>
      <c r="M1969" t="str">
        <f t="shared" si="3876"/>
        <v/>
      </c>
      <c r="N1969" t="str">
        <f t="shared" si="3877"/>
        <v/>
      </c>
      <c r="O1969" t="str">
        <f t="shared" si="3878"/>
        <v/>
      </c>
    </row>
    <row r="1970" spans="1:24" x14ac:dyDescent="0.25">
      <c r="A1970" t="s">
        <v>304</v>
      </c>
      <c r="B1970" t="s">
        <v>674</v>
      </c>
      <c r="C1970" t="s">
        <v>13</v>
      </c>
      <c r="D1970" s="7">
        <v>0.1</v>
      </c>
      <c r="E1970" s="7">
        <v>18.34</v>
      </c>
      <c r="F1970" t="s">
        <v>698</v>
      </c>
      <c r="G1970" t="str">
        <f t="shared" si="3928"/>
        <v>DL2022021</v>
      </c>
      <c r="H1970" t="str">
        <f t="shared" si="3871"/>
        <v>17</v>
      </c>
      <c r="I1970" t="str">
        <f t="shared" si="3872"/>
        <v>StilkalgeParvum_17_20220915_DL2022021_MarieKrusesGymBorupgaardGym</v>
      </c>
      <c r="J1970" t="str">
        <f t="shared" si="3873"/>
        <v>StilkalgeParvum</v>
      </c>
      <c r="K1970" t="str">
        <f t="shared" si="3874"/>
        <v>PosK</v>
      </c>
      <c r="L1970" s="7">
        <f t="shared" si="3875"/>
        <v>18.34</v>
      </c>
      <c r="M1970">
        <f t="shared" si="3876"/>
        <v>36.68</v>
      </c>
      <c r="N1970">
        <f t="shared" si="3877"/>
        <v>0</v>
      </c>
      <c r="O1970">
        <f t="shared" si="3878"/>
        <v>0</v>
      </c>
      <c r="Q1970">
        <f t="shared" ref="Q1970" si="3985">IF(L1972="No Ct",0,L1972)</f>
        <v>0</v>
      </c>
      <c r="R1970">
        <f t="shared" ref="R1970" si="3986">IF(L1973="No Ct",0,L1973)</f>
        <v>0</v>
      </c>
      <c r="S1970" t="str">
        <f t="shared" ref="S1970" si="3987">IF(AND(M1970&gt;0,N1970=0),"Valid","Invalid")</f>
        <v>Valid</v>
      </c>
      <c r="T1970" t="str">
        <f t="shared" ref="T1970" si="3988">IF(OR(Q1970&gt;1,R1970&gt;1),"Present","Absent")</f>
        <v>Absent</v>
      </c>
      <c r="U1970" t="str">
        <f t="shared" ref="U1970" si="3989">IF(OR(AND(Q1970&gt;1,Q1970&lt;41),AND(R1970&gt;1,R1970&lt;41)),"Ct&lt;41","Ct&gt;41")</f>
        <v>Ct&gt;41</v>
      </c>
      <c r="V1970" t="str">
        <f>VLOOKUP(J1970,Datasæt_Analysesystemer!$C$2:$D$68,2,FALSE)</f>
        <v>Stilkalge, parvum</v>
      </c>
      <c r="W1970" t="str">
        <f t="shared" ref="W1970" si="3990">MID(F1970,10,9)</f>
        <v>DL2022021</v>
      </c>
      <c r="X1970" t="str">
        <f t="shared" ref="X1970" si="3991">W1970&amp;"_"&amp;V1970&amp;"_"&amp;S1970&amp;"_"&amp;T1970&amp;"_"&amp;U1970</f>
        <v>DL2022021_Stilkalge, parvum_Valid_Absent_Ct&gt;41</v>
      </c>
    </row>
    <row r="1971" spans="1:24" x14ac:dyDescent="0.25">
      <c r="A1971" t="s">
        <v>306</v>
      </c>
      <c r="B1971" t="s">
        <v>675</v>
      </c>
      <c r="C1971" t="s">
        <v>16</v>
      </c>
      <c r="D1971" s="7">
        <v>0.1</v>
      </c>
      <c r="E1971" s="6" t="s">
        <v>17</v>
      </c>
      <c r="F1971" t="s">
        <v>698</v>
      </c>
      <c r="G1971" t="str">
        <f t="shared" si="3928"/>
        <v>DL2022021</v>
      </c>
      <c r="H1971" t="str">
        <f t="shared" ref="H1971:H2001" si="3992">LEFT(B1971,2)</f>
        <v>17</v>
      </c>
      <c r="I1971" t="str">
        <f t="shared" ref="I1971:I2001" si="3993">J1971&amp;"_"&amp;H1971&amp;"_"&amp;F1971</f>
        <v>StilkalgeParvum_17_20220915_DL2022021_MarieKrusesGymBorupgaardGym</v>
      </c>
      <c r="J1971" t="str">
        <f t="shared" ref="J1971:J2001" si="3994">MID(RIGHT(B1971,LEN(B1971)-3),1,FIND("_",RIGHT(B1971,LEN(B1971)-3))-1)</f>
        <v>StilkalgeParvum</v>
      </c>
      <c r="K1971" t="str">
        <f t="shared" ref="K1971:K2001" si="3995">TRIM(SUBSTITUTE(RIGHT(B1971,FIND(J1971,B1971)+1),"_",""))</f>
        <v>NegK</v>
      </c>
      <c r="L1971" s="7" t="str">
        <f t="shared" ref="L1971:L2001" si="3996">IFERROR(VALUE(SUBSTITUTE(E1971,".",",")),E1971)</f>
        <v>No Ct</v>
      </c>
      <c r="M1971" t="str">
        <f t="shared" ref="M1971:M2001" si="3997">IF(K1971="PosK",SUMIFS(L:L,K:K,"PosK",I:I,I1971),"")</f>
        <v/>
      </c>
      <c r="N1971" t="str">
        <f t="shared" ref="N1971:N2001" si="3998">IF(K1971="PosK",SUMIFS(L:L,K:K,"NegK",I:I,I1971),"")</f>
        <v/>
      </c>
      <c r="O1971" t="str">
        <f t="shared" ref="O1971:O2001" si="3999">IF(K1971="PosK",SUMIFS(L:L,K:K,"eDNA",I:I,I1971),"")</f>
        <v/>
      </c>
    </row>
    <row r="1972" spans="1:24" x14ac:dyDescent="0.25">
      <c r="A1972" t="s">
        <v>308</v>
      </c>
      <c r="B1972" t="s">
        <v>676</v>
      </c>
      <c r="C1972" t="s">
        <v>20</v>
      </c>
      <c r="D1972" s="7">
        <v>0.1</v>
      </c>
      <c r="E1972" s="7" t="s">
        <v>17</v>
      </c>
      <c r="F1972" t="s">
        <v>698</v>
      </c>
      <c r="G1972" t="str">
        <f t="shared" si="3928"/>
        <v>DL2022021</v>
      </c>
      <c r="H1972" t="str">
        <f t="shared" si="3992"/>
        <v>17</v>
      </c>
      <c r="I1972" t="str">
        <f t="shared" si="3993"/>
        <v>StilkalgeParvum_17_20220915_DL2022021_MarieKrusesGymBorupgaardGym</v>
      </c>
      <c r="J1972" t="str">
        <f t="shared" si="3994"/>
        <v>StilkalgeParvum</v>
      </c>
      <c r="K1972" t="str">
        <f t="shared" si="3995"/>
        <v>eDNA</v>
      </c>
      <c r="L1972" s="7" t="str">
        <f t="shared" si="3996"/>
        <v>No Ct</v>
      </c>
      <c r="M1972" t="str">
        <f t="shared" si="3997"/>
        <v/>
      </c>
      <c r="N1972" t="str">
        <f t="shared" si="3998"/>
        <v/>
      </c>
      <c r="O1972" t="str">
        <f t="shared" si="3999"/>
        <v/>
      </c>
    </row>
    <row r="1973" spans="1:24" x14ac:dyDescent="0.25">
      <c r="A1973" t="s">
        <v>310</v>
      </c>
      <c r="B1973" t="s">
        <v>676</v>
      </c>
      <c r="C1973" t="s">
        <v>20</v>
      </c>
      <c r="D1973" s="7">
        <v>0.1</v>
      </c>
      <c r="E1973" s="6" t="s">
        <v>17</v>
      </c>
      <c r="F1973" t="s">
        <v>698</v>
      </c>
      <c r="G1973" t="str">
        <f t="shared" si="3928"/>
        <v>DL2022021</v>
      </c>
      <c r="H1973" t="str">
        <f t="shared" si="3992"/>
        <v>17</v>
      </c>
      <c r="I1973" t="str">
        <f t="shared" si="3993"/>
        <v>StilkalgeParvum_17_20220915_DL2022021_MarieKrusesGymBorupgaardGym</v>
      </c>
      <c r="J1973" t="str">
        <f t="shared" si="3994"/>
        <v>StilkalgeParvum</v>
      </c>
      <c r="K1973" t="str">
        <f t="shared" si="3995"/>
        <v>eDNA</v>
      </c>
      <c r="L1973" s="7" t="str">
        <f t="shared" si="3996"/>
        <v>No Ct</v>
      </c>
      <c r="M1973" t="str">
        <f t="shared" si="3997"/>
        <v/>
      </c>
      <c r="N1973" t="str">
        <f t="shared" si="3998"/>
        <v/>
      </c>
      <c r="O1973" t="str">
        <f t="shared" si="3999"/>
        <v/>
      </c>
    </row>
    <row r="1974" spans="1:24" x14ac:dyDescent="0.25">
      <c r="A1974" t="s">
        <v>311</v>
      </c>
      <c r="B1974" t="s">
        <v>677</v>
      </c>
      <c r="C1974" t="s">
        <v>13</v>
      </c>
      <c r="D1974" s="7">
        <v>0.1</v>
      </c>
      <c r="E1974" s="7">
        <v>18.690000000000001</v>
      </c>
      <c r="F1974" t="s">
        <v>698</v>
      </c>
      <c r="G1974" t="str">
        <f t="shared" si="3928"/>
        <v>DL2022021</v>
      </c>
      <c r="H1974" t="str">
        <f t="shared" si="3992"/>
        <v>18</v>
      </c>
      <c r="I1974" t="str">
        <f t="shared" si="3993"/>
        <v>StilkalgeParvum_18_20220915_DL2022021_MarieKrusesGymBorupgaardGym</v>
      </c>
      <c r="J1974" t="str">
        <f t="shared" si="3994"/>
        <v>StilkalgeParvum</v>
      </c>
      <c r="K1974" t="str">
        <f t="shared" si="3995"/>
        <v>PosK</v>
      </c>
      <c r="L1974" s="7">
        <f t="shared" si="3996"/>
        <v>18.690000000000001</v>
      </c>
      <c r="M1974">
        <f t="shared" si="3997"/>
        <v>37.380000000000003</v>
      </c>
      <c r="N1974">
        <f t="shared" si="3998"/>
        <v>0</v>
      </c>
      <c r="O1974">
        <f t="shared" si="3999"/>
        <v>0</v>
      </c>
      <c r="Q1974">
        <f t="shared" ref="Q1974" si="4000">IF(L1976="No Ct",0,L1976)</f>
        <v>0</v>
      </c>
      <c r="R1974">
        <f t="shared" ref="R1974" si="4001">IF(L1977="No Ct",0,L1977)</f>
        <v>0</v>
      </c>
      <c r="S1974" t="str">
        <f t="shared" ref="S1974" si="4002">IF(AND(M1974&gt;0,N1974=0),"Valid","Invalid")</f>
        <v>Valid</v>
      </c>
      <c r="T1974" t="str">
        <f t="shared" ref="T1974" si="4003">IF(OR(Q1974&gt;1,R1974&gt;1),"Present","Absent")</f>
        <v>Absent</v>
      </c>
      <c r="U1974" t="str">
        <f t="shared" ref="U1974" si="4004">IF(OR(AND(Q1974&gt;1,Q1974&lt;41),AND(R1974&gt;1,R1974&lt;41)),"Ct&lt;41","Ct&gt;41")</f>
        <v>Ct&gt;41</v>
      </c>
      <c r="V1974" t="str">
        <f>VLOOKUP(J1974,Datasæt_Analysesystemer!$C$2:$D$68,2,FALSE)</f>
        <v>Stilkalge, parvum</v>
      </c>
      <c r="W1974" t="str">
        <f t="shared" ref="W1974" si="4005">MID(F1974,10,9)</f>
        <v>DL2022021</v>
      </c>
      <c r="X1974" t="str">
        <f t="shared" ref="X1974" si="4006">W1974&amp;"_"&amp;V1974&amp;"_"&amp;S1974&amp;"_"&amp;T1974&amp;"_"&amp;U1974</f>
        <v>DL2022021_Stilkalge, parvum_Valid_Absent_Ct&gt;41</v>
      </c>
    </row>
    <row r="1975" spans="1:24" x14ac:dyDescent="0.25">
      <c r="A1975" t="s">
        <v>313</v>
      </c>
      <c r="B1975" t="s">
        <v>678</v>
      </c>
      <c r="C1975" t="s">
        <v>16</v>
      </c>
      <c r="D1975" s="7">
        <v>0.1</v>
      </c>
      <c r="E1975" s="6" t="s">
        <v>17</v>
      </c>
      <c r="F1975" t="s">
        <v>698</v>
      </c>
      <c r="G1975" t="str">
        <f t="shared" si="3928"/>
        <v>DL2022021</v>
      </c>
      <c r="H1975" t="str">
        <f t="shared" si="3992"/>
        <v>18</v>
      </c>
      <c r="I1975" t="str">
        <f t="shared" si="3993"/>
        <v>StilkalgeParvum_18_20220915_DL2022021_MarieKrusesGymBorupgaardGym</v>
      </c>
      <c r="J1975" t="str">
        <f t="shared" si="3994"/>
        <v>StilkalgeParvum</v>
      </c>
      <c r="K1975" t="str">
        <f t="shared" si="3995"/>
        <v>NegK</v>
      </c>
      <c r="L1975" s="7" t="str">
        <f t="shared" si="3996"/>
        <v>No Ct</v>
      </c>
      <c r="M1975" t="str">
        <f t="shared" si="3997"/>
        <v/>
      </c>
      <c r="N1975" t="str">
        <f t="shared" si="3998"/>
        <v/>
      </c>
      <c r="O1975" t="str">
        <f t="shared" si="3999"/>
        <v/>
      </c>
    </row>
    <row r="1976" spans="1:24" x14ac:dyDescent="0.25">
      <c r="A1976" t="s">
        <v>315</v>
      </c>
      <c r="B1976" t="s">
        <v>679</v>
      </c>
      <c r="C1976" t="s">
        <v>20</v>
      </c>
      <c r="D1976" s="7">
        <v>0.1</v>
      </c>
      <c r="E1976" s="7" t="s">
        <v>17</v>
      </c>
      <c r="F1976" t="s">
        <v>698</v>
      </c>
      <c r="G1976" t="str">
        <f t="shared" si="3928"/>
        <v>DL2022021</v>
      </c>
      <c r="H1976" t="str">
        <f t="shared" si="3992"/>
        <v>18</v>
      </c>
      <c r="I1976" t="str">
        <f t="shared" si="3993"/>
        <v>StilkalgeParvum_18_20220915_DL2022021_MarieKrusesGymBorupgaardGym</v>
      </c>
      <c r="J1976" t="str">
        <f t="shared" si="3994"/>
        <v>StilkalgeParvum</v>
      </c>
      <c r="K1976" t="str">
        <f t="shared" si="3995"/>
        <v>eDNA</v>
      </c>
      <c r="L1976" s="7" t="str">
        <f t="shared" si="3996"/>
        <v>No Ct</v>
      </c>
      <c r="M1976" t="str">
        <f t="shared" si="3997"/>
        <v/>
      </c>
      <c r="N1976" t="str">
        <f t="shared" si="3998"/>
        <v/>
      </c>
      <c r="O1976" t="str">
        <f t="shared" si="3999"/>
        <v/>
      </c>
    </row>
    <row r="1977" spans="1:24" x14ac:dyDescent="0.25">
      <c r="A1977" t="s">
        <v>317</v>
      </c>
      <c r="B1977" t="s">
        <v>679</v>
      </c>
      <c r="C1977" t="s">
        <v>20</v>
      </c>
      <c r="D1977" s="7">
        <v>0.1</v>
      </c>
      <c r="E1977" s="6" t="s">
        <v>17</v>
      </c>
      <c r="F1977" t="s">
        <v>698</v>
      </c>
      <c r="G1977" t="str">
        <f t="shared" si="3928"/>
        <v>DL2022021</v>
      </c>
      <c r="H1977" t="str">
        <f t="shared" si="3992"/>
        <v>18</v>
      </c>
      <c r="I1977" t="str">
        <f t="shared" si="3993"/>
        <v>StilkalgeParvum_18_20220915_DL2022021_MarieKrusesGymBorupgaardGym</v>
      </c>
      <c r="J1977" t="str">
        <f t="shared" si="3994"/>
        <v>StilkalgeParvum</v>
      </c>
      <c r="K1977" t="str">
        <f t="shared" si="3995"/>
        <v>eDNA</v>
      </c>
      <c r="L1977" s="7" t="str">
        <f t="shared" si="3996"/>
        <v>No Ct</v>
      </c>
      <c r="M1977" t="str">
        <f t="shared" si="3997"/>
        <v/>
      </c>
      <c r="N1977" t="str">
        <f t="shared" si="3998"/>
        <v/>
      </c>
      <c r="O1977" t="str">
        <f t="shared" si="3999"/>
        <v/>
      </c>
    </row>
    <row r="1978" spans="1:24" x14ac:dyDescent="0.25">
      <c r="A1978" t="s">
        <v>318</v>
      </c>
      <c r="B1978" t="s">
        <v>680</v>
      </c>
      <c r="C1978" t="s">
        <v>13</v>
      </c>
      <c r="D1978" s="7">
        <v>0.1</v>
      </c>
      <c r="E1978" s="7" t="s">
        <v>17</v>
      </c>
      <c r="F1978" t="s">
        <v>698</v>
      </c>
      <c r="G1978" t="str">
        <f t="shared" si="3928"/>
        <v>DL2022021</v>
      </c>
      <c r="H1978" t="str">
        <f t="shared" si="3992"/>
        <v>19</v>
      </c>
      <c r="I1978" t="str">
        <f t="shared" si="3993"/>
        <v>TrepiggetHundestejle_19_20220915_DL2022021_MarieKrusesGymBorupgaardGym</v>
      </c>
      <c r="J1978" t="str">
        <f t="shared" si="3994"/>
        <v>TrepiggetHundestejle</v>
      </c>
      <c r="K1978" t="str">
        <f t="shared" si="3995"/>
        <v>PosK</v>
      </c>
      <c r="L1978" s="7" t="str">
        <f t="shared" si="3996"/>
        <v>No Ct</v>
      </c>
      <c r="M1978">
        <f t="shared" si="3997"/>
        <v>0</v>
      </c>
      <c r="N1978">
        <f t="shared" si="3998"/>
        <v>0</v>
      </c>
      <c r="O1978">
        <f t="shared" si="3999"/>
        <v>0</v>
      </c>
      <c r="Q1978">
        <f t="shared" ref="Q1978" si="4007">IF(L1980="No Ct",0,L1980)</f>
        <v>0</v>
      </c>
      <c r="R1978">
        <f t="shared" ref="R1978" si="4008">IF(L1981="No Ct",0,L1981)</f>
        <v>0</v>
      </c>
      <c r="S1978" t="str">
        <f t="shared" ref="S1978" si="4009">IF(AND(M1978&gt;0,N1978=0),"Valid","Invalid")</f>
        <v>Invalid</v>
      </c>
      <c r="T1978" t="str">
        <f t="shared" ref="T1978" si="4010">IF(OR(Q1978&gt;1,R1978&gt;1),"Present","Absent")</f>
        <v>Absent</v>
      </c>
      <c r="U1978" t="str">
        <f t="shared" ref="U1978" si="4011">IF(OR(AND(Q1978&gt;1,Q1978&lt;41),AND(R1978&gt;1,R1978&lt;41)),"Ct&lt;41","Ct&gt;41")</f>
        <v>Ct&gt;41</v>
      </c>
      <c r="V1978" t="str">
        <f>VLOOKUP(J1978,Datasæt_Analysesystemer!$C$2:$D$68,2,FALSE)</f>
        <v>Trepigget hundestejle</v>
      </c>
      <c r="W1978" t="str">
        <f t="shared" ref="W1978" si="4012">MID(F1978,10,9)</f>
        <v>DL2022021</v>
      </c>
      <c r="X1978" t="str">
        <f t="shared" ref="X1978" si="4013">W1978&amp;"_"&amp;V1978&amp;"_"&amp;S1978&amp;"_"&amp;T1978&amp;"_"&amp;U1978</f>
        <v>DL2022021_Trepigget hundestejle_Invalid_Absent_Ct&gt;41</v>
      </c>
    </row>
    <row r="1979" spans="1:24" x14ac:dyDescent="0.25">
      <c r="A1979" t="s">
        <v>320</v>
      </c>
      <c r="B1979" t="s">
        <v>681</v>
      </c>
      <c r="C1979" t="s">
        <v>16</v>
      </c>
      <c r="D1979" s="7">
        <v>0.1</v>
      </c>
      <c r="E1979" s="6" t="s">
        <v>17</v>
      </c>
      <c r="F1979" t="s">
        <v>698</v>
      </c>
      <c r="G1979" t="str">
        <f t="shared" si="3928"/>
        <v>DL2022021</v>
      </c>
      <c r="H1979" t="str">
        <f t="shared" si="3992"/>
        <v>19</v>
      </c>
      <c r="I1979" t="str">
        <f t="shared" si="3993"/>
        <v>TrepiggetHundestejle_19_20220915_DL2022021_MarieKrusesGymBorupgaardGym</v>
      </c>
      <c r="J1979" t="str">
        <f t="shared" si="3994"/>
        <v>TrepiggetHundestejle</v>
      </c>
      <c r="K1979" t="str">
        <f t="shared" si="3995"/>
        <v>NegK</v>
      </c>
      <c r="L1979" s="7" t="str">
        <f t="shared" si="3996"/>
        <v>No Ct</v>
      </c>
      <c r="M1979" t="str">
        <f t="shared" si="3997"/>
        <v/>
      </c>
      <c r="N1979" t="str">
        <f t="shared" si="3998"/>
        <v/>
      </c>
      <c r="O1979" t="str">
        <f t="shared" si="3999"/>
        <v/>
      </c>
    </row>
    <row r="1980" spans="1:24" x14ac:dyDescent="0.25">
      <c r="A1980" t="s">
        <v>322</v>
      </c>
      <c r="B1980" t="s">
        <v>682</v>
      </c>
      <c r="C1980" t="s">
        <v>20</v>
      </c>
      <c r="D1980" s="7">
        <v>0.1</v>
      </c>
      <c r="E1980" s="6" t="s">
        <v>17</v>
      </c>
      <c r="F1980" t="s">
        <v>698</v>
      </c>
      <c r="G1980" t="str">
        <f t="shared" si="3928"/>
        <v>DL2022021</v>
      </c>
      <c r="H1980" t="str">
        <f t="shared" si="3992"/>
        <v>19</v>
      </c>
      <c r="I1980" t="str">
        <f t="shared" si="3993"/>
        <v>TrepiggetHundestejle_19_20220915_DL2022021_MarieKrusesGymBorupgaardGym</v>
      </c>
      <c r="J1980" t="str">
        <f t="shared" si="3994"/>
        <v>TrepiggetHundestejle</v>
      </c>
      <c r="K1980" t="str">
        <f t="shared" si="3995"/>
        <v>eDNA</v>
      </c>
      <c r="L1980" s="7" t="str">
        <f t="shared" si="3996"/>
        <v>No Ct</v>
      </c>
      <c r="M1980" t="str">
        <f t="shared" si="3997"/>
        <v/>
      </c>
      <c r="N1980" t="str">
        <f t="shared" si="3998"/>
        <v/>
      </c>
      <c r="O1980" t="str">
        <f t="shared" si="3999"/>
        <v/>
      </c>
    </row>
    <row r="1981" spans="1:24" x14ac:dyDescent="0.25">
      <c r="A1981" t="s">
        <v>324</v>
      </c>
      <c r="B1981" t="s">
        <v>682</v>
      </c>
      <c r="C1981" t="s">
        <v>20</v>
      </c>
      <c r="D1981" s="7">
        <v>0.1</v>
      </c>
      <c r="E1981" s="7" t="s">
        <v>17</v>
      </c>
      <c r="F1981" t="s">
        <v>698</v>
      </c>
      <c r="G1981" t="str">
        <f t="shared" si="3928"/>
        <v>DL2022021</v>
      </c>
      <c r="H1981" t="str">
        <f t="shared" si="3992"/>
        <v>19</v>
      </c>
      <c r="I1981" t="str">
        <f t="shared" si="3993"/>
        <v>TrepiggetHundestejle_19_20220915_DL2022021_MarieKrusesGymBorupgaardGym</v>
      </c>
      <c r="J1981" t="str">
        <f t="shared" si="3994"/>
        <v>TrepiggetHundestejle</v>
      </c>
      <c r="K1981" t="str">
        <f t="shared" si="3995"/>
        <v>eDNA</v>
      </c>
      <c r="L1981" s="7" t="str">
        <f t="shared" si="3996"/>
        <v>No Ct</v>
      </c>
      <c r="M1981" t="str">
        <f t="shared" si="3997"/>
        <v/>
      </c>
      <c r="N1981" t="str">
        <f t="shared" si="3998"/>
        <v/>
      </c>
      <c r="O1981" t="str">
        <f t="shared" si="3999"/>
        <v/>
      </c>
    </row>
    <row r="1982" spans="1:24" x14ac:dyDescent="0.25">
      <c r="A1982" t="s">
        <v>325</v>
      </c>
      <c r="B1982" t="s">
        <v>683</v>
      </c>
      <c r="C1982" t="s">
        <v>13</v>
      </c>
      <c r="D1982" s="7">
        <v>0.1</v>
      </c>
      <c r="E1982" s="7" t="s">
        <v>17</v>
      </c>
      <c r="F1982" t="s">
        <v>698</v>
      </c>
      <c r="G1982" t="str">
        <f t="shared" si="3928"/>
        <v>DL2022021</v>
      </c>
      <c r="H1982" t="str">
        <f t="shared" si="3992"/>
        <v>20</v>
      </c>
      <c r="I1982" t="str">
        <f t="shared" si="3993"/>
        <v>TrepiggetHundestejle_20_20220915_DL2022021_MarieKrusesGymBorupgaardGym</v>
      </c>
      <c r="J1982" t="str">
        <f t="shared" si="3994"/>
        <v>TrepiggetHundestejle</v>
      </c>
      <c r="K1982" t="str">
        <f t="shared" si="3995"/>
        <v>PosK</v>
      </c>
      <c r="L1982" s="7" t="str">
        <f t="shared" si="3996"/>
        <v>No Ct</v>
      </c>
      <c r="M1982">
        <f t="shared" si="3997"/>
        <v>0</v>
      </c>
      <c r="N1982">
        <f t="shared" si="3998"/>
        <v>0</v>
      </c>
      <c r="O1982">
        <f t="shared" si="3999"/>
        <v>0</v>
      </c>
      <c r="Q1982">
        <f t="shared" ref="Q1982" si="4014">IF(L1984="No Ct",0,L1984)</f>
        <v>0</v>
      </c>
      <c r="R1982">
        <f t="shared" ref="R1982" si="4015">IF(L1985="No Ct",0,L1985)</f>
        <v>0</v>
      </c>
      <c r="S1982" t="str">
        <f t="shared" ref="S1982" si="4016">IF(AND(M1982&gt;0,N1982=0),"Valid","Invalid")</f>
        <v>Invalid</v>
      </c>
      <c r="T1982" t="str">
        <f t="shared" ref="T1982" si="4017">IF(OR(Q1982&gt;1,R1982&gt;1),"Present","Absent")</f>
        <v>Absent</v>
      </c>
      <c r="U1982" t="str">
        <f t="shared" ref="U1982" si="4018">IF(OR(AND(Q1982&gt;1,Q1982&lt;41),AND(R1982&gt;1,R1982&lt;41)),"Ct&lt;41","Ct&gt;41")</f>
        <v>Ct&gt;41</v>
      </c>
      <c r="V1982" t="str">
        <f>VLOOKUP(J1982,Datasæt_Analysesystemer!$C$2:$D$68,2,FALSE)</f>
        <v>Trepigget hundestejle</v>
      </c>
      <c r="W1982" t="str">
        <f t="shared" ref="W1982" si="4019">MID(F1982,10,9)</f>
        <v>DL2022021</v>
      </c>
      <c r="X1982" t="str">
        <f t="shared" ref="X1982" si="4020">W1982&amp;"_"&amp;V1982&amp;"_"&amp;S1982&amp;"_"&amp;T1982&amp;"_"&amp;U1982</f>
        <v>DL2022021_Trepigget hundestejle_Invalid_Absent_Ct&gt;41</v>
      </c>
    </row>
    <row r="1983" spans="1:24" x14ac:dyDescent="0.25">
      <c r="A1983" t="s">
        <v>327</v>
      </c>
      <c r="B1983" t="s">
        <v>684</v>
      </c>
      <c r="C1983" t="s">
        <v>16</v>
      </c>
      <c r="D1983" s="7">
        <v>0.1</v>
      </c>
      <c r="E1983" s="6" t="s">
        <v>17</v>
      </c>
      <c r="F1983" t="s">
        <v>698</v>
      </c>
      <c r="G1983" t="str">
        <f t="shared" si="3928"/>
        <v>DL2022021</v>
      </c>
      <c r="H1983" t="str">
        <f t="shared" si="3992"/>
        <v>20</v>
      </c>
      <c r="I1983" t="str">
        <f t="shared" si="3993"/>
        <v>TrepiggetHundestejle_20_20220915_DL2022021_MarieKrusesGymBorupgaardGym</v>
      </c>
      <c r="J1983" t="str">
        <f t="shared" si="3994"/>
        <v>TrepiggetHundestejle</v>
      </c>
      <c r="K1983" t="str">
        <f t="shared" si="3995"/>
        <v>NegK</v>
      </c>
      <c r="L1983" s="7" t="str">
        <f t="shared" si="3996"/>
        <v>No Ct</v>
      </c>
      <c r="M1983" t="str">
        <f t="shared" si="3997"/>
        <v/>
      </c>
      <c r="N1983" t="str">
        <f t="shared" si="3998"/>
        <v/>
      </c>
      <c r="O1983" t="str">
        <f t="shared" si="3999"/>
        <v/>
      </c>
    </row>
    <row r="1984" spans="1:24" x14ac:dyDescent="0.25">
      <c r="A1984" t="s">
        <v>329</v>
      </c>
      <c r="B1984" t="s">
        <v>685</v>
      </c>
      <c r="C1984" t="s">
        <v>20</v>
      </c>
      <c r="D1984" s="7">
        <v>0.1</v>
      </c>
      <c r="E1984" s="6" t="s">
        <v>17</v>
      </c>
      <c r="F1984" t="s">
        <v>698</v>
      </c>
      <c r="G1984" t="str">
        <f t="shared" si="3928"/>
        <v>DL2022021</v>
      </c>
      <c r="H1984" t="str">
        <f t="shared" si="3992"/>
        <v>20</v>
      </c>
      <c r="I1984" t="str">
        <f t="shared" si="3993"/>
        <v>TrepiggetHundestejle_20_20220915_DL2022021_MarieKrusesGymBorupgaardGym</v>
      </c>
      <c r="J1984" t="str">
        <f t="shared" si="3994"/>
        <v>TrepiggetHundestejle</v>
      </c>
      <c r="K1984" t="str">
        <f t="shared" si="3995"/>
        <v>eDNA</v>
      </c>
      <c r="L1984" s="7" t="str">
        <f t="shared" si="3996"/>
        <v>No Ct</v>
      </c>
      <c r="M1984" t="str">
        <f t="shared" si="3997"/>
        <v/>
      </c>
      <c r="N1984" t="str">
        <f t="shared" si="3998"/>
        <v/>
      </c>
      <c r="O1984" t="str">
        <f t="shared" si="3999"/>
        <v/>
      </c>
    </row>
    <row r="1985" spans="1:24" x14ac:dyDescent="0.25">
      <c r="A1985" t="s">
        <v>331</v>
      </c>
      <c r="B1985" t="s">
        <v>685</v>
      </c>
      <c r="C1985" t="s">
        <v>20</v>
      </c>
      <c r="D1985" s="7">
        <v>0.1</v>
      </c>
      <c r="E1985" s="6" t="s">
        <v>17</v>
      </c>
      <c r="F1985" t="s">
        <v>698</v>
      </c>
      <c r="G1985" t="str">
        <f t="shared" si="3928"/>
        <v>DL2022021</v>
      </c>
      <c r="H1985" t="str">
        <f t="shared" si="3992"/>
        <v>20</v>
      </c>
      <c r="I1985" t="str">
        <f t="shared" si="3993"/>
        <v>TrepiggetHundestejle_20_20220915_DL2022021_MarieKrusesGymBorupgaardGym</v>
      </c>
      <c r="J1985" t="str">
        <f t="shared" si="3994"/>
        <v>TrepiggetHundestejle</v>
      </c>
      <c r="K1985" t="str">
        <f t="shared" si="3995"/>
        <v>eDNA</v>
      </c>
      <c r="L1985" s="7" t="str">
        <f t="shared" si="3996"/>
        <v>No Ct</v>
      </c>
      <c r="M1985" t="str">
        <f t="shared" si="3997"/>
        <v/>
      </c>
      <c r="N1985" t="str">
        <f t="shared" si="3998"/>
        <v/>
      </c>
      <c r="O1985" t="str">
        <f t="shared" si="3999"/>
        <v/>
      </c>
    </row>
    <row r="1986" spans="1:24" x14ac:dyDescent="0.25">
      <c r="A1986" t="s">
        <v>390</v>
      </c>
      <c r="B1986" t="s">
        <v>686</v>
      </c>
      <c r="C1986" t="s">
        <v>13</v>
      </c>
      <c r="D1986" s="7">
        <v>0.1</v>
      </c>
      <c r="E1986" s="7">
        <v>29.91</v>
      </c>
      <c r="F1986" t="s">
        <v>698</v>
      </c>
      <c r="G1986" t="str">
        <f t="shared" si="3928"/>
        <v>DL2022021</v>
      </c>
      <c r="H1986" t="str">
        <f t="shared" si="3992"/>
        <v>21</v>
      </c>
      <c r="I1986" t="str">
        <f t="shared" si="3993"/>
        <v>EuropaeiskAal_21_20220915_DL2022021_MarieKrusesGymBorupgaardGym</v>
      </c>
      <c r="J1986" t="str">
        <f t="shared" si="3994"/>
        <v>EuropaeiskAal</v>
      </c>
      <c r="K1986" t="str">
        <f t="shared" si="3995"/>
        <v>PosK</v>
      </c>
      <c r="L1986" s="7">
        <f t="shared" si="3996"/>
        <v>29.91</v>
      </c>
      <c r="M1986">
        <f t="shared" si="3997"/>
        <v>59.82</v>
      </c>
      <c r="N1986">
        <f t="shared" si="3998"/>
        <v>0</v>
      </c>
      <c r="O1986">
        <f t="shared" si="3999"/>
        <v>0</v>
      </c>
      <c r="Q1986">
        <f t="shared" ref="Q1986" si="4021">IF(L1988="No Ct",0,L1988)</f>
        <v>0</v>
      </c>
      <c r="R1986">
        <f t="shared" ref="R1986" si="4022">IF(L1989="No Ct",0,L1989)</f>
        <v>0</v>
      </c>
      <c r="S1986" t="str">
        <f t="shared" ref="S1986" si="4023">IF(AND(M1986&gt;0,N1986=0),"Valid","Invalid")</f>
        <v>Valid</v>
      </c>
      <c r="T1986" t="str">
        <f t="shared" ref="T1986" si="4024">IF(OR(Q1986&gt;1,R1986&gt;1),"Present","Absent")</f>
        <v>Absent</v>
      </c>
      <c r="U1986" t="str">
        <f t="shared" ref="U1986" si="4025">IF(OR(AND(Q1986&gt;1,Q1986&lt;41),AND(R1986&gt;1,R1986&lt;41)),"Ct&lt;41","Ct&gt;41")</f>
        <v>Ct&gt;41</v>
      </c>
      <c r="V1986" t="str">
        <f>VLOOKUP(J1986,Datasæt_Analysesystemer!$C$2:$D$68,2,FALSE)</f>
        <v>Europæisk ål</v>
      </c>
      <c r="W1986" t="str">
        <f t="shared" ref="W1986" si="4026">MID(F1986,10,9)</f>
        <v>DL2022021</v>
      </c>
      <c r="X1986" t="str">
        <f t="shared" ref="X1986" si="4027">W1986&amp;"_"&amp;V1986&amp;"_"&amp;S1986&amp;"_"&amp;T1986&amp;"_"&amp;U1986</f>
        <v>DL2022021_Europæisk ål_Valid_Absent_Ct&gt;41</v>
      </c>
    </row>
    <row r="1987" spans="1:24" x14ac:dyDescent="0.25">
      <c r="A1987" t="s">
        <v>392</v>
      </c>
      <c r="B1987" t="s">
        <v>687</v>
      </c>
      <c r="C1987" t="s">
        <v>16</v>
      </c>
      <c r="D1987" s="7">
        <v>0.1</v>
      </c>
      <c r="E1987" s="6" t="s">
        <v>17</v>
      </c>
      <c r="F1987" t="s">
        <v>698</v>
      </c>
      <c r="G1987" t="str">
        <f t="shared" si="3928"/>
        <v>DL2022021</v>
      </c>
      <c r="H1987" t="str">
        <f t="shared" si="3992"/>
        <v>21</v>
      </c>
      <c r="I1987" t="str">
        <f t="shared" si="3993"/>
        <v>EuropaeiskAal_21_20220915_DL2022021_MarieKrusesGymBorupgaardGym</v>
      </c>
      <c r="J1987" t="str">
        <f t="shared" si="3994"/>
        <v>EuropaeiskAal</v>
      </c>
      <c r="K1987" t="str">
        <f t="shared" si="3995"/>
        <v>NegK</v>
      </c>
      <c r="L1987" s="7" t="str">
        <f t="shared" si="3996"/>
        <v>No Ct</v>
      </c>
      <c r="M1987" t="str">
        <f t="shared" si="3997"/>
        <v/>
      </c>
      <c r="N1987" t="str">
        <f t="shared" si="3998"/>
        <v/>
      </c>
      <c r="O1987" t="str">
        <f t="shared" si="3999"/>
        <v/>
      </c>
    </row>
    <row r="1988" spans="1:24" x14ac:dyDescent="0.25">
      <c r="A1988" t="s">
        <v>394</v>
      </c>
      <c r="B1988" t="s">
        <v>688</v>
      </c>
      <c r="C1988" t="s">
        <v>20</v>
      </c>
      <c r="D1988" s="7">
        <v>0.1</v>
      </c>
      <c r="E1988" s="6" t="s">
        <v>17</v>
      </c>
      <c r="F1988" t="s">
        <v>698</v>
      </c>
      <c r="G1988" t="str">
        <f t="shared" si="3928"/>
        <v>DL2022021</v>
      </c>
      <c r="H1988" t="str">
        <f t="shared" si="3992"/>
        <v>21</v>
      </c>
      <c r="I1988" t="str">
        <f t="shared" si="3993"/>
        <v>EuropaeiskAal_21_20220915_DL2022021_MarieKrusesGymBorupgaardGym</v>
      </c>
      <c r="J1988" t="str">
        <f t="shared" si="3994"/>
        <v>EuropaeiskAal</v>
      </c>
      <c r="K1988" t="str">
        <f t="shared" si="3995"/>
        <v>eDNA</v>
      </c>
      <c r="L1988" s="7" t="str">
        <f t="shared" si="3996"/>
        <v>No Ct</v>
      </c>
      <c r="M1988" t="str">
        <f t="shared" si="3997"/>
        <v/>
      </c>
      <c r="N1988" t="str">
        <f t="shared" si="3998"/>
        <v/>
      </c>
      <c r="O1988" t="str">
        <f t="shared" si="3999"/>
        <v/>
      </c>
    </row>
    <row r="1989" spans="1:24" x14ac:dyDescent="0.25">
      <c r="A1989" t="s">
        <v>396</v>
      </c>
      <c r="B1989" t="s">
        <v>688</v>
      </c>
      <c r="C1989" t="s">
        <v>20</v>
      </c>
      <c r="D1989" s="7">
        <v>0.1</v>
      </c>
      <c r="E1989" s="6" t="s">
        <v>17</v>
      </c>
      <c r="F1989" t="s">
        <v>698</v>
      </c>
      <c r="G1989" t="str">
        <f t="shared" si="3928"/>
        <v>DL2022021</v>
      </c>
      <c r="H1989" t="str">
        <f t="shared" si="3992"/>
        <v>21</v>
      </c>
      <c r="I1989" t="str">
        <f t="shared" si="3993"/>
        <v>EuropaeiskAal_21_20220915_DL2022021_MarieKrusesGymBorupgaardGym</v>
      </c>
      <c r="J1989" t="str">
        <f t="shared" si="3994"/>
        <v>EuropaeiskAal</v>
      </c>
      <c r="K1989" t="str">
        <f t="shared" si="3995"/>
        <v>eDNA</v>
      </c>
      <c r="L1989" s="7" t="str">
        <f t="shared" si="3996"/>
        <v>No Ct</v>
      </c>
      <c r="M1989" t="str">
        <f t="shared" si="3997"/>
        <v/>
      </c>
      <c r="N1989" t="str">
        <f t="shared" si="3998"/>
        <v/>
      </c>
      <c r="O1989" t="str">
        <f t="shared" si="3999"/>
        <v/>
      </c>
    </row>
    <row r="1990" spans="1:24" x14ac:dyDescent="0.25">
      <c r="A1990" t="s">
        <v>397</v>
      </c>
      <c r="B1990" t="s">
        <v>689</v>
      </c>
      <c r="C1990" t="s">
        <v>13</v>
      </c>
      <c r="D1990" s="7">
        <v>0.1</v>
      </c>
      <c r="E1990" s="7">
        <v>32.270000000000003</v>
      </c>
      <c r="F1990" t="s">
        <v>698</v>
      </c>
      <c r="G1990" t="str">
        <f t="shared" si="3928"/>
        <v>DL2022021</v>
      </c>
      <c r="H1990" t="str">
        <f t="shared" si="3992"/>
        <v>22</v>
      </c>
      <c r="I1990" t="str">
        <f t="shared" si="3993"/>
        <v>EuropaeiskAal_22_20220915_DL2022021_MarieKrusesGymBorupgaardGym</v>
      </c>
      <c r="J1990" t="str">
        <f t="shared" si="3994"/>
        <v>EuropaeiskAal</v>
      </c>
      <c r="K1990" t="str">
        <f t="shared" si="3995"/>
        <v>PosK</v>
      </c>
      <c r="L1990" s="7">
        <f t="shared" si="3996"/>
        <v>32.270000000000003</v>
      </c>
      <c r="M1990">
        <f t="shared" si="3997"/>
        <v>64.540000000000006</v>
      </c>
      <c r="N1990">
        <f t="shared" si="3998"/>
        <v>0</v>
      </c>
      <c r="O1990">
        <f t="shared" si="3999"/>
        <v>0</v>
      </c>
      <c r="Q1990">
        <f t="shared" ref="Q1990" si="4028">IF(L1992="No Ct",0,L1992)</f>
        <v>0</v>
      </c>
      <c r="R1990">
        <f t="shared" ref="R1990" si="4029">IF(L1993="No Ct",0,L1993)</f>
        <v>0</v>
      </c>
      <c r="S1990" t="str">
        <f t="shared" ref="S1990" si="4030">IF(AND(M1990&gt;0,N1990=0),"Valid","Invalid")</f>
        <v>Valid</v>
      </c>
      <c r="T1990" t="str">
        <f t="shared" ref="T1990" si="4031">IF(OR(Q1990&gt;1,R1990&gt;1),"Present","Absent")</f>
        <v>Absent</v>
      </c>
      <c r="U1990" t="str">
        <f t="shared" ref="U1990" si="4032">IF(OR(AND(Q1990&gt;1,Q1990&lt;41),AND(R1990&gt;1,R1990&lt;41)),"Ct&lt;41","Ct&gt;41")</f>
        <v>Ct&gt;41</v>
      </c>
      <c r="V1990" t="str">
        <f>VLOOKUP(J1990,Datasæt_Analysesystemer!$C$2:$D$68,2,FALSE)</f>
        <v>Europæisk ål</v>
      </c>
      <c r="W1990" t="str">
        <f t="shared" ref="W1990" si="4033">MID(F1990,10,9)</f>
        <v>DL2022021</v>
      </c>
      <c r="X1990" t="str">
        <f t="shared" ref="X1990" si="4034">W1990&amp;"_"&amp;V1990&amp;"_"&amp;S1990&amp;"_"&amp;T1990&amp;"_"&amp;U1990</f>
        <v>DL2022021_Europæisk ål_Valid_Absent_Ct&gt;41</v>
      </c>
    </row>
    <row r="1991" spans="1:24" x14ac:dyDescent="0.25">
      <c r="A1991" t="s">
        <v>399</v>
      </c>
      <c r="B1991" t="s">
        <v>690</v>
      </c>
      <c r="C1991" t="s">
        <v>16</v>
      </c>
      <c r="D1991" s="7">
        <v>0.1</v>
      </c>
      <c r="E1991" s="6" t="s">
        <v>17</v>
      </c>
      <c r="F1991" t="s">
        <v>698</v>
      </c>
      <c r="G1991" t="str">
        <f t="shared" si="3928"/>
        <v>DL2022021</v>
      </c>
      <c r="H1991" t="str">
        <f t="shared" si="3992"/>
        <v>22</v>
      </c>
      <c r="I1991" t="str">
        <f t="shared" si="3993"/>
        <v>EuropaeiskAal_22_20220915_DL2022021_MarieKrusesGymBorupgaardGym</v>
      </c>
      <c r="J1991" t="str">
        <f t="shared" si="3994"/>
        <v>EuropaeiskAal</v>
      </c>
      <c r="K1991" t="str">
        <f t="shared" si="3995"/>
        <v>NegK</v>
      </c>
      <c r="L1991" s="7" t="str">
        <f t="shared" si="3996"/>
        <v>No Ct</v>
      </c>
      <c r="M1991" t="str">
        <f t="shared" si="3997"/>
        <v/>
      </c>
      <c r="N1991" t="str">
        <f t="shared" si="3998"/>
        <v/>
      </c>
      <c r="O1991" t="str">
        <f t="shared" si="3999"/>
        <v/>
      </c>
    </row>
    <row r="1992" spans="1:24" x14ac:dyDescent="0.25">
      <c r="A1992" t="s">
        <v>401</v>
      </c>
      <c r="B1992" t="s">
        <v>691</v>
      </c>
      <c r="C1992" t="s">
        <v>20</v>
      </c>
      <c r="D1992" s="7">
        <v>0.1</v>
      </c>
      <c r="E1992" s="6" t="s">
        <v>17</v>
      </c>
      <c r="F1992" t="s">
        <v>698</v>
      </c>
      <c r="G1992" t="str">
        <f t="shared" si="3928"/>
        <v>DL2022021</v>
      </c>
      <c r="H1992" t="str">
        <f t="shared" si="3992"/>
        <v>22</v>
      </c>
      <c r="I1992" t="str">
        <f t="shared" si="3993"/>
        <v>EuropaeiskAal_22_20220915_DL2022021_MarieKrusesGymBorupgaardGym</v>
      </c>
      <c r="J1992" t="str">
        <f t="shared" si="3994"/>
        <v>EuropaeiskAal</v>
      </c>
      <c r="K1992" t="str">
        <f t="shared" si="3995"/>
        <v>eDNA</v>
      </c>
      <c r="L1992" s="7" t="str">
        <f t="shared" si="3996"/>
        <v>No Ct</v>
      </c>
      <c r="M1992" t="str">
        <f t="shared" si="3997"/>
        <v/>
      </c>
      <c r="N1992" t="str">
        <f t="shared" si="3998"/>
        <v/>
      </c>
      <c r="O1992" t="str">
        <f t="shared" si="3999"/>
        <v/>
      </c>
    </row>
    <row r="1993" spans="1:24" x14ac:dyDescent="0.25">
      <c r="A1993" t="s">
        <v>403</v>
      </c>
      <c r="B1993" t="s">
        <v>691</v>
      </c>
      <c r="C1993" t="s">
        <v>20</v>
      </c>
      <c r="D1993" s="7">
        <v>0.1</v>
      </c>
      <c r="E1993" s="6" t="s">
        <v>17</v>
      </c>
      <c r="F1993" t="s">
        <v>698</v>
      </c>
      <c r="G1993" t="str">
        <f t="shared" si="3928"/>
        <v>DL2022021</v>
      </c>
      <c r="H1993" t="str">
        <f t="shared" si="3992"/>
        <v>22</v>
      </c>
      <c r="I1993" t="str">
        <f t="shared" si="3993"/>
        <v>EuropaeiskAal_22_20220915_DL2022021_MarieKrusesGymBorupgaardGym</v>
      </c>
      <c r="J1993" t="str">
        <f t="shared" si="3994"/>
        <v>EuropaeiskAal</v>
      </c>
      <c r="K1993" t="str">
        <f t="shared" si="3995"/>
        <v>eDNA</v>
      </c>
      <c r="L1993" s="7" t="str">
        <f t="shared" si="3996"/>
        <v>No Ct</v>
      </c>
      <c r="M1993" t="str">
        <f t="shared" si="3997"/>
        <v/>
      </c>
      <c r="N1993" t="str">
        <f t="shared" si="3998"/>
        <v/>
      </c>
      <c r="O1993" t="str">
        <f t="shared" si="3999"/>
        <v/>
      </c>
    </row>
    <row r="1994" spans="1:24" x14ac:dyDescent="0.25">
      <c r="A1994" t="s">
        <v>404</v>
      </c>
      <c r="B1994" t="s">
        <v>692</v>
      </c>
      <c r="C1994" t="s">
        <v>13</v>
      </c>
      <c r="D1994" s="7">
        <v>0.1</v>
      </c>
      <c r="E1994" s="6">
        <v>23.36</v>
      </c>
      <c r="F1994" t="s">
        <v>698</v>
      </c>
      <c r="G1994" t="str">
        <f t="shared" si="3928"/>
        <v>DL2022021</v>
      </c>
      <c r="H1994" t="str">
        <f t="shared" si="3992"/>
        <v>23</v>
      </c>
      <c r="I1994" t="str">
        <f t="shared" si="3993"/>
        <v>SortmundetKutling_23_20220915_DL2022021_MarieKrusesGymBorupgaardGym</v>
      </c>
      <c r="J1994" t="str">
        <f t="shared" si="3994"/>
        <v>SortmundetKutling</v>
      </c>
      <c r="K1994" t="str">
        <f t="shared" si="3995"/>
        <v>PosK</v>
      </c>
      <c r="L1994" s="7">
        <f t="shared" si="3996"/>
        <v>23.36</v>
      </c>
      <c r="M1994">
        <f t="shared" si="3997"/>
        <v>46.72</v>
      </c>
      <c r="N1994">
        <f t="shared" si="3998"/>
        <v>0</v>
      </c>
      <c r="O1994">
        <f t="shared" si="3999"/>
        <v>0</v>
      </c>
      <c r="Q1994">
        <f t="shared" ref="Q1994" si="4035">IF(L1996="No Ct",0,L1996)</f>
        <v>0</v>
      </c>
      <c r="R1994">
        <f t="shared" ref="R1994" si="4036">IF(L1997="No Ct",0,L1997)</f>
        <v>0</v>
      </c>
      <c r="S1994" t="str">
        <f t="shared" ref="S1994" si="4037">IF(AND(M1994&gt;0,N1994=0),"Valid","Invalid")</f>
        <v>Valid</v>
      </c>
      <c r="T1994" t="str">
        <f t="shared" ref="T1994" si="4038">IF(OR(Q1994&gt;1,R1994&gt;1),"Present","Absent")</f>
        <v>Absent</v>
      </c>
      <c r="U1994" t="str">
        <f t="shared" ref="U1994" si="4039">IF(OR(AND(Q1994&gt;1,Q1994&lt;41),AND(R1994&gt;1,R1994&lt;41)),"Ct&lt;41","Ct&gt;41")</f>
        <v>Ct&gt;41</v>
      </c>
      <c r="V1994" t="str">
        <f>VLOOKUP(J1994,Datasæt_Analysesystemer!$C$2:$D$68,2,FALSE)</f>
        <v>Sortmundet kutling</v>
      </c>
      <c r="W1994" t="str">
        <f t="shared" ref="W1994" si="4040">MID(F1994,10,9)</f>
        <v>DL2022021</v>
      </c>
      <c r="X1994" t="str">
        <f t="shared" ref="X1994" si="4041">W1994&amp;"_"&amp;V1994&amp;"_"&amp;S1994&amp;"_"&amp;T1994&amp;"_"&amp;U1994</f>
        <v>DL2022021_Sortmundet kutling_Valid_Absent_Ct&gt;41</v>
      </c>
    </row>
    <row r="1995" spans="1:24" x14ac:dyDescent="0.25">
      <c r="A1995" t="s">
        <v>406</v>
      </c>
      <c r="B1995" t="s">
        <v>693</v>
      </c>
      <c r="C1995" t="s">
        <v>16</v>
      </c>
      <c r="D1995" s="7">
        <v>0.1</v>
      </c>
      <c r="E1995" s="6" t="s">
        <v>17</v>
      </c>
      <c r="F1995" t="s">
        <v>698</v>
      </c>
      <c r="G1995" t="str">
        <f t="shared" si="3928"/>
        <v>DL2022021</v>
      </c>
      <c r="H1995" t="str">
        <f t="shared" si="3992"/>
        <v>23</v>
      </c>
      <c r="I1995" t="str">
        <f t="shared" si="3993"/>
        <v>SortmundetKutling_23_20220915_DL2022021_MarieKrusesGymBorupgaardGym</v>
      </c>
      <c r="J1995" t="str">
        <f t="shared" si="3994"/>
        <v>SortmundetKutling</v>
      </c>
      <c r="K1995" t="str">
        <f t="shared" si="3995"/>
        <v>NegK</v>
      </c>
      <c r="L1995" s="7" t="str">
        <f t="shared" si="3996"/>
        <v>No Ct</v>
      </c>
      <c r="M1995" t="str">
        <f t="shared" si="3997"/>
        <v/>
      </c>
      <c r="N1995" t="str">
        <f t="shared" si="3998"/>
        <v/>
      </c>
      <c r="O1995" t="str">
        <f t="shared" si="3999"/>
        <v/>
      </c>
    </row>
    <row r="1996" spans="1:24" x14ac:dyDescent="0.25">
      <c r="A1996" t="s">
        <v>408</v>
      </c>
      <c r="B1996" t="s">
        <v>694</v>
      </c>
      <c r="C1996" t="s">
        <v>20</v>
      </c>
      <c r="D1996" s="7">
        <v>0.1</v>
      </c>
      <c r="E1996" s="6" t="s">
        <v>17</v>
      </c>
      <c r="F1996" t="s">
        <v>698</v>
      </c>
      <c r="G1996" t="str">
        <f t="shared" si="3928"/>
        <v>DL2022021</v>
      </c>
      <c r="H1996" t="str">
        <f t="shared" si="3992"/>
        <v>23</v>
      </c>
      <c r="I1996" t="str">
        <f t="shared" si="3993"/>
        <v>SortmundetKutling_23_20220915_DL2022021_MarieKrusesGymBorupgaardGym</v>
      </c>
      <c r="J1996" t="str">
        <f t="shared" si="3994"/>
        <v>SortmundetKutling</v>
      </c>
      <c r="K1996" t="str">
        <f t="shared" si="3995"/>
        <v>eDNA</v>
      </c>
      <c r="L1996" s="7" t="str">
        <f t="shared" si="3996"/>
        <v>No Ct</v>
      </c>
      <c r="M1996" t="str">
        <f t="shared" si="3997"/>
        <v/>
      </c>
      <c r="N1996" t="str">
        <f t="shared" si="3998"/>
        <v/>
      </c>
      <c r="O1996" t="str">
        <f t="shared" si="3999"/>
        <v/>
      </c>
    </row>
    <row r="1997" spans="1:24" x14ac:dyDescent="0.25">
      <c r="A1997" t="s">
        <v>410</v>
      </c>
      <c r="B1997" t="s">
        <v>694</v>
      </c>
      <c r="C1997" t="s">
        <v>20</v>
      </c>
      <c r="D1997" s="7">
        <v>0.1</v>
      </c>
      <c r="E1997" s="6" t="s">
        <v>17</v>
      </c>
      <c r="F1997" t="s">
        <v>698</v>
      </c>
      <c r="G1997" t="str">
        <f t="shared" si="3928"/>
        <v>DL2022021</v>
      </c>
      <c r="H1997" t="str">
        <f t="shared" si="3992"/>
        <v>23</v>
      </c>
      <c r="I1997" t="str">
        <f t="shared" si="3993"/>
        <v>SortmundetKutling_23_20220915_DL2022021_MarieKrusesGymBorupgaardGym</v>
      </c>
      <c r="J1997" t="str">
        <f t="shared" si="3994"/>
        <v>SortmundetKutling</v>
      </c>
      <c r="K1997" t="str">
        <f t="shared" si="3995"/>
        <v>eDNA</v>
      </c>
      <c r="L1997" s="7" t="str">
        <f t="shared" si="3996"/>
        <v>No Ct</v>
      </c>
      <c r="M1997" t="str">
        <f t="shared" si="3997"/>
        <v/>
      </c>
      <c r="N1997" t="str">
        <f t="shared" si="3998"/>
        <v/>
      </c>
      <c r="O1997" t="str">
        <f t="shared" si="3999"/>
        <v/>
      </c>
    </row>
    <row r="1998" spans="1:24" x14ac:dyDescent="0.25">
      <c r="A1998" t="s">
        <v>411</v>
      </c>
      <c r="B1998" t="s">
        <v>695</v>
      </c>
      <c r="C1998" t="s">
        <v>13</v>
      </c>
      <c r="D1998" s="7">
        <v>0.1</v>
      </c>
      <c r="E1998" s="7">
        <v>30.56</v>
      </c>
      <c r="F1998" t="s">
        <v>698</v>
      </c>
      <c r="G1998" t="str">
        <f t="shared" si="3928"/>
        <v>DL2022021</v>
      </c>
      <c r="H1998" t="str">
        <f t="shared" si="3992"/>
        <v>24</v>
      </c>
      <c r="I1998" t="str">
        <f t="shared" si="3993"/>
        <v>SortmundetKutling_24_20220915_DL2022021_MarieKrusesGymBorupgaardGym</v>
      </c>
      <c r="J1998" t="str">
        <f t="shared" si="3994"/>
        <v>SortmundetKutling</v>
      </c>
      <c r="K1998" t="str">
        <f t="shared" si="3995"/>
        <v>PosK</v>
      </c>
      <c r="L1998" s="7">
        <f t="shared" si="3996"/>
        <v>30.56</v>
      </c>
      <c r="M1998">
        <f t="shared" si="3997"/>
        <v>61.12</v>
      </c>
      <c r="N1998">
        <f t="shared" si="3998"/>
        <v>0</v>
      </c>
      <c r="O1998">
        <f t="shared" si="3999"/>
        <v>0</v>
      </c>
      <c r="Q1998">
        <f t="shared" ref="Q1998" si="4042">IF(L2000="No Ct",0,L2000)</f>
        <v>0</v>
      </c>
      <c r="R1998">
        <f t="shared" ref="R1998" si="4043">IF(L2001="No Ct",0,L2001)</f>
        <v>0</v>
      </c>
      <c r="S1998" t="str">
        <f t="shared" ref="S1998" si="4044">IF(AND(M1998&gt;0,N1998=0),"Valid","Invalid")</f>
        <v>Valid</v>
      </c>
      <c r="T1998" t="str">
        <f t="shared" ref="T1998" si="4045">IF(OR(Q1998&gt;1,R1998&gt;1),"Present","Absent")</f>
        <v>Absent</v>
      </c>
      <c r="U1998" t="str">
        <f t="shared" ref="U1998" si="4046">IF(OR(AND(Q1998&gt;1,Q1998&lt;41),AND(R1998&gt;1,R1998&lt;41)),"Ct&lt;41","Ct&gt;41")</f>
        <v>Ct&gt;41</v>
      </c>
      <c r="V1998" t="str">
        <f>VLOOKUP(J1998,Datasæt_Analysesystemer!$C$2:$D$68,2,FALSE)</f>
        <v>Sortmundet kutling</v>
      </c>
      <c r="W1998" t="str">
        <f t="shared" ref="W1998" si="4047">MID(F1998,10,9)</f>
        <v>DL2022021</v>
      </c>
      <c r="X1998" t="str">
        <f t="shared" ref="X1998" si="4048">W1998&amp;"_"&amp;V1998&amp;"_"&amp;S1998&amp;"_"&amp;T1998&amp;"_"&amp;U1998</f>
        <v>DL2022021_Sortmundet kutling_Valid_Absent_Ct&gt;41</v>
      </c>
    </row>
    <row r="1999" spans="1:24" x14ac:dyDescent="0.25">
      <c r="A1999" t="s">
        <v>413</v>
      </c>
      <c r="B1999" t="s">
        <v>696</v>
      </c>
      <c r="C1999" t="s">
        <v>16</v>
      </c>
      <c r="D1999" s="7">
        <v>0.1</v>
      </c>
      <c r="E1999" s="6" t="s">
        <v>17</v>
      </c>
      <c r="F1999" t="s">
        <v>698</v>
      </c>
      <c r="G1999" t="str">
        <f t="shared" si="3928"/>
        <v>DL2022021</v>
      </c>
      <c r="H1999" t="str">
        <f t="shared" si="3992"/>
        <v>24</v>
      </c>
      <c r="I1999" t="str">
        <f t="shared" si="3993"/>
        <v>SortmundetKutling_24_20220915_DL2022021_MarieKrusesGymBorupgaardGym</v>
      </c>
      <c r="J1999" t="str">
        <f t="shared" si="3994"/>
        <v>SortmundetKutling</v>
      </c>
      <c r="K1999" t="str">
        <f t="shared" si="3995"/>
        <v>NegK</v>
      </c>
      <c r="L1999" s="7" t="str">
        <f t="shared" si="3996"/>
        <v>No Ct</v>
      </c>
      <c r="M1999" t="str">
        <f t="shared" si="3997"/>
        <v/>
      </c>
      <c r="N1999" t="str">
        <f t="shared" si="3998"/>
        <v/>
      </c>
      <c r="O1999" t="str">
        <f t="shared" si="3999"/>
        <v/>
      </c>
    </row>
    <row r="2000" spans="1:24" x14ac:dyDescent="0.25">
      <c r="A2000" t="s">
        <v>415</v>
      </c>
      <c r="B2000" t="s">
        <v>697</v>
      </c>
      <c r="C2000" t="s">
        <v>20</v>
      </c>
      <c r="D2000" s="7">
        <v>0.1</v>
      </c>
      <c r="E2000" s="6" t="s">
        <v>17</v>
      </c>
      <c r="F2000" t="s">
        <v>698</v>
      </c>
      <c r="G2000" t="str">
        <f t="shared" si="3928"/>
        <v>DL2022021</v>
      </c>
      <c r="H2000" t="str">
        <f t="shared" si="3992"/>
        <v>24</v>
      </c>
      <c r="I2000" t="str">
        <f t="shared" si="3993"/>
        <v>SortmundetKutling_24_20220915_DL2022021_MarieKrusesGymBorupgaardGym</v>
      </c>
      <c r="J2000" t="str">
        <f t="shared" si="3994"/>
        <v>SortmundetKutling</v>
      </c>
      <c r="K2000" t="str">
        <f t="shared" si="3995"/>
        <v>eDNA</v>
      </c>
      <c r="L2000" s="7" t="str">
        <f t="shared" si="3996"/>
        <v>No Ct</v>
      </c>
      <c r="M2000" t="str">
        <f t="shared" si="3997"/>
        <v/>
      </c>
      <c r="N2000" t="str">
        <f t="shared" si="3998"/>
        <v/>
      </c>
      <c r="O2000" t="str">
        <f t="shared" si="3999"/>
        <v/>
      </c>
    </row>
    <row r="2001" spans="1:25" x14ac:dyDescent="0.25">
      <c r="A2001" t="s">
        <v>417</v>
      </c>
      <c r="B2001" t="s">
        <v>697</v>
      </c>
      <c r="C2001" t="s">
        <v>20</v>
      </c>
      <c r="D2001" s="7">
        <v>0.1</v>
      </c>
      <c r="E2001" s="6" t="s">
        <v>17</v>
      </c>
      <c r="F2001" t="s">
        <v>698</v>
      </c>
      <c r="G2001" t="str">
        <f t="shared" si="3928"/>
        <v>DL2022021</v>
      </c>
      <c r="H2001" t="str">
        <f t="shared" si="3992"/>
        <v>24</v>
      </c>
      <c r="I2001" t="str">
        <f t="shared" si="3993"/>
        <v>SortmundetKutling_24_20220915_DL2022021_MarieKrusesGymBorupgaardGym</v>
      </c>
      <c r="J2001" t="str">
        <f t="shared" si="3994"/>
        <v>SortmundetKutling</v>
      </c>
      <c r="K2001" t="str">
        <f t="shared" si="3995"/>
        <v>eDNA</v>
      </c>
      <c r="L2001" s="7" t="str">
        <f t="shared" si="3996"/>
        <v>No Ct</v>
      </c>
      <c r="M2001" t="str">
        <f t="shared" si="3997"/>
        <v/>
      </c>
      <c r="N2001" t="str">
        <f t="shared" si="3998"/>
        <v/>
      </c>
      <c r="O2001" t="str">
        <f t="shared" si="3999"/>
        <v/>
      </c>
    </row>
    <row r="2002" spans="1:25" x14ac:dyDescent="0.25">
      <c r="A2002" t="s">
        <v>22</v>
      </c>
      <c r="B2002" t="s">
        <v>23</v>
      </c>
      <c r="C2002" t="s">
        <v>24</v>
      </c>
      <c r="D2002">
        <v>0.01</v>
      </c>
      <c r="E2002">
        <v>30.34</v>
      </c>
      <c r="F2002" t="s">
        <v>699</v>
      </c>
      <c r="G2002" t="str">
        <f t="shared" ref="G2002:G2065" si="4049">MID(F2002,10,9)</f>
        <v>DL2022026</v>
      </c>
      <c r="H2002" t="str">
        <f t="shared" ref="H2002:H2065" si="4050">LEFT(C2002,2)</f>
        <v>01</v>
      </c>
      <c r="I2002" t="str">
        <f t="shared" ref="I2002:I2065" si="4051">J2002&amp;"_"&amp;H2002&amp;"_"&amp;F2002</f>
        <v>Aborre_01_20220920_DL2022026_NaerumGymSanktAnnaeGym</v>
      </c>
      <c r="J2002" t="str">
        <f>VLOOKUP(MID(C2002,4,6),Datasæt_Analysesystemer!$B$2:$E$69,3,FALSE)</f>
        <v>Aborre</v>
      </c>
      <c r="K2002" t="str">
        <f t="shared" ref="K2002:K2065" si="4052">RIGHT(C2002,2)</f>
        <v>PK</v>
      </c>
      <c r="L2002" s="7">
        <f t="shared" ref="L2002" si="4053">IF(TRIM(E2002)="No Ct","No Ct",E2002)</f>
        <v>30.34</v>
      </c>
      <c r="M2002">
        <f t="shared" ref="M2002:M2065" si="4054">IF(K2002="PK",SUMIFS(L:L,K:K,"PK",I:I,I2002),"")</f>
        <v>30.34</v>
      </c>
      <c r="N2002">
        <f t="shared" ref="N2002:N2065" si="4055">IF(K2002="PK",SUMIFS(L:L,K:K,"NK",I:I,I2002),"")</f>
        <v>0</v>
      </c>
      <c r="O2002">
        <f t="shared" ref="O2002:O2065" si="4056">IF(K2002="PK",SUMIFS(L:L,K:K,"EP",I:I,I2002),"")</f>
        <v>0</v>
      </c>
      <c r="Q2002">
        <f t="shared" ref="Q2002" si="4057">IF(L2004="No Ct",0,L2004)</f>
        <v>0</v>
      </c>
      <c r="R2002">
        <f t="shared" ref="R2002" si="4058">IF(L2005="No Ct",0,L2005)</f>
        <v>0</v>
      </c>
      <c r="S2002" t="str">
        <f t="shared" ref="S2002" si="4059">IF(AND(M2002&gt;0,N2002=0),"Valid","Invalid")</f>
        <v>Valid</v>
      </c>
      <c r="T2002" t="str">
        <f t="shared" ref="T2002" si="4060">IF(OR(Q2002&gt;1,R2002&gt;1),"Present","Absent")</f>
        <v>Absent</v>
      </c>
      <c r="U2002" t="str">
        <f t="shared" ref="U2002" si="4061">IF(OR(AND(Q2002&gt;1,Q2002&lt;41),AND(R2002&gt;1,R2002&lt;41)),"Ct&lt;41","Ct&gt;41")</f>
        <v>Ct&gt;41</v>
      </c>
      <c r="V2002" t="str">
        <f t="shared" ref="V2002" si="4062">J2002</f>
        <v>Aborre</v>
      </c>
      <c r="W2002" t="str">
        <f t="shared" ref="W2002" si="4063">MID(F2002,10,9)</f>
        <v>DL2022026</v>
      </c>
      <c r="X2002" t="str">
        <f t="shared" ref="X2002" si="4064">W2002&amp;"_"&amp;V2002&amp;"_"&amp;S2002&amp;"_"&amp;T2002&amp;"_"&amp;U2002</f>
        <v>DL2022026_Aborre_Valid_Absent_Ct&gt;41</v>
      </c>
    </row>
    <row r="2003" spans="1:25" x14ac:dyDescent="0.25">
      <c r="A2003" t="s">
        <v>50</v>
      </c>
      <c r="B2003" t="s">
        <v>51</v>
      </c>
      <c r="C2003" t="s">
        <v>52</v>
      </c>
      <c r="D2003">
        <v>0.01</v>
      </c>
      <c r="E2003" t="s">
        <v>1275</v>
      </c>
      <c r="F2003" t="s">
        <v>699</v>
      </c>
      <c r="G2003" t="str">
        <f t="shared" si="4049"/>
        <v>DL2022026</v>
      </c>
      <c r="H2003" t="str">
        <f t="shared" si="4050"/>
        <v>01</v>
      </c>
      <c r="I2003" t="str">
        <f t="shared" si="4051"/>
        <v>Aborre_01_20220920_DL2022026_NaerumGymSanktAnnaeGym</v>
      </c>
      <c r="J2003" t="str">
        <f>VLOOKUP(MID(C2003,4,6),Datasæt_Analysesystemer!$B$2:$E$69,3,FALSE)</f>
        <v>Aborre</v>
      </c>
      <c r="K2003" t="str">
        <f t="shared" si="4052"/>
        <v>NK</v>
      </c>
      <c r="L2003" s="7" t="str">
        <f t="shared" ref="L2003:L2066" si="4065">IF(TRIM(E2003)="No Ct","No Ct",E2003)</f>
        <v>No Ct</v>
      </c>
      <c r="M2003" t="str">
        <f t="shared" si="4054"/>
        <v/>
      </c>
      <c r="N2003" t="str">
        <f t="shared" si="4055"/>
        <v/>
      </c>
      <c r="O2003" t="str">
        <f t="shared" si="4056"/>
        <v/>
      </c>
    </row>
    <row r="2004" spans="1:25" x14ac:dyDescent="0.25">
      <c r="A2004" t="s">
        <v>75</v>
      </c>
      <c r="B2004" t="s">
        <v>76</v>
      </c>
      <c r="C2004" t="s">
        <v>77</v>
      </c>
      <c r="D2004">
        <v>0.01</v>
      </c>
      <c r="E2004" t="s">
        <v>1275</v>
      </c>
      <c r="F2004" t="s">
        <v>699</v>
      </c>
      <c r="G2004" t="str">
        <f t="shared" si="4049"/>
        <v>DL2022026</v>
      </c>
      <c r="H2004" t="str">
        <f t="shared" si="4050"/>
        <v>01</v>
      </c>
      <c r="I2004" t="str">
        <f t="shared" si="4051"/>
        <v>Aborre_01_20220920_DL2022026_NaerumGymSanktAnnaeGym</v>
      </c>
      <c r="J2004" t="str">
        <f>VLOOKUP(MID(C2004,4,6),Datasæt_Analysesystemer!$B$2:$E$69,3,FALSE)</f>
        <v>Aborre</v>
      </c>
      <c r="K2004" t="str">
        <f t="shared" si="4052"/>
        <v>EP</v>
      </c>
      <c r="L2004" s="7" t="str">
        <f t="shared" si="4065"/>
        <v>No Ct</v>
      </c>
      <c r="M2004" t="str">
        <f t="shared" si="4054"/>
        <v/>
      </c>
      <c r="N2004" t="str">
        <f t="shared" si="4055"/>
        <v/>
      </c>
      <c r="O2004" t="str">
        <f t="shared" si="4056"/>
        <v/>
      </c>
    </row>
    <row r="2005" spans="1:25" x14ac:dyDescent="0.25">
      <c r="A2005" t="s">
        <v>100</v>
      </c>
      <c r="B2005" t="s">
        <v>76</v>
      </c>
      <c r="C2005" t="s">
        <v>77</v>
      </c>
      <c r="D2005">
        <v>0.01</v>
      </c>
      <c r="E2005" t="s">
        <v>1275</v>
      </c>
      <c r="F2005" t="s">
        <v>699</v>
      </c>
      <c r="G2005" t="str">
        <f t="shared" si="4049"/>
        <v>DL2022026</v>
      </c>
      <c r="H2005" t="str">
        <f t="shared" si="4050"/>
        <v>01</v>
      </c>
      <c r="I2005" t="str">
        <f t="shared" si="4051"/>
        <v>Aborre_01_20220920_DL2022026_NaerumGymSanktAnnaeGym</v>
      </c>
      <c r="J2005" t="str">
        <f>VLOOKUP(MID(C2005,4,6),Datasæt_Analysesystemer!$B$2:$E$69,3,FALSE)</f>
        <v>Aborre</v>
      </c>
      <c r="K2005" t="str">
        <f t="shared" si="4052"/>
        <v>EP</v>
      </c>
      <c r="L2005" s="7" t="str">
        <f t="shared" si="4065"/>
        <v>No Ct</v>
      </c>
      <c r="M2005" t="str">
        <f t="shared" si="4054"/>
        <v/>
      </c>
      <c r="N2005" t="str">
        <f t="shared" si="4055"/>
        <v/>
      </c>
      <c r="O2005" t="str">
        <f t="shared" si="4056"/>
        <v/>
      </c>
      <c r="Y2005" t="str">
        <f>O2007</f>
        <v/>
      </c>
    </row>
    <row r="2006" spans="1:25" x14ac:dyDescent="0.25">
      <c r="A2006" t="s">
        <v>27</v>
      </c>
      <c r="B2006" t="s">
        <v>23</v>
      </c>
      <c r="C2006" t="s">
        <v>28</v>
      </c>
      <c r="D2006">
        <v>0.01</v>
      </c>
      <c r="E2006">
        <v>30.46</v>
      </c>
      <c r="F2006" t="s">
        <v>699</v>
      </c>
      <c r="G2006" t="str">
        <f t="shared" si="4049"/>
        <v>DL2022026</v>
      </c>
      <c r="H2006" t="str">
        <f t="shared" si="4050"/>
        <v>02</v>
      </c>
      <c r="I2006" t="str">
        <f t="shared" si="4051"/>
        <v>Aborre_02_20220920_DL2022026_NaerumGymSanktAnnaeGym</v>
      </c>
      <c r="J2006" t="str">
        <f>VLOOKUP(MID(C2006,4,6),Datasæt_Analysesystemer!$B$2:$E$69,3,FALSE)</f>
        <v>Aborre</v>
      </c>
      <c r="K2006" t="str">
        <f t="shared" si="4052"/>
        <v>PK</v>
      </c>
      <c r="L2006" s="7">
        <f t="shared" si="4065"/>
        <v>30.46</v>
      </c>
      <c r="M2006">
        <f t="shared" si="4054"/>
        <v>30.46</v>
      </c>
      <c r="N2006">
        <f t="shared" si="4055"/>
        <v>0</v>
      </c>
      <c r="O2006">
        <f t="shared" si="4056"/>
        <v>0</v>
      </c>
      <c r="Q2006">
        <f t="shared" ref="Q2006" si="4066">IF(L2008="No Ct",0,L2008)</f>
        <v>0</v>
      </c>
      <c r="R2006">
        <f t="shared" ref="R2006" si="4067">IF(L2009="No Ct",0,L2009)</f>
        <v>0</v>
      </c>
      <c r="S2006" t="str">
        <f t="shared" ref="S2006" si="4068">IF(AND(M2006&gt;0,N2006=0),"Valid","Invalid")</f>
        <v>Valid</v>
      </c>
      <c r="T2006" t="str">
        <f t="shared" ref="T2006" si="4069">IF(OR(Q2006&gt;1,R2006&gt;1),"Present","Absent")</f>
        <v>Absent</v>
      </c>
      <c r="U2006" t="str">
        <f t="shared" ref="U2006" si="4070">IF(OR(AND(Q2006&gt;1,Q2006&lt;41),AND(R2006&gt;1,R2006&lt;41)),"Ct&lt;41","Ct&gt;41")</f>
        <v>Ct&gt;41</v>
      </c>
      <c r="V2006" t="str">
        <f t="shared" ref="V2006" si="4071">J2006</f>
        <v>Aborre</v>
      </c>
      <c r="W2006" t="str">
        <f t="shared" ref="W2006" si="4072">MID(F2006,10,9)</f>
        <v>DL2022026</v>
      </c>
      <c r="X2006" t="str">
        <f t="shared" ref="X2006" si="4073">W2006&amp;"_"&amp;V2006&amp;"_"&amp;S2006&amp;"_"&amp;T2006&amp;"_"&amp;U2006</f>
        <v>DL2022026_Aborre_Valid_Absent_Ct&gt;41</v>
      </c>
    </row>
    <row r="2007" spans="1:25" x14ac:dyDescent="0.25">
      <c r="A2007" t="s">
        <v>53</v>
      </c>
      <c r="B2007" t="s">
        <v>51</v>
      </c>
      <c r="C2007" t="s">
        <v>54</v>
      </c>
      <c r="D2007">
        <v>0.01</v>
      </c>
      <c r="E2007" t="s">
        <v>1275</v>
      </c>
      <c r="F2007" t="s">
        <v>699</v>
      </c>
      <c r="G2007" t="str">
        <f t="shared" si="4049"/>
        <v>DL2022026</v>
      </c>
      <c r="H2007" t="str">
        <f t="shared" si="4050"/>
        <v>02</v>
      </c>
      <c r="I2007" t="str">
        <f t="shared" si="4051"/>
        <v>Aborre_02_20220920_DL2022026_NaerumGymSanktAnnaeGym</v>
      </c>
      <c r="J2007" t="str">
        <f>VLOOKUP(MID(C2007,4,6),Datasæt_Analysesystemer!$B$2:$E$69,3,FALSE)</f>
        <v>Aborre</v>
      </c>
      <c r="K2007" t="str">
        <f t="shared" si="4052"/>
        <v>NK</v>
      </c>
      <c r="L2007" s="7" t="str">
        <f t="shared" si="4065"/>
        <v>No Ct</v>
      </c>
      <c r="M2007" t="str">
        <f t="shared" si="4054"/>
        <v/>
      </c>
      <c r="N2007" t="str">
        <f t="shared" si="4055"/>
        <v/>
      </c>
      <c r="O2007" t="str">
        <f t="shared" si="4056"/>
        <v/>
      </c>
    </row>
    <row r="2008" spans="1:25" x14ac:dyDescent="0.25">
      <c r="A2008" t="s">
        <v>78</v>
      </c>
      <c r="B2008" t="s">
        <v>76</v>
      </c>
      <c r="C2008" t="s">
        <v>79</v>
      </c>
      <c r="D2008">
        <v>0.01</v>
      </c>
      <c r="E2008" t="s">
        <v>1275</v>
      </c>
      <c r="F2008" t="s">
        <v>699</v>
      </c>
      <c r="G2008" t="str">
        <f t="shared" si="4049"/>
        <v>DL2022026</v>
      </c>
      <c r="H2008" t="str">
        <f t="shared" si="4050"/>
        <v>02</v>
      </c>
      <c r="I2008" t="str">
        <f t="shared" si="4051"/>
        <v>Aborre_02_20220920_DL2022026_NaerumGymSanktAnnaeGym</v>
      </c>
      <c r="J2008" t="str">
        <f>VLOOKUP(MID(C2008,4,6),Datasæt_Analysesystemer!$B$2:$E$69,3,FALSE)</f>
        <v>Aborre</v>
      </c>
      <c r="K2008" t="str">
        <f t="shared" si="4052"/>
        <v>EP</v>
      </c>
      <c r="L2008" s="7" t="str">
        <f t="shared" si="4065"/>
        <v>No Ct</v>
      </c>
      <c r="M2008" t="str">
        <f t="shared" si="4054"/>
        <v/>
      </c>
      <c r="N2008" t="str">
        <f t="shared" si="4055"/>
        <v/>
      </c>
      <c r="O2008" t="str">
        <f t="shared" si="4056"/>
        <v/>
      </c>
    </row>
    <row r="2009" spans="1:25" x14ac:dyDescent="0.25">
      <c r="A2009" t="s">
        <v>101</v>
      </c>
      <c r="B2009" t="s">
        <v>76</v>
      </c>
      <c r="C2009" t="s">
        <v>79</v>
      </c>
      <c r="D2009">
        <v>0.01</v>
      </c>
      <c r="E2009" t="s">
        <v>1275</v>
      </c>
      <c r="F2009" t="s">
        <v>699</v>
      </c>
      <c r="G2009" t="str">
        <f t="shared" si="4049"/>
        <v>DL2022026</v>
      </c>
      <c r="H2009" t="str">
        <f t="shared" si="4050"/>
        <v>02</v>
      </c>
      <c r="I2009" t="str">
        <f t="shared" si="4051"/>
        <v>Aborre_02_20220920_DL2022026_NaerumGymSanktAnnaeGym</v>
      </c>
      <c r="J2009" t="str">
        <f>VLOOKUP(MID(C2009,4,6),Datasæt_Analysesystemer!$B$2:$E$69,3,FALSE)</f>
        <v>Aborre</v>
      </c>
      <c r="K2009" t="str">
        <f t="shared" si="4052"/>
        <v>EP</v>
      </c>
      <c r="L2009" s="7" t="str">
        <f t="shared" si="4065"/>
        <v>No Ct</v>
      </c>
      <c r="M2009" t="str">
        <f t="shared" si="4054"/>
        <v/>
      </c>
      <c r="N2009" t="str">
        <f t="shared" si="4055"/>
        <v/>
      </c>
      <c r="O2009" t="str">
        <f t="shared" si="4056"/>
        <v/>
      </c>
      <c r="Y2009" t="str">
        <f>O2011</f>
        <v/>
      </c>
    </row>
    <row r="2010" spans="1:25" x14ac:dyDescent="0.25">
      <c r="A2010" t="s">
        <v>29</v>
      </c>
      <c r="B2010" t="s">
        <v>76</v>
      </c>
      <c r="C2010" t="s">
        <v>30</v>
      </c>
      <c r="D2010">
        <v>0.01</v>
      </c>
      <c r="E2010" t="s">
        <v>1275</v>
      </c>
      <c r="F2010" t="s">
        <v>699</v>
      </c>
      <c r="G2010" t="str">
        <f t="shared" si="4049"/>
        <v>DL2022026</v>
      </c>
      <c r="H2010" t="str">
        <f t="shared" si="4050"/>
        <v>03</v>
      </c>
      <c r="I2010" t="str">
        <f t="shared" si="4051"/>
        <v>Skrubbe_03_20220920_DL2022026_NaerumGymSanktAnnaeGym</v>
      </c>
      <c r="J2010" t="str">
        <f>VLOOKUP(MID(C2010,4,6),Datasæt_Analysesystemer!$B$2:$E$69,3,FALSE)</f>
        <v>Skrubbe</v>
      </c>
      <c r="K2010" t="str">
        <f t="shared" si="4052"/>
        <v>PK</v>
      </c>
      <c r="L2010" s="7" t="str">
        <f t="shared" si="4065"/>
        <v>No Ct</v>
      </c>
      <c r="M2010">
        <f t="shared" si="4054"/>
        <v>0</v>
      </c>
      <c r="N2010">
        <f t="shared" si="4055"/>
        <v>0</v>
      </c>
      <c r="O2010">
        <f t="shared" si="4056"/>
        <v>26.36</v>
      </c>
      <c r="Q2010">
        <f t="shared" ref="Q2010" si="4074">IF(L2012="No Ct",0,L2012)</f>
        <v>26.36</v>
      </c>
      <c r="R2010">
        <f t="shared" ref="R2010" si="4075">IF(L2013="No Ct",0,L2013)</f>
        <v>0</v>
      </c>
      <c r="S2010" t="str">
        <f t="shared" ref="S2010" si="4076">IF(AND(M2010&gt;0,N2010=0),"Valid","Invalid")</f>
        <v>Invalid</v>
      </c>
      <c r="T2010" t="str">
        <f t="shared" ref="T2010" si="4077">IF(OR(Q2010&gt;1,R2010&gt;1),"Present","Absent")</f>
        <v>Present</v>
      </c>
      <c r="U2010" t="str">
        <f t="shared" ref="U2010" si="4078">IF(OR(AND(Q2010&gt;1,Q2010&lt;41),AND(R2010&gt;1,R2010&lt;41)),"Ct&lt;41","Ct&gt;41")</f>
        <v>Ct&lt;41</v>
      </c>
      <c r="V2010" t="str">
        <f t="shared" ref="V2010" si="4079">J2010</f>
        <v>Skrubbe</v>
      </c>
      <c r="W2010" t="str">
        <f t="shared" ref="W2010" si="4080">MID(F2010,10,9)</f>
        <v>DL2022026</v>
      </c>
      <c r="X2010" t="str">
        <f t="shared" ref="X2010" si="4081">W2010&amp;"_"&amp;V2010&amp;"_"&amp;S2010&amp;"_"&amp;T2010&amp;"_"&amp;U2010</f>
        <v>DL2022026_Skrubbe_Invalid_Present_Ct&lt;41</v>
      </c>
    </row>
    <row r="2011" spans="1:25" x14ac:dyDescent="0.25">
      <c r="A2011" t="s">
        <v>55</v>
      </c>
      <c r="B2011" t="s">
        <v>76</v>
      </c>
      <c r="C2011" t="s">
        <v>56</v>
      </c>
      <c r="D2011">
        <v>0.01</v>
      </c>
      <c r="E2011" t="s">
        <v>1275</v>
      </c>
      <c r="F2011" t="s">
        <v>699</v>
      </c>
      <c r="G2011" t="str">
        <f t="shared" si="4049"/>
        <v>DL2022026</v>
      </c>
      <c r="H2011" t="str">
        <f t="shared" si="4050"/>
        <v>03</v>
      </c>
      <c r="I2011" t="str">
        <f t="shared" si="4051"/>
        <v>Skrubbe_03_20220920_DL2022026_NaerumGymSanktAnnaeGym</v>
      </c>
      <c r="J2011" t="str">
        <f>VLOOKUP(MID(C2011,4,6),Datasæt_Analysesystemer!$B$2:$E$69,3,FALSE)</f>
        <v>Skrubbe</v>
      </c>
      <c r="K2011" t="str">
        <f t="shared" si="4052"/>
        <v>NK</v>
      </c>
      <c r="L2011" s="7" t="str">
        <f t="shared" si="4065"/>
        <v>No Ct</v>
      </c>
      <c r="M2011" t="str">
        <f t="shared" si="4054"/>
        <v/>
      </c>
      <c r="N2011" t="str">
        <f t="shared" si="4055"/>
        <v/>
      </c>
      <c r="O2011" t="str">
        <f t="shared" si="4056"/>
        <v/>
      </c>
      <c r="Y2011" t="str">
        <f>O2013</f>
        <v/>
      </c>
    </row>
    <row r="2012" spans="1:25" x14ac:dyDescent="0.25">
      <c r="A2012" t="s">
        <v>102</v>
      </c>
      <c r="B2012" t="s">
        <v>23</v>
      </c>
      <c r="C2012" t="s">
        <v>81</v>
      </c>
      <c r="D2012">
        <v>0.01</v>
      </c>
      <c r="E2012">
        <v>26.36</v>
      </c>
      <c r="F2012" t="s">
        <v>699</v>
      </c>
      <c r="G2012" t="str">
        <f t="shared" si="4049"/>
        <v>DL2022026</v>
      </c>
      <c r="H2012" t="str">
        <f t="shared" si="4050"/>
        <v>03</v>
      </c>
      <c r="I2012" t="str">
        <f t="shared" si="4051"/>
        <v>Skrubbe_03_20220920_DL2022026_NaerumGymSanktAnnaeGym</v>
      </c>
      <c r="J2012" t="str">
        <f>VLOOKUP(MID(C2012,4,6),Datasæt_Analysesystemer!$B$2:$E$69,3,FALSE)</f>
        <v>Skrubbe</v>
      </c>
      <c r="K2012" t="str">
        <f t="shared" si="4052"/>
        <v>EP</v>
      </c>
      <c r="L2012" s="7">
        <f t="shared" si="4065"/>
        <v>26.36</v>
      </c>
      <c r="M2012" t="str">
        <f t="shared" si="4054"/>
        <v/>
      </c>
      <c r="N2012" t="str">
        <f t="shared" si="4055"/>
        <v/>
      </c>
      <c r="O2012" t="str">
        <f t="shared" si="4056"/>
        <v/>
      </c>
    </row>
    <row r="2013" spans="1:25" x14ac:dyDescent="0.25">
      <c r="A2013" t="s">
        <v>80</v>
      </c>
      <c r="B2013" t="s">
        <v>51</v>
      </c>
      <c r="C2013" t="s">
        <v>81</v>
      </c>
      <c r="D2013">
        <v>0.01</v>
      </c>
      <c r="E2013" t="s">
        <v>1275</v>
      </c>
      <c r="F2013" t="s">
        <v>699</v>
      </c>
      <c r="G2013" t="str">
        <f t="shared" si="4049"/>
        <v>DL2022026</v>
      </c>
      <c r="H2013" t="str">
        <f t="shared" si="4050"/>
        <v>03</v>
      </c>
      <c r="I2013" t="str">
        <f t="shared" si="4051"/>
        <v>Skrubbe_03_20220920_DL2022026_NaerumGymSanktAnnaeGym</v>
      </c>
      <c r="J2013" t="str">
        <f>VLOOKUP(MID(C2013,4,6),Datasæt_Analysesystemer!$B$2:$E$69,3,FALSE)</f>
        <v>Skrubbe</v>
      </c>
      <c r="K2013" t="str">
        <f t="shared" si="4052"/>
        <v>EP</v>
      </c>
      <c r="L2013" s="7" t="str">
        <f t="shared" si="4065"/>
        <v>No Ct</v>
      </c>
      <c r="M2013" t="str">
        <f t="shared" si="4054"/>
        <v/>
      </c>
      <c r="N2013" t="str">
        <f t="shared" si="4055"/>
        <v/>
      </c>
      <c r="O2013" t="str">
        <f t="shared" si="4056"/>
        <v/>
      </c>
    </row>
    <row r="2014" spans="1:25" x14ac:dyDescent="0.25">
      <c r="A2014" t="s">
        <v>31</v>
      </c>
      <c r="B2014" t="s">
        <v>23</v>
      </c>
      <c r="C2014" t="s">
        <v>32</v>
      </c>
      <c r="D2014">
        <v>0.01</v>
      </c>
      <c r="E2014">
        <v>26.18</v>
      </c>
      <c r="F2014" t="s">
        <v>699</v>
      </c>
      <c r="G2014" t="str">
        <f t="shared" si="4049"/>
        <v>DL2022026</v>
      </c>
      <c r="H2014" t="str">
        <f t="shared" si="4050"/>
        <v>04</v>
      </c>
      <c r="I2014" t="str">
        <f t="shared" si="4051"/>
        <v>Skrubbe_04_20220920_DL2022026_NaerumGymSanktAnnaeGym</v>
      </c>
      <c r="J2014" t="str">
        <f>VLOOKUP(MID(C2014,4,6),Datasæt_Analysesystemer!$B$2:$E$69,3,FALSE)</f>
        <v>Skrubbe</v>
      </c>
      <c r="K2014" t="str">
        <f t="shared" si="4052"/>
        <v>PK</v>
      </c>
      <c r="L2014" s="7">
        <f t="shared" si="4065"/>
        <v>26.18</v>
      </c>
      <c r="M2014">
        <f t="shared" si="4054"/>
        <v>26.18</v>
      </c>
      <c r="N2014">
        <f t="shared" si="4055"/>
        <v>0</v>
      </c>
      <c r="O2014">
        <f t="shared" si="4056"/>
        <v>0</v>
      </c>
      <c r="Q2014">
        <f t="shared" ref="Q2014" si="4082">IF(L2016="No Ct",0,L2016)</f>
        <v>0</v>
      </c>
      <c r="R2014">
        <f t="shared" ref="R2014" si="4083">IF(L2017="No Ct",0,L2017)</f>
        <v>0</v>
      </c>
      <c r="S2014" t="str">
        <f t="shared" ref="S2014" si="4084">IF(AND(M2014&gt;0,N2014=0),"Valid","Invalid")</f>
        <v>Valid</v>
      </c>
      <c r="T2014" t="str">
        <f t="shared" ref="T2014" si="4085">IF(OR(Q2014&gt;1,R2014&gt;1),"Present","Absent")</f>
        <v>Absent</v>
      </c>
      <c r="U2014" t="str">
        <f t="shared" ref="U2014" si="4086">IF(OR(AND(Q2014&gt;1,Q2014&lt;41),AND(R2014&gt;1,R2014&lt;41)),"Ct&lt;41","Ct&gt;41")</f>
        <v>Ct&gt;41</v>
      </c>
      <c r="V2014" t="str">
        <f t="shared" ref="V2014" si="4087">J2014</f>
        <v>Skrubbe</v>
      </c>
      <c r="W2014" t="str">
        <f t="shared" ref="W2014" si="4088">MID(F2014,10,9)</f>
        <v>DL2022026</v>
      </c>
      <c r="X2014" t="str">
        <f t="shared" ref="X2014" si="4089">W2014&amp;"_"&amp;V2014&amp;"_"&amp;S2014&amp;"_"&amp;T2014&amp;"_"&amp;U2014</f>
        <v>DL2022026_Skrubbe_Valid_Absent_Ct&gt;41</v>
      </c>
    </row>
    <row r="2015" spans="1:25" x14ac:dyDescent="0.25">
      <c r="A2015" t="s">
        <v>57</v>
      </c>
      <c r="B2015" t="s">
        <v>51</v>
      </c>
      <c r="C2015" t="s">
        <v>58</v>
      </c>
      <c r="D2015">
        <v>0.01</v>
      </c>
      <c r="E2015" t="s">
        <v>1275</v>
      </c>
      <c r="F2015" t="s">
        <v>699</v>
      </c>
      <c r="G2015" t="str">
        <f t="shared" si="4049"/>
        <v>DL2022026</v>
      </c>
      <c r="H2015" t="str">
        <f t="shared" si="4050"/>
        <v>04</v>
      </c>
      <c r="I2015" t="str">
        <f t="shared" si="4051"/>
        <v>Skrubbe_04_20220920_DL2022026_NaerumGymSanktAnnaeGym</v>
      </c>
      <c r="J2015" t="str">
        <f>VLOOKUP(MID(C2015,4,6),Datasæt_Analysesystemer!$B$2:$E$69,3,FALSE)</f>
        <v>Skrubbe</v>
      </c>
      <c r="K2015" t="str">
        <f t="shared" si="4052"/>
        <v>NK</v>
      </c>
      <c r="L2015" s="7" t="str">
        <f t="shared" si="4065"/>
        <v>No Ct</v>
      </c>
      <c r="M2015" t="str">
        <f t="shared" si="4054"/>
        <v/>
      </c>
      <c r="N2015" t="str">
        <f t="shared" si="4055"/>
        <v/>
      </c>
      <c r="O2015" t="str">
        <f t="shared" si="4056"/>
        <v/>
      </c>
    </row>
    <row r="2016" spans="1:25" x14ac:dyDescent="0.25">
      <c r="A2016" t="s">
        <v>82</v>
      </c>
      <c r="B2016" t="s">
        <v>76</v>
      </c>
      <c r="C2016" t="s">
        <v>83</v>
      </c>
      <c r="D2016">
        <v>0.01</v>
      </c>
      <c r="E2016" t="s">
        <v>1275</v>
      </c>
      <c r="F2016" t="s">
        <v>699</v>
      </c>
      <c r="G2016" t="str">
        <f t="shared" si="4049"/>
        <v>DL2022026</v>
      </c>
      <c r="H2016" t="str">
        <f t="shared" si="4050"/>
        <v>04</v>
      </c>
      <c r="I2016" t="str">
        <f t="shared" si="4051"/>
        <v>Skrubbe_04_20220920_DL2022026_NaerumGymSanktAnnaeGym</v>
      </c>
      <c r="J2016" t="str">
        <f>VLOOKUP(MID(C2016,4,6),Datasæt_Analysesystemer!$B$2:$E$69,3,FALSE)</f>
        <v>Skrubbe</v>
      </c>
      <c r="K2016" t="str">
        <f t="shared" si="4052"/>
        <v>EP</v>
      </c>
      <c r="L2016" s="7" t="str">
        <f t="shared" si="4065"/>
        <v>No Ct</v>
      </c>
      <c r="M2016" t="str">
        <f t="shared" si="4054"/>
        <v/>
      </c>
      <c r="N2016" t="str">
        <f t="shared" si="4055"/>
        <v/>
      </c>
      <c r="O2016" t="str">
        <f t="shared" si="4056"/>
        <v/>
      </c>
    </row>
    <row r="2017" spans="1:25" x14ac:dyDescent="0.25">
      <c r="A2017" t="s">
        <v>103</v>
      </c>
      <c r="B2017" t="s">
        <v>76</v>
      </c>
      <c r="C2017" t="s">
        <v>83</v>
      </c>
      <c r="D2017">
        <v>0.01</v>
      </c>
      <c r="E2017" t="s">
        <v>1275</v>
      </c>
      <c r="F2017" t="s">
        <v>699</v>
      </c>
      <c r="G2017" t="str">
        <f t="shared" si="4049"/>
        <v>DL2022026</v>
      </c>
      <c r="H2017" t="str">
        <f t="shared" si="4050"/>
        <v>04</v>
      </c>
      <c r="I2017" t="str">
        <f t="shared" si="4051"/>
        <v>Skrubbe_04_20220920_DL2022026_NaerumGymSanktAnnaeGym</v>
      </c>
      <c r="J2017" t="str">
        <f>VLOOKUP(MID(C2017,4,6),Datasæt_Analysesystemer!$B$2:$E$69,3,FALSE)</f>
        <v>Skrubbe</v>
      </c>
      <c r="K2017" t="str">
        <f t="shared" si="4052"/>
        <v>EP</v>
      </c>
      <c r="L2017" s="7" t="str">
        <f t="shared" si="4065"/>
        <v>No Ct</v>
      </c>
      <c r="M2017" t="str">
        <f t="shared" si="4054"/>
        <v/>
      </c>
      <c r="N2017" t="str">
        <f t="shared" si="4055"/>
        <v/>
      </c>
      <c r="O2017" t="str">
        <f t="shared" si="4056"/>
        <v/>
      </c>
      <c r="Y2017" t="str">
        <f>O2019</f>
        <v/>
      </c>
    </row>
    <row r="2018" spans="1:25" x14ac:dyDescent="0.25">
      <c r="A2018" t="s">
        <v>33</v>
      </c>
      <c r="B2018" t="s">
        <v>23</v>
      </c>
      <c r="C2018" t="s">
        <v>34</v>
      </c>
      <c r="D2018">
        <v>0.01</v>
      </c>
      <c r="E2018">
        <v>31.34</v>
      </c>
      <c r="F2018" t="s">
        <v>699</v>
      </c>
      <c r="G2018" t="str">
        <f t="shared" si="4049"/>
        <v>DL2022026</v>
      </c>
      <c r="H2018" t="str">
        <f t="shared" si="4050"/>
        <v>05</v>
      </c>
      <c r="I2018" t="str">
        <f t="shared" si="4051"/>
        <v>Stillehavsøsters_05_20220920_DL2022026_NaerumGymSanktAnnaeGym</v>
      </c>
      <c r="J2018" t="str">
        <f>VLOOKUP(MID(C2018,4,6),Datasæt_Analysesystemer!$B$2:$E$69,3,FALSE)</f>
        <v>Stillehavsøsters</v>
      </c>
      <c r="K2018" t="str">
        <f t="shared" si="4052"/>
        <v>PK</v>
      </c>
      <c r="L2018" s="7">
        <f t="shared" si="4065"/>
        <v>31.34</v>
      </c>
      <c r="M2018">
        <f t="shared" si="4054"/>
        <v>31.34</v>
      </c>
      <c r="N2018">
        <f t="shared" si="4055"/>
        <v>0</v>
      </c>
      <c r="O2018">
        <f t="shared" si="4056"/>
        <v>0</v>
      </c>
      <c r="Q2018">
        <f t="shared" ref="Q2018" si="4090">IF(L2020="No Ct",0,L2020)</f>
        <v>0</v>
      </c>
      <c r="R2018">
        <f t="shared" ref="R2018" si="4091">IF(L2021="No Ct",0,L2021)</f>
        <v>0</v>
      </c>
      <c r="S2018" t="str">
        <f t="shared" ref="S2018" si="4092">IF(AND(M2018&gt;0,N2018=0),"Valid","Invalid")</f>
        <v>Valid</v>
      </c>
      <c r="T2018" t="str">
        <f t="shared" ref="T2018" si="4093">IF(OR(Q2018&gt;1,R2018&gt;1),"Present","Absent")</f>
        <v>Absent</v>
      </c>
      <c r="U2018" t="str">
        <f t="shared" ref="U2018" si="4094">IF(OR(AND(Q2018&gt;1,Q2018&lt;41),AND(R2018&gt;1,R2018&lt;41)),"Ct&lt;41","Ct&gt;41")</f>
        <v>Ct&gt;41</v>
      </c>
      <c r="V2018" t="str">
        <f t="shared" ref="V2018" si="4095">J2018</f>
        <v>Stillehavsøsters</v>
      </c>
      <c r="W2018" t="str">
        <f t="shared" ref="W2018" si="4096">MID(F2018,10,9)</f>
        <v>DL2022026</v>
      </c>
      <c r="X2018" t="str">
        <f t="shared" ref="X2018" si="4097">W2018&amp;"_"&amp;V2018&amp;"_"&amp;S2018&amp;"_"&amp;T2018&amp;"_"&amp;U2018</f>
        <v>DL2022026_Stillehavsøsters_Valid_Absent_Ct&gt;41</v>
      </c>
    </row>
    <row r="2019" spans="1:25" x14ac:dyDescent="0.25">
      <c r="A2019" t="s">
        <v>59</v>
      </c>
      <c r="B2019" t="s">
        <v>51</v>
      </c>
      <c r="C2019" t="s">
        <v>60</v>
      </c>
      <c r="D2019">
        <v>0.01</v>
      </c>
      <c r="E2019" t="s">
        <v>1275</v>
      </c>
      <c r="F2019" t="s">
        <v>699</v>
      </c>
      <c r="G2019" t="str">
        <f t="shared" si="4049"/>
        <v>DL2022026</v>
      </c>
      <c r="H2019" t="str">
        <f t="shared" si="4050"/>
        <v>05</v>
      </c>
      <c r="I2019" t="str">
        <f t="shared" si="4051"/>
        <v>Stillehavsøsters_05_20220920_DL2022026_NaerumGymSanktAnnaeGym</v>
      </c>
      <c r="J2019" t="str">
        <f>VLOOKUP(MID(C2019,4,6),Datasæt_Analysesystemer!$B$2:$E$69,3,FALSE)</f>
        <v>Stillehavsøsters</v>
      </c>
      <c r="K2019" t="str">
        <f t="shared" si="4052"/>
        <v>NK</v>
      </c>
      <c r="L2019" s="7" t="str">
        <f t="shared" si="4065"/>
        <v>No Ct</v>
      </c>
      <c r="M2019" t="str">
        <f t="shared" si="4054"/>
        <v/>
      </c>
      <c r="N2019" t="str">
        <f t="shared" si="4055"/>
        <v/>
      </c>
      <c r="O2019" t="str">
        <f t="shared" si="4056"/>
        <v/>
      </c>
    </row>
    <row r="2020" spans="1:25" x14ac:dyDescent="0.25">
      <c r="A2020" t="s">
        <v>84</v>
      </c>
      <c r="B2020" t="s">
        <v>76</v>
      </c>
      <c r="C2020" t="s">
        <v>85</v>
      </c>
      <c r="D2020">
        <v>0.01</v>
      </c>
      <c r="E2020" t="s">
        <v>1275</v>
      </c>
      <c r="F2020" t="s">
        <v>699</v>
      </c>
      <c r="G2020" t="str">
        <f t="shared" si="4049"/>
        <v>DL2022026</v>
      </c>
      <c r="H2020" t="str">
        <f t="shared" si="4050"/>
        <v>05</v>
      </c>
      <c r="I2020" t="str">
        <f t="shared" si="4051"/>
        <v>Stillehavsøsters_05_20220920_DL2022026_NaerumGymSanktAnnaeGym</v>
      </c>
      <c r="J2020" t="str">
        <f>VLOOKUP(MID(C2020,4,6),Datasæt_Analysesystemer!$B$2:$E$69,3,FALSE)</f>
        <v>Stillehavsøsters</v>
      </c>
      <c r="K2020" t="str">
        <f t="shared" si="4052"/>
        <v>EP</v>
      </c>
      <c r="L2020" s="7" t="str">
        <f t="shared" si="4065"/>
        <v>No Ct</v>
      </c>
      <c r="M2020" t="str">
        <f t="shared" si="4054"/>
        <v/>
      </c>
      <c r="N2020" t="str">
        <f t="shared" si="4055"/>
        <v/>
      </c>
      <c r="O2020" t="str">
        <f t="shared" si="4056"/>
        <v/>
      </c>
    </row>
    <row r="2021" spans="1:25" x14ac:dyDescent="0.25">
      <c r="A2021" t="s">
        <v>104</v>
      </c>
      <c r="B2021" t="s">
        <v>76</v>
      </c>
      <c r="C2021" t="s">
        <v>85</v>
      </c>
      <c r="D2021">
        <v>0.01</v>
      </c>
      <c r="E2021" t="s">
        <v>1275</v>
      </c>
      <c r="F2021" t="s">
        <v>699</v>
      </c>
      <c r="G2021" t="str">
        <f t="shared" si="4049"/>
        <v>DL2022026</v>
      </c>
      <c r="H2021" t="str">
        <f t="shared" si="4050"/>
        <v>05</v>
      </c>
      <c r="I2021" t="str">
        <f t="shared" si="4051"/>
        <v>Stillehavsøsters_05_20220920_DL2022026_NaerumGymSanktAnnaeGym</v>
      </c>
      <c r="J2021" t="str">
        <f>VLOOKUP(MID(C2021,4,6),Datasæt_Analysesystemer!$B$2:$E$69,3,FALSE)</f>
        <v>Stillehavsøsters</v>
      </c>
      <c r="K2021" t="str">
        <f t="shared" si="4052"/>
        <v>EP</v>
      </c>
      <c r="L2021" s="7" t="str">
        <f t="shared" si="4065"/>
        <v>No Ct</v>
      </c>
      <c r="M2021" t="str">
        <f t="shared" si="4054"/>
        <v/>
      </c>
      <c r="N2021" t="str">
        <f t="shared" si="4055"/>
        <v/>
      </c>
      <c r="O2021" t="str">
        <f t="shared" si="4056"/>
        <v/>
      </c>
      <c r="Y2021" t="str">
        <f>O2023</f>
        <v/>
      </c>
    </row>
    <row r="2022" spans="1:25" x14ac:dyDescent="0.25">
      <c r="A2022" t="s">
        <v>35</v>
      </c>
      <c r="B2022" t="s">
        <v>23</v>
      </c>
      <c r="C2022" t="s">
        <v>36</v>
      </c>
      <c r="D2022">
        <v>0.01</v>
      </c>
      <c r="E2022">
        <v>31.39</v>
      </c>
      <c r="F2022" t="s">
        <v>699</v>
      </c>
      <c r="G2022" t="str">
        <f t="shared" si="4049"/>
        <v>DL2022026</v>
      </c>
      <c r="H2022" t="str">
        <f t="shared" si="4050"/>
        <v>06</v>
      </c>
      <c r="I2022" t="str">
        <f t="shared" si="4051"/>
        <v>Stillehavsøsters_06_20220920_DL2022026_NaerumGymSanktAnnaeGym</v>
      </c>
      <c r="J2022" t="str">
        <f>VLOOKUP(MID(C2022,4,6),Datasæt_Analysesystemer!$B$2:$E$69,3,FALSE)</f>
        <v>Stillehavsøsters</v>
      </c>
      <c r="K2022" t="str">
        <f t="shared" si="4052"/>
        <v>PK</v>
      </c>
      <c r="L2022" s="7">
        <f t="shared" si="4065"/>
        <v>31.39</v>
      </c>
      <c r="M2022">
        <f t="shared" si="4054"/>
        <v>31.39</v>
      </c>
      <c r="N2022">
        <f t="shared" si="4055"/>
        <v>0</v>
      </c>
      <c r="O2022">
        <f t="shared" si="4056"/>
        <v>0</v>
      </c>
      <c r="Q2022">
        <f t="shared" ref="Q2022" si="4098">IF(L2024="No Ct",0,L2024)</f>
        <v>0</v>
      </c>
      <c r="R2022">
        <f t="shared" ref="R2022" si="4099">IF(L2025="No Ct",0,L2025)</f>
        <v>0</v>
      </c>
      <c r="S2022" t="str">
        <f t="shared" ref="S2022" si="4100">IF(AND(M2022&gt;0,N2022=0),"Valid","Invalid")</f>
        <v>Valid</v>
      </c>
      <c r="T2022" t="str">
        <f t="shared" ref="T2022" si="4101">IF(OR(Q2022&gt;1,R2022&gt;1),"Present","Absent")</f>
        <v>Absent</v>
      </c>
      <c r="U2022" t="str">
        <f t="shared" ref="U2022" si="4102">IF(OR(AND(Q2022&gt;1,Q2022&lt;41),AND(R2022&gt;1,R2022&lt;41)),"Ct&lt;41","Ct&gt;41")</f>
        <v>Ct&gt;41</v>
      </c>
      <c r="V2022" t="str">
        <f t="shared" ref="V2022" si="4103">J2022</f>
        <v>Stillehavsøsters</v>
      </c>
      <c r="W2022" t="str">
        <f t="shared" ref="W2022" si="4104">MID(F2022,10,9)</f>
        <v>DL2022026</v>
      </c>
      <c r="X2022" t="str">
        <f t="shared" ref="X2022" si="4105">W2022&amp;"_"&amp;V2022&amp;"_"&amp;S2022&amp;"_"&amp;T2022&amp;"_"&amp;U2022</f>
        <v>DL2022026_Stillehavsøsters_Valid_Absent_Ct&gt;41</v>
      </c>
    </row>
    <row r="2023" spans="1:25" x14ac:dyDescent="0.25">
      <c r="A2023" t="s">
        <v>61</v>
      </c>
      <c r="B2023" t="s">
        <v>51</v>
      </c>
      <c r="C2023" t="s">
        <v>62</v>
      </c>
      <c r="D2023">
        <v>0.01</v>
      </c>
      <c r="E2023" t="s">
        <v>1275</v>
      </c>
      <c r="F2023" t="s">
        <v>699</v>
      </c>
      <c r="G2023" t="str">
        <f t="shared" si="4049"/>
        <v>DL2022026</v>
      </c>
      <c r="H2023" t="str">
        <f t="shared" si="4050"/>
        <v>06</v>
      </c>
      <c r="I2023" t="str">
        <f t="shared" si="4051"/>
        <v>Stillehavsøsters_06_20220920_DL2022026_NaerumGymSanktAnnaeGym</v>
      </c>
      <c r="J2023" t="str">
        <f>VLOOKUP(MID(C2023,4,6),Datasæt_Analysesystemer!$B$2:$E$69,3,FALSE)</f>
        <v>Stillehavsøsters</v>
      </c>
      <c r="K2023" t="str">
        <f t="shared" si="4052"/>
        <v>NK</v>
      </c>
      <c r="L2023" s="7" t="str">
        <f t="shared" si="4065"/>
        <v>No Ct</v>
      </c>
      <c r="M2023" t="str">
        <f t="shared" si="4054"/>
        <v/>
      </c>
      <c r="N2023" t="str">
        <f t="shared" si="4055"/>
        <v/>
      </c>
      <c r="O2023" t="str">
        <f t="shared" si="4056"/>
        <v/>
      </c>
    </row>
    <row r="2024" spans="1:25" x14ac:dyDescent="0.25">
      <c r="A2024" t="s">
        <v>86</v>
      </c>
      <c r="B2024" t="s">
        <v>76</v>
      </c>
      <c r="C2024" t="s">
        <v>87</v>
      </c>
      <c r="D2024">
        <v>0.01</v>
      </c>
      <c r="E2024" t="s">
        <v>1275</v>
      </c>
      <c r="F2024" t="s">
        <v>699</v>
      </c>
      <c r="G2024" t="str">
        <f t="shared" si="4049"/>
        <v>DL2022026</v>
      </c>
      <c r="H2024" t="str">
        <f t="shared" si="4050"/>
        <v>06</v>
      </c>
      <c r="I2024" t="str">
        <f t="shared" si="4051"/>
        <v>Stillehavsøsters_06_20220920_DL2022026_NaerumGymSanktAnnaeGym</v>
      </c>
      <c r="J2024" t="str">
        <f>VLOOKUP(MID(C2024,4,6),Datasæt_Analysesystemer!$B$2:$E$69,3,FALSE)</f>
        <v>Stillehavsøsters</v>
      </c>
      <c r="K2024" t="str">
        <f t="shared" si="4052"/>
        <v>EP</v>
      </c>
      <c r="L2024" s="7" t="str">
        <f t="shared" si="4065"/>
        <v>No Ct</v>
      </c>
      <c r="M2024" t="str">
        <f t="shared" si="4054"/>
        <v/>
      </c>
      <c r="N2024" t="str">
        <f t="shared" si="4055"/>
        <v/>
      </c>
      <c r="O2024" t="str">
        <f t="shared" si="4056"/>
        <v/>
      </c>
    </row>
    <row r="2025" spans="1:25" x14ac:dyDescent="0.25">
      <c r="A2025" t="s">
        <v>105</v>
      </c>
      <c r="B2025" t="s">
        <v>76</v>
      </c>
      <c r="C2025" t="s">
        <v>87</v>
      </c>
      <c r="D2025">
        <v>0.01</v>
      </c>
      <c r="E2025" t="s">
        <v>1275</v>
      </c>
      <c r="F2025" t="s">
        <v>699</v>
      </c>
      <c r="G2025" t="str">
        <f t="shared" si="4049"/>
        <v>DL2022026</v>
      </c>
      <c r="H2025" t="str">
        <f t="shared" si="4050"/>
        <v>06</v>
      </c>
      <c r="I2025" t="str">
        <f t="shared" si="4051"/>
        <v>Stillehavsøsters_06_20220920_DL2022026_NaerumGymSanktAnnaeGym</v>
      </c>
      <c r="J2025" t="str">
        <f>VLOOKUP(MID(C2025,4,6),Datasæt_Analysesystemer!$B$2:$E$69,3,FALSE)</f>
        <v>Stillehavsøsters</v>
      </c>
      <c r="K2025" t="str">
        <f t="shared" si="4052"/>
        <v>EP</v>
      </c>
      <c r="L2025" s="7" t="str">
        <f t="shared" si="4065"/>
        <v>No Ct</v>
      </c>
      <c r="M2025" t="str">
        <f t="shared" si="4054"/>
        <v/>
      </c>
      <c r="N2025" t="str">
        <f t="shared" si="4055"/>
        <v/>
      </c>
      <c r="O2025" t="str">
        <f t="shared" si="4056"/>
        <v/>
      </c>
      <c r="Y2025" t="str">
        <f>O2027</f>
        <v/>
      </c>
    </row>
    <row r="2026" spans="1:25" x14ac:dyDescent="0.25">
      <c r="A2026" t="s">
        <v>37</v>
      </c>
      <c r="B2026" t="s">
        <v>23</v>
      </c>
      <c r="C2026" t="s">
        <v>38</v>
      </c>
      <c r="D2026">
        <v>0.01</v>
      </c>
      <c r="E2026">
        <v>35.71</v>
      </c>
      <c r="F2026" t="s">
        <v>699</v>
      </c>
      <c r="G2026" t="str">
        <f t="shared" si="4049"/>
        <v>DL2022026</v>
      </c>
      <c r="H2026" t="str">
        <f t="shared" si="4050"/>
        <v>07</v>
      </c>
      <c r="I2026" t="str">
        <f t="shared" si="4051"/>
        <v>Odder_07_20220920_DL2022026_NaerumGymSanktAnnaeGym</v>
      </c>
      <c r="J2026" t="str">
        <f>VLOOKUP(MID(C2026,4,6),Datasæt_Analysesystemer!$B$2:$E$69,3,FALSE)</f>
        <v>Odder</v>
      </c>
      <c r="K2026" t="str">
        <f t="shared" si="4052"/>
        <v>PK</v>
      </c>
      <c r="L2026" s="7">
        <f t="shared" si="4065"/>
        <v>35.71</v>
      </c>
      <c r="M2026">
        <f t="shared" si="4054"/>
        <v>35.71</v>
      </c>
      <c r="N2026">
        <f t="shared" si="4055"/>
        <v>0</v>
      </c>
      <c r="O2026">
        <f t="shared" si="4056"/>
        <v>0</v>
      </c>
      <c r="Q2026">
        <f t="shared" ref="Q2026" si="4106">IF(L2028="No Ct",0,L2028)</f>
        <v>0</v>
      </c>
      <c r="R2026">
        <f t="shared" ref="R2026" si="4107">IF(L2029="No Ct",0,L2029)</f>
        <v>0</v>
      </c>
      <c r="S2026" t="str">
        <f t="shared" ref="S2026" si="4108">IF(AND(M2026&gt;0,N2026=0),"Valid","Invalid")</f>
        <v>Valid</v>
      </c>
      <c r="T2026" t="str">
        <f t="shared" ref="T2026" si="4109">IF(OR(Q2026&gt;1,R2026&gt;1),"Present","Absent")</f>
        <v>Absent</v>
      </c>
      <c r="U2026" t="str">
        <f t="shared" ref="U2026" si="4110">IF(OR(AND(Q2026&gt;1,Q2026&lt;41),AND(R2026&gt;1,R2026&lt;41)),"Ct&lt;41","Ct&gt;41")</f>
        <v>Ct&gt;41</v>
      </c>
      <c r="V2026" t="str">
        <f t="shared" ref="V2026" si="4111">J2026</f>
        <v>Odder</v>
      </c>
      <c r="W2026" t="str">
        <f t="shared" ref="W2026" si="4112">MID(F2026,10,9)</f>
        <v>DL2022026</v>
      </c>
      <c r="X2026" t="str">
        <f t="shared" ref="X2026" si="4113">W2026&amp;"_"&amp;V2026&amp;"_"&amp;S2026&amp;"_"&amp;T2026&amp;"_"&amp;U2026</f>
        <v>DL2022026_Odder_Valid_Absent_Ct&gt;41</v>
      </c>
    </row>
    <row r="2027" spans="1:25" x14ac:dyDescent="0.25">
      <c r="A2027" t="s">
        <v>63</v>
      </c>
      <c r="B2027" t="s">
        <v>51</v>
      </c>
      <c r="C2027" t="s">
        <v>64</v>
      </c>
      <c r="D2027">
        <v>0.01</v>
      </c>
      <c r="E2027" t="s">
        <v>1275</v>
      </c>
      <c r="F2027" t="s">
        <v>699</v>
      </c>
      <c r="G2027" t="str">
        <f t="shared" si="4049"/>
        <v>DL2022026</v>
      </c>
      <c r="H2027" t="str">
        <f t="shared" si="4050"/>
        <v>07</v>
      </c>
      <c r="I2027" t="str">
        <f t="shared" si="4051"/>
        <v>Odder_07_20220920_DL2022026_NaerumGymSanktAnnaeGym</v>
      </c>
      <c r="J2027" t="str">
        <f>VLOOKUP(MID(C2027,4,6),Datasæt_Analysesystemer!$B$2:$E$69,3,FALSE)</f>
        <v>Odder</v>
      </c>
      <c r="K2027" t="str">
        <f t="shared" si="4052"/>
        <v>NK</v>
      </c>
      <c r="L2027" s="7" t="str">
        <f t="shared" si="4065"/>
        <v>No Ct</v>
      </c>
      <c r="M2027" t="str">
        <f t="shared" si="4054"/>
        <v/>
      </c>
      <c r="N2027" t="str">
        <f t="shared" si="4055"/>
        <v/>
      </c>
      <c r="O2027" t="str">
        <f t="shared" si="4056"/>
        <v/>
      </c>
    </row>
    <row r="2028" spans="1:25" x14ac:dyDescent="0.25">
      <c r="A2028" t="s">
        <v>88</v>
      </c>
      <c r="B2028" t="s">
        <v>76</v>
      </c>
      <c r="C2028" t="s">
        <v>89</v>
      </c>
      <c r="D2028">
        <v>0.01</v>
      </c>
      <c r="E2028" t="s">
        <v>1275</v>
      </c>
      <c r="F2028" t="s">
        <v>699</v>
      </c>
      <c r="G2028" t="str">
        <f t="shared" si="4049"/>
        <v>DL2022026</v>
      </c>
      <c r="H2028" t="str">
        <f t="shared" si="4050"/>
        <v>07</v>
      </c>
      <c r="I2028" t="str">
        <f t="shared" si="4051"/>
        <v>Odder_07_20220920_DL2022026_NaerumGymSanktAnnaeGym</v>
      </c>
      <c r="J2028" t="str">
        <f>VLOOKUP(MID(C2028,4,6),Datasæt_Analysesystemer!$B$2:$E$69,3,FALSE)</f>
        <v>Odder</v>
      </c>
      <c r="K2028" t="str">
        <f t="shared" si="4052"/>
        <v>EP</v>
      </c>
      <c r="L2028" s="7" t="str">
        <f t="shared" si="4065"/>
        <v>No Ct</v>
      </c>
      <c r="M2028" t="str">
        <f t="shared" si="4054"/>
        <v/>
      </c>
      <c r="N2028" t="str">
        <f t="shared" si="4055"/>
        <v/>
      </c>
      <c r="O2028" t="str">
        <f t="shared" si="4056"/>
        <v/>
      </c>
    </row>
    <row r="2029" spans="1:25" x14ac:dyDescent="0.25">
      <c r="A2029" t="s">
        <v>106</v>
      </c>
      <c r="B2029" t="s">
        <v>76</v>
      </c>
      <c r="C2029" t="s">
        <v>89</v>
      </c>
      <c r="D2029">
        <v>0.01</v>
      </c>
      <c r="E2029" t="s">
        <v>1275</v>
      </c>
      <c r="F2029" t="s">
        <v>699</v>
      </c>
      <c r="G2029" t="str">
        <f t="shared" si="4049"/>
        <v>DL2022026</v>
      </c>
      <c r="H2029" t="str">
        <f t="shared" si="4050"/>
        <v>07</v>
      </c>
      <c r="I2029" t="str">
        <f t="shared" si="4051"/>
        <v>Odder_07_20220920_DL2022026_NaerumGymSanktAnnaeGym</v>
      </c>
      <c r="J2029" t="str">
        <f>VLOOKUP(MID(C2029,4,6),Datasæt_Analysesystemer!$B$2:$E$69,3,FALSE)</f>
        <v>Odder</v>
      </c>
      <c r="K2029" t="str">
        <f t="shared" si="4052"/>
        <v>EP</v>
      </c>
      <c r="L2029" s="7" t="str">
        <f t="shared" si="4065"/>
        <v>No Ct</v>
      </c>
      <c r="M2029" t="str">
        <f t="shared" si="4054"/>
        <v/>
      </c>
      <c r="N2029" t="str">
        <f t="shared" si="4055"/>
        <v/>
      </c>
      <c r="O2029" t="str">
        <f t="shared" si="4056"/>
        <v/>
      </c>
      <c r="Y2029" t="str">
        <f>O2031</f>
        <v/>
      </c>
    </row>
    <row r="2030" spans="1:25" x14ac:dyDescent="0.25">
      <c r="A2030" t="s">
        <v>40</v>
      </c>
      <c r="B2030" t="s">
        <v>23</v>
      </c>
      <c r="C2030" t="s">
        <v>41</v>
      </c>
      <c r="D2030">
        <v>0.01</v>
      </c>
      <c r="E2030">
        <v>32.25</v>
      </c>
      <c r="F2030" t="s">
        <v>699</v>
      </c>
      <c r="G2030" t="str">
        <f t="shared" si="4049"/>
        <v>DL2022026</v>
      </c>
      <c r="H2030" t="str">
        <f t="shared" si="4050"/>
        <v>08</v>
      </c>
      <c r="I2030" t="str">
        <f t="shared" si="4051"/>
        <v>Odder_08_20220920_DL2022026_NaerumGymSanktAnnaeGym</v>
      </c>
      <c r="J2030" t="str">
        <f>VLOOKUP(MID(C2030,4,6),Datasæt_Analysesystemer!$B$2:$E$69,3,FALSE)</f>
        <v>Odder</v>
      </c>
      <c r="K2030" t="str">
        <f t="shared" si="4052"/>
        <v>PK</v>
      </c>
      <c r="L2030" s="7">
        <f t="shared" si="4065"/>
        <v>32.25</v>
      </c>
      <c r="M2030">
        <f t="shared" si="4054"/>
        <v>32.25</v>
      </c>
      <c r="N2030">
        <f t="shared" si="4055"/>
        <v>0</v>
      </c>
      <c r="O2030">
        <f t="shared" si="4056"/>
        <v>0</v>
      </c>
      <c r="Q2030">
        <f t="shared" ref="Q2030" si="4114">IF(L2032="No Ct",0,L2032)</f>
        <v>0</v>
      </c>
      <c r="R2030">
        <f t="shared" ref="R2030" si="4115">IF(L2033="No Ct",0,L2033)</f>
        <v>0</v>
      </c>
      <c r="S2030" t="str">
        <f t="shared" ref="S2030" si="4116">IF(AND(M2030&gt;0,N2030=0),"Valid","Invalid")</f>
        <v>Valid</v>
      </c>
      <c r="T2030" t="str">
        <f t="shared" ref="T2030" si="4117">IF(OR(Q2030&gt;1,R2030&gt;1),"Present","Absent")</f>
        <v>Absent</v>
      </c>
      <c r="U2030" t="str">
        <f t="shared" ref="U2030" si="4118">IF(OR(AND(Q2030&gt;1,Q2030&lt;41),AND(R2030&gt;1,R2030&lt;41)),"Ct&lt;41","Ct&gt;41")</f>
        <v>Ct&gt;41</v>
      </c>
      <c r="V2030" t="str">
        <f t="shared" ref="V2030" si="4119">J2030</f>
        <v>Odder</v>
      </c>
      <c r="W2030" t="str">
        <f t="shared" ref="W2030" si="4120">MID(F2030,10,9)</f>
        <v>DL2022026</v>
      </c>
      <c r="X2030" t="str">
        <f t="shared" ref="X2030" si="4121">W2030&amp;"_"&amp;V2030&amp;"_"&amp;S2030&amp;"_"&amp;T2030&amp;"_"&amp;U2030</f>
        <v>DL2022026_Odder_Valid_Absent_Ct&gt;41</v>
      </c>
    </row>
    <row r="2031" spans="1:25" x14ac:dyDescent="0.25">
      <c r="A2031" t="s">
        <v>65</v>
      </c>
      <c r="B2031" t="s">
        <v>51</v>
      </c>
      <c r="C2031" t="s">
        <v>66</v>
      </c>
      <c r="D2031">
        <v>0.01</v>
      </c>
      <c r="E2031" t="s">
        <v>1275</v>
      </c>
      <c r="F2031" t="s">
        <v>699</v>
      </c>
      <c r="G2031" t="str">
        <f t="shared" si="4049"/>
        <v>DL2022026</v>
      </c>
      <c r="H2031" t="str">
        <f t="shared" si="4050"/>
        <v>08</v>
      </c>
      <c r="I2031" t="str">
        <f t="shared" si="4051"/>
        <v>Odder_08_20220920_DL2022026_NaerumGymSanktAnnaeGym</v>
      </c>
      <c r="J2031" t="str">
        <f>VLOOKUP(MID(C2031,4,6),Datasæt_Analysesystemer!$B$2:$E$69,3,FALSE)</f>
        <v>Odder</v>
      </c>
      <c r="K2031" t="str">
        <f t="shared" si="4052"/>
        <v>NK</v>
      </c>
      <c r="L2031" s="7" t="str">
        <f t="shared" si="4065"/>
        <v>No Ct</v>
      </c>
      <c r="M2031" t="str">
        <f t="shared" si="4054"/>
        <v/>
      </c>
      <c r="N2031" t="str">
        <f t="shared" si="4055"/>
        <v/>
      </c>
      <c r="O2031" t="str">
        <f t="shared" si="4056"/>
        <v/>
      </c>
    </row>
    <row r="2032" spans="1:25" x14ac:dyDescent="0.25">
      <c r="A2032" t="s">
        <v>90</v>
      </c>
      <c r="B2032" t="s">
        <v>76</v>
      </c>
      <c r="C2032" t="s">
        <v>91</v>
      </c>
      <c r="D2032">
        <v>0.01</v>
      </c>
      <c r="E2032" t="s">
        <v>1275</v>
      </c>
      <c r="F2032" t="s">
        <v>699</v>
      </c>
      <c r="G2032" t="str">
        <f t="shared" si="4049"/>
        <v>DL2022026</v>
      </c>
      <c r="H2032" t="str">
        <f t="shared" si="4050"/>
        <v>08</v>
      </c>
      <c r="I2032" t="str">
        <f t="shared" si="4051"/>
        <v>Odder_08_20220920_DL2022026_NaerumGymSanktAnnaeGym</v>
      </c>
      <c r="J2032" t="str">
        <f>VLOOKUP(MID(C2032,4,6),Datasæt_Analysesystemer!$B$2:$E$69,3,FALSE)</f>
        <v>Odder</v>
      </c>
      <c r="K2032" t="str">
        <f t="shared" si="4052"/>
        <v>EP</v>
      </c>
      <c r="L2032" s="7" t="str">
        <f t="shared" si="4065"/>
        <v>No Ct</v>
      </c>
      <c r="M2032" t="str">
        <f t="shared" si="4054"/>
        <v/>
      </c>
      <c r="N2032" t="str">
        <f t="shared" si="4055"/>
        <v/>
      </c>
      <c r="O2032" t="str">
        <f t="shared" si="4056"/>
        <v/>
      </c>
    </row>
    <row r="2033" spans="1:25" x14ac:dyDescent="0.25">
      <c r="A2033" t="s">
        <v>107</v>
      </c>
      <c r="B2033" t="s">
        <v>76</v>
      </c>
      <c r="C2033" t="s">
        <v>91</v>
      </c>
      <c r="D2033">
        <v>0.01</v>
      </c>
      <c r="E2033" t="s">
        <v>1275</v>
      </c>
      <c r="F2033" t="s">
        <v>699</v>
      </c>
      <c r="G2033" t="str">
        <f t="shared" si="4049"/>
        <v>DL2022026</v>
      </c>
      <c r="H2033" t="str">
        <f t="shared" si="4050"/>
        <v>08</v>
      </c>
      <c r="I2033" t="str">
        <f t="shared" si="4051"/>
        <v>Odder_08_20220920_DL2022026_NaerumGymSanktAnnaeGym</v>
      </c>
      <c r="J2033" t="str">
        <f>VLOOKUP(MID(C2033,4,6),Datasæt_Analysesystemer!$B$2:$E$69,3,FALSE)</f>
        <v>Odder</v>
      </c>
      <c r="K2033" t="str">
        <f t="shared" si="4052"/>
        <v>EP</v>
      </c>
      <c r="L2033" s="7" t="str">
        <f t="shared" si="4065"/>
        <v>No Ct</v>
      </c>
      <c r="M2033" t="str">
        <f t="shared" si="4054"/>
        <v/>
      </c>
      <c r="N2033" t="str">
        <f t="shared" si="4055"/>
        <v/>
      </c>
      <c r="O2033" t="str">
        <f t="shared" si="4056"/>
        <v/>
      </c>
      <c r="Y2033" t="str">
        <f>O2035</f>
        <v/>
      </c>
    </row>
    <row r="2034" spans="1:25" x14ac:dyDescent="0.25">
      <c r="A2034" t="s">
        <v>42</v>
      </c>
      <c r="B2034" t="s">
        <v>23</v>
      </c>
      <c r="C2034" t="s">
        <v>43</v>
      </c>
      <c r="D2034">
        <v>0.01</v>
      </c>
      <c r="E2034">
        <v>25.18</v>
      </c>
      <c r="F2034" t="s">
        <v>699</v>
      </c>
      <c r="G2034" t="str">
        <f t="shared" si="4049"/>
        <v>DL2022026</v>
      </c>
      <c r="H2034" t="str">
        <f t="shared" si="4050"/>
        <v>09</v>
      </c>
      <c r="I2034" t="str">
        <f t="shared" si="4051"/>
        <v>Blå svømmekrabbe_09_20220920_DL2022026_NaerumGymSanktAnnaeGym</v>
      </c>
      <c r="J2034" t="str">
        <f>VLOOKUP(MID(C2034,4,6),Datasæt_Analysesystemer!$B$2:$E$69,3,FALSE)</f>
        <v>Blå svømmekrabbe</v>
      </c>
      <c r="K2034" t="str">
        <f t="shared" si="4052"/>
        <v>PK</v>
      </c>
      <c r="L2034" s="7">
        <f t="shared" si="4065"/>
        <v>25.18</v>
      </c>
      <c r="M2034">
        <f t="shared" si="4054"/>
        <v>25.18</v>
      </c>
      <c r="N2034">
        <f t="shared" si="4055"/>
        <v>0</v>
      </c>
      <c r="O2034">
        <f t="shared" si="4056"/>
        <v>0</v>
      </c>
      <c r="Q2034">
        <f t="shared" ref="Q2034" si="4122">IF(L2036="No Ct",0,L2036)</f>
        <v>0</v>
      </c>
      <c r="R2034">
        <f t="shared" ref="R2034" si="4123">IF(L2037="No Ct",0,L2037)</f>
        <v>0</v>
      </c>
      <c r="S2034" t="str">
        <f t="shared" ref="S2034" si="4124">IF(AND(M2034&gt;0,N2034=0),"Valid","Invalid")</f>
        <v>Valid</v>
      </c>
      <c r="T2034" t="str">
        <f t="shared" ref="T2034" si="4125">IF(OR(Q2034&gt;1,R2034&gt;1),"Present","Absent")</f>
        <v>Absent</v>
      </c>
      <c r="U2034" t="str">
        <f t="shared" ref="U2034" si="4126">IF(OR(AND(Q2034&gt;1,Q2034&lt;41),AND(R2034&gt;1,R2034&lt;41)),"Ct&lt;41","Ct&gt;41")</f>
        <v>Ct&gt;41</v>
      </c>
      <c r="V2034" t="str">
        <f t="shared" ref="V2034" si="4127">J2034</f>
        <v>Blå svømmekrabbe</v>
      </c>
      <c r="W2034" t="str">
        <f t="shared" ref="W2034" si="4128">MID(F2034,10,9)</f>
        <v>DL2022026</v>
      </c>
      <c r="X2034" t="str">
        <f t="shared" ref="X2034" si="4129">W2034&amp;"_"&amp;V2034&amp;"_"&amp;S2034&amp;"_"&amp;T2034&amp;"_"&amp;U2034</f>
        <v>DL2022026_Blå svømmekrabbe_Valid_Absent_Ct&gt;41</v>
      </c>
    </row>
    <row r="2035" spans="1:25" x14ac:dyDescent="0.25">
      <c r="A2035" t="s">
        <v>67</v>
      </c>
      <c r="B2035" t="s">
        <v>51</v>
      </c>
      <c r="C2035" t="s">
        <v>68</v>
      </c>
      <c r="D2035">
        <v>0.01</v>
      </c>
      <c r="E2035" t="s">
        <v>1275</v>
      </c>
      <c r="F2035" t="s">
        <v>699</v>
      </c>
      <c r="G2035" t="str">
        <f t="shared" si="4049"/>
        <v>DL2022026</v>
      </c>
      <c r="H2035" t="str">
        <f t="shared" si="4050"/>
        <v>09</v>
      </c>
      <c r="I2035" t="str">
        <f t="shared" si="4051"/>
        <v>Blå svømmekrabbe_09_20220920_DL2022026_NaerumGymSanktAnnaeGym</v>
      </c>
      <c r="J2035" t="str">
        <f>VLOOKUP(MID(C2035,4,6),Datasæt_Analysesystemer!$B$2:$E$69,3,FALSE)</f>
        <v>Blå svømmekrabbe</v>
      </c>
      <c r="K2035" t="str">
        <f t="shared" si="4052"/>
        <v>NK</v>
      </c>
      <c r="L2035" s="7" t="str">
        <f t="shared" si="4065"/>
        <v>No Ct</v>
      </c>
      <c r="M2035" t="str">
        <f t="shared" si="4054"/>
        <v/>
      </c>
      <c r="N2035" t="str">
        <f t="shared" si="4055"/>
        <v/>
      </c>
      <c r="O2035" t="str">
        <f t="shared" si="4056"/>
        <v/>
      </c>
    </row>
    <row r="2036" spans="1:25" x14ac:dyDescent="0.25">
      <c r="A2036" t="s">
        <v>92</v>
      </c>
      <c r="B2036" t="s">
        <v>76</v>
      </c>
      <c r="C2036" t="s">
        <v>93</v>
      </c>
      <c r="D2036">
        <v>0.01</v>
      </c>
      <c r="E2036" t="s">
        <v>1275</v>
      </c>
      <c r="F2036" t="s">
        <v>699</v>
      </c>
      <c r="G2036" t="str">
        <f t="shared" si="4049"/>
        <v>DL2022026</v>
      </c>
      <c r="H2036" t="str">
        <f t="shared" si="4050"/>
        <v>09</v>
      </c>
      <c r="I2036" t="str">
        <f t="shared" si="4051"/>
        <v>Blå svømmekrabbe_09_20220920_DL2022026_NaerumGymSanktAnnaeGym</v>
      </c>
      <c r="J2036" t="str">
        <f>VLOOKUP(MID(C2036,4,6),Datasæt_Analysesystemer!$B$2:$E$69,3,FALSE)</f>
        <v>Blå svømmekrabbe</v>
      </c>
      <c r="K2036" t="str">
        <f t="shared" si="4052"/>
        <v>EP</v>
      </c>
      <c r="L2036" s="7" t="str">
        <f t="shared" si="4065"/>
        <v>No Ct</v>
      </c>
      <c r="M2036" t="str">
        <f t="shared" si="4054"/>
        <v/>
      </c>
      <c r="N2036" t="str">
        <f t="shared" si="4055"/>
        <v/>
      </c>
      <c r="O2036" t="str">
        <f t="shared" si="4056"/>
        <v/>
      </c>
    </row>
    <row r="2037" spans="1:25" x14ac:dyDescent="0.25">
      <c r="A2037" t="s">
        <v>108</v>
      </c>
      <c r="B2037" t="s">
        <v>76</v>
      </c>
      <c r="C2037" t="s">
        <v>93</v>
      </c>
      <c r="D2037">
        <v>0.01</v>
      </c>
      <c r="E2037" t="s">
        <v>1275</v>
      </c>
      <c r="F2037" t="s">
        <v>699</v>
      </c>
      <c r="G2037" t="str">
        <f t="shared" si="4049"/>
        <v>DL2022026</v>
      </c>
      <c r="H2037" t="str">
        <f t="shared" si="4050"/>
        <v>09</v>
      </c>
      <c r="I2037" t="str">
        <f t="shared" si="4051"/>
        <v>Blå svømmekrabbe_09_20220920_DL2022026_NaerumGymSanktAnnaeGym</v>
      </c>
      <c r="J2037" t="str">
        <f>VLOOKUP(MID(C2037,4,6),Datasæt_Analysesystemer!$B$2:$E$69,3,FALSE)</f>
        <v>Blå svømmekrabbe</v>
      </c>
      <c r="K2037" t="str">
        <f t="shared" si="4052"/>
        <v>EP</v>
      </c>
      <c r="L2037" s="7" t="str">
        <f t="shared" si="4065"/>
        <v>No Ct</v>
      </c>
      <c r="M2037" t="str">
        <f t="shared" si="4054"/>
        <v/>
      </c>
      <c r="N2037" t="str">
        <f t="shared" si="4055"/>
        <v/>
      </c>
      <c r="O2037" t="str">
        <f t="shared" si="4056"/>
        <v/>
      </c>
      <c r="Y2037" t="str">
        <f>O2039</f>
        <v/>
      </c>
    </row>
    <row r="2038" spans="1:25" x14ac:dyDescent="0.25">
      <c r="A2038" t="s">
        <v>44</v>
      </c>
      <c r="B2038" t="s">
        <v>23</v>
      </c>
      <c r="C2038" t="s">
        <v>45</v>
      </c>
      <c r="D2038">
        <v>0.01</v>
      </c>
      <c r="E2038">
        <v>24.97</v>
      </c>
      <c r="F2038" t="s">
        <v>699</v>
      </c>
      <c r="G2038" t="str">
        <f t="shared" si="4049"/>
        <v>DL2022026</v>
      </c>
      <c r="H2038" t="str">
        <f t="shared" si="4050"/>
        <v>10</v>
      </c>
      <c r="I2038" t="str">
        <f t="shared" si="4051"/>
        <v>Blå svømmekrabbe_10_20220920_DL2022026_NaerumGymSanktAnnaeGym</v>
      </c>
      <c r="J2038" t="str">
        <f>VLOOKUP(MID(C2038,4,6),Datasæt_Analysesystemer!$B$2:$E$69,3,FALSE)</f>
        <v>Blå svømmekrabbe</v>
      </c>
      <c r="K2038" t="str">
        <f t="shared" si="4052"/>
        <v>PK</v>
      </c>
      <c r="L2038" s="7">
        <f t="shared" si="4065"/>
        <v>24.97</v>
      </c>
      <c r="M2038">
        <f t="shared" si="4054"/>
        <v>24.97</v>
      </c>
      <c r="N2038">
        <f t="shared" si="4055"/>
        <v>0</v>
      </c>
      <c r="O2038">
        <f t="shared" si="4056"/>
        <v>0</v>
      </c>
      <c r="Q2038">
        <f t="shared" ref="Q2038" si="4130">IF(L2040="No Ct",0,L2040)</f>
        <v>0</v>
      </c>
      <c r="R2038">
        <f t="shared" ref="R2038" si="4131">IF(L2041="No Ct",0,L2041)</f>
        <v>0</v>
      </c>
      <c r="S2038" t="str">
        <f t="shared" ref="S2038" si="4132">IF(AND(M2038&gt;0,N2038=0),"Valid","Invalid")</f>
        <v>Valid</v>
      </c>
      <c r="T2038" t="str">
        <f t="shared" ref="T2038" si="4133">IF(OR(Q2038&gt;1,R2038&gt;1),"Present","Absent")</f>
        <v>Absent</v>
      </c>
      <c r="U2038" t="str">
        <f t="shared" ref="U2038" si="4134">IF(OR(AND(Q2038&gt;1,Q2038&lt;41),AND(R2038&gt;1,R2038&lt;41)),"Ct&lt;41","Ct&gt;41")</f>
        <v>Ct&gt;41</v>
      </c>
      <c r="V2038" t="str">
        <f t="shared" ref="V2038" si="4135">J2038</f>
        <v>Blå svømmekrabbe</v>
      </c>
      <c r="W2038" t="str">
        <f t="shared" ref="W2038" si="4136">MID(F2038,10,9)</f>
        <v>DL2022026</v>
      </c>
      <c r="X2038" t="str">
        <f t="shared" ref="X2038" si="4137">W2038&amp;"_"&amp;V2038&amp;"_"&amp;S2038&amp;"_"&amp;T2038&amp;"_"&amp;U2038</f>
        <v>DL2022026_Blå svømmekrabbe_Valid_Absent_Ct&gt;41</v>
      </c>
    </row>
    <row r="2039" spans="1:25" x14ac:dyDescent="0.25">
      <c r="A2039" t="s">
        <v>69</v>
      </c>
      <c r="B2039" t="s">
        <v>51</v>
      </c>
      <c r="C2039" t="s">
        <v>70</v>
      </c>
      <c r="D2039">
        <v>0.01</v>
      </c>
      <c r="E2039" t="s">
        <v>1275</v>
      </c>
      <c r="F2039" t="s">
        <v>699</v>
      </c>
      <c r="G2039" t="str">
        <f t="shared" si="4049"/>
        <v>DL2022026</v>
      </c>
      <c r="H2039" t="str">
        <f t="shared" si="4050"/>
        <v>10</v>
      </c>
      <c r="I2039" t="str">
        <f t="shared" si="4051"/>
        <v>Blå svømmekrabbe_10_20220920_DL2022026_NaerumGymSanktAnnaeGym</v>
      </c>
      <c r="J2039" t="str">
        <f>VLOOKUP(MID(C2039,4,6),Datasæt_Analysesystemer!$B$2:$E$69,3,FALSE)</f>
        <v>Blå svømmekrabbe</v>
      </c>
      <c r="K2039" t="str">
        <f t="shared" si="4052"/>
        <v>NK</v>
      </c>
      <c r="L2039" s="7" t="str">
        <f t="shared" si="4065"/>
        <v>No Ct</v>
      </c>
      <c r="M2039" t="str">
        <f t="shared" si="4054"/>
        <v/>
      </c>
      <c r="N2039" t="str">
        <f t="shared" si="4055"/>
        <v/>
      </c>
      <c r="O2039" t="str">
        <f t="shared" si="4056"/>
        <v/>
      </c>
    </row>
    <row r="2040" spans="1:25" x14ac:dyDescent="0.25">
      <c r="A2040" t="s">
        <v>94</v>
      </c>
      <c r="B2040" t="s">
        <v>76</v>
      </c>
      <c r="C2040" t="s">
        <v>95</v>
      </c>
      <c r="D2040">
        <v>0.01</v>
      </c>
      <c r="E2040" t="s">
        <v>1275</v>
      </c>
      <c r="F2040" t="s">
        <v>699</v>
      </c>
      <c r="G2040" t="str">
        <f t="shared" si="4049"/>
        <v>DL2022026</v>
      </c>
      <c r="H2040" t="str">
        <f t="shared" si="4050"/>
        <v>10</v>
      </c>
      <c r="I2040" t="str">
        <f t="shared" si="4051"/>
        <v>Blå svømmekrabbe_10_20220920_DL2022026_NaerumGymSanktAnnaeGym</v>
      </c>
      <c r="J2040" t="str">
        <f>VLOOKUP(MID(C2040,4,6),Datasæt_Analysesystemer!$B$2:$E$69,3,FALSE)</f>
        <v>Blå svømmekrabbe</v>
      </c>
      <c r="K2040" t="str">
        <f t="shared" si="4052"/>
        <v>EP</v>
      </c>
      <c r="L2040" s="7" t="str">
        <f t="shared" si="4065"/>
        <v>No Ct</v>
      </c>
      <c r="M2040" t="str">
        <f t="shared" si="4054"/>
        <v/>
      </c>
      <c r="N2040" t="str">
        <f t="shared" si="4055"/>
        <v/>
      </c>
      <c r="O2040" t="str">
        <f t="shared" si="4056"/>
        <v/>
      </c>
    </row>
    <row r="2041" spans="1:25" x14ac:dyDescent="0.25">
      <c r="A2041" t="s">
        <v>109</v>
      </c>
      <c r="B2041" t="s">
        <v>76</v>
      </c>
      <c r="C2041" t="s">
        <v>95</v>
      </c>
      <c r="D2041">
        <v>0.01</v>
      </c>
      <c r="E2041" t="s">
        <v>1275</v>
      </c>
      <c r="F2041" t="s">
        <v>699</v>
      </c>
      <c r="G2041" t="str">
        <f t="shared" si="4049"/>
        <v>DL2022026</v>
      </c>
      <c r="H2041" t="str">
        <f t="shared" si="4050"/>
        <v>10</v>
      </c>
      <c r="I2041" t="str">
        <f t="shared" si="4051"/>
        <v>Blå svømmekrabbe_10_20220920_DL2022026_NaerumGymSanktAnnaeGym</v>
      </c>
      <c r="J2041" t="str">
        <f>VLOOKUP(MID(C2041,4,6),Datasæt_Analysesystemer!$B$2:$E$69,3,FALSE)</f>
        <v>Blå svømmekrabbe</v>
      </c>
      <c r="K2041" t="str">
        <f t="shared" si="4052"/>
        <v>EP</v>
      </c>
      <c r="L2041" s="7" t="str">
        <f t="shared" si="4065"/>
        <v>No Ct</v>
      </c>
      <c r="M2041" t="str">
        <f t="shared" si="4054"/>
        <v/>
      </c>
      <c r="N2041" t="str">
        <f t="shared" si="4055"/>
        <v/>
      </c>
      <c r="O2041" t="str">
        <f t="shared" si="4056"/>
        <v/>
      </c>
      <c r="Y2041" t="str">
        <f>O2043</f>
        <v/>
      </c>
    </row>
    <row r="2042" spans="1:25" x14ac:dyDescent="0.25">
      <c r="A2042" t="s">
        <v>46</v>
      </c>
      <c r="B2042" t="s">
        <v>23</v>
      </c>
      <c r="C2042" t="s">
        <v>47</v>
      </c>
      <c r="D2042">
        <v>0.01</v>
      </c>
      <c r="E2042" t="s">
        <v>1275</v>
      </c>
      <c r="F2042" t="s">
        <v>699</v>
      </c>
      <c r="G2042" t="str">
        <f t="shared" si="4049"/>
        <v>DL2022026</v>
      </c>
      <c r="H2042" t="str">
        <f t="shared" si="4050"/>
        <v>11</v>
      </c>
      <c r="I2042" t="str">
        <f t="shared" si="4051"/>
        <v>Amerikansk ribbegople_11_20220920_DL2022026_NaerumGymSanktAnnaeGym</v>
      </c>
      <c r="J2042" t="str">
        <f>VLOOKUP(MID(C2042,4,6),Datasæt_Analysesystemer!$B$2:$E$69,3,FALSE)</f>
        <v>Amerikansk ribbegople</v>
      </c>
      <c r="K2042" t="str">
        <f t="shared" si="4052"/>
        <v>PK</v>
      </c>
      <c r="L2042" s="7" t="str">
        <f t="shared" si="4065"/>
        <v>No Ct</v>
      </c>
      <c r="M2042">
        <f t="shared" si="4054"/>
        <v>0</v>
      </c>
      <c r="N2042">
        <f t="shared" si="4055"/>
        <v>0</v>
      </c>
      <c r="O2042">
        <f t="shared" si="4056"/>
        <v>0</v>
      </c>
      <c r="Q2042">
        <f t="shared" ref="Q2042" si="4138">IF(L2044="No Ct",0,L2044)</f>
        <v>0</v>
      </c>
      <c r="R2042">
        <f t="shared" ref="R2042" si="4139">IF(L2045="No Ct",0,L2045)</f>
        <v>0</v>
      </c>
      <c r="S2042" t="str">
        <f t="shared" ref="S2042" si="4140">IF(AND(M2042&gt;0,N2042=0),"Valid","Invalid")</f>
        <v>Invalid</v>
      </c>
      <c r="T2042" t="str">
        <f t="shared" ref="T2042" si="4141">IF(OR(Q2042&gt;1,R2042&gt;1),"Present","Absent")</f>
        <v>Absent</v>
      </c>
      <c r="U2042" t="str">
        <f t="shared" ref="U2042" si="4142">IF(OR(AND(Q2042&gt;1,Q2042&lt;41),AND(R2042&gt;1,R2042&lt;41)),"Ct&lt;41","Ct&gt;41")</f>
        <v>Ct&gt;41</v>
      </c>
      <c r="V2042" t="str">
        <f t="shared" ref="V2042" si="4143">J2042</f>
        <v>Amerikansk ribbegople</v>
      </c>
      <c r="W2042" t="str">
        <f t="shared" ref="W2042" si="4144">MID(F2042,10,9)</f>
        <v>DL2022026</v>
      </c>
      <c r="X2042" t="str">
        <f t="shared" ref="X2042" si="4145">W2042&amp;"_"&amp;V2042&amp;"_"&amp;S2042&amp;"_"&amp;T2042&amp;"_"&amp;U2042</f>
        <v>DL2022026_Amerikansk ribbegople_Invalid_Absent_Ct&gt;41</v>
      </c>
    </row>
    <row r="2043" spans="1:25" x14ac:dyDescent="0.25">
      <c r="A2043" t="s">
        <v>71</v>
      </c>
      <c r="B2043" t="s">
        <v>51</v>
      </c>
      <c r="C2043" t="s">
        <v>72</v>
      </c>
      <c r="D2043">
        <v>0.01</v>
      </c>
      <c r="E2043" t="s">
        <v>1275</v>
      </c>
      <c r="F2043" t="s">
        <v>699</v>
      </c>
      <c r="G2043" t="str">
        <f t="shared" si="4049"/>
        <v>DL2022026</v>
      </c>
      <c r="H2043" t="str">
        <f t="shared" si="4050"/>
        <v>11</v>
      </c>
      <c r="I2043" t="str">
        <f t="shared" si="4051"/>
        <v>Amerikansk ribbegople_11_20220920_DL2022026_NaerumGymSanktAnnaeGym</v>
      </c>
      <c r="J2043" t="str">
        <f>VLOOKUP(MID(C2043,4,6),Datasæt_Analysesystemer!$B$2:$E$69,3,FALSE)</f>
        <v>Amerikansk ribbegople</v>
      </c>
      <c r="K2043" t="str">
        <f t="shared" si="4052"/>
        <v>NK</v>
      </c>
      <c r="L2043" s="7" t="str">
        <f t="shared" si="4065"/>
        <v>No Ct</v>
      </c>
      <c r="M2043" t="str">
        <f t="shared" si="4054"/>
        <v/>
      </c>
      <c r="N2043" t="str">
        <f t="shared" si="4055"/>
        <v/>
      </c>
      <c r="O2043" t="str">
        <f t="shared" si="4056"/>
        <v/>
      </c>
    </row>
    <row r="2044" spans="1:25" x14ac:dyDescent="0.25">
      <c r="A2044" t="s">
        <v>96</v>
      </c>
      <c r="B2044" t="s">
        <v>76</v>
      </c>
      <c r="C2044" t="s">
        <v>97</v>
      </c>
      <c r="D2044">
        <v>0.01</v>
      </c>
      <c r="E2044" t="s">
        <v>1275</v>
      </c>
      <c r="F2044" t="s">
        <v>699</v>
      </c>
      <c r="G2044" t="str">
        <f t="shared" si="4049"/>
        <v>DL2022026</v>
      </c>
      <c r="H2044" t="str">
        <f t="shared" si="4050"/>
        <v>11</v>
      </c>
      <c r="I2044" t="str">
        <f t="shared" si="4051"/>
        <v>Amerikansk ribbegople_11_20220920_DL2022026_NaerumGymSanktAnnaeGym</v>
      </c>
      <c r="J2044" t="str">
        <f>VLOOKUP(MID(C2044,4,6),Datasæt_Analysesystemer!$B$2:$E$69,3,FALSE)</f>
        <v>Amerikansk ribbegople</v>
      </c>
      <c r="K2044" t="str">
        <f t="shared" si="4052"/>
        <v>EP</v>
      </c>
      <c r="L2044" s="7" t="str">
        <f t="shared" si="4065"/>
        <v>No Ct</v>
      </c>
      <c r="M2044" t="str">
        <f t="shared" si="4054"/>
        <v/>
      </c>
      <c r="N2044" t="str">
        <f t="shared" si="4055"/>
        <v/>
      </c>
      <c r="O2044" t="str">
        <f t="shared" si="4056"/>
        <v/>
      </c>
    </row>
    <row r="2045" spans="1:25" x14ac:dyDescent="0.25">
      <c r="A2045" t="s">
        <v>110</v>
      </c>
      <c r="B2045" t="s">
        <v>76</v>
      </c>
      <c r="C2045" t="s">
        <v>97</v>
      </c>
      <c r="D2045">
        <v>0.01</v>
      </c>
      <c r="E2045" t="s">
        <v>1275</v>
      </c>
      <c r="F2045" t="s">
        <v>699</v>
      </c>
      <c r="G2045" t="str">
        <f t="shared" si="4049"/>
        <v>DL2022026</v>
      </c>
      <c r="H2045" t="str">
        <f t="shared" si="4050"/>
        <v>11</v>
      </c>
      <c r="I2045" t="str">
        <f t="shared" si="4051"/>
        <v>Amerikansk ribbegople_11_20220920_DL2022026_NaerumGymSanktAnnaeGym</v>
      </c>
      <c r="J2045" t="str">
        <f>VLOOKUP(MID(C2045,4,6),Datasæt_Analysesystemer!$B$2:$E$69,3,FALSE)</f>
        <v>Amerikansk ribbegople</v>
      </c>
      <c r="K2045" t="str">
        <f t="shared" si="4052"/>
        <v>EP</v>
      </c>
      <c r="L2045" s="7" t="str">
        <f t="shared" si="4065"/>
        <v>No Ct</v>
      </c>
      <c r="M2045" t="str">
        <f t="shared" si="4054"/>
        <v/>
      </c>
      <c r="N2045" t="str">
        <f t="shared" si="4055"/>
        <v/>
      </c>
      <c r="O2045" t="str">
        <f t="shared" si="4056"/>
        <v/>
      </c>
      <c r="Y2045" t="str">
        <f>O2047</f>
        <v/>
      </c>
    </row>
    <row r="2046" spans="1:25" x14ac:dyDescent="0.25">
      <c r="A2046" t="s">
        <v>48</v>
      </c>
      <c r="B2046" t="s">
        <v>23</v>
      </c>
      <c r="C2046" t="s">
        <v>49</v>
      </c>
      <c r="D2046">
        <v>0.01</v>
      </c>
      <c r="E2046">
        <v>36.46</v>
      </c>
      <c r="F2046" t="s">
        <v>699</v>
      </c>
      <c r="G2046" t="str">
        <f t="shared" si="4049"/>
        <v>DL2022026</v>
      </c>
      <c r="H2046" t="str">
        <f t="shared" si="4050"/>
        <v>12</v>
      </c>
      <c r="I2046" t="str">
        <f t="shared" si="4051"/>
        <v>Amerikansk ribbegople_12_20220920_DL2022026_NaerumGymSanktAnnaeGym</v>
      </c>
      <c r="J2046" t="str">
        <f>VLOOKUP(MID(C2046,4,6),Datasæt_Analysesystemer!$B$2:$E$69,3,FALSE)</f>
        <v>Amerikansk ribbegople</v>
      </c>
      <c r="K2046" t="str">
        <f t="shared" si="4052"/>
        <v>PK</v>
      </c>
      <c r="L2046" s="7">
        <f t="shared" si="4065"/>
        <v>36.46</v>
      </c>
      <c r="M2046">
        <f t="shared" si="4054"/>
        <v>36.46</v>
      </c>
      <c r="N2046">
        <f t="shared" si="4055"/>
        <v>0</v>
      </c>
      <c r="O2046">
        <f t="shared" si="4056"/>
        <v>0</v>
      </c>
      <c r="Q2046">
        <f t="shared" ref="Q2046" si="4146">IF(L2048="No Ct",0,L2048)</f>
        <v>0</v>
      </c>
      <c r="R2046">
        <f t="shared" ref="R2046" si="4147">IF(L2049="No Ct",0,L2049)</f>
        <v>0</v>
      </c>
      <c r="S2046" t="str">
        <f t="shared" ref="S2046" si="4148">IF(AND(M2046&gt;0,N2046=0),"Valid","Invalid")</f>
        <v>Valid</v>
      </c>
      <c r="T2046" t="str">
        <f t="shared" ref="T2046" si="4149">IF(OR(Q2046&gt;1,R2046&gt;1),"Present","Absent")</f>
        <v>Absent</v>
      </c>
      <c r="U2046" t="str">
        <f t="shared" ref="U2046" si="4150">IF(OR(AND(Q2046&gt;1,Q2046&lt;41),AND(R2046&gt;1,R2046&lt;41)),"Ct&lt;41","Ct&gt;41")</f>
        <v>Ct&gt;41</v>
      </c>
      <c r="V2046" t="str">
        <f t="shared" ref="V2046" si="4151">J2046</f>
        <v>Amerikansk ribbegople</v>
      </c>
      <c r="W2046" t="str">
        <f t="shared" ref="W2046" si="4152">MID(F2046,10,9)</f>
        <v>DL2022026</v>
      </c>
      <c r="X2046" t="str">
        <f t="shared" ref="X2046" si="4153">W2046&amp;"_"&amp;V2046&amp;"_"&amp;S2046&amp;"_"&amp;T2046&amp;"_"&amp;U2046</f>
        <v>DL2022026_Amerikansk ribbegople_Valid_Absent_Ct&gt;41</v>
      </c>
    </row>
    <row r="2047" spans="1:25" x14ac:dyDescent="0.25">
      <c r="A2047" t="s">
        <v>73</v>
      </c>
      <c r="B2047" t="s">
        <v>51</v>
      </c>
      <c r="C2047" t="s">
        <v>74</v>
      </c>
      <c r="D2047">
        <v>0.01</v>
      </c>
      <c r="E2047" t="s">
        <v>1275</v>
      </c>
      <c r="F2047" t="s">
        <v>699</v>
      </c>
      <c r="G2047" t="str">
        <f t="shared" si="4049"/>
        <v>DL2022026</v>
      </c>
      <c r="H2047" t="str">
        <f t="shared" si="4050"/>
        <v>12</v>
      </c>
      <c r="I2047" t="str">
        <f t="shared" si="4051"/>
        <v>Amerikansk ribbegople_12_20220920_DL2022026_NaerumGymSanktAnnaeGym</v>
      </c>
      <c r="J2047" t="str">
        <f>VLOOKUP(MID(C2047,4,6),Datasæt_Analysesystemer!$B$2:$E$69,3,FALSE)</f>
        <v>Amerikansk ribbegople</v>
      </c>
      <c r="K2047" t="str">
        <f t="shared" si="4052"/>
        <v>NK</v>
      </c>
      <c r="L2047" s="7" t="str">
        <f t="shared" si="4065"/>
        <v>No Ct</v>
      </c>
      <c r="M2047" t="str">
        <f t="shared" si="4054"/>
        <v/>
      </c>
      <c r="N2047" t="str">
        <f t="shared" si="4055"/>
        <v/>
      </c>
      <c r="O2047" t="str">
        <f t="shared" si="4056"/>
        <v/>
      </c>
    </row>
    <row r="2048" spans="1:25" x14ac:dyDescent="0.25">
      <c r="A2048" t="s">
        <v>98</v>
      </c>
      <c r="B2048" t="s">
        <v>76</v>
      </c>
      <c r="C2048" t="s">
        <v>99</v>
      </c>
      <c r="D2048">
        <v>0.01</v>
      </c>
      <c r="E2048" t="s">
        <v>1275</v>
      </c>
      <c r="F2048" t="s">
        <v>699</v>
      </c>
      <c r="G2048" t="str">
        <f t="shared" si="4049"/>
        <v>DL2022026</v>
      </c>
      <c r="H2048" t="str">
        <f t="shared" si="4050"/>
        <v>12</v>
      </c>
      <c r="I2048" t="str">
        <f t="shared" si="4051"/>
        <v>Amerikansk ribbegople_12_20220920_DL2022026_NaerumGymSanktAnnaeGym</v>
      </c>
      <c r="J2048" t="str">
        <f>VLOOKUP(MID(C2048,4,6),Datasæt_Analysesystemer!$B$2:$E$69,3,FALSE)</f>
        <v>Amerikansk ribbegople</v>
      </c>
      <c r="K2048" t="str">
        <f t="shared" si="4052"/>
        <v>EP</v>
      </c>
      <c r="L2048" s="7" t="str">
        <f t="shared" si="4065"/>
        <v>No Ct</v>
      </c>
      <c r="M2048" t="str">
        <f t="shared" si="4054"/>
        <v/>
      </c>
      <c r="N2048" t="str">
        <f t="shared" si="4055"/>
        <v/>
      </c>
      <c r="O2048" t="str">
        <f t="shared" si="4056"/>
        <v/>
      </c>
    </row>
    <row r="2049" spans="1:25" x14ac:dyDescent="0.25">
      <c r="A2049" t="s">
        <v>111</v>
      </c>
      <c r="B2049" t="s">
        <v>76</v>
      </c>
      <c r="C2049" t="s">
        <v>99</v>
      </c>
      <c r="D2049">
        <v>0.01</v>
      </c>
      <c r="E2049" t="s">
        <v>1275</v>
      </c>
      <c r="F2049" t="s">
        <v>699</v>
      </c>
      <c r="G2049" t="str">
        <f t="shared" si="4049"/>
        <v>DL2022026</v>
      </c>
      <c r="H2049" t="str">
        <f t="shared" si="4050"/>
        <v>12</v>
      </c>
      <c r="I2049" t="str">
        <f t="shared" si="4051"/>
        <v>Amerikansk ribbegople_12_20220920_DL2022026_NaerumGymSanktAnnaeGym</v>
      </c>
      <c r="J2049" t="str">
        <f>VLOOKUP(MID(C2049,4,6),Datasæt_Analysesystemer!$B$2:$E$69,3,FALSE)</f>
        <v>Amerikansk ribbegople</v>
      </c>
      <c r="K2049" t="str">
        <f t="shared" si="4052"/>
        <v>EP</v>
      </c>
      <c r="L2049" s="7" t="str">
        <f t="shared" si="4065"/>
        <v>No Ct</v>
      </c>
      <c r="M2049" t="str">
        <f t="shared" si="4054"/>
        <v/>
      </c>
      <c r="N2049" t="str">
        <f t="shared" si="4055"/>
        <v/>
      </c>
      <c r="O2049" t="str">
        <f t="shared" si="4056"/>
        <v/>
      </c>
      <c r="Y2049" t="str">
        <f>O2051</f>
        <v/>
      </c>
    </row>
    <row r="2050" spans="1:25" x14ac:dyDescent="0.25">
      <c r="A2050" t="s">
        <v>172</v>
      </c>
      <c r="B2050" t="s">
        <v>23</v>
      </c>
      <c r="C2050" t="s">
        <v>173</v>
      </c>
      <c r="D2050">
        <v>0.01</v>
      </c>
      <c r="E2050" t="s">
        <v>1275</v>
      </c>
      <c r="F2050" t="s">
        <v>699</v>
      </c>
      <c r="G2050" t="str">
        <f t="shared" si="4049"/>
        <v>DL2022026</v>
      </c>
      <c r="H2050" t="str">
        <f t="shared" si="4050"/>
        <v>13</v>
      </c>
      <c r="I2050" t="str">
        <f t="shared" si="4051"/>
        <v>Penselklippekrabbe_13_20220920_DL2022026_NaerumGymSanktAnnaeGym</v>
      </c>
      <c r="J2050" t="str">
        <f>VLOOKUP(MID(C2050,4,6),Datasæt_Analysesystemer!$B$2:$E$69,3,FALSE)</f>
        <v>Penselklippekrabbe</v>
      </c>
      <c r="K2050" t="str">
        <f t="shared" si="4052"/>
        <v>PK</v>
      </c>
      <c r="L2050" s="7" t="str">
        <f t="shared" si="4065"/>
        <v>No Ct</v>
      </c>
      <c r="M2050">
        <f t="shared" si="4054"/>
        <v>0</v>
      </c>
      <c r="N2050">
        <f t="shared" si="4055"/>
        <v>0</v>
      </c>
      <c r="O2050">
        <f t="shared" si="4056"/>
        <v>34.590000000000003</v>
      </c>
      <c r="Q2050">
        <f t="shared" ref="Q2050" si="4154">IF(L2052="No Ct",0,L2052)</f>
        <v>34.590000000000003</v>
      </c>
      <c r="R2050">
        <f t="shared" ref="R2050" si="4155">IF(L2053="No Ct",0,L2053)</f>
        <v>0</v>
      </c>
      <c r="S2050" t="str">
        <f t="shared" ref="S2050" si="4156">IF(AND(M2050&gt;0,N2050=0),"Valid","Invalid")</f>
        <v>Invalid</v>
      </c>
      <c r="T2050" t="str">
        <f t="shared" ref="T2050" si="4157">IF(OR(Q2050&gt;1,R2050&gt;1),"Present","Absent")</f>
        <v>Present</v>
      </c>
      <c r="U2050" t="str">
        <f t="shared" ref="U2050" si="4158">IF(OR(AND(Q2050&gt;1,Q2050&lt;41),AND(R2050&gt;1,R2050&lt;41)),"Ct&lt;41","Ct&gt;41")</f>
        <v>Ct&lt;41</v>
      </c>
      <c r="V2050" t="str">
        <f t="shared" ref="V2050" si="4159">J2050</f>
        <v>Penselklippekrabbe</v>
      </c>
      <c r="W2050" t="str">
        <f t="shared" ref="W2050" si="4160">MID(F2050,10,9)</f>
        <v>DL2022026</v>
      </c>
      <c r="X2050" t="str">
        <f t="shared" ref="X2050" si="4161">W2050&amp;"_"&amp;V2050&amp;"_"&amp;S2050&amp;"_"&amp;T2050&amp;"_"&amp;U2050</f>
        <v>DL2022026_Penselklippekrabbe_Invalid_Present_Ct&lt;41</v>
      </c>
    </row>
    <row r="2051" spans="1:25" x14ac:dyDescent="0.25">
      <c r="A2051" t="s">
        <v>148</v>
      </c>
      <c r="B2051" t="s">
        <v>51</v>
      </c>
      <c r="C2051" t="s">
        <v>149</v>
      </c>
      <c r="D2051">
        <v>0.01</v>
      </c>
      <c r="E2051" t="s">
        <v>1275</v>
      </c>
      <c r="F2051" t="s">
        <v>699</v>
      </c>
      <c r="G2051" t="str">
        <f t="shared" si="4049"/>
        <v>DL2022026</v>
      </c>
      <c r="H2051" t="str">
        <f t="shared" si="4050"/>
        <v>13</v>
      </c>
      <c r="I2051" t="str">
        <f t="shared" si="4051"/>
        <v>Penselklippekrabbe_13_20220920_DL2022026_NaerumGymSanktAnnaeGym</v>
      </c>
      <c r="J2051" t="str">
        <f>VLOOKUP(MID(C2051,4,6),Datasæt_Analysesystemer!$B$2:$E$69,3,FALSE)</f>
        <v>Penselklippekrabbe</v>
      </c>
      <c r="K2051" t="str">
        <f t="shared" si="4052"/>
        <v>NK</v>
      </c>
      <c r="L2051" s="7" t="str">
        <f t="shared" si="4065"/>
        <v>No Ct</v>
      </c>
      <c r="M2051" t="str">
        <f t="shared" si="4054"/>
        <v/>
      </c>
      <c r="N2051" t="str">
        <f t="shared" si="4055"/>
        <v/>
      </c>
      <c r="O2051" t="str">
        <f t="shared" si="4056"/>
        <v/>
      </c>
    </row>
    <row r="2052" spans="1:25" x14ac:dyDescent="0.25">
      <c r="A2052" t="s">
        <v>112</v>
      </c>
      <c r="B2052" t="s">
        <v>76</v>
      </c>
      <c r="C2052" t="s">
        <v>113</v>
      </c>
      <c r="D2052">
        <v>0.01</v>
      </c>
      <c r="E2052">
        <v>34.590000000000003</v>
      </c>
      <c r="F2052" t="s">
        <v>699</v>
      </c>
      <c r="G2052" t="str">
        <f t="shared" si="4049"/>
        <v>DL2022026</v>
      </c>
      <c r="H2052" t="str">
        <f t="shared" si="4050"/>
        <v>13</v>
      </c>
      <c r="I2052" t="str">
        <f t="shared" si="4051"/>
        <v>Penselklippekrabbe_13_20220920_DL2022026_NaerumGymSanktAnnaeGym</v>
      </c>
      <c r="J2052" t="str">
        <f>VLOOKUP(MID(C2052,4,6),Datasæt_Analysesystemer!$B$2:$E$69,3,FALSE)</f>
        <v>Penselklippekrabbe</v>
      </c>
      <c r="K2052" t="str">
        <f t="shared" si="4052"/>
        <v>EP</v>
      </c>
      <c r="L2052" s="7">
        <f t="shared" si="4065"/>
        <v>34.590000000000003</v>
      </c>
      <c r="M2052" t="str">
        <f t="shared" si="4054"/>
        <v/>
      </c>
      <c r="N2052" t="str">
        <f t="shared" si="4055"/>
        <v/>
      </c>
      <c r="O2052" t="str">
        <f t="shared" si="4056"/>
        <v/>
      </c>
    </row>
    <row r="2053" spans="1:25" x14ac:dyDescent="0.25">
      <c r="A2053" t="s">
        <v>136</v>
      </c>
      <c r="B2053" t="s">
        <v>76</v>
      </c>
      <c r="C2053" t="s">
        <v>113</v>
      </c>
      <c r="D2053">
        <v>0.01</v>
      </c>
      <c r="E2053" t="s">
        <v>1275</v>
      </c>
      <c r="F2053" t="s">
        <v>699</v>
      </c>
      <c r="G2053" t="str">
        <f t="shared" si="4049"/>
        <v>DL2022026</v>
      </c>
      <c r="H2053" t="str">
        <f t="shared" si="4050"/>
        <v>13</v>
      </c>
      <c r="I2053" t="str">
        <f t="shared" si="4051"/>
        <v>Penselklippekrabbe_13_20220920_DL2022026_NaerumGymSanktAnnaeGym</v>
      </c>
      <c r="J2053" t="str">
        <f>VLOOKUP(MID(C2053,4,6),Datasæt_Analysesystemer!$B$2:$E$69,3,FALSE)</f>
        <v>Penselklippekrabbe</v>
      </c>
      <c r="K2053" t="str">
        <f t="shared" si="4052"/>
        <v>EP</v>
      </c>
      <c r="L2053" s="7" t="str">
        <f t="shared" si="4065"/>
        <v>No Ct</v>
      </c>
      <c r="M2053" t="str">
        <f t="shared" si="4054"/>
        <v/>
      </c>
      <c r="N2053" t="str">
        <f t="shared" si="4055"/>
        <v/>
      </c>
      <c r="O2053" t="str">
        <f t="shared" si="4056"/>
        <v/>
      </c>
      <c r="Y2053" t="str">
        <f>O2055</f>
        <v/>
      </c>
    </row>
    <row r="2054" spans="1:25" x14ac:dyDescent="0.25">
      <c r="A2054" t="s">
        <v>174</v>
      </c>
      <c r="B2054" t="s">
        <v>23</v>
      </c>
      <c r="C2054" t="s">
        <v>175</v>
      </c>
      <c r="D2054">
        <v>0.01</v>
      </c>
      <c r="E2054">
        <v>27.96</v>
      </c>
      <c r="F2054" t="s">
        <v>699</v>
      </c>
      <c r="G2054" t="str">
        <f t="shared" si="4049"/>
        <v>DL2022026</v>
      </c>
      <c r="H2054" t="str">
        <f t="shared" si="4050"/>
        <v>14</v>
      </c>
      <c r="I2054" t="str">
        <f t="shared" si="4051"/>
        <v>Penselklippekrabbe_14_20220920_DL2022026_NaerumGymSanktAnnaeGym</v>
      </c>
      <c r="J2054" t="str">
        <f>VLOOKUP(MID(C2054,4,6),Datasæt_Analysesystemer!$B$2:$E$69,3,FALSE)</f>
        <v>Penselklippekrabbe</v>
      </c>
      <c r="K2054" t="str">
        <f t="shared" si="4052"/>
        <v>PK</v>
      </c>
      <c r="L2054" s="7">
        <f t="shared" si="4065"/>
        <v>27.96</v>
      </c>
      <c r="M2054">
        <f t="shared" si="4054"/>
        <v>27.96</v>
      </c>
      <c r="N2054">
        <f t="shared" si="4055"/>
        <v>0</v>
      </c>
      <c r="O2054">
        <f t="shared" si="4056"/>
        <v>0</v>
      </c>
      <c r="Q2054">
        <f t="shared" ref="Q2054" si="4162">IF(L2056="No Ct",0,L2056)</f>
        <v>0</v>
      </c>
      <c r="R2054">
        <f t="shared" ref="R2054" si="4163">IF(L2057="No Ct",0,L2057)</f>
        <v>0</v>
      </c>
      <c r="S2054" t="str">
        <f t="shared" ref="S2054" si="4164">IF(AND(M2054&gt;0,N2054=0),"Valid","Invalid")</f>
        <v>Valid</v>
      </c>
      <c r="T2054" t="str">
        <f t="shared" ref="T2054" si="4165">IF(OR(Q2054&gt;1,R2054&gt;1),"Present","Absent")</f>
        <v>Absent</v>
      </c>
      <c r="U2054" t="str">
        <f t="shared" ref="U2054" si="4166">IF(OR(AND(Q2054&gt;1,Q2054&lt;41),AND(R2054&gt;1,R2054&lt;41)),"Ct&lt;41","Ct&gt;41")</f>
        <v>Ct&gt;41</v>
      </c>
      <c r="V2054" t="str">
        <f t="shared" ref="V2054" si="4167">J2054</f>
        <v>Penselklippekrabbe</v>
      </c>
      <c r="W2054" t="str">
        <f t="shared" ref="W2054" si="4168">MID(F2054,10,9)</f>
        <v>DL2022026</v>
      </c>
      <c r="X2054" t="str">
        <f t="shared" ref="X2054" si="4169">W2054&amp;"_"&amp;V2054&amp;"_"&amp;S2054&amp;"_"&amp;T2054&amp;"_"&amp;U2054</f>
        <v>DL2022026_Penselklippekrabbe_Valid_Absent_Ct&gt;41</v>
      </c>
    </row>
    <row r="2055" spans="1:25" x14ac:dyDescent="0.25">
      <c r="A2055" t="s">
        <v>150</v>
      </c>
      <c r="B2055" t="s">
        <v>51</v>
      </c>
      <c r="C2055" t="s">
        <v>151</v>
      </c>
      <c r="D2055">
        <v>0.01</v>
      </c>
      <c r="E2055" t="s">
        <v>1275</v>
      </c>
      <c r="F2055" t="s">
        <v>699</v>
      </c>
      <c r="G2055" t="str">
        <f t="shared" si="4049"/>
        <v>DL2022026</v>
      </c>
      <c r="H2055" t="str">
        <f t="shared" si="4050"/>
        <v>14</v>
      </c>
      <c r="I2055" t="str">
        <f t="shared" si="4051"/>
        <v>Penselklippekrabbe_14_20220920_DL2022026_NaerumGymSanktAnnaeGym</v>
      </c>
      <c r="J2055" t="str">
        <f>VLOOKUP(MID(C2055,4,6),Datasæt_Analysesystemer!$B$2:$E$69,3,FALSE)</f>
        <v>Penselklippekrabbe</v>
      </c>
      <c r="K2055" t="str">
        <f t="shared" si="4052"/>
        <v>NK</v>
      </c>
      <c r="L2055" s="7" t="str">
        <f t="shared" si="4065"/>
        <v>No Ct</v>
      </c>
      <c r="M2055" t="str">
        <f t="shared" si="4054"/>
        <v/>
      </c>
      <c r="N2055" t="str">
        <f t="shared" si="4055"/>
        <v/>
      </c>
      <c r="O2055" t="str">
        <f t="shared" si="4056"/>
        <v/>
      </c>
    </row>
    <row r="2056" spans="1:25" x14ac:dyDescent="0.25">
      <c r="A2056" t="s">
        <v>114</v>
      </c>
      <c r="B2056" t="s">
        <v>76</v>
      </c>
      <c r="C2056" t="s">
        <v>115</v>
      </c>
      <c r="D2056">
        <v>0.01</v>
      </c>
      <c r="E2056" t="s">
        <v>1275</v>
      </c>
      <c r="F2056" t="s">
        <v>699</v>
      </c>
      <c r="G2056" t="str">
        <f t="shared" si="4049"/>
        <v>DL2022026</v>
      </c>
      <c r="H2056" t="str">
        <f t="shared" si="4050"/>
        <v>14</v>
      </c>
      <c r="I2056" t="str">
        <f t="shared" si="4051"/>
        <v>Penselklippekrabbe_14_20220920_DL2022026_NaerumGymSanktAnnaeGym</v>
      </c>
      <c r="J2056" t="str">
        <f>VLOOKUP(MID(C2056,4,6),Datasæt_Analysesystemer!$B$2:$E$69,3,FALSE)</f>
        <v>Penselklippekrabbe</v>
      </c>
      <c r="K2056" t="str">
        <f t="shared" si="4052"/>
        <v>EP</v>
      </c>
      <c r="L2056" s="7" t="str">
        <f t="shared" si="4065"/>
        <v>No Ct</v>
      </c>
      <c r="M2056" t="str">
        <f t="shared" si="4054"/>
        <v/>
      </c>
      <c r="N2056" t="str">
        <f t="shared" si="4055"/>
        <v/>
      </c>
      <c r="O2056" t="str">
        <f t="shared" si="4056"/>
        <v/>
      </c>
    </row>
    <row r="2057" spans="1:25" x14ac:dyDescent="0.25">
      <c r="A2057" t="s">
        <v>137</v>
      </c>
      <c r="B2057" t="s">
        <v>76</v>
      </c>
      <c r="C2057" t="s">
        <v>115</v>
      </c>
      <c r="D2057">
        <v>0.01</v>
      </c>
      <c r="E2057" t="s">
        <v>1275</v>
      </c>
      <c r="F2057" t="s">
        <v>699</v>
      </c>
      <c r="G2057" t="str">
        <f t="shared" si="4049"/>
        <v>DL2022026</v>
      </c>
      <c r="H2057" t="str">
        <f t="shared" si="4050"/>
        <v>14</v>
      </c>
      <c r="I2057" t="str">
        <f t="shared" si="4051"/>
        <v>Penselklippekrabbe_14_20220920_DL2022026_NaerumGymSanktAnnaeGym</v>
      </c>
      <c r="J2057" t="str">
        <f>VLOOKUP(MID(C2057,4,6),Datasæt_Analysesystemer!$B$2:$E$69,3,FALSE)</f>
        <v>Penselklippekrabbe</v>
      </c>
      <c r="K2057" t="str">
        <f t="shared" si="4052"/>
        <v>EP</v>
      </c>
      <c r="L2057" s="7" t="str">
        <f t="shared" si="4065"/>
        <v>No Ct</v>
      </c>
      <c r="M2057" t="str">
        <f t="shared" si="4054"/>
        <v/>
      </c>
      <c r="N2057" t="str">
        <f t="shared" si="4055"/>
        <v/>
      </c>
      <c r="O2057" t="str">
        <f t="shared" si="4056"/>
        <v/>
      </c>
      <c r="Y2057" t="str">
        <f>O2059</f>
        <v/>
      </c>
    </row>
    <row r="2058" spans="1:25" x14ac:dyDescent="0.25">
      <c r="A2058" t="s">
        <v>176</v>
      </c>
      <c r="B2058" t="s">
        <v>23</v>
      </c>
      <c r="C2058" t="s">
        <v>177</v>
      </c>
      <c r="D2058">
        <v>0.01</v>
      </c>
      <c r="E2058">
        <v>26.18</v>
      </c>
      <c r="F2058" t="s">
        <v>699</v>
      </c>
      <c r="G2058" t="str">
        <f t="shared" si="4049"/>
        <v>DL2022026</v>
      </c>
      <c r="H2058" t="str">
        <f t="shared" si="4050"/>
        <v>15</v>
      </c>
      <c r="I2058" t="str">
        <f t="shared" si="4051"/>
        <v>Furealge, ostenfeldii_15_20220920_DL2022026_NaerumGymSanktAnnaeGym</v>
      </c>
      <c r="J2058" t="str">
        <f>VLOOKUP(MID(C2058,4,6),Datasæt_Analysesystemer!$B$2:$E$69,3,FALSE)</f>
        <v>Furealge, ostenfeldii</v>
      </c>
      <c r="K2058" t="str">
        <f t="shared" si="4052"/>
        <v>PK</v>
      </c>
      <c r="L2058" s="7">
        <f t="shared" si="4065"/>
        <v>26.18</v>
      </c>
      <c r="M2058">
        <f t="shared" si="4054"/>
        <v>26.18</v>
      </c>
      <c r="N2058">
        <f t="shared" si="4055"/>
        <v>0</v>
      </c>
      <c r="O2058">
        <f t="shared" si="4056"/>
        <v>39.08</v>
      </c>
      <c r="Q2058">
        <f t="shared" ref="Q2058" si="4170">IF(L2060="No Ct",0,L2060)</f>
        <v>39.08</v>
      </c>
      <c r="R2058">
        <f t="shared" ref="R2058" si="4171">IF(L2061="No Ct",0,L2061)</f>
        <v>0</v>
      </c>
      <c r="S2058" t="str">
        <f t="shared" ref="S2058" si="4172">IF(AND(M2058&gt;0,N2058=0),"Valid","Invalid")</f>
        <v>Valid</v>
      </c>
      <c r="T2058" t="str">
        <f t="shared" ref="T2058" si="4173">IF(OR(Q2058&gt;1,R2058&gt;1),"Present","Absent")</f>
        <v>Present</v>
      </c>
      <c r="U2058" t="str">
        <f t="shared" ref="U2058" si="4174">IF(OR(AND(Q2058&gt;1,Q2058&lt;41),AND(R2058&gt;1,R2058&lt;41)),"Ct&lt;41","Ct&gt;41")</f>
        <v>Ct&lt;41</v>
      </c>
      <c r="V2058" t="str">
        <f t="shared" ref="V2058" si="4175">J2058</f>
        <v>Furealge, ostenfeldii</v>
      </c>
      <c r="W2058" t="str">
        <f t="shared" ref="W2058" si="4176">MID(F2058,10,9)</f>
        <v>DL2022026</v>
      </c>
      <c r="X2058" t="str">
        <f t="shared" ref="X2058" si="4177">W2058&amp;"_"&amp;V2058&amp;"_"&amp;S2058&amp;"_"&amp;T2058&amp;"_"&amp;U2058</f>
        <v>DL2022026_Furealge, ostenfeldii_Valid_Present_Ct&lt;41</v>
      </c>
    </row>
    <row r="2059" spans="1:25" x14ac:dyDescent="0.25">
      <c r="A2059" t="s">
        <v>152</v>
      </c>
      <c r="B2059" t="s">
        <v>51</v>
      </c>
      <c r="C2059" t="s">
        <v>153</v>
      </c>
      <c r="D2059">
        <v>0.01</v>
      </c>
      <c r="E2059" t="s">
        <v>1275</v>
      </c>
      <c r="F2059" t="s">
        <v>699</v>
      </c>
      <c r="G2059" t="str">
        <f t="shared" si="4049"/>
        <v>DL2022026</v>
      </c>
      <c r="H2059" t="str">
        <f t="shared" si="4050"/>
        <v>15</v>
      </c>
      <c r="I2059" t="str">
        <f t="shared" si="4051"/>
        <v>Furealge, ostenfeldii_15_20220920_DL2022026_NaerumGymSanktAnnaeGym</v>
      </c>
      <c r="J2059" t="str">
        <f>VLOOKUP(MID(C2059,4,6),Datasæt_Analysesystemer!$B$2:$E$69,3,FALSE)</f>
        <v>Furealge, ostenfeldii</v>
      </c>
      <c r="K2059" t="str">
        <f t="shared" si="4052"/>
        <v>NK</v>
      </c>
      <c r="L2059" s="7" t="str">
        <f t="shared" si="4065"/>
        <v>No Ct</v>
      </c>
      <c r="M2059" t="str">
        <f t="shared" si="4054"/>
        <v/>
      </c>
      <c r="N2059" t="str">
        <f t="shared" si="4055"/>
        <v/>
      </c>
      <c r="O2059" t="str">
        <f t="shared" si="4056"/>
        <v/>
      </c>
    </row>
    <row r="2060" spans="1:25" x14ac:dyDescent="0.25">
      <c r="A2060" t="s">
        <v>116</v>
      </c>
      <c r="B2060" t="s">
        <v>76</v>
      </c>
      <c r="C2060" t="s">
        <v>117</v>
      </c>
      <c r="D2060">
        <v>0.01</v>
      </c>
      <c r="E2060">
        <v>39.08</v>
      </c>
      <c r="F2060" t="s">
        <v>699</v>
      </c>
      <c r="G2060" t="str">
        <f t="shared" si="4049"/>
        <v>DL2022026</v>
      </c>
      <c r="H2060" t="str">
        <f t="shared" si="4050"/>
        <v>15</v>
      </c>
      <c r="I2060" t="str">
        <f t="shared" si="4051"/>
        <v>Furealge, ostenfeldii_15_20220920_DL2022026_NaerumGymSanktAnnaeGym</v>
      </c>
      <c r="J2060" t="str">
        <f>VLOOKUP(MID(C2060,4,6),Datasæt_Analysesystemer!$B$2:$E$69,3,FALSE)</f>
        <v>Furealge, ostenfeldii</v>
      </c>
      <c r="K2060" t="str">
        <f t="shared" si="4052"/>
        <v>EP</v>
      </c>
      <c r="L2060" s="7">
        <f t="shared" si="4065"/>
        <v>39.08</v>
      </c>
      <c r="M2060" t="str">
        <f t="shared" si="4054"/>
        <v/>
      </c>
      <c r="N2060" t="str">
        <f t="shared" si="4055"/>
        <v/>
      </c>
      <c r="O2060" t="str">
        <f t="shared" si="4056"/>
        <v/>
      </c>
    </row>
    <row r="2061" spans="1:25" x14ac:dyDescent="0.25">
      <c r="A2061" t="s">
        <v>138</v>
      </c>
      <c r="B2061" t="s">
        <v>76</v>
      </c>
      <c r="C2061" t="s">
        <v>117</v>
      </c>
      <c r="D2061">
        <v>0.01</v>
      </c>
      <c r="E2061" t="s">
        <v>1275</v>
      </c>
      <c r="F2061" t="s">
        <v>699</v>
      </c>
      <c r="G2061" t="str">
        <f t="shared" si="4049"/>
        <v>DL2022026</v>
      </c>
      <c r="H2061" t="str">
        <f t="shared" si="4050"/>
        <v>15</v>
      </c>
      <c r="I2061" t="str">
        <f t="shared" si="4051"/>
        <v>Furealge, ostenfeldii_15_20220920_DL2022026_NaerumGymSanktAnnaeGym</v>
      </c>
      <c r="J2061" t="str">
        <f>VLOOKUP(MID(C2061,4,6),Datasæt_Analysesystemer!$B$2:$E$69,3,FALSE)</f>
        <v>Furealge, ostenfeldii</v>
      </c>
      <c r="K2061" t="str">
        <f t="shared" si="4052"/>
        <v>EP</v>
      </c>
      <c r="L2061" s="7" t="str">
        <f t="shared" si="4065"/>
        <v>No Ct</v>
      </c>
      <c r="M2061" t="str">
        <f t="shared" si="4054"/>
        <v/>
      </c>
      <c r="N2061" t="str">
        <f t="shared" si="4055"/>
        <v/>
      </c>
      <c r="O2061" t="str">
        <f t="shared" si="4056"/>
        <v/>
      </c>
      <c r="Y2061" t="str">
        <f>O2063</f>
        <v/>
      </c>
    </row>
    <row r="2062" spans="1:25" x14ac:dyDescent="0.25">
      <c r="A2062" t="s">
        <v>178</v>
      </c>
      <c r="B2062" t="s">
        <v>23</v>
      </c>
      <c r="C2062" t="s">
        <v>179</v>
      </c>
      <c r="D2062">
        <v>0.01</v>
      </c>
      <c r="E2062" t="s">
        <v>1275</v>
      </c>
      <c r="F2062" t="s">
        <v>699</v>
      </c>
      <c r="G2062" t="str">
        <f t="shared" si="4049"/>
        <v>DL2022026</v>
      </c>
      <c r="H2062" t="str">
        <f t="shared" si="4050"/>
        <v>16</v>
      </c>
      <c r="I2062" t="str">
        <f t="shared" si="4051"/>
        <v>Furealge, ostenfeldii_16_20220920_DL2022026_NaerumGymSanktAnnaeGym</v>
      </c>
      <c r="J2062" t="str">
        <f>VLOOKUP(MID(C2062,4,6),Datasæt_Analysesystemer!$B$2:$E$69,3,FALSE)</f>
        <v>Furealge, ostenfeldii</v>
      </c>
      <c r="K2062" t="str">
        <f t="shared" si="4052"/>
        <v>PK</v>
      </c>
      <c r="L2062" s="7" t="str">
        <f t="shared" si="4065"/>
        <v>No Ct</v>
      </c>
      <c r="M2062">
        <f t="shared" si="4054"/>
        <v>0</v>
      </c>
      <c r="N2062">
        <f t="shared" si="4055"/>
        <v>0</v>
      </c>
      <c r="O2062">
        <f t="shared" si="4056"/>
        <v>0</v>
      </c>
      <c r="Q2062">
        <f t="shared" ref="Q2062" si="4178">IF(L2064="No Ct",0,L2064)</f>
        <v>0</v>
      </c>
      <c r="R2062">
        <f t="shared" ref="R2062" si="4179">IF(L2065="No Ct",0,L2065)</f>
        <v>0</v>
      </c>
      <c r="S2062" t="str">
        <f t="shared" ref="S2062" si="4180">IF(AND(M2062&gt;0,N2062=0),"Valid","Invalid")</f>
        <v>Invalid</v>
      </c>
      <c r="T2062" t="str">
        <f t="shared" ref="T2062" si="4181">IF(OR(Q2062&gt;1,R2062&gt;1),"Present","Absent")</f>
        <v>Absent</v>
      </c>
      <c r="U2062" t="str">
        <f t="shared" ref="U2062" si="4182">IF(OR(AND(Q2062&gt;1,Q2062&lt;41),AND(R2062&gt;1,R2062&lt;41)),"Ct&lt;41","Ct&gt;41")</f>
        <v>Ct&gt;41</v>
      </c>
      <c r="V2062" t="str">
        <f t="shared" ref="V2062" si="4183">J2062</f>
        <v>Furealge, ostenfeldii</v>
      </c>
      <c r="W2062" t="str">
        <f t="shared" ref="W2062" si="4184">MID(F2062,10,9)</f>
        <v>DL2022026</v>
      </c>
      <c r="X2062" t="str">
        <f t="shared" ref="X2062" si="4185">W2062&amp;"_"&amp;V2062&amp;"_"&amp;S2062&amp;"_"&amp;T2062&amp;"_"&amp;U2062</f>
        <v>DL2022026_Furealge, ostenfeldii_Invalid_Absent_Ct&gt;41</v>
      </c>
    </row>
    <row r="2063" spans="1:25" x14ac:dyDescent="0.25">
      <c r="A2063" t="s">
        <v>154</v>
      </c>
      <c r="B2063" t="s">
        <v>51</v>
      </c>
      <c r="C2063" t="s">
        <v>155</v>
      </c>
      <c r="D2063">
        <v>0.01</v>
      </c>
      <c r="E2063" t="s">
        <v>1275</v>
      </c>
      <c r="F2063" t="s">
        <v>699</v>
      </c>
      <c r="G2063" t="str">
        <f t="shared" si="4049"/>
        <v>DL2022026</v>
      </c>
      <c r="H2063" t="str">
        <f t="shared" si="4050"/>
        <v>16</v>
      </c>
      <c r="I2063" t="str">
        <f t="shared" si="4051"/>
        <v>Furealge, ostenfeldii_16_20220920_DL2022026_NaerumGymSanktAnnaeGym</v>
      </c>
      <c r="J2063" t="str">
        <f>VLOOKUP(MID(C2063,4,6),Datasæt_Analysesystemer!$B$2:$E$69,3,FALSE)</f>
        <v>Furealge, ostenfeldii</v>
      </c>
      <c r="K2063" t="str">
        <f t="shared" si="4052"/>
        <v>NK</v>
      </c>
      <c r="L2063" s="7" t="str">
        <f t="shared" si="4065"/>
        <v>No Ct</v>
      </c>
      <c r="M2063" t="str">
        <f t="shared" si="4054"/>
        <v/>
      </c>
      <c r="N2063" t="str">
        <f t="shared" si="4055"/>
        <v/>
      </c>
      <c r="O2063" t="str">
        <f t="shared" si="4056"/>
        <v/>
      </c>
    </row>
    <row r="2064" spans="1:25" x14ac:dyDescent="0.25">
      <c r="A2064" t="s">
        <v>118</v>
      </c>
      <c r="B2064" t="s">
        <v>76</v>
      </c>
      <c r="C2064" t="s">
        <v>119</v>
      </c>
      <c r="D2064">
        <v>0.01</v>
      </c>
      <c r="E2064" t="s">
        <v>1275</v>
      </c>
      <c r="F2064" t="s">
        <v>699</v>
      </c>
      <c r="G2064" t="str">
        <f t="shared" si="4049"/>
        <v>DL2022026</v>
      </c>
      <c r="H2064" t="str">
        <f t="shared" si="4050"/>
        <v>16</v>
      </c>
      <c r="I2064" t="str">
        <f t="shared" si="4051"/>
        <v>Furealge, ostenfeldii_16_20220920_DL2022026_NaerumGymSanktAnnaeGym</v>
      </c>
      <c r="J2064" t="str">
        <f>VLOOKUP(MID(C2064,4,6),Datasæt_Analysesystemer!$B$2:$E$69,3,FALSE)</f>
        <v>Furealge, ostenfeldii</v>
      </c>
      <c r="K2064" t="str">
        <f t="shared" si="4052"/>
        <v>EP</v>
      </c>
      <c r="L2064" s="7" t="str">
        <f t="shared" si="4065"/>
        <v>No Ct</v>
      </c>
      <c r="M2064" t="str">
        <f t="shared" si="4054"/>
        <v/>
      </c>
      <c r="N2064" t="str">
        <f t="shared" si="4055"/>
        <v/>
      </c>
      <c r="O2064" t="str">
        <f t="shared" si="4056"/>
        <v/>
      </c>
    </row>
    <row r="2065" spans="1:25" x14ac:dyDescent="0.25">
      <c r="A2065" t="s">
        <v>139</v>
      </c>
      <c r="B2065" t="s">
        <v>76</v>
      </c>
      <c r="C2065" t="s">
        <v>119</v>
      </c>
      <c r="D2065">
        <v>0.01</v>
      </c>
      <c r="E2065" t="s">
        <v>1275</v>
      </c>
      <c r="F2065" t="s">
        <v>699</v>
      </c>
      <c r="G2065" t="str">
        <f t="shared" si="4049"/>
        <v>DL2022026</v>
      </c>
      <c r="H2065" t="str">
        <f t="shared" si="4050"/>
        <v>16</v>
      </c>
      <c r="I2065" t="str">
        <f t="shared" si="4051"/>
        <v>Furealge, ostenfeldii_16_20220920_DL2022026_NaerumGymSanktAnnaeGym</v>
      </c>
      <c r="J2065" t="str">
        <f>VLOOKUP(MID(C2065,4,6),Datasæt_Analysesystemer!$B$2:$E$69,3,FALSE)</f>
        <v>Furealge, ostenfeldii</v>
      </c>
      <c r="K2065" t="str">
        <f t="shared" si="4052"/>
        <v>EP</v>
      </c>
      <c r="L2065" s="7" t="str">
        <f t="shared" si="4065"/>
        <v>No Ct</v>
      </c>
      <c r="M2065" t="str">
        <f t="shared" si="4054"/>
        <v/>
      </c>
      <c r="N2065" t="str">
        <f t="shared" si="4055"/>
        <v/>
      </c>
      <c r="O2065" t="str">
        <f t="shared" si="4056"/>
        <v/>
      </c>
      <c r="Y2065" t="str">
        <f>O2067</f>
        <v/>
      </c>
    </row>
    <row r="2066" spans="1:25" x14ac:dyDescent="0.25">
      <c r="A2066" t="s">
        <v>180</v>
      </c>
      <c r="B2066" t="s">
        <v>23</v>
      </c>
      <c r="C2066" t="s">
        <v>181</v>
      </c>
      <c r="D2066">
        <v>0.01</v>
      </c>
      <c r="E2066">
        <v>18.079999999999998</v>
      </c>
      <c r="F2066" t="s">
        <v>699</v>
      </c>
      <c r="G2066" t="str">
        <f t="shared" ref="G2066:G2129" si="4186">MID(F2066,10,9)</f>
        <v>DL2022026</v>
      </c>
      <c r="H2066" t="str">
        <f t="shared" ref="H2066:H2129" si="4187">LEFT(C2066,2)</f>
        <v>17</v>
      </c>
      <c r="I2066" t="str">
        <f t="shared" ref="I2066:I2129" si="4188">J2066&amp;"_"&amp;H2066&amp;"_"&amp;F2066</f>
        <v>Stilkalge, parvum_17_20220920_DL2022026_NaerumGymSanktAnnaeGym</v>
      </c>
      <c r="J2066" t="str">
        <f>VLOOKUP(MID(C2066,4,6),Datasæt_Analysesystemer!$B$2:$E$69,3,FALSE)</f>
        <v>Stilkalge, parvum</v>
      </c>
      <c r="K2066" t="str">
        <f t="shared" ref="K2066:K2129" si="4189">RIGHT(C2066,2)</f>
        <v>PK</v>
      </c>
      <c r="L2066" s="7">
        <f t="shared" si="4065"/>
        <v>18.079999999999998</v>
      </c>
      <c r="M2066">
        <f t="shared" ref="M2066:M2129" si="4190">IF(K2066="PK",SUMIFS(L:L,K:K,"PK",I:I,I2066),"")</f>
        <v>18.079999999999998</v>
      </c>
      <c r="N2066">
        <f t="shared" ref="N2066:N2129" si="4191">IF(K2066="PK",SUMIFS(L:L,K:K,"NK",I:I,I2066),"")</f>
        <v>0</v>
      </c>
      <c r="O2066">
        <f t="shared" ref="O2066:O2129" si="4192">IF(K2066="PK",SUMIFS(L:L,K:K,"EP",I:I,I2066),"")</f>
        <v>0</v>
      </c>
      <c r="Q2066">
        <f t="shared" ref="Q2066" si="4193">IF(L2068="No Ct",0,L2068)</f>
        <v>0</v>
      </c>
      <c r="R2066">
        <f t="shared" ref="R2066" si="4194">IF(L2069="No Ct",0,L2069)</f>
        <v>0</v>
      </c>
      <c r="S2066" t="str">
        <f t="shared" ref="S2066" si="4195">IF(AND(M2066&gt;0,N2066=0),"Valid","Invalid")</f>
        <v>Valid</v>
      </c>
      <c r="T2066" t="str">
        <f t="shared" ref="T2066" si="4196">IF(OR(Q2066&gt;1,R2066&gt;1),"Present","Absent")</f>
        <v>Absent</v>
      </c>
      <c r="U2066" t="str">
        <f t="shared" ref="U2066" si="4197">IF(OR(AND(Q2066&gt;1,Q2066&lt;41),AND(R2066&gt;1,R2066&lt;41)),"Ct&lt;41","Ct&gt;41")</f>
        <v>Ct&gt;41</v>
      </c>
      <c r="V2066" t="str">
        <f t="shared" ref="V2066" si="4198">J2066</f>
        <v>Stilkalge, parvum</v>
      </c>
      <c r="W2066" t="str">
        <f t="shared" ref="W2066" si="4199">MID(F2066,10,9)</f>
        <v>DL2022026</v>
      </c>
      <c r="X2066" t="str">
        <f t="shared" ref="X2066" si="4200">W2066&amp;"_"&amp;V2066&amp;"_"&amp;S2066&amp;"_"&amp;T2066&amp;"_"&amp;U2066</f>
        <v>DL2022026_Stilkalge, parvum_Valid_Absent_Ct&gt;41</v>
      </c>
    </row>
    <row r="2067" spans="1:25" x14ac:dyDescent="0.25">
      <c r="A2067" t="s">
        <v>156</v>
      </c>
      <c r="B2067" t="s">
        <v>51</v>
      </c>
      <c r="C2067" t="s">
        <v>157</v>
      </c>
      <c r="D2067">
        <v>0.01</v>
      </c>
      <c r="E2067" t="s">
        <v>1275</v>
      </c>
      <c r="F2067" t="s">
        <v>699</v>
      </c>
      <c r="G2067" t="str">
        <f t="shared" si="4186"/>
        <v>DL2022026</v>
      </c>
      <c r="H2067" t="str">
        <f t="shared" si="4187"/>
        <v>17</v>
      </c>
      <c r="I2067" t="str">
        <f t="shared" si="4188"/>
        <v>Stilkalge, parvum_17_20220920_DL2022026_NaerumGymSanktAnnaeGym</v>
      </c>
      <c r="J2067" t="str">
        <f>VLOOKUP(MID(C2067,4,6),Datasæt_Analysesystemer!$B$2:$E$69,3,FALSE)</f>
        <v>Stilkalge, parvum</v>
      </c>
      <c r="K2067" t="str">
        <f t="shared" si="4189"/>
        <v>NK</v>
      </c>
      <c r="L2067" s="7" t="str">
        <f t="shared" ref="L2067:L2130" si="4201">IF(TRIM(E2067)="No Ct","No Ct",E2067)</f>
        <v>No Ct</v>
      </c>
      <c r="M2067" t="str">
        <f t="shared" si="4190"/>
        <v/>
      </c>
      <c r="N2067" t="str">
        <f t="shared" si="4191"/>
        <v/>
      </c>
      <c r="O2067" t="str">
        <f t="shared" si="4192"/>
        <v/>
      </c>
    </row>
    <row r="2068" spans="1:25" x14ac:dyDescent="0.25">
      <c r="A2068" t="s">
        <v>120</v>
      </c>
      <c r="B2068" t="s">
        <v>76</v>
      </c>
      <c r="C2068" t="s">
        <v>121</v>
      </c>
      <c r="D2068">
        <v>0.01</v>
      </c>
      <c r="E2068" t="s">
        <v>1275</v>
      </c>
      <c r="F2068" t="s">
        <v>699</v>
      </c>
      <c r="G2068" t="str">
        <f t="shared" si="4186"/>
        <v>DL2022026</v>
      </c>
      <c r="H2068" t="str">
        <f t="shared" si="4187"/>
        <v>17</v>
      </c>
      <c r="I2068" t="str">
        <f t="shared" si="4188"/>
        <v>Stilkalge, parvum_17_20220920_DL2022026_NaerumGymSanktAnnaeGym</v>
      </c>
      <c r="J2068" t="str">
        <f>VLOOKUP(MID(C2068,4,6),Datasæt_Analysesystemer!$B$2:$E$69,3,FALSE)</f>
        <v>Stilkalge, parvum</v>
      </c>
      <c r="K2068" t="str">
        <f t="shared" si="4189"/>
        <v>EP</v>
      </c>
      <c r="L2068" s="7" t="str">
        <f t="shared" si="4201"/>
        <v>No Ct</v>
      </c>
      <c r="M2068" t="str">
        <f t="shared" si="4190"/>
        <v/>
      </c>
      <c r="N2068" t="str">
        <f t="shared" si="4191"/>
        <v/>
      </c>
      <c r="O2068" t="str">
        <f t="shared" si="4192"/>
        <v/>
      </c>
    </row>
    <row r="2069" spans="1:25" x14ac:dyDescent="0.25">
      <c r="A2069" t="s">
        <v>140</v>
      </c>
      <c r="B2069" t="s">
        <v>76</v>
      </c>
      <c r="C2069" t="s">
        <v>121</v>
      </c>
      <c r="D2069">
        <v>0.01</v>
      </c>
      <c r="E2069" t="s">
        <v>1275</v>
      </c>
      <c r="F2069" t="s">
        <v>699</v>
      </c>
      <c r="G2069" t="str">
        <f t="shared" si="4186"/>
        <v>DL2022026</v>
      </c>
      <c r="H2069" t="str">
        <f t="shared" si="4187"/>
        <v>17</v>
      </c>
      <c r="I2069" t="str">
        <f t="shared" si="4188"/>
        <v>Stilkalge, parvum_17_20220920_DL2022026_NaerumGymSanktAnnaeGym</v>
      </c>
      <c r="J2069" t="str">
        <f>VLOOKUP(MID(C2069,4,6),Datasæt_Analysesystemer!$B$2:$E$69,3,FALSE)</f>
        <v>Stilkalge, parvum</v>
      </c>
      <c r="K2069" t="str">
        <f t="shared" si="4189"/>
        <v>EP</v>
      </c>
      <c r="L2069" s="7" t="str">
        <f t="shared" si="4201"/>
        <v>No Ct</v>
      </c>
      <c r="M2069" t="str">
        <f t="shared" si="4190"/>
        <v/>
      </c>
      <c r="N2069" t="str">
        <f t="shared" si="4191"/>
        <v/>
      </c>
      <c r="O2069" t="str">
        <f t="shared" si="4192"/>
        <v/>
      </c>
      <c r="Y2069" t="str">
        <f>O2071</f>
        <v/>
      </c>
    </row>
    <row r="2070" spans="1:25" x14ac:dyDescent="0.25">
      <c r="A2070" t="s">
        <v>182</v>
      </c>
      <c r="B2070" t="s">
        <v>23</v>
      </c>
      <c r="C2070" t="s">
        <v>183</v>
      </c>
      <c r="D2070">
        <v>0.01</v>
      </c>
      <c r="E2070">
        <v>17.93</v>
      </c>
      <c r="F2070" t="s">
        <v>699</v>
      </c>
      <c r="G2070" t="str">
        <f t="shared" si="4186"/>
        <v>DL2022026</v>
      </c>
      <c r="H2070" t="str">
        <f t="shared" si="4187"/>
        <v>18</v>
      </c>
      <c r="I2070" t="str">
        <f t="shared" si="4188"/>
        <v>Stilkalge, parvum_18_20220920_DL2022026_NaerumGymSanktAnnaeGym</v>
      </c>
      <c r="J2070" t="str">
        <f>VLOOKUP(MID(C2070,4,6),Datasæt_Analysesystemer!$B$2:$E$69,3,FALSE)</f>
        <v>Stilkalge, parvum</v>
      </c>
      <c r="K2070" t="str">
        <f t="shared" si="4189"/>
        <v>PK</v>
      </c>
      <c r="L2070" s="7">
        <f t="shared" si="4201"/>
        <v>17.93</v>
      </c>
      <c r="M2070">
        <f t="shared" si="4190"/>
        <v>17.93</v>
      </c>
      <c r="N2070">
        <f t="shared" si="4191"/>
        <v>0</v>
      </c>
      <c r="O2070">
        <f t="shared" si="4192"/>
        <v>0</v>
      </c>
      <c r="Q2070">
        <f t="shared" ref="Q2070" si="4202">IF(L2072="No Ct",0,L2072)</f>
        <v>0</v>
      </c>
      <c r="R2070">
        <f t="shared" ref="R2070" si="4203">IF(L2073="No Ct",0,L2073)</f>
        <v>0</v>
      </c>
      <c r="S2070" t="str">
        <f t="shared" ref="S2070" si="4204">IF(AND(M2070&gt;0,N2070=0),"Valid","Invalid")</f>
        <v>Valid</v>
      </c>
      <c r="T2070" t="str">
        <f t="shared" ref="T2070" si="4205">IF(OR(Q2070&gt;1,R2070&gt;1),"Present","Absent")</f>
        <v>Absent</v>
      </c>
      <c r="U2070" t="str">
        <f t="shared" ref="U2070" si="4206">IF(OR(AND(Q2070&gt;1,Q2070&lt;41),AND(R2070&gt;1,R2070&lt;41)),"Ct&lt;41","Ct&gt;41")</f>
        <v>Ct&gt;41</v>
      </c>
      <c r="V2070" t="str">
        <f t="shared" ref="V2070" si="4207">J2070</f>
        <v>Stilkalge, parvum</v>
      </c>
      <c r="W2070" t="str">
        <f t="shared" ref="W2070" si="4208">MID(F2070,10,9)</f>
        <v>DL2022026</v>
      </c>
      <c r="X2070" t="str">
        <f t="shared" ref="X2070" si="4209">W2070&amp;"_"&amp;V2070&amp;"_"&amp;S2070&amp;"_"&amp;T2070&amp;"_"&amp;U2070</f>
        <v>DL2022026_Stilkalge, parvum_Valid_Absent_Ct&gt;41</v>
      </c>
    </row>
    <row r="2071" spans="1:25" x14ac:dyDescent="0.25">
      <c r="A2071" t="s">
        <v>158</v>
      </c>
      <c r="B2071" t="s">
        <v>51</v>
      </c>
      <c r="C2071" t="s">
        <v>159</v>
      </c>
      <c r="D2071">
        <v>0.01</v>
      </c>
      <c r="E2071" t="s">
        <v>1275</v>
      </c>
      <c r="F2071" t="s">
        <v>699</v>
      </c>
      <c r="G2071" t="str">
        <f t="shared" si="4186"/>
        <v>DL2022026</v>
      </c>
      <c r="H2071" t="str">
        <f t="shared" si="4187"/>
        <v>18</v>
      </c>
      <c r="I2071" t="str">
        <f t="shared" si="4188"/>
        <v>Stilkalge, parvum_18_20220920_DL2022026_NaerumGymSanktAnnaeGym</v>
      </c>
      <c r="J2071" t="str">
        <f>VLOOKUP(MID(C2071,4,6),Datasæt_Analysesystemer!$B$2:$E$69,3,FALSE)</f>
        <v>Stilkalge, parvum</v>
      </c>
      <c r="K2071" t="str">
        <f t="shared" si="4189"/>
        <v>NK</v>
      </c>
      <c r="L2071" s="7" t="str">
        <f t="shared" si="4201"/>
        <v>No Ct</v>
      </c>
      <c r="M2071" t="str">
        <f t="shared" si="4190"/>
        <v/>
      </c>
      <c r="N2071" t="str">
        <f t="shared" si="4191"/>
        <v/>
      </c>
      <c r="O2071" t="str">
        <f t="shared" si="4192"/>
        <v/>
      </c>
    </row>
    <row r="2072" spans="1:25" x14ac:dyDescent="0.25">
      <c r="A2072" t="s">
        <v>122</v>
      </c>
      <c r="B2072" t="s">
        <v>76</v>
      </c>
      <c r="C2072" t="s">
        <v>123</v>
      </c>
      <c r="D2072">
        <v>0.01</v>
      </c>
      <c r="E2072" t="s">
        <v>1275</v>
      </c>
      <c r="F2072" t="s">
        <v>699</v>
      </c>
      <c r="G2072" t="str">
        <f t="shared" si="4186"/>
        <v>DL2022026</v>
      </c>
      <c r="H2072" t="str">
        <f t="shared" si="4187"/>
        <v>18</v>
      </c>
      <c r="I2072" t="str">
        <f t="shared" si="4188"/>
        <v>Stilkalge, parvum_18_20220920_DL2022026_NaerumGymSanktAnnaeGym</v>
      </c>
      <c r="J2072" t="str">
        <f>VLOOKUP(MID(C2072,4,6),Datasæt_Analysesystemer!$B$2:$E$69,3,FALSE)</f>
        <v>Stilkalge, parvum</v>
      </c>
      <c r="K2072" t="str">
        <f t="shared" si="4189"/>
        <v>EP</v>
      </c>
      <c r="L2072" s="7" t="str">
        <f t="shared" si="4201"/>
        <v>No Ct</v>
      </c>
      <c r="M2072" t="str">
        <f t="shared" si="4190"/>
        <v/>
      </c>
      <c r="N2072" t="str">
        <f t="shared" si="4191"/>
        <v/>
      </c>
      <c r="O2072" t="str">
        <f t="shared" si="4192"/>
        <v/>
      </c>
    </row>
    <row r="2073" spans="1:25" x14ac:dyDescent="0.25">
      <c r="A2073" t="s">
        <v>141</v>
      </c>
      <c r="B2073" t="s">
        <v>76</v>
      </c>
      <c r="C2073" t="s">
        <v>123</v>
      </c>
      <c r="D2073">
        <v>0.01</v>
      </c>
      <c r="E2073" t="s">
        <v>1275</v>
      </c>
      <c r="F2073" t="s">
        <v>699</v>
      </c>
      <c r="G2073" t="str">
        <f t="shared" si="4186"/>
        <v>DL2022026</v>
      </c>
      <c r="H2073" t="str">
        <f t="shared" si="4187"/>
        <v>18</v>
      </c>
      <c r="I2073" t="str">
        <f t="shared" si="4188"/>
        <v>Stilkalge, parvum_18_20220920_DL2022026_NaerumGymSanktAnnaeGym</v>
      </c>
      <c r="J2073" t="str">
        <f>VLOOKUP(MID(C2073,4,6),Datasæt_Analysesystemer!$B$2:$E$69,3,FALSE)</f>
        <v>Stilkalge, parvum</v>
      </c>
      <c r="K2073" t="str">
        <f t="shared" si="4189"/>
        <v>EP</v>
      </c>
      <c r="L2073" s="7" t="str">
        <f t="shared" si="4201"/>
        <v>No Ct</v>
      </c>
      <c r="M2073" t="str">
        <f t="shared" si="4190"/>
        <v/>
      </c>
      <c r="N2073" t="str">
        <f t="shared" si="4191"/>
        <v/>
      </c>
      <c r="O2073" t="str">
        <f t="shared" si="4192"/>
        <v/>
      </c>
      <c r="Y2073" t="str">
        <f>O2075</f>
        <v/>
      </c>
    </row>
    <row r="2074" spans="1:25" x14ac:dyDescent="0.25">
      <c r="A2074" t="s">
        <v>184</v>
      </c>
      <c r="B2074" t="s">
        <v>23</v>
      </c>
      <c r="C2074" t="s">
        <v>185</v>
      </c>
      <c r="D2074">
        <v>0.01</v>
      </c>
      <c r="E2074">
        <v>31.76</v>
      </c>
      <c r="F2074" t="s">
        <v>699</v>
      </c>
      <c r="G2074" t="str">
        <f t="shared" si="4186"/>
        <v>DL2022026</v>
      </c>
      <c r="H2074" t="str">
        <f t="shared" si="4187"/>
        <v>19</v>
      </c>
      <c r="I2074" t="str">
        <f t="shared" si="4188"/>
        <v>Sandmusling_19_20220920_DL2022026_NaerumGymSanktAnnaeGym</v>
      </c>
      <c r="J2074" t="str">
        <f>VLOOKUP(MID(C2074,4,6),Datasæt_Analysesystemer!$B$2:$E$69,3,FALSE)</f>
        <v>Sandmusling</v>
      </c>
      <c r="K2074" t="str">
        <f t="shared" si="4189"/>
        <v>PK</v>
      </c>
      <c r="L2074" s="7">
        <f t="shared" si="4201"/>
        <v>31.76</v>
      </c>
      <c r="M2074">
        <f t="shared" si="4190"/>
        <v>31.76</v>
      </c>
      <c r="N2074">
        <f t="shared" si="4191"/>
        <v>0</v>
      </c>
      <c r="O2074">
        <f t="shared" si="4192"/>
        <v>0</v>
      </c>
      <c r="Q2074">
        <f t="shared" ref="Q2074" si="4210">IF(L2076="No Ct",0,L2076)</f>
        <v>0</v>
      </c>
      <c r="R2074">
        <f t="shared" ref="R2074" si="4211">IF(L2077="No Ct",0,L2077)</f>
        <v>0</v>
      </c>
      <c r="S2074" t="str">
        <f t="shared" ref="S2074" si="4212">IF(AND(M2074&gt;0,N2074=0),"Valid","Invalid")</f>
        <v>Valid</v>
      </c>
      <c r="T2074" t="str">
        <f t="shared" ref="T2074" si="4213">IF(OR(Q2074&gt;1,R2074&gt;1),"Present","Absent")</f>
        <v>Absent</v>
      </c>
      <c r="U2074" t="str">
        <f t="shared" ref="U2074" si="4214">IF(OR(AND(Q2074&gt;1,Q2074&lt;41),AND(R2074&gt;1,R2074&lt;41)),"Ct&lt;41","Ct&gt;41")</f>
        <v>Ct&gt;41</v>
      </c>
      <c r="V2074" t="str">
        <f t="shared" ref="V2074" si="4215">J2074</f>
        <v>Sandmusling</v>
      </c>
      <c r="W2074" t="str">
        <f t="shared" ref="W2074" si="4216">MID(F2074,10,9)</f>
        <v>DL2022026</v>
      </c>
      <c r="X2074" t="str">
        <f t="shared" ref="X2074" si="4217">W2074&amp;"_"&amp;V2074&amp;"_"&amp;S2074&amp;"_"&amp;T2074&amp;"_"&amp;U2074</f>
        <v>DL2022026_Sandmusling_Valid_Absent_Ct&gt;41</v>
      </c>
    </row>
    <row r="2075" spans="1:25" x14ac:dyDescent="0.25">
      <c r="A2075" t="s">
        <v>160</v>
      </c>
      <c r="B2075" t="s">
        <v>51</v>
      </c>
      <c r="C2075" t="s">
        <v>161</v>
      </c>
      <c r="D2075">
        <v>0.01</v>
      </c>
      <c r="E2075" t="s">
        <v>1275</v>
      </c>
      <c r="F2075" t="s">
        <v>699</v>
      </c>
      <c r="G2075" t="str">
        <f t="shared" si="4186"/>
        <v>DL2022026</v>
      </c>
      <c r="H2075" t="str">
        <f t="shared" si="4187"/>
        <v>19</v>
      </c>
      <c r="I2075" t="str">
        <f t="shared" si="4188"/>
        <v>Sandmusling_19_20220920_DL2022026_NaerumGymSanktAnnaeGym</v>
      </c>
      <c r="J2075" t="str">
        <f>VLOOKUP(MID(C2075,4,6),Datasæt_Analysesystemer!$B$2:$E$69,3,FALSE)</f>
        <v>Sandmusling</v>
      </c>
      <c r="K2075" t="str">
        <f t="shared" si="4189"/>
        <v>NK</v>
      </c>
      <c r="L2075" s="7" t="str">
        <f t="shared" si="4201"/>
        <v>No Ct</v>
      </c>
      <c r="M2075" t="str">
        <f t="shared" si="4190"/>
        <v/>
      </c>
      <c r="N2075" t="str">
        <f t="shared" si="4191"/>
        <v/>
      </c>
      <c r="O2075" t="str">
        <f t="shared" si="4192"/>
        <v/>
      </c>
    </row>
    <row r="2076" spans="1:25" x14ac:dyDescent="0.25">
      <c r="A2076" t="s">
        <v>124</v>
      </c>
      <c r="B2076" t="s">
        <v>76</v>
      </c>
      <c r="C2076" t="s">
        <v>125</v>
      </c>
      <c r="D2076">
        <v>0.01</v>
      </c>
      <c r="E2076" t="s">
        <v>1275</v>
      </c>
      <c r="F2076" t="s">
        <v>699</v>
      </c>
      <c r="G2076" t="str">
        <f t="shared" si="4186"/>
        <v>DL2022026</v>
      </c>
      <c r="H2076" t="str">
        <f t="shared" si="4187"/>
        <v>19</v>
      </c>
      <c r="I2076" t="str">
        <f t="shared" si="4188"/>
        <v>Sandmusling_19_20220920_DL2022026_NaerumGymSanktAnnaeGym</v>
      </c>
      <c r="J2076" t="str">
        <f>VLOOKUP(MID(C2076,4,6),Datasæt_Analysesystemer!$B$2:$E$69,3,FALSE)</f>
        <v>Sandmusling</v>
      </c>
      <c r="K2076" t="str">
        <f t="shared" si="4189"/>
        <v>EP</v>
      </c>
      <c r="L2076" s="7" t="str">
        <f t="shared" si="4201"/>
        <v>No Ct</v>
      </c>
      <c r="M2076" t="str">
        <f t="shared" si="4190"/>
        <v/>
      </c>
      <c r="N2076" t="str">
        <f t="shared" si="4191"/>
        <v/>
      </c>
      <c r="O2076" t="str">
        <f t="shared" si="4192"/>
        <v/>
      </c>
    </row>
    <row r="2077" spans="1:25" x14ac:dyDescent="0.25">
      <c r="A2077" t="s">
        <v>142</v>
      </c>
      <c r="B2077" t="s">
        <v>76</v>
      </c>
      <c r="C2077" t="s">
        <v>125</v>
      </c>
      <c r="D2077">
        <v>0.01</v>
      </c>
      <c r="E2077" t="s">
        <v>1275</v>
      </c>
      <c r="F2077" t="s">
        <v>699</v>
      </c>
      <c r="G2077" t="str">
        <f t="shared" si="4186"/>
        <v>DL2022026</v>
      </c>
      <c r="H2077" t="str">
        <f t="shared" si="4187"/>
        <v>19</v>
      </c>
      <c r="I2077" t="str">
        <f t="shared" si="4188"/>
        <v>Sandmusling_19_20220920_DL2022026_NaerumGymSanktAnnaeGym</v>
      </c>
      <c r="J2077" t="str">
        <f>VLOOKUP(MID(C2077,4,6),Datasæt_Analysesystemer!$B$2:$E$69,3,FALSE)</f>
        <v>Sandmusling</v>
      </c>
      <c r="K2077" t="str">
        <f t="shared" si="4189"/>
        <v>EP</v>
      </c>
      <c r="L2077" s="7" t="str">
        <f t="shared" si="4201"/>
        <v>No Ct</v>
      </c>
      <c r="M2077" t="str">
        <f t="shared" si="4190"/>
        <v/>
      </c>
      <c r="N2077" t="str">
        <f t="shared" si="4191"/>
        <v/>
      </c>
      <c r="O2077" t="str">
        <f t="shared" si="4192"/>
        <v/>
      </c>
      <c r="Y2077" t="str">
        <f>O2079</f>
        <v/>
      </c>
    </row>
    <row r="2078" spans="1:25" x14ac:dyDescent="0.25">
      <c r="A2078" t="s">
        <v>186</v>
      </c>
      <c r="B2078" t="s">
        <v>23</v>
      </c>
      <c r="C2078" t="s">
        <v>187</v>
      </c>
      <c r="D2078">
        <v>0.01</v>
      </c>
      <c r="E2078">
        <v>29.96</v>
      </c>
      <c r="F2078" t="s">
        <v>699</v>
      </c>
      <c r="G2078" t="str">
        <f t="shared" si="4186"/>
        <v>DL2022026</v>
      </c>
      <c r="H2078" t="str">
        <f t="shared" si="4187"/>
        <v>20</v>
      </c>
      <c r="I2078" t="str">
        <f t="shared" si="4188"/>
        <v>Sandmusling_20_20220920_DL2022026_NaerumGymSanktAnnaeGym</v>
      </c>
      <c r="J2078" t="str">
        <f>VLOOKUP(MID(C2078,4,6),Datasæt_Analysesystemer!$B$2:$E$69,3,FALSE)</f>
        <v>Sandmusling</v>
      </c>
      <c r="K2078" t="str">
        <f t="shared" si="4189"/>
        <v>PK</v>
      </c>
      <c r="L2078" s="7">
        <f t="shared" si="4201"/>
        <v>29.96</v>
      </c>
      <c r="M2078">
        <f t="shared" si="4190"/>
        <v>29.96</v>
      </c>
      <c r="N2078">
        <f t="shared" si="4191"/>
        <v>0</v>
      </c>
      <c r="O2078">
        <f t="shared" si="4192"/>
        <v>16.88</v>
      </c>
      <c r="Q2078">
        <f t="shared" ref="Q2078" si="4218">IF(L2080="No Ct",0,L2080)</f>
        <v>16.88</v>
      </c>
      <c r="R2078">
        <f t="shared" ref="R2078" si="4219">IF(L2081="No Ct",0,L2081)</f>
        <v>0</v>
      </c>
      <c r="S2078" t="str">
        <f t="shared" ref="S2078" si="4220">IF(AND(M2078&gt;0,N2078=0),"Valid","Invalid")</f>
        <v>Valid</v>
      </c>
      <c r="T2078" t="str">
        <f t="shared" ref="T2078" si="4221">IF(OR(Q2078&gt;1,R2078&gt;1),"Present","Absent")</f>
        <v>Present</v>
      </c>
      <c r="U2078" t="str">
        <f t="shared" ref="U2078" si="4222">IF(OR(AND(Q2078&gt;1,Q2078&lt;41),AND(R2078&gt;1,R2078&lt;41)),"Ct&lt;41","Ct&gt;41")</f>
        <v>Ct&lt;41</v>
      </c>
      <c r="V2078" t="str">
        <f t="shared" ref="V2078" si="4223">J2078</f>
        <v>Sandmusling</v>
      </c>
      <c r="W2078" t="str">
        <f t="shared" ref="W2078" si="4224">MID(F2078,10,9)</f>
        <v>DL2022026</v>
      </c>
      <c r="X2078" t="str">
        <f t="shared" ref="X2078" si="4225">W2078&amp;"_"&amp;V2078&amp;"_"&amp;S2078&amp;"_"&amp;T2078&amp;"_"&amp;U2078</f>
        <v>DL2022026_Sandmusling_Valid_Present_Ct&lt;41</v>
      </c>
    </row>
    <row r="2079" spans="1:25" x14ac:dyDescent="0.25">
      <c r="A2079" t="s">
        <v>162</v>
      </c>
      <c r="B2079" t="s">
        <v>51</v>
      </c>
      <c r="C2079" t="s">
        <v>163</v>
      </c>
      <c r="D2079">
        <v>0.01</v>
      </c>
      <c r="E2079" t="s">
        <v>1275</v>
      </c>
      <c r="F2079" t="s">
        <v>699</v>
      </c>
      <c r="G2079" t="str">
        <f t="shared" si="4186"/>
        <v>DL2022026</v>
      </c>
      <c r="H2079" t="str">
        <f t="shared" si="4187"/>
        <v>20</v>
      </c>
      <c r="I2079" t="str">
        <f t="shared" si="4188"/>
        <v>Sandmusling_20_20220920_DL2022026_NaerumGymSanktAnnaeGym</v>
      </c>
      <c r="J2079" t="str">
        <f>VLOOKUP(MID(C2079,4,6),Datasæt_Analysesystemer!$B$2:$E$69,3,FALSE)</f>
        <v>Sandmusling</v>
      </c>
      <c r="K2079" t="str">
        <f t="shared" si="4189"/>
        <v>NK</v>
      </c>
      <c r="L2079" s="7" t="str">
        <f t="shared" si="4201"/>
        <v>No Ct</v>
      </c>
      <c r="M2079" t="str">
        <f t="shared" si="4190"/>
        <v/>
      </c>
      <c r="N2079" t="str">
        <f t="shared" si="4191"/>
        <v/>
      </c>
      <c r="O2079" t="str">
        <f t="shared" si="4192"/>
        <v/>
      </c>
    </row>
    <row r="2080" spans="1:25" x14ac:dyDescent="0.25">
      <c r="A2080" t="s">
        <v>126</v>
      </c>
      <c r="B2080" t="s">
        <v>76</v>
      </c>
      <c r="C2080" t="s">
        <v>127</v>
      </c>
      <c r="D2080">
        <v>0.01</v>
      </c>
      <c r="E2080">
        <v>16.88</v>
      </c>
      <c r="F2080" t="s">
        <v>699</v>
      </c>
      <c r="G2080" t="str">
        <f t="shared" si="4186"/>
        <v>DL2022026</v>
      </c>
      <c r="H2080" t="str">
        <f t="shared" si="4187"/>
        <v>20</v>
      </c>
      <c r="I2080" t="str">
        <f t="shared" si="4188"/>
        <v>Sandmusling_20_20220920_DL2022026_NaerumGymSanktAnnaeGym</v>
      </c>
      <c r="J2080" t="str">
        <f>VLOOKUP(MID(C2080,4,6),Datasæt_Analysesystemer!$B$2:$E$69,3,FALSE)</f>
        <v>Sandmusling</v>
      </c>
      <c r="K2080" t="str">
        <f t="shared" si="4189"/>
        <v>EP</v>
      </c>
      <c r="L2080" s="7">
        <f t="shared" si="4201"/>
        <v>16.88</v>
      </c>
      <c r="M2080" t="str">
        <f t="shared" si="4190"/>
        <v/>
      </c>
      <c r="N2080" t="str">
        <f t="shared" si="4191"/>
        <v/>
      </c>
      <c r="O2080" t="str">
        <f t="shared" si="4192"/>
        <v/>
      </c>
    </row>
    <row r="2081" spans="1:25" x14ac:dyDescent="0.25">
      <c r="A2081" t="s">
        <v>143</v>
      </c>
      <c r="B2081" t="s">
        <v>76</v>
      </c>
      <c r="C2081" t="s">
        <v>127</v>
      </c>
      <c r="D2081">
        <v>0.01</v>
      </c>
      <c r="E2081" t="s">
        <v>1275</v>
      </c>
      <c r="F2081" t="s">
        <v>699</v>
      </c>
      <c r="G2081" t="str">
        <f t="shared" si="4186"/>
        <v>DL2022026</v>
      </c>
      <c r="H2081" t="str">
        <f t="shared" si="4187"/>
        <v>20</v>
      </c>
      <c r="I2081" t="str">
        <f t="shared" si="4188"/>
        <v>Sandmusling_20_20220920_DL2022026_NaerumGymSanktAnnaeGym</v>
      </c>
      <c r="J2081" t="str">
        <f>VLOOKUP(MID(C2081,4,6),Datasæt_Analysesystemer!$B$2:$E$69,3,FALSE)</f>
        <v>Sandmusling</v>
      </c>
      <c r="K2081" t="str">
        <f t="shared" si="4189"/>
        <v>EP</v>
      </c>
      <c r="L2081" s="7" t="str">
        <f t="shared" si="4201"/>
        <v>No Ct</v>
      </c>
      <c r="M2081" t="str">
        <f t="shared" si="4190"/>
        <v/>
      </c>
      <c r="N2081" t="str">
        <f t="shared" si="4191"/>
        <v/>
      </c>
      <c r="O2081" t="str">
        <f t="shared" si="4192"/>
        <v/>
      </c>
      <c r="Y2081" t="str">
        <f>O2083</f>
        <v/>
      </c>
    </row>
    <row r="2082" spans="1:25" x14ac:dyDescent="0.25">
      <c r="A2082" t="s">
        <v>188</v>
      </c>
      <c r="B2082" t="s">
        <v>23</v>
      </c>
      <c r="C2082" t="s">
        <v>189</v>
      </c>
      <c r="D2082">
        <v>0.01</v>
      </c>
      <c r="E2082">
        <v>29.08</v>
      </c>
      <c r="F2082" t="s">
        <v>699</v>
      </c>
      <c r="G2082" t="str">
        <f t="shared" si="4186"/>
        <v>DL2022026</v>
      </c>
      <c r="H2082" t="str">
        <f t="shared" si="4187"/>
        <v>21</v>
      </c>
      <c r="I2082" t="str">
        <f t="shared" si="4188"/>
        <v>Europæisk ål_21_20220920_DL2022026_NaerumGymSanktAnnaeGym</v>
      </c>
      <c r="J2082" t="str">
        <f>VLOOKUP(MID(C2082,4,6),Datasæt_Analysesystemer!$B$2:$E$69,3,FALSE)</f>
        <v>Europæisk ål</v>
      </c>
      <c r="K2082" t="str">
        <f t="shared" si="4189"/>
        <v>PK</v>
      </c>
      <c r="L2082" s="7">
        <f t="shared" si="4201"/>
        <v>29.08</v>
      </c>
      <c r="M2082">
        <f t="shared" si="4190"/>
        <v>29.08</v>
      </c>
      <c r="N2082">
        <f t="shared" si="4191"/>
        <v>0</v>
      </c>
      <c r="O2082">
        <f t="shared" si="4192"/>
        <v>0</v>
      </c>
      <c r="Q2082">
        <f t="shared" ref="Q2082" si="4226">IF(L2084="No Ct",0,L2084)</f>
        <v>0</v>
      </c>
      <c r="R2082">
        <f t="shared" ref="R2082" si="4227">IF(L2085="No Ct",0,L2085)</f>
        <v>0</v>
      </c>
      <c r="S2082" t="str">
        <f t="shared" ref="S2082" si="4228">IF(AND(M2082&gt;0,N2082=0),"Valid","Invalid")</f>
        <v>Valid</v>
      </c>
      <c r="T2082" t="str">
        <f t="shared" ref="T2082" si="4229">IF(OR(Q2082&gt;1,R2082&gt;1),"Present","Absent")</f>
        <v>Absent</v>
      </c>
      <c r="U2082" t="str">
        <f t="shared" ref="U2082" si="4230">IF(OR(AND(Q2082&gt;1,Q2082&lt;41),AND(R2082&gt;1,R2082&lt;41)),"Ct&lt;41","Ct&gt;41")</f>
        <v>Ct&gt;41</v>
      </c>
      <c r="V2082" t="str">
        <f t="shared" ref="V2082" si="4231">J2082</f>
        <v>Europæisk ål</v>
      </c>
      <c r="W2082" t="str">
        <f t="shared" ref="W2082" si="4232">MID(F2082,10,9)</f>
        <v>DL2022026</v>
      </c>
      <c r="X2082" t="str">
        <f t="shared" ref="X2082" si="4233">W2082&amp;"_"&amp;V2082&amp;"_"&amp;S2082&amp;"_"&amp;T2082&amp;"_"&amp;U2082</f>
        <v>DL2022026_Europæisk ål_Valid_Absent_Ct&gt;41</v>
      </c>
    </row>
    <row r="2083" spans="1:25" x14ac:dyDescent="0.25">
      <c r="A2083" t="s">
        <v>164</v>
      </c>
      <c r="B2083" t="s">
        <v>51</v>
      </c>
      <c r="C2083" t="s">
        <v>165</v>
      </c>
      <c r="D2083">
        <v>0.01</v>
      </c>
      <c r="E2083" t="s">
        <v>1275</v>
      </c>
      <c r="F2083" t="s">
        <v>699</v>
      </c>
      <c r="G2083" t="str">
        <f t="shared" si="4186"/>
        <v>DL2022026</v>
      </c>
      <c r="H2083" t="str">
        <f t="shared" si="4187"/>
        <v>21</v>
      </c>
      <c r="I2083" t="str">
        <f t="shared" si="4188"/>
        <v>Europæisk ål_21_20220920_DL2022026_NaerumGymSanktAnnaeGym</v>
      </c>
      <c r="J2083" t="str">
        <f>VLOOKUP(MID(C2083,4,6),Datasæt_Analysesystemer!$B$2:$E$69,3,FALSE)</f>
        <v>Europæisk ål</v>
      </c>
      <c r="K2083" t="str">
        <f t="shared" si="4189"/>
        <v>NK</v>
      </c>
      <c r="L2083" s="7" t="str">
        <f t="shared" si="4201"/>
        <v>No Ct</v>
      </c>
      <c r="M2083" t="str">
        <f t="shared" si="4190"/>
        <v/>
      </c>
      <c r="N2083" t="str">
        <f t="shared" si="4191"/>
        <v/>
      </c>
      <c r="O2083" t="str">
        <f t="shared" si="4192"/>
        <v/>
      </c>
    </row>
    <row r="2084" spans="1:25" x14ac:dyDescent="0.25">
      <c r="A2084" t="s">
        <v>128</v>
      </c>
      <c r="B2084" t="s">
        <v>76</v>
      </c>
      <c r="C2084" t="s">
        <v>129</v>
      </c>
      <c r="D2084">
        <v>0.01</v>
      </c>
      <c r="E2084" t="s">
        <v>1275</v>
      </c>
      <c r="F2084" t="s">
        <v>699</v>
      </c>
      <c r="G2084" t="str">
        <f t="shared" si="4186"/>
        <v>DL2022026</v>
      </c>
      <c r="H2084" t="str">
        <f t="shared" si="4187"/>
        <v>21</v>
      </c>
      <c r="I2084" t="str">
        <f t="shared" si="4188"/>
        <v>Europæisk ål_21_20220920_DL2022026_NaerumGymSanktAnnaeGym</v>
      </c>
      <c r="J2084" t="str">
        <f>VLOOKUP(MID(C2084,4,6),Datasæt_Analysesystemer!$B$2:$E$69,3,FALSE)</f>
        <v>Europæisk ål</v>
      </c>
      <c r="K2084" t="str">
        <f t="shared" si="4189"/>
        <v>EP</v>
      </c>
      <c r="L2084" s="7" t="str">
        <f t="shared" si="4201"/>
        <v>No Ct</v>
      </c>
      <c r="M2084" t="str">
        <f t="shared" si="4190"/>
        <v/>
      </c>
      <c r="N2084" t="str">
        <f t="shared" si="4191"/>
        <v/>
      </c>
      <c r="O2084" t="str">
        <f t="shared" si="4192"/>
        <v/>
      </c>
    </row>
    <row r="2085" spans="1:25" x14ac:dyDescent="0.25">
      <c r="A2085" t="s">
        <v>144</v>
      </c>
      <c r="B2085" t="s">
        <v>76</v>
      </c>
      <c r="C2085" t="s">
        <v>129</v>
      </c>
      <c r="D2085">
        <v>0.01</v>
      </c>
      <c r="E2085" t="s">
        <v>1275</v>
      </c>
      <c r="F2085" t="s">
        <v>699</v>
      </c>
      <c r="G2085" t="str">
        <f t="shared" si="4186"/>
        <v>DL2022026</v>
      </c>
      <c r="H2085" t="str">
        <f t="shared" si="4187"/>
        <v>21</v>
      </c>
      <c r="I2085" t="str">
        <f t="shared" si="4188"/>
        <v>Europæisk ål_21_20220920_DL2022026_NaerumGymSanktAnnaeGym</v>
      </c>
      <c r="J2085" t="str">
        <f>VLOOKUP(MID(C2085,4,6),Datasæt_Analysesystemer!$B$2:$E$69,3,FALSE)</f>
        <v>Europæisk ål</v>
      </c>
      <c r="K2085" t="str">
        <f t="shared" si="4189"/>
        <v>EP</v>
      </c>
      <c r="L2085" s="7" t="str">
        <f t="shared" si="4201"/>
        <v>No Ct</v>
      </c>
      <c r="M2085" t="str">
        <f t="shared" si="4190"/>
        <v/>
      </c>
      <c r="N2085" t="str">
        <f t="shared" si="4191"/>
        <v/>
      </c>
      <c r="O2085" t="str">
        <f t="shared" si="4192"/>
        <v/>
      </c>
      <c r="Y2085" t="str">
        <f>O2087</f>
        <v/>
      </c>
    </row>
    <row r="2086" spans="1:25" x14ac:dyDescent="0.25">
      <c r="A2086" t="s">
        <v>190</v>
      </c>
      <c r="B2086" t="s">
        <v>23</v>
      </c>
      <c r="C2086" t="s">
        <v>191</v>
      </c>
      <c r="D2086">
        <v>0.01</v>
      </c>
      <c r="E2086" t="s">
        <v>1275</v>
      </c>
      <c r="F2086" t="s">
        <v>699</v>
      </c>
      <c r="G2086" t="str">
        <f t="shared" si="4186"/>
        <v>DL2022026</v>
      </c>
      <c r="H2086" t="str">
        <f t="shared" si="4187"/>
        <v>22</v>
      </c>
      <c r="I2086" t="str">
        <f t="shared" si="4188"/>
        <v>Europæisk ål_22_20220920_DL2022026_NaerumGymSanktAnnaeGym</v>
      </c>
      <c r="J2086" t="str">
        <f>VLOOKUP(MID(C2086,4,6),Datasæt_Analysesystemer!$B$2:$E$69,3,FALSE)</f>
        <v>Europæisk ål</v>
      </c>
      <c r="K2086" t="str">
        <f t="shared" si="4189"/>
        <v>PK</v>
      </c>
      <c r="L2086" s="7" t="str">
        <f t="shared" si="4201"/>
        <v>No Ct</v>
      </c>
      <c r="M2086">
        <f t="shared" si="4190"/>
        <v>0</v>
      </c>
      <c r="N2086">
        <f t="shared" si="4191"/>
        <v>0</v>
      </c>
      <c r="O2086">
        <f t="shared" si="4192"/>
        <v>0</v>
      </c>
      <c r="Q2086">
        <f t="shared" ref="Q2086" si="4234">IF(L2088="No Ct",0,L2088)</f>
        <v>0</v>
      </c>
      <c r="R2086">
        <f t="shared" ref="R2086" si="4235">IF(L2089="No Ct",0,L2089)</f>
        <v>0</v>
      </c>
      <c r="S2086" t="str">
        <f t="shared" ref="S2086" si="4236">IF(AND(M2086&gt;0,N2086=0),"Valid","Invalid")</f>
        <v>Invalid</v>
      </c>
      <c r="T2086" t="str">
        <f t="shared" ref="T2086" si="4237">IF(OR(Q2086&gt;1,R2086&gt;1),"Present","Absent")</f>
        <v>Absent</v>
      </c>
      <c r="U2086" t="str">
        <f t="shared" ref="U2086" si="4238">IF(OR(AND(Q2086&gt;1,Q2086&lt;41),AND(R2086&gt;1,R2086&lt;41)),"Ct&lt;41","Ct&gt;41")</f>
        <v>Ct&gt;41</v>
      </c>
      <c r="V2086" t="str">
        <f t="shared" ref="V2086" si="4239">J2086</f>
        <v>Europæisk ål</v>
      </c>
      <c r="W2086" t="str">
        <f t="shared" ref="W2086" si="4240">MID(F2086,10,9)</f>
        <v>DL2022026</v>
      </c>
      <c r="X2086" t="str">
        <f t="shared" ref="X2086" si="4241">W2086&amp;"_"&amp;V2086&amp;"_"&amp;S2086&amp;"_"&amp;T2086&amp;"_"&amp;U2086</f>
        <v>DL2022026_Europæisk ål_Invalid_Absent_Ct&gt;41</v>
      </c>
    </row>
    <row r="2087" spans="1:25" x14ac:dyDescent="0.25">
      <c r="A2087" t="s">
        <v>166</v>
      </c>
      <c r="B2087" t="s">
        <v>51</v>
      </c>
      <c r="C2087" t="s">
        <v>167</v>
      </c>
      <c r="D2087">
        <v>0.01</v>
      </c>
      <c r="E2087" t="s">
        <v>1275</v>
      </c>
      <c r="F2087" t="s">
        <v>699</v>
      </c>
      <c r="G2087" t="str">
        <f t="shared" si="4186"/>
        <v>DL2022026</v>
      </c>
      <c r="H2087" t="str">
        <f t="shared" si="4187"/>
        <v>22</v>
      </c>
      <c r="I2087" t="str">
        <f t="shared" si="4188"/>
        <v>Europæisk ål_22_20220920_DL2022026_NaerumGymSanktAnnaeGym</v>
      </c>
      <c r="J2087" t="str">
        <f>VLOOKUP(MID(C2087,4,6),Datasæt_Analysesystemer!$B$2:$E$69,3,FALSE)</f>
        <v>Europæisk ål</v>
      </c>
      <c r="K2087" t="str">
        <f t="shared" si="4189"/>
        <v>NK</v>
      </c>
      <c r="L2087" s="7" t="str">
        <f t="shared" si="4201"/>
        <v>No Ct</v>
      </c>
      <c r="M2087" t="str">
        <f t="shared" si="4190"/>
        <v/>
      </c>
      <c r="N2087" t="str">
        <f t="shared" si="4191"/>
        <v/>
      </c>
      <c r="O2087" t="str">
        <f t="shared" si="4192"/>
        <v/>
      </c>
    </row>
    <row r="2088" spans="1:25" x14ac:dyDescent="0.25">
      <c r="A2088" t="s">
        <v>130</v>
      </c>
      <c r="B2088" t="s">
        <v>76</v>
      </c>
      <c r="C2088" t="s">
        <v>131</v>
      </c>
      <c r="D2088">
        <v>0.01</v>
      </c>
      <c r="E2088" t="s">
        <v>1275</v>
      </c>
      <c r="F2088" t="s">
        <v>699</v>
      </c>
      <c r="G2088" t="str">
        <f t="shared" si="4186"/>
        <v>DL2022026</v>
      </c>
      <c r="H2088" t="str">
        <f t="shared" si="4187"/>
        <v>22</v>
      </c>
      <c r="I2088" t="str">
        <f t="shared" si="4188"/>
        <v>Europæisk ål_22_20220920_DL2022026_NaerumGymSanktAnnaeGym</v>
      </c>
      <c r="J2088" t="str">
        <f>VLOOKUP(MID(C2088,4,6),Datasæt_Analysesystemer!$B$2:$E$69,3,FALSE)</f>
        <v>Europæisk ål</v>
      </c>
      <c r="K2088" t="str">
        <f t="shared" si="4189"/>
        <v>EP</v>
      </c>
      <c r="L2088" s="7" t="str">
        <f t="shared" si="4201"/>
        <v>No Ct</v>
      </c>
      <c r="M2088" t="str">
        <f t="shared" si="4190"/>
        <v/>
      </c>
      <c r="N2088" t="str">
        <f t="shared" si="4191"/>
        <v/>
      </c>
      <c r="O2088" t="str">
        <f t="shared" si="4192"/>
        <v/>
      </c>
    </row>
    <row r="2089" spans="1:25" x14ac:dyDescent="0.25">
      <c r="A2089" t="s">
        <v>145</v>
      </c>
      <c r="B2089" t="s">
        <v>76</v>
      </c>
      <c r="C2089" t="s">
        <v>131</v>
      </c>
      <c r="D2089">
        <v>0.01</v>
      </c>
      <c r="E2089" t="s">
        <v>1275</v>
      </c>
      <c r="F2089" t="s">
        <v>699</v>
      </c>
      <c r="G2089" t="str">
        <f t="shared" si="4186"/>
        <v>DL2022026</v>
      </c>
      <c r="H2089" t="str">
        <f t="shared" si="4187"/>
        <v>22</v>
      </c>
      <c r="I2089" t="str">
        <f t="shared" si="4188"/>
        <v>Europæisk ål_22_20220920_DL2022026_NaerumGymSanktAnnaeGym</v>
      </c>
      <c r="J2089" t="str">
        <f>VLOOKUP(MID(C2089,4,6),Datasæt_Analysesystemer!$B$2:$E$69,3,FALSE)</f>
        <v>Europæisk ål</v>
      </c>
      <c r="K2089" t="str">
        <f t="shared" si="4189"/>
        <v>EP</v>
      </c>
      <c r="L2089" s="7" t="str">
        <f t="shared" si="4201"/>
        <v>No Ct</v>
      </c>
      <c r="M2089" t="str">
        <f t="shared" si="4190"/>
        <v/>
      </c>
      <c r="N2089" t="str">
        <f t="shared" si="4191"/>
        <v/>
      </c>
      <c r="O2089" t="str">
        <f t="shared" si="4192"/>
        <v/>
      </c>
      <c r="Y2089" t="str">
        <f>O2091</f>
        <v/>
      </c>
    </row>
    <row r="2090" spans="1:25" x14ac:dyDescent="0.25">
      <c r="A2090" t="s">
        <v>192</v>
      </c>
      <c r="B2090" t="s">
        <v>23</v>
      </c>
      <c r="C2090" t="s">
        <v>193</v>
      </c>
      <c r="D2090">
        <v>0.01</v>
      </c>
      <c r="E2090">
        <v>21.23</v>
      </c>
      <c r="F2090" t="s">
        <v>699</v>
      </c>
      <c r="G2090" t="str">
        <f t="shared" si="4186"/>
        <v>DL2022026</v>
      </c>
      <c r="H2090" t="str">
        <f t="shared" si="4187"/>
        <v>23</v>
      </c>
      <c r="I2090" t="str">
        <f t="shared" si="4188"/>
        <v>Sortmundet kutling_23_20220920_DL2022026_NaerumGymSanktAnnaeGym</v>
      </c>
      <c r="J2090" t="str">
        <f>VLOOKUP(MID(C2090,4,6),Datasæt_Analysesystemer!$B$2:$E$69,3,FALSE)</f>
        <v>Sortmundet kutling</v>
      </c>
      <c r="K2090" t="str">
        <f t="shared" si="4189"/>
        <v>PK</v>
      </c>
      <c r="L2090" s="7">
        <f t="shared" si="4201"/>
        <v>21.23</v>
      </c>
      <c r="M2090">
        <f t="shared" si="4190"/>
        <v>21.23</v>
      </c>
      <c r="N2090">
        <f t="shared" si="4191"/>
        <v>0</v>
      </c>
      <c r="O2090">
        <f t="shared" si="4192"/>
        <v>0</v>
      </c>
      <c r="Q2090">
        <f t="shared" ref="Q2090" si="4242">IF(L2092="No Ct",0,L2092)</f>
        <v>0</v>
      </c>
      <c r="R2090">
        <f t="shared" ref="R2090" si="4243">IF(L2093="No Ct",0,L2093)</f>
        <v>0</v>
      </c>
      <c r="S2090" t="str">
        <f t="shared" ref="S2090" si="4244">IF(AND(M2090&gt;0,N2090=0),"Valid","Invalid")</f>
        <v>Valid</v>
      </c>
      <c r="T2090" t="str">
        <f t="shared" ref="T2090" si="4245">IF(OR(Q2090&gt;1,R2090&gt;1),"Present","Absent")</f>
        <v>Absent</v>
      </c>
      <c r="U2090" t="str">
        <f t="shared" ref="U2090" si="4246">IF(OR(AND(Q2090&gt;1,Q2090&lt;41),AND(R2090&gt;1,R2090&lt;41)),"Ct&lt;41","Ct&gt;41")</f>
        <v>Ct&gt;41</v>
      </c>
      <c r="V2090" t="str">
        <f t="shared" ref="V2090" si="4247">J2090</f>
        <v>Sortmundet kutling</v>
      </c>
      <c r="W2090" t="str">
        <f t="shared" ref="W2090" si="4248">MID(F2090,10,9)</f>
        <v>DL2022026</v>
      </c>
      <c r="X2090" t="str">
        <f t="shared" ref="X2090" si="4249">W2090&amp;"_"&amp;V2090&amp;"_"&amp;S2090&amp;"_"&amp;T2090&amp;"_"&amp;U2090</f>
        <v>DL2022026_Sortmundet kutling_Valid_Absent_Ct&gt;41</v>
      </c>
    </row>
    <row r="2091" spans="1:25" x14ac:dyDescent="0.25">
      <c r="A2091" t="s">
        <v>168</v>
      </c>
      <c r="B2091" t="s">
        <v>51</v>
      </c>
      <c r="C2091" t="s">
        <v>169</v>
      </c>
      <c r="D2091">
        <v>0.01</v>
      </c>
      <c r="E2091" t="s">
        <v>1275</v>
      </c>
      <c r="F2091" t="s">
        <v>699</v>
      </c>
      <c r="G2091" t="str">
        <f t="shared" si="4186"/>
        <v>DL2022026</v>
      </c>
      <c r="H2091" t="str">
        <f t="shared" si="4187"/>
        <v>23</v>
      </c>
      <c r="I2091" t="str">
        <f t="shared" si="4188"/>
        <v>Sortmundet kutling_23_20220920_DL2022026_NaerumGymSanktAnnaeGym</v>
      </c>
      <c r="J2091" t="str">
        <f>VLOOKUP(MID(C2091,4,6),Datasæt_Analysesystemer!$B$2:$E$69,3,FALSE)</f>
        <v>Sortmundet kutling</v>
      </c>
      <c r="K2091" t="str">
        <f t="shared" si="4189"/>
        <v>NK</v>
      </c>
      <c r="L2091" s="7" t="str">
        <f t="shared" si="4201"/>
        <v>No Ct</v>
      </c>
      <c r="M2091" t="str">
        <f t="shared" si="4190"/>
        <v/>
      </c>
      <c r="N2091" t="str">
        <f t="shared" si="4191"/>
        <v/>
      </c>
      <c r="O2091" t="str">
        <f t="shared" si="4192"/>
        <v/>
      </c>
    </row>
    <row r="2092" spans="1:25" x14ac:dyDescent="0.25">
      <c r="A2092" t="s">
        <v>132</v>
      </c>
      <c r="B2092" t="s">
        <v>76</v>
      </c>
      <c r="C2092" t="s">
        <v>133</v>
      </c>
      <c r="D2092">
        <v>0.01</v>
      </c>
      <c r="E2092" t="s">
        <v>1275</v>
      </c>
      <c r="F2092" t="s">
        <v>699</v>
      </c>
      <c r="G2092" t="str">
        <f t="shared" si="4186"/>
        <v>DL2022026</v>
      </c>
      <c r="H2092" t="str">
        <f t="shared" si="4187"/>
        <v>23</v>
      </c>
      <c r="I2092" t="str">
        <f t="shared" si="4188"/>
        <v>Sortmundet kutling_23_20220920_DL2022026_NaerumGymSanktAnnaeGym</v>
      </c>
      <c r="J2092" t="str">
        <f>VLOOKUP(MID(C2092,4,6),Datasæt_Analysesystemer!$B$2:$E$69,3,FALSE)</f>
        <v>Sortmundet kutling</v>
      </c>
      <c r="K2092" t="str">
        <f t="shared" si="4189"/>
        <v>EP</v>
      </c>
      <c r="L2092" s="7" t="str">
        <f t="shared" si="4201"/>
        <v>No Ct</v>
      </c>
      <c r="M2092" t="str">
        <f t="shared" si="4190"/>
        <v/>
      </c>
      <c r="N2092" t="str">
        <f t="shared" si="4191"/>
        <v/>
      </c>
      <c r="O2092" t="str">
        <f t="shared" si="4192"/>
        <v/>
      </c>
    </row>
    <row r="2093" spans="1:25" x14ac:dyDescent="0.25">
      <c r="A2093" t="s">
        <v>146</v>
      </c>
      <c r="B2093" t="s">
        <v>76</v>
      </c>
      <c r="C2093" t="s">
        <v>133</v>
      </c>
      <c r="D2093">
        <v>0.01</v>
      </c>
      <c r="E2093" t="s">
        <v>1275</v>
      </c>
      <c r="F2093" t="s">
        <v>699</v>
      </c>
      <c r="G2093" t="str">
        <f t="shared" si="4186"/>
        <v>DL2022026</v>
      </c>
      <c r="H2093" t="str">
        <f t="shared" si="4187"/>
        <v>23</v>
      </c>
      <c r="I2093" t="str">
        <f t="shared" si="4188"/>
        <v>Sortmundet kutling_23_20220920_DL2022026_NaerumGymSanktAnnaeGym</v>
      </c>
      <c r="J2093" t="str">
        <f>VLOOKUP(MID(C2093,4,6),Datasæt_Analysesystemer!$B$2:$E$69,3,FALSE)</f>
        <v>Sortmundet kutling</v>
      </c>
      <c r="K2093" t="str">
        <f t="shared" si="4189"/>
        <v>EP</v>
      </c>
      <c r="L2093" s="7" t="str">
        <f t="shared" si="4201"/>
        <v>No Ct</v>
      </c>
      <c r="M2093" t="str">
        <f t="shared" si="4190"/>
        <v/>
      </c>
      <c r="N2093" t="str">
        <f t="shared" si="4191"/>
        <v/>
      </c>
      <c r="O2093" t="str">
        <f t="shared" si="4192"/>
        <v/>
      </c>
      <c r="Y2093" t="str">
        <f>O2095</f>
        <v/>
      </c>
    </row>
    <row r="2094" spans="1:25" x14ac:dyDescent="0.25">
      <c r="A2094" t="s">
        <v>194</v>
      </c>
      <c r="B2094" t="s">
        <v>23</v>
      </c>
      <c r="C2094" t="s">
        <v>195</v>
      </c>
      <c r="D2094">
        <v>0.01</v>
      </c>
      <c r="E2094">
        <v>23.23</v>
      </c>
      <c r="F2094" t="s">
        <v>699</v>
      </c>
      <c r="G2094" t="str">
        <f t="shared" si="4186"/>
        <v>DL2022026</v>
      </c>
      <c r="H2094" t="str">
        <f t="shared" si="4187"/>
        <v>24</v>
      </c>
      <c r="I2094" t="str">
        <f t="shared" si="4188"/>
        <v>Sortmundet kutling_24_20220920_DL2022026_NaerumGymSanktAnnaeGym</v>
      </c>
      <c r="J2094" t="str">
        <f>VLOOKUP(MID(C2094,4,6),Datasæt_Analysesystemer!$B$2:$E$69,3,FALSE)</f>
        <v>Sortmundet kutling</v>
      </c>
      <c r="K2094" t="str">
        <f t="shared" si="4189"/>
        <v>PK</v>
      </c>
      <c r="L2094" s="7">
        <f t="shared" si="4201"/>
        <v>23.23</v>
      </c>
      <c r="M2094">
        <f t="shared" si="4190"/>
        <v>23.23</v>
      </c>
      <c r="N2094">
        <f t="shared" si="4191"/>
        <v>0</v>
      </c>
      <c r="O2094">
        <f t="shared" si="4192"/>
        <v>0</v>
      </c>
      <c r="Q2094">
        <f t="shared" ref="Q2094" si="4250">IF(L2096="No Ct",0,L2096)</f>
        <v>0</v>
      </c>
      <c r="R2094">
        <f t="shared" ref="R2094" si="4251">IF(L2097="No Ct",0,L2097)</f>
        <v>0</v>
      </c>
      <c r="S2094" t="str">
        <f t="shared" ref="S2094" si="4252">IF(AND(M2094&gt;0,N2094=0),"Valid","Invalid")</f>
        <v>Valid</v>
      </c>
      <c r="T2094" t="str">
        <f t="shared" ref="T2094" si="4253">IF(OR(Q2094&gt;1,R2094&gt;1),"Present","Absent")</f>
        <v>Absent</v>
      </c>
      <c r="U2094" t="str">
        <f t="shared" ref="U2094" si="4254">IF(OR(AND(Q2094&gt;1,Q2094&lt;41),AND(R2094&gt;1,R2094&lt;41)),"Ct&lt;41","Ct&gt;41")</f>
        <v>Ct&gt;41</v>
      </c>
      <c r="V2094" t="str">
        <f t="shared" ref="V2094" si="4255">J2094</f>
        <v>Sortmundet kutling</v>
      </c>
      <c r="W2094" t="str">
        <f t="shared" ref="W2094" si="4256">MID(F2094,10,9)</f>
        <v>DL2022026</v>
      </c>
      <c r="X2094" t="str">
        <f t="shared" ref="X2094" si="4257">W2094&amp;"_"&amp;V2094&amp;"_"&amp;S2094&amp;"_"&amp;T2094&amp;"_"&amp;U2094</f>
        <v>DL2022026_Sortmundet kutling_Valid_Absent_Ct&gt;41</v>
      </c>
    </row>
    <row r="2095" spans="1:25" x14ac:dyDescent="0.25">
      <c r="A2095" t="s">
        <v>170</v>
      </c>
      <c r="B2095" t="s">
        <v>51</v>
      </c>
      <c r="C2095" t="s">
        <v>171</v>
      </c>
      <c r="D2095">
        <v>0.01</v>
      </c>
      <c r="E2095" t="s">
        <v>1275</v>
      </c>
      <c r="F2095" t="s">
        <v>699</v>
      </c>
      <c r="G2095" t="str">
        <f t="shared" si="4186"/>
        <v>DL2022026</v>
      </c>
      <c r="H2095" t="str">
        <f t="shared" si="4187"/>
        <v>24</v>
      </c>
      <c r="I2095" t="str">
        <f t="shared" si="4188"/>
        <v>Sortmundet kutling_24_20220920_DL2022026_NaerumGymSanktAnnaeGym</v>
      </c>
      <c r="J2095" t="str">
        <f>VLOOKUP(MID(C2095,4,6),Datasæt_Analysesystemer!$B$2:$E$69,3,FALSE)</f>
        <v>Sortmundet kutling</v>
      </c>
      <c r="K2095" t="str">
        <f t="shared" si="4189"/>
        <v>NK</v>
      </c>
      <c r="L2095" s="7" t="str">
        <f t="shared" si="4201"/>
        <v>No Ct</v>
      </c>
      <c r="M2095" t="str">
        <f t="shared" si="4190"/>
        <v/>
      </c>
      <c r="N2095" t="str">
        <f t="shared" si="4191"/>
        <v/>
      </c>
      <c r="O2095" t="str">
        <f t="shared" si="4192"/>
        <v/>
      </c>
    </row>
    <row r="2096" spans="1:25" x14ac:dyDescent="0.25">
      <c r="A2096" t="s">
        <v>134</v>
      </c>
      <c r="B2096" t="s">
        <v>76</v>
      </c>
      <c r="C2096" t="s">
        <v>135</v>
      </c>
      <c r="D2096">
        <v>0.01</v>
      </c>
      <c r="E2096" t="s">
        <v>1275</v>
      </c>
      <c r="F2096" t="s">
        <v>699</v>
      </c>
      <c r="G2096" t="str">
        <f t="shared" si="4186"/>
        <v>DL2022026</v>
      </c>
      <c r="H2096" t="str">
        <f t="shared" si="4187"/>
        <v>24</v>
      </c>
      <c r="I2096" t="str">
        <f t="shared" si="4188"/>
        <v>Sortmundet kutling_24_20220920_DL2022026_NaerumGymSanktAnnaeGym</v>
      </c>
      <c r="J2096" t="str">
        <f>VLOOKUP(MID(C2096,4,6),Datasæt_Analysesystemer!$B$2:$E$69,3,FALSE)</f>
        <v>Sortmundet kutling</v>
      </c>
      <c r="K2096" t="str">
        <f t="shared" si="4189"/>
        <v>EP</v>
      </c>
      <c r="L2096" s="7" t="str">
        <f t="shared" si="4201"/>
        <v>No Ct</v>
      </c>
      <c r="M2096" t="str">
        <f t="shared" si="4190"/>
        <v/>
      </c>
      <c r="N2096" t="str">
        <f t="shared" si="4191"/>
        <v/>
      </c>
      <c r="O2096" t="str">
        <f t="shared" si="4192"/>
        <v/>
      </c>
    </row>
    <row r="2097" spans="1:25" x14ac:dyDescent="0.25">
      <c r="A2097" t="s">
        <v>147</v>
      </c>
      <c r="B2097" t="s">
        <v>76</v>
      </c>
      <c r="C2097" t="s">
        <v>135</v>
      </c>
      <c r="D2097">
        <v>0.01</v>
      </c>
      <c r="E2097" t="s">
        <v>1275</v>
      </c>
      <c r="F2097" t="s">
        <v>699</v>
      </c>
      <c r="G2097" t="str">
        <f t="shared" si="4186"/>
        <v>DL2022026</v>
      </c>
      <c r="H2097" t="str">
        <f t="shared" si="4187"/>
        <v>24</v>
      </c>
      <c r="I2097" t="str">
        <f t="shared" si="4188"/>
        <v>Sortmundet kutling_24_20220920_DL2022026_NaerumGymSanktAnnaeGym</v>
      </c>
      <c r="J2097" t="str">
        <f>VLOOKUP(MID(C2097,4,6),Datasæt_Analysesystemer!$B$2:$E$69,3,FALSE)</f>
        <v>Sortmundet kutling</v>
      </c>
      <c r="K2097" t="str">
        <f t="shared" si="4189"/>
        <v>EP</v>
      </c>
      <c r="L2097" s="7" t="str">
        <f t="shared" si="4201"/>
        <v>No Ct</v>
      </c>
      <c r="M2097" t="str">
        <f t="shared" si="4190"/>
        <v/>
      </c>
      <c r="N2097" t="str">
        <f t="shared" si="4191"/>
        <v/>
      </c>
      <c r="O2097" t="str">
        <f t="shared" si="4192"/>
        <v/>
      </c>
      <c r="Y2097" t="str">
        <f>O2099</f>
        <v/>
      </c>
    </row>
    <row r="2098" spans="1:25" x14ac:dyDescent="0.25">
      <c r="A2098" t="s">
        <v>22</v>
      </c>
      <c r="B2098" t="s">
        <v>23</v>
      </c>
      <c r="C2098" t="s">
        <v>24</v>
      </c>
      <c r="D2098">
        <v>0.01</v>
      </c>
      <c r="E2098">
        <v>32</v>
      </c>
      <c r="F2098" t="s">
        <v>700</v>
      </c>
      <c r="G2098" t="str">
        <f t="shared" si="4186"/>
        <v>DL2022013</v>
      </c>
      <c r="H2098" t="str">
        <f t="shared" si="4187"/>
        <v>01</v>
      </c>
      <c r="I2098" t="str">
        <f t="shared" si="4188"/>
        <v>Aborre_01_20220921_DL2022013_HelsingoerGym</v>
      </c>
      <c r="J2098" t="str">
        <f>VLOOKUP(MID(C2098,4,6),Datasæt_Analysesystemer!$B$2:$E$69,3,FALSE)</f>
        <v>Aborre</v>
      </c>
      <c r="K2098" t="str">
        <f t="shared" si="4189"/>
        <v>PK</v>
      </c>
      <c r="L2098" s="7">
        <f t="shared" si="4201"/>
        <v>32</v>
      </c>
      <c r="M2098">
        <f t="shared" si="4190"/>
        <v>32</v>
      </c>
      <c r="N2098">
        <f t="shared" si="4191"/>
        <v>40.83</v>
      </c>
      <c r="O2098">
        <f t="shared" si="4192"/>
        <v>0</v>
      </c>
      <c r="Q2098">
        <f t="shared" ref="Q2098" si="4258">IF(L2100="No Ct",0,L2100)</f>
        <v>0</v>
      </c>
      <c r="R2098">
        <f t="shared" ref="R2098" si="4259">IF(L2101="No Ct",0,L2101)</f>
        <v>0</v>
      </c>
      <c r="S2098" t="str">
        <f t="shared" ref="S2098" si="4260">IF(AND(M2098&gt;0,N2098=0),"Valid","Invalid")</f>
        <v>Invalid</v>
      </c>
      <c r="T2098" t="str">
        <f t="shared" ref="T2098" si="4261">IF(OR(Q2098&gt;1,R2098&gt;1),"Present","Absent")</f>
        <v>Absent</v>
      </c>
      <c r="U2098" t="str">
        <f t="shared" ref="U2098" si="4262">IF(OR(AND(Q2098&gt;1,Q2098&lt;41),AND(R2098&gt;1,R2098&lt;41)),"Ct&lt;41","Ct&gt;41")</f>
        <v>Ct&gt;41</v>
      </c>
      <c r="V2098" t="str">
        <f t="shared" ref="V2098" si="4263">J2098</f>
        <v>Aborre</v>
      </c>
      <c r="W2098" t="str">
        <f t="shared" ref="W2098" si="4264">MID(F2098,10,9)</f>
        <v>DL2022013</v>
      </c>
      <c r="X2098" t="str">
        <f t="shared" ref="X2098" si="4265">W2098&amp;"_"&amp;V2098&amp;"_"&amp;S2098&amp;"_"&amp;T2098&amp;"_"&amp;U2098</f>
        <v>DL2022013_Aborre_Invalid_Absent_Ct&gt;41</v>
      </c>
    </row>
    <row r="2099" spans="1:25" x14ac:dyDescent="0.25">
      <c r="A2099" t="s">
        <v>50</v>
      </c>
      <c r="B2099" t="s">
        <v>51</v>
      </c>
      <c r="C2099" t="s">
        <v>52</v>
      </c>
      <c r="D2099">
        <v>0.01</v>
      </c>
      <c r="E2099">
        <v>40.83</v>
      </c>
      <c r="F2099" t="s">
        <v>700</v>
      </c>
      <c r="G2099" t="str">
        <f t="shared" si="4186"/>
        <v>DL2022013</v>
      </c>
      <c r="H2099" t="str">
        <f t="shared" si="4187"/>
        <v>01</v>
      </c>
      <c r="I2099" t="str">
        <f t="shared" si="4188"/>
        <v>Aborre_01_20220921_DL2022013_HelsingoerGym</v>
      </c>
      <c r="J2099" t="str">
        <f>VLOOKUP(MID(C2099,4,6),Datasæt_Analysesystemer!$B$2:$E$69,3,FALSE)</f>
        <v>Aborre</v>
      </c>
      <c r="K2099" t="str">
        <f t="shared" si="4189"/>
        <v>NK</v>
      </c>
      <c r="L2099" s="7">
        <f t="shared" si="4201"/>
        <v>40.83</v>
      </c>
      <c r="M2099" t="str">
        <f t="shared" si="4190"/>
        <v/>
      </c>
      <c r="N2099" t="str">
        <f t="shared" si="4191"/>
        <v/>
      </c>
      <c r="O2099" t="str">
        <f t="shared" si="4192"/>
        <v/>
      </c>
    </row>
    <row r="2100" spans="1:25" x14ac:dyDescent="0.25">
      <c r="A2100" t="s">
        <v>75</v>
      </c>
      <c r="B2100" t="s">
        <v>76</v>
      </c>
      <c r="C2100" t="s">
        <v>77</v>
      </c>
      <c r="D2100">
        <v>0.01</v>
      </c>
      <c r="E2100" t="s">
        <v>1275</v>
      </c>
      <c r="F2100" t="s">
        <v>700</v>
      </c>
      <c r="G2100" t="str">
        <f t="shared" si="4186"/>
        <v>DL2022013</v>
      </c>
      <c r="H2100" t="str">
        <f t="shared" si="4187"/>
        <v>01</v>
      </c>
      <c r="I2100" t="str">
        <f t="shared" si="4188"/>
        <v>Aborre_01_20220921_DL2022013_HelsingoerGym</v>
      </c>
      <c r="J2100" t="str">
        <f>VLOOKUP(MID(C2100,4,6),Datasæt_Analysesystemer!$B$2:$E$69,3,FALSE)</f>
        <v>Aborre</v>
      </c>
      <c r="K2100" t="str">
        <f t="shared" si="4189"/>
        <v>EP</v>
      </c>
      <c r="L2100" s="7" t="str">
        <f t="shared" si="4201"/>
        <v>No Ct</v>
      </c>
      <c r="M2100" t="str">
        <f t="shared" si="4190"/>
        <v/>
      </c>
      <c r="N2100" t="str">
        <f t="shared" si="4191"/>
        <v/>
      </c>
      <c r="O2100" t="str">
        <f t="shared" si="4192"/>
        <v/>
      </c>
    </row>
    <row r="2101" spans="1:25" x14ac:dyDescent="0.25">
      <c r="A2101" t="s">
        <v>100</v>
      </c>
      <c r="B2101" t="s">
        <v>76</v>
      </c>
      <c r="C2101" t="s">
        <v>77</v>
      </c>
      <c r="D2101">
        <v>0.01</v>
      </c>
      <c r="E2101" t="s">
        <v>1275</v>
      </c>
      <c r="F2101" t="s">
        <v>700</v>
      </c>
      <c r="G2101" t="str">
        <f t="shared" si="4186"/>
        <v>DL2022013</v>
      </c>
      <c r="H2101" t="str">
        <f t="shared" si="4187"/>
        <v>01</v>
      </c>
      <c r="I2101" t="str">
        <f t="shared" si="4188"/>
        <v>Aborre_01_20220921_DL2022013_HelsingoerGym</v>
      </c>
      <c r="J2101" t="str">
        <f>VLOOKUP(MID(C2101,4,6),Datasæt_Analysesystemer!$B$2:$E$69,3,FALSE)</f>
        <v>Aborre</v>
      </c>
      <c r="K2101" t="str">
        <f t="shared" si="4189"/>
        <v>EP</v>
      </c>
      <c r="L2101" s="7" t="str">
        <f t="shared" si="4201"/>
        <v>No Ct</v>
      </c>
      <c r="M2101" t="str">
        <f t="shared" si="4190"/>
        <v/>
      </c>
      <c r="N2101" t="str">
        <f t="shared" si="4191"/>
        <v/>
      </c>
      <c r="O2101" t="str">
        <f t="shared" si="4192"/>
        <v/>
      </c>
      <c r="Y2101" t="str">
        <f>O2103</f>
        <v/>
      </c>
    </row>
    <row r="2102" spans="1:25" x14ac:dyDescent="0.25">
      <c r="A2102" t="s">
        <v>27</v>
      </c>
      <c r="B2102" t="s">
        <v>23</v>
      </c>
      <c r="C2102" t="s">
        <v>28</v>
      </c>
      <c r="D2102">
        <v>0.01</v>
      </c>
      <c r="E2102">
        <v>30.86</v>
      </c>
      <c r="F2102" t="s">
        <v>700</v>
      </c>
      <c r="G2102" t="str">
        <f t="shared" si="4186"/>
        <v>DL2022013</v>
      </c>
      <c r="H2102" t="str">
        <f t="shared" si="4187"/>
        <v>02</v>
      </c>
      <c r="I2102" t="str">
        <f t="shared" si="4188"/>
        <v>Aborre_02_20220921_DL2022013_HelsingoerGym</v>
      </c>
      <c r="J2102" t="str">
        <f>VLOOKUP(MID(C2102,4,6),Datasæt_Analysesystemer!$B$2:$E$69,3,FALSE)</f>
        <v>Aborre</v>
      </c>
      <c r="K2102" t="str">
        <f t="shared" si="4189"/>
        <v>PK</v>
      </c>
      <c r="L2102" s="7">
        <f t="shared" si="4201"/>
        <v>30.86</v>
      </c>
      <c r="M2102">
        <f t="shared" si="4190"/>
        <v>30.86</v>
      </c>
      <c r="N2102">
        <f t="shared" si="4191"/>
        <v>0</v>
      </c>
      <c r="O2102">
        <f t="shared" si="4192"/>
        <v>0</v>
      </c>
      <c r="Q2102">
        <f t="shared" ref="Q2102" si="4266">IF(L2104="No Ct",0,L2104)</f>
        <v>0</v>
      </c>
      <c r="R2102">
        <f t="shared" ref="R2102" si="4267">IF(L2105="No Ct",0,L2105)</f>
        <v>0</v>
      </c>
      <c r="S2102" t="str">
        <f t="shared" ref="S2102" si="4268">IF(AND(M2102&gt;0,N2102=0),"Valid","Invalid")</f>
        <v>Valid</v>
      </c>
      <c r="T2102" t="str">
        <f t="shared" ref="T2102" si="4269">IF(OR(Q2102&gt;1,R2102&gt;1),"Present","Absent")</f>
        <v>Absent</v>
      </c>
      <c r="U2102" t="str">
        <f t="shared" ref="U2102" si="4270">IF(OR(AND(Q2102&gt;1,Q2102&lt;41),AND(R2102&gt;1,R2102&lt;41)),"Ct&lt;41","Ct&gt;41")</f>
        <v>Ct&gt;41</v>
      </c>
      <c r="V2102" t="str">
        <f t="shared" ref="V2102" si="4271">J2102</f>
        <v>Aborre</v>
      </c>
      <c r="W2102" t="str">
        <f t="shared" ref="W2102" si="4272">MID(F2102,10,9)</f>
        <v>DL2022013</v>
      </c>
      <c r="X2102" t="str">
        <f t="shared" ref="X2102" si="4273">W2102&amp;"_"&amp;V2102&amp;"_"&amp;S2102&amp;"_"&amp;T2102&amp;"_"&amp;U2102</f>
        <v>DL2022013_Aborre_Valid_Absent_Ct&gt;41</v>
      </c>
    </row>
    <row r="2103" spans="1:25" x14ac:dyDescent="0.25">
      <c r="A2103" t="s">
        <v>53</v>
      </c>
      <c r="B2103" t="s">
        <v>51</v>
      </c>
      <c r="C2103" t="s">
        <v>54</v>
      </c>
      <c r="D2103">
        <v>0.01</v>
      </c>
      <c r="E2103" t="s">
        <v>1275</v>
      </c>
      <c r="F2103" t="s">
        <v>700</v>
      </c>
      <c r="G2103" t="str">
        <f t="shared" si="4186"/>
        <v>DL2022013</v>
      </c>
      <c r="H2103" t="str">
        <f t="shared" si="4187"/>
        <v>02</v>
      </c>
      <c r="I2103" t="str">
        <f t="shared" si="4188"/>
        <v>Aborre_02_20220921_DL2022013_HelsingoerGym</v>
      </c>
      <c r="J2103" t="str">
        <f>VLOOKUP(MID(C2103,4,6),Datasæt_Analysesystemer!$B$2:$E$69,3,FALSE)</f>
        <v>Aborre</v>
      </c>
      <c r="K2103" t="str">
        <f t="shared" si="4189"/>
        <v>NK</v>
      </c>
      <c r="L2103" s="7" t="str">
        <f t="shared" si="4201"/>
        <v>No Ct</v>
      </c>
      <c r="M2103" t="str">
        <f t="shared" si="4190"/>
        <v/>
      </c>
      <c r="N2103" t="str">
        <f t="shared" si="4191"/>
        <v/>
      </c>
      <c r="O2103" t="str">
        <f t="shared" si="4192"/>
        <v/>
      </c>
    </row>
    <row r="2104" spans="1:25" x14ac:dyDescent="0.25">
      <c r="A2104" t="s">
        <v>78</v>
      </c>
      <c r="B2104" t="s">
        <v>76</v>
      </c>
      <c r="C2104" t="s">
        <v>79</v>
      </c>
      <c r="D2104">
        <v>0.01</v>
      </c>
      <c r="E2104" t="s">
        <v>1275</v>
      </c>
      <c r="F2104" t="s">
        <v>700</v>
      </c>
      <c r="G2104" t="str">
        <f t="shared" si="4186"/>
        <v>DL2022013</v>
      </c>
      <c r="H2104" t="str">
        <f t="shared" si="4187"/>
        <v>02</v>
      </c>
      <c r="I2104" t="str">
        <f t="shared" si="4188"/>
        <v>Aborre_02_20220921_DL2022013_HelsingoerGym</v>
      </c>
      <c r="J2104" t="str">
        <f>VLOOKUP(MID(C2104,4,6),Datasæt_Analysesystemer!$B$2:$E$69,3,FALSE)</f>
        <v>Aborre</v>
      </c>
      <c r="K2104" t="str">
        <f t="shared" si="4189"/>
        <v>EP</v>
      </c>
      <c r="L2104" s="7" t="str">
        <f t="shared" si="4201"/>
        <v>No Ct</v>
      </c>
      <c r="M2104" t="str">
        <f t="shared" si="4190"/>
        <v/>
      </c>
      <c r="N2104" t="str">
        <f t="shared" si="4191"/>
        <v/>
      </c>
      <c r="O2104" t="str">
        <f t="shared" si="4192"/>
        <v/>
      </c>
    </row>
    <row r="2105" spans="1:25" x14ac:dyDescent="0.25">
      <c r="A2105" t="s">
        <v>101</v>
      </c>
      <c r="B2105" t="s">
        <v>76</v>
      </c>
      <c r="C2105" t="s">
        <v>79</v>
      </c>
      <c r="D2105">
        <v>0.01</v>
      </c>
      <c r="E2105" t="s">
        <v>1275</v>
      </c>
      <c r="F2105" t="s">
        <v>700</v>
      </c>
      <c r="G2105" t="str">
        <f t="shared" si="4186"/>
        <v>DL2022013</v>
      </c>
      <c r="H2105" t="str">
        <f t="shared" si="4187"/>
        <v>02</v>
      </c>
      <c r="I2105" t="str">
        <f t="shared" si="4188"/>
        <v>Aborre_02_20220921_DL2022013_HelsingoerGym</v>
      </c>
      <c r="J2105" t="str">
        <f>VLOOKUP(MID(C2105,4,6),Datasæt_Analysesystemer!$B$2:$E$69,3,FALSE)</f>
        <v>Aborre</v>
      </c>
      <c r="K2105" t="str">
        <f t="shared" si="4189"/>
        <v>EP</v>
      </c>
      <c r="L2105" s="7" t="str">
        <f t="shared" si="4201"/>
        <v>No Ct</v>
      </c>
      <c r="M2105" t="str">
        <f t="shared" si="4190"/>
        <v/>
      </c>
      <c r="N2105" t="str">
        <f t="shared" si="4191"/>
        <v/>
      </c>
      <c r="O2105" t="str">
        <f t="shared" si="4192"/>
        <v/>
      </c>
      <c r="Y2105" t="str">
        <f>O2107</f>
        <v/>
      </c>
    </row>
    <row r="2106" spans="1:25" x14ac:dyDescent="0.25">
      <c r="A2106" t="s">
        <v>29</v>
      </c>
      <c r="B2106" t="s">
        <v>23</v>
      </c>
      <c r="C2106" t="s">
        <v>30</v>
      </c>
      <c r="D2106">
        <v>0.01</v>
      </c>
      <c r="E2106">
        <v>24.79</v>
      </c>
      <c r="F2106" t="s">
        <v>700</v>
      </c>
      <c r="G2106" t="str">
        <f t="shared" si="4186"/>
        <v>DL2022013</v>
      </c>
      <c r="H2106" t="str">
        <f t="shared" si="4187"/>
        <v>03</v>
      </c>
      <c r="I2106" t="str">
        <f t="shared" si="4188"/>
        <v>Skrubbe_03_20220921_DL2022013_HelsingoerGym</v>
      </c>
      <c r="J2106" t="str">
        <f>VLOOKUP(MID(C2106,4,6),Datasæt_Analysesystemer!$B$2:$E$69,3,FALSE)</f>
        <v>Skrubbe</v>
      </c>
      <c r="K2106" t="str">
        <f t="shared" si="4189"/>
        <v>PK</v>
      </c>
      <c r="L2106" s="7">
        <f t="shared" si="4201"/>
        <v>24.79</v>
      </c>
      <c r="M2106">
        <f t="shared" si="4190"/>
        <v>24.79</v>
      </c>
      <c r="N2106">
        <f t="shared" si="4191"/>
        <v>0</v>
      </c>
      <c r="O2106">
        <f t="shared" si="4192"/>
        <v>0</v>
      </c>
      <c r="Q2106">
        <f t="shared" ref="Q2106" si="4274">IF(L2108="No Ct",0,L2108)</f>
        <v>0</v>
      </c>
      <c r="R2106">
        <f t="shared" ref="R2106" si="4275">IF(L2109="No Ct",0,L2109)</f>
        <v>0</v>
      </c>
      <c r="S2106" t="str">
        <f t="shared" ref="S2106" si="4276">IF(AND(M2106&gt;0,N2106=0),"Valid","Invalid")</f>
        <v>Valid</v>
      </c>
      <c r="T2106" t="str">
        <f t="shared" ref="T2106" si="4277">IF(OR(Q2106&gt;1,R2106&gt;1),"Present","Absent")</f>
        <v>Absent</v>
      </c>
      <c r="U2106" t="str">
        <f t="shared" ref="U2106" si="4278">IF(OR(AND(Q2106&gt;1,Q2106&lt;41),AND(R2106&gt;1,R2106&lt;41)),"Ct&lt;41","Ct&gt;41")</f>
        <v>Ct&gt;41</v>
      </c>
      <c r="V2106" t="str">
        <f t="shared" ref="V2106" si="4279">J2106</f>
        <v>Skrubbe</v>
      </c>
      <c r="W2106" t="str">
        <f t="shared" ref="W2106" si="4280">MID(F2106,10,9)</f>
        <v>DL2022013</v>
      </c>
      <c r="X2106" t="str">
        <f t="shared" ref="X2106" si="4281">W2106&amp;"_"&amp;V2106&amp;"_"&amp;S2106&amp;"_"&amp;T2106&amp;"_"&amp;U2106</f>
        <v>DL2022013_Skrubbe_Valid_Absent_Ct&gt;41</v>
      </c>
    </row>
    <row r="2107" spans="1:25" x14ac:dyDescent="0.25">
      <c r="A2107" t="s">
        <v>55</v>
      </c>
      <c r="B2107" t="s">
        <v>51</v>
      </c>
      <c r="C2107" t="s">
        <v>56</v>
      </c>
      <c r="D2107">
        <v>0.01</v>
      </c>
      <c r="E2107" t="s">
        <v>1275</v>
      </c>
      <c r="F2107" t="s">
        <v>700</v>
      </c>
      <c r="G2107" t="str">
        <f t="shared" si="4186"/>
        <v>DL2022013</v>
      </c>
      <c r="H2107" t="str">
        <f t="shared" si="4187"/>
        <v>03</v>
      </c>
      <c r="I2107" t="str">
        <f t="shared" si="4188"/>
        <v>Skrubbe_03_20220921_DL2022013_HelsingoerGym</v>
      </c>
      <c r="J2107" t="str">
        <f>VLOOKUP(MID(C2107,4,6),Datasæt_Analysesystemer!$B$2:$E$69,3,FALSE)</f>
        <v>Skrubbe</v>
      </c>
      <c r="K2107" t="str">
        <f t="shared" si="4189"/>
        <v>NK</v>
      </c>
      <c r="L2107" s="7" t="str">
        <f t="shared" si="4201"/>
        <v>No Ct</v>
      </c>
      <c r="M2107" t="str">
        <f t="shared" si="4190"/>
        <v/>
      </c>
      <c r="N2107" t="str">
        <f t="shared" si="4191"/>
        <v/>
      </c>
      <c r="O2107" t="str">
        <f t="shared" si="4192"/>
        <v/>
      </c>
    </row>
    <row r="2108" spans="1:25" x14ac:dyDescent="0.25">
      <c r="A2108" t="s">
        <v>80</v>
      </c>
      <c r="B2108" t="s">
        <v>76</v>
      </c>
      <c r="C2108" t="s">
        <v>81</v>
      </c>
      <c r="D2108">
        <v>0.01</v>
      </c>
      <c r="E2108" t="s">
        <v>1275</v>
      </c>
      <c r="F2108" t="s">
        <v>700</v>
      </c>
      <c r="G2108" t="str">
        <f t="shared" si="4186"/>
        <v>DL2022013</v>
      </c>
      <c r="H2108" t="str">
        <f t="shared" si="4187"/>
        <v>03</v>
      </c>
      <c r="I2108" t="str">
        <f t="shared" si="4188"/>
        <v>Skrubbe_03_20220921_DL2022013_HelsingoerGym</v>
      </c>
      <c r="J2108" t="str">
        <f>VLOOKUP(MID(C2108,4,6),Datasæt_Analysesystemer!$B$2:$E$69,3,FALSE)</f>
        <v>Skrubbe</v>
      </c>
      <c r="K2108" t="str">
        <f t="shared" si="4189"/>
        <v>EP</v>
      </c>
      <c r="L2108" s="7" t="str">
        <f t="shared" si="4201"/>
        <v>No Ct</v>
      </c>
      <c r="M2108" t="str">
        <f t="shared" si="4190"/>
        <v/>
      </c>
      <c r="N2108" t="str">
        <f t="shared" si="4191"/>
        <v/>
      </c>
      <c r="O2108" t="str">
        <f t="shared" si="4192"/>
        <v/>
      </c>
    </row>
    <row r="2109" spans="1:25" x14ac:dyDescent="0.25">
      <c r="A2109" t="s">
        <v>102</v>
      </c>
      <c r="B2109" t="s">
        <v>76</v>
      </c>
      <c r="C2109" t="s">
        <v>81</v>
      </c>
      <c r="D2109">
        <v>0.01</v>
      </c>
      <c r="E2109" t="s">
        <v>1275</v>
      </c>
      <c r="F2109" t="s">
        <v>700</v>
      </c>
      <c r="G2109" t="str">
        <f t="shared" si="4186"/>
        <v>DL2022013</v>
      </c>
      <c r="H2109" t="str">
        <f t="shared" si="4187"/>
        <v>03</v>
      </c>
      <c r="I2109" t="str">
        <f t="shared" si="4188"/>
        <v>Skrubbe_03_20220921_DL2022013_HelsingoerGym</v>
      </c>
      <c r="J2109" t="str">
        <f>VLOOKUP(MID(C2109,4,6),Datasæt_Analysesystemer!$B$2:$E$69,3,FALSE)</f>
        <v>Skrubbe</v>
      </c>
      <c r="K2109" t="str">
        <f t="shared" si="4189"/>
        <v>EP</v>
      </c>
      <c r="L2109" s="7" t="str">
        <f t="shared" si="4201"/>
        <v>No Ct</v>
      </c>
      <c r="M2109" t="str">
        <f t="shared" si="4190"/>
        <v/>
      </c>
      <c r="N2109" t="str">
        <f t="shared" si="4191"/>
        <v/>
      </c>
      <c r="O2109" t="str">
        <f t="shared" si="4192"/>
        <v/>
      </c>
      <c r="Y2109" t="str">
        <f>O2111</f>
        <v/>
      </c>
    </row>
    <row r="2110" spans="1:25" x14ac:dyDescent="0.25">
      <c r="A2110" t="s">
        <v>31</v>
      </c>
      <c r="B2110" t="s">
        <v>23</v>
      </c>
      <c r="C2110" t="s">
        <v>32</v>
      </c>
      <c r="D2110">
        <v>0.01</v>
      </c>
      <c r="E2110">
        <v>25.16</v>
      </c>
      <c r="F2110" t="s">
        <v>700</v>
      </c>
      <c r="G2110" t="str">
        <f t="shared" si="4186"/>
        <v>DL2022013</v>
      </c>
      <c r="H2110" t="str">
        <f t="shared" si="4187"/>
        <v>04</v>
      </c>
      <c r="I2110" t="str">
        <f t="shared" si="4188"/>
        <v>Skrubbe_04_20220921_DL2022013_HelsingoerGym</v>
      </c>
      <c r="J2110" t="str">
        <f>VLOOKUP(MID(C2110,4,6),Datasæt_Analysesystemer!$B$2:$E$69,3,FALSE)</f>
        <v>Skrubbe</v>
      </c>
      <c r="K2110" t="str">
        <f t="shared" si="4189"/>
        <v>PK</v>
      </c>
      <c r="L2110" s="7">
        <f t="shared" si="4201"/>
        <v>25.16</v>
      </c>
      <c r="M2110">
        <f t="shared" si="4190"/>
        <v>25.16</v>
      </c>
      <c r="N2110">
        <f t="shared" si="4191"/>
        <v>0</v>
      </c>
      <c r="O2110">
        <f t="shared" si="4192"/>
        <v>0</v>
      </c>
      <c r="Q2110">
        <f t="shared" ref="Q2110" si="4282">IF(L2112="No Ct",0,L2112)</f>
        <v>0</v>
      </c>
      <c r="R2110">
        <f t="shared" ref="R2110" si="4283">IF(L2113="No Ct",0,L2113)</f>
        <v>0</v>
      </c>
      <c r="S2110" t="str">
        <f t="shared" ref="S2110" si="4284">IF(AND(M2110&gt;0,N2110=0),"Valid","Invalid")</f>
        <v>Valid</v>
      </c>
      <c r="T2110" t="str">
        <f t="shared" ref="T2110" si="4285">IF(OR(Q2110&gt;1,R2110&gt;1),"Present","Absent")</f>
        <v>Absent</v>
      </c>
      <c r="U2110" t="str">
        <f t="shared" ref="U2110" si="4286">IF(OR(AND(Q2110&gt;1,Q2110&lt;41),AND(R2110&gt;1,R2110&lt;41)),"Ct&lt;41","Ct&gt;41")</f>
        <v>Ct&gt;41</v>
      </c>
      <c r="V2110" t="str">
        <f t="shared" ref="V2110" si="4287">J2110</f>
        <v>Skrubbe</v>
      </c>
      <c r="W2110" t="str">
        <f t="shared" ref="W2110" si="4288">MID(F2110,10,9)</f>
        <v>DL2022013</v>
      </c>
      <c r="X2110" t="str">
        <f t="shared" ref="X2110" si="4289">W2110&amp;"_"&amp;V2110&amp;"_"&amp;S2110&amp;"_"&amp;T2110&amp;"_"&amp;U2110</f>
        <v>DL2022013_Skrubbe_Valid_Absent_Ct&gt;41</v>
      </c>
    </row>
    <row r="2111" spans="1:25" x14ac:dyDescent="0.25">
      <c r="A2111" t="s">
        <v>57</v>
      </c>
      <c r="B2111" t="s">
        <v>51</v>
      </c>
      <c r="C2111" t="s">
        <v>58</v>
      </c>
      <c r="D2111">
        <v>0.01</v>
      </c>
      <c r="E2111" t="s">
        <v>1275</v>
      </c>
      <c r="F2111" t="s">
        <v>700</v>
      </c>
      <c r="G2111" t="str">
        <f t="shared" si="4186"/>
        <v>DL2022013</v>
      </c>
      <c r="H2111" t="str">
        <f t="shared" si="4187"/>
        <v>04</v>
      </c>
      <c r="I2111" t="str">
        <f t="shared" si="4188"/>
        <v>Skrubbe_04_20220921_DL2022013_HelsingoerGym</v>
      </c>
      <c r="J2111" t="str">
        <f>VLOOKUP(MID(C2111,4,6),Datasæt_Analysesystemer!$B$2:$E$69,3,FALSE)</f>
        <v>Skrubbe</v>
      </c>
      <c r="K2111" t="str">
        <f t="shared" si="4189"/>
        <v>NK</v>
      </c>
      <c r="L2111" s="7" t="str">
        <f t="shared" si="4201"/>
        <v>No Ct</v>
      </c>
      <c r="M2111" t="str">
        <f t="shared" si="4190"/>
        <v/>
      </c>
      <c r="N2111" t="str">
        <f t="shared" si="4191"/>
        <v/>
      </c>
      <c r="O2111" t="str">
        <f t="shared" si="4192"/>
        <v/>
      </c>
    </row>
    <row r="2112" spans="1:25" x14ac:dyDescent="0.25">
      <c r="A2112" t="s">
        <v>82</v>
      </c>
      <c r="B2112" t="s">
        <v>76</v>
      </c>
      <c r="C2112" t="s">
        <v>83</v>
      </c>
      <c r="D2112">
        <v>0.01</v>
      </c>
      <c r="E2112" t="s">
        <v>1275</v>
      </c>
      <c r="F2112" t="s">
        <v>700</v>
      </c>
      <c r="G2112" t="str">
        <f t="shared" si="4186"/>
        <v>DL2022013</v>
      </c>
      <c r="H2112" t="str">
        <f t="shared" si="4187"/>
        <v>04</v>
      </c>
      <c r="I2112" t="str">
        <f t="shared" si="4188"/>
        <v>Skrubbe_04_20220921_DL2022013_HelsingoerGym</v>
      </c>
      <c r="J2112" t="str">
        <f>VLOOKUP(MID(C2112,4,6),Datasæt_Analysesystemer!$B$2:$E$69,3,FALSE)</f>
        <v>Skrubbe</v>
      </c>
      <c r="K2112" t="str">
        <f t="shared" si="4189"/>
        <v>EP</v>
      </c>
      <c r="L2112" s="7" t="str">
        <f t="shared" si="4201"/>
        <v>No Ct</v>
      </c>
      <c r="M2112" t="str">
        <f t="shared" si="4190"/>
        <v/>
      </c>
      <c r="N2112" t="str">
        <f t="shared" si="4191"/>
        <v/>
      </c>
      <c r="O2112" t="str">
        <f t="shared" si="4192"/>
        <v/>
      </c>
    </row>
    <row r="2113" spans="1:25" x14ac:dyDescent="0.25">
      <c r="A2113" t="s">
        <v>103</v>
      </c>
      <c r="B2113" t="s">
        <v>76</v>
      </c>
      <c r="C2113" t="s">
        <v>83</v>
      </c>
      <c r="D2113">
        <v>0.01</v>
      </c>
      <c r="E2113" t="s">
        <v>1275</v>
      </c>
      <c r="F2113" t="s">
        <v>700</v>
      </c>
      <c r="G2113" t="str">
        <f t="shared" si="4186"/>
        <v>DL2022013</v>
      </c>
      <c r="H2113" t="str">
        <f t="shared" si="4187"/>
        <v>04</v>
      </c>
      <c r="I2113" t="str">
        <f t="shared" si="4188"/>
        <v>Skrubbe_04_20220921_DL2022013_HelsingoerGym</v>
      </c>
      <c r="J2113" t="str">
        <f>VLOOKUP(MID(C2113,4,6),Datasæt_Analysesystemer!$B$2:$E$69,3,FALSE)</f>
        <v>Skrubbe</v>
      </c>
      <c r="K2113" t="str">
        <f t="shared" si="4189"/>
        <v>EP</v>
      </c>
      <c r="L2113" s="7" t="str">
        <f t="shared" si="4201"/>
        <v>No Ct</v>
      </c>
      <c r="M2113" t="str">
        <f t="shared" si="4190"/>
        <v/>
      </c>
      <c r="N2113" t="str">
        <f t="shared" si="4191"/>
        <v/>
      </c>
      <c r="O2113" t="str">
        <f t="shared" si="4192"/>
        <v/>
      </c>
      <c r="Y2113" t="str">
        <f>O2115</f>
        <v/>
      </c>
    </row>
    <row r="2114" spans="1:25" x14ac:dyDescent="0.25">
      <c r="A2114" t="s">
        <v>33</v>
      </c>
      <c r="B2114" t="s">
        <v>23</v>
      </c>
      <c r="C2114" t="s">
        <v>34</v>
      </c>
      <c r="D2114">
        <v>0.01</v>
      </c>
      <c r="E2114">
        <v>31.03</v>
      </c>
      <c r="F2114" t="s">
        <v>700</v>
      </c>
      <c r="G2114" t="str">
        <f t="shared" si="4186"/>
        <v>DL2022013</v>
      </c>
      <c r="H2114" t="str">
        <f t="shared" si="4187"/>
        <v>05</v>
      </c>
      <c r="I2114" t="str">
        <f t="shared" si="4188"/>
        <v>Stillehavsøsters_05_20220921_DL2022013_HelsingoerGym</v>
      </c>
      <c r="J2114" t="str">
        <f>VLOOKUP(MID(C2114,4,6),Datasæt_Analysesystemer!$B$2:$E$69,3,FALSE)</f>
        <v>Stillehavsøsters</v>
      </c>
      <c r="K2114" t="str">
        <f t="shared" si="4189"/>
        <v>PK</v>
      </c>
      <c r="L2114" s="7">
        <f t="shared" si="4201"/>
        <v>31.03</v>
      </c>
      <c r="M2114">
        <f t="shared" si="4190"/>
        <v>31.03</v>
      </c>
      <c r="N2114">
        <f t="shared" si="4191"/>
        <v>0</v>
      </c>
      <c r="O2114">
        <f t="shared" si="4192"/>
        <v>81.169999999999987</v>
      </c>
      <c r="Q2114">
        <f t="shared" ref="Q2114" si="4290">IF(L2116="No Ct",0,L2116)</f>
        <v>44.76</v>
      </c>
      <c r="R2114">
        <f t="shared" ref="R2114" si="4291">IF(L2117="No Ct",0,L2117)</f>
        <v>36.409999999999997</v>
      </c>
      <c r="S2114" t="str">
        <f t="shared" ref="S2114" si="4292">IF(AND(M2114&gt;0,N2114=0),"Valid","Invalid")</f>
        <v>Valid</v>
      </c>
      <c r="T2114" t="str">
        <f t="shared" ref="T2114" si="4293">IF(OR(Q2114&gt;1,R2114&gt;1),"Present","Absent")</f>
        <v>Present</v>
      </c>
      <c r="U2114" t="str">
        <f t="shared" ref="U2114" si="4294">IF(OR(AND(Q2114&gt;1,Q2114&lt;41),AND(R2114&gt;1,R2114&lt;41)),"Ct&lt;41","Ct&gt;41")</f>
        <v>Ct&lt;41</v>
      </c>
      <c r="V2114" t="str">
        <f t="shared" ref="V2114" si="4295">J2114</f>
        <v>Stillehavsøsters</v>
      </c>
      <c r="W2114" t="str">
        <f t="shared" ref="W2114" si="4296">MID(F2114,10,9)</f>
        <v>DL2022013</v>
      </c>
      <c r="X2114" t="str">
        <f t="shared" ref="X2114" si="4297">W2114&amp;"_"&amp;V2114&amp;"_"&amp;S2114&amp;"_"&amp;T2114&amp;"_"&amp;U2114</f>
        <v>DL2022013_Stillehavsøsters_Valid_Present_Ct&lt;41</v>
      </c>
    </row>
    <row r="2115" spans="1:25" x14ac:dyDescent="0.25">
      <c r="A2115" t="s">
        <v>59</v>
      </c>
      <c r="B2115" t="s">
        <v>51</v>
      </c>
      <c r="C2115" t="s">
        <v>60</v>
      </c>
      <c r="D2115">
        <v>0.01</v>
      </c>
      <c r="E2115" t="s">
        <v>1275</v>
      </c>
      <c r="F2115" t="s">
        <v>700</v>
      </c>
      <c r="G2115" t="str">
        <f t="shared" si="4186"/>
        <v>DL2022013</v>
      </c>
      <c r="H2115" t="str">
        <f t="shared" si="4187"/>
        <v>05</v>
      </c>
      <c r="I2115" t="str">
        <f t="shared" si="4188"/>
        <v>Stillehavsøsters_05_20220921_DL2022013_HelsingoerGym</v>
      </c>
      <c r="J2115" t="str">
        <f>VLOOKUP(MID(C2115,4,6),Datasæt_Analysesystemer!$B$2:$E$69,3,FALSE)</f>
        <v>Stillehavsøsters</v>
      </c>
      <c r="K2115" t="str">
        <f t="shared" si="4189"/>
        <v>NK</v>
      </c>
      <c r="L2115" s="7" t="str">
        <f t="shared" si="4201"/>
        <v>No Ct</v>
      </c>
      <c r="M2115" t="str">
        <f t="shared" si="4190"/>
        <v/>
      </c>
      <c r="N2115" t="str">
        <f t="shared" si="4191"/>
        <v/>
      </c>
      <c r="O2115" t="str">
        <f t="shared" si="4192"/>
        <v/>
      </c>
    </row>
    <row r="2116" spans="1:25" x14ac:dyDescent="0.25">
      <c r="A2116" t="s">
        <v>84</v>
      </c>
      <c r="B2116" t="s">
        <v>76</v>
      </c>
      <c r="C2116" t="s">
        <v>85</v>
      </c>
      <c r="D2116">
        <v>0.01</v>
      </c>
      <c r="E2116">
        <v>44.76</v>
      </c>
      <c r="F2116" t="s">
        <v>700</v>
      </c>
      <c r="G2116" t="str">
        <f t="shared" si="4186"/>
        <v>DL2022013</v>
      </c>
      <c r="H2116" t="str">
        <f t="shared" si="4187"/>
        <v>05</v>
      </c>
      <c r="I2116" t="str">
        <f t="shared" si="4188"/>
        <v>Stillehavsøsters_05_20220921_DL2022013_HelsingoerGym</v>
      </c>
      <c r="J2116" t="str">
        <f>VLOOKUP(MID(C2116,4,6),Datasæt_Analysesystemer!$B$2:$E$69,3,FALSE)</f>
        <v>Stillehavsøsters</v>
      </c>
      <c r="K2116" t="str">
        <f t="shared" si="4189"/>
        <v>EP</v>
      </c>
      <c r="L2116" s="7">
        <f t="shared" si="4201"/>
        <v>44.76</v>
      </c>
      <c r="M2116" t="str">
        <f t="shared" si="4190"/>
        <v/>
      </c>
      <c r="N2116" t="str">
        <f t="shared" si="4191"/>
        <v/>
      </c>
      <c r="O2116" t="str">
        <f t="shared" si="4192"/>
        <v/>
      </c>
    </row>
    <row r="2117" spans="1:25" x14ac:dyDescent="0.25">
      <c r="A2117" t="s">
        <v>104</v>
      </c>
      <c r="B2117" t="s">
        <v>76</v>
      </c>
      <c r="C2117" t="s">
        <v>85</v>
      </c>
      <c r="D2117">
        <v>0.01</v>
      </c>
      <c r="E2117">
        <v>36.409999999999997</v>
      </c>
      <c r="F2117" t="s">
        <v>700</v>
      </c>
      <c r="G2117" t="str">
        <f t="shared" si="4186"/>
        <v>DL2022013</v>
      </c>
      <c r="H2117" t="str">
        <f t="shared" si="4187"/>
        <v>05</v>
      </c>
      <c r="I2117" t="str">
        <f t="shared" si="4188"/>
        <v>Stillehavsøsters_05_20220921_DL2022013_HelsingoerGym</v>
      </c>
      <c r="J2117" t="str">
        <f>VLOOKUP(MID(C2117,4,6),Datasæt_Analysesystemer!$B$2:$E$69,3,FALSE)</f>
        <v>Stillehavsøsters</v>
      </c>
      <c r="K2117" t="str">
        <f t="shared" si="4189"/>
        <v>EP</v>
      </c>
      <c r="L2117" s="7">
        <f t="shared" si="4201"/>
        <v>36.409999999999997</v>
      </c>
      <c r="M2117" t="str">
        <f t="shared" si="4190"/>
        <v/>
      </c>
      <c r="N2117" t="str">
        <f t="shared" si="4191"/>
        <v/>
      </c>
      <c r="O2117" t="str">
        <f t="shared" si="4192"/>
        <v/>
      </c>
      <c r="Y2117" t="str">
        <f>O2119</f>
        <v/>
      </c>
    </row>
    <row r="2118" spans="1:25" x14ac:dyDescent="0.25">
      <c r="A2118" t="s">
        <v>35</v>
      </c>
      <c r="B2118" t="s">
        <v>23</v>
      </c>
      <c r="C2118" t="s">
        <v>36</v>
      </c>
      <c r="D2118">
        <v>0.01</v>
      </c>
      <c r="E2118">
        <v>32.4</v>
      </c>
      <c r="F2118" t="s">
        <v>700</v>
      </c>
      <c r="G2118" t="str">
        <f t="shared" si="4186"/>
        <v>DL2022013</v>
      </c>
      <c r="H2118" t="str">
        <f t="shared" si="4187"/>
        <v>06</v>
      </c>
      <c r="I2118" t="str">
        <f t="shared" si="4188"/>
        <v>Stillehavsøsters_06_20220921_DL2022013_HelsingoerGym</v>
      </c>
      <c r="J2118" t="str">
        <f>VLOOKUP(MID(C2118,4,6),Datasæt_Analysesystemer!$B$2:$E$69,3,FALSE)</f>
        <v>Stillehavsøsters</v>
      </c>
      <c r="K2118" t="str">
        <f t="shared" si="4189"/>
        <v>PK</v>
      </c>
      <c r="L2118" s="7">
        <f t="shared" si="4201"/>
        <v>32.4</v>
      </c>
      <c r="M2118">
        <f t="shared" si="4190"/>
        <v>32.4</v>
      </c>
      <c r="N2118">
        <f t="shared" si="4191"/>
        <v>0</v>
      </c>
      <c r="O2118">
        <f t="shared" si="4192"/>
        <v>37.75</v>
      </c>
      <c r="Q2118">
        <f t="shared" ref="Q2118" si="4298">IF(L2120="No Ct",0,L2120)</f>
        <v>37.75</v>
      </c>
      <c r="R2118">
        <f t="shared" ref="R2118" si="4299">IF(L2121="No Ct",0,L2121)</f>
        <v>0</v>
      </c>
      <c r="S2118" t="str">
        <f t="shared" ref="S2118" si="4300">IF(AND(M2118&gt;0,N2118=0),"Valid","Invalid")</f>
        <v>Valid</v>
      </c>
      <c r="T2118" t="str">
        <f t="shared" ref="T2118" si="4301">IF(OR(Q2118&gt;1,R2118&gt;1),"Present","Absent")</f>
        <v>Present</v>
      </c>
      <c r="U2118" t="str">
        <f t="shared" ref="U2118" si="4302">IF(OR(AND(Q2118&gt;1,Q2118&lt;41),AND(R2118&gt;1,R2118&lt;41)),"Ct&lt;41","Ct&gt;41")</f>
        <v>Ct&lt;41</v>
      </c>
      <c r="V2118" t="str">
        <f t="shared" ref="V2118" si="4303">J2118</f>
        <v>Stillehavsøsters</v>
      </c>
      <c r="W2118" t="str">
        <f t="shared" ref="W2118" si="4304">MID(F2118,10,9)</f>
        <v>DL2022013</v>
      </c>
      <c r="X2118" t="str">
        <f t="shared" ref="X2118" si="4305">W2118&amp;"_"&amp;V2118&amp;"_"&amp;S2118&amp;"_"&amp;T2118&amp;"_"&amp;U2118</f>
        <v>DL2022013_Stillehavsøsters_Valid_Present_Ct&lt;41</v>
      </c>
    </row>
    <row r="2119" spans="1:25" x14ac:dyDescent="0.25">
      <c r="A2119" t="s">
        <v>61</v>
      </c>
      <c r="B2119" t="s">
        <v>51</v>
      </c>
      <c r="C2119" t="s">
        <v>62</v>
      </c>
      <c r="D2119">
        <v>0.01</v>
      </c>
      <c r="E2119" t="s">
        <v>1275</v>
      </c>
      <c r="F2119" t="s">
        <v>700</v>
      </c>
      <c r="G2119" t="str">
        <f t="shared" si="4186"/>
        <v>DL2022013</v>
      </c>
      <c r="H2119" t="str">
        <f t="shared" si="4187"/>
        <v>06</v>
      </c>
      <c r="I2119" t="str">
        <f t="shared" si="4188"/>
        <v>Stillehavsøsters_06_20220921_DL2022013_HelsingoerGym</v>
      </c>
      <c r="J2119" t="str">
        <f>VLOOKUP(MID(C2119,4,6),Datasæt_Analysesystemer!$B$2:$E$69,3,FALSE)</f>
        <v>Stillehavsøsters</v>
      </c>
      <c r="K2119" t="str">
        <f t="shared" si="4189"/>
        <v>NK</v>
      </c>
      <c r="L2119" s="7" t="str">
        <f t="shared" si="4201"/>
        <v>No Ct</v>
      </c>
      <c r="M2119" t="str">
        <f t="shared" si="4190"/>
        <v/>
      </c>
      <c r="N2119" t="str">
        <f t="shared" si="4191"/>
        <v/>
      </c>
      <c r="O2119" t="str">
        <f t="shared" si="4192"/>
        <v/>
      </c>
    </row>
    <row r="2120" spans="1:25" x14ac:dyDescent="0.25">
      <c r="A2120" t="s">
        <v>86</v>
      </c>
      <c r="B2120" t="s">
        <v>76</v>
      </c>
      <c r="C2120" t="s">
        <v>87</v>
      </c>
      <c r="D2120">
        <v>0.01</v>
      </c>
      <c r="E2120">
        <v>37.75</v>
      </c>
      <c r="F2120" t="s">
        <v>700</v>
      </c>
      <c r="G2120" t="str">
        <f t="shared" si="4186"/>
        <v>DL2022013</v>
      </c>
      <c r="H2120" t="str">
        <f t="shared" si="4187"/>
        <v>06</v>
      </c>
      <c r="I2120" t="str">
        <f t="shared" si="4188"/>
        <v>Stillehavsøsters_06_20220921_DL2022013_HelsingoerGym</v>
      </c>
      <c r="J2120" t="str">
        <f>VLOOKUP(MID(C2120,4,6),Datasæt_Analysesystemer!$B$2:$E$69,3,FALSE)</f>
        <v>Stillehavsøsters</v>
      </c>
      <c r="K2120" t="str">
        <f t="shared" si="4189"/>
        <v>EP</v>
      </c>
      <c r="L2120" s="7">
        <f t="shared" si="4201"/>
        <v>37.75</v>
      </c>
      <c r="M2120" t="str">
        <f t="shared" si="4190"/>
        <v/>
      </c>
      <c r="N2120" t="str">
        <f t="shared" si="4191"/>
        <v/>
      </c>
      <c r="O2120" t="str">
        <f t="shared" si="4192"/>
        <v/>
      </c>
    </row>
    <row r="2121" spans="1:25" x14ac:dyDescent="0.25">
      <c r="A2121" t="s">
        <v>105</v>
      </c>
      <c r="B2121" t="s">
        <v>76</v>
      </c>
      <c r="C2121" t="s">
        <v>87</v>
      </c>
      <c r="D2121">
        <v>0.01</v>
      </c>
      <c r="E2121" t="s">
        <v>1275</v>
      </c>
      <c r="F2121" t="s">
        <v>700</v>
      </c>
      <c r="G2121" t="str">
        <f t="shared" si="4186"/>
        <v>DL2022013</v>
      </c>
      <c r="H2121" t="str">
        <f t="shared" si="4187"/>
        <v>06</v>
      </c>
      <c r="I2121" t="str">
        <f t="shared" si="4188"/>
        <v>Stillehavsøsters_06_20220921_DL2022013_HelsingoerGym</v>
      </c>
      <c r="J2121" t="str">
        <f>VLOOKUP(MID(C2121,4,6),Datasæt_Analysesystemer!$B$2:$E$69,3,FALSE)</f>
        <v>Stillehavsøsters</v>
      </c>
      <c r="K2121" t="str">
        <f t="shared" si="4189"/>
        <v>EP</v>
      </c>
      <c r="L2121" s="7" t="str">
        <f t="shared" si="4201"/>
        <v>No Ct</v>
      </c>
      <c r="M2121" t="str">
        <f t="shared" si="4190"/>
        <v/>
      </c>
      <c r="N2121" t="str">
        <f t="shared" si="4191"/>
        <v/>
      </c>
      <c r="O2121" t="str">
        <f t="shared" si="4192"/>
        <v/>
      </c>
      <c r="Y2121" t="str">
        <f>O2123</f>
        <v/>
      </c>
    </row>
    <row r="2122" spans="1:25" x14ac:dyDescent="0.25">
      <c r="A2122" t="s">
        <v>37</v>
      </c>
      <c r="B2122" t="s">
        <v>23</v>
      </c>
      <c r="C2122" t="s">
        <v>38</v>
      </c>
      <c r="D2122">
        <v>0.01</v>
      </c>
      <c r="E2122">
        <v>34.99</v>
      </c>
      <c r="F2122" t="s">
        <v>700</v>
      </c>
      <c r="G2122" t="str">
        <f t="shared" si="4186"/>
        <v>DL2022013</v>
      </c>
      <c r="H2122" t="str">
        <f t="shared" si="4187"/>
        <v>07</v>
      </c>
      <c r="I2122" t="str">
        <f t="shared" si="4188"/>
        <v>Odder_07_20220921_DL2022013_HelsingoerGym</v>
      </c>
      <c r="J2122" t="str">
        <f>VLOOKUP(MID(C2122,4,6),Datasæt_Analysesystemer!$B$2:$E$69,3,FALSE)</f>
        <v>Odder</v>
      </c>
      <c r="K2122" t="str">
        <f t="shared" si="4189"/>
        <v>PK</v>
      </c>
      <c r="L2122" s="7">
        <f t="shared" si="4201"/>
        <v>34.99</v>
      </c>
      <c r="M2122">
        <f t="shared" si="4190"/>
        <v>34.99</v>
      </c>
      <c r="N2122">
        <f t="shared" si="4191"/>
        <v>0</v>
      </c>
      <c r="O2122">
        <f t="shared" si="4192"/>
        <v>0</v>
      </c>
      <c r="Q2122">
        <f t="shared" ref="Q2122" si="4306">IF(L2124="No Ct",0,L2124)</f>
        <v>0</v>
      </c>
      <c r="R2122">
        <f t="shared" ref="R2122" si="4307">IF(L2125="No Ct",0,L2125)</f>
        <v>0</v>
      </c>
      <c r="S2122" t="str">
        <f t="shared" ref="S2122" si="4308">IF(AND(M2122&gt;0,N2122=0),"Valid","Invalid")</f>
        <v>Valid</v>
      </c>
      <c r="T2122" t="str">
        <f t="shared" ref="T2122" si="4309">IF(OR(Q2122&gt;1,R2122&gt;1),"Present","Absent")</f>
        <v>Absent</v>
      </c>
      <c r="U2122" t="str">
        <f t="shared" ref="U2122" si="4310">IF(OR(AND(Q2122&gt;1,Q2122&lt;41),AND(R2122&gt;1,R2122&lt;41)),"Ct&lt;41","Ct&gt;41")</f>
        <v>Ct&gt;41</v>
      </c>
      <c r="V2122" t="str">
        <f t="shared" ref="V2122" si="4311">J2122</f>
        <v>Odder</v>
      </c>
      <c r="W2122" t="str">
        <f t="shared" ref="W2122" si="4312">MID(F2122,10,9)</f>
        <v>DL2022013</v>
      </c>
      <c r="X2122" t="str">
        <f t="shared" ref="X2122" si="4313">W2122&amp;"_"&amp;V2122&amp;"_"&amp;S2122&amp;"_"&amp;T2122&amp;"_"&amp;U2122</f>
        <v>DL2022013_Odder_Valid_Absent_Ct&gt;41</v>
      </c>
    </row>
    <row r="2123" spans="1:25" x14ac:dyDescent="0.25">
      <c r="A2123" t="s">
        <v>63</v>
      </c>
      <c r="B2123" t="s">
        <v>51</v>
      </c>
      <c r="C2123" t="s">
        <v>64</v>
      </c>
      <c r="D2123">
        <v>0.01</v>
      </c>
      <c r="E2123" t="s">
        <v>1275</v>
      </c>
      <c r="F2123" t="s">
        <v>700</v>
      </c>
      <c r="G2123" t="str">
        <f t="shared" si="4186"/>
        <v>DL2022013</v>
      </c>
      <c r="H2123" t="str">
        <f t="shared" si="4187"/>
        <v>07</v>
      </c>
      <c r="I2123" t="str">
        <f t="shared" si="4188"/>
        <v>Odder_07_20220921_DL2022013_HelsingoerGym</v>
      </c>
      <c r="J2123" t="str">
        <f>VLOOKUP(MID(C2123,4,6),Datasæt_Analysesystemer!$B$2:$E$69,3,FALSE)</f>
        <v>Odder</v>
      </c>
      <c r="K2123" t="str">
        <f t="shared" si="4189"/>
        <v>NK</v>
      </c>
      <c r="L2123" s="7" t="str">
        <f t="shared" si="4201"/>
        <v>No Ct</v>
      </c>
      <c r="M2123" t="str">
        <f t="shared" si="4190"/>
        <v/>
      </c>
      <c r="N2123" t="str">
        <f t="shared" si="4191"/>
        <v/>
      </c>
      <c r="O2123" t="str">
        <f t="shared" si="4192"/>
        <v/>
      </c>
    </row>
    <row r="2124" spans="1:25" x14ac:dyDescent="0.25">
      <c r="A2124" t="s">
        <v>88</v>
      </c>
      <c r="B2124" t="s">
        <v>76</v>
      </c>
      <c r="C2124" t="s">
        <v>89</v>
      </c>
      <c r="D2124">
        <v>0.01</v>
      </c>
      <c r="E2124" t="s">
        <v>1275</v>
      </c>
      <c r="F2124" t="s">
        <v>700</v>
      </c>
      <c r="G2124" t="str">
        <f t="shared" si="4186"/>
        <v>DL2022013</v>
      </c>
      <c r="H2124" t="str">
        <f t="shared" si="4187"/>
        <v>07</v>
      </c>
      <c r="I2124" t="str">
        <f t="shared" si="4188"/>
        <v>Odder_07_20220921_DL2022013_HelsingoerGym</v>
      </c>
      <c r="J2124" t="str">
        <f>VLOOKUP(MID(C2124,4,6),Datasæt_Analysesystemer!$B$2:$E$69,3,FALSE)</f>
        <v>Odder</v>
      </c>
      <c r="K2124" t="str">
        <f t="shared" si="4189"/>
        <v>EP</v>
      </c>
      <c r="L2124" s="7" t="str">
        <f t="shared" si="4201"/>
        <v>No Ct</v>
      </c>
      <c r="M2124" t="str">
        <f t="shared" si="4190"/>
        <v/>
      </c>
      <c r="N2124" t="str">
        <f t="shared" si="4191"/>
        <v/>
      </c>
      <c r="O2124" t="str">
        <f t="shared" si="4192"/>
        <v/>
      </c>
    </row>
    <row r="2125" spans="1:25" x14ac:dyDescent="0.25">
      <c r="A2125" t="s">
        <v>106</v>
      </c>
      <c r="B2125" t="s">
        <v>76</v>
      </c>
      <c r="C2125" t="s">
        <v>89</v>
      </c>
      <c r="D2125">
        <v>0.01</v>
      </c>
      <c r="E2125" t="s">
        <v>1275</v>
      </c>
      <c r="F2125" t="s">
        <v>700</v>
      </c>
      <c r="G2125" t="str">
        <f t="shared" si="4186"/>
        <v>DL2022013</v>
      </c>
      <c r="H2125" t="str">
        <f t="shared" si="4187"/>
        <v>07</v>
      </c>
      <c r="I2125" t="str">
        <f t="shared" si="4188"/>
        <v>Odder_07_20220921_DL2022013_HelsingoerGym</v>
      </c>
      <c r="J2125" t="str">
        <f>VLOOKUP(MID(C2125,4,6),Datasæt_Analysesystemer!$B$2:$E$69,3,FALSE)</f>
        <v>Odder</v>
      </c>
      <c r="K2125" t="str">
        <f t="shared" si="4189"/>
        <v>EP</v>
      </c>
      <c r="L2125" s="7" t="str">
        <f t="shared" si="4201"/>
        <v>No Ct</v>
      </c>
      <c r="M2125" t="str">
        <f t="shared" si="4190"/>
        <v/>
      </c>
      <c r="N2125" t="str">
        <f t="shared" si="4191"/>
        <v/>
      </c>
      <c r="O2125" t="str">
        <f t="shared" si="4192"/>
        <v/>
      </c>
      <c r="Y2125" t="str">
        <f>O2127</f>
        <v/>
      </c>
    </row>
    <row r="2126" spans="1:25" x14ac:dyDescent="0.25">
      <c r="A2126" t="s">
        <v>40</v>
      </c>
      <c r="B2126" t="s">
        <v>23</v>
      </c>
      <c r="C2126" t="s">
        <v>41</v>
      </c>
      <c r="D2126">
        <v>0.01</v>
      </c>
      <c r="E2126">
        <v>34.61</v>
      </c>
      <c r="F2126" t="s">
        <v>700</v>
      </c>
      <c r="G2126" t="str">
        <f t="shared" si="4186"/>
        <v>DL2022013</v>
      </c>
      <c r="H2126" t="str">
        <f t="shared" si="4187"/>
        <v>08</v>
      </c>
      <c r="I2126" t="str">
        <f t="shared" si="4188"/>
        <v>Odder_08_20220921_DL2022013_HelsingoerGym</v>
      </c>
      <c r="J2126" t="str">
        <f>VLOOKUP(MID(C2126,4,6),Datasæt_Analysesystemer!$B$2:$E$69,3,FALSE)</f>
        <v>Odder</v>
      </c>
      <c r="K2126" t="str">
        <f t="shared" si="4189"/>
        <v>PK</v>
      </c>
      <c r="L2126" s="7">
        <f t="shared" si="4201"/>
        <v>34.61</v>
      </c>
      <c r="M2126">
        <f t="shared" si="4190"/>
        <v>34.61</v>
      </c>
      <c r="N2126">
        <f t="shared" si="4191"/>
        <v>0</v>
      </c>
      <c r="O2126">
        <f t="shared" si="4192"/>
        <v>0</v>
      </c>
      <c r="Q2126">
        <f t="shared" ref="Q2126" si="4314">IF(L2128="No Ct",0,L2128)</f>
        <v>0</v>
      </c>
      <c r="R2126">
        <f t="shared" ref="R2126" si="4315">IF(L2129="No Ct",0,L2129)</f>
        <v>0</v>
      </c>
      <c r="S2126" t="str">
        <f t="shared" ref="S2126" si="4316">IF(AND(M2126&gt;0,N2126=0),"Valid","Invalid")</f>
        <v>Valid</v>
      </c>
      <c r="T2126" t="str">
        <f t="shared" ref="T2126" si="4317">IF(OR(Q2126&gt;1,R2126&gt;1),"Present","Absent")</f>
        <v>Absent</v>
      </c>
      <c r="U2126" t="str">
        <f t="shared" ref="U2126" si="4318">IF(OR(AND(Q2126&gt;1,Q2126&lt;41),AND(R2126&gt;1,R2126&lt;41)),"Ct&lt;41","Ct&gt;41")</f>
        <v>Ct&gt;41</v>
      </c>
      <c r="V2126" t="str">
        <f t="shared" ref="V2126" si="4319">J2126</f>
        <v>Odder</v>
      </c>
      <c r="W2126" t="str">
        <f t="shared" ref="W2126" si="4320">MID(F2126,10,9)</f>
        <v>DL2022013</v>
      </c>
      <c r="X2126" t="str">
        <f t="shared" ref="X2126" si="4321">W2126&amp;"_"&amp;V2126&amp;"_"&amp;S2126&amp;"_"&amp;T2126&amp;"_"&amp;U2126</f>
        <v>DL2022013_Odder_Valid_Absent_Ct&gt;41</v>
      </c>
    </row>
    <row r="2127" spans="1:25" x14ac:dyDescent="0.25">
      <c r="A2127" t="s">
        <v>65</v>
      </c>
      <c r="B2127" t="s">
        <v>51</v>
      </c>
      <c r="C2127" t="s">
        <v>66</v>
      </c>
      <c r="D2127">
        <v>0.01</v>
      </c>
      <c r="E2127" t="s">
        <v>1275</v>
      </c>
      <c r="F2127" t="s">
        <v>700</v>
      </c>
      <c r="G2127" t="str">
        <f t="shared" si="4186"/>
        <v>DL2022013</v>
      </c>
      <c r="H2127" t="str">
        <f t="shared" si="4187"/>
        <v>08</v>
      </c>
      <c r="I2127" t="str">
        <f t="shared" si="4188"/>
        <v>Odder_08_20220921_DL2022013_HelsingoerGym</v>
      </c>
      <c r="J2127" t="str">
        <f>VLOOKUP(MID(C2127,4,6),Datasæt_Analysesystemer!$B$2:$E$69,3,FALSE)</f>
        <v>Odder</v>
      </c>
      <c r="K2127" t="str">
        <f t="shared" si="4189"/>
        <v>NK</v>
      </c>
      <c r="L2127" s="7" t="str">
        <f t="shared" si="4201"/>
        <v>No Ct</v>
      </c>
      <c r="M2127" t="str">
        <f t="shared" si="4190"/>
        <v/>
      </c>
      <c r="N2127" t="str">
        <f t="shared" si="4191"/>
        <v/>
      </c>
      <c r="O2127" t="str">
        <f t="shared" si="4192"/>
        <v/>
      </c>
    </row>
    <row r="2128" spans="1:25" x14ac:dyDescent="0.25">
      <c r="A2128" t="s">
        <v>90</v>
      </c>
      <c r="B2128" t="s">
        <v>76</v>
      </c>
      <c r="C2128" t="s">
        <v>91</v>
      </c>
      <c r="D2128">
        <v>0.01</v>
      </c>
      <c r="E2128" t="s">
        <v>1275</v>
      </c>
      <c r="F2128" t="s">
        <v>700</v>
      </c>
      <c r="G2128" t="str">
        <f t="shared" si="4186"/>
        <v>DL2022013</v>
      </c>
      <c r="H2128" t="str">
        <f t="shared" si="4187"/>
        <v>08</v>
      </c>
      <c r="I2128" t="str">
        <f t="shared" si="4188"/>
        <v>Odder_08_20220921_DL2022013_HelsingoerGym</v>
      </c>
      <c r="J2128" t="str">
        <f>VLOOKUP(MID(C2128,4,6),Datasæt_Analysesystemer!$B$2:$E$69,3,FALSE)</f>
        <v>Odder</v>
      </c>
      <c r="K2128" t="str">
        <f t="shared" si="4189"/>
        <v>EP</v>
      </c>
      <c r="L2128" s="7" t="str">
        <f t="shared" si="4201"/>
        <v>No Ct</v>
      </c>
      <c r="M2128" t="str">
        <f t="shared" si="4190"/>
        <v/>
      </c>
      <c r="N2128" t="str">
        <f t="shared" si="4191"/>
        <v/>
      </c>
      <c r="O2128" t="str">
        <f t="shared" si="4192"/>
        <v/>
      </c>
    </row>
    <row r="2129" spans="1:25" x14ac:dyDescent="0.25">
      <c r="A2129" t="s">
        <v>107</v>
      </c>
      <c r="B2129" t="s">
        <v>76</v>
      </c>
      <c r="C2129" t="s">
        <v>91</v>
      </c>
      <c r="D2129">
        <v>0.01</v>
      </c>
      <c r="E2129" t="s">
        <v>1275</v>
      </c>
      <c r="F2129" t="s">
        <v>700</v>
      </c>
      <c r="G2129" t="str">
        <f t="shared" si="4186"/>
        <v>DL2022013</v>
      </c>
      <c r="H2129" t="str">
        <f t="shared" si="4187"/>
        <v>08</v>
      </c>
      <c r="I2129" t="str">
        <f t="shared" si="4188"/>
        <v>Odder_08_20220921_DL2022013_HelsingoerGym</v>
      </c>
      <c r="J2129" t="str">
        <f>VLOOKUP(MID(C2129,4,6),Datasæt_Analysesystemer!$B$2:$E$69,3,FALSE)</f>
        <v>Odder</v>
      </c>
      <c r="K2129" t="str">
        <f t="shared" si="4189"/>
        <v>EP</v>
      </c>
      <c r="L2129" s="7" t="str">
        <f t="shared" si="4201"/>
        <v>No Ct</v>
      </c>
      <c r="M2129" t="str">
        <f t="shared" si="4190"/>
        <v/>
      </c>
      <c r="N2129" t="str">
        <f t="shared" si="4191"/>
        <v/>
      </c>
      <c r="O2129" t="str">
        <f t="shared" si="4192"/>
        <v/>
      </c>
      <c r="Y2129" t="str">
        <f>O2131</f>
        <v/>
      </c>
    </row>
    <row r="2130" spans="1:25" x14ac:dyDescent="0.25">
      <c r="A2130" t="s">
        <v>42</v>
      </c>
      <c r="B2130" t="s">
        <v>23</v>
      </c>
      <c r="C2130" t="s">
        <v>43</v>
      </c>
      <c r="D2130">
        <v>0.01</v>
      </c>
      <c r="E2130">
        <v>25.74</v>
      </c>
      <c r="F2130" t="s">
        <v>700</v>
      </c>
      <c r="G2130" t="str">
        <f t="shared" ref="G2130:G2193" si="4322">MID(F2130,10,9)</f>
        <v>DL2022013</v>
      </c>
      <c r="H2130" t="str">
        <f t="shared" ref="H2130:H2193" si="4323">LEFT(C2130,2)</f>
        <v>09</v>
      </c>
      <c r="I2130" t="str">
        <f t="shared" ref="I2130:I2193" si="4324">J2130&amp;"_"&amp;H2130&amp;"_"&amp;F2130</f>
        <v>Blå svømmekrabbe_09_20220921_DL2022013_HelsingoerGym</v>
      </c>
      <c r="J2130" t="str">
        <f>VLOOKUP(MID(C2130,4,6),Datasæt_Analysesystemer!$B$2:$E$69,3,FALSE)</f>
        <v>Blå svømmekrabbe</v>
      </c>
      <c r="K2130" t="str">
        <f t="shared" ref="K2130:K2193" si="4325">RIGHT(C2130,2)</f>
        <v>PK</v>
      </c>
      <c r="L2130" s="7">
        <f t="shared" si="4201"/>
        <v>25.74</v>
      </c>
      <c r="M2130">
        <f t="shared" ref="M2130:M2193" si="4326">IF(K2130="PK",SUMIFS(L:L,K:K,"PK",I:I,I2130),"")</f>
        <v>25.74</v>
      </c>
      <c r="N2130">
        <f t="shared" ref="N2130:N2193" si="4327">IF(K2130="PK",SUMIFS(L:L,K:K,"NK",I:I,I2130),"")</f>
        <v>0</v>
      </c>
      <c r="O2130">
        <f t="shared" ref="O2130:O2193" si="4328">IF(K2130="PK",SUMIFS(L:L,K:K,"EP",I:I,I2130),"")</f>
        <v>0</v>
      </c>
      <c r="Q2130">
        <f t="shared" ref="Q2130" si="4329">IF(L2132="No Ct",0,L2132)</f>
        <v>0</v>
      </c>
      <c r="R2130">
        <f t="shared" ref="R2130" si="4330">IF(L2133="No Ct",0,L2133)</f>
        <v>0</v>
      </c>
      <c r="S2130" t="str">
        <f t="shared" ref="S2130" si="4331">IF(AND(M2130&gt;0,N2130=0),"Valid","Invalid")</f>
        <v>Valid</v>
      </c>
      <c r="T2130" t="str">
        <f t="shared" ref="T2130" si="4332">IF(OR(Q2130&gt;1,R2130&gt;1),"Present","Absent")</f>
        <v>Absent</v>
      </c>
      <c r="U2130" t="str">
        <f t="shared" ref="U2130" si="4333">IF(OR(AND(Q2130&gt;1,Q2130&lt;41),AND(R2130&gt;1,R2130&lt;41)),"Ct&lt;41","Ct&gt;41")</f>
        <v>Ct&gt;41</v>
      </c>
      <c r="V2130" t="str">
        <f t="shared" ref="V2130" si="4334">J2130</f>
        <v>Blå svømmekrabbe</v>
      </c>
      <c r="W2130" t="str">
        <f t="shared" ref="W2130" si="4335">MID(F2130,10,9)</f>
        <v>DL2022013</v>
      </c>
      <c r="X2130" t="str">
        <f t="shared" ref="X2130" si="4336">W2130&amp;"_"&amp;V2130&amp;"_"&amp;S2130&amp;"_"&amp;T2130&amp;"_"&amp;U2130</f>
        <v>DL2022013_Blå svømmekrabbe_Valid_Absent_Ct&gt;41</v>
      </c>
    </row>
    <row r="2131" spans="1:25" x14ac:dyDescent="0.25">
      <c r="A2131" t="s">
        <v>67</v>
      </c>
      <c r="B2131" t="s">
        <v>51</v>
      </c>
      <c r="C2131" t="s">
        <v>68</v>
      </c>
      <c r="D2131">
        <v>0.01</v>
      </c>
      <c r="E2131" t="s">
        <v>1275</v>
      </c>
      <c r="F2131" t="s">
        <v>700</v>
      </c>
      <c r="G2131" t="str">
        <f t="shared" si="4322"/>
        <v>DL2022013</v>
      </c>
      <c r="H2131" t="str">
        <f t="shared" si="4323"/>
        <v>09</v>
      </c>
      <c r="I2131" t="str">
        <f t="shared" si="4324"/>
        <v>Blå svømmekrabbe_09_20220921_DL2022013_HelsingoerGym</v>
      </c>
      <c r="J2131" t="str">
        <f>VLOOKUP(MID(C2131,4,6),Datasæt_Analysesystemer!$B$2:$E$69,3,FALSE)</f>
        <v>Blå svømmekrabbe</v>
      </c>
      <c r="K2131" t="str">
        <f t="shared" si="4325"/>
        <v>NK</v>
      </c>
      <c r="L2131" s="7" t="str">
        <f t="shared" ref="L2131:L2194" si="4337">IF(TRIM(E2131)="No Ct","No Ct",E2131)</f>
        <v>No Ct</v>
      </c>
      <c r="M2131" t="str">
        <f t="shared" si="4326"/>
        <v/>
      </c>
      <c r="N2131" t="str">
        <f t="shared" si="4327"/>
        <v/>
      </c>
      <c r="O2131" t="str">
        <f t="shared" si="4328"/>
        <v/>
      </c>
    </row>
    <row r="2132" spans="1:25" x14ac:dyDescent="0.25">
      <c r="A2132" t="s">
        <v>92</v>
      </c>
      <c r="B2132" t="s">
        <v>76</v>
      </c>
      <c r="C2132" t="s">
        <v>93</v>
      </c>
      <c r="D2132">
        <v>0.01</v>
      </c>
      <c r="E2132" t="s">
        <v>1275</v>
      </c>
      <c r="F2132" t="s">
        <v>700</v>
      </c>
      <c r="G2132" t="str">
        <f t="shared" si="4322"/>
        <v>DL2022013</v>
      </c>
      <c r="H2132" t="str">
        <f t="shared" si="4323"/>
        <v>09</v>
      </c>
      <c r="I2132" t="str">
        <f t="shared" si="4324"/>
        <v>Blå svømmekrabbe_09_20220921_DL2022013_HelsingoerGym</v>
      </c>
      <c r="J2132" t="str">
        <f>VLOOKUP(MID(C2132,4,6),Datasæt_Analysesystemer!$B$2:$E$69,3,FALSE)</f>
        <v>Blå svømmekrabbe</v>
      </c>
      <c r="K2132" t="str">
        <f t="shared" si="4325"/>
        <v>EP</v>
      </c>
      <c r="L2132" s="7" t="str">
        <f t="shared" si="4337"/>
        <v>No Ct</v>
      </c>
      <c r="M2132" t="str">
        <f t="shared" si="4326"/>
        <v/>
      </c>
      <c r="N2132" t="str">
        <f t="shared" si="4327"/>
        <v/>
      </c>
      <c r="O2132" t="str">
        <f t="shared" si="4328"/>
        <v/>
      </c>
    </row>
    <row r="2133" spans="1:25" x14ac:dyDescent="0.25">
      <c r="A2133" t="s">
        <v>108</v>
      </c>
      <c r="B2133" t="s">
        <v>76</v>
      </c>
      <c r="C2133" t="s">
        <v>93</v>
      </c>
      <c r="D2133">
        <v>0.01</v>
      </c>
      <c r="E2133" t="s">
        <v>1275</v>
      </c>
      <c r="F2133" t="s">
        <v>700</v>
      </c>
      <c r="G2133" t="str">
        <f t="shared" si="4322"/>
        <v>DL2022013</v>
      </c>
      <c r="H2133" t="str">
        <f t="shared" si="4323"/>
        <v>09</v>
      </c>
      <c r="I2133" t="str">
        <f t="shared" si="4324"/>
        <v>Blå svømmekrabbe_09_20220921_DL2022013_HelsingoerGym</v>
      </c>
      <c r="J2133" t="str">
        <f>VLOOKUP(MID(C2133,4,6),Datasæt_Analysesystemer!$B$2:$E$69,3,FALSE)</f>
        <v>Blå svømmekrabbe</v>
      </c>
      <c r="K2133" t="str">
        <f t="shared" si="4325"/>
        <v>EP</v>
      </c>
      <c r="L2133" s="7" t="str">
        <f t="shared" si="4337"/>
        <v>No Ct</v>
      </c>
      <c r="M2133" t="str">
        <f t="shared" si="4326"/>
        <v/>
      </c>
      <c r="N2133" t="str">
        <f t="shared" si="4327"/>
        <v/>
      </c>
      <c r="O2133" t="str">
        <f t="shared" si="4328"/>
        <v/>
      </c>
      <c r="Y2133" t="str">
        <f>O2135</f>
        <v/>
      </c>
    </row>
    <row r="2134" spans="1:25" x14ac:dyDescent="0.25">
      <c r="A2134" t="s">
        <v>44</v>
      </c>
      <c r="B2134" t="s">
        <v>23</v>
      </c>
      <c r="C2134" t="s">
        <v>45</v>
      </c>
      <c r="D2134">
        <v>0.01</v>
      </c>
      <c r="E2134">
        <v>24.92</v>
      </c>
      <c r="F2134" t="s">
        <v>700</v>
      </c>
      <c r="G2134" t="str">
        <f t="shared" si="4322"/>
        <v>DL2022013</v>
      </c>
      <c r="H2134" t="str">
        <f t="shared" si="4323"/>
        <v>10</v>
      </c>
      <c r="I2134" t="str">
        <f t="shared" si="4324"/>
        <v>Blå svømmekrabbe_10_20220921_DL2022013_HelsingoerGym</v>
      </c>
      <c r="J2134" t="str">
        <f>VLOOKUP(MID(C2134,4,6),Datasæt_Analysesystemer!$B$2:$E$69,3,FALSE)</f>
        <v>Blå svømmekrabbe</v>
      </c>
      <c r="K2134" t="str">
        <f t="shared" si="4325"/>
        <v>PK</v>
      </c>
      <c r="L2134" s="7">
        <f t="shared" si="4337"/>
        <v>24.92</v>
      </c>
      <c r="M2134">
        <f t="shared" si="4326"/>
        <v>24.92</v>
      </c>
      <c r="N2134">
        <f t="shared" si="4327"/>
        <v>0</v>
      </c>
      <c r="O2134">
        <f t="shared" si="4328"/>
        <v>0</v>
      </c>
      <c r="Q2134">
        <f t="shared" ref="Q2134" si="4338">IF(L2136="No Ct",0,L2136)</f>
        <v>0</v>
      </c>
      <c r="R2134">
        <f t="shared" ref="R2134" si="4339">IF(L2137="No Ct",0,L2137)</f>
        <v>0</v>
      </c>
      <c r="S2134" t="str">
        <f t="shared" ref="S2134" si="4340">IF(AND(M2134&gt;0,N2134=0),"Valid","Invalid")</f>
        <v>Valid</v>
      </c>
      <c r="T2134" t="str">
        <f t="shared" ref="T2134" si="4341">IF(OR(Q2134&gt;1,R2134&gt;1),"Present","Absent")</f>
        <v>Absent</v>
      </c>
      <c r="U2134" t="str">
        <f t="shared" ref="U2134" si="4342">IF(OR(AND(Q2134&gt;1,Q2134&lt;41),AND(R2134&gt;1,R2134&lt;41)),"Ct&lt;41","Ct&gt;41")</f>
        <v>Ct&gt;41</v>
      </c>
      <c r="V2134" t="str">
        <f t="shared" ref="V2134" si="4343">J2134</f>
        <v>Blå svømmekrabbe</v>
      </c>
      <c r="W2134" t="str">
        <f t="shared" ref="W2134" si="4344">MID(F2134,10,9)</f>
        <v>DL2022013</v>
      </c>
      <c r="X2134" t="str">
        <f t="shared" ref="X2134" si="4345">W2134&amp;"_"&amp;V2134&amp;"_"&amp;S2134&amp;"_"&amp;T2134&amp;"_"&amp;U2134</f>
        <v>DL2022013_Blå svømmekrabbe_Valid_Absent_Ct&gt;41</v>
      </c>
    </row>
    <row r="2135" spans="1:25" x14ac:dyDescent="0.25">
      <c r="A2135" t="s">
        <v>69</v>
      </c>
      <c r="B2135" t="s">
        <v>51</v>
      </c>
      <c r="C2135" t="s">
        <v>70</v>
      </c>
      <c r="D2135">
        <v>0.01</v>
      </c>
      <c r="E2135" t="s">
        <v>1275</v>
      </c>
      <c r="F2135" t="s">
        <v>700</v>
      </c>
      <c r="G2135" t="str">
        <f t="shared" si="4322"/>
        <v>DL2022013</v>
      </c>
      <c r="H2135" t="str">
        <f t="shared" si="4323"/>
        <v>10</v>
      </c>
      <c r="I2135" t="str">
        <f t="shared" si="4324"/>
        <v>Blå svømmekrabbe_10_20220921_DL2022013_HelsingoerGym</v>
      </c>
      <c r="J2135" t="str">
        <f>VLOOKUP(MID(C2135,4,6),Datasæt_Analysesystemer!$B$2:$E$69,3,FALSE)</f>
        <v>Blå svømmekrabbe</v>
      </c>
      <c r="K2135" t="str">
        <f t="shared" si="4325"/>
        <v>NK</v>
      </c>
      <c r="L2135" s="7" t="str">
        <f t="shared" si="4337"/>
        <v>No Ct</v>
      </c>
      <c r="M2135" t="str">
        <f t="shared" si="4326"/>
        <v/>
      </c>
      <c r="N2135" t="str">
        <f t="shared" si="4327"/>
        <v/>
      </c>
      <c r="O2135" t="str">
        <f t="shared" si="4328"/>
        <v/>
      </c>
    </row>
    <row r="2136" spans="1:25" x14ac:dyDescent="0.25">
      <c r="A2136" t="s">
        <v>94</v>
      </c>
      <c r="B2136" t="s">
        <v>76</v>
      </c>
      <c r="C2136" t="s">
        <v>95</v>
      </c>
      <c r="D2136">
        <v>0.01</v>
      </c>
      <c r="E2136" t="s">
        <v>1275</v>
      </c>
      <c r="F2136" t="s">
        <v>700</v>
      </c>
      <c r="G2136" t="str">
        <f t="shared" si="4322"/>
        <v>DL2022013</v>
      </c>
      <c r="H2136" t="str">
        <f t="shared" si="4323"/>
        <v>10</v>
      </c>
      <c r="I2136" t="str">
        <f t="shared" si="4324"/>
        <v>Blå svømmekrabbe_10_20220921_DL2022013_HelsingoerGym</v>
      </c>
      <c r="J2136" t="str">
        <f>VLOOKUP(MID(C2136,4,6),Datasæt_Analysesystemer!$B$2:$E$69,3,FALSE)</f>
        <v>Blå svømmekrabbe</v>
      </c>
      <c r="K2136" t="str">
        <f t="shared" si="4325"/>
        <v>EP</v>
      </c>
      <c r="L2136" s="7" t="str">
        <f t="shared" si="4337"/>
        <v>No Ct</v>
      </c>
      <c r="M2136" t="str">
        <f t="shared" si="4326"/>
        <v/>
      </c>
      <c r="N2136" t="str">
        <f t="shared" si="4327"/>
        <v/>
      </c>
      <c r="O2136" t="str">
        <f t="shared" si="4328"/>
        <v/>
      </c>
    </row>
    <row r="2137" spans="1:25" x14ac:dyDescent="0.25">
      <c r="A2137" t="s">
        <v>109</v>
      </c>
      <c r="B2137" t="s">
        <v>76</v>
      </c>
      <c r="C2137" t="s">
        <v>95</v>
      </c>
      <c r="D2137">
        <v>0.01</v>
      </c>
      <c r="E2137" t="s">
        <v>1275</v>
      </c>
      <c r="F2137" t="s">
        <v>700</v>
      </c>
      <c r="G2137" t="str">
        <f t="shared" si="4322"/>
        <v>DL2022013</v>
      </c>
      <c r="H2137" t="str">
        <f t="shared" si="4323"/>
        <v>10</v>
      </c>
      <c r="I2137" t="str">
        <f t="shared" si="4324"/>
        <v>Blå svømmekrabbe_10_20220921_DL2022013_HelsingoerGym</v>
      </c>
      <c r="J2137" t="str">
        <f>VLOOKUP(MID(C2137,4,6),Datasæt_Analysesystemer!$B$2:$E$69,3,FALSE)</f>
        <v>Blå svømmekrabbe</v>
      </c>
      <c r="K2137" t="str">
        <f t="shared" si="4325"/>
        <v>EP</v>
      </c>
      <c r="L2137" s="7" t="str">
        <f t="shared" si="4337"/>
        <v>No Ct</v>
      </c>
      <c r="M2137" t="str">
        <f t="shared" si="4326"/>
        <v/>
      </c>
      <c r="N2137" t="str">
        <f t="shared" si="4327"/>
        <v/>
      </c>
      <c r="O2137" t="str">
        <f t="shared" si="4328"/>
        <v/>
      </c>
      <c r="Y2137" t="str">
        <f>O2139</f>
        <v/>
      </c>
    </row>
    <row r="2138" spans="1:25" x14ac:dyDescent="0.25">
      <c r="A2138" t="s">
        <v>46</v>
      </c>
      <c r="B2138" t="s">
        <v>23</v>
      </c>
      <c r="C2138" t="s">
        <v>47</v>
      </c>
      <c r="D2138">
        <v>0.01</v>
      </c>
      <c r="E2138">
        <v>34.82</v>
      </c>
      <c r="F2138" t="s">
        <v>700</v>
      </c>
      <c r="G2138" t="str">
        <f t="shared" si="4322"/>
        <v>DL2022013</v>
      </c>
      <c r="H2138" t="str">
        <f t="shared" si="4323"/>
        <v>11</v>
      </c>
      <c r="I2138" t="str">
        <f t="shared" si="4324"/>
        <v>Amerikansk ribbegople_11_20220921_DL2022013_HelsingoerGym</v>
      </c>
      <c r="J2138" t="str">
        <f>VLOOKUP(MID(C2138,4,6),Datasæt_Analysesystemer!$B$2:$E$69,3,FALSE)</f>
        <v>Amerikansk ribbegople</v>
      </c>
      <c r="K2138" t="str">
        <f t="shared" si="4325"/>
        <v>PK</v>
      </c>
      <c r="L2138" s="7">
        <f t="shared" si="4337"/>
        <v>34.82</v>
      </c>
      <c r="M2138">
        <f t="shared" si="4326"/>
        <v>34.82</v>
      </c>
      <c r="N2138">
        <f t="shared" si="4327"/>
        <v>0</v>
      </c>
      <c r="O2138">
        <f t="shared" si="4328"/>
        <v>0</v>
      </c>
      <c r="Q2138">
        <f t="shared" ref="Q2138" si="4346">IF(L2140="No Ct",0,L2140)</f>
        <v>0</v>
      </c>
      <c r="R2138">
        <f t="shared" ref="R2138" si="4347">IF(L2141="No Ct",0,L2141)</f>
        <v>0</v>
      </c>
      <c r="S2138" t="str">
        <f t="shared" ref="S2138" si="4348">IF(AND(M2138&gt;0,N2138=0),"Valid","Invalid")</f>
        <v>Valid</v>
      </c>
      <c r="T2138" t="str">
        <f t="shared" ref="T2138" si="4349">IF(OR(Q2138&gt;1,R2138&gt;1),"Present","Absent")</f>
        <v>Absent</v>
      </c>
      <c r="U2138" t="str">
        <f t="shared" ref="U2138" si="4350">IF(OR(AND(Q2138&gt;1,Q2138&lt;41),AND(R2138&gt;1,R2138&lt;41)),"Ct&lt;41","Ct&gt;41")</f>
        <v>Ct&gt;41</v>
      </c>
      <c r="V2138" t="str">
        <f t="shared" ref="V2138" si="4351">J2138</f>
        <v>Amerikansk ribbegople</v>
      </c>
      <c r="W2138" t="str">
        <f t="shared" ref="W2138" si="4352">MID(F2138,10,9)</f>
        <v>DL2022013</v>
      </c>
      <c r="X2138" t="str">
        <f t="shared" ref="X2138" si="4353">W2138&amp;"_"&amp;V2138&amp;"_"&amp;S2138&amp;"_"&amp;T2138&amp;"_"&amp;U2138</f>
        <v>DL2022013_Amerikansk ribbegople_Valid_Absent_Ct&gt;41</v>
      </c>
    </row>
    <row r="2139" spans="1:25" x14ac:dyDescent="0.25">
      <c r="A2139" t="s">
        <v>71</v>
      </c>
      <c r="B2139" t="s">
        <v>51</v>
      </c>
      <c r="C2139" t="s">
        <v>72</v>
      </c>
      <c r="D2139">
        <v>0.01</v>
      </c>
      <c r="E2139" t="s">
        <v>1275</v>
      </c>
      <c r="F2139" t="s">
        <v>700</v>
      </c>
      <c r="G2139" t="str">
        <f t="shared" si="4322"/>
        <v>DL2022013</v>
      </c>
      <c r="H2139" t="str">
        <f t="shared" si="4323"/>
        <v>11</v>
      </c>
      <c r="I2139" t="str">
        <f t="shared" si="4324"/>
        <v>Amerikansk ribbegople_11_20220921_DL2022013_HelsingoerGym</v>
      </c>
      <c r="J2139" t="str">
        <f>VLOOKUP(MID(C2139,4,6),Datasæt_Analysesystemer!$B$2:$E$69,3,FALSE)</f>
        <v>Amerikansk ribbegople</v>
      </c>
      <c r="K2139" t="str">
        <f t="shared" si="4325"/>
        <v>NK</v>
      </c>
      <c r="L2139" s="7" t="str">
        <f t="shared" si="4337"/>
        <v>No Ct</v>
      </c>
      <c r="M2139" t="str">
        <f t="shared" si="4326"/>
        <v/>
      </c>
      <c r="N2139" t="str">
        <f t="shared" si="4327"/>
        <v/>
      </c>
      <c r="O2139" t="str">
        <f t="shared" si="4328"/>
        <v/>
      </c>
    </row>
    <row r="2140" spans="1:25" x14ac:dyDescent="0.25">
      <c r="A2140" t="s">
        <v>96</v>
      </c>
      <c r="B2140" t="s">
        <v>76</v>
      </c>
      <c r="C2140" t="s">
        <v>97</v>
      </c>
      <c r="D2140">
        <v>0.01</v>
      </c>
      <c r="E2140" t="s">
        <v>1275</v>
      </c>
      <c r="F2140" t="s">
        <v>700</v>
      </c>
      <c r="G2140" t="str">
        <f t="shared" si="4322"/>
        <v>DL2022013</v>
      </c>
      <c r="H2140" t="str">
        <f t="shared" si="4323"/>
        <v>11</v>
      </c>
      <c r="I2140" t="str">
        <f t="shared" si="4324"/>
        <v>Amerikansk ribbegople_11_20220921_DL2022013_HelsingoerGym</v>
      </c>
      <c r="J2140" t="str">
        <f>VLOOKUP(MID(C2140,4,6),Datasæt_Analysesystemer!$B$2:$E$69,3,FALSE)</f>
        <v>Amerikansk ribbegople</v>
      </c>
      <c r="K2140" t="str">
        <f t="shared" si="4325"/>
        <v>EP</v>
      </c>
      <c r="L2140" s="7" t="str">
        <f t="shared" si="4337"/>
        <v>No Ct</v>
      </c>
      <c r="M2140" t="str">
        <f t="shared" si="4326"/>
        <v/>
      </c>
      <c r="N2140" t="str">
        <f t="shared" si="4327"/>
        <v/>
      </c>
      <c r="O2140" t="str">
        <f t="shared" si="4328"/>
        <v/>
      </c>
    </row>
    <row r="2141" spans="1:25" x14ac:dyDescent="0.25">
      <c r="A2141" t="s">
        <v>110</v>
      </c>
      <c r="B2141" t="s">
        <v>76</v>
      </c>
      <c r="C2141" t="s">
        <v>97</v>
      </c>
      <c r="D2141">
        <v>0.01</v>
      </c>
      <c r="E2141" t="s">
        <v>1275</v>
      </c>
      <c r="F2141" t="s">
        <v>700</v>
      </c>
      <c r="G2141" t="str">
        <f t="shared" si="4322"/>
        <v>DL2022013</v>
      </c>
      <c r="H2141" t="str">
        <f t="shared" si="4323"/>
        <v>11</v>
      </c>
      <c r="I2141" t="str">
        <f t="shared" si="4324"/>
        <v>Amerikansk ribbegople_11_20220921_DL2022013_HelsingoerGym</v>
      </c>
      <c r="J2141" t="str">
        <f>VLOOKUP(MID(C2141,4,6),Datasæt_Analysesystemer!$B$2:$E$69,3,FALSE)</f>
        <v>Amerikansk ribbegople</v>
      </c>
      <c r="K2141" t="str">
        <f t="shared" si="4325"/>
        <v>EP</v>
      </c>
      <c r="L2141" s="7" t="str">
        <f t="shared" si="4337"/>
        <v>No Ct</v>
      </c>
      <c r="M2141" t="str">
        <f t="shared" si="4326"/>
        <v/>
      </c>
      <c r="N2141" t="str">
        <f t="shared" si="4327"/>
        <v/>
      </c>
      <c r="O2141" t="str">
        <f t="shared" si="4328"/>
        <v/>
      </c>
      <c r="Y2141" t="str">
        <f>O2143</f>
        <v/>
      </c>
    </row>
    <row r="2142" spans="1:25" x14ac:dyDescent="0.25">
      <c r="A2142" t="s">
        <v>48</v>
      </c>
      <c r="B2142" t="s">
        <v>23</v>
      </c>
      <c r="C2142" t="s">
        <v>49</v>
      </c>
      <c r="D2142">
        <v>0.01</v>
      </c>
      <c r="E2142">
        <v>35.14</v>
      </c>
      <c r="F2142" t="s">
        <v>700</v>
      </c>
      <c r="G2142" t="str">
        <f t="shared" si="4322"/>
        <v>DL2022013</v>
      </c>
      <c r="H2142" t="str">
        <f t="shared" si="4323"/>
        <v>12</v>
      </c>
      <c r="I2142" t="str">
        <f t="shared" si="4324"/>
        <v>Amerikansk ribbegople_12_20220921_DL2022013_HelsingoerGym</v>
      </c>
      <c r="J2142" t="str">
        <f>VLOOKUP(MID(C2142,4,6),Datasæt_Analysesystemer!$B$2:$E$69,3,FALSE)</f>
        <v>Amerikansk ribbegople</v>
      </c>
      <c r="K2142" t="str">
        <f t="shared" si="4325"/>
        <v>PK</v>
      </c>
      <c r="L2142" s="7">
        <f t="shared" si="4337"/>
        <v>35.14</v>
      </c>
      <c r="M2142">
        <f t="shared" si="4326"/>
        <v>35.14</v>
      </c>
      <c r="N2142">
        <f t="shared" si="4327"/>
        <v>0</v>
      </c>
      <c r="O2142">
        <f t="shared" si="4328"/>
        <v>0</v>
      </c>
      <c r="Q2142">
        <f t="shared" ref="Q2142" si="4354">IF(L2144="No Ct",0,L2144)</f>
        <v>0</v>
      </c>
      <c r="R2142">
        <f t="shared" ref="R2142" si="4355">IF(L2145="No Ct",0,L2145)</f>
        <v>0</v>
      </c>
      <c r="S2142" t="str">
        <f t="shared" ref="S2142" si="4356">IF(AND(M2142&gt;0,N2142=0),"Valid","Invalid")</f>
        <v>Valid</v>
      </c>
      <c r="T2142" t="str">
        <f t="shared" ref="T2142" si="4357">IF(OR(Q2142&gt;1,R2142&gt;1),"Present","Absent")</f>
        <v>Absent</v>
      </c>
      <c r="U2142" t="str">
        <f t="shared" ref="U2142" si="4358">IF(OR(AND(Q2142&gt;1,Q2142&lt;41),AND(R2142&gt;1,R2142&lt;41)),"Ct&lt;41","Ct&gt;41")</f>
        <v>Ct&gt;41</v>
      </c>
      <c r="V2142" t="str">
        <f t="shared" ref="V2142" si="4359">J2142</f>
        <v>Amerikansk ribbegople</v>
      </c>
      <c r="W2142" t="str">
        <f t="shared" ref="W2142" si="4360">MID(F2142,10,9)</f>
        <v>DL2022013</v>
      </c>
      <c r="X2142" t="str">
        <f t="shared" ref="X2142" si="4361">W2142&amp;"_"&amp;V2142&amp;"_"&amp;S2142&amp;"_"&amp;T2142&amp;"_"&amp;U2142</f>
        <v>DL2022013_Amerikansk ribbegople_Valid_Absent_Ct&gt;41</v>
      </c>
    </row>
    <row r="2143" spans="1:25" x14ac:dyDescent="0.25">
      <c r="A2143" t="s">
        <v>73</v>
      </c>
      <c r="B2143" t="s">
        <v>51</v>
      </c>
      <c r="C2143" t="s">
        <v>74</v>
      </c>
      <c r="D2143">
        <v>0.01</v>
      </c>
      <c r="E2143" t="s">
        <v>1275</v>
      </c>
      <c r="F2143" t="s">
        <v>700</v>
      </c>
      <c r="G2143" t="str">
        <f t="shared" si="4322"/>
        <v>DL2022013</v>
      </c>
      <c r="H2143" t="str">
        <f t="shared" si="4323"/>
        <v>12</v>
      </c>
      <c r="I2143" t="str">
        <f t="shared" si="4324"/>
        <v>Amerikansk ribbegople_12_20220921_DL2022013_HelsingoerGym</v>
      </c>
      <c r="J2143" t="str">
        <f>VLOOKUP(MID(C2143,4,6),Datasæt_Analysesystemer!$B$2:$E$69,3,FALSE)</f>
        <v>Amerikansk ribbegople</v>
      </c>
      <c r="K2143" t="str">
        <f t="shared" si="4325"/>
        <v>NK</v>
      </c>
      <c r="L2143" s="7" t="str">
        <f t="shared" si="4337"/>
        <v>No Ct</v>
      </c>
      <c r="M2143" t="str">
        <f t="shared" si="4326"/>
        <v/>
      </c>
      <c r="N2143" t="str">
        <f t="shared" si="4327"/>
        <v/>
      </c>
      <c r="O2143" t="str">
        <f t="shared" si="4328"/>
        <v/>
      </c>
    </row>
    <row r="2144" spans="1:25" x14ac:dyDescent="0.25">
      <c r="A2144" t="s">
        <v>98</v>
      </c>
      <c r="B2144" t="s">
        <v>76</v>
      </c>
      <c r="C2144" t="s">
        <v>99</v>
      </c>
      <c r="D2144">
        <v>0.01</v>
      </c>
      <c r="E2144" t="s">
        <v>1275</v>
      </c>
      <c r="F2144" t="s">
        <v>700</v>
      </c>
      <c r="G2144" t="str">
        <f t="shared" si="4322"/>
        <v>DL2022013</v>
      </c>
      <c r="H2144" t="str">
        <f t="shared" si="4323"/>
        <v>12</v>
      </c>
      <c r="I2144" t="str">
        <f t="shared" si="4324"/>
        <v>Amerikansk ribbegople_12_20220921_DL2022013_HelsingoerGym</v>
      </c>
      <c r="J2144" t="str">
        <f>VLOOKUP(MID(C2144,4,6),Datasæt_Analysesystemer!$B$2:$E$69,3,FALSE)</f>
        <v>Amerikansk ribbegople</v>
      </c>
      <c r="K2144" t="str">
        <f t="shared" si="4325"/>
        <v>EP</v>
      </c>
      <c r="L2144" s="7" t="str">
        <f t="shared" si="4337"/>
        <v>No Ct</v>
      </c>
      <c r="M2144" t="str">
        <f t="shared" si="4326"/>
        <v/>
      </c>
      <c r="N2144" t="str">
        <f t="shared" si="4327"/>
        <v/>
      </c>
      <c r="O2144" t="str">
        <f t="shared" si="4328"/>
        <v/>
      </c>
    </row>
    <row r="2145" spans="1:25" x14ac:dyDescent="0.25">
      <c r="A2145" t="s">
        <v>111</v>
      </c>
      <c r="B2145" t="s">
        <v>76</v>
      </c>
      <c r="C2145" t="s">
        <v>99</v>
      </c>
      <c r="D2145">
        <v>0.01</v>
      </c>
      <c r="E2145" t="s">
        <v>1275</v>
      </c>
      <c r="F2145" t="s">
        <v>700</v>
      </c>
      <c r="G2145" t="str">
        <f t="shared" si="4322"/>
        <v>DL2022013</v>
      </c>
      <c r="H2145" t="str">
        <f t="shared" si="4323"/>
        <v>12</v>
      </c>
      <c r="I2145" t="str">
        <f t="shared" si="4324"/>
        <v>Amerikansk ribbegople_12_20220921_DL2022013_HelsingoerGym</v>
      </c>
      <c r="J2145" t="str">
        <f>VLOOKUP(MID(C2145,4,6),Datasæt_Analysesystemer!$B$2:$E$69,3,FALSE)</f>
        <v>Amerikansk ribbegople</v>
      </c>
      <c r="K2145" t="str">
        <f t="shared" si="4325"/>
        <v>EP</v>
      </c>
      <c r="L2145" s="7" t="str">
        <f t="shared" si="4337"/>
        <v>No Ct</v>
      </c>
      <c r="M2145" t="str">
        <f t="shared" si="4326"/>
        <v/>
      </c>
      <c r="N2145" t="str">
        <f t="shared" si="4327"/>
        <v/>
      </c>
      <c r="O2145" t="str">
        <f t="shared" si="4328"/>
        <v/>
      </c>
      <c r="Y2145" t="str">
        <f>O2147</f>
        <v/>
      </c>
    </row>
    <row r="2146" spans="1:25" x14ac:dyDescent="0.25">
      <c r="A2146" t="s">
        <v>172</v>
      </c>
      <c r="B2146" t="s">
        <v>23</v>
      </c>
      <c r="C2146" t="s">
        <v>173</v>
      </c>
      <c r="D2146">
        <v>0.01</v>
      </c>
      <c r="E2146">
        <v>26.81</v>
      </c>
      <c r="F2146" t="s">
        <v>700</v>
      </c>
      <c r="G2146" t="str">
        <f t="shared" si="4322"/>
        <v>DL2022013</v>
      </c>
      <c r="H2146" t="str">
        <f t="shared" si="4323"/>
        <v>13</v>
      </c>
      <c r="I2146" t="str">
        <f t="shared" si="4324"/>
        <v>Penselklippekrabbe_13_20220921_DL2022013_HelsingoerGym</v>
      </c>
      <c r="J2146" t="str">
        <f>VLOOKUP(MID(C2146,4,6),Datasæt_Analysesystemer!$B$2:$E$69,3,FALSE)</f>
        <v>Penselklippekrabbe</v>
      </c>
      <c r="K2146" t="str">
        <f t="shared" si="4325"/>
        <v>PK</v>
      </c>
      <c r="L2146" s="7">
        <f t="shared" si="4337"/>
        <v>26.81</v>
      </c>
      <c r="M2146">
        <f t="shared" si="4326"/>
        <v>26.81</v>
      </c>
      <c r="N2146">
        <f t="shared" si="4327"/>
        <v>0</v>
      </c>
      <c r="O2146">
        <f t="shared" si="4328"/>
        <v>0</v>
      </c>
      <c r="Q2146">
        <f t="shared" ref="Q2146" si="4362">IF(L2148="No Ct",0,L2148)</f>
        <v>0</v>
      </c>
      <c r="R2146">
        <f t="shared" ref="R2146" si="4363">IF(L2149="No Ct",0,L2149)</f>
        <v>0</v>
      </c>
      <c r="S2146" t="str">
        <f t="shared" ref="S2146" si="4364">IF(AND(M2146&gt;0,N2146=0),"Valid","Invalid")</f>
        <v>Valid</v>
      </c>
      <c r="T2146" t="str">
        <f t="shared" ref="T2146" si="4365">IF(OR(Q2146&gt;1,R2146&gt;1),"Present","Absent")</f>
        <v>Absent</v>
      </c>
      <c r="U2146" t="str">
        <f t="shared" ref="U2146" si="4366">IF(OR(AND(Q2146&gt;1,Q2146&lt;41),AND(R2146&gt;1,R2146&lt;41)),"Ct&lt;41","Ct&gt;41")</f>
        <v>Ct&gt;41</v>
      </c>
      <c r="V2146" t="str">
        <f t="shared" ref="V2146" si="4367">J2146</f>
        <v>Penselklippekrabbe</v>
      </c>
      <c r="W2146" t="str">
        <f t="shared" ref="W2146" si="4368">MID(F2146,10,9)</f>
        <v>DL2022013</v>
      </c>
      <c r="X2146" t="str">
        <f t="shared" ref="X2146" si="4369">W2146&amp;"_"&amp;V2146&amp;"_"&amp;S2146&amp;"_"&amp;T2146&amp;"_"&amp;U2146</f>
        <v>DL2022013_Penselklippekrabbe_Valid_Absent_Ct&gt;41</v>
      </c>
    </row>
    <row r="2147" spans="1:25" x14ac:dyDescent="0.25">
      <c r="A2147" t="s">
        <v>148</v>
      </c>
      <c r="B2147" t="s">
        <v>51</v>
      </c>
      <c r="C2147" t="s">
        <v>149</v>
      </c>
      <c r="D2147">
        <v>0.01</v>
      </c>
      <c r="E2147" t="s">
        <v>1275</v>
      </c>
      <c r="F2147" t="s">
        <v>700</v>
      </c>
      <c r="G2147" t="str">
        <f t="shared" si="4322"/>
        <v>DL2022013</v>
      </c>
      <c r="H2147" t="str">
        <f t="shared" si="4323"/>
        <v>13</v>
      </c>
      <c r="I2147" t="str">
        <f t="shared" si="4324"/>
        <v>Penselklippekrabbe_13_20220921_DL2022013_HelsingoerGym</v>
      </c>
      <c r="J2147" t="str">
        <f>VLOOKUP(MID(C2147,4,6),Datasæt_Analysesystemer!$B$2:$E$69,3,FALSE)</f>
        <v>Penselklippekrabbe</v>
      </c>
      <c r="K2147" t="str">
        <f t="shared" si="4325"/>
        <v>NK</v>
      </c>
      <c r="L2147" s="7" t="str">
        <f t="shared" si="4337"/>
        <v>No Ct</v>
      </c>
      <c r="M2147" t="str">
        <f t="shared" si="4326"/>
        <v/>
      </c>
      <c r="N2147" t="str">
        <f t="shared" si="4327"/>
        <v/>
      </c>
      <c r="O2147" t="str">
        <f t="shared" si="4328"/>
        <v/>
      </c>
    </row>
    <row r="2148" spans="1:25" x14ac:dyDescent="0.25">
      <c r="A2148" t="s">
        <v>112</v>
      </c>
      <c r="B2148" t="s">
        <v>76</v>
      </c>
      <c r="C2148" t="s">
        <v>113</v>
      </c>
      <c r="D2148">
        <v>0.01</v>
      </c>
      <c r="E2148" t="s">
        <v>1275</v>
      </c>
      <c r="F2148" t="s">
        <v>700</v>
      </c>
      <c r="G2148" t="str">
        <f t="shared" si="4322"/>
        <v>DL2022013</v>
      </c>
      <c r="H2148" t="str">
        <f t="shared" si="4323"/>
        <v>13</v>
      </c>
      <c r="I2148" t="str">
        <f t="shared" si="4324"/>
        <v>Penselklippekrabbe_13_20220921_DL2022013_HelsingoerGym</v>
      </c>
      <c r="J2148" t="str">
        <f>VLOOKUP(MID(C2148,4,6),Datasæt_Analysesystemer!$B$2:$E$69,3,FALSE)</f>
        <v>Penselklippekrabbe</v>
      </c>
      <c r="K2148" t="str">
        <f t="shared" si="4325"/>
        <v>EP</v>
      </c>
      <c r="L2148" s="7" t="str">
        <f t="shared" si="4337"/>
        <v>No Ct</v>
      </c>
      <c r="M2148" t="str">
        <f t="shared" si="4326"/>
        <v/>
      </c>
      <c r="N2148" t="str">
        <f t="shared" si="4327"/>
        <v/>
      </c>
      <c r="O2148" t="str">
        <f t="shared" si="4328"/>
        <v/>
      </c>
    </row>
    <row r="2149" spans="1:25" x14ac:dyDescent="0.25">
      <c r="A2149" t="s">
        <v>136</v>
      </c>
      <c r="B2149" t="s">
        <v>76</v>
      </c>
      <c r="C2149" t="s">
        <v>113</v>
      </c>
      <c r="D2149">
        <v>0.01</v>
      </c>
      <c r="E2149" t="s">
        <v>1275</v>
      </c>
      <c r="F2149" t="s">
        <v>700</v>
      </c>
      <c r="G2149" t="str">
        <f t="shared" si="4322"/>
        <v>DL2022013</v>
      </c>
      <c r="H2149" t="str">
        <f t="shared" si="4323"/>
        <v>13</v>
      </c>
      <c r="I2149" t="str">
        <f t="shared" si="4324"/>
        <v>Penselklippekrabbe_13_20220921_DL2022013_HelsingoerGym</v>
      </c>
      <c r="J2149" t="str">
        <f>VLOOKUP(MID(C2149,4,6),Datasæt_Analysesystemer!$B$2:$E$69,3,FALSE)</f>
        <v>Penselklippekrabbe</v>
      </c>
      <c r="K2149" t="str">
        <f t="shared" si="4325"/>
        <v>EP</v>
      </c>
      <c r="L2149" s="7" t="str">
        <f t="shared" si="4337"/>
        <v>No Ct</v>
      </c>
      <c r="M2149" t="str">
        <f t="shared" si="4326"/>
        <v/>
      </c>
      <c r="N2149" t="str">
        <f t="shared" si="4327"/>
        <v/>
      </c>
      <c r="O2149" t="str">
        <f t="shared" si="4328"/>
        <v/>
      </c>
      <c r="Y2149" t="str">
        <f>O2151</f>
        <v/>
      </c>
    </row>
    <row r="2150" spans="1:25" x14ac:dyDescent="0.25">
      <c r="A2150" t="s">
        <v>174</v>
      </c>
      <c r="B2150" t="s">
        <v>23</v>
      </c>
      <c r="C2150" t="s">
        <v>175</v>
      </c>
      <c r="D2150">
        <v>0.01</v>
      </c>
      <c r="E2150">
        <v>26.79</v>
      </c>
      <c r="F2150" t="s">
        <v>700</v>
      </c>
      <c r="G2150" t="str">
        <f t="shared" si="4322"/>
        <v>DL2022013</v>
      </c>
      <c r="H2150" t="str">
        <f t="shared" si="4323"/>
        <v>14</v>
      </c>
      <c r="I2150" t="str">
        <f t="shared" si="4324"/>
        <v>Penselklippekrabbe_14_20220921_DL2022013_HelsingoerGym</v>
      </c>
      <c r="J2150" t="str">
        <f>VLOOKUP(MID(C2150,4,6),Datasæt_Analysesystemer!$B$2:$E$69,3,FALSE)</f>
        <v>Penselklippekrabbe</v>
      </c>
      <c r="K2150" t="str">
        <f t="shared" si="4325"/>
        <v>PK</v>
      </c>
      <c r="L2150" s="7">
        <f t="shared" si="4337"/>
        <v>26.79</v>
      </c>
      <c r="M2150">
        <f t="shared" si="4326"/>
        <v>26.79</v>
      </c>
      <c r="N2150">
        <f t="shared" si="4327"/>
        <v>0</v>
      </c>
      <c r="O2150">
        <f t="shared" si="4328"/>
        <v>0</v>
      </c>
      <c r="Q2150">
        <f t="shared" ref="Q2150" si="4370">IF(L2152="No Ct",0,L2152)</f>
        <v>0</v>
      </c>
      <c r="R2150">
        <f t="shared" ref="R2150" si="4371">IF(L2153="No Ct",0,L2153)</f>
        <v>0</v>
      </c>
      <c r="S2150" t="str">
        <f t="shared" ref="S2150" si="4372">IF(AND(M2150&gt;0,N2150=0),"Valid","Invalid")</f>
        <v>Valid</v>
      </c>
      <c r="T2150" t="str">
        <f t="shared" ref="T2150" si="4373">IF(OR(Q2150&gt;1,R2150&gt;1),"Present","Absent")</f>
        <v>Absent</v>
      </c>
      <c r="U2150" t="str">
        <f t="shared" ref="U2150" si="4374">IF(OR(AND(Q2150&gt;1,Q2150&lt;41),AND(R2150&gt;1,R2150&lt;41)),"Ct&lt;41","Ct&gt;41")</f>
        <v>Ct&gt;41</v>
      </c>
      <c r="V2150" t="str">
        <f t="shared" ref="V2150" si="4375">J2150</f>
        <v>Penselklippekrabbe</v>
      </c>
      <c r="W2150" t="str">
        <f t="shared" ref="W2150" si="4376">MID(F2150,10,9)</f>
        <v>DL2022013</v>
      </c>
      <c r="X2150" t="str">
        <f t="shared" ref="X2150" si="4377">W2150&amp;"_"&amp;V2150&amp;"_"&amp;S2150&amp;"_"&amp;T2150&amp;"_"&amp;U2150</f>
        <v>DL2022013_Penselklippekrabbe_Valid_Absent_Ct&gt;41</v>
      </c>
    </row>
    <row r="2151" spans="1:25" x14ac:dyDescent="0.25">
      <c r="A2151" t="s">
        <v>150</v>
      </c>
      <c r="B2151" t="s">
        <v>51</v>
      </c>
      <c r="C2151" t="s">
        <v>151</v>
      </c>
      <c r="D2151">
        <v>0.01</v>
      </c>
      <c r="E2151" t="s">
        <v>1275</v>
      </c>
      <c r="F2151" t="s">
        <v>700</v>
      </c>
      <c r="G2151" t="str">
        <f t="shared" si="4322"/>
        <v>DL2022013</v>
      </c>
      <c r="H2151" t="str">
        <f t="shared" si="4323"/>
        <v>14</v>
      </c>
      <c r="I2151" t="str">
        <f t="shared" si="4324"/>
        <v>Penselklippekrabbe_14_20220921_DL2022013_HelsingoerGym</v>
      </c>
      <c r="J2151" t="str">
        <f>VLOOKUP(MID(C2151,4,6),Datasæt_Analysesystemer!$B$2:$E$69,3,FALSE)</f>
        <v>Penselklippekrabbe</v>
      </c>
      <c r="K2151" t="str">
        <f t="shared" si="4325"/>
        <v>NK</v>
      </c>
      <c r="L2151" s="7" t="str">
        <f t="shared" si="4337"/>
        <v>No Ct</v>
      </c>
      <c r="M2151" t="str">
        <f t="shared" si="4326"/>
        <v/>
      </c>
      <c r="N2151" t="str">
        <f t="shared" si="4327"/>
        <v/>
      </c>
      <c r="O2151" t="str">
        <f t="shared" si="4328"/>
        <v/>
      </c>
    </row>
    <row r="2152" spans="1:25" x14ac:dyDescent="0.25">
      <c r="A2152" t="s">
        <v>114</v>
      </c>
      <c r="B2152" t="s">
        <v>76</v>
      </c>
      <c r="C2152" t="s">
        <v>115</v>
      </c>
      <c r="D2152">
        <v>0.01</v>
      </c>
      <c r="E2152" t="s">
        <v>1275</v>
      </c>
      <c r="F2152" t="s">
        <v>700</v>
      </c>
      <c r="G2152" t="str">
        <f t="shared" si="4322"/>
        <v>DL2022013</v>
      </c>
      <c r="H2152" t="str">
        <f t="shared" si="4323"/>
        <v>14</v>
      </c>
      <c r="I2152" t="str">
        <f t="shared" si="4324"/>
        <v>Penselklippekrabbe_14_20220921_DL2022013_HelsingoerGym</v>
      </c>
      <c r="J2152" t="str">
        <f>VLOOKUP(MID(C2152,4,6),Datasæt_Analysesystemer!$B$2:$E$69,3,FALSE)</f>
        <v>Penselklippekrabbe</v>
      </c>
      <c r="K2152" t="str">
        <f t="shared" si="4325"/>
        <v>EP</v>
      </c>
      <c r="L2152" s="7" t="str">
        <f t="shared" si="4337"/>
        <v>No Ct</v>
      </c>
      <c r="M2152" t="str">
        <f t="shared" si="4326"/>
        <v/>
      </c>
      <c r="N2152" t="str">
        <f t="shared" si="4327"/>
        <v/>
      </c>
      <c r="O2152" t="str">
        <f t="shared" si="4328"/>
        <v/>
      </c>
    </row>
    <row r="2153" spans="1:25" x14ac:dyDescent="0.25">
      <c r="A2153" t="s">
        <v>137</v>
      </c>
      <c r="B2153" t="s">
        <v>76</v>
      </c>
      <c r="C2153" t="s">
        <v>115</v>
      </c>
      <c r="D2153">
        <v>0.01</v>
      </c>
      <c r="E2153" t="s">
        <v>1275</v>
      </c>
      <c r="F2153" t="s">
        <v>700</v>
      </c>
      <c r="G2153" t="str">
        <f t="shared" si="4322"/>
        <v>DL2022013</v>
      </c>
      <c r="H2153" t="str">
        <f t="shared" si="4323"/>
        <v>14</v>
      </c>
      <c r="I2153" t="str">
        <f t="shared" si="4324"/>
        <v>Penselklippekrabbe_14_20220921_DL2022013_HelsingoerGym</v>
      </c>
      <c r="J2153" t="str">
        <f>VLOOKUP(MID(C2153,4,6),Datasæt_Analysesystemer!$B$2:$E$69,3,FALSE)</f>
        <v>Penselklippekrabbe</v>
      </c>
      <c r="K2153" t="str">
        <f t="shared" si="4325"/>
        <v>EP</v>
      </c>
      <c r="L2153" s="7" t="str">
        <f t="shared" si="4337"/>
        <v>No Ct</v>
      </c>
      <c r="M2153" t="str">
        <f t="shared" si="4326"/>
        <v/>
      </c>
      <c r="N2153" t="str">
        <f t="shared" si="4327"/>
        <v/>
      </c>
      <c r="O2153" t="str">
        <f t="shared" si="4328"/>
        <v/>
      </c>
      <c r="Y2153" t="str">
        <f>O2155</f>
        <v/>
      </c>
    </row>
    <row r="2154" spans="1:25" x14ac:dyDescent="0.25">
      <c r="A2154" t="s">
        <v>176</v>
      </c>
      <c r="B2154" t="s">
        <v>23</v>
      </c>
      <c r="C2154" t="s">
        <v>177</v>
      </c>
      <c r="D2154">
        <v>0.01</v>
      </c>
      <c r="E2154">
        <v>28.28</v>
      </c>
      <c r="F2154" t="s">
        <v>700</v>
      </c>
      <c r="G2154" t="str">
        <f t="shared" si="4322"/>
        <v>DL2022013</v>
      </c>
      <c r="H2154" t="str">
        <f t="shared" si="4323"/>
        <v>15</v>
      </c>
      <c r="I2154" t="str">
        <f t="shared" si="4324"/>
        <v>Furealge, ostenfeldii_15_20220921_DL2022013_HelsingoerGym</v>
      </c>
      <c r="J2154" t="str">
        <f>VLOOKUP(MID(C2154,4,6),Datasæt_Analysesystemer!$B$2:$E$69,3,FALSE)</f>
        <v>Furealge, ostenfeldii</v>
      </c>
      <c r="K2154" t="str">
        <f t="shared" si="4325"/>
        <v>PK</v>
      </c>
      <c r="L2154" s="7">
        <f t="shared" si="4337"/>
        <v>28.28</v>
      </c>
      <c r="M2154">
        <f t="shared" si="4326"/>
        <v>28.28</v>
      </c>
      <c r="N2154">
        <f t="shared" si="4327"/>
        <v>49.3</v>
      </c>
      <c r="O2154">
        <f t="shared" si="4328"/>
        <v>0</v>
      </c>
      <c r="Q2154">
        <f t="shared" ref="Q2154" si="4378">IF(L2156="No Ct",0,L2156)</f>
        <v>0</v>
      </c>
      <c r="R2154">
        <f t="shared" ref="R2154" si="4379">IF(L2157="No Ct",0,L2157)</f>
        <v>0</v>
      </c>
      <c r="S2154" t="str">
        <f t="shared" ref="S2154" si="4380">IF(AND(M2154&gt;0,N2154=0),"Valid","Invalid")</f>
        <v>Invalid</v>
      </c>
      <c r="T2154" t="str">
        <f t="shared" ref="T2154" si="4381">IF(OR(Q2154&gt;1,R2154&gt;1),"Present","Absent")</f>
        <v>Absent</v>
      </c>
      <c r="U2154" t="str">
        <f t="shared" ref="U2154" si="4382">IF(OR(AND(Q2154&gt;1,Q2154&lt;41),AND(R2154&gt;1,R2154&lt;41)),"Ct&lt;41","Ct&gt;41")</f>
        <v>Ct&gt;41</v>
      </c>
      <c r="V2154" t="str">
        <f t="shared" ref="V2154" si="4383">J2154</f>
        <v>Furealge, ostenfeldii</v>
      </c>
      <c r="W2154" t="str">
        <f t="shared" ref="W2154" si="4384">MID(F2154,10,9)</f>
        <v>DL2022013</v>
      </c>
      <c r="X2154" t="str">
        <f t="shared" ref="X2154" si="4385">W2154&amp;"_"&amp;V2154&amp;"_"&amp;S2154&amp;"_"&amp;T2154&amp;"_"&amp;U2154</f>
        <v>DL2022013_Furealge, ostenfeldii_Invalid_Absent_Ct&gt;41</v>
      </c>
    </row>
    <row r="2155" spans="1:25" x14ac:dyDescent="0.25">
      <c r="A2155" t="s">
        <v>152</v>
      </c>
      <c r="B2155" t="s">
        <v>51</v>
      </c>
      <c r="C2155" t="s">
        <v>153</v>
      </c>
      <c r="D2155">
        <v>0.01</v>
      </c>
      <c r="E2155">
        <v>49.3</v>
      </c>
      <c r="F2155" t="s">
        <v>700</v>
      </c>
      <c r="G2155" t="str">
        <f t="shared" si="4322"/>
        <v>DL2022013</v>
      </c>
      <c r="H2155" t="str">
        <f t="shared" si="4323"/>
        <v>15</v>
      </c>
      <c r="I2155" t="str">
        <f t="shared" si="4324"/>
        <v>Furealge, ostenfeldii_15_20220921_DL2022013_HelsingoerGym</v>
      </c>
      <c r="J2155" t="str">
        <f>VLOOKUP(MID(C2155,4,6),Datasæt_Analysesystemer!$B$2:$E$69,3,FALSE)</f>
        <v>Furealge, ostenfeldii</v>
      </c>
      <c r="K2155" t="str">
        <f t="shared" si="4325"/>
        <v>NK</v>
      </c>
      <c r="L2155" s="7">
        <f t="shared" si="4337"/>
        <v>49.3</v>
      </c>
      <c r="M2155" t="str">
        <f t="shared" si="4326"/>
        <v/>
      </c>
      <c r="N2155" t="str">
        <f t="shared" si="4327"/>
        <v/>
      </c>
      <c r="O2155" t="str">
        <f t="shared" si="4328"/>
        <v/>
      </c>
    </row>
    <row r="2156" spans="1:25" x14ac:dyDescent="0.25">
      <c r="A2156" t="s">
        <v>116</v>
      </c>
      <c r="B2156" t="s">
        <v>76</v>
      </c>
      <c r="C2156" t="s">
        <v>117</v>
      </c>
      <c r="D2156">
        <v>0.01</v>
      </c>
      <c r="E2156" t="s">
        <v>1275</v>
      </c>
      <c r="F2156" t="s">
        <v>700</v>
      </c>
      <c r="G2156" t="str">
        <f t="shared" si="4322"/>
        <v>DL2022013</v>
      </c>
      <c r="H2156" t="str">
        <f t="shared" si="4323"/>
        <v>15</v>
      </c>
      <c r="I2156" t="str">
        <f t="shared" si="4324"/>
        <v>Furealge, ostenfeldii_15_20220921_DL2022013_HelsingoerGym</v>
      </c>
      <c r="J2156" t="str">
        <f>VLOOKUP(MID(C2156,4,6),Datasæt_Analysesystemer!$B$2:$E$69,3,FALSE)</f>
        <v>Furealge, ostenfeldii</v>
      </c>
      <c r="K2156" t="str">
        <f t="shared" si="4325"/>
        <v>EP</v>
      </c>
      <c r="L2156" s="7" t="str">
        <f t="shared" si="4337"/>
        <v>No Ct</v>
      </c>
      <c r="M2156" t="str">
        <f t="shared" si="4326"/>
        <v/>
      </c>
      <c r="N2156" t="str">
        <f t="shared" si="4327"/>
        <v/>
      </c>
      <c r="O2156" t="str">
        <f t="shared" si="4328"/>
        <v/>
      </c>
    </row>
    <row r="2157" spans="1:25" x14ac:dyDescent="0.25">
      <c r="A2157" t="s">
        <v>138</v>
      </c>
      <c r="B2157" t="s">
        <v>76</v>
      </c>
      <c r="C2157" t="s">
        <v>117</v>
      </c>
      <c r="D2157">
        <v>0.01</v>
      </c>
      <c r="E2157" t="s">
        <v>1275</v>
      </c>
      <c r="F2157" t="s">
        <v>700</v>
      </c>
      <c r="G2157" t="str">
        <f t="shared" si="4322"/>
        <v>DL2022013</v>
      </c>
      <c r="H2157" t="str">
        <f t="shared" si="4323"/>
        <v>15</v>
      </c>
      <c r="I2157" t="str">
        <f t="shared" si="4324"/>
        <v>Furealge, ostenfeldii_15_20220921_DL2022013_HelsingoerGym</v>
      </c>
      <c r="J2157" t="str">
        <f>VLOOKUP(MID(C2157,4,6),Datasæt_Analysesystemer!$B$2:$E$69,3,FALSE)</f>
        <v>Furealge, ostenfeldii</v>
      </c>
      <c r="K2157" t="str">
        <f t="shared" si="4325"/>
        <v>EP</v>
      </c>
      <c r="L2157" s="7" t="str">
        <f t="shared" si="4337"/>
        <v>No Ct</v>
      </c>
      <c r="M2157" t="str">
        <f t="shared" si="4326"/>
        <v/>
      </c>
      <c r="N2157" t="str">
        <f t="shared" si="4327"/>
        <v/>
      </c>
      <c r="O2157" t="str">
        <f t="shared" si="4328"/>
        <v/>
      </c>
      <c r="Y2157" t="str">
        <f>O2159</f>
        <v/>
      </c>
    </row>
    <row r="2158" spans="1:25" x14ac:dyDescent="0.25">
      <c r="A2158" t="s">
        <v>178</v>
      </c>
      <c r="B2158" t="s">
        <v>23</v>
      </c>
      <c r="C2158" t="s">
        <v>179</v>
      </c>
      <c r="D2158">
        <v>0.01</v>
      </c>
      <c r="E2158" t="s">
        <v>1275</v>
      </c>
      <c r="F2158" t="s">
        <v>700</v>
      </c>
      <c r="G2158" t="str">
        <f t="shared" si="4322"/>
        <v>DL2022013</v>
      </c>
      <c r="H2158" t="str">
        <f t="shared" si="4323"/>
        <v>16</v>
      </c>
      <c r="I2158" t="str">
        <f t="shared" si="4324"/>
        <v>Furealge, ostenfeldii_16_20220921_DL2022013_HelsingoerGym</v>
      </c>
      <c r="J2158" t="str">
        <f>VLOOKUP(MID(C2158,4,6),Datasæt_Analysesystemer!$B$2:$E$69,3,FALSE)</f>
        <v>Furealge, ostenfeldii</v>
      </c>
      <c r="K2158" t="str">
        <f t="shared" si="4325"/>
        <v>PK</v>
      </c>
      <c r="L2158" s="7" t="str">
        <f t="shared" si="4337"/>
        <v>No Ct</v>
      </c>
      <c r="M2158">
        <f t="shared" si="4326"/>
        <v>0</v>
      </c>
      <c r="N2158">
        <f t="shared" si="4327"/>
        <v>0</v>
      </c>
      <c r="O2158">
        <f t="shared" si="4328"/>
        <v>0</v>
      </c>
      <c r="Q2158">
        <f t="shared" ref="Q2158" si="4386">IF(L2160="No Ct",0,L2160)</f>
        <v>0</v>
      </c>
      <c r="R2158">
        <f t="shared" ref="R2158" si="4387">IF(L2161="No Ct",0,L2161)</f>
        <v>0</v>
      </c>
      <c r="S2158" t="str">
        <f t="shared" ref="S2158" si="4388">IF(AND(M2158&gt;0,N2158=0),"Valid","Invalid")</f>
        <v>Invalid</v>
      </c>
      <c r="T2158" t="str">
        <f t="shared" ref="T2158" si="4389">IF(OR(Q2158&gt;1,R2158&gt;1),"Present","Absent")</f>
        <v>Absent</v>
      </c>
      <c r="U2158" t="str">
        <f t="shared" ref="U2158" si="4390">IF(OR(AND(Q2158&gt;1,Q2158&lt;41),AND(R2158&gt;1,R2158&lt;41)),"Ct&lt;41","Ct&gt;41")</f>
        <v>Ct&gt;41</v>
      </c>
      <c r="V2158" t="str">
        <f t="shared" ref="V2158" si="4391">J2158</f>
        <v>Furealge, ostenfeldii</v>
      </c>
      <c r="W2158" t="str">
        <f t="shared" ref="W2158" si="4392">MID(F2158,10,9)</f>
        <v>DL2022013</v>
      </c>
      <c r="X2158" t="str">
        <f t="shared" ref="X2158" si="4393">W2158&amp;"_"&amp;V2158&amp;"_"&amp;S2158&amp;"_"&amp;T2158&amp;"_"&amp;U2158</f>
        <v>DL2022013_Furealge, ostenfeldii_Invalid_Absent_Ct&gt;41</v>
      </c>
    </row>
    <row r="2159" spans="1:25" x14ac:dyDescent="0.25">
      <c r="A2159" t="s">
        <v>154</v>
      </c>
      <c r="B2159" t="s">
        <v>51</v>
      </c>
      <c r="C2159" t="s">
        <v>155</v>
      </c>
      <c r="D2159">
        <v>0.01</v>
      </c>
      <c r="E2159" t="s">
        <v>1275</v>
      </c>
      <c r="F2159" t="s">
        <v>700</v>
      </c>
      <c r="G2159" t="str">
        <f t="shared" si="4322"/>
        <v>DL2022013</v>
      </c>
      <c r="H2159" t="str">
        <f t="shared" si="4323"/>
        <v>16</v>
      </c>
      <c r="I2159" t="str">
        <f t="shared" si="4324"/>
        <v>Furealge, ostenfeldii_16_20220921_DL2022013_HelsingoerGym</v>
      </c>
      <c r="J2159" t="str">
        <f>VLOOKUP(MID(C2159,4,6),Datasæt_Analysesystemer!$B$2:$E$69,3,FALSE)</f>
        <v>Furealge, ostenfeldii</v>
      </c>
      <c r="K2159" t="str">
        <f t="shared" si="4325"/>
        <v>NK</v>
      </c>
      <c r="L2159" s="7" t="str">
        <f t="shared" si="4337"/>
        <v>No Ct</v>
      </c>
      <c r="M2159" t="str">
        <f t="shared" si="4326"/>
        <v/>
      </c>
      <c r="N2159" t="str">
        <f t="shared" si="4327"/>
        <v/>
      </c>
      <c r="O2159" t="str">
        <f t="shared" si="4328"/>
        <v/>
      </c>
    </row>
    <row r="2160" spans="1:25" x14ac:dyDescent="0.25">
      <c r="A2160" t="s">
        <v>118</v>
      </c>
      <c r="B2160" t="s">
        <v>76</v>
      </c>
      <c r="C2160" t="s">
        <v>119</v>
      </c>
      <c r="D2160">
        <v>0.01</v>
      </c>
      <c r="E2160" t="s">
        <v>1275</v>
      </c>
      <c r="F2160" t="s">
        <v>700</v>
      </c>
      <c r="G2160" t="str">
        <f t="shared" si="4322"/>
        <v>DL2022013</v>
      </c>
      <c r="H2160" t="str">
        <f t="shared" si="4323"/>
        <v>16</v>
      </c>
      <c r="I2160" t="str">
        <f t="shared" si="4324"/>
        <v>Furealge, ostenfeldii_16_20220921_DL2022013_HelsingoerGym</v>
      </c>
      <c r="J2160" t="str">
        <f>VLOOKUP(MID(C2160,4,6),Datasæt_Analysesystemer!$B$2:$E$69,3,FALSE)</f>
        <v>Furealge, ostenfeldii</v>
      </c>
      <c r="K2160" t="str">
        <f t="shared" si="4325"/>
        <v>EP</v>
      </c>
      <c r="L2160" s="7" t="str">
        <f t="shared" si="4337"/>
        <v>No Ct</v>
      </c>
      <c r="M2160" t="str">
        <f t="shared" si="4326"/>
        <v/>
      </c>
      <c r="N2160" t="str">
        <f t="shared" si="4327"/>
        <v/>
      </c>
      <c r="O2160" t="str">
        <f t="shared" si="4328"/>
        <v/>
      </c>
    </row>
    <row r="2161" spans="1:25" x14ac:dyDescent="0.25">
      <c r="A2161" t="s">
        <v>139</v>
      </c>
      <c r="B2161" t="s">
        <v>76</v>
      </c>
      <c r="C2161" t="s">
        <v>119</v>
      </c>
      <c r="D2161">
        <v>0.01</v>
      </c>
      <c r="E2161" t="s">
        <v>1275</v>
      </c>
      <c r="F2161" t="s">
        <v>700</v>
      </c>
      <c r="G2161" t="str">
        <f t="shared" si="4322"/>
        <v>DL2022013</v>
      </c>
      <c r="H2161" t="str">
        <f t="shared" si="4323"/>
        <v>16</v>
      </c>
      <c r="I2161" t="str">
        <f t="shared" si="4324"/>
        <v>Furealge, ostenfeldii_16_20220921_DL2022013_HelsingoerGym</v>
      </c>
      <c r="J2161" t="str">
        <f>VLOOKUP(MID(C2161,4,6),Datasæt_Analysesystemer!$B$2:$E$69,3,FALSE)</f>
        <v>Furealge, ostenfeldii</v>
      </c>
      <c r="K2161" t="str">
        <f t="shared" si="4325"/>
        <v>EP</v>
      </c>
      <c r="L2161" s="7" t="str">
        <f t="shared" si="4337"/>
        <v>No Ct</v>
      </c>
      <c r="M2161" t="str">
        <f t="shared" si="4326"/>
        <v/>
      </c>
      <c r="N2161" t="str">
        <f t="shared" si="4327"/>
        <v/>
      </c>
      <c r="O2161" t="str">
        <f t="shared" si="4328"/>
        <v/>
      </c>
      <c r="Y2161" t="str">
        <f>O2163</f>
        <v/>
      </c>
    </row>
    <row r="2162" spans="1:25" x14ac:dyDescent="0.25">
      <c r="A2162" t="s">
        <v>180</v>
      </c>
      <c r="B2162" t="s">
        <v>23</v>
      </c>
      <c r="C2162" t="s">
        <v>181</v>
      </c>
      <c r="D2162">
        <v>0.01</v>
      </c>
      <c r="E2162">
        <v>17.88</v>
      </c>
      <c r="F2162" t="s">
        <v>700</v>
      </c>
      <c r="G2162" t="str">
        <f t="shared" si="4322"/>
        <v>DL2022013</v>
      </c>
      <c r="H2162" t="str">
        <f t="shared" si="4323"/>
        <v>17</v>
      </c>
      <c r="I2162" t="str">
        <f t="shared" si="4324"/>
        <v>Stilkalge, parvum_17_20220921_DL2022013_HelsingoerGym</v>
      </c>
      <c r="J2162" t="str">
        <f>VLOOKUP(MID(C2162,4,6),Datasæt_Analysesystemer!$B$2:$E$69,3,FALSE)</f>
        <v>Stilkalge, parvum</v>
      </c>
      <c r="K2162" t="str">
        <f t="shared" si="4325"/>
        <v>PK</v>
      </c>
      <c r="L2162" s="7">
        <f t="shared" si="4337"/>
        <v>17.88</v>
      </c>
      <c r="M2162">
        <f t="shared" si="4326"/>
        <v>17.88</v>
      </c>
      <c r="N2162">
        <f t="shared" si="4327"/>
        <v>0</v>
      </c>
      <c r="O2162">
        <f t="shared" si="4328"/>
        <v>0</v>
      </c>
      <c r="Q2162">
        <f t="shared" ref="Q2162" si="4394">IF(L2164="No Ct",0,L2164)</f>
        <v>0</v>
      </c>
      <c r="R2162">
        <f t="shared" ref="R2162" si="4395">IF(L2165="No Ct",0,L2165)</f>
        <v>0</v>
      </c>
      <c r="S2162" t="str">
        <f t="shared" ref="S2162" si="4396">IF(AND(M2162&gt;0,N2162=0),"Valid","Invalid")</f>
        <v>Valid</v>
      </c>
      <c r="T2162" t="str">
        <f t="shared" ref="T2162" si="4397">IF(OR(Q2162&gt;1,R2162&gt;1),"Present","Absent")</f>
        <v>Absent</v>
      </c>
      <c r="U2162" t="str">
        <f t="shared" ref="U2162" si="4398">IF(OR(AND(Q2162&gt;1,Q2162&lt;41),AND(R2162&gt;1,R2162&lt;41)),"Ct&lt;41","Ct&gt;41")</f>
        <v>Ct&gt;41</v>
      </c>
      <c r="V2162" t="str">
        <f t="shared" ref="V2162" si="4399">J2162</f>
        <v>Stilkalge, parvum</v>
      </c>
      <c r="W2162" t="str">
        <f t="shared" ref="W2162" si="4400">MID(F2162,10,9)</f>
        <v>DL2022013</v>
      </c>
      <c r="X2162" t="str">
        <f t="shared" ref="X2162" si="4401">W2162&amp;"_"&amp;V2162&amp;"_"&amp;S2162&amp;"_"&amp;T2162&amp;"_"&amp;U2162</f>
        <v>DL2022013_Stilkalge, parvum_Valid_Absent_Ct&gt;41</v>
      </c>
    </row>
    <row r="2163" spans="1:25" x14ac:dyDescent="0.25">
      <c r="A2163" t="s">
        <v>156</v>
      </c>
      <c r="B2163" t="s">
        <v>51</v>
      </c>
      <c r="C2163" t="s">
        <v>157</v>
      </c>
      <c r="D2163">
        <v>0.01</v>
      </c>
      <c r="E2163" t="s">
        <v>1275</v>
      </c>
      <c r="F2163" t="s">
        <v>700</v>
      </c>
      <c r="G2163" t="str">
        <f t="shared" si="4322"/>
        <v>DL2022013</v>
      </c>
      <c r="H2163" t="str">
        <f t="shared" si="4323"/>
        <v>17</v>
      </c>
      <c r="I2163" t="str">
        <f t="shared" si="4324"/>
        <v>Stilkalge, parvum_17_20220921_DL2022013_HelsingoerGym</v>
      </c>
      <c r="J2163" t="str">
        <f>VLOOKUP(MID(C2163,4,6),Datasæt_Analysesystemer!$B$2:$E$69,3,FALSE)</f>
        <v>Stilkalge, parvum</v>
      </c>
      <c r="K2163" t="str">
        <f t="shared" si="4325"/>
        <v>NK</v>
      </c>
      <c r="L2163" s="7" t="str">
        <f t="shared" si="4337"/>
        <v>No Ct</v>
      </c>
      <c r="M2163" t="str">
        <f t="shared" si="4326"/>
        <v/>
      </c>
      <c r="N2163" t="str">
        <f t="shared" si="4327"/>
        <v/>
      </c>
      <c r="O2163" t="str">
        <f t="shared" si="4328"/>
        <v/>
      </c>
    </row>
    <row r="2164" spans="1:25" x14ac:dyDescent="0.25">
      <c r="A2164" t="s">
        <v>120</v>
      </c>
      <c r="B2164" t="s">
        <v>76</v>
      </c>
      <c r="C2164" t="s">
        <v>121</v>
      </c>
      <c r="D2164">
        <v>0.01</v>
      </c>
      <c r="E2164" t="s">
        <v>1275</v>
      </c>
      <c r="F2164" t="s">
        <v>700</v>
      </c>
      <c r="G2164" t="str">
        <f t="shared" si="4322"/>
        <v>DL2022013</v>
      </c>
      <c r="H2164" t="str">
        <f t="shared" si="4323"/>
        <v>17</v>
      </c>
      <c r="I2164" t="str">
        <f t="shared" si="4324"/>
        <v>Stilkalge, parvum_17_20220921_DL2022013_HelsingoerGym</v>
      </c>
      <c r="J2164" t="str">
        <f>VLOOKUP(MID(C2164,4,6),Datasæt_Analysesystemer!$B$2:$E$69,3,FALSE)</f>
        <v>Stilkalge, parvum</v>
      </c>
      <c r="K2164" t="str">
        <f t="shared" si="4325"/>
        <v>EP</v>
      </c>
      <c r="L2164" s="7" t="str">
        <f t="shared" si="4337"/>
        <v>No Ct</v>
      </c>
      <c r="M2164" t="str">
        <f t="shared" si="4326"/>
        <v/>
      </c>
      <c r="N2164" t="str">
        <f t="shared" si="4327"/>
        <v/>
      </c>
      <c r="O2164" t="str">
        <f t="shared" si="4328"/>
        <v/>
      </c>
    </row>
    <row r="2165" spans="1:25" x14ac:dyDescent="0.25">
      <c r="A2165" t="s">
        <v>140</v>
      </c>
      <c r="B2165" t="s">
        <v>76</v>
      </c>
      <c r="C2165" t="s">
        <v>121</v>
      </c>
      <c r="D2165">
        <v>0.01</v>
      </c>
      <c r="E2165" t="s">
        <v>1275</v>
      </c>
      <c r="F2165" t="s">
        <v>700</v>
      </c>
      <c r="G2165" t="str">
        <f t="shared" si="4322"/>
        <v>DL2022013</v>
      </c>
      <c r="H2165" t="str">
        <f t="shared" si="4323"/>
        <v>17</v>
      </c>
      <c r="I2165" t="str">
        <f t="shared" si="4324"/>
        <v>Stilkalge, parvum_17_20220921_DL2022013_HelsingoerGym</v>
      </c>
      <c r="J2165" t="str">
        <f>VLOOKUP(MID(C2165,4,6),Datasæt_Analysesystemer!$B$2:$E$69,3,FALSE)</f>
        <v>Stilkalge, parvum</v>
      </c>
      <c r="K2165" t="str">
        <f t="shared" si="4325"/>
        <v>EP</v>
      </c>
      <c r="L2165" s="7" t="str">
        <f t="shared" si="4337"/>
        <v>No Ct</v>
      </c>
      <c r="M2165" t="str">
        <f t="shared" si="4326"/>
        <v/>
      </c>
      <c r="N2165" t="str">
        <f t="shared" si="4327"/>
        <v/>
      </c>
      <c r="O2165" t="str">
        <f t="shared" si="4328"/>
        <v/>
      </c>
      <c r="Y2165" t="str">
        <f>O2167</f>
        <v/>
      </c>
    </row>
    <row r="2166" spans="1:25" x14ac:dyDescent="0.25">
      <c r="A2166" t="s">
        <v>182</v>
      </c>
      <c r="B2166" t="s">
        <v>23</v>
      </c>
      <c r="C2166" t="s">
        <v>183</v>
      </c>
      <c r="D2166">
        <v>0.01</v>
      </c>
      <c r="E2166">
        <v>17.89</v>
      </c>
      <c r="F2166" t="s">
        <v>700</v>
      </c>
      <c r="G2166" t="str">
        <f t="shared" si="4322"/>
        <v>DL2022013</v>
      </c>
      <c r="H2166" t="str">
        <f t="shared" si="4323"/>
        <v>18</v>
      </c>
      <c r="I2166" t="str">
        <f t="shared" si="4324"/>
        <v>Stilkalge, parvum_18_20220921_DL2022013_HelsingoerGym</v>
      </c>
      <c r="J2166" t="str">
        <f>VLOOKUP(MID(C2166,4,6),Datasæt_Analysesystemer!$B$2:$E$69,3,FALSE)</f>
        <v>Stilkalge, parvum</v>
      </c>
      <c r="K2166" t="str">
        <f t="shared" si="4325"/>
        <v>PK</v>
      </c>
      <c r="L2166" s="7">
        <f t="shared" si="4337"/>
        <v>17.89</v>
      </c>
      <c r="M2166">
        <f t="shared" si="4326"/>
        <v>17.89</v>
      </c>
      <c r="N2166">
        <f t="shared" si="4327"/>
        <v>0</v>
      </c>
      <c r="O2166">
        <f t="shared" si="4328"/>
        <v>0</v>
      </c>
      <c r="Q2166">
        <f t="shared" ref="Q2166" si="4402">IF(L2168="No Ct",0,L2168)</f>
        <v>0</v>
      </c>
      <c r="R2166">
        <f t="shared" ref="R2166" si="4403">IF(L2169="No Ct",0,L2169)</f>
        <v>0</v>
      </c>
      <c r="S2166" t="str">
        <f t="shared" ref="S2166" si="4404">IF(AND(M2166&gt;0,N2166=0),"Valid","Invalid")</f>
        <v>Valid</v>
      </c>
      <c r="T2166" t="str">
        <f t="shared" ref="T2166" si="4405">IF(OR(Q2166&gt;1,R2166&gt;1),"Present","Absent")</f>
        <v>Absent</v>
      </c>
      <c r="U2166" t="str">
        <f t="shared" ref="U2166" si="4406">IF(OR(AND(Q2166&gt;1,Q2166&lt;41),AND(R2166&gt;1,R2166&lt;41)),"Ct&lt;41","Ct&gt;41")</f>
        <v>Ct&gt;41</v>
      </c>
      <c r="V2166" t="str">
        <f t="shared" ref="V2166" si="4407">J2166</f>
        <v>Stilkalge, parvum</v>
      </c>
      <c r="W2166" t="str">
        <f t="shared" ref="W2166" si="4408">MID(F2166,10,9)</f>
        <v>DL2022013</v>
      </c>
      <c r="X2166" t="str">
        <f t="shared" ref="X2166" si="4409">W2166&amp;"_"&amp;V2166&amp;"_"&amp;S2166&amp;"_"&amp;T2166&amp;"_"&amp;U2166</f>
        <v>DL2022013_Stilkalge, parvum_Valid_Absent_Ct&gt;41</v>
      </c>
    </row>
    <row r="2167" spans="1:25" x14ac:dyDescent="0.25">
      <c r="A2167" t="s">
        <v>158</v>
      </c>
      <c r="B2167" t="s">
        <v>51</v>
      </c>
      <c r="C2167" t="s">
        <v>159</v>
      </c>
      <c r="D2167">
        <v>0.01</v>
      </c>
      <c r="E2167" t="s">
        <v>1275</v>
      </c>
      <c r="F2167" t="s">
        <v>700</v>
      </c>
      <c r="G2167" t="str">
        <f t="shared" si="4322"/>
        <v>DL2022013</v>
      </c>
      <c r="H2167" t="str">
        <f t="shared" si="4323"/>
        <v>18</v>
      </c>
      <c r="I2167" t="str">
        <f t="shared" si="4324"/>
        <v>Stilkalge, parvum_18_20220921_DL2022013_HelsingoerGym</v>
      </c>
      <c r="J2167" t="str">
        <f>VLOOKUP(MID(C2167,4,6),Datasæt_Analysesystemer!$B$2:$E$69,3,FALSE)</f>
        <v>Stilkalge, parvum</v>
      </c>
      <c r="K2167" t="str">
        <f t="shared" si="4325"/>
        <v>NK</v>
      </c>
      <c r="L2167" s="7" t="str">
        <f t="shared" si="4337"/>
        <v>No Ct</v>
      </c>
      <c r="M2167" t="str">
        <f t="shared" si="4326"/>
        <v/>
      </c>
      <c r="N2167" t="str">
        <f t="shared" si="4327"/>
        <v/>
      </c>
      <c r="O2167" t="str">
        <f t="shared" si="4328"/>
        <v/>
      </c>
    </row>
    <row r="2168" spans="1:25" x14ac:dyDescent="0.25">
      <c r="A2168" t="s">
        <v>122</v>
      </c>
      <c r="B2168" t="s">
        <v>76</v>
      </c>
      <c r="C2168" t="s">
        <v>123</v>
      </c>
      <c r="D2168">
        <v>0.01</v>
      </c>
      <c r="E2168" t="s">
        <v>1275</v>
      </c>
      <c r="F2168" t="s">
        <v>700</v>
      </c>
      <c r="G2168" t="str">
        <f t="shared" si="4322"/>
        <v>DL2022013</v>
      </c>
      <c r="H2168" t="str">
        <f t="shared" si="4323"/>
        <v>18</v>
      </c>
      <c r="I2168" t="str">
        <f t="shared" si="4324"/>
        <v>Stilkalge, parvum_18_20220921_DL2022013_HelsingoerGym</v>
      </c>
      <c r="J2168" t="str">
        <f>VLOOKUP(MID(C2168,4,6),Datasæt_Analysesystemer!$B$2:$E$69,3,FALSE)</f>
        <v>Stilkalge, parvum</v>
      </c>
      <c r="K2168" t="str">
        <f t="shared" si="4325"/>
        <v>EP</v>
      </c>
      <c r="L2168" s="7" t="str">
        <f t="shared" si="4337"/>
        <v>No Ct</v>
      </c>
      <c r="M2168" t="str">
        <f t="shared" si="4326"/>
        <v/>
      </c>
      <c r="N2168" t="str">
        <f t="shared" si="4327"/>
        <v/>
      </c>
      <c r="O2168" t="str">
        <f t="shared" si="4328"/>
        <v/>
      </c>
    </row>
    <row r="2169" spans="1:25" x14ac:dyDescent="0.25">
      <c r="A2169" t="s">
        <v>141</v>
      </c>
      <c r="B2169" t="s">
        <v>76</v>
      </c>
      <c r="C2169" t="s">
        <v>123</v>
      </c>
      <c r="D2169">
        <v>0.01</v>
      </c>
      <c r="E2169" t="s">
        <v>1275</v>
      </c>
      <c r="F2169" t="s">
        <v>700</v>
      </c>
      <c r="G2169" t="str">
        <f t="shared" si="4322"/>
        <v>DL2022013</v>
      </c>
      <c r="H2169" t="str">
        <f t="shared" si="4323"/>
        <v>18</v>
      </c>
      <c r="I2169" t="str">
        <f t="shared" si="4324"/>
        <v>Stilkalge, parvum_18_20220921_DL2022013_HelsingoerGym</v>
      </c>
      <c r="J2169" t="str">
        <f>VLOOKUP(MID(C2169,4,6),Datasæt_Analysesystemer!$B$2:$E$69,3,FALSE)</f>
        <v>Stilkalge, parvum</v>
      </c>
      <c r="K2169" t="str">
        <f t="shared" si="4325"/>
        <v>EP</v>
      </c>
      <c r="L2169" s="7" t="str">
        <f t="shared" si="4337"/>
        <v>No Ct</v>
      </c>
      <c r="M2169" t="str">
        <f t="shared" si="4326"/>
        <v/>
      </c>
      <c r="N2169" t="str">
        <f t="shared" si="4327"/>
        <v/>
      </c>
      <c r="O2169" t="str">
        <f t="shared" si="4328"/>
        <v/>
      </c>
      <c r="Y2169" t="str">
        <f>O2171</f>
        <v/>
      </c>
    </row>
    <row r="2170" spans="1:25" x14ac:dyDescent="0.25">
      <c r="A2170" t="s">
        <v>184</v>
      </c>
      <c r="B2170" t="s">
        <v>23</v>
      </c>
      <c r="C2170" t="s">
        <v>185</v>
      </c>
      <c r="D2170">
        <v>0.01</v>
      </c>
      <c r="E2170" t="s">
        <v>1275</v>
      </c>
      <c r="F2170" t="s">
        <v>700</v>
      </c>
      <c r="G2170" t="str">
        <f t="shared" si="4322"/>
        <v>DL2022013</v>
      </c>
      <c r="H2170" t="str">
        <f t="shared" si="4323"/>
        <v>19</v>
      </c>
      <c r="I2170" t="str">
        <f t="shared" si="4324"/>
        <v>Sandmusling_19_20220921_DL2022013_HelsingoerGym</v>
      </c>
      <c r="J2170" t="str">
        <f>VLOOKUP(MID(C2170,4,6),Datasæt_Analysesystemer!$B$2:$E$69,3,FALSE)</f>
        <v>Sandmusling</v>
      </c>
      <c r="K2170" t="str">
        <f t="shared" si="4325"/>
        <v>PK</v>
      </c>
      <c r="L2170" s="7" t="str">
        <f t="shared" si="4337"/>
        <v>No Ct</v>
      </c>
      <c r="M2170">
        <f t="shared" si="4326"/>
        <v>0</v>
      </c>
      <c r="N2170">
        <f t="shared" si="4327"/>
        <v>0</v>
      </c>
      <c r="O2170">
        <f t="shared" si="4328"/>
        <v>0</v>
      </c>
      <c r="Q2170">
        <f t="shared" ref="Q2170" si="4410">IF(L2172="No Ct",0,L2172)</f>
        <v>0</v>
      </c>
      <c r="R2170">
        <f t="shared" ref="R2170" si="4411">IF(L2173="No Ct",0,L2173)</f>
        <v>0</v>
      </c>
      <c r="S2170" t="str">
        <f t="shared" ref="S2170" si="4412">IF(AND(M2170&gt;0,N2170=0),"Valid","Invalid")</f>
        <v>Invalid</v>
      </c>
      <c r="T2170" t="str">
        <f t="shared" ref="T2170" si="4413">IF(OR(Q2170&gt;1,R2170&gt;1),"Present","Absent")</f>
        <v>Absent</v>
      </c>
      <c r="U2170" t="str">
        <f t="shared" ref="U2170" si="4414">IF(OR(AND(Q2170&gt;1,Q2170&lt;41),AND(R2170&gt;1,R2170&lt;41)),"Ct&lt;41","Ct&gt;41")</f>
        <v>Ct&gt;41</v>
      </c>
      <c r="V2170" t="str">
        <f t="shared" ref="V2170" si="4415">J2170</f>
        <v>Sandmusling</v>
      </c>
      <c r="W2170" t="str">
        <f t="shared" ref="W2170" si="4416">MID(F2170,10,9)</f>
        <v>DL2022013</v>
      </c>
      <c r="X2170" t="str">
        <f t="shared" ref="X2170" si="4417">W2170&amp;"_"&amp;V2170&amp;"_"&amp;S2170&amp;"_"&amp;T2170&amp;"_"&amp;U2170</f>
        <v>DL2022013_Sandmusling_Invalid_Absent_Ct&gt;41</v>
      </c>
    </row>
    <row r="2171" spans="1:25" x14ac:dyDescent="0.25">
      <c r="A2171" t="s">
        <v>160</v>
      </c>
      <c r="B2171" t="s">
        <v>51</v>
      </c>
      <c r="C2171" t="s">
        <v>161</v>
      </c>
      <c r="D2171">
        <v>0.01</v>
      </c>
      <c r="E2171" t="s">
        <v>1275</v>
      </c>
      <c r="F2171" t="s">
        <v>700</v>
      </c>
      <c r="G2171" t="str">
        <f t="shared" si="4322"/>
        <v>DL2022013</v>
      </c>
      <c r="H2171" t="str">
        <f t="shared" si="4323"/>
        <v>19</v>
      </c>
      <c r="I2171" t="str">
        <f t="shared" si="4324"/>
        <v>Sandmusling_19_20220921_DL2022013_HelsingoerGym</v>
      </c>
      <c r="J2171" t="str">
        <f>VLOOKUP(MID(C2171,4,6),Datasæt_Analysesystemer!$B$2:$E$69,3,FALSE)</f>
        <v>Sandmusling</v>
      </c>
      <c r="K2171" t="str">
        <f t="shared" si="4325"/>
        <v>NK</v>
      </c>
      <c r="L2171" s="7" t="str">
        <f t="shared" si="4337"/>
        <v>No Ct</v>
      </c>
      <c r="M2171" t="str">
        <f t="shared" si="4326"/>
        <v/>
      </c>
      <c r="N2171" t="str">
        <f t="shared" si="4327"/>
        <v/>
      </c>
      <c r="O2171" t="str">
        <f t="shared" si="4328"/>
        <v/>
      </c>
    </row>
    <row r="2172" spans="1:25" x14ac:dyDescent="0.25">
      <c r="A2172" t="s">
        <v>124</v>
      </c>
      <c r="B2172" t="s">
        <v>76</v>
      </c>
      <c r="C2172" t="s">
        <v>125</v>
      </c>
      <c r="D2172">
        <v>0.01</v>
      </c>
      <c r="E2172" t="s">
        <v>1275</v>
      </c>
      <c r="F2172" t="s">
        <v>700</v>
      </c>
      <c r="G2172" t="str">
        <f t="shared" si="4322"/>
        <v>DL2022013</v>
      </c>
      <c r="H2172" t="str">
        <f t="shared" si="4323"/>
        <v>19</v>
      </c>
      <c r="I2172" t="str">
        <f t="shared" si="4324"/>
        <v>Sandmusling_19_20220921_DL2022013_HelsingoerGym</v>
      </c>
      <c r="J2172" t="str">
        <f>VLOOKUP(MID(C2172,4,6),Datasæt_Analysesystemer!$B$2:$E$69,3,FALSE)</f>
        <v>Sandmusling</v>
      </c>
      <c r="K2172" t="str">
        <f t="shared" si="4325"/>
        <v>EP</v>
      </c>
      <c r="L2172" s="7" t="str">
        <f t="shared" si="4337"/>
        <v>No Ct</v>
      </c>
      <c r="M2172" t="str">
        <f t="shared" si="4326"/>
        <v/>
      </c>
      <c r="N2172" t="str">
        <f t="shared" si="4327"/>
        <v/>
      </c>
      <c r="O2172" t="str">
        <f t="shared" si="4328"/>
        <v/>
      </c>
    </row>
    <row r="2173" spans="1:25" x14ac:dyDescent="0.25">
      <c r="A2173" t="s">
        <v>142</v>
      </c>
      <c r="B2173" t="s">
        <v>76</v>
      </c>
      <c r="C2173" t="s">
        <v>125</v>
      </c>
      <c r="D2173">
        <v>0.01</v>
      </c>
      <c r="E2173" t="s">
        <v>1275</v>
      </c>
      <c r="F2173" t="s">
        <v>700</v>
      </c>
      <c r="G2173" t="str">
        <f t="shared" si="4322"/>
        <v>DL2022013</v>
      </c>
      <c r="H2173" t="str">
        <f t="shared" si="4323"/>
        <v>19</v>
      </c>
      <c r="I2173" t="str">
        <f t="shared" si="4324"/>
        <v>Sandmusling_19_20220921_DL2022013_HelsingoerGym</v>
      </c>
      <c r="J2173" t="str">
        <f>VLOOKUP(MID(C2173,4,6),Datasæt_Analysesystemer!$B$2:$E$69,3,FALSE)</f>
        <v>Sandmusling</v>
      </c>
      <c r="K2173" t="str">
        <f t="shared" si="4325"/>
        <v>EP</v>
      </c>
      <c r="L2173" s="7" t="str">
        <f t="shared" si="4337"/>
        <v>No Ct</v>
      </c>
      <c r="M2173" t="str">
        <f t="shared" si="4326"/>
        <v/>
      </c>
      <c r="N2173" t="str">
        <f t="shared" si="4327"/>
        <v/>
      </c>
      <c r="O2173" t="str">
        <f t="shared" si="4328"/>
        <v/>
      </c>
      <c r="Y2173" t="str">
        <f>O2175</f>
        <v/>
      </c>
    </row>
    <row r="2174" spans="1:25" x14ac:dyDescent="0.25">
      <c r="A2174" t="s">
        <v>186</v>
      </c>
      <c r="B2174" t="s">
        <v>23</v>
      </c>
      <c r="C2174" t="s">
        <v>187</v>
      </c>
      <c r="D2174">
        <v>0.01</v>
      </c>
      <c r="E2174">
        <v>31.38</v>
      </c>
      <c r="F2174" t="s">
        <v>700</v>
      </c>
      <c r="G2174" t="str">
        <f t="shared" si="4322"/>
        <v>DL2022013</v>
      </c>
      <c r="H2174" t="str">
        <f t="shared" si="4323"/>
        <v>20</v>
      </c>
      <c r="I2174" t="str">
        <f t="shared" si="4324"/>
        <v>Sandmusling_20_20220921_DL2022013_HelsingoerGym</v>
      </c>
      <c r="J2174" t="str">
        <f>VLOOKUP(MID(C2174,4,6),Datasæt_Analysesystemer!$B$2:$E$69,3,FALSE)</f>
        <v>Sandmusling</v>
      </c>
      <c r="K2174" t="str">
        <f t="shared" si="4325"/>
        <v>PK</v>
      </c>
      <c r="L2174" s="7">
        <f t="shared" si="4337"/>
        <v>31.38</v>
      </c>
      <c r="M2174">
        <f t="shared" si="4326"/>
        <v>31.38</v>
      </c>
      <c r="N2174">
        <f t="shared" si="4327"/>
        <v>0</v>
      </c>
      <c r="O2174">
        <f t="shared" si="4328"/>
        <v>66.19</v>
      </c>
      <c r="Q2174">
        <f t="shared" ref="Q2174" si="4418">IF(L2176="No Ct",0,L2176)</f>
        <v>31.98</v>
      </c>
      <c r="R2174">
        <f t="shared" ref="R2174" si="4419">IF(L2177="No Ct",0,L2177)</f>
        <v>34.21</v>
      </c>
      <c r="S2174" t="str">
        <f t="shared" ref="S2174" si="4420">IF(AND(M2174&gt;0,N2174=0),"Valid","Invalid")</f>
        <v>Valid</v>
      </c>
      <c r="T2174" t="str">
        <f t="shared" ref="T2174" si="4421">IF(OR(Q2174&gt;1,R2174&gt;1),"Present","Absent")</f>
        <v>Present</v>
      </c>
      <c r="U2174" t="str">
        <f t="shared" ref="U2174" si="4422">IF(OR(AND(Q2174&gt;1,Q2174&lt;41),AND(R2174&gt;1,R2174&lt;41)),"Ct&lt;41","Ct&gt;41")</f>
        <v>Ct&lt;41</v>
      </c>
      <c r="V2174" t="str">
        <f t="shared" ref="V2174" si="4423">J2174</f>
        <v>Sandmusling</v>
      </c>
      <c r="W2174" t="str">
        <f t="shared" ref="W2174" si="4424">MID(F2174,10,9)</f>
        <v>DL2022013</v>
      </c>
      <c r="X2174" t="str">
        <f t="shared" ref="X2174" si="4425">W2174&amp;"_"&amp;V2174&amp;"_"&amp;S2174&amp;"_"&amp;T2174&amp;"_"&amp;U2174</f>
        <v>DL2022013_Sandmusling_Valid_Present_Ct&lt;41</v>
      </c>
    </row>
    <row r="2175" spans="1:25" x14ac:dyDescent="0.25">
      <c r="A2175" t="s">
        <v>162</v>
      </c>
      <c r="B2175" t="s">
        <v>51</v>
      </c>
      <c r="C2175" t="s">
        <v>163</v>
      </c>
      <c r="D2175">
        <v>0.01</v>
      </c>
      <c r="E2175" t="s">
        <v>1275</v>
      </c>
      <c r="F2175" t="s">
        <v>700</v>
      </c>
      <c r="G2175" t="str">
        <f t="shared" si="4322"/>
        <v>DL2022013</v>
      </c>
      <c r="H2175" t="str">
        <f t="shared" si="4323"/>
        <v>20</v>
      </c>
      <c r="I2175" t="str">
        <f t="shared" si="4324"/>
        <v>Sandmusling_20_20220921_DL2022013_HelsingoerGym</v>
      </c>
      <c r="J2175" t="str">
        <f>VLOOKUP(MID(C2175,4,6),Datasæt_Analysesystemer!$B$2:$E$69,3,FALSE)</f>
        <v>Sandmusling</v>
      </c>
      <c r="K2175" t="str">
        <f t="shared" si="4325"/>
        <v>NK</v>
      </c>
      <c r="L2175" s="7" t="str">
        <f t="shared" si="4337"/>
        <v>No Ct</v>
      </c>
      <c r="M2175" t="str">
        <f t="shared" si="4326"/>
        <v/>
      </c>
      <c r="N2175" t="str">
        <f t="shared" si="4327"/>
        <v/>
      </c>
      <c r="O2175" t="str">
        <f t="shared" si="4328"/>
        <v/>
      </c>
    </row>
    <row r="2176" spans="1:25" x14ac:dyDescent="0.25">
      <c r="A2176" t="s">
        <v>126</v>
      </c>
      <c r="B2176" t="s">
        <v>76</v>
      </c>
      <c r="C2176" t="s">
        <v>127</v>
      </c>
      <c r="D2176">
        <v>0.01</v>
      </c>
      <c r="E2176">
        <v>31.98</v>
      </c>
      <c r="F2176" t="s">
        <v>700</v>
      </c>
      <c r="G2176" t="str">
        <f t="shared" si="4322"/>
        <v>DL2022013</v>
      </c>
      <c r="H2176" t="str">
        <f t="shared" si="4323"/>
        <v>20</v>
      </c>
      <c r="I2176" t="str">
        <f t="shared" si="4324"/>
        <v>Sandmusling_20_20220921_DL2022013_HelsingoerGym</v>
      </c>
      <c r="J2176" t="str">
        <f>VLOOKUP(MID(C2176,4,6),Datasæt_Analysesystemer!$B$2:$E$69,3,FALSE)</f>
        <v>Sandmusling</v>
      </c>
      <c r="K2176" t="str">
        <f t="shared" si="4325"/>
        <v>EP</v>
      </c>
      <c r="L2176" s="7">
        <f t="shared" si="4337"/>
        <v>31.98</v>
      </c>
      <c r="M2176" t="str">
        <f t="shared" si="4326"/>
        <v/>
      </c>
      <c r="N2176" t="str">
        <f t="shared" si="4327"/>
        <v/>
      </c>
      <c r="O2176" t="str">
        <f t="shared" si="4328"/>
        <v/>
      </c>
    </row>
    <row r="2177" spans="1:25" x14ac:dyDescent="0.25">
      <c r="A2177" t="s">
        <v>143</v>
      </c>
      <c r="B2177" t="s">
        <v>76</v>
      </c>
      <c r="C2177" t="s">
        <v>127</v>
      </c>
      <c r="D2177">
        <v>0.01</v>
      </c>
      <c r="E2177">
        <v>34.21</v>
      </c>
      <c r="F2177" t="s">
        <v>700</v>
      </c>
      <c r="G2177" t="str">
        <f t="shared" si="4322"/>
        <v>DL2022013</v>
      </c>
      <c r="H2177" t="str">
        <f t="shared" si="4323"/>
        <v>20</v>
      </c>
      <c r="I2177" t="str">
        <f t="shared" si="4324"/>
        <v>Sandmusling_20_20220921_DL2022013_HelsingoerGym</v>
      </c>
      <c r="J2177" t="str">
        <f>VLOOKUP(MID(C2177,4,6),Datasæt_Analysesystemer!$B$2:$E$69,3,FALSE)</f>
        <v>Sandmusling</v>
      </c>
      <c r="K2177" t="str">
        <f t="shared" si="4325"/>
        <v>EP</v>
      </c>
      <c r="L2177" s="7">
        <f t="shared" si="4337"/>
        <v>34.21</v>
      </c>
      <c r="M2177" t="str">
        <f t="shared" si="4326"/>
        <v/>
      </c>
      <c r="N2177" t="str">
        <f t="shared" si="4327"/>
        <v/>
      </c>
      <c r="O2177" t="str">
        <f t="shared" si="4328"/>
        <v/>
      </c>
      <c r="Y2177" t="str">
        <f>O2179</f>
        <v/>
      </c>
    </row>
    <row r="2178" spans="1:25" x14ac:dyDescent="0.25">
      <c r="A2178" t="s">
        <v>188</v>
      </c>
      <c r="B2178" t="s">
        <v>23</v>
      </c>
      <c r="C2178" t="s">
        <v>189</v>
      </c>
      <c r="D2178">
        <v>0.01</v>
      </c>
      <c r="E2178" t="s">
        <v>1275</v>
      </c>
      <c r="F2178" t="s">
        <v>700</v>
      </c>
      <c r="G2178" t="str">
        <f t="shared" si="4322"/>
        <v>DL2022013</v>
      </c>
      <c r="H2178" t="str">
        <f t="shared" si="4323"/>
        <v>21</v>
      </c>
      <c r="I2178" t="str">
        <f t="shared" si="4324"/>
        <v>Europæisk ål_21_20220921_DL2022013_HelsingoerGym</v>
      </c>
      <c r="J2178" t="str">
        <f>VLOOKUP(MID(C2178,4,6),Datasæt_Analysesystemer!$B$2:$E$69,3,FALSE)</f>
        <v>Europæisk ål</v>
      </c>
      <c r="K2178" t="str">
        <f t="shared" si="4325"/>
        <v>PK</v>
      </c>
      <c r="L2178" s="7" t="str">
        <f t="shared" si="4337"/>
        <v>No Ct</v>
      </c>
      <c r="M2178">
        <f t="shared" si="4326"/>
        <v>0</v>
      </c>
      <c r="N2178">
        <f t="shared" si="4327"/>
        <v>0</v>
      </c>
      <c r="O2178">
        <f t="shared" si="4328"/>
        <v>0</v>
      </c>
      <c r="Q2178">
        <f t="shared" ref="Q2178" si="4426">IF(L2180="No Ct",0,L2180)</f>
        <v>0</v>
      </c>
      <c r="R2178">
        <f t="shared" ref="R2178" si="4427">IF(L2181="No Ct",0,L2181)</f>
        <v>0</v>
      </c>
      <c r="S2178" t="str">
        <f t="shared" ref="S2178" si="4428">IF(AND(M2178&gt;0,N2178=0),"Valid","Invalid")</f>
        <v>Invalid</v>
      </c>
      <c r="T2178" t="str">
        <f t="shared" ref="T2178" si="4429">IF(OR(Q2178&gt;1,R2178&gt;1),"Present","Absent")</f>
        <v>Absent</v>
      </c>
      <c r="U2178" t="str">
        <f t="shared" ref="U2178" si="4430">IF(OR(AND(Q2178&gt;1,Q2178&lt;41),AND(R2178&gt;1,R2178&lt;41)),"Ct&lt;41","Ct&gt;41")</f>
        <v>Ct&gt;41</v>
      </c>
      <c r="V2178" t="str">
        <f t="shared" ref="V2178" si="4431">J2178</f>
        <v>Europæisk ål</v>
      </c>
      <c r="W2178" t="str">
        <f t="shared" ref="W2178" si="4432">MID(F2178,10,9)</f>
        <v>DL2022013</v>
      </c>
      <c r="X2178" t="str">
        <f t="shared" ref="X2178" si="4433">W2178&amp;"_"&amp;V2178&amp;"_"&amp;S2178&amp;"_"&amp;T2178&amp;"_"&amp;U2178</f>
        <v>DL2022013_Europæisk ål_Invalid_Absent_Ct&gt;41</v>
      </c>
    </row>
    <row r="2179" spans="1:25" x14ac:dyDescent="0.25">
      <c r="A2179" t="s">
        <v>164</v>
      </c>
      <c r="B2179" t="s">
        <v>51</v>
      </c>
      <c r="C2179" t="s">
        <v>165</v>
      </c>
      <c r="D2179">
        <v>0.01</v>
      </c>
      <c r="E2179" t="s">
        <v>1275</v>
      </c>
      <c r="F2179" t="s">
        <v>700</v>
      </c>
      <c r="G2179" t="str">
        <f t="shared" si="4322"/>
        <v>DL2022013</v>
      </c>
      <c r="H2179" t="str">
        <f t="shared" si="4323"/>
        <v>21</v>
      </c>
      <c r="I2179" t="str">
        <f t="shared" si="4324"/>
        <v>Europæisk ål_21_20220921_DL2022013_HelsingoerGym</v>
      </c>
      <c r="J2179" t="str">
        <f>VLOOKUP(MID(C2179,4,6),Datasæt_Analysesystemer!$B$2:$E$69,3,FALSE)</f>
        <v>Europæisk ål</v>
      </c>
      <c r="K2179" t="str">
        <f t="shared" si="4325"/>
        <v>NK</v>
      </c>
      <c r="L2179" s="7" t="str">
        <f t="shared" si="4337"/>
        <v>No Ct</v>
      </c>
      <c r="M2179" t="str">
        <f t="shared" si="4326"/>
        <v/>
      </c>
      <c r="N2179" t="str">
        <f t="shared" si="4327"/>
        <v/>
      </c>
      <c r="O2179" t="str">
        <f t="shared" si="4328"/>
        <v/>
      </c>
    </row>
    <row r="2180" spans="1:25" x14ac:dyDescent="0.25">
      <c r="A2180" t="s">
        <v>128</v>
      </c>
      <c r="B2180" t="s">
        <v>76</v>
      </c>
      <c r="C2180" t="s">
        <v>129</v>
      </c>
      <c r="D2180">
        <v>0.01</v>
      </c>
      <c r="E2180" t="s">
        <v>1275</v>
      </c>
      <c r="F2180" t="s">
        <v>700</v>
      </c>
      <c r="G2180" t="str">
        <f t="shared" si="4322"/>
        <v>DL2022013</v>
      </c>
      <c r="H2180" t="str">
        <f t="shared" si="4323"/>
        <v>21</v>
      </c>
      <c r="I2180" t="str">
        <f t="shared" si="4324"/>
        <v>Europæisk ål_21_20220921_DL2022013_HelsingoerGym</v>
      </c>
      <c r="J2180" t="str">
        <f>VLOOKUP(MID(C2180,4,6),Datasæt_Analysesystemer!$B$2:$E$69,3,FALSE)</f>
        <v>Europæisk ål</v>
      </c>
      <c r="K2180" t="str">
        <f t="shared" si="4325"/>
        <v>EP</v>
      </c>
      <c r="L2180" s="7" t="str">
        <f t="shared" si="4337"/>
        <v>No Ct</v>
      </c>
      <c r="M2180" t="str">
        <f t="shared" si="4326"/>
        <v/>
      </c>
      <c r="N2180" t="str">
        <f t="shared" si="4327"/>
        <v/>
      </c>
      <c r="O2180" t="str">
        <f t="shared" si="4328"/>
        <v/>
      </c>
    </row>
    <row r="2181" spans="1:25" x14ac:dyDescent="0.25">
      <c r="A2181" t="s">
        <v>144</v>
      </c>
      <c r="B2181" t="s">
        <v>76</v>
      </c>
      <c r="C2181" t="s">
        <v>129</v>
      </c>
      <c r="D2181">
        <v>0.01</v>
      </c>
      <c r="E2181" t="s">
        <v>1275</v>
      </c>
      <c r="F2181" t="s">
        <v>700</v>
      </c>
      <c r="G2181" t="str">
        <f t="shared" si="4322"/>
        <v>DL2022013</v>
      </c>
      <c r="H2181" t="str">
        <f t="shared" si="4323"/>
        <v>21</v>
      </c>
      <c r="I2181" t="str">
        <f t="shared" si="4324"/>
        <v>Europæisk ål_21_20220921_DL2022013_HelsingoerGym</v>
      </c>
      <c r="J2181" t="str">
        <f>VLOOKUP(MID(C2181,4,6),Datasæt_Analysesystemer!$B$2:$E$69,3,FALSE)</f>
        <v>Europæisk ål</v>
      </c>
      <c r="K2181" t="str">
        <f t="shared" si="4325"/>
        <v>EP</v>
      </c>
      <c r="L2181" s="7" t="str">
        <f t="shared" si="4337"/>
        <v>No Ct</v>
      </c>
      <c r="M2181" t="str">
        <f t="shared" si="4326"/>
        <v/>
      </c>
      <c r="N2181" t="str">
        <f t="shared" si="4327"/>
        <v/>
      </c>
      <c r="O2181" t="str">
        <f t="shared" si="4328"/>
        <v/>
      </c>
      <c r="Y2181" t="str">
        <f>O2183</f>
        <v/>
      </c>
    </row>
    <row r="2182" spans="1:25" x14ac:dyDescent="0.25">
      <c r="A2182" t="s">
        <v>190</v>
      </c>
      <c r="B2182" t="s">
        <v>23</v>
      </c>
      <c r="C2182" t="s">
        <v>191</v>
      </c>
      <c r="D2182">
        <v>0.01</v>
      </c>
      <c r="E2182">
        <v>28.15</v>
      </c>
      <c r="F2182" t="s">
        <v>700</v>
      </c>
      <c r="G2182" t="str">
        <f t="shared" si="4322"/>
        <v>DL2022013</v>
      </c>
      <c r="H2182" t="str">
        <f t="shared" si="4323"/>
        <v>22</v>
      </c>
      <c r="I2182" t="str">
        <f t="shared" si="4324"/>
        <v>Europæisk ål_22_20220921_DL2022013_HelsingoerGym</v>
      </c>
      <c r="J2182" t="str">
        <f>VLOOKUP(MID(C2182,4,6),Datasæt_Analysesystemer!$B$2:$E$69,3,FALSE)</f>
        <v>Europæisk ål</v>
      </c>
      <c r="K2182" t="str">
        <f t="shared" si="4325"/>
        <v>PK</v>
      </c>
      <c r="L2182" s="7">
        <f t="shared" si="4337"/>
        <v>28.15</v>
      </c>
      <c r="M2182">
        <f t="shared" si="4326"/>
        <v>28.15</v>
      </c>
      <c r="N2182">
        <f t="shared" si="4327"/>
        <v>0</v>
      </c>
      <c r="O2182">
        <f t="shared" si="4328"/>
        <v>39.57</v>
      </c>
      <c r="Q2182">
        <f t="shared" ref="Q2182" si="4434">IF(L2184="No Ct",0,L2184)</f>
        <v>39.57</v>
      </c>
      <c r="R2182">
        <f t="shared" ref="R2182" si="4435">IF(L2185="No Ct",0,L2185)</f>
        <v>0</v>
      </c>
      <c r="S2182" t="str">
        <f t="shared" ref="S2182" si="4436">IF(AND(M2182&gt;0,N2182=0),"Valid","Invalid")</f>
        <v>Valid</v>
      </c>
      <c r="T2182" t="str">
        <f t="shared" ref="T2182" si="4437">IF(OR(Q2182&gt;1,R2182&gt;1),"Present","Absent")</f>
        <v>Present</v>
      </c>
      <c r="U2182" t="str">
        <f t="shared" ref="U2182" si="4438">IF(OR(AND(Q2182&gt;1,Q2182&lt;41),AND(R2182&gt;1,R2182&lt;41)),"Ct&lt;41","Ct&gt;41")</f>
        <v>Ct&lt;41</v>
      </c>
      <c r="V2182" t="str">
        <f t="shared" ref="V2182" si="4439">J2182</f>
        <v>Europæisk ål</v>
      </c>
      <c r="W2182" t="str">
        <f t="shared" ref="W2182" si="4440">MID(F2182,10,9)</f>
        <v>DL2022013</v>
      </c>
      <c r="X2182" t="str">
        <f t="shared" ref="X2182" si="4441">W2182&amp;"_"&amp;V2182&amp;"_"&amp;S2182&amp;"_"&amp;T2182&amp;"_"&amp;U2182</f>
        <v>DL2022013_Europæisk ål_Valid_Present_Ct&lt;41</v>
      </c>
    </row>
    <row r="2183" spans="1:25" x14ac:dyDescent="0.25">
      <c r="A2183" t="s">
        <v>166</v>
      </c>
      <c r="B2183" t="s">
        <v>51</v>
      </c>
      <c r="C2183" t="s">
        <v>167</v>
      </c>
      <c r="D2183">
        <v>0.01</v>
      </c>
      <c r="E2183" t="s">
        <v>1275</v>
      </c>
      <c r="F2183" t="s">
        <v>700</v>
      </c>
      <c r="G2183" t="str">
        <f t="shared" si="4322"/>
        <v>DL2022013</v>
      </c>
      <c r="H2183" t="str">
        <f t="shared" si="4323"/>
        <v>22</v>
      </c>
      <c r="I2183" t="str">
        <f t="shared" si="4324"/>
        <v>Europæisk ål_22_20220921_DL2022013_HelsingoerGym</v>
      </c>
      <c r="J2183" t="str">
        <f>VLOOKUP(MID(C2183,4,6),Datasæt_Analysesystemer!$B$2:$E$69,3,FALSE)</f>
        <v>Europæisk ål</v>
      </c>
      <c r="K2183" t="str">
        <f t="shared" si="4325"/>
        <v>NK</v>
      </c>
      <c r="L2183" s="7" t="str">
        <f t="shared" si="4337"/>
        <v>No Ct</v>
      </c>
      <c r="M2183" t="str">
        <f t="shared" si="4326"/>
        <v/>
      </c>
      <c r="N2183" t="str">
        <f t="shared" si="4327"/>
        <v/>
      </c>
      <c r="O2183" t="str">
        <f t="shared" si="4328"/>
        <v/>
      </c>
    </row>
    <row r="2184" spans="1:25" x14ac:dyDescent="0.25">
      <c r="A2184" t="s">
        <v>130</v>
      </c>
      <c r="B2184" t="s">
        <v>76</v>
      </c>
      <c r="C2184" t="s">
        <v>131</v>
      </c>
      <c r="D2184">
        <v>0.01</v>
      </c>
      <c r="E2184">
        <v>39.57</v>
      </c>
      <c r="F2184" t="s">
        <v>700</v>
      </c>
      <c r="G2184" t="str">
        <f t="shared" si="4322"/>
        <v>DL2022013</v>
      </c>
      <c r="H2184" t="str">
        <f t="shared" si="4323"/>
        <v>22</v>
      </c>
      <c r="I2184" t="str">
        <f t="shared" si="4324"/>
        <v>Europæisk ål_22_20220921_DL2022013_HelsingoerGym</v>
      </c>
      <c r="J2184" t="str">
        <f>VLOOKUP(MID(C2184,4,6),Datasæt_Analysesystemer!$B$2:$E$69,3,FALSE)</f>
        <v>Europæisk ål</v>
      </c>
      <c r="K2184" t="str">
        <f t="shared" si="4325"/>
        <v>EP</v>
      </c>
      <c r="L2184" s="7">
        <f t="shared" si="4337"/>
        <v>39.57</v>
      </c>
      <c r="M2184" t="str">
        <f t="shared" si="4326"/>
        <v/>
      </c>
      <c r="N2184" t="str">
        <f t="shared" si="4327"/>
        <v/>
      </c>
      <c r="O2184" t="str">
        <f t="shared" si="4328"/>
        <v/>
      </c>
    </row>
    <row r="2185" spans="1:25" x14ac:dyDescent="0.25">
      <c r="A2185" t="s">
        <v>145</v>
      </c>
      <c r="B2185" t="s">
        <v>76</v>
      </c>
      <c r="C2185" t="s">
        <v>131</v>
      </c>
      <c r="D2185">
        <v>0.01</v>
      </c>
      <c r="E2185" t="s">
        <v>1275</v>
      </c>
      <c r="F2185" t="s">
        <v>700</v>
      </c>
      <c r="G2185" t="str">
        <f t="shared" si="4322"/>
        <v>DL2022013</v>
      </c>
      <c r="H2185" t="str">
        <f t="shared" si="4323"/>
        <v>22</v>
      </c>
      <c r="I2185" t="str">
        <f t="shared" si="4324"/>
        <v>Europæisk ål_22_20220921_DL2022013_HelsingoerGym</v>
      </c>
      <c r="J2185" t="str">
        <f>VLOOKUP(MID(C2185,4,6),Datasæt_Analysesystemer!$B$2:$E$69,3,FALSE)</f>
        <v>Europæisk ål</v>
      </c>
      <c r="K2185" t="str">
        <f t="shared" si="4325"/>
        <v>EP</v>
      </c>
      <c r="L2185" s="7" t="str">
        <f t="shared" si="4337"/>
        <v>No Ct</v>
      </c>
      <c r="M2185" t="str">
        <f t="shared" si="4326"/>
        <v/>
      </c>
      <c r="N2185" t="str">
        <f t="shared" si="4327"/>
        <v/>
      </c>
      <c r="O2185" t="str">
        <f t="shared" si="4328"/>
        <v/>
      </c>
      <c r="Y2185" t="str">
        <f>O2187</f>
        <v/>
      </c>
    </row>
    <row r="2186" spans="1:25" x14ac:dyDescent="0.25">
      <c r="A2186" t="s">
        <v>192</v>
      </c>
      <c r="B2186" t="s">
        <v>23</v>
      </c>
      <c r="C2186" t="s">
        <v>193</v>
      </c>
      <c r="D2186">
        <v>0.01</v>
      </c>
      <c r="E2186">
        <v>25.2</v>
      </c>
      <c r="F2186" t="s">
        <v>700</v>
      </c>
      <c r="G2186" t="str">
        <f t="shared" si="4322"/>
        <v>DL2022013</v>
      </c>
      <c r="H2186" t="str">
        <f t="shared" si="4323"/>
        <v>23</v>
      </c>
      <c r="I2186" t="str">
        <f t="shared" si="4324"/>
        <v>Sortmundet kutling_23_20220921_DL2022013_HelsingoerGym</v>
      </c>
      <c r="J2186" t="str">
        <f>VLOOKUP(MID(C2186,4,6),Datasæt_Analysesystemer!$B$2:$E$69,3,FALSE)</f>
        <v>Sortmundet kutling</v>
      </c>
      <c r="K2186" t="str">
        <f t="shared" si="4325"/>
        <v>PK</v>
      </c>
      <c r="L2186" s="7">
        <f t="shared" si="4337"/>
        <v>25.2</v>
      </c>
      <c r="M2186">
        <f t="shared" si="4326"/>
        <v>25.2</v>
      </c>
      <c r="N2186">
        <f t="shared" si="4327"/>
        <v>0</v>
      </c>
      <c r="O2186">
        <f t="shared" si="4328"/>
        <v>0</v>
      </c>
      <c r="Q2186">
        <f t="shared" ref="Q2186" si="4442">IF(L2188="No Ct",0,L2188)</f>
        <v>0</v>
      </c>
      <c r="R2186">
        <f t="shared" ref="R2186" si="4443">IF(L2189="No Ct",0,L2189)</f>
        <v>0</v>
      </c>
      <c r="S2186" t="str">
        <f t="shared" ref="S2186" si="4444">IF(AND(M2186&gt;0,N2186=0),"Valid","Invalid")</f>
        <v>Valid</v>
      </c>
      <c r="T2186" t="str">
        <f t="shared" ref="T2186" si="4445">IF(OR(Q2186&gt;1,R2186&gt;1),"Present","Absent")</f>
        <v>Absent</v>
      </c>
      <c r="U2186" t="str">
        <f t="shared" ref="U2186" si="4446">IF(OR(AND(Q2186&gt;1,Q2186&lt;41),AND(R2186&gt;1,R2186&lt;41)),"Ct&lt;41","Ct&gt;41")</f>
        <v>Ct&gt;41</v>
      </c>
      <c r="V2186" t="str">
        <f t="shared" ref="V2186" si="4447">J2186</f>
        <v>Sortmundet kutling</v>
      </c>
      <c r="W2186" t="str">
        <f t="shared" ref="W2186" si="4448">MID(F2186,10,9)</f>
        <v>DL2022013</v>
      </c>
      <c r="X2186" t="str">
        <f t="shared" ref="X2186" si="4449">W2186&amp;"_"&amp;V2186&amp;"_"&amp;S2186&amp;"_"&amp;T2186&amp;"_"&amp;U2186</f>
        <v>DL2022013_Sortmundet kutling_Valid_Absent_Ct&gt;41</v>
      </c>
    </row>
    <row r="2187" spans="1:25" x14ac:dyDescent="0.25">
      <c r="A2187" t="s">
        <v>168</v>
      </c>
      <c r="B2187" t="s">
        <v>51</v>
      </c>
      <c r="C2187" t="s">
        <v>169</v>
      </c>
      <c r="D2187">
        <v>0.01</v>
      </c>
      <c r="E2187" t="s">
        <v>1275</v>
      </c>
      <c r="F2187" t="s">
        <v>700</v>
      </c>
      <c r="G2187" t="str">
        <f t="shared" si="4322"/>
        <v>DL2022013</v>
      </c>
      <c r="H2187" t="str">
        <f t="shared" si="4323"/>
        <v>23</v>
      </c>
      <c r="I2187" t="str">
        <f t="shared" si="4324"/>
        <v>Sortmundet kutling_23_20220921_DL2022013_HelsingoerGym</v>
      </c>
      <c r="J2187" t="str">
        <f>VLOOKUP(MID(C2187,4,6),Datasæt_Analysesystemer!$B$2:$E$69,3,FALSE)</f>
        <v>Sortmundet kutling</v>
      </c>
      <c r="K2187" t="str">
        <f t="shared" si="4325"/>
        <v>NK</v>
      </c>
      <c r="L2187" s="7" t="str">
        <f t="shared" si="4337"/>
        <v>No Ct</v>
      </c>
      <c r="M2187" t="str">
        <f t="shared" si="4326"/>
        <v/>
      </c>
      <c r="N2187" t="str">
        <f t="shared" si="4327"/>
        <v/>
      </c>
      <c r="O2187" t="str">
        <f t="shared" si="4328"/>
        <v/>
      </c>
    </row>
    <row r="2188" spans="1:25" x14ac:dyDescent="0.25">
      <c r="A2188" t="s">
        <v>132</v>
      </c>
      <c r="B2188" t="s">
        <v>76</v>
      </c>
      <c r="C2188" t="s">
        <v>133</v>
      </c>
      <c r="D2188">
        <v>0.01</v>
      </c>
      <c r="E2188" t="s">
        <v>1275</v>
      </c>
      <c r="F2188" t="s">
        <v>700</v>
      </c>
      <c r="G2188" t="str">
        <f t="shared" si="4322"/>
        <v>DL2022013</v>
      </c>
      <c r="H2188" t="str">
        <f t="shared" si="4323"/>
        <v>23</v>
      </c>
      <c r="I2188" t="str">
        <f t="shared" si="4324"/>
        <v>Sortmundet kutling_23_20220921_DL2022013_HelsingoerGym</v>
      </c>
      <c r="J2188" t="str">
        <f>VLOOKUP(MID(C2188,4,6),Datasæt_Analysesystemer!$B$2:$E$69,3,FALSE)</f>
        <v>Sortmundet kutling</v>
      </c>
      <c r="K2188" t="str">
        <f t="shared" si="4325"/>
        <v>EP</v>
      </c>
      <c r="L2188" s="7" t="str">
        <f t="shared" si="4337"/>
        <v>No Ct</v>
      </c>
      <c r="M2188" t="str">
        <f t="shared" si="4326"/>
        <v/>
      </c>
      <c r="N2188" t="str">
        <f t="shared" si="4327"/>
        <v/>
      </c>
      <c r="O2188" t="str">
        <f t="shared" si="4328"/>
        <v/>
      </c>
    </row>
    <row r="2189" spans="1:25" x14ac:dyDescent="0.25">
      <c r="A2189" t="s">
        <v>146</v>
      </c>
      <c r="B2189" t="s">
        <v>76</v>
      </c>
      <c r="C2189" t="s">
        <v>133</v>
      </c>
      <c r="D2189">
        <v>0.01</v>
      </c>
      <c r="E2189" t="s">
        <v>1275</v>
      </c>
      <c r="F2189" t="s">
        <v>700</v>
      </c>
      <c r="G2189" t="str">
        <f t="shared" si="4322"/>
        <v>DL2022013</v>
      </c>
      <c r="H2189" t="str">
        <f t="shared" si="4323"/>
        <v>23</v>
      </c>
      <c r="I2189" t="str">
        <f t="shared" si="4324"/>
        <v>Sortmundet kutling_23_20220921_DL2022013_HelsingoerGym</v>
      </c>
      <c r="J2189" t="str">
        <f>VLOOKUP(MID(C2189,4,6),Datasæt_Analysesystemer!$B$2:$E$69,3,FALSE)</f>
        <v>Sortmundet kutling</v>
      </c>
      <c r="K2189" t="str">
        <f t="shared" si="4325"/>
        <v>EP</v>
      </c>
      <c r="L2189" s="7" t="str">
        <f t="shared" si="4337"/>
        <v>No Ct</v>
      </c>
      <c r="M2189" t="str">
        <f t="shared" si="4326"/>
        <v/>
      </c>
      <c r="N2189" t="str">
        <f t="shared" si="4327"/>
        <v/>
      </c>
      <c r="O2189" t="str">
        <f t="shared" si="4328"/>
        <v/>
      </c>
      <c r="Y2189" t="str">
        <f>O2191</f>
        <v/>
      </c>
    </row>
    <row r="2190" spans="1:25" x14ac:dyDescent="0.25">
      <c r="A2190" t="s">
        <v>194</v>
      </c>
      <c r="B2190" t="s">
        <v>23</v>
      </c>
      <c r="C2190" t="s">
        <v>195</v>
      </c>
      <c r="D2190">
        <v>0.01</v>
      </c>
      <c r="E2190">
        <v>23.68</v>
      </c>
      <c r="F2190" t="s">
        <v>700</v>
      </c>
      <c r="G2190" t="str">
        <f t="shared" si="4322"/>
        <v>DL2022013</v>
      </c>
      <c r="H2190" t="str">
        <f t="shared" si="4323"/>
        <v>24</v>
      </c>
      <c r="I2190" t="str">
        <f t="shared" si="4324"/>
        <v>Sortmundet kutling_24_20220921_DL2022013_HelsingoerGym</v>
      </c>
      <c r="J2190" t="str">
        <f>VLOOKUP(MID(C2190,4,6),Datasæt_Analysesystemer!$B$2:$E$69,3,FALSE)</f>
        <v>Sortmundet kutling</v>
      </c>
      <c r="K2190" t="str">
        <f t="shared" si="4325"/>
        <v>PK</v>
      </c>
      <c r="L2190" s="7">
        <f t="shared" si="4337"/>
        <v>23.68</v>
      </c>
      <c r="M2190">
        <f t="shared" si="4326"/>
        <v>23.68</v>
      </c>
      <c r="N2190">
        <f t="shared" si="4327"/>
        <v>0</v>
      </c>
      <c r="O2190">
        <f t="shared" si="4328"/>
        <v>0</v>
      </c>
      <c r="Q2190">
        <f t="shared" ref="Q2190" si="4450">IF(L2192="No Ct",0,L2192)</f>
        <v>0</v>
      </c>
      <c r="R2190">
        <f t="shared" ref="R2190" si="4451">IF(L2193="No Ct",0,L2193)</f>
        <v>0</v>
      </c>
      <c r="S2190" t="str">
        <f t="shared" ref="S2190" si="4452">IF(AND(M2190&gt;0,N2190=0),"Valid","Invalid")</f>
        <v>Valid</v>
      </c>
      <c r="T2190" t="str">
        <f t="shared" ref="T2190" si="4453">IF(OR(Q2190&gt;1,R2190&gt;1),"Present","Absent")</f>
        <v>Absent</v>
      </c>
      <c r="U2190" t="str">
        <f t="shared" ref="U2190" si="4454">IF(OR(AND(Q2190&gt;1,Q2190&lt;41),AND(R2190&gt;1,R2190&lt;41)),"Ct&lt;41","Ct&gt;41")</f>
        <v>Ct&gt;41</v>
      </c>
      <c r="V2190" t="str">
        <f t="shared" ref="V2190" si="4455">J2190</f>
        <v>Sortmundet kutling</v>
      </c>
      <c r="W2190" t="str">
        <f t="shared" ref="W2190" si="4456">MID(F2190,10,9)</f>
        <v>DL2022013</v>
      </c>
      <c r="X2190" t="str">
        <f t="shared" ref="X2190" si="4457">W2190&amp;"_"&amp;V2190&amp;"_"&amp;S2190&amp;"_"&amp;T2190&amp;"_"&amp;U2190</f>
        <v>DL2022013_Sortmundet kutling_Valid_Absent_Ct&gt;41</v>
      </c>
    </row>
    <row r="2191" spans="1:25" x14ac:dyDescent="0.25">
      <c r="A2191" t="s">
        <v>170</v>
      </c>
      <c r="B2191" t="s">
        <v>51</v>
      </c>
      <c r="C2191" t="s">
        <v>171</v>
      </c>
      <c r="D2191">
        <v>0.01</v>
      </c>
      <c r="E2191" t="s">
        <v>1275</v>
      </c>
      <c r="F2191" t="s">
        <v>700</v>
      </c>
      <c r="G2191" t="str">
        <f t="shared" si="4322"/>
        <v>DL2022013</v>
      </c>
      <c r="H2191" t="str">
        <f t="shared" si="4323"/>
        <v>24</v>
      </c>
      <c r="I2191" t="str">
        <f t="shared" si="4324"/>
        <v>Sortmundet kutling_24_20220921_DL2022013_HelsingoerGym</v>
      </c>
      <c r="J2191" t="str">
        <f>VLOOKUP(MID(C2191,4,6),Datasæt_Analysesystemer!$B$2:$E$69,3,FALSE)</f>
        <v>Sortmundet kutling</v>
      </c>
      <c r="K2191" t="str">
        <f t="shared" si="4325"/>
        <v>NK</v>
      </c>
      <c r="L2191" s="7" t="str">
        <f t="shared" si="4337"/>
        <v>No Ct</v>
      </c>
      <c r="M2191" t="str">
        <f t="shared" si="4326"/>
        <v/>
      </c>
      <c r="N2191" t="str">
        <f t="shared" si="4327"/>
        <v/>
      </c>
      <c r="O2191" t="str">
        <f t="shared" si="4328"/>
        <v/>
      </c>
    </row>
    <row r="2192" spans="1:25" x14ac:dyDescent="0.25">
      <c r="A2192" t="s">
        <v>134</v>
      </c>
      <c r="B2192" t="s">
        <v>76</v>
      </c>
      <c r="C2192" t="s">
        <v>135</v>
      </c>
      <c r="D2192">
        <v>0.01</v>
      </c>
      <c r="E2192" t="s">
        <v>1275</v>
      </c>
      <c r="F2192" t="s">
        <v>700</v>
      </c>
      <c r="G2192" t="str">
        <f t="shared" si="4322"/>
        <v>DL2022013</v>
      </c>
      <c r="H2192" t="str">
        <f t="shared" si="4323"/>
        <v>24</v>
      </c>
      <c r="I2192" t="str">
        <f t="shared" si="4324"/>
        <v>Sortmundet kutling_24_20220921_DL2022013_HelsingoerGym</v>
      </c>
      <c r="J2192" t="str">
        <f>VLOOKUP(MID(C2192,4,6),Datasæt_Analysesystemer!$B$2:$E$69,3,FALSE)</f>
        <v>Sortmundet kutling</v>
      </c>
      <c r="K2192" t="str">
        <f t="shared" si="4325"/>
        <v>EP</v>
      </c>
      <c r="L2192" s="7" t="str">
        <f t="shared" si="4337"/>
        <v>No Ct</v>
      </c>
      <c r="M2192" t="str">
        <f t="shared" si="4326"/>
        <v/>
      </c>
      <c r="N2192" t="str">
        <f t="shared" si="4327"/>
        <v/>
      </c>
      <c r="O2192" t="str">
        <f t="shared" si="4328"/>
        <v/>
      </c>
    </row>
    <row r="2193" spans="1:25" x14ac:dyDescent="0.25">
      <c r="A2193" t="s">
        <v>147</v>
      </c>
      <c r="B2193" t="s">
        <v>76</v>
      </c>
      <c r="C2193" t="s">
        <v>135</v>
      </c>
      <c r="D2193">
        <v>0.01</v>
      </c>
      <c r="E2193" t="s">
        <v>1275</v>
      </c>
      <c r="F2193" t="s">
        <v>700</v>
      </c>
      <c r="G2193" t="str">
        <f t="shared" si="4322"/>
        <v>DL2022013</v>
      </c>
      <c r="H2193" t="str">
        <f t="shared" si="4323"/>
        <v>24</v>
      </c>
      <c r="I2193" t="str">
        <f t="shared" si="4324"/>
        <v>Sortmundet kutling_24_20220921_DL2022013_HelsingoerGym</v>
      </c>
      <c r="J2193" t="str">
        <f>VLOOKUP(MID(C2193,4,6),Datasæt_Analysesystemer!$B$2:$E$69,3,FALSE)</f>
        <v>Sortmundet kutling</v>
      </c>
      <c r="K2193" t="str">
        <f t="shared" si="4325"/>
        <v>EP</v>
      </c>
      <c r="L2193" s="7" t="str">
        <f t="shared" si="4337"/>
        <v>No Ct</v>
      </c>
      <c r="M2193" t="str">
        <f t="shared" si="4326"/>
        <v/>
      </c>
      <c r="N2193" t="str">
        <f t="shared" si="4327"/>
        <v/>
      </c>
      <c r="O2193" t="str">
        <f t="shared" si="4328"/>
        <v/>
      </c>
      <c r="Y2193" t="str">
        <f>O2195</f>
        <v/>
      </c>
    </row>
    <row r="2194" spans="1:25" x14ac:dyDescent="0.25">
      <c r="A2194" t="s">
        <v>22</v>
      </c>
      <c r="B2194" t="s">
        <v>23</v>
      </c>
      <c r="C2194" t="s">
        <v>24</v>
      </c>
      <c r="D2194">
        <v>0.01</v>
      </c>
      <c r="E2194">
        <v>31.81</v>
      </c>
      <c r="F2194" t="s">
        <v>1247</v>
      </c>
      <c r="G2194" t="str">
        <f t="shared" ref="G2194:G2257" si="4458">MID(F2194,10,9)</f>
        <v>DL2022024</v>
      </c>
      <c r="H2194" t="str">
        <f t="shared" ref="H2194:H2257" si="4459">LEFT(C2194,2)</f>
        <v>01</v>
      </c>
      <c r="I2194" t="str">
        <f t="shared" ref="I2194:I2257" si="4460">J2194&amp;"_"&amp;H2194&amp;"_"&amp;F2194</f>
        <v>Aborre_01_20220922_DL2022024_OrdrupGym</v>
      </c>
      <c r="J2194" t="str">
        <f>VLOOKUP(MID(C2194,4,6),Datasæt_Analysesystemer!$B$2:$E$69,3,FALSE)</f>
        <v>Aborre</v>
      </c>
      <c r="K2194" t="str">
        <f t="shared" ref="K2194:K2257" si="4461">RIGHT(C2194,2)</f>
        <v>PK</v>
      </c>
      <c r="L2194" s="7">
        <f t="shared" si="4337"/>
        <v>31.81</v>
      </c>
      <c r="M2194">
        <f t="shared" ref="M2194:M2257" si="4462">IF(K2194="PK",SUMIFS(L:L,K:K,"PK",I:I,I2194),"")</f>
        <v>31.81</v>
      </c>
      <c r="N2194">
        <f t="shared" ref="N2194:N2257" si="4463">IF(K2194="PK",SUMIFS(L:L,K:K,"NK",I:I,I2194),"")</f>
        <v>0</v>
      </c>
      <c r="O2194">
        <f t="shared" ref="O2194:O2257" si="4464">IF(K2194="PK",SUMIFS(L:L,K:K,"EP",I:I,I2194),"")</f>
        <v>42.52</v>
      </c>
      <c r="Q2194">
        <f t="shared" ref="Q2194" si="4465">IF(L2196="No Ct",0,L2196)</f>
        <v>42.52</v>
      </c>
      <c r="R2194">
        <f t="shared" ref="R2194" si="4466">IF(L2197="No Ct",0,L2197)</f>
        <v>0</v>
      </c>
      <c r="S2194" t="str">
        <f t="shared" ref="S2194" si="4467">IF(AND(M2194&gt;0,N2194=0),"Valid","Invalid")</f>
        <v>Valid</v>
      </c>
      <c r="T2194" t="str">
        <f t="shared" ref="T2194" si="4468">IF(OR(Q2194&gt;1,R2194&gt;1),"Present","Absent")</f>
        <v>Present</v>
      </c>
      <c r="U2194" t="str">
        <f t="shared" ref="U2194" si="4469">IF(OR(AND(Q2194&gt;1,Q2194&lt;41),AND(R2194&gt;1,R2194&lt;41)),"Ct&lt;41","Ct&gt;41")</f>
        <v>Ct&gt;41</v>
      </c>
      <c r="V2194" t="str">
        <f t="shared" ref="V2194" si="4470">J2194</f>
        <v>Aborre</v>
      </c>
      <c r="W2194" t="str">
        <f t="shared" ref="W2194" si="4471">MID(F2194,10,9)</f>
        <v>DL2022024</v>
      </c>
      <c r="X2194" t="str">
        <f t="shared" ref="X2194" si="4472">W2194&amp;"_"&amp;V2194&amp;"_"&amp;S2194&amp;"_"&amp;T2194&amp;"_"&amp;U2194</f>
        <v>DL2022024_Aborre_Valid_Present_Ct&gt;41</v>
      </c>
    </row>
    <row r="2195" spans="1:25" x14ac:dyDescent="0.25">
      <c r="A2195" t="s">
        <v>50</v>
      </c>
      <c r="B2195" t="s">
        <v>51</v>
      </c>
      <c r="C2195" t="s">
        <v>52</v>
      </c>
      <c r="D2195">
        <v>0.01</v>
      </c>
      <c r="E2195" t="s">
        <v>1275</v>
      </c>
      <c r="F2195" t="s">
        <v>1247</v>
      </c>
      <c r="G2195" t="str">
        <f t="shared" si="4458"/>
        <v>DL2022024</v>
      </c>
      <c r="H2195" t="str">
        <f t="shared" si="4459"/>
        <v>01</v>
      </c>
      <c r="I2195" t="str">
        <f t="shared" si="4460"/>
        <v>Aborre_01_20220922_DL2022024_OrdrupGym</v>
      </c>
      <c r="J2195" t="str">
        <f>VLOOKUP(MID(C2195,4,6),Datasæt_Analysesystemer!$B$2:$E$69,3,FALSE)</f>
        <v>Aborre</v>
      </c>
      <c r="K2195" t="str">
        <f t="shared" si="4461"/>
        <v>NK</v>
      </c>
      <c r="L2195" s="7" t="str">
        <f t="shared" ref="L2195:L2258" si="4473">IF(TRIM(E2195)="No Ct","No Ct",E2195)</f>
        <v>No Ct</v>
      </c>
      <c r="M2195" t="str">
        <f t="shared" si="4462"/>
        <v/>
      </c>
      <c r="N2195" t="str">
        <f t="shared" si="4463"/>
        <v/>
      </c>
      <c r="O2195" t="str">
        <f t="shared" si="4464"/>
        <v/>
      </c>
    </row>
    <row r="2196" spans="1:25" x14ac:dyDescent="0.25">
      <c r="A2196" t="s">
        <v>75</v>
      </c>
      <c r="B2196" t="s">
        <v>76</v>
      </c>
      <c r="C2196" t="s">
        <v>77</v>
      </c>
      <c r="D2196">
        <v>0.01</v>
      </c>
      <c r="E2196">
        <v>42.52</v>
      </c>
      <c r="F2196" t="s">
        <v>1247</v>
      </c>
      <c r="G2196" t="str">
        <f t="shared" si="4458"/>
        <v>DL2022024</v>
      </c>
      <c r="H2196" t="str">
        <f t="shared" si="4459"/>
        <v>01</v>
      </c>
      <c r="I2196" t="str">
        <f t="shared" si="4460"/>
        <v>Aborre_01_20220922_DL2022024_OrdrupGym</v>
      </c>
      <c r="J2196" t="str">
        <f>VLOOKUP(MID(C2196,4,6),Datasæt_Analysesystemer!$B$2:$E$69,3,FALSE)</f>
        <v>Aborre</v>
      </c>
      <c r="K2196" t="str">
        <f t="shared" si="4461"/>
        <v>EP</v>
      </c>
      <c r="L2196" s="7">
        <f t="shared" si="4473"/>
        <v>42.52</v>
      </c>
      <c r="M2196" t="str">
        <f t="shared" si="4462"/>
        <v/>
      </c>
      <c r="N2196" t="str">
        <f t="shared" si="4463"/>
        <v/>
      </c>
      <c r="O2196" t="str">
        <f t="shared" si="4464"/>
        <v/>
      </c>
    </row>
    <row r="2197" spans="1:25" x14ac:dyDescent="0.25">
      <c r="A2197" t="s">
        <v>100</v>
      </c>
      <c r="B2197" t="s">
        <v>76</v>
      </c>
      <c r="C2197" t="s">
        <v>77</v>
      </c>
      <c r="D2197">
        <v>0.01</v>
      </c>
      <c r="E2197" t="s">
        <v>1275</v>
      </c>
      <c r="F2197" t="s">
        <v>1247</v>
      </c>
      <c r="G2197" t="str">
        <f t="shared" si="4458"/>
        <v>DL2022024</v>
      </c>
      <c r="H2197" t="str">
        <f t="shared" si="4459"/>
        <v>01</v>
      </c>
      <c r="I2197" t="str">
        <f t="shared" si="4460"/>
        <v>Aborre_01_20220922_DL2022024_OrdrupGym</v>
      </c>
      <c r="J2197" t="str">
        <f>VLOOKUP(MID(C2197,4,6),Datasæt_Analysesystemer!$B$2:$E$69,3,FALSE)</f>
        <v>Aborre</v>
      </c>
      <c r="K2197" t="str">
        <f t="shared" si="4461"/>
        <v>EP</v>
      </c>
      <c r="L2197" s="7" t="str">
        <f t="shared" si="4473"/>
        <v>No Ct</v>
      </c>
      <c r="M2197" t="str">
        <f t="shared" si="4462"/>
        <v/>
      </c>
      <c r="N2197" t="str">
        <f t="shared" si="4463"/>
        <v/>
      </c>
      <c r="O2197" t="str">
        <f t="shared" si="4464"/>
        <v/>
      </c>
      <c r="Y2197" t="str">
        <f>O2199</f>
        <v/>
      </c>
    </row>
    <row r="2198" spans="1:25" x14ac:dyDescent="0.25">
      <c r="A2198" t="s">
        <v>27</v>
      </c>
      <c r="B2198" t="s">
        <v>23</v>
      </c>
      <c r="C2198" t="s">
        <v>28</v>
      </c>
      <c r="D2198">
        <v>0.01</v>
      </c>
      <c r="E2198">
        <v>30.61</v>
      </c>
      <c r="F2198" t="s">
        <v>1247</v>
      </c>
      <c r="G2198" t="str">
        <f t="shared" si="4458"/>
        <v>DL2022024</v>
      </c>
      <c r="H2198" t="str">
        <f t="shared" si="4459"/>
        <v>02</v>
      </c>
      <c r="I2198" t="str">
        <f t="shared" si="4460"/>
        <v>Aborre_02_20220922_DL2022024_OrdrupGym</v>
      </c>
      <c r="J2198" t="str">
        <f>VLOOKUP(MID(C2198,4,6),Datasæt_Analysesystemer!$B$2:$E$69,3,FALSE)</f>
        <v>Aborre</v>
      </c>
      <c r="K2198" t="str">
        <f t="shared" si="4461"/>
        <v>PK</v>
      </c>
      <c r="L2198" s="7">
        <f t="shared" si="4473"/>
        <v>30.61</v>
      </c>
      <c r="M2198">
        <f t="shared" si="4462"/>
        <v>30.61</v>
      </c>
      <c r="N2198">
        <f t="shared" si="4463"/>
        <v>0</v>
      </c>
      <c r="O2198">
        <f t="shared" si="4464"/>
        <v>0</v>
      </c>
      <c r="Q2198">
        <f t="shared" ref="Q2198" si="4474">IF(L2200="No Ct",0,L2200)</f>
        <v>0</v>
      </c>
      <c r="R2198">
        <f t="shared" ref="R2198" si="4475">IF(L2201="No Ct",0,L2201)</f>
        <v>0</v>
      </c>
      <c r="S2198" t="str">
        <f t="shared" ref="S2198" si="4476">IF(AND(M2198&gt;0,N2198=0),"Valid","Invalid")</f>
        <v>Valid</v>
      </c>
      <c r="T2198" t="str">
        <f t="shared" ref="T2198" si="4477">IF(OR(Q2198&gt;1,R2198&gt;1),"Present","Absent")</f>
        <v>Absent</v>
      </c>
      <c r="U2198" t="str">
        <f t="shared" ref="U2198" si="4478">IF(OR(AND(Q2198&gt;1,Q2198&lt;41),AND(R2198&gt;1,R2198&lt;41)),"Ct&lt;41","Ct&gt;41")</f>
        <v>Ct&gt;41</v>
      </c>
      <c r="V2198" t="str">
        <f t="shared" ref="V2198" si="4479">J2198</f>
        <v>Aborre</v>
      </c>
      <c r="W2198" t="str">
        <f t="shared" ref="W2198" si="4480">MID(F2198,10,9)</f>
        <v>DL2022024</v>
      </c>
      <c r="X2198" t="str">
        <f t="shared" ref="X2198" si="4481">W2198&amp;"_"&amp;V2198&amp;"_"&amp;S2198&amp;"_"&amp;T2198&amp;"_"&amp;U2198</f>
        <v>DL2022024_Aborre_Valid_Absent_Ct&gt;41</v>
      </c>
    </row>
    <row r="2199" spans="1:25" x14ac:dyDescent="0.25">
      <c r="A2199" t="s">
        <v>53</v>
      </c>
      <c r="B2199" t="s">
        <v>51</v>
      </c>
      <c r="C2199" t="s">
        <v>54</v>
      </c>
      <c r="D2199">
        <v>0.01</v>
      </c>
      <c r="E2199" t="s">
        <v>1275</v>
      </c>
      <c r="F2199" t="s">
        <v>1247</v>
      </c>
      <c r="G2199" t="str">
        <f t="shared" si="4458"/>
        <v>DL2022024</v>
      </c>
      <c r="H2199" t="str">
        <f t="shared" si="4459"/>
        <v>02</v>
      </c>
      <c r="I2199" t="str">
        <f t="shared" si="4460"/>
        <v>Aborre_02_20220922_DL2022024_OrdrupGym</v>
      </c>
      <c r="J2199" t="str">
        <f>VLOOKUP(MID(C2199,4,6),Datasæt_Analysesystemer!$B$2:$E$69,3,FALSE)</f>
        <v>Aborre</v>
      </c>
      <c r="K2199" t="str">
        <f t="shared" si="4461"/>
        <v>NK</v>
      </c>
      <c r="L2199" s="7" t="str">
        <f t="shared" si="4473"/>
        <v>No Ct</v>
      </c>
      <c r="M2199" t="str">
        <f t="shared" si="4462"/>
        <v/>
      </c>
      <c r="N2199" t="str">
        <f t="shared" si="4463"/>
        <v/>
      </c>
      <c r="O2199" t="str">
        <f t="shared" si="4464"/>
        <v/>
      </c>
    </row>
    <row r="2200" spans="1:25" x14ac:dyDescent="0.25">
      <c r="A2200" t="s">
        <v>78</v>
      </c>
      <c r="B2200" t="s">
        <v>76</v>
      </c>
      <c r="C2200" t="s">
        <v>79</v>
      </c>
      <c r="D2200">
        <v>0.01</v>
      </c>
      <c r="E2200" t="s">
        <v>1275</v>
      </c>
      <c r="F2200" t="s">
        <v>1247</v>
      </c>
      <c r="G2200" t="str">
        <f t="shared" si="4458"/>
        <v>DL2022024</v>
      </c>
      <c r="H2200" t="str">
        <f t="shared" si="4459"/>
        <v>02</v>
      </c>
      <c r="I2200" t="str">
        <f t="shared" si="4460"/>
        <v>Aborre_02_20220922_DL2022024_OrdrupGym</v>
      </c>
      <c r="J2200" t="str">
        <f>VLOOKUP(MID(C2200,4,6),Datasæt_Analysesystemer!$B$2:$E$69,3,FALSE)</f>
        <v>Aborre</v>
      </c>
      <c r="K2200" t="str">
        <f t="shared" si="4461"/>
        <v>EP</v>
      </c>
      <c r="L2200" s="7" t="str">
        <f t="shared" si="4473"/>
        <v>No Ct</v>
      </c>
      <c r="M2200" t="str">
        <f t="shared" si="4462"/>
        <v/>
      </c>
      <c r="N2200" t="str">
        <f t="shared" si="4463"/>
        <v/>
      </c>
      <c r="O2200" t="str">
        <f t="shared" si="4464"/>
        <v/>
      </c>
    </row>
    <row r="2201" spans="1:25" x14ac:dyDescent="0.25">
      <c r="A2201" t="s">
        <v>101</v>
      </c>
      <c r="B2201" t="s">
        <v>76</v>
      </c>
      <c r="C2201" t="s">
        <v>79</v>
      </c>
      <c r="D2201">
        <v>0.01</v>
      </c>
      <c r="E2201" t="s">
        <v>1275</v>
      </c>
      <c r="F2201" t="s">
        <v>1247</v>
      </c>
      <c r="G2201" t="str">
        <f t="shared" si="4458"/>
        <v>DL2022024</v>
      </c>
      <c r="H2201" t="str">
        <f t="shared" si="4459"/>
        <v>02</v>
      </c>
      <c r="I2201" t="str">
        <f t="shared" si="4460"/>
        <v>Aborre_02_20220922_DL2022024_OrdrupGym</v>
      </c>
      <c r="J2201" t="str">
        <f>VLOOKUP(MID(C2201,4,6),Datasæt_Analysesystemer!$B$2:$E$69,3,FALSE)</f>
        <v>Aborre</v>
      </c>
      <c r="K2201" t="str">
        <f t="shared" si="4461"/>
        <v>EP</v>
      </c>
      <c r="L2201" s="7" t="str">
        <f t="shared" si="4473"/>
        <v>No Ct</v>
      </c>
      <c r="M2201" t="str">
        <f t="shared" si="4462"/>
        <v/>
      </c>
      <c r="N2201" t="str">
        <f t="shared" si="4463"/>
        <v/>
      </c>
      <c r="O2201" t="str">
        <f t="shared" si="4464"/>
        <v/>
      </c>
      <c r="Y2201" t="str">
        <f>O2203</f>
        <v/>
      </c>
    </row>
    <row r="2202" spans="1:25" x14ac:dyDescent="0.25">
      <c r="A2202" t="s">
        <v>29</v>
      </c>
      <c r="B2202" t="s">
        <v>23</v>
      </c>
      <c r="C2202" t="s">
        <v>453</v>
      </c>
      <c r="D2202">
        <v>0.01</v>
      </c>
      <c r="E2202">
        <v>26.9</v>
      </c>
      <c r="F2202" t="s">
        <v>1247</v>
      </c>
      <c r="G2202" t="str">
        <f t="shared" si="4458"/>
        <v>DL2022024</v>
      </c>
      <c r="H2202" t="str">
        <f t="shared" si="4459"/>
        <v>03</v>
      </c>
      <c r="I2202" t="str">
        <f t="shared" si="4460"/>
        <v>Skalle_03_20220922_DL2022024_OrdrupGym</v>
      </c>
      <c r="J2202" t="str">
        <f>VLOOKUP(MID(C2202,4,6),Datasæt_Analysesystemer!$B$2:$E$69,3,FALSE)</f>
        <v>Skalle</v>
      </c>
      <c r="K2202" t="str">
        <f t="shared" si="4461"/>
        <v>PK</v>
      </c>
      <c r="L2202" s="7">
        <f t="shared" si="4473"/>
        <v>26.9</v>
      </c>
      <c r="M2202">
        <f t="shared" si="4462"/>
        <v>26.9</v>
      </c>
      <c r="N2202">
        <f t="shared" si="4463"/>
        <v>0</v>
      </c>
      <c r="O2202">
        <f t="shared" si="4464"/>
        <v>74.17</v>
      </c>
      <c r="Q2202">
        <f t="shared" ref="Q2202" si="4482">IF(L2204="No Ct",0,L2204)</f>
        <v>36.68</v>
      </c>
      <c r="R2202">
        <f t="shared" ref="R2202" si="4483">IF(L2205="No Ct",0,L2205)</f>
        <v>37.49</v>
      </c>
      <c r="S2202" t="str">
        <f t="shared" ref="S2202" si="4484">IF(AND(M2202&gt;0,N2202=0),"Valid","Invalid")</f>
        <v>Valid</v>
      </c>
      <c r="T2202" t="str">
        <f t="shared" ref="T2202" si="4485">IF(OR(Q2202&gt;1,R2202&gt;1),"Present","Absent")</f>
        <v>Present</v>
      </c>
      <c r="U2202" t="str">
        <f t="shared" ref="U2202" si="4486">IF(OR(AND(Q2202&gt;1,Q2202&lt;41),AND(R2202&gt;1,R2202&lt;41)),"Ct&lt;41","Ct&gt;41")</f>
        <v>Ct&lt;41</v>
      </c>
      <c r="V2202" t="str">
        <f t="shared" ref="V2202" si="4487">J2202</f>
        <v>Skalle</v>
      </c>
      <c r="W2202" t="str">
        <f t="shared" ref="W2202" si="4488">MID(F2202,10,9)</f>
        <v>DL2022024</v>
      </c>
      <c r="X2202" t="str">
        <f t="shared" ref="X2202" si="4489">W2202&amp;"_"&amp;V2202&amp;"_"&amp;S2202&amp;"_"&amp;T2202&amp;"_"&amp;U2202</f>
        <v>DL2022024_Skalle_Valid_Present_Ct&lt;41</v>
      </c>
    </row>
    <row r="2203" spans="1:25" x14ac:dyDescent="0.25">
      <c r="A2203" t="s">
        <v>55</v>
      </c>
      <c r="B2203" t="s">
        <v>51</v>
      </c>
      <c r="C2203" t="s">
        <v>463</v>
      </c>
      <c r="D2203">
        <v>0.01</v>
      </c>
      <c r="E2203" t="s">
        <v>1275</v>
      </c>
      <c r="F2203" t="s">
        <v>1247</v>
      </c>
      <c r="G2203" t="str">
        <f t="shared" si="4458"/>
        <v>DL2022024</v>
      </c>
      <c r="H2203" t="str">
        <f t="shared" si="4459"/>
        <v>03</v>
      </c>
      <c r="I2203" t="str">
        <f t="shared" si="4460"/>
        <v>Skalle_03_20220922_DL2022024_OrdrupGym</v>
      </c>
      <c r="J2203" t="str">
        <f>VLOOKUP(MID(C2203,4,6),Datasæt_Analysesystemer!$B$2:$E$69,3,FALSE)</f>
        <v>Skalle</v>
      </c>
      <c r="K2203" t="str">
        <f t="shared" si="4461"/>
        <v>NK</v>
      </c>
      <c r="L2203" s="7" t="str">
        <f t="shared" si="4473"/>
        <v>No Ct</v>
      </c>
      <c r="M2203" t="str">
        <f t="shared" si="4462"/>
        <v/>
      </c>
      <c r="N2203" t="str">
        <f t="shared" si="4463"/>
        <v/>
      </c>
      <c r="O2203" t="str">
        <f t="shared" si="4464"/>
        <v/>
      </c>
    </row>
    <row r="2204" spans="1:25" x14ac:dyDescent="0.25">
      <c r="A2204" t="s">
        <v>80</v>
      </c>
      <c r="B2204" t="s">
        <v>76</v>
      </c>
      <c r="C2204" t="s">
        <v>473</v>
      </c>
      <c r="D2204">
        <v>0.01</v>
      </c>
      <c r="E2204">
        <v>36.68</v>
      </c>
      <c r="F2204" t="s">
        <v>1247</v>
      </c>
      <c r="G2204" t="str">
        <f t="shared" si="4458"/>
        <v>DL2022024</v>
      </c>
      <c r="H2204" t="str">
        <f t="shared" si="4459"/>
        <v>03</v>
      </c>
      <c r="I2204" t="str">
        <f t="shared" si="4460"/>
        <v>Skalle_03_20220922_DL2022024_OrdrupGym</v>
      </c>
      <c r="J2204" t="str">
        <f>VLOOKUP(MID(C2204,4,6),Datasæt_Analysesystemer!$B$2:$E$69,3,FALSE)</f>
        <v>Skalle</v>
      </c>
      <c r="K2204" t="str">
        <f t="shared" si="4461"/>
        <v>EP</v>
      </c>
      <c r="L2204" s="7">
        <f t="shared" si="4473"/>
        <v>36.68</v>
      </c>
      <c r="M2204" t="str">
        <f t="shared" si="4462"/>
        <v/>
      </c>
      <c r="N2204" t="str">
        <f t="shared" si="4463"/>
        <v/>
      </c>
      <c r="O2204" t="str">
        <f t="shared" si="4464"/>
        <v/>
      </c>
    </row>
    <row r="2205" spans="1:25" x14ac:dyDescent="0.25">
      <c r="A2205" t="s">
        <v>102</v>
      </c>
      <c r="B2205" t="s">
        <v>76</v>
      </c>
      <c r="C2205" t="s">
        <v>473</v>
      </c>
      <c r="D2205">
        <v>0.01</v>
      </c>
      <c r="E2205">
        <v>37.49</v>
      </c>
      <c r="F2205" t="s">
        <v>1247</v>
      </c>
      <c r="G2205" t="str">
        <f t="shared" si="4458"/>
        <v>DL2022024</v>
      </c>
      <c r="H2205" t="str">
        <f t="shared" si="4459"/>
        <v>03</v>
      </c>
      <c r="I2205" t="str">
        <f t="shared" si="4460"/>
        <v>Skalle_03_20220922_DL2022024_OrdrupGym</v>
      </c>
      <c r="J2205" t="str">
        <f>VLOOKUP(MID(C2205,4,6),Datasæt_Analysesystemer!$B$2:$E$69,3,FALSE)</f>
        <v>Skalle</v>
      </c>
      <c r="K2205" t="str">
        <f t="shared" si="4461"/>
        <v>EP</v>
      </c>
      <c r="L2205" s="7">
        <f t="shared" si="4473"/>
        <v>37.49</v>
      </c>
      <c r="M2205" t="str">
        <f t="shared" si="4462"/>
        <v/>
      </c>
      <c r="N2205" t="str">
        <f t="shared" si="4463"/>
        <v/>
      </c>
      <c r="O2205" t="str">
        <f t="shared" si="4464"/>
        <v/>
      </c>
      <c r="Y2205" t="str">
        <f>O2207</f>
        <v/>
      </c>
    </row>
    <row r="2206" spans="1:25" x14ac:dyDescent="0.25">
      <c r="A2206" t="s">
        <v>31</v>
      </c>
      <c r="B2206" t="s">
        <v>23</v>
      </c>
      <c r="C2206" t="s">
        <v>454</v>
      </c>
      <c r="D2206">
        <v>0.01</v>
      </c>
      <c r="E2206" t="s">
        <v>1275</v>
      </c>
      <c r="F2206" t="s">
        <v>1247</v>
      </c>
      <c r="G2206" t="str">
        <f t="shared" si="4458"/>
        <v>DL2022024</v>
      </c>
      <c r="H2206" t="str">
        <f t="shared" si="4459"/>
        <v>04</v>
      </c>
      <c r="I2206" t="str">
        <f t="shared" si="4460"/>
        <v>Skalle_04_20220922_DL2022024_OrdrupGym</v>
      </c>
      <c r="J2206" t="str">
        <f>VLOOKUP(MID(C2206,4,6),Datasæt_Analysesystemer!$B$2:$E$69,3,FALSE)</f>
        <v>Skalle</v>
      </c>
      <c r="K2206" t="str">
        <f t="shared" si="4461"/>
        <v>PK</v>
      </c>
      <c r="L2206" s="7" t="str">
        <f t="shared" si="4473"/>
        <v>No Ct</v>
      </c>
      <c r="M2206">
        <f t="shared" si="4462"/>
        <v>0</v>
      </c>
      <c r="N2206">
        <f t="shared" si="4463"/>
        <v>0</v>
      </c>
      <c r="O2206">
        <f t="shared" si="4464"/>
        <v>0</v>
      </c>
      <c r="Q2206">
        <f t="shared" ref="Q2206" si="4490">IF(L2208="No Ct",0,L2208)</f>
        <v>0</v>
      </c>
      <c r="R2206">
        <f t="shared" ref="R2206" si="4491">IF(L2209="No Ct",0,L2209)</f>
        <v>0</v>
      </c>
      <c r="S2206" t="str">
        <f t="shared" ref="S2206" si="4492">IF(AND(M2206&gt;0,N2206=0),"Valid","Invalid")</f>
        <v>Invalid</v>
      </c>
      <c r="T2206" t="str">
        <f t="shared" ref="T2206" si="4493">IF(OR(Q2206&gt;1,R2206&gt;1),"Present","Absent")</f>
        <v>Absent</v>
      </c>
      <c r="U2206" t="str">
        <f t="shared" ref="U2206" si="4494">IF(OR(AND(Q2206&gt;1,Q2206&lt;41),AND(R2206&gt;1,R2206&lt;41)),"Ct&lt;41","Ct&gt;41")</f>
        <v>Ct&gt;41</v>
      </c>
      <c r="V2206" t="str">
        <f t="shared" ref="V2206" si="4495">J2206</f>
        <v>Skalle</v>
      </c>
      <c r="W2206" t="str">
        <f t="shared" ref="W2206" si="4496">MID(F2206,10,9)</f>
        <v>DL2022024</v>
      </c>
      <c r="X2206" t="str">
        <f t="shared" ref="X2206" si="4497">W2206&amp;"_"&amp;V2206&amp;"_"&amp;S2206&amp;"_"&amp;T2206&amp;"_"&amp;U2206</f>
        <v>DL2022024_Skalle_Invalid_Absent_Ct&gt;41</v>
      </c>
    </row>
    <row r="2207" spans="1:25" x14ac:dyDescent="0.25">
      <c r="A2207" t="s">
        <v>57</v>
      </c>
      <c r="B2207" t="s">
        <v>51</v>
      </c>
      <c r="C2207" t="s">
        <v>464</v>
      </c>
      <c r="D2207">
        <v>0.01</v>
      </c>
      <c r="E2207" t="s">
        <v>1275</v>
      </c>
      <c r="F2207" t="s">
        <v>1247</v>
      </c>
      <c r="G2207" t="str">
        <f t="shared" si="4458"/>
        <v>DL2022024</v>
      </c>
      <c r="H2207" t="str">
        <f t="shared" si="4459"/>
        <v>04</v>
      </c>
      <c r="I2207" t="str">
        <f t="shared" si="4460"/>
        <v>Skalle_04_20220922_DL2022024_OrdrupGym</v>
      </c>
      <c r="J2207" t="str">
        <f>VLOOKUP(MID(C2207,4,6),Datasæt_Analysesystemer!$B$2:$E$69,3,FALSE)</f>
        <v>Skalle</v>
      </c>
      <c r="K2207" t="str">
        <f t="shared" si="4461"/>
        <v>NK</v>
      </c>
      <c r="L2207" s="7" t="str">
        <f t="shared" si="4473"/>
        <v>No Ct</v>
      </c>
      <c r="M2207" t="str">
        <f t="shared" si="4462"/>
        <v/>
      </c>
      <c r="N2207" t="str">
        <f t="shared" si="4463"/>
        <v/>
      </c>
      <c r="O2207" t="str">
        <f t="shared" si="4464"/>
        <v/>
      </c>
    </row>
    <row r="2208" spans="1:25" x14ac:dyDescent="0.25">
      <c r="A2208" t="s">
        <v>82</v>
      </c>
      <c r="B2208" t="s">
        <v>76</v>
      </c>
      <c r="C2208" t="s">
        <v>474</v>
      </c>
      <c r="D2208">
        <v>0.01</v>
      </c>
      <c r="E2208" t="s">
        <v>1275</v>
      </c>
      <c r="F2208" t="s">
        <v>1247</v>
      </c>
      <c r="G2208" t="str">
        <f t="shared" si="4458"/>
        <v>DL2022024</v>
      </c>
      <c r="H2208" t="str">
        <f t="shared" si="4459"/>
        <v>04</v>
      </c>
      <c r="I2208" t="str">
        <f t="shared" si="4460"/>
        <v>Skalle_04_20220922_DL2022024_OrdrupGym</v>
      </c>
      <c r="J2208" t="str">
        <f>VLOOKUP(MID(C2208,4,6),Datasæt_Analysesystemer!$B$2:$E$69,3,FALSE)</f>
        <v>Skalle</v>
      </c>
      <c r="K2208" t="str">
        <f t="shared" si="4461"/>
        <v>EP</v>
      </c>
      <c r="L2208" s="7" t="str">
        <f t="shared" si="4473"/>
        <v>No Ct</v>
      </c>
      <c r="M2208" t="str">
        <f t="shared" si="4462"/>
        <v/>
      </c>
      <c r="N2208" t="str">
        <f t="shared" si="4463"/>
        <v/>
      </c>
      <c r="O2208" t="str">
        <f t="shared" si="4464"/>
        <v/>
      </c>
    </row>
    <row r="2209" spans="1:25" x14ac:dyDescent="0.25">
      <c r="A2209" t="s">
        <v>103</v>
      </c>
      <c r="B2209" t="s">
        <v>76</v>
      </c>
      <c r="C2209" t="s">
        <v>474</v>
      </c>
      <c r="D2209">
        <v>0.01</v>
      </c>
      <c r="E2209" t="s">
        <v>1275</v>
      </c>
      <c r="F2209" t="s">
        <v>1247</v>
      </c>
      <c r="G2209" t="str">
        <f t="shared" si="4458"/>
        <v>DL2022024</v>
      </c>
      <c r="H2209" t="str">
        <f t="shared" si="4459"/>
        <v>04</v>
      </c>
      <c r="I2209" t="str">
        <f t="shared" si="4460"/>
        <v>Skalle_04_20220922_DL2022024_OrdrupGym</v>
      </c>
      <c r="J2209" t="str">
        <f>VLOOKUP(MID(C2209,4,6),Datasæt_Analysesystemer!$B$2:$E$69,3,FALSE)</f>
        <v>Skalle</v>
      </c>
      <c r="K2209" t="str">
        <f t="shared" si="4461"/>
        <v>EP</v>
      </c>
      <c r="L2209" s="7" t="str">
        <f t="shared" si="4473"/>
        <v>No Ct</v>
      </c>
      <c r="M2209" t="str">
        <f t="shared" si="4462"/>
        <v/>
      </c>
      <c r="N2209" t="str">
        <f t="shared" si="4463"/>
        <v/>
      </c>
      <c r="O2209" t="str">
        <f t="shared" si="4464"/>
        <v/>
      </c>
      <c r="Y2209" t="str">
        <f>O2211</f>
        <v/>
      </c>
    </row>
    <row r="2210" spans="1:25" x14ac:dyDescent="0.25">
      <c r="A2210" t="s">
        <v>33</v>
      </c>
      <c r="B2210" t="s">
        <v>23</v>
      </c>
      <c r="C2210" t="s">
        <v>455</v>
      </c>
      <c r="D2210">
        <v>0.01</v>
      </c>
      <c r="E2210">
        <v>22.89</v>
      </c>
      <c r="F2210" t="s">
        <v>1247</v>
      </c>
      <c r="G2210" t="str">
        <f t="shared" si="4458"/>
        <v>DL2022024</v>
      </c>
      <c r="H2210" t="str">
        <f t="shared" si="4459"/>
        <v>05</v>
      </c>
      <c r="I2210" t="str">
        <f t="shared" si="4460"/>
        <v>Gedde_05_20220922_DL2022024_OrdrupGym</v>
      </c>
      <c r="J2210" t="str">
        <f>VLOOKUP(MID(C2210,4,6),Datasæt_Analysesystemer!$B$2:$E$69,3,FALSE)</f>
        <v>Gedde</v>
      </c>
      <c r="K2210" t="str">
        <f t="shared" si="4461"/>
        <v>PK</v>
      </c>
      <c r="L2210" s="7">
        <f t="shared" si="4473"/>
        <v>22.89</v>
      </c>
      <c r="M2210">
        <f t="shared" si="4462"/>
        <v>22.89</v>
      </c>
      <c r="N2210">
        <f t="shared" si="4463"/>
        <v>0</v>
      </c>
      <c r="O2210">
        <f t="shared" si="4464"/>
        <v>39.22</v>
      </c>
      <c r="Q2210">
        <f t="shared" ref="Q2210" si="4498">IF(L2212="No Ct",0,L2212)</f>
        <v>39.22</v>
      </c>
      <c r="R2210">
        <f t="shared" ref="R2210" si="4499">IF(L2213="No Ct",0,L2213)</f>
        <v>0</v>
      </c>
      <c r="S2210" t="str">
        <f t="shared" ref="S2210" si="4500">IF(AND(M2210&gt;0,N2210=0),"Valid","Invalid")</f>
        <v>Valid</v>
      </c>
      <c r="T2210" t="str">
        <f t="shared" ref="T2210" si="4501">IF(OR(Q2210&gt;1,R2210&gt;1),"Present","Absent")</f>
        <v>Present</v>
      </c>
      <c r="U2210" t="str">
        <f t="shared" ref="U2210" si="4502">IF(OR(AND(Q2210&gt;1,Q2210&lt;41),AND(R2210&gt;1,R2210&lt;41)),"Ct&lt;41","Ct&gt;41")</f>
        <v>Ct&lt;41</v>
      </c>
      <c r="V2210" t="str">
        <f t="shared" ref="V2210" si="4503">J2210</f>
        <v>Gedde</v>
      </c>
      <c r="W2210" t="str">
        <f t="shared" ref="W2210" si="4504">MID(F2210,10,9)</f>
        <v>DL2022024</v>
      </c>
      <c r="X2210" t="str">
        <f t="shared" ref="X2210" si="4505">W2210&amp;"_"&amp;V2210&amp;"_"&amp;S2210&amp;"_"&amp;T2210&amp;"_"&amp;U2210</f>
        <v>DL2022024_Gedde_Valid_Present_Ct&lt;41</v>
      </c>
    </row>
    <row r="2211" spans="1:25" x14ac:dyDescent="0.25">
      <c r="A2211" t="s">
        <v>59</v>
      </c>
      <c r="B2211" t="s">
        <v>51</v>
      </c>
      <c r="C2211" t="s">
        <v>465</v>
      </c>
      <c r="D2211">
        <v>0.01</v>
      </c>
      <c r="E2211" t="s">
        <v>1275</v>
      </c>
      <c r="F2211" t="s">
        <v>1247</v>
      </c>
      <c r="G2211" t="str">
        <f t="shared" si="4458"/>
        <v>DL2022024</v>
      </c>
      <c r="H2211" t="str">
        <f t="shared" si="4459"/>
        <v>05</v>
      </c>
      <c r="I2211" t="str">
        <f t="shared" si="4460"/>
        <v>Gedde_05_20220922_DL2022024_OrdrupGym</v>
      </c>
      <c r="J2211" t="str">
        <f>VLOOKUP(MID(C2211,4,6),Datasæt_Analysesystemer!$B$2:$E$69,3,FALSE)</f>
        <v>Gedde</v>
      </c>
      <c r="K2211" t="str">
        <f t="shared" si="4461"/>
        <v>NK</v>
      </c>
      <c r="L2211" s="7" t="str">
        <f t="shared" si="4473"/>
        <v>No Ct</v>
      </c>
      <c r="M2211" t="str">
        <f t="shared" si="4462"/>
        <v/>
      </c>
      <c r="N2211" t="str">
        <f t="shared" si="4463"/>
        <v/>
      </c>
      <c r="O2211" t="str">
        <f t="shared" si="4464"/>
        <v/>
      </c>
    </row>
    <row r="2212" spans="1:25" x14ac:dyDescent="0.25">
      <c r="A2212" t="s">
        <v>84</v>
      </c>
      <c r="B2212" t="s">
        <v>76</v>
      </c>
      <c r="C2212" t="s">
        <v>475</v>
      </c>
      <c r="D2212">
        <v>0.01</v>
      </c>
      <c r="E2212">
        <v>39.22</v>
      </c>
      <c r="F2212" t="s">
        <v>1247</v>
      </c>
      <c r="G2212" t="str">
        <f t="shared" si="4458"/>
        <v>DL2022024</v>
      </c>
      <c r="H2212" t="str">
        <f t="shared" si="4459"/>
        <v>05</v>
      </c>
      <c r="I2212" t="str">
        <f t="shared" si="4460"/>
        <v>Gedde_05_20220922_DL2022024_OrdrupGym</v>
      </c>
      <c r="J2212" t="str">
        <f>VLOOKUP(MID(C2212,4,6),Datasæt_Analysesystemer!$B$2:$E$69,3,FALSE)</f>
        <v>Gedde</v>
      </c>
      <c r="K2212" t="str">
        <f t="shared" si="4461"/>
        <v>EP</v>
      </c>
      <c r="L2212" s="7">
        <f t="shared" si="4473"/>
        <v>39.22</v>
      </c>
      <c r="M2212" t="str">
        <f t="shared" si="4462"/>
        <v/>
      </c>
      <c r="N2212" t="str">
        <f t="shared" si="4463"/>
        <v/>
      </c>
      <c r="O2212" t="str">
        <f t="shared" si="4464"/>
        <v/>
      </c>
    </row>
    <row r="2213" spans="1:25" x14ac:dyDescent="0.25">
      <c r="A2213" t="s">
        <v>104</v>
      </c>
      <c r="B2213" t="s">
        <v>76</v>
      </c>
      <c r="C2213" t="s">
        <v>475</v>
      </c>
      <c r="D2213">
        <v>0.01</v>
      </c>
      <c r="E2213" t="s">
        <v>1275</v>
      </c>
      <c r="F2213" t="s">
        <v>1247</v>
      </c>
      <c r="G2213" t="str">
        <f t="shared" si="4458"/>
        <v>DL2022024</v>
      </c>
      <c r="H2213" t="str">
        <f t="shared" si="4459"/>
        <v>05</v>
      </c>
      <c r="I2213" t="str">
        <f t="shared" si="4460"/>
        <v>Gedde_05_20220922_DL2022024_OrdrupGym</v>
      </c>
      <c r="J2213" t="str">
        <f>VLOOKUP(MID(C2213,4,6),Datasæt_Analysesystemer!$B$2:$E$69,3,FALSE)</f>
        <v>Gedde</v>
      </c>
      <c r="K2213" t="str">
        <f t="shared" si="4461"/>
        <v>EP</v>
      </c>
      <c r="L2213" s="7" t="str">
        <f t="shared" si="4473"/>
        <v>No Ct</v>
      </c>
      <c r="M2213" t="str">
        <f t="shared" si="4462"/>
        <v/>
      </c>
      <c r="N2213" t="str">
        <f t="shared" si="4463"/>
        <v/>
      </c>
      <c r="O2213" t="str">
        <f t="shared" si="4464"/>
        <v/>
      </c>
      <c r="Y2213" t="str">
        <f>O2215</f>
        <v/>
      </c>
    </row>
    <row r="2214" spans="1:25" x14ac:dyDescent="0.25">
      <c r="A2214" t="s">
        <v>35</v>
      </c>
      <c r="B2214" t="s">
        <v>23</v>
      </c>
      <c r="C2214" t="s">
        <v>456</v>
      </c>
      <c r="D2214">
        <v>0.01</v>
      </c>
      <c r="E2214">
        <v>22.61</v>
      </c>
      <c r="F2214" t="s">
        <v>1247</v>
      </c>
      <c r="G2214" t="str">
        <f t="shared" si="4458"/>
        <v>DL2022024</v>
      </c>
      <c r="H2214" t="str">
        <f t="shared" si="4459"/>
        <v>06</v>
      </c>
      <c r="I2214" t="str">
        <f t="shared" si="4460"/>
        <v>Gedde_06_20220922_DL2022024_OrdrupGym</v>
      </c>
      <c r="J2214" t="str">
        <f>VLOOKUP(MID(C2214,4,6),Datasæt_Analysesystemer!$B$2:$E$69,3,FALSE)</f>
        <v>Gedde</v>
      </c>
      <c r="K2214" t="str">
        <f t="shared" si="4461"/>
        <v>PK</v>
      </c>
      <c r="L2214" s="7">
        <f t="shared" si="4473"/>
        <v>22.61</v>
      </c>
      <c r="M2214">
        <f t="shared" si="4462"/>
        <v>22.61</v>
      </c>
      <c r="N2214">
        <f t="shared" si="4463"/>
        <v>0</v>
      </c>
      <c r="O2214">
        <f t="shared" si="4464"/>
        <v>0</v>
      </c>
      <c r="Q2214">
        <f t="shared" ref="Q2214" si="4506">IF(L2216="No Ct",0,L2216)</f>
        <v>0</v>
      </c>
      <c r="R2214">
        <f t="shared" ref="R2214" si="4507">IF(L2217="No Ct",0,L2217)</f>
        <v>0</v>
      </c>
      <c r="S2214" t="str">
        <f t="shared" ref="S2214" si="4508">IF(AND(M2214&gt;0,N2214=0),"Valid","Invalid")</f>
        <v>Valid</v>
      </c>
      <c r="T2214" t="str">
        <f t="shared" ref="T2214" si="4509">IF(OR(Q2214&gt;1,R2214&gt;1),"Present","Absent")</f>
        <v>Absent</v>
      </c>
      <c r="U2214" t="str">
        <f t="shared" ref="U2214" si="4510">IF(OR(AND(Q2214&gt;1,Q2214&lt;41),AND(R2214&gt;1,R2214&lt;41)),"Ct&lt;41","Ct&gt;41")</f>
        <v>Ct&gt;41</v>
      </c>
      <c r="V2214" t="str">
        <f t="shared" ref="V2214" si="4511">J2214</f>
        <v>Gedde</v>
      </c>
      <c r="W2214" t="str">
        <f t="shared" ref="W2214" si="4512">MID(F2214,10,9)</f>
        <v>DL2022024</v>
      </c>
      <c r="X2214" t="str">
        <f t="shared" ref="X2214" si="4513">W2214&amp;"_"&amp;V2214&amp;"_"&amp;S2214&amp;"_"&amp;T2214&amp;"_"&amp;U2214</f>
        <v>DL2022024_Gedde_Valid_Absent_Ct&gt;41</v>
      </c>
    </row>
    <row r="2215" spans="1:25" x14ac:dyDescent="0.25">
      <c r="A2215" t="s">
        <v>61</v>
      </c>
      <c r="B2215" t="s">
        <v>51</v>
      </c>
      <c r="C2215" t="s">
        <v>466</v>
      </c>
      <c r="D2215">
        <v>0.01</v>
      </c>
      <c r="E2215" t="s">
        <v>1275</v>
      </c>
      <c r="F2215" t="s">
        <v>1247</v>
      </c>
      <c r="G2215" t="str">
        <f t="shared" si="4458"/>
        <v>DL2022024</v>
      </c>
      <c r="H2215" t="str">
        <f t="shared" si="4459"/>
        <v>06</v>
      </c>
      <c r="I2215" t="str">
        <f t="shared" si="4460"/>
        <v>Gedde_06_20220922_DL2022024_OrdrupGym</v>
      </c>
      <c r="J2215" t="str">
        <f>VLOOKUP(MID(C2215,4,6),Datasæt_Analysesystemer!$B$2:$E$69,3,FALSE)</f>
        <v>Gedde</v>
      </c>
      <c r="K2215" t="str">
        <f t="shared" si="4461"/>
        <v>NK</v>
      </c>
      <c r="L2215" s="7" t="str">
        <f t="shared" si="4473"/>
        <v>No Ct</v>
      </c>
      <c r="M2215" t="str">
        <f t="shared" si="4462"/>
        <v/>
      </c>
      <c r="N2215" t="str">
        <f t="shared" si="4463"/>
        <v/>
      </c>
      <c r="O2215" t="str">
        <f t="shared" si="4464"/>
        <v/>
      </c>
    </row>
    <row r="2216" spans="1:25" x14ac:dyDescent="0.25">
      <c r="A2216" t="s">
        <v>86</v>
      </c>
      <c r="B2216" t="s">
        <v>76</v>
      </c>
      <c r="C2216" t="s">
        <v>476</v>
      </c>
      <c r="D2216">
        <v>0.01</v>
      </c>
      <c r="E2216" t="s">
        <v>1275</v>
      </c>
      <c r="F2216" t="s">
        <v>1247</v>
      </c>
      <c r="G2216" t="str">
        <f t="shared" si="4458"/>
        <v>DL2022024</v>
      </c>
      <c r="H2216" t="str">
        <f t="shared" si="4459"/>
        <v>06</v>
      </c>
      <c r="I2216" t="str">
        <f t="shared" si="4460"/>
        <v>Gedde_06_20220922_DL2022024_OrdrupGym</v>
      </c>
      <c r="J2216" t="str">
        <f>VLOOKUP(MID(C2216,4,6),Datasæt_Analysesystemer!$B$2:$E$69,3,FALSE)</f>
        <v>Gedde</v>
      </c>
      <c r="K2216" t="str">
        <f t="shared" si="4461"/>
        <v>EP</v>
      </c>
      <c r="L2216" s="7" t="str">
        <f t="shared" si="4473"/>
        <v>No Ct</v>
      </c>
      <c r="M2216" t="str">
        <f t="shared" si="4462"/>
        <v/>
      </c>
      <c r="N2216" t="str">
        <f t="shared" si="4463"/>
        <v/>
      </c>
      <c r="O2216" t="str">
        <f t="shared" si="4464"/>
        <v/>
      </c>
    </row>
    <row r="2217" spans="1:25" x14ac:dyDescent="0.25">
      <c r="A2217" t="s">
        <v>105</v>
      </c>
      <c r="B2217" t="s">
        <v>76</v>
      </c>
      <c r="C2217" t="s">
        <v>476</v>
      </c>
      <c r="D2217">
        <v>0.01</v>
      </c>
      <c r="E2217" t="s">
        <v>1275</v>
      </c>
      <c r="F2217" t="s">
        <v>1247</v>
      </c>
      <c r="G2217" t="str">
        <f t="shared" si="4458"/>
        <v>DL2022024</v>
      </c>
      <c r="H2217" t="str">
        <f t="shared" si="4459"/>
        <v>06</v>
      </c>
      <c r="I2217" t="str">
        <f t="shared" si="4460"/>
        <v>Gedde_06_20220922_DL2022024_OrdrupGym</v>
      </c>
      <c r="J2217" t="str">
        <f>VLOOKUP(MID(C2217,4,6),Datasæt_Analysesystemer!$B$2:$E$69,3,FALSE)</f>
        <v>Gedde</v>
      </c>
      <c r="K2217" t="str">
        <f t="shared" si="4461"/>
        <v>EP</v>
      </c>
      <c r="L2217" s="7" t="str">
        <f t="shared" si="4473"/>
        <v>No Ct</v>
      </c>
      <c r="M2217" t="str">
        <f t="shared" si="4462"/>
        <v/>
      </c>
      <c r="N2217" t="str">
        <f t="shared" si="4463"/>
        <v/>
      </c>
      <c r="O2217" t="str">
        <f t="shared" si="4464"/>
        <v/>
      </c>
      <c r="Y2217" t="str">
        <f>O2219</f>
        <v/>
      </c>
    </row>
    <row r="2218" spans="1:25" x14ac:dyDescent="0.25">
      <c r="A2218" t="s">
        <v>37</v>
      </c>
      <c r="B2218" t="s">
        <v>23</v>
      </c>
      <c r="C2218" t="s">
        <v>457</v>
      </c>
      <c r="D2218">
        <v>0.01</v>
      </c>
      <c r="E2218" t="s">
        <v>1275</v>
      </c>
      <c r="F2218" t="s">
        <v>1247</v>
      </c>
      <c r="G2218" t="str">
        <f t="shared" si="4458"/>
        <v>DL2022024</v>
      </c>
      <c r="H2218" t="str">
        <f t="shared" si="4459"/>
        <v>07</v>
      </c>
      <c r="I2218" t="str">
        <f t="shared" si="4460"/>
        <v>Karpe_07_20220922_DL2022024_OrdrupGym</v>
      </c>
      <c r="J2218" t="str">
        <f>VLOOKUP(MID(C2218,4,6),Datasæt_Analysesystemer!$B$2:$E$69,3,FALSE)</f>
        <v>Karpe</v>
      </c>
      <c r="K2218" t="str">
        <f t="shared" si="4461"/>
        <v>PK</v>
      </c>
      <c r="L2218" s="7" t="str">
        <f t="shared" si="4473"/>
        <v>No Ct</v>
      </c>
      <c r="M2218">
        <f t="shared" si="4462"/>
        <v>0</v>
      </c>
      <c r="N2218">
        <f t="shared" si="4463"/>
        <v>0</v>
      </c>
      <c r="O2218">
        <f t="shared" si="4464"/>
        <v>0</v>
      </c>
      <c r="Q2218">
        <f t="shared" ref="Q2218" si="4514">IF(L2220="No Ct",0,L2220)</f>
        <v>0</v>
      </c>
      <c r="R2218">
        <f t="shared" ref="R2218" si="4515">IF(L2221="No Ct",0,L2221)</f>
        <v>0</v>
      </c>
      <c r="S2218" t="str">
        <f t="shared" ref="S2218" si="4516">IF(AND(M2218&gt;0,N2218=0),"Valid","Invalid")</f>
        <v>Invalid</v>
      </c>
      <c r="T2218" t="str">
        <f t="shared" ref="T2218" si="4517">IF(OR(Q2218&gt;1,R2218&gt;1),"Present","Absent")</f>
        <v>Absent</v>
      </c>
      <c r="U2218" t="str">
        <f t="shared" ref="U2218" si="4518">IF(OR(AND(Q2218&gt;1,Q2218&lt;41),AND(R2218&gt;1,R2218&lt;41)),"Ct&lt;41","Ct&gt;41")</f>
        <v>Ct&gt;41</v>
      </c>
      <c r="V2218" t="str">
        <f t="shared" ref="V2218" si="4519">J2218</f>
        <v>Karpe</v>
      </c>
      <c r="W2218" t="str">
        <f t="shared" ref="W2218" si="4520">MID(F2218,10,9)</f>
        <v>DL2022024</v>
      </c>
      <c r="X2218" t="str">
        <f t="shared" ref="X2218" si="4521">W2218&amp;"_"&amp;V2218&amp;"_"&amp;S2218&amp;"_"&amp;T2218&amp;"_"&amp;U2218</f>
        <v>DL2022024_Karpe_Invalid_Absent_Ct&gt;41</v>
      </c>
    </row>
    <row r="2219" spans="1:25" x14ac:dyDescent="0.25">
      <c r="A2219" t="s">
        <v>63</v>
      </c>
      <c r="B2219" t="s">
        <v>51</v>
      </c>
      <c r="C2219" t="s">
        <v>467</v>
      </c>
      <c r="D2219">
        <v>0.01</v>
      </c>
      <c r="E2219" t="s">
        <v>1275</v>
      </c>
      <c r="F2219" t="s">
        <v>1247</v>
      </c>
      <c r="G2219" t="str">
        <f t="shared" si="4458"/>
        <v>DL2022024</v>
      </c>
      <c r="H2219" t="str">
        <f t="shared" si="4459"/>
        <v>07</v>
      </c>
      <c r="I2219" t="str">
        <f t="shared" si="4460"/>
        <v>Karpe_07_20220922_DL2022024_OrdrupGym</v>
      </c>
      <c r="J2219" t="str">
        <f>VLOOKUP(MID(C2219,4,6),Datasæt_Analysesystemer!$B$2:$E$69,3,FALSE)</f>
        <v>Karpe</v>
      </c>
      <c r="K2219" t="str">
        <f t="shared" si="4461"/>
        <v>NK</v>
      </c>
      <c r="L2219" s="7" t="str">
        <f t="shared" si="4473"/>
        <v>No Ct</v>
      </c>
      <c r="M2219" t="str">
        <f t="shared" si="4462"/>
        <v/>
      </c>
      <c r="N2219" t="str">
        <f t="shared" si="4463"/>
        <v/>
      </c>
      <c r="O2219" t="str">
        <f t="shared" si="4464"/>
        <v/>
      </c>
    </row>
    <row r="2220" spans="1:25" x14ac:dyDescent="0.25">
      <c r="A2220" t="s">
        <v>88</v>
      </c>
      <c r="B2220" t="s">
        <v>76</v>
      </c>
      <c r="C2220" t="s">
        <v>477</v>
      </c>
      <c r="D2220">
        <v>0.01</v>
      </c>
      <c r="E2220" t="s">
        <v>1275</v>
      </c>
      <c r="F2220" t="s">
        <v>1247</v>
      </c>
      <c r="G2220" t="str">
        <f t="shared" si="4458"/>
        <v>DL2022024</v>
      </c>
      <c r="H2220" t="str">
        <f t="shared" si="4459"/>
        <v>07</v>
      </c>
      <c r="I2220" t="str">
        <f t="shared" si="4460"/>
        <v>Karpe_07_20220922_DL2022024_OrdrupGym</v>
      </c>
      <c r="J2220" t="str">
        <f>VLOOKUP(MID(C2220,4,6),Datasæt_Analysesystemer!$B$2:$E$69,3,FALSE)</f>
        <v>Karpe</v>
      </c>
      <c r="K2220" t="str">
        <f t="shared" si="4461"/>
        <v>EP</v>
      </c>
      <c r="L2220" s="7" t="str">
        <f t="shared" si="4473"/>
        <v>No Ct</v>
      </c>
      <c r="M2220" t="str">
        <f t="shared" si="4462"/>
        <v/>
      </c>
      <c r="N2220" t="str">
        <f t="shared" si="4463"/>
        <v/>
      </c>
      <c r="O2220" t="str">
        <f t="shared" si="4464"/>
        <v/>
      </c>
    </row>
    <row r="2221" spans="1:25" x14ac:dyDescent="0.25">
      <c r="A2221" t="s">
        <v>106</v>
      </c>
      <c r="B2221" t="s">
        <v>76</v>
      </c>
      <c r="C2221" t="s">
        <v>477</v>
      </c>
      <c r="D2221">
        <v>0.01</v>
      </c>
      <c r="E2221" t="s">
        <v>1275</v>
      </c>
      <c r="F2221" t="s">
        <v>1247</v>
      </c>
      <c r="G2221" t="str">
        <f t="shared" si="4458"/>
        <v>DL2022024</v>
      </c>
      <c r="H2221" t="str">
        <f t="shared" si="4459"/>
        <v>07</v>
      </c>
      <c r="I2221" t="str">
        <f t="shared" si="4460"/>
        <v>Karpe_07_20220922_DL2022024_OrdrupGym</v>
      </c>
      <c r="J2221" t="str">
        <f>VLOOKUP(MID(C2221,4,6),Datasæt_Analysesystemer!$B$2:$E$69,3,FALSE)</f>
        <v>Karpe</v>
      </c>
      <c r="K2221" t="str">
        <f t="shared" si="4461"/>
        <v>EP</v>
      </c>
      <c r="L2221" s="7" t="str">
        <f t="shared" si="4473"/>
        <v>No Ct</v>
      </c>
      <c r="M2221" t="str">
        <f t="shared" si="4462"/>
        <v/>
      </c>
      <c r="N2221" t="str">
        <f t="shared" si="4463"/>
        <v/>
      </c>
      <c r="O2221" t="str">
        <f t="shared" si="4464"/>
        <v/>
      </c>
      <c r="Y2221" t="str">
        <f>O2223</f>
        <v/>
      </c>
    </row>
    <row r="2222" spans="1:25" x14ac:dyDescent="0.25">
      <c r="A2222" t="s">
        <v>40</v>
      </c>
      <c r="B2222" t="s">
        <v>23</v>
      </c>
      <c r="C2222" t="s">
        <v>458</v>
      </c>
      <c r="D2222">
        <v>0.01</v>
      </c>
      <c r="E2222">
        <v>23.96</v>
      </c>
      <c r="F2222" t="s">
        <v>1247</v>
      </c>
      <c r="G2222" t="str">
        <f t="shared" si="4458"/>
        <v>DL2022024</v>
      </c>
      <c r="H2222" t="str">
        <f t="shared" si="4459"/>
        <v>08</v>
      </c>
      <c r="I2222" t="str">
        <f t="shared" si="4460"/>
        <v>Karpe_08_20220922_DL2022024_OrdrupGym</v>
      </c>
      <c r="J2222" t="str">
        <f>VLOOKUP(MID(C2222,4,6),Datasæt_Analysesystemer!$B$2:$E$69,3,FALSE)</f>
        <v>Karpe</v>
      </c>
      <c r="K2222" t="str">
        <f t="shared" si="4461"/>
        <v>PK</v>
      </c>
      <c r="L2222" s="7">
        <f t="shared" si="4473"/>
        <v>23.96</v>
      </c>
      <c r="M2222">
        <f t="shared" si="4462"/>
        <v>23.96</v>
      </c>
      <c r="N2222">
        <f t="shared" si="4463"/>
        <v>0</v>
      </c>
      <c r="O2222">
        <f t="shared" si="4464"/>
        <v>0</v>
      </c>
      <c r="Q2222">
        <f t="shared" ref="Q2222" si="4522">IF(L2224="No Ct",0,L2224)</f>
        <v>0</v>
      </c>
      <c r="R2222">
        <f t="shared" ref="R2222" si="4523">IF(L2225="No Ct",0,L2225)</f>
        <v>0</v>
      </c>
      <c r="S2222" t="str">
        <f t="shared" ref="S2222" si="4524">IF(AND(M2222&gt;0,N2222=0),"Valid","Invalid")</f>
        <v>Valid</v>
      </c>
      <c r="T2222" t="str">
        <f t="shared" ref="T2222" si="4525">IF(OR(Q2222&gt;1,R2222&gt;1),"Present","Absent")</f>
        <v>Absent</v>
      </c>
      <c r="U2222" t="str">
        <f t="shared" ref="U2222" si="4526">IF(OR(AND(Q2222&gt;1,Q2222&lt;41),AND(R2222&gt;1,R2222&lt;41)),"Ct&lt;41","Ct&gt;41")</f>
        <v>Ct&gt;41</v>
      </c>
      <c r="V2222" t="str">
        <f t="shared" ref="V2222" si="4527">J2222</f>
        <v>Karpe</v>
      </c>
      <c r="W2222" t="str">
        <f t="shared" ref="W2222" si="4528">MID(F2222,10,9)</f>
        <v>DL2022024</v>
      </c>
      <c r="X2222" t="str">
        <f t="shared" ref="X2222" si="4529">W2222&amp;"_"&amp;V2222&amp;"_"&amp;S2222&amp;"_"&amp;T2222&amp;"_"&amp;U2222</f>
        <v>DL2022024_Karpe_Valid_Absent_Ct&gt;41</v>
      </c>
    </row>
    <row r="2223" spans="1:25" x14ac:dyDescent="0.25">
      <c r="A2223" t="s">
        <v>65</v>
      </c>
      <c r="B2223" t="s">
        <v>51</v>
      </c>
      <c r="C2223" t="s">
        <v>468</v>
      </c>
      <c r="D2223">
        <v>0.01</v>
      </c>
      <c r="E2223" t="s">
        <v>1275</v>
      </c>
      <c r="F2223" t="s">
        <v>1247</v>
      </c>
      <c r="G2223" t="str">
        <f t="shared" si="4458"/>
        <v>DL2022024</v>
      </c>
      <c r="H2223" t="str">
        <f t="shared" si="4459"/>
        <v>08</v>
      </c>
      <c r="I2223" t="str">
        <f t="shared" si="4460"/>
        <v>Karpe_08_20220922_DL2022024_OrdrupGym</v>
      </c>
      <c r="J2223" t="str">
        <f>VLOOKUP(MID(C2223,4,6),Datasæt_Analysesystemer!$B$2:$E$69,3,FALSE)</f>
        <v>Karpe</v>
      </c>
      <c r="K2223" t="str">
        <f t="shared" si="4461"/>
        <v>NK</v>
      </c>
      <c r="L2223" s="7" t="str">
        <f t="shared" si="4473"/>
        <v>No Ct</v>
      </c>
      <c r="M2223" t="str">
        <f t="shared" si="4462"/>
        <v/>
      </c>
      <c r="N2223" t="str">
        <f t="shared" si="4463"/>
        <v/>
      </c>
      <c r="O2223" t="str">
        <f t="shared" si="4464"/>
        <v/>
      </c>
    </row>
    <row r="2224" spans="1:25" x14ac:dyDescent="0.25">
      <c r="A2224" t="s">
        <v>90</v>
      </c>
      <c r="B2224" t="s">
        <v>76</v>
      </c>
      <c r="C2224" t="s">
        <v>478</v>
      </c>
      <c r="D2224">
        <v>0.01</v>
      </c>
      <c r="E2224" t="s">
        <v>1275</v>
      </c>
      <c r="F2224" t="s">
        <v>1247</v>
      </c>
      <c r="G2224" t="str">
        <f t="shared" si="4458"/>
        <v>DL2022024</v>
      </c>
      <c r="H2224" t="str">
        <f t="shared" si="4459"/>
        <v>08</v>
      </c>
      <c r="I2224" t="str">
        <f t="shared" si="4460"/>
        <v>Karpe_08_20220922_DL2022024_OrdrupGym</v>
      </c>
      <c r="J2224" t="str">
        <f>VLOOKUP(MID(C2224,4,6),Datasæt_Analysesystemer!$B$2:$E$69,3,FALSE)</f>
        <v>Karpe</v>
      </c>
      <c r="K2224" t="str">
        <f t="shared" si="4461"/>
        <v>EP</v>
      </c>
      <c r="L2224" s="7" t="str">
        <f t="shared" si="4473"/>
        <v>No Ct</v>
      </c>
      <c r="M2224" t="str">
        <f t="shared" si="4462"/>
        <v/>
      </c>
      <c r="N2224" t="str">
        <f t="shared" si="4463"/>
        <v/>
      </c>
      <c r="O2224" t="str">
        <f t="shared" si="4464"/>
        <v/>
      </c>
    </row>
    <row r="2225" spans="1:25" x14ac:dyDescent="0.25">
      <c r="A2225" t="s">
        <v>107</v>
      </c>
      <c r="B2225" t="s">
        <v>76</v>
      </c>
      <c r="C2225" t="s">
        <v>478</v>
      </c>
      <c r="D2225">
        <v>0.01</v>
      </c>
      <c r="E2225" t="s">
        <v>1275</v>
      </c>
      <c r="F2225" t="s">
        <v>1247</v>
      </c>
      <c r="G2225" t="str">
        <f t="shared" si="4458"/>
        <v>DL2022024</v>
      </c>
      <c r="H2225" t="str">
        <f t="shared" si="4459"/>
        <v>08</v>
      </c>
      <c r="I2225" t="str">
        <f t="shared" si="4460"/>
        <v>Karpe_08_20220922_DL2022024_OrdrupGym</v>
      </c>
      <c r="J2225" t="str">
        <f>VLOOKUP(MID(C2225,4,6),Datasæt_Analysesystemer!$B$2:$E$69,3,FALSE)</f>
        <v>Karpe</v>
      </c>
      <c r="K2225" t="str">
        <f t="shared" si="4461"/>
        <v>EP</v>
      </c>
      <c r="L2225" s="7" t="str">
        <f t="shared" si="4473"/>
        <v>No Ct</v>
      </c>
      <c r="M2225" t="str">
        <f t="shared" si="4462"/>
        <v/>
      </c>
      <c r="N2225" t="str">
        <f t="shared" si="4463"/>
        <v/>
      </c>
      <c r="O2225" t="str">
        <f t="shared" si="4464"/>
        <v/>
      </c>
      <c r="Y2225" t="str">
        <f>O2227</f>
        <v/>
      </c>
    </row>
    <row r="2226" spans="1:25" x14ac:dyDescent="0.25">
      <c r="A2226" t="s">
        <v>42</v>
      </c>
      <c r="B2226" t="s">
        <v>23</v>
      </c>
      <c r="C2226" t="s">
        <v>459</v>
      </c>
      <c r="D2226">
        <v>0.01</v>
      </c>
      <c r="E2226" t="s">
        <v>1275</v>
      </c>
      <c r="F2226" t="s">
        <v>1247</v>
      </c>
      <c r="G2226" t="str">
        <f t="shared" si="4458"/>
        <v>DL2022024</v>
      </c>
      <c r="H2226" t="str">
        <f t="shared" si="4459"/>
        <v>09</v>
      </c>
      <c r="I2226" t="str">
        <f t="shared" si="4460"/>
        <v>Sølvkarusse_09_20220922_DL2022024_OrdrupGym</v>
      </c>
      <c r="J2226" t="str">
        <f>VLOOKUP(MID(C2226,4,6),Datasæt_Analysesystemer!$B$2:$E$69,3,FALSE)</f>
        <v>Sølvkarusse</v>
      </c>
      <c r="K2226" t="str">
        <f t="shared" si="4461"/>
        <v>PK</v>
      </c>
      <c r="L2226" s="7" t="str">
        <f t="shared" si="4473"/>
        <v>No Ct</v>
      </c>
      <c r="M2226">
        <f t="shared" si="4462"/>
        <v>0</v>
      </c>
      <c r="N2226">
        <f t="shared" si="4463"/>
        <v>0</v>
      </c>
      <c r="O2226">
        <f t="shared" si="4464"/>
        <v>0</v>
      </c>
      <c r="Q2226">
        <f t="shared" ref="Q2226" si="4530">IF(L2228="No Ct",0,L2228)</f>
        <v>0</v>
      </c>
      <c r="R2226">
        <f t="shared" ref="R2226" si="4531">IF(L2229="No Ct",0,L2229)</f>
        <v>0</v>
      </c>
      <c r="S2226" t="str">
        <f t="shared" ref="S2226" si="4532">IF(AND(M2226&gt;0,N2226=0),"Valid","Invalid")</f>
        <v>Invalid</v>
      </c>
      <c r="T2226" t="str">
        <f t="shared" ref="T2226" si="4533">IF(OR(Q2226&gt;1,R2226&gt;1),"Present","Absent")</f>
        <v>Absent</v>
      </c>
      <c r="U2226" t="str">
        <f t="shared" ref="U2226" si="4534">IF(OR(AND(Q2226&gt;1,Q2226&lt;41),AND(R2226&gt;1,R2226&lt;41)),"Ct&lt;41","Ct&gt;41")</f>
        <v>Ct&gt;41</v>
      </c>
      <c r="V2226" t="str">
        <f t="shared" ref="V2226" si="4535">J2226</f>
        <v>Sølvkarusse</v>
      </c>
      <c r="W2226" t="str">
        <f t="shared" ref="W2226" si="4536">MID(F2226,10,9)</f>
        <v>DL2022024</v>
      </c>
      <c r="X2226" t="str">
        <f t="shared" ref="X2226" si="4537">W2226&amp;"_"&amp;V2226&amp;"_"&amp;S2226&amp;"_"&amp;T2226&amp;"_"&amp;U2226</f>
        <v>DL2022024_Sølvkarusse_Invalid_Absent_Ct&gt;41</v>
      </c>
    </row>
    <row r="2227" spans="1:25" x14ac:dyDescent="0.25">
      <c r="A2227" t="s">
        <v>67</v>
      </c>
      <c r="B2227" t="s">
        <v>51</v>
      </c>
      <c r="C2227" t="s">
        <v>469</v>
      </c>
      <c r="D2227">
        <v>0.01</v>
      </c>
      <c r="E2227" t="s">
        <v>1275</v>
      </c>
      <c r="F2227" t="s">
        <v>1247</v>
      </c>
      <c r="G2227" t="str">
        <f t="shared" si="4458"/>
        <v>DL2022024</v>
      </c>
      <c r="H2227" t="str">
        <f t="shared" si="4459"/>
        <v>09</v>
      </c>
      <c r="I2227" t="str">
        <f t="shared" si="4460"/>
        <v>Sølvkarusse_09_20220922_DL2022024_OrdrupGym</v>
      </c>
      <c r="J2227" t="str">
        <f>VLOOKUP(MID(C2227,4,6),Datasæt_Analysesystemer!$B$2:$E$69,3,FALSE)</f>
        <v>Sølvkarusse</v>
      </c>
      <c r="K2227" t="str">
        <f t="shared" si="4461"/>
        <v>NK</v>
      </c>
      <c r="L2227" s="7" t="str">
        <f t="shared" si="4473"/>
        <v>No Ct</v>
      </c>
      <c r="M2227" t="str">
        <f t="shared" si="4462"/>
        <v/>
      </c>
      <c r="N2227" t="str">
        <f t="shared" si="4463"/>
        <v/>
      </c>
      <c r="O2227" t="str">
        <f t="shared" si="4464"/>
        <v/>
      </c>
    </row>
    <row r="2228" spans="1:25" x14ac:dyDescent="0.25">
      <c r="A2228" t="s">
        <v>92</v>
      </c>
      <c r="B2228" t="s">
        <v>76</v>
      </c>
      <c r="C2228" t="s">
        <v>479</v>
      </c>
      <c r="D2228">
        <v>0.01</v>
      </c>
      <c r="E2228" t="s">
        <v>1275</v>
      </c>
      <c r="F2228" t="s">
        <v>1247</v>
      </c>
      <c r="G2228" t="str">
        <f t="shared" si="4458"/>
        <v>DL2022024</v>
      </c>
      <c r="H2228" t="str">
        <f t="shared" si="4459"/>
        <v>09</v>
      </c>
      <c r="I2228" t="str">
        <f t="shared" si="4460"/>
        <v>Sølvkarusse_09_20220922_DL2022024_OrdrupGym</v>
      </c>
      <c r="J2228" t="str">
        <f>VLOOKUP(MID(C2228,4,6),Datasæt_Analysesystemer!$B$2:$E$69,3,FALSE)</f>
        <v>Sølvkarusse</v>
      </c>
      <c r="K2228" t="str">
        <f t="shared" si="4461"/>
        <v>EP</v>
      </c>
      <c r="L2228" s="7" t="str">
        <f t="shared" si="4473"/>
        <v>No Ct</v>
      </c>
      <c r="M2228" t="str">
        <f t="shared" si="4462"/>
        <v/>
      </c>
      <c r="N2228" t="str">
        <f t="shared" si="4463"/>
        <v/>
      </c>
      <c r="O2228" t="str">
        <f t="shared" si="4464"/>
        <v/>
      </c>
    </row>
    <row r="2229" spans="1:25" x14ac:dyDescent="0.25">
      <c r="A2229" t="s">
        <v>108</v>
      </c>
      <c r="B2229" t="s">
        <v>76</v>
      </c>
      <c r="C2229" t="s">
        <v>479</v>
      </c>
      <c r="D2229">
        <v>0.01</v>
      </c>
      <c r="E2229" t="s">
        <v>1275</v>
      </c>
      <c r="F2229" t="s">
        <v>1247</v>
      </c>
      <c r="G2229" t="str">
        <f t="shared" si="4458"/>
        <v>DL2022024</v>
      </c>
      <c r="H2229" t="str">
        <f t="shared" si="4459"/>
        <v>09</v>
      </c>
      <c r="I2229" t="str">
        <f t="shared" si="4460"/>
        <v>Sølvkarusse_09_20220922_DL2022024_OrdrupGym</v>
      </c>
      <c r="J2229" t="str">
        <f>VLOOKUP(MID(C2229,4,6),Datasæt_Analysesystemer!$B$2:$E$69,3,FALSE)</f>
        <v>Sølvkarusse</v>
      </c>
      <c r="K2229" t="str">
        <f t="shared" si="4461"/>
        <v>EP</v>
      </c>
      <c r="L2229" s="7" t="str">
        <f t="shared" si="4473"/>
        <v>No Ct</v>
      </c>
      <c r="M2229" t="str">
        <f t="shared" si="4462"/>
        <v/>
      </c>
      <c r="N2229" t="str">
        <f t="shared" si="4463"/>
        <v/>
      </c>
      <c r="O2229" t="str">
        <f t="shared" si="4464"/>
        <v/>
      </c>
      <c r="Y2229" t="str">
        <f>O2231</f>
        <v/>
      </c>
    </row>
    <row r="2230" spans="1:25" x14ac:dyDescent="0.25">
      <c r="A2230" t="s">
        <v>44</v>
      </c>
      <c r="B2230" t="s">
        <v>23</v>
      </c>
      <c r="C2230" t="s">
        <v>460</v>
      </c>
      <c r="D2230">
        <v>0.01</v>
      </c>
      <c r="E2230">
        <v>36.25</v>
      </c>
      <c r="F2230" t="s">
        <v>1247</v>
      </c>
      <c r="G2230" t="str">
        <f t="shared" si="4458"/>
        <v>DL2022024</v>
      </c>
      <c r="H2230" t="str">
        <f t="shared" si="4459"/>
        <v>10</v>
      </c>
      <c r="I2230" t="str">
        <f t="shared" si="4460"/>
        <v>Sølvkarusse_10_20220922_DL2022024_OrdrupGym</v>
      </c>
      <c r="J2230" t="str">
        <f>VLOOKUP(MID(C2230,4,6),Datasæt_Analysesystemer!$B$2:$E$69,3,FALSE)</f>
        <v>Sølvkarusse</v>
      </c>
      <c r="K2230" t="str">
        <f t="shared" si="4461"/>
        <v>PK</v>
      </c>
      <c r="L2230" s="7">
        <f t="shared" si="4473"/>
        <v>36.25</v>
      </c>
      <c r="M2230">
        <f t="shared" si="4462"/>
        <v>36.25</v>
      </c>
      <c r="N2230">
        <f t="shared" si="4463"/>
        <v>0</v>
      </c>
      <c r="O2230">
        <f t="shared" si="4464"/>
        <v>0</v>
      </c>
      <c r="Q2230">
        <f t="shared" ref="Q2230" si="4538">IF(L2232="No Ct",0,L2232)</f>
        <v>0</v>
      </c>
      <c r="R2230">
        <f t="shared" ref="R2230" si="4539">IF(L2233="No Ct",0,L2233)</f>
        <v>0</v>
      </c>
      <c r="S2230" t="str">
        <f t="shared" ref="S2230" si="4540">IF(AND(M2230&gt;0,N2230=0),"Valid","Invalid")</f>
        <v>Valid</v>
      </c>
      <c r="T2230" t="str">
        <f t="shared" ref="T2230" si="4541">IF(OR(Q2230&gt;1,R2230&gt;1),"Present","Absent")</f>
        <v>Absent</v>
      </c>
      <c r="U2230" t="str">
        <f t="shared" ref="U2230" si="4542">IF(OR(AND(Q2230&gt;1,Q2230&lt;41),AND(R2230&gt;1,R2230&lt;41)),"Ct&lt;41","Ct&gt;41")</f>
        <v>Ct&gt;41</v>
      </c>
      <c r="V2230" t="str">
        <f t="shared" ref="V2230" si="4543">J2230</f>
        <v>Sølvkarusse</v>
      </c>
      <c r="W2230" t="str">
        <f t="shared" ref="W2230" si="4544">MID(F2230,10,9)</f>
        <v>DL2022024</v>
      </c>
      <c r="X2230" t="str">
        <f t="shared" ref="X2230" si="4545">W2230&amp;"_"&amp;V2230&amp;"_"&amp;S2230&amp;"_"&amp;T2230&amp;"_"&amp;U2230</f>
        <v>DL2022024_Sølvkarusse_Valid_Absent_Ct&gt;41</v>
      </c>
    </row>
    <row r="2231" spans="1:25" x14ac:dyDescent="0.25">
      <c r="A2231" t="s">
        <v>69</v>
      </c>
      <c r="B2231" t="s">
        <v>51</v>
      </c>
      <c r="C2231" t="s">
        <v>470</v>
      </c>
      <c r="D2231">
        <v>0.01</v>
      </c>
      <c r="E2231" t="s">
        <v>1275</v>
      </c>
      <c r="F2231" t="s">
        <v>1247</v>
      </c>
      <c r="G2231" t="str">
        <f t="shared" si="4458"/>
        <v>DL2022024</v>
      </c>
      <c r="H2231" t="str">
        <f t="shared" si="4459"/>
        <v>10</v>
      </c>
      <c r="I2231" t="str">
        <f t="shared" si="4460"/>
        <v>Sølvkarusse_10_20220922_DL2022024_OrdrupGym</v>
      </c>
      <c r="J2231" t="str">
        <f>VLOOKUP(MID(C2231,4,6),Datasæt_Analysesystemer!$B$2:$E$69,3,FALSE)</f>
        <v>Sølvkarusse</v>
      </c>
      <c r="K2231" t="str">
        <f t="shared" si="4461"/>
        <v>NK</v>
      </c>
      <c r="L2231" s="7" t="str">
        <f t="shared" si="4473"/>
        <v>No Ct</v>
      </c>
      <c r="M2231" t="str">
        <f t="shared" si="4462"/>
        <v/>
      </c>
      <c r="N2231" t="str">
        <f t="shared" si="4463"/>
        <v/>
      </c>
      <c r="O2231" t="str">
        <f t="shared" si="4464"/>
        <v/>
      </c>
    </row>
    <row r="2232" spans="1:25" x14ac:dyDescent="0.25">
      <c r="A2232" t="s">
        <v>94</v>
      </c>
      <c r="B2232" t="s">
        <v>76</v>
      </c>
      <c r="C2232" t="s">
        <v>480</v>
      </c>
      <c r="D2232">
        <v>0.01</v>
      </c>
      <c r="E2232" t="s">
        <v>1275</v>
      </c>
      <c r="F2232" t="s">
        <v>1247</v>
      </c>
      <c r="G2232" t="str">
        <f t="shared" si="4458"/>
        <v>DL2022024</v>
      </c>
      <c r="H2232" t="str">
        <f t="shared" si="4459"/>
        <v>10</v>
      </c>
      <c r="I2232" t="str">
        <f t="shared" si="4460"/>
        <v>Sølvkarusse_10_20220922_DL2022024_OrdrupGym</v>
      </c>
      <c r="J2232" t="str">
        <f>VLOOKUP(MID(C2232,4,6),Datasæt_Analysesystemer!$B$2:$E$69,3,FALSE)</f>
        <v>Sølvkarusse</v>
      </c>
      <c r="K2232" t="str">
        <f t="shared" si="4461"/>
        <v>EP</v>
      </c>
      <c r="L2232" s="7" t="str">
        <f t="shared" si="4473"/>
        <v>No Ct</v>
      </c>
      <c r="M2232" t="str">
        <f t="shared" si="4462"/>
        <v/>
      </c>
      <c r="N2232" t="str">
        <f t="shared" si="4463"/>
        <v/>
      </c>
      <c r="O2232" t="str">
        <f t="shared" si="4464"/>
        <v/>
      </c>
    </row>
    <row r="2233" spans="1:25" x14ac:dyDescent="0.25">
      <c r="A2233" t="s">
        <v>109</v>
      </c>
      <c r="B2233" t="s">
        <v>76</v>
      </c>
      <c r="C2233" t="s">
        <v>480</v>
      </c>
      <c r="D2233">
        <v>0.01</v>
      </c>
      <c r="E2233" t="s">
        <v>1275</v>
      </c>
      <c r="F2233" t="s">
        <v>1247</v>
      </c>
      <c r="G2233" t="str">
        <f t="shared" si="4458"/>
        <v>DL2022024</v>
      </c>
      <c r="H2233" t="str">
        <f t="shared" si="4459"/>
        <v>10</v>
      </c>
      <c r="I2233" t="str">
        <f t="shared" si="4460"/>
        <v>Sølvkarusse_10_20220922_DL2022024_OrdrupGym</v>
      </c>
      <c r="J2233" t="str">
        <f>VLOOKUP(MID(C2233,4,6),Datasæt_Analysesystemer!$B$2:$E$69,3,FALSE)</f>
        <v>Sølvkarusse</v>
      </c>
      <c r="K2233" t="str">
        <f t="shared" si="4461"/>
        <v>EP</v>
      </c>
      <c r="L2233" s="7" t="str">
        <f t="shared" si="4473"/>
        <v>No Ct</v>
      </c>
      <c r="M2233" t="str">
        <f t="shared" si="4462"/>
        <v/>
      </c>
      <c r="N2233" t="str">
        <f t="shared" si="4463"/>
        <v/>
      </c>
      <c r="O2233" t="str">
        <f t="shared" si="4464"/>
        <v/>
      </c>
      <c r="Y2233" t="str">
        <f>O2235</f>
        <v/>
      </c>
    </row>
    <row r="2234" spans="1:25" x14ac:dyDescent="0.25">
      <c r="A2234" t="s">
        <v>46</v>
      </c>
      <c r="B2234" t="s">
        <v>23</v>
      </c>
      <c r="C2234" t="s">
        <v>461</v>
      </c>
      <c r="D2234">
        <v>0.01</v>
      </c>
      <c r="E2234">
        <v>31.23</v>
      </c>
      <c r="F2234" t="s">
        <v>1247</v>
      </c>
      <c r="G2234" t="str">
        <f t="shared" si="4458"/>
        <v>DL2022024</v>
      </c>
      <c r="H2234" t="str">
        <f t="shared" si="4459"/>
        <v>11</v>
      </c>
      <c r="I2234" t="str">
        <f t="shared" si="4460"/>
        <v>Europæisk ål_11_20220922_DL2022024_OrdrupGym</v>
      </c>
      <c r="J2234" t="str">
        <f>VLOOKUP(MID(C2234,4,6),Datasæt_Analysesystemer!$B$2:$E$69,3,FALSE)</f>
        <v>Europæisk ål</v>
      </c>
      <c r="K2234" t="str">
        <f t="shared" si="4461"/>
        <v>PK</v>
      </c>
      <c r="L2234" s="7">
        <f t="shared" si="4473"/>
        <v>31.23</v>
      </c>
      <c r="M2234">
        <f t="shared" si="4462"/>
        <v>31.23</v>
      </c>
      <c r="N2234">
        <f t="shared" si="4463"/>
        <v>0</v>
      </c>
      <c r="O2234">
        <f t="shared" si="4464"/>
        <v>0</v>
      </c>
      <c r="Q2234">
        <f t="shared" ref="Q2234" si="4546">IF(L2236="No Ct",0,L2236)</f>
        <v>0</v>
      </c>
      <c r="R2234">
        <f t="shared" ref="R2234" si="4547">IF(L2237="No Ct",0,L2237)</f>
        <v>0</v>
      </c>
      <c r="S2234" t="str">
        <f t="shared" ref="S2234" si="4548">IF(AND(M2234&gt;0,N2234=0),"Valid","Invalid")</f>
        <v>Valid</v>
      </c>
      <c r="T2234" t="str">
        <f t="shared" ref="T2234" si="4549">IF(OR(Q2234&gt;1,R2234&gt;1),"Present","Absent")</f>
        <v>Absent</v>
      </c>
      <c r="U2234" t="str">
        <f t="shared" ref="U2234" si="4550">IF(OR(AND(Q2234&gt;1,Q2234&lt;41),AND(R2234&gt;1,R2234&lt;41)),"Ct&lt;41","Ct&gt;41")</f>
        <v>Ct&gt;41</v>
      </c>
      <c r="V2234" t="str">
        <f t="shared" ref="V2234" si="4551">J2234</f>
        <v>Europæisk ål</v>
      </c>
      <c r="W2234" t="str">
        <f t="shared" ref="W2234" si="4552">MID(F2234,10,9)</f>
        <v>DL2022024</v>
      </c>
      <c r="X2234" t="str">
        <f t="shared" ref="X2234" si="4553">W2234&amp;"_"&amp;V2234&amp;"_"&amp;S2234&amp;"_"&amp;T2234&amp;"_"&amp;U2234</f>
        <v>DL2022024_Europæisk ål_Valid_Absent_Ct&gt;41</v>
      </c>
    </row>
    <row r="2235" spans="1:25" x14ac:dyDescent="0.25">
      <c r="A2235" t="s">
        <v>71</v>
      </c>
      <c r="B2235" t="s">
        <v>51</v>
      </c>
      <c r="C2235" t="s">
        <v>471</v>
      </c>
      <c r="D2235">
        <v>0.01</v>
      </c>
      <c r="E2235" t="s">
        <v>1275</v>
      </c>
      <c r="F2235" t="s">
        <v>1247</v>
      </c>
      <c r="G2235" t="str">
        <f t="shared" si="4458"/>
        <v>DL2022024</v>
      </c>
      <c r="H2235" t="str">
        <f t="shared" si="4459"/>
        <v>11</v>
      </c>
      <c r="I2235" t="str">
        <f t="shared" si="4460"/>
        <v>Europæisk ål_11_20220922_DL2022024_OrdrupGym</v>
      </c>
      <c r="J2235" t="str">
        <f>VLOOKUP(MID(C2235,4,6),Datasæt_Analysesystemer!$B$2:$E$69,3,FALSE)</f>
        <v>Europæisk ål</v>
      </c>
      <c r="K2235" t="str">
        <f t="shared" si="4461"/>
        <v>NK</v>
      </c>
      <c r="L2235" s="7" t="str">
        <f t="shared" si="4473"/>
        <v>No Ct</v>
      </c>
      <c r="M2235" t="str">
        <f t="shared" si="4462"/>
        <v/>
      </c>
      <c r="N2235" t="str">
        <f t="shared" si="4463"/>
        <v/>
      </c>
      <c r="O2235" t="str">
        <f t="shared" si="4464"/>
        <v/>
      </c>
    </row>
    <row r="2236" spans="1:25" x14ac:dyDescent="0.25">
      <c r="A2236" t="s">
        <v>96</v>
      </c>
      <c r="B2236" t="s">
        <v>76</v>
      </c>
      <c r="C2236" t="s">
        <v>481</v>
      </c>
      <c r="D2236">
        <v>0.01</v>
      </c>
      <c r="E2236" t="s">
        <v>1275</v>
      </c>
      <c r="F2236" t="s">
        <v>1247</v>
      </c>
      <c r="G2236" t="str">
        <f t="shared" si="4458"/>
        <v>DL2022024</v>
      </c>
      <c r="H2236" t="str">
        <f t="shared" si="4459"/>
        <v>11</v>
      </c>
      <c r="I2236" t="str">
        <f t="shared" si="4460"/>
        <v>Europæisk ål_11_20220922_DL2022024_OrdrupGym</v>
      </c>
      <c r="J2236" t="str">
        <f>VLOOKUP(MID(C2236,4,6),Datasæt_Analysesystemer!$B$2:$E$69,3,FALSE)</f>
        <v>Europæisk ål</v>
      </c>
      <c r="K2236" t="str">
        <f t="shared" si="4461"/>
        <v>EP</v>
      </c>
      <c r="L2236" s="7" t="str">
        <f t="shared" si="4473"/>
        <v>No Ct</v>
      </c>
      <c r="M2236" t="str">
        <f t="shared" si="4462"/>
        <v/>
      </c>
      <c r="N2236" t="str">
        <f t="shared" si="4463"/>
        <v/>
      </c>
      <c r="O2236" t="str">
        <f t="shared" si="4464"/>
        <v/>
      </c>
    </row>
    <row r="2237" spans="1:25" x14ac:dyDescent="0.25">
      <c r="A2237" t="s">
        <v>110</v>
      </c>
      <c r="B2237" t="s">
        <v>76</v>
      </c>
      <c r="C2237" t="s">
        <v>481</v>
      </c>
      <c r="D2237">
        <v>0.01</v>
      </c>
      <c r="E2237" t="s">
        <v>1275</v>
      </c>
      <c r="F2237" t="s">
        <v>1247</v>
      </c>
      <c r="G2237" t="str">
        <f t="shared" si="4458"/>
        <v>DL2022024</v>
      </c>
      <c r="H2237" t="str">
        <f t="shared" si="4459"/>
        <v>11</v>
      </c>
      <c r="I2237" t="str">
        <f t="shared" si="4460"/>
        <v>Europæisk ål_11_20220922_DL2022024_OrdrupGym</v>
      </c>
      <c r="J2237" t="str">
        <f>VLOOKUP(MID(C2237,4,6),Datasæt_Analysesystemer!$B$2:$E$69,3,FALSE)</f>
        <v>Europæisk ål</v>
      </c>
      <c r="K2237" t="str">
        <f t="shared" si="4461"/>
        <v>EP</v>
      </c>
      <c r="L2237" s="7" t="str">
        <f t="shared" si="4473"/>
        <v>No Ct</v>
      </c>
      <c r="M2237" t="str">
        <f t="shared" si="4462"/>
        <v/>
      </c>
      <c r="N2237" t="str">
        <f t="shared" si="4463"/>
        <v/>
      </c>
      <c r="O2237" t="str">
        <f t="shared" si="4464"/>
        <v/>
      </c>
      <c r="Y2237" t="str">
        <f>O2239</f>
        <v/>
      </c>
    </row>
    <row r="2238" spans="1:25" x14ac:dyDescent="0.25">
      <c r="A2238" t="s">
        <v>48</v>
      </c>
      <c r="B2238" t="s">
        <v>23</v>
      </c>
      <c r="C2238" t="s">
        <v>462</v>
      </c>
      <c r="D2238">
        <v>0.01</v>
      </c>
      <c r="E2238">
        <v>29.24</v>
      </c>
      <c r="F2238" t="s">
        <v>1247</v>
      </c>
      <c r="G2238" t="str">
        <f t="shared" si="4458"/>
        <v>DL2022024</v>
      </c>
      <c r="H2238" t="str">
        <f t="shared" si="4459"/>
        <v>12</v>
      </c>
      <c r="I2238" t="str">
        <f t="shared" si="4460"/>
        <v>Europæisk ål_12_20220922_DL2022024_OrdrupGym</v>
      </c>
      <c r="J2238" t="str">
        <f>VLOOKUP(MID(C2238,4,6),Datasæt_Analysesystemer!$B$2:$E$69,3,FALSE)</f>
        <v>Europæisk ål</v>
      </c>
      <c r="K2238" t="str">
        <f t="shared" si="4461"/>
        <v>PK</v>
      </c>
      <c r="L2238" s="7">
        <f t="shared" si="4473"/>
        <v>29.24</v>
      </c>
      <c r="M2238">
        <f t="shared" si="4462"/>
        <v>29.24</v>
      </c>
      <c r="N2238">
        <f t="shared" si="4463"/>
        <v>0</v>
      </c>
      <c r="O2238">
        <f t="shared" si="4464"/>
        <v>0</v>
      </c>
      <c r="Q2238">
        <f t="shared" ref="Q2238" si="4554">IF(L2240="No Ct",0,L2240)</f>
        <v>0</v>
      </c>
      <c r="R2238">
        <f t="shared" ref="R2238" si="4555">IF(L2241="No Ct",0,L2241)</f>
        <v>0</v>
      </c>
      <c r="S2238" t="str">
        <f t="shared" ref="S2238" si="4556">IF(AND(M2238&gt;0,N2238=0),"Valid","Invalid")</f>
        <v>Valid</v>
      </c>
      <c r="T2238" t="str">
        <f t="shared" ref="T2238" si="4557">IF(OR(Q2238&gt;1,R2238&gt;1),"Present","Absent")</f>
        <v>Absent</v>
      </c>
      <c r="U2238" t="str">
        <f t="shared" ref="U2238" si="4558">IF(OR(AND(Q2238&gt;1,Q2238&lt;41),AND(R2238&gt;1,R2238&lt;41)),"Ct&lt;41","Ct&gt;41")</f>
        <v>Ct&gt;41</v>
      </c>
      <c r="V2238" t="str">
        <f t="shared" ref="V2238" si="4559">J2238</f>
        <v>Europæisk ål</v>
      </c>
      <c r="W2238" t="str">
        <f t="shared" ref="W2238" si="4560">MID(F2238,10,9)</f>
        <v>DL2022024</v>
      </c>
      <c r="X2238" t="str">
        <f t="shared" ref="X2238" si="4561">W2238&amp;"_"&amp;V2238&amp;"_"&amp;S2238&amp;"_"&amp;T2238&amp;"_"&amp;U2238</f>
        <v>DL2022024_Europæisk ål_Valid_Absent_Ct&gt;41</v>
      </c>
    </row>
    <row r="2239" spans="1:25" x14ac:dyDescent="0.25">
      <c r="A2239" t="s">
        <v>73</v>
      </c>
      <c r="B2239" t="s">
        <v>51</v>
      </c>
      <c r="C2239" t="s">
        <v>472</v>
      </c>
      <c r="D2239">
        <v>0.01</v>
      </c>
      <c r="E2239" t="s">
        <v>1275</v>
      </c>
      <c r="F2239" t="s">
        <v>1247</v>
      </c>
      <c r="G2239" t="str">
        <f t="shared" si="4458"/>
        <v>DL2022024</v>
      </c>
      <c r="H2239" t="str">
        <f t="shared" si="4459"/>
        <v>12</v>
      </c>
      <c r="I2239" t="str">
        <f t="shared" si="4460"/>
        <v>Europæisk ål_12_20220922_DL2022024_OrdrupGym</v>
      </c>
      <c r="J2239" t="str">
        <f>VLOOKUP(MID(C2239,4,6),Datasæt_Analysesystemer!$B$2:$E$69,3,FALSE)</f>
        <v>Europæisk ål</v>
      </c>
      <c r="K2239" t="str">
        <f t="shared" si="4461"/>
        <v>NK</v>
      </c>
      <c r="L2239" s="7" t="str">
        <f t="shared" si="4473"/>
        <v>No Ct</v>
      </c>
      <c r="M2239" t="str">
        <f t="shared" si="4462"/>
        <v/>
      </c>
      <c r="N2239" t="str">
        <f t="shared" si="4463"/>
        <v/>
      </c>
      <c r="O2239" t="str">
        <f t="shared" si="4464"/>
        <v/>
      </c>
    </row>
    <row r="2240" spans="1:25" x14ac:dyDescent="0.25">
      <c r="A2240" t="s">
        <v>98</v>
      </c>
      <c r="B2240" t="s">
        <v>76</v>
      </c>
      <c r="C2240" t="s">
        <v>482</v>
      </c>
      <c r="D2240">
        <v>0.01</v>
      </c>
      <c r="E2240" t="s">
        <v>1275</v>
      </c>
      <c r="F2240" t="s">
        <v>1247</v>
      </c>
      <c r="G2240" t="str">
        <f t="shared" si="4458"/>
        <v>DL2022024</v>
      </c>
      <c r="H2240" t="str">
        <f t="shared" si="4459"/>
        <v>12</v>
      </c>
      <c r="I2240" t="str">
        <f t="shared" si="4460"/>
        <v>Europæisk ål_12_20220922_DL2022024_OrdrupGym</v>
      </c>
      <c r="J2240" t="str">
        <f>VLOOKUP(MID(C2240,4,6),Datasæt_Analysesystemer!$B$2:$E$69,3,FALSE)</f>
        <v>Europæisk ål</v>
      </c>
      <c r="K2240" t="str">
        <f t="shared" si="4461"/>
        <v>EP</v>
      </c>
      <c r="L2240" s="7" t="str">
        <f t="shared" si="4473"/>
        <v>No Ct</v>
      </c>
      <c r="M2240" t="str">
        <f t="shared" si="4462"/>
        <v/>
      </c>
      <c r="N2240" t="str">
        <f t="shared" si="4463"/>
        <v/>
      </c>
      <c r="O2240" t="str">
        <f t="shared" si="4464"/>
        <v/>
      </c>
    </row>
    <row r="2241" spans="1:25" x14ac:dyDescent="0.25">
      <c r="A2241" t="s">
        <v>111</v>
      </c>
      <c r="B2241" t="s">
        <v>76</v>
      </c>
      <c r="C2241" t="s">
        <v>482</v>
      </c>
      <c r="D2241">
        <v>0.01</v>
      </c>
      <c r="E2241" t="s">
        <v>1275</v>
      </c>
      <c r="F2241" t="s">
        <v>1247</v>
      </c>
      <c r="G2241" t="str">
        <f t="shared" si="4458"/>
        <v>DL2022024</v>
      </c>
      <c r="H2241" t="str">
        <f t="shared" si="4459"/>
        <v>12</v>
      </c>
      <c r="I2241" t="str">
        <f t="shared" si="4460"/>
        <v>Europæisk ål_12_20220922_DL2022024_OrdrupGym</v>
      </c>
      <c r="J2241" t="str">
        <f>VLOOKUP(MID(C2241,4,6),Datasæt_Analysesystemer!$B$2:$E$69,3,FALSE)</f>
        <v>Europæisk ål</v>
      </c>
      <c r="K2241" t="str">
        <f t="shared" si="4461"/>
        <v>EP</v>
      </c>
      <c r="L2241" s="7" t="str">
        <f t="shared" si="4473"/>
        <v>No Ct</v>
      </c>
      <c r="M2241" t="str">
        <f t="shared" si="4462"/>
        <v/>
      </c>
      <c r="N2241" t="str">
        <f t="shared" si="4463"/>
        <v/>
      </c>
      <c r="O2241" t="str">
        <f t="shared" si="4464"/>
        <v/>
      </c>
      <c r="Y2241" t="str">
        <f>O2243</f>
        <v/>
      </c>
    </row>
    <row r="2242" spans="1:25" x14ac:dyDescent="0.25">
      <c r="A2242" t="s">
        <v>172</v>
      </c>
      <c r="B2242" t="s">
        <v>23</v>
      </c>
      <c r="C2242" t="s">
        <v>705</v>
      </c>
      <c r="D2242">
        <v>0.01</v>
      </c>
      <c r="E2242" t="s">
        <v>1275</v>
      </c>
      <c r="F2242" t="s">
        <v>1247</v>
      </c>
      <c r="G2242" t="str">
        <f t="shared" si="4458"/>
        <v>DL2022024</v>
      </c>
      <c r="H2242" t="str">
        <f t="shared" si="4459"/>
        <v>13</v>
      </c>
      <c r="I2242" t="str">
        <f t="shared" si="4460"/>
        <v>Lille vandsalamander_13_20220922_DL2022024_OrdrupGym</v>
      </c>
      <c r="J2242" t="str">
        <f>VLOOKUP(MID(C2242,4,6),Datasæt_Analysesystemer!$B$2:$E$69,3,FALSE)</f>
        <v>Lille vandsalamander</v>
      </c>
      <c r="K2242" t="str">
        <f t="shared" si="4461"/>
        <v>PK</v>
      </c>
      <c r="L2242" s="7" t="str">
        <f t="shared" si="4473"/>
        <v>No Ct</v>
      </c>
      <c r="M2242">
        <f t="shared" si="4462"/>
        <v>0</v>
      </c>
      <c r="N2242">
        <f t="shared" si="4463"/>
        <v>39.380000000000003</v>
      </c>
      <c r="O2242">
        <f t="shared" si="4464"/>
        <v>0</v>
      </c>
      <c r="Q2242">
        <f t="shared" ref="Q2242" si="4562">IF(L2244="No Ct",0,L2244)</f>
        <v>0</v>
      </c>
      <c r="R2242">
        <f t="shared" ref="R2242" si="4563">IF(L2245="No Ct",0,L2245)</f>
        <v>0</v>
      </c>
      <c r="S2242" t="str">
        <f t="shared" ref="S2242" si="4564">IF(AND(M2242&gt;0,N2242=0),"Valid","Invalid")</f>
        <v>Invalid</v>
      </c>
      <c r="T2242" t="str">
        <f t="shared" ref="T2242" si="4565">IF(OR(Q2242&gt;1,R2242&gt;1),"Present","Absent")</f>
        <v>Absent</v>
      </c>
      <c r="U2242" t="str">
        <f t="shared" ref="U2242" si="4566">IF(OR(AND(Q2242&gt;1,Q2242&lt;41),AND(R2242&gt;1,R2242&lt;41)),"Ct&lt;41","Ct&gt;41")</f>
        <v>Ct&gt;41</v>
      </c>
      <c r="V2242" t="str">
        <f t="shared" ref="V2242" si="4567">J2242</f>
        <v>Lille vandsalamander</v>
      </c>
      <c r="W2242" t="str">
        <f t="shared" ref="W2242" si="4568">MID(F2242,10,9)</f>
        <v>DL2022024</v>
      </c>
      <c r="X2242" t="str">
        <f t="shared" ref="X2242" si="4569">W2242&amp;"_"&amp;V2242&amp;"_"&amp;S2242&amp;"_"&amp;T2242&amp;"_"&amp;U2242</f>
        <v>DL2022024_Lille vandsalamander_Invalid_Absent_Ct&gt;41</v>
      </c>
    </row>
    <row r="2243" spans="1:25" x14ac:dyDescent="0.25">
      <c r="A2243" t="s">
        <v>148</v>
      </c>
      <c r="B2243" t="s">
        <v>51</v>
      </c>
      <c r="C2243" t="s">
        <v>703</v>
      </c>
      <c r="D2243">
        <v>0.01</v>
      </c>
      <c r="E2243">
        <v>39.380000000000003</v>
      </c>
      <c r="F2243" t="s">
        <v>1247</v>
      </c>
      <c r="G2243" t="str">
        <f t="shared" si="4458"/>
        <v>DL2022024</v>
      </c>
      <c r="H2243" t="str">
        <f t="shared" si="4459"/>
        <v>13</v>
      </c>
      <c r="I2243" t="str">
        <f t="shared" si="4460"/>
        <v>Lille vandsalamander_13_20220922_DL2022024_OrdrupGym</v>
      </c>
      <c r="J2243" t="str">
        <f>VLOOKUP(MID(C2243,4,6),Datasæt_Analysesystemer!$B$2:$E$69,3,FALSE)</f>
        <v>Lille vandsalamander</v>
      </c>
      <c r="K2243" t="str">
        <f t="shared" si="4461"/>
        <v>NK</v>
      </c>
      <c r="L2243" s="7">
        <f t="shared" si="4473"/>
        <v>39.380000000000003</v>
      </c>
      <c r="M2243" t="str">
        <f t="shared" si="4462"/>
        <v/>
      </c>
      <c r="N2243" t="str">
        <f t="shared" si="4463"/>
        <v/>
      </c>
      <c r="O2243" t="str">
        <f t="shared" si="4464"/>
        <v/>
      </c>
    </row>
    <row r="2244" spans="1:25" x14ac:dyDescent="0.25">
      <c r="A2244" t="s">
        <v>112</v>
      </c>
      <c r="B2244" t="s">
        <v>76</v>
      </c>
      <c r="C2244" t="s">
        <v>701</v>
      </c>
      <c r="D2244">
        <v>0.01</v>
      </c>
      <c r="E2244" t="s">
        <v>1275</v>
      </c>
      <c r="F2244" t="s">
        <v>1247</v>
      </c>
      <c r="G2244" t="str">
        <f t="shared" si="4458"/>
        <v>DL2022024</v>
      </c>
      <c r="H2244" t="str">
        <f t="shared" si="4459"/>
        <v>13</v>
      </c>
      <c r="I2244" t="str">
        <f t="shared" si="4460"/>
        <v>Lille vandsalamander_13_20220922_DL2022024_OrdrupGym</v>
      </c>
      <c r="J2244" t="str">
        <f>VLOOKUP(MID(C2244,4,6),Datasæt_Analysesystemer!$B$2:$E$69,3,FALSE)</f>
        <v>Lille vandsalamander</v>
      </c>
      <c r="K2244" t="str">
        <f t="shared" si="4461"/>
        <v>EP</v>
      </c>
      <c r="L2244" s="7" t="str">
        <f t="shared" si="4473"/>
        <v>No Ct</v>
      </c>
      <c r="M2244" t="str">
        <f t="shared" si="4462"/>
        <v/>
      </c>
      <c r="N2244" t="str">
        <f t="shared" si="4463"/>
        <v/>
      </c>
      <c r="O2244" t="str">
        <f t="shared" si="4464"/>
        <v/>
      </c>
    </row>
    <row r="2245" spans="1:25" x14ac:dyDescent="0.25">
      <c r="A2245" t="s">
        <v>136</v>
      </c>
      <c r="B2245" t="s">
        <v>76</v>
      </c>
      <c r="C2245" t="s">
        <v>701</v>
      </c>
      <c r="D2245">
        <v>0.01</v>
      </c>
      <c r="E2245" t="s">
        <v>1275</v>
      </c>
      <c r="F2245" t="s">
        <v>1247</v>
      </c>
      <c r="G2245" t="str">
        <f t="shared" si="4458"/>
        <v>DL2022024</v>
      </c>
      <c r="H2245" t="str">
        <f t="shared" si="4459"/>
        <v>13</v>
      </c>
      <c r="I2245" t="str">
        <f t="shared" si="4460"/>
        <v>Lille vandsalamander_13_20220922_DL2022024_OrdrupGym</v>
      </c>
      <c r="J2245" t="str">
        <f>VLOOKUP(MID(C2245,4,6),Datasæt_Analysesystemer!$B$2:$E$69,3,FALSE)</f>
        <v>Lille vandsalamander</v>
      </c>
      <c r="K2245" t="str">
        <f t="shared" si="4461"/>
        <v>EP</v>
      </c>
      <c r="L2245" s="7" t="str">
        <f t="shared" si="4473"/>
        <v>No Ct</v>
      </c>
      <c r="M2245" t="str">
        <f t="shared" si="4462"/>
        <v/>
      </c>
      <c r="N2245" t="str">
        <f t="shared" si="4463"/>
        <v/>
      </c>
      <c r="O2245" t="str">
        <f t="shared" si="4464"/>
        <v/>
      </c>
      <c r="Y2245" t="str">
        <f>O2247</f>
        <v/>
      </c>
    </row>
    <row r="2246" spans="1:25" x14ac:dyDescent="0.25">
      <c r="A2246" t="s">
        <v>174</v>
      </c>
      <c r="B2246" t="s">
        <v>23</v>
      </c>
      <c r="C2246" t="s">
        <v>706</v>
      </c>
      <c r="D2246">
        <v>0.01</v>
      </c>
      <c r="E2246">
        <v>44.01</v>
      </c>
      <c r="F2246" t="s">
        <v>1247</v>
      </c>
      <c r="G2246" t="str">
        <f t="shared" si="4458"/>
        <v>DL2022024</v>
      </c>
      <c r="H2246" t="str">
        <f t="shared" si="4459"/>
        <v>14</v>
      </c>
      <c r="I2246" t="str">
        <f t="shared" si="4460"/>
        <v>Lille vandsalamander_14_20220922_DL2022024_OrdrupGym</v>
      </c>
      <c r="J2246" t="str">
        <f>VLOOKUP(MID(C2246,4,6),Datasæt_Analysesystemer!$B$2:$E$69,3,FALSE)</f>
        <v>Lille vandsalamander</v>
      </c>
      <c r="K2246" t="str">
        <f t="shared" si="4461"/>
        <v>PK</v>
      </c>
      <c r="L2246" s="7">
        <f t="shared" si="4473"/>
        <v>44.01</v>
      </c>
      <c r="M2246">
        <f t="shared" si="4462"/>
        <v>44.01</v>
      </c>
      <c r="N2246">
        <f t="shared" si="4463"/>
        <v>0</v>
      </c>
      <c r="O2246">
        <f t="shared" si="4464"/>
        <v>42.9</v>
      </c>
      <c r="Q2246">
        <f t="shared" ref="Q2246" si="4570">IF(L2248="No Ct",0,L2248)</f>
        <v>42.9</v>
      </c>
      <c r="R2246">
        <f t="shared" ref="R2246" si="4571">IF(L2249="No Ct",0,L2249)</f>
        <v>0</v>
      </c>
      <c r="S2246" t="str">
        <f t="shared" ref="S2246" si="4572">IF(AND(M2246&gt;0,N2246=0),"Valid","Invalid")</f>
        <v>Valid</v>
      </c>
      <c r="T2246" t="str">
        <f t="shared" ref="T2246" si="4573">IF(OR(Q2246&gt;1,R2246&gt;1),"Present","Absent")</f>
        <v>Present</v>
      </c>
      <c r="U2246" t="str">
        <f t="shared" ref="U2246" si="4574">IF(OR(AND(Q2246&gt;1,Q2246&lt;41),AND(R2246&gt;1,R2246&lt;41)),"Ct&lt;41","Ct&gt;41")</f>
        <v>Ct&gt;41</v>
      </c>
      <c r="V2246" t="str">
        <f t="shared" ref="V2246" si="4575">J2246</f>
        <v>Lille vandsalamander</v>
      </c>
      <c r="W2246" t="str">
        <f t="shared" ref="W2246" si="4576">MID(F2246,10,9)</f>
        <v>DL2022024</v>
      </c>
      <c r="X2246" t="str">
        <f t="shared" ref="X2246" si="4577">W2246&amp;"_"&amp;V2246&amp;"_"&amp;S2246&amp;"_"&amp;T2246&amp;"_"&amp;U2246</f>
        <v>DL2022024_Lille vandsalamander_Valid_Present_Ct&gt;41</v>
      </c>
    </row>
    <row r="2247" spans="1:25" x14ac:dyDescent="0.25">
      <c r="A2247" t="s">
        <v>150</v>
      </c>
      <c r="B2247" t="s">
        <v>51</v>
      </c>
      <c r="C2247" t="s">
        <v>704</v>
      </c>
      <c r="D2247">
        <v>0.01</v>
      </c>
      <c r="E2247" t="s">
        <v>1275</v>
      </c>
      <c r="F2247" t="s">
        <v>1247</v>
      </c>
      <c r="G2247" t="str">
        <f t="shared" si="4458"/>
        <v>DL2022024</v>
      </c>
      <c r="H2247" t="str">
        <f t="shared" si="4459"/>
        <v>14</v>
      </c>
      <c r="I2247" t="str">
        <f t="shared" si="4460"/>
        <v>Lille vandsalamander_14_20220922_DL2022024_OrdrupGym</v>
      </c>
      <c r="J2247" t="str">
        <f>VLOOKUP(MID(C2247,4,6),Datasæt_Analysesystemer!$B$2:$E$69,3,FALSE)</f>
        <v>Lille vandsalamander</v>
      </c>
      <c r="K2247" t="str">
        <f t="shared" si="4461"/>
        <v>NK</v>
      </c>
      <c r="L2247" s="7" t="str">
        <f t="shared" si="4473"/>
        <v>No Ct</v>
      </c>
      <c r="M2247" t="str">
        <f t="shared" si="4462"/>
        <v/>
      </c>
      <c r="N2247" t="str">
        <f t="shared" si="4463"/>
        <v/>
      </c>
      <c r="O2247" t="str">
        <f t="shared" si="4464"/>
        <v/>
      </c>
    </row>
    <row r="2248" spans="1:25" x14ac:dyDescent="0.25">
      <c r="A2248" t="s">
        <v>114</v>
      </c>
      <c r="B2248" t="s">
        <v>76</v>
      </c>
      <c r="C2248" t="s">
        <v>702</v>
      </c>
      <c r="D2248">
        <v>0.01</v>
      </c>
      <c r="E2248">
        <v>42.9</v>
      </c>
      <c r="F2248" t="s">
        <v>1247</v>
      </c>
      <c r="G2248" t="str">
        <f t="shared" si="4458"/>
        <v>DL2022024</v>
      </c>
      <c r="H2248" t="str">
        <f t="shared" si="4459"/>
        <v>14</v>
      </c>
      <c r="I2248" t="str">
        <f t="shared" si="4460"/>
        <v>Lille vandsalamander_14_20220922_DL2022024_OrdrupGym</v>
      </c>
      <c r="J2248" t="str">
        <f>VLOOKUP(MID(C2248,4,6),Datasæt_Analysesystemer!$B$2:$E$69,3,FALSE)</f>
        <v>Lille vandsalamander</v>
      </c>
      <c r="K2248" t="str">
        <f t="shared" si="4461"/>
        <v>EP</v>
      </c>
      <c r="L2248" s="7">
        <f t="shared" si="4473"/>
        <v>42.9</v>
      </c>
      <c r="M2248" t="str">
        <f t="shared" si="4462"/>
        <v/>
      </c>
      <c r="N2248" t="str">
        <f t="shared" si="4463"/>
        <v/>
      </c>
      <c r="O2248" t="str">
        <f t="shared" si="4464"/>
        <v/>
      </c>
    </row>
    <row r="2249" spans="1:25" x14ac:dyDescent="0.25">
      <c r="A2249" t="s">
        <v>137</v>
      </c>
      <c r="B2249" t="s">
        <v>76</v>
      </c>
      <c r="C2249" t="s">
        <v>702</v>
      </c>
      <c r="D2249">
        <v>0.01</v>
      </c>
      <c r="E2249" t="s">
        <v>1275</v>
      </c>
      <c r="F2249" t="s">
        <v>1247</v>
      </c>
      <c r="G2249" t="str">
        <f t="shared" si="4458"/>
        <v>DL2022024</v>
      </c>
      <c r="H2249" t="str">
        <f t="shared" si="4459"/>
        <v>14</v>
      </c>
      <c r="I2249" t="str">
        <f t="shared" si="4460"/>
        <v>Lille vandsalamander_14_20220922_DL2022024_OrdrupGym</v>
      </c>
      <c r="J2249" t="str">
        <f>VLOOKUP(MID(C2249,4,6),Datasæt_Analysesystemer!$B$2:$E$69,3,FALSE)</f>
        <v>Lille vandsalamander</v>
      </c>
      <c r="K2249" t="str">
        <f t="shared" si="4461"/>
        <v>EP</v>
      </c>
      <c r="L2249" s="7" t="str">
        <f t="shared" si="4473"/>
        <v>No Ct</v>
      </c>
      <c r="M2249" t="str">
        <f t="shared" si="4462"/>
        <v/>
      </c>
      <c r="N2249" t="str">
        <f t="shared" si="4463"/>
        <v/>
      </c>
      <c r="O2249" t="str">
        <f t="shared" si="4464"/>
        <v/>
      </c>
      <c r="Y2249" t="str">
        <f>O2251</f>
        <v/>
      </c>
    </row>
    <row r="2250" spans="1:25" x14ac:dyDescent="0.25">
      <c r="A2250" t="s">
        <v>176</v>
      </c>
      <c r="B2250" t="s">
        <v>23</v>
      </c>
      <c r="C2250" t="s">
        <v>509</v>
      </c>
      <c r="D2250">
        <v>0.01</v>
      </c>
      <c r="E2250">
        <v>28.76</v>
      </c>
      <c r="F2250" t="s">
        <v>1247</v>
      </c>
      <c r="G2250" t="str">
        <f t="shared" si="4458"/>
        <v>DL2022024</v>
      </c>
      <c r="H2250" t="str">
        <f t="shared" si="4459"/>
        <v>15</v>
      </c>
      <c r="I2250" t="str">
        <f t="shared" si="4460"/>
        <v>Signalkrebs_15_20220922_DL2022024_OrdrupGym</v>
      </c>
      <c r="J2250" t="str">
        <f>VLOOKUP(MID(C2250,4,6),Datasæt_Analysesystemer!$B$2:$E$69,3,FALSE)</f>
        <v>Signalkrebs</v>
      </c>
      <c r="K2250" t="str">
        <f t="shared" si="4461"/>
        <v>PK</v>
      </c>
      <c r="L2250" s="7">
        <f t="shared" si="4473"/>
        <v>28.76</v>
      </c>
      <c r="M2250">
        <f t="shared" si="4462"/>
        <v>28.76</v>
      </c>
      <c r="N2250">
        <f t="shared" si="4463"/>
        <v>0</v>
      </c>
      <c r="O2250">
        <f t="shared" si="4464"/>
        <v>0</v>
      </c>
      <c r="Q2250">
        <f t="shared" ref="Q2250" si="4578">IF(L2252="No Ct",0,L2252)</f>
        <v>0</v>
      </c>
      <c r="R2250">
        <f t="shared" ref="R2250" si="4579">IF(L2253="No Ct",0,L2253)</f>
        <v>0</v>
      </c>
      <c r="S2250" t="str">
        <f t="shared" ref="S2250" si="4580">IF(AND(M2250&gt;0,N2250=0),"Valid","Invalid")</f>
        <v>Valid</v>
      </c>
      <c r="T2250" t="str">
        <f t="shared" ref="T2250" si="4581">IF(OR(Q2250&gt;1,R2250&gt;1),"Present","Absent")</f>
        <v>Absent</v>
      </c>
      <c r="U2250" t="str">
        <f t="shared" ref="U2250" si="4582">IF(OR(AND(Q2250&gt;1,Q2250&lt;41),AND(R2250&gt;1,R2250&lt;41)),"Ct&lt;41","Ct&gt;41")</f>
        <v>Ct&gt;41</v>
      </c>
      <c r="V2250" t="str">
        <f t="shared" ref="V2250" si="4583">J2250</f>
        <v>Signalkrebs</v>
      </c>
      <c r="W2250" t="str">
        <f t="shared" ref="W2250" si="4584">MID(F2250,10,9)</f>
        <v>DL2022024</v>
      </c>
      <c r="X2250" t="str">
        <f t="shared" ref="X2250" si="4585">W2250&amp;"_"&amp;V2250&amp;"_"&amp;S2250&amp;"_"&amp;T2250&amp;"_"&amp;U2250</f>
        <v>DL2022024_Signalkrebs_Valid_Absent_Ct&gt;41</v>
      </c>
    </row>
    <row r="2251" spans="1:25" x14ac:dyDescent="0.25">
      <c r="A2251" t="s">
        <v>152</v>
      </c>
      <c r="B2251" t="s">
        <v>51</v>
      </c>
      <c r="C2251" t="s">
        <v>497</v>
      </c>
      <c r="D2251">
        <v>0.01</v>
      </c>
      <c r="E2251" t="s">
        <v>1275</v>
      </c>
      <c r="F2251" t="s">
        <v>1247</v>
      </c>
      <c r="G2251" t="str">
        <f t="shared" si="4458"/>
        <v>DL2022024</v>
      </c>
      <c r="H2251" t="str">
        <f t="shared" si="4459"/>
        <v>15</v>
      </c>
      <c r="I2251" t="str">
        <f t="shared" si="4460"/>
        <v>Signalkrebs_15_20220922_DL2022024_OrdrupGym</v>
      </c>
      <c r="J2251" t="str">
        <f>VLOOKUP(MID(C2251,4,6),Datasæt_Analysesystemer!$B$2:$E$69,3,FALSE)</f>
        <v>Signalkrebs</v>
      </c>
      <c r="K2251" t="str">
        <f t="shared" si="4461"/>
        <v>NK</v>
      </c>
      <c r="L2251" s="7" t="str">
        <f t="shared" si="4473"/>
        <v>No Ct</v>
      </c>
      <c r="M2251" t="str">
        <f t="shared" si="4462"/>
        <v/>
      </c>
      <c r="N2251" t="str">
        <f t="shared" si="4463"/>
        <v/>
      </c>
      <c r="O2251" t="str">
        <f t="shared" si="4464"/>
        <v/>
      </c>
    </row>
    <row r="2252" spans="1:25" x14ac:dyDescent="0.25">
      <c r="A2252" t="s">
        <v>116</v>
      </c>
      <c r="B2252" t="s">
        <v>76</v>
      </c>
      <c r="C2252" t="s">
        <v>485</v>
      </c>
      <c r="D2252">
        <v>0.01</v>
      </c>
      <c r="E2252" t="s">
        <v>1275</v>
      </c>
      <c r="F2252" t="s">
        <v>1247</v>
      </c>
      <c r="G2252" t="str">
        <f t="shared" si="4458"/>
        <v>DL2022024</v>
      </c>
      <c r="H2252" t="str">
        <f t="shared" si="4459"/>
        <v>15</v>
      </c>
      <c r="I2252" t="str">
        <f t="shared" si="4460"/>
        <v>Signalkrebs_15_20220922_DL2022024_OrdrupGym</v>
      </c>
      <c r="J2252" t="str">
        <f>VLOOKUP(MID(C2252,4,6),Datasæt_Analysesystemer!$B$2:$E$69,3,FALSE)</f>
        <v>Signalkrebs</v>
      </c>
      <c r="K2252" t="str">
        <f t="shared" si="4461"/>
        <v>EP</v>
      </c>
      <c r="L2252" s="7" t="str">
        <f t="shared" si="4473"/>
        <v>No Ct</v>
      </c>
      <c r="M2252" t="str">
        <f t="shared" si="4462"/>
        <v/>
      </c>
      <c r="N2252" t="str">
        <f t="shared" si="4463"/>
        <v/>
      </c>
      <c r="O2252" t="str">
        <f t="shared" si="4464"/>
        <v/>
      </c>
    </row>
    <row r="2253" spans="1:25" x14ac:dyDescent="0.25">
      <c r="A2253" t="s">
        <v>138</v>
      </c>
      <c r="B2253" t="s">
        <v>76</v>
      </c>
      <c r="C2253" t="s">
        <v>485</v>
      </c>
      <c r="D2253">
        <v>0.01</v>
      </c>
      <c r="E2253" t="s">
        <v>1275</v>
      </c>
      <c r="F2253" t="s">
        <v>1247</v>
      </c>
      <c r="G2253" t="str">
        <f t="shared" si="4458"/>
        <v>DL2022024</v>
      </c>
      <c r="H2253" t="str">
        <f t="shared" si="4459"/>
        <v>15</v>
      </c>
      <c r="I2253" t="str">
        <f t="shared" si="4460"/>
        <v>Signalkrebs_15_20220922_DL2022024_OrdrupGym</v>
      </c>
      <c r="J2253" t="str">
        <f>VLOOKUP(MID(C2253,4,6),Datasæt_Analysesystemer!$B$2:$E$69,3,FALSE)</f>
        <v>Signalkrebs</v>
      </c>
      <c r="K2253" t="str">
        <f t="shared" si="4461"/>
        <v>EP</v>
      </c>
      <c r="L2253" s="7" t="str">
        <f t="shared" si="4473"/>
        <v>No Ct</v>
      </c>
      <c r="M2253" t="str">
        <f t="shared" si="4462"/>
        <v/>
      </c>
      <c r="N2253" t="str">
        <f t="shared" si="4463"/>
        <v/>
      </c>
      <c r="O2253" t="str">
        <f t="shared" si="4464"/>
        <v/>
      </c>
      <c r="Y2253" t="str">
        <f>O2255</f>
        <v/>
      </c>
    </row>
    <row r="2254" spans="1:25" x14ac:dyDescent="0.25">
      <c r="A2254" t="s">
        <v>178</v>
      </c>
      <c r="B2254" t="s">
        <v>23</v>
      </c>
      <c r="C2254" t="s">
        <v>510</v>
      </c>
      <c r="D2254">
        <v>0.01</v>
      </c>
      <c r="E2254" t="s">
        <v>1275</v>
      </c>
      <c r="F2254" t="s">
        <v>1247</v>
      </c>
      <c r="G2254" t="str">
        <f t="shared" si="4458"/>
        <v>DL2022024</v>
      </c>
      <c r="H2254" t="str">
        <f t="shared" si="4459"/>
        <v>16</v>
      </c>
      <c r="I2254" t="str">
        <f t="shared" si="4460"/>
        <v>Signalkrebs_16_20220922_DL2022024_OrdrupGym</v>
      </c>
      <c r="J2254" t="str">
        <f>VLOOKUP(MID(C2254,4,6),Datasæt_Analysesystemer!$B$2:$E$69,3,FALSE)</f>
        <v>Signalkrebs</v>
      </c>
      <c r="K2254" t="str">
        <f t="shared" si="4461"/>
        <v>PK</v>
      </c>
      <c r="L2254" s="7" t="str">
        <f t="shared" si="4473"/>
        <v>No Ct</v>
      </c>
      <c r="M2254">
        <f t="shared" si="4462"/>
        <v>0</v>
      </c>
      <c r="N2254">
        <f t="shared" si="4463"/>
        <v>0</v>
      </c>
      <c r="O2254">
        <f t="shared" si="4464"/>
        <v>0</v>
      </c>
      <c r="Q2254">
        <f t="shared" ref="Q2254" si="4586">IF(L2256="No Ct",0,L2256)</f>
        <v>0</v>
      </c>
      <c r="R2254">
        <f t="shared" ref="R2254" si="4587">IF(L2257="No Ct",0,L2257)</f>
        <v>0</v>
      </c>
      <c r="S2254" t="str">
        <f t="shared" ref="S2254" si="4588">IF(AND(M2254&gt;0,N2254=0),"Valid","Invalid")</f>
        <v>Invalid</v>
      </c>
      <c r="T2254" t="str">
        <f t="shared" ref="T2254" si="4589">IF(OR(Q2254&gt;1,R2254&gt;1),"Present","Absent")</f>
        <v>Absent</v>
      </c>
      <c r="U2254" t="str">
        <f t="shared" ref="U2254" si="4590">IF(OR(AND(Q2254&gt;1,Q2254&lt;41),AND(R2254&gt;1,R2254&lt;41)),"Ct&lt;41","Ct&gt;41")</f>
        <v>Ct&gt;41</v>
      </c>
      <c r="V2254" t="str">
        <f t="shared" ref="V2254" si="4591">J2254</f>
        <v>Signalkrebs</v>
      </c>
      <c r="W2254" t="str">
        <f t="shared" ref="W2254" si="4592">MID(F2254,10,9)</f>
        <v>DL2022024</v>
      </c>
      <c r="X2254" t="str">
        <f t="shared" ref="X2254" si="4593">W2254&amp;"_"&amp;V2254&amp;"_"&amp;S2254&amp;"_"&amp;T2254&amp;"_"&amp;U2254</f>
        <v>DL2022024_Signalkrebs_Invalid_Absent_Ct&gt;41</v>
      </c>
    </row>
    <row r="2255" spans="1:25" x14ac:dyDescent="0.25">
      <c r="A2255" t="s">
        <v>154</v>
      </c>
      <c r="B2255" t="s">
        <v>51</v>
      </c>
      <c r="C2255" t="s">
        <v>498</v>
      </c>
      <c r="D2255">
        <v>0.01</v>
      </c>
      <c r="E2255" t="s">
        <v>1275</v>
      </c>
      <c r="F2255" t="s">
        <v>1247</v>
      </c>
      <c r="G2255" t="str">
        <f t="shared" si="4458"/>
        <v>DL2022024</v>
      </c>
      <c r="H2255" t="str">
        <f t="shared" si="4459"/>
        <v>16</v>
      </c>
      <c r="I2255" t="str">
        <f t="shared" si="4460"/>
        <v>Signalkrebs_16_20220922_DL2022024_OrdrupGym</v>
      </c>
      <c r="J2255" t="str">
        <f>VLOOKUP(MID(C2255,4,6),Datasæt_Analysesystemer!$B$2:$E$69,3,FALSE)</f>
        <v>Signalkrebs</v>
      </c>
      <c r="K2255" t="str">
        <f t="shared" si="4461"/>
        <v>NK</v>
      </c>
      <c r="L2255" s="7" t="str">
        <f t="shared" si="4473"/>
        <v>No Ct</v>
      </c>
      <c r="M2255" t="str">
        <f t="shared" si="4462"/>
        <v/>
      </c>
      <c r="N2255" t="str">
        <f t="shared" si="4463"/>
        <v/>
      </c>
      <c r="O2255" t="str">
        <f t="shared" si="4464"/>
        <v/>
      </c>
    </row>
    <row r="2256" spans="1:25" x14ac:dyDescent="0.25">
      <c r="A2256" t="s">
        <v>118</v>
      </c>
      <c r="B2256" t="s">
        <v>76</v>
      </c>
      <c r="C2256" t="s">
        <v>486</v>
      </c>
      <c r="D2256">
        <v>0.01</v>
      </c>
      <c r="E2256" t="s">
        <v>1275</v>
      </c>
      <c r="F2256" t="s">
        <v>1247</v>
      </c>
      <c r="G2256" t="str">
        <f t="shared" si="4458"/>
        <v>DL2022024</v>
      </c>
      <c r="H2256" t="str">
        <f t="shared" si="4459"/>
        <v>16</v>
      </c>
      <c r="I2256" t="str">
        <f t="shared" si="4460"/>
        <v>Signalkrebs_16_20220922_DL2022024_OrdrupGym</v>
      </c>
      <c r="J2256" t="str">
        <f>VLOOKUP(MID(C2256,4,6),Datasæt_Analysesystemer!$B$2:$E$69,3,FALSE)</f>
        <v>Signalkrebs</v>
      </c>
      <c r="K2256" t="str">
        <f t="shared" si="4461"/>
        <v>EP</v>
      </c>
      <c r="L2256" s="7" t="str">
        <f t="shared" si="4473"/>
        <v>No Ct</v>
      </c>
      <c r="M2256" t="str">
        <f t="shared" si="4462"/>
        <v/>
      </c>
      <c r="N2256" t="str">
        <f t="shared" si="4463"/>
        <v/>
      </c>
      <c r="O2256" t="str">
        <f t="shared" si="4464"/>
        <v/>
      </c>
    </row>
    <row r="2257" spans="1:25" x14ac:dyDescent="0.25">
      <c r="A2257" t="s">
        <v>139</v>
      </c>
      <c r="B2257" t="s">
        <v>76</v>
      </c>
      <c r="C2257" t="s">
        <v>486</v>
      </c>
      <c r="D2257">
        <v>0.01</v>
      </c>
      <c r="E2257" t="s">
        <v>1275</v>
      </c>
      <c r="F2257" t="s">
        <v>1247</v>
      </c>
      <c r="G2257" t="str">
        <f t="shared" si="4458"/>
        <v>DL2022024</v>
      </c>
      <c r="H2257" t="str">
        <f t="shared" si="4459"/>
        <v>16</v>
      </c>
      <c r="I2257" t="str">
        <f t="shared" si="4460"/>
        <v>Signalkrebs_16_20220922_DL2022024_OrdrupGym</v>
      </c>
      <c r="J2257" t="str">
        <f>VLOOKUP(MID(C2257,4,6),Datasæt_Analysesystemer!$B$2:$E$69,3,FALSE)</f>
        <v>Signalkrebs</v>
      </c>
      <c r="K2257" t="str">
        <f t="shared" si="4461"/>
        <v>EP</v>
      </c>
      <c r="L2257" s="7" t="str">
        <f t="shared" si="4473"/>
        <v>No Ct</v>
      </c>
      <c r="M2257" t="str">
        <f t="shared" si="4462"/>
        <v/>
      </c>
      <c r="N2257" t="str">
        <f t="shared" si="4463"/>
        <v/>
      </c>
      <c r="O2257" t="str">
        <f t="shared" si="4464"/>
        <v/>
      </c>
      <c r="Y2257" t="str">
        <f>O2259</f>
        <v/>
      </c>
    </row>
    <row r="2258" spans="1:25" x14ac:dyDescent="0.25">
      <c r="A2258" t="s">
        <v>180</v>
      </c>
      <c r="B2258" t="s">
        <v>23</v>
      </c>
      <c r="C2258" t="s">
        <v>511</v>
      </c>
      <c r="D2258">
        <v>0.01</v>
      </c>
      <c r="E2258" t="s">
        <v>1275</v>
      </c>
      <c r="F2258" t="s">
        <v>1247</v>
      </c>
      <c r="G2258" t="str">
        <f t="shared" ref="G2258:G2321" si="4594">MID(F2258,10,9)</f>
        <v>DL2022024</v>
      </c>
      <c r="H2258" t="str">
        <f t="shared" ref="H2258:H2321" si="4595">LEFT(C2258,2)</f>
        <v>17</v>
      </c>
      <c r="I2258" t="str">
        <f t="shared" ref="I2258:I2321" si="4596">J2258&amp;"_"&amp;H2258&amp;"_"&amp;F2258</f>
        <v>Galizisk sumpkrebs_17_20220922_DL2022024_OrdrupGym</v>
      </c>
      <c r="J2258" t="str">
        <f>VLOOKUP(MID(C2258,4,6),Datasæt_Analysesystemer!$B$2:$E$69,3,FALSE)</f>
        <v>Galizisk sumpkrebs</v>
      </c>
      <c r="K2258" t="str">
        <f t="shared" ref="K2258:K2321" si="4597">RIGHT(C2258,2)</f>
        <v>PK</v>
      </c>
      <c r="L2258" s="7" t="str">
        <f t="shared" si="4473"/>
        <v>No Ct</v>
      </c>
      <c r="M2258">
        <f t="shared" ref="M2258:M2321" si="4598">IF(K2258="PK",SUMIFS(L:L,K:K,"PK",I:I,I2258),"")</f>
        <v>0</v>
      </c>
      <c r="N2258">
        <f t="shared" ref="N2258:N2321" si="4599">IF(K2258="PK",SUMIFS(L:L,K:K,"NK",I:I,I2258),"")</f>
        <v>0</v>
      </c>
      <c r="O2258">
        <f t="shared" ref="O2258:O2321" si="4600">IF(K2258="PK",SUMIFS(L:L,K:K,"EP",I:I,I2258),"")</f>
        <v>0</v>
      </c>
      <c r="Q2258">
        <f t="shared" ref="Q2258" si="4601">IF(L2260="No Ct",0,L2260)</f>
        <v>0</v>
      </c>
      <c r="R2258">
        <f t="shared" ref="R2258" si="4602">IF(L2261="No Ct",0,L2261)</f>
        <v>0</v>
      </c>
      <c r="S2258" t="str">
        <f t="shared" ref="S2258" si="4603">IF(AND(M2258&gt;0,N2258=0),"Valid","Invalid")</f>
        <v>Invalid</v>
      </c>
      <c r="T2258" t="str">
        <f t="shared" ref="T2258" si="4604">IF(OR(Q2258&gt;1,R2258&gt;1),"Present","Absent")</f>
        <v>Absent</v>
      </c>
      <c r="U2258" t="str">
        <f t="shared" ref="U2258" si="4605">IF(OR(AND(Q2258&gt;1,Q2258&lt;41),AND(R2258&gt;1,R2258&lt;41)),"Ct&lt;41","Ct&gt;41")</f>
        <v>Ct&gt;41</v>
      </c>
      <c r="V2258" t="str">
        <f t="shared" ref="V2258" si="4606">J2258</f>
        <v>Galizisk sumpkrebs</v>
      </c>
      <c r="W2258" t="str">
        <f t="shared" ref="W2258" si="4607">MID(F2258,10,9)</f>
        <v>DL2022024</v>
      </c>
      <c r="X2258" t="str">
        <f t="shared" ref="X2258" si="4608">W2258&amp;"_"&amp;V2258&amp;"_"&amp;S2258&amp;"_"&amp;T2258&amp;"_"&amp;U2258</f>
        <v>DL2022024_Galizisk sumpkrebs_Invalid_Absent_Ct&gt;41</v>
      </c>
    </row>
    <row r="2259" spans="1:25" x14ac:dyDescent="0.25">
      <c r="A2259" t="s">
        <v>156</v>
      </c>
      <c r="B2259" t="s">
        <v>51</v>
      </c>
      <c r="C2259" t="s">
        <v>499</v>
      </c>
      <c r="D2259">
        <v>0.01</v>
      </c>
      <c r="E2259" t="s">
        <v>1275</v>
      </c>
      <c r="F2259" t="s">
        <v>1247</v>
      </c>
      <c r="G2259" t="str">
        <f t="shared" si="4594"/>
        <v>DL2022024</v>
      </c>
      <c r="H2259" t="str">
        <f t="shared" si="4595"/>
        <v>17</v>
      </c>
      <c r="I2259" t="str">
        <f t="shared" si="4596"/>
        <v>Galizisk sumpkrebs_17_20220922_DL2022024_OrdrupGym</v>
      </c>
      <c r="J2259" t="str">
        <f>VLOOKUP(MID(C2259,4,6),Datasæt_Analysesystemer!$B$2:$E$69,3,FALSE)</f>
        <v>Galizisk sumpkrebs</v>
      </c>
      <c r="K2259" t="str">
        <f t="shared" si="4597"/>
        <v>NK</v>
      </c>
      <c r="L2259" s="7" t="str">
        <f t="shared" ref="L2259:L2322" si="4609">IF(TRIM(E2259)="No Ct","No Ct",E2259)</f>
        <v>No Ct</v>
      </c>
      <c r="M2259" t="str">
        <f t="shared" si="4598"/>
        <v/>
      </c>
      <c r="N2259" t="str">
        <f t="shared" si="4599"/>
        <v/>
      </c>
      <c r="O2259" t="str">
        <f t="shared" si="4600"/>
        <v/>
      </c>
    </row>
    <row r="2260" spans="1:25" x14ac:dyDescent="0.25">
      <c r="A2260" t="s">
        <v>120</v>
      </c>
      <c r="B2260" t="s">
        <v>76</v>
      </c>
      <c r="C2260" t="s">
        <v>487</v>
      </c>
      <c r="D2260">
        <v>0.01</v>
      </c>
      <c r="E2260" t="s">
        <v>1275</v>
      </c>
      <c r="F2260" t="s">
        <v>1247</v>
      </c>
      <c r="G2260" t="str">
        <f t="shared" si="4594"/>
        <v>DL2022024</v>
      </c>
      <c r="H2260" t="str">
        <f t="shared" si="4595"/>
        <v>17</v>
      </c>
      <c r="I2260" t="str">
        <f t="shared" si="4596"/>
        <v>Galizisk sumpkrebs_17_20220922_DL2022024_OrdrupGym</v>
      </c>
      <c r="J2260" t="str">
        <f>VLOOKUP(MID(C2260,4,6),Datasæt_Analysesystemer!$B$2:$E$69,3,FALSE)</f>
        <v>Galizisk sumpkrebs</v>
      </c>
      <c r="K2260" t="str">
        <f t="shared" si="4597"/>
        <v>EP</v>
      </c>
      <c r="L2260" s="7" t="str">
        <f t="shared" si="4609"/>
        <v>No Ct</v>
      </c>
      <c r="M2260" t="str">
        <f t="shared" si="4598"/>
        <v/>
      </c>
      <c r="N2260" t="str">
        <f t="shared" si="4599"/>
        <v/>
      </c>
      <c r="O2260" t="str">
        <f t="shared" si="4600"/>
        <v/>
      </c>
    </row>
    <row r="2261" spans="1:25" x14ac:dyDescent="0.25">
      <c r="A2261" t="s">
        <v>140</v>
      </c>
      <c r="B2261" t="s">
        <v>76</v>
      </c>
      <c r="C2261" t="s">
        <v>487</v>
      </c>
      <c r="D2261">
        <v>0.01</v>
      </c>
      <c r="E2261" t="s">
        <v>1275</v>
      </c>
      <c r="F2261" t="s">
        <v>1247</v>
      </c>
      <c r="G2261" t="str">
        <f t="shared" si="4594"/>
        <v>DL2022024</v>
      </c>
      <c r="H2261" t="str">
        <f t="shared" si="4595"/>
        <v>17</v>
      </c>
      <c r="I2261" t="str">
        <f t="shared" si="4596"/>
        <v>Galizisk sumpkrebs_17_20220922_DL2022024_OrdrupGym</v>
      </c>
      <c r="J2261" t="str">
        <f>VLOOKUP(MID(C2261,4,6),Datasæt_Analysesystemer!$B$2:$E$69,3,FALSE)</f>
        <v>Galizisk sumpkrebs</v>
      </c>
      <c r="K2261" t="str">
        <f t="shared" si="4597"/>
        <v>EP</v>
      </c>
      <c r="L2261" s="7" t="str">
        <f t="shared" si="4609"/>
        <v>No Ct</v>
      </c>
      <c r="M2261" t="str">
        <f t="shared" si="4598"/>
        <v/>
      </c>
      <c r="N2261" t="str">
        <f t="shared" si="4599"/>
        <v/>
      </c>
      <c r="O2261" t="str">
        <f t="shared" si="4600"/>
        <v/>
      </c>
      <c r="Y2261" t="str">
        <f>O2263</f>
        <v/>
      </c>
    </row>
    <row r="2262" spans="1:25" x14ac:dyDescent="0.25">
      <c r="A2262" t="s">
        <v>182</v>
      </c>
      <c r="B2262" t="s">
        <v>23</v>
      </c>
      <c r="C2262" t="s">
        <v>512</v>
      </c>
      <c r="D2262">
        <v>0.01</v>
      </c>
      <c r="E2262" t="s">
        <v>1275</v>
      </c>
      <c r="F2262" t="s">
        <v>1247</v>
      </c>
      <c r="G2262" t="str">
        <f t="shared" si="4594"/>
        <v>DL2022024</v>
      </c>
      <c r="H2262" t="str">
        <f t="shared" si="4595"/>
        <v>18</v>
      </c>
      <c r="I2262" t="str">
        <f t="shared" si="4596"/>
        <v>Galizisk sumpkrebs_18_20220922_DL2022024_OrdrupGym</v>
      </c>
      <c r="J2262" t="str">
        <f>VLOOKUP(MID(C2262,4,6),Datasæt_Analysesystemer!$B$2:$E$69,3,FALSE)</f>
        <v>Galizisk sumpkrebs</v>
      </c>
      <c r="K2262" t="str">
        <f t="shared" si="4597"/>
        <v>PK</v>
      </c>
      <c r="L2262" s="7" t="str">
        <f t="shared" si="4609"/>
        <v>No Ct</v>
      </c>
      <c r="M2262">
        <f t="shared" si="4598"/>
        <v>0</v>
      </c>
      <c r="N2262">
        <f t="shared" si="4599"/>
        <v>0</v>
      </c>
      <c r="O2262">
        <f t="shared" si="4600"/>
        <v>0</v>
      </c>
      <c r="Q2262">
        <f t="shared" ref="Q2262" si="4610">IF(L2264="No Ct",0,L2264)</f>
        <v>0</v>
      </c>
      <c r="R2262">
        <f t="shared" ref="R2262" si="4611">IF(L2265="No Ct",0,L2265)</f>
        <v>0</v>
      </c>
      <c r="S2262" t="str">
        <f t="shared" ref="S2262" si="4612">IF(AND(M2262&gt;0,N2262=0),"Valid","Invalid")</f>
        <v>Invalid</v>
      </c>
      <c r="T2262" t="str">
        <f t="shared" ref="T2262" si="4613">IF(OR(Q2262&gt;1,R2262&gt;1),"Present","Absent")</f>
        <v>Absent</v>
      </c>
      <c r="U2262" t="str">
        <f t="shared" ref="U2262" si="4614">IF(OR(AND(Q2262&gt;1,Q2262&lt;41),AND(R2262&gt;1,R2262&lt;41)),"Ct&lt;41","Ct&gt;41")</f>
        <v>Ct&gt;41</v>
      </c>
      <c r="V2262" t="str">
        <f t="shared" ref="V2262" si="4615">J2262</f>
        <v>Galizisk sumpkrebs</v>
      </c>
      <c r="W2262" t="str">
        <f t="shared" ref="W2262" si="4616">MID(F2262,10,9)</f>
        <v>DL2022024</v>
      </c>
      <c r="X2262" t="str">
        <f t="shared" ref="X2262" si="4617">W2262&amp;"_"&amp;V2262&amp;"_"&amp;S2262&amp;"_"&amp;T2262&amp;"_"&amp;U2262</f>
        <v>DL2022024_Galizisk sumpkrebs_Invalid_Absent_Ct&gt;41</v>
      </c>
    </row>
    <row r="2263" spans="1:25" x14ac:dyDescent="0.25">
      <c r="A2263" t="s">
        <v>158</v>
      </c>
      <c r="B2263" t="s">
        <v>51</v>
      </c>
      <c r="C2263" t="s">
        <v>500</v>
      </c>
      <c r="D2263">
        <v>0.01</v>
      </c>
      <c r="E2263" t="s">
        <v>1275</v>
      </c>
      <c r="F2263" t="s">
        <v>1247</v>
      </c>
      <c r="G2263" t="str">
        <f t="shared" si="4594"/>
        <v>DL2022024</v>
      </c>
      <c r="H2263" t="str">
        <f t="shared" si="4595"/>
        <v>18</v>
      </c>
      <c r="I2263" t="str">
        <f t="shared" si="4596"/>
        <v>Galizisk sumpkrebs_18_20220922_DL2022024_OrdrupGym</v>
      </c>
      <c r="J2263" t="str">
        <f>VLOOKUP(MID(C2263,4,6),Datasæt_Analysesystemer!$B$2:$E$69,3,FALSE)</f>
        <v>Galizisk sumpkrebs</v>
      </c>
      <c r="K2263" t="str">
        <f t="shared" si="4597"/>
        <v>NK</v>
      </c>
      <c r="L2263" s="7" t="str">
        <f t="shared" si="4609"/>
        <v>No Ct</v>
      </c>
      <c r="M2263" t="str">
        <f t="shared" si="4598"/>
        <v/>
      </c>
      <c r="N2263" t="str">
        <f t="shared" si="4599"/>
        <v/>
      </c>
      <c r="O2263" t="str">
        <f t="shared" si="4600"/>
        <v/>
      </c>
    </row>
    <row r="2264" spans="1:25" x14ac:dyDescent="0.25">
      <c r="A2264" t="s">
        <v>122</v>
      </c>
      <c r="B2264" t="s">
        <v>76</v>
      </c>
      <c r="C2264" t="s">
        <v>488</v>
      </c>
      <c r="D2264">
        <v>0.01</v>
      </c>
      <c r="E2264" t="s">
        <v>1275</v>
      </c>
      <c r="F2264" t="s">
        <v>1247</v>
      </c>
      <c r="G2264" t="str">
        <f t="shared" si="4594"/>
        <v>DL2022024</v>
      </c>
      <c r="H2264" t="str">
        <f t="shared" si="4595"/>
        <v>18</v>
      </c>
      <c r="I2264" t="str">
        <f t="shared" si="4596"/>
        <v>Galizisk sumpkrebs_18_20220922_DL2022024_OrdrupGym</v>
      </c>
      <c r="J2264" t="str">
        <f>VLOOKUP(MID(C2264,4,6),Datasæt_Analysesystemer!$B$2:$E$69,3,FALSE)</f>
        <v>Galizisk sumpkrebs</v>
      </c>
      <c r="K2264" t="str">
        <f t="shared" si="4597"/>
        <v>EP</v>
      </c>
      <c r="L2264" s="7" t="str">
        <f t="shared" si="4609"/>
        <v>No Ct</v>
      </c>
      <c r="M2264" t="str">
        <f t="shared" si="4598"/>
        <v/>
      </c>
      <c r="N2264" t="str">
        <f t="shared" si="4599"/>
        <v/>
      </c>
      <c r="O2264" t="str">
        <f t="shared" si="4600"/>
        <v/>
      </c>
    </row>
    <row r="2265" spans="1:25" x14ac:dyDescent="0.25">
      <c r="A2265" t="s">
        <v>141</v>
      </c>
      <c r="B2265" t="s">
        <v>76</v>
      </c>
      <c r="C2265" t="s">
        <v>488</v>
      </c>
      <c r="D2265">
        <v>0.01</v>
      </c>
      <c r="E2265" t="s">
        <v>1275</v>
      </c>
      <c r="F2265" t="s">
        <v>1247</v>
      </c>
      <c r="G2265" t="str">
        <f t="shared" si="4594"/>
        <v>DL2022024</v>
      </c>
      <c r="H2265" t="str">
        <f t="shared" si="4595"/>
        <v>18</v>
      </c>
      <c r="I2265" t="str">
        <f t="shared" si="4596"/>
        <v>Galizisk sumpkrebs_18_20220922_DL2022024_OrdrupGym</v>
      </c>
      <c r="J2265" t="str">
        <f>VLOOKUP(MID(C2265,4,6),Datasæt_Analysesystemer!$B$2:$E$69,3,FALSE)</f>
        <v>Galizisk sumpkrebs</v>
      </c>
      <c r="K2265" t="str">
        <f t="shared" si="4597"/>
        <v>EP</v>
      </c>
      <c r="L2265" s="7" t="str">
        <f t="shared" si="4609"/>
        <v>No Ct</v>
      </c>
      <c r="M2265" t="str">
        <f t="shared" si="4598"/>
        <v/>
      </c>
      <c r="N2265" t="str">
        <f t="shared" si="4599"/>
        <v/>
      </c>
      <c r="O2265" t="str">
        <f t="shared" si="4600"/>
        <v/>
      </c>
      <c r="Y2265" t="str">
        <f>O2267</f>
        <v/>
      </c>
    </row>
    <row r="2266" spans="1:25" x14ac:dyDescent="0.25">
      <c r="A2266" t="s">
        <v>184</v>
      </c>
      <c r="B2266" t="s">
        <v>23</v>
      </c>
      <c r="C2266" t="s">
        <v>513</v>
      </c>
      <c r="D2266">
        <v>0.01</v>
      </c>
      <c r="E2266">
        <v>24.59</v>
      </c>
      <c r="F2266" t="s">
        <v>1247</v>
      </c>
      <c r="G2266" t="str">
        <f t="shared" si="4594"/>
        <v>DL2022024</v>
      </c>
      <c r="H2266" t="str">
        <f t="shared" si="4595"/>
        <v>19</v>
      </c>
      <c r="I2266" t="str">
        <f t="shared" si="4596"/>
        <v>Kinesisk uldhåndskrabbe_19_20220922_DL2022024_OrdrupGym</v>
      </c>
      <c r="J2266" t="str">
        <f>VLOOKUP(MID(C2266,4,6),Datasæt_Analysesystemer!$B$2:$E$69,3,FALSE)</f>
        <v>Kinesisk uldhåndskrabbe</v>
      </c>
      <c r="K2266" t="str">
        <f t="shared" si="4597"/>
        <v>PK</v>
      </c>
      <c r="L2266" s="7">
        <f t="shared" si="4609"/>
        <v>24.59</v>
      </c>
      <c r="M2266">
        <f t="shared" si="4598"/>
        <v>24.59</v>
      </c>
      <c r="N2266">
        <f t="shared" si="4599"/>
        <v>0</v>
      </c>
      <c r="O2266">
        <f t="shared" si="4600"/>
        <v>0</v>
      </c>
      <c r="Q2266">
        <f t="shared" ref="Q2266" si="4618">IF(L2268="No Ct",0,L2268)</f>
        <v>0</v>
      </c>
      <c r="R2266">
        <f t="shared" ref="R2266" si="4619">IF(L2269="No Ct",0,L2269)</f>
        <v>0</v>
      </c>
      <c r="S2266" t="str">
        <f t="shared" ref="S2266" si="4620">IF(AND(M2266&gt;0,N2266=0),"Valid","Invalid")</f>
        <v>Valid</v>
      </c>
      <c r="T2266" t="str">
        <f t="shared" ref="T2266" si="4621">IF(OR(Q2266&gt;1,R2266&gt;1),"Present","Absent")</f>
        <v>Absent</v>
      </c>
      <c r="U2266" t="str">
        <f t="shared" ref="U2266" si="4622">IF(OR(AND(Q2266&gt;1,Q2266&lt;41),AND(R2266&gt;1,R2266&lt;41)),"Ct&lt;41","Ct&gt;41")</f>
        <v>Ct&gt;41</v>
      </c>
      <c r="V2266" t="str">
        <f t="shared" ref="V2266" si="4623">J2266</f>
        <v>Kinesisk uldhåndskrabbe</v>
      </c>
      <c r="W2266" t="str">
        <f t="shared" ref="W2266" si="4624">MID(F2266,10,9)</f>
        <v>DL2022024</v>
      </c>
      <c r="X2266" t="str">
        <f t="shared" ref="X2266" si="4625">W2266&amp;"_"&amp;V2266&amp;"_"&amp;S2266&amp;"_"&amp;T2266&amp;"_"&amp;U2266</f>
        <v>DL2022024_Kinesisk uldhåndskrabbe_Valid_Absent_Ct&gt;41</v>
      </c>
    </row>
    <row r="2267" spans="1:25" x14ac:dyDescent="0.25">
      <c r="A2267" t="s">
        <v>160</v>
      </c>
      <c r="B2267" t="s">
        <v>51</v>
      </c>
      <c r="C2267" t="s">
        <v>501</v>
      </c>
      <c r="D2267">
        <v>0.01</v>
      </c>
      <c r="E2267" t="s">
        <v>1275</v>
      </c>
      <c r="F2267" t="s">
        <v>1247</v>
      </c>
      <c r="G2267" t="str">
        <f t="shared" si="4594"/>
        <v>DL2022024</v>
      </c>
      <c r="H2267" t="str">
        <f t="shared" si="4595"/>
        <v>19</v>
      </c>
      <c r="I2267" t="str">
        <f t="shared" si="4596"/>
        <v>Kinesisk uldhåndskrabbe_19_20220922_DL2022024_OrdrupGym</v>
      </c>
      <c r="J2267" t="str">
        <f>VLOOKUP(MID(C2267,4,6),Datasæt_Analysesystemer!$B$2:$E$69,3,FALSE)</f>
        <v>Kinesisk uldhåndskrabbe</v>
      </c>
      <c r="K2267" t="str">
        <f t="shared" si="4597"/>
        <v>NK</v>
      </c>
      <c r="L2267" s="7" t="str">
        <f t="shared" si="4609"/>
        <v>No Ct</v>
      </c>
      <c r="M2267" t="str">
        <f t="shared" si="4598"/>
        <v/>
      </c>
      <c r="N2267" t="str">
        <f t="shared" si="4599"/>
        <v/>
      </c>
      <c r="O2267" t="str">
        <f t="shared" si="4600"/>
        <v/>
      </c>
    </row>
    <row r="2268" spans="1:25" x14ac:dyDescent="0.25">
      <c r="A2268" t="s">
        <v>124</v>
      </c>
      <c r="B2268" t="s">
        <v>76</v>
      </c>
      <c r="C2268" t="s">
        <v>489</v>
      </c>
      <c r="D2268">
        <v>0.01</v>
      </c>
      <c r="E2268" t="s">
        <v>1275</v>
      </c>
      <c r="F2268" t="s">
        <v>1247</v>
      </c>
      <c r="G2268" t="str">
        <f t="shared" si="4594"/>
        <v>DL2022024</v>
      </c>
      <c r="H2268" t="str">
        <f t="shared" si="4595"/>
        <v>19</v>
      </c>
      <c r="I2268" t="str">
        <f t="shared" si="4596"/>
        <v>Kinesisk uldhåndskrabbe_19_20220922_DL2022024_OrdrupGym</v>
      </c>
      <c r="J2268" t="str">
        <f>VLOOKUP(MID(C2268,4,6),Datasæt_Analysesystemer!$B$2:$E$69,3,FALSE)</f>
        <v>Kinesisk uldhåndskrabbe</v>
      </c>
      <c r="K2268" t="str">
        <f t="shared" si="4597"/>
        <v>EP</v>
      </c>
      <c r="L2268" s="7" t="str">
        <f t="shared" si="4609"/>
        <v>No Ct</v>
      </c>
      <c r="M2268" t="str">
        <f t="shared" si="4598"/>
        <v/>
      </c>
      <c r="N2268" t="str">
        <f t="shared" si="4599"/>
        <v/>
      </c>
      <c r="O2268" t="str">
        <f t="shared" si="4600"/>
        <v/>
      </c>
    </row>
    <row r="2269" spans="1:25" x14ac:dyDescent="0.25">
      <c r="A2269" t="s">
        <v>142</v>
      </c>
      <c r="B2269" t="s">
        <v>76</v>
      </c>
      <c r="C2269" t="s">
        <v>489</v>
      </c>
      <c r="D2269">
        <v>0.01</v>
      </c>
      <c r="E2269" t="s">
        <v>1275</v>
      </c>
      <c r="F2269" t="s">
        <v>1247</v>
      </c>
      <c r="G2269" t="str">
        <f t="shared" si="4594"/>
        <v>DL2022024</v>
      </c>
      <c r="H2269" t="str">
        <f t="shared" si="4595"/>
        <v>19</v>
      </c>
      <c r="I2269" t="str">
        <f t="shared" si="4596"/>
        <v>Kinesisk uldhåndskrabbe_19_20220922_DL2022024_OrdrupGym</v>
      </c>
      <c r="J2269" t="str">
        <f>VLOOKUP(MID(C2269,4,6),Datasæt_Analysesystemer!$B$2:$E$69,3,FALSE)</f>
        <v>Kinesisk uldhåndskrabbe</v>
      </c>
      <c r="K2269" t="str">
        <f t="shared" si="4597"/>
        <v>EP</v>
      </c>
      <c r="L2269" s="7" t="str">
        <f t="shared" si="4609"/>
        <v>No Ct</v>
      </c>
      <c r="M2269" t="str">
        <f t="shared" si="4598"/>
        <v/>
      </c>
      <c r="N2269" t="str">
        <f t="shared" si="4599"/>
        <v/>
      </c>
      <c r="O2269" t="str">
        <f t="shared" si="4600"/>
        <v/>
      </c>
      <c r="Y2269" t="str">
        <f>O2271</f>
        <v/>
      </c>
    </row>
    <row r="2270" spans="1:25" x14ac:dyDescent="0.25">
      <c r="A2270" t="s">
        <v>186</v>
      </c>
      <c r="B2270" t="s">
        <v>23</v>
      </c>
      <c r="C2270" t="s">
        <v>514</v>
      </c>
      <c r="D2270">
        <v>0.01</v>
      </c>
      <c r="E2270">
        <v>23.96</v>
      </c>
      <c r="F2270" t="s">
        <v>1247</v>
      </c>
      <c r="G2270" t="str">
        <f t="shared" si="4594"/>
        <v>DL2022024</v>
      </c>
      <c r="H2270" t="str">
        <f t="shared" si="4595"/>
        <v>20</v>
      </c>
      <c r="I2270" t="str">
        <f t="shared" si="4596"/>
        <v>Kinesisk uldhåndskrabbe_20_20220922_DL2022024_OrdrupGym</v>
      </c>
      <c r="J2270" t="str">
        <f>VLOOKUP(MID(C2270,4,6),Datasæt_Analysesystemer!$B$2:$E$69,3,FALSE)</f>
        <v>Kinesisk uldhåndskrabbe</v>
      </c>
      <c r="K2270" t="str">
        <f t="shared" si="4597"/>
        <v>PK</v>
      </c>
      <c r="L2270" s="7">
        <f t="shared" si="4609"/>
        <v>23.96</v>
      </c>
      <c r="M2270">
        <f t="shared" si="4598"/>
        <v>23.96</v>
      </c>
      <c r="N2270">
        <f t="shared" si="4599"/>
        <v>0</v>
      </c>
      <c r="O2270">
        <f t="shared" si="4600"/>
        <v>0</v>
      </c>
      <c r="Q2270">
        <f t="shared" ref="Q2270" si="4626">IF(L2272="No Ct",0,L2272)</f>
        <v>0</v>
      </c>
      <c r="R2270">
        <f t="shared" ref="R2270" si="4627">IF(L2273="No Ct",0,L2273)</f>
        <v>0</v>
      </c>
      <c r="S2270" t="str">
        <f t="shared" ref="S2270" si="4628">IF(AND(M2270&gt;0,N2270=0),"Valid","Invalid")</f>
        <v>Valid</v>
      </c>
      <c r="T2270" t="str">
        <f t="shared" ref="T2270" si="4629">IF(OR(Q2270&gt;1,R2270&gt;1),"Present","Absent")</f>
        <v>Absent</v>
      </c>
      <c r="U2270" t="str">
        <f t="shared" ref="U2270" si="4630">IF(OR(AND(Q2270&gt;1,Q2270&lt;41),AND(R2270&gt;1,R2270&lt;41)),"Ct&lt;41","Ct&gt;41")</f>
        <v>Ct&gt;41</v>
      </c>
      <c r="V2270" t="str">
        <f t="shared" ref="V2270" si="4631">J2270</f>
        <v>Kinesisk uldhåndskrabbe</v>
      </c>
      <c r="W2270" t="str">
        <f t="shared" ref="W2270" si="4632">MID(F2270,10,9)</f>
        <v>DL2022024</v>
      </c>
      <c r="X2270" t="str">
        <f t="shared" ref="X2270" si="4633">W2270&amp;"_"&amp;V2270&amp;"_"&amp;S2270&amp;"_"&amp;T2270&amp;"_"&amp;U2270</f>
        <v>DL2022024_Kinesisk uldhåndskrabbe_Valid_Absent_Ct&gt;41</v>
      </c>
    </row>
    <row r="2271" spans="1:25" x14ac:dyDescent="0.25">
      <c r="A2271" t="s">
        <v>162</v>
      </c>
      <c r="B2271" t="s">
        <v>51</v>
      </c>
      <c r="C2271" t="s">
        <v>502</v>
      </c>
      <c r="D2271">
        <v>0.01</v>
      </c>
      <c r="E2271" t="s">
        <v>1275</v>
      </c>
      <c r="F2271" t="s">
        <v>1247</v>
      </c>
      <c r="G2271" t="str">
        <f t="shared" si="4594"/>
        <v>DL2022024</v>
      </c>
      <c r="H2271" t="str">
        <f t="shared" si="4595"/>
        <v>20</v>
      </c>
      <c r="I2271" t="str">
        <f t="shared" si="4596"/>
        <v>Kinesisk uldhåndskrabbe_20_20220922_DL2022024_OrdrupGym</v>
      </c>
      <c r="J2271" t="str">
        <f>VLOOKUP(MID(C2271,4,6),Datasæt_Analysesystemer!$B$2:$E$69,3,FALSE)</f>
        <v>Kinesisk uldhåndskrabbe</v>
      </c>
      <c r="K2271" t="str">
        <f t="shared" si="4597"/>
        <v>NK</v>
      </c>
      <c r="L2271" s="7" t="str">
        <f t="shared" si="4609"/>
        <v>No Ct</v>
      </c>
      <c r="M2271" t="str">
        <f t="shared" si="4598"/>
        <v/>
      </c>
      <c r="N2271" t="str">
        <f t="shared" si="4599"/>
        <v/>
      </c>
      <c r="O2271" t="str">
        <f t="shared" si="4600"/>
        <v/>
      </c>
    </row>
    <row r="2272" spans="1:25" x14ac:dyDescent="0.25">
      <c r="A2272" t="s">
        <v>126</v>
      </c>
      <c r="B2272" t="s">
        <v>76</v>
      </c>
      <c r="C2272" t="s">
        <v>490</v>
      </c>
      <c r="D2272">
        <v>0.01</v>
      </c>
      <c r="E2272" t="s">
        <v>1275</v>
      </c>
      <c r="F2272" t="s">
        <v>1247</v>
      </c>
      <c r="G2272" t="str">
        <f t="shared" si="4594"/>
        <v>DL2022024</v>
      </c>
      <c r="H2272" t="str">
        <f t="shared" si="4595"/>
        <v>20</v>
      </c>
      <c r="I2272" t="str">
        <f t="shared" si="4596"/>
        <v>Kinesisk uldhåndskrabbe_20_20220922_DL2022024_OrdrupGym</v>
      </c>
      <c r="J2272" t="str">
        <f>VLOOKUP(MID(C2272,4,6),Datasæt_Analysesystemer!$B$2:$E$69,3,FALSE)</f>
        <v>Kinesisk uldhåndskrabbe</v>
      </c>
      <c r="K2272" t="str">
        <f t="shared" si="4597"/>
        <v>EP</v>
      </c>
      <c r="L2272" s="7" t="str">
        <f t="shared" si="4609"/>
        <v>No Ct</v>
      </c>
      <c r="M2272" t="str">
        <f t="shared" si="4598"/>
        <v/>
      </c>
      <c r="N2272" t="str">
        <f t="shared" si="4599"/>
        <v/>
      </c>
      <c r="O2272" t="str">
        <f t="shared" si="4600"/>
        <v/>
      </c>
    </row>
    <row r="2273" spans="1:25" x14ac:dyDescent="0.25">
      <c r="A2273" t="s">
        <v>143</v>
      </c>
      <c r="B2273" t="s">
        <v>76</v>
      </c>
      <c r="C2273" t="s">
        <v>490</v>
      </c>
      <c r="D2273">
        <v>0.01</v>
      </c>
      <c r="E2273" t="s">
        <v>1275</v>
      </c>
      <c r="F2273" t="s">
        <v>1247</v>
      </c>
      <c r="G2273" t="str">
        <f t="shared" si="4594"/>
        <v>DL2022024</v>
      </c>
      <c r="H2273" t="str">
        <f t="shared" si="4595"/>
        <v>20</v>
      </c>
      <c r="I2273" t="str">
        <f t="shared" si="4596"/>
        <v>Kinesisk uldhåndskrabbe_20_20220922_DL2022024_OrdrupGym</v>
      </c>
      <c r="J2273" t="str">
        <f>VLOOKUP(MID(C2273,4,6),Datasæt_Analysesystemer!$B$2:$E$69,3,FALSE)</f>
        <v>Kinesisk uldhåndskrabbe</v>
      </c>
      <c r="K2273" t="str">
        <f t="shared" si="4597"/>
        <v>EP</v>
      </c>
      <c r="L2273" s="7" t="str">
        <f t="shared" si="4609"/>
        <v>No Ct</v>
      </c>
      <c r="M2273" t="str">
        <f t="shared" si="4598"/>
        <v/>
      </c>
      <c r="N2273" t="str">
        <f t="shared" si="4599"/>
        <v/>
      </c>
      <c r="O2273" t="str">
        <f t="shared" si="4600"/>
        <v/>
      </c>
      <c r="Y2273" t="str">
        <f>O2275</f>
        <v/>
      </c>
    </row>
    <row r="2274" spans="1:25" x14ac:dyDescent="0.25">
      <c r="A2274" t="s">
        <v>188</v>
      </c>
      <c r="B2274" t="s">
        <v>23</v>
      </c>
      <c r="C2274" t="s">
        <v>515</v>
      </c>
      <c r="D2274">
        <v>0.01</v>
      </c>
      <c r="E2274">
        <v>25.84</v>
      </c>
      <c r="F2274" t="s">
        <v>1247</v>
      </c>
      <c r="G2274" t="str">
        <f t="shared" si="4594"/>
        <v>DL2022024</v>
      </c>
      <c r="H2274" t="str">
        <f t="shared" si="4595"/>
        <v>21</v>
      </c>
      <c r="I2274" t="str">
        <f t="shared" si="4596"/>
        <v>Bred vandkalv_21_20220922_DL2022024_OrdrupGym</v>
      </c>
      <c r="J2274" t="str">
        <f>VLOOKUP(MID(C2274,4,6),Datasæt_Analysesystemer!$B$2:$E$69,3,FALSE)</f>
        <v>Bred vandkalv</v>
      </c>
      <c r="K2274" t="str">
        <f t="shared" si="4597"/>
        <v>PK</v>
      </c>
      <c r="L2274" s="7">
        <f t="shared" si="4609"/>
        <v>25.84</v>
      </c>
      <c r="M2274">
        <f t="shared" si="4598"/>
        <v>25.84</v>
      </c>
      <c r="N2274">
        <f t="shared" si="4599"/>
        <v>0</v>
      </c>
      <c r="O2274">
        <f t="shared" si="4600"/>
        <v>0</v>
      </c>
      <c r="Q2274">
        <f t="shared" ref="Q2274" si="4634">IF(L2276="No Ct",0,L2276)</f>
        <v>0</v>
      </c>
      <c r="R2274">
        <f t="shared" ref="R2274" si="4635">IF(L2277="No Ct",0,L2277)</f>
        <v>0</v>
      </c>
      <c r="S2274" t="str">
        <f t="shared" ref="S2274" si="4636">IF(AND(M2274&gt;0,N2274=0),"Valid","Invalid")</f>
        <v>Valid</v>
      </c>
      <c r="T2274" t="str">
        <f t="shared" ref="T2274" si="4637">IF(OR(Q2274&gt;1,R2274&gt;1),"Present","Absent")</f>
        <v>Absent</v>
      </c>
      <c r="U2274" t="str">
        <f t="shared" ref="U2274" si="4638">IF(OR(AND(Q2274&gt;1,Q2274&lt;41),AND(R2274&gt;1,R2274&lt;41)),"Ct&lt;41","Ct&gt;41")</f>
        <v>Ct&gt;41</v>
      </c>
      <c r="V2274" t="str">
        <f t="shared" ref="V2274" si="4639">J2274</f>
        <v>Bred vandkalv</v>
      </c>
      <c r="W2274" t="str">
        <f t="shared" ref="W2274" si="4640">MID(F2274,10,9)</f>
        <v>DL2022024</v>
      </c>
      <c r="X2274" t="str">
        <f t="shared" ref="X2274" si="4641">W2274&amp;"_"&amp;V2274&amp;"_"&amp;S2274&amp;"_"&amp;T2274&amp;"_"&amp;U2274</f>
        <v>DL2022024_Bred vandkalv_Valid_Absent_Ct&gt;41</v>
      </c>
    </row>
    <row r="2275" spans="1:25" x14ac:dyDescent="0.25">
      <c r="A2275" t="s">
        <v>164</v>
      </c>
      <c r="B2275" t="s">
        <v>51</v>
      </c>
      <c r="C2275" t="s">
        <v>503</v>
      </c>
      <c r="D2275">
        <v>0.01</v>
      </c>
      <c r="E2275" t="s">
        <v>1275</v>
      </c>
      <c r="F2275" t="s">
        <v>1247</v>
      </c>
      <c r="G2275" t="str">
        <f t="shared" si="4594"/>
        <v>DL2022024</v>
      </c>
      <c r="H2275" t="str">
        <f t="shared" si="4595"/>
        <v>21</v>
      </c>
      <c r="I2275" t="str">
        <f t="shared" si="4596"/>
        <v>Bred vandkalv_21_20220922_DL2022024_OrdrupGym</v>
      </c>
      <c r="J2275" t="str">
        <f>VLOOKUP(MID(C2275,4,6),Datasæt_Analysesystemer!$B$2:$E$69,3,FALSE)</f>
        <v>Bred vandkalv</v>
      </c>
      <c r="K2275" t="str">
        <f t="shared" si="4597"/>
        <v>NK</v>
      </c>
      <c r="L2275" s="7" t="str">
        <f t="shared" si="4609"/>
        <v>No Ct</v>
      </c>
      <c r="M2275" t="str">
        <f t="shared" si="4598"/>
        <v/>
      </c>
      <c r="N2275" t="str">
        <f t="shared" si="4599"/>
        <v/>
      </c>
      <c r="O2275" t="str">
        <f t="shared" si="4600"/>
        <v/>
      </c>
    </row>
    <row r="2276" spans="1:25" x14ac:dyDescent="0.25">
      <c r="A2276" t="s">
        <v>128</v>
      </c>
      <c r="B2276" t="s">
        <v>76</v>
      </c>
      <c r="C2276" t="s">
        <v>491</v>
      </c>
      <c r="D2276">
        <v>0.01</v>
      </c>
      <c r="E2276" t="s">
        <v>1275</v>
      </c>
      <c r="F2276" t="s">
        <v>1247</v>
      </c>
      <c r="G2276" t="str">
        <f t="shared" si="4594"/>
        <v>DL2022024</v>
      </c>
      <c r="H2276" t="str">
        <f t="shared" si="4595"/>
        <v>21</v>
      </c>
      <c r="I2276" t="str">
        <f t="shared" si="4596"/>
        <v>Bred vandkalv_21_20220922_DL2022024_OrdrupGym</v>
      </c>
      <c r="J2276" t="str">
        <f>VLOOKUP(MID(C2276,4,6),Datasæt_Analysesystemer!$B$2:$E$69,3,FALSE)</f>
        <v>Bred vandkalv</v>
      </c>
      <c r="K2276" t="str">
        <f t="shared" si="4597"/>
        <v>EP</v>
      </c>
      <c r="L2276" s="7" t="str">
        <f t="shared" si="4609"/>
        <v>No Ct</v>
      </c>
      <c r="M2276" t="str">
        <f t="shared" si="4598"/>
        <v/>
      </c>
      <c r="N2276" t="str">
        <f t="shared" si="4599"/>
        <v/>
      </c>
      <c r="O2276" t="str">
        <f t="shared" si="4600"/>
        <v/>
      </c>
    </row>
    <row r="2277" spans="1:25" x14ac:dyDescent="0.25">
      <c r="A2277" t="s">
        <v>144</v>
      </c>
      <c r="B2277" t="s">
        <v>76</v>
      </c>
      <c r="C2277" t="s">
        <v>491</v>
      </c>
      <c r="D2277">
        <v>0.01</v>
      </c>
      <c r="E2277" t="s">
        <v>1275</v>
      </c>
      <c r="F2277" t="s">
        <v>1247</v>
      </c>
      <c r="G2277" t="str">
        <f t="shared" si="4594"/>
        <v>DL2022024</v>
      </c>
      <c r="H2277" t="str">
        <f t="shared" si="4595"/>
        <v>21</v>
      </c>
      <c r="I2277" t="str">
        <f t="shared" si="4596"/>
        <v>Bred vandkalv_21_20220922_DL2022024_OrdrupGym</v>
      </c>
      <c r="J2277" t="str">
        <f>VLOOKUP(MID(C2277,4,6),Datasæt_Analysesystemer!$B$2:$E$69,3,FALSE)</f>
        <v>Bred vandkalv</v>
      </c>
      <c r="K2277" t="str">
        <f t="shared" si="4597"/>
        <v>EP</v>
      </c>
      <c r="L2277" s="7" t="str">
        <f t="shared" si="4609"/>
        <v>No Ct</v>
      </c>
      <c r="M2277" t="str">
        <f t="shared" si="4598"/>
        <v/>
      </c>
      <c r="N2277" t="str">
        <f t="shared" si="4599"/>
        <v/>
      </c>
      <c r="O2277" t="str">
        <f t="shared" si="4600"/>
        <v/>
      </c>
      <c r="Y2277" t="str">
        <f>O2279</f>
        <v/>
      </c>
    </row>
    <row r="2278" spans="1:25" x14ac:dyDescent="0.25">
      <c r="A2278" t="s">
        <v>190</v>
      </c>
      <c r="B2278" t="s">
        <v>23</v>
      </c>
      <c r="C2278" t="s">
        <v>516</v>
      </c>
      <c r="D2278">
        <v>0.01</v>
      </c>
      <c r="E2278" t="s">
        <v>1275</v>
      </c>
      <c r="F2278" t="s">
        <v>1247</v>
      </c>
      <c r="G2278" t="str">
        <f t="shared" si="4594"/>
        <v>DL2022024</v>
      </c>
      <c r="H2278" t="str">
        <f t="shared" si="4595"/>
        <v>22</v>
      </c>
      <c r="I2278" t="str">
        <f t="shared" si="4596"/>
        <v>Bred vandkalv_22_20220922_DL2022024_OrdrupGym</v>
      </c>
      <c r="J2278" t="str">
        <f>VLOOKUP(MID(C2278,4,6),Datasæt_Analysesystemer!$B$2:$E$69,3,FALSE)</f>
        <v>Bred vandkalv</v>
      </c>
      <c r="K2278" t="str">
        <f t="shared" si="4597"/>
        <v>PK</v>
      </c>
      <c r="L2278" s="7" t="str">
        <f t="shared" si="4609"/>
        <v>No Ct</v>
      </c>
      <c r="M2278">
        <f t="shared" si="4598"/>
        <v>0</v>
      </c>
      <c r="N2278">
        <f t="shared" si="4599"/>
        <v>0</v>
      </c>
      <c r="O2278">
        <f t="shared" si="4600"/>
        <v>0</v>
      </c>
      <c r="Q2278">
        <f t="shared" ref="Q2278" si="4642">IF(L2280="No Ct",0,L2280)</f>
        <v>0</v>
      </c>
      <c r="R2278">
        <f t="shared" ref="R2278" si="4643">IF(L2281="No Ct",0,L2281)</f>
        <v>0</v>
      </c>
      <c r="S2278" t="str">
        <f t="shared" ref="S2278" si="4644">IF(AND(M2278&gt;0,N2278=0),"Valid","Invalid")</f>
        <v>Invalid</v>
      </c>
      <c r="T2278" t="str">
        <f t="shared" ref="T2278" si="4645">IF(OR(Q2278&gt;1,R2278&gt;1),"Present","Absent")</f>
        <v>Absent</v>
      </c>
      <c r="U2278" t="str">
        <f t="shared" ref="U2278" si="4646">IF(OR(AND(Q2278&gt;1,Q2278&lt;41),AND(R2278&gt;1,R2278&lt;41)),"Ct&lt;41","Ct&gt;41")</f>
        <v>Ct&gt;41</v>
      </c>
      <c r="V2278" t="str">
        <f t="shared" ref="V2278" si="4647">J2278</f>
        <v>Bred vandkalv</v>
      </c>
      <c r="W2278" t="str">
        <f t="shared" ref="W2278" si="4648">MID(F2278,10,9)</f>
        <v>DL2022024</v>
      </c>
      <c r="X2278" t="str">
        <f t="shared" ref="X2278" si="4649">W2278&amp;"_"&amp;V2278&amp;"_"&amp;S2278&amp;"_"&amp;T2278&amp;"_"&amp;U2278</f>
        <v>DL2022024_Bred vandkalv_Invalid_Absent_Ct&gt;41</v>
      </c>
    </row>
    <row r="2279" spans="1:25" x14ac:dyDescent="0.25">
      <c r="A2279" t="s">
        <v>166</v>
      </c>
      <c r="B2279" t="s">
        <v>51</v>
      </c>
      <c r="C2279" t="s">
        <v>504</v>
      </c>
      <c r="D2279">
        <v>0.01</v>
      </c>
      <c r="E2279" t="s">
        <v>1275</v>
      </c>
      <c r="F2279" t="s">
        <v>1247</v>
      </c>
      <c r="G2279" t="str">
        <f t="shared" si="4594"/>
        <v>DL2022024</v>
      </c>
      <c r="H2279" t="str">
        <f t="shared" si="4595"/>
        <v>22</v>
      </c>
      <c r="I2279" t="str">
        <f t="shared" si="4596"/>
        <v>Bred vandkalv_22_20220922_DL2022024_OrdrupGym</v>
      </c>
      <c r="J2279" t="str">
        <f>VLOOKUP(MID(C2279,4,6),Datasæt_Analysesystemer!$B$2:$E$69,3,FALSE)</f>
        <v>Bred vandkalv</v>
      </c>
      <c r="K2279" t="str">
        <f t="shared" si="4597"/>
        <v>NK</v>
      </c>
      <c r="L2279" s="7" t="str">
        <f t="shared" si="4609"/>
        <v>No Ct</v>
      </c>
      <c r="M2279" t="str">
        <f t="shared" si="4598"/>
        <v/>
      </c>
      <c r="N2279" t="str">
        <f t="shared" si="4599"/>
        <v/>
      </c>
      <c r="O2279" t="str">
        <f t="shared" si="4600"/>
        <v/>
      </c>
    </row>
    <row r="2280" spans="1:25" x14ac:dyDescent="0.25">
      <c r="A2280" t="s">
        <v>130</v>
      </c>
      <c r="B2280" t="s">
        <v>76</v>
      </c>
      <c r="C2280" t="s">
        <v>492</v>
      </c>
      <c r="D2280">
        <v>0.01</v>
      </c>
      <c r="E2280" t="s">
        <v>1275</v>
      </c>
      <c r="F2280" t="s">
        <v>1247</v>
      </c>
      <c r="G2280" t="str">
        <f t="shared" si="4594"/>
        <v>DL2022024</v>
      </c>
      <c r="H2280" t="str">
        <f t="shared" si="4595"/>
        <v>22</v>
      </c>
      <c r="I2280" t="str">
        <f t="shared" si="4596"/>
        <v>Bred vandkalv_22_20220922_DL2022024_OrdrupGym</v>
      </c>
      <c r="J2280" t="str">
        <f>VLOOKUP(MID(C2280,4,6),Datasæt_Analysesystemer!$B$2:$E$69,3,FALSE)</f>
        <v>Bred vandkalv</v>
      </c>
      <c r="K2280" t="str">
        <f t="shared" si="4597"/>
        <v>EP</v>
      </c>
      <c r="L2280" s="7" t="str">
        <f t="shared" si="4609"/>
        <v>No Ct</v>
      </c>
      <c r="M2280" t="str">
        <f t="shared" si="4598"/>
        <v/>
      </c>
      <c r="N2280" t="str">
        <f t="shared" si="4599"/>
        <v/>
      </c>
      <c r="O2280" t="str">
        <f t="shared" si="4600"/>
        <v/>
      </c>
    </row>
    <row r="2281" spans="1:25" x14ac:dyDescent="0.25">
      <c r="A2281" t="s">
        <v>145</v>
      </c>
      <c r="B2281" t="s">
        <v>76</v>
      </c>
      <c r="C2281" t="s">
        <v>492</v>
      </c>
      <c r="D2281">
        <v>0.01</v>
      </c>
      <c r="E2281" t="s">
        <v>1275</v>
      </c>
      <c r="F2281" t="s">
        <v>1247</v>
      </c>
      <c r="G2281" t="str">
        <f t="shared" si="4594"/>
        <v>DL2022024</v>
      </c>
      <c r="H2281" t="str">
        <f t="shared" si="4595"/>
        <v>22</v>
      </c>
      <c r="I2281" t="str">
        <f t="shared" si="4596"/>
        <v>Bred vandkalv_22_20220922_DL2022024_OrdrupGym</v>
      </c>
      <c r="J2281" t="str">
        <f>VLOOKUP(MID(C2281,4,6),Datasæt_Analysesystemer!$B$2:$E$69,3,FALSE)</f>
        <v>Bred vandkalv</v>
      </c>
      <c r="K2281" t="str">
        <f t="shared" si="4597"/>
        <v>EP</v>
      </c>
      <c r="L2281" s="7" t="str">
        <f t="shared" si="4609"/>
        <v>No Ct</v>
      </c>
      <c r="M2281" t="str">
        <f t="shared" si="4598"/>
        <v/>
      </c>
      <c r="N2281" t="str">
        <f t="shared" si="4599"/>
        <v/>
      </c>
      <c r="O2281" t="str">
        <f t="shared" si="4600"/>
        <v/>
      </c>
      <c r="Y2281" t="str">
        <f>O2283</f>
        <v/>
      </c>
    </row>
    <row r="2282" spans="1:25" x14ac:dyDescent="0.25">
      <c r="A2282" t="s">
        <v>192</v>
      </c>
      <c r="B2282" t="s">
        <v>23</v>
      </c>
      <c r="C2282" t="s">
        <v>517</v>
      </c>
      <c r="D2282">
        <v>0.01</v>
      </c>
      <c r="E2282">
        <v>38.479999999999997</v>
      </c>
      <c r="F2282" t="s">
        <v>1247</v>
      </c>
      <c r="G2282" t="str">
        <f t="shared" si="4594"/>
        <v>DL2022024</v>
      </c>
      <c r="H2282" t="str">
        <f t="shared" si="4595"/>
        <v>23</v>
      </c>
      <c r="I2282" t="str">
        <f t="shared" si="4596"/>
        <v>Odder_23_20220922_DL2022024_OrdrupGym</v>
      </c>
      <c r="J2282" t="str">
        <f>VLOOKUP(MID(C2282,4,6),Datasæt_Analysesystemer!$B$2:$E$69,3,FALSE)</f>
        <v>Odder</v>
      </c>
      <c r="K2282" t="str">
        <f t="shared" si="4597"/>
        <v>PK</v>
      </c>
      <c r="L2282" s="7">
        <f t="shared" si="4609"/>
        <v>38.479999999999997</v>
      </c>
      <c r="M2282">
        <f t="shared" si="4598"/>
        <v>38.479999999999997</v>
      </c>
      <c r="N2282">
        <f t="shared" si="4599"/>
        <v>0</v>
      </c>
      <c r="O2282">
        <f t="shared" si="4600"/>
        <v>0</v>
      </c>
      <c r="Q2282">
        <f t="shared" ref="Q2282" si="4650">IF(L2284="No Ct",0,L2284)</f>
        <v>0</v>
      </c>
      <c r="R2282">
        <f t="shared" ref="R2282" si="4651">IF(L2285="No Ct",0,L2285)</f>
        <v>0</v>
      </c>
      <c r="S2282" t="str">
        <f t="shared" ref="S2282" si="4652">IF(AND(M2282&gt;0,N2282=0),"Valid","Invalid")</f>
        <v>Valid</v>
      </c>
      <c r="T2282" t="str">
        <f t="shared" ref="T2282" si="4653">IF(OR(Q2282&gt;1,R2282&gt;1),"Present","Absent")</f>
        <v>Absent</v>
      </c>
      <c r="U2282" t="str">
        <f t="shared" ref="U2282" si="4654">IF(OR(AND(Q2282&gt;1,Q2282&lt;41),AND(R2282&gt;1,R2282&lt;41)),"Ct&lt;41","Ct&gt;41")</f>
        <v>Ct&gt;41</v>
      </c>
      <c r="V2282" t="str">
        <f t="shared" ref="V2282" si="4655">J2282</f>
        <v>Odder</v>
      </c>
      <c r="W2282" t="str">
        <f t="shared" ref="W2282" si="4656">MID(F2282,10,9)</f>
        <v>DL2022024</v>
      </c>
      <c r="X2282" t="str">
        <f t="shared" ref="X2282" si="4657">W2282&amp;"_"&amp;V2282&amp;"_"&amp;S2282&amp;"_"&amp;T2282&amp;"_"&amp;U2282</f>
        <v>DL2022024_Odder_Valid_Absent_Ct&gt;41</v>
      </c>
    </row>
    <row r="2283" spans="1:25" x14ac:dyDescent="0.25">
      <c r="A2283" t="s">
        <v>168</v>
      </c>
      <c r="B2283" t="s">
        <v>51</v>
      </c>
      <c r="C2283" t="s">
        <v>505</v>
      </c>
      <c r="D2283">
        <v>0.01</v>
      </c>
      <c r="E2283" t="s">
        <v>1275</v>
      </c>
      <c r="F2283" t="s">
        <v>1247</v>
      </c>
      <c r="G2283" t="str">
        <f t="shared" si="4594"/>
        <v>DL2022024</v>
      </c>
      <c r="H2283" t="str">
        <f t="shared" si="4595"/>
        <v>23</v>
      </c>
      <c r="I2283" t="str">
        <f t="shared" si="4596"/>
        <v>Odder_23_20220922_DL2022024_OrdrupGym</v>
      </c>
      <c r="J2283" t="str">
        <f>VLOOKUP(MID(C2283,4,6),Datasæt_Analysesystemer!$B$2:$E$69,3,FALSE)</f>
        <v>Odder</v>
      </c>
      <c r="K2283" t="str">
        <f t="shared" si="4597"/>
        <v>NK</v>
      </c>
      <c r="L2283" s="7" t="str">
        <f t="shared" si="4609"/>
        <v>No Ct</v>
      </c>
      <c r="M2283" t="str">
        <f t="shared" si="4598"/>
        <v/>
      </c>
      <c r="N2283" t="str">
        <f t="shared" si="4599"/>
        <v/>
      </c>
      <c r="O2283" t="str">
        <f t="shared" si="4600"/>
        <v/>
      </c>
    </row>
    <row r="2284" spans="1:25" x14ac:dyDescent="0.25">
      <c r="A2284" t="s">
        <v>132</v>
      </c>
      <c r="B2284" t="s">
        <v>76</v>
      </c>
      <c r="C2284" t="s">
        <v>493</v>
      </c>
      <c r="D2284">
        <v>0.01</v>
      </c>
      <c r="E2284" t="s">
        <v>1275</v>
      </c>
      <c r="F2284" t="s">
        <v>1247</v>
      </c>
      <c r="G2284" t="str">
        <f t="shared" si="4594"/>
        <v>DL2022024</v>
      </c>
      <c r="H2284" t="str">
        <f t="shared" si="4595"/>
        <v>23</v>
      </c>
      <c r="I2284" t="str">
        <f t="shared" si="4596"/>
        <v>Odder_23_20220922_DL2022024_OrdrupGym</v>
      </c>
      <c r="J2284" t="str">
        <f>VLOOKUP(MID(C2284,4,6),Datasæt_Analysesystemer!$B$2:$E$69,3,FALSE)</f>
        <v>Odder</v>
      </c>
      <c r="K2284" t="str">
        <f t="shared" si="4597"/>
        <v>EP</v>
      </c>
      <c r="L2284" s="7" t="str">
        <f t="shared" si="4609"/>
        <v>No Ct</v>
      </c>
      <c r="M2284" t="str">
        <f t="shared" si="4598"/>
        <v/>
      </c>
      <c r="N2284" t="str">
        <f t="shared" si="4599"/>
        <v/>
      </c>
      <c r="O2284" t="str">
        <f t="shared" si="4600"/>
        <v/>
      </c>
    </row>
    <row r="2285" spans="1:25" x14ac:dyDescent="0.25">
      <c r="A2285" t="s">
        <v>146</v>
      </c>
      <c r="B2285" t="s">
        <v>76</v>
      </c>
      <c r="C2285" t="s">
        <v>493</v>
      </c>
      <c r="D2285">
        <v>0.01</v>
      </c>
      <c r="E2285" t="s">
        <v>1275</v>
      </c>
      <c r="F2285" t="s">
        <v>1247</v>
      </c>
      <c r="G2285" t="str">
        <f t="shared" si="4594"/>
        <v>DL2022024</v>
      </c>
      <c r="H2285" t="str">
        <f t="shared" si="4595"/>
        <v>23</v>
      </c>
      <c r="I2285" t="str">
        <f t="shared" si="4596"/>
        <v>Odder_23_20220922_DL2022024_OrdrupGym</v>
      </c>
      <c r="J2285" t="str">
        <f>VLOOKUP(MID(C2285,4,6),Datasæt_Analysesystemer!$B$2:$E$69,3,FALSE)</f>
        <v>Odder</v>
      </c>
      <c r="K2285" t="str">
        <f t="shared" si="4597"/>
        <v>EP</v>
      </c>
      <c r="L2285" s="7" t="str">
        <f t="shared" si="4609"/>
        <v>No Ct</v>
      </c>
      <c r="M2285" t="str">
        <f t="shared" si="4598"/>
        <v/>
      </c>
      <c r="N2285" t="str">
        <f t="shared" si="4599"/>
        <v/>
      </c>
      <c r="O2285" t="str">
        <f t="shared" si="4600"/>
        <v/>
      </c>
      <c r="Y2285" t="str">
        <f>O2287</f>
        <v/>
      </c>
    </row>
    <row r="2286" spans="1:25" x14ac:dyDescent="0.25">
      <c r="A2286" t="s">
        <v>194</v>
      </c>
      <c r="B2286" t="s">
        <v>23</v>
      </c>
      <c r="C2286" t="s">
        <v>518</v>
      </c>
      <c r="D2286">
        <v>0.01</v>
      </c>
      <c r="E2286">
        <v>40.409999999999997</v>
      </c>
      <c r="F2286" t="s">
        <v>1247</v>
      </c>
      <c r="G2286" t="str">
        <f t="shared" si="4594"/>
        <v>DL2022024</v>
      </c>
      <c r="H2286" t="str">
        <f t="shared" si="4595"/>
        <v>24</v>
      </c>
      <c r="I2286" t="str">
        <f t="shared" si="4596"/>
        <v>Odder_24_20220922_DL2022024_OrdrupGym</v>
      </c>
      <c r="J2286" t="str">
        <f>VLOOKUP(MID(C2286,4,6),Datasæt_Analysesystemer!$B$2:$E$69,3,FALSE)</f>
        <v>Odder</v>
      </c>
      <c r="K2286" t="str">
        <f t="shared" si="4597"/>
        <v>PK</v>
      </c>
      <c r="L2286" s="7">
        <f t="shared" si="4609"/>
        <v>40.409999999999997</v>
      </c>
      <c r="M2286">
        <f t="shared" si="4598"/>
        <v>40.409999999999997</v>
      </c>
      <c r="N2286">
        <f t="shared" si="4599"/>
        <v>0</v>
      </c>
      <c r="O2286">
        <f t="shared" si="4600"/>
        <v>0</v>
      </c>
      <c r="Q2286">
        <f t="shared" ref="Q2286" si="4658">IF(L2288="No Ct",0,L2288)</f>
        <v>0</v>
      </c>
      <c r="R2286">
        <f t="shared" ref="R2286" si="4659">IF(L2289="No Ct",0,L2289)</f>
        <v>0</v>
      </c>
      <c r="S2286" t="str">
        <f t="shared" ref="S2286" si="4660">IF(AND(M2286&gt;0,N2286=0),"Valid","Invalid")</f>
        <v>Valid</v>
      </c>
      <c r="T2286" t="str">
        <f t="shared" ref="T2286" si="4661">IF(OR(Q2286&gt;1,R2286&gt;1),"Present","Absent")</f>
        <v>Absent</v>
      </c>
      <c r="U2286" t="str">
        <f t="shared" ref="U2286" si="4662">IF(OR(AND(Q2286&gt;1,Q2286&lt;41),AND(R2286&gt;1,R2286&lt;41)),"Ct&lt;41","Ct&gt;41")</f>
        <v>Ct&gt;41</v>
      </c>
      <c r="V2286" t="str">
        <f t="shared" ref="V2286" si="4663">J2286</f>
        <v>Odder</v>
      </c>
      <c r="W2286" t="str">
        <f t="shared" ref="W2286" si="4664">MID(F2286,10,9)</f>
        <v>DL2022024</v>
      </c>
      <c r="X2286" t="str">
        <f t="shared" ref="X2286" si="4665">W2286&amp;"_"&amp;V2286&amp;"_"&amp;S2286&amp;"_"&amp;T2286&amp;"_"&amp;U2286</f>
        <v>DL2022024_Odder_Valid_Absent_Ct&gt;41</v>
      </c>
    </row>
    <row r="2287" spans="1:25" x14ac:dyDescent="0.25">
      <c r="A2287" t="s">
        <v>170</v>
      </c>
      <c r="B2287" t="s">
        <v>51</v>
      </c>
      <c r="C2287" t="s">
        <v>506</v>
      </c>
      <c r="D2287">
        <v>0.01</v>
      </c>
      <c r="E2287" t="s">
        <v>1275</v>
      </c>
      <c r="F2287" t="s">
        <v>1247</v>
      </c>
      <c r="G2287" t="str">
        <f t="shared" si="4594"/>
        <v>DL2022024</v>
      </c>
      <c r="H2287" t="str">
        <f t="shared" si="4595"/>
        <v>24</v>
      </c>
      <c r="I2287" t="str">
        <f t="shared" si="4596"/>
        <v>Odder_24_20220922_DL2022024_OrdrupGym</v>
      </c>
      <c r="J2287" t="str">
        <f>VLOOKUP(MID(C2287,4,6),Datasæt_Analysesystemer!$B$2:$E$69,3,FALSE)</f>
        <v>Odder</v>
      </c>
      <c r="K2287" t="str">
        <f t="shared" si="4597"/>
        <v>NK</v>
      </c>
      <c r="L2287" s="7" t="str">
        <f t="shared" si="4609"/>
        <v>No Ct</v>
      </c>
      <c r="M2287" t="str">
        <f t="shared" si="4598"/>
        <v/>
      </c>
      <c r="N2287" t="str">
        <f t="shared" si="4599"/>
        <v/>
      </c>
      <c r="O2287" t="str">
        <f t="shared" si="4600"/>
        <v/>
      </c>
    </row>
    <row r="2288" spans="1:25" x14ac:dyDescent="0.25">
      <c r="A2288" t="s">
        <v>134</v>
      </c>
      <c r="B2288" t="s">
        <v>76</v>
      </c>
      <c r="C2288" t="s">
        <v>494</v>
      </c>
      <c r="D2288">
        <v>0.01</v>
      </c>
      <c r="E2288" t="s">
        <v>1275</v>
      </c>
      <c r="F2288" t="s">
        <v>1247</v>
      </c>
      <c r="G2288" t="str">
        <f t="shared" si="4594"/>
        <v>DL2022024</v>
      </c>
      <c r="H2288" t="str">
        <f t="shared" si="4595"/>
        <v>24</v>
      </c>
      <c r="I2288" t="str">
        <f t="shared" si="4596"/>
        <v>Odder_24_20220922_DL2022024_OrdrupGym</v>
      </c>
      <c r="J2288" t="str">
        <f>VLOOKUP(MID(C2288,4,6),Datasæt_Analysesystemer!$B$2:$E$69,3,FALSE)</f>
        <v>Odder</v>
      </c>
      <c r="K2288" t="str">
        <f t="shared" si="4597"/>
        <v>EP</v>
      </c>
      <c r="L2288" s="7" t="str">
        <f t="shared" si="4609"/>
        <v>No Ct</v>
      </c>
      <c r="M2288" t="str">
        <f t="shared" si="4598"/>
        <v/>
      </c>
      <c r="N2288" t="str">
        <f t="shared" si="4599"/>
        <v/>
      </c>
      <c r="O2288" t="str">
        <f t="shared" si="4600"/>
        <v/>
      </c>
    </row>
    <row r="2289" spans="1:25" x14ac:dyDescent="0.25">
      <c r="A2289" t="s">
        <v>147</v>
      </c>
      <c r="B2289" t="s">
        <v>76</v>
      </c>
      <c r="C2289" t="s">
        <v>494</v>
      </c>
      <c r="D2289">
        <v>0.01</v>
      </c>
      <c r="E2289" t="s">
        <v>1275</v>
      </c>
      <c r="F2289" t="s">
        <v>1247</v>
      </c>
      <c r="G2289" t="str">
        <f t="shared" si="4594"/>
        <v>DL2022024</v>
      </c>
      <c r="H2289" t="str">
        <f t="shared" si="4595"/>
        <v>24</v>
      </c>
      <c r="I2289" t="str">
        <f t="shared" si="4596"/>
        <v>Odder_24_20220922_DL2022024_OrdrupGym</v>
      </c>
      <c r="J2289" t="str">
        <f>VLOOKUP(MID(C2289,4,6),Datasæt_Analysesystemer!$B$2:$E$69,3,FALSE)</f>
        <v>Odder</v>
      </c>
      <c r="K2289" t="str">
        <f t="shared" si="4597"/>
        <v>EP</v>
      </c>
      <c r="L2289" s="7" t="str">
        <f t="shared" si="4609"/>
        <v>No Ct</v>
      </c>
      <c r="M2289" t="str">
        <f t="shared" si="4598"/>
        <v/>
      </c>
      <c r="N2289" t="str">
        <f t="shared" si="4599"/>
        <v/>
      </c>
      <c r="O2289" t="str">
        <f t="shared" si="4600"/>
        <v/>
      </c>
      <c r="Y2289" t="str">
        <f>O2291</f>
        <v/>
      </c>
    </row>
    <row r="2290" spans="1:25" x14ac:dyDescent="0.25">
      <c r="A2290" t="s">
        <v>22</v>
      </c>
      <c r="B2290" t="s">
        <v>23</v>
      </c>
      <c r="C2290" t="s">
        <v>522</v>
      </c>
      <c r="D2290">
        <v>0.01</v>
      </c>
      <c r="E2290">
        <v>25.52</v>
      </c>
      <c r="F2290" t="s">
        <v>707</v>
      </c>
      <c r="G2290" t="str">
        <f t="shared" si="4594"/>
        <v>DL2022023</v>
      </c>
      <c r="H2290" t="str">
        <f t="shared" si="4595"/>
        <v>01</v>
      </c>
      <c r="I2290" t="str">
        <f t="shared" si="4596"/>
        <v>Skrubbe_01_20220928_DL2022023_AurehoejGym</v>
      </c>
      <c r="J2290" t="str">
        <f>VLOOKUP(MID(C2290,4,6),Datasæt_Analysesystemer!$B$2:$E$69,3,FALSE)</f>
        <v>Skrubbe</v>
      </c>
      <c r="K2290" t="str">
        <f t="shared" si="4597"/>
        <v>PK</v>
      </c>
      <c r="L2290" s="7">
        <f t="shared" si="4609"/>
        <v>25.52</v>
      </c>
      <c r="M2290">
        <f t="shared" si="4598"/>
        <v>25.52</v>
      </c>
      <c r="N2290">
        <f t="shared" si="4599"/>
        <v>0</v>
      </c>
      <c r="O2290">
        <f t="shared" si="4600"/>
        <v>0</v>
      </c>
      <c r="Q2290">
        <f t="shared" ref="Q2290" si="4666">IF(L2292="No Ct",0,L2292)</f>
        <v>0</v>
      </c>
      <c r="R2290">
        <f t="shared" ref="R2290" si="4667">IF(L2293="No Ct",0,L2293)</f>
        <v>0</v>
      </c>
      <c r="S2290" t="str">
        <f t="shared" ref="S2290" si="4668">IF(AND(M2290&gt;0,N2290=0),"Valid","Invalid")</f>
        <v>Valid</v>
      </c>
      <c r="T2290" t="str">
        <f t="shared" ref="T2290" si="4669">IF(OR(Q2290&gt;1,R2290&gt;1),"Present","Absent")</f>
        <v>Absent</v>
      </c>
      <c r="U2290" t="str">
        <f t="shared" ref="U2290" si="4670">IF(OR(AND(Q2290&gt;1,Q2290&lt;41),AND(R2290&gt;1,R2290&lt;41)),"Ct&lt;41","Ct&gt;41")</f>
        <v>Ct&gt;41</v>
      </c>
      <c r="V2290" t="str">
        <f t="shared" ref="V2290" si="4671">J2290</f>
        <v>Skrubbe</v>
      </c>
      <c r="W2290" t="str">
        <f t="shared" ref="W2290" si="4672">MID(F2290,10,9)</f>
        <v>DL2022023</v>
      </c>
      <c r="X2290" t="str">
        <f t="shared" ref="X2290" si="4673">W2290&amp;"_"&amp;V2290&amp;"_"&amp;S2290&amp;"_"&amp;T2290&amp;"_"&amp;U2290</f>
        <v>DL2022023_Skrubbe_Valid_Absent_Ct&gt;41</v>
      </c>
    </row>
    <row r="2291" spans="1:25" x14ac:dyDescent="0.25">
      <c r="A2291" t="s">
        <v>50</v>
      </c>
      <c r="B2291" t="s">
        <v>51</v>
      </c>
      <c r="C2291" t="s">
        <v>534</v>
      </c>
      <c r="D2291">
        <v>0.01</v>
      </c>
      <c r="E2291" t="s">
        <v>1275</v>
      </c>
      <c r="F2291" t="s">
        <v>707</v>
      </c>
      <c r="G2291" t="str">
        <f t="shared" si="4594"/>
        <v>DL2022023</v>
      </c>
      <c r="H2291" t="str">
        <f t="shared" si="4595"/>
        <v>01</v>
      </c>
      <c r="I2291" t="str">
        <f t="shared" si="4596"/>
        <v>Skrubbe_01_20220928_DL2022023_AurehoejGym</v>
      </c>
      <c r="J2291" t="str">
        <f>VLOOKUP(MID(C2291,4,6),Datasæt_Analysesystemer!$B$2:$E$69,3,FALSE)</f>
        <v>Skrubbe</v>
      </c>
      <c r="K2291" t="str">
        <f t="shared" si="4597"/>
        <v>NK</v>
      </c>
      <c r="L2291" s="7" t="str">
        <f t="shared" si="4609"/>
        <v>No Ct</v>
      </c>
      <c r="M2291" t="str">
        <f t="shared" si="4598"/>
        <v/>
      </c>
      <c r="N2291" t="str">
        <f t="shared" si="4599"/>
        <v/>
      </c>
      <c r="O2291" t="str">
        <f t="shared" si="4600"/>
        <v/>
      </c>
    </row>
    <row r="2292" spans="1:25" x14ac:dyDescent="0.25">
      <c r="A2292" t="s">
        <v>75</v>
      </c>
      <c r="B2292" t="s">
        <v>76</v>
      </c>
      <c r="C2292" t="s">
        <v>546</v>
      </c>
      <c r="D2292">
        <v>0.01</v>
      </c>
      <c r="E2292" t="s">
        <v>1275</v>
      </c>
      <c r="F2292" t="s">
        <v>707</v>
      </c>
      <c r="G2292" t="str">
        <f t="shared" si="4594"/>
        <v>DL2022023</v>
      </c>
      <c r="H2292" t="str">
        <f t="shared" si="4595"/>
        <v>01</v>
      </c>
      <c r="I2292" t="str">
        <f t="shared" si="4596"/>
        <v>Skrubbe_01_20220928_DL2022023_AurehoejGym</v>
      </c>
      <c r="J2292" t="str">
        <f>VLOOKUP(MID(C2292,4,6),Datasæt_Analysesystemer!$B$2:$E$69,3,FALSE)</f>
        <v>Skrubbe</v>
      </c>
      <c r="K2292" t="str">
        <f t="shared" si="4597"/>
        <v>EP</v>
      </c>
      <c r="L2292" s="7" t="str">
        <f t="shared" si="4609"/>
        <v>No Ct</v>
      </c>
      <c r="M2292" t="str">
        <f t="shared" si="4598"/>
        <v/>
      </c>
      <c r="N2292" t="str">
        <f t="shared" si="4599"/>
        <v/>
      </c>
      <c r="O2292" t="str">
        <f t="shared" si="4600"/>
        <v/>
      </c>
    </row>
    <row r="2293" spans="1:25" x14ac:dyDescent="0.25">
      <c r="A2293" t="s">
        <v>100</v>
      </c>
      <c r="B2293" t="s">
        <v>76</v>
      </c>
      <c r="C2293" t="s">
        <v>546</v>
      </c>
      <c r="D2293">
        <v>0.01</v>
      </c>
      <c r="E2293" t="s">
        <v>1275</v>
      </c>
      <c r="F2293" t="s">
        <v>707</v>
      </c>
      <c r="G2293" t="str">
        <f t="shared" si="4594"/>
        <v>DL2022023</v>
      </c>
      <c r="H2293" t="str">
        <f t="shared" si="4595"/>
        <v>01</v>
      </c>
      <c r="I2293" t="str">
        <f t="shared" si="4596"/>
        <v>Skrubbe_01_20220928_DL2022023_AurehoejGym</v>
      </c>
      <c r="J2293" t="str">
        <f>VLOOKUP(MID(C2293,4,6),Datasæt_Analysesystemer!$B$2:$E$69,3,FALSE)</f>
        <v>Skrubbe</v>
      </c>
      <c r="K2293" t="str">
        <f t="shared" si="4597"/>
        <v>EP</v>
      </c>
      <c r="L2293" s="7" t="str">
        <f t="shared" si="4609"/>
        <v>No Ct</v>
      </c>
      <c r="M2293" t="str">
        <f t="shared" si="4598"/>
        <v/>
      </c>
      <c r="N2293" t="str">
        <f t="shared" si="4599"/>
        <v/>
      </c>
      <c r="O2293" t="str">
        <f t="shared" si="4600"/>
        <v/>
      </c>
      <c r="Y2293" t="str">
        <f>O2295</f>
        <v/>
      </c>
    </row>
    <row r="2294" spans="1:25" x14ac:dyDescent="0.25">
      <c r="A2294" t="s">
        <v>27</v>
      </c>
      <c r="B2294" t="s">
        <v>23</v>
      </c>
      <c r="C2294" t="s">
        <v>523</v>
      </c>
      <c r="D2294">
        <v>0.01</v>
      </c>
      <c r="E2294">
        <v>24.75</v>
      </c>
      <c r="F2294" t="s">
        <v>707</v>
      </c>
      <c r="G2294" t="str">
        <f t="shared" si="4594"/>
        <v>DL2022023</v>
      </c>
      <c r="H2294" t="str">
        <f t="shared" si="4595"/>
        <v>02</v>
      </c>
      <c r="I2294" t="str">
        <f t="shared" si="4596"/>
        <v>Skrubbe_02_20220928_DL2022023_AurehoejGym</v>
      </c>
      <c r="J2294" t="str">
        <f>VLOOKUP(MID(C2294,4,6),Datasæt_Analysesystemer!$B$2:$E$69,3,FALSE)</f>
        <v>Skrubbe</v>
      </c>
      <c r="K2294" t="str">
        <f t="shared" si="4597"/>
        <v>PK</v>
      </c>
      <c r="L2294" s="7">
        <f t="shared" si="4609"/>
        <v>24.75</v>
      </c>
      <c r="M2294">
        <f t="shared" si="4598"/>
        <v>24.75</v>
      </c>
      <c r="N2294">
        <f t="shared" si="4599"/>
        <v>0</v>
      </c>
      <c r="O2294">
        <f t="shared" si="4600"/>
        <v>0</v>
      </c>
      <c r="Q2294">
        <f t="shared" ref="Q2294" si="4674">IF(L2296="No Ct",0,L2296)</f>
        <v>0</v>
      </c>
      <c r="R2294">
        <f t="shared" ref="R2294" si="4675">IF(L2297="No Ct",0,L2297)</f>
        <v>0</v>
      </c>
      <c r="S2294" t="str">
        <f t="shared" ref="S2294" si="4676">IF(AND(M2294&gt;0,N2294=0),"Valid","Invalid")</f>
        <v>Valid</v>
      </c>
      <c r="T2294" t="str">
        <f t="shared" ref="T2294" si="4677">IF(OR(Q2294&gt;1,R2294&gt;1),"Present","Absent")</f>
        <v>Absent</v>
      </c>
      <c r="U2294" t="str">
        <f t="shared" ref="U2294" si="4678">IF(OR(AND(Q2294&gt;1,Q2294&lt;41),AND(R2294&gt;1,R2294&lt;41)),"Ct&lt;41","Ct&gt;41")</f>
        <v>Ct&gt;41</v>
      </c>
      <c r="V2294" t="str">
        <f t="shared" ref="V2294" si="4679">J2294</f>
        <v>Skrubbe</v>
      </c>
      <c r="W2294" t="str">
        <f t="shared" ref="W2294" si="4680">MID(F2294,10,9)</f>
        <v>DL2022023</v>
      </c>
      <c r="X2294" t="str">
        <f t="shared" ref="X2294" si="4681">W2294&amp;"_"&amp;V2294&amp;"_"&amp;S2294&amp;"_"&amp;T2294&amp;"_"&amp;U2294</f>
        <v>DL2022023_Skrubbe_Valid_Absent_Ct&gt;41</v>
      </c>
    </row>
    <row r="2295" spans="1:25" x14ac:dyDescent="0.25">
      <c r="A2295" t="s">
        <v>53</v>
      </c>
      <c r="B2295" t="s">
        <v>51</v>
      </c>
      <c r="C2295" t="s">
        <v>535</v>
      </c>
      <c r="D2295">
        <v>0.01</v>
      </c>
      <c r="E2295" t="s">
        <v>1275</v>
      </c>
      <c r="F2295" t="s">
        <v>707</v>
      </c>
      <c r="G2295" t="str">
        <f t="shared" si="4594"/>
        <v>DL2022023</v>
      </c>
      <c r="H2295" t="str">
        <f t="shared" si="4595"/>
        <v>02</v>
      </c>
      <c r="I2295" t="str">
        <f t="shared" si="4596"/>
        <v>Skrubbe_02_20220928_DL2022023_AurehoejGym</v>
      </c>
      <c r="J2295" t="str">
        <f>VLOOKUP(MID(C2295,4,6),Datasæt_Analysesystemer!$B$2:$E$69,3,FALSE)</f>
        <v>Skrubbe</v>
      </c>
      <c r="K2295" t="str">
        <f t="shared" si="4597"/>
        <v>NK</v>
      </c>
      <c r="L2295" s="7" t="str">
        <f t="shared" si="4609"/>
        <v>No Ct</v>
      </c>
      <c r="M2295" t="str">
        <f t="shared" si="4598"/>
        <v/>
      </c>
      <c r="N2295" t="str">
        <f t="shared" si="4599"/>
        <v/>
      </c>
      <c r="O2295" t="str">
        <f t="shared" si="4600"/>
        <v/>
      </c>
    </row>
    <row r="2296" spans="1:25" x14ac:dyDescent="0.25">
      <c r="A2296" t="s">
        <v>78</v>
      </c>
      <c r="B2296" t="s">
        <v>76</v>
      </c>
      <c r="C2296" t="s">
        <v>547</v>
      </c>
      <c r="D2296">
        <v>0.01</v>
      </c>
      <c r="E2296" t="s">
        <v>1275</v>
      </c>
      <c r="F2296" t="s">
        <v>707</v>
      </c>
      <c r="G2296" t="str">
        <f t="shared" si="4594"/>
        <v>DL2022023</v>
      </c>
      <c r="H2296" t="str">
        <f t="shared" si="4595"/>
        <v>02</v>
      </c>
      <c r="I2296" t="str">
        <f t="shared" si="4596"/>
        <v>Skrubbe_02_20220928_DL2022023_AurehoejGym</v>
      </c>
      <c r="J2296" t="str">
        <f>VLOOKUP(MID(C2296,4,6),Datasæt_Analysesystemer!$B$2:$E$69,3,FALSE)</f>
        <v>Skrubbe</v>
      </c>
      <c r="K2296" t="str">
        <f t="shared" si="4597"/>
        <v>EP</v>
      </c>
      <c r="L2296" s="7" t="str">
        <f t="shared" si="4609"/>
        <v>No Ct</v>
      </c>
      <c r="M2296" t="str">
        <f t="shared" si="4598"/>
        <v/>
      </c>
      <c r="N2296" t="str">
        <f t="shared" si="4599"/>
        <v/>
      </c>
      <c r="O2296" t="str">
        <f t="shared" si="4600"/>
        <v/>
      </c>
    </row>
    <row r="2297" spans="1:25" x14ac:dyDescent="0.25">
      <c r="A2297" t="s">
        <v>101</v>
      </c>
      <c r="B2297" t="s">
        <v>76</v>
      </c>
      <c r="C2297" t="s">
        <v>547</v>
      </c>
      <c r="D2297">
        <v>0.01</v>
      </c>
      <c r="E2297" t="s">
        <v>1275</v>
      </c>
      <c r="F2297" t="s">
        <v>707</v>
      </c>
      <c r="G2297" t="str">
        <f t="shared" si="4594"/>
        <v>DL2022023</v>
      </c>
      <c r="H2297" t="str">
        <f t="shared" si="4595"/>
        <v>02</v>
      </c>
      <c r="I2297" t="str">
        <f t="shared" si="4596"/>
        <v>Skrubbe_02_20220928_DL2022023_AurehoejGym</v>
      </c>
      <c r="J2297" t="str">
        <f>VLOOKUP(MID(C2297,4,6),Datasæt_Analysesystemer!$B$2:$E$69,3,FALSE)</f>
        <v>Skrubbe</v>
      </c>
      <c r="K2297" t="str">
        <f t="shared" si="4597"/>
        <v>EP</v>
      </c>
      <c r="L2297" s="7" t="str">
        <f t="shared" si="4609"/>
        <v>No Ct</v>
      </c>
      <c r="M2297" t="str">
        <f t="shared" si="4598"/>
        <v/>
      </c>
      <c r="N2297" t="str">
        <f t="shared" si="4599"/>
        <v/>
      </c>
      <c r="O2297" t="str">
        <f t="shared" si="4600"/>
        <v/>
      </c>
      <c r="Y2297" t="str">
        <f>O2299</f>
        <v/>
      </c>
    </row>
    <row r="2298" spans="1:25" x14ac:dyDescent="0.25">
      <c r="A2298" t="s">
        <v>29</v>
      </c>
      <c r="B2298" t="s">
        <v>23</v>
      </c>
      <c r="C2298" t="s">
        <v>524</v>
      </c>
      <c r="D2298">
        <v>0.01</v>
      </c>
      <c r="E2298">
        <v>27.36</v>
      </c>
      <c r="F2298" t="s">
        <v>707</v>
      </c>
      <c r="G2298" t="str">
        <f t="shared" si="4594"/>
        <v>DL2022023</v>
      </c>
      <c r="H2298" t="str">
        <f t="shared" si="4595"/>
        <v>03</v>
      </c>
      <c r="I2298" t="str">
        <f t="shared" si="4596"/>
        <v>Torsk_03_20220928_DL2022023_AurehoejGym</v>
      </c>
      <c r="J2298" t="str">
        <f>VLOOKUP(MID(C2298,4,6),Datasæt_Analysesystemer!$B$2:$E$69,3,FALSE)</f>
        <v>Torsk</v>
      </c>
      <c r="K2298" t="str">
        <f t="shared" si="4597"/>
        <v>PK</v>
      </c>
      <c r="L2298" s="7">
        <f t="shared" si="4609"/>
        <v>27.36</v>
      </c>
      <c r="M2298">
        <f t="shared" si="4598"/>
        <v>27.36</v>
      </c>
      <c r="N2298">
        <f t="shared" si="4599"/>
        <v>0</v>
      </c>
      <c r="O2298">
        <f t="shared" si="4600"/>
        <v>0</v>
      </c>
      <c r="Q2298">
        <f t="shared" ref="Q2298" si="4682">IF(L2300="No Ct",0,L2300)</f>
        <v>0</v>
      </c>
      <c r="R2298">
        <f t="shared" ref="R2298" si="4683">IF(L2301="No Ct",0,L2301)</f>
        <v>0</v>
      </c>
      <c r="S2298" t="str">
        <f t="shared" ref="S2298" si="4684">IF(AND(M2298&gt;0,N2298=0),"Valid","Invalid")</f>
        <v>Valid</v>
      </c>
      <c r="T2298" t="str">
        <f t="shared" ref="T2298" si="4685">IF(OR(Q2298&gt;1,R2298&gt;1),"Present","Absent")</f>
        <v>Absent</v>
      </c>
      <c r="U2298" t="str">
        <f t="shared" ref="U2298" si="4686">IF(OR(AND(Q2298&gt;1,Q2298&lt;41),AND(R2298&gt;1,R2298&lt;41)),"Ct&lt;41","Ct&gt;41")</f>
        <v>Ct&gt;41</v>
      </c>
      <c r="V2298" t="str">
        <f t="shared" ref="V2298" si="4687">J2298</f>
        <v>Torsk</v>
      </c>
      <c r="W2298" t="str">
        <f t="shared" ref="W2298" si="4688">MID(F2298,10,9)</f>
        <v>DL2022023</v>
      </c>
      <c r="X2298" t="str">
        <f t="shared" ref="X2298" si="4689">W2298&amp;"_"&amp;V2298&amp;"_"&amp;S2298&amp;"_"&amp;T2298&amp;"_"&amp;U2298</f>
        <v>DL2022023_Torsk_Valid_Absent_Ct&gt;41</v>
      </c>
    </row>
    <row r="2299" spans="1:25" x14ac:dyDescent="0.25">
      <c r="A2299" t="s">
        <v>55</v>
      </c>
      <c r="B2299" t="s">
        <v>51</v>
      </c>
      <c r="C2299" t="s">
        <v>536</v>
      </c>
      <c r="D2299">
        <v>0.01</v>
      </c>
      <c r="E2299" t="s">
        <v>1275</v>
      </c>
      <c r="F2299" t="s">
        <v>707</v>
      </c>
      <c r="G2299" t="str">
        <f t="shared" si="4594"/>
        <v>DL2022023</v>
      </c>
      <c r="H2299" t="str">
        <f t="shared" si="4595"/>
        <v>03</v>
      </c>
      <c r="I2299" t="str">
        <f t="shared" si="4596"/>
        <v>Torsk_03_20220928_DL2022023_AurehoejGym</v>
      </c>
      <c r="J2299" t="str">
        <f>VLOOKUP(MID(C2299,4,6),Datasæt_Analysesystemer!$B$2:$E$69,3,FALSE)</f>
        <v>Torsk</v>
      </c>
      <c r="K2299" t="str">
        <f t="shared" si="4597"/>
        <v>NK</v>
      </c>
      <c r="L2299" s="7" t="str">
        <f t="shared" si="4609"/>
        <v>No Ct</v>
      </c>
      <c r="M2299" t="str">
        <f t="shared" si="4598"/>
        <v/>
      </c>
      <c r="N2299" t="str">
        <f t="shared" si="4599"/>
        <v/>
      </c>
      <c r="O2299" t="str">
        <f t="shared" si="4600"/>
        <v/>
      </c>
    </row>
    <row r="2300" spans="1:25" x14ac:dyDescent="0.25">
      <c r="A2300" t="s">
        <v>80</v>
      </c>
      <c r="B2300" t="s">
        <v>76</v>
      </c>
      <c r="C2300" t="s">
        <v>548</v>
      </c>
      <c r="D2300">
        <v>0.01</v>
      </c>
      <c r="E2300" t="s">
        <v>1275</v>
      </c>
      <c r="F2300" t="s">
        <v>707</v>
      </c>
      <c r="G2300" t="str">
        <f t="shared" si="4594"/>
        <v>DL2022023</v>
      </c>
      <c r="H2300" t="str">
        <f t="shared" si="4595"/>
        <v>03</v>
      </c>
      <c r="I2300" t="str">
        <f t="shared" si="4596"/>
        <v>Torsk_03_20220928_DL2022023_AurehoejGym</v>
      </c>
      <c r="J2300" t="str">
        <f>VLOOKUP(MID(C2300,4,6),Datasæt_Analysesystemer!$B$2:$E$69,3,FALSE)</f>
        <v>Torsk</v>
      </c>
      <c r="K2300" t="str">
        <f t="shared" si="4597"/>
        <v>EP</v>
      </c>
      <c r="L2300" s="7" t="str">
        <f t="shared" si="4609"/>
        <v>No Ct</v>
      </c>
      <c r="M2300" t="str">
        <f t="shared" si="4598"/>
        <v/>
      </c>
      <c r="N2300" t="str">
        <f t="shared" si="4599"/>
        <v/>
      </c>
      <c r="O2300" t="str">
        <f t="shared" si="4600"/>
        <v/>
      </c>
    </row>
    <row r="2301" spans="1:25" x14ac:dyDescent="0.25">
      <c r="A2301" t="s">
        <v>102</v>
      </c>
      <c r="B2301" t="s">
        <v>76</v>
      </c>
      <c r="C2301" t="s">
        <v>548</v>
      </c>
      <c r="D2301">
        <v>0.01</v>
      </c>
      <c r="E2301" t="s">
        <v>1275</v>
      </c>
      <c r="F2301" t="s">
        <v>707</v>
      </c>
      <c r="G2301" t="str">
        <f t="shared" si="4594"/>
        <v>DL2022023</v>
      </c>
      <c r="H2301" t="str">
        <f t="shared" si="4595"/>
        <v>03</v>
      </c>
      <c r="I2301" t="str">
        <f t="shared" si="4596"/>
        <v>Torsk_03_20220928_DL2022023_AurehoejGym</v>
      </c>
      <c r="J2301" t="str">
        <f>VLOOKUP(MID(C2301,4,6),Datasæt_Analysesystemer!$B$2:$E$69,3,FALSE)</f>
        <v>Torsk</v>
      </c>
      <c r="K2301" t="str">
        <f t="shared" si="4597"/>
        <v>EP</v>
      </c>
      <c r="L2301" s="7" t="str">
        <f t="shared" si="4609"/>
        <v>No Ct</v>
      </c>
      <c r="M2301" t="str">
        <f t="shared" si="4598"/>
        <v/>
      </c>
      <c r="N2301" t="str">
        <f t="shared" si="4599"/>
        <v/>
      </c>
      <c r="O2301" t="str">
        <f t="shared" si="4600"/>
        <v/>
      </c>
      <c r="Y2301" t="str">
        <f>O2303</f>
        <v/>
      </c>
    </row>
    <row r="2302" spans="1:25" x14ac:dyDescent="0.25">
      <c r="A2302" t="s">
        <v>31</v>
      </c>
      <c r="B2302" t="s">
        <v>23</v>
      </c>
      <c r="C2302" t="s">
        <v>525</v>
      </c>
      <c r="D2302">
        <v>0.01</v>
      </c>
      <c r="E2302">
        <v>29.13</v>
      </c>
      <c r="F2302" t="s">
        <v>707</v>
      </c>
      <c r="G2302" t="str">
        <f t="shared" si="4594"/>
        <v>DL2022023</v>
      </c>
      <c r="H2302" t="str">
        <f t="shared" si="4595"/>
        <v>04</v>
      </c>
      <c r="I2302" t="str">
        <f t="shared" si="4596"/>
        <v>Torsk_04_20220928_DL2022023_AurehoejGym</v>
      </c>
      <c r="J2302" t="str">
        <f>VLOOKUP(MID(C2302,4,6),Datasæt_Analysesystemer!$B$2:$E$69,3,FALSE)</f>
        <v>Torsk</v>
      </c>
      <c r="K2302" t="str">
        <f t="shared" si="4597"/>
        <v>PK</v>
      </c>
      <c r="L2302" s="7">
        <f t="shared" si="4609"/>
        <v>29.13</v>
      </c>
      <c r="M2302">
        <f t="shared" si="4598"/>
        <v>29.13</v>
      </c>
      <c r="N2302">
        <f t="shared" si="4599"/>
        <v>0</v>
      </c>
      <c r="O2302">
        <f t="shared" si="4600"/>
        <v>0</v>
      </c>
      <c r="Q2302">
        <f t="shared" ref="Q2302" si="4690">IF(L2304="No Ct",0,L2304)</f>
        <v>0</v>
      </c>
      <c r="R2302">
        <f t="shared" ref="R2302" si="4691">IF(L2305="No Ct",0,L2305)</f>
        <v>0</v>
      </c>
      <c r="S2302" t="str">
        <f t="shared" ref="S2302" si="4692">IF(AND(M2302&gt;0,N2302=0),"Valid","Invalid")</f>
        <v>Valid</v>
      </c>
      <c r="T2302" t="str">
        <f t="shared" ref="T2302" si="4693">IF(OR(Q2302&gt;1,R2302&gt;1),"Present","Absent")</f>
        <v>Absent</v>
      </c>
      <c r="U2302" t="str">
        <f t="shared" ref="U2302" si="4694">IF(OR(AND(Q2302&gt;1,Q2302&lt;41),AND(R2302&gt;1,R2302&lt;41)),"Ct&lt;41","Ct&gt;41")</f>
        <v>Ct&gt;41</v>
      </c>
      <c r="V2302" t="str">
        <f t="shared" ref="V2302" si="4695">J2302</f>
        <v>Torsk</v>
      </c>
      <c r="W2302" t="str">
        <f t="shared" ref="W2302" si="4696">MID(F2302,10,9)</f>
        <v>DL2022023</v>
      </c>
      <c r="X2302" t="str">
        <f t="shared" ref="X2302" si="4697">W2302&amp;"_"&amp;V2302&amp;"_"&amp;S2302&amp;"_"&amp;T2302&amp;"_"&amp;U2302</f>
        <v>DL2022023_Torsk_Valid_Absent_Ct&gt;41</v>
      </c>
    </row>
    <row r="2303" spans="1:25" x14ac:dyDescent="0.25">
      <c r="A2303" t="s">
        <v>57</v>
      </c>
      <c r="B2303" t="s">
        <v>51</v>
      </c>
      <c r="C2303" t="s">
        <v>537</v>
      </c>
      <c r="D2303">
        <v>0.01</v>
      </c>
      <c r="E2303" t="s">
        <v>1275</v>
      </c>
      <c r="F2303" t="s">
        <v>707</v>
      </c>
      <c r="G2303" t="str">
        <f t="shared" si="4594"/>
        <v>DL2022023</v>
      </c>
      <c r="H2303" t="str">
        <f t="shared" si="4595"/>
        <v>04</v>
      </c>
      <c r="I2303" t="str">
        <f t="shared" si="4596"/>
        <v>Torsk_04_20220928_DL2022023_AurehoejGym</v>
      </c>
      <c r="J2303" t="str">
        <f>VLOOKUP(MID(C2303,4,6),Datasæt_Analysesystemer!$B$2:$E$69,3,FALSE)</f>
        <v>Torsk</v>
      </c>
      <c r="K2303" t="str">
        <f t="shared" si="4597"/>
        <v>NK</v>
      </c>
      <c r="L2303" s="7" t="str">
        <f t="shared" si="4609"/>
        <v>No Ct</v>
      </c>
      <c r="M2303" t="str">
        <f t="shared" si="4598"/>
        <v/>
      </c>
      <c r="N2303" t="str">
        <f t="shared" si="4599"/>
        <v/>
      </c>
      <c r="O2303" t="str">
        <f t="shared" si="4600"/>
        <v/>
      </c>
    </row>
    <row r="2304" spans="1:25" x14ac:dyDescent="0.25">
      <c r="A2304" t="s">
        <v>82</v>
      </c>
      <c r="B2304" t="s">
        <v>76</v>
      </c>
      <c r="C2304" t="s">
        <v>549</v>
      </c>
      <c r="D2304">
        <v>0.01</v>
      </c>
      <c r="E2304" t="s">
        <v>1275</v>
      </c>
      <c r="F2304" t="s">
        <v>707</v>
      </c>
      <c r="G2304" t="str">
        <f t="shared" si="4594"/>
        <v>DL2022023</v>
      </c>
      <c r="H2304" t="str">
        <f t="shared" si="4595"/>
        <v>04</v>
      </c>
      <c r="I2304" t="str">
        <f t="shared" si="4596"/>
        <v>Torsk_04_20220928_DL2022023_AurehoejGym</v>
      </c>
      <c r="J2304" t="str">
        <f>VLOOKUP(MID(C2304,4,6),Datasæt_Analysesystemer!$B$2:$E$69,3,FALSE)</f>
        <v>Torsk</v>
      </c>
      <c r="K2304" t="str">
        <f t="shared" si="4597"/>
        <v>EP</v>
      </c>
      <c r="L2304" s="7" t="str">
        <f t="shared" si="4609"/>
        <v>No Ct</v>
      </c>
      <c r="M2304" t="str">
        <f t="shared" si="4598"/>
        <v/>
      </c>
      <c r="N2304" t="str">
        <f t="shared" si="4599"/>
        <v/>
      </c>
      <c r="O2304" t="str">
        <f t="shared" si="4600"/>
        <v/>
      </c>
    </row>
    <row r="2305" spans="1:25" x14ac:dyDescent="0.25">
      <c r="A2305" t="s">
        <v>103</v>
      </c>
      <c r="B2305" t="s">
        <v>76</v>
      </c>
      <c r="C2305" t="s">
        <v>549</v>
      </c>
      <c r="D2305">
        <v>0.01</v>
      </c>
      <c r="E2305" t="s">
        <v>1275</v>
      </c>
      <c r="F2305" t="s">
        <v>707</v>
      </c>
      <c r="G2305" t="str">
        <f t="shared" si="4594"/>
        <v>DL2022023</v>
      </c>
      <c r="H2305" t="str">
        <f t="shared" si="4595"/>
        <v>04</v>
      </c>
      <c r="I2305" t="str">
        <f t="shared" si="4596"/>
        <v>Torsk_04_20220928_DL2022023_AurehoejGym</v>
      </c>
      <c r="J2305" t="str">
        <f>VLOOKUP(MID(C2305,4,6),Datasæt_Analysesystemer!$B$2:$E$69,3,FALSE)</f>
        <v>Torsk</v>
      </c>
      <c r="K2305" t="str">
        <f t="shared" si="4597"/>
        <v>EP</v>
      </c>
      <c r="L2305" s="7" t="str">
        <f t="shared" si="4609"/>
        <v>No Ct</v>
      </c>
      <c r="M2305" t="str">
        <f t="shared" si="4598"/>
        <v/>
      </c>
      <c r="N2305" t="str">
        <f t="shared" si="4599"/>
        <v/>
      </c>
      <c r="O2305" t="str">
        <f t="shared" si="4600"/>
        <v/>
      </c>
      <c r="Y2305" t="str">
        <f>O2307</f>
        <v/>
      </c>
    </row>
    <row r="2306" spans="1:25" x14ac:dyDescent="0.25">
      <c r="A2306" t="s">
        <v>33</v>
      </c>
      <c r="B2306" t="s">
        <v>23</v>
      </c>
      <c r="C2306" t="s">
        <v>526</v>
      </c>
      <c r="D2306">
        <v>0.01</v>
      </c>
      <c r="E2306">
        <v>29.87</v>
      </c>
      <c r="F2306" t="s">
        <v>707</v>
      </c>
      <c r="G2306" t="str">
        <f t="shared" si="4594"/>
        <v>DL2022023</v>
      </c>
      <c r="H2306" t="str">
        <f t="shared" si="4595"/>
        <v>05</v>
      </c>
      <c r="I2306" t="str">
        <f t="shared" si="4596"/>
        <v>Sandmusling_05_20220928_DL2022023_AurehoejGym</v>
      </c>
      <c r="J2306" t="str">
        <f>VLOOKUP(MID(C2306,4,6),Datasæt_Analysesystemer!$B$2:$E$69,3,FALSE)</f>
        <v>Sandmusling</v>
      </c>
      <c r="K2306" t="str">
        <f t="shared" si="4597"/>
        <v>PK</v>
      </c>
      <c r="L2306" s="7">
        <f t="shared" si="4609"/>
        <v>29.87</v>
      </c>
      <c r="M2306">
        <f t="shared" si="4598"/>
        <v>29.87</v>
      </c>
      <c r="N2306">
        <f t="shared" si="4599"/>
        <v>0</v>
      </c>
      <c r="O2306">
        <f t="shared" si="4600"/>
        <v>61.07</v>
      </c>
      <c r="Q2306">
        <f t="shared" ref="Q2306" si="4698">IF(L2308="No Ct",0,L2308)</f>
        <v>30.93</v>
      </c>
      <c r="R2306">
        <f t="shared" ref="R2306" si="4699">IF(L2309="No Ct",0,L2309)</f>
        <v>30.14</v>
      </c>
      <c r="S2306" t="str">
        <f t="shared" ref="S2306" si="4700">IF(AND(M2306&gt;0,N2306=0),"Valid","Invalid")</f>
        <v>Valid</v>
      </c>
      <c r="T2306" t="str">
        <f t="shared" ref="T2306" si="4701">IF(OR(Q2306&gt;1,R2306&gt;1),"Present","Absent")</f>
        <v>Present</v>
      </c>
      <c r="U2306" t="str">
        <f t="shared" ref="U2306" si="4702">IF(OR(AND(Q2306&gt;1,Q2306&lt;41),AND(R2306&gt;1,R2306&lt;41)),"Ct&lt;41","Ct&gt;41")</f>
        <v>Ct&lt;41</v>
      </c>
      <c r="V2306" t="str">
        <f t="shared" ref="V2306" si="4703">J2306</f>
        <v>Sandmusling</v>
      </c>
      <c r="W2306" t="str">
        <f t="shared" ref="W2306" si="4704">MID(F2306,10,9)</f>
        <v>DL2022023</v>
      </c>
      <c r="X2306" t="str">
        <f t="shared" ref="X2306" si="4705">W2306&amp;"_"&amp;V2306&amp;"_"&amp;S2306&amp;"_"&amp;T2306&amp;"_"&amp;U2306</f>
        <v>DL2022023_Sandmusling_Valid_Present_Ct&lt;41</v>
      </c>
    </row>
    <row r="2307" spans="1:25" x14ac:dyDescent="0.25">
      <c r="A2307" t="s">
        <v>59</v>
      </c>
      <c r="B2307" t="s">
        <v>51</v>
      </c>
      <c r="C2307" t="s">
        <v>538</v>
      </c>
      <c r="D2307">
        <v>0.01</v>
      </c>
      <c r="E2307" t="s">
        <v>1275</v>
      </c>
      <c r="F2307" t="s">
        <v>707</v>
      </c>
      <c r="G2307" t="str">
        <f t="shared" si="4594"/>
        <v>DL2022023</v>
      </c>
      <c r="H2307" t="str">
        <f t="shared" si="4595"/>
        <v>05</v>
      </c>
      <c r="I2307" t="str">
        <f t="shared" si="4596"/>
        <v>Sandmusling_05_20220928_DL2022023_AurehoejGym</v>
      </c>
      <c r="J2307" t="str">
        <f>VLOOKUP(MID(C2307,4,6),Datasæt_Analysesystemer!$B$2:$E$69,3,FALSE)</f>
        <v>Sandmusling</v>
      </c>
      <c r="K2307" t="str">
        <f t="shared" si="4597"/>
        <v>NK</v>
      </c>
      <c r="L2307" s="7" t="str">
        <f t="shared" si="4609"/>
        <v>No Ct</v>
      </c>
      <c r="M2307" t="str">
        <f t="shared" si="4598"/>
        <v/>
      </c>
      <c r="N2307" t="str">
        <f t="shared" si="4599"/>
        <v/>
      </c>
      <c r="O2307" t="str">
        <f t="shared" si="4600"/>
        <v/>
      </c>
    </row>
    <row r="2308" spans="1:25" x14ac:dyDescent="0.25">
      <c r="A2308" t="s">
        <v>84</v>
      </c>
      <c r="B2308" t="s">
        <v>76</v>
      </c>
      <c r="C2308" t="s">
        <v>550</v>
      </c>
      <c r="D2308">
        <v>0.01</v>
      </c>
      <c r="E2308">
        <v>30.93</v>
      </c>
      <c r="F2308" t="s">
        <v>707</v>
      </c>
      <c r="G2308" t="str">
        <f t="shared" si="4594"/>
        <v>DL2022023</v>
      </c>
      <c r="H2308" t="str">
        <f t="shared" si="4595"/>
        <v>05</v>
      </c>
      <c r="I2308" t="str">
        <f t="shared" si="4596"/>
        <v>Sandmusling_05_20220928_DL2022023_AurehoejGym</v>
      </c>
      <c r="J2308" t="str">
        <f>VLOOKUP(MID(C2308,4,6),Datasæt_Analysesystemer!$B$2:$E$69,3,FALSE)</f>
        <v>Sandmusling</v>
      </c>
      <c r="K2308" t="str">
        <f t="shared" si="4597"/>
        <v>EP</v>
      </c>
      <c r="L2308" s="7">
        <f t="shared" si="4609"/>
        <v>30.93</v>
      </c>
      <c r="M2308" t="str">
        <f t="shared" si="4598"/>
        <v/>
      </c>
      <c r="N2308" t="str">
        <f t="shared" si="4599"/>
        <v/>
      </c>
      <c r="O2308" t="str">
        <f t="shared" si="4600"/>
        <v/>
      </c>
    </row>
    <row r="2309" spans="1:25" x14ac:dyDescent="0.25">
      <c r="A2309" t="s">
        <v>104</v>
      </c>
      <c r="B2309" t="s">
        <v>76</v>
      </c>
      <c r="C2309" t="s">
        <v>550</v>
      </c>
      <c r="D2309">
        <v>0.01</v>
      </c>
      <c r="E2309">
        <v>30.14</v>
      </c>
      <c r="F2309" t="s">
        <v>707</v>
      </c>
      <c r="G2309" t="str">
        <f t="shared" si="4594"/>
        <v>DL2022023</v>
      </c>
      <c r="H2309" t="str">
        <f t="shared" si="4595"/>
        <v>05</v>
      </c>
      <c r="I2309" t="str">
        <f t="shared" si="4596"/>
        <v>Sandmusling_05_20220928_DL2022023_AurehoejGym</v>
      </c>
      <c r="J2309" t="str">
        <f>VLOOKUP(MID(C2309,4,6),Datasæt_Analysesystemer!$B$2:$E$69,3,FALSE)</f>
        <v>Sandmusling</v>
      </c>
      <c r="K2309" t="str">
        <f t="shared" si="4597"/>
        <v>EP</v>
      </c>
      <c r="L2309" s="7">
        <f t="shared" si="4609"/>
        <v>30.14</v>
      </c>
      <c r="M2309" t="str">
        <f t="shared" si="4598"/>
        <v/>
      </c>
      <c r="N2309" t="str">
        <f t="shared" si="4599"/>
        <v/>
      </c>
      <c r="O2309" t="str">
        <f t="shared" si="4600"/>
        <v/>
      </c>
      <c r="Y2309" t="str">
        <f>O2311</f>
        <v/>
      </c>
    </row>
    <row r="2310" spans="1:25" x14ac:dyDescent="0.25">
      <c r="A2310" t="s">
        <v>35</v>
      </c>
      <c r="B2310" t="s">
        <v>23</v>
      </c>
      <c r="C2310" t="s">
        <v>527</v>
      </c>
      <c r="D2310">
        <v>0.01</v>
      </c>
      <c r="E2310">
        <v>30.65</v>
      </c>
      <c r="F2310" t="s">
        <v>707</v>
      </c>
      <c r="G2310" t="str">
        <f t="shared" si="4594"/>
        <v>DL2022023</v>
      </c>
      <c r="H2310" t="str">
        <f t="shared" si="4595"/>
        <v>06</v>
      </c>
      <c r="I2310" t="str">
        <f t="shared" si="4596"/>
        <v>Sandmusling_06_20220928_DL2022023_AurehoejGym</v>
      </c>
      <c r="J2310" t="str">
        <f>VLOOKUP(MID(C2310,4,6),Datasæt_Analysesystemer!$B$2:$E$69,3,FALSE)</f>
        <v>Sandmusling</v>
      </c>
      <c r="K2310" t="str">
        <f t="shared" si="4597"/>
        <v>PK</v>
      </c>
      <c r="L2310" s="7">
        <f t="shared" si="4609"/>
        <v>30.65</v>
      </c>
      <c r="M2310">
        <f t="shared" si="4598"/>
        <v>30.65</v>
      </c>
      <c r="N2310">
        <f t="shared" si="4599"/>
        <v>31.29</v>
      </c>
      <c r="O2310">
        <f t="shared" si="4600"/>
        <v>33.619999999999997</v>
      </c>
      <c r="Q2310">
        <f t="shared" ref="Q2310" si="4706">IF(L2312="No Ct",0,L2312)</f>
        <v>0</v>
      </c>
      <c r="R2310">
        <f t="shared" ref="R2310" si="4707">IF(L2313="No Ct",0,L2313)</f>
        <v>33.619999999999997</v>
      </c>
      <c r="S2310" t="str">
        <f t="shared" ref="S2310" si="4708">IF(AND(M2310&gt;0,N2310=0),"Valid","Invalid")</f>
        <v>Invalid</v>
      </c>
      <c r="T2310" t="str">
        <f t="shared" ref="T2310" si="4709">IF(OR(Q2310&gt;1,R2310&gt;1),"Present","Absent")</f>
        <v>Present</v>
      </c>
      <c r="U2310" t="str">
        <f t="shared" ref="U2310" si="4710">IF(OR(AND(Q2310&gt;1,Q2310&lt;41),AND(R2310&gt;1,R2310&lt;41)),"Ct&lt;41","Ct&gt;41")</f>
        <v>Ct&lt;41</v>
      </c>
      <c r="V2310" t="str">
        <f t="shared" ref="V2310" si="4711">J2310</f>
        <v>Sandmusling</v>
      </c>
      <c r="W2310" t="str">
        <f t="shared" ref="W2310" si="4712">MID(F2310,10,9)</f>
        <v>DL2022023</v>
      </c>
      <c r="X2310" t="str">
        <f t="shared" ref="X2310" si="4713">W2310&amp;"_"&amp;V2310&amp;"_"&amp;S2310&amp;"_"&amp;T2310&amp;"_"&amp;U2310</f>
        <v>DL2022023_Sandmusling_Invalid_Present_Ct&lt;41</v>
      </c>
    </row>
    <row r="2311" spans="1:25" x14ac:dyDescent="0.25">
      <c r="A2311" t="s">
        <v>61</v>
      </c>
      <c r="B2311" t="s">
        <v>51</v>
      </c>
      <c r="C2311" t="s">
        <v>539</v>
      </c>
      <c r="D2311">
        <v>0.01</v>
      </c>
      <c r="E2311">
        <v>31.29</v>
      </c>
      <c r="F2311" t="s">
        <v>707</v>
      </c>
      <c r="G2311" t="str">
        <f t="shared" si="4594"/>
        <v>DL2022023</v>
      </c>
      <c r="H2311" t="str">
        <f t="shared" si="4595"/>
        <v>06</v>
      </c>
      <c r="I2311" t="str">
        <f t="shared" si="4596"/>
        <v>Sandmusling_06_20220928_DL2022023_AurehoejGym</v>
      </c>
      <c r="J2311" t="str">
        <f>VLOOKUP(MID(C2311,4,6),Datasæt_Analysesystemer!$B$2:$E$69,3,FALSE)</f>
        <v>Sandmusling</v>
      </c>
      <c r="K2311" t="str">
        <f t="shared" si="4597"/>
        <v>NK</v>
      </c>
      <c r="L2311" s="7">
        <f t="shared" si="4609"/>
        <v>31.29</v>
      </c>
      <c r="M2311" t="str">
        <f t="shared" si="4598"/>
        <v/>
      </c>
      <c r="N2311" t="str">
        <f t="shared" si="4599"/>
        <v/>
      </c>
      <c r="O2311" t="str">
        <f t="shared" si="4600"/>
        <v/>
      </c>
    </row>
    <row r="2312" spans="1:25" x14ac:dyDescent="0.25">
      <c r="A2312" t="s">
        <v>86</v>
      </c>
      <c r="B2312" t="s">
        <v>76</v>
      </c>
      <c r="C2312" t="s">
        <v>551</v>
      </c>
      <c r="D2312">
        <v>0.01</v>
      </c>
      <c r="E2312" t="s">
        <v>1275</v>
      </c>
      <c r="F2312" t="s">
        <v>707</v>
      </c>
      <c r="G2312" t="str">
        <f t="shared" si="4594"/>
        <v>DL2022023</v>
      </c>
      <c r="H2312" t="str">
        <f t="shared" si="4595"/>
        <v>06</v>
      </c>
      <c r="I2312" t="str">
        <f t="shared" si="4596"/>
        <v>Sandmusling_06_20220928_DL2022023_AurehoejGym</v>
      </c>
      <c r="J2312" t="str">
        <f>VLOOKUP(MID(C2312,4,6),Datasæt_Analysesystemer!$B$2:$E$69,3,FALSE)</f>
        <v>Sandmusling</v>
      </c>
      <c r="K2312" t="str">
        <f t="shared" si="4597"/>
        <v>EP</v>
      </c>
      <c r="L2312" s="7" t="str">
        <f t="shared" si="4609"/>
        <v>No Ct</v>
      </c>
      <c r="M2312" t="str">
        <f t="shared" si="4598"/>
        <v/>
      </c>
      <c r="N2312" t="str">
        <f t="shared" si="4599"/>
        <v/>
      </c>
      <c r="O2312" t="str">
        <f t="shared" si="4600"/>
        <v/>
      </c>
    </row>
    <row r="2313" spans="1:25" x14ac:dyDescent="0.25">
      <c r="A2313" t="s">
        <v>105</v>
      </c>
      <c r="B2313" t="s">
        <v>76</v>
      </c>
      <c r="C2313" t="s">
        <v>551</v>
      </c>
      <c r="D2313">
        <v>0.01</v>
      </c>
      <c r="E2313">
        <v>33.619999999999997</v>
      </c>
      <c r="F2313" t="s">
        <v>707</v>
      </c>
      <c r="G2313" t="str">
        <f t="shared" si="4594"/>
        <v>DL2022023</v>
      </c>
      <c r="H2313" t="str">
        <f t="shared" si="4595"/>
        <v>06</v>
      </c>
      <c r="I2313" t="str">
        <f t="shared" si="4596"/>
        <v>Sandmusling_06_20220928_DL2022023_AurehoejGym</v>
      </c>
      <c r="J2313" t="str">
        <f>VLOOKUP(MID(C2313,4,6),Datasæt_Analysesystemer!$B$2:$E$69,3,FALSE)</f>
        <v>Sandmusling</v>
      </c>
      <c r="K2313" t="str">
        <f t="shared" si="4597"/>
        <v>EP</v>
      </c>
      <c r="L2313" s="7">
        <f t="shared" si="4609"/>
        <v>33.619999999999997</v>
      </c>
      <c r="M2313" t="str">
        <f t="shared" si="4598"/>
        <v/>
      </c>
      <c r="N2313" t="str">
        <f t="shared" si="4599"/>
        <v/>
      </c>
      <c r="O2313" t="str">
        <f t="shared" si="4600"/>
        <v/>
      </c>
      <c r="Y2313" t="str">
        <f>O2315</f>
        <v/>
      </c>
    </row>
    <row r="2314" spans="1:25" x14ac:dyDescent="0.25">
      <c r="A2314" t="s">
        <v>37</v>
      </c>
      <c r="B2314" t="s">
        <v>23</v>
      </c>
      <c r="C2314" t="s">
        <v>528</v>
      </c>
      <c r="D2314">
        <v>0.01</v>
      </c>
      <c r="E2314">
        <v>35.61</v>
      </c>
      <c r="F2314" t="s">
        <v>707</v>
      </c>
      <c r="G2314" t="str">
        <f t="shared" si="4594"/>
        <v>DL2022023</v>
      </c>
      <c r="H2314" t="str">
        <f t="shared" si="4595"/>
        <v>07</v>
      </c>
      <c r="I2314" t="str">
        <f t="shared" si="4596"/>
        <v>Amerikansk ribbegople_07_20220928_DL2022023_AurehoejGym</v>
      </c>
      <c r="J2314" t="str">
        <f>VLOOKUP(MID(C2314,4,6),Datasæt_Analysesystemer!$B$2:$E$69,3,FALSE)</f>
        <v>Amerikansk ribbegople</v>
      </c>
      <c r="K2314" t="str">
        <f t="shared" si="4597"/>
        <v>PK</v>
      </c>
      <c r="L2314" s="7">
        <f t="shared" si="4609"/>
        <v>35.61</v>
      </c>
      <c r="M2314">
        <f t="shared" si="4598"/>
        <v>35.61</v>
      </c>
      <c r="N2314">
        <f t="shared" si="4599"/>
        <v>0</v>
      </c>
      <c r="O2314">
        <f t="shared" si="4600"/>
        <v>0</v>
      </c>
      <c r="Q2314">
        <f t="shared" ref="Q2314" si="4714">IF(L2316="No Ct",0,L2316)</f>
        <v>0</v>
      </c>
      <c r="R2314">
        <f t="shared" ref="R2314" si="4715">IF(L2317="No Ct",0,L2317)</f>
        <v>0</v>
      </c>
      <c r="S2314" t="str">
        <f t="shared" ref="S2314" si="4716">IF(AND(M2314&gt;0,N2314=0),"Valid","Invalid")</f>
        <v>Valid</v>
      </c>
      <c r="T2314" t="str">
        <f t="shared" ref="T2314" si="4717">IF(OR(Q2314&gt;1,R2314&gt;1),"Present","Absent")</f>
        <v>Absent</v>
      </c>
      <c r="U2314" t="str">
        <f t="shared" ref="U2314" si="4718">IF(OR(AND(Q2314&gt;1,Q2314&lt;41),AND(R2314&gt;1,R2314&lt;41)),"Ct&lt;41","Ct&gt;41")</f>
        <v>Ct&gt;41</v>
      </c>
      <c r="V2314" t="str">
        <f t="shared" ref="V2314" si="4719">J2314</f>
        <v>Amerikansk ribbegople</v>
      </c>
      <c r="W2314" t="str">
        <f t="shared" ref="W2314" si="4720">MID(F2314,10,9)</f>
        <v>DL2022023</v>
      </c>
      <c r="X2314" t="str">
        <f t="shared" ref="X2314" si="4721">W2314&amp;"_"&amp;V2314&amp;"_"&amp;S2314&amp;"_"&amp;T2314&amp;"_"&amp;U2314</f>
        <v>DL2022023_Amerikansk ribbegople_Valid_Absent_Ct&gt;41</v>
      </c>
    </row>
    <row r="2315" spans="1:25" x14ac:dyDescent="0.25">
      <c r="A2315" t="s">
        <v>63</v>
      </c>
      <c r="B2315" t="s">
        <v>51</v>
      </c>
      <c r="C2315" t="s">
        <v>540</v>
      </c>
      <c r="D2315">
        <v>0.01</v>
      </c>
      <c r="E2315" t="s">
        <v>1275</v>
      </c>
      <c r="F2315" t="s">
        <v>707</v>
      </c>
      <c r="G2315" t="str">
        <f t="shared" si="4594"/>
        <v>DL2022023</v>
      </c>
      <c r="H2315" t="str">
        <f t="shared" si="4595"/>
        <v>07</v>
      </c>
      <c r="I2315" t="str">
        <f t="shared" si="4596"/>
        <v>Amerikansk ribbegople_07_20220928_DL2022023_AurehoejGym</v>
      </c>
      <c r="J2315" t="str">
        <f>VLOOKUP(MID(C2315,4,6),Datasæt_Analysesystemer!$B$2:$E$69,3,FALSE)</f>
        <v>Amerikansk ribbegople</v>
      </c>
      <c r="K2315" t="str">
        <f t="shared" si="4597"/>
        <v>NK</v>
      </c>
      <c r="L2315" s="7" t="str">
        <f t="shared" si="4609"/>
        <v>No Ct</v>
      </c>
      <c r="M2315" t="str">
        <f t="shared" si="4598"/>
        <v/>
      </c>
      <c r="N2315" t="str">
        <f t="shared" si="4599"/>
        <v/>
      </c>
      <c r="O2315" t="str">
        <f t="shared" si="4600"/>
        <v/>
      </c>
    </row>
    <row r="2316" spans="1:25" x14ac:dyDescent="0.25">
      <c r="A2316" t="s">
        <v>88</v>
      </c>
      <c r="B2316" t="s">
        <v>76</v>
      </c>
      <c r="C2316" t="s">
        <v>552</v>
      </c>
      <c r="D2316">
        <v>0.01</v>
      </c>
      <c r="E2316" t="s">
        <v>1275</v>
      </c>
      <c r="F2316" t="s">
        <v>707</v>
      </c>
      <c r="G2316" t="str">
        <f t="shared" si="4594"/>
        <v>DL2022023</v>
      </c>
      <c r="H2316" t="str">
        <f t="shared" si="4595"/>
        <v>07</v>
      </c>
      <c r="I2316" t="str">
        <f t="shared" si="4596"/>
        <v>Amerikansk ribbegople_07_20220928_DL2022023_AurehoejGym</v>
      </c>
      <c r="J2316" t="str">
        <f>VLOOKUP(MID(C2316,4,6),Datasæt_Analysesystemer!$B$2:$E$69,3,FALSE)</f>
        <v>Amerikansk ribbegople</v>
      </c>
      <c r="K2316" t="str">
        <f t="shared" si="4597"/>
        <v>EP</v>
      </c>
      <c r="L2316" s="7" t="str">
        <f t="shared" si="4609"/>
        <v>No Ct</v>
      </c>
      <c r="M2316" t="str">
        <f t="shared" si="4598"/>
        <v/>
      </c>
      <c r="N2316" t="str">
        <f t="shared" si="4599"/>
        <v/>
      </c>
      <c r="O2316" t="str">
        <f t="shared" si="4600"/>
        <v/>
      </c>
    </row>
    <row r="2317" spans="1:25" x14ac:dyDescent="0.25">
      <c r="A2317" t="s">
        <v>106</v>
      </c>
      <c r="B2317" t="s">
        <v>76</v>
      </c>
      <c r="C2317" t="s">
        <v>552</v>
      </c>
      <c r="D2317">
        <v>0.01</v>
      </c>
      <c r="E2317" t="s">
        <v>1275</v>
      </c>
      <c r="F2317" t="s">
        <v>707</v>
      </c>
      <c r="G2317" t="str">
        <f t="shared" si="4594"/>
        <v>DL2022023</v>
      </c>
      <c r="H2317" t="str">
        <f t="shared" si="4595"/>
        <v>07</v>
      </c>
      <c r="I2317" t="str">
        <f t="shared" si="4596"/>
        <v>Amerikansk ribbegople_07_20220928_DL2022023_AurehoejGym</v>
      </c>
      <c r="J2317" t="str">
        <f>VLOOKUP(MID(C2317,4,6),Datasæt_Analysesystemer!$B$2:$E$69,3,FALSE)</f>
        <v>Amerikansk ribbegople</v>
      </c>
      <c r="K2317" t="str">
        <f t="shared" si="4597"/>
        <v>EP</v>
      </c>
      <c r="L2317" s="7" t="str">
        <f t="shared" si="4609"/>
        <v>No Ct</v>
      </c>
      <c r="M2317" t="str">
        <f t="shared" si="4598"/>
        <v/>
      </c>
      <c r="N2317" t="str">
        <f t="shared" si="4599"/>
        <v/>
      </c>
      <c r="O2317" t="str">
        <f t="shared" si="4600"/>
        <v/>
      </c>
      <c r="Y2317" t="str">
        <f>O2319</f>
        <v/>
      </c>
    </row>
    <row r="2318" spans="1:25" x14ac:dyDescent="0.25">
      <c r="A2318" t="s">
        <v>40</v>
      </c>
      <c r="B2318" t="s">
        <v>23</v>
      </c>
      <c r="C2318" t="s">
        <v>529</v>
      </c>
      <c r="D2318">
        <v>0.01</v>
      </c>
      <c r="E2318" t="s">
        <v>1275</v>
      </c>
      <c r="F2318" t="s">
        <v>707</v>
      </c>
      <c r="G2318" t="str">
        <f t="shared" si="4594"/>
        <v>DL2022023</v>
      </c>
      <c r="H2318" t="str">
        <f t="shared" si="4595"/>
        <v>08</v>
      </c>
      <c r="I2318" t="str">
        <f t="shared" si="4596"/>
        <v>Amerikansk ribbegople_08_20220928_DL2022023_AurehoejGym</v>
      </c>
      <c r="J2318" t="str">
        <f>VLOOKUP(MID(C2318,4,6),Datasæt_Analysesystemer!$B$2:$E$69,3,FALSE)</f>
        <v>Amerikansk ribbegople</v>
      </c>
      <c r="K2318" t="str">
        <f t="shared" si="4597"/>
        <v>PK</v>
      </c>
      <c r="L2318" s="7" t="str">
        <f t="shared" si="4609"/>
        <v>No Ct</v>
      </c>
      <c r="M2318">
        <f t="shared" si="4598"/>
        <v>0</v>
      </c>
      <c r="N2318">
        <f t="shared" si="4599"/>
        <v>0</v>
      </c>
      <c r="O2318">
        <f t="shared" si="4600"/>
        <v>0</v>
      </c>
      <c r="Q2318">
        <f t="shared" ref="Q2318" si="4722">IF(L2320="No Ct",0,L2320)</f>
        <v>0</v>
      </c>
      <c r="R2318">
        <f t="shared" ref="R2318" si="4723">IF(L2321="No Ct",0,L2321)</f>
        <v>0</v>
      </c>
      <c r="S2318" t="str">
        <f t="shared" ref="S2318" si="4724">IF(AND(M2318&gt;0,N2318=0),"Valid","Invalid")</f>
        <v>Invalid</v>
      </c>
      <c r="T2318" t="str">
        <f t="shared" ref="T2318" si="4725">IF(OR(Q2318&gt;1,R2318&gt;1),"Present","Absent")</f>
        <v>Absent</v>
      </c>
      <c r="U2318" t="str">
        <f t="shared" ref="U2318" si="4726">IF(OR(AND(Q2318&gt;1,Q2318&lt;41),AND(R2318&gt;1,R2318&lt;41)),"Ct&lt;41","Ct&gt;41")</f>
        <v>Ct&gt;41</v>
      </c>
      <c r="V2318" t="str">
        <f t="shared" ref="V2318" si="4727">J2318</f>
        <v>Amerikansk ribbegople</v>
      </c>
      <c r="W2318" t="str">
        <f t="shared" ref="W2318" si="4728">MID(F2318,10,9)</f>
        <v>DL2022023</v>
      </c>
      <c r="X2318" t="str">
        <f t="shared" ref="X2318" si="4729">W2318&amp;"_"&amp;V2318&amp;"_"&amp;S2318&amp;"_"&amp;T2318&amp;"_"&amp;U2318</f>
        <v>DL2022023_Amerikansk ribbegople_Invalid_Absent_Ct&gt;41</v>
      </c>
    </row>
    <row r="2319" spans="1:25" x14ac:dyDescent="0.25">
      <c r="A2319" t="s">
        <v>65</v>
      </c>
      <c r="B2319" t="s">
        <v>51</v>
      </c>
      <c r="C2319" t="s">
        <v>541</v>
      </c>
      <c r="D2319">
        <v>0.01</v>
      </c>
      <c r="E2319" t="s">
        <v>1275</v>
      </c>
      <c r="F2319" t="s">
        <v>707</v>
      </c>
      <c r="G2319" t="str">
        <f t="shared" si="4594"/>
        <v>DL2022023</v>
      </c>
      <c r="H2319" t="str">
        <f t="shared" si="4595"/>
        <v>08</v>
      </c>
      <c r="I2319" t="str">
        <f t="shared" si="4596"/>
        <v>Amerikansk ribbegople_08_20220928_DL2022023_AurehoejGym</v>
      </c>
      <c r="J2319" t="str">
        <f>VLOOKUP(MID(C2319,4,6),Datasæt_Analysesystemer!$B$2:$E$69,3,FALSE)</f>
        <v>Amerikansk ribbegople</v>
      </c>
      <c r="K2319" t="str">
        <f t="shared" si="4597"/>
        <v>NK</v>
      </c>
      <c r="L2319" s="7" t="str">
        <f t="shared" si="4609"/>
        <v>No Ct</v>
      </c>
      <c r="M2319" t="str">
        <f t="shared" si="4598"/>
        <v/>
      </c>
      <c r="N2319" t="str">
        <f t="shared" si="4599"/>
        <v/>
      </c>
      <c r="O2319" t="str">
        <f t="shared" si="4600"/>
        <v/>
      </c>
    </row>
    <row r="2320" spans="1:25" x14ac:dyDescent="0.25">
      <c r="A2320" t="s">
        <v>90</v>
      </c>
      <c r="B2320" t="s">
        <v>76</v>
      </c>
      <c r="C2320" t="s">
        <v>553</v>
      </c>
      <c r="D2320">
        <v>0.01</v>
      </c>
      <c r="E2320" t="s">
        <v>1275</v>
      </c>
      <c r="F2320" t="s">
        <v>707</v>
      </c>
      <c r="G2320" t="str">
        <f t="shared" si="4594"/>
        <v>DL2022023</v>
      </c>
      <c r="H2320" t="str">
        <f t="shared" si="4595"/>
        <v>08</v>
      </c>
      <c r="I2320" t="str">
        <f t="shared" si="4596"/>
        <v>Amerikansk ribbegople_08_20220928_DL2022023_AurehoejGym</v>
      </c>
      <c r="J2320" t="str">
        <f>VLOOKUP(MID(C2320,4,6),Datasæt_Analysesystemer!$B$2:$E$69,3,FALSE)</f>
        <v>Amerikansk ribbegople</v>
      </c>
      <c r="K2320" t="str">
        <f t="shared" si="4597"/>
        <v>EP</v>
      </c>
      <c r="L2320" s="7" t="str">
        <f t="shared" si="4609"/>
        <v>No Ct</v>
      </c>
      <c r="M2320" t="str">
        <f t="shared" si="4598"/>
        <v/>
      </c>
      <c r="N2320" t="str">
        <f t="shared" si="4599"/>
        <v/>
      </c>
      <c r="O2320" t="str">
        <f t="shared" si="4600"/>
        <v/>
      </c>
    </row>
    <row r="2321" spans="1:25" x14ac:dyDescent="0.25">
      <c r="A2321" t="s">
        <v>107</v>
      </c>
      <c r="B2321" t="s">
        <v>76</v>
      </c>
      <c r="C2321" t="s">
        <v>553</v>
      </c>
      <c r="D2321">
        <v>0.01</v>
      </c>
      <c r="E2321" t="s">
        <v>1275</v>
      </c>
      <c r="F2321" t="s">
        <v>707</v>
      </c>
      <c r="G2321" t="str">
        <f t="shared" si="4594"/>
        <v>DL2022023</v>
      </c>
      <c r="H2321" t="str">
        <f t="shared" si="4595"/>
        <v>08</v>
      </c>
      <c r="I2321" t="str">
        <f t="shared" si="4596"/>
        <v>Amerikansk ribbegople_08_20220928_DL2022023_AurehoejGym</v>
      </c>
      <c r="J2321" t="str">
        <f>VLOOKUP(MID(C2321,4,6),Datasæt_Analysesystemer!$B$2:$E$69,3,FALSE)</f>
        <v>Amerikansk ribbegople</v>
      </c>
      <c r="K2321" t="str">
        <f t="shared" si="4597"/>
        <v>EP</v>
      </c>
      <c r="L2321" s="7" t="str">
        <f t="shared" si="4609"/>
        <v>No Ct</v>
      </c>
      <c r="M2321" t="str">
        <f t="shared" si="4598"/>
        <v/>
      </c>
      <c r="N2321" t="str">
        <f t="shared" si="4599"/>
        <v/>
      </c>
      <c r="O2321" t="str">
        <f t="shared" si="4600"/>
        <v/>
      </c>
      <c r="Y2321" t="str">
        <f>O2323</f>
        <v/>
      </c>
    </row>
    <row r="2322" spans="1:25" x14ac:dyDescent="0.25">
      <c r="A2322" t="s">
        <v>42</v>
      </c>
      <c r="B2322" t="s">
        <v>23</v>
      </c>
      <c r="C2322" t="s">
        <v>530</v>
      </c>
      <c r="D2322">
        <v>0.01</v>
      </c>
      <c r="E2322">
        <v>28.21</v>
      </c>
      <c r="F2322" t="s">
        <v>707</v>
      </c>
      <c r="G2322" t="str">
        <f t="shared" ref="G2322:G2385" si="4730">MID(F2322,10,9)</f>
        <v>DL2022023</v>
      </c>
      <c r="H2322" t="str">
        <f t="shared" ref="H2322:H2385" si="4731">LEFT(C2322,2)</f>
        <v>09</v>
      </c>
      <c r="I2322" t="str">
        <f t="shared" ref="I2322:I2385" si="4732">J2322&amp;"_"&amp;H2322&amp;"_"&amp;F2322</f>
        <v>Amerikansk hummer_09_20220928_DL2022023_AurehoejGym</v>
      </c>
      <c r="J2322" t="str">
        <f>VLOOKUP(MID(C2322,4,6),Datasæt_Analysesystemer!$B$2:$E$69,3,FALSE)</f>
        <v>Amerikansk hummer</v>
      </c>
      <c r="K2322" t="str">
        <f t="shared" ref="K2322:K2385" si="4733">RIGHT(C2322,2)</f>
        <v>PK</v>
      </c>
      <c r="L2322" s="7">
        <f t="shared" si="4609"/>
        <v>28.21</v>
      </c>
      <c r="M2322">
        <f t="shared" ref="M2322:M2385" si="4734">IF(K2322="PK",SUMIFS(L:L,K:K,"PK",I:I,I2322),"")</f>
        <v>28.21</v>
      </c>
      <c r="N2322">
        <f t="shared" ref="N2322:N2385" si="4735">IF(K2322="PK",SUMIFS(L:L,K:K,"NK",I:I,I2322),"")</f>
        <v>0</v>
      </c>
      <c r="O2322">
        <f t="shared" ref="O2322:O2385" si="4736">IF(K2322="PK",SUMIFS(L:L,K:K,"EP",I:I,I2322),"")</f>
        <v>0</v>
      </c>
      <c r="Q2322">
        <f t="shared" ref="Q2322" si="4737">IF(L2324="No Ct",0,L2324)</f>
        <v>0</v>
      </c>
      <c r="R2322">
        <f t="shared" ref="R2322" si="4738">IF(L2325="No Ct",0,L2325)</f>
        <v>0</v>
      </c>
      <c r="S2322" t="str">
        <f t="shared" ref="S2322" si="4739">IF(AND(M2322&gt;0,N2322=0),"Valid","Invalid")</f>
        <v>Valid</v>
      </c>
      <c r="T2322" t="str">
        <f t="shared" ref="T2322" si="4740">IF(OR(Q2322&gt;1,R2322&gt;1),"Present","Absent")</f>
        <v>Absent</v>
      </c>
      <c r="U2322" t="str">
        <f t="shared" ref="U2322" si="4741">IF(OR(AND(Q2322&gt;1,Q2322&lt;41),AND(R2322&gt;1,R2322&lt;41)),"Ct&lt;41","Ct&gt;41")</f>
        <v>Ct&gt;41</v>
      </c>
      <c r="V2322" t="str">
        <f t="shared" ref="V2322" si="4742">J2322</f>
        <v>Amerikansk hummer</v>
      </c>
      <c r="W2322" t="str">
        <f t="shared" ref="W2322" si="4743">MID(F2322,10,9)</f>
        <v>DL2022023</v>
      </c>
      <c r="X2322" t="str">
        <f t="shared" ref="X2322" si="4744">W2322&amp;"_"&amp;V2322&amp;"_"&amp;S2322&amp;"_"&amp;T2322&amp;"_"&amp;U2322</f>
        <v>DL2022023_Amerikansk hummer_Valid_Absent_Ct&gt;41</v>
      </c>
    </row>
    <row r="2323" spans="1:25" x14ac:dyDescent="0.25">
      <c r="A2323" t="s">
        <v>67</v>
      </c>
      <c r="B2323" t="s">
        <v>51</v>
      </c>
      <c r="C2323" t="s">
        <v>542</v>
      </c>
      <c r="D2323">
        <v>0.01</v>
      </c>
      <c r="E2323" t="s">
        <v>1275</v>
      </c>
      <c r="F2323" t="s">
        <v>707</v>
      </c>
      <c r="G2323" t="str">
        <f t="shared" si="4730"/>
        <v>DL2022023</v>
      </c>
      <c r="H2323" t="str">
        <f t="shared" si="4731"/>
        <v>09</v>
      </c>
      <c r="I2323" t="str">
        <f t="shared" si="4732"/>
        <v>Amerikansk hummer_09_20220928_DL2022023_AurehoejGym</v>
      </c>
      <c r="J2323" t="str">
        <f>VLOOKUP(MID(C2323,4,6),Datasæt_Analysesystemer!$B$2:$E$69,3,FALSE)</f>
        <v>Amerikansk hummer</v>
      </c>
      <c r="K2323" t="str">
        <f t="shared" si="4733"/>
        <v>NK</v>
      </c>
      <c r="L2323" s="7" t="str">
        <f t="shared" ref="L2323:L2386" si="4745">IF(TRIM(E2323)="No Ct","No Ct",E2323)</f>
        <v>No Ct</v>
      </c>
      <c r="M2323" t="str">
        <f t="shared" si="4734"/>
        <v/>
      </c>
      <c r="N2323" t="str">
        <f t="shared" si="4735"/>
        <v/>
      </c>
      <c r="O2323" t="str">
        <f t="shared" si="4736"/>
        <v/>
      </c>
    </row>
    <row r="2324" spans="1:25" x14ac:dyDescent="0.25">
      <c r="A2324" t="s">
        <v>92</v>
      </c>
      <c r="B2324" t="s">
        <v>76</v>
      </c>
      <c r="C2324" t="s">
        <v>554</v>
      </c>
      <c r="D2324">
        <v>0.01</v>
      </c>
      <c r="E2324" t="s">
        <v>1275</v>
      </c>
      <c r="F2324" t="s">
        <v>707</v>
      </c>
      <c r="G2324" t="str">
        <f t="shared" si="4730"/>
        <v>DL2022023</v>
      </c>
      <c r="H2324" t="str">
        <f t="shared" si="4731"/>
        <v>09</v>
      </c>
      <c r="I2324" t="str">
        <f t="shared" si="4732"/>
        <v>Amerikansk hummer_09_20220928_DL2022023_AurehoejGym</v>
      </c>
      <c r="J2324" t="str">
        <f>VLOOKUP(MID(C2324,4,6),Datasæt_Analysesystemer!$B$2:$E$69,3,FALSE)</f>
        <v>Amerikansk hummer</v>
      </c>
      <c r="K2324" t="str">
        <f t="shared" si="4733"/>
        <v>EP</v>
      </c>
      <c r="L2324" s="7" t="str">
        <f t="shared" si="4745"/>
        <v>No Ct</v>
      </c>
      <c r="M2324" t="str">
        <f t="shared" si="4734"/>
        <v/>
      </c>
      <c r="N2324" t="str">
        <f t="shared" si="4735"/>
        <v/>
      </c>
      <c r="O2324" t="str">
        <f t="shared" si="4736"/>
        <v/>
      </c>
    </row>
    <row r="2325" spans="1:25" x14ac:dyDescent="0.25">
      <c r="A2325" t="s">
        <v>108</v>
      </c>
      <c r="B2325" t="s">
        <v>76</v>
      </c>
      <c r="C2325" t="s">
        <v>554</v>
      </c>
      <c r="D2325">
        <v>0.01</v>
      </c>
      <c r="E2325" t="s">
        <v>1275</v>
      </c>
      <c r="F2325" t="s">
        <v>707</v>
      </c>
      <c r="G2325" t="str">
        <f t="shared" si="4730"/>
        <v>DL2022023</v>
      </c>
      <c r="H2325" t="str">
        <f t="shared" si="4731"/>
        <v>09</v>
      </c>
      <c r="I2325" t="str">
        <f t="shared" si="4732"/>
        <v>Amerikansk hummer_09_20220928_DL2022023_AurehoejGym</v>
      </c>
      <c r="J2325" t="str">
        <f>VLOOKUP(MID(C2325,4,6),Datasæt_Analysesystemer!$B$2:$E$69,3,FALSE)</f>
        <v>Amerikansk hummer</v>
      </c>
      <c r="K2325" t="str">
        <f t="shared" si="4733"/>
        <v>EP</v>
      </c>
      <c r="L2325" s="7" t="str">
        <f t="shared" si="4745"/>
        <v>No Ct</v>
      </c>
      <c r="M2325" t="str">
        <f t="shared" si="4734"/>
        <v/>
      </c>
      <c r="N2325" t="str">
        <f t="shared" si="4735"/>
        <v/>
      </c>
      <c r="O2325" t="str">
        <f t="shared" si="4736"/>
        <v/>
      </c>
      <c r="Y2325" t="str">
        <f>O2327</f>
        <v/>
      </c>
    </row>
    <row r="2326" spans="1:25" x14ac:dyDescent="0.25">
      <c r="A2326" t="s">
        <v>44</v>
      </c>
      <c r="B2326" t="s">
        <v>23</v>
      </c>
      <c r="C2326" t="s">
        <v>531</v>
      </c>
      <c r="D2326">
        <v>0.01</v>
      </c>
      <c r="E2326" t="s">
        <v>1275</v>
      </c>
      <c r="F2326" t="s">
        <v>707</v>
      </c>
      <c r="G2326" t="str">
        <f t="shared" si="4730"/>
        <v>DL2022023</v>
      </c>
      <c r="H2326" t="str">
        <f t="shared" si="4731"/>
        <v>10</v>
      </c>
      <c r="I2326" t="str">
        <f t="shared" si="4732"/>
        <v>Amerikansk hummer_10_20220928_DL2022023_AurehoejGym</v>
      </c>
      <c r="J2326" t="str">
        <f>VLOOKUP(MID(C2326,4,6),Datasæt_Analysesystemer!$B$2:$E$69,3,FALSE)</f>
        <v>Amerikansk hummer</v>
      </c>
      <c r="K2326" t="str">
        <f t="shared" si="4733"/>
        <v>PK</v>
      </c>
      <c r="L2326" s="7" t="str">
        <f t="shared" si="4745"/>
        <v>No Ct</v>
      </c>
      <c r="M2326">
        <f t="shared" si="4734"/>
        <v>0</v>
      </c>
      <c r="N2326">
        <f t="shared" si="4735"/>
        <v>0</v>
      </c>
      <c r="O2326">
        <f t="shared" si="4736"/>
        <v>0</v>
      </c>
      <c r="Q2326">
        <f t="shared" ref="Q2326" si="4746">IF(L2328="No Ct",0,L2328)</f>
        <v>0</v>
      </c>
      <c r="R2326">
        <f t="shared" ref="R2326" si="4747">IF(L2329="No Ct",0,L2329)</f>
        <v>0</v>
      </c>
      <c r="S2326" t="str">
        <f t="shared" ref="S2326" si="4748">IF(AND(M2326&gt;0,N2326=0),"Valid","Invalid")</f>
        <v>Invalid</v>
      </c>
      <c r="T2326" t="str">
        <f t="shared" ref="T2326" si="4749">IF(OR(Q2326&gt;1,R2326&gt;1),"Present","Absent")</f>
        <v>Absent</v>
      </c>
      <c r="U2326" t="str">
        <f t="shared" ref="U2326" si="4750">IF(OR(AND(Q2326&gt;1,Q2326&lt;41),AND(R2326&gt;1,R2326&lt;41)),"Ct&lt;41","Ct&gt;41")</f>
        <v>Ct&gt;41</v>
      </c>
      <c r="V2326" t="str">
        <f t="shared" ref="V2326" si="4751">J2326</f>
        <v>Amerikansk hummer</v>
      </c>
      <c r="W2326" t="str">
        <f t="shared" ref="W2326" si="4752">MID(F2326,10,9)</f>
        <v>DL2022023</v>
      </c>
      <c r="X2326" t="str">
        <f t="shared" ref="X2326" si="4753">W2326&amp;"_"&amp;V2326&amp;"_"&amp;S2326&amp;"_"&amp;T2326&amp;"_"&amp;U2326</f>
        <v>DL2022023_Amerikansk hummer_Invalid_Absent_Ct&gt;41</v>
      </c>
    </row>
    <row r="2327" spans="1:25" x14ac:dyDescent="0.25">
      <c r="A2327" t="s">
        <v>69</v>
      </c>
      <c r="B2327" t="s">
        <v>51</v>
      </c>
      <c r="C2327" t="s">
        <v>543</v>
      </c>
      <c r="D2327">
        <v>0.01</v>
      </c>
      <c r="E2327" t="s">
        <v>1275</v>
      </c>
      <c r="F2327" t="s">
        <v>707</v>
      </c>
      <c r="G2327" t="str">
        <f t="shared" si="4730"/>
        <v>DL2022023</v>
      </c>
      <c r="H2327" t="str">
        <f t="shared" si="4731"/>
        <v>10</v>
      </c>
      <c r="I2327" t="str">
        <f t="shared" si="4732"/>
        <v>Amerikansk hummer_10_20220928_DL2022023_AurehoejGym</v>
      </c>
      <c r="J2327" t="str">
        <f>VLOOKUP(MID(C2327,4,6),Datasæt_Analysesystemer!$B$2:$E$69,3,FALSE)</f>
        <v>Amerikansk hummer</v>
      </c>
      <c r="K2327" t="str">
        <f t="shared" si="4733"/>
        <v>NK</v>
      </c>
      <c r="L2327" s="7" t="str">
        <f t="shared" si="4745"/>
        <v>No Ct</v>
      </c>
      <c r="M2327" t="str">
        <f t="shared" si="4734"/>
        <v/>
      </c>
      <c r="N2327" t="str">
        <f t="shared" si="4735"/>
        <v/>
      </c>
      <c r="O2327" t="str">
        <f t="shared" si="4736"/>
        <v/>
      </c>
    </row>
    <row r="2328" spans="1:25" x14ac:dyDescent="0.25">
      <c r="A2328" t="s">
        <v>94</v>
      </c>
      <c r="B2328" t="s">
        <v>76</v>
      </c>
      <c r="C2328" t="s">
        <v>555</v>
      </c>
      <c r="D2328">
        <v>0.01</v>
      </c>
      <c r="E2328" t="s">
        <v>1275</v>
      </c>
      <c r="F2328" t="s">
        <v>707</v>
      </c>
      <c r="G2328" t="str">
        <f t="shared" si="4730"/>
        <v>DL2022023</v>
      </c>
      <c r="H2328" t="str">
        <f t="shared" si="4731"/>
        <v>10</v>
      </c>
      <c r="I2328" t="str">
        <f t="shared" si="4732"/>
        <v>Amerikansk hummer_10_20220928_DL2022023_AurehoejGym</v>
      </c>
      <c r="J2328" t="str">
        <f>VLOOKUP(MID(C2328,4,6),Datasæt_Analysesystemer!$B$2:$E$69,3,FALSE)</f>
        <v>Amerikansk hummer</v>
      </c>
      <c r="K2328" t="str">
        <f t="shared" si="4733"/>
        <v>EP</v>
      </c>
      <c r="L2328" s="7" t="str">
        <f t="shared" si="4745"/>
        <v>No Ct</v>
      </c>
      <c r="M2328" t="str">
        <f t="shared" si="4734"/>
        <v/>
      </c>
      <c r="N2328" t="str">
        <f t="shared" si="4735"/>
        <v/>
      </c>
      <c r="O2328" t="str">
        <f t="shared" si="4736"/>
        <v/>
      </c>
    </row>
    <row r="2329" spans="1:25" x14ac:dyDescent="0.25">
      <c r="A2329" t="s">
        <v>109</v>
      </c>
      <c r="B2329" t="s">
        <v>76</v>
      </c>
      <c r="C2329" t="s">
        <v>555</v>
      </c>
      <c r="D2329">
        <v>0.01</v>
      </c>
      <c r="E2329" t="s">
        <v>1275</v>
      </c>
      <c r="F2329" t="s">
        <v>707</v>
      </c>
      <c r="G2329" t="str">
        <f t="shared" si="4730"/>
        <v>DL2022023</v>
      </c>
      <c r="H2329" t="str">
        <f t="shared" si="4731"/>
        <v>10</v>
      </c>
      <c r="I2329" t="str">
        <f t="shared" si="4732"/>
        <v>Amerikansk hummer_10_20220928_DL2022023_AurehoejGym</v>
      </c>
      <c r="J2329" t="str">
        <f>VLOOKUP(MID(C2329,4,6),Datasæt_Analysesystemer!$B$2:$E$69,3,FALSE)</f>
        <v>Amerikansk hummer</v>
      </c>
      <c r="K2329" t="str">
        <f t="shared" si="4733"/>
        <v>EP</v>
      </c>
      <c r="L2329" s="7" t="str">
        <f t="shared" si="4745"/>
        <v>No Ct</v>
      </c>
      <c r="M2329" t="str">
        <f t="shared" si="4734"/>
        <v/>
      </c>
      <c r="N2329" t="str">
        <f t="shared" si="4735"/>
        <v/>
      </c>
      <c r="O2329" t="str">
        <f t="shared" si="4736"/>
        <v/>
      </c>
      <c r="Y2329" t="str">
        <f>O2331</f>
        <v/>
      </c>
    </row>
    <row r="2330" spans="1:25" x14ac:dyDescent="0.25">
      <c r="A2330" t="s">
        <v>46</v>
      </c>
      <c r="B2330" t="s">
        <v>23</v>
      </c>
      <c r="C2330" t="s">
        <v>532</v>
      </c>
      <c r="D2330">
        <v>0.01</v>
      </c>
      <c r="E2330" t="s">
        <v>1275</v>
      </c>
      <c r="F2330" t="s">
        <v>707</v>
      </c>
      <c r="G2330" t="str">
        <f t="shared" si="4730"/>
        <v>DL2022023</v>
      </c>
      <c r="H2330" t="str">
        <f t="shared" si="4731"/>
        <v>11</v>
      </c>
      <c r="I2330" t="str">
        <f t="shared" si="4732"/>
        <v>Kinesisk uldhåndskrabbe_11_20220928_DL2022023_AurehoejGym</v>
      </c>
      <c r="J2330" t="str">
        <f>VLOOKUP(MID(C2330,4,6),Datasæt_Analysesystemer!$B$2:$E$69,3,FALSE)</f>
        <v>Kinesisk uldhåndskrabbe</v>
      </c>
      <c r="K2330" t="str">
        <f t="shared" si="4733"/>
        <v>PK</v>
      </c>
      <c r="L2330" s="7" t="str">
        <f t="shared" si="4745"/>
        <v>No Ct</v>
      </c>
      <c r="M2330">
        <f t="shared" si="4734"/>
        <v>0</v>
      </c>
      <c r="N2330">
        <f t="shared" si="4735"/>
        <v>0</v>
      </c>
      <c r="O2330">
        <f t="shared" si="4736"/>
        <v>0</v>
      </c>
      <c r="Q2330">
        <f t="shared" ref="Q2330" si="4754">IF(L2332="No Ct",0,L2332)</f>
        <v>0</v>
      </c>
      <c r="R2330">
        <f t="shared" ref="R2330" si="4755">IF(L2333="No Ct",0,L2333)</f>
        <v>0</v>
      </c>
      <c r="S2330" t="str">
        <f t="shared" ref="S2330" si="4756">IF(AND(M2330&gt;0,N2330=0),"Valid","Invalid")</f>
        <v>Invalid</v>
      </c>
      <c r="T2330" t="str">
        <f t="shared" ref="T2330" si="4757">IF(OR(Q2330&gt;1,R2330&gt;1),"Present","Absent")</f>
        <v>Absent</v>
      </c>
      <c r="U2330" t="str">
        <f t="shared" ref="U2330" si="4758">IF(OR(AND(Q2330&gt;1,Q2330&lt;41),AND(R2330&gt;1,R2330&lt;41)),"Ct&lt;41","Ct&gt;41")</f>
        <v>Ct&gt;41</v>
      </c>
      <c r="V2330" t="str">
        <f t="shared" ref="V2330" si="4759">J2330</f>
        <v>Kinesisk uldhåndskrabbe</v>
      </c>
      <c r="W2330" t="str">
        <f t="shared" ref="W2330" si="4760">MID(F2330,10,9)</f>
        <v>DL2022023</v>
      </c>
      <c r="X2330" t="str">
        <f t="shared" ref="X2330" si="4761">W2330&amp;"_"&amp;V2330&amp;"_"&amp;S2330&amp;"_"&amp;T2330&amp;"_"&amp;U2330</f>
        <v>DL2022023_Kinesisk uldhåndskrabbe_Invalid_Absent_Ct&gt;41</v>
      </c>
    </row>
    <row r="2331" spans="1:25" x14ac:dyDescent="0.25">
      <c r="A2331" t="s">
        <v>71</v>
      </c>
      <c r="B2331" t="s">
        <v>51</v>
      </c>
      <c r="C2331" t="s">
        <v>544</v>
      </c>
      <c r="D2331">
        <v>0.01</v>
      </c>
      <c r="E2331" t="s">
        <v>1275</v>
      </c>
      <c r="F2331" t="s">
        <v>707</v>
      </c>
      <c r="G2331" t="str">
        <f t="shared" si="4730"/>
        <v>DL2022023</v>
      </c>
      <c r="H2331" t="str">
        <f t="shared" si="4731"/>
        <v>11</v>
      </c>
      <c r="I2331" t="str">
        <f t="shared" si="4732"/>
        <v>Kinesisk uldhåndskrabbe_11_20220928_DL2022023_AurehoejGym</v>
      </c>
      <c r="J2331" t="str">
        <f>VLOOKUP(MID(C2331,4,6),Datasæt_Analysesystemer!$B$2:$E$69,3,FALSE)</f>
        <v>Kinesisk uldhåndskrabbe</v>
      </c>
      <c r="K2331" t="str">
        <f t="shared" si="4733"/>
        <v>NK</v>
      </c>
      <c r="L2331" s="7" t="str">
        <f t="shared" si="4745"/>
        <v>No Ct</v>
      </c>
      <c r="M2331" t="str">
        <f t="shared" si="4734"/>
        <v/>
      </c>
      <c r="N2331" t="str">
        <f t="shared" si="4735"/>
        <v/>
      </c>
      <c r="O2331" t="str">
        <f t="shared" si="4736"/>
        <v/>
      </c>
    </row>
    <row r="2332" spans="1:25" x14ac:dyDescent="0.25">
      <c r="A2332" t="s">
        <v>96</v>
      </c>
      <c r="B2332" t="s">
        <v>76</v>
      </c>
      <c r="C2332" t="s">
        <v>556</v>
      </c>
      <c r="D2332">
        <v>0.01</v>
      </c>
      <c r="E2332" t="s">
        <v>1275</v>
      </c>
      <c r="F2332" t="s">
        <v>707</v>
      </c>
      <c r="G2332" t="str">
        <f t="shared" si="4730"/>
        <v>DL2022023</v>
      </c>
      <c r="H2332" t="str">
        <f t="shared" si="4731"/>
        <v>11</v>
      </c>
      <c r="I2332" t="str">
        <f t="shared" si="4732"/>
        <v>Kinesisk uldhåndskrabbe_11_20220928_DL2022023_AurehoejGym</v>
      </c>
      <c r="J2332" t="str">
        <f>VLOOKUP(MID(C2332,4,6),Datasæt_Analysesystemer!$B$2:$E$69,3,FALSE)</f>
        <v>Kinesisk uldhåndskrabbe</v>
      </c>
      <c r="K2332" t="str">
        <f t="shared" si="4733"/>
        <v>EP</v>
      </c>
      <c r="L2332" s="7" t="str">
        <f t="shared" si="4745"/>
        <v>No Ct</v>
      </c>
      <c r="M2332" t="str">
        <f t="shared" si="4734"/>
        <v/>
      </c>
      <c r="N2332" t="str">
        <f t="shared" si="4735"/>
        <v/>
      </c>
      <c r="O2332" t="str">
        <f t="shared" si="4736"/>
        <v/>
      </c>
    </row>
    <row r="2333" spans="1:25" x14ac:dyDescent="0.25">
      <c r="A2333" t="s">
        <v>110</v>
      </c>
      <c r="B2333" t="s">
        <v>76</v>
      </c>
      <c r="C2333" t="s">
        <v>556</v>
      </c>
      <c r="D2333">
        <v>0.01</v>
      </c>
      <c r="E2333" t="s">
        <v>1275</v>
      </c>
      <c r="F2333" t="s">
        <v>707</v>
      </c>
      <c r="G2333" t="str">
        <f t="shared" si="4730"/>
        <v>DL2022023</v>
      </c>
      <c r="H2333" t="str">
        <f t="shared" si="4731"/>
        <v>11</v>
      </c>
      <c r="I2333" t="str">
        <f t="shared" si="4732"/>
        <v>Kinesisk uldhåndskrabbe_11_20220928_DL2022023_AurehoejGym</v>
      </c>
      <c r="J2333" t="str">
        <f>VLOOKUP(MID(C2333,4,6),Datasæt_Analysesystemer!$B$2:$E$69,3,FALSE)</f>
        <v>Kinesisk uldhåndskrabbe</v>
      </c>
      <c r="K2333" t="str">
        <f t="shared" si="4733"/>
        <v>EP</v>
      </c>
      <c r="L2333" s="7" t="str">
        <f t="shared" si="4745"/>
        <v>No Ct</v>
      </c>
      <c r="M2333" t="str">
        <f t="shared" si="4734"/>
        <v/>
      </c>
      <c r="N2333" t="str">
        <f t="shared" si="4735"/>
        <v/>
      </c>
      <c r="O2333" t="str">
        <f t="shared" si="4736"/>
        <v/>
      </c>
      <c r="Y2333" t="str">
        <f>O2335</f>
        <v/>
      </c>
    </row>
    <row r="2334" spans="1:25" x14ac:dyDescent="0.25">
      <c r="A2334" t="s">
        <v>48</v>
      </c>
      <c r="B2334" t="s">
        <v>23</v>
      </c>
      <c r="C2334" t="s">
        <v>533</v>
      </c>
      <c r="D2334">
        <v>0.01</v>
      </c>
      <c r="E2334">
        <v>25.13</v>
      </c>
      <c r="F2334" t="s">
        <v>707</v>
      </c>
      <c r="G2334" t="str">
        <f t="shared" si="4730"/>
        <v>DL2022023</v>
      </c>
      <c r="H2334" t="str">
        <f t="shared" si="4731"/>
        <v>12</v>
      </c>
      <c r="I2334" t="str">
        <f t="shared" si="4732"/>
        <v>Kinesisk uldhåndskrabbe_12_20220928_DL2022023_AurehoejGym</v>
      </c>
      <c r="J2334" t="str">
        <f>VLOOKUP(MID(C2334,4,6),Datasæt_Analysesystemer!$B$2:$E$69,3,FALSE)</f>
        <v>Kinesisk uldhåndskrabbe</v>
      </c>
      <c r="K2334" t="str">
        <f t="shared" si="4733"/>
        <v>PK</v>
      </c>
      <c r="L2334" s="7">
        <f t="shared" si="4745"/>
        <v>25.13</v>
      </c>
      <c r="M2334">
        <f t="shared" si="4734"/>
        <v>25.13</v>
      </c>
      <c r="N2334">
        <f t="shared" si="4735"/>
        <v>0</v>
      </c>
      <c r="O2334">
        <f t="shared" si="4736"/>
        <v>0</v>
      </c>
      <c r="Q2334">
        <f t="shared" ref="Q2334" si="4762">IF(L2336="No Ct",0,L2336)</f>
        <v>0</v>
      </c>
      <c r="R2334">
        <f t="shared" ref="R2334" si="4763">IF(L2337="No Ct",0,L2337)</f>
        <v>0</v>
      </c>
      <c r="S2334" t="str">
        <f t="shared" ref="S2334" si="4764">IF(AND(M2334&gt;0,N2334=0),"Valid","Invalid")</f>
        <v>Valid</v>
      </c>
      <c r="T2334" t="str">
        <f t="shared" ref="T2334" si="4765">IF(OR(Q2334&gt;1,R2334&gt;1),"Present","Absent")</f>
        <v>Absent</v>
      </c>
      <c r="U2334" t="str">
        <f t="shared" ref="U2334" si="4766">IF(OR(AND(Q2334&gt;1,Q2334&lt;41),AND(R2334&gt;1,R2334&lt;41)),"Ct&lt;41","Ct&gt;41")</f>
        <v>Ct&gt;41</v>
      </c>
      <c r="V2334" t="str">
        <f t="shared" ref="V2334" si="4767">J2334</f>
        <v>Kinesisk uldhåndskrabbe</v>
      </c>
      <c r="W2334" t="str">
        <f t="shared" ref="W2334" si="4768">MID(F2334,10,9)</f>
        <v>DL2022023</v>
      </c>
      <c r="X2334" t="str">
        <f t="shared" ref="X2334" si="4769">W2334&amp;"_"&amp;V2334&amp;"_"&amp;S2334&amp;"_"&amp;T2334&amp;"_"&amp;U2334</f>
        <v>DL2022023_Kinesisk uldhåndskrabbe_Valid_Absent_Ct&gt;41</v>
      </c>
    </row>
    <row r="2335" spans="1:25" x14ac:dyDescent="0.25">
      <c r="A2335" t="s">
        <v>73</v>
      </c>
      <c r="B2335" t="s">
        <v>51</v>
      </c>
      <c r="C2335" t="s">
        <v>545</v>
      </c>
      <c r="D2335">
        <v>0.01</v>
      </c>
      <c r="E2335" t="s">
        <v>1275</v>
      </c>
      <c r="F2335" t="s">
        <v>707</v>
      </c>
      <c r="G2335" t="str">
        <f t="shared" si="4730"/>
        <v>DL2022023</v>
      </c>
      <c r="H2335" t="str">
        <f t="shared" si="4731"/>
        <v>12</v>
      </c>
      <c r="I2335" t="str">
        <f t="shared" si="4732"/>
        <v>Kinesisk uldhåndskrabbe_12_20220928_DL2022023_AurehoejGym</v>
      </c>
      <c r="J2335" t="str">
        <f>VLOOKUP(MID(C2335,4,6),Datasæt_Analysesystemer!$B$2:$E$69,3,FALSE)</f>
        <v>Kinesisk uldhåndskrabbe</v>
      </c>
      <c r="K2335" t="str">
        <f t="shared" si="4733"/>
        <v>NK</v>
      </c>
      <c r="L2335" s="7" t="str">
        <f t="shared" si="4745"/>
        <v>No Ct</v>
      </c>
      <c r="M2335" t="str">
        <f t="shared" si="4734"/>
        <v/>
      </c>
      <c r="N2335" t="str">
        <f t="shared" si="4735"/>
        <v/>
      </c>
      <c r="O2335" t="str">
        <f t="shared" si="4736"/>
        <v/>
      </c>
    </row>
    <row r="2336" spans="1:25" x14ac:dyDescent="0.25">
      <c r="A2336" t="s">
        <v>98</v>
      </c>
      <c r="B2336" t="s">
        <v>76</v>
      </c>
      <c r="C2336" t="s">
        <v>557</v>
      </c>
      <c r="D2336">
        <v>0.01</v>
      </c>
      <c r="E2336" t="s">
        <v>1275</v>
      </c>
      <c r="F2336" t="s">
        <v>707</v>
      </c>
      <c r="G2336" t="str">
        <f t="shared" si="4730"/>
        <v>DL2022023</v>
      </c>
      <c r="H2336" t="str">
        <f t="shared" si="4731"/>
        <v>12</v>
      </c>
      <c r="I2336" t="str">
        <f t="shared" si="4732"/>
        <v>Kinesisk uldhåndskrabbe_12_20220928_DL2022023_AurehoejGym</v>
      </c>
      <c r="J2336" t="str">
        <f>VLOOKUP(MID(C2336,4,6),Datasæt_Analysesystemer!$B$2:$E$69,3,FALSE)</f>
        <v>Kinesisk uldhåndskrabbe</v>
      </c>
      <c r="K2336" t="str">
        <f t="shared" si="4733"/>
        <v>EP</v>
      </c>
      <c r="L2336" s="7" t="str">
        <f t="shared" si="4745"/>
        <v>No Ct</v>
      </c>
      <c r="M2336" t="str">
        <f t="shared" si="4734"/>
        <v/>
      </c>
      <c r="N2336" t="str">
        <f t="shared" si="4735"/>
        <v/>
      </c>
      <c r="O2336" t="str">
        <f t="shared" si="4736"/>
        <v/>
      </c>
    </row>
    <row r="2337" spans="1:25" x14ac:dyDescent="0.25">
      <c r="A2337" t="s">
        <v>111</v>
      </c>
      <c r="B2337" t="s">
        <v>76</v>
      </c>
      <c r="C2337" t="s">
        <v>557</v>
      </c>
      <c r="D2337">
        <v>0.01</v>
      </c>
      <c r="E2337" t="s">
        <v>1275</v>
      </c>
      <c r="F2337" t="s">
        <v>707</v>
      </c>
      <c r="G2337" t="str">
        <f t="shared" si="4730"/>
        <v>DL2022023</v>
      </c>
      <c r="H2337" t="str">
        <f t="shared" si="4731"/>
        <v>12</v>
      </c>
      <c r="I2337" t="str">
        <f t="shared" si="4732"/>
        <v>Kinesisk uldhåndskrabbe_12_20220928_DL2022023_AurehoejGym</v>
      </c>
      <c r="J2337" t="str">
        <f>VLOOKUP(MID(C2337,4,6),Datasæt_Analysesystemer!$B$2:$E$69,3,FALSE)</f>
        <v>Kinesisk uldhåndskrabbe</v>
      </c>
      <c r="K2337" t="str">
        <f t="shared" si="4733"/>
        <v>EP</v>
      </c>
      <c r="L2337" s="7" t="str">
        <f t="shared" si="4745"/>
        <v>No Ct</v>
      </c>
      <c r="M2337" t="str">
        <f t="shared" si="4734"/>
        <v/>
      </c>
      <c r="N2337" t="str">
        <f t="shared" si="4735"/>
        <v/>
      </c>
      <c r="O2337" t="str">
        <f t="shared" si="4736"/>
        <v/>
      </c>
      <c r="Y2337" t="str">
        <f>O2339</f>
        <v/>
      </c>
    </row>
    <row r="2338" spans="1:25" x14ac:dyDescent="0.25">
      <c r="A2338" t="s">
        <v>172</v>
      </c>
      <c r="B2338" t="s">
        <v>23</v>
      </c>
      <c r="C2338" t="s">
        <v>582</v>
      </c>
      <c r="D2338">
        <v>0.01</v>
      </c>
      <c r="E2338">
        <v>30.46</v>
      </c>
      <c r="F2338" t="s">
        <v>707</v>
      </c>
      <c r="G2338" t="str">
        <f t="shared" si="4730"/>
        <v>DL2022023</v>
      </c>
      <c r="H2338" t="str">
        <f t="shared" si="4731"/>
        <v>13</v>
      </c>
      <c r="I2338" t="str">
        <f t="shared" si="4732"/>
        <v>Nordam. Brakvandskrabbe / mudderkrabbe_13_20220928_DL2022023_AurehoejGym</v>
      </c>
      <c r="J2338" t="str">
        <f>VLOOKUP(MID(C2338,4,6),Datasæt_Analysesystemer!$B$2:$E$69,3,FALSE)</f>
        <v>Nordam. Brakvandskrabbe / mudderkrabbe</v>
      </c>
      <c r="K2338" t="str">
        <f t="shared" si="4733"/>
        <v>PK</v>
      </c>
      <c r="L2338" s="7">
        <f t="shared" si="4745"/>
        <v>30.46</v>
      </c>
      <c r="M2338">
        <f t="shared" si="4734"/>
        <v>30.46</v>
      </c>
      <c r="N2338">
        <f t="shared" si="4735"/>
        <v>0</v>
      </c>
      <c r="O2338">
        <f t="shared" si="4736"/>
        <v>0</v>
      </c>
      <c r="Q2338">
        <f t="shared" ref="Q2338" si="4770">IF(L2340="No Ct",0,L2340)</f>
        <v>0</v>
      </c>
      <c r="R2338">
        <f t="shared" ref="R2338" si="4771">IF(L2341="No Ct",0,L2341)</f>
        <v>0</v>
      </c>
      <c r="S2338" t="str">
        <f t="shared" ref="S2338" si="4772">IF(AND(M2338&gt;0,N2338=0),"Valid","Invalid")</f>
        <v>Valid</v>
      </c>
      <c r="T2338" t="str">
        <f t="shared" ref="T2338" si="4773">IF(OR(Q2338&gt;1,R2338&gt;1),"Present","Absent")</f>
        <v>Absent</v>
      </c>
      <c r="U2338" t="str">
        <f t="shared" ref="U2338" si="4774">IF(OR(AND(Q2338&gt;1,Q2338&lt;41),AND(R2338&gt;1,R2338&lt;41)),"Ct&lt;41","Ct&gt;41")</f>
        <v>Ct&gt;41</v>
      </c>
      <c r="V2338" t="str">
        <f t="shared" ref="V2338" si="4775">J2338</f>
        <v>Nordam. Brakvandskrabbe / mudderkrabbe</v>
      </c>
      <c r="W2338" t="str">
        <f t="shared" ref="W2338" si="4776">MID(F2338,10,9)</f>
        <v>DL2022023</v>
      </c>
      <c r="X2338" t="str">
        <f t="shared" ref="X2338" si="4777">W2338&amp;"_"&amp;V2338&amp;"_"&amp;S2338&amp;"_"&amp;T2338&amp;"_"&amp;U2338</f>
        <v>DL2022023_Nordam. Brakvandskrabbe / mudderkrabbe_Valid_Absent_Ct&gt;41</v>
      </c>
    </row>
    <row r="2339" spans="1:25" x14ac:dyDescent="0.25">
      <c r="A2339" t="s">
        <v>148</v>
      </c>
      <c r="B2339" t="s">
        <v>51</v>
      </c>
      <c r="C2339" t="s">
        <v>570</v>
      </c>
      <c r="D2339">
        <v>0.01</v>
      </c>
      <c r="E2339" t="s">
        <v>1275</v>
      </c>
      <c r="F2339" t="s">
        <v>707</v>
      </c>
      <c r="G2339" t="str">
        <f t="shared" si="4730"/>
        <v>DL2022023</v>
      </c>
      <c r="H2339" t="str">
        <f t="shared" si="4731"/>
        <v>13</v>
      </c>
      <c r="I2339" t="str">
        <f t="shared" si="4732"/>
        <v>Nordam. Brakvandskrabbe / mudderkrabbe_13_20220928_DL2022023_AurehoejGym</v>
      </c>
      <c r="J2339" t="str">
        <f>VLOOKUP(MID(C2339,4,6),Datasæt_Analysesystemer!$B$2:$E$69,3,FALSE)</f>
        <v>Nordam. Brakvandskrabbe / mudderkrabbe</v>
      </c>
      <c r="K2339" t="str">
        <f t="shared" si="4733"/>
        <v>NK</v>
      </c>
      <c r="L2339" s="7" t="str">
        <f t="shared" si="4745"/>
        <v>No Ct</v>
      </c>
      <c r="M2339" t="str">
        <f t="shared" si="4734"/>
        <v/>
      </c>
      <c r="N2339" t="str">
        <f t="shared" si="4735"/>
        <v/>
      </c>
      <c r="O2339" t="str">
        <f t="shared" si="4736"/>
        <v/>
      </c>
    </row>
    <row r="2340" spans="1:25" x14ac:dyDescent="0.25">
      <c r="A2340" t="s">
        <v>112</v>
      </c>
      <c r="B2340" t="s">
        <v>76</v>
      </c>
      <c r="C2340" t="s">
        <v>558</v>
      </c>
      <c r="D2340">
        <v>0.01</v>
      </c>
      <c r="E2340" t="s">
        <v>1275</v>
      </c>
      <c r="F2340" t="s">
        <v>707</v>
      </c>
      <c r="G2340" t="str">
        <f t="shared" si="4730"/>
        <v>DL2022023</v>
      </c>
      <c r="H2340" t="str">
        <f t="shared" si="4731"/>
        <v>13</v>
      </c>
      <c r="I2340" t="str">
        <f t="shared" si="4732"/>
        <v>Nordam. Brakvandskrabbe / mudderkrabbe_13_20220928_DL2022023_AurehoejGym</v>
      </c>
      <c r="J2340" t="str">
        <f>VLOOKUP(MID(C2340,4,6),Datasæt_Analysesystemer!$B$2:$E$69,3,FALSE)</f>
        <v>Nordam. Brakvandskrabbe / mudderkrabbe</v>
      </c>
      <c r="K2340" t="str">
        <f t="shared" si="4733"/>
        <v>EP</v>
      </c>
      <c r="L2340" s="7" t="str">
        <f t="shared" si="4745"/>
        <v>No Ct</v>
      </c>
      <c r="M2340" t="str">
        <f t="shared" si="4734"/>
        <v/>
      </c>
      <c r="N2340" t="str">
        <f t="shared" si="4735"/>
        <v/>
      </c>
      <c r="O2340" t="str">
        <f t="shared" si="4736"/>
        <v/>
      </c>
    </row>
    <row r="2341" spans="1:25" x14ac:dyDescent="0.25">
      <c r="A2341" t="s">
        <v>136</v>
      </c>
      <c r="B2341" t="s">
        <v>76</v>
      </c>
      <c r="C2341" t="s">
        <v>558</v>
      </c>
      <c r="D2341">
        <v>0.01</v>
      </c>
      <c r="E2341" t="s">
        <v>1275</v>
      </c>
      <c r="F2341" t="s">
        <v>707</v>
      </c>
      <c r="G2341" t="str">
        <f t="shared" si="4730"/>
        <v>DL2022023</v>
      </c>
      <c r="H2341" t="str">
        <f t="shared" si="4731"/>
        <v>13</v>
      </c>
      <c r="I2341" t="str">
        <f t="shared" si="4732"/>
        <v>Nordam. Brakvandskrabbe / mudderkrabbe_13_20220928_DL2022023_AurehoejGym</v>
      </c>
      <c r="J2341" t="str">
        <f>VLOOKUP(MID(C2341,4,6),Datasæt_Analysesystemer!$B$2:$E$69,3,FALSE)</f>
        <v>Nordam. Brakvandskrabbe / mudderkrabbe</v>
      </c>
      <c r="K2341" t="str">
        <f t="shared" si="4733"/>
        <v>EP</v>
      </c>
      <c r="L2341" s="7" t="str">
        <f t="shared" si="4745"/>
        <v>No Ct</v>
      </c>
      <c r="M2341" t="str">
        <f t="shared" si="4734"/>
        <v/>
      </c>
      <c r="N2341" t="str">
        <f t="shared" si="4735"/>
        <v/>
      </c>
      <c r="O2341" t="str">
        <f t="shared" si="4736"/>
        <v/>
      </c>
      <c r="Y2341" t="str">
        <f>O2343</f>
        <v/>
      </c>
    </row>
    <row r="2342" spans="1:25" x14ac:dyDescent="0.25">
      <c r="A2342" t="s">
        <v>174</v>
      </c>
      <c r="B2342" t="s">
        <v>23</v>
      </c>
      <c r="C2342" t="s">
        <v>583</v>
      </c>
      <c r="D2342">
        <v>0.01</v>
      </c>
      <c r="E2342">
        <v>30.69</v>
      </c>
      <c r="F2342" t="s">
        <v>707</v>
      </c>
      <c r="G2342" t="str">
        <f t="shared" si="4730"/>
        <v>DL2022023</v>
      </c>
      <c r="H2342" t="str">
        <f t="shared" si="4731"/>
        <v>14</v>
      </c>
      <c r="I2342" t="str">
        <f t="shared" si="4732"/>
        <v>Nordam. Brakvandskrabbe / mudderkrabbe_14_20220928_DL2022023_AurehoejGym</v>
      </c>
      <c r="J2342" t="str">
        <f>VLOOKUP(MID(C2342,4,6),Datasæt_Analysesystemer!$B$2:$E$69,3,FALSE)</f>
        <v>Nordam. Brakvandskrabbe / mudderkrabbe</v>
      </c>
      <c r="K2342" t="str">
        <f t="shared" si="4733"/>
        <v>PK</v>
      </c>
      <c r="L2342" s="7">
        <f t="shared" si="4745"/>
        <v>30.69</v>
      </c>
      <c r="M2342">
        <f t="shared" si="4734"/>
        <v>30.69</v>
      </c>
      <c r="N2342">
        <f t="shared" si="4735"/>
        <v>0</v>
      </c>
      <c r="O2342">
        <f t="shared" si="4736"/>
        <v>0</v>
      </c>
      <c r="Q2342">
        <f t="shared" ref="Q2342" si="4778">IF(L2344="No Ct",0,L2344)</f>
        <v>0</v>
      </c>
      <c r="R2342">
        <f t="shared" ref="R2342" si="4779">IF(L2345="No Ct",0,L2345)</f>
        <v>0</v>
      </c>
      <c r="S2342" t="str">
        <f t="shared" ref="S2342" si="4780">IF(AND(M2342&gt;0,N2342=0),"Valid","Invalid")</f>
        <v>Valid</v>
      </c>
      <c r="T2342" t="str">
        <f t="shared" ref="T2342" si="4781">IF(OR(Q2342&gt;1,R2342&gt;1),"Present","Absent")</f>
        <v>Absent</v>
      </c>
      <c r="U2342" t="str">
        <f t="shared" ref="U2342" si="4782">IF(OR(AND(Q2342&gt;1,Q2342&lt;41),AND(R2342&gt;1,R2342&lt;41)),"Ct&lt;41","Ct&gt;41")</f>
        <v>Ct&gt;41</v>
      </c>
      <c r="V2342" t="str">
        <f t="shared" ref="V2342" si="4783">J2342</f>
        <v>Nordam. Brakvandskrabbe / mudderkrabbe</v>
      </c>
      <c r="W2342" t="str">
        <f t="shared" ref="W2342" si="4784">MID(F2342,10,9)</f>
        <v>DL2022023</v>
      </c>
      <c r="X2342" t="str">
        <f t="shared" ref="X2342" si="4785">W2342&amp;"_"&amp;V2342&amp;"_"&amp;S2342&amp;"_"&amp;T2342&amp;"_"&amp;U2342</f>
        <v>DL2022023_Nordam. Brakvandskrabbe / mudderkrabbe_Valid_Absent_Ct&gt;41</v>
      </c>
    </row>
    <row r="2343" spans="1:25" x14ac:dyDescent="0.25">
      <c r="A2343" t="s">
        <v>150</v>
      </c>
      <c r="B2343" t="s">
        <v>51</v>
      </c>
      <c r="C2343" t="s">
        <v>571</v>
      </c>
      <c r="D2343">
        <v>0.01</v>
      </c>
      <c r="E2343" t="s">
        <v>1275</v>
      </c>
      <c r="F2343" t="s">
        <v>707</v>
      </c>
      <c r="G2343" t="str">
        <f t="shared" si="4730"/>
        <v>DL2022023</v>
      </c>
      <c r="H2343" t="str">
        <f t="shared" si="4731"/>
        <v>14</v>
      </c>
      <c r="I2343" t="str">
        <f t="shared" si="4732"/>
        <v>Nordam. Brakvandskrabbe / mudderkrabbe_14_20220928_DL2022023_AurehoejGym</v>
      </c>
      <c r="J2343" t="str">
        <f>VLOOKUP(MID(C2343,4,6),Datasæt_Analysesystemer!$B$2:$E$69,3,FALSE)</f>
        <v>Nordam. Brakvandskrabbe / mudderkrabbe</v>
      </c>
      <c r="K2343" t="str">
        <f t="shared" si="4733"/>
        <v>NK</v>
      </c>
      <c r="L2343" s="7" t="str">
        <f t="shared" si="4745"/>
        <v>No Ct</v>
      </c>
      <c r="M2343" t="str">
        <f t="shared" si="4734"/>
        <v/>
      </c>
      <c r="N2343" t="str">
        <f t="shared" si="4735"/>
        <v/>
      </c>
      <c r="O2343" t="str">
        <f t="shared" si="4736"/>
        <v/>
      </c>
    </row>
    <row r="2344" spans="1:25" x14ac:dyDescent="0.25">
      <c r="A2344" t="s">
        <v>114</v>
      </c>
      <c r="B2344" t="s">
        <v>76</v>
      </c>
      <c r="C2344" t="s">
        <v>559</v>
      </c>
      <c r="D2344">
        <v>0.01</v>
      </c>
      <c r="E2344" t="s">
        <v>1275</v>
      </c>
      <c r="F2344" t="s">
        <v>707</v>
      </c>
      <c r="G2344" t="str">
        <f t="shared" si="4730"/>
        <v>DL2022023</v>
      </c>
      <c r="H2344" t="str">
        <f t="shared" si="4731"/>
        <v>14</v>
      </c>
      <c r="I2344" t="str">
        <f t="shared" si="4732"/>
        <v>Nordam. Brakvandskrabbe / mudderkrabbe_14_20220928_DL2022023_AurehoejGym</v>
      </c>
      <c r="J2344" t="str">
        <f>VLOOKUP(MID(C2344,4,6),Datasæt_Analysesystemer!$B$2:$E$69,3,FALSE)</f>
        <v>Nordam. Brakvandskrabbe / mudderkrabbe</v>
      </c>
      <c r="K2344" t="str">
        <f t="shared" si="4733"/>
        <v>EP</v>
      </c>
      <c r="L2344" s="7" t="str">
        <f t="shared" si="4745"/>
        <v>No Ct</v>
      </c>
      <c r="M2344" t="str">
        <f t="shared" si="4734"/>
        <v/>
      </c>
      <c r="N2344" t="str">
        <f t="shared" si="4735"/>
        <v/>
      </c>
      <c r="O2344" t="str">
        <f t="shared" si="4736"/>
        <v/>
      </c>
    </row>
    <row r="2345" spans="1:25" x14ac:dyDescent="0.25">
      <c r="A2345" t="s">
        <v>137</v>
      </c>
      <c r="B2345" t="s">
        <v>76</v>
      </c>
      <c r="C2345" t="s">
        <v>559</v>
      </c>
      <c r="D2345">
        <v>0.01</v>
      </c>
      <c r="E2345" t="s">
        <v>1275</v>
      </c>
      <c r="F2345" t="s">
        <v>707</v>
      </c>
      <c r="G2345" t="str">
        <f t="shared" si="4730"/>
        <v>DL2022023</v>
      </c>
      <c r="H2345" t="str">
        <f t="shared" si="4731"/>
        <v>14</v>
      </c>
      <c r="I2345" t="str">
        <f t="shared" si="4732"/>
        <v>Nordam. Brakvandskrabbe / mudderkrabbe_14_20220928_DL2022023_AurehoejGym</v>
      </c>
      <c r="J2345" t="str">
        <f>VLOOKUP(MID(C2345,4,6),Datasæt_Analysesystemer!$B$2:$E$69,3,FALSE)</f>
        <v>Nordam. Brakvandskrabbe / mudderkrabbe</v>
      </c>
      <c r="K2345" t="str">
        <f t="shared" si="4733"/>
        <v>EP</v>
      </c>
      <c r="L2345" s="7" t="str">
        <f t="shared" si="4745"/>
        <v>No Ct</v>
      </c>
      <c r="M2345" t="str">
        <f t="shared" si="4734"/>
        <v/>
      </c>
      <c r="N2345" t="str">
        <f t="shared" si="4735"/>
        <v/>
      </c>
      <c r="O2345" t="str">
        <f t="shared" si="4736"/>
        <v/>
      </c>
      <c r="Y2345" t="str">
        <f>O2347</f>
        <v/>
      </c>
    </row>
    <row r="2346" spans="1:25" x14ac:dyDescent="0.25">
      <c r="A2346" t="s">
        <v>176</v>
      </c>
      <c r="B2346" t="s">
        <v>23</v>
      </c>
      <c r="C2346" t="s">
        <v>584</v>
      </c>
      <c r="D2346">
        <v>0.01</v>
      </c>
      <c r="E2346">
        <v>30.48</v>
      </c>
      <c r="F2346" t="s">
        <v>707</v>
      </c>
      <c r="G2346" t="str">
        <f t="shared" si="4730"/>
        <v>DL2022023</v>
      </c>
      <c r="H2346" t="str">
        <f t="shared" si="4731"/>
        <v>15</v>
      </c>
      <c r="I2346" t="str">
        <f t="shared" si="4732"/>
        <v>Pukkellaks_15_20220928_DL2022023_AurehoejGym</v>
      </c>
      <c r="J2346" t="str">
        <f>VLOOKUP(MID(C2346,4,6),Datasæt_Analysesystemer!$B$2:$E$69,3,FALSE)</f>
        <v>Pukkellaks</v>
      </c>
      <c r="K2346" t="str">
        <f t="shared" si="4733"/>
        <v>PK</v>
      </c>
      <c r="L2346" s="7">
        <f t="shared" si="4745"/>
        <v>30.48</v>
      </c>
      <c r="M2346">
        <f t="shared" si="4734"/>
        <v>30.48</v>
      </c>
      <c r="N2346">
        <f t="shared" si="4735"/>
        <v>0</v>
      </c>
      <c r="O2346">
        <f t="shared" si="4736"/>
        <v>0</v>
      </c>
      <c r="Q2346">
        <f t="shared" ref="Q2346" si="4786">IF(L2348="No Ct",0,L2348)</f>
        <v>0</v>
      </c>
      <c r="R2346">
        <f t="shared" ref="R2346" si="4787">IF(L2349="No Ct",0,L2349)</f>
        <v>0</v>
      </c>
      <c r="S2346" t="str">
        <f t="shared" ref="S2346" si="4788">IF(AND(M2346&gt;0,N2346=0),"Valid","Invalid")</f>
        <v>Valid</v>
      </c>
      <c r="T2346" t="str">
        <f t="shared" ref="T2346" si="4789">IF(OR(Q2346&gt;1,R2346&gt;1),"Present","Absent")</f>
        <v>Absent</v>
      </c>
      <c r="U2346" t="str">
        <f t="shared" ref="U2346" si="4790">IF(OR(AND(Q2346&gt;1,Q2346&lt;41),AND(R2346&gt;1,R2346&lt;41)),"Ct&lt;41","Ct&gt;41")</f>
        <v>Ct&gt;41</v>
      </c>
      <c r="V2346" t="str">
        <f t="shared" ref="V2346" si="4791">J2346</f>
        <v>Pukkellaks</v>
      </c>
      <c r="W2346" t="str">
        <f t="shared" ref="W2346" si="4792">MID(F2346,10,9)</f>
        <v>DL2022023</v>
      </c>
      <c r="X2346" t="str">
        <f t="shared" ref="X2346" si="4793">W2346&amp;"_"&amp;V2346&amp;"_"&amp;S2346&amp;"_"&amp;T2346&amp;"_"&amp;U2346</f>
        <v>DL2022023_Pukkellaks_Valid_Absent_Ct&gt;41</v>
      </c>
    </row>
    <row r="2347" spans="1:25" x14ac:dyDescent="0.25">
      <c r="A2347" t="s">
        <v>152</v>
      </c>
      <c r="B2347" t="s">
        <v>51</v>
      </c>
      <c r="C2347" t="s">
        <v>572</v>
      </c>
      <c r="D2347">
        <v>0.01</v>
      </c>
      <c r="E2347" t="s">
        <v>1275</v>
      </c>
      <c r="F2347" t="s">
        <v>707</v>
      </c>
      <c r="G2347" t="str">
        <f t="shared" si="4730"/>
        <v>DL2022023</v>
      </c>
      <c r="H2347" t="str">
        <f t="shared" si="4731"/>
        <v>15</v>
      </c>
      <c r="I2347" t="str">
        <f t="shared" si="4732"/>
        <v>Pukkellaks_15_20220928_DL2022023_AurehoejGym</v>
      </c>
      <c r="J2347" t="str">
        <f>VLOOKUP(MID(C2347,4,6),Datasæt_Analysesystemer!$B$2:$E$69,3,FALSE)</f>
        <v>Pukkellaks</v>
      </c>
      <c r="K2347" t="str">
        <f t="shared" si="4733"/>
        <v>NK</v>
      </c>
      <c r="L2347" s="7" t="str">
        <f t="shared" si="4745"/>
        <v>No Ct</v>
      </c>
      <c r="M2347" t="str">
        <f t="shared" si="4734"/>
        <v/>
      </c>
      <c r="N2347" t="str">
        <f t="shared" si="4735"/>
        <v/>
      </c>
      <c r="O2347" t="str">
        <f t="shared" si="4736"/>
        <v/>
      </c>
    </row>
    <row r="2348" spans="1:25" x14ac:dyDescent="0.25">
      <c r="A2348" t="s">
        <v>116</v>
      </c>
      <c r="B2348" t="s">
        <v>76</v>
      </c>
      <c r="C2348" t="s">
        <v>560</v>
      </c>
      <c r="D2348">
        <v>0.01</v>
      </c>
      <c r="E2348" t="s">
        <v>1275</v>
      </c>
      <c r="F2348" t="s">
        <v>707</v>
      </c>
      <c r="G2348" t="str">
        <f t="shared" si="4730"/>
        <v>DL2022023</v>
      </c>
      <c r="H2348" t="str">
        <f t="shared" si="4731"/>
        <v>15</v>
      </c>
      <c r="I2348" t="str">
        <f t="shared" si="4732"/>
        <v>Pukkellaks_15_20220928_DL2022023_AurehoejGym</v>
      </c>
      <c r="J2348" t="str">
        <f>VLOOKUP(MID(C2348,4,6),Datasæt_Analysesystemer!$B$2:$E$69,3,FALSE)</f>
        <v>Pukkellaks</v>
      </c>
      <c r="K2348" t="str">
        <f t="shared" si="4733"/>
        <v>EP</v>
      </c>
      <c r="L2348" s="7" t="str">
        <f t="shared" si="4745"/>
        <v>No Ct</v>
      </c>
      <c r="M2348" t="str">
        <f t="shared" si="4734"/>
        <v/>
      </c>
      <c r="N2348" t="str">
        <f t="shared" si="4735"/>
        <v/>
      </c>
      <c r="O2348" t="str">
        <f t="shared" si="4736"/>
        <v/>
      </c>
    </row>
    <row r="2349" spans="1:25" x14ac:dyDescent="0.25">
      <c r="A2349" t="s">
        <v>138</v>
      </c>
      <c r="B2349" t="s">
        <v>76</v>
      </c>
      <c r="C2349" t="s">
        <v>560</v>
      </c>
      <c r="D2349">
        <v>0.01</v>
      </c>
      <c r="E2349" t="s">
        <v>1275</v>
      </c>
      <c r="F2349" t="s">
        <v>707</v>
      </c>
      <c r="G2349" t="str">
        <f t="shared" si="4730"/>
        <v>DL2022023</v>
      </c>
      <c r="H2349" t="str">
        <f t="shared" si="4731"/>
        <v>15</v>
      </c>
      <c r="I2349" t="str">
        <f t="shared" si="4732"/>
        <v>Pukkellaks_15_20220928_DL2022023_AurehoejGym</v>
      </c>
      <c r="J2349" t="str">
        <f>VLOOKUP(MID(C2349,4,6),Datasæt_Analysesystemer!$B$2:$E$69,3,FALSE)</f>
        <v>Pukkellaks</v>
      </c>
      <c r="K2349" t="str">
        <f t="shared" si="4733"/>
        <v>EP</v>
      </c>
      <c r="L2349" s="7" t="str">
        <f t="shared" si="4745"/>
        <v>No Ct</v>
      </c>
      <c r="M2349" t="str">
        <f t="shared" si="4734"/>
        <v/>
      </c>
      <c r="N2349" t="str">
        <f t="shared" si="4735"/>
        <v/>
      </c>
      <c r="O2349" t="str">
        <f t="shared" si="4736"/>
        <v/>
      </c>
      <c r="Y2349" t="str">
        <f>O2351</f>
        <v/>
      </c>
    </row>
    <row r="2350" spans="1:25" x14ac:dyDescent="0.25">
      <c r="A2350" t="s">
        <v>178</v>
      </c>
      <c r="B2350" t="s">
        <v>23</v>
      </c>
      <c r="C2350" t="s">
        <v>585</v>
      </c>
      <c r="D2350">
        <v>0.01</v>
      </c>
      <c r="E2350">
        <v>30.27</v>
      </c>
      <c r="F2350" t="s">
        <v>707</v>
      </c>
      <c r="G2350" t="str">
        <f t="shared" si="4730"/>
        <v>DL2022023</v>
      </c>
      <c r="H2350" t="str">
        <f t="shared" si="4731"/>
        <v>16</v>
      </c>
      <c r="I2350" t="str">
        <f t="shared" si="4732"/>
        <v>Pukkellaks_16_20220928_DL2022023_AurehoejGym</v>
      </c>
      <c r="J2350" t="str">
        <f>VLOOKUP(MID(C2350,4,6),Datasæt_Analysesystemer!$B$2:$E$69,3,FALSE)</f>
        <v>Pukkellaks</v>
      </c>
      <c r="K2350" t="str">
        <f t="shared" si="4733"/>
        <v>PK</v>
      </c>
      <c r="L2350" s="7">
        <f t="shared" si="4745"/>
        <v>30.27</v>
      </c>
      <c r="M2350">
        <f t="shared" si="4734"/>
        <v>30.27</v>
      </c>
      <c r="N2350">
        <f t="shared" si="4735"/>
        <v>0</v>
      </c>
      <c r="O2350">
        <f t="shared" si="4736"/>
        <v>0</v>
      </c>
      <c r="Q2350">
        <f t="shared" ref="Q2350" si="4794">IF(L2352="No Ct",0,L2352)</f>
        <v>0</v>
      </c>
      <c r="R2350">
        <f t="shared" ref="R2350" si="4795">IF(L2353="No Ct",0,L2353)</f>
        <v>0</v>
      </c>
      <c r="S2350" t="str">
        <f t="shared" ref="S2350" si="4796">IF(AND(M2350&gt;0,N2350=0),"Valid","Invalid")</f>
        <v>Valid</v>
      </c>
      <c r="T2350" t="str">
        <f t="shared" ref="T2350" si="4797">IF(OR(Q2350&gt;1,R2350&gt;1),"Present","Absent")</f>
        <v>Absent</v>
      </c>
      <c r="U2350" t="str">
        <f t="shared" ref="U2350" si="4798">IF(OR(AND(Q2350&gt;1,Q2350&lt;41),AND(R2350&gt;1,R2350&lt;41)),"Ct&lt;41","Ct&gt;41")</f>
        <v>Ct&gt;41</v>
      </c>
      <c r="V2350" t="str">
        <f t="shared" ref="V2350" si="4799">J2350</f>
        <v>Pukkellaks</v>
      </c>
      <c r="W2350" t="str">
        <f t="shared" ref="W2350" si="4800">MID(F2350,10,9)</f>
        <v>DL2022023</v>
      </c>
      <c r="X2350" t="str">
        <f t="shared" ref="X2350" si="4801">W2350&amp;"_"&amp;V2350&amp;"_"&amp;S2350&amp;"_"&amp;T2350&amp;"_"&amp;U2350</f>
        <v>DL2022023_Pukkellaks_Valid_Absent_Ct&gt;41</v>
      </c>
    </row>
    <row r="2351" spans="1:25" x14ac:dyDescent="0.25">
      <c r="A2351" t="s">
        <v>154</v>
      </c>
      <c r="B2351" t="s">
        <v>51</v>
      </c>
      <c r="C2351" t="s">
        <v>573</v>
      </c>
      <c r="D2351">
        <v>0.01</v>
      </c>
      <c r="E2351" t="s">
        <v>1275</v>
      </c>
      <c r="F2351" t="s">
        <v>707</v>
      </c>
      <c r="G2351" t="str">
        <f t="shared" si="4730"/>
        <v>DL2022023</v>
      </c>
      <c r="H2351" t="str">
        <f t="shared" si="4731"/>
        <v>16</v>
      </c>
      <c r="I2351" t="str">
        <f t="shared" si="4732"/>
        <v>Pukkellaks_16_20220928_DL2022023_AurehoejGym</v>
      </c>
      <c r="J2351" t="str">
        <f>VLOOKUP(MID(C2351,4,6),Datasæt_Analysesystemer!$B$2:$E$69,3,FALSE)</f>
        <v>Pukkellaks</v>
      </c>
      <c r="K2351" t="str">
        <f t="shared" si="4733"/>
        <v>NK</v>
      </c>
      <c r="L2351" s="7" t="str">
        <f t="shared" si="4745"/>
        <v>No Ct</v>
      </c>
      <c r="M2351" t="str">
        <f t="shared" si="4734"/>
        <v/>
      </c>
      <c r="N2351" t="str">
        <f t="shared" si="4735"/>
        <v/>
      </c>
      <c r="O2351" t="str">
        <f t="shared" si="4736"/>
        <v/>
      </c>
    </row>
    <row r="2352" spans="1:25" x14ac:dyDescent="0.25">
      <c r="A2352" t="s">
        <v>118</v>
      </c>
      <c r="B2352" t="s">
        <v>76</v>
      </c>
      <c r="C2352" t="s">
        <v>561</v>
      </c>
      <c r="D2352">
        <v>0.01</v>
      </c>
      <c r="E2352" t="s">
        <v>1275</v>
      </c>
      <c r="F2352" t="s">
        <v>707</v>
      </c>
      <c r="G2352" t="str">
        <f t="shared" si="4730"/>
        <v>DL2022023</v>
      </c>
      <c r="H2352" t="str">
        <f t="shared" si="4731"/>
        <v>16</v>
      </c>
      <c r="I2352" t="str">
        <f t="shared" si="4732"/>
        <v>Pukkellaks_16_20220928_DL2022023_AurehoejGym</v>
      </c>
      <c r="J2352" t="str">
        <f>VLOOKUP(MID(C2352,4,6),Datasæt_Analysesystemer!$B$2:$E$69,3,FALSE)</f>
        <v>Pukkellaks</v>
      </c>
      <c r="K2352" t="str">
        <f t="shared" si="4733"/>
        <v>EP</v>
      </c>
      <c r="L2352" s="7" t="str">
        <f t="shared" si="4745"/>
        <v>No Ct</v>
      </c>
      <c r="M2352" t="str">
        <f t="shared" si="4734"/>
        <v/>
      </c>
      <c r="N2352" t="str">
        <f t="shared" si="4735"/>
        <v/>
      </c>
      <c r="O2352" t="str">
        <f t="shared" si="4736"/>
        <v/>
      </c>
    </row>
    <row r="2353" spans="1:25" x14ac:dyDescent="0.25">
      <c r="A2353" t="s">
        <v>139</v>
      </c>
      <c r="B2353" t="s">
        <v>76</v>
      </c>
      <c r="C2353" t="s">
        <v>561</v>
      </c>
      <c r="D2353">
        <v>0.01</v>
      </c>
      <c r="E2353" t="s">
        <v>1275</v>
      </c>
      <c r="F2353" t="s">
        <v>707</v>
      </c>
      <c r="G2353" t="str">
        <f t="shared" si="4730"/>
        <v>DL2022023</v>
      </c>
      <c r="H2353" t="str">
        <f t="shared" si="4731"/>
        <v>16</v>
      </c>
      <c r="I2353" t="str">
        <f t="shared" si="4732"/>
        <v>Pukkellaks_16_20220928_DL2022023_AurehoejGym</v>
      </c>
      <c r="J2353" t="str">
        <f>VLOOKUP(MID(C2353,4,6),Datasæt_Analysesystemer!$B$2:$E$69,3,FALSE)</f>
        <v>Pukkellaks</v>
      </c>
      <c r="K2353" t="str">
        <f t="shared" si="4733"/>
        <v>EP</v>
      </c>
      <c r="L2353" s="7" t="str">
        <f t="shared" si="4745"/>
        <v>No Ct</v>
      </c>
      <c r="M2353" t="str">
        <f t="shared" si="4734"/>
        <v/>
      </c>
      <c r="N2353" t="str">
        <f t="shared" si="4735"/>
        <v/>
      </c>
      <c r="O2353" t="str">
        <f t="shared" si="4736"/>
        <v/>
      </c>
      <c r="Y2353" t="str">
        <f>O2355</f>
        <v/>
      </c>
    </row>
    <row r="2354" spans="1:25" x14ac:dyDescent="0.25">
      <c r="A2354" t="s">
        <v>180</v>
      </c>
      <c r="B2354" t="s">
        <v>23</v>
      </c>
      <c r="C2354" t="s">
        <v>586</v>
      </c>
      <c r="D2354">
        <v>0.01</v>
      </c>
      <c r="E2354">
        <v>30.05</v>
      </c>
      <c r="F2354" t="s">
        <v>707</v>
      </c>
      <c r="G2354" t="str">
        <f t="shared" si="4730"/>
        <v>DL2022023</v>
      </c>
      <c r="H2354" t="str">
        <f t="shared" si="4731"/>
        <v>17</v>
      </c>
      <c r="I2354" t="str">
        <f t="shared" si="4732"/>
        <v>Stillehavsøsters_17_20220928_DL2022023_AurehoejGym</v>
      </c>
      <c r="J2354" t="str">
        <f>VLOOKUP(MID(C2354,4,6),Datasæt_Analysesystemer!$B$2:$E$69,3,FALSE)</f>
        <v>Stillehavsøsters</v>
      </c>
      <c r="K2354" t="str">
        <f t="shared" si="4733"/>
        <v>PK</v>
      </c>
      <c r="L2354" s="7">
        <f t="shared" si="4745"/>
        <v>30.05</v>
      </c>
      <c r="M2354">
        <f t="shared" si="4734"/>
        <v>30.05</v>
      </c>
      <c r="N2354">
        <f t="shared" si="4735"/>
        <v>0</v>
      </c>
      <c r="O2354">
        <f t="shared" si="4736"/>
        <v>0</v>
      </c>
      <c r="Q2354">
        <f t="shared" ref="Q2354" si="4802">IF(L2356="No Ct",0,L2356)</f>
        <v>0</v>
      </c>
      <c r="R2354">
        <f t="shared" ref="R2354" si="4803">IF(L2357="No Ct",0,L2357)</f>
        <v>0</v>
      </c>
      <c r="S2354" t="str">
        <f t="shared" ref="S2354" si="4804">IF(AND(M2354&gt;0,N2354=0),"Valid","Invalid")</f>
        <v>Valid</v>
      </c>
      <c r="T2354" t="str">
        <f t="shared" ref="T2354" si="4805">IF(OR(Q2354&gt;1,R2354&gt;1),"Present","Absent")</f>
        <v>Absent</v>
      </c>
      <c r="U2354" t="str">
        <f t="shared" ref="U2354" si="4806">IF(OR(AND(Q2354&gt;1,Q2354&lt;41),AND(R2354&gt;1,R2354&lt;41)),"Ct&lt;41","Ct&gt;41")</f>
        <v>Ct&gt;41</v>
      </c>
      <c r="V2354" t="str">
        <f t="shared" ref="V2354" si="4807">J2354</f>
        <v>Stillehavsøsters</v>
      </c>
      <c r="W2354" t="str">
        <f t="shared" ref="W2354" si="4808">MID(F2354,10,9)</f>
        <v>DL2022023</v>
      </c>
      <c r="X2354" t="str">
        <f t="shared" ref="X2354" si="4809">W2354&amp;"_"&amp;V2354&amp;"_"&amp;S2354&amp;"_"&amp;T2354&amp;"_"&amp;U2354</f>
        <v>DL2022023_Stillehavsøsters_Valid_Absent_Ct&gt;41</v>
      </c>
    </row>
    <row r="2355" spans="1:25" x14ac:dyDescent="0.25">
      <c r="A2355" t="s">
        <v>156</v>
      </c>
      <c r="B2355" t="s">
        <v>51</v>
      </c>
      <c r="C2355" t="s">
        <v>574</v>
      </c>
      <c r="D2355">
        <v>0.01</v>
      </c>
      <c r="E2355" t="s">
        <v>1275</v>
      </c>
      <c r="F2355" t="s">
        <v>707</v>
      </c>
      <c r="G2355" t="str">
        <f t="shared" si="4730"/>
        <v>DL2022023</v>
      </c>
      <c r="H2355" t="str">
        <f t="shared" si="4731"/>
        <v>17</v>
      </c>
      <c r="I2355" t="str">
        <f t="shared" si="4732"/>
        <v>Stillehavsøsters_17_20220928_DL2022023_AurehoejGym</v>
      </c>
      <c r="J2355" t="str">
        <f>VLOOKUP(MID(C2355,4,6),Datasæt_Analysesystemer!$B$2:$E$69,3,FALSE)</f>
        <v>Stillehavsøsters</v>
      </c>
      <c r="K2355" t="str">
        <f t="shared" si="4733"/>
        <v>NK</v>
      </c>
      <c r="L2355" s="7" t="str">
        <f t="shared" si="4745"/>
        <v>No Ct</v>
      </c>
      <c r="M2355" t="str">
        <f t="shared" si="4734"/>
        <v/>
      </c>
      <c r="N2355" t="str">
        <f t="shared" si="4735"/>
        <v/>
      </c>
      <c r="O2355" t="str">
        <f t="shared" si="4736"/>
        <v/>
      </c>
    </row>
    <row r="2356" spans="1:25" x14ac:dyDescent="0.25">
      <c r="A2356" t="s">
        <v>120</v>
      </c>
      <c r="B2356" t="s">
        <v>76</v>
      </c>
      <c r="C2356" t="s">
        <v>562</v>
      </c>
      <c r="D2356">
        <v>0.01</v>
      </c>
      <c r="E2356" t="s">
        <v>1275</v>
      </c>
      <c r="F2356" t="s">
        <v>707</v>
      </c>
      <c r="G2356" t="str">
        <f t="shared" si="4730"/>
        <v>DL2022023</v>
      </c>
      <c r="H2356" t="str">
        <f t="shared" si="4731"/>
        <v>17</v>
      </c>
      <c r="I2356" t="str">
        <f t="shared" si="4732"/>
        <v>Stillehavsøsters_17_20220928_DL2022023_AurehoejGym</v>
      </c>
      <c r="J2356" t="str">
        <f>VLOOKUP(MID(C2356,4,6),Datasæt_Analysesystemer!$B$2:$E$69,3,FALSE)</f>
        <v>Stillehavsøsters</v>
      </c>
      <c r="K2356" t="str">
        <f t="shared" si="4733"/>
        <v>EP</v>
      </c>
      <c r="L2356" s="7" t="str">
        <f t="shared" si="4745"/>
        <v>No Ct</v>
      </c>
      <c r="M2356" t="str">
        <f t="shared" si="4734"/>
        <v/>
      </c>
      <c r="N2356" t="str">
        <f t="shared" si="4735"/>
        <v/>
      </c>
      <c r="O2356" t="str">
        <f t="shared" si="4736"/>
        <v/>
      </c>
    </row>
    <row r="2357" spans="1:25" x14ac:dyDescent="0.25">
      <c r="A2357" t="s">
        <v>140</v>
      </c>
      <c r="B2357" t="s">
        <v>76</v>
      </c>
      <c r="C2357" t="s">
        <v>562</v>
      </c>
      <c r="D2357">
        <v>0.01</v>
      </c>
      <c r="E2357" t="s">
        <v>1275</v>
      </c>
      <c r="F2357" t="s">
        <v>707</v>
      </c>
      <c r="G2357" t="str">
        <f t="shared" si="4730"/>
        <v>DL2022023</v>
      </c>
      <c r="H2357" t="str">
        <f t="shared" si="4731"/>
        <v>17</v>
      </c>
      <c r="I2357" t="str">
        <f t="shared" si="4732"/>
        <v>Stillehavsøsters_17_20220928_DL2022023_AurehoejGym</v>
      </c>
      <c r="J2357" t="str">
        <f>VLOOKUP(MID(C2357,4,6),Datasæt_Analysesystemer!$B$2:$E$69,3,FALSE)</f>
        <v>Stillehavsøsters</v>
      </c>
      <c r="K2357" t="str">
        <f t="shared" si="4733"/>
        <v>EP</v>
      </c>
      <c r="L2357" s="7" t="str">
        <f t="shared" si="4745"/>
        <v>No Ct</v>
      </c>
      <c r="M2357" t="str">
        <f t="shared" si="4734"/>
        <v/>
      </c>
      <c r="N2357" t="str">
        <f t="shared" si="4735"/>
        <v/>
      </c>
      <c r="O2357" t="str">
        <f t="shared" si="4736"/>
        <v/>
      </c>
      <c r="Y2357" t="str">
        <f>O2359</f>
        <v/>
      </c>
    </row>
    <row r="2358" spans="1:25" x14ac:dyDescent="0.25">
      <c r="A2358" t="s">
        <v>182</v>
      </c>
      <c r="B2358" t="s">
        <v>23</v>
      </c>
      <c r="C2358" t="s">
        <v>587</v>
      </c>
      <c r="D2358">
        <v>0.01</v>
      </c>
      <c r="E2358">
        <v>30.92</v>
      </c>
      <c r="F2358" t="s">
        <v>707</v>
      </c>
      <c r="G2358" t="str">
        <f t="shared" si="4730"/>
        <v>DL2022023</v>
      </c>
      <c r="H2358" t="str">
        <f t="shared" si="4731"/>
        <v>18</v>
      </c>
      <c r="I2358" t="str">
        <f t="shared" si="4732"/>
        <v>Stillehavsøsters_18_20220928_DL2022023_AurehoejGym</v>
      </c>
      <c r="J2358" t="str">
        <f>VLOOKUP(MID(C2358,4,6),Datasæt_Analysesystemer!$B$2:$E$69,3,FALSE)</f>
        <v>Stillehavsøsters</v>
      </c>
      <c r="K2358" t="str">
        <f t="shared" si="4733"/>
        <v>PK</v>
      </c>
      <c r="L2358" s="7">
        <f t="shared" si="4745"/>
        <v>30.92</v>
      </c>
      <c r="M2358">
        <f t="shared" si="4734"/>
        <v>30.92</v>
      </c>
      <c r="N2358">
        <f t="shared" si="4735"/>
        <v>0</v>
      </c>
      <c r="O2358">
        <f t="shared" si="4736"/>
        <v>0</v>
      </c>
      <c r="Q2358">
        <f t="shared" ref="Q2358" si="4810">IF(L2360="No Ct",0,L2360)</f>
        <v>0</v>
      </c>
      <c r="R2358">
        <f t="shared" ref="R2358" si="4811">IF(L2361="No Ct",0,L2361)</f>
        <v>0</v>
      </c>
      <c r="S2358" t="str">
        <f t="shared" ref="S2358" si="4812">IF(AND(M2358&gt;0,N2358=0),"Valid","Invalid")</f>
        <v>Valid</v>
      </c>
      <c r="T2358" t="str">
        <f t="shared" ref="T2358" si="4813">IF(OR(Q2358&gt;1,R2358&gt;1),"Present","Absent")</f>
        <v>Absent</v>
      </c>
      <c r="U2358" t="str">
        <f t="shared" ref="U2358" si="4814">IF(OR(AND(Q2358&gt;1,Q2358&lt;41),AND(R2358&gt;1,R2358&lt;41)),"Ct&lt;41","Ct&gt;41")</f>
        <v>Ct&gt;41</v>
      </c>
      <c r="V2358" t="str">
        <f t="shared" ref="V2358" si="4815">J2358</f>
        <v>Stillehavsøsters</v>
      </c>
      <c r="W2358" t="str">
        <f t="shared" ref="W2358" si="4816">MID(F2358,10,9)</f>
        <v>DL2022023</v>
      </c>
      <c r="X2358" t="str">
        <f t="shared" ref="X2358" si="4817">W2358&amp;"_"&amp;V2358&amp;"_"&amp;S2358&amp;"_"&amp;T2358&amp;"_"&amp;U2358</f>
        <v>DL2022023_Stillehavsøsters_Valid_Absent_Ct&gt;41</v>
      </c>
    </row>
    <row r="2359" spans="1:25" x14ac:dyDescent="0.25">
      <c r="A2359" t="s">
        <v>158</v>
      </c>
      <c r="B2359" t="s">
        <v>51</v>
      </c>
      <c r="C2359" t="s">
        <v>575</v>
      </c>
      <c r="D2359">
        <v>0.01</v>
      </c>
      <c r="E2359" t="s">
        <v>1275</v>
      </c>
      <c r="F2359" t="s">
        <v>707</v>
      </c>
      <c r="G2359" t="str">
        <f t="shared" si="4730"/>
        <v>DL2022023</v>
      </c>
      <c r="H2359" t="str">
        <f t="shared" si="4731"/>
        <v>18</v>
      </c>
      <c r="I2359" t="str">
        <f t="shared" si="4732"/>
        <v>Stillehavsøsters_18_20220928_DL2022023_AurehoejGym</v>
      </c>
      <c r="J2359" t="str">
        <f>VLOOKUP(MID(C2359,4,6),Datasæt_Analysesystemer!$B$2:$E$69,3,FALSE)</f>
        <v>Stillehavsøsters</v>
      </c>
      <c r="K2359" t="str">
        <f t="shared" si="4733"/>
        <v>NK</v>
      </c>
      <c r="L2359" s="7" t="str">
        <f t="shared" si="4745"/>
        <v>No Ct</v>
      </c>
      <c r="M2359" t="str">
        <f t="shared" si="4734"/>
        <v/>
      </c>
      <c r="N2359" t="str">
        <f t="shared" si="4735"/>
        <v/>
      </c>
      <c r="O2359" t="str">
        <f t="shared" si="4736"/>
        <v/>
      </c>
    </row>
    <row r="2360" spans="1:25" x14ac:dyDescent="0.25">
      <c r="A2360" t="s">
        <v>122</v>
      </c>
      <c r="B2360" t="s">
        <v>76</v>
      </c>
      <c r="C2360" t="s">
        <v>563</v>
      </c>
      <c r="D2360">
        <v>0.01</v>
      </c>
      <c r="E2360" t="s">
        <v>1275</v>
      </c>
      <c r="F2360" t="s">
        <v>707</v>
      </c>
      <c r="G2360" t="str">
        <f t="shared" si="4730"/>
        <v>DL2022023</v>
      </c>
      <c r="H2360" t="str">
        <f t="shared" si="4731"/>
        <v>18</v>
      </c>
      <c r="I2360" t="str">
        <f t="shared" si="4732"/>
        <v>Stillehavsøsters_18_20220928_DL2022023_AurehoejGym</v>
      </c>
      <c r="J2360" t="str">
        <f>VLOOKUP(MID(C2360,4,6),Datasæt_Analysesystemer!$B$2:$E$69,3,FALSE)</f>
        <v>Stillehavsøsters</v>
      </c>
      <c r="K2360" t="str">
        <f t="shared" si="4733"/>
        <v>EP</v>
      </c>
      <c r="L2360" s="7" t="str">
        <f t="shared" si="4745"/>
        <v>No Ct</v>
      </c>
      <c r="M2360" t="str">
        <f t="shared" si="4734"/>
        <v/>
      </c>
      <c r="N2360" t="str">
        <f t="shared" si="4735"/>
        <v/>
      </c>
      <c r="O2360" t="str">
        <f t="shared" si="4736"/>
        <v/>
      </c>
    </row>
    <row r="2361" spans="1:25" x14ac:dyDescent="0.25">
      <c r="A2361" t="s">
        <v>141</v>
      </c>
      <c r="B2361" t="s">
        <v>76</v>
      </c>
      <c r="C2361" t="s">
        <v>563</v>
      </c>
      <c r="D2361">
        <v>0.01</v>
      </c>
      <c r="E2361" t="s">
        <v>1275</v>
      </c>
      <c r="F2361" t="s">
        <v>707</v>
      </c>
      <c r="G2361" t="str">
        <f t="shared" si="4730"/>
        <v>DL2022023</v>
      </c>
      <c r="H2361" t="str">
        <f t="shared" si="4731"/>
        <v>18</v>
      </c>
      <c r="I2361" t="str">
        <f t="shared" si="4732"/>
        <v>Stillehavsøsters_18_20220928_DL2022023_AurehoejGym</v>
      </c>
      <c r="J2361" t="str">
        <f>VLOOKUP(MID(C2361,4,6),Datasæt_Analysesystemer!$B$2:$E$69,3,FALSE)</f>
        <v>Stillehavsøsters</v>
      </c>
      <c r="K2361" t="str">
        <f t="shared" si="4733"/>
        <v>EP</v>
      </c>
      <c r="L2361" s="7" t="str">
        <f t="shared" si="4745"/>
        <v>No Ct</v>
      </c>
      <c r="M2361" t="str">
        <f t="shared" si="4734"/>
        <v/>
      </c>
      <c r="N2361" t="str">
        <f t="shared" si="4735"/>
        <v/>
      </c>
      <c r="O2361" t="str">
        <f t="shared" si="4736"/>
        <v/>
      </c>
      <c r="Y2361" t="str">
        <f>O2363</f>
        <v/>
      </c>
    </row>
    <row r="2362" spans="1:25" x14ac:dyDescent="0.25">
      <c r="A2362" t="s">
        <v>184</v>
      </c>
      <c r="B2362" t="s">
        <v>23</v>
      </c>
      <c r="C2362" t="s">
        <v>588</v>
      </c>
      <c r="D2362">
        <v>0.01</v>
      </c>
      <c r="E2362">
        <v>24</v>
      </c>
      <c r="F2362" t="s">
        <v>707</v>
      </c>
      <c r="G2362" t="str">
        <f t="shared" si="4730"/>
        <v>DL2022023</v>
      </c>
      <c r="H2362" t="str">
        <f t="shared" si="4731"/>
        <v>19</v>
      </c>
      <c r="I2362" t="str">
        <f t="shared" si="4732"/>
        <v>Sortmundet kutling_19_20220928_DL2022023_AurehoejGym</v>
      </c>
      <c r="J2362" t="str">
        <f>VLOOKUP(MID(C2362,4,6),Datasæt_Analysesystemer!$B$2:$E$69,3,FALSE)</f>
        <v>Sortmundet kutling</v>
      </c>
      <c r="K2362" t="str">
        <f t="shared" si="4733"/>
        <v>PK</v>
      </c>
      <c r="L2362" s="7">
        <f t="shared" si="4745"/>
        <v>24</v>
      </c>
      <c r="M2362">
        <f t="shared" si="4734"/>
        <v>24</v>
      </c>
      <c r="N2362">
        <f t="shared" si="4735"/>
        <v>0</v>
      </c>
      <c r="O2362">
        <f t="shared" si="4736"/>
        <v>48.21</v>
      </c>
      <c r="Q2362">
        <f t="shared" ref="Q2362" si="4818">IF(L2364="No Ct",0,L2364)</f>
        <v>0</v>
      </c>
      <c r="R2362">
        <f t="shared" ref="R2362" si="4819">IF(L2365="No Ct",0,L2365)</f>
        <v>48.21</v>
      </c>
      <c r="S2362" t="str">
        <f t="shared" ref="S2362" si="4820">IF(AND(M2362&gt;0,N2362=0),"Valid","Invalid")</f>
        <v>Valid</v>
      </c>
      <c r="T2362" t="str">
        <f t="shared" ref="T2362" si="4821">IF(OR(Q2362&gt;1,R2362&gt;1),"Present","Absent")</f>
        <v>Present</v>
      </c>
      <c r="U2362" t="str">
        <f t="shared" ref="U2362" si="4822">IF(OR(AND(Q2362&gt;1,Q2362&lt;41),AND(R2362&gt;1,R2362&lt;41)),"Ct&lt;41","Ct&gt;41")</f>
        <v>Ct&gt;41</v>
      </c>
      <c r="V2362" t="str">
        <f t="shared" ref="V2362" si="4823">J2362</f>
        <v>Sortmundet kutling</v>
      </c>
      <c r="W2362" t="str">
        <f t="shared" ref="W2362" si="4824">MID(F2362,10,9)</f>
        <v>DL2022023</v>
      </c>
      <c r="X2362" t="str">
        <f t="shared" ref="X2362" si="4825">W2362&amp;"_"&amp;V2362&amp;"_"&amp;S2362&amp;"_"&amp;T2362&amp;"_"&amp;U2362</f>
        <v>DL2022023_Sortmundet kutling_Valid_Present_Ct&gt;41</v>
      </c>
    </row>
    <row r="2363" spans="1:25" x14ac:dyDescent="0.25">
      <c r="A2363" t="s">
        <v>160</v>
      </c>
      <c r="B2363" t="s">
        <v>51</v>
      </c>
      <c r="C2363" t="s">
        <v>576</v>
      </c>
      <c r="D2363">
        <v>0.01</v>
      </c>
      <c r="E2363" t="s">
        <v>1275</v>
      </c>
      <c r="F2363" t="s">
        <v>707</v>
      </c>
      <c r="G2363" t="str">
        <f t="shared" si="4730"/>
        <v>DL2022023</v>
      </c>
      <c r="H2363" t="str">
        <f t="shared" si="4731"/>
        <v>19</v>
      </c>
      <c r="I2363" t="str">
        <f t="shared" si="4732"/>
        <v>Sortmundet kutling_19_20220928_DL2022023_AurehoejGym</v>
      </c>
      <c r="J2363" t="str">
        <f>VLOOKUP(MID(C2363,4,6),Datasæt_Analysesystemer!$B$2:$E$69,3,FALSE)</f>
        <v>Sortmundet kutling</v>
      </c>
      <c r="K2363" t="str">
        <f t="shared" si="4733"/>
        <v>NK</v>
      </c>
      <c r="L2363" s="7" t="str">
        <f t="shared" si="4745"/>
        <v>No Ct</v>
      </c>
      <c r="M2363" t="str">
        <f t="shared" si="4734"/>
        <v/>
      </c>
      <c r="N2363" t="str">
        <f t="shared" si="4735"/>
        <v/>
      </c>
      <c r="O2363" t="str">
        <f t="shared" si="4736"/>
        <v/>
      </c>
    </row>
    <row r="2364" spans="1:25" x14ac:dyDescent="0.25">
      <c r="A2364" t="s">
        <v>124</v>
      </c>
      <c r="B2364" t="s">
        <v>76</v>
      </c>
      <c r="C2364" t="s">
        <v>564</v>
      </c>
      <c r="D2364">
        <v>0.01</v>
      </c>
      <c r="E2364" t="s">
        <v>1275</v>
      </c>
      <c r="F2364" t="s">
        <v>707</v>
      </c>
      <c r="G2364" t="str">
        <f t="shared" si="4730"/>
        <v>DL2022023</v>
      </c>
      <c r="H2364" t="str">
        <f t="shared" si="4731"/>
        <v>19</v>
      </c>
      <c r="I2364" t="str">
        <f t="shared" si="4732"/>
        <v>Sortmundet kutling_19_20220928_DL2022023_AurehoejGym</v>
      </c>
      <c r="J2364" t="str">
        <f>VLOOKUP(MID(C2364,4,6),Datasæt_Analysesystemer!$B$2:$E$69,3,FALSE)</f>
        <v>Sortmundet kutling</v>
      </c>
      <c r="K2364" t="str">
        <f t="shared" si="4733"/>
        <v>EP</v>
      </c>
      <c r="L2364" s="7" t="str">
        <f t="shared" si="4745"/>
        <v>No Ct</v>
      </c>
      <c r="M2364" t="str">
        <f t="shared" si="4734"/>
        <v/>
      </c>
      <c r="N2364" t="str">
        <f t="shared" si="4735"/>
        <v/>
      </c>
      <c r="O2364" t="str">
        <f t="shared" si="4736"/>
        <v/>
      </c>
    </row>
    <row r="2365" spans="1:25" x14ac:dyDescent="0.25">
      <c r="A2365" t="s">
        <v>142</v>
      </c>
      <c r="B2365" t="s">
        <v>76</v>
      </c>
      <c r="C2365" t="s">
        <v>564</v>
      </c>
      <c r="D2365">
        <v>0.01</v>
      </c>
      <c r="E2365">
        <v>48.21</v>
      </c>
      <c r="F2365" t="s">
        <v>707</v>
      </c>
      <c r="G2365" t="str">
        <f t="shared" si="4730"/>
        <v>DL2022023</v>
      </c>
      <c r="H2365" t="str">
        <f t="shared" si="4731"/>
        <v>19</v>
      </c>
      <c r="I2365" t="str">
        <f t="shared" si="4732"/>
        <v>Sortmundet kutling_19_20220928_DL2022023_AurehoejGym</v>
      </c>
      <c r="J2365" t="str">
        <f>VLOOKUP(MID(C2365,4,6),Datasæt_Analysesystemer!$B$2:$E$69,3,FALSE)</f>
        <v>Sortmundet kutling</v>
      </c>
      <c r="K2365" t="str">
        <f t="shared" si="4733"/>
        <v>EP</v>
      </c>
      <c r="L2365" s="7">
        <f t="shared" si="4745"/>
        <v>48.21</v>
      </c>
      <c r="M2365" t="str">
        <f t="shared" si="4734"/>
        <v/>
      </c>
      <c r="N2365" t="str">
        <f t="shared" si="4735"/>
        <v/>
      </c>
      <c r="O2365" t="str">
        <f t="shared" si="4736"/>
        <v/>
      </c>
      <c r="Y2365" t="str">
        <f>O2367</f>
        <v/>
      </c>
    </row>
    <row r="2366" spans="1:25" x14ac:dyDescent="0.25">
      <c r="A2366" t="s">
        <v>186</v>
      </c>
      <c r="B2366" t="s">
        <v>23</v>
      </c>
      <c r="C2366" t="s">
        <v>589</v>
      </c>
      <c r="D2366">
        <v>0.01</v>
      </c>
      <c r="E2366" t="s">
        <v>1275</v>
      </c>
      <c r="F2366" t="s">
        <v>707</v>
      </c>
      <c r="G2366" t="str">
        <f t="shared" si="4730"/>
        <v>DL2022023</v>
      </c>
      <c r="H2366" t="str">
        <f t="shared" si="4731"/>
        <v>20</v>
      </c>
      <c r="I2366" t="str">
        <f t="shared" si="4732"/>
        <v>Sortmundet kutling_20_20220928_DL2022023_AurehoejGym</v>
      </c>
      <c r="J2366" t="str">
        <f>VLOOKUP(MID(C2366,4,6),Datasæt_Analysesystemer!$B$2:$E$69,3,FALSE)</f>
        <v>Sortmundet kutling</v>
      </c>
      <c r="K2366" t="str">
        <f t="shared" si="4733"/>
        <v>PK</v>
      </c>
      <c r="L2366" s="7" t="str">
        <f t="shared" si="4745"/>
        <v>No Ct</v>
      </c>
      <c r="M2366">
        <f t="shared" si="4734"/>
        <v>0</v>
      </c>
      <c r="N2366">
        <f t="shared" si="4735"/>
        <v>0</v>
      </c>
      <c r="O2366">
        <f t="shared" si="4736"/>
        <v>0</v>
      </c>
      <c r="Q2366">
        <f t="shared" ref="Q2366" si="4826">IF(L2368="No Ct",0,L2368)</f>
        <v>0</v>
      </c>
      <c r="R2366">
        <f t="shared" ref="R2366" si="4827">IF(L2369="No Ct",0,L2369)</f>
        <v>0</v>
      </c>
      <c r="S2366" t="str">
        <f t="shared" ref="S2366" si="4828">IF(AND(M2366&gt;0,N2366=0),"Valid","Invalid")</f>
        <v>Invalid</v>
      </c>
      <c r="T2366" t="str">
        <f t="shared" ref="T2366" si="4829">IF(OR(Q2366&gt;1,R2366&gt;1),"Present","Absent")</f>
        <v>Absent</v>
      </c>
      <c r="U2366" t="str">
        <f t="shared" ref="U2366" si="4830">IF(OR(AND(Q2366&gt;1,Q2366&lt;41),AND(R2366&gt;1,R2366&lt;41)),"Ct&lt;41","Ct&gt;41")</f>
        <v>Ct&gt;41</v>
      </c>
      <c r="V2366" t="str">
        <f t="shared" ref="V2366" si="4831">J2366</f>
        <v>Sortmundet kutling</v>
      </c>
      <c r="W2366" t="str">
        <f t="shared" ref="W2366" si="4832">MID(F2366,10,9)</f>
        <v>DL2022023</v>
      </c>
      <c r="X2366" t="str">
        <f t="shared" ref="X2366" si="4833">W2366&amp;"_"&amp;V2366&amp;"_"&amp;S2366&amp;"_"&amp;T2366&amp;"_"&amp;U2366</f>
        <v>DL2022023_Sortmundet kutling_Invalid_Absent_Ct&gt;41</v>
      </c>
    </row>
    <row r="2367" spans="1:25" x14ac:dyDescent="0.25">
      <c r="A2367" t="s">
        <v>162</v>
      </c>
      <c r="B2367" t="s">
        <v>51</v>
      </c>
      <c r="C2367" t="s">
        <v>577</v>
      </c>
      <c r="D2367">
        <v>0.01</v>
      </c>
      <c r="E2367" t="s">
        <v>1275</v>
      </c>
      <c r="F2367" t="s">
        <v>707</v>
      </c>
      <c r="G2367" t="str">
        <f t="shared" si="4730"/>
        <v>DL2022023</v>
      </c>
      <c r="H2367" t="str">
        <f t="shared" si="4731"/>
        <v>20</v>
      </c>
      <c r="I2367" t="str">
        <f t="shared" si="4732"/>
        <v>Sortmundet kutling_20_20220928_DL2022023_AurehoejGym</v>
      </c>
      <c r="J2367" t="str">
        <f>VLOOKUP(MID(C2367,4,6),Datasæt_Analysesystemer!$B$2:$E$69,3,FALSE)</f>
        <v>Sortmundet kutling</v>
      </c>
      <c r="K2367" t="str">
        <f t="shared" si="4733"/>
        <v>NK</v>
      </c>
      <c r="L2367" s="7" t="str">
        <f t="shared" si="4745"/>
        <v>No Ct</v>
      </c>
      <c r="M2367" t="str">
        <f t="shared" si="4734"/>
        <v/>
      </c>
      <c r="N2367" t="str">
        <f t="shared" si="4735"/>
        <v/>
      </c>
      <c r="O2367" t="str">
        <f t="shared" si="4736"/>
        <v/>
      </c>
    </row>
    <row r="2368" spans="1:25" x14ac:dyDescent="0.25">
      <c r="A2368" t="s">
        <v>126</v>
      </c>
      <c r="B2368" t="s">
        <v>76</v>
      </c>
      <c r="C2368" t="s">
        <v>565</v>
      </c>
      <c r="D2368">
        <v>0.01</v>
      </c>
      <c r="E2368" t="s">
        <v>1275</v>
      </c>
      <c r="F2368" t="s">
        <v>707</v>
      </c>
      <c r="G2368" t="str">
        <f t="shared" si="4730"/>
        <v>DL2022023</v>
      </c>
      <c r="H2368" t="str">
        <f t="shared" si="4731"/>
        <v>20</v>
      </c>
      <c r="I2368" t="str">
        <f t="shared" si="4732"/>
        <v>Sortmundet kutling_20_20220928_DL2022023_AurehoejGym</v>
      </c>
      <c r="J2368" t="str">
        <f>VLOOKUP(MID(C2368,4,6),Datasæt_Analysesystemer!$B$2:$E$69,3,FALSE)</f>
        <v>Sortmundet kutling</v>
      </c>
      <c r="K2368" t="str">
        <f t="shared" si="4733"/>
        <v>EP</v>
      </c>
      <c r="L2368" s="7" t="str">
        <f t="shared" si="4745"/>
        <v>No Ct</v>
      </c>
      <c r="M2368" t="str">
        <f t="shared" si="4734"/>
        <v/>
      </c>
      <c r="N2368" t="str">
        <f t="shared" si="4735"/>
        <v/>
      </c>
      <c r="O2368" t="str">
        <f t="shared" si="4736"/>
        <v/>
      </c>
    </row>
    <row r="2369" spans="1:25" x14ac:dyDescent="0.25">
      <c r="A2369" t="s">
        <v>143</v>
      </c>
      <c r="B2369" t="s">
        <v>76</v>
      </c>
      <c r="C2369" t="s">
        <v>565</v>
      </c>
      <c r="D2369">
        <v>0.01</v>
      </c>
      <c r="E2369" t="s">
        <v>1275</v>
      </c>
      <c r="F2369" t="s">
        <v>707</v>
      </c>
      <c r="G2369" t="str">
        <f t="shared" si="4730"/>
        <v>DL2022023</v>
      </c>
      <c r="H2369" t="str">
        <f t="shared" si="4731"/>
        <v>20</v>
      </c>
      <c r="I2369" t="str">
        <f t="shared" si="4732"/>
        <v>Sortmundet kutling_20_20220928_DL2022023_AurehoejGym</v>
      </c>
      <c r="J2369" t="str">
        <f>VLOOKUP(MID(C2369,4,6),Datasæt_Analysesystemer!$B$2:$E$69,3,FALSE)</f>
        <v>Sortmundet kutling</v>
      </c>
      <c r="K2369" t="str">
        <f t="shared" si="4733"/>
        <v>EP</v>
      </c>
      <c r="L2369" s="7" t="str">
        <f t="shared" si="4745"/>
        <v>No Ct</v>
      </c>
      <c r="M2369" t="str">
        <f t="shared" si="4734"/>
        <v/>
      </c>
      <c r="N2369" t="str">
        <f t="shared" si="4735"/>
        <v/>
      </c>
      <c r="O2369" t="str">
        <f t="shared" si="4736"/>
        <v/>
      </c>
      <c r="Y2369" t="str">
        <f>O2371</f>
        <v/>
      </c>
    </row>
    <row r="2370" spans="1:25" x14ac:dyDescent="0.25">
      <c r="A2370" t="s">
        <v>188</v>
      </c>
      <c r="B2370" t="s">
        <v>23</v>
      </c>
      <c r="C2370" t="s">
        <v>590</v>
      </c>
      <c r="D2370">
        <v>0.01</v>
      </c>
      <c r="E2370">
        <v>24.96</v>
      </c>
      <c r="F2370" t="s">
        <v>707</v>
      </c>
      <c r="G2370" t="str">
        <f t="shared" si="4730"/>
        <v>DL2022023</v>
      </c>
      <c r="H2370" t="str">
        <f t="shared" si="4731"/>
        <v>21</v>
      </c>
      <c r="I2370" t="str">
        <f t="shared" si="4732"/>
        <v>Blå svømmekrabbe_21_20220928_DL2022023_AurehoejGym</v>
      </c>
      <c r="J2370" t="str">
        <f>VLOOKUP(MID(C2370,4,6),Datasæt_Analysesystemer!$B$2:$E$69,3,FALSE)</f>
        <v>Blå svømmekrabbe</v>
      </c>
      <c r="K2370" t="str">
        <f t="shared" si="4733"/>
        <v>PK</v>
      </c>
      <c r="L2370" s="7">
        <f t="shared" si="4745"/>
        <v>24.96</v>
      </c>
      <c r="M2370">
        <f t="shared" si="4734"/>
        <v>24.96</v>
      </c>
      <c r="N2370">
        <f t="shared" si="4735"/>
        <v>0</v>
      </c>
      <c r="O2370">
        <f t="shared" si="4736"/>
        <v>0</v>
      </c>
      <c r="Q2370">
        <f t="shared" ref="Q2370" si="4834">IF(L2372="No Ct",0,L2372)</f>
        <v>0</v>
      </c>
      <c r="R2370">
        <f t="shared" ref="R2370" si="4835">IF(L2373="No Ct",0,L2373)</f>
        <v>0</v>
      </c>
      <c r="S2370" t="str">
        <f t="shared" ref="S2370" si="4836">IF(AND(M2370&gt;0,N2370=0),"Valid","Invalid")</f>
        <v>Valid</v>
      </c>
      <c r="T2370" t="str">
        <f t="shared" ref="T2370" si="4837">IF(OR(Q2370&gt;1,R2370&gt;1),"Present","Absent")</f>
        <v>Absent</v>
      </c>
      <c r="U2370" t="str">
        <f t="shared" ref="U2370" si="4838">IF(OR(AND(Q2370&gt;1,Q2370&lt;41),AND(R2370&gt;1,R2370&lt;41)),"Ct&lt;41","Ct&gt;41")</f>
        <v>Ct&gt;41</v>
      </c>
      <c r="V2370" t="str">
        <f t="shared" ref="V2370" si="4839">J2370</f>
        <v>Blå svømmekrabbe</v>
      </c>
      <c r="W2370" t="str">
        <f t="shared" ref="W2370" si="4840">MID(F2370,10,9)</f>
        <v>DL2022023</v>
      </c>
      <c r="X2370" t="str">
        <f t="shared" ref="X2370" si="4841">W2370&amp;"_"&amp;V2370&amp;"_"&amp;S2370&amp;"_"&amp;T2370&amp;"_"&amp;U2370</f>
        <v>DL2022023_Blå svømmekrabbe_Valid_Absent_Ct&gt;41</v>
      </c>
    </row>
    <row r="2371" spans="1:25" x14ac:dyDescent="0.25">
      <c r="A2371" t="s">
        <v>164</v>
      </c>
      <c r="B2371" t="s">
        <v>51</v>
      </c>
      <c r="C2371" t="s">
        <v>578</v>
      </c>
      <c r="D2371">
        <v>0.01</v>
      </c>
      <c r="E2371" t="s">
        <v>1275</v>
      </c>
      <c r="F2371" t="s">
        <v>707</v>
      </c>
      <c r="G2371" t="str">
        <f t="shared" si="4730"/>
        <v>DL2022023</v>
      </c>
      <c r="H2371" t="str">
        <f t="shared" si="4731"/>
        <v>21</v>
      </c>
      <c r="I2371" t="str">
        <f t="shared" si="4732"/>
        <v>Blå svømmekrabbe_21_20220928_DL2022023_AurehoejGym</v>
      </c>
      <c r="J2371" t="str">
        <f>VLOOKUP(MID(C2371,4,6),Datasæt_Analysesystemer!$B$2:$E$69,3,FALSE)</f>
        <v>Blå svømmekrabbe</v>
      </c>
      <c r="K2371" t="str">
        <f t="shared" si="4733"/>
        <v>NK</v>
      </c>
      <c r="L2371" s="7" t="str">
        <f t="shared" si="4745"/>
        <v>No Ct</v>
      </c>
      <c r="M2371" t="str">
        <f t="shared" si="4734"/>
        <v/>
      </c>
      <c r="N2371" t="str">
        <f t="shared" si="4735"/>
        <v/>
      </c>
      <c r="O2371" t="str">
        <f t="shared" si="4736"/>
        <v/>
      </c>
    </row>
    <row r="2372" spans="1:25" x14ac:dyDescent="0.25">
      <c r="A2372" t="s">
        <v>128</v>
      </c>
      <c r="B2372" t="s">
        <v>76</v>
      </c>
      <c r="C2372" t="s">
        <v>566</v>
      </c>
      <c r="D2372">
        <v>0.01</v>
      </c>
      <c r="E2372" t="s">
        <v>1275</v>
      </c>
      <c r="F2372" t="s">
        <v>707</v>
      </c>
      <c r="G2372" t="str">
        <f t="shared" si="4730"/>
        <v>DL2022023</v>
      </c>
      <c r="H2372" t="str">
        <f t="shared" si="4731"/>
        <v>21</v>
      </c>
      <c r="I2372" t="str">
        <f t="shared" si="4732"/>
        <v>Blå svømmekrabbe_21_20220928_DL2022023_AurehoejGym</v>
      </c>
      <c r="J2372" t="str">
        <f>VLOOKUP(MID(C2372,4,6),Datasæt_Analysesystemer!$B$2:$E$69,3,FALSE)</f>
        <v>Blå svømmekrabbe</v>
      </c>
      <c r="K2372" t="str">
        <f t="shared" si="4733"/>
        <v>EP</v>
      </c>
      <c r="L2372" s="7" t="str">
        <f t="shared" si="4745"/>
        <v>No Ct</v>
      </c>
      <c r="M2372" t="str">
        <f t="shared" si="4734"/>
        <v/>
      </c>
      <c r="N2372" t="str">
        <f t="shared" si="4735"/>
        <v/>
      </c>
      <c r="O2372" t="str">
        <f t="shared" si="4736"/>
        <v/>
      </c>
    </row>
    <row r="2373" spans="1:25" x14ac:dyDescent="0.25">
      <c r="A2373" t="s">
        <v>144</v>
      </c>
      <c r="B2373" t="s">
        <v>76</v>
      </c>
      <c r="C2373" t="s">
        <v>566</v>
      </c>
      <c r="D2373">
        <v>0.01</v>
      </c>
      <c r="E2373" t="s">
        <v>1275</v>
      </c>
      <c r="F2373" t="s">
        <v>707</v>
      </c>
      <c r="G2373" t="str">
        <f t="shared" si="4730"/>
        <v>DL2022023</v>
      </c>
      <c r="H2373" t="str">
        <f t="shared" si="4731"/>
        <v>21</v>
      </c>
      <c r="I2373" t="str">
        <f t="shared" si="4732"/>
        <v>Blå svømmekrabbe_21_20220928_DL2022023_AurehoejGym</v>
      </c>
      <c r="J2373" t="str">
        <f>VLOOKUP(MID(C2373,4,6),Datasæt_Analysesystemer!$B$2:$E$69,3,FALSE)</f>
        <v>Blå svømmekrabbe</v>
      </c>
      <c r="K2373" t="str">
        <f t="shared" si="4733"/>
        <v>EP</v>
      </c>
      <c r="L2373" s="7" t="str">
        <f t="shared" si="4745"/>
        <v>No Ct</v>
      </c>
      <c r="M2373" t="str">
        <f t="shared" si="4734"/>
        <v/>
      </c>
      <c r="N2373" t="str">
        <f t="shared" si="4735"/>
        <v/>
      </c>
      <c r="O2373" t="str">
        <f t="shared" si="4736"/>
        <v/>
      </c>
      <c r="Y2373" t="str">
        <f>O2375</f>
        <v/>
      </c>
    </row>
    <row r="2374" spans="1:25" x14ac:dyDescent="0.25">
      <c r="A2374" t="s">
        <v>190</v>
      </c>
      <c r="B2374" t="s">
        <v>23</v>
      </c>
      <c r="C2374" t="s">
        <v>591</v>
      </c>
      <c r="D2374">
        <v>0.01</v>
      </c>
      <c r="E2374" t="s">
        <v>1275</v>
      </c>
      <c r="F2374" t="s">
        <v>707</v>
      </c>
      <c r="G2374" t="str">
        <f t="shared" si="4730"/>
        <v>DL2022023</v>
      </c>
      <c r="H2374" t="str">
        <f t="shared" si="4731"/>
        <v>22</v>
      </c>
      <c r="I2374" t="str">
        <f t="shared" si="4732"/>
        <v>Blå svømmekrabbe_22_20220928_DL2022023_AurehoejGym</v>
      </c>
      <c r="J2374" t="str">
        <f>VLOOKUP(MID(C2374,4,6),Datasæt_Analysesystemer!$B$2:$E$69,3,FALSE)</f>
        <v>Blå svømmekrabbe</v>
      </c>
      <c r="K2374" t="str">
        <f t="shared" si="4733"/>
        <v>PK</v>
      </c>
      <c r="L2374" s="7" t="str">
        <f t="shared" si="4745"/>
        <v>No Ct</v>
      </c>
      <c r="M2374">
        <f t="shared" si="4734"/>
        <v>0</v>
      </c>
      <c r="N2374">
        <f t="shared" si="4735"/>
        <v>0</v>
      </c>
      <c r="O2374">
        <f t="shared" si="4736"/>
        <v>0</v>
      </c>
      <c r="Q2374">
        <f t="shared" ref="Q2374" si="4842">IF(L2376="No Ct",0,L2376)</f>
        <v>0</v>
      </c>
      <c r="R2374">
        <f t="shared" ref="R2374" si="4843">IF(L2377="No Ct",0,L2377)</f>
        <v>0</v>
      </c>
      <c r="S2374" t="str">
        <f t="shared" ref="S2374" si="4844">IF(AND(M2374&gt;0,N2374=0),"Valid","Invalid")</f>
        <v>Invalid</v>
      </c>
      <c r="T2374" t="str">
        <f t="shared" ref="T2374" si="4845">IF(OR(Q2374&gt;1,R2374&gt;1),"Present","Absent")</f>
        <v>Absent</v>
      </c>
      <c r="U2374" t="str">
        <f t="shared" ref="U2374" si="4846">IF(OR(AND(Q2374&gt;1,Q2374&lt;41),AND(R2374&gt;1,R2374&lt;41)),"Ct&lt;41","Ct&gt;41")</f>
        <v>Ct&gt;41</v>
      </c>
      <c r="V2374" t="str">
        <f t="shared" ref="V2374" si="4847">J2374</f>
        <v>Blå svømmekrabbe</v>
      </c>
      <c r="W2374" t="str">
        <f t="shared" ref="W2374" si="4848">MID(F2374,10,9)</f>
        <v>DL2022023</v>
      </c>
      <c r="X2374" t="str">
        <f t="shared" ref="X2374" si="4849">W2374&amp;"_"&amp;V2374&amp;"_"&amp;S2374&amp;"_"&amp;T2374&amp;"_"&amp;U2374</f>
        <v>DL2022023_Blå svømmekrabbe_Invalid_Absent_Ct&gt;41</v>
      </c>
    </row>
    <row r="2375" spans="1:25" x14ac:dyDescent="0.25">
      <c r="A2375" t="s">
        <v>166</v>
      </c>
      <c r="B2375" t="s">
        <v>51</v>
      </c>
      <c r="C2375" t="s">
        <v>579</v>
      </c>
      <c r="D2375">
        <v>0.01</v>
      </c>
      <c r="E2375" t="s">
        <v>1275</v>
      </c>
      <c r="F2375" t="s">
        <v>707</v>
      </c>
      <c r="G2375" t="str">
        <f t="shared" si="4730"/>
        <v>DL2022023</v>
      </c>
      <c r="H2375" t="str">
        <f t="shared" si="4731"/>
        <v>22</v>
      </c>
      <c r="I2375" t="str">
        <f t="shared" si="4732"/>
        <v>Blå svømmekrabbe_22_20220928_DL2022023_AurehoejGym</v>
      </c>
      <c r="J2375" t="str">
        <f>VLOOKUP(MID(C2375,4,6),Datasæt_Analysesystemer!$B$2:$E$69,3,FALSE)</f>
        <v>Blå svømmekrabbe</v>
      </c>
      <c r="K2375" t="str">
        <f t="shared" si="4733"/>
        <v>NK</v>
      </c>
      <c r="L2375" s="7" t="str">
        <f t="shared" si="4745"/>
        <v>No Ct</v>
      </c>
      <c r="M2375" t="str">
        <f t="shared" si="4734"/>
        <v/>
      </c>
      <c r="N2375" t="str">
        <f t="shared" si="4735"/>
        <v/>
      </c>
      <c r="O2375" t="str">
        <f t="shared" si="4736"/>
        <v/>
      </c>
    </row>
    <row r="2376" spans="1:25" x14ac:dyDescent="0.25">
      <c r="A2376" t="s">
        <v>130</v>
      </c>
      <c r="B2376" t="s">
        <v>76</v>
      </c>
      <c r="C2376" t="s">
        <v>567</v>
      </c>
      <c r="D2376">
        <v>0.01</v>
      </c>
      <c r="E2376" t="s">
        <v>1275</v>
      </c>
      <c r="F2376" t="s">
        <v>707</v>
      </c>
      <c r="G2376" t="str">
        <f t="shared" si="4730"/>
        <v>DL2022023</v>
      </c>
      <c r="H2376" t="str">
        <f t="shared" si="4731"/>
        <v>22</v>
      </c>
      <c r="I2376" t="str">
        <f t="shared" si="4732"/>
        <v>Blå svømmekrabbe_22_20220928_DL2022023_AurehoejGym</v>
      </c>
      <c r="J2376" t="str">
        <f>VLOOKUP(MID(C2376,4,6),Datasæt_Analysesystemer!$B$2:$E$69,3,FALSE)</f>
        <v>Blå svømmekrabbe</v>
      </c>
      <c r="K2376" t="str">
        <f t="shared" si="4733"/>
        <v>EP</v>
      </c>
      <c r="L2376" s="7" t="str">
        <f t="shared" si="4745"/>
        <v>No Ct</v>
      </c>
      <c r="M2376" t="str">
        <f t="shared" si="4734"/>
        <v/>
      </c>
      <c r="N2376" t="str">
        <f t="shared" si="4735"/>
        <v/>
      </c>
      <c r="O2376" t="str">
        <f t="shared" si="4736"/>
        <v/>
      </c>
    </row>
    <row r="2377" spans="1:25" x14ac:dyDescent="0.25">
      <c r="A2377" t="s">
        <v>145</v>
      </c>
      <c r="B2377" t="s">
        <v>76</v>
      </c>
      <c r="C2377" t="s">
        <v>567</v>
      </c>
      <c r="D2377">
        <v>0.01</v>
      </c>
      <c r="E2377" t="s">
        <v>1275</v>
      </c>
      <c r="F2377" t="s">
        <v>707</v>
      </c>
      <c r="G2377" t="str">
        <f t="shared" si="4730"/>
        <v>DL2022023</v>
      </c>
      <c r="H2377" t="str">
        <f t="shared" si="4731"/>
        <v>22</v>
      </c>
      <c r="I2377" t="str">
        <f t="shared" si="4732"/>
        <v>Blå svømmekrabbe_22_20220928_DL2022023_AurehoejGym</v>
      </c>
      <c r="J2377" t="str">
        <f>VLOOKUP(MID(C2377,4,6),Datasæt_Analysesystemer!$B$2:$E$69,3,FALSE)</f>
        <v>Blå svømmekrabbe</v>
      </c>
      <c r="K2377" t="str">
        <f t="shared" si="4733"/>
        <v>EP</v>
      </c>
      <c r="L2377" s="7" t="str">
        <f t="shared" si="4745"/>
        <v>No Ct</v>
      </c>
      <c r="M2377" t="str">
        <f t="shared" si="4734"/>
        <v/>
      </c>
      <c r="N2377" t="str">
        <f t="shared" si="4735"/>
        <v/>
      </c>
      <c r="O2377" t="str">
        <f t="shared" si="4736"/>
        <v/>
      </c>
      <c r="Y2377" t="str">
        <f>O2379</f>
        <v/>
      </c>
    </row>
    <row r="2378" spans="1:25" x14ac:dyDescent="0.25">
      <c r="A2378" t="s">
        <v>192</v>
      </c>
      <c r="B2378" t="s">
        <v>23</v>
      </c>
      <c r="C2378" t="s">
        <v>592</v>
      </c>
      <c r="D2378">
        <v>0.01</v>
      </c>
      <c r="E2378" t="s">
        <v>1275</v>
      </c>
      <c r="F2378" t="s">
        <v>707</v>
      </c>
      <c r="G2378" t="str">
        <f t="shared" si="4730"/>
        <v>DL2022023</v>
      </c>
      <c r="H2378" t="str">
        <f t="shared" si="4731"/>
        <v>23</v>
      </c>
      <c r="I2378" t="str">
        <f t="shared" si="4732"/>
        <v>Asiatisk strandkrabbe_23_20220928_DL2022023_AurehoejGym</v>
      </c>
      <c r="J2378" t="str">
        <f>VLOOKUP(MID(C2378,4,6),Datasæt_Analysesystemer!$B$2:$E$69,3,FALSE)</f>
        <v>Asiatisk strandkrabbe</v>
      </c>
      <c r="K2378" t="str">
        <f t="shared" si="4733"/>
        <v>PK</v>
      </c>
      <c r="L2378" s="7" t="str">
        <f t="shared" si="4745"/>
        <v>No Ct</v>
      </c>
      <c r="M2378">
        <f t="shared" si="4734"/>
        <v>0</v>
      </c>
      <c r="N2378">
        <f t="shared" si="4735"/>
        <v>0</v>
      </c>
      <c r="O2378">
        <f t="shared" si="4736"/>
        <v>0</v>
      </c>
      <c r="Q2378">
        <f t="shared" ref="Q2378" si="4850">IF(L2380="No Ct",0,L2380)</f>
        <v>0</v>
      </c>
      <c r="R2378">
        <f t="shared" ref="R2378" si="4851">IF(L2381="No Ct",0,L2381)</f>
        <v>0</v>
      </c>
      <c r="S2378" t="str">
        <f t="shared" ref="S2378" si="4852">IF(AND(M2378&gt;0,N2378=0),"Valid","Invalid")</f>
        <v>Invalid</v>
      </c>
      <c r="T2378" t="str">
        <f t="shared" ref="T2378" si="4853">IF(OR(Q2378&gt;1,R2378&gt;1),"Present","Absent")</f>
        <v>Absent</v>
      </c>
      <c r="U2378" t="str">
        <f t="shared" ref="U2378" si="4854">IF(OR(AND(Q2378&gt;1,Q2378&lt;41),AND(R2378&gt;1,R2378&lt;41)),"Ct&lt;41","Ct&gt;41")</f>
        <v>Ct&gt;41</v>
      </c>
      <c r="V2378" t="str">
        <f t="shared" ref="V2378" si="4855">J2378</f>
        <v>Asiatisk strandkrabbe</v>
      </c>
      <c r="W2378" t="str">
        <f t="shared" ref="W2378" si="4856">MID(F2378,10,9)</f>
        <v>DL2022023</v>
      </c>
      <c r="X2378" t="str">
        <f t="shared" ref="X2378" si="4857">W2378&amp;"_"&amp;V2378&amp;"_"&amp;S2378&amp;"_"&amp;T2378&amp;"_"&amp;U2378</f>
        <v>DL2022023_Asiatisk strandkrabbe_Invalid_Absent_Ct&gt;41</v>
      </c>
    </row>
    <row r="2379" spans="1:25" x14ac:dyDescent="0.25">
      <c r="A2379" t="s">
        <v>168</v>
      </c>
      <c r="B2379" t="s">
        <v>51</v>
      </c>
      <c r="C2379" t="s">
        <v>580</v>
      </c>
      <c r="D2379">
        <v>0.01</v>
      </c>
      <c r="E2379" t="s">
        <v>1275</v>
      </c>
      <c r="F2379" t="s">
        <v>707</v>
      </c>
      <c r="G2379" t="str">
        <f t="shared" si="4730"/>
        <v>DL2022023</v>
      </c>
      <c r="H2379" t="str">
        <f t="shared" si="4731"/>
        <v>23</v>
      </c>
      <c r="I2379" t="str">
        <f t="shared" si="4732"/>
        <v>Asiatisk strandkrabbe_23_20220928_DL2022023_AurehoejGym</v>
      </c>
      <c r="J2379" t="str">
        <f>VLOOKUP(MID(C2379,4,6),Datasæt_Analysesystemer!$B$2:$E$69,3,FALSE)</f>
        <v>Asiatisk strandkrabbe</v>
      </c>
      <c r="K2379" t="str">
        <f t="shared" si="4733"/>
        <v>NK</v>
      </c>
      <c r="L2379" s="7" t="str">
        <f t="shared" si="4745"/>
        <v>No Ct</v>
      </c>
      <c r="M2379" t="str">
        <f t="shared" si="4734"/>
        <v/>
      </c>
      <c r="N2379" t="str">
        <f t="shared" si="4735"/>
        <v/>
      </c>
      <c r="O2379" t="str">
        <f t="shared" si="4736"/>
        <v/>
      </c>
    </row>
    <row r="2380" spans="1:25" x14ac:dyDescent="0.25">
      <c r="A2380" t="s">
        <v>132</v>
      </c>
      <c r="B2380" t="s">
        <v>76</v>
      </c>
      <c r="C2380" t="s">
        <v>568</v>
      </c>
      <c r="D2380">
        <v>0.01</v>
      </c>
      <c r="E2380" t="s">
        <v>1275</v>
      </c>
      <c r="F2380" t="s">
        <v>707</v>
      </c>
      <c r="G2380" t="str">
        <f t="shared" si="4730"/>
        <v>DL2022023</v>
      </c>
      <c r="H2380" t="str">
        <f t="shared" si="4731"/>
        <v>23</v>
      </c>
      <c r="I2380" t="str">
        <f t="shared" si="4732"/>
        <v>Asiatisk strandkrabbe_23_20220928_DL2022023_AurehoejGym</v>
      </c>
      <c r="J2380" t="str">
        <f>VLOOKUP(MID(C2380,4,6),Datasæt_Analysesystemer!$B$2:$E$69,3,FALSE)</f>
        <v>Asiatisk strandkrabbe</v>
      </c>
      <c r="K2380" t="str">
        <f t="shared" si="4733"/>
        <v>EP</v>
      </c>
      <c r="L2380" s="7" t="str">
        <f t="shared" si="4745"/>
        <v>No Ct</v>
      </c>
      <c r="M2380" t="str">
        <f t="shared" si="4734"/>
        <v/>
      </c>
      <c r="N2380" t="str">
        <f t="shared" si="4735"/>
        <v/>
      </c>
      <c r="O2380" t="str">
        <f t="shared" si="4736"/>
        <v/>
      </c>
    </row>
    <row r="2381" spans="1:25" x14ac:dyDescent="0.25">
      <c r="A2381" t="s">
        <v>146</v>
      </c>
      <c r="B2381" t="s">
        <v>76</v>
      </c>
      <c r="C2381" t="s">
        <v>568</v>
      </c>
      <c r="D2381">
        <v>0.01</v>
      </c>
      <c r="E2381" t="s">
        <v>1275</v>
      </c>
      <c r="F2381" t="s">
        <v>707</v>
      </c>
      <c r="G2381" t="str">
        <f t="shared" si="4730"/>
        <v>DL2022023</v>
      </c>
      <c r="H2381" t="str">
        <f t="shared" si="4731"/>
        <v>23</v>
      </c>
      <c r="I2381" t="str">
        <f t="shared" si="4732"/>
        <v>Asiatisk strandkrabbe_23_20220928_DL2022023_AurehoejGym</v>
      </c>
      <c r="J2381" t="str">
        <f>VLOOKUP(MID(C2381,4,6),Datasæt_Analysesystemer!$B$2:$E$69,3,FALSE)</f>
        <v>Asiatisk strandkrabbe</v>
      </c>
      <c r="K2381" t="str">
        <f t="shared" si="4733"/>
        <v>EP</v>
      </c>
      <c r="L2381" s="7" t="str">
        <f t="shared" si="4745"/>
        <v>No Ct</v>
      </c>
      <c r="M2381" t="str">
        <f t="shared" si="4734"/>
        <v/>
      </c>
      <c r="N2381" t="str">
        <f t="shared" si="4735"/>
        <v/>
      </c>
      <c r="O2381" t="str">
        <f t="shared" si="4736"/>
        <v/>
      </c>
      <c r="Y2381" t="str">
        <f>O2383</f>
        <v/>
      </c>
    </row>
    <row r="2382" spans="1:25" x14ac:dyDescent="0.25">
      <c r="A2382" t="s">
        <v>194</v>
      </c>
      <c r="B2382" t="s">
        <v>23</v>
      </c>
      <c r="C2382" t="s">
        <v>593</v>
      </c>
      <c r="D2382">
        <v>0.01</v>
      </c>
      <c r="E2382">
        <v>19.25</v>
      </c>
      <c r="F2382" t="s">
        <v>707</v>
      </c>
      <c r="G2382" t="str">
        <f t="shared" si="4730"/>
        <v>DL2022023</v>
      </c>
      <c r="H2382" t="str">
        <f t="shared" si="4731"/>
        <v>24</v>
      </c>
      <c r="I2382" t="str">
        <f t="shared" si="4732"/>
        <v>Asiatisk strandkrabbe_24_20220928_DL2022023_AurehoejGym</v>
      </c>
      <c r="J2382" t="str">
        <f>VLOOKUP(MID(C2382,4,6),Datasæt_Analysesystemer!$B$2:$E$69,3,FALSE)</f>
        <v>Asiatisk strandkrabbe</v>
      </c>
      <c r="K2382" t="str">
        <f t="shared" si="4733"/>
        <v>PK</v>
      </c>
      <c r="L2382" s="7">
        <f t="shared" si="4745"/>
        <v>19.25</v>
      </c>
      <c r="M2382">
        <f t="shared" si="4734"/>
        <v>19.25</v>
      </c>
      <c r="N2382">
        <f t="shared" si="4735"/>
        <v>0</v>
      </c>
      <c r="O2382">
        <f t="shared" si="4736"/>
        <v>0</v>
      </c>
      <c r="Q2382">
        <f t="shared" ref="Q2382" si="4858">IF(L2384="No Ct",0,L2384)</f>
        <v>0</v>
      </c>
      <c r="R2382">
        <f t="shared" ref="R2382" si="4859">IF(L2385="No Ct",0,L2385)</f>
        <v>0</v>
      </c>
      <c r="S2382" t="str">
        <f t="shared" ref="S2382" si="4860">IF(AND(M2382&gt;0,N2382=0),"Valid","Invalid")</f>
        <v>Valid</v>
      </c>
      <c r="T2382" t="str">
        <f t="shared" ref="T2382" si="4861">IF(OR(Q2382&gt;1,R2382&gt;1),"Present","Absent")</f>
        <v>Absent</v>
      </c>
      <c r="U2382" t="str">
        <f t="shared" ref="U2382" si="4862">IF(OR(AND(Q2382&gt;1,Q2382&lt;41),AND(R2382&gt;1,R2382&lt;41)),"Ct&lt;41","Ct&gt;41")</f>
        <v>Ct&gt;41</v>
      </c>
      <c r="V2382" t="str">
        <f t="shared" ref="V2382" si="4863">J2382</f>
        <v>Asiatisk strandkrabbe</v>
      </c>
      <c r="W2382" t="str">
        <f t="shared" ref="W2382" si="4864">MID(F2382,10,9)</f>
        <v>DL2022023</v>
      </c>
      <c r="X2382" t="str">
        <f t="shared" ref="X2382" si="4865">W2382&amp;"_"&amp;V2382&amp;"_"&amp;S2382&amp;"_"&amp;T2382&amp;"_"&amp;U2382</f>
        <v>DL2022023_Asiatisk strandkrabbe_Valid_Absent_Ct&gt;41</v>
      </c>
    </row>
    <row r="2383" spans="1:25" x14ac:dyDescent="0.25">
      <c r="A2383" t="s">
        <v>170</v>
      </c>
      <c r="B2383" t="s">
        <v>51</v>
      </c>
      <c r="C2383" t="s">
        <v>581</v>
      </c>
      <c r="D2383">
        <v>0.01</v>
      </c>
      <c r="E2383" t="s">
        <v>1275</v>
      </c>
      <c r="F2383" t="s">
        <v>707</v>
      </c>
      <c r="G2383" t="str">
        <f t="shared" si="4730"/>
        <v>DL2022023</v>
      </c>
      <c r="H2383" t="str">
        <f t="shared" si="4731"/>
        <v>24</v>
      </c>
      <c r="I2383" t="str">
        <f t="shared" si="4732"/>
        <v>Asiatisk strandkrabbe_24_20220928_DL2022023_AurehoejGym</v>
      </c>
      <c r="J2383" t="str">
        <f>VLOOKUP(MID(C2383,4,6),Datasæt_Analysesystemer!$B$2:$E$69,3,FALSE)</f>
        <v>Asiatisk strandkrabbe</v>
      </c>
      <c r="K2383" t="str">
        <f t="shared" si="4733"/>
        <v>NK</v>
      </c>
      <c r="L2383" s="7" t="str">
        <f t="shared" si="4745"/>
        <v>No Ct</v>
      </c>
      <c r="M2383" t="str">
        <f t="shared" si="4734"/>
        <v/>
      </c>
      <c r="N2383" t="str">
        <f t="shared" si="4735"/>
        <v/>
      </c>
      <c r="O2383" t="str">
        <f t="shared" si="4736"/>
        <v/>
      </c>
    </row>
    <row r="2384" spans="1:25" x14ac:dyDescent="0.25">
      <c r="A2384" t="s">
        <v>134</v>
      </c>
      <c r="B2384" t="s">
        <v>76</v>
      </c>
      <c r="C2384" t="s">
        <v>569</v>
      </c>
      <c r="D2384">
        <v>0.01</v>
      </c>
      <c r="E2384" t="s">
        <v>1275</v>
      </c>
      <c r="F2384" t="s">
        <v>707</v>
      </c>
      <c r="G2384" t="str">
        <f t="shared" si="4730"/>
        <v>DL2022023</v>
      </c>
      <c r="H2384" t="str">
        <f t="shared" si="4731"/>
        <v>24</v>
      </c>
      <c r="I2384" t="str">
        <f t="shared" si="4732"/>
        <v>Asiatisk strandkrabbe_24_20220928_DL2022023_AurehoejGym</v>
      </c>
      <c r="J2384" t="str">
        <f>VLOOKUP(MID(C2384,4,6),Datasæt_Analysesystemer!$B$2:$E$69,3,FALSE)</f>
        <v>Asiatisk strandkrabbe</v>
      </c>
      <c r="K2384" t="str">
        <f t="shared" si="4733"/>
        <v>EP</v>
      </c>
      <c r="L2384" s="7" t="str">
        <f t="shared" si="4745"/>
        <v>No Ct</v>
      </c>
      <c r="M2384" t="str">
        <f t="shared" si="4734"/>
        <v/>
      </c>
      <c r="N2384" t="str">
        <f t="shared" si="4735"/>
        <v/>
      </c>
      <c r="O2384" t="str">
        <f t="shared" si="4736"/>
        <v/>
      </c>
    </row>
    <row r="2385" spans="1:25" x14ac:dyDescent="0.25">
      <c r="A2385" t="s">
        <v>147</v>
      </c>
      <c r="B2385" t="s">
        <v>76</v>
      </c>
      <c r="C2385" t="s">
        <v>569</v>
      </c>
      <c r="D2385">
        <v>0.01</v>
      </c>
      <c r="E2385" t="s">
        <v>1275</v>
      </c>
      <c r="F2385" t="s">
        <v>707</v>
      </c>
      <c r="G2385" t="str">
        <f t="shared" si="4730"/>
        <v>DL2022023</v>
      </c>
      <c r="H2385" t="str">
        <f t="shared" si="4731"/>
        <v>24</v>
      </c>
      <c r="I2385" t="str">
        <f t="shared" si="4732"/>
        <v>Asiatisk strandkrabbe_24_20220928_DL2022023_AurehoejGym</v>
      </c>
      <c r="J2385" t="str">
        <f>VLOOKUP(MID(C2385,4,6),Datasæt_Analysesystemer!$B$2:$E$69,3,FALSE)</f>
        <v>Asiatisk strandkrabbe</v>
      </c>
      <c r="K2385" t="str">
        <f t="shared" si="4733"/>
        <v>EP</v>
      </c>
      <c r="L2385" s="7" t="str">
        <f t="shared" si="4745"/>
        <v>No Ct</v>
      </c>
      <c r="M2385" t="str">
        <f t="shared" si="4734"/>
        <v/>
      </c>
      <c r="N2385" t="str">
        <f t="shared" si="4735"/>
        <v/>
      </c>
      <c r="O2385" t="str">
        <f t="shared" si="4736"/>
        <v/>
      </c>
      <c r="Y2385" t="str">
        <f>O2387</f>
        <v/>
      </c>
    </row>
    <row r="2386" spans="1:25" x14ac:dyDescent="0.25">
      <c r="A2386" t="s">
        <v>22</v>
      </c>
      <c r="B2386" t="s">
        <v>23</v>
      </c>
      <c r="C2386" t="s">
        <v>24</v>
      </c>
      <c r="D2386">
        <v>0.01</v>
      </c>
      <c r="E2386">
        <v>30.23</v>
      </c>
      <c r="F2386" t="s">
        <v>974</v>
      </c>
      <c r="G2386" t="str">
        <f t="shared" ref="G2386:G2449" si="4866">MID(F2386,10,9)</f>
        <v>DL2022064</v>
      </c>
      <c r="H2386" t="str">
        <f t="shared" ref="H2386:H2449" si="4867">LEFT(C2386,2)</f>
        <v>01</v>
      </c>
      <c r="I2386" t="str">
        <f t="shared" ref="I2386:I2449" si="4868">J2386&amp;"_"&amp;H2386&amp;"_"&amp;F2386</f>
        <v>Aborre_01_20220929_DL2022064_IngridJespersensGym</v>
      </c>
      <c r="J2386" t="str">
        <f>VLOOKUP(MID(C2386,4,6),Datasæt_Analysesystemer!$B$2:$E$69,3,FALSE)</f>
        <v>Aborre</v>
      </c>
      <c r="K2386" t="str">
        <f t="shared" ref="K2386:K2449" si="4869">RIGHT(C2386,2)</f>
        <v>PK</v>
      </c>
      <c r="L2386" s="7">
        <f t="shared" si="4745"/>
        <v>30.23</v>
      </c>
      <c r="M2386">
        <f t="shared" ref="M2386:M2449" si="4870">IF(K2386="PK",SUMIFS(L:L,K:K,"PK",I:I,I2386),"")</f>
        <v>30.23</v>
      </c>
      <c r="N2386">
        <f t="shared" ref="N2386:N2449" si="4871">IF(K2386="PK",SUMIFS(L:L,K:K,"NK",I:I,I2386),"")</f>
        <v>0</v>
      </c>
      <c r="O2386">
        <f t="shared" ref="O2386:O2449" si="4872">IF(K2386="PK",SUMIFS(L:L,K:K,"EP",I:I,I2386),"")</f>
        <v>0</v>
      </c>
      <c r="Q2386">
        <f t="shared" ref="Q2386" si="4873">IF(L2388="No Ct",0,L2388)</f>
        <v>0</v>
      </c>
      <c r="R2386">
        <f t="shared" ref="R2386" si="4874">IF(L2389="No Ct",0,L2389)</f>
        <v>0</v>
      </c>
      <c r="S2386" t="str">
        <f t="shared" ref="S2386" si="4875">IF(AND(M2386&gt;0,N2386=0),"Valid","Invalid")</f>
        <v>Valid</v>
      </c>
      <c r="T2386" t="str">
        <f t="shared" ref="T2386" si="4876">IF(OR(Q2386&gt;1,R2386&gt;1),"Present","Absent")</f>
        <v>Absent</v>
      </c>
      <c r="U2386" t="str">
        <f t="shared" ref="U2386" si="4877">IF(OR(AND(Q2386&gt;1,Q2386&lt;41),AND(R2386&gt;1,R2386&lt;41)),"Ct&lt;41","Ct&gt;41")</f>
        <v>Ct&gt;41</v>
      </c>
      <c r="V2386" t="str">
        <f t="shared" ref="V2386" si="4878">J2386</f>
        <v>Aborre</v>
      </c>
      <c r="W2386" t="str">
        <f t="shared" ref="W2386" si="4879">MID(F2386,10,9)</f>
        <v>DL2022064</v>
      </c>
      <c r="X2386" t="str">
        <f t="shared" ref="X2386" si="4880">W2386&amp;"_"&amp;V2386&amp;"_"&amp;S2386&amp;"_"&amp;T2386&amp;"_"&amp;U2386</f>
        <v>DL2022064_Aborre_Valid_Absent_Ct&gt;41</v>
      </c>
    </row>
    <row r="2387" spans="1:25" x14ac:dyDescent="0.25">
      <c r="A2387" t="s">
        <v>50</v>
      </c>
      <c r="B2387" t="s">
        <v>51</v>
      </c>
      <c r="C2387" t="s">
        <v>52</v>
      </c>
      <c r="D2387">
        <v>0.01</v>
      </c>
      <c r="E2387" t="s">
        <v>1275</v>
      </c>
      <c r="F2387" t="s">
        <v>974</v>
      </c>
      <c r="G2387" t="str">
        <f t="shared" si="4866"/>
        <v>DL2022064</v>
      </c>
      <c r="H2387" t="str">
        <f t="shared" si="4867"/>
        <v>01</v>
      </c>
      <c r="I2387" t="str">
        <f t="shared" si="4868"/>
        <v>Aborre_01_20220929_DL2022064_IngridJespersensGym</v>
      </c>
      <c r="J2387" t="str">
        <f>VLOOKUP(MID(C2387,4,6),Datasæt_Analysesystemer!$B$2:$E$69,3,FALSE)</f>
        <v>Aborre</v>
      </c>
      <c r="K2387" t="str">
        <f t="shared" si="4869"/>
        <v>NK</v>
      </c>
      <c r="L2387" s="7" t="str">
        <f t="shared" ref="L2387:L2450" si="4881">IF(TRIM(E2387)="No Ct","No Ct",E2387)</f>
        <v>No Ct</v>
      </c>
      <c r="M2387" t="str">
        <f t="shared" si="4870"/>
        <v/>
      </c>
      <c r="N2387" t="str">
        <f t="shared" si="4871"/>
        <v/>
      </c>
      <c r="O2387" t="str">
        <f t="shared" si="4872"/>
        <v/>
      </c>
    </row>
    <row r="2388" spans="1:25" x14ac:dyDescent="0.25">
      <c r="A2388" t="s">
        <v>75</v>
      </c>
      <c r="B2388" t="s">
        <v>76</v>
      </c>
      <c r="C2388" t="s">
        <v>77</v>
      </c>
      <c r="D2388">
        <v>0.01</v>
      </c>
      <c r="E2388" t="s">
        <v>1275</v>
      </c>
      <c r="F2388" t="s">
        <v>974</v>
      </c>
      <c r="G2388" t="str">
        <f t="shared" si="4866"/>
        <v>DL2022064</v>
      </c>
      <c r="H2388" t="str">
        <f t="shared" si="4867"/>
        <v>01</v>
      </c>
      <c r="I2388" t="str">
        <f t="shared" si="4868"/>
        <v>Aborre_01_20220929_DL2022064_IngridJespersensGym</v>
      </c>
      <c r="J2388" t="str">
        <f>VLOOKUP(MID(C2388,4,6),Datasæt_Analysesystemer!$B$2:$E$69,3,FALSE)</f>
        <v>Aborre</v>
      </c>
      <c r="K2388" t="str">
        <f t="shared" si="4869"/>
        <v>EP</v>
      </c>
      <c r="L2388" s="7" t="str">
        <f t="shared" si="4881"/>
        <v>No Ct</v>
      </c>
      <c r="M2388" t="str">
        <f t="shared" si="4870"/>
        <v/>
      </c>
      <c r="N2388" t="str">
        <f t="shared" si="4871"/>
        <v/>
      </c>
      <c r="O2388" t="str">
        <f t="shared" si="4872"/>
        <v/>
      </c>
    </row>
    <row r="2389" spans="1:25" x14ac:dyDescent="0.25">
      <c r="A2389" t="s">
        <v>100</v>
      </c>
      <c r="B2389" t="s">
        <v>76</v>
      </c>
      <c r="C2389" t="s">
        <v>77</v>
      </c>
      <c r="D2389">
        <v>0.01</v>
      </c>
      <c r="E2389" t="s">
        <v>1275</v>
      </c>
      <c r="F2389" t="s">
        <v>974</v>
      </c>
      <c r="G2389" t="str">
        <f t="shared" si="4866"/>
        <v>DL2022064</v>
      </c>
      <c r="H2389" t="str">
        <f t="shared" si="4867"/>
        <v>01</v>
      </c>
      <c r="I2389" t="str">
        <f t="shared" si="4868"/>
        <v>Aborre_01_20220929_DL2022064_IngridJespersensGym</v>
      </c>
      <c r="J2389" t="str">
        <f>VLOOKUP(MID(C2389,4,6),Datasæt_Analysesystemer!$B$2:$E$69,3,FALSE)</f>
        <v>Aborre</v>
      </c>
      <c r="K2389" t="str">
        <f t="shared" si="4869"/>
        <v>EP</v>
      </c>
      <c r="L2389" s="7" t="str">
        <f t="shared" si="4881"/>
        <v>No Ct</v>
      </c>
      <c r="M2389" t="str">
        <f t="shared" si="4870"/>
        <v/>
      </c>
      <c r="N2389" t="str">
        <f t="shared" si="4871"/>
        <v/>
      </c>
      <c r="O2389" t="str">
        <f t="shared" si="4872"/>
        <v/>
      </c>
    </row>
    <row r="2390" spans="1:25" x14ac:dyDescent="0.25">
      <c r="A2390" t="s">
        <v>27</v>
      </c>
      <c r="B2390" t="s">
        <v>23</v>
      </c>
      <c r="C2390" t="s">
        <v>28</v>
      </c>
      <c r="D2390">
        <v>0.01</v>
      </c>
      <c r="E2390" t="s">
        <v>1275</v>
      </c>
      <c r="F2390" t="s">
        <v>974</v>
      </c>
      <c r="G2390" t="str">
        <f t="shared" si="4866"/>
        <v>DL2022064</v>
      </c>
      <c r="H2390" t="str">
        <f t="shared" si="4867"/>
        <v>02</v>
      </c>
      <c r="I2390" t="str">
        <f t="shared" si="4868"/>
        <v>Aborre_02_20220929_DL2022064_IngridJespersensGym</v>
      </c>
      <c r="J2390" t="str">
        <f>VLOOKUP(MID(C2390,4,6),Datasæt_Analysesystemer!$B$2:$E$69,3,FALSE)</f>
        <v>Aborre</v>
      </c>
      <c r="K2390" t="str">
        <f t="shared" si="4869"/>
        <v>PK</v>
      </c>
      <c r="L2390" s="7" t="str">
        <f t="shared" si="4881"/>
        <v>No Ct</v>
      </c>
      <c r="M2390">
        <f t="shared" si="4870"/>
        <v>0</v>
      </c>
      <c r="N2390">
        <f t="shared" si="4871"/>
        <v>0</v>
      </c>
      <c r="O2390">
        <f t="shared" si="4872"/>
        <v>0</v>
      </c>
      <c r="Q2390">
        <f t="shared" ref="Q2390" si="4882">IF(L2392="No Ct",0,L2392)</f>
        <v>0</v>
      </c>
      <c r="R2390">
        <f t="shared" ref="R2390" si="4883">IF(L2393="No Ct",0,L2393)</f>
        <v>0</v>
      </c>
      <c r="S2390" t="str">
        <f t="shared" ref="S2390" si="4884">IF(AND(M2390&gt;0,N2390=0),"Valid","Invalid")</f>
        <v>Invalid</v>
      </c>
      <c r="T2390" t="str">
        <f t="shared" ref="T2390" si="4885">IF(OR(Q2390&gt;1,R2390&gt;1),"Present","Absent")</f>
        <v>Absent</v>
      </c>
      <c r="U2390" t="str">
        <f t="shared" ref="U2390" si="4886">IF(OR(AND(Q2390&gt;1,Q2390&lt;41),AND(R2390&gt;1,R2390&lt;41)),"Ct&lt;41","Ct&gt;41")</f>
        <v>Ct&gt;41</v>
      </c>
      <c r="V2390" t="str">
        <f t="shared" ref="V2390" si="4887">J2390</f>
        <v>Aborre</v>
      </c>
      <c r="W2390" t="str">
        <f t="shared" ref="W2390" si="4888">MID(F2390,10,9)</f>
        <v>DL2022064</v>
      </c>
      <c r="X2390" t="str">
        <f t="shared" ref="X2390" si="4889">W2390&amp;"_"&amp;V2390&amp;"_"&amp;S2390&amp;"_"&amp;T2390&amp;"_"&amp;U2390</f>
        <v>DL2022064_Aborre_Invalid_Absent_Ct&gt;41</v>
      </c>
    </row>
    <row r="2391" spans="1:25" x14ac:dyDescent="0.25">
      <c r="A2391" t="s">
        <v>53</v>
      </c>
      <c r="B2391" t="s">
        <v>51</v>
      </c>
      <c r="C2391" t="s">
        <v>54</v>
      </c>
      <c r="D2391">
        <v>0.01</v>
      </c>
      <c r="E2391" t="s">
        <v>1275</v>
      </c>
      <c r="F2391" t="s">
        <v>974</v>
      </c>
      <c r="G2391" t="str">
        <f t="shared" si="4866"/>
        <v>DL2022064</v>
      </c>
      <c r="H2391" t="str">
        <f t="shared" si="4867"/>
        <v>02</v>
      </c>
      <c r="I2391" t="str">
        <f t="shared" si="4868"/>
        <v>Aborre_02_20220929_DL2022064_IngridJespersensGym</v>
      </c>
      <c r="J2391" t="str">
        <f>VLOOKUP(MID(C2391,4,6),Datasæt_Analysesystemer!$B$2:$E$69,3,FALSE)</f>
        <v>Aborre</v>
      </c>
      <c r="K2391" t="str">
        <f t="shared" si="4869"/>
        <v>NK</v>
      </c>
      <c r="L2391" s="7" t="str">
        <f t="shared" si="4881"/>
        <v>No Ct</v>
      </c>
      <c r="M2391" t="str">
        <f t="shared" si="4870"/>
        <v/>
      </c>
      <c r="N2391" t="str">
        <f t="shared" si="4871"/>
        <v/>
      </c>
      <c r="O2391" t="str">
        <f t="shared" si="4872"/>
        <v/>
      </c>
    </row>
    <row r="2392" spans="1:25" x14ac:dyDescent="0.25">
      <c r="A2392" t="s">
        <v>78</v>
      </c>
      <c r="B2392" t="s">
        <v>76</v>
      </c>
      <c r="C2392" t="s">
        <v>79</v>
      </c>
      <c r="D2392">
        <v>0.01</v>
      </c>
      <c r="E2392" t="s">
        <v>1275</v>
      </c>
      <c r="F2392" t="s">
        <v>974</v>
      </c>
      <c r="G2392" t="str">
        <f t="shared" si="4866"/>
        <v>DL2022064</v>
      </c>
      <c r="H2392" t="str">
        <f t="shared" si="4867"/>
        <v>02</v>
      </c>
      <c r="I2392" t="str">
        <f t="shared" si="4868"/>
        <v>Aborre_02_20220929_DL2022064_IngridJespersensGym</v>
      </c>
      <c r="J2392" t="str">
        <f>VLOOKUP(MID(C2392,4,6),Datasæt_Analysesystemer!$B$2:$E$69,3,FALSE)</f>
        <v>Aborre</v>
      </c>
      <c r="K2392" t="str">
        <f t="shared" si="4869"/>
        <v>EP</v>
      </c>
      <c r="L2392" s="7" t="str">
        <f t="shared" si="4881"/>
        <v>No Ct</v>
      </c>
      <c r="M2392" t="str">
        <f t="shared" si="4870"/>
        <v/>
      </c>
      <c r="N2392" t="str">
        <f t="shared" si="4871"/>
        <v/>
      </c>
      <c r="O2392" t="str">
        <f t="shared" si="4872"/>
        <v/>
      </c>
    </row>
    <row r="2393" spans="1:25" x14ac:dyDescent="0.25">
      <c r="A2393" t="s">
        <v>101</v>
      </c>
      <c r="B2393" t="s">
        <v>76</v>
      </c>
      <c r="C2393" t="s">
        <v>79</v>
      </c>
      <c r="D2393">
        <v>0.01</v>
      </c>
      <c r="E2393" t="s">
        <v>1275</v>
      </c>
      <c r="F2393" t="s">
        <v>974</v>
      </c>
      <c r="G2393" t="str">
        <f t="shared" si="4866"/>
        <v>DL2022064</v>
      </c>
      <c r="H2393" t="str">
        <f t="shared" si="4867"/>
        <v>02</v>
      </c>
      <c r="I2393" t="str">
        <f t="shared" si="4868"/>
        <v>Aborre_02_20220929_DL2022064_IngridJespersensGym</v>
      </c>
      <c r="J2393" t="str">
        <f>VLOOKUP(MID(C2393,4,6),Datasæt_Analysesystemer!$B$2:$E$69,3,FALSE)</f>
        <v>Aborre</v>
      </c>
      <c r="K2393" t="str">
        <f t="shared" si="4869"/>
        <v>EP</v>
      </c>
      <c r="L2393" s="7" t="str">
        <f t="shared" si="4881"/>
        <v>No Ct</v>
      </c>
      <c r="M2393" t="str">
        <f t="shared" si="4870"/>
        <v/>
      </c>
      <c r="N2393" t="str">
        <f t="shared" si="4871"/>
        <v/>
      </c>
      <c r="O2393" t="str">
        <f t="shared" si="4872"/>
        <v/>
      </c>
    </row>
    <row r="2394" spans="1:25" x14ac:dyDescent="0.25">
      <c r="A2394" t="s">
        <v>29</v>
      </c>
      <c r="B2394" t="s">
        <v>23</v>
      </c>
      <c r="C2394" t="s">
        <v>453</v>
      </c>
      <c r="D2394">
        <v>0.01</v>
      </c>
      <c r="E2394">
        <v>34.74</v>
      </c>
      <c r="F2394" t="s">
        <v>974</v>
      </c>
      <c r="G2394" t="str">
        <f t="shared" si="4866"/>
        <v>DL2022064</v>
      </c>
      <c r="H2394" t="str">
        <f t="shared" si="4867"/>
        <v>03</v>
      </c>
      <c r="I2394" t="str">
        <f t="shared" si="4868"/>
        <v>Skalle_03_20220929_DL2022064_IngridJespersensGym</v>
      </c>
      <c r="J2394" t="str">
        <f>VLOOKUP(MID(C2394,4,6),Datasæt_Analysesystemer!$B$2:$E$69,3,FALSE)</f>
        <v>Skalle</v>
      </c>
      <c r="K2394" t="str">
        <f t="shared" si="4869"/>
        <v>PK</v>
      </c>
      <c r="L2394" s="7">
        <f t="shared" si="4881"/>
        <v>34.74</v>
      </c>
      <c r="M2394">
        <f t="shared" si="4870"/>
        <v>34.74</v>
      </c>
      <c r="N2394">
        <f t="shared" si="4871"/>
        <v>0</v>
      </c>
      <c r="O2394">
        <f t="shared" si="4872"/>
        <v>77.260000000000005</v>
      </c>
      <c r="Q2394">
        <f t="shared" ref="Q2394" si="4890">IF(L2396="No Ct",0,L2396)</f>
        <v>39.020000000000003</v>
      </c>
      <c r="R2394">
        <f t="shared" ref="R2394" si="4891">IF(L2397="No Ct",0,L2397)</f>
        <v>38.24</v>
      </c>
      <c r="S2394" t="str">
        <f t="shared" ref="S2394" si="4892">IF(AND(M2394&gt;0,N2394=0),"Valid","Invalid")</f>
        <v>Valid</v>
      </c>
      <c r="T2394" t="str">
        <f t="shared" ref="T2394" si="4893">IF(OR(Q2394&gt;1,R2394&gt;1),"Present","Absent")</f>
        <v>Present</v>
      </c>
      <c r="U2394" t="str">
        <f t="shared" ref="U2394" si="4894">IF(OR(AND(Q2394&gt;1,Q2394&lt;41),AND(R2394&gt;1,R2394&lt;41)),"Ct&lt;41","Ct&gt;41")</f>
        <v>Ct&lt;41</v>
      </c>
      <c r="V2394" t="str">
        <f t="shared" ref="V2394" si="4895">J2394</f>
        <v>Skalle</v>
      </c>
      <c r="W2394" t="str">
        <f t="shared" ref="W2394" si="4896">MID(F2394,10,9)</f>
        <v>DL2022064</v>
      </c>
      <c r="X2394" t="str">
        <f t="shared" ref="X2394" si="4897">W2394&amp;"_"&amp;V2394&amp;"_"&amp;S2394&amp;"_"&amp;T2394&amp;"_"&amp;U2394</f>
        <v>DL2022064_Skalle_Valid_Present_Ct&lt;41</v>
      </c>
    </row>
    <row r="2395" spans="1:25" x14ac:dyDescent="0.25">
      <c r="A2395" t="s">
        <v>55</v>
      </c>
      <c r="B2395" t="s">
        <v>51</v>
      </c>
      <c r="C2395" t="s">
        <v>463</v>
      </c>
      <c r="D2395">
        <v>0.01</v>
      </c>
      <c r="E2395" t="s">
        <v>1275</v>
      </c>
      <c r="F2395" t="s">
        <v>974</v>
      </c>
      <c r="G2395" t="str">
        <f t="shared" si="4866"/>
        <v>DL2022064</v>
      </c>
      <c r="H2395" t="str">
        <f t="shared" si="4867"/>
        <v>03</v>
      </c>
      <c r="I2395" t="str">
        <f t="shared" si="4868"/>
        <v>Skalle_03_20220929_DL2022064_IngridJespersensGym</v>
      </c>
      <c r="J2395" t="str">
        <f>VLOOKUP(MID(C2395,4,6),Datasæt_Analysesystemer!$B$2:$E$69,3,FALSE)</f>
        <v>Skalle</v>
      </c>
      <c r="K2395" t="str">
        <f t="shared" si="4869"/>
        <v>NK</v>
      </c>
      <c r="L2395" s="7" t="str">
        <f t="shared" si="4881"/>
        <v>No Ct</v>
      </c>
      <c r="M2395" t="str">
        <f t="shared" si="4870"/>
        <v/>
      </c>
      <c r="N2395" t="str">
        <f t="shared" si="4871"/>
        <v/>
      </c>
      <c r="O2395" t="str">
        <f t="shared" si="4872"/>
        <v/>
      </c>
    </row>
    <row r="2396" spans="1:25" x14ac:dyDescent="0.25">
      <c r="A2396" t="s">
        <v>80</v>
      </c>
      <c r="B2396" t="s">
        <v>76</v>
      </c>
      <c r="C2396" t="s">
        <v>473</v>
      </c>
      <c r="D2396">
        <v>0.01</v>
      </c>
      <c r="E2396">
        <v>39.020000000000003</v>
      </c>
      <c r="F2396" t="s">
        <v>974</v>
      </c>
      <c r="G2396" t="str">
        <f t="shared" si="4866"/>
        <v>DL2022064</v>
      </c>
      <c r="H2396" t="str">
        <f t="shared" si="4867"/>
        <v>03</v>
      </c>
      <c r="I2396" t="str">
        <f t="shared" si="4868"/>
        <v>Skalle_03_20220929_DL2022064_IngridJespersensGym</v>
      </c>
      <c r="J2396" t="str">
        <f>VLOOKUP(MID(C2396,4,6),Datasæt_Analysesystemer!$B$2:$E$69,3,FALSE)</f>
        <v>Skalle</v>
      </c>
      <c r="K2396" t="str">
        <f t="shared" si="4869"/>
        <v>EP</v>
      </c>
      <c r="L2396" s="7">
        <f t="shared" si="4881"/>
        <v>39.020000000000003</v>
      </c>
      <c r="M2396" t="str">
        <f t="shared" si="4870"/>
        <v/>
      </c>
      <c r="N2396" t="str">
        <f t="shared" si="4871"/>
        <v/>
      </c>
      <c r="O2396" t="str">
        <f t="shared" si="4872"/>
        <v/>
      </c>
    </row>
    <row r="2397" spans="1:25" x14ac:dyDescent="0.25">
      <c r="A2397" t="s">
        <v>102</v>
      </c>
      <c r="B2397" t="s">
        <v>76</v>
      </c>
      <c r="C2397" t="s">
        <v>473</v>
      </c>
      <c r="D2397">
        <v>0.01</v>
      </c>
      <c r="E2397">
        <v>38.24</v>
      </c>
      <c r="F2397" t="s">
        <v>974</v>
      </c>
      <c r="G2397" t="str">
        <f t="shared" si="4866"/>
        <v>DL2022064</v>
      </c>
      <c r="H2397" t="str">
        <f t="shared" si="4867"/>
        <v>03</v>
      </c>
      <c r="I2397" t="str">
        <f t="shared" si="4868"/>
        <v>Skalle_03_20220929_DL2022064_IngridJespersensGym</v>
      </c>
      <c r="J2397" t="str">
        <f>VLOOKUP(MID(C2397,4,6),Datasæt_Analysesystemer!$B$2:$E$69,3,FALSE)</f>
        <v>Skalle</v>
      </c>
      <c r="K2397" t="str">
        <f t="shared" si="4869"/>
        <v>EP</v>
      </c>
      <c r="L2397" s="7">
        <f t="shared" si="4881"/>
        <v>38.24</v>
      </c>
      <c r="M2397" t="str">
        <f t="shared" si="4870"/>
        <v/>
      </c>
      <c r="N2397" t="str">
        <f t="shared" si="4871"/>
        <v/>
      </c>
      <c r="O2397" t="str">
        <f t="shared" si="4872"/>
        <v/>
      </c>
    </row>
    <row r="2398" spans="1:25" x14ac:dyDescent="0.25">
      <c r="A2398" t="s">
        <v>31</v>
      </c>
      <c r="B2398" t="s">
        <v>23</v>
      </c>
      <c r="C2398" t="s">
        <v>454</v>
      </c>
      <c r="D2398">
        <v>0.01</v>
      </c>
      <c r="E2398">
        <v>34.299999999999997</v>
      </c>
      <c r="F2398" t="s">
        <v>974</v>
      </c>
      <c r="G2398" t="str">
        <f t="shared" si="4866"/>
        <v>DL2022064</v>
      </c>
      <c r="H2398" t="str">
        <f t="shared" si="4867"/>
        <v>04</v>
      </c>
      <c r="I2398" t="str">
        <f t="shared" si="4868"/>
        <v>Skalle_04_20220929_DL2022064_IngridJespersensGym</v>
      </c>
      <c r="J2398" t="str">
        <f>VLOOKUP(MID(C2398,4,6),Datasæt_Analysesystemer!$B$2:$E$69,3,FALSE)</f>
        <v>Skalle</v>
      </c>
      <c r="K2398" t="str">
        <f t="shared" si="4869"/>
        <v>PK</v>
      </c>
      <c r="L2398" s="7">
        <f t="shared" si="4881"/>
        <v>34.299999999999997</v>
      </c>
      <c r="M2398">
        <f t="shared" si="4870"/>
        <v>34.299999999999997</v>
      </c>
      <c r="N2398">
        <f t="shared" si="4871"/>
        <v>0</v>
      </c>
      <c r="O2398">
        <f t="shared" si="4872"/>
        <v>39.549999999999997</v>
      </c>
      <c r="Q2398">
        <f t="shared" ref="Q2398" si="4898">IF(L2400="No Ct",0,L2400)</f>
        <v>0</v>
      </c>
      <c r="R2398">
        <f t="shared" ref="R2398" si="4899">IF(L2401="No Ct",0,L2401)</f>
        <v>39.549999999999997</v>
      </c>
      <c r="S2398" t="str">
        <f t="shared" ref="S2398" si="4900">IF(AND(M2398&gt;0,N2398=0),"Valid","Invalid")</f>
        <v>Valid</v>
      </c>
      <c r="T2398" t="str">
        <f t="shared" ref="T2398" si="4901">IF(OR(Q2398&gt;1,R2398&gt;1),"Present","Absent")</f>
        <v>Present</v>
      </c>
      <c r="U2398" t="str">
        <f t="shared" ref="U2398" si="4902">IF(OR(AND(Q2398&gt;1,Q2398&lt;41),AND(R2398&gt;1,R2398&lt;41)),"Ct&lt;41","Ct&gt;41")</f>
        <v>Ct&lt;41</v>
      </c>
      <c r="V2398" t="str">
        <f t="shared" ref="V2398" si="4903">J2398</f>
        <v>Skalle</v>
      </c>
      <c r="W2398" t="str">
        <f t="shared" ref="W2398" si="4904">MID(F2398,10,9)</f>
        <v>DL2022064</v>
      </c>
      <c r="X2398" t="str">
        <f t="shared" ref="X2398" si="4905">W2398&amp;"_"&amp;V2398&amp;"_"&amp;S2398&amp;"_"&amp;T2398&amp;"_"&amp;U2398</f>
        <v>DL2022064_Skalle_Valid_Present_Ct&lt;41</v>
      </c>
    </row>
    <row r="2399" spans="1:25" x14ac:dyDescent="0.25">
      <c r="A2399" t="s">
        <v>57</v>
      </c>
      <c r="B2399" t="s">
        <v>51</v>
      </c>
      <c r="C2399" t="s">
        <v>464</v>
      </c>
      <c r="D2399">
        <v>0.01</v>
      </c>
      <c r="E2399" t="s">
        <v>1275</v>
      </c>
      <c r="F2399" t="s">
        <v>974</v>
      </c>
      <c r="G2399" t="str">
        <f t="shared" si="4866"/>
        <v>DL2022064</v>
      </c>
      <c r="H2399" t="str">
        <f t="shared" si="4867"/>
        <v>04</v>
      </c>
      <c r="I2399" t="str">
        <f t="shared" si="4868"/>
        <v>Skalle_04_20220929_DL2022064_IngridJespersensGym</v>
      </c>
      <c r="J2399" t="str">
        <f>VLOOKUP(MID(C2399,4,6),Datasæt_Analysesystemer!$B$2:$E$69,3,FALSE)</f>
        <v>Skalle</v>
      </c>
      <c r="K2399" t="str">
        <f t="shared" si="4869"/>
        <v>NK</v>
      </c>
      <c r="L2399" s="7" t="str">
        <f t="shared" si="4881"/>
        <v>No Ct</v>
      </c>
      <c r="M2399" t="str">
        <f t="shared" si="4870"/>
        <v/>
      </c>
      <c r="N2399" t="str">
        <f t="shared" si="4871"/>
        <v/>
      </c>
      <c r="O2399" t="str">
        <f t="shared" si="4872"/>
        <v/>
      </c>
    </row>
    <row r="2400" spans="1:25" x14ac:dyDescent="0.25">
      <c r="A2400" t="s">
        <v>82</v>
      </c>
      <c r="B2400" t="s">
        <v>76</v>
      </c>
      <c r="C2400" t="s">
        <v>474</v>
      </c>
      <c r="D2400">
        <v>0.01</v>
      </c>
      <c r="E2400" t="s">
        <v>1275</v>
      </c>
      <c r="F2400" t="s">
        <v>974</v>
      </c>
      <c r="G2400" t="str">
        <f t="shared" si="4866"/>
        <v>DL2022064</v>
      </c>
      <c r="H2400" t="str">
        <f t="shared" si="4867"/>
        <v>04</v>
      </c>
      <c r="I2400" t="str">
        <f t="shared" si="4868"/>
        <v>Skalle_04_20220929_DL2022064_IngridJespersensGym</v>
      </c>
      <c r="J2400" t="str">
        <f>VLOOKUP(MID(C2400,4,6),Datasæt_Analysesystemer!$B$2:$E$69,3,FALSE)</f>
        <v>Skalle</v>
      </c>
      <c r="K2400" t="str">
        <f t="shared" si="4869"/>
        <v>EP</v>
      </c>
      <c r="L2400" s="7" t="str">
        <f t="shared" si="4881"/>
        <v>No Ct</v>
      </c>
      <c r="M2400" t="str">
        <f t="shared" si="4870"/>
        <v/>
      </c>
      <c r="N2400" t="str">
        <f t="shared" si="4871"/>
        <v/>
      </c>
      <c r="O2400" t="str">
        <f t="shared" si="4872"/>
        <v/>
      </c>
    </row>
    <row r="2401" spans="1:24" x14ac:dyDescent="0.25">
      <c r="A2401" t="s">
        <v>103</v>
      </c>
      <c r="B2401" t="s">
        <v>76</v>
      </c>
      <c r="C2401" t="s">
        <v>474</v>
      </c>
      <c r="D2401">
        <v>0.01</v>
      </c>
      <c r="E2401">
        <v>39.549999999999997</v>
      </c>
      <c r="F2401" t="s">
        <v>974</v>
      </c>
      <c r="G2401" t="str">
        <f t="shared" si="4866"/>
        <v>DL2022064</v>
      </c>
      <c r="H2401" t="str">
        <f t="shared" si="4867"/>
        <v>04</v>
      </c>
      <c r="I2401" t="str">
        <f t="shared" si="4868"/>
        <v>Skalle_04_20220929_DL2022064_IngridJespersensGym</v>
      </c>
      <c r="J2401" t="str">
        <f>VLOOKUP(MID(C2401,4,6),Datasæt_Analysesystemer!$B$2:$E$69,3,FALSE)</f>
        <v>Skalle</v>
      </c>
      <c r="K2401" t="str">
        <f t="shared" si="4869"/>
        <v>EP</v>
      </c>
      <c r="L2401" s="7">
        <f t="shared" si="4881"/>
        <v>39.549999999999997</v>
      </c>
      <c r="M2401" t="str">
        <f t="shared" si="4870"/>
        <v/>
      </c>
      <c r="N2401" t="str">
        <f t="shared" si="4871"/>
        <v/>
      </c>
      <c r="O2401" t="str">
        <f t="shared" si="4872"/>
        <v/>
      </c>
    </row>
    <row r="2402" spans="1:24" x14ac:dyDescent="0.25">
      <c r="A2402" t="s">
        <v>33</v>
      </c>
      <c r="B2402" t="s">
        <v>23</v>
      </c>
      <c r="C2402" t="s">
        <v>455</v>
      </c>
      <c r="D2402">
        <v>0.01</v>
      </c>
      <c r="E2402" t="s">
        <v>1275</v>
      </c>
      <c r="F2402" t="s">
        <v>974</v>
      </c>
      <c r="G2402" t="str">
        <f t="shared" si="4866"/>
        <v>DL2022064</v>
      </c>
      <c r="H2402" t="str">
        <f t="shared" si="4867"/>
        <v>05</v>
      </c>
      <c r="I2402" t="str">
        <f t="shared" si="4868"/>
        <v>Gedde_05_20220929_DL2022064_IngridJespersensGym</v>
      </c>
      <c r="J2402" t="str">
        <f>VLOOKUP(MID(C2402,4,6),Datasæt_Analysesystemer!$B$2:$E$69,3,FALSE)</f>
        <v>Gedde</v>
      </c>
      <c r="K2402" t="str">
        <f t="shared" si="4869"/>
        <v>PK</v>
      </c>
      <c r="L2402" s="7" t="str">
        <f t="shared" si="4881"/>
        <v>No Ct</v>
      </c>
      <c r="M2402">
        <f t="shared" si="4870"/>
        <v>0</v>
      </c>
      <c r="N2402">
        <f t="shared" si="4871"/>
        <v>0</v>
      </c>
      <c r="O2402">
        <f t="shared" si="4872"/>
        <v>39.75</v>
      </c>
      <c r="Q2402">
        <f t="shared" ref="Q2402" si="4906">IF(L2404="No Ct",0,L2404)</f>
        <v>0</v>
      </c>
      <c r="R2402">
        <f t="shared" ref="R2402" si="4907">IF(L2405="No Ct",0,L2405)</f>
        <v>39.75</v>
      </c>
      <c r="S2402" t="str">
        <f t="shared" ref="S2402" si="4908">IF(AND(M2402&gt;0,N2402=0),"Valid","Invalid")</f>
        <v>Invalid</v>
      </c>
      <c r="T2402" t="str">
        <f t="shared" ref="T2402" si="4909">IF(OR(Q2402&gt;1,R2402&gt;1),"Present","Absent")</f>
        <v>Present</v>
      </c>
      <c r="U2402" t="str">
        <f t="shared" ref="U2402" si="4910">IF(OR(AND(Q2402&gt;1,Q2402&lt;41),AND(R2402&gt;1,R2402&lt;41)),"Ct&lt;41","Ct&gt;41")</f>
        <v>Ct&lt;41</v>
      </c>
      <c r="V2402" t="str">
        <f t="shared" ref="V2402" si="4911">J2402</f>
        <v>Gedde</v>
      </c>
      <c r="W2402" t="str">
        <f t="shared" ref="W2402" si="4912">MID(F2402,10,9)</f>
        <v>DL2022064</v>
      </c>
      <c r="X2402" t="str">
        <f t="shared" ref="X2402" si="4913">W2402&amp;"_"&amp;V2402&amp;"_"&amp;S2402&amp;"_"&amp;T2402&amp;"_"&amp;U2402</f>
        <v>DL2022064_Gedde_Invalid_Present_Ct&lt;41</v>
      </c>
    </row>
    <row r="2403" spans="1:24" x14ac:dyDescent="0.25">
      <c r="A2403" t="s">
        <v>59</v>
      </c>
      <c r="B2403" t="s">
        <v>51</v>
      </c>
      <c r="C2403" t="s">
        <v>465</v>
      </c>
      <c r="D2403">
        <v>0.01</v>
      </c>
      <c r="E2403" t="s">
        <v>1275</v>
      </c>
      <c r="F2403" t="s">
        <v>974</v>
      </c>
      <c r="G2403" t="str">
        <f t="shared" si="4866"/>
        <v>DL2022064</v>
      </c>
      <c r="H2403" t="str">
        <f t="shared" si="4867"/>
        <v>05</v>
      </c>
      <c r="I2403" t="str">
        <f t="shared" si="4868"/>
        <v>Gedde_05_20220929_DL2022064_IngridJespersensGym</v>
      </c>
      <c r="J2403" t="str">
        <f>VLOOKUP(MID(C2403,4,6),Datasæt_Analysesystemer!$B$2:$E$69,3,FALSE)</f>
        <v>Gedde</v>
      </c>
      <c r="K2403" t="str">
        <f t="shared" si="4869"/>
        <v>NK</v>
      </c>
      <c r="L2403" s="7" t="str">
        <f t="shared" si="4881"/>
        <v>No Ct</v>
      </c>
      <c r="M2403" t="str">
        <f t="shared" si="4870"/>
        <v/>
      </c>
      <c r="N2403" t="str">
        <f t="shared" si="4871"/>
        <v/>
      </c>
      <c r="O2403" t="str">
        <f t="shared" si="4872"/>
        <v/>
      </c>
    </row>
    <row r="2404" spans="1:24" x14ac:dyDescent="0.25">
      <c r="A2404" t="s">
        <v>84</v>
      </c>
      <c r="B2404" t="s">
        <v>76</v>
      </c>
      <c r="C2404" t="s">
        <v>475</v>
      </c>
      <c r="D2404">
        <v>0.01</v>
      </c>
      <c r="E2404" t="s">
        <v>1275</v>
      </c>
      <c r="F2404" t="s">
        <v>974</v>
      </c>
      <c r="G2404" t="str">
        <f t="shared" si="4866"/>
        <v>DL2022064</v>
      </c>
      <c r="H2404" t="str">
        <f t="shared" si="4867"/>
        <v>05</v>
      </c>
      <c r="I2404" t="str">
        <f t="shared" si="4868"/>
        <v>Gedde_05_20220929_DL2022064_IngridJespersensGym</v>
      </c>
      <c r="J2404" t="str">
        <f>VLOOKUP(MID(C2404,4,6),Datasæt_Analysesystemer!$B$2:$E$69,3,FALSE)</f>
        <v>Gedde</v>
      </c>
      <c r="K2404" t="str">
        <f t="shared" si="4869"/>
        <v>EP</v>
      </c>
      <c r="L2404" s="7" t="str">
        <f t="shared" si="4881"/>
        <v>No Ct</v>
      </c>
      <c r="M2404" t="str">
        <f t="shared" si="4870"/>
        <v/>
      </c>
      <c r="N2404" t="str">
        <f t="shared" si="4871"/>
        <v/>
      </c>
      <c r="O2404" t="str">
        <f t="shared" si="4872"/>
        <v/>
      </c>
    </row>
    <row r="2405" spans="1:24" x14ac:dyDescent="0.25">
      <c r="A2405" t="s">
        <v>104</v>
      </c>
      <c r="B2405" t="s">
        <v>76</v>
      </c>
      <c r="C2405" t="s">
        <v>475</v>
      </c>
      <c r="D2405">
        <v>0.01</v>
      </c>
      <c r="E2405">
        <v>39.75</v>
      </c>
      <c r="F2405" t="s">
        <v>974</v>
      </c>
      <c r="G2405" t="str">
        <f t="shared" si="4866"/>
        <v>DL2022064</v>
      </c>
      <c r="H2405" t="str">
        <f t="shared" si="4867"/>
        <v>05</v>
      </c>
      <c r="I2405" t="str">
        <f t="shared" si="4868"/>
        <v>Gedde_05_20220929_DL2022064_IngridJespersensGym</v>
      </c>
      <c r="J2405" t="str">
        <f>VLOOKUP(MID(C2405,4,6),Datasæt_Analysesystemer!$B$2:$E$69,3,FALSE)</f>
        <v>Gedde</v>
      </c>
      <c r="K2405" t="str">
        <f t="shared" si="4869"/>
        <v>EP</v>
      </c>
      <c r="L2405" s="7">
        <f t="shared" si="4881"/>
        <v>39.75</v>
      </c>
      <c r="M2405" t="str">
        <f t="shared" si="4870"/>
        <v/>
      </c>
      <c r="N2405" t="str">
        <f t="shared" si="4871"/>
        <v/>
      </c>
      <c r="O2405" t="str">
        <f t="shared" si="4872"/>
        <v/>
      </c>
    </row>
    <row r="2406" spans="1:24" x14ac:dyDescent="0.25">
      <c r="A2406" t="s">
        <v>35</v>
      </c>
      <c r="B2406" t="s">
        <v>23</v>
      </c>
      <c r="C2406" t="s">
        <v>456</v>
      </c>
      <c r="D2406">
        <v>0.01</v>
      </c>
      <c r="E2406">
        <v>25.98</v>
      </c>
      <c r="F2406" t="s">
        <v>974</v>
      </c>
      <c r="G2406" t="str">
        <f t="shared" si="4866"/>
        <v>DL2022064</v>
      </c>
      <c r="H2406" t="str">
        <f t="shared" si="4867"/>
        <v>06</v>
      </c>
      <c r="I2406" t="str">
        <f t="shared" si="4868"/>
        <v>Gedde_06_20220929_DL2022064_IngridJespersensGym</v>
      </c>
      <c r="J2406" t="str">
        <f>VLOOKUP(MID(C2406,4,6),Datasæt_Analysesystemer!$B$2:$E$69,3,FALSE)</f>
        <v>Gedde</v>
      </c>
      <c r="K2406" t="str">
        <f t="shared" si="4869"/>
        <v>PK</v>
      </c>
      <c r="L2406" s="7">
        <f t="shared" si="4881"/>
        <v>25.98</v>
      </c>
      <c r="M2406">
        <f t="shared" si="4870"/>
        <v>25.98</v>
      </c>
      <c r="N2406">
        <f t="shared" si="4871"/>
        <v>0</v>
      </c>
      <c r="O2406">
        <f t="shared" si="4872"/>
        <v>38.25</v>
      </c>
      <c r="Q2406">
        <f t="shared" ref="Q2406" si="4914">IF(L2408="No Ct",0,L2408)</f>
        <v>0</v>
      </c>
      <c r="R2406">
        <f t="shared" ref="R2406" si="4915">IF(L2409="No Ct",0,L2409)</f>
        <v>38.25</v>
      </c>
      <c r="S2406" t="str">
        <f t="shared" ref="S2406" si="4916">IF(AND(M2406&gt;0,N2406=0),"Valid","Invalid")</f>
        <v>Valid</v>
      </c>
      <c r="T2406" t="str">
        <f t="shared" ref="T2406" si="4917">IF(OR(Q2406&gt;1,R2406&gt;1),"Present","Absent")</f>
        <v>Present</v>
      </c>
      <c r="U2406" t="str">
        <f t="shared" ref="U2406" si="4918">IF(OR(AND(Q2406&gt;1,Q2406&lt;41),AND(R2406&gt;1,R2406&lt;41)),"Ct&lt;41","Ct&gt;41")</f>
        <v>Ct&lt;41</v>
      </c>
      <c r="V2406" t="str">
        <f t="shared" ref="V2406" si="4919">J2406</f>
        <v>Gedde</v>
      </c>
      <c r="W2406" t="str">
        <f t="shared" ref="W2406" si="4920">MID(F2406,10,9)</f>
        <v>DL2022064</v>
      </c>
      <c r="X2406" t="str">
        <f t="shared" ref="X2406" si="4921">W2406&amp;"_"&amp;V2406&amp;"_"&amp;S2406&amp;"_"&amp;T2406&amp;"_"&amp;U2406</f>
        <v>DL2022064_Gedde_Valid_Present_Ct&lt;41</v>
      </c>
    </row>
    <row r="2407" spans="1:24" x14ac:dyDescent="0.25">
      <c r="A2407" t="s">
        <v>61</v>
      </c>
      <c r="B2407" t="s">
        <v>51</v>
      </c>
      <c r="C2407" t="s">
        <v>466</v>
      </c>
      <c r="D2407">
        <v>0.01</v>
      </c>
      <c r="E2407" t="s">
        <v>1275</v>
      </c>
      <c r="F2407" t="s">
        <v>974</v>
      </c>
      <c r="G2407" t="str">
        <f t="shared" si="4866"/>
        <v>DL2022064</v>
      </c>
      <c r="H2407" t="str">
        <f t="shared" si="4867"/>
        <v>06</v>
      </c>
      <c r="I2407" t="str">
        <f t="shared" si="4868"/>
        <v>Gedde_06_20220929_DL2022064_IngridJespersensGym</v>
      </c>
      <c r="J2407" t="str">
        <f>VLOOKUP(MID(C2407,4,6),Datasæt_Analysesystemer!$B$2:$E$69,3,FALSE)</f>
        <v>Gedde</v>
      </c>
      <c r="K2407" t="str">
        <f t="shared" si="4869"/>
        <v>NK</v>
      </c>
      <c r="L2407" s="7" t="str">
        <f t="shared" si="4881"/>
        <v>No Ct</v>
      </c>
      <c r="M2407" t="str">
        <f t="shared" si="4870"/>
        <v/>
      </c>
      <c r="N2407" t="str">
        <f t="shared" si="4871"/>
        <v/>
      </c>
      <c r="O2407" t="str">
        <f t="shared" si="4872"/>
        <v/>
      </c>
    </row>
    <row r="2408" spans="1:24" x14ac:dyDescent="0.25">
      <c r="A2408" t="s">
        <v>86</v>
      </c>
      <c r="B2408" t="s">
        <v>76</v>
      </c>
      <c r="C2408" t="s">
        <v>476</v>
      </c>
      <c r="D2408">
        <v>0.01</v>
      </c>
      <c r="E2408" t="s">
        <v>1275</v>
      </c>
      <c r="F2408" t="s">
        <v>974</v>
      </c>
      <c r="G2408" t="str">
        <f t="shared" si="4866"/>
        <v>DL2022064</v>
      </c>
      <c r="H2408" t="str">
        <f t="shared" si="4867"/>
        <v>06</v>
      </c>
      <c r="I2408" t="str">
        <f t="shared" si="4868"/>
        <v>Gedde_06_20220929_DL2022064_IngridJespersensGym</v>
      </c>
      <c r="J2408" t="str">
        <f>VLOOKUP(MID(C2408,4,6),Datasæt_Analysesystemer!$B$2:$E$69,3,FALSE)</f>
        <v>Gedde</v>
      </c>
      <c r="K2408" t="str">
        <f t="shared" si="4869"/>
        <v>EP</v>
      </c>
      <c r="L2408" s="7" t="str">
        <f t="shared" si="4881"/>
        <v>No Ct</v>
      </c>
      <c r="M2408" t="str">
        <f t="shared" si="4870"/>
        <v/>
      </c>
      <c r="N2408" t="str">
        <f t="shared" si="4871"/>
        <v/>
      </c>
      <c r="O2408" t="str">
        <f t="shared" si="4872"/>
        <v/>
      </c>
    </row>
    <row r="2409" spans="1:24" x14ac:dyDescent="0.25">
      <c r="A2409" t="s">
        <v>105</v>
      </c>
      <c r="B2409" t="s">
        <v>76</v>
      </c>
      <c r="C2409" t="s">
        <v>476</v>
      </c>
      <c r="D2409">
        <v>0.01</v>
      </c>
      <c r="E2409">
        <v>38.25</v>
      </c>
      <c r="F2409" t="s">
        <v>974</v>
      </c>
      <c r="G2409" t="str">
        <f t="shared" si="4866"/>
        <v>DL2022064</v>
      </c>
      <c r="H2409" t="str">
        <f t="shared" si="4867"/>
        <v>06</v>
      </c>
      <c r="I2409" t="str">
        <f t="shared" si="4868"/>
        <v>Gedde_06_20220929_DL2022064_IngridJespersensGym</v>
      </c>
      <c r="J2409" t="str">
        <f>VLOOKUP(MID(C2409,4,6),Datasæt_Analysesystemer!$B$2:$E$69,3,FALSE)</f>
        <v>Gedde</v>
      </c>
      <c r="K2409" t="str">
        <f t="shared" si="4869"/>
        <v>EP</v>
      </c>
      <c r="L2409" s="7">
        <f t="shared" si="4881"/>
        <v>38.25</v>
      </c>
      <c r="M2409" t="str">
        <f t="shared" si="4870"/>
        <v/>
      </c>
      <c r="N2409" t="str">
        <f t="shared" si="4871"/>
        <v/>
      </c>
      <c r="O2409" t="str">
        <f t="shared" si="4872"/>
        <v/>
      </c>
    </row>
    <row r="2410" spans="1:24" x14ac:dyDescent="0.25">
      <c r="A2410" t="s">
        <v>37</v>
      </c>
      <c r="B2410" t="s">
        <v>23</v>
      </c>
      <c r="C2410" t="s">
        <v>457</v>
      </c>
      <c r="D2410">
        <v>0.01</v>
      </c>
      <c r="E2410">
        <v>24.22</v>
      </c>
      <c r="F2410" t="s">
        <v>974</v>
      </c>
      <c r="G2410" t="str">
        <f t="shared" si="4866"/>
        <v>DL2022064</v>
      </c>
      <c r="H2410" t="str">
        <f t="shared" si="4867"/>
        <v>07</v>
      </c>
      <c r="I2410" t="str">
        <f t="shared" si="4868"/>
        <v>Karpe_07_20220929_DL2022064_IngridJespersensGym</v>
      </c>
      <c r="J2410" t="str">
        <f>VLOOKUP(MID(C2410,4,6),Datasæt_Analysesystemer!$B$2:$E$69,3,FALSE)</f>
        <v>Karpe</v>
      </c>
      <c r="K2410" t="str">
        <f t="shared" si="4869"/>
        <v>PK</v>
      </c>
      <c r="L2410" s="7">
        <f t="shared" si="4881"/>
        <v>24.22</v>
      </c>
      <c r="M2410">
        <f t="shared" si="4870"/>
        <v>24.22</v>
      </c>
      <c r="N2410">
        <f t="shared" si="4871"/>
        <v>0</v>
      </c>
      <c r="O2410">
        <f t="shared" si="4872"/>
        <v>0</v>
      </c>
      <c r="Q2410">
        <f t="shared" ref="Q2410" si="4922">IF(L2412="No Ct",0,L2412)</f>
        <v>0</v>
      </c>
      <c r="R2410">
        <f t="shared" ref="R2410" si="4923">IF(L2413="No Ct",0,L2413)</f>
        <v>0</v>
      </c>
      <c r="S2410" t="str">
        <f t="shared" ref="S2410" si="4924">IF(AND(M2410&gt;0,N2410=0),"Valid","Invalid")</f>
        <v>Valid</v>
      </c>
      <c r="T2410" t="str">
        <f t="shared" ref="T2410" si="4925">IF(OR(Q2410&gt;1,R2410&gt;1),"Present","Absent")</f>
        <v>Absent</v>
      </c>
      <c r="U2410" t="str">
        <f t="shared" ref="U2410" si="4926">IF(OR(AND(Q2410&gt;1,Q2410&lt;41),AND(R2410&gt;1,R2410&lt;41)),"Ct&lt;41","Ct&gt;41")</f>
        <v>Ct&gt;41</v>
      </c>
      <c r="V2410" t="str">
        <f t="shared" ref="V2410" si="4927">J2410</f>
        <v>Karpe</v>
      </c>
      <c r="W2410" t="str">
        <f t="shared" ref="W2410" si="4928">MID(F2410,10,9)</f>
        <v>DL2022064</v>
      </c>
      <c r="X2410" t="str">
        <f t="shared" ref="X2410" si="4929">W2410&amp;"_"&amp;V2410&amp;"_"&amp;S2410&amp;"_"&amp;T2410&amp;"_"&amp;U2410</f>
        <v>DL2022064_Karpe_Valid_Absent_Ct&gt;41</v>
      </c>
    </row>
    <row r="2411" spans="1:24" x14ac:dyDescent="0.25">
      <c r="A2411" t="s">
        <v>63</v>
      </c>
      <c r="B2411" t="s">
        <v>51</v>
      </c>
      <c r="C2411" t="s">
        <v>467</v>
      </c>
      <c r="D2411">
        <v>0.01</v>
      </c>
      <c r="E2411" t="s">
        <v>1275</v>
      </c>
      <c r="F2411" t="s">
        <v>974</v>
      </c>
      <c r="G2411" t="str">
        <f t="shared" si="4866"/>
        <v>DL2022064</v>
      </c>
      <c r="H2411" t="str">
        <f t="shared" si="4867"/>
        <v>07</v>
      </c>
      <c r="I2411" t="str">
        <f t="shared" si="4868"/>
        <v>Karpe_07_20220929_DL2022064_IngridJespersensGym</v>
      </c>
      <c r="J2411" t="str">
        <f>VLOOKUP(MID(C2411,4,6),Datasæt_Analysesystemer!$B$2:$E$69,3,FALSE)</f>
        <v>Karpe</v>
      </c>
      <c r="K2411" t="str">
        <f t="shared" si="4869"/>
        <v>NK</v>
      </c>
      <c r="L2411" s="7" t="str">
        <f t="shared" si="4881"/>
        <v>No Ct</v>
      </c>
      <c r="M2411" t="str">
        <f t="shared" si="4870"/>
        <v/>
      </c>
      <c r="N2411" t="str">
        <f t="shared" si="4871"/>
        <v/>
      </c>
      <c r="O2411" t="str">
        <f t="shared" si="4872"/>
        <v/>
      </c>
    </row>
    <row r="2412" spans="1:24" x14ac:dyDescent="0.25">
      <c r="A2412" t="s">
        <v>88</v>
      </c>
      <c r="B2412" t="s">
        <v>76</v>
      </c>
      <c r="C2412" t="s">
        <v>477</v>
      </c>
      <c r="D2412">
        <v>0.01</v>
      </c>
      <c r="E2412" t="s">
        <v>1275</v>
      </c>
      <c r="F2412" t="s">
        <v>974</v>
      </c>
      <c r="G2412" t="str">
        <f t="shared" si="4866"/>
        <v>DL2022064</v>
      </c>
      <c r="H2412" t="str">
        <f t="shared" si="4867"/>
        <v>07</v>
      </c>
      <c r="I2412" t="str">
        <f t="shared" si="4868"/>
        <v>Karpe_07_20220929_DL2022064_IngridJespersensGym</v>
      </c>
      <c r="J2412" t="str">
        <f>VLOOKUP(MID(C2412,4,6),Datasæt_Analysesystemer!$B$2:$E$69,3,FALSE)</f>
        <v>Karpe</v>
      </c>
      <c r="K2412" t="str">
        <f t="shared" si="4869"/>
        <v>EP</v>
      </c>
      <c r="L2412" s="7" t="str">
        <f t="shared" si="4881"/>
        <v>No Ct</v>
      </c>
      <c r="M2412" t="str">
        <f t="shared" si="4870"/>
        <v/>
      </c>
      <c r="N2412" t="str">
        <f t="shared" si="4871"/>
        <v/>
      </c>
      <c r="O2412" t="str">
        <f t="shared" si="4872"/>
        <v/>
      </c>
    </row>
    <row r="2413" spans="1:24" x14ac:dyDescent="0.25">
      <c r="A2413" t="s">
        <v>106</v>
      </c>
      <c r="B2413" t="s">
        <v>76</v>
      </c>
      <c r="C2413" t="s">
        <v>477</v>
      </c>
      <c r="D2413">
        <v>0.01</v>
      </c>
      <c r="E2413" t="s">
        <v>1275</v>
      </c>
      <c r="F2413" t="s">
        <v>974</v>
      </c>
      <c r="G2413" t="str">
        <f t="shared" si="4866"/>
        <v>DL2022064</v>
      </c>
      <c r="H2413" t="str">
        <f t="shared" si="4867"/>
        <v>07</v>
      </c>
      <c r="I2413" t="str">
        <f t="shared" si="4868"/>
        <v>Karpe_07_20220929_DL2022064_IngridJespersensGym</v>
      </c>
      <c r="J2413" t="str">
        <f>VLOOKUP(MID(C2413,4,6),Datasæt_Analysesystemer!$B$2:$E$69,3,FALSE)</f>
        <v>Karpe</v>
      </c>
      <c r="K2413" t="str">
        <f t="shared" si="4869"/>
        <v>EP</v>
      </c>
      <c r="L2413" s="7" t="str">
        <f t="shared" si="4881"/>
        <v>No Ct</v>
      </c>
      <c r="M2413" t="str">
        <f t="shared" si="4870"/>
        <v/>
      </c>
      <c r="N2413" t="str">
        <f t="shared" si="4871"/>
        <v/>
      </c>
      <c r="O2413" t="str">
        <f t="shared" si="4872"/>
        <v/>
      </c>
    </row>
    <row r="2414" spans="1:24" x14ac:dyDescent="0.25">
      <c r="A2414" t="s">
        <v>40</v>
      </c>
      <c r="B2414" t="s">
        <v>23</v>
      </c>
      <c r="C2414" t="s">
        <v>458</v>
      </c>
      <c r="D2414">
        <v>0.01</v>
      </c>
      <c r="E2414">
        <v>24.34</v>
      </c>
      <c r="F2414" t="s">
        <v>974</v>
      </c>
      <c r="G2414" t="str">
        <f t="shared" si="4866"/>
        <v>DL2022064</v>
      </c>
      <c r="H2414" t="str">
        <f t="shared" si="4867"/>
        <v>08</v>
      </c>
      <c r="I2414" t="str">
        <f t="shared" si="4868"/>
        <v>Karpe_08_20220929_DL2022064_IngridJespersensGym</v>
      </c>
      <c r="J2414" t="str">
        <f>VLOOKUP(MID(C2414,4,6),Datasæt_Analysesystemer!$B$2:$E$69,3,FALSE)</f>
        <v>Karpe</v>
      </c>
      <c r="K2414" t="str">
        <f t="shared" si="4869"/>
        <v>PK</v>
      </c>
      <c r="L2414" s="7">
        <f t="shared" si="4881"/>
        <v>24.34</v>
      </c>
      <c r="M2414">
        <f t="shared" si="4870"/>
        <v>24.34</v>
      </c>
      <c r="N2414">
        <f t="shared" si="4871"/>
        <v>0</v>
      </c>
      <c r="O2414">
        <f t="shared" si="4872"/>
        <v>0</v>
      </c>
      <c r="Q2414">
        <f t="shared" ref="Q2414" si="4930">IF(L2416="No Ct",0,L2416)</f>
        <v>0</v>
      </c>
      <c r="R2414">
        <f t="shared" ref="R2414" si="4931">IF(L2417="No Ct",0,L2417)</f>
        <v>0</v>
      </c>
      <c r="S2414" t="str">
        <f t="shared" ref="S2414" si="4932">IF(AND(M2414&gt;0,N2414=0),"Valid","Invalid")</f>
        <v>Valid</v>
      </c>
      <c r="T2414" t="str">
        <f t="shared" ref="T2414" si="4933">IF(OR(Q2414&gt;1,R2414&gt;1),"Present","Absent")</f>
        <v>Absent</v>
      </c>
      <c r="U2414" t="str">
        <f t="shared" ref="U2414" si="4934">IF(OR(AND(Q2414&gt;1,Q2414&lt;41),AND(R2414&gt;1,R2414&lt;41)),"Ct&lt;41","Ct&gt;41")</f>
        <v>Ct&gt;41</v>
      </c>
      <c r="V2414" t="str">
        <f t="shared" ref="V2414" si="4935">J2414</f>
        <v>Karpe</v>
      </c>
      <c r="W2414" t="str">
        <f t="shared" ref="W2414" si="4936">MID(F2414,10,9)</f>
        <v>DL2022064</v>
      </c>
      <c r="X2414" t="str">
        <f t="shared" ref="X2414" si="4937">W2414&amp;"_"&amp;V2414&amp;"_"&amp;S2414&amp;"_"&amp;T2414&amp;"_"&amp;U2414</f>
        <v>DL2022064_Karpe_Valid_Absent_Ct&gt;41</v>
      </c>
    </row>
    <row r="2415" spans="1:24" x14ac:dyDescent="0.25">
      <c r="A2415" t="s">
        <v>65</v>
      </c>
      <c r="B2415" t="s">
        <v>51</v>
      </c>
      <c r="C2415" t="s">
        <v>468</v>
      </c>
      <c r="D2415">
        <v>0.01</v>
      </c>
      <c r="E2415" t="s">
        <v>1275</v>
      </c>
      <c r="F2415" t="s">
        <v>974</v>
      </c>
      <c r="G2415" t="str">
        <f t="shared" si="4866"/>
        <v>DL2022064</v>
      </c>
      <c r="H2415" t="str">
        <f t="shared" si="4867"/>
        <v>08</v>
      </c>
      <c r="I2415" t="str">
        <f t="shared" si="4868"/>
        <v>Karpe_08_20220929_DL2022064_IngridJespersensGym</v>
      </c>
      <c r="J2415" t="str">
        <f>VLOOKUP(MID(C2415,4,6),Datasæt_Analysesystemer!$B$2:$E$69,3,FALSE)</f>
        <v>Karpe</v>
      </c>
      <c r="K2415" t="str">
        <f t="shared" si="4869"/>
        <v>NK</v>
      </c>
      <c r="L2415" s="7" t="str">
        <f t="shared" si="4881"/>
        <v>No Ct</v>
      </c>
      <c r="M2415" t="str">
        <f t="shared" si="4870"/>
        <v/>
      </c>
      <c r="N2415" t="str">
        <f t="shared" si="4871"/>
        <v/>
      </c>
      <c r="O2415" t="str">
        <f t="shared" si="4872"/>
        <v/>
      </c>
    </row>
    <row r="2416" spans="1:24" x14ac:dyDescent="0.25">
      <c r="A2416" t="s">
        <v>90</v>
      </c>
      <c r="B2416" t="s">
        <v>76</v>
      </c>
      <c r="C2416" t="s">
        <v>478</v>
      </c>
      <c r="D2416">
        <v>0.01</v>
      </c>
      <c r="E2416" t="s">
        <v>1275</v>
      </c>
      <c r="F2416" t="s">
        <v>974</v>
      </c>
      <c r="G2416" t="str">
        <f t="shared" si="4866"/>
        <v>DL2022064</v>
      </c>
      <c r="H2416" t="str">
        <f t="shared" si="4867"/>
        <v>08</v>
      </c>
      <c r="I2416" t="str">
        <f t="shared" si="4868"/>
        <v>Karpe_08_20220929_DL2022064_IngridJespersensGym</v>
      </c>
      <c r="J2416" t="str">
        <f>VLOOKUP(MID(C2416,4,6),Datasæt_Analysesystemer!$B$2:$E$69,3,FALSE)</f>
        <v>Karpe</v>
      </c>
      <c r="K2416" t="str">
        <f t="shared" si="4869"/>
        <v>EP</v>
      </c>
      <c r="L2416" s="7" t="str">
        <f t="shared" si="4881"/>
        <v>No Ct</v>
      </c>
      <c r="M2416" t="str">
        <f t="shared" si="4870"/>
        <v/>
      </c>
      <c r="N2416" t="str">
        <f t="shared" si="4871"/>
        <v/>
      </c>
      <c r="O2416" t="str">
        <f t="shared" si="4872"/>
        <v/>
      </c>
    </row>
    <row r="2417" spans="1:24" x14ac:dyDescent="0.25">
      <c r="A2417" t="s">
        <v>107</v>
      </c>
      <c r="B2417" t="s">
        <v>76</v>
      </c>
      <c r="C2417" t="s">
        <v>478</v>
      </c>
      <c r="D2417">
        <v>0.01</v>
      </c>
      <c r="E2417" t="s">
        <v>1275</v>
      </c>
      <c r="F2417" t="s">
        <v>974</v>
      </c>
      <c r="G2417" t="str">
        <f t="shared" si="4866"/>
        <v>DL2022064</v>
      </c>
      <c r="H2417" t="str">
        <f t="shared" si="4867"/>
        <v>08</v>
      </c>
      <c r="I2417" t="str">
        <f t="shared" si="4868"/>
        <v>Karpe_08_20220929_DL2022064_IngridJespersensGym</v>
      </c>
      <c r="J2417" t="str">
        <f>VLOOKUP(MID(C2417,4,6),Datasæt_Analysesystemer!$B$2:$E$69,3,FALSE)</f>
        <v>Karpe</v>
      </c>
      <c r="K2417" t="str">
        <f t="shared" si="4869"/>
        <v>EP</v>
      </c>
      <c r="L2417" s="7" t="str">
        <f t="shared" si="4881"/>
        <v>No Ct</v>
      </c>
      <c r="M2417" t="str">
        <f t="shared" si="4870"/>
        <v/>
      </c>
      <c r="N2417" t="str">
        <f t="shared" si="4871"/>
        <v/>
      </c>
      <c r="O2417" t="str">
        <f t="shared" si="4872"/>
        <v/>
      </c>
    </row>
    <row r="2418" spans="1:24" x14ac:dyDescent="0.25">
      <c r="A2418" t="s">
        <v>42</v>
      </c>
      <c r="B2418" t="s">
        <v>23</v>
      </c>
      <c r="C2418" t="s">
        <v>459</v>
      </c>
      <c r="D2418">
        <v>0.01</v>
      </c>
      <c r="E2418">
        <v>36.21</v>
      </c>
      <c r="F2418" t="s">
        <v>974</v>
      </c>
      <c r="G2418" t="str">
        <f t="shared" si="4866"/>
        <v>DL2022064</v>
      </c>
      <c r="H2418" t="str">
        <f t="shared" si="4867"/>
        <v>09</v>
      </c>
      <c r="I2418" t="str">
        <f t="shared" si="4868"/>
        <v>Sølvkarusse_09_20220929_DL2022064_IngridJespersensGym</v>
      </c>
      <c r="J2418" t="str">
        <f>VLOOKUP(MID(C2418,4,6),Datasæt_Analysesystemer!$B$2:$E$69,3,FALSE)</f>
        <v>Sølvkarusse</v>
      </c>
      <c r="K2418" t="str">
        <f t="shared" si="4869"/>
        <v>PK</v>
      </c>
      <c r="L2418" s="7">
        <f t="shared" si="4881"/>
        <v>36.21</v>
      </c>
      <c r="M2418">
        <f t="shared" si="4870"/>
        <v>36.21</v>
      </c>
      <c r="N2418">
        <f t="shared" si="4871"/>
        <v>0</v>
      </c>
      <c r="O2418">
        <f t="shared" si="4872"/>
        <v>0</v>
      </c>
      <c r="Q2418">
        <f t="shared" ref="Q2418" si="4938">IF(L2420="No Ct",0,L2420)</f>
        <v>0</v>
      </c>
      <c r="R2418">
        <f t="shared" ref="R2418" si="4939">IF(L2421="No Ct",0,L2421)</f>
        <v>0</v>
      </c>
      <c r="S2418" t="str">
        <f t="shared" ref="S2418" si="4940">IF(AND(M2418&gt;0,N2418=0),"Valid","Invalid")</f>
        <v>Valid</v>
      </c>
      <c r="T2418" t="str">
        <f t="shared" ref="T2418" si="4941">IF(OR(Q2418&gt;1,R2418&gt;1),"Present","Absent")</f>
        <v>Absent</v>
      </c>
      <c r="U2418" t="str">
        <f t="shared" ref="U2418" si="4942">IF(OR(AND(Q2418&gt;1,Q2418&lt;41),AND(R2418&gt;1,R2418&lt;41)),"Ct&lt;41","Ct&gt;41")</f>
        <v>Ct&gt;41</v>
      </c>
      <c r="V2418" t="str">
        <f t="shared" ref="V2418" si="4943">J2418</f>
        <v>Sølvkarusse</v>
      </c>
      <c r="W2418" t="str">
        <f t="shared" ref="W2418" si="4944">MID(F2418,10,9)</f>
        <v>DL2022064</v>
      </c>
      <c r="X2418" t="str">
        <f t="shared" ref="X2418" si="4945">W2418&amp;"_"&amp;V2418&amp;"_"&amp;S2418&amp;"_"&amp;T2418&amp;"_"&amp;U2418</f>
        <v>DL2022064_Sølvkarusse_Valid_Absent_Ct&gt;41</v>
      </c>
    </row>
    <row r="2419" spans="1:24" x14ac:dyDescent="0.25">
      <c r="A2419" t="s">
        <v>67</v>
      </c>
      <c r="B2419" t="s">
        <v>51</v>
      </c>
      <c r="C2419" t="s">
        <v>469</v>
      </c>
      <c r="D2419">
        <v>0.01</v>
      </c>
      <c r="E2419" t="s">
        <v>1275</v>
      </c>
      <c r="F2419" t="s">
        <v>974</v>
      </c>
      <c r="G2419" t="str">
        <f t="shared" si="4866"/>
        <v>DL2022064</v>
      </c>
      <c r="H2419" t="str">
        <f t="shared" si="4867"/>
        <v>09</v>
      </c>
      <c r="I2419" t="str">
        <f t="shared" si="4868"/>
        <v>Sølvkarusse_09_20220929_DL2022064_IngridJespersensGym</v>
      </c>
      <c r="J2419" t="str">
        <f>VLOOKUP(MID(C2419,4,6),Datasæt_Analysesystemer!$B$2:$E$69,3,FALSE)</f>
        <v>Sølvkarusse</v>
      </c>
      <c r="K2419" t="str">
        <f t="shared" si="4869"/>
        <v>NK</v>
      </c>
      <c r="L2419" s="7" t="str">
        <f t="shared" si="4881"/>
        <v>No Ct</v>
      </c>
      <c r="M2419" t="str">
        <f t="shared" si="4870"/>
        <v/>
      </c>
      <c r="N2419" t="str">
        <f t="shared" si="4871"/>
        <v/>
      </c>
      <c r="O2419" t="str">
        <f t="shared" si="4872"/>
        <v/>
      </c>
    </row>
    <row r="2420" spans="1:24" x14ac:dyDescent="0.25">
      <c r="A2420" t="s">
        <v>92</v>
      </c>
      <c r="B2420" t="s">
        <v>76</v>
      </c>
      <c r="C2420" t="s">
        <v>479</v>
      </c>
      <c r="D2420">
        <v>0.01</v>
      </c>
      <c r="E2420" t="s">
        <v>1275</v>
      </c>
      <c r="F2420" t="s">
        <v>974</v>
      </c>
      <c r="G2420" t="str">
        <f t="shared" si="4866"/>
        <v>DL2022064</v>
      </c>
      <c r="H2420" t="str">
        <f t="shared" si="4867"/>
        <v>09</v>
      </c>
      <c r="I2420" t="str">
        <f t="shared" si="4868"/>
        <v>Sølvkarusse_09_20220929_DL2022064_IngridJespersensGym</v>
      </c>
      <c r="J2420" t="str">
        <f>VLOOKUP(MID(C2420,4,6),Datasæt_Analysesystemer!$B$2:$E$69,3,FALSE)</f>
        <v>Sølvkarusse</v>
      </c>
      <c r="K2420" t="str">
        <f t="shared" si="4869"/>
        <v>EP</v>
      </c>
      <c r="L2420" s="7" t="str">
        <f t="shared" si="4881"/>
        <v>No Ct</v>
      </c>
      <c r="M2420" t="str">
        <f t="shared" si="4870"/>
        <v/>
      </c>
      <c r="N2420" t="str">
        <f t="shared" si="4871"/>
        <v/>
      </c>
      <c r="O2420" t="str">
        <f t="shared" si="4872"/>
        <v/>
      </c>
    </row>
    <row r="2421" spans="1:24" x14ac:dyDescent="0.25">
      <c r="A2421" t="s">
        <v>108</v>
      </c>
      <c r="B2421" t="s">
        <v>76</v>
      </c>
      <c r="C2421" t="s">
        <v>479</v>
      </c>
      <c r="D2421">
        <v>0.01</v>
      </c>
      <c r="E2421" t="s">
        <v>1275</v>
      </c>
      <c r="F2421" t="s">
        <v>974</v>
      </c>
      <c r="G2421" t="str">
        <f t="shared" si="4866"/>
        <v>DL2022064</v>
      </c>
      <c r="H2421" t="str">
        <f t="shared" si="4867"/>
        <v>09</v>
      </c>
      <c r="I2421" t="str">
        <f t="shared" si="4868"/>
        <v>Sølvkarusse_09_20220929_DL2022064_IngridJespersensGym</v>
      </c>
      <c r="J2421" t="str">
        <f>VLOOKUP(MID(C2421,4,6),Datasæt_Analysesystemer!$B$2:$E$69,3,FALSE)</f>
        <v>Sølvkarusse</v>
      </c>
      <c r="K2421" t="str">
        <f t="shared" si="4869"/>
        <v>EP</v>
      </c>
      <c r="L2421" s="7" t="str">
        <f t="shared" si="4881"/>
        <v>No Ct</v>
      </c>
      <c r="M2421" t="str">
        <f t="shared" si="4870"/>
        <v/>
      </c>
      <c r="N2421" t="str">
        <f t="shared" si="4871"/>
        <v/>
      </c>
      <c r="O2421" t="str">
        <f t="shared" si="4872"/>
        <v/>
      </c>
    </row>
    <row r="2422" spans="1:24" x14ac:dyDescent="0.25">
      <c r="A2422" t="s">
        <v>44</v>
      </c>
      <c r="B2422" t="s">
        <v>23</v>
      </c>
      <c r="C2422" t="s">
        <v>460</v>
      </c>
      <c r="D2422">
        <v>0.01</v>
      </c>
      <c r="E2422">
        <v>37.28</v>
      </c>
      <c r="F2422" t="s">
        <v>974</v>
      </c>
      <c r="G2422" t="str">
        <f t="shared" si="4866"/>
        <v>DL2022064</v>
      </c>
      <c r="H2422" t="str">
        <f t="shared" si="4867"/>
        <v>10</v>
      </c>
      <c r="I2422" t="str">
        <f t="shared" si="4868"/>
        <v>Sølvkarusse_10_20220929_DL2022064_IngridJespersensGym</v>
      </c>
      <c r="J2422" t="str">
        <f>VLOOKUP(MID(C2422,4,6),Datasæt_Analysesystemer!$B$2:$E$69,3,FALSE)</f>
        <v>Sølvkarusse</v>
      </c>
      <c r="K2422" t="str">
        <f t="shared" si="4869"/>
        <v>PK</v>
      </c>
      <c r="L2422" s="7">
        <f t="shared" si="4881"/>
        <v>37.28</v>
      </c>
      <c r="M2422">
        <f t="shared" si="4870"/>
        <v>37.28</v>
      </c>
      <c r="N2422">
        <f t="shared" si="4871"/>
        <v>0</v>
      </c>
      <c r="O2422">
        <f t="shared" si="4872"/>
        <v>0</v>
      </c>
      <c r="Q2422">
        <f t="shared" ref="Q2422" si="4946">IF(L2424="No Ct",0,L2424)</f>
        <v>0</v>
      </c>
      <c r="R2422">
        <f t="shared" ref="R2422" si="4947">IF(L2425="No Ct",0,L2425)</f>
        <v>0</v>
      </c>
      <c r="S2422" t="str">
        <f t="shared" ref="S2422" si="4948">IF(AND(M2422&gt;0,N2422=0),"Valid","Invalid")</f>
        <v>Valid</v>
      </c>
      <c r="T2422" t="str">
        <f t="shared" ref="T2422" si="4949">IF(OR(Q2422&gt;1,R2422&gt;1),"Present","Absent")</f>
        <v>Absent</v>
      </c>
      <c r="U2422" t="str">
        <f t="shared" ref="U2422" si="4950">IF(OR(AND(Q2422&gt;1,Q2422&lt;41),AND(R2422&gt;1,R2422&lt;41)),"Ct&lt;41","Ct&gt;41")</f>
        <v>Ct&gt;41</v>
      </c>
      <c r="V2422" t="str">
        <f t="shared" ref="V2422" si="4951">J2422</f>
        <v>Sølvkarusse</v>
      </c>
      <c r="W2422" t="str">
        <f t="shared" ref="W2422" si="4952">MID(F2422,10,9)</f>
        <v>DL2022064</v>
      </c>
      <c r="X2422" t="str">
        <f t="shared" ref="X2422" si="4953">W2422&amp;"_"&amp;V2422&amp;"_"&amp;S2422&amp;"_"&amp;T2422&amp;"_"&amp;U2422</f>
        <v>DL2022064_Sølvkarusse_Valid_Absent_Ct&gt;41</v>
      </c>
    </row>
    <row r="2423" spans="1:24" x14ac:dyDescent="0.25">
      <c r="A2423" t="s">
        <v>69</v>
      </c>
      <c r="B2423" t="s">
        <v>51</v>
      </c>
      <c r="C2423" t="s">
        <v>470</v>
      </c>
      <c r="D2423">
        <v>0.01</v>
      </c>
      <c r="E2423" t="s">
        <v>1275</v>
      </c>
      <c r="F2423" t="s">
        <v>974</v>
      </c>
      <c r="G2423" t="str">
        <f t="shared" si="4866"/>
        <v>DL2022064</v>
      </c>
      <c r="H2423" t="str">
        <f t="shared" si="4867"/>
        <v>10</v>
      </c>
      <c r="I2423" t="str">
        <f t="shared" si="4868"/>
        <v>Sølvkarusse_10_20220929_DL2022064_IngridJespersensGym</v>
      </c>
      <c r="J2423" t="str">
        <f>VLOOKUP(MID(C2423,4,6),Datasæt_Analysesystemer!$B$2:$E$69,3,FALSE)</f>
        <v>Sølvkarusse</v>
      </c>
      <c r="K2423" t="str">
        <f t="shared" si="4869"/>
        <v>NK</v>
      </c>
      <c r="L2423" s="7" t="str">
        <f t="shared" si="4881"/>
        <v>No Ct</v>
      </c>
      <c r="M2423" t="str">
        <f t="shared" si="4870"/>
        <v/>
      </c>
      <c r="N2423" t="str">
        <f t="shared" si="4871"/>
        <v/>
      </c>
      <c r="O2423" t="str">
        <f t="shared" si="4872"/>
        <v/>
      </c>
    </row>
    <row r="2424" spans="1:24" x14ac:dyDescent="0.25">
      <c r="A2424" t="s">
        <v>94</v>
      </c>
      <c r="B2424" t="s">
        <v>76</v>
      </c>
      <c r="C2424" t="s">
        <v>480</v>
      </c>
      <c r="D2424">
        <v>0.01</v>
      </c>
      <c r="E2424" t="s">
        <v>1275</v>
      </c>
      <c r="F2424" t="s">
        <v>974</v>
      </c>
      <c r="G2424" t="str">
        <f t="shared" si="4866"/>
        <v>DL2022064</v>
      </c>
      <c r="H2424" t="str">
        <f t="shared" si="4867"/>
        <v>10</v>
      </c>
      <c r="I2424" t="str">
        <f t="shared" si="4868"/>
        <v>Sølvkarusse_10_20220929_DL2022064_IngridJespersensGym</v>
      </c>
      <c r="J2424" t="str">
        <f>VLOOKUP(MID(C2424,4,6),Datasæt_Analysesystemer!$B$2:$E$69,3,FALSE)</f>
        <v>Sølvkarusse</v>
      </c>
      <c r="K2424" t="str">
        <f t="shared" si="4869"/>
        <v>EP</v>
      </c>
      <c r="L2424" s="7" t="str">
        <f t="shared" si="4881"/>
        <v>No Ct</v>
      </c>
      <c r="M2424" t="str">
        <f t="shared" si="4870"/>
        <v/>
      </c>
      <c r="N2424" t="str">
        <f t="shared" si="4871"/>
        <v/>
      </c>
      <c r="O2424" t="str">
        <f t="shared" si="4872"/>
        <v/>
      </c>
    </row>
    <row r="2425" spans="1:24" x14ac:dyDescent="0.25">
      <c r="A2425" t="s">
        <v>109</v>
      </c>
      <c r="B2425" t="s">
        <v>76</v>
      </c>
      <c r="C2425" t="s">
        <v>480</v>
      </c>
      <c r="D2425">
        <v>0.01</v>
      </c>
      <c r="E2425" t="s">
        <v>1275</v>
      </c>
      <c r="F2425" t="s">
        <v>974</v>
      </c>
      <c r="G2425" t="str">
        <f t="shared" si="4866"/>
        <v>DL2022064</v>
      </c>
      <c r="H2425" t="str">
        <f t="shared" si="4867"/>
        <v>10</v>
      </c>
      <c r="I2425" t="str">
        <f t="shared" si="4868"/>
        <v>Sølvkarusse_10_20220929_DL2022064_IngridJespersensGym</v>
      </c>
      <c r="J2425" t="str">
        <f>VLOOKUP(MID(C2425,4,6),Datasæt_Analysesystemer!$B$2:$E$69,3,FALSE)</f>
        <v>Sølvkarusse</v>
      </c>
      <c r="K2425" t="str">
        <f t="shared" si="4869"/>
        <v>EP</v>
      </c>
      <c r="L2425" s="7" t="str">
        <f t="shared" si="4881"/>
        <v>No Ct</v>
      </c>
      <c r="M2425" t="str">
        <f t="shared" si="4870"/>
        <v/>
      </c>
      <c r="N2425" t="str">
        <f t="shared" si="4871"/>
        <v/>
      </c>
      <c r="O2425" t="str">
        <f t="shared" si="4872"/>
        <v/>
      </c>
    </row>
    <row r="2426" spans="1:24" x14ac:dyDescent="0.25">
      <c r="A2426" t="s">
        <v>46</v>
      </c>
      <c r="B2426" t="s">
        <v>23</v>
      </c>
      <c r="C2426" t="s">
        <v>461</v>
      </c>
      <c r="D2426">
        <v>0.01</v>
      </c>
      <c r="E2426">
        <v>29.12</v>
      </c>
      <c r="F2426" t="s">
        <v>974</v>
      </c>
      <c r="G2426" t="str">
        <f t="shared" si="4866"/>
        <v>DL2022064</v>
      </c>
      <c r="H2426" t="str">
        <f t="shared" si="4867"/>
        <v>11</v>
      </c>
      <c r="I2426" t="str">
        <f t="shared" si="4868"/>
        <v>Europæisk ål_11_20220929_DL2022064_IngridJespersensGym</v>
      </c>
      <c r="J2426" t="str">
        <f>VLOOKUP(MID(C2426,4,6),Datasæt_Analysesystemer!$B$2:$E$69,3,FALSE)</f>
        <v>Europæisk ål</v>
      </c>
      <c r="K2426" t="str">
        <f t="shared" si="4869"/>
        <v>PK</v>
      </c>
      <c r="L2426" s="7">
        <f t="shared" si="4881"/>
        <v>29.12</v>
      </c>
      <c r="M2426">
        <f t="shared" si="4870"/>
        <v>29.12</v>
      </c>
      <c r="N2426">
        <f t="shared" si="4871"/>
        <v>0</v>
      </c>
      <c r="O2426">
        <f t="shared" si="4872"/>
        <v>0</v>
      </c>
      <c r="Q2426">
        <f t="shared" ref="Q2426" si="4954">IF(L2428="No Ct",0,L2428)</f>
        <v>0</v>
      </c>
      <c r="R2426">
        <f t="shared" ref="R2426" si="4955">IF(L2429="No Ct",0,L2429)</f>
        <v>0</v>
      </c>
      <c r="S2426" t="str">
        <f t="shared" ref="S2426" si="4956">IF(AND(M2426&gt;0,N2426=0),"Valid","Invalid")</f>
        <v>Valid</v>
      </c>
      <c r="T2426" t="str">
        <f t="shared" ref="T2426" si="4957">IF(OR(Q2426&gt;1,R2426&gt;1),"Present","Absent")</f>
        <v>Absent</v>
      </c>
      <c r="U2426" t="str">
        <f t="shared" ref="U2426" si="4958">IF(OR(AND(Q2426&gt;1,Q2426&lt;41),AND(R2426&gt;1,R2426&lt;41)),"Ct&lt;41","Ct&gt;41")</f>
        <v>Ct&gt;41</v>
      </c>
      <c r="V2426" t="str">
        <f t="shared" ref="V2426" si="4959">J2426</f>
        <v>Europæisk ål</v>
      </c>
      <c r="W2426" t="str">
        <f t="shared" ref="W2426" si="4960">MID(F2426,10,9)</f>
        <v>DL2022064</v>
      </c>
      <c r="X2426" t="str">
        <f t="shared" ref="X2426" si="4961">W2426&amp;"_"&amp;V2426&amp;"_"&amp;S2426&amp;"_"&amp;T2426&amp;"_"&amp;U2426</f>
        <v>DL2022064_Europæisk ål_Valid_Absent_Ct&gt;41</v>
      </c>
    </row>
    <row r="2427" spans="1:24" x14ac:dyDescent="0.25">
      <c r="A2427" t="s">
        <v>71</v>
      </c>
      <c r="B2427" t="s">
        <v>51</v>
      </c>
      <c r="C2427" t="s">
        <v>471</v>
      </c>
      <c r="D2427">
        <v>0.01</v>
      </c>
      <c r="E2427" t="s">
        <v>1275</v>
      </c>
      <c r="F2427" t="s">
        <v>974</v>
      </c>
      <c r="G2427" t="str">
        <f t="shared" si="4866"/>
        <v>DL2022064</v>
      </c>
      <c r="H2427" t="str">
        <f t="shared" si="4867"/>
        <v>11</v>
      </c>
      <c r="I2427" t="str">
        <f t="shared" si="4868"/>
        <v>Europæisk ål_11_20220929_DL2022064_IngridJespersensGym</v>
      </c>
      <c r="J2427" t="str">
        <f>VLOOKUP(MID(C2427,4,6),Datasæt_Analysesystemer!$B$2:$E$69,3,FALSE)</f>
        <v>Europæisk ål</v>
      </c>
      <c r="K2427" t="str">
        <f t="shared" si="4869"/>
        <v>NK</v>
      </c>
      <c r="L2427" s="7" t="str">
        <f t="shared" si="4881"/>
        <v>No Ct</v>
      </c>
      <c r="M2427" t="str">
        <f t="shared" si="4870"/>
        <v/>
      </c>
      <c r="N2427" t="str">
        <f t="shared" si="4871"/>
        <v/>
      </c>
      <c r="O2427" t="str">
        <f t="shared" si="4872"/>
        <v/>
      </c>
    </row>
    <row r="2428" spans="1:24" x14ac:dyDescent="0.25">
      <c r="A2428" t="s">
        <v>96</v>
      </c>
      <c r="B2428" t="s">
        <v>76</v>
      </c>
      <c r="C2428" t="s">
        <v>481</v>
      </c>
      <c r="D2428">
        <v>0.01</v>
      </c>
      <c r="E2428" t="s">
        <v>1275</v>
      </c>
      <c r="F2428" t="s">
        <v>974</v>
      </c>
      <c r="G2428" t="str">
        <f t="shared" si="4866"/>
        <v>DL2022064</v>
      </c>
      <c r="H2428" t="str">
        <f t="shared" si="4867"/>
        <v>11</v>
      </c>
      <c r="I2428" t="str">
        <f t="shared" si="4868"/>
        <v>Europæisk ål_11_20220929_DL2022064_IngridJespersensGym</v>
      </c>
      <c r="J2428" t="str">
        <f>VLOOKUP(MID(C2428,4,6),Datasæt_Analysesystemer!$B$2:$E$69,3,FALSE)</f>
        <v>Europæisk ål</v>
      </c>
      <c r="K2428" t="str">
        <f t="shared" si="4869"/>
        <v>EP</v>
      </c>
      <c r="L2428" s="7" t="str">
        <f t="shared" si="4881"/>
        <v>No Ct</v>
      </c>
      <c r="M2428" t="str">
        <f t="shared" si="4870"/>
        <v/>
      </c>
      <c r="N2428" t="str">
        <f t="shared" si="4871"/>
        <v/>
      </c>
      <c r="O2428" t="str">
        <f t="shared" si="4872"/>
        <v/>
      </c>
    </row>
    <row r="2429" spans="1:24" x14ac:dyDescent="0.25">
      <c r="A2429" t="s">
        <v>110</v>
      </c>
      <c r="B2429" t="s">
        <v>76</v>
      </c>
      <c r="C2429" t="s">
        <v>481</v>
      </c>
      <c r="D2429">
        <v>0.01</v>
      </c>
      <c r="E2429" t="s">
        <v>1275</v>
      </c>
      <c r="F2429" t="s">
        <v>974</v>
      </c>
      <c r="G2429" t="str">
        <f t="shared" si="4866"/>
        <v>DL2022064</v>
      </c>
      <c r="H2429" t="str">
        <f t="shared" si="4867"/>
        <v>11</v>
      </c>
      <c r="I2429" t="str">
        <f t="shared" si="4868"/>
        <v>Europæisk ål_11_20220929_DL2022064_IngridJespersensGym</v>
      </c>
      <c r="J2429" t="str">
        <f>VLOOKUP(MID(C2429,4,6),Datasæt_Analysesystemer!$B$2:$E$69,3,FALSE)</f>
        <v>Europæisk ål</v>
      </c>
      <c r="K2429" t="str">
        <f t="shared" si="4869"/>
        <v>EP</v>
      </c>
      <c r="L2429" s="7" t="str">
        <f t="shared" si="4881"/>
        <v>No Ct</v>
      </c>
      <c r="M2429" t="str">
        <f t="shared" si="4870"/>
        <v/>
      </c>
      <c r="N2429" t="str">
        <f t="shared" si="4871"/>
        <v/>
      </c>
      <c r="O2429" t="str">
        <f t="shared" si="4872"/>
        <v/>
      </c>
    </row>
    <row r="2430" spans="1:24" x14ac:dyDescent="0.25">
      <c r="A2430" t="s">
        <v>48</v>
      </c>
      <c r="B2430" t="s">
        <v>23</v>
      </c>
      <c r="C2430" t="s">
        <v>462</v>
      </c>
      <c r="D2430">
        <v>0.01</v>
      </c>
      <c r="E2430">
        <v>35.51</v>
      </c>
      <c r="F2430" t="s">
        <v>974</v>
      </c>
      <c r="G2430" t="str">
        <f t="shared" si="4866"/>
        <v>DL2022064</v>
      </c>
      <c r="H2430" t="str">
        <f t="shared" si="4867"/>
        <v>12</v>
      </c>
      <c r="I2430" t="str">
        <f t="shared" si="4868"/>
        <v>Europæisk ål_12_20220929_DL2022064_IngridJespersensGym</v>
      </c>
      <c r="J2430" t="str">
        <f>VLOOKUP(MID(C2430,4,6),Datasæt_Analysesystemer!$B$2:$E$69,3,FALSE)</f>
        <v>Europæisk ål</v>
      </c>
      <c r="K2430" t="str">
        <f t="shared" si="4869"/>
        <v>PK</v>
      </c>
      <c r="L2430" s="7">
        <f t="shared" si="4881"/>
        <v>35.51</v>
      </c>
      <c r="M2430">
        <f t="shared" si="4870"/>
        <v>35.51</v>
      </c>
      <c r="N2430">
        <f t="shared" si="4871"/>
        <v>0</v>
      </c>
      <c r="O2430">
        <f t="shared" si="4872"/>
        <v>0</v>
      </c>
      <c r="Q2430">
        <f t="shared" ref="Q2430" si="4962">IF(L2432="No Ct",0,L2432)</f>
        <v>0</v>
      </c>
      <c r="R2430">
        <f t="shared" ref="R2430" si="4963">IF(L2433="No Ct",0,L2433)</f>
        <v>0</v>
      </c>
      <c r="S2430" t="str">
        <f t="shared" ref="S2430" si="4964">IF(AND(M2430&gt;0,N2430=0),"Valid","Invalid")</f>
        <v>Valid</v>
      </c>
      <c r="T2430" t="str">
        <f t="shared" ref="T2430" si="4965">IF(OR(Q2430&gt;1,R2430&gt;1),"Present","Absent")</f>
        <v>Absent</v>
      </c>
      <c r="U2430" t="str">
        <f t="shared" ref="U2430" si="4966">IF(OR(AND(Q2430&gt;1,Q2430&lt;41),AND(R2430&gt;1,R2430&lt;41)),"Ct&lt;41","Ct&gt;41")</f>
        <v>Ct&gt;41</v>
      </c>
      <c r="V2430" t="str">
        <f t="shared" ref="V2430" si="4967">J2430</f>
        <v>Europæisk ål</v>
      </c>
      <c r="W2430" t="str">
        <f t="shared" ref="W2430" si="4968">MID(F2430,10,9)</f>
        <v>DL2022064</v>
      </c>
      <c r="X2430" t="str">
        <f t="shared" ref="X2430" si="4969">W2430&amp;"_"&amp;V2430&amp;"_"&amp;S2430&amp;"_"&amp;T2430&amp;"_"&amp;U2430</f>
        <v>DL2022064_Europæisk ål_Valid_Absent_Ct&gt;41</v>
      </c>
    </row>
    <row r="2431" spans="1:24" x14ac:dyDescent="0.25">
      <c r="A2431" t="s">
        <v>73</v>
      </c>
      <c r="B2431" t="s">
        <v>51</v>
      </c>
      <c r="C2431" t="s">
        <v>472</v>
      </c>
      <c r="D2431">
        <v>0.01</v>
      </c>
      <c r="E2431" t="s">
        <v>1275</v>
      </c>
      <c r="F2431" t="s">
        <v>974</v>
      </c>
      <c r="G2431" t="str">
        <f t="shared" si="4866"/>
        <v>DL2022064</v>
      </c>
      <c r="H2431" t="str">
        <f t="shared" si="4867"/>
        <v>12</v>
      </c>
      <c r="I2431" t="str">
        <f t="shared" si="4868"/>
        <v>Europæisk ål_12_20220929_DL2022064_IngridJespersensGym</v>
      </c>
      <c r="J2431" t="str">
        <f>VLOOKUP(MID(C2431,4,6),Datasæt_Analysesystemer!$B$2:$E$69,3,FALSE)</f>
        <v>Europæisk ål</v>
      </c>
      <c r="K2431" t="str">
        <f t="shared" si="4869"/>
        <v>NK</v>
      </c>
      <c r="L2431" s="7" t="str">
        <f t="shared" si="4881"/>
        <v>No Ct</v>
      </c>
      <c r="M2431" t="str">
        <f t="shared" si="4870"/>
        <v/>
      </c>
      <c r="N2431" t="str">
        <f t="shared" si="4871"/>
        <v/>
      </c>
      <c r="O2431" t="str">
        <f t="shared" si="4872"/>
        <v/>
      </c>
    </row>
    <row r="2432" spans="1:24" x14ac:dyDescent="0.25">
      <c r="A2432" t="s">
        <v>98</v>
      </c>
      <c r="B2432" t="s">
        <v>76</v>
      </c>
      <c r="C2432" t="s">
        <v>482</v>
      </c>
      <c r="D2432">
        <v>0.01</v>
      </c>
      <c r="E2432" t="s">
        <v>1275</v>
      </c>
      <c r="F2432" t="s">
        <v>974</v>
      </c>
      <c r="G2432" t="str">
        <f t="shared" si="4866"/>
        <v>DL2022064</v>
      </c>
      <c r="H2432" t="str">
        <f t="shared" si="4867"/>
        <v>12</v>
      </c>
      <c r="I2432" t="str">
        <f t="shared" si="4868"/>
        <v>Europæisk ål_12_20220929_DL2022064_IngridJespersensGym</v>
      </c>
      <c r="J2432" t="str">
        <f>VLOOKUP(MID(C2432,4,6),Datasæt_Analysesystemer!$B$2:$E$69,3,FALSE)</f>
        <v>Europæisk ål</v>
      </c>
      <c r="K2432" t="str">
        <f t="shared" si="4869"/>
        <v>EP</v>
      </c>
      <c r="L2432" s="7" t="str">
        <f t="shared" si="4881"/>
        <v>No Ct</v>
      </c>
      <c r="M2432" t="str">
        <f t="shared" si="4870"/>
        <v/>
      </c>
      <c r="N2432" t="str">
        <f t="shared" si="4871"/>
        <v/>
      </c>
      <c r="O2432" t="str">
        <f t="shared" si="4872"/>
        <v/>
      </c>
    </row>
    <row r="2433" spans="1:24" x14ac:dyDescent="0.25">
      <c r="A2433" t="s">
        <v>111</v>
      </c>
      <c r="B2433" t="s">
        <v>76</v>
      </c>
      <c r="C2433" t="s">
        <v>482</v>
      </c>
      <c r="D2433">
        <v>0.01</v>
      </c>
      <c r="E2433" t="s">
        <v>1275</v>
      </c>
      <c r="F2433" t="s">
        <v>974</v>
      </c>
      <c r="G2433" t="str">
        <f t="shared" si="4866"/>
        <v>DL2022064</v>
      </c>
      <c r="H2433" t="str">
        <f t="shared" si="4867"/>
        <v>12</v>
      </c>
      <c r="I2433" t="str">
        <f t="shared" si="4868"/>
        <v>Europæisk ål_12_20220929_DL2022064_IngridJespersensGym</v>
      </c>
      <c r="J2433" t="str">
        <f>VLOOKUP(MID(C2433,4,6),Datasæt_Analysesystemer!$B$2:$E$69,3,FALSE)</f>
        <v>Europæisk ål</v>
      </c>
      <c r="K2433" t="str">
        <f t="shared" si="4869"/>
        <v>EP</v>
      </c>
      <c r="L2433" s="7" t="str">
        <f t="shared" si="4881"/>
        <v>No Ct</v>
      </c>
      <c r="M2433" t="str">
        <f t="shared" si="4870"/>
        <v/>
      </c>
      <c r="N2433" t="str">
        <f t="shared" si="4871"/>
        <v/>
      </c>
      <c r="O2433" t="str">
        <f t="shared" si="4872"/>
        <v/>
      </c>
    </row>
    <row r="2434" spans="1:24" x14ac:dyDescent="0.25">
      <c r="A2434" t="s">
        <v>172</v>
      </c>
      <c r="B2434" t="s">
        <v>23</v>
      </c>
      <c r="C2434" t="s">
        <v>712</v>
      </c>
      <c r="D2434">
        <v>0.01</v>
      </c>
      <c r="E2434">
        <v>30.65</v>
      </c>
      <c r="F2434" t="s">
        <v>974</v>
      </c>
      <c r="G2434" t="str">
        <f t="shared" si="4866"/>
        <v>DL2022064</v>
      </c>
      <c r="H2434" t="str">
        <f t="shared" si="4867"/>
        <v>13</v>
      </c>
      <c r="I2434" t="str">
        <f t="shared" si="4868"/>
        <v>Pukkellaks_13_20220929_DL2022064_IngridJespersensGym</v>
      </c>
      <c r="J2434" t="str">
        <f>VLOOKUP(MID(C2434,4,6),Datasæt_Analysesystemer!$B$2:$E$69,3,FALSE)</f>
        <v>Pukkellaks</v>
      </c>
      <c r="K2434" t="str">
        <f t="shared" si="4869"/>
        <v>PK</v>
      </c>
      <c r="L2434" s="7">
        <f t="shared" si="4881"/>
        <v>30.65</v>
      </c>
      <c r="M2434">
        <f t="shared" si="4870"/>
        <v>30.65</v>
      </c>
      <c r="N2434">
        <f t="shared" si="4871"/>
        <v>0</v>
      </c>
      <c r="O2434">
        <f t="shared" si="4872"/>
        <v>0</v>
      </c>
      <c r="Q2434">
        <f t="shared" ref="Q2434" si="4970">IF(L2436="No Ct",0,L2436)</f>
        <v>0</v>
      </c>
      <c r="R2434">
        <f t="shared" ref="R2434" si="4971">IF(L2437="No Ct",0,L2437)</f>
        <v>0</v>
      </c>
      <c r="S2434" t="str">
        <f t="shared" ref="S2434" si="4972">IF(AND(M2434&gt;0,N2434=0),"Valid","Invalid")</f>
        <v>Valid</v>
      </c>
      <c r="T2434" t="str">
        <f t="shared" ref="T2434" si="4973">IF(OR(Q2434&gt;1,R2434&gt;1),"Present","Absent")</f>
        <v>Absent</v>
      </c>
      <c r="U2434" t="str">
        <f t="shared" ref="U2434" si="4974">IF(OR(AND(Q2434&gt;1,Q2434&lt;41),AND(R2434&gt;1,R2434&lt;41)),"Ct&lt;41","Ct&gt;41")</f>
        <v>Ct&gt;41</v>
      </c>
      <c r="V2434" t="str">
        <f t="shared" ref="V2434" si="4975">J2434</f>
        <v>Pukkellaks</v>
      </c>
      <c r="W2434" t="str">
        <f t="shared" ref="W2434" si="4976">MID(F2434,10,9)</f>
        <v>DL2022064</v>
      </c>
      <c r="X2434" t="str">
        <f t="shared" ref="X2434" si="4977">W2434&amp;"_"&amp;V2434&amp;"_"&amp;S2434&amp;"_"&amp;T2434&amp;"_"&amp;U2434</f>
        <v>DL2022064_Pukkellaks_Valid_Absent_Ct&gt;41</v>
      </c>
    </row>
    <row r="2435" spans="1:24" x14ac:dyDescent="0.25">
      <c r="A2435" t="s">
        <v>148</v>
      </c>
      <c r="B2435" t="s">
        <v>51</v>
      </c>
      <c r="C2435" t="s">
        <v>710</v>
      </c>
      <c r="D2435">
        <v>0.01</v>
      </c>
      <c r="E2435" t="s">
        <v>1275</v>
      </c>
      <c r="F2435" t="s">
        <v>974</v>
      </c>
      <c r="G2435" t="str">
        <f t="shared" si="4866"/>
        <v>DL2022064</v>
      </c>
      <c r="H2435" t="str">
        <f t="shared" si="4867"/>
        <v>13</v>
      </c>
      <c r="I2435" t="str">
        <f t="shared" si="4868"/>
        <v>Pukkellaks_13_20220929_DL2022064_IngridJespersensGym</v>
      </c>
      <c r="J2435" t="str">
        <f>VLOOKUP(MID(C2435,4,6),Datasæt_Analysesystemer!$B$2:$E$69,3,FALSE)</f>
        <v>Pukkellaks</v>
      </c>
      <c r="K2435" t="str">
        <f t="shared" si="4869"/>
        <v>NK</v>
      </c>
      <c r="L2435" s="7" t="str">
        <f t="shared" si="4881"/>
        <v>No Ct</v>
      </c>
      <c r="M2435" t="str">
        <f t="shared" si="4870"/>
        <v/>
      </c>
      <c r="N2435" t="str">
        <f t="shared" si="4871"/>
        <v/>
      </c>
      <c r="O2435" t="str">
        <f t="shared" si="4872"/>
        <v/>
      </c>
    </row>
    <row r="2436" spans="1:24" x14ac:dyDescent="0.25">
      <c r="A2436" t="s">
        <v>112</v>
      </c>
      <c r="B2436" t="s">
        <v>76</v>
      </c>
      <c r="C2436" t="s">
        <v>708</v>
      </c>
      <c r="D2436">
        <v>0.01</v>
      </c>
      <c r="E2436" t="s">
        <v>1275</v>
      </c>
      <c r="F2436" t="s">
        <v>974</v>
      </c>
      <c r="G2436" t="str">
        <f t="shared" si="4866"/>
        <v>DL2022064</v>
      </c>
      <c r="H2436" t="str">
        <f t="shared" si="4867"/>
        <v>13</v>
      </c>
      <c r="I2436" t="str">
        <f t="shared" si="4868"/>
        <v>Pukkellaks_13_20220929_DL2022064_IngridJespersensGym</v>
      </c>
      <c r="J2436" t="str">
        <f>VLOOKUP(MID(C2436,4,6),Datasæt_Analysesystemer!$B$2:$E$69,3,FALSE)</f>
        <v>Pukkellaks</v>
      </c>
      <c r="K2436" t="str">
        <f t="shared" si="4869"/>
        <v>EP</v>
      </c>
      <c r="L2436" s="7" t="str">
        <f t="shared" si="4881"/>
        <v>No Ct</v>
      </c>
      <c r="M2436" t="str">
        <f t="shared" si="4870"/>
        <v/>
      </c>
      <c r="N2436" t="str">
        <f t="shared" si="4871"/>
        <v/>
      </c>
      <c r="O2436" t="str">
        <f t="shared" si="4872"/>
        <v/>
      </c>
    </row>
    <row r="2437" spans="1:24" x14ac:dyDescent="0.25">
      <c r="A2437" t="s">
        <v>136</v>
      </c>
      <c r="B2437" t="s">
        <v>76</v>
      </c>
      <c r="C2437" t="s">
        <v>708</v>
      </c>
      <c r="D2437">
        <v>0.01</v>
      </c>
      <c r="E2437" t="s">
        <v>1275</v>
      </c>
      <c r="F2437" t="s">
        <v>974</v>
      </c>
      <c r="G2437" t="str">
        <f t="shared" si="4866"/>
        <v>DL2022064</v>
      </c>
      <c r="H2437" t="str">
        <f t="shared" si="4867"/>
        <v>13</v>
      </c>
      <c r="I2437" t="str">
        <f t="shared" si="4868"/>
        <v>Pukkellaks_13_20220929_DL2022064_IngridJespersensGym</v>
      </c>
      <c r="J2437" t="str">
        <f>VLOOKUP(MID(C2437,4,6),Datasæt_Analysesystemer!$B$2:$E$69,3,FALSE)</f>
        <v>Pukkellaks</v>
      </c>
      <c r="K2437" t="str">
        <f t="shared" si="4869"/>
        <v>EP</v>
      </c>
      <c r="L2437" s="7" t="str">
        <f t="shared" si="4881"/>
        <v>No Ct</v>
      </c>
      <c r="M2437" t="str">
        <f t="shared" si="4870"/>
        <v/>
      </c>
      <c r="N2437" t="str">
        <f t="shared" si="4871"/>
        <v/>
      </c>
      <c r="O2437" t="str">
        <f t="shared" si="4872"/>
        <v/>
      </c>
    </row>
    <row r="2438" spans="1:24" x14ac:dyDescent="0.25">
      <c r="A2438" t="s">
        <v>174</v>
      </c>
      <c r="B2438" t="s">
        <v>23</v>
      </c>
      <c r="C2438" t="s">
        <v>713</v>
      </c>
      <c r="D2438">
        <v>0.01</v>
      </c>
      <c r="E2438">
        <v>30.32</v>
      </c>
      <c r="F2438" t="s">
        <v>974</v>
      </c>
      <c r="G2438" t="str">
        <f t="shared" si="4866"/>
        <v>DL2022064</v>
      </c>
      <c r="H2438" t="str">
        <f t="shared" si="4867"/>
        <v>14</v>
      </c>
      <c r="I2438" t="str">
        <f t="shared" si="4868"/>
        <v>Pukkellaks_14_20220929_DL2022064_IngridJespersensGym</v>
      </c>
      <c r="J2438" t="str">
        <f>VLOOKUP(MID(C2438,4,6),Datasæt_Analysesystemer!$B$2:$E$69,3,FALSE)</f>
        <v>Pukkellaks</v>
      </c>
      <c r="K2438" t="str">
        <f t="shared" si="4869"/>
        <v>PK</v>
      </c>
      <c r="L2438" s="7">
        <f t="shared" si="4881"/>
        <v>30.32</v>
      </c>
      <c r="M2438">
        <f t="shared" si="4870"/>
        <v>30.32</v>
      </c>
      <c r="N2438">
        <f t="shared" si="4871"/>
        <v>0</v>
      </c>
      <c r="O2438">
        <f t="shared" si="4872"/>
        <v>0</v>
      </c>
      <c r="Q2438">
        <f t="shared" ref="Q2438" si="4978">IF(L2440="No Ct",0,L2440)</f>
        <v>0</v>
      </c>
      <c r="R2438">
        <f t="shared" ref="R2438" si="4979">IF(L2441="No Ct",0,L2441)</f>
        <v>0</v>
      </c>
      <c r="S2438" t="str">
        <f t="shared" ref="S2438" si="4980">IF(AND(M2438&gt;0,N2438=0),"Valid","Invalid")</f>
        <v>Valid</v>
      </c>
      <c r="T2438" t="str">
        <f t="shared" ref="T2438" si="4981">IF(OR(Q2438&gt;1,R2438&gt;1),"Present","Absent")</f>
        <v>Absent</v>
      </c>
      <c r="U2438" t="str">
        <f t="shared" ref="U2438" si="4982">IF(OR(AND(Q2438&gt;1,Q2438&lt;41),AND(R2438&gt;1,R2438&lt;41)),"Ct&lt;41","Ct&gt;41")</f>
        <v>Ct&gt;41</v>
      </c>
      <c r="V2438" t="str">
        <f t="shared" ref="V2438" si="4983">J2438</f>
        <v>Pukkellaks</v>
      </c>
      <c r="W2438" t="str">
        <f t="shared" ref="W2438" si="4984">MID(F2438,10,9)</f>
        <v>DL2022064</v>
      </c>
      <c r="X2438" t="str">
        <f t="shared" ref="X2438" si="4985">W2438&amp;"_"&amp;V2438&amp;"_"&amp;S2438&amp;"_"&amp;T2438&amp;"_"&amp;U2438</f>
        <v>DL2022064_Pukkellaks_Valid_Absent_Ct&gt;41</v>
      </c>
    </row>
    <row r="2439" spans="1:24" x14ac:dyDescent="0.25">
      <c r="A2439" t="s">
        <v>150</v>
      </c>
      <c r="B2439" t="s">
        <v>51</v>
      </c>
      <c r="C2439" t="s">
        <v>711</v>
      </c>
      <c r="D2439">
        <v>0.01</v>
      </c>
      <c r="E2439" t="s">
        <v>1275</v>
      </c>
      <c r="F2439" t="s">
        <v>974</v>
      </c>
      <c r="G2439" t="str">
        <f t="shared" si="4866"/>
        <v>DL2022064</v>
      </c>
      <c r="H2439" t="str">
        <f t="shared" si="4867"/>
        <v>14</v>
      </c>
      <c r="I2439" t="str">
        <f t="shared" si="4868"/>
        <v>Pukkellaks_14_20220929_DL2022064_IngridJespersensGym</v>
      </c>
      <c r="J2439" t="str">
        <f>VLOOKUP(MID(C2439,4,6),Datasæt_Analysesystemer!$B$2:$E$69,3,FALSE)</f>
        <v>Pukkellaks</v>
      </c>
      <c r="K2439" t="str">
        <f t="shared" si="4869"/>
        <v>NK</v>
      </c>
      <c r="L2439" s="7" t="str">
        <f t="shared" si="4881"/>
        <v>No Ct</v>
      </c>
      <c r="M2439" t="str">
        <f t="shared" si="4870"/>
        <v/>
      </c>
      <c r="N2439" t="str">
        <f t="shared" si="4871"/>
        <v/>
      </c>
      <c r="O2439" t="str">
        <f t="shared" si="4872"/>
        <v/>
      </c>
    </row>
    <row r="2440" spans="1:24" x14ac:dyDescent="0.25">
      <c r="A2440" t="s">
        <v>114</v>
      </c>
      <c r="B2440" t="s">
        <v>76</v>
      </c>
      <c r="C2440" t="s">
        <v>709</v>
      </c>
      <c r="D2440">
        <v>0.01</v>
      </c>
      <c r="E2440" t="s">
        <v>1275</v>
      </c>
      <c r="F2440" t="s">
        <v>974</v>
      </c>
      <c r="G2440" t="str">
        <f t="shared" si="4866"/>
        <v>DL2022064</v>
      </c>
      <c r="H2440" t="str">
        <f t="shared" si="4867"/>
        <v>14</v>
      </c>
      <c r="I2440" t="str">
        <f t="shared" si="4868"/>
        <v>Pukkellaks_14_20220929_DL2022064_IngridJespersensGym</v>
      </c>
      <c r="J2440" t="str">
        <f>VLOOKUP(MID(C2440,4,6),Datasæt_Analysesystemer!$B$2:$E$69,3,FALSE)</f>
        <v>Pukkellaks</v>
      </c>
      <c r="K2440" t="str">
        <f t="shared" si="4869"/>
        <v>EP</v>
      </c>
      <c r="L2440" s="7" t="str">
        <f t="shared" si="4881"/>
        <v>No Ct</v>
      </c>
      <c r="M2440" t="str">
        <f t="shared" si="4870"/>
        <v/>
      </c>
      <c r="N2440" t="str">
        <f t="shared" si="4871"/>
        <v/>
      </c>
      <c r="O2440" t="str">
        <f t="shared" si="4872"/>
        <v/>
      </c>
    </row>
    <row r="2441" spans="1:24" x14ac:dyDescent="0.25">
      <c r="A2441" t="s">
        <v>137</v>
      </c>
      <c r="B2441" t="s">
        <v>76</v>
      </c>
      <c r="C2441" t="s">
        <v>709</v>
      </c>
      <c r="D2441">
        <v>0.01</v>
      </c>
      <c r="E2441" t="s">
        <v>1275</v>
      </c>
      <c r="F2441" t="s">
        <v>974</v>
      </c>
      <c r="G2441" t="str">
        <f t="shared" si="4866"/>
        <v>DL2022064</v>
      </c>
      <c r="H2441" t="str">
        <f t="shared" si="4867"/>
        <v>14</v>
      </c>
      <c r="I2441" t="str">
        <f t="shared" si="4868"/>
        <v>Pukkellaks_14_20220929_DL2022064_IngridJespersensGym</v>
      </c>
      <c r="J2441" t="str">
        <f>VLOOKUP(MID(C2441,4,6),Datasæt_Analysesystemer!$B$2:$E$69,3,FALSE)</f>
        <v>Pukkellaks</v>
      </c>
      <c r="K2441" t="str">
        <f t="shared" si="4869"/>
        <v>EP</v>
      </c>
      <c r="L2441" s="7" t="str">
        <f t="shared" si="4881"/>
        <v>No Ct</v>
      </c>
      <c r="M2441" t="str">
        <f t="shared" si="4870"/>
        <v/>
      </c>
      <c r="N2441" t="str">
        <f t="shared" si="4871"/>
        <v/>
      </c>
      <c r="O2441" t="str">
        <f t="shared" si="4872"/>
        <v/>
      </c>
    </row>
    <row r="2442" spans="1:24" x14ac:dyDescent="0.25">
      <c r="A2442" t="s">
        <v>176</v>
      </c>
      <c r="B2442" t="s">
        <v>23</v>
      </c>
      <c r="C2442" t="s">
        <v>509</v>
      </c>
      <c r="D2442">
        <v>0.01</v>
      </c>
      <c r="E2442">
        <v>29.22</v>
      </c>
      <c r="F2442" t="s">
        <v>974</v>
      </c>
      <c r="G2442" t="str">
        <f t="shared" si="4866"/>
        <v>DL2022064</v>
      </c>
      <c r="H2442" t="str">
        <f t="shared" si="4867"/>
        <v>15</v>
      </c>
      <c r="I2442" t="str">
        <f t="shared" si="4868"/>
        <v>Signalkrebs_15_20220929_DL2022064_IngridJespersensGym</v>
      </c>
      <c r="J2442" t="str">
        <f>VLOOKUP(MID(C2442,4,6),Datasæt_Analysesystemer!$B$2:$E$69,3,FALSE)</f>
        <v>Signalkrebs</v>
      </c>
      <c r="K2442" t="str">
        <f t="shared" si="4869"/>
        <v>PK</v>
      </c>
      <c r="L2442" s="7">
        <f t="shared" si="4881"/>
        <v>29.22</v>
      </c>
      <c r="M2442">
        <f t="shared" si="4870"/>
        <v>29.22</v>
      </c>
      <c r="N2442">
        <f t="shared" si="4871"/>
        <v>0</v>
      </c>
      <c r="O2442">
        <f t="shared" si="4872"/>
        <v>0</v>
      </c>
      <c r="Q2442">
        <f t="shared" ref="Q2442" si="4986">IF(L2444="No Ct",0,L2444)</f>
        <v>0</v>
      </c>
      <c r="R2442">
        <f t="shared" ref="R2442" si="4987">IF(L2445="No Ct",0,L2445)</f>
        <v>0</v>
      </c>
      <c r="S2442" t="str">
        <f t="shared" ref="S2442" si="4988">IF(AND(M2442&gt;0,N2442=0),"Valid","Invalid")</f>
        <v>Valid</v>
      </c>
      <c r="T2442" t="str">
        <f t="shared" ref="T2442" si="4989">IF(OR(Q2442&gt;1,R2442&gt;1),"Present","Absent")</f>
        <v>Absent</v>
      </c>
      <c r="U2442" t="str">
        <f t="shared" ref="U2442" si="4990">IF(OR(AND(Q2442&gt;1,Q2442&lt;41),AND(R2442&gt;1,R2442&lt;41)),"Ct&lt;41","Ct&gt;41")</f>
        <v>Ct&gt;41</v>
      </c>
      <c r="V2442" t="str">
        <f t="shared" ref="V2442" si="4991">J2442</f>
        <v>Signalkrebs</v>
      </c>
      <c r="W2442" t="str">
        <f t="shared" ref="W2442" si="4992">MID(F2442,10,9)</f>
        <v>DL2022064</v>
      </c>
      <c r="X2442" t="str">
        <f t="shared" ref="X2442" si="4993">W2442&amp;"_"&amp;V2442&amp;"_"&amp;S2442&amp;"_"&amp;T2442&amp;"_"&amp;U2442</f>
        <v>DL2022064_Signalkrebs_Valid_Absent_Ct&gt;41</v>
      </c>
    </row>
    <row r="2443" spans="1:24" x14ac:dyDescent="0.25">
      <c r="A2443" t="s">
        <v>152</v>
      </c>
      <c r="B2443" t="s">
        <v>51</v>
      </c>
      <c r="C2443" t="s">
        <v>497</v>
      </c>
      <c r="D2443">
        <v>0.01</v>
      </c>
      <c r="E2443" t="s">
        <v>1275</v>
      </c>
      <c r="F2443" t="s">
        <v>974</v>
      </c>
      <c r="G2443" t="str">
        <f t="shared" si="4866"/>
        <v>DL2022064</v>
      </c>
      <c r="H2443" t="str">
        <f t="shared" si="4867"/>
        <v>15</v>
      </c>
      <c r="I2443" t="str">
        <f t="shared" si="4868"/>
        <v>Signalkrebs_15_20220929_DL2022064_IngridJespersensGym</v>
      </c>
      <c r="J2443" t="str">
        <f>VLOOKUP(MID(C2443,4,6),Datasæt_Analysesystemer!$B$2:$E$69,3,FALSE)</f>
        <v>Signalkrebs</v>
      </c>
      <c r="K2443" t="str">
        <f t="shared" si="4869"/>
        <v>NK</v>
      </c>
      <c r="L2443" s="7" t="str">
        <f t="shared" si="4881"/>
        <v>No Ct</v>
      </c>
      <c r="M2443" t="str">
        <f t="shared" si="4870"/>
        <v/>
      </c>
      <c r="N2443" t="str">
        <f t="shared" si="4871"/>
        <v/>
      </c>
      <c r="O2443" t="str">
        <f t="shared" si="4872"/>
        <v/>
      </c>
    </row>
    <row r="2444" spans="1:24" x14ac:dyDescent="0.25">
      <c r="A2444" t="s">
        <v>116</v>
      </c>
      <c r="B2444" t="s">
        <v>76</v>
      </c>
      <c r="C2444" t="s">
        <v>485</v>
      </c>
      <c r="D2444">
        <v>0.01</v>
      </c>
      <c r="E2444" t="s">
        <v>1275</v>
      </c>
      <c r="F2444" t="s">
        <v>974</v>
      </c>
      <c r="G2444" t="str">
        <f t="shared" si="4866"/>
        <v>DL2022064</v>
      </c>
      <c r="H2444" t="str">
        <f t="shared" si="4867"/>
        <v>15</v>
      </c>
      <c r="I2444" t="str">
        <f t="shared" si="4868"/>
        <v>Signalkrebs_15_20220929_DL2022064_IngridJespersensGym</v>
      </c>
      <c r="J2444" t="str">
        <f>VLOOKUP(MID(C2444,4,6),Datasæt_Analysesystemer!$B$2:$E$69,3,FALSE)</f>
        <v>Signalkrebs</v>
      </c>
      <c r="K2444" t="str">
        <f t="shared" si="4869"/>
        <v>EP</v>
      </c>
      <c r="L2444" s="7" t="str">
        <f t="shared" si="4881"/>
        <v>No Ct</v>
      </c>
      <c r="M2444" t="str">
        <f t="shared" si="4870"/>
        <v/>
      </c>
      <c r="N2444" t="str">
        <f t="shared" si="4871"/>
        <v/>
      </c>
      <c r="O2444" t="str">
        <f t="shared" si="4872"/>
        <v/>
      </c>
    </row>
    <row r="2445" spans="1:24" x14ac:dyDescent="0.25">
      <c r="A2445" t="s">
        <v>138</v>
      </c>
      <c r="B2445" t="s">
        <v>76</v>
      </c>
      <c r="C2445" t="s">
        <v>485</v>
      </c>
      <c r="D2445">
        <v>0.01</v>
      </c>
      <c r="E2445" t="s">
        <v>1275</v>
      </c>
      <c r="F2445" t="s">
        <v>974</v>
      </c>
      <c r="G2445" t="str">
        <f t="shared" si="4866"/>
        <v>DL2022064</v>
      </c>
      <c r="H2445" t="str">
        <f t="shared" si="4867"/>
        <v>15</v>
      </c>
      <c r="I2445" t="str">
        <f t="shared" si="4868"/>
        <v>Signalkrebs_15_20220929_DL2022064_IngridJespersensGym</v>
      </c>
      <c r="J2445" t="str">
        <f>VLOOKUP(MID(C2445,4,6),Datasæt_Analysesystemer!$B$2:$E$69,3,FALSE)</f>
        <v>Signalkrebs</v>
      </c>
      <c r="K2445" t="str">
        <f t="shared" si="4869"/>
        <v>EP</v>
      </c>
      <c r="L2445" s="7" t="str">
        <f t="shared" si="4881"/>
        <v>No Ct</v>
      </c>
      <c r="M2445" t="str">
        <f t="shared" si="4870"/>
        <v/>
      </c>
      <c r="N2445" t="str">
        <f t="shared" si="4871"/>
        <v/>
      </c>
      <c r="O2445" t="str">
        <f t="shared" si="4872"/>
        <v/>
      </c>
    </row>
    <row r="2446" spans="1:24" x14ac:dyDescent="0.25">
      <c r="A2446" t="s">
        <v>178</v>
      </c>
      <c r="B2446" t="s">
        <v>23</v>
      </c>
      <c r="C2446" t="s">
        <v>510</v>
      </c>
      <c r="D2446">
        <v>0.01</v>
      </c>
      <c r="E2446">
        <v>29.05</v>
      </c>
      <c r="F2446" t="s">
        <v>974</v>
      </c>
      <c r="G2446" t="str">
        <f t="shared" si="4866"/>
        <v>DL2022064</v>
      </c>
      <c r="H2446" t="str">
        <f t="shared" si="4867"/>
        <v>16</v>
      </c>
      <c r="I2446" t="str">
        <f t="shared" si="4868"/>
        <v>Signalkrebs_16_20220929_DL2022064_IngridJespersensGym</v>
      </c>
      <c r="J2446" t="str">
        <f>VLOOKUP(MID(C2446,4,6),Datasæt_Analysesystemer!$B$2:$E$69,3,FALSE)</f>
        <v>Signalkrebs</v>
      </c>
      <c r="K2446" t="str">
        <f t="shared" si="4869"/>
        <v>PK</v>
      </c>
      <c r="L2446" s="7">
        <f t="shared" si="4881"/>
        <v>29.05</v>
      </c>
      <c r="M2446">
        <f t="shared" si="4870"/>
        <v>29.05</v>
      </c>
      <c r="N2446">
        <f t="shared" si="4871"/>
        <v>33.11</v>
      </c>
      <c r="O2446">
        <f t="shared" si="4872"/>
        <v>76.760000000000005</v>
      </c>
      <c r="Q2446">
        <f t="shared" ref="Q2446" si="4994">IF(L2448="No Ct",0,L2448)</f>
        <v>37.31</v>
      </c>
      <c r="R2446">
        <f t="shared" ref="R2446" si="4995">IF(L2449="No Ct",0,L2449)</f>
        <v>39.450000000000003</v>
      </c>
      <c r="S2446" t="str">
        <f t="shared" ref="S2446" si="4996">IF(AND(M2446&gt;0,N2446=0),"Valid","Invalid")</f>
        <v>Invalid</v>
      </c>
      <c r="T2446" t="str">
        <f t="shared" ref="T2446" si="4997">IF(OR(Q2446&gt;1,R2446&gt;1),"Present","Absent")</f>
        <v>Present</v>
      </c>
      <c r="U2446" t="str">
        <f t="shared" ref="U2446" si="4998">IF(OR(AND(Q2446&gt;1,Q2446&lt;41),AND(R2446&gt;1,R2446&lt;41)),"Ct&lt;41","Ct&gt;41")</f>
        <v>Ct&lt;41</v>
      </c>
      <c r="V2446" t="str">
        <f t="shared" ref="V2446" si="4999">J2446</f>
        <v>Signalkrebs</v>
      </c>
      <c r="W2446" t="str">
        <f t="shared" ref="W2446" si="5000">MID(F2446,10,9)</f>
        <v>DL2022064</v>
      </c>
      <c r="X2446" t="str">
        <f t="shared" ref="X2446" si="5001">W2446&amp;"_"&amp;V2446&amp;"_"&amp;S2446&amp;"_"&amp;T2446&amp;"_"&amp;U2446</f>
        <v>DL2022064_Signalkrebs_Invalid_Present_Ct&lt;41</v>
      </c>
    </row>
    <row r="2447" spans="1:24" x14ac:dyDescent="0.25">
      <c r="A2447" t="s">
        <v>154</v>
      </c>
      <c r="B2447" t="s">
        <v>51</v>
      </c>
      <c r="C2447" t="s">
        <v>498</v>
      </c>
      <c r="D2447">
        <v>0.01</v>
      </c>
      <c r="E2447">
        <v>33.11</v>
      </c>
      <c r="F2447" t="s">
        <v>974</v>
      </c>
      <c r="G2447" t="str">
        <f t="shared" si="4866"/>
        <v>DL2022064</v>
      </c>
      <c r="H2447" t="str">
        <f t="shared" si="4867"/>
        <v>16</v>
      </c>
      <c r="I2447" t="str">
        <f t="shared" si="4868"/>
        <v>Signalkrebs_16_20220929_DL2022064_IngridJespersensGym</v>
      </c>
      <c r="J2447" t="str">
        <f>VLOOKUP(MID(C2447,4,6),Datasæt_Analysesystemer!$B$2:$E$69,3,FALSE)</f>
        <v>Signalkrebs</v>
      </c>
      <c r="K2447" t="str">
        <f t="shared" si="4869"/>
        <v>NK</v>
      </c>
      <c r="L2447" s="7">
        <f t="shared" si="4881"/>
        <v>33.11</v>
      </c>
      <c r="M2447" t="str">
        <f t="shared" si="4870"/>
        <v/>
      </c>
      <c r="N2447" t="str">
        <f t="shared" si="4871"/>
        <v/>
      </c>
      <c r="O2447" t="str">
        <f t="shared" si="4872"/>
        <v/>
      </c>
    </row>
    <row r="2448" spans="1:24" x14ac:dyDescent="0.25">
      <c r="A2448" t="s">
        <v>118</v>
      </c>
      <c r="B2448" t="s">
        <v>76</v>
      </c>
      <c r="C2448" t="s">
        <v>486</v>
      </c>
      <c r="D2448">
        <v>0.01</v>
      </c>
      <c r="E2448">
        <v>37.31</v>
      </c>
      <c r="F2448" t="s">
        <v>974</v>
      </c>
      <c r="G2448" t="str">
        <f t="shared" si="4866"/>
        <v>DL2022064</v>
      </c>
      <c r="H2448" t="str">
        <f t="shared" si="4867"/>
        <v>16</v>
      </c>
      <c r="I2448" t="str">
        <f t="shared" si="4868"/>
        <v>Signalkrebs_16_20220929_DL2022064_IngridJespersensGym</v>
      </c>
      <c r="J2448" t="str">
        <f>VLOOKUP(MID(C2448,4,6),Datasæt_Analysesystemer!$B$2:$E$69,3,FALSE)</f>
        <v>Signalkrebs</v>
      </c>
      <c r="K2448" t="str">
        <f t="shared" si="4869"/>
        <v>EP</v>
      </c>
      <c r="L2448" s="7">
        <f t="shared" si="4881"/>
        <v>37.31</v>
      </c>
      <c r="M2448" t="str">
        <f t="shared" si="4870"/>
        <v/>
      </c>
      <c r="N2448" t="str">
        <f t="shared" si="4871"/>
        <v/>
      </c>
      <c r="O2448" t="str">
        <f t="shared" si="4872"/>
        <v/>
      </c>
    </row>
    <row r="2449" spans="1:24" x14ac:dyDescent="0.25">
      <c r="A2449" t="s">
        <v>139</v>
      </c>
      <c r="B2449" t="s">
        <v>76</v>
      </c>
      <c r="C2449" t="s">
        <v>486</v>
      </c>
      <c r="D2449">
        <v>0.01</v>
      </c>
      <c r="E2449">
        <v>39.450000000000003</v>
      </c>
      <c r="F2449" t="s">
        <v>974</v>
      </c>
      <c r="G2449" t="str">
        <f t="shared" si="4866"/>
        <v>DL2022064</v>
      </c>
      <c r="H2449" t="str">
        <f t="shared" si="4867"/>
        <v>16</v>
      </c>
      <c r="I2449" t="str">
        <f t="shared" si="4868"/>
        <v>Signalkrebs_16_20220929_DL2022064_IngridJespersensGym</v>
      </c>
      <c r="J2449" t="str">
        <f>VLOOKUP(MID(C2449,4,6),Datasæt_Analysesystemer!$B$2:$E$69,3,FALSE)</f>
        <v>Signalkrebs</v>
      </c>
      <c r="K2449" t="str">
        <f t="shared" si="4869"/>
        <v>EP</v>
      </c>
      <c r="L2449" s="7">
        <f t="shared" si="4881"/>
        <v>39.450000000000003</v>
      </c>
      <c r="M2449" t="str">
        <f t="shared" si="4870"/>
        <v/>
      </c>
      <c r="N2449" t="str">
        <f t="shared" si="4871"/>
        <v/>
      </c>
      <c r="O2449" t="str">
        <f t="shared" si="4872"/>
        <v/>
      </c>
    </row>
    <row r="2450" spans="1:24" x14ac:dyDescent="0.25">
      <c r="A2450" t="s">
        <v>180</v>
      </c>
      <c r="B2450" t="s">
        <v>23</v>
      </c>
      <c r="C2450" t="s">
        <v>511</v>
      </c>
      <c r="D2450">
        <v>0.01</v>
      </c>
      <c r="E2450">
        <v>30.63</v>
      </c>
      <c r="F2450" t="s">
        <v>974</v>
      </c>
      <c r="G2450" t="str">
        <f t="shared" ref="G2450:G2513" si="5002">MID(F2450,10,9)</f>
        <v>DL2022064</v>
      </c>
      <c r="H2450" t="str">
        <f t="shared" ref="H2450:H2513" si="5003">LEFT(C2450,2)</f>
        <v>17</v>
      </c>
      <c r="I2450" t="str">
        <f t="shared" ref="I2450:I2513" si="5004">J2450&amp;"_"&amp;H2450&amp;"_"&amp;F2450</f>
        <v>Galizisk sumpkrebs_17_20220929_DL2022064_IngridJespersensGym</v>
      </c>
      <c r="J2450" t="str">
        <f>VLOOKUP(MID(C2450,4,6),Datasæt_Analysesystemer!$B$2:$E$69,3,FALSE)</f>
        <v>Galizisk sumpkrebs</v>
      </c>
      <c r="K2450" t="str">
        <f t="shared" ref="K2450:K2513" si="5005">RIGHT(C2450,2)</f>
        <v>PK</v>
      </c>
      <c r="L2450" s="7">
        <f t="shared" si="4881"/>
        <v>30.63</v>
      </c>
      <c r="M2450">
        <f t="shared" ref="M2450:M2513" si="5006">IF(K2450="PK",SUMIFS(L:L,K:K,"PK",I:I,I2450),"")</f>
        <v>30.63</v>
      </c>
      <c r="N2450">
        <f t="shared" ref="N2450:N2513" si="5007">IF(K2450="PK",SUMIFS(L:L,K:K,"NK",I:I,I2450),"")</f>
        <v>0</v>
      </c>
      <c r="O2450">
        <f t="shared" ref="O2450:O2513" si="5008">IF(K2450="PK",SUMIFS(L:L,K:K,"EP",I:I,I2450),"")</f>
        <v>0</v>
      </c>
      <c r="Q2450">
        <f t="shared" ref="Q2450" si="5009">IF(L2452="No Ct",0,L2452)</f>
        <v>0</v>
      </c>
      <c r="R2450">
        <f t="shared" ref="R2450" si="5010">IF(L2453="No Ct",0,L2453)</f>
        <v>0</v>
      </c>
      <c r="S2450" t="str">
        <f t="shared" ref="S2450" si="5011">IF(AND(M2450&gt;0,N2450=0),"Valid","Invalid")</f>
        <v>Valid</v>
      </c>
      <c r="T2450" t="str">
        <f t="shared" ref="T2450" si="5012">IF(OR(Q2450&gt;1,R2450&gt;1),"Present","Absent")</f>
        <v>Absent</v>
      </c>
      <c r="U2450" t="str">
        <f t="shared" ref="U2450" si="5013">IF(OR(AND(Q2450&gt;1,Q2450&lt;41),AND(R2450&gt;1,R2450&lt;41)),"Ct&lt;41","Ct&gt;41")</f>
        <v>Ct&gt;41</v>
      </c>
      <c r="V2450" t="str">
        <f t="shared" ref="V2450" si="5014">J2450</f>
        <v>Galizisk sumpkrebs</v>
      </c>
      <c r="W2450" t="str">
        <f t="shared" ref="W2450" si="5015">MID(F2450,10,9)</f>
        <v>DL2022064</v>
      </c>
      <c r="X2450" t="str">
        <f t="shared" ref="X2450" si="5016">W2450&amp;"_"&amp;V2450&amp;"_"&amp;S2450&amp;"_"&amp;T2450&amp;"_"&amp;U2450</f>
        <v>DL2022064_Galizisk sumpkrebs_Valid_Absent_Ct&gt;41</v>
      </c>
    </row>
    <row r="2451" spans="1:24" x14ac:dyDescent="0.25">
      <c r="A2451" t="s">
        <v>156</v>
      </c>
      <c r="B2451" t="s">
        <v>51</v>
      </c>
      <c r="C2451" t="s">
        <v>499</v>
      </c>
      <c r="D2451">
        <v>0.01</v>
      </c>
      <c r="E2451" t="s">
        <v>1275</v>
      </c>
      <c r="F2451" t="s">
        <v>974</v>
      </c>
      <c r="G2451" t="str">
        <f t="shared" si="5002"/>
        <v>DL2022064</v>
      </c>
      <c r="H2451" t="str">
        <f t="shared" si="5003"/>
        <v>17</v>
      </c>
      <c r="I2451" t="str">
        <f t="shared" si="5004"/>
        <v>Galizisk sumpkrebs_17_20220929_DL2022064_IngridJespersensGym</v>
      </c>
      <c r="J2451" t="str">
        <f>VLOOKUP(MID(C2451,4,6),Datasæt_Analysesystemer!$B$2:$E$69,3,FALSE)</f>
        <v>Galizisk sumpkrebs</v>
      </c>
      <c r="K2451" t="str">
        <f t="shared" si="5005"/>
        <v>NK</v>
      </c>
      <c r="L2451" s="7" t="str">
        <f t="shared" ref="L2451:L2514" si="5017">IF(TRIM(E2451)="No Ct","No Ct",E2451)</f>
        <v>No Ct</v>
      </c>
      <c r="M2451" t="str">
        <f t="shared" si="5006"/>
        <v/>
      </c>
      <c r="N2451" t="str">
        <f t="shared" si="5007"/>
        <v/>
      </c>
      <c r="O2451" t="str">
        <f t="shared" si="5008"/>
        <v/>
      </c>
    </row>
    <row r="2452" spans="1:24" x14ac:dyDescent="0.25">
      <c r="A2452" t="s">
        <v>120</v>
      </c>
      <c r="B2452" t="s">
        <v>76</v>
      </c>
      <c r="C2452" t="s">
        <v>487</v>
      </c>
      <c r="D2452">
        <v>0.01</v>
      </c>
      <c r="E2452" t="s">
        <v>1275</v>
      </c>
      <c r="F2452" t="s">
        <v>974</v>
      </c>
      <c r="G2452" t="str">
        <f t="shared" si="5002"/>
        <v>DL2022064</v>
      </c>
      <c r="H2452" t="str">
        <f t="shared" si="5003"/>
        <v>17</v>
      </c>
      <c r="I2452" t="str">
        <f t="shared" si="5004"/>
        <v>Galizisk sumpkrebs_17_20220929_DL2022064_IngridJespersensGym</v>
      </c>
      <c r="J2452" t="str">
        <f>VLOOKUP(MID(C2452,4,6),Datasæt_Analysesystemer!$B$2:$E$69,3,FALSE)</f>
        <v>Galizisk sumpkrebs</v>
      </c>
      <c r="K2452" t="str">
        <f t="shared" si="5005"/>
        <v>EP</v>
      </c>
      <c r="L2452" s="7" t="str">
        <f t="shared" si="5017"/>
        <v>No Ct</v>
      </c>
      <c r="M2452" t="str">
        <f t="shared" si="5006"/>
        <v/>
      </c>
      <c r="N2452" t="str">
        <f t="shared" si="5007"/>
        <v/>
      </c>
      <c r="O2452" t="str">
        <f t="shared" si="5008"/>
        <v/>
      </c>
    </row>
    <row r="2453" spans="1:24" x14ac:dyDescent="0.25">
      <c r="A2453" t="s">
        <v>140</v>
      </c>
      <c r="B2453" t="s">
        <v>76</v>
      </c>
      <c r="C2453" t="s">
        <v>487</v>
      </c>
      <c r="D2453">
        <v>0.01</v>
      </c>
      <c r="E2453" t="s">
        <v>1275</v>
      </c>
      <c r="F2453" t="s">
        <v>974</v>
      </c>
      <c r="G2453" t="str">
        <f t="shared" si="5002"/>
        <v>DL2022064</v>
      </c>
      <c r="H2453" t="str">
        <f t="shared" si="5003"/>
        <v>17</v>
      </c>
      <c r="I2453" t="str">
        <f t="shared" si="5004"/>
        <v>Galizisk sumpkrebs_17_20220929_DL2022064_IngridJespersensGym</v>
      </c>
      <c r="J2453" t="str">
        <f>VLOOKUP(MID(C2453,4,6),Datasæt_Analysesystemer!$B$2:$E$69,3,FALSE)</f>
        <v>Galizisk sumpkrebs</v>
      </c>
      <c r="K2453" t="str">
        <f t="shared" si="5005"/>
        <v>EP</v>
      </c>
      <c r="L2453" s="7" t="str">
        <f t="shared" si="5017"/>
        <v>No Ct</v>
      </c>
      <c r="M2453" t="str">
        <f t="shared" si="5006"/>
        <v/>
      </c>
      <c r="N2453" t="str">
        <f t="shared" si="5007"/>
        <v/>
      </c>
      <c r="O2453" t="str">
        <f t="shared" si="5008"/>
        <v/>
      </c>
    </row>
    <row r="2454" spans="1:24" x14ac:dyDescent="0.25">
      <c r="A2454" t="s">
        <v>182</v>
      </c>
      <c r="B2454" t="s">
        <v>23</v>
      </c>
      <c r="C2454" t="s">
        <v>512</v>
      </c>
      <c r="D2454">
        <v>0.01</v>
      </c>
      <c r="E2454">
        <v>45.54</v>
      </c>
      <c r="F2454" t="s">
        <v>974</v>
      </c>
      <c r="G2454" t="str">
        <f t="shared" si="5002"/>
        <v>DL2022064</v>
      </c>
      <c r="H2454" t="str">
        <f t="shared" si="5003"/>
        <v>18</v>
      </c>
      <c r="I2454" t="str">
        <f t="shared" si="5004"/>
        <v>Galizisk sumpkrebs_18_20220929_DL2022064_IngridJespersensGym</v>
      </c>
      <c r="J2454" t="str">
        <f>VLOOKUP(MID(C2454,4,6),Datasæt_Analysesystemer!$B$2:$E$69,3,FALSE)</f>
        <v>Galizisk sumpkrebs</v>
      </c>
      <c r="K2454" t="str">
        <f t="shared" si="5005"/>
        <v>PK</v>
      </c>
      <c r="L2454" s="7">
        <f t="shared" si="5017"/>
        <v>45.54</v>
      </c>
      <c r="M2454">
        <f t="shared" si="5006"/>
        <v>45.54</v>
      </c>
      <c r="N2454">
        <f t="shared" si="5007"/>
        <v>0</v>
      </c>
      <c r="O2454">
        <f t="shared" si="5008"/>
        <v>0</v>
      </c>
      <c r="Q2454">
        <f t="shared" ref="Q2454" si="5018">IF(L2456="No Ct",0,L2456)</f>
        <v>0</v>
      </c>
      <c r="R2454">
        <f t="shared" ref="R2454" si="5019">IF(L2457="No Ct",0,L2457)</f>
        <v>0</v>
      </c>
      <c r="S2454" t="str">
        <f t="shared" ref="S2454" si="5020">IF(AND(M2454&gt;0,N2454=0),"Valid","Invalid")</f>
        <v>Valid</v>
      </c>
      <c r="T2454" t="str">
        <f t="shared" ref="T2454" si="5021">IF(OR(Q2454&gt;1,R2454&gt;1),"Present","Absent")</f>
        <v>Absent</v>
      </c>
      <c r="U2454" t="str">
        <f t="shared" ref="U2454" si="5022">IF(OR(AND(Q2454&gt;1,Q2454&lt;41),AND(R2454&gt;1,R2454&lt;41)),"Ct&lt;41","Ct&gt;41")</f>
        <v>Ct&gt;41</v>
      </c>
      <c r="V2454" t="str">
        <f t="shared" ref="V2454" si="5023">J2454</f>
        <v>Galizisk sumpkrebs</v>
      </c>
      <c r="W2454" t="str">
        <f t="shared" ref="W2454" si="5024">MID(F2454,10,9)</f>
        <v>DL2022064</v>
      </c>
      <c r="X2454" t="str">
        <f t="shared" ref="X2454" si="5025">W2454&amp;"_"&amp;V2454&amp;"_"&amp;S2454&amp;"_"&amp;T2454&amp;"_"&amp;U2454</f>
        <v>DL2022064_Galizisk sumpkrebs_Valid_Absent_Ct&gt;41</v>
      </c>
    </row>
    <row r="2455" spans="1:24" x14ac:dyDescent="0.25">
      <c r="A2455" t="s">
        <v>158</v>
      </c>
      <c r="B2455" t="s">
        <v>51</v>
      </c>
      <c r="C2455" t="s">
        <v>500</v>
      </c>
      <c r="D2455">
        <v>0.01</v>
      </c>
      <c r="E2455" t="s">
        <v>1275</v>
      </c>
      <c r="F2455" t="s">
        <v>974</v>
      </c>
      <c r="G2455" t="str">
        <f t="shared" si="5002"/>
        <v>DL2022064</v>
      </c>
      <c r="H2455" t="str">
        <f t="shared" si="5003"/>
        <v>18</v>
      </c>
      <c r="I2455" t="str">
        <f t="shared" si="5004"/>
        <v>Galizisk sumpkrebs_18_20220929_DL2022064_IngridJespersensGym</v>
      </c>
      <c r="J2455" t="str">
        <f>VLOOKUP(MID(C2455,4,6),Datasæt_Analysesystemer!$B$2:$E$69,3,FALSE)</f>
        <v>Galizisk sumpkrebs</v>
      </c>
      <c r="K2455" t="str">
        <f t="shared" si="5005"/>
        <v>NK</v>
      </c>
      <c r="L2455" s="7" t="str">
        <f t="shared" si="5017"/>
        <v>No Ct</v>
      </c>
      <c r="M2455" t="str">
        <f t="shared" si="5006"/>
        <v/>
      </c>
      <c r="N2455" t="str">
        <f t="shared" si="5007"/>
        <v/>
      </c>
      <c r="O2455" t="str">
        <f t="shared" si="5008"/>
        <v/>
      </c>
    </row>
    <row r="2456" spans="1:24" x14ac:dyDescent="0.25">
      <c r="A2456" t="s">
        <v>122</v>
      </c>
      <c r="B2456" t="s">
        <v>76</v>
      </c>
      <c r="C2456" t="s">
        <v>488</v>
      </c>
      <c r="D2456">
        <v>0.01</v>
      </c>
      <c r="E2456" t="s">
        <v>1275</v>
      </c>
      <c r="F2456" t="s">
        <v>974</v>
      </c>
      <c r="G2456" t="str">
        <f t="shared" si="5002"/>
        <v>DL2022064</v>
      </c>
      <c r="H2456" t="str">
        <f t="shared" si="5003"/>
        <v>18</v>
      </c>
      <c r="I2456" t="str">
        <f t="shared" si="5004"/>
        <v>Galizisk sumpkrebs_18_20220929_DL2022064_IngridJespersensGym</v>
      </c>
      <c r="J2456" t="str">
        <f>VLOOKUP(MID(C2456,4,6),Datasæt_Analysesystemer!$B$2:$E$69,3,FALSE)</f>
        <v>Galizisk sumpkrebs</v>
      </c>
      <c r="K2456" t="str">
        <f t="shared" si="5005"/>
        <v>EP</v>
      </c>
      <c r="L2456" s="7" t="str">
        <f t="shared" si="5017"/>
        <v>No Ct</v>
      </c>
      <c r="M2456" t="str">
        <f t="shared" si="5006"/>
        <v/>
      </c>
      <c r="N2456" t="str">
        <f t="shared" si="5007"/>
        <v/>
      </c>
      <c r="O2456" t="str">
        <f t="shared" si="5008"/>
        <v/>
      </c>
    </row>
    <row r="2457" spans="1:24" x14ac:dyDescent="0.25">
      <c r="A2457" t="s">
        <v>141</v>
      </c>
      <c r="B2457" t="s">
        <v>76</v>
      </c>
      <c r="C2457" t="s">
        <v>488</v>
      </c>
      <c r="D2457">
        <v>0.01</v>
      </c>
      <c r="E2457" t="s">
        <v>1275</v>
      </c>
      <c r="F2457" t="s">
        <v>974</v>
      </c>
      <c r="G2457" t="str">
        <f t="shared" si="5002"/>
        <v>DL2022064</v>
      </c>
      <c r="H2457" t="str">
        <f t="shared" si="5003"/>
        <v>18</v>
      </c>
      <c r="I2457" t="str">
        <f t="shared" si="5004"/>
        <v>Galizisk sumpkrebs_18_20220929_DL2022064_IngridJespersensGym</v>
      </c>
      <c r="J2457" t="str">
        <f>VLOOKUP(MID(C2457,4,6),Datasæt_Analysesystemer!$B$2:$E$69,3,FALSE)</f>
        <v>Galizisk sumpkrebs</v>
      </c>
      <c r="K2457" t="str">
        <f t="shared" si="5005"/>
        <v>EP</v>
      </c>
      <c r="L2457" s="7" t="str">
        <f t="shared" si="5017"/>
        <v>No Ct</v>
      </c>
      <c r="M2457" t="str">
        <f t="shared" si="5006"/>
        <v/>
      </c>
      <c r="N2457" t="str">
        <f t="shared" si="5007"/>
        <v/>
      </c>
      <c r="O2457" t="str">
        <f t="shared" si="5008"/>
        <v/>
      </c>
    </row>
    <row r="2458" spans="1:24" x14ac:dyDescent="0.25">
      <c r="A2458" t="s">
        <v>184</v>
      </c>
      <c r="B2458" t="s">
        <v>23</v>
      </c>
      <c r="C2458" t="s">
        <v>513</v>
      </c>
      <c r="D2458">
        <v>0.01</v>
      </c>
      <c r="E2458" t="s">
        <v>1275</v>
      </c>
      <c r="F2458" t="s">
        <v>974</v>
      </c>
      <c r="G2458" t="str">
        <f t="shared" si="5002"/>
        <v>DL2022064</v>
      </c>
      <c r="H2458" t="str">
        <f t="shared" si="5003"/>
        <v>19</v>
      </c>
      <c r="I2458" t="str">
        <f t="shared" si="5004"/>
        <v>Kinesisk uldhåndskrabbe_19_20220929_DL2022064_IngridJespersensGym</v>
      </c>
      <c r="J2458" t="str">
        <f>VLOOKUP(MID(C2458,4,6),Datasæt_Analysesystemer!$B$2:$E$69,3,FALSE)</f>
        <v>Kinesisk uldhåndskrabbe</v>
      </c>
      <c r="K2458" t="str">
        <f t="shared" si="5005"/>
        <v>PK</v>
      </c>
      <c r="L2458" s="7" t="str">
        <f t="shared" si="5017"/>
        <v>No Ct</v>
      </c>
      <c r="M2458">
        <f t="shared" si="5006"/>
        <v>0</v>
      </c>
      <c r="N2458">
        <f t="shared" si="5007"/>
        <v>0</v>
      </c>
      <c r="O2458">
        <f t="shared" si="5008"/>
        <v>0</v>
      </c>
      <c r="Q2458">
        <f t="shared" ref="Q2458" si="5026">IF(L2460="No Ct",0,L2460)</f>
        <v>0</v>
      </c>
      <c r="R2458">
        <f t="shared" ref="R2458" si="5027">IF(L2461="No Ct",0,L2461)</f>
        <v>0</v>
      </c>
      <c r="S2458" t="str">
        <f t="shared" ref="S2458" si="5028">IF(AND(M2458&gt;0,N2458=0),"Valid","Invalid")</f>
        <v>Invalid</v>
      </c>
      <c r="T2458" t="str">
        <f t="shared" ref="T2458" si="5029">IF(OR(Q2458&gt;1,R2458&gt;1),"Present","Absent")</f>
        <v>Absent</v>
      </c>
      <c r="U2458" t="str">
        <f t="shared" ref="U2458" si="5030">IF(OR(AND(Q2458&gt;1,Q2458&lt;41),AND(R2458&gt;1,R2458&lt;41)),"Ct&lt;41","Ct&gt;41")</f>
        <v>Ct&gt;41</v>
      </c>
      <c r="V2458" t="str">
        <f t="shared" ref="V2458" si="5031">J2458</f>
        <v>Kinesisk uldhåndskrabbe</v>
      </c>
      <c r="W2458" t="str">
        <f t="shared" ref="W2458" si="5032">MID(F2458,10,9)</f>
        <v>DL2022064</v>
      </c>
      <c r="X2458" t="str">
        <f t="shared" ref="X2458" si="5033">W2458&amp;"_"&amp;V2458&amp;"_"&amp;S2458&amp;"_"&amp;T2458&amp;"_"&amp;U2458</f>
        <v>DL2022064_Kinesisk uldhåndskrabbe_Invalid_Absent_Ct&gt;41</v>
      </c>
    </row>
    <row r="2459" spans="1:24" x14ac:dyDescent="0.25">
      <c r="A2459" t="s">
        <v>160</v>
      </c>
      <c r="B2459" t="s">
        <v>51</v>
      </c>
      <c r="C2459" t="s">
        <v>501</v>
      </c>
      <c r="D2459">
        <v>0.01</v>
      </c>
      <c r="E2459" t="s">
        <v>1275</v>
      </c>
      <c r="F2459" t="s">
        <v>974</v>
      </c>
      <c r="G2459" t="str">
        <f t="shared" si="5002"/>
        <v>DL2022064</v>
      </c>
      <c r="H2459" t="str">
        <f t="shared" si="5003"/>
        <v>19</v>
      </c>
      <c r="I2459" t="str">
        <f t="shared" si="5004"/>
        <v>Kinesisk uldhåndskrabbe_19_20220929_DL2022064_IngridJespersensGym</v>
      </c>
      <c r="J2459" t="str">
        <f>VLOOKUP(MID(C2459,4,6),Datasæt_Analysesystemer!$B$2:$E$69,3,FALSE)</f>
        <v>Kinesisk uldhåndskrabbe</v>
      </c>
      <c r="K2459" t="str">
        <f t="shared" si="5005"/>
        <v>NK</v>
      </c>
      <c r="L2459" s="7" t="str">
        <f t="shared" si="5017"/>
        <v>No Ct</v>
      </c>
      <c r="M2459" t="str">
        <f t="shared" si="5006"/>
        <v/>
      </c>
      <c r="N2459" t="str">
        <f t="shared" si="5007"/>
        <v/>
      </c>
      <c r="O2459" t="str">
        <f t="shared" si="5008"/>
        <v/>
      </c>
    </row>
    <row r="2460" spans="1:24" x14ac:dyDescent="0.25">
      <c r="A2460" t="s">
        <v>124</v>
      </c>
      <c r="B2460" t="s">
        <v>76</v>
      </c>
      <c r="C2460" t="s">
        <v>489</v>
      </c>
      <c r="D2460">
        <v>0.01</v>
      </c>
      <c r="E2460" t="s">
        <v>1275</v>
      </c>
      <c r="F2460" t="s">
        <v>974</v>
      </c>
      <c r="G2460" t="str">
        <f t="shared" si="5002"/>
        <v>DL2022064</v>
      </c>
      <c r="H2460" t="str">
        <f t="shared" si="5003"/>
        <v>19</v>
      </c>
      <c r="I2460" t="str">
        <f t="shared" si="5004"/>
        <v>Kinesisk uldhåndskrabbe_19_20220929_DL2022064_IngridJespersensGym</v>
      </c>
      <c r="J2460" t="str">
        <f>VLOOKUP(MID(C2460,4,6),Datasæt_Analysesystemer!$B$2:$E$69,3,FALSE)</f>
        <v>Kinesisk uldhåndskrabbe</v>
      </c>
      <c r="K2460" t="str">
        <f t="shared" si="5005"/>
        <v>EP</v>
      </c>
      <c r="L2460" s="7" t="str">
        <f t="shared" si="5017"/>
        <v>No Ct</v>
      </c>
      <c r="M2460" t="str">
        <f t="shared" si="5006"/>
        <v/>
      </c>
      <c r="N2460" t="str">
        <f t="shared" si="5007"/>
        <v/>
      </c>
      <c r="O2460" t="str">
        <f t="shared" si="5008"/>
        <v/>
      </c>
    </row>
    <row r="2461" spans="1:24" x14ac:dyDescent="0.25">
      <c r="A2461" t="s">
        <v>142</v>
      </c>
      <c r="B2461" t="s">
        <v>76</v>
      </c>
      <c r="C2461" t="s">
        <v>489</v>
      </c>
      <c r="D2461">
        <v>0.01</v>
      </c>
      <c r="E2461" t="s">
        <v>1275</v>
      </c>
      <c r="F2461" t="s">
        <v>974</v>
      </c>
      <c r="G2461" t="str">
        <f t="shared" si="5002"/>
        <v>DL2022064</v>
      </c>
      <c r="H2461" t="str">
        <f t="shared" si="5003"/>
        <v>19</v>
      </c>
      <c r="I2461" t="str">
        <f t="shared" si="5004"/>
        <v>Kinesisk uldhåndskrabbe_19_20220929_DL2022064_IngridJespersensGym</v>
      </c>
      <c r="J2461" t="str">
        <f>VLOOKUP(MID(C2461,4,6),Datasæt_Analysesystemer!$B$2:$E$69,3,FALSE)</f>
        <v>Kinesisk uldhåndskrabbe</v>
      </c>
      <c r="K2461" t="str">
        <f t="shared" si="5005"/>
        <v>EP</v>
      </c>
      <c r="L2461" s="7" t="str">
        <f t="shared" si="5017"/>
        <v>No Ct</v>
      </c>
      <c r="M2461" t="str">
        <f t="shared" si="5006"/>
        <v/>
      </c>
      <c r="N2461" t="str">
        <f t="shared" si="5007"/>
        <v/>
      </c>
      <c r="O2461" t="str">
        <f t="shared" si="5008"/>
        <v/>
      </c>
    </row>
    <row r="2462" spans="1:24" x14ac:dyDescent="0.25">
      <c r="A2462" t="s">
        <v>186</v>
      </c>
      <c r="B2462" t="s">
        <v>23</v>
      </c>
      <c r="C2462" t="s">
        <v>514</v>
      </c>
      <c r="D2462">
        <v>0.01</v>
      </c>
      <c r="E2462">
        <v>23.19</v>
      </c>
      <c r="F2462" t="s">
        <v>974</v>
      </c>
      <c r="G2462" t="str">
        <f t="shared" si="5002"/>
        <v>DL2022064</v>
      </c>
      <c r="H2462" t="str">
        <f t="shared" si="5003"/>
        <v>20</v>
      </c>
      <c r="I2462" t="str">
        <f t="shared" si="5004"/>
        <v>Kinesisk uldhåndskrabbe_20_20220929_DL2022064_IngridJespersensGym</v>
      </c>
      <c r="J2462" t="str">
        <f>VLOOKUP(MID(C2462,4,6),Datasæt_Analysesystemer!$B$2:$E$69,3,FALSE)</f>
        <v>Kinesisk uldhåndskrabbe</v>
      </c>
      <c r="K2462" t="str">
        <f t="shared" si="5005"/>
        <v>PK</v>
      </c>
      <c r="L2462" s="7">
        <f t="shared" si="5017"/>
        <v>23.19</v>
      </c>
      <c r="M2462">
        <f t="shared" si="5006"/>
        <v>23.19</v>
      </c>
      <c r="N2462">
        <f t="shared" si="5007"/>
        <v>0</v>
      </c>
      <c r="O2462">
        <f t="shared" si="5008"/>
        <v>0</v>
      </c>
      <c r="Q2462">
        <f t="shared" ref="Q2462" si="5034">IF(L2464="No Ct",0,L2464)</f>
        <v>0</v>
      </c>
      <c r="R2462">
        <f t="shared" ref="R2462" si="5035">IF(L2465="No Ct",0,L2465)</f>
        <v>0</v>
      </c>
      <c r="S2462" t="str">
        <f t="shared" ref="S2462" si="5036">IF(AND(M2462&gt;0,N2462=0),"Valid","Invalid")</f>
        <v>Valid</v>
      </c>
      <c r="T2462" t="str">
        <f t="shared" ref="T2462" si="5037">IF(OR(Q2462&gt;1,R2462&gt;1),"Present","Absent")</f>
        <v>Absent</v>
      </c>
      <c r="U2462" t="str">
        <f t="shared" ref="U2462" si="5038">IF(OR(AND(Q2462&gt;1,Q2462&lt;41),AND(R2462&gt;1,R2462&lt;41)),"Ct&lt;41","Ct&gt;41")</f>
        <v>Ct&gt;41</v>
      </c>
      <c r="V2462" t="str">
        <f t="shared" ref="V2462" si="5039">J2462</f>
        <v>Kinesisk uldhåndskrabbe</v>
      </c>
      <c r="W2462" t="str">
        <f t="shared" ref="W2462" si="5040">MID(F2462,10,9)</f>
        <v>DL2022064</v>
      </c>
      <c r="X2462" t="str">
        <f t="shared" ref="X2462" si="5041">W2462&amp;"_"&amp;V2462&amp;"_"&amp;S2462&amp;"_"&amp;T2462&amp;"_"&amp;U2462</f>
        <v>DL2022064_Kinesisk uldhåndskrabbe_Valid_Absent_Ct&gt;41</v>
      </c>
    </row>
    <row r="2463" spans="1:24" x14ac:dyDescent="0.25">
      <c r="A2463" t="s">
        <v>162</v>
      </c>
      <c r="B2463" t="s">
        <v>51</v>
      </c>
      <c r="C2463" t="s">
        <v>502</v>
      </c>
      <c r="D2463">
        <v>0.01</v>
      </c>
      <c r="E2463" t="s">
        <v>1275</v>
      </c>
      <c r="F2463" t="s">
        <v>974</v>
      </c>
      <c r="G2463" t="str">
        <f t="shared" si="5002"/>
        <v>DL2022064</v>
      </c>
      <c r="H2463" t="str">
        <f t="shared" si="5003"/>
        <v>20</v>
      </c>
      <c r="I2463" t="str">
        <f t="shared" si="5004"/>
        <v>Kinesisk uldhåndskrabbe_20_20220929_DL2022064_IngridJespersensGym</v>
      </c>
      <c r="J2463" t="str">
        <f>VLOOKUP(MID(C2463,4,6),Datasæt_Analysesystemer!$B$2:$E$69,3,FALSE)</f>
        <v>Kinesisk uldhåndskrabbe</v>
      </c>
      <c r="K2463" t="str">
        <f t="shared" si="5005"/>
        <v>NK</v>
      </c>
      <c r="L2463" s="7" t="str">
        <f t="shared" si="5017"/>
        <v>No Ct</v>
      </c>
      <c r="M2463" t="str">
        <f t="shared" si="5006"/>
        <v/>
      </c>
      <c r="N2463" t="str">
        <f t="shared" si="5007"/>
        <v/>
      </c>
      <c r="O2463" t="str">
        <f t="shared" si="5008"/>
        <v/>
      </c>
    </row>
    <row r="2464" spans="1:24" x14ac:dyDescent="0.25">
      <c r="A2464" t="s">
        <v>126</v>
      </c>
      <c r="B2464" t="s">
        <v>76</v>
      </c>
      <c r="C2464" t="s">
        <v>490</v>
      </c>
      <c r="D2464">
        <v>0.01</v>
      </c>
      <c r="E2464" t="s">
        <v>1275</v>
      </c>
      <c r="F2464" t="s">
        <v>974</v>
      </c>
      <c r="G2464" t="str">
        <f t="shared" si="5002"/>
        <v>DL2022064</v>
      </c>
      <c r="H2464" t="str">
        <f t="shared" si="5003"/>
        <v>20</v>
      </c>
      <c r="I2464" t="str">
        <f t="shared" si="5004"/>
        <v>Kinesisk uldhåndskrabbe_20_20220929_DL2022064_IngridJespersensGym</v>
      </c>
      <c r="J2464" t="str">
        <f>VLOOKUP(MID(C2464,4,6),Datasæt_Analysesystemer!$B$2:$E$69,3,FALSE)</f>
        <v>Kinesisk uldhåndskrabbe</v>
      </c>
      <c r="K2464" t="str">
        <f t="shared" si="5005"/>
        <v>EP</v>
      </c>
      <c r="L2464" s="7" t="str">
        <f t="shared" si="5017"/>
        <v>No Ct</v>
      </c>
      <c r="M2464" t="str">
        <f t="shared" si="5006"/>
        <v/>
      </c>
      <c r="N2464" t="str">
        <f t="shared" si="5007"/>
        <v/>
      </c>
      <c r="O2464" t="str">
        <f t="shared" si="5008"/>
        <v/>
      </c>
    </row>
    <row r="2465" spans="1:24" x14ac:dyDescent="0.25">
      <c r="A2465" t="s">
        <v>143</v>
      </c>
      <c r="B2465" t="s">
        <v>76</v>
      </c>
      <c r="C2465" t="s">
        <v>490</v>
      </c>
      <c r="D2465">
        <v>0.01</v>
      </c>
      <c r="E2465" t="s">
        <v>1275</v>
      </c>
      <c r="F2465" t="s">
        <v>974</v>
      </c>
      <c r="G2465" t="str">
        <f t="shared" si="5002"/>
        <v>DL2022064</v>
      </c>
      <c r="H2465" t="str">
        <f t="shared" si="5003"/>
        <v>20</v>
      </c>
      <c r="I2465" t="str">
        <f t="shared" si="5004"/>
        <v>Kinesisk uldhåndskrabbe_20_20220929_DL2022064_IngridJespersensGym</v>
      </c>
      <c r="J2465" t="str">
        <f>VLOOKUP(MID(C2465,4,6),Datasæt_Analysesystemer!$B$2:$E$69,3,FALSE)</f>
        <v>Kinesisk uldhåndskrabbe</v>
      </c>
      <c r="K2465" t="str">
        <f t="shared" si="5005"/>
        <v>EP</v>
      </c>
      <c r="L2465" s="7" t="str">
        <f t="shared" si="5017"/>
        <v>No Ct</v>
      </c>
      <c r="M2465" t="str">
        <f t="shared" si="5006"/>
        <v/>
      </c>
      <c r="N2465" t="str">
        <f t="shared" si="5007"/>
        <v/>
      </c>
      <c r="O2465" t="str">
        <f t="shared" si="5008"/>
        <v/>
      </c>
    </row>
    <row r="2466" spans="1:24" x14ac:dyDescent="0.25">
      <c r="A2466" t="s">
        <v>188</v>
      </c>
      <c r="B2466" t="s">
        <v>23</v>
      </c>
      <c r="C2466" t="s">
        <v>515</v>
      </c>
      <c r="D2466">
        <v>0.01</v>
      </c>
      <c r="E2466">
        <v>23.67</v>
      </c>
      <c r="F2466" t="s">
        <v>974</v>
      </c>
      <c r="G2466" t="str">
        <f t="shared" si="5002"/>
        <v>DL2022064</v>
      </c>
      <c r="H2466" t="str">
        <f t="shared" si="5003"/>
        <v>21</v>
      </c>
      <c r="I2466" t="str">
        <f t="shared" si="5004"/>
        <v>Bred vandkalv_21_20220929_DL2022064_IngridJespersensGym</v>
      </c>
      <c r="J2466" t="str">
        <f>VLOOKUP(MID(C2466,4,6),Datasæt_Analysesystemer!$B$2:$E$69,3,FALSE)</f>
        <v>Bred vandkalv</v>
      </c>
      <c r="K2466" t="str">
        <f t="shared" si="5005"/>
        <v>PK</v>
      </c>
      <c r="L2466" s="7">
        <f t="shared" si="5017"/>
        <v>23.67</v>
      </c>
      <c r="M2466">
        <f t="shared" si="5006"/>
        <v>23.67</v>
      </c>
      <c r="N2466">
        <f t="shared" si="5007"/>
        <v>0</v>
      </c>
      <c r="O2466">
        <f t="shared" si="5008"/>
        <v>0</v>
      </c>
      <c r="Q2466">
        <f t="shared" ref="Q2466" si="5042">IF(L2468="No Ct",0,L2468)</f>
        <v>0</v>
      </c>
      <c r="R2466">
        <f t="shared" ref="R2466" si="5043">IF(L2469="No Ct",0,L2469)</f>
        <v>0</v>
      </c>
      <c r="S2466" t="str">
        <f t="shared" ref="S2466" si="5044">IF(AND(M2466&gt;0,N2466=0),"Valid","Invalid")</f>
        <v>Valid</v>
      </c>
      <c r="T2466" t="str">
        <f t="shared" ref="T2466" si="5045">IF(OR(Q2466&gt;1,R2466&gt;1),"Present","Absent")</f>
        <v>Absent</v>
      </c>
      <c r="U2466" t="str">
        <f t="shared" ref="U2466" si="5046">IF(OR(AND(Q2466&gt;1,Q2466&lt;41),AND(R2466&gt;1,R2466&lt;41)),"Ct&lt;41","Ct&gt;41")</f>
        <v>Ct&gt;41</v>
      </c>
      <c r="V2466" t="str">
        <f t="shared" ref="V2466" si="5047">J2466</f>
        <v>Bred vandkalv</v>
      </c>
      <c r="W2466" t="str">
        <f t="shared" ref="W2466" si="5048">MID(F2466,10,9)</f>
        <v>DL2022064</v>
      </c>
      <c r="X2466" t="str">
        <f t="shared" ref="X2466" si="5049">W2466&amp;"_"&amp;V2466&amp;"_"&amp;S2466&amp;"_"&amp;T2466&amp;"_"&amp;U2466</f>
        <v>DL2022064_Bred vandkalv_Valid_Absent_Ct&gt;41</v>
      </c>
    </row>
    <row r="2467" spans="1:24" x14ac:dyDescent="0.25">
      <c r="A2467" t="s">
        <v>164</v>
      </c>
      <c r="B2467" t="s">
        <v>51</v>
      </c>
      <c r="C2467" t="s">
        <v>503</v>
      </c>
      <c r="D2467">
        <v>0.01</v>
      </c>
      <c r="E2467" t="s">
        <v>1275</v>
      </c>
      <c r="F2467" t="s">
        <v>974</v>
      </c>
      <c r="G2467" t="str">
        <f t="shared" si="5002"/>
        <v>DL2022064</v>
      </c>
      <c r="H2467" t="str">
        <f t="shared" si="5003"/>
        <v>21</v>
      </c>
      <c r="I2467" t="str">
        <f t="shared" si="5004"/>
        <v>Bred vandkalv_21_20220929_DL2022064_IngridJespersensGym</v>
      </c>
      <c r="J2467" t="str">
        <f>VLOOKUP(MID(C2467,4,6),Datasæt_Analysesystemer!$B$2:$E$69,3,FALSE)</f>
        <v>Bred vandkalv</v>
      </c>
      <c r="K2467" t="str">
        <f t="shared" si="5005"/>
        <v>NK</v>
      </c>
      <c r="L2467" s="7" t="str">
        <f t="shared" si="5017"/>
        <v>No Ct</v>
      </c>
      <c r="M2467" t="str">
        <f t="shared" si="5006"/>
        <v/>
      </c>
      <c r="N2467" t="str">
        <f t="shared" si="5007"/>
        <v/>
      </c>
      <c r="O2467" t="str">
        <f t="shared" si="5008"/>
        <v/>
      </c>
    </row>
    <row r="2468" spans="1:24" x14ac:dyDescent="0.25">
      <c r="A2468" t="s">
        <v>128</v>
      </c>
      <c r="B2468" t="s">
        <v>76</v>
      </c>
      <c r="C2468" t="s">
        <v>491</v>
      </c>
      <c r="D2468">
        <v>0.01</v>
      </c>
      <c r="E2468" t="s">
        <v>1275</v>
      </c>
      <c r="F2468" t="s">
        <v>974</v>
      </c>
      <c r="G2468" t="str">
        <f t="shared" si="5002"/>
        <v>DL2022064</v>
      </c>
      <c r="H2468" t="str">
        <f t="shared" si="5003"/>
        <v>21</v>
      </c>
      <c r="I2468" t="str">
        <f t="shared" si="5004"/>
        <v>Bred vandkalv_21_20220929_DL2022064_IngridJespersensGym</v>
      </c>
      <c r="J2468" t="str">
        <f>VLOOKUP(MID(C2468,4,6),Datasæt_Analysesystemer!$B$2:$E$69,3,FALSE)</f>
        <v>Bred vandkalv</v>
      </c>
      <c r="K2468" t="str">
        <f t="shared" si="5005"/>
        <v>EP</v>
      </c>
      <c r="L2468" s="7" t="str">
        <f t="shared" si="5017"/>
        <v>No Ct</v>
      </c>
      <c r="M2468" t="str">
        <f t="shared" si="5006"/>
        <v/>
      </c>
      <c r="N2468" t="str">
        <f t="shared" si="5007"/>
        <v/>
      </c>
      <c r="O2468" t="str">
        <f t="shared" si="5008"/>
        <v/>
      </c>
    </row>
    <row r="2469" spans="1:24" x14ac:dyDescent="0.25">
      <c r="A2469" t="s">
        <v>144</v>
      </c>
      <c r="B2469" t="s">
        <v>76</v>
      </c>
      <c r="C2469" t="s">
        <v>491</v>
      </c>
      <c r="D2469">
        <v>0.01</v>
      </c>
      <c r="E2469" t="s">
        <v>1275</v>
      </c>
      <c r="F2469" t="s">
        <v>974</v>
      </c>
      <c r="G2469" t="str">
        <f t="shared" si="5002"/>
        <v>DL2022064</v>
      </c>
      <c r="H2469" t="str">
        <f t="shared" si="5003"/>
        <v>21</v>
      </c>
      <c r="I2469" t="str">
        <f t="shared" si="5004"/>
        <v>Bred vandkalv_21_20220929_DL2022064_IngridJespersensGym</v>
      </c>
      <c r="J2469" t="str">
        <f>VLOOKUP(MID(C2469,4,6),Datasæt_Analysesystemer!$B$2:$E$69,3,FALSE)</f>
        <v>Bred vandkalv</v>
      </c>
      <c r="K2469" t="str">
        <f t="shared" si="5005"/>
        <v>EP</v>
      </c>
      <c r="L2469" s="7" t="str">
        <f t="shared" si="5017"/>
        <v>No Ct</v>
      </c>
      <c r="M2469" t="str">
        <f t="shared" si="5006"/>
        <v/>
      </c>
      <c r="N2469" t="str">
        <f t="shared" si="5007"/>
        <v/>
      </c>
      <c r="O2469" t="str">
        <f t="shared" si="5008"/>
        <v/>
      </c>
    </row>
    <row r="2470" spans="1:24" x14ac:dyDescent="0.25">
      <c r="A2470" t="s">
        <v>190</v>
      </c>
      <c r="B2470" t="s">
        <v>23</v>
      </c>
      <c r="C2470" t="s">
        <v>516</v>
      </c>
      <c r="D2470">
        <v>0.01</v>
      </c>
      <c r="E2470">
        <v>23.4</v>
      </c>
      <c r="F2470" t="s">
        <v>974</v>
      </c>
      <c r="G2470" t="str">
        <f t="shared" si="5002"/>
        <v>DL2022064</v>
      </c>
      <c r="H2470" t="str">
        <f t="shared" si="5003"/>
        <v>22</v>
      </c>
      <c r="I2470" t="str">
        <f t="shared" si="5004"/>
        <v>Bred vandkalv_22_20220929_DL2022064_IngridJespersensGym</v>
      </c>
      <c r="J2470" t="str">
        <f>VLOOKUP(MID(C2470,4,6),Datasæt_Analysesystemer!$B$2:$E$69,3,FALSE)</f>
        <v>Bred vandkalv</v>
      </c>
      <c r="K2470" t="str">
        <f t="shared" si="5005"/>
        <v>PK</v>
      </c>
      <c r="L2470" s="7">
        <f t="shared" si="5017"/>
        <v>23.4</v>
      </c>
      <c r="M2470">
        <f t="shared" si="5006"/>
        <v>23.4</v>
      </c>
      <c r="N2470">
        <f t="shared" si="5007"/>
        <v>0</v>
      </c>
      <c r="O2470">
        <f t="shared" si="5008"/>
        <v>0</v>
      </c>
      <c r="Q2470">
        <f t="shared" ref="Q2470" si="5050">IF(L2472="No Ct",0,L2472)</f>
        <v>0</v>
      </c>
      <c r="R2470">
        <f t="shared" ref="R2470" si="5051">IF(L2473="No Ct",0,L2473)</f>
        <v>0</v>
      </c>
      <c r="S2470" t="str">
        <f t="shared" ref="S2470" si="5052">IF(AND(M2470&gt;0,N2470=0),"Valid","Invalid")</f>
        <v>Valid</v>
      </c>
      <c r="T2470" t="str">
        <f t="shared" ref="T2470" si="5053">IF(OR(Q2470&gt;1,R2470&gt;1),"Present","Absent")</f>
        <v>Absent</v>
      </c>
      <c r="U2470" t="str">
        <f t="shared" ref="U2470" si="5054">IF(OR(AND(Q2470&gt;1,Q2470&lt;41),AND(R2470&gt;1,R2470&lt;41)),"Ct&lt;41","Ct&gt;41")</f>
        <v>Ct&gt;41</v>
      </c>
      <c r="V2470" t="str">
        <f t="shared" ref="V2470" si="5055">J2470</f>
        <v>Bred vandkalv</v>
      </c>
      <c r="W2470" t="str">
        <f t="shared" ref="W2470" si="5056">MID(F2470,10,9)</f>
        <v>DL2022064</v>
      </c>
      <c r="X2470" t="str">
        <f t="shared" ref="X2470" si="5057">W2470&amp;"_"&amp;V2470&amp;"_"&amp;S2470&amp;"_"&amp;T2470&amp;"_"&amp;U2470</f>
        <v>DL2022064_Bred vandkalv_Valid_Absent_Ct&gt;41</v>
      </c>
    </row>
    <row r="2471" spans="1:24" x14ac:dyDescent="0.25">
      <c r="A2471" t="s">
        <v>166</v>
      </c>
      <c r="B2471" t="s">
        <v>51</v>
      </c>
      <c r="C2471" t="s">
        <v>504</v>
      </c>
      <c r="D2471">
        <v>0.01</v>
      </c>
      <c r="E2471" t="s">
        <v>1275</v>
      </c>
      <c r="F2471" t="s">
        <v>974</v>
      </c>
      <c r="G2471" t="str">
        <f t="shared" si="5002"/>
        <v>DL2022064</v>
      </c>
      <c r="H2471" t="str">
        <f t="shared" si="5003"/>
        <v>22</v>
      </c>
      <c r="I2471" t="str">
        <f t="shared" si="5004"/>
        <v>Bred vandkalv_22_20220929_DL2022064_IngridJespersensGym</v>
      </c>
      <c r="J2471" t="str">
        <f>VLOOKUP(MID(C2471,4,6),Datasæt_Analysesystemer!$B$2:$E$69,3,FALSE)</f>
        <v>Bred vandkalv</v>
      </c>
      <c r="K2471" t="str">
        <f t="shared" si="5005"/>
        <v>NK</v>
      </c>
      <c r="L2471" s="7" t="str">
        <f t="shared" si="5017"/>
        <v>No Ct</v>
      </c>
      <c r="M2471" t="str">
        <f t="shared" si="5006"/>
        <v/>
      </c>
      <c r="N2471" t="str">
        <f t="shared" si="5007"/>
        <v/>
      </c>
      <c r="O2471" t="str">
        <f t="shared" si="5008"/>
        <v/>
      </c>
    </row>
    <row r="2472" spans="1:24" x14ac:dyDescent="0.25">
      <c r="A2472" t="s">
        <v>130</v>
      </c>
      <c r="B2472" t="s">
        <v>76</v>
      </c>
      <c r="C2472" t="s">
        <v>492</v>
      </c>
      <c r="D2472">
        <v>0.01</v>
      </c>
      <c r="E2472" t="s">
        <v>1275</v>
      </c>
      <c r="F2472" t="s">
        <v>974</v>
      </c>
      <c r="G2472" t="str">
        <f t="shared" si="5002"/>
        <v>DL2022064</v>
      </c>
      <c r="H2472" t="str">
        <f t="shared" si="5003"/>
        <v>22</v>
      </c>
      <c r="I2472" t="str">
        <f t="shared" si="5004"/>
        <v>Bred vandkalv_22_20220929_DL2022064_IngridJespersensGym</v>
      </c>
      <c r="J2472" t="str">
        <f>VLOOKUP(MID(C2472,4,6),Datasæt_Analysesystemer!$B$2:$E$69,3,FALSE)</f>
        <v>Bred vandkalv</v>
      </c>
      <c r="K2472" t="str">
        <f t="shared" si="5005"/>
        <v>EP</v>
      </c>
      <c r="L2472" s="7" t="str">
        <f t="shared" si="5017"/>
        <v>No Ct</v>
      </c>
      <c r="M2472" t="str">
        <f t="shared" si="5006"/>
        <v/>
      </c>
      <c r="N2472" t="str">
        <f t="shared" si="5007"/>
        <v/>
      </c>
      <c r="O2472" t="str">
        <f t="shared" si="5008"/>
        <v/>
      </c>
    </row>
    <row r="2473" spans="1:24" x14ac:dyDescent="0.25">
      <c r="A2473" t="s">
        <v>145</v>
      </c>
      <c r="B2473" t="s">
        <v>76</v>
      </c>
      <c r="C2473" t="s">
        <v>492</v>
      </c>
      <c r="D2473">
        <v>0.01</v>
      </c>
      <c r="E2473" t="s">
        <v>1275</v>
      </c>
      <c r="F2473" t="s">
        <v>974</v>
      </c>
      <c r="G2473" t="str">
        <f t="shared" si="5002"/>
        <v>DL2022064</v>
      </c>
      <c r="H2473" t="str">
        <f t="shared" si="5003"/>
        <v>22</v>
      </c>
      <c r="I2473" t="str">
        <f t="shared" si="5004"/>
        <v>Bred vandkalv_22_20220929_DL2022064_IngridJespersensGym</v>
      </c>
      <c r="J2473" t="str">
        <f>VLOOKUP(MID(C2473,4,6),Datasæt_Analysesystemer!$B$2:$E$69,3,FALSE)</f>
        <v>Bred vandkalv</v>
      </c>
      <c r="K2473" t="str">
        <f t="shared" si="5005"/>
        <v>EP</v>
      </c>
      <c r="L2473" s="7" t="str">
        <f t="shared" si="5017"/>
        <v>No Ct</v>
      </c>
      <c r="M2473" t="str">
        <f t="shared" si="5006"/>
        <v/>
      </c>
      <c r="N2473" t="str">
        <f t="shared" si="5007"/>
        <v/>
      </c>
      <c r="O2473" t="str">
        <f t="shared" si="5008"/>
        <v/>
      </c>
    </row>
    <row r="2474" spans="1:24" x14ac:dyDescent="0.25">
      <c r="A2474" t="s">
        <v>192</v>
      </c>
      <c r="B2474" t="s">
        <v>23</v>
      </c>
      <c r="C2474" t="s">
        <v>517</v>
      </c>
      <c r="D2474">
        <v>0.01</v>
      </c>
      <c r="E2474" t="s">
        <v>1275</v>
      </c>
      <c r="F2474" t="s">
        <v>974</v>
      </c>
      <c r="G2474" t="str">
        <f t="shared" si="5002"/>
        <v>DL2022064</v>
      </c>
      <c r="H2474" t="str">
        <f t="shared" si="5003"/>
        <v>23</v>
      </c>
      <c r="I2474" t="str">
        <f t="shared" si="5004"/>
        <v>Odder_23_20220929_DL2022064_IngridJespersensGym</v>
      </c>
      <c r="J2474" t="str">
        <f>VLOOKUP(MID(C2474,4,6),Datasæt_Analysesystemer!$B$2:$E$69,3,FALSE)</f>
        <v>Odder</v>
      </c>
      <c r="K2474" t="str">
        <f t="shared" si="5005"/>
        <v>PK</v>
      </c>
      <c r="L2474" s="7" t="str">
        <f t="shared" si="5017"/>
        <v>No Ct</v>
      </c>
      <c r="M2474">
        <f t="shared" si="5006"/>
        <v>0</v>
      </c>
      <c r="N2474">
        <f t="shared" si="5007"/>
        <v>0</v>
      </c>
      <c r="O2474">
        <f t="shared" si="5008"/>
        <v>0</v>
      </c>
      <c r="Q2474">
        <f t="shared" ref="Q2474" si="5058">IF(L2476="No Ct",0,L2476)</f>
        <v>0</v>
      </c>
      <c r="R2474">
        <f t="shared" ref="R2474" si="5059">IF(L2477="No Ct",0,L2477)</f>
        <v>0</v>
      </c>
      <c r="S2474" t="str">
        <f t="shared" ref="S2474" si="5060">IF(AND(M2474&gt;0,N2474=0),"Valid","Invalid")</f>
        <v>Invalid</v>
      </c>
      <c r="T2474" t="str">
        <f t="shared" ref="T2474" si="5061">IF(OR(Q2474&gt;1,R2474&gt;1),"Present","Absent")</f>
        <v>Absent</v>
      </c>
      <c r="U2474" t="str">
        <f t="shared" ref="U2474" si="5062">IF(OR(AND(Q2474&gt;1,Q2474&lt;41),AND(R2474&gt;1,R2474&lt;41)),"Ct&lt;41","Ct&gt;41")</f>
        <v>Ct&gt;41</v>
      </c>
      <c r="V2474" t="str">
        <f t="shared" ref="V2474" si="5063">J2474</f>
        <v>Odder</v>
      </c>
      <c r="W2474" t="str">
        <f t="shared" ref="W2474" si="5064">MID(F2474,10,9)</f>
        <v>DL2022064</v>
      </c>
      <c r="X2474" t="str">
        <f t="shared" ref="X2474" si="5065">W2474&amp;"_"&amp;V2474&amp;"_"&amp;S2474&amp;"_"&amp;T2474&amp;"_"&amp;U2474</f>
        <v>DL2022064_Odder_Invalid_Absent_Ct&gt;41</v>
      </c>
    </row>
    <row r="2475" spans="1:24" x14ac:dyDescent="0.25">
      <c r="A2475" t="s">
        <v>168</v>
      </c>
      <c r="B2475" t="s">
        <v>51</v>
      </c>
      <c r="C2475" t="s">
        <v>505</v>
      </c>
      <c r="D2475">
        <v>0.01</v>
      </c>
      <c r="E2475" t="s">
        <v>1275</v>
      </c>
      <c r="F2475" t="s">
        <v>974</v>
      </c>
      <c r="G2475" t="str">
        <f t="shared" si="5002"/>
        <v>DL2022064</v>
      </c>
      <c r="H2475" t="str">
        <f t="shared" si="5003"/>
        <v>23</v>
      </c>
      <c r="I2475" t="str">
        <f t="shared" si="5004"/>
        <v>Odder_23_20220929_DL2022064_IngridJespersensGym</v>
      </c>
      <c r="J2475" t="str">
        <f>VLOOKUP(MID(C2475,4,6),Datasæt_Analysesystemer!$B$2:$E$69,3,FALSE)</f>
        <v>Odder</v>
      </c>
      <c r="K2475" t="str">
        <f t="shared" si="5005"/>
        <v>NK</v>
      </c>
      <c r="L2475" s="7" t="str">
        <f t="shared" si="5017"/>
        <v>No Ct</v>
      </c>
      <c r="M2475" t="str">
        <f t="shared" si="5006"/>
        <v/>
      </c>
      <c r="N2475" t="str">
        <f t="shared" si="5007"/>
        <v/>
      </c>
      <c r="O2475" t="str">
        <f t="shared" si="5008"/>
        <v/>
      </c>
    </row>
    <row r="2476" spans="1:24" x14ac:dyDescent="0.25">
      <c r="A2476" t="s">
        <v>132</v>
      </c>
      <c r="B2476" t="s">
        <v>76</v>
      </c>
      <c r="C2476" t="s">
        <v>493</v>
      </c>
      <c r="D2476">
        <v>0.01</v>
      </c>
      <c r="E2476" t="s">
        <v>1275</v>
      </c>
      <c r="F2476" t="s">
        <v>974</v>
      </c>
      <c r="G2476" t="str">
        <f t="shared" si="5002"/>
        <v>DL2022064</v>
      </c>
      <c r="H2476" t="str">
        <f t="shared" si="5003"/>
        <v>23</v>
      </c>
      <c r="I2476" t="str">
        <f t="shared" si="5004"/>
        <v>Odder_23_20220929_DL2022064_IngridJespersensGym</v>
      </c>
      <c r="J2476" t="str">
        <f>VLOOKUP(MID(C2476,4,6),Datasæt_Analysesystemer!$B$2:$E$69,3,FALSE)</f>
        <v>Odder</v>
      </c>
      <c r="K2476" t="str">
        <f t="shared" si="5005"/>
        <v>EP</v>
      </c>
      <c r="L2476" s="7" t="str">
        <f t="shared" si="5017"/>
        <v>No Ct</v>
      </c>
      <c r="M2476" t="str">
        <f t="shared" si="5006"/>
        <v/>
      </c>
      <c r="N2476" t="str">
        <f t="shared" si="5007"/>
        <v/>
      </c>
      <c r="O2476" t="str">
        <f t="shared" si="5008"/>
        <v/>
      </c>
    </row>
    <row r="2477" spans="1:24" x14ac:dyDescent="0.25">
      <c r="A2477" t="s">
        <v>146</v>
      </c>
      <c r="B2477" t="s">
        <v>76</v>
      </c>
      <c r="C2477" t="s">
        <v>493</v>
      </c>
      <c r="D2477">
        <v>0.01</v>
      </c>
      <c r="E2477" t="s">
        <v>1275</v>
      </c>
      <c r="F2477" t="s">
        <v>974</v>
      </c>
      <c r="G2477" t="str">
        <f t="shared" si="5002"/>
        <v>DL2022064</v>
      </c>
      <c r="H2477" t="str">
        <f t="shared" si="5003"/>
        <v>23</v>
      </c>
      <c r="I2477" t="str">
        <f t="shared" si="5004"/>
        <v>Odder_23_20220929_DL2022064_IngridJespersensGym</v>
      </c>
      <c r="J2477" t="str">
        <f>VLOOKUP(MID(C2477,4,6),Datasæt_Analysesystemer!$B$2:$E$69,3,FALSE)</f>
        <v>Odder</v>
      </c>
      <c r="K2477" t="str">
        <f t="shared" si="5005"/>
        <v>EP</v>
      </c>
      <c r="L2477" s="7" t="str">
        <f t="shared" si="5017"/>
        <v>No Ct</v>
      </c>
      <c r="M2477" t="str">
        <f t="shared" si="5006"/>
        <v/>
      </c>
      <c r="N2477" t="str">
        <f t="shared" si="5007"/>
        <v/>
      </c>
      <c r="O2477" t="str">
        <f t="shared" si="5008"/>
        <v/>
      </c>
    </row>
    <row r="2478" spans="1:24" x14ac:dyDescent="0.25">
      <c r="A2478" t="s">
        <v>194</v>
      </c>
      <c r="B2478" t="s">
        <v>23</v>
      </c>
      <c r="C2478" t="s">
        <v>518</v>
      </c>
      <c r="D2478">
        <v>0.01</v>
      </c>
      <c r="E2478" t="s">
        <v>1275</v>
      </c>
      <c r="F2478" t="s">
        <v>974</v>
      </c>
      <c r="G2478" t="str">
        <f t="shared" si="5002"/>
        <v>DL2022064</v>
      </c>
      <c r="H2478" t="str">
        <f t="shared" si="5003"/>
        <v>24</v>
      </c>
      <c r="I2478" t="str">
        <f t="shared" si="5004"/>
        <v>Odder_24_20220929_DL2022064_IngridJespersensGym</v>
      </c>
      <c r="J2478" t="str">
        <f>VLOOKUP(MID(C2478,4,6),Datasæt_Analysesystemer!$B$2:$E$69,3,FALSE)</f>
        <v>Odder</v>
      </c>
      <c r="K2478" t="str">
        <f t="shared" si="5005"/>
        <v>PK</v>
      </c>
      <c r="L2478" s="7" t="str">
        <f t="shared" si="5017"/>
        <v>No Ct</v>
      </c>
      <c r="M2478">
        <f t="shared" si="5006"/>
        <v>0</v>
      </c>
      <c r="N2478">
        <f t="shared" si="5007"/>
        <v>0</v>
      </c>
      <c r="O2478">
        <f t="shared" si="5008"/>
        <v>0</v>
      </c>
      <c r="Q2478">
        <f t="shared" ref="Q2478" si="5066">IF(L2480="No Ct",0,L2480)</f>
        <v>0</v>
      </c>
      <c r="R2478">
        <f t="shared" ref="R2478" si="5067">IF(L2481="No Ct",0,L2481)</f>
        <v>0</v>
      </c>
      <c r="S2478" t="str">
        <f t="shared" ref="S2478" si="5068">IF(AND(M2478&gt;0,N2478=0),"Valid","Invalid")</f>
        <v>Invalid</v>
      </c>
      <c r="T2478" t="str">
        <f t="shared" ref="T2478" si="5069">IF(OR(Q2478&gt;1,R2478&gt;1),"Present","Absent")</f>
        <v>Absent</v>
      </c>
      <c r="U2478" t="str">
        <f t="shared" ref="U2478" si="5070">IF(OR(AND(Q2478&gt;1,Q2478&lt;41),AND(R2478&gt;1,R2478&lt;41)),"Ct&lt;41","Ct&gt;41")</f>
        <v>Ct&gt;41</v>
      </c>
      <c r="V2478" t="str">
        <f t="shared" ref="V2478" si="5071">J2478</f>
        <v>Odder</v>
      </c>
      <c r="W2478" t="str">
        <f t="shared" ref="W2478" si="5072">MID(F2478,10,9)</f>
        <v>DL2022064</v>
      </c>
      <c r="X2478" t="str">
        <f t="shared" ref="X2478" si="5073">W2478&amp;"_"&amp;V2478&amp;"_"&amp;S2478&amp;"_"&amp;T2478&amp;"_"&amp;U2478</f>
        <v>DL2022064_Odder_Invalid_Absent_Ct&gt;41</v>
      </c>
    </row>
    <row r="2479" spans="1:24" x14ac:dyDescent="0.25">
      <c r="A2479" t="s">
        <v>170</v>
      </c>
      <c r="B2479" t="s">
        <v>51</v>
      </c>
      <c r="C2479" t="s">
        <v>506</v>
      </c>
      <c r="D2479">
        <v>0.01</v>
      </c>
      <c r="E2479" t="s">
        <v>1275</v>
      </c>
      <c r="F2479" t="s">
        <v>974</v>
      </c>
      <c r="G2479" t="str">
        <f t="shared" si="5002"/>
        <v>DL2022064</v>
      </c>
      <c r="H2479" t="str">
        <f t="shared" si="5003"/>
        <v>24</v>
      </c>
      <c r="I2479" t="str">
        <f t="shared" si="5004"/>
        <v>Odder_24_20220929_DL2022064_IngridJespersensGym</v>
      </c>
      <c r="J2479" t="str">
        <f>VLOOKUP(MID(C2479,4,6),Datasæt_Analysesystemer!$B$2:$E$69,3,FALSE)</f>
        <v>Odder</v>
      </c>
      <c r="K2479" t="str">
        <f t="shared" si="5005"/>
        <v>NK</v>
      </c>
      <c r="L2479" s="7" t="str">
        <f t="shared" si="5017"/>
        <v>No Ct</v>
      </c>
      <c r="M2479" t="str">
        <f t="shared" si="5006"/>
        <v/>
      </c>
      <c r="N2479" t="str">
        <f t="shared" si="5007"/>
        <v/>
      </c>
      <c r="O2479" t="str">
        <f t="shared" si="5008"/>
        <v/>
      </c>
    </row>
    <row r="2480" spans="1:24" x14ac:dyDescent="0.25">
      <c r="A2480" t="s">
        <v>134</v>
      </c>
      <c r="B2480" t="s">
        <v>76</v>
      </c>
      <c r="C2480" t="s">
        <v>494</v>
      </c>
      <c r="D2480">
        <v>0.01</v>
      </c>
      <c r="E2480" t="s">
        <v>1275</v>
      </c>
      <c r="F2480" t="s">
        <v>974</v>
      </c>
      <c r="G2480" t="str">
        <f t="shared" si="5002"/>
        <v>DL2022064</v>
      </c>
      <c r="H2480" t="str">
        <f t="shared" si="5003"/>
        <v>24</v>
      </c>
      <c r="I2480" t="str">
        <f t="shared" si="5004"/>
        <v>Odder_24_20220929_DL2022064_IngridJespersensGym</v>
      </c>
      <c r="J2480" t="str">
        <f>VLOOKUP(MID(C2480,4,6),Datasæt_Analysesystemer!$B$2:$E$69,3,FALSE)</f>
        <v>Odder</v>
      </c>
      <c r="K2480" t="str">
        <f t="shared" si="5005"/>
        <v>EP</v>
      </c>
      <c r="L2480" s="7" t="str">
        <f t="shared" si="5017"/>
        <v>No Ct</v>
      </c>
      <c r="M2480" t="str">
        <f t="shared" si="5006"/>
        <v/>
      </c>
      <c r="N2480" t="str">
        <f t="shared" si="5007"/>
        <v/>
      </c>
      <c r="O2480" t="str">
        <f t="shared" si="5008"/>
        <v/>
      </c>
    </row>
    <row r="2481" spans="1:25" x14ac:dyDescent="0.25">
      <c r="A2481" t="s">
        <v>147</v>
      </c>
      <c r="B2481" t="s">
        <v>76</v>
      </c>
      <c r="C2481" t="s">
        <v>494</v>
      </c>
      <c r="D2481">
        <v>0.01</v>
      </c>
      <c r="E2481" t="s">
        <v>1275</v>
      </c>
      <c r="F2481" t="s">
        <v>974</v>
      </c>
      <c r="G2481" t="str">
        <f t="shared" si="5002"/>
        <v>DL2022064</v>
      </c>
      <c r="H2481" t="str">
        <f t="shared" si="5003"/>
        <v>24</v>
      </c>
      <c r="I2481" t="str">
        <f t="shared" si="5004"/>
        <v>Odder_24_20220929_DL2022064_IngridJespersensGym</v>
      </c>
      <c r="J2481" t="str">
        <f>VLOOKUP(MID(C2481,4,6),Datasæt_Analysesystemer!$B$2:$E$69,3,FALSE)</f>
        <v>Odder</v>
      </c>
      <c r="K2481" t="str">
        <f t="shared" si="5005"/>
        <v>EP</v>
      </c>
      <c r="L2481" s="7" t="str">
        <f t="shared" si="5017"/>
        <v>No Ct</v>
      </c>
      <c r="M2481" t="str">
        <f t="shared" si="5006"/>
        <v/>
      </c>
      <c r="N2481" t="str">
        <f t="shared" si="5007"/>
        <v/>
      </c>
      <c r="O2481" t="str">
        <f t="shared" si="5008"/>
        <v/>
      </c>
    </row>
    <row r="2482" spans="1:25" x14ac:dyDescent="0.25">
      <c r="A2482" t="s">
        <v>22</v>
      </c>
      <c r="B2482" t="s">
        <v>23</v>
      </c>
      <c r="C2482" t="s">
        <v>24</v>
      </c>
      <c r="D2482">
        <v>0.01</v>
      </c>
      <c r="E2482">
        <v>30.38</v>
      </c>
      <c r="F2482" t="s">
        <v>714</v>
      </c>
      <c r="G2482" t="str">
        <f t="shared" si="5002"/>
        <v>DL2022056</v>
      </c>
      <c r="H2482" t="str">
        <f t="shared" si="5003"/>
        <v>01</v>
      </c>
      <c r="I2482" t="str">
        <f t="shared" si="5004"/>
        <v>Aborre_01_20221004_DL2022056_EgedalGym</v>
      </c>
      <c r="J2482" t="str">
        <f>VLOOKUP(MID(C2482,4,6),Datasæt_Analysesystemer!$B$2:$E$69,3,FALSE)</f>
        <v>Aborre</v>
      </c>
      <c r="K2482" t="str">
        <f t="shared" si="5005"/>
        <v>PK</v>
      </c>
      <c r="L2482" s="7">
        <f t="shared" si="5017"/>
        <v>30.38</v>
      </c>
      <c r="M2482">
        <f t="shared" si="5006"/>
        <v>30.38</v>
      </c>
      <c r="N2482">
        <f t="shared" si="5007"/>
        <v>0</v>
      </c>
      <c r="O2482">
        <f t="shared" si="5008"/>
        <v>77.47999999999999</v>
      </c>
      <c r="Q2482">
        <f t="shared" ref="Q2482" si="5074">IF(L2484="No Ct",0,L2484)</f>
        <v>38.869999999999997</v>
      </c>
      <c r="R2482">
        <f t="shared" ref="R2482" si="5075">IF(L2485="No Ct",0,L2485)</f>
        <v>38.61</v>
      </c>
      <c r="S2482" t="str">
        <f t="shared" ref="S2482" si="5076">IF(AND(M2482&gt;0,N2482=0),"Valid","Invalid")</f>
        <v>Valid</v>
      </c>
      <c r="T2482" t="str">
        <f t="shared" ref="T2482" si="5077">IF(OR(Q2482&gt;1,R2482&gt;1),"Present","Absent")</f>
        <v>Present</v>
      </c>
      <c r="U2482" t="str">
        <f t="shared" ref="U2482" si="5078">IF(OR(AND(Q2482&gt;1,Q2482&lt;41),AND(R2482&gt;1,R2482&lt;41)),"Ct&lt;41","Ct&gt;41")</f>
        <v>Ct&lt;41</v>
      </c>
      <c r="V2482" t="str">
        <f t="shared" ref="V2482" si="5079">J2482</f>
        <v>Aborre</v>
      </c>
      <c r="W2482" t="str">
        <f t="shared" ref="W2482" si="5080">MID(F2482,10,9)</f>
        <v>DL2022056</v>
      </c>
      <c r="X2482" t="str">
        <f t="shared" ref="X2482" si="5081">W2482&amp;"_"&amp;V2482&amp;"_"&amp;S2482&amp;"_"&amp;T2482&amp;"_"&amp;U2482</f>
        <v>DL2022056_Aborre_Valid_Present_Ct&lt;41</v>
      </c>
    </row>
    <row r="2483" spans="1:25" x14ac:dyDescent="0.25">
      <c r="A2483" t="s">
        <v>50</v>
      </c>
      <c r="B2483" t="s">
        <v>51</v>
      </c>
      <c r="C2483" t="s">
        <v>52</v>
      </c>
      <c r="D2483">
        <v>0.01</v>
      </c>
      <c r="E2483" t="s">
        <v>1275</v>
      </c>
      <c r="F2483" t="s">
        <v>714</v>
      </c>
      <c r="G2483" t="str">
        <f t="shared" si="5002"/>
        <v>DL2022056</v>
      </c>
      <c r="H2483" t="str">
        <f t="shared" si="5003"/>
        <v>01</v>
      </c>
      <c r="I2483" t="str">
        <f t="shared" si="5004"/>
        <v>Aborre_01_20221004_DL2022056_EgedalGym</v>
      </c>
      <c r="J2483" t="str">
        <f>VLOOKUP(MID(C2483,4,6),Datasæt_Analysesystemer!$B$2:$E$69,3,FALSE)</f>
        <v>Aborre</v>
      </c>
      <c r="K2483" t="str">
        <f t="shared" si="5005"/>
        <v>NK</v>
      </c>
      <c r="L2483" s="7" t="str">
        <f t="shared" si="5017"/>
        <v>No Ct</v>
      </c>
      <c r="M2483" t="str">
        <f t="shared" si="5006"/>
        <v/>
      </c>
      <c r="N2483" t="str">
        <f t="shared" si="5007"/>
        <v/>
      </c>
      <c r="O2483" t="str">
        <f t="shared" si="5008"/>
        <v/>
      </c>
    </row>
    <row r="2484" spans="1:25" x14ac:dyDescent="0.25">
      <c r="A2484" t="s">
        <v>75</v>
      </c>
      <c r="B2484" t="s">
        <v>76</v>
      </c>
      <c r="C2484" t="s">
        <v>77</v>
      </c>
      <c r="D2484">
        <v>0.01</v>
      </c>
      <c r="E2484">
        <v>38.869999999999997</v>
      </c>
      <c r="F2484" t="s">
        <v>714</v>
      </c>
      <c r="G2484" t="str">
        <f t="shared" si="5002"/>
        <v>DL2022056</v>
      </c>
      <c r="H2484" t="str">
        <f t="shared" si="5003"/>
        <v>01</v>
      </c>
      <c r="I2484" t="str">
        <f t="shared" si="5004"/>
        <v>Aborre_01_20221004_DL2022056_EgedalGym</v>
      </c>
      <c r="J2484" t="str">
        <f>VLOOKUP(MID(C2484,4,6),Datasæt_Analysesystemer!$B$2:$E$69,3,FALSE)</f>
        <v>Aborre</v>
      </c>
      <c r="K2484" t="str">
        <f t="shared" si="5005"/>
        <v>EP</v>
      </c>
      <c r="L2484" s="7">
        <f t="shared" si="5017"/>
        <v>38.869999999999997</v>
      </c>
      <c r="M2484" t="str">
        <f t="shared" si="5006"/>
        <v/>
      </c>
      <c r="N2484" t="str">
        <f t="shared" si="5007"/>
        <v/>
      </c>
      <c r="O2484" t="str">
        <f t="shared" si="5008"/>
        <v/>
      </c>
    </row>
    <row r="2485" spans="1:25" x14ac:dyDescent="0.25">
      <c r="A2485" t="s">
        <v>100</v>
      </c>
      <c r="B2485" t="s">
        <v>76</v>
      </c>
      <c r="C2485" t="s">
        <v>77</v>
      </c>
      <c r="D2485">
        <v>0.01</v>
      </c>
      <c r="E2485">
        <v>38.61</v>
      </c>
      <c r="F2485" t="s">
        <v>714</v>
      </c>
      <c r="G2485" t="str">
        <f t="shared" si="5002"/>
        <v>DL2022056</v>
      </c>
      <c r="H2485" t="str">
        <f t="shared" si="5003"/>
        <v>01</v>
      </c>
      <c r="I2485" t="str">
        <f t="shared" si="5004"/>
        <v>Aborre_01_20221004_DL2022056_EgedalGym</v>
      </c>
      <c r="J2485" t="str">
        <f>VLOOKUP(MID(C2485,4,6),Datasæt_Analysesystemer!$B$2:$E$69,3,FALSE)</f>
        <v>Aborre</v>
      </c>
      <c r="K2485" t="str">
        <f t="shared" si="5005"/>
        <v>EP</v>
      </c>
      <c r="L2485" s="7">
        <f t="shared" si="5017"/>
        <v>38.61</v>
      </c>
      <c r="M2485" t="str">
        <f t="shared" si="5006"/>
        <v/>
      </c>
      <c r="N2485" t="str">
        <f t="shared" si="5007"/>
        <v/>
      </c>
      <c r="O2485" t="str">
        <f t="shared" si="5008"/>
        <v/>
      </c>
      <c r="Y2485" t="str">
        <f>O2487</f>
        <v/>
      </c>
    </row>
    <row r="2486" spans="1:25" x14ac:dyDescent="0.25">
      <c r="A2486" t="s">
        <v>27</v>
      </c>
      <c r="B2486" t="s">
        <v>23</v>
      </c>
      <c r="C2486" t="s">
        <v>28</v>
      </c>
      <c r="D2486">
        <v>0.01</v>
      </c>
      <c r="E2486">
        <v>30.56</v>
      </c>
      <c r="F2486" t="s">
        <v>714</v>
      </c>
      <c r="G2486" t="str">
        <f t="shared" si="5002"/>
        <v>DL2022056</v>
      </c>
      <c r="H2486" t="str">
        <f t="shared" si="5003"/>
        <v>02</v>
      </c>
      <c r="I2486" t="str">
        <f t="shared" si="5004"/>
        <v>Aborre_02_20221004_DL2022056_EgedalGym</v>
      </c>
      <c r="J2486" t="str">
        <f>VLOOKUP(MID(C2486,4,6),Datasæt_Analysesystemer!$B$2:$E$69,3,FALSE)</f>
        <v>Aborre</v>
      </c>
      <c r="K2486" t="str">
        <f t="shared" si="5005"/>
        <v>PK</v>
      </c>
      <c r="L2486" s="7">
        <f t="shared" si="5017"/>
        <v>30.56</v>
      </c>
      <c r="M2486">
        <f t="shared" si="5006"/>
        <v>30.56</v>
      </c>
      <c r="N2486">
        <f t="shared" si="5007"/>
        <v>0</v>
      </c>
      <c r="O2486">
        <f t="shared" si="5008"/>
        <v>78.47</v>
      </c>
      <c r="Q2486">
        <f t="shared" ref="Q2486" si="5082">IF(L2488="No Ct",0,L2488)</f>
        <v>40.03</v>
      </c>
      <c r="R2486">
        <f t="shared" ref="R2486" si="5083">IF(L2489="No Ct",0,L2489)</f>
        <v>38.44</v>
      </c>
      <c r="S2486" t="str">
        <f t="shared" ref="S2486" si="5084">IF(AND(M2486&gt;0,N2486=0),"Valid","Invalid")</f>
        <v>Valid</v>
      </c>
      <c r="T2486" t="str">
        <f t="shared" ref="T2486" si="5085">IF(OR(Q2486&gt;1,R2486&gt;1),"Present","Absent")</f>
        <v>Present</v>
      </c>
      <c r="U2486" t="str">
        <f t="shared" ref="U2486" si="5086">IF(OR(AND(Q2486&gt;1,Q2486&lt;41),AND(R2486&gt;1,R2486&lt;41)),"Ct&lt;41","Ct&gt;41")</f>
        <v>Ct&lt;41</v>
      </c>
      <c r="V2486" t="str">
        <f t="shared" ref="V2486" si="5087">J2486</f>
        <v>Aborre</v>
      </c>
      <c r="W2486" t="str">
        <f t="shared" ref="W2486" si="5088">MID(F2486,10,9)</f>
        <v>DL2022056</v>
      </c>
      <c r="X2486" t="str">
        <f t="shared" ref="X2486" si="5089">W2486&amp;"_"&amp;V2486&amp;"_"&amp;S2486&amp;"_"&amp;T2486&amp;"_"&amp;U2486</f>
        <v>DL2022056_Aborre_Valid_Present_Ct&lt;41</v>
      </c>
    </row>
    <row r="2487" spans="1:25" x14ac:dyDescent="0.25">
      <c r="A2487" t="s">
        <v>53</v>
      </c>
      <c r="B2487" t="s">
        <v>51</v>
      </c>
      <c r="C2487" t="s">
        <v>54</v>
      </c>
      <c r="D2487">
        <v>0.01</v>
      </c>
      <c r="E2487" t="s">
        <v>1275</v>
      </c>
      <c r="F2487" t="s">
        <v>714</v>
      </c>
      <c r="G2487" t="str">
        <f t="shared" si="5002"/>
        <v>DL2022056</v>
      </c>
      <c r="H2487" t="str">
        <f t="shared" si="5003"/>
        <v>02</v>
      </c>
      <c r="I2487" t="str">
        <f t="shared" si="5004"/>
        <v>Aborre_02_20221004_DL2022056_EgedalGym</v>
      </c>
      <c r="J2487" t="str">
        <f>VLOOKUP(MID(C2487,4,6),Datasæt_Analysesystemer!$B$2:$E$69,3,FALSE)</f>
        <v>Aborre</v>
      </c>
      <c r="K2487" t="str">
        <f t="shared" si="5005"/>
        <v>NK</v>
      </c>
      <c r="L2487" s="7" t="str">
        <f t="shared" si="5017"/>
        <v>No Ct</v>
      </c>
      <c r="M2487" t="str">
        <f t="shared" si="5006"/>
        <v/>
      </c>
      <c r="N2487" t="str">
        <f t="shared" si="5007"/>
        <v/>
      </c>
      <c r="O2487" t="str">
        <f t="shared" si="5008"/>
        <v/>
      </c>
    </row>
    <row r="2488" spans="1:25" x14ac:dyDescent="0.25">
      <c r="A2488" t="s">
        <v>78</v>
      </c>
      <c r="B2488" t="s">
        <v>76</v>
      </c>
      <c r="C2488" t="s">
        <v>79</v>
      </c>
      <c r="D2488">
        <v>0.01</v>
      </c>
      <c r="E2488">
        <v>40.03</v>
      </c>
      <c r="F2488" t="s">
        <v>714</v>
      </c>
      <c r="G2488" t="str">
        <f t="shared" si="5002"/>
        <v>DL2022056</v>
      </c>
      <c r="H2488" t="str">
        <f t="shared" si="5003"/>
        <v>02</v>
      </c>
      <c r="I2488" t="str">
        <f t="shared" si="5004"/>
        <v>Aborre_02_20221004_DL2022056_EgedalGym</v>
      </c>
      <c r="J2488" t="str">
        <f>VLOOKUP(MID(C2488,4,6),Datasæt_Analysesystemer!$B$2:$E$69,3,FALSE)</f>
        <v>Aborre</v>
      </c>
      <c r="K2488" t="str">
        <f t="shared" si="5005"/>
        <v>EP</v>
      </c>
      <c r="L2488" s="7">
        <f t="shared" si="5017"/>
        <v>40.03</v>
      </c>
      <c r="M2488" t="str">
        <f t="shared" si="5006"/>
        <v/>
      </c>
      <c r="N2488" t="str">
        <f t="shared" si="5007"/>
        <v/>
      </c>
      <c r="O2488" t="str">
        <f t="shared" si="5008"/>
        <v/>
      </c>
    </row>
    <row r="2489" spans="1:25" x14ac:dyDescent="0.25">
      <c r="A2489" t="s">
        <v>101</v>
      </c>
      <c r="B2489" t="s">
        <v>76</v>
      </c>
      <c r="C2489" t="s">
        <v>79</v>
      </c>
      <c r="D2489">
        <v>0.01</v>
      </c>
      <c r="E2489">
        <v>38.44</v>
      </c>
      <c r="F2489" t="s">
        <v>714</v>
      </c>
      <c r="G2489" t="str">
        <f t="shared" si="5002"/>
        <v>DL2022056</v>
      </c>
      <c r="H2489" t="str">
        <f t="shared" si="5003"/>
        <v>02</v>
      </c>
      <c r="I2489" t="str">
        <f t="shared" si="5004"/>
        <v>Aborre_02_20221004_DL2022056_EgedalGym</v>
      </c>
      <c r="J2489" t="str">
        <f>VLOOKUP(MID(C2489,4,6),Datasæt_Analysesystemer!$B$2:$E$69,3,FALSE)</f>
        <v>Aborre</v>
      </c>
      <c r="K2489" t="str">
        <f t="shared" si="5005"/>
        <v>EP</v>
      </c>
      <c r="L2489" s="7">
        <f t="shared" si="5017"/>
        <v>38.44</v>
      </c>
      <c r="M2489" t="str">
        <f t="shared" si="5006"/>
        <v/>
      </c>
      <c r="N2489" t="str">
        <f t="shared" si="5007"/>
        <v/>
      </c>
      <c r="O2489" t="str">
        <f t="shared" si="5008"/>
        <v/>
      </c>
      <c r="Y2489" t="str">
        <f>O2491</f>
        <v/>
      </c>
    </row>
    <row r="2490" spans="1:25" x14ac:dyDescent="0.25">
      <c r="A2490" t="s">
        <v>29</v>
      </c>
      <c r="B2490" t="s">
        <v>23</v>
      </c>
      <c r="C2490" t="s">
        <v>453</v>
      </c>
      <c r="D2490">
        <v>0.01</v>
      </c>
      <c r="E2490" t="s">
        <v>1275</v>
      </c>
      <c r="F2490" t="s">
        <v>714</v>
      </c>
      <c r="G2490" t="str">
        <f t="shared" si="5002"/>
        <v>DL2022056</v>
      </c>
      <c r="H2490" t="str">
        <f t="shared" si="5003"/>
        <v>03</v>
      </c>
      <c r="I2490" t="str">
        <f t="shared" si="5004"/>
        <v>Skalle_03_20221004_DL2022056_EgedalGym</v>
      </c>
      <c r="J2490" t="str">
        <f>VLOOKUP(MID(C2490,4,6),Datasæt_Analysesystemer!$B$2:$E$69,3,FALSE)</f>
        <v>Skalle</v>
      </c>
      <c r="K2490" t="str">
        <f t="shared" si="5005"/>
        <v>PK</v>
      </c>
      <c r="L2490" s="7" t="str">
        <f t="shared" si="5017"/>
        <v>No Ct</v>
      </c>
      <c r="M2490">
        <f t="shared" si="5006"/>
        <v>0</v>
      </c>
      <c r="N2490">
        <f t="shared" si="5007"/>
        <v>0</v>
      </c>
      <c r="O2490">
        <f t="shared" si="5008"/>
        <v>0</v>
      </c>
      <c r="Q2490">
        <f t="shared" ref="Q2490" si="5090">IF(L2492="No Ct",0,L2492)</f>
        <v>0</v>
      </c>
      <c r="R2490">
        <f t="shared" ref="R2490" si="5091">IF(L2493="No Ct",0,L2493)</f>
        <v>0</v>
      </c>
      <c r="S2490" t="str">
        <f t="shared" ref="S2490" si="5092">IF(AND(M2490&gt;0,N2490=0),"Valid","Invalid")</f>
        <v>Invalid</v>
      </c>
      <c r="T2490" t="str">
        <f t="shared" ref="T2490" si="5093">IF(OR(Q2490&gt;1,R2490&gt;1),"Present","Absent")</f>
        <v>Absent</v>
      </c>
      <c r="U2490" t="str">
        <f t="shared" ref="U2490" si="5094">IF(OR(AND(Q2490&gt;1,Q2490&lt;41),AND(R2490&gt;1,R2490&lt;41)),"Ct&lt;41","Ct&gt;41")</f>
        <v>Ct&gt;41</v>
      </c>
      <c r="V2490" t="str">
        <f t="shared" ref="V2490" si="5095">J2490</f>
        <v>Skalle</v>
      </c>
      <c r="W2490" t="str">
        <f t="shared" ref="W2490" si="5096">MID(F2490,10,9)</f>
        <v>DL2022056</v>
      </c>
      <c r="X2490" t="str">
        <f t="shared" ref="X2490" si="5097">W2490&amp;"_"&amp;V2490&amp;"_"&amp;S2490&amp;"_"&amp;T2490&amp;"_"&amp;U2490</f>
        <v>DL2022056_Skalle_Invalid_Absent_Ct&gt;41</v>
      </c>
    </row>
    <row r="2491" spans="1:25" x14ac:dyDescent="0.25">
      <c r="A2491" t="s">
        <v>55</v>
      </c>
      <c r="B2491" t="s">
        <v>51</v>
      </c>
      <c r="C2491" t="s">
        <v>463</v>
      </c>
      <c r="D2491">
        <v>0.01</v>
      </c>
      <c r="E2491" t="s">
        <v>1275</v>
      </c>
      <c r="F2491" t="s">
        <v>714</v>
      </c>
      <c r="G2491" t="str">
        <f t="shared" si="5002"/>
        <v>DL2022056</v>
      </c>
      <c r="H2491" t="str">
        <f t="shared" si="5003"/>
        <v>03</v>
      </c>
      <c r="I2491" t="str">
        <f t="shared" si="5004"/>
        <v>Skalle_03_20221004_DL2022056_EgedalGym</v>
      </c>
      <c r="J2491" t="str">
        <f>VLOOKUP(MID(C2491,4,6),Datasæt_Analysesystemer!$B$2:$E$69,3,FALSE)</f>
        <v>Skalle</v>
      </c>
      <c r="K2491" t="str">
        <f t="shared" si="5005"/>
        <v>NK</v>
      </c>
      <c r="L2491" s="7" t="str">
        <f t="shared" si="5017"/>
        <v>No Ct</v>
      </c>
      <c r="M2491" t="str">
        <f t="shared" si="5006"/>
        <v/>
      </c>
      <c r="N2491" t="str">
        <f t="shared" si="5007"/>
        <v/>
      </c>
      <c r="O2491" t="str">
        <f t="shared" si="5008"/>
        <v/>
      </c>
    </row>
    <row r="2492" spans="1:25" x14ac:dyDescent="0.25">
      <c r="A2492" t="s">
        <v>80</v>
      </c>
      <c r="B2492" t="s">
        <v>76</v>
      </c>
      <c r="C2492" t="s">
        <v>473</v>
      </c>
      <c r="D2492">
        <v>0.01</v>
      </c>
      <c r="E2492" t="s">
        <v>1275</v>
      </c>
      <c r="F2492" t="s">
        <v>714</v>
      </c>
      <c r="G2492" t="str">
        <f t="shared" si="5002"/>
        <v>DL2022056</v>
      </c>
      <c r="H2492" t="str">
        <f t="shared" si="5003"/>
        <v>03</v>
      </c>
      <c r="I2492" t="str">
        <f t="shared" si="5004"/>
        <v>Skalle_03_20221004_DL2022056_EgedalGym</v>
      </c>
      <c r="J2492" t="str">
        <f>VLOOKUP(MID(C2492,4,6),Datasæt_Analysesystemer!$B$2:$E$69,3,FALSE)</f>
        <v>Skalle</v>
      </c>
      <c r="K2492" t="str">
        <f t="shared" si="5005"/>
        <v>EP</v>
      </c>
      <c r="L2492" s="7" t="str">
        <f t="shared" si="5017"/>
        <v>No Ct</v>
      </c>
      <c r="M2492" t="str">
        <f t="shared" si="5006"/>
        <v/>
      </c>
      <c r="N2492" t="str">
        <f t="shared" si="5007"/>
        <v/>
      </c>
      <c r="O2492" t="str">
        <f t="shared" si="5008"/>
        <v/>
      </c>
    </row>
    <row r="2493" spans="1:25" x14ac:dyDescent="0.25">
      <c r="A2493" t="s">
        <v>102</v>
      </c>
      <c r="B2493" t="s">
        <v>76</v>
      </c>
      <c r="C2493" t="s">
        <v>473</v>
      </c>
      <c r="D2493">
        <v>0.01</v>
      </c>
      <c r="E2493" t="s">
        <v>1275</v>
      </c>
      <c r="F2493" t="s">
        <v>714</v>
      </c>
      <c r="G2493" t="str">
        <f t="shared" si="5002"/>
        <v>DL2022056</v>
      </c>
      <c r="H2493" t="str">
        <f t="shared" si="5003"/>
        <v>03</v>
      </c>
      <c r="I2493" t="str">
        <f t="shared" si="5004"/>
        <v>Skalle_03_20221004_DL2022056_EgedalGym</v>
      </c>
      <c r="J2493" t="str">
        <f>VLOOKUP(MID(C2493,4,6),Datasæt_Analysesystemer!$B$2:$E$69,3,FALSE)</f>
        <v>Skalle</v>
      </c>
      <c r="K2493" t="str">
        <f t="shared" si="5005"/>
        <v>EP</v>
      </c>
      <c r="L2493" s="7" t="str">
        <f t="shared" si="5017"/>
        <v>No Ct</v>
      </c>
      <c r="M2493" t="str">
        <f t="shared" si="5006"/>
        <v/>
      </c>
      <c r="N2493" t="str">
        <f t="shared" si="5007"/>
        <v/>
      </c>
      <c r="O2493" t="str">
        <f t="shared" si="5008"/>
        <v/>
      </c>
      <c r="Y2493" t="str">
        <f>O2495</f>
        <v/>
      </c>
    </row>
    <row r="2494" spans="1:25" x14ac:dyDescent="0.25">
      <c r="A2494" t="s">
        <v>31</v>
      </c>
      <c r="B2494" t="s">
        <v>23</v>
      </c>
      <c r="C2494" t="s">
        <v>454</v>
      </c>
      <c r="D2494">
        <v>0.01</v>
      </c>
      <c r="E2494">
        <v>26.05</v>
      </c>
      <c r="F2494" t="s">
        <v>714</v>
      </c>
      <c r="G2494" t="str">
        <f t="shared" si="5002"/>
        <v>DL2022056</v>
      </c>
      <c r="H2494" t="str">
        <f t="shared" si="5003"/>
        <v>04</v>
      </c>
      <c r="I2494" t="str">
        <f t="shared" si="5004"/>
        <v>Skalle_04_20221004_DL2022056_EgedalGym</v>
      </c>
      <c r="J2494" t="str">
        <f>VLOOKUP(MID(C2494,4,6),Datasæt_Analysesystemer!$B$2:$E$69,3,FALSE)</f>
        <v>Skalle</v>
      </c>
      <c r="K2494" t="str">
        <f t="shared" si="5005"/>
        <v>PK</v>
      </c>
      <c r="L2494" s="7">
        <f t="shared" si="5017"/>
        <v>26.05</v>
      </c>
      <c r="M2494">
        <f t="shared" si="5006"/>
        <v>26.05</v>
      </c>
      <c r="N2494">
        <f t="shared" si="5007"/>
        <v>0</v>
      </c>
      <c r="O2494">
        <f t="shared" si="5008"/>
        <v>0</v>
      </c>
      <c r="Q2494">
        <f t="shared" ref="Q2494" si="5098">IF(L2496="No Ct",0,L2496)</f>
        <v>0</v>
      </c>
      <c r="R2494">
        <f t="shared" ref="R2494" si="5099">IF(L2497="No Ct",0,L2497)</f>
        <v>0</v>
      </c>
      <c r="S2494" t="str">
        <f t="shared" ref="S2494" si="5100">IF(AND(M2494&gt;0,N2494=0),"Valid","Invalid")</f>
        <v>Valid</v>
      </c>
      <c r="T2494" t="str">
        <f t="shared" ref="T2494" si="5101">IF(OR(Q2494&gt;1,R2494&gt;1),"Present","Absent")</f>
        <v>Absent</v>
      </c>
      <c r="U2494" t="str">
        <f t="shared" ref="U2494" si="5102">IF(OR(AND(Q2494&gt;1,Q2494&lt;41),AND(R2494&gt;1,R2494&lt;41)),"Ct&lt;41","Ct&gt;41")</f>
        <v>Ct&gt;41</v>
      </c>
      <c r="V2494" t="str">
        <f t="shared" ref="V2494" si="5103">J2494</f>
        <v>Skalle</v>
      </c>
      <c r="W2494" t="str">
        <f t="shared" ref="W2494" si="5104">MID(F2494,10,9)</f>
        <v>DL2022056</v>
      </c>
      <c r="X2494" t="str">
        <f t="shared" ref="X2494" si="5105">W2494&amp;"_"&amp;V2494&amp;"_"&amp;S2494&amp;"_"&amp;T2494&amp;"_"&amp;U2494</f>
        <v>DL2022056_Skalle_Valid_Absent_Ct&gt;41</v>
      </c>
    </row>
    <row r="2495" spans="1:25" x14ac:dyDescent="0.25">
      <c r="A2495" t="s">
        <v>57</v>
      </c>
      <c r="B2495" t="s">
        <v>51</v>
      </c>
      <c r="C2495" t="s">
        <v>464</v>
      </c>
      <c r="D2495">
        <v>0.01</v>
      </c>
      <c r="E2495" t="s">
        <v>1275</v>
      </c>
      <c r="F2495" t="s">
        <v>714</v>
      </c>
      <c r="G2495" t="str">
        <f t="shared" si="5002"/>
        <v>DL2022056</v>
      </c>
      <c r="H2495" t="str">
        <f t="shared" si="5003"/>
        <v>04</v>
      </c>
      <c r="I2495" t="str">
        <f t="shared" si="5004"/>
        <v>Skalle_04_20221004_DL2022056_EgedalGym</v>
      </c>
      <c r="J2495" t="str">
        <f>VLOOKUP(MID(C2495,4,6),Datasæt_Analysesystemer!$B$2:$E$69,3,FALSE)</f>
        <v>Skalle</v>
      </c>
      <c r="K2495" t="str">
        <f t="shared" si="5005"/>
        <v>NK</v>
      </c>
      <c r="L2495" s="7" t="str">
        <f t="shared" si="5017"/>
        <v>No Ct</v>
      </c>
      <c r="M2495" t="str">
        <f t="shared" si="5006"/>
        <v/>
      </c>
      <c r="N2495" t="str">
        <f t="shared" si="5007"/>
        <v/>
      </c>
      <c r="O2495" t="str">
        <f t="shared" si="5008"/>
        <v/>
      </c>
    </row>
    <row r="2496" spans="1:25" x14ac:dyDescent="0.25">
      <c r="A2496" t="s">
        <v>82</v>
      </c>
      <c r="B2496" t="s">
        <v>76</v>
      </c>
      <c r="C2496" t="s">
        <v>474</v>
      </c>
      <c r="D2496">
        <v>0.01</v>
      </c>
      <c r="E2496" t="s">
        <v>1275</v>
      </c>
      <c r="F2496" t="s">
        <v>714</v>
      </c>
      <c r="G2496" t="str">
        <f t="shared" si="5002"/>
        <v>DL2022056</v>
      </c>
      <c r="H2496" t="str">
        <f t="shared" si="5003"/>
        <v>04</v>
      </c>
      <c r="I2496" t="str">
        <f t="shared" si="5004"/>
        <v>Skalle_04_20221004_DL2022056_EgedalGym</v>
      </c>
      <c r="J2496" t="str">
        <f>VLOOKUP(MID(C2496,4,6),Datasæt_Analysesystemer!$B$2:$E$69,3,FALSE)</f>
        <v>Skalle</v>
      </c>
      <c r="K2496" t="str">
        <f t="shared" si="5005"/>
        <v>EP</v>
      </c>
      <c r="L2496" s="7" t="str">
        <f t="shared" si="5017"/>
        <v>No Ct</v>
      </c>
      <c r="M2496" t="str">
        <f t="shared" si="5006"/>
        <v/>
      </c>
      <c r="N2496" t="str">
        <f t="shared" si="5007"/>
        <v/>
      </c>
      <c r="O2496" t="str">
        <f t="shared" si="5008"/>
        <v/>
      </c>
    </row>
    <row r="2497" spans="1:25" x14ac:dyDescent="0.25">
      <c r="A2497" t="s">
        <v>103</v>
      </c>
      <c r="B2497" t="s">
        <v>76</v>
      </c>
      <c r="C2497" t="s">
        <v>474</v>
      </c>
      <c r="D2497">
        <v>0.01</v>
      </c>
      <c r="E2497" t="s">
        <v>1275</v>
      </c>
      <c r="F2497" t="s">
        <v>714</v>
      </c>
      <c r="G2497" t="str">
        <f t="shared" si="5002"/>
        <v>DL2022056</v>
      </c>
      <c r="H2497" t="str">
        <f t="shared" si="5003"/>
        <v>04</v>
      </c>
      <c r="I2497" t="str">
        <f t="shared" si="5004"/>
        <v>Skalle_04_20221004_DL2022056_EgedalGym</v>
      </c>
      <c r="J2497" t="str">
        <f>VLOOKUP(MID(C2497,4,6),Datasæt_Analysesystemer!$B$2:$E$69,3,FALSE)</f>
        <v>Skalle</v>
      </c>
      <c r="K2497" t="str">
        <f t="shared" si="5005"/>
        <v>EP</v>
      </c>
      <c r="L2497" s="7" t="str">
        <f t="shared" si="5017"/>
        <v>No Ct</v>
      </c>
      <c r="M2497" t="str">
        <f t="shared" si="5006"/>
        <v/>
      </c>
      <c r="N2497" t="str">
        <f t="shared" si="5007"/>
        <v/>
      </c>
      <c r="O2497" t="str">
        <f t="shared" si="5008"/>
        <v/>
      </c>
      <c r="Y2497" t="str">
        <f>O2499</f>
        <v/>
      </c>
    </row>
    <row r="2498" spans="1:25" x14ac:dyDescent="0.25">
      <c r="A2498" t="s">
        <v>33</v>
      </c>
      <c r="B2498" t="s">
        <v>23</v>
      </c>
      <c r="C2498" t="s">
        <v>455</v>
      </c>
      <c r="D2498">
        <v>0.01</v>
      </c>
      <c r="E2498">
        <v>24.71</v>
      </c>
      <c r="F2498" t="s">
        <v>714</v>
      </c>
      <c r="G2498" t="str">
        <f t="shared" si="5002"/>
        <v>DL2022056</v>
      </c>
      <c r="H2498" t="str">
        <f t="shared" si="5003"/>
        <v>05</v>
      </c>
      <c r="I2498" t="str">
        <f t="shared" si="5004"/>
        <v>Gedde_05_20221004_DL2022056_EgedalGym</v>
      </c>
      <c r="J2498" t="str">
        <f>VLOOKUP(MID(C2498,4,6),Datasæt_Analysesystemer!$B$2:$E$69,3,FALSE)</f>
        <v>Gedde</v>
      </c>
      <c r="K2498" t="str">
        <f t="shared" si="5005"/>
        <v>PK</v>
      </c>
      <c r="L2498" s="7">
        <f t="shared" si="5017"/>
        <v>24.71</v>
      </c>
      <c r="M2498">
        <f t="shared" si="5006"/>
        <v>24.71</v>
      </c>
      <c r="N2498">
        <f t="shared" si="5007"/>
        <v>0</v>
      </c>
      <c r="O2498">
        <f t="shared" si="5008"/>
        <v>64.150000000000006</v>
      </c>
      <c r="Q2498">
        <f t="shared" ref="Q2498" si="5106">IF(L2500="No Ct",0,L2500)</f>
        <v>32.369999999999997</v>
      </c>
      <c r="R2498">
        <f t="shared" ref="R2498" si="5107">IF(L2501="No Ct",0,L2501)</f>
        <v>31.78</v>
      </c>
      <c r="S2498" t="str">
        <f t="shared" ref="S2498" si="5108">IF(AND(M2498&gt;0,N2498=0),"Valid","Invalid")</f>
        <v>Valid</v>
      </c>
      <c r="T2498" t="str">
        <f t="shared" ref="T2498" si="5109">IF(OR(Q2498&gt;1,R2498&gt;1),"Present","Absent")</f>
        <v>Present</v>
      </c>
      <c r="U2498" t="str">
        <f t="shared" ref="U2498" si="5110">IF(OR(AND(Q2498&gt;1,Q2498&lt;41),AND(R2498&gt;1,R2498&lt;41)),"Ct&lt;41","Ct&gt;41")</f>
        <v>Ct&lt;41</v>
      </c>
      <c r="V2498" t="str">
        <f t="shared" ref="V2498" si="5111">J2498</f>
        <v>Gedde</v>
      </c>
      <c r="W2498" t="str">
        <f t="shared" ref="W2498" si="5112">MID(F2498,10,9)</f>
        <v>DL2022056</v>
      </c>
      <c r="X2498" t="str">
        <f t="shared" ref="X2498" si="5113">W2498&amp;"_"&amp;V2498&amp;"_"&amp;S2498&amp;"_"&amp;T2498&amp;"_"&amp;U2498</f>
        <v>DL2022056_Gedde_Valid_Present_Ct&lt;41</v>
      </c>
    </row>
    <row r="2499" spans="1:25" x14ac:dyDescent="0.25">
      <c r="A2499" t="s">
        <v>59</v>
      </c>
      <c r="B2499" t="s">
        <v>51</v>
      </c>
      <c r="C2499" t="s">
        <v>465</v>
      </c>
      <c r="D2499">
        <v>0.01</v>
      </c>
      <c r="E2499" t="s">
        <v>1275</v>
      </c>
      <c r="F2499" t="s">
        <v>714</v>
      </c>
      <c r="G2499" t="str">
        <f t="shared" si="5002"/>
        <v>DL2022056</v>
      </c>
      <c r="H2499" t="str">
        <f t="shared" si="5003"/>
        <v>05</v>
      </c>
      <c r="I2499" t="str">
        <f t="shared" si="5004"/>
        <v>Gedde_05_20221004_DL2022056_EgedalGym</v>
      </c>
      <c r="J2499" t="str">
        <f>VLOOKUP(MID(C2499,4,6),Datasæt_Analysesystemer!$B$2:$E$69,3,FALSE)</f>
        <v>Gedde</v>
      </c>
      <c r="K2499" t="str">
        <f t="shared" si="5005"/>
        <v>NK</v>
      </c>
      <c r="L2499" s="7" t="str">
        <f t="shared" si="5017"/>
        <v>No Ct</v>
      </c>
      <c r="M2499" t="str">
        <f t="shared" si="5006"/>
        <v/>
      </c>
      <c r="N2499" t="str">
        <f t="shared" si="5007"/>
        <v/>
      </c>
      <c r="O2499" t="str">
        <f t="shared" si="5008"/>
        <v/>
      </c>
    </row>
    <row r="2500" spans="1:25" x14ac:dyDescent="0.25">
      <c r="A2500" t="s">
        <v>84</v>
      </c>
      <c r="B2500" t="s">
        <v>76</v>
      </c>
      <c r="C2500" t="s">
        <v>475</v>
      </c>
      <c r="D2500">
        <v>0.01</v>
      </c>
      <c r="E2500">
        <v>32.369999999999997</v>
      </c>
      <c r="F2500" t="s">
        <v>714</v>
      </c>
      <c r="G2500" t="str">
        <f t="shared" si="5002"/>
        <v>DL2022056</v>
      </c>
      <c r="H2500" t="str">
        <f t="shared" si="5003"/>
        <v>05</v>
      </c>
      <c r="I2500" t="str">
        <f t="shared" si="5004"/>
        <v>Gedde_05_20221004_DL2022056_EgedalGym</v>
      </c>
      <c r="J2500" t="str">
        <f>VLOOKUP(MID(C2500,4,6),Datasæt_Analysesystemer!$B$2:$E$69,3,FALSE)</f>
        <v>Gedde</v>
      </c>
      <c r="K2500" t="str">
        <f t="shared" si="5005"/>
        <v>EP</v>
      </c>
      <c r="L2500" s="7">
        <f t="shared" si="5017"/>
        <v>32.369999999999997</v>
      </c>
      <c r="M2500" t="str">
        <f t="shared" si="5006"/>
        <v/>
      </c>
      <c r="N2500" t="str">
        <f t="shared" si="5007"/>
        <v/>
      </c>
      <c r="O2500" t="str">
        <f t="shared" si="5008"/>
        <v/>
      </c>
    </row>
    <row r="2501" spans="1:25" x14ac:dyDescent="0.25">
      <c r="A2501" t="s">
        <v>104</v>
      </c>
      <c r="B2501" t="s">
        <v>76</v>
      </c>
      <c r="C2501" t="s">
        <v>475</v>
      </c>
      <c r="D2501">
        <v>0.01</v>
      </c>
      <c r="E2501">
        <v>31.78</v>
      </c>
      <c r="F2501" t="s">
        <v>714</v>
      </c>
      <c r="G2501" t="str">
        <f t="shared" si="5002"/>
        <v>DL2022056</v>
      </c>
      <c r="H2501" t="str">
        <f t="shared" si="5003"/>
        <v>05</v>
      </c>
      <c r="I2501" t="str">
        <f t="shared" si="5004"/>
        <v>Gedde_05_20221004_DL2022056_EgedalGym</v>
      </c>
      <c r="J2501" t="str">
        <f>VLOOKUP(MID(C2501,4,6),Datasæt_Analysesystemer!$B$2:$E$69,3,FALSE)</f>
        <v>Gedde</v>
      </c>
      <c r="K2501" t="str">
        <f t="shared" si="5005"/>
        <v>EP</v>
      </c>
      <c r="L2501" s="7">
        <f t="shared" si="5017"/>
        <v>31.78</v>
      </c>
      <c r="M2501" t="str">
        <f t="shared" si="5006"/>
        <v/>
      </c>
      <c r="N2501" t="str">
        <f t="shared" si="5007"/>
        <v/>
      </c>
      <c r="O2501" t="str">
        <f t="shared" si="5008"/>
        <v/>
      </c>
      <c r="Y2501" t="str">
        <f>O2503</f>
        <v/>
      </c>
    </row>
    <row r="2502" spans="1:25" x14ac:dyDescent="0.25">
      <c r="A2502" t="s">
        <v>35</v>
      </c>
      <c r="B2502" t="s">
        <v>23</v>
      </c>
      <c r="C2502" t="s">
        <v>456</v>
      </c>
      <c r="D2502">
        <v>0.01</v>
      </c>
      <c r="E2502">
        <v>24.46</v>
      </c>
      <c r="F2502" t="s">
        <v>714</v>
      </c>
      <c r="G2502" t="str">
        <f t="shared" si="5002"/>
        <v>DL2022056</v>
      </c>
      <c r="H2502" t="str">
        <f t="shared" si="5003"/>
        <v>06</v>
      </c>
      <c r="I2502" t="str">
        <f t="shared" si="5004"/>
        <v>Gedde_06_20221004_DL2022056_EgedalGym</v>
      </c>
      <c r="J2502" t="str">
        <f>VLOOKUP(MID(C2502,4,6),Datasæt_Analysesystemer!$B$2:$E$69,3,FALSE)</f>
        <v>Gedde</v>
      </c>
      <c r="K2502" t="str">
        <f t="shared" si="5005"/>
        <v>PK</v>
      </c>
      <c r="L2502" s="7">
        <f t="shared" si="5017"/>
        <v>24.46</v>
      </c>
      <c r="M2502">
        <f t="shared" si="5006"/>
        <v>24.46</v>
      </c>
      <c r="N2502">
        <f t="shared" si="5007"/>
        <v>0</v>
      </c>
      <c r="O2502">
        <f t="shared" si="5008"/>
        <v>65.25</v>
      </c>
      <c r="Q2502">
        <f t="shared" ref="Q2502" si="5114">IF(L2504="No Ct",0,L2504)</f>
        <v>32.92</v>
      </c>
      <c r="R2502">
        <f t="shared" ref="R2502" si="5115">IF(L2505="No Ct",0,L2505)</f>
        <v>32.33</v>
      </c>
      <c r="S2502" t="str">
        <f t="shared" ref="S2502" si="5116">IF(AND(M2502&gt;0,N2502=0),"Valid","Invalid")</f>
        <v>Valid</v>
      </c>
      <c r="T2502" t="str">
        <f t="shared" ref="T2502" si="5117">IF(OR(Q2502&gt;1,R2502&gt;1),"Present","Absent")</f>
        <v>Present</v>
      </c>
      <c r="U2502" t="str">
        <f t="shared" ref="U2502" si="5118">IF(OR(AND(Q2502&gt;1,Q2502&lt;41),AND(R2502&gt;1,R2502&lt;41)),"Ct&lt;41","Ct&gt;41")</f>
        <v>Ct&lt;41</v>
      </c>
      <c r="V2502" t="str">
        <f t="shared" ref="V2502" si="5119">J2502</f>
        <v>Gedde</v>
      </c>
      <c r="W2502" t="str">
        <f t="shared" ref="W2502" si="5120">MID(F2502,10,9)</f>
        <v>DL2022056</v>
      </c>
      <c r="X2502" t="str">
        <f t="shared" ref="X2502" si="5121">W2502&amp;"_"&amp;V2502&amp;"_"&amp;S2502&amp;"_"&amp;T2502&amp;"_"&amp;U2502</f>
        <v>DL2022056_Gedde_Valid_Present_Ct&lt;41</v>
      </c>
    </row>
    <row r="2503" spans="1:25" x14ac:dyDescent="0.25">
      <c r="A2503" t="s">
        <v>61</v>
      </c>
      <c r="B2503" t="s">
        <v>51</v>
      </c>
      <c r="C2503" t="s">
        <v>466</v>
      </c>
      <c r="D2503">
        <v>0.01</v>
      </c>
      <c r="E2503" t="s">
        <v>1275</v>
      </c>
      <c r="F2503" t="s">
        <v>714</v>
      </c>
      <c r="G2503" t="str">
        <f t="shared" si="5002"/>
        <v>DL2022056</v>
      </c>
      <c r="H2503" t="str">
        <f t="shared" si="5003"/>
        <v>06</v>
      </c>
      <c r="I2503" t="str">
        <f t="shared" si="5004"/>
        <v>Gedde_06_20221004_DL2022056_EgedalGym</v>
      </c>
      <c r="J2503" t="str">
        <f>VLOOKUP(MID(C2503,4,6),Datasæt_Analysesystemer!$B$2:$E$69,3,FALSE)</f>
        <v>Gedde</v>
      </c>
      <c r="K2503" t="str">
        <f t="shared" si="5005"/>
        <v>NK</v>
      </c>
      <c r="L2503" s="7" t="str">
        <f t="shared" si="5017"/>
        <v>No Ct</v>
      </c>
      <c r="M2503" t="str">
        <f t="shared" si="5006"/>
        <v/>
      </c>
      <c r="N2503" t="str">
        <f t="shared" si="5007"/>
        <v/>
      </c>
      <c r="O2503" t="str">
        <f t="shared" si="5008"/>
        <v/>
      </c>
    </row>
    <row r="2504" spans="1:25" x14ac:dyDescent="0.25">
      <c r="A2504" t="s">
        <v>86</v>
      </c>
      <c r="B2504" t="s">
        <v>76</v>
      </c>
      <c r="C2504" t="s">
        <v>476</v>
      </c>
      <c r="D2504">
        <v>0.01</v>
      </c>
      <c r="E2504">
        <v>32.92</v>
      </c>
      <c r="F2504" t="s">
        <v>714</v>
      </c>
      <c r="G2504" t="str">
        <f t="shared" si="5002"/>
        <v>DL2022056</v>
      </c>
      <c r="H2504" t="str">
        <f t="shared" si="5003"/>
        <v>06</v>
      </c>
      <c r="I2504" t="str">
        <f t="shared" si="5004"/>
        <v>Gedde_06_20221004_DL2022056_EgedalGym</v>
      </c>
      <c r="J2504" t="str">
        <f>VLOOKUP(MID(C2504,4,6),Datasæt_Analysesystemer!$B$2:$E$69,3,FALSE)</f>
        <v>Gedde</v>
      </c>
      <c r="K2504" t="str">
        <f t="shared" si="5005"/>
        <v>EP</v>
      </c>
      <c r="L2504" s="7">
        <f t="shared" si="5017"/>
        <v>32.92</v>
      </c>
      <c r="M2504" t="str">
        <f t="shared" si="5006"/>
        <v/>
      </c>
      <c r="N2504" t="str">
        <f t="shared" si="5007"/>
        <v/>
      </c>
      <c r="O2504" t="str">
        <f t="shared" si="5008"/>
        <v/>
      </c>
    </row>
    <row r="2505" spans="1:25" x14ac:dyDescent="0.25">
      <c r="A2505" t="s">
        <v>105</v>
      </c>
      <c r="B2505" t="s">
        <v>76</v>
      </c>
      <c r="C2505" t="s">
        <v>476</v>
      </c>
      <c r="D2505">
        <v>0.01</v>
      </c>
      <c r="E2505">
        <v>32.33</v>
      </c>
      <c r="F2505" t="s">
        <v>714</v>
      </c>
      <c r="G2505" t="str">
        <f t="shared" si="5002"/>
        <v>DL2022056</v>
      </c>
      <c r="H2505" t="str">
        <f t="shared" si="5003"/>
        <v>06</v>
      </c>
      <c r="I2505" t="str">
        <f t="shared" si="5004"/>
        <v>Gedde_06_20221004_DL2022056_EgedalGym</v>
      </c>
      <c r="J2505" t="str">
        <f>VLOOKUP(MID(C2505,4,6),Datasæt_Analysesystemer!$B$2:$E$69,3,FALSE)</f>
        <v>Gedde</v>
      </c>
      <c r="K2505" t="str">
        <f t="shared" si="5005"/>
        <v>EP</v>
      </c>
      <c r="L2505" s="7">
        <f t="shared" si="5017"/>
        <v>32.33</v>
      </c>
      <c r="M2505" t="str">
        <f t="shared" si="5006"/>
        <v/>
      </c>
      <c r="N2505" t="str">
        <f t="shared" si="5007"/>
        <v/>
      </c>
      <c r="O2505" t="str">
        <f t="shared" si="5008"/>
        <v/>
      </c>
      <c r="Y2505" t="str">
        <f>O2507</f>
        <v/>
      </c>
    </row>
    <row r="2506" spans="1:25" x14ac:dyDescent="0.25">
      <c r="A2506" t="s">
        <v>37</v>
      </c>
      <c r="B2506" t="s">
        <v>23</v>
      </c>
      <c r="C2506" t="s">
        <v>457</v>
      </c>
      <c r="D2506">
        <v>0.01</v>
      </c>
      <c r="E2506">
        <v>24.21</v>
      </c>
      <c r="F2506" t="s">
        <v>714</v>
      </c>
      <c r="G2506" t="str">
        <f t="shared" si="5002"/>
        <v>DL2022056</v>
      </c>
      <c r="H2506" t="str">
        <f t="shared" si="5003"/>
        <v>07</v>
      </c>
      <c r="I2506" t="str">
        <f t="shared" si="5004"/>
        <v>Karpe_07_20221004_DL2022056_EgedalGym</v>
      </c>
      <c r="J2506" t="str">
        <f>VLOOKUP(MID(C2506,4,6),Datasæt_Analysesystemer!$B$2:$E$69,3,FALSE)</f>
        <v>Karpe</v>
      </c>
      <c r="K2506" t="str">
        <f t="shared" si="5005"/>
        <v>PK</v>
      </c>
      <c r="L2506" s="7">
        <f t="shared" si="5017"/>
        <v>24.21</v>
      </c>
      <c r="M2506">
        <f t="shared" si="5006"/>
        <v>24.21</v>
      </c>
      <c r="N2506">
        <f t="shared" si="5007"/>
        <v>0</v>
      </c>
      <c r="O2506">
        <f t="shared" si="5008"/>
        <v>0</v>
      </c>
      <c r="Q2506">
        <f t="shared" ref="Q2506" si="5122">IF(L2508="No Ct",0,L2508)</f>
        <v>0</v>
      </c>
      <c r="R2506">
        <f t="shared" ref="R2506" si="5123">IF(L2509="No Ct",0,L2509)</f>
        <v>0</v>
      </c>
      <c r="S2506" t="str">
        <f t="shared" ref="S2506" si="5124">IF(AND(M2506&gt;0,N2506=0),"Valid","Invalid")</f>
        <v>Valid</v>
      </c>
      <c r="T2506" t="str">
        <f t="shared" ref="T2506" si="5125">IF(OR(Q2506&gt;1,R2506&gt;1),"Present","Absent")</f>
        <v>Absent</v>
      </c>
      <c r="U2506" t="str">
        <f t="shared" ref="U2506" si="5126">IF(OR(AND(Q2506&gt;1,Q2506&lt;41),AND(R2506&gt;1,R2506&lt;41)),"Ct&lt;41","Ct&gt;41")</f>
        <v>Ct&gt;41</v>
      </c>
      <c r="V2506" t="str">
        <f t="shared" ref="V2506" si="5127">J2506</f>
        <v>Karpe</v>
      </c>
      <c r="W2506" t="str">
        <f t="shared" ref="W2506" si="5128">MID(F2506,10,9)</f>
        <v>DL2022056</v>
      </c>
      <c r="X2506" t="str">
        <f t="shared" ref="X2506" si="5129">W2506&amp;"_"&amp;V2506&amp;"_"&amp;S2506&amp;"_"&amp;T2506&amp;"_"&amp;U2506</f>
        <v>DL2022056_Karpe_Valid_Absent_Ct&gt;41</v>
      </c>
    </row>
    <row r="2507" spans="1:25" x14ac:dyDescent="0.25">
      <c r="A2507" t="s">
        <v>63</v>
      </c>
      <c r="B2507" t="s">
        <v>51</v>
      </c>
      <c r="C2507" t="s">
        <v>467</v>
      </c>
      <c r="D2507">
        <v>0.01</v>
      </c>
      <c r="E2507" t="s">
        <v>1275</v>
      </c>
      <c r="F2507" t="s">
        <v>714</v>
      </c>
      <c r="G2507" t="str">
        <f t="shared" si="5002"/>
        <v>DL2022056</v>
      </c>
      <c r="H2507" t="str">
        <f t="shared" si="5003"/>
        <v>07</v>
      </c>
      <c r="I2507" t="str">
        <f t="shared" si="5004"/>
        <v>Karpe_07_20221004_DL2022056_EgedalGym</v>
      </c>
      <c r="J2507" t="str">
        <f>VLOOKUP(MID(C2507,4,6),Datasæt_Analysesystemer!$B$2:$E$69,3,FALSE)</f>
        <v>Karpe</v>
      </c>
      <c r="K2507" t="str">
        <f t="shared" si="5005"/>
        <v>NK</v>
      </c>
      <c r="L2507" s="7" t="str">
        <f t="shared" si="5017"/>
        <v>No Ct</v>
      </c>
      <c r="M2507" t="str">
        <f t="shared" si="5006"/>
        <v/>
      </c>
      <c r="N2507" t="str">
        <f t="shared" si="5007"/>
        <v/>
      </c>
      <c r="O2507" t="str">
        <f t="shared" si="5008"/>
        <v/>
      </c>
    </row>
    <row r="2508" spans="1:25" x14ac:dyDescent="0.25">
      <c r="A2508" t="s">
        <v>88</v>
      </c>
      <c r="B2508" t="s">
        <v>76</v>
      </c>
      <c r="C2508" t="s">
        <v>477</v>
      </c>
      <c r="D2508">
        <v>0.01</v>
      </c>
      <c r="E2508" t="s">
        <v>1275</v>
      </c>
      <c r="F2508" t="s">
        <v>714</v>
      </c>
      <c r="G2508" t="str">
        <f t="shared" si="5002"/>
        <v>DL2022056</v>
      </c>
      <c r="H2508" t="str">
        <f t="shared" si="5003"/>
        <v>07</v>
      </c>
      <c r="I2508" t="str">
        <f t="shared" si="5004"/>
        <v>Karpe_07_20221004_DL2022056_EgedalGym</v>
      </c>
      <c r="J2508" t="str">
        <f>VLOOKUP(MID(C2508,4,6),Datasæt_Analysesystemer!$B$2:$E$69,3,FALSE)</f>
        <v>Karpe</v>
      </c>
      <c r="K2508" t="str">
        <f t="shared" si="5005"/>
        <v>EP</v>
      </c>
      <c r="L2508" s="7" t="str">
        <f t="shared" si="5017"/>
        <v>No Ct</v>
      </c>
      <c r="M2508" t="str">
        <f t="shared" si="5006"/>
        <v/>
      </c>
      <c r="N2508" t="str">
        <f t="shared" si="5007"/>
        <v/>
      </c>
      <c r="O2508" t="str">
        <f t="shared" si="5008"/>
        <v/>
      </c>
    </row>
    <row r="2509" spans="1:25" x14ac:dyDescent="0.25">
      <c r="A2509" t="s">
        <v>106</v>
      </c>
      <c r="B2509" t="s">
        <v>76</v>
      </c>
      <c r="C2509" t="s">
        <v>477</v>
      </c>
      <c r="D2509">
        <v>0.01</v>
      </c>
      <c r="E2509" t="s">
        <v>1275</v>
      </c>
      <c r="F2509" t="s">
        <v>714</v>
      </c>
      <c r="G2509" t="str">
        <f t="shared" si="5002"/>
        <v>DL2022056</v>
      </c>
      <c r="H2509" t="str">
        <f t="shared" si="5003"/>
        <v>07</v>
      </c>
      <c r="I2509" t="str">
        <f t="shared" si="5004"/>
        <v>Karpe_07_20221004_DL2022056_EgedalGym</v>
      </c>
      <c r="J2509" t="str">
        <f>VLOOKUP(MID(C2509,4,6),Datasæt_Analysesystemer!$B$2:$E$69,3,FALSE)</f>
        <v>Karpe</v>
      </c>
      <c r="K2509" t="str">
        <f t="shared" si="5005"/>
        <v>EP</v>
      </c>
      <c r="L2509" s="7" t="str">
        <f t="shared" si="5017"/>
        <v>No Ct</v>
      </c>
      <c r="M2509" t="str">
        <f t="shared" si="5006"/>
        <v/>
      </c>
      <c r="N2509" t="str">
        <f t="shared" si="5007"/>
        <v/>
      </c>
      <c r="O2509" t="str">
        <f t="shared" si="5008"/>
        <v/>
      </c>
      <c r="Y2509" t="str">
        <f>O2511</f>
        <v/>
      </c>
    </row>
    <row r="2510" spans="1:25" x14ac:dyDescent="0.25">
      <c r="A2510" t="s">
        <v>40</v>
      </c>
      <c r="B2510" t="s">
        <v>23</v>
      </c>
      <c r="C2510" t="s">
        <v>458</v>
      </c>
      <c r="D2510">
        <v>0.01</v>
      </c>
      <c r="E2510">
        <v>22.87</v>
      </c>
      <c r="F2510" t="s">
        <v>714</v>
      </c>
      <c r="G2510" t="str">
        <f t="shared" si="5002"/>
        <v>DL2022056</v>
      </c>
      <c r="H2510" t="str">
        <f t="shared" si="5003"/>
        <v>08</v>
      </c>
      <c r="I2510" t="str">
        <f t="shared" si="5004"/>
        <v>Karpe_08_20221004_DL2022056_EgedalGym</v>
      </c>
      <c r="J2510" t="str">
        <f>VLOOKUP(MID(C2510,4,6),Datasæt_Analysesystemer!$B$2:$E$69,3,FALSE)</f>
        <v>Karpe</v>
      </c>
      <c r="K2510" t="str">
        <f t="shared" si="5005"/>
        <v>PK</v>
      </c>
      <c r="L2510" s="7">
        <f t="shared" si="5017"/>
        <v>22.87</v>
      </c>
      <c r="M2510">
        <f t="shared" si="5006"/>
        <v>22.87</v>
      </c>
      <c r="N2510">
        <f t="shared" si="5007"/>
        <v>0</v>
      </c>
      <c r="O2510">
        <f t="shared" si="5008"/>
        <v>0</v>
      </c>
      <c r="Q2510">
        <f t="shared" ref="Q2510" si="5130">IF(L2512="No Ct",0,L2512)</f>
        <v>0</v>
      </c>
      <c r="R2510">
        <f t="shared" ref="R2510" si="5131">IF(L2513="No Ct",0,L2513)</f>
        <v>0</v>
      </c>
      <c r="S2510" t="str">
        <f t="shared" ref="S2510" si="5132">IF(AND(M2510&gt;0,N2510=0),"Valid","Invalid")</f>
        <v>Valid</v>
      </c>
      <c r="T2510" t="str">
        <f t="shared" ref="T2510" si="5133">IF(OR(Q2510&gt;1,R2510&gt;1),"Present","Absent")</f>
        <v>Absent</v>
      </c>
      <c r="U2510" t="str">
        <f t="shared" ref="U2510" si="5134">IF(OR(AND(Q2510&gt;1,Q2510&lt;41),AND(R2510&gt;1,R2510&lt;41)),"Ct&lt;41","Ct&gt;41")</f>
        <v>Ct&gt;41</v>
      </c>
      <c r="V2510" t="str">
        <f t="shared" ref="V2510" si="5135">J2510</f>
        <v>Karpe</v>
      </c>
      <c r="W2510" t="str">
        <f t="shared" ref="W2510" si="5136">MID(F2510,10,9)</f>
        <v>DL2022056</v>
      </c>
      <c r="X2510" t="str">
        <f t="shared" ref="X2510" si="5137">W2510&amp;"_"&amp;V2510&amp;"_"&amp;S2510&amp;"_"&amp;T2510&amp;"_"&amp;U2510</f>
        <v>DL2022056_Karpe_Valid_Absent_Ct&gt;41</v>
      </c>
    </row>
    <row r="2511" spans="1:25" x14ac:dyDescent="0.25">
      <c r="A2511" t="s">
        <v>65</v>
      </c>
      <c r="B2511" t="s">
        <v>51</v>
      </c>
      <c r="C2511" t="s">
        <v>468</v>
      </c>
      <c r="D2511">
        <v>0.01</v>
      </c>
      <c r="E2511" t="s">
        <v>1275</v>
      </c>
      <c r="F2511" t="s">
        <v>714</v>
      </c>
      <c r="G2511" t="str">
        <f t="shared" si="5002"/>
        <v>DL2022056</v>
      </c>
      <c r="H2511" t="str">
        <f t="shared" si="5003"/>
        <v>08</v>
      </c>
      <c r="I2511" t="str">
        <f t="shared" si="5004"/>
        <v>Karpe_08_20221004_DL2022056_EgedalGym</v>
      </c>
      <c r="J2511" t="str">
        <f>VLOOKUP(MID(C2511,4,6),Datasæt_Analysesystemer!$B$2:$E$69,3,FALSE)</f>
        <v>Karpe</v>
      </c>
      <c r="K2511" t="str">
        <f t="shared" si="5005"/>
        <v>NK</v>
      </c>
      <c r="L2511" s="7" t="str">
        <f t="shared" si="5017"/>
        <v>No Ct</v>
      </c>
      <c r="M2511" t="str">
        <f t="shared" si="5006"/>
        <v/>
      </c>
      <c r="N2511" t="str">
        <f t="shared" si="5007"/>
        <v/>
      </c>
      <c r="O2511" t="str">
        <f t="shared" si="5008"/>
        <v/>
      </c>
    </row>
    <row r="2512" spans="1:25" x14ac:dyDescent="0.25">
      <c r="A2512" t="s">
        <v>90</v>
      </c>
      <c r="B2512" t="s">
        <v>76</v>
      </c>
      <c r="C2512" t="s">
        <v>478</v>
      </c>
      <c r="D2512">
        <v>0.01</v>
      </c>
      <c r="E2512" t="s">
        <v>1275</v>
      </c>
      <c r="F2512" t="s">
        <v>714</v>
      </c>
      <c r="G2512" t="str">
        <f t="shared" si="5002"/>
        <v>DL2022056</v>
      </c>
      <c r="H2512" t="str">
        <f t="shared" si="5003"/>
        <v>08</v>
      </c>
      <c r="I2512" t="str">
        <f t="shared" si="5004"/>
        <v>Karpe_08_20221004_DL2022056_EgedalGym</v>
      </c>
      <c r="J2512" t="str">
        <f>VLOOKUP(MID(C2512,4,6),Datasæt_Analysesystemer!$B$2:$E$69,3,FALSE)</f>
        <v>Karpe</v>
      </c>
      <c r="K2512" t="str">
        <f t="shared" si="5005"/>
        <v>EP</v>
      </c>
      <c r="L2512" s="7" t="str">
        <f t="shared" si="5017"/>
        <v>No Ct</v>
      </c>
      <c r="M2512" t="str">
        <f t="shared" si="5006"/>
        <v/>
      </c>
      <c r="N2512" t="str">
        <f t="shared" si="5007"/>
        <v/>
      </c>
      <c r="O2512" t="str">
        <f t="shared" si="5008"/>
        <v/>
      </c>
    </row>
    <row r="2513" spans="1:25" x14ac:dyDescent="0.25">
      <c r="A2513" t="s">
        <v>107</v>
      </c>
      <c r="B2513" t="s">
        <v>76</v>
      </c>
      <c r="C2513" t="s">
        <v>478</v>
      </c>
      <c r="D2513">
        <v>0.01</v>
      </c>
      <c r="E2513" t="s">
        <v>1275</v>
      </c>
      <c r="F2513" t="s">
        <v>714</v>
      </c>
      <c r="G2513" t="str">
        <f t="shared" si="5002"/>
        <v>DL2022056</v>
      </c>
      <c r="H2513" t="str">
        <f t="shared" si="5003"/>
        <v>08</v>
      </c>
      <c r="I2513" t="str">
        <f t="shared" si="5004"/>
        <v>Karpe_08_20221004_DL2022056_EgedalGym</v>
      </c>
      <c r="J2513" t="str">
        <f>VLOOKUP(MID(C2513,4,6),Datasæt_Analysesystemer!$B$2:$E$69,3,FALSE)</f>
        <v>Karpe</v>
      </c>
      <c r="K2513" t="str">
        <f t="shared" si="5005"/>
        <v>EP</v>
      </c>
      <c r="L2513" s="7" t="str">
        <f t="shared" si="5017"/>
        <v>No Ct</v>
      </c>
      <c r="M2513" t="str">
        <f t="shared" si="5006"/>
        <v/>
      </c>
      <c r="N2513" t="str">
        <f t="shared" si="5007"/>
        <v/>
      </c>
      <c r="O2513" t="str">
        <f t="shared" si="5008"/>
        <v/>
      </c>
      <c r="Y2513" t="str">
        <f>O2515</f>
        <v/>
      </c>
    </row>
    <row r="2514" spans="1:25" x14ac:dyDescent="0.25">
      <c r="A2514" t="s">
        <v>42</v>
      </c>
      <c r="B2514" t="s">
        <v>23</v>
      </c>
      <c r="C2514" t="s">
        <v>459</v>
      </c>
      <c r="D2514">
        <v>0.01</v>
      </c>
      <c r="E2514">
        <v>34.03</v>
      </c>
      <c r="F2514" t="s">
        <v>714</v>
      </c>
      <c r="G2514" t="str">
        <f t="shared" ref="G2514:G2577" si="5138">MID(F2514,10,9)</f>
        <v>DL2022056</v>
      </c>
      <c r="H2514" t="str">
        <f t="shared" ref="H2514:H2577" si="5139">LEFT(C2514,2)</f>
        <v>09</v>
      </c>
      <c r="I2514" t="str">
        <f t="shared" ref="I2514:I2577" si="5140">J2514&amp;"_"&amp;H2514&amp;"_"&amp;F2514</f>
        <v>Sølvkarusse_09_20221004_DL2022056_EgedalGym</v>
      </c>
      <c r="J2514" t="str">
        <f>VLOOKUP(MID(C2514,4,6),Datasæt_Analysesystemer!$B$2:$E$69,3,FALSE)</f>
        <v>Sølvkarusse</v>
      </c>
      <c r="K2514" t="str">
        <f t="shared" ref="K2514:K2577" si="5141">RIGHT(C2514,2)</f>
        <v>PK</v>
      </c>
      <c r="L2514" s="7">
        <f t="shared" si="5017"/>
        <v>34.03</v>
      </c>
      <c r="M2514">
        <f t="shared" ref="M2514:M2577" si="5142">IF(K2514="PK",SUMIFS(L:L,K:K,"PK",I:I,I2514),"")</f>
        <v>34.03</v>
      </c>
      <c r="N2514">
        <f t="shared" ref="N2514:N2577" si="5143">IF(K2514="PK",SUMIFS(L:L,K:K,"NK",I:I,I2514),"")</f>
        <v>0</v>
      </c>
      <c r="O2514">
        <f t="shared" ref="O2514:O2577" si="5144">IF(K2514="PK",SUMIFS(L:L,K:K,"EP",I:I,I2514),"")</f>
        <v>0</v>
      </c>
      <c r="Q2514">
        <f t="shared" ref="Q2514" si="5145">IF(L2516="No Ct",0,L2516)</f>
        <v>0</v>
      </c>
      <c r="R2514">
        <f t="shared" ref="R2514" si="5146">IF(L2517="No Ct",0,L2517)</f>
        <v>0</v>
      </c>
      <c r="S2514" t="str">
        <f t="shared" ref="S2514" si="5147">IF(AND(M2514&gt;0,N2514=0),"Valid","Invalid")</f>
        <v>Valid</v>
      </c>
      <c r="T2514" t="str">
        <f t="shared" ref="T2514" si="5148">IF(OR(Q2514&gt;1,R2514&gt;1),"Present","Absent")</f>
        <v>Absent</v>
      </c>
      <c r="U2514" t="str">
        <f t="shared" ref="U2514" si="5149">IF(OR(AND(Q2514&gt;1,Q2514&lt;41),AND(R2514&gt;1,R2514&lt;41)),"Ct&lt;41","Ct&gt;41")</f>
        <v>Ct&gt;41</v>
      </c>
      <c r="V2514" t="str">
        <f t="shared" ref="V2514" si="5150">J2514</f>
        <v>Sølvkarusse</v>
      </c>
      <c r="W2514" t="str">
        <f t="shared" ref="W2514" si="5151">MID(F2514,10,9)</f>
        <v>DL2022056</v>
      </c>
      <c r="X2514" t="str">
        <f t="shared" ref="X2514" si="5152">W2514&amp;"_"&amp;V2514&amp;"_"&amp;S2514&amp;"_"&amp;T2514&amp;"_"&amp;U2514</f>
        <v>DL2022056_Sølvkarusse_Valid_Absent_Ct&gt;41</v>
      </c>
    </row>
    <row r="2515" spans="1:25" x14ac:dyDescent="0.25">
      <c r="A2515" t="s">
        <v>67</v>
      </c>
      <c r="B2515" t="s">
        <v>51</v>
      </c>
      <c r="C2515" t="s">
        <v>469</v>
      </c>
      <c r="D2515">
        <v>0.01</v>
      </c>
      <c r="E2515" t="s">
        <v>1275</v>
      </c>
      <c r="F2515" t="s">
        <v>714</v>
      </c>
      <c r="G2515" t="str">
        <f t="shared" si="5138"/>
        <v>DL2022056</v>
      </c>
      <c r="H2515" t="str">
        <f t="shared" si="5139"/>
        <v>09</v>
      </c>
      <c r="I2515" t="str">
        <f t="shared" si="5140"/>
        <v>Sølvkarusse_09_20221004_DL2022056_EgedalGym</v>
      </c>
      <c r="J2515" t="str">
        <f>VLOOKUP(MID(C2515,4,6),Datasæt_Analysesystemer!$B$2:$E$69,3,FALSE)</f>
        <v>Sølvkarusse</v>
      </c>
      <c r="K2515" t="str">
        <f t="shared" si="5141"/>
        <v>NK</v>
      </c>
      <c r="L2515" s="7" t="str">
        <f t="shared" ref="L2515:L2578" si="5153">IF(TRIM(E2515)="No Ct","No Ct",E2515)</f>
        <v>No Ct</v>
      </c>
      <c r="M2515" t="str">
        <f t="shared" si="5142"/>
        <v/>
      </c>
      <c r="N2515" t="str">
        <f t="shared" si="5143"/>
        <v/>
      </c>
      <c r="O2515" t="str">
        <f t="shared" si="5144"/>
        <v/>
      </c>
    </row>
    <row r="2516" spans="1:25" x14ac:dyDescent="0.25">
      <c r="A2516" t="s">
        <v>92</v>
      </c>
      <c r="B2516" t="s">
        <v>76</v>
      </c>
      <c r="C2516" t="s">
        <v>479</v>
      </c>
      <c r="D2516">
        <v>0.01</v>
      </c>
      <c r="E2516" t="s">
        <v>1275</v>
      </c>
      <c r="F2516" t="s">
        <v>714</v>
      </c>
      <c r="G2516" t="str">
        <f t="shared" si="5138"/>
        <v>DL2022056</v>
      </c>
      <c r="H2516" t="str">
        <f t="shared" si="5139"/>
        <v>09</v>
      </c>
      <c r="I2516" t="str">
        <f t="shared" si="5140"/>
        <v>Sølvkarusse_09_20221004_DL2022056_EgedalGym</v>
      </c>
      <c r="J2516" t="str">
        <f>VLOOKUP(MID(C2516,4,6),Datasæt_Analysesystemer!$B$2:$E$69,3,FALSE)</f>
        <v>Sølvkarusse</v>
      </c>
      <c r="K2516" t="str">
        <f t="shared" si="5141"/>
        <v>EP</v>
      </c>
      <c r="L2516" s="7" t="str">
        <f t="shared" si="5153"/>
        <v>No Ct</v>
      </c>
      <c r="M2516" t="str">
        <f t="shared" si="5142"/>
        <v/>
      </c>
      <c r="N2516" t="str">
        <f t="shared" si="5143"/>
        <v/>
      </c>
      <c r="O2516" t="str">
        <f t="shared" si="5144"/>
        <v/>
      </c>
    </row>
    <row r="2517" spans="1:25" x14ac:dyDescent="0.25">
      <c r="A2517" t="s">
        <v>108</v>
      </c>
      <c r="B2517" t="s">
        <v>76</v>
      </c>
      <c r="C2517" t="s">
        <v>479</v>
      </c>
      <c r="D2517">
        <v>0.01</v>
      </c>
      <c r="E2517" t="s">
        <v>1275</v>
      </c>
      <c r="F2517" t="s">
        <v>714</v>
      </c>
      <c r="G2517" t="str">
        <f t="shared" si="5138"/>
        <v>DL2022056</v>
      </c>
      <c r="H2517" t="str">
        <f t="shared" si="5139"/>
        <v>09</v>
      </c>
      <c r="I2517" t="str">
        <f t="shared" si="5140"/>
        <v>Sølvkarusse_09_20221004_DL2022056_EgedalGym</v>
      </c>
      <c r="J2517" t="str">
        <f>VLOOKUP(MID(C2517,4,6),Datasæt_Analysesystemer!$B$2:$E$69,3,FALSE)</f>
        <v>Sølvkarusse</v>
      </c>
      <c r="K2517" t="str">
        <f t="shared" si="5141"/>
        <v>EP</v>
      </c>
      <c r="L2517" s="7" t="str">
        <f t="shared" si="5153"/>
        <v>No Ct</v>
      </c>
      <c r="M2517" t="str">
        <f t="shared" si="5142"/>
        <v/>
      </c>
      <c r="N2517" t="str">
        <f t="shared" si="5143"/>
        <v/>
      </c>
      <c r="O2517" t="str">
        <f t="shared" si="5144"/>
        <v/>
      </c>
      <c r="Y2517" t="str">
        <f>O2519</f>
        <v/>
      </c>
    </row>
    <row r="2518" spans="1:25" x14ac:dyDescent="0.25">
      <c r="A2518" t="s">
        <v>44</v>
      </c>
      <c r="B2518" t="s">
        <v>23</v>
      </c>
      <c r="C2518" t="s">
        <v>460</v>
      </c>
      <c r="D2518">
        <v>0.01</v>
      </c>
      <c r="E2518">
        <v>36.67</v>
      </c>
      <c r="F2518" t="s">
        <v>714</v>
      </c>
      <c r="G2518" t="str">
        <f t="shared" si="5138"/>
        <v>DL2022056</v>
      </c>
      <c r="H2518" t="str">
        <f t="shared" si="5139"/>
        <v>10</v>
      </c>
      <c r="I2518" t="str">
        <f t="shared" si="5140"/>
        <v>Sølvkarusse_10_20221004_DL2022056_EgedalGym</v>
      </c>
      <c r="J2518" t="str">
        <f>VLOOKUP(MID(C2518,4,6),Datasæt_Analysesystemer!$B$2:$E$69,3,FALSE)</f>
        <v>Sølvkarusse</v>
      </c>
      <c r="K2518" t="str">
        <f t="shared" si="5141"/>
        <v>PK</v>
      </c>
      <c r="L2518" s="7">
        <f t="shared" si="5153"/>
        <v>36.67</v>
      </c>
      <c r="M2518">
        <f t="shared" si="5142"/>
        <v>36.67</v>
      </c>
      <c r="N2518">
        <f t="shared" si="5143"/>
        <v>0</v>
      </c>
      <c r="O2518">
        <f t="shared" si="5144"/>
        <v>0</v>
      </c>
      <c r="Q2518">
        <f t="shared" ref="Q2518" si="5154">IF(L2520="No Ct",0,L2520)</f>
        <v>0</v>
      </c>
      <c r="R2518">
        <f t="shared" ref="R2518" si="5155">IF(L2521="No Ct",0,L2521)</f>
        <v>0</v>
      </c>
      <c r="S2518" t="str">
        <f t="shared" ref="S2518" si="5156">IF(AND(M2518&gt;0,N2518=0),"Valid","Invalid")</f>
        <v>Valid</v>
      </c>
      <c r="T2518" t="str">
        <f t="shared" ref="T2518" si="5157">IF(OR(Q2518&gt;1,R2518&gt;1),"Present","Absent")</f>
        <v>Absent</v>
      </c>
      <c r="U2518" t="str">
        <f t="shared" ref="U2518" si="5158">IF(OR(AND(Q2518&gt;1,Q2518&lt;41),AND(R2518&gt;1,R2518&lt;41)),"Ct&lt;41","Ct&gt;41")</f>
        <v>Ct&gt;41</v>
      </c>
      <c r="V2518" t="str">
        <f t="shared" ref="V2518" si="5159">J2518</f>
        <v>Sølvkarusse</v>
      </c>
      <c r="W2518" t="str">
        <f t="shared" ref="W2518" si="5160">MID(F2518,10,9)</f>
        <v>DL2022056</v>
      </c>
      <c r="X2518" t="str">
        <f t="shared" ref="X2518" si="5161">W2518&amp;"_"&amp;V2518&amp;"_"&amp;S2518&amp;"_"&amp;T2518&amp;"_"&amp;U2518</f>
        <v>DL2022056_Sølvkarusse_Valid_Absent_Ct&gt;41</v>
      </c>
    </row>
    <row r="2519" spans="1:25" x14ac:dyDescent="0.25">
      <c r="A2519" t="s">
        <v>69</v>
      </c>
      <c r="B2519" t="s">
        <v>51</v>
      </c>
      <c r="C2519" t="s">
        <v>470</v>
      </c>
      <c r="D2519">
        <v>0.01</v>
      </c>
      <c r="E2519" t="s">
        <v>1275</v>
      </c>
      <c r="F2519" t="s">
        <v>714</v>
      </c>
      <c r="G2519" t="str">
        <f t="shared" si="5138"/>
        <v>DL2022056</v>
      </c>
      <c r="H2519" t="str">
        <f t="shared" si="5139"/>
        <v>10</v>
      </c>
      <c r="I2519" t="str">
        <f t="shared" si="5140"/>
        <v>Sølvkarusse_10_20221004_DL2022056_EgedalGym</v>
      </c>
      <c r="J2519" t="str">
        <f>VLOOKUP(MID(C2519,4,6),Datasæt_Analysesystemer!$B$2:$E$69,3,FALSE)</f>
        <v>Sølvkarusse</v>
      </c>
      <c r="K2519" t="str">
        <f t="shared" si="5141"/>
        <v>NK</v>
      </c>
      <c r="L2519" s="7" t="str">
        <f t="shared" si="5153"/>
        <v>No Ct</v>
      </c>
      <c r="M2519" t="str">
        <f t="shared" si="5142"/>
        <v/>
      </c>
      <c r="N2519" t="str">
        <f t="shared" si="5143"/>
        <v/>
      </c>
      <c r="O2519" t="str">
        <f t="shared" si="5144"/>
        <v/>
      </c>
    </row>
    <row r="2520" spans="1:25" x14ac:dyDescent="0.25">
      <c r="A2520" t="s">
        <v>94</v>
      </c>
      <c r="B2520" t="s">
        <v>76</v>
      </c>
      <c r="C2520" t="s">
        <v>480</v>
      </c>
      <c r="D2520">
        <v>0.01</v>
      </c>
      <c r="E2520" t="s">
        <v>1275</v>
      </c>
      <c r="F2520" t="s">
        <v>714</v>
      </c>
      <c r="G2520" t="str">
        <f t="shared" si="5138"/>
        <v>DL2022056</v>
      </c>
      <c r="H2520" t="str">
        <f t="shared" si="5139"/>
        <v>10</v>
      </c>
      <c r="I2520" t="str">
        <f t="shared" si="5140"/>
        <v>Sølvkarusse_10_20221004_DL2022056_EgedalGym</v>
      </c>
      <c r="J2520" t="str">
        <f>VLOOKUP(MID(C2520,4,6),Datasæt_Analysesystemer!$B$2:$E$69,3,FALSE)</f>
        <v>Sølvkarusse</v>
      </c>
      <c r="K2520" t="str">
        <f t="shared" si="5141"/>
        <v>EP</v>
      </c>
      <c r="L2520" s="7" t="str">
        <f t="shared" si="5153"/>
        <v>No Ct</v>
      </c>
      <c r="M2520" t="str">
        <f t="shared" si="5142"/>
        <v/>
      </c>
      <c r="N2520" t="str">
        <f t="shared" si="5143"/>
        <v/>
      </c>
      <c r="O2520" t="str">
        <f t="shared" si="5144"/>
        <v/>
      </c>
    </row>
    <row r="2521" spans="1:25" x14ac:dyDescent="0.25">
      <c r="A2521" t="s">
        <v>109</v>
      </c>
      <c r="B2521" t="s">
        <v>76</v>
      </c>
      <c r="C2521" t="s">
        <v>480</v>
      </c>
      <c r="D2521">
        <v>0.01</v>
      </c>
      <c r="E2521" t="s">
        <v>1275</v>
      </c>
      <c r="F2521" t="s">
        <v>714</v>
      </c>
      <c r="G2521" t="str">
        <f t="shared" si="5138"/>
        <v>DL2022056</v>
      </c>
      <c r="H2521" t="str">
        <f t="shared" si="5139"/>
        <v>10</v>
      </c>
      <c r="I2521" t="str">
        <f t="shared" si="5140"/>
        <v>Sølvkarusse_10_20221004_DL2022056_EgedalGym</v>
      </c>
      <c r="J2521" t="str">
        <f>VLOOKUP(MID(C2521,4,6),Datasæt_Analysesystemer!$B$2:$E$69,3,FALSE)</f>
        <v>Sølvkarusse</v>
      </c>
      <c r="K2521" t="str">
        <f t="shared" si="5141"/>
        <v>EP</v>
      </c>
      <c r="L2521" s="7" t="str">
        <f t="shared" si="5153"/>
        <v>No Ct</v>
      </c>
      <c r="M2521" t="str">
        <f t="shared" si="5142"/>
        <v/>
      </c>
      <c r="N2521" t="str">
        <f t="shared" si="5143"/>
        <v/>
      </c>
      <c r="O2521" t="str">
        <f t="shared" si="5144"/>
        <v/>
      </c>
      <c r="Y2521" t="str">
        <f>O2523</f>
        <v/>
      </c>
    </row>
    <row r="2522" spans="1:25" x14ac:dyDescent="0.25">
      <c r="A2522" t="s">
        <v>46</v>
      </c>
      <c r="B2522" t="s">
        <v>23</v>
      </c>
      <c r="C2522" t="s">
        <v>461</v>
      </c>
      <c r="D2522">
        <v>0.01</v>
      </c>
      <c r="E2522">
        <v>29.62</v>
      </c>
      <c r="F2522" t="s">
        <v>714</v>
      </c>
      <c r="G2522" t="str">
        <f t="shared" si="5138"/>
        <v>DL2022056</v>
      </c>
      <c r="H2522" t="str">
        <f t="shared" si="5139"/>
        <v>11</v>
      </c>
      <c r="I2522" t="str">
        <f t="shared" si="5140"/>
        <v>Europæisk ål_11_20221004_DL2022056_EgedalGym</v>
      </c>
      <c r="J2522" t="str">
        <f>VLOOKUP(MID(C2522,4,6),Datasæt_Analysesystemer!$B$2:$E$69,3,FALSE)</f>
        <v>Europæisk ål</v>
      </c>
      <c r="K2522" t="str">
        <f t="shared" si="5141"/>
        <v>PK</v>
      </c>
      <c r="L2522" s="7">
        <f t="shared" si="5153"/>
        <v>29.62</v>
      </c>
      <c r="M2522">
        <f t="shared" si="5142"/>
        <v>29.62</v>
      </c>
      <c r="N2522">
        <f t="shared" si="5143"/>
        <v>0</v>
      </c>
      <c r="O2522">
        <f t="shared" si="5144"/>
        <v>0</v>
      </c>
      <c r="Q2522">
        <f t="shared" ref="Q2522" si="5162">IF(L2524="No Ct",0,L2524)</f>
        <v>0</v>
      </c>
      <c r="R2522">
        <f t="shared" ref="R2522" si="5163">IF(L2525="No Ct",0,L2525)</f>
        <v>0</v>
      </c>
      <c r="S2522" t="str">
        <f t="shared" ref="S2522" si="5164">IF(AND(M2522&gt;0,N2522=0),"Valid","Invalid")</f>
        <v>Valid</v>
      </c>
      <c r="T2522" t="str">
        <f t="shared" ref="T2522" si="5165">IF(OR(Q2522&gt;1,R2522&gt;1),"Present","Absent")</f>
        <v>Absent</v>
      </c>
      <c r="U2522" t="str">
        <f t="shared" ref="U2522" si="5166">IF(OR(AND(Q2522&gt;1,Q2522&lt;41),AND(R2522&gt;1,R2522&lt;41)),"Ct&lt;41","Ct&gt;41")</f>
        <v>Ct&gt;41</v>
      </c>
      <c r="V2522" t="str">
        <f t="shared" ref="V2522" si="5167">J2522</f>
        <v>Europæisk ål</v>
      </c>
      <c r="W2522" t="str">
        <f t="shared" ref="W2522" si="5168">MID(F2522,10,9)</f>
        <v>DL2022056</v>
      </c>
      <c r="X2522" t="str">
        <f t="shared" ref="X2522" si="5169">W2522&amp;"_"&amp;V2522&amp;"_"&amp;S2522&amp;"_"&amp;T2522&amp;"_"&amp;U2522</f>
        <v>DL2022056_Europæisk ål_Valid_Absent_Ct&gt;41</v>
      </c>
    </row>
    <row r="2523" spans="1:25" x14ac:dyDescent="0.25">
      <c r="A2523" t="s">
        <v>71</v>
      </c>
      <c r="B2523" t="s">
        <v>51</v>
      </c>
      <c r="C2523" t="s">
        <v>471</v>
      </c>
      <c r="D2523">
        <v>0.01</v>
      </c>
      <c r="E2523" t="s">
        <v>1275</v>
      </c>
      <c r="F2523" t="s">
        <v>714</v>
      </c>
      <c r="G2523" t="str">
        <f t="shared" si="5138"/>
        <v>DL2022056</v>
      </c>
      <c r="H2523" t="str">
        <f t="shared" si="5139"/>
        <v>11</v>
      </c>
      <c r="I2523" t="str">
        <f t="shared" si="5140"/>
        <v>Europæisk ål_11_20221004_DL2022056_EgedalGym</v>
      </c>
      <c r="J2523" t="str">
        <f>VLOOKUP(MID(C2523,4,6),Datasæt_Analysesystemer!$B$2:$E$69,3,FALSE)</f>
        <v>Europæisk ål</v>
      </c>
      <c r="K2523" t="str">
        <f t="shared" si="5141"/>
        <v>NK</v>
      </c>
      <c r="L2523" s="7" t="str">
        <f t="shared" si="5153"/>
        <v>No Ct</v>
      </c>
      <c r="M2523" t="str">
        <f t="shared" si="5142"/>
        <v/>
      </c>
      <c r="N2523" t="str">
        <f t="shared" si="5143"/>
        <v/>
      </c>
      <c r="O2523" t="str">
        <f t="shared" si="5144"/>
        <v/>
      </c>
    </row>
    <row r="2524" spans="1:25" x14ac:dyDescent="0.25">
      <c r="A2524" t="s">
        <v>96</v>
      </c>
      <c r="B2524" t="s">
        <v>76</v>
      </c>
      <c r="C2524" t="s">
        <v>481</v>
      </c>
      <c r="D2524">
        <v>0.01</v>
      </c>
      <c r="E2524" t="s">
        <v>1275</v>
      </c>
      <c r="F2524" t="s">
        <v>714</v>
      </c>
      <c r="G2524" t="str">
        <f t="shared" si="5138"/>
        <v>DL2022056</v>
      </c>
      <c r="H2524" t="str">
        <f t="shared" si="5139"/>
        <v>11</v>
      </c>
      <c r="I2524" t="str">
        <f t="shared" si="5140"/>
        <v>Europæisk ål_11_20221004_DL2022056_EgedalGym</v>
      </c>
      <c r="J2524" t="str">
        <f>VLOOKUP(MID(C2524,4,6),Datasæt_Analysesystemer!$B$2:$E$69,3,FALSE)</f>
        <v>Europæisk ål</v>
      </c>
      <c r="K2524" t="str">
        <f t="shared" si="5141"/>
        <v>EP</v>
      </c>
      <c r="L2524" s="7" t="str">
        <f t="shared" si="5153"/>
        <v>No Ct</v>
      </c>
      <c r="M2524" t="str">
        <f t="shared" si="5142"/>
        <v/>
      </c>
      <c r="N2524" t="str">
        <f t="shared" si="5143"/>
        <v/>
      </c>
      <c r="O2524" t="str">
        <f t="shared" si="5144"/>
        <v/>
      </c>
    </row>
    <row r="2525" spans="1:25" x14ac:dyDescent="0.25">
      <c r="A2525" t="s">
        <v>110</v>
      </c>
      <c r="B2525" t="s">
        <v>76</v>
      </c>
      <c r="C2525" t="s">
        <v>481</v>
      </c>
      <c r="D2525">
        <v>0.01</v>
      </c>
      <c r="E2525" t="s">
        <v>1275</v>
      </c>
      <c r="F2525" t="s">
        <v>714</v>
      </c>
      <c r="G2525" t="str">
        <f t="shared" si="5138"/>
        <v>DL2022056</v>
      </c>
      <c r="H2525" t="str">
        <f t="shared" si="5139"/>
        <v>11</v>
      </c>
      <c r="I2525" t="str">
        <f t="shared" si="5140"/>
        <v>Europæisk ål_11_20221004_DL2022056_EgedalGym</v>
      </c>
      <c r="J2525" t="str">
        <f>VLOOKUP(MID(C2525,4,6),Datasæt_Analysesystemer!$B$2:$E$69,3,FALSE)</f>
        <v>Europæisk ål</v>
      </c>
      <c r="K2525" t="str">
        <f t="shared" si="5141"/>
        <v>EP</v>
      </c>
      <c r="L2525" s="7" t="str">
        <f t="shared" si="5153"/>
        <v>No Ct</v>
      </c>
      <c r="M2525" t="str">
        <f t="shared" si="5142"/>
        <v/>
      </c>
      <c r="N2525" t="str">
        <f t="shared" si="5143"/>
        <v/>
      </c>
      <c r="O2525" t="str">
        <f t="shared" si="5144"/>
        <v/>
      </c>
      <c r="Y2525" t="str">
        <f>O2527</f>
        <v/>
      </c>
    </row>
    <row r="2526" spans="1:25" x14ac:dyDescent="0.25">
      <c r="A2526" t="s">
        <v>48</v>
      </c>
      <c r="B2526" t="s">
        <v>23</v>
      </c>
      <c r="C2526" t="s">
        <v>462</v>
      </c>
      <c r="D2526">
        <v>0.01</v>
      </c>
      <c r="E2526">
        <v>31.05</v>
      </c>
      <c r="F2526" t="s">
        <v>714</v>
      </c>
      <c r="G2526" t="str">
        <f t="shared" si="5138"/>
        <v>DL2022056</v>
      </c>
      <c r="H2526" t="str">
        <f t="shared" si="5139"/>
        <v>12</v>
      </c>
      <c r="I2526" t="str">
        <f t="shared" si="5140"/>
        <v>Europæisk ål_12_20221004_DL2022056_EgedalGym</v>
      </c>
      <c r="J2526" t="str">
        <f>VLOOKUP(MID(C2526,4,6),Datasæt_Analysesystemer!$B$2:$E$69,3,FALSE)</f>
        <v>Europæisk ål</v>
      </c>
      <c r="K2526" t="str">
        <f t="shared" si="5141"/>
        <v>PK</v>
      </c>
      <c r="L2526" s="7">
        <f t="shared" si="5153"/>
        <v>31.05</v>
      </c>
      <c r="M2526">
        <f t="shared" si="5142"/>
        <v>31.05</v>
      </c>
      <c r="N2526">
        <f t="shared" si="5143"/>
        <v>39.090000000000003</v>
      </c>
      <c r="O2526">
        <f t="shared" si="5144"/>
        <v>79.47</v>
      </c>
      <c r="Q2526">
        <f t="shared" ref="Q2526" si="5170">IF(L2528="No Ct",0,L2528)</f>
        <v>37.729999999999997</v>
      </c>
      <c r="R2526">
        <f t="shared" ref="R2526" si="5171">IF(L2529="No Ct",0,L2529)</f>
        <v>41.74</v>
      </c>
      <c r="S2526" t="str">
        <f t="shared" ref="S2526" si="5172">IF(AND(M2526&gt;0,N2526=0),"Valid","Invalid")</f>
        <v>Invalid</v>
      </c>
      <c r="T2526" t="str">
        <f t="shared" ref="T2526" si="5173">IF(OR(Q2526&gt;1,R2526&gt;1),"Present","Absent")</f>
        <v>Present</v>
      </c>
      <c r="U2526" t="str">
        <f t="shared" ref="U2526" si="5174">IF(OR(AND(Q2526&gt;1,Q2526&lt;41),AND(R2526&gt;1,R2526&lt;41)),"Ct&lt;41","Ct&gt;41")</f>
        <v>Ct&lt;41</v>
      </c>
      <c r="V2526" t="str">
        <f t="shared" ref="V2526" si="5175">J2526</f>
        <v>Europæisk ål</v>
      </c>
      <c r="W2526" t="str">
        <f t="shared" ref="W2526" si="5176">MID(F2526,10,9)</f>
        <v>DL2022056</v>
      </c>
      <c r="X2526" t="str">
        <f t="shared" ref="X2526" si="5177">W2526&amp;"_"&amp;V2526&amp;"_"&amp;S2526&amp;"_"&amp;T2526&amp;"_"&amp;U2526</f>
        <v>DL2022056_Europæisk ål_Invalid_Present_Ct&lt;41</v>
      </c>
    </row>
    <row r="2527" spans="1:25" x14ac:dyDescent="0.25">
      <c r="A2527" t="s">
        <v>73</v>
      </c>
      <c r="B2527" t="s">
        <v>51</v>
      </c>
      <c r="C2527" t="s">
        <v>472</v>
      </c>
      <c r="D2527">
        <v>0.01</v>
      </c>
      <c r="E2527">
        <v>39.090000000000003</v>
      </c>
      <c r="F2527" t="s">
        <v>714</v>
      </c>
      <c r="G2527" t="str">
        <f t="shared" si="5138"/>
        <v>DL2022056</v>
      </c>
      <c r="H2527" t="str">
        <f t="shared" si="5139"/>
        <v>12</v>
      </c>
      <c r="I2527" t="str">
        <f t="shared" si="5140"/>
        <v>Europæisk ål_12_20221004_DL2022056_EgedalGym</v>
      </c>
      <c r="J2527" t="str">
        <f>VLOOKUP(MID(C2527,4,6),Datasæt_Analysesystemer!$B$2:$E$69,3,FALSE)</f>
        <v>Europæisk ål</v>
      </c>
      <c r="K2527" t="str">
        <f t="shared" si="5141"/>
        <v>NK</v>
      </c>
      <c r="L2527" s="7">
        <f t="shared" si="5153"/>
        <v>39.090000000000003</v>
      </c>
      <c r="M2527" t="str">
        <f t="shared" si="5142"/>
        <v/>
      </c>
      <c r="N2527" t="str">
        <f t="shared" si="5143"/>
        <v/>
      </c>
      <c r="O2527" t="str">
        <f t="shared" si="5144"/>
        <v/>
      </c>
    </row>
    <row r="2528" spans="1:25" x14ac:dyDescent="0.25">
      <c r="A2528" t="s">
        <v>98</v>
      </c>
      <c r="B2528" t="s">
        <v>76</v>
      </c>
      <c r="C2528" t="s">
        <v>482</v>
      </c>
      <c r="D2528">
        <v>0.01</v>
      </c>
      <c r="E2528">
        <v>37.729999999999997</v>
      </c>
      <c r="F2528" t="s">
        <v>714</v>
      </c>
      <c r="G2528" t="str">
        <f t="shared" si="5138"/>
        <v>DL2022056</v>
      </c>
      <c r="H2528" t="str">
        <f t="shared" si="5139"/>
        <v>12</v>
      </c>
      <c r="I2528" t="str">
        <f t="shared" si="5140"/>
        <v>Europæisk ål_12_20221004_DL2022056_EgedalGym</v>
      </c>
      <c r="J2528" t="str">
        <f>VLOOKUP(MID(C2528,4,6),Datasæt_Analysesystemer!$B$2:$E$69,3,FALSE)</f>
        <v>Europæisk ål</v>
      </c>
      <c r="K2528" t="str">
        <f t="shared" si="5141"/>
        <v>EP</v>
      </c>
      <c r="L2528" s="7">
        <f t="shared" si="5153"/>
        <v>37.729999999999997</v>
      </c>
      <c r="M2528" t="str">
        <f t="shared" si="5142"/>
        <v/>
      </c>
      <c r="N2528" t="str">
        <f t="shared" si="5143"/>
        <v/>
      </c>
      <c r="O2528" t="str">
        <f t="shared" si="5144"/>
        <v/>
      </c>
    </row>
    <row r="2529" spans="1:25" x14ac:dyDescent="0.25">
      <c r="A2529" t="s">
        <v>111</v>
      </c>
      <c r="B2529" t="s">
        <v>76</v>
      </c>
      <c r="C2529" t="s">
        <v>482</v>
      </c>
      <c r="D2529">
        <v>0.01</v>
      </c>
      <c r="E2529">
        <v>41.74</v>
      </c>
      <c r="F2529" t="s">
        <v>714</v>
      </c>
      <c r="G2529" t="str">
        <f t="shared" si="5138"/>
        <v>DL2022056</v>
      </c>
      <c r="H2529" t="str">
        <f t="shared" si="5139"/>
        <v>12</v>
      </c>
      <c r="I2529" t="str">
        <f t="shared" si="5140"/>
        <v>Europæisk ål_12_20221004_DL2022056_EgedalGym</v>
      </c>
      <c r="J2529" t="str">
        <f>VLOOKUP(MID(C2529,4,6),Datasæt_Analysesystemer!$B$2:$E$69,3,FALSE)</f>
        <v>Europæisk ål</v>
      </c>
      <c r="K2529" t="str">
        <f t="shared" si="5141"/>
        <v>EP</v>
      </c>
      <c r="L2529" s="7">
        <f t="shared" si="5153"/>
        <v>41.74</v>
      </c>
      <c r="M2529" t="str">
        <f t="shared" si="5142"/>
        <v/>
      </c>
      <c r="N2529" t="str">
        <f t="shared" si="5143"/>
        <v/>
      </c>
      <c r="O2529" t="str">
        <f t="shared" si="5144"/>
        <v/>
      </c>
      <c r="Y2529" t="str">
        <f>O2531</f>
        <v/>
      </c>
    </row>
    <row r="2530" spans="1:25" x14ac:dyDescent="0.25">
      <c r="A2530" t="s">
        <v>172</v>
      </c>
      <c r="B2530" t="s">
        <v>23</v>
      </c>
      <c r="C2530" t="s">
        <v>705</v>
      </c>
      <c r="D2530">
        <v>0.01</v>
      </c>
      <c r="E2530" t="s">
        <v>1275</v>
      </c>
      <c r="F2530" t="s">
        <v>714</v>
      </c>
      <c r="G2530" t="str">
        <f t="shared" si="5138"/>
        <v>DL2022056</v>
      </c>
      <c r="H2530" t="str">
        <f t="shared" si="5139"/>
        <v>13</v>
      </c>
      <c r="I2530" t="str">
        <f t="shared" si="5140"/>
        <v>Lille vandsalamander_13_20221004_DL2022056_EgedalGym</v>
      </c>
      <c r="J2530" t="str">
        <f>VLOOKUP(MID(C2530,4,6),Datasæt_Analysesystemer!$B$2:$E$69,3,FALSE)</f>
        <v>Lille vandsalamander</v>
      </c>
      <c r="K2530" t="str">
        <f t="shared" si="5141"/>
        <v>PK</v>
      </c>
      <c r="L2530" s="7" t="str">
        <f t="shared" si="5153"/>
        <v>No Ct</v>
      </c>
      <c r="M2530">
        <f t="shared" si="5142"/>
        <v>0</v>
      </c>
      <c r="N2530">
        <f t="shared" si="5143"/>
        <v>0</v>
      </c>
      <c r="O2530">
        <f t="shared" si="5144"/>
        <v>0</v>
      </c>
      <c r="Q2530">
        <f t="shared" ref="Q2530" si="5178">IF(L2532="No Ct",0,L2532)</f>
        <v>0</v>
      </c>
      <c r="R2530">
        <f t="shared" ref="R2530" si="5179">IF(L2533="No Ct",0,L2533)</f>
        <v>0</v>
      </c>
      <c r="S2530" t="str">
        <f t="shared" ref="S2530" si="5180">IF(AND(M2530&gt;0,N2530=0),"Valid","Invalid")</f>
        <v>Invalid</v>
      </c>
      <c r="T2530" t="str">
        <f t="shared" ref="T2530" si="5181">IF(OR(Q2530&gt;1,R2530&gt;1),"Present","Absent")</f>
        <v>Absent</v>
      </c>
      <c r="U2530" t="str">
        <f t="shared" ref="U2530" si="5182">IF(OR(AND(Q2530&gt;1,Q2530&lt;41),AND(R2530&gt;1,R2530&lt;41)),"Ct&lt;41","Ct&gt;41")</f>
        <v>Ct&gt;41</v>
      </c>
      <c r="V2530" t="str">
        <f t="shared" ref="V2530" si="5183">J2530</f>
        <v>Lille vandsalamander</v>
      </c>
      <c r="W2530" t="str">
        <f t="shared" ref="W2530" si="5184">MID(F2530,10,9)</f>
        <v>DL2022056</v>
      </c>
      <c r="X2530" t="str">
        <f t="shared" ref="X2530" si="5185">W2530&amp;"_"&amp;V2530&amp;"_"&amp;S2530&amp;"_"&amp;T2530&amp;"_"&amp;U2530</f>
        <v>DL2022056_Lille vandsalamander_Invalid_Absent_Ct&gt;41</v>
      </c>
    </row>
    <row r="2531" spans="1:25" x14ac:dyDescent="0.25">
      <c r="A2531" t="s">
        <v>148</v>
      </c>
      <c r="B2531" t="s">
        <v>51</v>
      </c>
      <c r="C2531" t="s">
        <v>703</v>
      </c>
      <c r="D2531">
        <v>0.01</v>
      </c>
      <c r="E2531" t="s">
        <v>1275</v>
      </c>
      <c r="F2531" t="s">
        <v>714</v>
      </c>
      <c r="G2531" t="str">
        <f t="shared" si="5138"/>
        <v>DL2022056</v>
      </c>
      <c r="H2531" t="str">
        <f t="shared" si="5139"/>
        <v>13</v>
      </c>
      <c r="I2531" t="str">
        <f t="shared" si="5140"/>
        <v>Lille vandsalamander_13_20221004_DL2022056_EgedalGym</v>
      </c>
      <c r="J2531" t="str">
        <f>VLOOKUP(MID(C2531,4,6),Datasæt_Analysesystemer!$B$2:$E$69,3,FALSE)</f>
        <v>Lille vandsalamander</v>
      </c>
      <c r="K2531" t="str">
        <f t="shared" si="5141"/>
        <v>NK</v>
      </c>
      <c r="L2531" s="7" t="str">
        <f t="shared" si="5153"/>
        <v>No Ct</v>
      </c>
      <c r="M2531" t="str">
        <f t="shared" si="5142"/>
        <v/>
      </c>
      <c r="N2531" t="str">
        <f t="shared" si="5143"/>
        <v/>
      </c>
      <c r="O2531" t="str">
        <f t="shared" si="5144"/>
        <v/>
      </c>
    </row>
    <row r="2532" spans="1:25" x14ac:dyDescent="0.25">
      <c r="A2532" t="s">
        <v>112</v>
      </c>
      <c r="B2532" t="s">
        <v>76</v>
      </c>
      <c r="C2532" t="s">
        <v>701</v>
      </c>
      <c r="D2532">
        <v>0.01</v>
      </c>
      <c r="E2532" t="s">
        <v>1275</v>
      </c>
      <c r="F2532" t="s">
        <v>714</v>
      </c>
      <c r="G2532" t="str">
        <f t="shared" si="5138"/>
        <v>DL2022056</v>
      </c>
      <c r="H2532" t="str">
        <f t="shared" si="5139"/>
        <v>13</v>
      </c>
      <c r="I2532" t="str">
        <f t="shared" si="5140"/>
        <v>Lille vandsalamander_13_20221004_DL2022056_EgedalGym</v>
      </c>
      <c r="J2532" t="str">
        <f>VLOOKUP(MID(C2532,4,6),Datasæt_Analysesystemer!$B$2:$E$69,3,FALSE)</f>
        <v>Lille vandsalamander</v>
      </c>
      <c r="K2532" t="str">
        <f t="shared" si="5141"/>
        <v>EP</v>
      </c>
      <c r="L2532" s="7" t="str">
        <f t="shared" si="5153"/>
        <v>No Ct</v>
      </c>
      <c r="M2532" t="str">
        <f t="shared" si="5142"/>
        <v/>
      </c>
      <c r="N2532" t="str">
        <f t="shared" si="5143"/>
        <v/>
      </c>
      <c r="O2532" t="str">
        <f t="shared" si="5144"/>
        <v/>
      </c>
    </row>
    <row r="2533" spans="1:25" x14ac:dyDescent="0.25">
      <c r="A2533" t="s">
        <v>136</v>
      </c>
      <c r="B2533" t="s">
        <v>76</v>
      </c>
      <c r="C2533" t="s">
        <v>701</v>
      </c>
      <c r="D2533">
        <v>0.01</v>
      </c>
      <c r="E2533" t="s">
        <v>1275</v>
      </c>
      <c r="F2533" t="s">
        <v>714</v>
      </c>
      <c r="G2533" t="str">
        <f t="shared" si="5138"/>
        <v>DL2022056</v>
      </c>
      <c r="H2533" t="str">
        <f t="shared" si="5139"/>
        <v>13</v>
      </c>
      <c r="I2533" t="str">
        <f t="shared" si="5140"/>
        <v>Lille vandsalamander_13_20221004_DL2022056_EgedalGym</v>
      </c>
      <c r="J2533" t="str">
        <f>VLOOKUP(MID(C2533,4,6),Datasæt_Analysesystemer!$B$2:$E$69,3,FALSE)</f>
        <v>Lille vandsalamander</v>
      </c>
      <c r="K2533" t="str">
        <f t="shared" si="5141"/>
        <v>EP</v>
      </c>
      <c r="L2533" s="7" t="str">
        <f t="shared" si="5153"/>
        <v>No Ct</v>
      </c>
      <c r="M2533" t="str">
        <f t="shared" si="5142"/>
        <v/>
      </c>
      <c r="N2533" t="str">
        <f t="shared" si="5143"/>
        <v/>
      </c>
      <c r="O2533" t="str">
        <f t="shared" si="5144"/>
        <v/>
      </c>
      <c r="Y2533" t="str">
        <f>O2535</f>
        <v/>
      </c>
    </row>
    <row r="2534" spans="1:25" x14ac:dyDescent="0.25">
      <c r="A2534" t="s">
        <v>174</v>
      </c>
      <c r="B2534" t="s">
        <v>23</v>
      </c>
      <c r="C2534" t="s">
        <v>706</v>
      </c>
      <c r="D2534">
        <v>0.01</v>
      </c>
      <c r="E2534" t="s">
        <v>1275</v>
      </c>
      <c r="F2534" t="s">
        <v>714</v>
      </c>
      <c r="G2534" t="str">
        <f t="shared" si="5138"/>
        <v>DL2022056</v>
      </c>
      <c r="H2534" t="str">
        <f t="shared" si="5139"/>
        <v>14</v>
      </c>
      <c r="I2534" t="str">
        <f t="shared" si="5140"/>
        <v>Lille vandsalamander_14_20221004_DL2022056_EgedalGym</v>
      </c>
      <c r="J2534" t="str">
        <f>VLOOKUP(MID(C2534,4,6),Datasæt_Analysesystemer!$B$2:$E$69,3,FALSE)</f>
        <v>Lille vandsalamander</v>
      </c>
      <c r="K2534" t="str">
        <f t="shared" si="5141"/>
        <v>PK</v>
      </c>
      <c r="L2534" s="7" t="str">
        <f t="shared" si="5153"/>
        <v>No Ct</v>
      </c>
      <c r="M2534">
        <f t="shared" si="5142"/>
        <v>0</v>
      </c>
      <c r="N2534">
        <f t="shared" si="5143"/>
        <v>0</v>
      </c>
      <c r="O2534">
        <f t="shared" si="5144"/>
        <v>47.15</v>
      </c>
      <c r="Q2534">
        <f t="shared" ref="Q2534" si="5186">IF(L2536="No Ct",0,L2536)</f>
        <v>47.15</v>
      </c>
      <c r="R2534">
        <f t="shared" ref="R2534" si="5187">IF(L2537="No Ct",0,L2537)</f>
        <v>0</v>
      </c>
      <c r="S2534" t="str">
        <f t="shared" ref="S2534" si="5188">IF(AND(M2534&gt;0,N2534=0),"Valid","Invalid")</f>
        <v>Invalid</v>
      </c>
      <c r="T2534" t="str">
        <f t="shared" ref="T2534" si="5189">IF(OR(Q2534&gt;1,R2534&gt;1),"Present","Absent")</f>
        <v>Present</v>
      </c>
      <c r="U2534" t="str">
        <f t="shared" ref="U2534" si="5190">IF(OR(AND(Q2534&gt;1,Q2534&lt;41),AND(R2534&gt;1,R2534&lt;41)),"Ct&lt;41","Ct&gt;41")</f>
        <v>Ct&gt;41</v>
      </c>
      <c r="V2534" t="str">
        <f t="shared" ref="V2534" si="5191">J2534</f>
        <v>Lille vandsalamander</v>
      </c>
      <c r="W2534" t="str">
        <f t="shared" ref="W2534" si="5192">MID(F2534,10,9)</f>
        <v>DL2022056</v>
      </c>
      <c r="X2534" t="str">
        <f t="shared" ref="X2534" si="5193">W2534&amp;"_"&amp;V2534&amp;"_"&amp;S2534&amp;"_"&amp;T2534&amp;"_"&amp;U2534</f>
        <v>DL2022056_Lille vandsalamander_Invalid_Present_Ct&gt;41</v>
      </c>
    </row>
    <row r="2535" spans="1:25" x14ac:dyDescent="0.25">
      <c r="A2535" t="s">
        <v>150</v>
      </c>
      <c r="B2535" t="s">
        <v>51</v>
      </c>
      <c r="C2535" t="s">
        <v>704</v>
      </c>
      <c r="D2535">
        <v>0.01</v>
      </c>
      <c r="E2535" t="s">
        <v>1275</v>
      </c>
      <c r="F2535" t="s">
        <v>714</v>
      </c>
      <c r="G2535" t="str">
        <f t="shared" si="5138"/>
        <v>DL2022056</v>
      </c>
      <c r="H2535" t="str">
        <f t="shared" si="5139"/>
        <v>14</v>
      </c>
      <c r="I2535" t="str">
        <f t="shared" si="5140"/>
        <v>Lille vandsalamander_14_20221004_DL2022056_EgedalGym</v>
      </c>
      <c r="J2535" t="str">
        <f>VLOOKUP(MID(C2535,4,6),Datasæt_Analysesystemer!$B$2:$E$69,3,FALSE)</f>
        <v>Lille vandsalamander</v>
      </c>
      <c r="K2535" t="str">
        <f t="shared" si="5141"/>
        <v>NK</v>
      </c>
      <c r="L2535" s="7" t="str">
        <f t="shared" si="5153"/>
        <v>No Ct</v>
      </c>
      <c r="M2535" t="str">
        <f t="shared" si="5142"/>
        <v/>
      </c>
      <c r="N2535" t="str">
        <f t="shared" si="5143"/>
        <v/>
      </c>
      <c r="O2535" t="str">
        <f t="shared" si="5144"/>
        <v/>
      </c>
    </row>
    <row r="2536" spans="1:25" x14ac:dyDescent="0.25">
      <c r="A2536" t="s">
        <v>114</v>
      </c>
      <c r="B2536" t="s">
        <v>76</v>
      </c>
      <c r="C2536" t="s">
        <v>702</v>
      </c>
      <c r="D2536">
        <v>0.01</v>
      </c>
      <c r="E2536">
        <v>47.15</v>
      </c>
      <c r="F2536" t="s">
        <v>714</v>
      </c>
      <c r="G2536" t="str">
        <f t="shared" si="5138"/>
        <v>DL2022056</v>
      </c>
      <c r="H2536" t="str">
        <f t="shared" si="5139"/>
        <v>14</v>
      </c>
      <c r="I2536" t="str">
        <f t="shared" si="5140"/>
        <v>Lille vandsalamander_14_20221004_DL2022056_EgedalGym</v>
      </c>
      <c r="J2536" t="str">
        <f>VLOOKUP(MID(C2536,4,6),Datasæt_Analysesystemer!$B$2:$E$69,3,FALSE)</f>
        <v>Lille vandsalamander</v>
      </c>
      <c r="K2536" t="str">
        <f t="shared" si="5141"/>
        <v>EP</v>
      </c>
      <c r="L2536" s="7">
        <f t="shared" si="5153"/>
        <v>47.15</v>
      </c>
      <c r="M2536" t="str">
        <f t="shared" si="5142"/>
        <v/>
      </c>
      <c r="N2536" t="str">
        <f t="shared" si="5143"/>
        <v/>
      </c>
      <c r="O2536" t="str">
        <f t="shared" si="5144"/>
        <v/>
      </c>
    </row>
    <row r="2537" spans="1:25" x14ac:dyDescent="0.25">
      <c r="A2537" t="s">
        <v>137</v>
      </c>
      <c r="B2537" t="s">
        <v>76</v>
      </c>
      <c r="C2537" t="s">
        <v>702</v>
      </c>
      <c r="D2537">
        <v>0.01</v>
      </c>
      <c r="E2537" t="s">
        <v>1275</v>
      </c>
      <c r="F2537" t="s">
        <v>714</v>
      </c>
      <c r="G2537" t="str">
        <f t="shared" si="5138"/>
        <v>DL2022056</v>
      </c>
      <c r="H2537" t="str">
        <f t="shared" si="5139"/>
        <v>14</v>
      </c>
      <c r="I2537" t="str">
        <f t="shared" si="5140"/>
        <v>Lille vandsalamander_14_20221004_DL2022056_EgedalGym</v>
      </c>
      <c r="J2537" t="str">
        <f>VLOOKUP(MID(C2537,4,6),Datasæt_Analysesystemer!$B$2:$E$69,3,FALSE)</f>
        <v>Lille vandsalamander</v>
      </c>
      <c r="K2537" t="str">
        <f t="shared" si="5141"/>
        <v>EP</v>
      </c>
      <c r="L2537" s="7" t="str">
        <f t="shared" si="5153"/>
        <v>No Ct</v>
      </c>
      <c r="M2537" t="str">
        <f t="shared" si="5142"/>
        <v/>
      </c>
      <c r="N2537" t="str">
        <f t="shared" si="5143"/>
        <v/>
      </c>
      <c r="O2537" t="str">
        <f t="shared" si="5144"/>
        <v/>
      </c>
      <c r="Y2537" t="str">
        <f>O2539</f>
        <v/>
      </c>
    </row>
    <row r="2538" spans="1:25" x14ac:dyDescent="0.25">
      <c r="A2538" t="s">
        <v>176</v>
      </c>
      <c r="B2538" t="s">
        <v>23</v>
      </c>
      <c r="C2538" t="s">
        <v>509</v>
      </c>
      <c r="D2538">
        <v>0.01</v>
      </c>
      <c r="E2538">
        <v>28.21</v>
      </c>
      <c r="F2538" t="s">
        <v>714</v>
      </c>
      <c r="G2538" t="str">
        <f t="shared" si="5138"/>
        <v>DL2022056</v>
      </c>
      <c r="H2538" t="str">
        <f t="shared" si="5139"/>
        <v>15</v>
      </c>
      <c r="I2538" t="str">
        <f t="shared" si="5140"/>
        <v>Signalkrebs_15_20221004_DL2022056_EgedalGym</v>
      </c>
      <c r="J2538" t="str">
        <f>VLOOKUP(MID(C2538,4,6),Datasæt_Analysesystemer!$B$2:$E$69,3,FALSE)</f>
        <v>Signalkrebs</v>
      </c>
      <c r="K2538" t="str">
        <f t="shared" si="5141"/>
        <v>PK</v>
      </c>
      <c r="L2538" s="7">
        <f t="shared" si="5153"/>
        <v>28.21</v>
      </c>
      <c r="M2538">
        <f t="shared" si="5142"/>
        <v>28.21</v>
      </c>
      <c r="N2538">
        <f t="shared" si="5143"/>
        <v>0</v>
      </c>
      <c r="O2538">
        <f t="shared" si="5144"/>
        <v>34.880000000000003</v>
      </c>
      <c r="Q2538">
        <f t="shared" ref="Q2538" si="5194">IF(L2540="No Ct",0,L2540)</f>
        <v>0</v>
      </c>
      <c r="R2538">
        <f t="shared" ref="R2538" si="5195">IF(L2541="No Ct",0,L2541)</f>
        <v>34.880000000000003</v>
      </c>
      <c r="S2538" t="str">
        <f t="shared" ref="S2538" si="5196">IF(AND(M2538&gt;0,N2538=0),"Valid","Invalid")</f>
        <v>Valid</v>
      </c>
      <c r="T2538" t="str">
        <f t="shared" ref="T2538" si="5197">IF(OR(Q2538&gt;1,R2538&gt;1),"Present","Absent")</f>
        <v>Present</v>
      </c>
      <c r="U2538" t="str">
        <f t="shared" ref="U2538" si="5198">IF(OR(AND(Q2538&gt;1,Q2538&lt;41),AND(R2538&gt;1,R2538&lt;41)),"Ct&lt;41","Ct&gt;41")</f>
        <v>Ct&lt;41</v>
      </c>
      <c r="V2538" t="str">
        <f t="shared" ref="V2538" si="5199">J2538</f>
        <v>Signalkrebs</v>
      </c>
      <c r="W2538" t="str">
        <f t="shared" ref="W2538" si="5200">MID(F2538,10,9)</f>
        <v>DL2022056</v>
      </c>
      <c r="X2538" t="str">
        <f t="shared" ref="X2538" si="5201">W2538&amp;"_"&amp;V2538&amp;"_"&amp;S2538&amp;"_"&amp;T2538&amp;"_"&amp;U2538</f>
        <v>DL2022056_Signalkrebs_Valid_Present_Ct&lt;41</v>
      </c>
    </row>
    <row r="2539" spans="1:25" x14ac:dyDescent="0.25">
      <c r="A2539" t="s">
        <v>152</v>
      </c>
      <c r="B2539" t="s">
        <v>51</v>
      </c>
      <c r="C2539" t="s">
        <v>497</v>
      </c>
      <c r="D2539">
        <v>0.01</v>
      </c>
      <c r="E2539" t="s">
        <v>1275</v>
      </c>
      <c r="F2539" t="s">
        <v>714</v>
      </c>
      <c r="G2539" t="str">
        <f t="shared" si="5138"/>
        <v>DL2022056</v>
      </c>
      <c r="H2539" t="str">
        <f t="shared" si="5139"/>
        <v>15</v>
      </c>
      <c r="I2539" t="str">
        <f t="shared" si="5140"/>
        <v>Signalkrebs_15_20221004_DL2022056_EgedalGym</v>
      </c>
      <c r="J2539" t="str">
        <f>VLOOKUP(MID(C2539,4,6),Datasæt_Analysesystemer!$B$2:$E$69,3,FALSE)</f>
        <v>Signalkrebs</v>
      </c>
      <c r="K2539" t="str">
        <f t="shared" si="5141"/>
        <v>NK</v>
      </c>
      <c r="L2539" s="7" t="str">
        <f t="shared" si="5153"/>
        <v>No Ct</v>
      </c>
      <c r="M2539" t="str">
        <f t="shared" si="5142"/>
        <v/>
      </c>
      <c r="N2539" t="str">
        <f t="shared" si="5143"/>
        <v/>
      </c>
      <c r="O2539" t="str">
        <f t="shared" si="5144"/>
        <v/>
      </c>
    </row>
    <row r="2540" spans="1:25" x14ac:dyDescent="0.25">
      <c r="A2540" t="s">
        <v>116</v>
      </c>
      <c r="B2540" t="s">
        <v>76</v>
      </c>
      <c r="C2540" t="s">
        <v>485</v>
      </c>
      <c r="D2540">
        <v>0.01</v>
      </c>
      <c r="E2540" t="s">
        <v>1275</v>
      </c>
      <c r="F2540" t="s">
        <v>714</v>
      </c>
      <c r="G2540" t="str">
        <f t="shared" si="5138"/>
        <v>DL2022056</v>
      </c>
      <c r="H2540" t="str">
        <f t="shared" si="5139"/>
        <v>15</v>
      </c>
      <c r="I2540" t="str">
        <f t="shared" si="5140"/>
        <v>Signalkrebs_15_20221004_DL2022056_EgedalGym</v>
      </c>
      <c r="J2540" t="str">
        <f>VLOOKUP(MID(C2540,4,6),Datasæt_Analysesystemer!$B$2:$E$69,3,FALSE)</f>
        <v>Signalkrebs</v>
      </c>
      <c r="K2540" t="str">
        <f t="shared" si="5141"/>
        <v>EP</v>
      </c>
      <c r="L2540" s="7" t="str">
        <f t="shared" si="5153"/>
        <v>No Ct</v>
      </c>
      <c r="M2540" t="str">
        <f t="shared" si="5142"/>
        <v/>
      </c>
      <c r="N2540" t="str">
        <f t="shared" si="5143"/>
        <v/>
      </c>
      <c r="O2540" t="str">
        <f t="shared" si="5144"/>
        <v/>
      </c>
    </row>
    <row r="2541" spans="1:25" x14ac:dyDescent="0.25">
      <c r="A2541" t="s">
        <v>138</v>
      </c>
      <c r="B2541" t="s">
        <v>76</v>
      </c>
      <c r="C2541" t="s">
        <v>485</v>
      </c>
      <c r="D2541">
        <v>0.01</v>
      </c>
      <c r="E2541">
        <v>34.880000000000003</v>
      </c>
      <c r="F2541" t="s">
        <v>714</v>
      </c>
      <c r="G2541" t="str">
        <f t="shared" si="5138"/>
        <v>DL2022056</v>
      </c>
      <c r="H2541" t="str">
        <f t="shared" si="5139"/>
        <v>15</v>
      </c>
      <c r="I2541" t="str">
        <f t="shared" si="5140"/>
        <v>Signalkrebs_15_20221004_DL2022056_EgedalGym</v>
      </c>
      <c r="J2541" t="str">
        <f>VLOOKUP(MID(C2541,4,6),Datasæt_Analysesystemer!$B$2:$E$69,3,FALSE)</f>
        <v>Signalkrebs</v>
      </c>
      <c r="K2541" t="str">
        <f t="shared" si="5141"/>
        <v>EP</v>
      </c>
      <c r="L2541" s="7">
        <f t="shared" si="5153"/>
        <v>34.880000000000003</v>
      </c>
      <c r="M2541" t="str">
        <f t="shared" si="5142"/>
        <v/>
      </c>
      <c r="N2541" t="str">
        <f t="shared" si="5143"/>
        <v/>
      </c>
      <c r="O2541" t="str">
        <f t="shared" si="5144"/>
        <v/>
      </c>
      <c r="Y2541" t="str">
        <f>O2543</f>
        <v/>
      </c>
    </row>
    <row r="2542" spans="1:25" x14ac:dyDescent="0.25">
      <c r="A2542" t="s">
        <v>178</v>
      </c>
      <c r="B2542" t="s">
        <v>23</v>
      </c>
      <c r="C2542" t="s">
        <v>510</v>
      </c>
      <c r="D2542">
        <v>0.01</v>
      </c>
      <c r="E2542">
        <v>28.77</v>
      </c>
      <c r="F2542" t="s">
        <v>714</v>
      </c>
      <c r="G2542" t="str">
        <f t="shared" si="5138"/>
        <v>DL2022056</v>
      </c>
      <c r="H2542" t="str">
        <f t="shared" si="5139"/>
        <v>16</v>
      </c>
      <c r="I2542" t="str">
        <f t="shared" si="5140"/>
        <v>Signalkrebs_16_20221004_DL2022056_EgedalGym</v>
      </c>
      <c r="J2542" t="str">
        <f>VLOOKUP(MID(C2542,4,6),Datasæt_Analysesystemer!$B$2:$E$69,3,FALSE)</f>
        <v>Signalkrebs</v>
      </c>
      <c r="K2542" t="str">
        <f t="shared" si="5141"/>
        <v>PK</v>
      </c>
      <c r="L2542" s="7">
        <f t="shared" si="5153"/>
        <v>28.77</v>
      </c>
      <c r="M2542">
        <f t="shared" si="5142"/>
        <v>28.77</v>
      </c>
      <c r="N2542">
        <f t="shared" si="5143"/>
        <v>0</v>
      </c>
      <c r="O2542">
        <f t="shared" si="5144"/>
        <v>70.389999999999986</v>
      </c>
      <c r="Q2542">
        <f t="shared" ref="Q2542" si="5202">IF(L2544="No Ct",0,L2544)</f>
        <v>35.159999999999997</v>
      </c>
      <c r="R2542">
        <f t="shared" ref="R2542" si="5203">IF(L2545="No Ct",0,L2545)</f>
        <v>35.229999999999997</v>
      </c>
      <c r="S2542" t="str">
        <f t="shared" ref="S2542" si="5204">IF(AND(M2542&gt;0,N2542=0),"Valid","Invalid")</f>
        <v>Valid</v>
      </c>
      <c r="T2542" t="str">
        <f t="shared" ref="T2542" si="5205">IF(OR(Q2542&gt;1,R2542&gt;1),"Present","Absent")</f>
        <v>Present</v>
      </c>
      <c r="U2542" t="str">
        <f t="shared" ref="U2542" si="5206">IF(OR(AND(Q2542&gt;1,Q2542&lt;41),AND(R2542&gt;1,R2542&lt;41)),"Ct&lt;41","Ct&gt;41")</f>
        <v>Ct&lt;41</v>
      </c>
      <c r="V2542" t="str">
        <f t="shared" ref="V2542" si="5207">J2542</f>
        <v>Signalkrebs</v>
      </c>
      <c r="W2542" t="str">
        <f t="shared" ref="W2542" si="5208">MID(F2542,10,9)</f>
        <v>DL2022056</v>
      </c>
      <c r="X2542" t="str">
        <f t="shared" ref="X2542" si="5209">W2542&amp;"_"&amp;V2542&amp;"_"&amp;S2542&amp;"_"&amp;T2542&amp;"_"&amp;U2542</f>
        <v>DL2022056_Signalkrebs_Valid_Present_Ct&lt;41</v>
      </c>
    </row>
    <row r="2543" spans="1:25" x14ac:dyDescent="0.25">
      <c r="A2543" t="s">
        <v>154</v>
      </c>
      <c r="B2543" t="s">
        <v>51</v>
      </c>
      <c r="C2543" t="s">
        <v>498</v>
      </c>
      <c r="D2543">
        <v>0.01</v>
      </c>
      <c r="E2543" t="s">
        <v>1275</v>
      </c>
      <c r="F2543" t="s">
        <v>714</v>
      </c>
      <c r="G2543" t="str">
        <f t="shared" si="5138"/>
        <v>DL2022056</v>
      </c>
      <c r="H2543" t="str">
        <f t="shared" si="5139"/>
        <v>16</v>
      </c>
      <c r="I2543" t="str">
        <f t="shared" si="5140"/>
        <v>Signalkrebs_16_20221004_DL2022056_EgedalGym</v>
      </c>
      <c r="J2543" t="str">
        <f>VLOOKUP(MID(C2543,4,6),Datasæt_Analysesystemer!$B$2:$E$69,3,FALSE)</f>
        <v>Signalkrebs</v>
      </c>
      <c r="K2543" t="str">
        <f t="shared" si="5141"/>
        <v>NK</v>
      </c>
      <c r="L2543" s="7" t="str">
        <f t="shared" si="5153"/>
        <v>No Ct</v>
      </c>
      <c r="M2543" t="str">
        <f t="shared" si="5142"/>
        <v/>
      </c>
      <c r="N2543" t="str">
        <f t="shared" si="5143"/>
        <v/>
      </c>
      <c r="O2543" t="str">
        <f t="shared" si="5144"/>
        <v/>
      </c>
    </row>
    <row r="2544" spans="1:25" x14ac:dyDescent="0.25">
      <c r="A2544" t="s">
        <v>118</v>
      </c>
      <c r="B2544" t="s">
        <v>76</v>
      </c>
      <c r="C2544" t="s">
        <v>486</v>
      </c>
      <c r="D2544">
        <v>0.01</v>
      </c>
      <c r="E2544">
        <v>35.159999999999997</v>
      </c>
      <c r="F2544" t="s">
        <v>714</v>
      </c>
      <c r="G2544" t="str">
        <f t="shared" si="5138"/>
        <v>DL2022056</v>
      </c>
      <c r="H2544" t="str">
        <f t="shared" si="5139"/>
        <v>16</v>
      </c>
      <c r="I2544" t="str">
        <f t="shared" si="5140"/>
        <v>Signalkrebs_16_20221004_DL2022056_EgedalGym</v>
      </c>
      <c r="J2544" t="str">
        <f>VLOOKUP(MID(C2544,4,6),Datasæt_Analysesystemer!$B$2:$E$69,3,FALSE)</f>
        <v>Signalkrebs</v>
      </c>
      <c r="K2544" t="str">
        <f t="shared" si="5141"/>
        <v>EP</v>
      </c>
      <c r="L2544" s="7">
        <f t="shared" si="5153"/>
        <v>35.159999999999997</v>
      </c>
      <c r="M2544" t="str">
        <f t="shared" si="5142"/>
        <v/>
      </c>
      <c r="N2544" t="str">
        <f t="shared" si="5143"/>
        <v/>
      </c>
      <c r="O2544" t="str">
        <f t="shared" si="5144"/>
        <v/>
      </c>
    </row>
    <row r="2545" spans="1:25" x14ac:dyDescent="0.25">
      <c r="A2545" t="s">
        <v>139</v>
      </c>
      <c r="B2545" t="s">
        <v>76</v>
      </c>
      <c r="C2545" t="s">
        <v>486</v>
      </c>
      <c r="D2545">
        <v>0.01</v>
      </c>
      <c r="E2545">
        <v>35.229999999999997</v>
      </c>
      <c r="F2545" t="s">
        <v>714</v>
      </c>
      <c r="G2545" t="str">
        <f t="shared" si="5138"/>
        <v>DL2022056</v>
      </c>
      <c r="H2545" t="str">
        <f t="shared" si="5139"/>
        <v>16</v>
      </c>
      <c r="I2545" t="str">
        <f t="shared" si="5140"/>
        <v>Signalkrebs_16_20221004_DL2022056_EgedalGym</v>
      </c>
      <c r="J2545" t="str">
        <f>VLOOKUP(MID(C2545,4,6),Datasæt_Analysesystemer!$B$2:$E$69,3,FALSE)</f>
        <v>Signalkrebs</v>
      </c>
      <c r="K2545" t="str">
        <f t="shared" si="5141"/>
        <v>EP</v>
      </c>
      <c r="L2545" s="7">
        <f t="shared" si="5153"/>
        <v>35.229999999999997</v>
      </c>
      <c r="M2545" t="str">
        <f t="shared" si="5142"/>
        <v/>
      </c>
      <c r="N2545" t="str">
        <f t="shared" si="5143"/>
        <v/>
      </c>
      <c r="O2545" t="str">
        <f t="shared" si="5144"/>
        <v/>
      </c>
      <c r="Y2545" t="str">
        <f>O2547</f>
        <v/>
      </c>
    </row>
    <row r="2546" spans="1:25" x14ac:dyDescent="0.25">
      <c r="A2546" t="s">
        <v>180</v>
      </c>
      <c r="B2546" t="s">
        <v>23</v>
      </c>
      <c r="C2546" t="s">
        <v>511</v>
      </c>
      <c r="D2546">
        <v>0.01</v>
      </c>
      <c r="E2546">
        <v>34.31</v>
      </c>
      <c r="F2546" t="s">
        <v>714</v>
      </c>
      <c r="G2546" t="str">
        <f t="shared" si="5138"/>
        <v>DL2022056</v>
      </c>
      <c r="H2546" t="str">
        <f t="shared" si="5139"/>
        <v>17</v>
      </c>
      <c r="I2546" t="str">
        <f t="shared" si="5140"/>
        <v>Galizisk sumpkrebs_17_20221004_DL2022056_EgedalGym</v>
      </c>
      <c r="J2546" t="str">
        <f>VLOOKUP(MID(C2546,4,6),Datasæt_Analysesystemer!$B$2:$E$69,3,FALSE)</f>
        <v>Galizisk sumpkrebs</v>
      </c>
      <c r="K2546" t="str">
        <f t="shared" si="5141"/>
        <v>PK</v>
      </c>
      <c r="L2546" s="7">
        <f t="shared" si="5153"/>
        <v>34.31</v>
      </c>
      <c r="M2546">
        <f t="shared" si="5142"/>
        <v>34.31</v>
      </c>
      <c r="N2546">
        <f t="shared" si="5143"/>
        <v>46.61</v>
      </c>
      <c r="O2546">
        <f t="shared" si="5144"/>
        <v>0</v>
      </c>
      <c r="Q2546">
        <f t="shared" ref="Q2546" si="5210">IF(L2548="No Ct",0,L2548)</f>
        <v>0</v>
      </c>
      <c r="R2546">
        <f t="shared" ref="R2546" si="5211">IF(L2549="No Ct",0,L2549)</f>
        <v>0</v>
      </c>
      <c r="S2546" t="str">
        <f t="shared" ref="S2546" si="5212">IF(AND(M2546&gt;0,N2546=0),"Valid","Invalid")</f>
        <v>Invalid</v>
      </c>
      <c r="T2546" t="str">
        <f t="shared" ref="T2546" si="5213">IF(OR(Q2546&gt;1,R2546&gt;1),"Present","Absent")</f>
        <v>Absent</v>
      </c>
      <c r="U2546" t="str">
        <f t="shared" ref="U2546" si="5214">IF(OR(AND(Q2546&gt;1,Q2546&lt;41),AND(R2546&gt;1,R2546&lt;41)),"Ct&lt;41","Ct&gt;41")</f>
        <v>Ct&gt;41</v>
      </c>
      <c r="V2546" t="str">
        <f t="shared" ref="V2546" si="5215">J2546</f>
        <v>Galizisk sumpkrebs</v>
      </c>
      <c r="W2546" t="str">
        <f t="shared" ref="W2546" si="5216">MID(F2546,10,9)</f>
        <v>DL2022056</v>
      </c>
      <c r="X2546" t="str">
        <f t="shared" ref="X2546" si="5217">W2546&amp;"_"&amp;V2546&amp;"_"&amp;S2546&amp;"_"&amp;T2546&amp;"_"&amp;U2546</f>
        <v>DL2022056_Galizisk sumpkrebs_Invalid_Absent_Ct&gt;41</v>
      </c>
    </row>
    <row r="2547" spans="1:25" x14ac:dyDescent="0.25">
      <c r="A2547" t="s">
        <v>156</v>
      </c>
      <c r="B2547" t="s">
        <v>51</v>
      </c>
      <c r="C2547" t="s">
        <v>499</v>
      </c>
      <c r="D2547">
        <v>0.01</v>
      </c>
      <c r="E2547">
        <v>46.61</v>
      </c>
      <c r="F2547" t="s">
        <v>714</v>
      </c>
      <c r="G2547" t="str">
        <f t="shared" si="5138"/>
        <v>DL2022056</v>
      </c>
      <c r="H2547" t="str">
        <f t="shared" si="5139"/>
        <v>17</v>
      </c>
      <c r="I2547" t="str">
        <f t="shared" si="5140"/>
        <v>Galizisk sumpkrebs_17_20221004_DL2022056_EgedalGym</v>
      </c>
      <c r="J2547" t="str">
        <f>VLOOKUP(MID(C2547,4,6),Datasæt_Analysesystemer!$B$2:$E$69,3,FALSE)</f>
        <v>Galizisk sumpkrebs</v>
      </c>
      <c r="K2547" t="str">
        <f t="shared" si="5141"/>
        <v>NK</v>
      </c>
      <c r="L2547" s="7">
        <f t="shared" si="5153"/>
        <v>46.61</v>
      </c>
      <c r="M2547" t="str">
        <f t="shared" si="5142"/>
        <v/>
      </c>
      <c r="N2547" t="str">
        <f t="shared" si="5143"/>
        <v/>
      </c>
      <c r="O2547" t="str">
        <f t="shared" si="5144"/>
        <v/>
      </c>
    </row>
    <row r="2548" spans="1:25" x14ac:dyDescent="0.25">
      <c r="A2548" t="s">
        <v>120</v>
      </c>
      <c r="B2548" t="s">
        <v>76</v>
      </c>
      <c r="C2548" t="s">
        <v>487</v>
      </c>
      <c r="D2548">
        <v>0.01</v>
      </c>
      <c r="E2548" t="s">
        <v>1275</v>
      </c>
      <c r="F2548" t="s">
        <v>714</v>
      </c>
      <c r="G2548" t="str">
        <f t="shared" si="5138"/>
        <v>DL2022056</v>
      </c>
      <c r="H2548" t="str">
        <f t="shared" si="5139"/>
        <v>17</v>
      </c>
      <c r="I2548" t="str">
        <f t="shared" si="5140"/>
        <v>Galizisk sumpkrebs_17_20221004_DL2022056_EgedalGym</v>
      </c>
      <c r="J2548" t="str">
        <f>VLOOKUP(MID(C2548,4,6),Datasæt_Analysesystemer!$B$2:$E$69,3,FALSE)</f>
        <v>Galizisk sumpkrebs</v>
      </c>
      <c r="K2548" t="str">
        <f t="shared" si="5141"/>
        <v>EP</v>
      </c>
      <c r="L2548" s="7" t="str">
        <f t="shared" si="5153"/>
        <v>No Ct</v>
      </c>
      <c r="M2548" t="str">
        <f t="shared" si="5142"/>
        <v/>
      </c>
      <c r="N2548" t="str">
        <f t="shared" si="5143"/>
        <v/>
      </c>
      <c r="O2548" t="str">
        <f t="shared" si="5144"/>
        <v/>
      </c>
    </row>
    <row r="2549" spans="1:25" x14ac:dyDescent="0.25">
      <c r="A2549" t="s">
        <v>140</v>
      </c>
      <c r="B2549" t="s">
        <v>76</v>
      </c>
      <c r="C2549" t="s">
        <v>487</v>
      </c>
      <c r="D2549">
        <v>0.01</v>
      </c>
      <c r="E2549" t="s">
        <v>1275</v>
      </c>
      <c r="F2549" t="s">
        <v>714</v>
      </c>
      <c r="G2549" t="str">
        <f t="shared" si="5138"/>
        <v>DL2022056</v>
      </c>
      <c r="H2549" t="str">
        <f t="shared" si="5139"/>
        <v>17</v>
      </c>
      <c r="I2549" t="str">
        <f t="shared" si="5140"/>
        <v>Galizisk sumpkrebs_17_20221004_DL2022056_EgedalGym</v>
      </c>
      <c r="J2549" t="str">
        <f>VLOOKUP(MID(C2549,4,6),Datasæt_Analysesystemer!$B$2:$E$69,3,FALSE)</f>
        <v>Galizisk sumpkrebs</v>
      </c>
      <c r="K2549" t="str">
        <f t="shared" si="5141"/>
        <v>EP</v>
      </c>
      <c r="L2549" s="7" t="str">
        <f t="shared" si="5153"/>
        <v>No Ct</v>
      </c>
      <c r="M2549" t="str">
        <f t="shared" si="5142"/>
        <v/>
      </c>
      <c r="N2549" t="str">
        <f t="shared" si="5143"/>
        <v/>
      </c>
      <c r="O2549" t="str">
        <f t="shared" si="5144"/>
        <v/>
      </c>
      <c r="Y2549" t="str">
        <f>O2551</f>
        <v/>
      </c>
    </row>
    <row r="2550" spans="1:25" x14ac:dyDescent="0.25">
      <c r="A2550" t="s">
        <v>182</v>
      </c>
      <c r="B2550" t="s">
        <v>23</v>
      </c>
      <c r="C2550" t="s">
        <v>512</v>
      </c>
      <c r="D2550">
        <v>0.01</v>
      </c>
      <c r="E2550" t="s">
        <v>1275</v>
      </c>
      <c r="F2550" t="s">
        <v>714</v>
      </c>
      <c r="G2550" t="str">
        <f t="shared" si="5138"/>
        <v>DL2022056</v>
      </c>
      <c r="H2550" t="str">
        <f t="shared" si="5139"/>
        <v>18</v>
      </c>
      <c r="I2550" t="str">
        <f t="shared" si="5140"/>
        <v>Galizisk sumpkrebs_18_20221004_DL2022056_EgedalGym</v>
      </c>
      <c r="J2550" t="str">
        <f>VLOOKUP(MID(C2550,4,6),Datasæt_Analysesystemer!$B$2:$E$69,3,FALSE)</f>
        <v>Galizisk sumpkrebs</v>
      </c>
      <c r="K2550" t="str">
        <f t="shared" si="5141"/>
        <v>PK</v>
      </c>
      <c r="L2550" s="7" t="str">
        <f t="shared" si="5153"/>
        <v>No Ct</v>
      </c>
      <c r="M2550">
        <f t="shared" si="5142"/>
        <v>0</v>
      </c>
      <c r="N2550">
        <f t="shared" si="5143"/>
        <v>0</v>
      </c>
      <c r="O2550">
        <f t="shared" si="5144"/>
        <v>0</v>
      </c>
      <c r="Q2550">
        <f t="shared" ref="Q2550" si="5218">IF(L2552="No Ct",0,L2552)</f>
        <v>0</v>
      </c>
      <c r="R2550">
        <f t="shared" ref="R2550" si="5219">IF(L2553="No Ct",0,L2553)</f>
        <v>0</v>
      </c>
      <c r="S2550" t="str">
        <f t="shared" ref="S2550" si="5220">IF(AND(M2550&gt;0,N2550=0),"Valid","Invalid")</f>
        <v>Invalid</v>
      </c>
      <c r="T2550" t="str">
        <f t="shared" ref="T2550" si="5221">IF(OR(Q2550&gt;1,R2550&gt;1),"Present","Absent")</f>
        <v>Absent</v>
      </c>
      <c r="U2550" t="str">
        <f t="shared" ref="U2550" si="5222">IF(OR(AND(Q2550&gt;1,Q2550&lt;41),AND(R2550&gt;1,R2550&lt;41)),"Ct&lt;41","Ct&gt;41")</f>
        <v>Ct&gt;41</v>
      </c>
      <c r="V2550" t="str">
        <f t="shared" ref="V2550" si="5223">J2550</f>
        <v>Galizisk sumpkrebs</v>
      </c>
      <c r="W2550" t="str">
        <f t="shared" ref="W2550" si="5224">MID(F2550,10,9)</f>
        <v>DL2022056</v>
      </c>
      <c r="X2550" t="str">
        <f t="shared" ref="X2550" si="5225">W2550&amp;"_"&amp;V2550&amp;"_"&amp;S2550&amp;"_"&amp;T2550&amp;"_"&amp;U2550</f>
        <v>DL2022056_Galizisk sumpkrebs_Invalid_Absent_Ct&gt;41</v>
      </c>
    </row>
    <row r="2551" spans="1:25" x14ac:dyDescent="0.25">
      <c r="A2551" t="s">
        <v>158</v>
      </c>
      <c r="B2551" t="s">
        <v>51</v>
      </c>
      <c r="C2551" t="s">
        <v>500</v>
      </c>
      <c r="D2551">
        <v>0.01</v>
      </c>
      <c r="E2551" t="s">
        <v>1275</v>
      </c>
      <c r="F2551" t="s">
        <v>714</v>
      </c>
      <c r="G2551" t="str">
        <f t="shared" si="5138"/>
        <v>DL2022056</v>
      </c>
      <c r="H2551" t="str">
        <f t="shared" si="5139"/>
        <v>18</v>
      </c>
      <c r="I2551" t="str">
        <f t="shared" si="5140"/>
        <v>Galizisk sumpkrebs_18_20221004_DL2022056_EgedalGym</v>
      </c>
      <c r="J2551" t="str">
        <f>VLOOKUP(MID(C2551,4,6),Datasæt_Analysesystemer!$B$2:$E$69,3,FALSE)</f>
        <v>Galizisk sumpkrebs</v>
      </c>
      <c r="K2551" t="str">
        <f t="shared" si="5141"/>
        <v>NK</v>
      </c>
      <c r="L2551" s="7" t="str">
        <f t="shared" si="5153"/>
        <v>No Ct</v>
      </c>
      <c r="M2551" t="str">
        <f t="shared" si="5142"/>
        <v/>
      </c>
      <c r="N2551" t="str">
        <f t="shared" si="5143"/>
        <v/>
      </c>
      <c r="O2551" t="str">
        <f t="shared" si="5144"/>
        <v/>
      </c>
    </row>
    <row r="2552" spans="1:25" x14ac:dyDescent="0.25">
      <c r="A2552" t="s">
        <v>122</v>
      </c>
      <c r="B2552" t="s">
        <v>76</v>
      </c>
      <c r="C2552" t="s">
        <v>488</v>
      </c>
      <c r="D2552">
        <v>0.01</v>
      </c>
      <c r="E2552" t="s">
        <v>1275</v>
      </c>
      <c r="F2552" t="s">
        <v>714</v>
      </c>
      <c r="G2552" t="str">
        <f t="shared" si="5138"/>
        <v>DL2022056</v>
      </c>
      <c r="H2552" t="str">
        <f t="shared" si="5139"/>
        <v>18</v>
      </c>
      <c r="I2552" t="str">
        <f t="shared" si="5140"/>
        <v>Galizisk sumpkrebs_18_20221004_DL2022056_EgedalGym</v>
      </c>
      <c r="J2552" t="str">
        <f>VLOOKUP(MID(C2552,4,6),Datasæt_Analysesystemer!$B$2:$E$69,3,FALSE)</f>
        <v>Galizisk sumpkrebs</v>
      </c>
      <c r="K2552" t="str">
        <f t="shared" si="5141"/>
        <v>EP</v>
      </c>
      <c r="L2552" s="7" t="str">
        <f t="shared" si="5153"/>
        <v>No Ct</v>
      </c>
      <c r="M2552" t="str">
        <f t="shared" si="5142"/>
        <v/>
      </c>
      <c r="N2552" t="str">
        <f t="shared" si="5143"/>
        <v/>
      </c>
      <c r="O2552" t="str">
        <f t="shared" si="5144"/>
        <v/>
      </c>
    </row>
    <row r="2553" spans="1:25" x14ac:dyDescent="0.25">
      <c r="A2553" t="s">
        <v>141</v>
      </c>
      <c r="B2553" t="s">
        <v>76</v>
      </c>
      <c r="C2553" t="s">
        <v>488</v>
      </c>
      <c r="D2553">
        <v>0.01</v>
      </c>
      <c r="E2553" t="s">
        <v>1275</v>
      </c>
      <c r="F2553" t="s">
        <v>714</v>
      </c>
      <c r="G2553" t="str">
        <f t="shared" si="5138"/>
        <v>DL2022056</v>
      </c>
      <c r="H2553" t="str">
        <f t="shared" si="5139"/>
        <v>18</v>
      </c>
      <c r="I2553" t="str">
        <f t="shared" si="5140"/>
        <v>Galizisk sumpkrebs_18_20221004_DL2022056_EgedalGym</v>
      </c>
      <c r="J2553" t="str">
        <f>VLOOKUP(MID(C2553,4,6),Datasæt_Analysesystemer!$B$2:$E$69,3,FALSE)</f>
        <v>Galizisk sumpkrebs</v>
      </c>
      <c r="K2553" t="str">
        <f t="shared" si="5141"/>
        <v>EP</v>
      </c>
      <c r="L2553" s="7" t="str">
        <f t="shared" si="5153"/>
        <v>No Ct</v>
      </c>
      <c r="M2553" t="str">
        <f t="shared" si="5142"/>
        <v/>
      </c>
      <c r="N2553" t="str">
        <f t="shared" si="5143"/>
        <v/>
      </c>
      <c r="O2553" t="str">
        <f t="shared" si="5144"/>
        <v/>
      </c>
      <c r="Y2553" t="str">
        <f>O2555</f>
        <v/>
      </c>
    </row>
    <row r="2554" spans="1:25" x14ac:dyDescent="0.25">
      <c r="A2554" t="s">
        <v>184</v>
      </c>
      <c r="B2554" t="s">
        <v>23</v>
      </c>
      <c r="C2554" t="s">
        <v>513</v>
      </c>
      <c r="D2554">
        <v>0.01</v>
      </c>
      <c r="E2554">
        <v>24.02</v>
      </c>
      <c r="F2554" t="s">
        <v>714</v>
      </c>
      <c r="G2554" t="str">
        <f t="shared" si="5138"/>
        <v>DL2022056</v>
      </c>
      <c r="H2554" t="str">
        <f t="shared" si="5139"/>
        <v>19</v>
      </c>
      <c r="I2554" t="str">
        <f t="shared" si="5140"/>
        <v>Kinesisk uldhåndskrabbe_19_20221004_DL2022056_EgedalGym</v>
      </c>
      <c r="J2554" t="str">
        <f>VLOOKUP(MID(C2554,4,6),Datasæt_Analysesystemer!$B$2:$E$69,3,FALSE)</f>
        <v>Kinesisk uldhåndskrabbe</v>
      </c>
      <c r="K2554" t="str">
        <f t="shared" si="5141"/>
        <v>PK</v>
      </c>
      <c r="L2554" s="7">
        <f t="shared" si="5153"/>
        <v>24.02</v>
      </c>
      <c r="M2554">
        <f t="shared" si="5142"/>
        <v>24.02</v>
      </c>
      <c r="N2554">
        <f t="shared" si="5143"/>
        <v>0</v>
      </c>
      <c r="O2554">
        <f t="shared" si="5144"/>
        <v>0</v>
      </c>
      <c r="Q2554">
        <f t="shared" ref="Q2554" si="5226">IF(L2556="No Ct",0,L2556)</f>
        <v>0</v>
      </c>
      <c r="R2554">
        <f t="shared" ref="R2554" si="5227">IF(L2557="No Ct",0,L2557)</f>
        <v>0</v>
      </c>
      <c r="S2554" t="str">
        <f t="shared" ref="S2554" si="5228">IF(AND(M2554&gt;0,N2554=0),"Valid","Invalid")</f>
        <v>Valid</v>
      </c>
      <c r="T2554" t="str">
        <f t="shared" ref="T2554" si="5229">IF(OR(Q2554&gt;1,R2554&gt;1),"Present","Absent")</f>
        <v>Absent</v>
      </c>
      <c r="U2554" t="str">
        <f t="shared" ref="U2554" si="5230">IF(OR(AND(Q2554&gt;1,Q2554&lt;41),AND(R2554&gt;1,R2554&lt;41)),"Ct&lt;41","Ct&gt;41")</f>
        <v>Ct&gt;41</v>
      </c>
      <c r="V2554" t="str">
        <f t="shared" ref="V2554" si="5231">J2554</f>
        <v>Kinesisk uldhåndskrabbe</v>
      </c>
      <c r="W2554" t="str">
        <f t="shared" ref="W2554" si="5232">MID(F2554,10,9)</f>
        <v>DL2022056</v>
      </c>
      <c r="X2554" t="str">
        <f t="shared" ref="X2554" si="5233">W2554&amp;"_"&amp;V2554&amp;"_"&amp;S2554&amp;"_"&amp;T2554&amp;"_"&amp;U2554</f>
        <v>DL2022056_Kinesisk uldhåndskrabbe_Valid_Absent_Ct&gt;41</v>
      </c>
    </row>
    <row r="2555" spans="1:25" x14ac:dyDescent="0.25">
      <c r="A2555" t="s">
        <v>160</v>
      </c>
      <c r="B2555" t="s">
        <v>51</v>
      </c>
      <c r="C2555" t="s">
        <v>501</v>
      </c>
      <c r="D2555">
        <v>0.01</v>
      </c>
      <c r="E2555" t="s">
        <v>1275</v>
      </c>
      <c r="F2555" t="s">
        <v>714</v>
      </c>
      <c r="G2555" t="str">
        <f t="shared" si="5138"/>
        <v>DL2022056</v>
      </c>
      <c r="H2555" t="str">
        <f t="shared" si="5139"/>
        <v>19</v>
      </c>
      <c r="I2555" t="str">
        <f t="shared" si="5140"/>
        <v>Kinesisk uldhåndskrabbe_19_20221004_DL2022056_EgedalGym</v>
      </c>
      <c r="J2555" t="str">
        <f>VLOOKUP(MID(C2555,4,6),Datasæt_Analysesystemer!$B$2:$E$69,3,FALSE)</f>
        <v>Kinesisk uldhåndskrabbe</v>
      </c>
      <c r="K2555" t="str">
        <f t="shared" si="5141"/>
        <v>NK</v>
      </c>
      <c r="L2555" s="7" t="str">
        <f t="shared" si="5153"/>
        <v>No Ct</v>
      </c>
      <c r="M2555" t="str">
        <f t="shared" si="5142"/>
        <v/>
      </c>
      <c r="N2555" t="str">
        <f t="shared" si="5143"/>
        <v/>
      </c>
      <c r="O2555" t="str">
        <f t="shared" si="5144"/>
        <v/>
      </c>
    </row>
    <row r="2556" spans="1:25" x14ac:dyDescent="0.25">
      <c r="A2556" t="s">
        <v>124</v>
      </c>
      <c r="B2556" t="s">
        <v>76</v>
      </c>
      <c r="C2556" t="s">
        <v>489</v>
      </c>
      <c r="D2556">
        <v>0.01</v>
      </c>
      <c r="E2556" t="s">
        <v>1275</v>
      </c>
      <c r="F2556" t="s">
        <v>714</v>
      </c>
      <c r="G2556" t="str">
        <f t="shared" si="5138"/>
        <v>DL2022056</v>
      </c>
      <c r="H2556" t="str">
        <f t="shared" si="5139"/>
        <v>19</v>
      </c>
      <c r="I2556" t="str">
        <f t="shared" si="5140"/>
        <v>Kinesisk uldhåndskrabbe_19_20221004_DL2022056_EgedalGym</v>
      </c>
      <c r="J2556" t="str">
        <f>VLOOKUP(MID(C2556,4,6),Datasæt_Analysesystemer!$B$2:$E$69,3,FALSE)</f>
        <v>Kinesisk uldhåndskrabbe</v>
      </c>
      <c r="K2556" t="str">
        <f t="shared" si="5141"/>
        <v>EP</v>
      </c>
      <c r="L2556" s="7" t="str">
        <f t="shared" si="5153"/>
        <v>No Ct</v>
      </c>
      <c r="M2556" t="str">
        <f t="shared" si="5142"/>
        <v/>
      </c>
      <c r="N2556" t="str">
        <f t="shared" si="5143"/>
        <v/>
      </c>
      <c r="O2556" t="str">
        <f t="shared" si="5144"/>
        <v/>
      </c>
    </row>
    <row r="2557" spans="1:25" x14ac:dyDescent="0.25">
      <c r="A2557" t="s">
        <v>142</v>
      </c>
      <c r="B2557" t="s">
        <v>76</v>
      </c>
      <c r="C2557" t="s">
        <v>489</v>
      </c>
      <c r="D2557">
        <v>0.01</v>
      </c>
      <c r="E2557" t="s">
        <v>1275</v>
      </c>
      <c r="F2557" t="s">
        <v>714</v>
      </c>
      <c r="G2557" t="str">
        <f t="shared" si="5138"/>
        <v>DL2022056</v>
      </c>
      <c r="H2557" t="str">
        <f t="shared" si="5139"/>
        <v>19</v>
      </c>
      <c r="I2557" t="str">
        <f t="shared" si="5140"/>
        <v>Kinesisk uldhåndskrabbe_19_20221004_DL2022056_EgedalGym</v>
      </c>
      <c r="J2557" t="str">
        <f>VLOOKUP(MID(C2557,4,6),Datasæt_Analysesystemer!$B$2:$E$69,3,FALSE)</f>
        <v>Kinesisk uldhåndskrabbe</v>
      </c>
      <c r="K2557" t="str">
        <f t="shared" si="5141"/>
        <v>EP</v>
      </c>
      <c r="L2557" s="7" t="str">
        <f t="shared" si="5153"/>
        <v>No Ct</v>
      </c>
      <c r="M2557" t="str">
        <f t="shared" si="5142"/>
        <v/>
      </c>
      <c r="N2557" t="str">
        <f t="shared" si="5143"/>
        <v/>
      </c>
      <c r="O2557" t="str">
        <f t="shared" si="5144"/>
        <v/>
      </c>
      <c r="Y2557" t="str">
        <f>O2559</f>
        <v/>
      </c>
    </row>
    <row r="2558" spans="1:25" x14ac:dyDescent="0.25">
      <c r="A2558" t="s">
        <v>186</v>
      </c>
      <c r="B2558" t="s">
        <v>23</v>
      </c>
      <c r="C2558" t="s">
        <v>514</v>
      </c>
      <c r="D2558">
        <v>0.01</v>
      </c>
      <c r="E2558" t="s">
        <v>1275</v>
      </c>
      <c r="F2558" t="s">
        <v>714</v>
      </c>
      <c r="G2558" t="str">
        <f t="shared" si="5138"/>
        <v>DL2022056</v>
      </c>
      <c r="H2558" t="str">
        <f t="shared" si="5139"/>
        <v>20</v>
      </c>
      <c r="I2558" t="str">
        <f t="shared" si="5140"/>
        <v>Kinesisk uldhåndskrabbe_20_20221004_DL2022056_EgedalGym</v>
      </c>
      <c r="J2558" t="str">
        <f>VLOOKUP(MID(C2558,4,6),Datasæt_Analysesystemer!$B$2:$E$69,3,FALSE)</f>
        <v>Kinesisk uldhåndskrabbe</v>
      </c>
      <c r="K2558" t="str">
        <f t="shared" si="5141"/>
        <v>PK</v>
      </c>
      <c r="L2558" s="7" t="str">
        <f t="shared" si="5153"/>
        <v>No Ct</v>
      </c>
      <c r="M2558">
        <f t="shared" si="5142"/>
        <v>0</v>
      </c>
      <c r="N2558">
        <f t="shared" si="5143"/>
        <v>0</v>
      </c>
      <c r="O2558">
        <f t="shared" si="5144"/>
        <v>0</v>
      </c>
      <c r="Q2558">
        <f t="shared" ref="Q2558" si="5234">IF(L2560="No Ct",0,L2560)</f>
        <v>0</v>
      </c>
      <c r="R2558">
        <f t="shared" ref="R2558" si="5235">IF(L2561="No Ct",0,L2561)</f>
        <v>0</v>
      </c>
      <c r="S2558" t="str">
        <f t="shared" ref="S2558" si="5236">IF(AND(M2558&gt;0,N2558=0),"Valid","Invalid")</f>
        <v>Invalid</v>
      </c>
      <c r="T2558" t="str">
        <f t="shared" ref="T2558" si="5237">IF(OR(Q2558&gt;1,R2558&gt;1),"Present","Absent")</f>
        <v>Absent</v>
      </c>
      <c r="U2558" t="str">
        <f t="shared" ref="U2558" si="5238">IF(OR(AND(Q2558&gt;1,Q2558&lt;41),AND(R2558&gt;1,R2558&lt;41)),"Ct&lt;41","Ct&gt;41")</f>
        <v>Ct&gt;41</v>
      </c>
      <c r="V2558" t="str">
        <f t="shared" ref="V2558" si="5239">J2558</f>
        <v>Kinesisk uldhåndskrabbe</v>
      </c>
      <c r="W2558" t="str">
        <f t="shared" ref="W2558" si="5240">MID(F2558,10,9)</f>
        <v>DL2022056</v>
      </c>
      <c r="X2558" t="str">
        <f t="shared" ref="X2558" si="5241">W2558&amp;"_"&amp;V2558&amp;"_"&amp;S2558&amp;"_"&amp;T2558&amp;"_"&amp;U2558</f>
        <v>DL2022056_Kinesisk uldhåndskrabbe_Invalid_Absent_Ct&gt;41</v>
      </c>
    </row>
    <row r="2559" spans="1:25" x14ac:dyDescent="0.25">
      <c r="A2559" t="s">
        <v>162</v>
      </c>
      <c r="B2559" t="s">
        <v>51</v>
      </c>
      <c r="C2559" t="s">
        <v>502</v>
      </c>
      <c r="D2559">
        <v>0.01</v>
      </c>
      <c r="E2559" t="s">
        <v>1275</v>
      </c>
      <c r="F2559" t="s">
        <v>714</v>
      </c>
      <c r="G2559" t="str">
        <f t="shared" si="5138"/>
        <v>DL2022056</v>
      </c>
      <c r="H2559" t="str">
        <f t="shared" si="5139"/>
        <v>20</v>
      </c>
      <c r="I2559" t="str">
        <f t="shared" si="5140"/>
        <v>Kinesisk uldhåndskrabbe_20_20221004_DL2022056_EgedalGym</v>
      </c>
      <c r="J2559" t="str">
        <f>VLOOKUP(MID(C2559,4,6),Datasæt_Analysesystemer!$B$2:$E$69,3,FALSE)</f>
        <v>Kinesisk uldhåndskrabbe</v>
      </c>
      <c r="K2559" t="str">
        <f t="shared" si="5141"/>
        <v>NK</v>
      </c>
      <c r="L2559" s="7" t="str">
        <f t="shared" si="5153"/>
        <v>No Ct</v>
      </c>
      <c r="M2559" t="str">
        <f t="shared" si="5142"/>
        <v/>
      </c>
      <c r="N2559" t="str">
        <f t="shared" si="5143"/>
        <v/>
      </c>
      <c r="O2559" t="str">
        <f t="shared" si="5144"/>
        <v/>
      </c>
    </row>
    <row r="2560" spans="1:25" x14ac:dyDescent="0.25">
      <c r="A2560" t="s">
        <v>126</v>
      </c>
      <c r="B2560" t="s">
        <v>76</v>
      </c>
      <c r="C2560" t="s">
        <v>490</v>
      </c>
      <c r="D2560">
        <v>0.01</v>
      </c>
      <c r="E2560" t="s">
        <v>1275</v>
      </c>
      <c r="F2560" t="s">
        <v>714</v>
      </c>
      <c r="G2560" t="str">
        <f t="shared" si="5138"/>
        <v>DL2022056</v>
      </c>
      <c r="H2560" t="str">
        <f t="shared" si="5139"/>
        <v>20</v>
      </c>
      <c r="I2560" t="str">
        <f t="shared" si="5140"/>
        <v>Kinesisk uldhåndskrabbe_20_20221004_DL2022056_EgedalGym</v>
      </c>
      <c r="J2560" t="str">
        <f>VLOOKUP(MID(C2560,4,6),Datasæt_Analysesystemer!$B$2:$E$69,3,FALSE)</f>
        <v>Kinesisk uldhåndskrabbe</v>
      </c>
      <c r="K2560" t="str">
        <f t="shared" si="5141"/>
        <v>EP</v>
      </c>
      <c r="L2560" s="7" t="str">
        <f t="shared" si="5153"/>
        <v>No Ct</v>
      </c>
      <c r="M2560" t="str">
        <f t="shared" si="5142"/>
        <v/>
      </c>
      <c r="N2560" t="str">
        <f t="shared" si="5143"/>
        <v/>
      </c>
      <c r="O2560" t="str">
        <f t="shared" si="5144"/>
        <v/>
      </c>
    </row>
    <row r="2561" spans="1:25" x14ac:dyDescent="0.25">
      <c r="A2561" t="s">
        <v>143</v>
      </c>
      <c r="B2561" t="s">
        <v>76</v>
      </c>
      <c r="C2561" t="s">
        <v>490</v>
      </c>
      <c r="D2561">
        <v>0.01</v>
      </c>
      <c r="E2561" t="s">
        <v>1275</v>
      </c>
      <c r="F2561" t="s">
        <v>714</v>
      </c>
      <c r="G2561" t="str">
        <f t="shared" si="5138"/>
        <v>DL2022056</v>
      </c>
      <c r="H2561" t="str">
        <f t="shared" si="5139"/>
        <v>20</v>
      </c>
      <c r="I2561" t="str">
        <f t="shared" si="5140"/>
        <v>Kinesisk uldhåndskrabbe_20_20221004_DL2022056_EgedalGym</v>
      </c>
      <c r="J2561" t="str">
        <f>VLOOKUP(MID(C2561,4,6),Datasæt_Analysesystemer!$B$2:$E$69,3,FALSE)</f>
        <v>Kinesisk uldhåndskrabbe</v>
      </c>
      <c r="K2561" t="str">
        <f t="shared" si="5141"/>
        <v>EP</v>
      </c>
      <c r="L2561" s="7" t="str">
        <f t="shared" si="5153"/>
        <v>No Ct</v>
      </c>
      <c r="M2561" t="str">
        <f t="shared" si="5142"/>
        <v/>
      </c>
      <c r="N2561" t="str">
        <f t="shared" si="5143"/>
        <v/>
      </c>
      <c r="O2561" t="str">
        <f t="shared" si="5144"/>
        <v/>
      </c>
      <c r="Y2561" t="str">
        <f>O2563</f>
        <v/>
      </c>
    </row>
    <row r="2562" spans="1:25" x14ac:dyDescent="0.25">
      <c r="A2562" t="s">
        <v>188</v>
      </c>
      <c r="B2562" t="s">
        <v>23</v>
      </c>
      <c r="C2562" t="s">
        <v>515</v>
      </c>
      <c r="D2562">
        <v>0.01</v>
      </c>
      <c r="E2562">
        <v>22.93</v>
      </c>
      <c r="F2562" t="s">
        <v>714</v>
      </c>
      <c r="G2562" t="str">
        <f t="shared" si="5138"/>
        <v>DL2022056</v>
      </c>
      <c r="H2562" t="str">
        <f t="shared" si="5139"/>
        <v>21</v>
      </c>
      <c r="I2562" t="str">
        <f t="shared" si="5140"/>
        <v>Bred vandkalv_21_20221004_DL2022056_EgedalGym</v>
      </c>
      <c r="J2562" t="str">
        <f>VLOOKUP(MID(C2562,4,6),Datasæt_Analysesystemer!$B$2:$E$69,3,FALSE)</f>
        <v>Bred vandkalv</v>
      </c>
      <c r="K2562" t="str">
        <f t="shared" si="5141"/>
        <v>PK</v>
      </c>
      <c r="L2562" s="7">
        <f t="shared" si="5153"/>
        <v>22.93</v>
      </c>
      <c r="M2562">
        <f t="shared" si="5142"/>
        <v>22.93</v>
      </c>
      <c r="N2562">
        <f t="shared" si="5143"/>
        <v>0</v>
      </c>
      <c r="O2562">
        <f t="shared" si="5144"/>
        <v>0</v>
      </c>
      <c r="Q2562">
        <f t="shared" ref="Q2562" si="5242">IF(L2564="No Ct",0,L2564)</f>
        <v>0</v>
      </c>
      <c r="R2562">
        <f t="shared" ref="R2562" si="5243">IF(L2565="No Ct",0,L2565)</f>
        <v>0</v>
      </c>
      <c r="S2562" t="str">
        <f t="shared" ref="S2562" si="5244">IF(AND(M2562&gt;0,N2562=0),"Valid","Invalid")</f>
        <v>Valid</v>
      </c>
      <c r="T2562" t="str">
        <f t="shared" ref="T2562" si="5245">IF(OR(Q2562&gt;1,R2562&gt;1),"Present","Absent")</f>
        <v>Absent</v>
      </c>
      <c r="U2562" t="str">
        <f t="shared" ref="U2562" si="5246">IF(OR(AND(Q2562&gt;1,Q2562&lt;41),AND(R2562&gt;1,R2562&lt;41)),"Ct&lt;41","Ct&gt;41")</f>
        <v>Ct&gt;41</v>
      </c>
      <c r="V2562" t="str">
        <f t="shared" ref="V2562" si="5247">J2562</f>
        <v>Bred vandkalv</v>
      </c>
      <c r="W2562" t="str">
        <f t="shared" ref="W2562" si="5248">MID(F2562,10,9)</f>
        <v>DL2022056</v>
      </c>
      <c r="X2562" t="str">
        <f t="shared" ref="X2562" si="5249">W2562&amp;"_"&amp;V2562&amp;"_"&amp;S2562&amp;"_"&amp;T2562&amp;"_"&amp;U2562</f>
        <v>DL2022056_Bred vandkalv_Valid_Absent_Ct&gt;41</v>
      </c>
    </row>
    <row r="2563" spans="1:25" x14ac:dyDescent="0.25">
      <c r="A2563" t="s">
        <v>164</v>
      </c>
      <c r="B2563" t="s">
        <v>51</v>
      </c>
      <c r="C2563" t="s">
        <v>503</v>
      </c>
      <c r="D2563">
        <v>0.01</v>
      </c>
      <c r="E2563" t="s">
        <v>1275</v>
      </c>
      <c r="F2563" t="s">
        <v>714</v>
      </c>
      <c r="G2563" t="str">
        <f t="shared" si="5138"/>
        <v>DL2022056</v>
      </c>
      <c r="H2563" t="str">
        <f t="shared" si="5139"/>
        <v>21</v>
      </c>
      <c r="I2563" t="str">
        <f t="shared" si="5140"/>
        <v>Bred vandkalv_21_20221004_DL2022056_EgedalGym</v>
      </c>
      <c r="J2563" t="str">
        <f>VLOOKUP(MID(C2563,4,6),Datasæt_Analysesystemer!$B$2:$E$69,3,FALSE)</f>
        <v>Bred vandkalv</v>
      </c>
      <c r="K2563" t="str">
        <f t="shared" si="5141"/>
        <v>NK</v>
      </c>
      <c r="L2563" s="7" t="str">
        <f t="shared" si="5153"/>
        <v>No Ct</v>
      </c>
      <c r="M2563" t="str">
        <f t="shared" si="5142"/>
        <v/>
      </c>
      <c r="N2563" t="str">
        <f t="shared" si="5143"/>
        <v/>
      </c>
      <c r="O2563" t="str">
        <f t="shared" si="5144"/>
        <v/>
      </c>
    </row>
    <row r="2564" spans="1:25" x14ac:dyDescent="0.25">
      <c r="A2564" t="s">
        <v>128</v>
      </c>
      <c r="B2564" t="s">
        <v>76</v>
      </c>
      <c r="C2564" t="s">
        <v>491</v>
      </c>
      <c r="D2564">
        <v>0.01</v>
      </c>
      <c r="E2564" t="s">
        <v>1275</v>
      </c>
      <c r="F2564" t="s">
        <v>714</v>
      </c>
      <c r="G2564" t="str">
        <f t="shared" si="5138"/>
        <v>DL2022056</v>
      </c>
      <c r="H2564" t="str">
        <f t="shared" si="5139"/>
        <v>21</v>
      </c>
      <c r="I2564" t="str">
        <f t="shared" si="5140"/>
        <v>Bred vandkalv_21_20221004_DL2022056_EgedalGym</v>
      </c>
      <c r="J2564" t="str">
        <f>VLOOKUP(MID(C2564,4,6),Datasæt_Analysesystemer!$B$2:$E$69,3,FALSE)</f>
        <v>Bred vandkalv</v>
      </c>
      <c r="K2564" t="str">
        <f t="shared" si="5141"/>
        <v>EP</v>
      </c>
      <c r="L2564" s="7" t="str">
        <f t="shared" si="5153"/>
        <v>No Ct</v>
      </c>
      <c r="M2564" t="str">
        <f t="shared" si="5142"/>
        <v/>
      </c>
      <c r="N2564" t="str">
        <f t="shared" si="5143"/>
        <v/>
      </c>
      <c r="O2564" t="str">
        <f t="shared" si="5144"/>
        <v/>
      </c>
    </row>
    <row r="2565" spans="1:25" x14ac:dyDescent="0.25">
      <c r="A2565" t="s">
        <v>144</v>
      </c>
      <c r="B2565" t="s">
        <v>76</v>
      </c>
      <c r="C2565" t="s">
        <v>491</v>
      </c>
      <c r="D2565">
        <v>0.01</v>
      </c>
      <c r="E2565" t="s">
        <v>1275</v>
      </c>
      <c r="F2565" t="s">
        <v>714</v>
      </c>
      <c r="G2565" t="str">
        <f t="shared" si="5138"/>
        <v>DL2022056</v>
      </c>
      <c r="H2565" t="str">
        <f t="shared" si="5139"/>
        <v>21</v>
      </c>
      <c r="I2565" t="str">
        <f t="shared" si="5140"/>
        <v>Bred vandkalv_21_20221004_DL2022056_EgedalGym</v>
      </c>
      <c r="J2565" t="str">
        <f>VLOOKUP(MID(C2565,4,6),Datasæt_Analysesystemer!$B$2:$E$69,3,FALSE)</f>
        <v>Bred vandkalv</v>
      </c>
      <c r="K2565" t="str">
        <f t="shared" si="5141"/>
        <v>EP</v>
      </c>
      <c r="L2565" s="7" t="str">
        <f t="shared" si="5153"/>
        <v>No Ct</v>
      </c>
      <c r="M2565" t="str">
        <f t="shared" si="5142"/>
        <v/>
      </c>
      <c r="N2565" t="str">
        <f t="shared" si="5143"/>
        <v/>
      </c>
      <c r="O2565" t="str">
        <f t="shared" si="5144"/>
        <v/>
      </c>
      <c r="Y2565" t="str">
        <f>O2567</f>
        <v/>
      </c>
    </row>
    <row r="2566" spans="1:25" x14ac:dyDescent="0.25">
      <c r="A2566" t="s">
        <v>190</v>
      </c>
      <c r="B2566" t="s">
        <v>23</v>
      </c>
      <c r="C2566" t="s">
        <v>516</v>
      </c>
      <c r="D2566">
        <v>0.01</v>
      </c>
      <c r="E2566" t="s">
        <v>1275</v>
      </c>
      <c r="F2566" t="s">
        <v>714</v>
      </c>
      <c r="G2566" t="str">
        <f t="shared" si="5138"/>
        <v>DL2022056</v>
      </c>
      <c r="H2566" t="str">
        <f t="shared" si="5139"/>
        <v>22</v>
      </c>
      <c r="I2566" t="str">
        <f t="shared" si="5140"/>
        <v>Bred vandkalv_22_20221004_DL2022056_EgedalGym</v>
      </c>
      <c r="J2566" t="str">
        <f>VLOOKUP(MID(C2566,4,6),Datasæt_Analysesystemer!$B$2:$E$69,3,FALSE)</f>
        <v>Bred vandkalv</v>
      </c>
      <c r="K2566" t="str">
        <f t="shared" si="5141"/>
        <v>PK</v>
      </c>
      <c r="L2566" s="7" t="str">
        <f t="shared" si="5153"/>
        <v>No Ct</v>
      </c>
      <c r="M2566">
        <f t="shared" si="5142"/>
        <v>0</v>
      </c>
      <c r="N2566">
        <f t="shared" si="5143"/>
        <v>0</v>
      </c>
      <c r="O2566">
        <f t="shared" si="5144"/>
        <v>23.59</v>
      </c>
      <c r="Q2566">
        <f t="shared" ref="Q2566" si="5250">IF(L2568="No Ct",0,L2568)</f>
        <v>23.59</v>
      </c>
      <c r="R2566">
        <f t="shared" ref="R2566" si="5251">IF(L2569="No Ct",0,L2569)</f>
        <v>0</v>
      </c>
      <c r="S2566" t="str">
        <f t="shared" ref="S2566" si="5252">IF(AND(M2566&gt;0,N2566=0),"Valid","Invalid")</f>
        <v>Invalid</v>
      </c>
      <c r="T2566" t="str">
        <f t="shared" ref="T2566" si="5253">IF(OR(Q2566&gt;1,R2566&gt;1),"Present","Absent")</f>
        <v>Present</v>
      </c>
      <c r="U2566" t="str">
        <f t="shared" ref="U2566" si="5254">IF(OR(AND(Q2566&gt;1,Q2566&lt;41),AND(R2566&gt;1,R2566&lt;41)),"Ct&lt;41","Ct&gt;41")</f>
        <v>Ct&lt;41</v>
      </c>
      <c r="V2566" t="str">
        <f t="shared" ref="V2566" si="5255">J2566</f>
        <v>Bred vandkalv</v>
      </c>
      <c r="W2566" t="str">
        <f t="shared" ref="W2566" si="5256">MID(F2566,10,9)</f>
        <v>DL2022056</v>
      </c>
      <c r="X2566" t="str">
        <f t="shared" ref="X2566" si="5257">W2566&amp;"_"&amp;V2566&amp;"_"&amp;S2566&amp;"_"&amp;T2566&amp;"_"&amp;U2566</f>
        <v>DL2022056_Bred vandkalv_Invalid_Present_Ct&lt;41</v>
      </c>
    </row>
    <row r="2567" spans="1:25" x14ac:dyDescent="0.25">
      <c r="A2567" t="s">
        <v>166</v>
      </c>
      <c r="B2567" t="s">
        <v>51</v>
      </c>
      <c r="C2567" t="s">
        <v>504</v>
      </c>
      <c r="D2567">
        <v>0.01</v>
      </c>
      <c r="E2567" t="s">
        <v>1275</v>
      </c>
      <c r="F2567" t="s">
        <v>714</v>
      </c>
      <c r="G2567" t="str">
        <f t="shared" si="5138"/>
        <v>DL2022056</v>
      </c>
      <c r="H2567" t="str">
        <f t="shared" si="5139"/>
        <v>22</v>
      </c>
      <c r="I2567" t="str">
        <f t="shared" si="5140"/>
        <v>Bred vandkalv_22_20221004_DL2022056_EgedalGym</v>
      </c>
      <c r="J2567" t="str">
        <f>VLOOKUP(MID(C2567,4,6),Datasæt_Analysesystemer!$B$2:$E$69,3,FALSE)</f>
        <v>Bred vandkalv</v>
      </c>
      <c r="K2567" t="str">
        <f t="shared" si="5141"/>
        <v>NK</v>
      </c>
      <c r="L2567" s="7" t="str">
        <f t="shared" si="5153"/>
        <v>No Ct</v>
      </c>
      <c r="M2567" t="str">
        <f t="shared" si="5142"/>
        <v/>
      </c>
      <c r="N2567" t="str">
        <f t="shared" si="5143"/>
        <v/>
      </c>
      <c r="O2567" t="str">
        <f t="shared" si="5144"/>
        <v/>
      </c>
    </row>
    <row r="2568" spans="1:25" x14ac:dyDescent="0.25">
      <c r="A2568" t="s">
        <v>130</v>
      </c>
      <c r="B2568" t="s">
        <v>76</v>
      </c>
      <c r="C2568" t="s">
        <v>492</v>
      </c>
      <c r="D2568">
        <v>0.01</v>
      </c>
      <c r="E2568">
        <v>23.59</v>
      </c>
      <c r="F2568" t="s">
        <v>714</v>
      </c>
      <c r="G2568" t="str">
        <f t="shared" si="5138"/>
        <v>DL2022056</v>
      </c>
      <c r="H2568" t="str">
        <f t="shared" si="5139"/>
        <v>22</v>
      </c>
      <c r="I2568" t="str">
        <f t="shared" si="5140"/>
        <v>Bred vandkalv_22_20221004_DL2022056_EgedalGym</v>
      </c>
      <c r="J2568" t="str">
        <f>VLOOKUP(MID(C2568,4,6),Datasæt_Analysesystemer!$B$2:$E$69,3,FALSE)</f>
        <v>Bred vandkalv</v>
      </c>
      <c r="K2568" t="str">
        <f t="shared" si="5141"/>
        <v>EP</v>
      </c>
      <c r="L2568" s="7">
        <f t="shared" si="5153"/>
        <v>23.59</v>
      </c>
      <c r="M2568" t="str">
        <f t="shared" si="5142"/>
        <v/>
      </c>
      <c r="N2568" t="str">
        <f t="shared" si="5143"/>
        <v/>
      </c>
      <c r="O2568" t="str">
        <f t="shared" si="5144"/>
        <v/>
      </c>
    </row>
    <row r="2569" spans="1:25" x14ac:dyDescent="0.25">
      <c r="A2569" t="s">
        <v>145</v>
      </c>
      <c r="B2569" t="s">
        <v>76</v>
      </c>
      <c r="C2569" t="s">
        <v>492</v>
      </c>
      <c r="D2569">
        <v>0.01</v>
      </c>
      <c r="E2569" t="s">
        <v>1275</v>
      </c>
      <c r="F2569" t="s">
        <v>714</v>
      </c>
      <c r="G2569" t="str">
        <f t="shared" si="5138"/>
        <v>DL2022056</v>
      </c>
      <c r="H2569" t="str">
        <f t="shared" si="5139"/>
        <v>22</v>
      </c>
      <c r="I2569" t="str">
        <f t="shared" si="5140"/>
        <v>Bred vandkalv_22_20221004_DL2022056_EgedalGym</v>
      </c>
      <c r="J2569" t="str">
        <f>VLOOKUP(MID(C2569,4,6),Datasæt_Analysesystemer!$B$2:$E$69,3,FALSE)</f>
        <v>Bred vandkalv</v>
      </c>
      <c r="K2569" t="str">
        <f t="shared" si="5141"/>
        <v>EP</v>
      </c>
      <c r="L2569" s="7" t="str">
        <f t="shared" si="5153"/>
        <v>No Ct</v>
      </c>
      <c r="M2569" t="str">
        <f t="shared" si="5142"/>
        <v/>
      </c>
      <c r="N2569" t="str">
        <f t="shared" si="5143"/>
        <v/>
      </c>
      <c r="O2569" t="str">
        <f t="shared" si="5144"/>
        <v/>
      </c>
      <c r="Y2569" t="str">
        <f>O2571</f>
        <v/>
      </c>
    </row>
    <row r="2570" spans="1:25" x14ac:dyDescent="0.25">
      <c r="A2570" t="s">
        <v>192</v>
      </c>
      <c r="B2570" t="s">
        <v>23</v>
      </c>
      <c r="C2570" t="s">
        <v>517</v>
      </c>
      <c r="D2570">
        <v>0.01</v>
      </c>
      <c r="E2570" t="s">
        <v>1275</v>
      </c>
      <c r="F2570" t="s">
        <v>714</v>
      </c>
      <c r="G2570" t="str">
        <f t="shared" si="5138"/>
        <v>DL2022056</v>
      </c>
      <c r="H2570" t="str">
        <f t="shared" si="5139"/>
        <v>23</v>
      </c>
      <c r="I2570" t="str">
        <f t="shared" si="5140"/>
        <v>Odder_23_20221004_DL2022056_EgedalGym</v>
      </c>
      <c r="J2570" t="str">
        <f>VLOOKUP(MID(C2570,4,6),Datasæt_Analysesystemer!$B$2:$E$69,3,FALSE)</f>
        <v>Odder</v>
      </c>
      <c r="K2570" t="str">
        <f t="shared" si="5141"/>
        <v>PK</v>
      </c>
      <c r="L2570" s="7" t="str">
        <f t="shared" si="5153"/>
        <v>No Ct</v>
      </c>
      <c r="M2570">
        <f t="shared" si="5142"/>
        <v>0</v>
      </c>
      <c r="N2570">
        <f t="shared" si="5143"/>
        <v>0</v>
      </c>
      <c r="O2570">
        <f t="shared" si="5144"/>
        <v>0</v>
      </c>
      <c r="Q2570">
        <f t="shared" ref="Q2570" si="5258">IF(L2572="No Ct",0,L2572)</f>
        <v>0</v>
      </c>
      <c r="R2570">
        <f t="shared" ref="R2570" si="5259">IF(L2573="No Ct",0,L2573)</f>
        <v>0</v>
      </c>
      <c r="S2570" t="str">
        <f t="shared" ref="S2570" si="5260">IF(AND(M2570&gt;0,N2570=0),"Valid","Invalid")</f>
        <v>Invalid</v>
      </c>
      <c r="T2570" t="str">
        <f t="shared" ref="T2570" si="5261">IF(OR(Q2570&gt;1,R2570&gt;1),"Present","Absent")</f>
        <v>Absent</v>
      </c>
      <c r="U2570" t="str">
        <f t="shared" ref="U2570" si="5262">IF(OR(AND(Q2570&gt;1,Q2570&lt;41),AND(R2570&gt;1,R2570&lt;41)),"Ct&lt;41","Ct&gt;41")</f>
        <v>Ct&gt;41</v>
      </c>
      <c r="V2570" t="str">
        <f t="shared" ref="V2570" si="5263">J2570</f>
        <v>Odder</v>
      </c>
      <c r="W2570" t="str">
        <f t="shared" ref="W2570" si="5264">MID(F2570,10,9)</f>
        <v>DL2022056</v>
      </c>
      <c r="X2570" t="str">
        <f t="shared" ref="X2570" si="5265">W2570&amp;"_"&amp;V2570&amp;"_"&amp;S2570&amp;"_"&amp;T2570&amp;"_"&amp;U2570</f>
        <v>DL2022056_Odder_Invalid_Absent_Ct&gt;41</v>
      </c>
    </row>
    <row r="2571" spans="1:25" x14ac:dyDescent="0.25">
      <c r="A2571" t="s">
        <v>168</v>
      </c>
      <c r="B2571" t="s">
        <v>51</v>
      </c>
      <c r="C2571" t="s">
        <v>505</v>
      </c>
      <c r="D2571">
        <v>0.01</v>
      </c>
      <c r="E2571" t="s">
        <v>1275</v>
      </c>
      <c r="F2571" t="s">
        <v>714</v>
      </c>
      <c r="G2571" t="str">
        <f t="shared" si="5138"/>
        <v>DL2022056</v>
      </c>
      <c r="H2571" t="str">
        <f t="shared" si="5139"/>
        <v>23</v>
      </c>
      <c r="I2571" t="str">
        <f t="shared" si="5140"/>
        <v>Odder_23_20221004_DL2022056_EgedalGym</v>
      </c>
      <c r="J2571" t="str">
        <f>VLOOKUP(MID(C2571,4,6),Datasæt_Analysesystemer!$B$2:$E$69,3,FALSE)</f>
        <v>Odder</v>
      </c>
      <c r="K2571" t="str">
        <f t="shared" si="5141"/>
        <v>NK</v>
      </c>
      <c r="L2571" s="7" t="str">
        <f t="shared" si="5153"/>
        <v>No Ct</v>
      </c>
      <c r="M2571" t="str">
        <f t="shared" si="5142"/>
        <v/>
      </c>
      <c r="N2571" t="str">
        <f t="shared" si="5143"/>
        <v/>
      </c>
      <c r="O2571" t="str">
        <f t="shared" si="5144"/>
        <v/>
      </c>
    </row>
    <row r="2572" spans="1:25" x14ac:dyDescent="0.25">
      <c r="A2572" t="s">
        <v>132</v>
      </c>
      <c r="B2572" t="s">
        <v>76</v>
      </c>
      <c r="C2572" t="s">
        <v>493</v>
      </c>
      <c r="D2572">
        <v>0.01</v>
      </c>
      <c r="E2572" t="s">
        <v>1275</v>
      </c>
      <c r="F2572" t="s">
        <v>714</v>
      </c>
      <c r="G2572" t="str">
        <f t="shared" si="5138"/>
        <v>DL2022056</v>
      </c>
      <c r="H2572" t="str">
        <f t="shared" si="5139"/>
        <v>23</v>
      </c>
      <c r="I2572" t="str">
        <f t="shared" si="5140"/>
        <v>Odder_23_20221004_DL2022056_EgedalGym</v>
      </c>
      <c r="J2572" t="str">
        <f>VLOOKUP(MID(C2572,4,6),Datasæt_Analysesystemer!$B$2:$E$69,3,FALSE)</f>
        <v>Odder</v>
      </c>
      <c r="K2572" t="str">
        <f t="shared" si="5141"/>
        <v>EP</v>
      </c>
      <c r="L2572" s="7" t="str">
        <f t="shared" si="5153"/>
        <v>No Ct</v>
      </c>
      <c r="M2572" t="str">
        <f t="shared" si="5142"/>
        <v/>
      </c>
      <c r="N2572" t="str">
        <f t="shared" si="5143"/>
        <v/>
      </c>
      <c r="O2572" t="str">
        <f t="shared" si="5144"/>
        <v/>
      </c>
    </row>
    <row r="2573" spans="1:25" x14ac:dyDescent="0.25">
      <c r="A2573" t="s">
        <v>146</v>
      </c>
      <c r="B2573" t="s">
        <v>76</v>
      </c>
      <c r="C2573" t="s">
        <v>493</v>
      </c>
      <c r="D2573">
        <v>0.01</v>
      </c>
      <c r="E2573" t="s">
        <v>1275</v>
      </c>
      <c r="F2573" t="s">
        <v>714</v>
      </c>
      <c r="G2573" t="str">
        <f t="shared" si="5138"/>
        <v>DL2022056</v>
      </c>
      <c r="H2573" t="str">
        <f t="shared" si="5139"/>
        <v>23</v>
      </c>
      <c r="I2573" t="str">
        <f t="shared" si="5140"/>
        <v>Odder_23_20221004_DL2022056_EgedalGym</v>
      </c>
      <c r="J2573" t="str">
        <f>VLOOKUP(MID(C2573,4,6),Datasæt_Analysesystemer!$B$2:$E$69,3,FALSE)</f>
        <v>Odder</v>
      </c>
      <c r="K2573" t="str">
        <f t="shared" si="5141"/>
        <v>EP</v>
      </c>
      <c r="L2573" s="7" t="str">
        <f t="shared" si="5153"/>
        <v>No Ct</v>
      </c>
      <c r="M2573" t="str">
        <f t="shared" si="5142"/>
        <v/>
      </c>
      <c r="N2573" t="str">
        <f t="shared" si="5143"/>
        <v/>
      </c>
      <c r="O2573" t="str">
        <f t="shared" si="5144"/>
        <v/>
      </c>
      <c r="Y2573" t="str">
        <f>O2575</f>
        <v/>
      </c>
    </row>
    <row r="2574" spans="1:25" x14ac:dyDescent="0.25">
      <c r="A2574" t="s">
        <v>194</v>
      </c>
      <c r="B2574" t="s">
        <v>23</v>
      </c>
      <c r="C2574" t="s">
        <v>518</v>
      </c>
      <c r="D2574">
        <v>0.01</v>
      </c>
      <c r="E2574" t="s">
        <v>1275</v>
      </c>
      <c r="F2574" t="s">
        <v>714</v>
      </c>
      <c r="G2574" t="str">
        <f t="shared" si="5138"/>
        <v>DL2022056</v>
      </c>
      <c r="H2574" t="str">
        <f t="shared" si="5139"/>
        <v>24</v>
      </c>
      <c r="I2574" t="str">
        <f t="shared" si="5140"/>
        <v>Odder_24_20221004_DL2022056_EgedalGym</v>
      </c>
      <c r="J2574" t="str">
        <f>VLOOKUP(MID(C2574,4,6),Datasæt_Analysesystemer!$B$2:$E$69,3,FALSE)</f>
        <v>Odder</v>
      </c>
      <c r="K2574" t="str">
        <f t="shared" si="5141"/>
        <v>PK</v>
      </c>
      <c r="L2574" s="7" t="str">
        <f t="shared" si="5153"/>
        <v>No Ct</v>
      </c>
      <c r="M2574">
        <f t="shared" si="5142"/>
        <v>0</v>
      </c>
      <c r="N2574">
        <f t="shared" si="5143"/>
        <v>0</v>
      </c>
      <c r="O2574">
        <f t="shared" si="5144"/>
        <v>0</v>
      </c>
      <c r="Q2574">
        <f t="shared" ref="Q2574" si="5266">IF(L2576="No Ct",0,L2576)</f>
        <v>0</v>
      </c>
      <c r="R2574">
        <f t="shared" ref="R2574" si="5267">IF(L2577="No Ct",0,L2577)</f>
        <v>0</v>
      </c>
      <c r="S2574" t="str">
        <f t="shared" ref="S2574" si="5268">IF(AND(M2574&gt;0,N2574=0),"Valid","Invalid")</f>
        <v>Invalid</v>
      </c>
      <c r="T2574" t="str">
        <f t="shared" ref="T2574" si="5269">IF(OR(Q2574&gt;1,R2574&gt;1),"Present","Absent")</f>
        <v>Absent</v>
      </c>
      <c r="U2574" t="str">
        <f t="shared" ref="U2574" si="5270">IF(OR(AND(Q2574&gt;1,Q2574&lt;41),AND(R2574&gt;1,R2574&lt;41)),"Ct&lt;41","Ct&gt;41")</f>
        <v>Ct&gt;41</v>
      </c>
      <c r="V2574" t="str">
        <f t="shared" ref="V2574" si="5271">J2574</f>
        <v>Odder</v>
      </c>
      <c r="W2574" t="str">
        <f t="shared" ref="W2574" si="5272">MID(F2574,10,9)</f>
        <v>DL2022056</v>
      </c>
      <c r="X2574" t="str">
        <f t="shared" ref="X2574" si="5273">W2574&amp;"_"&amp;V2574&amp;"_"&amp;S2574&amp;"_"&amp;T2574&amp;"_"&amp;U2574</f>
        <v>DL2022056_Odder_Invalid_Absent_Ct&gt;41</v>
      </c>
    </row>
    <row r="2575" spans="1:25" x14ac:dyDescent="0.25">
      <c r="A2575" t="s">
        <v>170</v>
      </c>
      <c r="B2575" t="s">
        <v>51</v>
      </c>
      <c r="C2575" t="s">
        <v>506</v>
      </c>
      <c r="D2575">
        <v>0.01</v>
      </c>
      <c r="E2575" t="s">
        <v>1275</v>
      </c>
      <c r="F2575" t="s">
        <v>714</v>
      </c>
      <c r="G2575" t="str">
        <f t="shared" si="5138"/>
        <v>DL2022056</v>
      </c>
      <c r="H2575" t="str">
        <f t="shared" si="5139"/>
        <v>24</v>
      </c>
      <c r="I2575" t="str">
        <f t="shared" si="5140"/>
        <v>Odder_24_20221004_DL2022056_EgedalGym</v>
      </c>
      <c r="J2575" t="str">
        <f>VLOOKUP(MID(C2575,4,6),Datasæt_Analysesystemer!$B$2:$E$69,3,FALSE)</f>
        <v>Odder</v>
      </c>
      <c r="K2575" t="str">
        <f t="shared" si="5141"/>
        <v>NK</v>
      </c>
      <c r="L2575" s="7" t="str">
        <f t="shared" si="5153"/>
        <v>No Ct</v>
      </c>
      <c r="M2575" t="str">
        <f t="shared" si="5142"/>
        <v/>
      </c>
      <c r="N2575" t="str">
        <f t="shared" si="5143"/>
        <v/>
      </c>
      <c r="O2575" t="str">
        <f t="shared" si="5144"/>
        <v/>
      </c>
    </row>
    <row r="2576" spans="1:25" x14ac:dyDescent="0.25">
      <c r="A2576" t="s">
        <v>134</v>
      </c>
      <c r="B2576" t="s">
        <v>76</v>
      </c>
      <c r="C2576" t="s">
        <v>494</v>
      </c>
      <c r="D2576">
        <v>0.01</v>
      </c>
      <c r="E2576" t="s">
        <v>1275</v>
      </c>
      <c r="F2576" t="s">
        <v>714</v>
      </c>
      <c r="G2576" t="str">
        <f t="shared" si="5138"/>
        <v>DL2022056</v>
      </c>
      <c r="H2576" t="str">
        <f t="shared" si="5139"/>
        <v>24</v>
      </c>
      <c r="I2576" t="str">
        <f t="shared" si="5140"/>
        <v>Odder_24_20221004_DL2022056_EgedalGym</v>
      </c>
      <c r="J2576" t="str">
        <f>VLOOKUP(MID(C2576,4,6),Datasæt_Analysesystemer!$B$2:$E$69,3,FALSE)</f>
        <v>Odder</v>
      </c>
      <c r="K2576" t="str">
        <f t="shared" si="5141"/>
        <v>EP</v>
      </c>
      <c r="L2576" s="7" t="str">
        <f t="shared" si="5153"/>
        <v>No Ct</v>
      </c>
      <c r="M2576" t="str">
        <f t="shared" si="5142"/>
        <v/>
      </c>
      <c r="N2576" t="str">
        <f t="shared" si="5143"/>
        <v/>
      </c>
      <c r="O2576" t="str">
        <f t="shared" si="5144"/>
        <v/>
      </c>
    </row>
    <row r="2577" spans="1:25" x14ac:dyDescent="0.25">
      <c r="A2577" t="s">
        <v>147</v>
      </c>
      <c r="B2577" t="s">
        <v>76</v>
      </c>
      <c r="C2577" t="s">
        <v>494</v>
      </c>
      <c r="D2577">
        <v>0.01</v>
      </c>
      <c r="E2577" t="s">
        <v>1275</v>
      </c>
      <c r="F2577" t="s">
        <v>714</v>
      </c>
      <c r="G2577" t="str">
        <f t="shared" si="5138"/>
        <v>DL2022056</v>
      </c>
      <c r="H2577" t="str">
        <f t="shared" si="5139"/>
        <v>24</v>
      </c>
      <c r="I2577" t="str">
        <f t="shared" si="5140"/>
        <v>Odder_24_20221004_DL2022056_EgedalGym</v>
      </c>
      <c r="J2577" t="str">
        <f>VLOOKUP(MID(C2577,4,6),Datasæt_Analysesystemer!$B$2:$E$69,3,FALSE)</f>
        <v>Odder</v>
      </c>
      <c r="K2577" t="str">
        <f t="shared" si="5141"/>
        <v>EP</v>
      </c>
      <c r="L2577" s="7" t="str">
        <f t="shared" si="5153"/>
        <v>No Ct</v>
      </c>
      <c r="M2577" t="str">
        <f t="shared" si="5142"/>
        <v/>
      </c>
      <c r="N2577" t="str">
        <f t="shared" si="5143"/>
        <v/>
      </c>
      <c r="O2577" t="str">
        <f t="shared" si="5144"/>
        <v/>
      </c>
      <c r="Y2577" t="str">
        <f>O2579</f>
        <v/>
      </c>
    </row>
    <row r="2578" spans="1:25" x14ac:dyDescent="0.25">
      <c r="A2578" t="s">
        <v>22</v>
      </c>
      <c r="B2578" t="s">
        <v>23</v>
      </c>
      <c r="C2578" t="s">
        <v>24</v>
      </c>
      <c r="D2578">
        <v>0.01</v>
      </c>
      <c r="E2578">
        <v>30.32</v>
      </c>
      <c r="F2578" t="s">
        <v>715</v>
      </c>
      <c r="G2578" t="str">
        <f t="shared" ref="G2578:G2641" si="5274">MID(F2578,10,9)</f>
        <v>DL2022042</v>
      </c>
      <c r="H2578" t="str">
        <f t="shared" ref="H2578:H2641" si="5275">LEFT(C2578,2)</f>
        <v>01</v>
      </c>
      <c r="I2578" t="str">
        <f t="shared" ref="I2578:I2641" si="5276">J2578&amp;"_"&amp;H2578&amp;"_"&amp;F2578</f>
        <v>Aborre_01_20221005_DL2022042_GladsaxeGym</v>
      </c>
      <c r="J2578" t="str">
        <f>VLOOKUP(MID(C2578,4,6),Datasæt_Analysesystemer!$B$2:$E$69,3,FALSE)</f>
        <v>Aborre</v>
      </c>
      <c r="K2578" t="str">
        <f t="shared" ref="K2578:K2641" si="5277">RIGHT(C2578,2)</f>
        <v>PK</v>
      </c>
      <c r="L2578" s="7">
        <f t="shared" si="5153"/>
        <v>30.32</v>
      </c>
      <c r="M2578">
        <f t="shared" ref="M2578:M2641" si="5278">IF(K2578="PK",SUMIFS(L:L,K:K,"PK",I:I,I2578),"")</f>
        <v>30.32</v>
      </c>
      <c r="N2578">
        <f t="shared" ref="N2578:N2641" si="5279">IF(K2578="PK",SUMIFS(L:L,K:K,"NK",I:I,I2578),"")</f>
        <v>0</v>
      </c>
      <c r="O2578">
        <f t="shared" ref="O2578:O2641" si="5280">IF(K2578="PK",SUMIFS(L:L,K:K,"EP",I:I,I2578),"")</f>
        <v>0</v>
      </c>
      <c r="Q2578">
        <f t="shared" ref="Q2578" si="5281">IF(L2580="No Ct",0,L2580)</f>
        <v>0</v>
      </c>
      <c r="R2578">
        <f t="shared" ref="R2578" si="5282">IF(L2581="No Ct",0,L2581)</f>
        <v>0</v>
      </c>
      <c r="S2578" t="str">
        <f t="shared" ref="S2578" si="5283">IF(AND(M2578&gt;0,N2578=0),"Valid","Invalid")</f>
        <v>Valid</v>
      </c>
      <c r="T2578" t="str">
        <f t="shared" ref="T2578" si="5284">IF(OR(Q2578&gt;1,R2578&gt;1),"Present","Absent")</f>
        <v>Absent</v>
      </c>
      <c r="U2578" t="str">
        <f t="shared" ref="U2578" si="5285">IF(OR(AND(Q2578&gt;1,Q2578&lt;41),AND(R2578&gt;1,R2578&lt;41)),"Ct&lt;41","Ct&gt;41")</f>
        <v>Ct&gt;41</v>
      </c>
      <c r="V2578" t="str">
        <f t="shared" ref="V2578" si="5286">J2578</f>
        <v>Aborre</v>
      </c>
      <c r="W2578" t="str">
        <f t="shared" ref="W2578" si="5287">MID(F2578,10,9)</f>
        <v>DL2022042</v>
      </c>
      <c r="X2578" t="str">
        <f t="shared" ref="X2578" si="5288">W2578&amp;"_"&amp;V2578&amp;"_"&amp;S2578&amp;"_"&amp;T2578&amp;"_"&amp;U2578</f>
        <v>DL2022042_Aborre_Valid_Absent_Ct&gt;41</v>
      </c>
    </row>
    <row r="2579" spans="1:25" x14ac:dyDescent="0.25">
      <c r="A2579" t="s">
        <v>50</v>
      </c>
      <c r="B2579" t="s">
        <v>51</v>
      </c>
      <c r="C2579" t="s">
        <v>52</v>
      </c>
      <c r="D2579">
        <v>0.01</v>
      </c>
      <c r="E2579" t="s">
        <v>1275</v>
      </c>
      <c r="F2579" t="s">
        <v>715</v>
      </c>
      <c r="G2579" t="str">
        <f t="shared" si="5274"/>
        <v>DL2022042</v>
      </c>
      <c r="H2579" t="str">
        <f t="shared" si="5275"/>
        <v>01</v>
      </c>
      <c r="I2579" t="str">
        <f t="shared" si="5276"/>
        <v>Aborre_01_20221005_DL2022042_GladsaxeGym</v>
      </c>
      <c r="J2579" t="str">
        <f>VLOOKUP(MID(C2579,4,6),Datasæt_Analysesystemer!$B$2:$E$69,3,FALSE)</f>
        <v>Aborre</v>
      </c>
      <c r="K2579" t="str">
        <f t="shared" si="5277"/>
        <v>NK</v>
      </c>
      <c r="L2579" s="7" t="str">
        <f t="shared" ref="L2579:L2642" si="5289">IF(TRIM(E2579)="No Ct","No Ct",E2579)</f>
        <v>No Ct</v>
      </c>
      <c r="M2579" t="str">
        <f t="shared" si="5278"/>
        <v/>
      </c>
      <c r="N2579" t="str">
        <f t="shared" si="5279"/>
        <v/>
      </c>
      <c r="O2579" t="str">
        <f t="shared" si="5280"/>
        <v/>
      </c>
    </row>
    <row r="2580" spans="1:25" x14ac:dyDescent="0.25">
      <c r="A2580" t="s">
        <v>75</v>
      </c>
      <c r="B2580" t="s">
        <v>76</v>
      </c>
      <c r="C2580" t="s">
        <v>77</v>
      </c>
      <c r="D2580">
        <v>0.01</v>
      </c>
      <c r="E2580" t="s">
        <v>1275</v>
      </c>
      <c r="F2580" t="s">
        <v>715</v>
      </c>
      <c r="G2580" t="str">
        <f t="shared" si="5274"/>
        <v>DL2022042</v>
      </c>
      <c r="H2580" t="str">
        <f t="shared" si="5275"/>
        <v>01</v>
      </c>
      <c r="I2580" t="str">
        <f t="shared" si="5276"/>
        <v>Aborre_01_20221005_DL2022042_GladsaxeGym</v>
      </c>
      <c r="J2580" t="str">
        <f>VLOOKUP(MID(C2580,4,6),Datasæt_Analysesystemer!$B$2:$E$69,3,FALSE)</f>
        <v>Aborre</v>
      </c>
      <c r="K2580" t="str">
        <f t="shared" si="5277"/>
        <v>EP</v>
      </c>
      <c r="L2580" s="7" t="str">
        <f t="shared" si="5289"/>
        <v>No Ct</v>
      </c>
      <c r="M2580" t="str">
        <f t="shared" si="5278"/>
        <v/>
      </c>
      <c r="N2580" t="str">
        <f t="shared" si="5279"/>
        <v/>
      </c>
      <c r="O2580" t="str">
        <f t="shared" si="5280"/>
        <v/>
      </c>
    </row>
    <row r="2581" spans="1:25" x14ac:dyDescent="0.25">
      <c r="A2581" t="s">
        <v>100</v>
      </c>
      <c r="B2581" t="s">
        <v>76</v>
      </c>
      <c r="C2581" t="s">
        <v>77</v>
      </c>
      <c r="D2581">
        <v>0.01</v>
      </c>
      <c r="E2581" t="s">
        <v>1275</v>
      </c>
      <c r="F2581" t="s">
        <v>715</v>
      </c>
      <c r="G2581" t="str">
        <f t="shared" si="5274"/>
        <v>DL2022042</v>
      </c>
      <c r="H2581" t="str">
        <f t="shared" si="5275"/>
        <v>01</v>
      </c>
      <c r="I2581" t="str">
        <f t="shared" si="5276"/>
        <v>Aborre_01_20221005_DL2022042_GladsaxeGym</v>
      </c>
      <c r="J2581" t="str">
        <f>VLOOKUP(MID(C2581,4,6),Datasæt_Analysesystemer!$B$2:$E$69,3,FALSE)</f>
        <v>Aborre</v>
      </c>
      <c r="K2581" t="str">
        <f t="shared" si="5277"/>
        <v>EP</v>
      </c>
      <c r="L2581" s="7" t="str">
        <f t="shared" si="5289"/>
        <v>No Ct</v>
      </c>
      <c r="M2581" t="str">
        <f t="shared" si="5278"/>
        <v/>
      </c>
      <c r="N2581" t="str">
        <f t="shared" si="5279"/>
        <v/>
      </c>
      <c r="O2581" t="str">
        <f t="shared" si="5280"/>
        <v/>
      </c>
      <c r="Y2581" t="str">
        <f>O2583</f>
        <v/>
      </c>
    </row>
    <row r="2582" spans="1:25" x14ac:dyDescent="0.25">
      <c r="A2582" t="s">
        <v>27</v>
      </c>
      <c r="B2582" t="s">
        <v>23</v>
      </c>
      <c r="C2582" t="s">
        <v>28</v>
      </c>
      <c r="D2582">
        <v>0.01</v>
      </c>
      <c r="E2582">
        <v>30.71</v>
      </c>
      <c r="F2582" t="s">
        <v>715</v>
      </c>
      <c r="G2582" t="str">
        <f t="shared" si="5274"/>
        <v>DL2022042</v>
      </c>
      <c r="H2582" t="str">
        <f t="shared" si="5275"/>
        <v>02</v>
      </c>
      <c r="I2582" t="str">
        <f t="shared" si="5276"/>
        <v>Aborre_02_20221005_DL2022042_GladsaxeGym</v>
      </c>
      <c r="J2582" t="str">
        <f>VLOOKUP(MID(C2582,4,6),Datasæt_Analysesystemer!$B$2:$E$69,3,FALSE)</f>
        <v>Aborre</v>
      </c>
      <c r="K2582" t="str">
        <f t="shared" si="5277"/>
        <v>PK</v>
      </c>
      <c r="L2582" s="7">
        <f t="shared" si="5289"/>
        <v>30.71</v>
      </c>
      <c r="M2582">
        <f t="shared" si="5278"/>
        <v>30.71</v>
      </c>
      <c r="N2582">
        <f t="shared" si="5279"/>
        <v>0</v>
      </c>
      <c r="O2582">
        <f t="shared" si="5280"/>
        <v>0</v>
      </c>
      <c r="Q2582">
        <f t="shared" ref="Q2582" si="5290">IF(L2584="No Ct",0,L2584)</f>
        <v>0</v>
      </c>
      <c r="R2582">
        <f t="shared" ref="R2582" si="5291">IF(L2585="No Ct",0,L2585)</f>
        <v>0</v>
      </c>
      <c r="S2582" t="str">
        <f t="shared" ref="S2582" si="5292">IF(AND(M2582&gt;0,N2582=0),"Valid","Invalid")</f>
        <v>Valid</v>
      </c>
      <c r="T2582" t="str">
        <f t="shared" ref="T2582" si="5293">IF(OR(Q2582&gt;1,R2582&gt;1),"Present","Absent")</f>
        <v>Absent</v>
      </c>
      <c r="U2582" t="str">
        <f t="shared" ref="U2582" si="5294">IF(OR(AND(Q2582&gt;1,Q2582&lt;41),AND(R2582&gt;1,R2582&lt;41)),"Ct&lt;41","Ct&gt;41")</f>
        <v>Ct&gt;41</v>
      </c>
      <c r="V2582" t="str">
        <f t="shared" ref="V2582" si="5295">J2582</f>
        <v>Aborre</v>
      </c>
      <c r="W2582" t="str">
        <f t="shared" ref="W2582" si="5296">MID(F2582,10,9)</f>
        <v>DL2022042</v>
      </c>
      <c r="X2582" t="str">
        <f t="shared" ref="X2582" si="5297">W2582&amp;"_"&amp;V2582&amp;"_"&amp;S2582&amp;"_"&amp;T2582&amp;"_"&amp;U2582</f>
        <v>DL2022042_Aborre_Valid_Absent_Ct&gt;41</v>
      </c>
    </row>
    <row r="2583" spans="1:25" x14ac:dyDescent="0.25">
      <c r="A2583" t="s">
        <v>53</v>
      </c>
      <c r="B2583" t="s">
        <v>51</v>
      </c>
      <c r="C2583" t="s">
        <v>54</v>
      </c>
      <c r="D2583">
        <v>0.01</v>
      </c>
      <c r="E2583" t="s">
        <v>1275</v>
      </c>
      <c r="F2583" t="s">
        <v>715</v>
      </c>
      <c r="G2583" t="str">
        <f t="shared" si="5274"/>
        <v>DL2022042</v>
      </c>
      <c r="H2583" t="str">
        <f t="shared" si="5275"/>
        <v>02</v>
      </c>
      <c r="I2583" t="str">
        <f t="shared" si="5276"/>
        <v>Aborre_02_20221005_DL2022042_GladsaxeGym</v>
      </c>
      <c r="J2583" t="str">
        <f>VLOOKUP(MID(C2583,4,6),Datasæt_Analysesystemer!$B$2:$E$69,3,FALSE)</f>
        <v>Aborre</v>
      </c>
      <c r="K2583" t="str">
        <f t="shared" si="5277"/>
        <v>NK</v>
      </c>
      <c r="L2583" s="7" t="str">
        <f t="shared" si="5289"/>
        <v>No Ct</v>
      </c>
      <c r="M2583" t="str">
        <f t="shared" si="5278"/>
        <v/>
      </c>
      <c r="N2583" t="str">
        <f t="shared" si="5279"/>
        <v/>
      </c>
      <c r="O2583" t="str">
        <f t="shared" si="5280"/>
        <v/>
      </c>
    </row>
    <row r="2584" spans="1:25" x14ac:dyDescent="0.25">
      <c r="A2584" t="s">
        <v>78</v>
      </c>
      <c r="B2584" t="s">
        <v>76</v>
      </c>
      <c r="C2584" t="s">
        <v>79</v>
      </c>
      <c r="D2584">
        <v>0.01</v>
      </c>
      <c r="E2584" t="s">
        <v>1275</v>
      </c>
      <c r="F2584" t="s">
        <v>715</v>
      </c>
      <c r="G2584" t="str">
        <f t="shared" si="5274"/>
        <v>DL2022042</v>
      </c>
      <c r="H2584" t="str">
        <f t="shared" si="5275"/>
        <v>02</v>
      </c>
      <c r="I2584" t="str">
        <f t="shared" si="5276"/>
        <v>Aborre_02_20221005_DL2022042_GladsaxeGym</v>
      </c>
      <c r="J2584" t="str">
        <f>VLOOKUP(MID(C2584,4,6),Datasæt_Analysesystemer!$B$2:$E$69,3,FALSE)</f>
        <v>Aborre</v>
      </c>
      <c r="K2584" t="str">
        <f t="shared" si="5277"/>
        <v>EP</v>
      </c>
      <c r="L2584" s="7" t="str">
        <f t="shared" si="5289"/>
        <v>No Ct</v>
      </c>
      <c r="M2584" t="str">
        <f t="shared" si="5278"/>
        <v/>
      </c>
      <c r="N2584" t="str">
        <f t="shared" si="5279"/>
        <v/>
      </c>
      <c r="O2584" t="str">
        <f t="shared" si="5280"/>
        <v/>
      </c>
    </row>
    <row r="2585" spans="1:25" x14ac:dyDescent="0.25">
      <c r="A2585" t="s">
        <v>101</v>
      </c>
      <c r="B2585" t="s">
        <v>76</v>
      </c>
      <c r="C2585" t="s">
        <v>79</v>
      </c>
      <c r="D2585">
        <v>0.01</v>
      </c>
      <c r="E2585" t="s">
        <v>1275</v>
      </c>
      <c r="F2585" t="s">
        <v>715</v>
      </c>
      <c r="G2585" t="str">
        <f t="shared" si="5274"/>
        <v>DL2022042</v>
      </c>
      <c r="H2585" t="str">
        <f t="shared" si="5275"/>
        <v>02</v>
      </c>
      <c r="I2585" t="str">
        <f t="shared" si="5276"/>
        <v>Aborre_02_20221005_DL2022042_GladsaxeGym</v>
      </c>
      <c r="J2585" t="str">
        <f>VLOOKUP(MID(C2585,4,6),Datasæt_Analysesystemer!$B$2:$E$69,3,FALSE)</f>
        <v>Aborre</v>
      </c>
      <c r="K2585" t="str">
        <f t="shared" si="5277"/>
        <v>EP</v>
      </c>
      <c r="L2585" s="7" t="str">
        <f t="shared" si="5289"/>
        <v>No Ct</v>
      </c>
      <c r="M2585" t="str">
        <f t="shared" si="5278"/>
        <v/>
      </c>
      <c r="N2585" t="str">
        <f t="shared" si="5279"/>
        <v/>
      </c>
      <c r="O2585" t="str">
        <f t="shared" si="5280"/>
        <v/>
      </c>
      <c r="Y2585" t="str">
        <f>O2587</f>
        <v/>
      </c>
    </row>
    <row r="2586" spans="1:25" x14ac:dyDescent="0.25">
      <c r="A2586" t="s">
        <v>29</v>
      </c>
      <c r="B2586" t="s">
        <v>23</v>
      </c>
      <c r="C2586" t="s">
        <v>453</v>
      </c>
      <c r="D2586">
        <v>0.01</v>
      </c>
      <c r="E2586">
        <v>31.78</v>
      </c>
      <c r="F2586" t="s">
        <v>715</v>
      </c>
      <c r="G2586" t="str">
        <f t="shared" si="5274"/>
        <v>DL2022042</v>
      </c>
      <c r="H2586" t="str">
        <f t="shared" si="5275"/>
        <v>03</v>
      </c>
      <c r="I2586" t="str">
        <f t="shared" si="5276"/>
        <v>Skalle_03_20221005_DL2022042_GladsaxeGym</v>
      </c>
      <c r="J2586" t="str">
        <f>VLOOKUP(MID(C2586,4,6),Datasæt_Analysesystemer!$B$2:$E$69,3,FALSE)</f>
        <v>Skalle</v>
      </c>
      <c r="K2586" t="str">
        <f t="shared" si="5277"/>
        <v>PK</v>
      </c>
      <c r="L2586" s="7">
        <f t="shared" si="5289"/>
        <v>31.78</v>
      </c>
      <c r="M2586">
        <f t="shared" si="5278"/>
        <v>31.78</v>
      </c>
      <c r="N2586">
        <f t="shared" si="5279"/>
        <v>0</v>
      </c>
      <c r="O2586">
        <f t="shared" si="5280"/>
        <v>0</v>
      </c>
      <c r="Q2586">
        <f t="shared" ref="Q2586" si="5298">IF(L2588="No Ct",0,L2588)</f>
        <v>0</v>
      </c>
      <c r="R2586">
        <f t="shared" ref="R2586" si="5299">IF(L2589="No Ct",0,L2589)</f>
        <v>0</v>
      </c>
      <c r="S2586" t="str">
        <f t="shared" ref="S2586" si="5300">IF(AND(M2586&gt;0,N2586=0),"Valid","Invalid")</f>
        <v>Valid</v>
      </c>
      <c r="T2586" t="str">
        <f t="shared" ref="T2586" si="5301">IF(OR(Q2586&gt;1,R2586&gt;1),"Present","Absent")</f>
        <v>Absent</v>
      </c>
      <c r="U2586" t="str">
        <f t="shared" ref="U2586" si="5302">IF(OR(AND(Q2586&gt;1,Q2586&lt;41),AND(R2586&gt;1,R2586&lt;41)),"Ct&lt;41","Ct&gt;41")</f>
        <v>Ct&gt;41</v>
      </c>
      <c r="V2586" t="str">
        <f t="shared" ref="V2586" si="5303">J2586</f>
        <v>Skalle</v>
      </c>
      <c r="W2586" t="str">
        <f t="shared" ref="W2586" si="5304">MID(F2586,10,9)</f>
        <v>DL2022042</v>
      </c>
      <c r="X2586" t="str">
        <f t="shared" ref="X2586" si="5305">W2586&amp;"_"&amp;V2586&amp;"_"&amp;S2586&amp;"_"&amp;T2586&amp;"_"&amp;U2586</f>
        <v>DL2022042_Skalle_Valid_Absent_Ct&gt;41</v>
      </c>
    </row>
    <row r="2587" spans="1:25" x14ac:dyDescent="0.25">
      <c r="A2587" t="s">
        <v>55</v>
      </c>
      <c r="B2587" t="s">
        <v>51</v>
      </c>
      <c r="C2587" t="s">
        <v>463</v>
      </c>
      <c r="D2587">
        <v>0.01</v>
      </c>
      <c r="E2587" t="s">
        <v>1275</v>
      </c>
      <c r="F2587" t="s">
        <v>715</v>
      </c>
      <c r="G2587" t="str">
        <f t="shared" si="5274"/>
        <v>DL2022042</v>
      </c>
      <c r="H2587" t="str">
        <f t="shared" si="5275"/>
        <v>03</v>
      </c>
      <c r="I2587" t="str">
        <f t="shared" si="5276"/>
        <v>Skalle_03_20221005_DL2022042_GladsaxeGym</v>
      </c>
      <c r="J2587" t="str">
        <f>VLOOKUP(MID(C2587,4,6),Datasæt_Analysesystemer!$B$2:$E$69,3,FALSE)</f>
        <v>Skalle</v>
      </c>
      <c r="K2587" t="str">
        <f t="shared" si="5277"/>
        <v>NK</v>
      </c>
      <c r="L2587" s="7" t="str">
        <f t="shared" si="5289"/>
        <v>No Ct</v>
      </c>
      <c r="M2587" t="str">
        <f t="shared" si="5278"/>
        <v/>
      </c>
      <c r="N2587" t="str">
        <f t="shared" si="5279"/>
        <v/>
      </c>
      <c r="O2587" t="str">
        <f t="shared" si="5280"/>
        <v/>
      </c>
    </row>
    <row r="2588" spans="1:25" x14ac:dyDescent="0.25">
      <c r="A2588" t="s">
        <v>80</v>
      </c>
      <c r="B2588" t="s">
        <v>76</v>
      </c>
      <c r="C2588" t="s">
        <v>473</v>
      </c>
      <c r="D2588">
        <v>0.01</v>
      </c>
      <c r="E2588" t="s">
        <v>1275</v>
      </c>
      <c r="F2588" t="s">
        <v>715</v>
      </c>
      <c r="G2588" t="str">
        <f t="shared" si="5274"/>
        <v>DL2022042</v>
      </c>
      <c r="H2588" t="str">
        <f t="shared" si="5275"/>
        <v>03</v>
      </c>
      <c r="I2588" t="str">
        <f t="shared" si="5276"/>
        <v>Skalle_03_20221005_DL2022042_GladsaxeGym</v>
      </c>
      <c r="J2588" t="str">
        <f>VLOOKUP(MID(C2588,4,6),Datasæt_Analysesystemer!$B$2:$E$69,3,FALSE)</f>
        <v>Skalle</v>
      </c>
      <c r="K2588" t="str">
        <f t="shared" si="5277"/>
        <v>EP</v>
      </c>
      <c r="L2588" s="7" t="str">
        <f t="shared" si="5289"/>
        <v>No Ct</v>
      </c>
      <c r="M2588" t="str">
        <f t="shared" si="5278"/>
        <v/>
      </c>
      <c r="N2588" t="str">
        <f t="shared" si="5279"/>
        <v/>
      </c>
      <c r="O2588" t="str">
        <f t="shared" si="5280"/>
        <v/>
      </c>
    </row>
    <row r="2589" spans="1:25" x14ac:dyDescent="0.25">
      <c r="A2589" t="s">
        <v>102</v>
      </c>
      <c r="B2589" t="s">
        <v>76</v>
      </c>
      <c r="C2589" t="s">
        <v>473</v>
      </c>
      <c r="D2589">
        <v>0.01</v>
      </c>
      <c r="E2589" t="s">
        <v>1275</v>
      </c>
      <c r="F2589" t="s">
        <v>715</v>
      </c>
      <c r="G2589" t="str">
        <f t="shared" si="5274"/>
        <v>DL2022042</v>
      </c>
      <c r="H2589" t="str">
        <f t="shared" si="5275"/>
        <v>03</v>
      </c>
      <c r="I2589" t="str">
        <f t="shared" si="5276"/>
        <v>Skalle_03_20221005_DL2022042_GladsaxeGym</v>
      </c>
      <c r="J2589" t="str">
        <f>VLOOKUP(MID(C2589,4,6),Datasæt_Analysesystemer!$B$2:$E$69,3,FALSE)</f>
        <v>Skalle</v>
      </c>
      <c r="K2589" t="str">
        <f t="shared" si="5277"/>
        <v>EP</v>
      </c>
      <c r="L2589" s="7" t="str">
        <f t="shared" si="5289"/>
        <v>No Ct</v>
      </c>
      <c r="M2589" t="str">
        <f t="shared" si="5278"/>
        <v/>
      </c>
      <c r="N2589" t="str">
        <f t="shared" si="5279"/>
        <v/>
      </c>
      <c r="O2589" t="str">
        <f t="shared" si="5280"/>
        <v/>
      </c>
      <c r="Y2589" t="str">
        <f>O2591</f>
        <v/>
      </c>
    </row>
    <row r="2590" spans="1:25" x14ac:dyDescent="0.25">
      <c r="A2590" t="s">
        <v>31</v>
      </c>
      <c r="B2590" t="s">
        <v>23</v>
      </c>
      <c r="C2590" t="s">
        <v>454</v>
      </c>
      <c r="D2590">
        <v>0.01</v>
      </c>
      <c r="E2590">
        <v>34.82</v>
      </c>
      <c r="F2590" t="s">
        <v>715</v>
      </c>
      <c r="G2590" t="str">
        <f t="shared" si="5274"/>
        <v>DL2022042</v>
      </c>
      <c r="H2590" t="str">
        <f t="shared" si="5275"/>
        <v>04</v>
      </c>
      <c r="I2590" t="str">
        <f t="shared" si="5276"/>
        <v>Skalle_04_20221005_DL2022042_GladsaxeGym</v>
      </c>
      <c r="J2590" t="str">
        <f>VLOOKUP(MID(C2590,4,6),Datasæt_Analysesystemer!$B$2:$E$69,3,FALSE)</f>
        <v>Skalle</v>
      </c>
      <c r="K2590" t="str">
        <f t="shared" si="5277"/>
        <v>PK</v>
      </c>
      <c r="L2590" s="7">
        <f t="shared" si="5289"/>
        <v>34.82</v>
      </c>
      <c r="M2590">
        <f t="shared" si="5278"/>
        <v>34.82</v>
      </c>
      <c r="N2590">
        <f t="shared" si="5279"/>
        <v>0</v>
      </c>
      <c r="O2590">
        <f t="shared" si="5280"/>
        <v>0</v>
      </c>
      <c r="Q2590">
        <f t="shared" ref="Q2590" si="5306">IF(L2592="No Ct",0,L2592)</f>
        <v>0</v>
      </c>
      <c r="R2590">
        <f t="shared" ref="R2590" si="5307">IF(L2593="No Ct",0,L2593)</f>
        <v>0</v>
      </c>
      <c r="S2590" t="str">
        <f t="shared" ref="S2590" si="5308">IF(AND(M2590&gt;0,N2590=0),"Valid","Invalid")</f>
        <v>Valid</v>
      </c>
      <c r="T2590" t="str">
        <f t="shared" ref="T2590" si="5309">IF(OR(Q2590&gt;1,R2590&gt;1),"Present","Absent")</f>
        <v>Absent</v>
      </c>
      <c r="U2590" t="str">
        <f t="shared" ref="U2590" si="5310">IF(OR(AND(Q2590&gt;1,Q2590&lt;41),AND(R2590&gt;1,R2590&lt;41)),"Ct&lt;41","Ct&gt;41")</f>
        <v>Ct&gt;41</v>
      </c>
      <c r="V2590" t="str">
        <f t="shared" ref="V2590" si="5311">J2590</f>
        <v>Skalle</v>
      </c>
      <c r="W2590" t="str">
        <f t="shared" ref="W2590" si="5312">MID(F2590,10,9)</f>
        <v>DL2022042</v>
      </c>
      <c r="X2590" t="str">
        <f t="shared" ref="X2590" si="5313">W2590&amp;"_"&amp;V2590&amp;"_"&amp;S2590&amp;"_"&amp;T2590&amp;"_"&amp;U2590</f>
        <v>DL2022042_Skalle_Valid_Absent_Ct&gt;41</v>
      </c>
    </row>
    <row r="2591" spans="1:25" x14ac:dyDescent="0.25">
      <c r="A2591" t="s">
        <v>57</v>
      </c>
      <c r="B2591" t="s">
        <v>51</v>
      </c>
      <c r="C2591" t="s">
        <v>464</v>
      </c>
      <c r="D2591">
        <v>0.01</v>
      </c>
      <c r="E2591" t="s">
        <v>1275</v>
      </c>
      <c r="F2591" t="s">
        <v>715</v>
      </c>
      <c r="G2591" t="str">
        <f t="shared" si="5274"/>
        <v>DL2022042</v>
      </c>
      <c r="H2591" t="str">
        <f t="shared" si="5275"/>
        <v>04</v>
      </c>
      <c r="I2591" t="str">
        <f t="shared" si="5276"/>
        <v>Skalle_04_20221005_DL2022042_GladsaxeGym</v>
      </c>
      <c r="J2591" t="str">
        <f>VLOOKUP(MID(C2591,4,6),Datasæt_Analysesystemer!$B$2:$E$69,3,FALSE)</f>
        <v>Skalle</v>
      </c>
      <c r="K2591" t="str">
        <f t="shared" si="5277"/>
        <v>NK</v>
      </c>
      <c r="L2591" s="7" t="str">
        <f t="shared" si="5289"/>
        <v>No Ct</v>
      </c>
      <c r="M2591" t="str">
        <f t="shared" si="5278"/>
        <v/>
      </c>
      <c r="N2591" t="str">
        <f t="shared" si="5279"/>
        <v/>
      </c>
      <c r="O2591" t="str">
        <f t="shared" si="5280"/>
        <v/>
      </c>
    </row>
    <row r="2592" spans="1:25" x14ac:dyDescent="0.25">
      <c r="A2592" t="s">
        <v>82</v>
      </c>
      <c r="B2592" t="s">
        <v>76</v>
      </c>
      <c r="C2592" t="s">
        <v>474</v>
      </c>
      <c r="D2592">
        <v>0.01</v>
      </c>
      <c r="E2592" t="s">
        <v>1275</v>
      </c>
      <c r="F2592" t="s">
        <v>715</v>
      </c>
      <c r="G2592" t="str">
        <f t="shared" si="5274"/>
        <v>DL2022042</v>
      </c>
      <c r="H2592" t="str">
        <f t="shared" si="5275"/>
        <v>04</v>
      </c>
      <c r="I2592" t="str">
        <f t="shared" si="5276"/>
        <v>Skalle_04_20221005_DL2022042_GladsaxeGym</v>
      </c>
      <c r="J2592" t="str">
        <f>VLOOKUP(MID(C2592,4,6),Datasæt_Analysesystemer!$B$2:$E$69,3,FALSE)</f>
        <v>Skalle</v>
      </c>
      <c r="K2592" t="str">
        <f t="shared" si="5277"/>
        <v>EP</v>
      </c>
      <c r="L2592" s="7" t="str">
        <f t="shared" si="5289"/>
        <v>No Ct</v>
      </c>
      <c r="M2592" t="str">
        <f t="shared" si="5278"/>
        <v/>
      </c>
      <c r="N2592" t="str">
        <f t="shared" si="5279"/>
        <v/>
      </c>
      <c r="O2592" t="str">
        <f t="shared" si="5280"/>
        <v/>
      </c>
    </row>
    <row r="2593" spans="1:25" x14ac:dyDescent="0.25">
      <c r="A2593" t="s">
        <v>103</v>
      </c>
      <c r="B2593" t="s">
        <v>76</v>
      </c>
      <c r="C2593" t="s">
        <v>474</v>
      </c>
      <c r="D2593">
        <v>0.01</v>
      </c>
      <c r="E2593" t="s">
        <v>1275</v>
      </c>
      <c r="F2593" t="s">
        <v>715</v>
      </c>
      <c r="G2593" t="str">
        <f t="shared" si="5274"/>
        <v>DL2022042</v>
      </c>
      <c r="H2593" t="str">
        <f t="shared" si="5275"/>
        <v>04</v>
      </c>
      <c r="I2593" t="str">
        <f t="shared" si="5276"/>
        <v>Skalle_04_20221005_DL2022042_GladsaxeGym</v>
      </c>
      <c r="J2593" t="str">
        <f>VLOOKUP(MID(C2593,4,6),Datasæt_Analysesystemer!$B$2:$E$69,3,FALSE)</f>
        <v>Skalle</v>
      </c>
      <c r="K2593" t="str">
        <f t="shared" si="5277"/>
        <v>EP</v>
      </c>
      <c r="L2593" s="7" t="str">
        <f t="shared" si="5289"/>
        <v>No Ct</v>
      </c>
      <c r="M2593" t="str">
        <f t="shared" si="5278"/>
        <v/>
      </c>
      <c r="N2593" t="str">
        <f t="shared" si="5279"/>
        <v/>
      </c>
      <c r="O2593" t="str">
        <f t="shared" si="5280"/>
        <v/>
      </c>
      <c r="Y2593" t="str">
        <f>O2595</f>
        <v/>
      </c>
    </row>
    <row r="2594" spans="1:25" x14ac:dyDescent="0.25">
      <c r="A2594" t="s">
        <v>33</v>
      </c>
      <c r="B2594" t="s">
        <v>23</v>
      </c>
      <c r="C2594" t="s">
        <v>455</v>
      </c>
      <c r="D2594">
        <v>0.01</v>
      </c>
      <c r="E2594" t="s">
        <v>1275</v>
      </c>
      <c r="F2594" t="s">
        <v>715</v>
      </c>
      <c r="G2594" t="str">
        <f t="shared" si="5274"/>
        <v>DL2022042</v>
      </c>
      <c r="H2594" t="str">
        <f t="shared" si="5275"/>
        <v>05</v>
      </c>
      <c r="I2594" t="str">
        <f t="shared" si="5276"/>
        <v>Gedde_05_20221005_DL2022042_GladsaxeGym</v>
      </c>
      <c r="J2594" t="str">
        <f>VLOOKUP(MID(C2594,4,6),Datasæt_Analysesystemer!$B$2:$E$69,3,FALSE)</f>
        <v>Gedde</v>
      </c>
      <c r="K2594" t="str">
        <f t="shared" si="5277"/>
        <v>PK</v>
      </c>
      <c r="L2594" s="7" t="str">
        <f t="shared" si="5289"/>
        <v>No Ct</v>
      </c>
      <c r="M2594">
        <f t="shared" si="5278"/>
        <v>0</v>
      </c>
      <c r="N2594">
        <f t="shared" si="5279"/>
        <v>0</v>
      </c>
      <c r="O2594">
        <f t="shared" si="5280"/>
        <v>0</v>
      </c>
      <c r="Q2594">
        <f t="shared" ref="Q2594" si="5314">IF(L2596="No Ct",0,L2596)</f>
        <v>0</v>
      </c>
      <c r="R2594">
        <f t="shared" ref="R2594" si="5315">IF(L2597="No Ct",0,L2597)</f>
        <v>0</v>
      </c>
      <c r="S2594" t="str">
        <f t="shared" ref="S2594" si="5316">IF(AND(M2594&gt;0,N2594=0),"Valid","Invalid")</f>
        <v>Invalid</v>
      </c>
      <c r="T2594" t="str">
        <f t="shared" ref="T2594" si="5317">IF(OR(Q2594&gt;1,R2594&gt;1),"Present","Absent")</f>
        <v>Absent</v>
      </c>
      <c r="U2594" t="str">
        <f t="shared" ref="U2594" si="5318">IF(OR(AND(Q2594&gt;1,Q2594&lt;41),AND(R2594&gt;1,R2594&lt;41)),"Ct&lt;41","Ct&gt;41")</f>
        <v>Ct&gt;41</v>
      </c>
      <c r="V2594" t="str">
        <f t="shared" ref="V2594" si="5319">J2594</f>
        <v>Gedde</v>
      </c>
      <c r="W2594" t="str">
        <f t="shared" ref="W2594" si="5320">MID(F2594,10,9)</f>
        <v>DL2022042</v>
      </c>
      <c r="X2594" t="str">
        <f t="shared" ref="X2594" si="5321">W2594&amp;"_"&amp;V2594&amp;"_"&amp;S2594&amp;"_"&amp;T2594&amp;"_"&amp;U2594</f>
        <v>DL2022042_Gedde_Invalid_Absent_Ct&gt;41</v>
      </c>
    </row>
    <row r="2595" spans="1:25" x14ac:dyDescent="0.25">
      <c r="A2595" t="s">
        <v>59</v>
      </c>
      <c r="B2595" t="s">
        <v>51</v>
      </c>
      <c r="C2595" t="s">
        <v>465</v>
      </c>
      <c r="D2595">
        <v>0.01</v>
      </c>
      <c r="E2595" t="s">
        <v>1275</v>
      </c>
      <c r="F2595" t="s">
        <v>715</v>
      </c>
      <c r="G2595" t="str">
        <f t="shared" si="5274"/>
        <v>DL2022042</v>
      </c>
      <c r="H2595" t="str">
        <f t="shared" si="5275"/>
        <v>05</v>
      </c>
      <c r="I2595" t="str">
        <f t="shared" si="5276"/>
        <v>Gedde_05_20221005_DL2022042_GladsaxeGym</v>
      </c>
      <c r="J2595" t="str">
        <f>VLOOKUP(MID(C2595,4,6),Datasæt_Analysesystemer!$B$2:$E$69,3,FALSE)</f>
        <v>Gedde</v>
      </c>
      <c r="K2595" t="str">
        <f t="shared" si="5277"/>
        <v>NK</v>
      </c>
      <c r="L2595" s="7" t="str">
        <f t="shared" si="5289"/>
        <v>No Ct</v>
      </c>
      <c r="M2595" t="str">
        <f t="shared" si="5278"/>
        <v/>
      </c>
      <c r="N2595" t="str">
        <f t="shared" si="5279"/>
        <v/>
      </c>
      <c r="O2595" t="str">
        <f t="shared" si="5280"/>
        <v/>
      </c>
    </row>
    <row r="2596" spans="1:25" x14ac:dyDescent="0.25">
      <c r="A2596" t="s">
        <v>84</v>
      </c>
      <c r="B2596" t="s">
        <v>76</v>
      </c>
      <c r="C2596" t="s">
        <v>475</v>
      </c>
      <c r="D2596">
        <v>0.01</v>
      </c>
      <c r="E2596" t="s">
        <v>1275</v>
      </c>
      <c r="F2596" t="s">
        <v>715</v>
      </c>
      <c r="G2596" t="str">
        <f t="shared" si="5274"/>
        <v>DL2022042</v>
      </c>
      <c r="H2596" t="str">
        <f t="shared" si="5275"/>
        <v>05</v>
      </c>
      <c r="I2596" t="str">
        <f t="shared" si="5276"/>
        <v>Gedde_05_20221005_DL2022042_GladsaxeGym</v>
      </c>
      <c r="J2596" t="str">
        <f>VLOOKUP(MID(C2596,4,6),Datasæt_Analysesystemer!$B$2:$E$69,3,FALSE)</f>
        <v>Gedde</v>
      </c>
      <c r="K2596" t="str">
        <f t="shared" si="5277"/>
        <v>EP</v>
      </c>
      <c r="L2596" s="7" t="str">
        <f t="shared" si="5289"/>
        <v>No Ct</v>
      </c>
      <c r="M2596" t="str">
        <f t="shared" si="5278"/>
        <v/>
      </c>
      <c r="N2596" t="str">
        <f t="shared" si="5279"/>
        <v/>
      </c>
      <c r="O2596" t="str">
        <f t="shared" si="5280"/>
        <v/>
      </c>
    </row>
    <row r="2597" spans="1:25" x14ac:dyDescent="0.25">
      <c r="A2597" t="s">
        <v>104</v>
      </c>
      <c r="B2597" t="s">
        <v>76</v>
      </c>
      <c r="C2597" t="s">
        <v>475</v>
      </c>
      <c r="D2597">
        <v>0.01</v>
      </c>
      <c r="E2597" t="s">
        <v>1275</v>
      </c>
      <c r="F2597" t="s">
        <v>715</v>
      </c>
      <c r="G2597" t="str">
        <f t="shared" si="5274"/>
        <v>DL2022042</v>
      </c>
      <c r="H2597" t="str">
        <f t="shared" si="5275"/>
        <v>05</v>
      </c>
      <c r="I2597" t="str">
        <f t="shared" si="5276"/>
        <v>Gedde_05_20221005_DL2022042_GladsaxeGym</v>
      </c>
      <c r="J2597" t="str">
        <f>VLOOKUP(MID(C2597,4,6),Datasæt_Analysesystemer!$B$2:$E$69,3,FALSE)</f>
        <v>Gedde</v>
      </c>
      <c r="K2597" t="str">
        <f t="shared" si="5277"/>
        <v>EP</v>
      </c>
      <c r="L2597" s="7" t="str">
        <f t="shared" si="5289"/>
        <v>No Ct</v>
      </c>
      <c r="M2597" t="str">
        <f t="shared" si="5278"/>
        <v/>
      </c>
      <c r="N2597" t="str">
        <f t="shared" si="5279"/>
        <v/>
      </c>
      <c r="O2597" t="str">
        <f t="shared" si="5280"/>
        <v/>
      </c>
      <c r="Y2597" t="str">
        <f>O2599</f>
        <v/>
      </c>
    </row>
    <row r="2598" spans="1:25" x14ac:dyDescent="0.25">
      <c r="A2598" t="s">
        <v>35</v>
      </c>
      <c r="B2598" t="s">
        <v>23</v>
      </c>
      <c r="C2598" t="s">
        <v>456</v>
      </c>
      <c r="D2598">
        <v>0.01</v>
      </c>
      <c r="E2598">
        <v>25.76</v>
      </c>
      <c r="F2598" t="s">
        <v>715</v>
      </c>
      <c r="G2598" t="str">
        <f t="shared" si="5274"/>
        <v>DL2022042</v>
      </c>
      <c r="H2598" t="str">
        <f t="shared" si="5275"/>
        <v>06</v>
      </c>
      <c r="I2598" t="str">
        <f t="shared" si="5276"/>
        <v>Gedde_06_20221005_DL2022042_GladsaxeGym</v>
      </c>
      <c r="J2598" t="str">
        <f>VLOOKUP(MID(C2598,4,6),Datasæt_Analysesystemer!$B$2:$E$69,3,FALSE)</f>
        <v>Gedde</v>
      </c>
      <c r="K2598" t="str">
        <f t="shared" si="5277"/>
        <v>PK</v>
      </c>
      <c r="L2598" s="7">
        <f t="shared" si="5289"/>
        <v>25.76</v>
      </c>
      <c r="M2598">
        <f t="shared" si="5278"/>
        <v>25.76</v>
      </c>
      <c r="N2598">
        <f t="shared" si="5279"/>
        <v>0</v>
      </c>
      <c r="O2598">
        <f t="shared" si="5280"/>
        <v>0</v>
      </c>
      <c r="Q2598">
        <f t="shared" ref="Q2598" si="5322">IF(L2600="No Ct",0,L2600)</f>
        <v>0</v>
      </c>
      <c r="R2598">
        <f t="shared" ref="R2598" si="5323">IF(L2601="No Ct",0,L2601)</f>
        <v>0</v>
      </c>
      <c r="S2598" t="str">
        <f t="shared" ref="S2598" si="5324">IF(AND(M2598&gt;0,N2598=0),"Valid","Invalid")</f>
        <v>Valid</v>
      </c>
      <c r="T2598" t="str">
        <f t="shared" ref="T2598" si="5325">IF(OR(Q2598&gt;1,R2598&gt;1),"Present","Absent")</f>
        <v>Absent</v>
      </c>
      <c r="U2598" t="str">
        <f t="shared" ref="U2598" si="5326">IF(OR(AND(Q2598&gt;1,Q2598&lt;41),AND(R2598&gt;1,R2598&lt;41)),"Ct&lt;41","Ct&gt;41")</f>
        <v>Ct&gt;41</v>
      </c>
      <c r="V2598" t="str">
        <f t="shared" ref="V2598" si="5327">J2598</f>
        <v>Gedde</v>
      </c>
      <c r="W2598" t="str">
        <f t="shared" ref="W2598" si="5328">MID(F2598,10,9)</f>
        <v>DL2022042</v>
      </c>
      <c r="X2598" t="str">
        <f t="shared" ref="X2598" si="5329">W2598&amp;"_"&amp;V2598&amp;"_"&amp;S2598&amp;"_"&amp;T2598&amp;"_"&amp;U2598</f>
        <v>DL2022042_Gedde_Valid_Absent_Ct&gt;41</v>
      </c>
    </row>
    <row r="2599" spans="1:25" x14ac:dyDescent="0.25">
      <c r="A2599" t="s">
        <v>61</v>
      </c>
      <c r="B2599" t="s">
        <v>51</v>
      </c>
      <c r="C2599" t="s">
        <v>466</v>
      </c>
      <c r="D2599">
        <v>0.01</v>
      </c>
      <c r="E2599" t="s">
        <v>1275</v>
      </c>
      <c r="F2599" t="s">
        <v>715</v>
      </c>
      <c r="G2599" t="str">
        <f t="shared" si="5274"/>
        <v>DL2022042</v>
      </c>
      <c r="H2599" t="str">
        <f t="shared" si="5275"/>
        <v>06</v>
      </c>
      <c r="I2599" t="str">
        <f t="shared" si="5276"/>
        <v>Gedde_06_20221005_DL2022042_GladsaxeGym</v>
      </c>
      <c r="J2599" t="str">
        <f>VLOOKUP(MID(C2599,4,6),Datasæt_Analysesystemer!$B$2:$E$69,3,FALSE)</f>
        <v>Gedde</v>
      </c>
      <c r="K2599" t="str">
        <f t="shared" si="5277"/>
        <v>NK</v>
      </c>
      <c r="L2599" s="7" t="str">
        <f t="shared" si="5289"/>
        <v>No Ct</v>
      </c>
      <c r="M2599" t="str">
        <f t="shared" si="5278"/>
        <v/>
      </c>
      <c r="N2599" t="str">
        <f t="shared" si="5279"/>
        <v/>
      </c>
      <c r="O2599" t="str">
        <f t="shared" si="5280"/>
        <v/>
      </c>
    </row>
    <row r="2600" spans="1:25" x14ac:dyDescent="0.25">
      <c r="A2600" t="s">
        <v>86</v>
      </c>
      <c r="B2600" t="s">
        <v>76</v>
      </c>
      <c r="C2600" t="s">
        <v>476</v>
      </c>
      <c r="D2600">
        <v>0.01</v>
      </c>
      <c r="E2600" t="s">
        <v>1275</v>
      </c>
      <c r="F2600" t="s">
        <v>715</v>
      </c>
      <c r="G2600" t="str">
        <f t="shared" si="5274"/>
        <v>DL2022042</v>
      </c>
      <c r="H2600" t="str">
        <f t="shared" si="5275"/>
        <v>06</v>
      </c>
      <c r="I2600" t="str">
        <f t="shared" si="5276"/>
        <v>Gedde_06_20221005_DL2022042_GladsaxeGym</v>
      </c>
      <c r="J2600" t="str">
        <f>VLOOKUP(MID(C2600,4,6),Datasæt_Analysesystemer!$B$2:$E$69,3,FALSE)</f>
        <v>Gedde</v>
      </c>
      <c r="K2600" t="str">
        <f t="shared" si="5277"/>
        <v>EP</v>
      </c>
      <c r="L2600" s="7" t="str">
        <f t="shared" si="5289"/>
        <v>No Ct</v>
      </c>
      <c r="M2600" t="str">
        <f t="shared" si="5278"/>
        <v/>
      </c>
      <c r="N2600" t="str">
        <f t="shared" si="5279"/>
        <v/>
      </c>
      <c r="O2600" t="str">
        <f t="shared" si="5280"/>
        <v/>
      </c>
    </row>
    <row r="2601" spans="1:25" x14ac:dyDescent="0.25">
      <c r="A2601" t="s">
        <v>105</v>
      </c>
      <c r="B2601" t="s">
        <v>76</v>
      </c>
      <c r="C2601" t="s">
        <v>476</v>
      </c>
      <c r="D2601">
        <v>0.01</v>
      </c>
      <c r="E2601" t="s">
        <v>1275</v>
      </c>
      <c r="F2601" t="s">
        <v>715</v>
      </c>
      <c r="G2601" t="str">
        <f t="shared" si="5274"/>
        <v>DL2022042</v>
      </c>
      <c r="H2601" t="str">
        <f t="shared" si="5275"/>
        <v>06</v>
      </c>
      <c r="I2601" t="str">
        <f t="shared" si="5276"/>
        <v>Gedde_06_20221005_DL2022042_GladsaxeGym</v>
      </c>
      <c r="J2601" t="str">
        <f>VLOOKUP(MID(C2601,4,6),Datasæt_Analysesystemer!$B$2:$E$69,3,FALSE)</f>
        <v>Gedde</v>
      </c>
      <c r="K2601" t="str">
        <f t="shared" si="5277"/>
        <v>EP</v>
      </c>
      <c r="L2601" s="7" t="str">
        <f t="shared" si="5289"/>
        <v>No Ct</v>
      </c>
      <c r="M2601" t="str">
        <f t="shared" si="5278"/>
        <v/>
      </c>
      <c r="N2601" t="str">
        <f t="shared" si="5279"/>
        <v/>
      </c>
      <c r="O2601" t="str">
        <f t="shared" si="5280"/>
        <v/>
      </c>
      <c r="Y2601" t="str">
        <f>O2603</f>
        <v/>
      </c>
    </row>
    <row r="2602" spans="1:25" x14ac:dyDescent="0.25">
      <c r="A2602" t="s">
        <v>37</v>
      </c>
      <c r="B2602" t="s">
        <v>23</v>
      </c>
      <c r="C2602" t="s">
        <v>457</v>
      </c>
      <c r="D2602">
        <v>0.01</v>
      </c>
      <c r="E2602" t="s">
        <v>1275</v>
      </c>
      <c r="F2602" t="s">
        <v>715</v>
      </c>
      <c r="G2602" t="str">
        <f t="shared" si="5274"/>
        <v>DL2022042</v>
      </c>
      <c r="H2602" t="str">
        <f t="shared" si="5275"/>
        <v>07</v>
      </c>
      <c r="I2602" t="str">
        <f t="shared" si="5276"/>
        <v>Karpe_07_20221005_DL2022042_GladsaxeGym</v>
      </c>
      <c r="J2602" t="str">
        <f>VLOOKUP(MID(C2602,4,6),Datasæt_Analysesystemer!$B$2:$E$69,3,FALSE)</f>
        <v>Karpe</v>
      </c>
      <c r="K2602" t="str">
        <f t="shared" si="5277"/>
        <v>PK</v>
      </c>
      <c r="L2602" s="7" t="str">
        <f t="shared" si="5289"/>
        <v>No Ct</v>
      </c>
      <c r="M2602">
        <f t="shared" si="5278"/>
        <v>0</v>
      </c>
      <c r="N2602">
        <f t="shared" si="5279"/>
        <v>0</v>
      </c>
      <c r="O2602">
        <f t="shared" si="5280"/>
        <v>0</v>
      </c>
      <c r="Q2602">
        <f t="shared" ref="Q2602" si="5330">IF(L2604="No Ct",0,L2604)</f>
        <v>0</v>
      </c>
      <c r="R2602">
        <f t="shared" ref="R2602" si="5331">IF(L2605="No Ct",0,L2605)</f>
        <v>0</v>
      </c>
      <c r="S2602" t="str">
        <f t="shared" ref="S2602" si="5332">IF(AND(M2602&gt;0,N2602=0),"Valid","Invalid")</f>
        <v>Invalid</v>
      </c>
      <c r="T2602" t="str">
        <f t="shared" ref="T2602" si="5333">IF(OR(Q2602&gt;1,R2602&gt;1),"Present","Absent")</f>
        <v>Absent</v>
      </c>
      <c r="U2602" t="str">
        <f t="shared" ref="U2602" si="5334">IF(OR(AND(Q2602&gt;1,Q2602&lt;41),AND(R2602&gt;1,R2602&lt;41)),"Ct&lt;41","Ct&gt;41")</f>
        <v>Ct&gt;41</v>
      </c>
      <c r="V2602" t="str">
        <f t="shared" ref="V2602" si="5335">J2602</f>
        <v>Karpe</v>
      </c>
      <c r="W2602" t="str">
        <f t="shared" ref="W2602" si="5336">MID(F2602,10,9)</f>
        <v>DL2022042</v>
      </c>
      <c r="X2602" t="str">
        <f t="shared" ref="X2602" si="5337">W2602&amp;"_"&amp;V2602&amp;"_"&amp;S2602&amp;"_"&amp;T2602&amp;"_"&amp;U2602</f>
        <v>DL2022042_Karpe_Invalid_Absent_Ct&gt;41</v>
      </c>
    </row>
    <row r="2603" spans="1:25" x14ac:dyDescent="0.25">
      <c r="A2603" t="s">
        <v>63</v>
      </c>
      <c r="B2603" t="s">
        <v>51</v>
      </c>
      <c r="C2603" t="s">
        <v>467</v>
      </c>
      <c r="D2603">
        <v>0.01</v>
      </c>
      <c r="E2603" t="s">
        <v>1275</v>
      </c>
      <c r="F2603" t="s">
        <v>715</v>
      </c>
      <c r="G2603" t="str">
        <f t="shared" si="5274"/>
        <v>DL2022042</v>
      </c>
      <c r="H2603" t="str">
        <f t="shared" si="5275"/>
        <v>07</v>
      </c>
      <c r="I2603" t="str">
        <f t="shared" si="5276"/>
        <v>Karpe_07_20221005_DL2022042_GladsaxeGym</v>
      </c>
      <c r="J2603" t="str">
        <f>VLOOKUP(MID(C2603,4,6),Datasæt_Analysesystemer!$B$2:$E$69,3,FALSE)</f>
        <v>Karpe</v>
      </c>
      <c r="K2603" t="str">
        <f t="shared" si="5277"/>
        <v>NK</v>
      </c>
      <c r="L2603" s="7" t="str">
        <f t="shared" si="5289"/>
        <v>No Ct</v>
      </c>
      <c r="M2603" t="str">
        <f t="shared" si="5278"/>
        <v/>
      </c>
      <c r="N2603" t="str">
        <f t="shared" si="5279"/>
        <v/>
      </c>
      <c r="O2603" t="str">
        <f t="shared" si="5280"/>
        <v/>
      </c>
    </row>
    <row r="2604" spans="1:25" x14ac:dyDescent="0.25">
      <c r="A2604" t="s">
        <v>88</v>
      </c>
      <c r="B2604" t="s">
        <v>76</v>
      </c>
      <c r="C2604" t="s">
        <v>477</v>
      </c>
      <c r="D2604">
        <v>0.01</v>
      </c>
      <c r="E2604" t="s">
        <v>1275</v>
      </c>
      <c r="F2604" t="s">
        <v>715</v>
      </c>
      <c r="G2604" t="str">
        <f t="shared" si="5274"/>
        <v>DL2022042</v>
      </c>
      <c r="H2604" t="str">
        <f t="shared" si="5275"/>
        <v>07</v>
      </c>
      <c r="I2604" t="str">
        <f t="shared" si="5276"/>
        <v>Karpe_07_20221005_DL2022042_GladsaxeGym</v>
      </c>
      <c r="J2604" t="str">
        <f>VLOOKUP(MID(C2604,4,6),Datasæt_Analysesystemer!$B$2:$E$69,3,FALSE)</f>
        <v>Karpe</v>
      </c>
      <c r="K2604" t="str">
        <f t="shared" si="5277"/>
        <v>EP</v>
      </c>
      <c r="L2604" s="7" t="str">
        <f t="shared" si="5289"/>
        <v>No Ct</v>
      </c>
      <c r="M2604" t="str">
        <f t="shared" si="5278"/>
        <v/>
      </c>
      <c r="N2604" t="str">
        <f t="shared" si="5279"/>
        <v/>
      </c>
      <c r="O2604" t="str">
        <f t="shared" si="5280"/>
        <v/>
      </c>
    </row>
    <row r="2605" spans="1:25" x14ac:dyDescent="0.25">
      <c r="A2605" t="s">
        <v>106</v>
      </c>
      <c r="B2605" t="s">
        <v>76</v>
      </c>
      <c r="C2605" t="s">
        <v>477</v>
      </c>
      <c r="D2605">
        <v>0.01</v>
      </c>
      <c r="E2605" t="s">
        <v>1275</v>
      </c>
      <c r="F2605" t="s">
        <v>715</v>
      </c>
      <c r="G2605" t="str">
        <f t="shared" si="5274"/>
        <v>DL2022042</v>
      </c>
      <c r="H2605" t="str">
        <f t="shared" si="5275"/>
        <v>07</v>
      </c>
      <c r="I2605" t="str">
        <f t="shared" si="5276"/>
        <v>Karpe_07_20221005_DL2022042_GladsaxeGym</v>
      </c>
      <c r="J2605" t="str">
        <f>VLOOKUP(MID(C2605,4,6),Datasæt_Analysesystemer!$B$2:$E$69,3,FALSE)</f>
        <v>Karpe</v>
      </c>
      <c r="K2605" t="str">
        <f t="shared" si="5277"/>
        <v>EP</v>
      </c>
      <c r="L2605" s="7" t="str">
        <f t="shared" si="5289"/>
        <v>No Ct</v>
      </c>
      <c r="M2605" t="str">
        <f t="shared" si="5278"/>
        <v/>
      </c>
      <c r="N2605" t="str">
        <f t="shared" si="5279"/>
        <v/>
      </c>
      <c r="O2605" t="str">
        <f t="shared" si="5280"/>
        <v/>
      </c>
      <c r="Y2605" t="str">
        <f>O2607</f>
        <v/>
      </c>
    </row>
    <row r="2606" spans="1:25" x14ac:dyDescent="0.25">
      <c r="A2606" t="s">
        <v>40</v>
      </c>
      <c r="B2606" t="s">
        <v>23</v>
      </c>
      <c r="C2606" t="s">
        <v>458</v>
      </c>
      <c r="D2606">
        <v>0.01</v>
      </c>
      <c r="E2606">
        <v>24.46</v>
      </c>
      <c r="F2606" t="s">
        <v>715</v>
      </c>
      <c r="G2606" t="str">
        <f t="shared" si="5274"/>
        <v>DL2022042</v>
      </c>
      <c r="H2606" t="str">
        <f t="shared" si="5275"/>
        <v>08</v>
      </c>
      <c r="I2606" t="str">
        <f t="shared" si="5276"/>
        <v>Karpe_08_20221005_DL2022042_GladsaxeGym</v>
      </c>
      <c r="J2606" t="str">
        <f>VLOOKUP(MID(C2606,4,6),Datasæt_Analysesystemer!$B$2:$E$69,3,FALSE)</f>
        <v>Karpe</v>
      </c>
      <c r="K2606" t="str">
        <f t="shared" si="5277"/>
        <v>PK</v>
      </c>
      <c r="L2606" s="7">
        <f t="shared" si="5289"/>
        <v>24.46</v>
      </c>
      <c r="M2606">
        <f t="shared" si="5278"/>
        <v>24.46</v>
      </c>
      <c r="N2606">
        <f t="shared" si="5279"/>
        <v>0</v>
      </c>
      <c r="O2606">
        <f t="shared" si="5280"/>
        <v>0</v>
      </c>
      <c r="Q2606">
        <f t="shared" ref="Q2606" si="5338">IF(L2608="No Ct",0,L2608)</f>
        <v>0</v>
      </c>
      <c r="R2606">
        <f t="shared" ref="R2606" si="5339">IF(L2609="No Ct",0,L2609)</f>
        <v>0</v>
      </c>
      <c r="S2606" t="str">
        <f t="shared" ref="S2606" si="5340">IF(AND(M2606&gt;0,N2606=0),"Valid","Invalid")</f>
        <v>Valid</v>
      </c>
      <c r="T2606" t="str">
        <f t="shared" ref="T2606" si="5341">IF(OR(Q2606&gt;1,R2606&gt;1),"Present","Absent")</f>
        <v>Absent</v>
      </c>
      <c r="U2606" t="str">
        <f t="shared" ref="U2606" si="5342">IF(OR(AND(Q2606&gt;1,Q2606&lt;41),AND(R2606&gt;1,R2606&lt;41)),"Ct&lt;41","Ct&gt;41")</f>
        <v>Ct&gt;41</v>
      </c>
      <c r="V2606" t="str">
        <f t="shared" ref="V2606" si="5343">J2606</f>
        <v>Karpe</v>
      </c>
      <c r="W2606" t="str">
        <f t="shared" ref="W2606" si="5344">MID(F2606,10,9)</f>
        <v>DL2022042</v>
      </c>
      <c r="X2606" t="str">
        <f t="shared" ref="X2606" si="5345">W2606&amp;"_"&amp;V2606&amp;"_"&amp;S2606&amp;"_"&amp;T2606&amp;"_"&amp;U2606</f>
        <v>DL2022042_Karpe_Valid_Absent_Ct&gt;41</v>
      </c>
    </row>
    <row r="2607" spans="1:25" x14ac:dyDescent="0.25">
      <c r="A2607" t="s">
        <v>65</v>
      </c>
      <c r="B2607" t="s">
        <v>51</v>
      </c>
      <c r="C2607" t="s">
        <v>468</v>
      </c>
      <c r="D2607">
        <v>0.01</v>
      </c>
      <c r="E2607" t="s">
        <v>1275</v>
      </c>
      <c r="F2607" t="s">
        <v>715</v>
      </c>
      <c r="G2607" t="str">
        <f t="shared" si="5274"/>
        <v>DL2022042</v>
      </c>
      <c r="H2607" t="str">
        <f t="shared" si="5275"/>
        <v>08</v>
      </c>
      <c r="I2607" t="str">
        <f t="shared" si="5276"/>
        <v>Karpe_08_20221005_DL2022042_GladsaxeGym</v>
      </c>
      <c r="J2607" t="str">
        <f>VLOOKUP(MID(C2607,4,6),Datasæt_Analysesystemer!$B$2:$E$69,3,FALSE)</f>
        <v>Karpe</v>
      </c>
      <c r="K2607" t="str">
        <f t="shared" si="5277"/>
        <v>NK</v>
      </c>
      <c r="L2607" s="7" t="str">
        <f t="shared" si="5289"/>
        <v>No Ct</v>
      </c>
      <c r="M2607" t="str">
        <f t="shared" si="5278"/>
        <v/>
      </c>
      <c r="N2607" t="str">
        <f t="shared" si="5279"/>
        <v/>
      </c>
      <c r="O2607" t="str">
        <f t="shared" si="5280"/>
        <v/>
      </c>
    </row>
    <row r="2608" spans="1:25" x14ac:dyDescent="0.25">
      <c r="A2608" t="s">
        <v>90</v>
      </c>
      <c r="B2608" t="s">
        <v>76</v>
      </c>
      <c r="C2608" t="s">
        <v>478</v>
      </c>
      <c r="D2608">
        <v>0.01</v>
      </c>
      <c r="E2608" t="s">
        <v>1275</v>
      </c>
      <c r="F2608" t="s">
        <v>715</v>
      </c>
      <c r="G2608" t="str">
        <f t="shared" si="5274"/>
        <v>DL2022042</v>
      </c>
      <c r="H2608" t="str">
        <f t="shared" si="5275"/>
        <v>08</v>
      </c>
      <c r="I2608" t="str">
        <f t="shared" si="5276"/>
        <v>Karpe_08_20221005_DL2022042_GladsaxeGym</v>
      </c>
      <c r="J2608" t="str">
        <f>VLOOKUP(MID(C2608,4,6),Datasæt_Analysesystemer!$B$2:$E$69,3,FALSE)</f>
        <v>Karpe</v>
      </c>
      <c r="K2608" t="str">
        <f t="shared" si="5277"/>
        <v>EP</v>
      </c>
      <c r="L2608" s="7" t="str">
        <f t="shared" si="5289"/>
        <v>No Ct</v>
      </c>
      <c r="M2608" t="str">
        <f t="shared" si="5278"/>
        <v/>
      </c>
      <c r="N2608" t="str">
        <f t="shared" si="5279"/>
        <v/>
      </c>
      <c r="O2608" t="str">
        <f t="shared" si="5280"/>
        <v/>
      </c>
    </row>
    <row r="2609" spans="1:25" x14ac:dyDescent="0.25">
      <c r="A2609" t="s">
        <v>107</v>
      </c>
      <c r="B2609" t="s">
        <v>76</v>
      </c>
      <c r="C2609" t="s">
        <v>478</v>
      </c>
      <c r="D2609">
        <v>0.01</v>
      </c>
      <c r="E2609" t="s">
        <v>1275</v>
      </c>
      <c r="F2609" t="s">
        <v>715</v>
      </c>
      <c r="G2609" t="str">
        <f t="shared" si="5274"/>
        <v>DL2022042</v>
      </c>
      <c r="H2609" t="str">
        <f t="shared" si="5275"/>
        <v>08</v>
      </c>
      <c r="I2609" t="str">
        <f t="shared" si="5276"/>
        <v>Karpe_08_20221005_DL2022042_GladsaxeGym</v>
      </c>
      <c r="J2609" t="str">
        <f>VLOOKUP(MID(C2609,4,6),Datasæt_Analysesystemer!$B$2:$E$69,3,FALSE)</f>
        <v>Karpe</v>
      </c>
      <c r="K2609" t="str">
        <f t="shared" si="5277"/>
        <v>EP</v>
      </c>
      <c r="L2609" s="7" t="str">
        <f t="shared" si="5289"/>
        <v>No Ct</v>
      </c>
      <c r="M2609" t="str">
        <f t="shared" si="5278"/>
        <v/>
      </c>
      <c r="N2609" t="str">
        <f t="shared" si="5279"/>
        <v/>
      </c>
      <c r="O2609" t="str">
        <f t="shared" si="5280"/>
        <v/>
      </c>
      <c r="Y2609" t="str">
        <f>O2611</f>
        <v/>
      </c>
    </row>
    <row r="2610" spans="1:25" x14ac:dyDescent="0.25">
      <c r="A2610" t="s">
        <v>42</v>
      </c>
      <c r="B2610" t="s">
        <v>23</v>
      </c>
      <c r="C2610" t="s">
        <v>459</v>
      </c>
      <c r="D2610">
        <v>0.01</v>
      </c>
      <c r="E2610" t="s">
        <v>1275</v>
      </c>
      <c r="F2610" t="s">
        <v>715</v>
      </c>
      <c r="G2610" t="str">
        <f t="shared" si="5274"/>
        <v>DL2022042</v>
      </c>
      <c r="H2610" t="str">
        <f t="shared" si="5275"/>
        <v>09</v>
      </c>
      <c r="I2610" t="str">
        <f t="shared" si="5276"/>
        <v>Sølvkarusse_09_20221005_DL2022042_GladsaxeGym</v>
      </c>
      <c r="J2610" t="str">
        <f>VLOOKUP(MID(C2610,4,6),Datasæt_Analysesystemer!$B$2:$E$69,3,FALSE)</f>
        <v>Sølvkarusse</v>
      </c>
      <c r="K2610" t="str">
        <f t="shared" si="5277"/>
        <v>PK</v>
      </c>
      <c r="L2610" s="7" t="str">
        <f t="shared" si="5289"/>
        <v>No Ct</v>
      </c>
      <c r="M2610">
        <f t="shared" si="5278"/>
        <v>0</v>
      </c>
      <c r="N2610">
        <f t="shared" si="5279"/>
        <v>0</v>
      </c>
      <c r="O2610">
        <f t="shared" si="5280"/>
        <v>0</v>
      </c>
      <c r="Q2610">
        <f t="shared" ref="Q2610" si="5346">IF(L2612="No Ct",0,L2612)</f>
        <v>0</v>
      </c>
      <c r="R2610">
        <f t="shared" ref="R2610" si="5347">IF(L2613="No Ct",0,L2613)</f>
        <v>0</v>
      </c>
      <c r="S2610" t="str">
        <f t="shared" ref="S2610" si="5348">IF(AND(M2610&gt;0,N2610=0),"Valid","Invalid")</f>
        <v>Invalid</v>
      </c>
      <c r="T2610" t="str">
        <f t="shared" ref="T2610" si="5349">IF(OR(Q2610&gt;1,R2610&gt;1),"Present","Absent")</f>
        <v>Absent</v>
      </c>
      <c r="U2610" t="str">
        <f t="shared" ref="U2610" si="5350">IF(OR(AND(Q2610&gt;1,Q2610&lt;41),AND(R2610&gt;1,R2610&lt;41)),"Ct&lt;41","Ct&gt;41")</f>
        <v>Ct&gt;41</v>
      </c>
      <c r="V2610" t="str">
        <f t="shared" ref="V2610" si="5351">J2610</f>
        <v>Sølvkarusse</v>
      </c>
      <c r="W2610" t="str">
        <f t="shared" ref="W2610" si="5352">MID(F2610,10,9)</f>
        <v>DL2022042</v>
      </c>
      <c r="X2610" t="str">
        <f t="shared" ref="X2610" si="5353">W2610&amp;"_"&amp;V2610&amp;"_"&amp;S2610&amp;"_"&amp;T2610&amp;"_"&amp;U2610</f>
        <v>DL2022042_Sølvkarusse_Invalid_Absent_Ct&gt;41</v>
      </c>
    </row>
    <row r="2611" spans="1:25" x14ac:dyDescent="0.25">
      <c r="A2611" t="s">
        <v>67</v>
      </c>
      <c r="B2611" t="s">
        <v>51</v>
      </c>
      <c r="C2611" t="s">
        <v>469</v>
      </c>
      <c r="D2611">
        <v>0.01</v>
      </c>
      <c r="E2611" t="s">
        <v>1275</v>
      </c>
      <c r="F2611" t="s">
        <v>715</v>
      </c>
      <c r="G2611" t="str">
        <f t="shared" si="5274"/>
        <v>DL2022042</v>
      </c>
      <c r="H2611" t="str">
        <f t="shared" si="5275"/>
        <v>09</v>
      </c>
      <c r="I2611" t="str">
        <f t="shared" si="5276"/>
        <v>Sølvkarusse_09_20221005_DL2022042_GladsaxeGym</v>
      </c>
      <c r="J2611" t="str">
        <f>VLOOKUP(MID(C2611,4,6),Datasæt_Analysesystemer!$B$2:$E$69,3,FALSE)</f>
        <v>Sølvkarusse</v>
      </c>
      <c r="K2611" t="str">
        <f t="shared" si="5277"/>
        <v>NK</v>
      </c>
      <c r="L2611" s="7" t="str">
        <f t="shared" si="5289"/>
        <v>No Ct</v>
      </c>
      <c r="M2611" t="str">
        <f t="shared" si="5278"/>
        <v/>
      </c>
      <c r="N2611" t="str">
        <f t="shared" si="5279"/>
        <v/>
      </c>
      <c r="O2611" t="str">
        <f t="shared" si="5280"/>
        <v/>
      </c>
    </row>
    <row r="2612" spans="1:25" x14ac:dyDescent="0.25">
      <c r="A2612" t="s">
        <v>92</v>
      </c>
      <c r="B2612" t="s">
        <v>76</v>
      </c>
      <c r="C2612" t="s">
        <v>479</v>
      </c>
      <c r="D2612">
        <v>0.01</v>
      </c>
      <c r="E2612" t="s">
        <v>1275</v>
      </c>
      <c r="F2612" t="s">
        <v>715</v>
      </c>
      <c r="G2612" t="str">
        <f t="shared" si="5274"/>
        <v>DL2022042</v>
      </c>
      <c r="H2612" t="str">
        <f t="shared" si="5275"/>
        <v>09</v>
      </c>
      <c r="I2612" t="str">
        <f t="shared" si="5276"/>
        <v>Sølvkarusse_09_20221005_DL2022042_GladsaxeGym</v>
      </c>
      <c r="J2612" t="str">
        <f>VLOOKUP(MID(C2612,4,6),Datasæt_Analysesystemer!$B$2:$E$69,3,FALSE)</f>
        <v>Sølvkarusse</v>
      </c>
      <c r="K2612" t="str">
        <f t="shared" si="5277"/>
        <v>EP</v>
      </c>
      <c r="L2612" s="7" t="str">
        <f t="shared" si="5289"/>
        <v>No Ct</v>
      </c>
      <c r="M2612" t="str">
        <f t="shared" si="5278"/>
        <v/>
      </c>
      <c r="N2612" t="str">
        <f t="shared" si="5279"/>
        <v/>
      </c>
      <c r="O2612" t="str">
        <f t="shared" si="5280"/>
        <v/>
      </c>
    </row>
    <row r="2613" spans="1:25" x14ac:dyDescent="0.25">
      <c r="A2613" t="s">
        <v>108</v>
      </c>
      <c r="B2613" t="s">
        <v>76</v>
      </c>
      <c r="C2613" t="s">
        <v>479</v>
      </c>
      <c r="D2613">
        <v>0.01</v>
      </c>
      <c r="E2613" t="s">
        <v>1275</v>
      </c>
      <c r="F2613" t="s">
        <v>715</v>
      </c>
      <c r="G2613" t="str">
        <f t="shared" si="5274"/>
        <v>DL2022042</v>
      </c>
      <c r="H2613" t="str">
        <f t="shared" si="5275"/>
        <v>09</v>
      </c>
      <c r="I2613" t="str">
        <f t="shared" si="5276"/>
        <v>Sølvkarusse_09_20221005_DL2022042_GladsaxeGym</v>
      </c>
      <c r="J2613" t="str">
        <f>VLOOKUP(MID(C2613,4,6),Datasæt_Analysesystemer!$B$2:$E$69,3,FALSE)</f>
        <v>Sølvkarusse</v>
      </c>
      <c r="K2613" t="str">
        <f t="shared" si="5277"/>
        <v>EP</v>
      </c>
      <c r="L2613" s="7" t="str">
        <f t="shared" si="5289"/>
        <v>No Ct</v>
      </c>
      <c r="M2613" t="str">
        <f t="shared" si="5278"/>
        <v/>
      </c>
      <c r="N2613" t="str">
        <f t="shared" si="5279"/>
        <v/>
      </c>
      <c r="O2613" t="str">
        <f t="shared" si="5280"/>
        <v/>
      </c>
      <c r="Y2613" t="str">
        <f>O2615</f>
        <v/>
      </c>
    </row>
    <row r="2614" spans="1:25" x14ac:dyDescent="0.25">
      <c r="A2614" t="s">
        <v>44</v>
      </c>
      <c r="B2614" t="s">
        <v>23</v>
      </c>
      <c r="C2614" t="s">
        <v>460</v>
      </c>
      <c r="D2614">
        <v>0.01</v>
      </c>
      <c r="E2614" t="s">
        <v>1275</v>
      </c>
      <c r="F2614" t="s">
        <v>715</v>
      </c>
      <c r="G2614" t="str">
        <f t="shared" si="5274"/>
        <v>DL2022042</v>
      </c>
      <c r="H2614" t="str">
        <f t="shared" si="5275"/>
        <v>10</v>
      </c>
      <c r="I2614" t="str">
        <f t="shared" si="5276"/>
        <v>Sølvkarusse_10_20221005_DL2022042_GladsaxeGym</v>
      </c>
      <c r="J2614" t="str">
        <f>VLOOKUP(MID(C2614,4,6),Datasæt_Analysesystemer!$B$2:$E$69,3,FALSE)</f>
        <v>Sølvkarusse</v>
      </c>
      <c r="K2614" t="str">
        <f t="shared" si="5277"/>
        <v>PK</v>
      </c>
      <c r="L2614" s="7" t="str">
        <f t="shared" si="5289"/>
        <v>No Ct</v>
      </c>
      <c r="M2614">
        <f t="shared" si="5278"/>
        <v>0</v>
      </c>
      <c r="N2614">
        <f t="shared" si="5279"/>
        <v>0</v>
      </c>
      <c r="O2614">
        <f t="shared" si="5280"/>
        <v>0</v>
      </c>
      <c r="Q2614">
        <f t="shared" ref="Q2614" si="5354">IF(L2616="No Ct",0,L2616)</f>
        <v>0</v>
      </c>
      <c r="R2614">
        <f t="shared" ref="R2614" si="5355">IF(L2617="No Ct",0,L2617)</f>
        <v>0</v>
      </c>
      <c r="S2614" t="str">
        <f t="shared" ref="S2614" si="5356">IF(AND(M2614&gt;0,N2614=0),"Valid","Invalid")</f>
        <v>Invalid</v>
      </c>
      <c r="T2614" t="str">
        <f t="shared" ref="T2614" si="5357">IF(OR(Q2614&gt;1,R2614&gt;1),"Present","Absent")</f>
        <v>Absent</v>
      </c>
      <c r="U2614" t="str">
        <f t="shared" ref="U2614" si="5358">IF(OR(AND(Q2614&gt;1,Q2614&lt;41),AND(R2614&gt;1,R2614&lt;41)),"Ct&lt;41","Ct&gt;41")</f>
        <v>Ct&gt;41</v>
      </c>
      <c r="V2614" t="str">
        <f t="shared" ref="V2614" si="5359">J2614</f>
        <v>Sølvkarusse</v>
      </c>
      <c r="W2614" t="str">
        <f t="shared" ref="W2614" si="5360">MID(F2614,10,9)</f>
        <v>DL2022042</v>
      </c>
      <c r="X2614" t="str">
        <f t="shared" ref="X2614" si="5361">W2614&amp;"_"&amp;V2614&amp;"_"&amp;S2614&amp;"_"&amp;T2614&amp;"_"&amp;U2614</f>
        <v>DL2022042_Sølvkarusse_Invalid_Absent_Ct&gt;41</v>
      </c>
    </row>
    <row r="2615" spans="1:25" x14ac:dyDescent="0.25">
      <c r="A2615" t="s">
        <v>69</v>
      </c>
      <c r="B2615" t="s">
        <v>51</v>
      </c>
      <c r="C2615" t="s">
        <v>470</v>
      </c>
      <c r="D2615">
        <v>0.01</v>
      </c>
      <c r="E2615" t="s">
        <v>1275</v>
      </c>
      <c r="F2615" t="s">
        <v>715</v>
      </c>
      <c r="G2615" t="str">
        <f t="shared" si="5274"/>
        <v>DL2022042</v>
      </c>
      <c r="H2615" t="str">
        <f t="shared" si="5275"/>
        <v>10</v>
      </c>
      <c r="I2615" t="str">
        <f t="shared" si="5276"/>
        <v>Sølvkarusse_10_20221005_DL2022042_GladsaxeGym</v>
      </c>
      <c r="J2615" t="str">
        <f>VLOOKUP(MID(C2615,4,6),Datasæt_Analysesystemer!$B$2:$E$69,3,FALSE)</f>
        <v>Sølvkarusse</v>
      </c>
      <c r="K2615" t="str">
        <f t="shared" si="5277"/>
        <v>NK</v>
      </c>
      <c r="L2615" s="7" t="str">
        <f t="shared" si="5289"/>
        <v>No Ct</v>
      </c>
      <c r="M2615" t="str">
        <f t="shared" si="5278"/>
        <v/>
      </c>
      <c r="N2615" t="str">
        <f t="shared" si="5279"/>
        <v/>
      </c>
      <c r="O2615" t="str">
        <f t="shared" si="5280"/>
        <v/>
      </c>
    </row>
    <row r="2616" spans="1:25" x14ac:dyDescent="0.25">
      <c r="A2616" t="s">
        <v>94</v>
      </c>
      <c r="B2616" t="s">
        <v>76</v>
      </c>
      <c r="C2616" t="s">
        <v>480</v>
      </c>
      <c r="D2616">
        <v>0.01</v>
      </c>
      <c r="E2616" t="s">
        <v>1275</v>
      </c>
      <c r="F2616" t="s">
        <v>715</v>
      </c>
      <c r="G2616" t="str">
        <f t="shared" si="5274"/>
        <v>DL2022042</v>
      </c>
      <c r="H2616" t="str">
        <f t="shared" si="5275"/>
        <v>10</v>
      </c>
      <c r="I2616" t="str">
        <f t="shared" si="5276"/>
        <v>Sølvkarusse_10_20221005_DL2022042_GladsaxeGym</v>
      </c>
      <c r="J2616" t="str">
        <f>VLOOKUP(MID(C2616,4,6),Datasæt_Analysesystemer!$B$2:$E$69,3,FALSE)</f>
        <v>Sølvkarusse</v>
      </c>
      <c r="K2616" t="str">
        <f t="shared" si="5277"/>
        <v>EP</v>
      </c>
      <c r="L2616" s="7" t="str">
        <f t="shared" si="5289"/>
        <v>No Ct</v>
      </c>
      <c r="M2616" t="str">
        <f t="shared" si="5278"/>
        <v/>
      </c>
      <c r="N2616" t="str">
        <f t="shared" si="5279"/>
        <v/>
      </c>
      <c r="O2616" t="str">
        <f t="shared" si="5280"/>
        <v/>
      </c>
    </row>
    <row r="2617" spans="1:25" x14ac:dyDescent="0.25">
      <c r="A2617" t="s">
        <v>109</v>
      </c>
      <c r="B2617" t="s">
        <v>76</v>
      </c>
      <c r="C2617" t="s">
        <v>480</v>
      </c>
      <c r="D2617">
        <v>0.01</v>
      </c>
      <c r="E2617" t="s">
        <v>1275</v>
      </c>
      <c r="F2617" t="s">
        <v>715</v>
      </c>
      <c r="G2617" t="str">
        <f t="shared" si="5274"/>
        <v>DL2022042</v>
      </c>
      <c r="H2617" t="str">
        <f t="shared" si="5275"/>
        <v>10</v>
      </c>
      <c r="I2617" t="str">
        <f t="shared" si="5276"/>
        <v>Sølvkarusse_10_20221005_DL2022042_GladsaxeGym</v>
      </c>
      <c r="J2617" t="str">
        <f>VLOOKUP(MID(C2617,4,6),Datasæt_Analysesystemer!$B$2:$E$69,3,FALSE)</f>
        <v>Sølvkarusse</v>
      </c>
      <c r="K2617" t="str">
        <f t="shared" si="5277"/>
        <v>EP</v>
      </c>
      <c r="L2617" s="7" t="str">
        <f t="shared" si="5289"/>
        <v>No Ct</v>
      </c>
      <c r="M2617" t="str">
        <f t="shared" si="5278"/>
        <v/>
      </c>
      <c r="N2617" t="str">
        <f t="shared" si="5279"/>
        <v/>
      </c>
      <c r="O2617" t="str">
        <f t="shared" si="5280"/>
        <v/>
      </c>
      <c r="Y2617" t="str">
        <f>O2619</f>
        <v/>
      </c>
    </row>
    <row r="2618" spans="1:25" x14ac:dyDescent="0.25">
      <c r="A2618" t="s">
        <v>46</v>
      </c>
      <c r="B2618" t="s">
        <v>23</v>
      </c>
      <c r="C2618" t="s">
        <v>461</v>
      </c>
      <c r="D2618">
        <v>0.01</v>
      </c>
      <c r="E2618" t="s">
        <v>1275</v>
      </c>
      <c r="F2618" t="s">
        <v>715</v>
      </c>
      <c r="G2618" t="str">
        <f t="shared" si="5274"/>
        <v>DL2022042</v>
      </c>
      <c r="H2618" t="str">
        <f t="shared" si="5275"/>
        <v>11</v>
      </c>
      <c r="I2618" t="str">
        <f t="shared" si="5276"/>
        <v>Europæisk ål_11_20221005_DL2022042_GladsaxeGym</v>
      </c>
      <c r="J2618" t="str">
        <f>VLOOKUP(MID(C2618,4,6),Datasæt_Analysesystemer!$B$2:$E$69,3,FALSE)</f>
        <v>Europæisk ål</v>
      </c>
      <c r="K2618" t="str">
        <f t="shared" si="5277"/>
        <v>PK</v>
      </c>
      <c r="L2618" s="7" t="str">
        <f t="shared" si="5289"/>
        <v>No Ct</v>
      </c>
      <c r="M2618">
        <f t="shared" si="5278"/>
        <v>0</v>
      </c>
      <c r="N2618">
        <f t="shared" si="5279"/>
        <v>0</v>
      </c>
      <c r="O2618">
        <f t="shared" si="5280"/>
        <v>0</v>
      </c>
      <c r="Q2618">
        <f t="shared" ref="Q2618" si="5362">IF(L2620="No Ct",0,L2620)</f>
        <v>0</v>
      </c>
      <c r="R2618">
        <f t="shared" ref="R2618" si="5363">IF(L2621="No Ct",0,L2621)</f>
        <v>0</v>
      </c>
      <c r="S2618" t="str">
        <f t="shared" ref="S2618" si="5364">IF(AND(M2618&gt;0,N2618=0),"Valid","Invalid")</f>
        <v>Invalid</v>
      </c>
      <c r="T2618" t="str">
        <f t="shared" ref="T2618" si="5365">IF(OR(Q2618&gt;1,R2618&gt;1),"Present","Absent")</f>
        <v>Absent</v>
      </c>
      <c r="U2618" t="str">
        <f t="shared" ref="U2618" si="5366">IF(OR(AND(Q2618&gt;1,Q2618&lt;41),AND(R2618&gt;1,R2618&lt;41)),"Ct&lt;41","Ct&gt;41")</f>
        <v>Ct&gt;41</v>
      </c>
      <c r="V2618" t="str">
        <f t="shared" ref="V2618" si="5367">J2618</f>
        <v>Europæisk ål</v>
      </c>
      <c r="W2618" t="str">
        <f t="shared" ref="W2618" si="5368">MID(F2618,10,9)</f>
        <v>DL2022042</v>
      </c>
      <c r="X2618" t="str">
        <f t="shared" ref="X2618" si="5369">W2618&amp;"_"&amp;V2618&amp;"_"&amp;S2618&amp;"_"&amp;T2618&amp;"_"&amp;U2618</f>
        <v>DL2022042_Europæisk ål_Invalid_Absent_Ct&gt;41</v>
      </c>
    </row>
    <row r="2619" spans="1:25" x14ac:dyDescent="0.25">
      <c r="A2619" t="s">
        <v>71</v>
      </c>
      <c r="B2619" t="s">
        <v>51</v>
      </c>
      <c r="C2619" t="s">
        <v>471</v>
      </c>
      <c r="D2619">
        <v>0.01</v>
      </c>
      <c r="E2619" t="s">
        <v>1275</v>
      </c>
      <c r="F2619" t="s">
        <v>715</v>
      </c>
      <c r="G2619" t="str">
        <f t="shared" si="5274"/>
        <v>DL2022042</v>
      </c>
      <c r="H2619" t="str">
        <f t="shared" si="5275"/>
        <v>11</v>
      </c>
      <c r="I2619" t="str">
        <f t="shared" si="5276"/>
        <v>Europæisk ål_11_20221005_DL2022042_GladsaxeGym</v>
      </c>
      <c r="J2619" t="str">
        <f>VLOOKUP(MID(C2619,4,6),Datasæt_Analysesystemer!$B$2:$E$69,3,FALSE)</f>
        <v>Europæisk ål</v>
      </c>
      <c r="K2619" t="str">
        <f t="shared" si="5277"/>
        <v>NK</v>
      </c>
      <c r="L2619" s="7" t="str">
        <f t="shared" si="5289"/>
        <v>No Ct</v>
      </c>
      <c r="M2619" t="str">
        <f t="shared" si="5278"/>
        <v/>
      </c>
      <c r="N2619" t="str">
        <f t="shared" si="5279"/>
        <v/>
      </c>
      <c r="O2619" t="str">
        <f t="shared" si="5280"/>
        <v/>
      </c>
    </row>
    <row r="2620" spans="1:25" x14ac:dyDescent="0.25">
      <c r="A2620" t="s">
        <v>96</v>
      </c>
      <c r="B2620" t="s">
        <v>76</v>
      </c>
      <c r="C2620" t="s">
        <v>481</v>
      </c>
      <c r="D2620">
        <v>0.01</v>
      </c>
      <c r="E2620" t="s">
        <v>1275</v>
      </c>
      <c r="F2620" t="s">
        <v>715</v>
      </c>
      <c r="G2620" t="str">
        <f t="shared" si="5274"/>
        <v>DL2022042</v>
      </c>
      <c r="H2620" t="str">
        <f t="shared" si="5275"/>
        <v>11</v>
      </c>
      <c r="I2620" t="str">
        <f t="shared" si="5276"/>
        <v>Europæisk ål_11_20221005_DL2022042_GladsaxeGym</v>
      </c>
      <c r="J2620" t="str">
        <f>VLOOKUP(MID(C2620,4,6),Datasæt_Analysesystemer!$B$2:$E$69,3,FALSE)</f>
        <v>Europæisk ål</v>
      </c>
      <c r="K2620" t="str">
        <f t="shared" si="5277"/>
        <v>EP</v>
      </c>
      <c r="L2620" s="7" t="str">
        <f t="shared" si="5289"/>
        <v>No Ct</v>
      </c>
      <c r="M2620" t="str">
        <f t="shared" si="5278"/>
        <v/>
      </c>
      <c r="N2620" t="str">
        <f t="shared" si="5279"/>
        <v/>
      </c>
      <c r="O2620" t="str">
        <f t="shared" si="5280"/>
        <v/>
      </c>
    </row>
    <row r="2621" spans="1:25" x14ac:dyDescent="0.25">
      <c r="A2621" t="s">
        <v>110</v>
      </c>
      <c r="B2621" t="s">
        <v>76</v>
      </c>
      <c r="C2621" t="s">
        <v>481</v>
      </c>
      <c r="D2621">
        <v>0.01</v>
      </c>
      <c r="E2621" t="s">
        <v>1275</v>
      </c>
      <c r="F2621" t="s">
        <v>715</v>
      </c>
      <c r="G2621" t="str">
        <f t="shared" si="5274"/>
        <v>DL2022042</v>
      </c>
      <c r="H2621" t="str">
        <f t="shared" si="5275"/>
        <v>11</v>
      </c>
      <c r="I2621" t="str">
        <f t="shared" si="5276"/>
        <v>Europæisk ål_11_20221005_DL2022042_GladsaxeGym</v>
      </c>
      <c r="J2621" t="str">
        <f>VLOOKUP(MID(C2621,4,6),Datasæt_Analysesystemer!$B$2:$E$69,3,FALSE)</f>
        <v>Europæisk ål</v>
      </c>
      <c r="K2621" t="str">
        <f t="shared" si="5277"/>
        <v>EP</v>
      </c>
      <c r="L2621" s="7" t="str">
        <f t="shared" si="5289"/>
        <v>No Ct</v>
      </c>
      <c r="M2621" t="str">
        <f t="shared" si="5278"/>
        <v/>
      </c>
      <c r="N2621" t="str">
        <f t="shared" si="5279"/>
        <v/>
      </c>
      <c r="O2621" t="str">
        <f t="shared" si="5280"/>
        <v/>
      </c>
      <c r="Y2621" t="str">
        <f>O2623</f>
        <v/>
      </c>
    </row>
    <row r="2622" spans="1:25" x14ac:dyDescent="0.25">
      <c r="A2622" t="s">
        <v>48</v>
      </c>
      <c r="B2622" t="s">
        <v>23</v>
      </c>
      <c r="C2622" t="s">
        <v>462</v>
      </c>
      <c r="D2622">
        <v>0.01</v>
      </c>
      <c r="E2622" t="s">
        <v>1275</v>
      </c>
      <c r="F2622" t="s">
        <v>715</v>
      </c>
      <c r="G2622" t="str">
        <f t="shared" si="5274"/>
        <v>DL2022042</v>
      </c>
      <c r="H2622" t="str">
        <f t="shared" si="5275"/>
        <v>12</v>
      </c>
      <c r="I2622" t="str">
        <f t="shared" si="5276"/>
        <v>Europæisk ål_12_20221005_DL2022042_GladsaxeGym</v>
      </c>
      <c r="J2622" t="str">
        <f>VLOOKUP(MID(C2622,4,6),Datasæt_Analysesystemer!$B$2:$E$69,3,FALSE)</f>
        <v>Europæisk ål</v>
      </c>
      <c r="K2622" t="str">
        <f t="shared" si="5277"/>
        <v>PK</v>
      </c>
      <c r="L2622" s="7" t="str">
        <f t="shared" si="5289"/>
        <v>No Ct</v>
      </c>
      <c r="M2622">
        <f t="shared" si="5278"/>
        <v>0</v>
      </c>
      <c r="N2622">
        <f t="shared" si="5279"/>
        <v>0</v>
      </c>
      <c r="O2622">
        <f t="shared" si="5280"/>
        <v>0</v>
      </c>
      <c r="Q2622">
        <f t="shared" ref="Q2622" si="5370">IF(L2624="No Ct",0,L2624)</f>
        <v>0</v>
      </c>
      <c r="R2622">
        <f t="shared" ref="R2622" si="5371">IF(L2625="No Ct",0,L2625)</f>
        <v>0</v>
      </c>
      <c r="S2622" t="str">
        <f t="shared" ref="S2622" si="5372">IF(AND(M2622&gt;0,N2622=0),"Valid","Invalid")</f>
        <v>Invalid</v>
      </c>
      <c r="T2622" t="str">
        <f t="shared" ref="T2622" si="5373">IF(OR(Q2622&gt;1,R2622&gt;1),"Present","Absent")</f>
        <v>Absent</v>
      </c>
      <c r="U2622" t="str">
        <f t="shared" ref="U2622" si="5374">IF(OR(AND(Q2622&gt;1,Q2622&lt;41),AND(R2622&gt;1,R2622&lt;41)),"Ct&lt;41","Ct&gt;41")</f>
        <v>Ct&gt;41</v>
      </c>
      <c r="V2622" t="str">
        <f t="shared" ref="V2622" si="5375">J2622</f>
        <v>Europæisk ål</v>
      </c>
      <c r="W2622" t="str">
        <f t="shared" ref="W2622" si="5376">MID(F2622,10,9)</f>
        <v>DL2022042</v>
      </c>
      <c r="X2622" t="str">
        <f t="shared" ref="X2622" si="5377">W2622&amp;"_"&amp;V2622&amp;"_"&amp;S2622&amp;"_"&amp;T2622&amp;"_"&amp;U2622</f>
        <v>DL2022042_Europæisk ål_Invalid_Absent_Ct&gt;41</v>
      </c>
    </row>
    <row r="2623" spans="1:25" x14ac:dyDescent="0.25">
      <c r="A2623" t="s">
        <v>73</v>
      </c>
      <c r="B2623" t="s">
        <v>51</v>
      </c>
      <c r="C2623" t="s">
        <v>472</v>
      </c>
      <c r="D2623">
        <v>0.01</v>
      </c>
      <c r="E2623" t="s">
        <v>1275</v>
      </c>
      <c r="F2623" t="s">
        <v>715</v>
      </c>
      <c r="G2623" t="str">
        <f t="shared" si="5274"/>
        <v>DL2022042</v>
      </c>
      <c r="H2623" t="str">
        <f t="shared" si="5275"/>
        <v>12</v>
      </c>
      <c r="I2623" t="str">
        <f t="shared" si="5276"/>
        <v>Europæisk ål_12_20221005_DL2022042_GladsaxeGym</v>
      </c>
      <c r="J2623" t="str">
        <f>VLOOKUP(MID(C2623,4,6),Datasæt_Analysesystemer!$B$2:$E$69,3,FALSE)</f>
        <v>Europæisk ål</v>
      </c>
      <c r="K2623" t="str">
        <f t="shared" si="5277"/>
        <v>NK</v>
      </c>
      <c r="L2623" s="7" t="str">
        <f t="shared" si="5289"/>
        <v>No Ct</v>
      </c>
      <c r="M2623" t="str">
        <f t="shared" si="5278"/>
        <v/>
      </c>
      <c r="N2623" t="str">
        <f t="shared" si="5279"/>
        <v/>
      </c>
      <c r="O2623" t="str">
        <f t="shared" si="5280"/>
        <v/>
      </c>
    </row>
    <row r="2624" spans="1:25" x14ac:dyDescent="0.25">
      <c r="A2624" t="s">
        <v>98</v>
      </c>
      <c r="B2624" t="s">
        <v>76</v>
      </c>
      <c r="C2624" t="s">
        <v>482</v>
      </c>
      <c r="D2624">
        <v>0.01</v>
      </c>
      <c r="E2624" t="s">
        <v>1275</v>
      </c>
      <c r="F2624" t="s">
        <v>715</v>
      </c>
      <c r="G2624" t="str">
        <f t="shared" si="5274"/>
        <v>DL2022042</v>
      </c>
      <c r="H2624" t="str">
        <f t="shared" si="5275"/>
        <v>12</v>
      </c>
      <c r="I2624" t="str">
        <f t="shared" si="5276"/>
        <v>Europæisk ål_12_20221005_DL2022042_GladsaxeGym</v>
      </c>
      <c r="J2624" t="str">
        <f>VLOOKUP(MID(C2624,4,6),Datasæt_Analysesystemer!$B$2:$E$69,3,FALSE)</f>
        <v>Europæisk ål</v>
      </c>
      <c r="K2624" t="str">
        <f t="shared" si="5277"/>
        <v>EP</v>
      </c>
      <c r="L2624" s="7" t="str">
        <f t="shared" si="5289"/>
        <v>No Ct</v>
      </c>
      <c r="M2624" t="str">
        <f t="shared" si="5278"/>
        <v/>
      </c>
      <c r="N2624" t="str">
        <f t="shared" si="5279"/>
        <v/>
      </c>
      <c r="O2624" t="str">
        <f t="shared" si="5280"/>
        <v/>
      </c>
    </row>
    <row r="2625" spans="1:25" x14ac:dyDescent="0.25">
      <c r="A2625" t="s">
        <v>111</v>
      </c>
      <c r="B2625" t="s">
        <v>76</v>
      </c>
      <c r="C2625" t="s">
        <v>482</v>
      </c>
      <c r="D2625">
        <v>0.01</v>
      </c>
      <c r="E2625" t="s">
        <v>1275</v>
      </c>
      <c r="F2625" t="s">
        <v>715</v>
      </c>
      <c r="G2625" t="str">
        <f t="shared" si="5274"/>
        <v>DL2022042</v>
      </c>
      <c r="H2625" t="str">
        <f t="shared" si="5275"/>
        <v>12</v>
      </c>
      <c r="I2625" t="str">
        <f t="shared" si="5276"/>
        <v>Europæisk ål_12_20221005_DL2022042_GladsaxeGym</v>
      </c>
      <c r="J2625" t="str">
        <f>VLOOKUP(MID(C2625,4,6),Datasæt_Analysesystemer!$B$2:$E$69,3,FALSE)</f>
        <v>Europæisk ål</v>
      </c>
      <c r="K2625" t="str">
        <f t="shared" si="5277"/>
        <v>EP</v>
      </c>
      <c r="L2625" s="7" t="str">
        <f t="shared" si="5289"/>
        <v>No Ct</v>
      </c>
      <c r="M2625" t="str">
        <f t="shared" si="5278"/>
        <v/>
      </c>
      <c r="N2625" t="str">
        <f t="shared" si="5279"/>
        <v/>
      </c>
      <c r="O2625" t="str">
        <f t="shared" si="5280"/>
        <v/>
      </c>
      <c r="Y2625" t="str">
        <f>O2627</f>
        <v/>
      </c>
    </row>
    <row r="2626" spans="1:25" x14ac:dyDescent="0.25">
      <c r="A2626" t="s">
        <v>172</v>
      </c>
      <c r="B2626" t="s">
        <v>23</v>
      </c>
      <c r="C2626" t="s">
        <v>705</v>
      </c>
      <c r="D2626">
        <v>0.01</v>
      </c>
      <c r="E2626" t="s">
        <v>1275</v>
      </c>
      <c r="F2626" t="s">
        <v>715</v>
      </c>
      <c r="G2626" t="str">
        <f t="shared" si="5274"/>
        <v>DL2022042</v>
      </c>
      <c r="H2626" t="str">
        <f t="shared" si="5275"/>
        <v>13</v>
      </c>
      <c r="I2626" t="str">
        <f t="shared" si="5276"/>
        <v>Lille vandsalamander_13_20221005_DL2022042_GladsaxeGym</v>
      </c>
      <c r="J2626" t="str">
        <f>VLOOKUP(MID(C2626,4,6),Datasæt_Analysesystemer!$B$2:$E$69,3,FALSE)</f>
        <v>Lille vandsalamander</v>
      </c>
      <c r="K2626" t="str">
        <f t="shared" si="5277"/>
        <v>PK</v>
      </c>
      <c r="L2626" s="7" t="str">
        <f t="shared" si="5289"/>
        <v>No Ct</v>
      </c>
      <c r="M2626">
        <f t="shared" si="5278"/>
        <v>0</v>
      </c>
      <c r="N2626">
        <f t="shared" si="5279"/>
        <v>0</v>
      </c>
      <c r="O2626">
        <f t="shared" si="5280"/>
        <v>0</v>
      </c>
      <c r="Q2626">
        <f t="shared" ref="Q2626" si="5378">IF(L2628="No Ct",0,L2628)</f>
        <v>0</v>
      </c>
      <c r="R2626">
        <f t="shared" ref="R2626" si="5379">IF(L2629="No Ct",0,L2629)</f>
        <v>0</v>
      </c>
      <c r="S2626" t="str">
        <f t="shared" ref="S2626" si="5380">IF(AND(M2626&gt;0,N2626=0),"Valid","Invalid")</f>
        <v>Invalid</v>
      </c>
      <c r="T2626" t="str">
        <f t="shared" ref="T2626" si="5381">IF(OR(Q2626&gt;1,R2626&gt;1),"Present","Absent")</f>
        <v>Absent</v>
      </c>
      <c r="U2626" t="str">
        <f t="shared" ref="U2626" si="5382">IF(OR(AND(Q2626&gt;1,Q2626&lt;41),AND(R2626&gt;1,R2626&lt;41)),"Ct&lt;41","Ct&gt;41")</f>
        <v>Ct&gt;41</v>
      </c>
      <c r="V2626" t="str">
        <f t="shared" ref="V2626" si="5383">J2626</f>
        <v>Lille vandsalamander</v>
      </c>
      <c r="W2626" t="str">
        <f t="shared" ref="W2626" si="5384">MID(F2626,10,9)</f>
        <v>DL2022042</v>
      </c>
      <c r="X2626" t="str">
        <f t="shared" ref="X2626" si="5385">W2626&amp;"_"&amp;V2626&amp;"_"&amp;S2626&amp;"_"&amp;T2626&amp;"_"&amp;U2626</f>
        <v>DL2022042_Lille vandsalamander_Invalid_Absent_Ct&gt;41</v>
      </c>
    </row>
    <row r="2627" spans="1:25" x14ac:dyDescent="0.25">
      <c r="A2627" t="s">
        <v>148</v>
      </c>
      <c r="B2627" t="s">
        <v>51</v>
      </c>
      <c r="C2627" t="s">
        <v>703</v>
      </c>
      <c r="D2627">
        <v>0.01</v>
      </c>
      <c r="E2627" t="s">
        <v>1275</v>
      </c>
      <c r="F2627" t="s">
        <v>715</v>
      </c>
      <c r="G2627" t="str">
        <f t="shared" si="5274"/>
        <v>DL2022042</v>
      </c>
      <c r="H2627" t="str">
        <f t="shared" si="5275"/>
        <v>13</v>
      </c>
      <c r="I2627" t="str">
        <f t="shared" si="5276"/>
        <v>Lille vandsalamander_13_20221005_DL2022042_GladsaxeGym</v>
      </c>
      <c r="J2627" t="str">
        <f>VLOOKUP(MID(C2627,4,6),Datasæt_Analysesystemer!$B$2:$E$69,3,FALSE)</f>
        <v>Lille vandsalamander</v>
      </c>
      <c r="K2627" t="str">
        <f t="shared" si="5277"/>
        <v>NK</v>
      </c>
      <c r="L2627" s="7" t="str">
        <f t="shared" si="5289"/>
        <v>No Ct</v>
      </c>
      <c r="M2627" t="str">
        <f t="shared" si="5278"/>
        <v/>
      </c>
      <c r="N2627" t="str">
        <f t="shared" si="5279"/>
        <v/>
      </c>
      <c r="O2627" t="str">
        <f t="shared" si="5280"/>
        <v/>
      </c>
    </row>
    <row r="2628" spans="1:25" x14ac:dyDescent="0.25">
      <c r="A2628" t="s">
        <v>112</v>
      </c>
      <c r="B2628" t="s">
        <v>76</v>
      </c>
      <c r="C2628" t="s">
        <v>701</v>
      </c>
      <c r="D2628">
        <v>0.01</v>
      </c>
      <c r="E2628" t="s">
        <v>1275</v>
      </c>
      <c r="F2628" t="s">
        <v>715</v>
      </c>
      <c r="G2628" t="str">
        <f t="shared" si="5274"/>
        <v>DL2022042</v>
      </c>
      <c r="H2628" t="str">
        <f t="shared" si="5275"/>
        <v>13</v>
      </c>
      <c r="I2628" t="str">
        <f t="shared" si="5276"/>
        <v>Lille vandsalamander_13_20221005_DL2022042_GladsaxeGym</v>
      </c>
      <c r="J2628" t="str">
        <f>VLOOKUP(MID(C2628,4,6),Datasæt_Analysesystemer!$B$2:$E$69,3,FALSE)</f>
        <v>Lille vandsalamander</v>
      </c>
      <c r="K2628" t="str">
        <f t="shared" si="5277"/>
        <v>EP</v>
      </c>
      <c r="L2628" s="7" t="str">
        <f t="shared" si="5289"/>
        <v>No Ct</v>
      </c>
      <c r="M2628" t="str">
        <f t="shared" si="5278"/>
        <v/>
      </c>
      <c r="N2628" t="str">
        <f t="shared" si="5279"/>
        <v/>
      </c>
      <c r="O2628" t="str">
        <f t="shared" si="5280"/>
        <v/>
      </c>
    </row>
    <row r="2629" spans="1:25" x14ac:dyDescent="0.25">
      <c r="A2629" t="s">
        <v>136</v>
      </c>
      <c r="B2629" t="s">
        <v>76</v>
      </c>
      <c r="C2629" t="s">
        <v>701</v>
      </c>
      <c r="D2629">
        <v>0.01</v>
      </c>
      <c r="E2629" t="s">
        <v>1275</v>
      </c>
      <c r="F2629" t="s">
        <v>715</v>
      </c>
      <c r="G2629" t="str">
        <f t="shared" si="5274"/>
        <v>DL2022042</v>
      </c>
      <c r="H2629" t="str">
        <f t="shared" si="5275"/>
        <v>13</v>
      </c>
      <c r="I2629" t="str">
        <f t="shared" si="5276"/>
        <v>Lille vandsalamander_13_20221005_DL2022042_GladsaxeGym</v>
      </c>
      <c r="J2629" t="str">
        <f>VLOOKUP(MID(C2629,4,6),Datasæt_Analysesystemer!$B$2:$E$69,3,FALSE)</f>
        <v>Lille vandsalamander</v>
      </c>
      <c r="K2629" t="str">
        <f t="shared" si="5277"/>
        <v>EP</v>
      </c>
      <c r="L2629" s="7" t="str">
        <f t="shared" si="5289"/>
        <v>No Ct</v>
      </c>
      <c r="M2629" t="str">
        <f t="shared" si="5278"/>
        <v/>
      </c>
      <c r="N2629" t="str">
        <f t="shared" si="5279"/>
        <v/>
      </c>
      <c r="O2629" t="str">
        <f t="shared" si="5280"/>
        <v/>
      </c>
      <c r="Y2629" t="str">
        <f>O2631</f>
        <v/>
      </c>
    </row>
    <row r="2630" spans="1:25" x14ac:dyDescent="0.25">
      <c r="A2630" t="s">
        <v>174</v>
      </c>
      <c r="B2630" t="s">
        <v>23</v>
      </c>
      <c r="C2630" t="s">
        <v>706</v>
      </c>
      <c r="D2630">
        <v>0.01</v>
      </c>
      <c r="E2630" t="s">
        <v>1275</v>
      </c>
      <c r="F2630" t="s">
        <v>715</v>
      </c>
      <c r="G2630" t="str">
        <f t="shared" si="5274"/>
        <v>DL2022042</v>
      </c>
      <c r="H2630" t="str">
        <f t="shared" si="5275"/>
        <v>14</v>
      </c>
      <c r="I2630" t="str">
        <f t="shared" si="5276"/>
        <v>Lille vandsalamander_14_20221005_DL2022042_GladsaxeGym</v>
      </c>
      <c r="J2630" t="str">
        <f>VLOOKUP(MID(C2630,4,6),Datasæt_Analysesystemer!$B$2:$E$69,3,FALSE)</f>
        <v>Lille vandsalamander</v>
      </c>
      <c r="K2630" t="str">
        <f t="shared" si="5277"/>
        <v>PK</v>
      </c>
      <c r="L2630" s="7" t="str">
        <f t="shared" si="5289"/>
        <v>No Ct</v>
      </c>
      <c r="M2630">
        <f t="shared" si="5278"/>
        <v>0</v>
      </c>
      <c r="N2630">
        <f t="shared" si="5279"/>
        <v>0</v>
      </c>
      <c r="O2630">
        <f t="shared" si="5280"/>
        <v>0</v>
      </c>
      <c r="Q2630">
        <f t="shared" ref="Q2630" si="5386">IF(L2632="No Ct",0,L2632)</f>
        <v>0</v>
      </c>
      <c r="R2630">
        <f t="shared" ref="R2630" si="5387">IF(L2633="No Ct",0,L2633)</f>
        <v>0</v>
      </c>
      <c r="S2630" t="str">
        <f t="shared" ref="S2630" si="5388">IF(AND(M2630&gt;0,N2630=0),"Valid","Invalid")</f>
        <v>Invalid</v>
      </c>
      <c r="T2630" t="str">
        <f t="shared" ref="T2630" si="5389">IF(OR(Q2630&gt;1,R2630&gt;1),"Present","Absent")</f>
        <v>Absent</v>
      </c>
      <c r="U2630" t="str">
        <f t="shared" ref="U2630" si="5390">IF(OR(AND(Q2630&gt;1,Q2630&lt;41),AND(R2630&gt;1,R2630&lt;41)),"Ct&lt;41","Ct&gt;41")</f>
        <v>Ct&gt;41</v>
      </c>
      <c r="V2630" t="str">
        <f t="shared" ref="V2630" si="5391">J2630</f>
        <v>Lille vandsalamander</v>
      </c>
      <c r="W2630" t="str">
        <f t="shared" ref="W2630" si="5392">MID(F2630,10,9)</f>
        <v>DL2022042</v>
      </c>
      <c r="X2630" t="str">
        <f t="shared" ref="X2630" si="5393">W2630&amp;"_"&amp;V2630&amp;"_"&amp;S2630&amp;"_"&amp;T2630&amp;"_"&amp;U2630</f>
        <v>DL2022042_Lille vandsalamander_Invalid_Absent_Ct&gt;41</v>
      </c>
    </row>
    <row r="2631" spans="1:25" x14ac:dyDescent="0.25">
      <c r="A2631" t="s">
        <v>150</v>
      </c>
      <c r="B2631" t="s">
        <v>51</v>
      </c>
      <c r="C2631" t="s">
        <v>704</v>
      </c>
      <c r="D2631">
        <v>0.01</v>
      </c>
      <c r="E2631" t="s">
        <v>1275</v>
      </c>
      <c r="F2631" t="s">
        <v>715</v>
      </c>
      <c r="G2631" t="str">
        <f t="shared" si="5274"/>
        <v>DL2022042</v>
      </c>
      <c r="H2631" t="str">
        <f t="shared" si="5275"/>
        <v>14</v>
      </c>
      <c r="I2631" t="str">
        <f t="shared" si="5276"/>
        <v>Lille vandsalamander_14_20221005_DL2022042_GladsaxeGym</v>
      </c>
      <c r="J2631" t="str">
        <f>VLOOKUP(MID(C2631,4,6),Datasæt_Analysesystemer!$B$2:$E$69,3,FALSE)</f>
        <v>Lille vandsalamander</v>
      </c>
      <c r="K2631" t="str">
        <f t="shared" si="5277"/>
        <v>NK</v>
      </c>
      <c r="L2631" s="7" t="str">
        <f t="shared" si="5289"/>
        <v>No Ct</v>
      </c>
      <c r="M2631" t="str">
        <f t="shared" si="5278"/>
        <v/>
      </c>
      <c r="N2631" t="str">
        <f t="shared" si="5279"/>
        <v/>
      </c>
      <c r="O2631" t="str">
        <f t="shared" si="5280"/>
        <v/>
      </c>
    </row>
    <row r="2632" spans="1:25" x14ac:dyDescent="0.25">
      <c r="A2632" t="s">
        <v>114</v>
      </c>
      <c r="B2632" t="s">
        <v>76</v>
      </c>
      <c r="C2632" t="s">
        <v>702</v>
      </c>
      <c r="D2632">
        <v>0.01</v>
      </c>
      <c r="E2632" t="s">
        <v>1275</v>
      </c>
      <c r="F2632" t="s">
        <v>715</v>
      </c>
      <c r="G2632" t="str">
        <f t="shared" si="5274"/>
        <v>DL2022042</v>
      </c>
      <c r="H2632" t="str">
        <f t="shared" si="5275"/>
        <v>14</v>
      </c>
      <c r="I2632" t="str">
        <f t="shared" si="5276"/>
        <v>Lille vandsalamander_14_20221005_DL2022042_GladsaxeGym</v>
      </c>
      <c r="J2632" t="str">
        <f>VLOOKUP(MID(C2632,4,6),Datasæt_Analysesystemer!$B$2:$E$69,3,FALSE)</f>
        <v>Lille vandsalamander</v>
      </c>
      <c r="K2632" t="str">
        <f t="shared" si="5277"/>
        <v>EP</v>
      </c>
      <c r="L2632" s="7" t="str">
        <f t="shared" si="5289"/>
        <v>No Ct</v>
      </c>
      <c r="M2632" t="str">
        <f t="shared" si="5278"/>
        <v/>
      </c>
      <c r="N2632" t="str">
        <f t="shared" si="5279"/>
        <v/>
      </c>
      <c r="O2632" t="str">
        <f t="shared" si="5280"/>
        <v/>
      </c>
    </row>
    <row r="2633" spans="1:25" x14ac:dyDescent="0.25">
      <c r="A2633" t="s">
        <v>137</v>
      </c>
      <c r="B2633" t="s">
        <v>76</v>
      </c>
      <c r="C2633" t="s">
        <v>702</v>
      </c>
      <c r="D2633">
        <v>0.01</v>
      </c>
      <c r="E2633" t="s">
        <v>1275</v>
      </c>
      <c r="F2633" t="s">
        <v>715</v>
      </c>
      <c r="G2633" t="str">
        <f t="shared" si="5274"/>
        <v>DL2022042</v>
      </c>
      <c r="H2633" t="str">
        <f t="shared" si="5275"/>
        <v>14</v>
      </c>
      <c r="I2633" t="str">
        <f t="shared" si="5276"/>
        <v>Lille vandsalamander_14_20221005_DL2022042_GladsaxeGym</v>
      </c>
      <c r="J2633" t="str">
        <f>VLOOKUP(MID(C2633,4,6),Datasæt_Analysesystemer!$B$2:$E$69,3,FALSE)</f>
        <v>Lille vandsalamander</v>
      </c>
      <c r="K2633" t="str">
        <f t="shared" si="5277"/>
        <v>EP</v>
      </c>
      <c r="L2633" s="7" t="str">
        <f t="shared" si="5289"/>
        <v>No Ct</v>
      </c>
      <c r="M2633" t="str">
        <f t="shared" si="5278"/>
        <v/>
      </c>
      <c r="N2633" t="str">
        <f t="shared" si="5279"/>
        <v/>
      </c>
      <c r="O2633" t="str">
        <f t="shared" si="5280"/>
        <v/>
      </c>
      <c r="Y2633" t="str">
        <f>O2635</f>
        <v/>
      </c>
    </row>
    <row r="2634" spans="1:25" x14ac:dyDescent="0.25">
      <c r="A2634" t="s">
        <v>176</v>
      </c>
      <c r="B2634" t="s">
        <v>23</v>
      </c>
      <c r="C2634" t="s">
        <v>509</v>
      </c>
      <c r="D2634">
        <v>0.01</v>
      </c>
      <c r="E2634">
        <v>28.7</v>
      </c>
      <c r="F2634" t="s">
        <v>715</v>
      </c>
      <c r="G2634" t="str">
        <f t="shared" si="5274"/>
        <v>DL2022042</v>
      </c>
      <c r="H2634" t="str">
        <f t="shared" si="5275"/>
        <v>15</v>
      </c>
      <c r="I2634" t="str">
        <f t="shared" si="5276"/>
        <v>Signalkrebs_15_20221005_DL2022042_GladsaxeGym</v>
      </c>
      <c r="J2634" t="str">
        <f>VLOOKUP(MID(C2634,4,6),Datasæt_Analysesystemer!$B$2:$E$69,3,FALSE)</f>
        <v>Signalkrebs</v>
      </c>
      <c r="K2634" t="str">
        <f t="shared" si="5277"/>
        <v>PK</v>
      </c>
      <c r="L2634" s="7">
        <f t="shared" si="5289"/>
        <v>28.7</v>
      </c>
      <c r="M2634">
        <f t="shared" si="5278"/>
        <v>28.7</v>
      </c>
      <c r="N2634">
        <f t="shared" si="5279"/>
        <v>0</v>
      </c>
      <c r="O2634">
        <f t="shared" si="5280"/>
        <v>0</v>
      </c>
      <c r="Q2634">
        <f t="shared" ref="Q2634" si="5394">IF(L2636="No Ct",0,L2636)</f>
        <v>0</v>
      </c>
      <c r="R2634">
        <f t="shared" ref="R2634" si="5395">IF(L2637="No Ct",0,L2637)</f>
        <v>0</v>
      </c>
      <c r="S2634" t="str">
        <f t="shared" ref="S2634" si="5396">IF(AND(M2634&gt;0,N2634=0),"Valid","Invalid")</f>
        <v>Valid</v>
      </c>
      <c r="T2634" t="str">
        <f t="shared" ref="T2634" si="5397">IF(OR(Q2634&gt;1,R2634&gt;1),"Present","Absent")</f>
        <v>Absent</v>
      </c>
      <c r="U2634" t="str">
        <f t="shared" ref="U2634" si="5398">IF(OR(AND(Q2634&gt;1,Q2634&lt;41),AND(R2634&gt;1,R2634&lt;41)),"Ct&lt;41","Ct&gt;41")</f>
        <v>Ct&gt;41</v>
      </c>
      <c r="V2634" t="str">
        <f t="shared" ref="V2634" si="5399">J2634</f>
        <v>Signalkrebs</v>
      </c>
      <c r="W2634" t="str">
        <f t="shared" ref="W2634" si="5400">MID(F2634,10,9)</f>
        <v>DL2022042</v>
      </c>
      <c r="X2634" t="str">
        <f t="shared" ref="X2634" si="5401">W2634&amp;"_"&amp;V2634&amp;"_"&amp;S2634&amp;"_"&amp;T2634&amp;"_"&amp;U2634</f>
        <v>DL2022042_Signalkrebs_Valid_Absent_Ct&gt;41</v>
      </c>
    </row>
    <row r="2635" spans="1:25" x14ac:dyDescent="0.25">
      <c r="A2635" t="s">
        <v>152</v>
      </c>
      <c r="B2635" t="s">
        <v>51</v>
      </c>
      <c r="C2635" t="s">
        <v>497</v>
      </c>
      <c r="D2635">
        <v>0.01</v>
      </c>
      <c r="E2635" t="s">
        <v>1275</v>
      </c>
      <c r="F2635" t="s">
        <v>715</v>
      </c>
      <c r="G2635" t="str">
        <f t="shared" si="5274"/>
        <v>DL2022042</v>
      </c>
      <c r="H2635" t="str">
        <f t="shared" si="5275"/>
        <v>15</v>
      </c>
      <c r="I2635" t="str">
        <f t="shared" si="5276"/>
        <v>Signalkrebs_15_20221005_DL2022042_GladsaxeGym</v>
      </c>
      <c r="J2635" t="str">
        <f>VLOOKUP(MID(C2635,4,6),Datasæt_Analysesystemer!$B$2:$E$69,3,FALSE)</f>
        <v>Signalkrebs</v>
      </c>
      <c r="K2635" t="str">
        <f t="shared" si="5277"/>
        <v>NK</v>
      </c>
      <c r="L2635" s="7" t="str">
        <f t="shared" si="5289"/>
        <v>No Ct</v>
      </c>
      <c r="M2635" t="str">
        <f t="shared" si="5278"/>
        <v/>
      </c>
      <c r="N2635" t="str">
        <f t="shared" si="5279"/>
        <v/>
      </c>
      <c r="O2635" t="str">
        <f t="shared" si="5280"/>
        <v/>
      </c>
    </row>
    <row r="2636" spans="1:25" x14ac:dyDescent="0.25">
      <c r="A2636" t="s">
        <v>116</v>
      </c>
      <c r="B2636" t="s">
        <v>76</v>
      </c>
      <c r="C2636" t="s">
        <v>485</v>
      </c>
      <c r="D2636">
        <v>0.01</v>
      </c>
      <c r="E2636" t="s">
        <v>1275</v>
      </c>
      <c r="F2636" t="s">
        <v>715</v>
      </c>
      <c r="G2636" t="str">
        <f t="shared" si="5274"/>
        <v>DL2022042</v>
      </c>
      <c r="H2636" t="str">
        <f t="shared" si="5275"/>
        <v>15</v>
      </c>
      <c r="I2636" t="str">
        <f t="shared" si="5276"/>
        <v>Signalkrebs_15_20221005_DL2022042_GladsaxeGym</v>
      </c>
      <c r="J2636" t="str">
        <f>VLOOKUP(MID(C2636,4,6),Datasæt_Analysesystemer!$B$2:$E$69,3,FALSE)</f>
        <v>Signalkrebs</v>
      </c>
      <c r="K2636" t="str">
        <f t="shared" si="5277"/>
        <v>EP</v>
      </c>
      <c r="L2636" s="7" t="str">
        <f t="shared" si="5289"/>
        <v>No Ct</v>
      </c>
      <c r="M2636" t="str">
        <f t="shared" si="5278"/>
        <v/>
      </c>
      <c r="N2636" t="str">
        <f t="shared" si="5279"/>
        <v/>
      </c>
      <c r="O2636" t="str">
        <f t="shared" si="5280"/>
        <v/>
      </c>
    </row>
    <row r="2637" spans="1:25" x14ac:dyDescent="0.25">
      <c r="A2637" t="s">
        <v>138</v>
      </c>
      <c r="B2637" t="s">
        <v>76</v>
      </c>
      <c r="C2637" t="s">
        <v>485</v>
      </c>
      <c r="D2637">
        <v>0.01</v>
      </c>
      <c r="E2637" t="s">
        <v>1275</v>
      </c>
      <c r="F2637" t="s">
        <v>715</v>
      </c>
      <c r="G2637" t="str">
        <f t="shared" si="5274"/>
        <v>DL2022042</v>
      </c>
      <c r="H2637" t="str">
        <f t="shared" si="5275"/>
        <v>15</v>
      </c>
      <c r="I2637" t="str">
        <f t="shared" si="5276"/>
        <v>Signalkrebs_15_20221005_DL2022042_GladsaxeGym</v>
      </c>
      <c r="J2637" t="str">
        <f>VLOOKUP(MID(C2637,4,6),Datasæt_Analysesystemer!$B$2:$E$69,3,FALSE)</f>
        <v>Signalkrebs</v>
      </c>
      <c r="K2637" t="str">
        <f t="shared" si="5277"/>
        <v>EP</v>
      </c>
      <c r="L2637" s="7" t="str">
        <f t="shared" si="5289"/>
        <v>No Ct</v>
      </c>
      <c r="M2637" t="str">
        <f t="shared" si="5278"/>
        <v/>
      </c>
      <c r="N2637" t="str">
        <f t="shared" si="5279"/>
        <v/>
      </c>
      <c r="O2637" t="str">
        <f t="shared" si="5280"/>
        <v/>
      </c>
      <c r="Y2637" t="str">
        <f>O2639</f>
        <v/>
      </c>
    </row>
    <row r="2638" spans="1:25" x14ac:dyDescent="0.25">
      <c r="A2638" t="s">
        <v>178</v>
      </c>
      <c r="B2638" t="s">
        <v>23</v>
      </c>
      <c r="C2638" t="s">
        <v>510</v>
      </c>
      <c r="D2638">
        <v>0.01</v>
      </c>
      <c r="E2638" t="s">
        <v>1275</v>
      </c>
      <c r="F2638" t="s">
        <v>715</v>
      </c>
      <c r="G2638" t="str">
        <f t="shared" si="5274"/>
        <v>DL2022042</v>
      </c>
      <c r="H2638" t="str">
        <f t="shared" si="5275"/>
        <v>16</v>
      </c>
      <c r="I2638" t="str">
        <f t="shared" si="5276"/>
        <v>Signalkrebs_16_20221005_DL2022042_GladsaxeGym</v>
      </c>
      <c r="J2638" t="str">
        <f>VLOOKUP(MID(C2638,4,6),Datasæt_Analysesystemer!$B$2:$E$69,3,FALSE)</f>
        <v>Signalkrebs</v>
      </c>
      <c r="K2638" t="str">
        <f t="shared" si="5277"/>
        <v>PK</v>
      </c>
      <c r="L2638" s="7" t="str">
        <f t="shared" si="5289"/>
        <v>No Ct</v>
      </c>
      <c r="M2638">
        <f t="shared" si="5278"/>
        <v>0</v>
      </c>
      <c r="N2638">
        <f t="shared" si="5279"/>
        <v>0</v>
      </c>
      <c r="O2638">
        <f t="shared" si="5280"/>
        <v>0</v>
      </c>
      <c r="Q2638">
        <f t="shared" ref="Q2638" si="5402">IF(L2640="No Ct",0,L2640)</f>
        <v>0</v>
      </c>
      <c r="R2638">
        <f t="shared" ref="R2638" si="5403">IF(L2641="No Ct",0,L2641)</f>
        <v>0</v>
      </c>
      <c r="S2638" t="str">
        <f t="shared" ref="S2638" si="5404">IF(AND(M2638&gt;0,N2638=0),"Valid","Invalid")</f>
        <v>Invalid</v>
      </c>
      <c r="T2638" t="str">
        <f t="shared" ref="T2638" si="5405">IF(OR(Q2638&gt;1,R2638&gt;1),"Present","Absent")</f>
        <v>Absent</v>
      </c>
      <c r="U2638" t="str">
        <f t="shared" ref="U2638" si="5406">IF(OR(AND(Q2638&gt;1,Q2638&lt;41),AND(R2638&gt;1,R2638&lt;41)),"Ct&lt;41","Ct&gt;41")</f>
        <v>Ct&gt;41</v>
      </c>
      <c r="V2638" t="str">
        <f t="shared" ref="V2638" si="5407">J2638</f>
        <v>Signalkrebs</v>
      </c>
      <c r="W2638" t="str">
        <f t="shared" ref="W2638" si="5408">MID(F2638,10,9)</f>
        <v>DL2022042</v>
      </c>
      <c r="X2638" t="str">
        <f t="shared" ref="X2638" si="5409">W2638&amp;"_"&amp;V2638&amp;"_"&amp;S2638&amp;"_"&amp;T2638&amp;"_"&amp;U2638</f>
        <v>DL2022042_Signalkrebs_Invalid_Absent_Ct&gt;41</v>
      </c>
    </row>
    <row r="2639" spans="1:25" x14ac:dyDescent="0.25">
      <c r="A2639" t="s">
        <v>154</v>
      </c>
      <c r="B2639" t="s">
        <v>51</v>
      </c>
      <c r="C2639" t="s">
        <v>498</v>
      </c>
      <c r="D2639">
        <v>0.01</v>
      </c>
      <c r="E2639" t="s">
        <v>1275</v>
      </c>
      <c r="F2639" t="s">
        <v>715</v>
      </c>
      <c r="G2639" t="str">
        <f t="shared" si="5274"/>
        <v>DL2022042</v>
      </c>
      <c r="H2639" t="str">
        <f t="shared" si="5275"/>
        <v>16</v>
      </c>
      <c r="I2639" t="str">
        <f t="shared" si="5276"/>
        <v>Signalkrebs_16_20221005_DL2022042_GladsaxeGym</v>
      </c>
      <c r="J2639" t="str">
        <f>VLOOKUP(MID(C2639,4,6),Datasæt_Analysesystemer!$B$2:$E$69,3,FALSE)</f>
        <v>Signalkrebs</v>
      </c>
      <c r="K2639" t="str">
        <f t="shared" si="5277"/>
        <v>NK</v>
      </c>
      <c r="L2639" s="7" t="str">
        <f t="shared" si="5289"/>
        <v>No Ct</v>
      </c>
      <c r="M2639" t="str">
        <f t="shared" si="5278"/>
        <v/>
      </c>
      <c r="N2639" t="str">
        <f t="shared" si="5279"/>
        <v/>
      </c>
      <c r="O2639" t="str">
        <f t="shared" si="5280"/>
        <v/>
      </c>
    </row>
    <row r="2640" spans="1:25" x14ac:dyDescent="0.25">
      <c r="A2640" t="s">
        <v>118</v>
      </c>
      <c r="B2640" t="s">
        <v>76</v>
      </c>
      <c r="C2640" t="s">
        <v>486</v>
      </c>
      <c r="D2640">
        <v>0.01</v>
      </c>
      <c r="E2640" t="s">
        <v>1275</v>
      </c>
      <c r="F2640" t="s">
        <v>715</v>
      </c>
      <c r="G2640" t="str">
        <f t="shared" si="5274"/>
        <v>DL2022042</v>
      </c>
      <c r="H2640" t="str">
        <f t="shared" si="5275"/>
        <v>16</v>
      </c>
      <c r="I2640" t="str">
        <f t="shared" si="5276"/>
        <v>Signalkrebs_16_20221005_DL2022042_GladsaxeGym</v>
      </c>
      <c r="J2640" t="str">
        <f>VLOOKUP(MID(C2640,4,6),Datasæt_Analysesystemer!$B$2:$E$69,3,FALSE)</f>
        <v>Signalkrebs</v>
      </c>
      <c r="K2640" t="str">
        <f t="shared" si="5277"/>
        <v>EP</v>
      </c>
      <c r="L2640" s="7" t="str">
        <f t="shared" si="5289"/>
        <v>No Ct</v>
      </c>
      <c r="M2640" t="str">
        <f t="shared" si="5278"/>
        <v/>
      </c>
      <c r="N2640" t="str">
        <f t="shared" si="5279"/>
        <v/>
      </c>
      <c r="O2640" t="str">
        <f t="shared" si="5280"/>
        <v/>
      </c>
    </row>
    <row r="2641" spans="1:25" x14ac:dyDescent="0.25">
      <c r="A2641" t="s">
        <v>139</v>
      </c>
      <c r="B2641" t="s">
        <v>76</v>
      </c>
      <c r="C2641" t="s">
        <v>486</v>
      </c>
      <c r="D2641">
        <v>0.01</v>
      </c>
      <c r="E2641" t="s">
        <v>1275</v>
      </c>
      <c r="F2641" t="s">
        <v>715</v>
      </c>
      <c r="G2641" t="str">
        <f t="shared" si="5274"/>
        <v>DL2022042</v>
      </c>
      <c r="H2641" t="str">
        <f t="shared" si="5275"/>
        <v>16</v>
      </c>
      <c r="I2641" t="str">
        <f t="shared" si="5276"/>
        <v>Signalkrebs_16_20221005_DL2022042_GladsaxeGym</v>
      </c>
      <c r="J2641" t="str">
        <f>VLOOKUP(MID(C2641,4,6),Datasæt_Analysesystemer!$B$2:$E$69,3,FALSE)</f>
        <v>Signalkrebs</v>
      </c>
      <c r="K2641" t="str">
        <f t="shared" si="5277"/>
        <v>EP</v>
      </c>
      <c r="L2641" s="7" t="str">
        <f t="shared" si="5289"/>
        <v>No Ct</v>
      </c>
      <c r="M2641" t="str">
        <f t="shared" si="5278"/>
        <v/>
      </c>
      <c r="N2641" t="str">
        <f t="shared" si="5279"/>
        <v/>
      </c>
      <c r="O2641" t="str">
        <f t="shared" si="5280"/>
        <v/>
      </c>
      <c r="Y2641" t="str">
        <f>O2643</f>
        <v/>
      </c>
    </row>
    <row r="2642" spans="1:25" x14ac:dyDescent="0.25">
      <c r="A2642" t="s">
        <v>180</v>
      </c>
      <c r="B2642" t="s">
        <v>23</v>
      </c>
      <c r="C2642" t="s">
        <v>511</v>
      </c>
      <c r="D2642">
        <v>0.01</v>
      </c>
      <c r="E2642" t="s">
        <v>1275</v>
      </c>
      <c r="F2642" t="s">
        <v>715</v>
      </c>
      <c r="G2642" t="str">
        <f t="shared" ref="G2642:G2705" si="5410">MID(F2642,10,9)</f>
        <v>DL2022042</v>
      </c>
      <c r="H2642" t="str">
        <f t="shared" ref="H2642:H2705" si="5411">LEFT(C2642,2)</f>
        <v>17</v>
      </c>
      <c r="I2642" t="str">
        <f t="shared" ref="I2642:I2705" si="5412">J2642&amp;"_"&amp;H2642&amp;"_"&amp;F2642</f>
        <v>Galizisk sumpkrebs_17_20221005_DL2022042_GladsaxeGym</v>
      </c>
      <c r="J2642" t="str">
        <f>VLOOKUP(MID(C2642,4,6),Datasæt_Analysesystemer!$B$2:$E$69,3,FALSE)</f>
        <v>Galizisk sumpkrebs</v>
      </c>
      <c r="K2642" t="str">
        <f t="shared" ref="K2642:K2705" si="5413">RIGHT(C2642,2)</f>
        <v>PK</v>
      </c>
      <c r="L2642" s="7" t="str">
        <f t="shared" si="5289"/>
        <v>No Ct</v>
      </c>
      <c r="M2642">
        <f t="shared" ref="M2642:M2705" si="5414">IF(K2642="PK",SUMIFS(L:L,K:K,"PK",I:I,I2642),"")</f>
        <v>0</v>
      </c>
      <c r="N2642">
        <f t="shared" ref="N2642:N2705" si="5415">IF(K2642="PK",SUMIFS(L:L,K:K,"NK",I:I,I2642),"")</f>
        <v>0</v>
      </c>
      <c r="O2642">
        <f t="shared" ref="O2642:O2705" si="5416">IF(K2642="PK",SUMIFS(L:L,K:K,"EP",I:I,I2642),"")</f>
        <v>0</v>
      </c>
      <c r="Q2642">
        <f t="shared" ref="Q2642" si="5417">IF(L2644="No Ct",0,L2644)</f>
        <v>0</v>
      </c>
      <c r="R2642">
        <f t="shared" ref="R2642" si="5418">IF(L2645="No Ct",0,L2645)</f>
        <v>0</v>
      </c>
      <c r="S2642" t="str">
        <f t="shared" ref="S2642" si="5419">IF(AND(M2642&gt;0,N2642=0),"Valid","Invalid")</f>
        <v>Invalid</v>
      </c>
      <c r="T2642" t="str">
        <f t="shared" ref="T2642" si="5420">IF(OR(Q2642&gt;1,R2642&gt;1),"Present","Absent")</f>
        <v>Absent</v>
      </c>
      <c r="U2642" t="str">
        <f t="shared" ref="U2642" si="5421">IF(OR(AND(Q2642&gt;1,Q2642&lt;41),AND(R2642&gt;1,R2642&lt;41)),"Ct&lt;41","Ct&gt;41")</f>
        <v>Ct&gt;41</v>
      </c>
      <c r="V2642" t="str">
        <f t="shared" ref="V2642" si="5422">J2642</f>
        <v>Galizisk sumpkrebs</v>
      </c>
      <c r="W2642" t="str">
        <f t="shared" ref="W2642" si="5423">MID(F2642,10,9)</f>
        <v>DL2022042</v>
      </c>
      <c r="X2642" t="str">
        <f t="shared" ref="X2642" si="5424">W2642&amp;"_"&amp;V2642&amp;"_"&amp;S2642&amp;"_"&amp;T2642&amp;"_"&amp;U2642</f>
        <v>DL2022042_Galizisk sumpkrebs_Invalid_Absent_Ct&gt;41</v>
      </c>
    </row>
    <row r="2643" spans="1:25" x14ac:dyDescent="0.25">
      <c r="A2643" t="s">
        <v>156</v>
      </c>
      <c r="B2643" t="s">
        <v>51</v>
      </c>
      <c r="C2643" t="s">
        <v>499</v>
      </c>
      <c r="D2643">
        <v>0.01</v>
      </c>
      <c r="E2643" t="s">
        <v>1275</v>
      </c>
      <c r="F2643" t="s">
        <v>715</v>
      </c>
      <c r="G2643" t="str">
        <f t="shared" si="5410"/>
        <v>DL2022042</v>
      </c>
      <c r="H2643" t="str">
        <f t="shared" si="5411"/>
        <v>17</v>
      </c>
      <c r="I2643" t="str">
        <f t="shared" si="5412"/>
        <v>Galizisk sumpkrebs_17_20221005_DL2022042_GladsaxeGym</v>
      </c>
      <c r="J2643" t="str">
        <f>VLOOKUP(MID(C2643,4,6),Datasæt_Analysesystemer!$B$2:$E$69,3,FALSE)</f>
        <v>Galizisk sumpkrebs</v>
      </c>
      <c r="K2643" t="str">
        <f t="shared" si="5413"/>
        <v>NK</v>
      </c>
      <c r="L2643" s="7" t="str">
        <f t="shared" ref="L2643:L2706" si="5425">IF(TRIM(E2643)="No Ct","No Ct",E2643)</f>
        <v>No Ct</v>
      </c>
      <c r="M2643" t="str">
        <f t="shared" si="5414"/>
        <v/>
      </c>
      <c r="N2643" t="str">
        <f t="shared" si="5415"/>
        <v/>
      </c>
      <c r="O2643" t="str">
        <f t="shared" si="5416"/>
        <v/>
      </c>
    </row>
    <row r="2644" spans="1:25" x14ac:dyDescent="0.25">
      <c r="A2644" t="s">
        <v>120</v>
      </c>
      <c r="B2644" t="s">
        <v>76</v>
      </c>
      <c r="C2644" t="s">
        <v>487</v>
      </c>
      <c r="D2644">
        <v>0.01</v>
      </c>
      <c r="E2644" t="s">
        <v>1275</v>
      </c>
      <c r="F2644" t="s">
        <v>715</v>
      </c>
      <c r="G2644" t="str">
        <f t="shared" si="5410"/>
        <v>DL2022042</v>
      </c>
      <c r="H2644" t="str">
        <f t="shared" si="5411"/>
        <v>17</v>
      </c>
      <c r="I2644" t="str">
        <f t="shared" si="5412"/>
        <v>Galizisk sumpkrebs_17_20221005_DL2022042_GladsaxeGym</v>
      </c>
      <c r="J2644" t="str">
        <f>VLOOKUP(MID(C2644,4,6),Datasæt_Analysesystemer!$B$2:$E$69,3,FALSE)</f>
        <v>Galizisk sumpkrebs</v>
      </c>
      <c r="K2644" t="str">
        <f t="shared" si="5413"/>
        <v>EP</v>
      </c>
      <c r="L2644" s="7" t="str">
        <f t="shared" si="5425"/>
        <v>No Ct</v>
      </c>
      <c r="M2644" t="str">
        <f t="shared" si="5414"/>
        <v/>
      </c>
      <c r="N2644" t="str">
        <f t="shared" si="5415"/>
        <v/>
      </c>
      <c r="O2644" t="str">
        <f t="shared" si="5416"/>
        <v/>
      </c>
    </row>
    <row r="2645" spans="1:25" x14ac:dyDescent="0.25">
      <c r="A2645" t="s">
        <v>140</v>
      </c>
      <c r="B2645" t="s">
        <v>76</v>
      </c>
      <c r="C2645" t="s">
        <v>487</v>
      </c>
      <c r="D2645">
        <v>0.01</v>
      </c>
      <c r="E2645" t="s">
        <v>1275</v>
      </c>
      <c r="F2645" t="s">
        <v>715</v>
      </c>
      <c r="G2645" t="str">
        <f t="shared" si="5410"/>
        <v>DL2022042</v>
      </c>
      <c r="H2645" t="str">
        <f t="shared" si="5411"/>
        <v>17</v>
      </c>
      <c r="I2645" t="str">
        <f t="shared" si="5412"/>
        <v>Galizisk sumpkrebs_17_20221005_DL2022042_GladsaxeGym</v>
      </c>
      <c r="J2645" t="str">
        <f>VLOOKUP(MID(C2645,4,6),Datasæt_Analysesystemer!$B$2:$E$69,3,FALSE)</f>
        <v>Galizisk sumpkrebs</v>
      </c>
      <c r="K2645" t="str">
        <f t="shared" si="5413"/>
        <v>EP</v>
      </c>
      <c r="L2645" s="7" t="str">
        <f t="shared" si="5425"/>
        <v>No Ct</v>
      </c>
      <c r="M2645" t="str">
        <f t="shared" si="5414"/>
        <v/>
      </c>
      <c r="N2645" t="str">
        <f t="shared" si="5415"/>
        <v/>
      </c>
      <c r="O2645" t="str">
        <f t="shared" si="5416"/>
        <v/>
      </c>
      <c r="Y2645" t="str">
        <f>O2647</f>
        <v/>
      </c>
    </row>
    <row r="2646" spans="1:25" x14ac:dyDescent="0.25">
      <c r="A2646" t="s">
        <v>182</v>
      </c>
      <c r="B2646" t="s">
        <v>23</v>
      </c>
      <c r="C2646" t="s">
        <v>512</v>
      </c>
      <c r="D2646">
        <v>0.01</v>
      </c>
      <c r="E2646">
        <v>29.73</v>
      </c>
      <c r="F2646" t="s">
        <v>715</v>
      </c>
      <c r="G2646" t="str">
        <f t="shared" si="5410"/>
        <v>DL2022042</v>
      </c>
      <c r="H2646" t="str">
        <f t="shared" si="5411"/>
        <v>18</v>
      </c>
      <c r="I2646" t="str">
        <f t="shared" si="5412"/>
        <v>Galizisk sumpkrebs_18_20221005_DL2022042_GladsaxeGym</v>
      </c>
      <c r="J2646" t="str">
        <f>VLOOKUP(MID(C2646,4,6),Datasæt_Analysesystemer!$B$2:$E$69,3,FALSE)</f>
        <v>Galizisk sumpkrebs</v>
      </c>
      <c r="K2646" t="str">
        <f t="shared" si="5413"/>
        <v>PK</v>
      </c>
      <c r="L2646" s="7">
        <f t="shared" si="5425"/>
        <v>29.73</v>
      </c>
      <c r="M2646">
        <f t="shared" si="5414"/>
        <v>29.73</v>
      </c>
      <c r="N2646">
        <f t="shared" si="5415"/>
        <v>0</v>
      </c>
      <c r="O2646">
        <f t="shared" si="5416"/>
        <v>0</v>
      </c>
      <c r="Q2646">
        <f t="shared" ref="Q2646" si="5426">IF(L2648="No Ct",0,L2648)</f>
        <v>0</v>
      </c>
      <c r="R2646">
        <f t="shared" ref="R2646" si="5427">IF(L2649="No Ct",0,L2649)</f>
        <v>0</v>
      </c>
      <c r="S2646" t="str">
        <f t="shared" ref="S2646" si="5428">IF(AND(M2646&gt;0,N2646=0),"Valid","Invalid")</f>
        <v>Valid</v>
      </c>
      <c r="T2646" t="str">
        <f t="shared" ref="T2646" si="5429">IF(OR(Q2646&gt;1,R2646&gt;1),"Present","Absent")</f>
        <v>Absent</v>
      </c>
      <c r="U2646" t="str">
        <f t="shared" ref="U2646" si="5430">IF(OR(AND(Q2646&gt;1,Q2646&lt;41),AND(R2646&gt;1,R2646&lt;41)),"Ct&lt;41","Ct&gt;41")</f>
        <v>Ct&gt;41</v>
      </c>
      <c r="V2646" t="str">
        <f t="shared" ref="V2646" si="5431">J2646</f>
        <v>Galizisk sumpkrebs</v>
      </c>
      <c r="W2646" t="str">
        <f t="shared" ref="W2646" si="5432">MID(F2646,10,9)</f>
        <v>DL2022042</v>
      </c>
      <c r="X2646" t="str">
        <f t="shared" ref="X2646" si="5433">W2646&amp;"_"&amp;V2646&amp;"_"&amp;S2646&amp;"_"&amp;T2646&amp;"_"&amp;U2646</f>
        <v>DL2022042_Galizisk sumpkrebs_Valid_Absent_Ct&gt;41</v>
      </c>
    </row>
    <row r="2647" spans="1:25" x14ac:dyDescent="0.25">
      <c r="A2647" t="s">
        <v>158</v>
      </c>
      <c r="B2647" t="s">
        <v>51</v>
      </c>
      <c r="C2647" t="s">
        <v>500</v>
      </c>
      <c r="D2647">
        <v>0.01</v>
      </c>
      <c r="E2647" t="s">
        <v>1275</v>
      </c>
      <c r="F2647" t="s">
        <v>715</v>
      </c>
      <c r="G2647" t="str">
        <f t="shared" si="5410"/>
        <v>DL2022042</v>
      </c>
      <c r="H2647" t="str">
        <f t="shared" si="5411"/>
        <v>18</v>
      </c>
      <c r="I2647" t="str">
        <f t="shared" si="5412"/>
        <v>Galizisk sumpkrebs_18_20221005_DL2022042_GladsaxeGym</v>
      </c>
      <c r="J2647" t="str">
        <f>VLOOKUP(MID(C2647,4,6),Datasæt_Analysesystemer!$B$2:$E$69,3,FALSE)</f>
        <v>Galizisk sumpkrebs</v>
      </c>
      <c r="K2647" t="str">
        <f t="shared" si="5413"/>
        <v>NK</v>
      </c>
      <c r="L2647" s="7" t="str">
        <f t="shared" si="5425"/>
        <v>No Ct</v>
      </c>
      <c r="M2647" t="str">
        <f t="shared" si="5414"/>
        <v/>
      </c>
      <c r="N2647" t="str">
        <f t="shared" si="5415"/>
        <v/>
      </c>
      <c r="O2647" t="str">
        <f t="shared" si="5416"/>
        <v/>
      </c>
    </row>
    <row r="2648" spans="1:25" x14ac:dyDescent="0.25">
      <c r="A2648" t="s">
        <v>122</v>
      </c>
      <c r="B2648" t="s">
        <v>76</v>
      </c>
      <c r="C2648" t="s">
        <v>488</v>
      </c>
      <c r="D2648">
        <v>0.01</v>
      </c>
      <c r="E2648" t="s">
        <v>1275</v>
      </c>
      <c r="F2648" t="s">
        <v>715</v>
      </c>
      <c r="G2648" t="str">
        <f t="shared" si="5410"/>
        <v>DL2022042</v>
      </c>
      <c r="H2648" t="str">
        <f t="shared" si="5411"/>
        <v>18</v>
      </c>
      <c r="I2648" t="str">
        <f t="shared" si="5412"/>
        <v>Galizisk sumpkrebs_18_20221005_DL2022042_GladsaxeGym</v>
      </c>
      <c r="J2648" t="str">
        <f>VLOOKUP(MID(C2648,4,6),Datasæt_Analysesystemer!$B$2:$E$69,3,FALSE)</f>
        <v>Galizisk sumpkrebs</v>
      </c>
      <c r="K2648" t="str">
        <f t="shared" si="5413"/>
        <v>EP</v>
      </c>
      <c r="L2648" s="7" t="str">
        <f t="shared" si="5425"/>
        <v>No Ct</v>
      </c>
      <c r="M2648" t="str">
        <f t="shared" si="5414"/>
        <v/>
      </c>
      <c r="N2648" t="str">
        <f t="shared" si="5415"/>
        <v/>
      </c>
      <c r="O2648" t="str">
        <f t="shared" si="5416"/>
        <v/>
      </c>
    </row>
    <row r="2649" spans="1:25" x14ac:dyDescent="0.25">
      <c r="A2649" t="s">
        <v>141</v>
      </c>
      <c r="B2649" t="s">
        <v>76</v>
      </c>
      <c r="C2649" t="s">
        <v>488</v>
      </c>
      <c r="D2649">
        <v>0.01</v>
      </c>
      <c r="E2649" t="s">
        <v>1275</v>
      </c>
      <c r="F2649" t="s">
        <v>715</v>
      </c>
      <c r="G2649" t="str">
        <f t="shared" si="5410"/>
        <v>DL2022042</v>
      </c>
      <c r="H2649" t="str">
        <f t="shared" si="5411"/>
        <v>18</v>
      </c>
      <c r="I2649" t="str">
        <f t="shared" si="5412"/>
        <v>Galizisk sumpkrebs_18_20221005_DL2022042_GladsaxeGym</v>
      </c>
      <c r="J2649" t="str">
        <f>VLOOKUP(MID(C2649,4,6),Datasæt_Analysesystemer!$B$2:$E$69,3,FALSE)</f>
        <v>Galizisk sumpkrebs</v>
      </c>
      <c r="K2649" t="str">
        <f t="shared" si="5413"/>
        <v>EP</v>
      </c>
      <c r="L2649" s="7" t="str">
        <f t="shared" si="5425"/>
        <v>No Ct</v>
      </c>
      <c r="M2649" t="str">
        <f t="shared" si="5414"/>
        <v/>
      </c>
      <c r="N2649" t="str">
        <f t="shared" si="5415"/>
        <v/>
      </c>
      <c r="O2649" t="str">
        <f t="shared" si="5416"/>
        <v/>
      </c>
      <c r="Y2649" t="str">
        <f>O2651</f>
        <v/>
      </c>
    </row>
    <row r="2650" spans="1:25" x14ac:dyDescent="0.25">
      <c r="A2650" t="s">
        <v>184</v>
      </c>
      <c r="B2650" t="s">
        <v>23</v>
      </c>
      <c r="C2650" t="s">
        <v>513</v>
      </c>
      <c r="D2650">
        <v>0.01</v>
      </c>
      <c r="E2650">
        <v>23.7</v>
      </c>
      <c r="F2650" t="s">
        <v>715</v>
      </c>
      <c r="G2650" t="str">
        <f t="shared" si="5410"/>
        <v>DL2022042</v>
      </c>
      <c r="H2650" t="str">
        <f t="shared" si="5411"/>
        <v>19</v>
      </c>
      <c r="I2650" t="str">
        <f t="shared" si="5412"/>
        <v>Kinesisk uldhåndskrabbe_19_20221005_DL2022042_GladsaxeGym</v>
      </c>
      <c r="J2650" t="str">
        <f>VLOOKUP(MID(C2650,4,6),Datasæt_Analysesystemer!$B$2:$E$69,3,FALSE)</f>
        <v>Kinesisk uldhåndskrabbe</v>
      </c>
      <c r="K2650" t="str">
        <f t="shared" si="5413"/>
        <v>PK</v>
      </c>
      <c r="L2650" s="7">
        <f t="shared" si="5425"/>
        <v>23.7</v>
      </c>
      <c r="M2650">
        <f t="shared" si="5414"/>
        <v>23.7</v>
      </c>
      <c r="N2650">
        <f t="shared" si="5415"/>
        <v>0</v>
      </c>
      <c r="O2650">
        <f t="shared" si="5416"/>
        <v>0</v>
      </c>
      <c r="Q2650">
        <f t="shared" ref="Q2650" si="5434">IF(L2652="No Ct",0,L2652)</f>
        <v>0</v>
      </c>
      <c r="R2650">
        <f t="shared" ref="R2650" si="5435">IF(L2653="No Ct",0,L2653)</f>
        <v>0</v>
      </c>
      <c r="S2650" t="str">
        <f t="shared" ref="S2650" si="5436">IF(AND(M2650&gt;0,N2650=0),"Valid","Invalid")</f>
        <v>Valid</v>
      </c>
      <c r="T2650" t="str">
        <f t="shared" ref="T2650" si="5437">IF(OR(Q2650&gt;1,R2650&gt;1),"Present","Absent")</f>
        <v>Absent</v>
      </c>
      <c r="U2650" t="str">
        <f t="shared" ref="U2650" si="5438">IF(OR(AND(Q2650&gt;1,Q2650&lt;41),AND(R2650&gt;1,R2650&lt;41)),"Ct&lt;41","Ct&gt;41")</f>
        <v>Ct&gt;41</v>
      </c>
      <c r="V2650" t="str">
        <f t="shared" ref="V2650" si="5439">J2650</f>
        <v>Kinesisk uldhåndskrabbe</v>
      </c>
      <c r="W2650" t="str">
        <f t="shared" ref="W2650" si="5440">MID(F2650,10,9)</f>
        <v>DL2022042</v>
      </c>
      <c r="X2650" t="str">
        <f t="shared" ref="X2650" si="5441">W2650&amp;"_"&amp;V2650&amp;"_"&amp;S2650&amp;"_"&amp;T2650&amp;"_"&amp;U2650</f>
        <v>DL2022042_Kinesisk uldhåndskrabbe_Valid_Absent_Ct&gt;41</v>
      </c>
    </row>
    <row r="2651" spans="1:25" x14ac:dyDescent="0.25">
      <c r="A2651" t="s">
        <v>160</v>
      </c>
      <c r="B2651" t="s">
        <v>51</v>
      </c>
      <c r="C2651" t="s">
        <v>501</v>
      </c>
      <c r="D2651">
        <v>0.01</v>
      </c>
      <c r="E2651" t="s">
        <v>1275</v>
      </c>
      <c r="F2651" t="s">
        <v>715</v>
      </c>
      <c r="G2651" t="str">
        <f t="shared" si="5410"/>
        <v>DL2022042</v>
      </c>
      <c r="H2651" t="str">
        <f t="shared" si="5411"/>
        <v>19</v>
      </c>
      <c r="I2651" t="str">
        <f t="shared" si="5412"/>
        <v>Kinesisk uldhåndskrabbe_19_20221005_DL2022042_GladsaxeGym</v>
      </c>
      <c r="J2651" t="str">
        <f>VLOOKUP(MID(C2651,4,6),Datasæt_Analysesystemer!$B$2:$E$69,3,FALSE)</f>
        <v>Kinesisk uldhåndskrabbe</v>
      </c>
      <c r="K2651" t="str">
        <f t="shared" si="5413"/>
        <v>NK</v>
      </c>
      <c r="L2651" s="7" t="str">
        <f t="shared" si="5425"/>
        <v>No Ct</v>
      </c>
      <c r="M2651" t="str">
        <f t="shared" si="5414"/>
        <v/>
      </c>
      <c r="N2651" t="str">
        <f t="shared" si="5415"/>
        <v/>
      </c>
      <c r="O2651" t="str">
        <f t="shared" si="5416"/>
        <v/>
      </c>
    </row>
    <row r="2652" spans="1:25" x14ac:dyDescent="0.25">
      <c r="A2652" t="s">
        <v>124</v>
      </c>
      <c r="B2652" t="s">
        <v>76</v>
      </c>
      <c r="C2652" t="s">
        <v>489</v>
      </c>
      <c r="D2652">
        <v>0.01</v>
      </c>
      <c r="E2652" t="s">
        <v>1275</v>
      </c>
      <c r="F2652" t="s">
        <v>715</v>
      </c>
      <c r="G2652" t="str">
        <f t="shared" si="5410"/>
        <v>DL2022042</v>
      </c>
      <c r="H2652" t="str">
        <f t="shared" si="5411"/>
        <v>19</v>
      </c>
      <c r="I2652" t="str">
        <f t="shared" si="5412"/>
        <v>Kinesisk uldhåndskrabbe_19_20221005_DL2022042_GladsaxeGym</v>
      </c>
      <c r="J2652" t="str">
        <f>VLOOKUP(MID(C2652,4,6),Datasæt_Analysesystemer!$B$2:$E$69,3,FALSE)</f>
        <v>Kinesisk uldhåndskrabbe</v>
      </c>
      <c r="K2652" t="str">
        <f t="shared" si="5413"/>
        <v>EP</v>
      </c>
      <c r="L2652" s="7" t="str">
        <f t="shared" si="5425"/>
        <v>No Ct</v>
      </c>
      <c r="M2652" t="str">
        <f t="shared" si="5414"/>
        <v/>
      </c>
      <c r="N2652" t="str">
        <f t="shared" si="5415"/>
        <v/>
      </c>
      <c r="O2652" t="str">
        <f t="shared" si="5416"/>
        <v/>
      </c>
    </row>
    <row r="2653" spans="1:25" x14ac:dyDescent="0.25">
      <c r="A2653" t="s">
        <v>142</v>
      </c>
      <c r="B2653" t="s">
        <v>76</v>
      </c>
      <c r="C2653" t="s">
        <v>489</v>
      </c>
      <c r="D2653">
        <v>0.01</v>
      </c>
      <c r="E2653" t="s">
        <v>1275</v>
      </c>
      <c r="F2653" t="s">
        <v>715</v>
      </c>
      <c r="G2653" t="str">
        <f t="shared" si="5410"/>
        <v>DL2022042</v>
      </c>
      <c r="H2653" t="str">
        <f t="shared" si="5411"/>
        <v>19</v>
      </c>
      <c r="I2653" t="str">
        <f t="shared" si="5412"/>
        <v>Kinesisk uldhåndskrabbe_19_20221005_DL2022042_GladsaxeGym</v>
      </c>
      <c r="J2653" t="str">
        <f>VLOOKUP(MID(C2653,4,6),Datasæt_Analysesystemer!$B$2:$E$69,3,FALSE)</f>
        <v>Kinesisk uldhåndskrabbe</v>
      </c>
      <c r="K2653" t="str">
        <f t="shared" si="5413"/>
        <v>EP</v>
      </c>
      <c r="L2653" s="7" t="str">
        <f t="shared" si="5425"/>
        <v>No Ct</v>
      </c>
      <c r="M2653" t="str">
        <f t="shared" si="5414"/>
        <v/>
      </c>
      <c r="N2653" t="str">
        <f t="shared" si="5415"/>
        <v/>
      </c>
      <c r="O2653" t="str">
        <f t="shared" si="5416"/>
        <v/>
      </c>
      <c r="Y2653" t="str">
        <f>O2655</f>
        <v/>
      </c>
    </row>
    <row r="2654" spans="1:25" x14ac:dyDescent="0.25">
      <c r="A2654" t="s">
        <v>186</v>
      </c>
      <c r="B2654" t="s">
        <v>23</v>
      </c>
      <c r="C2654" t="s">
        <v>514</v>
      </c>
      <c r="D2654">
        <v>0.01</v>
      </c>
      <c r="E2654" t="s">
        <v>1275</v>
      </c>
      <c r="F2654" t="s">
        <v>715</v>
      </c>
      <c r="G2654" t="str">
        <f t="shared" si="5410"/>
        <v>DL2022042</v>
      </c>
      <c r="H2654" t="str">
        <f t="shared" si="5411"/>
        <v>20</v>
      </c>
      <c r="I2654" t="str">
        <f t="shared" si="5412"/>
        <v>Kinesisk uldhåndskrabbe_20_20221005_DL2022042_GladsaxeGym</v>
      </c>
      <c r="J2654" t="str">
        <f>VLOOKUP(MID(C2654,4,6),Datasæt_Analysesystemer!$B$2:$E$69,3,FALSE)</f>
        <v>Kinesisk uldhåndskrabbe</v>
      </c>
      <c r="K2654" t="str">
        <f t="shared" si="5413"/>
        <v>PK</v>
      </c>
      <c r="L2654" s="7" t="str">
        <f t="shared" si="5425"/>
        <v>No Ct</v>
      </c>
      <c r="M2654">
        <f t="shared" si="5414"/>
        <v>0</v>
      </c>
      <c r="N2654">
        <f t="shared" si="5415"/>
        <v>0</v>
      </c>
      <c r="O2654">
        <f t="shared" si="5416"/>
        <v>0</v>
      </c>
      <c r="Q2654">
        <f t="shared" ref="Q2654" si="5442">IF(L2656="No Ct",0,L2656)</f>
        <v>0</v>
      </c>
      <c r="R2654">
        <f t="shared" ref="R2654" si="5443">IF(L2657="No Ct",0,L2657)</f>
        <v>0</v>
      </c>
      <c r="S2654" t="str">
        <f t="shared" ref="S2654" si="5444">IF(AND(M2654&gt;0,N2654=0),"Valid","Invalid")</f>
        <v>Invalid</v>
      </c>
      <c r="T2654" t="str">
        <f t="shared" ref="T2654" si="5445">IF(OR(Q2654&gt;1,R2654&gt;1),"Present","Absent")</f>
        <v>Absent</v>
      </c>
      <c r="U2654" t="str">
        <f t="shared" ref="U2654" si="5446">IF(OR(AND(Q2654&gt;1,Q2654&lt;41),AND(R2654&gt;1,R2654&lt;41)),"Ct&lt;41","Ct&gt;41")</f>
        <v>Ct&gt;41</v>
      </c>
      <c r="V2654" t="str">
        <f t="shared" ref="V2654" si="5447">J2654</f>
        <v>Kinesisk uldhåndskrabbe</v>
      </c>
      <c r="W2654" t="str">
        <f t="shared" ref="W2654" si="5448">MID(F2654,10,9)</f>
        <v>DL2022042</v>
      </c>
      <c r="X2654" t="str">
        <f t="shared" ref="X2654" si="5449">W2654&amp;"_"&amp;V2654&amp;"_"&amp;S2654&amp;"_"&amp;T2654&amp;"_"&amp;U2654</f>
        <v>DL2022042_Kinesisk uldhåndskrabbe_Invalid_Absent_Ct&gt;41</v>
      </c>
    </row>
    <row r="2655" spans="1:25" x14ac:dyDescent="0.25">
      <c r="A2655" t="s">
        <v>162</v>
      </c>
      <c r="B2655" t="s">
        <v>51</v>
      </c>
      <c r="C2655" t="s">
        <v>502</v>
      </c>
      <c r="D2655">
        <v>0.01</v>
      </c>
      <c r="E2655" t="s">
        <v>1275</v>
      </c>
      <c r="F2655" t="s">
        <v>715</v>
      </c>
      <c r="G2655" t="str">
        <f t="shared" si="5410"/>
        <v>DL2022042</v>
      </c>
      <c r="H2655" t="str">
        <f t="shared" si="5411"/>
        <v>20</v>
      </c>
      <c r="I2655" t="str">
        <f t="shared" si="5412"/>
        <v>Kinesisk uldhåndskrabbe_20_20221005_DL2022042_GladsaxeGym</v>
      </c>
      <c r="J2655" t="str">
        <f>VLOOKUP(MID(C2655,4,6),Datasæt_Analysesystemer!$B$2:$E$69,3,FALSE)</f>
        <v>Kinesisk uldhåndskrabbe</v>
      </c>
      <c r="K2655" t="str">
        <f t="shared" si="5413"/>
        <v>NK</v>
      </c>
      <c r="L2655" s="7" t="str">
        <f t="shared" si="5425"/>
        <v>No Ct</v>
      </c>
      <c r="M2655" t="str">
        <f t="shared" si="5414"/>
        <v/>
      </c>
      <c r="N2655" t="str">
        <f t="shared" si="5415"/>
        <v/>
      </c>
      <c r="O2655" t="str">
        <f t="shared" si="5416"/>
        <v/>
      </c>
    </row>
    <row r="2656" spans="1:25" x14ac:dyDescent="0.25">
      <c r="A2656" t="s">
        <v>126</v>
      </c>
      <c r="B2656" t="s">
        <v>76</v>
      </c>
      <c r="C2656" t="s">
        <v>490</v>
      </c>
      <c r="D2656">
        <v>0.01</v>
      </c>
      <c r="E2656" t="s">
        <v>1275</v>
      </c>
      <c r="F2656" t="s">
        <v>715</v>
      </c>
      <c r="G2656" t="str">
        <f t="shared" si="5410"/>
        <v>DL2022042</v>
      </c>
      <c r="H2656" t="str">
        <f t="shared" si="5411"/>
        <v>20</v>
      </c>
      <c r="I2656" t="str">
        <f t="shared" si="5412"/>
        <v>Kinesisk uldhåndskrabbe_20_20221005_DL2022042_GladsaxeGym</v>
      </c>
      <c r="J2656" t="str">
        <f>VLOOKUP(MID(C2656,4,6),Datasæt_Analysesystemer!$B$2:$E$69,3,FALSE)</f>
        <v>Kinesisk uldhåndskrabbe</v>
      </c>
      <c r="K2656" t="str">
        <f t="shared" si="5413"/>
        <v>EP</v>
      </c>
      <c r="L2656" s="7" t="str">
        <f t="shared" si="5425"/>
        <v>No Ct</v>
      </c>
      <c r="M2656" t="str">
        <f t="shared" si="5414"/>
        <v/>
      </c>
      <c r="N2656" t="str">
        <f t="shared" si="5415"/>
        <v/>
      </c>
      <c r="O2656" t="str">
        <f t="shared" si="5416"/>
        <v/>
      </c>
    </row>
    <row r="2657" spans="1:25" x14ac:dyDescent="0.25">
      <c r="A2657" t="s">
        <v>143</v>
      </c>
      <c r="B2657" t="s">
        <v>76</v>
      </c>
      <c r="C2657" t="s">
        <v>490</v>
      </c>
      <c r="D2657">
        <v>0.01</v>
      </c>
      <c r="E2657" t="s">
        <v>1275</v>
      </c>
      <c r="F2657" t="s">
        <v>715</v>
      </c>
      <c r="G2657" t="str">
        <f t="shared" si="5410"/>
        <v>DL2022042</v>
      </c>
      <c r="H2657" t="str">
        <f t="shared" si="5411"/>
        <v>20</v>
      </c>
      <c r="I2657" t="str">
        <f t="shared" si="5412"/>
        <v>Kinesisk uldhåndskrabbe_20_20221005_DL2022042_GladsaxeGym</v>
      </c>
      <c r="J2657" t="str">
        <f>VLOOKUP(MID(C2657,4,6),Datasæt_Analysesystemer!$B$2:$E$69,3,FALSE)</f>
        <v>Kinesisk uldhåndskrabbe</v>
      </c>
      <c r="K2657" t="str">
        <f t="shared" si="5413"/>
        <v>EP</v>
      </c>
      <c r="L2657" s="7" t="str">
        <f t="shared" si="5425"/>
        <v>No Ct</v>
      </c>
      <c r="M2657" t="str">
        <f t="shared" si="5414"/>
        <v/>
      </c>
      <c r="N2657" t="str">
        <f t="shared" si="5415"/>
        <v/>
      </c>
      <c r="O2657" t="str">
        <f t="shared" si="5416"/>
        <v/>
      </c>
      <c r="Y2657" t="str">
        <f>O2659</f>
        <v/>
      </c>
    </row>
    <row r="2658" spans="1:25" x14ac:dyDescent="0.25">
      <c r="A2658" t="s">
        <v>188</v>
      </c>
      <c r="B2658" t="s">
        <v>23</v>
      </c>
      <c r="C2658" t="s">
        <v>515</v>
      </c>
      <c r="D2658">
        <v>0.01</v>
      </c>
      <c r="E2658" t="s">
        <v>1275</v>
      </c>
      <c r="F2658" t="s">
        <v>715</v>
      </c>
      <c r="G2658" t="str">
        <f t="shared" si="5410"/>
        <v>DL2022042</v>
      </c>
      <c r="H2658" t="str">
        <f t="shared" si="5411"/>
        <v>21</v>
      </c>
      <c r="I2658" t="str">
        <f t="shared" si="5412"/>
        <v>Bred vandkalv_21_20221005_DL2022042_GladsaxeGym</v>
      </c>
      <c r="J2658" t="str">
        <f>VLOOKUP(MID(C2658,4,6),Datasæt_Analysesystemer!$B$2:$E$69,3,FALSE)</f>
        <v>Bred vandkalv</v>
      </c>
      <c r="K2658" t="str">
        <f t="shared" si="5413"/>
        <v>PK</v>
      </c>
      <c r="L2658" s="7" t="str">
        <f t="shared" si="5425"/>
        <v>No Ct</v>
      </c>
      <c r="M2658">
        <f t="shared" si="5414"/>
        <v>0</v>
      </c>
      <c r="N2658">
        <f t="shared" si="5415"/>
        <v>0</v>
      </c>
      <c r="O2658">
        <f t="shared" si="5416"/>
        <v>0</v>
      </c>
      <c r="Q2658">
        <f t="shared" ref="Q2658" si="5450">IF(L2660="No Ct",0,L2660)</f>
        <v>0</v>
      </c>
      <c r="R2658">
        <f t="shared" ref="R2658" si="5451">IF(L2661="No Ct",0,L2661)</f>
        <v>0</v>
      </c>
      <c r="S2658" t="str">
        <f t="shared" ref="S2658" si="5452">IF(AND(M2658&gt;0,N2658=0),"Valid","Invalid")</f>
        <v>Invalid</v>
      </c>
      <c r="T2658" t="str">
        <f t="shared" ref="T2658" si="5453">IF(OR(Q2658&gt;1,R2658&gt;1),"Present","Absent")</f>
        <v>Absent</v>
      </c>
      <c r="U2658" t="str">
        <f t="shared" ref="U2658" si="5454">IF(OR(AND(Q2658&gt;1,Q2658&lt;41),AND(R2658&gt;1,R2658&lt;41)),"Ct&lt;41","Ct&gt;41")</f>
        <v>Ct&gt;41</v>
      </c>
      <c r="V2658" t="str">
        <f t="shared" ref="V2658" si="5455">J2658</f>
        <v>Bred vandkalv</v>
      </c>
      <c r="W2658" t="str">
        <f t="shared" ref="W2658" si="5456">MID(F2658,10,9)</f>
        <v>DL2022042</v>
      </c>
      <c r="X2658" t="str">
        <f t="shared" ref="X2658" si="5457">W2658&amp;"_"&amp;V2658&amp;"_"&amp;S2658&amp;"_"&amp;T2658&amp;"_"&amp;U2658</f>
        <v>DL2022042_Bred vandkalv_Invalid_Absent_Ct&gt;41</v>
      </c>
    </row>
    <row r="2659" spans="1:25" x14ac:dyDescent="0.25">
      <c r="A2659" t="s">
        <v>164</v>
      </c>
      <c r="B2659" t="s">
        <v>51</v>
      </c>
      <c r="C2659" t="s">
        <v>503</v>
      </c>
      <c r="D2659">
        <v>0.01</v>
      </c>
      <c r="E2659" t="s">
        <v>1275</v>
      </c>
      <c r="F2659" t="s">
        <v>715</v>
      </c>
      <c r="G2659" t="str">
        <f t="shared" si="5410"/>
        <v>DL2022042</v>
      </c>
      <c r="H2659" t="str">
        <f t="shared" si="5411"/>
        <v>21</v>
      </c>
      <c r="I2659" t="str">
        <f t="shared" si="5412"/>
        <v>Bred vandkalv_21_20221005_DL2022042_GladsaxeGym</v>
      </c>
      <c r="J2659" t="str">
        <f>VLOOKUP(MID(C2659,4,6),Datasæt_Analysesystemer!$B$2:$E$69,3,FALSE)</f>
        <v>Bred vandkalv</v>
      </c>
      <c r="K2659" t="str">
        <f t="shared" si="5413"/>
        <v>NK</v>
      </c>
      <c r="L2659" s="7" t="str">
        <f t="shared" si="5425"/>
        <v>No Ct</v>
      </c>
      <c r="M2659" t="str">
        <f t="shared" si="5414"/>
        <v/>
      </c>
      <c r="N2659" t="str">
        <f t="shared" si="5415"/>
        <v/>
      </c>
      <c r="O2659" t="str">
        <f t="shared" si="5416"/>
        <v/>
      </c>
    </row>
    <row r="2660" spans="1:25" x14ac:dyDescent="0.25">
      <c r="A2660" t="s">
        <v>128</v>
      </c>
      <c r="B2660" t="s">
        <v>76</v>
      </c>
      <c r="C2660" t="s">
        <v>491</v>
      </c>
      <c r="D2660">
        <v>0.01</v>
      </c>
      <c r="E2660" t="s">
        <v>1275</v>
      </c>
      <c r="F2660" t="s">
        <v>715</v>
      </c>
      <c r="G2660" t="str">
        <f t="shared" si="5410"/>
        <v>DL2022042</v>
      </c>
      <c r="H2660" t="str">
        <f t="shared" si="5411"/>
        <v>21</v>
      </c>
      <c r="I2660" t="str">
        <f t="shared" si="5412"/>
        <v>Bred vandkalv_21_20221005_DL2022042_GladsaxeGym</v>
      </c>
      <c r="J2660" t="str">
        <f>VLOOKUP(MID(C2660,4,6),Datasæt_Analysesystemer!$B$2:$E$69,3,FALSE)</f>
        <v>Bred vandkalv</v>
      </c>
      <c r="K2660" t="str">
        <f t="shared" si="5413"/>
        <v>EP</v>
      </c>
      <c r="L2660" s="7" t="str">
        <f t="shared" si="5425"/>
        <v>No Ct</v>
      </c>
      <c r="M2660" t="str">
        <f t="shared" si="5414"/>
        <v/>
      </c>
      <c r="N2660" t="str">
        <f t="shared" si="5415"/>
        <v/>
      </c>
      <c r="O2660" t="str">
        <f t="shared" si="5416"/>
        <v/>
      </c>
    </row>
    <row r="2661" spans="1:25" x14ac:dyDescent="0.25">
      <c r="A2661" t="s">
        <v>144</v>
      </c>
      <c r="B2661" t="s">
        <v>76</v>
      </c>
      <c r="C2661" t="s">
        <v>491</v>
      </c>
      <c r="D2661">
        <v>0.01</v>
      </c>
      <c r="E2661" t="s">
        <v>1275</v>
      </c>
      <c r="F2661" t="s">
        <v>715</v>
      </c>
      <c r="G2661" t="str">
        <f t="shared" si="5410"/>
        <v>DL2022042</v>
      </c>
      <c r="H2661" t="str">
        <f t="shared" si="5411"/>
        <v>21</v>
      </c>
      <c r="I2661" t="str">
        <f t="shared" si="5412"/>
        <v>Bred vandkalv_21_20221005_DL2022042_GladsaxeGym</v>
      </c>
      <c r="J2661" t="str">
        <f>VLOOKUP(MID(C2661,4,6),Datasæt_Analysesystemer!$B$2:$E$69,3,FALSE)</f>
        <v>Bred vandkalv</v>
      </c>
      <c r="K2661" t="str">
        <f t="shared" si="5413"/>
        <v>EP</v>
      </c>
      <c r="L2661" s="7" t="str">
        <f t="shared" si="5425"/>
        <v>No Ct</v>
      </c>
      <c r="M2661" t="str">
        <f t="shared" si="5414"/>
        <v/>
      </c>
      <c r="N2661" t="str">
        <f t="shared" si="5415"/>
        <v/>
      </c>
      <c r="O2661" t="str">
        <f t="shared" si="5416"/>
        <v/>
      </c>
      <c r="Y2661" t="str">
        <f>O2663</f>
        <v/>
      </c>
    </row>
    <row r="2662" spans="1:25" x14ac:dyDescent="0.25">
      <c r="A2662" t="s">
        <v>190</v>
      </c>
      <c r="B2662" t="s">
        <v>23</v>
      </c>
      <c r="C2662" t="s">
        <v>516</v>
      </c>
      <c r="D2662">
        <v>0.01</v>
      </c>
      <c r="E2662" t="s">
        <v>1275</v>
      </c>
      <c r="F2662" t="s">
        <v>715</v>
      </c>
      <c r="G2662" t="str">
        <f t="shared" si="5410"/>
        <v>DL2022042</v>
      </c>
      <c r="H2662" t="str">
        <f t="shared" si="5411"/>
        <v>22</v>
      </c>
      <c r="I2662" t="str">
        <f t="shared" si="5412"/>
        <v>Bred vandkalv_22_20221005_DL2022042_GladsaxeGym</v>
      </c>
      <c r="J2662" t="str">
        <f>VLOOKUP(MID(C2662,4,6),Datasæt_Analysesystemer!$B$2:$E$69,3,FALSE)</f>
        <v>Bred vandkalv</v>
      </c>
      <c r="K2662" t="str">
        <f t="shared" si="5413"/>
        <v>PK</v>
      </c>
      <c r="L2662" s="7" t="str">
        <f t="shared" si="5425"/>
        <v>No Ct</v>
      </c>
      <c r="M2662">
        <f t="shared" si="5414"/>
        <v>0</v>
      </c>
      <c r="N2662">
        <f t="shared" si="5415"/>
        <v>0</v>
      </c>
      <c r="O2662">
        <f t="shared" si="5416"/>
        <v>23.87</v>
      </c>
      <c r="Q2662">
        <f t="shared" ref="Q2662" si="5458">IF(L2664="No Ct",0,L2664)</f>
        <v>23.87</v>
      </c>
      <c r="R2662">
        <f t="shared" ref="R2662" si="5459">IF(L2665="No Ct",0,L2665)</f>
        <v>0</v>
      </c>
      <c r="S2662" t="str">
        <f t="shared" ref="S2662" si="5460">IF(AND(M2662&gt;0,N2662=0),"Valid","Invalid")</f>
        <v>Invalid</v>
      </c>
      <c r="T2662" t="str">
        <f t="shared" ref="T2662" si="5461">IF(OR(Q2662&gt;1,R2662&gt;1),"Present","Absent")</f>
        <v>Present</v>
      </c>
      <c r="U2662" t="str">
        <f t="shared" ref="U2662" si="5462">IF(OR(AND(Q2662&gt;1,Q2662&lt;41),AND(R2662&gt;1,R2662&lt;41)),"Ct&lt;41","Ct&gt;41")</f>
        <v>Ct&lt;41</v>
      </c>
      <c r="V2662" t="str">
        <f t="shared" ref="V2662" si="5463">J2662</f>
        <v>Bred vandkalv</v>
      </c>
      <c r="W2662" t="str">
        <f t="shared" ref="W2662" si="5464">MID(F2662,10,9)</f>
        <v>DL2022042</v>
      </c>
      <c r="X2662" t="str">
        <f t="shared" ref="X2662" si="5465">W2662&amp;"_"&amp;V2662&amp;"_"&amp;S2662&amp;"_"&amp;T2662&amp;"_"&amp;U2662</f>
        <v>DL2022042_Bred vandkalv_Invalid_Present_Ct&lt;41</v>
      </c>
    </row>
    <row r="2663" spans="1:25" x14ac:dyDescent="0.25">
      <c r="A2663" t="s">
        <v>166</v>
      </c>
      <c r="B2663" t="s">
        <v>51</v>
      </c>
      <c r="C2663" t="s">
        <v>504</v>
      </c>
      <c r="D2663">
        <v>0.01</v>
      </c>
      <c r="E2663" t="s">
        <v>1275</v>
      </c>
      <c r="F2663" t="s">
        <v>715</v>
      </c>
      <c r="G2663" t="str">
        <f t="shared" si="5410"/>
        <v>DL2022042</v>
      </c>
      <c r="H2663" t="str">
        <f t="shared" si="5411"/>
        <v>22</v>
      </c>
      <c r="I2663" t="str">
        <f t="shared" si="5412"/>
        <v>Bred vandkalv_22_20221005_DL2022042_GladsaxeGym</v>
      </c>
      <c r="J2663" t="str">
        <f>VLOOKUP(MID(C2663,4,6),Datasæt_Analysesystemer!$B$2:$E$69,3,FALSE)</f>
        <v>Bred vandkalv</v>
      </c>
      <c r="K2663" t="str">
        <f t="shared" si="5413"/>
        <v>NK</v>
      </c>
      <c r="L2663" s="7" t="str">
        <f t="shared" si="5425"/>
        <v>No Ct</v>
      </c>
      <c r="M2663" t="str">
        <f t="shared" si="5414"/>
        <v/>
      </c>
      <c r="N2663" t="str">
        <f t="shared" si="5415"/>
        <v/>
      </c>
      <c r="O2663" t="str">
        <f t="shared" si="5416"/>
        <v/>
      </c>
    </row>
    <row r="2664" spans="1:25" x14ac:dyDescent="0.25">
      <c r="A2664" t="s">
        <v>130</v>
      </c>
      <c r="B2664" t="s">
        <v>76</v>
      </c>
      <c r="C2664" t="s">
        <v>492</v>
      </c>
      <c r="D2664">
        <v>0.01</v>
      </c>
      <c r="E2664">
        <v>23.87</v>
      </c>
      <c r="F2664" t="s">
        <v>715</v>
      </c>
      <c r="G2664" t="str">
        <f t="shared" si="5410"/>
        <v>DL2022042</v>
      </c>
      <c r="H2664" t="str">
        <f t="shared" si="5411"/>
        <v>22</v>
      </c>
      <c r="I2664" t="str">
        <f t="shared" si="5412"/>
        <v>Bred vandkalv_22_20221005_DL2022042_GladsaxeGym</v>
      </c>
      <c r="J2664" t="str">
        <f>VLOOKUP(MID(C2664,4,6),Datasæt_Analysesystemer!$B$2:$E$69,3,FALSE)</f>
        <v>Bred vandkalv</v>
      </c>
      <c r="K2664" t="str">
        <f t="shared" si="5413"/>
        <v>EP</v>
      </c>
      <c r="L2664" s="7">
        <f t="shared" si="5425"/>
        <v>23.87</v>
      </c>
      <c r="M2664" t="str">
        <f t="shared" si="5414"/>
        <v/>
      </c>
      <c r="N2664" t="str">
        <f t="shared" si="5415"/>
        <v/>
      </c>
      <c r="O2664" t="str">
        <f t="shared" si="5416"/>
        <v/>
      </c>
    </row>
    <row r="2665" spans="1:25" x14ac:dyDescent="0.25">
      <c r="A2665" t="s">
        <v>145</v>
      </c>
      <c r="B2665" t="s">
        <v>76</v>
      </c>
      <c r="C2665" t="s">
        <v>492</v>
      </c>
      <c r="D2665">
        <v>0.01</v>
      </c>
      <c r="E2665" t="s">
        <v>1275</v>
      </c>
      <c r="F2665" t="s">
        <v>715</v>
      </c>
      <c r="G2665" t="str">
        <f t="shared" si="5410"/>
        <v>DL2022042</v>
      </c>
      <c r="H2665" t="str">
        <f t="shared" si="5411"/>
        <v>22</v>
      </c>
      <c r="I2665" t="str">
        <f t="shared" si="5412"/>
        <v>Bred vandkalv_22_20221005_DL2022042_GladsaxeGym</v>
      </c>
      <c r="J2665" t="str">
        <f>VLOOKUP(MID(C2665,4,6),Datasæt_Analysesystemer!$B$2:$E$69,3,FALSE)</f>
        <v>Bred vandkalv</v>
      </c>
      <c r="K2665" t="str">
        <f t="shared" si="5413"/>
        <v>EP</v>
      </c>
      <c r="L2665" s="7" t="str">
        <f t="shared" si="5425"/>
        <v>No Ct</v>
      </c>
      <c r="M2665" t="str">
        <f t="shared" si="5414"/>
        <v/>
      </c>
      <c r="N2665" t="str">
        <f t="shared" si="5415"/>
        <v/>
      </c>
      <c r="O2665" t="str">
        <f t="shared" si="5416"/>
        <v/>
      </c>
      <c r="Y2665" t="str">
        <f>O2667</f>
        <v/>
      </c>
    </row>
    <row r="2666" spans="1:25" x14ac:dyDescent="0.25">
      <c r="A2666" t="s">
        <v>192</v>
      </c>
      <c r="B2666" t="s">
        <v>23</v>
      </c>
      <c r="C2666" t="s">
        <v>517</v>
      </c>
      <c r="D2666">
        <v>0.01</v>
      </c>
      <c r="E2666" t="s">
        <v>1275</v>
      </c>
      <c r="F2666" t="s">
        <v>715</v>
      </c>
      <c r="G2666" t="str">
        <f t="shared" si="5410"/>
        <v>DL2022042</v>
      </c>
      <c r="H2666" t="str">
        <f t="shared" si="5411"/>
        <v>23</v>
      </c>
      <c r="I2666" t="str">
        <f t="shared" si="5412"/>
        <v>Odder_23_20221005_DL2022042_GladsaxeGym</v>
      </c>
      <c r="J2666" t="str">
        <f>VLOOKUP(MID(C2666,4,6),Datasæt_Analysesystemer!$B$2:$E$69,3,FALSE)</f>
        <v>Odder</v>
      </c>
      <c r="K2666" t="str">
        <f t="shared" si="5413"/>
        <v>PK</v>
      </c>
      <c r="L2666" s="7" t="str">
        <f t="shared" si="5425"/>
        <v>No Ct</v>
      </c>
      <c r="M2666">
        <f t="shared" si="5414"/>
        <v>0</v>
      </c>
      <c r="N2666">
        <f t="shared" si="5415"/>
        <v>0</v>
      </c>
      <c r="O2666">
        <f t="shared" si="5416"/>
        <v>0</v>
      </c>
      <c r="Q2666">
        <f t="shared" ref="Q2666" si="5466">IF(L2668="No Ct",0,L2668)</f>
        <v>0</v>
      </c>
      <c r="R2666">
        <f t="shared" ref="R2666" si="5467">IF(L2669="No Ct",0,L2669)</f>
        <v>0</v>
      </c>
      <c r="S2666" t="str">
        <f t="shared" ref="S2666" si="5468">IF(AND(M2666&gt;0,N2666=0),"Valid","Invalid")</f>
        <v>Invalid</v>
      </c>
      <c r="T2666" t="str">
        <f t="shared" ref="T2666" si="5469">IF(OR(Q2666&gt;1,R2666&gt;1),"Present","Absent")</f>
        <v>Absent</v>
      </c>
      <c r="U2666" t="str">
        <f t="shared" ref="U2666" si="5470">IF(OR(AND(Q2666&gt;1,Q2666&lt;41),AND(R2666&gt;1,R2666&lt;41)),"Ct&lt;41","Ct&gt;41")</f>
        <v>Ct&gt;41</v>
      </c>
      <c r="V2666" t="str">
        <f t="shared" ref="V2666" si="5471">J2666</f>
        <v>Odder</v>
      </c>
      <c r="W2666" t="str">
        <f t="shared" ref="W2666" si="5472">MID(F2666,10,9)</f>
        <v>DL2022042</v>
      </c>
      <c r="X2666" t="str">
        <f t="shared" ref="X2666" si="5473">W2666&amp;"_"&amp;V2666&amp;"_"&amp;S2666&amp;"_"&amp;T2666&amp;"_"&amp;U2666</f>
        <v>DL2022042_Odder_Invalid_Absent_Ct&gt;41</v>
      </c>
    </row>
    <row r="2667" spans="1:25" x14ac:dyDescent="0.25">
      <c r="A2667" t="s">
        <v>168</v>
      </c>
      <c r="B2667" t="s">
        <v>51</v>
      </c>
      <c r="C2667" t="s">
        <v>505</v>
      </c>
      <c r="D2667">
        <v>0.01</v>
      </c>
      <c r="E2667" t="s">
        <v>1275</v>
      </c>
      <c r="F2667" t="s">
        <v>715</v>
      </c>
      <c r="G2667" t="str">
        <f t="shared" si="5410"/>
        <v>DL2022042</v>
      </c>
      <c r="H2667" t="str">
        <f t="shared" si="5411"/>
        <v>23</v>
      </c>
      <c r="I2667" t="str">
        <f t="shared" si="5412"/>
        <v>Odder_23_20221005_DL2022042_GladsaxeGym</v>
      </c>
      <c r="J2667" t="str">
        <f>VLOOKUP(MID(C2667,4,6),Datasæt_Analysesystemer!$B$2:$E$69,3,FALSE)</f>
        <v>Odder</v>
      </c>
      <c r="K2667" t="str">
        <f t="shared" si="5413"/>
        <v>NK</v>
      </c>
      <c r="L2667" s="7" t="str">
        <f t="shared" si="5425"/>
        <v>No Ct</v>
      </c>
      <c r="M2667" t="str">
        <f t="shared" si="5414"/>
        <v/>
      </c>
      <c r="N2667" t="str">
        <f t="shared" si="5415"/>
        <v/>
      </c>
      <c r="O2667" t="str">
        <f t="shared" si="5416"/>
        <v/>
      </c>
    </row>
    <row r="2668" spans="1:25" x14ac:dyDescent="0.25">
      <c r="A2668" t="s">
        <v>132</v>
      </c>
      <c r="B2668" t="s">
        <v>76</v>
      </c>
      <c r="C2668" t="s">
        <v>493</v>
      </c>
      <c r="D2668">
        <v>0.01</v>
      </c>
      <c r="E2668" t="s">
        <v>1275</v>
      </c>
      <c r="F2668" t="s">
        <v>715</v>
      </c>
      <c r="G2668" t="str">
        <f t="shared" si="5410"/>
        <v>DL2022042</v>
      </c>
      <c r="H2668" t="str">
        <f t="shared" si="5411"/>
        <v>23</v>
      </c>
      <c r="I2668" t="str">
        <f t="shared" si="5412"/>
        <v>Odder_23_20221005_DL2022042_GladsaxeGym</v>
      </c>
      <c r="J2668" t="str">
        <f>VLOOKUP(MID(C2668,4,6),Datasæt_Analysesystemer!$B$2:$E$69,3,FALSE)</f>
        <v>Odder</v>
      </c>
      <c r="K2668" t="str">
        <f t="shared" si="5413"/>
        <v>EP</v>
      </c>
      <c r="L2668" s="7" t="str">
        <f t="shared" si="5425"/>
        <v>No Ct</v>
      </c>
      <c r="M2668" t="str">
        <f t="shared" si="5414"/>
        <v/>
      </c>
      <c r="N2668" t="str">
        <f t="shared" si="5415"/>
        <v/>
      </c>
      <c r="O2668" t="str">
        <f t="shared" si="5416"/>
        <v/>
      </c>
    </row>
    <row r="2669" spans="1:25" x14ac:dyDescent="0.25">
      <c r="A2669" t="s">
        <v>146</v>
      </c>
      <c r="B2669" t="s">
        <v>76</v>
      </c>
      <c r="C2669" t="s">
        <v>493</v>
      </c>
      <c r="D2669">
        <v>0.01</v>
      </c>
      <c r="E2669" t="s">
        <v>1275</v>
      </c>
      <c r="F2669" t="s">
        <v>715</v>
      </c>
      <c r="G2669" t="str">
        <f t="shared" si="5410"/>
        <v>DL2022042</v>
      </c>
      <c r="H2669" t="str">
        <f t="shared" si="5411"/>
        <v>23</v>
      </c>
      <c r="I2669" t="str">
        <f t="shared" si="5412"/>
        <v>Odder_23_20221005_DL2022042_GladsaxeGym</v>
      </c>
      <c r="J2669" t="str">
        <f>VLOOKUP(MID(C2669,4,6),Datasæt_Analysesystemer!$B$2:$E$69,3,FALSE)</f>
        <v>Odder</v>
      </c>
      <c r="K2669" t="str">
        <f t="shared" si="5413"/>
        <v>EP</v>
      </c>
      <c r="L2669" s="7" t="str">
        <f t="shared" si="5425"/>
        <v>No Ct</v>
      </c>
      <c r="M2669" t="str">
        <f t="shared" si="5414"/>
        <v/>
      </c>
      <c r="N2669" t="str">
        <f t="shared" si="5415"/>
        <v/>
      </c>
      <c r="O2669" t="str">
        <f t="shared" si="5416"/>
        <v/>
      </c>
      <c r="Y2669" t="str">
        <f>O2671</f>
        <v/>
      </c>
    </row>
    <row r="2670" spans="1:25" x14ac:dyDescent="0.25">
      <c r="A2670" t="s">
        <v>194</v>
      </c>
      <c r="B2670" t="s">
        <v>23</v>
      </c>
      <c r="C2670" t="s">
        <v>518</v>
      </c>
      <c r="D2670">
        <v>0.01</v>
      </c>
      <c r="E2670">
        <v>36.950000000000003</v>
      </c>
      <c r="F2670" t="s">
        <v>715</v>
      </c>
      <c r="G2670" t="str">
        <f t="shared" si="5410"/>
        <v>DL2022042</v>
      </c>
      <c r="H2670" t="str">
        <f t="shared" si="5411"/>
        <v>24</v>
      </c>
      <c r="I2670" t="str">
        <f t="shared" si="5412"/>
        <v>Odder_24_20221005_DL2022042_GladsaxeGym</v>
      </c>
      <c r="J2670" t="str">
        <f>VLOOKUP(MID(C2670,4,6),Datasæt_Analysesystemer!$B$2:$E$69,3,FALSE)</f>
        <v>Odder</v>
      </c>
      <c r="K2670" t="str">
        <f t="shared" si="5413"/>
        <v>PK</v>
      </c>
      <c r="L2670" s="7">
        <f t="shared" si="5425"/>
        <v>36.950000000000003</v>
      </c>
      <c r="M2670">
        <f t="shared" si="5414"/>
        <v>36.950000000000003</v>
      </c>
      <c r="N2670">
        <f t="shared" si="5415"/>
        <v>0</v>
      </c>
      <c r="O2670">
        <f t="shared" si="5416"/>
        <v>0</v>
      </c>
      <c r="Q2670">
        <f t="shared" ref="Q2670" si="5474">IF(L2672="No Ct",0,L2672)</f>
        <v>0</v>
      </c>
      <c r="R2670">
        <f t="shared" ref="R2670" si="5475">IF(L2673="No Ct",0,L2673)</f>
        <v>0</v>
      </c>
      <c r="S2670" t="str">
        <f t="shared" ref="S2670" si="5476">IF(AND(M2670&gt;0,N2670=0),"Valid","Invalid")</f>
        <v>Valid</v>
      </c>
      <c r="T2670" t="str">
        <f t="shared" ref="T2670" si="5477">IF(OR(Q2670&gt;1,R2670&gt;1),"Present","Absent")</f>
        <v>Absent</v>
      </c>
      <c r="U2670" t="str">
        <f t="shared" ref="U2670" si="5478">IF(OR(AND(Q2670&gt;1,Q2670&lt;41),AND(R2670&gt;1,R2670&lt;41)),"Ct&lt;41","Ct&gt;41")</f>
        <v>Ct&gt;41</v>
      </c>
      <c r="V2670" t="str">
        <f t="shared" ref="V2670" si="5479">J2670</f>
        <v>Odder</v>
      </c>
      <c r="W2670" t="str">
        <f t="shared" ref="W2670" si="5480">MID(F2670,10,9)</f>
        <v>DL2022042</v>
      </c>
      <c r="X2670" t="str">
        <f t="shared" ref="X2670" si="5481">W2670&amp;"_"&amp;V2670&amp;"_"&amp;S2670&amp;"_"&amp;T2670&amp;"_"&amp;U2670</f>
        <v>DL2022042_Odder_Valid_Absent_Ct&gt;41</v>
      </c>
    </row>
    <row r="2671" spans="1:25" x14ac:dyDescent="0.25">
      <c r="A2671" t="s">
        <v>170</v>
      </c>
      <c r="B2671" t="s">
        <v>51</v>
      </c>
      <c r="C2671" t="s">
        <v>506</v>
      </c>
      <c r="D2671">
        <v>0.01</v>
      </c>
      <c r="E2671" t="s">
        <v>1275</v>
      </c>
      <c r="F2671" t="s">
        <v>715</v>
      </c>
      <c r="G2671" t="str">
        <f t="shared" si="5410"/>
        <v>DL2022042</v>
      </c>
      <c r="H2671" t="str">
        <f t="shared" si="5411"/>
        <v>24</v>
      </c>
      <c r="I2671" t="str">
        <f t="shared" si="5412"/>
        <v>Odder_24_20221005_DL2022042_GladsaxeGym</v>
      </c>
      <c r="J2671" t="str">
        <f>VLOOKUP(MID(C2671,4,6),Datasæt_Analysesystemer!$B$2:$E$69,3,FALSE)</f>
        <v>Odder</v>
      </c>
      <c r="K2671" t="str">
        <f t="shared" si="5413"/>
        <v>NK</v>
      </c>
      <c r="L2671" s="7" t="str">
        <f t="shared" si="5425"/>
        <v>No Ct</v>
      </c>
      <c r="M2671" t="str">
        <f t="shared" si="5414"/>
        <v/>
      </c>
      <c r="N2671" t="str">
        <f t="shared" si="5415"/>
        <v/>
      </c>
      <c r="O2671" t="str">
        <f t="shared" si="5416"/>
        <v/>
      </c>
    </row>
    <row r="2672" spans="1:25" x14ac:dyDescent="0.25">
      <c r="A2672" t="s">
        <v>134</v>
      </c>
      <c r="B2672" t="s">
        <v>76</v>
      </c>
      <c r="C2672" t="s">
        <v>494</v>
      </c>
      <c r="D2672">
        <v>0.01</v>
      </c>
      <c r="E2672" t="s">
        <v>1275</v>
      </c>
      <c r="F2672" t="s">
        <v>715</v>
      </c>
      <c r="G2672" t="str">
        <f t="shared" si="5410"/>
        <v>DL2022042</v>
      </c>
      <c r="H2672" t="str">
        <f t="shared" si="5411"/>
        <v>24</v>
      </c>
      <c r="I2672" t="str">
        <f t="shared" si="5412"/>
        <v>Odder_24_20221005_DL2022042_GladsaxeGym</v>
      </c>
      <c r="J2672" t="str">
        <f>VLOOKUP(MID(C2672,4,6),Datasæt_Analysesystemer!$B$2:$E$69,3,FALSE)</f>
        <v>Odder</v>
      </c>
      <c r="K2672" t="str">
        <f t="shared" si="5413"/>
        <v>EP</v>
      </c>
      <c r="L2672" s="7" t="str">
        <f t="shared" si="5425"/>
        <v>No Ct</v>
      </c>
      <c r="M2672" t="str">
        <f t="shared" si="5414"/>
        <v/>
      </c>
      <c r="N2672" t="str">
        <f t="shared" si="5415"/>
        <v/>
      </c>
      <c r="O2672" t="str">
        <f t="shared" si="5416"/>
        <v/>
      </c>
    </row>
    <row r="2673" spans="1:25" x14ac:dyDescent="0.25">
      <c r="A2673" t="s">
        <v>147</v>
      </c>
      <c r="B2673" t="s">
        <v>76</v>
      </c>
      <c r="C2673" t="s">
        <v>494</v>
      </c>
      <c r="D2673">
        <v>0.01</v>
      </c>
      <c r="E2673" t="s">
        <v>1275</v>
      </c>
      <c r="F2673" t="s">
        <v>715</v>
      </c>
      <c r="G2673" t="str">
        <f t="shared" si="5410"/>
        <v>DL2022042</v>
      </c>
      <c r="H2673" t="str">
        <f t="shared" si="5411"/>
        <v>24</v>
      </c>
      <c r="I2673" t="str">
        <f t="shared" si="5412"/>
        <v>Odder_24_20221005_DL2022042_GladsaxeGym</v>
      </c>
      <c r="J2673" t="str">
        <f>VLOOKUP(MID(C2673,4,6),Datasæt_Analysesystemer!$B$2:$E$69,3,FALSE)</f>
        <v>Odder</v>
      </c>
      <c r="K2673" t="str">
        <f t="shared" si="5413"/>
        <v>EP</v>
      </c>
      <c r="L2673" s="7" t="str">
        <f t="shared" si="5425"/>
        <v>No Ct</v>
      </c>
      <c r="M2673" t="str">
        <f t="shared" si="5414"/>
        <v/>
      </c>
      <c r="N2673" t="str">
        <f t="shared" si="5415"/>
        <v/>
      </c>
      <c r="O2673" t="str">
        <f t="shared" si="5416"/>
        <v/>
      </c>
      <c r="Y2673" t="str">
        <f>O2675</f>
        <v/>
      </c>
    </row>
    <row r="2674" spans="1:25" x14ac:dyDescent="0.25">
      <c r="A2674" t="s">
        <v>22</v>
      </c>
      <c r="B2674" t="s">
        <v>23</v>
      </c>
      <c r="C2674" t="s">
        <v>24</v>
      </c>
      <c r="D2674">
        <v>0.01</v>
      </c>
      <c r="E2674">
        <v>32.75</v>
      </c>
      <c r="F2674" t="s">
        <v>716</v>
      </c>
      <c r="G2674" t="str">
        <f t="shared" si="5410"/>
        <v>DL2022046</v>
      </c>
      <c r="H2674" t="str">
        <f t="shared" si="5411"/>
        <v>01</v>
      </c>
      <c r="I2674" t="str">
        <f t="shared" si="5412"/>
        <v>Aborre_01_20221006_DL2022046_RungstedGym</v>
      </c>
      <c r="J2674" t="str">
        <f>VLOOKUP(MID(C2674,4,6),Datasæt_Analysesystemer!$B$2:$E$69,3,FALSE)</f>
        <v>Aborre</v>
      </c>
      <c r="K2674" t="str">
        <f t="shared" si="5413"/>
        <v>PK</v>
      </c>
      <c r="L2674" s="7">
        <f t="shared" si="5425"/>
        <v>32.75</v>
      </c>
      <c r="M2674">
        <f t="shared" si="5414"/>
        <v>32.75</v>
      </c>
      <c r="N2674">
        <f t="shared" si="5415"/>
        <v>0</v>
      </c>
      <c r="O2674">
        <f t="shared" si="5416"/>
        <v>43.79</v>
      </c>
      <c r="Q2674">
        <f t="shared" ref="Q2674" si="5482">IF(L2676="No Ct",0,L2676)</f>
        <v>0</v>
      </c>
      <c r="R2674">
        <f t="shared" ref="R2674" si="5483">IF(L2677="No Ct",0,L2677)</f>
        <v>43.79</v>
      </c>
      <c r="S2674" t="str">
        <f t="shared" ref="S2674" si="5484">IF(AND(M2674&gt;0,N2674=0),"Valid","Invalid")</f>
        <v>Valid</v>
      </c>
      <c r="T2674" t="str">
        <f t="shared" ref="T2674" si="5485">IF(OR(Q2674&gt;1,R2674&gt;1),"Present","Absent")</f>
        <v>Present</v>
      </c>
      <c r="U2674" t="str">
        <f t="shared" ref="U2674" si="5486">IF(OR(AND(Q2674&gt;1,Q2674&lt;41),AND(R2674&gt;1,R2674&lt;41)),"Ct&lt;41","Ct&gt;41")</f>
        <v>Ct&gt;41</v>
      </c>
      <c r="V2674" t="str">
        <f t="shared" ref="V2674" si="5487">J2674</f>
        <v>Aborre</v>
      </c>
      <c r="W2674" t="str">
        <f t="shared" ref="W2674" si="5488">MID(F2674,10,9)</f>
        <v>DL2022046</v>
      </c>
      <c r="X2674" t="str">
        <f t="shared" ref="X2674" si="5489">W2674&amp;"_"&amp;V2674&amp;"_"&amp;S2674&amp;"_"&amp;T2674&amp;"_"&amp;U2674</f>
        <v>DL2022046_Aborre_Valid_Present_Ct&gt;41</v>
      </c>
    </row>
    <row r="2675" spans="1:25" x14ac:dyDescent="0.25">
      <c r="A2675" t="s">
        <v>50</v>
      </c>
      <c r="B2675" t="s">
        <v>51</v>
      </c>
      <c r="C2675" t="s">
        <v>52</v>
      </c>
      <c r="D2675">
        <v>0.01</v>
      </c>
      <c r="E2675" t="s">
        <v>1275</v>
      </c>
      <c r="F2675" t="s">
        <v>716</v>
      </c>
      <c r="G2675" t="str">
        <f t="shared" si="5410"/>
        <v>DL2022046</v>
      </c>
      <c r="H2675" t="str">
        <f t="shared" si="5411"/>
        <v>01</v>
      </c>
      <c r="I2675" t="str">
        <f t="shared" si="5412"/>
        <v>Aborre_01_20221006_DL2022046_RungstedGym</v>
      </c>
      <c r="J2675" t="str">
        <f>VLOOKUP(MID(C2675,4,6),Datasæt_Analysesystemer!$B$2:$E$69,3,FALSE)</f>
        <v>Aborre</v>
      </c>
      <c r="K2675" t="str">
        <f t="shared" si="5413"/>
        <v>NK</v>
      </c>
      <c r="L2675" s="7" t="str">
        <f t="shared" si="5425"/>
        <v>No Ct</v>
      </c>
      <c r="M2675" t="str">
        <f t="shared" si="5414"/>
        <v/>
      </c>
      <c r="N2675" t="str">
        <f t="shared" si="5415"/>
        <v/>
      </c>
      <c r="O2675" t="str">
        <f t="shared" si="5416"/>
        <v/>
      </c>
    </row>
    <row r="2676" spans="1:25" x14ac:dyDescent="0.25">
      <c r="A2676" t="s">
        <v>75</v>
      </c>
      <c r="B2676" t="s">
        <v>76</v>
      </c>
      <c r="C2676" t="s">
        <v>77</v>
      </c>
      <c r="D2676">
        <v>0.01</v>
      </c>
      <c r="E2676" t="s">
        <v>1275</v>
      </c>
      <c r="F2676" t="s">
        <v>716</v>
      </c>
      <c r="G2676" t="str">
        <f t="shared" si="5410"/>
        <v>DL2022046</v>
      </c>
      <c r="H2676" t="str">
        <f t="shared" si="5411"/>
        <v>01</v>
      </c>
      <c r="I2676" t="str">
        <f t="shared" si="5412"/>
        <v>Aborre_01_20221006_DL2022046_RungstedGym</v>
      </c>
      <c r="J2676" t="str">
        <f>VLOOKUP(MID(C2676,4,6),Datasæt_Analysesystemer!$B$2:$E$69,3,FALSE)</f>
        <v>Aborre</v>
      </c>
      <c r="K2676" t="str">
        <f t="shared" si="5413"/>
        <v>EP</v>
      </c>
      <c r="L2676" s="7" t="str">
        <f t="shared" si="5425"/>
        <v>No Ct</v>
      </c>
      <c r="M2676" t="str">
        <f t="shared" si="5414"/>
        <v/>
      </c>
      <c r="N2676" t="str">
        <f t="shared" si="5415"/>
        <v/>
      </c>
      <c r="O2676" t="str">
        <f t="shared" si="5416"/>
        <v/>
      </c>
    </row>
    <row r="2677" spans="1:25" x14ac:dyDescent="0.25">
      <c r="A2677" t="s">
        <v>100</v>
      </c>
      <c r="B2677" t="s">
        <v>76</v>
      </c>
      <c r="C2677" t="s">
        <v>77</v>
      </c>
      <c r="D2677">
        <v>0.01</v>
      </c>
      <c r="E2677">
        <v>43.79</v>
      </c>
      <c r="F2677" t="s">
        <v>716</v>
      </c>
      <c r="G2677" t="str">
        <f t="shared" si="5410"/>
        <v>DL2022046</v>
      </c>
      <c r="H2677" t="str">
        <f t="shared" si="5411"/>
        <v>01</v>
      </c>
      <c r="I2677" t="str">
        <f t="shared" si="5412"/>
        <v>Aborre_01_20221006_DL2022046_RungstedGym</v>
      </c>
      <c r="J2677" t="str">
        <f>VLOOKUP(MID(C2677,4,6),Datasæt_Analysesystemer!$B$2:$E$69,3,FALSE)</f>
        <v>Aborre</v>
      </c>
      <c r="K2677" t="str">
        <f t="shared" si="5413"/>
        <v>EP</v>
      </c>
      <c r="L2677" s="7">
        <f t="shared" si="5425"/>
        <v>43.79</v>
      </c>
      <c r="M2677" t="str">
        <f t="shared" si="5414"/>
        <v/>
      </c>
      <c r="N2677" t="str">
        <f t="shared" si="5415"/>
        <v/>
      </c>
      <c r="O2677" t="str">
        <f t="shared" si="5416"/>
        <v/>
      </c>
      <c r="Y2677" t="str">
        <f>O2679</f>
        <v/>
      </c>
    </row>
    <row r="2678" spans="1:25" x14ac:dyDescent="0.25">
      <c r="A2678" t="s">
        <v>27</v>
      </c>
      <c r="B2678" t="s">
        <v>23</v>
      </c>
      <c r="C2678" t="s">
        <v>28</v>
      </c>
      <c r="D2678">
        <v>0.01</v>
      </c>
      <c r="E2678">
        <v>30.5</v>
      </c>
      <c r="F2678" t="s">
        <v>716</v>
      </c>
      <c r="G2678" t="str">
        <f t="shared" si="5410"/>
        <v>DL2022046</v>
      </c>
      <c r="H2678" t="str">
        <f t="shared" si="5411"/>
        <v>02</v>
      </c>
      <c r="I2678" t="str">
        <f t="shared" si="5412"/>
        <v>Aborre_02_20221006_DL2022046_RungstedGym</v>
      </c>
      <c r="J2678" t="str">
        <f>VLOOKUP(MID(C2678,4,6),Datasæt_Analysesystemer!$B$2:$E$69,3,FALSE)</f>
        <v>Aborre</v>
      </c>
      <c r="K2678" t="str">
        <f t="shared" si="5413"/>
        <v>PK</v>
      </c>
      <c r="L2678" s="7">
        <f t="shared" si="5425"/>
        <v>30.5</v>
      </c>
      <c r="M2678">
        <f t="shared" si="5414"/>
        <v>30.5</v>
      </c>
      <c r="N2678">
        <f t="shared" si="5415"/>
        <v>0</v>
      </c>
      <c r="O2678">
        <f t="shared" si="5416"/>
        <v>39.97</v>
      </c>
      <c r="Q2678">
        <f t="shared" ref="Q2678" si="5490">IF(L2680="No Ct",0,L2680)</f>
        <v>39.97</v>
      </c>
      <c r="R2678">
        <f t="shared" ref="R2678" si="5491">IF(L2681="No Ct",0,L2681)</f>
        <v>0</v>
      </c>
      <c r="S2678" t="str">
        <f t="shared" ref="S2678" si="5492">IF(AND(M2678&gt;0,N2678=0),"Valid","Invalid")</f>
        <v>Valid</v>
      </c>
      <c r="T2678" t="str">
        <f t="shared" ref="T2678" si="5493">IF(OR(Q2678&gt;1,R2678&gt;1),"Present","Absent")</f>
        <v>Present</v>
      </c>
      <c r="U2678" t="str">
        <f t="shared" ref="U2678" si="5494">IF(OR(AND(Q2678&gt;1,Q2678&lt;41),AND(R2678&gt;1,R2678&lt;41)),"Ct&lt;41","Ct&gt;41")</f>
        <v>Ct&lt;41</v>
      </c>
      <c r="V2678" t="str">
        <f t="shared" ref="V2678" si="5495">J2678</f>
        <v>Aborre</v>
      </c>
      <c r="W2678" t="str">
        <f t="shared" ref="W2678" si="5496">MID(F2678,10,9)</f>
        <v>DL2022046</v>
      </c>
      <c r="X2678" t="str">
        <f t="shared" ref="X2678" si="5497">W2678&amp;"_"&amp;V2678&amp;"_"&amp;S2678&amp;"_"&amp;T2678&amp;"_"&amp;U2678</f>
        <v>DL2022046_Aborre_Valid_Present_Ct&lt;41</v>
      </c>
    </row>
    <row r="2679" spans="1:25" x14ac:dyDescent="0.25">
      <c r="A2679" t="s">
        <v>53</v>
      </c>
      <c r="B2679" t="s">
        <v>51</v>
      </c>
      <c r="C2679" t="s">
        <v>54</v>
      </c>
      <c r="D2679">
        <v>0.01</v>
      </c>
      <c r="E2679" t="s">
        <v>1275</v>
      </c>
      <c r="F2679" t="s">
        <v>716</v>
      </c>
      <c r="G2679" t="str">
        <f t="shared" si="5410"/>
        <v>DL2022046</v>
      </c>
      <c r="H2679" t="str">
        <f t="shared" si="5411"/>
        <v>02</v>
      </c>
      <c r="I2679" t="str">
        <f t="shared" si="5412"/>
        <v>Aborre_02_20221006_DL2022046_RungstedGym</v>
      </c>
      <c r="J2679" t="str">
        <f>VLOOKUP(MID(C2679,4,6),Datasæt_Analysesystemer!$B$2:$E$69,3,FALSE)</f>
        <v>Aborre</v>
      </c>
      <c r="K2679" t="str">
        <f t="shared" si="5413"/>
        <v>NK</v>
      </c>
      <c r="L2679" s="7" t="str">
        <f t="shared" si="5425"/>
        <v>No Ct</v>
      </c>
      <c r="M2679" t="str">
        <f t="shared" si="5414"/>
        <v/>
      </c>
      <c r="N2679" t="str">
        <f t="shared" si="5415"/>
        <v/>
      </c>
      <c r="O2679" t="str">
        <f t="shared" si="5416"/>
        <v/>
      </c>
    </row>
    <row r="2680" spans="1:25" x14ac:dyDescent="0.25">
      <c r="A2680" t="s">
        <v>78</v>
      </c>
      <c r="B2680" t="s">
        <v>76</v>
      </c>
      <c r="C2680" t="s">
        <v>79</v>
      </c>
      <c r="D2680">
        <v>0.01</v>
      </c>
      <c r="E2680">
        <v>39.97</v>
      </c>
      <c r="F2680" t="s">
        <v>716</v>
      </c>
      <c r="G2680" t="str">
        <f t="shared" si="5410"/>
        <v>DL2022046</v>
      </c>
      <c r="H2680" t="str">
        <f t="shared" si="5411"/>
        <v>02</v>
      </c>
      <c r="I2680" t="str">
        <f t="shared" si="5412"/>
        <v>Aborre_02_20221006_DL2022046_RungstedGym</v>
      </c>
      <c r="J2680" t="str">
        <f>VLOOKUP(MID(C2680,4,6),Datasæt_Analysesystemer!$B$2:$E$69,3,FALSE)</f>
        <v>Aborre</v>
      </c>
      <c r="K2680" t="str">
        <f t="shared" si="5413"/>
        <v>EP</v>
      </c>
      <c r="L2680" s="7">
        <f t="shared" si="5425"/>
        <v>39.97</v>
      </c>
      <c r="M2680" t="str">
        <f t="shared" si="5414"/>
        <v/>
      </c>
      <c r="N2680" t="str">
        <f t="shared" si="5415"/>
        <v/>
      </c>
      <c r="O2680" t="str">
        <f t="shared" si="5416"/>
        <v/>
      </c>
    </row>
    <row r="2681" spans="1:25" x14ac:dyDescent="0.25">
      <c r="A2681" t="s">
        <v>101</v>
      </c>
      <c r="B2681" t="s">
        <v>76</v>
      </c>
      <c r="C2681" t="s">
        <v>79</v>
      </c>
      <c r="D2681">
        <v>0.01</v>
      </c>
      <c r="E2681" t="s">
        <v>1275</v>
      </c>
      <c r="F2681" t="s">
        <v>716</v>
      </c>
      <c r="G2681" t="str">
        <f t="shared" si="5410"/>
        <v>DL2022046</v>
      </c>
      <c r="H2681" t="str">
        <f t="shared" si="5411"/>
        <v>02</v>
      </c>
      <c r="I2681" t="str">
        <f t="shared" si="5412"/>
        <v>Aborre_02_20221006_DL2022046_RungstedGym</v>
      </c>
      <c r="J2681" t="str">
        <f>VLOOKUP(MID(C2681,4,6),Datasæt_Analysesystemer!$B$2:$E$69,3,FALSE)</f>
        <v>Aborre</v>
      </c>
      <c r="K2681" t="str">
        <f t="shared" si="5413"/>
        <v>EP</v>
      </c>
      <c r="L2681" s="7" t="str">
        <f t="shared" si="5425"/>
        <v>No Ct</v>
      </c>
      <c r="M2681" t="str">
        <f t="shared" si="5414"/>
        <v/>
      </c>
      <c r="N2681" t="str">
        <f t="shared" si="5415"/>
        <v/>
      </c>
      <c r="O2681" t="str">
        <f t="shared" si="5416"/>
        <v/>
      </c>
      <c r="Y2681" t="str">
        <f>O2683</f>
        <v/>
      </c>
    </row>
    <row r="2682" spans="1:25" x14ac:dyDescent="0.25">
      <c r="A2682" t="s">
        <v>29</v>
      </c>
      <c r="B2682" t="s">
        <v>23</v>
      </c>
      <c r="C2682" t="s">
        <v>453</v>
      </c>
      <c r="D2682">
        <v>0.01</v>
      </c>
      <c r="E2682" t="s">
        <v>1275</v>
      </c>
      <c r="F2682" t="s">
        <v>716</v>
      </c>
      <c r="G2682" t="str">
        <f t="shared" si="5410"/>
        <v>DL2022046</v>
      </c>
      <c r="H2682" t="str">
        <f t="shared" si="5411"/>
        <v>03</v>
      </c>
      <c r="I2682" t="str">
        <f t="shared" si="5412"/>
        <v>Skalle_03_20221006_DL2022046_RungstedGym</v>
      </c>
      <c r="J2682" t="str">
        <f>VLOOKUP(MID(C2682,4,6),Datasæt_Analysesystemer!$B$2:$E$69,3,FALSE)</f>
        <v>Skalle</v>
      </c>
      <c r="K2682" t="str">
        <f t="shared" si="5413"/>
        <v>PK</v>
      </c>
      <c r="L2682" s="7" t="str">
        <f t="shared" si="5425"/>
        <v>No Ct</v>
      </c>
      <c r="M2682">
        <f t="shared" si="5414"/>
        <v>0</v>
      </c>
      <c r="N2682">
        <f t="shared" si="5415"/>
        <v>0</v>
      </c>
      <c r="O2682">
        <f t="shared" si="5416"/>
        <v>0</v>
      </c>
      <c r="Q2682">
        <f t="shared" ref="Q2682" si="5498">IF(L2684="No Ct",0,L2684)</f>
        <v>0</v>
      </c>
      <c r="R2682">
        <f t="shared" ref="R2682" si="5499">IF(L2685="No Ct",0,L2685)</f>
        <v>0</v>
      </c>
      <c r="S2682" t="str">
        <f t="shared" ref="S2682" si="5500">IF(AND(M2682&gt;0,N2682=0),"Valid","Invalid")</f>
        <v>Invalid</v>
      </c>
      <c r="T2682" t="str">
        <f t="shared" ref="T2682" si="5501">IF(OR(Q2682&gt;1,R2682&gt;1),"Present","Absent")</f>
        <v>Absent</v>
      </c>
      <c r="U2682" t="str">
        <f t="shared" ref="U2682" si="5502">IF(OR(AND(Q2682&gt;1,Q2682&lt;41),AND(R2682&gt;1,R2682&lt;41)),"Ct&lt;41","Ct&gt;41")</f>
        <v>Ct&gt;41</v>
      </c>
      <c r="V2682" t="str">
        <f t="shared" ref="V2682" si="5503">J2682</f>
        <v>Skalle</v>
      </c>
      <c r="W2682" t="str">
        <f t="shared" ref="W2682" si="5504">MID(F2682,10,9)</f>
        <v>DL2022046</v>
      </c>
      <c r="X2682" t="str">
        <f t="shared" ref="X2682" si="5505">W2682&amp;"_"&amp;V2682&amp;"_"&amp;S2682&amp;"_"&amp;T2682&amp;"_"&amp;U2682</f>
        <v>DL2022046_Skalle_Invalid_Absent_Ct&gt;41</v>
      </c>
    </row>
    <row r="2683" spans="1:25" x14ac:dyDescent="0.25">
      <c r="A2683" t="s">
        <v>55</v>
      </c>
      <c r="B2683" t="s">
        <v>51</v>
      </c>
      <c r="C2683" t="s">
        <v>463</v>
      </c>
      <c r="D2683">
        <v>0.01</v>
      </c>
      <c r="E2683" t="s">
        <v>1275</v>
      </c>
      <c r="F2683" t="s">
        <v>716</v>
      </c>
      <c r="G2683" t="str">
        <f t="shared" si="5410"/>
        <v>DL2022046</v>
      </c>
      <c r="H2683" t="str">
        <f t="shared" si="5411"/>
        <v>03</v>
      </c>
      <c r="I2683" t="str">
        <f t="shared" si="5412"/>
        <v>Skalle_03_20221006_DL2022046_RungstedGym</v>
      </c>
      <c r="J2683" t="str">
        <f>VLOOKUP(MID(C2683,4,6),Datasæt_Analysesystemer!$B$2:$E$69,3,FALSE)</f>
        <v>Skalle</v>
      </c>
      <c r="K2683" t="str">
        <f t="shared" si="5413"/>
        <v>NK</v>
      </c>
      <c r="L2683" s="7" t="str">
        <f t="shared" si="5425"/>
        <v>No Ct</v>
      </c>
      <c r="M2683" t="str">
        <f t="shared" si="5414"/>
        <v/>
      </c>
      <c r="N2683" t="str">
        <f t="shared" si="5415"/>
        <v/>
      </c>
      <c r="O2683" t="str">
        <f t="shared" si="5416"/>
        <v/>
      </c>
    </row>
    <row r="2684" spans="1:25" x14ac:dyDescent="0.25">
      <c r="A2684" t="s">
        <v>80</v>
      </c>
      <c r="B2684" t="s">
        <v>76</v>
      </c>
      <c r="C2684" t="s">
        <v>473</v>
      </c>
      <c r="D2684">
        <v>0.01</v>
      </c>
      <c r="E2684" t="s">
        <v>1275</v>
      </c>
      <c r="F2684" t="s">
        <v>716</v>
      </c>
      <c r="G2684" t="str">
        <f t="shared" si="5410"/>
        <v>DL2022046</v>
      </c>
      <c r="H2684" t="str">
        <f t="shared" si="5411"/>
        <v>03</v>
      </c>
      <c r="I2684" t="str">
        <f t="shared" si="5412"/>
        <v>Skalle_03_20221006_DL2022046_RungstedGym</v>
      </c>
      <c r="J2684" t="str">
        <f>VLOOKUP(MID(C2684,4,6),Datasæt_Analysesystemer!$B$2:$E$69,3,FALSE)</f>
        <v>Skalle</v>
      </c>
      <c r="K2684" t="str">
        <f t="shared" si="5413"/>
        <v>EP</v>
      </c>
      <c r="L2684" s="7" t="str">
        <f t="shared" si="5425"/>
        <v>No Ct</v>
      </c>
      <c r="M2684" t="str">
        <f t="shared" si="5414"/>
        <v/>
      </c>
      <c r="N2684" t="str">
        <f t="shared" si="5415"/>
        <v/>
      </c>
      <c r="O2684" t="str">
        <f t="shared" si="5416"/>
        <v/>
      </c>
    </row>
    <row r="2685" spans="1:25" x14ac:dyDescent="0.25">
      <c r="A2685" t="s">
        <v>102</v>
      </c>
      <c r="B2685" t="s">
        <v>76</v>
      </c>
      <c r="C2685" t="s">
        <v>473</v>
      </c>
      <c r="D2685">
        <v>0.01</v>
      </c>
      <c r="E2685" t="s">
        <v>1275</v>
      </c>
      <c r="F2685" t="s">
        <v>716</v>
      </c>
      <c r="G2685" t="str">
        <f t="shared" si="5410"/>
        <v>DL2022046</v>
      </c>
      <c r="H2685" t="str">
        <f t="shared" si="5411"/>
        <v>03</v>
      </c>
      <c r="I2685" t="str">
        <f t="shared" si="5412"/>
        <v>Skalle_03_20221006_DL2022046_RungstedGym</v>
      </c>
      <c r="J2685" t="str">
        <f>VLOOKUP(MID(C2685,4,6),Datasæt_Analysesystemer!$B$2:$E$69,3,FALSE)</f>
        <v>Skalle</v>
      </c>
      <c r="K2685" t="str">
        <f t="shared" si="5413"/>
        <v>EP</v>
      </c>
      <c r="L2685" s="7" t="str">
        <f t="shared" si="5425"/>
        <v>No Ct</v>
      </c>
      <c r="M2685" t="str">
        <f t="shared" si="5414"/>
        <v/>
      </c>
      <c r="N2685" t="str">
        <f t="shared" si="5415"/>
        <v/>
      </c>
      <c r="O2685" t="str">
        <f t="shared" si="5416"/>
        <v/>
      </c>
      <c r="Y2685" t="str">
        <f>O2687</f>
        <v/>
      </c>
    </row>
    <row r="2686" spans="1:25" x14ac:dyDescent="0.25">
      <c r="A2686" t="s">
        <v>31</v>
      </c>
      <c r="B2686" t="s">
        <v>23</v>
      </c>
      <c r="C2686" t="s">
        <v>454</v>
      </c>
      <c r="D2686">
        <v>0.01</v>
      </c>
      <c r="E2686" t="s">
        <v>1275</v>
      </c>
      <c r="F2686" t="s">
        <v>716</v>
      </c>
      <c r="G2686" t="str">
        <f t="shared" si="5410"/>
        <v>DL2022046</v>
      </c>
      <c r="H2686" t="str">
        <f t="shared" si="5411"/>
        <v>04</v>
      </c>
      <c r="I2686" t="str">
        <f t="shared" si="5412"/>
        <v>Skalle_04_20221006_DL2022046_RungstedGym</v>
      </c>
      <c r="J2686" t="str">
        <f>VLOOKUP(MID(C2686,4,6),Datasæt_Analysesystemer!$B$2:$E$69,3,FALSE)</f>
        <v>Skalle</v>
      </c>
      <c r="K2686" t="str">
        <f t="shared" si="5413"/>
        <v>PK</v>
      </c>
      <c r="L2686" s="7" t="str">
        <f t="shared" si="5425"/>
        <v>No Ct</v>
      </c>
      <c r="M2686">
        <f t="shared" si="5414"/>
        <v>0</v>
      </c>
      <c r="N2686">
        <f t="shared" si="5415"/>
        <v>37.58</v>
      </c>
      <c r="O2686">
        <f t="shared" si="5416"/>
        <v>28.12</v>
      </c>
      <c r="Q2686">
        <f t="shared" ref="Q2686" si="5506">IF(L2688="No Ct",0,L2688)</f>
        <v>0</v>
      </c>
      <c r="R2686">
        <f t="shared" ref="R2686" si="5507">IF(L2689="No Ct",0,L2689)</f>
        <v>28.12</v>
      </c>
      <c r="S2686" t="str">
        <f t="shared" ref="S2686" si="5508">IF(AND(M2686&gt;0,N2686=0),"Valid","Invalid")</f>
        <v>Invalid</v>
      </c>
      <c r="T2686" t="str">
        <f t="shared" ref="T2686" si="5509">IF(OR(Q2686&gt;1,R2686&gt;1),"Present","Absent")</f>
        <v>Present</v>
      </c>
      <c r="U2686" t="str">
        <f t="shared" ref="U2686" si="5510">IF(OR(AND(Q2686&gt;1,Q2686&lt;41),AND(R2686&gt;1,R2686&lt;41)),"Ct&lt;41","Ct&gt;41")</f>
        <v>Ct&lt;41</v>
      </c>
      <c r="V2686" t="str">
        <f t="shared" ref="V2686" si="5511">J2686</f>
        <v>Skalle</v>
      </c>
      <c r="W2686" t="str">
        <f t="shared" ref="W2686" si="5512">MID(F2686,10,9)</f>
        <v>DL2022046</v>
      </c>
      <c r="X2686" t="str">
        <f t="shared" ref="X2686" si="5513">W2686&amp;"_"&amp;V2686&amp;"_"&amp;S2686&amp;"_"&amp;T2686&amp;"_"&amp;U2686</f>
        <v>DL2022046_Skalle_Invalid_Present_Ct&lt;41</v>
      </c>
    </row>
    <row r="2687" spans="1:25" x14ac:dyDescent="0.25">
      <c r="A2687" t="s">
        <v>57</v>
      </c>
      <c r="B2687" t="s">
        <v>51</v>
      </c>
      <c r="C2687" t="s">
        <v>464</v>
      </c>
      <c r="D2687">
        <v>0.01</v>
      </c>
      <c r="E2687">
        <v>37.58</v>
      </c>
      <c r="F2687" t="s">
        <v>716</v>
      </c>
      <c r="G2687" t="str">
        <f t="shared" si="5410"/>
        <v>DL2022046</v>
      </c>
      <c r="H2687" t="str">
        <f t="shared" si="5411"/>
        <v>04</v>
      </c>
      <c r="I2687" t="str">
        <f t="shared" si="5412"/>
        <v>Skalle_04_20221006_DL2022046_RungstedGym</v>
      </c>
      <c r="J2687" t="str">
        <f>VLOOKUP(MID(C2687,4,6),Datasæt_Analysesystemer!$B$2:$E$69,3,FALSE)</f>
        <v>Skalle</v>
      </c>
      <c r="K2687" t="str">
        <f t="shared" si="5413"/>
        <v>NK</v>
      </c>
      <c r="L2687" s="7">
        <f t="shared" si="5425"/>
        <v>37.58</v>
      </c>
      <c r="M2687" t="str">
        <f t="shared" si="5414"/>
        <v/>
      </c>
      <c r="N2687" t="str">
        <f t="shared" si="5415"/>
        <v/>
      </c>
      <c r="O2687" t="str">
        <f t="shared" si="5416"/>
        <v/>
      </c>
    </row>
    <row r="2688" spans="1:25" x14ac:dyDescent="0.25">
      <c r="A2688" t="s">
        <v>82</v>
      </c>
      <c r="B2688" t="s">
        <v>76</v>
      </c>
      <c r="C2688" t="s">
        <v>474</v>
      </c>
      <c r="D2688">
        <v>0.01</v>
      </c>
      <c r="E2688" t="s">
        <v>1275</v>
      </c>
      <c r="F2688" t="s">
        <v>716</v>
      </c>
      <c r="G2688" t="str">
        <f t="shared" si="5410"/>
        <v>DL2022046</v>
      </c>
      <c r="H2688" t="str">
        <f t="shared" si="5411"/>
        <v>04</v>
      </c>
      <c r="I2688" t="str">
        <f t="shared" si="5412"/>
        <v>Skalle_04_20221006_DL2022046_RungstedGym</v>
      </c>
      <c r="J2688" t="str">
        <f>VLOOKUP(MID(C2688,4,6),Datasæt_Analysesystemer!$B$2:$E$69,3,FALSE)</f>
        <v>Skalle</v>
      </c>
      <c r="K2688" t="str">
        <f t="shared" si="5413"/>
        <v>EP</v>
      </c>
      <c r="L2688" s="7" t="str">
        <f t="shared" si="5425"/>
        <v>No Ct</v>
      </c>
      <c r="M2688" t="str">
        <f t="shared" si="5414"/>
        <v/>
      </c>
      <c r="N2688" t="str">
        <f t="shared" si="5415"/>
        <v/>
      </c>
      <c r="O2688" t="str">
        <f t="shared" si="5416"/>
        <v/>
      </c>
    </row>
    <row r="2689" spans="1:25" x14ac:dyDescent="0.25">
      <c r="A2689" t="s">
        <v>103</v>
      </c>
      <c r="B2689" t="s">
        <v>76</v>
      </c>
      <c r="C2689" t="s">
        <v>474</v>
      </c>
      <c r="D2689">
        <v>0.01</v>
      </c>
      <c r="E2689">
        <v>28.12</v>
      </c>
      <c r="F2689" t="s">
        <v>716</v>
      </c>
      <c r="G2689" t="str">
        <f t="shared" si="5410"/>
        <v>DL2022046</v>
      </c>
      <c r="H2689" t="str">
        <f t="shared" si="5411"/>
        <v>04</v>
      </c>
      <c r="I2689" t="str">
        <f t="shared" si="5412"/>
        <v>Skalle_04_20221006_DL2022046_RungstedGym</v>
      </c>
      <c r="J2689" t="str">
        <f>VLOOKUP(MID(C2689,4,6),Datasæt_Analysesystemer!$B$2:$E$69,3,FALSE)</f>
        <v>Skalle</v>
      </c>
      <c r="K2689" t="str">
        <f t="shared" si="5413"/>
        <v>EP</v>
      </c>
      <c r="L2689" s="7">
        <f t="shared" si="5425"/>
        <v>28.12</v>
      </c>
      <c r="M2689" t="str">
        <f t="shared" si="5414"/>
        <v/>
      </c>
      <c r="N2689" t="str">
        <f t="shared" si="5415"/>
        <v/>
      </c>
      <c r="O2689" t="str">
        <f t="shared" si="5416"/>
        <v/>
      </c>
      <c r="Y2689" t="str">
        <f>O2691</f>
        <v/>
      </c>
    </row>
    <row r="2690" spans="1:25" x14ac:dyDescent="0.25">
      <c r="A2690" t="s">
        <v>33</v>
      </c>
      <c r="B2690" t="s">
        <v>23</v>
      </c>
      <c r="C2690" t="s">
        <v>455</v>
      </c>
      <c r="D2690">
        <v>0.01</v>
      </c>
      <c r="E2690">
        <v>23.6</v>
      </c>
      <c r="F2690" t="s">
        <v>716</v>
      </c>
      <c r="G2690" t="str">
        <f t="shared" si="5410"/>
        <v>DL2022046</v>
      </c>
      <c r="H2690" t="str">
        <f t="shared" si="5411"/>
        <v>05</v>
      </c>
      <c r="I2690" t="str">
        <f t="shared" si="5412"/>
        <v>Gedde_05_20221006_DL2022046_RungstedGym</v>
      </c>
      <c r="J2690" t="str">
        <f>VLOOKUP(MID(C2690,4,6),Datasæt_Analysesystemer!$B$2:$E$69,3,FALSE)</f>
        <v>Gedde</v>
      </c>
      <c r="K2690" t="str">
        <f t="shared" si="5413"/>
        <v>PK</v>
      </c>
      <c r="L2690" s="7">
        <f t="shared" si="5425"/>
        <v>23.6</v>
      </c>
      <c r="M2690">
        <f t="shared" si="5414"/>
        <v>23.6</v>
      </c>
      <c r="N2690">
        <f t="shared" si="5415"/>
        <v>0</v>
      </c>
      <c r="O2690">
        <f t="shared" si="5416"/>
        <v>0</v>
      </c>
      <c r="Q2690">
        <f t="shared" ref="Q2690" si="5514">IF(L2692="No Ct",0,L2692)</f>
        <v>0</v>
      </c>
      <c r="R2690">
        <f t="shared" ref="R2690" si="5515">IF(L2693="No Ct",0,L2693)</f>
        <v>0</v>
      </c>
      <c r="S2690" t="str">
        <f t="shared" ref="S2690" si="5516">IF(AND(M2690&gt;0,N2690=0),"Valid","Invalid")</f>
        <v>Valid</v>
      </c>
      <c r="T2690" t="str">
        <f t="shared" ref="T2690" si="5517">IF(OR(Q2690&gt;1,R2690&gt;1),"Present","Absent")</f>
        <v>Absent</v>
      </c>
      <c r="U2690" t="str">
        <f t="shared" ref="U2690" si="5518">IF(OR(AND(Q2690&gt;1,Q2690&lt;41),AND(R2690&gt;1,R2690&lt;41)),"Ct&lt;41","Ct&gt;41")</f>
        <v>Ct&gt;41</v>
      </c>
      <c r="V2690" t="str">
        <f t="shared" ref="V2690" si="5519">J2690</f>
        <v>Gedde</v>
      </c>
      <c r="W2690" t="str">
        <f t="shared" ref="W2690" si="5520">MID(F2690,10,9)</f>
        <v>DL2022046</v>
      </c>
      <c r="X2690" t="str">
        <f t="shared" ref="X2690" si="5521">W2690&amp;"_"&amp;V2690&amp;"_"&amp;S2690&amp;"_"&amp;T2690&amp;"_"&amp;U2690</f>
        <v>DL2022046_Gedde_Valid_Absent_Ct&gt;41</v>
      </c>
    </row>
    <row r="2691" spans="1:25" x14ac:dyDescent="0.25">
      <c r="A2691" t="s">
        <v>59</v>
      </c>
      <c r="B2691" t="s">
        <v>51</v>
      </c>
      <c r="C2691" t="s">
        <v>465</v>
      </c>
      <c r="D2691">
        <v>0.01</v>
      </c>
      <c r="E2691" t="s">
        <v>1275</v>
      </c>
      <c r="F2691" t="s">
        <v>716</v>
      </c>
      <c r="G2691" t="str">
        <f t="shared" si="5410"/>
        <v>DL2022046</v>
      </c>
      <c r="H2691" t="str">
        <f t="shared" si="5411"/>
        <v>05</v>
      </c>
      <c r="I2691" t="str">
        <f t="shared" si="5412"/>
        <v>Gedde_05_20221006_DL2022046_RungstedGym</v>
      </c>
      <c r="J2691" t="str">
        <f>VLOOKUP(MID(C2691,4,6),Datasæt_Analysesystemer!$B$2:$E$69,3,FALSE)</f>
        <v>Gedde</v>
      </c>
      <c r="K2691" t="str">
        <f t="shared" si="5413"/>
        <v>NK</v>
      </c>
      <c r="L2691" s="7" t="str">
        <f t="shared" si="5425"/>
        <v>No Ct</v>
      </c>
      <c r="M2691" t="str">
        <f t="shared" si="5414"/>
        <v/>
      </c>
      <c r="N2691" t="str">
        <f t="shared" si="5415"/>
        <v/>
      </c>
      <c r="O2691" t="str">
        <f t="shared" si="5416"/>
        <v/>
      </c>
    </row>
    <row r="2692" spans="1:25" x14ac:dyDescent="0.25">
      <c r="A2692" t="s">
        <v>84</v>
      </c>
      <c r="B2692" t="s">
        <v>76</v>
      </c>
      <c r="C2692" t="s">
        <v>475</v>
      </c>
      <c r="D2692">
        <v>0.01</v>
      </c>
      <c r="E2692" t="s">
        <v>1275</v>
      </c>
      <c r="F2692" t="s">
        <v>716</v>
      </c>
      <c r="G2692" t="str">
        <f t="shared" si="5410"/>
        <v>DL2022046</v>
      </c>
      <c r="H2692" t="str">
        <f t="shared" si="5411"/>
        <v>05</v>
      </c>
      <c r="I2692" t="str">
        <f t="shared" si="5412"/>
        <v>Gedde_05_20221006_DL2022046_RungstedGym</v>
      </c>
      <c r="J2692" t="str">
        <f>VLOOKUP(MID(C2692,4,6),Datasæt_Analysesystemer!$B$2:$E$69,3,FALSE)</f>
        <v>Gedde</v>
      </c>
      <c r="K2692" t="str">
        <f t="shared" si="5413"/>
        <v>EP</v>
      </c>
      <c r="L2692" s="7" t="str">
        <f t="shared" si="5425"/>
        <v>No Ct</v>
      </c>
      <c r="M2692" t="str">
        <f t="shared" si="5414"/>
        <v/>
      </c>
      <c r="N2692" t="str">
        <f t="shared" si="5415"/>
        <v/>
      </c>
      <c r="O2692" t="str">
        <f t="shared" si="5416"/>
        <v/>
      </c>
    </row>
    <row r="2693" spans="1:25" x14ac:dyDescent="0.25">
      <c r="A2693" t="s">
        <v>104</v>
      </c>
      <c r="B2693" t="s">
        <v>76</v>
      </c>
      <c r="C2693" t="s">
        <v>475</v>
      </c>
      <c r="D2693">
        <v>0.01</v>
      </c>
      <c r="E2693" t="s">
        <v>1275</v>
      </c>
      <c r="F2693" t="s">
        <v>716</v>
      </c>
      <c r="G2693" t="str">
        <f t="shared" si="5410"/>
        <v>DL2022046</v>
      </c>
      <c r="H2693" t="str">
        <f t="shared" si="5411"/>
        <v>05</v>
      </c>
      <c r="I2693" t="str">
        <f t="shared" si="5412"/>
        <v>Gedde_05_20221006_DL2022046_RungstedGym</v>
      </c>
      <c r="J2693" t="str">
        <f>VLOOKUP(MID(C2693,4,6),Datasæt_Analysesystemer!$B$2:$E$69,3,FALSE)</f>
        <v>Gedde</v>
      </c>
      <c r="K2693" t="str">
        <f t="shared" si="5413"/>
        <v>EP</v>
      </c>
      <c r="L2693" s="7" t="str">
        <f t="shared" si="5425"/>
        <v>No Ct</v>
      </c>
      <c r="M2693" t="str">
        <f t="shared" si="5414"/>
        <v/>
      </c>
      <c r="N2693" t="str">
        <f t="shared" si="5415"/>
        <v/>
      </c>
      <c r="O2693" t="str">
        <f t="shared" si="5416"/>
        <v/>
      </c>
      <c r="Y2693" t="str">
        <f>O2695</f>
        <v/>
      </c>
    </row>
    <row r="2694" spans="1:25" x14ac:dyDescent="0.25">
      <c r="A2694" t="s">
        <v>35</v>
      </c>
      <c r="B2694" t="s">
        <v>23</v>
      </c>
      <c r="C2694" t="s">
        <v>456</v>
      </c>
      <c r="D2694">
        <v>0.01</v>
      </c>
      <c r="E2694" t="s">
        <v>1275</v>
      </c>
      <c r="F2694" t="s">
        <v>716</v>
      </c>
      <c r="G2694" t="str">
        <f t="shared" si="5410"/>
        <v>DL2022046</v>
      </c>
      <c r="H2694" t="str">
        <f t="shared" si="5411"/>
        <v>06</v>
      </c>
      <c r="I2694" t="str">
        <f t="shared" si="5412"/>
        <v>Gedde_06_20221006_DL2022046_RungstedGym</v>
      </c>
      <c r="J2694" t="str">
        <f>VLOOKUP(MID(C2694,4,6),Datasæt_Analysesystemer!$B$2:$E$69,3,FALSE)</f>
        <v>Gedde</v>
      </c>
      <c r="K2694" t="str">
        <f t="shared" si="5413"/>
        <v>PK</v>
      </c>
      <c r="L2694" s="7" t="str">
        <f t="shared" si="5425"/>
        <v>No Ct</v>
      </c>
      <c r="M2694">
        <f t="shared" si="5414"/>
        <v>0</v>
      </c>
      <c r="N2694">
        <f t="shared" si="5415"/>
        <v>0</v>
      </c>
      <c r="O2694">
        <f t="shared" si="5416"/>
        <v>0</v>
      </c>
      <c r="Q2694">
        <f t="shared" ref="Q2694" si="5522">IF(L2696="No Ct",0,L2696)</f>
        <v>0</v>
      </c>
      <c r="R2694">
        <f t="shared" ref="R2694" si="5523">IF(L2697="No Ct",0,L2697)</f>
        <v>0</v>
      </c>
      <c r="S2694" t="str">
        <f t="shared" ref="S2694" si="5524">IF(AND(M2694&gt;0,N2694=0),"Valid","Invalid")</f>
        <v>Invalid</v>
      </c>
      <c r="T2694" t="str">
        <f t="shared" ref="T2694" si="5525">IF(OR(Q2694&gt;1,R2694&gt;1),"Present","Absent")</f>
        <v>Absent</v>
      </c>
      <c r="U2694" t="str">
        <f t="shared" ref="U2694" si="5526">IF(OR(AND(Q2694&gt;1,Q2694&lt;41),AND(R2694&gt;1,R2694&lt;41)),"Ct&lt;41","Ct&gt;41")</f>
        <v>Ct&gt;41</v>
      </c>
      <c r="V2694" t="str">
        <f t="shared" ref="V2694" si="5527">J2694</f>
        <v>Gedde</v>
      </c>
      <c r="W2694" t="str">
        <f t="shared" ref="W2694" si="5528">MID(F2694,10,9)</f>
        <v>DL2022046</v>
      </c>
      <c r="X2694" t="str">
        <f t="shared" ref="X2694" si="5529">W2694&amp;"_"&amp;V2694&amp;"_"&amp;S2694&amp;"_"&amp;T2694&amp;"_"&amp;U2694</f>
        <v>DL2022046_Gedde_Invalid_Absent_Ct&gt;41</v>
      </c>
    </row>
    <row r="2695" spans="1:25" x14ac:dyDescent="0.25">
      <c r="A2695" t="s">
        <v>61</v>
      </c>
      <c r="B2695" t="s">
        <v>51</v>
      </c>
      <c r="C2695" t="s">
        <v>466</v>
      </c>
      <c r="D2695">
        <v>0.01</v>
      </c>
      <c r="E2695" t="s">
        <v>1275</v>
      </c>
      <c r="F2695" t="s">
        <v>716</v>
      </c>
      <c r="G2695" t="str">
        <f t="shared" si="5410"/>
        <v>DL2022046</v>
      </c>
      <c r="H2695" t="str">
        <f t="shared" si="5411"/>
        <v>06</v>
      </c>
      <c r="I2695" t="str">
        <f t="shared" si="5412"/>
        <v>Gedde_06_20221006_DL2022046_RungstedGym</v>
      </c>
      <c r="J2695" t="str">
        <f>VLOOKUP(MID(C2695,4,6),Datasæt_Analysesystemer!$B$2:$E$69,3,FALSE)</f>
        <v>Gedde</v>
      </c>
      <c r="K2695" t="str">
        <f t="shared" si="5413"/>
        <v>NK</v>
      </c>
      <c r="L2695" s="7" t="str">
        <f t="shared" si="5425"/>
        <v>No Ct</v>
      </c>
      <c r="M2695" t="str">
        <f t="shared" si="5414"/>
        <v/>
      </c>
      <c r="N2695" t="str">
        <f t="shared" si="5415"/>
        <v/>
      </c>
      <c r="O2695" t="str">
        <f t="shared" si="5416"/>
        <v/>
      </c>
    </row>
    <row r="2696" spans="1:25" x14ac:dyDescent="0.25">
      <c r="A2696" t="s">
        <v>86</v>
      </c>
      <c r="B2696" t="s">
        <v>76</v>
      </c>
      <c r="C2696" t="s">
        <v>476</v>
      </c>
      <c r="D2696">
        <v>0.01</v>
      </c>
      <c r="E2696" t="s">
        <v>1275</v>
      </c>
      <c r="F2696" t="s">
        <v>716</v>
      </c>
      <c r="G2696" t="str">
        <f t="shared" si="5410"/>
        <v>DL2022046</v>
      </c>
      <c r="H2696" t="str">
        <f t="shared" si="5411"/>
        <v>06</v>
      </c>
      <c r="I2696" t="str">
        <f t="shared" si="5412"/>
        <v>Gedde_06_20221006_DL2022046_RungstedGym</v>
      </c>
      <c r="J2696" t="str">
        <f>VLOOKUP(MID(C2696,4,6),Datasæt_Analysesystemer!$B$2:$E$69,3,FALSE)</f>
        <v>Gedde</v>
      </c>
      <c r="K2696" t="str">
        <f t="shared" si="5413"/>
        <v>EP</v>
      </c>
      <c r="L2696" s="7" t="str">
        <f t="shared" si="5425"/>
        <v>No Ct</v>
      </c>
      <c r="M2696" t="str">
        <f t="shared" si="5414"/>
        <v/>
      </c>
      <c r="N2696" t="str">
        <f t="shared" si="5415"/>
        <v/>
      </c>
      <c r="O2696" t="str">
        <f t="shared" si="5416"/>
        <v/>
      </c>
    </row>
    <row r="2697" spans="1:25" x14ac:dyDescent="0.25">
      <c r="A2697" t="s">
        <v>105</v>
      </c>
      <c r="B2697" t="s">
        <v>76</v>
      </c>
      <c r="C2697" t="s">
        <v>476</v>
      </c>
      <c r="D2697">
        <v>0.01</v>
      </c>
      <c r="E2697" t="s">
        <v>1275</v>
      </c>
      <c r="F2697" t="s">
        <v>716</v>
      </c>
      <c r="G2697" t="str">
        <f t="shared" si="5410"/>
        <v>DL2022046</v>
      </c>
      <c r="H2697" t="str">
        <f t="shared" si="5411"/>
        <v>06</v>
      </c>
      <c r="I2697" t="str">
        <f t="shared" si="5412"/>
        <v>Gedde_06_20221006_DL2022046_RungstedGym</v>
      </c>
      <c r="J2697" t="str">
        <f>VLOOKUP(MID(C2697,4,6),Datasæt_Analysesystemer!$B$2:$E$69,3,FALSE)</f>
        <v>Gedde</v>
      </c>
      <c r="K2697" t="str">
        <f t="shared" si="5413"/>
        <v>EP</v>
      </c>
      <c r="L2697" s="7" t="str">
        <f t="shared" si="5425"/>
        <v>No Ct</v>
      </c>
      <c r="M2697" t="str">
        <f t="shared" si="5414"/>
        <v/>
      </c>
      <c r="N2697" t="str">
        <f t="shared" si="5415"/>
        <v/>
      </c>
      <c r="O2697" t="str">
        <f t="shared" si="5416"/>
        <v/>
      </c>
      <c r="Y2697" t="str">
        <f>O2699</f>
        <v/>
      </c>
    </row>
    <row r="2698" spans="1:25" x14ac:dyDescent="0.25">
      <c r="A2698" t="s">
        <v>37</v>
      </c>
      <c r="B2698" t="s">
        <v>23</v>
      </c>
      <c r="C2698" t="s">
        <v>457</v>
      </c>
      <c r="D2698">
        <v>0.01</v>
      </c>
      <c r="E2698" t="s">
        <v>1275</v>
      </c>
      <c r="F2698" t="s">
        <v>716</v>
      </c>
      <c r="G2698" t="str">
        <f t="shared" si="5410"/>
        <v>DL2022046</v>
      </c>
      <c r="H2698" t="str">
        <f t="shared" si="5411"/>
        <v>07</v>
      </c>
      <c r="I2698" t="str">
        <f t="shared" si="5412"/>
        <v>Karpe_07_20221006_DL2022046_RungstedGym</v>
      </c>
      <c r="J2698" t="str">
        <f>VLOOKUP(MID(C2698,4,6),Datasæt_Analysesystemer!$B$2:$E$69,3,FALSE)</f>
        <v>Karpe</v>
      </c>
      <c r="K2698" t="str">
        <f t="shared" si="5413"/>
        <v>PK</v>
      </c>
      <c r="L2698" s="7" t="str">
        <f t="shared" si="5425"/>
        <v>No Ct</v>
      </c>
      <c r="M2698">
        <f t="shared" si="5414"/>
        <v>0</v>
      </c>
      <c r="N2698">
        <f t="shared" si="5415"/>
        <v>0</v>
      </c>
      <c r="O2698">
        <f t="shared" si="5416"/>
        <v>0</v>
      </c>
      <c r="Q2698">
        <f t="shared" ref="Q2698" si="5530">IF(L2700="No Ct",0,L2700)</f>
        <v>0</v>
      </c>
      <c r="R2698">
        <f t="shared" ref="R2698" si="5531">IF(L2701="No Ct",0,L2701)</f>
        <v>0</v>
      </c>
      <c r="S2698" t="str">
        <f t="shared" ref="S2698" si="5532">IF(AND(M2698&gt;0,N2698=0),"Valid","Invalid")</f>
        <v>Invalid</v>
      </c>
      <c r="T2698" t="str">
        <f t="shared" ref="T2698" si="5533">IF(OR(Q2698&gt;1,R2698&gt;1),"Present","Absent")</f>
        <v>Absent</v>
      </c>
      <c r="U2698" t="str">
        <f t="shared" ref="U2698" si="5534">IF(OR(AND(Q2698&gt;1,Q2698&lt;41),AND(R2698&gt;1,R2698&lt;41)),"Ct&lt;41","Ct&gt;41")</f>
        <v>Ct&gt;41</v>
      </c>
      <c r="V2698" t="str">
        <f t="shared" ref="V2698" si="5535">J2698</f>
        <v>Karpe</v>
      </c>
      <c r="W2698" t="str">
        <f t="shared" ref="W2698" si="5536">MID(F2698,10,9)</f>
        <v>DL2022046</v>
      </c>
      <c r="X2698" t="str">
        <f t="shared" ref="X2698" si="5537">W2698&amp;"_"&amp;V2698&amp;"_"&amp;S2698&amp;"_"&amp;T2698&amp;"_"&amp;U2698</f>
        <v>DL2022046_Karpe_Invalid_Absent_Ct&gt;41</v>
      </c>
    </row>
    <row r="2699" spans="1:25" x14ac:dyDescent="0.25">
      <c r="A2699" t="s">
        <v>63</v>
      </c>
      <c r="B2699" t="s">
        <v>51</v>
      </c>
      <c r="C2699" t="s">
        <v>467</v>
      </c>
      <c r="D2699">
        <v>0.01</v>
      </c>
      <c r="E2699" t="s">
        <v>1275</v>
      </c>
      <c r="F2699" t="s">
        <v>716</v>
      </c>
      <c r="G2699" t="str">
        <f t="shared" si="5410"/>
        <v>DL2022046</v>
      </c>
      <c r="H2699" t="str">
        <f t="shared" si="5411"/>
        <v>07</v>
      </c>
      <c r="I2699" t="str">
        <f t="shared" si="5412"/>
        <v>Karpe_07_20221006_DL2022046_RungstedGym</v>
      </c>
      <c r="J2699" t="str">
        <f>VLOOKUP(MID(C2699,4,6),Datasæt_Analysesystemer!$B$2:$E$69,3,FALSE)</f>
        <v>Karpe</v>
      </c>
      <c r="K2699" t="str">
        <f t="shared" si="5413"/>
        <v>NK</v>
      </c>
      <c r="L2699" s="7" t="str">
        <f t="shared" si="5425"/>
        <v>No Ct</v>
      </c>
      <c r="M2699" t="str">
        <f t="shared" si="5414"/>
        <v/>
      </c>
      <c r="N2699" t="str">
        <f t="shared" si="5415"/>
        <v/>
      </c>
      <c r="O2699" t="str">
        <f t="shared" si="5416"/>
        <v/>
      </c>
    </row>
    <row r="2700" spans="1:25" x14ac:dyDescent="0.25">
      <c r="A2700" t="s">
        <v>88</v>
      </c>
      <c r="B2700" t="s">
        <v>76</v>
      </c>
      <c r="C2700" t="s">
        <v>477</v>
      </c>
      <c r="D2700">
        <v>0.01</v>
      </c>
      <c r="E2700" t="s">
        <v>1275</v>
      </c>
      <c r="F2700" t="s">
        <v>716</v>
      </c>
      <c r="G2700" t="str">
        <f t="shared" si="5410"/>
        <v>DL2022046</v>
      </c>
      <c r="H2700" t="str">
        <f t="shared" si="5411"/>
        <v>07</v>
      </c>
      <c r="I2700" t="str">
        <f t="shared" si="5412"/>
        <v>Karpe_07_20221006_DL2022046_RungstedGym</v>
      </c>
      <c r="J2700" t="str">
        <f>VLOOKUP(MID(C2700,4,6),Datasæt_Analysesystemer!$B$2:$E$69,3,FALSE)</f>
        <v>Karpe</v>
      </c>
      <c r="K2700" t="str">
        <f t="shared" si="5413"/>
        <v>EP</v>
      </c>
      <c r="L2700" s="7" t="str">
        <f t="shared" si="5425"/>
        <v>No Ct</v>
      </c>
      <c r="M2700" t="str">
        <f t="shared" si="5414"/>
        <v/>
      </c>
      <c r="N2700" t="str">
        <f t="shared" si="5415"/>
        <v/>
      </c>
      <c r="O2700" t="str">
        <f t="shared" si="5416"/>
        <v/>
      </c>
    </row>
    <row r="2701" spans="1:25" x14ac:dyDescent="0.25">
      <c r="A2701" t="s">
        <v>106</v>
      </c>
      <c r="B2701" t="s">
        <v>76</v>
      </c>
      <c r="C2701" t="s">
        <v>477</v>
      </c>
      <c r="D2701">
        <v>0.01</v>
      </c>
      <c r="E2701" t="s">
        <v>1275</v>
      </c>
      <c r="F2701" t="s">
        <v>716</v>
      </c>
      <c r="G2701" t="str">
        <f t="shared" si="5410"/>
        <v>DL2022046</v>
      </c>
      <c r="H2701" t="str">
        <f t="shared" si="5411"/>
        <v>07</v>
      </c>
      <c r="I2701" t="str">
        <f t="shared" si="5412"/>
        <v>Karpe_07_20221006_DL2022046_RungstedGym</v>
      </c>
      <c r="J2701" t="str">
        <f>VLOOKUP(MID(C2701,4,6),Datasæt_Analysesystemer!$B$2:$E$69,3,FALSE)</f>
        <v>Karpe</v>
      </c>
      <c r="K2701" t="str">
        <f t="shared" si="5413"/>
        <v>EP</v>
      </c>
      <c r="L2701" s="7" t="str">
        <f t="shared" si="5425"/>
        <v>No Ct</v>
      </c>
      <c r="M2701" t="str">
        <f t="shared" si="5414"/>
        <v/>
      </c>
      <c r="N2701" t="str">
        <f t="shared" si="5415"/>
        <v/>
      </c>
      <c r="O2701" t="str">
        <f t="shared" si="5416"/>
        <v/>
      </c>
      <c r="Y2701" t="str">
        <f>O2703</f>
        <v/>
      </c>
    </row>
    <row r="2702" spans="1:25" x14ac:dyDescent="0.25">
      <c r="A2702" t="s">
        <v>40</v>
      </c>
      <c r="B2702" t="s">
        <v>23</v>
      </c>
      <c r="C2702" t="s">
        <v>458</v>
      </c>
      <c r="D2702">
        <v>0.01</v>
      </c>
      <c r="E2702" t="s">
        <v>1275</v>
      </c>
      <c r="F2702" t="s">
        <v>716</v>
      </c>
      <c r="G2702" t="str">
        <f t="shared" si="5410"/>
        <v>DL2022046</v>
      </c>
      <c r="H2702" t="str">
        <f t="shared" si="5411"/>
        <v>08</v>
      </c>
      <c r="I2702" t="str">
        <f t="shared" si="5412"/>
        <v>Karpe_08_20221006_DL2022046_RungstedGym</v>
      </c>
      <c r="J2702" t="str">
        <f>VLOOKUP(MID(C2702,4,6),Datasæt_Analysesystemer!$B$2:$E$69,3,FALSE)</f>
        <v>Karpe</v>
      </c>
      <c r="K2702" t="str">
        <f t="shared" si="5413"/>
        <v>PK</v>
      </c>
      <c r="L2702" s="7" t="str">
        <f t="shared" si="5425"/>
        <v>No Ct</v>
      </c>
      <c r="M2702">
        <f t="shared" si="5414"/>
        <v>0</v>
      </c>
      <c r="N2702">
        <f t="shared" si="5415"/>
        <v>0</v>
      </c>
      <c r="O2702">
        <f t="shared" si="5416"/>
        <v>0</v>
      </c>
      <c r="Q2702">
        <f t="shared" ref="Q2702" si="5538">IF(L2704="No Ct",0,L2704)</f>
        <v>0</v>
      </c>
      <c r="R2702">
        <f t="shared" ref="R2702" si="5539">IF(L2705="No Ct",0,L2705)</f>
        <v>0</v>
      </c>
      <c r="S2702" t="str">
        <f t="shared" ref="S2702" si="5540">IF(AND(M2702&gt;0,N2702=0),"Valid","Invalid")</f>
        <v>Invalid</v>
      </c>
      <c r="T2702" t="str">
        <f t="shared" ref="T2702" si="5541">IF(OR(Q2702&gt;1,R2702&gt;1),"Present","Absent")</f>
        <v>Absent</v>
      </c>
      <c r="U2702" t="str">
        <f t="shared" ref="U2702" si="5542">IF(OR(AND(Q2702&gt;1,Q2702&lt;41),AND(R2702&gt;1,R2702&lt;41)),"Ct&lt;41","Ct&gt;41")</f>
        <v>Ct&gt;41</v>
      </c>
      <c r="V2702" t="str">
        <f t="shared" ref="V2702" si="5543">J2702</f>
        <v>Karpe</v>
      </c>
      <c r="W2702" t="str">
        <f t="shared" ref="W2702" si="5544">MID(F2702,10,9)</f>
        <v>DL2022046</v>
      </c>
      <c r="X2702" t="str">
        <f t="shared" ref="X2702" si="5545">W2702&amp;"_"&amp;V2702&amp;"_"&amp;S2702&amp;"_"&amp;T2702&amp;"_"&amp;U2702</f>
        <v>DL2022046_Karpe_Invalid_Absent_Ct&gt;41</v>
      </c>
    </row>
    <row r="2703" spans="1:25" x14ac:dyDescent="0.25">
      <c r="A2703" t="s">
        <v>65</v>
      </c>
      <c r="B2703" t="s">
        <v>51</v>
      </c>
      <c r="C2703" t="s">
        <v>468</v>
      </c>
      <c r="D2703">
        <v>0.01</v>
      </c>
      <c r="E2703" t="s">
        <v>1275</v>
      </c>
      <c r="F2703" t="s">
        <v>716</v>
      </c>
      <c r="G2703" t="str">
        <f t="shared" si="5410"/>
        <v>DL2022046</v>
      </c>
      <c r="H2703" t="str">
        <f t="shared" si="5411"/>
        <v>08</v>
      </c>
      <c r="I2703" t="str">
        <f t="shared" si="5412"/>
        <v>Karpe_08_20221006_DL2022046_RungstedGym</v>
      </c>
      <c r="J2703" t="str">
        <f>VLOOKUP(MID(C2703,4,6),Datasæt_Analysesystemer!$B$2:$E$69,3,FALSE)</f>
        <v>Karpe</v>
      </c>
      <c r="K2703" t="str">
        <f t="shared" si="5413"/>
        <v>NK</v>
      </c>
      <c r="L2703" s="7" t="str">
        <f t="shared" si="5425"/>
        <v>No Ct</v>
      </c>
      <c r="M2703" t="str">
        <f t="shared" si="5414"/>
        <v/>
      </c>
      <c r="N2703" t="str">
        <f t="shared" si="5415"/>
        <v/>
      </c>
      <c r="O2703" t="str">
        <f t="shared" si="5416"/>
        <v/>
      </c>
    </row>
    <row r="2704" spans="1:25" x14ac:dyDescent="0.25">
      <c r="A2704" t="s">
        <v>90</v>
      </c>
      <c r="B2704" t="s">
        <v>76</v>
      </c>
      <c r="C2704" t="s">
        <v>478</v>
      </c>
      <c r="D2704">
        <v>0.01</v>
      </c>
      <c r="E2704" t="s">
        <v>1275</v>
      </c>
      <c r="F2704" t="s">
        <v>716</v>
      </c>
      <c r="G2704" t="str">
        <f t="shared" si="5410"/>
        <v>DL2022046</v>
      </c>
      <c r="H2704" t="str">
        <f t="shared" si="5411"/>
        <v>08</v>
      </c>
      <c r="I2704" t="str">
        <f t="shared" si="5412"/>
        <v>Karpe_08_20221006_DL2022046_RungstedGym</v>
      </c>
      <c r="J2704" t="str">
        <f>VLOOKUP(MID(C2704,4,6),Datasæt_Analysesystemer!$B$2:$E$69,3,FALSE)</f>
        <v>Karpe</v>
      </c>
      <c r="K2704" t="str">
        <f t="shared" si="5413"/>
        <v>EP</v>
      </c>
      <c r="L2704" s="7" t="str">
        <f t="shared" si="5425"/>
        <v>No Ct</v>
      </c>
      <c r="M2704" t="str">
        <f t="shared" si="5414"/>
        <v/>
      </c>
      <c r="N2704" t="str">
        <f t="shared" si="5415"/>
        <v/>
      </c>
      <c r="O2704" t="str">
        <f t="shared" si="5416"/>
        <v/>
      </c>
    </row>
    <row r="2705" spans="1:25" x14ac:dyDescent="0.25">
      <c r="A2705" t="s">
        <v>107</v>
      </c>
      <c r="B2705" t="s">
        <v>76</v>
      </c>
      <c r="C2705" t="s">
        <v>478</v>
      </c>
      <c r="D2705">
        <v>0.01</v>
      </c>
      <c r="E2705" t="s">
        <v>1275</v>
      </c>
      <c r="F2705" t="s">
        <v>716</v>
      </c>
      <c r="G2705" t="str">
        <f t="shared" si="5410"/>
        <v>DL2022046</v>
      </c>
      <c r="H2705" t="str">
        <f t="shared" si="5411"/>
        <v>08</v>
      </c>
      <c r="I2705" t="str">
        <f t="shared" si="5412"/>
        <v>Karpe_08_20221006_DL2022046_RungstedGym</v>
      </c>
      <c r="J2705" t="str">
        <f>VLOOKUP(MID(C2705,4,6),Datasæt_Analysesystemer!$B$2:$E$69,3,FALSE)</f>
        <v>Karpe</v>
      </c>
      <c r="K2705" t="str">
        <f t="shared" si="5413"/>
        <v>EP</v>
      </c>
      <c r="L2705" s="7" t="str">
        <f t="shared" si="5425"/>
        <v>No Ct</v>
      </c>
      <c r="M2705" t="str">
        <f t="shared" si="5414"/>
        <v/>
      </c>
      <c r="N2705" t="str">
        <f t="shared" si="5415"/>
        <v/>
      </c>
      <c r="O2705" t="str">
        <f t="shared" si="5416"/>
        <v/>
      </c>
      <c r="Y2705" t="str">
        <f>O2707</f>
        <v/>
      </c>
    </row>
    <row r="2706" spans="1:25" x14ac:dyDescent="0.25">
      <c r="A2706" t="s">
        <v>42</v>
      </c>
      <c r="B2706" t="s">
        <v>23</v>
      </c>
      <c r="C2706" t="s">
        <v>459</v>
      </c>
      <c r="D2706">
        <v>0.01</v>
      </c>
      <c r="E2706">
        <v>36.159999999999997</v>
      </c>
      <c r="F2706" t="s">
        <v>716</v>
      </c>
      <c r="G2706" t="str">
        <f t="shared" ref="G2706:G2769" si="5546">MID(F2706,10,9)</f>
        <v>DL2022046</v>
      </c>
      <c r="H2706" t="str">
        <f t="shared" ref="H2706:H2769" si="5547">LEFT(C2706,2)</f>
        <v>09</v>
      </c>
      <c r="I2706" t="str">
        <f t="shared" ref="I2706:I2769" si="5548">J2706&amp;"_"&amp;H2706&amp;"_"&amp;F2706</f>
        <v>Sølvkarusse_09_20221006_DL2022046_RungstedGym</v>
      </c>
      <c r="J2706" t="str">
        <f>VLOOKUP(MID(C2706,4,6),Datasæt_Analysesystemer!$B$2:$E$69,3,FALSE)</f>
        <v>Sølvkarusse</v>
      </c>
      <c r="K2706" t="str">
        <f t="shared" ref="K2706:K2769" si="5549">RIGHT(C2706,2)</f>
        <v>PK</v>
      </c>
      <c r="L2706" s="7">
        <f t="shared" si="5425"/>
        <v>36.159999999999997</v>
      </c>
      <c r="M2706">
        <f t="shared" ref="M2706:M2769" si="5550">IF(K2706="PK",SUMIFS(L:L,K:K,"PK",I:I,I2706),"")</f>
        <v>36.159999999999997</v>
      </c>
      <c r="N2706">
        <f t="shared" ref="N2706:N2769" si="5551">IF(K2706="PK",SUMIFS(L:L,K:K,"NK",I:I,I2706),"")</f>
        <v>0</v>
      </c>
      <c r="O2706">
        <f t="shared" ref="O2706:O2769" si="5552">IF(K2706="PK",SUMIFS(L:L,K:K,"EP",I:I,I2706),"")</f>
        <v>0</v>
      </c>
      <c r="Q2706">
        <f t="shared" ref="Q2706" si="5553">IF(L2708="No Ct",0,L2708)</f>
        <v>0</v>
      </c>
      <c r="R2706">
        <f t="shared" ref="R2706" si="5554">IF(L2709="No Ct",0,L2709)</f>
        <v>0</v>
      </c>
      <c r="S2706" t="str">
        <f t="shared" ref="S2706" si="5555">IF(AND(M2706&gt;0,N2706=0),"Valid","Invalid")</f>
        <v>Valid</v>
      </c>
      <c r="T2706" t="str">
        <f t="shared" ref="T2706" si="5556">IF(OR(Q2706&gt;1,R2706&gt;1),"Present","Absent")</f>
        <v>Absent</v>
      </c>
      <c r="U2706" t="str">
        <f t="shared" ref="U2706" si="5557">IF(OR(AND(Q2706&gt;1,Q2706&lt;41),AND(R2706&gt;1,R2706&lt;41)),"Ct&lt;41","Ct&gt;41")</f>
        <v>Ct&gt;41</v>
      </c>
      <c r="V2706" t="str">
        <f t="shared" ref="V2706" si="5558">J2706</f>
        <v>Sølvkarusse</v>
      </c>
      <c r="W2706" t="str">
        <f t="shared" ref="W2706" si="5559">MID(F2706,10,9)</f>
        <v>DL2022046</v>
      </c>
      <c r="X2706" t="str">
        <f t="shared" ref="X2706" si="5560">W2706&amp;"_"&amp;V2706&amp;"_"&amp;S2706&amp;"_"&amp;T2706&amp;"_"&amp;U2706</f>
        <v>DL2022046_Sølvkarusse_Valid_Absent_Ct&gt;41</v>
      </c>
    </row>
    <row r="2707" spans="1:25" x14ac:dyDescent="0.25">
      <c r="A2707" t="s">
        <v>67</v>
      </c>
      <c r="B2707" t="s">
        <v>51</v>
      </c>
      <c r="C2707" t="s">
        <v>469</v>
      </c>
      <c r="D2707">
        <v>0.01</v>
      </c>
      <c r="E2707" t="s">
        <v>1275</v>
      </c>
      <c r="F2707" t="s">
        <v>716</v>
      </c>
      <c r="G2707" t="str">
        <f t="shared" si="5546"/>
        <v>DL2022046</v>
      </c>
      <c r="H2707" t="str">
        <f t="shared" si="5547"/>
        <v>09</v>
      </c>
      <c r="I2707" t="str">
        <f t="shared" si="5548"/>
        <v>Sølvkarusse_09_20221006_DL2022046_RungstedGym</v>
      </c>
      <c r="J2707" t="str">
        <f>VLOOKUP(MID(C2707,4,6),Datasæt_Analysesystemer!$B$2:$E$69,3,FALSE)</f>
        <v>Sølvkarusse</v>
      </c>
      <c r="K2707" t="str">
        <f t="shared" si="5549"/>
        <v>NK</v>
      </c>
      <c r="L2707" s="7" t="str">
        <f t="shared" ref="L2707:L2770" si="5561">IF(TRIM(E2707)="No Ct","No Ct",E2707)</f>
        <v>No Ct</v>
      </c>
      <c r="M2707" t="str">
        <f t="shared" si="5550"/>
        <v/>
      </c>
      <c r="N2707" t="str">
        <f t="shared" si="5551"/>
        <v/>
      </c>
      <c r="O2707" t="str">
        <f t="shared" si="5552"/>
        <v/>
      </c>
    </row>
    <row r="2708" spans="1:25" x14ac:dyDescent="0.25">
      <c r="A2708" t="s">
        <v>92</v>
      </c>
      <c r="B2708" t="s">
        <v>76</v>
      </c>
      <c r="C2708" t="s">
        <v>479</v>
      </c>
      <c r="D2708">
        <v>0.01</v>
      </c>
      <c r="E2708" t="s">
        <v>1275</v>
      </c>
      <c r="F2708" t="s">
        <v>716</v>
      </c>
      <c r="G2708" t="str">
        <f t="shared" si="5546"/>
        <v>DL2022046</v>
      </c>
      <c r="H2708" t="str">
        <f t="shared" si="5547"/>
        <v>09</v>
      </c>
      <c r="I2708" t="str">
        <f t="shared" si="5548"/>
        <v>Sølvkarusse_09_20221006_DL2022046_RungstedGym</v>
      </c>
      <c r="J2708" t="str">
        <f>VLOOKUP(MID(C2708,4,6),Datasæt_Analysesystemer!$B$2:$E$69,3,FALSE)</f>
        <v>Sølvkarusse</v>
      </c>
      <c r="K2708" t="str">
        <f t="shared" si="5549"/>
        <v>EP</v>
      </c>
      <c r="L2708" s="7" t="str">
        <f t="shared" si="5561"/>
        <v>No Ct</v>
      </c>
      <c r="M2708" t="str">
        <f t="shared" si="5550"/>
        <v/>
      </c>
      <c r="N2708" t="str">
        <f t="shared" si="5551"/>
        <v/>
      </c>
      <c r="O2708" t="str">
        <f t="shared" si="5552"/>
        <v/>
      </c>
    </row>
    <row r="2709" spans="1:25" x14ac:dyDescent="0.25">
      <c r="A2709" t="s">
        <v>108</v>
      </c>
      <c r="B2709" t="s">
        <v>76</v>
      </c>
      <c r="C2709" t="s">
        <v>479</v>
      </c>
      <c r="D2709">
        <v>0.01</v>
      </c>
      <c r="E2709" t="s">
        <v>1275</v>
      </c>
      <c r="F2709" t="s">
        <v>716</v>
      </c>
      <c r="G2709" t="str">
        <f t="shared" si="5546"/>
        <v>DL2022046</v>
      </c>
      <c r="H2709" t="str">
        <f t="shared" si="5547"/>
        <v>09</v>
      </c>
      <c r="I2709" t="str">
        <f t="shared" si="5548"/>
        <v>Sølvkarusse_09_20221006_DL2022046_RungstedGym</v>
      </c>
      <c r="J2709" t="str">
        <f>VLOOKUP(MID(C2709,4,6),Datasæt_Analysesystemer!$B$2:$E$69,3,FALSE)</f>
        <v>Sølvkarusse</v>
      </c>
      <c r="K2709" t="str">
        <f t="shared" si="5549"/>
        <v>EP</v>
      </c>
      <c r="L2709" s="7" t="str">
        <f t="shared" si="5561"/>
        <v>No Ct</v>
      </c>
      <c r="M2709" t="str">
        <f t="shared" si="5550"/>
        <v/>
      </c>
      <c r="N2709" t="str">
        <f t="shared" si="5551"/>
        <v/>
      </c>
      <c r="O2709" t="str">
        <f t="shared" si="5552"/>
        <v/>
      </c>
      <c r="Y2709" t="str">
        <f>O2711</f>
        <v/>
      </c>
    </row>
    <row r="2710" spans="1:25" x14ac:dyDescent="0.25">
      <c r="A2710" t="s">
        <v>44</v>
      </c>
      <c r="B2710" t="s">
        <v>23</v>
      </c>
      <c r="C2710" t="s">
        <v>460</v>
      </c>
      <c r="D2710">
        <v>0.01</v>
      </c>
      <c r="E2710" t="s">
        <v>1275</v>
      </c>
      <c r="F2710" t="s">
        <v>716</v>
      </c>
      <c r="G2710" t="str">
        <f t="shared" si="5546"/>
        <v>DL2022046</v>
      </c>
      <c r="H2710" t="str">
        <f t="shared" si="5547"/>
        <v>10</v>
      </c>
      <c r="I2710" t="str">
        <f t="shared" si="5548"/>
        <v>Sølvkarusse_10_20221006_DL2022046_RungstedGym</v>
      </c>
      <c r="J2710" t="str">
        <f>VLOOKUP(MID(C2710,4,6),Datasæt_Analysesystemer!$B$2:$E$69,3,FALSE)</f>
        <v>Sølvkarusse</v>
      </c>
      <c r="K2710" t="str">
        <f t="shared" si="5549"/>
        <v>PK</v>
      </c>
      <c r="L2710" s="7" t="str">
        <f t="shared" si="5561"/>
        <v>No Ct</v>
      </c>
      <c r="M2710">
        <f t="shared" si="5550"/>
        <v>0</v>
      </c>
      <c r="N2710">
        <f t="shared" si="5551"/>
        <v>0</v>
      </c>
      <c r="O2710">
        <f t="shared" si="5552"/>
        <v>0</v>
      </c>
      <c r="Q2710">
        <f t="shared" ref="Q2710" si="5562">IF(L2712="No Ct",0,L2712)</f>
        <v>0</v>
      </c>
      <c r="R2710">
        <f t="shared" ref="R2710" si="5563">IF(L2713="No Ct",0,L2713)</f>
        <v>0</v>
      </c>
      <c r="S2710" t="str">
        <f t="shared" ref="S2710" si="5564">IF(AND(M2710&gt;0,N2710=0),"Valid","Invalid")</f>
        <v>Invalid</v>
      </c>
      <c r="T2710" t="str">
        <f t="shared" ref="T2710" si="5565">IF(OR(Q2710&gt;1,R2710&gt;1),"Present","Absent")</f>
        <v>Absent</v>
      </c>
      <c r="U2710" t="str">
        <f t="shared" ref="U2710" si="5566">IF(OR(AND(Q2710&gt;1,Q2710&lt;41),AND(R2710&gt;1,R2710&lt;41)),"Ct&lt;41","Ct&gt;41")</f>
        <v>Ct&gt;41</v>
      </c>
      <c r="V2710" t="str">
        <f t="shared" ref="V2710" si="5567">J2710</f>
        <v>Sølvkarusse</v>
      </c>
      <c r="W2710" t="str">
        <f t="shared" ref="W2710" si="5568">MID(F2710,10,9)</f>
        <v>DL2022046</v>
      </c>
      <c r="X2710" t="str">
        <f t="shared" ref="X2710" si="5569">W2710&amp;"_"&amp;V2710&amp;"_"&amp;S2710&amp;"_"&amp;T2710&amp;"_"&amp;U2710</f>
        <v>DL2022046_Sølvkarusse_Invalid_Absent_Ct&gt;41</v>
      </c>
    </row>
    <row r="2711" spans="1:25" x14ac:dyDescent="0.25">
      <c r="A2711" t="s">
        <v>69</v>
      </c>
      <c r="B2711" t="s">
        <v>51</v>
      </c>
      <c r="C2711" t="s">
        <v>470</v>
      </c>
      <c r="D2711">
        <v>0.01</v>
      </c>
      <c r="E2711" t="s">
        <v>1275</v>
      </c>
      <c r="F2711" t="s">
        <v>716</v>
      </c>
      <c r="G2711" t="str">
        <f t="shared" si="5546"/>
        <v>DL2022046</v>
      </c>
      <c r="H2711" t="str">
        <f t="shared" si="5547"/>
        <v>10</v>
      </c>
      <c r="I2711" t="str">
        <f t="shared" si="5548"/>
        <v>Sølvkarusse_10_20221006_DL2022046_RungstedGym</v>
      </c>
      <c r="J2711" t="str">
        <f>VLOOKUP(MID(C2711,4,6),Datasæt_Analysesystemer!$B$2:$E$69,3,FALSE)</f>
        <v>Sølvkarusse</v>
      </c>
      <c r="K2711" t="str">
        <f t="shared" si="5549"/>
        <v>NK</v>
      </c>
      <c r="L2711" s="7" t="str">
        <f t="shared" si="5561"/>
        <v>No Ct</v>
      </c>
      <c r="M2711" t="str">
        <f t="shared" si="5550"/>
        <v/>
      </c>
      <c r="N2711" t="str">
        <f t="shared" si="5551"/>
        <v/>
      </c>
      <c r="O2711" t="str">
        <f t="shared" si="5552"/>
        <v/>
      </c>
    </row>
    <row r="2712" spans="1:25" x14ac:dyDescent="0.25">
      <c r="A2712" t="s">
        <v>94</v>
      </c>
      <c r="B2712" t="s">
        <v>76</v>
      </c>
      <c r="C2712" t="s">
        <v>480</v>
      </c>
      <c r="D2712">
        <v>0.01</v>
      </c>
      <c r="E2712" t="s">
        <v>1275</v>
      </c>
      <c r="F2712" t="s">
        <v>716</v>
      </c>
      <c r="G2712" t="str">
        <f t="shared" si="5546"/>
        <v>DL2022046</v>
      </c>
      <c r="H2712" t="str">
        <f t="shared" si="5547"/>
        <v>10</v>
      </c>
      <c r="I2712" t="str">
        <f t="shared" si="5548"/>
        <v>Sølvkarusse_10_20221006_DL2022046_RungstedGym</v>
      </c>
      <c r="J2712" t="str">
        <f>VLOOKUP(MID(C2712,4,6),Datasæt_Analysesystemer!$B$2:$E$69,3,FALSE)</f>
        <v>Sølvkarusse</v>
      </c>
      <c r="K2712" t="str">
        <f t="shared" si="5549"/>
        <v>EP</v>
      </c>
      <c r="L2712" s="7" t="str">
        <f t="shared" si="5561"/>
        <v>No Ct</v>
      </c>
      <c r="M2712" t="str">
        <f t="shared" si="5550"/>
        <v/>
      </c>
      <c r="N2712" t="str">
        <f t="shared" si="5551"/>
        <v/>
      </c>
      <c r="O2712" t="str">
        <f t="shared" si="5552"/>
        <v/>
      </c>
    </row>
    <row r="2713" spans="1:25" x14ac:dyDescent="0.25">
      <c r="A2713" t="s">
        <v>109</v>
      </c>
      <c r="B2713" t="s">
        <v>76</v>
      </c>
      <c r="C2713" t="s">
        <v>480</v>
      </c>
      <c r="D2713">
        <v>0.01</v>
      </c>
      <c r="E2713" t="s">
        <v>1275</v>
      </c>
      <c r="F2713" t="s">
        <v>716</v>
      </c>
      <c r="G2713" t="str">
        <f t="shared" si="5546"/>
        <v>DL2022046</v>
      </c>
      <c r="H2713" t="str">
        <f t="shared" si="5547"/>
        <v>10</v>
      </c>
      <c r="I2713" t="str">
        <f t="shared" si="5548"/>
        <v>Sølvkarusse_10_20221006_DL2022046_RungstedGym</v>
      </c>
      <c r="J2713" t="str">
        <f>VLOOKUP(MID(C2713,4,6),Datasæt_Analysesystemer!$B$2:$E$69,3,FALSE)</f>
        <v>Sølvkarusse</v>
      </c>
      <c r="K2713" t="str">
        <f t="shared" si="5549"/>
        <v>EP</v>
      </c>
      <c r="L2713" s="7" t="str">
        <f t="shared" si="5561"/>
        <v>No Ct</v>
      </c>
      <c r="M2713" t="str">
        <f t="shared" si="5550"/>
        <v/>
      </c>
      <c r="N2713" t="str">
        <f t="shared" si="5551"/>
        <v/>
      </c>
      <c r="O2713" t="str">
        <f t="shared" si="5552"/>
        <v/>
      </c>
      <c r="Y2713" t="str">
        <f>O2715</f>
        <v/>
      </c>
    </row>
    <row r="2714" spans="1:25" x14ac:dyDescent="0.25">
      <c r="A2714" t="s">
        <v>46</v>
      </c>
      <c r="B2714" t="s">
        <v>23</v>
      </c>
      <c r="C2714" t="s">
        <v>461</v>
      </c>
      <c r="D2714">
        <v>0.01</v>
      </c>
      <c r="E2714">
        <v>32.340000000000003</v>
      </c>
      <c r="F2714" t="s">
        <v>716</v>
      </c>
      <c r="G2714" t="str">
        <f t="shared" si="5546"/>
        <v>DL2022046</v>
      </c>
      <c r="H2714" t="str">
        <f t="shared" si="5547"/>
        <v>11</v>
      </c>
      <c r="I2714" t="str">
        <f t="shared" si="5548"/>
        <v>Europæisk ål_11_20221006_DL2022046_RungstedGym</v>
      </c>
      <c r="J2714" t="str">
        <f>VLOOKUP(MID(C2714,4,6),Datasæt_Analysesystemer!$B$2:$E$69,3,FALSE)</f>
        <v>Europæisk ål</v>
      </c>
      <c r="K2714" t="str">
        <f t="shared" si="5549"/>
        <v>PK</v>
      </c>
      <c r="L2714" s="7">
        <f t="shared" si="5561"/>
        <v>32.340000000000003</v>
      </c>
      <c r="M2714">
        <f t="shared" si="5550"/>
        <v>32.340000000000003</v>
      </c>
      <c r="N2714">
        <f t="shared" si="5551"/>
        <v>0</v>
      </c>
      <c r="O2714">
        <f t="shared" si="5552"/>
        <v>0</v>
      </c>
      <c r="Q2714">
        <f t="shared" ref="Q2714" si="5570">IF(L2716="No Ct",0,L2716)</f>
        <v>0</v>
      </c>
      <c r="R2714">
        <f t="shared" ref="R2714" si="5571">IF(L2717="No Ct",0,L2717)</f>
        <v>0</v>
      </c>
      <c r="S2714" t="str">
        <f t="shared" ref="S2714" si="5572">IF(AND(M2714&gt;0,N2714=0),"Valid","Invalid")</f>
        <v>Valid</v>
      </c>
      <c r="T2714" t="str">
        <f t="shared" ref="T2714" si="5573">IF(OR(Q2714&gt;1,R2714&gt;1),"Present","Absent")</f>
        <v>Absent</v>
      </c>
      <c r="U2714" t="str">
        <f t="shared" ref="U2714" si="5574">IF(OR(AND(Q2714&gt;1,Q2714&lt;41),AND(R2714&gt;1,R2714&lt;41)),"Ct&lt;41","Ct&gt;41")</f>
        <v>Ct&gt;41</v>
      </c>
      <c r="V2714" t="str">
        <f t="shared" ref="V2714" si="5575">J2714</f>
        <v>Europæisk ål</v>
      </c>
      <c r="W2714" t="str">
        <f t="shared" ref="W2714" si="5576">MID(F2714,10,9)</f>
        <v>DL2022046</v>
      </c>
      <c r="X2714" t="str">
        <f t="shared" ref="X2714" si="5577">W2714&amp;"_"&amp;V2714&amp;"_"&amp;S2714&amp;"_"&amp;T2714&amp;"_"&amp;U2714</f>
        <v>DL2022046_Europæisk ål_Valid_Absent_Ct&gt;41</v>
      </c>
    </row>
    <row r="2715" spans="1:25" x14ac:dyDescent="0.25">
      <c r="A2715" t="s">
        <v>71</v>
      </c>
      <c r="B2715" t="s">
        <v>51</v>
      </c>
      <c r="C2715" t="s">
        <v>471</v>
      </c>
      <c r="D2715">
        <v>0.01</v>
      </c>
      <c r="E2715" t="s">
        <v>1275</v>
      </c>
      <c r="F2715" t="s">
        <v>716</v>
      </c>
      <c r="G2715" t="str">
        <f t="shared" si="5546"/>
        <v>DL2022046</v>
      </c>
      <c r="H2715" t="str">
        <f t="shared" si="5547"/>
        <v>11</v>
      </c>
      <c r="I2715" t="str">
        <f t="shared" si="5548"/>
        <v>Europæisk ål_11_20221006_DL2022046_RungstedGym</v>
      </c>
      <c r="J2715" t="str">
        <f>VLOOKUP(MID(C2715,4,6),Datasæt_Analysesystemer!$B$2:$E$69,3,FALSE)</f>
        <v>Europæisk ål</v>
      </c>
      <c r="K2715" t="str">
        <f t="shared" si="5549"/>
        <v>NK</v>
      </c>
      <c r="L2715" s="7" t="str">
        <f t="shared" si="5561"/>
        <v>No Ct</v>
      </c>
      <c r="M2715" t="str">
        <f t="shared" si="5550"/>
        <v/>
      </c>
      <c r="N2715" t="str">
        <f t="shared" si="5551"/>
        <v/>
      </c>
      <c r="O2715" t="str">
        <f t="shared" si="5552"/>
        <v/>
      </c>
    </row>
    <row r="2716" spans="1:25" x14ac:dyDescent="0.25">
      <c r="A2716" t="s">
        <v>96</v>
      </c>
      <c r="B2716" t="s">
        <v>76</v>
      </c>
      <c r="C2716" t="s">
        <v>481</v>
      </c>
      <c r="D2716">
        <v>0.01</v>
      </c>
      <c r="E2716" t="s">
        <v>1275</v>
      </c>
      <c r="F2716" t="s">
        <v>716</v>
      </c>
      <c r="G2716" t="str">
        <f t="shared" si="5546"/>
        <v>DL2022046</v>
      </c>
      <c r="H2716" t="str">
        <f t="shared" si="5547"/>
        <v>11</v>
      </c>
      <c r="I2716" t="str">
        <f t="shared" si="5548"/>
        <v>Europæisk ål_11_20221006_DL2022046_RungstedGym</v>
      </c>
      <c r="J2716" t="str">
        <f>VLOOKUP(MID(C2716,4,6),Datasæt_Analysesystemer!$B$2:$E$69,3,FALSE)</f>
        <v>Europæisk ål</v>
      </c>
      <c r="K2716" t="str">
        <f t="shared" si="5549"/>
        <v>EP</v>
      </c>
      <c r="L2716" s="7" t="str">
        <f t="shared" si="5561"/>
        <v>No Ct</v>
      </c>
      <c r="M2716" t="str">
        <f t="shared" si="5550"/>
        <v/>
      </c>
      <c r="N2716" t="str">
        <f t="shared" si="5551"/>
        <v/>
      </c>
      <c r="O2716" t="str">
        <f t="shared" si="5552"/>
        <v/>
      </c>
    </row>
    <row r="2717" spans="1:25" x14ac:dyDescent="0.25">
      <c r="A2717" t="s">
        <v>110</v>
      </c>
      <c r="B2717" t="s">
        <v>76</v>
      </c>
      <c r="C2717" t="s">
        <v>481</v>
      </c>
      <c r="D2717">
        <v>0.01</v>
      </c>
      <c r="E2717" t="s">
        <v>1275</v>
      </c>
      <c r="F2717" t="s">
        <v>716</v>
      </c>
      <c r="G2717" t="str">
        <f t="shared" si="5546"/>
        <v>DL2022046</v>
      </c>
      <c r="H2717" t="str">
        <f t="shared" si="5547"/>
        <v>11</v>
      </c>
      <c r="I2717" t="str">
        <f t="shared" si="5548"/>
        <v>Europæisk ål_11_20221006_DL2022046_RungstedGym</v>
      </c>
      <c r="J2717" t="str">
        <f>VLOOKUP(MID(C2717,4,6),Datasæt_Analysesystemer!$B$2:$E$69,3,FALSE)</f>
        <v>Europæisk ål</v>
      </c>
      <c r="K2717" t="str">
        <f t="shared" si="5549"/>
        <v>EP</v>
      </c>
      <c r="L2717" s="7" t="str">
        <f t="shared" si="5561"/>
        <v>No Ct</v>
      </c>
      <c r="M2717" t="str">
        <f t="shared" si="5550"/>
        <v/>
      </c>
      <c r="N2717" t="str">
        <f t="shared" si="5551"/>
        <v/>
      </c>
      <c r="O2717" t="str">
        <f t="shared" si="5552"/>
        <v/>
      </c>
      <c r="Y2717" t="str">
        <f>O2719</f>
        <v/>
      </c>
    </row>
    <row r="2718" spans="1:25" x14ac:dyDescent="0.25">
      <c r="A2718" t="s">
        <v>48</v>
      </c>
      <c r="B2718" t="s">
        <v>23</v>
      </c>
      <c r="C2718" t="s">
        <v>462</v>
      </c>
      <c r="D2718">
        <v>0.01</v>
      </c>
      <c r="E2718">
        <v>29.49</v>
      </c>
      <c r="F2718" t="s">
        <v>716</v>
      </c>
      <c r="G2718" t="str">
        <f t="shared" si="5546"/>
        <v>DL2022046</v>
      </c>
      <c r="H2718" t="str">
        <f t="shared" si="5547"/>
        <v>12</v>
      </c>
      <c r="I2718" t="str">
        <f t="shared" si="5548"/>
        <v>Europæisk ål_12_20221006_DL2022046_RungstedGym</v>
      </c>
      <c r="J2718" t="str">
        <f>VLOOKUP(MID(C2718,4,6),Datasæt_Analysesystemer!$B$2:$E$69,3,FALSE)</f>
        <v>Europæisk ål</v>
      </c>
      <c r="K2718" t="str">
        <f t="shared" si="5549"/>
        <v>PK</v>
      </c>
      <c r="L2718" s="7">
        <f t="shared" si="5561"/>
        <v>29.49</v>
      </c>
      <c r="M2718">
        <f t="shared" si="5550"/>
        <v>29.49</v>
      </c>
      <c r="N2718">
        <f t="shared" si="5551"/>
        <v>0</v>
      </c>
      <c r="O2718">
        <f t="shared" si="5552"/>
        <v>0</v>
      </c>
      <c r="Q2718">
        <f t="shared" ref="Q2718" si="5578">IF(L2720="No Ct",0,L2720)</f>
        <v>0</v>
      </c>
      <c r="R2718">
        <f t="shared" ref="R2718" si="5579">IF(L2721="No Ct",0,L2721)</f>
        <v>0</v>
      </c>
      <c r="S2718" t="str">
        <f t="shared" ref="S2718" si="5580">IF(AND(M2718&gt;0,N2718=0),"Valid","Invalid")</f>
        <v>Valid</v>
      </c>
      <c r="T2718" t="str">
        <f t="shared" ref="T2718" si="5581">IF(OR(Q2718&gt;1,R2718&gt;1),"Present","Absent")</f>
        <v>Absent</v>
      </c>
      <c r="U2718" t="str">
        <f t="shared" ref="U2718" si="5582">IF(OR(AND(Q2718&gt;1,Q2718&lt;41),AND(R2718&gt;1,R2718&lt;41)),"Ct&lt;41","Ct&gt;41")</f>
        <v>Ct&gt;41</v>
      </c>
      <c r="V2718" t="str">
        <f t="shared" ref="V2718" si="5583">J2718</f>
        <v>Europæisk ål</v>
      </c>
      <c r="W2718" t="str">
        <f t="shared" ref="W2718" si="5584">MID(F2718,10,9)</f>
        <v>DL2022046</v>
      </c>
      <c r="X2718" t="str">
        <f t="shared" ref="X2718" si="5585">W2718&amp;"_"&amp;V2718&amp;"_"&amp;S2718&amp;"_"&amp;T2718&amp;"_"&amp;U2718</f>
        <v>DL2022046_Europæisk ål_Valid_Absent_Ct&gt;41</v>
      </c>
    </row>
    <row r="2719" spans="1:25" x14ac:dyDescent="0.25">
      <c r="A2719" t="s">
        <v>73</v>
      </c>
      <c r="B2719" t="s">
        <v>51</v>
      </c>
      <c r="C2719" t="s">
        <v>472</v>
      </c>
      <c r="D2719">
        <v>0.01</v>
      </c>
      <c r="E2719" t="s">
        <v>1275</v>
      </c>
      <c r="F2719" t="s">
        <v>716</v>
      </c>
      <c r="G2719" t="str">
        <f t="shared" si="5546"/>
        <v>DL2022046</v>
      </c>
      <c r="H2719" t="str">
        <f t="shared" si="5547"/>
        <v>12</v>
      </c>
      <c r="I2719" t="str">
        <f t="shared" si="5548"/>
        <v>Europæisk ål_12_20221006_DL2022046_RungstedGym</v>
      </c>
      <c r="J2719" t="str">
        <f>VLOOKUP(MID(C2719,4,6),Datasæt_Analysesystemer!$B$2:$E$69,3,FALSE)</f>
        <v>Europæisk ål</v>
      </c>
      <c r="K2719" t="str">
        <f t="shared" si="5549"/>
        <v>NK</v>
      </c>
      <c r="L2719" s="7" t="str">
        <f t="shared" si="5561"/>
        <v>No Ct</v>
      </c>
      <c r="M2719" t="str">
        <f t="shared" si="5550"/>
        <v/>
      </c>
      <c r="N2719" t="str">
        <f t="shared" si="5551"/>
        <v/>
      </c>
      <c r="O2719" t="str">
        <f t="shared" si="5552"/>
        <v/>
      </c>
    </row>
    <row r="2720" spans="1:25" x14ac:dyDescent="0.25">
      <c r="A2720" t="s">
        <v>98</v>
      </c>
      <c r="B2720" t="s">
        <v>76</v>
      </c>
      <c r="C2720" t="s">
        <v>482</v>
      </c>
      <c r="D2720">
        <v>0.01</v>
      </c>
      <c r="E2720" t="s">
        <v>1275</v>
      </c>
      <c r="F2720" t="s">
        <v>716</v>
      </c>
      <c r="G2720" t="str">
        <f t="shared" si="5546"/>
        <v>DL2022046</v>
      </c>
      <c r="H2720" t="str">
        <f t="shared" si="5547"/>
        <v>12</v>
      </c>
      <c r="I2720" t="str">
        <f t="shared" si="5548"/>
        <v>Europæisk ål_12_20221006_DL2022046_RungstedGym</v>
      </c>
      <c r="J2720" t="str">
        <f>VLOOKUP(MID(C2720,4,6),Datasæt_Analysesystemer!$B$2:$E$69,3,FALSE)</f>
        <v>Europæisk ål</v>
      </c>
      <c r="K2720" t="str">
        <f t="shared" si="5549"/>
        <v>EP</v>
      </c>
      <c r="L2720" s="7" t="str">
        <f t="shared" si="5561"/>
        <v>No Ct</v>
      </c>
      <c r="M2720" t="str">
        <f t="shared" si="5550"/>
        <v/>
      </c>
      <c r="N2720" t="str">
        <f t="shared" si="5551"/>
        <v/>
      </c>
      <c r="O2720" t="str">
        <f t="shared" si="5552"/>
        <v/>
      </c>
    </row>
    <row r="2721" spans="1:25" x14ac:dyDescent="0.25">
      <c r="A2721" t="s">
        <v>111</v>
      </c>
      <c r="B2721" t="s">
        <v>76</v>
      </c>
      <c r="C2721" t="s">
        <v>482</v>
      </c>
      <c r="D2721">
        <v>0.01</v>
      </c>
      <c r="E2721" t="s">
        <v>1275</v>
      </c>
      <c r="F2721" t="s">
        <v>716</v>
      </c>
      <c r="G2721" t="str">
        <f t="shared" si="5546"/>
        <v>DL2022046</v>
      </c>
      <c r="H2721" t="str">
        <f t="shared" si="5547"/>
        <v>12</v>
      </c>
      <c r="I2721" t="str">
        <f t="shared" si="5548"/>
        <v>Europæisk ål_12_20221006_DL2022046_RungstedGym</v>
      </c>
      <c r="J2721" t="str">
        <f>VLOOKUP(MID(C2721,4,6),Datasæt_Analysesystemer!$B$2:$E$69,3,FALSE)</f>
        <v>Europæisk ål</v>
      </c>
      <c r="K2721" t="str">
        <f t="shared" si="5549"/>
        <v>EP</v>
      </c>
      <c r="L2721" s="7" t="str">
        <f t="shared" si="5561"/>
        <v>No Ct</v>
      </c>
      <c r="M2721" t="str">
        <f t="shared" si="5550"/>
        <v/>
      </c>
      <c r="N2721" t="str">
        <f t="shared" si="5551"/>
        <v/>
      </c>
      <c r="O2721" t="str">
        <f t="shared" si="5552"/>
        <v/>
      </c>
      <c r="Y2721" t="str">
        <f>O2723</f>
        <v/>
      </c>
    </row>
    <row r="2722" spans="1:25" x14ac:dyDescent="0.25">
      <c r="A2722" t="s">
        <v>172</v>
      </c>
      <c r="B2722" t="s">
        <v>23</v>
      </c>
      <c r="C2722" t="s">
        <v>705</v>
      </c>
      <c r="D2722">
        <v>0.01</v>
      </c>
      <c r="E2722" t="s">
        <v>1275</v>
      </c>
      <c r="F2722" t="s">
        <v>716</v>
      </c>
      <c r="G2722" t="str">
        <f t="shared" si="5546"/>
        <v>DL2022046</v>
      </c>
      <c r="H2722" t="str">
        <f t="shared" si="5547"/>
        <v>13</v>
      </c>
      <c r="I2722" t="str">
        <f t="shared" si="5548"/>
        <v>Lille vandsalamander_13_20221006_DL2022046_RungstedGym</v>
      </c>
      <c r="J2722" t="str">
        <f>VLOOKUP(MID(C2722,4,6),Datasæt_Analysesystemer!$B$2:$E$69,3,FALSE)</f>
        <v>Lille vandsalamander</v>
      </c>
      <c r="K2722" t="str">
        <f t="shared" si="5549"/>
        <v>PK</v>
      </c>
      <c r="L2722" s="7" t="str">
        <f t="shared" si="5561"/>
        <v>No Ct</v>
      </c>
      <c r="M2722">
        <f t="shared" si="5550"/>
        <v>0</v>
      </c>
      <c r="N2722">
        <f t="shared" si="5551"/>
        <v>0</v>
      </c>
      <c r="O2722">
        <f t="shared" si="5552"/>
        <v>0</v>
      </c>
      <c r="Q2722">
        <f t="shared" ref="Q2722" si="5586">IF(L2724="No Ct",0,L2724)</f>
        <v>0</v>
      </c>
      <c r="R2722">
        <f t="shared" ref="R2722" si="5587">IF(L2725="No Ct",0,L2725)</f>
        <v>0</v>
      </c>
      <c r="S2722" t="str">
        <f t="shared" ref="S2722" si="5588">IF(AND(M2722&gt;0,N2722=0),"Valid","Invalid")</f>
        <v>Invalid</v>
      </c>
      <c r="T2722" t="str">
        <f t="shared" ref="T2722" si="5589">IF(OR(Q2722&gt;1,R2722&gt;1),"Present","Absent")</f>
        <v>Absent</v>
      </c>
      <c r="U2722" t="str">
        <f t="shared" ref="U2722" si="5590">IF(OR(AND(Q2722&gt;1,Q2722&lt;41),AND(R2722&gt;1,R2722&lt;41)),"Ct&lt;41","Ct&gt;41")</f>
        <v>Ct&gt;41</v>
      </c>
      <c r="V2722" t="str">
        <f t="shared" ref="V2722" si="5591">J2722</f>
        <v>Lille vandsalamander</v>
      </c>
      <c r="W2722" t="str">
        <f t="shared" ref="W2722" si="5592">MID(F2722,10,9)</f>
        <v>DL2022046</v>
      </c>
      <c r="X2722" t="str">
        <f t="shared" ref="X2722" si="5593">W2722&amp;"_"&amp;V2722&amp;"_"&amp;S2722&amp;"_"&amp;T2722&amp;"_"&amp;U2722</f>
        <v>DL2022046_Lille vandsalamander_Invalid_Absent_Ct&gt;41</v>
      </c>
    </row>
    <row r="2723" spans="1:25" x14ac:dyDescent="0.25">
      <c r="A2723" t="s">
        <v>148</v>
      </c>
      <c r="B2723" t="s">
        <v>51</v>
      </c>
      <c r="C2723" t="s">
        <v>703</v>
      </c>
      <c r="D2723">
        <v>0.01</v>
      </c>
      <c r="E2723" t="s">
        <v>1275</v>
      </c>
      <c r="F2723" t="s">
        <v>716</v>
      </c>
      <c r="G2723" t="str">
        <f t="shared" si="5546"/>
        <v>DL2022046</v>
      </c>
      <c r="H2723" t="str">
        <f t="shared" si="5547"/>
        <v>13</v>
      </c>
      <c r="I2723" t="str">
        <f t="shared" si="5548"/>
        <v>Lille vandsalamander_13_20221006_DL2022046_RungstedGym</v>
      </c>
      <c r="J2723" t="str">
        <f>VLOOKUP(MID(C2723,4,6),Datasæt_Analysesystemer!$B$2:$E$69,3,FALSE)</f>
        <v>Lille vandsalamander</v>
      </c>
      <c r="K2723" t="str">
        <f t="shared" si="5549"/>
        <v>NK</v>
      </c>
      <c r="L2723" s="7" t="str">
        <f t="shared" si="5561"/>
        <v>No Ct</v>
      </c>
      <c r="M2723" t="str">
        <f t="shared" si="5550"/>
        <v/>
      </c>
      <c r="N2723" t="str">
        <f t="shared" si="5551"/>
        <v/>
      </c>
      <c r="O2723" t="str">
        <f t="shared" si="5552"/>
        <v/>
      </c>
    </row>
    <row r="2724" spans="1:25" x14ac:dyDescent="0.25">
      <c r="A2724" t="s">
        <v>112</v>
      </c>
      <c r="B2724" t="s">
        <v>76</v>
      </c>
      <c r="C2724" t="s">
        <v>701</v>
      </c>
      <c r="D2724">
        <v>0.01</v>
      </c>
      <c r="E2724" t="s">
        <v>1275</v>
      </c>
      <c r="F2724" t="s">
        <v>716</v>
      </c>
      <c r="G2724" t="str">
        <f t="shared" si="5546"/>
        <v>DL2022046</v>
      </c>
      <c r="H2724" t="str">
        <f t="shared" si="5547"/>
        <v>13</v>
      </c>
      <c r="I2724" t="str">
        <f t="shared" si="5548"/>
        <v>Lille vandsalamander_13_20221006_DL2022046_RungstedGym</v>
      </c>
      <c r="J2724" t="str">
        <f>VLOOKUP(MID(C2724,4,6),Datasæt_Analysesystemer!$B$2:$E$69,3,FALSE)</f>
        <v>Lille vandsalamander</v>
      </c>
      <c r="K2724" t="str">
        <f t="shared" si="5549"/>
        <v>EP</v>
      </c>
      <c r="L2724" s="7" t="str">
        <f t="shared" si="5561"/>
        <v>No Ct</v>
      </c>
      <c r="M2724" t="str">
        <f t="shared" si="5550"/>
        <v/>
      </c>
      <c r="N2724" t="str">
        <f t="shared" si="5551"/>
        <v/>
      </c>
      <c r="O2724" t="str">
        <f t="shared" si="5552"/>
        <v/>
      </c>
    </row>
    <row r="2725" spans="1:25" x14ac:dyDescent="0.25">
      <c r="A2725" t="s">
        <v>136</v>
      </c>
      <c r="B2725" t="s">
        <v>76</v>
      </c>
      <c r="C2725" t="s">
        <v>701</v>
      </c>
      <c r="D2725">
        <v>0.01</v>
      </c>
      <c r="E2725" t="s">
        <v>1275</v>
      </c>
      <c r="F2725" t="s">
        <v>716</v>
      </c>
      <c r="G2725" t="str">
        <f t="shared" si="5546"/>
        <v>DL2022046</v>
      </c>
      <c r="H2725" t="str">
        <f t="shared" si="5547"/>
        <v>13</v>
      </c>
      <c r="I2725" t="str">
        <f t="shared" si="5548"/>
        <v>Lille vandsalamander_13_20221006_DL2022046_RungstedGym</v>
      </c>
      <c r="J2725" t="str">
        <f>VLOOKUP(MID(C2725,4,6),Datasæt_Analysesystemer!$B$2:$E$69,3,FALSE)</f>
        <v>Lille vandsalamander</v>
      </c>
      <c r="K2725" t="str">
        <f t="shared" si="5549"/>
        <v>EP</v>
      </c>
      <c r="L2725" s="7" t="str">
        <f t="shared" si="5561"/>
        <v>No Ct</v>
      </c>
      <c r="M2725" t="str">
        <f t="shared" si="5550"/>
        <v/>
      </c>
      <c r="N2725" t="str">
        <f t="shared" si="5551"/>
        <v/>
      </c>
      <c r="O2725" t="str">
        <f t="shared" si="5552"/>
        <v/>
      </c>
      <c r="Y2725" t="str">
        <f>O2727</f>
        <v/>
      </c>
    </row>
    <row r="2726" spans="1:25" x14ac:dyDescent="0.25">
      <c r="A2726" t="s">
        <v>174</v>
      </c>
      <c r="B2726" t="s">
        <v>23</v>
      </c>
      <c r="C2726" t="s">
        <v>706</v>
      </c>
      <c r="D2726">
        <v>0.01</v>
      </c>
      <c r="E2726">
        <v>48.81</v>
      </c>
      <c r="F2726" t="s">
        <v>716</v>
      </c>
      <c r="G2726" t="str">
        <f t="shared" si="5546"/>
        <v>DL2022046</v>
      </c>
      <c r="H2726" t="str">
        <f t="shared" si="5547"/>
        <v>14</v>
      </c>
      <c r="I2726" t="str">
        <f t="shared" si="5548"/>
        <v>Lille vandsalamander_14_20221006_DL2022046_RungstedGym</v>
      </c>
      <c r="J2726" t="str">
        <f>VLOOKUP(MID(C2726,4,6),Datasæt_Analysesystemer!$B$2:$E$69,3,FALSE)</f>
        <v>Lille vandsalamander</v>
      </c>
      <c r="K2726" t="str">
        <f t="shared" si="5549"/>
        <v>PK</v>
      </c>
      <c r="L2726" s="7">
        <f t="shared" si="5561"/>
        <v>48.81</v>
      </c>
      <c r="M2726">
        <f t="shared" si="5550"/>
        <v>48.81</v>
      </c>
      <c r="N2726">
        <f t="shared" si="5551"/>
        <v>47.85</v>
      </c>
      <c r="O2726">
        <f t="shared" si="5552"/>
        <v>0</v>
      </c>
      <c r="Q2726">
        <f t="shared" ref="Q2726" si="5594">IF(L2728="No Ct",0,L2728)</f>
        <v>0</v>
      </c>
      <c r="R2726">
        <f t="shared" ref="R2726" si="5595">IF(L2729="No Ct",0,L2729)</f>
        <v>0</v>
      </c>
      <c r="S2726" t="str">
        <f t="shared" ref="S2726" si="5596">IF(AND(M2726&gt;0,N2726=0),"Valid","Invalid")</f>
        <v>Invalid</v>
      </c>
      <c r="T2726" t="str">
        <f t="shared" ref="T2726" si="5597">IF(OR(Q2726&gt;1,R2726&gt;1),"Present","Absent")</f>
        <v>Absent</v>
      </c>
      <c r="U2726" t="str">
        <f t="shared" ref="U2726" si="5598">IF(OR(AND(Q2726&gt;1,Q2726&lt;41),AND(R2726&gt;1,R2726&lt;41)),"Ct&lt;41","Ct&gt;41")</f>
        <v>Ct&gt;41</v>
      </c>
      <c r="V2726" t="str">
        <f t="shared" ref="V2726" si="5599">J2726</f>
        <v>Lille vandsalamander</v>
      </c>
      <c r="W2726" t="str">
        <f t="shared" ref="W2726" si="5600">MID(F2726,10,9)</f>
        <v>DL2022046</v>
      </c>
      <c r="X2726" t="str">
        <f t="shared" ref="X2726" si="5601">W2726&amp;"_"&amp;V2726&amp;"_"&amp;S2726&amp;"_"&amp;T2726&amp;"_"&amp;U2726</f>
        <v>DL2022046_Lille vandsalamander_Invalid_Absent_Ct&gt;41</v>
      </c>
    </row>
    <row r="2727" spans="1:25" x14ac:dyDescent="0.25">
      <c r="A2727" t="s">
        <v>150</v>
      </c>
      <c r="B2727" t="s">
        <v>51</v>
      </c>
      <c r="C2727" t="s">
        <v>704</v>
      </c>
      <c r="D2727">
        <v>0.01</v>
      </c>
      <c r="E2727">
        <v>47.85</v>
      </c>
      <c r="F2727" t="s">
        <v>716</v>
      </c>
      <c r="G2727" t="str">
        <f t="shared" si="5546"/>
        <v>DL2022046</v>
      </c>
      <c r="H2727" t="str">
        <f t="shared" si="5547"/>
        <v>14</v>
      </c>
      <c r="I2727" t="str">
        <f t="shared" si="5548"/>
        <v>Lille vandsalamander_14_20221006_DL2022046_RungstedGym</v>
      </c>
      <c r="J2727" t="str">
        <f>VLOOKUP(MID(C2727,4,6),Datasæt_Analysesystemer!$B$2:$E$69,3,FALSE)</f>
        <v>Lille vandsalamander</v>
      </c>
      <c r="K2727" t="str">
        <f t="shared" si="5549"/>
        <v>NK</v>
      </c>
      <c r="L2727" s="7">
        <f t="shared" si="5561"/>
        <v>47.85</v>
      </c>
      <c r="M2727" t="str">
        <f t="shared" si="5550"/>
        <v/>
      </c>
      <c r="N2727" t="str">
        <f t="shared" si="5551"/>
        <v/>
      </c>
      <c r="O2727" t="str">
        <f t="shared" si="5552"/>
        <v/>
      </c>
    </row>
    <row r="2728" spans="1:25" x14ac:dyDescent="0.25">
      <c r="A2728" t="s">
        <v>114</v>
      </c>
      <c r="B2728" t="s">
        <v>76</v>
      </c>
      <c r="C2728" t="s">
        <v>702</v>
      </c>
      <c r="D2728">
        <v>0.01</v>
      </c>
      <c r="E2728" t="s">
        <v>1275</v>
      </c>
      <c r="F2728" t="s">
        <v>716</v>
      </c>
      <c r="G2728" t="str">
        <f t="shared" si="5546"/>
        <v>DL2022046</v>
      </c>
      <c r="H2728" t="str">
        <f t="shared" si="5547"/>
        <v>14</v>
      </c>
      <c r="I2728" t="str">
        <f t="shared" si="5548"/>
        <v>Lille vandsalamander_14_20221006_DL2022046_RungstedGym</v>
      </c>
      <c r="J2728" t="str">
        <f>VLOOKUP(MID(C2728,4,6),Datasæt_Analysesystemer!$B$2:$E$69,3,FALSE)</f>
        <v>Lille vandsalamander</v>
      </c>
      <c r="K2728" t="str">
        <f t="shared" si="5549"/>
        <v>EP</v>
      </c>
      <c r="L2728" s="7" t="str">
        <f t="shared" si="5561"/>
        <v>No Ct</v>
      </c>
      <c r="M2728" t="str">
        <f t="shared" si="5550"/>
        <v/>
      </c>
      <c r="N2728" t="str">
        <f t="shared" si="5551"/>
        <v/>
      </c>
      <c r="O2728" t="str">
        <f t="shared" si="5552"/>
        <v/>
      </c>
    </row>
    <row r="2729" spans="1:25" x14ac:dyDescent="0.25">
      <c r="A2729" t="s">
        <v>137</v>
      </c>
      <c r="B2729" t="s">
        <v>76</v>
      </c>
      <c r="C2729" t="s">
        <v>702</v>
      </c>
      <c r="D2729">
        <v>0.01</v>
      </c>
      <c r="E2729" t="s">
        <v>1275</v>
      </c>
      <c r="F2729" t="s">
        <v>716</v>
      </c>
      <c r="G2729" t="str">
        <f t="shared" si="5546"/>
        <v>DL2022046</v>
      </c>
      <c r="H2729" t="str">
        <f t="shared" si="5547"/>
        <v>14</v>
      </c>
      <c r="I2729" t="str">
        <f t="shared" si="5548"/>
        <v>Lille vandsalamander_14_20221006_DL2022046_RungstedGym</v>
      </c>
      <c r="J2729" t="str">
        <f>VLOOKUP(MID(C2729,4,6),Datasæt_Analysesystemer!$B$2:$E$69,3,FALSE)</f>
        <v>Lille vandsalamander</v>
      </c>
      <c r="K2729" t="str">
        <f t="shared" si="5549"/>
        <v>EP</v>
      </c>
      <c r="L2729" s="7" t="str">
        <f t="shared" si="5561"/>
        <v>No Ct</v>
      </c>
      <c r="M2729" t="str">
        <f t="shared" si="5550"/>
        <v/>
      </c>
      <c r="N2729" t="str">
        <f t="shared" si="5551"/>
        <v/>
      </c>
      <c r="O2729" t="str">
        <f t="shared" si="5552"/>
        <v/>
      </c>
      <c r="Y2729" t="str">
        <f>O2731</f>
        <v/>
      </c>
    </row>
    <row r="2730" spans="1:25" x14ac:dyDescent="0.25">
      <c r="A2730" t="s">
        <v>176</v>
      </c>
      <c r="B2730" t="s">
        <v>23</v>
      </c>
      <c r="C2730" t="s">
        <v>509</v>
      </c>
      <c r="D2730">
        <v>0.01</v>
      </c>
      <c r="E2730">
        <v>31.8</v>
      </c>
      <c r="F2730" t="s">
        <v>716</v>
      </c>
      <c r="G2730" t="str">
        <f t="shared" si="5546"/>
        <v>DL2022046</v>
      </c>
      <c r="H2730" t="str">
        <f t="shared" si="5547"/>
        <v>15</v>
      </c>
      <c r="I2730" t="str">
        <f t="shared" si="5548"/>
        <v>Signalkrebs_15_20221006_DL2022046_RungstedGym</v>
      </c>
      <c r="J2730" t="str">
        <f>VLOOKUP(MID(C2730,4,6),Datasæt_Analysesystemer!$B$2:$E$69,3,FALSE)</f>
        <v>Signalkrebs</v>
      </c>
      <c r="K2730" t="str">
        <f t="shared" si="5549"/>
        <v>PK</v>
      </c>
      <c r="L2730" s="7">
        <f t="shared" si="5561"/>
        <v>31.8</v>
      </c>
      <c r="M2730">
        <f t="shared" si="5550"/>
        <v>31.8</v>
      </c>
      <c r="N2730">
        <f t="shared" si="5551"/>
        <v>34.299999999999997</v>
      </c>
      <c r="O2730">
        <f t="shared" si="5552"/>
        <v>37.85</v>
      </c>
      <c r="Q2730">
        <f t="shared" ref="Q2730" si="5602">IF(L2732="No Ct",0,L2732)</f>
        <v>0</v>
      </c>
      <c r="R2730">
        <f t="shared" ref="R2730" si="5603">IF(L2733="No Ct",0,L2733)</f>
        <v>37.85</v>
      </c>
      <c r="S2730" t="str">
        <f t="shared" ref="S2730" si="5604">IF(AND(M2730&gt;0,N2730=0),"Valid","Invalid")</f>
        <v>Invalid</v>
      </c>
      <c r="T2730" t="str">
        <f t="shared" ref="T2730" si="5605">IF(OR(Q2730&gt;1,R2730&gt;1),"Present","Absent")</f>
        <v>Present</v>
      </c>
      <c r="U2730" t="str">
        <f t="shared" ref="U2730" si="5606">IF(OR(AND(Q2730&gt;1,Q2730&lt;41),AND(R2730&gt;1,R2730&lt;41)),"Ct&lt;41","Ct&gt;41")</f>
        <v>Ct&lt;41</v>
      </c>
      <c r="V2730" t="str">
        <f t="shared" ref="V2730" si="5607">J2730</f>
        <v>Signalkrebs</v>
      </c>
      <c r="W2730" t="str">
        <f t="shared" ref="W2730" si="5608">MID(F2730,10,9)</f>
        <v>DL2022046</v>
      </c>
      <c r="X2730" t="str">
        <f t="shared" ref="X2730" si="5609">W2730&amp;"_"&amp;V2730&amp;"_"&amp;S2730&amp;"_"&amp;T2730&amp;"_"&amp;U2730</f>
        <v>DL2022046_Signalkrebs_Invalid_Present_Ct&lt;41</v>
      </c>
    </row>
    <row r="2731" spans="1:25" x14ac:dyDescent="0.25">
      <c r="A2731" t="s">
        <v>152</v>
      </c>
      <c r="B2731" t="s">
        <v>51</v>
      </c>
      <c r="C2731" t="s">
        <v>497</v>
      </c>
      <c r="D2731">
        <v>0.01</v>
      </c>
      <c r="E2731">
        <v>34.299999999999997</v>
      </c>
      <c r="F2731" t="s">
        <v>716</v>
      </c>
      <c r="G2731" t="str">
        <f t="shared" si="5546"/>
        <v>DL2022046</v>
      </c>
      <c r="H2731" t="str">
        <f t="shared" si="5547"/>
        <v>15</v>
      </c>
      <c r="I2731" t="str">
        <f t="shared" si="5548"/>
        <v>Signalkrebs_15_20221006_DL2022046_RungstedGym</v>
      </c>
      <c r="J2731" t="str">
        <f>VLOOKUP(MID(C2731,4,6),Datasæt_Analysesystemer!$B$2:$E$69,3,FALSE)</f>
        <v>Signalkrebs</v>
      </c>
      <c r="K2731" t="str">
        <f t="shared" si="5549"/>
        <v>NK</v>
      </c>
      <c r="L2731" s="7">
        <f t="shared" si="5561"/>
        <v>34.299999999999997</v>
      </c>
      <c r="M2731" t="str">
        <f t="shared" si="5550"/>
        <v/>
      </c>
      <c r="N2731" t="str">
        <f t="shared" si="5551"/>
        <v/>
      </c>
      <c r="O2731" t="str">
        <f t="shared" si="5552"/>
        <v/>
      </c>
    </row>
    <row r="2732" spans="1:25" x14ac:dyDescent="0.25">
      <c r="A2732" t="s">
        <v>116</v>
      </c>
      <c r="B2732" t="s">
        <v>76</v>
      </c>
      <c r="C2732" t="s">
        <v>485</v>
      </c>
      <c r="D2732">
        <v>0.01</v>
      </c>
      <c r="E2732" t="s">
        <v>1275</v>
      </c>
      <c r="F2732" t="s">
        <v>716</v>
      </c>
      <c r="G2732" t="str">
        <f t="shared" si="5546"/>
        <v>DL2022046</v>
      </c>
      <c r="H2732" t="str">
        <f t="shared" si="5547"/>
        <v>15</v>
      </c>
      <c r="I2732" t="str">
        <f t="shared" si="5548"/>
        <v>Signalkrebs_15_20221006_DL2022046_RungstedGym</v>
      </c>
      <c r="J2732" t="str">
        <f>VLOOKUP(MID(C2732,4,6),Datasæt_Analysesystemer!$B$2:$E$69,3,FALSE)</f>
        <v>Signalkrebs</v>
      </c>
      <c r="K2732" t="str">
        <f t="shared" si="5549"/>
        <v>EP</v>
      </c>
      <c r="L2732" s="7" t="str">
        <f t="shared" si="5561"/>
        <v>No Ct</v>
      </c>
      <c r="M2732" t="str">
        <f t="shared" si="5550"/>
        <v/>
      </c>
      <c r="N2732" t="str">
        <f t="shared" si="5551"/>
        <v/>
      </c>
      <c r="O2732" t="str">
        <f t="shared" si="5552"/>
        <v/>
      </c>
    </row>
    <row r="2733" spans="1:25" x14ac:dyDescent="0.25">
      <c r="A2733" t="s">
        <v>138</v>
      </c>
      <c r="B2733" t="s">
        <v>76</v>
      </c>
      <c r="C2733" t="s">
        <v>485</v>
      </c>
      <c r="D2733">
        <v>0.01</v>
      </c>
      <c r="E2733">
        <v>37.85</v>
      </c>
      <c r="F2733" t="s">
        <v>716</v>
      </c>
      <c r="G2733" t="str">
        <f t="shared" si="5546"/>
        <v>DL2022046</v>
      </c>
      <c r="H2733" t="str">
        <f t="shared" si="5547"/>
        <v>15</v>
      </c>
      <c r="I2733" t="str">
        <f t="shared" si="5548"/>
        <v>Signalkrebs_15_20221006_DL2022046_RungstedGym</v>
      </c>
      <c r="J2733" t="str">
        <f>VLOOKUP(MID(C2733,4,6),Datasæt_Analysesystemer!$B$2:$E$69,3,FALSE)</f>
        <v>Signalkrebs</v>
      </c>
      <c r="K2733" t="str">
        <f t="shared" si="5549"/>
        <v>EP</v>
      </c>
      <c r="L2733" s="7">
        <f t="shared" si="5561"/>
        <v>37.85</v>
      </c>
      <c r="M2733" t="str">
        <f t="shared" si="5550"/>
        <v/>
      </c>
      <c r="N2733" t="str">
        <f t="shared" si="5551"/>
        <v/>
      </c>
      <c r="O2733" t="str">
        <f t="shared" si="5552"/>
        <v/>
      </c>
      <c r="Y2733" t="str">
        <f>O2735</f>
        <v/>
      </c>
    </row>
    <row r="2734" spans="1:25" x14ac:dyDescent="0.25">
      <c r="A2734" t="s">
        <v>178</v>
      </c>
      <c r="B2734" t="s">
        <v>23</v>
      </c>
      <c r="C2734" t="s">
        <v>510</v>
      </c>
      <c r="D2734">
        <v>0.01</v>
      </c>
      <c r="E2734" t="s">
        <v>1275</v>
      </c>
      <c r="F2734" t="s">
        <v>716</v>
      </c>
      <c r="G2734" t="str">
        <f t="shared" si="5546"/>
        <v>DL2022046</v>
      </c>
      <c r="H2734" t="str">
        <f t="shared" si="5547"/>
        <v>16</v>
      </c>
      <c r="I2734" t="str">
        <f t="shared" si="5548"/>
        <v>Signalkrebs_16_20221006_DL2022046_RungstedGym</v>
      </c>
      <c r="J2734" t="str">
        <f>VLOOKUP(MID(C2734,4,6),Datasæt_Analysesystemer!$B$2:$E$69,3,FALSE)</f>
        <v>Signalkrebs</v>
      </c>
      <c r="K2734" t="str">
        <f t="shared" si="5549"/>
        <v>PK</v>
      </c>
      <c r="L2734" s="7" t="str">
        <f t="shared" si="5561"/>
        <v>No Ct</v>
      </c>
      <c r="M2734">
        <f t="shared" si="5550"/>
        <v>0</v>
      </c>
      <c r="N2734">
        <f t="shared" si="5551"/>
        <v>0</v>
      </c>
      <c r="O2734">
        <f t="shared" si="5552"/>
        <v>0</v>
      </c>
      <c r="Q2734">
        <f t="shared" ref="Q2734" si="5610">IF(L2736="No Ct",0,L2736)</f>
        <v>0</v>
      </c>
      <c r="R2734">
        <f t="shared" ref="R2734" si="5611">IF(L2737="No Ct",0,L2737)</f>
        <v>0</v>
      </c>
      <c r="S2734" t="str">
        <f t="shared" ref="S2734" si="5612">IF(AND(M2734&gt;0,N2734=0),"Valid","Invalid")</f>
        <v>Invalid</v>
      </c>
      <c r="T2734" t="str">
        <f t="shared" ref="T2734" si="5613">IF(OR(Q2734&gt;1,R2734&gt;1),"Present","Absent")</f>
        <v>Absent</v>
      </c>
      <c r="U2734" t="str">
        <f t="shared" ref="U2734" si="5614">IF(OR(AND(Q2734&gt;1,Q2734&lt;41),AND(R2734&gt;1,R2734&lt;41)),"Ct&lt;41","Ct&gt;41")</f>
        <v>Ct&gt;41</v>
      </c>
      <c r="V2734" t="str">
        <f t="shared" ref="V2734" si="5615">J2734</f>
        <v>Signalkrebs</v>
      </c>
      <c r="W2734" t="str">
        <f t="shared" ref="W2734" si="5616">MID(F2734,10,9)</f>
        <v>DL2022046</v>
      </c>
      <c r="X2734" t="str">
        <f t="shared" ref="X2734" si="5617">W2734&amp;"_"&amp;V2734&amp;"_"&amp;S2734&amp;"_"&amp;T2734&amp;"_"&amp;U2734</f>
        <v>DL2022046_Signalkrebs_Invalid_Absent_Ct&gt;41</v>
      </c>
    </row>
    <row r="2735" spans="1:25" x14ac:dyDescent="0.25">
      <c r="A2735" t="s">
        <v>154</v>
      </c>
      <c r="B2735" t="s">
        <v>51</v>
      </c>
      <c r="C2735" t="s">
        <v>498</v>
      </c>
      <c r="D2735">
        <v>0.01</v>
      </c>
      <c r="E2735" t="s">
        <v>1275</v>
      </c>
      <c r="F2735" t="s">
        <v>716</v>
      </c>
      <c r="G2735" t="str">
        <f t="shared" si="5546"/>
        <v>DL2022046</v>
      </c>
      <c r="H2735" t="str">
        <f t="shared" si="5547"/>
        <v>16</v>
      </c>
      <c r="I2735" t="str">
        <f t="shared" si="5548"/>
        <v>Signalkrebs_16_20221006_DL2022046_RungstedGym</v>
      </c>
      <c r="J2735" t="str">
        <f>VLOOKUP(MID(C2735,4,6),Datasæt_Analysesystemer!$B$2:$E$69,3,FALSE)</f>
        <v>Signalkrebs</v>
      </c>
      <c r="K2735" t="str">
        <f t="shared" si="5549"/>
        <v>NK</v>
      </c>
      <c r="L2735" s="7" t="str">
        <f t="shared" si="5561"/>
        <v>No Ct</v>
      </c>
      <c r="M2735" t="str">
        <f t="shared" si="5550"/>
        <v/>
      </c>
      <c r="N2735" t="str">
        <f t="shared" si="5551"/>
        <v/>
      </c>
      <c r="O2735" t="str">
        <f t="shared" si="5552"/>
        <v/>
      </c>
    </row>
    <row r="2736" spans="1:25" x14ac:dyDescent="0.25">
      <c r="A2736" t="s">
        <v>118</v>
      </c>
      <c r="B2736" t="s">
        <v>76</v>
      </c>
      <c r="C2736" t="s">
        <v>486</v>
      </c>
      <c r="D2736">
        <v>0.01</v>
      </c>
      <c r="E2736" t="s">
        <v>1275</v>
      </c>
      <c r="F2736" t="s">
        <v>716</v>
      </c>
      <c r="G2736" t="str">
        <f t="shared" si="5546"/>
        <v>DL2022046</v>
      </c>
      <c r="H2736" t="str">
        <f t="shared" si="5547"/>
        <v>16</v>
      </c>
      <c r="I2736" t="str">
        <f t="shared" si="5548"/>
        <v>Signalkrebs_16_20221006_DL2022046_RungstedGym</v>
      </c>
      <c r="J2736" t="str">
        <f>VLOOKUP(MID(C2736,4,6),Datasæt_Analysesystemer!$B$2:$E$69,3,FALSE)</f>
        <v>Signalkrebs</v>
      </c>
      <c r="K2736" t="str">
        <f t="shared" si="5549"/>
        <v>EP</v>
      </c>
      <c r="L2736" s="7" t="str">
        <f t="shared" si="5561"/>
        <v>No Ct</v>
      </c>
      <c r="M2736" t="str">
        <f t="shared" si="5550"/>
        <v/>
      </c>
      <c r="N2736" t="str">
        <f t="shared" si="5551"/>
        <v/>
      </c>
      <c r="O2736" t="str">
        <f t="shared" si="5552"/>
        <v/>
      </c>
    </row>
    <row r="2737" spans="1:25" x14ac:dyDescent="0.25">
      <c r="A2737" t="s">
        <v>139</v>
      </c>
      <c r="B2737" t="s">
        <v>76</v>
      </c>
      <c r="C2737" t="s">
        <v>486</v>
      </c>
      <c r="D2737">
        <v>0.01</v>
      </c>
      <c r="E2737" t="s">
        <v>1275</v>
      </c>
      <c r="F2737" t="s">
        <v>716</v>
      </c>
      <c r="G2737" t="str">
        <f t="shared" si="5546"/>
        <v>DL2022046</v>
      </c>
      <c r="H2737" t="str">
        <f t="shared" si="5547"/>
        <v>16</v>
      </c>
      <c r="I2737" t="str">
        <f t="shared" si="5548"/>
        <v>Signalkrebs_16_20221006_DL2022046_RungstedGym</v>
      </c>
      <c r="J2737" t="str">
        <f>VLOOKUP(MID(C2737,4,6),Datasæt_Analysesystemer!$B$2:$E$69,3,FALSE)</f>
        <v>Signalkrebs</v>
      </c>
      <c r="K2737" t="str">
        <f t="shared" si="5549"/>
        <v>EP</v>
      </c>
      <c r="L2737" s="7" t="str">
        <f t="shared" si="5561"/>
        <v>No Ct</v>
      </c>
      <c r="M2737" t="str">
        <f t="shared" si="5550"/>
        <v/>
      </c>
      <c r="N2737" t="str">
        <f t="shared" si="5551"/>
        <v/>
      </c>
      <c r="O2737" t="str">
        <f t="shared" si="5552"/>
        <v/>
      </c>
      <c r="Y2737" t="str">
        <f>O2739</f>
        <v/>
      </c>
    </row>
    <row r="2738" spans="1:25" x14ac:dyDescent="0.25">
      <c r="A2738" t="s">
        <v>180</v>
      </c>
      <c r="B2738" t="s">
        <v>23</v>
      </c>
      <c r="C2738" t="s">
        <v>511</v>
      </c>
      <c r="D2738">
        <v>0.01</v>
      </c>
      <c r="E2738">
        <v>32.76</v>
      </c>
      <c r="F2738" t="s">
        <v>716</v>
      </c>
      <c r="G2738" t="str">
        <f t="shared" si="5546"/>
        <v>DL2022046</v>
      </c>
      <c r="H2738" t="str">
        <f t="shared" si="5547"/>
        <v>17</v>
      </c>
      <c r="I2738" t="str">
        <f t="shared" si="5548"/>
        <v>Galizisk sumpkrebs_17_20221006_DL2022046_RungstedGym</v>
      </c>
      <c r="J2738" t="str">
        <f>VLOOKUP(MID(C2738,4,6),Datasæt_Analysesystemer!$B$2:$E$69,3,FALSE)</f>
        <v>Galizisk sumpkrebs</v>
      </c>
      <c r="K2738" t="str">
        <f t="shared" si="5549"/>
        <v>PK</v>
      </c>
      <c r="L2738" s="7">
        <f t="shared" si="5561"/>
        <v>32.76</v>
      </c>
      <c r="M2738">
        <f t="shared" si="5550"/>
        <v>32.76</v>
      </c>
      <c r="N2738">
        <f t="shared" si="5551"/>
        <v>0</v>
      </c>
      <c r="O2738">
        <f t="shared" si="5552"/>
        <v>0</v>
      </c>
      <c r="Q2738">
        <f t="shared" ref="Q2738" si="5618">IF(L2740="No Ct",0,L2740)</f>
        <v>0</v>
      </c>
      <c r="R2738">
        <f t="shared" ref="R2738" si="5619">IF(L2741="No Ct",0,L2741)</f>
        <v>0</v>
      </c>
      <c r="S2738" t="str">
        <f t="shared" ref="S2738" si="5620">IF(AND(M2738&gt;0,N2738=0),"Valid","Invalid")</f>
        <v>Valid</v>
      </c>
      <c r="T2738" t="str">
        <f t="shared" ref="T2738" si="5621">IF(OR(Q2738&gt;1,R2738&gt;1),"Present","Absent")</f>
        <v>Absent</v>
      </c>
      <c r="U2738" t="str">
        <f t="shared" ref="U2738" si="5622">IF(OR(AND(Q2738&gt;1,Q2738&lt;41),AND(R2738&gt;1,R2738&lt;41)),"Ct&lt;41","Ct&gt;41")</f>
        <v>Ct&gt;41</v>
      </c>
      <c r="V2738" t="str">
        <f t="shared" ref="V2738" si="5623">J2738</f>
        <v>Galizisk sumpkrebs</v>
      </c>
      <c r="W2738" t="str">
        <f t="shared" ref="W2738" si="5624">MID(F2738,10,9)</f>
        <v>DL2022046</v>
      </c>
      <c r="X2738" t="str">
        <f t="shared" ref="X2738" si="5625">W2738&amp;"_"&amp;V2738&amp;"_"&amp;S2738&amp;"_"&amp;T2738&amp;"_"&amp;U2738</f>
        <v>DL2022046_Galizisk sumpkrebs_Valid_Absent_Ct&gt;41</v>
      </c>
    </row>
    <row r="2739" spans="1:25" x14ac:dyDescent="0.25">
      <c r="A2739" t="s">
        <v>156</v>
      </c>
      <c r="B2739" t="s">
        <v>51</v>
      </c>
      <c r="C2739" t="s">
        <v>499</v>
      </c>
      <c r="D2739">
        <v>0.01</v>
      </c>
      <c r="E2739" t="s">
        <v>1275</v>
      </c>
      <c r="F2739" t="s">
        <v>716</v>
      </c>
      <c r="G2739" t="str">
        <f t="shared" si="5546"/>
        <v>DL2022046</v>
      </c>
      <c r="H2739" t="str">
        <f t="shared" si="5547"/>
        <v>17</v>
      </c>
      <c r="I2739" t="str">
        <f t="shared" si="5548"/>
        <v>Galizisk sumpkrebs_17_20221006_DL2022046_RungstedGym</v>
      </c>
      <c r="J2739" t="str">
        <f>VLOOKUP(MID(C2739,4,6),Datasæt_Analysesystemer!$B$2:$E$69,3,FALSE)</f>
        <v>Galizisk sumpkrebs</v>
      </c>
      <c r="K2739" t="str">
        <f t="shared" si="5549"/>
        <v>NK</v>
      </c>
      <c r="L2739" s="7" t="str">
        <f t="shared" si="5561"/>
        <v>No Ct</v>
      </c>
      <c r="M2739" t="str">
        <f t="shared" si="5550"/>
        <v/>
      </c>
      <c r="N2739" t="str">
        <f t="shared" si="5551"/>
        <v/>
      </c>
      <c r="O2739" t="str">
        <f t="shared" si="5552"/>
        <v/>
      </c>
    </row>
    <row r="2740" spans="1:25" x14ac:dyDescent="0.25">
      <c r="A2740" t="s">
        <v>120</v>
      </c>
      <c r="B2740" t="s">
        <v>76</v>
      </c>
      <c r="C2740" t="s">
        <v>487</v>
      </c>
      <c r="D2740">
        <v>0.01</v>
      </c>
      <c r="E2740" t="s">
        <v>1275</v>
      </c>
      <c r="F2740" t="s">
        <v>716</v>
      </c>
      <c r="G2740" t="str">
        <f t="shared" si="5546"/>
        <v>DL2022046</v>
      </c>
      <c r="H2740" t="str">
        <f t="shared" si="5547"/>
        <v>17</v>
      </c>
      <c r="I2740" t="str">
        <f t="shared" si="5548"/>
        <v>Galizisk sumpkrebs_17_20221006_DL2022046_RungstedGym</v>
      </c>
      <c r="J2740" t="str">
        <f>VLOOKUP(MID(C2740,4,6),Datasæt_Analysesystemer!$B$2:$E$69,3,FALSE)</f>
        <v>Galizisk sumpkrebs</v>
      </c>
      <c r="K2740" t="str">
        <f t="shared" si="5549"/>
        <v>EP</v>
      </c>
      <c r="L2740" s="7" t="str">
        <f t="shared" si="5561"/>
        <v>No Ct</v>
      </c>
      <c r="M2740" t="str">
        <f t="shared" si="5550"/>
        <v/>
      </c>
      <c r="N2740" t="str">
        <f t="shared" si="5551"/>
        <v/>
      </c>
      <c r="O2740" t="str">
        <f t="shared" si="5552"/>
        <v/>
      </c>
    </row>
    <row r="2741" spans="1:25" x14ac:dyDescent="0.25">
      <c r="A2741" t="s">
        <v>140</v>
      </c>
      <c r="B2741" t="s">
        <v>76</v>
      </c>
      <c r="C2741" t="s">
        <v>487</v>
      </c>
      <c r="D2741">
        <v>0.01</v>
      </c>
      <c r="E2741" t="s">
        <v>1275</v>
      </c>
      <c r="F2741" t="s">
        <v>716</v>
      </c>
      <c r="G2741" t="str">
        <f t="shared" si="5546"/>
        <v>DL2022046</v>
      </c>
      <c r="H2741" t="str">
        <f t="shared" si="5547"/>
        <v>17</v>
      </c>
      <c r="I2741" t="str">
        <f t="shared" si="5548"/>
        <v>Galizisk sumpkrebs_17_20221006_DL2022046_RungstedGym</v>
      </c>
      <c r="J2741" t="str">
        <f>VLOOKUP(MID(C2741,4,6),Datasæt_Analysesystemer!$B$2:$E$69,3,FALSE)</f>
        <v>Galizisk sumpkrebs</v>
      </c>
      <c r="K2741" t="str">
        <f t="shared" si="5549"/>
        <v>EP</v>
      </c>
      <c r="L2741" s="7" t="str">
        <f t="shared" si="5561"/>
        <v>No Ct</v>
      </c>
      <c r="M2741" t="str">
        <f t="shared" si="5550"/>
        <v/>
      </c>
      <c r="N2741" t="str">
        <f t="shared" si="5551"/>
        <v/>
      </c>
      <c r="O2741" t="str">
        <f t="shared" si="5552"/>
        <v/>
      </c>
      <c r="Y2741" t="str">
        <f>O2743</f>
        <v/>
      </c>
    </row>
    <row r="2742" spans="1:25" x14ac:dyDescent="0.25">
      <c r="A2742" t="s">
        <v>182</v>
      </c>
      <c r="B2742" t="s">
        <v>23</v>
      </c>
      <c r="C2742" t="s">
        <v>512</v>
      </c>
      <c r="D2742">
        <v>0.01</v>
      </c>
      <c r="E2742" t="s">
        <v>1275</v>
      </c>
      <c r="F2742" t="s">
        <v>716</v>
      </c>
      <c r="G2742" t="str">
        <f t="shared" si="5546"/>
        <v>DL2022046</v>
      </c>
      <c r="H2742" t="str">
        <f t="shared" si="5547"/>
        <v>18</v>
      </c>
      <c r="I2742" t="str">
        <f t="shared" si="5548"/>
        <v>Galizisk sumpkrebs_18_20221006_DL2022046_RungstedGym</v>
      </c>
      <c r="J2742" t="str">
        <f>VLOOKUP(MID(C2742,4,6),Datasæt_Analysesystemer!$B$2:$E$69,3,FALSE)</f>
        <v>Galizisk sumpkrebs</v>
      </c>
      <c r="K2742" t="str">
        <f t="shared" si="5549"/>
        <v>PK</v>
      </c>
      <c r="L2742" s="7" t="str">
        <f t="shared" si="5561"/>
        <v>No Ct</v>
      </c>
      <c r="M2742">
        <f t="shared" si="5550"/>
        <v>0</v>
      </c>
      <c r="N2742">
        <f t="shared" si="5551"/>
        <v>0</v>
      </c>
      <c r="O2742">
        <f t="shared" si="5552"/>
        <v>0</v>
      </c>
      <c r="Q2742">
        <f t="shared" ref="Q2742" si="5626">IF(L2744="No Ct",0,L2744)</f>
        <v>0</v>
      </c>
      <c r="R2742">
        <f t="shared" ref="R2742" si="5627">IF(L2745="No Ct",0,L2745)</f>
        <v>0</v>
      </c>
      <c r="S2742" t="str">
        <f t="shared" ref="S2742" si="5628">IF(AND(M2742&gt;0,N2742=0),"Valid","Invalid")</f>
        <v>Invalid</v>
      </c>
      <c r="T2742" t="str">
        <f t="shared" ref="T2742" si="5629">IF(OR(Q2742&gt;1,R2742&gt;1),"Present","Absent")</f>
        <v>Absent</v>
      </c>
      <c r="U2742" t="str">
        <f t="shared" ref="U2742" si="5630">IF(OR(AND(Q2742&gt;1,Q2742&lt;41),AND(R2742&gt;1,R2742&lt;41)),"Ct&lt;41","Ct&gt;41")</f>
        <v>Ct&gt;41</v>
      </c>
      <c r="V2742" t="str">
        <f t="shared" ref="V2742" si="5631">J2742</f>
        <v>Galizisk sumpkrebs</v>
      </c>
      <c r="W2742" t="str">
        <f t="shared" ref="W2742" si="5632">MID(F2742,10,9)</f>
        <v>DL2022046</v>
      </c>
      <c r="X2742" t="str">
        <f t="shared" ref="X2742" si="5633">W2742&amp;"_"&amp;V2742&amp;"_"&amp;S2742&amp;"_"&amp;T2742&amp;"_"&amp;U2742</f>
        <v>DL2022046_Galizisk sumpkrebs_Invalid_Absent_Ct&gt;41</v>
      </c>
    </row>
    <row r="2743" spans="1:25" x14ac:dyDescent="0.25">
      <c r="A2743" t="s">
        <v>158</v>
      </c>
      <c r="B2743" t="s">
        <v>51</v>
      </c>
      <c r="C2743" t="s">
        <v>500</v>
      </c>
      <c r="D2743">
        <v>0.01</v>
      </c>
      <c r="E2743" t="s">
        <v>1275</v>
      </c>
      <c r="F2743" t="s">
        <v>716</v>
      </c>
      <c r="G2743" t="str">
        <f t="shared" si="5546"/>
        <v>DL2022046</v>
      </c>
      <c r="H2743" t="str">
        <f t="shared" si="5547"/>
        <v>18</v>
      </c>
      <c r="I2743" t="str">
        <f t="shared" si="5548"/>
        <v>Galizisk sumpkrebs_18_20221006_DL2022046_RungstedGym</v>
      </c>
      <c r="J2743" t="str">
        <f>VLOOKUP(MID(C2743,4,6),Datasæt_Analysesystemer!$B$2:$E$69,3,FALSE)</f>
        <v>Galizisk sumpkrebs</v>
      </c>
      <c r="K2743" t="str">
        <f t="shared" si="5549"/>
        <v>NK</v>
      </c>
      <c r="L2743" s="7" t="str">
        <f t="shared" si="5561"/>
        <v>No Ct</v>
      </c>
      <c r="M2743" t="str">
        <f t="shared" si="5550"/>
        <v/>
      </c>
      <c r="N2743" t="str">
        <f t="shared" si="5551"/>
        <v/>
      </c>
      <c r="O2743" t="str">
        <f t="shared" si="5552"/>
        <v/>
      </c>
    </row>
    <row r="2744" spans="1:25" x14ac:dyDescent="0.25">
      <c r="A2744" t="s">
        <v>122</v>
      </c>
      <c r="B2744" t="s">
        <v>76</v>
      </c>
      <c r="C2744" t="s">
        <v>488</v>
      </c>
      <c r="D2744">
        <v>0.01</v>
      </c>
      <c r="E2744" t="s">
        <v>1275</v>
      </c>
      <c r="F2744" t="s">
        <v>716</v>
      </c>
      <c r="G2744" t="str">
        <f t="shared" si="5546"/>
        <v>DL2022046</v>
      </c>
      <c r="H2744" t="str">
        <f t="shared" si="5547"/>
        <v>18</v>
      </c>
      <c r="I2744" t="str">
        <f t="shared" si="5548"/>
        <v>Galizisk sumpkrebs_18_20221006_DL2022046_RungstedGym</v>
      </c>
      <c r="J2744" t="str">
        <f>VLOOKUP(MID(C2744,4,6),Datasæt_Analysesystemer!$B$2:$E$69,3,FALSE)</f>
        <v>Galizisk sumpkrebs</v>
      </c>
      <c r="K2744" t="str">
        <f t="shared" si="5549"/>
        <v>EP</v>
      </c>
      <c r="L2744" s="7" t="str">
        <f t="shared" si="5561"/>
        <v>No Ct</v>
      </c>
      <c r="M2744" t="str">
        <f t="shared" si="5550"/>
        <v/>
      </c>
      <c r="N2744" t="str">
        <f t="shared" si="5551"/>
        <v/>
      </c>
      <c r="O2744" t="str">
        <f t="shared" si="5552"/>
        <v/>
      </c>
    </row>
    <row r="2745" spans="1:25" x14ac:dyDescent="0.25">
      <c r="A2745" t="s">
        <v>141</v>
      </c>
      <c r="B2745" t="s">
        <v>76</v>
      </c>
      <c r="C2745" t="s">
        <v>488</v>
      </c>
      <c r="D2745">
        <v>0.01</v>
      </c>
      <c r="E2745" t="s">
        <v>1275</v>
      </c>
      <c r="F2745" t="s">
        <v>716</v>
      </c>
      <c r="G2745" t="str">
        <f t="shared" si="5546"/>
        <v>DL2022046</v>
      </c>
      <c r="H2745" t="str">
        <f t="shared" si="5547"/>
        <v>18</v>
      </c>
      <c r="I2745" t="str">
        <f t="shared" si="5548"/>
        <v>Galizisk sumpkrebs_18_20221006_DL2022046_RungstedGym</v>
      </c>
      <c r="J2745" t="str">
        <f>VLOOKUP(MID(C2745,4,6),Datasæt_Analysesystemer!$B$2:$E$69,3,FALSE)</f>
        <v>Galizisk sumpkrebs</v>
      </c>
      <c r="K2745" t="str">
        <f t="shared" si="5549"/>
        <v>EP</v>
      </c>
      <c r="L2745" s="7" t="str">
        <f t="shared" si="5561"/>
        <v>No Ct</v>
      </c>
      <c r="M2745" t="str">
        <f t="shared" si="5550"/>
        <v/>
      </c>
      <c r="N2745" t="str">
        <f t="shared" si="5551"/>
        <v/>
      </c>
      <c r="O2745" t="str">
        <f t="shared" si="5552"/>
        <v/>
      </c>
      <c r="Y2745" t="str">
        <f>O2747</f>
        <v/>
      </c>
    </row>
    <row r="2746" spans="1:25" x14ac:dyDescent="0.25">
      <c r="A2746" t="s">
        <v>184</v>
      </c>
      <c r="B2746" t="s">
        <v>23</v>
      </c>
      <c r="C2746" t="s">
        <v>513</v>
      </c>
      <c r="D2746">
        <v>0.01</v>
      </c>
      <c r="E2746">
        <v>26.38</v>
      </c>
      <c r="F2746" t="s">
        <v>716</v>
      </c>
      <c r="G2746" t="str">
        <f t="shared" si="5546"/>
        <v>DL2022046</v>
      </c>
      <c r="H2746" t="str">
        <f t="shared" si="5547"/>
        <v>19</v>
      </c>
      <c r="I2746" t="str">
        <f t="shared" si="5548"/>
        <v>Kinesisk uldhåndskrabbe_19_20221006_DL2022046_RungstedGym</v>
      </c>
      <c r="J2746" t="str">
        <f>VLOOKUP(MID(C2746,4,6),Datasæt_Analysesystemer!$B$2:$E$69,3,FALSE)</f>
        <v>Kinesisk uldhåndskrabbe</v>
      </c>
      <c r="K2746" t="str">
        <f t="shared" si="5549"/>
        <v>PK</v>
      </c>
      <c r="L2746" s="7">
        <f t="shared" si="5561"/>
        <v>26.38</v>
      </c>
      <c r="M2746">
        <f t="shared" si="5550"/>
        <v>26.38</v>
      </c>
      <c r="N2746">
        <f t="shared" si="5551"/>
        <v>0</v>
      </c>
      <c r="O2746">
        <f t="shared" si="5552"/>
        <v>0</v>
      </c>
      <c r="Q2746">
        <f t="shared" ref="Q2746" si="5634">IF(L2748="No Ct",0,L2748)</f>
        <v>0</v>
      </c>
      <c r="R2746">
        <f t="shared" ref="R2746" si="5635">IF(L2749="No Ct",0,L2749)</f>
        <v>0</v>
      </c>
      <c r="S2746" t="str">
        <f t="shared" ref="S2746" si="5636">IF(AND(M2746&gt;0,N2746=0),"Valid","Invalid")</f>
        <v>Valid</v>
      </c>
      <c r="T2746" t="str">
        <f t="shared" ref="T2746" si="5637">IF(OR(Q2746&gt;1,R2746&gt;1),"Present","Absent")</f>
        <v>Absent</v>
      </c>
      <c r="U2746" t="str">
        <f t="shared" ref="U2746" si="5638">IF(OR(AND(Q2746&gt;1,Q2746&lt;41),AND(R2746&gt;1,R2746&lt;41)),"Ct&lt;41","Ct&gt;41")</f>
        <v>Ct&gt;41</v>
      </c>
      <c r="V2746" t="str">
        <f t="shared" ref="V2746" si="5639">J2746</f>
        <v>Kinesisk uldhåndskrabbe</v>
      </c>
      <c r="W2746" t="str">
        <f t="shared" ref="W2746" si="5640">MID(F2746,10,9)</f>
        <v>DL2022046</v>
      </c>
      <c r="X2746" t="str">
        <f t="shared" ref="X2746" si="5641">W2746&amp;"_"&amp;V2746&amp;"_"&amp;S2746&amp;"_"&amp;T2746&amp;"_"&amp;U2746</f>
        <v>DL2022046_Kinesisk uldhåndskrabbe_Valid_Absent_Ct&gt;41</v>
      </c>
    </row>
    <row r="2747" spans="1:25" x14ac:dyDescent="0.25">
      <c r="A2747" t="s">
        <v>160</v>
      </c>
      <c r="B2747" t="s">
        <v>51</v>
      </c>
      <c r="C2747" t="s">
        <v>501</v>
      </c>
      <c r="D2747">
        <v>0.01</v>
      </c>
      <c r="E2747" t="s">
        <v>1275</v>
      </c>
      <c r="F2747" t="s">
        <v>716</v>
      </c>
      <c r="G2747" t="str">
        <f t="shared" si="5546"/>
        <v>DL2022046</v>
      </c>
      <c r="H2747" t="str">
        <f t="shared" si="5547"/>
        <v>19</v>
      </c>
      <c r="I2747" t="str">
        <f t="shared" si="5548"/>
        <v>Kinesisk uldhåndskrabbe_19_20221006_DL2022046_RungstedGym</v>
      </c>
      <c r="J2747" t="str">
        <f>VLOOKUP(MID(C2747,4,6),Datasæt_Analysesystemer!$B$2:$E$69,3,FALSE)</f>
        <v>Kinesisk uldhåndskrabbe</v>
      </c>
      <c r="K2747" t="str">
        <f t="shared" si="5549"/>
        <v>NK</v>
      </c>
      <c r="L2747" s="7" t="str">
        <f t="shared" si="5561"/>
        <v>No Ct</v>
      </c>
      <c r="M2747" t="str">
        <f t="shared" si="5550"/>
        <v/>
      </c>
      <c r="N2747" t="str">
        <f t="shared" si="5551"/>
        <v/>
      </c>
      <c r="O2747" t="str">
        <f t="shared" si="5552"/>
        <v/>
      </c>
    </row>
    <row r="2748" spans="1:25" x14ac:dyDescent="0.25">
      <c r="A2748" t="s">
        <v>124</v>
      </c>
      <c r="B2748" t="s">
        <v>76</v>
      </c>
      <c r="C2748" t="s">
        <v>489</v>
      </c>
      <c r="D2748">
        <v>0.01</v>
      </c>
      <c r="E2748" t="s">
        <v>1275</v>
      </c>
      <c r="F2748" t="s">
        <v>716</v>
      </c>
      <c r="G2748" t="str">
        <f t="shared" si="5546"/>
        <v>DL2022046</v>
      </c>
      <c r="H2748" t="str">
        <f t="shared" si="5547"/>
        <v>19</v>
      </c>
      <c r="I2748" t="str">
        <f t="shared" si="5548"/>
        <v>Kinesisk uldhåndskrabbe_19_20221006_DL2022046_RungstedGym</v>
      </c>
      <c r="J2748" t="str">
        <f>VLOOKUP(MID(C2748,4,6),Datasæt_Analysesystemer!$B$2:$E$69,3,FALSE)</f>
        <v>Kinesisk uldhåndskrabbe</v>
      </c>
      <c r="K2748" t="str">
        <f t="shared" si="5549"/>
        <v>EP</v>
      </c>
      <c r="L2748" s="7" t="str">
        <f t="shared" si="5561"/>
        <v>No Ct</v>
      </c>
      <c r="M2748" t="str">
        <f t="shared" si="5550"/>
        <v/>
      </c>
      <c r="N2748" t="str">
        <f t="shared" si="5551"/>
        <v/>
      </c>
      <c r="O2748" t="str">
        <f t="shared" si="5552"/>
        <v/>
      </c>
    </row>
    <row r="2749" spans="1:25" x14ac:dyDescent="0.25">
      <c r="A2749" t="s">
        <v>142</v>
      </c>
      <c r="B2749" t="s">
        <v>76</v>
      </c>
      <c r="C2749" t="s">
        <v>489</v>
      </c>
      <c r="D2749">
        <v>0.01</v>
      </c>
      <c r="E2749" t="s">
        <v>1275</v>
      </c>
      <c r="F2749" t="s">
        <v>716</v>
      </c>
      <c r="G2749" t="str">
        <f t="shared" si="5546"/>
        <v>DL2022046</v>
      </c>
      <c r="H2749" t="str">
        <f t="shared" si="5547"/>
        <v>19</v>
      </c>
      <c r="I2749" t="str">
        <f t="shared" si="5548"/>
        <v>Kinesisk uldhåndskrabbe_19_20221006_DL2022046_RungstedGym</v>
      </c>
      <c r="J2749" t="str">
        <f>VLOOKUP(MID(C2749,4,6),Datasæt_Analysesystemer!$B$2:$E$69,3,FALSE)</f>
        <v>Kinesisk uldhåndskrabbe</v>
      </c>
      <c r="K2749" t="str">
        <f t="shared" si="5549"/>
        <v>EP</v>
      </c>
      <c r="L2749" s="7" t="str">
        <f t="shared" si="5561"/>
        <v>No Ct</v>
      </c>
      <c r="M2749" t="str">
        <f t="shared" si="5550"/>
        <v/>
      </c>
      <c r="N2749" t="str">
        <f t="shared" si="5551"/>
        <v/>
      </c>
      <c r="O2749" t="str">
        <f t="shared" si="5552"/>
        <v/>
      </c>
      <c r="Y2749" t="str">
        <f>O2751</f>
        <v/>
      </c>
    </row>
    <row r="2750" spans="1:25" x14ac:dyDescent="0.25">
      <c r="A2750" t="s">
        <v>186</v>
      </c>
      <c r="B2750" t="s">
        <v>23</v>
      </c>
      <c r="C2750" t="s">
        <v>514</v>
      </c>
      <c r="D2750">
        <v>0.01</v>
      </c>
      <c r="E2750" t="s">
        <v>1275</v>
      </c>
      <c r="F2750" t="s">
        <v>716</v>
      </c>
      <c r="G2750" t="str">
        <f t="shared" si="5546"/>
        <v>DL2022046</v>
      </c>
      <c r="H2750" t="str">
        <f t="shared" si="5547"/>
        <v>20</v>
      </c>
      <c r="I2750" t="str">
        <f t="shared" si="5548"/>
        <v>Kinesisk uldhåndskrabbe_20_20221006_DL2022046_RungstedGym</v>
      </c>
      <c r="J2750" t="str">
        <f>VLOOKUP(MID(C2750,4,6),Datasæt_Analysesystemer!$B$2:$E$69,3,FALSE)</f>
        <v>Kinesisk uldhåndskrabbe</v>
      </c>
      <c r="K2750" t="str">
        <f t="shared" si="5549"/>
        <v>PK</v>
      </c>
      <c r="L2750" s="7" t="str">
        <f t="shared" si="5561"/>
        <v>No Ct</v>
      </c>
      <c r="M2750">
        <f t="shared" si="5550"/>
        <v>0</v>
      </c>
      <c r="N2750">
        <f t="shared" si="5551"/>
        <v>0</v>
      </c>
      <c r="O2750">
        <f t="shared" si="5552"/>
        <v>0</v>
      </c>
      <c r="Q2750">
        <f t="shared" ref="Q2750" si="5642">IF(L2752="No Ct",0,L2752)</f>
        <v>0</v>
      </c>
      <c r="R2750">
        <f t="shared" ref="R2750" si="5643">IF(L2753="No Ct",0,L2753)</f>
        <v>0</v>
      </c>
      <c r="S2750" t="str">
        <f t="shared" ref="S2750" si="5644">IF(AND(M2750&gt;0,N2750=0),"Valid","Invalid")</f>
        <v>Invalid</v>
      </c>
      <c r="T2750" t="str">
        <f t="shared" ref="T2750" si="5645">IF(OR(Q2750&gt;1,R2750&gt;1),"Present","Absent")</f>
        <v>Absent</v>
      </c>
      <c r="U2750" t="str">
        <f t="shared" ref="U2750" si="5646">IF(OR(AND(Q2750&gt;1,Q2750&lt;41),AND(R2750&gt;1,R2750&lt;41)),"Ct&lt;41","Ct&gt;41")</f>
        <v>Ct&gt;41</v>
      </c>
      <c r="V2750" t="str">
        <f t="shared" ref="V2750" si="5647">J2750</f>
        <v>Kinesisk uldhåndskrabbe</v>
      </c>
      <c r="W2750" t="str">
        <f t="shared" ref="W2750" si="5648">MID(F2750,10,9)</f>
        <v>DL2022046</v>
      </c>
      <c r="X2750" t="str">
        <f t="shared" ref="X2750" si="5649">W2750&amp;"_"&amp;V2750&amp;"_"&amp;S2750&amp;"_"&amp;T2750&amp;"_"&amp;U2750</f>
        <v>DL2022046_Kinesisk uldhåndskrabbe_Invalid_Absent_Ct&gt;41</v>
      </c>
    </row>
    <row r="2751" spans="1:25" x14ac:dyDescent="0.25">
      <c r="A2751" t="s">
        <v>162</v>
      </c>
      <c r="B2751" t="s">
        <v>51</v>
      </c>
      <c r="C2751" t="s">
        <v>502</v>
      </c>
      <c r="D2751">
        <v>0.01</v>
      </c>
      <c r="E2751" t="s">
        <v>1275</v>
      </c>
      <c r="F2751" t="s">
        <v>716</v>
      </c>
      <c r="G2751" t="str">
        <f t="shared" si="5546"/>
        <v>DL2022046</v>
      </c>
      <c r="H2751" t="str">
        <f t="shared" si="5547"/>
        <v>20</v>
      </c>
      <c r="I2751" t="str">
        <f t="shared" si="5548"/>
        <v>Kinesisk uldhåndskrabbe_20_20221006_DL2022046_RungstedGym</v>
      </c>
      <c r="J2751" t="str">
        <f>VLOOKUP(MID(C2751,4,6),Datasæt_Analysesystemer!$B$2:$E$69,3,FALSE)</f>
        <v>Kinesisk uldhåndskrabbe</v>
      </c>
      <c r="K2751" t="str">
        <f t="shared" si="5549"/>
        <v>NK</v>
      </c>
      <c r="L2751" s="7" t="str">
        <f t="shared" si="5561"/>
        <v>No Ct</v>
      </c>
      <c r="M2751" t="str">
        <f t="shared" si="5550"/>
        <v/>
      </c>
      <c r="N2751" t="str">
        <f t="shared" si="5551"/>
        <v/>
      </c>
      <c r="O2751" t="str">
        <f t="shared" si="5552"/>
        <v/>
      </c>
    </row>
    <row r="2752" spans="1:25" x14ac:dyDescent="0.25">
      <c r="A2752" t="s">
        <v>126</v>
      </c>
      <c r="B2752" t="s">
        <v>76</v>
      </c>
      <c r="C2752" t="s">
        <v>490</v>
      </c>
      <c r="D2752">
        <v>0.01</v>
      </c>
      <c r="E2752" t="s">
        <v>1275</v>
      </c>
      <c r="F2752" t="s">
        <v>716</v>
      </c>
      <c r="G2752" t="str">
        <f t="shared" si="5546"/>
        <v>DL2022046</v>
      </c>
      <c r="H2752" t="str">
        <f t="shared" si="5547"/>
        <v>20</v>
      </c>
      <c r="I2752" t="str">
        <f t="shared" si="5548"/>
        <v>Kinesisk uldhåndskrabbe_20_20221006_DL2022046_RungstedGym</v>
      </c>
      <c r="J2752" t="str">
        <f>VLOOKUP(MID(C2752,4,6),Datasæt_Analysesystemer!$B$2:$E$69,3,FALSE)</f>
        <v>Kinesisk uldhåndskrabbe</v>
      </c>
      <c r="K2752" t="str">
        <f t="shared" si="5549"/>
        <v>EP</v>
      </c>
      <c r="L2752" s="7" t="str">
        <f t="shared" si="5561"/>
        <v>No Ct</v>
      </c>
      <c r="M2752" t="str">
        <f t="shared" si="5550"/>
        <v/>
      </c>
      <c r="N2752" t="str">
        <f t="shared" si="5551"/>
        <v/>
      </c>
      <c r="O2752" t="str">
        <f t="shared" si="5552"/>
        <v/>
      </c>
    </row>
    <row r="2753" spans="1:25" x14ac:dyDescent="0.25">
      <c r="A2753" t="s">
        <v>143</v>
      </c>
      <c r="B2753" t="s">
        <v>76</v>
      </c>
      <c r="C2753" t="s">
        <v>490</v>
      </c>
      <c r="D2753">
        <v>0.01</v>
      </c>
      <c r="E2753" t="s">
        <v>1275</v>
      </c>
      <c r="F2753" t="s">
        <v>716</v>
      </c>
      <c r="G2753" t="str">
        <f t="shared" si="5546"/>
        <v>DL2022046</v>
      </c>
      <c r="H2753" t="str">
        <f t="shared" si="5547"/>
        <v>20</v>
      </c>
      <c r="I2753" t="str">
        <f t="shared" si="5548"/>
        <v>Kinesisk uldhåndskrabbe_20_20221006_DL2022046_RungstedGym</v>
      </c>
      <c r="J2753" t="str">
        <f>VLOOKUP(MID(C2753,4,6),Datasæt_Analysesystemer!$B$2:$E$69,3,FALSE)</f>
        <v>Kinesisk uldhåndskrabbe</v>
      </c>
      <c r="K2753" t="str">
        <f t="shared" si="5549"/>
        <v>EP</v>
      </c>
      <c r="L2753" s="7" t="str">
        <f t="shared" si="5561"/>
        <v>No Ct</v>
      </c>
      <c r="M2753" t="str">
        <f t="shared" si="5550"/>
        <v/>
      </c>
      <c r="N2753" t="str">
        <f t="shared" si="5551"/>
        <v/>
      </c>
      <c r="O2753" t="str">
        <f t="shared" si="5552"/>
        <v/>
      </c>
      <c r="Y2753" t="str">
        <f>O2755</f>
        <v/>
      </c>
    </row>
    <row r="2754" spans="1:25" x14ac:dyDescent="0.25">
      <c r="A2754" t="s">
        <v>188</v>
      </c>
      <c r="B2754" t="s">
        <v>23</v>
      </c>
      <c r="C2754" t="s">
        <v>515</v>
      </c>
      <c r="D2754">
        <v>0.01</v>
      </c>
      <c r="E2754" t="s">
        <v>1275</v>
      </c>
      <c r="F2754" t="s">
        <v>716</v>
      </c>
      <c r="G2754" t="str">
        <f t="shared" si="5546"/>
        <v>DL2022046</v>
      </c>
      <c r="H2754" t="str">
        <f t="shared" si="5547"/>
        <v>21</v>
      </c>
      <c r="I2754" t="str">
        <f t="shared" si="5548"/>
        <v>Bred vandkalv_21_20221006_DL2022046_RungstedGym</v>
      </c>
      <c r="J2754" t="str">
        <f>VLOOKUP(MID(C2754,4,6),Datasæt_Analysesystemer!$B$2:$E$69,3,FALSE)</f>
        <v>Bred vandkalv</v>
      </c>
      <c r="K2754" t="str">
        <f t="shared" si="5549"/>
        <v>PK</v>
      </c>
      <c r="L2754" s="7" t="str">
        <f t="shared" si="5561"/>
        <v>No Ct</v>
      </c>
      <c r="M2754">
        <f t="shared" si="5550"/>
        <v>0</v>
      </c>
      <c r="N2754">
        <f t="shared" si="5551"/>
        <v>0</v>
      </c>
      <c r="O2754">
        <f t="shared" si="5552"/>
        <v>0</v>
      </c>
      <c r="Q2754">
        <f t="shared" ref="Q2754" si="5650">IF(L2756="No Ct",0,L2756)</f>
        <v>0</v>
      </c>
      <c r="R2754">
        <f t="shared" ref="R2754" si="5651">IF(L2757="No Ct",0,L2757)</f>
        <v>0</v>
      </c>
      <c r="S2754" t="str">
        <f t="shared" ref="S2754" si="5652">IF(AND(M2754&gt;0,N2754=0),"Valid","Invalid")</f>
        <v>Invalid</v>
      </c>
      <c r="T2754" t="str">
        <f t="shared" ref="T2754" si="5653">IF(OR(Q2754&gt;1,R2754&gt;1),"Present","Absent")</f>
        <v>Absent</v>
      </c>
      <c r="U2754" t="str">
        <f t="shared" ref="U2754" si="5654">IF(OR(AND(Q2754&gt;1,Q2754&lt;41),AND(R2754&gt;1,R2754&lt;41)),"Ct&lt;41","Ct&gt;41")</f>
        <v>Ct&gt;41</v>
      </c>
      <c r="V2754" t="str">
        <f t="shared" ref="V2754" si="5655">J2754</f>
        <v>Bred vandkalv</v>
      </c>
      <c r="W2754" t="str">
        <f t="shared" ref="W2754" si="5656">MID(F2754,10,9)</f>
        <v>DL2022046</v>
      </c>
      <c r="X2754" t="str">
        <f t="shared" ref="X2754" si="5657">W2754&amp;"_"&amp;V2754&amp;"_"&amp;S2754&amp;"_"&amp;T2754&amp;"_"&amp;U2754</f>
        <v>DL2022046_Bred vandkalv_Invalid_Absent_Ct&gt;41</v>
      </c>
    </row>
    <row r="2755" spans="1:25" x14ac:dyDescent="0.25">
      <c r="A2755" t="s">
        <v>164</v>
      </c>
      <c r="B2755" t="s">
        <v>51</v>
      </c>
      <c r="C2755" t="s">
        <v>503</v>
      </c>
      <c r="D2755">
        <v>0.01</v>
      </c>
      <c r="E2755" t="s">
        <v>1275</v>
      </c>
      <c r="F2755" t="s">
        <v>716</v>
      </c>
      <c r="G2755" t="str">
        <f t="shared" si="5546"/>
        <v>DL2022046</v>
      </c>
      <c r="H2755" t="str">
        <f t="shared" si="5547"/>
        <v>21</v>
      </c>
      <c r="I2755" t="str">
        <f t="shared" si="5548"/>
        <v>Bred vandkalv_21_20221006_DL2022046_RungstedGym</v>
      </c>
      <c r="J2755" t="str">
        <f>VLOOKUP(MID(C2755,4,6),Datasæt_Analysesystemer!$B$2:$E$69,3,FALSE)</f>
        <v>Bred vandkalv</v>
      </c>
      <c r="K2755" t="str">
        <f t="shared" si="5549"/>
        <v>NK</v>
      </c>
      <c r="L2755" s="7" t="str">
        <f t="shared" si="5561"/>
        <v>No Ct</v>
      </c>
      <c r="M2755" t="str">
        <f t="shared" si="5550"/>
        <v/>
      </c>
      <c r="N2755" t="str">
        <f t="shared" si="5551"/>
        <v/>
      </c>
      <c r="O2755" t="str">
        <f t="shared" si="5552"/>
        <v/>
      </c>
    </row>
    <row r="2756" spans="1:25" x14ac:dyDescent="0.25">
      <c r="A2756" t="s">
        <v>128</v>
      </c>
      <c r="B2756" t="s">
        <v>76</v>
      </c>
      <c r="C2756" t="s">
        <v>491</v>
      </c>
      <c r="D2756">
        <v>0.01</v>
      </c>
      <c r="E2756" t="s">
        <v>1275</v>
      </c>
      <c r="F2756" t="s">
        <v>716</v>
      </c>
      <c r="G2756" t="str">
        <f t="shared" si="5546"/>
        <v>DL2022046</v>
      </c>
      <c r="H2756" t="str">
        <f t="shared" si="5547"/>
        <v>21</v>
      </c>
      <c r="I2756" t="str">
        <f t="shared" si="5548"/>
        <v>Bred vandkalv_21_20221006_DL2022046_RungstedGym</v>
      </c>
      <c r="J2756" t="str">
        <f>VLOOKUP(MID(C2756,4,6),Datasæt_Analysesystemer!$B$2:$E$69,3,FALSE)</f>
        <v>Bred vandkalv</v>
      </c>
      <c r="K2756" t="str">
        <f t="shared" si="5549"/>
        <v>EP</v>
      </c>
      <c r="L2756" s="7" t="str">
        <f t="shared" si="5561"/>
        <v>No Ct</v>
      </c>
      <c r="M2756" t="str">
        <f t="shared" si="5550"/>
        <v/>
      </c>
      <c r="N2756" t="str">
        <f t="shared" si="5551"/>
        <v/>
      </c>
      <c r="O2756" t="str">
        <f t="shared" si="5552"/>
        <v/>
      </c>
    </row>
    <row r="2757" spans="1:25" x14ac:dyDescent="0.25">
      <c r="A2757" t="s">
        <v>144</v>
      </c>
      <c r="B2757" t="s">
        <v>76</v>
      </c>
      <c r="C2757" t="s">
        <v>491</v>
      </c>
      <c r="D2757">
        <v>0.01</v>
      </c>
      <c r="E2757" t="s">
        <v>1275</v>
      </c>
      <c r="F2757" t="s">
        <v>716</v>
      </c>
      <c r="G2757" t="str">
        <f t="shared" si="5546"/>
        <v>DL2022046</v>
      </c>
      <c r="H2757" t="str">
        <f t="shared" si="5547"/>
        <v>21</v>
      </c>
      <c r="I2757" t="str">
        <f t="shared" si="5548"/>
        <v>Bred vandkalv_21_20221006_DL2022046_RungstedGym</v>
      </c>
      <c r="J2757" t="str">
        <f>VLOOKUP(MID(C2757,4,6),Datasæt_Analysesystemer!$B$2:$E$69,3,FALSE)</f>
        <v>Bred vandkalv</v>
      </c>
      <c r="K2757" t="str">
        <f t="shared" si="5549"/>
        <v>EP</v>
      </c>
      <c r="L2757" s="7" t="str">
        <f t="shared" si="5561"/>
        <v>No Ct</v>
      </c>
      <c r="M2757" t="str">
        <f t="shared" si="5550"/>
        <v/>
      </c>
      <c r="N2757" t="str">
        <f t="shared" si="5551"/>
        <v/>
      </c>
      <c r="O2757" t="str">
        <f t="shared" si="5552"/>
        <v/>
      </c>
      <c r="Y2757" t="str">
        <f>O2759</f>
        <v/>
      </c>
    </row>
    <row r="2758" spans="1:25" x14ac:dyDescent="0.25">
      <c r="A2758" t="s">
        <v>190</v>
      </c>
      <c r="B2758" t="s">
        <v>23</v>
      </c>
      <c r="C2758" t="s">
        <v>516</v>
      </c>
      <c r="D2758">
        <v>0.01</v>
      </c>
      <c r="E2758" t="s">
        <v>1275</v>
      </c>
      <c r="F2758" t="s">
        <v>716</v>
      </c>
      <c r="G2758" t="str">
        <f t="shared" si="5546"/>
        <v>DL2022046</v>
      </c>
      <c r="H2758" t="str">
        <f t="shared" si="5547"/>
        <v>22</v>
      </c>
      <c r="I2758" t="str">
        <f t="shared" si="5548"/>
        <v>Bred vandkalv_22_20221006_DL2022046_RungstedGym</v>
      </c>
      <c r="J2758" t="str">
        <f>VLOOKUP(MID(C2758,4,6),Datasæt_Analysesystemer!$B$2:$E$69,3,FALSE)</f>
        <v>Bred vandkalv</v>
      </c>
      <c r="K2758" t="str">
        <f t="shared" si="5549"/>
        <v>PK</v>
      </c>
      <c r="L2758" s="7" t="str">
        <f t="shared" si="5561"/>
        <v>No Ct</v>
      </c>
      <c r="M2758">
        <f t="shared" si="5550"/>
        <v>0</v>
      </c>
      <c r="N2758">
        <f t="shared" si="5551"/>
        <v>0</v>
      </c>
      <c r="O2758">
        <f t="shared" si="5552"/>
        <v>23.93</v>
      </c>
      <c r="Q2758">
        <f t="shared" ref="Q2758" si="5658">IF(L2760="No Ct",0,L2760)</f>
        <v>23.93</v>
      </c>
      <c r="R2758">
        <f t="shared" ref="R2758" si="5659">IF(L2761="No Ct",0,L2761)</f>
        <v>0</v>
      </c>
      <c r="S2758" t="str">
        <f t="shared" ref="S2758" si="5660">IF(AND(M2758&gt;0,N2758=0),"Valid","Invalid")</f>
        <v>Invalid</v>
      </c>
      <c r="T2758" t="str">
        <f t="shared" ref="T2758" si="5661">IF(OR(Q2758&gt;1,R2758&gt;1),"Present","Absent")</f>
        <v>Present</v>
      </c>
      <c r="U2758" t="str">
        <f t="shared" ref="U2758" si="5662">IF(OR(AND(Q2758&gt;1,Q2758&lt;41),AND(R2758&gt;1,R2758&lt;41)),"Ct&lt;41","Ct&gt;41")</f>
        <v>Ct&lt;41</v>
      </c>
      <c r="V2758" t="str">
        <f t="shared" ref="V2758" si="5663">J2758</f>
        <v>Bred vandkalv</v>
      </c>
      <c r="W2758" t="str">
        <f t="shared" ref="W2758" si="5664">MID(F2758,10,9)</f>
        <v>DL2022046</v>
      </c>
      <c r="X2758" t="str">
        <f t="shared" ref="X2758" si="5665">W2758&amp;"_"&amp;V2758&amp;"_"&amp;S2758&amp;"_"&amp;T2758&amp;"_"&amp;U2758</f>
        <v>DL2022046_Bred vandkalv_Invalid_Present_Ct&lt;41</v>
      </c>
    </row>
    <row r="2759" spans="1:25" x14ac:dyDescent="0.25">
      <c r="A2759" t="s">
        <v>166</v>
      </c>
      <c r="B2759" t="s">
        <v>51</v>
      </c>
      <c r="C2759" t="s">
        <v>504</v>
      </c>
      <c r="D2759">
        <v>0.01</v>
      </c>
      <c r="E2759" t="s">
        <v>1275</v>
      </c>
      <c r="F2759" t="s">
        <v>716</v>
      </c>
      <c r="G2759" t="str">
        <f t="shared" si="5546"/>
        <v>DL2022046</v>
      </c>
      <c r="H2759" t="str">
        <f t="shared" si="5547"/>
        <v>22</v>
      </c>
      <c r="I2759" t="str">
        <f t="shared" si="5548"/>
        <v>Bred vandkalv_22_20221006_DL2022046_RungstedGym</v>
      </c>
      <c r="J2759" t="str">
        <f>VLOOKUP(MID(C2759,4,6),Datasæt_Analysesystemer!$B$2:$E$69,3,FALSE)</f>
        <v>Bred vandkalv</v>
      </c>
      <c r="K2759" t="str">
        <f t="shared" si="5549"/>
        <v>NK</v>
      </c>
      <c r="L2759" s="7" t="str">
        <f t="shared" si="5561"/>
        <v>No Ct</v>
      </c>
      <c r="M2759" t="str">
        <f t="shared" si="5550"/>
        <v/>
      </c>
      <c r="N2759" t="str">
        <f t="shared" si="5551"/>
        <v/>
      </c>
      <c r="O2759" t="str">
        <f t="shared" si="5552"/>
        <v/>
      </c>
    </row>
    <row r="2760" spans="1:25" x14ac:dyDescent="0.25">
      <c r="A2760" t="s">
        <v>130</v>
      </c>
      <c r="B2760" t="s">
        <v>76</v>
      </c>
      <c r="C2760" t="s">
        <v>492</v>
      </c>
      <c r="D2760">
        <v>0.01</v>
      </c>
      <c r="E2760">
        <v>23.93</v>
      </c>
      <c r="F2760" t="s">
        <v>716</v>
      </c>
      <c r="G2760" t="str">
        <f t="shared" si="5546"/>
        <v>DL2022046</v>
      </c>
      <c r="H2760" t="str">
        <f t="shared" si="5547"/>
        <v>22</v>
      </c>
      <c r="I2760" t="str">
        <f t="shared" si="5548"/>
        <v>Bred vandkalv_22_20221006_DL2022046_RungstedGym</v>
      </c>
      <c r="J2760" t="str">
        <f>VLOOKUP(MID(C2760,4,6),Datasæt_Analysesystemer!$B$2:$E$69,3,FALSE)</f>
        <v>Bred vandkalv</v>
      </c>
      <c r="K2760" t="str">
        <f t="shared" si="5549"/>
        <v>EP</v>
      </c>
      <c r="L2760" s="7">
        <f t="shared" si="5561"/>
        <v>23.93</v>
      </c>
      <c r="M2760" t="str">
        <f t="shared" si="5550"/>
        <v/>
      </c>
      <c r="N2760" t="str">
        <f t="shared" si="5551"/>
        <v/>
      </c>
      <c r="O2760" t="str">
        <f t="shared" si="5552"/>
        <v/>
      </c>
    </row>
    <row r="2761" spans="1:25" x14ac:dyDescent="0.25">
      <c r="A2761" t="s">
        <v>145</v>
      </c>
      <c r="B2761" t="s">
        <v>76</v>
      </c>
      <c r="C2761" t="s">
        <v>492</v>
      </c>
      <c r="D2761">
        <v>0.01</v>
      </c>
      <c r="E2761" t="s">
        <v>1275</v>
      </c>
      <c r="F2761" t="s">
        <v>716</v>
      </c>
      <c r="G2761" t="str">
        <f t="shared" si="5546"/>
        <v>DL2022046</v>
      </c>
      <c r="H2761" t="str">
        <f t="shared" si="5547"/>
        <v>22</v>
      </c>
      <c r="I2761" t="str">
        <f t="shared" si="5548"/>
        <v>Bred vandkalv_22_20221006_DL2022046_RungstedGym</v>
      </c>
      <c r="J2761" t="str">
        <f>VLOOKUP(MID(C2761,4,6),Datasæt_Analysesystemer!$B$2:$E$69,3,FALSE)</f>
        <v>Bred vandkalv</v>
      </c>
      <c r="K2761" t="str">
        <f t="shared" si="5549"/>
        <v>EP</v>
      </c>
      <c r="L2761" s="7" t="str">
        <f t="shared" si="5561"/>
        <v>No Ct</v>
      </c>
      <c r="M2761" t="str">
        <f t="shared" si="5550"/>
        <v/>
      </c>
      <c r="N2761" t="str">
        <f t="shared" si="5551"/>
        <v/>
      </c>
      <c r="O2761" t="str">
        <f t="shared" si="5552"/>
        <v/>
      </c>
      <c r="Y2761" t="str">
        <f>O2763</f>
        <v/>
      </c>
    </row>
    <row r="2762" spans="1:25" x14ac:dyDescent="0.25">
      <c r="A2762" t="s">
        <v>192</v>
      </c>
      <c r="B2762" t="s">
        <v>23</v>
      </c>
      <c r="C2762" t="s">
        <v>517</v>
      </c>
      <c r="D2762">
        <v>0.01</v>
      </c>
      <c r="E2762">
        <v>41.86</v>
      </c>
      <c r="F2762" t="s">
        <v>716</v>
      </c>
      <c r="G2762" t="str">
        <f t="shared" si="5546"/>
        <v>DL2022046</v>
      </c>
      <c r="H2762" t="str">
        <f t="shared" si="5547"/>
        <v>23</v>
      </c>
      <c r="I2762" t="str">
        <f t="shared" si="5548"/>
        <v>Odder_23_20221006_DL2022046_RungstedGym</v>
      </c>
      <c r="J2762" t="str">
        <f>VLOOKUP(MID(C2762,4,6),Datasæt_Analysesystemer!$B$2:$E$69,3,FALSE)</f>
        <v>Odder</v>
      </c>
      <c r="K2762" t="str">
        <f t="shared" si="5549"/>
        <v>PK</v>
      </c>
      <c r="L2762" s="7">
        <f t="shared" si="5561"/>
        <v>41.86</v>
      </c>
      <c r="M2762">
        <f t="shared" si="5550"/>
        <v>41.86</v>
      </c>
      <c r="N2762">
        <f t="shared" si="5551"/>
        <v>0</v>
      </c>
      <c r="O2762">
        <f t="shared" si="5552"/>
        <v>0</v>
      </c>
      <c r="Q2762">
        <f t="shared" ref="Q2762" si="5666">IF(L2764="No Ct",0,L2764)</f>
        <v>0</v>
      </c>
      <c r="R2762">
        <f t="shared" ref="R2762" si="5667">IF(L2765="No Ct",0,L2765)</f>
        <v>0</v>
      </c>
      <c r="S2762" t="str">
        <f t="shared" ref="S2762" si="5668">IF(AND(M2762&gt;0,N2762=0),"Valid","Invalid")</f>
        <v>Valid</v>
      </c>
      <c r="T2762" t="str">
        <f t="shared" ref="T2762" si="5669">IF(OR(Q2762&gt;1,R2762&gt;1),"Present","Absent")</f>
        <v>Absent</v>
      </c>
      <c r="U2762" t="str">
        <f t="shared" ref="U2762" si="5670">IF(OR(AND(Q2762&gt;1,Q2762&lt;41),AND(R2762&gt;1,R2762&lt;41)),"Ct&lt;41","Ct&gt;41")</f>
        <v>Ct&gt;41</v>
      </c>
      <c r="V2762" t="str">
        <f t="shared" ref="V2762" si="5671">J2762</f>
        <v>Odder</v>
      </c>
      <c r="W2762" t="str">
        <f t="shared" ref="W2762" si="5672">MID(F2762,10,9)</f>
        <v>DL2022046</v>
      </c>
      <c r="X2762" t="str">
        <f t="shared" ref="X2762" si="5673">W2762&amp;"_"&amp;V2762&amp;"_"&amp;S2762&amp;"_"&amp;T2762&amp;"_"&amp;U2762</f>
        <v>DL2022046_Odder_Valid_Absent_Ct&gt;41</v>
      </c>
    </row>
    <row r="2763" spans="1:25" x14ac:dyDescent="0.25">
      <c r="A2763" t="s">
        <v>168</v>
      </c>
      <c r="B2763" t="s">
        <v>51</v>
      </c>
      <c r="C2763" t="s">
        <v>505</v>
      </c>
      <c r="D2763">
        <v>0.01</v>
      </c>
      <c r="E2763" t="s">
        <v>1275</v>
      </c>
      <c r="F2763" t="s">
        <v>716</v>
      </c>
      <c r="G2763" t="str">
        <f t="shared" si="5546"/>
        <v>DL2022046</v>
      </c>
      <c r="H2763" t="str">
        <f t="shared" si="5547"/>
        <v>23</v>
      </c>
      <c r="I2763" t="str">
        <f t="shared" si="5548"/>
        <v>Odder_23_20221006_DL2022046_RungstedGym</v>
      </c>
      <c r="J2763" t="str">
        <f>VLOOKUP(MID(C2763,4,6),Datasæt_Analysesystemer!$B$2:$E$69,3,FALSE)</f>
        <v>Odder</v>
      </c>
      <c r="K2763" t="str">
        <f t="shared" si="5549"/>
        <v>NK</v>
      </c>
      <c r="L2763" s="7" t="str">
        <f t="shared" si="5561"/>
        <v>No Ct</v>
      </c>
      <c r="M2763" t="str">
        <f t="shared" si="5550"/>
        <v/>
      </c>
      <c r="N2763" t="str">
        <f t="shared" si="5551"/>
        <v/>
      </c>
      <c r="O2763" t="str">
        <f t="shared" si="5552"/>
        <v/>
      </c>
    </row>
    <row r="2764" spans="1:25" x14ac:dyDescent="0.25">
      <c r="A2764" t="s">
        <v>132</v>
      </c>
      <c r="B2764" t="s">
        <v>76</v>
      </c>
      <c r="C2764" t="s">
        <v>493</v>
      </c>
      <c r="D2764">
        <v>0.01</v>
      </c>
      <c r="E2764" t="s">
        <v>1275</v>
      </c>
      <c r="F2764" t="s">
        <v>716</v>
      </c>
      <c r="G2764" t="str">
        <f t="shared" si="5546"/>
        <v>DL2022046</v>
      </c>
      <c r="H2764" t="str">
        <f t="shared" si="5547"/>
        <v>23</v>
      </c>
      <c r="I2764" t="str">
        <f t="shared" si="5548"/>
        <v>Odder_23_20221006_DL2022046_RungstedGym</v>
      </c>
      <c r="J2764" t="str">
        <f>VLOOKUP(MID(C2764,4,6),Datasæt_Analysesystemer!$B$2:$E$69,3,FALSE)</f>
        <v>Odder</v>
      </c>
      <c r="K2764" t="str">
        <f t="shared" si="5549"/>
        <v>EP</v>
      </c>
      <c r="L2764" s="7" t="str">
        <f t="shared" si="5561"/>
        <v>No Ct</v>
      </c>
      <c r="M2764" t="str">
        <f t="shared" si="5550"/>
        <v/>
      </c>
      <c r="N2764" t="str">
        <f t="shared" si="5551"/>
        <v/>
      </c>
      <c r="O2764" t="str">
        <f t="shared" si="5552"/>
        <v/>
      </c>
    </row>
    <row r="2765" spans="1:25" x14ac:dyDescent="0.25">
      <c r="A2765" t="s">
        <v>146</v>
      </c>
      <c r="B2765" t="s">
        <v>76</v>
      </c>
      <c r="C2765" t="s">
        <v>493</v>
      </c>
      <c r="D2765">
        <v>0.01</v>
      </c>
      <c r="E2765" t="s">
        <v>1275</v>
      </c>
      <c r="F2765" t="s">
        <v>716</v>
      </c>
      <c r="G2765" t="str">
        <f t="shared" si="5546"/>
        <v>DL2022046</v>
      </c>
      <c r="H2765" t="str">
        <f t="shared" si="5547"/>
        <v>23</v>
      </c>
      <c r="I2765" t="str">
        <f t="shared" si="5548"/>
        <v>Odder_23_20221006_DL2022046_RungstedGym</v>
      </c>
      <c r="J2765" t="str">
        <f>VLOOKUP(MID(C2765,4,6),Datasæt_Analysesystemer!$B$2:$E$69,3,FALSE)</f>
        <v>Odder</v>
      </c>
      <c r="K2765" t="str">
        <f t="shared" si="5549"/>
        <v>EP</v>
      </c>
      <c r="L2765" s="7" t="str">
        <f t="shared" si="5561"/>
        <v>No Ct</v>
      </c>
      <c r="M2765" t="str">
        <f t="shared" si="5550"/>
        <v/>
      </c>
      <c r="N2765" t="str">
        <f t="shared" si="5551"/>
        <v/>
      </c>
      <c r="O2765" t="str">
        <f t="shared" si="5552"/>
        <v/>
      </c>
      <c r="Y2765" t="str">
        <f>O2767</f>
        <v/>
      </c>
    </row>
    <row r="2766" spans="1:25" x14ac:dyDescent="0.25">
      <c r="A2766" t="s">
        <v>194</v>
      </c>
      <c r="B2766" t="s">
        <v>23</v>
      </c>
      <c r="C2766" t="s">
        <v>518</v>
      </c>
      <c r="D2766">
        <v>0.01</v>
      </c>
      <c r="E2766">
        <v>34.15</v>
      </c>
      <c r="F2766" t="s">
        <v>716</v>
      </c>
      <c r="G2766" t="str">
        <f t="shared" si="5546"/>
        <v>DL2022046</v>
      </c>
      <c r="H2766" t="str">
        <f t="shared" si="5547"/>
        <v>24</v>
      </c>
      <c r="I2766" t="str">
        <f t="shared" si="5548"/>
        <v>Odder_24_20221006_DL2022046_RungstedGym</v>
      </c>
      <c r="J2766" t="str">
        <f>VLOOKUP(MID(C2766,4,6),Datasæt_Analysesystemer!$B$2:$E$69,3,FALSE)</f>
        <v>Odder</v>
      </c>
      <c r="K2766" t="str">
        <f t="shared" si="5549"/>
        <v>PK</v>
      </c>
      <c r="L2766" s="7">
        <f t="shared" si="5561"/>
        <v>34.15</v>
      </c>
      <c r="M2766">
        <f t="shared" si="5550"/>
        <v>34.15</v>
      </c>
      <c r="N2766">
        <f t="shared" si="5551"/>
        <v>0</v>
      </c>
      <c r="O2766">
        <f t="shared" si="5552"/>
        <v>0</v>
      </c>
      <c r="Q2766">
        <f t="shared" ref="Q2766" si="5674">IF(L2768="No Ct",0,L2768)</f>
        <v>0</v>
      </c>
      <c r="R2766">
        <f t="shared" ref="R2766" si="5675">IF(L2769="No Ct",0,L2769)</f>
        <v>0</v>
      </c>
      <c r="S2766" t="str">
        <f t="shared" ref="S2766" si="5676">IF(AND(M2766&gt;0,N2766=0),"Valid","Invalid")</f>
        <v>Valid</v>
      </c>
      <c r="T2766" t="str">
        <f t="shared" ref="T2766" si="5677">IF(OR(Q2766&gt;1,R2766&gt;1),"Present","Absent")</f>
        <v>Absent</v>
      </c>
      <c r="U2766" t="str">
        <f t="shared" ref="U2766" si="5678">IF(OR(AND(Q2766&gt;1,Q2766&lt;41),AND(R2766&gt;1,R2766&lt;41)),"Ct&lt;41","Ct&gt;41")</f>
        <v>Ct&gt;41</v>
      </c>
      <c r="V2766" t="str">
        <f t="shared" ref="V2766" si="5679">J2766</f>
        <v>Odder</v>
      </c>
      <c r="W2766" t="str">
        <f t="shared" ref="W2766" si="5680">MID(F2766,10,9)</f>
        <v>DL2022046</v>
      </c>
      <c r="X2766" t="str">
        <f t="shared" ref="X2766" si="5681">W2766&amp;"_"&amp;V2766&amp;"_"&amp;S2766&amp;"_"&amp;T2766&amp;"_"&amp;U2766</f>
        <v>DL2022046_Odder_Valid_Absent_Ct&gt;41</v>
      </c>
    </row>
    <row r="2767" spans="1:25" x14ac:dyDescent="0.25">
      <c r="A2767" t="s">
        <v>170</v>
      </c>
      <c r="B2767" t="s">
        <v>51</v>
      </c>
      <c r="C2767" t="s">
        <v>506</v>
      </c>
      <c r="D2767">
        <v>0.01</v>
      </c>
      <c r="E2767" t="s">
        <v>1275</v>
      </c>
      <c r="F2767" t="s">
        <v>716</v>
      </c>
      <c r="G2767" t="str">
        <f t="shared" si="5546"/>
        <v>DL2022046</v>
      </c>
      <c r="H2767" t="str">
        <f t="shared" si="5547"/>
        <v>24</v>
      </c>
      <c r="I2767" t="str">
        <f t="shared" si="5548"/>
        <v>Odder_24_20221006_DL2022046_RungstedGym</v>
      </c>
      <c r="J2767" t="str">
        <f>VLOOKUP(MID(C2767,4,6),Datasæt_Analysesystemer!$B$2:$E$69,3,FALSE)</f>
        <v>Odder</v>
      </c>
      <c r="K2767" t="str">
        <f t="shared" si="5549"/>
        <v>NK</v>
      </c>
      <c r="L2767" s="7" t="str">
        <f t="shared" si="5561"/>
        <v>No Ct</v>
      </c>
      <c r="M2767" t="str">
        <f t="shared" si="5550"/>
        <v/>
      </c>
      <c r="N2767" t="str">
        <f t="shared" si="5551"/>
        <v/>
      </c>
      <c r="O2767" t="str">
        <f t="shared" si="5552"/>
        <v/>
      </c>
    </row>
    <row r="2768" spans="1:25" x14ac:dyDescent="0.25">
      <c r="A2768" t="s">
        <v>134</v>
      </c>
      <c r="B2768" t="s">
        <v>76</v>
      </c>
      <c r="C2768" t="s">
        <v>494</v>
      </c>
      <c r="D2768">
        <v>0.01</v>
      </c>
      <c r="E2768" t="s">
        <v>1275</v>
      </c>
      <c r="F2768" t="s">
        <v>716</v>
      </c>
      <c r="G2768" t="str">
        <f t="shared" si="5546"/>
        <v>DL2022046</v>
      </c>
      <c r="H2768" t="str">
        <f t="shared" si="5547"/>
        <v>24</v>
      </c>
      <c r="I2768" t="str">
        <f t="shared" si="5548"/>
        <v>Odder_24_20221006_DL2022046_RungstedGym</v>
      </c>
      <c r="J2768" t="str">
        <f>VLOOKUP(MID(C2768,4,6),Datasæt_Analysesystemer!$B$2:$E$69,3,FALSE)</f>
        <v>Odder</v>
      </c>
      <c r="K2768" t="str">
        <f t="shared" si="5549"/>
        <v>EP</v>
      </c>
      <c r="L2768" s="7" t="str">
        <f t="shared" si="5561"/>
        <v>No Ct</v>
      </c>
      <c r="M2768" t="str">
        <f t="shared" si="5550"/>
        <v/>
      </c>
      <c r="N2768" t="str">
        <f t="shared" si="5551"/>
        <v/>
      </c>
      <c r="O2768" t="str">
        <f t="shared" si="5552"/>
        <v/>
      </c>
    </row>
    <row r="2769" spans="1:25" x14ac:dyDescent="0.25">
      <c r="A2769" t="s">
        <v>147</v>
      </c>
      <c r="B2769" t="s">
        <v>76</v>
      </c>
      <c r="C2769" t="s">
        <v>494</v>
      </c>
      <c r="D2769">
        <v>0.01</v>
      </c>
      <c r="E2769" t="s">
        <v>1275</v>
      </c>
      <c r="F2769" t="s">
        <v>716</v>
      </c>
      <c r="G2769" t="str">
        <f t="shared" si="5546"/>
        <v>DL2022046</v>
      </c>
      <c r="H2769" t="str">
        <f t="shared" si="5547"/>
        <v>24</v>
      </c>
      <c r="I2769" t="str">
        <f t="shared" si="5548"/>
        <v>Odder_24_20221006_DL2022046_RungstedGym</v>
      </c>
      <c r="J2769" t="str">
        <f>VLOOKUP(MID(C2769,4,6),Datasæt_Analysesystemer!$B$2:$E$69,3,FALSE)</f>
        <v>Odder</v>
      </c>
      <c r="K2769" t="str">
        <f t="shared" si="5549"/>
        <v>EP</v>
      </c>
      <c r="L2769" s="7" t="str">
        <f t="shared" si="5561"/>
        <v>No Ct</v>
      </c>
      <c r="M2769" t="str">
        <f t="shared" si="5550"/>
        <v/>
      </c>
      <c r="N2769" t="str">
        <f t="shared" si="5551"/>
        <v/>
      </c>
      <c r="O2769" t="str">
        <f t="shared" si="5552"/>
        <v/>
      </c>
      <c r="Y2769" t="str">
        <f>O2771</f>
        <v/>
      </c>
    </row>
    <row r="2770" spans="1:25" x14ac:dyDescent="0.25">
      <c r="A2770" t="s">
        <v>22</v>
      </c>
      <c r="B2770" t="s">
        <v>23</v>
      </c>
      <c r="C2770" t="s">
        <v>24</v>
      </c>
      <c r="D2770">
        <v>0.01</v>
      </c>
      <c r="E2770">
        <v>30.2</v>
      </c>
      <c r="F2770" t="s">
        <v>717</v>
      </c>
      <c r="G2770" t="str">
        <f t="shared" ref="G2770:G2833" si="5682">MID(F2770,10,9)</f>
        <v>DL2022038</v>
      </c>
      <c r="H2770" t="str">
        <f t="shared" ref="H2770:H2833" si="5683">LEFT(C2770,2)</f>
        <v>01</v>
      </c>
      <c r="I2770" t="str">
        <f t="shared" ref="I2770:I2833" si="5684">J2770&amp;"_"&amp;H2770&amp;"_"&amp;F2770</f>
        <v>Aborre_01_20221011_DL2022038_NykoebingKatedralskole</v>
      </c>
      <c r="J2770" t="str">
        <f>VLOOKUP(MID(C2770,4,6),Datasæt_Analysesystemer!$B$2:$E$69,3,FALSE)</f>
        <v>Aborre</v>
      </c>
      <c r="K2770" t="str">
        <f t="shared" ref="K2770:K2833" si="5685">RIGHT(C2770,2)</f>
        <v>PK</v>
      </c>
      <c r="L2770" s="7">
        <f t="shared" si="5561"/>
        <v>30.2</v>
      </c>
      <c r="M2770">
        <f t="shared" ref="M2770:M2833" si="5686">IF(K2770="PK",SUMIFS(L:L,K:K,"PK",I:I,I2770),"")</f>
        <v>30.2</v>
      </c>
      <c r="N2770">
        <f t="shared" ref="N2770:N2833" si="5687">IF(K2770="PK",SUMIFS(L:L,K:K,"NK",I:I,I2770),"")</f>
        <v>0</v>
      </c>
      <c r="O2770">
        <f t="shared" ref="O2770:O2833" si="5688">IF(K2770="PK",SUMIFS(L:L,K:K,"EP",I:I,I2770),"")</f>
        <v>0</v>
      </c>
      <c r="Q2770">
        <f t="shared" ref="Q2770" si="5689">IF(L2772="No Ct",0,L2772)</f>
        <v>0</v>
      </c>
      <c r="R2770">
        <f t="shared" ref="R2770" si="5690">IF(L2773="No Ct",0,L2773)</f>
        <v>0</v>
      </c>
      <c r="S2770" t="str">
        <f t="shared" ref="S2770" si="5691">IF(AND(M2770&gt;0,N2770=0),"Valid","Invalid")</f>
        <v>Valid</v>
      </c>
      <c r="T2770" t="str">
        <f t="shared" ref="T2770" si="5692">IF(OR(Q2770&gt;1,R2770&gt;1),"Present","Absent")</f>
        <v>Absent</v>
      </c>
      <c r="U2770" t="str">
        <f t="shared" ref="U2770" si="5693">IF(OR(AND(Q2770&gt;1,Q2770&lt;41),AND(R2770&gt;1,R2770&lt;41)),"Ct&lt;41","Ct&gt;41")</f>
        <v>Ct&gt;41</v>
      </c>
      <c r="V2770" t="str">
        <f t="shared" ref="V2770" si="5694">J2770</f>
        <v>Aborre</v>
      </c>
      <c r="W2770" t="str">
        <f t="shared" ref="W2770" si="5695">MID(F2770,10,9)</f>
        <v>DL2022038</v>
      </c>
      <c r="X2770" t="str">
        <f t="shared" ref="X2770" si="5696">W2770&amp;"_"&amp;V2770&amp;"_"&amp;S2770&amp;"_"&amp;T2770&amp;"_"&amp;U2770</f>
        <v>DL2022038_Aborre_Valid_Absent_Ct&gt;41</v>
      </c>
    </row>
    <row r="2771" spans="1:25" x14ac:dyDescent="0.25">
      <c r="A2771" t="s">
        <v>50</v>
      </c>
      <c r="B2771" t="s">
        <v>51</v>
      </c>
      <c r="C2771" t="s">
        <v>52</v>
      </c>
      <c r="D2771">
        <v>0.01</v>
      </c>
      <c r="E2771" t="s">
        <v>1275</v>
      </c>
      <c r="F2771" t="s">
        <v>717</v>
      </c>
      <c r="G2771" t="str">
        <f t="shared" si="5682"/>
        <v>DL2022038</v>
      </c>
      <c r="H2771" t="str">
        <f t="shared" si="5683"/>
        <v>01</v>
      </c>
      <c r="I2771" t="str">
        <f t="shared" si="5684"/>
        <v>Aborre_01_20221011_DL2022038_NykoebingKatedralskole</v>
      </c>
      <c r="J2771" t="str">
        <f>VLOOKUP(MID(C2771,4,6),Datasæt_Analysesystemer!$B$2:$E$69,3,FALSE)</f>
        <v>Aborre</v>
      </c>
      <c r="K2771" t="str">
        <f t="shared" si="5685"/>
        <v>NK</v>
      </c>
      <c r="L2771" s="7" t="str">
        <f t="shared" ref="L2771:L2834" si="5697">IF(TRIM(E2771)="No Ct","No Ct",E2771)</f>
        <v>No Ct</v>
      </c>
      <c r="M2771" t="str">
        <f t="shared" si="5686"/>
        <v/>
      </c>
      <c r="N2771" t="str">
        <f t="shared" si="5687"/>
        <v/>
      </c>
      <c r="O2771" t="str">
        <f t="shared" si="5688"/>
        <v/>
      </c>
    </row>
    <row r="2772" spans="1:25" x14ac:dyDescent="0.25">
      <c r="A2772" t="s">
        <v>75</v>
      </c>
      <c r="B2772" t="s">
        <v>76</v>
      </c>
      <c r="C2772" t="s">
        <v>77</v>
      </c>
      <c r="D2772">
        <v>0.01</v>
      </c>
      <c r="E2772" t="s">
        <v>1275</v>
      </c>
      <c r="F2772" t="s">
        <v>717</v>
      </c>
      <c r="G2772" t="str">
        <f t="shared" si="5682"/>
        <v>DL2022038</v>
      </c>
      <c r="H2772" t="str">
        <f t="shared" si="5683"/>
        <v>01</v>
      </c>
      <c r="I2772" t="str">
        <f t="shared" si="5684"/>
        <v>Aborre_01_20221011_DL2022038_NykoebingKatedralskole</v>
      </c>
      <c r="J2772" t="str">
        <f>VLOOKUP(MID(C2772,4,6),Datasæt_Analysesystemer!$B$2:$E$69,3,FALSE)</f>
        <v>Aborre</v>
      </c>
      <c r="K2772" t="str">
        <f t="shared" si="5685"/>
        <v>EP</v>
      </c>
      <c r="L2772" s="7" t="str">
        <f t="shared" si="5697"/>
        <v>No Ct</v>
      </c>
      <c r="M2772" t="str">
        <f t="shared" si="5686"/>
        <v/>
      </c>
      <c r="N2772" t="str">
        <f t="shared" si="5687"/>
        <v/>
      </c>
      <c r="O2772" t="str">
        <f t="shared" si="5688"/>
        <v/>
      </c>
    </row>
    <row r="2773" spans="1:25" x14ac:dyDescent="0.25">
      <c r="A2773" t="s">
        <v>100</v>
      </c>
      <c r="B2773" t="s">
        <v>76</v>
      </c>
      <c r="C2773" t="s">
        <v>77</v>
      </c>
      <c r="D2773">
        <v>0.01</v>
      </c>
      <c r="E2773" t="s">
        <v>1275</v>
      </c>
      <c r="F2773" t="s">
        <v>717</v>
      </c>
      <c r="G2773" t="str">
        <f t="shared" si="5682"/>
        <v>DL2022038</v>
      </c>
      <c r="H2773" t="str">
        <f t="shared" si="5683"/>
        <v>01</v>
      </c>
      <c r="I2773" t="str">
        <f t="shared" si="5684"/>
        <v>Aborre_01_20221011_DL2022038_NykoebingKatedralskole</v>
      </c>
      <c r="J2773" t="str">
        <f>VLOOKUP(MID(C2773,4,6),Datasæt_Analysesystemer!$B$2:$E$69,3,FALSE)</f>
        <v>Aborre</v>
      </c>
      <c r="K2773" t="str">
        <f t="shared" si="5685"/>
        <v>EP</v>
      </c>
      <c r="L2773" s="7" t="str">
        <f t="shared" si="5697"/>
        <v>No Ct</v>
      </c>
      <c r="M2773" t="str">
        <f t="shared" si="5686"/>
        <v/>
      </c>
      <c r="N2773" t="str">
        <f t="shared" si="5687"/>
        <v/>
      </c>
      <c r="O2773" t="str">
        <f t="shared" si="5688"/>
        <v/>
      </c>
      <c r="Y2773" t="str">
        <f>O2775</f>
        <v/>
      </c>
    </row>
    <row r="2774" spans="1:25" x14ac:dyDescent="0.25">
      <c r="A2774" t="s">
        <v>27</v>
      </c>
      <c r="B2774" t="s">
        <v>23</v>
      </c>
      <c r="C2774" t="s">
        <v>28</v>
      </c>
      <c r="D2774">
        <v>0.01</v>
      </c>
      <c r="E2774">
        <v>30.55</v>
      </c>
      <c r="F2774" t="s">
        <v>717</v>
      </c>
      <c r="G2774" t="str">
        <f t="shared" si="5682"/>
        <v>DL2022038</v>
      </c>
      <c r="H2774" t="str">
        <f t="shared" si="5683"/>
        <v>02</v>
      </c>
      <c r="I2774" t="str">
        <f t="shared" si="5684"/>
        <v>Aborre_02_20221011_DL2022038_NykoebingKatedralskole</v>
      </c>
      <c r="J2774" t="str">
        <f>VLOOKUP(MID(C2774,4,6),Datasæt_Analysesystemer!$B$2:$E$69,3,FALSE)</f>
        <v>Aborre</v>
      </c>
      <c r="K2774" t="str">
        <f t="shared" si="5685"/>
        <v>PK</v>
      </c>
      <c r="L2774" s="7">
        <f t="shared" si="5697"/>
        <v>30.55</v>
      </c>
      <c r="M2774">
        <f t="shared" si="5686"/>
        <v>30.55</v>
      </c>
      <c r="N2774">
        <f t="shared" si="5687"/>
        <v>0</v>
      </c>
      <c r="O2774">
        <f t="shared" si="5688"/>
        <v>0</v>
      </c>
      <c r="Q2774">
        <f t="shared" ref="Q2774" si="5698">IF(L2776="No Ct",0,L2776)</f>
        <v>0</v>
      </c>
      <c r="R2774">
        <f t="shared" ref="R2774" si="5699">IF(L2777="No Ct",0,L2777)</f>
        <v>0</v>
      </c>
      <c r="S2774" t="str">
        <f t="shared" ref="S2774" si="5700">IF(AND(M2774&gt;0,N2774=0),"Valid","Invalid")</f>
        <v>Valid</v>
      </c>
      <c r="T2774" t="str">
        <f t="shared" ref="T2774" si="5701">IF(OR(Q2774&gt;1,R2774&gt;1),"Present","Absent")</f>
        <v>Absent</v>
      </c>
      <c r="U2774" t="str">
        <f t="shared" ref="U2774" si="5702">IF(OR(AND(Q2774&gt;1,Q2774&lt;41),AND(R2774&gt;1,R2774&lt;41)),"Ct&lt;41","Ct&gt;41")</f>
        <v>Ct&gt;41</v>
      </c>
      <c r="V2774" t="str">
        <f t="shared" ref="V2774" si="5703">J2774</f>
        <v>Aborre</v>
      </c>
      <c r="W2774" t="str">
        <f t="shared" ref="W2774" si="5704">MID(F2774,10,9)</f>
        <v>DL2022038</v>
      </c>
      <c r="X2774" t="str">
        <f t="shared" ref="X2774" si="5705">W2774&amp;"_"&amp;V2774&amp;"_"&amp;S2774&amp;"_"&amp;T2774&amp;"_"&amp;U2774</f>
        <v>DL2022038_Aborre_Valid_Absent_Ct&gt;41</v>
      </c>
    </row>
    <row r="2775" spans="1:25" x14ac:dyDescent="0.25">
      <c r="A2775" t="s">
        <v>53</v>
      </c>
      <c r="B2775" t="s">
        <v>51</v>
      </c>
      <c r="C2775" t="s">
        <v>54</v>
      </c>
      <c r="D2775">
        <v>0.01</v>
      </c>
      <c r="E2775" t="s">
        <v>1275</v>
      </c>
      <c r="F2775" t="s">
        <v>717</v>
      </c>
      <c r="G2775" t="str">
        <f t="shared" si="5682"/>
        <v>DL2022038</v>
      </c>
      <c r="H2775" t="str">
        <f t="shared" si="5683"/>
        <v>02</v>
      </c>
      <c r="I2775" t="str">
        <f t="shared" si="5684"/>
        <v>Aborre_02_20221011_DL2022038_NykoebingKatedralskole</v>
      </c>
      <c r="J2775" t="str">
        <f>VLOOKUP(MID(C2775,4,6),Datasæt_Analysesystemer!$B$2:$E$69,3,FALSE)</f>
        <v>Aborre</v>
      </c>
      <c r="K2775" t="str">
        <f t="shared" si="5685"/>
        <v>NK</v>
      </c>
      <c r="L2775" s="7" t="str">
        <f t="shared" si="5697"/>
        <v>No Ct</v>
      </c>
      <c r="M2775" t="str">
        <f t="shared" si="5686"/>
        <v/>
      </c>
      <c r="N2775" t="str">
        <f t="shared" si="5687"/>
        <v/>
      </c>
      <c r="O2775" t="str">
        <f t="shared" si="5688"/>
        <v/>
      </c>
    </row>
    <row r="2776" spans="1:25" x14ac:dyDescent="0.25">
      <c r="A2776" t="s">
        <v>78</v>
      </c>
      <c r="B2776" t="s">
        <v>76</v>
      </c>
      <c r="C2776" t="s">
        <v>79</v>
      </c>
      <c r="D2776">
        <v>0.01</v>
      </c>
      <c r="E2776" t="s">
        <v>1275</v>
      </c>
      <c r="F2776" t="s">
        <v>717</v>
      </c>
      <c r="G2776" t="str">
        <f t="shared" si="5682"/>
        <v>DL2022038</v>
      </c>
      <c r="H2776" t="str">
        <f t="shared" si="5683"/>
        <v>02</v>
      </c>
      <c r="I2776" t="str">
        <f t="shared" si="5684"/>
        <v>Aborre_02_20221011_DL2022038_NykoebingKatedralskole</v>
      </c>
      <c r="J2776" t="str">
        <f>VLOOKUP(MID(C2776,4,6),Datasæt_Analysesystemer!$B$2:$E$69,3,FALSE)</f>
        <v>Aborre</v>
      </c>
      <c r="K2776" t="str">
        <f t="shared" si="5685"/>
        <v>EP</v>
      </c>
      <c r="L2776" s="7" t="str">
        <f t="shared" si="5697"/>
        <v>No Ct</v>
      </c>
      <c r="M2776" t="str">
        <f t="shared" si="5686"/>
        <v/>
      </c>
      <c r="N2776" t="str">
        <f t="shared" si="5687"/>
        <v/>
      </c>
      <c r="O2776" t="str">
        <f t="shared" si="5688"/>
        <v/>
      </c>
    </row>
    <row r="2777" spans="1:25" x14ac:dyDescent="0.25">
      <c r="A2777" t="s">
        <v>101</v>
      </c>
      <c r="B2777" t="s">
        <v>76</v>
      </c>
      <c r="C2777" t="s">
        <v>79</v>
      </c>
      <c r="D2777">
        <v>0.01</v>
      </c>
      <c r="E2777" t="s">
        <v>1275</v>
      </c>
      <c r="F2777" t="s">
        <v>717</v>
      </c>
      <c r="G2777" t="str">
        <f t="shared" si="5682"/>
        <v>DL2022038</v>
      </c>
      <c r="H2777" t="str">
        <f t="shared" si="5683"/>
        <v>02</v>
      </c>
      <c r="I2777" t="str">
        <f t="shared" si="5684"/>
        <v>Aborre_02_20221011_DL2022038_NykoebingKatedralskole</v>
      </c>
      <c r="J2777" t="str">
        <f>VLOOKUP(MID(C2777,4,6),Datasæt_Analysesystemer!$B$2:$E$69,3,FALSE)</f>
        <v>Aborre</v>
      </c>
      <c r="K2777" t="str">
        <f t="shared" si="5685"/>
        <v>EP</v>
      </c>
      <c r="L2777" s="7" t="str">
        <f t="shared" si="5697"/>
        <v>No Ct</v>
      </c>
      <c r="M2777" t="str">
        <f t="shared" si="5686"/>
        <v/>
      </c>
      <c r="N2777" t="str">
        <f t="shared" si="5687"/>
        <v/>
      </c>
      <c r="O2777" t="str">
        <f t="shared" si="5688"/>
        <v/>
      </c>
      <c r="Y2777" t="str">
        <f>O2779</f>
        <v/>
      </c>
    </row>
    <row r="2778" spans="1:25" x14ac:dyDescent="0.25">
      <c r="A2778" t="s">
        <v>29</v>
      </c>
      <c r="B2778" t="s">
        <v>23</v>
      </c>
      <c r="C2778" t="s">
        <v>30</v>
      </c>
      <c r="D2778">
        <v>0.01</v>
      </c>
      <c r="E2778">
        <v>25.6</v>
      </c>
      <c r="F2778" t="s">
        <v>717</v>
      </c>
      <c r="G2778" t="str">
        <f t="shared" si="5682"/>
        <v>DL2022038</v>
      </c>
      <c r="H2778" t="str">
        <f t="shared" si="5683"/>
        <v>03</v>
      </c>
      <c r="I2778" t="str">
        <f t="shared" si="5684"/>
        <v>Skrubbe_03_20221011_DL2022038_NykoebingKatedralskole</v>
      </c>
      <c r="J2778" t="str">
        <f>VLOOKUP(MID(C2778,4,6),Datasæt_Analysesystemer!$B$2:$E$69,3,FALSE)</f>
        <v>Skrubbe</v>
      </c>
      <c r="K2778" t="str">
        <f t="shared" si="5685"/>
        <v>PK</v>
      </c>
      <c r="L2778" s="7">
        <f t="shared" si="5697"/>
        <v>25.6</v>
      </c>
      <c r="M2778">
        <f t="shared" si="5686"/>
        <v>25.6</v>
      </c>
      <c r="N2778">
        <f t="shared" si="5687"/>
        <v>0</v>
      </c>
      <c r="O2778">
        <f t="shared" si="5688"/>
        <v>0</v>
      </c>
      <c r="Q2778">
        <f t="shared" ref="Q2778" si="5706">IF(L2780="No Ct",0,L2780)</f>
        <v>0</v>
      </c>
      <c r="R2778">
        <f t="shared" ref="R2778" si="5707">IF(L2781="No Ct",0,L2781)</f>
        <v>0</v>
      </c>
      <c r="S2778" t="str">
        <f t="shared" ref="S2778" si="5708">IF(AND(M2778&gt;0,N2778=0),"Valid","Invalid")</f>
        <v>Valid</v>
      </c>
      <c r="T2778" t="str">
        <f t="shared" ref="T2778" si="5709">IF(OR(Q2778&gt;1,R2778&gt;1),"Present","Absent")</f>
        <v>Absent</v>
      </c>
      <c r="U2778" t="str">
        <f t="shared" ref="U2778" si="5710">IF(OR(AND(Q2778&gt;1,Q2778&lt;41),AND(R2778&gt;1,R2778&lt;41)),"Ct&lt;41","Ct&gt;41")</f>
        <v>Ct&gt;41</v>
      </c>
      <c r="V2778" t="str">
        <f t="shared" ref="V2778" si="5711">J2778</f>
        <v>Skrubbe</v>
      </c>
      <c r="W2778" t="str">
        <f t="shared" ref="W2778" si="5712">MID(F2778,10,9)</f>
        <v>DL2022038</v>
      </c>
      <c r="X2778" t="str">
        <f t="shared" ref="X2778" si="5713">W2778&amp;"_"&amp;V2778&amp;"_"&amp;S2778&amp;"_"&amp;T2778&amp;"_"&amp;U2778</f>
        <v>DL2022038_Skrubbe_Valid_Absent_Ct&gt;41</v>
      </c>
    </row>
    <row r="2779" spans="1:25" x14ac:dyDescent="0.25">
      <c r="A2779" t="s">
        <v>55</v>
      </c>
      <c r="B2779" t="s">
        <v>51</v>
      </c>
      <c r="C2779" t="s">
        <v>56</v>
      </c>
      <c r="D2779">
        <v>0.01</v>
      </c>
      <c r="E2779" t="s">
        <v>1275</v>
      </c>
      <c r="F2779" t="s">
        <v>717</v>
      </c>
      <c r="G2779" t="str">
        <f t="shared" si="5682"/>
        <v>DL2022038</v>
      </c>
      <c r="H2779" t="str">
        <f t="shared" si="5683"/>
        <v>03</v>
      </c>
      <c r="I2779" t="str">
        <f t="shared" si="5684"/>
        <v>Skrubbe_03_20221011_DL2022038_NykoebingKatedralskole</v>
      </c>
      <c r="J2779" t="str">
        <f>VLOOKUP(MID(C2779,4,6),Datasæt_Analysesystemer!$B$2:$E$69,3,FALSE)</f>
        <v>Skrubbe</v>
      </c>
      <c r="K2779" t="str">
        <f t="shared" si="5685"/>
        <v>NK</v>
      </c>
      <c r="L2779" s="7" t="str">
        <f t="shared" si="5697"/>
        <v>No Ct</v>
      </c>
      <c r="M2779" t="str">
        <f t="shared" si="5686"/>
        <v/>
      </c>
      <c r="N2779" t="str">
        <f t="shared" si="5687"/>
        <v/>
      </c>
      <c r="O2779" t="str">
        <f t="shared" si="5688"/>
        <v/>
      </c>
    </row>
    <row r="2780" spans="1:25" x14ac:dyDescent="0.25">
      <c r="A2780" t="s">
        <v>80</v>
      </c>
      <c r="B2780" t="s">
        <v>76</v>
      </c>
      <c r="C2780" t="s">
        <v>81</v>
      </c>
      <c r="D2780">
        <v>0.01</v>
      </c>
      <c r="E2780" t="s">
        <v>1275</v>
      </c>
      <c r="F2780" t="s">
        <v>717</v>
      </c>
      <c r="G2780" t="str">
        <f t="shared" si="5682"/>
        <v>DL2022038</v>
      </c>
      <c r="H2780" t="str">
        <f t="shared" si="5683"/>
        <v>03</v>
      </c>
      <c r="I2780" t="str">
        <f t="shared" si="5684"/>
        <v>Skrubbe_03_20221011_DL2022038_NykoebingKatedralskole</v>
      </c>
      <c r="J2780" t="str">
        <f>VLOOKUP(MID(C2780,4,6),Datasæt_Analysesystemer!$B$2:$E$69,3,FALSE)</f>
        <v>Skrubbe</v>
      </c>
      <c r="K2780" t="str">
        <f t="shared" si="5685"/>
        <v>EP</v>
      </c>
      <c r="L2780" s="7" t="str">
        <f t="shared" si="5697"/>
        <v>No Ct</v>
      </c>
      <c r="M2780" t="str">
        <f t="shared" si="5686"/>
        <v/>
      </c>
      <c r="N2780" t="str">
        <f t="shared" si="5687"/>
        <v/>
      </c>
      <c r="O2780" t="str">
        <f t="shared" si="5688"/>
        <v/>
      </c>
    </row>
    <row r="2781" spans="1:25" x14ac:dyDescent="0.25">
      <c r="A2781" t="s">
        <v>102</v>
      </c>
      <c r="B2781" t="s">
        <v>76</v>
      </c>
      <c r="C2781" t="s">
        <v>81</v>
      </c>
      <c r="D2781">
        <v>0.01</v>
      </c>
      <c r="E2781" t="s">
        <v>1275</v>
      </c>
      <c r="F2781" t="s">
        <v>717</v>
      </c>
      <c r="G2781" t="str">
        <f t="shared" si="5682"/>
        <v>DL2022038</v>
      </c>
      <c r="H2781" t="str">
        <f t="shared" si="5683"/>
        <v>03</v>
      </c>
      <c r="I2781" t="str">
        <f t="shared" si="5684"/>
        <v>Skrubbe_03_20221011_DL2022038_NykoebingKatedralskole</v>
      </c>
      <c r="J2781" t="str">
        <f>VLOOKUP(MID(C2781,4,6),Datasæt_Analysesystemer!$B$2:$E$69,3,FALSE)</f>
        <v>Skrubbe</v>
      </c>
      <c r="K2781" t="str">
        <f t="shared" si="5685"/>
        <v>EP</v>
      </c>
      <c r="L2781" s="7" t="str">
        <f t="shared" si="5697"/>
        <v>No Ct</v>
      </c>
      <c r="M2781" t="str">
        <f t="shared" si="5686"/>
        <v/>
      </c>
      <c r="N2781" t="str">
        <f t="shared" si="5687"/>
        <v/>
      </c>
      <c r="O2781" t="str">
        <f t="shared" si="5688"/>
        <v/>
      </c>
      <c r="Y2781" t="str">
        <f>O2783</f>
        <v/>
      </c>
    </row>
    <row r="2782" spans="1:25" x14ac:dyDescent="0.25">
      <c r="A2782" t="s">
        <v>31</v>
      </c>
      <c r="B2782" t="s">
        <v>23</v>
      </c>
      <c r="C2782" t="s">
        <v>32</v>
      </c>
      <c r="D2782">
        <v>0.01</v>
      </c>
      <c r="E2782">
        <v>25.39</v>
      </c>
      <c r="F2782" t="s">
        <v>717</v>
      </c>
      <c r="G2782" t="str">
        <f t="shared" si="5682"/>
        <v>DL2022038</v>
      </c>
      <c r="H2782" t="str">
        <f t="shared" si="5683"/>
        <v>04</v>
      </c>
      <c r="I2782" t="str">
        <f t="shared" si="5684"/>
        <v>Skrubbe_04_20221011_DL2022038_NykoebingKatedralskole</v>
      </c>
      <c r="J2782" t="str">
        <f>VLOOKUP(MID(C2782,4,6),Datasæt_Analysesystemer!$B$2:$E$69,3,FALSE)</f>
        <v>Skrubbe</v>
      </c>
      <c r="K2782" t="str">
        <f t="shared" si="5685"/>
        <v>PK</v>
      </c>
      <c r="L2782" s="7">
        <f t="shared" si="5697"/>
        <v>25.39</v>
      </c>
      <c r="M2782">
        <f t="shared" si="5686"/>
        <v>25.39</v>
      </c>
      <c r="N2782">
        <f t="shared" si="5687"/>
        <v>0</v>
      </c>
      <c r="O2782">
        <f t="shared" si="5688"/>
        <v>0</v>
      </c>
      <c r="Q2782">
        <f t="shared" ref="Q2782" si="5714">IF(L2784="No Ct",0,L2784)</f>
        <v>0</v>
      </c>
      <c r="R2782">
        <f t="shared" ref="R2782" si="5715">IF(L2785="No Ct",0,L2785)</f>
        <v>0</v>
      </c>
      <c r="S2782" t="str">
        <f t="shared" ref="S2782" si="5716">IF(AND(M2782&gt;0,N2782=0),"Valid","Invalid")</f>
        <v>Valid</v>
      </c>
      <c r="T2782" t="str">
        <f t="shared" ref="T2782" si="5717">IF(OR(Q2782&gt;1,R2782&gt;1),"Present","Absent")</f>
        <v>Absent</v>
      </c>
      <c r="U2782" t="str">
        <f t="shared" ref="U2782" si="5718">IF(OR(AND(Q2782&gt;1,Q2782&lt;41),AND(R2782&gt;1,R2782&lt;41)),"Ct&lt;41","Ct&gt;41")</f>
        <v>Ct&gt;41</v>
      </c>
      <c r="V2782" t="str">
        <f t="shared" ref="V2782" si="5719">J2782</f>
        <v>Skrubbe</v>
      </c>
      <c r="W2782" t="str">
        <f t="shared" ref="W2782" si="5720">MID(F2782,10,9)</f>
        <v>DL2022038</v>
      </c>
      <c r="X2782" t="str">
        <f t="shared" ref="X2782" si="5721">W2782&amp;"_"&amp;V2782&amp;"_"&amp;S2782&amp;"_"&amp;T2782&amp;"_"&amp;U2782</f>
        <v>DL2022038_Skrubbe_Valid_Absent_Ct&gt;41</v>
      </c>
    </row>
    <row r="2783" spans="1:25" x14ac:dyDescent="0.25">
      <c r="A2783" t="s">
        <v>57</v>
      </c>
      <c r="B2783" t="s">
        <v>51</v>
      </c>
      <c r="C2783" t="s">
        <v>58</v>
      </c>
      <c r="D2783">
        <v>0.01</v>
      </c>
      <c r="E2783" t="s">
        <v>1275</v>
      </c>
      <c r="F2783" t="s">
        <v>717</v>
      </c>
      <c r="G2783" t="str">
        <f t="shared" si="5682"/>
        <v>DL2022038</v>
      </c>
      <c r="H2783" t="str">
        <f t="shared" si="5683"/>
        <v>04</v>
      </c>
      <c r="I2783" t="str">
        <f t="shared" si="5684"/>
        <v>Skrubbe_04_20221011_DL2022038_NykoebingKatedralskole</v>
      </c>
      <c r="J2783" t="str">
        <f>VLOOKUP(MID(C2783,4,6),Datasæt_Analysesystemer!$B$2:$E$69,3,FALSE)</f>
        <v>Skrubbe</v>
      </c>
      <c r="K2783" t="str">
        <f t="shared" si="5685"/>
        <v>NK</v>
      </c>
      <c r="L2783" s="7" t="str">
        <f t="shared" si="5697"/>
        <v>No Ct</v>
      </c>
      <c r="M2783" t="str">
        <f t="shared" si="5686"/>
        <v/>
      </c>
      <c r="N2783" t="str">
        <f t="shared" si="5687"/>
        <v/>
      </c>
      <c r="O2783" t="str">
        <f t="shared" si="5688"/>
        <v/>
      </c>
    </row>
    <row r="2784" spans="1:25" x14ac:dyDescent="0.25">
      <c r="A2784" t="s">
        <v>82</v>
      </c>
      <c r="B2784" t="s">
        <v>76</v>
      </c>
      <c r="C2784" t="s">
        <v>83</v>
      </c>
      <c r="D2784">
        <v>0.01</v>
      </c>
      <c r="E2784" t="s">
        <v>1275</v>
      </c>
      <c r="F2784" t="s">
        <v>717</v>
      </c>
      <c r="G2784" t="str">
        <f t="shared" si="5682"/>
        <v>DL2022038</v>
      </c>
      <c r="H2784" t="str">
        <f t="shared" si="5683"/>
        <v>04</v>
      </c>
      <c r="I2784" t="str">
        <f t="shared" si="5684"/>
        <v>Skrubbe_04_20221011_DL2022038_NykoebingKatedralskole</v>
      </c>
      <c r="J2784" t="str">
        <f>VLOOKUP(MID(C2784,4,6),Datasæt_Analysesystemer!$B$2:$E$69,3,FALSE)</f>
        <v>Skrubbe</v>
      </c>
      <c r="K2784" t="str">
        <f t="shared" si="5685"/>
        <v>EP</v>
      </c>
      <c r="L2784" s="7" t="str">
        <f t="shared" si="5697"/>
        <v>No Ct</v>
      </c>
      <c r="M2784" t="str">
        <f t="shared" si="5686"/>
        <v/>
      </c>
      <c r="N2784" t="str">
        <f t="shared" si="5687"/>
        <v/>
      </c>
      <c r="O2784" t="str">
        <f t="shared" si="5688"/>
        <v/>
      </c>
    </row>
    <row r="2785" spans="1:25" x14ac:dyDescent="0.25">
      <c r="A2785" t="s">
        <v>103</v>
      </c>
      <c r="B2785" t="s">
        <v>76</v>
      </c>
      <c r="C2785" t="s">
        <v>83</v>
      </c>
      <c r="D2785">
        <v>0.01</v>
      </c>
      <c r="E2785" t="s">
        <v>1275</v>
      </c>
      <c r="F2785" t="s">
        <v>717</v>
      </c>
      <c r="G2785" t="str">
        <f t="shared" si="5682"/>
        <v>DL2022038</v>
      </c>
      <c r="H2785" t="str">
        <f t="shared" si="5683"/>
        <v>04</v>
      </c>
      <c r="I2785" t="str">
        <f t="shared" si="5684"/>
        <v>Skrubbe_04_20221011_DL2022038_NykoebingKatedralskole</v>
      </c>
      <c r="J2785" t="str">
        <f>VLOOKUP(MID(C2785,4,6),Datasæt_Analysesystemer!$B$2:$E$69,3,FALSE)</f>
        <v>Skrubbe</v>
      </c>
      <c r="K2785" t="str">
        <f t="shared" si="5685"/>
        <v>EP</v>
      </c>
      <c r="L2785" s="7" t="str">
        <f t="shared" si="5697"/>
        <v>No Ct</v>
      </c>
      <c r="M2785" t="str">
        <f t="shared" si="5686"/>
        <v/>
      </c>
      <c r="N2785" t="str">
        <f t="shared" si="5687"/>
        <v/>
      </c>
      <c r="O2785" t="str">
        <f t="shared" si="5688"/>
        <v/>
      </c>
      <c r="Y2785" t="str">
        <f>O2787</f>
        <v/>
      </c>
    </row>
    <row r="2786" spans="1:25" x14ac:dyDescent="0.25">
      <c r="A2786" t="s">
        <v>33</v>
      </c>
      <c r="B2786" t="s">
        <v>23</v>
      </c>
      <c r="C2786" t="s">
        <v>34</v>
      </c>
      <c r="D2786">
        <v>0.01</v>
      </c>
      <c r="E2786">
        <v>30.85</v>
      </c>
      <c r="F2786" t="s">
        <v>717</v>
      </c>
      <c r="G2786" t="str">
        <f t="shared" si="5682"/>
        <v>DL2022038</v>
      </c>
      <c r="H2786" t="str">
        <f t="shared" si="5683"/>
        <v>05</v>
      </c>
      <c r="I2786" t="str">
        <f t="shared" si="5684"/>
        <v>Stillehavsøsters_05_20221011_DL2022038_NykoebingKatedralskole</v>
      </c>
      <c r="J2786" t="str">
        <f>VLOOKUP(MID(C2786,4,6),Datasæt_Analysesystemer!$B$2:$E$69,3,FALSE)</f>
        <v>Stillehavsøsters</v>
      </c>
      <c r="K2786" t="str">
        <f t="shared" si="5685"/>
        <v>PK</v>
      </c>
      <c r="L2786" s="7">
        <f t="shared" si="5697"/>
        <v>30.85</v>
      </c>
      <c r="M2786">
        <f t="shared" si="5686"/>
        <v>30.85</v>
      </c>
      <c r="N2786">
        <f t="shared" si="5687"/>
        <v>0</v>
      </c>
      <c r="O2786">
        <f t="shared" si="5688"/>
        <v>0</v>
      </c>
      <c r="Q2786">
        <f t="shared" ref="Q2786" si="5722">IF(L2788="No Ct",0,L2788)</f>
        <v>0</v>
      </c>
      <c r="R2786">
        <f t="shared" ref="R2786" si="5723">IF(L2789="No Ct",0,L2789)</f>
        <v>0</v>
      </c>
      <c r="S2786" t="str">
        <f t="shared" ref="S2786" si="5724">IF(AND(M2786&gt;0,N2786=0),"Valid","Invalid")</f>
        <v>Valid</v>
      </c>
      <c r="T2786" t="str">
        <f t="shared" ref="T2786" si="5725">IF(OR(Q2786&gt;1,R2786&gt;1),"Present","Absent")</f>
        <v>Absent</v>
      </c>
      <c r="U2786" t="str">
        <f t="shared" ref="U2786" si="5726">IF(OR(AND(Q2786&gt;1,Q2786&lt;41),AND(R2786&gt;1,R2786&lt;41)),"Ct&lt;41","Ct&gt;41")</f>
        <v>Ct&gt;41</v>
      </c>
      <c r="V2786" t="str">
        <f t="shared" ref="V2786" si="5727">J2786</f>
        <v>Stillehavsøsters</v>
      </c>
      <c r="W2786" t="str">
        <f t="shared" ref="W2786" si="5728">MID(F2786,10,9)</f>
        <v>DL2022038</v>
      </c>
      <c r="X2786" t="str">
        <f t="shared" ref="X2786" si="5729">W2786&amp;"_"&amp;V2786&amp;"_"&amp;S2786&amp;"_"&amp;T2786&amp;"_"&amp;U2786</f>
        <v>DL2022038_Stillehavsøsters_Valid_Absent_Ct&gt;41</v>
      </c>
    </row>
    <row r="2787" spans="1:25" x14ac:dyDescent="0.25">
      <c r="A2787" t="s">
        <v>59</v>
      </c>
      <c r="B2787" t="s">
        <v>51</v>
      </c>
      <c r="C2787" t="s">
        <v>60</v>
      </c>
      <c r="D2787">
        <v>0.01</v>
      </c>
      <c r="E2787" t="s">
        <v>1275</v>
      </c>
      <c r="F2787" t="s">
        <v>717</v>
      </c>
      <c r="G2787" t="str">
        <f t="shared" si="5682"/>
        <v>DL2022038</v>
      </c>
      <c r="H2787" t="str">
        <f t="shared" si="5683"/>
        <v>05</v>
      </c>
      <c r="I2787" t="str">
        <f t="shared" si="5684"/>
        <v>Stillehavsøsters_05_20221011_DL2022038_NykoebingKatedralskole</v>
      </c>
      <c r="J2787" t="str">
        <f>VLOOKUP(MID(C2787,4,6),Datasæt_Analysesystemer!$B$2:$E$69,3,FALSE)</f>
        <v>Stillehavsøsters</v>
      </c>
      <c r="K2787" t="str">
        <f t="shared" si="5685"/>
        <v>NK</v>
      </c>
      <c r="L2787" s="7" t="str">
        <f t="shared" si="5697"/>
        <v>No Ct</v>
      </c>
      <c r="M2787" t="str">
        <f t="shared" si="5686"/>
        <v/>
      </c>
      <c r="N2787" t="str">
        <f t="shared" si="5687"/>
        <v/>
      </c>
      <c r="O2787" t="str">
        <f t="shared" si="5688"/>
        <v/>
      </c>
    </row>
    <row r="2788" spans="1:25" x14ac:dyDescent="0.25">
      <c r="A2788" t="s">
        <v>84</v>
      </c>
      <c r="B2788" t="s">
        <v>76</v>
      </c>
      <c r="C2788" t="s">
        <v>85</v>
      </c>
      <c r="D2788">
        <v>0.01</v>
      </c>
      <c r="E2788" t="s">
        <v>1275</v>
      </c>
      <c r="F2788" t="s">
        <v>717</v>
      </c>
      <c r="G2788" t="str">
        <f t="shared" si="5682"/>
        <v>DL2022038</v>
      </c>
      <c r="H2788" t="str">
        <f t="shared" si="5683"/>
        <v>05</v>
      </c>
      <c r="I2788" t="str">
        <f t="shared" si="5684"/>
        <v>Stillehavsøsters_05_20221011_DL2022038_NykoebingKatedralskole</v>
      </c>
      <c r="J2788" t="str">
        <f>VLOOKUP(MID(C2788,4,6),Datasæt_Analysesystemer!$B$2:$E$69,3,FALSE)</f>
        <v>Stillehavsøsters</v>
      </c>
      <c r="K2788" t="str">
        <f t="shared" si="5685"/>
        <v>EP</v>
      </c>
      <c r="L2788" s="7" t="str">
        <f t="shared" si="5697"/>
        <v>No Ct</v>
      </c>
      <c r="M2788" t="str">
        <f t="shared" si="5686"/>
        <v/>
      </c>
      <c r="N2788" t="str">
        <f t="shared" si="5687"/>
        <v/>
      </c>
      <c r="O2788" t="str">
        <f t="shared" si="5688"/>
        <v/>
      </c>
    </row>
    <row r="2789" spans="1:25" x14ac:dyDescent="0.25">
      <c r="A2789" t="s">
        <v>104</v>
      </c>
      <c r="B2789" t="s">
        <v>76</v>
      </c>
      <c r="C2789" t="s">
        <v>85</v>
      </c>
      <c r="D2789">
        <v>0.01</v>
      </c>
      <c r="E2789" t="s">
        <v>1275</v>
      </c>
      <c r="F2789" t="s">
        <v>717</v>
      </c>
      <c r="G2789" t="str">
        <f t="shared" si="5682"/>
        <v>DL2022038</v>
      </c>
      <c r="H2789" t="str">
        <f t="shared" si="5683"/>
        <v>05</v>
      </c>
      <c r="I2789" t="str">
        <f t="shared" si="5684"/>
        <v>Stillehavsøsters_05_20221011_DL2022038_NykoebingKatedralskole</v>
      </c>
      <c r="J2789" t="str">
        <f>VLOOKUP(MID(C2789,4,6),Datasæt_Analysesystemer!$B$2:$E$69,3,FALSE)</f>
        <v>Stillehavsøsters</v>
      </c>
      <c r="K2789" t="str">
        <f t="shared" si="5685"/>
        <v>EP</v>
      </c>
      <c r="L2789" s="7" t="str">
        <f t="shared" si="5697"/>
        <v>No Ct</v>
      </c>
      <c r="M2789" t="str">
        <f t="shared" si="5686"/>
        <v/>
      </c>
      <c r="N2789" t="str">
        <f t="shared" si="5687"/>
        <v/>
      </c>
      <c r="O2789" t="str">
        <f t="shared" si="5688"/>
        <v/>
      </c>
      <c r="Y2789" t="str">
        <f>O2791</f>
        <v/>
      </c>
    </row>
    <row r="2790" spans="1:25" x14ac:dyDescent="0.25">
      <c r="A2790" t="s">
        <v>35</v>
      </c>
      <c r="B2790" t="s">
        <v>23</v>
      </c>
      <c r="C2790" t="s">
        <v>36</v>
      </c>
      <c r="D2790">
        <v>0.01</v>
      </c>
      <c r="E2790">
        <v>30.58</v>
      </c>
      <c r="F2790" t="s">
        <v>717</v>
      </c>
      <c r="G2790" t="str">
        <f t="shared" si="5682"/>
        <v>DL2022038</v>
      </c>
      <c r="H2790" t="str">
        <f t="shared" si="5683"/>
        <v>06</v>
      </c>
      <c r="I2790" t="str">
        <f t="shared" si="5684"/>
        <v>Stillehavsøsters_06_20221011_DL2022038_NykoebingKatedralskole</v>
      </c>
      <c r="J2790" t="str">
        <f>VLOOKUP(MID(C2790,4,6),Datasæt_Analysesystemer!$B$2:$E$69,3,FALSE)</f>
        <v>Stillehavsøsters</v>
      </c>
      <c r="K2790" t="str">
        <f t="shared" si="5685"/>
        <v>PK</v>
      </c>
      <c r="L2790" s="7">
        <f t="shared" si="5697"/>
        <v>30.58</v>
      </c>
      <c r="M2790">
        <f t="shared" si="5686"/>
        <v>30.58</v>
      </c>
      <c r="N2790">
        <f t="shared" si="5687"/>
        <v>0</v>
      </c>
      <c r="O2790">
        <f t="shared" si="5688"/>
        <v>0</v>
      </c>
      <c r="Q2790">
        <f t="shared" ref="Q2790" si="5730">IF(L2792="No Ct",0,L2792)</f>
        <v>0</v>
      </c>
      <c r="R2790">
        <f t="shared" ref="R2790" si="5731">IF(L2793="No Ct",0,L2793)</f>
        <v>0</v>
      </c>
      <c r="S2790" t="str">
        <f t="shared" ref="S2790" si="5732">IF(AND(M2790&gt;0,N2790=0),"Valid","Invalid")</f>
        <v>Valid</v>
      </c>
      <c r="T2790" t="str">
        <f t="shared" ref="T2790" si="5733">IF(OR(Q2790&gt;1,R2790&gt;1),"Present","Absent")</f>
        <v>Absent</v>
      </c>
      <c r="U2790" t="str">
        <f t="shared" ref="U2790" si="5734">IF(OR(AND(Q2790&gt;1,Q2790&lt;41),AND(R2790&gt;1,R2790&lt;41)),"Ct&lt;41","Ct&gt;41")</f>
        <v>Ct&gt;41</v>
      </c>
      <c r="V2790" t="str">
        <f t="shared" ref="V2790" si="5735">J2790</f>
        <v>Stillehavsøsters</v>
      </c>
      <c r="W2790" t="str">
        <f t="shared" ref="W2790" si="5736">MID(F2790,10,9)</f>
        <v>DL2022038</v>
      </c>
      <c r="X2790" t="str">
        <f t="shared" ref="X2790" si="5737">W2790&amp;"_"&amp;V2790&amp;"_"&amp;S2790&amp;"_"&amp;T2790&amp;"_"&amp;U2790</f>
        <v>DL2022038_Stillehavsøsters_Valid_Absent_Ct&gt;41</v>
      </c>
    </row>
    <row r="2791" spans="1:25" x14ac:dyDescent="0.25">
      <c r="A2791" t="s">
        <v>61</v>
      </c>
      <c r="B2791" t="s">
        <v>51</v>
      </c>
      <c r="C2791" t="s">
        <v>62</v>
      </c>
      <c r="D2791">
        <v>0.01</v>
      </c>
      <c r="E2791" t="s">
        <v>1275</v>
      </c>
      <c r="F2791" t="s">
        <v>717</v>
      </c>
      <c r="G2791" t="str">
        <f t="shared" si="5682"/>
        <v>DL2022038</v>
      </c>
      <c r="H2791" t="str">
        <f t="shared" si="5683"/>
        <v>06</v>
      </c>
      <c r="I2791" t="str">
        <f t="shared" si="5684"/>
        <v>Stillehavsøsters_06_20221011_DL2022038_NykoebingKatedralskole</v>
      </c>
      <c r="J2791" t="str">
        <f>VLOOKUP(MID(C2791,4,6),Datasæt_Analysesystemer!$B$2:$E$69,3,FALSE)</f>
        <v>Stillehavsøsters</v>
      </c>
      <c r="K2791" t="str">
        <f t="shared" si="5685"/>
        <v>NK</v>
      </c>
      <c r="L2791" s="7" t="str">
        <f t="shared" si="5697"/>
        <v>No Ct</v>
      </c>
      <c r="M2791" t="str">
        <f t="shared" si="5686"/>
        <v/>
      </c>
      <c r="N2791" t="str">
        <f t="shared" si="5687"/>
        <v/>
      </c>
      <c r="O2791" t="str">
        <f t="shared" si="5688"/>
        <v/>
      </c>
    </row>
    <row r="2792" spans="1:25" x14ac:dyDescent="0.25">
      <c r="A2792" t="s">
        <v>86</v>
      </c>
      <c r="B2792" t="s">
        <v>76</v>
      </c>
      <c r="C2792" t="s">
        <v>87</v>
      </c>
      <c r="D2792">
        <v>0.01</v>
      </c>
      <c r="E2792" t="s">
        <v>1275</v>
      </c>
      <c r="F2792" t="s">
        <v>717</v>
      </c>
      <c r="G2792" t="str">
        <f t="shared" si="5682"/>
        <v>DL2022038</v>
      </c>
      <c r="H2792" t="str">
        <f t="shared" si="5683"/>
        <v>06</v>
      </c>
      <c r="I2792" t="str">
        <f t="shared" si="5684"/>
        <v>Stillehavsøsters_06_20221011_DL2022038_NykoebingKatedralskole</v>
      </c>
      <c r="J2792" t="str">
        <f>VLOOKUP(MID(C2792,4,6),Datasæt_Analysesystemer!$B$2:$E$69,3,FALSE)</f>
        <v>Stillehavsøsters</v>
      </c>
      <c r="K2792" t="str">
        <f t="shared" si="5685"/>
        <v>EP</v>
      </c>
      <c r="L2792" s="7" t="str">
        <f t="shared" si="5697"/>
        <v>No Ct</v>
      </c>
      <c r="M2792" t="str">
        <f t="shared" si="5686"/>
        <v/>
      </c>
      <c r="N2792" t="str">
        <f t="shared" si="5687"/>
        <v/>
      </c>
      <c r="O2792" t="str">
        <f t="shared" si="5688"/>
        <v/>
      </c>
    </row>
    <row r="2793" spans="1:25" x14ac:dyDescent="0.25">
      <c r="A2793" t="s">
        <v>105</v>
      </c>
      <c r="B2793" t="s">
        <v>76</v>
      </c>
      <c r="C2793" t="s">
        <v>87</v>
      </c>
      <c r="D2793">
        <v>0.01</v>
      </c>
      <c r="E2793" t="s">
        <v>1275</v>
      </c>
      <c r="F2793" t="s">
        <v>717</v>
      </c>
      <c r="G2793" t="str">
        <f t="shared" si="5682"/>
        <v>DL2022038</v>
      </c>
      <c r="H2793" t="str">
        <f t="shared" si="5683"/>
        <v>06</v>
      </c>
      <c r="I2793" t="str">
        <f t="shared" si="5684"/>
        <v>Stillehavsøsters_06_20221011_DL2022038_NykoebingKatedralskole</v>
      </c>
      <c r="J2793" t="str">
        <f>VLOOKUP(MID(C2793,4,6),Datasæt_Analysesystemer!$B$2:$E$69,3,FALSE)</f>
        <v>Stillehavsøsters</v>
      </c>
      <c r="K2793" t="str">
        <f t="shared" si="5685"/>
        <v>EP</v>
      </c>
      <c r="L2793" s="7" t="str">
        <f t="shared" si="5697"/>
        <v>No Ct</v>
      </c>
      <c r="M2793" t="str">
        <f t="shared" si="5686"/>
        <v/>
      </c>
      <c r="N2793" t="str">
        <f t="shared" si="5687"/>
        <v/>
      </c>
      <c r="O2793" t="str">
        <f t="shared" si="5688"/>
        <v/>
      </c>
      <c r="Y2793" t="str">
        <f>O2795</f>
        <v/>
      </c>
    </row>
    <row r="2794" spans="1:25" x14ac:dyDescent="0.25">
      <c r="A2794" t="s">
        <v>37</v>
      </c>
      <c r="B2794" t="s">
        <v>23</v>
      </c>
      <c r="C2794" t="s">
        <v>38</v>
      </c>
      <c r="D2794">
        <v>0.01</v>
      </c>
      <c r="E2794" t="s">
        <v>1275</v>
      </c>
      <c r="F2794" t="s">
        <v>717</v>
      </c>
      <c r="G2794" t="str">
        <f t="shared" si="5682"/>
        <v>DL2022038</v>
      </c>
      <c r="H2794" t="str">
        <f t="shared" si="5683"/>
        <v>07</v>
      </c>
      <c r="I2794" t="str">
        <f t="shared" si="5684"/>
        <v>Odder_07_20221011_DL2022038_NykoebingKatedralskole</v>
      </c>
      <c r="J2794" t="str">
        <f>VLOOKUP(MID(C2794,4,6),Datasæt_Analysesystemer!$B$2:$E$69,3,FALSE)</f>
        <v>Odder</v>
      </c>
      <c r="K2794" t="str">
        <f t="shared" si="5685"/>
        <v>PK</v>
      </c>
      <c r="L2794" s="7" t="str">
        <f t="shared" si="5697"/>
        <v>No Ct</v>
      </c>
      <c r="M2794">
        <f t="shared" si="5686"/>
        <v>0</v>
      </c>
      <c r="N2794">
        <f t="shared" si="5687"/>
        <v>0</v>
      </c>
      <c r="O2794">
        <f t="shared" si="5688"/>
        <v>0</v>
      </c>
      <c r="Q2794">
        <f t="shared" ref="Q2794" si="5738">IF(L2796="No Ct",0,L2796)</f>
        <v>0</v>
      </c>
      <c r="R2794">
        <f t="shared" ref="R2794" si="5739">IF(L2797="No Ct",0,L2797)</f>
        <v>0</v>
      </c>
      <c r="S2794" t="str">
        <f t="shared" ref="S2794" si="5740">IF(AND(M2794&gt;0,N2794=0),"Valid","Invalid")</f>
        <v>Invalid</v>
      </c>
      <c r="T2794" t="str">
        <f t="shared" ref="T2794" si="5741">IF(OR(Q2794&gt;1,R2794&gt;1),"Present","Absent")</f>
        <v>Absent</v>
      </c>
      <c r="U2794" t="str">
        <f t="shared" ref="U2794" si="5742">IF(OR(AND(Q2794&gt;1,Q2794&lt;41),AND(R2794&gt;1,R2794&lt;41)),"Ct&lt;41","Ct&gt;41")</f>
        <v>Ct&gt;41</v>
      </c>
      <c r="V2794" t="str">
        <f t="shared" ref="V2794" si="5743">J2794</f>
        <v>Odder</v>
      </c>
      <c r="W2794" t="str">
        <f t="shared" ref="W2794" si="5744">MID(F2794,10,9)</f>
        <v>DL2022038</v>
      </c>
      <c r="X2794" t="str">
        <f t="shared" ref="X2794" si="5745">W2794&amp;"_"&amp;V2794&amp;"_"&amp;S2794&amp;"_"&amp;T2794&amp;"_"&amp;U2794</f>
        <v>DL2022038_Odder_Invalid_Absent_Ct&gt;41</v>
      </c>
    </row>
    <row r="2795" spans="1:25" x14ac:dyDescent="0.25">
      <c r="A2795" t="s">
        <v>63</v>
      </c>
      <c r="B2795" t="s">
        <v>51</v>
      </c>
      <c r="C2795" t="s">
        <v>64</v>
      </c>
      <c r="D2795">
        <v>0.01</v>
      </c>
      <c r="E2795" t="s">
        <v>1275</v>
      </c>
      <c r="F2795" t="s">
        <v>717</v>
      </c>
      <c r="G2795" t="str">
        <f t="shared" si="5682"/>
        <v>DL2022038</v>
      </c>
      <c r="H2795" t="str">
        <f t="shared" si="5683"/>
        <v>07</v>
      </c>
      <c r="I2795" t="str">
        <f t="shared" si="5684"/>
        <v>Odder_07_20221011_DL2022038_NykoebingKatedralskole</v>
      </c>
      <c r="J2795" t="str">
        <f>VLOOKUP(MID(C2795,4,6),Datasæt_Analysesystemer!$B$2:$E$69,3,FALSE)</f>
        <v>Odder</v>
      </c>
      <c r="K2795" t="str">
        <f t="shared" si="5685"/>
        <v>NK</v>
      </c>
      <c r="L2795" s="7" t="str">
        <f t="shared" si="5697"/>
        <v>No Ct</v>
      </c>
      <c r="M2795" t="str">
        <f t="shared" si="5686"/>
        <v/>
      </c>
      <c r="N2795" t="str">
        <f t="shared" si="5687"/>
        <v/>
      </c>
      <c r="O2795" t="str">
        <f t="shared" si="5688"/>
        <v/>
      </c>
    </row>
    <row r="2796" spans="1:25" x14ac:dyDescent="0.25">
      <c r="A2796" t="s">
        <v>88</v>
      </c>
      <c r="B2796" t="s">
        <v>76</v>
      </c>
      <c r="C2796" t="s">
        <v>89</v>
      </c>
      <c r="D2796">
        <v>0.01</v>
      </c>
      <c r="E2796" t="s">
        <v>1275</v>
      </c>
      <c r="F2796" t="s">
        <v>717</v>
      </c>
      <c r="G2796" t="str">
        <f t="shared" si="5682"/>
        <v>DL2022038</v>
      </c>
      <c r="H2796" t="str">
        <f t="shared" si="5683"/>
        <v>07</v>
      </c>
      <c r="I2796" t="str">
        <f t="shared" si="5684"/>
        <v>Odder_07_20221011_DL2022038_NykoebingKatedralskole</v>
      </c>
      <c r="J2796" t="str">
        <f>VLOOKUP(MID(C2796,4,6),Datasæt_Analysesystemer!$B$2:$E$69,3,FALSE)</f>
        <v>Odder</v>
      </c>
      <c r="K2796" t="str">
        <f t="shared" si="5685"/>
        <v>EP</v>
      </c>
      <c r="L2796" s="7" t="str">
        <f t="shared" si="5697"/>
        <v>No Ct</v>
      </c>
      <c r="M2796" t="str">
        <f t="shared" si="5686"/>
        <v/>
      </c>
      <c r="N2796" t="str">
        <f t="shared" si="5687"/>
        <v/>
      </c>
      <c r="O2796" t="str">
        <f t="shared" si="5688"/>
        <v/>
      </c>
    </row>
    <row r="2797" spans="1:25" x14ac:dyDescent="0.25">
      <c r="A2797" t="s">
        <v>106</v>
      </c>
      <c r="B2797" t="s">
        <v>76</v>
      </c>
      <c r="C2797" t="s">
        <v>89</v>
      </c>
      <c r="D2797">
        <v>0.01</v>
      </c>
      <c r="E2797" t="s">
        <v>1275</v>
      </c>
      <c r="F2797" t="s">
        <v>717</v>
      </c>
      <c r="G2797" t="str">
        <f t="shared" si="5682"/>
        <v>DL2022038</v>
      </c>
      <c r="H2797" t="str">
        <f t="shared" si="5683"/>
        <v>07</v>
      </c>
      <c r="I2797" t="str">
        <f t="shared" si="5684"/>
        <v>Odder_07_20221011_DL2022038_NykoebingKatedralskole</v>
      </c>
      <c r="J2797" t="str">
        <f>VLOOKUP(MID(C2797,4,6),Datasæt_Analysesystemer!$B$2:$E$69,3,FALSE)</f>
        <v>Odder</v>
      </c>
      <c r="K2797" t="str">
        <f t="shared" si="5685"/>
        <v>EP</v>
      </c>
      <c r="L2797" s="7" t="str">
        <f t="shared" si="5697"/>
        <v>No Ct</v>
      </c>
      <c r="M2797" t="str">
        <f t="shared" si="5686"/>
        <v/>
      </c>
      <c r="N2797" t="str">
        <f t="shared" si="5687"/>
        <v/>
      </c>
      <c r="O2797" t="str">
        <f t="shared" si="5688"/>
        <v/>
      </c>
      <c r="Y2797" t="str">
        <f>O2799</f>
        <v/>
      </c>
    </row>
    <row r="2798" spans="1:25" x14ac:dyDescent="0.25">
      <c r="A2798" t="s">
        <v>40</v>
      </c>
      <c r="B2798" t="s">
        <v>23</v>
      </c>
      <c r="C2798" t="s">
        <v>41</v>
      </c>
      <c r="D2798">
        <v>0.01</v>
      </c>
      <c r="E2798" t="s">
        <v>1275</v>
      </c>
      <c r="F2798" t="s">
        <v>717</v>
      </c>
      <c r="G2798" t="str">
        <f t="shared" si="5682"/>
        <v>DL2022038</v>
      </c>
      <c r="H2798" t="str">
        <f t="shared" si="5683"/>
        <v>08</v>
      </c>
      <c r="I2798" t="str">
        <f t="shared" si="5684"/>
        <v>Odder_08_20221011_DL2022038_NykoebingKatedralskole</v>
      </c>
      <c r="J2798" t="str">
        <f>VLOOKUP(MID(C2798,4,6),Datasæt_Analysesystemer!$B$2:$E$69,3,FALSE)</f>
        <v>Odder</v>
      </c>
      <c r="K2798" t="str">
        <f t="shared" si="5685"/>
        <v>PK</v>
      </c>
      <c r="L2798" s="7" t="str">
        <f t="shared" si="5697"/>
        <v>No Ct</v>
      </c>
      <c r="M2798">
        <f t="shared" si="5686"/>
        <v>0</v>
      </c>
      <c r="N2798">
        <f t="shared" si="5687"/>
        <v>0</v>
      </c>
      <c r="O2798">
        <f t="shared" si="5688"/>
        <v>0</v>
      </c>
      <c r="Q2798">
        <f t="shared" ref="Q2798" si="5746">IF(L2800="No Ct",0,L2800)</f>
        <v>0</v>
      </c>
      <c r="R2798">
        <f t="shared" ref="R2798" si="5747">IF(L2801="No Ct",0,L2801)</f>
        <v>0</v>
      </c>
      <c r="S2798" t="str">
        <f t="shared" ref="S2798" si="5748">IF(AND(M2798&gt;0,N2798=0),"Valid","Invalid")</f>
        <v>Invalid</v>
      </c>
      <c r="T2798" t="str">
        <f t="shared" ref="T2798" si="5749">IF(OR(Q2798&gt;1,R2798&gt;1),"Present","Absent")</f>
        <v>Absent</v>
      </c>
      <c r="U2798" t="str">
        <f t="shared" ref="U2798" si="5750">IF(OR(AND(Q2798&gt;1,Q2798&lt;41),AND(R2798&gt;1,R2798&lt;41)),"Ct&lt;41","Ct&gt;41")</f>
        <v>Ct&gt;41</v>
      </c>
      <c r="V2798" t="str">
        <f t="shared" ref="V2798" si="5751">J2798</f>
        <v>Odder</v>
      </c>
      <c r="W2798" t="str">
        <f t="shared" ref="W2798" si="5752">MID(F2798,10,9)</f>
        <v>DL2022038</v>
      </c>
      <c r="X2798" t="str">
        <f t="shared" ref="X2798" si="5753">W2798&amp;"_"&amp;V2798&amp;"_"&amp;S2798&amp;"_"&amp;T2798&amp;"_"&amp;U2798</f>
        <v>DL2022038_Odder_Invalid_Absent_Ct&gt;41</v>
      </c>
    </row>
    <row r="2799" spans="1:25" x14ac:dyDescent="0.25">
      <c r="A2799" t="s">
        <v>65</v>
      </c>
      <c r="B2799" t="s">
        <v>51</v>
      </c>
      <c r="C2799" t="s">
        <v>66</v>
      </c>
      <c r="D2799">
        <v>0.01</v>
      </c>
      <c r="E2799" t="s">
        <v>1275</v>
      </c>
      <c r="F2799" t="s">
        <v>717</v>
      </c>
      <c r="G2799" t="str">
        <f t="shared" si="5682"/>
        <v>DL2022038</v>
      </c>
      <c r="H2799" t="str">
        <f t="shared" si="5683"/>
        <v>08</v>
      </c>
      <c r="I2799" t="str">
        <f t="shared" si="5684"/>
        <v>Odder_08_20221011_DL2022038_NykoebingKatedralskole</v>
      </c>
      <c r="J2799" t="str">
        <f>VLOOKUP(MID(C2799,4,6),Datasæt_Analysesystemer!$B$2:$E$69,3,FALSE)</f>
        <v>Odder</v>
      </c>
      <c r="K2799" t="str">
        <f t="shared" si="5685"/>
        <v>NK</v>
      </c>
      <c r="L2799" s="7" t="str">
        <f t="shared" si="5697"/>
        <v>No Ct</v>
      </c>
      <c r="M2799" t="str">
        <f t="shared" si="5686"/>
        <v/>
      </c>
      <c r="N2799" t="str">
        <f t="shared" si="5687"/>
        <v/>
      </c>
      <c r="O2799" t="str">
        <f t="shared" si="5688"/>
        <v/>
      </c>
    </row>
    <row r="2800" spans="1:25" x14ac:dyDescent="0.25">
      <c r="A2800" t="s">
        <v>90</v>
      </c>
      <c r="B2800" t="s">
        <v>76</v>
      </c>
      <c r="C2800" t="s">
        <v>91</v>
      </c>
      <c r="D2800">
        <v>0.01</v>
      </c>
      <c r="E2800" t="s">
        <v>1275</v>
      </c>
      <c r="F2800" t="s">
        <v>717</v>
      </c>
      <c r="G2800" t="str">
        <f t="shared" si="5682"/>
        <v>DL2022038</v>
      </c>
      <c r="H2800" t="str">
        <f t="shared" si="5683"/>
        <v>08</v>
      </c>
      <c r="I2800" t="str">
        <f t="shared" si="5684"/>
        <v>Odder_08_20221011_DL2022038_NykoebingKatedralskole</v>
      </c>
      <c r="J2800" t="str">
        <f>VLOOKUP(MID(C2800,4,6),Datasæt_Analysesystemer!$B$2:$E$69,3,FALSE)</f>
        <v>Odder</v>
      </c>
      <c r="K2800" t="str">
        <f t="shared" si="5685"/>
        <v>EP</v>
      </c>
      <c r="L2800" s="7" t="str">
        <f t="shared" si="5697"/>
        <v>No Ct</v>
      </c>
      <c r="M2800" t="str">
        <f t="shared" si="5686"/>
        <v/>
      </c>
      <c r="N2800" t="str">
        <f t="shared" si="5687"/>
        <v/>
      </c>
      <c r="O2800" t="str">
        <f t="shared" si="5688"/>
        <v/>
      </c>
    </row>
    <row r="2801" spans="1:25" x14ac:dyDescent="0.25">
      <c r="A2801" t="s">
        <v>107</v>
      </c>
      <c r="B2801" t="s">
        <v>76</v>
      </c>
      <c r="C2801" t="s">
        <v>91</v>
      </c>
      <c r="D2801">
        <v>0.01</v>
      </c>
      <c r="E2801" t="s">
        <v>1275</v>
      </c>
      <c r="F2801" t="s">
        <v>717</v>
      </c>
      <c r="G2801" t="str">
        <f t="shared" si="5682"/>
        <v>DL2022038</v>
      </c>
      <c r="H2801" t="str">
        <f t="shared" si="5683"/>
        <v>08</v>
      </c>
      <c r="I2801" t="str">
        <f t="shared" si="5684"/>
        <v>Odder_08_20221011_DL2022038_NykoebingKatedralskole</v>
      </c>
      <c r="J2801" t="str">
        <f>VLOOKUP(MID(C2801,4,6),Datasæt_Analysesystemer!$B$2:$E$69,3,FALSE)</f>
        <v>Odder</v>
      </c>
      <c r="K2801" t="str">
        <f t="shared" si="5685"/>
        <v>EP</v>
      </c>
      <c r="L2801" s="7" t="str">
        <f t="shared" si="5697"/>
        <v>No Ct</v>
      </c>
      <c r="M2801" t="str">
        <f t="shared" si="5686"/>
        <v/>
      </c>
      <c r="N2801" t="str">
        <f t="shared" si="5687"/>
        <v/>
      </c>
      <c r="O2801" t="str">
        <f t="shared" si="5688"/>
        <v/>
      </c>
      <c r="Y2801" t="str">
        <f>O2803</f>
        <v/>
      </c>
    </row>
    <row r="2802" spans="1:25" x14ac:dyDescent="0.25">
      <c r="A2802" t="s">
        <v>42</v>
      </c>
      <c r="B2802" t="s">
        <v>23</v>
      </c>
      <c r="C2802" t="s">
        <v>43</v>
      </c>
      <c r="D2802">
        <v>0.01</v>
      </c>
      <c r="E2802">
        <v>24.72</v>
      </c>
      <c r="F2802" t="s">
        <v>717</v>
      </c>
      <c r="G2802" t="str">
        <f t="shared" si="5682"/>
        <v>DL2022038</v>
      </c>
      <c r="H2802" t="str">
        <f t="shared" si="5683"/>
        <v>09</v>
      </c>
      <c r="I2802" t="str">
        <f t="shared" si="5684"/>
        <v>Blå svømmekrabbe_09_20221011_DL2022038_NykoebingKatedralskole</v>
      </c>
      <c r="J2802" t="str">
        <f>VLOOKUP(MID(C2802,4,6),Datasæt_Analysesystemer!$B$2:$E$69,3,FALSE)</f>
        <v>Blå svømmekrabbe</v>
      </c>
      <c r="K2802" t="str">
        <f t="shared" si="5685"/>
        <v>PK</v>
      </c>
      <c r="L2802" s="7">
        <f t="shared" si="5697"/>
        <v>24.72</v>
      </c>
      <c r="M2802">
        <f t="shared" si="5686"/>
        <v>24.72</v>
      </c>
      <c r="N2802">
        <f t="shared" si="5687"/>
        <v>0</v>
      </c>
      <c r="O2802">
        <f t="shared" si="5688"/>
        <v>0</v>
      </c>
      <c r="Q2802">
        <f t="shared" ref="Q2802" si="5754">IF(L2804="No Ct",0,L2804)</f>
        <v>0</v>
      </c>
      <c r="R2802">
        <f t="shared" ref="R2802" si="5755">IF(L2805="No Ct",0,L2805)</f>
        <v>0</v>
      </c>
      <c r="S2802" t="str">
        <f t="shared" ref="S2802" si="5756">IF(AND(M2802&gt;0,N2802=0),"Valid","Invalid")</f>
        <v>Valid</v>
      </c>
      <c r="T2802" t="str">
        <f t="shared" ref="T2802" si="5757">IF(OR(Q2802&gt;1,R2802&gt;1),"Present","Absent")</f>
        <v>Absent</v>
      </c>
      <c r="U2802" t="str">
        <f t="shared" ref="U2802" si="5758">IF(OR(AND(Q2802&gt;1,Q2802&lt;41),AND(R2802&gt;1,R2802&lt;41)),"Ct&lt;41","Ct&gt;41")</f>
        <v>Ct&gt;41</v>
      </c>
      <c r="V2802" t="str">
        <f t="shared" ref="V2802" si="5759">J2802</f>
        <v>Blå svømmekrabbe</v>
      </c>
      <c r="W2802" t="str">
        <f t="shared" ref="W2802" si="5760">MID(F2802,10,9)</f>
        <v>DL2022038</v>
      </c>
      <c r="X2802" t="str">
        <f t="shared" ref="X2802" si="5761">W2802&amp;"_"&amp;V2802&amp;"_"&amp;S2802&amp;"_"&amp;T2802&amp;"_"&amp;U2802</f>
        <v>DL2022038_Blå svømmekrabbe_Valid_Absent_Ct&gt;41</v>
      </c>
    </row>
    <row r="2803" spans="1:25" x14ac:dyDescent="0.25">
      <c r="A2803" t="s">
        <v>67</v>
      </c>
      <c r="B2803" t="s">
        <v>51</v>
      </c>
      <c r="C2803" t="s">
        <v>68</v>
      </c>
      <c r="D2803">
        <v>0.01</v>
      </c>
      <c r="E2803" t="s">
        <v>1275</v>
      </c>
      <c r="F2803" t="s">
        <v>717</v>
      </c>
      <c r="G2803" t="str">
        <f t="shared" si="5682"/>
        <v>DL2022038</v>
      </c>
      <c r="H2803" t="str">
        <f t="shared" si="5683"/>
        <v>09</v>
      </c>
      <c r="I2803" t="str">
        <f t="shared" si="5684"/>
        <v>Blå svømmekrabbe_09_20221011_DL2022038_NykoebingKatedralskole</v>
      </c>
      <c r="J2803" t="str">
        <f>VLOOKUP(MID(C2803,4,6),Datasæt_Analysesystemer!$B$2:$E$69,3,FALSE)</f>
        <v>Blå svømmekrabbe</v>
      </c>
      <c r="K2803" t="str">
        <f t="shared" si="5685"/>
        <v>NK</v>
      </c>
      <c r="L2803" s="7" t="str">
        <f t="shared" si="5697"/>
        <v>No Ct</v>
      </c>
      <c r="M2803" t="str">
        <f t="shared" si="5686"/>
        <v/>
      </c>
      <c r="N2803" t="str">
        <f t="shared" si="5687"/>
        <v/>
      </c>
      <c r="O2803" t="str">
        <f t="shared" si="5688"/>
        <v/>
      </c>
    </row>
    <row r="2804" spans="1:25" x14ac:dyDescent="0.25">
      <c r="A2804" t="s">
        <v>92</v>
      </c>
      <c r="B2804" t="s">
        <v>76</v>
      </c>
      <c r="C2804" t="s">
        <v>93</v>
      </c>
      <c r="D2804">
        <v>0.01</v>
      </c>
      <c r="E2804" t="s">
        <v>1275</v>
      </c>
      <c r="F2804" t="s">
        <v>717</v>
      </c>
      <c r="G2804" t="str">
        <f t="shared" si="5682"/>
        <v>DL2022038</v>
      </c>
      <c r="H2804" t="str">
        <f t="shared" si="5683"/>
        <v>09</v>
      </c>
      <c r="I2804" t="str">
        <f t="shared" si="5684"/>
        <v>Blå svømmekrabbe_09_20221011_DL2022038_NykoebingKatedralskole</v>
      </c>
      <c r="J2804" t="str">
        <f>VLOOKUP(MID(C2804,4,6),Datasæt_Analysesystemer!$B$2:$E$69,3,FALSE)</f>
        <v>Blå svømmekrabbe</v>
      </c>
      <c r="K2804" t="str">
        <f t="shared" si="5685"/>
        <v>EP</v>
      </c>
      <c r="L2804" s="7" t="str">
        <f t="shared" si="5697"/>
        <v>No Ct</v>
      </c>
      <c r="M2804" t="str">
        <f t="shared" si="5686"/>
        <v/>
      </c>
      <c r="N2804" t="str">
        <f t="shared" si="5687"/>
        <v/>
      </c>
      <c r="O2804" t="str">
        <f t="shared" si="5688"/>
        <v/>
      </c>
    </row>
    <row r="2805" spans="1:25" x14ac:dyDescent="0.25">
      <c r="A2805" t="s">
        <v>108</v>
      </c>
      <c r="B2805" t="s">
        <v>76</v>
      </c>
      <c r="C2805" t="s">
        <v>93</v>
      </c>
      <c r="D2805">
        <v>0.01</v>
      </c>
      <c r="E2805" t="s">
        <v>1275</v>
      </c>
      <c r="F2805" t="s">
        <v>717</v>
      </c>
      <c r="G2805" t="str">
        <f t="shared" si="5682"/>
        <v>DL2022038</v>
      </c>
      <c r="H2805" t="str">
        <f t="shared" si="5683"/>
        <v>09</v>
      </c>
      <c r="I2805" t="str">
        <f t="shared" si="5684"/>
        <v>Blå svømmekrabbe_09_20221011_DL2022038_NykoebingKatedralskole</v>
      </c>
      <c r="J2805" t="str">
        <f>VLOOKUP(MID(C2805,4,6),Datasæt_Analysesystemer!$B$2:$E$69,3,FALSE)</f>
        <v>Blå svømmekrabbe</v>
      </c>
      <c r="K2805" t="str">
        <f t="shared" si="5685"/>
        <v>EP</v>
      </c>
      <c r="L2805" s="7" t="str">
        <f t="shared" si="5697"/>
        <v>No Ct</v>
      </c>
      <c r="M2805" t="str">
        <f t="shared" si="5686"/>
        <v/>
      </c>
      <c r="N2805" t="str">
        <f t="shared" si="5687"/>
        <v/>
      </c>
      <c r="O2805" t="str">
        <f t="shared" si="5688"/>
        <v/>
      </c>
      <c r="Y2805" t="str">
        <f>O2807</f>
        <v/>
      </c>
    </row>
    <row r="2806" spans="1:25" x14ac:dyDescent="0.25">
      <c r="A2806" t="s">
        <v>44</v>
      </c>
      <c r="B2806" t="s">
        <v>23</v>
      </c>
      <c r="C2806" t="s">
        <v>45</v>
      </c>
      <c r="D2806">
        <v>0.01</v>
      </c>
      <c r="E2806">
        <v>25.38</v>
      </c>
      <c r="F2806" t="s">
        <v>717</v>
      </c>
      <c r="G2806" t="str">
        <f t="shared" si="5682"/>
        <v>DL2022038</v>
      </c>
      <c r="H2806" t="str">
        <f t="shared" si="5683"/>
        <v>10</v>
      </c>
      <c r="I2806" t="str">
        <f t="shared" si="5684"/>
        <v>Blå svømmekrabbe_10_20221011_DL2022038_NykoebingKatedralskole</v>
      </c>
      <c r="J2806" t="str">
        <f>VLOOKUP(MID(C2806,4,6),Datasæt_Analysesystemer!$B$2:$E$69,3,FALSE)</f>
        <v>Blå svømmekrabbe</v>
      </c>
      <c r="K2806" t="str">
        <f t="shared" si="5685"/>
        <v>PK</v>
      </c>
      <c r="L2806" s="7">
        <f t="shared" si="5697"/>
        <v>25.38</v>
      </c>
      <c r="M2806">
        <f t="shared" si="5686"/>
        <v>25.38</v>
      </c>
      <c r="N2806">
        <f t="shared" si="5687"/>
        <v>0</v>
      </c>
      <c r="O2806">
        <f t="shared" si="5688"/>
        <v>0</v>
      </c>
      <c r="Q2806">
        <f t="shared" ref="Q2806" si="5762">IF(L2808="No Ct",0,L2808)</f>
        <v>0</v>
      </c>
      <c r="R2806">
        <f t="shared" ref="R2806" si="5763">IF(L2809="No Ct",0,L2809)</f>
        <v>0</v>
      </c>
      <c r="S2806" t="str">
        <f t="shared" ref="S2806" si="5764">IF(AND(M2806&gt;0,N2806=0),"Valid","Invalid")</f>
        <v>Valid</v>
      </c>
      <c r="T2806" t="str">
        <f t="shared" ref="T2806" si="5765">IF(OR(Q2806&gt;1,R2806&gt;1),"Present","Absent")</f>
        <v>Absent</v>
      </c>
      <c r="U2806" t="str">
        <f t="shared" ref="U2806" si="5766">IF(OR(AND(Q2806&gt;1,Q2806&lt;41),AND(R2806&gt;1,R2806&lt;41)),"Ct&lt;41","Ct&gt;41")</f>
        <v>Ct&gt;41</v>
      </c>
      <c r="V2806" t="str">
        <f t="shared" ref="V2806" si="5767">J2806</f>
        <v>Blå svømmekrabbe</v>
      </c>
      <c r="W2806" t="str">
        <f t="shared" ref="W2806" si="5768">MID(F2806,10,9)</f>
        <v>DL2022038</v>
      </c>
      <c r="X2806" t="str">
        <f t="shared" ref="X2806" si="5769">W2806&amp;"_"&amp;V2806&amp;"_"&amp;S2806&amp;"_"&amp;T2806&amp;"_"&amp;U2806</f>
        <v>DL2022038_Blå svømmekrabbe_Valid_Absent_Ct&gt;41</v>
      </c>
    </row>
    <row r="2807" spans="1:25" x14ac:dyDescent="0.25">
      <c r="A2807" t="s">
        <v>69</v>
      </c>
      <c r="B2807" t="s">
        <v>51</v>
      </c>
      <c r="C2807" t="s">
        <v>70</v>
      </c>
      <c r="D2807">
        <v>0.01</v>
      </c>
      <c r="E2807" t="s">
        <v>1275</v>
      </c>
      <c r="F2807" t="s">
        <v>717</v>
      </c>
      <c r="G2807" t="str">
        <f t="shared" si="5682"/>
        <v>DL2022038</v>
      </c>
      <c r="H2807" t="str">
        <f t="shared" si="5683"/>
        <v>10</v>
      </c>
      <c r="I2807" t="str">
        <f t="shared" si="5684"/>
        <v>Blå svømmekrabbe_10_20221011_DL2022038_NykoebingKatedralskole</v>
      </c>
      <c r="J2807" t="str">
        <f>VLOOKUP(MID(C2807,4,6),Datasæt_Analysesystemer!$B$2:$E$69,3,FALSE)</f>
        <v>Blå svømmekrabbe</v>
      </c>
      <c r="K2807" t="str">
        <f t="shared" si="5685"/>
        <v>NK</v>
      </c>
      <c r="L2807" s="7" t="str">
        <f t="shared" si="5697"/>
        <v>No Ct</v>
      </c>
      <c r="M2807" t="str">
        <f t="shared" si="5686"/>
        <v/>
      </c>
      <c r="N2807" t="str">
        <f t="shared" si="5687"/>
        <v/>
      </c>
      <c r="O2807" t="str">
        <f t="shared" si="5688"/>
        <v/>
      </c>
    </row>
    <row r="2808" spans="1:25" x14ac:dyDescent="0.25">
      <c r="A2808" t="s">
        <v>94</v>
      </c>
      <c r="B2808" t="s">
        <v>76</v>
      </c>
      <c r="C2808" t="s">
        <v>95</v>
      </c>
      <c r="D2808">
        <v>0.01</v>
      </c>
      <c r="E2808" t="s">
        <v>1275</v>
      </c>
      <c r="F2808" t="s">
        <v>717</v>
      </c>
      <c r="G2808" t="str">
        <f t="shared" si="5682"/>
        <v>DL2022038</v>
      </c>
      <c r="H2808" t="str">
        <f t="shared" si="5683"/>
        <v>10</v>
      </c>
      <c r="I2808" t="str">
        <f t="shared" si="5684"/>
        <v>Blå svømmekrabbe_10_20221011_DL2022038_NykoebingKatedralskole</v>
      </c>
      <c r="J2808" t="str">
        <f>VLOOKUP(MID(C2808,4,6),Datasæt_Analysesystemer!$B$2:$E$69,3,FALSE)</f>
        <v>Blå svømmekrabbe</v>
      </c>
      <c r="K2808" t="str">
        <f t="shared" si="5685"/>
        <v>EP</v>
      </c>
      <c r="L2808" s="7" t="str">
        <f t="shared" si="5697"/>
        <v>No Ct</v>
      </c>
      <c r="M2808" t="str">
        <f t="shared" si="5686"/>
        <v/>
      </c>
      <c r="N2808" t="str">
        <f t="shared" si="5687"/>
        <v/>
      </c>
      <c r="O2808" t="str">
        <f t="shared" si="5688"/>
        <v/>
      </c>
    </row>
    <row r="2809" spans="1:25" x14ac:dyDescent="0.25">
      <c r="A2809" t="s">
        <v>109</v>
      </c>
      <c r="B2809" t="s">
        <v>76</v>
      </c>
      <c r="C2809" t="s">
        <v>95</v>
      </c>
      <c r="D2809">
        <v>0.01</v>
      </c>
      <c r="E2809" t="s">
        <v>1275</v>
      </c>
      <c r="F2809" t="s">
        <v>717</v>
      </c>
      <c r="G2809" t="str">
        <f t="shared" si="5682"/>
        <v>DL2022038</v>
      </c>
      <c r="H2809" t="str">
        <f t="shared" si="5683"/>
        <v>10</v>
      </c>
      <c r="I2809" t="str">
        <f t="shared" si="5684"/>
        <v>Blå svømmekrabbe_10_20221011_DL2022038_NykoebingKatedralskole</v>
      </c>
      <c r="J2809" t="str">
        <f>VLOOKUP(MID(C2809,4,6),Datasæt_Analysesystemer!$B$2:$E$69,3,FALSE)</f>
        <v>Blå svømmekrabbe</v>
      </c>
      <c r="K2809" t="str">
        <f t="shared" si="5685"/>
        <v>EP</v>
      </c>
      <c r="L2809" s="7" t="str">
        <f t="shared" si="5697"/>
        <v>No Ct</v>
      </c>
      <c r="M2809" t="str">
        <f t="shared" si="5686"/>
        <v/>
      </c>
      <c r="N2809" t="str">
        <f t="shared" si="5687"/>
        <v/>
      </c>
      <c r="O2809" t="str">
        <f t="shared" si="5688"/>
        <v/>
      </c>
      <c r="Y2809" t="str">
        <f>O2811</f>
        <v/>
      </c>
    </row>
    <row r="2810" spans="1:25" x14ac:dyDescent="0.25">
      <c r="A2810" t="s">
        <v>46</v>
      </c>
      <c r="B2810" t="s">
        <v>23</v>
      </c>
      <c r="C2810" t="s">
        <v>47</v>
      </c>
      <c r="D2810">
        <v>0.01</v>
      </c>
      <c r="E2810">
        <v>36.72</v>
      </c>
      <c r="F2810" t="s">
        <v>717</v>
      </c>
      <c r="G2810" t="str">
        <f t="shared" si="5682"/>
        <v>DL2022038</v>
      </c>
      <c r="H2810" t="str">
        <f t="shared" si="5683"/>
        <v>11</v>
      </c>
      <c r="I2810" t="str">
        <f t="shared" si="5684"/>
        <v>Amerikansk ribbegople_11_20221011_DL2022038_NykoebingKatedralskole</v>
      </c>
      <c r="J2810" t="str">
        <f>VLOOKUP(MID(C2810,4,6),Datasæt_Analysesystemer!$B$2:$E$69,3,FALSE)</f>
        <v>Amerikansk ribbegople</v>
      </c>
      <c r="K2810" t="str">
        <f t="shared" si="5685"/>
        <v>PK</v>
      </c>
      <c r="L2810" s="7">
        <f t="shared" si="5697"/>
        <v>36.72</v>
      </c>
      <c r="M2810">
        <f t="shared" si="5686"/>
        <v>36.72</v>
      </c>
      <c r="N2810">
        <f t="shared" si="5687"/>
        <v>0</v>
      </c>
      <c r="O2810">
        <f t="shared" si="5688"/>
        <v>0</v>
      </c>
      <c r="Q2810">
        <f t="shared" ref="Q2810" si="5770">IF(L2812="No Ct",0,L2812)</f>
        <v>0</v>
      </c>
      <c r="R2810">
        <f t="shared" ref="R2810" si="5771">IF(L2813="No Ct",0,L2813)</f>
        <v>0</v>
      </c>
      <c r="S2810" t="str">
        <f t="shared" ref="S2810" si="5772">IF(AND(M2810&gt;0,N2810=0),"Valid","Invalid")</f>
        <v>Valid</v>
      </c>
      <c r="T2810" t="str">
        <f t="shared" ref="T2810" si="5773">IF(OR(Q2810&gt;1,R2810&gt;1),"Present","Absent")</f>
        <v>Absent</v>
      </c>
      <c r="U2810" t="str">
        <f t="shared" ref="U2810" si="5774">IF(OR(AND(Q2810&gt;1,Q2810&lt;41),AND(R2810&gt;1,R2810&lt;41)),"Ct&lt;41","Ct&gt;41")</f>
        <v>Ct&gt;41</v>
      </c>
      <c r="V2810" t="str">
        <f t="shared" ref="V2810" si="5775">J2810</f>
        <v>Amerikansk ribbegople</v>
      </c>
      <c r="W2810" t="str">
        <f t="shared" ref="W2810" si="5776">MID(F2810,10,9)</f>
        <v>DL2022038</v>
      </c>
      <c r="X2810" t="str">
        <f t="shared" ref="X2810" si="5777">W2810&amp;"_"&amp;V2810&amp;"_"&amp;S2810&amp;"_"&amp;T2810&amp;"_"&amp;U2810</f>
        <v>DL2022038_Amerikansk ribbegople_Valid_Absent_Ct&gt;41</v>
      </c>
    </row>
    <row r="2811" spans="1:25" x14ac:dyDescent="0.25">
      <c r="A2811" t="s">
        <v>71</v>
      </c>
      <c r="B2811" t="s">
        <v>51</v>
      </c>
      <c r="C2811" t="s">
        <v>72</v>
      </c>
      <c r="D2811">
        <v>0.01</v>
      </c>
      <c r="E2811" t="s">
        <v>1275</v>
      </c>
      <c r="F2811" t="s">
        <v>717</v>
      </c>
      <c r="G2811" t="str">
        <f t="shared" si="5682"/>
        <v>DL2022038</v>
      </c>
      <c r="H2811" t="str">
        <f t="shared" si="5683"/>
        <v>11</v>
      </c>
      <c r="I2811" t="str">
        <f t="shared" si="5684"/>
        <v>Amerikansk ribbegople_11_20221011_DL2022038_NykoebingKatedralskole</v>
      </c>
      <c r="J2811" t="str">
        <f>VLOOKUP(MID(C2811,4,6),Datasæt_Analysesystemer!$B$2:$E$69,3,FALSE)</f>
        <v>Amerikansk ribbegople</v>
      </c>
      <c r="K2811" t="str">
        <f t="shared" si="5685"/>
        <v>NK</v>
      </c>
      <c r="L2811" s="7" t="str">
        <f t="shared" si="5697"/>
        <v>No Ct</v>
      </c>
      <c r="M2811" t="str">
        <f t="shared" si="5686"/>
        <v/>
      </c>
      <c r="N2811" t="str">
        <f t="shared" si="5687"/>
        <v/>
      </c>
      <c r="O2811" t="str">
        <f t="shared" si="5688"/>
        <v/>
      </c>
    </row>
    <row r="2812" spans="1:25" x14ac:dyDescent="0.25">
      <c r="A2812" t="s">
        <v>96</v>
      </c>
      <c r="B2812" t="s">
        <v>76</v>
      </c>
      <c r="C2812" t="s">
        <v>97</v>
      </c>
      <c r="D2812">
        <v>0.01</v>
      </c>
      <c r="E2812" t="s">
        <v>1275</v>
      </c>
      <c r="F2812" t="s">
        <v>717</v>
      </c>
      <c r="G2812" t="str">
        <f t="shared" si="5682"/>
        <v>DL2022038</v>
      </c>
      <c r="H2812" t="str">
        <f t="shared" si="5683"/>
        <v>11</v>
      </c>
      <c r="I2812" t="str">
        <f t="shared" si="5684"/>
        <v>Amerikansk ribbegople_11_20221011_DL2022038_NykoebingKatedralskole</v>
      </c>
      <c r="J2812" t="str">
        <f>VLOOKUP(MID(C2812,4,6),Datasæt_Analysesystemer!$B$2:$E$69,3,FALSE)</f>
        <v>Amerikansk ribbegople</v>
      </c>
      <c r="K2812" t="str">
        <f t="shared" si="5685"/>
        <v>EP</v>
      </c>
      <c r="L2812" s="7" t="str">
        <f t="shared" si="5697"/>
        <v>No Ct</v>
      </c>
      <c r="M2812" t="str">
        <f t="shared" si="5686"/>
        <v/>
      </c>
      <c r="N2812" t="str">
        <f t="shared" si="5687"/>
        <v/>
      </c>
      <c r="O2812" t="str">
        <f t="shared" si="5688"/>
        <v/>
      </c>
    </row>
    <row r="2813" spans="1:25" x14ac:dyDescent="0.25">
      <c r="A2813" t="s">
        <v>110</v>
      </c>
      <c r="B2813" t="s">
        <v>76</v>
      </c>
      <c r="C2813" t="s">
        <v>97</v>
      </c>
      <c r="D2813">
        <v>0.01</v>
      </c>
      <c r="E2813" t="s">
        <v>1275</v>
      </c>
      <c r="F2813" t="s">
        <v>717</v>
      </c>
      <c r="G2813" t="str">
        <f t="shared" si="5682"/>
        <v>DL2022038</v>
      </c>
      <c r="H2813" t="str">
        <f t="shared" si="5683"/>
        <v>11</v>
      </c>
      <c r="I2813" t="str">
        <f t="shared" si="5684"/>
        <v>Amerikansk ribbegople_11_20221011_DL2022038_NykoebingKatedralskole</v>
      </c>
      <c r="J2813" t="str">
        <f>VLOOKUP(MID(C2813,4,6),Datasæt_Analysesystemer!$B$2:$E$69,3,FALSE)</f>
        <v>Amerikansk ribbegople</v>
      </c>
      <c r="K2813" t="str">
        <f t="shared" si="5685"/>
        <v>EP</v>
      </c>
      <c r="L2813" s="7" t="str">
        <f t="shared" si="5697"/>
        <v>No Ct</v>
      </c>
      <c r="M2813" t="str">
        <f t="shared" si="5686"/>
        <v/>
      </c>
      <c r="N2813" t="str">
        <f t="shared" si="5687"/>
        <v/>
      </c>
      <c r="O2813" t="str">
        <f t="shared" si="5688"/>
        <v/>
      </c>
      <c r="Y2813" t="str">
        <f>O2815</f>
        <v/>
      </c>
    </row>
    <row r="2814" spans="1:25" x14ac:dyDescent="0.25">
      <c r="A2814" t="s">
        <v>48</v>
      </c>
      <c r="B2814" t="s">
        <v>23</v>
      </c>
      <c r="C2814" t="s">
        <v>49</v>
      </c>
      <c r="D2814">
        <v>0.01</v>
      </c>
      <c r="E2814">
        <v>34.5</v>
      </c>
      <c r="F2814" t="s">
        <v>717</v>
      </c>
      <c r="G2814" t="str">
        <f t="shared" si="5682"/>
        <v>DL2022038</v>
      </c>
      <c r="H2814" t="str">
        <f t="shared" si="5683"/>
        <v>12</v>
      </c>
      <c r="I2814" t="str">
        <f t="shared" si="5684"/>
        <v>Amerikansk ribbegople_12_20221011_DL2022038_NykoebingKatedralskole</v>
      </c>
      <c r="J2814" t="str">
        <f>VLOOKUP(MID(C2814,4,6),Datasæt_Analysesystemer!$B$2:$E$69,3,FALSE)</f>
        <v>Amerikansk ribbegople</v>
      </c>
      <c r="K2814" t="str">
        <f t="shared" si="5685"/>
        <v>PK</v>
      </c>
      <c r="L2814" s="7">
        <f t="shared" si="5697"/>
        <v>34.5</v>
      </c>
      <c r="M2814">
        <f t="shared" si="5686"/>
        <v>34.5</v>
      </c>
      <c r="N2814">
        <f t="shared" si="5687"/>
        <v>0</v>
      </c>
      <c r="O2814">
        <f t="shared" si="5688"/>
        <v>0</v>
      </c>
      <c r="Q2814">
        <f t="shared" ref="Q2814" si="5778">IF(L2816="No Ct",0,L2816)</f>
        <v>0</v>
      </c>
      <c r="R2814">
        <f t="shared" ref="R2814" si="5779">IF(L2817="No Ct",0,L2817)</f>
        <v>0</v>
      </c>
      <c r="S2814" t="str">
        <f t="shared" ref="S2814" si="5780">IF(AND(M2814&gt;0,N2814=0),"Valid","Invalid")</f>
        <v>Valid</v>
      </c>
      <c r="T2814" t="str">
        <f t="shared" ref="T2814" si="5781">IF(OR(Q2814&gt;1,R2814&gt;1),"Present","Absent")</f>
        <v>Absent</v>
      </c>
      <c r="U2814" t="str">
        <f t="shared" ref="U2814" si="5782">IF(OR(AND(Q2814&gt;1,Q2814&lt;41),AND(R2814&gt;1,R2814&lt;41)),"Ct&lt;41","Ct&gt;41")</f>
        <v>Ct&gt;41</v>
      </c>
      <c r="V2814" t="str">
        <f t="shared" ref="V2814" si="5783">J2814</f>
        <v>Amerikansk ribbegople</v>
      </c>
      <c r="W2814" t="str">
        <f t="shared" ref="W2814" si="5784">MID(F2814,10,9)</f>
        <v>DL2022038</v>
      </c>
      <c r="X2814" t="str">
        <f t="shared" ref="X2814" si="5785">W2814&amp;"_"&amp;V2814&amp;"_"&amp;S2814&amp;"_"&amp;T2814&amp;"_"&amp;U2814</f>
        <v>DL2022038_Amerikansk ribbegople_Valid_Absent_Ct&gt;41</v>
      </c>
    </row>
    <row r="2815" spans="1:25" x14ac:dyDescent="0.25">
      <c r="A2815" t="s">
        <v>73</v>
      </c>
      <c r="B2815" t="s">
        <v>51</v>
      </c>
      <c r="C2815" t="s">
        <v>74</v>
      </c>
      <c r="D2815">
        <v>0.01</v>
      </c>
      <c r="E2815" t="s">
        <v>1275</v>
      </c>
      <c r="F2815" t="s">
        <v>717</v>
      </c>
      <c r="G2815" t="str">
        <f t="shared" si="5682"/>
        <v>DL2022038</v>
      </c>
      <c r="H2815" t="str">
        <f t="shared" si="5683"/>
        <v>12</v>
      </c>
      <c r="I2815" t="str">
        <f t="shared" si="5684"/>
        <v>Amerikansk ribbegople_12_20221011_DL2022038_NykoebingKatedralskole</v>
      </c>
      <c r="J2815" t="str">
        <f>VLOOKUP(MID(C2815,4,6),Datasæt_Analysesystemer!$B$2:$E$69,3,FALSE)</f>
        <v>Amerikansk ribbegople</v>
      </c>
      <c r="K2815" t="str">
        <f t="shared" si="5685"/>
        <v>NK</v>
      </c>
      <c r="L2815" s="7" t="str">
        <f t="shared" si="5697"/>
        <v>No Ct</v>
      </c>
      <c r="M2815" t="str">
        <f t="shared" si="5686"/>
        <v/>
      </c>
      <c r="N2815" t="str">
        <f t="shared" si="5687"/>
        <v/>
      </c>
      <c r="O2815" t="str">
        <f t="shared" si="5688"/>
        <v/>
      </c>
    </row>
    <row r="2816" spans="1:25" x14ac:dyDescent="0.25">
      <c r="A2816" t="s">
        <v>98</v>
      </c>
      <c r="B2816" t="s">
        <v>76</v>
      </c>
      <c r="C2816" t="s">
        <v>99</v>
      </c>
      <c r="D2816">
        <v>0.01</v>
      </c>
      <c r="E2816" t="s">
        <v>1275</v>
      </c>
      <c r="F2816" t="s">
        <v>717</v>
      </c>
      <c r="G2816" t="str">
        <f t="shared" si="5682"/>
        <v>DL2022038</v>
      </c>
      <c r="H2816" t="str">
        <f t="shared" si="5683"/>
        <v>12</v>
      </c>
      <c r="I2816" t="str">
        <f t="shared" si="5684"/>
        <v>Amerikansk ribbegople_12_20221011_DL2022038_NykoebingKatedralskole</v>
      </c>
      <c r="J2816" t="str">
        <f>VLOOKUP(MID(C2816,4,6),Datasæt_Analysesystemer!$B$2:$E$69,3,FALSE)</f>
        <v>Amerikansk ribbegople</v>
      </c>
      <c r="K2816" t="str">
        <f t="shared" si="5685"/>
        <v>EP</v>
      </c>
      <c r="L2816" s="7" t="str">
        <f t="shared" si="5697"/>
        <v>No Ct</v>
      </c>
      <c r="M2816" t="str">
        <f t="shared" si="5686"/>
        <v/>
      </c>
      <c r="N2816" t="str">
        <f t="shared" si="5687"/>
        <v/>
      </c>
      <c r="O2816" t="str">
        <f t="shared" si="5688"/>
        <v/>
      </c>
    </row>
    <row r="2817" spans="1:25" x14ac:dyDescent="0.25">
      <c r="A2817" t="s">
        <v>111</v>
      </c>
      <c r="B2817" t="s">
        <v>76</v>
      </c>
      <c r="C2817" t="s">
        <v>99</v>
      </c>
      <c r="D2817">
        <v>0.01</v>
      </c>
      <c r="E2817" t="s">
        <v>1275</v>
      </c>
      <c r="F2817" t="s">
        <v>717</v>
      </c>
      <c r="G2817" t="str">
        <f t="shared" si="5682"/>
        <v>DL2022038</v>
      </c>
      <c r="H2817" t="str">
        <f t="shared" si="5683"/>
        <v>12</v>
      </c>
      <c r="I2817" t="str">
        <f t="shared" si="5684"/>
        <v>Amerikansk ribbegople_12_20221011_DL2022038_NykoebingKatedralskole</v>
      </c>
      <c r="J2817" t="str">
        <f>VLOOKUP(MID(C2817,4,6),Datasæt_Analysesystemer!$B$2:$E$69,3,FALSE)</f>
        <v>Amerikansk ribbegople</v>
      </c>
      <c r="K2817" t="str">
        <f t="shared" si="5685"/>
        <v>EP</v>
      </c>
      <c r="L2817" s="7" t="str">
        <f t="shared" si="5697"/>
        <v>No Ct</v>
      </c>
      <c r="M2817" t="str">
        <f t="shared" si="5686"/>
        <v/>
      </c>
      <c r="N2817" t="str">
        <f t="shared" si="5687"/>
        <v/>
      </c>
      <c r="O2817" t="str">
        <f t="shared" si="5688"/>
        <v/>
      </c>
      <c r="Y2817" t="str">
        <f>O2819</f>
        <v/>
      </c>
    </row>
    <row r="2818" spans="1:25" x14ac:dyDescent="0.25">
      <c r="A2818" t="s">
        <v>172</v>
      </c>
      <c r="B2818" t="s">
        <v>23</v>
      </c>
      <c r="C2818" t="s">
        <v>173</v>
      </c>
      <c r="D2818">
        <v>0.01</v>
      </c>
      <c r="E2818" t="s">
        <v>1275</v>
      </c>
      <c r="F2818" t="s">
        <v>717</v>
      </c>
      <c r="G2818" t="str">
        <f t="shared" si="5682"/>
        <v>DL2022038</v>
      </c>
      <c r="H2818" t="str">
        <f t="shared" si="5683"/>
        <v>13</v>
      </c>
      <c r="I2818" t="str">
        <f t="shared" si="5684"/>
        <v>Penselklippekrabbe_13_20221011_DL2022038_NykoebingKatedralskole</v>
      </c>
      <c r="J2818" t="str">
        <f>VLOOKUP(MID(C2818,4,6),Datasæt_Analysesystemer!$B$2:$E$69,3,FALSE)</f>
        <v>Penselklippekrabbe</v>
      </c>
      <c r="K2818" t="str">
        <f t="shared" si="5685"/>
        <v>PK</v>
      </c>
      <c r="L2818" s="7" t="str">
        <f t="shared" si="5697"/>
        <v>No Ct</v>
      </c>
      <c r="M2818">
        <f t="shared" si="5686"/>
        <v>0</v>
      </c>
      <c r="N2818">
        <f t="shared" si="5687"/>
        <v>0</v>
      </c>
      <c r="O2818">
        <f t="shared" si="5688"/>
        <v>0</v>
      </c>
      <c r="Q2818">
        <f t="shared" ref="Q2818" si="5786">IF(L2820="No Ct",0,L2820)</f>
        <v>0</v>
      </c>
      <c r="R2818">
        <f t="shared" ref="R2818" si="5787">IF(L2821="No Ct",0,L2821)</f>
        <v>0</v>
      </c>
      <c r="S2818" t="str">
        <f t="shared" ref="S2818" si="5788">IF(AND(M2818&gt;0,N2818=0),"Valid","Invalid")</f>
        <v>Invalid</v>
      </c>
      <c r="T2818" t="str">
        <f t="shared" ref="T2818" si="5789">IF(OR(Q2818&gt;1,R2818&gt;1),"Present","Absent")</f>
        <v>Absent</v>
      </c>
      <c r="U2818" t="str">
        <f t="shared" ref="U2818" si="5790">IF(OR(AND(Q2818&gt;1,Q2818&lt;41),AND(R2818&gt;1,R2818&lt;41)),"Ct&lt;41","Ct&gt;41")</f>
        <v>Ct&gt;41</v>
      </c>
      <c r="V2818" t="str">
        <f t="shared" ref="V2818" si="5791">J2818</f>
        <v>Penselklippekrabbe</v>
      </c>
      <c r="W2818" t="str">
        <f t="shared" ref="W2818" si="5792">MID(F2818,10,9)</f>
        <v>DL2022038</v>
      </c>
      <c r="X2818" t="str">
        <f t="shared" ref="X2818" si="5793">W2818&amp;"_"&amp;V2818&amp;"_"&amp;S2818&amp;"_"&amp;T2818&amp;"_"&amp;U2818</f>
        <v>DL2022038_Penselklippekrabbe_Invalid_Absent_Ct&gt;41</v>
      </c>
    </row>
    <row r="2819" spans="1:25" x14ac:dyDescent="0.25">
      <c r="A2819" t="s">
        <v>148</v>
      </c>
      <c r="B2819" t="s">
        <v>51</v>
      </c>
      <c r="C2819" t="s">
        <v>149</v>
      </c>
      <c r="D2819">
        <v>0.01</v>
      </c>
      <c r="E2819" t="s">
        <v>1275</v>
      </c>
      <c r="F2819" t="s">
        <v>717</v>
      </c>
      <c r="G2819" t="str">
        <f t="shared" si="5682"/>
        <v>DL2022038</v>
      </c>
      <c r="H2819" t="str">
        <f t="shared" si="5683"/>
        <v>13</v>
      </c>
      <c r="I2819" t="str">
        <f t="shared" si="5684"/>
        <v>Penselklippekrabbe_13_20221011_DL2022038_NykoebingKatedralskole</v>
      </c>
      <c r="J2819" t="str">
        <f>VLOOKUP(MID(C2819,4,6),Datasæt_Analysesystemer!$B$2:$E$69,3,FALSE)</f>
        <v>Penselklippekrabbe</v>
      </c>
      <c r="K2819" t="str">
        <f t="shared" si="5685"/>
        <v>NK</v>
      </c>
      <c r="L2819" s="7" t="str">
        <f t="shared" si="5697"/>
        <v>No Ct</v>
      </c>
      <c r="M2819" t="str">
        <f t="shared" si="5686"/>
        <v/>
      </c>
      <c r="N2819" t="str">
        <f t="shared" si="5687"/>
        <v/>
      </c>
      <c r="O2819" t="str">
        <f t="shared" si="5688"/>
        <v/>
      </c>
    </row>
    <row r="2820" spans="1:25" x14ac:dyDescent="0.25">
      <c r="A2820" t="s">
        <v>112</v>
      </c>
      <c r="B2820" t="s">
        <v>76</v>
      </c>
      <c r="C2820" t="s">
        <v>113</v>
      </c>
      <c r="D2820">
        <v>0.01</v>
      </c>
      <c r="E2820" t="s">
        <v>1275</v>
      </c>
      <c r="F2820" t="s">
        <v>717</v>
      </c>
      <c r="G2820" t="str">
        <f t="shared" si="5682"/>
        <v>DL2022038</v>
      </c>
      <c r="H2820" t="str">
        <f t="shared" si="5683"/>
        <v>13</v>
      </c>
      <c r="I2820" t="str">
        <f t="shared" si="5684"/>
        <v>Penselklippekrabbe_13_20221011_DL2022038_NykoebingKatedralskole</v>
      </c>
      <c r="J2820" t="str">
        <f>VLOOKUP(MID(C2820,4,6),Datasæt_Analysesystemer!$B$2:$E$69,3,FALSE)</f>
        <v>Penselklippekrabbe</v>
      </c>
      <c r="K2820" t="str">
        <f t="shared" si="5685"/>
        <v>EP</v>
      </c>
      <c r="L2820" s="7" t="str">
        <f t="shared" si="5697"/>
        <v>No Ct</v>
      </c>
      <c r="M2820" t="str">
        <f t="shared" si="5686"/>
        <v/>
      </c>
      <c r="N2820" t="str">
        <f t="shared" si="5687"/>
        <v/>
      </c>
      <c r="O2820" t="str">
        <f t="shared" si="5688"/>
        <v/>
      </c>
    </row>
    <row r="2821" spans="1:25" x14ac:dyDescent="0.25">
      <c r="A2821" t="s">
        <v>136</v>
      </c>
      <c r="B2821" t="s">
        <v>76</v>
      </c>
      <c r="C2821" t="s">
        <v>113</v>
      </c>
      <c r="D2821">
        <v>0.01</v>
      </c>
      <c r="E2821" t="s">
        <v>1275</v>
      </c>
      <c r="F2821" t="s">
        <v>717</v>
      </c>
      <c r="G2821" t="str">
        <f t="shared" si="5682"/>
        <v>DL2022038</v>
      </c>
      <c r="H2821" t="str">
        <f t="shared" si="5683"/>
        <v>13</v>
      </c>
      <c r="I2821" t="str">
        <f t="shared" si="5684"/>
        <v>Penselklippekrabbe_13_20221011_DL2022038_NykoebingKatedralskole</v>
      </c>
      <c r="J2821" t="str">
        <f>VLOOKUP(MID(C2821,4,6),Datasæt_Analysesystemer!$B$2:$E$69,3,FALSE)</f>
        <v>Penselklippekrabbe</v>
      </c>
      <c r="K2821" t="str">
        <f t="shared" si="5685"/>
        <v>EP</v>
      </c>
      <c r="L2821" s="7" t="str">
        <f t="shared" si="5697"/>
        <v>No Ct</v>
      </c>
      <c r="M2821" t="str">
        <f t="shared" si="5686"/>
        <v/>
      </c>
      <c r="N2821" t="str">
        <f t="shared" si="5687"/>
        <v/>
      </c>
      <c r="O2821" t="str">
        <f t="shared" si="5688"/>
        <v/>
      </c>
      <c r="Y2821" t="str">
        <f>O2823</f>
        <v/>
      </c>
    </row>
    <row r="2822" spans="1:25" x14ac:dyDescent="0.25">
      <c r="A2822" t="s">
        <v>174</v>
      </c>
      <c r="B2822" t="s">
        <v>23</v>
      </c>
      <c r="C2822" t="s">
        <v>175</v>
      </c>
      <c r="D2822">
        <v>0.01</v>
      </c>
      <c r="E2822" t="s">
        <v>1275</v>
      </c>
      <c r="F2822" t="s">
        <v>717</v>
      </c>
      <c r="G2822" t="str">
        <f t="shared" si="5682"/>
        <v>DL2022038</v>
      </c>
      <c r="H2822" t="str">
        <f t="shared" si="5683"/>
        <v>14</v>
      </c>
      <c r="I2822" t="str">
        <f t="shared" si="5684"/>
        <v>Penselklippekrabbe_14_20221011_DL2022038_NykoebingKatedralskole</v>
      </c>
      <c r="J2822" t="str">
        <f>VLOOKUP(MID(C2822,4,6),Datasæt_Analysesystemer!$B$2:$E$69,3,FALSE)</f>
        <v>Penselklippekrabbe</v>
      </c>
      <c r="K2822" t="str">
        <f t="shared" si="5685"/>
        <v>PK</v>
      </c>
      <c r="L2822" s="7" t="str">
        <f t="shared" si="5697"/>
        <v>No Ct</v>
      </c>
      <c r="M2822">
        <f t="shared" si="5686"/>
        <v>0</v>
      </c>
      <c r="N2822">
        <f t="shared" si="5687"/>
        <v>0</v>
      </c>
      <c r="O2822">
        <f t="shared" si="5688"/>
        <v>0</v>
      </c>
      <c r="Q2822">
        <f t="shared" ref="Q2822" si="5794">IF(L2824="No Ct",0,L2824)</f>
        <v>0</v>
      </c>
      <c r="R2822">
        <f t="shared" ref="R2822" si="5795">IF(L2825="No Ct",0,L2825)</f>
        <v>0</v>
      </c>
      <c r="S2822" t="str">
        <f t="shared" ref="S2822" si="5796">IF(AND(M2822&gt;0,N2822=0),"Valid","Invalid")</f>
        <v>Invalid</v>
      </c>
      <c r="T2822" t="str">
        <f t="shared" ref="T2822" si="5797">IF(OR(Q2822&gt;1,R2822&gt;1),"Present","Absent")</f>
        <v>Absent</v>
      </c>
      <c r="U2822" t="str">
        <f t="shared" ref="U2822" si="5798">IF(OR(AND(Q2822&gt;1,Q2822&lt;41),AND(R2822&gt;1,R2822&lt;41)),"Ct&lt;41","Ct&gt;41")</f>
        <v>Ct&gt;41</v>
      </c>
      <c r="V2822" t="str">
        <f t="shared" ref="V2822" si="5799">J2822</f>
        <v>Penselklippekrabbe</v>
      </c>
      <c r="W2822" t="str">
        <f t="shared" ref="W2822" si="5800">MID(F2822,10,9)</f>
        <v>DL2022038</v>
      </c>
      <c r="X2822" t="str">
        <f t="shared" ref="X2822" si="5801">W2822&amp;"_"&amp;V2822&amp;"_"&amp;S2822&amp;"_"&amp;T2822&amp;"_"&amp;U2822</f>
        <v>DL2022038_Penselklippekrabbe_Invalid_Absent_Ct&gt;41</v>
      </c>
    </row>
    <row r="2823" spans="1:25" x14ac:dyDescent="0.25">
      <c r="A2823" t="s">
        <v>150</v>
      </c>
      <c r="B2823" t="s">
        <v>51</v>
      </c>
      <c r="C2823" t="s">
        <v>151</v>
      </c>
      <c r="D2823">
        <v>0.01</v>
      </c>
      <c r="E2823" t="s">
        <v>1275</v>
      </c>
      <c r="F2823" t="s">
        <v>717</v>
      </c>
      <c r="G2823" t="str">
        <f t="shared" si="5682"/>
        <v>DL2022038</v>
      </c>
      <c r="H2823" t="str">
        <f t="shared" si="5683"/>
        <v>14</v>
      </c>
      <c r="I2823" t="str">
        <f t="shared" si="5684"/>
        <v>Penselklippekrabbe_14_20221011_DL2022038_NykoebingKatedralskole</v>
      </c>
      <c r="J2823" t="str">
        <f>VLOOKUP(MID(C2823,4,6),Datasæt_Analysesystemer!$B$2:$E$69,3,FALSE)</f>
        <v>Penselklippekrabbe</v>
      </c>
      <c r="K2823" t="str">
        <f t="shared" si="5685"/>
        <v>NK</v>
      </c>
      <c r="L2823" s="7" t="str">
        <f t="shared" si="5697"/>
        <v>No Ct</v>
      </c>
      <c r="M2823" t="str">
        <f t="shared" si="5686"/>
        <v/>
      </c>
      <c r="N2823" t="str">
        <f t="shared" si="5687"/>
        <v/>
      </c>
      <c r="O2823" t="str">
        <f t="shared" si="5688"/>
        <v/>
      </c>
    </row>
    <row r="2824" spans="1:25" x14ac:dyDescent="0.25">
      <c r="A2824" t="s">
        <v>114</v>
      </c>
      <c r="B2824" t="s">
        <v>76</v>
      </c>
      <c r="C2824" t="s">
        <v>115</v>
      </c>
      <c r="D2824">
        <v>0.01</v>
      </c>
      <c r="E2824" t="s">
        <v>1275</v>
      </c>
      <c r="F2824" t="s">
        <v>717</v>
      </c>
      <c r="G2824" t="str">
        <f t="shared" si="5682"/>
        <v>DL2022038</v>
      </c>
      <c r="H2824" t="str">
        <f t="shared" si="5683"/>
        <v>14</v>
      </c>
      <c r="I2824" t="str">
        <f t="shared" si="5684"/>
        <v>Penselklippekrabbe_14_20221011_DL2022038_NykoebingKatedralskole</v>
      </c>
      <c r="J2824" t="str">
        <f>VLOOKUP(MID(C2824,4,6),Datasæt_Analysesystemer!$B$2:$E$69,3,FALSE)</f>
        <v>Penselklippekrabbe</v>
      </c>
      <c r="K2824" t="str">
        <f t="shared" si="5685"/>
        <v>EP</v>
      </c>
      <c r="L2824" s="7" t="str">
        <f t="shared" si="5697"/>
        <v>No Ct</v>
      </c>
      <c r="M2824" t="str">
        <f t="shared" si="5686"/>
        <v/>
      </c>
      <c r="N2824" t="str">
        <f t="shared" si="5687"/>
        <v/>
      </c>
      <c r="O2824" t="str">
        <f t="shared" si="5688"/>
        <v/>
      </c>
    </row>
    <row r="2825" spans="1:25" x14ac:dyDescent="0.25">
      <c r="A2825" t="s">
        <v>137</v>
      </c>
      <c r="B2825" t="s">
        <v>76</v>
      </c>
      <c r="C2825" t="s">
        <v>115</v>
      </c>
      <c r="D2825">
        <v>0.01</v>
      </c>
      <c r="E2825" t="s">
        <v>1275</v>
      </c>
      <c r="F2825" t="s">
        <v>717</v>
      </c>
      <c r="G2825" t="str">
        <f t="shared" si="5682"/>
        <v>DL2022038</v>
      </c>
      <c r="H2825" t="str">
        <f t="shared" si="5683"/>
        <v>14</v>
      </c>
      <c r="I2825" t="str">
        <f t="shared" si="5684"/>
        <v>Penselklippekrabbe_14_20221011_DL2022038_NykoebingKatedralskole</v>
      </c>
      <c r="J2825" t="str">
        <f>VLOOKUP(MID(C2825,4,6),Datasæt_Analysesystemer!$B$2:$E$69,3,FALSE)</f>
        <v>Penselklippekrabbe</v>
      </c>
      <c r="K2825" t="str">
        <f t="shared" si="5685"/>
        <v>EP</v>
      </c>
      <c r="L2825" s="7" t="str">
        <f t="shared" si="5697"/>
        <v>No Ct</v>
      </c>
      <c r="M2825" t="str">
        <f t="shared" si="5686"/>
        <v/>
      </c>
      <c r="N2825" t="str">
        <f t="shared" si="5687"/>
        <v/>
      </c>
      <c r="O2825" t="str">
        <f t="shared" si="5688"/>
        <v/>
      </c>
      <c r="Y2825" t="str">
        <f>O2827</f>
        <v/>
      </c>
    </row>
    <row r="2826" spans="1:25" x14ac:dyDescent="0.25">
      <c r="A2826" t="s">
        <v>176</v>
      </c>
      <c r="B2826" t="s">
        <v>23</v>
      </c>
      <c r="C2826" t="s">
        <v>177</v>
      </c>
      <c r="D2826">
        <v>0.01</v>
      </c>
      <c r="E2826">
        <v>26.91</v>
      </c>
      <c r="F2826" t="s">
        <v>717</v>
      </c>
      <c r="G2826" t="str">
        <f t="shared" si="5682"/>
        <v>DL2022038</v>
      </c>
      <c r="H2826" t="str">
        <f t="shared" si="5683"/>
        <v>15</v>
      </c>
      <c r="I2826" t="str">
        <f t="shared" si="5684"/>
        <v>Furealge, ostenfeldii_15_20221011_DL2022038_NykoebingKatedralskole</v>
      </c>
      <c r="J2826" t="str">
        <f>VLOOKUP(MID(C2826,4,6),Datasæt_Analysesystemer!$B$2:$E$69,3,FALSE)</f>
        <v>Furealge, ostenfeldii</v>
      </c>
      <c r="K2826" t="str">
        <f t="shared" si="5685"/>
        <v>PK</v>
      </c>
      <c r="L2826" s="7">
        <f t="shared" si="5697"/>
        <v>26.91</v>
      </c>
      <c r="M2826">
        <f t="shared" si="5686"/>
        <v>26.91</v>
      </c>
      <c r="N2826">
        <f t="shared" si="5687"/>
        <v>38.33</v>
      </c>
      <c r="O2826">
        <f t="shared" si="5688"/>
        <v>40.049999999999997</v>
      </c>
      <c r="Q2826">
        <f t="shared" ref="Q2826" si="5802">IF(L2828="No Ct",0,L2828)</f>
        <v>0</v>
      </c>
      <c r="R2826">
        <f t="shared" ref="R2826" si="5803">IF(L2829="No Ct",0,L2829)</f>
        <v>40.049999999999997</v>
      </c>
      <c r="S2826" t="str">
        <f t="shared" ref="S2826" si="5804">IF(AND(M2826&gt;0,N2826=0),"Valid","Invalid")</f>
        <v>Invalid</v>
      </c>
      <c r="T2826" t="str">
        <f t="shared" ref="T2826" si="5805">IF(OR(Q2826&gt;1,R2826&gt;1),"Present","Absent")</f>
        <v>Present</v>
      </c>
      <c r="U2826" t="str">
        <f t="shared" ref="U2826" si="5806">IF(OR(AND(Q2826&gt;1,Q2826&lt;41),AND(R2826&gt;1,R2826&lt;41)),"Ct&lt;41","Ct&gt;41")</f>
        <v>Ct&lt;41</v>
      </c>
      <c r="V2826" t="str">
        <f t="shared" ref="V2826" si="5807">J2826</f>
        <v>Furealge, ostenfeldii</v>
      </c>
      <c r="W2826" t="str">
        <f t="shared" ref="W2826" si="5808">MID(F2826,10,9)</f>
        <v>DL2022038</v>
      </c>
      <c r="X2826" t="str">
        <f t="shared" ref="X2826" si="5809">W2826&amp;"_"&amp;V2826&amp;"_"&amp;S2826&amp;"_"&amp;T2826&amp;"_"&amp;U2826</f>
        <v>DL2022038_Furealge, ostenfeldii_Invalid_Present_Ct&lt;41</v>
      </c>
    </row>
    <row r="2827" spans="1:25" x14ac:dyDescent="0.25">
      <c r="A2827" t="s">
        <v>152</v>
      </c>
      <c r="B2827" t="s">
        <v>51</v>
      </c>
      <c r="C2827" t="s">
        <v>153</v>
      </c>
      <c r="D2827">
        <v>0.01</v>
      </c>
      <c r="E2827">
        <v>38.33</v>
      </c>
      <c r="F2827" t="s">
        <v>717</v>
      </c>
      <c r="G2827" t="str">
        <f t="shared" si="5682"/>
        <v>DL2022038</v>
      </c>
      <c r="H2827" t="str">
        <f t="shared" si="5683"/>
        <v>15</v>
      </c>
      <c r="I2827" t="str">
        <f t="shared" si="5684"/>
        <v>Furealge, ostenfeldii_15_20221011_DL2022038_NykoebingKatedralskole</v>
      </c>
      <c r="J2827" t="str">
        <f>VLOOKUP(MID(C2827,4,6),Datasæt_Analysesystemer!$B$2:$E$69,3,FALSE)</f>
        <v>Furealge, ostenfeldii</v>
      </c>
      <c r="K2827" t="str">
        <f t="shared" si="5685"/>
        <v>NK</v>
      </c>
      <c r="L2827" s="7">
        <f t="shared" si="5697"/>
        <v>38.33</v>
      </c>
      <c r="M2827" t="str">
        <f t="shared" si="5686"/>
        <v/>
      </c>
      <c r="N2827" t="str">
        <f t="shared" si="5687"/>
        <v/>
      </c>
      <c r="O2827" t="str">
        <f t="shared" si="5688"/>
        <v/>
      </c>
    </row>
    <row r="2828" spans="1:25" x14ac:dyDescent="0.25">
      <c r="A2828" t="s">
        <v>116</v>
      </c>
      <c r="B2828" t="s">
        <v>76</v>
      </c>
      <c r="C2828" t="s">
        <v>117</v>
      </c>
      <c r="D2828">
        <v>0.01</v>
      </c>
      <c r="E2828" t="s">
        <v>1275</v>
      </c>
      <c r="F2828" t="s">
        <v>717</v>
      </c>
      <c r="G2828" t="str">
        <f t="shared" si="5682"/>
        <v>DL2022038</v>
      </c>
      <c r="H2828" t="str">
        <f t="shared" si="5683"/>
        <v>15</v>
      </c>
      <c r="I2828" t="str">
        <f t="shared" si="5684"/>
        <v>Furealge, ostenfeldii_15_20221011_DL2022038_NykoebingKatedralskole</v>
      </c>
      <c r="J2828" t="str">
        <f>VLOOKUP(MID(C2828,4,6),Datasæt_Analysesystemer!$B$2:$E$69,3,FALSE)</f>
        <v>Furealge, ostenfeldii</v>
      </c>
      <c r="K2828" t="str">
        <f t="shared" si="5685"/>
        <v>EP</v>
      </c>
      <c r="L2828" s="7" t="str">
        <f t="shared" si="5697"/>
        <v>No Ct</v>
      </c>
      <c r="M2828" t="str">
        <f t="shared" si="5686"/>
        <v/>
      </c>
      <c r="N2828" t="str">
        <f t="shared" si="5687"/>
        <v/>
      </c>
      <c r="O2828" t="str">
        <f t="shared" si="5688"/>
        <v/>
      </c>
    </row>
    <row r="2829" spans="1:25" x14ac:dyDescent="0.25">
      <c r="A2829" t="s">
        <v>138</v>
      </c>
      <c r="B2829" t="s">
        <v>76</v>
      </c>
      <c r="C2829" t="s">
        <v>117</v>
      </c>
      <c r="D2829">
        <v>0.01</v>
      </c>
      <c r="E2829">
        <v>40.049999999999997</v>
      </c>
      <c r="F2829" t="s">
        <v>717</v>
      </c>
      <c r="G2829" t="str">
        <f t="shared" si="5682"/>
        <v>DL2022038</v>
      </c>
      <c r="H2829" t="str">
        <f t="shared" si="5683"/>
        <v>15</v>
      </c>
      <c r="I2829" t="str">
        <f t="shared" si="5684"/>
        <v>Furealge, ostenfeldii_15_20221011_DL2022038_NykoebingKatedralskole</v>
      </c>
      <c r="J2829" t="str">
        <f>VLOOKUP(MID(C2829,4,6),Datasæt_Analysesystemer!$B$2:$E$69,3,FALSE)</f>
        <v>Furealge, ostenfeldii</v>
      </c>
      <c r="K2829" t="str">
        <f t="shared" si="5685"/>
        <v>EP</v>
      </c>
      <c r="L2829" s="7">
        <f t="shared" si="5697"/>
        <v>40.049999999999997</v>
      </c>
      <c r="M2829" t="str">
        <f t="shared" si="5686"/>
        <v/>
      </c>
      <c r="N2829" t="str">
        <f t="shared" si="5687"/>
        <v/>
      </c>
      <c r="O2829" t="str">
        <f t="shared" si="5688"/>
        <v/>
      </c>
      <c r="Y2829" t="str">
        <f>O2831</f>
        <v/>
      </c>
    </row>
    <row r="2830" spans="1:25" x14ac:dyDescent="0.25">
      <c r="A2830" t="s">
        <v>178</v>
      </c>
      <c r="B2830" t="s">
        <v>23</v>
      </c>
      <c r="C2830" t="s">
        <v>179</v>
      </c>
      <c r="D2830">
        <v>0.01</v>
      </c>
      <c r="E2830">
        <v>28.49</v>
      </c>
      <c r="F2830" t="s">
        <v>717</v>
      </c>
      <c r="G2830" t="str">
        <f t="shared" si="5682"/>
        <v>DL2022038</v>
      </c>
      <c r="H2830" t="str">
        <f t="shared" si="5683"/>
        <v>16</v>
      </c>
      <c r="I2830" t="str">
        <f t="shared" si="5684"/>
        <v>Furealge, ostenfeldii_16_20221011_DL2022038_NykoebingKatedralskole</v>
      </c>
      <c r="J2830" t="str">
        <f>VLOOKUP(MID(C2830,4,6),Datasæt_Analysesystemer!$B$2:$E$69,3,FALSE)</f>
        <v>Furealge, ostenfeldii</v>
      </c>
      <c r="K2830" t="str">
        <f t="shared" si="5685"/>
        <v>PK</v>
      </c>
      <c r="L2830" s="7">
        <f t="shared" si="5697"/>
        <v>28.49</v>
      </c>
      <c r="M2830">
        <f t="shared" si="5686"/>
        <v>28.49</v>
      </c>
      <c r="N2830">
        <f t="shared" si="5687"/>
        <v>46.22</v>
      </c>
      <c r="O2830">
        <f t="shared" si="5688"/>
        <v>74.199999999999989</v>
      </c>
      <c r="Q2830">
        <f t="shared" ref="Q2830" si="5810">IF(L2832="No Ct",0,L2832)</f>
        <v>34.94</v>
      </c>
      <c r="R2830">
        <f t="shared" ref="R2830" si="5811">IF(L2833="No Ct",0,L2833)</f>
        <v>39.26</v>
      </c>
      <c r="S2830" t="str">
        <f t="shared" ref="S2830" si="5812">IF(AND(M2830&gt;0,N2830=0),"Valid","Invalid")</f>
        <v>Invalid</v>
      </c>
      <c r="T2830" t="str">
        <f t="shared" ref="T2830" si="5813">IF(OR(Q2830&gt;1,R2830&gt;1),"Present","Absent")</f>
        <v>Present</v>
      </c>
      <c r="U2830" t="str">
        <f t="shared" ref="U2830" si="5814">IF(OR(AND(Q2830&gt;1,Q2830&lt;41),AND(R2830&gt;1,R2830&lt;41)),"Ct&lt;41","Ct&gt;41")</f>
        <v>Ct&lt;41</v>
      </c>
      <c r="V2830" t="str">
        <f t="shared" ref="V2830" si="5815">J2830</f>
        <v>Furealge, ostenfeldii</v>
      </c>
      <c r="W2830" t="str">
        <f t="shared" ref="W2830" si="5816">MID(F2830,10,9)</f>
        <v>DL2022038</v>
      </c>
      <c r="X2830" t="str">
        <f t="shared" ref="X2830" si="5817">W2830&amp;"_"&amp;V2830&amp;"_"&amp;S2830&amp;"_"&amp;T2830&amp;"_"&amp;U2830</f>
        <v>DL2022038_Furealge, ostenfeldii_Invalid_Present_Ct&lt;41</v>
      </c>
    </row>
    <row r="2831" spans="1:25" x14ac:dyDescent="0.25">
      <c r="A2831" t="s">
        <v>154</v>
      </c>
      <c r="B2831" t="s">
        <v>51</v>
      </c>
      <c r="C2831" t="s">
        <v>155</v>
      </c>
      <c r="D2831">
        <v>0.01</v>
      </c>
      <c r="E2831">
        <v>46.22</v>
      </c>
      <c r="F2831" t="s">
        <v>717</v>
      </c>
      <c r="G2831" t="str">
        <f t="shared" si="5682"/>
        <v>DL2022038</v>
      </c>
      <c r="H2831" t="str">
        <f t="shared" si="5683"/>
        <v>16</v>
      </c>
      <c r="I2831" t="str">
        <f t="shared" si="5684"/>
        <v>Furealge, ostenfeldii_16_20221011_DL2022038_NykoebingKatedralskole</v>
      </c>
      <c r="J2831" t="str">
        <f>VLOOKUP(MID(C2831,4,6),Datasæt_Analysesystemer!$B$2:$E$69,3,FALSE)</f>
        <v>Furealge, ostenfeldii</v>
      </c>
      <c r="K2831" t="str">
        <f t="shared" si="5685"/>
        <v>NK</v>
      </c>
      <c r="L2831" s="7">
        <f t="shared" si="5697"/>
        <v>46.22</v>
      </c>
      <c r="M2831" t="str">
        <f t="shared" si="5686"/>
        <v/>
      </c>
      <c r="N2831" t="str">
        <f t="shared" si="5687"/>
        <v/>
      </c>
      <c r="O2831" t="str">
        <f t="shared" si="5688"/>
        <v/>
      </c>
    </row>
    <row r="2832" spans="1:25" x14ac:dyDescent="0.25">
      <c r="A2832" t="s">
        <v>118</v>
      </c>
      <c r="B2832" t="s">
        <v>76</v>
      </c>
      <c r="C2832" t="s">
        <v>119</v>
      </c>
      <c r="D2832">
        <v>0.01</v>
      </c>
      <c r="E2832">
        <v>34.94</v>
      </c>
      <c r="F2832" t="s">
        <v>717</v>
      </c>
      <c r="G2832" t="str">
        <f t="shared" si="5682"/>
        <v>DL2022038</v>
      </c>
      <c r="H2832" t="str">
        <f t="shared" si="5683"/>
        <v>16</v>
      </c>
      <c r="I2832" t="str">
        <f t="shared" si="5684"/>
        <v>Furealge, ostenfeldii_16_20221011_DL2022038_NykoebingKatedralskole</v>
      </c>
      <c r="J2832" t="str">
        <f>VLOOKUP(MID(C2832,4,6),Datasæt_Analysesystemer!$B$2:$E$69,3,FALSE)</f>
        <v>Furealge, ostenfeldii</v>
      </c>
      <c r="K2832" t="str">
        <f t="shared" si="5685"/>
        <v>EP</v>
      </c>
      <c r="L2832" s="7">
        <f t="shared" si="5697"/>
        <v>34.94</v>
      </c>
      <c r="M2832" t="str">
        <f t="shared" si="5686"/>
        <v/>
      </c>
      <c r="N2832" t="str">
        <f t="shared" si="5687"/>
        <v/>
      </c>
      <c r="O2832" t="str">
        <f t="shared" si="5688"/>
        <v/>
      </c>
    </row>
    <row r="2833" spans="1:25" x14ac:dyDescent="0.25">
      <c r="A2833" t="s">
        <v>139</v>
      </c>
      <c r="B2833" t="s">
        <v>76</v>
      </c>
      <c r="C2833" t="s">
        <v>119</v>
      </c>
      <c r="D2833">
        <v>0.01</v>
      </c>
      <c r="E2833">
        <v>39.26</v>
      </c>
      <c r="F2833" t="s">
        <v>717</v>
      </c>
      <c r="G2833" t="str">
        <f t="shared" si="5682"/>
        <v>DL2022038</v>
      </c>
      <c r="H2833" t="str">
        <f t="shared" si="5683"/>
        <v>16</v>
      </c>
      <c r="I2833" t="str">
        <f t="shared" si="5684"/>
        <v>Furealge, ostenfeldii_16_20221011_DL2022038_NykoebingKatedralskole</v>
      </c>
      <c r="J2833" t="str">
        <f>VLOOKUP(MID(C2833,4,6),Datasæt_Analysesystemer!$B$2:$E$69,3,FALSE)</f>
        <v>Furealge, ostenfeldii</v>
      </c>
      <c r="K2833" t="str">
        <f t="shared" si="5685"/>
        <v>EP</v>
      </c>
      <c r="L2833" s="7">
        <f t="shared" si="5697"/>
        <v>39.26</v>
      </c>
      <c r="M2833" t="str">
        <f t="shared" si="5686"/>
        <v/>
      </c>
      <c r="N2833" t="str">
        <f t="shared" si="5687"/>
        <v/>
      </c>
      <c r="O2833" t="str">
        <f t="shared" si="5688"/>
        <v/>
      </c>
      <c r="Y2833" t="str">
        <f>O2835</f>
        <v/>
      </c>
    </row>
    <row r="2834" spans="1:25" x14ac:dyDescent="0.25">
      <c r="A2834" t="s">
        <v>180</v>
      </c>
      <c r="B2834" t="s">
        <v>23</v>
      </c>
      <c r="C2834" t="s">
        <v>181</v>
      </c>
      <c r="D2834">
        <v>0.01</v>
      </c>
      <c r="E2834">
        <v>18.190000000000001</v>
      </c>
      <c r="F2834" t="s">
        <v>717</v>
      </c>
      <c r="G2834" t="str">
        <f t="shared" ref="G2834:G2897" si="5818">MID(F2834,10,9)</f>
        <v>DL2022038</v>
      </c>
      <c r="H2834" t="str">
        <f t="shared" ref="H2834:H2897" si="5819">LEFT(C2834,2)</f>
        <v>17</v>
      </c>
      <c r="I2834" t="str">
        <f t="shared" ref="I2834:I2897" si="5820">J2834&amp;"_"&amp;H2834&amp;"_"&amp;F2834</f>
        <v>Stilkalge, parvum_17_20221011_DL2022038_NykoebingKatedralskole</v>
      </c>
      <c r="J2834" t="str">
        <f>VLOOKUP(MID(C2834,4,6),Datasæt_Analysesystemer!$B$2:$E$69,3,FALSE)</f>
        <v>Stilkalge, parvum</v>
      </c>
      <c r="K2834" t="str">
        <f t="shared" ref="K2834:K2897" si="5821">RIGHT(C2834,2)</f>
        <v>PK</v>
      </c>
      <c r="L2834" s="7">
        <f t="shared" si="5697"/>
        <v>18.190000000000001</v>
      </c>
      <c r="M2834">
        <f t="shared" ref="M2834:M2897" si="5822">IF(K2834="PK",SUMIFS(L:L,K:K,"PK",I:I,I2834),"")</f>
        <v>18.190000000000001</v>
      </c>
      <c r="N2834">
        <f t="shared" ref="N2834:N2897" si="5823">IF(K2834="PK",SUMIFS(L:L,K:K,"NK",I:I,I2834),"")</f>
        <v>0</v>
      </c>
      <c r="O2834">
        <f t="shared" ref="O2834:O2897" si="5824">IF(K2834="PK",SUMIFS(L:L,K:K,"EP",I:I,I2834),"")</f>
        <v>0</v>
      </c>
      <c r="Q2834">
        <f t="shared" ref="Q2834" si="5825">IF(L2836="No Ct",0,L2836)</f>
        <v>0</v>
      </c>
      <c r="R2834">
        <f t="shared" ref="R2834" si="5826">IF(L2837="No Ct",0,L2837)</f>
        <v>0</v>
      </c>
      <c r="S2834" t="str">
        <f t="shared" ref="S2834" si="5827">IF(AND(M2834&gt;0,N2834=0),"Valid","Invalid")</f>
        <v>Valid</v>
      </c>
      <c r="T2834" t="str">
        <f t="shared" ref="T2834" si="5828">IF(OR(Q2834&gt;1,R2834&gt;1),"Present","Absent")</f>
        <v>Absent</v>
      </c>
      <c r="U2834" t="str">
        <f t="shared" ref="U2834" si="5829">IF(OR(AND(Q2834&gt;1,Q2834&lt;41),AND(R2834&gt;1,R2834&lt;41)),"Ct&lt;41","Ct&gt;41")</f>
        <v>Ct&gt;41</v>
      </c>
      <c r="V2834" t="str">
        <f t="shared" ref="V2834" si="5830">J2834</f>
        <v>Stilkalge, parvum</v>
      </c>
      <c r="W2834" t="str">
        <f t="shared" ref="W2834" si="5831">MID(F2834,10,9)</f>
        <v>DL2022038</v>
      </c>
      <c r="X2834" t="str">
        <f t="shared" ref="X2834" si="5832">W2834&amp;"_"&amp;V2834&amp;"_"&amp;S2834&amp;"_"&amp;T2834&amp;"_"&amp;U2834</f>
        <v>DL2022038_Stilkalge, parvum_Valid_Absent_Ct&gt;41</v>
      </c>
    </row>
    <row r="2835" spans="1:25" x14ac:dyDescent="0.25">
      <c r="A2835" t="s">
        <v>156</v>
      </c>
      <c r="B2835" t="s">
        <v>51</v>
      </c>
      <c r="C2835" t="s">
        <v>157</v>
      </c>
      <c r="D2835">
        <v>0.01</v>
      </c>
      <c r="E2835" t="s">
        <v>1275</v>
      </c>
      <c r="F2835" t="s">
        <v>717</v>
      </c>
      <c r="G2835" t="str">
        <f t="shared" si="5818"/>
        <v>DL2022038</v>
      </c>
      <c r="H2835" t="str">
        <f t="shared" si="5819"/>
        <v>17</v>
      </c>
      <c r="I2835" t="str">
        <f t="shared" si="5820"/>
        <v>Stilkalge, parvum_17_20221011_DL2022038_NykoebingKatedralskole</v>
      </c>
      <c r="J2835" t="str">
        <f>VLOOKUP(MID(C2835,4,6),Datasæt_Analysesystemer!$B$2:$E$69,3,FALSE)</f>
        <v>Stilkalge, parvum</v>
      </c>
      <c r="K2835" t="str">
        <f t="shared" si="5821"/>
        <v>NK</v>
      </c>
      <c r="L2835" s="7" t="str">
        <f t="shared" ref="L2835:L2898" si="5833">IF(TRIM(E2835)="No Ct","No Ct",E2835)</f>
        <v>No Ct</v>
      </c>
      <c r="M2835" t="str">
        <f t="shared" si="5822"/>
        <v/>
      </c>
      <c r="N2835" t="str">
        <f t="shared" si="5823"/>
        <v/>
      </c>
      <c r="O2835" t="str">
        <f t="shared" si="5824"/>
        <v/>
      </c>
    </row>
    <row r="2836" spans="1:25" x14ac:dyDescent="0.25">
      <c r="A2836" t="s">
        <v>120</v>
      </c>
      <c r="B2836" t="s">
        <v>76</v>
      </c>
      <c r="C2836" t="s">
        <v>121</v>
      </c>
      <c r="D2836">
        <v>0.01</v>
      </c>
      <c r="E2836" t="s">
        <v>1275</v>
      </c>
      <c r="F2836" t="s">
        <v>717</v>
      </c>
      <c r="G2836" t="str">
        <f t="shared" si="5818"/>
        <v>DL2022038</v>
      </c>
      <c r="H2836" t="str">
        <f t="shared" si="5819"/>
        <v>17</v>
      </c>
      <c r="I2836" t="str">
        <f t="shared" si="5820"/>
        <v>Stilkalge, parvum_17_20221011_DL2022038_NykoebingKatedralskole</v>
      </c>
      <c r="J2836" t="str">
        <f>VLOOKUP(MID(C2836,4,6),Datasæt_Analysesystemer!$B$2:$E$69,3,FALSE)</f>
        <v>Stilkalge, parvum</v>
      </c>
      <c r="K2836" t="str">
        <f t="shared" si="5821"/>
        <v>EP</v>
      </c>
      <c r="L2836" s="7" t="str">
        <f t="shared" si="5833"/>
        <v>No Ct</v>
      </c>
      <c r="M2836" t="str">
        <f t="shared" si="5822"/>
        <v/>
      </c>
      <c r="N2836" t="str">
        <f t="shared" si="5823"/>
        <v/>
      </c>
      <c r="O2836" t="str">
        <f t="shared" si="5824"/>
        <v/>
      </c>
    </row>
    <row r="2837" spans="1:25" x14ac:dyDescent="0.25">
      <c r="A2837" t="s">
        <v>140</v>
      </c>
      <c r="B2837" t="s">
        <v>76</v>
      </c>
      <c r="C2837" t="s">
        <v>121</v>
      </c>
      <c r="D2837">
        <v>0.01</v>
      </c>
      <c r="E2837" t="s">
        <v>1275</v>
      </c>
      <c r="F2837" t="s">
        <v>717</v>
      </c>
      <c r="G2837" t="str">
        <f t="shared" si="5818"/>
        <v>DL2022038</v>
      </c>
      <c r="H2837" t="str">
        <f t="shared" si="5819"/>
        <v>17</v>
      </c>
      <c r="I2837" t="str">
        <f t="shared" si="5820"/>
        <v>Stilkalge, parvum_17_20221011_DL2022038_NykoebingKatedralskole</v>
      </c>
      <c r="J2837" t="str">
        <f>VLOOKUP(MID(C2837,4,6),Datasæt_Analysesystemer!$B$2:$E$69,3,FALSE)</f>
        <v>Stilkalge, parvum</v>
      </c>
      <c r="K2837" t="str">
        <f t="shared" si="5821"/>
        <v>EP</v>
      </c>
      <c r="L2837" s="7" t="str">
        <f t="shared" si="5833"/>
        <v>No Ct</v>
      </c>
      <c r="M2837" t="str">
        <f t="shared" si="5822"/>
        <v/>
      </c>
      <c r="N2837" t="str">
        <f t="shared" si="5823"/>
        <v/>
      </c>
      <c r="O2837" t="str">
        <f t="shared" si="5824"/>
        <v/>
      </c>
      <c r="Y2837" t="str">
        <f>O2839</f>
        <v/>
      </c>
    </row>
    <row r="2838" spans="1:25" x14ac:dyDescent="0.25">
      <c r="A2838" t="s">
        <v>182</v>
      </c>
      <c r="B2838" t="s">
        <v>23</v>
      </c>
      <c r="C2838" t="s">
        <v>183</v>
      </c>
      <c r="D2838">
        <v>0.01</v>
      </c>
      <c r="E2838">
        <v>18.350000000000001</v>
      </c>
      <c r="F2838" t="s">
        <v>717</v>
      </c>
      <c r="G2838" t="str">
        <f t="shared" si="5818"/>
        <v>DL2022038</v>
      </c>
      <c r="H2838" t="str">
        <f t="shared" si="5819"/>
        <v>18</v>
      </c>
      <c r="I2838" t="str">
        <f t="shared" si="5820"/>
        <v>Stilkalge, parvum_18_20221011_DL2022038_NykoebingKatedralskole</v>
      </c>
      <c r="J2838" t="str">
        <f>VLOOKUP(MID(C2838,4,6),Datasæt_Analysesystemer!$B$2:$E$69,3,FALSE)</f>
        <v>Stilkalge, parvum</v>
      </c>
      <c r="K2838" t="str">
        <f t="shared" si="5821"/>
        <v>PK</v>
      </c>
      <c r="L2838" s="7">
        <f t="shared" si="5833"/>
        <v>18.350000000000001</v>
      </c>
      <c r="M2838">
        <f t="shared" si="5822"/>
        <v>18.350000000000001</v>
      </c>
      <c r="N2838">
        <f t="shared" si="5823"/>
        <v>0</v>
      </c>
      <c r="O2838">
        <f t="shared" si="5824"/>
        <v>0</v>
      </c>
      <c r="Q2838">
        <f t="shared" ref="Q2838" si="5834">IF(L2840="No Ct",0,L2840)</f>
        <v>0</v>
      </c>
      <c r="R2838">
        <f t="shared" ref="R2838" si="5835">IF(L2841="No Ct",0,L2841)</f>
        <v>0</v>
      </c>
      <c r="S2838" t="str">
        <f t="shared" ref="S2838" si="5836">IF(AND(M2838&gt;0,N2838=0),"Valid","Invalid")</f>
        <v>Valid</v>
      </c>
      <c r="T2838" t="str">
        <f t="shared" ref="T2838" si="5837">IF(OR(Q2838&gt;1,R2838&gt;1),"Present","Absent")</f>
        <v>Absent</v>
      </c>
      <c r="U2838" t="str">
        <f t="shared" ref="U2838" si="5838">IF(OR(AND(Q2838&gt;1,Q2838&lt;41),AND(R2838&gt;1,R2838&lt;41)),"Ct&lt;41","Ct&gt;41")</f>
        <v>Ct&gt;41</v>
      </c>
      <c r="V2838" t="str">
        <f t="shared" ref="V2838" si="5839">J2838</f>
        <v>Stilkalge, parvum</v>
      </c>
      <c r="W2838" t="str">
        <f t="shared" ref="W2838" si="5840">MID(F2838,10,9)</f>
        <v>DL2022038</v>
      </c>
      <c r="X2838" t="str">
        <f t="shared" ref="X2838" si="5841">W2838&amp;"_"&amp;V2838&amp;"_"&amp;S2838&amp;"_"&amp;T2838&amp;"_"&amp;U2838</f>
        <v>DL2022038_Stilkalge, parvum_Valid_Absent_Ct&gt;41</v>
      </c>
    </row>
    <row r="2839" spans="1:25" x14ac:dyDescent="0.25">
      <c r="A2839" t="s">
        <v>158</v>
      </c>
      <c r="B2839" t="s">
        <v>51</v>
      </c>
      <c r="C2839" t="s">
        <v>159</v>
      </c>
      <c r="D2839">
        <v>0.01</v>
      </c>
      <c r="E2839" t="s">
        <v>1275</v>
      </c>
      <c r="F2839" t="s">
        <v>717</v>
      </c>
      <c r="G2839" t="str">
        <f t="shared" si="5818"/>
        <v>DL2022038</v>
      </c>
      <c r="H2839" t="str">
        <f t="shared" si="5819"/>
        <v>18</v>
      </c>
      <c r="I2839" t="str">
        <f t="shared" si="5820"/>
        <v>Stilkalge, parvum_18_20221011_DL2022038_NykoebingKatedralskole</v>
      </c>
      <c r="J2839" t="str">
        <f>VLOOKUP(MID(C2839,4,6),Datasæt_Analysesystemer!$B$2:$E$69,3,FALSE)</f>
        <v>Stilkalge, parvum</v>
      </c>
      <c r="K2839" t="str">
        <f t="shared" si="5821"/>
        <v>NK</v>
      </c>
      <c r="L2839" s="7" t="str">
        <f t="shared" si="5833"/>
        <v>No Ct</v>
      </c>
      <c r="M2839" t="str">
        <f t="shared" si="5822"/>
        <v/>
      </c>
      <c r="N2839" t="str">
        <f t="shared" si="5823"/>
        <v/>
      </c>
      <c r="O2839" t="str">
        <f t="shared" si="5824"/>
        <v/>
      </c>
    </row>
    <row r="2840" spans="1:25" x14ac:dyDescent="0.25">
      <c r="A2840" t="s">
        <v>122</v>
      </c>
      <c r="B2840" t="s">
        <v>76</v>
      </c>
      <c r="C2840" t="s">
        <v>123</v>
      </c>
      <c r="D2840">
        <v>0.01</v>
      </c>
      <c r="E2840" t="s">
        <v>1275</v>
      </c>
      <c r="F2840" t="s">
        <v>717</v>
      </c>
      <c r="G2840" t="str">
        <f t="shared" si="5818"/>
        <v>DL2022038</v>
      </c>
      <c r="H2840" t="str">
        <f t="shared" si="5819"/>
        <v>18</v>
      </c>
      <c r="I2840" t="str">
        <f t="shared" si="5820"/>
        <v>Stilkalge, parvum_18_20221011_DL2022038_NykoebingKatedralskole</v>
      </c>
      <c r="J2840" t="str">
        <f>VLOOKUP(MID(C2840,4,6),Datasæt_Analysesystemer!$B$2:$E$69,3,FALSE)</f>
        <v>Stilkalge, parvum</v>
      </c>
      <c r="K2840" t="str">
        <f t="shared" si="5821"/>
        <v>EP</v>
      </c>
      <c r="L2840" s="7" t="str">
        <f t="shared" si="5833"/>
        <v>No Ct</v>
      </c>
      <c r="M2840" t="str">
        <f t="shared" si="5822"/>
        <v/>
      </c>
      <c r="N2840" t="str">
        <f t="shared" si="5823"/>
        <v/>
      </c>
      <c r="O2840" t="str">
        <f t="shared" si="5824"/>
        <v/>
      </c>
    </row>
    <row r="2841" spans="1:25" x14ac:dyDescent="0.25">
      <c r="A2841" t="s">
        <v>141</v>
      </c>
      <c r="B2841" t="s">
        <v>76</v>
      </c>
      <c r="C2841" t="s">
        <v>123</v>
      </c>
      <c r="D2841">
        <v>0.01</v>
      </c>
      <c r="E2841" t="s">
        <v>1275</v>
      </c>
      <c r="F2841" t="s">
        <v>717</v>
      </c>
      <c r="G2841" t="str">
        <f t="shared" si="5818"/>
        <v>DL2022038</v>
      </c>
      <c r="H2841" t="str">
        <f t="shared" si="5819"/>
        <v>18</v>
      </c>
      <c r="I2841" t="str">
        <f t="shared" si="5820"/>
        <v>Stilkalge, parvum_18_20221011_DL2022038_NykoebingKatedralskole</v>
      </c>
      <c r="J2841" t="str">
        <f>VLOOKUP(MID(C2841,4,6),Datasæt_Analysesystemer!$B$2:$E$69,3,FALSE)</f>
        <v>Stilkalge, parvum</v>
      </c>
      <c r="K2841" t="str">
        <f t="shared" si="5821"/>
        <v>EP</v>
      </c>
      <c r="L2841" s="7" t="str">
        <f t="shared" si="5833"/>
        <v>No Ct</v>
      </c>
      <c r="M2841" t="str">
        <f t="shared" si="5822"/>
        <v/>
      </c>
      <c r="N2841" t="str">
        <f t="shared" si="5823"/>
        <v/>
      </c>
      <c r="O2841" t="str">
        <f t="shared" si="5824"/>
        <v/>
      </c>
      <c r="Y2841" t="str">
        <f>O2843</f>
        <v/>
      </c>
    </row>
    <row r="2842" spans="1:25" x14ac:dyDescent="0.25">
      <c r="A2842" t="s">
        <v>184</v>
      </c>
      <c r="B2842" t="s">
        <v>23</v>
      </c>
      <c r="C2842" t="s">
        <v>185</v>
      </c>
      <c r="D2842">
        <v>0.01</v>
      </c>
      <c r="E2842" t="s">
        <v>1275</v>
      </c>
      <c r="F2842" t="s">
        <v>717</v>
      </c>
      <c r="G2842" t="str">
        <f t="shared" si="5818"/>
        <v>DL2022038</v>
      </c>
      <c r="H2842" t="str">
        <f t="shared" si="5819"/>
        <v>19</v>
      </c>
      <c r="I2842" t="str">
        <f t="shared" si="5820"/>
        <v>Sandmusling_19_20221011_DL2022038_NykoebingKatedralskole</v>
      </c>
      <c r="J2842" t="str">
        <f>VLOOKUP(MID(C2842,4,6),Datasæt_Analysesystemer!$B$2:$E$69,3,FALSE)</f>
        <v>Sandmusling</v>
      </c>
      <c r="K2842" t="str">
        <f t="shared" si="5821"/>
        <v>PK</v>
      </c>
      <c r="L2842" s="7" t="str">
        <f t="shared" si="5833"/>
        <v>No Ct</v>
      </c>
      <c r="M2842">
        <f t="shared" si="5822"/>
        <v>0</v>
      </c>
      <c r="N2842">
        <f t="shared" si="5823"/>
        <v>0</v>
      </c>
      <c r="O2842">
        <f t="shared" si="5824"/>
        <v>0</v>
      </c>
      <c r="Q2842">
        <f t="shared" ref="Q2842" si="5842">IF(L2844="No Ct",0,L2844)</f>
        <v>0</v>
      </c>
      <c r="R2842">
        <f t="shared" ref="R2842" si="5843">IF(L2845="No Ct",0,L2845)</f>
        <v>0</v>
      </c>
      <c r="S2842" t="str">
        <f t="shared" ref="S2842" si="5844">IF(AND(M2842&gt;0,N2842=0),"Valid","Invalid")</f>
        <v>Invalid</v>
      </c>
      <c r="T2842" t="str">
        <f t="shared" ref="T2842" si="5845">IF(OR(Q2842&gt;1,R2842&gt;1),"Present","Absent")</f>
        <v>Absent</v>
      </c>
      <c r="U2842" t="str">
        <f t="shared" ref="U2842" si="5846">IF(OR(AND(Q2842&gt;1,Q2842&lt;41),AND(R2842&gt;1,R2842&lt;41)),"Ct&lt;41","Ct&gt;41")</f>
        <v>Ct&gt;41</v>
      </c>
      <c r="V2842" t="str">
        <f t="shared" ref="V2842" si="5847">J2842</f>
        <v>Sandmusling</v>
      </c>
      <c r="W2842" t="str">
        <f t="shared" ref="W2842" si="5848">MID(F2842,10,9)</f>
        <v>DL2022038</v>
      </c>
      <c r="X2842" t="str">
        <f t="shared" ref="X2842" si="5849">W2842&amp;"_"&amp;V2842&amp;"_"&amp;S2842&amp;"_"&amp;T2842&amp;"_"&amp;U2842</f>
        <v>DL2022038_Sandmusling_Invalid_Absent_Ct&gt;41</v>
      </c>
    </row>
    <row r="2843" spans="1:25" x14ac:dyDescent="0.25">
      <c r="A2843" t="s">
        <v>160</v>
      </c>
      <c r="B2843" t="s">
        <v>51</v>
      </c>
      <c r="C2843" t="s">
        <v>161</v>
      </c>
      <c r="D2843">
        <v>0.01</v>
      </c>
      <c r="E2843" t="s">
        <v>1275</v>
      </c>
      <c r="F2843" t="s">
        <v>717</v>
      </c>
      <c r="G2843" t="str">
        <f t="shared" si="5818"/>
        <v>DL2022038</v>
      </c>
      <c r="H2843" t="str">
        <f t="shared" si="5819"/>
        <v>19</v>
      </c>
      <c r="I2843" t="str">
        <f t="shared" si="5820"/>
        <v>Sandmusling_19_20221011_DL2022038_NykoebingKatedralskole</v>
      </c>
      <c r="J2843" t="str">
        <f>VLOOKUP(MID(C2843,4,6),Datasæt_Analysesystemer!$B$2:$E$69,3,FALSE)</f>
        <v>Sandmusling</v>
      </c>
      <c r="K2843" t="str">
        <f t="shared" si="5821"/>
        <v>NK</v>
      </c>
      <c r="L2843" s="7" t="str">
        <f t="shared" si="5833"/>
        <v>No Ct</v>
      </c>
      <c r="M2843" t="str">
        <f t="shared" si="5822"/>
        <v/>
      </c>
      <c r="N2843" t="str">
        <f t="shared" si="5823"/>
        <v/>
      </c>
      <c r="O2843" t="str">
        <f t="shared" si="5824"/>
        <v/>
      </c>
    </row>
    <row r="2844" spans="1:25" x14ac:dyDescent="0.25">
      <c r="A2844" t="s">
        <v>124</v>
      </c>
      <c r="B2844" t="s">
        <v>76</v>
      </c>
      <c r="C2844" t="s">
        <v>125</v>
      </c>
      <c r="D2844">
        <v>0.01</v>
      </c>
      <c r="E2844" t="s">
        <v>1275</v>
      </c>
      <c r="F2844" t="s">
        <v>717</v>
      </c>
      <c r="G2844" t="str">
        <f t="shared" si="5818"/>
        <v>DL2022038</v>
      </c>
      <c r="H2844" t="str">
        <f t="shared" si="5819"/>
        <v>19</v>
      </c>
      <c r="I2844" t="str">
        <f t="shared" si="5820"/>
        <v>Sandmusling_19_20221011_DL2022038_NykoebingKatedralskole</v>
      </c>
      <c r="J2844" t="str">
        <f>VLOOKUP(MID(C2844,4,6),Datasæt_Analysesystemer!$B$2:$E$69,3,FALSE)</f>
        <v>Sandmusling</v>
      </c>
      <c r="K2844" t="str">
        <f t="shared" si="5821"/>
        <v>EP</v>
      </c>
      <c r="L2844" s="7" t="str">
        <f t="shared" si="5833"/>
        <v>No Ct</v>
      </c>
      <c r="M2844" t="str">
        <f t="shared" si="5822"/>
        <v/>
      </c>
      <c r="N2844" t="str">
        <f t="shared" si="5823"/>
        <v/>
      </c>
      <c r="O2844" t="str">
        <f t="shared" si="5824"/>
        <v/>
      </c>
    </row>
    <row r="2845" spans="1:25" x14ac:dyDescent="0.25">
      <c r="A2845" t="s">
        <v>142</v>
      </c>
      <c r="B2845" t="s">
        <v>76</v>
      </c>
      <c r="C2845" t="s">
        <v>125</v>
      </c>
      <c r="D2845">
        <v>0.01</v>
      </c>
      <c r="E2845" t="s">
        <v>1275</v>
      </c>
      <c r="F2845" t="s">
        <v>717</v>
      </c>
      <c r="G2845" t="str">
        <f t="shared" si="5818"/>
        <v>DL2022038</v>
      </c>
      <c r="H2845" t="str">
        <f t="shared" si="5819"/>
        <v>19</v>
      </c>
      <c r="I2845" t="str">
        <f t="shared" si="5820"/>
        <v>Sandmusling_19_20221011_DL2022038_NykoebingKatedralskole</v>
      </c>
      <c r="J2845" t="str">
        <f>VLOOKUP(MID(C2845,4,6),Datasæt_Analysesystemer!$B$2:$E$69,3,FALSE)</f>
        <v>Sandmusling</v>
      </c>
      <c r="K2845" t="str">
        <f t="shared" si="5821"/>
        <v>EP</v>
      </c>
      <c r="L2845" s="7" t="str">
        <f t="shared" si="5833"/>
        <v>No Ct</v>
      </c>
      <c r="M2845" t="str">
        <f t="shared" si="5822"/>
        <v/>
      </c>
      <c r="N2845" t="str">
        <f t="shared" si="5823"/>
        <v/>
      </c>
      <c r="O2845" t="str">
        <f t="shared" si="5824"/>
        <v/>
      </c>
      <c r="Y2845" t="str">
        <f>O2847</f>
        <v/>
      </c>
    </row>
    <row r="2846" spans="1:25" x14ac:dyDescent="0.25">
      <c r="A2846" t="s">
        <v>186</v>
      </c>
      <c r="B2846" t="s">
        <v>23</v>
      </c>
      <c r="C2846" t="s">
        <v>187</v>
      </c>
      <c r="D2846">
        <v>0.01</v>
      </c>
      <c r="E2846" t="s">
        <v>1275</v>
      </c>
      <c r="F2846" t="s">
        <v>717</v>
      </c>
      <c r="G2846" t="str">
        <f t="shared" si="5818"/>
        <v>DL2022038</v>
      </c>
      <c r="H2846" t="str">
        <f t="shared" si="5819"/>
        <v>20</v>
      </c>
      <c r="I2846" t="str">
        <f t="shared" si="5820"/>
        <v>Sandmusling_20_20221011_DL2022038_NykoebingKatedralskole</v>
      </c>
      <c r="J2846" t="str">
        <f>VLOOKUP(MID(C2846,4,6),Datasæt_Analysesystemer!$B$2:$E$69,3,FALSE)</f>
        <v>Sandmusling</v>
      </c>
      <c r="K2846" t="str">
        <f t="shared" si="5821"/>
        <v>PK</v>
      </c>
      <c r="L2846" s="7" t="str">
        <f t="shared" si="5833"/>
        <v>No Ct</v>
      </c>
      <c r="M2846">
        <f t="shared" si="5822"/>
        <v>0</v>
      </c>
      <c r="N2846">
        <f t="shared" si="5823"/>
        <v>0</v>
      </c>
      <c r="O2846">
        <f t="shared" si="5824"/>
        <v>0</v>
      </c>
      <c r="Q2846">
        <f t="shared" ref="Q2846" si="5850">IF(L2848="No Ct",0,L2848)</f>
        <v>0</v>
      </c>
      <c r="R2846">
        <f t="shared" ref="R2846" si="5851">IF(L2849="No Ct",0,L2849)</f>
        <v>0</v>
      </c>
      <c r="S2846" t="str">
        <f t="shared" ref="S2846" si="5852">IF(AND(M2846&gt;0,N2846=0),"Valid","Invalid")</f>
        <v>Invalid</v>
      </c>
      <c r="T2846" t="str">
        <f t="shared" ref="T2846" si="5853">IF(OR(Q2846&gt;1,R2846&gt;1),"Present","Absent")</f>
        <v>Absent</v>
      </c>
      <c r="U2846" t="str">
        <f t="shared" ref="U2846" si="5854">IF(OR(AND(Q2846&gt;1,Q2846&lt;41),AND(R2846&gt;1,R2846&lt;41)),"Ct&lt;41","Ct&gt;41")</f>
        <v>Ct&gt;41</v>
      </c>
      <c r="V2846" t="str">
        <f t="shared" ref="V2846" si="5855">J2846</f>
        <v>Sandmusling</v>
      </c>
      <c r="W2846" t="str">
        <f t="shared" ref="W2846" si="5856">MID(F2846,10,9)</f>
        <v>DL2022038</v>
      </c>
      <c r="X2846" t="str">
        <f t="shared" ref="X2846" si="5857">W2846&amp;"_"&amp;V2846&amp;"_"&amp;S2846&amp;"_"&amp;T2846&amp;"_"&amp;U2846</f>
        <v>DL2022038_Sandmusling_Invalid_Absent_Ct&gt;41</v>
      </c>
    </row>
    <row r="2847" spans="1:25" x14ac:dyDescent="0.25">
      <c r="A2847" t="s">
        <v>162</v>
      </c>
      <c r="B2847" t="s">
        <v>51</v>
      </c>
      <c r="C2847" t="s">
        <v>163</v>
      </c>
      <c r="D2847">
        <v>0.01</v>
      </c>
      <c r="E2847" t="s">
        <v>1275</v>
      </c>
      <c r="F2847" t="s">
        <v>717</v>
      </c>
      <c r="G2847" t="str">
        <f t="shared" si="5818"/>
        <v>DL2022038</v>
      </c>
      <c r="H2847" t="str">
        <f t="shared" si="5819"/>
        <v>20</v>
      </c>
      <c r="I2847" t="str">
        <f t="shared" si="5820"/>
        <v>Sandmusling_20_20221011_DL2022038_NykoebingKatedralskole</v>
      </c>
      <c r="J2847" t="str">
        <f>VLOOKUP(MID(C2847,4,6),Datasæt_Analysesystemer!$B$2:$E$69,3,FALSE)</f>
        <v>Sandmusling</v>
      </c>
      <c r="K2847" t="str">
        <f t="shared" si="5821"/>
        <v>NK</v>
      </c>
      <c r="L2847" s="7" t="str">
        <f t="shared" si="5833"/>
        <v>No Ct</v>
      </c>
      <c r="M2847" t="str">
        <f t="shared" si="5822"/>
        <v/>
      </c>
      <c r="N2847" t="str">
        <f t="shared" si="5823"/>
        <v/>
      </c>
      <c r="O2847" t="str">
        <f t="shared" si="5824"/>
        <v/>
      </c>
    </row>
    <row r="2848" spans="1:25" x14ac:dyDescent="0.25">
      <c r="A2848" t="s">
        <v>126</v>
      </c>
      <c r="B2848" t="s">
        <v>76</v>
      </c>
      <c r="C2848" t="s">
        <v>127</v>
      </c>
      <c r="D2848">
        <v>0.01</v>
      </c>
      <c r="E2848" t="s">
        <v>1275</v>
      </c>
      <c r="F2848" t="s">
        <v>717</v>
      </c>
      <c r="G2848" t="str">
        <f t="shared" si="5818"/>
        <v>DL2022038</v>
      </c>
      <c r="H2848" t="str">
        <f t="shared" si="5819"/>
        <v>20</v>
      </c>
      <c r="I2848" t="str">
        <f t="shared" si="5820"/>
        <v>Sandmusling_20_20221011_DL2022038_NykoebingKatedralskole</v>
      </c>
      <c r="J2848" t="str">
        <f>VLOOKUP(MID(C2848,4,6),Datasæt_Analysesystemer!$B$2:$E$69,3,FALSE)</f>
        <v>Sandmusling</v>
      </c>
      <c r="K2848" t="str">
        <f t="shared" si="5821"/>
        <v>EP</v>
      </c>
      <c r="L2848" s="7" t="str">
        <f t="shared" si="5833"/>
        <v>No Ct</v>
      </c>
      <c r="M2848" t="str">
        <f t="shared" si="5822"/>
        <v/>
      </c>
      <c r="N2848" t="str">
        <f t="shared" si="5823"/>
        <v/>
      </c>
      <c r="O2848" t="str">
        <f t="shared" si="5824"/>
        <v/>
      </c>
    </row>
    <row r="2849" spans="1:25" x14ac:dyDescent="0.25">
      <c r="A2849" t="s">
        <v>143</v>
      </c>
      <c r="B2849" t="s">
        <v>76</v>
      </c>
      <c r="C2849" t="s">
        <v>127</v>
      </c>
      <c r="D2849">
        <v>0.01</v>
      </c>
      <c r="E2849" t="s">
        <v>1275</v>
      </c>
      <c r="F2849" t="s">
        <v>717</v>
      </c>
      <c r="G2849" t="str">
        <f t="shared" si="5818"/>
        <v>DL2022038</v>
      </c>
      <c r="H2849" t="str">
        <f t="shared" si="5819"/>
        <v>20</v>
      </c>
      <c r="I2849" t="str">
        <f t="shared" si="5820"/>
        <v>Sandmusling_20_20221011_DL2022038_NykoebingKatedralskole</v>
      </c>
      <c r="J2849" t="str">
        <f>VLOOKUP(MID(C2849,4,6),Datasæt_Analysesystemer!$B$2:$E$69,3,FALSE)</f>
        <v>Sandmusling</v>
      </c>
      <c r="K2849" t="str">
        <f t="shared" si="5821"/>
        <v>EP</v>
      </c>
      <c r="L2849" s="7" t="str">
        <f t="shared" si="5833"/>
        <v>No Ct</v>
      </c>
      <c r="M2849" t="str">
        <f t="shared" si="5822"/>
        <v/>
      </c>
      <c r="N2849" t="str">
        <f t="shared" si="5823"/>
        <v/>
      </c>
      <c r="O2849" t="str">
        <f t="shared" si="5824"/>
        <v/>
      </c>
      <c r="Y2849" t="str">
        <f>O2851</f>
        <v/>
      </c>
    </row>
    <row r="2850" spans="1:25" x14ac:dyDescent="0.25">
      <c r="A2850" t="s">
        <v>188</v>
      </c>
      <c r="B2850" t="s">
        <v>23</v>
      </c>
      <c r="C2850" t="s">
        <v>189</v>
      </c>
      <c r="D2850">
        <v>0.01</v>
      </c>
      <c r="E2850">
        <v>28.39</v>
      </c>
      <c r="F2850" t="s">
        <v>717</v>
      </c>
      <c r="G2850" t="str">
        <f t="shared" si="5818"/>
        <v>DL2022038</v>
      </c>
      <c r="H2850" t="str">
        <f t="shared" si="5819"/>
        <v>21</v>
      </c>
      <c r="I2850" t="str">
        <f t="shared" si="5820"/>
        <v>Europæisk ål_21_20221011_DL2022038_NykoebingKatedralskole</v>
      </c>
      <c r="J2850" t="str">
        <f>VLOOKUP(MID(C2850,4,6),Datasæt_Analysesystemer!$B$2:$E$69,3,FALSE)</f>
        <v>Europæisk ål</v>
      </c>
      <c r="K2850" t="str">
        <f t="shared" si="5821"/>
        <v>PK</v>
      </c>
      <c r="L2850" s="7">
        <f t="shared" si="5833"/>
        <v>28.39</v>
      </c>
      <c r="M2850">
        <f t="shared" si="5822"/>
        <v>28.39</v>
      </c>
      <c r="N2850">
        <f t="shared" si="5823"/>
        <v>0</v>
      </c>
      <c r="O2850">
        <f t="shared" si="5824"/>
        <v>0</v>
      </c>
      <c r="Q2850">
        <f t="shared" ref="Q2850" si="5858">IF(L2852="No Ct",0,L2852)</f>
        <v>0</v>
      </c>
      <c r="R2850">
        <f t="shared" ref="R2850" si="5859">IF(L2853="No Ct",0,L2853)</f>
        <v>0</v>
      </c>
      <c r="S2850" t="str">
        <f t="shared" ref="S2850" si="5860">IF(AND(M2850&gt;0,N2850=0),"Valid","Invalid")</f>
        <v>Valid</v>
      </c>
      <c r="T2850" t="str">
        <f t="shared" ref="T2850" si="5861">IF(OR(Q2850&gt;1,R2850&gt;1),"Present","Absent")</f>
        <v>Absent</v>
      </c>
      <c r="U2850" t="str">
        <f t="shared" ref="U2850" si="5862">IF(OR(AND(Q2850&gt;1,Q2850&lt;41),AND(R2850&gt;1,R2850&lt;41)),"Ct&lt;41","Ct&gt;41")</f>
        <v>Ct&gt;41</v>
      </c>
      <c r="V2850" t="str">
        <f t="shared" ref="V2850" si="5863">J2850</f>
        <v>Europæisk ål</v>
      </c>
      <c r="W2850" t="str">
        <f t="shared" ref="W2850" si="5864">MID(F2850,10,9)</f>
        <v>DL2022038</v>
      </c>
      <c r="X2850" t="str">
        <f t="shared" ref="X2850" si="5865">W2850&amp;"_"&amp;V2850&amp;"_"&amp;S2850&amp;"_"&amp;T2850&amp;"_"&amp;U2850</f>
        <v>DL2022038_Europæisk ål_Valid_Absent_Ct&gt;41</v>
      </c>
    </row>
    <row r="2851" spans="1:25" x14ac:dyDescent="0.25">
      <c r="A2851" t="s">
        <v>164</v>
      </c>
      <c r="B2851" t="s">
        <v>51</v>
      </c>
      <c r="C2851" t="s">
        <v>165</v>
      </c>
      <c r="D2851">
        <v>0.01</v>
      </c>
      <c r="E2851" t="s">
        <v>1275</v>
      </c>
      <c r="F2851" t="s">
        <v>717</v>
      </c>
      <c r="G2851" t="str">
        <f t="shared" si="5818"/>
        <v>DL2022038</v>
      </c>
      <c r="H2851" t="str">
        <f t="shared" si="5819"/>
        <v>21</v>
      </c>
      <c r="I2851" t="str">
        <f t="shared" si="5820"/>
        <v>Europæisk ål_21_20221011_DL2022038_NykoebingKatedralskole</v>
      </c>
      <c r="J2851" t="str">
        <f>VLOOKUP(MID(C2851,4,6),Datasæt_Analysesystemer!$B$2:$E$69,3,FALSE)</f>
        <v>Europæisk ål</v>
      </c>
      <c r="K2851" t="str">
        <f t="shared" si="5821"/>
        <v>NK</v>
      </c>
      <c r="L2851" s="7" t="str">
        <f t="shared" si="5833"/>
        <v>No Ct</v>
      </c>
      <c r="M2851" t="str">
        <f t="shared" si="5822"/>
        <v/>
      </c>
      <c r="N2851" t="str">
        <f t="shared" si="5823"/>
        <v/>
      </c>
      <c r="O2851" t="str">
        <f t="shared" si="5824"/>
        <v/>
      </c>
    </row>
    <row r="2852" spans="1:25" x14ac:dyDescent="0.25">
      <c r="A2852" t="s">
        <v>128</v>
      </c>
      <c r="B2852" t="s">
        <v>76</v>
      </c>
      <c r="C2852" t="s">
        <v>129</v>
      </c>
      <c r="D2852">
        <v>0.01</v>
      </c>
      <c r="E2852" t="s">
        <v>1275</v>
      </c>
      <c r="F2852" t="s">
        <v>717</v>
      </c>
      <c r="G2852" t="str">
        <f t="shared" si="5818"/>
        <v>DL2022038</v>
      </c>
      <c r="H2852" t="str">
        <f t="shared" si="5819"/>
        <v>21</v>
      </c>
      <c r="I2852" t="str">
        <f t="shared" si="5820"/>
        <v>Europæisk ål_21_20221011_DL2022038_NykoebingKatedralskole</v>
      </c>
      <c r="J2852" t="str">
        <f>VLOOKUP(MID(C2852,4,6),Datasæt_Analysesystemer!$B$2:$E$69,3,FALSE)</f>
        <v>Europæisk ål</v>
      </c>
      <c r="K2852" t="str">
        <f t="shared" si="5821"/>
        <v>EP</v>
      </c>
      <c r="L2852" s="7" t="str">
        <f t="shared" si="5833"/>
        <v>No Ct</v>
      </c>
      <c r="M2852" t="str">
        <f t="shared" si="5822"/>
        <v/>
      </c>
      <c r="N2852" t="str">
        <f t="shared" si="5823"/>
        <v/>
      </c>
      <c r="O2852" t="str">
        <f t="shared" si="5824"/>
        <v/>
      </c>
    </row>
    <row r="2853" spans="1:25" x14ac:dyDescent="0.25">
      <c r="A2853" t="s">
        <v>144</v>
      </c>
      <c r="B2853" t="s">
        <v>76</v>
      </c>
      <c r="C2853" t="s">
        <v>129</v>
      </c>
      <c r="D2853">
        <v>0.01</v>
      </c>
      <c r="E2853" t="s">
        <v>1275</v>
      </c>
      <c r="F2853" t="s">
        <v>717</v>
      </c>
      <c r="G2853" t="str">
        <f t="shared" si="5818"/>
        <v>DL2022038</v>
      </c>
      <c r="H2853" t="str">
        <f t="shared" si="5819"/>
        <v>21</v>
      </c>
      <c r="I2853" t="str">
        <f t="shared" si="5820"/>
        <v>Europæisk ål_21_20221011_DL2022038_NykoebingKatedralskole</v>
      </c>
      <c r="J2853" t="str">
        <f>VLOOKUP(MID(C2853,4,6),Datasæt_Analysesystemer!$B$2:$E$69,3,FALSE)</f>
        <v>Europæisk ål</v>
      </c>
      <c r="K2853" t="str">
        <f t="shared" si="5821"/>
        <v>EP</v>
      </c>
      <c r="L2853" s="7" t="str">
        <f t="shared" si="5833"/>
        <v>No Ct</v>
      </c>
      <c r="M2853" t="str">
        <f t="shared" si="5822"/>
        <v/>
      </c>
      <c r="N2853" t="str">
        <f t="shared" si="5823"/>
        <v/>
      </c>
      <c r="O2853" t="str">
        <f t="shared" si="5824"/>
        <v/>
      </c>
      <c r="Y2853" t="str">
        <f>O2855</f>
        <v/>
      </c>
    </row>
    <row r="2854" spans="1:25" x14ac:dyDescent="0.25">
      <c r="A2854" t="s">
        <v>190</v>
      </c>
      <c r="B2854" t="s">
        <v>23</v>
      </c>
      <c r="C2854" t="s">
        <v>191</v>
      </c>
      <c r="D2854">
        <v>0.01</v>
      </c>
      <c r="E2854" t="s">
        <v>1275</v>
      </c>
      <c r="F2854" t="s">
        <v>717</v>
      </c>
      <c r="G2854" t="str">
        <f t="shared" si="5818"/>
        <v>DL2022038</v>
      </c>
      <c r="H2854" t="str">
        <f t="shared" si="5819"/>
        <v>22</v>
      </c>
      <c r="I2854" t="str">
        <f t="shared" si="5820"/>
        <v>Europæisk ål_22_20221011_DL2022038_NykoebingKatedralskole</v>
      </c>
      <c r="J2854" t="str">
        <f>VLOOKUP(MID(C2854,4,6),Datasæt_Analysesystemer!$B$2:$E$69,3,FALSE)</f>
        <v>Europæisk ål</v>
      </c>
      <c r="K2854" t="str">
        <f t="shared" si="5821"/>
        <v>PK</v>
      </c>
      <c r="L2854" s="7" t="str">
        <f t="shared" si="5833"/>
        <v>No Ct</v>
      </c>
      <c r="M2854">
        <f t="shared" si="5822"/>
        <v>0</v>
      </c>
      <c r="N2854">
        <f t="shared" si="5823"/>
        <v>0</v>
      </c>
      <c r="O2854">
        <f t="shared" si="5824"/>
        <v>0</v>
      </c>
      <c r="Q2854">
        <f t="shared" ref="Q2854" si="5866">IF(L2856="No Ct",0,L2856)</f>
        <v>0</v>
      </c>
      <c r="R2854">
        <f t="shared" ref="R2854" si="5867">IF(L2857="No Ct",0,L2857)</f>
        <v>0</v>
      </c>
      <c r="S2854" t="str">
        <f t="shared" ref="S2854" si="5868">IF(AND(M2854&gt;0,N2854=0),"Valid","Invalid")</f>
        <v>Invalid</v>
      </c>
      <c r="T2854" t="str">
        <f t="shared" ref="T2854" si="5869">IF(OR(Q2854&gt;1,R2854&gt;1),"Present","Absent")</f>
        <v>Absent</v>
      </c>
      <c r="U2854" t="str">
        <f t="shared" ref="U2854" si="5870">IF(OR(AND(Q2854&gt;1,Q2854&lt;41),AND(R2854&gt;1,R2854&lt;41)),"Ct&lt;41","Ct&gt;41")</f>
        <v>Ct&gt;41</v>
      </c>
      <c r="V2854" t="str">
        <f t="shared" ref="V2854" si="5871">J2854</f>
        <v>Europæisk ål</v>
      </c>
      <c r="W2854" t="str">
        <f t="shared" ref="W2854" si="5872">MID(F2854,10,9)</f>
        <v>DL2022038</v>
      </c>
      <c r="X2854" t="str">
        <f t="shared" ref="X2854" si="5873">W2854&amp;"_"&amp;V2854&amp;"_"&amp;S2854&amp;"_"&amp;T2854&amp;"_"&amp;U2854</f>
        <v>DL2022038_Europæisk ål_Invalid_Absent_Ct&gt;41</v>
      </c>
    </row>
    <row r="2855" spans="1:25" x14ac:dyDescent="0.25">
      <c r="A2855" t="s">
        <v>166</v>
      </c>
      <c r="B2855" t="s">
        <v>51</v>
      </c>
      <c r="C2855" t="s">
        <v>167</v>
      </c>
      <c r="D2855">
        <v>0.01</v>
      </c>
      <c r="E2855" t="s">
        <v>1275</v>
      </c>
      <c r="F2855" t="s">
        <v>717</v>
      </c>
      <c r="G2855" t="str">
        <f t="shared" si="5818"/>
        <v>DL2022038</v>
      </c>
      <c r="H2855" t="str">
        <f t="shared" si="5819"/>
        <v>22</v>
      </c>
      <c r="I2855" t="str">
        <f t="shared" si="5820"/>
        <v>Europæisk ål_22_20221011_DL2022038_NykoebingKatedralskole</v>
      </c>
      <c r="J2855" t="str">
        <f>VLOOKUP(MID(C2855,4,6),Datasæt_Analysesystemer!$B$2:$E$69,3,FALSE)</f>
        <v>Europæisk ål</v>
      </c>
      <c r="K2855" t="str">
        <f t="shared" si="5821"/>
        <v>NK</v>
      </c>
      <c r="L2855" s="7" t="str">
        <f t="shared" si="5833"/>
        <v>No Ct</v>
      </c>
      <c r="M2855" t="str">
        <f t="shared" si="5822"/>
        <v/>
      </c>
      <c r="N2855" t="str">
        <f t="shared" si="5823"/>
        <v/>
      </c>
      <c r="O2855" t="str">
        <f t="shared" si="5824"/>
        <v/>
      </c>
    </row>
    <row r="2856" spans="1:25" x14ac:dyDescent="0.25">
      <c r="A2856" t="s">
        <v>130</v>
      </c>
      <c r="B2856" t="s">
        <v>76</v>
      </c>
      <c r="C2856" t="s">
        <v>131</v>
      </c>
      <c r="D2856">
        <v>0.01</v>
      </c>
      <c r="E2856" t="s">
        <v>1275</v>
      </c>
      <c r="F2856" t="s">
        <v>717</v>
      </c>
      <c r="G2856" t="str">
        <f t="shared" si="5818"/>
        <v>DL2022038</v>
      </c>
      <c r="H2856" t="str">
        <f t="shared" si="5819"/>
        <v>22</v>
      </c>
      <c r="I2856" t="str">
        <f t="shared" si="5820"/>
        <v>Europæisk ål_22_20221011_DL2022038_NykoebingKatedralskole</v>
      </c>
      <c r="J2856" t="str">
        <f>VLOOKUP(MID(C2856,4,6),Datasæt_Analysesystemer!$B$2:$E$69,3,FALSE)</f>
        <v>Europæisk ål</v>
      </c>
      <c r="K2856" t="str">
        <f t="shared" si="5821"/>
        <v>EP</v>
      </c>
      <c r="L2856" s="7" t="str">
        <f t="shared" si="5833"/>
        <v>No Ct</v>
      </c>
      <c r="M2856" t="str">
        <f t="shared" si="5822"/>
        <v/>
      </c>
      <c r="N2856" t="str">
        <f t="shared" si="5823"/>
        <v/>
      </c>
      <c r="O2856" t="str">
        <f t="shared" si="5824"/>
        <v/>
      </c>
    </row>
    <row r="2857" spans="1:25" x14ac:dyDescent="0.25">
      <c r="A2857" t="s">
        <v>145</v>
      </c>
      <c r="B2857" t="s">
        <v>76</v>
      </c>
      <c r="C2857" t="s">
        <v>131</v>
      </c>
      <c r="D2857">
        <v>0.01</v>
      </c>
      <c r="E2857" t="s">
        <v>1275</v>
      </c>
      <c r="F2857" t="s">
        <v>717</v>
      </c>
      <c r="G2857" t="str">
        <f t="shared" si="5818"/>
        <v>DL2022038</v>
      </c>
      <c r="H2857" t="str">
        <f t="shared" si="5819"/>
        <v>22</v>
      </c>
      <c r="I2857" t="str">
        <f t="shared" si="5820"/>
        <v>Europæisk ål_22_20221011_DL2022038_NykoebingKatedralskole</v>
      </c>
      <c r="J2857" t="str">
        <f>VLOOKUP(MID(C2857,4,6),Datasæt_Analysesystemer!$B$2:$E$69,3,FALSE)</f>
        <v>Europæisk ål</v>
      </c>
      <c r="K2857" t="str">
        <f t="shared" si="5821"/>
        <v>EP</v>
      </c>
      <c r="L2857" s="7" t="str">
        <f t="shared" si="5833"/>
        <v>No Ct</v>
      </c>
      <c r="M2857" t="str">
        <f t="shared" si="5822"/>
        <v/>
      </c>
      <c r="N2857" t="str">
        <f t="shared" si="5823"/>
        <v/>
      </c>
      <c r="O2857" t="str">
        <f t="shared" si="5824"/>
        <v/>
      </c>
      <c r="Y2857" t="str">
        <f>O2859</f>
        <v/>
      </c>
    </row>
    <row r="2858" spans="1:25" x14ac:dyDescent="0.25">
      <c r="A2858" t="s">
        <v>192</v>
      </c>
      <c r="B2858" t="s">
        <v>23</v>
      </c>
      <c r="C2858" t="s">
        <v>193</v>
      </c>
      <c r="D2858">
        <v>0.01</v>
      </c>
      <c r="E2858">
        <v>22.29</v>
      </c>
      <c r="F2858" t="s">
        <v>717</v>
      </c>
      <c r="G2858" t="str">
        <f t="shared" si="5818"/>
        <v>DL2022038</v>
      </c>
      <c r="H2858" t="str">
        <f t="shared" si="5819"/>
        <v>23</v>
      </c>
      <c r="I2858" t="str">
        <f t="shared" si="5820"/>
        <v>Sortmundet kutling_23_20221011_DL2022038_NykoebingKatedralskole</v>
      </c>
      <c r="J2858" t="str">
        <f>VLOOKUP(MID(C2858,4,6),Datasæt_Analysesystemer!$B$2:$E$69,3,FALSE)</f>
        <v>Sortmundet kutling</v>
      </c>
      <c r="K2858" t="str">
        <f t="shared" si="5821"/>
        <v>PK</v>
      </c>
      <c r="L2858" s="7">
        <f t="shared" si="5833"/>
        <v>22.29</v>
      </c>
      <c r="M2858">
        <f t="shared" si="5822"/>
        <v>22.29</v>
      </c>
      <c r="N2858">
        <f t="shared" si="5823"/>
        <v>0</v>
      </c>
      <c r="O2858">
        <f t="shared" si="5824"/>
        <v>40.11</v>
      </c>
      <c r="Q2858">
        <f t="shared" ref="Q2858" si="5874">IF(L2860="No Ct",0,L2860)</f>
        <v>0</v>
      </c>
      <c r="R2858">
        <f t="shared" ref="R2858" si="5875">IF(L2861="No Ct",0,L2861)</f>
        <v>40.11</v>
      </c>
      <c r="S2858" t="str">
        <f t="shared" ref="S2858" si="5876">IF(AND(M2858&gt;0,N2858=0),"Valid","Invalid")</f>
        <v>Valid</v>
      </c>
      <c r="T2858" t="str">
        <f t="shared" ref="T2858" si="5877">IF(OR(Q2858&gt;1,R2858&gt;1),"Present","Absent")</f>
        <v>Present</v>
      </c>
      <c r="U2858" t="str">
        <f t="shared" ref="U2858" si="5878">IF(OR(AND(Q2858&gt;1,Q2858&lt;41),AND(R2858&gt;1,R2858&lt;41)),"Ct&lt;41","Ct&gt;41")</f>
        <v>Ct&lt;41</v>
      </c>
      <c r="V2858" t="str">
        <f t="shared" ref="V2858" si="5879">J2858</f>
        <v>Sortmundet kutling</v>
      </c>
      <c r="W2858" t="str">
        <f t="shared" ref="W2858" si="5880">MID(F2858,10,9)</f>
        <v>DL2022038</v>
      </c>
      <c r="X2858" t="str">
        <f t="shared" ref="X2858" si="5881">W2858&amp;"_"&amp;V2858&amp;"_"&amp;S2858&amp;"_"&amp;T2858&amp;"_"&amp;U2858</f>
        <v>DL2022038_Sortmundet kutling_Valid_Present_Ct&lt;41</v>
      </c>
    </row>
    <row r="2859" spans="1:25" x14ac:dyDescent="0.25">
      <c r="A2859" t="s">
        <v>168</v>
      </c>
      <c r="B2859" t="s">
        <v>51</v>
      </c>
      <c r="C2859" t="s">
        <v>169</v>
      </c>
      <c r="D2859">
        <v>0.01</v>
      </c>
      <c r="E2859" t="s">
        <v>1275</v>
      </c>
      <c r="F2859" t="s">
        <v>717</v>
      </c>
      <c r="G2859" t="str">
        <f t="shared" si="5818"/>
        <v>DL2022038</v>
      </c>
      <c r="H2859" t="str">
        <f t="shared" si="5819"/>
        <v>23</v>
      </c>
      <c r="I2859" t="str">
        <f t="shared" si="5820"/>
        <v>Sortmundet kutling_23_20221011_DL2022038_NykoebingKatedralskole</v>
      </c>
      <c r="J2859" t="str">
        <f>VLOOKUP(MID(C2859,4,6),Datasæt_Analysesystemer!$B$2:$E$69,3,FALSE)</f>
        <v>Sortmundet kutling</v>
      </c>
      <c r="K2859" t="str">
        <f t="shared" si="5821"/>
        <v>NK</v>
      </c>
      <c r="L2859" s="7" t="str">
        <f t="shared" si="5833"/>
        <v>No Ct</v>
      </c>
      <c r="M2859" t="str">
        <f t="shared" si="5822"/>
        <v/>
      </c>
      <c r="N2859" t="str">
        <f t="shared" si="5823"/>
        <v/>
      </c>
      <c r="O2859" t="str">
        <f t="shared" si="5824"/>
        <v/>
      </c>
    </row>
    <row r="2860" spans="1:25" x14ac:dyDescent="0.25">
      <c r="A2860" t="s">
        <v>132</v>
      </c>
      <c r="B2860" t="s">
        <v>76</v>
      </c>
      <c r="C2860" t="s">
        <v>133</v>
      </c>
      <c r="D2860">
        <v>0.01</v>
      </c>
      <c r="E2860" t="s">
        <v>1275</v>
      </c>
      <c r="F2860" t="s">
        <v>717</v>
      </c>
      <c r="G2860" t="str">
        <f t="shared" si="5818"/>
        <v>DL2022038</v>
      </c>
      <c r="H2860" t="str">
        <f t="shared" si="5819"/>
        <v>23</v>
      </c>
      <c r="I2860" t="str">
        <f t="shared" si="5820"/>
        <v>Sortmundet kutling_23_20221011_DL2022038_NykoebingKatedralskole</v>
      </c>
      <c r="J2860" t="str">
        <f>VLOOKUP(MID(C2860,4,6),Datasæt_Analysesystemer!$B$2:$E$69,3,FALSE)</f>
        <v>Sortmundet kutling</v>
      </c>
      <c r="K2860" t="str">
        <f t="shared" si="5821"/>
        <v>EP</v>
      </c>
      <c r="L2860" s="7" t="str">
        <f t="shared" si="5833"/>
        <v>No Ct</v>
      </c>
      <c r="M2860" t="str">
        <f t="shared" si="5822"/>
        <v/>
      </c>
      <c r="N2860" t="str">
        <f t="shared" si="5823"/>
        <v/>
      </c>
      <c r="O2860" t="str">
        <f t="shared" si="5824"/>
        <v/>
      </c>
    </row>
    <row r="2861" spans="1:25" x14ac:dyDescent="0.25">
      <c r="A2861" t="s">
        <v>146</v>
      </c>
      <c r="B2861" t="s">
        <v>76</v>
      </c>
      <c r="C2861" t="s">
        <v>133</v>
      </c>
      <c r="D2861">
        <v>0.01</v>
      </c>
      <c r="E2861">
        <v>40.11</v>
      </c>
      <c r="F2861" t="s">
        <v>717</v>
      </c>
      <c r="G2861" t="str">
        <f t="shared" si="5818"/>
        <v>DL2022038</v>
      </c>
      <c r="H2861" t="str">
        <f t="shared" si="5819"/>
        <v>23</v>
      </c>
      <c r="I2861" t="str">
        <f t="shared" si="5820"/>
        <v>Sortmundet kutling_23_20221011_DL2022038_NykoebingKatedralskole</v>
      </c>
      <c r="J2861" t="str">
        <f>VLOOKUP(MID(C2861,4,6),Datasæt_Analysesystemer!$B$2:$E$69,3,FALSE)</f>
        <v>Sortmundet kutling</v>
      </c>
      <c r="K2861" t="str">
        <f t="shared" si="5821"/>
        <v>EP</v>
      </c>
      <c r="L2861" s="7">
        <f t="shared" si="5833"/>
        <v>40.11</v>
      </c>
      <c r="M2861" t="str">
        <f t="shared" si="5822"/>
        <v/>
      </c>
      <c r="N2861" t="str">
        <f t="shared" si="5823"/>
        <v/>
      </c>
      <c r="O2861" t="str">
        <f t="shared" si="5824"/>
        <v/>
      </c>
      <c r="Y2861" t="str">
        <f>O2863</f>
        <v/>
      </c>
    </row>
    <row r="2862" spans="1:25" x14ac:dyDescent="0.25">
      <c r="A2862" t="s">
        <v>194</v>
      </c>
      <c r="B2862" t="s">
        <v>23</v>
      </c>
      <c r="C2862" t="s">
        <v>195</v>
      </c>
      <c r="D2862">
        <v>0.01</v>
      </c>
      <c r="E2862">
        <v>22.11</v>
      </c>
      <c r="F2862" t="s">
        <v>717</v>
      </c>
      <c r="G2862" t="str">
        <f t="shared" si="5818"/>
        <v>DL2022038</v>
      </c>
      <c r="H2862" t="str">
        <f t="shared" si="5819"/>
        <v>24</v>
      </c>
      <c r="I2862" t="str">
        <f t="shared" si="5820"/>
        <v>Sortmundet kutling_24_20221011_DL2022038_NykoebingKatedralskole</v>
      </c>
      <c r="J2862" t="str">
        <f>VLOOKUP(MID(C2862,4,6),Datasæt_Analysesystemer!$B$2:$E$69,3,FALSE)</f>
        <v>Sortmundet kutling</v>
      </c>
      <c r="K2862" t="str">
        <f t="shared" si="5821"/>
        <v>PK</v>
      </c>
      <c r="L2862" s="7">
        <f t="shared" si="5833"/>
        <v>22.11</v>
      </c>
      <c r="M2862">
        <f t="shared" si="5822"/>
        <v>22.11</v>
      </c>
      <c r="N2862">
        <f t="shared" si="5823"/>
        <v>0</v>
      </c>
      <c r="O2862">
        <f t="shared" si="5824"/>
        <v>83.65</v>
      </c>
      <c r="Q2862">
        <f t="shared" ref="Q2862" si="5882">IF(L2864="No Ct",0,L2864)</f>
        <v>41.58</v>
      </c>
      <c r="R2862">
        <f t="shared" ref="R2862" si="5883">IF(L2865="No Ct",0,L2865)</f>
        <v>42.07</v>
      </c>
      <c r="S2862" t="str">
        <f t="shared" ref="S2862" si="5884">IF(AND(M2862&gt;0,N2862=0),"Valid","Invalid")</f>
        <v>Valid</v>
      </c>
      <c r="T2862" t="str">
        <f t="shared" ref="T2862" si="5885">IF(OR(Q2862&gt;1,R2862&gt;1),"Present","Absent")</f>
        <v>Present</v>
      </c>
      <c r="U2862" t="str">
        <f t="shared" ref="U2862" si="5886">IF(OR(AND(Q2862&gt;1,Q2862&lt;41),AND(R2862&gt;1,R2862&lt;41)),"Ct&lt;41","Ct&gt;41")</f>
        <v>Ct&gt;41</v>
      </c>
      <c r="V2862" t="str">
        <f t="shared" ref="V2862" si="5887">J2862</f>
        <v>Sortmundet kutling</v>
      </c>
      <c r="W2862" t="str">
        <f t="shared" ref="W2862" si="5888">MID(F2862,10,9)</f>
        <v>DL2022038</v>
      </c>
      <c r="X2862" t="str">
        <f t="shared" ref="X2862" si="5889">W2862&amp;"_"&amp;V2862&amp;"_"&amp;S2862&amp;"_"&amp;T2862&amp;"_"&amp;U2862</f>
        <v>DL2022038_Sortmundet kutling_Valid_Present_Ct&gt;41</v>
      </c>
    </row>
    <row r="2863" spans="1:25" x14ac:dyDescent="0.25">
      <c r="A2863" t="s">
        <v>170</v>
      </c>
      <c r="B2863" t="s">
        <v>51</v>
      </c>
      <c r="C2863" t="s">
        <v>171</v>
      </c>
      <c r="D2863">
        <v>0.01</v>
      </c>
      <c r="E2863" t="s">
        <v>1275</v>
      </c>
      <c r="F2863" t="s">
        <v>717</v>
      </c>
      <c r="G2863" t="str">
        <f t="shared" si="5818"/>
        <v>DL2022038</v>
      </c>
      <c r="H2863" t="str">
        <f t="shared" si="5819"/>
        <v>24</v>
      </c>
      <c r="I2863" t="str">
        <f t="shared" si="5820"/>
        <v>Sortmundet kutling_24_20221011_DL2022038_NykoebingKatedralskole</v>
      </c>
      <c r="J2863" t="str">
        <f>VLOOKUP(MID(C2863,4,6),Datasæt_Analysesystemer!$B$2:$E$69,3,FALSE)</f>
        <v>Sortmundet kutling</v>
      </c>
      <c r="K2863" t="str">
        <f t="shared" si="5821"/>
        <v>NK</v>
      </c>
      <c r="L2863" s="7" t="str">
        <f t="shared" si="5833"/>
        <v>No Ct</v>
      </c>
      <c r="M2863" t="str">
        <f t="shared" si="5822"/>
        <v/>
      </c>
      <c r="N2863" t="str">
        <f t="shared" si="5823"/>
        <v/>
      </c>
      <c r="O2863" t="str">
        <f t="shared" si="5824"/>
        <v/>
      </c>
    </row>
    <row r="2864" spans="1:25" x14ac:dyDescent="0.25">
      <c r="A2864" t="s">
        <v>134</v>
      </c>
      <c r="B2864" t="s">
        <v>76</v>
      </c>
      <c r="C2864" t="s">
        <v>135</v>
      </c>
      <c r="D2864">
        <v>0.01</v>
      </c>
      <c r="E2864">
        <v>41.58</v>
      </c>
      <c r="F2864" t="s">
        <v>717</v>
      </c>
      <c r="G2864" t="str">
        <f t="shared" si="5818"/>
        <v>DL2022038</v>
      </c>
      <c r="H2864" t="str">
        <f t="shared" si="5819"/>
        <v>24</v>
      </c>
      <c r="I2864" t="str">
        <f t="shared" si="5820"/>
        <v>Sortmundet kutling_24_20221011_DL2022038_NykoebingKatedralskole</v>
      </c>
      <c r="J2864" t="str">
        <f>VLOOKUP(MID(C2864,4,6),Datasæt_Analysesystemer!$B$2:$E$69,3,FALSE)</f>
        <v>Sortmundet kutling</v>
      </c>
      <c r="K2864" t="str">
        <f t="shared" si="5821"/>
        <v>EP</v>
      </c>
      <c r="L2864" s="7">
        <f t="shared" si="5833"/>
        <v>41.58</v>
      </c>
      <c r="M2864" t="str">
        <f t="shared" si="5822"/>
        <v/>
      </c>
      <c r="N2864" t="str">
        <f t="shared" si="5823"/>
        <v/>
      </c>
      <c r="O2864" t="str">
        <f t="shared" si="5824"/>
        <v/>
      </c>
    </row>
    <row r="2865" spans="1:25" x14ac:dyDescent="0.25">
      <c r="A2865" t="s">
        <v>147</v>
      </c>
      <c r="B2865" t="s">
        <v>76</v>
      </c>
      <c r="C2865" t="s">
        <v>135</v>
      </c>
      <c r="D2865">
        <v>0.01</v>
      </c>
      <c r="E2865">
        <v>42.07</v>
      </c>
      <c r="F2865" t="s">
        <v>717</v>
      </c>
      <c r="G2865" t="str">
        <f t="shared" si="5818"/>
        <v>DL2022038</v>
      </c>
      <c r="H2865" t="str">
        <f t="shared" si="5819"/>
        <v>24</v>
      </c>
      <c r="I2865" t="str">
        <f t="shared" si="5820"/>
        <v>Sortmundet kutling_24_20221011_DL2022038_NykoebingKatedralskole</v>
      </c>
      <c r="J2865" t="str">
        <f>VLOOKUP(MID(C2865,4,6),Datasæt_Analysesystemer!$B$2:$E$69,3,FALSE)</f>
        <v>Sortmundet kutling</v>
      </c>
      <c r="K2865" t="str">
        <f t="shared" si="5821"/>
        <v>EP</v>
      </c>
      <c r="L2865" s="7">
        <f t="shared" si="5833"/>
        <v>42.07</v>
      </c>
      <c r="M2865" t="str">
        <f t="shared" si="5822"/>
        <v/>
      </c>
      <c r="N2865" t="str">
        <f t="shared" si="5823"/>
        <v/>
      </c>
      <c r="O2865" t="str">
        <f t="shared" si="5824"/>
        <v/>
      </c>
      <c r="Y2865" t="str">
        <f>O2867</f>
        <v/>
      </c>
    </row>
    <row r="2866" spans="1:25" x14ac:dyDescent="0.25">
      <c r="A2866" t="s">
        <v>22</v>
      </c>
      <c r="B2866" t="s">
        <v>23</v>
      </c>
      <c r="C2866" t="s">
        <v>522</v>
      </c>
      <c r="D2866">
        <v>0.01</v>
      </c>
      <c r="E2866">
        <v>25.69</v>
      </c>
      <c r="F2866" t="s">
        <v>726</v>
      </c>
      <c r="G2866" t="str">
        <f t="shared" si="5818"/>
        <v>DL2022019</v>
      </c>
      <c r="H2866" t="str">
        <f t="shared" si="5819"/>
        <v>01</v>
      </c>
      <c r="I2866" t="str">
        <f t="shared" si="5820"/>
        <v>Skrubbe_01_20221012_DL2022019_HilleroedTekGym</v>
      </c>
      <c r="J2866" t="str">
        <f>VLOOKUP(MID(C2866,4,6),Datasæt_Analysesystemer!$B$2:$E$69,3,FALSE)</f>
        <v>Skrubbe</v>
      </c>
      <c r="K2866" t="str">
        <f t="shared" si="5821"/>
        <v>PK</v>
      </c>
      <c r="L2866" s="7">
        <f t="shared" si="5833"/>
        <v>25.69</v>
      </c>
      <c r="M2866">
        <f t="shared" si="5822"/>
        <v>25.69</v>
      </c>
      <c r="N2866">
        <f t="shared" si="5823"/>
        <v>0</v>
      </c>
      <c r="O2866">
        <f t="shared" si="5824"/>
        <v>0</v>
      </c>
      <c r="Q2866">
        <f t="shared" ref="Q2866" si="5890">IF(L2868="No Ct",0,L2868)</f>
        <v>0</v>
      </c>
      <c r="R2866">
        <f t="shared" ref="R2866" si="5891">IF(L2869="No Ct",0,L2869)</f>
        <v>0</v>
      </c>
      <c r="S2866" t="str">
        <f t="shared" ref="S2866" si="5892">IF(AND(M2866&gt;0,N2866=0),"Valid","Invalid")</f>
        <v>Valid</v>
      </c>
      <c r="T2866" t="str">
        <f t="shared" ref="T2866" si="5893">IF(OR(Q2866&gt;1,R2866&gt;1),"Present","Absent")</f>
        <v>Absent</v>
      </c>
      <c r="U2866" t="str">
        <f t="shared" ref="U2866" si="5894">IF(OR(AND(Q2866&gt;1,Q2866&lt;41),AND(R2866&gt;1,R2866&lt;41)),"Ct&lt;41","Ct&gt;41")</f>
        <v>Ct&gt;41</v>
      </c>
      <c r="V2866" t="str">
        <f t="shared" ref="V2866" si="5895">J2866</f>
        <v>Skrubbe</v>
      </c>
      <c r="W2866" t="str">
        <f t="shared" ref="W2866" si="5896">MID(F2866,10,9)</f>
        <v>DL2022019</v>
      </c>
      <c r="X2866" t="str">
        <f t="shared" ref="X2866" si="5897">W2866&amp;"_"&amp;V2866&amp;"_"&amp;S2866&amp;"_"&amp;T2866&amp;"_"&amp;U2866</f>
        <v>DL2022019_Skrubbe_Valid_Absent_Ct&gt;41</v>
      </c>
    </row>
    <row r="2867" spans="1:25" x14ac:dyDescent="0.25">
      <c r="A2867" t="s">
        <v>50</v>
      </c>
      <c r="B2867" t="s">
        <v>51</v>
      </c>
      <c r="C2867" t="s">
        <v>534</v>
      </c>
      <c r="D2867">
        <v>0.01</v>
      </c>
      <c r="E2867" t="s">
        <v>1275</v>
      </c>
      <c r="F2867" t="s">
        <v>726</v>
      </c>
      <c r="G2867" t="str">
        <f t="shared" si="5818"/>
        <v>DL2022019</v>
      </c>
      <c r="H2867" t="str">
        <f t="shared" si="5819"/>
        <v>01</v>
      </c>
      <c r="I2867" t="str">
        <f t="shared" si="5820"/>
        <v>Skrubbe_01_20221012_DL2022019_HilleroedTekGym</v>
      </c>
      <c r="J2867" t="str">
        <f>VLOOKUP(MID(C2867,4,6),Datasæt_Analysesystemer!$B$2:$E$69,3,FALSE)</f>
        <v>Skrubbe</v>
      </c>
      <c r="K2867" t="str">
        <f t="shared" si="5821"/>
        <v>NK</v>
      </c>
      <c r="L2867" s="7" t="str">
        <f t="shared" si="5833"/>
        <v>No Ct</v>
      </c>
      <c r="M2867" t="str">
        <f t="shared" si="5822"/>
        <v/>
      </c>
      <c r="N2867" t="str">
        <f t="shared" si="5823"/>
        <v/>
      </c>
      <c r="O2867" t="str">
        <f t="shared" si="5824"/>
        <v/>
      </c>
    </row>
    <row r="2868" spans="1:25" x14ac:dyDescent="0.25">
      <c r="A2868" t="s">
        <v>75</v>
      </c>
      <c r="B2868" t="s">
        <v>76</v>
      </c>
      <c r="C2868" t="s">
        <v>546</v>
      </c>
      <c r="D2868">
        <v>0.01</v>
      </c>
      <c r="E2868" t="s">
        <v>1275</v>
      </c>
      <c r="F2868" t="s">
        <v>726</v>
      </c>
      <c r="G2868" t="str">
        <f t="shared" si="5818"/>
        <v>DL2022019</v>
      </c>
      <c r="H2868" t="str">
        <f t="shared" si="5819"/>
        <v>01</v>
      </c>
      <c r="I2868" t="str">
        <f t="shared" si="5820"/>
        <v>Skrubbe_01_20221012_DL2022019_HilleroedTekGym</v>
      </c>
      <c r="J2868" t="str">
        <f>VLOOKUP(MID(C2868,4,6),Datasæt_Analysesystemer!$B$2:$E$69,3,FALSE)</f>
        <v>Skrubbe</v>
      </c>
      <c r="K2868" t="str">
        <f t="shared" si="5821"/>
        <v>EP</v>
      </c>
      <c r="L2868" s="7" t="str">
        <f t="shared" si="5833"/>
        <v>No Ct</v>
      </c>
      <c r="M2868" t="str">
        <f t="shared" si="5822"/>
        <v/>
      </c>
      <c r="N2868" t="str">
        <f t="shared" si="5823"/>
        <v/>
      </c>
      <c r="O2868" t="str">
        <f t="shared" si="5824"/>
        <v/>
      </c>
    </row>
    <row r="2869" spans="1:25" x14ac:dyDescent="0.25">
      <c r="A2869" t="s">
        <v>100</v>
      </c>
      <c r="B2869" t="s">
        <v>76</v>
      </c>
      <c r="C2869" t="s">
        <v>546</v>
      </c>
      <c r="D2869">
        <v>0.01</v>
      </c>
      <c r="E2869" t="s">
        <v>1275</v>
      </c>
      <c r="F2869" t="s">
        <v>726</v>
      </c>
      <c r="G2869" t="str">
        <f t="shared" si="5818"/>
        <v>DL2022019</v>
      </c>
      <c r="H2869" t="str">
        <f t="shared" si="5819"/>
        <v>01</v>
      </c>
      <c r="I2869" t="str">
        <f t="shared" si="5820"/>
        <v>Skrubbe_01_20221012_DL2022019_HilleroedTekGym</v>
      </c>
      <c r="J2869" t="str">
        <f>VLOOKUP(MID(C2869,4,6),Datasæt_Analysesystemer!$B$2:$E$69,3,FALSE)</f>
        <v>Skrubbe</v>
      </c>
      <c r="K2869" t="str">
        <f t="shared" si="5821"/>
        <v>EP</v>
      </c>
      <c r="L2869" s="7" t="str">
        <f t="shared" si="5833"/>
        <v>No Ct</v>
      </c>
      <c r="M2869" t="str">
        <f t="shared" si="5822"/>
        <v/>
      </c>
      <c r="N2869" t="str">
        <f t="shared" si="5823"/>
        <v/>
      </c>
      <c r="O2869" t="str">
        <f t="shared" si="5824"/>
        <v/>
      </c>
      <c r="Y2869" t="str">
        <f>O2871</f>
        <v/>
      </c>
    </row>
    <row r="2870" spans="1:25" x14ac:dyDescent="0.25">
      <c r="A2870" t="s">
        <v>27</v>
      </c>
      <c r="B2870" t="s">
        <v>23</v>
      </c>
      <c r="C2870" t="s">
        <v>523</v>
      </c>
      <c r="D2870">
        <v>0.01</v>
      </c>
      <c r="E2870">
        <v>25.51</v>
      </c>
      <c r="F2870" t="s">
        <v>726</v>
      </c>
      <c r="G2870" t="str">
        <f t="shared" si="5818"/>
        <v>DL2022019</v>
      </c>
      <c r="H2870" t="str">
        <f t="shared" si="5819"/>
        <v>02</v>
      </c>
      <c r="I2870" t="str">
        <f t="shared" si="5820"/>
        <v>Skrubbe_02_20221012_DL2022019_HilleroedTekGym</v>
      </c>
      <c r="J2870" t="str">
        <f>VLOOKUP(MID(C2870,4,6),Datasæt_Analysesystemer!$B$2:$E$69,3,FALSE)</f>
        <v>Skrubbe</v>
      </c>
      <c r="K2870" t="str">
        <f t="shared" si="5821"/>
        <v>PK</v>
      </c>
      <c r="L2870" s="7">
        <f t="shared" si="5833"/>
        <v>25.51</v>
      </c>
      <c r="M2870">
        <f t="shared" si="5822"/>
        <v>25.51</v>
      </c>
      <c r="N2870">
        <f t="shared" si="5823"/>
        <v>0</v>
      </c>
      <c r="O2870">
        <f t="shared" si="5824"/>
        <v>0</v>
      </c>
      <c r="Q2870">
        <f t="shared" ref="Q2870" si="5898">IF(L2872="No Ct",0,L2872)</f>
        <v>0</v>
      </c>
      <c r="R2870">
        <f t="shared" ref="R2870" si="5899">IF(L2873="No Ct",0,L2873)</f>
        <v>0</v>
      </c>
      <c r="S2870" t="str">
        <f t="shared" ref="S2870" si="5900">IF(AND(M2870&gt;0,N2870=0),"Valid","Invalid")</f>
        <v>Valid</v>
      </c>
      <c r="T2870" t="str">
        <f t="shared" ref="T2870" si="5901">IF(OR(Q2870&gt;1,R2870&gt;1),"Present","Absent")</f>
        <v>Absent</v>
      </c>
      <c r="U2870" t="str">
        <f t="shared" ref="U2870" si="5902">IF(OR(AND(Q2870&gt;1,Q2870&lt;41),AND(R2870&gt;1,R2870&lt;41)),"Ct&lt;41","Ct&gt;41")</f>
        <v>Ct&gt;41</v>
      </c>
      <c r="V2870" t="str">
        <f t="shared" ref="V2870" si="5903">J2870</f>
        <v>Skrubbe</v>
      </c>
      <c r="W2870" t="str">
        <f t="shared" ref="W2870" si="5904">MID(F2870,10,9)</f>
        <v>DL2022019</v>
      </c>
      <c r="X2870" t="str">
        <f t="shared" ref="X2870" si="5905">W2870&amp;"_"&amp;V2870&amp;"_"&amp;S2870&amp;"_"&amp;T2870&amp;"_"&amp;U2870</f>
        <v>DL2022019_Skrubbe_Valid_Absent_Ct&gt;41</v>
      </c>
    </row>
    <row r="2871" spans="1:25" x14ac:dyDescent="0.25">
      <c r="A2871" t="s">
        <v>53</v>
      </c>
      <c r="B2871" t="s">
        <v>51</v>
      </c>
      <c r="C2871" t="s">
        <v>535</v>
      </c>
      <c r="D2871">
        <v>0.01</v>
      </c>
      <c r="E2871" t="s">
        <v>1275</v>
      </c>
      <c r="F2871" t="s">
        <v>726</v>
      </c>
      <c r="G2871" t="str">
        <f t="shared" si="5818"/>
        <v>DL2022019</v>
      </c>
      <c r="H2871" t="str">
        <f t="shared" si="5819"/>
        <v>02</v>
      </c>
      <c r="I2871" t="str">
        <f t="shared" si="5820"/>
        <v>Skrubbe_02_20221012_DL2022019_HilleroedTekGym</v>
      </c>
      <c r="J2871" t="str">
        <f>VLOOKUP(MID(C2871,4,6),Datasæt_Analysesystemer!$B$2:$E$69,3,FALSE)</f>
        <v>Skrubbe</v>
      </c>
      <c r="K2871" t="str">
        <f t="shared" si="5821"/>
        <v>NK</v>
      </c>
      <c r="L2871" s="7" t="str">
        <f t="shared" si="5833"/>
        <v>No Ct</v>
      </c>
      <c r="M2871" t="str">
        <f t="shared" si="5822"/>
        <v/>
      </c>
      <c r="N2871" t="str">
        <f t="shared" si="5823"/>
        <v/>
      </c>
      <c r="O2871" t="str">
        <f t="shared" si="5824"/>
        <v/>
      </c>
    </row>
    <row r="2872" spans="1:25" x14ac:dyDescent="0.25">
      <c r="A2872" t="s">
        <v>78</v>
      </c>
      <c r="B2872" t="s">
        <v>76</v>
      </c>
      <c r="C2872" t="s">
        <v>547</v>
      </c>
      <c r="D2872">
        <v>0.01</v>
      </c>
      <c r="E2872" t="s">
        <v>1275</v>
      </c>
      <c r="F2872" t="s">
        <v>726</v>
      </c>
      <c r="G2872" t="str">
        <f t="shared" si="5818"/>
        <v>DL2022019</v>
      </c>
      <c r="H2872" t="str">
        <f t="shared" si="5819"/>
        <v>02</v>
      </c>
      <c r="I2872" t="str">
        <f t="shared" si="5820"/>
        <v>Skrubbe_02_20221012_DL2022019_HilleroedTekGym</v>
      </c>
      <c r="J2872" t="str">
        <f>VLOOKUP(MID(C2872,4,6),Datasæt_Analysesystemer!$B$2:$E$69,3,FALSE)</f>
        <v>Skrubbe</v>
      </c>
      <c r="K2872" t="str">
        <f t="shared" si="5821"/>
        <v>EP</v>
      </c>
      <c r="L2872" s="7" t="str">
        <f t="shared" si="5833"/>
        <v>No Ct</v>
      </c>
      <c r="M2872" t="str">
        <f t="shared" si="5822"/>
        <v/>
      </c>
      <c r="N2872" t="str">
        <f t="shared" si="5823"/>
        <v/>
      </c>
      <c r="O2872" t="str">
        <f t="shared" si="5824"/>
        <v/>
      </c>
    </row>
    <row r="2873" spans="1:25" x14ac:dyDescent="0.25">
      <c r="A2873" t="s">
        <v>101</v>
      </c>
      <c r="B2873" t="s">
        <v>76</v>
      </c>
      <c r="C2873" t="s">
        <v>547</v>
      </c>
      <c r="D2873">
        <v>0.01</v>
      </c>
      <c r="E2873" t="s">
        <v>1275</v>
      </c>
      <c r="F2873" t="s">
        <v>726</v>
      </c>
      <c r="G2873" t="str">
        <f t="shared" si="5818"/>
        <v>DL2022019</v>
      </c>
      <c r="H2873" t="str">
        <f t="shared" si="5819"/>
        <v>02</v>
      </c>
      <c r="I2873" t="str">
        <f t="shared" si="5820"/>
        <v>Skrubbe_02_20221012_DL2022019_HilleroedTekGym</v>
      </c>
      <c r="J2873" t="str">
        <f>VLOOKUP(MID(C2873,4,6),Datasæt_Analysesystemer!$B$2:$E$69,3,FALSE)</f>
        <v>Skrubbe</v>
      </c>
      <c r="K2873" t="str">
        <f t="shared" si="5821"/>
        <v>EP</v>
      </c>
      <c r="L2873" s="7" t="str">
        <f t="shared" si="5833"/>
        <v>No Ct</v>
      </c>
      <c r="M2873" t="str">
        <f t="shared" si="5822"/>
        <v/>
      </c>
      <c r="N2873" t="str">
        <f t="shared" si="5823"/>
        <v/>
      </c>
      <c r="O2873" t="str">
        <f t="shared" si="5824"/>
        <v/>
      </c>
      <c r="Y2873" t="str">
        <f>O2875</f>
        <v/>
      </c>
    </row>
    <row r="2874" spans="1:25" x14ac:dyDescent="0.25">
      <c r="A2874" t="s">
        <v>29</v>
      </c>
      <c r="B2874" t="s">
        <v>23</v>
      </c>
      <c r="C2874" t="s">
        <v>524</v>
      </c>
      <c r="D2874">
        <v>0.01</v>
      </c>
      <c r="E2874">
        <v>28.57</v>
      </c>
      <c r="F2874" t="s">
        <v>726</v>
      </c>
      <c r="G2874" t="str">
        <f t="shared" si="5818"/>
        <v>DL2022019</v>
      </c>
      <c r="H2874" t="str">
        <f t="shared" si="5819"/>
        <v>03</v>
      </c>
      <c r="I2874" t="str">
        <f t="shared" si="5820"/>
        <v>Torsk_03_20221012_DL2022019_HilleroedTekGym</v>
      </c>
      <c r="J2874" t="str">
        <f>VLOOKUP(MID(C2874,4,6),Datasæt_Analysesystemer!$B$2:$E$69,3,FALSE)</f>
        <v>Torsk</v>
      </c>
      <c r="K2874" t="str">
        <f t="shared" si="5821"/>
        <v>PK</v>
      </c>
      <c r="L2874" s="7">
        <f t="shared" si="5833"/>
        <v>28.57</v>
      </c>
      <c r="M2874">
        <f t="shared" si="5822"/>
        <v>28.57</v>
      </c>
      <c r="N2874">
        <f t="shared" si="5823"/>
        <v>0</v>
      </c>
      <c r="O2874">
        <f t="shared" si="5824"/>
        <v>0</v>
      </c>
      <c r="Q2874">
        <f t="shared" ref="Q2874" si="5906">IF(L2876="No Ct",0,L2876)</f>
        <v>0</v>
      </c>
      <c r="R2874">
        <f t="shared" ref="R2874" si="5907">IF(L2877="No Ct",0,L2877)</f>
        <v>0</v>
      </c>
      <c r="S2874" t="str">
        <f t="shared" ref="S2874" si="5908">IF(AND(M2874&gt;0,N2874=0),"Valid","Invalid")</f>
        <v>Valid</v>
      </c>
      <c r="T2874" t="str">
        <f t="shared" ref="T2874" si="5909">IF(OR(Q2874&gt;1,R2874&gt;1),"Present","Absent")</f>
        <v>Absent</v>
      </c>
      <c r="U2874" t="str">
        <f t="shared" ref="U2874" si="5910">IF(OR(AND(Q2874&gt;1,Q2874&lt;41),AND(R2874&gt;1,R2874&lt;41)),"Ct&lt;41","Ct&gt;41")</f>
        <v>Ct&gt;41</v>
      </c>
      <c r="V2874" t="str">
        <f t="shared" ref="V2874" si="5911">J2874</f>
        <v>Torsk</v>
      </c>
      <c r="W2874" t="str">
        <f t="shared" ref="W2874" si="5912">MID(F2874,10,9)</f>
        <v>DL2022019</v>
      </c>
      <c r="X2874" t="str">
        <f t="shared" ref="X2874" si="5913">W2874&amp;"_"&amp;V2874&amp;"_"&amp;S2874&amp;"_"&amp;T2874&amp;"_"&amp;U2874</f>
        <v>DL2022019_Torsk_Valid_Absent_Ct&gt;41</v>
      </c>
    </row>
    <row r="2875" spans="1:25" x14ac:dyDescent="0.25">
      <c r="A2875" t="s">
        <v>55</v>
      </c>
      <c r="B2875" t="s">
        <v>51</v>
      </c>
      <c r="C2875" t="s">
        <v>536</v>
      </c>
      <c r="D2875">
        <v>0.01</v>
      </c>
      <c r="E2875" t="s">
        <v>1275</v>
      </c>
      <c r="F2875" t="s">
        <v>726</v>
      </c>
      <c r="G2875" t="str">
        <f t="shared" si="5818"/>
        <v>DL2022019</v>
      </c>
      <c r="H2875" t="str">
        <f t="shared" si="5819"/>
        <v>03</v>
      </c>
      <c r="I2875" t="str">
        <f t="shared" si="5820"/>
        <v>Torsk_03_20221012_DL2022019_HilleroedTekGym</v>
      </c>
      <c r="J2875" t="str">
        <f>VLOOKUP(MID(C2875,4,6),Datasæt_Analysesystemer!$B$2:$E$69,3,FALSE)</f>
        <v>Torsk</v>
      </c>
      <c r="K2875" t="str">
        <f t="shared" si="5821"/>
        <v>NK</v>
      </c>
      <c r="L2875" s="7" t="str">
        <f t="shared" si="5833"/>
        <v>No Ct</v>
      </c>
      <c r="M2875" t="str">
        <f t="shared" si="5822"/>
        <v/>
      </c>
      <c r="N2875" t="str">
        <f t="shared" si="5823"/>
        <v/>
      </c>
      <c r="O2875" t="str">
        <f t="shared" si="5824"/>
        <v/>
      </c>
    </row>
    <row r="2876" spans="1:25" x14ac:dyDescent="0.25">
      <c r="A2876" t="s">
        <v>80</v>
      </c>
      <c r="B2876" t="s">
        <v>76</v>
      </c>
      <c r="C2876" t="s">
        <v>548</v>
      </c>
      <c r="D2876">
        <v>0.01</v>
      </c>
      <c r="E2876" t="s">
        <v>1275</v>
      </c>
      <c r="F2876" t="s">
        <v>726</v>
      </c>
      <c r="G2876" t="str">
        <f t="shared" si="5818"/>
        <v>DL2022019</v>
      </c>
      <c r="H2876" t="str">
        <f t="shared" si="5819"/>
        <v>03</v>
      </c>
      <c r="I2876" t="str">
        <f t="shared" si="5820"/>
        <v>Torsk_03_20221012_DL2022019_HilleroedTekGym</v>
      </c>
      <c r="J2876" t="str">
        <f>VLOOKUP(MID(C2876,4,6),Datasæt_Analysesystemer!$B$2:$E$69,3,FALSE)</f>
        <v>Torsk</v>
      </c>
      <c r="K2876" t="str">
        <f t="shared" si="5821"/>
        <v>EP</v>
      </c>
      <c r="L2876" s="7" t="str">
        <f t="shared" si="5833"/>
        <v>No Ct</v>
      </c>
      <c r="M2876" t="str">
        <f t="shared" si="5822"/>
        <v/>
      </c>
      <c r="N2876" t="str">
        <f t="shared" si="5823"/>
        <v/>
      </c>
      <c r="O2876" t="str">
        <f t="shared" si="5824"/>
        <v/>
      </c>
    </row>
    <row r="2877" spans="1:25" x14ac:dyDescent="0.25">
      <c r="A2877" t="s">
        <v>102</v>
      </c>
      <c r="B2877" t="s">
        <v>76</v>
      </c>
      <c r="C2877" t="s">
        <v>548</v>
      </c>
      <c r="D2877">
        <v>0.01</v>
      </c>
      <c r="E2877" t="s">
        <v>1275</v>
      </c>
      <c r="F2877" t="s">
        <v>726</v>
      </c>
      <c r="G2877" t="str">
        <f t="shared" si="5818"/>
        <v>DL2022019</v>
      </c>
      <c r="H2877" t="str">
        <f t="shared" si="5819"/>
        <v>03</v>
      </c>
      <c r="I2877" t="str">
        <f t="shared" si="5820"/>
        <v>Torsk_03_20221012_DL2022019_HilleroedTekGym</v>
      </c>
      <c r="J2877" t="str">
        <f>VLOOKUP(MID(C2877,4,6),Datasæt_Analysesystemer!$B$2:$E$69,3,FALSE)</f>
        <v>Torsk</v>
      </c>
      <c r="K2877" t="str">
        <f t="shared" si="5821"/>
        <v>EP</v>
      </c>
      <c r="L2877" s="7" t="str">
        <f t="shared" si="5833"/>
        <v>No Ct</v>
      </c>
      <c r="M2877" t="str">
        <f t="shared" si="5822"/>
        <v/>
      </c>
      <c r="N2877" t="str">
        <f t="shared" si="5823"/>
        <v/>
      </c>
      <c r="O2877" t="str">
        <f t="shared" si="5824"/>
        <v/>
      </c>
      <c r="Y2877" t="str">
        <f>O2879</f>
        <v/>
      </c>
    </row>
    <row r="2878" spans="1:25" x14ac:dyDescent="0.25">
      <c r="A2878" t="s">
        <v>31</v>
      </c>
      <c r="B2878" t="s">
        <v>23</v>
      </c>
      <c r="C2878" t="s">
        <v>525</v>
      </c>
      <c r="D2878">
        <v>0.01</v>
      </c>
      <c r="E2878">
        <v>30.62</v>
      </c>
      <c r="F2878" t="s">
        <v>726</v>
      </c>
      <c r="G2878" t="str">
        <f t="shared" si="5818"/>
        <v>DL2022019</v>
      </c>
      <c r="H2878" t="str">
        <f t="shared" si="5819"/>
        <v>04</v>
      </c>
      <c r="I2878" t="str">
        <f t="shared" si="5820"/>
        <v>Torsk_04_20221012_DL2022019_HilleroedTekGym</v>
      </c>
      <c r="J2878" t="str">
        <f>VLOOKUP(MID(C2878,4,6),Datasæt_Analysesystemer!$B$2:$E$69,3,FALSE)</f>
        <v>Torsk</v>
      </c>
      <c r="K2878" t="str">
        <f t="shared" si="5821"/>
        <v>PK</v>
      </c>
      <c r="L2878" s="7">
        <f t="shared" si="5833"/>
        <v>30.62</v>
      </c>
      <c r="M2878">
        <f t="shared" si="5822"/>
        <v>30.62</v>
      </c>
      <c r="N2878">
        <f t="shared" si="5823"/>
        <v>0</v>
      </c>
      <c r="O2878">
        <f t="shared" si="5824"/>
        <v>0</v>
      </c>
      <c r="Q2878">
        <f t="shared" ref="Q2878" si="5914">IF(L2880="No Ct",0,L2880)</f>
        <v>0</v>
      </c>
      <c r="R2878">
        <f t="shared" ref="R2878" si="5915">IF(L2881="No Ct",0,L2881)</f>
        <v>0</v>
      </c>
      <c r="S2878" t="str">
        <f t="shared" ref="S2878" si="5916">IF(AND(M2878&gt;0,N2878=0),"Valid","Invalid")</f>
        <v>Valid</v>
      </c>
      <c r="T2878" t="str">
        <f t="shared" ref="T2878" si="5917">IF(OR(Q2878&gt;1,R2878&gt;1),"Present","Absent")</f>
        <v>Absent</v>
      </c>
      <c r="U2878" t="str">
        <f t="shared" ref="U2878" si="5918">IF(OR(AND(Q2878&gt;1,Q2878&lt;41),AND(R2878&gt;1,R2878&lt;41)),"Ct&lt;41","Ct&gt;41")</f>
        <v>Ct&gt;41</v>
      </c>
      <c r="V2878" t="str">
        <f t="shared" ref="V2878" si="5919">J2878</f>
        <v>Torsk</v>
      </c>
      <c r="W2878" t="str">
        <f t="shared" ref="W2878" si="5920">MID(F2878,10,9)</f>
        <v>DL2022019</v>
      </c>
      <c r="X2878" t="str">
        <f t="shared" ref="X2878" si="5921">W2878&amp;"_"&amp;V2878&amp;"_"&amp;S2878&amp;"_"&amp;T2878&amp;"_"&amp;U2878</f>
        <v>DL2022019_Torsk_Valid_Absent_Ct&gt;41</v>
      </c>
    </row>
    <row r="2879" spans="1:25" x14ac:dyDescent="0.25">
      <c r="A2879" t="s">
        <v>57</v>
      </c>
      <c r="B2879" t="s">
        <v>51</v>
      </c>
      <c r="C2879" t="s">
        <v>537</v>
      </c>
      <c r="D2879">
        <v>0.01</v>
      </c>
      <c r="E2879" t="s">
        <v>1275</v>
      </c>
      <c r="F2879" t="s">
        <v>726</v>
      </c>
      <c r="G2879" t="str">
        <f t="shared" si="5818"/>
        <v>DL2022019</v>
      </c>
      <c r="H2879" t="str">
        <f t="shared" si="5819"/>
        <v>04</v>
      </c>
      <c r="I2879" t="str">
        <f t="shared" si="5820"/>
        <v>Torsk_04_20221012_DL2022019_HilleroedTekGym</v>
      </c>
      <c r="J2879" t="str">
        <f>VLOOKUP(MID(C2879,4,6),Datasæt_Analysesystemer!$B$2:$E$69,3,FALSE)</f>
        <v>Torsk</v>
      </c>
      <c r="K2879" t="str">
        <f t="shared" si="5821"/>
        <v>NK</v>
      </c>
      <c r="L2879" s="7" t="str">
        <f t="shared" si="5833"/>
        <v>No Ct</v>
      </c>
      <c r="M2879" t="str">
        <f t="shared" si="5822"/>
        <v/>
      </c>
      <c r="N2879" t="str">
        <f t="shared" si="5823"/>
        <v/>
      </c>
      <c r="O2879" t="str">
        <f t="shared" si="5824"/>
        <v/>
      </c>
    </row>
    <row r="2880" spans="1:25" x14ac:dyDescent="0.25">
      <c r="A2880" t="s">
        <v>82</v>
      </c>
      <c r="B2880" t="s">
        <v>76</v>
      </c>
      <c r="C2880" t="s">
        <v>549</v>
      </c>
      <c r="D2880">
        <v>0.01</v>
      </c>
      <c r="E2880" t="s">
        <v>1275</v>
      </c>
      <c r="F2880" t="s">
        <v>726</v>
      </c>
      <c r="G2880" t="str">
        <f t="shared" si="5818"/>
        <v>DL2022019</v>
      </c>
      <c r="H2880" t="str">
        <f t="shared" si="5819"/>
        <v>04</v>
      </c>
      <c r="I2880" t="str">
        <f t="shared" si="5820"/>
        <v>Torsk_04_20221012_DL2022019_HilleroedTekGym</v>
      </c>
      <c r="J2880" t="str">
        <f>VLOOKUP(MID(C2880,4,6),Datasæt_Analysesystemer!$B$2:$E$69,3,FALSE)</f>
        <v>Torsk</v>
      </c>
      <c r="K2880" t="str">
        <f t="shared" si="5821"/>
        <v>EP</v>
      </c>
      <c r="L2880" s="7" t="str">
        <f t="shared" si="5833"/>
        <v>No Ct</v>
      </c>
      <c r="M2880" t="str">
        <f t="shared" si="5822"/>
        <v/>
      </c>
      <c r="N2880" t="str">
        <f t="shared" si="5823"/>
        <v/>
      </c>
      <c r="O2880" t="str">
        <f t="shared" si="5824"/>
        <v/>
      </c>
    </row>
    <row r="2881" spans="1:25" x14ac:dyDescent="0.25">
      <c r="A2881" t="s">
        <v>103</v>
      </c>
      <c r="B2881" t="s">
        <v>76</v>
      </c>
      <c r="C2881" t="s">
        <v>549</v>
      </c>
      <c r="D2881">
        <v>0.01</v>
      </c>
      <c r="E2881" t="s">
        <v>1275</v>
      </c>
      <c r="F2881" t="s">
        <v>726</v>
      </c>
      <c r="G2881" t="str">
        <f t="shared" si="5818"/>
        <v>DL2022019</v>
      </c>
      <c r="H2881" t="str">
        <f t="shared" si="5819"/>
        <v>04</v>
      </c>
      <c r="I2881" t="str">
        <f t="shared" si="5820"/>
        <v>Torsk_04_20221012_DL2022019_HilleroedTekGym</v>
      </c>
      <c r="J2881" t="str">
        <f>VLOOKUP(MID(C2881,4,6),Datasæt_Analysesystemer!$B$2:$E$69,3,FALSE)</f>
        <v>Torsk</v>
      </c>
      <c r="K2881" t="str">
        <f t="shared" si="5821"/>
        <v>EP</v>
      </c>
      <c r="L2881" s="7" t="str">
        <f t="shared" si="5833"/>
        <v>No Ct</v>
      </c>
      <c r="M2881" t="str">
        <f t="shared" si="5822"/>
        <v/>
      </c>
      <c r="N2881" t="str">
        <f t="shared" si="5823"/>
        <v/>
      </c>
      <c r="O2881" t="str">
        <f t="shared" si="5824"/>
        <v/>
      </c>
      <c r="Y2881" t="str">
        <f>O2883</f>
        <v/>
      </c>
    </row>
    <row r="2882" spans="1:25" x14ac:dyDescent="0.25">
      <c r="A2882" t="s">
        <v>33</v>
      </c>
      <c r="B2882" t="s">
        <v>23</v>
      </c>
      <c r="C2882" t="s">
        <v>526</v>
      </c>
      <c r="D2882">
        <v>0.01</v>
      </c>
      <c r="E2882" t="s">
        <v>1275</v>
      </c>
      <c r="F2882" t="s">
        <v>726</v>
      </c>
      <c r="G2882" t="str">
        <f t="shared" si="5818"/>
        <v>DL2022019</v>
      </c>
      <c r="H2882" t="str">
        <f t="shared" si="5819"/>
        <v>05</v>
      </c>
      <c r="I2882" t="str">
        <f t="shared" si="5820"/>
        <v>Sandmusling_05_20221012_DL2022019_HilleroedTekGym</v>
      </c>
      <c r="J2882" t="str">
        <f>VLOOKUP(MID(C2882,4,6),Datasæt_Analysesystemer!$B$2:$E$69,3,FALSE)</f>
        <v>Sandmusling</v>
      </c>
      <c r="K2882" t="str">
        <f t="shared" si="5821"/>
        <v>PK</v>
      </c>
      <c r="L2882" s="7" t="str">
        <f t="shared" si="5833"/>
        <v>No Ct</v>
      </c>
      <c r="M2882">
        <f t="shared" si="5822"/>
        <v>0</v>
      </c>
      <c r="N2882">
        <f t="shared" si="5823"/>
        <v>0</v>
      </c>
      <c r="O2882">
        <f t="shared" si="5824"/>
        <v>0</v>
      </c>
      <c r="Q2882">
        <f t="shared" ref="Q2882" si="5922">IF(L2884="No Ct",0,L2884)</f>
        <v>0</v>
      </c>
      <c r="R2882">
        <f t="shared" ref="R2882" si="5923">IF(L2885="No Ct",0,L2885)</f>
        <v>0</v>
      </c>
      <c r="S2882" t="str">
        <f t="shared" ref="S2882" si="5924">IF(AND(M2882&gt;0,N2882=0),"Valid","Invalid")</f>
        <v>Invalid</v>
      </c>
      <c r="T2882" t="str">
        <f t="shared" ref="T2882" si="5925">IF(OR(Q2882&gt;1,R2882&gt;1),"Present","Absent")</f>
        <v>Absent</v>
      </c>
      <c r="U2882" t="str">
        <f t="shared" ref="U2882" si="5926">IF(OR(AND(Q2882&gt;1,Q2882&lt;41),AND(R2882&gt;1,R2882&lt;41)),"Ct&lt;41","Ct&gt;41")</f>
        <v>Ct&gt;41</v>
      </c>
      <c r="V2882" t="str">
        <f t="shared" ref="V2882" si="5927">J2882</f>
        <v>Sandmusling</v>
      </c>
      <c r="W2882" t="str">
        <f t="shared" ref="W2882" si="5928">MID(F2882,10,9)</f>
        <v>DL2022019</v>
      </c>
      <c r="X2882" t="str">
        <f t="shared" ref="X2882" si="5929">W2882&amp;"_"&amp;V2882&amp;"_"&amp;S2882&amp;"_"&amp;T2882&amp;"_"&amp;U2882</f>
        <v>DL2022019_Sandmusling_Invalid_Absent_Ct&gt;41</v>
      </c>
    </row>
    <row r="2883" spans="1:25" x14ac:dyDescent="0.25">
      <c r="A2883" t="s">
        <v>59</v>
      </c>
      <c r="B2883" t="s">
        <v>51</v>
      </c>
      <c r="C2883" t="s">
        <v>538</v>
      </c>
      <c r="D2883">
        <v>0.01</v>
      </c>
      <c r="E2883" t="s">
        <v>1275</v>
      </c>
      <c r="F2883" t="s">
        <v>726</v>
      </c>
      <c r="G2883" t="str">
        <f t="shared" si="5818"/>
        <v>DL2022019</v>
      </c>
      <c r="H2883" t="str">
        <f t="shared" si="5819"/>
        <v>05</v>
      </c>
      <c r="I2883" t="str">
        <f t="shared" si="5820"/>
        <v>Sandmusling_05_20221012_DL2022019_HilleroedTekGym</v>
      </c>
      <c r="J2883" t="str">
        <f>VLOOKUP(MID(C2883,4,6),Datasæt_Analysesystemer!$B$2:$E$69,3,FALSE)</f>
        <v>Sandmusling</v>
      </c>
      <c r="K2883" t="str">
        <f t="shared" si="5821"/>
        <v>NK</v>
      </c>
      <c r="L2883" s="7" t="str">
        <f t="shared" si="5833"/>
        <v>No Ct</v>
      </c>
      <c r="M2883" t="str">
        <f t="shared" si="5822"/>
        <v/>
      </c>
      <c r="N2883" t="str">
        <f t="shared" si="5823"/>
        <v/>
      </c>
      <c r="O2883" t="str">
        <f t="shared" si="5824"/>
        <v/>
      </c>
    </row>
    <row r="2884" spans="1:25" x14ac:dyDescent="0.25">
      <c r="A2884" t="s">
        <v>84</v>
      </c>
      <c r="B2884" t="s">
        <v>76</v>
      </c>
      <c r="C2884" t="s">
        <v>550</v>
      </c>
      <c r="D2884">
        <v>0.01</v>
      </c>
      <c r="E2884" t="s">
        <v>1275</v>
      </c>
      <c r="F2884" t="s">
        <v>726</v>
      </c>
      <c r="G2884" t="str">
        <f t="shared" si="5818"/>
        <v>DL2022019</v>
      </c>
      <c r="H2884" t="str">
        <f t="shared" si="5819"/>
        <v>05</v>
      </c>
      <c r="I2884" t="str">
        <f t="shared" si="5820"/>
        <v>Sandmusling_05_20221012_DL2022019_HilleroedTekGym</v>
      </c>
      <c r="J2884" t="str">
        <f>VLOOKUP(MID(C2884,4,6),Datasæt_Analysesystemer!$B$2:$E$69,3,FALSE)</f>
        <v>Sandmusling</v>
      </c>
      <c r="K2884" t="str">
        <f t="shared" si="5821"/>
        <v>EP</v>
      </c>
      <c r="L2884" s="7" t="str">
        <f t="shared" si="5833"/>
        <v>No Ct</v>
      </c>
      <c r="M2884" t="str">
        <f t="shared" si="5822"/>
        <v/>
      </c>
      <c r="N2884" t="str">
        <f t="shared" si="5823"/>
        <v/>
      </c>
      <c r="O2884" t="str">
        <f t="shared" si="5824"/>
        <v/>
      </c>
    </row>
    <row r="2885" spans="1:25" x14ac:dyDescent="0.25">
      <c r="A2885" t="s">
        <v>104</v>
      </c>
      <c r="B2885" t="s">
        <v>76</v>
      </c>
      <c r="C2885" t="s">
        <v>550</v>
      </c>
      <c r="D2885">
        <v>0.01</v>
      </c>
      <c r="E2885" t="s">
        <v>1275</v>
      </c>
      <c r="F2885" t="s">
        <v>726</v>
      </c>
      <c r="G2885" t="str">
        <f t="shared" si="5818"/>
        <v>DL2022019</v>
      </c>
      <c r="H2885" t="str">
        <f t="shared" si="5819"/>
        <v>05</v>
      </c>
      <c r="I2885" t="str">
        <f t="shared" si="5820"/>
        <v>Sandmusling_05_20221012_DL2022019_HilleroedTekGym</v>
      </c>
      <c r="J2885" t="str">
        <f>VLOOKUP(MID(C2885,4,6),Datasæt_Analysesystemer!$B$2:$E$69,3,FALSE)</f>
        <v>Sandmusling</v>
      </c>
      <c r="K2885" t="str">
        <f t="shared" si="5821"/>
        <v>EP</v>
      </c>
      <c r="L2885" s="7" t="str">
        <f t="shared" si="5833"/>
        <v>No Ct</v>
      </c>
      <c r="M2885" t="str">
        <f t="shared" si="5822"/>
        <v/>
      </c>
      <c r="N2885" t="str">
        <f t="shared" si="5823"/>
        <v/>
      </c>
      <c r="O2885" t="str">
        <f t="shared" si="5824"/>
        <v/>
      </c>
      <c r="Y2885" t="str">
        <f>O2887</f>
        <v/>
      </c>
    </row>
    <row r="2886" spans="1:25" x14ac:dyDescent="0.25">
      <c r="A2886" t="s">
        <v>35</v>
      </c>
      <c r="B2886" t="s">
        <v>23</v>
      </c>
      <c r="C2886" t="s">
        <v>527</v>
      </c>
      <c r="D2886">
        <v>0.01</v>
      </c>
      <c r="E2886">
        <v>29.23</v>
      </c>
      <c r="F2886" t="s">
        <v>726</v>
      </c>
      <c r="G2886" t="str">
        <f t="shared" si="5818"/>
        <v>DL2022019</v>
      </c>
      <c r="H2886" t="str">
        <f t="shared" si="5819"/>
        <v>06</v>
      </c>
      <c r="I2886" t="str">
        <f t="shared" si="5820"/>
        <v>Sandmusling_06_20221012_DL2022019_HilleroedTekGym</v>
      </c>
      <c r="J2886" t="str">
        <f>VLOOKUP(MID(C2886,4,6),Datasæt_Analysesystemer!$B$2:$E$69,3,FALSE)</f>
        <v>Sandmusling</v>
      </c>
      <c r="K2886" t="str">
        <f t="shared" si="5821"/>
        <v>PK</v>
      </c>
      <c r="L2886" s="7">
        <f t="shared" si="5833"/>
        <v>29.23</v>
      </c>
      <c r="M2886">
        <f t="shared" si="5822"/>
        <v>29.23</v>
      </c>
      <c r="N2886">
        <f t="shared" si="5823"/>
        <v>0</v>
      </c>
      <c r="O2886">
        <f t="shared" si="5824"/>
        <v>0</v>
      </c>
      <c r="Q2886">
        <f t="shared" ref="Q2886" si="5930">IF(L2888="No Ct",0,L2888)</f>
        <v>0</v>
      </c>
      <c r="R2886">
        <f t="shared" ref="R2886" si="5931">IF(L2889="No Ct",0,L2889)</f>
        <v>0</v>
      </c>
      <c r="S2886" t="str">
        <f t="shared" ref="S2886" si="5932">IF(AND(M2886&gt;0,N2886=0),"Valid","Invalid")</f>
        <v>Valid</v>
      </c>
      <c r="T2886" t="str">
        <f t="shared" ref="T2886" si="5933">IF(OR(Q2886&gt;1,R2886&gt;1),"Present","Absent")</f>
        <v>Absent</v>
      </c>
      <c r="U2886" t="str">
        <f t="shared" ref="U2886" si="5934">IF(OR(AND(Q2886&gt;1,Q2886&lt;41),AND(R2886&gt;1,R2886&lt;41)),"Ct&lt;41","Ct&gt;41")</f>
        <v>Ct&gt;41</v>
      </c>
      <c r="V2886" t="str">
        <f t="shared" ref="V2886" si="5935">J2886</f>
        <v>Sandmusling</v>
      </c>
      <c r="W2886" t="str">
        <f t="shared" ref="W2886" si="5936">MID(F2886,10,9)</f>
        <v>DL2022019</v>
      </c>
      <c r="X2886" t="str">
        <f t="shared" ref="X2886" si="5937">W2886&amp;"_"&amp;V2886&amp;"_"&amp;S2886&amp;"_"&amp;T2886&amp;"_"&amp;U2886</f>
        <v>DL2022019_Sandmusling_Valid_Absent_Ct&gt;41</v>
      </c>
    </row>
    <row r="2887" spans="1:25" x14ac:dyDescent="0.25">
      <c r="A2887" t="s">
        <v>61</v>
      </c>
      <c r="B2887" t="s">
        <v>51</v>
      </c>
      <c r="C2887" t="s">
        <v>539</v>
      </c>
      <c r="D2887">
        <v>0.01</v>
      </c>
      <c r="E2887" t="s">
        <v>1275</v>
      </c>
      <c r="F2887" t="s">
        <v>726</v>
      </c>
      <c r="G2887" t="str">
        <f t="shared" si="5818"/>
        <v>DL2022019</v>
      </c>
      <c r="H2887" t="str">
        <f t="shared" si="5819"/>
        <v>06</v>
      </c>
      <c r="I2887" t="str">
        <f t="shared" si="5820"/>
        <v>Sandmusling_06_20221012_DL2022019_HilleroedTekGym</v>
      </c>
      <c r="J2887" t="str">
        <f>VLOOKUP(MID(C2887,4,6),Datasæt_Analysesystemer!$B$2:$E$69,3,FALSE)</f>
        <v>Sandmusling</v>
      </c>
      <c r="K2887" t="str">
        <f t="shared" si="5821"/>
        <v>NK</v>
      </c>
      <c r="L2887" s="7" t="str">
        <f t="shared" si="5833"/>
        <v>No Ct</v>
      </c>
      <c r="M2887" t="str">
        <f t="shared" si="5822"/>
        <v/>
      </c>
      <c r="N2887" t="str">
        <f t="shared" si="5823"/>
        <v/>
      </c>
      <c r="O2887" t="str">
        <f t="shared" si="5824"/>
        <v/>
      </c>
    </row>
    <row r="2888" spans="1:25" x14ac:dyDescent="0.25">
      <c r="A2888" t="s">
        <v>86</v>
      </c>
      <c r="B2888" t="s">
        <v>76</v>
      </c>
      <c r="C2888" t="s">
        <v>551</v>
      </c>
      <c r="D2888">
        <v>0.01</v>
      </c>
      <c r="E2888" t="s">
        <v>1275</v>
      </c>
      <c r="F2888" t="s">
        <v>726</v>
      </c>
      <c r="G2888" t="str">
        <f t="shared" si="5818"/>
        <v>DL2022019</v>
      </c>
      <c r="H2888" t="str">
        <f t="shared" si="5819"/>
        <v>06</v>
      </c>
      <c r="I2888" t="str">
        <f t="shared" si="5820"/>
        <v>Sandmusling_06_20221012_DL2022019_HilleroedTekGym</v>
      </c>
      <c r="J2888" t="str">
        <f>VLOOKUP(MID(C2888,4,6),Datasæt_Analysesystemer!$B$2:$E$69,3,FALSE)</f>
        <v>Sandmusling</v>
      </c>
      <c r="K2888" t="str">
        <f t="shared" si="5821"/>
        <v>EP</v>
      </c>
      <c r="L2888" s="7" t="str">
        <f t="shared" si="5833"/>
        <v>No Ct</v>
      </c>
      <c r="M2888" t="str">
        <f t="shared" si="5822"/>
        <v/>
      </c>
      <c r="N2888" t="str">
        <f t="shared" si="5823"/>
        <v/>
      </c>
      <c r="O2888" t="str">
        <f t="shared" si="5824"/>
        <v/>
      </c>
    </row>
    <row r="2889" spans="1:25" x14ac:dyDescent="0.25">
      <c r="A2889" t="s">
        <v>105</v>
      </c>
      <c r="B2889" t="s">
        <v>76</v>
      </c>
      <c r="C2889" t="s">
        <v>551</v>
      </c>
      <c r="D2889">
        <v>0.01</v>
      </c>
      <c r="E2889" t="s">
        <v>1275</v>
      </c>
      <c r="F2889" t="s">
        <v>726</v>
      </c>
      <c r="G2889" t="str">
        <f t="shared" si="5818"/>
        <v>DL2022019</v>
      </c>
      <c r="H2889" t="str">
        <f t="shared" si="5819"/>
        <v>06</v>
      </c>
      <c r="I2889" t="str">
        <f t="shared" si="5820"/>
        <v>Sandmusling_06_20221012_DL2022019_HilleroedTekGym</v>
      </c>
      <c r="J2889" t="str">
        <f>VLOOKUP(MID(C2889,4,6),Datasæt_Analysesystemer!$B$2:$E$69,3,FALSE)</f>
        <v>Sandmusling</v>
      </c>
      <c r="K2889" t="str">
        <f t="shared" si="5821"/>
        <v>EP</v>
      </c>
      <c r="L2889" s="7" t="str">
        <f t="shared" si="5833"/>
        <v>No Ct</v>
      </c>
      <c r="M2889" t="str">
        <f t="shared" si="5822"/>
        <v/>
      </c>
      <c r="N2889" t="str">
        <f t="shared" si="5823"/>
        <v/>
      </c>
      <c r="O2889" t="str">
        <f t="shared" si="5824"/>
        <v/>
      </c>
      <c r="Y2889" t="str">
        <f>O2891</f>
        <v/>
      </c>
    </row>
    <row r="2890" spans="1:25" x14ac:dyDescent="0.25">
      <c r="A2890" t="s">
        <v>37</v>
      </c>
      <c r="B2890" t="s">
        <v>23</v>
      </c>
      <c r="C2890" t="s">
        <v>528</v>
      </c>
      <c r="D2890">
        <v>0.01</v>
      </c>
      <c r="E2890">
        <v>35.56</v>
      </c>
      <c r="F2890" t="s">
        <v>726</v>
      </c>
      <c r="G2890" t="str">
        <f t="shared" si="5818"/>
        <v>DL2022019</v>
      </c>
      <c r="H2890" t="str">
        <f t="shared" si="5819"/>
        <v>07</v>
      </c>
      <c r="I2890" t="str">
        <f t="shared" si="5820"/>
        <v>Amerikansk ribbegople_07_20221012_DL2022019_HilleroedTekGym</v>
      </c>
      <c r="J2890" t="str">
        <f>VLOOKUP(MID(C2890,4,6),Datasæt_Analysesystemer!$B$2:$E$69,3,FALSE)</f>
        <v>Amerikansk ribbegople</v>
      </c>
      <c r="K2890" t="str">
        <f t="shared" si="5821"/>
        <v>PK</v>
      </c>
      <c r="L2890" s="7">
        <f t="shared" si="5833"/>
        <v>35.56</v>
      </c>
      <c r="M2890">
        <f t="shared" si="5822"/>
        <v>35.56</v>
      </c>
      <c r="N2890">
        <f t="shared" si="5823"/>
        <v>0</v>
      </c>
      <c r="O2890">
        <f t="shared" si="5824"/>
        <v>0</v>
      </c>
      <c r="Q2890">
        <f t="shared" ref="Q2890" si="5938">IF(L2892="No Ct",0,L2892)</f>
        <v>0</v>
      </c>
      <c r="R2890">
        <f t="shared" ref="R2890" si="5939">IF(L2893="No Ct",0,L2893)</f>
        <v>0</v>
      </c>
      <c r="S2890" t="str">
        <f t="shared" ref="S2890" si="5940">IF(AND(M2890&gt;0,N2890=0),"Valid","Invalid")</f>
        <v>Valid</v>
      </c>
      <c r="T2890" t="str">
        <f t="shared" ref="T2890" si="5941">IF(OR(Q2890&gt;1,R2890&gt;1),"Present","Absent")</f>
        <v>Absent</v>
      </c>
      <c r="U2890" t="str">
        <f t="shared" ref="U2890" si="5942">IF(OR(AND(Q2890&gt;1,Q2890&lt;41),AND(R2890&gt;1,R2890&lt;41)),"Ct&lt;41","Ct&gt;41")</f>
        <v>Ct&gt;41</v>
      </c>
      <c r="V2890" t="str">
        <f t="shared" ref="V2890" si="5943">J2890</f>
        <v>Amerikansk ribbegople</v>
      </c>
      <c r="W2890" t="str">
        <f t="shared" ref="W2890" si="5944">MID(F2890,10,9)</f>
        <v>DL2022019</v>
      </c>
      <c r="X2890" t="str">
        <f t="shared" ref="X2890" si="5945">W2890&amp;"_"&amp;V2890&amp;"_"&amp;S2890&amp;"_"&amp;T2890&amp;"_"&amp;U2890</f>
        <v>DL2022019_Amerikansk ribbegople_Valid_Absent_Ct&gt;41</v>
      </c>
    </row>
    <row r="2891" spans="1:25" x14ac:dyDescent="0.25">
      <c r="A2891" t="s">
        <v>63</v>
      </c>
      <c r="B2891" t="s">
        <v>51</v>
      </c>
      <c r="C2891" t="s">
        <v>540</v>
      </c>
      <c r="D2891">
        <v>0.01</v>
      </c>
      <c r="E2891" t="s">
        <v>1275</v>
      </c>
      <c r="F2891" t="s">
        <v>726</v>
      </c>
      <c r="G2891" t="str">
        <f t="shared" si="5818"/>
        <v>DL2022019</v>
      </c>
      <c r="H2891" t="str">
        <f t="shared" si="5819"/>
        <v>07</v>
      </c>
      <c r="I2891" t="str">
        <f t="shared" si="5820"/>
        <v>Amerikansk ribbegople_07_20221012_DL2022019_HilleroedTekGym</v>
      </c>
      <c r="J2891" t="str">
        <f>VLOOKUP(MID(C2891,4,6),Datasæt_Analysesystemer!$B$2:$E$69,3,FALSE)</f>
        <v>Amerikansk ribbegople</v>
      </c>
      <c r="K2891" t="str">
        <f t="shared" si="5821"/>
        <v>NK</v>
      </c>
      <c r="L2891" s="7" t="str">
        <f t="shared" si="5833"/>
        <v>No Ct</v>
      </c>
      <c r="M2891" t="str">
        <f t="shared" si="5822"/>
        <v/>
      </c>
      <c r="N2891" t="str">
        <f t="shared" si="5823"/>
        <v/>
      </c>
      <c r="O2891" t="str">
        <f t="shared" si="5824"/>
        <v/>
      </c>
    </row>
    <row r="2892" spans="1:25" x14ac:dyDescent="0.25">
      <c r="A2892" t="s">
        <v>88</v>
      </c>
      <c r="B2892" t="s">
        <v>76</v>
      </c>
      <c r="C2892" t="s">
        <v>552</v>
      </c>
      <c r="D2892">
        <v>0.01</v>
      </c>
      <c r="E2892" t="s">
        <v>1275</v>
      </c>
      <c r="F2892" t="s">
        <v>726</v>
      </c>
      <c r="G2892" t="str">
        <f t="shared" si="5818"/>
        <v>DL2022019</v>
      </c>
      <c r="H2892" t="str">
        <f t="shared" si="5819"/>
        <v>07</v>
      </c>
      <c r="I2892" t="str">
        <f t="shared" si="5820"/>
        <v>Amerikansk ribbegople_07_20221012_DL2022019_HilleroedTekGym</v>
      </c>
      <c r="J2892" t="str">
        <f>VLOOKUP(MID(C2892,4,6),Datasæt_Analysesystemer!$B$2:$E$69,3,FALSE)</f>
        <v>Amerikansk ribbegople</v>
      </c>
      <c r="K2892" t="str">
        <f t="shared" si="5821"/>
        <v>EP</v>
      </c>
      <c r="L2892" s="7" t="str">
        <f t="shared" si="5833"/>
        <v>No Ct</v>
      </c>
      <c r="M2892" t="str">
        <f t="shared" si="5822"/>
        <v/>
      </c>
      <c r="N2892" t="str">
        <f t="shared" si="5823"/>
        <v/>
      </c>
      <c r="O2892" t="str">
        <f t="shared" si="5824"/>
        <v/>
      </c>
    </row>
    <row r="2893" spans="1:25" x14ac:dyDescent="0.25">
      <c r="A2893" t="s">
        <v>106</v>
      </c>
      <c r="B2893" t="s">
        <v>76</v>
      </c>
      <c r="C2893" t="s">
        <v>552</v>
      </c>
      <c r="D2893">
        <v>0.01</v>
      </c>
      <c r="E2893" t="s">
        <v>1275</v>
      </c>
      <c r="F2893" t="s">
        <v>726</v>
      </c>
      <c r="G2893" t="str">
        <f t="shared" si="5818"/>
        <v>DL2022019</v>
      </c>
      <c r="H2893" t="str">
        <f t="shared" si="5819"/>
        <v>07</v>
      </c>
      <c r="I2893" t="str">
        <f t="shared" si="5820"/>
        <v>Amerikansk ribbegople_07_20221012_DL2022019_HilleroedTekGym</v>
      </c>
      <c r="J2893" t="str">
        <f>VLOOKUP(MID(C2893,4,6),Datasæt_Analysesystemer!$B$2:$E$69,3,FALSE)</f>
        <v>Amerikansk ribbegople</v>
      </c>
      <c r="K2893" t="str">
        <f t="shared" si="5821"/>
        <v>EP</v>
      </c>
      <c r="L2893" s="7" t="str">
        <f t="shared" si="5833"/>
        <v>No Ct</v>
      </c>
      <c r="M2893" t="str">
        <f t="shared" si="5822"/>
        <v/>
      </c>
      <c r="N2893" t="str">
        <f t="shared" si="5823"/>
        <v/>
      </c>
      <c r="O2893" t="str">
        <f t="shared" si="5824"/>
        <v/>
      </c>
      <c r="Y2893" t="str">
        <f>O2895</f>
        <v/>
      </c>
    </row>
    <row r="2894" spans="1:25" x14ac:dyDescent="0.25">
      <c r="A2894" t="s">
        <v>40</v>
      </c>
      <c r="B2894" t="s">
        <v>23</v>
      </c>
      <c r="C2894" t="s">
        <v>529</v>
      </c>
      <c r="D2894">
        <v>0.01</v>
      </c>
      <c r="E2894">
        <v>34.979999999999997</v>
      </c>
      <c r="F2894" t="s">
        <v>726</v>
      </c>
      <c r="G2894" t="str">
        <f t="shared" si="5818"/>
        <v>DL2022019</v>
      </c>
      <c r="H2894" t="str">
        <f t="shared" si="5819"/>
        <v>08</v>
      </c>
      <c r="I2894" t="str">
        <f t="shared" si="5820"/>
        <v>Amerikansk ribbegople_08_20221012_DL2022019_HilleroedTekGym</v>
      </c>
      <c r="J2894" t="str">
        <f>VLOOKUP(MID(C2894,4,6),Datasæt_Analysesystemer!$B$2:$E$69,3,FALSE)</f>
        <v>Amerikansk ribbegople</v>
      </c>
      <c r="K2894" t="str">
        <f t="shared" si="5821"/>
        <v>PK</v>
      </c>
      <c r="L2894" s="7">
        <f t="shared" si="5833"/>
        <v>34.979999999999997</v>
      </c>
      <c r="M2894">
        <f t="shared" si="5822"/>
        <v>34.979999999999997</v>
      </c>
      <c r="N2894">
        <f t="shared" si="5823"/>
        <v>0</v>
      </c>
      <c r="O2894">
        <f t="shared" si="5824"/>
        <v>70.38</v>
      </c>
      <c r="Q2894">
        <f t="shared" ref="Q2894" si="5946">IF(L2896="No Ct",0,L2896)</f>
        <v>35.409999999999997</v>
      </c>
      <c r="R2894">
        <f t="shared" ref="R2894" si="5947">IF(L2897="No Ct",0,L2897)</f>
        <v>34.97</v>
      </c>
      <c r="S2894" t="str">
        <f t="shared" ref="S2894" si="5948">IF(AND(M2894&gt;0,N2894=0),"Valid","Invalid")</f>
        <v>Valid</v>
      </c>
      <c r="T2894" t="str">
        <f t="shared" ref="T2894" si="5949">IF(OR(Q2894&gt;1,R2894&gt;1),"Present","Absent")</f>
        <v>Present</v>
      </c>
      <c r="U2894" t="str">
        <f t="shared" ref="U2894" si="5950">IF(OR(AND(Q2894&gt;1,Q2894&lt;41),AND(R2894&gt;1,R2894&lt;41)),"Ct&lt;41","Ct&gt;41")</f>
        <v>Ct&lt;41</v>
      </c>
      <c r="V2894" t="str">
        <f t="shared" ref="V2894" si="5951">J2894</f>
        <v>Amerikansk ribbegople</v>
      </c>
      <c r="W2894" t="str">
        <f t="shared" ref="W2894" si="5952">MID(F2894,10,9)</f>
        <v>DL2022019</v>
      </c>
      <c r="X2894" t="str">
        <f t="shared" ref="X2894" si="5953">W2894&amp;"_"&amp;V2894&amp;"_"&amp;S2894&amp;"_"&amp;T2894&amp;"_"&amp;U2894</f>
        <v>DL2022019_Amerikansk ribbegople_Valid_Present_Ct&lt;41</v>
      </c>
    </row>
    <row r="2895" spans="1:25" x14ac:dyDescent="0.25">
      <c r="A2895" t="s">
        <v>65</v>
      </c>
      <c r="B2895" t="s">
        <v>51</v>
      </c>
      <c r="C2895" t="s">
        <v>541</v>
      </c>
      <c r="D2895">
        <v>0.01</v>
      </c>
      <c r="E2895" t="s">
        <v>1275</v>
      </c>
      <c r="F2895" t="s">
        <v>726</v>
      </c>
      <c r="G2895" t="str">
        <f t="shared" si="5818"/>
        <v>DL2022019</v>
      </c>
      <c r="H2895" t="str">
        <f t="shared" si="5819"/>
        <v>08</v>
      </c>
      <c r="I2895" t="str">
        <f t="shared" si="5820"/>
        <v>Amerikansk ribbegople_08_20221012_DL2022019_HilleroedTekGym</v>
      </c>
      <c r="J2895" t="str">
        <f>VLOOKUP(MID(C2895,4,6),Datasæt_Analysesystemer!$B$2:$E$69,3,FALSE)</f>
        <v>Amerikansk ribbegople</v>
      </c>
      <c r="K2895" t="str">
        <f t="shared" si="5821"/>
        <v>NK</v>
      </c>
      <c r="L2895" s="7" t="str">
        <f t="shared" si="5833"/>
        <v>No Ct</v>
      </c>
      <c r="M2895" t="str">
        <f t="shared" si="5822"/>
        <v/>
      </c>
      <c r="N2895" t="str">
        <f t="shared" si="5823"/>
        <v/>
      </c>
      <c r="O2895" t="str">
        <f t="shared" si="5824"/>
        <v/>
      </c>
    </row>
    <row r="2896" spans="1:25" x14ac:dyDescent="0.25">
      <c r="A2896" t="s">
        <v>90</v>
      </c>
      <c r="B2896" t="s">
        <v>76</v>
      </c>
      <c r="C2896" t="s">
        <v>553</v>
      </c>
      <c r="D2896">
        <v>0.01</v>
      </c>
      <c r="E2896">
        <v>35.409999999999997</v>
      </c>
      <c r="F2896" t="s">
        <v>726</v>
      </c>
      <c r="G2896" t="str">
        <f t="shared" si="5818"/>
        <v>DL2022019</v>
      </c>
      <c r="H2896" t="str">
        <f t="shared" si="5819"/>
        <v>08</v>
      </c>
      <c r="I2896" t="str">
        <f t="shared" si="5820"/>
        <v>Amerikansk ribbegople_08_20221012_DL2022019_HilleroedTekGym</v>
      </c>
      <c r="J2896" t="str">
        <f>VLOOKUP(MID(C2896,4,6),Datasæt_Analysesystemer!$B$2:$E$69,3,FALSE)</f>
        <v>Amerikansk ribbegople</v>
      </c>
      <c r="K2896" t="str">
        <f t="shared" si="5821"/>
        <v>EP</v>
      </c>
      <c r="L2896" s="7">
        <f t="shared" si="5833"/>
        <v>35.409999999999997</v>
      </c>
      <c r="M2896" t="str">
        <f t="shared" si="5822"/>
        <v/>
      </c>
      <c r="N2896" t="str">
        <f t="shared" si="5823"/>
        <v/>
      </c>
      <c r="O2896" t="str">
        <f t="shared" si="5824"/>
        <v/>
      </c>
    </row>
    <row r="2897" spans="1:25" x14ac:dyDescent="0.25">
      <c r="A2897" t="s">
        <v>107</v>
      </c>
      <c r="B2897" t="s">
        <v>76</v>
      </c>
      <c r="C2897" t="s">
        <v>553</v>
      </c>
      <c r="D2897">
        <v>0.01</v>
      </c>
      <c r="E2897">
        <v>34.97</v>
      </c>
      <c r="F2897" t="s">
        <v>726</v>
      </c>
      <c r="G2897" t="str">
        <f t="shared" si="5818"/>
        <v>DL2022019</v>
      </c>
      <c r="H2897" t="str">
        <f t="shared" si="5819"/>
        <v>08</v>
      </c>
      <c r="I2897" t="str">
        <f t="shared" si="5820"/>
        <v>Amerikansk ribbegople_08_20221012_DL2022019_HilleroedTekGym</v>
      </c>
      <c r="J2897" t="str">
        <f>VLOOKUP(MID(C2897,4,6),Datasæt_Analysesystemer!$B$2:$E$69,3,FALSE)</f>
        <v>Amerikansk ribbegople</v>
      </c>
      <c r="K2897" t="str">
        <f t="shared" si="5821"/>
        <v>EP</v>
      </c>
      <c r="L2897" s="7">
        <f t="shared" si="5833"/>
        <v>34.97</v>
      </c>
      <c r="M2897" t="str">
        <f t="shared" si="5822"/>
        <v/>
      </c>
      <c r="N2897" t="str">
        <f t="shared" si="5823"/>
        <v/>
      </c>
      <c r="O2897" t="str">
        <f t="shared" si="5824"/>
        <v/>
      </c>
      <c r="Y2897" t="str">
        <f>O2899</f>
        <v/>
      </c>
    </row>
    <row r="2898" spans="1:25" x14ac:dyDescent="0.25">
      <c r="A2898" t="s">
        <v>42</v>
      </c>
      <c r="B2898" t="s">
        <v>23</v>
      </c>
      <c r="C2898" t="s">
        <v>530</v>
      </c>
      <c r="D2898">
        <v>0.01</v>
      </c>
      <c r="E2898">
        <v>28.7</v>
      </c>
      <c r="F2898" t="s">
        <v>726</v>
      </c>
      <c r="G2898" t="str">
        <f t="shared" ref="G2898:G2961" si="5954">MID(F2898,10,9)</f>
        <v>DL2022019</v>
      </c>
      <c r="H2898" t="str">
        <f t="shared" ref="H2898:H2961" si="5955">LEFT(C2898,2)</f>
        <v>09</v>
      </c>
      <c r="I2898" t="str">
        <f t="shared" ref="I2898:I2961" si="5956">J2898&amp;"_"&amp;H2898&amp;"_"&amp;F2898</f>
        <v>Amerikansk hummer_09_20221012_DL2022019_HilleroedTekGym</v>
      </c>
      <c r="J2898" t="str">
        <f>VLOOKUP(MID(C2898,4,6),Datasæt_Analysesystemer!$B$2:$E$69,3,FALSE)</f>
        <v>Amerikansk hummer</v>
      </c>
      <c r="K2898" t="str">
        <f t="shared" ref="K2898:K2961" si="5957">RIGHT(C2898,2)</f>
        <v>PK</v>
      </c>
      <c r="L2898" s="7">
        <f t="shared" si="5833"/>
        <v>28.7</v>
      </c>
      <c r="M2898">
        <f t="shared" ref="M2898:M2961" si="5958">IF(K2898="PK",SUMIFS(L:L,K:K,"PK",I:I,I2898),"")</f>
        <v>28.7</v>
      </c>
      <c r="N2898">
        <f t="shared" ref="N2898:N2961" si="5959">IF(K2898="PK",SUMIFS(L:L,K:K,"NK",I:I,I2898),"")</f>
        <v>0</v>
      </c>
      <c r="O2898">
        <f t="shared" ref="O2898:O2961" si="5960">IF(K2898="PK",SUMIFS(L:L,K:K,"EP",I:I,I2898),"")</f>
        <v>0</v>
      </c>
      <c r="Q2898">
        <f t="shared" ref="Q2898" si="5961">IF(L2900="No Ct",0,L2900)</f>
        <v>0</v>
      </c>
      <c r="R2898">
        <f t="shared" ref="R2898" si="5962">IF(L2901="No Ct",0,L2901)</f>
        <v>0</v>
      </c>
      <c r="S2898" t="str">
        <f t="shared" ref="S2898" si="5963">IF(AND(M2898&gt;0,N2898=0),"Valid","Invalid")</f>
        <v>Valid</v>
      </c>
      <c r="T2898" t="str">
        <f t="shared" ref="T2898" si="5964">IF(OR(Q2898&gt;1,R2898&gt;1),"Present","Absent")</f>
        <v>Absent</v>
      </c>
      <c r="U2898" t="str">
        <f t="shared" ref="U2898" si="5965">IF(OR(AND(Q2898&gt;1,Q2898&lt;41),AND(R2898&gt;1,R2898&lt;41)),"Ct&lt;41","Ct&gt;41")</f>
        <v>Ct&gt;41</v>
      </c>
      <c r="V2898" t="str">
        <f t="shared" ref="V2898" si="5966">J2898</f>
        <v>Amerikansk hummer</v>
      </c>
      <c r="W2898" t="str">
        <f t="shared" ref="W2898" si="5967">MID(F2898,10,9)</f>
        <v>DL2022019</v>
      </c>
      <c r="X2898" t="str">
        <f t="shared" ref="X2898" si="5968">W2898&amp;"_"&amp;V2898&amp;"_"&amp;S2898&amp;"_"&amp;T2898&amp;"_"&amp;U2898</f>
        <v>DL2022019_Amerikansk hummer_Valid_Absent_Ct&gt;41</v>
      </c>
    </row>
    <row r="2899" spans="1:25" x14ac:dyDescent="0.25">
      <c r="A2899" t="s">
        <v>67</v>
      </c>
      <c r="B2899" t="s">
        <v>51</v>
      </c>
      <c r="C2899" t="s">
        <v>542</v>
      </c>
      <c r="D2899">
        <v>0.01</v>
      </c>
      <c r="E2899" t="s">
        <v>1275</v>
      </c>
      <c r="F2899" t="s">
        <v>726</v>
      </c>
      <c r="G2899" t="str">
        <f t="shared" si="5954"/>
        <v>DL2022019</v>
      </c>
      <c r="H2899" t="str">
        <f t="shared" si="5955"/>
        <v>09</v>
      </c>
      <c r="I2899" t="str">
        <f t="shared" si="5956"/>
        <v>Amerikansk hummer_09_20221012_DL2022019_HilleroedTekGym</v>
      </c>
      <c r="J2899" t="str">
        <f>VLOOKUP(MID(C2899,4,6),Datasæt_Analysesystemer!$B$2:$E$69,3,FALSE)</f>
        <v>Amerikansk hummer</v>
      </c>
      <c r="K2899" t="str">
        <f t="shared" si="5957"/>
        <v>NK</v>
      </c>
      <c r="L2899" s="7" t="str">
        <f t="shared" ref="L2899:L2962" si="5969">IF(TRIM(E2899)="No Ct","No Ct",E2899)</f>
        <v>No Ct</v>
      </c>
      <c r="M2899" t="str">
        <f t="shared" si="5958"/>
        <v/>
      </c>
      <c r="N2899" t="str">
        <f t="shared" si="5959"/>
        <v/>
      </c>
      <c r="O2899" t="str">
        <f t="shared" si="5960"/>
        <v/>
      </c>
    </row>
    <row r="2900" spans="1:25" x14ac:dyDescent="0.25">
      <c r="A2900" t="s">
        <v>92</v>
      </c>
      <c r="B2900" t="s">
        <v>76</v>
      </c>
      <c r="C2900" t="s">
        <v>554</v>
      </c>
      <c r="D2900">
        <v>0.01</v>
      </c>
      <c r="E2900" t="s">
        <v>1275</v>
      </c>
      <c r="F2900" t="s">
        <v>726</v>
      </c>
      <c r="G2900" t="str">
        <f t="shared" si="5954"/>
        <v>DL2022019</v>
      </c>
      <c r="H2900" t="str">
        <f t="shared" si="5955"/>
        <v>09</v>
      </c>
      <c r="I2900" t="str">
        <f t="shared" si="5956"/>
        <v>Amerikansk hummer_09_20221012_DL2022019_HilleroedTekGym</v>
      </c>
      <c r="J2900" t="str">
        <f>VLOOKUP(MID(C2900,4,6),Datasæt_Analysesystemer!$B$2:$E$69,3,FALSE)</f>
        <v>Amerikansk hummer</v>
      </c>
      <c r="K2900" t="str">
        <f t="shared" si="5957"/>
        <v>EP</v>
      </c>
      <c r="L2900" s="7" t="str">
        <f t="shared" si="5969"/>
        <v>No Ct</v>
      </c>
      <c r="M2900" t="str">
        <f t="shared" si="5958"/>
        <v/>
      </c>
      <c r="N2900" t="str">
        <f t="shared" si="5959"/>
        <v/>
      </c>
      <c r="O2900" t="str">
        <f t="shared" si="5960"/>
        <v/>
      </c>
    </row>
    <row r="2901" spans="1:25" x14ac:dyDescent="0.25">
      <c r="A2901" t="s">
        <v>108</v>
      </c>
      <c r="B2901" t="s">
        <v>76</v>
      </c>
      <c r="C2901" t="s">
        <v>554</v>
      </c>
      <c r="D2901">
        <v>0.01</v>
      </c>
      <c r="E2901" t="s">
        <v>1275</v>
      </c>
      <c r="F2901" t="s">
        <v>726</v>
      </c>
      <c r="G2901" t="str">
        <f t="shared" si="5954"/>
        <v>DL2022019</v>
      </c>
      <c r="H2901" t="str">
        <f t="shared" si="5955"/>
        <v>09</v>
      </c>
      <c r="I2901" t="str">
        <f t="shared" si="5956"/>
        <v>Amerikansk hummer_09_20221012_DL2022019_HilleroedTekGym</v>
      </c>
      <c r="J2901" t="str">
        <f>VLOOKUP(MID(C2901,4,6),Datasæt_Analysesystemer!$B$2:$E$69,3,FALSE)</f>
        <v>Amerikansk hummer</v>
      </c>
      <c r="K2901" t="str">
        <f t="shared" si="5957"/>
        <v>EP</v>
      </c>
      <c r="L2901" s="7" t="str">
        <f t="shared" si="5969"/>
        <v>No Ct</v>
      </c>
      <c r="M2901" t="str">
        <f t="shared" si="5958"/>
        <v/>
      </c>
      <c r="N2901" t="str">
        <f t="shared" si="5959"/>
        <v/>
      </c>
      <c r="O2901" t="str">
        <f t="shared" si="5960"/>
        <v/>
      </c>
      <c r="Y2901" t="str">
        <f>O2903</f>
        <v/>
      </c>
    </row>
    <row r="2902" spans="1:25" x14ac:dyDescent="0.25">
      <c r="A2902" t="s">
        <v>44</v>
      </c>
      <c r="B2902" t="s">
        <v>23</v>
      </c>
      <c r="C2902" t="s">
        <v>531</v>
      </c>
      <c r="D2902">
        <v>0.01</v>
      </c>
      <c r="E2902" t="s">
        <v>1275</v>
      </c>
      <c r="F2902" t="s">
        <v>726</v>
      </c>
      <c r="G2902" t="str">
        <f t="shared" si="5954"/>
        <v>DL2022019</v>
      </c>
      <c r="H2902" t="str">
        <f t="shared" si="5955"/>
        <v>10</v>
      </c>
      <c r="I2902" t="str">
        <f t="shared" si="5956"/>
        <v>Amerikansk hummer_10_20221012_DL2022019_HilleroedTekGym</v>
      </c>
      <c r="J2902" t="str">
        <f>VLOOKUP(MID(C2902,4,6),Datasæt_Analysesystemer!$B$2:$E$69,3,FALSE)</f>
        <v>Amerikansk hummer</v>
      </c>
      <c r="K2902" t="str">
        <f t="shared" si="5957"/>
        <v>PK</v>
      </c>
      <c r="L2902" s="7" t="str">
        <f t="shared" si="5969"/>
        <v>No Ct</v>
      </c>
      <c r="M2902">
        <f t="shared" si="5958"/>
        <v>0</v>
      </c>
      <c r="N2902">
        <f t="shared" si="5959"/>
        <v>0</v>
      </c>
      <c r="O2902">
        <f t="shared" si="5960"/>
        <v>0</v>
      </c>
      <c r="Q2902">
        <f t="shared" ref="Q2902" si="5970">IF(L2904="No Ct",0,L2904)</f>
        <v>0</v>
      </c>
      <c r="R2902">
        <f t="shared" ref="R2902" si="5971">IF(L2905="No Ct",0,L2905)</f>
        <v>0</v>
      </c>
      <c r="S2902" t="str">
        <f t="shared" ref="S2902" si="5972">IF(AND(M2902&gt;0,N2902=0),"Valid","Invalid")</f>
        <v>Invalid</v>
      </c>
      <c r="T2902" t="str">
        <f t="shared" ref="T2902" si="5973">IF(OR(Q2902&gt;1,R2902&gt;1),"Present","Absent")</f>
        <v>Absent</v>
      </c>
      <c r="U2902" t="str">
        <f t="shared" ref="U2902" si="5974">IF(OR(AND(Q2902&gt;1,Q2902&lt;41),AND(R2902&gt;1,R2902&lt;41)),"Ct&lt;41","Ct&gt;41")</f>
        <v>Ct&gt;41</v>
      </c>
      <c r="V2902" t="str">
        <f t="shared" ref="V2902" si="5975">J2902</f>
        <v>Amerikansk hummer</v>
      </c>
      <c r="W2902" t="str">
        <f t="shared" ref="W2902" si="5976">MID(F2902,10,9)</f>
        <v>DL2022019</v>
      </c>
      <c r="X2902" t="str">
        <f t="shared" ref="X2902" si="5977">W2902&amp;"_"&amp;V2902&amp;"_"&amp;S2902&amp;"_"&amp;T2902&amp;"_"&amp;U2902</f>
        <v>DL2022019_Amerikansk hummer_Invalid_Absent_Ct&gt;41</v>
      </c>
    </row>
    <row r="2903" spans="1:25" x14ac:dyDescent="0.25">
      <c r="A2903" t="s">
        <v>69</v>
      </c>
      <c r="B2903" t="s">
        <v>51</v>
      </c>
      <c r="C2903" t="s">
        <v>543</v>
      </c>
      <c r="D2903">
        <v>0.01</v>
      </c>
      <c r="E2903" t="s">
        <v>1275</v>
      </c>
      <c r="F2903" t="s">
        <v>726</v>
      </c>
      <c r="G2903" t="str">
        <f t="shared" si="5954"/>
        <v>DL2022019</v>
      </c>
      <c r="H2903" t="str">
        <f t="shared" si="5955"/>
        <v>10</v>
      </c>
      <c r="I2903" t="str">
        <f t="shared" si="5956"/>
        <v>Amerikansk hummer_10_20221012_DL2022019_HilleroedTekGym</v>
      </c>
      <c r="J2903" t="str">
        <f>VLOOKUP(MID(C2903,4,6),Datasæt_Analysesystemer!$B$2:$E$69,3,FALSE)</f>
        <v>Amerikansk hummer</v>
      </c>
      <c r="K2903" t="str">
        <f t="shared" si="5957"/>
        <v>NK</v>
      </c>
      <c r="L2903" s="7" t="str">
        <f t="shared" si="5969"/>
        <v>No Ct</v>
      </c>
      <c r="M2903" t="str">
        <f t="shared" si="5958"/>
        <v/>
      </c>
      <c r="N2903" t="str">
        <f t="shared" si="5959"/>
        <v/>
      </c>
      <c r="O2903" t="str">
        <f t="shared" si="5960"/>
        <v/>
      </c>
    </row>
    <row r="2904" spans="1:25" x14ac:dyDescent="0.25">
      <c r="A2904" t="s">
        <v>94</v>
      </c>
      <c r="B2904" t="s">
        <v>76</v>
      </c>
      <c r="C2904" t="s">
        <v>555</v>
      </c>
      <c r="D2904">
        <v>0.01</v>
      </c>
      <c r="E2904" t="s">
        <v>1275</v>
      </c>
      <c r="F2904" t="s">
        <v>726</v>
      </c>
      <c r="G2904" t="str">
        <f t="shared" si="5954"/>
        <v>DL2022019</v>
      </c>
      <c r="H2904" t="str">
        <f t="shared" si="5955"/>
        <v>10</v>
      </c>
      <c r="I2904" t="str">
        <f t="shared" si="5956"/>
        <v>Amerikansk hummer_10_20221012_DL2022019_HilleroedTekGym</v>
      </c>
      <c r="J2904" t="str">
        <f>VLOOKUP(MID(C2904,4,6),Datasæt_Analysesystemer!$B$2:$E$69,3,FALSE)</f>
        <v>Amerikansk hummer</v>
      </c>
      <c r="K2904" t="str">
        <f t="shared" si="5957"/>
        <v>EP</v>
      </c>
      <c r="L2904" s="7" t="str">
        <f t="shared" si="5969"/>
        <v>No Ct</v>
      </c>
      <c r="M2904" t="str">
        <f t="shared" si="5958"/>
        <v/>
      </c>
      <c r="N2904" t="str">
        <f t="shared" si="5959"/>
        <v/>
      </c>
      <c r="O2904" t="str">
        <f t="shared" si="5960"/>
        <v/>
      </c>
    </row>
    <row r="2905" spans="1:25" x14ac:dyDescent="0.25">
      <c r="A2905" t="s">
        <v>109</v>
      </c>
      <c r="B2905" t="s">
        <v>76</v>
      </c>
      <c r="C2905" t="s">
        <v>555</v>
      </c>
      <c r="D2905">
        <v>0.01</v>
      </c>
      <c r="E2905" t="s">
        <v>1275</v>
      </c>
      <c r="F2905" t="s">
        <v>726</v>
      </c>
      <c r="G2905" t="str">
        <f t="shared" si="5954"/>
        <v>DL2022019</v>
      </c>
      <c r="H2905" t="str">
        <f t="shared" si="5955"/>
        <v>10</v>
      </c>
      <c r="I2905" t="str">
        <f t="shared" si="5956"/>
        <v>Amerikansk hummer_10_20221012_DL2022019_HilleroedTekGym</v>
      </c>
      <c r="J2905" t="str">
        <f>VLOOKUP(MID(C2905,4,6),Datasæt_Analysesystemer!$B$2:$E$69,3,FALSE)</f>
        <v>Amerikansk hummer</v>
      </c>
      <c r="K2905" t="str">
        <f t="shared" si="5957"/>
        <v>EP</v>
      </c>
      <c r="L2905" s="7" t="str">
        <f t="shared" si="5969"/>
        <v>No Ct</v>
      </c>
      <c r="M2905" t="str">
        <f t="shared" si="5958"/>
        <v/>
      </c>
      <c r="N2905" t="str">
        <f t="shared" si="5959"/>
        <v/>
      </c>
      <c r="O2905" t="str">
        <f t="shared" si="5960"/>
        <v/>
      </c>
      <c r="Y2905" t="str">
        <f>O2907</f>
        <v/>
      </c>
    </row>
    <row r="2906" spans="1:25" x14ac:dyDescent="0.25">
      <c r="A2906" t="s">
        <v>46</v>
      </c>
      <c r="B2906" t="s">
        <v>23</v>
      </c>
      <c r="C2906" t="s">
        <v>532</v>
      </c>
      <c r="D2906">
        <v>0.01</v>
      </c>
      <c r="E2906">
        <v>34.57</v>
      </c>
      <c r="F2906" t="s">
        <v>726</v>
      </c>
      <c r="G2906" t="str">
        <f t="shared" si="5954"/>
        <v>DL2022019</v>
      </c>
      <c r="H2906" t="str">
        <f t="shared" si="5955"/>
        <v>11</v>
      </c>
      <c r="I2906" t="str">
        <f t="shared" si="5956"/>
        <v>Kinesisk uldhåndskrabbe_11_20221012_DL2022019_HilleroedTekGym</v>
      </c>
      <c r="J2906" t="str">
        <f>VLOOKUP(MID(C2906,4,6),Datasæt_Analysesystemer!$B$2:$E$69,3,FALSE)</f>
        <v>Kinesisk uldhåndskrabbe</v>
      </c>
      <c r="K2906" t="str">
        <f t="shared" si="5957"/>
        <v>PK</v>
      </c>
      <c r="L2906" s="7">
        <f t="shared" si="5969"/>
        <v>34.57</v>
      </c>
      <c r="M2906">
        <f t="shared" si="5958"/>
        <v>34.57</v>
      </c>
      <c r="N2906">
        <f t="shared" si="5959"/>
        <v>0</v>
      </c>
      <c r="O2906">
        <f t="shared" si="5960"/>
        <v>0</v>
      </c>
      <c r="Q2906">
        <f t="shared" ref="Q2906" si="5978">IF(L2908="No Ct",0,L2908)</f>
        <v>0</v>
      </c>
      <c r="R2906">
        <f t="shared" ref="R2906" si="5979">IF(L2909="No Ct",0,L2909)</f>
        <v>0</v>
      </c>
      <c r="S2906" t="str">
        <f t="shared" ref="S2906" si="5980">IF(AND(M2906&gt;0,N2906=0),"Valid","Invalid")</f>
        <v>Valid</v>
      </c>
      <c r="T2906" t="str">
        <f t="shared" ref="T2906" si="5981">IF(OR(Q2906&gt;1,R2906&gt;1),"Present","Absent")</f>
        <v>Absent</v>
      </c>
      <c r="U2906" t="str">
        <f t="shared" ref="U2906" si="5982">IF(OR(AND(Q2906&gt;1,Q2906&lt;41),AND(R2906&gt;1,R2906&lt;41)),"Ct&lt;41","Ct&gt;41")</f>
        <v>Ct&gt;41</v>
      </c>
      <c r="V2906" t="str">
        <f t="shared" ref="V2906" si="5983">J2906</f>
        <v>Kinesisk uldhåndskrabbe</v>
      </c>
      <c r="W2906" t="str">
        <f t="shared" ref="W2906" si="5984">MID(F2906,10,9)</f>
        <v>DL2022019</v>
      </c>
      <c r="X2906" t="str">
        <f t="shared" ref="X2906" si="5985">W2906&amp;"_"&amp;V2906&amp;"_"&amp;S2906&amp;"_"&amp;T2906&amp;"_"&amp;U2906</f>
        <v>DL2022019_Kinesisk uldhåndskrabbe_Valid_Absent_Ct&gt;41</v>
      </c>
    </row>
    <row r="2907" spans="1:25" x14ac:dyDescent="0.25">
      <c r="A2907" t="s">
        <v>71</v>
      </c>
      <c r="B2907" t="s">
        <v>51</v>
      </c>
      <c r="C2907" t="s">
        <v>544</v>
      </c>
      <c r="D2907">
        <v>0.01</v>
      </c>
      <c r="E2907" t="s">
        <v>1275</v>
      </c>
      <c r="F2907" t="s">
        <v>726</v>
      </c>
      <c r="G2907" t="str">
        <f t="shared" si="5954"/>
        <v>DL2022019</v>
      </c>
      <c r="H2907" t="str">
        <f t="shared" si="5955"/>
        <v>11</v>
      </c>
      <c r="I2907" t="str">
        <f t="shared" si="5956"/>
        <v>Kinesisk uldhåndskrabbe_11_20221012_DL2022019_HilleroedTekGym</v>
      </c>
      <c r="J2907" t="str">
        <f>VLOOKUP(MID(C2907,4,6),Datasæt_Analysesystemer!$B$2:$E$69,3,FALSE)</f>
        <v>Kinesisk uldhåndskrabbe</v>
      </c>
      <c r="K2907" t="str">
        <f t="shared" si="5957"/>
        <v>NK</v>
      </c>
      <c r="L2907" s="7" t="str">
        <f t="shared" si="5969"/>
        <v>No Ct</v>
      </c>
      <c r="M2907" t="str">
        <f t="shared" si="5958"/>
        <v/>
      </c>
      <c r="N2907" t="str">
        <f t="shared" si="5959"/>
        <v/>
      </c>
      <c r="O2907" t="str">
        <f t="shared" si="5960"/>
        <v/>
      </c>
    </row>
    <row r="2908" spans="1:25" x14ac:dyDescent="0.25">
      <c r="A2908" t="s">
        <v>96</v>
      </c>
      <c r="B2908" t="s">
        <v>76</v>
      </c>
      <c r="C2908" t="s">
        <v>556</v>
      </c>
      <c r="D2908">
        <v>0.01</v>
      </c>
      <c r="E2908" t="s">
        <v>1275</v>
      </c>
      <c r="F2908" t="s">
        <v>726</v>
      </c>
      <c r="G2908" t="str">
        <f t="shared" si="5954"/>
        <v>DL2022019</v>
      </c>
      <c r="H2908" t="str">
        <f t="shared" si="5955"/>
        <v>11</v>
      </c>
      <c r="I2908" t="str">
        <f t="shared" si="5956"/>
        <v>Kinesisk uldhåndskrabbe_11_20221012_DL2022019_HilleroedTekGym</v>
      </c>
      <c r="J2908" t="str">
        <f>VLOOKUP(MID(C2908,4,6),Datasæt_Analysesystemer!$B$2:$E$69,3,FALSE)</f>
        <v>Kinesisk uldhåndskrabbe</v>
      </c>
      <c r="K2908" t="str">
        <f t="shared" si="5957"/>
        <v>EP</v>
      </c>
      <c r="L2908" s="7" t="str">
        <f t="shared" si="5969"/>
        <v>No Ct</v>
      </c>
      <c r="M2908" t="str">
        <f t="shared" si="5958"/>
        <v/>
      </c>
      <c r="N2908" t="str">
        <f t="shared" si="5959"/>
        <v/>
      </c>
      <c r="O2908" t="str">
        <f t="shared" si="5960"/>
        <v/>
      </c>
    </row>
    <row r="2909" spans="1:25" x14ac:dyDescent="0.25">
      <c r="A2909" t="s">
        <v>110</v>
      </c>
      <c r="B2909" t="s">
        <v>76</v>
      </c>
      <c r="C2909" t="s">
        <v>556</v>
      </c>
      <c r="D2909">
        <v>0.01</v>
      </c>
      <c r="E2909" t="s">
        <v>1275</v>
      </c>
      <c r="F2909" t="s">
        <v>726</v>
      </c>
      <c r="G2909" t="str">
        <f t="shared" si="5954"/>
        <v>DL2022019</v>
      </c>
      <c r="H2909" t="str">
        <f t="shared" si="5955"/>
        <v>11</v>
      </c>
      <c r="I2909" t="str">
        <f t="shared" si="5956"/>
        <v>Kinesisk uldhåndskrabbe_11_20221012_DL2022019_HilleroedTekGym</v>
      </c>
      <c r="J2909" t="str">
        <f>VLOOKUP(MID(C2909,4,6),Datasæt_Analysesystemer!$B$2:$E$69,3,FALSE)</f>
        <v>Kinesisk uldhåndskrabbe</v>
      </c>
      <c r="K2909" t="str">
        <f t="shared" si="5957"/>
        <v>EP</v>
      </c>
      <c r="L2909" s="7" t="str">
        <f t="shared" si="5969"/>
        <v>No Ct</v>
      </c>
      <c r="M2909" t="str">
        <f t="shared" si="5958"/>
        <v/>
      </c>
      <c r="N2909" t="str">
        <f t="shared" si="5959"/>
        <v/>
      </c>
      <c r="O2909" t="str">
        <f t="shared" si="5960"/>
        <v/>
      </c>
      <c r="Y2909" t="str">
        <f>O2911</f>
        <v/>
      </c>
    </row>
    <row r="2910" spans="1:25" x14ac:dyDescent="0.25">
      <c r="A2910" t="s">
        <v>48</v>
      </c>
      <c r="B2910" t="s">
        <v>23</v>
      </c>
      <c r="C2910" t="s">
        <v>533</v>
      </c>
      <c r="D2910">
        <v>0.01</v>
      </c>
      <c r="E2910">
        <v>36.270000000000003</v>
      </c>
      <c r="F2910" t="s">
        <v>726</v>
      </c>
      <c r="G2910" t="str">
        <f t="shared" si="5954"/>
        <v>DL2022019</v>
      </c>
      <c r="H2910" t="str">
        <f t="shared" si="5955"/>
        <v>12</v>
      </c>
      <c r="I2910" t="str">
        <f t="shared" si="5956"/>
        <v>Kinesisk uldhåndskrabbe_12_20221012_DL2022019_HilleroedTekGym</v>
      </c>
      <c r="J2910" t="str">
        <f>VLOOKUP(MID(C2910,4,6),Datasæt_Analysesystemer!$B$2:$E$69,3,FALSE)</f>
        <v>Kinesisk uldhåndskrabbe</v>
      </c>
      <c r="K2910" t="str">
        <f t="shared" si="5957"/>
        <v>PK</v>
      </c>
      <c r="L2910" s="7">
        <f t="shared" si="5969"/>
        <v>36.270000000000003</v>
      </c>
      <c r="M2910">
        <f t="shared" si="5958"/>
        <v>36.270000000000003</v>
      </c>
      <c r="N2910">
        <f t="shared" si="5959"/>
        <v>0</v>
      </c>
      <c r="O2910">
        <f t="shared" si="5960"/>
        <v>0</v>
      </c>
      <c r="Q2910">
        <f t="shared" ref="Q2910" si="5986">IF(L2912="No Ct",0,L2912)</f>
        <v>0</v>
      </c>
      <c r="R2910">
        <f t="shared" ref="R2910" si="5987">IF(L2913="No Ct",0,L2913)</f>
        <v>0</v>
      </c>
      <c r="S2910" t="str">
        <f t="shared" ref="S2910" si="5988">IF(AND(M2910&gt;0,N2910=0),"Valid","Invalid")</f>
        <v>Valid</v>
      </c>
      <c r="T2910" t="str">
        <f t="shared" ref="T2910" si="5989">IF(OR(Q2910&gt;1,R2910&gt;1),"Present","Absent")</f>
        <v>Absent</v>
      </c>
      <c r="U2910" t="str">
        <f t="shared" ref="U2910" si="5990">IF(OR(AND(Q2910&gt;1,Q2910&lt;41),AND(R2910&gt;1,R2910&lt;41)),"Ct&lt;41","Ct&gt;41")</f>
        <v>Ct&gt;41</v>
      </c>
      <c r="V2910" t="str">
        <f t="shared" ref="V2910" si="5991">J2910</f>
        <v>Kinesisk uldhåndskrabbe</v>
      </c>
      <c r="W2910" t="str">
        <f t="shared" ref="W2910" si="5992">MID(F2910,10,9)</f>
        <v>DL2022019</v>
      </c>
      <c r="X2910" t="str">
        <f t="shared" ref="X2910" si="5993">W2910&amp;"_"&amp;V2910&amp;"_"&amp;S2910&amp;"_"&amp;T2910&amp;"_"&amp;U2910</f>
        <v>DL2022019_Kinesisk uldhåndskrabbe_Valid_Absent_Ct&gt;41</v>
      </c>
    </row>
    <row r="2911" spans="1:25" x14ac:dyDescent="0.25">
      <c r="A2911" t="s">
        <v>73</v>
      </c>
      <c r="B2911" t="s">
        <v>51</v>
      </c>
      <c r="C2911" t="s">
        <v>545</v>
      </c>
      <c r="D2911">
        <v>0.01</v>
      </c>
      <c r="E2911" t="s">
        <v>1275</v>
      </c>
      <c r="F2911" t="s">
        <v>726</v>
      </c>
      <c r="G2911" t="str">
        <f t="shared" si="5954"/>
        <v>DL2022019</v>
      </c>
      <c r="H2911" t="str">
        <f t="shared" si="5955"/>
        <v>12</v>
      </c>
      <c r="I2911" t="str">
        <f t="shared" si="5956"/>
        <v>Kinesisk uldhåndskrabbe_12_20221012_DL2022019_HilleroedTekGym</v>
      </c>
      <c r="J2911" t="str">
        <f>VLOOKUP(MID(C2911,4,6),Datasæt_Analysesystemer!$B$2:$E$69,3,FALSE)</f>
        <v>Kinesisk uldhåndskrabbe</v>
      </c>
      <c r="K2911" t="str">
        <f t="shared" si="5957"/>
        <v>NK</v>
      </c>
      <c r="L2911" s="7" t="str">
        <f t="shared" si="5969"/>
        <v>No Ct</v>
      </c>
      <c r="M2911" t="str">
        <f t="shared" si="5958"/>
        <v/>
      </c>
      <c r="N2911" t="str">
        <f t="shared" si="5959"/>
        <v/>
      </c>
      <c r="O2911" t="str">
        <f t="shared" si="5960"/>
        <v/>
      </c>
    </row>
    <row r="2912" spans="1:25" x14ac:dyDescent="0.25">
      <c r="A2912" t="s">
        <v>98</v>
      </c>
      <c r="B2912" t="s">
        <v>76</v>
      </c>
      <c r="C2912" t="s">
        <v>557</v>
      </c>
      <c r="D2912">
        <v>0.01</v>
      </c>
      <c r="E2912" t="s">
        <v>1275</v>
      </c>
      <c r="F2912" t="s">
        <v>726</v>
      </c>
      <c r="G2912" t="str">
        <f t="shared" si="5954"/>
        <v>DL2022019</v>
      </c>
      <c r="H2912" t="str">
        <f t="shared" si="5955"/>
        <v>12</v>
      </c>
      <c r="I2912" t="str">
        <f t="shared" si="5956"/>
        <v>Kinesisk uldhåndskrabbe_12_20221012_DL2022019_HilleroedTekGym</v>
      </c>
      <c r="J2912" t="str">
        <f>VLOOKUP(MID(C2912,4,6),Datasæt_Analysesystemer!$B$2:$E$69,3,FALSE)</f>
        <v>Kinesisk uldhåndskrabbe</v>
      </c>
      <c r="K2912" t="str">
        <f t="shared" si="5957"/>
        <v>EP</v>
      </c>
      <c r="L2912" s="7" t="str">
        <f t="shared" si="5969"/>
        <v>No Ct</v>
      </c>
      <c r="M2912" t="str">
        <f t="shared" si="5958"/>
        <v/>
      </c>
      <c r="N2912" t="str">
        <f t="shared" si="5959"/>
        <v/>
      </c>
      <c r="O2912" t="str">
        <f t="shared" si="5960"/>
        <v/>
      </c>
    </row>
    <row r="2913" spans="1:25" x14ac:dyDescent="0.25">
      <c r="A2913" t="s">
        <v>111</v>
      </c>
      <c r="B2913" t="s">
        <v>76</v>
      </c>
      <c r="C2913" t="s">
        <v>557</v>
      </c>
      <c r="D2913">
        <v>0.01</v>
      </c>
      <c r="E2913" t="s">
        <v>1275</v>
      </c>
      <c r="F2913" t="s">
        <v>726</v>
      </c>
      <c r="G2913" t="str">
        <f t="shared" si="5954"/>
        <v>DL2022019</v>
      </c>
      <c r="H2913" t="str">
        <f t="shared" si="5955"/>
        <v>12</v>
      </c>
      <c r="I2913" t="str">
        <f t="shared" si="5956"/>
        <v>Kinesisk uldhåndskrabbe_12_20221012_DL2022019_HilleroedTekGym</v>
      </c>
      <c r="J2913" t="str">
        <f>VLOOKUP(MID(C2913,4,6),Datasæt_Analysesystemer!$B$2:$E$69,3,FALSE)</f>
        <v>Kinesisk uldhåndskrabbe</v>
      </c>
      <c r="K2913" t="str">
        <f t="shared" si="5957"/>
        <v>EP</v>
      </c>
      <c r="L2913" s="7" t="str">
        <f t="shared" si="5969"/>
        <v>No Ct</v>
      </c>
      <c r="M2913" t="str">
        <f t="shared" si="5958"/>
        <v/>
      </c>
      <c r="N2913" t="str">
        <f t="shared" si="5959"/>
        <v/>
      </c>
      <c r="O2913" t="str">
        <f t="shared" si="5960"/>
        <v/>
      </c>
      <c r="Y2913" t="str">
        <f>O2915</f>
        <v/>
      </c>
    </row>
    <row r="2914" spans="1:25" x14ac:dyDescent="0.25">
      <c r="A2914" t="s">
        <v>172</v>
      </c>
      <c r="B2914" t="s">
        <v>23</v>
      </c>
      <c r="C2914" t="s">
        <v>582</v>
      </c>
      <c r="D2914">
        <v>0.01</v>
      </c>
      <c r="E2914">
        <v>31.02</v>
      </c>
      <c r="F2914" t="s">
        <v>726</v>
      </c>
      <c r="G2914" t="str">
        <f t="shared" si="5954"/>
        <v>DL2022019</v>
      </c>
      <c r="H2914" t="str">
        <f t="shared" si="5955"/>
        <v>13</v>
      </c>
      <c r="I2914" t="str">
        <f t="shared" si="5956"/>
        <v>Nordam. Brakvandskrabbe / mudderkrabbe_13_20221012_DL2022019_HilleroedTekGym</v>
      </c>
      <c r="J2914" t="str">
        <f>VLOOKUP(MID(C2914,4,6),Datasæt_Analysesystemer!$B$2:$E$69,3,FALSE)</f>
        <v>Nordam. Brakvandskrabbe / mudderkrabbe</v>
      </c>
      <c r="K2914" t="str">
        <f t="shared" si="5957"/>
        <v>PK</v>
      </c>
      <c r="L2914" s="7">
        <f t="shared" si="5969"/>
        <v>31.02</v>
      </c>
      <c r="M2914">
        <f t="shared" si="5958"/>
        <v>31.02</v>
      </c>
      <c r="N2914">
        <f t="shared" si="5959"/>
        <v>0</v>
      </c>
      <c r="O2914">
        <f t="shared" si="5960"/>
        <v>0</v>
      </c>
      <c r="Q2914">
        <f t="shared" ref="Q2914" si="5994">IF(L2916="No Ct",0,L2916)</f>
        <v>0</v>
      </c>
      <c r="R2914">
        <f t="shared" ref="R2914" si="5995">IF(L2917="No Ct",0,L2917)</f>
        <v>0</v>
      </c>
      <c r="S2914" t="str">
        <f t="shared" ref="S2914" si="5996">IF(AND(M2914&gt;0,N2914=0),"Valid","Invalid")</f>
        <v>Valid</v>
      </c>
      <c r="T2914" t="str">
        <f t="shared" ref="T2914" si="5997">IF(OR(Q2914&gt;1,R2914&gt;1),"Present","Absent")</f>
        <v>Absent</v>
      </c>
      <c r="U2914" t="str">
        <f t="shared" ref="U2914" si="5998">IF(OR(AND(Q2914&gt;1,Q2914&lt;41),AND(R2914&gt;1,R2914&lt;41)),"Ct&lt;41","Ct&gt;41")</f>
        <v>Ct&gt;41</v>
      </c>
      <c r="V2914" t="str">
        <f t="shared" ref="V2914" si="5999">J2914</f>
        <v>Nordam. Brakvandskrabbe / mudderkrabbe</v>
      </c>
      <c r="W2914" t="str">
        <f t="shared" ref="W2914" si="6000">MID(F2914,10,9)</f>
        <v>DL2022019</v>
      </c>
      <c r="X2914" t="str">
        <f t="shared" ref="X2914" si="6001">W2914&amp;"_"&amp;V2914&amp;"_"&amp;S2914&amp;"_"&amp;T2914&amp;"_"&amp;U2914</f>
        <v>DL2022019_Nordam. Brakvandskrabbe / mudderkrabbe_Valid_Absent_Ct&gt;41</v>
      </c>
    </row>
    <row r="2915" spans="1:25" x14ac:dyDescent="0.25">
      <c r="A2915" t="s">
        <v>148</v>
      </c>
      <c r="B2915" t="s">
        <v>51</v>
      </c>
      <c r="C2915" t="s">
        <v>570</v>
      </c>
      <c r="D2915">
        <v>0.01</v>
      </c>
      <c r="E2915" t="s">
        <v>1275</v>
      </c>
      <c r="F2915" t="s">
        <v>726</v>
      </c>
      <c r="G2915" t="str">
        <f t="shared" si="5954"/>
        <v>DL2022019</v>
      </c>
      <c r="H2915" t="str">
        <f t="shared" si="5955"/>
        <v>13</v>
      </c>
      <c r="I2915" t="str">
        <f t="shared" si="5956"/>
        <v>Nordam. Brakvandskrabbe / mudderkrabbe_13_20221012_DL2022019_HilleroedTekGym</v>
      </c>
      <c r="J2915" t="str">
        <f>VLOOKUP(MID(C2915,4,6),Datasæt_Analysesystemer!$B$2:$E$69,3,FALSE)</f>
        <v>Nordam. Brakvandskrabbe / mudderkrabbe</v>
      </c>
      <c r="K2915" t="str">
        <f t="shared" si="5957"/>
        <v>NK</v>
      </c>
      <c r="L2915" s="7" t="str">
        <f t="shared" si="5969"/>
        <v>No Ct</v>
      </c>
      <c r="M2915" t="str">
        <f t="shared" si="5958"/>
        <v/>
      </c>
      <c r="N2915" t="str">
        <f t="shared" si="5959"/>
        <v/>
      </c>
      <c r="O2915" t="str">
        <f t="shared" si="5960"/>
        <v/>
      </c>
    </row>
    <row r="2916" spans="1:25" x14ac:dyDescent="0.25">
      <c r="A2916" t="s">
        <v>112</v>
      </c>
      <c r="B2916" t="s">
        <v>76</v>
      </c>
      <c r="C2916" t="s">
        <v>558</v>
      </c>
      <c r="D2916">
        <v>0.01</v>
      </c>
      <c r="E2916" t="s">
        <v>1275</v>
      </c>
      <c r="F2916" t="s">
        <v>726</v>
      </c>
      <c r="G2916" t="str">
        <f t="shared" si="5954"/>
        <v>DL2022019</v>
      </c>
      <c r="H2916" t="str">
        <f t="shared" si="5955"/>
        <v>13</v>
      </c>
      <c r="I2916" t="str">
        <f t="shared" si="5956"/>
        <v>Nordam. Brakvandskrabbe / mudderkrabbe_13_20221012_DL2022019_HilleroedTekGym</v>
      </c>
      <c r="J2916" t="str">
        <f>VLOOKUP(MID(C2916,4,6),Datasæt_Analysesystemer!$B$2:$E$69,3,FALSE)</f>
        <v>Nordam. Brakvandskrabbe / mudderkrabbe</v>
      </c>
      <c r="K2916" t="str">
        <f t="shared" si="5957"/>
        <v>EP</v>
      </c>
      <c r="L2916" s="7" t="str">
        <f t="shared" si="5969"/>
        <v>No Ct</v>
      </c>
      <c r="M2916" t="str">
        <f t="shared" si="5958"/>
        <v/>
      </c>
      <c r="N2916" t="str">
        <f t="shared" si="5959"/>
        <v/>
      </c>
      <c r="O2916" t="str">
        <f t="shared" si="5960"/>
        <v/>
      </c>
    </row>
    <row r="2917" spans="1:25" x14ac:dyDescent="0.25">
      <c r="A2917" t="s">
        <v>136</v>
      </c>
      <c r="B2917" t="s">
        <v>76</v>
      </c>
      <c r="C2917" t="s">
        <v>558</v>
      </c>
      <c r="D2917">
        <v>0.01</v>
      </c>
      <c r="E2917" t="s">
        <v>1275</v>
      </c>
      <c r="F2917" t="s">
        <v>726</v>
      </c>
      <c r="G2917" t="str">
        <f t="shared" si="5954"/>
        <v>DL2022019</v>
      </c>
      <c r="H2917" t="str">
        <f t="shared" si="5955"/>
        <v>13</v>
      </c>
      <c r="I2917" t="str">
        <f t="shared" si="5956"/>
        <v>Nordam. Brakvandskrabbe / mudderkrabbe_13_20221012_DL2022019_HilleroedTekGym</v>
      </c>
      <c r="J2917" t="str">
        <f>VLOOKUP(MID(C2917,4,6),Datasæt_Analysesystemer!$B$2:$E$69,3,FALSE)</f>
        <v>Nordam. Brakvandskrabbe / mudderkrabbe</v>
      </c>
      <c r="K2917" t="str">
        <f t="shared" si="5957"/>
        <v>EP</v>
      </c>
      <c r="L2917" s="7" t="str">
        <f t="shared" si="5969"/>
        <v>No Ct</v>
      </c>
      <c r="M2917" t="str">
        <f t="shared" si="5958"/>
        <v/>
      </c>
      <c r="N2917" t="str">
        <f t="shared" si="5959"/>
        <v/>
      </c>
      <c r="O2917" t="str">
        <f t="shared" si="5960"/>
        <v/>
      </c>
      <c r="Y2917" t="str">
        <f>O2919</f>
        <v/>
      </c>
    </row>
    <row r="2918" spans="1:25" x14ac:dyDescent="0.25">
      <c r="A2918" t="s">
        <v>174</v>
      </c>
      <c r="B2918" t="s">
        <v>23</v>
      </c>
      <c r="C2918" t="s">
        <v>583</v>
      </c>
      <c r="D2918">
        <v>0.01</v>
      </c>
      <c r="E2918">
        <v>30.53</v>
      </c>
      <c r="F2918" t="s">
        <v>726</v>
      </c>
      <c r="G2918" t="str">
        <f t="shared" si="5954"/>
        <v>DL2022019</v>
      </c>
      <c r="H2918" t="str">
        <f t="shared" si="5955"/>
        <v>14</v>
      </c>
      <c r="I2918" t="str">
        <f t="shared" si="5956"/>
        <v>Nordam. Brakvandskrabbe / mudderkrabbe_14_20221012_DL2022019_HilleroedTekGym</v>
      </c>
      <c r="J2918" t="str">
        <f>VLOOKUP(MID(C2918,4,6),Datasæt_Analysesystemer!$B$2:$E$69,3,FALSE)</f>
        <v>Nordam. Brakvandskrabbe / mudderkrabbe</v>
      </c>
      <c r="K2918" t="str">
        <f t="shared" si="5957"/>
        <v>PK</v>
      </c>
      <c r="L2918" s="7">
        <f t="shared" si="5969"/>
        <v>30.53</v>
      </c>
      <c r="M2918">
        <f t="shared" si="5958"/>
        <v>30.53</v>
      </c>
      <c r="N2918">
        <f t="shared" si="5959"/>
        <v>0</v>
      </c>
      <c r="O2918">
        <f t="shared" si="5960"/>
        <v>0</v>
      </c>
      <c r="Q2918">
        <f t="shared" ref="Q2918" si="6002">IF(L2920="No Ct",0,L2920)</f>
        <v>0</v>
      </c>
      <c r="R2918">
        <f t="shared" ref="R2918" si="6003">IF(L2921="No Ct",0,L2921)</f>
        <v>0</v>
      </c>
      <c r="S2918" t="str">
        <f t="shared" ref="S2918" si="6004">IF(AND(M2918&gt;0,N2918=0),"Valid","Invalid")</f>
        <v>Valid</v>
      </c>
      <c r="T2918" t="str">
        <f t="shared" ref="T2918" si="6005">IF(OR(Q2918&gt;1,R2918&gt;1),"Present","Absent")</f>
        <v>Absent</v>
      </c>
      <c r="U2918" t="str">
        <f t="shared" ref="U2918" si="6006">IF(OR(AND(Q2918&gt;1,Q2918&lt;41),AND(R2918&gt;1,R2918&lt;41)),"Ct&lt;41","Ct&gt;41")</f>
        <v>Ct&gt;41</v>
      </c>
      <c r="V2918" t="str">
        <f t="shared" ref="V2918" si="6007">J2918</f>
        <v>Nordam. Brakvandskrabbe / mudderkrabbe</v>
      </c>
      <c r="W2918" t="str">
        <f t="shared" ref="W2918" si="6008">MID(F2918,10,9)</f>
        <v>DL2022019</v>
      </c>
      <c r="X2918" t="str">
        <f t="shared" ref="X2918" si="6009">W2918&amp;"_"&amp;V2918&amp;"_"&amp;S2918&amp;"_"&amp;T2918&amp;"_"&amp;U2918</f>
        <v>DL2022019_Nordam. Brakvandskrabbe / mudderkrabbe_Valid_Absent_Ct&gt;41</v>
      </c>
    </row>
    <row r="2919" spans="1:25" x14ac:dyDescent="0.25">
      <c r="A2919" t="s">
        <v>150</v>
      </c>
      <c r="B2919" t="s">
        <v>51</v>
      </c>
      <c r="C2919" t="s">
        <v>571</v>
      </c>
      <c r="D2919">
        <v>0.01</v>
      </c>
      <c r="E2919" t="s">
        <v>1275</v>
      </c>
      <c r="F2919" t="s">
        <v>726</v>
      </c>
      <c r="G2919" t="str">
        <f t="shared" si="5954"/>
        <v>DL2022019</v>
      </c>
      <c r="H2919" t="str">
        <f t="shared" si="5955"/>
        <v>14</v>
      </c>
      <c r="I2919" t="str">
        <f t="shared" si="5956"/>
        <v>Nordam. Brakvandskrabbe / mudderkrabbe_14_20221012_DL2022019_HilleroedTekGym</v>
      </c>
      <c r="J2919" t="str">
        <f>VLOOKUP(MID(C2919,4,6),Datasæt_Analysesystemer!$B$2:$E$69,3,FALSE)</f>
        <v>Nordam. Brakvandskrabbe / mudderkrabbe</v>
      </c>
      <c r="K2919" t="str">
        <f t="shared" si="5957"/>
        <v>NK</v>
      </c>
      <c r="L2919" s="7" t="str">
        <f t="shared" si="5969"/>
        <v>No Ct</v>
      </c>
      <c r="M2919" t="str">
        <f t="shared" si="5958"/>
        <v/>
      </c>
      <c r="N2919" t="str">
        <f t="shared" si="5959"/>
        <v/>
      </c>
      <c r="O2919" t="str">
        <f t="shared" si="5960"/>
        <v/>
      </c>
    </row>
    <row r="2920" spans="1:25" x14ac:dyDescent="0.25">
      <c r="A2920" t="s">
        <v>114</v>
      </c>
      <c r="B2920" t="s">
        <v>76</v>
      </c>
      <c r="C2920" t="s">
        <v>559</v>
      </c>
      <c r="D2920">
        <v>0.01</v>
      </c>
      <c r="E2920" t="s">
        <v>1275</v>
      </c>
      <c r="F2920" t="s">
        <v>726</v>
      </c>
      <c r="G2920" t="str">
        <f t="shared" si="5954"/>
        <v>DL2022019</v>
      </c>
      <c r="H2920" t="str">
        <f t="shared" si="5955"/>
        <v>14</v>
      </c>
      <c r="I2920" t="str">
        <f t="shared" si="5956"/>
        <v>Nordam. Brakvandskrabbe / mudderkrabbe_14_20221012_DL2022019_HilleroedTekGym</v>
      </c>
      <c r="J2920" t="str">
        <f>VLOOKUP(MID(C2920,4,6),Datasæt_Analysesystemer!$B$2:$E$69,3,FALSE)</f>
        <v>Nordam. Brakvandskrabbe / mudderkrabbe</v>
      </c>
      <c r="K2920" t="str">
        <f t="shared" si="5957"/>
        <v>EP</v>
      </c>
      <c r="L2920" s="7" t="str">
        <f t="shared" si="5969"/>
        <v>No Ct</v>
      </c>
      <c r="M2920" t="str">
        <f t="shared" si="5958"/>
        <v/>
      </c>
      <c r="N2920" t="str">
        <f t="shared" si="5959"/>
        <v/>
      </c>
      <c r="O2920" t="str">
        <f t="shared" si="5960"/>
        <v/>
      </c>
    </row>
    <row r="2921" spans="1:25" x14ac:dyDescent="0.25">
      <c r="A2921" t="s">
        <v>137</v>
      </c>
      <c r="B2921" t="s">
        <v>76</v>
      </c>
      <c r="C2921" t="s">
        <v>559</v>
      </c>
      <c r="D2921">
        <v>0.01</v>
      </c>
      <c r="E2921" t="s">
        <v>1275</v>
      </c>
      <c r="F2921" t="s">
        <v>726</v>
      </c>
      <c r="G2921" t="str">
        <f t="shared" si="5954"/>
        <v>DL2022019</v>
      </c>
      <c r="H2921" t="str">
        <f t="shared" si="5955"/>
        <v>14</v>
      </c>
      <c r="I2921" t="str">
        <f t="shared" si="5956"/>
        <v>Nordam. Brakvandskrabbe / mudderkrabbe_14_20221012_DL2022019_HilleroedTekGym</v>
      </c>
      <c r="J2921" t="str">
        <f>VLOOKUP(MID(C2921,4,6),Datasæt_Analysesystemer!$B$2:$E$69,3,FALSE)</f>
        <v>Nordam. Brakvandskrabbe / mudderkrabbe</v>
      </c>
      <c r="K2921" t="str">
        <f t="shared" si="5957"/>
        <v>EP</v>
      </c>
      <c r="L2921" s="7" t="str">
        <f t="shared" si="5969"/>
        <v>No Ct</v>
      </c>
      <c r="M2921" t="str">
        <f t="shared" si="5958"/>
        <v/>
      </c>
      <c r="N2921" t="str">
        <f t="shared" si="5959"/>
        <v/>
      </c>
      <c r="O2921" t="str">
        <f t="shared" si="5960"/>
        <v/>
      </c>
      <c r="Y2921" t="str">
        <f>O2923</f>
        <v/>
      </c>
    </row>
    <row r="2922" spans="1:25" x14ac:dyDescent="0.25">
      <c r="A2922" t="s">
        <v>176</v>
      </c>
      <c r="B2922" t="s">
        <v>23</v>
      </c>
      <c r="C2922" t="s">
        <v>584</v>
      </c>
      <c r="D2922">
        <v>0.01</v>
      </c>
      <c r="E2922">
        <v>30.34</v>
      </c>
      <c r="F2922" t="s">
        <v>726</v>
      </c>
      <c r="G2922" t="str">
        <f t="shared" si="5954"/>
        <v>DL2022019</v>
      </c>
      <c r="H2922" t="str">
        <f t="shared" si="5955"/>
        <v>15</v>
      </c>
      <c r="I2922" t="str">
        <f t="shared" si="5956"/>
        <v>Pukkellaks_15_20221012_DL2022019_HilleroedTekGym</v>
      </c>
      <c r="J2922" t="str">
        <f>VLOOKUP(MID(C2922,4,6),Datasæt_Analysesystemer!$B$2:$E$69,3,FALSE)</f>
        <v>Pukkellaks</v>
      </c>
      <c r="K2922" t="str">
        <f t="shared" si="5957"/>
        <v>PK</v>
      </c>
      <c r="L2922" s="7">
        <f t="shared" si="5969"/>
        <v>30.34</v>
      </c>
      <c r="M2922">
        <f t="shared" si="5958"/>
        <v>30.34</v>
      </c>
      <c r="N2922">
        <f t="shared" si="5959"/>
        <v>0</v>
      </c>
      <c r="O2922">
        <f t="shared" si="5960"/>
        <v>0</v>
      </c>
      <c r="Q2922">
        <f t="shared" ref="Q2922" si="6010">IF(L2924="No Ct",0,L2924)</f>
        <v>0</v>
      </c>
      <c r="R2922">
        <f t="shared" ref="R2922" si="6011">IF(L2925="No Ct",0,L2925)</f>
        <v>0</v>
      </c>
      <c r="S2922" t="str">
        <f t="shared" ref="S2922" si="6012">IF(AND(M2922&gt;0,N2922=0),"Valid","Invalid")</f>
        <v>Valid</v>
      </c>
      <c r="T2922" t="str">
        <f t="shared" ref="T2922" si="6013">IF(OR(Q2922&gt;1,R2922&gt;1),"Present","Absent")</f>
        <v>Absent</v>
      </c>
      <c r="U2922" t="str">
        <f t="shared" ref="U2922" si="6014">IF(OR(AND(Q2922&gt;1,Q2922&lt;41),AND(R2922&gt;1,R2922&lt;41)),"Ct&lt;41","Ct&gt;41")</f>
        <v>Ct&gt;41</v>
      </c>
      <c r="V2922" t="str">
        <f t="shared" ref="V2922" si="6015">J2922</f>
        <v>Pukkellaks</v>
      </c>
      <c r="W2922" t="str">
        <f t="shared" ref="W2922" si="6016">MID(F2922,10,9)</f>
        <v>DL2022019</v>
      </c>
      <c r="X2922" t="str">
        <f t="shared" ref="X2922" si="6017">W2922&amp;"_"&amp;V2922&amp;"_"&amp;S2922&amp;"_"&amp;T2922&amp;"_"&amp;U2922</f>
        <v>DL2022019_Pukkellaks_Valid_Absent_Ct&gt;41</v>
      </c>
    </row>
    <row r="2923" spans="1:25" x14ac:dyDescent="0.25">
      <c r="A2923" t="s">
        <v>152</v>
      </c>
      <c r="B2923" t="s">
        <v>51</v>
      </c>
      <c r="C2923" t="s">
        <v>572</v>
      </c>
      <c r="D2923">
        <v>0.01</v>
      </c>
      <c r="E2923" t="s">
        <v>1275</v>
      </c>
      <c r="F2923" t="s">
        <v>726</v>
      </c>
      <c r="G2923" t="str">
        <f t="shared" si="5954"/>
        <v>DL2022019</v>
      </c>
      <c r="H2923" t="str">
        <f t="shared" si="5955"/>
        <v>15</v>
      </c>
      <c r="I2923" t="str">
        <f t="shared" si="5956"/>
        <v>Pukkellaks_15_20221012_DL2022019_HilleroedTekGym</v>
      </c>
      <c r="J2923" t="str">
        <f>VLOOKUP(MID(C2923,4,6),Datasæt_Analysesystemer!$B$2:$E$69,3,FALSE)</f>
        <v>Pukkellaks</v>
      </c>
      <c r="K2923" t="str">
        <f t="shared" si="5957"/>
        <v>NK</v>
      </c>
      <c r="L2923" s="7" t="str">
        <f t="shared" si="5969"/>
        <v>No Ct</v>
      </c>
      <c r="M2923" t="str">
        <f t="shared" si="5958"/>
        <v/>
      </c>
      <c r="N2923" t="str">
        <f t="shared" si="5959"/>
        <v/>
      </c>
      <c r="O2923" t="str">
        <f t="shared" si="5960"/>
        <v/>
      </c>
    </row>
    <row r="2924" spans="1:25" x14ac:dyDescent="0.25">
      <c r="A2924" t="s">
        <v>116</v>
      </c>
      <c r="B2924" t="s">
        <v>76</v>
      </c>
      <c r="C2924" t="s">
        <v>560</v>
      </c>
      <c r="D2924">
        <v>0.01</v>
      </c>
      <c r="E2924" t="s">
        <v>1275</v>
      </c>
      <c r="F2924" t="s">
        <v>726</v>
      </c>
      <c r="G2924" t="str">
        <f t="shared" si="5954"/>
        <v>DL2022019</v>
      </c>
      <c r="H2924" t="str">
        <f t="shared" si="5955"/>
        <v>15</v>
      </c>
      <c r="I2924" t="str">
        <f t="shared" si="5956"/>
        <v>Pukkellaks_15_20221012_DL2022019_HilleroedTekGym</v>
      </c>
      <c r="J2924" t="str">
        <f>VLOOKUP(MID(C2924,4,6),Datasæt_Analysesystemer!$B$2:$E$69,3,FALSE)</f>
        <v>Pukkellaks</v>
      </c>
      <c r="K2924" t="str">
        <f t="shared" si="5957"/>
        <v>EP</v>
      </c>
      <c r="L2924" s="7" t="str">
        <f t="shared" si="5969"/>
        <v>No Ct</v>
      </c>
      <c r="M2924" t="str">
        <f t="shared" si="5958"/>
        <v/>
      </c>
      <c r="N2924" t="str">
        <f t="shared" si="5959"/>
        <v/>
      </c>
      <c r="O2924" t="str">
        <f t="shared" si="5960"/>
        <v/>
      </c>
    </row>
    <row r="2925" spans="1:25" x14ac:dyDescent="0.25">
      <c r="A2925" t="s">
        <v>138</v>
      </c>
      <c r="B2925" t="s">
        <v>76</v>
      </c>
      <c r="C2925" t="s">
        <v>560</v>
      </c>
      <c r="D2925">
        <v>0.01</v>
      </c>
      <c r="E2925" t="s">
        <v>1275</v>
      </c>
      <c r="F2925" t="s">
        <v>726</v>
      </c>
      <c r="G2925" t="str">
        <f t="shared" si="5954"/>
        <v>DL2022019</v>
      </c>
      <c r="H2925" t="str">
        <f t="shared" si="5955"/>
        <v>15</v>
      </c>
      <c r="I2925" t="str">
        <f t="shared" si="5956"/>
        <v>Pukkellaks_15_20221012_DL2022019_HilleroedTekGym</v>
      </c>
      <c r="J2925" t="str">
        <f>VLOOKUP(MID(C2925,4,6),Datasæt_Analysesystemer!$B$2:$E$69,3,FALSE)</f>
        <v>Pukkellaks</v>
      </c>
      <c r="K2925" t="str">
        <f t="shared" si="5957"/>
        <v>EP</v>
      </c>
      <c r="L2925" s="7" t="str">
        <f t="shared" si="5969"/>
        <v>No Ct</v>
      </c>
      <c r="M2925" t="str">
        <f t="shared" si="5958"/>
        <v/>
      </c>
      <c r="N2925" t="str">
        <f t="shared" si="5959"/>
        <v/>
      </c>
      <c r="O2925" t="str">
        <f t="shared" si="5960"/>
        <v/>
      </c>
      <c r="Y2925" t="str">
        <f>O2927</f>
        <v/>
      </c>
    </row>
    <row r="2926" spans="1:25" x14ac:dyDescent="0.25">
      <c r="A2926" t="s">
        <v>178</v>
      </c>
      <c r="B2926" t="s">
        <v>23</v>
      </c>
      <c r="C2926" t="s">
        <v>585</v>
      </c>
      <c r="D2926">
        <v>0.01</v>
      </c>
      <c r="E2926">
        <v>31.37</v>
      </c>
      <c r="F2926" t="s">
        <v>726</v>
      </c>
      <c r="G2926" t="str">
        <f t="shared" si="5954"/>
        <v>DL2022019</v>
      </c>
      <c r="H2926" t="str">
        <f t="shared" si="5955"/>
        <v>16</v>
      </c>
      <c r="I2926" t="str">
        <f t="shared" si="5956"/>
        <v>Pukkellaks_16_20221012_DL2022019_HilleroedTekGym</v>
      </c>
      <c r="J2926" t="str">
        <f>VLOOKUP(MID(C2926,4,6),Datasæt_Analysesystemer!$B$2:$E$69,3,FALSE)</f>
        <v>Pukkellaks</v>
      </c>
      <c r="K2926" t="str">
        <f t="shared" si="5957"/>
        <v>PK</v>
      </c>
      <c r="L2926" s="7">
        <f t="shared" si="5969"/>
        <v>31.37</v>
      </c>
      <c r="M2926">
        <f t="shared" si="5958"/>
        <v>31.37</v>
      </c>
      <c r="N2926">
        <f t="shared" si="5959"/>
        <v>0</v>
      </c>
      <c r="O2926">
        <f t="shared" si="5960"/>
        <v>0</v>
      </c>
      <c r="Q2926">
        <f t="shared" ref="Q2926" si="6018">IF(L2928="No Ct",0,L2928)</f>
        <v>0</v>
      </c>
      <c r="R2926">
        <f t="shared" ref="R2926" si="6019">IF(L2929="No Ct",0,L2929)</f>
        <v>0</v>
      </c>
      <c r="S2926" t="str">
        <f t="shared" ref="S2926" si="6020">IF(AND(M2926&gt;0,N2926=0),"Valid","Invalid")</f>
        <v>Valid</v>
      </c>
      <c r="T2926" t="str">
        <f t="shared" ref="T2926" si="6021">IF(OR(Q2926&gt;1,R2926&gt;1),"Present","Absent")</f>
        <v>Absent</v>
      </c>
      <c r="U2926" t="str">
        <f t="shared" ref="U2926" si="6022">IF(OR(AND(Q2926&gt;1,Q2926&lt;41),AND(R2926&gt;1,R2926&lt;41)),"Ct&lt;41","Ct&gt;41")</f>
        <v>Ct&gt;41</v>
      </c>
      <c r="V2926" t="str">
        <f t="shared" ref="V2926" si="6023">J2926</f>
        <v>Pukkellaks</v>
      </c>
      <c r="W2926" t="str">
        <f t="shared" ref="W2926" si="6024">MID(F2926,10,9)</f>
        <v>DL2022019</v>
      </c>
      <c r="X2926" t="str">
        <f t="shared" ref="X2926" si="6025">W2926&amp;"_"&amp;V2926&amp;"_"&amp;S2926&amp;"_"&amp;T2926&amp;"_"&amp;U2926</f>
        <v>DL2022019_Pukkellaks_Valid_Absent_Ct&gt;41</v>
      </c>
    </row>
    <row r="2927" spans="1:25" x14ac:dyDescent="0.25">
      <c r="A2927" t="s">
        <v>154</v>
      </c>
      <c r="B2927" t="s">
        <v>51</v>
      </c>
      <c r="C2927" t="s">
        <v>573</v>
      </c>
      <c r="D2927">
        <v>0.01</v>
      </c>
      <c r="E2927" t="s">
        <v>1275</v>
      </c>
      <c r="F2927" t="s">
        <v>726</v>
      </c>
      <c r="G2927" t="str">
        <f t="shared" si="5954"/>
        <v>DL2022019</v>
      </c>
      <c r="H2927" t="str">
        <f t="shared" si="5955"/>
        <v>16</v>
      </c>
      <c r="I2927" t="str">
        <f t="shared" si="5956"/>
        <v>Pukkellaks_16_20221012_DL2022019_HilleroedTekGym</v>
      </c>
      <c r="J2927" t="str">
        <f>VLOOKUP(MID(C2927,4,6),Datasæt_Analysesystemer!$B$2:$E$69,3,FALSE)</f>
        <v>Pukkellaks</v>
      </c>
      <c r="K2927" t="str">
        <f t="shared" si="5957"/>
        <v>NK</v>
      </c>
      <c r="L2927" s="7" t="str">
        <f t="shared" si="5969"/>
        <v>No Ct</v>
      </c>
      <c r="M2927" t="str">
        <f t="shared" si="5958"/>
        <v/>
      </c>
      <c r="N2927" t="str">
        <f t="shared" si="5959"/>
        <v/>
      </c>
      <c r="O2927" t="str">
        <f t="shared" si="5960"/>
        <v/>
      </c>
    </row>
    <row r="2928" spans="1:25" x14ac:dyDescent="0.25">
      <c r="A2928" t="s">
        <v>118</v>
      </c>
      <c r="B2928" t="s">
        <v>76</v>
      </c>
      <c r="C2928" t="s">
        <v>561</v>
      </c>
      <c r="D2928">
        <v>0.01</v>
      </c>
      <c r="E2928" t="s">
        <v>1275</v>
      </c>
      <c r="F2928" t="s">
        <v>726</v>
      </c>
      <c r="G2928" t="str">
        <f t="shared" si="5954"/>
        <v>DL2022019</v>
      </c>
      <c r="H2928" t="str">
        <f t="shared" si="5955"/>
        <v>16</v>
      </c>
      <c r="I2928" t="str">
        <f t="shared" si="5956"/>
        <v>Pukkellaks_16_20221012_DL2022019_HilleroedTekGym</v>
      </c>
      <c r="J2928" t="str">
        <f>VLOOKUP(MID(C2928,4,6),Datasæt_Analysesystemer!$B$2:$E$69,3,FALSE)</f>
        <v>Pukkellaks</v>
      </c>
      <c r="K2928" t="str">
        <f t="shared" si="5957"/>
        <v>EP</v>
      </c>
      <c r="L2928" s="7" t="str">
        <f t="shared" si="5969"/>
        <v>No Ct</v>
      </c>
      <c r="M2928" t="str">
        <f t="shared" si="5958"/>
        <v/>
      </c>
      <c r="N2928" t="str">
        <f t="shared" si="5959"/>
        <v/>
      </c>
      <c r="O2928" t="str">
        <f t="shared" si="5960"/>
        <v/>
      </c>
    </row>
    <row r="2929" spans="1:25" x14ac:dyDescent="0.25">
      <c r="A2929" t="s">
        <v>139</v>
      </c>
      <c r="B2929" t="s">
        <v>76</v>
      </c>
      <c r="C2929" t="s">
        <v>561</v>
      </c>
      <c r="D2929">
        <v>0.01</v>
      </c>
      <c r="E2929" t="s">
        <v>1275</v>
      </c>
      <c r="F2929" t="s">
        <v>726</v>
      </c>
      <c r="G2929" t="str">
        <f t="shared" si="5954"/>
        <v>DL2022019</v>
      </c>
      <c r="H2929" t="str">
        <f t="shared" si="5955"/>
        <v>16</v>
      </c>
      <c r="I2929" t="str">
        <f t="shared" si="5956"/>
        <v>Pukkellaks_16_20221012_DL2022019_HilleroedTekGym</v>
      </c>
      <c r="J2929" t="str">
        <f>VLOOKUP(MID(C2929,4,6),Datasæt_Analysesystemer!$B$2:$E$69,3,FALSE)</f>
        <v>Pukkellaks</v>
      </c>
      <c r="K2929" t="str">
        <f t="shared" si="5957"/>
        <v>EP</v>
      </c>
      <c r="L2929" s="7" t="str">
        <f t="shared" si="5969"/>
        <v>No Ct</v>
      </c>
      <c r="M2929" t="str">
        <f t="shared" si="5958"/>
        <v/>
      </c>
      <c r="N2929" t="str">
        <f t="shared" si="5959"/>
        <v/>
      </c>
      <c r="O2929" t="str">
        <f t="shared" si="5960"/>
        <v/>
      </c>
      <c r="Y2929" t="str">
        <f>O2931</f>
        <v/>
      </c>
    </row>
    <row r="2930" spans="1:25" x14ac:dyDescent="0.25">
      <c r="A2930" t="s">
        <v>180</v>
      </c>
      <c r="B2930" t="s">
        <v>23</v>
      </c>
      <c r="C2930" t="s">
        <v>586</v>
      </c>
      <c r="D2930">
        <v>0.01</v>
      </c>
      <c r="E2930">
        <v>31.43</v>
      </c>
      <c r="F2930" t="s">
        <v>726</v>
      </c>
      <c r="G2930" t="str">
        <f t="shared" si="5954"/>
        <v>DL2022019</v>
      </c>
      <c r="H2930" t="str">
        <f t="shared" si="5955"/>
        <v>17</v>
      </c>
      <c r="I2930" t="str">
        <f t="shared" si="5956"/>
        <v>Stillehavsøsters_17_20221012_DL2022019_HilleroedTekGym</v>
      </c>
      <c r="J2930" t="str">
        <f>VLOOKUP(MID(C2930,4,6),Datasæt_Analysesystemer!$B$2:$E$69,3,FALSE)</f>
        <v>Stillehavsøsters</v>
      </c>
      <c r="K2930" t="str">
        <f t="shared" si="5957"/>
        <v>PK</v>
      </c>
      <c r="L2930" s="7">
        <f t="shared" si="5969"/>
        <v>31.43</v>
      </c>
      <c r="M2930">
        <f t="shared" si="5958"/>
        <v>31.43</v>
      </c>
      <c r="N2930">
        <f t="shared" si="5959"/>
        <v>0</v>
      </c>
      <c r="O2930">
        <f t="shared" si="5960"/>
        <v>0</v>
      </c>
      <c r="Q2930">
        <f t="shared" ref="Q2930" si="6026">IF(L2932="No Ct",0,L2932)</f>
        <v>0</v>
      </c>
      <c r="R2930">
        <f t="shared" ref="R2930" si="6027">IF(L2933="No Ct",0,L2933)</f>
        <v>0</v>
      </c>
      <c r="S2930" t="str">
        <f t="shared" ref="S2930" si="6028">IF(AND(M2930&gt;0,N2930=0),"Valid","Invalid")</f>
        <v>Valid</v>
      </c>
      <c r="T2930" t="str">
        <f t="shared" ref="T2930" si="6029">IF(OR(Q2930&gt;1,R2930&gt;1),"Present","Absent")</f>
        <v>Absent</v>
      </c>
      <c r="U2930" t="str">
        <f t="shared" ref="U2930" si="6030">IF(OR(AND(Q2930&gt;1,Q2930&lt;41),AND(R2930&gt;1,R2930&lt;41)),"Ct&lt;41","Ct&gt;41")</f>
        <v>Ct&gt;41</v>
      </c>
      <c r="V2930" t="str">
        <f t="shared" ref="V2930" si="6031">J2930</f>
        <v>Stillehavsøsters</v>
      </c>
      <c r="W2930" t="str">
        <f t="shared" ref="W2930" si="6032">MID(F2930,10,9)</f>
        <v>DL2022019</v>
      </c>
      <c r="X2930" t="str">
        <f t="shared" ref="X2930" si="6033">W2930&amp;"_"&amp;V2930&amp;"_"&amp;S2930&amp;"_"&amp;T2930&amp;"_"&amp;U2930</f>
        <v>DL2022019_Stillehavsøsters_Valid_Absent_Ct&gt;41</v>
      </c>
    </row>
    <row r="2931" spans="1:25" x14ac:dyDescent="0.25">
      <c r="A2931" t="s">
        <v>156</v>
      </c>
      <c r="B2931" t="s">
        <v>51</v>
      </c>
      <c r="C2931" t="s">
        <v>574</v>
      </c>
      <c r="D2931">
        <v>0.01</v>
      </c>
      <c r="E2931" t="s">
        <v>1275</v>
      </c>
      <c r="F2931" t="s">
        <v>726</v>
      </c>
      <c r="G2931" t="str">
        <f t="shared" si="5954"/>
        <v>DL2022019</v>
      </c>
      <c r="H2931" t="str">
        <f t="shared" si="5955"/>
        <v>17</v>
      </c>
      <c r="I2931" t="str">
        <f t="shared" si="5956"/>
        <v>Stillehavsøsters_17_20221012_DL2022019_HilleroedTekGym</v>
      </c>
      <c r="J2931" t="str">
        <f>VLOOKUP(MID(C2931,4,6),Datasæt_Analysesystemer!$B$2:$E$69,3,FALSE)</f>
        <v>Stillehavsøsters</v>
      </c>
      <c r="K2931" t="str">
        <f t="shared" si="5957"/>
        <v>NK</v>
      </c>
      <c r="L2931" s="7" t="str">
        <f t="shared" si="5969"/>
        <v>No Ct</v>
      </c>
      <c r="M2931" t="str">
        <f t="shared" si="5958"/>
        <v/>
      </c>
      <c r="N2931" t="str">
        <f t="shared" si="5959"/>
        <v/>
      </c>
      <c r="O2931" t="str">
        <f t="shared" si="5960"/>
        <v/>
      </c>
    </row>
    <row r="2932" spans="1:25" x14ac:dyDescent="0.25">
      <c r="A2932" t="s">
        <v>120</v>
      </c>
      <c r="B2932" t="s">
        <v>76</v>
      </c>
      <c r="C2932" t="s">
        <v>562</v>
      </c>
      <c r="D2932">
        <v>0.01</v>
      </c>
      <c r="E2932" t="s">
        <v>1275</v>
      </c>
      <c r="F2932" t="s">
        <v>726</v>
      </c>
      <c r="G2932" t="str">
        <f t="shared" si="5954"/>
        <v>DL2022019</v>
      </c>
      <c r="H2932" t="str">
        <f t="shared" si="5955"/>
        <v>17</v>
      </c>
      <c r="I2932" t="str">
        <f t="shared" si="5956"/>
        <v>Stillehavsøsters_17_20221012_DL2022019_HilleroedTekGym</v>
      </c>
      <c r="J2932" t="str">
        <f>VLOOKUP(MID(C2932,4,6),Datasæt_Analysesystemer!$B$2:$E$69,3,FALSE)</f>
        <v>Stillehavsøsters</v>
      </c>
      <c r="K2932" t="str">
        <f t="shared" si="5957"/>
        <v>EP</v>
      </c>
      <c r="L2932" s="7" t="str">
        <f t="shared" si="5969"/>
        <v>No Ct</v>
      </c>
      <c r="M2932" t="str">
        <f t="shared" si="5958"/>
        <v/>
      </c>
      <c r="N2932" t="str">
        <f t="shared" si="5959"/>
        <v/>
      </c>
      <c r="O2932" t="str">
        <f t="shared" si="5960"/>
        <v/>
      </c>
    </row>
    <row r="2933" spans="1:25" x14ac:dyDescent="0.25">
      <c r="A2933" t="s">
        <v>140</v>
      </c>
      <c r="B2933" t="s">
        <v>76</v>
      </c>
      <c r="C2933" t="s">
        <v>562</v>
      </c>
      <c r="D2933">
        <v>0.01</v>
      </c>
      <c r="E2933" t="s">
        <v>1275</v>
      </c>
      <c r="F2933" t="s">
        <v>726</v>
      </c>
      <c r="G2933" t="str">
        <f t="shared" si="5954"/>
        <v>DL2022019</v>
      </c>
      <c r="H2933" t="str">
        <f t="shared" si="5955"/>
        <v>17</v>
      </c>
      <c r="I2933" t="str">
        <f t="shared" si="5956"/>
        <v>Stillehavsøsters_17_20221012_DL2022019_HilleroedTekGym</v>
      </c>
      <c r="J2933" t="str">
        <f>VLOOKUP(MID(C2933,4,6),Datasæt_Analysesystemer!$B$2:$E$69,3,FALSE)</f>
        <v>Stillehavsøsters</v>
      </c>
      <c r="K2933" t="str">
        <f t="shared" si="5957"/>
        <v>EP</v>
      </c>
      <c r="L2933" s="7" t="str">
        <f t="shared" si="5969"/>
        <v>No Ct</v>
      </c>
      <c r="M2933" t="str">
        <f t="shared" si="5958"/>
        <v/>
      </c>
      <c r="N2933" t="str">
        <f t="shared" si="5959"/>
        <v/>
      </c>
      <c r="O2933" t="str">
        <f t="shared" si="5960"/>
        <v/>
      </c>
      <c r="Y2933" t="str">
        <f>O2935</f>
        <v/>
      </c>
    </row>
    <row r="2934" spans="1:25" x14ac:dyDescent="0.25">
      <c r="A2934" t="s">
        <v>182</v>
      </c>
      <c r="B2934" t="s">
        <v>23</v>
      </c>
      <c r="C2934" t="s">
        <v>587</v>
      </c>
      <c r="D2934">
        <v>0.01</v>
      </c>
      <c r="E2934">
        <v>30.83</v>
      </c>
      <c r="F2934" t="s">
        <v>726</v>
      </c>
      <c r="G2934" t="str">
        <f t="shared" si="5954"/>
        <v>DL2022019</v>
      </c>
      <c r="H2934" t="str">
        <f t="shared" si="5955"/>
        <v>18</v>
      </c>
      <c r="I2934" t="str">
        <f t="shared" si="5956"/>
        <v>Stillehavsøsters_18_20221012_DL2022019_HilleroedTekGym</v>
      </c>
      <c r="J2934" t="str">
        <f>VLOOKUP(MID(C2934,4,6),Datasæt_Analysesystemer!$B$2:$E$69,3,FALSE)</f>
        <v>Stillehavsøsters</v>
      </c>
      <c r="K2934" t="str">
        <f t="shared" si="5957"/>
        <v>PK</v>
      </c>
      <c r="L2934" s="7">
        <f t="shared" si="5969"/>
        <v>30.83</v>
      </c>
      <c r="M2934">
        <f t="shared" si="5958"/>
        <v>30.83</v>
      </c>
      <c r="N2934">
        <f t="shared" si="5959"/>
        <v>0</v>
      </c>
      <c r="O2934">
        <f t="shared" si="5960"/>
        <v>0</v>
      </c>
      <c r="Q2934">
        <f t="shared" ref="Q2934" si="6034">IF(L2936="No Ct",0,L2936)</f>
        <v>0</v>
      </c>
      <c r="R2934">
        <f t="shared" ref="R2934" si="6035">IF(L2937="No Ct",0,L2937)</f>
        <v>0</v>
      </c>
      <c r="S2934" t="str">
        <f t="shared" ref="S2934" si="6036">IF(AND(M2934&gt;0,N2934=0),"Valid","Invalid")</f>
        <v>Valid</v>
      </c>
      <c r="T2934" t="str">
        <f t="shared" ref="T2934" si="6037">IF(OR(Q2934&gt;1,R2934&gt;1),"Present","Absent")</f>
        <v>Absent</v>
      </c>
      <c r="U2934" t="str">
        <f t="shared" ref="U2934" si="6038">IF(OR(AND(Q2934&gt;1,Q2934&lt;41),AND(R2934&gt;1,R2934&lt;41)),"Ct&lt;41","Ct&gt;41")</f>
        <v>Ct&gt;41</v>
      </c>
      <c r="V2934" t="str">
        <f t="shared" ref="V2934" si="6039">J2934</f>
        <v>Stillehavsøsters</v>
      </c>
      <c r="W2934" t="str">
        <f t="shared" ref="W2934" si="6040">MID(F2934,10,9)</f>
        <v>DL2022019</v>
      </c>
      <c r="X2934" t="str">
        <f t="shared" ref="X2934" si="6041">W2934&amp;"_"&amp;V2934&amp;"_"&amp;S2934&amp;"_"&amp;T2934&amp;"_"&amp;U2934</f>
        <v>DL2022019_Stillehavsøsters_Valid_Absent_Ct&gt;41</v>
      </c>
    </row>
    <row r="2935" spans="1:25" x14ac:dyDescent="0.25">
      <c r="A2935" t="s">
        <v>158</v>
      </c>
      <c r="B2935" t="s">
        <v>51</v>
      </c>
      <c r="C2935" t="s">
        <v>575</v>
      </c>
      <c r="D2935">
        <v>0.01</v>
      </c>
      <c r="E2935" t="s">
        <v>1275</v>
      </c>
      <c r="F2935" t="s">
        <v>726</v>
      </c>
      <c r="G2935" t="str">
        <f t="shared" si="5954"/>
        <v>DL2022019</v>
      </c>
      <c r="H2935" t="str">
        <f t="shared" si="5955"/>
        <v>18</v>
      </c>
      <c r="I2935" t="str">
        <f t="shared" si="5956"/>
        <v>Stillehavsøsters_18_20221012_DL2022019_HilleroedTekGym</v>
      </c>
      <c r="J2935" t="str">
        <f>VLOOKUP(MID(C2935,4,6),Datasæt_Analysesystemer!$B$2:$E$69,3,FALSE)</f>
        <v>Stillehavsøsters</v>
      </c>
      <c r="K2935" t="str">
        <f t="shared" si="5957"/>
        <v>NK</v>
      </c>
      <c r="L2935" s="7" t="str">
        <f t="shared" si="5969"/>
        <v>No Ct</v>
      </c>
      <c r="M2935" t="str">
        <f t="shared" si="5958"/>
        <v/>
      </c>
      <c r="N2935" t="str">
        <f t="shared" si="5959"/>
        <v/>
      </c>
      <c r="O2935" t="str">
        <f t="shared" si="5960"/>
        <v/>
      </c>
    </row>
    <row r="2936" spans="1:25" x14ac:dyDescent="0.25">
      <c r="A2936" t="s">
        <v>122</v>
      </c>
      <c r="B2936" t="s">
        <v>76</v>
      </c>
      <c r="C2936" t="s">
        <v>563</v>
      </c>
      <c r="D2936">
        <v>0.01</v>
      </c>
      <c r="E2936" t="s">
        <v>1275</v>
      </c>
      <c r="F2936" t="s">
        <v>726</v>
      </c>
      <c r="G2936" t="str">
        <f t="shared" si="5954"/>
        <v>DL2022019</v>
      </c>
      <c r="H2936" t="str">
        <f t="shared" si="5955"/>
        <v>18</v>
      </c>
      <c r="I2936" t="str">
        <f t="shared" si="5956"/>
        <v>Stillehavsøsters_18_20221012_DL2022019_HilleroedTekGym</v>
      </c>
      <c r="J2936" t="str">
        <f>VLOOKUP(MID(C2936,4,6),Datasæt_Analysesystemer!$B$2:$E$69,3,FALSE)</f>
        <v>Stillehavsøsters</v>
      </c>
      <c r="K2936" t="str">
        <f t="shared" si="5957"/>
        <v>EP</v>
      </c>
      <c r="L2936" s="7" t="str">
        <f t="shared" si="5969"/>
        <v>No Ct</v>
      </c>
      <c r="M2936" t="str">
        <f t="shared" si="5958"/>
        <v/>
      </c>
      <c r="N2936" t="str">
        <f t="shared" si="5959"/>
        <v/>
      </c>
      <c r="O2936" t="str">
        <f t="shared" si="5960"/>
        <v/>
      </c>
    </row>
    <row r="2937" spans="1:25" x14ac:dyDescent="0.25">
      <c r="A2937" t="s">
        <v>141</v>
      </c>
      <c r="B2937" t="s">
        <v>76</v>
      </c>
      <c r="C2937" t="s">
        <v>563</v>
      </c>
      <c r="D2937">
        <v>0.01</v>
      </c>
      <c r="E2937" t="s">
        <v>1275</v>
      </c>
      <c r="F2937" t="s">
        <v>726</v>
      </c>
      <c r="G2937" t="str">
        <f t="shared" si="5954"/>
        <v>DL2022019</v>
      </c>
      <c r="H2937" t="str">
        <f t="shared" si="5955"/>
        <v>18</v>
      </c>
      <c r="I2937" t="str">
        <f t="shared" si="5956"/>
        <v>Stillehavsøsters_18_20221012_DL2022019_HilleroedTekGym</v>
      </c>
      <c r="J2937" t="str">
        <f>VLOOKUP(MID(C2937,4,6),Datasæt_Analysesystemer!$B$2:$E$69,3,FALSE)</f>
        <v>Stillehavsøsters</v>
      </c>
      <c r="K2937" t="str">
        <f t="shared" si="5957"/>
        <v>EP</v>
      </c>
      <c r="L2937" s="7" t="str">
        <f t="shared" si="5969"/>
        <v>No Ct</v>
      </c>
      <c r="M2937" t="str">
        <f t="shared" si="5958"/>
        <v/>
      </c>
      <c r="N2937" t="str">
        <f t="shared" si="5959"/>
        <v/>
      </c>
      <c r="O2937" t="str">
        <f t="shared" si="5960"/>
        <v/>
      </c>
      <c r="Y2937" t="str">
        <f>O2939</f>
        <v/>
      </c>
    </row>
    <row r="2938" spans="1:25" x14ac:dyDescent="0.25">
      <c r="A2938" t="s">
        <v>184</v>
      </c>
      <c r="B2938" t="s">
        <v>23</v>
      </c>
      <c r="C2938" t="s">
        <v>588</v>
      </c>
      <c r="D2938">
        <v>0.01</v>
      </c>
      <c r="E2938">
        <v>21.81</v>
      </c>
      <c r="F2938" t="s">
        <v>726</v>
      </c>
      <c r="G2938" t="str">
        <f t="shared" si="5954"/>
        <v>DL2022019</v>
      </c>
      <c r="H2938" t="str">
        <f t="shared" si="5955"/>
        <v>19</v>
      </c>
      <c r="I2938" t="str">
        <f t="shared" si="5956"/>
        <v>Sortmundet kutling_19_20221012_DL2022019_HilleroedTekGym</v>
      </c>
      <c r="J2938" t="str">
        <f>VLOOKUP(MID(C2938,4,6),Datasæt_Analysesystemer!$B$2:$E$69,3,FALSE)</f>
        <v>Sortmundet kutling</v>
      </c>
      <c r="K2938" t="str">
        <f t="shared" si="5957"/>
        <v>PK</v>
      </c>
      <c r="L2938" s="7">
        <f t="shared" si="5969"/>
        <v>21.81</v>
      </c>
      <c r="M2938">
        <f t="shared" si="5958"/>
        <v>21.81</v>
      </c>
      <c r="N2938">
        <f t="shared" si="5959"/>
        <v>0</v>
      </c>
      <c r="O2938">
        <f t="shared" si="5960"/>
        <v>0</v>
      </c>
      <c r="Q2938">
        <f t="shared" ref="Q2938" si="6042">IF(L2940="No Ct",0,L2940)</f>
        <v>0</v>
      </c>
      <c r="R2938">
        <f t="shared" ref="R2938" si="6043">IF(L2941="No Ct",0,L2941)</f>
        <v>0</v>
      </c>
      <c r="S2938" t="str">
        <f t="shared" ref="S2938" si="6044">IF(AND(M2938&gt;0,N2938=0),"Valid","Invalid")</f>
        <v>Valid</v>
      </c>
      <c r="T2938" t="str">
        <f t="shared" ref="T2938" si="6045">IF(OR(Q2938&gt;1,R2938&gt;1),"Present","Absent")</f>
        <v>Absent</v>
      </c>
      <c r="U2938" t="str">
        <f t="shared" ref="U2938" si="6046">IF(OR(AND(Q2938&gt;1,Q2938&lt;41),AND(R2938&gt;1,R2938&lt;41)),"Ct&lt;41","Ct&gt;41")</f>
        <v>Ct&gt;41</v>
      </c>
      <c r="V2938" t="str">
        <f t="shared" ref="V2938" si="6047">J2938</f>
        <v>Sortmundet kutling</v>
      </c>
      <c r="W2938" t="str">
        <f t="shared" ref="W2938" si="6048">MID(F2938,10,9)</f>
        <v>DL2022019</v>
      </c>
      <c r="X2938" t="str">
        <f t="shared" ref="X2938" si="6049">W2938&amp;"_"&amp;V2938&amp;"_"&amp;S2938&amp;"_"&amp;T2938&amp;"_"&amp;U2938</f>
        <v>DL2022019_Sortmundet kutling_Valid_Absent_Ct&gt;41</v>
      </c>
    </row>
    <row r="2939" spans="1:25" x14ac:dyDescent="0.25">
      <c r="A2939" t="s">
        <v>160</v>
      </c>
      <c r="B2939" t="s">
        <v>51</v>
      </c>
      <c r="C2939" t="s">
        <v>576</v>
      </c>
      <c r="D2939">
        <v>0.01</v>
      </c>
      <c r="E2939" t="s">
        <v>1275</v>
      </c>
      <c r="F2939" t="s">
        <v>726</v>
      </c>
      <c r="G2939" t="str">
        <f t="shared" si="5954"/>
        <v>DL2022019</v>
      </c>
      <c r="H2939" t="str">
        <f t="shared" si="5955"/>
        <v>19</v>
      </c>
      <c r="I2939" t="str">
        <f t="shared" si="5956"/>
        <v>Sortmundet kutling_19_20221012_DL2022019_HilleroedTekGym</v>
      </c>
      <c r="J2939" t="str">
        <f>VLOOKUP(MID(C2939,4,6),Datasæt_Analysesystemer!$B$2:$E$69,3,FALSE)</f>
        <v>Sortmundet kutling</v>
      </c>
      <c r="K2939" t="str">
        <f t="shared" si="5957"/>
        <v>NK</v>
      </c>
      <c r="L2939" s="7" t="str">
        <f t="shared" si="5969"/>
        <v>No Ct</v>
      </c>
      <c r="M2939" t="str">
        <f t="shared" si="5958"/>
        <v/>
      </c>
      <c r="N2939" t="str">
        <f t="shared" si="5959"/>
        <v/>
      </c>
      <c r="O2939" t="str">
        <f t="shared" si="5960"/>
        <v/>
      </c>
    </row>
    <row r="2940" spans="1:25" x14ac:dyDescent="0.25">
      <c r="A2940" t="s">
        <v>124</v>
      </c>
      <c r="B2940" t="s">
        <v>76</v>
      </c>
      <c r="C2940" t="s">
        <v>564</v>
      </c>
      <c r="D2940">
        <v>0.01</v>
      </c>
      <c r="E2940" t="s">
        <v>1275</v>
      </c>
      <c r="F2940" t="s">
        <v>726</v>
      </c>
      <c r="G2940" t="str">
        <f t="shared" si="5954"/>
        <v>DL2022019</v>
      </c>
      <c r="H2940" t="str">
        <f t="shared" si="5955"/>
        <v>19</v>
      </c>
      <c r="I2940" t="str">
        <f t="shared" si="5956"/>
        <v>Sortmundet kutling_19_20221012_DL2022019_HilleroedTekGym</v>
      </c>
      <c r="J2940" t="str">
        <f>VLOOKUP(MID(C2940,4,6),Datasæt_Analysesystemer!$B$2:$E$69,3,FALSE)</f>
        <v>Sortmundet kutling</v>
      </c>
      <c r="K2940" t="str">
        <f t="shared" si="5957"/>
        <v>EP</v>
      </c>
      <c r="L2940" s="7" t="str">
        <f t="shared" si="5969"/>
        <v>No Ct</v>
      </c>
      <c r="M2940" t="str">
        <f t="shared" si="5958"/>
        <v/>
      </c>
      <c r="N2940" t="str">
        <f t="shared" si="5959"/>
        <v/>
      </c>
      <c r="O2940" t="str">
        <f t="shared" si="5960"/>
        <v/>
      </c>
    </row>
    <row r="2941" spans="1:25" x14ac:dyDescent="0.25">
      <c r="A2941" t="s">
        <v>142</v>
      </c>
      <c r="B2941" t="s">
        <v>76</v>
      </c>
      <c r="C2941" t="s">
        <v>564</v>
      </c>
      <c r="D2941">
        <v>0.01</v>
      </c>
      <c r="E2941" t="s">
        <v>1275</v>
      </c>
      <c r="F2941" t="s">
        <v>726</v>
      </c>
      <c r="G2941" t="str">
        <f t="shared" si="5954"/>
        <v>DL2022019</v>
      </c>
      <c r="H2941" t="str">
        <f t="shared" si="5955"/>
        <v>19</v>
      </c>
      <c r="I2941" t="str">
        <f t="shared" si="5956"/>
        <v>Sortmundet kutling_19_20221012_DL2022019_HilleroedTekGym</v>
      </c>
      <c r="J2941" t="str">
        <f>VLOOKUP(MID(C2941,4,6),Datasæt_Analysesystemer!$B$2:$E$69,3,FALSE)</f>
        <v>Sortmundet kutling</v>
      </c>
      <c r="K2941" t="str">
        <f t="shared" si="5957"/>
        <v>EP</v>
      </c>
      <c r="L2941" s="7" t="str">
        <f t="shared" si="5969"/>
        <v>No Ct</v>
      </c>
      <c r="M2941" t="str">
        <f t="shared" si="5958"/>
        <v/>
      </c>
      <c r="N2941" t="str">
        <f t="shared" si="5959"/>
        <v/>
      </c>
      <c r="O2941" t="str">
        <f t="shared" si="5960"/>
        <v/>
      </c>
      <c r="Y2941" t="str">
        <f>O2943</f>
        <v/>
      </c>
    </row>
    <row r="2942" spans="1:25" x14ac:dyDescent="0.25">
      <c r="A2942" t="s">
        <v>186</v>
      </c>
      <c r="B2942" t="s">
        <v>23</v>
      </c>
      <c r="C2942" t="s">
        <v>589</v>
      </c>
      <c r="D2942">
        <v>0.01</v>
      </c>
      <c r="E2942">
        <v>21.92</v>
      </c>
      <c r="F2942" t="s">
        <v>726</v>
      </c>
      <c r="G2942" t="str">
        <f t="shared" si="5954"/>
        <v>DL2022019</v>
      </c>
      <c r="H2942" t="str">
        <f t="shared" si="5955"/>
        <v>20</v>
      </c>
      <c r="I2942" t="str">
        <f t="shared" si="5956"/>
        <v>Sortmundet kutling_20_20221012_DL2022019_HilleroedTekGym</v>
      </c>
      <c r="J2942" t="str">
        <f>VLOOKUP(MID(C2942,4,6),Datasæt_Analysesystemer!$B$2:$E$69,3,FALSE)</f>
        <v>Sortmundet kutling</v>
      </c>
      <c r="K2942" t="str">
        <f t="shared" si="5957"/>
        <v>PK</v>
      </c>
      <c r="L2942" s="7">
        <f t="shared" si="5969"/>
        <v>21.92</v>
      </c>
      <c r="M2942">
        <f t="shared" si="5958"/>
        <v>21.92</v>
      </c>
      <c r="N2942">
        <f t="shared" si="5959"/>
        <v>0</v>
      </c>
      <c r="O2942">
        <f t="shared" si="5960"/>
        <v>0</v>
      </c>
      <c r="Q2942">
        <f t="shared" ref="Q2942" si="6050">IF(L2944="No Ct",0,L2944)</f>
        <v>0</v>
      </c>
      <c r="R2942">
        <f t="shared" ref="R2942" si="6051">IF(L2945="No Ct",0,L2945)</f>
        <v>0</v>
      </c>
      <c r="S2942" t="str">
        <f t="shared" ref="S2942" si="6052">IF(AND(M2942&gt;0,N2942=0),"Valid","Invalid")</f>
        <v>Valid</v>
      </c>
      <c r="T2942" t="str">
        <f t="shared" ref="T2942" si="6053">IF(OR(Q2942&gt;1,R2942&gt;1),"Present","Absent")</f>
        <v>Absent</v>
      </c>
      <c r="U2942" t="str">
        <f t="shared" ref="U2942" si="6054">IF(OR(AND(Q2942&gt;1,Q2942&lt;41),AND(R2942&gt;1,R2942&lt;41)),"Ct&lt;41","Ct&gt;41")</f>
        <v>Ct&gt;41</v>
      </c>
      <c r="V2942" t="str">
        <f t="shared" ref="V2942" si="6055">J2942</f>
        <v>Sortmundet kutling</v>
      </c>
      <c r="W2942" t="str">
        <f t="shared" ref="W2942" si="6056">MID(F2942,10,9)</f>
        <v>DL2022019</v>
      </c>
      <c r="X2942" t="str">
        <f t="shared" ref="X2942" si="6057">W2942&amp;"_"&amp;V2942&amp;"_"&amp;S2942&amp;"_"&amp;T2942&amp;"_"&amp;U2942</f>
        <v>DL2022019_Sortmundet kutling_Valid_Absent_Ct&gt;41</v>
      </c>
    </row>
    <row r="2943" spans="1:25" x14ac:dyDescent="0.25">
      <c r="A2943" t="s">
        <v>162</v>
      </c>
      <c r="B2943" t="s">
        <v>51</v>
      </c>
      <c r="C2943" t="s">
        <v>577</v>
      </c>
      <c r="D2943">
        <v>0.01</v>
      </c>
      <c r="E2943" t="s">
        <v>1275</v>
      </c>
      <c r="F2943" t="s">
        <v>726</v>
      </c>
      <c r="G2943" t="str">
        <f t="shared" si="5954"/>
        <v>DL2022019</v>
      </c>
      <c r="H2943" t="str">
        <f t="shared" si="5955"/>
        <v>20</v>
      </c>
      <c r="I2943" t="str">
        <f t="shared" si="5956"/>
        <v>Sortmundet kutling_20_20221012_DL2022019_HilleroedTekGym</v>
      </c>
      <c r="J2943" t="str">
        <f>VLOOKUP(MID(C2943,4,6),Datasæt_Analysesystemer!$B$2:$E$69,3,FALSE)</f>
        <v>Sortmundet kutling</v>
      </c>
      <c r="K2943" t="str">
        <f t="shared" si="5957"/>
        <v>NK</v>
      </c>
      <c r="L2943" s="7" t="str">
        <f t="shared" si="5969"/>
        <v>No Ct</v>
      </c>
      <c r="M2943" t="str">
        <f t="shared" si="5958"/>
        <v/>
      </c>
      <c r="N2943" t="str">
        <f t="shared" si="5959"/>
        <v/>
      </c>
      <c r="O2943" t="str">
        <f t="shared" si="5960"/>
        <v/>
      </c>
    </row>
    <row r="2944" spans="1:25" x14ac:dyDescent="0.25">
      <c r="A2944" t="s">
        <v>126</v>
      </c>
      <c r="B2944" t="s">
        <v>76</v>
      </c>
      <c r="C2944" t="s">
        <v>565</v>
      </c>
      <c r="D2944">
        <v>0.01</v>
      </c>
      <c r="E2944" t="s">
        <v>1275</v>
      </c>
      <c r="F2944" t="s">
        <v>726</v>
      </c>
      <c r="G2944" t="str">
        <f t="shared" si="5954"/>
        <v>DL2022019</v>
      </c>
      <c r="H2944" t="str">
        <f t="shared" si="5955"/>
        <v>20</v>
      </c>
      <c r="I2944" t="str">
        <f t="shared" si="5956"/>
        <v>Sortmundet kutling_20_20221012_DL2022019_HilleroedTekGym</v>
      </c>
      <c r="J2944" t="str">
        <f>VLOOKUP(MID(C2944,4,6),Datasæt_Analysesystemer!$B$2:$E$69,3,FALSE)</f>
        <v>Sortmundet kutling</v>
      </c>
      <c r="K2944" t="str">
        <f t="shared" si="5957"/>
        <v>EP</v>
      </c>
      <c r="L2944" s="7" t="str">
        <f t="shared" si="5969"/>
        <v>No Ct</v>
      </c>
      <c r="M2944" t="str">
        <f t="shared" si="5958"/>
        <v/>
      </c>
      <c r="N2944" t="str">
        <f t="shared" si="5959"/>
        <v/>
      </c>
      <c r="O2944" t="str">
        <f t="shared" si="5960"/>
        <v/>
      </c>
    </row>
    <row r="2945" spans="1:25" x14ac:dyDescent="0.25">
      <c r="A2945" t="s">
        <v>143</v>
      </c>
      <c r="B2945" t="s">
        <v>76</v>
      </c>
      <c r="C2945" t="s">
        <v>565</v>
      </c>
      <c r="D2945">
        <v>0.01</v>
      </c>
      <c r="E2945" t="s">
        <v>1275</v>
      </c>
      <c r="F2945" t="s">
        <v>726</v>
      </c>
      <c r="G2945" t="str">
        <f t="shared" si="5954"/>
        <v>DL2022019</v>
      </c>
      <c r="H2945" t="str">
        <f t="shared" si="5955"/>
        <v>20</v>
      </c>
      <c r="I2945" t="str">
        <f t="shared" si="5956"/>
        <v>Sortmundet kutling_20_20221012_DL2022019_HilleroedTekGym</v>
      </c>
      <c r="J2945" t="str">
        <f>VLOOKUP(MID(C2945,4,6),Datasæt_Analysesystemer!$B$2:$E$69,3,FALSE)</f>
        <v>Sortmundet kutling</v>
      </c>
      <c r="K2945" t="str">
        <f t="shared" si="5957"/>
        <v>EP</v>
      </c>
      <c r="L2945" s="7" t="str">
        <f t="shared" si="5969"/>
        <v>No Ct</v>
      </c>
      <c r="M2945" t="str">
        <f t="shared" si="5958"/>
        <v/>
      </c>
      <c r="N2945" t="str">
        <f t="shared" si="5959"/>
        <v/>
      </c>
      <c r="O2945" t="str">
        <f t="shared" si="5960"/>
        <v/>
      </c>
      <c r="Y2945" t="str">
        <f>O2947</f>
        <v/>
      </c>
    </row>
    <row r="2946" spans="1:25" x14ac:dyDescent="0.25">
      <c r="A2946" t="s">
        <v>188</v>
      </c>
      <c r="B2946" t="s">
        <v>23</v>
      </c>
      <c r="C2946" t="s">
        <v>590</v>
      </c>
      <c r="D2946">
        <v>0.01</v>
      </c>
      <c r="E2946" t="s">
        <v>1275</v>
      </c>
      <c r="F2946" t="s">
        <v>726</v>
      </c>
      <c r="G2946" t="str">
        <f t="shared" si="5954"/>
        <v>DL2022019</v>
      </c>
      <c r="H2946" t="str">
        <f t="shared" si="5955"/>
        <v>21</v>
      </c>
      <c r="I2946" t="str">
        <f t="shared" si="5956"/>
        <v>Blå svømmekrabbe_21_20221012_DL2022019_HilleroedTekGym</v>
      </c>
      <c r="J2946" t="str">
        <f>VLOOKUP(MID(C2946,4,6),Datasæt_Analysesystemer!$B$2:$E$69,3,FALSE)</f>
        <v>Blå svømmekrabbe</v>
      </c>
      <c r="K2946" t="str">
        <f t="shared" si="5957"/>
        <v>PK</v>
      </c>
      <c r="L2946" s="7" t="str">
        <f t="shared" si="5969"/>
        <v>No Ct</v>
      </c>
      <c r="M2946">
        <f t="shared" si="5958"/>
        <v>0</v>
      </c>
      <c r="N2946">
        <f t="shared" si="5959"/>
        <v>0</v>
      </c>
      <c r="O2946">
        <f t="shared" si="5960"/>
        <v>0</v>
      </c>
      <c r="Q2946">
        <f t="shared" ref="Q2946" si="6058">IF(L2948="No Ct",0,L2948)</f>
        <v>0</v>
      </c>
      <c r="R2946">
        <f t="shared" ref="R2946" si="6059">IF(L2949="No Ct",0,L2949)</f>
        <v>0</v>
      </c>
      <c r="S2946" t="str">
        <f t="shared" ref="S2946" si="6060">IF(AND(M2946&gt;0,N2946=0),"Valid","Invalid")</f>
        <v>Invalid</v>
      </c>
      <c r="T2946" t="str">
        <f t="shared" ref="T2946" si="6061">IF(OR(Q2946&gt;1,R2946&gt;1),"Present","Absent")</f>
        <v>Absent</v>
      </c>
      <c r="U2946" t="str">
        <f t="shared" ref="U2946" si="6062">IF(OR(AND(Q2946&gt;1,Q2946&lt;41),AND(R2946&gt;1,R2946&lt;41)),"Ct&lt;41","Ct&gt;41")</f>
        <v>Ct&gt;41</v>
      </c>
      <c r="V2946" t="str">
        <f t="shared" ref="V2946" si="6063">J2946</f>
        <v>Blå svømmekrabbe</v>
      </c>
      <c r="W2946" t="str">
        <f t="shared" ref="W2946" si="6064">MID(F2946,10,9)</f>
        <v>DL2022019</v>
      </c>
      <c r="X2946" t="str">
        <f t="shared" ref="X2946" si="6065">W2946&amp;"_"&amp;V2946&amp;"_"&amp;S2946&amp;"_"&amp;T2946&amp;"_"&amp;U2946</f>
        <v>DL2022019_Blå svømmekrabbe_Invalid_Absent_Ct&gt;41</v>
      </c>
    </row>
    <row r="2947" spans="1:25" x14ac:dyDescent="0.25">
      <c r="A2947" t="s">
        <v>164</v>
      </c>
      <c r="B2947" t="s">
        <v>51</v>
      </c>
      <c r="C2947" t="s">
        <v>578</v>
      </c>
      <c r="D2947">
        <v>0.01</v>
      </c>
      <c r="E2947" t="s">
        <v>1275</v>
      </c>
      <c r="F2947" t="s">
        <v>726</v>
      </c>
      <c r="G2947" t="str">
        <f t="shared" si="5954"/>
        <v>DL2022019</v>
      </c>
      <c r="H2947" t="str">
        <f t="shared" si="5955"/>
        <v>21</v>
      </c>
      <c r="I2947" t="str">
        <f t="shared" si="5956"/>
        <v>Blå svømmekrabbe_21_20221012_DL2022019_HilleroedTekGym</v>
      </c>
      <c r="J2947" t="str">
        <f>VLOOKUP(MID(C2947,4,6),Datasæt_Analysesystemer!$B$2:$E$69,3,FALSE)</f>
        <v>Blå svømmekrabbe</v>
      </c>
      <c r="K2947" t="str">
        <f t="shared" si="5957"/>
        <v>NK</v>
      </c>
      <c r="L2947" s="7" t="str">
        <f t="shared" si="5969"/>
        <v>No Ct</v>
      </c>
      <c r="M2947" t="str">
        <f t="shared" si="5958"/>
        <v/>
      </c>
      <c r="N2947" t="str">
        <f t="shared" si="5959"/>
        <v/>
      </c>
      <c r="O2947" t="str">
        <f t="shared" si="5960"/>
        <v/>
      </c>
    </row>
    <row r="2948" spans="1:25" x14ac:dyDescent="0.25">
      <c r="A2948" t="s">
        <v>128</v>
      </c>
      <c r="B2948" t="s">
        <v>76</v>
      </c>
      <c r="C2948" t="s">
        <v>566</v>
      </c>
      <c r="D2948">
        <v>0.01</v>
      </c>
      <c r="E2948" t="s">
        <v>1275</v>
      </c>
      <c r="F2948" t="s">
        <v>726</v>
      </c>
      <c r="G2948" t="str">
        <f t="shared" si="5954"/>
        <v>DL2022019</v>
      </c>
      <c r="H2948" t="str">
        <f t="shared" si="5955"/>
        <v>21</v>
      </c>
      <c r="I2948" t="str">
        <f t="shared" si="5956"/>
        <v>Blå svømmekrabbe_21_20221012_DL2022019_HilleroedTekGym</v>
      </c>
      <c r="J2948" t="str">
        <f>VLOOKUP(MID(C2948,4,6),Datasæt_Analysesystemer!$B$2:$E$69,3,FALSE)</f>
        <v>Blå svømmekrabbe</v>
      </c>
      <c r="K2948" t="str">
        <f t="shared" si="5957"/>
        <v>EP</v>
      </c>
      <c r="L2948" s="7" t="str">
        <f t="shared" si="5969"/>
        <v>No Ct</v>
      </c>
      <c r="M2948" t="str">
        <f t="shared" si="5958"/>
        <v/>
      </c>
      <c r="N2948" t="str">
        <f t="shared" si="5959"/>
        <v/>
      </c>
      <c r="O2948" t="str">
        <f t="shared" si="5960"/>
        <v/>
      </c>
    </row>
    <row r="2949" spans="1:25" x14ac:dyDescent="0.25">
      <c r="A2949" t="s">
        <v>144</v>
      </c>
      <c r="B2949" t="s">
        <v>76</v>
      </c>
      <c r="C2949" t="s">
        <v>566</v>
      </c>
      <c r="D2949">
        <v>0.01</v>
      </c>
      <c r="E2949" t="s">
        <v>1275</v>
      </c>
      <c r="F2949" t="s">
        <v>726</v>
      </c>
      <c r="G2949" t="str">
        <f t="shared" si="5954"/>
        <v>DL2022019</v>
      </c>
      <c r="H2949" t="str">
        <f t="shared" si="5955"/>
        <v>21</v>
      </c>
      <c r="I2949" t="str">
        <f t="shared" si="5956"/>
        <v>Blå svømmekrabbe_21_20221012_DL2022019_HilleroedTekGym</v>
      </c>
      <c r="J2949" t="str">
        <f>VLOOKUP(MID(C2949,4,6),Datasæt_Analysesystemer!$B$2:$E$69,3,FALSE)</f>
        <v>Blå svømmekrabbe</v>
      </c>
      <c r="K2949" t="str">
        <f t="shared" si="5957"/>
        <v>EP</v>
      </c>
      <c r="L2949" s="7" t="str">
        <f t="shared" si="5969"/>
        <v>No Ct</v>
      </c>
      <c r="M2949" t="str">
        <f t="shared" si="5958"/>
        <v/>
      </c>
      <c r="N2949" t="str">
        <f t="shared" si="5959"/>
        <v/>
      </c>
      <c r="O2949" t="str">
        <f t="shared" si="5960"/>
        <v/>
      </c>
      <c r="Y2949" t="str">
        <f>O2951</f>
        <v/>
      </c>
    </row>
    <row r="2950" spans="1:25" x14ac:dyDescent="0.25">
      <c r="A2950" t="s">
        <v>190</v>
      </c>
      <c r="B2950" t="s">
        <v>23</v>
      </c>
      <c r="C2950" t="s">
        <v>591</v>
      </c>
      <c r="D2950">
        <v>0.01</v>
      </c>
      <c r="E2950">
        <v>25.27</v>
      </c>
      <c r="F2950" t="s">
        <v>726</v>
      </c>
      <c r="G2950" t="str">
        <f t="shared" si="5954"/>
        <v>DL2022019</v>
      </c>
      <c r="H2950" t="str">
        <f t="shared" si="5955"/>
        <v>22</v>
      </c>
      <c r="I2950" t="str">
        <f t="shared" si="5956"/>
        <v>Blå svømmekrabbe_22_20221012_DL2022019_HilleroedTekGym</v>
      </c>
      <c r="J2950" t="str">
        <f>VLOOKUP(MID(C2950,4,6),Datasæt_Analysesystemer!$B$2:$E$69,3,FALSE)</f>
        <v>Blå svømmekrabbe</v>
      </c>
      <c r="K2950" t="str">
        <f t="shared" si="5957"/>
        <v>PK</v>
      </c>
      <c r="L2950" s="7">
        <f t="shared" si="5969"/>
        <v>25.27</v>
      </c>
      <c r="M2950">
        <f t="shared" si="5958"/>
        <v>25.27</v>
      </c>
      <c r="N2950">
        <f t="shared" si="5959"/>
        <v>0</v>
      </c>
      <c r="O2950">
        <f t="shared" si="5960"/>
        <v>0</v>
      </c>
      <c r="Q2950">
        <f t="shared" ref="Q2950" si="6066">IF(L2952="No Ct",0,L2952)</f>
        <v>0</v>
      </c>
      <c r="R2950">
        <f t="shared" ref="R2950" si="6067">IF(L2953="No Ct",0,L2953)</f>
        <v>0</v>
      </c>
      <c r="S2950" t="str">
        <f t="shared" ref="S2950" si="6068">IF(AND(M2950&gt;0,N2950=0),"Valid","Invalid")</f>
        <v>Valid</v>
      </c>
      <c r="T2950" t="str">
        <f t="shared" ref="T2950" si="6069">IF(OR(Q2950&gt;1,R2950&gt;1),"Present","Absent")</f>
        <v>Absent</v>
      </c>
      <c r="U2950" t="str">
        <f t="shared" ref="U2950" si="6070">IF(OR(AND(Q2950&gt;1,Q2950&lt;41),AND(R2950&gt;1,R2950&lt;41)),"Ct&lt;41","Ct&gt;41")</f>
        <v>Ct&gt;41</v>
      </c>
      <c r="V2950" t="str">
        <f t="shared" ref="V2950" si="6071">J2950</f>
        <v>Blå svømmekrabbe</v>
      </c>
      <c r="W2950" t="str">
        <f t="shared" ref="W2950" si="6072">MID(F2950,10,9)</f>
        <v>DL2022019</v>
      </c>
      <c r="X2950" t="str">
        <f t="shared" ref="X2950" si="6073">W2950&amp;"_"&amp;V2950&amp;"_"&amp;S2950&amp;"_"&amp;T2950&amp;"_"&amp;U2950</f>
        <v>DL2022019_Blå svømmekrabbe_Valid_Absent_Ct&gt;41</v>
      </c>
    </row>
    <row r="2951" spans="1:25" x14ac:dyDescent="0.25">
      <c r="A2951" t="s">
        <v>166</v>
      </c>
      <c r="B2951" t="s">
        <v>51</v>
      </c>
      <c r="C2951" t="s">
        <v>579</v>
      </c>
      <c r="D2951">
        <v>0.01</v>
      </c>
      <c r="E2951" t="s">
        <v>1275</v>
      </c>
      <c r="F2951" t="s">
        <v>726</v>
      </c>
      <c r="G2951" t="str">
        <f t="shared" si="5954"/>
        <v>DL2022019</v>
      </c>
      <c r="H2951" t="str">
        <f t="shared" si="5955"/>
        <v>22</v>
      </c>
      <c r="I2951" t="str">
        <f t="shared" si="5956"/>
        <v>Blå svømmekrabbe_22_20221012_DL2022019_HilleroedTekGym</v>
      </c>
      <c r="J2951" t="str">
        <f>VLOOKUP(MID(C2951,4,6),Datasæt_Analysesystemer!$B$2:$E$69,3,FALSE)</f>
        <v>Blå svømmekrabbe</v>
      </c>
      <c r="K2951" t="str">
        <f t="shared" si="5957"/>
        <v>NK</v>
      </c>
      <c r="L2951" s="7" t="str">
        <f t="shared" si="5969"/>
        <v>No Ct</v>
      </c>
      <c r="M2951" t="str">
        <f t="shared" si="5958"/>
        <v/>
      </c>
      <c r="N2951" t="str">
        <f t="shared" si="5959"/>
        <v/>
      </c>
      <c r="O2951" t="str">
        <f t="shared" si="5960"/>
        <v/>
      </c>
    </row>
    <row r="2952" spans="1:25" x14ac:dyDescent="0.25">
      <c r="A2952" t="s">
        <v>130</v>
      </c>
      <c r="B2952" t="s">
        <v>76</v>
      </c>
      <c r="C2952" t="s">
        <v>567</v>
      </c>
      <c r="D2952">
        <v>0.01</v>
      </c>
      <c r="E2952" t="s">
        <v>1275</v>
      </c>
      <c r="F2952" t="s">
        <v>726</v>
      </c>
      <c r="G2952" t="str">
        <f t="shared" si="5954"/>
        <v>DL2022019</v>
      </c>
      <c r="H2952" t="str">
        <f t="shared" si="5955"/>
        <v>22</v>
      </c>
      <c r="I2952" t="str">
        <f t="shared" si="5956"/>
        <v>Blå svømmekrabbe_22_20221012_DL2022019_HilleroedTekGym</v>
      </c>
      <c r="J2952" t="str">
        <f>VLOOKUP(MID(C2952,4,6),Datasæt_Analysesystemer!$B$2:$E$69,3,FALSE)</f>
        <v>Blå svømmekrabbe</v>
      </c>
      <c r="K2952" t="str">
        <f t="shared" si="5957"/>
        <v>EP</v>
      </c>
      <c r="L2952" s="7" t="str">
        <f t="shared" si="5969"/>
        <v>No Ct</v>
      </c>
      <c r="M2952" t="str">
        <f t="shared" si="5958"/>
        <v/>
      </c>
      <c r="N2952" t="str">
        <f t="shared" si="5959"/>
        <v/>
      </c>
      <c r="O2952" t="str">
        <f t="shared" si="5960"/>
        <v/>
      </c>
    </row>
    <row r="2953" spans="1:25" x14ac:dyDescent="0.25">
      <c r="A2953" t="s">
        <v>145</v>
      </c>
      <c r="B2953" t="s">
        <v>76</v>
      </c>
      <c r="C2953" t="s">
        <v>567</v>
      </c>
      <c r="D2953">
        <v>0.01</v>
      </c>
      <c r="E2953" t="s">
        <v>1275</v>
      </c>
      <c r="F2953" t="s">
        <v>726</v>
      </c>
      <c r="G2953" t="str">
        <f t="shared" si="5954"/>
        <v>DL2022019</v>
      </c>
      <c r="H2953" t="str">
        <f t="shared" si="5955"/>
        <v>22</v>
      </c>
      <c r="I2953" t="str">
        <f t="shared" si="5956"/>
        <v>Blå svømmekrabbe_22_20221012_DL2022019_HilleroedTekGym</v>
      </c>
      <c r="J2953" t="str">
        <f>VLOOKUP(MID(C2953,4,6),Datasæt_Analysesystemer!$B$2:$E$69,3,FALSE)</f>
        <v>Blå svømmekrabbe</v>
      </c>
      <c r="K2953" t="str">
        <f t="shared" si="5957"/>
        <v>EP</v>
      </c>
      <c r="L2953" s="7" t="str">
        <f t="shared" si="5969"/>
        <v>No Ct</v>
      </c>
      <c r="M2953" t="str">
        <f t="shared" si="5958"/>
        <v/>
      </c>
      <c r="N2953" t="str">
        <f t="shared" si="5959"/>
        <v/>
      </c>
      <c r="O2953" t="str">
        <f t="shared" si="5960"/>
        <v/>
      </c>
      <c r="Y2953" t="str">
        <f>O2955</f>
        <v/>
      </c>
    </row>
    <row r="2954" spans="1:25" x14ac:dyDescent="0.25">
      <c r="A2954" t="s">
        <v>192</v>
      </c>
      <c r="B2954" t="s">
        <v>23</v>
      </c>
      <c r="C2954" t="s">
        <v>592</v>
      </c>
      <c r="D2954">
        <v>0.01</v>
      </c>
      <c r="E2954" t="s">
        <v>1275</v>
      </c>
      <c r="F2954" t="s">
        <v>726</v>
      </c>
      <c r="G2954" t="str">
        <f t="shared" si="5954"/>
        <v>DL2022019</v>
      </c>
      <c r="H2954" t="str">
        <f t="shared" si="5955"/>
        <v>23</v>
      </c>
      <c r="I2954" t="str">
        <f t="shared" si="5956"/>
        <v>Asiatisk strandkrabbe_23_20221012_DL2022019_HilleroedTekGym</v>
      </c>
      <c r="J2954" t="str">
        <f>VLOOKUP(MID(C2954,4,6),Datasæt_Analysesystemer!$B$2:$E$69,3,FALSE)</f>
        <v>Asiatisk strandkrabbe</v>
      </c>
      <c r="K2954" t="str">
        <f t="shared" si="5957"/>
        <v>PK</v>
      </c>
      <c r="L2954" s="7" t="str">
        <f t="shared" si="5969"/>
        <v>No Ct</v>
      </c>
      <c r="M2954">
        <f t="shared" si="5958"/>
        <v>0</v>
      </c>
      <c r="N2954">
        <f t="shared" si="5959"/>
        <v>0</v>
      </c>
      <c r="O2954">
        <f t="shared" si="5960"/>
        <v>0</v>
      </c>
      <c r="Q2954">
        <f t="shared" ref="Q2954" si="6074">IF(L2956="No Ct",0,L2956)</f>
        <v>0</v>
      </c>
      <c r="R2954">
        <f t="shared" ref="R2954" si="6075">IF(L2957="No Ct",0,L2957)</f>
        <v>0</v>
      </c>
      <c r="S2954" t="str">
        <f t="shared" ref="S2954" si="6076">IF(AND(M2954&gt;0,N2954=0),"Valid","Invalid")</f>
        <v>Invalid</v>
      </c>
      <c r="T2954" t="str">
        <f t="shared" ref="T2954" si="6077">IF(OR(Q2954&gt;1,R2954&gt;1),"Present","Absent")</f>
        <v>Absent</v>
      </c>
      <c r="U2954" t="str">
        <f t="shared" ref="U2954" si="6078">IF(OR(AND(Q2954&gt;1,Q2954&lt;41),AND(R2954&gt;1,R2954&lt;41)),"Ct&lt;41","Ct&gt;41")</f>
        <v>Ct&gt;41</v>
      </c>
      <c r="V2954" t="str">
        <f t="shared" ref="V2954" si="6079">J2954</f>
        <v>Asiatisk strandkrabbe</v>
      </c>
      <c r="W2954" t="str">
        <f t="shared" ref="W2954" si="6080">MID(F2954,10,9)</f>
        <v>DL2022019</v>
      </c>
      <c r="X2954" t="str">
        <f t="shared" ref="X2954" si="6081">W2954&amp;"_"&amp;V2954&amp;"_"&amp;S2954&amp;"_"&amp;T2954&amp;"_"&amp;U2954</f>
        <v>DL2022019_Asiatisk strandkrabbe_Invalid_Absent_Ct&gt;41</v>
      </c>
    </row>
    <row r="2955" spans="1:25" x14ac:dyDescent="0.25">
      <c r="A2955" t="s">
        <v>168</v>
      </c>
      <c r="B2955" t="s">
        <v>51</v>
      </c>
      <c r="C2955" t="s">
        <v>580</v>
      </c>
      <c r="D2955">
        <v>0.01</v>
      </c>
      <c r="E2955" t="s">
        <v>1275</v>
      </c>
      <c r="F2955" t="s">
        <v>726</v>
      </c>
      <c r="G2955" t="str">
        <f t="shared" si="5954"/>
        <v>DL2022019</v>
      </c>
      <c r="H2955" t="str">
        <f t="shared" si="5955"/>
        <v>23</v>
      </c>
      <c r="I2955" t="str">
        <f t="shared" si="5956"/>
        <v>Asiatisk strandkrabbe_23_20221012_DL2022019_HilleroedTekGym</v>
      </c>
      <c r="J2955" t="str">
        <f>VLOOKUP(MID(C2955,4,6),Datasæt_Analysesystemer!$B$2:$E$69,3,FALSE)</f>
        <v>Asiatisk strandkrabbe</v>
      </c>
      <c r="K2955" t="str">
        <f t="shared" si="5957"/>
        <v>NK</v>
      </c>
      <c r="L2955" s="7" t="str">
        <f t="shared" si="5969"/>
        <v>No Ct</v>
      </c>
      <c r="M2955" t="str">
        <f t="shared" si="5958"/>
        <v/>
      </c>
      <c r="N2955" t="str">
        <f t="shared" si="5959"/>
        <v/>
      </c>
      <c r="O2955" t="str">
        <f t="shared" si="5960"/>
        <v/>
      </c>
    </row>
    <row r="2956" spans="1:25" x14ac:dyDescent="0.25">
      <c r="A2956" t="s">
        <v>132</v>
      </c>
      <c r="B2956" t="s">
        <v>76</v>
      </c>
      <c r="C2956" t="s">
        <v>568</v>
      </c>
      <c r="D2956">
        <v>0.01</v>
      </c>
      <c r="E2956" t="s">
        <v>1275</v>
      </c>
      <c r="F2956" t="s">
        <v>726</v>
      </c>
      <c r="G2956" t="str">
        <f t="shared" si="5954"/>
        <v>DL2022019</v>
      </c>
      <c r="H2956" t="str">
        <f t="shared" si="5955"/>
        <v>23</v>
      </c>
      <c r="I2956" t="str">
        <f t="shared" si="5956"/>
        <v>Asiatisk strandkrabbe_23_20221012_DL2022019_HilleroedTekGym</v>
      </c>
      <c r="J2956" t="str">
        <f>VLOOKUP(MID(C2956,4,6),Datasæt_Analysesystemer!$B$2:$E$69,3,FALSE)</f>
        <v>Asiatisk strandkrabbe</v>
      </c>
      <c r="K2956" t="str">
        <f t="shared" si="5957"/>
        <v>EP</v>
      </c>
      <c r="L2956" s="7" t="str">
        <f t="shared" si="5969"/>
        <v>No Ct</v>
      </c>
      <c r="M2956" t="str">
        <f t="shared" si="5958"/>
        <v/>
      </c>
      <c r="N2956" t="str">
        <f t="shared" si="5959"/>
        <v/>
      </c>
      <c r="O2956" t="str">
        <f t="shared" si="5960"/>
        <v/>
      </c>
    </row>
    <row r="2957" spans="1:25" x14ac:dyDescent="0.25">
      <c r="A2957" t="s">
        <v>146</v>
      </c>
      <c r="B2957" t="s">
        <v>76</v>
      </c>
      <c r="C2957" t="s">
        <v>568</v>
      </c>
      <c r="D2957">
        <v>0.01</v>
      </c>
      <c r="E2957" t="s">
        <v>1275</v>
      </c>
      <c r="F2957" t="s">
        <v>726</v>
      </c>
      <c r="G2957" t="str">
        <f t="shared" si="5954"/>
        <v>DL2022019</v>
      </c>
      <c r="H2957" t="str">
        <f t="shared" si="5955"/>
        <v>23</v>
      </c>
      <c r="I2957" t="str">
        <f t="shared" si="5956"/>
        <v>Asiatisk strandkrabbe_23_20221012_DL2022019_HilleroedTekGym</v>
      </c>
      <c r="J2957" t="str">
        <f>VLOOKUP(MID(C2957,4,6),Datasæt_Analysesystemer!$B$2:$E$69,3,FALSE)</f>
        <v>Asiatisk strandkrabbe</v>
      </c>
      <c r="K2957" t="str">
        <f t="shared" si="5957"/>
        <v>EP</v>
      </c>
      <c r="L2957" s="7" t="str">
        <f t="shared" si="5969"/>
        <v>No Ct</v>
      </c>
      <c r="M2957" t="str">
        <f t="shared" si="5958"/>
        <v/>
      </c>
      <c r="N2957" t="str">
        <f t="shared" si="5959"/>
        <v/>
      </c>
      <c r="O2957" t="str">
        <f t="shared" si="5960"/>
        <v/>
      </c>
      <c r="Y2957" t="str">
        <f>O2959</f>
        <v/>
      </c>
    </row>
    <row r="2958" spans="1:25" x14ac:dyDescent="0.25">
      <c r="A2958" t="s">
        <v>194</v>
      </c>
      <c r="B2958" t="s">
        <v>23</v>
      </c>
      <c r="C2958" t="s">
        <v>593</v>
      </c>
      <c r="D2958">
        <v>0.01</v>
      </c>
      <c r="E2958" t="s">
        <v>1275</v>
      </c>
      <c r="F2958" t="s">
        <v>726</v>
      </c>
      <c r="G2958" t="str">
        <f t="shared" si="5954"/>
        <v>DL2022019</v>
      </c>
      <c r="H2958" t="str">
        <f t="shared" si="5955"/>
        <v>24</v>
      </c>
      <c r="I2958" t="str">
        <f t="shared" si="5956"/>
        <v>Asiatisk strandkrabbe_24_20221012_DL2022019_HilleroedTekGym</v>
      </c>
      <c r="J2958" t="str">
        <f>VLOOKUP(MID(C2958,4,6),Datasæt_Analysesystemer!$B$2:$E$69,3,FALSE)</f>
        <v>Asiatisk strandkrabbe</v>
      </c>
      <c r="K2958" t="str">
        <f t="shared" si="5957"/>
        <v>PK</v>
      </c>
      <c r="L2958" s="7" t="str">
        <f t="shared" si="5969"/>
        <v>No Ct</v>
      </c>
      <c r="M2958">
        <f t="shared" si="5958"/>
        <v>0</v>
      </c>
      <c r="N2958">
        <f t="shared" si="5959"/>
        <v>0</v>
      </c>
      <c r="O2958">
        <f t="shared" si="5960"/>
        <v>0</v>
      </c>
      <c r="Q2958">
        <f t="shared" ref="Q2958" si="6082">IF(L2960="No Ct",0,L2960)</f>
        <v>0</v>
      </c>
      <c r="R2958">
        <f t="shared" ref="R2958" si="6083">IF(L2961="No Ct",0,L2961)</f>
        <v>0</v>
      </c>
      <c r="S2958" t="str">
        <f t="shared" ref="S2958" si="6084">IF(AND(M2958&gt;0,N2958=0),"Valid","Invalid")</f>
        <v>Invalid</v>
      </c>
      <c r="T2958" t="str">
        <f t="shared" ref="T2958" si="6085">IF(OR(Q2958&gt;1,R2958&gt;1),"Present","Absent")</f>
        <v>Absent</v>
      </c>
      <c r="U2958" t="str">
        <f t="shared" ref="U2958" si="6086">IF(OR(AND(Q2958&gt;1,Q2958&lt;41),AND(R2958&gt;1,R2958&lt;41)),"Ct&lt;41","Ct&gt;41")</f>
        <v>Ct&gt;41</v>
      </c>
      <c r="V2958" t="str">
        <f t="shared" ref="V2958" si="6087">J2958</f>
        <v>Asiatisk strandkrabbe</v>
      </c>
      <c r="W2958" t="str">
        <f t="shared" ref="W2958" si="6088">MID(F2958,10,9)</f>
        <v>DL2022019</v>
      </c>
      <c r="X2958" t="str">
        <f t="shared" ref="X2958" si="6089">W2958&amp;"_"&amp;V2958&amp;"_"&amp;S2958&amp;"_"&amp;T2958&amp;"_"&amp;U2958</f>
        <v>DL2022019_Asiatisk strandkrabbe_Invalid_Absent_Ct&gt;41</v>
      </c>
    </row>
    <row r="2959" spans="1:25" x14ac:dyDescent="0.25">
      <c r="A2959" t="s">
        <v>170</v>
      </c>
      <c r="B2959" t="s">
        <v>51</v>
      </c>
      <c r="C2959" t="s">
        <v>581</v>
      </c>
      <c r="D2959">
        <v>0.01</v>
      </c>
      <c r="E2959" t="s">
        <v>1275</v>
      </c>
      <c r="F2959" t="s">
        <v>726</v>
      </c>
      <c r="G2959" t="str">
        <f t="shared" si="5954"/>
        <v>DL2022019</v>
      </c>
      <c r="H2959" t="str">
        <f t="shared" si="5955"/>
        <v>24</v>
      </c>
      <c r="I2959" t="str">
        <f t="shared" si="5956"/>
        <v>Asiatisk strandkrabbe_24_20221012_DL2022019_HilleroedTekGym</v>
      </c>
      <c r="J2959" t="str">
        <f>VLOOKUP(MID(C2959,4,6),Datasæt_Analysesystemer!$B$2:$E$69,3,FALSE)</f>
        <v>Asiatisk strandkrabbe</v>
      </c>
      <c r="K2959" t="str">
        <f t="shared" si="5957"/>
        <v>NK</v>
      </c>
      <c r="L2959" s="7" t="str">
        <f t="shared" si="5969"/>
        <v>No Ct</v>
      </c>
      <c r="M2959" t="str">
        <f t="shared" si="5958"/>
        <v/>
      </c>
      <c r="N2959" t="str">
        <f t="shared" si="5959"/>
        <v/>
      </c>
      <c r="O2959" t="str">
        <f t="shared" si="5960"/>
        <v/>
      </c>
    </row>
    <row r="2960" spans="1:25" x14ac:dyDescent="0.25">
      <c r="A2960" t="s">
        <v>134</v>
      </c>
      <c r="B2960" t="s">
        <v>76</v>
      </c>
      <c r="C2960" t="s">
        <v>569</v>
      </c>
      <c r="D2960">
        <v>0.01</v>
      </c>
      <c r="E2960" t="s">
        <v>1275</v>
      </c>
      <c r="F2960" t="s">
        <v>726</v>
      </c>
      <c r="G2960" t="str">
        <f t="shared" si="5954"/>
        <v>DL2022019</v>
      </c>
      <c r="H2960" t="str">
        <f t="shared" si="5955"/>
        <v>24</v>
      </c>
      <c r="I2960" t="str">
        <f t="shared" si="5956"/>
        <v>Asiatisk strandkrabbe_24_20221012_DL2022019_HilleroedTekGym</v>
      </c>
      <c r="J2960" t="str">
        <f>VLOOKUP(MID(C2960,4,6),Datasæt_Analysesystemer!$B$2:$E$69,3,FALSE)</f>
        <v>Asiatisk strandkrabbe</v>
      </c>
      <c r="K2960" t="str">
        <f t="shared" si="5957"/>
        <v>EP</v>
      </c>
      <c r="L2960" s="7" t="str">
        <f t="shared" si="5969"/>
        <v>No Ct</v>
      </c>
      <c r="M2960" t="str">
        <f t="shared" si="5958"/>
        <v/>
      </c>
      <c r="N2960" t="str">
        <f t="shared" si="5959"/>
        <v/>
      </c>
      <c r="O2960" t="str">
        <f t="shared" si="5960"/>
        <v/>
      </c>
    </row>
    <row r="2961" spans="1:25" x14ac:dyDescent="0.25">
      <c r="A2961" t="s">
        <v>147</v>
      </c>
      <c r="B2961" t="s">
        <v>76</v>
      </c>
      <c r="C2961" t="s">
        <v>569</v>
      </c>
      <c r="D2961">
        <v>0.01</v>
      </c>
      <c r="E2961" t="s">
        <v>1275</v>
      </c>
      <c r="F2961" t="s">
        <v>726</v>
      </c>
      <c r="G2961" t="str">
        <f t="shared" si="5954"/>
        <v>DL2022019</v>
      </c>
      <c r="H2961" t="str">
        <f t="shared" si="5955"/>
        <v>24</v>
      </c>
      <c r="I2961" t="str">
        <f t="shared" si="5956"/>
        <v>Asiatisk strandkrabbe_24_20221012_DL2022019_HilleroedTekGym</v>
      </c>
      <c r="J2961" t="str">
        <f>VLOOKUP(MID(C2961,4,6),Datasæt_Analysesystemer!$B$2:$E$69,3,FALSE)</f>
        <v>Asiatisk strandkrabbe</v>
      </c>
      <c r="K2961" t="str">
        <f t="shared" si="5957"/>
        <v>EP</v>
      </c>
      <c r="L2961" s="7" t="str">
        <f t="shared" si="5969"/>
        <v>No Ct</v>
      </c>
      <c r="M2961" t="str">
        <f t="shared" si="5958"/>
        <v/>
      </c>
      <c r="N2961" t="str">
        <f t="shared" si="5959"/>
        <v/>
      </c>
      <c r="O2961" t="str">
        <f t="shared" si="5960"/>
        <v/>
      </c>
      <c r="Y2961" t="str">
        <f>O2963</f>
        <v/>
      </c>
    </row>
    <row r="2962" spans="1:25" x14ac:dyDescent="0.25">
      <c r="A2962" t="s">
        <v>22</v>
      </c>
      <c r="B2962" t="s">
        <v>23</v>
      </c>
      <c r="C2962" t="s">
        <v>24</v>
      </c>
      <c r="D2962">
        <v>0.01</v>
      </c>
      <c r="E2962">
        <v>30.32</v>
      </c>
      <c r="F2962" t="s">
        <v>26</v>
      </c>
      <c r="G2962" t="str">
        <f t="shared" ref="G2962:G3025" si="6090">MID(F2962,10,9)</f>
        <v>DL2022016</v>
      </c>
      <c r="H2962" t="str">
        <f t="shared" ref="H2962:H3025" si="6091">LEFT(C2962,2)</f>
        <v>01</v>
      </c>
      <c r="I2962" t="str">
        <f t="shared" ref="I2962:I3025" si="6092">J2962&amp;"_"&amp;H2962&amp;"_"&amp;F2962</f>
        <v>Aborre_01_20221013_DL2022016_FrederikshavnGymNykoebingKatedralskole</v>
      </c>
      <c r="J2962" t="str">
        <f>VLOOKUP(MID(C2962,4,6),Datasæt_Analysesystemer!$B$2:$E$69,3,FALSE)</f>
        <v>Aborre</v>
      </c>
      <c r="K2962" t="str">
        <f t="shared" ref="K2962:K3025" si="6093">RIGHT(C2962,2)</f>
        <v>PK</v>
      </c>
      <c r="L2962" s="7">
        <f t="shared" si="5969"/>
        <v>30.32</v>
      </c>
      <c r="M2962">
        <f t="shared" ref="M2962:M3025" si="6094">IF(K2962="PK",SUMIFS(L:L,K:K,"PK",I:I,I2962),"")</f>
        <v>30.32</v>
      </c>
      <c r="N2962">
        <f t="shared" ref="N2962:N3025" si="6095">IF(K2962="PK",SUMIFS(L:L,K:K,"NK",I:I,I2962),"")</f>
        <v>0</v>
      </c>
      <c r="O2962">
        <f t="shared" ref="O2962:O3025" si="6096">IF(K2962="PK",SUMIFS(L:L,K:K,"EP",I:I,I2962),"")</f>
        <v>0</v>
      </c>
      <c r="Q2962">
        <f t="shared" ref="Q2962" si="6097">IF(L2964="No Ct",0,L2964)</f>
        <v>0</v>
      </c>
      <c r="R2962">
        <f t="shared" ref="R2962" si="6098">IF(L2965="No Ct",0,L2965)</f>
        <v>0</v>
      </c>
      <c r="S2962" t="str">
        <f t="shared" ref="S2962" si="6099">IF(AND(M2962&gt;0,N2962=0),"Valid","Invalid")</f>
        <v>Valid</v>
      </c>
      <c r="T2962" t="str">
        <f t="shared" ref="T2962" si="6100">IF(OR(Q2962&gt;1,R2962&gt;1),"Present","Absent")</f>
        <v>Absent</v>
      </c>
      <c r="U2962" t="str">
        <f t="shared" ref="U2962" si="6101">IF(OR(AND(Q2962&gt;1,Q2962&lt;41),AND(R2962&gt;1,R2962&lt;41)),"Ct&lt;41","Ct&gt;41")</f>
        <v>Ct&gt;41</v>
      </c>
      <c r="V2962" t="str">
        <f t="shared" ref="V2962" si="6102">J2962</f>
        <v>Aborre</v>
      </c>
      <c r="W2962" t="str">
        <f t="shared" ref="W2962" si="6103">MID(F2962,10,9)</f>
        <v>DL2022016</v>
      </c>
      <c r="X2962" t="str">
        <f t="shared" ref="X2962" si="6104">W2962&amp;"_"&amp;V2962&amp;"_"&amp;S2962&amp;"_"&amp;T2962&amp;"_"&amp;U2962</f>
        <v>DL2022016_Aborre_Valid_Absent_Ct&gt;41</v>
      </c>
    </row>
    <row r="2963" spans="1:25" x14ac:dyDescent="0.25">
      <c r="A2963" t="s">
        <v>50</v>
      </c>
      <c r="B2963" t="s">
        <v>51</v>
      </c>
      <c r="C2963" t="s">
        <v>52</v>
      </c>
      <c r="D2963">
        <v>0.01</v>
      </c>
      <c r="E2963" t="s">
        <v>1275</v>
      </c>
      <c r="F2963" t="s">
        <v>26</v>
      </c>
      <c r="G2963" t="str">
        <f t="shared" si="6090"/>
        <v>DL2022016</v>
      </c>
      <c r="H2963" t="str">
        <f t="shared" si="6091"/>
        <v>01</v>
      </c>
      <c r="I2963" t="str">
        <f t="shared" si="6092"/>
        <v>Aborre_01_20221013_DL2022016_FrederikshavnGymNykoebingKatedralskole</v>
      </c>
      <c r="J2963" t="str">
        <f>VLOOKUP(MID(C2963,4,6),Datasæt_Analysesystemer!$B$2:$E$69,3,FALSE)</f>
        <v>Aborre</v>
      </c>
      <c r="K2963" t="str">
        <f t="shared" si="6093"/>
        <v>NK</v>
      </c>
      <c r="L2963" s="7" t="str">
        <f t="shared" ref="L2963:L3026" si="6105">IF(TRIM(E2963)="No Ct","No Ct",E2963)</f>
        <v>No Ct</v>
      </c>
      <c r="M2963" t="str">
        <f t="shared" si="6094"/>
        <v/>
      </c>
      <c r="N2963" t="str">
        <f t="shared" si="6095"/>
        <v/>
      </c>
      <c r="O2963" t="str">
        <f t="shared" si="6096"/>
        <v/>
      </c>
    </row>
    <row r="2964" spans="1:25" x14ac:dyDescent="0.25">
      <c r="A2964" t="s">
        <v>75</v>
      </c>
      <c r="B2964" t="s">
        <v>76</v>
      </c>
      <c r="C2964" t="s">
        <v>77</v>
      </c>
      <c r="D2964">
        <v>0.01</v>
      </c>
      <c r="E2964" t="s">
        <v>1275</v>
      </c>
      <c r="F2964" t="s">
        <v>26</v>
      </c>
      <c r="G2964" t="str">
        <f t="shared" si="6090"/>
        <v>DL2022016</v>
      </c>
      <c r="H2964" t="str">
        <f t="shared" si="6091"/>
        <v>01</v>
      </c>
      <c r="I2964" t="str">
        <f t="shared" si="6092"/>
        <v>Aborre_01_20221013_DL2022016_FrederikshavnGymNykoebingKatedralskole</v>
      </c>
      <c r="J2964" t="str">
        <f>VLOOKUP(MID(C2964,4,6),Datasæt_Analysesystemer!$B$2:$E$69,3,FALSE)</f>
        <v>Aborre</v>
      </c>
      <c r="K2964" t="str">
        <f t="shared" si="6093"/>
        <v>EP</v>
      </c>
      <c r="L2964" s="7" t="str">
        <f t="shared" si="6105"/>
        <v>No Ct</v>
      </c>
      <c r="M2964" t="str">
        <f t="shared" si="6094"/>
        <v/>
      </c>
      <c r="N2964" t="str">
        <f t="shared" si="6095"/>
        <v/>
      </c>
      <c r="O2964" t="str">
        <f t="shared" si="6096"/>
        <v/>
      </c>
    </row>
    <row r="2965" spans="1:25" x14ac:dyDescent="0.25">
      <c r="A2965" t="s">
        <v>100</v>
      </c>
      <c r="B2965" t="s">
        <v>76</v>
      </c>
      <c r="C2965" t="s">
        <v>77</v>
      </c>
      <c r="D2965">
        <v>0.01</v>
      </c>
      <c r="E2965" t="s">
        <v>1275</v>
      </c>
      <c r="F2965" t="s">
        <v>26</v>
      </c>
      <c r="G2965" t="str">
        <f t="shared" si="6090"/>
        <v>DL2022016</v>
      </c>
      <c r="H2965" t="str">
        <f t="shared" si="6091"/>
        <v>01</v>
      </c>
      <c r="I2965" t="str">
        <f t="shared" si="6092"/>
        <v>Aborre_01_20221013_DL2022016_FrederikshavnGymNykoebingKatedralskole</v>
      </c>
      <c r="J2965" t="str">
        <f>VLOOKUP(MID(C2965,4,6),Datasæt_Analysesystemer!$B$2:$E$69,3,FALSE)</f>
        <v>Aborre</v>
      </c>
      <c r="K2965" t="str">
        <f t="shared" si="6093"/>
        <v>EP</v>
      </c>
      <c r="L2965" s="7" t="str">
        <f t="shared" si="6105"/>
        <v>No Ct</v>
      </c>
      <c r="M2965" t="str">
        <f t="shared" si="6094"/>
        <v/>
      </c>
      <c r="N2965" t="str">
        <f t="shared" si="6095"/>
        <v/>
      </c>
      <c r="O2965" t="str">
        <f t="shared" si="6096"/>
        <v/>
      </c>
      <c r="Y2965" t="str">
        <f>O2967</f>
        <v/>
      </c>
    </row>
    <row r="2966" spans="1:25" x14ac:dyDescent="0.25">
      <c r="A2966" t="s">
        <v>27</v>
      </c>
      <c r="B2966" t="s">
        <v>23</v>
      </c>
      <c r="C2966" t="s">
        <v>28</v>
      </c>
      <c r="D2966">
        <v>0.01</v>
      </c>
      <c r="E2966">
        <v>31.2</v>
      </c>
      <c r="F2966" t="s">
        <v>26</v>
      </c>
      <c r="G2966" t="str">
        <f t="shared" si="6090"/>
        <v>DL2022016</v>
      </c>
      <c r="H2966" t="str">
        <f t="shared" si="6091"/>
        <v>02</v>
      </c>
      <c r="I2966" t="str">
        <f t="shared" si="6092"/>
        <v>Aborre_02_20221013_DL2022016_FrederikshavnGymNykoebingKatedralskole</v>
      </c>
      <c r="J2966" t="str">
        <f>VLOOKUP(MID(C2966,4,6),Datasæt_Analysesystemer!$B$2:$E$69,3,FALSE)</f>
        <v>Aborre</v>
      </c>
      <c r="K2966" t="str">
        <f t="shared" si="6093"/>
        <v>PK</v>
      </c>
      <c r="L2966" s="7">
        <f t="shared" si="6105"/>
        <v>31.2</v>
      </c>
      <c r="M2966">
        <f t="shared" si="6094"/>
        <v>31.2</v>
      </c>
      <c r="N2966">
        <f t="shared" si="6095"/>
        <v>0</v>
      </c>
      <c r="O2966">
        <f t="shared" si="6096"/>
        <v>0</v>
      </c>
      <c r="Q2966">
        <f t="shared" ref="Q2966" si="6106">IF(L2968="No Ct",0,L2968)</f>
        <v>0</v>
      </c>
      <c r="R2966">
        <f t="shared" ref="R2966" si="6107">IF(L2969="No Ct",0,L2969)</f>
        <v>0</v>
      </c>
      <c r="S2966" t="str">
        <f t="shared" ref="S2966" si="6108">IF(AND(M2966&gt;0,N2966=0),"Valid","Invalid")</f>
        <v>Valid</v>
      </c>
      <c r="T2966" t="str">
        <f t="shared" ref="T2966" si="6109">IF(OR(Q2966&gt;1,R2966&gt;1),"Present","Absent")</f>
        <v>Absent</v>
      </c>
      <c r="U2966" t="str">
        <f t="shared" ref="U2966" si="6110">IF(OR(AND(Q2966&gt;1,Q2966&lt;41),AND(R2966&gt;1,R2966&lt;41)),"Ct&lt;41","Ct&gt;41")</f>
        <v>Ct&gt;41</v>
      </c>
      <c r="V2966" t="str">
        <f t="shared" ref="V2966" si="6111">J2966</f>
        <v>Aborre</v>
      </c>
      <c r="W2966" t="str">
        <f t="shared" ref="W2966" si="6112">MID(F2966,10,9)</f>
        <v>DL2022016</v>
      </c>
      <c r="X2966" t="str">
        <f t="shared" ref="X2966" si="6113">W2966&amp;"_"&amp;V2966&amp;"_"&amp;S2966&amp;"_"&amp;T2966&amp;"_"&amp;U2966</f>
        <v>DL2022016_Aborre_Valid_Absent_Ct&gt;41</v>
      </c>
    </row>
    <row r="2967" spans="1:25" x14ac:dyDescent="0.25">
      <c r="A2967" t="s">
        <v>53</v>
      </c>
      <c r="B2967" t="s">
        <v>51</v>
      </c>
      <c r="C2967" t="s">
        <v>54</v>
      </c>
      <c r="D2967">
        <v>0.01</v>
      </c>
      <c r="E2967" t="s">
        <v>1275</v>
      </c>
      <c r="F2967" t="s">
        <v>26</v>
      </c>
      <c r="G2967" t="str">
        <f t="shared" si="6090"/>
        <v>DL2022016</v>
      </c>
      <c r="H2967" t="str">
        <f t="shared" si="6091"/>
        <v>02</v>
      </c>
      <c r="I2967" t="str">
        <f t="shared" si="6092"/>
        <v>Aborre_02_20221013_DL2022016_FrederikshavnGymNykoebingKatedralskole</v>
      </c>
      <c r="J2967" t="str">
        <f>VLOOKUP(MID(C2967,4,6),Datasæt_Analysesystemer!$B$2:$E$69,3,FALSE)</f>
        <v>Aborre</v>
      </c>
      <c r="K2967" t="str">
        <f t="shared" si="6093"/>
        <v>NK</v>
      </c>
      <c r="L2967" s="7" t="str">
        <f t="shared" si="6105"/>
        <v>No Ct</v>
      </c>
      <c r="M2967" t="str">
        <f t="shared" si="6094"/>
        <v/>
      </c>
      <c r="N2967" t="str">
        <f t="shared" si="6095"/>
        <v/>
      </c>
      <c r="O2967" t="str">
        <f t="shared" si="6096"/>
        <v/>
      </c>
    </row>
    <row r="2968" spans="1:25" x14ac:dyDescent="0.25">
      <c r="A2968" t="s">
        <v>78</v>
      </c>
      <c r="B2968" t="s">
        <v>76</v>
      </c>
      <c r="C2968" t="s">
        <v>79</v>
      </c>
      <c r="D2968">
        <v>0.01</v>
      </c>
      <c r="E2968" t="s">
        <v>1275</v>
      </c>
      <c r="F2968" t="s">
        <v>26</v>
      </c>
      <c r="G2968" t="str">
        <f t="shared" si="6090"/>
        <v>DL2022016</v>
      </c>
      <c r="H2968" t="str">
        <f t="shared" si="6091"/>
        <v>02</v>
      </c>
      <c r="I2968" t="str">
        <f t="shared" si="6092"/>
        <v>Aborre_02_20221013_DL2022016_FrederikshavnGymNykoebingKatedralskole</v>
      </c>
      <c r="J2968" t="str">
        <f>VLOOKUP(MID(C2968,4,6),Datasæt_Analysesystemer!$B$2:$E$69,3,FALSE)</f>
        <v>Aborre</v>
      </c>
      <c r="K2968" t="str">
        <f t="shared" si="6093"/>
        <v>EP</v>
      </c>
      <c r="L2968" s="7" t="str">
        <f t="shared" si="6105"/>
        <v>No Ct</v>
      </c>
      <c r="M2968" t="str">
        <f t="shared" si="6094"/>
        <v/>
      </c>
      <c r="N2968" t="str">
        <f t="shared" si="6095"/>
        <v/>
      </c>
      <c r="O2968" t="str">
        <f t="shared" si="6096"/>
        <v/>
      </c>
    </row>
    <row r="2969" spans="1:25" x14ac:dyDescent="0.25">
      <c r="A2969" t="s">
        <v>101</v>
      </c>
      <c r="B2969" t="s">
        <v>76</v>
      </c>
      <c r="C2969" t="s">
        <v>79</v>
      </c>
      <c r="D2969">
        <v>0.01</v>
      </c>
      <c r="E2969" t="s">
        <v>1275</v>
      </c>
      <c r="F2969" t="s">
        <v>26</v>
      </c>
      <c r="G2969" t="str">
        <f t="shared" si="6090"/>
        <v>DL2022016</v>
      </c>
      <c r="H2969" t="str">
        <f t="shared" si="6091"/>
        <v>02</v>
      </c>
      <c r="I2969" t="str">
        <f t="shared" si="6092"/>
        <v>Aborre_02_20221013_DL2022016_FrederikshavnGymNykoebingKatedralskole</v>
      </c>
      <c r="J2969" t="str">
        <f>VLOOKUP(MID(C2969,4,6),Datasæt_Analysesystemer!$B$2:$E$69,3,FALSE)</f>
        <v>Aborre</v>
      </c>
      <c r="K2969" t="str">
        <f t="shared" si="6093"/>
        <v>EP</v>
      </c>
      <c r="L2969" s="7" t="str">
        <f t="shared" si="6105"/>
        <v>No Ct</v>
      </c>
      <c r="M2969" t="str">
        <f t="shared" si="6094"/>
        <v/>
      </c>
      <c r="N2969" t="str">
        <f t="shared" si="6095"/>
        <v/>
      </c>
      <c r="O2969" t="str">
        <f t="shared" si="6096"/>
        <v/>
      </c>
      <c r="Y2969" t="str">
        <f>O2971</f>
        <v/>
      </c>
    </row>
    <row r="2970" spans="1:25" x14ac:dyDescent="0.25">
      <c r="A2970" t="s">
        <v>29</v>
      </c>
      <c r="B2970" t="s">
        <v>23</v>
      </c>
      <c r="C2970" t="s">
        <v>30</v>
      </c>
      <c r="D2970">
        <v>0.01</v>
      </c>
      <c r="E2970">
        <v>20.55</v>
      </c>
      <c r="F2970" t="s">
        <v>26</v>
      </c>
      <c r="G2970" t="str">
        <f t="shared" si="6090"/>
        <v>DL2022016</v>
      </c>
      <c r="H2970" t="str">
        <f t="shared" si="6091"/>
        <v>03</v>
      </c>
      <c r="I2970" t="str">
        <f t="shared" si="6092"/>
        <v>Skrubbe_03_20221013_DL2022016_FrederikshavnGymNykoebingKatedralskole</v>
      </c>
      <c r="J2970" t="str">
        <f>VLOOKUP(MID(C2970,4,6),Datasæt_Analysesystemer!$B$2:$E$69,3,FALSE)</f>
        <v>Skrubbe</v>
      </c>
      <c r="K2970" t="str">
        <f t="shared" si="6093"/>
        <v>PK</v>
      </c>
      <c r="L2970" s="7">
        <f t="shared" si="6105"/>
        <v>20.55</v>
      </c>
      <c r="M2970">
        <f t="shared" si="6094"/>
        <v>20.55</v>
      </c>
      <c r="N2970">
        <f t="shared" si="6095"/>
        <v>0</v>
      </c>
      <c r="O2970">
        <f t="shared" si="6096"/>
        <v>0</v>
      </c>
      <c r="Q2970">
        <f t="shared" ref="Q2970" si="6114">IF(L2972="No Ct",0,L2972)</f>
        <v>0</v>
      </c>
      <c r="R2970">
        <f t="shared" ref="R2970" si="6115">IF(L2973="No Ct",0,L2973)</f>
        <v>0</v>
      </c>
      <c r="S2970" t="str">
        <f t="shared" ref="S2970" si="6116">IF(AND(M2970&gt;0,N2970=0),"Valid","Invalid")</f>
        <v>Valid</v>
      </c>
      <c r="T2970" t="str">
        <f t="shared" ref="T2970" si="6117">IF(OR(Q2970&gt;1,R2970&gt;1),"Present","Absent")</f>
        <v>Absent</v>
      </c>
      <c r="U2970" t="str">
        <f t="shared" ref="U2970" si="6118">IF(OR(AND(Q2970&gt;1,Q2970&lt;41),AND(R2970&gt;1,R2970&lt;41)),"Ct&lt;41","Ct&gt;41")</f>
        <v>Ct&gt;41</v>
      </c>
      <c r="V2970" t="str">
        <f t="shared" ref="V2970" si="6119">J2970</f>
        <v>Skrubbe</v>
      </c>
      <c r="W2970" t="str">
        <f t="shared" ref="W2970" si="6120">MID(F2970,10,9)</f>
        <v>DL2022016</v>
      </c>
      <c r="X2970" t="str">
        <f t="shared" ref="X2970" si="6121">W2970&amp;"_"&amp;V2970&amp;"_"&amp;S2970&amp;"_"&amp;T2970&amp;"_"&amp;U2970</f>
        <v>DL2022016_Skrubbe_Valid_Absent_Ct&gt;41</v>
      </c>
    </row>
    <row r="2971" spans="1:25" x14ac:dyDescent="0.25">
      <c r="A2971" t="s">
        <v>55</v>
      </c>
      <c r="B2971" t="s">
        <v>51</v>
      </c>
      <c r="C2971" t="s">
        <v>56</v>
      </c>
      <c r="D2971">
        <v>0.01</v>
      </c>
      <c r="E2971" t="s">
        <v>1275</v>
      </c>
      <c r="F2971" t="s">
        <v>26</v>
      </c>
      <c r="G2971" t="str">
        <f t="shared" si="6090"/>
        <v>DL2022016</v>
      </c>
      <c r="H2971" t="str">
        <f t="shared" si="6091"/>
        <v>03</v>
      </c>
      <c r="I2971" t="str">
        <f t="shared" si="6092"/>
        <v>Skrubbe_03_20221013_DL2022016_FrederikshavnGymNykoebingKatedralskole</v>
      </c>
      <c r="J2971" t="str">
        <f>VLOOKUP(MID(C2971,4,6),Datasæt_Analysesystemer!$B$2:$E$69,3,FALSE)</f>
        <v>Skrubbe</v>
      </c>
      <c r="K2971" t="str">
        <f t="shared" si="6093"/>
        <v>NK</v>
      </c>
      <c r="L2971" s="7" t="str">
        <f t="shared" si="6105"/>
        <v>No Ct</v>
      </c>
      <c r="M2971" t="str">
        <f t="shared" si="6094"/>
        <v/>
      </c>
      <c r="N2971" t="str">
        <f t="shared" si="6095"/>
        <v/>
      </c>
      <c r="O2971" t="str">
        <f t="shared" si="6096"/>
        <v/>
      </c>
    </row>
    <row r="2972" spans="1:25" x14ac:dyDescent="0.25">
      <c r="A2972" t="s">
        <v>80</v>
      </c>
      <c r="B2972" t="s">
        <v>76</v>
      </c>
      <c r="C2972" t="s">
        <v>81</v>
      </c>
      <c r="D2972">
        <v>0.01</v>
      </c>
      <c r="E2972" t="s">
        <v>1275</v>
      </c>
      <c r="F2972" t="s">
        <v>26</v>
      </c>
      <c r="G2972" t="str">
        <f t="shared" si="6090"/>
        <v>DL2022016</v>
      </c>
      <c r="H2972" t="str">
        <f t="shared" si="6091"/>
        <v>03</v>
      </c>
      <c r="I2972" t="str">
        <f t="shared" si="6092"/>
        <v>Skrubbe_03_20221013_DL2022016_FrederikshavnGymNykoebingKatedralskole</v>
      </c>
      <c r="J2972" t="str">
        <f>VLOOKUP(MID(C2972,4,6),Datasæt_Analysesystemer!$B$2:$E$69,3,FALSE)</f>
        <v>Skrubbe</v>
      </c>
      <c r="K2972" t="str">
        <f t="shared" si="6093"/>
        <v>EP</v>
      </c>
      <c r="L2972" s="7" t="str">
        <f t="shared" si="6105"/>
        <v>No Ct</v>
      </c>
      <c r="M2972" t="str">
        <f t="shared" si="6094"/>
        <v/>
      </c>
      <c r="N2972" t="str">
        <f t="shared" si="6095"/>
        <v/>
      </c>
      <c r="O2972" t="str">
        <f t="shared" si="6096"/>
        <v/>
      </c>
    </row>
    <row r="2973" spans="1:25" x14ac:dyDescent="0.25">
      <c r="A2973" t="s">
        <v>102</v>
      </c>
      <c r="B2973" t="s">
        <v>76</v>
      </c>
      <c r="C2973" t="s">
        <v>81</v>
      </c>
      <c r="D2973">
        <v>0.01</v>
      </c>
      <c r="E2973" t="s">
        <v>1275</v>
      </c>
      <c r="F2973" t="s">
        <v>26</v>
      </c>
      <c r="G2973" t="str">
        <f t="shared" si="6090"/>
        <v>DL2022016</v>
      </c>
      <c r="H2973" t="str">
        <f t="shared" si="6091"/>
        <v>03</v>
      </c>
      <c r="I2973" t="str">
        <f t="shared" si="6092"/>
        <v>Skrubbe_03_20221013_DL2022016_FrederikshavnGymNykoebingKatedralskole</v>
      </c>
      <c r="J2973" t="str">
        <f>VLOOKUP(MID(C2973,4,6),Datasæt_Analysesystemer!$B$2:$E$69,3,FALSE)</f>
        <v>Skrubbe</v>
      </c>
      <c r="K2973" t="str">
        <f t="shared" si="6093"/>
        <v>EP</v>
      </c>
      <c r="L2973" s="7" t="str">
        <f t="shared" si="6105"/>
        <v>No Ct</v>
      </c>
      <c r="M2973" t="str">
        <f t="shared" si="6094"/>
        <v/>
      </c>
      <c r="N2973" t="str">
        <f t="shared" si="6095"/>
        <v/>
      </c>
      <c r="O2973" t="str">
        <f t="shared" si="6096"/>
        <v/>
      </c>
      <c r="Y2973" t="str">
        <f>O2975</f>
        <v/>
      </c>
    </row>
    <row r="2974" spans="1:25" x14ac:dyDescent="0.25">
      <c r="A2974" t="s">
        <v>31</v>
      </c>
      <c r="B2974" t="s">
        <v>23</v>
      </c>
      <c r="C2974" t="s">
        <v>32</v>
      </c>
      <c r="D2974">
        <v>0.01</v>
      </c>
      <c r="E2974">
        <v>25.29</v>
      </c>
      <c r="F2974" t="s">
        <v>26</v>
      </c>
      <c r="G2974" t="str">
        <f t="shared" si="6090"/>
        <v>DL2022016</v>
      </c>
      <c r="H2974" t="str">
        <f t="shared" si="6091"/>
        <v>04</v>
      </c>
      <c r="I2974" t="str">
        <f t="shared" si="6092"/>
        <v>Skrubbe_04_20221013_DL2022016_FrederikshavnGymNykoebingKatedralskole</v>
      </c>
      <c r="J2974" t="str">
        <f>VLOOKUP(MID(C2974,4,6),Datasæt_Analysesystemer!$B$2:$E$69,3,FALSE)</f>
        <v>Skrubbe</v>
      </c>
      <c r="K2974" t="str">
        <f t="shared" si="6093"/>
        <v>PK</v>
      </c>
      <c r="L2974" s="7">
        <f t="shared" si="6105"/>
        <v>25.29</v>
      </c>
      <c r="M2974">
        <f t="shared" si="6094"/>
        <v>25.29</v>
      </c>
      <c r="N2974">
        <f t="shared" si="6095"/>
        <v>0</v>
      </c>
      <c r="O2974">
        <f t="shared" si="6096"/>
        <v>35.15</v>
      </c>
      <c r="Q2974">
        <f t="shared" ref="Q2974" si="6122">IF(L2976="No Ct",0,L2976)</f>
        <v>0</v>
      </c>
      <c r="R2974">
        <f t="shared" ref="R2974" si="6123">IF(L2977="No Ct",0,L2977)</f>
        <v>35.15</v>
      </c>
      <c r="S2974" t="str">
        <f t="shared" ref="S2974" si="6124">IF(AND(M2974&gt;0,N2974=0),"Valid","Invalid")</f>
        <v>Valid</v>
      </c>
      <c r="T2974" t="str">
        <f t="shared" ref="T2974" si="6125">IF(OR(Q2974&gt;1,R2974&gt;1),"Present","Absent")</f>
        <v>Present</v>
      </c>
      <c r="U2974" t="str">
        <f t="shared" ref="U2974" si="6126">IF(OR(AND(Q2974&gt;1,Q2974&lt;41),AND(R2974&gt;1,R2974&lt;41)),"Ct&lt;41","Ct&gt;41")</f>
        <v>Ct&lt;41</v>
      </c>
      <c r="V2974" t="str">
        <f t="shared" ref="V2974" si="6127">J2974</f>
        <v>Skrubbe</v>
      </c>
      <c r="W2974" t="str">
        <f t="shared" ref="W2974" si="6128">MID(F2974,10,9)</f>
        <v>DL2022016</v>
      </c>
      <c r="X2974" t="str">
        <f t="shared" ref="X2974" si="6129">W2974&amp;"_"&amp;V2974&amp;"_"&amp;S2974&amp;"_"&amp;T2974&amp;"_"&amp;U2974</f>
        <v>DL2022016_Skrubbe_Valid_Present_Ct&lt;41</v>
      </c>
    </row>
    <row r="2975" spans="1:25" x14ac:dyDescent="0.25">
      <c r="A2975" t="s">
        <v>57</v>
      </c>
      <c r="B2975" t="s">
        <v>51</v>
      </c>
      <c r="C2975" t="s">
        <v>58</v>
      </c>
      <c r="D2975">
        <v>0.01</v>
      </c>
      <c r="E2975" t="s">
        <v>1275</v>
      </c>
      <c r="F2975" t="s">
        <v>26</v>
      </c>
      <c r="G2975" t="str">
        <f t="shared" si="6090"/>
        <v>DL2022016</v>
      </c>
      <c r="H2975" t="str">
        <f t="shared" si="6091"/>
        <v>04</v>
      </c>
      <c r="I2975" t="str">
        <f t="shared" si="6092"/>
        <v>Skrubbe_04_20221013_DL2022016_FrederikshavnGymNykoebingKatedralskole</v>
      </c>
      <c r="J2975" t="str">
        <f>VLOOKUP(MID(C2975,4,6),Datasæt_Analysesystemer!$B$2:$E$69,3,FALSE)</f>
        <v>Skrubbe</v>
      </c>
      <c r="K2975" t="str">
        <f t="shared" si="6093"/>
        <v>NK</v>
      </c>
      <c r="L2975" s="7" t="str">
        <f t="shared" si="6105"/>
        <v>No Ct</v>
      </c>
      <c r="M2975" t="str">
        <f t="shared" si="6094"/>
        <v/>
      </c>
      <c r="N2975" t="str">
        <f t="shared" si="6095"/>
        <v/>
      </c>
      <c r="O2975" t="str">
        <f t="shared" si="6096"/>
        <v/>
      </c>
    </row>
    <row r="2976" spans="1:25" x14ac:dyDescent="0.25">
      <c r="A2976" t="s">
        <v>82</v>
      </c>
      <c r="B2976" t="s">
        <v>76</v>
      </c>
      <c r="C2976" t="s">
        <v>83</v>
      </c>
      <c r="D2976">
        <v>0.01</v>
      </c>
      <c r="E2976" t="s">
        <v>1275</v>
      </c>
      <c r="F2976" t="s">
        <v>26</v>
      </c>
      <c r="G2976" t="str">
        <f t="shared" si="6090"/>
        <v>DL2022016</v>
      </c>
      <c r="H2976" t="str">
        <f t="shared" si="6091"/>
        <v>04</v>
      </c>
      <c r="I2976" t="str">
        <f t="shared" si="6092"/>
        <v>Skrubbe_04_20221013_DL2022016_FrederikshavnGymNykoebingKatedralskole</v>
      </c>
      <c r="J2976" t="str">
        <f>VLOOKUP(MID(C2976,4,6),Datasæt_Analysesystemer!$B$2:$E$69,3,FALSE)</f>
        <v>Skrubbe</v>
      </c>
      <c r="K2976" t="str">
        <f t="shared" si="6093"/>
        <v>EP</v>
      </c>
      <c r="L2976" s="7" t="str">
        <f t="shared" si="6105"/>
        <v>No Ct</v>
      </c>
      <c r="M2976" t="str">
        <f t="shared" si="6094"/>
        <v/>
      </c>
      <c r="N2976" t="str">
        <f t="shared" si="6095"/>
        <v/>
      </c>
      <c r="O2976" t="str">
        <f t="shared" si="6096"/>
        <v/>
      </c>
    </row>
    <row r="2977" spans="1:25" x14ac:dyDescent="0.25">
      <c r="A2977" t="s">
        <v>103</v>
      </c>
      <c r="B2977" t="s">
        <v>76</v>
      </c>
      <c r="C2977" t="s">
        <v>83</v>
      </c>
      <c r="D2977">
        <v>0.01</v>
      </c>
      <c r="E2977">
        <v>35.15</v>
      </c>
      <c r="F2977" t="s">
        <v>26</v>
      </c>
      <c r="G2977" t="str">
        <f t="shared" si="6090"/>
        <v>DL2022016</v>
      </c>
      <c r="H2977" t="str">
        <f t="shared" si="6091"/>
        <v>04</v>
      </c>
      <c r="I2977" t="str">
        <f t="shared" si="6092"/>
        <v>Skrubbe_04_20221013_DL2022016_FrederikshavnGymNykoebingKatedralskole</v>
      </c>
      <c r="J2977" t="str">
        <f>VLOOKUP(MID(C2977,4,6),Datasæt_Analysesystemer!$B$2:$E$69,3,FALSE)</f>
        <v>Skrubbe</v>
      </c>
      <c r="K2977" t="str">
        <f t="shared" si="6093"/>
        <v>EP</v>
      </c>
      <c r="L2977" s="7">
        <f t="shared" si="6105"/>
        <v>35.15</v>
      </c>
      <c r="M2977" t="str">
        <f t="shared" si="6094"/>
        <v/>
      </c>
      <c r="N2977" t="str">
        <f t="shared" si="6095"/>
        <v/>
      </c>
      <c r="O2977" t="str">
        <f t="shared" si="6096"/>
        <v/>
      </c>
      <c r="Y2977" t="str">
        <f>O2979</f>
        <v/>
      </c>
    </row>
    <row r="2978" spans="1:25" x14ac:dyDescent="0.25">
      <c r="A2978" t="s">
        <v>33</v>
      </c>
      <c r="B2978" t="s">
        <v>23</v>
      </c>
      <c r="C2978" t="s">
        <v>34</v>
      </c>
      <c r="D2978">
        <v>0.01</v>
      </c>
      <c r="E2978">
        <v>30.72</v>
      </c>
      <c r="F2978" t="s">
        <v>26</v>
      </c>
      <c r="G2978" t="str">
        <f t="shared" si="6090"/>
        <v>DL2022016</v>
      </c>
      <c r="H2978" t="str">
        <f t="shared" si="6091"/>
        <v>05</v>
      </c>
      <c r="I2978" t="str">
        <f t="shared" si="6092"/>
        <v>Stillehavsøsters_05_20221013_DL2022016_FrederikshavnGymNykoebingKatedralskole</v>
      </c>
      <c r="J2978" t="str">
        <f>VLOOKUP(MID(C2978,4,6),Datasæt_Analysesystemer!$B$2:$E$69,3,FALSE)</f>
        <v>Stillehavsøsters</v>
      </c>
      <c r="K2978" t="str">
        <f t="shared" si="6093"/>
        <v>PK</v>
      </c>
      <c r="L2978" s="7">
        <f t="shared" si="6105"/>
        <v>30.72</v>
      </c>
      <c r="M2978">
        <f t="shared" si="6094"/>
        <v>30.72</v>
      </c>
      <c r="N2978">
        <f t="shared" si="6095"/>
        <v>0</v>
      </c>
      <c r="O2978">
        <f t="shared" si="6096"/>
        <v>74.34</v>
      </c>
      <c r="Q2978">
        <f t="shared" ref="Q2978" si="6130">IF(L2980="No Ct",0,L2980)</f>
        <v>36.83</v>
      </c>
      <c r="R2978">
        <f t="shared" ref="R2978" si="6131">IF(L2981="No Ct",0,L2981)</f>
        <v>37.51</v>
      </c>
      <c r="S2978" t="str">
        <f t="shared" ref="S2978" si="6132">IF(AND(M2978&gt;0,N2978=0),"Valid","Invalid")</f>
        <v>Valid</v>
      </c>
      <c r="T2978" t="str">
        <f t="shared" ref="T2978" si="6133">IF(OR(Q2978&gt;1,R2978&gt;1),"Present","Absent")</f>
        <v>Present</v>
      </c>
      <c r="U2978" t="str">
        <f t="shared" ref="U2978" si="6134">IF(OR(AND(Q2978&gt;1,Q2978&lt;41),AND(R2978&gt;1,R2978&lt;41)),"Ct&lt;41","Ct&gt;41")</f>
        <v>Ct&lt;41</v>
      </c>
      <c r="V2978" t="str">
        <f t="shared" ref="V2978" si="6135">J2978</f>
        <v>Stillehavsøsters</v>
      </c>
      <c r="W2978" t="str">
        <f t="shared" ref="W2978" si="6136">MID(F2978,10,9)</f>
        <v>DL2022016</v>
      </c>
      <c r="X2978" t="str">
        <f t="shared" ref="X2978" si="6137">W2978&amp;"_"&amp;V2978&amp;"_"&amp;S2978&amp;"_"&amp;T2978&amp;"_"&amp;U2978</f>
        <v>DL2022016_Stillehavsøsters_Valid_Present_Ct&lt;41</v>
      </c>
    </row>
    <row r="2979" spans="1:25" x14ac:dyDescent="0.25">
      <c r="A2979" t="s">
        <v>59</v>
      </c>
      <c r="B2979" t="s">
        <v>51</v>
      </c>
      <c r="C2979" t="s">
        <v>60</v>
      </c>
      <c r="D2979">
        <v>0.01</v>
      </c>
      <c r="E2979" t="s">
        <v>1275</v>
      </c>
      <c r="F2979" t="s">
        <v>26</v>
      </c>
      <c r="G2979" t="str">
        <f t="shared" si="6090"/>
        <v>DL2022016</v>
      </c>
      <c r="H2979" t="str">
        <f t="shared" si="6091"/>
        <v>05</v>
      </c>
      <c r="I2979" t="str">
        <f t="shared" si="6092"/>
        <v>Stillehavsøsters_05_20221013_DL2022016_FrederikshavnGymNykoebingKatedralskole</v>
      </c>
      <c r="J2979" t="str">
        <f>VLOOKUP(MID(C2979,4,6),Datasæt_Analysesystemer!$B$2:$E$69,3,FALSE)</f>
        <v>Stillehavsøsters</v>
      </c>
      <c r="K2979" t="str">
        <f t="shared" si="6093"/>
        <v>NK</v>
      </c>
      <c r="L2979" s="7" t="str">
        <f t="shared" si="6105"/>
        <v>No Ct</v>
      </c>
      <c r="M2979" t="str">
        <f t="shared" si="6094"/>
        <v/>
      </c>
      <c r="N2979" t="str">
        <f t="shared" si="6095"/>
        <v/>
      </c>
      <c r="O2979" t="str">
        <f t="shared" si="6096"/>
        <v/>
      </c>
    </row>
    <row r="2980" spans="1:25" x14ac:dyDescent="0.25">
      <c r="A2980" t="s">
        <v>84</v>
      </c>
      <c r="B2980" t="s">
        <v>76</v>
      </c>
      <c r="C2980" t="s">
        <v>85</v>
      </c>
      <c r="D2980">
        <v>0.01</v>
      </c>
      <c r="E2980">
        <v>36.83</v>
      </c>
      <c r="F2980" t="s">
        <v>26</v>
      </c>
      <c r="G2980" t="str">
        <f t="shared" si="6090"/>
        <v>DL2022016</v>
      </c>
      <c r="H2980" t="str">
        <f t="shared" si="6091"/>
        <v>05</v>
      </c>
      <c r="I2980" t="str">
        <f t="shared" si="6092"/>
        <v>Stillehavsøsters_05_20221013_DL2022016_FrederikshavnGymNykoebingKatedralskole</v>
      </c>
      <c r="J2980" t="str">
        <f>VLOOKUP(MID(C2980,4,6),Datasæt_Analysesystemer!$B$2:$E$69,3,FALSE)</f>
        <v>Stillehavsøsters</v>
      </c>
      <c r="K2980" t="str">
        <f t="shared" si="6093"/>
        <v>EP</v>
      </c>
      <c r="L2980" s="7">
        <f t="shared" si="6105"/>
        <v>36.83</v>
      </c>
      <c r="M2980" t="str">
        <f t="shared" si="6094"/>
        <v/>
      </c>
      <c r="N2980" t="str">
        <f t="shared" si="6095"/>
        <v/>
      </c>
      <c r="O2980" t="str">
        <f t="shared" si="6096"/>
        <v/>
      </c>
    </row>
    <row r="2981" spans="1:25" x14ac:dyDescent="0.25">
      <c r="A2981" t="s">
        <v>104</v>
      </c>
      <c r="B2981" t="s">
        <v>76</v>
      </c>
      <c r="C2981" t="s">
        <v>85</v>
      </c>
      <c r="D2981">
        <v>0.01</v>
      </c>
      <c r="E2981">
        <v>37.51</v>
      </c>
      <c r="F2981" t="s">
        <v>26</v>
      </c>
      <c r="G2981" t="str">
        <f t="shared" si="6090"/>
        <v>DL2022016</v>
      </c>
      <c r="H2981" t="str">
        <f t="shared" si="6091"/>
        <v>05</v>
      </c>
      <c r="I2981" t="str">
        <f t="shared" si="6092"/>
        <v>Stillehavsøsters_05_20221013_DL2022016_FrederikshavnGymNykoebingKatedralskole</v>
      </c>
      <c r="J2981" t="str">
        <f>VLOOKUP(MID(C2981,4,6),Datasæt_Analysesystemer!$B$2:$E$69,3,FALSE)</f>
        <v>Stillehavsøsters</v>
      </c>
      <c r="K2981" t="str">
        <f t="shared" si="6093"/>
        <v>EP</v>
      </c>
      <c r="L2981" s="7">
        <f t="shared" si="6105"/>
        <v>37.51</v>
      </c>
      <c r="M2981" t="str">
        <f t="shared" si="6094"/>
        <v/>
      </c>
      <c r="N2981" t="str">
        <f t="shared" si="6095"/>
        <v/>
      </c>
      <c r="O2981" t="str">
        <f t="shared" si="6096"/>
        <v/>
      </c>
      <c r="Y2981" t="str">
        <f>O2983</f>
        <v/>
      </c>
    </row>
    <row r="2982" spans="1:25" x14ac:dyDescent="0.25">
      <c r="A2982" t="s">
        <v>35</v>
      </c>
      <c r="B2982" t="s">
        <v>23</v>
      </c>
      <c r="C2982" t="s">
        <v>36</v>
      </c>
      <c r="D2982">
        <v>0.01</v>
      </c>
      <c r="E2982">
        <v>30.85</v>
      </c>
      <c r="F2982" t="s">
        <v>26</v>
      </c>
      <c r="G2982" t="str">
        <f t="shared" si="6090"/>
        <v>DL2022016</v>
      </c>
      <c r="H2982" t="str">
        <f t="shared" si="6091"/>
        <v>06</v>
      </c>
      <c r="I2982" t="str">
        <f t="shared" si="6092"/>
        <v>Stillehavsøsters_06_20221013_DL2022016_FrederikshavnGymNykoebingKatedralskole</v>
      </c>
      <c r="J2982" t="str">
        <f>VLOOKUP(MID(C2982,4,6),Datasæt_Analysesystemer!$B$2:$E$69,3,FALSE)</f>
        <v>Stillehavsøsters</v>
      </c>
      <c r="K2982" t="str">
        <f t="shared" si="6093"/>
        <v>PK</v>
      </c>
      <c r="L2982" s="7">
        <f t="shared" si="6105"/>
        <v>30.85</v>
      </c>
      <c r="M2982">
        <f t="shared" si="6094"/>
        <v>30.85</v>
      </c>
      <c r="N2982">
        <f t="shared" si="6095"/>
        <v>0</v>
      </c>
      <c r="O2982">
        <f t="shared" si="6096"/>
        <v>0</v>
      </c>
      <c r="Q2982">
        <f t="shared" ref="Q2982" si="6138">IF(L2984="No Ct",0,L2984)</f>
        <v>0</v>
      </c>
      <c r="R2982">
        <f t="shared" ref="R2982" si="6139">IF(L2985="No Ct",0,L2985)</f>
        <v>0</v>
      </c>
      <c r="S2982" t="str">
        <f t="shared" ref="S2982" si="6140">IF(AND(M2982&gt;0,N2982=0),"Valid","Invalid")</f>
        <v>Valid</v>
      </c>
      <c r="T2982" t="str">
        <f t="shared" ref="T2982" si="6141">IF(OR(Q2982&gt;1,R2982&gt;1),"Present","Absent")</f>
        <v>Absent</v>
      </c>
      <c r="U2982" t="str">
        <f t="shared" ref="U2982" si="6142">IF(OR(AND(Q2982&gt;1,Q2982&lt;41),AND(R2982&gt;1,R2982&lt;41)),"Ct&lt;41","Ct&gt;41")</f>
        <v>Ct&gt;41</v>
      </c>
      <c r="V2982" t="str">
        <f t="shared" ref="V2982" si="6143">J2982</f>
        <v>Stillehavsøsters</v>
      </c>
      <c r="W2982" t="str">
        <f t="shared" ref="W2982" si="6144">MID(F2982,10,9)</f>
        <v>DL2022016</v>
      </c>
      <c r="X2982" t="str">
        <f t="shared" ref="X2982" si="6145">W2982&amp;"_"&amp;V2982&amp;"_"&amp;S2982&amp;"_"&amp;T2982&amp;"_"&amp;U2982</f>
        <v>DL2022016_Stillehavsøsters_Valid_Absent_Ct&gt;41</v>
      </c>
    </row>
    <row r="2983" spans="1:25" x14ac:dyDescent="0.25">
      <c r="A2983" t="s">
        <v>61</v>
      </c>
      <c r="B2983" t="s">
        <v>51</v>
      </c>
      <c r="C2983" t="s">
        <v>62</v>
      </c>
      <c r="D2983">
        <v>0.01</v>
      </c>
      <c r="E2983" t="s">
        <v>1275</v>
      </c>
      <c r="F2983" t="s">
        <v>26</v>
      </c>
      <c r="G2983" t="str">
        <f t="shared" si="6090"/>
        <v>DL2022016</v>
      </c>
      <c r="H2983" t="str">
        <f t="shared" si="6091"/>
        <v>06</v>
      </c>
      <c r="I2983" t="str">
        <f t="shared" si="6092"/>
        <v>Stillehavsøsters_06_20221013_DL2022016_FrederikshavnGymNykoebingKatedralskole</v>
      </c>
      <c r="J2983" t="str">
        <f>VLOOKUP(MID(C2983,4,6),Datasæt_Analysesystemer!$B$2:$E$69,3,FALSE)</f>
        <v>Stillehavsøsters</v>
      </c>
      <c r="K2983" t="str">
        <f t="shared" si="6093"/>
        <v>NK</v>
      </c>
      <c r="L2983" s="7" t="str">
        <f t="shared" si="6105"/>
        <v>No Ct</v>
      </c>
      <c r="M2983" t="str">
        <f t="shared" si="6094"/>
        <v/>
      </c>
      <c r="N2983" t="str">
        <f t="shared" si="6095"/>
        <v/>
      </c>
      <c r="O2983" t="str">
        <f t="shared" si="6096"/>
        <v/>
      </c>
    </row>
    <row r="2984" spans="1:25" x14ac:dyDescent="0.25">
      <c r="A2984" t="s">
        <v>86</v>
      </c>
      <c r="B2984" t="s">
        <v>76</v>
      </c>
      <c r="C2984" t="s">
        <v>87</v>
      </c>
      <c r="D2984">
        <v>0.01</v>
      </c>
      <c r="E2984" t="s">
        <v>1275</v>
      </c>
      <c r="F2984" t="s">
        <v>26</v>
      </c>
      <c r="G2984" t="str">
        <f t="shared" si="6090"/>
        <v>DL2022016</v>
      </c>
      <c r="H2984" t="str">
        <f t="shared" si="6091"/>
        <v>06</v>
      </c>
      <c r="I2984" t="str">
        <f t="shared" si="6092"/>
        <v>Stillehavsøsters_06_20221013_DL2022016_FrederikshavnGymNykoebingKatedralskole</v>
      </c>
      <c r="J2984" t="str">
        <f>VLOOKUP(MID(C2984,4,6),Datasæt_Analysesystemer!$B$2:$E$69,3,FALSE)</f>
        <v>Stillehavsøsters</v>
      </c>
      <c r="K2984" t="str">
        <f t="shared" si="6093"/>
        <v>EP</v>
      </c>
      <c r="L2984" s="7" t="str">
        <f t="shared" si="6105"/>
        <v>No Ct</v>
      </c>
      <c r="M2984" t="str">
        <f t="shared" si="6094"/>
        <v/>
      </c>
      <c r="N2984" t="str">
        <f t="shared" si="6095"/>
        <v/>
      </c>
      <c r="O2984" t="str">
        <f t="shared" si="6096"/>
        <v/>
      </c>
    </row>
    <row r="2985" spans="1:25" x14ac:dyDescent="0.25">
      <c r="A2985" t="s">
        <v>105</v>
      </c>
      <c r="B2985" t="s">
        <v>76</v>
      </c>
      <c r="C2985" t="s">
        <v>87</v>
      </c>
      <c r="D2985">
        <v>0.01</v>
      </c>
      <c r="E2985" t="s">
        <v>1275</v>
      </c>
      <c r="F2985" t="s">
        <v>26</v>
      </c>
      <c r="G2985" t="str">
        <f t="shared" si="6090"/>
        <v>DL2022016</v>
      </c>
      <c r="H2985" t="str">
        <f t="shared" si="6091"/>
        <v>06</v>
      </c>
      <c r="I2985" t="str">
        <f t="shared" si="6092"/>
        <v>Stillehavsøsters_06_20221013_DL2022016_FrederikshavnGymNykoebingKatedralskole</v>
      </c>
      <c r="J2985" t="str">
        <f>VLOOKUP(MID(C2985,4,6),Datasæt_Analysesystemer!$B$2:$E$69,3,FALSE)</f>
        <v>Stillehavsøsters</v>
      </c>
      <c r="K2985" t="str">
        <f t="shared" si="6093"/>
        <v>EP</v>
      </c>
      <c r="L2985" s="7" t="str">
        <f t="shared" si="6105"/>
        <v>No Ct</v>
      </c>
      <c r="M2985" t="str">
        <f t="shared" si="6094"/>
        <v/>
      </c>
      <c r="N2985" t="str">
        <f t="shared" si="6095"/>
        <v/>
      </c>
      <c r="O2985" t="str">
        <f t="shared" si="6096"/>
        <v/>
      </c>
      <c r="Y2985" t="str">
        <f>O2987</f>
        <v/>
      </c>
    </row>
    <row r="2986" spans="1:25" x14ac:dyDescent="0.25">
      <c r="A2986" t="s">
        <v>37</v>
      </c>
      <c r="B2986" t="s">
        <v>23</v>
      </c>
      <c r="C2986" t="s">
        <v>38</v>
      </c>
      <c r="D2986">
        <v>0.01</v>
      </c>
      <c r="E2986" t="s">
        <v>1275</v>
      </c>
      <c r="F2986" t="s">
        <v>26</v>
      </c>
      <c r="G2986" t="str">
        <f t="shared" si="6090"/>
        <v>DL2022016</v>
      </c>
      <c r="H2986" t="str">
        <f t="shared" si="6091"/>
        <v>07</v>
      </c>
      <c r="I2986" t="str">
        <f t="shared" si="6092"/>
        <v>Odder_07_20221013_DL2022016_FrederikshavnGymNykoebingKatedralskole</v>
      </c>
      <c r="J2986" t="str">
        <f>VLOOKUP(MID(C2986,4,6),Datasæt_Analysesystemer!$B$2:$E$69,3,FALSE)</f>
        <v>Odder</v>
      </c>
      <c r="K2986" t="str">
        <f t="shared" si="6093"/>
        <v>PK</v>
      </c>
      <c r="L2986" s="7" t="str">
        <f t="shared" si="6105"/>
        <v>No Ct</v>
      </c>
      <c r="M2986">
        <f t="shared" si="6094"/>
        <v>0</v>
      </c>
      <c r="N2986">
        <f t="shared" si="6095"/>
        <v>0</v>
      </c>
      <c r="O2986">
        <f t="shared" si="6096"/>
        <v>0</v>
      </c>
      <c r="Q2986">
        <f t="shared" ref="Q2986" si="6146">IF(L2988="No Ct",0,L2988)</f>
        <v>0</v>
      </c>
      <c r="R2986">
        <f t="shared" ref="R2986" si="6147">IF(L2989="No Ct",0,L2989)</f>
        <v>0</v>
      </c>
      <c r="S2986" t="str">
        <f t="shared" ref="S2986" si="6148">IF(AND(M2986&gt;0,N2986=0),"Valid","Invalid")</f>
        <v>Invalid</v>
      </c>
      <c r="T2986" t="str">
        <f t="shared" ref="T2986" si="6149">IF(OR(Q2986&gt;1,R2986&gt;1),"Present","Absent")</f>
        <v>Absent</v>
      </c>
      <c r="U2986" t="str">
        <f t="shared" ref="U2986" si="6150">IF(OR(AND(Q2986&gt;1,Q2986&lt;41),AND(R2986&gt;1,R2986&lt;41)),"Ct&lt;41","Ct&gt;41")</f>
        <v>Ct&gt;41</v>
      </c>
      <c r="V2986" t="str">
        <f t="shared" ref="V2986" si="6151">J2986</f>
        <v>Odder</v>
      </c>
      <c r="W2986" t="str">
        <f t="shared" ref="W2986" si="6152">MID(F2986,10,9)</f>
        <v>DL2022016</v>
      </c>
      <c r="X2986" t="str">
        <f t="shared" ref="X2986" si="6153">W2986&amp;"_"&amp;V2986&amp;"_"&amp;S2986&amp;"_"&amp;T2986&amp;"_"&amp;U2986</f>
        <v>DL2022016_Odder_Invalid_Absent_Ct&gt;41</v>
      </c>
    </row>
    <row r="2987" spans="1:25" x14ac:dyDescent="0.25">
      <c r="A2987" t="s">
        <v>63</v>
      </c>
      <c r="B2987" t="s">
        <v>51</v>
      </c>
      <c r="C2987" t="s">
        <v>64</v>
      </c>
      <c r="D2987">
        <v>0.01</v>
      </c>
      <c r="E2987" t="s">
        <v>1275</v>
      </c>
      <c r="F2987" t="s">
        <v>26</v>
      </c>
      <c r="G2987" t="str">
        <f t="shared" si="6090"/>
        <v>DL2022016</v>
      </c>
      <c r="H2987" t="str">
        <f t="shared" si="6091"/>
        <v>07</v>
      </c>
      <c r="I2987" t="str">
        <f t="shared" si="6092"/>
        <v>Odder_07_20221013_DL2022016_FrederikshavnGymNykoebingKatedralskole</v>
      </c>
      <c r="J2987" t="str">
        <f>VLOOKUP(MID(C2987,4,6),Datasæt_Analysesystemer!$B$2:$E$69,3,FALSE)</f>
        <v>Odder</v>
      </c>
      <c r="K2987" t="str">
        <f t="shared" si="6093"/>
        <v>NK</v>
      </c>
      <c r="L2987" s="7" t="str">
        <f t="shared" si="6105"/>
        <v>No Ct</v>
      </c>
      <c r="M2987" t="str">
        <f t="shared" si="6094"/>
        <v/>
      </c>
      <c r="N2987" t="str">
        <f t="shared" si="6095"/>
        <v/>
      </c>
      <c r="O2987" t="str">
        <f t="shared" si="6096"/>
        <v/>
      </c>
    </row>
    <row r="2988" spans="1:25" x14ac:dyDescent="0.25">
      <c r="A2988" t="s">
        <v>88</v>
      </c>
      <c r="B2988" t="s">
        <v>76</v>
      </c>
      <c r="C2988" t="s">
        <v>89</v>
      </c>
      <c r="D2988">
        <v>0.01</v>
      </c>
      <c r="E2988" t="s">
        <v>1275</v>
      </c>
      <c r="F2988" t="s">
        <v>26</v>
      </c>
      <c r="G2988" t="str">
        <f t="shared" si="6090"/>
        <v>DL2022016</v>
      </c>
      <c r="H2988" t="str">
        <f t="shared" si="6091"/>
        <v>07</v>
      </c>
      <c r="I2988" t="str">
        <f t="shared" si="6092"/>
        <v>Odder_07_20221013_DL2022016_FrederikshavnGymNykoebingKatedralskole</v>
      </c>
      <c r="J2988" t="str">
        <f>VLOOKUP(MID(C2988,4,6),Datasæt_Analysesystemer!$B$2:$E$69,3,FALSE)</f>
        <v>Odder</v>
      </c>
      <c r="K2988" t="str">
        <f t="shared" si="6093"/>
        <v>EP</v>
      </c>
      <c r="L2988" s="7" t="str">
        <f t="shared" si="6105"/>
        <v>No Ct</v>
      </c>
      <c r="M2988" t="str">
        <f t="shared" si="6094"/>
        <v/>
      </c>
      <c r="N2988" t="str">
        <f t="shared" si="6095"/>
        <v/>
      </c>
      <c r="O2988" t="str">
        <f t="shared" si="6096"/>
        <v/>
      </c>
    </row>
    <row r="2989" spans="1:25" x14ac:dyDescent="0.25">
      <c r="A2989" t="s">
        <v>106</v>
      </c>
      <c r="B2989" t="s">
        <v>76</v>
      </c>
      <c r="C2989" t="s">
        <v>89</v>
      </c>
      <c r="D2989">
        <v>0.01</v>
      </c>
      <c r="E2989" t="s">
        <v>1275</v>
      </c>
      <c r="F2989" t="s">
        <v>26</v>
      </c>
      <c r="G2989" t="str">
        <f t="shared" si="6090"/>
        <v>DL2022016</v>
      </c>
      <c r="H2989" t="str">
        <f t="shared" si="6091"/>
        <v>07</v>
      </c>
      <c r="I2989" t="str">
        <f t="shared" si="6092"/>
        <v>Odder_07_20221013_DL2022016_FrederikshavnGymNykoebingKatedralskole</v>
      </c>
      <c r="J2989" t="str">
        <f>VLOOKUP(MID(C2989,4,6),Datasæt_Analysesystemer!$B$2:$E$69,3,FALSE)</f>
        <v>Odder</v>
      </c>
      <c r="K2989" t="str">
        <f t="shared" si="6093"/>
        <v>EP</v>
      </c>
      <c r="L2989" s="7" t="str">
        <f t="shared" si="6105"/>
        <v>No Ct</v>
      </c>
      <c r="M2989" t="str">
        <f t="shared" si="6094"/>
        <v/>
      </c>
      <c r="N2989" t="str">
        <f t="shared" si="6095"/>
        <v/>
      </c>
      <c r="O2989" t="str">
        <f t="shared" si="6096"/>
        <v/>
      </c>
      <c r="Y2989" t="str">
        <f>O2991</f>
        <v/>
      </c>
    </row>
    <row r="2990" spans="1:25" x14ac:dyDescent="0.25">
      <c r="A2990" t="s">
        <v>40</v>
      </c>
      <c r="B2990" t="s">
        <v>23</v>
      </c>
      <c r="C2990" t="s">
        <v>41</v>
      </c>
      <c r="D2990">
        <v>0.01</v>
      </c>
      <c r="E2990" t="s">
        <v>1275</v>
      </c>
      <c r="F2990" t="s">
        <v>26</v>
      </c>
      <c r="G2990" t="str">
        <f t="shared" si="6090"/>
        <v>DL2022016</v>
      </c>
      <c r="H2990" t="str">
        <f t="shared" si="6091"/>
        <v>08</v>
      </c>
      <c r="I2990" t="str">
        <f t="shared" si="6092"/>
        <v>Odder_08_20221013_DL2022016_FrederikshavnGymNykoebingKatedralskole</v>
      </c>
      <c r="J2990" t="str">
        <f>VLOOKUP(MID(C2990,4,6),Datasæt_Analysesystemer!$B$2:$E$69,3,FALSE)</f>
        <v>Odder</v>
      </c>
      <c r="K2990" t="str">
        <f t="shared" si="6093"/>
        <v>PK</v>
      </c>
      <c r="L2990" s="7" t="str">
        <f t="shared" si="6105"/>
        <v>No Ct</v>
      </c>
      <c r="M2990">
        <f t="shared" si="6094"/>
        <v>0</v>
      </c>
      <c r="N2990">
        <f t="shared" si="6095"/>
        <v>0</v>
      </c>
      <c r="O2990">
        <f t="shared" si="6096"/>
        <v>0</v>
      </c>
      <c r="Q2990">
        <f t="shared" ref="Q2990" si="6154">IF(L2992="No Ct",0,L2992)</f>
        <v>0</v>
      </c>
      <c r="R2990">
        <f t="shared" ref="R2990" si="6155">IF(L2993="No Ct",0,L2993)</f>
        <v>0</v>
      </c>
      <c r="S2990" t="str">
        <f t="shared" ref="S2990" si="6156">IF(AND(M2990&gt;0,N2990=0),"Valid","Invalid")</f>
        <v>Invalid</v>
      </c>
      <c r="T2990" t="str">
        <f t="shared" ref="T2990" si="6157">IF(OR(Q2990&gt;1,R2990&gt;1),"Present","Absent")</f>
        <v>Absent</v>
      </c>
      <c r="U2990" t="str">
        <f t="shared" ref="U2990" si="6158">IF(OR(AND(Q2990&gt;1,Q2990&lt;41),AND(R2990&gt;1,R2990&lt;41)),"Ct&lt;41","Ct&gt;41")</f>
        <v>Ct&gt;41</v>
      </c>
      <c r="V2990" t="str">
        <f t="shared" ref="V2990" si="6159">J2990</f>
        <v>Odder</v>
      </c>
      <c r="W2990" t="str">
        <f t="shared" ref="W2990" si="6160">MID(F2990,10,9)</f>
        <v>DL2022016</v>
      </c>
      <c r="X2990" t="str">
        <f t="shared" ref="X2990" si="6161">W2990&amp;"_"&amp;V2990&amp;"_"&amp;S2990&amp;"_"&amp;T2990&amp;"_"&amp;U2990</f>
        <v>DL2022016_Odder_Invalid_Absent_Ct&gt;41</v>
      </c>
    </row>
    <row r="2991" spans="1:25" x14ac:dyDescent="0.25">
      <c r="A2991" t="s">
        <v>65</v>
      </c>
      <c r="B2991" t="s">
        <v>51</v>
      </c>
      <c r="C2991" t="s">
        <v>66</v>
      </c>
      <c r="D2991">
        <v>0.01</v>
      </c>
      <c r="E2991" t="s">
        <v>1275</v>
      </c>
      <c r="F2991" t="s">
        <v>26</v>
      </c>
      <c r="G2991" t="str">
        <f t="shared" si="6090"/>
        <v>DL2022016</v>
      </c>
      <c r="H2991" t="str">
        <f t="shared" si="6091"/>
        <v>08</v>
      </c>
      <c r="I2991" t="str">
        <f t="shared" si="6092"/>
        <v>Odder_08_20221013_DL2022016_FrederikshavnGymNykoebingKatedralskole</v>
      </c>
      <c r="J2991" t="str">
        <f>VLOOKUP(MID(C2991,4,6),Datasæt_Analysesystemer!$B$2:$E$69,3,FALSE)</f>
        <v>Odder</v>
      </c>
      <c r="K2991" t="str">
        <f t="shared" si="6093"/>
        <v>NK</v>
      </c>
      <c r="L2991" s="7" t="str">
        <f t="shared" si="6105"/>
        <v>No Ct</v>
      </c>
      <c r="M2991" t="str">
        <f t="shared" si="6094"/>
        <v/>
      </c>
      <c r="N2991" t="str">
        <f t="shared" si="6095"/>
        <v/>
      </c>
      <c r="O2991" t="str">
        <f t="shared" si="6096"/>
        <v/>
      </c>
    </row>
    <row r="2992" spans="1:25" x14ac:dyDescent="0.25">
      <c r="A2992" t="s">
        <v>90</v>
      </c>
      <c r="B2992" t="s">
        <v>76</v>
      </c>
      <c r="C2992" t="s">
        <v>91</v>
      </c>
      <c r="D2992">
        <v>0.01</v>
      </c>
      <c r="E2992" t="s">
        <v>1275</v>
      </c>
      <c r="F2992" t="s">
        <v>26</v>
      </c>
      <c r="G2992" t="str">
        <f t="shared" si="6090"/>
        <v>DL2022016</v>
      </c>
      <c r="H2992" t="str">
        <f t="shared" si="6091"/>
        <v>08</v>
      </c>
      <c r="I2992" t="str">
        <f t="shared" si="6092"/>
        <v>Odder_08_20221013_DL2022016_FrederikshavnGymNykoebingKatedralskole</v>
      </c>
      <c r="J2992" t="str">
        <f>VLOOKUP(MID(C2992,4,6),Datasæt_Analysesystemer!$B$2:$E$69,3,FALSE)</f>
        <v>Odder</v>
      </c>
      <c r="K2992" t="str">
        <f t="shared" si="6093"/>
        <v>EP</v>
      </c>
      <c r="L2992" s="7" t="str">
        <f t="shared" si="6105"/>
        <v>No Ct</v>
      </c>
      <c r="M2992" t="str">
        <f t="shared" si="6094"/>
        <v/>
      </c>
      <c r="N2992" t="str">
        <f t="shared" si="6095"/>
        <v/>
      </c>
      <c r="O2992" t="str">
        <f t="shared" si="6096"/>
        <v/>
      </c>
    </row>
    <row r="2993" spans="1:25" x14ac:dyDescent="0.25">
      <c r="A2993" t="s">
        <v>107</v>
      </c>
      <c r="B2993" t="s">
        <v>76</v>
      </c>
      <c r="C2993" t="s">
        <v>91</v>
      </c>
      <c r="D2993">
        <v>0.01</v>
      </c>
      <c r="E2993" t="s">
        <v>1275</v>
      </c>
      <c r="F2993" t="s">
        <v>26</v>
      </c>
      <c r="G2993" t="str">
        <f t="shared" si="6090"/>
        <v>DL2022016</v>
      </c>
      <c r="H2993" t="str">
        <f t="shared" si="6091"/>
        <v>08</v>
      </c>
      <c r="I2993" t="str">
        <f t="shared" si="6092"/>
        <v>Odder_08_20221013_DL2022016_FrederikshavnGymNykoebingKatedralskole</v>
      </c>
      <c r="J2993" t="str">
        <f>VLOOKUP(MID(C2993,4,6),Datasæt_Analysesystemer!$B$2:$E$69,3,FALSE)</f>
        <v>Odder</v>
      </c>
      <c r="K2993" t="str">
        <f t="shared" si="6093"/>
        <v>EP</v>
      </c>
      <c r="L2993" s="7" t="str">
        <f t="shared" si="6105"/>
        <v>No Ct</v>
      </c>
      <c r="M2993" t="str">
        <f t="shared" si="6094"/>
        <v/>
      </c>
      <c r="N2993" t="str">
        <f t="shared" si="6095"/>
        <v/>
      </c>
      <c r="O2993" t="str">
        <f t="shared" si="6096"/>
        <v/>
      </c>
      <c r="Y2993" t="str">
        <f>O2995</f>
        <v/>
      </c>
    </row>
    <row r="2994" spans="1:25" x14ac:dyDescent="0.25">
      <c r="A2994" t="s">
        <v>42</v>
      </c>
      <c r="B2994" t="s">
        <v>23</v>
      </c>
      <c r="C2994" t="s">
        <v>43</v>
      </c>
      <c r="D2994">
        <v>0.01</v>
      </c>
      <c r="E2994">
        <v>24.81</v>
      </c>
      <c r="F2994" t="s">
        <v>26</v>
      </c>
      <c r="G2994" t="str">
        <f t="shared" si="6090"/>
        <v>DL2022016</v>
      </c>
      <c r="H2994" t="str">
        <f t="shared" si="6091"/>
        <v>09</v>
      </c>
      <c r="I2994" t="str">
        <f t="shared" si="6092"/>
        <v>Blå svømmekrabbe_09_20221013_DL2022016_FrederikshavnGymNykoebingKatedralskole</v>
      </c>
      <c r="J2994" t="str">
        <f>VLOOKUP(MID(C2994,4,6),Datasæt_Analysesystemer!$B$2:$E$69,3,FALSE)</f>
        <v>Blå svømmekrabbe</v>
      </c>
      <c r="K2994" t="str">
        <f t="shared" si="6093"/>
        <v>PK</v>
      </c>
      <c r="L2994" s="7">
        <f t="shared" si="6105"/>
        <v>24.81</v>
      </c>
      <c r="M2994">
        <f t="shared" si="6094"/>
        <v>24.81</v>
      </c>
      <c r="N2994">
        <f t="shared" si="6095"/>
        <v>0</v>
      </c>
      <c r="O2994">
        <f t="shared" si="6096"/>
        <v>0</v>
      </c>
      <c r="Q2994">
        <f t="shared" ref="Q2994" si="6162">IF(L2996="No Ct",0,L2996)</f>
        <v>0</v>
      </c>
      <c r="R2994">
        <f t="shared" ref="R2994" si="6163">IF(L2997="No Ct",0,L2997)</f>
        <v>0</v>
      </c>
      <c r="S2994" t="str">
        <f t="shared" ref="S2994" si="6164">IF(AND(M2994&gt;0,N2994=0),"Valid","Invalid")</f>
        <v>Valid</v>
      </c>
      <c r="T2994" t="str">
        <f t="shared" ref="T2994" si="6165">IF(OR(Q2994&gt;1,R2994&gt;1),"Present","Absent")</f>
        <v>Absent</v>
      </c>
      <c r="U2994" t="str">
        <f t="shared" ref="U2994" si="6166">IF(OR(AND(Q2994&gt;1,Q2994&lt;41),AND(R2994&gt;1,R2994&lt;41)),"Ct&lt;41","Ct&gt;41")</f>
        <v>Ct&gt;41</v>
      </c>
      <c r="V2994" t="str">
        <f t="shared" ref="V2994" si="6167">J2994</f>
        <v>Blå svømmekrabbe</v>
      </c>
      <c r="W2994" t="str">
        <f t="shared" ref="W2994" si="6168">MID(F2994,10,9)</f>
        <v>DL2022016</v>
      </c>
      <c r="X2994" t="str">
        <f t="shared" ref="X2994" si="6169">W2994&amp;"_"&amp;V2994&amp;"_"&amp;S2994&amp;"_"&amp;T2994&amp;"_"&amp;U2994</f>
        <v>DL2022016_Blå svømmekrabbe_Valid_Absent_Ct&gt;41</v>
      </c>
    </row>
    <row r="2995" spans="1:25" x14ac:dyDescent="0.25">
      <c r="A2995" t="s">
        <v>67</v>
      </c>
      <c r="B2995" t="s">
        <v>51</v>
      </c>
      <c r="C2995" t="s">
        <v>68</v>
      </c>
      <c r="D2995">
        <v>0.01</v>
      </c>
      <c r="E2995" t="s">
        <v>1275</v>
      </c>
      <c r="F2995" t="s">
        <v>26</v>
      </c>
      <c r="G2995" t="str">
        <f t="shared" si="6090"/>
        <v>DL2022016</v>
      </c>
      <c r="H2995" t="str">
        <f t="shared" si="6091"/>
        <v>09</v>
      </c>
      <c r="I2995" t="str">
        <f t="shared" si="6092"/>
        <v>Blå svømmekrabbe_09_20221013_DL2022016_FrederikshavnGymNykoebingKatedralskole</v>
      </c>
      <c r="J2995" t="str">
        <f>VLOOKUP(MID(C2995,4,6),Datasæt_Analysesystemer!$B$2:$E$69,3,FALSE)</f>
        <v>Blå svømmekrabbe</v>
      </c>
      <c r="K2995" t="str">
        <f t="shared" si="6093"/>
        <v>NK</v>
      </c>
      <c r="L2995" s="7" t="str">
        <f t="shared" si="6105"/>
        <v>No Ct</v>
      </c>
      <c r="M2995" t="str">
        <f t="shared" si="6094"/>
        <v/>
      </c>
      <c r="N2995" t="str">
        <f t="shared" si="6095"/>
        <v/>
      </c>
      <c r="O2995" t="str">
        <f t="shared" si="6096"/>
        <v/>
      </c>
    </row>
    <row r="2996" spans="1:25" x14ac:dyDescent="0.25">
      <c r="A2996" t="s">
        <v>92</v>
      </c>
      <c r="B2996" t="s">
        <v>76</v>
      </c>
      <c r="C2996" t="s">
        <v>93</v>
      </c>
      <c r="D2996">
        <v>0.01</v>
      </c>
      <c r="E2996" t="s">
        <v>1275</v>
      </c>
      <c r="F2996" t="s">
        <v>26</v>
      </c>
      <c r="G2996" t="str">
        <f t="shared" si="6090"/>
        <v>DL2022016</v>
      </c>
      <c r="H2996" t="str">
        <f t="shared" si="6091"/>
        <v>09</v>
      </c>
      <c r="I2996" t="str">
        <f t="shared" si="6092"/>
        <v>Blå svømmekrabbe_09_20221013_DL2022016_FrederikshavnGymNykoebingKatedralskole</v>
      </c>
      <c r="J2996" t="str">
        <f>VLOOKUP(MID(C2996,4,6),Datasæt_Analysesystemer!$B$2:$E$69,3,FALSE)</f>
        <v>Blå svømmekrabbe</v>
      </c>
      <c r="K2996" t="str">
        <f t="shared" si="6093"/>
        <v>EP</v>
      </c>
      <c r="L2996" s="7" t="str">
        <f t="shared" si="6105"/>
        <v>No Ct</v>
      </c>
      <c r="M2996" t="str">
        <f t="shared" si="6094"/>
        <v/>
      </c>
      <c r="N2996" t="str">
        <f t="shared" si="6095"/>
        <v/>
      </c>
      <c r="O2996" t="str">
        <f t="shared" si="6096"/>
        <v/>
      </c>
    </row>
    <row r="2997" spans="1:25" x14ac:dyDescent="0.25">
      <c r="A2997" t="s">
        <v>108</v>
      </c>
      <c r="B2997" t="s">
        <v>76</v>
      </c>
      <c r="C2997" t="s">
        <v>93</v>
      </c>
      <c r="D2997">
        <v>0.01</v>
      </c>
      <c r="E2997" t="s">
        <v>1275</v>
      </c>
      <c r="F2997" t="s">
        <v>26</v>
      </c>
      <c r="G2997" t="str">
        <f t="shared" si="6090"/>
        <v>DL2022016</v>
      </c>
      <c r="H2997" t="str">
        <f t="shared" si="6091"/>
        <v>09</v>
      </c>
      <c r="I2997" t="str">
        <f t="shared" si="6092"/>
        <v>Blå svømmekrabbe_09_20221013_DL2022016_FrederikshavnGymNykoebingKatedralskole</v>
      </c>
      <c r="J2997" t="str">
        <f>VLOOKUP(MID(C2997,4,6),Datasæt_Analysesystemer!$B$2:$E$69,3,FALSE)</f>
        <v>Blå svømmekrabbe</v>
      </c>
      <c r="K2997" t="str">
        <f t="shared" si="6093"/>
        <v>EP</v>
      </c>
      <c r="L2997" s="7" t="str">
        <f t="shared" si="6105"/>
        <v>No Ct</v>
      </c>
      <c r="M2997" t="str">
        <f t="shared" si="6094"/>
        <v/>
      </c>
      <c r="N2997" t="str">
        <f t="shared" si="6095"/>
        <v/>
      </c>
      <c r="O2997" t="str">
        <f t="shared" si="6096"/>
        <v/>
      </c>
      <c r="Y2997" t="str">
        <f>O2999</f>
        <v/>
      </c>
    </row>
    <row r="2998" spans="1:25" x14ac:dyDescent="0.25">
      <c r="A2998" t="s">
        <v>44</v>
      </c>
      <c r="B2998" t="s">
        <v>23</v>
      </c>
      <c r="C2998" t="s">
        <v>45</v>
      </c>
      <c r="D2998">
        <v>0.01</v>
      </c>
      <c r="E2998">
        <v>24.72</v>
      </c>
      <c r="F2998" t="s">
        <v>26</v>
      </c>
      <c r="G2998" t="str">
        <f t="shared" si="6090"/>
        <v>DL2022016</v>
      </c>
      <c r="H2998" t="str">
        <f t="shared" si="6091"/>
        <v>10</v>
      </c>
      <c r="I2998" t="str">
        <f t="shared" si="6092"/>
        <v>Blå svømmekrabbe_10_20221013_DL2022016_FrederikshavnGymNykoebingKatedralskole</v>
      </c>
      <c r="J2998" t="str">
        <f>VLOOKUP(MID(C2998,4,6),Datasæt_Analysesystemer!$B$2:$E$69,3,FALSE)</f>
        <v>Blå svømmekrabbe</v>
      </c>
      <c r="K2998" t="str">
        <f t="shared" si="6093"/>
        <v>PK</v>
      </c>
      <c r="L2998" s="7">
        <f t="shared" si="6105"/>
        <v>24.72</v>
      </c>
      <c r="M2998">
        <f t="shared" si="6094"/>
        <v>24.72</v>
      </c>
      <c r="N2998">
        <f t="shared" si="6095"/>
        <v>0</v>
      </c>
      <c r="O2998">
        <f t="shared" si="6096"/>
        <v>0</v>
      </c>
      <c r="Q2998">
        <f t="shared" ref="Q2998" si="6170">IF(L3000="No Ct",0,L3000)</f>
        <v>0</v>
      </c>
      <c r="R2998">
        <f t="shared" ref="R2998" si="6171">IF(L3001="No Ct",0,L3001)</f>
        <v>0</v>
      </c>
      <c r="S2998" t="str">
        <f t="shared" ref="S2998" si="6172">IF(AND(M2998&gt;0,N2998=0),"Valid","Invalid")</f>
        <v>Valid</v>
      </c>
      <c r="T2998" t="str">
        <f t="shared" ref="T2998" si="6173">IF(OR(Q2998&gt;1,R2998&gt;1),"Present","Absent")</f>
        <v>Absent</v>
      </c>
      <c r="U2998" t="str">
        <f t="shared" ref="U2998" si="6174">IF(OR(AND(Q2998&gt;1,Q2998&lt;41),AND(R2998&gt;1,R2998&lt;41)),"Ct&lt;41","Ct&gt;41")</f>
        <v>Ct&gt;41</v>
      </c>
      <c r="V2998" t="str">
        <f t="shared" ref="V2998" si="6175">J2998</f>
        <v>Blå svømmekrabbe</v>
      </c>
      <c r="W2998" t="str">
        <f t="shared" ref="W2998" si="6176">MID(F2998,10,9)</f>
        <v>DL2022016</v>
      </c>
      <c r="X2998" t="str">
        <f t="shared" ref="X2998" si="6177">W2998&amp;"_"&amp;V2998&amp;"_"&amp;S2998&amp;"_"&amp;T2998&amp;"_"&amp;U2998</f>
        <v>DL2022016_Blå svømmekrabbe_Valid_Absent_Ct&gt;41</v>
      </c>
    </row>
    <row r="2999" spans="1:25" x14ac:dyDescent="0.25">
      <c r="A2999" t="s">
        <v>69</v>
      </c>
      <c r="B2999" t="s">
        <v>51</v>
      </c>
      <c r="C2999" t="s">
        <v>70</v>
      </c>
      <c r="D2999">
        <v>0.01</v>
      </c>
      <c r="E2999" t="s">
        <v>1275</v>
      </c>
      <c r="F2999" t="s">
        <v>26</v>
      </c>
      <c r="G2999" t="str">
        <f t="shared" si="6090"/>
        <v>DL2022016</v>
      </c>
      <c r="H2999" t="str">
        <f t="shared" si="6091"/>
        <v>10</v>
      </c>
      <c r="I2999" t="str">
        <f t="shared" si="6092"/>
        <v>Blå svømmekrabbe_10_20221013_DL2022016_FrederikshavnGymNykoebingKatedralskole</v>
      </c>
      <c r="J2999" t="str">
        <f>VLOOKUP(MID(C2999,4,6),Datasæt_Analysesystemer!$B$2:$E$69,3,FALSE)</f>
        <v>Blå svømmekrabbe</v>
      </c>
      <c r="K2999" t="str">
        <f t="shared" si="6093"/>
        <v>NK</v>
      </c>
      <c r="L2999" s="7" t="str">
        <f t="shared" si="6105"/>
        <v>No Ct</v>
      </c>
      <c r="M2999" t="str">
        <f t="shared" si="6094"/>
        <v/>
      </c>
      <c r="N2999" t="str">
        <f t="shared" si="6095"/>
        <v/>
      </c>
      <c r="O2999" t="str">
        <f t="shared" si="6096"/>
        <v/>
      </c>
    </row>
    <row r="3000" spans="1:25" x14ac:dyDescent="0.25">
      <c r="A3000" t="s">
        <v>94</v>
      </c>
      <c r="B3000" t="s">
        <v>76</v>
      </c>
      <c r="C3000" t="s">
        <v>95</v>
      </c>
      <c r="D3000">
        <v>0.01</v>
      </c>
      <c r="E3000" t="s">
        <v>1275</v>
      </c>
      <c r="F3000" t="s">
        <v>26</v>
      </c>
      <c r="G3000" t="str">
        <f t="shared" si="6090"/>
        <v>DL2022016</v>
      </c>
      <c r="H3000" t="str">
        <f t="shared" si="6091"/>
        <v>10</v>
      </c>
      <c r="I3000" t="str">
        <f t="shared" si="6092"/>
        <v>Blå svømmekrabbe_10_20221013_DL2022016_FrederikshavnGymNykoebingKatedralskole</v>
      </c>
      <c r="J3000" t="str">
        <f>VLOOKUP(MID(C3000,4,6),Datasæt_Analysesystemer!$B$2:$E$69,3,FALSE)</f>
        <v>Blå svømmekrabbe</v>
      </c>
      <c r="K3000" t="str">
        <f t="shared" si="6093"/>
        <v>EP</v>
      </c>
      <c r="L3000" s="7" t="str">
        <f t="shared" si="6105"/>
        <v>No Ct</v>
      </c>
      <c r="M3000" t="str">
        <f t="shared" si="6094"/>
        <v/>
      </c>
      <c r="N3000" t="str">
        <f t="shared" si="6095"/>
        <v/>
      </c>
      <c r="O3000" t="str">
        <f t="shared" si="6096"/>
        <v/>
      </c>
    </row>
    <row r="3001" spans="1:25" x14ac:dyDescent="0.25">
      <c r="A3001" t="s">
        <v>109</v>
      </c>
      <c r="B3001" t="s">
        <v>76</v>
      </c>
      <c r="C3001" t="s">
        <v>95</v>
      </c>
      <c r="D3001">
        <v>0.01</v>
      </c>
      <c r="E3001" t="s">
        <v>1275</v>
      </c>
      <c r="F3001" t="s">
        <v>26</v>
      </c>
      <c r="G3001" t="str">
        <f t="shared" si="6090"/>
        <v>DL2022016</v>
      </c>
      <c r="H3001" t="str">
        <f t="shared" si="6091"/>
        <v>10</v>
      </c>
      <c r="I3001" t="str">
        <f t="shared" si="6092"/>
        <v>Blå svømmekrabbe_10_20221013_DL2022016_FrederikshavnGymNykoebingKatedralskole</v>
      </c>
      <c r="J3001" t="str">
        <f>VLOOKUP(MID(C3001,4,6),Datasæt_Analysesystemer!$B$2:$E$69,3,FALSE)</f>
        <v>Blå svømmekrabbe</v>
      </c>
      <c r="K3001" t="str">
        <f t="shared" si="6093"/>
        <v>EP</v>
      </c>
      <c r="L3001" s="7" t="str">
        <f t="shared" si="6105"/>
        <v>No Ct</v>
      </c>
      <c r="M3001" t="str">
        <f t="shared" si="6094"/>
        <v/>
      </c>
      <c r="N3001" t="str">
        <f t="shared" si="6095"/>
        <v/>
      </c>
      <c r="O3001" t="str">
        <f t="shared" si="6096"/>
        <v/>
      </c>
      <c r="Y3001" t="str">
        <f>O3003</f>
        <v/>
      </c>
    </row>
    <row r="3002" spans="1:25" x14ac:dyDescent="0.25">
      <c r="A3002" t="s">
        <v>46</v>
      </c>
      <c r="B3002" t="s">
        <v>23</v>
      </c>
      <c r="C3002" t="s">
        <v>47</v>
      </c>
      <c r="D3002">
        <v>0.01</v>
      </c>
      <c r="E3002">
        <v>35.18</v>
      </c>
      <c r="F3002" t="s">
        <v>26</v>
      </c>
      <c r="G3002" t="str">
        <f t="shared" si="6090"/>
        <v>DL2022016</v>
      </c>
      <c r="H3002" t="str">
        <f t="shared" si="6091"/>
        <v>11</v>
      </c>
      <c r="I3002" t="str">
        <f t="shared" si="6092"/>
        <v>Amerikansk ribbegople_11_20221013_DL2022016_FrederikshavnGymNykoebingKatedralskole</v>
      </c>
      <c r="J3002" t="str">
        <f>VLOOKUP(MID(C3002,4,6),Datasæt_Analysesystemer!$B$2:$E$69,3,FALSE)</f>
        <v>Amerikansk ribbegople</v>
      </c>
      <c r="K3002" t="str">
        <f t="shared" si="6093"/>
        <v>PK</v>
      </c>
      <c r="L3002" s="7">
        <f t="shared" si="6105"/>
        <v>35.18</v>
      </c>
      <c r="M3002">
        <f t="shared" si="6094"/>
        <v>35.18</v>
      </c>
      <c r="N3002">
        <f t="shared" si="6095"/>
        <v>0</v>
      </c>
      <c r="O3002">
        <f t="shared" si="6096"/>
        <v>40.950000000000003</v>
      </c>
      <c r="Q3002">
        <f t="shared" ref="Q3002" si="6178">IF(L3004="No Ct",0,L3004)</f>
        <v>40.950000000000003</v>
      </c>
      <c r="R3002">
        <f t="shared" ref="R3002" si="6179">IF(L3005="No Ct",0,L3005)</f>
        <v>0</v>
      </c>
      <c r="S3002" t="str">
        <f t="shared" ref="S3002" si="6180">IF(AND(M3002&gt;0,N3002=0),"Valid","Invalid")</f>
        <v>Valid</v>
      </c>
      <c r="T3002" t="str">
        <f t="shared" ref="T3002" si="6181">IF(OR(Q3002&gt;1,R3002&gt;1),"Present","Absent")</f>
        <v>Present</v>
      </c>
      <c r="U3002" t="str">
        <f t="shared" ref="U3002" si="6182">IF(OR(AND(Q3002&gt;1,Q3002&lt;41),AND(R3002&gt;1,R3002&lt;41)),"Ct&lt;41","Ct&gt;41")</f>
        <v>Ct&lt;41</v>
      </c>
      <c r="V3002" t="str">
        <f t="shared" ref="V3002" si="6183">J3002</f>
        <v>Amerikansk ribbegople</v>
      </c>
      <c r="W3002" t="str">
        <f t="shared" ref="W3002" si="6184">MID(F3002,10,9)</f>
        <v>DL2022016</v>
      </c>
      <c r="X3002" t="str">
        <f t="shared" ref="X3002" si="6185">W3002&amp;"_"&amp;V3002&amp;"_"&amp;S3002&amp;"_"&amp;T3002&amp;"_"&amp;U3002</f>
        <v>DL2022016_Amerikansk ribbegople_Valid_Present_Ct&lt;41</v>
      </c>
    </row>
    <row r="3003" spans="1:25" x14ac:dyDescent="0.25">
      <c r="A3003" t="s">
        <v>71</v>
      </c>
      <c r="B3003" t="s">
        <v>51</v>
      </c>
      <c r="C3003" t="s">
        <v>72</v>
      </c>
      <c r="D3003">
        <v>0.01</v>
      </c>
      <c r="E3003" t="s">
        <v>1275</v>
      </c>
      <c r="F3003" t="s">
        <v>26</v>
      </c>
      <c r="G3003" t="str">
        <f t="shared" si="6090"/>
        <v>DL2022016</v>
      </c>
      <c r="H3003" t="str">
        <f t="shared" si="6091"/>
        <v>11</v>
      </c>
      <c r="I3003" t="str">
        <f t="shared" si="6092"/>
        <v>Amerikansk ribbegople_11_20221013_DL2022016_FrederikshavnGymNykoebingKatedralskole</v>
      </c>
      <c r="J3003" t="str">
        <f>VLOOKUP(MID(C3003,4,6),Datasæt_Analysesystemer!$B$2:$E$69,3,FALSE)</f>
        <v>Amerikansk ribbegople</v>
      </c>
      <c r="K3003" t="str">
        <f t="shared" si="6093"/>
        <v>NK</v>
      </c>
      <c r="L3003" s="7" t="str">
        <f t="shared" si="6105"/>
        <v>No Ct</v>
      </c>
      <c r="M3003" t="str">
        <f t="shared" si="6094"/>
        <v/>
      </c>
      <c r="N3003" t="str">
        <f t="shared" si="6095"/>
        <v/>
      </c>
      <c r="O3003" t="str">
        <f t="shared" si="6096"/>
        <v/>
      </c>
    </row>
    <row r="3004" spans="1:25" x14ac:dyDescent="0.25">
      <c r="A3004" t="s">
        <v>96</v>
      </c>
      <c r="B3004" t="s">
        <v>76</v>
      </c>
      <c r="C3004" t="s">
        <v>97</v>
      </c>
      <c r="D3004">
        <v>0.01</v>
      </c>
      <c r="E3004">
        <v>40.950000000000003</v>
      </c>
      <c r="F3004" t="s">
        <v>26</v>
      </c>
      <c r="G3004" t="str">
        <f t="shared" si="6090"/>
        <v>DL2022016</v>
      </c>
      <c r="H3004" t="str">
        <f t="shared" si="6091"/>
        <v>11</v>
      </c>
      <c r="I3004" t="str">
        <f t="shared" si="6092"/>
        <v>Amerikansk ribbegople_11_20221013_DL2022016_FrederikshavnGymNykoebingKatedralskole</v>
      </c>
      <c r="J3004" t="str">
        <f>VLOOKUP(MID(C3004,4,6),Datasæt_Analysesystemer!$B$2:$E$69,3,FALSE)</f>
        <v>Amerikansk ribbegople</v>
      </c>
      <c r="K3004" t="str">
        <f t="shared" si="6093"/>
        <v>EP</v>
      </c>
      <c r="L3004" s="7">
        <f t="shared" si="6105"/>
        <v>40.950000000000003</v>
      </c>
      <c r="M3004" t="str">
        <f t="shared" si="6094"/>
        <v/>
      </c>
      <c r="N3004" t="str">
        <f t="shared" si="6095"/>
        <v/>
      </c>
      <c r="O3004" t="str">
        <f t="shared" si="6096"/>
        <v/>
      </c>
    </row>
    <row r="3005" spans="1:25" x14ac:dyDescent="0.25">
      <c r="A3005" t="s">
        <v>110</v>
      </c>
      <c r="B3005" t="s">
        <v>76</v>
      </c>
      <c r="C3005" t="s">
        <v>97</v>
      </c>
      <c r="D3005">
        <v>0.01</v>
      </c>
      <c r="E3005" t="s">
        <v>1275</v>
      </c>
      <c r="F3005" t="s">
        <v>26</v>
      </c>
      <c r="G3005" t="str">
        <f t="shared" si="6090"/>
        <v>DL2022016</v>
      </c>
      <c r="H3005" t="str">
        <f t="shared" si="6091"/>
        <v>11</v>
      </c>
      <c r="I3005" t="str">
        <f t="shared" si="6092"/>
        <v>Amerikansk ribbegople_11_20221013_DL2022016_FrederikshavnGymNykoebingKatedralskole</v>
      </c>
      <c r="J3005" t="str">
        <f>VLOOKUP(MID(C3005,4,6),Datasæt_Analysesystemer!$B$2:$E$69,3,FALSE)</f>
        <v>Amerikansk ribbegople</v>
      </c>
      <c r="K3005" t="str">
        <f t="shared" si="6093"/>
        <v>EP</v>
      </c>
      <c r="L3005" s="7" t="str">
        <f t="shared" si="6105"/>
        <v>No Ct</v>
      </c>
      <c r="M3005" t="str">
        <f t="shared" si="6094"/>
        <v/>
      </c>
      <c r="N3005" t="str">
        <f t="shared" si="6095"/>
        <v/>
      </c>
      <c r="O3005" t="str">
        <f t="shared" si="6096"/>
        <v/>
      </c>
      <c r="Y3005" t="str">
        <f>O3007</f>
        <v/>
      </c>
    </row>
    <row r="3006" spans="1:25" x14ac:dyDescent="0.25">
      <c r="A3006" t="s">
        <v>48</v>
      </c>
      <c r="B3006" t="s">
        <v>23</v>
      </c>
      <c r="C3006" t="s">
        <v>49</v>
      </c>
      <c r="D3006">
        <v>0.01</v>
      </c>
      <c r="E3006">
        <v>35.69</v>
      </c>
      <c r="F3006" t="s">
        <v>26</v>
      </c>
      <c r="G3006" t="str">
        <f t="shared" si="6090"/>
        <v>DL2022016</v>
      </c>
      <c r="H3006" t="str">
        <f t="shared" si="6091"/>
        <v>12</v>
      </c>
      <c r="I3006" t="str">
        <f t="shared" si="6092"/>
        <v>Amerikansk ribbegople_12_20221013_DL2022016_FrederikshavnGymNykoebingKatedralskole</v>
      </c>
      <c r="J3006" t="str">
        <f>VLOOKUP(MID(C3006,4,6),Datasæt_Analysesystemer!$B$2:$E$69,3,FALSE)</f>
        <v>Amerikansk ribbegople</v>
      </c>
      <c r="K3006" t="str">
        <f t="shared" si="6093"/>
        <v>PK</v>
      </c>
      <c r="L3006" s="7">
        <f t="shared" si="6105"/>
        <v>35.69</v>
      </c>
      <c r="M3006">
        <f t="shared" si="6094"/>
        <v>35.69</v>
      </c>
      <c r="N3006">
        <f t="shared" si="6095"/>
        <v>0</v>
      </c>
      <c r="O3006">
        <f t="shared" si="6096"/>
        <v>0</v>
      </c>
      <c r="Q3006">
        <f t="shared" ref="Q3006" si="6186">IF(L3008="No Ct",0,L3008)</f>
        <v>0</v>
      </c>
      <c r="R3006">
        <f t="shared" ref="R3006" si="6187">IF(L3009="No Ct",0,L3009)</f>
        <v>0</v>
      </c>
      <c r="S3006" t="str">
        <f t="shared" ref="S3006" si="6188">IF(AND(M3006&gt;0,N3006=0),"Valid","Invalid")</f>
        <v>Valid</v>
      </c>
      <c r="T3006" t="str">
        <f t="shared" ref="T3006" si="6189">IF(OR(Q3006&gt;1,R3006&gt;1),"Present","Absent")</f>
        <v>Absent</v>
      </c>
      <c r="U3006" t="str">
        <f t="shared" ref="U3006" si="6190">IF(OR(AND(Q3006&gt;1,Q3006&lt;41),AND(R3006&gt;1,R3006&lt;41)),"Ct&lt;41","Ct&gt;41")</f>
        <v>Ct&gt;41</v>
      </c>
      <c r="V3006" t="str">
        <f t="shared" ref="V3006" si="6191">J3006</f>
        <v>Amerikansk ribbegople</v>
      </c>
      <c r="W3006" t="str">
        <f t="shared" ref="W3006" si="6192">MID(F3006,10,9)</f>
        <v>DL2022016</v>
      </c>
      <c r="X3006" t="str">
        <f t="shared" ref="X3006" si="6193">W3006&amp;"_"&amp;V3006&amp;"_"&amp;S3006&amp;"_"&amp;T3006&amp;"_"&amp;U3006</f>
        <v>DL2022016_Amerikansk ribbegople_Valid_Absent_Ct&gt;41</v>
      </c>
    </row>
    <row r="3007" spans="1:25" x14ac:dyDescent="0.25">
      <c r="A3007" t="s">
        <v>73</v>
      </c>
      <c r="B3007" t="s">
        <v>51</v>
      </c>
      <c r="C3007" t="s">
        <v>74</v>
      </c>
      <c r="D3007">
        <v>0.01</v>
      </c>
      <c r="E3007" t="s">
        <v>1275</v>
      </c>
      <c r="F3007" t="s">
        <v>26</v>
      </c>
      <c r="G3007" t="str">
        <f t="shared" si="6090"/>
        <v>DL2022016</v>
      </c>
      <c r="H3007" t="str">
        <f t="shared" si="6091"/>
        <v>12</v>
      </c>
      <c r="I3007" t="str">
        <f t="shared" si="6092"/>
        <v>Amerikansk ribbegople_12_20221013_DL2022016_FrederikshavnGymNykoebingKatedralskole</v>
      </c>
      <c r="J3007" t="str">
        <f>VLOOKUP(MID(C3007,4,6),Datasæt_Analysesystemer!$B$2:$E$69,3,FALSE)</f>
        <v>Amerikansk ribbegople</v>
      </c>
      <c r="K3007" t="str">
        <f t="shared" si="6093"/>
        <v>NK</v>
      </c>
      <c r="L3007" s="7" t="str">
        <f t="shared" si="6105"/>
        <v>No Ct</v>
      </c>
      <c r="M3007" t="str">
        <f t="shared" si="6094"/>
        <v/>
      </c>
      <c r="N3007" t="str">
        <f t="shared" si="6095"/>
        <v/>
      </c>
      <c r="O3007" t="str">
        <f t="shared" si="6096"/>
        <v/>
      </c>
    </row>
    <row r="3008" spans="1:25" x14ac:dyDescent="0.25">
      <c r="A3008" t="s">
        <v>98</v>
      </c>
      <c r="B3008" t="s">
        <v>76</v>
      </c>
      <c r="C3008" t="s">
        <v>99</v>
      </c>
      <c r="D3008">
        <v>0.01</v>
      </c>
      <c r="E3008" t="s">
        <v>1275</v>
      </c>
      <c r="F3008" t="s">
        <v>26</v>
      </c>
      <c r="G3008" t="str">
        <f t="shared" si="6090"/>
        <v>DL2022016</v>
      </c>
      <c r="H3008" t="str">
        <f t="shared" si="6091"/>
        <v>12</v>
      </c>
      <c r="I3008" t="str">
        <f t="shared" si="6092"/>
        <v>Amerikansk ribbegople_12_20221013_DL2022016_FrederikshavnGymNykoebingKatedralskole</v>
      </c>
      <c r="J3008" t="str">
        <f>VLOOKUP(MID(C3008,4,6),Datasæt_Analysesystemer!$B$2:$E$69,3,FALSE)</f>
        <v>Amerikansk ribbegople</v>
      </c>
      <c r="K3008" t="str">
        <f t="shared" si="6093"/>
        <v>EP</v>
      </c>
      <c r="L3008" s="7" t="str">
        <f t="shared" si="6105"/>
        <v>No Ct</v>
      </c>
      <c r="M3008" t="str">
        <f t="shared" si="6094"/>
        <v/>
      </c>
      <c r="N3008" t="str">
        <f t="shared" si="6095"/>
        <v/>
      </c>
      <c r="O3008" t="str">
        <f t="shared" si="6096"/>
        <v/>
      </c>
    </row>
    <row r="3009" spans="1:25" x14ac:dyDescent="0.25">
      <c r="A3009" t="s">
        <v>111</v>
      </c>
      <c r="B3009" t="s">
        <v>76</v>
      </c>
      <c r="C3009" t="s">
        <v>99</v>
      </c>
      <c r="D3009">
        <v>0.01</v>
      </c>
      <c r="E3009" t="s">
        <v>1275</v>
      </c>
      <c r="F3009" t="s">
        <v>26</v>
      </c>
      <c r="G3009" t="str">
        <f t="shared" si="6090"/>
        <v>DL2022016</v>
      </c>
      <c r="H3009" t="str">
        <f t="shared" si="6091"/>
        <v>12</v>
      </c>
      <c r="I3009" t="str">
        <f t="shared" si="6092"/>
        <v>Amerikansk ribbegople_12_20221013_DL2022016_FrederikshavnGymNykoebingKatedralskole</v>
      </c>
      <c r="J3009" t="str">
        <f>VLOOKUP(MID(C3009,4,6),Datasæt_Analysesystemer!$B$2:$E$69,3,FALSE)</f>
        <v>Amerikansk ribbegople</v>
      </c>
      <c r="K3009" t="str">
        <f t="shared" si="6093"/>
        <v>EP</v>
      </c>
      <c r="L3009" s="7" t="str">
        <f t="shared" si="6105"/>
        <v>No Ct</v>
      </c>
      <c r="M3009" t="str">
        <f t="shared" si="6094"/>
        <v/>
      </c>
      <c r="N3009" t="str">
        <f t="shared" si="6095"/>
        <v/>
      </c>
      <c r="O3009" t="str">
        <f t="shared" si="6096"/>
        <v/>
      </c>
      <c r="Y3009" t="str">
        <f>O3011</f>
        <v/>
      </c>
    </row>
    <row r="3010" spans="1:25" x14ac:dyDescent="0.25">
      <c r="A3010" t="s">
        <v>172</v>
      </c>
      <c r="B3010" t="s">
        <v>23</v>
      </c>
      <c r="C3010" t="s">
        <v>173</v>
      </c>
      <c r="D3010">
        <v>0.01</v>
      </c>
      <c r="E3010" t="s">
        <v>1275</v>
      </c>
      <c r="F3010" t="s">
        <v>26</v>
      </c>
      <c r="G3010" t="str">
        <f t="shared" si="6090"/>
        <v>DL2022016</v>
      </c>
      <c r="H3010" t="str">
        <f t="shared" si="6091"/>
        <v>13</v>
      </c>
      <c r="I3010" t="str">
        <f t="shared" si="6092"/>
        <v>Penselklippekrabbe_13_20221013_DL2022016_FrederikshavnGymNykoebingKatedralskole</v>
      </c>
      <c r="J3010" t="str">
        <f>VLOOKUP(MID(C3010,4,6),Datasæt_Analysesystemer!$B$2:$E$69,3,FALSE)</f>
        <v>Penselklippekrabbe</v>
      </c>
      <c r="K3010" t="str">
        <f t="shared" si="6093"/>
        <v>PK</v>
      </c>
      <c r="L3010" s="7" t="str">
        <f t="shared" si="6105"/>
        <v>No Ct</v>
      </c>
      <c r="M3010">
        <f t="shared" si="6094"/>
        <v>0</v>
      </c>
      <c r="N3010">
        <f t="shared" si="6095"/>
        <v>0</v>
      </c>
      <c r="O3010">
        <f t="shared" si="6096"/>
        <v>0</v>
      </c>
      <c r="Q3010">
        <f t="shared" ref="Q3010" si="6194">IF(L3012="No Ct",0,L3012)</f>
        <v>0</v>
      </c>
      <c r="R3010">
        <f t="shared" ref="R3010" si="6195">IF(L3013="No Ct",0,L3013)</f>
        <v>0</v>
      </c>
      <c r="S3010" t="str">
        <f t="shared" ref="S3010" si="6196">IF(AND(M3010&gt;0,N3010=0),"Valid","Invalid")</f>
        <v>Invalid</v>
      </c>
      <c r="T3010" t="str">
        <f t="shared" ref="T3010" si="6197">IF(OR(Q3010&gt;1,R3010&gt;1),"Present","Absent")</f>
        <v>Absent</v>
      </c>
      <c r="U3010" t="str">
        <f t="shared" ref="U3010" si="6198">IF(OR(AND(Q3010&gt;1,Q3010&lt;41),AND(R3010&gt;1,R3010&lt;41)),"Ct&lt;41","Ct&gt;41")</f>
        <v>Ct&gt;41</v>
      </c>
      <c r="V3010" t="str">
        <f t="shared" ref="V3010" si="6199">J3010</f>
        <v>Penselklippekrabbe</v>
      </c>
      <c r="W3010" t="str">
        <f t="shared" ref="W3010" si="6200">MID(F3010,10,9)</f>
        <v>DL2022016</v>
      </c>
      <c r="X3010" t="str">
        <f t="shared" ref="X3010" si="6201">W3010&amp;"_"&amp;V3010&amp;"_"&amp;S3010&amp;"_"&amp;T3010&amp;"_"&amp;U3010</f>
        <v>DL2022016_Penselklippekrabbe_Invalid_Absent_Ct&gt;41</v>
      </c>
    </row>
    <row r="3011" spans="1:25" x14ac:dyDescent="0.25">
      <c r="A3011" t="s">
        <v>148</v>
      </c>
      <c r="B3011" t="s">
        <v>51</v>
      </c>
      <c r="C3011" t="s">
        <v>149</v>
      </c>
      <c r="D3011">
        <v>0.01</v>
      </c>
      <c r="E3011" t="s">
        <v>1275</v>
      </c>
      <c r="F3011" t="s">
        <v>26</v>
      </c>
      <c r="G3011" t="str">
        <f t="shared" si="6090"/>
        <v>DL2022016</v>
      </c>
      <c r="H3011" t="str">
        <f t="shared" si="6091"/>
        <v>13</v>
      </c>
      <c r="I3011" t="str">
        <f t="shared" si="6092"/>
        <v>Penselklippekrabbe_13_20221013_DL2022016_FrederikshavnGymNykoebingKatedralskole</v>
      </c>
      <c r="J3011" t="str">
        <f>VLOOKUP(MID(C3011,4,6),Datasæt_Analysesystemer!$B$2:$E$69,3,FALSE)</f>
        <v>Penselklippekrabbe</v>
      </c>
      <c r="K3011" t="str">
        <f t="shared" si="6093"/>
        <v>NK</v>
      </c>
      <c r="L3011" s="7" t="str">
        <f t="shared" si="6105"/>
        <v>No Ct</v>
      </c>
      <c r="M3011" t="str">
        <f t="shared" si="6094"/>
        <v/>
      </c>
      <c r="N3011" t="str">
        <f t="shared" si="6095"/>
        <v/>
      </c>
      <c r="O3011" t="str">
        <f t="shared" si="6096"/>
        <v/>
      </c>
    </row>
    <row r="3012" spans="1:25" x14ac:dyDescent="0.25">
      <c r="A3012" t="s">
        <v>112</v>
      </c>
      <c r="B3012" t="s">
        <v>76</v>
      </c>
      <c r="C3012" t="s">
        <v>113</v>
      </c>
      <c r="D3012">
        <v>0.01</v>
      </c>
      <c r="E3012" t="s">
        <v>1275</v>
      </c>
      <c r="F3012" t="s">
        <v>26</v>
      </c>
      <c r="G3012" t="str">
        <f t="shared" si="6090"/>
        <v>DL2022016</v>
      </c>
      <c r="H3012" t="str">
        <f t="shared" si="6091"/>
        <v>13</v>
      </c>
      <c r="I3012" t="str">
        <f t="shared" si="6092"/>
        <v>Penselklippekrabbe_13_20221013_DL2022016_FrederikshavnGymNykoebingKatedralskole</v>
      </c>
      <c r="J3012" t="str">
        <f>VLOOKUP(MID(C3012,4,6),Datasæt_Analysesystemer!$B$2:$E$69,3,FALSE)</f>
        <v>Penselklippekrabbe</v>
      </c>
      <c r="K3012" t="str">
        <f t="shared" si="6093"/>
        <v>EP</v>
      </c>
      <c r="L3012" s="7" t="str">
        <f t="shared" si="6105"/>
        <v>No Ct</v>
      </c>
      <c r="M3012" t="str">
        <f t="shared" si="6094"/>
        <v/>
      </c>
      <c r="N3012" t="str">
        <f t="shared" si="6095"/>
        <v/>
      </c>
      <c r="O3012" t="str">
        <f t="shared" si="6096"/>
        <v/>
      </c>
    </row>
    <row r="3013" spans="1:25" x14ac:dyDescent="0.25">
      <c r="A3013" t="s">
        <v>136</v>
      </c>
      <c r="B3013" t="s">
        <v>76</v>
      </c>
      <c r="C3013" t="s">
        <v>113</v>
      </c>
      <c r="D3013">
        <v>0.01</v>
      </c>
      <c r="E3013" t="s">
        <v>1275</v>
      </c>
      <c r="F3013" t="s">
        <v>26</v>
      </c>
      <c r="G3013" t="str">
        <f t="shared" si="6090"/>
        <v>DL2022016</v>
      </c>
      <c r="H3013" t="str">
        <f t="shared" si="6091"/>
        <v>13</v>
      </c>
      <c r="I3013" t="str">
        <f t="shared" si="6092"/>
        <v>Penselklippekrabbe_13_20221013_DL2022016_FrederikshavnGymNykoebingKatedralskole</v>
      </c>
      <c r="J3013" t="str">
        <f>VLOOKUP(MID(C3013,4,6),Datasæt_Analysesystemer!$B$2:$E$69,3,FALSE)</f>
        <v>Penselklippekrabbe</v>
      </c>
      <c r="K3013" t="str">
        <f t="shared" si="6093"/>
        <v>EP</v>
      </c>
      <c r="L3013" s="7" t="str">
        <f t="shared" si="6105"/>
        <v>No Ct</v>
      </c>
      <c r="M3013" t="str">
        <f t="shared" si="6094"/>
        <v/>
      </c>
      <c r="N3013" t="str">
        <f t="shared" si="6095"/>
        <v/>
      </c>
      <c r="O3013" t="str">
        <f t="shared" si="6096"/>
        <v/>
      </c>
      <c r="Y3013" t="str">
        <f>O3015</f>
        <v/>
      </c>
    </row>
    <row r="3014" spans="1:25" x14ac:dyDescent="0.25">
      <c r="A3014" t="s">
        <v>174</v>
      </c>
      <c r="B3014" t="s">
        <v>23</v>
      </c>
      <c r="C3014" t="s">
        <v>175</v>
      </c>
      <c r="D3014">
        <v>0.01</v>
      </c>
      <c r="E3014" t="s">
        <v>1275</v>
      </c>
      <c r="F3014" t="s">
        <v>26</v>
      </c>
      <c r="G3014" t="str">
        <f t="shared" si="6090"/>
        <v>DL2022016</v>
      </c>
      <c r="H3014" t="str">
        <f t="shared" si="6091"/>
        <v>14</v>
      </c>
      <c r="I3014" t="str">
        <f t="shared" si="6092"/>
        <v>Penselklippekrabbe_14_20221013_DL2022016_FrederikshavnGymNykoebingKatedralskole</v>
      </c>
      <c r="J3014" t="str">
        <f>VLOOKUP(MID(C3014,4,6),Datasæt_Analysesystemer!$B$2:$E$69,3,FALSE)</f>
        <v>Penselklippekrabbe</v>
      </c>
      <c r="K3014" t="str">
        <f t="shared" si="6093"/>
        <v>PK</v>
      </c>
      <c r="L3014" s="7" t="str">
        <f t="shared" si="6105"/>
        <v>No Ct</v>
      </c>
      <c r="M3014">
        <f t="shared" si="6094"/>
        <v>0</v>
      </c>
      <c r="N3014">
        <f t="shared" si="6095"/>
        <v>0</v>
      </c>
      <c r="O3014">
        <f t="shared" si="6096"/>
        <v>0</v>
      </c>
      <c r="Q3014">
        <f t="shared" ref="Q3014" si="6202">IF(L3016="No Ct",0,L3016)</f>
        <v>0</v>
      </c>
      <c r="R3014">
        <f t="shared" ref="R3014" si="6203">IF(L3017="No Ct",0,L3017)</f>
        <v>0</v>
      </c>
      <c r="S3014" t="str">
        <f t="shared" ref="S3014" si="6204">IF(AND(M3014&gt;0,N3014=0),"Valid","Invalid")</f>
        <v>Invalid</v>
      </c>
      <c r="T3014" t="str">
        <f t="shared" ref="T3014" si="6205">IF(OR(Q3014&gt;1,R3014&gt;1),"Present","Absent")</f>
        <v>Absent</v>
      </c>
      <c r="U3014" t="str">
        <f t="shared" ref="U3014" si="6206">IF(OR(AND(Q3014&gt;1,Q3014&lt;41),AND(R3014&gt;1,R3014&lt;41)),"Ct&lt;41","Ct&gt;41")</f>
        <v>Ct&gt;41</v>
      </c>
      <c r="V3014" t="str">
        <f t="shared" ref="V3014" si="6207">J3014</f>
        <v>Penselklippekrabbe</v>
      </c>
      <c r="W3014" t="str">
        <f t="shared" ref="W3014" si="6208">MID(F3014,10,9)</f>
        <v>DL2022016</v>
      </c>
      <c r="X3014" t="str">
        <f t="shared" ref="X3014" si="6209">W3014&amp;"_"&amp;V3014&amp;"_"&amp;S3014&amp;"_"&amp;T3014&amp;"_"&amp;U3014</f>
        <v>DL2022016_Penselklippekrabbe_Invalid_Absent_Ct&gt;41</v>
      </c>
    </row>
    <row r="3015" spans="1:25" x14ac:dyDescent="0.25">
      <c r="A3015" t="s">
        <v>150</v>
      </c>
      <c r="B3015" t="s">
        <v>51</v>
      </c>
      <c r="C3015" t="s">
        <v>151</v>
      </c>
      <c r="D3015">
        <v>0.01</v>
      </c>
      <c r="E3015" t="s">
        <v>1275</v>
      </c>
      <c r="F3015" t="s">
        <v>26</v>
      </c>
      <c r="G3015" t="str">
        <f t="shared" si="6090"/>
        <v>DL2022016</v>
      </c>
      <c r="H3015" t="str">
        <f t="shared" si="6091"/>
        <v>14</v>
      </c>
      <c r="I3015" t="str">
        <f t="shared" si="6092"/>
        <v>Penselklippekrabbe_14_20221013_DL2022016_FrederikshavnGymNykoebingKatedralskole</v>
      </c>
      <c r="J3015" t="str">
        <f>VLOOKUP(MID(C3015,4,6),Datasæt_Analysesystemer!$B$2:$E$69,3,FALSE)</f>
        <v>Penselklippekrabbe</v>
      </c>
      <c r="K3015" t="str">
        <f t="shared" si="6093"/>
        <v>NK</v>
      </c>
      <c r="L3015" s="7" t="str">
        <f t="shared" si="6105"/>
        <v>No Ct</v>
      </c>
      <c r="M3015" t="str">
        <f t="shared" si="6094"/>
        <v/>
      </c>
      <c r="N3015" t="str">
        <f t="shared" si="6095"/>
        <v/>
      </c>
      <c r="O3015" t="str">
        <f t="shared" si="6096"/>
        <v/>
      </c>
    </row>
    <row r="3016" spans="1:25" x14ac:dyDescent="0.25">
      <c r="A3016" t="s">
        <v>114</v>
      </c>
      <c r="B3016" t="s">
        <v>76</v>
      </c>
      <c r="C3016" t="s">
        <v>115</v>
      </c>
      <c r="D3016">
        <v>0.01</v>
      </c>
      <c r="E3016" t="s">
        <v>1275</v>
      </c>
      <c r="F3016" t="s">
        <v>26</v>
      </c>
      <c r="G3016" t="str">
        <f t="shared" si="6090"/>
        <v>DL2022016</v>
      </c>
      <c r="H3016" t="str">
        <f t="shared" si="6091"/>
        <v>14</v>
      </c>
      <c r="I3016" t="str">
        <f t="shared" si="6092"/>
        <v>Penselklippekrabbe_14_20221013_DL2022016_FrederikshavnGymNykoebingKatedralskole</v>
      </c>
      <c r="J3016" t="str">
        <f>VLOOKUP(MID(C3016,4,6),Datasæt_Analysesystemer!$B$2:$E$69,3,FALSE)</f>
        <v>Penselklippekrabbe</v>
      </c>
      <c r="K3016" t="str">
        <f t="shared" si="6093"/>
        <v>EP</v>
      </c>
      <c r="L3016" s="7" t="str">
        <f t="shared" si="6105"/>
        <v>No Ct</v>
      </c>
      <c r="M3016" t="str">
        <f t="shared" si="6094"/>
        <v/>
      </c>
      <c r="N3016" t="str">
        <f t="shared" si="6095"/>
        <v/>
      </c>
      <c r="O3016" t="str">
        <f t="shared" si="6096"/>
        <v/>
      </c>
    </row>
    <row r="3017" spans="1:25" x14ac:dyDescent="0.25">
      <c r="A3017" t="s">
        <v>137</v>
      </c>
      <c r="B3017" t="s">
        <v>76</v>
      </c>
      <c r="C3017" t="s">
        <v>115</v>
      </c>
      <c r="D3017">
        <v>0.01</v>
      </c>
      <c r="E3017" t="s">
        <v>1275</v>
      </c>
      <c r="F3017" t="s">
        <v>26</v>
      </c>
      <c r="G3017" t="str">
        <f t="shared" si="6090"/>
        <v>DL2022016</v>
      </c>
      <c r="H3017" t="str">
        <f t="shared" si="6091"/>
        <v>14</v>
      </c>
      <c r="I3017" t="str">
        <f t="shared" si="6092"/>
        <v>Penselklippekrabbe_14_20221013_DL2022016_FrederikshavnGymNykoebingKatedralskole</v>
      </c>
      <c r="J3017" t="str">
        <f>VLOOKUP(MID(C3017,4,6),Datasæt_Analysesystemer!$B$2:$E$69,3,FALSE)</f>
        <v>Penselklippekrabbe</v>
      </c>
      <c r="K3017" t="str">
        <f t="shared" si="6093"/>
        <v>EP</v>
      </c>
      <c r="L3017" s="7" t="str">
        <f t="shared" si="6105"/>
        <v>No Ct</v>
      </c>
      <c r="M3017" t="str">
        <f t="shared" si="6094"/>
        <v/>
      </c>
      <c r="N3017" t="str">
        <f t="shared" si="6095"/>
        <v/>
      </c>
      <c r="O3017" t="str">
        <f t="shared" si="6096"/>
        <v/>
      </c>
      <c r="Y3017" t="str">
        <f>O3019</f>
        <v/>
      </c>
    </row>
    <row r="3018" spans="1:25" x14ac:dyDescent="0.25">
      <c r="A3018" t="s">
        <v>176</v>
      </c>
      <c r="B3018" t="s">
        <v>23</v>
      </c>
      <c r="C3018" t="s">
        <v>177</v>
      </c>
      <c r="D3018">
        <v>0.01</v>
      </c>
      <c r="E3018">
        <v>26.2</v>
      </c>
      <c r="F3018" t="s">
        <v>26</v>
      </c>
      <c r="G3018" t="str">
        <f t="shared" si="6090"/>
        <v>DL2022016</v>
      </c>
      <c r="H3018" t="str">
        <f t="shared" si="6091"/>
        <v>15</v>
      </c>
      <c r="I3018" t="str">
        <f t="shared" si="6092"/>
        <v>Furealge, ostenfeldii_15_20221013_DL2022016_FrederikshavnGymNykoebingKatedralskole</v>
      </c>
      <c r="J3018" t="str">
        <f>VLOOKUP(MID(C3018,4,6),Datasæt_Analysesystemer!$B$2:$E$69,3,FALSE)</f>
        <v>Furealge, ostenfeldii</v>
      </c>
      <c r="K3018" t="str">
        <f t="shared" si="6093"/>
        <v>PK</v>
      </c>
      <c r="L3018" s="7">
        <f t="shared" si="6105"/>
        <v>26.2</v>
      </c>
      <c r="M3018">
        <f t="shared" si="6094"/>
        <v>26.2</v>
      </c>
      <c r="N3018">
        <f t="shared" si="6095"/>
        <v>0</v>
      </c>
      <c r="O3018">
        <f t="shared" si="6096"/>
        <v>86.18</v>
      </c>
      <c r="Q3018">
        <f t="shared" ref="Q3018" si="6210">IF(L3020="No Ct",0,L3020)</f>
        <v>41.15</v>
      </c>
      <c r="R3018">
        <f t="shared" ref="R3018" si="6211">IF(L3021="No Ct",0,L3021)</f>
        <v>45.03</v>
      </c>
      <c r="S3018" t="str">
        <f t="shared" ref="S3018" si="6212">IF(AND(M3018&gt;0,N3018=0),"Valid","Invalid")</f>
        <v>Valid</v>
      </c>
      <c r="T3018" t="str">
        <f t="shared" ref="T3018" si="6213">IF(OR(Q3018&gt;1,R3018&gt;1),"Present","Absent")</f>
        <v>Present</v>
      </c>
      <c r="U3018" t="str">
        <f t="shared" ref="U3018" si="6214">IF(OR(AND(Q3018&gt;1,Q3018&lt;41),AND(R3018&gt;1,R3018&lt;41)),"Ct&lt;41","Ct&gt;41")</f>
        <v>Ct&gt;41</v>
      </c>
      <c r="V3018" t="str">
        <f t="shared" ref="V3018" si="6215">J3018</f>
        <v>Furealge, ostenfeldii</v>
      </c>
      <c r="W3018" t="str">
        <f t="shared" ref="W3018" si="6216">MID(F3018,10,9)</f>
        <v>DL2022016</v>
      </c>
      <c r="X3018" t="str">
        <f t="shared" ref="X3018" si="6217">W3018&amp;"_"&amp;V3018&amp;"_"&amp;S3018&amp;"_"&amp;T3018&amp;"_"&amp;U3018</f>
        <v>DL2022016_Furealge, ostenfeldii_Valid_Present_Ct&gt;41</v>
      </c>
    </row>
    <row r="3019" spans="1:25" x14ac:dyDescent="0.25">
      <c r="A3019" t="s">
        <v>152</v>
      </c>
      <c r="B3019" t="s">
        <v>51</v>
      </c>
      <c r="C3019" t="s">
        <v>153</v>
      </c>
      <c r="D3019">
        <v>0.01</v>
      </c>
      <c r="E3019" t="s">
        <v>1275</v>
      </c>
      <c r="F3019" t="s">
        <v>26</v>
      </c>
      <c r="G3019" t="str">
        <f t="shared" si="6090"/>
        <v>DL2022016</v>
      </c>
      <c r="H3019" t="str">
        <f t="shared" si="6091"/>
        <v>15</v>
      </c>
      <c r="I3019" t="str">
        <f t="shared" si="6092"/>
        <v>Furealge, ostenfeldii_15_20221013_DL2022016_FrederikshavnGymNykoebingKatedralskole</v>
      </c>
      <c r="J3019" t="str">
        <f>VLOOKUP(MID(C3019,4,6),Datasæt_Analysesystemer!$B$2:$E$69,3,FALSE)</f>
        <v>Furealge, ostenfeldii</v>
      </c>
      <c r="K3019" t="str">
        <f t="shared" si="6093"/>
        <v>NK</v>
      </c>
      <c r="L3019" s="7" t="str">
        <f t="shared" si="6105"/>
        <v>No Ct</v>
      </c>
      <c r="M3019" t="str">
        <f t="shared" si="6094"/>
        <v/>
      </c>
      <c r="N3019" t="str">
        <f t="shared" si="6095"/>
        <v/>
      </c>
      <c r="O3019" t="str">
        <f t="shared" si="6096"/>
        <v/>
      </c>
    </row>
    <row r="3020" spans="1:25" x14ac:dyDescent="0.25">
      <c r="A3020" t="s">
        <v>116</v>
      </c>
      <c r="B3020" t="s">
        <v>76</v>
      </c>
      <c r="C3020" t="s">
        <v>117</v>
      </c>
      <c r="D3020">
        <v>0.01</v>
      </c>
      <c r="E3020">
        <v>41.15</v>
      </c>
      <c r="F3020" t="s">
        <v>26</v>
      </c>
      <c r="G3020" t="str">
        <f t="shared" si="6090"/>
        <v>DL2022016</v>
      </c>
      <c r="H3020" t="str">
        <f t="shared" si="6091"/>
        <v>15</v>
      </c>
      <c r="I3020" t="str">
        <f t="shared" si="6092"/>
        <v>Furealge, ostenfeldii_15_20221013_DL2022016_FrederikshavnGymNykoebingKatedralskole</v>
      </c>
      <c r="J3020" t="str">
        <f>VLOOKUP(MID(C3020,4,6),Datasæt_Analysesystemer!$B$2:$E$69,3,FALSE)</f>
        <v>Furealge, ostenfeldii</v>
      </c>
      <c r="K3020" t="str">
        <f t="shared" si="6093"/>
        <v>EP</v>
      </c>
      <c r="L3020" s="7">
        <f t="shared" si="6105"/>
        <v>41.15</v>
      </c>
      <c r="M3020" t="str">
        <f t="shared" si="6094"/>
        <v/>
      </c>
      <c r="N3020" t="str">
        <f t="shared" si="6095"/>
        <v/>
      </c>
      <c r="O3020" t="str">
        <f t="shared" si="6096"/>
        <v/>
      </c>
    </row>
    <row r="3021" spans="1:25" x14ac:dyDescent="0.25">
      <c r="A3021" t="s">
        <v>138</v>
      </c>
      <c r="B3021" t="s">
        <v>76</v>
      </c>
      <c r="C3021" t="s">
        <v>117</v>
      </c>
      <c r="D3021">
        <v>0.01</v>
      </c>
      <c r="E3021">
        <v>45.03</v>
      </c>
      <c r="F3021" t="s">
        <v>26</v>
      </c>
      <c r="G3021" t="str">
        <f t="shared" si="6090"/>
        <v>DL2022016</v>
      </c>
      <c r="H3021" t="str">
        <f t="shared" si="6091"/>
        <v>15</v>
      </c>
      <c r="I3021" t="str">
        <f t="shared" si="6092"/>
        <v>Furealge, ostenfeldii_15_20221013_DL2022016_FrederikshavnGymNykoebingKatedralskole</v>
      </c>
      <c r="J3021" t="str">
        <f>VLOOKUP(MID(C3021,4,6),Datasæt_Analysesystemer!$B$2:$E$69,3,FALSE)</f>
        <v>Furealge, ostenfeldii</v>
      </c>
      <c r="K3021" t="str">
        <f t="shared" si="6093"/>
        <v>EP</v>
      </c>
      <c r="L3021" s="7">
        <f t="shared" si="6105"/>
        <v>45.03</v>
      </c>
      <c r="M3021" t="str">
        <f t="shared" si="6094"/>
        <v/>
      </c>
      <c r="N3021" t="str">
        <f t="shared" si="6095"/>
        <v/>
      </c>
      <c r="O3021" t="str">
        <f t="shared" si="6096"/>
        <v/>
      </c>
      <c r="Y3021" t="str">
        <f>O3023</f>
        <v/>
      </c>
    </row>
    <row r="3022" spans="1:25" x14ac:dyDescent="0.25">
      <c r="A3022" t="s">
        <v>178</v>
      </c>
      <c r="B3022" t="s">
        <v>23</v>
      </c>
      <c r="C3022" t="s">
        <v>179</v>
      </c>
      <c r="D3022">
        <v>0.01</v>
      </c>
      <c r="E3022">
        <v>25.93</v>
      </c>
      <c r="F3022" t="s">
        <v>26</v>
      </c>
      <c r="G3022" t="str">
        <f t="shared" si="6090"/>
        <v>DL2022016</v>
      </c>
      <c r="H3022" t="str">
        <f t="shared" si="6091"/>
        <v>16</v>
      </c>
      <c r="I3022" t="str">
        <f t="shared" si="6092"/>
        <v>Furealge, ostenfeldii_16_20221013_DL2022016_FrederikshavnGymNykoebingKatedralskole</v>
      </c>
      <c r="J3022" t="str">
        <f>VLOOKUP(MID(C3022,4,6),Datasæt_Analysesystemer!$B$2:$E$69,3,FALSE)</f>
        <v>Furealge, ostenfeldii</v>
      </c>
      <c r="K3022" t="str">
        <f t="shared" si="6093"/>
        <v>PK</v>
      </c>
      <c r="L3022" s="7">
        <f t="shared" si="6105"/>
        <v>25.93</v>
      </c>
      <c r="M3022">
        <f t="shared" si="6094"/>
        <v>25.93</v>
      </c>
      <c r="N3022">
        <f t="shared" si="6095"/>
        <v>0</v>
      </c>
      <c r="O3022">
        <f t="shared" si="6096"/>
        <v>48.58</v>
      </c>
      <c r="Q3022">
        <f t="shared" ref="Q3022" si="6218">IF(L3024="No Ct",0,L3024)</f>
        <v>0</v>
      </c>
      <c r="R3022">
        <f t="shared" ref="R3022" si="6219">IF(L3025="No Ct",0,L3025)</f>
        <v>48.58</v>
      </c>
      <c r="S3022" t="str">
        <f t="shared" ref="S3022" si="6220">IF(AND(M3022&gt;0,N3022=0),"Valid","Invalid")</f>
        <v>Valid</v>
      </c>
      <c r="T3022" t="str">
        <f t="shared" ref="T3022" si="6221">IF(OR(Q3022&gt;1,R3022&gt;1),"Present","Absent")</f>
        <v>Present</v>
      </c>
      <c r="U3022" t="str">
        <f t="shared" ref="U3022" si="6222">IF(OR(AND(Q3022&gt;1,Q3022&lt;41),AND(R3022&gt;1,R3022&lt;41)),"Ct&lt;41","Ct&gt;41")</f>
        <v>Ct&gt;41</v>
      </c>
      <c r="V3022" t="str">
        <f t="shared" ref="V3022" si="6223">J3022</f>
        <v>Furealge, ostenfeldii</v>
      </c>
      <c r="W3022" t="str">
        <f t="shared" ref="W3022" si="6224">MID(F3022,10,9)</f>
        <v>DL2022016</v>
      </c>
      <c r="X3022" t="str">
        <f t="shared" ref="X3022" si="6225">W3022&amp;"_"&amp;V3022&amp;"_"&amp;S3022&amp;"_"&amp;T3022&amp;"_"&amp;U3022</f>
        <v>DL2022016_Furealge, ostenfeldii_Valid_Present_Ct&gt;41</v>
      </c>
    </row>
    <row r="3023" spans="1:25" x14ac:dyDescent="0.25">
      <c r="A3023" t="s">
        <v>154</v>
      </c>
      <c r="B3023" t="s">
        <v>51</v>
      </c>
      <c r="C3023" t="s">
        <v>155</v>
      </c>
      <c r="D3023">
        <v>0.01</v>
      </c>
      <c r="E3023" t="s">
        <v>1275</v>
      </c>
      <c r="F3023" t="s">
        <v>26</v>
      </c>
      <c r="G3023" t="str">
        <f t="shared" si="6090"/>
        <v>DL2022016</v>
      </c>
      <c r="H3023" t="str">
        <f t="shared" si="6091"/>
        <v>16</v>
      </c>
      <c r="I3023" t="str">
        <f t="shared" si="6092"/>
        <v>Furealge, ostenfeldii_16_20221013_DL2022016_FrederikshavnGymNykoebingKatedralskole</v>
      </c>
      <c r="J3023" t="str">
        <f>VLOOKUP(MID(C3023,4,6),Datasæt_Analysesystemer!$B$2:$E$69,3,FALSE)</f>
        <v>Furealge, ostenfeldii</v>
      </c>
      <c r="K3023" t="str">
        <f t="shared" si="6093"/>
        <v>NK</v>
      </c>
      <c r="L3023" s="7" t="str">
        <f t="shared" si="6105"/>
        <v>No Ct</v>
      </c>
      <c r="M3023" t="str">
        <f t="shared" si="6094"/>
        <v/>
      </c>
      <c r="N3023" t="str">
        <f t="shared" si="6095"/>
        <v/>
      </c>
      <c r="O3023" t="str">
        <f t="shared" si="6096"/>
        <v/>
      </c>
    </row>
    <row r="3024" spans="1:25" x14ac:dyDescent="0.25">
      <c r="A3024" t="s">
        <v>118</v>
      </c>
      <c r="B3024" t="s">
        <v>76</v>
      </c>
      <c r="C3024" t="s">
        <v>119</v>
      </c>
      <c r="D3024">
        <v>0.01</v>
      </c>
      <c r="E3024" t="s">
        <v>1275</v>
      </c>
      <c r="F3024" t="s">
        <v>26</v>
      </c>
      <c r="G3024" t="str">
        <f t="shared" si="6090"/>
        <v>DL2022016</v>
      </c>
      <c r="H3024" t="str">
        <f t="shared" si="6091"/>
        <v>16</v>
      </c>
      <c r="I3024" t="str">
        <f t="shared" si="6092"/>
        <v>Furealge, ostenfeldii_16_20221013_DL2022016_FrederikshavnGymNykoebingKatedralskole</v>
      </c>
      <c r="J3024" t="str">
        <f>VLOOKUP(MID(C3024,4,6),Datasæt_Analysesystemer!$B$2:$E$69,3,FALSE)</f>
        <v>Furealge, ostenfeldii</v>
      </c>
      <c r="K3024" t="str">
        <f t="shared" si="6093"/>
        <v>EP</v>
      </c>
      <c r="L3024" s="7" t="str">
        <f t="shared" si="6105"/>
        <v>No Ct</v>
      </c>
      <c r="M3024" t="str">
        <f t="shared" si="6094"/>
        <v/>
      </c>
      <c r="N3024" t="str">
        <f t="shared" si="6095"/>
        <v/>
      </c>
      <c r="O3024" t="str">
        <f t="shared" si="6096"/>
        <v/>
      </c>
    </row>
    <row r="3025" spans="1:25" x14ac:dyDescent="0.25">
      <c r="A3025" t="s">
        <v>139</v>
      </c>
      <c r="B3025" t="s">
        <v>76</v>
      </c>
      <c r="C3025" t="s">
        <v>119</v>
      </c>
      <c r="D3025">
        <v>0.01</v>
      </c>
      <c r="E3025">
        <v>48.58</v>
      </c>
      <c r="F3025" t="s">
        <v>26</v>
      </c>
      <c r="G3025" t="str">
        <f t="shared" si="6090"/>
        <v>DL2022016</v>
      </c>
      <c r="H3025" t="str">
        <f t="shared" si="6091"/>
        <v>16</v>
      </c>
      <c r="I3025" t="str">
        <f t="shared" si="6092"/>
        <v>Furealge, ostenfeldii_16_20221013_DL2022016_FrederikshavnGymNykoebingKatedralskole</v>
      </c>
      <c r="J3025" t="str">
        <f>VLOOKUP(MID(C3025,4,6),Datasæt_Analysesystemer!$B$2:$E$69,3,FALSE)</f>
        <v>Furealge, ostenfeldii</v>
      </c>
      <c r="K3025" t="str">
        <f t="shared" si="6093"/>
        <v>EP</v>
      </c>
      <c r="L3025" s="7">
        <f t="shared" si="6105"/>
        <v>48.58</v>
      </c>
      <c r="M3025" t="str">
        <f t="shared" si="6094"/>
        <v/>
      </c>
      <c r="N3025" t="str">
        <f t="shared" si="6095"/>
        <v/>
      </c>
      <c r="O3025" t="str">
        <f t="shared" si="6096"/>
        <v/>
      </c>
      <c r="Y3025" t="str">
        <f>O3027</f>
        <v/>
      </c>
    </row>
    <row r="3026" spans="1:25" x14ac:dyDescent="0.25">
      <c r="A3026" t="s">
        <v>180</v>
      </c>
      <c r="B3026" t="s">
        <v>23</v>
      </c>
      <c r="C3026" t="s">
        <v>181</v>
      </c>
      <c r="D3026">
        <v>0.01</v>
      </c>
      <c r="E3026">
        <v>18.22</v>
      </c>
      <c r="F3026" t="s">
        <v>26</v>
      </c>
      <c r="G3026" t="str">
        <f t="shared" ref="G3026:G3089" si="6226">MID(F3026,10,9)</f>
        <v>DL2022016</v>
      </c>
      <c r="H3026" t="str">
        <f t="shared" ref="H3026:H3089" si="6227">LEFT(C3026,2)</f>
        <v>17</v>
      </c>
      <c r="I3026" t="str">
        <f t="shared" ref="I3026:I3089" si="6228">J3026&amp;"_"&amp;H3026&amp;"_"&amp;F3026</f>
        <v>Stilkalge, parvum_17_20221013_DL2022016_FrederikshavnGymNykoebingKatedralskole</v>
      </c>
      <c r="J3026" t="str">
        <f>VLOOKUP(MID(C3026,4,6),Datasæt_Analysesystemer!$B$2:$E$69,3,FALSE)</f>
        <v>Stilkalge, parvum</v>
      </c>
      <c r="K3026" t="str">
        <f t="shared" ref="K3026:K3089" si="6229">RIGHT(C3026,2)</f>
        <v>PK</v>
      </c>
      <c r="L3026" s="7">
        <f t="shared" si="6105"/>
        <v>18.22</v>
      </c>
      <c r="M3026">
        <f t="shared" ref="M3026:M3089" si="6230">IF(K3026="PK",SUMIFS(L:L,K:K,"PK",I:I,I3026),"")</f>
        <v>18.22</v>
      </c>
      <c r="N3026">
        <f t="shared" ref="N3026:N3089" si="6231">IF(K3026="PK",SUMIFS(L:L,K:K,"NK",I:I,I3026),"")</f>
        <v>0</v>
      </c>
      <c r="O3026">
        <f t="shared" ref="O3026:O3089" si="6232">IF(K3026="PK",SUMIFS(L:L,K:K,"EP",I:I,I3026),"")</f>
        <v>0</v>
      </c>
      <c r="Q3026">
        <f t="shared" ref="Q3026" si="6233">IF(L3028="No Ct",0,L3028)</f>
        <v>0</v>
      </c>
      <c r="R3026">
        <f t="shared" ref="R3026" si="6234">IF(L3029="No Ct",0,L3029)</f>
        <v>0</v>
      </c>
      <c r="S3026" t="str">
        <f t="shared" ref="S3026" si="6235">IF(AND(M3026&gt;0,N3026=0),"Valid","Invalid")</f>
        <v>Valid</v>
      </c>
      <c r="T3026" t="str">
        <f t="shared" ref="T3026" si="6236">IF(OR(Q3026&gt;1,R3026&gt;1),"Present","Absent")</f>
        <v>Absent</v>
      </c>
      <c r="U3026" t="str">
        <f t="shared" ref="U3026" si="6237">IF(OR(AND(Q3026&gt;1,Q3026&lt;41),AND(R3026&gt;1,R3026&lt;41)),"Ct&lt;41","Ct&gt;41")</f>
        <v>Ct&gt;41</v>
      </c>
      <c r="V3026" t="str">
        <f t="shared" ref="V3026" si="6238">J3026</f>
        <v>Stilkalge, parvum</v>
      </c>
      <c r="W3026" t="str">
        <f t="shared" ref="W3026" si="6239">MID(F3026,10,9)</f>
        <v>DL2022016</v>
      </c>
      <c r="X3026" t="str">
        <f t="shared" ref="X3026" si="6240">W3026&amp;"_"&amp;V3026&amp;"_"&amp;S3026&amp;"_"&amp;T3026&amp;"_"&amp;U3026</f>
        <v>DL2022016_Stilkalge, parvum_Valid_Absent_Ct&gt;41</v>
      </c>
    </row>
    <row r="3027" spans="1:25" x14ac:dyDescent="0.25">
      <c r="A3027" t="s">
        <v>156</v>
      </c>
      <c r="B3027" t="s">
        <v>51</v>
      </c>
      <c r="C3027" t="s">
        <v>157</v>
      </c>
      <c r="D3027">
        <v>0.01</v>
      </c>
      <c r="E3027" t="s">
        <v>1275</v>
      </c>
      <c r="F3027" t="s">
        <v>26</v>
      </c>
      <c r="G3027" t="str">
        <f t="shared" si="6226"/>
        <v>DL2022016</v>
      </c>
      <c r="H3027" t="str">
        <f t="shared" si="6227"/>
        <v>17</v>
      </c>
      <c r="I3027" t="str">
        <f t="shared" si="6228"/>
        <v>Stilkalge, parvum_17_20221013_DL2022016_FrederikshavnGymNykoebingKatedralskole</v>
      </c>
      <c r="J3027" t="str">
        <f>VLOOKUP(MID(C3027,4,6),Datasæt_Analysesystemer!$B$2:$E$69,3,FALSE)</f>
        <v>Stilkalge, parvum</v>
      </c>
      <c r="K3027" t="str">
        <f t="shared" si="6229"/>
        <v>NK</v>
      </c>
      <c r="L3027" s="7" t="str">
        <f t="shared" ref="L3027:L3090" si="6241">IF(TRIM(E3027)="No Ct","No Ct",E3027)</f>
        <v>No Ct</v>
      </c>
      <c r="M3027" t="str">
        <f t="shared" si="6230"/>
        <v/>
      </c>
      <c r="N3027" t="str">
        <f t="shared" si="6231"/>
        <v/>
      </c>
      <c r="O3027" t="str">
        <f t="shared" si="6232"/>
        <v/>
      </c>
    </row>
    <row r="3028" spans="1:25" x14ac:dyDescent="0.25">
      <c r="A3028" t="s">
        <v>120</v>
      </c>
      <c r="B3028" t="s">
        <v>76</v>
      </c>
      <c r="C3028" t="s">
        <v>121</v>
      </c>
      <c r="D3028">
        <v>0.01</v>
      </c>
      <c r="E3028" t="s">
        <v>1275</v>
      </c>
      <c r="F3028" t="s">
        <v>26</v>
      </c>
      <c r="G3028" t="str">
        <f t="shared" si="6226"/>
        <v>DL2022016</v>
      </c>
      <c r="H3028" t="str">
        <f t="shared" si="6227"/>
        <v>17</v>
      </c>
      <c r="I3028" t="str">
        <f t="shared" si="6228"/>
        <v>Stilkalge, parvum_17_20221013_DL2022016_FrederikshavnGymNykoebingKatedralskole</v>
      </c>
      <c r="J3028" t="str">
        <f>VLOOKUP(MID(C3028,4,6),Datasæt_Analysesystemer!$B$2:$E$69,3,FALSE)</f>
        <v>Stilkalge, parvum</v>
      </c>
      <c r="K3028" t="str">
        <f t="shared" si="6229"/>
        <v>EP</v>
      </c>
      <c r="L3028" s="7" t="str">
        <f t="shared" si="6241"/>
        <v>No Ct</v>
      </c>
      <c r="M3028" t="str">
        <f t="shared" si="6230"/>
        <v/>
      </c>
      <c r="N3028" t="str">
        <f t="shared" si="6231"/>
        <v/>
      </c>
      <c r="O3028" t="str">
        <f t="shared" si="6232"/>
        <v/>
      </c>
    </row>
    <row r="3029" spans="1:25" x14ac:dyDescent="0.25">
      <c r="A3029" t="s">
        <v>140</v>
      </c>
      <c r="B3029" t="s">
        <v>76</v>
      </c>
      <c r="C3029" t="s">
        <v>121</v>
      </c>
      <c r="D3029">
        <v>0.01</v>
      </c>
      <c r="E3029" t="s">
        <v>1275</v>
      </c>
      <c r="F3029" t="s">
        <v>26</v>
      </c>
      <c r="G3029" t="str">
        <f t="shared" si="6226"/>
        <v>DL2022016</v>
      </c>
      <c r="H3029" t="str">
        <f t="shared" si="6227"/>
        <v>17</v>
      </c>
      <c r="I3029" t="str">
        <f t="shared" si="6228"/>
        <v>Stilkalge, parvum_17_20221013_DL2022016_FrederikshavnGymNykoebingKatedralskole</v>
      </c>
      <c r="J3029" t="str">
        <f>VLOOKUP(MID(C3029,4,6),Datasæt_Analysesystemer!$B$2:$E$69,3,FALSE)</f>
        <v>Stilkalge, parvum</v>
      </c>
      <c r="K3029" t="str">
        <f t="shared" si="6229"/>
        <v>EP</v>
      </c>
      <c r="L3029" s="7" t="str">
        <f t="shared" si="6241"/>
        <v>No Ct</v>
      </c>
      <c r="M3029" t="str">
        <f t="shared" si="6230"/>
        <v/>
      </c>
      <c r="N3029" t="str">
        <f t="shared" si="6231"/>
        <v/>
      </c>
      <c r="O3029" t="str">
        <f t="shared" si="6232"/>
        <v/>
      </c>
      <c r="Y3029" t="str">
        <f>O3031</f>
        <v/>
      </c>
    </row>
    <row r="3030" spans="1:25" x14ac:dyDescent="0.25">
      <c r="A3030" t="s">
        <v>182</v>
      </c>
      <c r="B3030" t="s">
        <v>23</v>
      </c>
      <c r="C3030" t="s">
        <v>183</v>
      </c>
      <c r="D3030">
        <v>0.01</v>
      </c>
      <c r="E3030">
        <v>18.239999999999998</v>
      </c>
      <c r="F3030" t="s">
        <v>26</v>
      </c>
      <c r="G3030" t="str">
        <f t="shared" si="6226"/>
        <v>DL2022016</v>
      </c>
      <c r="H3030" t="str">
        <f t="shared" si="6227"/>
        <v>18</v>
      </c>
      <c r="I3030" t="str">
        <f t="shared" si="6228"/>
        <v>Stilkalge, parvum_18_20221013_DL2022016_FrederikshavnGymNykoebingKatedralskole</v>
      </c>
      <c r="J3030" t="str">
        <f>VLOOKUP(MID(C3030,4,6),Datasæt_Analysesystemer!$B$2:$E$69,3,FALSE)</f>
        <v>Stilkalge, parvum</v>
      </c>
      <c r="K3030" t="str">
        <f t="shared" si="6229"/>
        <v>PK</v>
      </c>
      <c r="L3030" s="7">
        <f t="shared" si="6241"/>
        <v>18.239999999999998</v>
      </c>
      <c r="M3030">
        <f t="shared" si="6230"/>
        <v>18.239999999999998</v>
      </c>
      <c r="N3030">
        <f t="shared" si="6231"/>
        <v>0</v>
      </c>
      <c r="O3030">
        <f t="shared" si="6232"/>
        <v>0</v>
      </c>
      <c r="Q3030">
        <f t="shared" ref="Q3030" si="6242">IF(L3032="No Ct",0,L3032)</f>
        <v>0</v>
      </c>
      <c r="R3030">
        <f t="shared" ref="R3030" si="6243">IF(L3033="No Ct",0,L3033)</f>
        <v>0</v>
      </c>
      <c r="S3030" t="str">
        <f t="shared" ref="S3030" si="6244">IF(AND(M3030&gt;0,N3030=0),"Valid","Invalid")</f>
        <v>Valid</v>
      </c>
      <c r="T3030" t="str">
        <f t="shared" ref="T3030" si="6245">IF(OR(Q3030&gt;1,R3030&gt;1),"Present","Absent")</f>
        <v>Absent</v>
      </c>
      <c r="U3030" t="str">
        <f t="shared" ref="U3030" si="6246">IF(OR(AND(Q3030&gt;1,Q3030&lt;41),AND(R3030&gt;1,R3030&lt;41)),"Ct&lt;41","Ct&gt;41")</f>
        <v>Ct&gt;41</v>
      </c>
      <c r="V3030" t="str">
        <f t="shared" ref="V3030" si="6247">J3030</f>
        <v>Stilkalge, parvum</v>
      </c>
      <c r="W3030" t="str">
        <f t="shared" ref="W3030" si="6248">MID(F3030,10,9)</f>
        <v>DL2022016</v>
      </c>
      <c r="X3030" t="str">
        <f t="shared" ref="X3030" si="6249">W3030&amp;"_"&amp;V3030&amp;"_"&amp;S3030&amp;"_"&amp;T3030&amp;"_"&amp;U3030</f>
        <v>DL2022016_Stilkalge, parvum_Valid_Absent_Ct&gt;41</v>
      </c>
    </row>
    <row r="3031" spans="1:25" x14ac:dyDescent="0.25">
      <c r="A3031" t="s">
        <v>158</v>
      </c>
      <c r="B3031" t="s">
        <v>51</v>
      </c>
      <c r="C3031" t="s">
        <v>159</v>
      </c>
      <c r="D3031">
        <v>0.01</v>
      </c>
      <c r="E3031" t="s">
        <v>1275</v>
      </c>
      <c r="F3031" t="s">
        <v>26</v>
      </c>
      <c r="G3031" t="str">
        <f t="shared" si="6226"/>
        <v>DL2022016</v>
      </c>
      <c r="H3031" t="str">
        <f t="shared" si="6227"/>
        <v>18</v>
      </c>
      <c r="I3031" t="str">
        <f t="shared" si="6228"/>
        <v>Stilkalge, parvum_18_20221013_DL2022016_FrederikshavnGymNykoebingKatedralskole</v>
      </c>
      <c r="J3031" t="str">
        <f>VLOOKUP(MID(C3031,4,6),Datasæt_Analysesystemer!$B$2:$E$69,3,FALSE)</f>
        <v>Stilkalge, parvum</v>
      </c>
      <c r="K3031" t="str">
        <f t="shared" si="6229"/>
        <v>NK</v>
      </c>
      <c r="L3031" s="7" t="str">
        <f t="shared" si="6241"/>
        <v>No Ct</v>
      </c>
      <c r="M3031" t="str">
        <f t="shared" si="6230"/>
        <v/>
      </c>
      <c r="N3031" t="str">
        <f t="shared" si="6231"/>
        <v/>
      </c>
      <c r="O3031" t="str">
        <f t="shared" si="6232"/>
        <v/>
      </c>
    </row>
    <row r="3032" spans="1:25" x14ac:dyDescent="0.25">
      <c r="A3032" t="s">
        <v>122</v>
      </c>
      <c r="B3032" t="s">
        <v>76</v>
      </c>
      <c r="C3032" t="s">
        <v>123</v>
      </c>
      <c r="D3032">
        <v>0.01</v>
      </c>
      <c r="E3032" t="s">
        <v>1275</v>
      </c>
      <c r="F3032" t="s">
        <v>26</v>
      </c>
      <c r="G3032" t="str">
        <f t="shared" si="6226"/>
        <v>DL2022016</v>
      </c>
      <c r="H3032" t="str">
        <f t="shared" si="6227"/>
        <v>18</v>
      </c>
      <c r="I3032" t="str">
        <f t="shared" si="6228"/>
        <v>Stilkalge, parvum_18_20221013_DL2022016_FrederikshavnGymNykoebingKatedralskole</v>
      </c>
      <c r="J3032" t="str">
        <f>VLOOKUP(MID(C3032,4,6),Datasæt_Analysesystemer!$B$2:$E$69,3,FALSE)</f>
        <v>Stilkalge, parvum</v>
      </c>
      <c r="K3032" t="str">
        <f t="shared" si="6229"/>
        <v>EP</v>
      </c>
      <c r="L3032" s="7" t="str">
        <f t="shared" si="6241"/>
        <v>No Ct</v>
      </c>
      <c r="M3032" t="str">
        <f t="shared" si="6230"/>
        <v/>
      </c>
      <c r="N3032" t="str">
        <f t="shared" si="6231"/>
        <v/>
      </c>
      <c r="O3032" t="str">
        <f t="shared" si="6232"/>
        <v/>
      </c>
    </row>
    <row r="3033" spans="1:25" x14ac:dyDescent="0.25">
      <c r="A3033" t="s">
        <v>141</v>
      </c>
      <c r="B3033" t="s">
        <v>76</v>
      </c>
      <c r="C3033" t="s">
        <v>123</v>
      </c>
      <c r="D3033">
        <v>0.01</v>
      </c>
      <c r="E3033" t="s">
        <v>1275</v>
      </c>
      <c r="F3033" t="s">
        <v>26</v>
      </c>
      <c r="G3033" t="str">
        <f t="shared" si="6226"/>
        <v>DL2022016</v>
      </c>
      <c r="H3033" t="str">
        <f t="shared" si="6227"/>
        <v>18</v>
      </c>
      <c r="I3033" t="str">
        <f t="shared" si="6228"/>
        <v>Stilkalge, parvum_18_20221013_DL2022016_FrederikshavnGymNykoebingKatedralskole</v>
      </c>
      <c r="J3033" t="str">
        <f>VLOOKUP(MID(C3033,4,6),Datasæt_Analysesystemer!$B$2:$E$69,3,FALSE)</f>
        <v>Stilkalge, parvum</v>
      </c>
      <c r="K3033" t="str">
        <f t="shared" si="6229"/>
        <v>EP</v>
      </c>
      <c r="L3033" s="7" t="str">
        <f t="shared" si="6241"/>
        <v>No Ct</v>
      </c>
      <c r="M3033" t="str">
        <f t="shared" si="6230"/>
        <v/>
      </c>
      <c r="N3033" t="str">
        <f t="shared" si="6231"/>
        <v/>
      </c>
      <c r="O3033" t="str">
        <f t="shared" si="6232"/>
        <v/>
      </c>
      <c r="Y3033" t="str">
        <f>O3035</f>
        <v/>
      </c>
    </row>
    <row r="3034" spans="1:25" x14ac:dyDescent="0.25">
      <c r="A3034" t="s">
        <v>184</v>
      </c>
      <c r="B3034" t="s">
        <v>23</v>
      </c>
      <c r="C3034" t="s">
        <v>185</v>
      </c>
      <c r="D3034">
        <v>0.01</v>
      </c>
      <c r="E3034" t="s">
        <v>1275</v>
      </c>
      <c r="F3034" t="s">
        <v>26</v>
      </c>
      <c r="G3034" t="str">
        <f t="shared" si="6226"/>
        <v>DL2022016</v>
      </c>
      <c r="H3034" t="str">
        <f t="shared" si="6227"/>
        <v>19</v>
      </c>
      <c r="I3034" t="str">
        <f t="shared" si="6228"/>
        <v>Sandmusling_19_20221013_DL2022016_FrederikshavnGymNykoebingKatedralskole</v>
      </c>
      <c r="J3034" t="str">
        <f>VLOOKUP(MID(C3034,4,6),Datasæt_Analysesystemer!$B$2:$E$69,3,FALSE)</f>
        <v>Sandmusling</v>
      </c>
      <c r="K3034" t="str">
        <f t="shared" si="6229"/>
        <v>PK</v>
      </c>
      <c r="L3034" s="7" t="str">
        <f t="shared" si="6241"/>
        <v>No Ct</v>
      </c>
      <c r="M3034">
        <f t="shared" si="6230"/>
        <v>0</v>
      </c>
      <c r="N3034">
        <f t="shared" si="6231"/>
        <v>0</v>
      </c>
      <c r="O3034">
        <f t="shared" si="6232"/>
        <v>0</v>
      </c>
      <c r="Q3034">
        <f t="shared" ref="Q3034" si="6250">IF(L3036="No Ct",0,L3036)</f>
        <v>0</v>
      </c>
      <c r="R3034">
        <f t="shared" ref="R3034" si="6251">IF(L3037="No Ct",0,L3037)</f>
        <v>0</v>
      </c>
      <c r="S3034" t="str">
        <f t="shared" ref="S3034" si="6252">IF(AND(M3034&gt;0,N3034=0),"Valid","Invalid")</f>
        <v>Invalid</v>
      </c>
      <c r="T3034" t="str">
        <f t="shared" ref="T3034" si="6253">IF(OR(Q3034&gt;1,R3034&gt;1),"Present","Absent")</f>
        <v>Absent</v>
      </c>
      <c r="U3034" t="str">
        <f t="shared" ref="U3034" si="6254">IF(OR(AND(Q3034&gt;1,Q3034&lt;41),AND(R3034&gt;1,R3034&lt;41)),"Ct&lt;41","Ct&gt;41")</f>
        <v>Ct&gt;41</v>
      </c>
      <c r="V3034" t="str">
        <f t="shared" ref="V3034" si="6255">J3034</f>
        <v>Sandmusling</v>
      </c>
      <c r="W3034" t="str">
        <f t="shared" ref="W3034" si="6256">MID(F3034,10,9)</f>
        <v>DL2022016</v>
      </c>
      <c r="X3034" t="str">
        <f t="shared" ref="X3034" si="6257">W3034&amp;"_"&amp;V3034&amp;"_"&amp;S3034&amp;"_"&amp;T3034&amp;"_"&amp;U3034</f>
        <v>DL2022016_Sandmusling_Invalid_Absent_Ct&gt;41</v>
      </c>
    </row>
    <row r="3035" spans="1:25" x14ac:dyDescent="0.25">
      <c r="A3035" t="s">
        <v>160</v>
      </c>
      <c r="B3035" t="s">
        <v>51</v>
      </c>
      <c r="C3035" t="s">
        <v>161</v>
      </c>
      <c r="D3035">
        <v>0.01</v>
      </c>
      <c r="E3035" t="s">
        <v>1275</v>
      </c>
      <c r="F3035" t="s">
        <v>26</v>
      </c>
      <c r="G3035" t="str">
        <f t="shared" si="6226"/>
        <v>DL2022016</v>
      </c>
      <c r="H3035" t="str">
        <f t="shared" si="6227"/>
        <v>19</v>
      </c>
      <c r="I3035" t="str">
        <f t="shared" si="6228"/>
        <v>Sandmusling_19_20221013_DL2022016_FrederikshavnGymNykoebingKatedralskole</v>
      </c>
      <c r="J3035" t="str">
        <f>VLOOKUP(MID(C3035,4,6),Datasæt_Analysesystemer!$B$2:$E$69,3,FALSE)</f>
        <v>Sandmusling</v>
      </c>
      <c r="K3035" t="str">
        <f t="shared" si="6229"/>
        <v>NK</v>
      </c>
      <c r="L3035" s="7" t="str">
        <f t="shared" si="6241"/>
        <v>No Ct</v>
      </c>
      <c r="M3035" t="str">
        <f t="shared" si="6230"/>
        <v/>
      </c>
      <c r="N3035" t="str">
        <f t="shared" si="6231"/>
        <v/>
      </c>
      <c r="O3035" t="str">
        <f t="shared" si="6232"/>
        <v/>
      </c>
    </row>
    <row r="3036" spans="1:25" x14ac:dyDescent="0.25">
      <c r="A3036" t="s">
        <v>124</v>
      </c>
      <c r="B3036" t="s">
        <v>76</v>
      </c>
      <c r="C3036" t="s">
        <v>125</v>
      </c>
      <c r="D3036">
        <v>0.01</v>
      </c>
      <c r="E3036" t="s">
        <v>1275</v>
      </c>
      <c r="F3036" t="s">
        <v>26</v>
      </c>
      <c r="G3036" t="str">
        <f t="shared" si="6226"/>
        <v>DL2022016</v>
      </c>
      <c r="H3036" t="str">
        <f t="shared" si="6227"/>
        <v>19</v>
      </c>
      <c r="I3036" t="str">
        <f t="shared" si="6228"/>
        <v>Sandmusling_19_20221013_DL2022016_FrederikshavnGymNykoebingKatedralskole</v>
      </c>
      <c r="J3036" t="str">
        <f>VLOOKUP(MID(C3036,4,6),Datasæt_Analysesystemer!$B$2:$E$69,3,FALSE)</f>
        <v>Sandmusling</v>
      </c>
      <c r="K3036" t="str">
        <f t="shared" si="6229"/>
        <v>EP</v>
      </c>
      <c r="L3036" s="7" t="str">
        <f t="shared" si="6241"/>
        <v>No Ct</v>
      </c>
      <c r="M3036" t="str">
        <f t="shared" si="6230"/>
        <v/>
      </c>
      <c r="N3036" t="str">
        <f t="shared" si="6231"/>
        <v/>
      </c>
      <c r="O3036" t="str">
        <f t="shared" si="6232"/>
        <v/>
      </c>
    </row>
    <row r="3037" spans="1:25" x14ac:dyDescent="0.25">
      <c r="A3037" t="s">
        <v>142</v>
      </c>
      <c r="B3037" t="s">
        <v>76</v>
      </c>
      <c r="C3037" t="s">
        <v>125</v>
      </c>
      <c r="D3037">
        <v>0.01</v>
      </c>
      <c r="E3037" t="s">
        <v>1275</v>
      </c>
      <c r="F3037" t="s">
        <v>26</v>
      </c>
      <c r="G3037" t="str">
        <f t="shared" si="6226"/>
        <v>DL2022016</v>
      </c>
      <c r="H3037" t="str">
        <f t="shared" si="6227"/>
        <v>19</v>
      </c>
      <c r="I3037" t="str">
        <f t="shared" si="6228"/>
        <v>Sandmusling_19_20221013_DL2022016_FrederikshavnGymNykoebingKatedralskole</v>
      </c>
      <c r="J3037" t="str">
        <f>VLOOKUP(MID(C3037,4,6),Datasæt_Analysesystemer!$B$2:$E$69,3,FALSE)</f>
        <v>Sandmusling</v>
      </c>
      <c r="K3037" t="str">
        <f t="shared" si="6229"/>
        <v>EP</v>
      </c>
      <c r="L3037" s="7" t="str">
        <f t="shared" si="6241"/>
        <v>No Ct</v>
      </c>
      <c r="M3037" t="str">
        <f t="shared" si="6230"/>
        <v/>
      </c>
      <c r="N3037" t="str">
        <f t="shared" si="6231"/>
        <v/>
      </c>
      <c r="O3037" t="str">
        <f t="shared" si="6232"/>
        <v/>
      </c>
      <c r="Y3037" t="str">
        <f>O3039</f>
        <v/>
      </c>
    </row>
    <row r="3038" spans="1:25" x14ac:dyDescent="0.25">
      <c r="A3038" t="s">
        <v>186</v>
      </c>
      <c r="B3038" t="s">
        <v>23</v>
      </c>
      <c r="C3038" t="s">
        <v>187</v>
      </c>
      <c r="D3038">
        <v>0.01</v>
      </c>
      <c r="E3038">
        <v>33.04</v>
      </c>
      <c r="F3038" t="s">
        <v>26</v>
      </c>
      <c r="G3038" t="str">
        <f t="shared" si="6226"/>
        <v>DL2022016</v>
      </c>
      <c r="H3038" t="str">
        <f t="shared" si="6227"/>
        <v>20</v>
      </c>
      <c r="I3038" t="str">
        <f t="shared" si="6228"/>
        <v>Sandmusling_20_20221013_DL2022016_FrederikshavnGymNykoebingKatedralskole</v>
      </c>
      <c r="J3038" t="str">
        <f>VLOOKUP(MID(C3038,4,6),Datasæt_Analysesystemer!$B$2:$E$69,3,FALSE)</f>
        <v>Sandmusling</v>
      </c>
      <c r="K3038" t="str">
        <f t="shared" si="6229"/>
        <v>PK</v>
      </c>
      <c r="L3038" s="7">
        <f t="shared" si="6241"/>
        <v>33.04</v>
      </c>
      <c r="M3038">
        <f t="shared" si="6230"/>
        <v>33.04</v>
      </c>
      <c r="N3038">
        <f t="shared" si="6231"/>
        <v>0</v>
      </c>
      <c r="O3038">
        <f t="shared" si="6232"/>
        <v>60.07</v>
      </c>
      <c r="Q3038">
        <f t="shared" ref="Q3038" si="6258">IF(L3040="No Ct",0,L3040)</f>
        <v>29.81</v>
      </c>
      <c r="R3038">
        <f t="shared" ref="R3038" si="6259">IF(L3041="No Ct",0,L3041)</f>
        <v>30.26</v>
      </c>
      <c r="S3038" t="str">
        <f t="shared" ref="S3038" si="6260">IF(AND(M3038&gt;0,N3038=0),"Valid","Invalid")</f>
        <v>Valid</v>
      </c>
      <c r="T3038" t="str">
        <f t="shared" ref="T3038" si="6261">IF(OR(Q3038&gt;1,R3038&gt;1),"Present","Absent")</f>
        <v>Present</v>
      </c>
      <c r="U3038" t="str">
        <f t="shared" ref="U3038" si="6262">IF(OR(AND(Q3038&gt;1,Q3038&lt;41),AND(R3038&gt;1,R3038&lt;41)),"Ct&lt;41","Ct&gt;41")</f>
        <v>Ct&lt;41</v>
      </c>
      <c r="V3038" t="str">
        <f t="shared" ref="V3038" si="6263">J3038</f>
        <v>Sandmusling</v>
      </c>
      <c r="W3038" t="str">
        <f t="shared" ref="W3038" si="6264">MID(F3038,10,9)</f>
        <v>DL2022016</v>
      </c>
      <c r="X3038" t="str">
        <f t="shared" ref="X3038" si="6265">W3038&amp;"_"&amp;V3038&amp;"_"&amp;S3038&amp;"_"&amp;T3038&amp;"_"&amp;U3038</f>
        <v>DL2022016_Sandmusling_Valid_Present_Ct&lt;41</v>
      </c>
    </row>
    <row r="3039" spans="1:25" x14ac:dyDescent="0.25">
      <c r="A3039" t="s">
        <v>162</v>
      </c>
      <c r="B3039" t="s">
        <v>51</v>
      </c>
      <c r="C3039" t="s">
        <v>163</v>
      </c>
      <c r="D3039">
        <v>0.01</v>
      </c>
      <c r="E3039" t="s">
        <v>1275</v>
      </c>
      <c r="F3039" t="s">
        <v>26</v>
      </c>
      <c r="G3039" t="str">
        <f t="shared" si="6226"/>
        <v>DL2022016</v>
      </c>
      <c r="H3039" t="str">
        <f t="shared" si="6227"/>
        <v>20</v>
      </c>
      <c r="I3039" t="str">
        <f t="shared" si="6228"/>
        <v>Sandmusling_20_20221013_DL2022016_FrederikshavnGymNykoebingKatedralskole</v>
      </c>
      <c r="J3039" t="str">
        <f>VLOOKUP(MID(C3039,4,6),Datasæt_Analysesystemer!$B$2:$E$69,3,FALSE)</f>
        <v>Sandmusling</v>
      </c>
      <c r="K3039" t="str">
        <f t="shared" si="6229"/>
        <v>NK</v>
      </c>
      <c r="L3039" s="7" t="str">
        <f t="shared" si="6241"/>
        <v>No Ct</v>
      </c>
      <c r="M3039" t="str">
        <f t="shared" si="6230"/>
        <v/>
      </c>
      <c r="N3039" t="str">
        <f t="shared" si="6231"/>
        <v/>
      </c>
      <c r="O3039" t="str">
        <f t="shared" si="6232"/>
        <v/>
      </c>
    </row>
    <row r="3040" spans="1:25" x14ac:dyDescent="0.25">
      <c r="A3040" t="s">
        <v>126</v>
      </c>
      <c r="B3040" t="s">
        <v>76</v>
      </c>
      <c r="C3040" t="s">
        <v>127</v>
      </c>
      <c r="D3040">
        <v>0.01</v>
      </c>
      <c r="E3040">
        <v>29.81</v>
      </c>
      <c r="F3040" t="s">
        <v>26</v>
      </c>
      <c r="G3040" t="str">
        <f t="shared" si="6226"/>
        <v>DL2022016</v>
      </c>
      <c r="H3040" t="str">
        <f t="shared" si="6227"/>
        <v>20</v>
      </c>
      <c r="I3040" t="str">
        <f t="shared" si="6228"/>
        <v>Sandmusling_20_20221013_DL2022016_FrederikshavnGymNykoebingKatedralskole</v>
      </c>
      <c r="J3040" t="str">
        <f>VLOOKUP(MID(C3040,4,6),Datasæt_Analysesystemer!$B$2:$E$69,3,FALSE)</f>
        <v>Sandmusling</v>
      </c>
      <c r="K3040" t="str">
        <f t="shared" si="6229"/>
        <v>EP</v>
      </c>
      <c r="L3040" s="7">
        <f t="shared" si="6241"/>
        <v>29.81</v>
      </c>
      <c r="M3040" t="str">
        <f t="shared" si="6230"/>
        <v/>
      </c>
      <c r="N3040" t="str">
        <f t="shared" si="6231"/>
        <v/>
      </c>
      <c r="O3040" t="str">
        <f t="shared" si="6232"/>
        <v/>
      </c>
    </row>
    <row r="3041" spans="1:25" x14ac:dyDescent="0.25">
      <c r="A3041" t="s">
        <v>143</v>
      </c>
      <c r="B3041" t="s">
        <v>76</v>
      </c>
      <c r="C3041" t="s">
        <v>127</v>
      </c>
      <c r="D3041">
        <v>0.01</v>
      </c>
      <c r="E3041">
        <v>30.26</v>
      </c>
      <c r="F3041" t="s">
        <v>26</v>
      </c>
      <c r="G3041" t="str">
        <f t="shared" si="6226"/>
        <v>DL2022016</v>
      </c>
      <c r="H3041" t="str">
        <f t="shared" si="6227"/>
        <v>20</v>
      </c>
      <c r="I3041" t="str">
        <f t="shared" si="6228"/>
        <v>Sandmusling_20_20221013_DL2022016_FrederikshavnGymNykoebingKatedralskole</v>
      </c>
      <c r="J3041" t="str">
        <f>VLOOKUP(MID(C3041,4,6),Datasæt_Analysesystemer!$B$2:$E$69,3,FALSE)</f>
        <v>Sandmusling</v>
      </c>
      <c r="K3041" t="str">
        <f t="shared" si="6229"/>
        <v>EP</v>
      </c>
      <c r="L3041" s="7">
        <f t="shared" si="6241"/>
        <v>30.26</v>
      </c>
      <c r="M3041" t="str">
        <f t="shared" si="6230"/>
        <v/>
      </c>
      <c r="N3041" t="str">
        <f t="shared" si="6231"/>
        <v/>
      </c>
      <c r="O3041" t="str">
        <f t="shared" si="6232"/>
        <v/>
      </c>
      <c r="Y3041" t="str">
        <f>O3043</f>
        <v/>
      </c>
    </row>
    <row r="3042" spans="1:25" x14ac:dyDescent="0.25">
      <c r="A3042" t="s">
        <v>188</v>
      </c>
      <c r="B3042" t="s">
        <v>23</v>
      </c>
      <c r="C3042" t="s">
        <v>189</v>
      </c>
      <c r="D3042">
        <v>0.01</v>
      </c>
      <c r="E3042">
        <v>28.31</v>
      </c>
      <c r="F3042" t="s">
        <v>26</v>
      </c>
      <c r="G3042" t="str">
        <f t="shared" si="6226"/>
        <v>DL2022016</v>
      </c>
      <c r="H3042" t="str">
        <f t="shared" si="6227"/>
        <v>21</v>
      </c>
      <c r="I3042" t="str">
        <f t="shared" si="6228"/>
        <v>Europæisk ål_21_20221013_DL2022016_FrederikshavnGymNykoebingKatedralskole</v>
      </c>
      <c r="J3042" t="str">
        <f>VLOOKUP(MID(C3042,4,6),Datasæt_Analysesystemer!$B$2:$E$69,3,FALSE)</f>
        <v>Europæisk ål</v>
      </c>
      <c r="K3042" t="str">
        <f t="shared" si="6229"/>
        <v>PK</v>
      </c>
      <c r="L3042" s="7">
        <f t="shared" si="6241"/>
        <v>28.31</v>
      </c>
      <c r="M3042">
        <f t="shared" si="6230"/>
        <v>28.31</v>
      </c>
      <c r="N3042">
        <f t="shared" si="6231"/>
        <v>0</v>
      </c>
      <c r="O3042">
        <f t="shared" si="6232"/>
        <v>0</v>
      </c>
      <c r="Q3042">
        <f t="shared" ref="Q3042" si="6266">IF(L3044="No Ct",0,L3044)</f>
        <v>0</v>
      </c>
      <c r="R3042">
        <f t="shared" ref="R3042" si="6267">IF(L3045="No Ct",0,L3045)</f>
        <v>0</v>
      </c>
      <c r="S3042" t="str">
        <f t="shared" ref="S3042" si="6268">IF(AND(M3042&gt;0,N3042=0),"Valid","Invalid")</f>
        <v>Valid</v>
      </c>
      <c r="T3042" t="str">
        <f t="shared" ref="T3042" si="6269">IF(OR(Q3042&gt;1,R3042&gt;1),"Present","Absent")</f>
        <v>Absent</v>
      </c>
      <c r="U3042" t="str">
        <f t="shared" ref="U3042" si="6270">IF(OR(AND(Q3042&gt;1,Q3042&lt;41),AND(R3042&gt;1,R3042&lt;41)),"Ct&lt;41","Ct&gt;41")</f>
        <v>Ct&gt;41</v>
      </c>
      <c r="V3042" t="str">
        <f t="shared" ref="V3042" si="6271">J3042</f>
        <v>Europæisk ål</v>
      </c>
      <c r="W3042" t="str">
        <f t="shared" ref="W3042" si="6272">MID(F3042,10,9)</f>
        <v>DL2022016</v>
      </c>
      <c r="X3042" t="str">
        <f t="shared" ref="X3042" si="6273">W3042&amp;"_"&amp;V3042&amp;"_"&amp;S3042&amp;"_"&amp;T3042&amp;"_"&amp;U3042</f>
        <v>DL2022016_Europæisk ål_Valid_Absent_Ct&gt;41</v>
      </c>
    </row>
    <row r="3043" spans="1:25" x14ac:dyDescent="0.25">
      <c r="A3043" t="s">
        <v>164</v>
      </c>
      <c r="B3043" t="s">
        <v>51</v>
      </c>
      <c r="C3043" t="s">
        <v>165</v>
      </c>
      <c r="D3043">
        <v>0.01</v>
      </c>
      <c r="E3043" t="s">
        <v>1275</v>
      </c>
      <c r="F3043" t="s">
        <v>26</v>
      </c>
      <c r="G3043" t="str">
        <f t="shared" si="6226"/>
        <v>DL2022016</v>
      </c>
      <c r="H3043" t="str">
        <f t="shared" si="6227"/>
        <v>21</v>
      </c>
      <c r="I3043" t="str">
        <f t="shared" si="6228"/>
        <v>Europæisk ål_21_20221013_DL2022016_FrederikshavnGymNykoebingKatedralskole</v>
      </c>
      <c r="J3043" t="str">
        <f>VLOOKUP(MID(C3043,4,6),Datasæt_Analysesystemer!$B$2:$E$69,3,FALSE)</f>
        <v>Europæisk ål</v>
      </c>
      <c r="K3043" t="str">
        <f t="shared" si="6229"/>
        <v>NK</v>
      </c>
      <c r="L3043" s="7" t="str">
        <f t="shared" si="6241"/>
        <v>No Ct</v>
      </c>
      <c r="M3043" t="str">
        <f t="shared" si="6230"/>
        <v/>
      </c>
      <c r="N3043" t="str">
        <f t="shared" si="6231"/>
        <v/>
      </c>
      <c r="O3043" t="str">
        <f t="shared" si="6232"/>
        <v/>
      </c>
    </row>
    <row r="3044" spans="1:25" x14ac:dyDescent="0.25">
      <c r="A3044" t="s">
        <v>128</v>
      </c>
      <c r="B3044" t="s">
        <v>76</v>
      </c>
      <c r="C3044" t="s">
        <v>129</v>
      </c>
      <c r="D3044">
        <v>0.01</v>
      </c>
      <c r="E3044" t="s">
        <v>1275</v>
      </c>
      <c r="F3044" t="s">
        <v>26</v>
      </c>
      <c r="G3044" t="str">
        <f t="shared" si="6226"/>
        <v>DL2022016</v>
      </c>
      <c r="H3044" t="str">
        <f t="shared" si="6227"/>
        <v>21</v>
      </c>
      <c r="I3044" t="str">
        <f t="shared" si="6228"/>
        <v>Europæisk ål_21_20221013_DL2022016_FrederikshavnGymNykoebingKatedralskole</v>
      </c>
      <c r="J3044" t="str">
        <f>VLOOKUP(MID(C3044,4,6),Datasæt_Analysesystemer!$B$2:$E$69,3,FALSE)</f>
        <v>Europæisk ål</v>
      </c>
      <c r="K3044" t="str">
        <f t="shared" si="6229"/>
        <v>EP</v>
      </c>
      <c r="L3044" s="7" t="str">
        <f t="shared" si="6241"/>
        <v>No Ct</v>
      </c>
      <c r="M3044" t="str">
        <f t="shared" si="6230"/>
        <v/>
      </c>
      <c r="N3044" t="str">
        <f t="shared" si="6231"/>
        <v/>
      </c>
      <c r="O3044" t="str">
        <f t="shared" si="6232"/>
        <v/>
      </c>
    </row>
    <row r="3045" spans="1:25" x14ac:dyDescent="0.25">
      <c r="A3045" t="s">
        <v>144</v>
      </c>
      <c r="B3045" t="s">
        <v>76</v>
      </c>
      <c r="C3045" t="s">
        <v>129</v>
      </c>
      <c r="D3045">
        <v>0.01</v>
      </c>
      <c r="E3045" t="s">
        <v>1275</v>
      </c>
      <c r="F3045" t="s">
        <v>26</v>
      </c>
      <c r="G3045" t="str">
        <f t="shared" si="6226"/>
        <v>DL2022016</v>
      </c>
      <c r="H3045" t="str">
        <f t="shared" si="6227"/>
        <v>21</v>
      </c>
      <c r="I3045" t="str">
        <f t="shared" si="6228"/>
        <v>Europæisk ål_21_20221013_DL2022016_FrederikshavnGymNykoebingKatedralskole</v>
      </c>
      <c r="J3045" t="str">
        <f>VLOOKUP(MID(C3045,4,6),Datasæt_Analysesystemer!$B$2:$E$69,3,FALSE)</f>
        <v>Europæisk ål</v>
      </c>
      <c r="K3045" t="str">
        <f t="shared" si="6229"/>
        <v>EP</v>
      </c>
      <c r="L3045" s="7" t="str">
        <f t="shared" si="6241"/>
        <v>No Ct</v>
      </c>
      <c r="M3045" t="str">
        <f t="shared" si="6230"/>
        <v/>
      </c>
      <c r="N3045" t="str">
        <f t="shared" si="6231"/>
        <v/>
      </c>
      <c r="O3045" t="str">
        <f t="shared" si="6232"/>
        <v/>
      </c>
      <c r="Y3045" t="str">
        <f>O3047</f>
        <v/>
      </c>
    </row>
    <row r="3046" spans="1:25" x14ac:dyDescent="0.25">
      <c r="A3046" t="s">
        <v>190</v>
      </c>
      <c r="B3046" t="s">
        <v>23</v>
      </c>
      <c r="C3046" t="s">
        <v>191</v>
      </c>
      <c r="D3046">
        <v>0.01</v>
      </c>
      <c r="E3046">
        <v>28.83</v>
      </c>
      <c r="F3046" t="s">
        <v>26</v>
      </c>
      <c r="G3046" t="str">
        <f t="shared" si="6226"/>
        <v>DL2022016</v>
      </c>
      <c r="H3046" t="str">
        <f t="shared" si="6227"/>
        <v>22</v>
      </c>
      <c r="I3046" t="str">
        <f t="shared" si="6228"/>
        <v>Europæisk ål_22_20221013_DL2022016_FrederikshavnGymNykoebingKatedralskole</v>
      </c>
      <c r="J3046" t="str">
        <f>VLOOKUP(MID(C3046,4,6),Datasæt_Analysesystemer!$B$2:$E$69,3,FALSE)</f>
        <v>Europæisk ål</v>
      </c>
      <c r="K3046" t="str">
        <f t="shared" si="6229"/>
        <v>PK</v>
      </c>
      <c r="L3046" s="7">
        <f t="shared" si="6241"/>
        <v>28.83</v>
      </c>
      <c r="M3046">
        <f t="shared" si="6230"/>
        <v>28.83</v>
      </c>
      <c r="N3046">
        <f t="shared" si="6231"/>
        <v>0</v>
      </c>
      <c r="O3046">
        <f t="shared" si="6232"/>
        <v>0</v>
      </c>
      <c r="Q3046">
        <f t="shared" ref="Q3046" si="6274">IF(L3048="No Ct",0,L3048)</f>
        <v>0</v>
      </c>
      <c r="R3046">
        <f t="shared" ref="R3046" si="6275">IF(L3049="No Ct",0,L3049)</f>
        <v>0</v>
      </c>
      <c r="S3046" t="str">
        <f t="shared" ref="S3046" si="6276">IF(AND(M3046&gt;0,N3046=0),"Valid","Invalid")</f>
        <v>Valid</v>
      </c>
      <c r="T3046" t="str">
        <f t="shared" ref="T3046" si="6277">IF(OR(Q3046&gt;1,R3046&gt;1),"Present","Absent")</f>
        <v>Absent</v>
      </c>
      <c r="U3046" t="str">
        <f t="shared" ref="U3046" si="6278">IF(OR(AND(Q3046&gt;1,Q3046&lt;41),AND(R3046&gt;1,R3046&lt;41)),"Ct&lt;41","Ct&gt;41")</f>
        <v>Ct&gt;41</v>
      </c>
      <c r="V3046" t="str">
        <f t="shared" ref="V3046" si="6279">J3046</f>
        <v>Europæisk ål</v>
      </c>
      <c r="W3046" t="str">
        <f t="shared" ref="W3046" si="6280">MID(F3046,10,9)</f>
        <v>DL2022016</v>
      </c>
      <c r="X3046" t="str">
        <f t="shared" ref="X3046" si="6281">W3046&amp;"_"&amp;V3046&amp;"_"&amp;S3046&amp;"_"&amp;T3046&amp;"_"&amp;U3046</f>
        <v>DL2022016_Europæisk ål_Valid_Absent_Ct&gt;41</v>
      </c>
    </row>
    <row r="3047" spans="1:25" x14ac:dyDescent="0.25">
      <c r="A3047" t="s">
        <v>166</v>
      </c>
      <c r="B3047" t="s">
        <v>51</v>
      </c>
      <c r="C3047" t="s">
        <v>167</v>
      </c>
      <c r="D3047">
        <v>0.01</v>
      </c>
      <c r="E3047" t="s">
        <v>1275</v>
      </c>
      <c r="F3047" t="s">
        <v>26</v>
      </c>
      <c r="G3047" t="str">
        <f t="shared" si="6226"/>
        <v>DL2022016</v>
      </c>
      <c r="H3047" t="str">
        <f t="shared" si="6227"/>
        <v>22</v>
      </c>
      <c r="I3047" t="str">
        <f t="shared" si="6228"/>
        <v>Europæisk ål_22_20221013_DL2022016_FrederikshavnGymNykoebingKatedralskole</v>
      </c>
      <c r="J3047" t="str">
        <f>VLOOKUP(MID(C3047,4,6),Datasæt_Analysesystemer!$B$2:$E$69,3,FALSE)</f>
        <v>Europæisk ål</v>
      </c>
      <c r="K3047" t="str">
        <f t="shared" si="6229"/>
        <v>NK</v>
      </c>
      <c r="L3047" s="7" t="str">
        <f t="shared" si="6241"/>
        <v>No Ct</v>
      </c>
      <c r="M3047" t="str">
        <f t="shared" si="6230"/>
        <v/>
      </c>
      <c r="N3047" t="str">
        <f t="shared" si="6231"/>
        <v/>
      </c>
      <c r="O3047" t="str">
        <f t="shared" si="6232"/>
        <v/>
      </c>
    </row>
    <row r="3048" spans="1:25" x14ac:dyDescent="0.25">
      <c r="A3048" t="s">
        <v>130</v>
      </c>
      <c r="B3048" t="s">
        <v>76</v>
      </c>
      <c r="C3048" t="s">
        <v>131</v>
      </c>
      <c r="D3048">
        <v>0.01</v>
      </c>
      <c r="E3048" t="s">
        <v>1275</v>
      </c>
      <c r="F3048" t="s">
        <v>26</v>
      </c>
      <c r="G3048" t="str">
        <f t="shared" si="6226"/>
        <v>DL2022016</v>
      </c>
      <c r="H3048" t="str">
        <f t="shared" si="6227"/>
        <v>22</v>
      </c>
      <c r="I3048" t="str">
        <f t="shared" si="6228"/>
        <v>Europæisk ål_22_20221013_DL2022016_FrederikshavnGymNykoebingKatedralskole</v>
      </c>
      <c r="J3048" t="str">
        <f>VLOOKUP(MID(C3048,4,6),Datasæt_Analysesystemer!$B$2:$E$69,3,FALSE)</f>
        <v>Europæisk ål</v>
      </c>
      <c r="K3048" t="str">
        <f t="shared" si="6229"/>
        <v>EP</v>
      </c>
      <c r="L3048" s="7" t="str">
        <f t="shared" si="6241"/>
        <v>No Ct</v>
      </c>
      <c r="M3048" t="str">
        <f t="shared" si="6230"/>
        <v/>
      </c>
      <c r="N3048" t="str">
        <f t="shared" si="6231"/>
        <v/>
      </c>
      <c r="O3048" t="str">
        <f t="shared" si="6232"/>
        <v/>
      </c>
    </row>
    <row r="3049" spans="1:25" x14ac:dyDescent="0.25">
      <c r="A3049" t="s">
        <v>145</v>
      </c>
      <c r="B3049" t="s">
        <v>76</v>
      </c>
      <c r="C3049" t="s">
        <v>131</v>
      </c>
      <c r="D3049">
        <v>0.01</v>
      </c>
      <c r="E3049" t="s">
        <v>1275</v>
      </c>
      <c r="F3049" t="s">
        <v>26</v>
      </c>
      <c r="G3049" t="str">
        <f t="shared" si="6226"/>
        <v>DL2022016</v>
      </c>
      <c r="H3049" t="str">
        <f t="shared" si="6227"/>
        <v>22</v>
      </c>
      <c r="I3049" t="str">
        <f t="shared" si="6228"/>
        <v>Europæisk ål_22_20221013_DL2022016_FrederikshavnGymNykoebingKatedralskole</v>
      </c>
      <c r="J3049" t="str">
        <f>VLOOKUP(MID(C3049,4,6),Datasæt_Analysesystemer!$B$2:$E$69,3,FALSE)</f>
        <v>Europæisk ål</v>
      </c>
      <c r="K3049" t="str">
        <f t="shared" si="6229"/>
        <v>EP</v>
      </c>
      <c r="L3049" s="7" t="str">
        <f t="shared" si="6241"/>
        <v>No Ct</v>
      </c>
      <c r="M3049" t="str">
        <f t="shared" si="6230"/>
        <v/>
      </c>
      <c r="N3049" t="str">
        <f t="shared" si="6231"/>
        <v/>
      </c>
      <c r="O3049" t="str">
        <f t="shared" si="6232"/>
        <v/>
      </c>
      <c r="Y3049" t="str">
        <f>O3051</f>
        <v/>
      </c>
    </row>
    <row r="3050" spans="1:25" x14ac:dyDescent="0.25">
      <c r="A3050" t="s">
        <v>192</v>
      </c>
      <c r="B3050" t="s">
        <v>23</v>
      </c>
      <c r="C3050" t="s">
        <v>193</v>
      </c>
      <c r="D3050">
        <v>0.01</v>
      </c>
      <c r="E3050" t="s">
        <v>1275</v>
      </c>
      <c r="F3050" t="s">
        <v>26</v>
      </c>
      <c r="G3050" t="str">
        <f t="shared" si="6226"/>
        <v>DL2022016</v>
      </c>
      <c r="H3050" t="str">
        <f t="shared" si="6227"/>
        <v>23</v>
      </c>
      <c r="I3050" t="str">
        <f t="shared" si="6228"/>
        <v>Sortmundet kutling_23_20221013_DL2022016_FrederikshavnGymNykoebingKatedralskole</v>
      </c>
      <c r="J3050" t="str">
        <f>VLOOKUP(MID(C3050,4,6),Datasæt_Analysesystemer!$B$2:$E$69,3,FALSE)</f>
        <v>Sortmundet kutling</v>
      </c>
      <c r="K3050" t="str">
        <f t="shared" si="6229"/>
        <v>PK</v>
      </c>
      <c r="L3050" s="7" t="str">
        <f t="shared" si="6241"/>
        <v>No Ct</v>
      </c>
      <c r="M3050">
        <f t="shared" si="6230"/>
        <v>0</v>
      </c>
      <c r="N3050">
        <f t="shared" si="6231"/>
        <v>0</v>
      </c>
      <c r="O3050">
        <f t="shared" si="6232"/>
        <v>0</v>
      </c>
      <c r="Q3050">
        <f t="shared" ref="Q3050" si="6282">IF(L3052="No Ct",0,L3052)</f>
        <v>0</v>
      </c>
      <c r="R3050">
        <f t="shared" ref="R3050" si="6283">IF(L3053="No Ct",0,L3053)</f>
        <v>0</v>
      </c>
      <c r="S3050" t="str">
        <f t="shared" ref="S3050" si="6284">IF(AND(M3050&gt;0,N3050=0),"Valid","Invalid")</f>
        <v>Invalid</v>
      </c>
      <c r="T3050" t="str">
        <f t="shared" ref="T3050" si="6285">IF(OR(Q3050&gt;1,R3050&gt;1),"Present","Absent")</f>
        <v>Absent</v>
      </c>
      <c r="U3050" t="str">
        <f t="shared" ref="U3050" si="6286">IF(OR(AND(Q3050&gt;1,Q3050&lt;41),AND(R3050&gt;1,R3050&lt;41)),"Ct&lt;41","Ct&gt;41")</f>
        <v>Ct&gt;41</v>
      </c>
      <c r="V3050" t="str">
        <f t="shared" ref="V3050" si="6287">J3050</f>
        <v>Sortmundet kutling</v>
      </c>
      <c r="W3050" t="str">
        <f t="shared" ref="W3050" si="6288">MID(F3050,10,9)</f>
        <v>DL2022016</v>
      </c>
      <c r="X3050" t="str">
        <f t="shared" ref="X3050" si="6289">W3050&amp;"_"&amp;V3050&amp;"_"&amp;S3050&amp;"_"&amp;T3050&amp;"_"&amp;U3050</f>
        <v>DL2022016_Sortmundet kutling_Invalid_Absent_Ct&gt;41</v>
      </c>
    </row>
    <row r="3051" spans="1:25" x14ac:dyDescent="0.25">
      <c r="A3051" t="s">
        <v>168</v>
      </c>
      <c r="B3051" t="s">
        <v>51</v>
      </c>
      <c r="C3051" t="s">
        <v>169</v>
      </c>
      <c r="D3051">
        <v>0.01</v>
      </c>
      <c r="E3051" t="s">
        <v>1275</v>
      </c>
      <c r="F3051" t="s">
        <v>26</v>
      </c>
      <c r="G3051" t="str">
        <f t="shared" si="6226"/>
        <v>DL2022016</v>
      </c>
      <c r="H3051" t="str">
        <f t="shared" si="6227"/>
        <v>23</v>
      </c>
      <c r="I3051" t="str">
        <f t="shared" si="6228"/>
        <v>Sortmundet kutling_23_20221013_DL2022016_FrederikshavnGymNykoebingKatedralskole</v>
      </c>
      <c r="J3051" t="str">
        <f>VLOOKUP(MID(C3051,4,6),Datasæt_Analysesystemer!$B$2:$E$69,3,FALSE)</f>
        <v>Sortmundet kutling</v>
      </c>
      <c r="K3051" t="str">
        <f t="shared" si="6229"/>
        <v>NK</v>
      </c>
      <c r="L3051" s="7" t="str">
        <f t="shared" si="6241"/>
        <v>No Ct</v>
      </c>
      <c r="M3051" t="str">
        <f t="shared" si="6230"/>
        <v/>
      </c>
      <c r="N3051" t="str">
        <f t="shared" si="6231"/>
        <v/>
      </c>
      <c r="O3051" t="str">
        <f t="shared" si="6232"/>
        <v/>
      </c>
    </row>
    <row r="3052" spans="1:25" x14ac:dyDescent="0.25">
      <c r="A3052" t="s">
        <v>132</v>
      </c>
      <c r="B3052" t="s">
        <v>76</v>
      </c>
      <c r="C3052" t="s">
        <v>133</v>
      </c>
      <c r="D3052">
        <v>0.01</v>
      </c>
      <c r="E3052" t="s">
        <v>1275</v>
      </c>
      <c r="F3052" t="s">
        <v>26</v>
      </c>
      <c r="G3052" t="str">
        <f t="shared" si="6226"/>
        <v>DL2022016</v>
      </c>
      <c r="H3052" t="str">
        <f t="shared" si="6227"/>
        <v>23</v>
      </c>
      <c r="I3052" t="str">
        <f t="shared" si="6228"/>
        <v>Sortmundet kutling_23_20221013_DL2022016_FrederikshavnGymNykoebingKatedralskole</v>
      </c>
      <c r="J3052" t="str">
        <f>VLOOKUP(MID(C3052,4,6),Datasæt_Analysesystemer!$B$2:$E$69,3,FALSE)</f>
        <v>Sortmundet kutling</v>
      </c>
      <c r="K3052" t="str">
        <f t="shared" si="6229"/>
        <v>EP</v>
      </c>
      <c r="L3052" s="7" t="str">
        <f t="shared" si="6241"/>
        <v>No Ct</v>
      </c>
      <c r="M3052" t="str">
        <f t="shared" si="6230"/>
        <v/>
      </c>
      <c r="N3052" t="str">
        <f t="shared" si="6231"/>
        <v/>
      </c>
      <c r="O3052" t="str">
        <f t="shared" si="6232"/>
        <v/>
      </c>
    </row>
    <row r="3053" spans="1:25" x14ac:dyDescent="0.25">
      <c r="A3053" t="s">
        <v>146</v>
      </c>
      <c r="B3053" t="s">
        <v>76</v>
      </c>
      <c r="C3053" t="s">
        <v>133</v>
      </c>
      <c r="D3053">
        <v>0.01</v>
      </c>
      <c r="E3053" t="s">
        <v>1275</v>
      </c>
      <c r="F3053" t="s">
        <v>26</v>
      </c>
      <c r="G3053" t="str">
        <f t="shared" si="6226"/>
        <v>DL2022016</v>
      </c>
      <c r="H3053" t="str">
        <f t="shared" si="6227"/>
        <v>23</v>
      </c>
      <c r="I3053" t="str">
        <f t="shared" si="6228"/>
        <v>Sortmundet kutling_23_20221013_DL2022016_FrederikshavnGymNykoebingKatedralskole</v>
      </c>
      <c r="J3053" t="str">
        <f>VLOOKUP(MID(C3053,4,6),Datasæt_Analysesystemer!$B$2:$E$69,3,FALSE)</f>
        <v>Sortmundet kutling</v>
      </c>
      <c r="K3053" t="str">
        <f t="shared" si="6229"/>
        <v>EP</v>
      </c>
      <c r="L3053" s="7" t="str">
        <f t="shared" si="6241"/>
        <v>No Ct</v>
      </c>
      <c r="M3053" t="str">
        <f t="shared" si="6230"/>
        <v/>
      </c>
      <c r="N3053" t="str">
        <f t="shared" si="6231"/>
        <v/>
      </c>
      <c r="O3053" t="str">
        <f t="shared" si="6232"/>
        <v/>
      </c>
      <c r="Y3053" t="str">
        <f>O3055</f>
        <v/>
      </c>
    </row>
    <row r="3054" spans="1:25" x14ac:dyDescent="0.25">
      <c r="A3054" t="s">
        <v>194</v>
      </c>
      <c r="B3054" t="s">
        <v>23</v>
      </c>
      <c r="C3054" t="s">
        <v>195</v>
      </c>
      <c r="D3054">
        <v>0.01</v>
      </c>
      <c r="E3054">
        <v>22.3</v>
      </c>
      <c r="F3054" t="s">
        <v>26</v>
      </c>
      <c r="G3054" t="str">
        <f t="shared" si="6226"/>
        <v>DL2022016</v>
      </c>
      <c r="H3054" t="str">
        <f t="shared" si="6227"/>
        <v>24</v>
      </c>
      <c r="I3054" t="str">
        <f t="shared" si="6228"/>
        <v>Sortmundet kutling_24_20221013_DL2022016_FrederikshavnGymNykoebingKatedralskole</v>
      </c>
      <c r="J3054" t="str">
        <f>VLOOKUP(MID(C3054,4,6),Datasæt_Analysesystemer!$B$2:$E$69,3,FALSE)</f>
        <v>Sortmundet kutling</v>
      </c>
      <c r="K3054" t="str">
        <f t="shared" si="6229"/>
        <v>PK</v>
      </c>
      <c r="L3054" s="7">
        <f t="shared" si="6241"/>
        <v>22.3</v>
      </c>
      <c r="M3054">
        <f t="shared" si="6230"/>
        <v>22.3</v>
      </c>
      <c r="N3054">
        <f t="shared" si="6231"/>
        <v>0</v>
      </c>
      <c r="O3054">
        <f t="shared" si="6232"/>
        <v>0</v>
      </c>
      <c r="Q3054">
        <f t="shared" ref="Q3054" si="6290">IF(L3056="No Ct",0,L3056)</f>
        <v>0</v>
      </c>
      <c r="R3054">
        <f t="shared" ref="R3054" si="6291">IF(L3057="No Ct",0,L3057)</f>
        <v>0</v>
      </c>
      <c r="S3054" t="str">
        <f t="shared" ref="S3054" si="6292">IF(AND(M3054&gt;0,N3054=0),"Valid","Invalid")</f>
        <v>Valid</v>
      </c>
      <c r="T3054" t="str">
        <f t="shared" ref="T3054" si="6293">IF(OR(Q3054&gt;1,R3054&gt;1),"Present","Absent")</f>
        <v>Absent</v>
      </c>
      <c r="U3054" t="str">
        <f t="shared" ref="U3054" si="6294">IF(OR(AND(Q3054&gt;1,Q3054&lt;41),AND(R3054&gt;1,R3054&lt;41)),"Ct&lt;41","Ct&gt;41")</f>
        <v>Ct&gt;41</v>
      </c>
      <c r="V3054" t="str">
        <f t="shared" ref="V3054" si="6295">J3054</f>
        <v>Sortmundet kutling</v>
      </c>
      <c r="W3054" t="str">
        <f t="shared" ref="W3054" si="6296">MID(F3054,10,9)</f>
        <v>DL2022016</v>
      </c>
      <c r="X3054" t="str">
        <f t="shared" ref="X3054" si="6297">W3054&amp;"_"&amp;V3054&amp;"_"&amp;S3054&amp;"_"&amp;T3054&amp;"_"&amp;U3054</f>
        <v>DL2022016_Sortmundet kutling_Valid_Absent_Ct&gt;41</v>
      </c>
    </row>
    <row r="3055" spans="1:25" x14ac:dyDescent="0.25">
      <c r="A3055" t="s">
        <v>170</v>
      </c>
      <c r="B3055" t="s">
        <v>51</v>
      </c>
      <c r="C3055" t="s">
        <v>171</v>
      </c>
      <c r="D3055">
        <v>0.01</v>
      </c>
      <c r="E3055" t="s">
        <v>1275</v>
      </c>
      <c r="F3055" t="s">
        <v>26</v>
      </c>
      <c r="G3055" t="str">
        <f t="shared" si="6226"/>
        <v>DL2022016</v>
      </c>
      <c r="H3055" t="str">
        <f t="shared" si="6227"/>
        <v>24</v>
      </c>
      <c r="I3055" t="str">
        <f t="shared" si="6228"/>
        <v>Sortmundet kutling_24_20221013_DL2022016_FrederikshavnGymNykoebingKatedralskole</v>
      </c>
      <c r="J3055" t="str">
        <f>VLOOKUP(MID(C3055,4,6),Datasæt_Analysesystemer!$B$2:$E$69,3,FALSE)</f>
        <v>Sortmundet kutling</v>
      </c>
      <c r="K3055" t="str">
        <f t="shared" si="6229"/>
        <v>NK</v>
      </c>
      <c r="L3055" s="7" t="str">
        <f t="shared" si="6241"/>
        <v>No Ct</v>
      </c>
      <c r="M3055" t="str">
        <f t="shared" si="6230"/>
        <v/>
      </c>
      <c r="N3055" t="str">
        <f t="shared" si="6231"/>
        <v/>
      </c>
      <c r="O3055" t="str">
        <f t="shared" si="6232"/>
        <v/>
      </c>
    </row>
    <row r="3056" spans="1:25" x14ac:dyDescent="0.25">
      <c r="A3056" t="s">
        <v>134</v>
      </c>
      <c r="B3056" t="s">
        <v>76</v>
      </c>
      <c r="C3056" t="s">
        <v>135</v>
      </c>
      <c r="D3056">
        <v>0.01</v>
      </c>
      <c r="E3056" t="s">
        <v>1275</v>
      </c>
      <c r="F3056" t="s">
        <v>26</v>
      </c>
      <c r="G3056" t="str">
        <f t="shared" si="6226"/>
        <v>DL2022016</v>
      </c>
      <c r="H3056" t="str">
        <f t="shared" si="6227"/>
        <v>24</v>
      </c>
      <c r="I3056" t="str">
        <f t="shared" si="6228"/>
        <v>Sortmundet kutling_24_20221013_DL2022016_FrederikshavnGymNykoebingKatedralskole</v>
      </c>
      <c r="J3056" t="str">
        <f>VLOOKUP(MID(C3056,4,6),Datasæt_Analysesystemer!$B$2:$E$69,3,FALSE)</f>
        <v>Sortmundet kutling</v>
      </c>
      <c r="K3056" t="str">
        <f t="shared" si="6229"/>
        <v>EP</v>
      </c>
      <c r="L3056" s="7" t="str">
        <f t="shared" si="6241"/>
        <v>No Ct</v>
      </c>
      <c r="M3056" t="str">
        <f t="shared" si="6230"/>
        <v/>
      </c>
      <c r="N3056" t="str">
        <f t="shared" si="6231"/>
        <v/>
      </c>
      <c r="O3056" t="str">
        <f t="shared" si="6232"/>
        <v/>
      </c>
    </row>
    <row r="3057" spans="1:25" x14ac:dyDescent="0.25">
      <c r="A3057" t="s">
        <v>147</v>
      </c>
      <c r="B3057" t="s">
        <v>76</v>
      </c>
      <c r="C3057" t="s">
        <v>135</v>
      </c>
      <c r="D3057">
        <v>0.01</v>
      </c>
      <c r="E3057" t="s">
        <v>1275</v>
      </c>
      <c r="F3057" t="s">
        <v>26</v>
      </c>
      <c r="G3057" t="str">
        <f t="shared" si="6226"/>
        <v>DL2022016</v>
      </c>
      <c r="H3057" t="str">
        <f t="shared" si="6227"/>
        <v>24</v>
      </c>
      <c r="I3057" t="str">
        <f t="shared" si="6228"/>
        <v>Sortmundet kutling_24_20221013_DL2022016_FrederikshavnGymNykoebingKatedralskole</v>
      </c>
      <c r="J3057" t="str">
        <f>VLOOKUP(MID(C3057,4,6),Datasæt_Analysesystemer!$B$2:$E$69,3,FALSE)</f>
        <v>Sortmundet kutling</v>
      </c>
      <c r="K3057" t="str">
        <f t="shared" si="6229"/>
        <v>EP</v>
      </c>
      <c r="L3057" s="7" t="str">
        <f t="shared" si="6241"/>
        <v>No Ct</v>
      </c>
      <c r="M3057" t="str">
        <f t="shared" si="6230"/>
        <v/>
      </c>
      <c r="N3057" t="str">
        <f t="shared" si="6231"/>
        <v/>
      </c>
      <c r="O3057" t="str">
        <f t="shared" si="6232"/>
        <v/>
      </c>
      <c r="Y3057" t="str">
        <f>O3059</f>
        <v/>
      </c>
    </row>
    <row r="3058" spans="1:25" x14ac:dyDescent="0.25">
      <c r="A3058" t="s">
        <v>22</v>
      </c>
      <c r="B3058" t="s">
        <v>23</v>
      </c>
      <c r="C3058" t="s">
        <v>522</v>
      </c>
      <c r="D3058">
        <v>0.01</v>
      </c>
      <c r="E3058">
        <v>36.950000000000003</v>
      </c>
      <c r="F3058" t="s">
        <v>1246</v>
      </c>
      <c r="G3058" t="str">
        <f t="shared" si="6226"/>
        <v>DL2022080</v>
      </c>
      <c r="H3058" t="str">
        <f t="shared" si="6227"/>
        <v>01</v>
      </c>
      <c r="I3058" t="str">
        <f t="shared" si="6228"/>
        <v>Skrubbe_01_20221108_DL2022080_HimmerlevGym</v>
      </c>
      <c r="J3058" t="str">
        <f>VLOOKUP(MID(C3058,4,6),Datasæt_Analysesystemer!$B$2:$E$69,3,FALSE)</f>
        <v>Skrubbe</v>
      </c>
      <c r="K3058" t="str">
        <f t="shared" si="6229"/>
        <v>PK</v>
      </c>
      <c r="L3058" s="7">
        <f t="shared" si="6241"/>
        <v>36.950000000000003</v>
      </c>
      <c r="M3058">
        <f t="shared" si="6230"/>
        <v>36.950000000000003</v>
      </c>
      <c r="N3058">
        <f t="shared" si="6231"/>
        <v>0</v>
      </c>
      <c r="O3058">
        <f t="shared" si="6232"/>
        <v>24.27</v>
      </c>
      <c r="Q3058">
        <f t="shared" ref="Q3058" si="6298">IF(L3060="No Ct",0,L3060)</f>
        <v>0</v>
      </c>
      <c r="R3058">
        <f t="shared" ref="R3058" si="6299">IF(L3061="No Ct",0,L3061)</f>
        <v>24.27</v>
      </c>
      <c r="S3058" t="str">
        <f t="shared" ref="S3058" si="6300">IF(AND(M3058&gt;0,N3058=0),"Valid","Invalid")</f>
        <v>Valid</v>
      </c>
      <c r="T3058" t="str">
        <f t="shared" ref="T3058" si="6301">IF(OR(Q3058&gt;1,R3058&gt;1),"Present","Absent")</f>
        <v>Present</v>
      </c>
      <c r="U3058" t="str">
        <f t="shared" ref="U3058" si="6302">IF(OR(AND(Q3058&gt;1,Q3058&lt;41),AND(R3058&gt;1,R3058&lt;41)),"Ct&lt;41","Ct&gt;41")</f>
        <v>Ct&lt;41</v>
      </c>
      <c r="V3058" t="str">
        <f t="shared" ref="V3058" si="6303">J3058</f>
        <v>Skrubbe</v>
      </c>
      <c r="W3058" t="str">
        <f t="shared" ref="W3058" si="6304">MID(F3058,10,9)</f>
        <v>DL2022080</v>
      </c>
      <c r="X3058" t="str">
        <f t="shared" ref="X3058" si="6305">W3058&amp;"_"&amp;V3058&amp;"_"&amp;S3058&amp;"_"&amp;T3058&amp;"_"&amp;U3058</f>
        <v>DL2022080_Skrubbe_Valid_Present_Ct&lt;41</v>
      </c>
    </row>
    <row r="3059" spans="1:25" x14ac:dyDescent="0.25">
      <c r="A3059" t="s">
        <v>50</v>
      </c>
      <c r="B3059" t="s">
        <v>51</v>
      </c>
      <c r="C3059" t="s">
        <v>534</v>
      </c>
      <c r="D3059">
        <v>0.01</v>
      </c>
      <c r="E3059" t="s">
        <v>1275</v>
      </c>
      <c r="F3059" t="s">
        <v>1246</v>
      </c>
      <c r="G3059" t="str">
        <f t="shared" si="6226"/>
        <v>DL2022080</v>
      </c>
      <c r="H3059" t="str">
        <f t="shared" si="6227"/>
        <v>01</v>
      </c>
      <c r="I3059" t="str">
        <f t="shared" si="6228"/>
        <v>Skrubbe_01_20221108_DL2022080_HimmerlevGym</v>
      </c>
      <c r="J3059" t="str">
        <f>VLOOKUP(MID(C3059,4,6),Datasæt_Analysesystemer!$B$2:$E$69,3,FALSE)</f>
        <v>Skrubbe</v>
      </c>
      <c r="K3059" t="str">
        <f t="shared" si="6229"/>
        <v>NK</v>
      </c>
      <c r="L3059" s="7" t="str">
        <f t="shared" si="6241"/>
        <v>No Ct</v>
      </c>
      <c r="M3059" t="str">
        <f t="shared" si="6230"/>
        <v/>
      </c>
      <c r="N3059" t="str">
        <f t="shared" si="6231"/>
        <v/>
      </c>
      <c r="O3059" t="str">
        <f t="shared" si="6232"/>
        <v/>
      </c>
    </row>
    <row r="3060" spans="1:25" x14ac:dyDescent="0.25">
      <c r="A3060" t="s">
        <v>75</v>
      </c>
      <c r="B3060" t="s">
        <v>76</v>
      </c>
      <c r="C3060" t="s">
        <v>546</v>
      </c>
      <c r="D3060">
        <v>0.01</v>
      </c>
      <c r="E3060" t="s">
        <v>1275</v>
      </c>
      <c r="F3060" t="s">
        <v>1246</v>
      </c>
      <c r="G3060" t="str">
        <f t="shared" si="6226"/>
        <v>DL2022080</v>
      </c>
      <c r="H3060" t="str">
        <f t="shared" si="6227"/>
        <v>01</v>
      </c>
      <c r="I3060" t="str">
        <f t="shared" si="6228"/>
        <v>Skrubbe_01_20221108_DL2022080_HimmerlevGym</v>
      </c>
      <c r="J3060" t="str">
        <f>VLOOKUP(MID(C3060,4,6),Datasæt_Analysesystemer!$B$2:$E$69,3,FALSE)</f>
        <v>Skrubbe</v>
      </c>
      <c r="K3060" t="str">
        <f t="shared" si="6229"/>
        <v>EP</v>
      </c>
      <c r="L3060" s="7" t="str">
        <f t="shared" si="6241"/>
        <v>No Ct</v>
      </c>
      <c r="M3060" t="str">
        <f t="shared" si="6230"/>
        <v/>
      </c>
      <c r="N3060" t="str">
        <f t="shared" si="6231"/>
        <v/>
      </c>
      <c r="O3060" t="str">
        <f t="shared" si="6232"/>
        <v/>
      </c>
    </row>
    <row r="3061" spans="1:25" x14ac:dyDescent="0.25">
      <c r="A3061" t="s">
        <v>100</v>
      </c>
      <c r="B3061" t="s">
        <v>76</v>
      </c>
      <c r="C3061" t="s">
        <v>546</v>
      </c>
      <c r="D3061">
        <v>0.01</v>
      </c>
      <c r="E3061">
        <v>24.27</v>
      </c>
      <c r="F3061" t="s">
        <v>1246</v>
      </c>
      <c r="G3061" t="str">
        <f t="shared" si="6226"/>
        <v>DL2022080</v>
      </c>
      <c r="H3061" t="str">
        <f t="shared" si="6227"/>
        <v>01</v>
      </c>
      <c r="I3061" t="str">
        <f t="shared" si="6228"/>
        <v>Skrubbe_01_20221108_DL2022080_HimmerlevGym</v>
      </c>
      <c r="J3061" t="str">
        <f>VLOOKUP(MID(C3061,4,6),Datasæt_Analysesystemer!$B$2:$E$69,3,FALSE)</f>
        <v>Skrubbe</v>
      </c>
      <c r="K3061" t="str">
        <f t="shared" si="6229"/>
        <v>EP</v>
      </c>
      <c r="L3061" s="7">
        <f t="shared" si="6241"/>
        <v>24.27</v>
      </c>
      <c r="M3061" t="str">
        <f t="shared" si="6230"/>
        <v/>
      </c>
      <c r="N3061" t="str">
        <f t="shared" si="6231"/>
        <v/>
      </c>
      <c r="O3061" t="str">
        <f t="shared" si="6232"/>
        <v/>
      </c>
    </row>
    <row r="3062" spans="1:25" x14ac:dyDescent="0.25">
      <c r="A3062" t="s">
        <v>27</v>
      </c>
      <c r="B3062" t="s">
        <v>23</v>
      </c>
      <c r="C3062" t="s">
        <v>523</v>
      </c>
      <c r="D3062">
        <v>0.01</v>
      </c>
      <c r="E3062">
        <v>23.03</v>
      </c>
      <c r="F3062" t="s">
        <v>1246</v>
      </c>
      <c r="G3062" t="str">
        <f t="shared" si="6226"/>
        <v>DL2022080</v>
      </c>
      <c r="H3062" t="str">
        <f t="shared" si="6227"/>
        <v>02</v>
      </c>
      <c r="I3062" t="str">
        <f t="shared" si="6228"/>
        <v>Skrubbe_02_20221108_DL2022080_HimmerlevGym</v>
      </c>
      <c r="J3062" t="str">
        <f>VLOOKUP(MID(C3062,4,6),Datasæt_Analysesystemer!$B$2:$E$69,3,FALSE)</f>
        <v>Skrubbe</v>
      </c>
      <c r="K3062" t="str">
        <f t="shared" si="6229"/>
        <v>PK</v>
      </c>
      <c r="L3062" s="7">
        <f t="shared" si="6241"/>
        <v>23.03</v>
      </c>
      <c r="M3062">
        <f t="shared" si="6230"/>
        <v>23.03</v>
      </c>
      <c r="N3062">
        <f t="shared" si="6231"/>
        <v>0</v>
      </c>
      <c r="O3062">
        <f t="shared" si="6232"/>
        <v>0</v>
      </c>
      <c r="Q3062">
        <f t="shared" ref="Q3062" si="6306">IF(L3064="No Ct",0,L3064)</f>
        <v>0</v>
      </c>
      <c r="R3062">
        <f t="shared" ref="R3062" si="6307">IF(L3065="No Ct",0,L3065)</f>
        <v>0</v>
      </c>
      <c r="S3062" t="str">
        <f t="shared" ref="S3062" si="6308">IF(AND(M3062&gt;0,N3062=0),"Valid","Invalid")</f>
        <v>Valid</v>
      </c>
      <c r="T3062" t="str">
        <f t="shared" ref="T3062" si="6309">IF(OR(Q3062&gt;1,R3062&gt;1),"Present","Absent")</f>
        <v>Absent</v>
      </c>
      <c r="U3062" t="str">
        <f t="shared" ref="U3062" si="6310">IF(OR(AND(Q3062&gt;1,Q3062&lt;41),AND(R3062&gt;1,R3062&lt;41)),"Ct&lt;41","Ct&gt;41")</f>
        <v>Ct&gt;41</v>
      </c>
      <c r="V3062" t="str">
        <f t="shared" ref="V3062" si="6311">J3062</f>
        <v>Skrubbe</v>
      </c>
      <c r="W3062" t="str">
        <f t="shared" ref="W3062" si="6312">MID(F3062,10,9)</f>
        <v>DL2022080</v>
      </c>
      <c r="X3062" t="str">
        <f t="shared" ref="X3062" si="6313">W3062&amp;"_"&amp;V3062&amp;"_"&amp;S3062&amp;"_"&amp;T3062&amp;"_"&amp;U3062</f>
        <v>DL2022080_Skrubbe_Valid_Absent_Ct&gt;41</v>
      </c>
    </row>
    <row r="3063" spans="1:25" x14ac:dyDescent="0.25">
      <c r="A3063" t="s">
        <v>53</v>
      </c>
      <c r="B3063" t="s">
        <v>51</v>
      </c>
      <c r="C3063" t="s">
        <v>535</v>
      </c>
      <c r="D3063">
        <v>0.01</v>
      </c>
      <c r="E3063" t="s">
        <v>1275</v>
      </c>
      <c r="F3063" t="s">
        <v>1246</v>
      </c>
      <c r="G3063" t="str">
        <f t="shared" si="6226"/>
        <v>DL2022080</v>
      </c>
      <c r="H3063" t="str">
        <f t="shared" si="6227"/>
        <v>02</v>
      </c>
      <c r="I3063" t="str">
        <f t="shared" si="6228"/>
        <v>Skrubbe_02_20221108_DL2022080_HimmerlevGym</v>
      </c>
      <c r="J3063" t="str">
        <f>VLOOKUP(MID(C3063,4,6),Datasæt_Analysesystemer!$B$2:$E$69,3,FALSE)</f>
        <v>Skrubbe</v>
      </c>
      <c r="K3063" t="str">
        <f t="shared" si="6229"/>
        <v>NK</v>
      </c>
      <c r="L3063" s="7" t="str">
        <f t="shared" si="6241"/>
        <v>No Ct</v>
      </c>
      <c r="M3063" t="str">
        <f t="shared" si="6230"/>
        <v/>
      </c>
      <c r="N3063" t="str">
        <f t="shared" si="6231"/>
        <v/>
      </c>
      <c r="O3063" t="str">
        <f t="shared" si="6232"/>
        <v/>
      </c>
    </row>
    <row r="3064" spans="1:25" x14ac:dyDescent="0.25">
      <c r="A3064" t="s">
        <v>78</v>
      </c>
      <c r="B3064" t="s">
        <v>76</v>
      </c>
      <c r="C3064" t="s">
        <v>547</v>
      </c>
      <c r="D3064">
        <v>0.01</v>
      </c>
      <c r="E3064" t="s">
        <v>1275</v>
      </c>
      <c r="F3064" t="s">
        <v>1246</v>
      </c>
      <c r="G3064" t="str">
        <f t="shared" si="6226"/>
        <v>DL2022080</v>
      </c>
      <c r="H3064" t="str">
        <f t="shared" si="6227"/>
        <v>02</v>
      </c>
      <c r="I3064" t="str">
        <f t="shared" si="6228"/>
        <v>Skrubbe_02_20221108_DL2022080_HimmerlevGym</v>
      </c>
      <c r="J3064" t="str">
        <f>VLOOKUP(MID(C3064,4,6),Datasæt_Analysesystemer!$B$2:$E$69,3,FALSE)</f>
        <v>Skrubbe</v>
      </c>
      <c r="K3064" t="str">
        <f t="shared" si="6229"/>
        <v>EP</v>
      </c>
      <c r="L3064" s="7" t="str">
        <f t="shared" si="6241"/>
        <v>No Ct</v>
      </c>
      <c r="M3064" t="str">
        <f t="shared" si="6230"/>
        <v/>
      </c>
      <c r="N3064" t="str">
        <f t="shared" si="6231"/>
        <v/>
      </c>
      <c r="O3064" t="str">
        <f t="shared" si="6232"/>
        <v/>
      </c>
    </row>
    <row r="3065" spans="1:25" x14ac:dyDescent="0.25">
      <c r="A3065" t="s">
        <v>101</v>
      </c>
      <c r="B3065" t="s">
        <v>76</v>
      </c>
      <c r="C3065" t="s">
        <v>547</v>
      </c>
      <c r="D3065">
        <v>0.01</v>
      </c>
      <c r="E3065" t="s">
        <v>1275</v>
      </c>
      <c r="F3065" t="s">
        <v>1246</v>
      </c>
      <c r="G3065" t="str">
        <f t="shared" si="6226"/>
        <v>DL2022080</v>
      </c>
      <c r="H3065" t="str">
        <f t="shared" si="6227"/>
        <v>02</v>
      </c>
      <c r="I3065" t="str">
        <f t="shared" si="6228"/>
        <v>Skrubbe_02_20221108_DL2022080_HimmerlevGym</v>
      </c>
      <c r="J3065" t="str">
        <f>VLOOKUP(MID(C3065,4,6),Datasæt_Analysesystemer!$B$2:$E$69,3,FALSE)</f>
        <v>Skrubbe</v>
      </c>
      <c r="K3065" t="str">
        <f t="shared" si="6229"/>
        <v>EP</v>
      </c>
      <c r="L3065" s="7" t="str">
        <f t="shared" si="6241"/>
        <v>No Ct</v>
      </c>
      <c r="M3065" t="str">
        <f t="shared" si="6230"/>
        <v/>
      </c>
      <c r="N3065" t="str">
        <f t="shared" si="6231"/>
        <v/>
      </c>
      <c r="O3065" t="str">
        <f t="shared" si="6232"/>
        <v/>
      </c>
    </row>
    <row r="3066" spans="1:25" x14ac:dyDescent="0.25">
      <c r="A3066" t="s">
        <v>29</v>
      </c>
      <c r="B3066" t="s">
        <v>23</v>
      </c>
      <c r="C3066" t="s">
        <v>524</v>
      </c>
      <c r="D3066">
        <v>0.01</v>
      </c>
      <c r="E3066">
        <v>27.85</v>
      </c>
      <c r="F3066" t="s">
        <v>1246</v>
      </c>
      <c r="G3066" t="str">
        <f t="shared" si="6226"/>
        <v>DL2022080</v>
      </c>
      <c r="H3066" t="str">
        <f t="shared" si="6227"/>
        <v>03</v>
      </c>
      <c r="I3066" t="str">
        <f t="shared" si="6228"/>
        <v>Torsk_03_20221108_DL2022080_HimmerlevGym</v>
      </c>
      <c r="J3066" t="str">
        <f>VLOOKUP(MID(C3066,4,6),Datasæt_Analysesystemer!$B$2:$E$69,3,FALSE)</f>
        <v>Torsk</v>
      </c>
      <c r="K3066" t="str">
        <f t="shared" si="6229"/>
        <v>PK</v>
      </c>
      <c r="L3066" s="7">
        <f t="shared" si="6241"/>
        <v>27.85</v>
      </c>
      <c r="M3066">
        <f t="shared" si="6230"/>
        <v>27.85</v>
      </c>
      <c r="N3066">
        <f t="shared" si="6231"/>
        <v>0</v>
      </c>
      <c r="O3066">
        <f t="shared" si="6232"/>
        <v>38.299999999999997</v>
      </c>
      <c r="Q3066">
        <f t="shared" ref="Q3066" si="6314">IF(L3068="No Ct",0,L3068)</f>
        <v>0</v>
      </c>
      <c r="R3066">
        <f t="shared" ref="R3066" si="6315">IF(L3069="No Ct",0,L3069)</f>
        <v>38.299999999999997</v>
      </c>
      <c r="S3066" t="str">
        <f t="shared" ref="S3066" si="6316">IF(AND(M3066&gt;0,N3066=0),"Valid","Invalid")</f>
        <v>Valid</v>
      </c>
      <c r="T3066" t="str">
        <f t="shared" ref="T3066" si="6317">IF(OR(Q3066&gt;1,R3066&gt;1),"Present","Absent")</f>
        <v>Present</v>
      </c>
      <c r="U3066" t="str">
        <f t="shared" ref="U3066" si="6318">IF(OR(AND(Q3066&gt;1,Q3066&lt;41),AND(R3066&gt;1,R3066&lt;41)),"Ct&lt;41","Ct&gt;41")</f>
        <v>Ct&lt;41</v>
      </c>
      <c r="V3066" t="str">
        <f t="shared" ref="V3066" si="6319">J3066</f>
        <v>Torsk</v>
      </c>
      <c r="W3066" t="str">
        <f t="shared" ref="W3066" si="6320">MID(F3066,10,9)</f>
        <v>DL2022080</v>
      </c>
      <c r="X3066" t="str">
        <f t="shared" ref="X3066" si="6321">W3066&amp;"_"&amp;V3066&amp;"_"&amp;S3066&amp;"_"&amp;T3066&amp;"_"&amp;U3066</f>
        <v>DL2022080_Torsk_Valid_Present_Ct&lt;41</v>
      </c>
    </row>
    <row r="3067" spans="1:25" x14ac:dyDescent="0.25">
      <c r="A3067" t="s">
        <v>55</v>
      </c>
      <c r="B3067" t="s">
        <v>51</v>
      </c>
      <c r="C3067" t="s">
        <v>536</v>
      </c>
      <c r="D3067">
        <v>0.01</v>
      </c>
      <c r="E3067" t="s">
        <v>1275</v>
      </c>
      <c r="F3067" t="s">
        <v>1246</v>
      </c>
      <c r="G3067" t="str">
        <f t="shared" si="6226"/>
        <v>DL2022080</v>
      </c>
      <c r="H3067" t="str">
        <f t="shared" si="6227"/>
        <v>03</v>
      </c>
      <c r="I3067" t="str">
        <f t="shared" si="6228"/>
        <v>Torsk_03_20221108_DL2022080_HimmerlevGym</v>
      </c>
      <c r="J3067" t="str">
        <f>VLOOKUP(MID(C3067,4,6),Datasæt_Analysesystemer!$B$2:$E$69,3,FALSE)</f>
        <v>Torsk</v>
      </c>
      <c r="K3067" t="str">
        <f t="shared" si="6229"/>
        <v>NK</v>
      </c>
      <c r="L3067" s="7" t="str">
        <f t="shared" si="6241"/>
        <v>No Ct</v>
      </c>
      <c r="M3067" t="str">
        <f t="shared" si="6230"/>
        <v/>
      </c>
      <c r="N3067" t="str">
        <f t="shared" si="6231"/>
        <v/>
      </c>
      <c r="O3067" t="str">
        <f t="shared" si="6232"/>
        <v/>
      </c>
    </row>
    <row r="3068" spans="1:25" x14ac:dyDescent="0.25">
      <c r="A3068" t="s">
        <v>80</v>
      </c>
      <c r="B3068" t="s">
        <v>76</v>
      </c>
      <c r="C3068" t="s">
        <v>548</v>
      </c>
      <c r="D3068">
        <v>0.01</v>
      </c>
      <c r="E3068" t="s">
        <v>1275</v>
      </c>
      <c r="F3068" t="s">
        <v>1246</v>
      </c>
      <c r="G3068" t="str">
        <f t="shared" si="6226"/>
        <v>DL2022080</v>
      </c>
      <c r="H3068" t="str">
        <f t="shared" si="6227"/>
        <v>03</v>
      </c>
      <c r="I3068" t="str">
        <f t="shared" si="6228"/>
        <v>Torsk_03_20221108_DL2022080_HimmerlevGym</v>
      </c>
      <c r="J3068" t="str">
        <f>VLOOKUP(MID(C3068,4,6),Datasæt_Analysesystemer!$B$2:$E$69,3,FALSE)</f>
        <v>Torsk</v>
      </c>
      <c r="K3068" t="str">
        <f t="shared" si="6229"/>
        <v>EP</v>
      </c>
      <c r="L3068" s="7" t="str">
        <f t="shared" si="6241"/>
        <v>No Ct</v>
      </c>
      <c r="M3068" t="str">
        <f t="shared" si="6230"/>
        <v/>
      </c>
      <c r="N3068" t="str">
        <f t="shared" si="6231"/>
        <v/>
      </c>
      <c r="O3068" t="str">
        <f t="shared" si="6232"/>
        <v/>
      </c>
    </row>
    <row r="3069" spans="1:25" x14ac:dyDescent="0.25">
      <c r="A3069" t="s">
        <v>102</v>
      </c>
      <c r="B3069" t="s">
        <v>76</v>
      </c>
      <c r="C3069" t="s">
        <v>548</v>
      </c>
      <c r="D3069">
        <v>0.01</v>
      </c>
      <c r="E3069">
        <v>38.299999999999997</v>
      </c>
      <c r="F3069" t="s">
        <v>1246</v>
      </c>
      <c r="G3069" t="str">
        <f t="shared" si="6226"/>
        <v>DL2022080</v>
      </c>
      <c r="H3069" t="str">
        <f t="shared" si="6227"/>
        <v>03</v>
      </c>
      <c r="I3069" t="str">
        <f t="shared" si="6228"/>
        <v>Torsk_03_20221108_DL2022080_HimmerlevGym</v>
      </c>
      <c r="J3069" t="str">
        <f>VLOOKUP(MID(C3069,4,6),Datasæt_Analysesystemer!$B$2:$E$69,3,FALSE)</f>
        <v>Torsk</v>
      </c>
      <c r="K3069" t="str">
        <f t="shared" si="6229"/>
        <v>EP</v>
      </c>
      <c r="L3069" s="7">
        <f t="shared" si="6241"/>
        <v>38.299999999999997</v>
      </c>
      <c r="M3069" t="str">
        <f t="shared" si="6230"/>
        <v/>
      </c>
      <c r="N3069" t="str">
        <f t="shared" si="6231"/>
        <v/>
      </c>
      <c r="O3069" t="str">
        <f t="shared" si="6232"/>
        <v/>
      </c>
    </row>
    <row r="3070" spans="1:25" x14ac:dyDescent="0.25">
      <c r="A3070" t="s">
        <v>31</v>
      </c>
      <c r="B3070" t="s">
        <v>23</v>
      </c>
      <c r="C3070" t="s">
        <v>525</v>
      </c>
      <c r="D3070">
        <v>0.01</v>
      </c>
      <c r="E3070">
        <v>27.44</v>
      </c>
      <c r="F3070" t="s">
        <v>1246</v>
      </c>
      <c r="G3070" t="str">
        <f t="shared" si="6226"/>
        <v>DL2022080</v>
      </c>
      <c r="H3070" t="str">
        <f t="shared" si="6227"/>
        <v>04</v>
      </c>
      <c r="I3070" t="str">
        <f t="shared" si="6228"/>
        <v>Torsk_04_20221108_DL2022080_HimmerlevGym</v>
      </c>
      <c r="J3070" t="str">
        <f>VLOOKUP(MID(C3070,4,6),Datasæt_Analysesystemer!$B$2:$E$69,3,FALSE)</f>
        <v>Torsk</v>
      </c>
      <c r="K3070" t="str">
        <f t="shared" si="6229"/>
        <v>PK</v>
      </c>
      <c r="L3070" s="7">
        <f t="shared" si="6241"/>
        <v>27.44</v>
      </c>
      <c r="M3070">
        <f t="shared" si="6230"/>
        <v>27.44</v>
      </c>
      <c r="N3070">
        <f t="shared" si="6231"/>
        <v>0</v>
      </c>
      <c r="O3070">
        <f t="shared" si="6232"/>
        <v>0</v>
      </c>
      <c r="Q3070">
        <f t="shared" ref="Q3070" si="6322">IF(L3072="No Ct",0,L3072)</f>
        <v>0</v>
      </c>
      <c r="R3070">
        <f t="shared" ref="R3070" si="6323">IF(L3073="No Ct",0,L3073)</f>
        <v>0</v>
      </c>
      <c r="S3070" t="str">
        <f t="shared" ref="S3070" si="6324">IF(AND(M3070&gt;0,N3070=0),"Valid","Invalid")</f>
        <v>Valid</v>
      </c>
      <c r="T3070" t="str">
        <f t="shared" ref="T3070" si="6325">IF(OR(Q3070&gt;1,R3070&gt;1),"Present","Absent")</f>
        <v>Absent</v>
      </c>
      <c r="U3070" t="str">
        <f t="shared" ref="U3070" si="6326">IF(OR(AND(Q3070&gt;1,Q3070&lt;41),AND(R3070&gt;1,R3070&lt;41)),"Ct&lt;41","Ct&gt;41")</f>
        <v>Ct&gt;41</v>
      </c>
      <c r="V3070" t="str">
        <f t="shared" ref="V3070" si="6327">J3070</f>
        <v>Torsk</v>
      </c>
      <c r="W3070" t="str">
        <f t="shared" ref="W3070" si="6328">MID(F3070,10,9)</f>
        <v>DL2022080</v>
      </c>
      <c r="X3070" t="str">
        <f t="shared" ref="X3070" si="6329">W3070&amp;"_"&amp;V3070&amp;"_"&amp;S3070&amp;"_"&amp;T3070&amp;"_"&amp;U3070</f>
        <v>DL2022080_Torsk_Valid_Absent_Ct&gt;41</v>
      </c>
    </row>
    <row r="3071" spans="1:25" x14ac:dyDescent="0.25">
      <c r="A3071" t="s">
        <v>57</v>
      </c>
      <c r="B3071" t="s">
        <v>51</v>
      </c>
      <c r="C3071" t="s">
        <v>537</v>
      </c>
      <c r="D3071">
        <v>0.01</v>
      </c>
      <c r="E3071" t="s">
        <v>1275</v>
      </c>
      <c r="F3071" t="s">
        <v>1246</v>
      </c>
      <c r="G3071" t="str">
        <f t="shared" si="6226"/>
        <v>DL2022080</v>
      </c>
      <c r="H3071" t="str">
        <f t="shared" si="6227"/>
        <v>04</v>
      </c>
      <c r="I3071" t="str">
        <f t="shared" si="6228"/>
        <v>Torsk_04_20221108_DL2022080_HimmerlevGym</v>
      </c>
      <c r="J3071" t="str">
        <f>VLOOKUP(MID(C3071,4,6),Datasæt_Analysesystemer!$B$2:$E$69,3,FALSE)</f>
        <v>Torsk</v>
      </c>
      <c r="K3071" t="str">
        <f t="shared" si="6229"/>
        <v>NK</v>
      </c>
      <c r="L3071" s="7" t="str">
        <f t="shared" si="6241"/>
        <v>No Ct</v>
      </c>
      <c r="M3071" t="str">
        <f t="shared" si="6230"/>
        <v/>
      </c>
      <c r="N3071" t="str">
        <f t="shared" si="6231"/>
        <v/>
      </c>
      <c r="O3071" t="str">
        <f t="shared" si="6232"/>
        <v/>
      </c>
    </row>
    <row r="3072" spans="1:25" x14ac:dyDescent="0.25">
      <c r="A3072" t="s">
        <v>82</v>
      </c>
      <c r="B3072" t="s">
        <v>76</v>
      </c>
      <c r="C3072" t="s">
        <v>549</v>
      </c>
      <c r="D3072">
        <v>0.01</v>
      </c>
      <c r="E3072" t="s">
        <v>1275</v>
      </c>
      <c r="F3072" t="s">
        <v>1246</v>
      </c>
      <c r="G3072" t="str">
        <f t="shared" si="6226"/>
        <v>DL2022080</v>
      </c>
      <c r="H3072" t="str">
        <f t="shared" si="6227"/>
        <v>04</v>
      </c>
      <c r="I3072" t="str">
        <f t="shared" si="6228"/>
        <v>Torsk_04_20221108_DL2022080_HimmerlevGym</v>
      </c>
      <c r="J3072" t="str">
        <f>VLOOKUP(MID(C3072,4,6),Datasæt_Analysesystemer!$B$2:$E$69,3,FALSE)</f>
        <v>Torsk</v>
      </c>
      <c r="K3072" t="str">
        <f t="shared" si="6229"/>
        <v>EP</v>
      </c>
      <c r="L3072" s="7" t="str">
        <f t="shared" si="6241"/>
        <v>No Ct</v>
      </c>
      <c r="M3072" t="str">
        <f t="shared" si="6230"/>
        <v/>
      </c>
      <c r="N3072" t="str">
        <f t="shared" si="6231"/>
        <v/>
      </c>
      <c r="O3072" t="str">
        <f t="shared" si="6232"/>
        <v/>
      </c>
    </row>
    <row r="3073" spans="1:24" x14ac:dyDescent="0.25">
      <c r="A3073" t="s">
        <v>103</v>
      </c>
      <c r="B3073" t="s">
        <v>76</v>
      </c>
      <c r="C3073" t="s">
        <v>549</v>
      </c>
      <c r="D3073">
        <v>0.01</v>
      </c>
      <c r="E3073" t="s">
        <v>1275</v>
      </c>
      <c r="F3073" t="s">
        <v>1246</v>
      </c>
      <c r="G3073" t="str">
        <f t="shared" si="6226"/>
        <v>DL2022080</v>
      </c>
      <c r="H3073" t="str">
        <f t="shared" si="6227"/>
        <v>04</v>
      </c>
      <c r="I3073" t="str">
        <f t="shared" si="6228"/>
        <v>Torsk_04_20221108_DL2022080_HimmerlevGym</v>
      </c>
      <c r="J3073" t="str">
        <f>VLOOKUP(MID(C3073,4,6),Datasæt_Analysesystemer!$B$2:$E$69,3,FALSE)</f>
        <v>Torsk</v>
      </c>
      <c r="K3073" t="str">
        <f t="shared" si="6229"/>
        <v>EP</v>
      </c>
      <c r="L3073" s="7" t="str">
        <f t="shared" si="6241"/>
        <v>No Ct</v>
      </c>
      <c r="M3073" t="str">
        <f t="shared" si="6230"/>
        <v/>
      </c>
      <c r="N3073" t="str">
        <f t="shared" si="6231"/>
        <v/>
      </c>
      <c r="O3073" t="str">
        <f t="shared" si="6232"/>
        <v/>
      </c>
    </row>
    <row r="3074" spans="1:24" x14ac:dyDescent="0.25">
      <c r="A3074" t="s">
        <v>33</v>
      </c>
      <c r="B3074" t="s">
        <v>23</v>
      </c>
      <c r="C3074" t="s">
        <v>526</v>
      </c>
      <c r="D3074">
        <v>0.01</v>
      </c>
      <c r="E3074">
        <v>30.99</v>
      </c>
      <c r="F3074" t="s">
        <v>1246</v>
      </c>
      <c r="G3074" t="str">
        <f t="shared" si="6226"/>
        <v>DL2022080</v>
      </c>
      <c r="H3074" t="str">
        <f t="shared" si="6227"/>
        <v>05</v>
      </c>
      <c r="I3074" t="str">
        <f t="shared" si="6228"/>
        <v>Sandmusling_05_20221108_DL2022080_HimmerlevGym</v>
      </c>
      <c r="J3074" t="str">
        <f>VLOOKUP(MID(C3074,4,6),Datasæt_Analysesystemer!$B$2:$E$69,3,FALSE)</f>
        <v>Sandmusling</v>
      </c>
      <c r="K3074" t="str">
        <f t="shared" si="6229"/>
        <v>PK</v>
      </c>
      <c r="L3074" s="7">
        <f t="shared" si="6241"/>
        <v>30.99</v>
      </c>
      <c r="M3074">
        <f t="shared" si="6230"/>
        <v>30.99</v>
      </c>
      <c r="N3074">
        <f t="shared" si="6231"/>
        <v>0</v>
      </c>
      <c r="O3074">
        <f t="shared" si="6232"/>
        <v>33.33</v>
      </c>
      <c r="Q3074">
        <f t="shared" ref="Q3074" si="6330">IF(L3076="No Ct",0,L3076)</f>
        <v>33.33</v>
      </c>
      <c r="R3074">
        <f t="shared" ref="R3074" si="6331">IF(L3077="No Ct",0,L3077)</f>
        <v>0</v>
      </c>
      <c r="S3074" t="str">
        <f t="shared" ref="S3074" si="6332">IF(AND(M3074&gt;0,N3074=0),"Valid","Invalid")</f>
        <v>Valid</v>
      </c>
      <c r="T3074" t="str">
        <f t="shared" ref="T3074" si="6333">IF(OR(Q3074&gt;1,R3074&gt;1),"Present","Absent")</f>
        <v>Present</v>
      </c>
      <c r="U3074" t="str">
        <f t="shared" ref="U3074" si="6334">IF(OR(AND(Q3074&gt;1,Q3074&lt;41),AND(R3074&gt;1,R3074&lt;41)),"Ct&lt;41","Ct&gt;41")</f>
        <v>Ct&lt;41</v>
      </c>
      <c r="V3074" t="str">
        <f t="shared" ref="V3074" si="6335">J3074</f>
        <v>Sandmusling</v>
      </c>
      <c r="W3074" t="str">
        <f t="shared" ref="W3074" si="6336">MID(F3074,10,9)</f>
        <v>DL2022080</v>
      </c>
      <c r="X3074" t="str">
        <f t="shared" ref="X3074" si="6337">W3074&amp;"_"&amp;V3074&amp;"_"&amp;S3074&amp;"_"&amp;T3074&amp;"_"&amp;U3074</f>
        <v>DL2022080_Sandmusling_Valid_Present_Ct&lt;41</v>
      </c>
    </row>
    <row r="3075" spans="1:24" x14ac:dyDescent="0.25">
      <c r="A3075" t="s">
        <v>59</v>
      </c>
      <c r="B3075" t="s">
        <v>51</v>
      </c>
      <c r="C3075" t="s">
        <v>538</v>
      </c>
      <c r="D3075">
        <v>0.01</v>
      </c>
      <c r="E3075" t="s">
        <v>1275</v>
      </c>
      <c r="F3075" t="s">
        <v>1246</v>
      </c>
      <c r="G3075" t="str">
        <f t="shared" si="6226"/>
        <v>DL2022080</v>
      </c>
      <c r="H3075" t="str">
        <f t="shared" si="6227"/>
        <v>05</v>
      </c>
      <c r="I3075" t="str">
        <f t="shared" si="6228"/>
        <v>Sandmusling_05_20221108_DL2022080_HimmerlevGym</v>
      </c>
      <c r="J3075" t="str">
        <f>VLOOKUP(MID(C3075,4,6),Datasæt_Analysesystemer!$B$2:$E$69,3,FALSE)</f>
        <v>Sandmusling</v>
      </c>
      <c r="K3075" t="str">
        <f t="shared" si="6229"/>
        <v>NK</v>
      </c>
      <c r="L3075" s="7" t="str">
        <f t="shared" si="6241"/>
        <v>No Ct</v>
      </c>
      <c r="M3075" t="str">
        <f t="shared" si="6230"/>
        <v/>
      </c>
      <c r="N3075" t="str">
        <f t="shared" si="6231"/>
        <v/>
      </c>
      <c r="O3075" t="str">
        <f t="shared" si="6232"/>
        <v/>
      </c>
    </row>
    <row r="3076" spans="1:24" x14ac:dyDescent="0.25">
      <c r="A3076" t="s">
        <v>84</v>
      </c>
      <c r="B3076" t="s">
        <v>76</v>
      </c>
      <c r="C3076" t="s">
        <v>550</v>
      </c>
      <c r="D3076">
        <v>0.01</v>
      </c>
      <c r="E3076">
        <v>33.33</v>
      </c>
      <c r="F3076" t="s">
        <v>1246</v>
      </c>
      <c r="G3076" t="str">
        <f t="shared" si="6226"/>
        <v>DL2022080</v>
      </c>
      <c r="H3076" t="str">
        <f t="shared" si="6227"/>
        <v>05</v>
      </c>
      <c r="I3076" t="str">
        <f t="shared" si="6228"/>
        <v>Sandmusling_05_20221108_DL2022080_HimmerlevGym</v>
      </c>
      <c r="J3076" t="str">
        <f>VLOOKUP(MID(C3076,4,6),Datasæt_Analysesystemer!$B$2:$E$69,3,FALSE)</f>
        <v>Sandmusling</v>
      </c>
      <c r="K3076" t="str">
        <f t="shared" si="6229"/>
        <v>EP</v>
      </c>
      <c r="L3076" s="7">
        <f t="shared" si="6241"/>
        <v>33.33</v>
      </c>
      <c r="M3076" t="str">
        <f t="shared" si="6230"/>
        <v/>
      </c>
      <c r="N3076" t="str">
        <f t="shared" si="6231"/>
        <v/>
      </c>
      <c r="O3076" t="str">
        <f t="shared" si="6232"/>
        <v/>
      </c>
    </row>
    <row r="3077" spans="1:24" x14ac:dyDescent="0.25">
      <c r="A3077" t="s">
        <v>104</v>
      </c>
      <c r="B3077" t="s">
        <v>76</v>
      </c>
      <c r="C3077" t="s">
        <v>550</v>
      </c>
      <c r="D3077">
        <v>0.01</v>
      </c>
      <c r="E3077" t="s">
        <v>1275</v>
      </c>
      <c r="F3077" t="s">
        <v>1246</v>
      </c>
      <c r="G3077" t="str">
        <f t="shared" si="6226"/>
        <v>DL2022080</v>
      </c>
      <c r="H3077" t="str">
        <f t="shared" si="6227"/>
        <v>05</v>
      </c>
      <c r="I3077" t="str">
        <f t="shared" si="6228"/>
        <v>Sandmusling_05_20221108_DL2022080_HimmerlevGym</v>
      </c>
      <c r="J3077" t="str">
        <f>VLOOKUP(MID(C3077,4,6),Datasæt_Analysesystemer!$B$2:$E$69,3,FALSE)</f>
        <v>Sandmusling</v>
      </c>
      <c r="K3077" t="str">
        <f t="shared" si="6229"/>
        <v>EP</v>
      </c>
      <c r="L3077" s="7" t="str">
        <f t="shared" si="6241"/>
        <v>No Ct</v>
      </c>
      <c r="M3077" t="str">
        <f t="shared" si="6230"/>
        <v/>
      </c>
      <c r="N3077" t="str">
        <f t="shared" si="6231"/>
        <v/>
      </c>
      <c r="O3077" t="str">
        <f t="shared" si="6232"/>
        <v/>
      </c>
    </row>
    <row r="3078" spans="1:24" x14ac:dyDescent="0.25">
      <c r="A3078" t="s">
        <v>35</v>
      </c>
      <c r="B3078" t="s">
        <v>23</v>
      </c>
      <c r="C3078" t="s">
        <v>527</v>
      </c>
      <c r="D3078">
        <v>0.01</v>
      </c>
      <c r="E3078">
        <v>30.56</v>
      </c>
      <c r="F3078" t="s">
        <v>1246</v>
      </c>
      <c r="G3078" t="str">
        <f t="shared" si="6226"/>
        <v>DL2022080</v>
      </c>
      <c r="H3078" t="str">
        <f t="shared" si="6227"/>
        <v>06</v>
      </c>
      <c r="I3078" t="str">
        <f t="shared" si="6228"/>
        <v>Sandmusling_06_20221108_DL2022080_HimmerlevGym</v>
      </c>
      <c r="J3078" t="str">
        <f>VLOOKUP(MID(C3078,4,6),Datasæt_Analysesystemer!$B$2:$E$69,3,FALSE)</f>
        <v>Sandmusling</v>
      </c>
      <c r="K3078" t="str">
        <f t="shared" si="6229"/>
        <v>PK</v>
      </c>
      <c r="L3078" s="7">
        <f t="shared" si="6241"/>
        <v>30.56</v>
      </c>
      <c r="M3078">
        <f t="shared" si="6230"/>
        <v>30.56</v>
      </c>
      <c r="N3078">
        <f t="shared" si="6231"/>
        <v>0</v>
      </c>
      <c r="O3078">
        <f t="shared" si="6232"/>
        <v>66.39</v>
      </c>
      <c r="Q3078">
        <f t="shared" ref="Q3078" si="6338">IF(L3080="No Ct",0,L3080)</f>
        <v>33.57</v>
      </c>
      <c r="R3078">
        <f t="shared" ref="R3078" si="6339">IF(L3081="No Ct",0,L3081)</f>
        <v>32.82</v>
      </c>
      <c r="S3078" t="str">
        <f t="shared" ref="S3078" si="6340">IF(AND(M3078&gt;0,N3078=0),"Valid","Invalid")</f>
        <v>Valid</v>
      </c>
      <c r="T3078" t="str">
        <f t="shared" ref="T3078" si="6341">IF(OR(Q3078&gt;1,R3078&gt;1),"Present","Absent")</f>
        <v>Present</v>
      </c>
      <c r="U3078" t="str">
        <f t="shared" ref="U3078" si="6342">IF(OR(AND(Q3078&gt;1,Q3078&lt;41),AND(R3078&gt;1,R3078&lt;41)),"Ct&lt;41","Ct&gt;41")</f>
        <v>Ct&lt;41</v>
      </c>
      <c r="V3078" t="str">
        <f t="shared" ref="V3078" si="6343">J3078</f>
        <v>Sandmusling</v>
      </c>
      <c r="W3078" t="str">
        <f t="shared" ref="W3078" si="6344">MID(F3078,10,9)</f>
        <v>DL2022080</v>
      </c>
      <c r="X3078" t="str">
        <f t="shared" ref="X3078" si="6345">W3078&amp;"_"&amp;V3078&amp;"_"&amp;S3078&amp;"_"&amp;T3078&amp;"_"&amp;U3078</f>
        <v>DL2022080_Sandmusling_Valid_Present_Ct&lt;41</v>
      </c>
    </row>
    <row r="3079" spans="1:24" x14ac:dyDescent="0.25">
      <c r="A3079" t="s">
        <v>61</v>
      </c>
      <c r="B3079" t="s">
        <v>51</v>
      </c>
      <c r="C3079" t="s">
        <v>539</v>
      </c>
      <c r="D3079">
        <v>0.01</v>
      </c>
      <c r="E3079" t="s">
        <v>1275</v>
      </c>
      <c r="F3079" t="s">
        <v>1246</v>
      </c>
      <c r="G3079" t="str">
        <f t="shared" si="6226"/>
        <v>DL2022080</v>
      </c>
      <c r="H3079" t="str">
        <f t="shared" si="6227"/>
        <v>06</v>
      </c>
      <c r="I3079" t="str">
        <f t="shared" si="6228"/>
        <v>Sandmusling_06_20221108_DL2022080_HimmerlevGym</v>
      </c>
      <c r="J3079" t="str">
        <f>VLOOKUP(MID(C3079,4,6),Datasæt_Analysesystemer!$B$2:$E$69,3,FALSE)</f>
        <v>Sandmusling</v>
      </c>
      <c r="K3079" t="str">
        <f t="shared" si="6229"/>
        <v>NK</v>
      </c>
      <c r="L3079" s="7" t="str">
        <f t="shared" si="6241"/>
        <v>No Ct</v>
      </c>
      <c r="M3079" t="str">
        <f t="shared" si="6230"/>
        <v/>
      </c>
      <c r="N3079" t="str">
        <f t="shared" si="6231"/>
        <v/>
      </c>
      <c r="O3079" t="str">
        <f t="shared" si="6232"/>
        <v/>
      </c>
    </row>
    <row r="3080" spans="1:24" x14ac:dyDescent="0.25">
      <c r="A3080" t="s">
        <v>86</v>
      </c>
      <c r="B3080" t="s">
        <v>76</v>
      </c>
      <c r="C3080" t="s">
        <v>551</v>
      </c>
      <c r="D3080">
        <v>0.01</v>
      </c>
      <c r="E3080">
        <v>33.57</v>
      </c>
      <c r="F3080" t="s">
        <v>1246</v>
      </c>
      <c r="G3080" t="str">
        <f t="shared" si="6226"/>
        <v>DL2022080</v>
      </c>
      <c r="H3080" t="str">
        <f t="shared" si="6227"/>
        <v>06</v>
      </c>
      <c r="I3080" t="str">
        <f t="shared" si="6228"/>
        <v>Sandmusling_06_20221108_DL2022080_HimmerlevGym</v>
      </c>
      <c r="J3080" t="str">
        <f>VLOOKUP(MID(C3080,4,6),Datasæt_Analysesystemer!$B$2:$E$69,3,FALSE)</f>
        <v>Sandmusling</v>
      </c>
      <c r="K3080" t="str">
        <f t="shared" si="6229"/>
        <v>EP</v>
      </c>
      <c r="L3080" s="7">
        <f t="shared" si="6241"/>
        <v>33.57</v>
      </c>
      <c r="M3080" t="str">
        <f t="shared" si="6230"/>
        <v/>
      </c>
      <c r="N3080" t="str">
        <f t="shared" si="6231"/>
        <v/>
      </c>
      <c r="O3080" t="str">
        <f t="shared" si="6232"/>
        <v/>
      </c>
    </row>
    <row r="3081" spans="1:24" x14ac:dyDescent="0.25">
      <c r="A3081" t="s">
        <v>105</v>
      </c>
      <c r="B3081" t="s">
        <v>76</v>
      </c>
      <c r="C3081" t="s">
        <v>551</v>
      </c>
      <c r="D3081">
        <v>0.01</v>
      </c>
      <c r="E3081">
        <v>32.82</v>
      </c>
      <c r="F3081" t="s">
        <v>1246</v>
      </c>
      <c r="G3081" t="str">
        <f t="shared" si="6226"/>
        <v>DL2022080</v>
      </c>
      <c r="H3081" t="str">
        <f t="shared" si="6227"/>
        <v>06</v>
      </c>
      <c r="I3081" t="str">
        <f t="shared" si="6228"/>
        <v>Sandmusling_06_20221108_DL2022080_HimmerlevGym</v>
      </c>
      <c r="J3081" t="str">
        <f>VLOOKUP(MID(C3081,4,6),Datasæt_Analysesystemer!$B$2:$E$69,3,FALSE)</f>
        <v>Sandmusling</v>
      </c>
      <c r="K3081" t="str">
        <f t="shared" si="6229"/>
        <v>EP</v>
      </c>
      <c r="L3081" s="7">
        <f t="shared" si="6241"/>
        <v>32.82</v>
      </c>
      <c r="M3081" t="str">
        <f t="shared" si="6230"/>
        <v/>
      </c>
      <c r="N3081" t="str">
        <f t="shared" si="6231"/>
        <v/>
      </c>
      <c r="O3081" t="str">
        <f t="shared" si="6232"/>
        <v/>
      </c>
    </row>
    <row r="3082" spans="1:24" x14ac:dyDescent="0.25">
      <c r="A3082" t="s">
        <v>37</v>
      </c>
      <c r="B3082" t="s">
        <v>23</v>
      </c>
      <c r="C3082" t="s">
        <v>528</v>
      </c>
      <c r="D3082">
        <v>0.01</v>
      </c>
      <c r="E3082" t="s">
        <v>1275</v>
      </c>
      <c r="F3082" t="s">
        <v>1246</v>
      </c>
      <c r="G3082" t="str">
        <f t="shared" si="6226"/>
        <v>DL2022080</v>
      </c>
      <c r="H3082" t="str">
        <f t="shared" si="6227"/>
        <v>07</v>
      </c>
      <c r="I3082" t="str">
        <f t="shared" si="6228"/>
        <v>Amerikansk ribbegople_07_20221108_DL2022080_HimmerlevGym</v>
      </c>
      <c r="J3082" t="str">
        <f>VLOOKUP(MID(C3082,4,6),Datasæt_Analysesystemer!$B$2:$E$69,3,FALSE)</f>
        <v>Amerikansk ribbegople</v>
      </c>
      <c r="K3082" t="str">
        <f t="shared" si="6229"/>
        <v>PK</v>
      </c>
      <c r="L3082" s="7" t="str">
        <f t="shared" si="6241"/>
        <v>No Ct</v>
      </c>
      <c r="M3082">
        <f t="shared" si="6230"/>
        <v>0</v>
      </c>
      <c r="N3082">
        <f t="shared" si="6231"/>
        <v>0</v>
      </c>
      <c r="O3082">
        <f t="shared" si="6232"/>
        <v>0</v>
      </c>
      <c r="Q3082">
        <f t="shared" ref="Q3082" si="6346">IF(L3084="No Ct",0,L3084)</f>
        <v>0</v>
      </c>
      <c r="R3082">
        <f t="shared" ref="R3082" si="6347">IF(L3085="No Ct",0,L3085)</f>
        <v>0</v>
      </c>
      <c r="S3082" t="str">
        <f t="shared" ref="S3082" si="6348">IF(AND(M3082&gt;0,N3082=0),"Valid","Invalid")</f>
        <v>Invalid</v>
      </c>
      <c r="T3082" t="str">
        <f t="shared" ref="T3082" si="6349">IF(OR(Q3082&gt;1,R3082&gt;1),"Present","Absent")</f>
        <v>Absent</v>
      </c>
      <c r="U3082" t="str">
        <f t="shared" ref="U3082" si="6350">IF(OR(AND(Q3082&gt;1,Q3082&lt;41),AND(R3082&gt;1,R3082&lt;41)),"Ct&lt;41","Ct&gt;41")</f>
        <v>Ct&gt;41</v>
      </c>
      <c r="V3082" t="str">
        <f t="shared" ref="V3082" si="6351">J3082</f>
        <v>Amerikansk ribbegople</v>
      </c>
      <c r="W3082" t="str">
        <f t="shared" ref="W3082" si="6352">MID(F3082,10,9)</f>
        <v>DL2022080</v>
      </c>
      <c r="X3082" t="str">
        <f t="shared" ref="X3082" si="6353">W3082&amp;"_"&amp;V3082&amp;"_"&amp;S3082&amp;"_"&amp;T3082&amp;"_"&amp;U3082</f>
        <v>DL2022080_Amerikansk ribbegople_Invalid_Absent_Ct&gt;41</v>
      </c>
    </row>
    <row r="3083" spans="1:24" x14ac:dyDescent="0.25">
      <c r="A3083" t="s">
        <v>63</v>
      </c>
      <c r="B3083" t="s">
        <v>51</v>
      </c>
      <c r="C3083" t="s">
        <v>540</v>
      </c>
      <c r="D3083">
        <v>0.01</v>
      </c>
      <c r="E3083" t="s">
        <v>1275</v>
      </c>
      <c r="F3083" t="s">
        <v>1246</v>
      </c>
      <c r="G3083" t="str">
        <f t="shared" si="6226"/>
        <v>DL2022080</v>
      </c>
      <c r="H3083" t="str">
        <f t="shared" si="6227"/>
        <v>07</v>
      </c>
      <c r="I3083" t="str">
        <f t="shared" si="6228"/>
        <v>Amerikansk ribbegople_07_20221108_DL2022080_HimmerlevGym</v>
      </c>
      <c r="J3083" t="str">
        <f>VLOOKUP(MID(C3083,4,6),Datasæt_Analysesystemer!$B$2:$E$69,3,FALSE)</f>
        <v>Amerikansk ribbegople</v>
      </c>
      <c r="K3083" t="str">
        <f t="shared" si="6229"/>
        <v>NK</v>
      </c>
      <c r="L3083" s="7" t="str">
        <f t="shared" si="6241"/>
        <v>No Ct</v>
      </c>
      <c r="M3083" t="str">
        <f t="shared" si="6230"/>
        <v/>
      </c>
      <c r="N3083" t="str">
        <f t="shared" si="6231"/>
        <v/>
      </c>
      <c r="O3083" t="str">
        <f t="shared" si="6232"/>
        <v/>
      </c>
    </row>
    <row r="3084" spans="1:24" x14ac:dyDescent="0.25">
      <c r="A3084" t="s">
        <v>88</v>
      </c>
      <c r="B3084" t="s">
        <v>76</v>
      </c>
      <c r="C3084" t="s">
        <v>552</v>
      </c>
      <c r="D3084">
        <v>0.01</v>
      </c>
      <c r="E3084" t="s">
        <v>1275</v>
      </c>
      <c r="F3084" t="s">
        <v>1246</v>
      </c>
      <c r="G3084" t="str">
        <f t="shared" si="6226"/>
        <v>DL2022080</v>
      </c>
      <c r="H3084" t="str">
        <f t="shared" si="6227"/>
        <v>07</v>
      </c>
      <c r="I3084" t="str">
        <f t="shared" si="6228"/>
        <v>Amerikansk ribbegople_07_20221108_DL2022080_HimmerlevGym</v>
      </c>
      <c r="J3084" t="str">
        <f>VLOOKUP(MID(C3084,4,6),Datasæt_Analysesystemer!$B$2:$E$69,3,FALSE)</f>
        <v>Amerikansk ribbegople</v>
      </c>
      <c r="K3084" t="str">
        <f t="shared" si="6229"/>
        <v>EP</v>
      </c>
      <c r="L3084" s="7" t="str">
        <f t="shared" si="6241"/>
        <v>No Ct</v>
      </c>
      <c r="M3084" t="str">
        <f t="shared" si="6230"/>
        <v/>
      </c>
      <c r="N3084" t="str">
        <f t="shared" si="6231"/>
        <v/>
      </c>
      <c r="O3084" t="str">
        <f t="shared" si="6232"/>
        <v/>
      </c>
    </row>
    <row r="3085" spans="1:24" x14ac:dyDescent="0.25">
      <c r="A3085" t="s">
        <v>106</v>
      </c>
      <c r="B3085" t="s">
        <v>76</v>
      </c>
      <c r="C3085" t="s">
        <v>552</v>
      </c>
      <c r="D3085">
        <v>0.01</v>
      </c>
      <c r="E3085" t="s">
        <v>1275</v>
      </c>
      <c r="F3085" t="s">
        <v>1246</v>
      </c>
      <c r="G3085" t="str">
        <f t="shared" si="6226"/>
        <v>DL2022080</v>
      </c>
      <c r="H3085" t="str">
        <f t="shared" si="6227"/>
        <v>07</v>
      </c>
      <c r="I3085" t="str">
        <f t="shared" si="6228"/>
        <v>Amerikansk ribbegople_07_20221108_DL2022080_HimmerlevGym</v>
      </c>
      <c r="J3085" t="str">
        <f>VLOOKUP(MID(C3085,4,6),Datasæt_Analysesystemer!$B$2:$E$69,3,FALSE)</f>
        <v>Amerikansk ribbegople</v>
      </c>
      <c r="K3085" t="str">
        <f t="shared" si="6229"/>
        <v>EP</v>
      </c>
      <c r="L3085" s="7" t="str">
        <f t="shared" si="6241"/>
        <v>No Ct</v>
      </c>
      <c r="M3085" t="str">
        <f t="shared" si="6230"/>
        <v/>
      </c>
      <c r="N3085" t="str">
        <f t="shared" si="6231"/>
        <v/>
      </c>
      <c r="O3085" t="str">
        <f t="shared" si="6232"/>
        <v/>
      </c>
    </row>
    <row r="3086" spans="1:24" x14ac:dyDescent="0.25">
      <c r="A3086" t="s">
        <v>40</v>
      </c>
      <c r="B3086" t="s">
        <v>23</v>
      </c>
      <c r="C3086" t="s">
        <v>529</v>
      </c>
      <c r="D3086">
        <v>0.01</v>
      </c>
      <c r="E3086">
        <v>36.97</v>
      </c>
      <c r="F3086" t="s">
        <v>1246</v>
      </c>
      <c r="G3086" t="str">
        <f t="shared" si="6226"/>
        <v>DL2022080</v>
      </c>
      <c r="H3086" t="str">
        <f t="shared" si="6227"/>
        <v>08</v>
      </c>
      <c r="I3086" t="str">
        <f t="shared" si="6228"/>
        <v>Amerikansk ribbegople_08_20221108_DL2022080_HimmerlevGym</v>
      </c>
      <c r="J3086" t="str">
        <f>VLOOKUP(MID(C3086,4,6),Datasæt_Analysesystemer!$B$2:$E$69,3,FALSE)</f>
        <v>Amerikansk ribbegople</v>
      </c>
      <c r="K3086" t="str">
        <f t="shared" si="6229"/>
        <v>PK</v>
      </c>
      <c r="L3086" s="7">
        <f t="shared" si="6241"/>
        <v>36.97</v>
      </c>
      <c r="M3086">
        <f t="shared" si="6230"/>
        <v>36.97</v>
      </c>
      <c r="N3086">
        <f t="shared" si="6231"/>
        <v>0</v>
      </c>
      <c r="O3086">
        <f t="shared" si="6232"/>
        <v>75.78</v>
      </c>
      <c r="Q3086">
        <f t="shared" ref="Q3086" si="6354">IF(L3088="No Ct",0,L3088)</f>
        <v>38.270000000000003</v>
      </c>
      <c r="R3086">
        <f t="shared" ref="R3086" si="6355">IF(L3089="No Ct",0,L3089)</f>
        <v>37.51</v>
      </c>
      <c r="S3086" t="str">
        <f t="shared" ref="S3086" si="6356">IF(AND(M3086&gt;0,N3086=0),"Valid","Invalid")</f>
        <v>Valid</v>
      </c>
      <c r="T3086" t="str">
        <f t="shared" ref="T3086" si="6357">IF(OR(Q3086&gt;1,R3086&gt;1),"Present","Absent")</f>
        <v>Present</v>
      </c>
      <c r="U3086" t="str">
        <f t="shared" ref="U3086" si="6358">IF(OR(AND(Q3086&gt;1,Q3086&lt;41),AND(R3086&gt;1,R3086&lt;41)),"Ct&lt;41","Ct&gt;41")</f>
        <v>Ct&lt;41</v>
      </c>
      <c r="V3086" t="str">
        <f t="shared" ref="V3086" si="6359">J3086</f>
        <v>Amerikansk ribbegople</v>
      </c>
      <c r="W3086" t="str">
        <f t="shared" ref="W3086" si="6360">MID(F3086,10,9)</f>
        <v>DL2022080</v>
      </c>
      <c r="X3086" t="str">
        <f t="shared" ref="X3086" si="6361">W3086&amp;"_"&amp;V3086&amp;"_"&amp;S3086&amp;"_"&amp;T3086&amp;"_"&amp;U3086</f>
        <v>DL2022080_Amerikansk ribbegople_Valid_Present_Ct&lt;41</v>
      </c>
    </row>
    <row r="3087" spans="1:24" x14ac:dyDescent="0.25">
      <c r="A3087" t="s">
        <v>65</v>
      </c>
      <c r="B3087" t="s">
        <v>51</v>
      </c>
      <c r="C3087" t="s">
        <v>541</v>
      </c>
      <c r="D3087">
        <v>0.01</v>
      </c>
      <c r="E3087" t="s">
        <v>1275</v>
      </c>
      <c r="F3087" t="s">
        <v>1246</v>
      </c>
      <c r="G3087" t="str">
        <f t="shared" si="6226"/>
        <v>DL2022080</v>
      </c>
      <c r="H3087" t="str">
        <f t="shared" si="6227"/>
        <v>08</v>
      </c>
      <c r="I3087" t="str">
        <f t="shared" si="6228"/>
        <v>Amerikansk ribbegople_08_20221108_DL2022080_HimmerlevGym</v>
      </c>
      <c r="J3087" t="str">
        <f>VLOOKUP(MID(C3087,4,6),Datasæt_Analysesystemer!$B$2:$E$69,3,FALSE)</f>
        <v>Amerikansk ribbegople</v>
      </c>
      <c r="K3087" t="str">
        <f t="shared" si="6229"/>
        <v>NK</v>
      </c>
      <c r="L3087" s="7" t="str">
        <f t="shared" si="6241"/>
        <v>No Ct</v>
      </c>
      <c r="M3087" t="str">
        <f t="shared" si="6230"/>
        <v/>
      </c>
      <c r="N3087" t="str">
        <f t="shared" si="6231"/>
        <v/>
      </c>
      <c r="O3087" t="str">
        <f t="shared" si="6232"/>
        <v/>
      </c>
    </row>
    <row r="3088" spans="1:24" x14ac:dyDescent="0.25">
      <c r="A3088" t="s">
        <v>90</v>
      </c>
      <c r="B3088" t="s">
        <v>76</v>
      </c>
      <c r="C3088" t="s">
        <v>553</v>
      </c>
      <c r="D3088">
        <v>0.01</v>
      </c>
      <c r="E3088">
        <v>38.270000000000003</v>
      </c>
      <c r="F3088" t="s">
        <v>1246</v>
      </c>
      <c r="G3088" t="str">
        <f t="shared" si="6226"/>
        <v>DL2022080</v>
      </c>
      <c r="H3088" t="str">
        <f t="shared" si="6227"/>
        <v>08</v>
      </c>
      <c r="I3088" t="str">
        <f t="shared" si="6228"/>
        <v>Amerikansk ribbegople_08_20221108_DL2022080_HimmerlevGym</v>
      </c>
      <c r="J3088" t="str">
        <f>VLOOKUP(MID(C3088,4,6),Datasæt_Analysesystemer!$B$2:$E$69,3,FALSE)</f>
        <v>Amerikansk ribbegople</v>
      </c>
      <c r="K3088" t="str">
        <f t="shared" si="6229"/>
        <v>EP</v>
      </c>
      <c r="L3088" s="7">
        <f t="shared" si="6241"/>
        <v>38.270000000000003</v>
      </c>
      <c r="M3088" t="str">
        <f t="shared" si="6230"/>
        <v/>
      </c>
      <c r="N3088" t="str">
        <f t="shared" si="6231"/>
        <v/>
      </c>
      <c r="O3088" t="str">
        <f t="shared" si="6232"/>
        <v/>
      </c>
    </row>
    <row r="3089" spans="1:24" x14ac:dyDescent="0.25">
      <c r="A3089" t="s">
        <v>107</v>
      </c>
      <c r="B3089" t="s">
        <v>76</v>
      </c>
      <c r="C3089" t="s">
        <v>553</v>
      </c>
      <c r="D3089">
        <v>0.01</v>
      </c>
      <c r="E3089">
        <v>37.51</v>
      </c>
      <c r="F3089" t="s">
        <v>1246</v>
      </c>
      <c r="G3089" t="str">
        <f t="shared" si="6226"/>
        <v>DL2022080</v>
      </c>
      <c r="H3089" t="str">
        <f t="shared" si="6227"/>
        <v>08</v>
      </c>
      <c r="I3089" t="str">
        <f t="shared" si="6228"/>
        <v>Amerikansk ribbegople_08_20221108_DL2022080_HimmerlevGym</v>
      </c>
      <c r="J3089" t="str">
        <f>VLOOKUP(MID(C3089,4,6),Datasæt_Analysesystemer!$B$2:$E$69,3,FALSE)</f>
        <v>Amerikansk ribbegople</v>
      </c>
      <c r="K3089" t="str">
        <f t="shared" si="6229"/>
        <v>EP</v>
      </c>
      <c r="L3089" s="7">
        <f t="shared" si="6241"/>
        <v>37.51</v>
      </c>
      <c r="M3089" t="str">
        <f t="shared" si="6230"/>
        <v/>
      </c>
      <c r="N3089" t="str">
        <f t="shared" si="6231"/>
        <v/>
      </c>
      <c r="O3089" t="str">
        <f t="shared" si="6232"/>
        <v/>
      </c>
    </row>
    <row r="3090" spans="1:24" x14ac:dyDescent="0.25">
      <c r="A3090" t="s">
        <v>42</v>
      </c>
      <c r="B3090" t="s">
        <v>23</v>
      </c>
      <c r="C3090" t="s">
        <v>530</v>
      </c>
      <c r="D3090">
        <v>0.01</v>
      </c>
      <c r="E3090">
        <v>28.1</v>
      </c>
      <c r="F3090" t="s">
        <v>1246</v>
      </c>
      <c r="G3090" t="str">
        <f t="shared" ref="G3090:G3153" si="6362">MID(F3090,10,9)</f>
        <v>DL2022080</v>
      </c>
      <c r="H3090" t="str">
        <f t="shared" ref="H3090:H3153" si="6363">LEFT(C3090,2)</f>
        <v>09</v>
      </c>
      <c r="I3090" t="str">
        <f t="shared" ref="I3090:I3153" si="6364">J3090&amp;"_"&amp;H3090&amp;"_"&amp;F3090</f>
        <v>Amerikansk hummer_09_20221108_DL2022080_HimmerlevGym</v>
      </c>
      <c r="J3090" t="str">
        <f>VLOOKUP(MID(C3090,4,6),Datasæt_Analysesystemer!$B$2:$E$69,3,FALSE)</f>
        <v>Amerikansk hummer</v>
      </c>
      <c r="K3090" t="str">
        <f t="shared" ref="K3090:K3153" si="6365">RIGHT(C3090,2)</f>
        <v>PK</v>
      </c>
      <c r="L3090" s="7">
        <f t="shared" si="6241"/>
        <v>28.1</v>
      </c>
      <c r="M3090">
        <f t="shared" ref="M3090:M3153" si="6366">IF(K3090="PK",SUMIFS(L:L,K:K,"PK",I:I,I3090),"")</f>
        <v>28.1</v>
      </c>
      <c r="N3090">
        <f t="shared" ref="N3090:N3153" si="6367">IF(K3090="PK",SUMIFS(L:L,K:K,"NK",I:I,I3090),"")</f>
        <v>0</v>
      </c>
      <c r="O3090">
        <f t="shared" ref="O3090:O3153" si="6368">IF(K3090="PK",SUMIFS(L:L,K:K,"EP",I:I,I3090),"")</f>
        <v>0</v>
      </c>
      <c r="Q3090">
        <f t="shared" ref="Q3090" si="6369">IF(L3092="No Ct",0,L3092)</f>
        <v>0</v>
      </c>
      <c r="R3090">
        <f t="shared" ref="R3090" si="6370">IF(L3093="No Ct",0,L3093)</f>
        <v>0</v>
      </c>
      <c r="S3090" t="str">
        <f t="shared" ref="S3090" si="6371">IF(AND(M3090&gt;0,N3090=0),"Valid","Invalid")</f>
        <v>Valid</v>
      </c>
      <c r="T3090" t="str">
        <f t="shared" ref="T3090" si="6372">IF(OR(Q3090&gt;1,R3090&gt;1),"Present","Absent")</f>
        <v>Absent</v>
      </c>
      <c r="U3090" t="str">
        <f t="shared" ref="U3090" si="6373">IF(OR(AND(Q3090&gt;1,Q3090&lt;41),AND(R3090&gt;1,R3090&lt;41)),"Ct&lt;41","Ct&gt;41")</f>
        <v>Ct&gt;41</v>
      </c>
      <c r="V3090" t="str">
        <f t="shared" ref="V3090" si="6374">J3090</f>
        <v>Amerikansk hummer</v>
      </c>
      <c r="W3090" t="str">
        <f t="shared" ref="W3090" si="6375">MID(F3090,10,9)</f>
        <v>DL2022080</v>
      </c>
      <c r="X3090" t="str">
        <f t="shared" ref="X3090" si="6376">W3090&amp;"_"&amp;V3090&amp;"_"&amp;S3090&amp;"_"&amp;T3090&amp;"_"&amp;U3090</f>
        <v>DL2022080_Amerikansk hummer_Valid_Absent_Ct&gt;41</v>
      </c>
    </row>
    <row r="3091" spans="1:24" x14ac:dyDescent="0.25">
      <c r="A3091" t="s">
        <v>67</v>
      </c>
      <c r="B3091" t="s">
        <v>51</v>
      </c>
      <c r="C3091" t="s">
        <v>542</v>
      </c>
      <c r="D3091">
        <v>0.01</v>
      </c>
      <c r="E3091" t="s">
        <v>1275</v>
      </c>
      <c r="F3091" t="s">
        <v>1246</v>
      </c>
      <c r="G3091" t="str">
        <f t="shared" si="6362"/>
        <v>DL2022080</v>
      </c>
      <c r="H3091" t="str">
        <f t="shared" si="6363"/>
        <v>09</v>
      </c>
      <c r="I3091" t="str">
        <f t="shared" si="6364"/>
        <v>Amerikansk hummer_09_20221108_DL2022080_HimmerlevGym</v>
      </c>
      <c r="J3091" t="str">
        <f>VLOOKUP(MID(C3091,4,6),Datasæt_Analysesystemer!$B$2:$E$69,3,FALSE)</f>
        <v>Amerikansk hummer</v>
      </c>
      <c r="K3091" t="str">
        <f t="shared" si="6365"/>
        <v>NK</v>
      </c>
      <c r="L3091" s="7" t="str">
        <f t="shared" ref="L3091:L3154" si="6377">IF(TRIM(E3091)="No Ct","No Ct",E3091)</f>
        <v>No Ct</v>
      </c>
      <c r="M3091" t="str">
        <f t="shared" si="6366"/>
        <v/>
      </c>
      <c r="N3091" t="str">
        <f t="shared" si="6367"/>
        <v/>
      </c>
      <c r="O3091" t="str">
        <f t="shared" si="6368"/>
        <v/>
      </c>
    </row>
    <row r="3092" spans="1:24" x14ac:dyDescent="0.25">
      <c r="A3092" t="s">
        <v>92</v>
      </c>
      <c r="B3092" t="s">
        <v>76</v>
      </c>
      <c r="C3092" t="s">
        <v>554</v>
      </c>
      <c r="D3092">
        <v>0.01</v>
      </c>
      <c r="E3092" t="s">
        <v>1275</v>
      </c>
      <c r="F3092" t="s">
        <v>1246</v>
      </c>
      <c r="G3092" t="str">
        <f t="shared" si="6362"/>
        <v>DL2022080</v>
      </c>
      <c r="H3092" t="str">
        <f t="shared" si="6363"/>
        <v>09</v>
      </c>
      <c r="I3092" t="str">
        <f t="shared" si="6364"/>
        <v>Amerikansk hummer_09_20221108_DL2022080_HimmerlevGym</v>
      </c>
      <c r="J3092" t="str">
        <f>VLOOKUP(MID(C3092,4,6),Datasæt_Analysesystemer!$B$2:$E$69,3,FALSE)</f>
        <v>Amerikansk hummer</v>
      </c>
      <c r="K3092" t="str">
        <f t="shared" si="6365"/>
        <v>EP</v>
      </c>
      <c r="L3092" s="7" t="str">
        <f t="shared" si="6377"/>
        <v>No Ct</v>
      </c>
      <c r="M3092" t="str">
        <f t="shared" si="6366"/>
        <v/>
      </c>
      <c r="N3092" t="str">
        <f t="shared" si="6367"/>
        <v/>
      </c>
      <c r="O3092" t="str">
        <f t="shared" si="6368"/>
        <v/>
      </c>
    </row>
    <row r="3093" spans="1:24" x14ac:dyDescent="0.25">
      <c r="A3093" t="s">
        <v>108</v>
      </c>
      <c r="B3093" t="s">
        <v>76</v>
      </c>
      <c r="C3093" t="s">
        <v>554</v>
      </c>
      <c r="D3093">
        <v>0.01</v>
      </c>
      <c r="E3093" t="s">
        <v>1275</v>
      </c>
      <c r="F3093" t="s">
        <v>1246</v>
      </c>
      <c r="G3093" t="str">
        <f t="shared" si="6362"/>
        <v>DL2022080</v>
      </c>
      <c r="H3093" t="str">
        <f t="shared" si="6363"/>
        <v>09</v>
      </c>
      <c r="I3093" t="str">
        <f t="shared" si="6364"/>
        <v>Amerikansk hummer_09_20221108_DL2022080_HimmerlevGym</v>
      </c>
      <c r="J3093" t="str">
        <f>VLOOKUP(MID(C3093,4,6),Datasæt_Analysesystemer!$B$2:$E$69,3,FALSE)</f>
        <v>Amerikansk hummer</v>
      </c>
      <c r="K3093" t="str">
        <f t="shared" si="6365"/>
        <v>EP</v>
      </c>
      <c r="L3093" s="7" t="str">
        <f t="shared" si="6377"/>
        <v>No Ct</v>
      </c>
      <c r="M3093" t="str">
        <f t="shared" si="6366"/>
        <v/>
      </c>
      <c r="N3093" t="str">
        <f t="shared" si="6367"/>
        <v/>
      </c>
      <c r="O3093" t="str">
        <f t="shared" si="6368"/>
        <v/>
      </c>
    </row>
    <row r="3094" spans="1:24" x14ac:dyDescent="0.25">
      <c r="A3094" t="s">
        <v>44</v>
      </c>
      <c r="B3094" t="s">
        <v>23</v>
      </c>
      <c r="C3094" t="s">
        <v>531</v>
      </c>
      <c r="D3094">
        <v>0.01</v>
      </c>
      <c r="E3094">
        <v>28.43</v>
      </c>
      <c r="F3094" t="s">
        <v>1246</v>
      </c>
      <c r="G3094" t="str">
        <f t="shared" si="6362"/>
        <v>DL2022080</v>
      </c>
      <c r="H3094" t="str">
        <f t="shared" si="6363"/>
        <v>10</v>
      </c>
      <c r="I3094" t="str">
        <f t="shared" si="6364"/>
        <v>Amerikansk hummer_10_20221108_DL2022080_HimmerlevGym</v>
      </c>
      <c r="J3094" t="str">
        <f>VLOOKUP(MID(C3094,4,6),Datasæt_Analysesystemer!$B$2:$E$69,3,FALSE)</f>
        <v>Amerikansk hummer</v>
      </c>
      <c r="K3094" t="str">
        <f t="shared" si="6365"/>
        <v>PK</v>
      </c>
      <c r="L3094" s="7">
        <f t="shared" si="6377"/>
        <v>28.43</v>
      </c>
      <c r="M3094">
        <f t="shared" si="6366"/>
        <v>28.43</v>
      </c>
      <c r="N3094">
        <f t="shared" si="6367"/>
        <v>0</v>
      </c>
      <c r="O3094">
        <f t="shared" si="6368"/>
        <v>0</v>
      </c>
      <c r="Q3094">
        <f t="shared" ref="Q3094" si="6378">IF(L3096="No Ct",0,L3096)</f>
        <v>0</v>
      </c>
      <c r="R3094">
        <f t="shared" ref="R3094" si="6379">IF(L3097="No Ct",0,L3097)</f>
        <v>0</v>
      </c>
      <c r="S3094" t="str">
        <f t="shared" ref="S3094" si="6380">IF(AND(M3094&gt;0,N3094=0),"Valid","Invalid")</f>
        <v>Valid</v>
      </c>
      <c r="T3094" t="str">
        <f t="shared" ref="T3094" si="6381">IF(OR(Q3094&gt;1,R3094&gt;1),"Present","Absent")</f>
        <v>Absent</v>
      </c>
      <c r="U3094" t="str">
        <f t="shared" ref="U3094" si="6382">IF(OR(AND(Q3094&gt;1,Q3094&lt;41),AND(R3094&gt;1,R3094&lt;41)),"Ct&lt;41","Ct&gt;41")</f>
        <v>Ct&gt;41</v>
      </c>
      <c r="V3094" t="str">
        <f t="shared" ref="V3094" si="6383">J3094</f>
        <v>Amerikansk hummer</v>
      </c>
      <c r="W3094" t="str">
        <f t="shared" ref="W3094" si="6384">MID(F3094,10,9)</f>
        <v>DL2022080</v>
      </c>
      <c r="X3094" t="str">
        <f t="shared" ref="X3094" si="6385">W3094&amp;"_"&amp;V3094&amp;"_"&amp;S3094&amp;"_"&amp;T3094&amp;"_"&amp;U3094</f>
        <v>DL2022080_Amerikansk hummer_Valid_Absent_Ct&gt;41</v>
      </c>
    </row>
    <row r="3095" spans="1:24" x14ac:dyDescent="0.25">
      <c r="A3095" t="s">
        <v>69</v>
      </c>
      <c r="B3095" t="s">
        <v>51</v>
      </c>
      <c r="C3095" t="s">
        <v>543</v>
      </c>
      <c r="D3095">
        <v>0.01</v>
      </c>
      <c r="E3095" t="s">
        <v>1275</v>
      </c>
      <c r="F3095" t="s">
        <v>1246</v>
      </c>
      <c r="G3095" t="str">
        <f t="shared" si="6362"/>
        <v>DL2022080</v>
      </c>
      <c r="H3095" t="str">
        <f t="shared" si="6363"/>
        <v>10</v>
      </c>
      <c r="I3095" t="str">
        <f t="shared" si="6364"/>
        <v>Amerikansk hummer_10_20221108_DL2022080_HimmerlevGym</v>
      </c>
      <c r="J3095" t="str">
        <f>VLOOKUP(MID(C3095,4,6),Datasæt_Analysesystemer!$B$2:$E$69,3,FALSE)</f>
        <v>Amerikansk hummer</v>
      </c>
      <c r="K3095" t="str">
        <f t="shared" si="6365"/>
        <v>NK</v>
      </c>
      <c r="L3095" s="7" t="str">
        <f t="shared" si="6377"/>
        <v>No Ct</v>
      </c>
      <c r="M3095" t="str">
        <f t="shared" si="6366"/>
        <v/>
      </c>
      <c r="N3095" t="str">
        <f t="shared" si="6367"/>
        <v/>
      </c>
      <c r="O3095" t="str">
        <f t="shared" si="6368"/>
        <v/>
      </c>
    </row>
    <row r="3096" spans="1:24" x14ac:dyDescent="0.25">
      <c r="A3096" t="s">
        <v>94</v>
      </c>
      <c r="B3096" t="s">
        <v>76</v>
      </c>
      <c r="C3096" t="s">
        <v>555</v>
      </c>
      <c r="D3096">
        <v>0.01</v>
      </c>
      <c r="E3096" t="s">
        <v>1275</v>
      </c>
      <c r="F3096" t="s">
        <v>1246</v>
      </c>
      <c r="G3096" t="str">
        <f t="shared" si="6362"/>
        <v>DL2022080</v>
      </c>
      <c r="H3096" t="str">
        <f t="shared" si="6363"/>
        <v>10</v>
      </c>
      <c r="I3096" t="str">
        <f t="shared" si="6364"/>
        <v>Amerikansk hummer_10_20221108_DL2022080_HimmerlevGym</v>
      </c>
      <c r="J3096" t="str">
        <f>VLOOKUP(MID(C3096,4,6),Datasæt_Analysesystemer!$B$2:$E$69,3,FALSE)</f>
        <v>Amerikansk hummer</v>
      </c>
      <c r="K3096" t="str">
        <f t="shared" si="6365"/>
        <v>EP</v>
      </c>
      <c r="L3096" s="7" t="str">
        <f t="shared" si="6377"/>
        <v>No Ct</v>
      </c>
      <c r="M3096" t="str">
        <f t="shared" si="6366"/>
        <v/>
      </c>
      <c r="N3096" t="str">
        <f t="shared" si="6367"/>
        <v/>
      </c>
      <c r="O3096" t="str">
        <f t="shared" si="6368"/>
        <v/>
      </c>
    </row>
    <row r="3097" spans="1:24" x14ac:dyDescent="0.25">
      <c r="A3097" t="s">
        <v>109</v>
      </c>
      <c r="B3097" t="s">
        <v>76</v>
      </c>
      <c r="C3097" t="s">
        <v>555</v>
      </c>
      <c r="D3097">
        <v>0.01</v>
      </c>
      <c r="E3097" t="s">
        <v>1275</v>
      </c>
      <c r="F3097" t="s">
        <v>1246</v>
      </c>
      <c r="G3097" t="str">
        <f t="shared" si="6362"/>
        <v>DL2022080</v>
      </c>
      <c r="H3097" t="str">
        <f t="shared" si="6363"/>
        <v>10</v>
      </c>
      <c r="I3097" t="str">
        <f t="shared" si="6364"/>
        <v>Amerikansk hummer_10_20221108_DL2022080_HimmerlevGym</v>
      </c>
      <c r="J3097" t="str">
        <f>VLOOKUP(MID(C3097,4,6),Datasæt_Analysesystemer!$B$2:$E$69,3,FALSE)</f>
        <v>Amerikansk hummer</v>
      </c>
      <c r="K3097" t="str">
        <f t="shared" si="6365"/>
        <v>EP</v>
      </c>
      <c r="L3097" s="7" t="str">
        <f t="shared" si="6377"/>
        <v>No Ct</v>
      </c>
      <c r="M3097" t="str">
        <f t="shared" si="6366"/>
        <v/>
      </c>
      <c r="N3097" t="str">
        <f t="shared" si="6367"/>
        <v/>
      </c>
      <c r="O3097" t="str">
        <f t="shared" si="6368"/>
        <v/>
      </c>
    </row>
    <row r="3098" spans="1:24" x14ac:dyDescent="0.25">
      <c r="A3098" t="s">
        <v>46</v>
      </c>
      <c r="B3098" t="s">
        <v>23</v>
      </c>
      <c r="C3098" t="s">
        <v>532</v>
      </c>
      <c r="D3098">
        <v>0.01</v>
      </c>
      <c r="E3098" t="s">
        <v>1275</v>
      </c>
      <c r="F3098" t="s">
        <v>1246</v>
      </c>
      <c r="G3098" t="str">
        <f t="shared" si="6362"/>
        <v>DL2022080</v>
      </c>
      <c r="H3098" t="str">
        <f t="shared" si="6363"/>
        <v>11</v>
      </c>
      <c r="I3098" t="str">
        <f t="shared" si="6364"/>
        <v>Kinesisk uldhåndskrabbe_11_20221108_DL2022080_HimmerlevGym</v>
      </c>
      <c r="J3098" t="str">
        <f>VLOOKUP(MID(C3098,4,6),Datasæt_Analysesystemer!$B$2:$E$69,3,FALSE)</f>
        <v>Kinesisk uldhåndskrabbe</v>
      </c>
      <c r="K3098" t="str">
        <f t="shared" si="6365"/>
        <v>PK</v>
      </c>
      <c r="L3098" s="7" t="str">
        <f t="shared" si="6377"/>
        <v>No Ct</v>
      </c>
      <c r="M3098">
        <f t="shared" si="6366"/>
        <v>0</v>
      </c>
      <c r="N3098">
        <f t="shared" si="6367"/>
        <v>0</v>
      </c>
      <c r="O3098">
        <f t="shared" si="6368"/>
        <v>0</v>
      </c>
      <c r="Q3098">
        <f t="shared" ref="Q3098" si="6386">IF(L3100="No Ct",0,L3100)</f>
        <v>0</v>
      </c>
      <c r="R3098">
        <f t="shared" ref="R3098" si="6387">IF(L3101="No Ct",0,L3101)</f>
        <v>0</v>
      </c>
      <c r="S3098" t="str">
        <f t="shared" ref="S3098" si="6388">IF(AND(M3098&gt;0,N3098=0),"Valid","Invalid")</f>
        <v>Invalid</v>
      </c>
      <c r="T3098" t="str">
        <f t="shared" ref="T3098" si="6389">IF(OR(Q3098&gt;1,R3098&gt;1),"Present","Absent")</f>
        <v>Absent</v>
      </c>
      <c r="U3098" t="str">
        <f t="shared" ref="U3098" si="6390">IF(OR(AND(Q3098&gt;1,Q3098&lt;41),AND(R3098&gt;1,R3098&lt;41)),"Ct&lt;41","Ct&gt;41")</f>
        <v>Ct&gt;41</v>
      </c>
      <c r="V3098" t="str">
        <f t="shared" ref="V3098" si="6391">J3098</f>
        <v>Kinesisk uldhåndskrabbe</v>
      </c>
      <c r="W3098" t="str">
        <f t="shared" ref="W3098" si="6392">MID(F3098,10,9)</f>
        <v>DL2022080</v>
      </c>
      <c r="X3098" t="str">
        <f t="shared" ref="X3098" si="6393">W3098&amp;"_"&amp;V3098&amp;"_"&amp;S3098&amp;"_"&amp;T3098&amp;"_"&amp;U3098</f>
        <v>DL2022080_Kinesisk uldhåndskrabbe_Invalid_Absent_Ct&gt;41</v>
      </c>
    </row>
    <row r="3099" spans="1:24" x14ac:dyDescent="0.25">
      <c r="A3099" t="s">
        <v>71</v>
      </c>
      <c r="B3099" t="s">
        <v>51</v>
      </c>
      <c r="C3099" t="s">
        <v>544</v>
      </c>
      <c r="D3099">
        <v>0.01</v>
      </c>
      <c r="E3099" t="s">
        <v>1275</v>
      </c>
      <c r="F3099" t="s">
        <v>1246</v>
      </c>
      <c r="G3099" t="str">
        <f t="shared" si="6362"/>
        <v>DL2022080</v>
      </c>
      <c r="H3099" t="str">
        <f t="shared" si="6363"/>
        <v>11</v>
      </c>
      <c r="I3099" t="str">
        <f t="shared" si="6364"/>
        <v>Kinesisk uldhåndskrabbe_11_20221108_DL2022080_HimmerlevGym</v>
      </c>
      <c r="J3099" t="str">
        <f>VLOOKUP(MID(C3099,4,6),Datasæt_Analysesystemer!$B$2:$E$69,3,FALSE)</f>
        <v>Kinesisk uldhåndskrabbe</v>
      </c>
      <c r="K3099" t="str">
        <f t="shared" si="6365"/>
        <v>NK</v>
      </c>
      <c r="L3099" s="7" t="str">
        <f t="shared" si="6377"/>
        <v>No Ct</v>
      </c>
      <c r="M3099" t="str">
        <f t="shared" si="6366"/>
        <v/>
      </c>
      <c r="N3099" t="str">
        <f t="shared" si="6367"/>
        <v/>
      </c>
      <c r="O3099" t="str">
        <f t="shared" si="6368"/>
        <v/>
      </c>
    </row>
    <row r="3100" spans="1:24" x14ac:dyDescent="0.25">
      <c r="A3100" t="s">
        <v>96</v>
      </c>
      <c r="B3100" t="s">
        <v>76</v>
      </c>
      <c r="C3100" t="s">
        <v>556</v>
      </c>
      <c r="D3100">
        <v>0.01</v>
      </c>
      <c r="E3100" t="s">
        <v>1275</v>
      </c>
      <c r="F3100" t="s">
        <v>1246</v>
      </c>
      <c r="G3100" t="str">
        <f t="shared" si="6362"/>
        <v>DL2022080</v>
      </c>
      <c r="H3100" t="str">
        <f t="shared" si="6363"/>
        <v>11</v>
      </c>
      <c r="I3100" t="str">
        <f t="shared" si="6364"/>
        <v>Kinesisk uldhåndskrabbe_11_20221108_DL2022080_HimmerlevGym</v>
      </c>
      <c r="J3100" t="str">
        <f>VLOOKUP(MID(C3100,4,6),Datasæt_Analysesystemer!$B$2:$E$69,3,FALSE)</f>
        <v>Kinesisk uldhåndskrabbe</v>
      </c>
      <c r="K3100" t="str">
        <f t="shared" si="6365"/>
        <v>EP</v>
      </c>
      <c r="L3100" s="7" t="str">
        <f t="shared" si="6377"/>
        <v>No Ct</v>
      </c>
      <c r="M3100" t="str">
        <f t="shared" si="6366"/>
        <v/>
      </c>
      <c r="N3100" t="str">
        <f t="shared" si="6367"/>
        <v/>
      </c>
      <c r="O3100" t="str">
        <f t="shared" si="6368"/>
        <v/>
      </c>
    </row>
    <row r="3101" spans="1:24" x14ac:dyDescent="0.25">
      <c r="A3101" t="s">
        <v>110</v>
      </c>
      <c r="B3101" t="s">
        <v>76</v>
      </c>
      <c r="C3101" t="s">
        <v>556</v>
      </c>
      <c r="D3101">
        <v>0.01</v>
      </c>
      <c r="E3101" t="s">
        <v>1275</v>
      </c>
      <c r="F3101" t="s">
        <v>1246</v>
      </c>
      <c r="G3101" t="str">
        <f t="shared" si="6362"/>
        <v>DL2022080</v>
      </c>
      <c r="H3101" t="str">
        <f t="shared" si="6363"/>
        <v>11</v>
      </c>
      <c r="I3101" t="str">
        <f t="shared" si="6364"/>
        <v>Kinesisk uldhåndskrabbe_11_20221108_DL2022080_HimmerlevGym</v>
      </c>
      <c r="J3101" t="str">
        <f>VLOOKUP(MID(C3101,4,6),Datasæt_Analysesystemer!$B$2:$E$69,3,FALSE)</f>
        <v>Kinesisk uldhåndskrabbe</v>
      </c>
      <c r="K3101" t="str">
        <f t="shared" si="6365"/>
        <v>EP</v>
      </c>
      <c r="L3101" s="7" t="str">
        <f t="shared" si="6377"/>
        <v>No Ct</v>
      </c>
      <c r="M3101" t="str">
        <f t="shared" si="6366"/>
        <v/>
      </c>
      <c r="N3101" t="str">
        <f t="shared" si="6367"/>
        <v/>
      </c>
      <c r="O3101" t="str">
        <f t="shared" si="6368"/>
        <v/>
      </c>
    </row>
    <row r="3102" spans="1:24" x14ac:dyDescent="0.25">
      <c r="A3102" t="s">
        <v>48</v>
      </c>
      <c r="B3102" t="s">
        <v>23</v>
      </c>
      <c r="C3102" t="s">
        <v>533</v>
      </c>
      <c r="D3102">
        <v>0.01</v>
      </c>
      <c r="E3102">
        <v>37.32</v>
      </c>
      <c r="F3102" t="s">
        <v>1246</v>
      </c>
      <c r="G3102" t="str">
        <f t="shared" si="6362"/>
        <v>DL2022080</v>
      </c>
      <c r="H3102" t="str">
        <f t="shared" si="6363"/>
        <v>12</v>
      </c>
      <c r="I3102" t="str">
        <f t="shared" si="6364"/>
        <v>Kinesisk uldhåndskrabbe_12_20221108_DL2022080_HimmerlevGym</v>
      </c>
      <c r="J3102" t="str">
        <f>VLOOKUP(MID(C3102,4,6),Datasæt_Analysesystemer!$B$2:$E$69,3,FALSE)</f>
        <v>Kinesisk uldhåndskrabbe</v>
      </c>
      <c r="K3102" t="str">
        <f t="shared" si="6365"/>
        <v>PK</v>
      </c>
      <c r="L3102" s="7">
        <f t="shared" si="6377"/>
        <v>37.32</v>
      </c>
      <c r="M3102">
        <f t="shared" si="6366"/>
        <v>37.32</v>
      </c>
      <c r="N3102">
        <f t="shared" si="6367"/>
        <v>0</v>
      </c>
      <c r="O3102">
        <f t="shared" si="6368"/>
        <v>0</v>
      </c>
      <c r="Q3102">
        <f t="shared" ref="Q3102" si="6394">IF(L3104="No Ct",0,L3104)</f>
        <v>0</v>
      </c>
      <c r="R3102">
        <f t="shared" ref="R3102" si="6395">IF(L3105="No Ct",0,L3105)</f>
        <v>0</v>
      </c>
      <c r="S3102" t="str">
        <f t="shared" ref="S3102" si="6396">IF(AND(M3102&gt;0,N3102=0),"Valid","Invalid")</f>
        <v>Valid</v>
      </c>
      <c r="T3102" t="str">
        <f t="shared" ref="T3102" si="6397">IF(OR(Q3102&gt;1,R3102&gt;1),"Present","Absent")</f>
        <v>Absent</v>
      </c>
      <c r="U3102" t="str">
        <f t="shared" ref="U3102" si="6398">IF(OR(AND(Q3102&gt;1,Q3102&lt;41),AND(R3102&gt;1,R3102&lt;41)),"Ct&lt;41","Ct&gt;41")</f>
        <v>Ct&gt;41</v>
      </c>
      <c r="V3102" t="str">
        <f t="shared" ref="V3102" si="6399">J3102</f>
        <v>Kinesisk uldhåndskrabbe</v>
      </c>
      <c r="W3102" t="str">
        <f t="shared" ref="W3102" si="6400">MID(F3102,10,9)</f>
        <v>DL2022080</v>
      </c>
      <c r="X3102" t="str">
        <f t="shared" ref="X3102" si="6401">W3102&amp;"_"&amp;V3102&amp;"_"&amp;S3102&amp;"_"&amp;T3102&amp;"_"&amp;U3102</f>
        <v>DL2022080_Kinesisk uldhåndskrabbe_Valid_Absent_Ct&gt;41</v>
      </c>
    </row>
    <row r="3103" spans="1:24" x14ac:dyDescent="0.25">
      <c r="A3103" t="s">
        <v>73</v>
      </c>
      <c r="B3103" t="s">
        <v>51</v>
      </c>
      <c r="C3103" t="s">
        <v>545</v>
      </c>
      <c r="D3103">
        <v>0.01</v>
      </c>
      <c r="E3103" t="s">
        <v>1275</v>
      </c>
      <c r="F3103" t="s">
        <v>1246</v>
      </c>
      <c r="G3103" t="str">
        <f t="shared" si="6362"/>
        <v>DL2022080</v>
      </c>
      <c r="H3103" t="str">
        <f t="shared" si="6363"/>
        <v>12</v>
      </c>
      <c r="I3103" t="str">
        <f t="shared" si="6364"/>
        <v>Kinesisk uldhåndskrabbe_12_20221108_DL2022080_HimmerlevGym</v>
      </c>
      <c r="J3103" t="str">
        <f>VLOOKUP(MID(C3103,4,6),Datasæt_Analysesystemer!$B$2:$E$69,3,FALSE)</f>
        <v>Kinesisk uldhåndskrabbe</v>
      </c>
      <c r="K3103" t="str">
        <f t="shared" si="6365"/>
        <v>NK</v>
      </c>
      <c r="L3103" s="7" t="str">
        <f t="shared" si="6377"/>
        <v>No Ct</v>
      </c>
      <c r="M3103" t="str">
        <f t="shared" si="6366"/>
        <v/>
      </c>
      <c r="N3103" t="str">
        <f t="shared" si="6367"/>
        <v/>
      </c>
      <c r="O3103" t="str">
        <f t="shared" si="6368"/>
        <v/>
      </c>
    </row>
    <row r="3104" spans="1:24" x14ac:dyDescent="0.25">
      <c r="A3104" t="s">
        <v>98</v>
      </c>
      <c r="B3104" t="s">
        <v>76</v>
      </c>
      <c r="C3104" t="s">
        <v>557</v>
      </c>
      <c r="D3104">
        <v>0.01</v>
      </c>
      <c r="E3104" t="s">
        <v>1275</v>
      </c>
      <c r="F3104" t="s">
        <v>1246</v>
      </c>
      <c r="G3104" t="str">
        <f t="shared" si="6362"/>
        <v>DL2022080</v>
      </c>
      <c r="H3104" t="str">
        <f t="shared" si="6363"/>
        <v>12</v>
      </c>
      <c r="I3104" t="str">
        <f t="shared" si="6364"/>
        <v>Kinesisk uldhåndskrabbe_12_20221108_DL2022080_HimmerlevGym</v>
      </c>
      <c r="J3104" t="str">
        <f>VLOOKUP(MID(C3104,4,6),Datasæt_Analysesystemer!$B$2:$E$69,3,FALSE)</f>
        <v>Kinesisk uldhåndskrabbe</v>
      </c>
      <c r="K3104" t="str">
        <f t="shared" si="6365"/>
        <v>EP</v>
      </c>
      <c r="L3104" s="7" t="str">
        <f t="shared" si="6377"/>
        <v>No Ct</v>
      </c>
      <c r="M3104" t="str">
        <f t="shared" si="6366"/>
        <v/>
      </c>
      <c r="N3104" t="str">
        <f t="shared" si="6367"/>
        <v/>
      </c>
      <c r="O3104" t="str">
        <f t="shared" si="6368"/>
        <v/>
      </c>
    </row>
    <row r="3105" spans="1:24" x14ac:dyDescent="0.25">
      <c r="A3105" t="s">
        <v>111</v>
      </c>
      <c r="B3105" t="s">
        <v>76</v>
      </c>
      <c r="C3105" t="s">
        <v>557</v>
      </c>
      <c r="D3105">
        <v>0.01</v>
      </c>
      <c r="E3105" t="s">
        <v>1275</v>
      </c>
      <c r="F3105" t="s">
        <v>1246</v>
      </c>
      <c r="G3105" t="str">
        <f t="shared" si="6362"/>
        <v>DL2022080</v>
      </c>
      <c r="H3105" t="str">
        <f t="shared" si="6363"/>
        <v>12</v>
      </c>
      <c r="I3105" t="str">
        <f t="shared" si="6364"/>
        <v>Kinesisk uldhåndskrabbe_12_20221108_DL2022080_HimmerlevGym</v>
      </c>
      <c r="J3105" t="str">
        <f>VLOOKUP(MID(C3105,4,6),Datasæt_Analysesystemer!$B$2:$E$69,3,FALSE)</f>
        <v>Kinesisk uldhåndskrabbe</v>
      </c>
      <c r="K3105" t="str">
        <f t="shared" si="6365"/>
        <v>EP</v>
      </c>
      <c r="L3105" s="7" t="str">
        <f t="shared" si="6377"/>
        <v>No Ct</v>
      </c>
      <c r="M3105" t="str">
        <f t="shared" si="6366"/>
        <v/>
      </c>
      <c r="N3105" t="str">
        <f t="shared" si="6367"/>
        <v/>
      </c>
      <c r="O3105" t="str">
        <f t="shared" si="6368"/>
        <v/>
      </c>
    </row>
    <row r="3106" spans="1:24" x14ac:dyDescent="0.25">
      <c r="A3106" t="s">
        <v>172</v>
      </c>
      <c r="B3106" t="s">
        <v>23</v>
      </c>
      <c r="C3106" t="s">
        <v>582</v>
      </c>
      <c r="D3106">
        <v>0.01</v>
      </c>
      <c r="E3106">
        <v>30.19</v>
      </c>
      <c r="F3106" t="s">
        <v>1246</v>
      </c>
      <c r="G3106" t="str">
        <f t="shared" si="6362"/>
        <v>DL2022080</v>
      </c>
      <c r="H3106" t="str">
        <f t="shared" si="6363"/>
        <v>13</v>
      </c>
      <c r="I3106" t="str">
        <f t="shared" si="6364"/>
        <v>Nordam. Brakvandskrabbe / mudderkrabbe_13_20221108_DL2022080_HimmerlevGym</v>
      </c>
      <c r="J3106" t="str">
        <f>VLOOKUP(MID(C3106,4,6),Datasæt_Analysesystemer!$B$2:$E$69,3,FALSE)</f>
        <v>Nordam. Brakvandskrabbe / mudderkrabbe</v>
      </c>
      <c r="K3106" t="str">
        <f t="shared" si="6365"/>
        <v>PK</v>
      </c>
      <c r="L3106" s="7">
        <f t="shared" si="6377"/>
        <v>30.19</v>
      </c>
      <c r="M3106">
        <f t="shared" si="6366"/>
        <v>30.19</v>
      </c>
      <c r="N3106">
        <f t="shared" si="6367"/>
        <v>0</v>
      </c>
      <c r="O3106">
        <f t="shared" si="6368"/>
        <v>0</v>
      </c>
      <c r="Q3106">
        <f t="shared" ref="Q3106" si="6402">IF(L3108="No Ct",0,L3108)</f>
        <v>0</v>
      </c>
      <c r="R3106">
        <f t="shared" ref="R3106" si="6403">IF(L3109="No Ct",0,L3109)</f>
        <v>0</v>
      </c>
      <c r="S3106" t="str">
        <f t="shared" ref="S3106" si="6404">IF(AND(M3106&gt;0,N3106=0),"Valid","Invalid")</f>
        <v>Valid</v>
      </c>
      <c r="T3106" t="str">
        <f t="shared" ref="T3106" si="6405">IF(OR(Q3106&gt;1,R3106&gt;1),"Present","Absent")</f>
        <v>Absent</v>
      </c>
      <c r="U3106" t="str">
        <f t="shared" ref="U3106" si="6406">IF(OR(AND(Q3106&gt;1,Q3106&lt;41),AND(R3106&gt;1,R3106&lt;41)),"Ct&lt;41","Ct&gt;41")</f>
        <v>Ct&gt;41</v>
      </c>
      <c r="V3106" t="str">
        <f t="shared" ref="V3106" si="6407">J3106</f>
        <v>Nordam. Brakvandskrabbe / mudderkrabbe</v>
      </c>
      <c r="W3106" t="str">
        <f t="shared" ref="W3106" si="6408">MID(F3106,10,9)</f>
        <v>DL2022080</v>
      </c>
      <c r="X3106" t="str">
        <f t="shared" ref="X3106" si="6409">W3106&amp;"_"&amp;V3106&amp;"_"&amp;S3106&amp;"_"&amp;T3106&amp;"_"&amp;U3106</f>
        <v>DL2022080_Nordam. Brakvandskrabbe / mudderkrabbe_Valid_Absent_Ct&gt;41</v>
      </c>
    </row>
    <row r="3107" spans="1:24" x14ac:dyDescent="0.25">
      <c r="A3107" t="s">
        <v>148</v>
      </c>
      <c r="B3107" t="s">
        <v>51</v>
      </c>
      <c r="C3107" t="s">
        <v>570</v>
      </c>
      <c r="D3107">
        <v>0.01</v>
      </c>
      <c r="E3107" t="s">
        <v>1275</v>
      </c>
      <c r="F3107" t="s">
        <v>1246</v>
      </c>
      <c r="G3107" t="str">
        <f t="shared" si="6362"/>
        <v>DL2022080</v>
      </c>
      <c r="H3107" t="str">
        <f t="shared" si="6363"/>
        <v>13</v>
      </c>
      <c r="I3107" t="str">
        <f t="shared" si="6364"/>
        <v>Nordam. Brakvandskrabbe / mudderkrabbe_13_20221108_DL2022080_HimmerlevGym</v>
      </c>
      <c r="J3107" t="str">
        <f>VLOOKUP(MID(C3107,4,6),Datasæt_Analysesystemer!$B$2:$E$69,3,FALSE)</f>
        <v>Nordam. Brakvandskrabbe / mudderkrabbe</v>
      </c>
      <c r="K3107" t="str">
        <f t="shared" si="6365"/>
        <v>NK</v>
      </c>
      <c r="L3107" s="7" t="str">
        <f t="shared" si="6377"/>
        <v>No Ct</v>
      </c>
      <c r="M3107" t="str">
        <f t="shared" si="6366"/>
        <v/>
      </c>
      <c r="N3107" t="str">
        <f t="shared" si="6367"/>
        <v/>
      </c>
      <c r="O3107" t="str">
        <f t="shared" si="6368"/>
        <v/>
      </c>
    </row>
    <row r="3108" spans="1:24" x14ac:dyDescent="0.25">
      <c r="A3108" t="s">
        <v>112</v>
      </c>
      <c r="B3108" t="s">
        <v>76</v>
      </c>
      <c r="C3108" t="s">
        <v>558</v>
      </c>
      <c r="D3108">
        <v>0.01</v>
      </c>
      <c r="E3108" t="s">
        <v>1275</v>
      </c>
      <c r="F3108" t="s">
        <v>1246</v>
      </c>
      <c r="G3108" t="str">
        <f t="shared" si="6362"/>
        <v>DL2022080</v>
      </c>
      <c r="H3108" t="str">
        <f t="shared" si="6363"/>
        <v>13</v>
      </c>
      <c r="I3108" t="str">
        <f t="shared" si="6364"/>
        <v>Nordam. Brakvandskrabbe / mudderkrabbe_13_20221108_DL2022080_HimmerlevGym</v>
      </c>
      <c r="J3108" t="str">
        <f>VLOOKUP(MID(C3108,4,6),Datasæt_Analysesystemer!$B$2:$E$69,3,FALSE)</f>
        <v>Nordam. Brakvandskrabbe / mudderkrabbe</v>
      </c>
      <c r="K3108" t="str">
        <f t="shared" si="6365"/>
        <v>EP</v>
      </c>
      <c r="L3108" s="7" t="str">
        <f t="shared" si="6377"/>
        <v>No Ct</v>
      </c>
      <c r="M3108" t="str">
        <f t="shared" si="6366"/>
        <v/>
      </c>
      <c r="N3108" t="str">
        <f t="shared" si="6367"/>
        <v/>
      </c>
      <c r="O3108" t="str">
        <f t="shared" si="6368"/>
        <v/>
      </c>
    </row>
    <row r="3109" spans="1:24" x14ac:dyDescent="0.25">
      <c r="A3109" t="s">
        <v>136</v>
      </c>
      <c r="B3109" t="s">
        <v>76</v>
      </c>
      <c r="C3109" t="s">
        <v>558</v>
      </c>
      <c r="D3109">
        <v>0.01</v>
      </c>
      <c r="E3109" t="s">
        <v>1275</v>
      </c>
      <c r="F3109" t="s">
        <v>1246</v>
      </c>
      <c r="G3109" t="str">
        <f t="shared" si="6362"/>
        <v>DL2022080</v>
      </c>
      <c r="H3109" t="str">
        <f t="shared" si="6363"/>
        <v>13</v>
      </c>
      <c r="I3109" t="str">
        <f t="shared" si="6364"/>
        <v>Nordam. Brakvandskrabbe / mudderkrabbe_13_20221108_DL2022080_HimmerlevGym</v>
      </c>
      <c r="J3109" t="str">
        <f>VLOOKUP(MID(C3109,4,6),Datasæt_Analysesystemer!$B$2:$E$69,3,FALSE)</f>
        <v>Nordam. Brakvandskrabbe / mudderkrabbe</v>
      </c>
      <c r="K3109" t="str">
        <f t="shared" si="6365"/>
        <v>EP</v>
      </c>
      <c r="L3109" s="7" t="str">
        <f t="shared" si="6377"/>
        <v>No Ct</v>
      </c>
      <c r="M3109" t="str">
        <f t="shared" si="6366"/>
        <v/>
      </c>
      <c r="N3109" t="str">
        <f t="shared" si="6367"/>
        <v/>
      </c>
      <c r="O3109" t="str">
        <f t="shared" si="6368"/>
        <v/>
      </c>
    </row>
    <row r="3110" spans="1:24" x14ac:dyDescent="0.25">
      <c r="A3110" t="s">
        <v>174</v>
      </c>
      <c r="B3110" t="s">
        <v>23</v>
      </c>
      <c r="C3110" t="s">
        <v>583</v>
      </c>
      <c r="D3110">
        <v>0.01</v>
      </c>
      <c r="E3110">
        <v>34.22</v>
      </c>
      <c r="F3110" t="s">
        <v>1246</v>
      </c>
      <c r="G3110" t="str">
        <f t="shared" si="6362"/>
        <v>DL2022080</v>
      </c>
      <c r="H3110" t="str">
        <f t="shared" si="6363"/>
        <v>14</v>
      </c>
      <c r="I3110" t="str">
        <f t="shared" si="6364"/>
        <v>Nordam. Brakvandskrabbe / mudderkrabbe_14_20221108_DL2022080_HimmerlevGym</v>
      </c>
      <c r="J3110" t="str">
        <f>VLOOKUP(MID(C3110,4,6),Datasæt_Analysesystemer!$B$2:$E$69,3,FALSE)</f>
        <v>Nordam. Brakvandskrabbe / mudderkrabbe</v>
      </c>
      <c r="K3110" t="str">
        <f t="shared" si="6365"/>
        <v>PK</v>
      </c>
      <c r="L3110" s="7">
        <f t="shared" si="6377"/>
        <v>34.22</v>
      </c>
      <c r="M3110">
        <f t="shared" si="6366"/>
        <v>34.22</v>
      </c>
      <c r="N3110">
        <f t="shared" si="6367"/>
        <v>0</v>
      </c>
      <c r="O3110">
        <f t="shared" si="6368"/>
        <v>0</v>
      </c>
      <c r="Q3110">
        <f t="shared" ref="Q3110" si="6410">IF(L3112="No Ct",0,L3112)</f>
        <v>0</v>
      </c>
      <c r="R3110">
        <f t="shared" ref="R3110" si="6411">IF(L3113="No Ct",0,L3113)</f>
        <v>0</v>
      </c>
      <c r="S3110" t="str">
        <f t="shared" ref="S3110" si="6412">IF(AND(M3110&gt;0,N3110=0),"Valid","Invalid")</f>
        <v>Valid</v>
      </c>
      <c r="T3110" t="str">
        <f t="shared" ref="T3110" si="6413">IF(OR(Q3110&gt;1,R3110&gt;1),"Present","Absent")</f>
        <v>Absent</v>
      </c>
      <c r="U3110" t="str">
        <f t="shared" ref="U3110" si="6414">IF(OR(AND(Q3110&gt;1,Q3110&lt;41),AND(R3110&gt;1,R3110&lt;41)),"Ct&lt;41","Ct&gt;41")</f>
        <v>Ct&gt;41</v>
      </c>
      <c r="V3110" t="str">
        <f t="shared" ref="V3110" si="6415">J3110</f>
        <v>Nordam. Brakvandskrabbe / mudderkrabbe</v>
      </c>
      <c r="W3110" t="str">
        <f t="shared" ref="W3110" si="6416">MID(F3110,10,9)</f>
        <v>DL2022080</v>
      </c>
      <c r="X3110" t="str">
        <f t="shared" ref="X3110" si="6417">W3110&amp;"_"&amp;V3110&amp;"_"&amp;S3110&amp;"_"&amp;T3110&amp;"_"&amp;U3110</f>
        <v>DL2022080_Nordam. Brakvandskrabbe / mudderkrabbe_Valid_Absent_Ct&gt;41</v>
      </c>
    </row>
    <row r="3111" spans="1:24" x14ac:dyDescent="0.25">
      <c r="A3111" t="s">
        <v>150</v>
      </c>
      <c r="B3111" t="s">
        <v>51</v>
      </c>
      <c r="C3111" t="s">
        <v>571</v>
      </c>
      <c r="D3111">
        <v>0.01</v>
      </c>
      <c r="E3111" t="s">
        <v>1275</v>
      </c>
      <c r="F3111" t="s">
        <v>1246</v>
      </c>
      <c r="G3111" t="str">
        <f t="shared" si="6362"/>
        <v>DL2022080</v>
      </c>
      <c r="H3111" t="str">
        <f t="shared" si="6363"/>
        <v>14</v>
      </c>
      <c r="I3111" t="str">
        <f t="shared" si="6364"/>
        <v>Nordam. Brakvandskrabbe / mudderkrabbe_14_20221108_DL2022080_HimmerlevGym</v>
      </c>
      <c r="J3111" t="str">
        <f>VLOOKUP(MID(C3111,4,6),Datasæt_Analysesystemer!$B$2:$E$69,3,FALSE)</f>
        <v>Nordam. Brakvandskrabbe / mudderkrabbe</v>
      </c>
      <c r="K3111" t="str">
        <f t="shared" si="6365"/>
        <v>NK</v>
      </c>
      <c r="L3111" s="7" t="str">
        <f t="shared" si="6377"/>
        <v>No Ct</v>
      </c>
      <c r="M3111" t="str">
        <f t="shared" si="6366"/>
        <v/>
      </c>
      <c r="N3111" t="str">
        <f t="shared" si="6367"/>
        <v/>
      </c>
      <c r="O3111" t="str">
        <f t="shared" si="6368"/>
        <v/>
      </c>
    </row>
    <row r="3112" spans="1:24" x14ac:dyDescent="0.25">
      <c r="A3112" t="s">
        <v>114</v>
      </c>
      <c r="B3112" t="s">
        <v>76</v>
      </c>
      <c r="C3112" t="s">
        <v>559</v>
      </c>
      <c r="D3112">
        <v>0.01</v>
      </c>
      <c r="E3112" t="s">
        <v>1275</v>
      </c>
      <c r="F3112" t="s">
        <v>1246</v>
      </c>
      <c r="G3112" t="str">
        <f t="shared" si="6362"/>
        <v>DL2022080</v>
      </c>
      <c r="H3112" t="str">
        <f t="shared" si="6363"/>
        <v>14</v>
      </c>
      <c r="I3112" t="str">
        <f t="shared" si="6364"/>
        <v>Nordam. Brakvandskrabbe / mudderkrabbe_14_20221108_DL2022080_HimmerlevGym</v>
      </c>
      <c r="J3112" t="str">
        <f>VLOOKUP(MID(C3112,4,6),Datasæt_Analysesystemer!$B$2:$E$69,3,FALSE)</f>
        <v>Nordam. Brakvandskrabbe / mudderkrabbe</v>
      </c>
      <c r="K3112" t="str">
        <f t="shared" si="6365"/>
        <v>EP</v>
      </c>
      <c r="L3112" s="7" t="str">
        <f t="shared" si="6377"/>
        <v>No Ct</v>
      </c>
      <c r="M3112" t="str">
        <f t="shared" si="6366"/>
        <v/>
      </c>
      <c r="N3112" t="str">
        <f t="shared" si="6367"/>
        <v/>
      </c>
      <c r="O3112" t="str">
        <f t="shared" si="6368"/>
        <v/>
      </c>
    </row>
    <row r="3113" spans="1:24" x14ac:dyDescent="0.25">
      <c r="A3113" t="s">
        <v>137</v>
      </c>
      <c r="B3113" t="s">
        <v>76</v>
      </c>
      <c r="C3113" t="s">
        <v>559</v>
      </c>
      <c r="D3113">
        <v>0.01</v>
      </c>
      <c r="E3113" t="s">
        <v>1275</v>
      </c>
      <c r="F3113" t="s">
        <v>1246</v>
      </c>
      <c r="G3113" t="str">
        <f t="shared" si="6362"/>
        <v>DL2022080</v>
      </c>
      <c r="H3113" t="str">
        <f t="shared" si="6363"/>
        <v>14</v>
      </c>
      <c r="I3113" t="str">
        <f t="shared" si="6364"/>
        <v>Nordam. Brakvandskrabbe / mudderkrabbe_14_20221108_DL2022080_HimmerlevGym</v>
      </c>
      <c r="J3113" t="str">
        <f>VLOOKUP(MID(C3113,4,6),Datasæt_Analysesystemer!$B$2:$E$69,3,FALSE)</f>
        <v>Nordam. Brakvandskrabbe / mudderkrabbe</v>
      </c>
      <c r="K3113" t="str">
        <f t="shared" si="6365"/>
        <v>EP</v>
      </c>
      <c r="L3113" s="7" t="str">
        <f t="shared" si="6377"/>
        <v>No Ct</v>
      </c>
      <c r="M3113" t="str">
        <f t="shared" si="6366"/>
        <v/>
      </c>
      <c r="N3113" t="str">
        <f t="shared" si="6367"/>
        <v/>
      </c>
      <c r="O3113" t="str">
        <f t="shared" si="6368"/>
        <v/>
      </c>
    </row>
    <row r="3114" spans="1:24" x14ac:dyDescent="0.25">
      <c r="A3114" t="s">
        <v>176</v>
      </c>
      <c r="B3114" t="s">
        <v>23</v>
      </c>
      <c r="C3114" t="s">
        <v>584</v>
      </c>
      <c r="D3114">
        <v>0.01</v>
      </c>
      <c r="E3114">
        <v>29.37</v>
      </c>
      <c r="F3114" t="s">
        <v>1246</v>
      </c>
      <c r="G3114" t="str">
        <f t="shared" si="6362"/>
        <v>DL2022080</v>
      </c>
      <c r="H3114" t="str">
        <f t="shared" si="6363"/>
        <v>15</v>
      </c>
      <c r="I3114" t="str">
        <f t="shared" si="6364"/>
        <v>Pukkellaks_15_20221108_DL2022080_HimmerlevGym</v>
      </c>
      <c r="J3114" t="str">
        <f>VLOOKUP(MID(C3114,4,6),Datasæt_Analysesystemer!$B$2:$E$69,3,FALSE)</f>
        <v>Pukkellaks</v>
      </c>
      <c r="K3114" t="str">
        <f t="shared" si="6365"/>
        <v>PK</v>
      </c>
      <c r="L3114" s="7">
        <f t="shared" si="6377"/>
        <v>29.37</v>
      </c>
      <c r="M3114">
        <f t="shared" si="6366"/>
        <v>29.37</v>
      </c>
      <c r="N3114">
        <f t="shared" si="6367"/>
        <v>0</v>
      </c>
      <c r="O3114">
        <f t="shared" si="6368"/>
        <v>0</v>
      </c>
      <c r="Q3114">
        <f t="shared" ref="Q3114" si="6418">IF(L3116="No Ct",0,L3116)</f>
        <v>0</v>
      </c>
      <c r="R3114">
        <f t="shared" ref="R3114" si="6419">IF(L3117="No Ct",0,L3117)</f>
        <v>0</v>
      </c>
      <c r="S3114" t="str">
        <f t="shared" ref="S3114" si="6420">IF(AND(M3114&gt;0,N3114=0),"Valid","Invalid")</f>
        <v>Valid</v>
      </c>
      <c r="T3114" t="str">
        <f t="shared" ref="T3114" si="6421">IF(OR(Q3114&gt;1,R3114&gt;1),"Present","Absent")</f>
        <v>Absent</v>
      </c>
      <c r="U3114" t="str">
        <f t="shared" ref="U3114" si="6422">IF(OR(AND(Q3114&gt;1,Q3114&lt;41),AND(R3114&gt;1,R3114&lt;41)),"Ct&lt;41","Ct&gt;41")</f>
        <v>Ct&gt;41</v>
      </c>
      <c r="V3114" t="str">
        <f t="shared" ref="V3114" si="6423">J3114</f>
        <v>Pukkellaks</v>
      </c>
      <c r="W3114" t="str">
        <f t="shared" ref="W3114" si="6424">MID(F3114,10,9)</f>
        <v>DL2022080</v>
      </c>
      <c r="X3114" t="str">
        <f t="shared" ref="X3114" si="6425">W3114&amp;"_"&amp;V3114&amp;"_"&amp;S3114&amp;"_"&amp;T3114&amp;"_"&amp;U3114</f>
        <v>DL2022080_Pukkellaks_Valid_Absent_Ct&gt;41</v>
      </c>
    </row>
    <row r="3115" spans="1:24" x14ac:dyDescent="0.25">
      <c r="A3115" t="s">
        <v>152</v>
      </c>
      <c r="B3115" t="s">
        <v>51</v>
      </c>
      <c r="C3115" t="s">
        <v>572</v>
      </c>
      <c r="D3115">
        <v>0.01</v>
      </c>
      <c r="E3115" t="s">
        <v>1275</v>
      </c>
      <c r="F3115" t="s">
        <v>1246</v>
      </c>
      <c r="G3115" t="str">
        <f t="shared" si="6362"/>
        <v>DL2022080</v>
      </c>
      <c r="H3115" t="str">
        <f t="shared" si="6363"/>
        <v>15</v>
      </c>
      <c r="I3115" t="str">
        <f t="shared" si="6364"/>
        <v>Pukkellaks_15_20221108_DL2022080_HimmerlevGym</v>
      </c>
      <c r="J3115" t="str">
        <f>VLOOKUP(MID(C3115,4,6),Datasæt_Analysesystemer!$B$2:$E$69,3,FALSE)</f>
        <v>Pukkellaks</v>
      </c>
      <c r="K3115" t="str">
        <f t="shared" si="6365"/>
        <v>NK</v>
      </c>
      <c r="L3115" s="7" t="str">
        <f t="shared" si="6377"/>
        <v>No Ct</v>
      </c>
      <c r="M3115" t="str">
        <f t="shared" si="6366"/>
        <v/>
      </c>
      <c r="N3115" t="str">
        <f t="shared" si="6367"/>
        <v/>
      </c>
      <c r="O3115" t="str">
        <f t="shared" si="6368"/>
        <v/>
      </c>
    </row>
    <row r="3116" spans="1:24" x14ac:dyDescent="0.25">
      <c r="A3116" t="s">
        <v>116</v>
      </c>
      <c r="B3116" t="s">
        <v>76</v>
      </c>
      <c r="C3116" t="s">
        <v>560</v>
      </c>
      <c r="D3116">
        <v>0.01</v>
      </c>
      <c r="E3116" t="s">
        <v>1275</v>
      </c>
      <c r="F3116" t="s">
        <v>1246</v>
      </c>
      <c r="G3116" t="str">
        <f t="shared" si="6362"/>
        <v>DL2022080</v>
      </c>
      <c r="H3116" t="str">
        <f t="shared" si="6363"/>
        <v>15</v>
      </c>
      <c r="I3116" t="str">
        <f t="shared" si="6364"/>
        <v>Pukkellaks_15_20221108_DL2022080_HimmerlevGym</v>
      </c>
      <c r="J3116" t="str">
        <f>VLOOKUP(MID(C3116,4,6),Datasæt_Analysesystemer!$B$2:$E$69,3,FALSE)</f>
        <v>Pukkellaks</v>
      </c>
      <c r="K3116" t="str">
        <f t="shared" si="6365"/>
        <v>EP</v>
      </c>
      <c r="L3116" s="7" t="str">
        <f t="shared" si="6377"/>
        <v>No Ct</v>
      </c>
      <c r="M3116" t="str">
        <f t="shared" si="6366"/>
        <v/>
      </c>
      <c r="N3116" t="str">
        <f t="shared" si="6367"/>
        <v/>
      </c>
      <c r="O3116" t="str">
        <f t="shared" si="6368"/>
        <v/>
      </c>
    </row>
    <row r="3117" spans="1:24" x14ac:dyDescent="0.25">
      <c r="A3117" t="s">
        <v>138</v>
      </c>
      <c r="B3117" t="s">
        <v>76</v>
      </c>
      <c r="C3117" t="s">
        <v>560</v>
      </c>
      <c r="D3117">
        <v>0.01</v>
      </c>
      <c r="E3117" t="s">
        <v>1275</v>
      </c>
      <c r="F3117" t="s">
        <v>1246</v>
      </c>
      <c r="G3117" t="str">
        <f t="shared" si="6362"/>
        <v>DL2022080</v>
      </c>
      <c r="H3117" t="str">
        <f t="shared" si="6363"/>
        <v>15</v>
      </c>
      <c r="I3117" t="str">
        <f t="shared" si="6364"/>
        <v>Pukkellaks_15_20221108_DL2022080_HimmerlevGym</v>
      </c>
      <c r="J3117" t="str">
        <f>VLOOKUP(MID(C3117,4,6),Datasæt_Analysesystemer!$B$2:$E$69,3,FALSE)</f>
        <v>Pukkellaks</v>
      </c>
      <c r="K3117" t="str">
        <f t="shared" si="6365"/>
        <v>EP</v>
      </c>
      <c r="L3117" s="7" t="str">
        <f t="shared" si="6377"/>
        <v>No Ct</v>
      </c>
      <c r="M3117" t="str">
        <f t="shared" si="6366"/>
        <v/>
      </c>
      <c r="N3117" t="str">
        <f t="shared" si="6367"/>
        <v/>
      </c>
      <c r="O3117" t="str">
        <f t="shared" si="6368"/>
        <v/>
      </c>
    </row>
    <row r="3118" spans="1:24" x14ac:dyDescent="0.25">
      <c r="A3118" t="s">
        <v>178</v>
      </c>
      <c r="B3118" t="s">
        <v>23</v>
      </c>
      <c r="C3118" t="s">
        <v>585</v>
      </c>
      <c r="D3118">
        <v>0.01</v>
      </c>
      <c r="E3118">
        <v>30.07</v>
      </c>
      <c r="F3118" t="s">
        <v>1246</v>
      </c>
      <c r="G3118" t="str">
        <f t="shared" si="6362"/>
        <v>DL2022080</v>
      </c>
      <c r="H3118" t="str">
        <f t="shared" si="6363"/>
        <v>16</v>
      </c>
      <c r="I3118" t="str">
        <f t="shared" si="6364"/>
        <v>Pukkellaks_16_20221108_DL2022080_HimmerlevGym</v>
      </c>
      <c r="J3118" t="str">
        <f>VLOOKUP(MID(C3118,4,6),Datasæt_Analysesystemer!$B$2:$E$69,3,FALSE)</f>
        <v>Pukkellaks</v>
      </c>
      <c r="K3118" t="str">
        <f t="shared" si="6365"/>
        <v>PK</v>
      </c>
      <c r="L3118" s="7">
        <f t="shared" si="6377"/>
        <v>30.07</v>
      </c>
      <c r="M3118">
        <f t="shared" si="6366"/>
        <v>30.07</v>
      </c>
      <c r="N3118">
        <f t="shared" si="6367"/>
        <v>0</v>
      </c>
      <c r="O3118">
        <f t="shared" si="6368"/>
        <v>0</v>
      </c>
      <c r="Q3118">
        <f t="shared" ref="Q3118" si="6426">IF(L3120="No Ct",0,L3120)</f>
        <v>0</v>
      </c>
      <c r="R3118">
        <f t="shared" ref="R3118" si="6427">IF(L3121="No Ct",0,L3121)</f>
        <v>0</v>
      </c>
      <c r="S3118" t="str">
        <f t="shared" ref="S3118" si="6428">IF(AND(M3118&gt;0,N3118=0),"Valid","Invalid")</f>
        <v>Valid</v>
      </c>
      <c r="T3118" t="str">
        <f t="shared" ref="T3118" si="6429">IF(OR(Q3118&gt;1,R3118&gt;1),"Present","Absent")</f>
        <v>Absent</v>
      </c>
      <c r="U3118" t="str">
        <f t="shared" ref="U3118" si="6430">IF(OR(AND(Q3118&gt;1,Q3118&lt;41),AND(R3118&gt;1,R3118&lt;41)),"Ct&lt;41","Ct&gt;41")</f>
        <v>Ct&gt;41</v>
      </c>
      <c r="V3118" t="str">
        <f t="shared" ref="V3118" si="6431">J3118</f>
        <v>Pukkellaks</v>
      </c>
      <c r="W3118" t="str">
        <f t="shared" ref="W3118" si="6432">MID(F3118,10,9)</f>
        <v>DL2022080</v>
      </c>
      <c r="X3118" t="str">
        <f t="shared" ref="X3118" si="6433">W3118&amp;"_"&amp;V3118&amp;"_"&amp;S3118&amp;"_"&amp;T3118&amp;"_"&amp;U3118</f>
        <v>DL2022080_Pukkellaks_Valid_Absent_Ct&gt;41</v>
      </c>
    </row>
    <row r="3119" spans="1:24" x14ac:dyDescent="0.25">
      <c r="A3119" t="s">
        <v>154</v>
      </c>
      <c r="B3119" t="s">
        <v>51</v>
      </c>
      <c r="C3119" t="s">
        <v>573</v>
      </c>
      <c r="D3119">
        <v>0.01</v>
      </c>
      <c r="E3119" t="s">
        <v>1275</v>
      </c>
      <c r="F3119" t="s">
        <v>1246</v>
      </c>
      <c r="G3119" t="str">
        <f t="shared" si="6362"/>
        <v>DL2022080</v>
      </c>
      <c r="H3119" t="str">
        <f t="shared" si="6363"/>
        <v>16</v>
      </c>
      <c r="I3119" t="str">
        <f t="shared" si="6364"/>
        <v>Pukkellaks_16_20221108_DL2022080_HimmerlevGym</v>
      </c>
      <c r="J3119" t="str">
        <f>VLOOKUP(MID(C3119,4,6),Datasæt_Analysesystemer!$B$2:$E$69,3,FALSE)</f>
        <v>Pukkellaks</v>
      </c>
      <c r="K3119" t="str">
        <f t="shared" si="6365"/>
        <v>NK</v>
      </c>
      <c r="L3119" s="7" t="str">
        <f t="shared" si="6377"/>
        <v>No Ct</v>
      </c>
      <c r="M3119" t="str">
        <f t="shared" si="6366"/>
        <v/>
      </c>
      <c r="N3119" t="str">
        <f t="shared" si="6367"/>
        <v/>
      </c>
      <c r="O3119" t="str">
        <f t="shared" si="6368"/>
        <v/>
      </c>
    </row>
    <row r="3120" spans="1:24" x14ac:dyDescent="0.25">
      <c r="A3120" t="s">
        <v>118</v>
      </c>
      <c r="B3120" t="s">
        <v>76</v>
      </c>
      <c r="C3120" t="s">
        <v>561</v>
      </c>
      <c r="D3120">
        <v>0.01</v>
      </c>
      <c r="E3120" t="s">
        <v>1275</v>
      </c>
      <c r="F3120" t="s">
        <v>1246</v>
      </c>
      <c r="G3120" t="str">
        <f t="shared" si="6362"/>
        <v>DL2022080</v>
      </c>
      <c r="H3120" t="str">
        <f t="shared" si="6363"/>
        <v>16</v>
      </c>
      <c r="I3120" t="str">
        <f t="shared" si="6364"/>
        <v>Pukkellaks_16_20221108_DL2022080_HimmerlevGym</v>
      </c>
      <c r="J3120" t="str">
        <f>VLOOKUP(MID(C3120,4,6),Datasæt_Analysesystemer!$B$2:$E$69,3,FALSE)</f>
        <v>Pukkellaks</v>
      </c>
      <c r="K3120" t="str">
        <f t="shared" si="6365"/>
        <v>EP</v>
      </c>
      <c r="L3120" s="7" t="str">
        <f t="shared" si="6377"/>
        <v>No Ct</v>
      </c>
      <c r="M3120" t="str">
        <f t="shared" si="6366"/>
        <v/>
      </c>
      <c r="N3120" t="str">
        <f t="shared" si="6367"/>
        <v/>
      </c>
      <c r="O3120" t="str">
        <f t="shared" si="6368"/>
        <v/>
      </c>
    </row>
    <row r="3121" spans="1:24" x14ac:dyDescent="0.25">
      <c r="A3121" t="s">
        <v>139</v>
      </c>
      <c r="B3121" t="s">
        <v>76</v>
      </c>
      <c r="C3121" t="s">
        <v>561</v>
      </c>
      <c r="D3121">
        <v>0.01</v>
      </c>
      <c r="E3121" t="s">
        <v>1275</v>
      </c>
      <c r="F3121" t="s">
        <v>1246</v>
      </c>
      <c r="G3121" t="str">
        <f t="shared" si="6362"/>
        <v>DL2022080</v>
      </c>
      <c r="H3121" t="str">
        <f t="shared" si="6363"/>
        <v>16</v>
      </c>
      <c r="I3121" t="str">
        <f t="shared" si="6364"/>
        <v>Pukkellaks_16_20221108_DL2022080_HimmerlevGym</v>
      </c>
      <c r="J3121" t="str">
        <f>VLOOKUP(MID(C3121,4,6),Datasæt_Analysesystemer!$B$2:$E$69,3,FALSE)</f>
        <v>Pukkellaks</v>
      </c>
      <c r="K3121" t="str">
        <f t="shared" si="6365"/>
        <v>EP</v>
      </c>
      <c r="L3121" s="7" t="str">
        <f t="shared" si="6377"/>
        <v>No Ct</v>
      </c>
      <c r="M3121" t="str">
        <f t="shared" si="6366"/>
        <v/>
      </c>
      <c r="N3121" t="str">
        <f t="shared" si="6367"/>
        <v/>
      </c>
      <c r="O3121" t="str">
        <f t="shared" si="6368"/>
        <v/>
      </c>
    </row>
    <row r="3122" spans="1:24" x14ac:dyDescent="0.25">
      <c r="A3122" t="s">
        <v>180</v>
      </c>
      <c r="B3122" t="s">
        <v>23</v>
      </c>
      <c r="C3122" t="s">
        <v>586</v>
      </c>
      <c r="D3122">
        <v>0.01</v>
      </c>
      <c r="E3122" t="s">
        <v>1275</v>
      </c>
      <c r="F3122" t="s">
        <v>1246</v>
      </c>
      <c r="G3122" t="str">
        <f t="shared" si="6362"/>
        <v>DL2022080</v>
      </c>
      <c r="H3122" t="str">
        <f t="shared" si="6363"/>
        <v>17</v>
      </c>
      <c r="I3122" t="str">
        <f t="shared" si="6364"/>
        <v>Stillehavsøsters_17_20221108_DL2022080_HimmerlevGym</v>
      </c>
      <c r="J3122" t="str">
        <f>VLOOKUP(MID(C3122,4,6),Datasæt_Analysesystemer!$B$2:$E$69,3,FALSE)</f>
        <v>Stillehavsøsters</v>
      </c>
      <c r="K3122" t="str">
        <f t="shared" si="6365"/>
        <v>PK</v>
      </c>
      <c r="L3122" s="7" t="str">
        <f t="shared" si="6377"/>
        <v>No Ct</v>
      </c>
      <c r="M3122">
        <f t="shared" si="6366"/>
        <v>0</v>
      </c>
      <c r="N3122">
        <f t="shared" si="6367"/>
        <v>0</v>
      </c>
      <c r="O3122">
        <f t="shared" si="6368"/>
        <v>0</v>
      </c>
      <c r="Q3122">
        <f t="shared" ref="Q3122" si="6434">IF(L3124="No Ct",0,L3124)</f>
        <v>0</v>
      </c>
      <c r="R3122">
        <f t="shared" ref="R3122" si="6435">IF(L3125="No Ct",0,L3125)</f>
        <v>0</v>
      </c>
      <c r="S3122" t="str">
        <f t="shared" ref="S3122" si="6436">IF(AND(M3122&gt;0,N3122=0),"Valid","Invalid")</f>
        <v>Invalid</v>
      </c>
      <c r="T3122" t="str">
        <f t="shared" ref="T3122" si="6437">IF(OR(Q3122&gt;1,R3122&gt;1),"Present","Absent")</f>
        <v>Absent</v>
      </c>
      <c r="U3122" t="str">
        <f t="shared" ref="U3122" si="6438">IF(OR(AND(Q3122&gt;1,Q3122&lt;41),AND(R3122&gt;1,R3122&lt;41)),"Ct&lt;41","Ct&gt;41")</f>
        <v>Ct&gt;41</v>
      </c>
      <c r="V3122" t="str">
        <f t="shared" ref="V3122" si="6439">J3122</f>
        <v>Stillehavsøsters</v>
      </c>
      <c r="W3122" t="str">
        <f t="shared" ref="W3122" si="6440">MID(F3122,10,9)</f>
        <v>DL2022080</v>
      </c>
      <c r="X3122" t="str">
        <f t="shared" ref="X3122" si="6441">W3122&amp;"_"&amp;V3122&amp;"_"&amp;S3122&amp;"_"&amp;T3122&amp;"_"&amp;U3122</f>
        <v>DL2022080_Stillehavsøsters_Invalid_Absent_Ct&gt;41</v>
      </c>
    </row>
    <row r="3123" spans="1:24" x14ac:dyDescent="0.25">
      <c r="A3123" t="s">
        <v>156</v>
      </c>
      <c r="B3123" t="s">
        <v>51</v>
      </c>
      <c r="C3123" t="s">
        <v>574</v>
      </c>
      <c r="D3123">
        <v>0.01</v>
      </c>
      <c r="E3123" t="s">
        <v>1275</v>
      </c>
      <c r="F3123" t="s">
        <v>1246</v>
      </c>
      <c r="G3123" t="str">
        <f t="shared" si="6362"/>
        <v>DL2022080</v>
      </c>
      <c r="H3123" t="str">
        <f t="shared" si="6363"/>
        <v>17</v>
      </c>
      <c r="I3123" t="str">
        <f t="shared" si="6364"/>
        <v>Stillehavsøsters_17_20221108_DL2022080_HimmerlevGym</v>
      </c>
      <c r="J3123" t="str">
        <f>VLOOKUP(MID(C3123,4,6),Datasæt_Analysesystemer!$B$2:$E$69,3,FALSE)</f>
        <v>Stillehavsøsters</v>
      </c>
      <c r="K3123" t="str">
        <f t="shared" si="6365"/>
        <v>NK</v>
      </c>
      <c r="L3123" s="7" t="str">
        <f t="shared" si="6377"/>
        <v>No Ct</v>
      </c>
      <c r="M3123" t="str">
        <f t="shared" si="6366"/>
        <v/>
      </c>
      <c r="N3123" t="str">
        <f t="shared" si="6367"/>
        <v/>
      </c>
      <c r="O3123" t="str">
        <f t="shared" si="6368"/>
        <v/>
      </c>
    </row>
    <row r="3124" spans="1:24" x14ac:dyDescent="0.25">
      <c r="A3124" t="s">
        <v>120</v>
      </c>
      <c r="B3124" t="s">
        <v>76</v>
      </c>
      <c r="C3124" t="s">
        <v>562</v>
      </c>
      <c r="D3124">
        <v>0.01</v>
      </c>
      <c r="E3124" t="s">
        <v>1275</v>
      </c>
      <c r="F3124" t="s">
        <v>1246</v>
      </c>
      <c r="G3124" t="str">
        <f t="shared" si="6362"/>
        <v>DL2022080</v>
      </c>
      <c r="H3124" t="str">
        <f t="shared" si="6363"/>
        <v>17</v>
      </c>
      <c r="I3124" t="str">
        <f t="shared" si="6364"/>
        <v>Stillehavsøsters_17_20221108_DL2022080_HimmerlevGym</v>
      </c>
      <c r="J3124" t="str">
        <f>VLOOKUP(MID(C3124,4,6),Datasæt_Analysesystemer!$B$2:$E$69,3,FALSE)</f>
        <v>Stillehavsøsters</v>
      </c>
      <c r="K3124" t="str">
        <f t="shared" si="6365"/>
        <v>EP</v>
      </c>
      <c r="L3124" s="7" t="str">
        <f t="shared" si="6377"/>
        <v>No Ct</v>
      </c>
      <c r="M3124" t="str">
        <f t="shared" si="6366"/>
        <v/>
      </c>
      <c r="N3124" t="str">
        <f t="shared" si="6367"/>
        <v/>
      </c>
      <c r="O3124" t="str">
        <f t="shared" si="6368"/>
        <v/>
      </c>
    </row>
    <row r="3125" spans="1:24" x14ac:dyDescent="0.25">
      <c r="A3125" t="s">
        <v>140</v>
      </c>
      <c r="B3125" t="s">
        <v>76</v>
      </c>
      <c r="C3125" t="s">
        <v>562</v>
      </c>
      <c r="D3125">
        <v>0.01</v>
      </c>
      <c r="E3125" t="s">
        <v>1275</v>
      </c>
      <c r="F3125" t="s">
        <v>1246</v>
      </c>
      <c r="G3125" t="str">
        <f t="shared" si="6362"/>
        <v>DL2022080</v>
      </c>
      <c r="H3125" t="str">
        <f t="shared" si="6363"/>
        <v>17</v>
      </c>
      <c r="I3125" t="str">
        <f t="shared" si="6364"/>
        <v>Stillehavsøsters_17_20221108_DL2022080_HimmerlevGym</v>
      </c>
      <c r="J3125" t="str">
        <f>VLOOKUP(MID(C3125,4,6),Datasæt_Analysesystemer!$B$2:$E$69,3,FALSE)</f>
        <v>Stillehavsøsters</v>
      </c>
      <c r="K3125" t="str">
        <f t="shared" si="6365"/>
        <v>EP</v>
      </c>
      <c r="L3125" s="7" t="str">
        <f t="shared" si="6377"/>
        <v>No Ct</v>
      </c>
      <c r="M3125" t="str">
        <f t="shared" si="6366"/>
        <v/>
      </c>
      <c r="N3125" t="str">
        <f t="shared" si="6367"/>
        <v/>
      </c>
      <c r="O3125" t="str">
        <f t="shared" si="6368"/>
        <v/>
      </c>
    </row>
    <row r="3126" spans="1:24" x14ac:dyDescent="0.25">
      <c r="A3126" t="s">
        <v>182</v>
      </c>
      <c r="B3126" t="s">
        <v>23</v>
      </c>
      <c r="C3126" t="s">
        <v>587</v>
      </c>
      <c r="D3126">
        <v>0.01</v>
      </c>
      <c r="E3126">
        <v>33.25</v>
      </c>
      <c r="F3126" t="s">
        <v>1246</v>
      </c>
      <c r="G3126" t="str">
        <f t="shared" si="6362"/>
        <v>DL2022080</v>
      </c>
      <c r="H3126" t="str">
        <f t="shared" si="6363"/>
        <v>18</v>
      </c>
      <c r="I3126" t="str">
        <f t="shared" si="6364"/>
        <v>Stillehavsøsters_18_20221108_DL2022080_HimmerlevGym</v>
      </c>
      <c r="J3126" t="str">
        <f>VLOOKUP(MID(C3126,4,6),Datasæt_Analysesystemer!$B$2:$E$69,3,FALSE)</f>
        <v>Stillehavsøsters</v>
      </c>
      <c r="K3126" t="str">
        <f t="shared" si="6365"/>
        <v>PK</v>
      </c>
      <c r="L3126" s="7">
        <f t="shared" si="6377"/>
        <v>33.25</v>
      </c>
      <c r="M3126">
        <f t="shared" si="6366"/>
        <v>33.25</v>
      </c>
      <c r="N3126">
        <f t="shared" si="6367"/>
        <v>0</v>
      </c>
      <c r="O3126">
        <f t="shared" si="6368"/>
        <v>0</v>
      </c>
      <c r="Q3126">
        <f t="shared" ref="Q3126" si="6442">IF(L3128="No Ct",0,L3128)</f>
        <v>0</v>
      </c>
      <c r="R3126">
        <f t="shared" ref="R3126" si="6443">IF(L3129="No Ct",0,L3129)</f>
        <v>0</v>
      </c>
      <c r="S3126" t="str">
        <f t="shared" ref="S3126" si="6444">IF(AND(M3126&gt;0,N3126=0),"Valid","Invalid")</f>
        <v>Valid</v>
      </c>
      <c r="T3126" t="str">
        <f t="shared" ref="T3126" si="6445">IF(OR(Q3126&gt;1,R3126&gt;1),"Present","Absent")</f>
        <v>Absent</v>
      </c>
      <c r="U3126" t="str">
        <f t="shared" ref="U3126" si="6446">IF(OR(AND(Q3126&gt;1,Q3126&lt;41),AND(R3126&gt;1,R3126&lt;41)),"Ct&lt;41","Ct&gt;41")</f>
        <v>Ct&gt;41</v>
      </c>
      <c r="V3126" t="str">
        <f t="shared" ref="V3126" si="6447">J3126</f>
        <v>Stillehavsøsters</v>
      </c>
      <c r="W3126" t="str">
        <f t="shared" ref="W3126" si="6448">MID(F3126,10,9)</f>
        <v>DL2022080</v>
      </c>
      <c r="X3126" t="str">
        <f t="shared" ref="X3126" si="6449">W3126&amp;"_"&amp;V3126&amp;"_"&amp;S3126&amp;"_"&amp;T3126&amp;"_"&amp;U3126</f>
        <v>DL2022080_Stillehavsøsters_Valid_Absent_Ct&gt;41</v>
      </c>
    </row>
    <row r="3127" spans="1:24" x14ac:dyDescent="0.25">
      <c r="A3127" t="s">
        <v>158</v>
      </c>
      <c r="B3127" t="s">
        <v>51</v>
      </c>
      <c r="C3127" t="s">
        <v>575</v>
      </c>
      <c r="D3127">
        <v>0.01</v>
      </c>
      <c r="E3127" t="s">
        <v>1275</v>
      </c>
      <c r="F3127" t="s">
        <v>1246</v>
      </c>
      <c r="G3127" t="str">
        <f t="shared" si="6362"/>
        <v>DL2022080</v>
      </c>
      <c r="H3127" t="str">
        <f t="shared" si="6363"/>
        <v>18</v>
      </c>
      <c r="I3127" t="str">
        <f t="shared" si="6364"/>
        <v>Stillehavsøsters_18_20221108_DL2022080_HimmerlevGym</v>
      </c>
      <c r="J3127" t="str">
        <f>VLOOKUP(MID(C3127,4,6),Datasæt_Analysesystemer!$B$2:$E$69,3,FALSE)</f>
        <v>Stillehavsøsters</v>
      </c>
      <c r="K3127" t="str">
        <f t="shared" si="6365"/>
        <v>NK</v>
      </c>
      <c r="L3127" s="7" t="str">
        <f t="shared" si="6377"/>
        <v>No Ct</v>
      </c>
      <c r="M3127" t="str">
        <f t="shared" si="6366"/>
        <v/>
      </c>
      <c r="N3127" t="str">
        <f t="shared" si="6367"/>
        <v/>
      </c>
      <c r="O3127" t="str">
        <f t="shared" si="6368"/>
        <v/>
      </c>
    </row>
    <row r="3128" spans="1:24" x14ac:dyDescent="0.25">
      <c r="A3128" t="s">
        <v>122</v>
      </c>
      <c r="B3128" t="s">
        <v>76</v>
      </c>
      <c r="C3128" t="s">
        <v>563</v>
      </c>
      <c r="D3128">
        <v>0.01</v>
      </c>
      <c r="E3128" t="s">
        <v>1275</v>
      </c>
      <c r="F3128" t="s">
        <v>1246</v>
      </c>
      <c r="G3128" t="str">
        <f t="shared" si="6362"/>
        <v>DL2022080</v>
      </c>
      <c r="H3128" t="str">
        <f t="shared" si="6363"/>
        <v>18</v>
      </c>
      <c r="I3128" t="str">
        <f t="shared" si="6364"/>
        <v>Stillehavsøsters_18_20221108_DL2022080_HimmerlevGym</v>
      </c>
      <c r="J3128" t="str">
        <f>VLOOKUP(MID(C3128,4,6),Datasæt_Analysesystemer!$B$2:$E$69,3,FALSE)</f>
        <v>Stillehavsøsters</v>
      </c>
      <c r="K3128" t="str">
        <f t="shared" si="6365"/>
        <v>EP</v>
      </c>
      <c r="L3128" s="7" t="str">
        <f t="shared" si="6377"/>
        <v>No Ct</v>
      </c>
      <c r="M3128" t="str">
        <f t="shared" si="6366"/>
        <v/>
      </c>
      <c r="N3128" t="str">
        <f t="shared" si="6367"/>
        <v/>
      </c>
      <c r="O3128" t="str">
        <f t="shared" si="6368"/>
        <v/>
      </c>
    </row>
    <row r="3129" spans="1:24" x14ac:dyDescent="0.25">
      <c r="A3129" t="s">
        <v>141</v>
      </c>
      <c r="B3129" t="s">
        <v>76</v>
      </c>
      <c r="C3129" t="s">
        <v>563</v>
      </c>
      <c r="D3129">
        <v>0.01</v>
      </c>
      <c r="E3129" t="s">
        <v>1275</v>
      </c>
      <c r="F3129" t="s">
        <v>1246</v>
      </c>
      <c r="G3129" t="str">
        <f t="shared" si="6362"/>
        <v>DL2022080</v>
      </c>
      <c r="H3129" t="str">
        <f t="shared" si="6363"/>
        <v>18</v>
      </c>
      <c r="I3129" t="str">
        <f t="shared" si="6364"/>
        <v>Stillehavsøsters_18_20221108_DL2022080_HimmerlevGym</v>
      </c>
      <c r="J3129" t="str">
        <f>VLOOKUP(MID(C3129,4,6),Datasæt_Analysesystemer!$B$2:$E$69,3,FALSE)</f>
        <v>Stillehavsøsters</v>
      </c>
      <c r="K3129" t="str">
        <f t="shared" si="6365"/>
        <v>EP</v>
      </c>
      <c r="L3129" s="7" t="str">
        <f t="shared" si="6377"/>
        <v>No Ct</v>
      </c>
      <c r="M3129" t="str">
        <f t="shared" si="6366"/>
        <v/>
      </c>
      <c r="N3129" t="str">
        <f t="shared" si="6367"/>
        <v/>
      </c>
      <c r="O3129" t="str">
        <f t="shared" si="6368"/>
        <v/>
      </c>
    </row>
    <row r="3130" spans="1:24" x14ac:dyDescent="0.25">
      <c r="A3130" t="s">
        <v>184</v>
      </c>
      <c r="B3130" t="s">
        <v>23</v>
      </c>
      <c r="C3130" t="s">
        <v>588</v>
      </c>
      <c r="D3130">
        <v>0.01</v>
      </c>
      <c r="E3130" t="s">
        <v>1275</v>
      </c>
      <c r="F3130" t="s">
        <v>1246</v>
      </c>
      <c r="G3130" t="str">
        <f t="shared" si="6362"/>
        <v>DL2022080</v>
      </c>
      <c r="H3130" t="str">
        <f t="shared" si="6363"/>
        <v>19</v>
      </c>
      <c r="I3130" t="str">
        <f t="shared" si="6364"/>
        <v>Sortmundet kutling_19_20221108_DL2022080_HimmerlevGym</v>
      </c>
      <c r="J3130" t="str">
        <f>VLOOKUP(MID(C3130,4,6),Datasæt_Analysesystemer!$B$2:$E$69,3,FALSE)</f>
        <v>Sortmundet kutling</v>
      </c>
      <c r="K3130" t="str">
        <f t="shared" si="6365"/>
        <v>PK</v>
      </c>
      <c r="L3130" s="7" t="str">
        <f t="shared" si="6377"/>
        <v>No Ct</v>
      </c>
      <c r="M3130">
        <f t="shared" si="6366"/>
        <v>0</v>
      </c>
      <c r="N3130">
        <f t="shared" si="6367"/>
        <v>0</v>
      </c>
      <c r="O3130">
        <f t="shared" si="6368"/>
        <v>0</v>
      </c>
      <c r="Q3130">
        <f t="shared" ref="Q3130" si="6450">IF(L3132="No Ct",0,L3132)</f>
        <v>0</v>
      </c>
      <c r="R3130">
        <f t="shared" ref="R3130" si="6451">IF(L3133="No Ct",0,L3133)</f>
        <v>0</v>
      </c>
      <c r="S3130" t="str">
        <f t="shared" ref="S3130" si="6452">IF(AND(M3130&gt;0,N3130=0),"Valid","Invalid")</f>
        <v>Invalid</v>
      </c>
      <c r="T3130" t="str">
        <f t="shared" ref="T3130" si="6453">IF(OR(Q3130&gt;1,R3130&gt;1),"Present","Absent")</f>
        <v>Absent</v>
      </c>
      <c r="U3130" t="str">
        <f t="shared" ref="U3130" si="6454">IF(OR(AND(Q3130&gt;1,Q3130&lt;41),AND(R3130&gt;1,R3130&lt;41)),"Ct&lt;41","Ct&gt;41")</f>
        <v>Ct&gt;41</v>
      </c>
      <c r="V3130" t="str">
        <f t="shared" ref="V3130" si="6455">J3130</f>
        <v>Sortmundet kutling</v>
      </c>
      <c r="W3130" t="str">
        <f t="shared" ref="W3130" si="6456">MID(F3130,10,9)</f>
        <v>DL2022080</v>
      </c>
      <c r="X3130" t="str">
        <f t="shared" ref="X3130" si="6457">W3130&amp;"_"&amp;V3130&amp;"_"&amp;S3130&amp;"_"&amp;T3130&amp;"_"&amp;U3130</f>
        <v>DL2022080_Sortmundet kutling_Invalid_Absent_Ct&gt;41</v>
      </c>
    </row>
    <row r="3131" spans="1:24" x14ac:dyDescent="0.25">
      <c r="A3131" t="s">
        <v>160</v>
      </c>
      <c r="B3131" t="s">
        <v>51</v>
      </c>
      <c r="C3131" t="s">
        <v>576</v>
      </c>
      <c r="D3131">
        <v>0.01</v>
      </c>
      <c r="E3131" t="s">
        <v>1275</v>
      </c>
      <c r="F3131" t="s">
        <v>1246</v>
      </c>
      <c r="G3131" t="str">
        <f t="shared" si="6362"/>
        <v>DL2022080</v>
      </c>
      <c r="H3131" t="str">
        <f t="shared" si="6363"/>
        <v>19</v>
      </c>
      <c r="I3131" t="str">
        <f t="shared" si="6364"/>
        <v>Sortmundet kutling_19_20221108_DL2022080_HimmerlevGym</v>
      </c>
      <c r="J3131" t="str">
        <f>VLOOKUP(MID(C3131,4,6),Datasæt_Analysesystemer!$B$2:$E$69,3,FALSE)</f>
        <v>Sortmundet kutling</v>
      </c>
      <c r="K3131" t="str">
        <f t="shared" si="6365"/>
        <v>NK</v>
      </c>
      <c r="L3131" s="7" t="str">
        <f t="shared" si="6377"/>
        <v>No Ct</v>
      </c>
      <c r="M3131" t="str">
        <f t="shared" si="6366"/>
        <v/>
      </c>
      <c r="N3131" t="str">
        <f t="shared" si="6367"/>
        <v/>
      </c>
      <c r="O3131" t="str">
        <f t="shared" si="6368"/>
        <v/>
      </c>
    </row>
    <row r="3132" spans="1:24" x14ac:dyDescent="0.25">
      <c r="A3132" t="s">
        <v>124</v>
      </c>
      <c r="B3132" t="s">
        <v>76</v>
      </c>
      <c r="C3132" t="s">
        <v>564</v>
      </c>
      <c r="D3132">
        <v>0.01</v>
      </c>
      <c r="E3132" t="s">
        <v>1275</v>
      </c>
      <c r="F3132" t="s">
        <v>1246</v>
      </c>
      <c r="G3132" t="str">
        <f t="shared" si="6362"/>
        <v>DL2022080</v>
      </c>
      <c r="H3132" t="str">
        <f t="shared" si="6363"/>
        <v>19</v>
      </c>
      <c r="I3132" t="str">
        <f t="shared" si="6364"/>
        <v>Sortmundet kutling_19_20221108_DL2022080_HimmerlevGym</v>
      </c>
      <c r="J3132" t="str">
        <f>VLOOKUP(MID(C3132,4,6),Datasæt_Analysesystemer!$B$2:$E$69,3,FALSE)</f>
        <v>Sortmundet kutling</v>
      </c>
      <c r="K3132" t="str">
        <f t="shared" si="6365"/>
        <v>EP</v>
      </c>
      <c r="L3132" s="7" t="str">
        <f t="shared" si="6377"/>
        <v>No Ct</v>
      </c>
      <c r="M3132" t="str">
        <f t="shared" si="6366"/>
        <v/>
      </c>
      <c r="N3132" t="str">
        <f t="shared" si="6367"/>
        <v/>
      </c>
      <c r="O3132" t="str">
        <f t="shared" si="6368"/>
        <v/>
      </c>
    </row>
    <row r="3133" spans="1:24" x14ac:dyDescent="0.25">
      <c r="A3133" t="s">
        <v>142</v>
      </c>
      <c r="B3133" t="s">
        <v>76</v>
      </c>
      <c r="C3133" t="s">
        <v>564</v>
      </c>
      <c r="D3133">
        <v>0.01</v>
      </c>
      <c r="E3133" t="s">
        <v>1275</v>
      </c>
      <c r="F3133" t="s">
        <v>1246</v>
      </c>
      <c r="G3133" t="str">
        <f t="shared" si="6362"/>
        <v>DL2022080</v>
      </c>
      <c r="H3133" t="str">
        <f t="shared" si="6363"/>
        <v>19</v>
      </c>
      <c r="I3133" t="str">
        <f t="shared" si="6364"/>
        <v>Sortmundet kutling_19_20221108_DL2022080_HimmerlevGym</v>
      </c>
      <c r="J3133" t="str">
        <f>VLOOKUP(MID(C3133,4,6),Datasæt_Analysesystemer!$B$2:$E$69,3,FALSE)</f>
        <v>Sortmundet kutling</v>
      </c>
      <c r="K3133" t="str">
        <f t="shared" si="6365"/>
        <v>EP</v>
      </c>
      <c r="L3133" s="7" t="str">
        <f t="shared" si="6377"/>
        <v>No Ct</v>
      </c>
      <c r="M3133" t="str">
        <f t="shared" si="6366"/>
        <v/>
      </c>
      <c r="N3133" t="str">
        <f t="shared" si="6367"/>
        <v/>
      </c>
      <c r="O3133" t="str">
        <f t="shared" si="6368"/>
        <v/>
      </c>
    </row>
    <row r="3134" spans="1:24" x14ac:dyDescent="0.25">
      <c r="A3134" t="s">
        <v>186</v>
      </c>
      <c r="B3134" t="s">
        <v>23</v>
      </c>
      <c r="C3134" t="s">
        <v>589</v>
      </c>
      <c r="D3134">
        <v>0.01</v>
      </c>
      <c r="E3134" t="s">
        <v>1275</v>
      </c>
      <c r="F3134" t="s">
        <v>1246</v>
      </c>
      <c r="G3134" t="str">
        <f t="shared" si="6362"/>
        <v>DL2022080</v>
      </c>
      <c r="H3134" t="str">
        <f t="shared" si="6363"/>
        <v>20</v>
      </c>
      <c r="I3134" t="str">
        <f t="shared" si="6364"/>
        <v>Sortmundet kutling_20_20221108_DL2022080_HimmerlevGym</v>
      </c>
      <c r="J3134" t="str">
        <f>VLOOKUP(MID(C3134,4,6),Datasæt_Analysesystemer!$B$2:$E$69,3,FALSE)</f>
        <v>Sortmundet kutling</v>
      </c>
      <c r="K3134" t="str">
        <f t="shared" si="6365"/>
        <v>PK</v>
      </c>
      <c r="L3134" s="7" t="str">
        <f t="shared" si="6377"/>
        <v>No Ct</v>
      </c>
      <c r="M3134">
        <f t="shared" si="6366"/>
        <v>0</v>
      </c>
      <c r="N3134">
        <f t="shared" si="6367"/>
        <v>22.24</v>
      </c>
      <c r="O3134">
        <f t="shared" si="6368"/>
        <v>0</v>
      </c>
      <c r="Q3134">
        <f t="shared" ref="Q3134" si="6458">IF(L3136="No Ct",0,L3136)</f>
        <v>0</v>
      </c>
      <c r="R3134">
        <f t="shared" ref="R3134" si="6459">IF(L3137="No Ct",0,L3137)</f>
        <v>0</v>
      </c>
      <c r="S3134" t="str">
        <f t="shared" ref="S3134" si="6460">IF(AND(M3134&gt;0,N3134=0),"Valid","Invalid")</f>
        <v>Invalid</v>
      </c>
      <c r="T3134" t="str">
        <f t="shared" ref="T3134" si="6461">IF(OR(Q3134&gt;1,R3134&gt;1),"Present","Absent")</f>
        <v>Absent</v>
      </c>
      <c r="U3134" t="str">
        <f t="shared" ref="U3134" si="6462">IF(OR(AND(Q3134&gt;1,Q3134&lt;41),AND(R3134&gt;1,R3134&lt;41)),"Ct&lt;41","Ct&gt;41")</f>
        <v>Ct&gt;41</v>
      </c>
      <c r="V3134" t="str">
        <f t="shared" ref="V3134" si="6463">J3134</f>
        <v>Sortmundet kutling</v>
      </c>
      <c r="W3134" t="str">
        <f t="shared" ref="W3134" si="6464">MID(F3134,10,9)</f>
        <v>DL2022080</v>
      </c>
      <c r="X3134" t="str">
        <f t="shared" ref="X3134" si="6465">W3134&amp;"_"&amp;V3134&amp;"_"&amp;S3134&amp;"_"&amp;T3134&amp;"_"&amp;U3134</f>
        <v>DL2022080_Sortmundet kutling_Invalid_Absent_Ct&gt;41</v>
      </c>
    </row>
    <row r="3135" spans="1:24" x14ac:dyDescent="0.25">
      <c r="A3135" t="s">
        <v>162</v>
      </c>
      <c r="B3135" t="s">
        <v>51</v>
      </c>
      <c r="C3135" t="s">
        <v>577</v>
      </c>
      <c r="D3135">
        <v>0.01</v>
      </c>
      <c r="E3135">
        <v>22.24</v>
      </c>
      <c r="F3135" t="s">
        <v>1246</v>
      </c>
      <c r="G3135" t="str">
        <f t="shared" si="6362"/>
        <v>DL2022080</v>
      </c>
      <c r="H3135" t="str">
        <f t="shared" si="6363"/>
        <v>20</v>
      </c>
      <c r="I3135" t="str">
        <f t="shared" si="6364"/>
        <v>Sortmundet kutling_20_20221108_DL2022080_HimmerlevGym</v>
      </c>
      <c r="J3135" t="str">
        <f>VLOOKUP(MID(C3135,4,6),Datasæt_Analysesystemer!$B$2:$E$69,3,FALSE)</f>
        <v>Sortmundet kutling</v>
      </c>
      <c r="K3135" t="str">
        <f t="shared" si="6365"/>
        <v>NK</v>
      </c>
      <c r="L3135" s="7">
        <f t="shared" si="6377"/>
        <v>22.24</v>
      </c>
      <c r="M3135" t="str">
        <f t="shared" si="6366"/>
        <v/>
      </c>
      <c r="N3135" t="str">
        <f t="shared" si="6367"/>
        <v/>
      </c>
      <c r="O3135" t="str">
        <f t="shared" si="6368"/>
        <v/>
      </c>
    </row>
    <row r="3136" spans="1:24" x14ac:dyDescent="0.25">
      <c r="A3136" t="s">
        <v>126</v>
      </c>
      <c r="B3136" t="s">
        <v>76</v>
      </c>
      <c r="C3136" t="s">
        <v>565</v>
      </c>
      <c r="D3136">
        <v>0.01</v>
      </c>
      <c r="E3136" t="s">
        <v>1275</v>
      </c>
      <c r="F3136" t="s">
        <v>1246</v>
      </c>
      <c r="G3136" t="str">
        <f t="shared" si="6362"/>
        <v>DL2022080</v>
      </c>
      <c r="H3136" t="str">
        <f t="shared" si="6363"/>
        <v>20</v>
      </c>
      <c r="I3136" t="str">
        <f t="shared" si="6364"/>
        <v>Sortmundet kutling_20_20221108_DL2022080_HimmerlevGym</v>
      </c>
      <c r="J3136" t="str">
        <f>VLOOKUP(MID(C3136,4,6),Datasæt_Analysesystemer!$B$2:$E$69,3,FALSE)</f>
        <v>Sortmundet kutling</v>
      </c>
      <c r="K3136" t="str">
        <f t="shared" si="6365"/>
        <v>EP</v>
      </c>
      <c r="L3136" s="7" t="str">
        <f t="shared" si="6377"/>
        <v>No Ct</v>
      </c>
      <c r="M3136" t="str">
        <f t="shared" si="6366"/>
        <v/>
      </c>
      <c r="N3136" t="str">
        <f t="shared" si="6367"/>
        <v/>
      </c>
      <c r="O3136" t="str">
        <f t="shared" si="6368"/>
        <v/>
      </c>
    </row>
    <row r="3137" spans="1:24" x14ac:dyDescent="0.25">
      <c r="A3137" t="s">
        <v>143</v>
      </c>
      <c r="B3137" t="s">
        <v>76</v>
      </c>
      <c r="C3137" t="s">
        <v>565</v>
      </c>
      <c r="D3137">
        <v>0.01</v>
      </c>
      <c r="E3137" t="s">
        <v>1275</v>
      </c>
      <c r="F3137" t="s">
        <v>1246</v>
      </c>
      <c r="G3137" t="str">
        <f t="shared" si="6362"/>
        <v>DL2022080</v>
      </c>
      <c r="H3137" t="str">
        <f t="shared" si="6363"/>
        <v>20</v>
      </c>
      <c r="I3137" t="str">
        <f t="shared" si="6364"/>
        <v>Sortmundet kutling_20_20221108_DL2022080_HimmerlevGym</v>
      </c>
      <c r="J3137" t="str">
        <f>VLOOKUP(MID(C3137,4,6),Datasæt_Analysesystemer!$B$2:$E$69,3,FALSE)</f>
        <v>Sortmundet kutling</v>
      </c>
      <c r="K3137" t="str">
        <f t="shared" si="6365"/>
        <v>EP</v>
      </c>
      <c r="L3137" s="7" t="str">
        <f t="shared" si="6377"/>
        <v>No Ct</v>
      </c>
      <c r="M3137" t="str">
        <f t="shared" si="6366"/>
        <v/>
      </c>
      <c r="N3137" t="str">
        <f t="shared" si="6367"/>
        <v/>
      </c>
      <c r="O3137" t="str">
        <f t="shared" si="6368"/>
        <v/>
      </c>
    </row>
    <row r="3138" spans="1:24" x14ac:dyDescent="0.25">
      <c r="A3138" t="s">
        <v>188</v>
      </c>
      <c r="B3138" t="s">
        <v>23</v>
      </c>
      <c r="C3138" t="s">
        <v>590</v>
      </c>
      <c r="D3138">
        <v>0.01</v>
      </c>
      <c r="E3138">
        <v>28.61</v>
      </c>
      <c r="F3138" t="s">
        <v>1246</v>
      </c>
      <c r="G3138" t="str">
        <f t="shared" si="6362"/>
        <v>DL2022080</v>
      </c>
      <c r="H3138" t="str">
        <f t="shared" si="6363"/>
        <v>21</v>
      </c>
      <c r="I3138" t="str">
        <f t="shared" si="6364"/>
        <v>Blå svømmekrabbe_21_20221108_DL2022080_HimmerlevGym</v>
      </c>
      <c r="J3138" t="str">
        <f>VLOOKUP(MID(C3138,4,6),Datasæt_Analysesystemer!$B$2:$E$69,3,FALSE)</f>
        <v>Blå svømmekrabbe</v>
      </c>
      <c r="K3138" t="str">
        <f t="shared" si="6365"/>
        <v>PK</v>
      </c>
      <c r="L3138" s="7">
        <f t="shared" si="6377"/>
        <v>28.61</v>
      </c>
      <c r="M3138">
        <f t="shared" si="6366"/>
        <v>28.61</v>
      </c>
      <c r="N3138">
        <f t="shared" si="6367"/>
        <v>0</v>
      </c>
      <c r="O3138">
        <f t="shared" si="6368"/>
        <v>0</v>
      </c>
      <c r="Q3138">
        <f t="shared" ref="Q3138" si="6466">IF(L3140="No Ct",0,L3140)</f>
        <v>0</v>
      </c>
      <c r="R3138">
        <f t="shared" ref="R3138" si="6467">IF(L3141="No Ct",0,L3141)</f>
        <v>0</v>
      </c>
      <c r="S3138" t="str">
        <f t="shared" ref="S3138" si="6468">IF(AND(M3138&gt;0,N3138=0),"Valid","Invalid")</f>
        <v>Valid</v>
      </c>
      <c r="T3138" t="str">
        <f t="shared" ref="T3138" si="6469">IF(OR(Q3138&gt;1,R3138&gt;1),"Present","Absent")</f>
        <v>Absent</v>
      </c>
      <c r="U3138" t="str">
        <f t="shared" ref="U3138" si="6470">IF(OR(AND(Q3138&gt;1,Q3138&lt;41),AND(R3138&gt;1,R3138&lt;41)),"Ct&lt;41","Ct&gt;41")</f>
        <v>Ct&gt;41</v>
      </c>
      <c r="V3138" t="str">
        <f t="shared" ref="V3138" si="6471">J3138</f>
        <v>Blå svømmekrabbe</v>
      </c>
      <c r="W3138" t="str">
        <f t="shared" ref="W3138" si="6472">MID(F3138,10,9)</f>
        <v>DL2022080</v>
      </c>
      <c r="X3138" t="str">
        <f t="shared" ref="X3138" si="6473">W3138&amp;"_"&amp;V3138&amp;"_"&amp;S3138&amp;"_"&amp;T3138&amp;"_"&amp;U3138</f>
        <v>DL2022080_Blå svømmekrabbe_Valid_Absent_Ct&gt;41</v>
      </c>
    </row>
    <row r="3139" spans="1:24" x14ac:dyDescent="0.25">
      <c r="A3139" t="s">
        <v>164</v>
      </c>
      <c r="B3139" t="s">
        <v>51</v>
      </c>
      <c r="C3139" t="s">
        <v>578</v>
      </c>
      <c r="D3139">
        <v>0.01</v>
      </c>
      <c r="E3139" t="s">
        <v>1275</v>
      </c>
      <c r="F3139" t="s">
        <v>1246</v>
      </c>
      <c r="G3139" t="str">
        <f t="shared" si="6362"/>
        <v>DL2022080</v>
      </c>
      <c r="H3139" t="str">
        <f t="shared" si="6363"/>
        <v>21</v>
      </c>
      <c r="I3139" t="str">
        <f t="shared" si="6364"/>
        <v>Blå svømmekrabbe_21_20221108_DL2022080_HimmerlevGym</v>
      </c>
      <c r="J3139" t="str">
        <f>VLOOKUP(MID(C3139,4,6),Datasæt_Analysesystemer!$B$2:$E$69,3,FALSE)</f>
        <v>Blå svømmekrabbe</v>
      </c>
      <c r="K3139" t="str">
        <f t="shared" si="6365"/>
        <v>NK</v>
      </c>
      <c r="L3139" s="7" t="str">
        <f t="shared" si="6377"/>
        <v>No Ct</v>
      </c>
      <c r="M3139" t="str">
        <f t="shared" si="6366"/>
        <v/>
      </c>
      <c r="N3139" t="str">
        <f t="shared" si="6367"/>
        <v/>
      </c>
      <c r="O3139" t="str">
        <f t="shared" si="6368"/>
        <v/>
      </c>
    </row>
    <row r="3140" spans="1:24" x14ac:dyDescent="0.25">
      <c r="A3140" t="s">
        <v>128</v>
      </c>
      <c r="B3140" t="s">
        <v>76</v>
      </c>
      <c r="C3140" t="s">
        <v>566</v>
      </c>
      <c r="D3140">
        <v>0.01</v>
      </c>
      <c r="E3140" t="s">
        <v>1275</v>
      </c>
      <c r="F3140" t="s">
        <v>1246</v>
      </c>
      <c r="G3140" t="str">
        <f t="shared" si="6362"/>
        <v>DL2022080</v>
      </c>
      <c r="H3140" t="str">
        <f t="shared" si="6363"/>
        <v>21</v>
      </c>
      <c r="I3140" t="str">
        <f t="shared" si="6364"/>
        <v>Blå svømmekrabbe_21_20221108_DL2022080_HimmerlevGym</v>
      </c>
      <c r="J3140" t="str">
        <f>VLOOKUP(MID(C3140,4,6),Datasæt_Analysesystemer!$B$2:$E$69,3,FALSE)</f>
        <v>Blå svømmekrabbe</v>
      </c>
      <c r="K3140" t="str">
        <f t="shared" si="6365"/>
        <v>EP</v>
      </c>
      <c r="L3140" s="7" t="str">
        <f t="shared" si="6377"/>
        <v>No Ct</v>
      </c>
      <c r="M3140" t="str">
        <f t="shared" si="6366"/>
        <v/>
      </c>
      <c r="N3140" t="str">
        <f t="shared" si="6367"/>
        <v/>
      </c>
      <c r="O3140" t="str">
        <f t="shared" si="6368"/>
        <v/>
      </c>
    </row>
    <row r="3141" spans="1:24" x14ac:dyDescent="0.25">
      <c r="A3141" t="s">
        <v>144</v>
      </c>
      <c r="B3141" t="s">
        <v>76</v>
      </c>
      <c r="C3141" t="s">
        <v>566</v>
      </c>
      <c r="D3141">
        <v>0.01</v>
      </c>
      <c r="E3141" t="s">
        <v>1275</v>
      </c>
      <c r="F3141" t="s">
        <v>1246</v>
      </c>
      <c r="G3141" t="str">
        <f t="shared" si="6362"/>
        <v>DL2022080</v>
      </c>
      <c r="H3141" t="str">
        <f t="shared" si="6363"/>
        <v>21</v>
      </c>
      <c r="I3141" t="str">
        <f t="shared" si="6364"/>
        <v>Blå svømmekrabbe_21_20221108_DL2022080_HimmerlevGym</v>
      </c>
      <c r="J3141" t="str">
        <f>VLOOKUP(MID(C3141,4,6),Datasæt_Analysesystemer!$B$2:$E$69,3,FALSE)</f>
        <v>Blå svømmekrabbe</v>
      </c>
      <c r="K3141" t="str">
        <f t="shared" si="6365"/>
        <v>EP</v>
      </c>
      <c r="L3141" s="7" t="str">
        <f t="shared" si="6377"/>
        <v>No Ct</v>
      </c>
      <c r="M3141" t="str">
        <f t="shared" si="6366"/>
        <v/>
      </c>
      <c r="N3141" t="str">
        <f t="shared" si="6367"/>
        <v/>
      </c>
      <c r="O3141" t="str">
        <f t="shared" si="6368"/>
        <v/>
      </c>
    </row>
    <row r="3142" spans="1:24" x14ac:dyDescent="0.25">
      <c r="A3142" t="s">
        <v>190</v>
      </c>
      <c r="B3142" t="s">
        <v>23</v>
      </c>
      <c r="C3142" t="s">
        <v>591</v>
      </c>
      <c r="D3142">
        <v>0.01</v>
      </c>
      <c r="E3142">
        <v>28.02</v>
      </c>
      <c r="F3142" t="s">
        <v>1246</v>
      </c>
      <c r="G3142" t="str">
        <f t="shared" si="6362"/>
        <v>DL2022080</v>
      </c>
      <c r="H3142" t="str">
        <f t="shared" si="6363"/>
        <v>22</v>
      </c>
      <c r="I3142" t="str">
        <f t="shared" si="6364"/>
        <v>Blå svømmekrabbe_22_20221108_DL2022080_HimmerlevGym</v>
      </c>
      <c r="J3142" t="str">
        <f>VLOOKUP(MID(C3142,4,6),Datasæt_Analysesystemer!$B$2:$E$69,3,FALSE)</f>
        <v>Blå svømmekrabbe</v>
      </c>
      <c r="K3142" t="str">
        <f t="shared" si="6365"/>
        <v>PK</v>
      </c>
      <c r="L3142" s="7">
        <f t="shared" si="6377"/>
        <v>28.02</v>
      </c>
      <c r="M3142">
        <f t="shared" si="6366"/>
        <v>28.02</v>
      </c>
      <c r="N3142">
        <f t="shared" si="6367"/>
        <v>0</v>
      </c>
      <c r="O3142">
        <f t="shared" si="6368"/>
        <v>0</v>
      </c>
      <c r="Q3142">
        <f t="shared" ref="Q3142" si="6474">IF(L3144="No Ct",0,L3144)</f>
        <v>0</v>
      </c>
      <c r="R3142">
        <f t="shared" ref="R3142" si="6475">IF(L3145="No Ct",0,L3145)</f>
        <v>0</v>
      </c>
      <c r="S3142" t="str">
        <f t="shared" ref="S3142" si="6476">IF(AND(M3142&gt;0,N3142=0),"Valid","Invalid")</f>
        <v>Valid</v>
      </c>
      <c r="T3142" t="str">
        <f t="shared" ref="T3142" si="6477">IF(OR(Q3142&gt;1,R3142&gt;1),"Present","Absent")</f>
        <v>Absent</v>
      </c>
      <c r="U3142" t="str">
        <f t="shared" ref="U3142" si="6478">IF(OR(AND(Q3142&gt;1,Q3142&lt;41),AND(R3142&gt;1,R3142&lt;41)),"Ct&lt;41","Ct&gt;41")</f>
        <v>Ct&gt;41</v>
      </c>
      <c r="V3142" t="str">
        <f t="shared" ref="V3142" si="6479">J3142</f>
        <v>Blå svømmekrabbe</v>
      </c>
      <c r="W3142" t="str">
        <f t="shared" ref="W3142" si="6480">MID(F3142,10,9)</f>
        <v>DL2022080</v>
      </c>
      <c r="X3142" t="str">
        <f t="shared" ref="X3142" si="6481">W3142&amp;"_"&amp;V3142&amp;"_"&amp;S3142&amp;"_"&amp;T3142&amp;"_"&amp;U3142</f>
        <v>DL2022080_Blå svømmekrabbe_Valid_Absent_Ct&gt;41</v>
      </c>
    </row>
    <row r="3143" spans="1:24" x14ac:dyDescent="0.25">
      <c r="A3143" t="s">
        <v>166</v>
      </c>
      <c r="B3143" t="s">
        <v>51</v>
      </c>
      <c r="C3143" t="s">
        <v>579</v>
      </c>
      <c r="D3143">
        <v>0.01</v>
      </c>
      <c r="E3143" t="s">
        <v>1275</v>
      </c>
      <c r="F3143" t="s">
        <v>1246</v>
      </c>
      <c r="G3143" t="str">
        <f t="shared" si="6362"/>
        <v>DL2022080</v>
      </c>
      <c r="H3143" t="str">
        <f t="shared" si="6363"/>
        <v>22</v>
      </c>
      <c r="I3143" t="str">
        <f t="shared" si="6364"/>
        <v>Blå svømmekrabbe_22_20221108_DL2022080_HimmerlevGym</v>
      </c>
      <c r="J3143" t="str">
        <f>VLOOKUP(MID(C3143,4,6),Datasæt_Analysesystemer!$B$2:$E$69,3,FALSE)</f>
        <v>Blå svømmekrabbe</v>
      </c>
      <c r="K3143" t="str">
        <f t="shared" si="6365"/>
        <v>NK</v>
      </c>
      <c r="L3143" s="7" t="str">
        <f t="shared" si="6377"/>
        <v>No Ct</v>
      </c>
      <c r="M3143" t="str">
        <f t="shared" si="6366"/>
        <v/>
      </c>
      <c r="N3143" t="str">
        <f t="shared" si="6367"/>
        <v/>
      </c>
      <c r="O3143" t="str">
        <f t="shared" si="6368"/>
        <v/>
      </c>
    </row>
    <row r="3144" spans="1:24" x14ac:dyDescent="0.25">
      <c r="A3144" t="s">
        <v>130</v>
      </c>
      <c r="B3144" t="s">
        <v>76</v>
      </c>
      <c r="C3144" t="s">
        <v>567</v>
      </c>
      <c r="D3144">
        <v>0.01</v>
      </c>
      <c r="E3144" t="s">
        <v>1275</v>
      </c>
      <c r="F3144" t="s">
        <v>1246</v>
      </c>
      <c r="G3144" t="str">
        <f t="shared" si="6362"/>
        <v>DL2022080</v>
      </c>
      <c r="H3144" t="str">
        <f t="shared" si="6363"/>
        <v>22</v>
      </c>
      <c r="I3144" t="str">
        <f t="shared" si="6364"/>
        <v>Blå svømmekrabbe_22_20221108_DL2022080_HimmerlevGym</v>
      </c>
      <c r="J3144" t="str">
        <f>VLOOKUP(MID(C3144,4,6),Datasæt_Analysesystemer!$B$2:$E$69,3,FALSE)</f>
        <v>Blå svømmekrabbe</v>
      </c>
      <c r="K3144" t="str">
        <f t="shared" si="6365"/>
        <v>EP</v>
      </c>
      <c r="L3144" s="7" t="str">
        <f t="shared" si="6377"/>
        <v>No Ct</v>
      </c>
      <c r="M3144" t="str">
        <f t="shared" si="6366"/>
        <v/>
      </c>
      <c r="N3144" t="str">
        <f t="shared" si="6367"/>
        <v/>
      </c>
      <c r="O3144" t="str">
        <f t="shared" si="6368"/>
        <v/>
      </c>
    </row>
    <row r="3145" spans="1:24" x14ac:dyDescent="0.25">
      <c r="A3145" t="s">
        <v>145</v>
      </c>
      <c r="B3145" t="s">
        <v>76</v>
      </c>
      <c r="C3145" t="s">
        <v>567</v>
      </c>
      <c r="D3145">
        <v>0.01</v>
      </c>
      <c r="E3145" t="s">
        <v>1275</v>
      </c>
      <c r="F3145" t="s">
        <v>1246</v>
      </c>
      <c r="G3145" t="str">
        <f t="shared" si="6362"/>
        <v>DL2022080</v>
      </c>
      <c r="H3145" t="str">
        <f t="shared" si="6363"/>
        <v>22</v>
      </c>
      <c r="I3145" t="str">
        <f t="shared" si="6364"/>
        <v>Blå svømmekrabbe_22_20221108_DL2022080_HimmerlevGym</v>
      </c>
      <c r="J3145" t="str">
        <f>VLOOKUP(MID(C3145,4,6),Datasæt_Analysesystemer!$B$2:$E$69,3,FALSE)</f>
        <v>Blå svømmekrabbe</v>
      </c>
      <c r="K3145" t="str">
        <f t="shared" si="6365"/>
        <v>EP</v>
      </c>
      <c r="L3145" s="7" t="str">
        <f t="shared" si="6377"/>
        <v>No Ct</v>
      </c>
      <c r="M3145" t="str">
        <f t="shared" si="6366"/>
        <v/>
      </c>
      <c r="N3145" t="str">
        <f t="shared" si="6367"/>
        <v/>
      </c>
      <c r="O3145" t="str">
        <f t="shared" si="6368"/>
        <v/>
      </c>
    </row>
    <row r="3146" spans="1:24" x14ac:dyDescent="0.25">
      <c r="A3146" t="s">
        <v>192</v>
      </c>
      <c r="B3146" t="s">
        <v>23</v>
      </c>
      <c r="C3146" t="s">
        <v>592</v>
      </c>
      <c r="D3146">
        <v>0.01</v>
      </c>
      <c r="E3146">
        <v>26.33</v>
      </c>
      <c r="F3146" t="s">
        <v>1246</v>
      </c>
      <c r="G3146" t="str">
        <f t="shared" si="6362"/>
        <v>DL2022080</v>
      </c>
      <c r="H3146" t="str">
        <f t="shared" si="6363"/>
        <v>23</v>
      </c>
      <c r="I3146" t="str">
        <f t="shared" si="6364"/>
        <v>Asiatisk strandkrabbe_23_20221108_DL2022080_HimmerlevGym</v>
      </c>
      <c r="J3146" t="str">
        <f>VLOOKUP(MID(C3146,4,6),Datasæt_Analysesystemer!$B$2:$E$69,3,FALSE)</f>
        <v>Asiatisk strandkrabbe</v>
      </c>
      <c r="K3146" t="str">
        <f t="shared" si="6365"/>
        <v>PK</v>
      </c>
      <c r="L3146" s="7">
        <f t="shared" si="6377"/>
        <v>26.33</v>
      </c>
      <c r="M3146">
        <f t="shared" si="6366"/>
        <v>26.33</v>
      </c>
      <c r="N3146">
        <f t="shared" si="6367"/>
        <v>27.78</v>
      </c>
      <c r="O3146">
        <f t="shared" si="6368"/>
        <v>0</v>
      </c>
      <c r="Q3146">
        <f t="shared" ref="Q3146" si="6482">IF(L3148="No Ct",0,L3148)</f>
        <v>0</v>
      </c>
      <c r="R3146">
        <f t="shared" ref="R3146" si="6483">IF(L3149="No Ct",0,L3149)</f>
        <v>0</v>
      </c>
      <c r="S3146" t="str">
        <f t="shared" ref="S3146" si="6484">IF(AND(M3146&gt;0,N3146=0),"Valid","Invalid")</f>
        <v>Invalid</v>
      </c>
      <c r="T3146" t="str">
        <f t="shared" ref="T3146" si="6485">IF(OR(Q3146&gt;1,R3146&gt;1),"Present","Absent")</f>
        <v>Absent</v>
      </c>
      <c r="U3146" t="str">
        <f t="shared" ref="U3146" si="6486">IF(OR(AND(Q3146&gt;1,Q3146&lt;41),AND(R3146&gt;1,R3146&lt;41)),"Ct&lt;41","Ct&gt;41")</f>
        <v>Ct&gt;41</v>
      </c>
      <c r="V3146" t="str">
        <f t="shared" ref="V3146" si="6487">J3146</f>
        <v>Asiatisk strandkrabbe</v>
      </c>
      <c r="W3146" t="str">
        <f t="shared" ref="W3146" si="6488">MID(F3146,10,9)</f>
        <v>DL2022080</v>
      </c>
      <c r="X3146" t="str">
        <f t="shared" ref="X3146" si="6489">W3146&amp;"_"&amp;V3146&amp;"_"&amp;S3146&amp;"_"&amp;T3146&amp;"_"&amp;U3146</f>
        <v>DL2022080_Asiatisk strandkrabbe_Invalid_Absent_Ct&gt;41</v>
      </c>
    </row>
    <row r="3147" spans="1:24" x14ac:dyDescent="0.25">
      <c r="A3147" t="s">
        <v>168</v>
      </c>
      <c r="B3147" t="s">
        <v>51</v>
      </c>
      <c r="C3147" t="s">
        <v>580</v>
      </c>
      <c r="D3147">
        <v>0.01</v>
      </c>
      <c r="E3147">
        <v>27.78</v>
      </c>
      <c r="F3147" t="s">
        <v>1246</v>
      </c>
      <c r="G3147" t="str">
        <f t="shared" si="6362"/>
        <v>DL2022080</v>
      </c>
      <c r="H3147" t="str">
        <f t="shared" si="6363"/>
        <v>23</v>
      </c>
      <c r="I3147" t="str">
        <f t="shared" si="6364"/>
        <v>Asiatisk strandkrabbe_23_20221108_DL2022080_HimmerlevGym</v>
      </c>
      <c r="J3147" t="str">
        <f>VLOOKUP(MID(C3147,4,6),Datasæt_Analysesystemer!$B$2:$E$69,3,FALSE)</f>
        <v>Asiatisk strandkrabbe</v>
      </c>
      <c r="K3147" t="str">
        <f t="shared" si="6365"/>
        <v>NK</v>
      </c>
      <c r="L3147" s="7">
        <f t="shared" si="6377"/>
        <v>27.78</v>
      </c>
      <c r="M3147" t="str">
        <f t="shared" si="6366"/>
        <v/>
      </c>
      <c r="N3147" t="str">
        <f t="shared" si="6367"/>
        <v/>
      </c>
      <c r="O3147" t="str">
        <f t="shared" si="6368"/>
        <v/>
      </c>
    </row>
    <row r="3148" spans="1:24" x14ac:dyDescent="0.25">
      <c r="A3148" t="s">
        <v>132</v>
      </c>
      <c r="B3148" t="s">
        <v>76</v>
      </c>
      <c r="C3148" t="s">
        <v>568</v>
      </c>
      <c r="D3148">
        <v>0.01</v>
      </c>
      <c r="E3148" t="s">
        <v>1275</v>
      </c>
      <c r="F3148" t="s">
        <v>1246</v>
      </c>
      <c r="G3148" t="str">
        <f t="shared" si="6362"/>
        <v>DL2022080</v>
      </c>
      <c r="H3148" t="str">
        <f t="shared" si="6363"/>
        <v>23</v>
      </c>
      <c r="I3148" t="str">
        <f t="shared" si="6364"/>
        <v>Asiatisk strandkrabbe_23_20221108_DL2022080_HimmerlevGym</v>
      </c>
      <c r="J3148" t="str">
        <f>VLOOKUP(MID(C3148,4,6),Datasæt_Analysesystemer!$B$2:$E$69,3,FALSE)</f>
        <v>Asiatisk strandkrabbe</v>
      </c>
      <c r="K3148" t="str">
        <f t="shared" si="6365"/>
        <v>EP</v>
      </c>
      <c r="L3148" s="7" t="str">
        <f t="shared" si="6377"/>
        <v>No Ct</v>
      </c>
      <c r="M3148" t="str">
        <f t="shared" si="6366"/>
        <v/>
      </c>
      <c r="N3148" t="str">
        <f t="shared" si="6367"/>
        <v/>
      </c>
      <c r="O3148" t="str">
        <f t="shared" si="6368"/>
        <v/>
      </c>
    </row>
    <row r="3149" spans="1:24" x14ac:dyDescent="0.25">
      <c r="A3149" t="s">
        <v>146</v>
      </c>
      <c r="B3149" t="s">
        <v>76</v>
      </c>
      <c r="C3149" t="s">
        <v>568</v>
      </c>
      <c r="D3149">
        <v>0.01</v>
      </c>
      <c r="E3149" t="s">
        <v>1275</v>
      </c>
      <c r="F3149" t="s">
        <v>1246</v>
      </c>
      <c r="G3149" t="str">
        <f t="shared" si="6362"/>
        <v>DL2022080</v>
      </c>
      <c r="H3149" t="str">
        <f t="shared" si="6363"/>
        <v>23</v>
      </c>
      <c r="I3149" t="str">
        <f t="shared" si="6364"/>
        <v>Asiatisk strandkrabbe_23_20221108_DL2022080_HimmerlevGym</v>
      </c>
      <c r="J3149" t="str">
        <f>VLOOKUP(MID(C3149,4,6),Datasæt_Analysesystemer!$B$2:$E$69,3,FALSE)</f>
        <v>Asiatisk strandkrabbe</v>
      </c>
      <c r="K3149" t="str">
        <f t="shared" si="6365"/>
        <v>EP</v>
      </c>
      <c r="L3149" s="7" t="str">
        <f t="shared" si="6377"/>
        <v>No Ct</v>
      </c>
      <c r="M3149" t="str">
        <f t="shared" si="6366"/>
        <v/>
      </c>
      <c r="N3149" t="str">
        <f t="shared" si="6367"/>
        <v/>
      </c>
      <c r="O3149" t="str">
        <f t="shared" si="6368"/>
        <v/>
      </c>
    </row>
    <row r="3150" spans="1:24" x14ac:dyDescent="0.25">
      <c r="A3150" t="s">
        <v>194</v>
      </c>
      <c r="B3150" t="s">
        <v>23</v>
      </c>
      <c r="C3150" t="s">
        <v>593</v>
      </c>
      <c r="D3150">
        <v>0.01</v>
      </c>
      <c r="E3150">
        <v>27.31</v>
      </c>
      <c r="F3150" t="s">
        <v>1246</v>
      </c>
      <c r="G3150" t="str">
        <f t="shared" si="6362"/>
        <v>DL2022080</v>
      </c>
      <c r="H3150" t="str">
        <f t="shared" si="6363"/>
        <v>24</v>
      </c>
      <c r="I3150" t="str">
        <f t="shared" si="6364"/>
        <v>Asiatisk strandkrabbe_24_20221108_DL2022080_HimmerlevGym</v>
      </c>
      <c r="J3150" t="str">
        <f>VLOOKUP(MID(C3150,4,6),Datasæt_Analysesystemer!$B$2:$E$69,3,FALSE)</f>
        <v>Asiatisk strandkrabbe</v>
      </c>
      <c r="K3150" t="str">
        <f t="shared" si="6365"/>
        <v>PK</v>
      </c>
      <c r="L3150" s="7">
        <f t="shared" si="6377"/>
        <v>27.31</v>
      </c>
      <c r="M3150">
        <f t="shared" si="6366"/>
        <v>27.31</v>
      </c>
      <c r="N3150">
        <f t="shared" si="6367"/>
        <v>0</v>
      </c>
      <c r="O3150">
        <f t="shared" si="6368"/>
        <v>0</v>
      </c>
      <c r="Q3150">
        <f t="shared" ref="Q3150" si="6490">IF(L3152="No Ct",0,L3152)</f>
        <v>0</v>
      </c>
      <c r="R3150">
        <f t="shared" ref="R3150" si="6491">IF(L3153="No Ct",0,L3153)</f>
        <v>0</v>
      </c>
      <c r="S3150" t="str">
        <f t="shared" ref="S3150" si="6492">IF(AND(M3150&gt;0,N3150=0),"Valid","Invalid")</f>
        <v>Valid</v>
      </c>
      <c r="T3150" t="str">
        <f t="shared" ref="T3150" si="6493">IF(OR(Q3150&gt;1,R3150&gt;1),"Present","Absent")</f>
        <v>Absent</v>
      </c>
      <c r="U3150" t="str">
        <f t="shared" ref="U3150" si="6494">IF(OR(AND(Q3150&gt;1,Q3150&lt;41),AND(R3150&gt;1,R3150&lt;41)),"Ct&lt;41","Ct&gt;41")</f>
        <v>Ct&gt;41</v>
      </c>
      <c r="V3150" t="str">
        <f t="shared" ref="V3150" si="6495">J3150</f>
        <v>Asiatisk strandkrabbe</v>
      </c>
      <c r="W3150" t="str">
        <f t="shared" ref="W3150" si="6496">MID(F3150,10,9)</f>
        <v>DL2022080</v>
      </c>
      <c r="X3150" t="str">
        <f t="shared" ref="X3150" si="6497">W3150&amp;"_"&amp;V3150&amp;"_"&amp;S3150&amp;"_"&amp;T3150&amp;"_"&amp;U3150</f>
        <v>DL2022080_Asiatisk strandkrabbe_Valid_Absent_Ct&gt;41</v>
      </c>
    </row>
    <row r="3151" spans="1:24" x14ac:dyDescent="0.25">
      <c r="A3151" t="s">
        <v>170</v>
      </c>
      <c r="B3151" t="s">
        <v>51</v>
      </c>
      <c r="C3151" t="s">
        <v>581</v>
      </c>
      <c r="D3151">
        <v>0.01</v>
      </c>
      <c r="E3151" t="s">
        <v>1275</v>
      </c>
      <c r="F3151" t="s">
        <v>1246</v>
      </c>
      <c r="G3151" t="str">
        <f t="shared" si="6362"/>
        <v>DL2022080</v>
      </c>
      <c r="H3151" t="str">
        <f t="shared" si="6363"/>
        <v>24</v>
      </c>
      <c r="I3151" t="str">
        <f t="shared" si="6364"/>
        <v>Asiatisk strandkrabbe_24_20221108_DL2022080_HimmerlevGym</v>
      </c>
      <c r="J3151" t="str">
        <f>VLOOKUP(MID(C3151,4,6),Datasæt_Analysesystemer!$B$2:$E$69,3,FALSE)</f>
        <v>Asiatisk strandkrabbe</v>
      </c>
      <c r="K3151" t="str">
        <f t="shared" si="6365"/>
        <v>NK</v>
      </c>
      <c r="L3151" s="7" t="str">
        <f t="shared" si="6377"/>
        <v>No Ct</v>
      </c>
      <c r="M3151" t="str">
        <f t="shared" si="6366"/>
        <v/>
      </c>
      <c r="N3151" t="str">
        <f t="shared" si="6367"/>
        <v/>
      </c>
      <c r="O3151" t="str">
        <f t="shared" si="6368"/>
        <v/>
      </c>
    </row>
    <row r="3152" spans="1:24" x14ac:dyDescent="0.25">
      <c r="A3152" t="s">
        <v>134</v>
      </c>
      <c r="B3152" t="s">
        <v>76</v>
      </c>
      <c r="C3152" t="s">
        <v>569</v>
      </c>
      <c r="D3152">
        <v>0.01</v>
      </c>
      <c r="E3152" t="s">
        <v>1275</v>
      </c>
      <c r="F3152" t="s">
        <v>1246</v>
      </c>
      <c r="G3152" t="str">
        <f t="shared" si="6362"/>
        <v>DL2022080</v>
      </c>
      <c r="H3152" t="str">
        <f t="shared" si="6363"/>
        <v>24</v>
      </c>
      <c r="I3152" t="str">
        <f t="shared" si="6364"/>
        <v>Asiatisk strandkrabbe_24_20221108_DL2022080_HimmerlevGym</v>
      </c>
      <c r="J3152" t="str">
        <f>VLOOKUP(MID(C3152,4,6),Datasæt_Analysesystemer!$B$2:$E$69,3,FALSE)</f>
        <v>Asiatisk strandkrabbe</v>
      </c>
      <c r="K3152" t="str">
        <f t="shared" si="6365"/>
        <v>EP</v>
      </c>
      <c r="L3152" s="7" t="str">
        <f t="shared" si="6377"/>
        <v>No Ct</v>
      </c>
      <c r="M3152" t="str">
        <f t="shared" si="6366"/>
        <v/>
      </c>
      <c r="N3152" t="str">
        <f t="shared" si="6367"/>
        <v/>
      </c>
      <c r="O3152" t="str">
        <f t="shared" si="6368"/>
        <v/>
      </c>
    </row>
    <row r="3153" spans="1:25" x14ac:dyDescent="0.25">
      <c r="A3153" t="s">
        <v>147</v>
      </c>
      <c r="B3153" t="s">
        <v>76</v>
      </c>
      <c r="C3153" t="s">
        <v>569</v>
      </c>
      <c r="D3153">
        <v>0.01</v>
      </c>
      <c r="E3153" t="s">
        <v>1275</v>
      </c>
      <c r="F3153" t="s">
        <v>1246</v>
      </c>
      <c r="G3153" t="str">
        <f t="shared" si="6362"/>
        <v>DL2022080</v>
      </c>
      <c r="H3153" t="str">
        <f t="shared" si="6363"/>
        <v>24</v>
      </c>
      <c r="I3153" t="str">
        <f t="shared" si="6364"/>
        <v>Asiatisk strandkrabbe_24_20221108_DL2022080_HimmerlevGym</v>
      </c>
      <c r="J3153" t="str">
        <f>VLOOKUP(MID(C3153,4,6),Datasæt_Analysesystemer!$B$2:$E$69,3,FALSE)</f>
        <v>Asiatisk strandkrabbe</v>
      </c>
      <c r="K3153" t="str">
        <f t="shared" si="6365"/>
        <v>EP</v>
      </c>
      <c r="L3153" s="7" t="str">
        <f t="shared" si="6377"/>
        <v>No Ct</v>
      </c>
      <c r="M3153" t="str">
        <f t="shared" si="6366"/>
        <v/>
      </c>
      <c r="N3153" t="str">
        <f t="shared" si="6367"/>
        <v/>
      </c>
      <c r="O3153" t="str">
        <f t="shared" si="6368"/>
        <v/>
      </c>
    </row>
    <row r="3154" spans="1:25" x14ac:dyDescent="0.25">
      <c r="A3154" t="s">
        <v>22</v>
      </c>
      <c r="B3154" t="s">
        <v>23</v>
      </c>
      <c r="C3154" t="s">
        <v>24</v>
      </c>
      <c r="D3154">
        <v>0.01</v>
      </c>
      <c r="E3154">
        <v>30.64</v>
      </c>
      <c r="F3154" t="s">
        <v>1245</v>
      </c>
      <c r="G3154" t="str">
        <f t="shared" ref="G3154:G3217" si="6498">MID(F3154,10,9)</f>
        <v>DL2022054</v>
      </c>
      <c r="H3154" t="str">
        <f t="shared" ref="H3154:H3217" si="6499">LEFT(C3154,2)</f>
        <v>01</v>
      </c>
      <c r="I3154" t="str">
        <f t="shared" ref="I3154:I3217" si="6500">J3154&amp;"_"&amp;H3154&amp;"_"&amp;F3154</f>
        <v>Aborre_01_20221109_DL2022054_EucSjaelland_GladsaxeGym</v>
      </c>
      <c r="J3154" t="str">
        <f>VLOOKUP(MID(C3154,4,6),Datasæt_Analysesystemer!$B$2:$E$69,3,FALSE)</f>
        <v>Aborre</v>
      </c>
      <c r="K3154" t="str">
        <f t="shared" ref="K3154:K3217" si="6501">RIGHT(C3154,2)</f>
        <v>PK</v>
      </c>
      <c r="L3154" s="7">
        <f t="shared" si="6377"/>
        <v>30.64</v>
      </c>
      <c r="M3154">
        <f t="shared" ref="M3154:M3217" si="6502">IF(K3154="PK",SUMIFS(L:L,K:K,"PK",I:I,I3154),"")</f>
        <v>30.64</v>
      </c>
      <c r="N3154">
        <f t="shared" ref="N3154:N3217" si="6503">IF(K3154="PK",SUMIFS(L:L,K:K,"NK",I:I,I3154),"")</f>
        <v>0</v>
      </c>
      <c r="O3154">
        <f t="shared" ref="O3154:O3217" si="6504">IF(K3154="PK",SUMIFS(L:L,K:K,"EP",I:I,I3154),"")</f>
        <v>40.6</v>
      </c>
      <c r="Q3154">
        <f t="shared" ref="Q3154" si="6505">IF(L3156="No Ct",0,L3156)</f>
        <v>40.6</v>
      </c>
      <c r="R3154">
        <f t="shared" ref="R3154" si="6506">IF(L3157="No Ct",0,L3157)</f>
        <v>0</v>
      </c>
      <c r="S3154" t="str">
        <f t="shared" ref="S3154" si="6507">IF(AND(M3154&gt;0,N3154=0),"Valid","Invalid")</f>
        <v>Valid</v>
      </c>
      <c r="T3154" t="str">
        <f t="shared" ref="T3154" si="6508">IF(OR(Q3154&gt;1,R3154&gt;1),"Present","Absent")</f>
        <v>Present</v>
      </c>
      <c r="U3154" t="str">
        <f t="shared" ref="U3154" si="6509">IF(OR(AND(Q3154&gt;1,Q3154&lt;41),AND(R3154&gt;1,R3154&lt;41)),"Ct&lt;41","Ct&gt;41")</f>
        <v>Ct&lt;41</v>
      </c>
      <c r="V3154" t="str">
        <f t="shared" ref="V3154" si="6510">J3154</f>
        <v>Aborre</v>
      </c>
      <c r="W3154" t="str">
        <f t="shared" ref="W3154" si="6511">MID(F3154,10,9)</f>
        <v>DL2022054</v>
      </c>
      <c r="X3154" t="str">
        <f t="shared" ref="X3154" si="6512">W3154&amp;"_"&amp;V3154&amp;"_"&amp;S3154&amp;"_"&amp;T3154&amp;"_"&amp;U3154</f>
        <v>DL2022054_Aborre_Valid_Present_Ct&lt;41</v>
      </c>
    </row>
    <row r="3155" spans="1:25" x14ac:dyDescent="0.25">
      <c r="A3155" t="s">
        <v>50</v>
      </c>
      <c r="B3155" t="s">
        <v>51</v>
      </c>
      <c r="C3155" t="s">
        <v>52</v>
      </c>
      <c r="D3155">
        <v>0.01</v>
      </c>
      <c r="E3155" t="s">
        <v>1275</v>
      </c>
      <c r="F3155" t="s">
        <v>1245</v>
      </c>
      <c r="G3155" t="str">
        <f t="shared" si="6498"/>
        <v>DL2022054</v>
      </c>
      <c r="H3155" t="str">
        <f t="shared" si="6499"/>
        <v>01</v>
      </c>
      <c r="I3155" t="str">
        <f t="shared" si="6500"/>
        <v>Aborre_01_20221109_DL2022054_EucSjaelland_GladsaxeGym</v>
      </c>
      <c r="J3155" t="str">
        <f>VLOOKUP(MID(C3155,4,6),Datasæt_Analysesystemer!$B$2:$E$69,3,FALSE)</f>
        <v>Aborre</v>
      </c>
      <c r="K3155" t="str">
        <f t="shared" si="6501"/>
        <v>NK</v>
      </c>
      <c r="L3155" s="7" t="str">
        <f t="shared" ref="L3155:L3218" si="6513">IF(TRIM(E3155)="No Ct","No Ct",E3155)</f>
        <v>No Ct</v>
      </c>
      <c r="M3155" t="str">
        <f t="shared" si="6502"/>
        <v/>
      </c>
      <c r="N3155" t="str">
        <f t="shared" si="6503"/>
        <v/>
      </c>
      <c r="O3155" t="str">
        <f t="shared" si="6504"/>
        <v/>
      </c>
    </row>
    <row r="3156" spans="1:25" x14ac:dyDescent="0.25">
      <c r="A3156" t="s">
        <v>75</v>
      </c>
      <c r="B3156" t="s">
        <v>76</v>
      </c>
      <c r="C3156" t="s">
        <v>77</v>
      </c>
      <c r="D3156">
        <v>0.01</v>
      </c>
      <c r="E3156">
        <v>40.6</v>
      </c>
      <c r="F3156" t="s">
        <v>1245</v>
      </c>
      <c r="G3156" t="str">
        <f t="shared" si="6498"/>
        <v>DL2022054</v>
      </c>
      <c r="H3156" t="str">
        <f t="shared" si="6499"/>
        <v>01</v>
      </c>
      <c r="I3156" t="str">
        <f t="shared" si="6500"/>
        <v>Aborre_01_20221109_DL2022054_EucSjaelland_GladsaxeGym</v>
      </c>
      <c r="J3156" t="str">
        <f>VLOOKUP(MID(C3156,4,6),Datasæt_Analysesystemer!$B$2:$E$69,3,FALSE)</f>
        <v>Aborre</v>
      </c>
      <c r="K3156" t="str">
        <f t="shared" si="6501"/>
        <v>EP</v>
      </c>
      <c r="L3156" s="7">
        <f t="shared" si="6513"/>
        <v>40.6</v>
      </c>
      <c r="M3156" t="str">
        <f t="shared" si="6502"/>
        <v/>
      </c>
      <c r="N3156" t="str">
        <f t="shared" si="6503"/>
        <v/>
      </c>
      <c r="O3156" t="str">
        <f t="shared" si="6504"/>
        <v/>
      </c>
    </row>
    <row r="3157" spans="1:25" x14ac:dyDescent="0.25">
      <c r="A3157" t="s">
        <v>100</v>
      </c>
      <c r="B3157" t="s">
        <v>76</v>
      </c>
      <c r="C3157" t="s">
        <v>77</v>
      </c>
      <c r="D3157">
        <v>0.01</v>
      </c>
      <c r="E3157" t="s">
        <v>1275</v>
      </c>
      <c r="F3157" t="s">
        <v>1245</v>
      </c>
      <c r="G3157" t="str">
        <f t="shared" si="6498"/>
        <v>DL2022054</v>
      </c>
      <c r="H3157" t="str">
        <f t="shared" si="6499"/>
        <v>01</v>
      </c>
      <c r="I3157" t="str">
        <f t="shared" si="6500"/>
        <v>Aborre_01_20221109_DL2022054_EucSjaelland_GladsaxeGym</v>
      </c>
      <c r="J3157" t="str">
        <f>VLOOKUP(MID(C3157,4,6),Datasæt_Analysesystemer!$B$2:$E$69,3,FALSE)</f>
        <v>Aborre</v>
      </c>
      <c r="K3157" t="str">
        <f t="shared" si="6501"/>
        <v>EP</v>
      </c>
      <c r="L3157" s="7" t="str">
        <f t="shared" si="6513"/>
        <v>No Ct</v>
      </c>
      <c r="M3157" t="str">
        <f t="shared" si="6502"/>
        <v/>
      </c>
      <c r="N3157" t="str">
        <f t="shared" si="6503"/>
        <v/>
      </c>
      <c r="O3157" t="str">
        <f t="shared" si="6504"/>
        <v/>
      </c>
      <c r="Y3157" t="str">
        <f>O3159</f>
        <v/>
      </c>
    </row>
    <row r="3158" spans="1:25" x14ac:dyDescent="0.25">
      <c r="A3158" t="s">
        <v>27</v>
      </c>
      <c r="B3158" t="s">
        <v>23</v>
      </c>
      <c r="C3158" t="s">
        <v>28</v>
      </c>
      <c r="D3158">
        <v>0.01</v>
      </c>
      <c r="E3158" t="s">
        <v>1275</v>
      </c>
      <c r="F3158" t="s">
        <v>1245</v>
      </c>
      <c r="G3158" t="str">
        <f t="shared" si="6498"/>
        <v>DL2022054</v>
      </c>
      <c r="H3158" t="str">
        <f t="shared" si="6499"/>
        <v>02</v>
      </c>
      <c r="I3158" t="str">
        <f t="shared" si="6500"/>
        <v>Aborre_02_20221109_DL2022054_EucSjaelland_GladsaxeGym</v>
      </c>
      <c r="J3158" t="str">
        <f>VLOOKUP(MID(C3158,4,6),Datasæt_Analysesystemer!$B$2:$E$69,3,FALSE)</f>
        <v>Aborre</v>
      </c>
      <c r="K3158" t="str">
        <f t="shared" si="6501"/>
        <v>PK</v>
      </c>
      <c r="L3158" s="7" t="str">
        <f t="shared" si="6513"/>
        <v>No Ct</v>
      </c>
      <c r="M3158">
        <f t="shared" si="6502"/>
        <v>0</v>
      </c>
      <c r="N3158">
        <f t="shared" si="6503"/>
        <v>0</v>
      </c>
      <c r="O3158">
        <f t="shared" si="6504"/>
        <v>0</v>
      </c>
      <c r="Q3158">
        <f t="shared" ref="Q3158" si="6514">IF(L3160="No Ct",0,L3160)</f>
        <v>0</v>
      </c>
      <c r="R3158">
        <f t="shared" ref="R3158" si="6515">IF(L3161="No Ct",0,L3161)</f>
        <v>0</v>
      </c>
      <c r="S3158" t="str">
        <f t="shared" ref="S3158" si="6516">IF(AND(M3158&gt;0,N3158=0),"Valid","Invalid")</f>
        <v>Invalid</v>
      </c>
      <c r="T3158" t="str">
        <f t="shared" ref="T3158" si="6517">IF(OR(Q3158&gt;1,R3158&gt;1),"Present","Absent")</f>
        <v>Absent</v>
      </c>
      <c r="U3158" t="str">
        <f t="shared" ref="U3158" si="6518">IF(OR(AND(Q3158&gt;1,Q3158&lt;41),AND(R3158&gt;1,R3158&lt;41)),"Ct&lt;41","Ct&gt;41")</f>
        <v>Ct&gt;41</v>
      </c>
      <c r="V3158" t="str">
        <f t="shared" ref="V3158" si="6519">J3158</f>
        <v>Aborre</v>
      </c>
      <c r="W3158" t="str">
        <f t="shared" ref="W3158" si="6520">MID(F3158,10,9)</f>
        <v>DL2022054</v>
      </c>
      <c r="X3158" t="str">
        <f t="shared" ref="X3158" si="6521">W3158&amp;"_"&amp;V3158&amp;"_"&amp;S3158&amp;"_"&amp;T3158&amp;"_"&amp;U3158</f>
        <v>DL2022054_Aborre_Invalid_Absent_Ct&gt;41</v>
      </c>
    </row>
    <row r="3159" spans="1:25" x14ac:dyDescent="0.25">
      <c r="A3159" t="s">
        <v>53</v>
      </c>
      <c r="B3159" t="s">
        <v>51</v>
      </c>
      <c r="C3159" t="s">
        <v>54</v>
      </c>
      <c r="D3159">
        <v>0.01</v>
      </c>
      <c r="E3159" t="s">
        <v>1275</v>
      </c>
      <c r="F3159" t="s">
        <v>1245</v>
      </c>
      <c r="G3159" t="str">
        <f t="shared" si="6498"/>
        <v>DL2022054</v>
      </c>
      <c r="H3159" t="str">
        <f t="shared" si="6499"/>
        <v>02</v>
      </c>
      <c r="I3159" t="str">
        <f t="shared" si="6500"/>
        <v>Aborre_02_20221109_DL2022054_EucSjaelland_GladsaxeGym</v>
      </c>
      <c r="J3159" t="str">
        <f>VLOOKUP(MID(C3159,4,6),Datasæt_Analysesystemer!$B$2:$E$69,3,FALSE)</f>
        <v>Aborre</v>
      </c>
      <c r="K3159" t="str">
        <f t="shared" si="6501"/>
        <v>NK</v>
      </c>
      <c r="L3159" s="7" t="str">
        <f t="shared" si="6513"/>
        <v>No Ct</v>
      </c>
      <c r="M3159" t="str">
        <f t="shared" si="6502"/>
        <v/>
      </c>
      <c r="N3159" t="str">
        <f t="shared" si="6503"/>
        <v/>
      </c>
      <c r="O3159" t="str">
        <f t="shared" si="6504"/>
        <v/>
      </c>
    </row>
    <row r="3160" spans="1:25" x14ac:dyDescent="0.25">
      <c r="A3160" t="s">
        <v>78</v>
      </c>
      <c r="B3160" t="s">
        <v>76</v>
      </c>
      <c r="C3160" t="s">
        <v>79</v>
      </c>
      <c r="D3160">
        <v>0.01</v>
      </c>
      <c r="E3160" t="s">
        <v>1275</v>
      </c>
      <c r="F3160" t="s">
        <v>1245</v>
      </c>
      <c r="G3160" t="str">
        <f t="shared" si="6498"/>
        <v>DL2022054</v>
      </c>
      <c r="H3160" t="str">
        <f t="shared" si="6499"/>
        <v>02</v>
      </c>
      <c r="I3160" t="str">
        <f t="shared" si="6500"/>
        <v>Aborre_02_20221109_DL2022054_EucSjaelland_GladsaxeGym</v>
      </c>
      <c r="J3160" t="str">
        <f>VLOOKUP(MID(C3160,4,6),Datasæt_Analysesystemer!$B$2:$E$69,3,FALSE)</f>
        <v>Aborre</v>
      </c>
      <c r="K3160" t="str">
        <f t="shared" si="6501"/>
        <v>EP</v>
      </c>
      <c r="L3160" s="7" t="str">
        <f t="shared" si="6513"/>
        <v>No Ct</v>
      </c>
      <c r="M3160" t="str">
        <f t="shared" si="6502"/>
        <v/>
      </c>
      <c r="N3160" t="str">
        <f t="shared" si="6503"/>
        <v/>
      </c>
      <c r="O3160" t="str">
        <f t="shared" si="6504"/>
        <v/>
      </c>
    </row>
    <row r="3161" spans="1:25" x14ac:dyDescent="0.25">
      <c r="A3161" t="s">
        <v>101</v>
      </c>
      <c r="B3161" t="s">
        <v>76</v>
      </c>
      <c r="C3161" t="s">
        <v>79</v>
      </c>
      <c r="D3161">
        <v>0.01</v>
      </c>
      <c r="E3161" t="s">
        <v>1275</v>
      </c>
      <c r="F3161" t="s">
        <v>1245</v>
      </c>
      <c r="G3161" t="str">
        <f t="shared" si="6498"/>
        <v>DL2022054</v>
      </c>
      <c r="H3161" t="str">
        <f t="shared" si="6499"/>
        <v>02</v>
      </c>
      <c r="I3161" t="str">
        <f t="shared" si="6500"/>
        <v>Aborre_02_20221109_DL2022054_EucSjaelland_GladsaxeGym</v>
      </c>
      <c r="J3161" t="str">
        <f>VLOOKUP(MID(C3161,4,6),Datasæt_Analysesystemer!$B$2:$E$69,3,FALSE)</f>
        <v>Aborre</v>
      </c>
      <c r="K3161" t="str">
        <f t="shared" si="6501"/>
        <v>EP</v>
      </c>
      <c r="L3161" s="7" t="str">
        <f t="shared" si="6513"/>
        <v>No Ct</v>
      </c>
      <c r="M3161" t="str">
        <f t="shared" si="6502"/>
        <v/>
      </c>
      <c r="N3161" t="str">
        <f t="shared" si="6503"/>
        <v/>
      </c>
      <c r="O3161" t="str">
        <f t="shared" si="6504"/>
        <v/>
      </c>
      <c r="Y3161" t="str">
        <f>O3163</f>
        <v/>
      </c>
    </row>
    <row r="3162" spans="1:25" x14ac:dyDescent="0.25">
      <c r="A3162" t="s">
        <v>29</v>
      </c>
      <c r="B3162" t="s">
        <v>23</v>
      </c>
      <c r="C3162" t="s">
        <v>453</v>
      </c>
      <c r="D3162">
        <v>0.01</v>
      </c>
      <c r="E3162">
        <v>35.07</v>
      </c>
      <c r="F3162" t="s">
        <v>1245</v>
      </c>
      <c r="G3162" t="str">
        <f t="shared" si="6498"/>
        <v>DL2022054</v>
      </c>
      <c r="H3162" t="str">
        <f t="shared" si="6499"/>
        <v>03</v>
      </c>
      <c r="I3162" t="str">
        <f t="shared" si="6500"/>
        <v>Skalle_03_20221109_DL2022054_EucSjaelland_GladsaxeGym</v>
      </c>
      <c r="J3162" t="str">
        <f>VLOOKUP(MID(C3162,4,6),Datasæt_Analysesystemer!$B$2:$E$69,3,FALSE)</f>
        <v>Skalle</v>
      </c>
      <c r="K3162" t="str">
        <f t="shared" si="6501"/>
        <v>PK</v>
      </c>
      <c r="L3162" s="7">
        <f t="shared" si="6513"/>
        <v>35.07</v>
      </c>
      <c r="M3162">
        <f t="shared" si="6502"/>
        <v>35.07</v>
      </c>
      <c r="N3162">
        <f t="shared" si="6503"/>
        <v>0</v>
      </c>
      <c r="O3162">
        <f t="shared" si="6504"/>
        <v>37.869999999999997</v>
      </c>
      <c r="Q3162">
        <f t="shared" ref="Q3162" si="6522">IF(L3164="No Ct",0,L3164)</f>
        <v>37.869999999999997</v>
      </c>
      <c r="R3162">
        <f t="shared" ref="R3162" si="6523">IF(L3165="No Ct",0,L3165)</f>
        <v>0</v>
      </c>
      <c r="S3162" t="str">
        <f t="shared" ref="S3162" si="6524">IF(AND(M3162&gt;0,N3162=0),"Valid","Invalid")</f>
        <v>Valid</v>
      </c>
      <c r="T3162" t="str">
        <f t="shared" ref="T3162" si="6525">IF(OR(Q3162&gt;1,R3162&gt;1),"Present","Absent")</f>
        <v>Present</v>
      </c>
      <c r="U3162" t="str">
        <f t="shared" ref="U3162" si="6526">IF(OR(AND(Q3162&gt;1,Q3162&lt;41),AND(R3162&gt;1,R3162&lt;41)),"Ct&lt;41","Ct&gt;41")</f>
        <v>Ct&lt;41</v>
      </c>
      <c r="V3162" t="str">
        <f t="shared" ref="V3162" si="6527">J3162</f>
        <v>Skalle</v>
      </c>
      <c r="W3162" t="str">
        <f t="shared" ref="W3162" si="6528">MID(F3162,10,9)</f>
        <v>DL2022054</v>
      </c>
      <c r="X3162" t="str">
        <f t="shared" ref="X3162" si="6529">W3162&amp;"_"&amp;V3162&amp;"_"&amp;S3162&amp;"_"&amp;T3162&amp;"_"&amp;U3162</f>
        <v>DL2022054_Skalle_Valid_Present_Ct&lt;41</v>
      </c>
    </row>
    <row r="3163" spans="1:25" x14ac:dyDescent="0.25">
      <c r="A3163" t="s">
        <v>55</v>
      </c>
      <c r="B3163" t="s">
        <v>51</v>
      </c>
      <c r="C3163" t="s">
        <v>463</v>
      </c>
      <c r="D3163">
        <v>0.01</v>
      </c>
      <c r="E3163" t="s">
        <v>1275</v>
      </c>
      <c r="F3163" t="s">
        <v>1245</v>
      </c>
      <c r="G3163" t="str">
        <f t="shared" si="6498"/>
        <v>DL2022054</v>
      </c>
      <c r="H3163" t="str">
        <f t="shared" si="6499"/>
        <v>03</v>
      </c>
      <c r="I3163" t="str">
        <f t="shared" si="6500"/>
        <v>Skalle_03_20221109_DL2022054_EucSjaelland_GladsaxeGym</v>
      </c>
      <c r="J3163" t="str">
        <f>VLOOKUP(MID(C3163,4,6),Datasæt_Analysesystemer!$B$2:$E$69,3,FALSE)</f>
        <v>Skalle</v>
      </c>
      <c r="K3163" t="str">
        <f t="shared" si="6501"/>
        <v>NK</v>
      </c>
      <c r="L3163" s="7" t="str">
        <f t="shared" si="6513"/>
        <v>No Ct</v>
      </c>
      <c r="M3163" t="str">
        <f t="shared" si="6502"/>
        <v/>
      </c>
      <c r="N3163" t="str">
        <f t="shared" si="6503"/>
        <v/>
      </c>
      <c r="O3163" t="str">
        <f t="shared" si="6504"/>
        <v/>
      </c>
    </row>
    <row r="3164" spans="1:25" x14ac:dyDescent="0.25">
      <c r="A3164" t="s">
        <v>80</v>
      </c>
      <c r="B3164" t="s">
        <v>76</v>
      </c>
      <c r="C3164" t="s">
        <v>473</v>
      </c>
      <c r="D3164">
        <v>0.01</v>
      </c>
      <c r="E3164">
        <v>37.869999999999997</v>
      </c>
      <c r="F3164" t="s">
        <v>1245</v>
      </c>
      <c r="G3164" t="str">
        <f t="shared" si="6498"/>
        <v>DL2022054</v>
      </c>
      <c r="H3164" t="str">
        <f t="shared" si="6499"/>
        <v>03</v>
      </c>
      <c r="I3164" t="str">
        <f t="shared" si="6500"/>
        <v>Skalle_03_20221109_DL2022054_EucSjaelland_GladsaxeGym</v>
      </c>
      <c r="J3164" t="str">
        <f>VLOOKUP(MID(C3164,4,6),Datasæt_Analysesystemer!$B$2:$E$69,3,FALSE)</f>
        <v>Skalle</v>
      </c>
      <c r="K3164" t="str">
        <f t="shared" si="6501"/>
        <v>EP</v>
      </c>
      <c r="L3164" s="7">
        <f t="shared" si="6513"/>
        <v>37.869999999999997</v>
      </c>
      <c r="M3164" t="str">
        <f t="shared" si="6502"/>
        <v/>
      </c>
      <c r="N3164" t="str">
        <f t="shared" si="6503"/>
        <v/>
      </c>
      <c r="O3164" t="str">
        <f t="shared" si="6504"/>
        <v/>
      </c>
    </row>
    <row r="3165" spans="1:25" x14ac:dyDescent="0.25">
      <c r="A3165" t="s">
        <v>102</v>
      </c>
      <c r="B3165" t="s">
        <v>76</v>
      </c>
      <c r="C3165" t="s">
        <v>473</v>
      </c>
      <c r="D3165">
        <v>0.01</v>
      </c>
      <c r="E3165" t="s">
        <v>1275</v>
      </c>
      <c r="F3165" t="s">
        <v>1245</v>
      </c>
      <c r="G3165" t="str">
        <f t="shared" si="6498"/>
        <v>DL2022054</v>
      </c>
      <c r="H3165" t="str">
        <f t="shared" si="6499"/>
        <v>03</v>
      </c>
      <c r="I3165" t="str">
        <f t="shared" si="6500"/>
        <v>Skalle_03_20221109_DL2022054_EucSjaelland_GladsaxeGym</v>
      </c>
      <c r="J3165" t="str">
        <f>VLOOKUP(MID(C3165,4,6),Datasæt_Analysesystemer!$B$2:$E$69,3,FALSE)</f>
        <v>Skalle</v>
      </c>
      <c r="K3165" t="str">
        <f t="shared" si="6501"/>
        <v>EP</v>
      </c>
      <c r="L3165" s="7" t="str">
        <f t="shared" si="6513"/>
        <v>No Ct</v>
      </c>
      <c r="M3165" t="str">
        <f t="shared" si="6502"/>
        <v/>
      </c>
      <c r="N3165" t="str">
        <f t="shared" si="6503"/>
        <v/>
      </c>
      <c r="O3165" t="str">
        <f t="shared" si="6504"/>
        <v/>
      </c>
      <c r="Y3165" t="str">
        <f>O3167</f>
        <v/>
      </c>
    </row>
    <row r="3166" spans="1:25" x14ac:dyDescent="0.25">
      <c r="A3166" t="s">
        <v>31</v>
      </c>
      <c r="B3166" t="s">
        <v>23</v>
      </c>
      <c r="C3166" t="s">
        <v>454</v>
      </c>
      <c r="D3166">
        <v>0.01</v>
      </c>
      <c r="E3166">
        <v>36.83</v>
      </c>
      <c r="F3166" t="s">
        <v>1245</v>
      </c>
      <c r="G3166" t="str">
        <f t="shared" si="6498"/>
        <v>DL2022054</v>
      </c>
      <c r="H3166" t="str">
        <f t="shared" si="6499"/>
        <v>04</v>
      </c>
      <c r="I3166" t="str">
        <f t="shared" si="6500"/>
        <v>Skalle_04_20221109_DL2022054_EucSjaelland_GladsaxeGym</v>
      </c>
      <c r="J3166" t="str">
        <f>VLOOKUP(MID(C3166,4,6),Datasæt_Analysesystemer!$B$2:$E$69,3,FALSE)</f>
        <v>Skalle</v>
      </c>
      <c r="K3166" t="str">
        <f t="shared" si="6501"/>
        <v>PK</v>
      </c>
      <c r="L3166" s="7">
        <f t="shared" si="6513"/>
        <v>36.83</v>
      </c>
      <c r="M3166">
        <f t="shared" si="6502"/>
        <v>36.83</v>
      </c>
      <c r="N3166">
        <f t="shared" si="6503"/>
        <v>0</v>
      </c>
      <c r="O3166">
        <f t="shared" si="6504"/>
        <v>37.94</v>
      </c>
      <c r="Q3166">
        <f t="shared" ref="Q3166" si="6530">IF(L3168="No Ct",0,L3168)</f>
        <v>0</v>
      </c>
      <c r="R3166">
        <f t="shared" ref="R3166" si="6531">IF(L3169="No Ct",0,L3169)</f>
        <v>37.94</v>
      </c>
      <c r="S3166" t="str">
        <f t="shared" ref="S3166" si="6532">IF(AND(M3166&gt;0,N3166=0),"Valid","Invalid")</f>
        <v>Valid</v>
      </c>
      <c r="T3166" t="str">
        <f t="shared" ref="T3166" si="6533">IF(OR(Q3166&gt;1,R3166&gt;1),"Present","Absent")</f>
        <v>Present</v>
      </c>
      <c r="U3166" t="str">
        <f t="shared" ref="U3166" si="6534">IF(OR(AND(Q3166&gt;1,Q3166&lt;41),AND(R3166&gt;1,R3166&lt;41)),"Ct&lt;41","Ct&gt;41")</f>
        <v>Ct&lt;41</v>
      </c>
      <c r="V3166" t="str">
        <f t="shared" ref="V3166" si="6535">J3166</f>
        <v>Skalle</v>
      </c>
      <c r="W3166" t="str">
        <f t="shared" ref="W3166" si="6536">MID(F3166,10,9)</f>
        <v>DL2022054</v>
      </c>
      <c r="X3166" t="str">
        <f t="shared" ref="X3166" si="6537">W3166&amp;"_"&amp;V3166&amp;"_"&amp;S3166&amp;"_"&amp;T3166&amp;"_"&amp;U3166</f>
        <v>DL2022054_Skalle_Valid_Present_Ct&lt;41</v>
      </c>
    </row>
    <row r="3167" spans="1:25" x14ac:dyDescent="0.25">
      <c r="A3167" t="s">
        <v>57</v>
      </c>
      <c r="B3167" t="s">
        <v>51</v>
      </c>
      <c r="C3167" t="s">
        <v>464</v>
      </c>
      <c r="D3167">
        <v>0.01</v>
      </c>
      <c r="E3167" t="s">
        <v>1275</v>
      </c>
      <c r="F3167" t="s">
        <v>1245</v>
      </c>
      <c r="G3167" t="str">
        <f t="shared" si="6498"/>
        <v>DL2022054</v>
      </c>
      <c r="H3167" t="str">
        <f t="shared" si="6499"/>
        <v>04</v>
      </c>
      <c r="I3167" t="str">
        <f t="shared" si="6500"/>
        <v>Skalle_04_20221109_DL2022054_EucSjaelland_GladsaxeGym</v>
      </c>
      <c r="J3167" t="str">
        <f>VLOOKUP(MID(C3167,4,6),Datasæt_Analysesystemer!$B$2:$E$69,3,FALSE)</f>
        <v>Skalle</v>
      </c>
      <c r="K3167" t="str">
        <f t="shared" si="6501"/>
        <v>NK</v>
      </c>
      <c r="L3167" s="7" t="str">
        <f t="shared" si="6513"/>
        <v>No Ct</v>
      </c>
      <c r="M3167" t="str">
        <f t="shared" si="6502"/>
        <v/>
      </c>
      <c r="N3167" t="str">
        <f t="shared" si="6503"/>
        <v/>
      </c>
      <c r="O3167" t="str">
        <f t="shared" si="6504"/>
        <v/>
      </c>
    </row>
    <row r="3168" spans="1:25" x14ac:dyDescent="0.25">
      <c r="A3168" t="s">
        <v>82</v>
      </c>
      <c r="B3168" t="s">
        <v>76</v>
      </c>
      <c r="C3168" t="s">
        <v>474</v>
      </c>
      <c r="D3168">
        <v>0.01</v>
      </c>
      <c r="E3168" t="s">
        <v>1275</v>
      </c>
      <c r="F3168" t="s">
        <v>1245</v>
      </c>
      <c r="G3168" t="str">
        <f t="shared" si="6498"/>
        <v>DL2022054</v>
      </c>
      <c r="H3168" t="str">
        <f t="shared" si="6499"/>
        <v>04</v>
      </c>
      <c r="I3168" t="str">
        <f t="shared" si="6500"/>
        <v>Skalle_04_20221109_DL2022054_EucSjaelland_GladsaxeGym</v>
      </c>
      <c r="J3168" t="str">
        <f>VLOOKUP(MID(C3168,4,6),Datasæt_Analysesystemer!$B$2:$E$69,3,FALSE)</f>
        <v>Skalle</v>
      </c>
      <c r="K3168" t="str">
        <f t="shared" si="6501"/>
        <v>EP</v>
      </c>
      <c r="L3168" s="7" t="str">
        <f t="shared" si="6513"/>
        <v>No Ct</v>
      </c>
      <c r="M3168" t="str">
        <f t="shared" si="6502"/>
        <v/>
      </c>
      <c r="N3168" t="str">
        <f t="shared" si="6503"/>
        <v/>
      </c>
      <c r="O3168" t="str">
        <f t="shared" si="6504"/>
        <v/>
      </c>
    </row>
    <row r="3169" spans="1:25" x14ac:dyDescent="0.25">
      <c r="A3169" t="s">
        <v>103</v>
      </c>
      <c r="B3169" t="s">
        <v>76</v>
      </c>
      <c r="C3169" t="s">
        <v>474</v>
      </c>
      <c r="D3169">
        <v>0.01</v>
      </c>
      <c r="E3169">
        <v>37.94</v>
      </c>
      <c r="F3169" t="s">
        <v>1245</v>
      </c>
      <c r="G3169" t="str">
        <f t="shared" si="6498"/>
        <v>DL2022054</v>
      </c>
      <c r="H3169" t="str">
        <f t="shared" si="6499"/>
        <v>04</v>
      </c>
      <c r="I3169" t="str">
        <f t="shared" si="6500"/>
        <v>Skalle_04_20221109_DL2022054_EucSjaelland_GladsaxeGym</v>
      </c>
      <c r="J3169" t="str">
        <f>VLOOKUP(MID(C3169,4,6),Datasæt_Analysesystemer!$B$2:$E$69,3,FALSE)</f>
        <v>Skalle</v>
      </c>
      <c r="K3169" t="str">
        <f t="shared" si="6501"/>
        <v>EP</v>
      </c>
      <c r="L3169" s="7">
        <f t="shared" si="6513"/>
        <v>37.94</v>
      </c>
      <c r="M3169" t="str">
        <f t="shared" si="6502"/>
        <v/>
      </c>
      <c r="N3169" t="str">
        <f t="shared" si="6503"/>
        <v/>
      </c>
      <c r="O3169" t="str">
        <f t="shared" si="6504"/>
        <v/>
      </c>
      <c r="Y3169" t="str">
        <f>O3171</f>
        <v/>
      </c>
    </row>
    <row r="3170" spans="1:25" x14ac:dyDescent="0.25">
      <c r="A3170" t="s">
        <v>33</v>
      </c>
      <c r="B3170" t="s">
        <v>23</v>
      </c>
      <c r="C3170" t="s">
        <v>455</v>
      </c>
      <c r="D3170">
        <v>0.01</v>
      </c>
      <c r="E3170">
        <v>23.83</v>
      </c>
      <c r="F3170" t="s">
        <v>1245</v>
      </c>
      <c r="G3170" t="str">
        <f t="shared" si="6498"/>
        <v>DL2022054</v>
      </c>
      <c r="H3170" t="str">
        <f t="shared" si="6499"/>
        <v>05</v>
      </c>
      <c r="I3170" t="str">
        <f t="shared" si="6500"/>
        <v>Gedde_05_20221109_DL2022054_EucSjaelland_GladsaxeGym</v>
      </c>
      <c r="J3170" t="str">
        <f>VLOOKUP(MID(C3170,4,6),Datasæt_Analysesystemer!$B$2:$E$69,3,FALSE)</f>
        <v>Gedde</v>
      </c>
      <c r="K3170" t="str">
        <f t="shared" si="6501"/>
        <v>PK</v>
      </c>
      <c r="L3170" s="7">
        <f t="shared" si="6513"/>
        <v>23.83</v>
      </c>
      <c r="M3170">
        <f t="shared" si="6502"/>
        <v>23.83</v>
      </c>
      <c r="N3170">
        <f t="shared" si="6503"/>
        <v>0</v>
      </c>
      <c r="O3170">
        <f t="shared" si="6504"/>
        <v>72.97999999999999</v>
      </c>
      <c r="Q3170">
        <f t="shared" ref="Q3170" si="6538">IF(L3172="No Ct",0,L3172)</f>
        <v>35.54</v>
      </c>
      <c r="R3170">
        <f t="shared" ref="R3170" si="6539">IF(L3173="No Ct",0,L3173)</f>
        <v>37.44</v>
      </c>
      <c r="S3170" t="str">
        <f t="shared" ref="S3170" si="6540">IF(AND(M3170&gt;0,N3170=0),"Valid","Invalid")</f>
        <v>Valid</v>
      </c>
      <c r="T3170" t="str">
        <f t="shared" ref="T3170" si="6541">IF(OR(Q3170&gt;1,R3170&gt;1),"Present","Absent")</f>
        <v>Present</v>
      </c>
      <c r="U3170" t="str">
        <f t="shared" ref="U3170" si="6542">IF(OR(AND(Q3170&gt;1,Q3170&lt;41),AND(R3170&gt;1,R3170&lt;41)),"Ct&lt;41","Ct&gt;41")</f>
        <v>Ct&lt;41</v>
      </c>
      <c r="V3170" t="str">
        <f t="shared" ref="V3170" si="6543">J3170</f>
        <v>Gedde</v>
      </c>
      <c r="W3170" t="str">
        <f t="shared" ref="W3170" si="6544">MID(F3170,10,9)</f>
        <v>DL2022054</v>
      </c>
      <c r="X3170" t="str">
        <f t="shared" ref="X3170" si="6545">W3170&amp;"_"&amp;V3170&amp;"_"&amp;S3170&amp;"_"&amp;T3170&amp;"_"&amp;U3170</f>
        <v>DL2022054_Gedde_Valid_Present_Ct&lt;41</v>
      </c>
    </row>
    <row r="3171" spans="1:25" x14ac:dyDescent="0.25">
      <c r="A3171" t="s">
        <v>59</v>
      </c>
      <c r="B3171" t="s">
        <v>51</v>
      </c>
      <c r="C3171" t="s">
        <v>465</v>
      </c>
      <c r="D3171">
        <v>0.01</v>
      </c>
      <c r="E3171" t="s">
        <v>1275</v>
      </c>
      <c r="F3171" t="s">
        <v>1245</v>
      </c>
      <c r="G3171" t="str">
        <f t="shared" si="6498"/>
        <v>DL2022054</v>
      </c>
      <c r="H3171" t="str">
        <f t="shared" si="6499"/>
        <v>05</v>
      </c>
      <c r="I3171" t="str">
        <f t="shared" si="6500"/>
        <v>Gedde_05_20221109_DL2022054_EucSjaelland_GladsaxeGym</v>
      </c>
      <c r="J3171" t="str">
        <f>VLOOKUP(MID(C3171,4,6),Datasæt_Analysesystemer!$B$2:$E$69,3,FALSE)</f>
        <v>Gedde</v>
      </c>
      <c r="K3171" t="str">
        <f t="shared" si="6501"/>
        <v>NK</v>
      </c>
      <c r="L3171" s="7" t="str">
        <f t="shared" si="6513"/>
        <v>No Ct</v>
      </c>
      <c r="M3171" t="str">
        <f t="shared" si="6502"/>
        <v/>
      </c>
      <c r="N3171" t="str">
        <f t="shared" si="6503"/>
        <v/>
      </c>
      <c r="O3171" t="str">
        <f t="shared" si="6504"/>
        <v/>
      </c>
    </row>
    <row r="3172" spans="1:25" x14ac:dyDescent="0.25">
      <c r="A3172" t="s">
        <v>84</v>
      </c>
      <c r="B3172" t="s">
        <v>76</v>
      </c>
      <c r="C3172" t="s">
        <v>475</v>
      </c>
      <c r="D3172">
        <v>0.01</v>
      </c>
      <c r="E3172">
        <v>35.54</v>
      </c>
      <c r="F3172" t="s">
        <v>1245</v>
      </c>
      <c r="G3172" t="str">
        <f t="shared" si="6498"/>
        <v>DL2022054</v>
      </c>
      <c r="H3172" t="str">
        <f t="shared" si="6499"/>
        <v>05</v>
      </c>
      <c r="I3172" t="str">
        <f t="shared" si="6500"/>
        <v>Gedde_05_20221109_DL2022054_EucSjaelland_GladsaxeGym</v>
      </c>
      <c r="J3172" t="str">
        <f>VLOOKUP(MID(C3172,4,6),Datasæt_Analysesystemer!$B$2:$E$69,3,FALSE)</f>
        <v>Gedde</v>
      </c>
      <c r="K3172" t="str">
        <f t="shared" si="6501"/>
        <v>EP</v>
      </c>
      <c r="L3172" s="7">
        <f t="shared" si="6513"/>
        <v>35.54</v>
      </c>
      <c r="M3172" t="str">
        <f t="shared" si="6502"/>
        <v/>
      </c>
      <c r="N3172" t="str">
        <f t="shared" si="6503"/>
        <v/>
      </c>
      <c r="O3172" t="str">
        <f t="shared" si="6504"/>
        <v/>
      </c>
    </row>
    <row r="3173" spans="1:25" x14ac:dyDescent="0.25">
      <c r="A3173" t="s">
        <v>104</v>
      </c>
      <c r="B3173" t="s">
        <v>76</v>
      </c>
      <c r="C3173" t="s">
        <v>475</v>
      </c>
      <c r="D3173">
        <v>0.01</v>
      </c>
      <c r="E3173">
        <v>37.44</v>
      </c>
      <c r="F3173" t="s">
        <v>1245</v>
      </c>
      <c r="G3173" t="str">
        <f t="shared" si="6498"/>
        <v>DL2022054</v>
      </c>
      <c r="H3173" t="str">
        <f t="shared" si="6499"/>
        <v>05</v>
      </c>
      <c r="I3173" t="str">
        <f t="shared" si="6500"/>
        <v>Gedde_05_20221109_DL2022054_EucSjaelland_GladsaxeGym</v>
      </c>
      <c r="J3173" t="str">
        <f>VLOOKUP(MID(C3173,4,6),Datasæt_Analysesystemer!$B$2:$E$69,3,FALSE)</f>
        <v>Gedde</v>
      </c>
      <c r="K3173" t="str">
        <f t="shared" si="6501"/>
        <v>EP</v>
      </c>
      <c r="L3173" s="7">
        <f t="shared" si="6513"/>
        <v>37.44</v>
      </c>
      <c r="M3173" t="str">
        <f t="shared" si="6502"/>
        <v/>
      </c>
      <c r="N3173" t="str">
        <f t="shared" si="6503"/>
        <v/>
      </c>
      <c r="O3173" t="str">
        <f t="shared" si="6504"/>
        <v/>
      </c>
      <c r="Y3173" t="str">
        <f>O3175</f>
        <v/>
      </c>
    </row>
    <row r="3174" spans="1:25" x14ac:dyDescent="0.25">
      <c r="A3174" t="s">
        <v>35</v>
      </c>
      <c r="B3174" t="s">
        <v>23</v>
      </c>
      <c r="C3174" t="s">
        <v>456</v>
      </c>
      <c r="D3174">
        <v>0.01</v>
      </c>
      <c r="E3174" t="s">
        <v>1275</v>
      </c>
      <c r="F3174" t="s">
        <v>1245</v>
      </c>
      <c r="G3174" t="str">
        <f t="shared" si="6498"/>
        <v>DL2022054</v>
      </c>
      <c r="H3174" t="str">
        <f t="shared" si="6499"/>
        <v>06</v>
      </c>
      <c r="I3174" t="str">
        <f t="shared" si="6500"/>
        <v>Gedde_06_20221109_DL2022054_EucSjaelland_GladsaxeGym</v>
      </c>
      <c r="J3174" t="str">
        <f>VLOOKUP(MID(C3174,4,6),Datasæt_Analysesystemer!$B$2:$E$69,3,FALSE)</f>
        <v>Gedde</v>
      </c>
      <c r="K3174" t="str">
        <f t="shared" si="6501"/>
        <v>PK</v>
      </c>
      <c r="L3174" s="7" t="str">
        <f t="shared" si="6513"/>
        <v>No Ct</v>
      </c>
      <c r="M3174">
        <f t="shared" si="6502"/>
        <v>0</v>
      </c>
      <c r="N3174">
        <f t="shared" si="6503"/>
        <v>0</v>
      </c>
      <c r="O3174">
        <f t="shared" si="6504"/>
        <v>0</v>
      </c>
      <c r="Q3174">
        <f t="shared" ref="Q3174" si="6546">IF(L3176="No Ct",0,L3176)</f>
        <v>0</v>
      </c>
      <c r="R3174">
        <f t="shared" ref="R3174" si="6547">IF(L3177="No Ct",0,L3177)</f>
        <v>0</v>
      </c>
      <c r="S3174" t="str">
        <f t="shared" ref="S3174" si="6548">IF(AND(M3174&gt;0,N3174=0),"Valid","Invalid")</f>
        <v>Invalid</v>
      </c>
      <c r="T3174" t="str">
        <f t="shared" ref="T3174" si="6549">IF(OR(Q3174&gt;1,R3174&gt;1),"Present","Absent")</f>
        <v>Absent</v>
      </c>
      <c r="U3174" t="str">
        <f t="shared" ref="U3174" si="6550">IF(OR(AND(Q3174&gt;1,Q3174&lt;41),AND(R3174&gt;1,R3174&lt;41)),"Ct&lt;41","Ct&gt;41")</f>
        <v>Ct&gt;41</v>
      </c>
      <c r="V3174" t="str">
        <f t="shared" ref="V3174" si="6551">J3174</f>
        <v>Gedde</v>
      </c>
      <c r="W3174" t="str">
        <f t="shared" ref="W3174" si="6552">MID(F3174,10,9)</f>
        <v>DL2022054</v>
      </c>
      <c r="X3174" t="str">
        <f t="shared" ref="X3174" si="6553">W3174&amp;"_"&amp;V3174&amp;"_"&amp;S3174&amp;"_"&amp;T3174&amp;"_"&amp;U3174</f>
        <v>DL2022054_Gedde_Invalid_Absent_Ct&gt;41</v>
      </c>
    </row>
    <row r="3175" spans="1:25" x14ac:dyDescent="0.25">
      <c r="A3175" t="s">
        <v>61</v>
      </c>
      <c r="B3175" t="s">
        <v>51</v>
      </c>
      <c r="C3175" t="s">
        <v>466</v>
      </c>
      <c r="D3175">
        <v>0.01</v>
      </c>
      <c r="E3175" t="s">
        <v>1275</v>
      </c>
      <c r="F3175" t="s">
        <v>1245</v>
      </c>
      <c r="G3175" t="str">
        <f t="shared" si="6498"/>
        <v>DL2022054</v>
      </c>
      <c r="H3175" t="str">
        <f t="shared" si="6499"/>
        <v>06</v>
      </c>
      <c r="I3175" t="str">
        <f t="shared" si="6500"/>
        <v>Gedde_06_20221109_DL2022054_EucSjaelland_GladsaxeGym</v>
      </c>
      <c r="J3175" t="str">
        <f>VLOOKUP(MID(C3175,4,6),Datasæt_Analysesystemer!$B$2:$E$69,3,FALSE)</f>
        <v>Gedde</v>
      </c>
      <c r="K3175" t="str">
        <f t="shared" si="6501"/>
        <v>NK</v>
      </c>
      <c r="L3175" s="7" t="str">
        <f t="shared" si="6513"/>
        <v>No Ct</v>
      </c>
      <c r="M3175" t="str">
        <f t="shared" si="6502"/>
        <v/>
      </c>
      <c r="N3175" t="str">
        <f t="shared" si="6503"/>
        <v/>
      </c>
      <c r="O3175" t="str">
        <f t="shared" si="6504"/>
        <v/>
      </c>
    </row>
    <row r="3176" spans="1:25" x14ac:dyDescent="0.25">
      <c r="A3176" t="s">
        <v>86</v>
      </c>
      <c r="B3176" t="s">
        <v>76</v>
      </c>
      <c r="C3176" t="s">
        <v>476</v>
      </c>
      <c r="D3176">
        <v>0.01</v>
      </c>
      <c r="E3176" t="s">
        <v>1275</v>
      </c>
      <c r="F3176" t="s">
        <v>1245</v>
      </c>
      <c r="G3176" t="str">
        <f t="shared" si="6498"/>
        <v>DL2022054</v>
      </c>
      <c r="H3176" t="str">
        <f t="shared" si="6499"/>
        <v>06</v>
      </c>
      <c r="I3176" t="str">
        <f t="shared" si="6500"/>
        <v>Gedde_06_20221109_DL2022054_EucSjaelland_GladsaxeGym</v>
      </c>
      <c r="J3176" t="str">
        <f>VLOOKUP(MID(C3176,4,6),Datasæt_Analysesystemer!$B$2:$E$69,3,FALSE)</f>
        <v>Gedde</v>
      </c>
      <c r="K3176" t="str">
        <f t="shared" si="6501"/>
        <v>EP</v>
      </c>
      <c r="L3176" s="7" t="str">
        <f t="shared" si="6513"/>
        <v>No Ct</v>
      </c>
      <c r="M3176" t="str">
        <f t="shared" si="6502"/>
        <v/>
      </c>
      <c r="N3176" t="str">
        <f t="shared" si="6503"/>
        <v/>
      </c>
      <c r="O3176" t="str">
        <f t="shared" si="6504"/>
        <v/>
      </c>
    </row>
    <row r="3177" spans="1:25" x14ac:dyDescent="0.25">
      <c r="A3177" t="s">
        <v>105</v>
      </c>
      <c r="B3177" t="s">
        <v>76</v>
      </c>
      <c r="C3177" t="s">
        <v>476</v>
      </c>
      <c r="D3177">
        <v>0.01</v>
      </c>
      <c r="E3177" t="s">
        <v>1275</v>
      </c>
      <c r="F3177" t="s">
        <v>1245</v>
      </c>
      <c r="G3177" t="str">
        <f t="shared" si="6498"/>
        <v>DL2022054</v>
      </c>
      <c r="H3177" t="str">
        <f t="shared" si="6499"/>
        <v>06</v>
      </c>
      <c r="I3177" t="str">
        <f t="shared" si="6500"/>
        <v>Gedde_06_20221109_DL2022054_EucSjaelland_GladsaxeGym</v>
      </c>
      <c r="J3177" t="str">
        <f>VLOOKUP(MID(C3177,4,6),Datasæt_Analysesystemer!$B$2:$E$69,3,FALSE)</f>
        <v>Gedde</v>
      </c>
      <c r="K3177" t="str">
        <f t="shared" si="6501"/>
        <v>EP</v>
      </c>
      <c r="L3177" s="7" t="str">
        <f t="shared" si="6513"/>
        <v>No Ct</v>
      </c>
      <c r="M3177" t="str">
        <f t="shared" si="6502"/>
        <v/>
      </c>
      <c r="N3177" t="str">
        <f t="shared" si="6503"/>
        <v/>
      </c>
      <c r="O3177" t="str">
        <f t="shared" si="6504"/>
        <v/>
      </c>
      <c r="Y3177" t="str">
        <f>O3179</f>
        <v/>
      </c>
    </row>
    <row r="3178" spans="1:25" x14ac:dyDescent="0.25">
      <c r="A3178" t="s">
        <v>37</v>
      </c>
      <c r="B3178" t="s">
        <v>23</v>
      </c>
      <c r="C3178" t="s">
        <v>457</v>
      </c>
      <c r="D3178">
        <v>0.01</v>
      </c>
      <c r="E3178">
        <v>28.56</v>
      </c>
      <c r="F3178" t="s">
        <v>1245</v>
      </c>
      <c r="G3178" t="str">
        <f t="shared" si="6498"/>
        <v>DL2022054</v>
      </c>
      <c r="H3178" t="str">
        <f t="shared" si="6499"/>
        <v>07</v>
      </c>
      <c r="I3178" t="str">
        <f t="shared" si="6500"/>
        <v>Karpe_07_20221109_DL2022054_EucSjaelland_GladsaxeGym</v>
      </c>
      <c r="J3178" t="str">
        <f>VLOOKUP(MID(C3178,4,6),Datasæt_Analysesystemer!$B$2:$E$69,3,FALSE)</f>
        <v>Karpe</v>
      </c>
      <c r="K3178" t="str">
        <f t="shared" si="6501"/>
        <v>PK</v>
      </c>
      <c r="L3178" s="7">
        <f t="shared" si="6513"/>
        <v>28.56</v>
      </c>
      <c r="M3178">
        <f t="shared" si="6502"/>
        <v>28.56</v>
      </c>
      <c r="N3178">
        <f t="shared" si="6503"/>
        <v>0</v>
      </c>
      <c r="O3178">
        <f t="shared" si="6504"/>
        <v>0</v>
      </c>
      <c r="Q3178">
        <f t="shared" ref="Q3178" si="6554">IF(L3180="No Ct",0,L3180)</f>
        <v>0</v>
      </c>
      <c r="R3178">
        <f t="shared" ref="R3178" si="6555">IF(L3181="No Ct",0,L3181)</f>
        <v>0</v>
      </c>
      <c r="S3178" t="str">
        <f t="shared" ref="S3178" si="6556">IF(AND(M3178&gt;0,N3178=0),"Valid","Invalid")</f>
        <v>Valid</v>
      </c>
      <c r="T3178" t="str">
        <f t="shared" ref="T3178" si="6557">IF(OR(Q3178&gt;1,R3178&gt;1),"Present","Absent")</f>
        <v>Absent</v>
      </c>
      <c r="U3178" t="str">
        <f t="shared" ref="U3178" si="6558">IF(OR(AND(Q3178&gt;1,Q3178&lt;41),AND(R3178&gt;1,R3178&lt;41)),"Ct&lt;41","Ct&gt;41")</f>
        <v>Ct&gt;41</v>
      </c>
      <c r="V3178" t="str">
        <f t="shared" ref="V3178" si="6559">J3178</f>
        <v>Karpe</v>
      </c>
      <c r="W3178" t="str">
        <f t="shared" ref="W3178" si="6560">MID(F3178,10,9)</f>
        <v>DL2022054</v>
      </c>
      <c r="X3178" t="str">
        <f t="shared" ref="X3178" si="6561">W3178&amp;"_"&amp;V3178&amp;"_"&amp;S3178&amp;"_"&amp;T3178&amp;"_"&amp;U3178</f>
        <v>DL2022054_Karpe_Valid_Absent_Ct&gt;41</v>
      </c>
    </row>
    <row r="3179" spans="1:25" x14ac:dyDescent="0.25">
      <c r="A3179" t="s">
        <v>63</v>
      </c>
      <c r="B3179" t="s">
        <v>51</v>
      </c>
      <c r="C3179" t="s">
        <v>467</v>
      </c>
      <c r="D3179">
        <v>0.01</v>
      </c>
      <c r="E3179" t="s">
        <v>1275</v>
      </c>
      <c r="F3179" t="s">
        <v>1245</v>
      </c>
      <c r="G3179" t="str">
        <f t="shared" si="6498"/>
        <v>DL2022054</v>
      </c>
      <c r="H3179" t="str">
        <f t="shared" si="6499"/>
        <v>07</v>
      </c>
      <c r="I3179" t="str">
        <f t="shared" si="6500"/>
        <v>Karpe_07_20221109_DL2022054_EucSjaelland_GladsaxeGym</v>
      </c>
      <c r="J3179" t="str">
        <f>VLOOKUP(MID(C3179,4,6),Datasæt_Analysesystemer!$B$2:$E$69,3,FALSE)</f>
        <v>Karpe</v>
      </c>
      <c r="K3179" t="str">
        <f t="shared" si="6501"/>
        <v>NK</v>
      </c>
      <c r="L3179" s="7" t="str">
        <f t="shared" si="6513"/>
        <v>No Ct</v>
      </c>
      <c r="M3179" t="str">
        <f t="shared" si="6502"/>
        <v/>
      </c>
      <c r="N3179" t="str">
        <f t="shared" si="6503"/>
        <v/>
      </c>
      <c r="O3179" t="str">
        <f t="shared" si="6504"/>
        <v/>
      </c>
    </row>
    <row r="3180" spans="1:25" x14ac:dyDescent="0.25">
      <c r="A3180" t="s">
        <v>88</v>
      </c>
      <c r="B3180" t="s">
        <v>76</v>
      </c>
      <c r="C3180" t="s">
        <v>477</v>
      </c>
      <c r="D3180">
        <v>0.01</v>
      </c>
      <c r="E3180" t="s">
        <v>1275</v>
      </c>
      <c r="F3180" t="s">
        <v>1245</v>
      </c>
      <c r="G3180" t="str">
        <f t="shared" si="6498"/>
        <v>DL2022054</v>
      </c>
      <c r="H3180" t="str">
        <f t="shared" si="6499"/>
        <v>07</v>
      </c>
      <c r="I3180" t="str">
        <f t="shared" si="6500"/>
        <v>Karpe_07_20221109_DL2022054_EucSjaelland_GladsaxeGym</v>
      </c>
      <c r="J3180" t="str">
        <f>VLOOKUP(MID(C3180,4,6),Datasæt_Analysesystemer!$B$2:$E$69,3,FALSE)</f>
        <v>Karpe</v>
      </c>
      <c r="K3180" t="str">
        <f t="shared" si="6501"/>
        <v>EP</v>
      </c>
      <c r="L3180" s="7" t="str">
        <f t="shared" si="6513"/>
        <v>No Ct</v>
      </c>
      <c r="M3180" t="str">
        <f t="shared" si="6502"/>
        <v/>
      </c>
      <c r="N3180" t="str">
        <f t="shared" si="6503"/>
        <v/>
      </c>
      <c r="O3180" t="str">
        <f t="shared" si="6504"/>
        <v/>
      </c>
    </row>
    <row r="3181" spans="1:25" x14ac:dyDescent="0.25">
      <c r="A3181" t="s">
        <v>106</v>
      </c>
      <c r="B3181" t="s">
        <v>76</v>
      </c>
      <c r="C3181" t="s">
        <v>477</v>
      </c>
      <c r="D3181">
        <v>0.01</v>
      </c>
      <c r="E3181" t="s">
        <v>1275</v>
      </c>
      <c r="F3181" t="s">
        <v>1245</v>
      </c>
      <c r="G3181" t="str">
        <f t="shared" si="6498"/>
        <v>DL2022054</v>
      </c>
      <c r="H3181" t="str">
        <f t="shared" si="6499"/>
        <v>07</v>
      </c>
      <c r="I3181" t="str">
        <f t="shared" si="6500"/>
        <v>Karpe_07_20221109_DL2022054_EucSjaelland_GladsaxeGym</v>
      </c>
      <c r="J3181" t="str">
        <f>VLOOKUP(MID(C3181,4,6),Datasæt_Analysesystemer!$B$2:$E$69,3,FALSE)</f>
        <v>Karpe</v>
      </c>
      <c r="K3181" t="str">
        <f t="shared" si="6501"/>
        <v>EP</v>
      </c>
      <c r="L3181" s="7" t="str">
        <f t="shared" si="6513"/>
        <v>No Ct</v>
      </c>
      <c r="M3181" t="str">
        <f t="shared" si="6502"/>
        <v/>
      </c>
      <c r="N3181" t="str">
        <f t="shared" si="6503"/>
        <v/>
      </c>
      <c r="O3181" t="str">
        <f t="shared" si="6504"/>
        <v/>
      </c>
      <c r="Y3181" t="str">
        <f>O3183</f>
        <v/>
      </c>
    </row>
    <row r="3182" spans="1:25" x14ac:dyDescent="0.25">
      <c r="A3182" t="s">
        <v>40</v>
      </c>
      <c r="B3182" t="s">
        <v>23</v>
      </c>
      <c r="C3182" t="s">
        <v>458</v>
      </c>
      <c r="D3182">
        <v>0.01</v>
      </c>
      <c r="E3182">
        <v>24.4</v>
      </c>
      <c r="F3182" t="s">
        <v>1245</v>
      </c>
      <c r="G3182" t="str">
        <f t="shared" si="6498"/>
        <v>DL2022054</v>
      </c>
      <c r="H3182" t="str">
        <f t="shared" si="6499"/>
        <v>08</v>
      </c>
      <c r="I3182" t="str">
        <f t="shared" si="6500"/>
        <v>Karpe_08_20221109_DL2022054_EucSjaelland_GladsaxeGym</v>
      </c>
      <c r="J3182" t="str">
        <f>VLOOKUP(MID(C3182,4,6),Datasæt_Analysesystemer!$B$2:$E$69,3,FALSE)</f>
        <v>Karpe</v>
      </c>
      <c r="K3182" t="str">
        <f t="shared" si="6501"/>
        <v>PK</v>
      </c>
      <c r="L3182" s="7">
        <f t="shared" si="6513"/>
        <v>24.4</v>
      </c>
      <c r="M3182">
        <f t="shared" si="6502"/>
        <v>24.4</v>
      </c>
      <c r="N3182">
        <f t="shared" si="6503"/>
        <v>38.96</v>
      </c>
      <c r="O3182">
        <f t="shared" si="6504"/>
        <v>39.46</v>
      </c>
      <c r="Q3182">
        <f t="shared" ref="Q3182" si="6562">IF(L3184="No Ct",0,L3184)</f>
        <v>39.46</v>
      </c>
      <c r="R3182">
        <f t="shared" ref="R3182" si="6563">IF(L3185="No Ct",0,L3185)</f>
        <v>0</v>
      </c>
      <c r="S3182" t="str">
        <f t="shared" ref="S3182" si="6564">IF(AND(M3182&gt;0,N3182=0),"Valid","Invalid")</f>
        <v>Invalid</v>
      </c>
      <c r="T3182" t="str">
        <f t="shared" ref="T3182" si="6565">IF(OR(Q3182&gt;1,R3182&gt;1),"Present","Absent")</f>
        <v>Present</v>
      </c>
      <c r="U3182" t="str">
        <f t="shared" ref="U3182" si="6566">IF(OR(AND(Q3182&gt;1,Q3182&lt;41),AND(R3182&gt;1,R3182&lt;41)),"Ct&lt;41","Ct&gt;41")</f>
        <v>Ct&lt;41</v>
      </c>
      <c r="V3182" t="str">
        <f t="shared" ref="V3182" si="6567">J3182</f>
        <v>Karpe</v>
      </c>
      <c r="W3182" t="str">
        <f t="shared" ref="W3182" si="6568">MID(F3182,10,9)</f>
        <v>DL2022054</v>
      </c>
      <c r="X3182" t="str">
        <f t="shared" ref="X3182" si="6569">W3182&amp;"_"&amp;V3182&amp;"_"&amp;S3182&amp;"_"&amp;T3182&amp;"_"&amp;U3182</f>
        <v>DL2022054_Karpe_Invalid_Present_Ct&lt;41</v>
      </c>
    </row>
    <row r="3183" spans="1:25" x14ac:dyDescent="0.25">
      <c r="A3183" t="s">
        <v>65</v>
      </c>
      <c r="B3183" t="s">
        <v>51</v>
      </c>
      <c r="C3183" t="s">
        <v>468</v>
      </c>
      <c r="D3183">
        <v>0.01</v>
      </c>
      <c r="E3183">
        <v>38.96</v>
      </c>
      <c r="F3183" t="s">
        <v>1245</v>
      </c>
      <c r="G3183" t="str">
        <f t="shared" si="6498"/>
        <v>DL2022054</v>
      </c>
      <c r="H3183" t="str">
        <f t="shared" si="6499"/>
        <v>08</v>
      </c>
      <c r="I3183" t="str">
        <f t="shared" si="6500"/>
        <v>Karpe_08_20221109_DL2022054_EucSjaelland_GladsaxeGym</v>
      </c>
      <c r="J3183" t="str">
        <f>VLOOKUP(MID(C3183,4,6),Datasæt_Analysesystemer!$B$2:$E$69,3,FALSE)</f>
        <v>Karpe</v>
      </c>
      <c r="K3183" t="str">
        <f t="shared" si="6501"/>
        <v>NK</v>
      </c>
      <c r="L3183" s="7">
        <f t="shared" si="6513"/>
        <v>38.96</v>
      </c>
      <c r="M3183" t="str">
        <f t="shared" si="6502"/>
        <v/>
      </c>
      <c r="N3183" t="str">
        <f t="shared" si="6503"/>
        <v/>
      </c>
      <c r="O3183" t="str">
        <f t="shared" si="6504"/>
        <v/>
      </c>
    </row>
    <row r="3184" spans="1:25" x14ac:dyDescent="0.25">
      <c r="A3184" t="s">
        <v>90</v>
      </c>
      <c r="B3184" t="s">
        <v>76</v>
      </c>
      <c r="C3184" t="s">
        <v>478</v>
      </c>
      <c r="D3184">
        <v>0.01</v>
      </c>
      <c r="E3184">
        <v>39.46</v>
      </c>
      <c r="F3184" t="s">
        <v>1245</v>
      </c>
      <c r="G3184" t="str">
        <f t="shared" si="6498"/>
        <v>DL2022054</v>
      </c>
      <c r="H3184" t="str">
        <f t="shared" si="6499"/>
        <v>08</v>
      </c>
      <c r="I3184" t="str">
        <f t="shared" si="6500"/>
        <v>Karpe_08_20221109_DL2022054_EucSjaelland_GladsaxeGym</v>
      </c>
      <c r="J3184" t="str">
        <f>VLOOKUP(MID(C3184,4,6),Datasæt_Analysesystemer!$B$2:$E$69,3,FALSE)</f>
        <v>Karpe</v>
      </c>
      <c r="K3184" t="str">
        <f t="shared" si="6501"/>
        <v>EP</v>
      </c>
      <c r="L3184" s="7">
        <f t="shared" si="6513"/>
        <v>39.46</v>
      </c>
      <c r="M3184" t="str">
        <f t="shared" si="6502"/>
        <v/>
      </c>
      <c r="N3184" t="str">
        <f t="shared" si="6503"/>
        <v/>
      </c>
      <c r="O3184" t="str">
        <f t="shared" si="6504"/>
        <v/>
      </c>
    </row>
    <row r="3185" spans="1:25" x14ac:dyDescent="0.25">
      <c r="A3185" t="s">
        <v>107</v>
      </c>
      <c r="B3185" t="s">
        <v>76</v>
      </c>
      <c r="C3185" t="s">
        <v>478</v>
      </c>
      <c r="D3185">
        <v>0.01</v>
      </c>
      <c r="E3185" t="s">
        <v>1275</v>
      </c>
      <c r="F3185" t="s">
        <v>1245</v>
      </c>
      <c r="G3185" t="str">
        <f t="shared" si="6498"/>
        <v>DL2022054</v>
      </c>
      <c r="H3185" t="str">
        <f t="shared" si="6499"/>
        <v>08</v>
      </c>
      <c r="I3185" t="str">
        <f t="shared" si="6500"/>
        <v>Karpe_08_20221109_DL2022054_EucSjaelland_GladsaxeGym</v>
      </c>
      <c r="J3185" t="str">
        <f>VLOOKUP(MID(C3185,4,6),Datasæt_Analysesystemer!$B$2:$E$69,3,FALSE)</f>
        <v>Karpe</v>
      </c>
      <c r="K3185" t="str">
        <f t="shared" si="6501"/>
        <v>EP</v>
      </c>
      <c r="L3185" s="7" t="str">
        <f t="shared" si="6513"/>
        <v>No Ct</v>
      </c>
      <c r="M3185" t="str">
        <f t="shared" si="6502"/>
        <v/>
      </c>
      <c r="N3185" t="str">
        <f t="shared" si="6503"/>
        <v/>
      </c>
      <c r="O3185" t="str">
        <f t="shared" si="6504"/>
        <v/>
      </c>
      <c r="Y3185" t="str">
        <f>O3187</f>
        <v/>
      </c>
    </row>
    <row r="3186" spans="1:25" x14ac:dyDescent="0.25">
      <c r="A3186" t="s">
        <v>42</v>
      </c>
      <c r="B3186" t="s">
        <v>23</v>
      </c>
      <c r="C3186" t="s">
        <v>459</v>
      </c>
      <c r="D3186">
        <v>0.01</v>
      </c>
      <c r="E3186">
        <v>38.85</v>
      </c>
      <c r="F3186" t="s">
        <v>1245</v>
      </c>
      <c r="G3186" t="str">
        <f t="shared" si="6498"/>
        <v>DL2022054</v>
      </c>
      <c r="H3186" t="str">
        <f t="shared" si="6499"/>
        <v>09</v>
      </c>
      <c r="I3186" t="str">
        <f t="shared" si="6500"/>
        <v>Sølvkarusse_09_20221109_DL2022054_EucSjaelland_GladsaxeGym</v>
      </c>
      <c r="J3186" t="str">
        <f>VLOOKUP(MID(C3186,4,6),Datasæt_Analysesystemer!$B$2:$E$69,3,FALSE)</f>
        <v>Sølvkarusse</v>
      </c>
      <c r="K3186" t="str">
        <f t="shared" si="6501"/>
        <v>PK</v>
      </c>
      <c r="L3186" s="7">
        <f t="shared" si="6513"/>
        <v>38.85</v>
      </c>
      <c r="M3186">
        <f t="shared" si="6502"/>
        <v>38.85</v>
      </c>
      <c r="N3186">
        <f t="shared" si="6503"/>
        <v>0</v>
      </c>
      <c r="O3186">
        <f t="shared" si="6504"/>
        <v>0</v>
      </c>
      <c r="Q3186">
        <f t="shared" ref="Q3186" si="6570">IF(L3188="No Ct",0,L3188)</f>
        <v>0</v>
      </c>
      <c r="R3186">
        <f t="shared" ref="R3186" si="6571">IF(L3189="No Ct",0,L3189)</f>
        <v>0</v>
      </c>
      <c r="S3186" t="str">
        <f t="shared" ref="S3186" si="6572">IF(AND(M3186&gt;0,N3186=0),"Valid","Invalid")</f>
        <v>Valid</v>
      </c>
      <c r="T3186" t="str">
        <f t="shared" ref="T3186" si="6573">IF(OR(Q3186&gt;1,R3186&gt;1),"Present","Absent")</f>
        <v>Absent</v>
      </c>
      <c r="U3186" t="str">
        <f t="shared" ref="U3186" si="6574">IF(OR(AND(Q3186&gt;1,Q3186&lt;41),AND(R3186&gt;1,R3186&lt;41)),"Ct&lt;41","Ct&gt;41")</f>
        <v>Ct&gt;41</v>
      </c>
      <c r="V3186" t="str">
        <f t="shared" ref="V3186" si="6575">J3186</f>
        <v>Sølvkarusse</v>
      </c>
      <c r="W3186" t="str">
        <f t="shared" ref="W3186" si="6576">MID(F3186,10,9)</f>
        <v>DL2022054</v>
      </c>
      <c r="X3186" t="str">
        <f t="shared" ref="X3186" si="6577">W3186&amp;"_"&amp;V3186&amp;"_"&amp;S3186&amp;"_"&amp;T3186&amp;"_"&amp;U3186</f>
        <v>DL2022054_Sølvkarusse_Valid_Absent_Ct&gt;41</v>
      </c>
    </row>
    <row r="3187" spans="1:25" x14ac:dyDescent="0.25">
      <c r="A3187" t="s">
        <v>67</v>
      </c>
      <c r="B3187" t="s">
        <v>51</v>
      </c>
      <c r="C3187" t="s">
        <v>469</v>
      </c>
      <c r="D3187">
        <v>0.01</v>
      </c>
      <c r="E3187" t="s">
        <v>1275</v>
      </c>
      <c r="F3187" t="s">
        <v>1245</v>
      </c>
      <c r="G3187" t="str">
        <f t="shared" si="6498"/>
        <v>DL2022054</v>
      </c>
      <c r="H3187" t="str">
        <f t="shared" si="6499"/>
        <v>09</v>
      </c>
      <c r="I3187" t="str">
        <f t="shared" si="6500"/>
        <v>Sølvkarusse_09_20221109_DL2022054_EucSjaelland_GladsaxeGym</v>
      </c>
      <c r="J3187" t="str">
        <f>VLOOKUP(MID(C3187,4,6),Datasæt_Analysesystemer!$B$2:$E$69,3,FALSE)</f>
        <v>Sølvkarusse</v>
      </c>
      <c r="K3187" t="str">
        <f t="shared" si="6501"/>
        <v>NK</v>
      </c>
      <c r="L3187" s="7" t="str">
        <f t="shared" si="6513"/>
        <v>No Ct</v>
      </c>
      <c r="M3187" t="str">
        <f t="shared" si="6502"/>
        <v/>
      </c>
      <c r="N3187" t="str">
        <f t="shared" si="6503"/>
        <v/>
      </c>
      <c r="O3187" t="str">
        <f t="shared" si="6504"/>
        <v/>
      </c>
    </row>
    <row r="3188" spans="1:25" x14ac:dyDescent="0.25">
      <c r="A3188" t="s">
        <v>92</v>
      </c>
      <c r="B3188" t="s">
        <v>76</v>
      </c>
      <c r="C3188" t="s">
        <v>479</v>
      </c>
      <c r="D3188">
        <v>0.01</v>
      </c>
      <c r="E3188" t="s">
        <v>1275</v>
      </c>
      <c r="F3188" t="s">
        <v>1245</v>
      </c>
      <c r="G3188" t="str">
        <f t="shared" si="6498"/>
        <v>DL2022054</v>
      </c>
      <c r="H3188" t="str">
        <f t="shared" si="6499"/>
        <v>09</v>
      </c>
      <c r="I3188" t="str">
        <f t="shared" si="6500"/>
        <v>Sølvkarusse_09_20221109_DL2022054_EucSjaelland_GladsaxeGym</v>
      </c>
      <c r="J3188" t="str">
        <f>VLOOKUP(MID(C3188,4,6),Datasæt_Analysesystemer!$B$2:$E$69,3,FALSE)</f>
        <v>Sølvkarusse</v>
      </c>
      <c r="K3188" t="str">
        <f t="shared" si="6501"/>
        <v>EP</v>
      </c>
      <c r="L3188" s="7" t="str">
        <f t="shared" si="6513"/>
        <v>No Ct</v>
      </c>
      <c r="M3188" t="str">
        <f t="shared" si="6502"/>
        <v/>
      </c>
      <c r="N3188" t="str">
        <f t="shared" si="6503"/>
        <v/>
      </c>
      <c r="O3188" t="str">
        <f t="shared" si="6504"/>
        <v/>
      </c>
    </row>
    <row r="3189" spans="1:25" x14ac:dyDescent="0.25">
      <c r="A3189" t="s">
        <v>108</v>
      </c>
      <c r="B3189" t="s">
        <v>76</v>
      </c>
      <c r="C3189" t="s">
        <v>479</v>
      </c>
      <c r="D3189">
        <v>0.01</v>
      </c>
      <c r="E3189" t="s">
        <v>1275</v>
      </c>
      <c r="F3189" t="s">
        <v>1245</v>
      </c>
      <c r="G3189" t="str">
        <f t="shared" si="6498"/>
        <v>DL2022054</v>
      </c>
      <c r="H3189" t="str">
        <f t="shared" si="6499"/>
        <v>09</v>
      </c>
      <c r="I3189" t="str">
        <f t="shared" si="6500"/>
        <v>Sølvkarusse_09_20221109_DL2022054_EucSjaelland_GladsaxeGym</v>
      </c>
      <c r="J3189" t="str">
        <f>VLOOKUP(MID(C3189,4,6),Datasæt_Analysesystemer!$B$2:$E$69,3,FALSE)</f>
        <v>Sølvkarusse</v>
      </c>
      <c r="K3189" t="str">
        <f t="shared" si="6501"/>
        <v>EP</v>
      </c>
      <c r="L3189" s="7" t="str">
        <f t="shared" si="6513"/>
        <v>No Ct</v>
      </c>
      <c r="M3189" t="str">
        <f t="shared" si="6502"/>
        <v/>
      </c>
      <c r="N3189" t="str">
        <f t="shared" si="6503"/>
        <v/>
      </c>
      <c r="O3189" t="str">
        <f t="shared" si="6504"/>
        <v/>
      </c>
      <c r="Y3189" t="str">
        <f>O3191</f>
        <v/>
      </c>
    </row>
    <row r="3190" spans="1:25" x14ac:dyDescent="0.25">
      <c r="A3190" t="s">
        <v>44</v>
      </c>
      <c r="B3190" t="s">
        <v>23</v>
      </c>
      <c r="C3190" t="s">
        <v>460</v>
      </c>
      <c r="D3190">
        <v>0.01</v>
      </c>
      <c r="E3190">
        <v>38.69</v>
      </c>
      <c r="F3190" t="s">
        <v>1245</v>
      </c>
      <c r="G3190" t="str">
        <f t="shared" si="6498"/>
        <v>DL2022054</v>
      </c>
      <c r="H3190" t="str">
        <f t="shared" si="6499"/>
        <v>10</v>
      </c>
      <c r="I3190" t="str">
        <f t="shared" si="6500"/>
        <v>Sølvkarusse_10_20221109_DL2022054_EucSjaelland_GladsaxeGym</v>
      </c>
      <c r="J3190" t="str">
        <f>VLOOKUP(MID(C3190,4,6),Datasæt_Analysesystemer!$B$2:$E$69,3,FALSE)</f>
        <v>Sølvkarusse</v>
      </c>
      <c r="K3190" t="str">
        <f t="shared" si="6501"/>
        <v>PK</v>
      </c>
      <c r="L3190" s="7">
        <f t="shared" si="6513"/>
        <v>38.69</v>
      </c>
      <c r="M3190">
        <f t="shared" si="6502"/>
        <v>38.69</v>
      </c>
      <c r="N3190">
        <f t="shared" si="6503"/>
        <v>0</v>
      </c>
      <c r="O3190">
        <f t="shared" si="6504"/>
        <v>0</v>
      </c>
      <c r="Q3190">
        <f t="shared" ref="Q3190" si="6578">IF(L3192="No Ct",0,L3192)</f>
        <v>0</v>
      </c>
      <c r="R3190">
        <f t="shared" ref="R3190" si="6579">IF(L3193="No Ct",0,L3193)</f>
        <v>0</v>
      </c>
      <c r="S3190" t="str">
        <f t="shared" ref="S3190" si="6580">IF(AND(M3190&gt;0,N3190=0),"Valid","Invalid")</f>
        <v>Valid</v>
      </c>
      <c r="T3190" t="str">
        <f t="shared" ref="T3190" si="6581">IF(OR(Q3190&gt;1,R3190&gt;1),"Present","Absent")</f>
        <v>Absent</v>
      </c>
      <c r="U3190" t="str">
        <f t="shared" ref="U3190" si="6582">IF(OR(AND(Q3190&gt;1,Q3190&lt;41),AND(R3190&gt;1,R3190&lt;41)),"Ct&lt;41","Ct&gt;41")</f>
        <v>Ct&gt;41</v>
      </c>
      <c r="V3190" t="str">
        <f t="shared" ref="V3190" si="6583">J3190</f>
        <v>Sølvkarusse</v>
      </c>
      <c r="W3190" t="str">
        <f t="shared" ref="W3190" si="6584">MID(F3190,10,9)</f>
        <v>DL2022054</v>
      </c>
      <c r="X3190" t="str">
        <f t="shared" ref="X3190" si="6585">W3190&amp;"_"&amp;V3190&amp;"_"&amp;S3190&amp;"_"&amp;T3190&amp;"_"&amp;U3190</f>
        <v>DL2022054_Sølvkarusse_Valid_Absent_Ct&gt;41</v>
      </c>
    </row>
    <row r="3191" spans="1:25" x14ac:dyDescent="0.25">
      <c r="A3191" t="s">
        <v>69</v>
      </c>
      <c r="B3191" t="s">
        <v>51</v>
      </c>
      <c r="C3191" t="s">
        <v>470</v>
      </c>
      <c r="D3191">
        <v>0.01</v>
      </c>
      <c r="E3191" t="s">
        <v>1275</v>
      </c>
      <c r="F3191" t="s">
        <v>1245</v>
      </c>
      <c r="G3191" t="str">
        <f t="shared" si="6498"/>
        <v>DL2022054</v>
      </c>
      <c r="H3191" t="str">
        <f t="shared" si="6499"/>
        <v>10</v>
      </c>
      <c r="I3191" t="str">
        <f t="shared" si="6500"/>
        <v>Sølvkarusse_10_20221109_DL2022054_EucSjaelland_GladsaxeGym</v>
      </c>
      <c r="J3191" t="str">
        <f>VLOOKUP(MID(C3191,4,6),Datasæt_Analysesystemer!$B$2:$E$69,3,FALSE)</f>
        <v>Sølvkarusse</v>
      </c>
      <c r="K3191" t="str">
        <f t="shared" si="6501"/>
        <v>NK</v>
      </c>
      <c r="L3191" s="7" t="str">
        <f t="shared" si="6513"/>
        <v>No Ct</v>
      </c>
      <c r="M3191" t="str">
        <f t="shared" si="6502"/>
        <v/>
      </c>
      <c r="N3191" t="str">
        <f t="shared" si="6503"/>
        <v/>
      </c>
      <c r="O3191" t="str">
        <f t="shared" si="6504"/>
        <v/>
      </c>
    </row>
    <row r="3192" spans="1:25" x14ac:dyDescent="0.25">
      <c r="A3192" t="s">
        <v>94</v>
      </c>
      <c r="B3192" t="s">
        <v>76</v>
      </c>
      <c r="C3192" t="s">
        <v>480</v>
      </c>
      <c r="D3192">
        <v>0.01</v>
      </c>
      <c r="E3192" t="s">
        <v>1275</v>
      </c>
      <c r="F3192" t="s">
        <v>1245</v>
      </c>
      <c r="G3192" t="str">
        <f t="shared" si="6498"/>
        <v>DL2022054</v>
      </c>
      <c r="H3192" t="str">
        <f t="shared" si="6499"/>
        <v>10</v>
      </c>
      <c r="I3192" t="str">
        <f t="shared" si="6500"/>
        <v>Sølvkarusse_10_20221109_DL2022054_EucSjaelland_GladsaxeGym</v>
      </c>
      <c r="J3192" t="str">
        <f>VLOOKUP(MID(C3192,4,6),Datasæt_Analysesystemer!$B$2:$E$69,3,FALSE)</f>
        <v>Sølvkarusse</v>
      </c>
      <c r="K3192" t="str">
        <f t="shared" si="6501"/>
        <v>EP</v>
      </c>
      <c r="L3192" s="7" t="str">
        <f t="shared" si="6513"/>
        <v>No Ct</v>
      </c>
      <c r="M3192" t="str">
        <f t="shared" si="6502"/>
        <v/>
      </c>
      <c r="N3192" t="str">
        <f t="shared" si="6503"/>
        <v/>
      </c>
      <c r="O3192" t="str">
        <f t="shared" si="6504"/>
        <v/>
      </c>
    </row>
    <row r="3193" spans="1:25" x14ac:dyDescent="0.25">
      <c r="A3193" t="s">
        <v>109</v>
      </c>
      <c r="B3193" t="s">
        <v>76</v>
      </c>
      <c r="C3193" t="s">
        <v>480</v>
      </c>
      <c r="D3193">
        <v>0.01</v>
      </c>
      <c r="E3193" t="s">
        <v>1275</v>
      </c>
      <c r="F3193" t="s">
        <v>1245</v>
      </c>
      <c r="G3193" t="str">
        <f t="shared" si="6498"/>
        <v>DL2022054</v>
      </c>
      <c r="H3193" t="str">
        <f t="shared" si="6499"/>
        <v>10</v>
      </c>
      <c r="I3193" t="str">
        <f t="shared" si="6500"/>
        <v>Sølvkarusse_10_20221109_DL2022054_EucSjaelland_GladsaxeGym</v>
      </c>
      <c r="J3193" t="str">
        <f>VLOOKUP(MID(C3193,4,6),Datasæt_Analysesystemer!$B$2:$E$69,3,FALSE)</f>
        <v>Sølvkarusse</v>
      </c>
      <c r="K3193" t="str">
        <f t="shared" si="6501"/>
        <v>EP</v>
      </c>
      <c r="L3193" s="7" t="str">
        <f t="shared" si="6513"/>
        <v>No Ct</v>
      </c>
      <c r="M3193" t="str">
        <f t="shared" si="6502"/>
        <v/>
      </c>
      <c r="N3193" t="str">
        <f t="shared" si="6503"/>
        <v/>
      </c>
      <c r="O3193" t="str">
        <f t="shared" si="6504"/>
        <v/>
      </c>
      <c r="Y3193" t="str">
        <f>O3195</f>
        <v/>
      </c>
    </row>
    <row r="3194" spans="1:25" x14ac:dyDescent="0.25">
      <c r="A3194" t="s">
        <v>46</v>
      </c>
      <c r="B3194" t="s">
        <v>23</v>
      </c>
      <c r="C3194" t="s">
        <v>461</v>
      </c>
      <c r="D3194">
        <v>0.01</v>
      </c>
      <c r="E3194">
        <v>29.34</v>
      </c>
      <c r="F3194" t="s">
        <v>1245</v>
      </c>
      <c r="G3194" t="str">
        <f t="shared" si="6498"/>
        <v>DL2022054</v>
      </c>
      <c r="H3194" t="str">
        <f t="shared" si="6499"/>
        <v>11</v>
      </c>
      <c r="I3194" t="str">
        <f t="shared" si="6500"/>
        <v>Europæisk ål_11_20221109_DL2022054_EucSjaelland_GladsaxeGym</v>
      </c>
      <c r="J3194" t="str">
        <f>VLOOKUP(MID(C3194,4,6),Datasæt_Analysesystemer!$B$2:$E$69,3,FALSE)</f>
        <v>Europæisk ål</v>
      </c>
      <c r="K3194" t="str">
        <f t="shared" si="6501"/>
        <v>PK</v>
      </c>
      <c r="L3194" s="7">
        <f t="shared" si="6513"/>
        <v>29.34</v>
      </c>
      <c r="M3194">
        <f t="shared" si="6502"/>
        <v>29.34</v>
      </c>
      <c r="N3194">
        <f t="shared" si="6503"/>
        <v>0</v>
      </c>
      <c r="O3194">
        <f t="shared" si="6504"/>
        <v>0</v>
      </c>
      <c r="Q3194">
        <f t="shared" ref="Q3194" si="6586">IF(L3196="No Ct",0,L3196)</f>
        <v>0</v>
      </c>
      <c r="R3194">
        <f t="shared" ref="R3194" si="6587">IF(L3197="No Ct",0,L3197)</f>
        <v>0</v>
      </c>
      <c r="S3194" t="str">
        <f t="shared" ref="S3194" si="6588">IF(AND(M3194&gt;0,N3194=0),"Valid","Invalid")</f>
        <v>Valid</v>
      </c>
      <c r="T3194" t="str">
        <f t="shared" ref="T3194" si="6589">IF(OR(Q3194&gt;1,R3194&gt;1),"Present","Absent")</f>
        <v>Absent</v>
      </c>
      <c r="U3194" t="str">
        <f t="shared" ref="U3194" si="6590">IF(OR(AND(Q3194&gt;1,Q3194&lt;41),AND(R3194&gt;1,R3194&lt;41)),"Ct&lt;41","Ct&gt;41")</f>
        <v>Ct&gt;41</v>
      </c>
      <c r="V3194" t="str">
        <f t="shared" ref="V3194" si="6591">J3194</f>
        <v>Europæisk ål</v>
      </c>
      <c r="W3194" t="str">
        <f t="shared" ref="W3194" si="6592">MID(F3194,10,9)</f>
        <v>DL2022054</v>
      </c>
      <c r="X3194" t="str">
        <f t="shared" ref="X3194" si="6593">W3194&amp;"_"&amp;V3194&amp;"_"&amp;S3194&amp;"_"&amp;T3194&amp;"_"&amp;U3194</f>
        <v>DL2022054_Europæisk ål_Valid_Absent_Ct&gt;41</v>
      </c>
    </row>
    <row r="3195" spans="1:25" x14ac:dyDescent="0.25">
      <c r="A3195" t="s">
        <v>71</v>
      </c>
      <c r="B3195" t="s">
        <v>51</v>
      </c>
      <c r="C3195" t="s">
        <v>471</v>
      </c>
      <c r="D3195">
        <v>0.01</v>
      </c>
      <c r="E3195" t="s">
        <v>1275</v>
      </c>
      <c r="F3195" t="s">
        <v>1245</v>
      </c>
      <c r="G3195" t="str">
        <f t="shared" si="6498"/>
        <v>DL2022054</v>
      </c>
      <c r="H3195" t="str">
        <f t="shared" si="6499"/>
        <v>11</v>
      </c>
      <c r="I3195" t="str">
        <f t="shared" si="6500"/>
        <v>Europæisk ål_11_20221109_DL2022054_EucSjaelland_GladsaxeGym</v>
      </c>
      <c r="J3195" t="str">
        <f>VLOOKUP(MID(C3195,4,6),Datasæt_Analysesystemer!$B$2:$E$69,3,FALSE)</f>
        <v>Europæisk ål</v>
      </c>
      <c r="K3195" t="str">
        <f t="shared" si="6501"/>
        <v>NK</v>
      </c>
      <c r="L3195" s="7" t="str">
        <f t="shared" si="6513"/>
        <v>No Ct</v>
      </c>
      <c r="M3195" t="str">
        <f t="shared" si="6502"/>
        <v/>
      </c>
      <c r="N3195" t="str">
        <f t="shared" si="6503"/>
        <v/>
      </c>
      <c r="O3195" t="str">
        <f t="shared" si="6504"/>
        <v/>
      </c>
    </row>
    <row r="3196" spans="1:25" x14ac:dyDescent="0.25">
      <c r="A3196" t="s">
        <v>96</v>
      </c>
      <c r="B3196" t="s">
        <v>76</v>
      </c>
      <c r="C3196" t="s">
        <v>481</v>
      </c>
      <c r="D3196">
        <v>0.01</v>
      </c>
      <c r="E3196" t="s">
        <v>1275</v>
      </c>
      <c r="F3196" t="s">
        <v>1245</v>
      </c>
      <c r="G3196" t="str">
        <f t="shared" si="6498"/>
        <v>DL2022054</v>
      </c>
      <c r="H3196" t="str">
        <f t="shared" si="6499"/>
        <v>11</v>
      </c>
      <c r="I3196" t="str">
        <f t="shared" si="6500"/>
        <v>Europæisk ål_11_20221109_DL2022054_EucSjaelland_GladsaxeGym</v>
      </c>
      <c r="J3196" t="str">
        <f>VLOOKUP(MID(C3196,4,6),Datasæt_Analysesystemer!$B$2:$E$69,3,FALSE)</f>
        <v>Europæisk ål</v>
      </c>
      <c r="K3196" t="str">
        <f t="shared" si="6501"/>
        <v>EP</v>
      </c>
      <c r="L3196" s="7" t="str">
        <f t="shared" si="6513"/>
        <v>No Ct</v>
      </c>
      <c r="M3196" t="str">
        <f t="shared" si="6502"/>
        <v/>
      </c>
      <c r="N3196" t="str">
        <f t="shared" si="6503"/>
        <v/>
      </c>
      <c r="O3196" t="str">
        <f t="shared" si="6504"/>
        <v/>
      </c>
    </row>
    <row r="3197" spans="1:25" x14ac:dyDescent="0.25">
      <c r="A3197" t="s">
        <v>110</v>
      </c>
      <c r="B3197" t="s">
        <v>76</v>
      </c>
      <c r="C3197" t="s">
        <v>481</v>
      </c>
      <c r="D3197">
        <v>0.01</v>
      </c>
      <c r="E3197" t="s">
        <v>1275</v>
      </c>
      <c r="F3197" t="s">
        <v>1245</v>
      </c>
      <c r="G3197" t="str">
        <f t="shared" si="6498"/>
        <v>DL2022054</v>
      </c>
      <c r="H3197" t="str">
        <f t="shared" si="6499"/>
        <v>11</v>
      </c>
      <c r="I3197" t="str">
        <f t="shared" si="6500"/>
        <v>Europæisk ål_11_20221109_DL2022054_EucSjaelland_GladsaxeGym</v>
      </c>
      <c r="J3197" t="str">
        <f>VLOOKUP(MID(C3197,4,6),Datasæt_Analysesystemer!$B$2:$E$69,3,FALSE)</f>
        <v>Europæisk ål</v>
      </c>
      <c r="K3197" t="str">
        <f t="shared" si="6501"/>
        <v>EP</v>
      </c>
      <c r="L3197" s="7" t="str">
        <f t="shared" si="6513"/>
        <v>No Ct</v>
      </c>
      <c r="M3197" t="str">
        <f t="shared" si="6502"/>
        <v/>
      </c>
      <c r="N3197" t="str">
        <f t="shared" si="6503"/>
        <v/>
      </c>
      <c r="O3197" t="str">
        <f t="shared" si="6504"/>
        <v/>
      </c>
      <c r="Y3197" t="str">
        <f>O3199</f>
        <v/>
      </c>
    </row>
    <row r="3198" spans="1:25" x14ac:dyDescent="0.25">
      <c r="A3198" t="s">
        <v>48</v>
      </c>
      <c r="B3198" t="s">
        <v>23</v>
      </c>
      <c r="C3198" t="s">
        <v>462</v>
      </c>
      <c r="D3198">
        <v>0.01</v>
      </c>
      <c r="E3198">
        <v>28.37</v>
      </c>
      <c r="F3198" t="s">
        <v>1245</v>
      </c>
      <c r="G3198" t="str">
        <f t="shared" si="6498"/>
        <v>DL2022054</v>
      </c>
      <c r="H3198" t="str">
        <f t="shared" si="6499"/>
        <v>12</v>
      </c>
      <c r="I3198" t="str">
        <f t="shared" si="6500"/>
        <v>Europæisk ål_12_20221109_DL2022054_EucSjaelland_GladsaxeGym</v>
      </c>
      <c r="J3198" t="str">
        <f>VLOOKUP(MID(C3198,4,6),Datasæt_Analysesystemer!$B$2:$E$69,3,FALSE)</f>
        <v>Europæisk ål</v>
      </c>
      <c r="K3198" t="str">
        <f t="shared" si="6501"/>
        <v>PK</v>
      </c>
      <c r="L3198" s="7">
        <f t="shared" si="6513"/>
        <v>28.37</v>
      </c>
      <c r="M3198">
        <f t="shared" si="6502"/>
        <v>28.37</v>
      </c>
      <c r="N3198">
        <f t="shared" si="6503"/>
        <v>0</v>
      </c>
      <c r="O3198">
        <f t="shared" si="6504"/>
        <v>0</v>
      </c>
      <c r="Q3198">
        <f t="shared" ref="Q3198" si="6594">IF(L3200="No Ct",0,L3200)</f>
        <v>0</v>
      </c>
      <c r="R3198">
        <f t="shared" ref="R3198" si="6595">IF(L3201="No Ct",0,L3201)</f>
        <v>0</v>
      </c>
      <c r="S3198" t="str">
        <f t="shared" ref="S3198" si="6596">IF(AND(M3198&gt;0,N3198=0),"Valid","Invalid")</f>
        <v>Valid</v>
      </c>
      <c r="T3198" t="str">
        <f t="shared" ref="T3198" si="6597">IF(OR(Q3198&gt;1,R3198&gt;1),"Present","Absent")</f>
        <v>Absent</v>
      </c>
      <c r="U3198" t="str">
        <f t="shared" ref="U3198" si="6598">IF(OR(AND(Q3198&gt;1,Q3198&lt;41),AND(R3198&gt;1,R3198&lt;41)),"Ct&lt;41","Ct&gt;41")</f>
        <v>Ct&gt;41</v>
      </c>
      <c r="V3198" t="str">
        <f t="shared" ref="V3198" si="6599">J3198</f>
        <v>Europæisk ål</v>
      </c>
      <c r="W3198" t="str">
        <f t="shared" ref="W3198" si="6600">MID(F3198,10,9)</f>
        <v>DL2022054</v>
      </c>
      <c r="X3198" t="str">
        <f t="shared" ref="X3198" si="6601">W3198&amp;"_"&amp;V3198&amp;"_"&amp;S3198&amp;"_"&amp;T3198&amp;"_"&amp;U3198</f>
        <v>DL2022054_Europæisk ål_Valid_Absent_Ct&gt;41</v>
      </c>
    </row>
    <row r="3199" spans="1:25" x14ac:dyDescent="0.25">
      <c r="A3199" t="s">
        <v>73</v>
      </c>
      <c r="B3199" t="s">
        <v>51</v>
      </c>
      <c r="C3199" t="s">
        <v>472</v>
      </c>
      <c r="D3199">
        <v>0.01</v>
      </c>
      <c r="E3199" t="s">
        <v>1275</v>
      </c>
      <c r="F3199" t="s">
        <v>1245</v>
      </c>
      <c r="G3199" t="str">
        <f t="shared" si="6498"/>
        <v>DL2022054</v>
      </c>
      <c r="H3199" t="str">
        <f t="shared" si="6499"/>
        <v>12</v>
      </c>
      <c r="I3199" t="str">
        <f t="shared" si="6500"/>
        <v>Europæisk ål_12_20221109_DL2022054_EucSjaelland_GladsaxeGym</v>
      </c>
      <c r="J3199" t="str">
        <f>VLOOKUP(MID(C3199,4,6),Datasæt_Analysesystemer!$B$2:$E$69,3,FALSE)</f>
        <v>Europæisk ål</v>
      </c>
      <c r="K3199" t="str">
        <f t="shared" si="6501"/>
        <v>NK</v>
      </c>
      <c r="L3199" s="7" t="str">
        <f t="shared" si="6513"/>
        <v>No Ct</v>
      </c>
      <c r="M3199" t="str">
        <f t="shared" si="6502"/>
        <v/>
      </c>
      <c r="N3199" t="str">
        <f t="shared" si="6503"/>
        <v/>
      </c>
      <c r="O3199" t="str">
        <f t="shared" si="6504"/>
        <v/>
      </c>
    </row>
    <row r="3200" spans="1:25" x14ac:dyDescent="0.25">
      <c r="A3200" t="s">
        <v>98</v>
      </c>
      <c r="B3200" t="s">
        <v>76</v>
      </c>
      <c r="C3200" t="s">
        <v>482</v>
      </c>
      <c r="D3200">
        <v>0.01</v>
      </c>
      <c r="E3200" t="s">
        <v>1275</v>
      </c>
      <c r="F3200" t="s">
        <v>1245</v>
      </c>
      <c r="G3200" t="str">
        <f t="shared" si="6498"/>
        <v>DL2022054</v>
      </c>
      <c r="H3200" t="str">
        <f t="shared" si="6499"/>
        <v>12</v>
      </c>
      <c r="I3200" t="str">
        <f t="shared" si="6500"/>
        <v>Europæisk ål_12_20221109_DL2022054_EucSjaelland_GladsaxeGym</v>
      </c>
      <c r="J3200" t="str">
        <f>VLOOKUP(MID(C3200,4,6),Datasæt_Analysesystemer!$B$2:$E$69,3,FALSE)</f>
        <v>Europæisk ål</v>
      </c>
      <c r="K3200" t="str">
        <f t="shared" si="6501"/>
        <v>EP</v>
      </c>
      <c r="L3200" s="7" t="str">
        <f t="shared" si="6513"/>
        <v>No Ct</v>
      </c>
      <c r="M3200" t="str">
        <f t="shared" si="6502"/>
        <v/>
      </c>
      <c r="N3200" t="str">
        <f t="shared" si="6503"/>
        <v/>
      </c>
      <c r="O3200" t="str">
        <f t="shared" si="6504"/>
        <v/>
      </c>
    </row>
    <row r="3201" spans="1:25" x14ac:dyDescent="0.25">
      <c r="A3201" t="s">
        <v>111</v>
      </c>
      <c r="B3201" t="s">
        <v>76</v>
      </c>
      <c r="C3201" t="s">
        <v>482</v>
      </c>
      <c r="D3201">
        <v>0.01</v>
      </c>
      <c r="E3201" t="s">
        <v>1275</v>
      </c>
      <c r="F3201" t="s">
        <v>1245</v>
      </c>
      <c r="G3201" t="str">
        <f t="shared" si="6498"/>
        <v>DL2022054</v>
      </c>
      <c r="H3201" t="str">
        <f t="shared" si="6499"/>
        <v>12</v>
      </c>
      <c r="I3201" t="str">
        <f t="shared" si="6500"/>
        <v>Europæisk ål_12_20221109_DL2022054_EucSjaelland_GladsaxeGym</v>
      </c>
      <c r="J3201" t="str">
        <f>VLOOKUP(MID(C3201,4,6),Datasæt_Analysesystemer!$B$2:$E$69,3,FALSE)</f>
        <v>Europæisk ål</v>
      </c>
      <c r="K3201" t="str">
        <f t="shared" si="6501"/>
        <v>EP</v>
      </c>
      <c r="L3201" s="7" t="str">
        <f t="shared" si="6513"/>
        <v>No Ct</v>
      </c>
      <c r="M3201" t="str">
        <f t="shared" si="6502"/>
        <v/>
      </c>
      <c r="N3201" t="str">
        <f t="shared" si="6503"/>
        <v/>
      </c>
      <c r="O3201" t="str">
        <f t="shared" si="6504"/>
        <v/>
      </c>
      <c r="Y3201" t="str">
        <f>O3203</f>
        <v/>
      </c>
    </row>
    <row r="3202" spans="1:25" x14ac:dyDescent="0.25">
      <c r="A3202" t="s">
        <v>172</v>
      </c>
      <c r="B3202" t="s">
        <v>23</v>
      </c>
      <c r="C3202" t="s">
        <v>705</v>
      </c>
      <c r="D3202">
        <v>0.01</v>
      </c>
      <c r="E3202" t="s">
        <v>1275</v>
      </c>
      <c r="F3202" t="s">
        <v>1245</v>
      </c>
      <c r="G3202" t="str">
        <f t="shared" si="6498"/>
        <v>DL2022054</v>
      </c>
      <c r="H3202" t="str">
        <f t="shared" si="6499"/>
        <v>13</v>
      </c>
      <c r="I3202" t="str">
        <f t="shared" si="6500"/>
        <v>Lille vandsalamander_13_20221109_DL2022054_EucSjaelland_GladsaxeGym</v>
      </c>
      <c r="J3202" t="str">
        <f>VLOOKUP(MID(C3202,4,6),Datasæt_Analysesystemer!$B$2:$E$69,3,FALSE)</f>
        <v>Lille vandsalamander</v>
      </c>
      <c r="K3202" t="str">
        <f t="shared" si="6501"/>
        <v>PK</v>
      </c>
      <c r="L3202" s="7" t="str">
        <f t="shared" si="6513"/>
        <v>No Ct</v>
      </c>
      <c r="M3202">
        <f t="shared" si="6502"/>
        <v>0</v>
      </c>
      <c r="N3202">
        <f t="shared" si="6503"/>
        <v>0</v>
      </c>
      <c r="O3202">
        <f t="shared" si="6504"/>
        <v>0</v>
      </c>
      <c r="Q3202">
        <f t="shared" ref="Q3202" si="6602">IF(L3204="No Ct",0,L3204)</f>
        <v>0</v>
      </c>
      <c r="R3202">
        <f t="shared" ref="R3202" si="6603">IF(L3205="No Ct",0,L3205)</f>
        <v>0</v>
      </c>
      <c r="S3202" t="str">
        <f t="shared" ref="S3202" si="6604">IF(AND(M3202&gt;0,N3202=0),"Valid","Invalid")</f>
        <v>Invalid</v>
      </c>
      <c r="T3202" t="str">
        <f t="shared" ref="T3202" si="6605">IF(OR(Q3202&gt;1,R3202&gt;1),"Present","Absent")</f>
        <v>Absent</v>
      </c>
      <c r="U3202" t="str">
        <f t="shared" ref="U3202" si="6606">IF(OR(AND(Q3202&gt;1,Q3202&lt;41),AND(R3202&gt;1,R3202&lt;41)),"Ct&lt;41","Ct&gt;41")</f>
        <v>Ct&gt;41</v>
      </c>
      <c r="V3202" t="str">
        <f t="shared" ref="V3202" si="6607">J3202</f>
        <v>Lille vandsalamander</v>
      </c>
      <c r="W3202" t="str">
        <f t="shared" ref="W3202" si="6608">MID(F3202,10,9)</f>
        <v>DL2022054</v>
      </c>
      <c r="X3202" t="str">
        <f t="shared" ref="X3202" si="6609">W3202&amp;"_"&amp;V3202&amp;"_"&amp;S3202&amp;"_"&amp;T3202&amp;"_"&amp;U3202</f>
        <v>DL2022054_Lille vandsalamander_Invalid_Absent_Ct&gt;41</v>
      </c>
    </row>
    <row r="3203" spans="1:25" x14ac:dyDescent="0.25">
      <c r="A3203" t="s">
        <v>148</v>
      </c>
      <c r="B3203" t="s">
        <v>51</v>
      </c>
      <c r="C3203" t="s">
        <v>703</v>
      </c>
      <c r="D3203">
        <v>0.01</v>
      </c>
      <c r="E3203" t="s">
        <v>1275</v>
      </c>
      <c r="F3203" t="s">
        <v>1245</v>
      </c>
      <c r="G3203" t="str">
        <f t="shared" si="6498"/>
        <v>DL2022054</v>
      </c>
      <c r="H3203" t="str">
        <f t="shared" si="6499"/>
        <v>13</v>
      </c>
      <c r="I3203" t="str">
        <f t="shared" si="6500"/>
        <v>Lille vandsalamander_13_20221109_DL2022054_EucSjaelland_GladsaxeGym</v>
      </c>
      <c r="J3203" t="str">
        <f>VLOOKUP(MID(C3203,4,6),Datasæt_Analysesystemer!$B$2:$E$69,3,FALSE)</f>
        <v>Lille vandsalamander</v>
      </c>
      <c r="K3203" t="str">
        <f t="shared" si="6501"/>
        <v>NK</v>
      </c>
      <c r="L3203" s="7" t="str">
        <f t="shared" si="6513"/>
        <v>No Ct</v>
      </c>
      <c r="M3203" t="str">
        <f t="shared" si="6502"/>
        <v/>
      </c>
      <c r="N3203" t="str">
        <f t="shared" si="6503"/>
        <v/>
      </c>
      <c r="O3203" t="str">
        <f t="shared" si="6504"/>
        <v/>
      </c>
    </row>
    <row r="3204" spans="1:25" x14ac:dyDescent="0.25">
      <c r="A3204" t="s">
        <v>112</v>
      </c>
      <c r="B3204" t="s">
        <v>76</v>
      </c>
      <c r="C3204" t="s">
        <v>701</v>
      </c>
      <c r="D3204">
        <v>0.01</v>
      </c>
      <c r="E3204" t="s">
        <v>1275</v>
      </c>
      <c r="F3204" t="s">
        <v>1245</v>
      </c>
      <c r="G3204" t="str">
        <f t="shared" si="6498"/>
        <v>DL2022054</v>
      </c>
      <c r="H3204" t="str">
        <f t="shared" si="6499"/>
        <v>13</v>
      </c>
      <c r="I3204" t="str">
        <f t="shared" si="6500"/>
        <v>Lille vandsalamander_13_20221109_DL2022054_EucSjaelland_GladsaxeGym</v>
      </c>
      <c r="J3204" t="str">
        <f>VLOOKUP(MID(C3204,4,6),Datasæt_Analysesystemer!$B$2:$E$69,3,FALSE)</f>
        <v>Lille vandsalamander</v>
      </c>
      <c r="K3204" t="str">
        <f t="shared" si="6501"/>
        <v>EP</v>
      </c>
      <c r="L3204" s="7" t="str">
        <f t="shared" si="6513"/>
        <v>No Ct</v>
      </c>
      <c r="M3204" t="str">
        <f t="shared" si="6502"/>
        <v/>
      </c>
      <c r="N3204" t="str">
        <f t="shared" si="6503"/>
        <v/>
      </c>
      <c r="O3204" t="str">
        <f t="shared" si="6504"/>
        <v/>
      </c>
    </row>
    <row r="3205" spans="1:25" x14ac:dyDescent="0.25">
      <c r="A3205" t="s">
        <v>136</v>
      </c>
      <c r="B3205" t="s">
        <v>76</v>
      </c>
      <c r="C3205" t="s">
        <v>701</v>
      </c>
      <c r="D3205">
        <v>0.01</v>
      </c>
      <c r="E3205" t="s">
        <v>1275</v>
      </c>
      <c r="F3205" t="s">
        <v>1245</v>
      </c>
      <c r="G3205" t="str">
        <f t="shared" si="6498"/>
        <v>DL2022054</v>
      </c>
      <c r="H3205" t="str">
        <f t="shared" si="6499"/>
        <v>13</v>
      </c>
      <c r="I3205" t="str">
        <f t="shared" si="6500"/>
        <v>Lille vandsalamander_13_20221109_DL2022054_EucSjaelland_GladsaxeGym</v>
      </c>
      <c r="J3205" t="str">
        <f>VLOOKUP(MID(C3205,4,6),Datasæt_Analysesystemer!$B$2:$E$69,3,FALSE)</f>
        <v>Lille vandsalamander</v>
      </c>
      <c r="K3205" t="str">
        <f t="shared" si="6501"/>
        <v>EP</v>
      </c>
      <c r="L3205" s="7" t="str">
        <f t="shared" si="6513"/>
        <v>No Ct</v>
      </c>
      <c r="M3205" t="str">
        <f t="shared" si="6502"/>
        <v/>
      </c>
      <c r="N3205" t="str">
        <f t="shared" si="6503"/>
        <v/>
      </c>
      <c r="O3205" t="str">
        <f t="shared" si="6504"/>
        <v/>
      </c>
      <c r="Y3205" t="str">
        <f>O3207</f>
        <v/>
      </c>
    </row>
    <row r="3206" spans="1:25" x14ac:dyDescent="0.25">
      <c r="A3206" t="s">
        <v>174</v>
      </c>
      <c r="B3206" t="s">
        <v>23</v>
      </c>
      <c r="C3206" t="s">
        <v>706</v>
      </c>
      <c r="D3206">
        <v>0.01</v>
      </c>
      <c r="E3206" t="s">
        <v>1275</v>
      </c>
      <c r="F3206" t="s">
        <v>1245</v>
      </c>
      <c r="G3206" t="str">
        <f t="shared" si="6498"/>
        <v>DL2022054</v>
      </c>
      <c r="H3206" t="str">
        <f t="shared" si="6499"/>
        <v>14</v>
      </c>
      <c r="I3206" t="str">
        <f t="shared" si="6500"/>
        <v>Lille vandsalamander_14_20221109_DL2022054_EucSjaelland_GladsaxeGym</v>
      </c>
      <c r="J3206" t="str">
        <f>VLOOKUP(MID(C3206,4,6),Datasæt_Analysesystemer!$B$2:$E$69,3,FALSE)</f>
        <v>Lille vandsalamander</v>
      </c>
      <c r="K3206" t="str">
        <f t="shared" si="6501"/>
        <v>PK</v>
      </c>
      <c r="L3206" s="7" t="str">
        <f t="shared" si="6513"/>
        <v>No Ct</v>
      </c>
      <c r="M3206">
        <f t="shared" si="6502"/>
        <v>0</v>
      </c>
      <c r="N3206">
        <f t="shared" si="6503"/>
        <v>0</v>
      </c>
      <c r="O3206">
        <f t="shared" si="6504"/>
        <v>0</v>
      </c>
      <c r="Q3206">
        <f t="shared" ref="Q3206" si="6610">IF(L3208="No Ct",0,L3208)</f>
        <v>0</v>
      </c>
      <c r="R3206">
        <f t="shared" ref="R3206" si="6611">IF(L3209="No Ct",0,L3209)</f>
        <v>0</v>
      </c>
      <c r="S3206" t="str">
        <f t="shared" ref="S3206" si="6612">IF(AND(M3206&gt;0,N3206=0),"Valid","Invalid")</f>
        <v>Invalid</v>
      </c>
      <c r="T3206" t="str">
        <f t="shared" ref="T3206" si="6613">IF(OR(Q3206&gt;1,R3206&gt;1),"Present","Absent")</f>
        <v>Absent</v>
      </c>
      <c r="U3206" t="str">
        <f t="shared" ref="U3206" si="6614">IF(OR(AND(Q3206&gt;1,Q3206&lt;41),AND(R3206&gt;1,R3206&lt;41)),"Ct&lt;41","Ct&gt;41")</f>
        <v>Ct&gt;41</v>
      </c>
      <c r="V3206" t="str">
        <f t="shared" ref="V3206" si="6615">J3206</f>
        <v>Lille vandsalamander</v>
      </c>
      <c r="W3206" t="str">
        <f t="shared" ref="W3206" si="6616">MID(F3206,10,9)</f>
        <v>DL2022054</v>
      </c>
      <c r="X3206" t="str">
        <f t="shared" ref="X3206" si="6617">W3206&amp;"_"&amp;V3206&amp;"_"&amp;S3206&amp;"_"&amp;T3206&amp;"_"&amp;U3206</f>
        <v>DL2022054_Lille vandsalamander_Invalid_Absent_Ct&gt;41</v>
      </c>
    </row>
    <row r="3207" spans="1:25" x14ac:dyDescent="0.25">
      <c r="A3207" t="s">
        <v>150</v>
      </c>
      <c r="B3207" t="s">
        <v>51</v>
      </c>
      <c r="C3207" t="s">
        <v>704</v>
      </c>
      <c r="D3207">
        <v>0.01</v>
      </c>
      <c r="E3207" t="s">
        <v>1275</v>
      </c>
      <c r="F3207" t="s">
        <v>1245</v>
      </c>
      <c r="G3207" t="str">
        <f t="shared" si="6498"/>
        <v>DL2022054</v>
      </c>
      <c r="H3207" t="str">
        <f t="shared" si="6499"/>
        <v>14</v>
      </c>
      <c r="I3207" t="str">
        <f t="shared" si="6500"/>
        <v>Lille vandsalamander_14_20221109_DL2022054_EucSjaelland_GladsaxeGym</v>
      </c>
      <c r="J3207" t="str">
        <f>VLOOKUP(MID(C3207,4,6),Datasæt_Analysesystemer!$B$2:$E$69,3,FALSE)</f>
        <v>Lille vandsalamander</v>
      </c>
      <c r="K3207" t="str">
        <f t="shared" si="6501"/>
        <v>NK</v>
      </c>
      <c r="L3207" s="7" t="str">
        <f t="shared" si="6513"/>
        <v>No Ct</v>
      </c>
      <c r="M3207" t="str">
        <f t="shared" si="6502"/>
        <v/>
      </c>
      <c r="N3207" t="str">
        <f t="shared" si="6503"/>
        <v/>
      </c>
      <c r="O3207" t="str">
        <f t="shared" si="6504"/>
        <v/>
      </c>
    </row>
    <row r="3208" spans="1:25" x14ac:dyDescent="0.25">
      <c r="A3208" t="s">
        <v>114</v>
      </c>
      <c r="B3208" t="s">
        <v>76</v>
      </c>
      <c r="C3208" t="s">
        <v>702</v>
      </c>
      <c r="D3208">
        <v>0.01</v>
      </c>
      <c r="E3208" t="s">
        <v>1275</v>
      </c>
      <c r="F3208" t="s">
        <v>1245</v>
      </c>
      <c r="G3208" t="str">
        <f t="shared" si="6498"/>
        <v>DL2022054</v>
      </c>
      <c r="H3208" t="str">
        <f t="shared" si="6499"/>
        <v>14</v>
      </c>
      <c r="I3208" t="str">
        <f t="shared" si="6500"/>
        <v>Lille vandsalamander_14_20221109_DL2022054_EucSjaelland_GladsaxeGym</v>
      </c>
      <c r="J3208" t="str">
        <f>VLOOKUP(MID(C3208,4,6),Datasæt_Analysesystemer!$B$2:$E$69,3,FALSE)</f>
        <v>Lille vandsalamander</v>
      </c>
      <c r="K3208" t="str">
        <f t="shared" si="6501"/>
        <v>EP</v>
      </c>
      <c r="L3208" s="7" t="str">
        <f t="shared" si="6513"/>
        <v>No Ct</v>
      </c>
      <c r="M3208" t="str">
        <f t="shared" si="6502"/>
        <v/>
      </c>
      <c r="N3208" t="str">
        <f t="shared" si="6503"/>
        <v/>
      </c>
      <c r="O3208" t="str">
        <f t="shared" si="6504"/>
        <v/>
      </c>
    </row>
    <row r="3209" spans="1:25" x14ac:dyDescent="0.25">
      <c r="A3209" t="s">
        <v>137</v>
      </c>
      <c r="B3209" t="s">
        <v>76</v>
      </c>
      <c r="C3209" t="s">
        <v>702</v>
      </c>
      <c r="D3209">
        <v>0.01</v>
      </c>
      <c r="E3209" t="s">
        <v>1275</v>
      </c>
      <c r="F3209" t="s">
        <v>1245</v>
      </c>
      <c r="G3209" t="str">
        <f t="shared" si="6498"/>
        <v>DL2022054</v>
      </c>
      <c r="H3209" t="str">
        <f t="shared" si="6499"/>
        <v>14</v>
      </c>
      <c r="I3209" t="str">
        <f t="shared" si="6500"/>
        <v>Lille vandsalamander_14_20221109_DL2022054_EucSjaelland_GladsaxeGym</v>
      </c>
      <c r="J3209" t="str">
        <f>VLOOKUP(MID(C3209,4,6),Datasæt_Analysesystemer!$B$2:$E$69,3,FALSE)</f>
        <v>Lille vandsalamander</v>
      </c>
      <c r="K3209" t="str">
        <f t="shared" si="6501"/>
        <v>EP</v>
      </c>
      <c r="L3209" s="7" t="str">
        <f t="shared" si="6513"/>
        <v>No Ct</v>
      </c>
      <c r="M3209" t="str">
        <f t="shared" si="6502"/>
        <v/>
      </c>
      <c r="N3209" t="str">
        <f t="shared" si="6503"/>
        <v/>
      </c>
      <c r="O3209" t="str">
        <f t="shared" si="6504"/>
        <v/>
      </c>
      <c r="Y3209" t="str">
        <f>O3211</f>
        <v/>
      </c>
    </row>
    <row r="3210" spans="1:25" x14ac:dyDescent="0.25">
      <c r="A3210" t="s">
        <v>176</v>
      </c>
      <c r="B3210" t="s">
        <v>23</v>
      </c>
      <c r="C3210" t="s">
        <v>509</v>
      </c>
      <c r="D3210">
        <v>0.01</v>
      </c>
      <c r="E3210">
        <v>31.26</v>
      </c>
      <c r="F3210" t="s">
        <v>1245</v>
      </c>
      <c r="G3210" t="str">
        <f t="shared" si="6498"/>
        <v>DL2022054</v>
      </c>
      <c r="H3210" t="str">
        <f t="shared" si="6499"/>
        <v>15</v>
      </c>
      <c r="I3210" t="str">
        <f t="shared" si="6500"/>
        <v>Signalkrebs_15_20221109_DL2022054_EucSjaelland_GladsaxeGym</v>
      </c>
      <c r="J3210" t="str">
        <f>VLOOKUP(MID(C3210,4,6),Datasæt_Analysesystemer!$B$2:$E$69,3,FALSE)</f>
        <v>Signalkrebs</v>
      </c>
      <c r="K3210" t="str">
        <f t="shared" si="6501"/>
        <v>PK</v>
      </c>
      <c r="L3210" s="7">
        <f t="shared" si="6513"/>
        <v>31.26</v>
      </c>
      <c r="M3210">
        <f t="shared" si="6502"/>
        <v>31.26</v>
      </c>
      <c r="N3210">
        <f t="shared" si="6503"/>
        <v>0</v>
      </c>
      <c r="O3210">
        <f t="shared" si="6504"/>
        <v>40.770000000000003</v>
      </c>
      <c r="Q3210">
        <f t="shared" ref="Q3210" si="6618">IF(L3212="No Ct",0,L3212)</f>
        <v>40.770000000000003</v>
      </c>
      <c r="R3210">
        <f t="shared" ref="R3210" si="6619">IF(L3213="No Ct",0,L3213)</f>
        <v>0</v>
      </c>
      <c r="S3210" t="str">
        <f t="shared" ref="S3210" si="6620">IF(AND(M3210&gt;0,N3210=0),"Valid","Invalid")</f>
        <v>Valid</v>
      </c>
      <c r="T3210" t="str">
        <f t="shared" ref="T3210" si="6621">IF(OR(Q3210&gt;1,R3210&gt;1),"Present","Absent")</f>
        <v>Present</v>
      </c>
      <c r="U3210" t="str">
        <f t="shared" ref="U3210" si="6622">IF(OR(AND(Q3210&gt;1,Q3210&lt;41),AND(R3210&gt;1,R3210&lt;41)),"Ct&lt;41","Ct&gt;41")</f>
        <v>Ct&lt;41</v>
      </c>
      <c r="V3210" t="str">
        <f t="shared" ref="V3210" si="6623">J3210</f>
        <v>Signalkrebs</v>
      </c>
      <c r="W3210" t="str">
        <f t="shared" ref="W3210" si="6624">MID(F3210,10,9)</f>
        <v>DL2022054</v>
      </c>
      <c r="X3210" t="str">
        <f t="shared" ref="X3210" si="6625">W3210&amp;"_"&amp;V3210&amp;"_"&amp;S3210&amp;"_"&amp;T3210&amp;"_"&amp;U3210</f>
        <v>DL2022054_Signalkrebs_Valid_Present_Ct&lt;41</v>
      </c>
    </row>
    <row r="3211" spans="1:25" x14ac:dyDescent="0.25">
      <c r="A3211" t="s">
        <v>152</v>
      </c>
      <c r="B3211" t="s">
        <v>51</v>
      </c>
      <c r="C3211" t="s">
        <v>497</v>
      </c>
      <c r="D3211">
        <v>0.01</v>
      </c>
      <c r="E3211" t="s">
        <v>1275</v>
      </c>
      <c r="F3211" t="s">
        <v>1245</v>
      </c>
      <c r="G3211" t="str">
        <f t="shared" si="6498"/>
        <v>DL2022054</v>
      </c>
      <c r="H3211" t="str">
        <f t="shared" si="6499"/>
        <v>15</v>
      </c>
      <c r="I3211" t="str">
        <f t="shared" si="6500"/>
        <v>Signalkrebs_15_20221109_DL2022054_EucSjaelland_GladsaxeGym</v>
      </c>
      <c r="J3211" t="str">
        <f>VLOOKUP(MID(C3211,4,6),Datasæt_Analysesystemer!$B$2:$E$69,3,FALSE)</f>
        <v>Signalkrebs</v>
      </c>
      <c r="K3211" t="str">
        <f t="shared" si="6501"/>
        <v>NK</v>
      </c>
      <c r="L3211" s="7" t="str">
        <f t="shared" si="6513"/>
        <v>No Ct</v>
      </c>
      <c r="M3211" t="str">
        <f t="shared" si="6502"/>
        <v/>
      </c>
      <c r="N3211" t="str">
        <f t="shared" si="6503"/>
        <v/>
      </c>
      <c r="O3211" t="str">
        <f t="shared" si="6504"/>
        <v/>
      </c>
    </row>
    <row r="3212" spans="1:25" x14ac:dyDescent="0.25">
      <c r="A3212" t="s">
        <v>116</v>
      </c>
      <c r="B3212" t="s">
        <v>76</v>
      </c>
      <c r="C3212" t="s">
        <v>485</v>
      </c>
      <c r="D3212">
        <v>0.01</v>
      </c>
      <c r="E3212">
        <v>40.770000000000003</v>
      </c>
      <c r="F3212" t="s">
        <v>1245</v>
      </c>
      <c r="G3212" t="str">
        <f t="shared" si="6498"/>
        <v>DL2022054</v>
      </c>
      <c r="H3212" t="str">
        <f t="shared" si="6499"/>
        <v>15</v>
      </c>
      <c r="I3212" t="str">
        <f t="shared" si="6500"/>
        <v>Signalkrebs_15_20221109_DL2022054_EucSjaelland_GladsaxeGym</v>
      </c>
      <c r="J3212" t="str">
        <f>VLOOKUP(MID(C3212,4,6),Datasæt_Analysesystemer!$B$2:$E$69,3,FALSE)</f>
        <v>Signalkrebs</v>
      </c>
      <c r="K3212" t="str">
        <f t="shared" si="6501"/>
        <v>EP</v>
      </c>
      <c r="L3212" s="7">
        <f t="shared" si="6513"/>
        <v>40.770000000000003</v>
      </c>
      <c r="M3212" t="str">
        <f t="shared" si="6502"/>
        <v/>
      </c>
      <c r="N3212" t="str">
        <f t="shared" si="6503"/>
        <v/>
      </c>
      <c r="O3212" t="str">
        <f t="shared" si="6504"/>
        <v/>
      </c>
    </row>
    <row r="3213" spans="1:25" x14ac:dyDescent="0.25">
      <c r="A3213" t="s">
        <v>138</v>
      </c>
      <c r="B3213" t="s">
        <v>76</v>
      </c>
      <c r="C3213" t="s">
        <v>485</v>
      </c>
      <c r="D3213">
        <v>0.01</v>
      </c>
      <c r="E3213" t="s">
        <v>1275</v>
      </c>
      <c r="F3213" t="s">
        <v>1245</v>
      </c>
      <c r="G3213" t="str">
        <f t="shared" si="6498"/>
        <v>DL2022054</v>
      </c>
      <c r="H3213" t="str">
        <f t="shared" si="6499"/>
        <v>15</v>
      </c>
      <c r="I3213" t="str">
        <f t="shared" si="6500"/>
        <v>Signalkrebs_15_20221109_DL2022054_EucSjaelland_GladsaxeGym</v>
      </c>
      <c r="J3213" t="str">
        <f>VLOOKUP(MID(C3213,4,6),Datasæt_Analysesystemer!$B$2:$E$69,3,FALSE)</f>
        <v>Signalkrebs</v>
      </c>
      <c r="K3213" t="str">
        <f t="shared" si="6501"/>
        <v>EP</v>
      </c>
      <c r="L3213" s="7" t="str">
        <f t="shared" si="6513"/>
        <v>No Ct</v>
      </c>
      <c r="M3213" t="str">
        <f t="shared" si="6502"/>
        <v/>
      </c>
      <c r="N3213" t="str">
        <f t="shared" si="6503"/>
        <v/>
      </c>
      <c r="O3213" t="str">
        <f t="shared" si="6504"/>
        <v/>
      </c>
      <c r="Y3213" t="str">
        <f>O3215</f>
        <v/>
      </c>
    </row>
    <row r="3214" spans="1:25" x14ac:dyDescent="0.25">
      <c r="A3214" t="s">
        <v>178</v>
      </c>
      <c r="B3214" t="s">
        <v>23</v>
      </c>
      <c r="C3214" t="s">
        <v>510</v>
      </c>
      <c r="D3214">
        <v>0.01</v>
      </c>
      <c r="E3214" t="s">
        <v>1275</v>
      </c>
      <c r="F3214" t="s">
        <v>1245</v>
      </c>
      <c r="G3214" t="str">
        <f t="shared" si="6498"/>
        <v>DL2022054</v>
      </c>
      <c r="H3214" t="str">
        <f t="shared" si="6499"/>
        <v>16</v>
      </c>
      <c r="I3214" t="str">
        <f t="shared" si="6500"/>
        <v>Signalkrebs_16_20221109_DL2022054_EucSjaelland_GladsaxeGym</v>
      </c>
      <c r="J3214" t="str">
        <f>VLOOKUP(MID(C3214,4,6),Datasæt_Analysesystemer!$B$2:$E$69,3,FALSE)</f>
        <v>Signalkrebs</v>
      </c>
      <c r="K3214" t="str">
        <f t="shared" si="6501"/>
        <v>PK</v>
      </c>
      <c r="L3214" s="7" t="str">
        <f t="shared" si="6513"/>
        <v>No Ct</v>
      </c>
      <c r="M3214">
        <f t="shared" si="6502"/>
        <v>0</v>
      </c>
      <c r="N3214">
        <f t="shared" si="6503"/>
        <v>0</v>
      </c>
      <c r="O3214">
        <f t="shared" si="6504"/>
        <v>39.340000000000003</v>
      </c>
      <c r="Q3214">
        <f t="shared" ref="Q3214" si="6626">IF(L3216="No Ct",0,L3216)</f>
        <v>0</v>
      </c>
      <c r="R3214">
        <f t="shared" ref="R3214" si="6627">IF(L3217="No Ct",0,L3217)</f>
        <v>39.340000000000003</v>
      </c>
      <c r="S3214" t="str">
        <f t="shared" ref="S3214" si="6628">IF(AND(M3214&gt;0,N3214=0),"Valid","Invalid")</f>
        <v>Invalid</v>
      </c>
      <c r="T3214" t="str">
        <f t="shared" ref="T3214" si="6629">IF(OR(Q3214&gt;1,R3214&gt;1),"Present","Absent")</f>
        <v>Present</v>
      </c>
      <c r="U3214" t="str">
        <f t="shared" ref="U3214" si="6630">IF(OR(AND(Q3214&gt;1,Q3214&lt;41),AND(R3214&gt;1,R3214&lt;41)),"Ct&lt;41","Ct&gt;41")</f>
        <v>Ct&lt;41</v>
      </c>
      <c r="V3214" t="str">
        <f t="shared" ref="V3214" si="6631">J3214</f>
        <v>Signalkrebs</v>
      </c>
      <c r="W3214" t="str">
        <f t="shared" ref="W3214" si="6632">MID(F3214,10,9)</f>
        <v>DL2022054</v>
      </c>
      <c r="X3214" t="str">
        <f t="shared" ref="X3214" si="6633">W3214&amp;"_"&amp;V3214&amp;"_"&amp;S3214&amp;"_"&amp;T3214&amp;"_"&amp;U3214</f>
        <v>DL2022054_Signalkrebs_Invalid_Present_Ct&lt;41</v>
      </c>
    </row>
    <row r="3215" spans="1:25" x14ac:dyDescent="0.25">
      <c r="A3215" t="s">
        <v>154</v>
      </c>
      <c r="B3215" t="s">
        <v>51</v>
      </c>
      <c r="C3215" t="s">
        <v>498</v>
      </c>
      <c r="D3215">
        <v>0.01</v>
      </c>
      <c r="E3215" t="s">
        <v>1275</v>
      </c>
      <c r="F3215" t="s">
        <v>1245</v>
      </c>
      <c r="G3215" t="str">
        <f t="shared" si="6498"/>
        <v>DL2022054</v>
      </c>
      <c r="H3215" t="str">
        <f t="shared" si="6499"/>
        <v>16</v>
      </c>
      <c r="I3215" t="str">
        <f t="shared" si="6500"/>
        <v>Signalkrebs_16_20221109_DL2022054_EucSjaelland_GladsaxeGym</v>
      </c>
      <c r="J3215" t="str">
        <f>VLOOKUP(MID(C3215,4,6),Datasæt_Analysesystemer!$B$2:$E$69,3,FALSE)</f>
        <v>Signalkrebs</v>
      </c>
      <c r="K3215" t="str">
        <f t="shared" si="6501"/>
        <v>NK</v>
      </c>
      <c r="L3215" s="7" t="str">
        <f t="shared" si="6513"/>
        <v>No Ct</v>
      </c>
      <c r="M3215" t="str">
        <f t="shared" si="6502"/>
        <v/>
      </c>
      <c r="N3215" t="str">
        <f t="shared" si="6503"/>
        <v/>
      </c>
      <c r="O3215" t="str">
        <f t="shared" si="6504"/>
        <v/>
      </c>
    </row>
    <row r="3216" spans="1:25" x14ac:dyDescent="0.25">
      <c r="A3216" t="s">
        <v>118</v>
      </c>
      <c r="B3216" t="s">
        <v>76</v>
      </c>
      <c r="C3216" t="s">
        <v>486</v>
      </c>
      <c r="D3216">
        <v>0.01</v>
      </c>
      <c r="E3216" t="s">
        <v>1275</v>
      </c>
      <c r="F3216" t="s">
        <v>1245</v>
      </c>
      <c r="G3216" t="str">
        <f t="shared" si="6498"/>
        <v>DL2022054</v>
      </c>
      <c r="H3216" t="str">
        <f t="shared" si="6499"/>
        <v>16</v>
      </c>
      <c r="I3216" t="str">
        <f t="shared" si="6500"/>
        <v>Signalkrebs_16_20221109_DL2022054_EucSjaelland_GladsaxeGym</v>
      </c>
      <c r="J3216" t="str">
        <f>VLOOKUP(MID(C3216,4,6),Datasæt_Analysesystemer!$B$2:$E$69,3,FALSE)</f>
        <v>Signalkrebs</v>
      </c>
      <c r="K3216" t="str">
        <f t="shared" si="6501"/>
        <v>EP</v>
      </c>
      <c r="L3216" s="7" t="str">
        <f t="shared" si="6513"/>
        <v>No Ct</v>
      </c>
      <c r="M3216" t="str">
        <f t="shared" si="6502"/>
        <v/>
      </c>
      <c r="N3216" t="str">
        <f t="shared" si="6503"/>
        <v/>
      </c>
      <c r="O3216" t="str">
        <f t="shared" si="6504"/>
        <v/>
      </c>
    </row>
    <row r="3217" spans="1:25" x14ac:dyDescent="0.25">
      <c r="A3217" t="s">
        <v>139</v>
      </c>
      <c r="B3217" t="s">
        <v>76</v>
      </c>
      <c r="C3217" t="s">
        <v>486</v>
      </c>
      <c r="D3217">
        <v>0.01</v>
      </c>
      <c r="E3217">
        <v>39.340000000000003</v>
      </c>
      <c r="F3217" t="s">
        <v>1245</v>
      </c>
      <c r="G3217" t="str">
        <f t="shared" si="6498"/>
        <v>DL2022054</v>
      </c>
      <c r="H3217" t="str">
        <f t="shared" si="6499"/>
        <v>16</v>
      </c>
      <c r="I3217" t="str">
        <f t="shared" si="6500"/>
        <v>Signalkrebs_16_20221109_DL2022054_EucSjaelland_GladsaxeGym</v>
      </c>
      <c r="J3217" t="str">
        <f>VLOOKUP(MID(C3217,4,6),Datasæt_Analysesystemer!$B$2:$E$69,3,FALSE)</f>
        <v>Signalkrebs</v>
      </c>
      <c r="K3217" t="str">
        <f t="shared" si="6501"/>
        <v>EP</v>
      </c>
      <c r="L3217" s="7">
        <f t="shared" si="6513"/>
        <v>39.340000000000003</v>
      </c>
      <c r="M3217" t="str">
        <f t="shared" si="6502"/>
        <v/>
      </c>
      <c r="N3217" t="str">
        <f t="shared" si="6503"/>
        <v/>
      </c>
      <c r="O3217" t="str">
        <f t="shared" si="6504"/>
        <v/>
      </c>
      <c r="Y3217" t="str">
        <f>O3219</f>
        <v/>
      </c>
    </row>
    <row r="3218" spans="1:25" x14ac:dyDescent="0.25">
      <c r="A3218" t="s">
        <v>180</v>
      </c>
      <c r="B3218" t="s">
        <v>23</v>
      </c>
      <c r="C3218" t="s">
        <v>511</v>
      </c>
      <c r="D3218">
        <v>0.01</v>
      </c>
      <c r="E3218">
        <v>31.18</v>
      </c>
      <c r="F3218" t="s">
        <v>1245</v>
      </c>
      <c r="G3218" t="str">
        <f t="shared" ref="G3218:G3281" si="6634">MID(F3218,10,9)</f>
        <v>DL2022054</v>
      </c>
      <c r="H3218" t="str">
        <f t="shared" ref="H3218:H3281" si="6635">LEFT(C3218,2)</f>
        <v>17</v>
      </c>
      <c r="I3218" t="str">
        <f t="shared" ref="I3218:I3281" si="6636">J3218&amp;"_"&amp;H3218&amp;"_"&amp;F3218</f>
        <v>Galizisk sumpkrebs_17_20221109_DL2022054_EucSjaelland_GladsaxeGym</v>
      </c>
      <c r="J3218" t="str">
        <f>VLOOKUP(MID(C3218,4,6),Datasæt_Analysesystemer!$B$2:$E$69,3,FALSE)</f>
        <v>Galizisk sumpkrebs</v>
      </c>
      <c r="K3218" t="str">
        <f t="shared" ref="K3218:K3281" si="6637">RIGHT(C3218,2)</f>
        <v>PK</v>
      </c>
      <c r="L3218" s="7">
        <f t="shared" si="6513"/>
        <v>31.18</v>
      </c>
      <c r="M3218">
        <f t="shared" ref="M3218:M3281" si="6638">IF(K3218="PK",SUMIFS(L:L,K:K,"PK",I:I,I3218),"")</f>
        <v>31.18</v>
      </c>
      <c r="N3218">
        <f t="shared" ref="N3218:N3281" si="6639">IF(K3218="PK",SUMIFS(L:L,K:K,"NK",I:I,I3218),"")</f>
        <v>0</v>
      </c>
      <c r="O3218">
        <f t="shared" ref="O3218:O3281" si="6640">IF(K3218="PK",SUMIFS(L:L,K:K,"EP",I:I,I3218),"")</f>
        <v>0</v>
      </c>
      <c r="Q3218">
        <f t="shared" ref="Q3218" si="6641">IF(L3220="No Ct",0,L3220)</f>
        <v>0</v>
      </c>
      <c r="R3218">
        <f t="shared" ref="R3218" si="6642">IF(L3221="No Ct",0,L3221)</f>
        <v>0</v>
      </c>
      <c r="S3218" t="str">
        <f t="shared" ref="S3218" si="6643">IF(AND(M3218&gt;0,N3218=0),"Valid","Invalid")</f>
        <v>Valid</v>
      </c>
      <c r="T3218" t="str">
        <f t="shared" ref="T3218" si="6644">IF(OR(Q3218&gt;1,R3218&gt;1),"Present","Absent")</f>
        <v>Absent</v>
      </c>
      <c r="U3218" t="str">
        <f t="shared" ref="U3218" si="6645">IF(OR(AND(Q3218&gt;1,Q3218&lt;41),AND(R3218&gt;1,R3218&lt;41)),"Ct&lt;41","Ct&gt;41")</f>
        <v>Ct&gt;41</v>
      </c>
      <c r="V3218" t="str">
        <f t="shared" ref="V3218" si="6646">J3218</f>
        <v>Galizisk sumpkrebs</v>
      </c>
      <c r="W3218" t="str">
        <f t="shared" ref="W3218" si="6647">MID(F3218,10,9)</f>
        <v>DL2022054</v>
      </c>
      <c r="X3218" t="str">
        <f t="shared" ref="X3218" si="6648">W3218&amp;"_"&amp;V3218&amp;"_"&amp;S3218&amp;"_"&amp;T3218&amp;"_"&amp;U3218</f>
        <v>DL2022054_Galizisk sumpkrebs_Valid_Absent_Ct&gt;41</v>
      </c>
    </row>
    <row r="3219" spans="1:25" x14ac:dyDescent="0.25">
      <c r="A3219" t="s">
        <v>156</v>
      </c>
      <c r="B3219" t="s">
        <v>51</v>
      </c>
      <c r="C3219" t="s">
        <v>499</v>
      </c>
      <c r="D3219">
        <v>0.01</v>
      </c>
      <c r="E3219" t="s">
        <v>1275</v>
      </c>
      <c r="F3219" t="s">
        <v>1245</v>
      </c>
      <c r="G3219" t="str">
        <f t="shared" si="6634"/>
        <v>DL2022054</v>
      </c>
      <c r="H3219" t="str">
        <f t="shared" si="6635"/>
        <v>17</v>
      </c>
      <c r="I3219" t="str">
        <f t="shared" si="6636"/>
        <v>Galizisk sumpkrebs_17_20221109_DL2022054_EucSjaelland_GladsaxeGym</v>
      </c>
      <c r="J3219" t="str">
        <f>VLOOKUP(MID(C3219,4,6),Datasæt_Analysesystemer!$B$2:$E$69,3,FALSE)</f>
        <v>Galizisk sumpkrebs</v>
      </c>
      <c r="K3219" t="str">
        <f t="shared" si="6637"/>
        <v>NK</v>
      </c>
      <c r="L3219" s="7" t="str">
        <f t="shared" ref="L3219:L3282" si="6649">IF(TRIM(E3219)="No Ct","No Ct",E3219)</f>
        <v>No Ct</v>
      </c>
      <c r="M3219" t="str">
        <f t="shared" si="6638"/>
        <v/>
      </c>
      <c r="N3219" t="str">
        <f t="shared" si="6639"/>
        <v/>
      </c>
      <c r="O3219" t="str">
        <f t="shared" si="6640"/>
        <v/>
      </c>
    </row>
    <row r="3220" spans="1:25" x14ac:dyDescent="0.25">
      <c r="A3220" t="s">
        <v>120</v>
      </c>
      <c r="B3220" t="s">
        <v>76</v>
      </c>
      <c r="C3220" t="s">
        <v>487</v>
      </c>
      <c r="D3220">
        <v>0.01</v>
      </c>
      <c r="E3220" t="s">
        <v>1275</v>
      </c>
      <c r="F3220" t="s">
        <v>1245</v>
      </c>
      <c r="G3220" t="str">
        <f t="shared" si="6634"/>
        <v>DL2022054</v>
      </c>
      <c r="H3220" t="str">
        <f t="shared" si="6635"/>
        <v>17</v>
      </c>
      <c r="I3220" t="str">
        <f t="shared" si="6636"/>
        <v>Galizisk sumpkrebs_17_20221109_DL2022054_EucSjaelland_GladsaxeGym</v>
      </c>
      <c r="J3220" t="str">
        <f>VLOOKUP(MID(C3220,4,6),Datasæt_Analysesystemer!$B$2:$E$69,3,FALSE)</f>
        <v>Galizisk sumpkrebs</v>
      </c>
      <c r="K3220" t="str">
        <f t="shared" si="6637"/>
        <v>EP</v>
      </c>
      <c r="L3220" s="7" t="str">
        <f t="shared" si="6649"/>
        <v>No Ct</v>
      </c>
      <c r="M3220" t="str">
        <f t="shared" si="6638"/>
        <v/>
      </c>
      <c r="N3220" t="str">
        <f t="shared" si="6639"/>
        <v/>
      </c>
      <c r="O3220" t="str">
        <f t="shared" si="6640"/>
        <v/>
      </c>
    </row>
    <row r="3221" spans="1:25" x14ac:dyDescent="0.25">
      <c r="A3221" t="s">
        <v>140</v>
      </c>
      <c r="B3221" t="s">
        <v>76</v>
      </c>
      <c r="C3221" t="s">
        <v>487</v>
      </c>
      <c r="D3221">
        <v>0.01</v>
      </c>
      <c r="E3221" t="s">
        <v>1275</v>
      </c>
      <c r="F3221" t="s">
        <v>1245</v>
      </c>
      <c r="G3221" t="str">
        <f t="shared" si="6634"/>
        <v>DL2022054</v>
      </c>
      <c r="H3221" t="str">
        <f t="shared" si="6635"/>
        <v>17</v>
      </c>
      <c r="I3221" t="str">
        <f t="shared" si="6636"/>
        <v>Galizisk sumpkrebs_17_20221109_DL2022054_EucSjaelland_GladsaxeGym</v>
      </c>
      <c r="J3221" t="str">
        <f>VLOOKUP(MID(C3221,4,6),Datasæt_Analysesystemer!$B$2:$E$69,3,FALSE)</f>
        <v>Galizisk sumpkrebs</v>
      </c>
      <c r="K3221" t="str">
        <f t="shared" si="6637"/>
        <v>EP</v>
      </c>
      <c r="L3221" s="7" t="str">
        <f t="shared" si="6649"/>
        <v>No Ct</v>
      </c>
      <c r="M3221" t="str">
        <f t="shared" si="6638"/>
        <v/>
      </c>
      <c r="N3221" t="str">
        <f t="shared" si="6639"/>
        <v/>
      </c>
      <c r="O3221" t="str">
        <f t="shared" si="6640"/>
        <v/>
      </c>
      <c r="Y3221" t="str">
        <f>O3223</f>
        <v/>
      </c>
    </row>
    <row r="3222" spans="1:25" x14ac:dyDescent="0.25">
      <c r="A3222" t="s">
        <v>182</v>
      </c>
      <c r="B3222" t="s">
        <v>23</v>
      </c>
      <c r="C3222" t="s">
        <v>512</v>
      </c>
      <c r="D3222">
        <v>0.01</v>
      </c>
      <c r="E3222">
        <v>31.36</v>
      </c>
      <c r="F3222" t="s">
        <v>1245</v>
      </c>
      <c r="G3222" t="str">
        <f t="shared" si="6634"/>
        <v>DL2022054</v>
      </c>
      <c r="H3222" t="str">
        <f t="shared" si="6635"/>
        <v>18</v>
      </c>
      <c r="I3222" t="str">
        <f t="shared" si="6636"/>
        <v>Galizisk sumpkrebs_18_20221109_DL2022054_EucSjaelland_GladsaxeGym</v>
      </c>
      <c r="J3222" t="str">
        <f>VLOOKUP(MID(C3222,4,6),Datasæt_Analysesystemer!$B$2:$E$69,3,FALSE)</f>
        <v>Galizisk sumpkrebs</v>
      </c>
      <c r="K3222" t="str">
        <f t="shared" si="6637"/>
        <v>PK</v>
      </c>
      <c r="L3222" s="7">
        <f t="shared" si="6649"/>
        <v>31.36</v>
      </c>
      <c r="M3222">
        <f t="shared" si="6638"/>
        <v>31.36</v>
      </c>
      <c r="N3222">
        <f t="shared" si="6639"/>
        <v>0</v>
      </c>
      <c r="O3222">
        <f t="shared" si="6640"/>
        <v>0</v>
      </c>
      <c r="Q3222">
        <f t="shared" ref="Q3222" si="6650">IF(L3224="No Ct",0,L3224)</f>
        <v>0</v>
      </c>
      <c r="R3222">
        <f t="shared" ref="R3222" si="6651">IF(L3225="No Ct",0,L3225)</f>
        <v>0</v>
      </c>
      <c r="S3222" t="str">
        <f t="shared" ref="S3222" si="6652">IF(AND(M3222&gt;0,N3222=0),"Valid","Invalid")</f>
        <v>Valid</v>
      </c>
      <c r="T3222" t="str">
        <f t="shared" ref="T3222" si="6653">IF(OR(Q3222&gt;1,R3222&gt;1),"Present","Absent")</f>
        <v>Absent</v>
      </c>
      <c r="U3222" t="str">
        <f t="shared" ref="U3222" si="6654">IF(OR(AND(Q3222&gt;1,Q3222&lt;41),AND(R3222&gt;1,R3222&lt;41)),"Ct&lt;41","Ct&gt;41")</f>
        <v>Ct&gt;41</v>
      </c>
      <c r="V3222" t="str">
        <f t="shared" ref="V3222" si="6655">J3222</f>
        <v>Galizisk sumpkrebs</v>
      </c>
      <c r="W3222" t="str">
        <f t="shared" ref="W3222" si="6656">MID(F3222,10,9)</f>
        <v>DL2022054</v>
      </c>
      <c r="X3222" t="str">
        <f t="shared" ref="X3222" si="6657">W3222&amp;"_"&amp;V3222&amp;"_"&amp;S3222&amp;"_"&amp;T3222&amp;"_"&amp;U3222</f>
        <v>DL2022054_Galizisk sumpkrebs_Valid_Absent_Ct&gt;41</v>
      </c>
    </row>
    <row r="3223" spans="1:25" x14ac:dyDescent="0.25">
      <c r="A3223" t="s">
        <v>158</v>
      </c>
      <c r="B3223" t="s">
        <v>51</v>
      </c>
      <c r="C3223" t="s">
        <v>500</v>
      </c>
      <c r="D3223">
        <v>0.01</v>
      </c>
      <c r="E3223" t="s">
        <v>1275</v>
      </c>
      <c r="F3223" t="s">
        <v>1245</v>
      </c>
      <c r="G3223" t="str">
        <f t="shared" si="6634"/>
        <v>DL2022054</v>
      </c>
      <c r="H3223" t="str">
        <f t="shared" si="6635"/>
        <v>18</v>
      </c>
      <c r="I3223" t="str">
        <f t="shared" si="6636"/>
        <v>Galizisk sumpkrebs_18_20221109_DL2022054_EucSjaelland_GladsaxeGym</v>
      </c>
      <c r="J3223" t="str">
        <f>VLOOKUP(MID(C3223,4,6),Datasæt_Analysesystemer!$B$2:$E$69,3,FALSE)</f>
        <v>Galizisk sumpkrebs</v>
      </c>
      <c r="K3223" t="str">
        <f t="shared" si="6637"/>
        <v>NK</v>
      </c>
      <c r="L3223" s="7" t="str">
        <f t="shared" si="6649"/>
        <v>No Ct</v>
      </c>
      <c r="M3223" t="str">
        <f t="shared" si="6638"/>
        <v/>
      </c>
      <c r="N3223" t="str">
        <f t="shared" si="6639"/>
        <v/>
      </c>
      <c r="O3223" t="str">
        <f t="shared" si="6640"/>
        <v/>
      </c>
    </row>
    <row r="3224" spans="1:25" x14ac:dyDescent="0.25">
      <c r="A3224" t="s">
        <v>122</v>
      </c>
      <c r="B3224" t="s">
        <v>76</v>
      </c>
      <c r="C3224" t="s">
        <v>488</v>
      </c>
      <c r="D3224">
        <v>0.01</v>
      </c>
      <c r="E3224" t="s">
        <v>1275</v>
      </c>
      <c r="F3224" t="s">
        <v>1245</v>
      </c>
      <c r="G3224" t="str">
        <f t="shared" si="6634"/>
        <v>DL2022054</v>
      </c>
      <c r="H3224" t="str">
        <f t="shared" si="6635"/>
        <v>18</v>
      </c>
      <c r="I3224" t="str">
        <f t="shared" si="6636"/>
        <v>Galizisk sumpkrebs_18_20221109_DL2022054_EucSjaelland_GladsaxeGym</v>
      </c>
      <c r="J3224" t="str">
        <f>VLOOKUP(MID(C3224,4,6),Datasæt_Analysesystemer!$B$2:$E$69,3,FALSE)</f>
        <v>Galizisk sumpkrebs</v>
      </c>
      <c r="K3224" t="str">
        <f t="shared" si="6637"/>
        <v>EP</v>
      </c>
      <c r="L3224" s="7" t="str">
        <f t="shared" si="6649"/>
        <v>No Ct</v>
      </c>
      <c r="M3224" t="str">
        <f t="shared" si="6638"/>
        <v/>
      </c>
      <c r="N3224" t="str">
        <f t="shared" si="6639"/>
        <v/>
      </c>
      <c r="O3224" t="str">
        <f t="shared" si="6640"/>
        <v/>
      </c>
    </row>
    <row r="3225" spans="1:25" x14ac:dyDescent="0.25">
      <c r="A3225" t="s">
        <v>141</v>
      </c>
      <c r="B3225" t="s">
        <v>76</v>
      </c>
      <c r="C3225" t="s">
        <v>488</v>
      </c>
      <c r="D3225">
        <v>0.01</v>
      </c>
      <c r="E3225" t="s">
        <v>1275</v>
      </c>
      <c r="F3225" t="s">
        <v>1245</v>
      </c>
      <c r="G3225" t="str">
        <f t="shared" si="6634"/>
        <v>DL2022054</v>
      </c>
      <c r="H3225" t="str">
        <f t="shared" si="6635"/>
        <v>18</v>
      </c>
      <c r="I3225" t="str">
        <f t="shared" si="6636"/>
        <v>Galizisk sumpkrebs_18_20221109_DL2022054_EucSjaelland_GladsaxeGym</v>
      </c>
      <c r="J3225" t="str">
        <f>VLOOKUP(MID(C3225,4,6),Datasæt_Analysesystemer!$B$2:$E$69,3,FALSE)</f>
        <v>Galizisk sumpkrebs</v>
      </c>
      <c r="K3225" t="str">
        <f t="shared" si="6637"/>
        <v>EP</v>
      </c>
      <c r="L3225" s="7" t="str">
        <f t="shared" si="6649"/>
        <v>No Ct</v>
      </c>
      <c r="M3225" t="str">
        <f t="shared" si="6638"/>
        <v/>
      </c>
      <c r="N3225" t="str">
        <f t="shared" si="6639"/>
        <v/>
      </c>
      <c r="O3225" t="str">
        <f t="shared" si="6640"/>
        <v/>
      </c>
      <c r="Y3225" t="str">
        <f>O3227</f>
        <v/>
      </c>
    </row>
    <row r="3226" spans="1:25" x14ac:dyDescent="0.25">
      <c r="A3226" t="s">
        <v>184</v>
      </c>
      <c r="B3226" t="s">
        <v>23</v>
      </c>
      <c r="C3226" t="s">
        <v>513</v>
      </c>
      <c r="D3226">
        <v>0.01</v>
      </c>
      <c r="E3226">
        <v>37.39</v>
      </c>
      <c r="F3226" t="s">
        <v>1245</v>
      </c>
      <c r="G3226" t="str">
        <f t="shared" si="6634"/>
        <v>DL2022054</v>
      </c>
      <c r="H3226" t="str">
        <f t="shared" si="6635"/>
        <v>19</v>
      </c>
      <c r="I3226" t="str">
        <f t="shared" si="6636"/>
        <v>Kinesisk uldhåndskrabbe_19_20221109_DL2022054_EucSjaelland_GladsaxeGym</v>
      </c>
      <c r="J3226" t="str">
        <f>VLOOKUP(MID(C3226,4,6),Datasæt_Analysesystemer!$B$2:$E$69,3,FALSE)</f>
        <v>Kinesisk uldhåndskrabbe</v>
      </c>
      <c r="K3226" t="str">
        <f t="shared" si="6637"/>
        <v>PK</v>
      </c>
      <c r="L3226" s="7">
        <f t="shared" si="6649"/>
        <v>37.39</v>
      </c>
      <c r="M3226">
        <f t="shared" si="6638"/>
        <v>37.39</v>
      </c>
      <c r="N3226">
        <f t="shared" si="6639"/>
        <v>0</v>
      </c>
      <c r="O3226">
        <f t="shared" si="6640"/>
        <v>0</v>
      </c>
      <c r="Q3226">
        <f t="shared" ref="Q3226" si="6658">IF(L3228="No Ct",0,L3228)</f>
        <v>0</v>
      </c>
      <c r="R3226">
        <f t="shared" ref="R3226" si="6659">IF(L3229="No Ct",0,L3229)</f>
        <v>0</v>
      </c>
      <c r="S3226" t="str">
        <f t="shared" ref="S3226" si="6660">IF(AND(M3226&gt;0,N3226=0),"Valid","Invalid")</f>
        <v>Valid</v>
      </c>
      <c r="T3226" t="str">
        <f t="shared" ref="T3226" si="6661">IF(OR(Q3226&gt;1,R3226&gt;1),"Present","Absent")</f>
        <v>Absent</v>
      </c>
      <c r="U3226" t="str">
        <f t="shared" ref="U3226" si="6662">IF(OR(AND(Q3226&gt;1,Q3226&lt;41),AND(R3226&gt;1,R3226&lt;41)),"Ct&lt;41","Ct&gt;41")</f>
        <v>Ct&gt;41</v>
      </c>
      <c r="V3226" t="str">
        <f t="shared" ref="V3226" si="6663">J3226</f>
        <v>Kinesisk uldhåndskrabbe</v>
      </c>
      <c r="W3226" t="str">
        <f t="shared" ref="W3226" si="6664">MID(F3226,10,9)</f>
        <v>DL2022054</v>
      </c>
      <c r="X3226" t="str">
        <f t="shared" ref="X3226" si="6665">W3226&amp;"_"&amp;V3226&amp;"_"&amp;S3226&amp;"_"&amp;T3226&amp;"_"&amp;U3226</f>
        <v>DL2022054_Kinesisk uldhåndskrabbe_Valid_Absent_Ct&gt;41</v>
      </c>
    </row>
    <row r="3227" spans="1:25" x14ac:dyDescent="0.25">
      <c r="A3227" t="s">
        <v>160</v>
      </c>
      <c r="B3227" t="s">
        <v>51</v>
      </c>
      <c r="C3227" t="s">
        <v>501</v>
      </c>
      <c r="D3227">
        <v>0.01</v>
      </c>
      <c r="E3227" t="s">
        <v>1275</v>
      </c>
      <c r="F3227" t="s">
        <v>1245</v>
      </c>
      <c r="G3227" t="str">
        <f t="shared" si="6634"/>
        <v>DL2022054</v>
      </c>
      <c r="H3227" t="str">
        <f t="shared" si="6635"/>
        <v>19</v>
      </c>
      <c r="I3227" t="str">
        <f t="shared" si="6636"/>
        <v>Kinesisk uldhåndskrabbe_19_20221109_DL2022054_EucSjaelland_GladsaxeGym</v>
      </c>
      <c r="J3227" t="str">
        <f>VLOOKUP(MID(C3227,4,6),Datasæt_Analysesystemer!$B$2:$E$69,3,FALSE)</f>
        <v>Kinesisk uldhåndskrabbe</v>
      </c>
      <c r="K3227" t="str">
        <f t="shared" si="6637"/>
        <v>NK</v>
      </c>
      <c r="L3227" s="7" t="str">
        <f t="shared" si="6649"/>
        <v>No Ct</v>
      </c>
      <c r="M3227" t="str">
        <f t="shared" si="6638"/>
        <v/>
      </c>
      <c r="N3227" t="str">
        <f t="shared" si="6639"/>
        <v/>
      </c>
      <c r="O3227" t="str">
        <f t="shared" si="6640"/>
        <v/>
      </c>
    </row>
    <row r="3228" spans="1:25" x14ac:dyDescent="0.25">
      <c r="A3228" t="s">
        <v>124</v>
      </c>
      <c r="B3228" t="s">
        <v>76</v>
      </c>
      <c r="C3228" t="s">
        <v>489</v>
      </c>
      <c r="D3228">
        <v>0.01</v>
      </c>
      <c r="E3228" t="s">
        <v>1275</v>
      </c>
      <c r="F3228" t="s">
        <v>1245</v>
      </c>
      <c r="G3228" t="str">
        <f t="shared" si="6634"/>
        <v>DL2022054</v>
      </c>
      <c r="H3228" t="str">
        <f t="shared" si="6635"/>
        <v>19</v>
      </c>
      <c r="I3228" t="str">
        <f t="shared" si="6636"/>
        <v>Kinesisk uldhåndskrabbe_19_20221109_DL2022054_EucSjaelland_GladsaxeGym</v>
      </c>
      <c r="J3228" t="str">
        <f>VLOOKUP(MID(C3228,4,6),Datasæt_Analysesystemer!$B$2:$E$69,3,FALSE)</f>
        <v>Kinesisk uldhåndskrabbe</v>
      </c>
      <c r="K3228" t="str">
        <f t="shared" si="6637"/>
        <v>EP</v>
      </c>
      <c r="L3228" s="7" t="str">
        <f t="shared" si="6649"/>
        <v>No Ct</v>
      </c>
      <c r="M3228" t="str">
        <f t="shared" si="6638"/>
        <v/>
      </c>
      <c r="N3228" t="str">
        <f t="shared" si="6639"/>
        <v/>
      </c>
      <c r="O3228" t="str">
        <f t="shared" si="6640"/>
        <v/>
      </c>
    </row>
    <row r="3229" spans="1:25" x14ac:dyDescent="0.25">
      <c r="A3229" t="s">
        <v>142</v>
      </c>
      <c r="B3229" t="s">
        <v>76</v>
      </c>
      <c r="C3229" t="s">
        <v>489</v>
      </c>
      <c r="D3229">
        <v>0.01</v>
      </c>
      <c r="E3229" t="s">
        <v>1275</v>
      </c>
      <c r="F3229" t="s">
        <v>1245</v>
      </c>
      <c r="G3229" t="str">
        <f t="shared" si="6634"/>
        <v>DL2022054</v>
      </c>
      <c r="H3229" t="str">
        <f t="shared" si="6635"/>
        <v>19</v>
      </c>
      <c r="I3229" t="str">
        <f t="shared" si="6636"/>
        <v>Kinesisk uldhåndskrabbe_19_20221109_DL2022054_EucSjaelland_GladsaxeGym</v>
      </c>
      <c r="J3229" t="str">
        <f>VLOOKUP(MID(C3229,4,6),Datasæt_Analysesystemer!$B$2:$E$69,3,FALSE)</f>
        <v>Kinesisk uldhåndskrabbe</v>
      </c>
      <c r="K3229" t="str">
        <f t="shared" si="6637"/>
        <v>EP</v>
      </c>
      <c r="L3229" s="7" t="str">
        <f t="shared" si="6649"/>
        <v>No Ct</v>
      </c>
      <c r="M3229" t="str">
        <f t="shared" si="6638"/>
        <v/>
      </c>
      <c r="N3229" t="str">
        <f t="shared" si="6639"/>
        <v/>
      </c>
      <c r="O3229" t="str">
        <f t="shared" si="6640"/>
        <v/>
      </c>
      <c r="Y3229" t="str">
        <f>O3231</f>
        <v/>
      </c>
    </row>
    <row r="3230" spans="1:25" x14ac:dyDescent="0.25">
      <c r="A3230" t="s">
        <v>186</v>
      </c>
      <c r="B3230" t="s">
        <v>23</v>
      </c>
      <c r="C3230" t="s">
        <v>514</v>
      </c>
      <c r="D3230">
        <v>0.01</v>
      </c>
      <c r="E3230">
        <v>36.9</v>
      </c>
      <c r="F3230" t="s">
        <v>1245</v>
      </c>
      <c r="G3230" t="str">
        <f t="shared" si="6634"/>
        <v>DL2022054</v>
      </c>
      <c r="H3230" t="str">
        <f t="shared" si="6635"/>
        <v>20</v>
      </c>
      <c r="I3230" t="str">
        <f t="shared" si="6636"/>
        <v>Kinesisk uldhåndskrabbe_20_20221109_DL2022054_EucSjaelland_GladsaxeGym</v>
      </c>
      <c r="J3230" t="str">
        <f>VLOOKUP(MID(C3230,4,6),Datasæt_Analysesystemer!$B$2:$E$69,3,FALSE)</f>
        <v>Kinesisk uldhåndskrabbe</v>
      </c>
      <c r="K3230" t="str">
        <f t="shared" si="6637"/>
        <v>PK</v>
      </c>
      <c r="L3230" s="7">
        <f t="shared" si="6649"/>
        <v>36.9</v>
      </c>
      <c r="M3230">
        <f t="shared" si="6638"/>
        <v>36.9</v>
      </c>
      <c r="N3230">
        <f t="shared" si="6639"/>
        <v>0</v>
      </c>
      <c r="O3230">
        <f t="shared" si="6640"/>
        <v>0</v>
      </c>
      <c r="Q3230">
        <f t="shared" ref="Q3230" si="6666">IF(L3232="No Ct",0,L3232)</f>
        <v>0</v>
      </c>
      <c r="R3230">
        <f t="shared" ref="R3230" si="6667">IF(L3233="No Ct",0,L3233)</f>
        <v>0</v>
      </c>
      <c r="S3230" t="str">
        <f t="shared" ref="S3230" si="6668">IF(AND(M3230&gt;0,N3230=0),"Valid","Invalid")</f>
        <v>Valid</v>
      </c>
      <c r="T3230" t="str">
        <f t="shared" ref="T3230" si="6669">IF(OR(Q3230&gt;1,R3230&gt;1),"Present","Absent")</f>
        <v>Absent</v>
      </c>
      <c r="U3230" t="str">
        <f t="shared" ref="U3230" si="6670">IF(OR(AND(Q3230&gt;1,Q3230&lt;41),AND(R3230&gt;1,R3230&lt;41)),"Ct&lt;41","Ct&gt;41")</f>
        <v>Ct&gt;41</v>
      </c>
      <c r="V3230" t="str">
        <f t="shared" ref="V3230" si="6671">J3230</f>
        <v>Kinesisk uldhåndskrabbe</v>
      </c>
      <c r="W3230" t="str">
        <f t="shared" ref="W3230" si="6672">MID(F3230,10,9)</f>
        <v>DL2022054</v>
      </c>
      <c r="X3230" t="str">
        <f t="shared" ref="X3230" si="6673">W3230&amp;"_"&amp;V3230&amp;"_"&amp;S3230&amp;"_"&amp;T3230&amp;"_"&amp;U3230</f>
        <v>DL2022054_Kinesisk uldhåndskrabbe_Valid_Absent_Ct&gt;41</v>
      </c>
    </row>
    <row r="3231" spans="1:25" x14ac:dyDescent="0.25">
      <c r="A3231" t="s">
        <v>162</v>
      </c>
      <c r="B3231" t="s">
        <v>51</v>
      </c>
      <c r="C3231" t="s">
        <v>502</v>
      </c>
      <c r="D3231">
        <v>0.01</v>
      </c>
      <c r="E3231" t="s">
        <v>1275</v>
      </c>
      <c r="F3231" t="s">
        <v>1245</v>
      </c>
      <c r="G3231" t="str">
        <f t="shared" si="6634"/>
        <v>DL2022054</v>
      </c>
      <c r="H3231" t="str">
        <f t="shared" si="6635"/>
        <v>20</v>
      </c>
      <c r="I3231" t="str">
        <f t="shared" si="6636"/>
        <v>Kinesisk uldhåndskrabbe_20_20221109_DL2022054_EucSjaelland_GladsaxeGym</v>
      </c>
      <c r="J3231" t="str">
        <f>VLOOKUP(MID(C3231,4,6),Datasæt_Analysesystemer!$B$2:$E$69,3,FALSE)</f>
        <v>Kinesisk uldhåndskrabbe</v>
      </c>
      <c r="K3231" t="str">
        <f t="shared" si="6637"/>
        <v>NK</v>
      </c>
      <c r="L3231" s="7" t="str">
        <f t="shared" si="6649"/>
        <v>No Ct</v>
      </c>
      <c r="M3231" t="str">
        <f t="shared" si="6638"/>
        <v/>
      </c>
      <c r="N3231" t="str">
        <f t="shared" si="6639"/>
        <v/>
      </c>
      <c r="O3231" t="str">
        <f t="shared" si="6640"/>
        <v/>
      </c>
    </row>
    <row r="3232" spans="1:25" x14ac:dyDescent="0.25">
      <c r="A3232" t="s">
        <v>126</v>
      </c>
      <c r="B3232" t="s">
        <v>76</v>
      </c>
      <c r="C3232" t="s">
        <v>490</v>
      </c>
      <c r="D3232">
        <v>0.01</v>
      </c>
      <c r="E3232" t="s">
        <v>1275</v>
      </c>
      <c r="F3232" t="s">
        <v>1245</v>
      </c>
      <c r="G3232" t="str">
        <f t="shared" si="6634"/>
        <v>DL2022054</v>
      </c>
      <c r="H3232" t="str">
        <f t="shared" si="6635"/>
        <v>20</v>
      </c>
      <c r="I3232" t="str">
        <f t="shared" si="6636"/>
        <v>Kinesisk uldhåndskrabbe_20_20221109_DL2022054_EucSjaelland_GladsaxeGym</v>
      </c>
      <c r="J3232" t="str">
        <f>VLOOKUP(MID(C3232,4,6),Datasæt_Analysesystemer!$B$2:$E$69,3,FALSE)</f>
        <v>Kinesisk uldhåndskrabbe</v>
      </c>
      <c r="K3232" t="str">
        <f t="shared" si="6637"/>
        <v>EP</v>
      </c>
      <c r="L3232" s="7" t="str">
        <f t="shared" si="6649"/>
        <v>No Ct</v>
      </c>
      <c r="M3232" t="str">
        <f t="shared" si="6638"/>
        <v/>
      </c>
      <c r="N3232" t="str">
        <f t="shared" si="6639"/>
        <v/>
      </c>
      <c r="O3232" t="str">
        <f t="shared" si="6640"/>
        <v/>
      </c>
    </row>
    <row r="3233" spans="1:25" x14ac:dyDescent="0.25">
      <c r="A3233" t="s">
        <v>143</v>
      </c>
      <c r="B3233" t="s">
        <v>76</v>
      </c>
      <c r="C3233" t="s">
        <v>490</v>
      </c>
      <c r="D3233">
        <v>0.01</v>
      </c>
      <c r="E3233" t="s">
        <v>1275</v>
      </c>
      <c r="F3233" t="s">
        <v>1245</v>
      </c>
      <c r="G3233" t="str">
        <f t="shared" si="6634"/>
        <v>DL2022054</v>
      </c>
      <c r="H3233" t="str">
        <f t="shared" si="6635"/>
        <v>20</v>
      </c>
      <c r="I3233" t="str">
        <f t="shared" si="6636"/>
        <v>Kinesisk uldhåndskrabbe_20_20221109_DL2022054_EucSjaelland_GladsaxeGym</v>
      </c>
      <c r="J3233" t="str">
        <f>VLOOKUP(MID(C3233,4,6),Datasæt_Analysesystemer!$B$2:$E$69,3,FALSE)</f>
        <v>Kinesisk uldhåndskrabbe</v>
      </c>
      <c r="K3233" t="str">
        <f t="shared" si="6637"/>
        <v>EP</v>
      </c>
      <c r="L3233" s="7" t="str">
        <f t="shared" si="6649"/>
        <v>No Ct</v>
      </c>
      <c r="M3233" t="str">
        <f t="shared" si="6638"/>
        <v/>
      </c>
      <c r="N3233" t="str">
        <f t="shared" si="6639"/>
        <v/>
      </c>
      <c r="O3233" t="str">
        <f t="shared" si="6640"/>
        <v/>
      </c>
      <c r="Y3233" t="str">
        <f>O3235</f>
        <v/>
      </c>
    </row>
    <row r="3234" spans="1:25" x14ac:dyDescent="0.25">
      <c r="A3234" t="s">
        <v>188</v>
      </c>
      <c r="B3234" t="s">
        <v>23</v>
      </c>
      <c r="C3234" t="s">
        <v>515</v>
      </c>
      <c r="D3234">
        <v>0.01</v>
      </c>
      <c r="E3234" t="s">
        <v>1275</v>
      </c>
      <c r="F3234" t="s">
        <v>1245</v>
      </c>
      <c r="G3234" t="str">
        <f t="shared" si="6634"/>
        <v>DL2022054</v>
      </c>
      <c r="H3234" t="str">
        <f t="shared" si="6635"/>
        <v>21</v>
      </c>
      <c r="I3234" t="str">
        <f t="shared" si="6636"/>
        <v>Bred vandkalv_21_20221109_DL2022054_EucSjaelland_GladsaxeGym</v>
      </c>
      <c r="J3234" t="str">
        <f>VLOOKUP(MID(C3234,4,6),Datasæt_Analysesystemer!$B$2:$E$69,3,FALSE)</f>
        <v>Bred vandkalv</v>
      </c>
      <c r="K3234" t="str">
        <f t="shared" si="6637"/>
        <v>PK</v>
      </c>
      <c r="L3234" s="7" t="str">
        <f t="shared" si="6649"/>
        <v>No Ct</v>
      </c>
      <c r="M3234">
        <f t="shared" si="6638"/>
        <v>0</v>
      </c>
      <c r="N3234">
        <f t="shared" si="6639"/>
        <v>0</v>
      </c>
      <c r="O3234">
        <f t="shared" si="6640"/>
        <v>0</v>
      </c>
      <c r="Q3234">
        <f t="shared" ref="Q3234" si="6674">IF(L3236="No Ct",0,L3236)</f>
        <v>0</v>
      </c>
      <c r="R3234">
        <f t="shared" ref="R3234" si="6675">IF(L3237="No Ct",0,L3237)</f>
        <v>0</v>
      </c>
      <c r="S3234" t="str">
        <f t="shared" ref="S3234" si="6676">IF(AND(M3234&gt;0,N3234=0),"Valid","Invalid")</f>
        <v>Invalid</v>
      </c>
      <c r="T3234" t="str">
        <f t="shared" ref="T3234" si="6677">IF(OR(Q3234&gt;1,R3234&gt;1),"Present","Absent")</f>
        <v>Absent</v>
      </c>
      <c r="U3234" t="str">
        <f t="shared" ref="U3234" si="6678">IF(OR(AND(Q3234&gt;1,Q3234&lt;41),AND(R3234&gt;1,R3234&lt;41)),"Ct&lt;41","Ct&gt;41")</f>
        <v>Ct&gt;41</v>
      </c>
      <c r="V3234" t="str">
        <f t="shared" ref="V3234" si="6679">J3234</f>
        <v>Bred vandkalv</v>
      </c>
      <c r="W3234" t="str">
        <f t="shared" ref="W3234" si="6680">MID(F3234,10,9)</f>
        <v>DL2022054</v>
      </c>
      <c r="X3234" t="str">
        <f t="shared" ref="X3234" si="6681">W3234&amp;"_"&amp;V3234&amp;"_"&amp;S3234&amp;"_"&amp;T3234&amp;"_"&amp;U3234</f>
        <v>DL2022054_Bred vandkalv_Invalid_Absent_Ct&gt;41</v>
      </c>
    </row>
    <row r="3235" spans="1:25" x14ac:dyDescent="0.25">
      <c r="A3235" t="s">
        <v>164</v>
      </c>
      <c r="B3235" t="s">
        <v>51</v>
      </c>
      <c r="C3235" t="s">
        <v>503</v>
      </c>
      <c r="D3235">
        <v>0.01</v>
      </c>
      <c r="E3235" t="s">
        <v>1275</v>
      </c>
      <c r="F3235" t="s">
        <v>1245</v>
      </c>
      <c r="G3235" t="str">
        <f t="shared" si="6634"/>
        <v>DL2022054</v>
      </c>
      <c r="H3235" t="str">
        <f t="shared" si="6635"/>
        <v>21</v>
      </c>
      <c r="I3235" t="str">
        <f t="shared" si="6636"/>
        <v>Bred vandkalv_21_20221109_DL2022054_EucSjaelland_GladsaxeGym</v>
      </c>
      <c r="J3235" t="str">
        <f>VLOOKUP(MID(C3235,4,6),Datasæt_Analysesystemer!$B$2:$E$69,3,FALSE)</f>
        <v>Bred vandkalv</v>
      </c>
      <c r="K3235" t="str">
        <f t="shared" si="6637"/>
        <v>NK</v>
      </c>
      <c r="L3235" s="7" t="str">
        <f t="shared" si="6649"/>
        <v>No Ct</v>
      </c>
      <c r="M3235" t="str">
        <f t="shared" si="6638"/>
        <v/>
      </c>
      <c r="N3235" t="str">
        <f t="shared" si="6639"/>
        <v/>
      </c>
      <c r="O3235" t="str">
        <f t="shared" si="6640"/>
        <v/>
      </c>
    </row>
    <row r="3236" spans="1:25" x14ac:dyDescent="0.25">
      <c r="A3236" t="s">
        <v>128</v>
      </c>
      <c r="B3236" t="s">
        <v>76</v>
      </c>
      <c r="C3236" t="s">
        <v>491</v>
      </c>
      <c r="D3236">
        <v>0.01</v>
      </c>
      <c r="E3236" t="s">
        <v>1275</v>
      </c>
      <c r="F3236" t="s">
        <v>1245</v>
      </c>
      <c r="G3236" t="str">
        <f t="shared" si="6634"/>
        <v>DL2022054</v>
      </c>
      <c r="H3236" t="str">
        <f t="shared" si="6635"/>
        <v>21</v>
      </c>
      <c r="I3236" t="str">
        <f t="shared" si="6636"/>
        <v>Bred vandkalv_21_20221109_DL2022054_EucSjaelland_GladsaxeGym</v>
      </c>
      <c r="J3236" t="str">
        <f>VLOOKUP(MID(C3236,4,6),Datasæt_Analysesystemer!$B$2:$E$69,3,FALSE)</f>
        <v>Bred vandkalv</v>
      </c>
      <c r="K3236" t="str">
        <f t="shared" si="6637"/>
        <v>EP</v>
      </c>
      <c r="L3236" s="7" t="str">
        <f t="shared" si="6649"/>
        <v>No Ct</v>
      </c>
      <c r="M3236" t="str">
        <f t="shared" si="6638"/>
        <v/>
      </c>
      <c r="N3236" t="str">
        <f t="shared" si="6639"/>
        <v/>
      </c>
      <c r="O3236" t="str">
        <f t="shared" si="6640"/>
        <v/>
      </c>
    </row>
    <row r="3237" spans="1:25" x14ac:dyDescent="0.25">
      <c r="A3237" t="s">
        <v>144</v>
      </c>
      <c r="B3237" t="s">
        <v>76</v>
      </c>
      <c r="C3237" t="s">
        <v>491</v>
      </c>
      <c r="D3237">
        <v>0.01</v>
      </c>
      <c r="E3237" t="s">
        <v>1275</v>
      </c>
      <c r="F3237" t="s">
        <v>1245</v>
      </c>
      <c r="G3237" t="str">
        <f t="shared" si="6634"/>
        <v>DL2022054</v>
      </c>
      <c r="H3237" t="str">
        <f t="shared" si="6635"/>
        <v>21</v>
      </c>
      <c r="I3237" t="str">
        <f t="shared" si="6636"/>
        <v>Bred vandkalv_21_20221109_DL2022054_EucSjaelland_GladsaxeGym</v>
      </c>
      <c r="J3237" t="str">
        <f>VLOOKUP(MID(C3237,4,6),Datasæt_Analysesystemer!$B$2:$E$69,3,FALSE)</f>
        <v>Bred vandkalv</v>
      </c>
      <c r="K3237" t="str">
        <f t="shared" si="6637"/>
        <v>EP</v>
      </c>
      <c r="L3237" s="7" t="str">
        <f t="shared" si="6649"/>
        <v>No Ct</v>
      </c>
      <c r="M3237" t="str">
        <f t="shared" si="6638"/>
        <v/>
      </c>
      <c r="N3237" t="str">
        <f t="shared" si="6639"/>
        <v/>
      </c>
      <c r="O3237" t="str">
        <f t="shared" si="6640"/>
        <v/>
      </c>
      <c r="Y3237" t="str">
        <f>O3239</f>
        <v/>
      </c>
    </row>
    <row r="3238" spans="1:25" x14ac:dyDescent="0.25">
      <c r="A3238" t="s">
        <v>190</v>
      </c>
      <c r="B3238" t="s">
        <v>23</v>
      </c>
      <c r="C3238" t="s">
        <v>516</v>
      </c>
      <c r="D3238">
        <v>0.01</v>
      </c>
      <c r="E3238">
        <v>27.28</v>
      </c>
      <c r="F3238" t="s">
        <v>1245</v>
      </c>
      <c r="G3238" t="str">
        <f t="shared" si="6634"/>
        <v>DL2022054</v>
      </c>
      <c r="H3238" t="str">
        <f t="shared" si="6635"/>
        <v>22</v>
      </c>
      <c r="I3238" t="str">
        <f t="shared" si="6636"/>
        <v>Bred vandkalv_22_20221109_DL2022054_EucSjaelland_GladsaxeGym</v>
      </c>
      <c r="J3238" t="str">
        <f>VLOOKUP(MID(C3238,4,6),Datasæt_Analysesystemer!$B$2:$E$69,3,FALSE)</f>
        <v>Bred vandkalv</v>
      </c>
      <c r="K3238" t="str">
        <f t="shared" si="6637"/>
        <v>PK</v>
      </c>
      <c r="L3238" s="7">
        <f t="shared" si="6649"/>
        <v>27.28</v>
      </c>
      <c r="M3238">
        <f t="shared" si="6638"/>
        <v>27.28</v>
      </c>
      <c r="N3238">
        <f t="shared" si="6639"/>
        <v>0</v>
      </c>
      <c r="O3238">
        <f t="shared" si="6640"/>
        <v>0</v>
      </c>
      <c r="Q3238">
        <f t="shared" ref="Q3238" si="6682">IF(L3240="No Ct",0,L3240)</f>
        <v>0</v>
      </c>
      <c r="R3238">
        <f t="shared" ref="R3238" si="6683">IF(L3241="No Ct",0,L3241)</f>
        <v>0</v>
      </c>
      <c r="S3238" t="str">
        <f t="shared" ref="S3238" si="6684">IF(AND(M3238&gt;0,N3238=0),"Valid","Invalid")</f>
        <v>Valid</v>
      </c>
      <c r="T3238" t="str">
        <f t="shared" ref="T3238" si="6685">IF(OR(Q3238&gt;1,R3238&gt;1),"Present","Absent")</f>
        <v>Absent</v>
      </c>
      <c r="U3238" t="str">
        <f t="shared" ref="U3238" si="6686">IF(OR(AND(Q3238&gt;1,Q3238&lt;41),AND(R3238&gt;1,R3238&lt;41)),"Ct&lt;41","Ct&gt;41")</f>
        <v>Ct&gt;41</v>
      </c>
      <c r="V3238" t="str">
        <f t="shared" ref="V3238" si="6687">J3238</f>
        <v>Bred vandkalv</v>
      </c>
      <c r="W3238" t="str">
        <f t="shared" ref="W3238" si="6688">MID(F3238,10,9)</f>
        <v>DL2022054</v>
      </c>
      <c r="X3238" t="str">
        <f t="shared" ref="X3238" si="6689">W3238&amp;"_"&amp;V3238&amp;"_"&amp;S3238&amp;"_"&amp;T3238&amp;"_"&amp;U3238</f>
        <v>DL2022054_Bred vandkalv_Valid_Absent_Ct&gt;41</v>
      </c>
    </row>
    <row r="3239" spans="1:25" x14ac:dyDescent="0.25">
      <c r="A3239" t="s">
        <v>166</v>
      </c>
      <c r="B3239" t="s">
        <v>51</v>
      </c>
      <c r="C3239" t="s">
        <v>504</v>
      </c>
      <c r="D3239">
        <v>0.01</v>
      </c>
      <c r="E3239" t="s">
        <v>1275</v>
      </c>
      <c r="F3239" t="s">
        <v>1245</v>
      </c>
      <c r="G3239" t="str">
        <f t="shared" si="6634"/>
        <v>DL2022054</v>
      </c>
      <c r="H3239" t="str">
        <f t="shared" si="6635"/>
        <v>22</v>
      </c>
      <c r="I3239" t="str">
        <f t="shared" si="6636"/>
        <v>Bred vandkalv_22_20221109_DL2022054_EucSjaelland_GladsaxeGym</v>
      </c>
      <c r="J3239" t="str">
        <f>VLOOKUP(MID(C3239,4,6),Datasæt_Analysesystemer!$B$2:$E$69,3,FALSE)</f>
        <v>Bred vandkalv</v>
      </c>
      <c r="K3239" t="str">
        <f t="shared" si="6637"/>
        <v>NK</v>
      </c>
      <c r="L3239" s="7" t="str">
        <f t="shared" si="6649"/>
        <v>No Ct</v>
      </c>
      <c r="M3239" t="str">
        <f t="shared" si="6638"/>
        <v/>
      </c>
      <c r="N3239" t="str">
        <f t="shared" si="6639"/>
        <v/>
      </c>
      <c r="O3239" t="str">
        <f t="shared" si="6640"/>
        <v/>
      </c>
    </row>
    <row r="3240" spans="1:25" x14ac:dyDescent="0.25">
      <c r="A3240" t="s">
        <v>130</v>
      </c>
      <c r="B3240" t="s">
        <v>76</v>
      </c>
      <c r="C3240" t="s">
        <v>492</v>
      </c>
      <c r="D3240">
        <v>0.01</v>
      </c>
      <c r="E3240" t="s">
        <v>1275</v>
      </c>
      <c r="F3240" t="s">
        <v>1245</v>
      </c>
      <c r="G3240" t="str">
        <f t="shared" si="6634"/>
        <v>DL2022054</v>
      </c>
      <c r="H3240" t="str">
        <f t="shared" si="6635"/>
        <v>22</v>
      </c>
      <c r="I3240" t="str">
        <f t="shared" si="6636"/>
        <v>Bred vandkalv_22_20221109_DL2022054_EucSjaelland_GladsaxeGym</v>
      </c>
      <c r="J3240" t="str">
        <f>VLOOKUP(MID(C3240,4,6),Datasæt_Analysesystemer!$B$2:$E$69,3,FALSE)</f>
        <v>Bred vandkalv</v>
      </c>
      <c r="K3240" t="str">
        <f t="shared" si="6637"/>
        <v>EP</v>
      </c>
      <c r="L3240" s="7" t="str">
        <f t="shared" si="6649"/>
        <v>No Ct</v>
      </c>
      <c r="M3240" t="str">
        <f t="shared" si="6638"/>
        <v/>
      </c>
      <c r="N3240" t="str">
        <f t="shared" si="6639"/>
        <v/>
      </c>
      <c r="O3240" t="str">
        <f t="shared" si="6640"/>
        <v/>
      </c>
    </row>
    <row r="3241" spans="1:25" x14ac:dyDescent="0.25">
      <c r="A3241" t="s">
        <v>145</v>
      </c>
      <c r="B3241" t="s">
        <v>76</v>
      </c>
      <c r="C3241" t="s">
        <v>492</v>
      </c>
      <c r="D3241">
        <v>0.01</v>
      </c>
      <c r="E3241" t="s">
        <v>1275</v>
      </c>
      <c r="F3241" t="s">
        <v>1245</v>
      </c>
      <c r="G3241" t="str">
        <f t="shared" si="6634"/>
        <v>DL2022054</v>
      </c>
      <c r="H3241" t="str">
        <f t="shared" si="6635"/>
        <v>22</v>
      </c>
      <c r="I3241" t="str">
        <f t="shared" si="6636"/>
        <v>Bred vandkalv_22_20221109_DL2022054_EucSjaelland_GladsaxeGym</v>
      </c>
      <c r="J3241" t="str">
        <f>VLOOKUP(MID(C3241,4,6),Datasæt_Analysesystemer!$B$2:$E$69,3,FALSE)</f>
        <v>Bred vandkalv</v>
      </c>
      <c r="K3241" t="str">
        <f t="shared" si="6637"/>
        <v>EP</v>
      </c>
      <c r="L3241" s="7" t="str">
        <f t="shared" si="6649"/>
        <v>No Ct</v>
      </c>
      <c r="M3241" t="str">
        <f t="shared" si="6638"/>
        <v/>
      </c>
      <c r="N3241" t="str">
        <f t="shared" si="6639"/>
        <v/>
      </c>
      <c r="O3241" t="str">
        <f t="shared" si="6640"/>
        <v/>
      </c>
      <c r="Y3241" t="str">
        <f>O3243</f>
        <v/>
      </c>
    </row>
    <row r="3242" spans="1:25" x14ac:dyDescent="0.25">
      <c r="A3242" t="s">
        <v>192</v>
      </c>
      <c r="B3242" t="s">
        <v>23</v>
      </c>
      <c r="C3242" t="s">
        <v>517</v>
      </c>
      <c r="D3242">
        <v>0.01</v>
      </c>
      <c r="E3242">
        <v>37.25</v>
      </c>
      <c r="F3242" t="s">
        <v>1245</v>
      </c>
      <c r="G3242" t="str">
        <f t="shared" si="6634"/>
        <v>DL2022054</v>
      </c>
      <c r="H3242" t="str">
        <f t="shared" si="6635"/>
        <v>23</v>
      </c>
      <c r="I3242" t="str">
        <f t="shared" si="6636"/>
        <v>Odder_23_20221109_DL2022054_EucSjaelland_GladsaxeGym</v>
      </c>
      <c r="J3242" t="str">
        <f>VLOOKUP(MID(C3242,4,6),Datasæt_Analysesystemer!$B$2:$E$69,3,FALSE)</f>
        <v>Odder</v>
      </c>
      <c r="K3242" t="str">
        <f t="shared" si="6637"/>
        <v>PK</v>
      </c>
      <c r="L3242" s="7">
        <f t="shared" si="6649"/>
        <v>37.25</v>
      </c>
      <c r="M3242">
        <f t="shared" si="6638"/>
        <v>37.25</v>
      </c>
      <c r="N3242">
        <f t="shared" si="6639"/>
        <v>0</v>
      </c>
      <c r="O3242">
        <f t="shared" si="6640"/>
        <v>0</v>
      </c>
      <c r="Q3242">
        <f t="shared" ref="Q3242" si="6690">IF(L3244="No Ct",0,L3244)</f>
        <v>0</v>
      </c>
      <c r="R3242">
        <f t="shared" ref="R3242" si="6691">IF(L3245="No Ct",0,L3245)</f>
        <v>0</v>
      </c>
      <c r="S3242" t="str">
        <f t="shared" ref="S3242" si="6692">IF(AND(M3242&gt;0,N3242=0),"Valid","Invalid")</f>
        <v>Valid</v>
      </c>
      <c r="T3242" t="str">
        <f t="shared" ref="T3242" si="6693">IF(OR(Q3242&gt;1,R3242&gt;1),"Present","Absent")</f>
        <v>Absent</v>
      </c>
      <c r="U3242" t="str">
        <f t="shared" ref="U3242" si="6694">IF(OR(AND(Q3242&gt;1,Q3242&lt;41),AND(R3242&gt;1,R3242&lt;41)),"Ct&lt;41","Ct&gt;41")</f>
        <v>Ct&gt;41</v>
      </c>
      <c r="V3242" t="str">
        <f t="shared" ref="V3242" si="6695">J3242</f>
        <v>Odder</v>
      </c>
      <c r="W3242" t="str">
        <f t="shared" ref="W3242" si="6696">MID(F3242,10,9)</f>
        <v>DL2022054</v>
      </c>
      <c r="X3242" t="str">
        <f t="shared" ref="X3242" si="6697">W3242&amp;"_"&amp;V3242&amp;"_"&amp;S3242&amp;"_"&amp;T3242&amp;"_"&amp;U3242</f>
        <v>DL2022054_Odder_Valid_Absent_Ct&gt;41</v>
      </c>
    </row>
    <row r="3243" spans="1:25" x14ac:dyDescent="0.25">
      <c r="A3243" t="s">
        <v>168</v>
      </c>
      <c r="B3243" t="s">
        <v>51</v>
      </c>
      <c r="C3243" t="s">
        <v>505</v>
      </c>
      <c r="D3243">
        <v>0.01</v>
      </c>
      <c r="E3243" t="s">
        <v>1275</v>
      </c>
      <c r="F3243" t="s">
        <v>1245</v>
      </c>
      <c r="G3243" t="str">
        <f t="shared" si="6634"/>
        <v>DL2022054</v>
      </c>
      <c r="H3243" t="str">
        <f t="shared" si="6635"/>
        <v>23</v>
      </c>
      <c r="I3243" t="str">
        <f t="shared" si="6636"/>
        <v>Odder_23_20221109_DL2022054_EucSjaelland_GladsaxeGym</v>
      </c>
      <c r="J3243" t="str">
        <f>VLOOKUP(MID(C3243,4,6),Datasæt_Analysesystemer!$B$2:$E$69,3,FALSE)</f>
        <v>Odder</v>
      </c>
      <c r="K3243" t="str">
        <f t="shared" si="6637"/>
        <v>NK</v>
      </c>
      <c r="L3243" s="7" t="str">
        <f t="shared" si="6649"/>
        <v>No Ct</v>
      </c>
      <c r="M3243" t="str">
        <f t="shared" si="6638"/>
        <v/>
      </c>
      <c r="N3243" t="str">
        <f t="shared" si="6639"/>
        <v/>
      </c>
      <c r="O3243" t="str">
        <f t="shared" si="6640"/>
        <v/>
      </c>
    </row>
    <row r="3244" spans="1:25" x14ac:dyDescent="0.25">
      <c r="A3244" t="s">
        <v>132</v>
      </c>
      <c r="B3244" t="s">
        <v>76</v>
      </c>
      <c r="C3244" t="s">
        <v>493</v>
      </c>
      <c r="D3244">
        <v>0.01</v>
      </c>
      <c r="E3244" t="s">
        <v>1275</v>
      </c>
      <c r="F3244" t="s">
        <v>1245</v>
      </c>
      <c r="G3244" t="str">
        <f t="shared" si="6634"/>
        <v>DL2022054</v>
      </c>
      <c r="H3244" t="str">
        <f t="shared" si="6635"/>
        <v>23</v>
      </c>
      <c r="I3244" t="str">
        <f t="shared" si="6636"/>
        <v>Odder_23_20221109_DL2022054_EucSjaelland_GladsaxeGym</v>
      </c>
      <c r="J3244" t="str">
        <f>VLOOKUP(MID(C3244,4,6),Datasæt_Analysesystemer!$B$2:$E$69,3,FALSE)</f>
        <v>Odder</v>
      </c>
      <c r="K3244" t="str">
        <f t="shared" si="6637"/>
        <v>EP</v>
      </c>
      <c r="L3244" s="7" t="str">
        <f t="shared" si="6649"/>
        <v>No Ct</v>
      </c>
      <c r="M3244" t="str">
        <f t="shared" si="6638"/>
        <v/>
      </c>
      <c r="N3244" t="str">
        <f t="shared" si="6639"/>
        <v/>
      </c>
      <c r="O3244" t="str">
        <f t="shared" si="6640"/>
        <v/>
      </c>
    </row>
    <row r="3245" spans="1:25" x14ac:dyDescent="0.25">
      <c r="A3245" t="s">
        <v>146</v>
      </c>
      <c r="B3245" t="s">
        <v>76</v>
      </c>
      <c r="C3245" t="s">
        <v>493</v>
      </c>
      <c r="D3245">
        <v>0.01</v>
      </c>
      <c r="E3245" t="s">
        <v>1275</v>
      </c>
      <c r="F3245" t="s">
        <v>1245</v>
      </c>
      <c r="G3245" t="str">
        <f t="shared" si="6634"/>
        <v>DL2022054</v>
      </c>
      <c r="H3245" t="str">
        <f t="shared" si="6635"/>
        <v>23</v>
      </c>
      <c r="I3245" t="str">
        <f t="shared" si="6636"/>
        <v>Odder_23_20221109_DL2022054_EucSjaelland_GladsaxeGym</v>
      </c>
      <c r="J3245" t="str">
        <f>VLOOKUP(MID(C3245,4,6),Datasæt_Analysesystemer!$B$2:$E$69,3,FALSE)</f>
        <v>Odder</v>
      </c>
      <c r="K3245" t="str">
        <f t="shared" si="6637"/>
        <v>EP</v>
      </c>
      <c r="L3245" s="7" t="str">
        <f t="shared" si="6649"/>
        <v>No Ct</v>
      </c>
      <c r="M3245" t="str">
        <f t="shared" si="6638"/>
        <v/>
      </c>
      <c r="N3245" t="str">
        <f t="shared" si="6639"/>
        <v/>
      </c>
      <c r="O3245" t="str">
        <f t="shared" si="6640"/>
        <v/>
      </c>
      <c r="Y3245" t="str">
        <f>O3247</f>
        <v/>
      </c>
    </row>
    <row r="3246" spans="1:25" x14ac:dyDescent="0.25">
      <c r="A3246" t="s">
        <v>194</v>
      </c>
      <c r="B3246" t="s">
        <v>23</v>
      </c>
      <c r="C3246" t="s">
        <v>518</v>
      </c>
      <c r="D3246">
        <v>0.01</v>
      </c>
      <c r="E3246" t="s">
        <v>1275</v>
      </c>
      <c r="F3246" t="s">
        <v>1245</v>
      </c>
      <c r="G3246" t="str">
        <f t="shared" si="6634"/>
        <v>DL2022054</v>
      </c>
      <c r="H3246" t="str">
        <f t="shared" si="6635"/>
        <v>24</v>
      </c>
      <c r="I3246" t="str">
        <f t="shared" si="6636"/>
        <v>Odder_24_20221109_DL2022054_EucSjaelland_GladsaxeGym</v>
      </c>
      <c r="J3246" t="str">
        <f>VLOOKUP(MID(C3246,4,6),Datasæt_Analysesystemer!$B$2:$E$69,3,FALSE)</f>
        <v>Odder</v>
      </c>
      <c r="K3246" t="str">
        <f t="shared" si="6637"/>
        <v>PK</v>
      </c>
      <c r="L3246" s="7" t="str">
        <f t="shared" si="6649"/>
        <v>No Ct</v>
      </c>
      <c r="M3246">
        <f t="shared" si="6638"/>
        <v>0</v>
      </c>
      <c r="N3246">
        <f t="shared" si="6639"/>
        <v>0</v>
      </c>
      <c r="O3246">
        <f t="shared" si="6640"/>
        <v>0</v>
      </c>
      <c r="Q3246">
        <f t="shared" ref="Q3246" si="6698">IF(L3248="No Ct",0,L3248)</f>
        <v>0</v>
      </c>
      <c r="R3246">
        <f t="shared" ref="R3246" si="6699">IF(L3249="No Ct",0,L3249)</f>
        <v>0</v>
      </c>
      <c r="S3246" t="str">
        <f t="shared" ref="S3246" si="6700">IF(AND(M3246&gt;0,N3246=0),"Valid","Invalid")</f>
        <v>Invalid</v>
      </c>
      <c r="T3246" t="str">
        <f t="shared" ref="T3246" si="6701">IF(OR(Q3246&gt;1,R3246&gt;1),"Present","Absent")</f>
        <v>Absent</v>
      </c>
      <c r="U3246" t="str">
        <f t="shared" ref="U3246" si="6702">IF(OR(AND(Q3246&gt;1,Q3246&lt;41),AND(R3246&gt;1,R3246&lt;41)),"Ct&lt;41","Ct&gt;41")</f>
        <v>Ct&gt;41</v>
      </c>
      <c r="V3246" t="str">
        <f t="shared" ref="V3246" si="6703">J3246</f>
        <v>Odder</v>
      </c>
      <c r="W3246" t="str">
        <f t="shared" ref="W3246" si="6704">MID(F3246,10,9)</f>
        <v>DL2022054</v>
      </c>
      <c r="X3246" t="str">
        <f t="shared" ref="X3246" si="6705">W3246&amp;"_"&amp;V3246&amp;"_"&amp;S3246&amp;"_"&amp;T3246&amp;"_"&amp;U3246</f>
        <v>DL2022054_Odder_Invalid_Absent_Ct&gt;41</v>
      </c>
    </row>
    <row r="3247" spans="1:25" x14ac:dyDescent="0.25">
      <c r="A3247" t="s">
        <v>170</v>
      </c>
      <c r="B3247" t="s">
        <v>51</v>
      </c>
      <c r="C3247" t="s">
        <v>506</v>
      </c>
      <c r="D3247">
        <v>0.01</v>
      </c>
      <c r="E3247" t="s">
        <v>1275</v>
      </c>
      <c r="F3247" t="s">
        <v>1245</v>
      </c>
      <c r="G3247" t="str">
        <f t="shared" si="6634"/>
        <v>DL2022054</v>
      </c>
      <c r="H3247" t="str">
        <f t="shared" si="6635"/>
        <v>24</v>
      </c>
      <c r="I3247" t="str">
        <f t="shared" si="6636"/>
        <v>Odder_24_20221109_DL2022054_EucSjaelland_GladsaxeGym</v>
      </c>
      <c r="J3247" t="str">
        <f>VLOOKUP(MID(C3247,4,6),Datasæt_Analysesystemer!$B$2:$E$69,3,FALSE)</f>
        <v>Odder</v>
      </c>
      <c r="K3247" t="str">
        <f t="shared" si="6637"/>
        <v>NK</v>
      </c>
      <c r="L3247" s="7" t="str">
        <f t="shared" si="6649"/>
        <v>No Ct</v>
      </c>
      <c r="M3247" t="str">
        <f t="shared" si="6638"/>
        <v/>
      </c>
      <c r="N3247" t="str">
        <f t="shared" si="6639"/>
        <v/>
      </c>
      <c r="O3247" t="str">
        <f t="shared" si="6640"/>
        <v/>
      </c>
    </row>
    <row r="3248" spans="1:25" x14ac:dyDescent="0.25">
      <c r="A3248" t="s">
        <v>134</v>
      </c>
      <c r="B3248" t="s">
        <v>76</v>
      </c>
      <c r="C3248" t="s">
        <v>494</v>
      </c>
      <c r="D3248">
        <v>0.01</v>
      </c>
      <c r="E3248" t="s">
        <v>1275</v>
      </c>
      <c r="F3248" t="s">
        <v>1245</v>
      </c>
      <c r="G3248" t="str">
        <f t="shared" si="6634"/>
        <v>DL2022054</v>
      </c>
      <c r="H3248" t="str">
        <f t="shared" si="6635"/>
        <v>24</v>
      </c>
      <c r="I3248" t="str">
        <f t="shared" si="6636"/>
        <v>Odder_24_20221109_DL2022054_EucSjaelland_GladsaxeGym</v>
      </c>
      <c r="J3248" t="str">
        <f>VLOOKUP(MID(C3248,4,6),Datasæt_Analysesystemer!$B$2:$E$69,3,FALSE)</f>
        <v>Odder</v>
      </c>
      <c r="K3248" t="str">
        <f t="shared" si="6637"/>
        <v>EP</v>
      </c>
      <c r="L3248" s="7" t="str">
        <f t="shared" si="6649"/>
        <v>No Ct</v>
      </c>
      <c r="M3248" t="str">
        <f t="shared" si="6638"/>
        <v/>
      </c>
      <c r="N3248" t="str">
        <f t="shared" si="6639"/>
        <v/>
      </c>
      <c r="O3248" t="str">
        <f t="shared" si="6640"/>
        <v/>
      </c>
    </row>
    <row r="3249" spans="1:25" x14ac:dyDescent="0.25">
      <c r="A3249" t="s">
        <v>147</v>
      </c>
      <c r="B3249" t="s">
        <v>76</v>
      </c>
      <c r="C3249" t="s">
        <v>494</v>
      </c>
      <c r="D3249">
        <v>0.01</v>
      </c>
      <c r="E3249" t="s">
        <v>1275</v>
      </c>
      <c r="F3249" t="s">
        <v>1245</v>
      </c>
      <c r="G3249" t="str">
        <f t="shared" si="6634"/>
        <v>DL2022054</v>
      </c>
      <c r="H3249" t="str">
        <f t="shared" si="6635"/>
        <v>24</v>
      </c>
      <c r="I3249" t="str">
        <f t="shared" si="6636"/>
        <v>Odder_24_20221109_DL2022054_EucSjaelland_GladsaxeGym</v>
      </c>
      <c r="J3249" t="str">
        <f>VLOOKUP(MID(C3249,4,6),Datasæt_Analysesystemer!$B$2:$E$69,3,FALSE)</f>
        <v>Odder</v>
      </c>
      <c r="K3249" t="str">
        <f t="shared" si="6637"/>
        <v>EP</v>
      </c>
      <c r="L3249" s="7" t="str">
        <f t="shared" si="6649"/>
        <v>No Ct</v>
      </c>
      <c r="M3249" t="str">
        <f t="shared" si="6638"/>
        <v/>
      </c>
      <c r="N3249" t="str">
        <f t="shared" si="6639"/>
        <v/>
      </c>
      <c r="O3249" t="str">
        <f t="shared" si="6640"/>
        <v/>
      </c>
      <c r="Y3249" t="str">
        <f>O3251</f>
        <v/>
      </c>
    </row>
    <row r="3250" spans="1:25" x14ac:dyDescent="0.25">
      <c r="A3250" t="s">
        <v>22</v>
      </c>
      <c r="B3250" t="s">
        <v>23</v>
      </c>
      <c r="C3250" t="s">
        <v>24</v>
      </c>
      <c r="D3250" s="6">
        <v>0.01</v>
      </c>
      <c r="E3250" s="6">
        <v>30.81</v>
      </c>
      <c r="F3250" t="s">
        <v>1274</v>
      </c>
      <c r="G3250" t="str">
        <f t="shared" si="6634"/>
        <v>DL2022040</v>
      </c>
      <c r="H3250" t="str">
        <f t="shared" si="6635"/>
        <v>01</v>
      </c>
      <c r="I3250" t="str">
        <f t="shared" si="6636"/>
        <v>Aborre_01_20221115_DL2022040_FalkonergaardensOerregaard_Gym</v>
      </c>
      <c r="J3250" t="str">
        <f>VLOOKUP(MID(C3250,4,6),Datasæt_Analysesystemer!$B$2:$E$69,3,FALSE)</f>
        <v>Aborre</v>
      </c>
      <c r="K3250" t="str">
        <f t="shared" si="6637"/>
        <v>PK</v>
      </c>
      <c r="L3250" s="7">
        <f t="shared" si="6649"/>
        <v>30.81</v>
      </c>
      <c r="M3250">
        <f t="shared" si="6638"/>
        <v>30.81</v>
      </c>
      <c r="N3250">
        <f t="shared" si="6639"/>
        <v>0</v>
      </c>
      <c r="O3250">
        <f t="shared" si="6640"/>
        <v>0</v>
      </c>
      <c r="Q3250">
        <f t="shared" ref="Q3250" si="6706">IF(L3252="No Ct",0,L3252)</f>
        <v>0</v>
      </c>
      <c r="R3250">
        <f t="shared" ref="R3250" si="6707">IF(L3253="No Ct",0,L3253)</f>
        <v>0</v>
      </c>
      <c r="S3250" t="str">
        <f t="shared" ref="S3250" si="6708">IF(AND(M3250&gt;0,N3250=0),"Valid","Invalid")</f>
        <v>Valid</v>
      </c>
      <c r="T3250" t="str">
        <f t="shared" ref="T3250" si="6709">IF(OR(Q3250&gt;1,R3250&gt;1),"Present","Absent")</f>
        <v>Absent</v>
      </c>
      <c r="U3250" t="str">
        <f t="shared" ref="U3250" si="6710">IF(OR(AND(Q3250&gt;1,Q3250&lt;41),AND(R3250&gt;1,R3250&lt;41)),"Ct&lt;41","Ct&gt;41")</f>
        <v>Ct&gt;41</v>
      </c>
      <c r="V3250" t="str">
        <f t="shared" ref="V3250" si="6711">J3250</f>
        <v>Aborre</v>
      </c>
      <c r="W3250" t="str">
        <f t="shared" ref="W3250" si="6712">MID(F3250,10,9)</f>
        <v>DL2022040</v>
      </c>
      <c r="X3250" t="str">
        <f t="shared" ref="X3250" si="6713">W3250&amp;"_"&amp;V3250&amp;"_"&amp;S3250&amp;"_"&amp;T3250&amp;"_"&amp;U3250</f>
        <v>DL2022040_Aborre_Valid_Absent_Ct&gt;41</v>
      </c>
    </row>
    <row r="3251" spans="1:25" x14ac:dyDescent="0.25">
      <c r="A3251" t="s">
        <v>50</v>
      </c>
      <c r="B3251" t="s">
        <v>51</v>
      </c>
      <c r="C3251" t="s">
        <v>52</v>
      </c>
      <c r="D3251" s="6">
        <v>0.01</v>
      </c>
      <c r="E3251" s="6" t="s">
        <v>1275</v>
      </c>
      <c r="F3251" t="s">
        <v>1274</v>
      </c>
      <c r="G3251" t="str">
        <f t="shared" si="6634"/>
        <v>DL2022040</v>
      </c>
      <c r="H3251" t="str">
        <f t="shared" si="6635"/>
        <v>01</v>
      </c>
      <c r="I3251" t="str">
        <f t="shared" si="6636"/>
        <v>Aborre_01_20221115_DL2022040_FalkonergaardensOerregaard_Gym</v>
      </c>
      <c r="J3251" t="str">
        <f>VLOOKUP(MID(C3251,4,6),Datasæt_Analysesystemer!$B$2:$E$69,3,FALSE)</f>
        <v>Aborre</v>
      </c>
      <c r="K3251" t="str">
        <f t="shared" si="6637"/>
        <v>NK</v>
      </c>
      <c r="L3251" s="7" t="str">
        <f t="shared" si="6649"/>
        <v>No Ct</v>
      </c>
      <c r="M3251" t="str">
        <f t="shared" si="6638"/>
        <v/>
      </c>
      <c r="N3251" t="str">
        <f t="shared" si="6639"/>
        <v/>
      </c>
      <c r="O3251" t="str">
        <f t="shared" si="6640"/>
        <v/>
      </c>
    </row>
    <row r="3252" spans="1:25" x14ac:dyDescent="0.25">
      <c r="A3252" t="s">
        <v>75</v>
      </c>
      <c r="B3252" t="s">
        <v>76</v>
      </c>
      <c r="C3252" t="s">
        <v>77</v>
      </c>
      <c r="D3252" s="6">
        <v>0.01</v>
      </c>
      <c r="E3252" s="6" t="s">
        <v>1275</v>
      </c>
      <c r="F3252" t="s">
        <v>1274</v>
      </c>
      <c r="G3252" t="str">
        <f t="shared" si="6634"/>
        <v>DL2022040</v>
      </c>
      <c r="H3252" t="str">
        <f t="shared" si="6635"/>
        <v>01</v>
      </c>
      <c r="I3252" t="str">
        <f t="shared" si="6636"/>
        <v>Aborre_01_20221115_DL2022040_FalkonergaardensOerregaard_Gym</v>
      </c>
      <c r="J3252" t="str">
        <f>VLOOKUP(MID(C3252,4,6),Datasæt_Analysesystemer!$B$2:$E$69,3,FALSE)</f>
        <v>Aborre</v>
      </c>
      <c r="K3252" t="str">
        <f t="shared" si="6637"/>
        <v>EP</v>
      </c>
      <c r="L3252" s="7" t="str">
        <f t="shared" si="6649"/>
        <v>No Ct</v>
      </c>
      <c r="M3252" t="str">
        <f t="shared" si="6638"/>
        <v/>
      </c>
      <c r="N3252" t="str">
        <f t="shared" si="6639"/>
        <v/>
      </c>
      <c r="O3252" t="str">
        <f t="shared" si="6640"/>
        <v/>
      </c>
    </row>
    <row r="3253" spans="1:25" x14ac:dyDescent="0.25">
      <c r="A3253" t="s">
        <v>100</v>
      </c>
      <c r="B3253" t="s">
        <v>76</v>
      </c>
      <c r="C3253" t="s">
        <v>77</v>
      </c>
      <c r="D3253" s="6">
        <v>0.01</v>
      </c>
      <c r="E3253" s="6" t="s">
        <v>1275</v>
      </c>
      <c r="F3253" t="s">
        <v>1274</v>
      </c>
      <c r="G3253" t="str">
        <f t="shared" si="6634"/>
        <v>DL2022040</v>
      </c>
      <c r="H3253" t="str">
        <f t="shared" si="6635"/>
        <v>01</v>
      </c>
      <c r="I3253" t="str">
        <f t="shared" si="6636"/>
        <v>Aborre_01_20221115_DL2022040_FalkonergaardensOerregaard_Gym</v>
      </c>
      <c r="J3253" t="str">
        <f>VLOOKUP(MID(C3253,4,6),Datasæt_Analysesystemer!$B$2:$E$69,3,FALSE)</f>
        <v>Aborre</v>
      </c>
      <c r="K3253" t="str">
        <f t="shared" si="6637"/>
        <v>EP</v>
      </c>
      <c r="L3253" s="7" t="str">
        <f t="shared" si="6649"/>
        <v>No Ct</v>
      </c>
      <c r="M3253" t="str">
        <f t="shared" si="6638"/>
        <v/>
      </c>
      <c r="N3253" t="str">
        <f t="shared" si="6639"/>
        <v/>
      </c>
      <c r="O3253" t="str">
        <f t="shared" si="6640"/>
        <v/>
      </c>
    </row>
    <row r="3254" spans="1:25" x14ac:dyDescent="0.25">
      <c r="A3254" t="s">
        <v>27</v>
      </c>
      <c r="B3254" t="s">
        <v>23</v>
      </c>
      <c r="C3254" t="s">
        <v>28</v>
      </c>
      <c r="D3254" s="6">
        <v>0.01</v>
      </c>
      <c r="E3254" s="6">
        <v>32.979999999999997</v>
      </c>
      <c r="F3254" t="s">
        <v>1274</v>
      </c>
      <c r="G3254" t="str">
        <f t="shared" si="6634"/>
        <v>DL2022040</v>
      </c>
      <c r="H3254" t="str">
        <f t="shared" si="6635"/>
        <v>02</v>
      </c>
      <c r="I3254" t="str">
        <f t="shared" si="6636"/>
        <v>Aborre_02_20221115_DL2022040_FalkonergaardensOerregaard_Gym</v>
      </c>
      <c r="J3254" t="str">
        <f>VLOOKUP(MID(C3254,4,6),Datasæt_Analysesystemer!$B$2:$E$69,3,FALSE)</f>
        <v>Aborre</v>
      </c>
      <c r="K3254" t="str">
        <f t="shared" si="6637"/>
        <v>PK</v>
      </c>
      <c r="L3254" s="7">
        <f t="shared" si="6649"/>
        <v>32.979999999999997</v>
      </c>
      <c r="M3254">
        <f t="shared" si="6638"/>
        <v>32.979999999999997</v>
      </c>
      <c r="N3254">
        <f t="shared" si="6639"/>
        <v>0</v>
      </c>
      <c r="O3254">
        <f t="shared" si="6640"/>
        <v>0</v>
      </c>
      <c r="Q3254">
        <f t="shared" ref="Q3254" si="6714">IF(L3256="No Ct",0,L3256)</f>
        <v>0</v>
      </c>
      <c r="R3254">
        <f t="shared" ref="R3254" si="6715">IF(L3257="No Ct",0,L3257)</f>
        <v>0</v>
      </c>
      <c r="S3254" t="str">
        <f t="shared" ref="S3254" si="6716">IF(AND(M3254&gt;0,N3254=0),"Valid","Invalid")</f>
        <v>Valid</v>
      </c>
      <c r="T3254" t="str">
        <f t="shared" ref="T3254" si="6717">IF(OR(Q3254&gt;1,R3254&gt;1),"Present","Absent")</f>
        <v>Absent</v>
      </c>
      <c r="U3254" t="str">
        <f t="shared" ref="U3254" si="6718">IF(OR(AND(Q3254&gt;1,Q3254&lt;41),AND(R3254&gt;1,R3254&lt;41)),"Ct&lt;41","Ct&gt;41")</f>
        <v>Ct&gt;41</v>
      </c>
      <c r="V3254" t="str">
        <f t="shared" ref="V3254" si="6719">J3254</f>
        <v>Aborre</v>
      </c>
      <c r="W3254" t="str">
        <f t="shared" ref="W3254" si="6720">MID(F3254,10,9)</f>
        <v>DL2022040</v>
      </c>
      <c r="X3254" t="str">
        <f t="shared" ref="X3254" si="6721">W3254&amp;"_"&amp;V3254&amp;"_"&amp;S3254&amp;"_"&amp;T3254&amp;"_"&amp;U3254</f>
        <v>DL2022040_Aborre_Valid_Absent_Ct&gt;41</v>
      </c>
    </row>
    <row r="3255" spans="1:25" x14ac:dyDescent="0.25">
      <c r="A3255" t="s">
        <v>53</v>
      </c>
      <c r="B3255" t="s">
        <v>51</v>
      </c>
      <c r="C3255" t="s">
        <v>54</v>
      </c>
      <c r="D3255" s="6">
        <v>0.01</v>
      </c>
      <c r="E3255" s="6" t="s">
        <v>1275</v>
      </c>
      <c r="F3255" t="s">
        <v>1274</v>
      </c>
      <c r="G3255" t="str">
        <f t="shared" si="6634"/>
        <v>DL2022040</v>
      </c>
      <c r="H3255" t="str">
        <f t="shared" si="6635"/>
        <v>02</v>
      </c>
      <c r="I3255" t="str">
        <f t="shared" si="6636"/>
        <v>Aborre_02_20221115_DL2022040_FalkonergaardensOerregaard_Gym</v>
      </c>
      <c r="J3255" t="str">
        <f>VLOOKUP(MID(C3255,4,6),Datasæt_Analysesystemer!$B$2:$E$69,3,FALSE)</f>
        <v>Aborre</v>
      </c>
      <c r="K3255" t="str">
        <f t="shared" si="6637"/>
        <v>NK</v>
      </c>
      <c r="L3255" s="7" t="str">
        <f t="shared" si="6649"/>
        <v>No Ct</v>
      </c>
      <c r="M3255" t="str">
        <f t="shared" si="6638"/>
        <v/>
      </c>
      <c r="N3255" t="str">
        <f t="shared" si="6639"/>
        <v/>
      </c>
      <c r="O3255" t="str">
        <f t="shared" si="6640"/>
        <v/>
      </c>
    </row>
    <row r="3256" spans="1:25" x14ac:dyDescent="0.25">
      <c r="A3256" t="s">
        <v>78</v>
      </c>
      <c r="B3256" t="s">
        <v>76</v>
      </c>
      <c r="C3256" t="s">
        <v>79</v>
      </c>
      <c r="D3256" s="6">
        <v>0.01</v>
      </c>
      <c r="E3256" s="6" t="s">
        <v>1275</v>
      </c>
      <c r="F3256" t="s">
        <v>1274</v>
      </c>
      <c r="G3256" t="str">
        <f t="shared" si="6634"/>
        <v>DL2022040</v>
      </c>
      <c r="H3256" t="str">
        <f t="shared" si="6635"/>
        <v>02</v>
      </c>
      <c r="I3256" t="str">
        <f t="shared" si="6636"/>
        <v>Aborre_02_20221115_DL2022040_FalkonergaardensOerregaard_Gym</v>
      </c>
      <c r="J3256" t="str">
        <f>VLOOKUP(MID(C3256,4,6),Datasæt_Analysesystemer!$B$2:$E$69,3,FALSE)</f>
        <v>Aborre</v>
      </c>
      <c r="K3256" t="str">
        <f t="shared" si="6637"/>
        <v>EP</v>
      </c>
      <c r="L3256" s="7" t="str">
        <f t="shared" si="6649"/>
        <v>No Ct</v>
      </c>
      <c r="M3256" t="str">
        <f t="shared" si="6638"/>
        <v/>
      </c>
      <c r="N3256" t="str">
        <f t="shared" si="6639"/>
        <v/>
      </c>
      <c r="O3256" t="str">
        <f t="shared" si="6640"/>
        <v/>
      </c>
    </row>
    <row r="3257" spans="1:25" x14ac:dyDescent="0.25">
      <c r="A3257" t="s">
        <v>101</v>
      </c>
      <c r="B3257" t="s">
        <v>76</v>
      </c>
      <c r="C3257" t="s">
        <v>79</v>
      </c>
      <c r="D3257" s="6">
        <v>0.01</v>
      </c>
      <c r="E3257" s="6" t="s">
        <v>1275</v>
      </c>
      <c r="F3257" t="s">
        <v>1274</v>
      </c>
      <c r="G3257" t="str">
        <f t="shared" si="6634"/>
        <v>DL2022040</v>
      </c>
      <c r="H3257" t="str">
        <f t="shared" si="6635"/>
        <v>02</v>
      </c>
      <c r="I3257" t="str">
        <f t="shared" si="6636"/>
        <v>Aborre_02_20221115_DL2022040_FalkonergaardensOerregaard_Gym</v>
      </c>
      <c r="J3257" t="str">
        <f>VLOOKUP(MID(C3257,4,6),Datasæt_Analysesystemer!$B$2:$E$69,3,FALSE)</f>
        <v>Aborre</v>
      </c>
      <c r="K3257" t="str">
        <f t="shared" si="6637"/>
        <v>EP</v>
      </c>
      <c r="L3257" s="7" t="str">
        <f t="shared" si="6649"/>
        <v>No Ct</v>
      </c>
      <c r="M3257" t="str">
        <f t="shared" si="6638"/>
        <v/>
      </c>
      <c r="N3257" t="str">
        <f t="shared" si="6639"/>
        <v/>
      </c>
      <c r="O3257" t="str">
        <f t="shared" si="6640"/>
        <v/>
      </c>
    </row>
    <row r="3258" spans="1:25" x14ac:dyDescent="0.25">
      <c r="A3258" t="s">
        <v>29</v>
      </c>
      <c r="B3258" t="s">
        <v>23</v>
      </c>
      <c r="C3258" t="s">
        <v>30</v>
      </c>
      <c r="D3258" s="6">
        <v>0.01</v>
      </c>
      <c r="E3258" s="6">
        <v>24.43</v>
      </c>
      <c r="F3258" t="s">
        <v>1274</v>
      </c>
      <c r="G3258" t="str">
        <f t="shared" si="6634"/>
        <v>DL2022040</v>
      </c>
      <c r="H3258" t="str">
        <f t="shared" si="6635"/>
        <v>03</v>
      </c>
      <c r="I3258" t="str">
        <f t="shared" si="6636"/>
        <v>Skrubbe_03_20221115_DL2022040_FalkonergaardensOerregaard_Gym</v>
      </c>
      <c r="J3258" t="str">
        <f>VLOOKUP(MID(C3258,4,6),Datasæt_Analysesystemer!$B$2:$E$69,3,FALSE)</f>
        <v>Skrubbe</v>
      </c>
      <c r="K3258" t="str">
        <f t="shared" si="6637"/>
        <v>PK</v>
      </c>
      <c r="L3258" s="7">
        <f t="shared" si="6649"/>
        <v>24.43</v>
      </c>
      <c r="M3258">
        <f t="shared" si="6638"/>
        <v>24.43</v>
      </c>
      <c r="N3258">
        <f t="shared" si="6639"/>
        <v>0</v>
      </c>
      <c r="O3258">
        <f t="shared" si="6640"/>
        <v>0</v>
      </c>
      <c r="Q3258">
        <f t="shared" ref="Q3258" si="6722">IF(L3260="No Ct",0,L3260)</f>
        <v>0</v>
      </c>
      <c r="R3258">
        <f t="shared" ref="R3258" si="6723">IF(L3261="No Ct",0,L3261)</f>
        <v>0</v>
      </c>
      <c r="S3258" t="str">
        <f t="shared" ref="S3258" si="6724">IF(AND(M3258&gt;0,N3258=0),"Valid","Invalid")</f>
        <v>Valid</v>
      </c>
      <c r="T3258" t="str">
        <f t="shared" ref="T3258" si="6725">IF(OR(Q3258&gt;1,R3258&gt;1),"Present","Absent")</f>
        <v>Absent</v>
      </c>
      <c r="U3258" t="str">
        <f t="shared" ref="U3258" si="6726">IF(OR(AND(Q3258&gt;1,Q3258&lt;41),AND(R3258&gt;1,R3258&lt;41)),"Ct&lt;41","Ct&gt;41")</f>
        <v>Ct&gt;41</v>
      </c>
      <c r="V3258" t="str">
        <f t="shared" ref="V3258" si="6727">J3258</f>
        <v>Skrubbe</v>
      </c>
      <c r="W3258" t="str">
        <f t="shared" ref="W3258" si="6728">MID(F3258,10,9)</f>
        <v>DL2022040</v>
      </c>
      <c r="X3258" t="str">
        <f t="shared" ref="X3258" si="6729">W3258&amp;"_"&amp;V3258&amp;"_"&amp;S3258&amp;"_"&amp;T3258&amp;"_"&amp;U3258</f>
        <v>DL2022040_Skrubbe_Valid_Absent_Ct&gt;41</v>
      </c>
    </row>
    <row r="3259" spans="1:25" x14ac:dyDescent="0.25">
      <c r="A3259" t="s">
        <v>55</v>
      </c>
      <c r="B3259" t="s">
        <v>51</v>
      </c>
      <c r="C3259" t="s">
        <v>56</v>
      </c>
      <c r="D3259" s="6">
        <v>0.01</v>
      </c>
      <c r="E3259" s="6" t="s">
        <v>1275</v>
      </c>
      <c r="F3259" t="s">
        <v>1274</v>
      </c>
      <c r="G3259" t="str">
        <f t="shared" si="6634"/>
        <v>DL2022040</v>
      </c>
      <c r="H3259" t="str">
        <f t="shared" si="6635"/>
        <v>03</v>
      </c>
      <c r="I3259" t="str">
        <f t="shared" si="6636"/>
        <v>Skrubbe_03_20221115_DL2022040_FalkonergaardensOerregaard_Gym</v>
      </c>
      <c r="J3259" t="str">
        <f>VLOOKUP(MID(C3259,4,6),Datasæt_Analysesystemer!$B$2:$E$69,3,FALSE)</f>
        <v>Skrubbe</v>
      </c>
      <c r="K3259" t="str">
        <f t="shared" si="6637"/>
        <v>NK</v>
      </c>
      <c r="L3259" s="7" t="str">
        <f t="shared" si="6649"/>
        <v>No Ct</v>
      </c>
      <c r="M3259" t="str">
        <f t="shared" si="6638"/>
        <v/>
      </c>
      <c r="N3259" t="str">
        <f t="shared" si="6639"/>
        <v/>
      </c>
      <c r="O3259" t="str">
        <f t="shared" si="6640"/>
        <v/>
      </c>
    </row>
    <row r="3260" spans="1:25" x14ac:dyDescent="0.25">
      <c r="A3260" t="s">
        <v>80</v>
      </c>
      <c r="B3260" t="s">
        <v>76</v>
      </c>
      <c r="C3260" t="s">
        <v>81</v>
      </c>
      <c r="D3260" s="6">
        <v>0.01</v>
      </c>
      <c r="E3260" s="6" t="s">
        <v>1275</v>
      </c>
      <c r="F3260" t="s">
        <v>1274</v>
      </c>
      <c r="G3260" t="str">
        <f t="shared" si="6634"/>
        <v>DL2022040</v>
      </c>
      <c r="H3260" t="str">
        <f t="shared" si="6635"/>
        <v>03</v>
      </c>
      <c r="I3260" t="str">
        <f t="shared" si="6636"/>
        <v>Skrubbe_03_20221115_DL2022040_FalkonergaardensOerregaard_Gym</v>
      </c>
      <c r="J3260" t="str">
        <f>VLOOKUP(MID(C3260,4,6),Datasæt_Analysesystemer!$B$2:$E$69,3,FALSE)</f>
        <v>Skrubbe</v>
      </c>
      <c r="K3260" t="str">
        <f t="shared" si="6637"/>
        <v>EP</v>
      </c>
      <c r="L3260" s="7" t="str">
        <f t="shared" si="6649"/>
        <v>No Ct</v>
      </c>
      <c r="M3260" t="str">
        <f t="shared" si="6638"/>
        <v/>
      </c>
      <c r="N3260" t="str">
        <f t="shared" si="6639"/>
        <v/>
      </c>
      <c r="O3260" t="str">
        <f t="shared" si="6640"/>
        <v/>
      </c>
    </row>
    <row r="3261" spans="1:25" x14ac:dyDescent="0.25">
      <c r="A3261" t="s">
        <v>102</v>
      </c>
      <c r="B3261" t="s">
        <v>76</v>
      </c>
      <c r="C3261" t="s">
        <v>81</v>
      </c>
      <c r="D3261" s="6">
        <v>0.01</v>
      </c>
      <c r="E3261" s="6" t="s">
        <v>1275</v>
      </c>
      <c r="F3261" t="s">
        <v>1274</v>
      </c>
      <c r="G3261" t="str">
        <f t="shared" si="6634"/>
        <v>DL2022040</v>
      </c>
      <c r="H3261" t="str">
        <f t="shared" si="6635"/>
        <v>03</v>
      </c>
      <c r="I3261" t="str">
        <f t="shared" si="6636"/>
        <v>Skrubbe_03_20221115_DL2022040_FalkonergaardensOerregaard_Gym</v>
      </c>
      <c r="J3261" t="str">
        <f>VLOOKUP(MID(C3261,4,6),Datasæt_Analysesystemer!$B$2:$E$69,3,FALSE)</f>
        <v>Skrubbe</v>
      </c>
      <c r="K3261" t="str">
        <f t="shared" si="6637"/>
        <v>EP</v>
      </c>
      <c r="L3261" s="7" t="str">
        <f t="shared" si="6649"/>
        <v>No Ct</v>
      </c>
      <c r="M3261" t="str">
        <f t="shared" si="6638"/>
        <v/>
      </c>
      <c r="N3261" t="str">
        <f t="shared" si="6639"/>
        <v/>
      </c>
      <c r="O3261" t="str">
        <f t="shared" si="6640"/>
        <v/>
      </c>
    </row>
    <row r="3262" spans="1:25" x14ac:dyDescent="0.25">
      <c r="A3262" t="s">
        <v>31</v>
      </c>
      <c r="B3262" t="s">
        <v>23</v>
      </c>
      <c r="C3262" t="s">
        <v>32</v>
      </c>
      <c r="D3262" s="6">
        <v>0.01</v>
      </c>
      <c r="E3262" s="6">
        <v>23.35</v>
      </c>
      <c r="F3262" t="s">
        <v>1274</v>
      </c>
      <c r="G3262" t="str">
        <f t="shared" si="6634"/>
        <v>DL2022040</v>
      </c>
      <c r="H3262" t="str">
        <f t="shared" si="6635"/>
        <v>04</v>
      </c>
      <c r="I3262" t="str">
        <f t="shared" si="6636"/>
        <v>Skrubbe_04_20221115_DL2022040_FalkonergaardensOerregaard_Gym</v>
      </c>
      <c r="J3262" t="str">
        <f>VLOOKUP(MID(C3262,4,6),Datasæt_Analysesystemer!$B$2:$E$69,3,FALSE)</f>
        <v>Skrubbe</v>
      </c>
      <c r="K3262" t="str">
        <f t="shared" si="6637"/>
        <v>PK</v>
      </c>
      <c r="L3262" s="7">
        <f t="shared" si="6649"/>
        <v>23.35</v>
      </c>
      <c r="M3262">
        <f t="shared" si="6638"/>
        <v>23.35</v>
      </c>
      <c r="N3262">
        <f t="shared" si="6639"/>
        <v>0</v>
      </c>
      <c r="O3262">
        <f t="shared" si="6640"/>
        <v>0</v>
      </c>
      <c r="Q3262">
        <f t="shared" ref="Q3262" si="6730">IF(L3264="No Ct",0,L3264)</f>
        <v>0</v>
      </c>
      <c r="R3262">
        <f t="shared" ref="R3262" si="6731">IF(L3265="No Ct",0,L3265)</f>
        <v>0</v>
      </c>
      <c r="S3262" t="str">
        <f t="shared" ref="S3262" si="6732">IF(AND(M3262&gt;0,N3262=0),"Valid","Invalid")</f>
        <v>Valid</v>
      </c>
      <c r="T3262" t="str">
        <f t="shared" ref="T3262" si="6733">IF(OR(Q3262&gt;1,R3262&gt;1),"Present","Absent")</f>
        <v>Absent</v>
      </c>
      <c r="U3262" t="str">
        <f t="shared" ref="U3262" si="6734">IF(OR(AND(Q3262&gt;1,Q3262&lt;41),AND(R3262&gt;1,R3262&lt;41)),"Ct&lt;41","Ct&gt;41")</f>
        <v>Ct&gt;41</v>
      </c>
      <c r="V3262" t="str">
        <f t="shared" ref="V3262" si="6735">J3262</f>
        <v>Skrubbe</v>
      </c>
      <c r="W3262" t="str">
        <f t="shared" ref="W3262" si="6736">MID(F3262,10,9)</f>
        <v>DL2022040</v>
      </c>
      <c r="X3262" t="str">
        <f t="shared" ref="X3262" si="6737">W3262&amp;"_"&amp;V3262&amp;"_"&amp;S3262&amp;"_"&amp;T3262&amp;"_"&amp;U3262</f>
        <v>DL2022040_Skrubbe_Valid_Absent_Ct&gt;41</v>
      </c>
    </row>
    <row r="3263" spans="1:25" x14ac:dyDescent="0.25">
      <c r="A3263" t="s">
        <v>57</v>
      </c>
      <c r="B3263" t="s">
        <v>51</v>
      </c>
      <c r="C3263" t="s">
        <v>58</v>
      </c>
      <c r="D3263" s="6">
        <v>0.01</v>
      </c>
      <c r="E3263" s="6" t="s">
        <v>1275</v>
      </c>
      <c r="F3263" t="s">
        <v>1274</v>
      </c>
      <c r="G3263" t="str">
        <f t="shared" si="6634"/>
        <v>DL2022040</v>
      </c>
      <c r="H3263" t="str">
        <f t="shared" si="6635"/>
        <v>04</v>
      </c>
      <c r="I3263" t="str">
        <f t="shared" si="6636"/>
        <v>Skrubbe_04_20221115_DL2022040_FalkonergaardensOerregaard_Gym</v>
      </c>
      <c r="J3263" t="str">
        <f>VLOOKUP(MID(C3263,4,6),Datasæt_Analysesystemer!$B$2:$E$69,3,FALSE)</f>
        <v>Skrubbe</v>
      </c>
      <c r="K3263" t="str">
        <f t="shared" si="6637"/>
        <v>NK</v>
      </c>
      <c r="L3263" s="7" t="str">
        <f t="shared" si="6649"/>
        <v>No Ct</v>
      </c>
      <c r="M3263" t="str">
        <f t="shared" si="6638"/>
        <v/>
      </c>
      <c r="N3263" t="str">
        <f t="shared" si="6639"/>
        <v/>
      </c>
      <c r="O3263" t="str">
        <f t="shared" si="6640"/>
        <v/>
      </c>
    </row>
    <row r="3264" spans="1:25" x14ac:dyDescent="0.25">
      <c r="A3264" t="s">
        <v>82</v>
      </c>
      <c r="B3264" t="s">
        <v>76</v>
      </c>
      <c r="C3264" t="s">
        <v>83</v>
      </c>
      <c r="D3264" s="6">
        <v>0.01</v>
      </c>
      <c r="E3264" s="6" t="s">
        <v>1275</v>
      </c>
      <c r="F3264" t="s">
        <v>1274</v>
      </c>
      <c r="G3264" t="str">
        <f t="shared" si="6634"/>
        <v>DL2022040</v>
      </c>
      <c r="H3264" t="str">
        <f t="shared" si="6635"/>
        <v>04</v>
      </c>
      <c r="I3264" t="str">
        <f t="shared" si="6636"/>
        <v>Skrubbe_04_20221115_DL2022040_FalkonergaardensOerregaard_Gym</v>
      </c>
      <c r="J3264" t="str">
        <f>VLOOKUP(MID(C3264,4,6),Datasæt_Analysesystemer!$B$2:$E$69,3,FALSE)</f>
        <v>Skrubbe</v>
      </c>
      <c r="K3264" t="str">
        <f t="shared" si="6637"/>
        <v>EP</v>
      </c>
      <c r="L3264" s="7" t="str">
        <f t="shared" si="6649"/>
        <v>No Ct</v>
      </c>
      <c r="M3264" t="str">
        <f t="shared" si="6638"/>
        <v/>
      </c>
      <c r="N3264" t="str">
        <f t="shared" si="6639"/>
        <v/>
      </c>
      <c r="O3264" t="str">
        <f t="shared" si="6640"/>
        <v/>
      </c>
    </row>
    <row r="3265" spans="1:24" x14ac:dyDescent="0.25">
      <c r="A3265" t="s">
        <v>103</v>
      </c>
      <c r="B3265" t="s">
        <v>76</v>
      </c>
      <c r="C3265" t="s">
        <v>83</v>
      </c>
      <c r="D3265" s="6">
        <v>0.01</v>
      </c>
      <c r="E3265" s="6" t="s">
        <v>1275</v>
      </c>
      <c r="F3265" t="s">
        <v>1274</v>
      </c>
      <c r="G3265" t="str">
        <f t="shared" si="6634"/>
        <v>DL2022040</v>
      </c>
      <c r="H3265" t="str">
        <f t="shared" si="6635"/>
        <v>04</v>
      </c>
      <c r="I3265" t="str">
        <f t="shared" si="6636"/>
        <v>Skrubbe_04_20221115_DL2022040_FalkonergaardensOerregaard_Gym</v>
      </c>
      <c r="J3265" t="str">
        <f>VLOOKUP(MID(C3265,4,6),Datasæt_Analysesystemer!$B$2:$E$69,3,FALSE)</f>
        <v>Skrubbe</v>
      </c>
      <c r="K3265" t="str">
        <f t="shared" si="6637"/>
        <v>EP</v>
      </c>
      <c r="L3265" s="7" t="str">
        <f t="shared" si="6649"/>
        <v>No Ct</v>
      </c>
      <c r="M3265" t="str">
        <f t="shared" si="6638"/>
        <v/>
      </c>
      <c r="N3265" t="str">
        <f t="shared" si="6639"/>
        <v/>
      </c>
      <c r="O3265" t="str">
        <f t="shared" si="6640"/>
        <v/>
      </c>
    </row>
    <row r="3266" spans="1:24" x14ac:dyDescent="0.25">
      <c r="A3266" t="s">
        <v>33</v>
      </c>
      <c r="B3266" t="s">
        <v>23</v>
      </c>
      <c r="C3266" t="s">
        <v>34</v>
      </c>
      <c r="D3266" s="6">
        <v>0.01</v>
      </c>
      <c r="E3266" s="6">
        <v>31.12</v>
      </c>
      <c r="F3266" t="s">
        <v>1274</v>
      </c>
      <c r="G3266" t="str">
        <f t="shared" si="6634"/>
        <v>DL2022040</v>
      </c>
      <c r="H3266" t="str">
        <f t="shared" si="6635"/>
        <v>05</v>
      </c>
      <c r="I3266" t="str">
        <f t="shared" si="6636"/>
        <v>Stillehavsøsters_05_20221115_DL2022040_FalkonergaardensOerregaard_Gym</v>
      </c>
      <c r="J3266" t="str">
        <f>VLOOKUP(MID(C3266,4,6),Datasæt_Analysesystemer!$B$2:$E$69,3,FALSE)</f>
        <v>Stillehavsøsters</v>
      </c>
      <c r="K3266" t="str">
        <f t="shared" si="6637"/>
        <v>PK</v>
      </c>
      <c r="L3266" s="7">
        <f t="shared" si="6649"/>
        <v>31.12</v>
      </c>
      <c r="M3266">
        <f t="shared" si="6638"/>
        <v>31.12</v>
      </c>
      <c r="N3266">
        <f t="shared" si="6639"/>
        <v>0</v>
      </c>
      <c r="O3266">
        <f t="shared" si="6640"/>
        <v>0</v>
      </c>
      <c r="Q3266">
        <f t="shared" ref="Q3266" si="6738">IF(L3268="No Ct",0,L3268)</f>
        <v>0</v>
      </c>
      <c r="R3266">
        <f t="shared" ref="R3266" si="6739">IF(L3269="No Ct",0,L3269)</f>
        <v>0</v>
      </c>
      <c r="S3266" t="str">
        <f t="shared" ref="S3266" si="6740">IF(AND(M3266&gt;0,N3266=0),"Valid","Invalid")</f>
        <v>Valid</v>
      </c>
      <c r="T3266" t="str">
        <f t="shared" ref="T3266" si="6741">IF(OR(Q3266&gt;1,R3266&gt;1),"Present","Absent")</f>
        <v>Absent</v>
      </c>
      <c r="U3266" t="str">
        <f t="shared" ref="U3266" si="6742">IF(OR(AND(Q3266&gt;1,Q3266&lt;41),AND(R3266&gt;1,R3266&lt;41)),"Ct&lt;41","Ct&gt;41")</f>
        <v>Ct&gt;41</v>
      </c>
      <c r="V3266" t="str">
        <f t="shared" ref="V3266" si="6743">J3266</f>
        <v>Stillehavsøsters</v>
      </c>
      <c r="W3266" t="str">
        <f t="shared" ref="W3266" si="6744">MID(F3266,10,9)</f>
        <v>DL2022040</v>
      </c>
      <c r="X3266" t="str">
        <f t="shared" ref="X3266" si="6745">W3266&amp;"_"&amp;V3266&amp;"_"&amp;S3266&amp;"_"&amp;T3266&amp;"_"&amp;U3266</f>
        <v>DL2022040_Stillehavsøsters_Valid_Absent_Ct&gt;41</v>
      </c>
    </row>
    <row r="3267" spans="1:24" x14ac:dyDescent="0.25">
      <c r="A3267" t="s">
        <v>59</v>
      </c>
      <c r="B3267" t="s">
        <v>51</v>
      </c>
      <c r="C3267" t="s">
        <v>60</v>
      </c>
      <c r="D3267" s="6">
        <v>0.01</v>
      </c>
      <c r="E3267" s="6" t="s">
        <v>1275</v>
      </c>
      <c r="F3267" t="s">
        <v>1274</v>
      </c>
      <c r="G3267" t="str">
        <f t="shared" si="6634"/>
        <v>DL2022040</v>
      </c>
      <c r="H3267" t="str">
        <f t="shared" si="6635"/>
        <v>05</v>
      </c>
      <c r="I3267" t="str">
        <f t="shared" si="6636"/>
        <v>Stillehavsøsters_05_20221115_DL2022040_FalkonergaardensOerregaard_Gym</v>
      </c>
      <c r="J3267" t="str">
        <f>VLOOKUP(MID(C3267,4,6),Datasæt_Analysesystemer!$B$2:$E$69,3,FALSE)</f>
        <v>Stillehavsøsters</v>
      </c>
      <c r="K3267" t="str">
        <f t="shared" si="6637"/>
        <v>NK</v>
      </c>
      <c r="L3267" s="7" t="str">
        <f t="shared" si="6649"/>
        <v>No Ct</v>
      </c>
      <c r="M3267" t="str">
        <f t="shared" si="6638"/>
        <v/>
      </c>
      <c r="N3267" t="str">
        <f t="shared" si="6639"/>
        <v/>
      </c>
      <c r="O3267" t="str">
        <f t="shared" si="6640"/>
        <v/>
      </c>
    </row>
    <row r="3268" spans="1:24" x14ac:dyDescent="0.25">
      <c r="A3268" t="s">
        <v>84</v>
      </c>
      <c r="B3268" t="s">
        <v>76</v>
      </c>
      <c r="C3268" t="s">
        <v>85</v>
      </c>
      <c r="D3268" s="6">
        <v>0.01</v>
      </c>
      <c r="E3268" s="6" t="s">
        <v>1275</v>
      </c>
      <c r="F3268" t="s">
        <v>1274</v>
      </c>
      <c r="G3268" t="str">
        <f t="shared" si="6634"/>
        <v>DL2022040</v>
      </c>
      <c r="H3268" t="str">
        <f t="shared" si="6635"/>
        <v>05</v>
      </c>
      <c r="I3268" t="str">
        <f t="shared" si="6636"/>
        <v>Stillehavsøsters_05_20221115_DL2022040_FalkonergaardensOerregaard_Gym</v>
      </c>
      <c r="J3268" t="str">
        <f>VLOOKUP(MID(C3268,4,6),Datasæt_Analysesystemer!$B$2:$E$69,3,FALSE)</f>
        <v>Stillehavsøsters</v>
      </c>
      <c r="K3268" t="str">
        <f t="shared" si="6637"/>
        <v>EP</v>
      </c>
      <c r="L3268" s="7" t="str">
        <f t="shared" si="6649"/>
        <v>No Ct</v>
      </c>
      <c r="M3268" t="str">
        <f t="shared" si="6638"/>
        <v/>
      </c>
      <c r="N3268" t="str">
        <f t="shared" si="6639"/>
        <v/>
      </c>
      <c r="O3268" t="str">
        <f t="shared" si="6640"/>
        <v/>
      </c>
    </row>
    <row r="3269" spans="1:24" x14ac:dyDescent="0.25">
      <c r="A3269" t="s">
        <v>104</v>
      </c>
      <c r="B3269" t="s">
        <v>76</v>
      </c>
      <c r="C3269" t="s">
        <v>85</v>
      </c>
      <c r="D3269" s="6">
        <v>0.01</v>
      </c>
      <c r="E3269" s="6" t="s">
        <v>1275</v>
      </c>
      <c r="F3269" t="s">
        <v>1274</v>
      </c>
      <c r="G3269" t="str">
        <f t="shared" si="6634"/>
        <v>DL2022040</v>
      </c>
      <c r="H3269" t="str">
        <f t="shared" si="6635"/>
        <v>05</v>
      </c>
      <c r="I3269" t="str">
        <f t="shared" si="6636"/>
        <v>Stillehavsøsters_05_20221115_DL2022040_FalkonergaardensOerregaard_Gym</v>
      </c>
      <c r="J3269" t="str">
        <f>VLOOKUP(MID(C3269,4,6),Datasæt_Analysesystemer!$B$2:$E$69,3,FALSE)</f>
        <v>Stillehavsøsters</v>
      </c>
      <c r="K3269" t="str">
        <f t="shared" si="6637"/>
        <v>EP</v>
      </c>
      <c r="L3269" s="7" t="str">
        <f t="shared" si="6649"/>
        <v>No Ct</v>
      </c>
      <c r="M3269" t="str">
        <f t="shared" si="6638"/>
        <v/>
      </c>
      <c r="N3269" t="str">
        <f t="shared" si="6639"/>
        <v/>
      </c>
      <c r="O3269" t="str">
        <f t="shared" si="6640"/>
        <v/>
      </c>
    </row>
    <row r="3270" spans="1:24" x14ac:dyDescent="0.25">
      <c r="A3270" t="s">
        <v>35</v>
      </c>
      <c r="B3270" t="s">
        <v>23</v>
      </c>
      <c r="C3270" t="s">
        <v>36</v>
      </c>
      <c r="D3270" s="6">
        <v>0.01</v>
      </c>
      <c r="E3270" s="6">
        <v>30.04</v>
      </c>
      <c r="F3270" t="s">
        <v>1274</v>
      </c>
      <c r="G3270" t="str">
        <f t="shared" si="6634"/>
        <v>DL2022040</v>
      </c>
      <c r="H3270" t="str">
        <f t="shared" si="6635"/>
        <v>06</v>
      </c>
      <c r="I3270" t="str">
        <f t="shared" si="6636"/>
        <v>Stillehavsøsters_06_20221115_DL2022040_FalkonergaardensOerregaard_Gym</v>
      </c>
      <c r="J3270" t="str">
        <f>VLOOKUP(MID(C3270,4,6),Datasæt_Analysesystemer!$B$2:$E$69,3,FALSE)</f>
        <v>Stillehavsøsters</v>
      </c>
      <c r="K3270" t="str">
        <f t="shared" si="6637"/>
        <v>PK</v>
      </c>
      <c r="L3270" s="7">
        <f t="shared" si="6649"/>
        <v>30.04</v>
      </c>
      <c r="M3270">
        <f t="shared" si="6638"/>
        <v>30.04</v>
      </c>
      <c r="N3270">
        <f t="shared" si="6639"/>
        <v>0</v>
      </c>
      <c r="O3270">
        <f t="shared" si="6640"/>
        <v>0</v>
      </c>
      <c r="Q3270">
        <f t="shared" ref="Q3270" si="6746">IF(L3272="No Ct",0,L3272)</f>
        <v>0</v>
      </c>
      <c r="R3270">
        <f t="shared" ref="R3270" si="6747">IF(L3273="No Ct",0,L3273)</f>
        <v>0</v>
      </c>
      <c r="S3270" t="str">
        <f t="shared" ref="S3270" si="6748">IF(AND(M3270&gt;0,N3270=0),"Valid","Invalid")</f>
        <v>Valid</v>
      </c>
      <c r="T3270" t="str">
        <f t="shared" ref="T3270" si="6749">IF(OR(Q3270&gt;1,R3270&gt;1),"Present","Absent")</f>
        <v>Absent</v>
      </c>
      <c r="U3270" t="str">
        <f t="shared" ref="U3270" si="6750">IF(OR(AND(Q3270&gt;1,Q3270&lt;41),AND(R3270&gt;1,R3270&lt;41)),"Ct&lt;41","Ct&gt;41")</f>
        <v>Ct&gt;41</v>
      </c>
      <c r="V3270" t="str">
        <f t="shared" ref="V3270" si="6751">J3270</f>
        <v>Stillehavsøsters</v>
      </c>
      <c r="W3270" t="str">
        <f t="shared" ref="W3270" si="6752">MID(F3270,10,9)</f>
        <v>DL2022040</v>
      </c>
      <c r="X3270" t="str">
        <f t="shared" ref="X3270" si="6753">W3270&amp;"_"&amp;V3270&amp;"_"&amp;S3270&amp;"_"&amp;T3270&amp;"_"&amp;U3270</f>
        <v>DL2022040_Stillehavsøsters_Valid_Absent_Ct&gt;41</v>
      </c>
    </row>
    <row r="3271" spans="1:24" x14ac:dyDescent="0.25">
      <c r="A3271" t="s">
        <v>61</v>
      </c>
      <c r="B3271" t="s">
        <v>51</v>
      </c>
      <c r="C3271" t="s">
        <v>62</v>
      </c>
      <c r="D3271" s="6">
        <v>0.01</v>
      </c>
      <c r="E3271" s="6" t="s">
        <v>1275</v>
      </c>
      <c r="F3271" t="s">
        <v>1274</v>
      </c>
      <c r="G3271" t="str">
        <f t="shared" si="6634"/>
        <v>DL2022040</v>
      </c>
      <c r="H3271" t="str">
        <f t="shared" si="6635"/>
        <v>06</v>
      </c>
      <c r="I3271" t="str">
        <f t="shared" si="6636"/>
        <v>Stillehavsøsters_06_20221115_DL2022040_FalkonergaardensOerregaard_Gym</v>
      </c>
      <c r="J3271" t="str">
        <f>VLOOKUP(MID(C3271,4,6),Datasæt_Analysesystemer!$B$2:$E$69,3,FALSE)</f>
        <v>Stillehavsøsters</v>
      </c>
      <c r="K3271" t="str">
        <f t="shared" si="6637"/>
        <v>NK</v>
      </c>
      <c r="L3271" s="7" t="str">
        <f t="shared" si="6649"/>
        <v>No Ct</v>
      </c>
      <c r="M3271" t="str">
        <f t="shared" si="6638"/>
        <v/>
      </c>
      <c r="N3271" t="str">
        <f t="shared" si="6639"/>
        <v/>
      </c>
      <c r="O3271" t="str">
        <f t="shared" si="6640"/>
        <v/>
      </c>
    </row>
    <row r="3272" spans="1:24" x14ac:dyDescent="0.25">
      <c r="A3272" t="s">
        <v>86</v>
      </c>
      <c r="B3272" t="s">
        <v>76</v>
      </c>
      <c r="C3272" t="s">
        <v>87</v>
      </c>
      <c r="D3272" s="6">
        <v>0.01</v>
      </c>
      <c r="E3272" s="6" t="s">
        <v>1275</v>
      </c>
      <c r="F3272" t="s">
        <v>1274</v>
      </c>
      <c r="G3272" t="str">
        <f t="shared" si="6634"/>
        <v>DL2022040</v>
      </c>
      <c r="H3272" t="str">
        <f t="shared" si="6635"/>
        <v>06</v>
      </c>
      <c r="I3272" t="str">
        <f t="shared" si="6636"/>
        <v>Stillehavsøsters_06_20221115_DL2022040_FalkonergaardensOerregaard_Gym</v>
      </c>
      <c r="J3272" t="str">
        <f>VLOOKUP(MID(C3272,4,6),Datasæt_Analysesystemer!$B$2:$E$69,3,FALSE)</f>
        <v>Stillehavsøsters</v>
      </c>
      <c r="K3272" t="str">
        <f t="shared" si="6637"/>
        <v>EP</v>
      </c>
      <c r="L3272" s="7" t="str">
        <f t="shared" si="6649"/>
        <v>No Ct</v>
      </c>
      <c r="M3272" t="str">
        <f t="shared" si="6638"/>
        <v/>
      </c>
      <c r="N3272" t="str">
        <f t="shared" si="6639"/>
        <v/>
      </c>
      <c r="O3272" t="str">
        <f t="shared" si="6640"/>
        <v/>
      </c>
    </row>
    <row r="3273" spans="1:24" x14ac:dyDescent="0.25">
      <c r="A3273" t="s">
        <v>105</v>
      </c>
      <c r="B3273" t="s">
        <v>76</v>
      </c>
      <c r="C3273" t="s">
        <v>87</v>
      </c>
      <c r="D3273" s="6">
        <v>0.01</v>
      </c>
      <c r="E3273" s="6" t="s">
        <v>1275</v>
      </c>
      <c r="F3273" t="s">
        <v>1274</v>
      </c>
      <c r="G3273" t="str">
        <f t="shared" si="6634"/>
        <v>DL2022040</v>
      </c>
      <c r="H3273" t="str">
        <f t="shared" si="6635"/>
        <v>06</v>
      </c>
      <c r="I3273" t="str">
        <f t="shared" si="6636"/>
        <v>Stillehavsøsters_06_20221115_DL2022040_FalkonergaardensOerregaard_Gym</v>
      </c>
      <c r="J3273" t="str">
        <f>VLOOKUP(MID(C3273,4,6),Datasæt_Analysesystemer!$B$2:$E$69,3,FALSE)</f>
        <v>Stillehavsøsters</v>
      </c>
      <c r="K3273" t="str">
        <f t="shared" si="6637"/>
        <v>EP</v>
      </c>
      <c r="L3273" s="7" t="str">
        <f t="shared" si="6649"/>
        <v>No Ct</v>
      </c>
      <c r="M3273" t="str">
        <f t="shared" si="6638"/>
        <v/>
      </c>
      <c r="N3273" t="str">
        <f t="shared" si="6639"/>
        <v/>
      </c>
      <c r="O3273" t="str">
        <f t="shared" si="6640"/>
        <v/>
      </c>
    </row>
    <row r="3274" spans="1:24" x14ac:dyDescent="0.25">
      <c r="A3274" t="s">
        <v>37</v>
      </c>
      <c r="B3274" t="s">
        <v>23</v>
      </c>
      <c r="C3274" t="s">
        <v>38</v>
      </c>
      <c r="D3274" s="6">
        <v>0.01</v>
      </c>
      <c r="E3274" s="6" t="s">
        <v>1275</v>
      </c>
      <c r="F3274" t="s">
        <v>1274</v>
      </c>
      <c r="G3274" t="str">
        <f t="shared" si="6634"/>
        <v>DL2022040</v>
      </c>
      <c r="H3274" t="str">
        <f t="shared" si="6635"/>
        <v>07</v>
      </c>
      <c r="I3274" t="str">
        <f t="shared" si="6636"/>
        <v>Odder_07_20221115_DL2022040_FalkonergaardensOerregaard_Gym</v>
      </c>
      <c r="J3274" t="str">
        <f>VLOOKUP(MID(C3274,4,6),Datasæt_Analysesystemer!$B$2:$E$69,3,FALSE)</f>
        <v>Odder</v>
      </c>
      <c r="K3274" t="str">
        <f t="shared" si="6637"/>
        <v>PK</v>
      </c>
      <c r="L3274" s="7" t="str">
        <f t="shared" si="6649"/>
        <v>No Ct</v>
      </c>
      <c r="M3274">
        <f t="shared" si="6638"/>
        <v>0</v>
      </c>
      <c r="N3274">
        <f t="shared" si="6639"/>
        <v>0</v>
      </c>
      <c r="O3274">
        <f t="shared" si="6640"/>
        <v>0</v>
      </c>
      <c r="Q3274">
        <f t="shared" ref="Q3274" si="6754">IF(L3276="No Ct",0,L3276)</f>
        <v>0</v>
      </c>
      <c r="R3274">
        <f t="shared" ref="R3274" si="6755">IF(L3277="No Ct",0,L3277)</f>
        <v>0</v>
      </c>
      <c r="S3274" t="str">
        <f t="shared" ref="S3274" si="6756">IF(AND(M3274&gt;0,N3274=0),"Valid","Invalid")</f>
        <v>Invalid</v>
      </c>
      <c r="T3274" t="str">
        <f t="shared" ref="T3274" si="6757">IF(OR(Q3274&gt;1,R3274&gt;1),"Present","Absent")</f>
        <v>Absent</v>
      </c>
      <c r="U3274" t="str">
        <f t="shared" ref="U3274" si="6758">IF(OR(AND(Q3274&gt;1,Q3274&lt;41),AND(R3274&gt;1,R3274&lt;41)),"Ct&lt;41","Ct&gt;41")</f>
        <v>Ct&gt;41</v>
      </c>
      <c r="V3274" t="str">
        <f t="shared" ref="V3274" si="6759">J3274</f>
        <v>Odder</v>
      </c>
      <c r="W3274" t="str">
        <f t="shared" ref="W3274" si="6760">MID(F3274,10,9)</f>
        <v>DL2022040</v>
      </c>
      <c r="X3274" t="str">
        <f t="shared" ref="X3274" si="6761">W3274&amp;"_"&amp;V3274&amp;"_"&amp;S3274&amp;"_"&amp;T3274&amp;"_"&amp;U3274</f>
        <v>DL2022040_Odder_Invalid_Absent_Ct&gt;41</v>
      </c>
    </row>
    <row r="3275" spans="1:24" x14ac:dyDescent="0.25">
      <c r="A3275" t="s">
        <v>63</v>
      </c>
      <c r="B3275" t="s">
        <v>51</v>
      </c>
      <c r="C3275" t="s">
        <v>64</v>
      </c>
      <c r="D3275" s="6">
        <v>0.01</v>
      </c>
      <c r="E3275" s="6" t="s">
        <v>1275</v>
      </c>
      <c r="F3275" t="s">
        <v>1274</v>
      </c>
      <c r="G3275" t="str">
        <f t="shared" si="6634"/>
        <v>DL2022040</v>
      </c>
      <c r="H3275" t="str">
        <f t="shared" si="6635"/>
        <v>07</v>
      </c>
      <c r="I3275" t="str">
        <f t="shared" si="6636"/>
        <v>Odder_07_20221115_DL2022040_FalkonergaardensOerregaard_Gym</v>
      </c>
      <c r="J3275" t="str">
        <f>VLOOKUP(MID(C3275,4,6),Datasæt_Analysesystemer!$B$2:$E$69,3,FALSE)</f>
        <v>Odder</v>
      </c>
      <c r="K3275" t="str">
        <f t="shared" si="6637"/>
        <v>NK</v>
      </c>
      <c r="L3275" s="7" t="str">
        <f t="shared" si="6649"/>
        <v>No Ct</v>
      </c>
      <c r="M3275" t="str">
        <f t="shared" si="6638"/>
        <v/>
      </c>
      <c r="N3275" t="str">
        <f t="shared" si="6639"/>
        <v/>
      </c>
      <c r="O3275" t="str">
        <f t="shared" si="6640"/>
        <v/>
      </c>
    </row>
    <row r="3276" spans="1:24" x14ac:dyDescent="0.25">
      <c r="A3276" t="s">
        <v>88</v>
      </c>
      <c r="B3276" t="s">
        <v>76</v>
      </c>
      <c r="C3276" t="s">
        <v>89</v>
      </c>
      <c r="D3276" s="6">
        <v>0.01</v>
      </c>
      <c r="E3276" s="6" t="s">
        <v>1275</v>
      </c>
      <c r="F3276" t="s">
        <v>1274</v>
      </c>
      <c r="G3276" t="str">
        <f t="shared" si="6634"/>
        <v>DL2022040</v>
      </c>
      <c r="H3276" t="str">
        <f t="shared" si="6635"/>
        <v>07</v>
      </c>
      <c r="I3276" t="str">
        <f t="shared" si="6636"/>
        <v>Odder_07_20221115_DL2022040_FalkonergaardensOerregaard_Gym</v>
      </c>
      <c r="J3276" t="str">
        <f>VLOOKUP(MID(C3276,4,6),Datasæt_Analysesystemer!$B$2:$E$69,3,FALSE)</f>
        <v>Odder</v>
      </c>
      <c r="K3276" t="str">
        <f t="shared" si="6637"/>
        <v>EP</v>
      </c>
      <c r="L3276" s="7" t="str">
        <f t="shared" si="6649"/>
        <v>No Ct</v>
      </c>
      <c r="M3276" t="str">
        <f t="shared" si="6638"/>
        <v/>
      </c>
      <c r="N3276" t="str">
        <f t="shared" si="6639"/>
        <v/>
      </c>
      <c r="O3276" t="str">
        <f t="shared" si="6640"/>
        <v/>
      </c>
    </row>
    <row r="3277" spans="1:24" x14ac:dyDescent="0.25">
      <c r="A3277" t="s">
        <v>106</v>
      </c>
      <c r="B3277" t="s">
        <v>76</v>
      </c>
      <c r="C3277" t="s">
        <v>89</v>
      </c>
      <c r="D3277" s="6">
        <v>0.01</v>
      </c>
      <c r="E3277" s="6" t="s">
        <v>1275</v>
      </c>
      <c r="F3277" t="s">
        <v>1274</v>
      </c>
      <c r="G3277" t="str">
        <f t="shared" si="6634"/>
        <v>DL2022040</v>
      </c>
      <c r="H3277" t="str">
        <f t="shared" si="6635"/>
        <v>07</v>
      </c>
      <c r="I3277" t="str">
        <f t="shared" si="6636"/>
        <v>Odder_07_20221115_DL2022040_FalkonergaardensOerregaard_Gym</v>
      </c>
      <c r="J3277" t="str">
        <f>VLOOKUP(MID(C3277,4,6),Datasæt_Analysesystemer!$B$2:$E$69,3,FALSE)</f>
        <v>Odder</v>
      </c>
      <c r="K3277" t="str">
        <f t="shared" si="6637"/>
        <v>EP</v>
      </c>
      <c r="L3277" s="7" t="str">
        <f t="shared" si="6649"/>
        <v>No Ct</v>
      </c>
      <c r="M3277" t="str">
        <f t="shared" si="6638"/>
        <v/>
      </c>
      <c r="N3277" t="str">
        <f t="shared" si="6639"/>
        <v/>
      </c>
      <c r="O3277" t="str">
        <f t="shared" si="6640"/>
        <v/>
      </c>
    </row>
    <row r="3278" spans="1:24" x14ac:dyDescent="0.25">
      <c r="A3278" t="s">
        <v>40</v>
      </c>
      <c r="B3278" t="s">
        <v>23</v>
      </c>
      <c r="C3278" t="s">
        <v>41</v>
      </c>
      <c r="D3278" s="6">
        <v>0.01</v>
      </c>
      <c r="E3278" s="6">
        <v>29.05</v>
      </c>
      <c r="F3278" t="s">
        <v>1274</v>
      </c>
      <c r="G3278" t="str">
        <f t="shared" si="6634"/>
        <v>DL2022040</v>
      </c>
      <c r="H3278" t="str">
        <f t="shared" si="6635"/>
        <v>08</v>
      </c>
      <c r="I3278" t="str">
        <f t="shared" si="6636"/>
        <v>Odder_08_20221115_DL2022040_FalkonergaardensOerregaard_Gym</v>
      </c>
      <c r="J3278" t="str">
        <f>VLOOKUP(MID(C3278,4,6),Datasæt_Analysesystemer!$B$2:$E$69,3,FALSE)</f>
        <v>Odder</v>
      </c>
      <c r="K3278" t="str">
        <f t="shared" si="6637"/>
        <v>PK</v>
      </c>
      <c r="L3278" s="7">
        <f t="shared" si="6649"/>
        <v>29.05</v>
      </c>
      <c r="M3278">
        <f t="shared" si="6638"/>
        <v>29.05</v>
      </c>
      <c r="N3278">
        <f t="shared" si="6639"/>
        <v>0</v>
      </c>
      <c r="O3278">
        <f t="shared" si="6640"/>
        <v>0</v>
      </c>
      <c r="Q3278">
        <f t="shared" ref="Q3278" si="6762">IF(L3280="No Ct",0,L3280)</f>
        <v>0</v>
      </c>
      <c r="R3278">
        <f t="shared" ref="R3278" si="6763">IF(L3281="No Ct",0,L3281)</f>
        <v>0</v>
      </c>
      <c r="S3278" t="str">
        <f t="shared" ref="S3278" si="6764">IF(AND(M3278&gt;0,N3278=0),"Valid","Invalid")</f>
        <v>Valid</v>
      </c>
      <c r="T3278" t="str">
        <f t="shared" ref="T3278" si="6765">IF(OR(Q3278&gt;1,R3278&gt;1),"Present","Absent")</f>
        <v>Absent</v>
      </c>
      <c r="U3278" t="str">
        <f t="shared" ref="U3278" si="6766">IF(OR(AND(Q3278&gt;1,Q3278&lt;41),AND(R3278&gt;1,R3278&lt;41)),"Ct&lt;41","Ct&gt;41")</f>
        <v>Ct&gt;41</v>
      </c>
      <c r="V3278" t="str">
        <f t="shared" ref="V3278" si="6767">J3278</f>
        <v>Odder</v>
      </c>
      <c r="W3278" t="str">
        <f t="shared" ref="W3278" si="6768">MID(F3278,10,9)</f>
        <v>DL2022040</v>
      </c>
      <c r="X3278" t="str">
        <f t="shared" ref="X3278" si="6769">W3278&amp;"_"&amp;V3278&amp;"_"&amp;S3278&amp;"_"&amp;T3278&amp;"_"&amp;U3278</f>
        <v>DL2022040_Odder_Valid_Absent_Ct&gt;41</v>
      </c>
    </row>
    <row r="3279" spans="1:24" x14ac:dyDescent="0.25">
      <c r="A3279" t="s">
        <v>65</v>
      </c>
      <c r="B3279" t="s">
        <v>51</v>
      </c>
      <c r="C3279" t="s">
        <v>66</v>
      </c>
      <c r="D3279" s="6">
        <v>0.01</v>
      </c>
      <c r="E3279" s="6" t="s">
        <v>1275</v>
      </c>
      <c r="F3279" t="s">
        <v>1274</v>
      </c>
      <c r="G3279" t="str">
        <f t="shared" si="6634"/>
        <v>DL2022040</v>
      </c>
      <c r="H3279" t="str">
        <f t="shared" si="6635"/>
        <v>08</v>
      </c>
      <c r="I3279" t="str">
        <f t="shared" si="6636"/>
        <v>Odder_08_20221115_DL2022040_FalkonergaardensOerregaard_Gym</v>
      </c>
      <c r="J3279" t="str">
        <f>VLOOKUP(MID(C3279,4,6),Datasæt_Analysesystemer!$B$2:$E$69,3,FALSE)</f>
        <v>Odder</v>
      </c>
      <c r="K3279" t="str">
        <f t="shared" si="6637"/>
        <v>NK</v>
      </c>
      <c r="L3279" s="7" t="str">
        <f t="shared" si="6649"/>
        <v>No Ct</v>
      </c>
      <c r="M3279" t="str">
        <f t="shared" si="6638"/>
        <v/>
      </c>
      <c r="N3279" t="str">
        <f t="shared" si="6639"/>
        <v/>
      </c>
      <c r="O3279" t="str">
        <f t="shared" si="6640"/>
        <v/>
      </c>
    </row>
    <row r="3280" spans="1:24" x14ac:dyDescent="0.25">
      <c r="A3280" t="s">
        <v>90</v>
      </c>
      <c r="B3280" t="s">
        <v>76</v>
      </c>
      <c r="C3280" t="s">
        <v>91</v>
      </c>
      <c r="D3280" s="6">
        <v>0.01</v>
      </c>
      <c r="E3280" s="6" t="s">
        <v>1275</v>
      </c>
      <c r="F3280" t="s">
        <v>1274</v>
      </c>
      <c r="G3280" t="str">
        <f t="shared" si="6634"/>
        <v>DL2022040</v>
      </c>
      <c r="H3280" t="str">
        <f t="shared" si="6635"/>
        <v>08</v>
      </c>
      <c r="I3280" t="str">
        <f t="shared" si="6636"/>
        <v>Odder_08_20221115_DL2022040_FalkonergaardensOerregaard_Gym</v>
      </c>
      <c r="J3280" t="str">
        <f>VLOOKUP(MID(C3280,4,6),Datasæt_Analysesystemer!$B$2:$E$69,3,FALSE)</f>
        <v>Odder</v>
      </c>
      <c r="K3280" t="str">
        <f t="shared" si="6637"/>
        <v>EP</v>
      </c>
      <c r="L3280" s="7" t="str">
        <f t="shared" si="6649"/>
        <v>No Ct</v>
      </c>
      <c r="M3280" t="str">
        <f t="shared" si="6638"/>
        <v/>
      </c>
      <c r="N3280" t="str">
        <f t="shared" si="6639"/>
        <v/>
      </c>
      <c r="O3280" t="str">
        <f t="shared" si="6640"/>
        <v/>
      </c>
    </row>
    <row r="3281" spans="1:24" x14ac:dyDescent="0.25">
      <c r="A3281" t="s">
        <v>107</v>
      </c>
      <c r="B3281" t="s">
        <v>76</v>
      </c>
      <c r="C3281" t="s">
        <v>91</v>
      </c>
      <c r="D3281" s="6">
        <v>0.01</v>
      </c>
      <c r="E3281" s="6" t="s">
        <v>1275</v>
      </c>
      <c r="F3281" t="s">
        <v>1274</v>
      </c>
      <c r="G3281" t="str">
        <f t="shared" si="6634"/>
        <v>DL2022040</v>
      </c>
      <c r="H3281" t="str">
        <f t="shared" si="6635"/>
        <v>08</v>
      </c>
      <c r="I3281" t="str">
        <f t="shared" si="6636"/>
        <v>Odder_08_20221115_DL2022040_FalkonergaardensOerregaard_Gym</v>
      </c>
      <c r="J3281" t="str">
        <f>VLOOKUP(MID(C3281,4,6),Datasæt_Analysesystemer!$B$2:$E$69,3,FALSE)</f>
        <v>Odder</v>
      </c>
      <c r="K3281" t="str">
        <f t="shared" si="6637"/>
        <v>EP</v>
      </c>
      <c r="L3281" s="7" t="str">
        <f t="shared" si="6649"/>
        <v>No Ct</v>
      </c>
      <c r="M3281" t="str">
        <f t="shared" si="6638"/>
        <v/>
      </c>
      <c r="N3281" t="str">
        <f t="shared" si="6639"/>
        <v/>
      </c>
      <c r="O3281" t="str">
        <f t="shared" si="6640"/>
        <v/>
      </c>
    </row>
    <row r="3282" spans="1:24" x14ac:dyDescent="0.25">
      <c r="A3282" t="s">
        <v>42</v>
      </c>
      <c r="B3282" t="s">
        <v>23</v>
      </c>
      <c r="C3282" t="s">
        <v>43</v>
      </c>
      <c r="D3282" s="6">
        <v>0.01</v>
      </c>
      <c r="E3282" s="6">
        <v>27.71</v>
      </c>
      <c r="F3282" t="s">
        <v>1274</v>
      </c>
      <c r="G3282" t="str">
        <f t="shared" ref="G3282:G3345" si="6770">MID(F3282,10,9)</f>
        <v>DL2022040</v>
      </c>
      <c r="H3282" t="str">
        <f t="shared" ref="H3282:H3345" si="6771">LEFT(C3282,2)</f>
        <v>09</v>
      </c>
      <c r="I3282" t="str">
        <f t="shared" ref="I3282:I3345" si="6772">J3282&amp;"_"&amp;H3282&amp;"_"&amp;F3282</f>
        <v>Blå svømmekrabbe_09_20221115_DL2022040_FalkonergaardensOerregaard_Gym</v>
      </c>
      <c r="J3282" t="str">
        <f>VLOOKUP(MID(C3282,4,6),Datasæt_Analysesystemer!$B$2:$E$69,3,FALSE)</f>
        <v>Blå svømmekrabbe</v>
      </c>
      <c r="K3282" t="str">
        <f t="shared" ref="K3282:K3345" si="6773">RIGHT(C3282,2)</f>
        <v>PK</v>
      </c>
      <c r="L3282" s="7">
        <f t="shared" si="6649"/>
        <v>27.71</v>
      </c>
      <c r="M3282">
        <f t="shared" ref="M3282:M3345" si="6774">IF(K3282="PK",SUMIFS(L:L,K:K,"PK",I:I,I3282),"")</f>
        <v>27.71</v>
      </c>
      <c r="N3282">
        <f t="shared" ref="N3282:N3345" si="6775">IF(K3282="PK",SUMIFS(L:L,K:K,"NK",I:I,I3282),"")</f>
        <v>0</v>
      </c>
      <c r="O3282">
        <f t="shared" ref="O3282:O3345" si="6776">IF(K3282="PK",SUMIFS(L:L,K:K,"EP",I:I,I3282),"")</f>
        <v>0</v>
      </c>
      <c r="Q3282">
        <f t="shared" ref="Q3282" si="6777">IF(L3284="No Ct",0,L3284)</f>
        <v>0</v>
      </c>
      <c r="R3282">
        <f t="shared" ref="R3282" si="6778">IF(L3285="No Ct",0,L3285)</f>
        <v>0</v>
      </c>
      <c r="S3282" t="str">
        <f t="shared" ref="S3282" si="6779">IF(AND(M3282&gt;0,N3282=0),"Valid","Invalid")</f>
        <v>Valid</v>
      </c>
      <c r="T3282" t="str">
        <f t="shared" ref="T3282" si="6780">IF(OR(Q3282&gt;1,R3282&gt;1),"Present","Absent")</f>
        <v>Absent</v>
      </c>
      <c r="U3282" t="str">
        <f t="shared" ref="U3282" si="6781">IF(OR(AND(Q3282&gt;1,Q3282&lt;41),AND(R3282&gt;1,R3282&lt;41)),"Ct&lt;41","Ct&gt;41")</f>
        <v>Ct&gt;41</v>
      </c>
      <c r="V3282" t="str">
        <f t="shared" ref="V3282" si="6782">J3282</f>
        <v>Blå svømmekrabbe</v>
      </c>
      <c r="W3282" t="str">
        <f t="shared" ref="W3282" si="6783">MID(F3282,10,9)</f>
        <v>DL2022040</v>
      </c>
      <c r="X3282" t="str">
        <f t="shared" ref="X3282" si="6784">W3282&amp;"_"&amp;V3282&amp;"_"&amp;S3282&amp;"_"&amp;T3282&amp;"_"&amp;U3282</f>
        <v>DL2022040_Blå svømmekrabbe_Valid_Absent_Ct&gt;41</v>
      </c>
    </row>
    <row r="3283" spans="1:24" x14ac:dyDescent="0.25">
      <c r="A3283" t="s">
        <v>67</v>
      </c>
      <c r="B3283" t="s">
        <v>51</v>
      </c>
      <c r="C3283" t="s">
        <v>68</v>
      </c>
      <c r="D3283" s="6">
        <v>0.01</v>
      </c>
      <c r="E3283" s="6" t="s">
        <v>1275</v>
      </c>
      <c r="F3283" t="s">
        <v>1274</v>
      </c>
      <c r="G3283" t="str">
        <f t="shared" si="6770"/>
        <v>DL2022040</v>
      </c>
      <c r="H3283" t="str">
        <f t="shared" si="6771"/>
        <v>09</v>
      </c>
      <c r="I3283" t="str">
        <f t="shared" si="6772"/>
        <v>Blå svømmekrabbe_09_20221115_DL2022040_FalkonergaardensOerregaard_Gym</v>
      </c>
      <c r="J3283" t="str">
        <f>VLOOKUP(MID(C3283,4,6),Datasæt_Analysesystemer!$B$2:$E$69,3,FALSE)</f>
        <v>Blå svømmekrabbe</v>
      </c>
      <c r="K3283" t="str">
        <f t="shared" si="6773"/>
        <v>NK</v>
      </c>
      <c r="L3283" s="7" t="str">
        <f t="shared" ref="L3283:L3346" si="6785">IF(TRIM(E3283)="No Ct","No Ct",E3283)</f>
        <v>No Ct</v>
      </c>
      <c r="M3283" t="str">
        <f t="shared" si="6774"/>
        <v/>
      </c>
      <c r="N3283" t="str">
        <f t="shared" si="6775"/>
        <v/>
      </c>
      <c r="O3283" t="str">
        <f t="shared" si="6776"/>
        <v/>
      </c>
    </row>
    <row r="3284" spans="1:24" x14ac:dyDescent="0.25">
      <c r="A3284" t="s">
        <v>92</v>
      </c>
      <c r="B3284" t="s">
        <v>76</v>
      </c>
      <c r="C3284" t="s">
        <v>93</v>
      </c>
      <c r="D3284" s="6">
        <v>0.01</v>
      </c>
      <c r="E3284" s="6" t="s">
        <v>1275</v>
      </c>
      <c r="F3284" t="s">
        <v>1274</v>
      </c>
      <c r="G3284" t="str">
        <f t="shared" si="6770"/>
        <v>DL2022040</v>
      </c>
      <c r="H3284" t="str">
        <f t="shared" si="6771"/>
        <v>09</v>
      </c>
      <c r="I3284" t="str">
        <f t="shared" si="6772"/>
        <v>Blå svømmekrabbe_09_20221115_DL2022040_FalkonergaardensOerregaard_Gym</v>
      </c>
      <c r="J3284" t="str">
        <f>VLOOKUP(MID(C3284,4,6),Datasæt_Analysesystemer!$B$2:$E$69,3,FALSE)</f>
        <v>Blå svømmekrabbe</v>
      </c>
      <c r="K3284" t="str">
        <f t="shared" si="6773"/>
        <v>EP</v>
      </c>
      <c r="L3284" s="7" t="str">
        <f t="shared" si="6785"/>
        <v>No Ct</v>
      </c>
      <c r="M3284" t="str">
        <f t="shared" si="6774"/>
        <v/>
      </c>
      <c r="N3284" t="str">
        <f t="shared" si="6775"/>
        <v/>
      </c>
      <c r="O3284" t="str">
        <f t="shared" si="6776"/>
        <v/>
      </c>
    </row>
    <row r="3285" spans="1:24" x14ac:dyDescent="0.25">
      <c r="A3285" t="s">
        <v>108</v>
      </c>
      <c r="B3285" t="s">
        <v>76</v>
      </c>
      <c r="C3285" t="s">
        <v>93</v>
      </c>
      <c r="D3285" s="6">
        <v>0.01</v>
      </c>
      <c r="E3285" s="6" t="s">
        <v>1275</v>
      </c>
      <c r="F3285" t="s">
        <v>1274</v>
      </c>
      <c r="G3285" t="str">
        <f t="shared" si="6770"/>
        <v>DL2022040</v>
      </c>
      <c r="H3285" t="str">
        <f t="shared" si="6771"/>
        <v>09</v>
      </c>
      <c r="I3285" t="str">
        <f t="shared" si="6772"/>
        <v>Blå svømmekrabbe_09_20221115_DL2022040_FalkonergaardensOerregaard_Gym</v>
      </c>
      <c r="J3285" t="str">
        <f>VLOOKUP(MID(C3285,4,6),Datasæt_Analysesystemer!$B$2:$E$69,3,FALSE)</f>
        <v>Blå svømmekrabbe</v>
      </c>
      <c r="K3285" t="str">
        <f t="shared" si="6773"/>
        <v>EP</v>
      </c>
      <c r="L3285" s="7" t="str">
        <f t="shared" si="6785"/>
        <v>No Ct</v>
      </c>
      <c r="M3285" t="str">
        <f t="shared" si="6774"/>
        <v/>
      </c>
      <c r="N3285" t="str">
        <f t="shared" si="6775"/>
        <v/>
      </c>
      <c r="O3285" t="str">
        <f t="shared" si="6776"/>
        <v/>
      </c>
    </row>
    <row r="3286" spans="1:24" x14ac:dyDescent="0.25">
      <c r="A3286" t="s">
        <v>44</v>
      </c>
      <c r="B3286" t="s">
        <v>23</v>
      </c>
      <c r="C3286" t="s">
        <v>45</v>
      </c>
      <c r="D3286" s="6">
        <v>0.01</v>
      </c>
      <c r="E3286" s="6" t="s">
        <v>1275</v>
      </c>
      <c r="F3286" t="s">
        <v>1274</v>
      </c>
      <c r="G3286" t="str">
        <f t="shared" si="6770"/>
        <v>DL2022040</v>
      </c>
      <c r="H3286" t="str">
        <f t="shared" si="6771"/>
        <v>10</v>
      </c>
      <c r="I3286" t="str">
        <f t="shared" si="6772"/>
        <v>Blå svømmekrabbe_10_20221115_DL2022040_FalkonergaardensOerregaard_Gym</v>
      </c>
      <c r="J3286" t="str">
        <f>VLOOKUP(MID(C3286,4,6),Datasæt_Analysesystemer!$B$2:$E$69,3,FALSE)</f>
        <v>Blå svømmekrabbe</v>
      </c>
      <c r="K3286" t="str">
        <f t="shared" si="6773"/>
        <v>PK</v>
      </c>
      <c r="L3286" s="7" t="str">
        <f t="shared" si="6785"/>
        <v>No Ct</v>
      </c>
      <c r="M3286">
        <f t="shared" si="6774"/>
        <v>0</v>
      </c>
      <c r="N3286">
        <f t="shared" si="6775"/>
        <v>0</v>
      </c>
      <c r="O3286">
        <f t="shared" si="6776"/>
        <v>0</v>
      </c>
      <c r="Q3286">
        <f t="shared" ref="Q3286" si="6786">IF(L3288="No Ct",0,L3288)</f>
        <v>0</v>
      </c>
      <c r="R3286">
        <f t="shared" ref="R3286" si="6787">IF(L3289="No Ct",0,L3289)</f>
        <v>0</v>
      </c>
      <c r="S3286" t="str">
        <f t="shared" ref="S3286" si="6788">IF(AND(M3286&gt;0,N3286=0),"Valid","Invalid")</f>
        <v>Invalid</v>
      </c>
      <c r="T3286" t="str">
        <f t="shared" ref="T3286" si="6789">IF(OR(Q3286&gt;1,R3286&gt;1),"Present","Absent")</f>
        <v>Absent</v>
      </c>
      <c r="U3286" t="str">
        <f t="shared" ref="U3286" si="6790">IF(OR(AND(Q3286&gt;1,Q3286&lt;41),AND(R3286&gt;1,R3286&lt;41)),"Ct&lt;41","Ct&gt;41")</f>
        <v>Ct&gt;41</v>
      </c>
      <c r="V3286" t="str">
        <f t="shared" ref="V3286" si="6791">J3286</f>
        <v>Blå svømmekrabbe</v>
      </c>
      <c r="W3286" t="str">
        <f t="shared" ref="W3286" si="6792">MID(F3286,10,9)</f>
        <v>DL2022040</v>
      </c>
      <c r="X3286" t="str">
        <f t="shared" ref="X3286" si="6793">W3286&amp;"_"&amp;V3286&amp;"_"&amp;S3286&amp;"_"&amp;T3286&amp;"_"&amp;U3286</f>
        <v>DL2022040_Blå svømmekrabbe_Invalid_Absent_Ct&gt;41</v>
      </c>
    </row>
    <row r="3287" spans="1:24" x14ac:dyDescent="0.25">
      <c r="A3287" t="s">
        <v>69</v>
      </c>
      <c r="B3287" t="s">
        <v>51</v>
      </c>
      <c r="C3287" t="s">
        <v>70</v>
      </c>
      <c r="D3287" s="6">
        <v>0.01</v>
      </c>
      <c r="E3287" s="6" t="s">
        <v>1275</v>
      </c>
      <c r="F3287" t="s">
        <v>1274</v>
      </c>
      <c r="G3287" t="str">
        <f t="shared" si="6770"/>
        <v>DL2022040</v>
      </c>
      <c r="H3287" t="str">
        <f t="shared" si="6771"/>
        <v>10</v>
      </c>
      <c r="I3287" t="str">
        <f t="shared" si="6772"/>
        <v>Blå svømmekrabbe_10_20221115_DL2022040_FalkonergaardensOerregaard_Gym</v>
      </c>
      <c r="J3287" t="str">
        <f>VLOOKUP(MID(C3287,4,6),Datasæt_Analysesystemer!$B$2:$E$69,3,FALSE)</f>
        <v>Blå svømmekrabbe</v>
      </c>
      <c r="K3287" t="str">
        <f t="shared" si="6773"/>
        <v>NK</v>
      </c>
      <c r="L3287" s="7" t="str">
        <f t="shared" si="6785"/>
        <v>No Ct</v>
      </c>
      <c r="M3287" t="str">
        <f t="shared" si="6774"/>
        <v/>
      </c>
      <c r="N3287" t="str">
        <f t="shared" si="6775"/>
        <v/>
      </c>
      <c r="O3287" t="str">
        <f t="shared" si="6776"/>
        <v/>
      </c>
    </row>
    <row r="3288" spans="1:24" x14ac:dyDescent="0.25">
      <c r="A3288" t="s">
        <v>94</v>
      </c>
      <c r="B3288" t="s">
        <v>76</v>
      </c>
      <c r="C3288" t="s">
        <v>95</v>
      </c>
      <c r="D3288" s="6">
        <v>0.01</v>
      </c>
      <c r="E3288" s="6" t="s">
        <v>1275</v>
      </c>
      <c r="F3288" t="s">
        <v>1274</v>
      </c>
      <c r="G3288" t="str">
        <f t="shared" si="6770"/>
        <v>DL2022040</v>
      </c>
      <c r="H3288" t="str">
        <f t="shared" si="6771"/>
        <v>10</v>
      </c>
      <c r="I3288" t="str">
        <f t="shared" si="6772"/>
        <v>Blå svømmekrabbe_10_20221115_DL2022040_FalkonergaardensOerregaard_Gym</v>
      </c>
      <c r="J3288" t="str">
        <f>VLOOKUP(MID(C3288,4,6),Datasæt_Analysesystemer!$B$2:$E$69,3,FALSE)</f>
        <v>Blå svømmekrabbe</v>
      </c>
      <c r="K3288" t="str">
        <f t="shared" si="6773"/>
        <v>EP</v>
      </c>
      <c r="L3288" s="7" t="str">
        <f t="shared" si="6785"/>
        <v>No Ct</v>
      </c>
      <c r="M3288" t="str">
        <f t="shared" si="6774"/>
        <v/>
      </c>
      <c r="N3288" t="str">
        <f t="shared" si="6775"/>
        <v/>
      </c>
      <c r="O3288" t="str">
        <f t="shared" si="6776"/>
        <v/>
      </c>
    </row>
    <row r="3289" spans="1:24" x14ac:dyDescent="0.25">
      <c r="A3289" t="s">
        <v>109</v>
      </c>
      <c r="B3289" t="s">
        <v>76</v>
      </c>
      <c r="C3289" t="s">
        <v>95</v>
      </c>
      <c r="D3289" s="6">
        <v>0.01</v>
      </c>
      <c r="E3289" s="6" t="s">
        <v>1275</v>
      </c>
      <c r="F3289" t="s">
        <v>1274</v>
      </c>
      <c r="G3289" t="str">
        <f t="shared" si="6770"/>
        <v>DL2022040</v>
      </c>
      <c r="H3289" t="str">
        <f t="shared" si="6771"/>
        <v>10</v>
      </c>
      <c r="I3289" t="str">
        <f t="shared" si="6772"/>
        <v>Blå svømmekrabbe_10_20221115_DL2022040_FalkonergaardensOerregaard_Gym</v>
      </c>
      <c r="J3289" t="str">
        <f>VLOOKUP(MID(C3289,4,6),Datasæt_Analysesystemer!$B$2:$E$69,3,FALSE)</f>
        <v>Blå svømmekrabbe</v>
      </c>
      <c r="K3289" t="str">
        <f t="shared" si="6773"/>
        <v>EP</v>
      </c>
      <c r="L3289" s="7" t="str">
        <f t="shared" si="6785"/>
        <v>No Ct</v>
      </c>
      <c r="M3289" t="str">
        <f t="shared" si="6774"/>
        <v/>
      </c>
      <c r="N3289" t="str">
        <f t="shared" si="6775"/>
        <v/>
      </c>
      <c r="O3289" t="str">
        <f t="shared" si="6776"/>
        <v/>
      </c>
    </row>
    <row r="3290" spans="1:24" x14ac:dyDescent="0.25">
      <c r="A3290" t="s">
        <v>46</v>
      </c>
      <c r="B3290" t="s">
        <v>23</v>
      </c>
      <c r="C3290" t="s">
        <v>47</v>
      </c>
      <c r="D3290" s="6">
        <v>0.01</v>
      </c>
      <c r="E3290" s="6">
        <v>35</v>
      </c>
      <c r="F3290" t="s">
        <v>1274</v>
      </c>
      <c r="G3290" t="str">
        <f t="shared" si="6770"/>
        <v>DL2022040</v>
      </c>
      <c r="H3290" t="str">
        <f t="shared" si="6771"/>
        <v>11</v>
      </c>
      <c r="I3290" t="str">
        <f t="shared" si="6772"/>
        <v>Amerikansk ribbegople_11_20221115_DL2022040_FalkonergaardensOerregaard_Gym</v>
      </c>
      <c r="J3290" t="str">
        <f>VLOOKUP(MID(C3290,4,6),Datasæt_Analysesystemer!$B$2:$E$69,3,FALSE)</f>
        <v>Amerikansk ribbegople</v>
      </c>
      <c r="K3290" t="str">
        <f t="shared" si="6773"/>
        <v>PK</v>
      </c>
      <c r="L3290" s="7">
        <f t="shared" si="6785"/>
        <v>35</v>
      </c>
      <c r="M3290">
        <f t="shared" si="6774"/>
        <v>35</v>
      </c>
      <c r="N3290">
        <f t="shared" si="6775"/>
        <v>0</v>
      </c>
      <c r="O3290">
        <f t="shared" si="6776"/>
        <v>0</v>
      </c>
      <c r="Q3290">
        <f t="shared" ref="Q3290" si="6794">IF(L3292="No Ct",0,L3292)</f>
        <v>0</v>
      </c>
      <c r="R3290">
        <f t="shared" ref="R3290" si="6795">IF(L3293="No Ct",0,L3293)</f>
        <v>0</v>
      </c>
      <c r="S3290" t="str">
        <f t="shared" ref="S3290" si="6796">IF(AND(M3290&gt;0,N3290=0),"Valid","Invalid")</f>
        <v>Valid</v>
      </c>
      <c r="T3290" t="str">
        <f t="shared" ref="T3290" si="6797">IF(OR(Q3290&gt;1,R3290&gt;1),"Present","Absent")</f>
        <v>Absent</v>
      </c>
      <c r="U3290" t="str">
        <f t="shared" ref="U3290" si="6798">IF(OR(AND(Q3290&gt;1,Q3290&lt;41),AND(R3290&gt;1,R3290&lt;41)),"Ct&lt;41","Ct&gt;41")</f>
        <v>Ct&gt;41</v>
      </c>
      <c r="V3290" t="str">
        <f t="shared" ref="V3290" si="6799">J3290</f>
        <v>Amerikansk ribbegople</v>
      </c>
      <c r="W3290" t="str">
        <f t="shared" ref="W3290" si="6800">MID(F3290,10,9)</f>
        <v>DL2022040</v>
      </c>
      <c r="X3290" t="str">
        <f t="shared" ref="X3290" si="6801">W3290&amp;"_"&amp;V3290&amp;"_"&amp;S3290&amp;"_"&amp;T3290&amp;"_"&amp;U3290</f>
        <v>DL2022040_Amerikansk ribbegople_Valid_Absent_Ct&gt;41</v>
      </c>
    </row>
    <row r="3291" spans="1:24" x14ac:dyDescent="0.25">
      <c r="A3291" t="s">
        <v>71</v>
      </c>
      <c r="B3291" t="s">
        <v>51</v>
      </c>
      <c r="C3291" t="s">
        <v>72</v>
      </c>
      <c r="D3291" s="6">
        <v>0.01</v>
      </c>
      <c r="E3291" s="6" t="s">
        <v>1275</v>
      </c>
      <c r="F3291" t="s">
        <v>1274</v>
      </c>
      <c r="G3291" t="str">
        <f t="shared" si="6770"/>
        <v>DL2022040</v>
      </c>
      <c r="H3291" t="str">
        <f t="shared" si="6771"/>
        <v>11</v>
      </c>
      <c r="I3291" t="str">
        <f t="shared" si="6772"/>
        <v>Amerikansk ribbegople_11_20221115_DL2022040_FalkonergaardensOerregaard_Gym</v>
      </c>
      <c r="J3291" t="str">
        <f>VLOOKUP(MID(C3291,4,6),Datasæt_Analysesystemer!$B$2:$E$69,3,FALSE)</f>
        <v>Amerikansk ribbegople</v>
      </c>
      <c r="K3291" t="str">
        <f t="shared" si="6773"/>
        <v>NK</v>
      </c>
      <c r="L3291" s="7" t="str">
        <f t="shared" si="6785"/>
        <v>No Ct</v>
      </c>
      <c r="M3291" t="str">
        <f t="shared" si="6774"/>
        <v/>
      </c>
      <c r="N3291" t="str">
        <f t="shared" si="6775"/>
        <v/>
      </c>
      <c r="O3291" t="str">
        <f t="shared" si="6776"/>
        <v/>
      </c>
    </row>
    <row r="3292" spans="1:24" x14ac:dyDescent="0.25">
      <c r="A3292" t="s">
        <v>96</v>
      </c>
      <c r="B3292" t="s">
        <v>76</v>
      </c>
      <c r="C3292" t="s">
        <v>97</v>
      </c>
      <c r="D3292" s="6">
        <v>0.01</v>
      </c>
      <c r="E3292" s="6" t="s">
        <v>1275</v>
      </c>
      <c r="F3292" t="s">
        <v>1274</v>
      </c>
      <c r="G3292" t="str">
        <f t="shared" si="6770"/>
        <v>DL2022040</v>
      </c>
      <c r="H3292" t="str">
        <f t="shared" si="6771"/>
        <v>11</v>
      </c>
      <c r="I3292" t="str">
        <f t="shared" si="6772"/>
        <v>Amerikansk ribbegople_11_20221115_DL2022040_FalkonergaardensOerregaard_Gym</v>
      </c>
      <c r="J3292" t="str">
        <f>VLOOKUP(MID(C3292,4,6),Datasæt_Analysesystemer!$B$2:$E$69,3,FALSE)</f>
        <v>Amerikansk ribbegople</v>
      </c>
      <c r="K3292" t="str">
        <f t="shared" si="6773"/>
        <v>EP</v>
      </c>
      <c r="L3292" s="7" t="str">
        <f t="shared" si="6785"/>
        <v>No Ct</v>
      </c>
      <c r="M3292" t="str">
        <f t="shared" si="6774"/>
        <v/>
      </c>
      <c r="N3292" t="str">
        <f t="shared" si="6775"/>
        <v/>
      </c>
      <c r="O3292" t="str">
        <f t="shared" si="6776"/>
        <v/>
      </c>
    </row>
    <row r="3293" spans="1:24" x14ac:dyDescent="0.25">
      <c r="A3293" t="s">
        <v>110</v>
      </c>
      <c r="B3293" t="s">
        <v>76</v>
      </c>
      <c r="C3293" t="s">
        <v>97</v>
      </c>
      <c r="D3293" s="6">
        <v>0.01</v>
      </c>
      <c r="E3293" s="6" t="s">
        <v>1275</v>
      </c>
      <c r="F3293" t="s">
        <v>1274</v>
      </c>
      <c r="G3293" t="str">
        <f t="shared" si="6770"/>
        <v>DL2022040</v>
      </c>
      <c r="H3293" t="str">
        <f t="shared" si="6771"/>
        <v>11</v>
      </c>
      <c r="I3293" t="str">
        <f t="shared" si="6772"/>
        <v>Amerikansk ribbegople_11_20221115_DL2022040_FalkonergaardensOerregaard_Gym</v>
      </c>
      <c r="J3293" t="str">
        <f>VLOOKUP(MID(C3293,4,6),Datasæt_Analysesystemer!$B$2:$E$69,3,FALSE)</f>
        <v>Amerikansk ribbegople</v>
      </c>
      <c r="K3293" t="str">
        <f t="shared" si="6773"/>
        <v>EP</v>
      </c>
      <c r="L3293" s="7" t="str">
        <f t="shared" si="6785"/>
        <v>No Ct</v>
      </c>
      <c r="M3293" t="str">
        <f t="shared" si="6774"/>
        <v/>
      </c>
      <c r="N3293" t="str">
        <f t="shared" si="6775"/>
        <v/>
      </c>
      <c r="O3293" t="str">
        <f t="shared" si="6776"/>
        <v/>
      </c>
    </row>
    <row r="3294" spans="1:24" x14ac:dyDescent="0.25">
      <c r="A3294" t="s">
        <v>48</v>
      </c>
      <c r="B3294" t="s">
        <v>23</v>
      </c>
      <c r="C3294" t="s">
        <v>49</v>
      </c>
      <c r="D3294" s="6">
        <v>0.01</v>
      </c>
      <c r="E3294" s="6">
        <v>37.770000000000003</v>
      </c>
      <c r="F3294" t="s">
        <v>1274</v>
      </c>
      <c r="G3294" t="str">
        <f t="shared" si="6770"/>
        <v>DL2022040</v>
      </c>
      <c r="H3294" t="str">
        <f t="shared" si="6771"/>
        <v>12</v>
      </c>
      <c r="I3294" t="str">
        <f t="shared" si="6772"/>
        <v>Amerikansk ribbegople_12_20221115_DL2022040_FalkonergaardensOerregaard_Gym</v>
      </c>
      <c r="J3294" t="str">
        <f>VLOOKUP(MID(C3294,4,6),Datasæt_Analysesystemer!$B$2:$E$69,3,FALSE)</f>
        <v>Amerikansk ribbegople</v>
      </c>
      <c r="K3294" t="str">
        <f t="shared" si="6773"/>
        <v>PK</v>
      </c>
      <c r="L3294" s="7">
        <f t="shared" si="6785"/>
        <v>37.770000000000003</v>
      </c>
      <c r="M3294">
        <f t="shared" si="6774"/>
        <v>37.770000000000003</v>
      </c>
      <c r="N3294">
        <f t="shared" si="6775"/>
        <v>0</v>
      </c>
      <c r="O3294">
        <f t="shared" si="6776"/>
        <v>0</v>
      </c>
      <c r="Q3294">
        <f t="shared" ref="Q3294" si="6802">IF(L3296="No Ct",0,L3296)</f>
        <v>0</v>
      </c>
      <c r="R3294">
        <f t="shared" ref="R3294" si="6803">IF(L3297="No Ct",0,L3297)</f>
        <v>0</v>
      </c>
      <c r="S3294" t="str">
        <f t="shared" ref="S3294" si="6804">IF(AND(M3294&gt;0,N3294=0),"Valid","Invalid")</f>
        <v>Valid</v>
      </c>
      <c r="T3294" t="str">
        <f t="shared" ref="T3294" si="6805">IF(OR(Q3294&gt;1,R3294&gt;1),"Present","Absent")</f>
        <v>Absent</v>
      </c>
      <c r="U3294" t="str">
        <f t="shared" ref="U3294" si="6806">IF(OR(AND(Q3294&gt;1,Q3294&lt;41),AND(R3294&gt;1,R3294&lt;41)),"Ct&lt;41","Ct&gt;41")</f>
        <v>Ct&gt;41</v>
      </c>
      <c r="V3294" t="str">
        <f t="shared" ref="V3294" si="6807">J3294</f>
        <v>Amerikansk ribbegople</v>
      </c>
      <c r="W3294" t="str">
        <f t="shared" ref="W3294" si="6808">MID(F3294,10,9)</f>
        <v>DL2022040</v>
      </c>
      <c r="X3294" t="str">
        <f t="shared" ref="X3294" si="6809">W3294&amp;"_"&amp;V3294&amp;"_"&amp;S3294&amp;"_"&amp;T3294&amp;"_"&amp;U3294</f>
        <v>DL2022040_Amerikansk ribbegople_Valid_Absent_Ct&gt;41</v>
      </c>
    </row>
    <row r="3295" spans="1:24" x14ac:dyDescent="0.25">
      <c r="A3295" t="s">
        <v>73</v>
      </c>
      <c r="B3295" t="s">
        <v>51</v>
      </c>
      <c r="C3295" t="s">
        <v>74</v>
      </c>
      <c r="D3295" s="6">
        <v>0.01</v>
      </c>
      <c r="E3295" s="6" t="s">
        <v>1275</v>
      </c>
      <c r="F3295" t="s">
        <v>1274</v>
      </c>
      <c r="G3295" t="str">
        <f t="shared" si="6770"/>
        <v>DL2022040</v>
      </c>
      <c r="H3295" t="str">
        <f t="shared" si="6771"/>
        <v>12</v>
      </c>
      <c r="I3295" t="str">
        <f t="shared" si="6772"/>
        <v>Amerikansk ribbegople_12_20221115_DL2022040_FalkonergaardensOerregaard_Gym</v>
      </c>
      <c r="J3295" t="str">
        <f>VLOOKUP(MID(C3295,4,6),Datasæt_Analysesystemer!$B$2:$E$69,3,FALSE)</f>
        <v>Amerikansk ribbegople</v>
      </c>
      <c r="K3295" t="str">
        <f t="shared" si="6773"/>
        <v>NK</v>
      </c>
      <c r="L3295" s="7" t="str">
        <f t="shared" si="6785"/>
        <v>No Ct</v>
      </c>
      <c r="M3295" t="str">
        <f t="shared" si="6774"/>
        <v/>
      </c>
      <c r="N3295" t="str">
        <f t="shared" si="6775"/>
        <v/>
      </c>
      <c r="O3295" t="str">
        <f t="shared" si="6776"/>
        <v/>
      </c>
    </row>
    <row r="3296" spans="1:24" x14ac:dyDescent="0.25">
      <c r="A3296" t="s">
        <v>98</v>
      </c>
      <c r="B3296" t="s">
        <v>76</v>
      </c>
      <c r="C3296" t="s">
        <v>99</v>
      </c>
      <c r="D3296" s="6">
        <v>0.01</v>
      </c>
      <c r="E3296" s="6" t="s">
        <v>1275</v>
      </c>
      <c r="F3296" t="s">
        <v>1274</v>
      </c>
      <c r="G3296" t="str">
        <f t="shared" si="6770"/>
        <v>DL2022040</v>
      </c>
      <c r="H3296" t="str">
        <f t="shared" si="6771"/>
        <v>12</v>
      </c>
      <c r="I3296" t="str">
        <f t="shared" si="6772"/>
        <v>Amerikansk ribbegople_12_20221115_DL2022040_FalkonergaardensOerregaard_Gym</v>
      </c>
      <c r="J3296" t="str">
        <f>VLOOKUP(MID(C3296,4,6),Datasæt_Analysesystemer!$B$2:$E$69,3,FALSE)</f>
        <v>Amerikansk ribbegople</v>
      </c>
      <c r="K3296" t="str">
        <f t="shared" si="6773"/>
        <v>EP</v>
      </c>
      <c r="L3296" s="7" t="str">
        <f t="shared" si="6785"/>
        <v>No Ct</v>
      </c>
      <c r="M3296" t="str">
        <f t="shared" si="6774"/>
        <v/>
      </c>
      <c r="N3296" t="str">
        <f t="shared" si="6775"/>
        <v/>
      </c>
      <c r="O3296" t="str">
        <f t="shared" si="6776"/>
        <v/>
      </c>
    </row>
    <row r="3297" spans="1:24" x14ac:dyDescent="0.25">
      <c r="A3297" t="s">
        <v>111</v>
      </c>
      <c r="B3297" t="s">
        <v>76</v>
      </c>
      <c r="C3297" t="s">
        <v>99</v>
      </c>
      <c r="D3297" s="6">
        <v>0.01</v>
      </c>
      <c r="E3297" s="6" t="s">
        <v>1275</v>
      </c>
      <c r="F3297" t="s">
        <v>1274</v>
      </c>
      <c r="G3297" t="str">
        <f t="shared" si="6770"/>
        <v>DL2022040</v>
      </c>
      <c r="H3297" t="str">
        <f t="shared" si="6771"/>
        <v>12</v>
      </c>
      <c r="I3297" t="str">
        <f t="shared" si="6772"/>
        <v>Amerikansk ribbegople_12_20221115_DL2022040_FalkonergaardensOerregaard_Gym</v>
      </c>
      <c r="J3297" t="str">
        <f>VLOOKUP(MID(C3297,4,6),Datasæt_Analysesystemer!$B$2:$E$69,3,FALSE)</f>
        <v>Amerikansk ribbegople</v>
      </c>
      <c r="K3297" t="str">
        <f t="shared" si="6773"/>
        <v>EP</v>
      </c>
      <c r="L3297" s="7" t="str">
        <f t="shared" si="6785"/>
        <v>No Ct</v>
      </c>
      <c r="M3297" t="str">
        <f t="shared" si="6774"/>
        <v/>
      </c>
      <c r="N3297" t="str">
        <f t="shared" si="6775"/>
        <v/>
      </c>
      <c r="O3297" t="str">
        <f t="shared" si="6776"/>
        <v/>
      </c>
    </row>
    <row r="3298" spans="1:24" x14ac:dyDescent="0.25">
      <c r="A3298" t="s">
        <v>172</v>
      </c>
      <c r="B3298" t="s">
        <v>23</v>
      </c>
      <c r="C3298" t="s">
        <v>173</v>
      </c>
      <c r="D3298" s="6">
        <v>0.01</v>
      </c>
      <c r="E3298" s="6" t="s">
        <v>1275</v>
      </c>
      <c r="F3298" t="s">
        <v>1274</v>
      </c>
      <c r="G3298" t="str">
        <f t="shared" si="6770"/>
        <v>DL2022040</v>
      </c>
      <c r="H3298" t="str">
        <f t="shared" si="6771"/>
        <v>13</v>
      </c>
      <c r="I3298" t="str">
        <f t="shared" si="6772"/>
        <v>Penselklippekrabbe_13_20221115_DL2022040_FalkonergaardensOerregaard_Gym</v>
      </c>
      <c r="J3298" t="str">
        <f>VLOOKUP(MID(C3298,4,6),Datasæt_Analysesystemer!$B$2:$E$69,3,FALSE)</f>
        <v>Penselklippekrabbe</v>
      </c>
      <c r="K3298" t="str">
        <f t="shared" si="6773"/>
        <v>PK</v>
      </c>
      <c r="L3298" s="7" t="str">
        <f t="shared" si="6785"/>
        <v>No Ct</v>
      </c>
      <c r="M3298">
        <f t="shared" si="6774"/>
        <v>0</v>
      </c>
      <c r="N3298">
        <f t="shared" si="6775"/>
        <v>0</v>
      </c>
      <c r="O3298">
        <f t="shared" si="6776"/>
        <v>0</v>
      </c>
      <c r="Q3298">
        <f t="shared" ref="Q3298" si="6810">IF(L3300="No Ct",0,L3300)</f>
        <v>0</v>
      </c>
      <c r="R3298">
        <f t="shared" ref="R3298" si="6811">IF(L3301="No Ct",0,L3301)</f>
        <v>0</v>
      </c>
      <c r="S3298" t="str">
        <f t="shared" ref="S3298" si="6812">IF(AND(M3298&gt;0,N3298=0),"Valid","Invalid")</f>
        <v>Invalid</v>
      </c>
      <c r="T3298" t="str">
        <f t="shared" ref="T3298" si="6813">IF(OR(Q3298&gt;1,R3298&gt;1),"Present","Absent")</f>
        <v>Absent</v>
      </c>
      <c r="U3298" t="str">
        <f t="shared" ref="U3298" si="6814">IF(OR(AND(Q3298&gt;1,Q3298&lt;41),AND(R3298&gt;1,R3298&lt;41)),"Ct&lt;41","Ct&gt;41")</f>
        <v>Ct&gt;41</v>
      </c>
      <c r="V3298" t="str">
        <f t="shared" ref="V3298" si="6815">J3298</f>
        <v>Penselklippekrabbe</v>
      </c>
      <c r="W3298" t="str">
        <f t="shared" ref="W3298" si="6816">MID(F3298,10,9)</f>
        <v>DL2022040</v>
      </c>
      <c r="X3298" t="str">
        <f t="shared" ref="X3298" si="6817">W3298&amp;"_"&amp;V3298&amp;"_"&amp;S3298&amp;"_"&amp;T3298&amp;"_"&amp;U3298</f>
        <v>DL2022040_Penselklippekrabbe_Invalid_Absent_Ct&gt;41</v>
      </c>
    </row>
    <row r="3299" spans="1:24" x14ac:dyDescent="0.25">
      <c r="A3299" t="s">
        <v>148</v>
      </c>
      <c r="B3299" t="s">
        <v>51</v>
      </c>
      <c r="C3299" t="s">
        <v>149</v>
      </c>
      <c r="D3299" s="6">
        <v>0.01</v>
      </c>
      <c r="E3299" s="6" t="s">
        <v>1275</v>
      </c>
      <c r="F3299" t="s">
        <v>1274</v>
      </c>
      <c r="G3299" t="str">
        <f t="shared" si="6770"/>
        <v>DL2022040</v>
      </c>
      <c r="H3299" t="str">
        <f t="shared" si="6771"/>
        <v>13</v>
      </c>
      <c r="I3299" t="str">
        <f t="shared" si="6772"/>
        <v>Penselklippekrabbe_13_20221115_DL2022040_FalkonergaardensOerregaard_Gym</v>
      </c>
      <c r="J3299" t="str">
        <f>VLOOKUP(MID(C3299,4,6),Datasæt_Analysesystemer!$B$2:$E$69,3,FALSE)</f>
        <v>Penselklippekrabbe</v>
      </c>
      <c r="K3299" t="str">
        <f t="shared" si="6773"/>
        <v>NK</v>
      </c>
      <c r="L3299" s="7" t="str">
        <f t="shared" si="6785"/>
        <v>No Ct</v>
      </c>
      <c r="M3299" t="str">
        <f t="shared" si="6774"/>
        <v/>
      </c>
      <c r="N3299" t="str">
        <f t="shared" si="6775"/>
        <v/>
      </c>
      <c r="O3299" t="str">
        <f t="shared" si="6776"/>
        <v/>
      </c>
    </row>
    <row r="3300" spans="1:24" x14ac:dyDescent="0.25">
      <c r="A3300" t="s">
        <v>112</v>
      </c>
      <c r="B3300" t="s">
        <v>76</v>
      </c>
      <c r="C3300" t="s">
        <v>113</v>
      </c>
      <c r="D3300" s="6">
        <v>0.01</v>
      </c>
      <c r="E3300" s="6" t="s">
        <v>1275</v>
      </c>
      <c r="F3300" t="s">
        <v>1274</v>
      </c>
      <c r="G3300" t="str">
        <f t="shared" si="6770"/>
        <v>DL2022040</v>
      </c>
      <c r="H3300" t="str">
        <f t="shared" si="6771"/>
        <v>13</v>
      </c>
      <c r="I3300" t="str">
        <f t="shared" si="6772"/>
        <v>Penselklippekrabbe_13_20221115_DL2022040_FalkonergaardensOerregaard_Gym</v>
      </c>
      <c r="J3300" t="str">
        <f>VLOOKUP(MID(C3300,4,6),Datasæt_Analysesystemer!$B$2:$E$69,3,FALSE)</f>
        <v>Penselklippekrabbe</v>
      </c>
      <c r="K3300" t="str">
        <f t="shared" si="6773"/>
        <v>EP</v>
      </c>
      <c r="L3300" s="7" t="str">
        <f t="shared" si="6785"/>
        <v>No Ct</v>
      </c>
      <c r="M3300" t="str">
        <f t="shared" si="6774"/>
        <v/>
      </c>
      <c r="N3300" t="str">
        <f t="shared" si="6775"/>
        <v/>
      </c>
      <c r="O3300" t="str">
        <f t="shared" si="6776"/>
        <v/>
      </c>
    </row>
    <row r="3301" spans="1:24" x14ac:dyDescent="0.25">
      <c r="A3301" t="s">
        <v>136</v>
      </c>
      <c r="B3301" t="s">
        <v>76</v>
      </c>
      <c r="C3301" t="s">
        <v>113</v>
      </c>
      <c r="D3301" s="6">
        <v>0.01</v>
      </c>
      <c r="E3301" s="6" t="s">
        <v>1275</v>
      </c>
      <c r="F3301" t="s">
        <v>1274</v>
      </c>
      <c r="G3301" t="str">
        <f t="shared" si="6770"/>
        <v>DL2022040</v>
      </c>
      <c r="H3301" t="str">
        <f t="shared" si="6771"/>
        <v>13</v>
      </c>
      <c r="I3301" t="str">
        <f t="shared" si="6772"/>
        <v>Penselklippekrabbe_13_20221115_DL2022040_FalkonergaardensOerregaard_Gym</v>
      </c>
      <c r="J3301" t="str">
        <f>VLOOKUP(MID(C3301,4,6),Datasæt_Analysesystemer!$B$2:$E$69,3,FALSE)</f>
        <v>Penselklippekrabbe</v>
      </c>
      <c r="K3301" t="str">
        <f t="shared" si="6773"/>
        <v>EP</v>
      </c>
      <c r="L3301" s="7" t="str">
        <f t="shared" si="6785"/>
        <v>No Ct</v>
      </c>
      <c r="M3301" t="str">
        <f t="shared" si="6774"/>
        <v/>
      </c>
      <c r="N3301" t="str">
        <f t="shared" si="6775"/>
        <v/>
      </c>
      <c r="O3301" t="str">
        <f t="shared" si="6776"/>
        <v/>
      </c>
    </row>
    <row r="3302" spans="1:24" x14ac:dyDescent="0.25">
      <c r="A3302" t="s">
        <v>174</v>
      </c>
      <c r="B3302" t="s">
        <v>23</v>
      </c>
      <c r="C3302" t="s">
        <v>175</v>
      </c>
      <c r="D3302" s="6">
        <v>0.01</v>
      </c>
      <c r="E3302" s="6" t="s">
        <v>1275</v>
      </c>
      <c r="F3302" t="s">
        <v>1274</v>
      </c>
      <c r="G3302" t="str">
        <f t="shared" si="6770"/>
        <v>DL2022040</v>
      </c>
      <c r="H3302" t="str">
        <f t="shared" si="6771"/>
        <v>14</v>
      </c>
      <c r="I3302" t="str">
        <f t="shared" si="6772"/>
        <v>Penselklippekrabbe_14_20221115_DL2022040_FalkonergaardensOerregaard_Gym</v>
      </c>
      <c r="J3302" t="str">
        <f>VLOOKUP(MID(C3302,4,6),Datasæt_Analysesystemer!$B$2:$E$69,3,FALSE)</f>
        <v>Penselklippekrabbe</v>
      </c>
      <c r="K3302" t="str">
        <f t="shared" si="6773"/>
        <v>PK</v>
      </c>
      <c r="L3302" s="7" t="str">
        <f t="shared" si="6785"/>
        <v>No Ct</v>
      </c>
      <c r="M3302">
        <f t="shared" si="6774"/>
        <v>0</v>
      </c>
      <c r="N3302">
        <f t="shared" si="6775"/>
        <v>0</v>
      </c>
      <c r="O3302">
        <f t="shared" si="6776"/>
        <v>0</v>
      </c>
      <c r="Q3302">
        <f t="shared" ref="Q3302" si="6818">IF(L3304="No Ct",0,L3304)</f>
        <v>0</v>
      </c>
      <c r="R3302">
        <f t="shared" ref="R3302" si="6819">IF(L3305="No Ct",0,L3305)</f>
        <v>0</v>
      </c>
      <c r="S3302" t="str">
        <f t="shared" ref="S3302" si="6820">IF(AND(M3302&gt;0,N3302=0),"Valid","Invalid")</f>
        <v>Invalid</v>
      </c>
      <c r="T3302" t="str">
        <f t="shared" ref="T3302" si="6821">IF(OR(Q3302&gt;1,R3302&gt;1),"Present","Absent")</f>
        <v>Absent</v>
      </c>
      <c r="U3302" t="str">
        <f t="shared" ref="U3302" si="6822">IF(OR(AND(Q3302&gt;1,Q3302&lt;41),AND(R3302&gt;1,R3302&lt;41)),"Ct&lt;41","Ct&gt;41")</f>
        <v>Ct&gt;41</v>
      </c>
      <c r="V3302" t="str">
        <f t="shared" ref="V3302" si="6823">J3302</f>
        <v>Penselklippekrabbe</v>
      </c>
      <c r="W3302" t="str">
        <f t="shared" ref="W3302" si="6824">MID(F3302,10,9)</f>
        <v>DL2022040</v>
      </c>
      <c r="X3302" t="str">
        <f t="shared" ref="X3302" si="6825">W3302&amp;"_"&amp;V3302&amp;"_"&amp;S3302&amp;"_"&amp;T3302&amp;"_"&amp;U3302</f>
        <v>DL2022040_Penselklippekrabbe_Invalid_Absent_Ct&gt;41</v>
      </c>
    </row>
    <row r="3303" spans="1:24" x14ac:dyDescent="0.25">
      <c r="A3303" t="s">
        <v>150</v>
      </c>
      <c r="B3303" t="s">
        <v>51</v>
      </c>
      <c r="C3303" t="s">
        <v>151</v>
      </c>
      <c r="D3303" s="6">
        <v>0.01</v>
      </c>
      <c r="E3303" s="6" t="s">
        <v>1275</v>
      </c>
      <c r="F3303" t="s">
        <v>1274</v>
      </c>
      <c r="G3303" t="str">
        <f t="shared" si="6770"/>
        <v>DL2022040</v>
      </c>
      <c r="H3303" t="str">
        <f t="shared" si="6771"/>
        <v>14</v>
      </c>
      <c r="I3303" t="str">
        <f t="shared" si="6772"/>
        <v>Penselklippekrabbe_14_20221115_DL2022040_FalkonergaardensOerregaard_Gym</v>
      </c>
      <c r="J3303" t="str">
        <f>VLOOKUP(MID(C3303,4,6),Datasæt_Analysesystemer!$B$2:$E$69,3,FALSE)</f>
        <v>Penselklippekrabbe</v>
      </c>
      <c r="K3303" t="str">
        <f t="shared" si="6773"/>
        <v>NK</v>
      </c>
      <c r="L3303" s="7" t="str">
        <f t="shared" si="6785"/>
        <v>No Ct</v>
      </c>
      <c r="M3303" t="str">
        <f t="shared" si="6774"/>
        <v/>
      </c>
      <c r="N3303" t="str">
        <f t="shared" si="6775"/>
        <v/>
      </c>
      <c r="O3303" t="str">
        <f t="shared" si="6776"/>
        <v/>
      </c>
    </row>
    <row r="3304" spans="1:24" x14ac:dyDescent="0.25">
      <c r="A3304" t="s">
        <v>114</v>
      </c>
      <c r="B3304" t="s">
        <v>76</v>
      </c>
      <c r="C3304" t="s">
        <v>115</v>
      </c>
      <c r="D3304" s="6">
        <v>0.01</v>
      </c>
      <c r="E3304" s="6" t="s">
        <v>1275</v>
      </c>
      <c r="F3304" t="s">
        <v>1274</v>
      </c>
      <c r="G3304" t="str">
        <f t="shared" si="6770"/>
        <v>DL2022040</v>
      </c>
      <c r="H3304" t="str">
        <f t="shared" si="6771"/>
        <v>14</v>
      </c>
      <c r="I3304" t="str">
        <f t="shared" si="6772"/>
        <v>Penselklippekrabbe_14_20221115_DL2022040_FalkonergaardensOerregaard_Gym</v>
      </c>
      <c r="J3304" t="str">
        <f>VLOOKUP(MID(C3304,4,6),Datasæt_Analysesystemer!$B$2:$E$69,3,FALSE)</f>
        <v>Penselklippekrabbe</v>
      </c>
      <c r="K3304" t="str">
        <f t="shared" si="6773"/>
        <v>EP</v>
      </c>
      <c r="L3304" s="7" t="str">
        <f t="shared" si="6785"/>
        <v>No Ct</v>
      </c>
      <c r="M3304" t="str">
        <f t="shared" si="6774"/>
        <v/>
      </c>
      <c r="N3304" t="str">
        <f t="shared" si="6775"/>
        <v/>
      </c>
      <c r="O3304" t="str">
        <f t="shared" si="6776"/>
        <v/>
      </c>
    </row>
    <row r="3305" spans="1:24" x14ac:dyDescent="0.25">
      <c r="A3305" t="s">
        <v>137</v>
      </c>
      <c r="B3305" t="s">
        <v>76</v>
      </c>
      <c r="C3305" t="s">
        <v>115</v>
      </c>
      <c r="D3305" s="6">
        <v>0.01</v>
      </c>
      <c r="E3305" s="6" t="s">
        <v>1275</v>
      </c>
      <c r="F3305" t="s">
        <v>1274</v>
      </c>
      <c r="G3305" t="str">
        <f t="shared" si="6770"/>
        <v>DL2022040</v>
      </c>
      <c r="H3305" t="str">
        <f t="shared" si="6771"/>
        <v>14</v>
      </c>
      <c r="I3305" t="str">
        <f t="shared" si="6772"/>
        <v>Penselklippekrabbe_14_20221115_DL2022040_FalkonergaardensOerregaard_Gym</v>
      </c>
      <c r="J3305" t="str">
        <f>VLOOKUP(MID(C3305,4,6),Datasæt_Analysesystemer!$B$2:$E$69,3,FALSE)</f>
        <v>Penselklippekrabbe</v>
      </c>
      <c r="K3305" t="str">
        <f t="shared" si="6773"/>
        <v>EP</v>
      </c>
      <c r="L3305" s="7" t="str">
        <f t="shared" si="6785"/>
        <v>No Ct</v>
      </c>
      <c r="M3305" t="str">
        <f t="shared" si="6774"/>
        <v/>
      </c>
      <c r="N3305" t="str">
        <f t="shared" si="6775"/>
        <v/>
      </c>
      <c r="O3305" t="str">
        <f t="shared" si="6776"/>
        <v/>
      </c>
    </row>
    <row r="3306" spans="1:24" x14ac:dyDescent="0.25">
      <c r="A3306" t="s">
        <v>176</v>
      </c>
      <c r="B3306" t="s">
        <v>23</v>
      </c>
      <c r="C3306" t="s">
        <v>177</v>
      </c>
      <c r="D3306" s="6">
        <v>0.01</v>
      </c>
      <c r="E3306" s="6" t="s">
        <v>1275</v>
      </c>
      <c r="F3306" t="s">
        <v>1274</v>
      </c>
      <c r="G3306" t="str">
        <f t="shared" si="6770"/>
        <v>DL2022040</v>
      </c>
      <c r="H3306" t="str">
        <f t="shared" si="6771"/>
        <v>15</v>
      </c>
      <c r="I3306" t="str">
        <f t="shared" si="6772"/>
        <v>Furealge, ostenfeldii_15_20221115_DL2022040_FalkonergaardensOerregaard_Gym</v>
      </c>
      <c r="J3306" t="str">
        <f>VLOOKUP(MID(C3306,4,6),Datasæt_Analysesystemer!$B$2:$E$69,3,FALSE)</f>
        <v>Furealge, ostenfeldii</v>
      </c>
      <c r="K3306" t="str">
        <f t="shared" si="6773"/>
        <v>PK</v>
      </c>
      <c r="L3306" s="7" t="str">
        <f t="shared" si="6785"/>
        <v>No Ct</v>
      </c>
      <c r="M3306">
        <f t="shared" si="6774"/>
        <v>0</v>
      </c>
      <c r="N3306">
        <f t="shared" si="6775"/>
        <v>0</v>
      </c>
      <c r="O3306">
        <f t="shared" si="6776"/>
        <v>0</v>
      </c>
      <c r="Q3306">
        <f t="shared" ref="Q3306" si="6826">IF(L3308="No Ct",0,L3308)</f>
        <v>0</v>
      </c>
      <c r="R3306">
        <f t="shared" ref="R3306" si="6827">IF(L3309="No Ct",0,L3309)</f>
        <v>0</v>
      </c>
      <c r="S3306" t="str">
        <f t="shared" ref="S3306" si="6828">IF(AND(M3306&gt;0,N3306=0),"Valid","Invalid")</f>
        <v>Invalid</v>
      </c>
      <c r="T3306" t="str">
        <f t="shared" ref="T3306" si="6829">IF(OR(Q3306&gt;1,R3306&gt;1),"Present","Absent")</f>
        <v>Absent</v>
      </c>
      <c r="U3306" t="str">
        <f t="shared" ref="U3306" si="6830">IF(OR(AND(Q3306&gt;1,Q3306&lt;41),AND(R3306&gt;1,R3306&lt;41)),"Ct&lt;41","Ct&gt;41")</f>
        <v>Ct&gt;41</v>
      </c>
      <c r="V3306" t="str">
        <f t="shared" ref="V3306" si="6831">J3306</f>
        <v>Furealge, ostenfeldii</v>
      </c>
      <c r="W3306" t="str">
        <f t="shared" ref="W3306" si="6832">MID(F3306,10,9)</f>
        <v>DL2022040</v>
      </c>
      <c r="X3306" t="str">
        <f t="shared" ref="X3306" si="6833">W3306&amp;"_"&amp;V3306&amp;"_"&amp;S3306&amp;"_"&amp;T3306&amp;"_"&amp;U3306</f>
        <v>DL2022040_Furealge, ostenfeldii_Invalid_Absent_Ct&gt;41</v>
      </c>
    </row>
    <row r="3307" spans="1:24" x14ac:dyDescent="0.25">
      <c r="A3307" t="s">
        <v>152</v>
      </c>
      <c r="B3307" t="s">
        <v>51</v>
      </c>
      <c r="C3307" t="s">
        <v>153</v>
      </c>
      <c r="D3307" s="6">
        <v>0.01</v>
      </c>
      <c r="E3307" s="6" t="s">
        <v>1275</v>
      </c>
      <c r="F3307" t="s">
        <v>1274</v>
      </c>
      <c r="G3307" t="str">
        <f t="shared" si="6770"/>
        <v>DL2022040</v>
      </c>
      <c r="H3307" t="str">
        <f t="shared" si="6771"/>
        <v>15</v>
      </c>
      <c r="I3307" t="str">
        <f t="shared" si="6772"/>
        <v>Furealge, ostenfeldii_15_20221115_DL2022040_FalkonergaardensOerregaard_Gym</v>
      </c>
      <c r="J3307" t="str">
        <f>VLOOKUP(MID(C3307,4,6),Datasæt_Analysesystemer!$B$2:$E$69,3,FALSE)</f>
        <v>Furealge, ostenfeldii</v>
      </c>
      <c r="K3307" t="str">
        <f t="shared" si="6773"/>
        <v>NK</v>
      </c>
      <c r="L3307" s="7" t="str">
        <f t="shared" si="6785"/>
        <v>No Ct</v>
      </c>
      <c r="M3307" t="str">
        <f t="shared" si="6774"/>
        <v/>
      </c>
      <c r="N3307" t="str">
        <f t="shared" si="6775"/>
        <v/>
      </c>
      <c r="O3307" t="str">
        <f t="shared" si="6776"/>
        <v/>
      </c>
    </row>
    <row r="3308" spans="1:24" x14ac:dyDescent="0.25">
      <c r="A3308" t="s">
        <v>116</v>
      </c>
      <c r="B3308" t="s">
        <v>76</v>
      </c>
      <c r="C3308" t="s">
        <v>117</v>
      </c>
      <c r="D3308" s="6">
        <v>0.01</v>
      </c>
      <c r="E3308" s="6" t="s">
        <v>1275</v>
      </c>
      <c r="F3308" t="s">
        <v>1274</v>
      </c>
      <c r="G3308" t="str">
        <f t="shared" si="6770"/>
        <v>DL2022040</v>
      </c>
      <c r="H3308" t="str">
        <f t="shared" si="6771"/>
        <v>15</v>
      </c>
      <c r="I3308" t="str">
        <f t="shared" si="6772"/>
        <v>Furealge, ostenfeldii_15_20221115_DL2022040_FalkonergaardensOerregaard_Gym</v>
      </c>
      <c r="J3308" t="str">
        <f>VLOOKUP(MID(C3308,4,6),Datasæt_Analysesystemer!$B$2:$E$69,3,FALSE)</f>
        <v>Furealge, ostenfeldii</v>
      </c>
      <c r="K3308" t="str">
        <f t="shared" si="6773"/>
        <v>EP</v>
      </c>
      <c r="L3308" s="7" t="str">
        <f t="shared" si="6785"/>
        <v>No Ct</v>
      </c>
      <c r="M3308" t="str">
        <f t="shared" si="6774"/>
        <v/>
      </c>
      <c r="N3308" t="str">
        <f t="shared" si="6775"/>
        <v/>
      </c>
      <c r="O3308" t="str">
        <f t="shared" si="6776"/>
        <v/>
      </c>
    </row>
    <row r="3309" spans="1:24" x14ac:dyDescent="0.25">
      <c r="A3309" t="s">
        <v>138</v>
      </c>
      <c r="B3309" t="s">
        <v>76</v>
      </c>
      <c r="C3309" t="s">
        <v>117</v>
      </c>
      <c r="D3309" s="6">
        <v>0.01</v>
      </c>
      <c r="E3309" s="6" t="s">
        <v>1275</v>
      </c>
      <c r="F3309" t="s">
        <v>1274</v>
      </c>
      <c r="G3309" t="str">
        <f t="shared" si="6770"/>
        <v>DL2022040</v>
      </c>
      <c r="H3309" t="str">
        <f t="shared" si="6771"/>
        <v>15</v>
      </c>
      <c r="I3309" t="str">
        <f t="shared" si="6772"/>
        <v>Furealge, ostenfeldii_15_20221115_DL2022040_FalkonergaardensOerregaard_Gym</v>
      </c>
      <c r="J3309" t="str">
        <f>VLOOKUP(MID(C3309,4,6),Datasæt_Analysesystemer!$B$2:$E$69,3,FALSE)</f>
        <v>Furealge, ostenfeldii</v>
      </c>
      <c r="K3309" t="str">
        <f t="shared" si="6773"/>
        <v>EP</v>
      </c>
      <c r="L3309" s="7" t="str">
        <f t="shared" si="6785"/>
        <v>No Ct</v>
      </c>
      <c r="M3309" t="str">
        <f t="shared" si="6774"/>
        <v/>
      </c>
      <c r="N3309" t="str">
        <f t="shared" si="6775"/>
        <v/>
      </c>
      <c r="O3309" t="str">
        <f t="shared" si="6776"/>
        <v/>
      </c>
    </row>
    <row r="3310" spans="1:24" x14ac:dyDescent="0.25">
      <c r="A3310" t="s">
        <v>178</v>
      </c>
      <c r="B3310" t="s">
        <v>23</v>
      </c>
      <c r="C3310" t="s">
        <v>179</v>
      </c>
      <c r="D3310" s="6">
        <v>0.01</v>
      </c>
      <c r="E3310" s="6">
        <v>29.89</v>
      </c>
      <c r="F3310" t="s">
        <v>1274</v>
      </c>
      <c r="G3310" t="str">
        <f t="shared" si="6770"/>
        <v>DL2022040</v>
      </c>
      <c r="H3310" t="str">
        <f t="shared" si="6771"/>
        <v>16</v>
      </c>
      <c r="I3310" t="str">
        <f t="shared" si="6772"/>
        <v>Furealge, ostenfeldii_16_20221115_DL2022040_FalkonergaardensOerregaard_Gym</v>
      </c>
      <c r="J3310" t="str">
        <f>VLOOKUP(MID(C3310,4,6),Datasæt_Analysesystemer!$B$2:$E$69,3,FALSE)</f>
        <v>Furealge, ostenfeldii</v>
      </c>
      <c r="K3310" t="str">
        <f t="shared" si="6773"/>
        <v>PK</v>
      </c>
      <c r="L3310" s="7">
        <f t="shared" si="6785"/>
        <v>29.89</v>
      </c>
      <c r="M3310">
        <f t="shared" si="6774"/>
        <v>29.89</v>
      </c>
      <c r="N3310">
        <f t="shared" si="6775"/>
        <v>0</v>
      </c>
      <c r="O3310">
        <f t="shared" si="6776"/>
        <v>0</v>
      </c>
      <c r="Q3310">
        <f t="shared" ref="Q3310" si="6834">IF(L3312="No Ct",0,L3312)</f>
        <v>0</v>
      </c>
      <c r="R3310">
        <f t="shared" ref="R3310" si="6835">IF(L3313="No Ct",0,L3313)</f>
        <v>0</v>
      </c>
      <c r="S3310" t="str">
        <f t="shared" ref="S3310" si="6836">IF(AND(M3310&gt;0,N3310=0),"Valid","Invalid")</f>
        <v>Valid</v>
      </c>
      <c r="T3310" t="str">
        <f t="shared" ref="T3310" si="6837">IF(OR(Q3310&gt;1,R3310&gt;1),"Present","Absent")</f>
        <v>Absent</v>
      </c>
      <c r="U3310" t="str">
        <f t="shared" ref="U3310" si="6838">IF(OR(AND(Q3310&gt;1,Q3310&lt;41),AND(R3310&gt;1,R3310&lt;41)),"Ct&lt;41","Ct&gt;41")</f>
        <v>Ct&gt;41</v>
      </c>
      <c r="V3310" t="str">
        <f t="shared" ref="V3310" si="6839">J3310</f>
        <v>Furealge, ostenfeldii</v>
      </c>
      <c r="W3310" t="str">
        <f t="shared" ref="W3310" si="6840">MID(F3310,10,9)</f>
        <v>DL2022040</v>
      </c>
      <c r="X3310" t="str">
        <f t="shared" ref="X3310" si="6841">W3310&amp;"_"&amp;V3310&amp;"_"&amp;S3310&amp;"_"&amp;T3310&amp;"_"&amp;U3310</f>
        <v>DL2022040_Furealge, ostenfeldii_Valid_Absent_Ct&gt;41</v>
      </c>
    </row>
    <row r="3311" spans="1:24" x14ac:dyDescent="0.25">
      <c r="A3311" t="s">
        <v>154</v>
      </c>
      <c r="B3311" t="s">
        <v>51</v>
      </c>
      <c r="C3311" t="s">
        <v>155</v>
      </c>
      <c r="D3311" s="6">
        <v>0.01</v>
      </c>
      <c r="E3311" s="6" t="s">
        <v>1275</v>
      </c>
      <c r="F3311" t="s">
        <v>1274</v>
      </c>
      <c r="G3311" t="str">
        <f t="shared" si="6770"/>
        <v>DL2022040</v>
      </c>
      <c r="H3311" t="str">
        <f t="shared" si="6771"/>
        <v>16</v>
      </c>
      <c r="I3311" t="str">
        <f t="shared" si="6772"/>
        <v>Furealge, ostenfeldii_16_20221115_DL2022040_FalkonergaardensOerregaard_Gym</v>
      </c>
      <c r="J3311" t="str">
        <f>VLOOKUP(MID(C3311,4,6),Datasæt_Analysesystemer!$B$2:$E$69,3,FALSE)</f>
        <v>Furealge, ostenfeldii</v>
      </c>
      <c r="K3311" t="str">
        <f t="shared" si="6773"/>
        <v>NK</v>
      </c>
      <c r="L3311" s="7" t="str">
        <f t="shared" si="6785"/>
        <v>No Ct</v>
      </c>
      <c r="M3311" t="str">
        <f t="shared" si="6774"/>
        <v/>
      </c>
      <c r="N3311" t="str">
        <f t="shared" si="6775"/>
        <v/>
      </c>
      <c r="O3311" t="str">
        <f t="shared" si="6776"/>
        <v/>
      </c>
    </row>
    <row r="3312" spans="1:24" x14ac:dyDescent="0.25">
      <c r="A3312" t="s">
        <v>118</v>
      </c>
      <c r="B3312" t="s">
        <v>76</v>
      </c>
      <c r="C3312" t="s">
        <v>119</v>
      </c>
      <c r="D3312" s="6">
        <v>0.01</v>
      </c>
      <c r="E3312" s="6" t="s">
        <v>1275</v>
      </c>
      <c r="F3312" t="s">
        <v>1274</v>
      </c>
      <c r="G3312" t="str">
        <f t="shared" si="6770"/>
        <v>DL2022040</v>
      </c>
      <c r="H3312" t="str">
        <f t="shared" si="6771"/>
        <v>16</v>
      </c>
      <c r="I3312" t="str">
        <f t="shared" si="6772"/>
        <v>Furealge, ostenfeldii_16_20221115_DL2022040_FalkonergaardensOerregaard_Gym</v>
      </c>
      <c r="J3312" t="str">
        <f>VLOOKUP(MID(C3312,4,6),Datasæt_Analysesystemer!$B$2:$E$69,3,FALSE)</f>
        <v>Furealge, ostenfeldii</v>
      </c>
      <c r="K3312" t="str">
        <f t="shared" si="6773"/>
        <v>EP</v>
      </c>
      <c r="L3312" s="7" t="str">
        <f t="shared" si="6785"/>
        <v>No Ct</v>
      </c>
      <c r="M3312" t="str">
        <f t="shared" si="6774"/>
        <v/>
      </c>
      <c r="N3312" t="str">
        <f t="shared" si="6775"/>
        <v/>
      </c>
      <c r="O3312" t="str">
        <f t="shared" si="6776"/>
        <v/>
      </c>
    </row>
    <row r="3313" spans="1:24" x14ac:dyDescent="0.25">
      <c r="A3313" t="s">
        <v>139</v>
      </c>
      <c r="B3313" t="s">
        <v>76</v>
      </c>
      <c r="C3313" t="s">
        <v>119</v>
      </c>
      <c r="D3313" s="6">
        <v>0.01</v>
      </c>
      <c r="E3313" s="6" t="s">
        <v>1275</v>
      </c>
      <c r="F3313" t="s">
        <v>1274</v>
      </c>
      <c r="G3313" t="str">
        <f t="shared" si="6770"/>
        <v>DL2022040</v>
      </c>
      <c r="H3313" t="str">
        <f t="shared" si="6771"/>
        <v>16</v>
      </c>
      <c r="I3313" t="str">
        <f t="shared" si="6772"/>
        <v>Furealge, ostenfeldii_16_20221115_DL2022040_FalkonergaardensOerregaard_Gym</v>
      </c>
      <c r="J3313" t="str">
        <f>VLOOKUP(MID(C3313,4,6),Datasæt_Analysesystemer!$B$2:$E$69,3,FALSE)</f>
        <v>Furealge, ostenfeldii</v>
      </c>
      <c r="K3313" t="str">
        <f t="shared" si="6773"/>
        <v>EP</v>
      </c>
      <c r="L3313" s="7" t="str">
        <f t="shared" si="6785"/>
        <v>No Ct</v>
      </c>
      <c r="M3313" t="str">
        <f t="shared" si="6774"/>
        <v/>
      </c>
      <c r="N3313" t="str">
        <f t="shared" si="6775"/>
        <v/>
      </c>
      <c r="O3313" t="str">
        <f t="shared" si="6776"/>
        <v/>
      </c>
    </row>
    <row r="3314" spans="1:24" x14ac:dyDescent="0.25">
      <c r="A3314" t="s">
        <v>180</v>
      </c>
      <c r="B3314" t="s">
        <v>23</v>
      </c>
      <c r="C3314" t="s">
        <v>1270</v>
      </c>
      <c r="D3314" s="6">
        <v>0.01</v>
      </c>
      <c r="E3314" s="6">
        <v>23.01</v>
      </c>
      <c r="F3314" t="s">
        <v>1274</v>
      </c>
      <c r="G3314" t="str">
        <f t="shared" si="6770"/>
        <v>DL2022040</v>
      </c>
      <c r="H3314" t="str">
        <f t="shared" si="6771"/>
        <v>17</v>
      </c>
      <c r="I3314" t="str">
        <f t="shared" si="6772"/>
        <v>Stilkalge, parvum_17_20221115_DL2022040_FalkonergaardensOerregaard_Gym</v>
      </c>
      <c r="J3314" t="str">
        <f>VLOOKUP(MID(C3314,4,6),Datasæt_Analysesystemer!$B$2:$E$69,3,FALSE)</f>
        <v>Stilkalge, parvum</v>
      </c>
      <c r="K3314" t="str">
        <f t="shared" si="6773"/>
        <v>PK</v>
      </c>
      <c r="L3314" s="7">
        <f t="shared" si="6785"/>
        <v>23.01</v>
      </c>
      <c r="M3314">
        <f t="shared" si="6774"/>
        <v>23.01</v>
      </c>
      <c r="N3314">
        <f t="shared" si="6775"/>
        <v>0</v>
      </c>
      <c r="O3314">
        <f t="shared" si="6776"/>
        <v>0</v>
      </c>
      <c r="Q3314">
        <f t="shared" ref="Q3314" si="6842">IF(L3316="No Ct",0,L3316)</f>
        <v>0</v>
      </c>
      <c r="R3314">
        <f t="shared" ref="R3314" si="6843">IF(L3317="No Ct",0,L3317)</f>
        <v>0</v>
      </c>
      <c r="S3314" t="str">
        <f t="shared" ref="S3314" si="6844">IF(AND(M3314&gt;0,N3314=0),"Valid","Invalid")</f>
        <v>Valid</v>
      </c>
      <c r="T3314" t="str">
        <f t="shared" ref="T3314" si="6845">IF(OR(Q3314&gt;1,R3314&gt;1),"Present","Absent")</f>
        <v>Absent</v>
      </c>
      <c r="U3314" t="str">
        <f t="shared" ref="U3314" si="6846">IF(OR(AND(Q3314&gt;1,Q3314&lt;41),AND(R3314&gt;1,R3314&lt;41)),"Ct&lt;41","Ct&gt;41")</f>
        <v>Ct&gt;41</v>
      </c>
      <c r="V3314" t="str">
        <f t="shared" ref="V3314" si="6847">J3314</f>
        <v>Stilkalge, parvum</v>
      </c>
      <c r="W3314" t="str">
        <f t="shared" ref="W3314" si="6848">MID(F3314,10,9)</f>
        <v>DL2022040</v>
      </c>
      <c r="X3314" t="str">
        <f t="shared" ref="X3314" si="6849">W3314&amp;"_"&amp;V3314&amp;"_"&amp;S3314&amp;"_"&amp;T3314&amp;"_"&amp;U3314</f>
        <v>DL2022040_Stilkalge, parvum_Valid_Absent_Ct&gt;41</v>
      </c>
    </row>
    <row r="3315" spans="1:24" x14ac:dyDescent="0.25">
      <c r="A3315" t="s">
        <v>156</v>
      </c>
      <c r="B3315" t="s">
        <v>51</v>
      </c>
      <c r="C3315" t="s">
        <v>1268</v>
      </c>
      <c r="D3315" s="6">
        <v>0.01</v>
      </c>
      <c r="E3315" s="6" t="s">
        <v>1275</v>
      </c>
      <c r="F3315" t="s">
        <v>1274</v>
      </c>
      <c r="G3315" t="str">
        <f t="shared" si="6770"/>
        <v>DL2022040</v>
      </c>
      <c r="H3315" t="str">
        <f t="shared" si="6771"/>
        <v>17</v>
      </c>
      <c r="I3315" t="str">
        <f t="shared" si="6772"/>
        <v>Stilkalge, parvum_17_20221115_DL2022040_FalkonergaardensOerregaard_Gym</v>
      </c>
      <c r="J3315" t="str">
        <f>VLOOKUP(MID(C3315,4,6),Datasæt_Analysesystemer!$B$2:$E$69,3,FALSE)</f>
        <v>Stilkalge, parvum</v>
      </c>
      <c r="K3315" t="str">
        <f t="shared" si="6773"/>
        <v>NK</v>
      </c>
      <c r="L3315" s="7" t="str">
        <f t="shared" si="6785"/>
        <v>No Ct</v>
      </c>
      <c r="M3315" t="str">
        <f t="shared" si="6774"/>
        <v/>
      </c>
      <c r="N3315" t="str">
        <f t="shared" si="6775"/>
        <v/>
      </c>
      <c r="O3315" t="str">
        <f t="shared" si="6776"/>
        <v/>
      </c>
    </row>
    <row r="3316" spans="1:24" x14ac:dyDescent="0.25">
      <c r="A3316" t="s">
        <v>120</v>
      </c>
      <c r="B3316" t="s">
        <v>76</v>
      </c>
      <c r="C3316" t="s">
        <v>1266</v>
      </c>
      <c r="D3316" s="6">
        <v>0.01</v>
      </c>
      <c r="E3316" s="6" t="s">
        <v>1275</v>
      </c>
      <c r="F3316" t="s">
        <v>1274</v>
      </c>
      <c r="G3316" t="str">
        <f t="shared" si="6770"/>
        <v>DL2022040</v>
      </c>
      <c r="H3316" t="str">
        <f t="shared" si="6771"/>
        <v>17</v>
      </c>
      <c r="I3316" t="str">
        <f t="shared" si="6772"/>
        <v>Stilkalge, parvum_17_20221115_DL2022040_FalkonergaardensOerregaard_Gym</v>
      </c>
      <c r="J3316" t="str">
        <f>VLOOKUP(MID(C3316,4,6),Datasæt_Analysesystemer!$B$2:$E$69,3,FALSE)</f>
        <v>Stilkalge, parvum</v>
      </c>
      <c r="K3316" t="str">
        <f t="shared" si="6773"/>
        <v>EP</v>
      </c>
      <c r="L3316" s="7" t="str">
        <f t="shared" si="6785"/>
        <v>No Ct</v>
      </c>
      <c r="M3316" t="str">
        <f t="shared" si="6774"/>
        <v/>
      </c>
      <c r="N3316" t="str">
        <f t="shared" si="6775"/>
        <v/>
      </c>
      <c r="O3316" t="str">
        <f t="shared" si="6776"/>
        <v/>
      </c>
    </row>
    <row r="3317" spans="1:24" x14ac:dyDescent="0.25">
      <c r="A3317" t="s">
        <v>140</v>
      </c>
      <c r="B3317" t="s">
        <v>76</v>
      </c>
      <c r="C3317" t="s">
        <v>1266</v>
      </c>
      <c r="D3317" s="6">
        <v>0.01</v>
      </c>
      <c r="E3317" s="6" t="s">
        <v>1275</v>
      </c>
      <c r="F3317" t="s">
        <v>1274</v>
      </c>
      <c r="G3317" t="str">
        <f t="shared" si="6770"/>
        <v>DL2022040</v>
      </c>
      <c r="H3317" t="str">
        <f t="shared" si="6771"/>
        <v>17</v>
      </c>
      <c r="I3317" t="str">
        <f t="shared" si="6772"/>
        <v>Stilkalge, parvum_17_20221115_DL2022040_FalkonergaardensOerregaard_Gym</v>
      </c>
      <c r="J3317" t="str">
        <f>VLOOKUP(MID(C3317,4,6),Datasæt_Analysesystemer!$B$2:$E$69,3,FALSE)</f>
        <v>Stilkalge, parvum</v>
      </c>
      <c r="K3317" t="str">
        <f t="shared" si="6773"/>
        <v>EP</v>
      </c>
      <c r="L3317" s="7" t="str">
        <f t="shared" si="6785"/>
        <v>No Ct</v>
      </c>
      <c r="M3317" t="str">
        <f t="shared" si="6774"/>
        <v/>
      </c>
      <c r="N3317" t="str">
        <f t="shared" si="6775"/>
        <v/>
      </c>
      <c r="O3317" t="str">
        <f t="shared" si="6776"/>
        <v/>
      </c>
    </row>
    <row r="3318" spans="1:24" x14ac:dyDescent="0.25">
      <c r="A3318" t="s">
        <v>182</v>
      </c>
      <c r="B3318" t="s">
        <v>23</v>
      </c>
      <c r="C3318" t="s">
        <v>1271</v>
      </c>
      <c r="D3318" s="6">
        <v>0.01</v>
      </c>
      <c r="E3318" s="6">
        <v>18.489999999999998</v>
      </c>
      <c r="F3318" t="s">
        <v>1274</v>
      </c>
      <c r="G3318" t="str">
        <f t="shared" si="6770"/>
        <v>DL2022040</v>
      </c>
      <c r="H3318" t="str">
        <f t="shared" si="6771"/>
        <v>18</v>
      </c>
      <c r="I3318" t="str">
        <f t="shared" si="6772"/>
        <v>Stilkalge, parvum_18_20221115_DL2022040_FalkonergaardensOerregaard_Gym</v>
      </c>
      <c r="J3318" t="str">
        <f>VLOOKUP(MID(C3318,4,6),Datasæt_Analysesystemer!$B$2:$E$69,3,FALSE)</f>
        <v>Stilkalge, parvum</v>
      </c>
      <c r="K3318" t="str">
        <f t="shared" si="6773"/>
        <v>PK</v>
      </c>
      <c r="L3318" s="7">
        <f t="shared" si="6785"/>
        <v>18.489999999999998</v>
      </c>
      <c r="M3318">
        <f t="shared" si="6774"/>
        <v>18.489999999999998</v>
      </c>
      <c r="N3318">
        <f t="shared" si="6775"/>
        <v>0</v>
      </c>
      <c r="O3318">
        <f t="shared" si="6776"/>
        <v>0</v>
      </c>
      <c r="Q3318">
        <f t="shared" ref="Q3318" si="6850">IF(L3320="No Ct",0,L3320)</f>
        <v>0</v>
      </c>
      <c r="R3318">
        <f t="shared" ref="R3318" si="6851">IF(L3321="No Ct",0,L3321)</f>
        <v>0</v>
      </c>
      <c r="S3318" t="str">
        <f t="shared" ref="S3318" si="6852">IF(AND(M3318&gt;0,N3318=0),"Valid","Invalid")</f>
        <v>Valid</v>
      </c>
      <c r="T3318" t="str">
        <f t="shared" ref="T3318" si="6853">IF(OR(Q3318&gt;1,R3318&gt;1),"Present","Absent")</f>
        <v>Absent</v>
      </c>
      <c r="U3318" t="str">
        <f t="shared" ref="U3318" si="6854">IF(OR(AND(Q3318&gt;1,Q3318&lt;41),AND(R3318&gt;1,R3318&lt;41)),"Ct&lt;41","Ct&gt;41")</f>
        <v>Ct&gt;41</v>
      </c>
      <c r="V3318" t="str">
        <f t="shared" ref="V3318" si="6855">J3318</f>
        <v>Stilkalge, parvum</v>
      </c>
      <c r="W3318" t="str">
        <f t="shared" ref="W3318" si="6856">MID(F3318,10,9)</f>
        <v>DL2022040</v>
      </c>
      <c r="X3318" t="str">
        <f t="shared" ref="X3318" si="6857">W3318&amp;"_"&amp;V3318&amp;"_"&amp;S3318&amp;"_"&amp;T3318&amp;"_"&amp;U3318</f>
        <v>DL2022040_Stilkalge, parvum_Valid_Absent_Ct&gt;41</v>
      </c>
    </row>
    <row r="3319" spans="1:24" x14ac:dyDescent="0.25">
      <c r="A3319" t="s">
        <v>158</v>
      </c>
      <c r="B3319" t="s">
        <v>51</v>
      </c>
      <c r="C3319" t="s">
        <v>1269</v>
      </c>
      <c r="D3319" s="6">
        <v>0.01</v>
      </c>
      <c r="E3319" s="6" t="s">
        <v>1275</v>
      </c>
      <c r="F3319" t="s">
        <v>1274</v>
      </c>
      <c r="G3319" t="str">
        <f t="shared" si="6770"/>
        <v>DL2022040</v>
      </c>
      <c r="H3319" t="str">
        <f t="shared" si="6771"/>
        <v>18</v>
      </c>
      <c r="I3319" t="str">
        <f t="shared" si="6772"/>
        <v>Stilkalge, parvum_18_20221115_DL2022040_FalkonergaardensOerregaard_Gym</v>
      </c>
      <c r="J3319" t="str">
        <f>VLOOKUP(MID(C3319,4,6),Datasæt_Analysesystemer!$B$2:$E$69,3,FALSE)</f>
        <v>Stilkalge, parvum</v>
      </c>
      <c r="K3319" t="str">
        <f t="shared" si="6773"/>
        <v>NK</v>
      </c>
      <c r="L3319" s="7" t="str">
        <f t="shared" si="6785"/>
        <v>No Ct</v>
      </c>
      <c r="M3319" t="str">
        <f t="shared" si="6774"/>
        <v/>
      </c>
      <c r="N3319" t="str">
        <f t="shared" si="6775"/>
        <v/>
      </c>
      <c r="O3319" t="str">
        <f t="shared" si="6776"/>
        <v/>
      </c>
    </row>
    <row r="3320" spans="1:24" x14ac:dyDescent="0.25">
      <c r="A3320" t="s">
        <v>122</v>
      </c>
      <c r="B3320" t="s">
        <v>76</v>
      </c>
      <c r="C3320" t="s">
        <v>1267</v>
      </c>
      <c r="D3320" s="6">
        <v>0.01</v>
      </c>
      <c r="E3320" s="6" t="s">
        <v>1275</v>
      </c>
      <c r="F3320" t="s">
        <v>1274</v>
      </c>
      <c r="G3320" t="str">
        <f t="shared" si="6770"/>
        <v>DL2022040</v>
      </c>
      <c r="H3320" t="str">
        <f t="shared" si="6771"/>
        <v>18</v>
      </c>
      <c r="I3320" t="str">
        <f t="shared" si="6772"/>
        <v>Stilkalge, parvum_18_20221115_DL2022040_FalkonergaardensOerregaard_Gym</v>
      </c>
      <c r="J3320" t="str">
        <f>VLOOKUP(MID(C3320,4,6),Datasæt_Analysesystemer!$B$2:$E$69,3,FALSE)</f>
        <v>Stilkalge, parvum</v>
      </c>
      <c r="K3320" t="str">
        <f t="shared" si="6773"/>
        <v>EP</v>
      </c>
      <c r="L3320" s="7" t="str">
        <f t="shared" si="6785"/>
        <v>No Ct</v>
      </c>
      <c r="M3320" t="str">
        <f t="shared" si="6774"/>
        <v/>
      </c>
      <c r="N3320" t="str">
        <f t="shared" si="6775"/>
        <v/>
      </c>
      <c r="O3320" t="str">
        <f t="shared" si="6776"/>
        <v/>
      </c>
    </row>
    <row r="3321" spans="1:24" x14ac:dyDescent="0.25">
      <c r="A3321" t="s">
        <v>141</v>
      </c>
      <c r="B3321" t="s">
        <v>76</v>
      </c>
      <c r="C3321" t="s">
        <v>1267</v>
      </c>
      <c r="D3321" s="6">
        <v>0.01</v>
      </c>
      <c r="E3321" s="6" t="s">
        <v>1275</v>
      </c>
      <c r="F3321" t="s">
        <v>1274</v>
      </c>
      <c r="G3321" t="str">
        <f t="shared" si="6770"/>
        <v>DL2022040</v>
      </c>
      <c r="H3321" t="str">
        <f t="shared" si="6771"/>
        <v>18</v>
      </c>
      <c r="I3321" t="str">
        <f t="shared" si="6772"/>
        <v>Stilkalge, parvum_18_20221115_DL2022040_FalkonergaardensOerregaard_Gym</v>
      </c>
      <c r="J3321" t="str">
        <f>VLOOKUP(MID(C3321,4,6),Datasæt_Analysesystemer!$B$2:$E$69,3,FALSE)</f>
        <v>Stilkalge, parvum</v>
      </c>
      <c r="K3321" t="str">
        <f t="shared" si="6773"/>
        <v>EP</v>
      </c>
      <c r="L3321" s="7" t="str">
        <f t="shared" si="6785"/>
        <v>No Ct</v>
      </c>
      <c r="M3321" t="str">
        <f t="shared" si="6774"/>
        <v/>
      </c>
      <c r="N3321" t="str">
        <f t="shared" si="6775"/>
        <v/>
      </c>
      <c r="O3321" t="str">
        <f t="shared" si="6776"/>
        <v/>
      </c>
    </row>
    <row r="3322" spans="1:24" x14ac:dyDescent="0.25">
      <c r="A3322" t="s">
        <v>184</v>
      </c>
      <c r="B3322" t="s">
        <v>23</v>
      </c>
      <c r="C3322" t="s">
        <v>620</v>
      </c>
      <c r="D3322" s="6">
        <v>0.01</v>
      </c>
      <c r="E3322" s="6">
        <v>17.8</v>
      </c>
      <c r="F3322" t="s">
        <v>1274</v>
      </c>
      <c r="G3322" t="str">
        <f t="shared" si="6770"/>
        <v>DL2022040</v>
      </c>
      <c r="H3322" t="str">
        <f t="shared" si="6771"/>
        <v>19</v>
      </c>
      <c r="I3322" t="str">
        <f t="shared" si="6772"/>
        <v>Trepigget hundestejle_19_20221115_DL2022040_FalkonergaardensOerregaard_Gym</v>
      </c>
      <c r="J3322" t="str">
        <f>VLOOKUP(MID(C3322,4,6),Datasæt_Analysesystemer!$B$2:$E$69,3,FALSE)</f>
        <v>Trepigget hundestejle</v>
      </c>
      <c r="K3322" t="str">
        <f t="shared" si="6773"/>
        <v>PK</v>
      </c>
      <c r="L3322" s="7">
        <f t="shared" si="6785"/>
        <v>17.8</v>
      </c>
      <c r="M3322">
        <f t="shared" si="6774"/>
        <v>17.8</v>
      </c>
      <c r="N3322">
        <f t="shared" si="6775"/>
        <v>0</v>
      </c>
      <c r="O3322">
        <f t="shared" si="6776"/>
        <v>0</v>
      </c>
      <c r="Q3322">
        <f t="shared" ref="Q3322" si="6858">IF(L3324="No Ct",0,L3324)</f>
        <v>0</v>
      </c>
      <c r="R3322">
        <f t="shared" ref="R3322" si="6859">IF(L3325="No Ct",0,L3325)</f>
        <v>0</v>
      </c>
      <c r="S3322" t="str">
        <f t="shared" ref="S3322" si="6860">IF(AND(M3322&gt;0,N3322=0),"Valid","Invalid")</f>
        <v>Valid</v>
      </c>
      <c r="T3322" t="str">
        <f t="shared" ref="T3322" si="6861">IF(OR(Q3322&gt;1,R3322&gt;1),"Present","Absent")</f>
        <v>Absent</v>
      </c>
      <c r="U3322" t="str">
        <f t="shared" ref="U3322" si="6862">IF(OR(AND(Q3322&gt;1,Q3322&lt;41),AND(R3322&gt;1,R3322&lt;41)),"Ct&lt;41","Ct&gt;41")</f>
        <v>Ct&gt;41</v>
      </c>
      <c r="V3322" t="str">
        <f t="shared" ref="V3322" si="6863">J3322</f>
        <v>Trepigget hundestejle</v>
      </c>
      <c r="W3322" t="str">
        <f t="shared" ref="W3322" si="6864">MID(F3322,10,9)</f>
        <v>DL2022040</v>
      </c>
      <c r="X3322" t="str">
        <f t="shared" ref="X3322" si="6865">W3322&amp;"_"&amp;V3322&amp;"_"&amp;S3322&amp;"_"&amp;T3322&amp;"_"&amp;U3322</f>
        <v>DL2022040_Trepigget hundestejle_Valid_Absent_Ct&gt;41</v>
      </c>
    </row>
    <row r="3323" spans="1:24" x14ac:dyDescent="0.25">
      <c r="A3323" t="s">
        <v>160</v>
      </c>
      <c r="B3323" t="s">
        <v>51</v>
      </c>
      <c r="C3323" t="s">
        <v>614</v>
      </c>
      <c r="D3323" s="6">
        <v>0.01</v>
      </c>
      <c r="E3323" s="6" t="s">
        <v>1275</v>
      </c>
      <c r="F3323" t="s">
        <v>1274</v>
      </c>
      <c r="G3323" t="str">
        <f t="shared" si="6770"/>
        <v>DL2022040</v>
      </c>
      <c r="H3323" t="str">
        <f t="shared" si="6771"/>
        <v>19</v>
      </c>
      <c r="I3323" t="str">
        <f t="shared" si="6772"/>
        <v>Trepigget hundestejle_19_20221115_DL2022040_FalkonergaardensOerregaard_Gym</v>
      </c>
      <c r="J3323" t="str">
        <f>VLOOKUP(MID(C3323,4,6),Datasæt_Analysesystemer!$B$2:$E$69,3,FALSE)</f>
        <v>Trepigget hundestejle</v>
      </c>
      <c r="K3323" t="str">
        <f t="shared" si="6773"/>
        <v>NK</v>
      </c>
      <c r="L3323" s="7" t="str">
        <f t="shared" si="6785"/>
        <v>No Ct</v>
      </c>
      <c r="M3323" t="str">
        <f t="shared" si="6774"/>
        <v/>
      </c>
      <c r="N3323" t="str">
        <f t="shared" si="6775"/>
        <v/>
      </c>
      <c r="O3323" t="str">
        <f t="shared" si="6776"/>
        <v/>
      </c>
    </row>
    <row r="3324" spans="1:24" x14ac:dyDescent="0.25">
      <c r="A3324" t="s">
        <v>124</v>
      </c>
      <c r="B3324" t="s">
        <v>76</v>
      </c>
      <c r="C3324" t="s">
        <v>608</v>
      </c>
      <c r="D3324" s="6">
        <v>0.01</v>
      </c>
      <c r="E3324" s="6" t="s">
        <v>1275</v>
      </c>
      <c r="F3324" t="s">
        <v>1274</v>
      </c>
      <c r="G3324" t="str">
        <f t="shared" si="6770"/>
        <v>DL2022040</v>
      </c>
      <c r="H3324" t="str">
        <f t="shared" si="6771"/>
        <v>19</v>
      </c>
      <c r="I3324" t="str">
        <f t="shared" si="6772"/>
        <v>Trepigget hundestejle_19_20221115_DL2022040_FalkonergaardensOerregaard_Gym</v>
      </c>
      <c r="J3324" t="str">
        <f>VLOOKUP(MID(C3324,4,6),Datasæt_Analysesystemer!$B$2:$E$69,3,FALSE)</f>
        <v>Trepigget hundestejle</v>
      </c>
      <c r="K3324" t="str">
        <f t="shared" si="6773"/>
        <v>EP</v>
      </c>
      <c r="L3324" s="7" t="str">
        <f t="shared" si="6785"/>
        <v>No Ct</v>
      </c>
      <c r="M3324" t="str">
        <f t="shared" si="6774"/>
        <v/>
      </c>
      <c r="N3324" t="str">
        <f t="shared" si="6775"/>
        <v/>
      </c>
      <c r="O3324" t="str">
        <f t="shared" si="6776"/>
        <v/>
      </c>
    </row>
    <row r="3325" spans="1:24" x14ac:dyDescent="0.25">
      <c r="A3325" t="s">
        <v>142</v>
      </c>
      <c r="B3325" t="s">
        <v>76</v>
      </c>
      <c r="C3325" t="s">
        <v>608</v>
      </c>
      <c r="D3325" s="6">
        <v>0.01</v>
      </c>
      <c r="E3325" s="6" t="s">
        <v>1275</v>
      </c>
      <c r="F3325" t="s">
        <v>1274</v>
      </c>
      <c r="G3325" t="str">
        <f t="shared" si="6770"/>
        <v>DL2022040</v>
      </c>
      <c r="H3325" t="str">
        <f t="shared" si="6771"/>
        <v>19</v>
      </c>
      <c r="I3325" t="str">
        <f t="shared" si="6772"/>
        <v>Trepigget hundestejle_19_20221115_DL2022040_FalkonergaardensOerregaard_Gym</v>
      </c>
      <c r="J3325" t="str">
        <f>VLOOKUP(MID(C3325,4,6),Datasæt_Analysesystemer!$B$2:$E$69,3,FALSE)</f>
        <v>Trepigget hundestejle</v>
      </c>
      <c r="K3325" t="str">
        <f t="shared" si="6773"/>
        <v>EP</v>
      </c>
      <c r="L3325" s="7" t="str">
        <f t="shared" si="6785"/>
        <v>No Ct</v>
      </c>
      <c r="M3325" t="str">
        <f t="shared" si="6774"/>
        <v/>
      </c>
      <c r="N3325" t="str">
        <f t="shared" si="6775"/>
        <v/>
      </c>
      <c r="O3325" t="str">
        <f t="shared" si="6776"/>
        <v/>
      </c>
    </row>
    <row r="3326" spans="1:24" x14ac:dyDescent="0.25">
      <c r="A3326" t="s">
        <v>186</v>
      </c>
      <c r="B3326" t="s">
        <v>23</v>
      </c>
      <c r="C3326" t="s">
        <v>621</v>
      </c>
      <c r="D3326" s="6">
        <v>0.01</v>
      </c>
      <c r="E3326" s="6">
        <v>18.670000000000002</v>
      </c>
      <c r="F3326" t="s">
        <v>1274</v>
      </c>
      <c r="G3326" t="str">
        <f t="shared" si="6770"/>
        <v>DL2022040</v>
      </c>
      <c r="H3326" t="str">
        <f t="shared" si="6771"/>
        <v>20</v>
      </c>
      <c r="I3326" t="str">
        <f t="shared" si="6772"/>
        <v>Trepigget hundestejle_20_20221115_DL2022040_FalkonergaardensOerregaard_Gym</v>
      </c>
      <c r="J3326" t="str">
        <f>VLOOKUP(MID(C3326,4,6),Datasæt_Analysesystemer!$B$2:$E$69,3,FALSE)</f>
        <v>Trepigget hundestejle</v>
      </c>
      <c r="K3326" t="str">
        <f t="shared" si="6773"/>
        <v>PK</v>
      </c>
      <c r="L3326" s="7">
        <f t="shared" si="6785"/>
        <v>18.670000000000002</v>
      </c>
      <c r="M3326">
        <f t="shared" si="6774"/>
        <v>18.670000000000002</v>
      </c>
      <c r="N3326">
        <f t="shared" si="6775"/>
        <v>0</v>
      </c>
      <c r="O3326">
        <f t="shared" si="6776"/>
        <v>37.909999999999997</v>
      </c>
      <c r="Q3326">
        <f t="shared" ref="Q3326" si="6866">IF(L3328="No Ct",0,L3328)</f>
        <v>37.909999999999997</v>
      </c>
      <c r="R3326">
        <f t="shared" ref="R3326" si="6867">IF(L3329="No Ct",0,L3329)</f>
        <v>0</v>
      </c>
      <c r="S3326" t="str">
        <f t="shared" ref="S3326" si="6868">IF(AND(M3326&gt;0,N3326=0),"Valid","Invalid")</f>
        <v>Valid</v>
      </c>
      <c r="T3326" t="str">
        <f t="shared" ref="T3326" si="6869">IF(OR(Q3326&gt;1,R3326&gt;1),"Present","Absent")</f>
        <v>Present</v>
      </c>
      <c r="U3326" t="str">
        <f t="shared" ref="U3326" si="6870">IF(OR(AND(Q3326&gt;1,Q3326&lt;41),AND(R3326&gt;1,R3326&lt;41)),"Ct&lt;41","Ct&gt;41")</f>
        <v>Ct&lt;41</v>
      </c>
      <c r="V3326" t="str">
        <f t="shared" ref="V3326" si="6871">J3326</f>
        <v>Trepigget hundestejle</v>
      </c>
      <c r="W3326" t="str">
        <f t="shared" ref="W3326" si="6872">MID(F3326,10,9)</f>
        <v>DL2022040</v>
      </c>
      <c r="X3326" t="str">
        <f t="shared" ref="X3326" si="6873">W3326&amp;"_"&amp;V3326&amp;"_"&amp;S3326&amp;"_"&amp;T3326&amp;"_"&amp;U3326</f>
        <v>DL2022040_Trepigget hundestejle_Valid_Present_Ct&lt;41</v>
      </c>
    </row>
    <row r="3327" spans="1:24" x14ac:dyDescent="0.25">
      <c r="A3327" t="s">
        <v>162</v>
      </c>
      <c r="B3327" t="s">
        <v>51</v>
      </c>
      <c r="C3327" t="s">
        <v>615</v>
      </c>
      <c r="D3327" s="6">
        <v>0.01</v>
      </c>
      <c r="E3327" s="6" t="s">
        <v>1275</v>
      </c>
      <c r="F3327" t="s">
        <v>1274</v>
      </c>
      <c r="G3327" t="str">
        <f t="shared" si="6770"/>
        <v>DL2022040</v>
      </c>
      <c r="H3327" t="str">
        <f t="shared" si="6771"/>
        <v>20</v>
      </c>
      <c r="I3327" t="str">
        <f t="shared" si="6772"/>
        <v>Trepigget hundestejle_20_20221115_DL2022040_FalkonergaardensOerregaard_Gym</v>
      </c>
      <c r="J3327" t="str">
        <f>VLOOKUP(MID(C3327,4,6),Datasæt_Analysesystemer!$B$2:$E$69,3,FALSE)</f>
        <v>Trepigget hundestejle</v>
      </c>
      <c r="K3327" t="str">
        <f t="shared" si="6773"/>
        <v>NK</v>
      </c>
      <c r="L3327" s="7" t="str">
        <f t="shared" si="6785"/>
        <v>No Ct</v>
      </c>
      <c r="M3327" t="str">
        <f t="shared" si="6774"/>
        <v/>
      </c>
      <c r="N3327" t="str">
        <f t="shared" si="6775"/>
        <v/>
      </c>
      <c r="O3327" t="str">
        <f t="shared" si="6776"/>
        <v/>
      </c>
    </row>
    <row r="3328" spans="1:24" x14ac:dyDescent="0.25">
      <c r="A3328" t="s">
        <v>126</v>
      </c>
      <c r="B3328" t="s">
        <v>76</v>
      </c>
      <c r="C3328" t="s">
        <v>609</v>
      </c>
      <c r="D3328" s="6">
        <v>0.01</v>
      </c>
      <c r="E3328" s="6">
        <v>37.909999999999997</v>
      </c>
      <c r="F3328" t="s">
        <v>1274</v>
      </c>
      <c r="G3328" t="str">
        <f t="shared" si="6770"/>
        <v>DL2022040</v>
      </c>
      <c r="H3328" t="str">
        <f t="shared" si="6771"/>
        <v>20</v>
      </c>
      <c r="I3328" t="str">
        <f t="shared" si="6772"/>
        <v>Trepigget hundestejle_20_20221115_DL2022040_FalkonergaardensOerregaard_Gym</v>
      </c>
      <c r="J3328" t="str">
        <f>VLOOKUP(MID(C3328,4,6),Datasæt_Analysesystemer!$B$2:$E$69,3,FALSE)</f>
        <v>Trepigget hundestejle</v>
      </c>
      <c r="K3328" t="str">
        <f t="shared" si="6773"/>
        <v>EP</v>
      </c>
      <c r="L3328" s="7">
        <f t="shared" si="6785"/>
        <v>37.909999999999997</v>
      </c>
      <c r="M3328" t="str">
        <f t="shared" si="6774"/>
        <v/>
      </c>
      <c r="N3328" t="str">
        <f t="shared" si="6775"/>
        <v/>
      </c>
      <c r="O3328" t="str">
        <f t="shared" si="6776"/>
        <v/>
      </c>
    </row>
    <row r="3329" spans="1:24" x14ac:dyDescent="0.25">
      <c r="A3329" t="s">
        <v>143</v>
      </c>
      <c r="B3329" t="s">
        <v>76</v>
      </c>
      <c r="C3329" t="s">
        <v>609</v>
      </c>
      <c r="D3329" s="6">
        <v>0.01</v>
      </c>
      <c r="E3329" s="6" t="s">
        <v>1275</v>
      </c>
      <c r="F3329" t="s">
        <v>1274</v>
      </c>
      <c r="G3329" t="str">
        <f t="shared" si="6770"/>
        <v>DL2022040</v>
      </c>
      <c r="H3329" t="str">
        <f t="shared" si="6771"/>
        <v>20</v>
      </c>
      <c r="I3329" t="str">
        <f t="shared" si="6772"/>
        <v>Trepigget hundestejle_20_20221115_DL2022040_FalkonergaardensOerregaard_Gym</v>
      </c>
      <c r="J3329" t="str">
        <f>VLOOKUP(MID(C3329,4,6),Datasæt_Analysesystemer!$B$2:$E$69,3,FALSE)</f>
        <v>Trepigget hundestejle</v>
      </c>
      <c r="K3329" t="str">
        <f t="shared" si="6773"/>
        <v>EP</v>
      </c>
      <c r="L3329" s="7" t="str">
        <f t="shared" si="6785"/>
        <v>No Ct</v>
      </c>
      <c r="M3329" t="str">
        <f t="shared" si="6774"/>
        <v/>
      </c>
      <c r="N3329" t="str">
        <f t="shared" si="6775"/>
        <v/>
      </c>
      <c r="O3329" t="str">
        <f t="shared" si="6776"/>
        <v/>
      </c>
    </row>
    <row r="3330" spans="1:24" x14ac:dyDescent="0.25">
      <c r="A3330" t="s">
        <v>188</v>
      </c>
      <c r="B3330" t="s">
        <v>23</v>
      </c>
      <c r="C3330" t="s">
        <v>189</v>
      </c>
      <c r="D3330" s="6">
        <v>0.01</v>
      </c>
      <c r="E3330" s="6">
        <v>29.55</v>
      </c>
      <c r="F3330" t="s">
        <v>1274</v>
      </c>
      <c r="G3330" t="str">
        <f t="shared" si="6770"/>
        <v>DL2022040</v>
      </c>
      <c r="H3330" t="str">
        <f t="shared" si="6771"/>
        <v>21</v>
      </c>
      <c r="I3330" t="str">
        <f t="shared" si="6772"/>
        <v>Europæisk ål_21_20221115_DL2022040_FalkonergaardensOerregaard_Gym</v>
      </c>
      <c r="J3330" t="str">
        <f>VLOOKUP(MID(C3330,4,6),Datasæt_Analysesystemer!$B$2:$E$69,3,FALSE)</f>
        <v>Europæisk ål</v>
      </c>
      <c r="K3330" t="str">
        <f t="shared" si="6773"/>
        <v>PK</v>
      </c>
      <c r="L3330" s="7">
        <f t="shared" si="6785"/>
        <v>29.55</v>
      </c>
      <c r="M3330">
        <f t="shared" si="6774"/>
        <v>29.55</v>
      </c>
      <c r="N3330">
        <f t="shared" si="6775"/>
        <v>0</v>
      </c>
      <c r="O3330">
        <f t="shared" si="6776"/>
        <v>0</v>
      </c>
      <c r="Q3330">
        <f t="shared" ref="Q3330" si="6874">IF(L3332="No Ct",0,L3332)</f>
        <v>0</v>
      </c>
      <c r="R3330">
        <f t="shared" ref="R3330" si="6875">IF(L3333="No Ct",0,L3333)</f>
        <v>0</v>
      </c>
      <c r="S3330" t="str">
        <f t="shared" ref="S3330" si="6876">IF(AND(M3330&gt;0,N3330=0),"Valid","Invalid")</f>
        <v>Valid</v>
      </c>
      <c r="T3330" t="str">
        <f t="shared" ref="T3330" si="6877">IF(OR(Q3330&gt;1,R3330&gt;1),"Present","Absent")</f>
        <v>Absent</v>
      </c>
      <c r="U3330" t="str">
        <f t="shared" ref="U3330" si="6878">IF(OR(AND(Q3330&gt;1,Q3330&lt;41),AND(R3330&gt;1,R3330&lt;41)),"Ct&lt;41","Ct&gt;41")</f>
        <v>Ct&gt;41</v>
      </c>
      <c r="V3330" t="str">
        <f t="shared" ref="V3330" si="6879">J3330</f>
        <v>Europæisk ål</v>
      </c>
      <c r="W3330" t="str">
        <f t="shared" ref="W3330" si="6880">MID(F3330,10,9)</f>
        <v>DL2022040</v>
      </c>
      <c r="X3330" t="str">
        <f t="shared" ref="X3330" si="6881">W3330&amp;"_"&amp;V3330&amp;"_"&amp;S3330&amp;"_"&amp;T3330&amp;"_"&amp;U3330</f>
        <v>DL2022040_Europæisk ål_Valid_Absent_Ct&gt;41</v>
      </c>
    </row>
    <row r="3331" spans="1:24" x14ac:dyDescent="0.25">
      <c r="A3331" t="s">
        <v>164</v>
      </c>
      <c r="B3331" t="s">
        <v>51</v>
      </c>
      <c r="C3331" t="s">
        <v>165</v>
      </c>
      <c r="D3331" s="6">
        <v>0.01</v>
      </c>
      <c r="E3331" s="6" t="s">
        <v>1275</v>
      </c>
      <c r="F3331" t="s">
        <v>1274</v>
      </c>
      <c r="G3331" t="str">
        <f t="shared" si="6770"/>
        <v>DL2022040</v>
      </c>
      <c r="H3331" t="str">
        <f t="shared" si="6771"/>
        <v>21</v>
      </c>
      <c r="I3331" t="str">
        <f t="shared" si="6772"/>
        <v>Europæisk ål_21_20221115_DL2022040_FalkonergaardensOerregaard_Gym</v>
      </c>
      <c r="J3331" t="str">
        <f>VLOOKUP(MID(C3331,4,6),Datasæt_Analysesystemer!$B$2:$E$69,3,FALSE)</f>
        <v>Europæisk ål</v>
      </c>
      <c r="K3331" t="str">
        <f t="shared" si="6773"/>
        <v>NK</v>
      </c>
      <c r="L3331" s="7" t="str">
        <f t="shared" si="6785"/>
        <v>No Ct</v>
      </c>
      <c r="M3331" t="str">
        <f t="shared" si="6774"/>
        <v/>
      </c>
      <c r="N3331" t="str">
        <f t="shared" si="6775"/>
        <v/>
      </c>
      <c r="O3331" t="str">
        <f t="shared" si="6776"/>
        <v/>
      </c>
    </row>
    <row r="3332" spans="1:24" x14ac:dyDescent="0.25">
      <c r="A3332" t="s">
        <v>128</v>
      </c>
      <c r="B3332" t="s">
        <v>76</v>
      </c>
      <c r="C3332" t="s">
        <v>129</v>
      </c>
      <c r="D3332" s="6">
        <v>0.01</v>
      </c>
      <c r="E3332" s="6" t="s">
        <v>1275</v>
      </c>
      <c r="F3332" t="s">
        <v>1274</v>
      </c>
      <c r="G3332" t="str">
        <f t="shared" si="6770"/>
        <v>DL2022040</v>
      </c>
      <c r="H3332" t="str">
        <f t="shared" si="6771"/>
        <v>21</v>
      </c>
      <c r="I3332" t="str">
        <f t="shared" si="6772"/>
        <v>Europæisk ål_21_20221115_DL2022040_FalkonergaardensOerregaard_Gym</v>
      </c>
      <c r="J3332" t="str">
        <f>VLOOKUP(MID(C3332,4,6),Datasæt_Analysesystemer!$B$2:$E$69,3,FALSE)</f>
        <v>Europæisk ål</v>
      </c>
      <c r="K3332" t="str">
        <f t="shared" si="6773"/>
        <v>EP</v>
      </c>
      <c r="L3332" s="7" t="str">
        <f t="shared" si="6785"/>
        <v>No Ct</v>
      </c>
      <c r="M3332" t="str">
        <f t="shared" si="6774"/>
        <v/>
      </c>
      <c r="N3332" t="str">
        <f t="shared" si="6775"/>
        <v/>
      </c>
      <c r="O3332" t="str">
        <f t="shared" si="6776"/>
        <v/>
      </c>
    </row>
    <row r="3333" spans="1:24" x14ac:dyDescent="0.25">
      <c r="A3333" t="s">
        <v>144</v>
      </c>
      <c r="B3333" t="s">
        <v>76</v>
      </c>
      <c r="C3333" t="s">
        <v>129</v>
      </c>
      <c r="D3333" s="6">
        <v>0.01</v>
      </c>
      <c r="E3333" s="6" t="s">
        <v>1275</v>
      </c>
      <c r="F3333" t="s">
        <v>1274</v>
      </c>
      <c r="G3333" t="str">
        <f t="shared" si="6770"/>
        <v>DL2022040</v>
      </c>
      <c r="H3333" t="str">
        <f t="shared" si="6771"/>
        <v>21</v>
      </c>
      <c r="I3333" t="str">
        <f t="shared" si="6772"/>
        <v>Europæisk ål_21_20221115_DL2022040_FalkonergaardensOerregaard_Gym</v>
      </c>
      <c r="J3333" t="str">
        <f>VLOOKUP(MID(C3333,4,6),Datasæt_Analysesystemer!$B$2:$E$69,3,FALSE)</f>
        <v>Europæisk ål</v>
      </c>
      <c r="K3333" t="str">
        <f t="shared" si="6773"/>
        <v>EP</v>
      </c>
      <c r="L3333" s="7" t="str">
        <f t="shared" si="6785"/>
        <v>No Ct</v>
      </c>
      <c r="M3333" t="str">
        <f t="shared" si="6774"/>
        <v/>
      </c>
      <c r="N3333" t="str">
        <f t="shared" si="6775"/>
        <v/>
      </c>
      <c r="O3333" t="str">
        <f t="shared" si="6776"/>
        <v/>
      </c>
    </row>
    <row r="3334" spans="1:24" x14ac:dyDescent="0.25">
      <c r="A3334" t="s">
        <v>190</v>
      </c>
      <c r="B3334" t="s">
        <v>23</v>
      </c>
      <c r="C3334" t="s">
        <v>191</v>
      </c>
      <c r="D3334" s="6">
        <v>0.01</v>
      </c>
      <c r="E3334" s="6">
        <v>35.229999999999997</v>
      </c>
      <c r="F3334" t="s">
        <v>1274</v>
      </c>
      <c r="G3334" t="str">
        <f t="shared" si="6770"/>
        <v>DL2022040</v>
      </c>
      <c r="H3334" t="str">
        <f t="shared" si="6771"/>
        <v>22</v>
      </c>
      <c r="I3334" t="str">
        <f t="shared" si="6772"/>
        <v>Europæisk ål_22_20221115_DL2022040_FalkonergaardensOerregaard_Gym</v>
      </c>
      <c r="J3334" t="str">
        <f>VLOOKUP(MID(C3334,4,6),Datasæt_Analysesystemer!$B$2:$E$69,3,FALSE)</f>
        <v>Europæisk ål</v>
      </c>
      <c r="K3334" t="str">
        <f t="shared" si="6773"/>
        <v>PK</v>
      </c>
      <c r="L3334" s="7">
        <f t="shared" si="6785"/>
        <v>35.229999999999997</v>
      </c>
      <c r="M3334">
        <f t="shared" si="6774"/>
        <v>35.229999999999997</v>
      </c>
      <c r="N3334">
        <f t="shared" si="6775"/>
        <v>0</v>
      </c>
      <c r="O3334">
        <f t="shared" si="6776"/>
        <v>0</v>
      </c>
      <c r="Q3334">
        <f t="shared" ref="Q3334" si="6882">IF(L3336="No Ct",0,L3336)</f>
        <v>0</v>
      </c>
      <c r="R3334">
        <f t="shared" ref="R3334" si="6883">IF(L3337="No Ct",0,L3337)</f>
        <v>0</v>
      </c>
      <c r="S3334" t="str">
        <f t="shared" ref="S3334" si="6884">IF(AND(M3334&gt;0,N3334=0),"Valid","Invalid")</f>
        <v>Valid</v>
      </c>
      <c r="T3334" t="str">
        <f t="shared" ref="T3334" si="6885">IF(OR(Q3334&gt;1,R3334&gt;1),"Present","Absent")</f>
        <v>Absent</v>
      </c>
      <c r="U3334" t="str">
        <f t="shared" ref="U3334" si="6886">IF(OR(AND(Q3334&gt;1,Q3334&lt;41),AND(R3334&gt;1,R3334&lt;41)),"Ct&lt;41","Ct&gt;41")</f>
        <v>Ct&gt;41</v>
      </c>
      <c r="V3334" t="str">
        <f t="shared" ref="V3334" si="6887">J3334</f>
        <v>Europæisk ål</v>
      </c>
      <c r="W3334" t="str">
        <f t="shared" ref="W3334" si="6888">MID(F3334,10,9)</f>
        <v>DL2022040</v>
      </c>
      <c r="X3334" t="str">
        <f t="shared" ref="X3334" si="6889">W3334&amp;"_"&amp;V3334&amp;"_"&amp;S3334&amp;"_"&amp;T3334&amp;"_"&amp;U3334</f>
        <v>DL2022040_Europæisk ål_Valid_Absent_Ct&gt;41</v>
      </c>
    </row>
    <row r="3335" spans="1:24" x14ac:dyDescent="0.25">
      <c r="A3335" t="s">
        <v>166</v>
      </c>
      <c r="B3335" t="s">
        <v>51</v>
      </c>
      <c r="C3335" t="s">
        <v>167</v>
      </c>
      <c r="D3335" s="6">
        <v>0.01</v>
      </c>
      <c r="E3335" s="6" t="s">
        <v>1275</v>
      </c>
      <c r="F3335" t="s">
        <v>1274</v>
      </c>
      <c r="G3335" t="str">
        <f t="shared" si="6770"/>
        <v>DL2022040</v>
      </c>
      <c r="H3335" t="str">
        <f t="shared" si="6771"/>
        <v>22</v>
      </c>
      <c r="I3335" t="str">
        <f t="shared" si="6772"/>
        <v>Europæisk ål_22_20221115_DL2022040_FalkonergaardensOerregaard_Gym</v>
      </c>
      <c r="J3335" t="str">
        <f>VLOOKUP(MID(C3335,4,6),Datasæt_Analysesystemer!$B$2:$E$69,3,FALSE)</f>
        <v>Europæisk ål</v>
      </c>
      <c r="K3335" t="str">
        <f t="shared" si="6773"/>
        <v>NK</v>
      </c>
      <c r="L3335" s="7" t="str">
        <f t="shared" si="6785"/>
        <v>No Ct</v>
      </c>
      <c r="M3335" t="str">
        <f t="shared" si="6774"/>
        <v/>
      </c>
      <c r="N3335" t="str">
        <f t="shared" si="6775"/>
        <v/>
      </c>
      <c r="O3335" t="str">
        <f t="shared" si="6776"/>
        <v/>
      </c>
    </row>
    <row r="3336" spans="1:24" x14ac:dyDescent="0.25">
      <c r="A3336" t="s">
        <v>130</v>
      </c>
      <c r="B3336" t="s">
        <v>76</v>
      </c>
      <c r="C3336" t="s">
        <v>131</v>
      </c>
      <c r="D3336" s="6">
        <v>0.01</v>
      </c>
      <c r="E3336" s="6" t="s">
        <v>1275</v>
      </c>
      <c r="F3336" t="s">
        <v>1274</v>
      </c>
      <c r="G3336" t="str">
        <f t="shared" si="6770"/>
        <v>DL2022040</v>
      </c>
      <c r="H3336" t="str">
        <f t="shared" si="6771"/>
        <v>22</v>
      </c>
      <c r="I3336" t="str">
        <f t="shared" si="6772"/>
        <v>Europæisk ål_22_20221115_DL2022040_FalkonergaardensOerregaard_Gym</v>
      </c>
      <c r="J3336" t="str">
        <f>VLOOKUP(MID(C3336,4,6),Datasæt_Analysesystemer!$B$2:$E$69,3,FALSE)</f>
        <v>Europæisk ål</v>
      </c>
      <c r="K3336" t="str">
        <f t="shared" si="6773"/>
        <v>EP</v>
      </c>
      <c r="L3336" s="7" t="str">
        <f t="shared" si="6785"/>
        <v>No Ct</v>
      </c>
      <c r="M3336" t="str">
        <f t="shared" si="6774"/>
        <v/>
      </c>
      <c r="N3336" t="str">
        <f t="shared" si="6775"/>
        <v/>
      </c>
      <c r="O3336" t="str">
        <f t="shared" si="6776"/>
        <v/>
      </c>
    </row>
    <row r="3337" spans="1:24" x14ac:dyDescent="0.25">
      <c r="A3337" t="s">
        <v>145</v>
      </c>
      <c r="B3337" t="s">
        <v>76</v>
      </c>
      <c r="C3337" t="s">
        <v>131</v>
      </c>
      <c r="D3337" s="6">
        <v>0.01</v>
      </c>
      <c r="E3337" s="6" t="s">
        <v>1275</v>
      </c>
      <c r="F3337" t="s">
        <v>1274</v>
      </c>
      <c r="G3337" t="str">
        <f t="shared" si="6770"/>
        <v>DL2022040</v>
      </c>
      <c r="H3337" t="str">
        <f t="shared" si="6771"/>
        <v>22</v>
      </c>
      <c r="I3337" t="str">
        <f t="shared" si="6772"/>
        <v>Europæisk ål_22_20221115_DL2022040_FalkonergaardensOerregaard_Gym</v>
      </c>
      <c r="J3337" t="str">
        <f>VLOOKUP(MID(C3337,4,6),Datasæt_Analysesystemer!$B$2:$E$69,3,FALSE)</f>
        <v>Europæisk ål</v>
      </c>
      <c r="K3337" t="str">
        <f t="shared" si="6773"/>
        <v>EP</v>
      </c>
      <c r="L3337" s="7" t="str">
        <f t="shared" si="6785"/>
        <v>No Ct</v>
      </c>
      <c r="M3337" t="str">
        <f t="shared" si="6774"/>
        <v/>
      </c>
      <c r="N3337" t="str">
        <f t="shared" si="6775"/>
        <v/>
      </c>
      <c r="O3337" t="str">
        <f t="shared" si="6776"/>
        <v/>
      </c>
    </row>
    <row r="3338" spans="1:24" x14ac:dyDescent="0.25">
      <c r="A3338" t="s">
        <v>192</v>
      </c>
      <c r="B3338" t="s">
        <v>23</v>
      </c>
      <c r="C3338" t="s">
        <v>193</v>
      </c>
      <c r="D3338" s="6">
        <v>0.01</v>
      </c>
      <c r="E3338" s="6" t="s">
        <v>1275</v>
      </c>
      <c r="F3338" t="s">
        <v>1274</v>
      </c>
      <c r="G3338" t="str">
        <f t="shared" si="6770"/>
        <v>DL2022040</v>
      </c>
      <c r="H3338" t="str">
        <f t="shared" si="6771"/>
        <v>23</v>
      </c>
      <c r="I3338" t="str">
        <f t="shared" si="6772"/>
        <v>Sortmundet kutling_23_20221115_DL2022040_FalkonergaardensOerregaard_Gym</v>
      </c>
      <c r="J3338" t="str">
        <f>VLOOKUP(MID(C3338,4,6),Datasæt_Analysesystemer!$B$2:$E$69,3,FALSE)</f>
        <v>Sortmundet kutling</v>
      </c>
      <c r="K3338" t="str">
        <f t="shared" si="6773"/>
        <v>PK</v>
      </c>
      <c r="L3338" s="7" t="str">
        <f t="shared" si="6785"/>
        <v>No Ct</v>
      </c>
      <c r="M3338">
        <f t="shared" si="6774"/>
        <v>0</v>
      </c>
      <c r="N3338">
        <f t="shared" si="6775"/>
        <v>0</v>
      </c>
      <c r="O3338">
        <f t="shared" si="6776"/>
        <v>0</v>
      </c>
      <c r="Q3338">
        <f t="shared" ref="Q3338" si="6890">IF(L3340="No Ct",0,L3340)</f>
        <v>0</v>
      </c>
      <c r="R3338">
        <f t="shared" ref="R3338" si="6891">IF(L3341="No Ct",0,L3341)</f>
        <v>0</v>
      </c>
      <c r="S3338" t="str">
        <f t="shared" ref="S3338" si="6892">IF(AND(M3338&gt;0,N3338=0),"Valid","Invalid")</f>
        <v>Invalid</v>
      </c>
      <c r="T3338" t="str">
        <f t="shared" ref="T3338" si="6893">IF(OR(Q3338&gt;1,R3338&gt;1),"Present","Absent")</f>
        <v>Absent</v>
      </c>
      <c r="U3338" t="str">
        <f t="shared" ref="U3338" si="6894">IF(OR(AND(Q3338&gt;1,Q3338&lt;41),AND(R3338&gt;1,R3338&lt;41)),"Ct&lt;41","Ct&gt;41")</f>
        <v>Ct&gt;41</v>
      </c>
      <c r="V3338" t="str">
        <f t="shared" ref="V3338" si="6895">J3338</f>
        <v>Sortmundet kutling</v>
      </c>
      <c r="W3338" t="str">
        <f t="shared" ref="W3338" si="6896">MID(F3338,10,9)</f>
        <v>DL2022040</v>
      </c>
      <c r="X3338" t="str">
        <f t="shared" ref="X3338" si="6897">W3338&amp;"_"&amp;V3338&amp;"_"&amp;S3338&amp;"_"&amp;T3338&amp;"_"&amp;U3338</f>
        <v>DL2022040_Sortmundet kutling_Invalid_Absent_Ct&gt;41</v>
      </c>
    </row>
    <row r="3339" spans="1:24" x14ac:dyDescent="0.25">
      <c r="A3339" t="s">
        <v>168</v>
      </c>
      <c r="B3339" t="s">
        <v>51</v>
      </c>
      <c r="C3339" t="s">
        <v>169</v>
      </c>
      <c r="D3339" s="6">
        <v>0.01</v>
      </c>
      <c r="E3339" s="6" t="s">
        <v>1275</v>
      </c>
      <c r="F3339" t="s">
        <v>1274</v>
      </c>
      <c r="G3339" t="str">
        <f t="shared" si="6770"/>
        <v>DL2022040</v>
      </c>
      <c r="H3339" t="str">
        <f t="shared" si="6771"/>
        <v>23</v>
      </c>
      <c r="I3339" t="str">
        <f t="shared" si="6772"/>
        <v>Sortmundet kutling_23_20221115_DL2022040_FalkonergaardensOerregaard_Gym</v>
      </c>
      <c r="J3339" t="str">
        <f>VLOOKUP(MID(C3339,4,6),Datasæt_Analysesystemer!$B$2:$E$69,3,FALSE)</f>
        <v>Sortmundet kutling</v>
      </c>
      <c r="K3339" t="str">
        <f t="shared" si="6773"/>
        <v>NK</v>
      </c>
      <c r="L3339" s="7" t="str">
        <f t="shared" si="6785"/>
        <v>No Ct</v>
      </c>
      <c r="M3339" t="str">
        <f t="shared" si="6774"/>
        <v/>
      </c>
      <c r="N3339" t="str">
        <f t="shared" si="6775"/>
        <v/>
      </c>
      <c r="O3339" t="str">
        <f t="shared" si="6776"/>
        <v/>
      </c>
    </row>
    <row r="3340" spans="1:24" x14ac:dyDescent="0.25">
      <c r="A3340" t="s">
        <v>132</v>
      </c>
      <c r="B3340" t="s">
        <v>76</v>
      </c>
      <c r="C3340" t="s">
        <v>133</v>
      </c>
      <c r="D3340" s="6">
        <v>0.01</v>
      </c>
      <c r="E3340" s="6" t="s">
        <v>1275</v>
      </c>
      <c r="F3340" t="s">
        <v>1274</v>
      </c>
      <c r="G3340" t="str">
        <f t="shared" si="6770"/>
        <v>DL2022040</v>
      </c>
      <c r="H3340" t="str">
        <f t="shared" si="6771"/>
        <v>23</v>
      </c>
      <c r="I3340" t="str">
        <f t="shared" si="6772"/>
        <v>Sortmundet kutling_23_20221115_DL2022040_FalkonergaardensOerregaard_Gym</v>
      </c>
      <c r="J3340" t="str">
        <f>VLOOKUP(MID(C3340,4,6),Datasæt_Analysesystemer!$B$2:$E$69,3,FALSE)</f>
        <v>Sortmundet kutling</v>
      </c>
      <c r="K3340" t="str">
        <f t="shared" si="6773"/>
        <v>EP</v>
      </c>
      <c r="L3340" s="7" t="str">
        <f t="shared" si="6785"/>
        <v>No Ct</v>
      </c>
      <c r="M3340" t="str">
        <f t="shared" si="6774"/>
        <v/>
      </c>
      <c r="N3340" t="str">
        <f t="shared" si="6775"/>
        <v/>
      </c>
      <c r="O3340" t="str">
        <f t="shared" si="6776"/>
        <v/>
      </c>
    </row>
    <row r="3341" spans="1:24" x14ac:dyDescent="0.25">
      <c r="A3341" t="s">
        <v>146</v>
      </c>
      <c r="B3341" t="s">
        <v>76</v>
      </c>
      <c r="C3341" t="s">
        <v>133</v>
      </c>
      <c r="D3341" s="6">
        <v>0.01</v>
      </c>
      <c r="E3341" s="6" t="s">
        <v>1275</v>
      </c>
      <c r="F3341" t="s">
        <v>1274</v>
      </c>
      <c r="G3341" t="str">
        <f t="shared" si="6770"/>
        <v>DL2022040</v>
      </c>
      <c r="H3341" t="str">
        <f t="shared" si="6771"/>
        <v>23</v>
      </c>
      <c r="I3341" t="str">
        <f t="shared" si="6772"/>
        <v>Sortmundet kutling_23_20221115_DL2022040_FalkonergaardensOerregaard_Gym</v>
      </c>
      <c r="J3341" t="str">
        <f>VLOOKUP(MID(C3341,4,6),Datasæt_Analysesystemer!$B$2:$E$69,3,FALSE)</f>
        <v>Sortmundet kutling</v>
      </c>
      <c r="K3341" t="str">
        <f t="shared" si="6773"/>
        <v>EP</v>
      </c>
      <c r="L3341" s="7" t="str">
        <f t="shared" si="6785"/>
        <v>No Ct</v>
      </c>
      <c r="M3341" t="str">
        <f t="shared" si="6774"/>
        <v/>
      </c>
      <c r="N3341" t="str">
        <f t="shared" si="6775"/>
        <v/>
      </c>
      <c r="O3341" t="str">
        <f t="shared" si="6776"/>
        <v/>
      </c>
    </row>
    <row r="3342" spans="1:24" x14ac:dyDescent="0.25">
      <c r="A3342" t="s">
        <v>194</v>
      </c>
      <c r="B3342" t="s">
        <v>23</v>
      </c>
      <c r="C3342" t="s">
        <v>195</v>
      </c>
      <c r="D3342" s="6">
        <v>0.01</v>
      </c>
      <c r="E3342" s="6" t="s">
        <v>1276</v>
      </c>
      <c r="F3342" t="s">
        <v>1274</v>
      </c>
      <c r="G3342" t="str">
        <f t="shared" si="6770"/>
        <v>DL2022040</v>
      </c>
      <c r="H3342" t="str">
        <f t="shared" si="6771"/>
        <v>24</v>
      </c>
      <c r="I3342" t="str">
        <f t="shared" si="6772"/>
        <v>Sortmundet kutling_24_20221115_DL2022040_FalkonergaardensOerregaard_Gym</v>
      </c>
      <c r="J3342" t="str">
        <f>VLOOKUP(MID(C3342,4,6),Datasæt_Analysesystemer!$B$2:$E$69,3,FALSE)</f>
        <v>Sortmundet kutling</v>
      </c>
      <c r="K3342" t="str">
        <f t="shared" si="6773"/>
        <v>PK</v>
      </c>
      <c r="L3342" s="7" t="str">
        <f t="shared" si="6785"/>
        <v>No Ct</v>
      </c>
      <c r="M3342">
        <f t="shared" si="6774"/>
        <v>0</v>
      </c>
      <c r="N3342">
        <f t="shared" si="6775"/>
        <v>0</v>
      </c>
      <c r="O3342">
        <f t="shared" si="6776"/>
        <v>0</v>
      </c>
      <c r="Q3342">
        <f t="shared" ref="Q3342" si="6898">IF(L3344="No Ct",0,L3344)</f>
        <v>0</v>
      </c>
      <c r="R3342">
        <f t="shared" ref="R3342" si="6899">IF(L3345="No Ct",0,L3345)</f>
        <v>0</v>
      </c>
      <c r="S3342" t="str">
        <f t="shared" ref="S3342" si="6900">IF(AND(M3342&gt;0,N3342=0),"Valid","Invalid")</f>
        <v>Invalid</v>
      </c>
      <c r="T3342" t="str">
        <f t="shared" ref="T3342" si="6901">IF(OR(Q3342&gt;1,R3342&gt;1),"Present","Absent")</f>
        <v>Absent</v>
      </c>
      <c r="U3342" t="str">
        <f t="shared" ref="U3342" si="6902">IF(OR(AND(Q3342&gt;1,Q3342&lt;41),AND(R3342&gt;1,R3342&lt;41)),"Ct&lt;41","Ct&gt;41")</f>
        <v>Ct&gt;41</v>
      </c>
      <c r="V3342" t="str">
        <f t="shared" ref="V3342" si="6903">J3342</f>
        <v>Sortmundet kutling</v>
      </c>
      <c r="W3342" t="str">
        <f t="shared" ref="W3342" si="6904">MID(F3342,10,9)</f>
        <v>DL2022040</v>
      </c>
      <c r="X3342" t="str">
        <f t="shared" ref="X3342" si="6905">W3342&amp;"_"&amp;V3342&amp;"_"&amp;S3342&amp;"_"&amp;T3342&amp;"_"&amp;U3342</f>
        <v>DL2022040_Sortmundet kutling_Invalid_Absent_Ct&gt;41</v>
      </c>
    </row>
    <row r="3343" spans="1:24" x14ac:dyDescent="0.25">
      <c r="A3343" t="s">
        <v>170</v>
      </c>
      <c r="B3343" t="s">
        <v>51</v>
      </c>
      <c r="C3343" t="s">
        <v>171</v>
      </c>
      <c r="D3343" s="6">
        <v>0.01</v>
      </c>
      <c r="E3343" s="6" t="s">
        <v>1275</v>
      </c>
      <c r="F3343" t="s">
        <v>1274</v>
      </c>
      <c r="G3343" t="str">
        <f t="shared" si="6770"/>
        <v>DL2022040</v>
      </c>
      <c r="H3343" t="str">
        <f t="shared" si="6771"/>
        <v>24</v>
      </c>
      <c r="I3343" t="str">
        <f t="shared" si="6772"/>
        <v>Sortmundet kutling_24_20221115_DL2022040_FalkonergaardensOerregaard_Gym</v>
      </c>
      <c r="J3343" t="str">
        <f>VLOOKUP(MID(C3343,4,6),Datasæt_Analysesystemer!$B$2:$E$69,3,FALSE)</f>
        <v>Sortmundet kutling</v>
      </c>
      <c r="K3343" t="str">
        <f t="shared" si="6773"/>
        <v>NK</v>
      </c>
      <c r="L3343" s="7" t="str">
        <f t="shared" si="6785"/>
        <v>No Ct</v>
      </c>
      <c r="M3343" t="str">
        <f t="shared" si="6774"/>
        <v/>
      </c>
      <c r="N3343" t="str">
        <f t="shared" si="6775"/>
        <v/>
      </c>
      <c r="O3343" t="str">
        <f t="shared" si="6776"/>
        <v/>
      </c>
    </row>
    <row r="3344" spans="1:24" x14ac:dyDescent="0.25">
      <c r="A3344" t="s">
        <v>134</v>
      </c>
      <c r="B3344" t="s">
        <v>76</v>
      </c>
      <c r="C3344" t="s">
        <v>135</v>
      </c>
      <c r="D3344" s="6">
        <v>0.01</v>
      </c>
      <c r="E3344" s="6" t="s">
        <v>1275</v>
      </c>
      <c r="F3344" t="s">
        <v>1274</v>
      </c>
      <c r="G3344" t="str">
        <f t="shared" si="6770"/>
        <v>DL2022040</v>
      </c>
      <c r="H3344" t="str">
        <f t="shared" si="6771"/>
        <v>24</v>
      </c>
      <c r="I3344" t="str">
        <f t="shared" si="6772"/>
        <v>Sortmundet kutling_24_20221115_DL2022040_FalkonergaardensOerregaard_Gym</v>
      </c>
      <c r="J3344" t="str">
        <f>VLOOKUP(MID(C3344,4,6),Datasæt_Analysesystemer!$B$2:$E$69,3,FALSE)</f>
        <v>Sortmundet kutling</v>
      </c>
      <c r="K3344" t="str">
        <f t="shared" si="6773"/>
        <v>EP</v>
      </c>
      <c r="L3344" s="7" t="str">
        <f t="shared" si="6785"/>
        <v>No Ct</v>
      </c>
      <c r="M3344" t="str">
        <f t="shared" si="6774"/>
        <v/>
      </c>
      <c r="N3344" t="str">
        <f t="shared" si="6775"/>
        <v/>
      </c>
      <c r="O3344" t="str">
        <f t="shared" si="6776"/>
        <v/>
      </c>
    </row>
    <row r="3345" spans="1:24" x14ac:dyDescent="0.25">
      <c r="A3345" t="s">
        <v>147</v>
      </c>
      <c r="B3345" t="s">
        <v>76</v>
      </c>
      <c r="C3345" t="s">
        <v>135</v>
      </c>
      <c r="D3345" s="6">
        <v>0.01</v>
      </c>
      <c r="E3345" s="6" t="s">
        <v>1275</v>
      </c>
      <c r="F3345" t="s">
        <v>1274</v>
      </c>
      <c r="G3345" t="str">
        <f t="shared" si="6770"/>
        <v>DL2022040</v>
      </c>
      <c r="H3345" t="str">
        <f t="shared" si="6771"/>
        <v>24</v>
      </c>
      <c r="I3345" t="str">
        <f t="shared" si="6772"/>
        <v>Sortmundet kutling_24_20221115_DL2022040_FalkonergaardensOerregaard_Gym</v>
      </c>
      <c r="J3345" t="str">
        <f>VLOOKUP(MID(C3345,4,6),Datasæt_Analysesystemer!$B$2:$E$69,3,FALSE)</f>
        <v>Sortmundet kutling</v>
      </c>
      <c r="K3345" t="str">
        <f t="shared" si="6773"/>
        <v>EP</v>
      </c>
      <c r="L3345" s="7" t="str">
        <f t="shared" si="6785"/>
        <v>No Ct</v>
      </c>
      <c r="M3345" t="str">
        <f t="shared" si="6774"/>
        <v/>
      </c>
      <c r="N3345" t="str">
        <f t="shared" si="6775"/>
        <v/>
      </c>
      <c r="O3345" t="str">
        <f t="shared" si="6776"/>
        <v/>
      </c>
    </row>
    <row r="3346" spans="1:24" x14ac:dyDescent="0.25">
      <c r="A3346" t="s">
        <v>22</v>
      </c>
      <c r="B3346" t="s">
        <v>23</v>
      </c>
      <c r="C3346" t="s">
        <v>24</v>
      </c>
      <c r="D3346" s="6">
        <v>0.01</v>
      </c>
      <c r="E3346" s="6">
        <v>29.65</v>
      </c>
      <c r="F3346" t="s">
        <v>1273</v>
      </c>
      <c r="G3346" t="str">
        <f t="shared" ref="G3346:G3409" si="6906">MID(F3346,10,9)</f>
        <v>DL2022082</v>
      </c>
      <c r="H3346" t="str">
        <f t="shared" ref="H3346:H3409" si="6907">LEFT(C3346,2)</f>
        <v>01</v>
      </c>
      <c r="I3346" t="str">
        <f t="shared" ref="I3346:I3409" si="6908">J3346&amp;"_"&amp;H3346&amp;"_"&amp;F3346</f>
        <v>Aborre_01_20221123_DL2022082_NaerumGym</v>
      </c>
      <c r="J3346" t="str">
        <f>VLOOKUP(MID(C3346,4,6),Datasæt_Analysesystemer!$B$2:$E$69,3,FALSE)</f>
        <v>Aborre</v>
      </c>
      <c r="K3346" t="str">
        <f t="shared" ref="K3346:K3409" si="6909">RIGHT(C3346,2)</f>
        <v>PK</v>
      </c>
      <c r="L3346" s="7">
        <f t="shared" si="6785"/>
        <v>29.65</v>
      </c>
      <c r="M3346">
        <f t="shared" ref="M3346:M3409" si="6910">IF(K3346="PK",SUMIFS(L:L,K:K,"PK",I:I,I3346),"")</f>
        <v>29.65</v>
      </c>
      <c r="N3346">
        <f t="shared" ref="N3346:N3409" si="6911">IF(K3346="PK",SUMIFS(L:L,K:K,"NK",I:I,I3346),"")</f>
        <v>0</v>
      </c>
      <c r="O3346">
        <f t="shared" ref="O3346:O3409" si="6912">IF(K3346="PK",SUMIFS(L:L,K:K,"EP",I:I,I3346),"")</f>
        <v>0</v>
      </c>
      <c r="Q3346">
        <f t="shared" ref="Q3346" si="6913">IF(L3348="No Ct",0,L3348)</f>
        <v>0</v>
      </c>
      <c r="R3346">
        <f t="shared" ref="R3346" si="6914">IF(L3349="No Ct",0,L3349)</f>
        <v>0</v>
      </c>
      <c r="S3346" t="str">
        <f t="shared" ref="S3346" si="6915">IF(AND(M3346&gt;0,N3346=0),"Valid","Invalid")</f>
        <v>Valid</v>
      </c>
      <c r="T3346" t="str">
        <f t="shared" ref="T3346" si="6916">IF(OR(Q3346&gt;1,R3346&gt;1),"Present","Absent")</f>
        <v>Absent</v>
      </c>
      <c r="U3346" t="str">
        <f t="shared" ref="U3346" si="6917">IF(OR(AND(Q3346&gt;1,Q3346&lt;41),AND(R3346&gt;1,R3346&lt;41)),"Ct&lt;41","Ct&gt;41")</f>
        <v>Ct&gt;41</v>
      </c>
      <c r="V3346" t="str">
        <f t="shared" ref="V3346" si="6918">J3346</f>
        <v>Aborre</v>
      </c>
      <c r="W3346" t="str">
        <f t="shared" ref="W3346" si="6919">MID(F3346,10,9)</f>
        <v>DL2022082</v>
      </c>
      <c r="X3346" t="str">
        <f t="shared" ref="X3346" si="6920">W3346&amp;"_"&amp;V3346&amp;"_"&amp;S3346&amp;"_"&amp;T3346&amp;"_"&amp;U3346</f>
        <v>DL2022082_Aborre_Valid_Absent_Ct&gt;41</v>
      </c>
    </row>
    <row r="3347" spans="1:24" x14ac:dyDescent="0.25">
      <c r="A3347" t="s">
        <v>50</v>
      </c>
      <c r="B3347" t="s">
        <v>51</v>
      </c>
      <c r="C3347" t="s">
        <v>52</v>
      </c>
      <c r="D3347" s="6">
        <v>0.01</v>
      </c>
      <c r="E3347" s="6" t="s">
        <v>1275</v>
      </c>
      <c r="F3347" t="s">
        <v>1273</v>
      </c>
      <c r="G3347" t="str">
        <f t="shared" si="6906"/>
        <v>DL2022082</v>
      </c>
      <c r="H3347" t="str">
        <f t="shared" si="6907"/>
        <v>01</v>
      </c>
      <c r="I3347" t="str">
        <f t="shared" si="6908"/>
        <v>Aborre_01_20221123_DL2022082_NaerumGym</v>
      </c>
      <c r="J3347" t="str">
        <f>VLOOKUP(MID(C3347,4,6),Datasæt_Analysesystemer!$B$2:$E$69,3,FALSE)</f>
        <v>Aborre</v>
      </c>
      <c r="K3347" t="str">
        <f t="shared" si="6909"/>
        <v>NK</v>
      </c>
      <c r="L3347" s="7" t="str">
        <f t="shared" ref="L3347:L3410" si="6921">IF(TRIM(E3347)="No Ct","No Ct",E3347)</f>
        <v>No Ct</v>
      </c>
      <c r="M3347" t="str">
        <f t="shared" si="6910"/>
        <v/>
      </c>
      <c r="N3347" t="str">
        <f t="shared" si="6911"/>
        <v/>
      </c>
      <c r="O3347" t="str">
        <f t="shared" si="6912"/>
        <v/>
      </c>
    </row>
    <row r="3348" spans="1:24" x14ac:dyDescent="0.25">
      <c r="A3348" t="s">
        <v>75</v>
      </c>
      <c r="B3348" t="s">
        <v>76</v>
      </c>
      <c r="C3348" t="s">
        <v>77</v>
      </c>
      <c r="D3348" s="6">
        <v>0.01</v>
      </c>
      <c r="E3348" s="6" t="s">
        <v>1275</v>
      </c>
      <c r="F3348" t="s">
        <v>1273</v>
      </c>
      <c r="G3348" t="str">
        <f t="shared" si="6906"/>
        <v>DL2022082</v>
      </c>
      <c r="H3348" t="str">
        <f t="shared" si="6907"/>
        <v>01</v>
      </c>
      <c r="I3348" t="str">
        <f t="shared" si="6908"/>
        <v>Aborre_01_20221123_DL2022082_NaerumGym</v>
      </c>
      <c r="J3348" t="str">
        <f>VLOOKUP(MID(C3348,4,6),Datasæt_Analysesystemer!$B$2:$E$69,3,FALSE)</f>
        <v>Aborre</v>
      </c>
      <c r="K3348" t="str">
        <f t="shared" si="6909"/>
        <v>EP</v>
      </c>
      <c r="L3348" s="7" t="str">
        <f t="shared" si="6921"/>
        <v>No Ct</v>
      </c>
      <c r="M3348" t="str">
        <f t="shared" si="6910"/>
        <v/>
      </c>
      <c r="N3348" t="str">
        <f t="shared" si="6911"/>
        <v/>
      </c>
      <c r="O3348" t="str">
        <f t="shared" si="6912"/>
        <v/>
      </c>
    </row>
    <row r="3349" spans="1:24" x14ac:dyDescent="0.25">
      <c r="A3349" t="s">
        <v>100</v>
      </c>
      <c r="B3349" t="s">
        <v>76</v>
      </c>
      <c r="C3349" t="s">
        <v>77</v>
      </c>
      <c r="D3349" s="6">
        <v>0.01</v>
      </c>
      <c r="E3349" s="6" t="s">
        <v>1275</v>
      </c>
      <c r="F3349" t="s">
        <v>1273</v>
      </c>
      <c r="G3349" t="str">
        <f t="shared" si="6906"/>
        <v>DL2022082</v>
      </c>
      <c r="H3349" t="str">
        <f t="shared" si="6907"/>
        <v>01</v>
      </c>
      <c r="I3349" t="str">
        <f t="shared" si="6908"/>
        <v>Aborre_01_20221123_DL2022082_NaerumGym</v>
      </c>
      <c r="J3349" t="str">
        <f>VLOOKUP(MID(C3349,4,6),Datasæt_Analysesystemer!$B$2:$E$69,3,FALSE)</f>
        <v>Aborre</v>
      </c>
      <c r="K3349" t="str">
        <f t="shared" si="6909"/>
        <v>EP</v>
      </c>
      <c r="L3349" s="7" t="str">
        <f t="shared" si="6921"/>
        <v>No Ct</v>
      </c>
      <c r="M3349" t="str">
        <f t="shared" si="6910"/>
        <v/>
      </c>
      <c r="N3349" t="str">
        <f t="shared" si="6911"/>
        <v/>
      </c>
      <c r="O3349" t="str">
        <f t="shared" si="6912"/>
        <v/>
      </c>
    </row>
    <row r="3350" spans="1:24" x14ac:dyDescent="0.25">
      <c r="A3350" t="s">
        <v>27</v>
      </c>
      <c r="B3350" t="s">
        <v>23</v>
      </c>
      <c r="C3350" t="s">
        <v>28</v>
      </c>
      <c r="D3350" s="6">
        <v>0.01</v>
      </c>
      <c r="E3350" s="6">
        <v>29.87</v>
      </c>
      <c r="F3350" t="s">
        <v>1273</v>
      </c>
      <c r="G3350" t="str">
        <f t="shared" si="6906"/>
        <v>DL2022082</v>
      </c>
      <c r="H3350" t="str">
        <f t="shared" si="6907"/>
        <v>02</v>
      </c>
      <c r="I3350" t="str">
        <f t="shared" si="6908"/>
        <v>Aborre_02_20221123_DL2022082_NaerumGym</v>
      </c>
      <c r="J3350" t="str">
        <f>VLOOKUP(MID(C3350,4,6),Datasæt_Analysesystemer!$B$2:$E$69,3,FALSE)</f>
        <v>Aborre</v>
      </c>
      <c r="K3350" t="str">
        <f t="shared" si="6909"/>
        <v>PK</v>
      </c>
      <c r="L3350" s="7">
        <f t="shared" si="6921"/>
        <v>29.87</v>
      </c>
      <c r="M3350">
        <f t="shared" si="6910"/>
        <v>29.87</v>
      </c>
      <c r="N3350">
        <f t="shared" si="6911"/>
        <v>0</v>
      </c>
      <c r="O3350">
        <f t="shared" si="6912"/>
        <v>0</v>
      </c>
      <c r="Q3350">
        <f t="shared" ref="Q3350" si="6922">IF(L3352="No Ct",0,L3352)</f>
        <v>0</v>
      </c>
      <c r="R3350">
        <f t="shared" ref="R3350" si="6923">IF(L3353="No Ct",0,L3353)</f>
        <v>0</v>
      </c>
      <c r="S3350" t="str">
        <f t="shared" ref="S3350" si="6924">IF(AND(M3350&gt;0,N3350=0),"Valid","Invalid")</f>
        <v>Valid</v>
      </c>
      <c r="T3350" t="str">
        <f t="shared" ref="T3350" si="6925">IF(OR(Q3350&gt;1,R3350&gt;1),"Present","Absent")</f>
        <v>Absent</v>
      </c>
      <c r="U3350" t="str">
        <f t="shared" ref="U3350" si="6926">IF(OR(AND(Q3350&gt;1,Q3350&lt;41),AND(R3350&gt;1,R3350&lt;41)),"Ct&lt;41","Ct&gt;41")</f>
        <v>Ct&gt;41</v>
      </c>
      <c r="V3350" t="str">
        <f t="shared" ref="V3350" si="6927">J3350</f>
        <v>Aborre</v>
      </c>
      <c r="W3350" t="str">
        <f t="shared" ref="W3350" si="6928">MID(F3350,10,9)</f>
        <v>DL2022082</v>
      </c>
      <c r="X3350" t="str">
        <f t="shared" ref="X3350" si="6929">W3350&amp;"_"&amp;V3350&amp;"_"&amp;S3350&amp;"_"&amp;T3350&amp;"_"&amp;U3350</f>
        <v>DL2022082_Aborre_Valid_Absent_Ct&gt;41</v>
      </c>
    </row>
    <row r="3351" spans="1:24" x14ac:dyDescent="0.25">
      <c r="A3351" t="s">
        <v>53</v>
      </c>
      <c r="B3351" t="s">
        <v>51</v>
      </c>
      <c r="C3351" t="s">
        <v>54</v>
      </c>
      <c r="D3351" s="6">
        <v>0.01</v>
      </c>
      <c r="E3351" s="6" t="s">
        <v>1275</v>
      </c>
      <c r="F3351" t="s">
        <v>1273</v>
      </c>
      <c r="G3351" t="str">
        <f t="shared" si="6906"/>
        <v>DL2022082</v>
      </c>
      <c r="H3351" t="str">
        <f t="shared" si="6907"/>
        <v>02</v>
      </c>
      <c r="I3351" t="str">
        <f t="shared" si="6908"/>
        <v>Aborre_02_20221123_DL2022082_NaerumGym</v>
      </c>
      <c r="J3351" t="str">
        <f>VLOOKUP(MID(C3351,4,6),Datasæt_Analysesystemer!$B$2:$E$69,3,FALSE)</f>
        <v>Aborre</v>
      </c>
      <c r="K3351" t="str">
        <f t="shared" si="6909"/>
        <v>NK</v>
      </c>
      <c r="L3351" s="7" t="str">
        <f t="shared" si="6921"/>
        <v>No Ct</v>
      </c>
      <c r="M3351" t="str">
        <f t="shared" si="6910"/>
        <v/>
      </c>
      <c r="N3351" t="str">
        <f t="shared" si="6911"/>
        <v/>
      </c>
      <c r="O3351" t="str">
        <f t="shared" si="6912"/>
        <v/>
      </c>
    </row>
    <row r="3352" spans="1:24" x14ac:dyDescent="0.25">
      <c r="A3352" t="s">
        <v>78</v>
      </c>
      <c r="B3352" t="s">
        <v>76</v>
      </c>
      <c r="C3352" t="s">
        <v>79</v>
      </c>
      <c r="D3352" s="6">
        <v>0.01</v>
      </c>
      <c r="E3352" s="6" t="s">
        <v>1275</v>
      </c>
      <c r="F3352" t="s">
        <v>1273</v>
      </c>
      <c r="G3352" t="str">
        <f t="shared" si="6906"/>
        <v>DL2022082</v>
      </c>
      <c r="H3352" t="str">
        <f t="shared" si="6907"/>
        <v>02</v>
      </c>
      <c r="I3352" t="str">
        <f t="shared" si="6908"/>
        <v>Aborre_02_20221123_DL2022082_NaerumGym</v>
      </c>
      <c r="J3352" t="str">
        <f>VLOOKUP(MID(C3352,4,6),Datasæt_Analysesystemer!$B$2:$E$69,3,FALSE)</f>
        <v>Aborre</v>
      </c>
      <c r="K3352" t="str">
        <f t="shared" si="6909"/>
        <v>EP</v>
      </c>
      <c r="L3352" s="7" t="str">
        <f t="shared" si="6921"/>
        <v>No Ct</v>
      </c>
      <c r="M3352" t="str">
        <f t="shared" si="6910"/>
        <v/>
      </c>
      <c r="N3352" t="str">
        <f t="shared" si="6911"/>
        <v/>
      </c>
      <c r="O3352" t="str">
        <f t="shared" si="6912"/>
        <v/>
      </c>
    </row>
    <row r="3353" spans="1:24" x14ac:dyDescent="0.25">
      <c r="A3353" t="s">
        <v>101</v>
      </c>
      <c r="B3353" t="s">
        <v>76</v>
      </c>
      <c r="C3353" t="s">
        <v>79</v>
      </c>
      <c r="D3353" s="6">
        <v>0.01</v>
      </c>
      <c r="E3353" s="6" t="s">
        <v>1275</v>
      </c>
      <c r="F3353" t="s">
        <v>1273</v>
      </c>
      <c r="G3353" t="str">
        <f t="shared" si="6906"/>
        <v>DL2022082</v>
      </c>
      <c r="H3353" t="str">
        <f t="shared" si="6907"/>
        <v>02</v>
      </c>
      <c r="I3353" t="str">
        <f t="shared" si="6908"/>
        <v>Aborre_02_20221123_DL2022082_NaerumGym</v>
      </c>
      <c r="J3353" t="str">
        <f>VLOOKUP(MID(C3353,4,6),Datasæt_Analysesystemer!$B$2:$E$69,3,FALSE)</f>
        <v>Aborre</v>
      </c>
      <c r="K3353" t="str">
        <f t="shared" si="6909"/>
        <v>EP</v>
      </c>
      <c r="L3353" s="7" t="str">
        <f t="shared" si="6921"/>
        <v>No Ct</v>
      </c>
      <c r="M3353" t="str">
        <f t="shared" si="6910"/>
        <v/>
      </c>
      <c r="N3353" t="str">
        <f t="shared" si="6911"/>
        <v/>
      </c>
      <c r="O3353" t="str">
        <f t="shared" si="6912"/>
        <v/>
      </c>
    </row>
    <row r="3354" spans="1:24" x14ac:dyDescent="0.25">
      <c r="A3354" t="s">
        <v>29</v>
      </c>
      <c r="B3354" t="s">
        <v>23</v>
      </c>
      <c r="C3354" t="s">
        <v>30</v>
      </c>
      <c r="D3354" s="6">
        <v>0.01</v>
      </c>
      <c r="E3354" s="6">
        <v>22.94</v>
      </c>
      <c r="F3354" t="s">
        <v>1273</v>
      </c>
      <c r="G3354" t="str">
        <f t="shared" si="6906"/>
        <v>DL2022082</v>
      </c>
      <c r="H3354" t="str">
        <f t="shared" si="6907"/>
        <v>03</v>
      </c>
      <c r="I3354" t="str">
        <f t="shared" si="6908"/>
        <v>Skrubbe_03_20221123_DL2022082_NaerumGym</v>
      </c>
      <c r="J3354" t="str">
        <f>VLOOKUP(MID(C3354,4,6),Datasæt_Analysesystemer!$B$2:$E$69,3,FALSE)</f>
        <v>Skrubbe</v>
      </c>
      <c r="K3354" t="str">
        <f t="shared" si="6909"/>
        <v>PK</v>
      </c>
      <c r="L3354" s="7">
        <f t="shared" si="6921"/>
        <v>22.94</v>
      </c>
      <c r="M3354">
        <f t="shared" si="6910"/>
        <v>22.94</v>
      </c>
      <c r="N3354">
        <f t="shared" si="6911"/>
        <v>0</v>
      </c>
      <c r="O3354">
        <f t="shared" si="6912"/>
        <v>0</v>
      </c>
      <c r="Q3354">
        <f t="shared" ref="Q3354" si="6930">IF(L3356="No Ct",0,L3356)</f>
        <v>0</v>
      </c>
      <c r="R3354">
        <f t="shared" ref="R3354" si="6931">IF(L3357="No Ct",0,L3357)</f>
        <v>0</v>
      </c>
      <c r="S3354" t="str">
        <f t="shared" ref="S3354" si="6932">IF(AND(M3354&gt;0,N3354=0),"Valid","Invalid")</f>
        <v>Valid</v>
      </c>
      <c r="T3354" t="str">
        <f t="shared" ref="T3354" si="6933">IF(OR(Q3354&gt;1,R3354&gt;1),"Present","Absent")</f>
        <v>Absent</v>
      </c>
      <c r="U3354" t="str">
        <f t="shared" ref="U3354" si="6934">IF(OR(AND(Q3354&gt;1,Q3354&lt;41),AND(R3354&gt;1,R3354&lt;41)),"Ct&lt;41","Ct&gt;41")</f>
        <v>Ct&gt;41</v>
      </c>
      <c r="V3354" t="str">
        <f t="shared" ref="V3354" si="6935">J3354</f>
        <v>Skrubbe</v>
      </c>
      <c r="W3354" t="str">
        <f t="shared" ref="W3354" si="6936">MID(F3354,10,9)</f>
        <v>DL2022082</v>
      </c>
      <c r="X3354" t="str">
        <f t="shared" ref="X3354" si="6937">W3354&amp;"_"&amp;V3354&amp;"_"&amp;S3354&amp;"_"&amp;T3354&amp;"_"&amp;U3354</f>
        <v>DL2022082_Skrubbe_Valid_Absent_Ct&gt;41</v>
      </c>
    </row>
    <row r="3355" spans="1:24" x14ac:dyDescent="0.25">
      <c r="A3355" t="s">
        <v>55</v>
      </c>
      <c r="B3355" t="s">
        <v>51</v>
      </c>
      <c r="C3355" t="s">
        <v>56</v>
      </c>
      <c r="D3355" s="6">
        <v>0.01</v>
      </c>
      <c r="E3355" s="6" t="s">
        <v>1275</v>
      </c>
      <c r="F3355" t="s">
        <v>1273</v>
      </c>
      <c r="G3355" t="str">
        <f t="shared" si="6906"/>
        <v>DL2022082</v>
      </c>
      <c r="H3355" t="str">
        <f t="shared" si="6907"/>
        <v>03</v>
      </c>
      <c r="I3355" t="str">
        <f t="shared" si="6908"/>
        <v>Skrubbe_03_20221123_DL2022082_NaerumGym</v>
      </c>
      <c r="J3355" t="str">
        <f>VLOOKUP(MID(C3355,4,6),Datasæt_Analysesystemer!$B$2:$E$69,3,FALSE)</f>
        <v>Skrubbe</v>
      </c>
      <c r="K3355" t="str">
        <f t="shared" si="6909"/>
        <v>NK</v>
      </c>
      <c r="L3355" s="7" t="str">
        <f t="shared" si="6921"/>
        <v>No Ct</v>
      </c>
      <c r="M3355" t="str">
        <f t="shared" si="6910"/>
        <v/>
      </c>
      <c r="N3355" t="str">
        <f t="shared" si="6911"/>
        <v/>
      </c>
      <c r="O3355" t="str">
        <f t="shared" si="6912"/>
        <v/>
      </c>
    </row>
    <row r="3356" spans="1:24" x14ac:dyDescent="0.25">
      <c r="A3356" t="s">
        <v>80</v>
      </c>
      <c r="B3356" t="s">
        <v>76</v>
      </c>
      <c r="C3356" t="s">
        <v>81</v>
      </c>
      <c r="D3356" s="6">
        <v>0.01</v>
      </c>
      <c r="E3356" s="6" t="s">
        <v>1275</v>
      </c>
      <c r="F3356" t="s">
        <v>1273</v>
      </c>
      <c r="G3356" t="str">
        <f t="shared" si="6906"/>
        <v>DL2022082</v>
      </c>
      <c r="H3356" t="str">
        <f t="shared" si="6907"/>
        <v>03</v>
      </c>
      <c r="I3356" t="str">
        <f t="shared" si="6908"/>
        <v>Skrubbe_03_20221123_DL2022082_NaerumGym</v>
      </c>
      <c r="J3356" t="str">
        <f>VLOOKUP(MID(C3356,4,6),Datasæt_Analysesystemer!$B$2:$E$69,3,FALSE)</f>
        <v>Skrubbe</v>
      </c>
      <c r="K3356" t="str">
        <f t="shared" si="6909"/>
        <v>EP</v>
      </c>
      <c r="L3356" s="7" t="str">
        <f t="shared" si="6921"/>
        <v>No Ct</v>
      </c>
      <c r="M3356" t="str">
        <f t="shared" si="6910"/>
        <v/>
      </c>
      <c r="N3356" t="str">
        <f t="shared" si="6911"/>
        <v/>
      </c>
      <c r="O3356" t="str">
        <f t="shared" si="6912"/>
        <v/>
      </c>
    </row>
    <row r="3357" spans="1:24" x14ac:dyDescent="0.25">
      <c r="A3357" t="s">
        <v>102</v>
      </c>
      <c r="B3357" t="s">
        <v>76</v>
      </c>
      <c r="C3357" t="s">
        <v>81</v>
      </c>
      <c r="D3357" s="6">
        <v>0.01</v>
      </c>
      <c r="E3357" s="6" t="s">
        <v>1275</v>
      </c>
      <c r="F3357" t="s">
        <v>1273</v>
      </c>
      <c r="G3357" t="str">
        <f t="shared" si="6906"/>
        <v>DL2022082</v>
      </c>
      <c r="H3357" t="str">
        <f t="shared" si="6907"/>
        <v>03</v>
      </c>
      <c r="I3357" t="str">
        <f t="shared" si="6908"/>
        <v>Skrubbe_03_20221123_DL2022082_NaerumGym</v>
      </c>
      <c r="J3357" t="str">
        <f>VLOOKUP(MID(C3357,4,6),Datasæt_Analysesystemer!$B$2:$E$69,3,FALSE)</f>
        <v>Skrubbe</v>
      </c>
      <c r="K3357" t="str">
        <f t="shared" si="6909"/>
        <v>EP</v>
      </c>
      <c r="L3357" s="7" t="str">
        <f t="shared" si="6921"/>
        <v>No Ct</v>
      </c>
      <c r="M3357" t="str">
        <f t="shared" si="6910"/>
        <v/>
      </c>
      <c r="N3357" t="str">
        <f t="shared" si="6911"/>
        <v/>
      </c>
      <c r="O3357" t="str">
        <f t="shared" si="6912"/>
        <v/>
      </c>
    </row>
    <row r="3358" spans="1:24" x14ac:dyDescent="0.25">
      <c r="A3358" t="s">
        <v>31</v>
      </c>
      <c r="B3358" t="s">
        <v>23</v>
      </c>
      <c r="C3358" t="s">
        <v>32</v>
      </c>
      <c r="D3358" s="6">
        <v>0.01</v>
      </c>
      <c r="E3358" s="6">
        <v>21.86</v>
      </c>
      <c r="F3358" t="s">
        <v>1273</v>
      </c>
      <c r="G3358" t="str">
        <f t="shared" si="6906"/>
        <v>DL2022082</v>
      </c>
      <c r="H3358" t="str">
        <f t="shared" si="6907"/>
        <v>04</v>
      </c>
      <c r="I3358" t="str">
        <f t="shared" si="6908"/>
        <v>Skrubbe_04_20221123_DL2022082_NaerumGym</v>
      </c>
      <c r="J3358" t="str">
        <f>VLOOKUP(MID(C3358,4,6),Datasæt_Analysesystemer!$B$2:$E$69,3,FALSE)</f>
        <v>Skrubbe</v>
      </c>
      <c r="K3358" t="str">
        <f t="shared" si="6909"/>
        <v>PK</v>
      </c>
      <c r="L3358" s="7">
        <f t="shared" si="6921"/>
        <v>21.86</v>
      </c>
      <c r="M3358">
        <f t="shared" si="6910"/>
        <v>21.86</v>
      </c>
      <c r="N3358">
        <f t="shared" si="6911"/>
        <v>0</v>
      </c>
      <c r="O3358">
        <f t="shared" si="6912"/>
        <v>36.619999999999997</v>
      </c>
      <c r="Q3358">
        <f t="shared" ref="Q3358" si="6938">IF(L3360="No Ct",0,L3360)</f>
        <v>0</v>
      </c>
      <c r="R3358">
        <f t="shared" ref="R3358" si="6939">IF(L3361="No Ct",0,L3361)</f>
        <v>36.619999999999997</v>
      </c>
      <c r="S3358" t="str">
        <f t="shared" ref="S3358" si="6940">IF(AND(M3358&gt;0,N3358=0),"Valid","Invalid")</f>
        <v>Valid</v>
      </c>
      <c r="T3358" t="str">
        <f t="shared" ref="T3358" si="6941">IF(OR(Q3358&gt;1,R3358&gt;1),"Present","Absent")</f>
        <v>Present</v>
      </c>
      <c r="U3358" t="str">
        <f t="shared" ref="U3358" si="6942">IF(OR(AND(Q3358&gt;1,Q3358&lt;41),AND(R3358&gt;1,R3358&lt;41)),"Ct&lt;41","Ct&gt;41")</f>
        <v>Ct&lt;41</v>
      </c>
      <c r="V3358" t="str">
        <f t="shared" ref="V3358" si="6943">J3358</f>
        <v>Skrubbe</v>
      </c>
      <c r="W3358" t="str">
        <f t="shared" ref="W3358" si="6944">MID(F3358,10,9)</f>
        <v>DL2022082</v>
      </c>
      <c r="X3358" t="str">
        <f t="shared" ref="X3358" si="6945">W3358&amp;"_"&amp;V3358&amp;"_"&amp;S3358&amp;"_"&amp;T3358&amp;"_"&amp;U3358</f>
        <v>DL2022082_Skrubbe_Valid_Present_Ct&lt;41</v>
      </c>
    </row>
    <row r="3359" spans="1:24" x14ac:dyDescent="0.25">
      <c r="A3359" t="s">
        <v>57</v>
      </c>
      <c r="B3359" t="s">
        <v>51</v>
      </c>
      <c r="C3359" t="s">
        <v>58</v>
      </c>
      <c r="D3359" s="6">
        <v>0.01</v>
      </c>
      <c r="E3359" s="6" t="s">
        <v>1275</v>
      </c>
      <c r="F3359" t="s">
        <v>1273</v>
      </c>
      <c r="G3359" t="str">
        <f t="shared" si="6906"/>
        <v>DL2022082</v>
      </c>
      <c r="H3359" t="str">
        <f t="shared" si="6907"/>
        <v>04</v>
      </c>
      <c r="I3359" t="str">
        <f t="shared" si="6908"/>
        <v>Skrubbe_04_20221123_DL2022082_NaerumGym</v>
      </c>
      <c r="J3359" t="str">
        <f>VLOOKUP(MID(C3359,4,6),Datasæt_Analysesystemer!$B$2:$E$69,3,FALSE)</f>
        <v>Skrubbe</v>
      </c>
      <c r="K3359" t="str">
        <f t="shared" si="6909"/>
        <v>NK</v>
      </c>
      <c r="L3359" s="7" t="str">
        <f t="shared" si="6921"/>
        <v>No Ct</v>
      </c>
      <c r="M3359" t="str">
        <f t="shared" si="6910"/>
        <v/>
      </c>
      <c r="N3359" t="str">
        <f t="shared" si="6911"/>
        <v/>
      </c>
      <c r="O3359" t="str">
        <f t="shared" si="6912"/>
        <v/>
      </c>
    </row>
    <row r="3360" spans="1:24" x14ac:dyDescent="0.25">
      <c r="A3360" t="s">
        <v>82</v>
      </c>
      <c r="B3360" t="s">
        <v>76</v>
      </c>
      <c r="C3360" t="s">
        <v>83</v>
      </c>
      <c r="D3360" s="6">
        <v>0.01</v>
      </c>
      <c r="E3360" s="6" t="s">
        <v>1275</v>
      </c>
      <c r="F3360" t="s">
        <v>1273</v>
      </c>
      <c r="G3360" t="str">
        <f t="shared" si="6906"/>
        <v>DL2022082</v>
      </c>
      <c r="H3360" t="str">
        <f t="shared" si="6907"/>
        <v>04</v>
      </c>
      <c r="I3360" t="str">
        <f t="shared" si="6908"/>
        <v>Skrubbe_04_20221123_DL2022082_NaerumGym</v>
      </c>
      <c r="J3360" t="str">
        <f>VLOOKUP(MID(C3360,4,6),Datasæt_Analysesystemer!$B$2:$E$69,3,FALSE)</f>
        <v>Skrubbe</v>
      </c>
      <c r="K3360" t="str">
        <f t="shared" si="6909"/>
        <v>EP</v>
      </c>
      <c r="L3360" s="7" t="str">
        <f t="shared" si="6921"/>
        <v>No Ct</v>
      </c>
      <c r="M3360" t="str">
        <f t="shared" si="6910"/>
        <v/>
      </c>
      <c r="N3360" t="str">
        <f t="shared" si="6911"/>
        <v/>
      </c>
      <c r="O3360" t="str">
        <f t="shared" si="6912"/>
        <v/>
      </c>
    </row>
    <row r="3361" spans="1:24" x14ac:dyDescent="0.25">
      <c r="A3361" t="s">
        <v>103</v>
      </c>
      <c r="B3361" t="s">
        <v>76</v>
      </c>
      <c r="C3361" t="s">
        <v>83</v>
      </c>
      <c r="D3361" s="6">
        <v>0.01</v>
      </c>
      <c r="E3361" s="6">
        <v>36.619999999999997</v>
      </c>
      <c r="F3361" t="s">
        <v>1273</v>
      </c>
      <c r="G3361" t="str">
        <f t="shared" si="6906"/>
        <v>DL2022082</v>
      </c>
      <c r="H3361" t="str">
        <f t="shared" si="6907"/>
        <v>04</v>
      </c>
      <c r="I3361" t="str">
        <f t="shared" si="6908"/>
        <v>Skrubbe_04_20221123_DL2022082_NaerumGym</v>
      </c>
      <c r="J3361" t="str">
        <f>VLOOKUP(MID(C3361,4,6),Datasæt_Analysesystemer!$B$2:$E$69,3,FALSE)</f>
        <v>Skrubbe</v>
      </c>
      <c r="K3361" t="str">
        <f t="shared" si="6909"/>
        <v>EP</v>
      </c>
      <c r="L3361" s="7">
        <f t="shared" si="6921"/>
        <v>36.619999999999997</v>
      </c>
      <c r="M3361" t="str">
        <f t="shared" si="6910"/>
        <v/>
      </c>
      <c r="N3361" t="str">
        <f t="shared" si="6911"/>
        <v/>
      </c>
      <c r="O3361" t="str">
        <f t="shared" si="6912"/>
        <v/>
      </c>
    </row>
    <row r="3362" spans="1:24" x14ac:dyDescent="0.25">
      <c r="A3362" t="s">
        <v>33</v>
      </c>
      <c r="B3362" t="s">
        <v>23</v>
      </c>
      <c r="C3362" t="s">
        <v>34</v>
      </c>
      <c r="D3362" s="6">
        <v>0.01</v>
      </c>
      <c r="E3362" s="6">
        <v>29.81</v>
      </c>
      <c r="F3362" t="s">
        <v>1273</v>
      </c>
      <c r="G3362" t="str">
        <f t="shared" si="6906"/>
        <v>DL2022082</v>
      </c>
      <c r="H3362" t="str">
        <f t="shared" si="6907"/>
        <v>05</v>
      </c>
      <c r="I3362" t="str">
        <f t="shared" si="6908"/>
        <v>Stillehavsøsters_05_20221123_DL2022082_NaerumGym</v>
      </c>
      <c r="J3362" t="str">
        <f>VLOOKUP(MID(C3362,4,6),Datasæt_Analysesystemer!$B$2:$E$69,3,FALSE)</f>
        <v>Stillehavsøsters</v>
      </c>
      <c r="K3362" t="str">
        <f t="shared" si="6909"/>
        <v>PK</v>
      </c>
      <c r="L3362" s="7">
        <f t="shared" si="6921"/>
        <v>29.81</v>
      </c>
      <c r="M3362">
        <f t="shared" si="6910"/>
        <v>29.81</v>
      </c>
      <c r="N3362">
        <f t="shared" si="6911"/>
        <v>0</v>
      </c>
      <c r="O3362">
        <f t="shared" si="6912"/>
        <v>0</v>
      </c>
      <c r="Q3362">
        <f t="shared" ref="Q3362" si="6946">IF(L3364="No Ct",0,L3364)</f>
        <v>0</v>
      </c>
      <c r="R3362">
        <f t="shared" ref="R3362" si="6947">IF(L3365="No Ct",0,L3365)</f>
        <v>0</v>
      </c>
      <c r="S3362" t="str">
        <f t="shared" ref="S3362" si="6948">IF(AND(M3362&gt;0,N3362=0),"Valid","Invalid")</f>
        <v>Valid</v>
      </c>
      <c r="T3362" t="str">
        <f t="shared" ref="T3362" si="6949">IF(OR(Q3362&gt;1,R3362&gt;1),"Present","Absent")</f>
        <v>Absent</v>
      </c>
      <c r="U3362" t="str">
        <f t="shared" ref="U3362" si="6950">IF(OR(AND(Q3362&gt;1,Q3362&lt;41),AND(R3362&gt;1,R3362&lt;41)),"Ct&lt;41","Ct&gt;41")</f>
        <v>Ct&gt;41</v>
      </c>
      <c r="V3362" t="str">
        <f t="shared" ref="V3362" si="6951">J3362</f>
        <v>Stillehavsøsters</v>
      </c>
      <c r="W3362" t="str">
        <f t="shared" ref="W3362" si="6952">MID(F3362,10,9)</f>
        <v>DL2022082</v>
      </c>
      <c r="X3362" t="str">
        <f t="shared" ref="X3362" si="6953">W3362&amp;"_"&amp;V3362&amp;"_"&amp;S3362&amp;"_"&amp;T3362&amp;"_"&amp;U3362</f>
        <v>DL2022082_Stillehavsøsters_Valid_Absent_Ct&gt;41</v>
      </c>
    </row>
    <row r="3363" spans="1:24" x14ac:dyDescent="0.25">
      <c r="A3363" t="s">
        <v>59</v>
      </c>
      <c r="B3363" t="s">
        <v>51</v>
      </c>
      <c r="C3363" t="s">
        <v>60</v>
      </c>
      <c r="D3363" s="6">
        <v>0.01</v>
      </c>
      <c r="E3363" s="6" t="s">
        <v>1275</v>
      </c>
      <c r="F3363" t="s">
        <v>1273</v>
      </c>
      <c r="G3363" t="str">
        <f t="shared" si="6906"/>
        <v>DL2022082</v>
      </c>
      <c r="H3363" t="str">
        <f t="shared" si="6907"/>
        <v>05</v>
      </c>
      <c r="I3363" t="str">
        <f t="shared" si="6908"/>
        <v>Stillehavsøsters_05_20221123_DL2022082_NaerumGym</v>
      </c>
      <c r="J3363" t="str">
        <f>VLOOKUP(MID(C3363,4,6),Datasæt_Analysesystemer!$B$2:$E$69,3,FALSE)</f>
        <v>Stillehavsøsters</v>
      </c>
      <c r="K3363" t="str">
        <f t="shared" si="6909"/>
        <v>NK</v>
      </c>
      <c r="L3363" s="7" t="str">
        <f t="shared" si="6921"/>
        <v>No Ct</v>
      </c>
      <c r="M3363" t="str">
        <f t="shared" si="6910"/>
        <v/>
      </c>
      <c r="N3363" t="str">
        <f t="shared" si="6911"/>
        <v/>
      </c>
      <c r="O3363" t="str">
        <f t="shared" si="6912"/>
        <v/>
      </c>
    </row>
    <row r="3364" spans="1:24" x14ac:dyDescent="0.25">
      <c r="A3364" t="s">
        <v>84</v>
      </c>
      <c r="B3364" t="s">
        <v>76</v>
      </c>
      <c r="C3364" t="s">
        <v>85</v>
      </c>
      <c r="D3364" s="6">
        <v>0.01</v>
      </c>
      <c r="E3364" s="6" t="s">
        <v>1275</v>
      </c>
      <c r="F3364" t="s">
        <v>1273</v>
      </c>
      <c r="G3364" t="str">
        <f t="shared" si="6906"/>
        <v>DL2022082</v>
      </c>
      <c r="H3364" t="str">
        <f t="shared" si="6907"/>
        <v>05</v>
      </c>
      <c r="I3364" t="str">
        <f t="shared" si="6908"/>
        <v>Stillehavsøsters_05_20221123_DL2022082_NaerumGym</v>
      </c>
      <c r="J3364" t="str">
        <f>VLOOKUP(MID(C3364,4,6),Datasæt_Analysesystemer!$B$2:$E$69,3,FALSE)</f>
        <v>Stillehavsøsters</v>
      </c>
      <c r="K3364" t="str">
        <f t="shared" si="6909"/>
        <v>EP</v>
      </c>
      <c r="L3364" s="7" t="str">
        <f t="shared" si="6921"/>
        <v>No Ct</v>
      </c>
      <c r="M3364" t="str">
        <f t="shared" si="6910"/>
        <v/>
      </c>
      <c r="N3364" t="str">
        <f t="shared" si="6911"/>
        <v/>
      </c>
      <c r="O3364" t="str">
        <f t="shared" si="6912"/>
        <v/>
      </c>
    </row>
    <row r="3365" spans="1:24" x14ac:dyDescent="0.25">
      <c r="A3365" t="s">
        <v>104</v>
      </c>
      <c r="B3365" t="s">
        <v>76</v>
      </c>
      <c r="C3365" t="s">
        <v>85</v>
      </c>
      <c r="D3365" s="6">
        <v>0.01</v>
      </c>
      <c r="E3365" s="6" t="s">
        <v>1275</v>
      </c>
      <c r="F3365" t="s">
        <v>1273</v>
      </c>
      <c r="G3365" t="str">
        <f t="shared" si="6906"/>
        <v>DL2022082</v>
      </c>
      <c r="H3365" t="str">
        <f t="shared" si="6907"/>
        <v>05</v>
      </c>
      <c r="I3365" t="str">
        <f t="shared" si="6908"/>
        <v>Stillehavsøsters_05_20221123_DL2022082_NaerumGym</v>
      </c>
      <c r="J3365" t="str">
        <f>VLOOKUP(MID(C3365,4,6),Datasæt_Analysesystemer!$B$2:$E$69,3,FALSE)</f>
        <v>Stillehavsøsters</v>
      </c>
      <c r="K3365" t="str">
        <f t="shared" si="6909"/>
        <v>EP</v>
      </c>
      <c r="L3365" s="7" t="str">
        <f t="shared" si="6921"/>
        <v>No Ct</v>
      </c>
      <c r="M3365" t="str">
        <f t="shared" si="6910"/>
        <v/>
      </c>
      <c r="N3365" t="str">
        <f t="shared" si="6911"/>
        <v/>
      </c>
      <c r="O3365" t="str">
        <f t="shared" si="6912"/>
        <v/>
      </c>
    </row>
    <row r="3366" spans="1:24" x14ac:dyDescent="0.25">
      <c r="A3366" t="s">
        <v>35</v>
      </c>
      <c r="B3366" t="s">
        <v>23</v>
      </c>
      <c r="C3366" t="s">
        <v>36</v>
      </c>
      <c r="D3366" s="6">
        <v>0.01</v>
      </c>
      <c r="E3366" s="6">
        <v>30.81</v>
      </c>
      <c r="F3366" t="s">
        <v>1273</v>
      </c>
      <c r="G3366" t="str">
        <f t="shared" si="6906"/>
        <v>DL2022082</v>
      </c>
      <c r="H3366" t="str">
        <f t="shared" si="6907"/>
        <v>06</v>
      </c>
      <c r="I3366" t="str">
        <f t="shared" si="6908"/>
        <v>Stillehavsøsters_06_20221123_DL2022082_NaerumGym</v>
      </c>
      <c r="J3366" t="str">
        <f>VLOOKUP(MID(C3366,4,6),Datasæt_Analysesystemer!$B$2:$E$69,3,FALSE)</f>
        <v>Stillehavsøsters</v>
      </c>
      <c r="K3366" t="str">
        <f t="shared" si="6909"/>
        <v>PK</v>
      </c>
      <c r="L3366" s="7">
        <f t="shared" si="6921"/>
        <v>30.81</v>
      </c>
      <c r="M3366">
        <f t="shared" si="6910"/>
        <v>30.81</v>
      </c>
      <c r="N3366">
        <f t="shared" si="6911"/>
        <v>0</v>
      </c>
      <c r="O3366">
        <f t="shared" si="6912"/>
        <v>0</v>
      </c>
      <c r="Q3366">
        <f t="shared" ref="Q3366" si="6954">IF(L3368="No Ct",0,L3368)</f>
        <v>0</v>
      </c>
      <c r="R3366">
        <f t="shared" ref="R3366" si="6955">IF(L3369="No Ct",0,L3369)</f>
        <v>0</v>
      </c>
      <c r="S3366" t="str">
        <f t="shared" ref="S3366" si="6956">IF(AND(M3366&gt;0,N3366=0),"Valid","Invalid")</f>
        <v>Valid</v>
      </c>
      <c r="T3366" t="str">
        <f t="shared" ref="T3366" si="6957">IF(OR(Q3366&gt;1,R3366&gt;1),"Present","Absent")</f>
        <v>Absent</v>
      </c>
      <c r="U3366" t="str">
        <f t="shared" ref="U3366" si="6958">IF(OR(AND(Q3366&gt;1,Q3366&lt;41),AND(R3366&gt;1,R3366&lt;41)),"Ct&lt;41","Ct&gt;41")</f>
        <v>Ct&gt;41</v>
      </c>
      <c r="V3366" t="str">
        <f t="shared" ref="V3366" si="6959">J3366</f>
        <v>Stillehavsøsters</v>
      </c>
      <c r="W3366" t="str">
        <f t="shared" ref="W3366" si="6960">MID(F3366,10,9)</f>
        <v>DL2022082</v>
      </c>
      <c r="X3366" t="str">
        <f t="shared" ref="X3366" si="6961">W3366&amp;"_"&amp;V3366&amp;"_"&amp;S3366&amp;"_"&amp;T3366&amp;"_"&amp;U3366</f>
        <v>DL2022082_Stillehavsøsters_Valid_Absent_Ct&gt;41</v>
      </c>
    </row>
    <row r="3367" spans="1:24" x14ac:dyDescent="0.25">
      <c r="A3367" t="s">
        <v>61</v>
      </c>
      <c r="B3367" t="s">
        <v>51</v>
      </c>
      <c r="C3367" t="s">
        <v>62</v>
      </c>
      <c r="D3367" s="6">
        <v>0.01</v>
      </c>
      <c r="E3367" s="6" t="s">
        <v>1275</v>
      </c>
      <c r="F3367" t="s">
        <v>1273</v>
      </c>
      <c r="G3367" t="str">
        <f t="shared" si="6906"/>
        <v>DL2022082</v>
      </c>
      <c r="H3367" t="str">
        <f t="shared" si="6907"/>
        <v>06</v>
      </c>
      <c r="I3367" t="str">
        <f t="shared" si="6908"/>
        <v>Stillehavsøsters_06_20221123_DL2022082_NaerumGym</v>
      </c>
      <c r="J3367" t="str">
        <f>VLOOKUP(MID(C3367,4,6),Datasæt_Analysesystemer!$B$2:$E$69,3,FALSE)</f>
        <v>Stillehavsøsters</v>
      </c>
      <c r="K3367" t="str">
        <f t="shared" si="6909"/>
        <v>NK</v>
      </c>
      <c r="L3367" s="7" t="str">
        <f t="shared" si="6921"/>
        <v>No Ct</v>
      </c>
      <c r="M3367" t="str">
        <f t="shared" si="6910"/>
        <v/>
      </c>
      <c r="N3367" t="str">
        <f t="shared" si="6911"/>
        <v/>
      </c>
      <c r="O3367" t="str">
        <f t="shared" si="6912"/>
        <v/>
      </c>
    </row>
    <row r="3368" spans="1:24" x14ac:dyDescent="0.25">
      <c r="A3368" t="s">
        <v>86</v>
      </c>
      <c r="B3368" t="s">
        <v>76</v>
      </c>
      <c r="C3368" t="s">
        <v>87</v>
      </c>
      <c r="D3368" s="6">
        <v>0.01</v>
      </c>
      <c r="E3368" s="6" t="s">
        <v>1275</v>
      </c>
      <c r="F3368" t="s">
        <v>1273</v>
      </c>
      <c r="G3368" t="str">
        <f t="shared" si="6906"/>
        <v>DL2022082</v>
      </c>
      <c r="H3368" t="str">
        <f t="shared" si="6907"/>
        <v>06</v>
      </c>
      <c r="I3368" t="str">
        <f t="shared" si="6908"/>
        <v>Stillehavsøsters_06_20221123_DL2022082_NaerumGym</v>
      </c>
      <c r="J3368" t="str">
        <f>VLOOKUP(MID(C3368,4,6),Datasæt_Analysesystemer!$B$2:$E$69,3,FALSE)</f>
        <v>Stillehavsøsters</v>
      </c>
      <c r="K3368" t="str">
        <f t="shared" si="6909"/>
        <v>EP</v>
      </c>
      <c r="L3368" s="7" t="str">
        <f t="shared" si="6921"/>
        <v>No Ct</v>
      </c>
      <c r="M3368" t="str">
        <f t="shared" si="6910"/>
        <v/>
      </c>
      <c r="N3368" t="str">
        <f t="shared" si="6911"/>
        <v/>
      </c>
      <c r="O3368" t="str">
        <f t="shared" si="6912"/>
        <v/>
      </c>
    </row>
    <row r="3369" spans="1:24" x14ac:dyDescent="0.25">
      <c r="A3369" t="s">
        <v>105</v>
      </c>
      <c r="B3369" t="s">
        <v>76</v>
      </c>
      <c r="C3369" t="s">
        <v>87</v>
      </c>
      <c r="D3369" s="6">
        <v>0.01</v>
      </c>
      <c r="E3369" s="6" t="s">
        <v>1275</v>
      </c>
      <c r="F3369" t="s">
        <v>1273</v>
      </c>
      <c r="G3369" t="str">
        <f t="shared" si="6906"/>
        <v>DL2022082</v>
      </c>
      <c r="H3369" t="str">
        <f t="shared" si="6907"/>
        <v>06</v>
      </c>
      <c r="I3369" t="str">
        <f t="shared" si="6908"/>
        <v>Stillehavsøsters_06_20221123_DL2022082_NaerumGym</v>
      </c>
      <c r="J3369" t="str">
        <f>VLOOKUP(MID(C3369,4,6),Datasæt_Analysesystemer!$B$2:$E$69,3,FALSE)</f>
        <v>Stillehavsøsters</v>
      </c>
      <c r="K3369" t="str">
        <f t="shared" si="6909"/>
        <v>EP</v>
      </c>
      <c r="L3369" s="7" t="str">
        <f t="shared" si="6921"/>
        <v>No Ct</v>
      </c>
      <c r="M3369" t="str">
        <f t="shared" si="6910"/>
        <v/>
      </c>
      <c r="N3369" t="str">
        <f t="shared" si="6911"/>
        <v/>
      </c>
      <c r="O3369" t="str">
        <f t="shared" si="6912"/>
        <v/>
      </c>
    </row>
    <row r="3370" spans="1:24" x14ac:dyDescent="0.25">
      <c r="A3370" t="s">
        <v>37</v>
      </c>
      <c r="B3370" t="s">
        <v>23</v>
      </c>
      <c r="C3370" t="s">
        <v>38</v>
      </c>
      <c r="D3370" s="6">
        <v>0.01</v>
      </c>
      <c r="E3370" s="6" t="s">
        <v>1275</v>
      </c>
      <c r="F3370" t="s">
        <v>1273</v>
      </c>
      <c r="G3370" t="str">
        <f t="shared" si="6906"/>
        <v>DL2022082</v>
      </c>
      <c r="H3370" t="str">
        <f t="shared" si="6907"/>
        <v>07</v>
      </c>
      <c r="I3370" t="str">
        <f t="shared" si="6908"/>
        <v>Odder_07_20221123_DL2022082_NaerumGym</v>
      </c>
      <c r="J3370" t="str">
        <f>VLOOKUP(MID(C3370,4,6),Datasæt_Analysesystemer!$B$2:$E$69,3,FALSE)</f>
        <v>Odder</v>
      </c>
      <c r="K3370" t="str">
        <f t="shared" si="6909"/>
        <v>PK</v>
      </c>
      <c r="L3370" s="7" t="str">
        <f t="shared" si="6921"/>
        <v>No Ct</v>
      </c>
      <c r="M3370">
        <f t="shared" si="6910"/>
        <v>0</v>
      </c>
      <c r="N3370">
        <f t="shared" si="6911"/>
        <v>0</v>
      </c>
      <c r="O3370">
        <f t="shared" si="6912"/>
        <v>0</v>
      </c>
      <c r="Q3370">
        <f t="shared" ref="Q3370" si="6962">IF(L3372="No Ct",0,L3372)</f>
        <v>0</v>
      </c>
      <c r="R3370">
        <f t="shared" ref="R3370" si="6963">IF(L3373="No Ct",0,L3373)</f>
        <v>0</v>
      </c>
      <c r="S3370" t="str">
        <f t="shared" ref="S3370" si="6964">IF(AND(M3370&gt;0,N3370=0),"Valid","Invalid")</f>
        <v>Invalid</v>
      </c>
      <c r="T3370" t="str">
        <f t="shared" ref="T3370" si="6965">IF(OR(Q3370&gt;1,R3370&gt;1),"Present","Absent")</f>
        <v>Absent</v>
      </c>
      <c r="U3370" t="str">
        <f t="shared" ref="U3370" si="6966">IF(OR(AND(Q3370&gt;1,Q3370&lt;41),AND(R3370&gt;1,R3370&lt;41)),"Ct&lt;41","Ct&gt;41")</f>
        <v>Ct&gt;41</v>
      </c>
      <c r="V3370" t="str">
        <f t="shared" ref="V3370" si="6967">J3370</f>
        <v>Odder</v>
      </c>
      <c r="W3370" t="str">
        <f t="shared" ref="W3370" si="6968">MID(F3370,10,9)</f>
        <v>DL2022082</v>
      </c>
      <c r="X3370" t="str">
        <f t="shared" ref="X3370" si="6969">W3370&amp;"_"&amp;V3370&amp;"_"&amp;S3370&amp;"_"&amp;T3370&amp;"_"&amp;U3370</f>
        <v>DL2022082_Odder_Invalid_Absent_Ct&gt;41</v>
      </c>
    </row>
    <row r="3371" spans="1:24" x14ac:dyDescent="0.25">
      <c r="A3371" t="s">
        <v>63</v>
      </c>
      <c r="B3371" t="s">
        <v>51</v>
      </c>
      <c r="C3371" t="s">
        <v>64</v>
      </c>
      <c r="D3371" s="6">
        <v>0.01</v>
      </c>
      <c r="E3371" s="6" t="s">
        <v>1275</v>
      </c>
      <c r="F3371" t="s">
        <v>1273</v>
      </c>
      <c r="G3371" t="str">
        <f t="shared" si="6906"/>
        <v>DL2022082</v>
      </c>
      <c r="H3371" t="str">
        <f t="shared" si="6907"/>
        <v>07</v>
      </c>
      <c r="I3371" t="str">
        <f t="shared" si="6908"/>
        <v>Odder_07_20221123_DL2022082_NaerumGym</v>
      </c>
      <c r="J3371" t="str">
        <f>VLOOKUP(MID(C3371,4,6),Datasæt_Analysesystemer!$B$2:$E$69,3,FALSE)</f>
        <v>Odder</v>
      </c>
      <c r="K3371" t="str">
        <f t="shared" si="6909"/>
        <v>NK</v>
      </c>
      <c r="L3371" s="7" t="str">
        <f t="shared" si="6921"/>
        <v>No Ct</v>
      </c>
      <c r="M3371" t="str">
        <f t="shared" si="6910"/>
        <v/>
      </c>
      <c r="N3371" t="str">
        <f t="shared" si="6911"/>
        <v/>
      </c>
      <c r="O3371" t="str">
        <f t="shared" si="6912"/>
        <v/>
      </c>
    </row>
    <row r="3372" spans="1:24" x14ac:dyDescent="0.25">
      <c r="A3372" t="s">
        <v>88</v>
      </c>
      <c r="B3372" t="s">
        <v>76</v>
      </c>
      <c r="C3372" t="s">
        <v>89</v>
      </c>
      <c r="D3372" s="6">
        <v>0.01</v>
      </c>
      <c r="E3372" s="6" t="s">
        <v>1275</v>
      </c>
      <c r="F3372" t="s">
        <v>1273</v>
      </c>
      <c r="G3372" t="str">
        <f t="shared" si="6906"/>
        <v>DL2022082</v>
      </c>
      <c r="H3372" t="str">
        <f t="shared" si="6907"/>
        <v>07</v>
      </c>
      <c r="I3372" t="str">
        <f t="shared" si="6908"/>
        <v>Odder_07_20221123_DL2022082_NaerumGym</v>
      </c>
      <c r="J3372" t="str">
        <f>VLOOKUP(MID(C3372,4,6),Datasæt_Analysesystemer!$B$2:$E$69,3,FALSE)</f>
        <v>Odder</v>
      </c>
      <c r="K3372" t="str">
        <f t="shared" si="6909"/>
        <v>EP</v>
      </c>
      <c r="L3372" s="7" t="str">
        <f t="shared" si="6921"/>
        <v>No Ct</v>
      </c>
      <c r="M3372" t="str">
        <f t="shared" si="6910"/>
        <v/>
      </c>
      <c r="N3372" t="str">
        <f t="shared" si="6911"/>
        <v/>
      </c>
      <c r="O3372" t="str">
        <f t="shared" si="6912"/>
        <v/>
      </c>
    </row>
    <row r="3373" spans="1:24" x14ac:dyDescent="0.25">
      <c r="A3373" t="s">
        <v>106</v>
      </c>
      <c r="B3373" t="s">
        <v>76</v>
      </c>
      <c r="C3373" t="s">
        <v>89</v>
      </c>
      <c r="D3373" s="6">
        <v>0.01</v>
      </c>
      <c r="E3373" s="6" t="s">
        <v>1275</v>
      </c>
      <c r="F3373" t="s">
        <v>1273</v>
      </c>
      <c r="G3373" t="str">
        <f t="shared" si="6906"/>
        <v>DL2022082</v>
      </c>
      <c r="H3373" t="str">
        <f t="shared" si="6907"/>
        <v>07</v>
      </c>
      <c r="I3373" t="str">
        <f t="shared" si="6908"/>
        <v>Odder_07_20221123_DL2022082_NaerumGym</v>
      </c>
      <c r="J3373" t="str">
        <f>VLOOKUP(MID(C3373,4,6),Datasæt_Analysesystemer!$B$2:$E$69,3,FALSE)</f>
        <v>Odder</v>
      </c>
      <c r="K3373" t="str">
        <f t="shared" si="6909"/>
        <v>EP</v>
      </c>
      <c r="L3373" s="7" t="str">
        <f t="shared" si="6921"/>
        <v>No Ct</v>
      </c>
      <c r="M3373" t="str">
        <f t="shared" si="6910"/>
        <v/>
      </c>
      <c r="N3373" t="str">
        <f t="shared" si="6911"/>
        <v/>
      </c>
      <c r="O3373" t="str">
        <f t="shared" si="6912"/>
        <v/>
      </c>
    </row>
    <row r="3374" spans="1:24" x14ac:dyDescent="0.25">
      <c r="A3374" t="s">
        <v>40</v>
      </c>
      <c r="B3374" t="s">
        <v>23</v>
      </c>
      <c r="C3374" t="s">
        <v>41</v>
      </c>
      <c r="D3374" s="6">
        <v>0.01</v>
      </c>
      <c r="E3374" s="6">
        <v>39.19</v>
      </c>
      <c r="F3374" t="s">
        <v>1273</v>
      </c>
      <c r="G3374" t="str">
        <f t="shared" si="6906"/>
        <v>DL2022082</v>
      </c>
      <c r="H3374" t="str">
        <f t="shared" si="6907"/>
        <v>08</v>
      </c>
      <c r="I3374" t="str">
        <f t="shared" si="6908"/>
        <v>Odder_08_20221123_DL2022082_NaerumGym</v>
      </c>
      <c r="J3374" t="str">
        <f>VLOOKUP(MID(C3374,4,6),Datasæt_Analysesystemer!$B$2:$E$69,3,FALSE)</f>
        <v>Odder</v>
      </c>
      <c r="K3374" t="str">
        <f t="shared" si="6909"/>
        <v>PK</v>
      </c>
      <c r="L3374" s="7">
        <f t="shared" si="6921"/>
        <v>39.19</v>
      </c>
      <c r="M3374">
        <f t="shared" si="6910"/>
        <v>39.19</v>
      </c>
      <c r="N3374">
        <f t="shared" si="6911"/>
        <v>0</v>
      </c>
      <c r="O3374">
        <f t="shared" si="6912"/>
        <v>0</v>
      </c>
      <c r="Q3374">
        <f t="shared" ref="Q3374" si="6970">IF(L3376="No Ct",0,L3376)</f>
        <v>0</v>
      </c>
      <c r="R3374">
        <f t="shared" ref="R3374" si="6971">IF(L3377="No Ct",0,L3377)</f>
        <v>0</v>
      </c>
      <c r="S3374" t="str">
        <f t="shared" ref="S3374" si="6972">IF(AND(M3374&gt;0,N3374=0),"Valid","Invalid")</f>
        <v>Valid</v>
      </c>
      <c r="T3374" t="str">
        <f t="shared" ref="T3374" si="6973">IF(OR(Q3374&gt;1,R3374&gt;1),"Present","Absent")</f>
        <v>Absent</v>
      </c>
      <c r="U3374" t="str">
        <f t="shared" ref="U3374" si="6974">IF(OR(AND(Q3374&gt;1,Q3374&lt;41),AND(R3374&gt;1,R3374&lt;41)),"Ct&lt;41","Ct&gt;41")</f>
        <v>Ct&gt;41</v>
      </c>
      <c r="V3374" t="str">
        <f t="shared" ref="V3374" si="6975">J3374</f>
        <v>Odder</v>
      </c>
      <c r="W3374" t="str">
        <f t="shared" ref="W3374" si="6976">MID(F3374,10,9)</f>
        <v>DL2022082</v>
      </c>
      <c r="X3374" t="str">
        <f t="shared" ref="X3374" si="6977">W3374&amp;"_"&amp;V3374&amp;"_"&amp;S3374&amp;"_"&amp;T3374&amp;"_"&amp;U3374</f>
        <v>DL2022082_Odder_Valid_Absent_Ct&gt;41</v>
      </c>
    </row>
    <row r="3375" spans="1:24" x14ac:dyDescent="0.25">
      <c r="A3375" t="s">
        <v>65</v>
      </c>
      <c r="B3375" t="s">
        <v>51</v>
      </c>
      <c r="C3375" t="s">
        <v>66</v>
      </c>
      <c r="D3375" s="6">
        <v>0.01</v>
      </c>
      <c r="E3375" s="6" t="s">
        <v>1275</v>
      </c>
      <c r="F3375" t="s">
        <v>1273</v>
      </c>
      <c r="G3375" t="str">
        <f t="shared" si="6906"/>
        <v>DL2022082</v>
      </c>
      <c r="H3375" t="str">
        <f t="shared" si="6907"/>
        <v>08</v>
      </c>
      <c r="I3375" t="str">
        <f t="shared" si="6908"/>
        <v>Odder_08_20221123_DL2022082_NaerumGym</v>
      </c>
      <c r="J3375" t="str">
        <f>VLOOKUP(MID(C3375,4,6),Datasæt_Analysesystemer!$B$2:$E$69,3,FALSE)</f>
        <v>Odder</v>
      </c>
      <c r="K3375" t="str">
        <f t="shared" si="6909"/>
        <v>NK</v>
      </c>
      <c r="L3375" s="7" t="str">
        <f t="shared" si="6921"/>
        <v>No Ct</v>
      </c>
      <c r="M3375" t="str">
        <f t="shared" si="6910"/>
        <v/>
      </c>
      <c r="N3375" t="str">
        <f t="shared" si="6911"/>
        <v/>
      </c>
      <c r="O3375" t="str">
        <f t="shared" si="6912"/>
        <v/>
      </c>
    </row>
    <row r="3376" spans="1:24" x14ac:dyDescent="0.25">
      <c r="A3376" t="s">
        <v>90</v>
      </c>
      <c r="B3376" t="s">
        <v>76</v>
      </c>
      <c r="C3376" t="s">
        <v>91</v>
      </c>
      <c r="D3376" s="6">
        <v>0.01</v>
      </c>
      <c r="E3376" s="6" t="s">
        <v>1275</v>
      </c>
      <c r="F3376" t="s">
        <v>1273</v>
      </c>
      <c r="G3376" t="str">
        <f t="shared" si="6906"/>
        <v>DL2022082</v>
      </c>
      <c r="H3376" t="str">
        <f t="shared" si="6907"/>
        <v>08</v>
      </c>
      <c r="I3376" t="str">
        <f t="shared" si="6908"/>
        <v>Odder_08_20221123_DL2022082_NaerumGym</v>
      </c>
      <c r="J3376" t="str">
        <f>VLOOKUP(MID(C3376,4,6),Datasæt_Analysesystemer!$B$2:$E$69,3,FALSE)</f>
        <v>Odder</v>
      </c>
      <c r="K3376" t="str">
        <f t="shared" si="6909"/>
        <v>EP</v>
      </c>
      <c r="L3376" s="7" t="str">
        <f t="shared" si="6921"/>
        <v>No Ct</v>
      </c>
      <c r="M3376" t="str">
        <f t="shared" si="6910"/>
        <v/>
      </c>
      <c r="N3376" t="str">
        <f t="shared" si="6911"/>
        <v/>
      </c>
      <c r="O3376" t="str">
        <f t="shared" si="6912"/>
        <v/>
      </c>
    </row>
    <row r="3377" spans="1:24" x14ac:dyDescent="0.25">
      <c r="A3377" t="s">
        <v>107</v>
      </c>
      <c r="B3377" t="s">
        <v>76</v>
      </c>
      <c r="C3377" t="s">
        <v>91</v>
      </c>
      <c r="D3377" s="6">
        <v>0.01</v>
      </c>
      <c r="E3377" s="6" t="s">
        <v>1275</v>
      </c>
      <c r="F3377" t="s">
        <v>1273</v>
      </c>
      <c r="G3377" t="str">
        <f t="shared" si="6906"/>
        <v>DL2022082</v>
      </c>
      <c r="H3377" t="str">
        <f t="shared" si="6907"/>
        <v>08</v>
      </c>
      <c r="I3377" t="str">
        <f t="shared" si="6908"/>
        <v>Odder_08_20221123_DL2022082_NaerumGym</v>
      </c>
      <c r="J3377" t="str">
        <f>VLOOKUP(MID(C3377,4,6),Datasæt_Analysesystemer!$B$2:$E$69,3,FALSE)</f>
        <v>Odder</v>
      </c>
      <c r="K3377" t="str">
        <f t="shared" si="6909"/>
        <v>EP</v>
      </c>
      <c r="L3377" s="7" t="str">
        <f t="shared" si="6921"/>
        <v>No Ct</v>
      </c>
      <c r="M3377" t="str">
        <f t="shared" si="6910"/>
        <v/>
      </c>
      <c r="N3377" t="str">
        <f t="shared" si="6911"/>
        <v/>
      </c>
      <c r="O3377" t="str">
        <f t="shared" si="6912"/>
        <v/>
      </c>
    </row>
    <row r="3378" spans="1:24" x14ac:dyDescent="0.25">
      <c r="A3378" t="s">
        <v>42</v>
      </c>
      <c r="B3378" t="s">
        <v>23</v>
      </c>
      <c r="C3378" t="s">
        <v>43</v>
      </c>
      <c r="D3378" s="6">
        <v>0.01</v>
      </c>
      <c r="E3378" s="6">
        <v>28.17</v>
      </c>
      <c r="F3378" t="s">
        <v>1273</v>
      </c>
      <c r="G3378" t="str">
        <f t="shared" si="6906"/>
        <v>DL2022082</v>
      </c>
      <c r="H3378" t="str">
        <f t="shared" si="6907"/>
        <v>09</v>
      </c>
      <c r="I3378" t="str">
        <f t="shared" si="6908"/>
        <v>Blå svømmekrabbe_09_20221123_DL2022082_NaerumGym</v>
      </c>
      <c r="J3378" t="str">
        <f>VLOOKUP(MID(C3378,4,6),Datasæt_Analysesystemer!$B$2:$E$69,3,FALSE)</f>
        <v>Blå svømmekrabbe</v>
      </c>
      <c r="K3378" t="str">
        <f t="shared" si="6909"/>
        <v>PK</v>
      </c>
      <c r="L3378" s="7">
        <f t="shared" si="6921"/>
        <v>28.17</v>
      </c>
      <c r="M3378">
        <f t="shared" si="6910"/>
        <v>28.17</v>
      </c>
      <c r="N3378">
        <f t="shared" si="6911"/>
        <v>0</v>
      </c>
      <c r="O3378">
        <f t="shared" si="6912"/>
        <v>0</v>
      </c>
      <c r="Q3378">
        <f t="shared" ref="Q3378" si="6978">IF(L3380="No Ct",0,L3380)</f>
        <v>0</v>
      </c>
      <c r="R3378">
        <f t="shared" ref="R3378" si="6979">IF(L3381="No Ct",0,L3381)</f>
        <v>0</v>
      </c>
      <c r="S3378" t="str">
        <f t="shared" ref="S3378" si="6980">IF(AND(M3378&gt;0,N3378=0),"Valid","Invalid")</f>
        <v>Valid</v>
      </c>
      <c r="T3378" t="str">
        <f t="shared" ref="T3378" si="6981">IF(OR(Q3378&gt;1,R3378&gt;1),"Present","Absent")</f>
        <v>Absent</v>
      </c>
      <c r="U3378" t="str">
        <f t="shared" ref="U3378" si="6982">IF(OR(AND(Q3378&gt;1,Q3378&lt;41),AND(R3378&gt;1,R3378&lt;41)),"Ct&lt;41","Ct&gt;41")</f>
        <v>Ct&gt;41</v>
      </c>
      <c r="V3378" t="str">
        <f t="shared" ref="V3378" si="6983">J3378</f>
        <v>Blå svømmekrabbe</v>
      </c>
      <c r="W3378" t="str">
        <f t="shared" ref="W3378" si="6984">MID(F3378,10,9)</f>
        <v>DL2022082</v>
      </c>
      <c r="X3378" t="str">
        <f t="shared" ref="X3378" si="6985">W3378&amp;"_"&amp;V3378&amp;"_"&amp;S3378&amp;"_"&amp;T3378&amp;"_"&amp;U3378</f>
        <v>DL2022082_Blå svømmekrabbe_Valid_Absent_Ct&gt;41</v>
      </c>
    </row>
    <row r="3379" spans="1:24" x14ac:dyDescent="0.25">
      <c r="A3379" t="s">
        <v>67</v>
      </c>
      <c r="B3379" t="s">
        <v>51</v>
      </c>
      <c r="C3379" t="s">
        <v>68</v>
      </c>
      <c r="D3379" s="6">
        <v>0.01</v>
      </c>
      <c r="E3379" s="6" t="s">
        <v>1275</v>
      </c>
      <c r="F3379" t="s">
        <v>1273</v>
      </c>
      <c r="G3379" t="str">
        <f t="shared" si="6906"/>
        <v>DL2022082</v>
      </c>
      <c r="H3379" t="str">
        <f t="shared" si="6907"/>
        <v>09</v>
      </c>
      <c r="I3379" t="str">
        <f t="shared" si="6908"/>
        <v>Blå svømmekrabbe_09_20221123_DL2022082_NaerumGym</v>
      </c>
      <c r="J3379" t="str">
        <f>VLOOKUP(MID(C3379,4,6),Datasæt_Analysesystemer!$B$2:$E$69,3,FALSE)</f>
        <v>Blå svømmekrabbe</v>
      </c>
      <c r="K3379" t="str">
        <f t="shared" si="6909"/>
        <v>NK</v>
      </c>
      <c r="L3379" s="7" t="str">
        <f t="shared" si="6921"/>
        <v>No Ct</v>
      </c>
      <c r="M3379" t="str">
        <f t="shared" si="6910"/>
        <v/>
      </c>
      <c r="N3379" t="str">
        <f t="shared" si="6911"/>
        <v/>
      </c>
      <c r="O3379" t="str">
        <f t="shared" si="6912"/>
        <v/>
      </c>
    </row>
    <row r="3380" spans="1:24" x14ac:dyDescent="0.25">
      <c r="A3380" t="s">
        <v>92</v>
      </c>
      <c r="B3380" t="s">
        <v>76</v>
      </c>
      <c r="C3380" t="s">
        <v>93</v>
      </c>
      <c r="D3380" s="6">
        <v>0.01</v>
      </c>
      <c r="E3380" s="6" t="s">
        <v>1275</v>
      </c>
      <c r="F3380" t="s">
        <v>1273</v>
      </c>
      <c r="G3380" t="str">
        <f t="shared" si="6906"/>
        <v>DL2022082</v>
      </c>
      <c r="H3380" t="str">
        <f t="shared" si="6907"/>
        <v>09</v>
      </c>
      <c r="I3380" t="str">
        <f t="shared" si="6908"/>
        <v>Blå svømmekrabbe_09_20221123_DL2022082_NaerumGym</v>
      </c>
      <c r="J3380" t="str">
        <f>VLOOKUP(MID(C3380,4,6),Datasæt_Analysesystemer!$B$2:$E$69,3,FALSE)</f>
        <v>Blå svømmekrabbe</v>
      </c>
      <c r="K3380" t="str">
        <f t="shared" si="6909"/>
        <v>EP</v>
      </c>
      <c r="L3380" s="7" t="str">
        <f t="shared" si="6921"/>
        <v>No Ct</v>
      </c>
      <c r="M3380" t="str">
        <f t="shared" si="6910"/>
        <v/>
      </c>
      <c r="N3380" t="str">
        <f t="shared" si="6911"/>
        <v/>
      </c>
      <c r="O3380" t="str">
        <f t="shared" si="6912"/>
        <v/>
      </c>
    </row>
    <row r="3381" spans="1:24" x14ac:dyDescent="0.25">
      <c r="A3381" t="s">
        <v>108</v>
      </c>
      <c r="B3381" t="s">
        <v>76</v>
      </c>
      <c r="C3381" t="s">
        <v>93</v>
      </c>
      <c r="D3381" s="6">
        <v>0.01</v>
      </c>
      <c r="E3381" s="6" t="s">
        <v>1275</v>
      </c>
      <c r="F3381" t="s">
        <v>1273</v>
      </c>
      <c r="G3381" t="str">
        <f t="shared" si="6906"/>
        <v>DL2022082</v>
      </c>
      <c r="H3381" t="str">
        <f t="shared" si="6907"/>
        <v>09</v>
      </c>
      <c r="I3381" t="str">
        <f t="shared" si="6908"/>
        <v>Blå svømmekrabbe_09_20221123_DL2022082_NaerumGym</v>
      </c>
      <c r="J3381" t="str">
        <f>VLOOKUP(MID(C3381,4,6),Datasæt_Analysesystemer!$B$2:$E$69,3,FALSE)</f>
        <v>Blå svømmekrabbe</v>
      </c>
      <c r="K3381" t="str">
        <f t="shared" si="6909"/>
        <v>EP</v>
      </c>
      <c r="L3381" s="7" t="str">
        <f t="shared" si="6921"/>
        <v>No Ct</v>
      </c>
      <c r="M3381" t="str">
        <f t="shared" si="6910"/>
        <v/>
      </c>
      <c r="N3381" t="str">
        <f t="shared" si="6911"/>
        <v/>
      </c>
      <c r="O3381" t="str">
        <f t="shared" si="6912"/>
        <v/>
      </c>
    </row>
    <row r="3382" spans="1:24" x14ac:dyDescent="0.25">
      <c r="A3382" t="s">
        <v>44</v>
      </c>
      <c r="B3382" t="s">
        <v>23</v>
      </c>
      <c r="C3382" t="s">
        <v>45</v>
      </c>
      <c r="D3382" s="6">
        <v>0.01</v>
      </c>
      <c r="E3382" s="6" t="s">
        <v>1275</v>
      </c>
      <c r="F3382" t="s">
        <v>1273</v>
      </c>
      <c r="G3382" t="str">
        <f t="shared" si="6906"/>
        <v>DL2022082</v>
      </c>
      <c r="H3382" t="str">
        <f t="shared" si="6907"/>
        <v>10</v>
      </c>
      <c r="I3382" t="str">
        <f t="shared" si="6908"/>
        <v>Blå svømmekrabbe_10_20221123_DL2022082_NaerumGym</v>
      </c>
      <c r="J3382" t="str">
        <f>VLOOKUP(MID(C3382,4,6),Datasæt_Analysesystemer!$B$2:$E$69,3,FALSE)</f>
        <v>Blå svømmekrabbe</v>
      </c>
      <c r="K3382" t="str">
        <f t="shared" si="6909"/>
        <v>PK</v>
      </c>
      <c r="L3382" s="7" t="str">
        <f t="shared" si="6921"/>
        <v>No Ct</v>
      </c>
      <c r="M3382">
        <f t="shared" si="6910"/>
        <v>0</v>
      </c>
      <c r="N3382">
        <f t="shared" si="6911"/>
        <v>0</v>
      </c>
      <c r="O3382">
        <f t="shared" si="6912"/>
        <v>0</v>
      </c>
      <c r="Q3382">
        <f t="shared" ref="Q3382" si="6986">IF(L3384="No Ct",0,L3384)</f>
        <v>0</v>
      </c>
      <c r="R3382">
        <f t="shared" ref="R3382" si="6987">IF(L3385="No Ct",0,L3385)</f>
        <v>0</v>
      </c>
      <c r="S3382" t="str">
        <f t="shared" ref="S3382" si="6988">IF(AND(M3382&gt;0,N3382=0),"Valid","Invalid")</f>
        <v>Invalid</v>
      </c>
      <c r="T3382" t="str">
        <f t="shared" ref="T3382" si="6989">IF(OR(Q3382&gt;1,R3382&gt;1),"Present","Absent")</f>
        <v>Absent</v>
      </c>
      <c r="U3382" t="str">
        <f t="shared" ref="U3382" si="6990">IF(OR(AND(Q3382&gt;1,Q3382&lt;41),AND(R3382&gt;1,R3382&lt;41)),"Ct&lt;41","Ct&gt;41")</f>
        <v>Ct&gt;41</v>
      </c>
      <c r="V3382" t="str">
        <f t="shared" ref="V3382" si="6991">J3382</f>
        <v>Blå svømmekrabbe</v>
      </c>
      <c r="W3382" t="str">
        <f t="shared" ref="W3382" si="6992">MID(F3382,10,9)</f>
        <v>DL2022082</v>
      </c>
      <c r="X3382" t="str">
        <f t="shared" ref="X3382" si="6993">W3382&amp;"_"&amp;V3382&amp;"_"&amp;S3382&amp;"_"&amp;T3382&amp;"_"&amp;U3382</f>
        <v>DL2022082_Blå svømmekrabbe_Invalid_Absent_Ct&gt;41</v>
      </c>
    </row>
    <row r="3383" spans="1:24" x14ac:dyDescent="0.25">
      <c r="A3383" t="s">
        <v>69</v>
      </c>
      <c r="B3383" t="s">
        <v>51</v>
      </c>
      <c r="C3383" t="s">
        <v>70</v>
      </c>
      <c r="D3383" s="6">
        <v>0.01</v>
      </c>
      <c r="E3383" s="6" t="s">
        <v>1275</v>
      </c>
      <c r="F3383" t="s">
        <v>1273</v>
      </c>
      <c r="G3383" t="str">
        <f t="shared" si="6906"/>
        <v>DL2022082</v>
      </c>
      <c r="H3383" t="str">
        <f t="shared" si="6907"/>
        <v>10</v>
      </c>
      <c r="I3383" t="str">
        <f t="shared" si="6908"/>
        <v>Blå svømmekrabbe_10_20221123_DL2022082_NaerumGym</v>
      </c>
      <c r="J3383" t="str">
        <f>VLOOKUP(MID(C3383,4,6),Datasæt_Analysesystemer!$B$2:$E$69,3,FALSE)</f>
        <v>Blå svømmekrabbe</v>
      </c>
      <c r="K3383" t="str">
        <f t="shared" si="6909"/>
        <v>NK</v>
      </c>
      <c r="L3383" s="7" t="str">
        <f t="shared" si="6921"/>
        <v>No Ct</v>
      </c>
      <c r="M3383" t="str">
        <f t="shared" si="6910"/>
        <v/>
      </c>
      <c r="N3383" t="str">
        <f t="shared" si="6911"/>
        <v/>
      </c>
      <c r="O3383" t="str">
        <f t="shared" si="6912"/>
        <v/>
      </c>
    </row>
    <row r="3384" spans="1:24" x14ac:dyDescent="0.25">
      <c r="A3384" t="s">
        <v>94</v>
      </c>
      <c r="B3384" t="s">
        <v>76</v>
      </c>
      <c r="C3384" t="s">
        <v>95</v>
      </c>
      <c r="D3384" s="6">
        <v>0.01</v>
      </c>
      <c r="E3384" s="6" t="s">
        <v>1275</v>
      </c>
      <c r="F3384" t="s">
        <v>1273</v>
      </c>
      <c r="G3384" t="str">
        <f t="shared" si="6906"/>
        <v>DL2022082</v>
      </c>
      <c r="H3384" t="str">
        <f t="shared" si="6907"/>
        <v>10</v>
      </c>
      <c r="I3384" t="str">
        <f t="shared" si="6908"/>
        <v>Blå svømmekrabbe_10_20221123_DL2022082_NaerumGym</v>
      </c>
      <c r="J3384" t="str">
        <f>VLOOKUP(MID(C3384,4,6),Datasæt_Analysesystemer!$B$2:$E$69,3,FALSE)</f>
        <v>Blå svømmekrabbe</v>
      </c>
      <c r="K3384" t="str">
        <f t="shared" si="6909"/>
        <v>EP</v>
      </c>
      <c r="L3384" s="7" t="str">
        <f t="shared" si="6921"/>
        <v>No Ct</v>
      </c>
      <c r="M3384" t="str">
        <f t="shared" si="6910"/>
        <v/>
      </c>
      <c r="N3384" t="str">
        <f t="shared" si="6911"/>
        <v/>
      </c>
      <c r="O3384" t="str">
        <f t="shared" si="6912"/>
        <v/>
      </c>
    </row>
    <row r="3385" spans="1:24" x14ac:dyDescent="0.25">
      <c r="A3385" t="s">
        <v>109</v>
      </c>
      <c r="B3385" t="s">
        <v>76</v>
      </c>
      <c r="C3385" t="s">
        <v>95</v>
      </c>
      <c r="D3385" s="6">
        <v>0.01</v>
      </c>
      <c r="E3385" s="6" t="s">
        <v>1275</v>
      </c>
      <c r="F3385" t="s">
        <v>1273</v>
      </c>
      <c r="G3385" t="str">
        <f t="shared" si="6906"/>
        <v>DL2022082</v>
      </c>
      <c r="H3385" t="str">
        <f t="shared" si="6907"/>
        <v>10</v>
      </c>
      <c r="I3385" t="str">
        <f t="shared" si="6908"/>
        <v>Blå svømmekrabbe_10_20221123_DL2022082_NaerumGym</v>
      </c>
      <c r="J3385" t="str">
        <f>VLOOKUP(MID(C3385,4,6),Datasæt_Analysesystemer!$B$2:$E$69,3,FALSE)</f>
        <v>Blå svømmekrabbe</v>
      </c>
      <c r="K3385" t="str">
        <f t="shared" si="6909"/>
        <v>EP</v>
      </c>
      <c r="L3385" s="7" t="str">
        <f t="shared" si="6921"/>
        <v>No Ct</v>
      </c>
      <c r="M3385" t="str">
        <f t="shared" si="6910"/>
        <v/>
      </c>
      <c r="N3385" t="str">
        <f t="shared" si="6911"/>
        <v/>
      </c>
      <c r="O3385" t="str">
        <f t="shared" si="6912"/>
        <v/>
      </c>
    </row>
    <row r="3386" spans="1:24" x14ac:dyDescent="0.25">
      <c r="A3386" t="s">
        <v>46</v>
      </c>
      <c r="B3386" t="s">
        <v>23</v>
      </c>
      <c r="C3386" t="s">
        <v>47</v>
      </c>
      <c r="D3386" s="6">
        <v>0.01</v>
      </c>
      <c r="E3386" s="6">
        <v>35.72</v>
      </c>
      <c r="F3386" t="s">
        <v>1273</v>
      </c>
      <c r="G3386" t="str">
        <f t="shared" si="6906"/>
        <v>DL2022082</v>
      </c>
      <c r="H3386" t="str">
        <f t="shared" si="6907"/>
        <v>11</v>
      </c>
      <c r="I3386" t="str">
        <f t="shared" si="6908"/>
        <v>Amerikansk ribbegople_11_20221123_DL2022082_NaerumGym</v>
      </c>
      <c r="J3386" t="str">
        <f>VLOOKUP(MID(C3386,4,6),Datasæt_Analysesystemer!$B$2:$E$69,3,FALSE)</f>
        <v>Amerikansk ribbegople</v>
      </c>
      <c r="K3386" t="str">
        <f t="shared" si="6909"/>
        <v>PK</v>
      </c>
      <c r="L3386" s="7">
        <f t="shared" si="6921"/>
        <v>35.72</v>
      </c>
      <c r="M3386">
        <f t="shared" si="6910"/>
        <v>35.72</v>
      </c>
      <c r="N3386">
        <f t="shared" si="6911"/>
        <v>0</v>
      </c>
      <c r="O3386">
        <f t="shared" si="6912"/>
        <v>55.8</v>
      </c>
      <c r="Q3386">
        <f t="shared" ref="Q3386" si="6994">IF(L3388="No Ct",0,L3388)</f>
        <v>27.53</v>
      </c>
      <c r="R3386">
        <f t="shared" ref="R3386" si="6995">IF(L3389="No Ct",0,L3389)</f>
        <v>28.27</v>
      </c>
      <c r="S3386" t="str">
        <f t="shared" ref="S3386" si="6996">IF(AND(M3386&gt;0,N3386=0),"Valid","Invalid")</f>
        <v>Valid</v>
      </c>
      <c r="T3386" t="str">
        <f t="shared" ref="T3386" si="6997">IF(OR(Q3386&gt;1,R3386&gt;1),"Present","Absent")</f>
        <v>Present</v>
      </c>
      <c r="U3386" t="str">
        <f t="shared" ref="U3386" si="6998">IF(OR(AND(Q3386&gt;1,Q3386&lt;41),AND(R3386&gt;1,R3386&lt;41)),"Ct&lt;41","Ct&gt;41")</f>
        <v>Ct&lt;41</v>
      </c>
      <c r="V3386" t="str">
        <f t="shared" ref="V3386" si="6999">J3386</f>
        <v>Amerikansk ribbegople</v>
      </c>
      <c r="W3386" t="str">
        <f t="shared" ref="W3386" si="7000">MID(F3386,10,9)</f>
        <v>DL2022082</v>
      </c>
      <c r="X3386" t="str">
        <f t="shared" ref="X3386" si="7001">W3386&amp;"_"&amp;V3386&amp;"_"&amp;S3386&amp;"_"&amp;T3386&amp;"_"&amp;U3386</f>
        <v>DL2022082_Amerikansk ribbegople_Valid_Present_Ct&lt;41</v>
      </c>
    </row>
    <row r="3387" spans="1:24" x14ac:dyDescent="0.25">
      <c r="A3387" t="s">
        <v>71</v>
      </c>
      <c r="B3387" t="s">
        <v>51</v>
      </c>
      <c r="C3387" t="s">
        <v>72</v>
      </c>
      <c r="D3387" s="6">
        <v>0.01</v>
      </c>
      <c r="E3387" s="6" t="s">
        <v>1275</v>
      </c>
      <c r="F3387" t="s">
        <v>1273</v>
      </c>
      <c r="G3387" t="str">
        <f t="shared" si="6906"/>
        <v>DL2022082</v>
      </c>
      <c r="H3387" t="str">
        <f t="shared" si="6907"/>
        <v>11</v>
      </c>
      <c r="I3387" t="str">
        <f t="shared" si="6908"/>
        <v>Amerikansk ribbegople_11_20221123_DL2022082_NaerumGym</v>
      </c>
      <c r="J3387" t="str">
        <f>VLOOKUP(MID(C3387,4,6),Datasæt_Analysesystemer!$B$2:$E$69,3,FALSE)</f>
        <v>Amerikansk ribbegople</v>
      </c>
      <c r="K3387" t="str">
        <f t="shared" si="6909"/>
        <v>NK</v>
      </c>
      <c r="L3387" s="7" t="str">
        <f t="shared" si="6921"/>
        <v>No Ct</v>
      </c>
      <c r="M3387" t="str">
        <f t="shared" si="6910"/>
        <v/>
      </c>
      <c r="N3387" t="str">
        <f t="shared" si="6911"/>
        <v/>
      </c>
      <c r="O3387" t="str">
        <f t="shared" si="6912"/>
        <v/>
      </c>
    </row>
    <row r="3388" spans="1:24" x14ac:dyDescent="0.25">
      <c r="A3388" t="s">
        <v>96</v>
      </c>
      <c r="B3388" t="s">
        <v>76</v>
      </c>
      <c r="C3388" t="s">
        <v>97</v>
      </c>
      <c r="D3388" s="6">
        <v>0.01</v>
      </c>
      <c r="E3388" s="6">
        <v>27.53</v>
      </c>
      <c r="F3388" t="s">
        <v>1273</v>
      </c>
      <c r="G3388" t="str">
        <f t="shared" si="6906"/>
        <v>DL2022082</v>
      </c>
      <c r="H3388" t="str">
        <f t="shared" si="6907"/>
        <v>11</v>
      </c>
      <c r="I3388" t="str">
        <f t="shared" si="6908"/>
        <v>Amerikansk ribbegople_11_20221123_DL2022082_NaerumGym</v>
      </c>
      <c r="J3388" t="str">
        <f>VLOOKUP(MID(C3388,4,6),Datasæt_Analysesystemer!$B$2:$E$69,3,FALSE)</f>
        <v>Amerikansk ribbegople</v>
      </c>
      <c r="K3388" t="str">
        <f t="shared" si="6909"/>
        <v>EP</v>
      </c>
      <c r="L3388" s="7">
        <f t="shared" si="6921"/>
        <v>27.53</v>
      </c>
      <c r="M3388" t="str">
        <f t="shared" si="6910"/>
        <v/>
      </c>
      <c r="N3388" t="str">
        <f t="shared" si="6911"/>
        <v/>
      </c>
      <c r="O3388" t="str">
        <f t="shared" si="6912"/>
        <v/>
      </c>
    </row>
    <row r="3389" spans="1:24" x14ac:dyDescent="0.25">
      <c r="A3389" t="s">
        <v>110</v>
      </c>
      <c r="B3389" t="s">
        <v>76</v>
      </c>
      <c r="C3389" t="s">
        <v>97</v>
      </c>
      <c r="D3389" s="6">
        <v>0.01</v>
      </c>
      <c r="E3389" s="6">
        <v>28.27</v>
      </c>
      <c r="F3389" t="s">
        <v>1273</v>
      </c>
      <c r="G3389" t="str">
        <f t="shared" si="6906"/>
        <v>DL2022082</v>
      </c>
      <c r="H3389" t="str">
        <f t="shared" si="6907"/>
        <v>11</v>
      </c>
      <c r="I3389" t="str">
        <f t="shared" si="6908"/>
        <v>Amerikansk ribbegople_11_20221123_DL2022082_NaerumGym</v>
      </c>
      <c r="J3389" t="str">
        <f>VLOOKUP(MID(C3389,4,6),Datasæt_Analysesystemer!$B$2:$E$69,3,FALSE)</f>
        <v>Amerikansk ribbegople</v>
      </c>
      <c r="K3389" t="str">
        <f t="shared" si="6909"/>
        <v>EP</v>
      </c>
      <c r="L3389" s="7">
        <f t="shared" si="6921"/>
        <v>28.27</v>
      </c>
      <c r="M3389" t="str">
        <f t="shared" si="6910"/>
        <v/>
      </c>
      <c r="N3389" t="str">
        <f t="shared" si="6911"/>
        <v/>
      </c>
      <c r="O3389" t="str">
        <f t="shared" si="6912"/>
        <v/>
      </c>
    </row>
    <row r="3390" spans="1:24" x14ac:dyDescent="0.25">
      <c r="A3390" t="s">
        <v>48</v>
      </c>
      <c r="B3390" t="s">
        <v>23</v>
      </c>
      <c r="C3390" t="s">
        <v>49</v>
      </c>
      <c r="D3390" s="6">
        <v>0.01</v>
      </c>
      <c r="E3390" s="6">
        <v>35.21</v>
      </c>
      <c r="F3390" t="s">
        <v>1273</v>
      </c>
      <c r="G3390" t="str">
        <f t="shared" si="6906"/>
        <v>DL2022082</v>
      </c>
      <c r="H3390" t="str">
        <f t="shared" si="6907"/>
        <v>12</v>
      </c>
      <c r="I3390" t="str">
        <f t="shared" si="6908"/>
        <v>Amerikansk ribbegople_12_20221123_DL2022082_NaerumGym</v>
      </c>
      <c r="J3390" t="str">
        <f>VLOOKUP(MID(C3390,4,6),Datasæt_Analysesystemer!$B$2:$E$69,3,FALSE)</f>
        <v>Amerikansk ribbegople</v>
      </c>
      <c r="K3390" t="str">
        <f t="shared" si="6909"/>
        <v>PK</v>
      </c>
      <c r="L3390" s="7">
        <f t="shared" si="6921"/>
        <v>35.21</v>
      </c>
      <c r="M3390">
        <f t="shared" si="6910"/>
        <v>35.21</v>
      </c>
      <c r="N3390">
        <f t="shared" si="6911"/>
        <v>0</v>
      </c>
      <c r="O3390">
        <f t="shared" si="6912"/>
        <v>54.41</v>
      </c>
      <c r="Q3390">
        <f t="shared" ref="Q3390" si="7002">IF(L3392="No Ct",0,L3392)</f>
        <v>27.26</v>
      </c>
      <c r="R3390">
        <f t="shared" ref="R3390" si="7003">IF(L3393="No Ct",0,L3393)</f>
        <v>27.15</v>
      </c>
      <c r="S3390" t="str">
        <f t="shared" ref="S3390" si="7004">IF(AND(M3390&gt;0,N3390=0),"Valid","Invalid")</f>
        <v>Valid</v>
      </c>
      <c r="T3390" t="str">
        <f t="shared" ref="T3390" si="7005">IF(OR(Q3390&gt;1,R3390&gt;1),"Present","Absent")</f>
        <v>Present</v>
      </c>
      <c r="U3390" t="str">
        <f t="shared" ref="U3390" si="7006">IF(OR(AND(Q3390&gt;1,Q3390&lt;41),AND(R3390&gt;1,R3390&lt;41)),"Ct&lt;41","Ct&gt;41")</f>
        <v>Ct&lt;41</v>
      </c>
      <c r="V3390" t="str">
        <f t="shared" ref="V3390" si="7007">J3390</f>
        <v>Amerikansk ribbegople</v>
      </c>
      <c r="W3390" t="str">
        <f t="shared" ref="W3390" si="7008">MID(F3390,10,9)</f>
        <v>DL2022082</v>
      </c>
      <c r="X3390" t="str">
        <f t="shared" ref="X3390" si="7009">W3390&amp;"_"&amp;V3390&amp;"_"&amp;S3390&amp;"_"&amp;T3390&amp;"_"&amp;U3390</f>
        <v>DL2022082_Amerikansk ribbegople_Valid_Present_Ct&lt;41</v>
      </c>
    </row>
    <row r="3391" spans="1:24" x14ac:dyDescent="0.25">
      <c r="A3391" t="s">
        <v>73</v>
      </c>
      <c r="B3391" t="s">
        <v>51</v>
      </c>
      <c r="C3391" t="s">
        <v>74</v>
      </c>
      <c r="D3391" s="6">
        <v>0.01</v>
      </c>
      <c r="E3391" s="6" t="s">
        <v>1275</v>
      </c>
      <c r="F3391" t="s">
        <v>1273</v>
      </c>
      <c r="G3391" t="str">
        <f t="shared" si="6906"/>
        <v>DL2022082</v>
      </c>
      <c r="H3391" t="str">
        <f t="shared" si="6907"/>
        <v>12</v>
      </c>
      <c r="I3391" t="str">
        <f t="shared" si="6908"/>
        <v>Amerikansk ribbegople_12_20221123_DL2022082_NaerumGym</v>
      </c>
      <c r="J3391" t="str">
        <f>VLOOKUP(MID(C3391,4,6),Datasæt_Analysesystemer!$B$2:$E$69,3,FALSE)</f>
        <v>Amerikansk ribbegople</v>
      </c>
      <c r="K3391" t="str">
        <f t="shared" si="6909"/>
        <v>NK</v>
      </c>
      <c r="L3391" s="7" t="str">
        <f t="shared" si="6921"/>
        <v>No Ct</v>
      </c>
      <c r="M3391" t="str">
        <f t="shared" si="6910"/>
        <v/>
      </c>
      <c r="N3391" t="str">
        <f t="shared" si="6911"/>
        <v/>
      </c>
      <c r="O3391" t="str">
        <f t="shared" si="6912"/>
        <v/>
      </c>
    </row>
    <row r="3392" spans="1:24" x14ac:dyDescent="0.25">
      <c r="A3392" t="s">
        <v>98</v>
      </c>
      <c r="B3392" t="s">
        <v>76</v>
      </c>
      <c r="C3392" t="s">
        <v>99</v>
      </c>
      <c r="D3392" s="6">
        <v>0.01</v>
      </c>
      <c r="E3392" s="6">
        <v>27.26</v>
      </c>
      <c r="F3392" t="s">
        <v>1273</v>
      </c>
      <c r="G3392" t="str">
        <f t="shared" si="6906"/>
        <v>DL2022082</v>
      </c>
      <c r="H3392" t="str">
        <f t="shared" si="6907"/>
        <v>12</v>
      </c>
      <c r="I3392" t="str">
        <f t="shared" si="6908"/>
        <v>Amerikansk ribbegople_12_20221123_DL2022082_NaerumGym</v>
      </c>
      <c r="J3392" t="str">
        <f>VLOOKUP(MID(C3392,4,6),Datasæt_Analysesystemer!$B$2:$E$69,3,FALSE)</f>
        <v>Amerikansk ribbegople</v>
      </c>
      <c r="K3392" t="str">
        <f t="shared" si="6909"/>
        <v>EP</v>
      </c>
      <c r="L3392" s="7">
        <f t="shared" si="6921"/>
        <v>27.26</v>
      </c>
      <c r="M3392" t="str">
        <f t="shared" si="6910"/>
        <v/>
      </c>
      <c r="N3392" t="str">
        <f t="shared" si="6911"/>
        <v/>
      </c>
      <c r="O3392" t="str">
        <f t="shared" si="6912"/>
        <v/>
      </c>
    </row>
    <row r="3393" spans="1:24" x14ac:dyDescent="0.25">
      <c r="A3393" t="s">
        <v>111</v>
      </c>
      <c r="B3393" t="s">
        <v>76</v>
      </c>
      <c r="C3393" t="s">
        <v>99</v>
      </c>
      <c r="D3393" s="6">
        <v>0.01</v>
      </c>
      <c r="E3393" s="6">
        <v>27.15</v>
      </c>
      <c r="F3393" t="s">
        <v>1273</v>
      </c>
      <c r="G3393" t="str">
        <f t="shared" si="6906"/>
        <v>DL2022082</v>
      </c>
      <c r="H3393" t="str">
        <f t="shared" si="6907"/>
        <v>12</v>
      </c>
      <c r="I3393" t="str">
        <f t="shared" si="6908"/>
        <v>Amerikansk ribbegople_12_20221123_DL2022082_NaerumGym</v>
      </c>
      <c r="J3393" t="str">
        <f>VLOOKUP(MID(C3393,4,6),Datasæt_Analysesystemer!$B$2:$E$69,3,FALSE)</f>
        <v>Amerikansk ribbegople</v>
      </c>
      <c r="K3393" t="str">
        <f t="shared" si="6909"/>
        <v>EP</v>
      </c>
      <c r="L3393" s="7">
        <f t="shared" si="6921"/>
        <v>27.15</v>
      </c>
      <c r="M3393" t="str">
        <f t="shared" si="6910"/>
        <v/>
      </c>
      <c r="N3393" t="str">
        <f t="shared" si="6911"/>
        <v/>
      </c>
      <c r="O3393" t="str">
        <f t="shared" si="6912"/>
        <v/>
      </c>
    </row>
    <row r="3394" spans="1:24" x14ac:dyDescent="0.25">
      <c r="A3394" t="s">
        <v>172</v>
      </c>
      <c r="B3394" t="s">
        <v>23</v>
      </c>
      <c r="C3394" t="s">
        <v>173</v>
      </c>
      <c r="D3394" s="6">
        <v>0.01</v>
      </c>
      <c r="E3394" s="6" t="s">
        <v>1275</v>
      </c>
      <c r="F3394" t="s">
        <v>1273</v>
      </c>
      <c r="G3394" t="str">
        <f t="shared" si="6906"/>
        <v>DL2022082</v>
      </c>
      <c r="H3394" t="str">
        <f t="shared" si="6907"/>
        <v>13</v>
      </c>
      <c r="I3394" t="str">
        <f t="shared" si="6908"/>
        <v>Penselklippekrabbe_13_20221123_DL2022082_NaerumGym</v>
      </c>
      <c r="J3394" t="str">
        <f>VLOOKUP(MID(C3394,4,6),Datasæt_Analysesystemer!$B$2:$E$69,3,FALSE)</f>
        <v>Penselklippekrabbe</v>
      </c>
      <c r="K3394" t="str">
        <f t="shared" si="6909"/>
        <v>PK</v>
      </c>
      <c r="L3394" s="7" t="str">
        <f t="shared" si="6921"/>
        <v>No Ct</v>
      </c>
      <c r="M3394">
        <f t="shared" si="6910"/>
        <v>0</v>
      </c>
      <c r="N3394">
        <f t="shared" si="6911"/>
        <v>0</v>
      </c>
      <c r="O3394">
        <f t="shared" si="6912"/>
        <v>37.5</v>
      </c>
      <c r="Q3394">
        <f t="shared" ref="Q3394" si="7010">IF(L3396="No Ct",0,L3396)</f>
        <v>37.5</v>
      </c>
      <c r="R3394">
        <f t="shared" ref="R3394" si="7011">IF(L3397="No Ct",0,L3397)</f>
        <v>0</v>
      </c>
      <c r="S3394" t="str">
        <f t="shared" ref="S3394" si="7012">IF(AND(M3394&gt;0,N3394=0),"Valid","Invalid")</f>
        <v>Invalid</v>
      </c>
      <c r="T3394" t="str">
        <f t="shared" ref="T3394" si="7013">IF(OR(Q3394&gt;1,R3394&gt;1),"Present","Absent")</f>
        <v>Present</v>
      </c>
      <c r="U3394" t="str">
        <f t="shared" ref="U3394" si="7014">IF(OR(AND(Q3394&gt;1,Q3394&lt;41),AND(R3394&gt;1,R3394&lt;41)),"Ct&lt;41","Ct&gt;41")</f>
        <v>Ct&lt;41</v>
      </c>
      <c r="V3394" t="str">
        <f t="shared" ref="V3394" si="7015">J3394</f>
        <v>Penselklippekrabbe</v>
      </c>
      <c r="W3394" t="str">
        <f t="shared" ref="W3394" si="7016">MID(F3394,10,9)</f>
        <v>DL2022082</v>
      </c>
      <c r="X3394" t="str">
        <f t="shared" ref="X3394" si="7017">W3394&amp;"_"&amp;V3394&amp;"_"&amp;S3394&amp;"_"&amp;T3394&amp;"_"&amp;U3394</f>
        <v>DL2022082_Penselklippekrabbe_Invalid_Present_Ct&lt;41</v>
      </c>
    </row>
    <row r="3395" spans="1:24" x14ac:dyDescent="0.25">
      <c r="A3395" t="s">
        <v>148</v>
      </c>
      <c r="B3395" t="s">
        <v>51</v>
      </c>
      <c r="C3395" t="s">
        <v>149</v>
      </c>
      <c r="D3395" s="6">
        <v>0.01</v>
      </c>
      <c r="E3395" s="6" t="s">
        <v>1275</v>
      </c>
      <c r="F3395" t="s">
        <v>1273</v>
      </c>
      <c r="G3395" t="str">
        <f t="shared" si="6906"/>
        <v>DL2022082</v>
      </c>
      <c r="H3395" t="str">
        <f t="shared" si="6907"/>
        <v>13</v>
      </c>
      <c r="I3395" t="str">
        <f t="shared" si="6908"/>
        <v>Penselklippekrabbe_13_20221123_DL2022082_NaerumGym</v>
      </c>
      <c r="J3395" t="str">
        <f>VLOOKUP(MID(C3395,4,6),Datasæt_Analysesystemer!$B$2:$E$69,3,FALSE)</f>
        <v>Penselklippekrabbe</v>
      </c>
      <c r="K3395" t="str">
        <f t="shared" si="6909"/>
        <v>NK</v>
      </c>
      <c r="L3395" s="7" t="str">
        <f t="shared" si="6921"/>
        <v>No Ct</v>
      </c>
      <c r="M3395" t="str">
        <f t="shared" si="6910"/>
        <v/>
      </c>
      <c r="N3395" t="str">
        <f t="shared" si="6911"/>
        <v/>
      </c>
      <c r="O3395" t="str">
        <f t="shared" si="6912"/>
        <v/>
      </c>
    </row>
    <row r="3396" spans="1:24" x14ac:dyDescent="0.25">
      <c r="A3396" t="s">
        <v>112</v>
      </c>
      <c r="B3396" t="s">
        <v>76</v>
      </c>
      <c r="C3396" t="s">
        <v>113</v>
      </c>
      <c r="D3396" s="6">
        <v>0.01</v>
      </c>
      <c r="E3396" s="6">
        <v>37.5</v>
      </c>
      <c r="F3396" t="s">
        <v>1273</v>
      </c>
      <c r="G3396" t="str">
        <f t="shared" si="6906"/>
        <v>DL2022082</v>
      </c>
      <c r="H3396" t="str">
        <f t="shared" si="6907"/>
        <v>13</v>
      </c>
      <c r="I3396" t="str">
        <f t="shared" si="6908"/>
        <v>Penselklippekrabbe_13_20221123_DL2022082_NaerumGym</v>
      </c>
      <c r="J3396" t="str">
        <f>VLOOKUP(MID(C3396,4,6),Datasæt_Analysesystemer!$B$2:$E$69,3,FALSE)</f>
        <v>Penselklippekrabbe</v>
      </c>
      <c r="K3396" t="str">
        <f t="shared" si="6909"/>
        <v>EP</v>
      </c>
      <c r="L3396" s="7">
        <f t="shared" si="6921"/>
        <v>37.5</v>
      </c>
      <c r="M3396" t="str">
        <f t="shared" si="6910"/>
        <v/>
      </c>
      <c r="N3396" t="str">
        <f t="shared" si="6911"/>
        <v/>
      </c>
      <c r="O3396" t="str">
        <f t="shared" si="6912"/>
        <v/>
      </c>
    </row>
    <row r="3397" spans="1:24" x14ac:dyDescent="0.25">
      <c r="A3397" t="s">
        <v>136</v>
      </c>
      <c r="B3397" t="s">
        <v>76</v>
      </c>
      <c r="C3397" t="s">
        <v>113</v>
      </c>
      <c r="D3397" s="6">
        <v>0.01</v>
      </c>
      <c r="E3397" s="6" t="s">
        <v>1275</v>
      </c>
      <c r="F3397" t="s">
        <v>1273</v>
      </c>
      <c r="G3397" t="str">
        <f t="shared" si="6906"/>
        <v>DL2022082</v>
      </c>
      <c r="H3397" t="str">
        <f t="shared" si="6907"/>
        <v>13</v>
      </c>
      <c r="I3397" t="str">
        <f t="shared" si="6908"/>
        <v>Penselklippekrabbe_13_20221123_DL2022082_NaerumGym</v>
      </c>
      <c r="J3397" t="str">
        <f>VLOOKUP(MID(C3397,4,6),Datasæt_Analysesystemer!$B$2:$E$69,3,FALSE)</f>
        <v>Penselklippekrabbe</v>
      </c>
      <c r="K3397" t="str">
        <f t="shared" si="6909"/>
        <v>EP</v>
      </c>
      <c r="L3397" s="7" t="str">
        <f t="shared" si="6921"/>
        <v>No Ct</v>
      </c>
      <c r="M3397" t="str">
        <f t="shared" si="6910"/>
        <v/>
      </c>
      <c r="N3397" t="str">
        <f t="shared" si="6911"/>
        <v/>
      </c>
      <c r="O3397" t="str">
        <f t="shared" si="6912"/>
        <v/>
      </c>
    </row>
    <row r="3398" spans="1:24" x14ac:dyDescent="0.25">
      <c r="A3398" t="s">
        <v>174</v>
      </c>
      <c r="B3398" t="s">
        <v>23</v>
      </c>
      <c r="C3398" t="s">
        <v>175</v>
      </c>
      <c r="D3398" s="6">
        <v>0.01</v>
      </c>
      <c r="E3398" s="6" t="s">
        <v>1275</v>
      </c>
      <c r="F3398" t="s">
        <v>1273</v>
      </c>
      <c r="G3398" t="str">
        <f t="shared" si="6906"/>
        <v>DL2022082</v>
      </c>
      <c r="H3398" t="str">
        <f t="shared" si="6907"/>
        <v>14</v>
      </c>
      <c r="I3398" t="str">
        <f t="shared" si="6908"/>
        <v>Penselklippekrabbe_14_20221123_DL2022082_NaerumGym</v>
      </c>
      <c r="J3398" t="str">
        <f>VLOOKUP(MID(C3398,4,6),Datasæt_Analysesystemer!$B$2:$E$69,3,FALSE)</f>
        <v>Penselklippekrabbe</v>
      </c>
      <c r="K3398" t="str">
        <f t="shared" si="6909"/>
        <v>PK</v>
      </c>
      <c r="L3398" s="7" t="str">
        <f t="shared" si="6921"/>
        <v>No Ct</v>
      </c>
      <c r="M3398">
        <f t="shared" si="6910"/>
        <v>0</v>
      </c>
      <c r="N3398">
        <f t="shared" si="6911"/>
        <v>0</v>
      </c>
      <c r="O3398">
        <f t="shared" si="6912"/>
        <v>0</v>
      </c>
      <c r="Q3398">
        <f t="shared" ref="Q3398" si="7018">IF(L3400="No Ct",0,L3400)</f>
        <v>0</v>
      </c>
      <c r="R3398">
        <f t="shared" ref="R3398" si="7019">IF(L3401="No Ct",0,L3401)</f>
        <v>0</v>
      </c>
      <c r="S3398" t="str">
        <f t="shared" ref="S3398" si="7020">IF(AND(M3398&gt;0,N3398=0),"Valid","Invalid")</f>
        <v>Invalid</v>
      </c>
      <c r="T3398" t="str">
        <f t="shared" ref="T3398" si="7021">IF(OR(Q3398&gt;1,R3398&gt;1),"Present","Absent")</f>
        <v>Absent</v>
      </c>
      <c r="U3398" t="str">
        <f t="shared" ref="U3398" si="7022">IF(OR(AND(Q3398&gt;1,Q3398&lt;41),AND(R3398&gt;1,R3398&lt;41)),"Ct&lt;41","Ct&gt;41")</f>
        <v>Ct&gt;41</v>
      </c>
      <c r="V3398" t="str">
        <f t="shared" ref="V3398" si="7023">J3398</f>
        <v>Penselklippekrabbe</v>
      </c>
      <c r="W3398" t="str">
        <f t="shared" ref="W3398" si="7024">MID(F3398,10,9)</f>
        <v>DL2022082</v>
      </c>
      <c r="X3398" t="str">
        <f t="shared" ref="X3398" si="7025">W3398&amp;"_"&amp;V3398&amp;"_"&amp;S3398&amp;"_"&amp;T3398&amp;"_"&amp;U3398</f>
        <v>DL2022082_Penselklippekrabbe_Invalid_Absent_Ct&gt;41</v>
      </c>
    </row>
    <row r="3399" spans="1:24" x14ac:dyDescent="0.25">
      <c r="A3399" t="s">
        <v>150</v>
      </c>
      <c r="B3399" t="s">
        <v>51</v>
      </c>
      <c r="C3399" t="s">
        <v>151</v>
      </c>
      <c r="D3399" s="6">
        <v>0.01</v>
      </c>
      <c r="E3399" s="6" t="s">
        <v>1275</v>
      </c>
      <c r="F3399" t="s">
        <v>1273</v>
      </c>
      <c r="G3399" t="str">
        <f t="shared" si="6906"/>
        <v>DL2022082</v>
      </c>
      <c r="H3399" t="str">
        <f t="shared" si="6907"/>
        <v>14</v>
      </c>
      <c r="I3399" t="str">
        <f t="shared" si="6908"/>
        <v>Penselklippekrabbe_14_20221123_DL2022082_NaerumGym</v>
      </c>
      <c r="J3399" t="str">
        <f>VLOOKUP(MID(C3399,4,6),Datasæt_Analysesystemer!$B$2:$E$69,3,FALSE)</f>
        <v>Penselklippekrabbe</v>
      </c>
      <c r="K3399" t="str">
        <f t="shared" si="6909"/>
        <v>NK</v>
      </c>
      <c r="L3399" s="7" t="str">
        <f t="shared" si="6921"/>
        <v>No Ct</v>
      </c>
      <c r="M3399" t="str">
        <f t="shared" si="6910"/>
        <v/>
      </c>
      <c r="N3399" t="str">
        <f t="shared" si="6911"/>
        <v/>
      </c>
      <c r="O3399" t="str">
        <f t="shared" si="6912"/>
        <v/>
      </c>
    </row>
    <row r="3400" spans="1:24" x14ac:dyDescent="0.25">
      <c r="A3400" t="s">
        <v>114</v>
      </c>
      <c r="B3400" t="s">
        <v>76</v>
      </c>
      <c r="C3400" t="s">
        <v>115</v>
      </c>
      <c r="D3400" s="6">
        <v>0.01</v>
      </c>
      <c r="E3400" s="6" t="s">
        <v>1275</v>
      </c>
      <c r="F3400" t="s">
        <v>1273</v>
      </c>
      <c r="G3400" t="str">
        <f t="shared" si="6906"/>
        <v>DL2022082</v>
      </c>
      <c r="H3400" t="str">
        <f t="shared" si="6907"/>
        <v>14</v>
      </c>
      <c r="I3400" t="str">
        <f t="shared" si="6908"/>
        <v>Penselklippekrabbe_14_20221123_DL2022082_NaerumGym</v>
      </c>
      <c r="J3400" t="str">
        <f>VLOOKUP(MID(C3400,4,6),Datasæt_Analysesystemer!$B$2:$E$69,3,FALSE)</f>
        <v>Penselklippekrabbe</v>
      </c>
      <c r="K3400" t="str">
        <f t="shared" si="6909"/>
        <v>EP</v>
      </c>
      <c r="L3400" s="7" t="str">
        <f t="shared" si="6921"/>
        <v>No Ct</v>
      </c>
      <c r="M3400" t="str">
        <f t="shared" si="6910"/>
        <v/>
      </c>
      <c r="N3400" t="str">
        <f t="shared" si="6911"/>
        <v/>
      </c>
      <c r="O3400" t="str">
        <f t="shared" si="6912"/>
        <v/>
      </c>
    </row>
    <row r="3401" spans="1:24" x14ac:dyDescent="0.25">
      <c r="A3401" t="s">
        <v>137</v>
      </c>
      <c r="B3401" t="s">
        <v>76</v>
      </c>
      <c r="C3401" t="s">
        <v>115</v>
      </c>
      <c r="D3401" s="6">
        <v>0.01</v>
      </c>
      <c r="E3401" s="6" t="s">
        <v>1275</v>
      </c>
      <c r="F3401" t="s">
        <v>1273</v>
      </c>
      <c r="G3401" t="str">
        <f t="shared" si="6906"/>
        <v>DL2022082</v>
      </c>
      <c r="H3401" t="str">
        <f t="shared" si="6907"/>
        <v>14</v>
      </c>
      <c r="I3401" t="str">
        <f t="shared" si="6908"/>
        <v>Penselklippekrabbe_14_20221123_DL2022082_NaerumGym</v>
      </c>
      <c r="J3401" t="str">
        <f>VLOOKUP(MID(C3401,4,6),Datasæt_Analysesystemer!$B$2:$E$69,3,FALSE)</f>
        <v>Penselklippekrabbe</v>
      </c>
      <c r="K3401" t="str">
        <f t="shared" si="6909"/>
        <v>EP</v>
      </c>
      <c r="L3401" s="7" t="str">
        <f t="shared" si="6921"/>
        <v>No Ct</v>
      </c>
      <c r="M3401" t="str">
        <f t="shared" si="6910"/>
        <v/>
      </c>
      <c r="N3401" t="str">
        <f t="shared" si="6911"/>
        <v/>
      </c>
      <c r="O3401" t="str">
        <f t="shared" si="6912"/>
        <v/>
      </c>
    </row>
    <row r="3402" spans="1:24" x14ac:dyDescent="0.25">
      <c r="A3402" t="s">
        <v>176</v>
      </c>
      <c r="B3402" t="s">
        <v>23</v>
      </c>
      <c r="C3402" t="s">
        <v>177</v>
      </c>
      <c r="D3402" s="6">
        <v>0.01</v>
      </c>
      <c r="E3402" s="6">
        <v>35.619999999999997</v>
      </c>
      <c r="F3402" t="s">
        <v>1273</v>
      </c>
      <c r="G3402" t="str">
        <f t="shared" si="6906"/>
        <v>DL2022082</v>
      </c>
      <c r="H3402" t="str">
        <f t="shared" si="6907"/>
        <v>15</v>
      </c>
      <c r="I3402" t="str">
        <f t="shared" si="6908"/>
        <v>Furealge, ostenfeldii_15_20221123_DL2022082_NaerumGym</v>
      </c>
      <c r="J3402" t="str">
        <f>VLOOKUP(MID(C3402,4,6),Datasæt_Analysesystemer!$B$2:$E$69,3,FALSE)</f>
        <v>Furealge, ostenfeldii</v>
      </c>
      <c r="K3402" t="str">
        <f t="shared" si="6909"/>
        <v>PK</v>
      </c>
      <c r="L3402" s="7">
        <f t="shared" si="6921"/>
        <v>35.619999999999997</v>
      </c>
      <c r="M3402">
        <f t="shared" si="6910"/>
        <v>35.619999999999997</v>
      </c>
      <c r="N3402">
        <f t="shared" si="6911"/>
        <v>35.25</v>
      </c>
      <c r="O3402">
        <f t="shared" si="6912"/>
        <v>80.27000000000001</v>
      </c>
      <c r="Q3402">
        <f t="shared" ref="Q3402" si="7026">IF(L3404="No Ct",0,L3404)</f>
        <v>37.24</v>
      </c>
      <c r="R3402">
        <f t="shared" ref="R3402" si="7027">IF(L3405="No Ct",0,L3405)</f>
        <v>43.03</v>
      </c>
      <c r="S3402" t="str">
        <f t="shared" ref="S3402" si="7028">IF(AND(M3402&gt;0,N3402=0),"Valid","Invalid")</f>
        <v>Invalid</v>
      </c>
      <c r="T3402" t="str">
        <f t="shared" ref="T3402" si="7029">IF(OR(Q3402&gt;1,R3402&gt;1),"Present","Absent")</f>
        <v>Present</v>
      </c>
      <c r="U3402" t="str">
        <f t="shared" ref="U3402" si="7030">IF(OR(AND(Q3402&gt;1,Q3402&lt;41),AND(R3402&gt;1,R3402&lt;41)),"Ct&lt;41","Ct&gt;41")</f>
        <v>Ct&lt;41</v>
      </c>
      <c r="V3402" t="str">
        <f t="shared" ref="V3402" si="7031">J3402</f>
        <v>Furealge, ostenfeldii</v>
      </c>
      <c r="W3402" t="str">
        <f t="shared" ref="W3402" si="7032">MID(F3402,10,9)</f>
        <v>DL2022082</v>
      </c>
      <c r="X3402" t="str">
        <f t="shared" ref="X3402" si="7033">W3402&amp;"_"&amp;V3402&amp;"_"&amp;S3402&amp;"_"&amp;T3402&amp;"_"&amp;U3402</f>
        <v>DL2022082_Furealge, ostenfeldii_Invalid_Present_Ct&lt;41</v>
      </c>
    </row>
    <row r="3403" spans="1:24" x14ac:dyDescent="0.25">
      <c r="A3403" t="s">
        <v>152</v>
      </c>
      <c r="B3403" t="s">
        <v>51</v>
      </c>
      <c r="C3403" t="s">
        <v>153</v>
      </c>
      <c r="D3403" s="6">
        <v>0.01</v>
      </c>
      <c r="E3403" s="6">
        <v>35.25</v>
      </c>
      <c r="F3403" t="s">
        <v>1273</v>
      </c>
      <c r="G3403" t="str">
        <f t="shared" si="6906"/>
        <v>DL2022082</v>
      </c>
      <c r="H3403" t="str">
        <f t="shared" si="6907"/>
        <v>15</v>
      </c>
      <c r="I3403" t="str">
        <f t="shared" si="6908"/>
        <v>Furealge, ostenfeldii_15_20221123_DL2022082_NaerumGym</v>
      </c>
      <c r="J3403" t="str">
        <f>VLOOKUP(MID(C3403,4,6),Datasæt_Analysesystemer!$B$2:$E$69,3,FALSE)</f>
        <v>Furealge, ostenfeldii</v>
      </c>
      <c r="K3403" t="str">
        <f t="shared" si="6909"/>
        <v>NK</v>
      </c>
      <c r="L3403" s="7">
        <f t="shared" si="6921"/>
        <v>35.25</v>
      </c>
      <c r="M3403" t="str">
        <f t="shared" si="6910"/>
        <v/>
      </c>
      <c r="N3403" t="str">
        <f t="shared" si="6911"/>
        <v/>
      </c>
      <c r="O3403" t="str">
        <f t="shared" si="6912"/>
        <v/>
      </c>
    </row>
    <row r="3404" spans="1:24" x14ac:dyDescent="0.25">
      <c r="A3404" t="s">
        <v>116</v>
      </c>
      <c r="B3404" t="s">
        <v>76</v>
      </c>
      <c r="C3404" t="s">
        <v>117</v>
      </c>
      <c r="D3404" s="6">
        <v>0.01</v>
      </c>
      <c r="E3404" s="6">
        <v>37.24</v>
      </c>
      <c r="F3404" t="s">
        <v>1273</v>
      </c>
      <c r="G3404" t="str">
        <f t="shared" si="6906"/>
        <v>DL2022082</v>
      </c>
      <c r="H3404" t="str">
        <f t="shared" si="6907"/>
        <v>15</v>
      </c>
      <c r="I3404" t="str">
        <f t="shared" si="6908"/>
        <v>Furealge, ostenfeldii_15_20221123_DL2022082_NaerumGym</v>
      </c>
      <c r="J3404" t="str">
        <f>VLOOKUP(MID(C3404,4,6),Datasæt_Analysesystemer!$B$2:$E$69,3,FALSE)</f>
        <v>Furealge, ostenfeldii</v>
      </c>
      <c r="K3404" t="str">
        <f t="shared" si="6909"/>
        <v>EP</v>
      </c>
      <c r="L3404" s="7">
        <f t="shared" si="6921"/>
        <v>37.24</v>
      </c>
      <c r="M3404" t="str">
        <f t="shared" si="6910"/>
        <v/>
      </c>
      <c r="N3404" t="str">
        <f t="shared" si="6911"/>
        <v/>
      </c>
      <c r="O3404" t="str">
        <f t="shared" si="6912"/>
        <v/>
      </c>
    </row>
    <row r="3405" spans="1:24" x14ac:dyDescent="0.25">
      <c r="A3405" t="s">
        <v>138</v>
      </c>
      <c r="B3405" t="s">
        <v>76</v>
      </c>
      <c r="C3405" t="s">
        <v>117</v>
      </c>
      <c r="D3405" s="6">
        <v>0.01</v>
      </c>
      <c r="E3405" s="6">
        <v>43.03</v>
      </c>
      <c r="F3405" t="s">
        <v>1273</v>
      </c>
      <c r="G3405" t="str">
        <f t="shared" si="6906"/>
        <v>DL2022082</v>
      </c>
      <c r="H3405" t="str">
        <f t="shared" si="6907"/>
        <v>15</v>
      </c>
      <c r="I3405" t="str">
        <f t="shared" si="6908"/>
        <v>Furealge, ostenfeldii_15_20221123_DL2022082_NaerumGym</v>
      </c>
      <c r="J3405" t="str">
        <f>VLOOKUP(MID(C3405,4,6),Datasæt_Analysesystemer!$B$2:$E$69,3,FALSE)</f>
        <v>Furealge, ostenfeldii</v>
      </c>
      <c r="K3405" t="str">
        <f t="shared" si="6909"/>
        <v>EP</v>
      </c>
      <c r="L3405" s="7">
        <f t="shared" si="6921"/>
        <v>43.03</v>
      </c>
      <c r="M3405" t="str">
        <f t="shared" si="6910"/>
        <v/>
      </c>
      <c r="N3405" t="str">
        <f t="shared" si="6911"/>
        <v/>
      </c>
      <c r="O3405" t="str">
        <f t="shared" si="6912"/>
        <v/>
      </c>
    </row>
    <row r="3406" spans="1:24" x14ac:dyDescent="0.25">
      <c r="A3406" t="s">
        <v>178</v>
      </c>
      <c r="B3406" t="s">
        <v>23</v>
      </c>
      <c r="C3406" t="s">
        <v>179</v>
      </c>
      <c r="D3406" s="6">
        <v>0.01</v>
      </c>
      <c r="E3406" s="6">
        <v>28.9</v>
      </c>
      <c r="F3406" t="s">
        <v>1273</v>
      </c>
      <c r="G3406" t="str">
        <f t="shared" si="6906"/>
        <v>DL2022082</v>
      </c>
      <c r="H3406" t="str">
        <f t="shared" si="6907"/>
        <v>16</v>
      </c>
      <c r="I3406" t="str">
        <f t="shared" si="6908"/>
        <v>Furealge, ostenfeldii_16_20221123_DL2022082_NaerumGym</v>
      </c>
      <c r="J3406" t="str">
        <f>VLOOKUP(MID(C3406,4,6),Datasæt_Analysesystemer!$B$2:$E$69,3,FALSE)</f>
        <v>Furealge, ostenfeldii</v>
      </c>
      <c r="K3406" t="str">
        <f t="shared" si="6909"/>
        <v>PK</v>
      </c>
      <c r="L3406" s="7">
        <f t="shared" si="6921"/>
        <v>28.9</v>
      </c>
      <c r="M3406">
        <f t="shared" si="6910"/>
        <v>28.9</v>
      </c>
      <c r="N3406">
        <f t="shared" si="6911"/>
        <v>0</v>
      </c>
      <c r="O3406">
        <f t="shared" si="6912"/>
        <v>43.69</v>
      </c>
      <c r="Q3406">
        <f t="shared" ref="Q3406" si="7034">IF(L3408="No Ct",0,L3408)</f>
        <v>43.69</v>
      </c>
      <c r="R3406">
        <f t="shared" ref="R3406" si="7035">IF(L3409="No Ct",0,L3409)</f>
        <v>0</v>
      </c>
      <c r="S3406" t="str">
        <f t="shared" ref="S3406" si="7036">IF(AND(M3406&gt;0,N3406=0),"Valid","Invalid")</f>
        <v>Valid</v>
      </c>
      <c r="T3406" t="str">
        <f t="shared" ref="T3406" si="7037">IF(OR(Q3406&gt;1,R3406&gt;1),"Present","Absent")</f>
        <v>Present</v>
      </c>
      <c r="U3406" t="str">
        <f t="shared" ref="U3406" si="7038">IF(OR(AND(Q3406&gt;1,Q3406&lt;41),AND(R3406&gt;1,R3406&lt;41)),"Ct&lt;41","Ct&gt;41")</f>
        <v>Ct&gt;41</v>
      </c>
      <c r="V3406" t="str">
        <f t="shared" ref="V3406" si="7039">J3406</f>
        <v>Furealge, ostenfeldii</v>
      </c>
      <c r="W3406" t="str">
        <f t="shared" ref="W3406" si="7040">MID(F3406,10,9)</f>
        <v>DL2022082</v>
      </c>
      <c r="X3406" t="str">
        <f t="shared" ref="X3406" si="7041">W3406&amp;"_"&amp;V3406&amp;"_"&amp;S3406&amp;"_"&amp;T3406&amp;"_"&amp;U3406</f>
        <v>DL2022082_Furealge, ostenfeldii_Valid_Present_Ct&gt;41</v>
      </c>
    </row>
    <row r="3407" spans="1:24" x14ac:dyDescent="0.25">
      <c r="A3407" t="s">
        <v>154</v>
      </c>
      <c r="B3407" t="s">
        <v>51</v>
      </c>
      <c r="C3407" t="s">
        <v>155</v>
      </c>
      <c r="D3407" s="6">
        <v>0.01</v>
      </c>
      <c r="E3407" s="6" t="s">
        <v>1275</v>
      </c>
      <c r="F3407" t="s">
        <v>1273</v>
      </c>
      <c r="G3407" t="str">
        <f t="shared" si="6906"/>
        <v>DL2022082</v>
      </c>
      <c r="H3407" t="str">
        <f t="shared" si="6907"/>
        <v>16</v>
      </c>
      <c r="I3407" t="str">
        <f t="shared" si="6908"/>
        <v>Furealge, ostenfeldii_16_20221123_DL2022082_NaerumGym</v>
      </c>
      <c r="J3407" t="str">
        <f>VLOOKUP(MID(C3407,4,6),Datasæt_Analysesystemer!$B$2:$E$69,3,FALSE)</f>
        <v>Furealge, ostenfeldii</v>
      </c>
      <c r="K3407" t="str">
        <f t="shared" si="6909"/>
        <v>NK</v>
      </c>
      <c r="L3407" s="7" t="str">
        <f t="shared" si="6921"/>
        <v>No Ct</v>
      </c>
      <c r="M3407" t="str">
        <f t="shared" si="6910"/>
        <v/>
      </c>
      <c r="N3407" t="str">
        <f t="shared" si="6911"/>
        <v/>
      </c>
      <c r="O3407" t="str">
        <f t="shared" si="6912"/>
        <v/>
      </c>
    </row>
    <row r="3408" spans="1:24" x14ac:dyDescent="0.25">
      <c r="A3408" t="s">
        <v>118</v>
      </c>
      <c r="B3408" t="s">
        <v>76</v>
      </c>
      <c r="C3408" t="s">
        <v>119</v>
      </c>
      <c r="D3408" s="6">
        <v>0.01</v>
      </c>
      <c r="E3408" s="6">
        <v>43.69</v>
      </c>
      <c r="F3408" t="s">
        <v>1273</v>
      </c>
      <c r="G3408" t="str">
        <f t="shared" si="6906"/>
        <v>DL2022082</v>
      </c>
      <c r="H3408" t="str">
        <f t="shared" si="6907"/>
        <v>16</v>
      </c>
      <c r="I3408" t="str">
        <f t="shared" si="6908"/>
        <v>Furealge, ostenfeldii_16_20221123_DL2022082_NaerumGym</v>
      </c>
      <c r="J3408" t="str">
        <f>VLOOKUP(MID(C3408,4,6),Datasæt_Analysesystemer!$B$2:$E$69,3,FALSE)</f>
        <v>Furealge, ostenfeldii</v>
      </c>
      <c r="K3408" t="str">
        <f t="shared" si="6909"/>
        <v>EP</v>
      </c>
      <c r="L3408" s="7">
        <f t="shared" si="6921"/>
        <v>43.69</v>
      </c>
      <c r="M3408" t="str">
        <f t="shared" si="6910"/>
        <v/>
      </c>
      <c r="N3408" t="str">
        <f t="shared" si="6911"/>
        <v/>
      </c>
      <c r="O3408" t="str">
        <f t="shared" si="6912"/>
        <v/>
      </c>
    </row>
    <row r="3409" spans="1:24" x14ac:dyDescent="0.25">
      <c r="A3409" t="s">
        <v>139</v>
      </c>
      <c r="B3409" t="s">
        <v>76</v>
      </c>
      <c r="C3409" t="s">
        <v>119</v>
      </c>
      <c r="D3409" s="6">
        <v>0.01</v>
      </c>
      <c r="E3409" s="6" t="s">
        <v>1275</v>
      </c>
      <c r="F3409" t="s">
        <v>1273</v>
      </c>
      <c r="G3409" t="str">
        <f t="shared" si="6906"/>
        <v>DL2022082</v>
      </c>
      <c r="H3409" t="str">
        <f t="shared" si="6907"/>
        <v>16</v>
      </c>
      <c r="I3409" t="str">
        <f t="shared" si="6908"/>
        <v>Furealge, ostenfeldii_16_20221123_DL2022082_NaerumGym</v>
      </c>
      <c r="J3409" t="str">
        <f>VLOOKUP(MID(C3409,4,6),Datasæt_Analysesystemer!$B$2:$E$69,3,FALSE)</f>
        <v>Furealge, ostenfeldii</v>
      </c>
      <c r="K3409" t="str">
        <f t="shared" si="6909"/>
        <v>EP</v>
      </c>
      <c r="L3409" s="7" t="str">
        <f t="shared" si="6921"/>
        <v>No Ct</v>
      </c>
      <c r="M3409" t="str">
        <f t="shared" si="6910"/>
        <v/>
      </c>
      <c r="N3409" t="str">
        <f t="shared" si="6911"/>
        <v/>
      </c>
      <c r="O3409" t="str">
        <f t="shared" si="6912"/>
        <v/>
      </c>
    </row>
    <row r="3410" spans="1:24" x14ac:dyDescent="0.25">
      <c r="A3410" t="s">
        <v>180</v>
      </c>
      <c r="B3410" t="s">
        <v>23</v>
      </c>
      <c r="C3410" t="s">
        <v>1270</v>
      </c>
      <c r="D3410" s="6">
        <v>0.01</v>
      </c>
      <c r="E3410" s="6">
        <v>21.8</v>
      </c>
      <c r="F3410" t="s">
        <v>1273</v>
      </c>
      <c r="G3410" t="str">
        <f t="shared" ref="G3410:G3473" si="7042">MID(F3410,10,9)</f>
        <v>DL2022082</v>
      </c>
      <c r="H3410" t="str">
        <f t="shared" ref="H3410:H3473" si="7043">LEFT(C3410,2)</f>
        <v>17</v>
      </c>
      <c r="I3410" t="str">
        <f t="shared" ref="I3410:I3473" si="7044">J3410&amp;"_"&amp;H3410&amp;"_"&amp;F3410</f>
        <v>Stilkalge, parvum_17_20221123_DL2022082_NaerumGym</v>
      </c>
      <c r="J3410" t="str">
        <f>VLOOKUP(MID(C3410,4,6),Datasæt_Analysesystemer!$B$2:$E$69,3,FALSE)</f>
        <v>Stilkalge, parvum</v>
      </c>
      <c r="K3410" t="str">
        <f t="shared" ref="K3410:K3473" si="7045">RIGHT(C3410,2)</f>
        <v>PK</v>
      </c>
      <c r="L3410" s="7">
        <f t="shared" si="6921"/>
        <v>21.8</v>
      </c>
      <c r="M3410">
        <f t="shared" ref="M3410:M3473" si="7046">IF(K3410="PK",SUMIFS(L:L,K:K,"PK",I:I,I3410),"")</f>
        <v>21.8</v>
      </c>
      <c r="N3410">
        <f t="shared" ref="N3410:N3473" si="7047">IF(K3410="PK",SUMIFS(L:L,K:K,"NK",I:I,I3410),"")</f>
        <v>0</v>
      </c>
      <c r="O3410">
        <f t="shared" ref="O3410:O3473" si="7048">IF(K3410="PK",SUMIFS(L:L,K:K,"EP",I:I,I3410),"")</f>
        <v>0</v>
      </c>
      <c r="Q3410">
        <f t="shared" ref="Q3410" si="7049">IF(L3412="No Ct",0,L3412)</f>
        <v>0</v>
      </c>
      <c r="R3410">
        <f t="shared" ref="R3410" si="7050">IF(L3413="No Ct",0,L3413)</f>
        <v>0</v>
      </c>
      <c r="S3410" t="str">
        <f t="shared" ref="S3410" si="7051">IF(AND(M3410&gt;0,N3410=0),"Valid","Invalid")</f>
        <v>Valid</v>
      </c>
      <c r="T3410" t="str">
        <f t="shared" ref="T3410" si="7052">IF(OR(Q3410&gt;1,R3410&gt;1),"Present","Absent")</f>
        <v>Absent</v>
      </c>
      <c r="U3410" t="str">
        <f t="shared" ref="U3410" si="7053">IF(OR(AND(Q3410&gt;1,Q3410&lt;41),AND(R3410&gt;1,R3410&lt;41)),"Ct&lt;41","Ct&gt;41")</f>
        <v>Ct&gt;41</v>
      </c>
      <c r="V3410" t="str">
        <f t="shared" ref="V3410" si="7054">J3410</f>
        <v>Stilkalge, parvum</v>
      </c>
      <c r="W3410" t="str">
        <f t="shared" ref="W3410" si="7055">MID(F3410,10,9)</f>
        <v>DL2022082</v>
      </c>
      <c r="X3410" t="str">
        <f t="shared" ref="X3410" si="7056">W3410&amp;"_"&amp;V3410&amp;"_"&amp;S3410&amp;"_"&amp;T3410&amp;"_"&amp;U3410</f>
        <v>DL2022082_Stilkalge, parvum_Valid_Absent_Ct&gt;41</v>
      </c>
    </row>
    <row r="3411" spans="1:24" x14ac:dyDescent="0.25">
      <c r="A3411" t="s">
        <v>156</v>
      </c>
      <c r="B3411" t="s">
        <v>51</v>
      </c>
      <c r="C3411" t="s">
        <v>1268</v>
      </c>
      <c r="D3411" s="6">
        <v>0.01</v>
      </c>
      <c r="E3411" s="6" t="s">
        <v>1275</v>
      </c>
      <c r="F3411" t="s">
        <v>1273</v>
      </c>
      <c r="G3411" t="str">
        <f t="shared" si="7042"/>
        <v>DL2022082</v>
      </c>
      <c r="H3411" t="str">
        <f t="shared" si="7043"/>
        <v>17</v>
      </c>
      <c r="I3411" t="str">
        <f t="shared" si="7044"/>
        <v>Stilkalge, parvum_17_20221123_DL2022082_NaerumGym</v>
      </c>
      <c r="J3411" t="str">
        <f>VLOOKUP(MID(C3411,4,6),Datasæt_Analysesystemer!$B$2:$E$69,3,FALSE)</f>
        <v>Stilkalge, parvum</v>
      </c>
      <c r="K3411" t="str">
        <f t="shared" si="7045"/>
        <v>NK</v>
      </c>
      <c r="L3411" s="7" t="str">
        <f t="shared" ref="L3411:L3474" si="7057">IF(TRIM(E3411)="No Ct","No Ct",E3411)</f>
        <v>No Ct</v>
      </c>
      <c r="M3411" t="str">
        <f t="shared" si="7046"/>
        <v/>
      </c>
      <c r="N3411" t="str">
        <f t="shared" si="7047"/>
        <v/>
      </c>
      <c r="O3411" t="str">
        <f t="shared" si="7048"/>
        <v/>
      </c>
    </row>
    <row r="3412" spans="1:24" x14ac:dyDescent="0.25">
      <c r="A3412" t="s">
        <v>120</v>
      </c>
      <c r="B3412" t="s">
        <v>76</v>
      </c>
      <c r="C3412" t="s">
        <v>1266</v>
      </c>
      <c r="D3412" s="6">
        <v>0.01</v>
      </c>
      <c r="E3412" s="6" t="s">
        <v>1275</v>
      </c>
      <c r="F3412" t="s">
        <v>1273</v>
      </c>
      <c r="G3412" t="str">
        <f t="shared" si="7042"/>
        <v>DL2022082</v>
      </c>
      <c r="H3412" t="str">
        <f t="shared" si="7043"/>
        <v>17</v>
      </c>
      <c r="I3412" t="str">
        <f t="shared" si="7044"/>
        <v>Stilkalge, parvum_17_20221123_DL2022082_NaerumGym</v>
      </c>
      <c r="J3412" t="str">
        <f>VLOOKUP(MID(C3412,4,6),Datasæt_Analysesystemer!$B$2:$E$69,3,FALSE)</f>
        <v>Stilkalge, parvum</v>
      </c>
      <c r="K3412" t="str">
        <f t="shared" si="7045"/>
        <v>EP</v>
      </c>
      <c r="L3412" s="7" t="str">
        <f t="shared" si="7057"/>
        <v>No Ct</v>
      </c>
      <c r="M3412" t="str">
        <f t="shared" si="7046"/>
        <v/>
      </c>
      <c r="N3412" t="str">
        <f t="shared" si="7047"/>
        <v/>
      </c>
      <c r="O3412" t="str">
        <f t="shared" si="7048"/>
        <v/>
      </c>
    </row>
    <row r="3413" spans="1:24" x14ac:dyDescent="0.25">
      <c r="A3413" t="s">
        <v>140</v>
      </c>
      <c r="B3413" t="s">
        <v>76</v>
      </c>
      <c r="C3413" t="s">
        <v>1266</v>
      </c>
      <c r="D3413" s="6">
        <v>0.01</v>
      </c>
      <c r="E3413" s="6" t="s">
        <v>1275</v>
      </c>
      <c r="F3413" t="s">
        <v>1273</v>
      </c>
      <c r="G3413" t="str">
        <f t="shared" si="7042"/>
        <v>DL2022082</v>
      </c>
      <c r="H3413" t="str">
        <f t="shared" si="7043"/>
        <v>17</v>
      </c>
      <c r="I3413" t="str">
        <f t="shared" si="7044"/>
        <v>Stilkalge, parvum_17_20221123_DL2022082_NaerumGym</v>
      </c>
      <c r="J3413" t="str">
        <f>VLOOKUP(MID(C3413,4,6),Datasæt_Analysesystemer!$B$2:$E$69,3,FALSE)</f>
        <v>Stilkalge, parvum</v>
      </c>
      <c r="K3413" t="str">
        <f t="shared" si="7045"/>
        <v>EP</v>
      </c>
      <c r="L3413" s="7" t="str">
        <f t="shared" si="7057"/>
        <v>No Ct</v>
      </c>
      <c r="M3413" t="str">
        <f t="shared" si="7046"/>
        <v/>
      </c>
      <c r="N3413" t="str">
        <f t="shared" si="7047"/>
        <v/>
      </c>
      <c r="O3413" t="str">
        <f t="shared" si="7048"/>
        <v/>
      </c>
    </row>
    <row r="3414" spans="1:24" x14ac:dyDescent="0.25">
      <c r="A3414" t="s">
        <v>182</v>
      </c>
      <c r="B3414" t="s">
        <v>23</v>
      </c>
      <c r="C3414" t="s">
        <v>1271</v>
      </c>
      <c r="D3414" s="6">
        <v>0.01</v>
      </c>
      <c r="E3414" s="6" t="s">
        <v>1275</v>
      </c>
      <c r="F3414" t="s">
        <v>1273</v>
      </c>
      <c r="G3414" t="str">
        <f t="shared" si="7042"/>
        <v>DL2022082</v>
      </c>
      <c r="H3414" t="str">
        <f t="shared" si="7043"/>
        <v>18</v>
      </c>
      <c r="I3414" t="str">
        <f t="shared" si="7044"/>
        <v>Stilkalge, parvum_18_20221123_DL2022082_NaerumGym</v>
      </c>
      <c r="J3414" t="str">
        <f>VLOOKUP(MID(C3414,4,6),Datasæt_Analysesystemer!$B$2:$E$69,3,FALSE)</f>
        <v>Stilkalge, parvum</v>
      </c>
      <c r="K3414" t="str">
        <f t="shared" si="7045"/>
        <v>PK</v>
      </c>
      <c r="L3414" s="7" t="str">
        <f t="shared" si="7057"/>
        <v>No Ct</v>
      </c>
      <c r="M3414">
        <f t="shared" si="7046"/>
        <v>0</v>
      </c>
      <c r="N3414">
        <f t="shared" si="7047"/>
        <v>0</v>
      </c>
      <c r="O3414">
        <f t="shared" si="7048"/>
        <v>0</v>
      </c>
      <c r="Q3414">
        <f t="shared" ref="Q3414" si="7058">IF(L3416="No Ct",0,L3416)</f>
        <v>0</v>
      </c>
      <c r="R3414">
        <f t="shared" ref="R3414" si="7059">IF(L3417="No Ct",0,L3417)</f>
        <v>0</v>
      </c>
      <c r="S3414" t="str">
        <f t="shared" ref="S3414" si="7060">IF(AND(M3414&gt;0,N3414=0),"Valid","Invalid")</f>
        <v>Invalid</v>
      </c>
      <c r="T3414" t="str">
        <f t="shared" ref="T3414" si="7061">IF(OR(Q3414&gt;1,R3414&gt;1),"Present","Absent")</f>
        <v>Absent</v>
      </c>
      <c r="U3414" t="str">
        <f t="shared" ref="U3414" si="7062">IF(OR(AND(Q3414&gt;1,Q3414&lt;41),AND(R3414&gt;1,R3414&lt;41)),"Ct&lt;41","Ct&gt;41")</f>
        <v>Ct&gt;41</v>
      </c>
      <c r="V3414" t="str">
        <f t="shared" ref="V3414" si="7063">J3414</f>
        <v>Stilkalge, parvum</v>
      </c>
      <c r="W3414" t="str">
        <f t="shared" ref="W3414" si="7064">MID(F3414,10,9)</f>
        <v>DL2022082</v>
      </c>
      <c r="X3414" t="str">
        <f t="shared" ref="X3414" si="7065">W3414&amp;"_"&amp;V3414&amp;"_"&amp;S3414&amp;"_"&amp;T3414&amp;"_"&amp;U3414</f>
        <v>DL2022082_Stilkalge, parvum_Invalid_Absent_Ct&gt;41</v>
      </c>
    </row>
    <row r="3415" spans="1:24" x14ac:dyDescent="0.25">
      <c r="A3415" t="s">
        <v>158</v>
      </c>
      <c r="B3415" t="s">
        <v>51</v>
      </c>
      <c r="C3415" t="s">
        <v>1269</v>
      </c>
      <c r="D3415" s="6">
        <v>0.01</v>
      </c>
      <c r="E3415" s="6" t="s">
        <v>1275</v>
      </c>
      <c r="F3415" t="s">
        <v>1273</v>
      </c>
      <c r="G3415" t="str">
        <f t="shared" si="7042"/>
        <v>DL2022082</v>
      </c>
      <c r="H3415" t="str">
        <f t="shared" si="7043"/>
        <v>18</v>
      </c>
      <c r="I3415" t="str">
        <f t="shared" si="7044"/>
        <v>Stilkalge, parvum_18_20221123_DL2022082_NaerumGym</v>
      </c>
      <c r="J3415" t="str">
        <f>VLOOKUP(MID(C3415,4,6),Datasæt_Analysesystemer!$B$2:$E$69,3,FALSE)</f>
        <v>Stilkalge, parvum</v>
      </c>
      <c r="K3415" t="str">
        <f t="shared" si="7045"/>
        <v>NK</v>
      </c>
      <c r="L3415" s="7" t="str">
        <f t="shared" si="7057"/>
        <v>No Ct</v>
      </c>
      <c r="M3415" t="str">
        <f t="shared" si="7046"/>
        <v/>
      </c>
      <c r="N3415" t="str">
        <f t="shared" si="7047"/>
        <v/>
      </c>
      <c r="O3415" t="str">
        <f t="shared" si="7048"/>
        <v/>
      </c>
    </row>
    <row r="3416" spans="1:24" x14ac:dyDescent="0.25">
      <c r="A3416" t="s">
        <v>122</v>
      </c>
      <c r="B3416" t="s">
        <v>76</v>
      </c>
      <c r="C3416" t="s">
        <v>1267</v>
      </c>
      <c r="D3416" s="6">
        <v>0.01</v>
      </c>
      <c r="E3416" s="6" t="s">
        <v>1275</v>
      </c>
      <c r="F3416" t="s">
        <v>1273</v>
      </c>
      <c r="G3416" t="str">
        <f t="shared" si="7042"/>
        <v>DL2022082</v>
      </c>
      <c r="H3416" t="str">
        <f t="shared" si="7043"/>
        <v>18</v>
      </c>
      <c r="I3416" t="str">
        <f t="shared" si="7044"/>
        <v>Stilkalge, parvum_18_20221123_DL2022082_NaerumGym</v>
      </c>
      <c r="J3416" t="str">
        <f>VLOOKUP(MID(C3416,4,6),Datasæt_Analysesystemer!$B$2:$E$69,3,FALSE)</f>
        <v>Stilkalge, parvum</v>
      </c>
      <c r="K3416" t="str">
        <f t="shared" si="7045"/>
        <v>EP</v>
      </c>
      <c r="L3416" s="7" t="str">
        <f t="shared" si="7057"/>
        <v>No Ct</v>
      </c>
      <c r="M3416" t="str">
        <f t="shared" si="7046"/>
        <v/>
      </c>
      <c r="N3416" t="str">
        <f t="shared" si="7047"/>
        <v/>
      </c>
      <c r="O3416" t="str">
        <f t="shared" si="7048"/>
        <v/>
      </c>
    </row>
    <row r="3417" spans="1:24" x14ac:dyDescent="0.25">
      <c r="A3417" t="s">
        <v>141</v>
      </c>
      <c r="B3417" t="s">
        <v>76</v>
      </c>
      <c r="C3417" t="s">
        <v>1267</v>
      </c>
      <c r="D3417" s="6">
        <v>0.01</v>
      </c>
      <c r="E3417" s="6" t="s">
        <v>1275</v>
      </c>
      <c r="F3417" t="s">
        <v>1273</v>
      </c>
      <c r="G3417" t="str">
        <f t="shared" si="7042"/>
        <v>DL2022082</v>
      </c>
      <c r="H3417" t="str">
        <f t="shared" si="7043"/>
        <v>18</v>
      </c>
      <c r="I3417" t="str">
        <f t="shared" si="7044"/>
        <v>Stilkalge, parvum_18_20221123_DL2022082_NaerumGym</v>
      </c>
      <c r="J3417" t="str">
        <f>VLOOKUP(MID(C3417,4,6),Datasæt_Analysesystemer!$B$2:$E$69,3,FALSE)</f>
        <v>Stilkalge, parvum</v>
      </c>
      <c r="K3417" t="str">
        <f t="shared" si="7045"/>
        <v>EP</v>
      </c>
      <c r="L3417" s="7" t="str">
        <f t="shared" si="7057"/>
        <v>No Ct</v>
      </c>
      <c r="M3417" t="str">
        <f t="shared" si="7046"/>
        <v/>
      </c>
      <c r="N3417" t="str">
        <f t="shared" si="7047"/>
        <v/>
      </c>
      <c r="O3417" t="str">
        <f t="shared" si="7048"/>
        <v/>
      </c>
    </row>
    <row r="3418" spans="1:24" x14ac:dyDescent="0.25">
      <c r="A3418" t="s">
        <v>184</v>
      </c>
      <c r="B3418" t="s">
        <v>23</v>
      </c>
      <c r="C3418" t="s">
        <v>620</v>
      </c>
      <c r="D3418" s="6">
        <v>0.01</v>
      </c>
      <c r="E3418" s="6">
        <v>14.8</v>
      </c>
      <c r="F3418" t="s">
        <v>1273</v>
      </c>
      <c r="G3418" t="str">
        <f t="shared" si="7042"/>
        <v>DL2022082</v>
      </c>
      <c r="H3418" t="str">
        <f t="shared" si="7043"/>
        <v>19</v>
      </c>
      <c r="I3418" t="str">
        <f t="shared" si="7044"/>
        <v>Trepigget hundestejle_19_20221123_DL2022082_NaerumGym</v>
      </c>
      <c r="J3418" t="str">
        <f>VLOOKUP(MID(C3418,4,6),Datasæt_Analysesystemer!$B$2:$E$69,3,FALSE)</f>
        <v>Trepigget hundestejle</v>
      </c>
      <c r="K3418" t="str">
        <f t="shared" si="7045"/>
        <v>PK</v>
      </c>
      <c r="L3418" s="7">
        <f t="shared" si="7057"/>
        <v>14.8</v>
      </c>
      <c r="M3418">
        <f t="shared" si="7046"/>
        <v>14.8</v>
      </c>
      <c r="N3418">
        <f t="shared" si="7047"/>
        <v>40.119999999999997</v>
      </c>
      <c r="O3418">
        <f t="shared" si="7048"/>
        <v>34.43</v>
      </c>
      <c r="Q3418">
        <f t="shared" ref="Q3418" si="7066">IF(L3420="No Ct",0,L3420)</f>
        <v>34.43</v>
      </c>
      <c r="R3418">
        <f t="shared" ref="R3418" si="7067">IF(L3421="No Ct",0,L3421)</f>
        <v>0</v>
      </c>
      <c r="S3418" t="str">
        <f t="shared" ref="S3418" si="7068">IF(AND(M3418&gt;0,N3418=0),"Valid","Invalid")</f>
        <v>Invalid</v>
      </c>
      <c r="T3418" t="str">
        <f t="shared" ref="T3418" si="7069">IF(OR(Q3418&gt;1,R3418&gt;1),"Present","Absent")</f>
        <v>Present</v>
      </c>
      <c r="U3418" t="str">
        <f t="shared" ref="U3418" si="7070">IF(OR(AND(Q3418&gt;1,Q3418&lt;41),AND(R3418&gt;1,R3418&lt;41)),"Ct&lt;41","Ct&gt;41")</f>
        <v>Ct&lt;41</v>
      </c>
      <c r="V3418" t="str">
        <f t="shared" ref="V3418" si="7071">J3418</f>
        <v>Trepigget hundestejle</v>
      </c>
      <c r="W3418" t="str">
        <f t="shared" ref="W3418" si="7072">MID(F3418,10,9)</f>
        <v>DL2022082</v>
      </c>
      <c r="X3418" t="str">
        <f t="shared" ref="X3418" si="7073">W3418&amp;"_"&amp;V3418&amp;"_"&amp;S3418&amp;"_"&amp;T3418&amp;"_"&amp;U3418</f>
        <v>DL2022082_Trepigget hundestejle_Invalid_Present_Ct&lt;41</v>
      </c>
    </row>
    <row r="3419" spans="1:24" x14ac:dyDescent="0.25">
      <c r="A3419" t="s">
        <v>160</v>
      </c>
      <c r="B3419" t="s">
        <v>51</v>
      </c>
      <c r="C3419" t="s">
        <v>614</v>
      </c>
      <c r="D3419" s="6">
        <v>0.01</v>
      </c>
      <c r="E3419" s="6">
        <v>40.119999999999997</v>
      </c>
      <c r="F3419" t="s">
        <v>1273</v>
      </c>
      <c r="G3419" t="str">
        <f t="shared" si="7042"/>
        <v>DL2022082</v>
      </c>
      <c r="H3419" t="str">
        <f t="shared" si="7043"/>
        <v>19</v>
      </c>
      <c r="I3419" t="str">
        <f t="shared" si="7044"/>
        <v>Trepigget hundestejle_19_20221123_DL2022082_NaerumGym</v>
      </c>
      <c r="J3419" t="str">
        <f>VLOOKUP(MID(C3419,4,6),Datasæt_Analysesystemer!$B$2:$E$69,3,FALSE)</f>
        <v>Trepigget hundestejle</v>
      </c>
      <c r="K3419" t="str">
        <f t="shared" si="7045"/>
        <v>NK</v>
      </c>
      <c r="L3419" s="7">
        <f t="shared" si="7057"/>
        <v>40.119999999999997</v>
      </c>
      <c r="M3419" t="str">
        <f t="shared" si="7046"/>
        <v/>
      </c>
      <c r="N3419" t="str">
        <f t="shared" si="7047"/>
        <v/>
      </c>
      <c r="O3419" t="str">
        <f t="shared" si="7048"/>
        <v/>
      </c>
    </row>
    <row r="3420" spans="1:24" x14ac:dyDescent="0.25">
      <c r="A3420" t="s">
        <v>124</v>
      </c>
      <c r="B3420" t="s">
        <v>76</v>
      </c>
      <c r="C3420" t="s">
        <v>608</v>
      </c>
      <c r="D3420" s="6">
        <v>0.01</v>
      </c>
      <c r="E3420" s="6">
        <v>34.43</v>
      </c>
      <c r="F3420" t="s">
        <v>1273</v>
      </c>
      <c r="G3420" t="str">
        <f t="shared" si="7042"/>
        <v>DL2022082</v>
      </c>
      <c r="H3420" t="str">
        <f t="shared" si="7043"/>
        <v>19</v>
      </c>
      <c r="I3420" t="str">
        <f t="shared" si="7044"/>
        <v>Trepigget hundestejle_19_20221123_DL2022082_NaerumGym</v>
      </c>
      <c r="J3420" t="str">
        <f>VLOOKUP(MID(C3420,4,6),Datasæt_Analysesystemer!$B$2:$E$69,3,FALSE)</f>
        <v>Trepigget hundestejle</v>
      </c>
      <c r="K3420" t="str">
        <f t="shared" si="7045"/>
        <v>EP</v>
      </c>
      <c r="L3420" s="7">
        <f t="shared" si="7057"/>
        <v>34.43</v>
      </c>
      <c r="M3420" t="str">
        <f t="shared" si="7046"/>
        <v/>
      </c>
      <c r="N3420" t="str">
        <f t="shared" si="7047"/>
        <v/>
      </c>
      <c r="O3420" t="str">
        <f t="shared" si="7048"/>
        <v/>
      </c>
    </row>
    <row r="3421" spans="1:24" x14ac:dyDescent="0.25">
      <c r="A3421" t="s">
        <v>142</v>
      </c>
      <c r="B3421" t="s">
        <v>76</v>
      </c>
      <c r="C3421" t="s">
        <v>608</v>
      </c>
      <c r="D3421" s="6">
        <v>0.01</v>
      </c>
      <c r="E3421" s="6" t="s">
        <v>1275</v>
      </c>
      <c r="F3421" t="s">
        <v>1273</v>
      </c>
      <c r="G3421" t="str">
        <f t="shared" si="7042"/>
        <v>DL2022082</v>
      </c>
      <c r="H3421" t="str">
        <f t="shared" si="7043"/>
        <v>19</v>
      </c>
      <c r="I3421" t="str">
        <f t="shared" si="7044"/>
        <v>Trepigget hundestejle_19_20221123_DL2022082_NaerumGym</v>
      </c>
      <c r="J3421" t="str">
        <f>VLOOKUP(MID(C3421,4,6),Datasæt_Analysesystemer!$B$2:$E$69,3,FALSE)</f>
        <v>Trepigget hundestejle</v>
      </c>
      <c r="K3421" t="str">
        <f t="shared" si="7045"/>
        <v>EP</v>
      </c>
      <c r="L3421" s="7" t="str">
        <f t="shared" si="7057"/>
        <v>No Ct</v>
      </c>
      <c r="M3421" t="str">
        <f t="shared" si="7046"/>
        <v/>
      </c>
      <c r="N3421" t="str">
        <f t="shared" si="7047"/>
        <v/>
      </c>
      <c r="O3421" t="str">
        <f t="shared" si="7048"/>
        <v/>
      </c>
    </row>
    <row r="3422" spans="1:24" x14ac:dyDescent="0.25">
      <c r="A3422" t="s">
        <v>186</v>
      </c>
      <c r="B3422" t="s">
        <v>23</v>
      </c>
      <c r="C3422" t="s">
        <v>621</v>
      </c>
      <c r="D3422" s="6">
        <v>0.01</v>
      </c>
      <c r="E3422" s="6">
        <v>14.82</v>
      </c>
      <c r="F3422" t="s">
        <v>1273</v>
      </c>
      <c r="G3422" t="str">
        <f t="shared" si="7042"/>
        <v>DL2022082</v>
      </c>
      <c r="H3422" t="str">
        <f t="shared" si="7043"/>
        <v>20</v>
      </c>
      <c r="I3422" t="str">
        <f t="shared" si="7044"/>
        <v>Trepigget hundestejle_20_20221123_DL2022082_NaerumGym</v>
      </c>
      <c r="J3422" t="str">
        <f>VLOOKUP(MID(C3422,4,6),Datasæt_Analysesystemer!$B$2:$E$69,3,FALSE)</f>
        <v>Trepigget hundestejle</v>
      </c>
      <c r="K3422" t="str">
        <f t="shared" si="7045"/>
        <v>PK</v>
      </c>
      <c r="L3422" s="7">
        <f t="shared" si="7057"/>
        <v>14.82</v>
      </c>
      <c r="M3422">
        <f t="shared" si="7046"/>
        <v>14.82</v>
      </c>
      <c r="N3422">
        <f t="shared" si="7047"/>
        <v>0</v>
      </c>
      <c r="O3422">
        <f t="shared" si="7048"/>
        <v>0</v>
      </c>
      <c r="Q3422">
        <f t="shared" ref="Q3422" si="7074">IF(L3424="No Ct",0,L3424)</f>
        <v>0</v>
      </c>
      <c r="R3422">
        <f t="shared" ref="R3422" si="7075">IF(L3425="No Ct",0,L3425)</f>
        <v>0</v>
      </c>
      <c r="S3422" t="str">
        <f t="shared" ref="S3422" si="7076">IF(AND(M3422&gt;0,N3422=0),"Valid","Invalid")</f>
        <v>Valid</v>
      </c>
      <c r="T3422" t="str">
        <f t="shared" ref="T3422" si="7077">IF(OR(Q3422&gt;1,R3422&gt;1),"Present","Absent")</f>
        <v>Absent</v>
      </c>
      <c r="U3422" t="str">
        <f t="shared" ref="U3422" si="7078">IF(OR(AND(Q3422&gt;1,Q3422&lt;41),AND(R3422&gt;1,R3422&lt;41)),"Ct&lt;41","Ct&gt;41")</f>
        <v>Ct&gt;41</v>
      </c>
      <c r="V3422" t="str">
        <f t="shared" ref="V3422" si="7079">J3422</f>
        <v>Trepigget hundestejle</v>
      </c>
      <c r="W3422" t="str">
        <f t="shared" ref="W3422" si="7080">MID(F3422,10,9)</f>
        <v>DL2022082</v>
      </c>
      <c r="X3422" t="str">
        <f t="shared" ref="X3422" si="7081">W3422&amp;"_"&amp;V3422&amp;"_"&amp;S3422&amp;"_"&amp;T3422&amp;"_"&amp;U3422</f>
        <v>DL2022082_Trepigget hundestejle_Valid_Absent_Ct&gt;41</v>
      </c>
    </row>
    <row r="3423" spans="1:24" x14ac:dyDescent="0.25">
      <c r="A3423" t="s">
        <v>162</v>
      </c>
      <c r="B3423" t="s">
        <v>51</v>
      </c>
      <c r="C3423" t="s">
        <v>615</v>
      </c>
      <c r="D3423" s="6">
        <v>0.01</v>
      </c>
      <c r="E3423" s="6" t="s">
        <v>1275</v>
      </c>
      <c r="F3423" t="s">
        <v>1273</v>
      </c>
      <c r="G3423" t="str">
        <f t="shared" si="7042"/>
        <v>DL2022082</v>
      </c>
      <c r="H3423" t="str">
        <f t="shared" si="7043"/>
        <v>20</v>
      </c>
      <c r="I3423" t="str">
        <f t="shared" si="7044"/>
        <v>Trepigget hundestejle_20_20221123_DL2022082_NaerumGym</v>
      </c>
      <c r="J3423" t="str">
        <f>VLOOKUP(MID(C3423,4,6),Datasæt_Analysesystemer!$B$2:$E$69,3,FALSE)</f>
        <v>Trepigget hundestejle</v>
      </c>
      <c r="K3423" t="str">
        <f t="shared" si="7045"/>
        <v>NK</v>
      </c>
      <c r="L3423" s="7" t="str">
        <f t="shared" si="7057"/>
        <v>No Ct</v>
      </c>
      <c r="M3423" t="str">
        <f t="shared" si="7046"/>
        <v/>
      </c>
      <c r="N3423" t="str">
        <f t="shared" si="7047"/>
        <v/>
      </c>
      <c r="O3423" t="str">
        <f t="shared" si="7048"/>
        <v/>
      </c>
    </row>
    <row r="3424" spans="1:24" x14ac:dyDescent="0.25">
      <c r="A3424" t="s">
        <v>126</v>
      </c>
      <c r="B3424" t="s">
        <v>76</v>
      </c>
      <c r="C3424" t="s">
        <v>609</v>
      </c>
      <c r="D3424" s="6">
        <v>0.01</v>
      </c>
      <c r="E3424" s="6" t="s">
        <v>1275</v>
      </c>
      <c r="F3424" t="s">
        <v>1273</v>
      </c>
      <c r="G3424" t="str">
        <f t="shared" si="7042"/>
        <v>DL2022082</v>
      </c>
      <c r="H3424" t="str">
        <f t="shared" si="7043"/>
        <v>20</v>
      </c>
      <c r="I3424" t="str">
        <f t="shared" si="7044"/>
        <v>Trepigget hundestejle_20_20221123_DL2022082_NaerumGym</v>
      </c>
      <c r="J3424" t="str">
        <f>VLOOKUP(MID(C3424,4,6),Datasæt_Analysesystemer!$B$2:$E$69,3,FALSE)</f>
        <v>Trepigget hundestejle</v>
      </c>
      <c r="K3424" t="str">
        <f t="shared" si="7045"/>
        <v>EP</v>
      </c>
      <c r="L3424" s="7" t="str">
        <f t="shared" si="7057"/>
        <v>No Ct</v>
      </c>
      <c r="M3424" t="str">
        <f t="shared" si="7046"/>
        <v/>
      </c>
      <c r="N3424" t="str">
        <f t="shared" si="7047"/>
        <v/>
      </c>
      <c r="O3424" t="str">
        <f t="shared" si="7048"/>
        <v/>
      </c>
    </row>
    <row r="3425" spans="1:24" x14ac:dyDescent="0.25">
      <c r="A3425" t="s">
        <v>143</v>
      </c>
      <c r="B3425" t="s">
        <v>76</v>
      </c>
      <c r="C3425" t="s">
        <v>609</v>
      </c>
      <c r="D3425" s="6">
        <v>0.01</v>
      </c>
      <c r="E3425" s="6" t="s">
        <v>1275</v>
      </c>
      <c r="F3425" t="s">
        <v>1273</v>
      </c>
      <c r="G3425" t="str">
        <f t="shared" si="7042"/>
        <v>DL2022082</v>
      </c>
      <c r="H3425" t="str">
        <f t="shared" si="7043"/>
        <v>20</v>
      </c>
      <c r="I3425" t="str">
        <f t="shared" si="7044"/>
        <v>Trepigget hundestejle_20_20221123_DL2022082_NaerumGym</v>
      </c>
      <c r="J3425" t="str">
        <f>VLOOKUP(MID(C3425,4,6),Datasæt_Analysesystemer!$B$2:$E$69,3,FALSE)</f>
        <v>Trepigget hundestejle</v>
      </c>
      <c r="K3425" t="str">
        <f t="shared" si="7045"/>
        <v>EP</v>
      </c>
      <c r="L3425" s="7" t="str">
        <f t="shared" si="7057"/>
        <v>No Ct</v>
      </c>
      <c r="M3425" t="str">
        <f t="shared" si="7046"/>
        <v/>
      </c>
      <c r="N3425" t="str">
        <f t="shared" si="7047"/>
        <v/>
      </c>
      <c r="O3425" t="str">
        <f t="shared" si="7048"/>
        <v/>
      </c>
    </row>
    <row r="3426" spans="1:24" x14ac:dyDescent="0.25">
      <c r="A3426" t="s">
        <v>188</v>
      </c>
      <c r="B3426" t="s">
        <v>23</v>
      </c>
      <c r="C3426" t="s">
        <v>189</v>
      </c>
      <c r="D3426" s="6">
        <v>0.01</v>
      </c>
      <c r="E3426" s="6">
        <v>29.32</v>
      </c>
      <c r="F3426" t="s">
        <v>1273</v>
      </c>
      <c r="G3426" t="str">
        <f t="shared" si="7042"/>
        <v>DL2022082</v>
      </c>
      <c r="H3426" t="str">
        <f t="shared" si="7043"/>
        <v>21</v>
      </c>
      <c r="I3426" t="str">
        <f t="shared" si="7044"/>
        <v>Europæisk ål_21_20221123_DL2022082_NaerumGym</v>
      </c>
      <c r="J3426" t="str">
        <f>VLOOKUP(MID(C3426,4,6),Datasæt_Analysesystemer!$B$2:$E$69,3,FALSE)</f>
        <v>Europæisk ål</v>
      </c>
      <c r="K3426" t="str">
        <f t="shared" si="7045"/>
        <v>PK</v>
      </c>
      <c r="L3426" s="7">
        <f t="shared" si="7057"/>
        <v>29.32</v>
      </c>
      <c r="M3426">
        <f t="shared" si="7046"/>
        <v>29.32</v>
      </c>
      <c r="N3426">
        <f t="shared" si="7047"/>
        <v>0</v>
      </c>
      <c r="O3426">
        <f t="shared" si="7048"/>
        <v>0</v>
      </c>
      <c r="Q3426">
        <f t="shared" ref="Q3426" si="7082">IF(L3428="No Ct",0,L3428)</f>
        <v>0</v>
      </c>
      <c r="R3426">
        <f t="shared" ref="R3426" si="7083">IF(L3429="No Ct",0,L3429)</f>
        <v>0</v>
      </c>
      <c r="S3426" t="str">
        <f t="shared" ref="S3426" si="7084">IF(AND(M3426&gt;0,N3426=0),"Valid","Invalid")</f>
        <v>Valid</v>
      </c>
      <c r="T3426" t="str">
        <f t="shared" ref="T3426" si="7085">IF(OR(Q3426&gt;1,R3426&gt;1),"Present","Absent")</f>
        <v>Absent</v>
      </c>
      <c r="U3426" t="str">
        <f t="shared" ref="U3426" si="7086">IF(OR(AND(Q3426&gt;1,Q3426&lt;41),AND(R3426&gt;1,R3426&lt;41)),"Ct&lt;41","Ct&gt;41")</f>
        <v>Ct&gt;41</v>
      </c>
      <c r="V3426" t="str">
        <f t="shared" ref="V3426" si="7087">J3426</f>
        <v>Europæisk ål</v>
      </c>
      <c r="W3426" t="str">
        <f t="shared" ref="W3426" si="7088">MID(F3426,10,9)</f>
        <v>DL2022082</v>
      </c>
      <c r="X3426" t="str">
        <f t="shared" ref="X3426" si="7089">W3426&amp;"_"&amp;V3426&amp;"_"&amp;S3426&amp;"_"&amp;T3426&amp;"_"&amp;U3426</f>
        <v>DL2022082_Europæisk ål_Valid_Absent_Ct&gt;41</v>
      </c>
    </row>
    <row r="3427" spans="1:24" x14ac:dyDescent="0.25">
      <c r="A3427" t="s">
        <v>164</v>
      </c>
      <c r="B3427" t="s">
        <v>51</v>
      </c>
      <c r="C3427" t="s">
        <v>165</v>
      </c>
      <c r="D3427" s="6">
        <v>0.01</v>
      </c>
      <c r="E3427" s="6" t="s">
        <v>1275</v>
      </c>
      <c r="F3427" t="s">
        <v>1273</v>
      </c>
      <c r="G3427" t="str">
        <f t="shared" si="7042"/>
        <v>DL2022082</v>
      </c>
      <c r="H3427" t="str">
        <f t="shared" si="7043"/>
        <v>21</v>
      </c>
      <c r="I3427" t="str">
        <f t="shared" si="7044"/>
        <v>Europæisk ål_21_20221123_DL2022082_NaerumGym</v>
      </c>
      <c r="J3427" t="str">
        <f>VLOOKUP(MID(C3427,4,6),Datasæt_Analysesystemer!$B$2:$E$69,3,FALSE)</f>
        <v>Europæisk ål</v>
      </c>
      <c r="K3427" t="str">
        <f t="shared" si="7045"/>
        <v>NK</v>
      </c>
      <c r="L3427" s="7" t="str">
        <f t="shared" si="7057"/>
        <v>No Ct</v>
      </c>
      <c r="M3427" t="str">
        <f t="shared" si="7046"/>
        <v/>
      </c>
      <c r="N3427" t="str">
        <f t="shared" si="7047"/>
        <v/>
      </c>
      <c r="O3427" t="str">
        <f t="shared" si="7048"/>
        <v/>
      </c>
    </row>
    <row r="3428" spans="1:24" x14ac:dyDescent="0.25">
      <c r="A3428" t="s">
        <v>128</v>
      </c>
      <c r="B3428" t="s">
        <v>76</v>
      </c>
      <c r="C3428" t="s">
        <v>129</v>
      </c>
      <c r="D3428" s="6">
        <v>0.01</v>
      </c>
      <c r="E3428" s="6" t="s">
        <v>1275</v>
      </c>
      <c r="F3428" t="s">
        <v>1273</v>
      </c>
      <c r="G3428" t="str">
        <f t="shared" si="7042"/>
        <v>DL2022082</v>
      </c>
      <c r="H3428" t="str">
        <f t="shared" si="7043"/>
        <v>21</v>
      </c>
      <c r="I3428" t="str">
        <f t="shared" si="7044"/>
        <v>Europæisk ål_21_20221123_DL2022082_NaerumGym</v>
      </c>
      <c r="J3428" t="str">
        <f>VLOOKUP(MID(C3428,4,6),Datasæt_Analysesystemer!$B$2:$E$69,3,FALSE)</f>
        <v>Europæisk ål</v>
      </c>
      <c r="K3428" t="str">
        <f t="shared" si="7045"/>
        <v>EP</v>
      </c>
      <c r="L3428" s="7" t="str">
        <f t="shared" si="7057"/>
        <v>No Ct</v>
      </c>
      <c r="M3428" t="str">
        <f t="shared" si="7046"/>
        <v/>
      </c>
      <c r="N3428" t="str">
        <f t="shared" si="7047"/>
        <v/>
      </c>
      <c r="O3428" t="str">
        <f t="shared" si="7048"/>
        <v/>
      </c>
    </row>
    <row r="3429" spans="1:24" x14ac:dyDescent="0.25">
      <c r="A3429" t="s">
        <v>144</v>
      </c>
      <c r="B3429" t="s">
        <v>76</v>
      </c>
      <c r="C3429" t="s">
        <v>129</v>
      </c>
      <c r="D3429" s="6">
        <v>0.01</v>
      </c>
      <c r="E3429" s="6" t="s">
        <v>1275</v>
      </c>
      <c r="F3429" t="s">
        <v>1273</v>
      </c>
      <c r="G3429" t="str">
        <f t="shared" si="7042"/>
        <v>DL2022082</v>
      </c>
      <c r="H3429" t="str">
        <f t="shared" si="7043"/>
        <v>21</v>
      </c>
      <c r="I3429" t="str">
        <f t="shared" si="7044"/>
        <v>Europæisk ål_21_20221123_DL2022082_NaerumGym</v>
      </c>
      <c r="J3429" t="str">
        <f>VLOOKUP(MID(C3429,4,6),Datasæt_Analysesystemer!$B$2:$E$69,3,FALSE)</f>
        <v>Europæisk ål</v>
      </c>
      <c r="K3429" t="str">
        <f t="shared" si="7045"/>
        <v>EP</v>
      </c>
      <c r="L3429" s="7" t="str">
        <f t="shared" si="7057"/>
        <v>No Ct</v>
      </c>
      <c r="M3429" t="str">
        <f t="shared" si="7046"/>
        <v/>
      </c>
      <c r="N3429" t="str">
        <f t="shared" si="7047"/>
        <v/>
      </c>
      <c r="O3429" t="str">
        <f t="shared" si="7048"/>
        <v/>
      </c>
    </row>
    <row r="3430" spans="1:24" x14ac:dyDescent="0.25">
      <c r="A3430" t="s">
        <v>190</v>
      </c>
      <c r="B3430" t="s">
        <v>23</v>
      </c>
      <c r="C3430" t="s">
        <v>191</v>
      </c>
      <c r="D3430" s="6">
        <v>0.01</v>
      </c>
      <c r="E3430" s="6">
        <v>28.63</v>
      </c>
      <c r="F3430" t="s">
        <v>1273</v>
      </c>
      <c r="G3430" t="str">
        <f t="shared" si="7042"/>
        <v>DL2022082</v>
      </c>
      <c r="H3430" t="str">
        <f t="shared" si="7043"/>
        <v>22</v>
      </c>
      <c r="I3430" t="str">
        <f t="shared" si="7044"/>
        <v>Europæisk ål_22_20221123_DL2022082_NaerumGym</v>
      </c>
      <c r="J3430" t="str">
        <f>VLOOKUP(MID(C3430,4,6),Datasæt_Analysesystemer!$B$2:$E$69,3,FALSE)</f>
        <v>Europæisk ål</v>
      </c>
      <c r="K3430" t="str">
        <f t="shared" si="7045"/>
        <v>PK</v>
      </c>
      <c r="L3430" s="7">
        <f t="shared" si="7057"/>
        <v>28.63</v>
      </c>
      <c r="M3430">
        <f t="shared" si="7046"/>
        <v>28.63</v>
      </c>
      <c r="N3430">
        <f t="shared" si="7047"/>
        <v>0</v>
      </c>
      <c r="O3430">
        <f t="shared" si="7048"/>
        <v>0</v>
      </c>
      <c r="Q3430">
        <f t="shared" ref="Q3430" si="7090">IF(L3432="No Ct",0,L3432)</f>
        <v>0</v>
      </c>
      <c r="R3430">
        <f t="shared" ref="R3430" si="7091">IF(L3433="No Ct",0,L3433)</f>
        <v>0</v>
      </c>
      <c r="S3430" t="str">
        <f t="shared" ref="S3430" si="7092">IF(AND(M3430&gt;0,N3430=0),"Valid","Invalid")</f>
        <v>Valid</v>
      </c>
      <c r="T3430" t="str">
        <f t="shared" ref="T3430" si="7093">IF(OR(Q3430&gt;1,R3430&gt;1),"Present","Absent")</f>
        <v>Absent</v>
      </c>
      <c r="U3430" t="str">
        <f t="shared" ref="U3430" si="7094">IF(OR(AND(Q3430&gt;1,Q3430&lt;41),AND(R3430&gt;1,R3430&lt;41)),"Ct&lt;41","Ct&gt;41")</f>
        <v>Ct&gt;41</v>
      </c>
      <c r="V3430" t="str">
        <f t="shared" ref="V3430" si="7095">J3430</f>
        <v>Europæisk ål</v>
      </c>
      <c r="W3430" t="str">
        <f t="shared" ref="W3430" si="7096">MID(F3430,10,9)</f>
        <v>DL2022082</v>
      </c>
      <c r="X3430" t="str">
        <f t="shared" ref="X3430" si="7097">W3430&amp;"_"&amp;V3430&amp;"_"&amp;S3430&amp;"_"&amp;T3430&amp;"_"&amp;U3430</f>
        <v>DL2022082_Europæisk ål_Valid_Absent_Ct&gt;41</v>
      </c>
    </row>
    <row r="3431" spans="1:24" x14ac:dyDescent="0.25">
      <c r="A3431" t="s">
        <v>166</v>
      </c>
      <c r="B3431" t="s">
        <v>51</v>
      </c>
      <c r="C3431" t="s">
        <v>167</v>
      </c>
      <c r="D3431" s="6">
        <v>0.01</v>
      </c>
      <c r="E3431" s="6" t="s">
        <v>1275</v>
      </c>
      <c r="F3431" t="s">
        <v>1273</v>
      </c>
      <c r="G3431" t="str">
        <f t="shared" si="7042"/>
        <v>DL2022082</v>
      </c>
      <c r="H3431" t="str">
        <f t="shared" si="7043"/>
        <v>22</v>
      </c>
      <c r="I3431" t="str">
        <f t="shared" si="7044"/>
        <v>Europæisk ål_22_20221123_DL2022082_NaerumGym</v>
      </c>
      <c r="J3431" t="str">
        <f>VLOOKUP(MID(C3431,4,6),Datasæt_Analysesystemer!$B$2:$E$69,3,FALSE)</f>
        <v>Europæisk ål</v>
      </c>
      <c r="K3431" t="str">
        <f t="shared" si="7045"/>
        <v>NK</v>
      </c>
      <c r="L3431" s="7" t="str">
        <f t="shared" si="7057"/>
        <v>No Ct</v>
      </c>
      <c r="M3431" t="str">
        <f t="shared" si="7046"/>
        <v/>
      </c>
      <c r="N3431" t="str">
        <f t="shared" si="7047"/>
        <v/>
      </c>
      <c r="O3431" t="str">
        <f t="shared" si="7048"/>
        <v/>
      </c>
    </row>
    <row r="3432" spans="1:24" x14ac:dyDescent="0.25">
      <c r="A3432" t="s">
        <v>130</v>
      </c>
      <c r="B3432" t="s">
        <v>76</v>
      </c>
      <c r="C3432" t="s">
        <v>131</v>
      </c>
      <c r="D3432" s="6">
        <v>0.01</v>
      </c>
      <c r="E3432" s="6" t="s">
        <v>1275</v>
      </c>
      <c r="F3432" t="s">
        <v>1273</v>
      </c>
      <c r="G3432" t="str">
        <f t="shared" si="7042"/>
        <v>DL2022082</v>
      </c>
      <c r="H3432" t="str">
        <f t="shared" si="7043"/>
        <v>22</v>
      </c>
      <c r="I3432" t="str">
        <f t="shared" si="7044"/>
        <v>Europæisk ål_22_20221123_DL2022082_NaerumGym</v>
      </c>
      <c r="J3432" t="str">
        <f>VLOOKUP(MID(C3432,4,6),Datasæt_Analysesystemer!$B$2:$E$69,3,FALSE)</f>
        <v>Europæisk ål</v>
      </c>
      <c r="K3432" t="str">
        <f t="shared" si="7045"/>
        <v>EP</v>
      </c>
      <c r="L3432" s="7" t="str">
        <f t="shared" si="7057"/>
        <v>No Ct</v>
      </c>
      <c r="M3432" t="str">
        <f t="shared" si="7046"/>
        <v/>
      </c>
      <c r="N3432" t="str">
        <f t="shared" si="7047"/>
        <v/>
      </c>
      <c r="O3432" t="str">
        <f t="shared" si="7048"/>
        <v/>
      </c>
    </row>
    <row r="3433" spans="1:24" x14ac:dyDescent="0.25">
      <c r="A3433" t="s">
        <v>145</v>
      </c>
      <c r="B3433" t="s">
        <v>76</v>
      </c>
      <c r="C3433" t="s">
        <v>131</v>
      </c>
      <c r="D3433" s="6">
        <v>0.01</v>
      </c>
      <c r="E3433" s="6" t="s">
        <v>1275</v>
      </c>
      <c r="F3433" t="s">
        <v>1273</v>
      </c>
      <c r="G3433" t="str">
        <f t="shared" si="7042"/>
        <v>DL2022082</v>
      </c>
      <c r="H3433" t="str">
        <f t="shared" si="7043"/>
        <v>22</v>
      </c>
      <c r="I3433" t="str">
        <f t="shared" si="7044"/>
        <v>Europæisk ål_22_20221123_DL2022082_NaerumGym</v>
      </c>
      <c r="J3433" t="str">
        <f>VLOOKUP(MID(C3433,4,6),Datasæt_Analysesystemer!$B$2:$E$69,3,FALSE)</f>
        <v>Europæisk ål</v>
      </c>
      <c r="K3433" t="str">
        <f t="shared" si="7045"/>
        <v>EP</v>
      </c>
      <c r="L3433" s="7" t="str">
        <f t="shared" si="7057"/>
        <v>No Ct</v>
      </c>
      <c r="M3433" t="str">
        <f t="shared" si="7046"/>
        <v/>
      </c>
      <c r="N3433" t="str">
        <f t="shared" si="7047"/>
        <v/>
      </c>
      <c r="O3433" t="str">
        <f t="shared" si="7048"/>
        <v/>
      </c>
    </row>
    <row r="3434" spans="1:24" x14ac:dyDescent="0.25">
      <c r="A3434" t="s">
        <v>192</v>
      </c>
      <c r="B3434" t="s">
        <v>23</v>
      </c>
      <c r="C3434" t="s">
        <v>193</v>
      </c>
      <c r="D3434" s="6">
        <v>0.01</v>
      </c>
      <c r="E3434" s="6">
        <v>21.91</v>
      </c>
      <c r="F3434" t="s">
        <v>1273</v>
      </c>
      <c r="G3434" t="str">
        <f t="shared" si="7042"/>
        <v>DL2022082</v>
      </c>
      <c r="H3434" t="str">
        <f t="shared" si="7043"/>
        <v>23</v>
      </c>
      <c r="I3434" t="str">
        <f t="shared" si="7044"/>
        <v>Sortmundet kutling_23_20221123_DL2022082_NaerumGym</v>
      </c>
      <c r="J3434" t="str">
        <f>VLOOKUP(MID(C3434,4,6),Datasæt_Analysesystemer!$B$2:$E$69,3,FALSE)</f>
        <v>Sortmundet kutling</v>
      </c>
      <c r="K3434" t="str">
        <f t="shared" si="7045"/>
        <v>PK</v>
      </c>
      <c r="L3434" s="7">
        <f t="shared" si="7057"/>
        <v>21.91</v>
      </c>
      <c r="M3434">
        <f t="shared" si="7046"/>
        <v>21.91</v>
      </c>
      <c r="N3434">
        <f t="shared" si="7047"/>
        <v>0</v>
      </c>
      <c r="O3434">
        <f t="shared" si="7048"/>
        <v>0</v>
      </c>
      <c r="Q3434">
        <f t="shared" ref="Q3434" si="7098">IF(L3436="No Ct",0,L3436)</f>
        <v>0</v>
      </c>
      <c r="R3434">
        <f t="shared" ref="R3434" si="7099">IF(L3437="No Ct",0,L3437)</f>
        <v>0</v>
      </c>
      <c r="S3434" t="str">
        <f t="shared" ref="S3434" si="7100">IF(AND(M3434&gt;0,N3434=0),"Valid","Invalid")</f>
        <v>Valid</v>
      </c>
      <c r="T3434" t="str">
        <f t="shared" ref="T3434" si="7101">IF(OR(Q3434&gt;1,R3434&gt;1),"Present","Absent")</f>
        <v>Absent</v>
      </c>
      <c r="U3434" t="str">
        <f t="shared" ref="U3434" si="7102">IF(OR(AND(Q3434&gt;1,Q3434&lt;41),AND(R3434&gt;1,R3434&lt;41)),"Ct&lt;41","Ct&gt;41")</f>
        <v>Ct&gt;41</v>
      </c>
      <c r="V3434" t="str">
        <f t="shared" ref="V3434" si="7103">J3434</f>
        <v>Sortmundet kutling</v>
      </c>
      <c r="W3434" t="str">
        <f t="shared" ref="W3434" si="7104">MID(F3434,10,9)</f>
        <v>DL2022082</v>
      </c>
      <c r="X3434" t="str">
        <f t="shared" ref="X3434" si="7105">W3434&amp;"_"&amp;V3434&amp;"_"&amp;S3434&amp;"_"&amp;T3434&amp;"_"&amp;U3434</f>
        <v>DL2022082_Sortmundet kutling_Valid_Absent_Ct&gt;41</v>
      </c>
    </row>
    <row r="3435" spans="1:24" x14ac:dyDescent="0.25">
      <c r="A3435" t="s">
        <v>168</v>
      </c>
      <c r="B3435" t="s">
        <v>51</v>
      </c>
      <c r="C3435" t="s">
        <v>169</v>
      </c>
      <c r="D3435" s="6">
        <v>0.01</v>
      </c>
      <c r="E3435" s="6" t="s">
        <v>1275</v>
      </c>
      <c r="F3435" t="s">
        <v>1273</v>
      </c>
      <c r="G3435" t="str">
        <f t="shared" si="7042"/>
        <v>DL2022082</v>
      </c>
      <c r="H3435" t="str">
        <f t="shared" si="7043"/>
        <v>23</v>
      </c>
      <c r="I3435" t="str">
        <f t="shared" si="7044"/>
        <v>Sortmundet kutling_23_20221123_DL2022082_NaerumGym</v>
      </c>
      <c r="J3435" t="str">
        <f>VLOOKUP(MID(C3435,4,6),Datasæt_Analysesystemer!$B$2:$E$69,3,FALSE)</f>
        <v>Sortmundet kutling</v>
      </c>
      <c r="K3435" t="str">
        <f t="shared" si="7045"/>
        <v>NK</v>
      </c>
      <c r="L3435" s="7" t="str">
        <f t="shared" si="7057"/>
        <v>No Ct</v>
      </c>
      <c r="M3435" t="str">
        <f t="shared" si="7046"/>
        <v/>
      </c>
      <c r="N3435" t="str">
        <f t="shared" si="7047"/>
        <v/>
      </c>
      <c r="O3435" t="str">
        <f t="shared" si="7048"/>
        <v/>
      </c>
    </row>
    <row r="3436" spans="1:24" x14ac:dyDescent="0.25">
      <c r="A3436" t="s">
        <v>132</v>
      </c>
      <c r="B3436" t="s">
        <v>76</v>
      </c>
      <c r="C3436" t="s">
        <v>133</v>
      </c>
      <c r="D3436" s="6">
        <v>0.01</v>
      </c>
      <c r="E3436" s="6" t="s">
        <v>1275</v>
      </c>
      <c r="F3436" t="s">
        <v>1273</v>
      </c>
      <c r="G3436" t="str">
        <f t="shared" si="7042"/>
        <v>DL2022082</v>
      </c>
      <c r="H3436" t="str">
        <f t="shared" si="7043"/>
        <v>23</v>
      </c>
      <c r="I3436" t="str">
        <f t="shared" si="7044"/>
        <v>Sortmundet kutling_23_20221123_DL2022082_NaerumGym</v>
      </c>
      <c r="J3436" t="str">
        <f>VLOOKUP(MID(C3436,4,6),Datasæt_Analysesystemer!$B$2:$E$69,3,FALSE)</f>
        <v>Sortmundet kutling</v>
      </c>
      <c r="K3436" t="str">
        <f t="shared" si="7045"/>
        <v>EP</v>
      </c>
      <c r="L3436" s="7" t="str">
        <f t="shared" si="7057"/>
        <v>No Ct</v>
      </c>
      <c r="M3436" t="str">
        <f t="shared" si="7046"/>
        <v/>
      </c>
      <c r="N3436" t="str">
        <f t="shared" si="7047"/>
        <v/>
      </c>
      <c r="O3436" t="str">
        <f t="shared" si="7048"/>
        <v/>
      </c>
    </row>
    <row r="3437" spans="1:24" x14ac:dyDescent="0.25">
      <c r="A3437" t="s">
        <v>146</v>
      </c>
      <c r="B3437" t="s">
        <v>76</v>
      </c>
      <c r="C3437" t="s">
        <v>133</v>
      </c>
      <c r="D3437" s="6">
        <v>0.01</v>
      </c>
      <c r="E3437" s="6" t="s">
        <v>1275</v>
      </c>
      <c r="F3437" t="s">
        <v>1273</v>
      </c>
      <c r="G3437" t="str">
        <f t="shared" si="7042"/>
        <v>DL2022082</v>
      </c>
      <c r="H3437" t="str">
        <f t="shared" si="7043"/>
        <v>23</v>
      </c>
      <c r="I3437" t="str">
        <f t="shared" si="7044"/>
        <v>Sortmundet kutling_23_20221123_DL2022082_NaerumGym</v>
      </c>
      <c r="J3437" t="str">
        <f>VLOOKUP(MID(C3437,4,6),Datasæt_Analysesystemer!$B$2:$E$69,3,FALSE)</f>
        <v>Sortmundet kutling</v>
      </c>
      <c r="K3437" t="str">
        <f t="shared" si="7045"/>
        <v>EP</v>
      </c>
      <c r="L3437" s="7" t="str">
        <f t="shared" si="7057"/>
        <v>No Ct</v>
      </c>
      <c r="M3437" t="str">
        <f t="shared" si="7046"/>
        <v/>
      </c>
      <c r="N3437" t="str">
        <f t="shared" si="7047"/>
        <v/>
      </c>
      <c r="O3437" t="str">
        <f t="shared" si="7048"/>
        <v/>
      </c>
    </row>
    <row r="3438" spans="1:24" x14ac:dyDescent="0.25">
      <c r="A3438" t="s">
        <v>194</v>
      </c>
      <c r="B3438" t="s">
        <v>23</v>
      </c>
      <c r="C3438" t="s">
        <v>195</v>
      </c>
      <c r="D3438" s="6">
        <v>0.01</v>
      </c>
      <c r="E3438" s="6" t="s">
        <v>1275</v>
      </c>
      <c r="F3438" t="s">
        <v>1273</v>
      </c>
      <c r="G3438" t="str">
        <f t="shared" si="7042"/>
        <v>DL2022082</v>
      </c>
      <c r="H3438" t="str">
        <f t="shared" si="7043"/>
        <v>24</v>
      </c>
      <c r="I3438" t="str">
        <f t="shared" si="7044"/>
        <v>Sortmundet kutling_24_20221123_DL2022082_NaerumGym</v>
      </c>
      <c r="J3438" t="str">
        <f>VLOOKUP(MID(C3438,4,6),Datasæt_Analysesystemer!$B$2:$E$69,3,FALSE)</f>
        <v>Sortmundet kutling</v>
      </c>
      <c r="K3438" t="str">
        <f t="shared" si="7045"/>
        <v>PK</v>
      </c>
      <c r="L3438" s="7" t="str">
        <f t="shared" si="7057"/>
        <v>No Ct</v>
      </c>
      <c r="M3438">
        <f t="shared" si="7046"/>
        <v>0</v>
      </c>
      <c r="N3438">
        <f t="shared" si="7047"/>
        <v>0</v>
      </c>
      <c r="O3438">
        <f t="shared" si="7048"/>
        <v>0</v>
      </c>
      <c r="Q3438">
        <f t="shared" ref="Q3438" si="7106">IF(L3440="No Ct",0,L3440)</f>
        <v>0</v>
      </c>
      <c r="R3438">
        <f t="shared" ref="R3438" si="7107">IF(L3441="No Ct",0,L3441)</f>
        <v>0</v>
      </c>
      <c r="S3438" t="str">
        <f t="shared" ref="S3438" si="7108">IF(AND(M3438&gt;0,N3438=0),"Valid","Invalid")</f>
        <v>Invalid</v>
      </c>
      <c r="T3438" t="str">
        <f t="shared" ref="T3438" si="7109">IF(OR(Q3438&gt;1,R3438&gt;1),"Present","Absent")</f>
        <v>Absent</v>
      </c>
      <c r="U3438" t="str">
        <f t="shared" ref="U3438" si="7110">IF(OR(AND(Q3438&gt;1,Q3438&lt;41),AND(R3438&gt;1,R3438&lt;41)),"Ct&lt;41","Ct&gt;41")</f>
        <v>Ct&gt;41</v>
      </c>
      <c r="V3438" t="str">
        <f t="shared" ref="V3438" si="7111">J3438</f>
        <v>Sortmundet kutling</v>
      </c>
      <c r="W3438" t="str">
        <f t="shared" ref="W3438" si="7112">MID(F3438,10,9)</f>
        <v>DL2022082</v>
      </c>
      <c r="X3438" t="str">
        <f t="shared" ref="X3438" si="7113">W3438&amp;"_"&amp;V3438&amp;"_"&amp;S3438&amp;"_"&amp;T3438&amp;"_"&amp;U3438</f>
        <v>DL2022082_Sortmundet kutling_Invalid_Absent_Ct&gt;41</v>
      </c>
    </row>
    <row r="3439" spans="1:24" x14ac:dyDescent="0.25">
      <c r="A3439" t="s">
        <v>170</v>
      </c>
      <c r="B3439" t="s">
        <v>51</v>
      </c>
      <c r="C3439" t="s">
        <v>171</v>
      </c>
      <c r="D3439" s="6">
        <v>0.01</v>
      </c>
      <c r="E3439" s="6" t="s">
        <v>1275</v>
      </c>
      <c r="F3439" t="s">
        <v>1273</v>
      </c>
      <c r="G3439" t="str">
        <f t="shared" si="7042"/>
        <v>DL2022082</v>
      </c>
      <c r="H3439" t="str">
        <f t="shared" si="7043"/>
        <v>24</v>
      </c>
      <c r="I3439" t="str">
        <f t="shared" si="7044"/>
        <v>Sortmundet kutling_24_20221123_DL2022082_NaerumGym</v>
      </c>
      <c r="J3439" t="str">
        <f>VLOOKUP(MID(C3439,4,6),Datasæt_Analysesystemer!$B$2:$E$69,3,FALSE)</f>
        <v>Sortmundet kutling</v>
      </c>
      <c r="K3439" t="str">
        <f t="shared" si="7045"/>
        <v>NK</v>
      </c>
      <c r="L3439" s="7" t="str">
        <f t="shared" si="7057"/>
        <v>No Ct</v>
      </c>
      <c r="M3439" t="str">
        <f t="shared" si="7046"/>
        <v/>
      </c>
      <c r="N3439" t="str">
        <f t="shared" si="7047"/>
        <v/>
      </c>
      <c r="O3439" t="str">
        <f t="shared" si="7048"/>
        <v/>
      </c>
    </row>
    <row r="3440" spans="1:24" x14ac:dyDescent="0.25">
      <c r="A3440" t="s">
        <v>134</v>
      </c>
      <c r="B3440" t="s">
        <v>76</v>
      </c>
      <c r="C3440" t="s">
        <v>135</v>
      </c>
      <c r="D3440" s="6">
        <v>0.01</v>
      </c>
      <c r="E3440" s="6" t="s">
        <v>1275</v>
      </c>
      <c r="F3440" t="s">
        <v>1273</v>
      </c>
      <c r="G3440" t="str">
        <f t="shared" si="7042"/>
        <v>DL2022082</v>
      </c>
      <c r="H3440" t="str">
        <f t="shared" si="7043"/>
        <v>24</v>
      </c>
      <c r="I3440" t="str">
        <f t="shared" si="7044"/>
        <v>Sortmundet kutling_24_20221123_DL2022082_NaerumGym</v>
      </c>
      <c r="J3440" t="str">
        <f>VLOOKUP(MID(C3440,4,6),Datasæt_Analysesystemer!$B$2:$E$69,3,FALSE)</f>
        <v>Sortmundet kutling</v>
      </c>
      <c r="K3440" t="str">
        <f t="shared" si="7045"/>
        <v>EP</v>
      </c>
      <c r="L3440" s="7" t="str">
        <f t="shared" si="7057"/>
        <v>No Ct</v>
      </c>
      <c r="M3440" t="str">
        <f t="shared" si="7046"/>
        <v/>
      </c>
      <c r="N3440" t="str">
        <f t="shared" si="7047"/>
        <v/>
      </c>
      <c r="O3440" t="str">
        <f t="shared" si="7048"/>
        <v/>
      </c>
    </row>
    <row r="3441" spans="1:24" x14ac:dyDescent="0.25">
      <c r="A3441" t="s">
        <v>147</v>
      </c>
      <c r="B3441" t="s">
        <v>76</v>
      </c>
      <c r="C3441" t="s">
        <v>135</v>
      </c>
      <c r="D3441" s="6">
        <v>0.01</v>
      </c>
      <c r="E3441" s="6" t="s">
        <v>1275</v>
      </c>
      <c r="F3441" t="s">
        <v>1273</v>
      </c>
      <c r="G3441" t="str">
        <f t="shared" si="7042"/>
        <v>DL2022082</v>
      </c>
      <c r="H3441" t="str">
        <f t="shared" si="7043"/>
        <v>24</v>
      </c>
      <c r="I3441" t="str">
        <f t="shared" si="7044"/>
        <v>Sortmundet kutling_24_20221123_DL2022082_NaerumGym</v>
      </c>
      <c r="J3441" t="str">
        <f>VLOOKUP(MID(C3441,4,6),Datasæt_Analysesystemer!$B$2:$E$69,3,FALSE)</f>
        <v>Sortmundet kutling</v>
      </c>
      <c r="K3441" t="str">
        <f t="shared" si="7045"/>
        <v>EP</v>
      </c>
      <c r="L3441" s="7" t="str">
        <f t="shared" si="7057"/>
        <v>No Ct</v>
      </c>
      <c r="M3441" t="str">
        <f t="shared" si="7046"/>
        <v/>
      </c>
      <c r="N3441" t="str">
        <f t="shared" si="7047"/>
        <v/>
      </c>
      <c r="O3441" t="str">
        <f t="shared" si="7048"/>
        <v/>
      </c>
    </row>
    <row r="3442" spans="1:24" x14ac:dyDescent="0.25">
      <c r="A3442" t="s">
        <v>22</v>
      </c>
      <c r="B3442" t="s">
        <v>23</v>
      </c>
      <c r="C3442" t="s">
        <v>24</v>
      </c>
      <c r="D3442" s="6">
        <v>0.01</v>
      </c>
      <c r="E3442" s="6">
        <v>30</v>
      </c>
      <c r="F3442" t="s">
        <v>1272</v>
      </c>
      <c r="G3442" t="str">
        <f t="shared" si="7042"/>
        <v>DL2022078</v>
      </c>
      <c r="H3442" t="str">
        <f t="shared" si="7043"/>
        <v>01</v>
      </c>
      <c r="I3442" t="str">
        <f t="shared" si="7044"/>
        <v>Aborre_01_20221124_DL2022078_NaerumGym</v>
      </c>
      <c r="J3442" t="str">
        <f>VLOOKUP(MID(C3442,4,6),Datasæt_Analysesystemer!$B$2:$E$69,3,FALSE)</f>
        <v>Aborre</v>
      </c>
      <c r="K3442" t="str">
        <f t="shared" si="7045"/>
        <v>PK</v>
      </c>
      <c r="L3442" s="7">
        <f t="shared" si="7057"/>
        <v>30</v>
      </c>
      <c r="M3442">
        <f t="shared" si="7046"/>
        <v>30</v>
      </c>
      <c r="N3442">
        <f t="shared" si="7047"/>
        <v>0</v>
      </c>
      <c r="O3442">
        <f t="shared" si="7048"/>
        <v>0</v>
      </c>
      <c r="Q3442">
        <f t="shared" ref="Q3442" si="7114">IF(L3444="No Ct",0,L3444)</f>
        <v>0</v>
      </c>
      <c r="R3442">
        <f t="shared" ref="R3442" si="7115">IF(L3445="No Ct",0,L3445)</f>
        <v>0</v>
      </c>
      <c r="S3442" t="str">
        <f t="shared" ref="S3442" si="7116">IF(AND(M3442&gt;0,N3442=0),"Valid","Invalid")</f>
        <v>Valid</v>
      </c>
      <c r="T3442" t="str">
        <f t="shared" ref="T3442" si="7117">IF(OR(Q3442&gt;1,R3442&gt;1),"Present","Absent")</f>
        <v>Absent</v>
      </c>
      <c r="U3442" t="str">
        <f t="shared" ref="U3442" si="7118">IF(OR(AND(Q3442&gt;1,Q3442&lt;41),AND(R3442&gt;1,R3442&lt;41)),"Ct&lt;41","Ct&gt;41")</f>
        <v>Ct&gt;41</v>
      </c>
      <c r="V3442" t="str">
        <f t="shared" ref="V3442" si="7119">J3442</f>
        <v>Aborre</v>
      </c>
      <c r="W3442" t="str">
        <f t="shared" ref="W3442" si="7120">MID(F3442,10,9)</f>
        <v>DL2022078</v>
      </c>
      <c r="X3442" t="str">
        <f t="shared" ref="X3442" si="7121">W3442&amp;"_"&amp;V3442&amp;"_"&amp;S3442&amp;"_"&amp;T3442&amp;"_"&amp;U3442</f>
        <v>DL2022078_Aborre_Valid_Absent_Ct&gt;41</v>
      </c>
    </row>
    <row r="3443" spans="1:24" x14ac:dyDescent="0.25">
      <c r="A3443" t="s">
        <v>50</v>
      </c>
      <c r="B3443" t="s">
        <v>51</v>
      </c>
      <c r="C3443" t="s">
        <v>52</v>
      </c>
      <c r="D3443" s="6">
        <v>0.01</v>
      </c>
      <c r="E3443" s="6" t="s">
        <v>1275</v>
      </c>
      <c r="F3443" t="s">
        <v>1272</v>
      </c>
      <c r="G3443" t="str">
        <f t="shared" si="7042"/>
        <v>DL2022078</v>
      </c>
      <c r="H3443" t="str">
        <f t="shared" si="7043"/>
        <v>01</v>
      </c>
      <c r="I3443" t="str">
        <f t="shared" si="7044"/>
        <v>Aborre_01_20221124_DL2022078_NaerumGym</v>
      </c>
      <c r="J3443" t="str">
        <f>VLOOKUP(MID(C3443,4,6),Datasæt_Analysesystemer!$B$2:$E$69,3,FALSE)</f>
        <v>Aborre</v>
      </c>
      <c r="K3443" t="str">
        <f t="shared" si="7045"/>
        <v>NK</v>
      </c>
      <c r="L3443" s="7" t="str">
        <f t="shared" si="7057"/>
        <v>No Ct</v>
      </c>
      <c r="M3443" t="str">
        <f t="shared" si="7046"/>
        <v/>
      </c>
      <c r="N3443" t="str">
        <f t="shared" si="7047"/>
        <v/>
      </c>
      <c r="O3443" t="str">
        <f t="shared" si="7048"/>
        <v/>
      </c>
    </row>
    <row r="3444" spans="1:24" x14ac:dyDescent="0.25">
      <c r="A3444" t="s">
        <v>75</v>
      </c>
      <c r="B3444" t="s">
        <v>76</v>
      </c>
      <c r="C3444" t="s">
        <v>77</v>
      </c>
      <c r="D3444" s="6">
        <v>0.01</v>
      </c>
      <c r="E3444" s="6" t="s">
        <v>1275</v>
      </c>
      <c r="F3444" t="s">
        <v>1272</v>
      </c>
      <c r="G3444" t="str">
        <f t="shared" si="7042"/>
        <v>DL2022078</v>
      </c>
      <c r="H3444" t="str">
        <f t="shared" si="7043"/>
        <v>01</v>
      </c>
      <c r="I3444" t="str">
        <f t="shared" si="7044"/>
        <v>Aborre_01_20221124_DL2022078_NaerumGym</v>
      </c>
      <c r="J3444" t="str">
        <f>VLOOKUP(MID(C3444,4,6),Datasæt_Analysesystemer!$B$2:$E$69,3,FALSE)</f>
        <v>Aborre</v>
      </c>
      <c r="K3444" t="str">
        <f t="shared" si="7045"/>
        <v>EP</v>
      </c>
      <c r="L3444" s="7" t="str">
        <f t="shared" si="7057"/>
        <v>No Ct</v>
      </c>
      <c r="M3444" t="str">
        <f t="shared" si="7046"/>
        <v/>
      </c>
      <c r="N3444" t="str">
        <f t="shared" si="7047"/>
        <v/>
      </c>
      <c r="O3444" t="str">
        <f t="shared" si="7048"/>
        <v/>
      </c>
    </row>
    <row r="3445" spans="1:24" x14ac:dyDescent="0.25">
      <c r="A3445" t="s">
        <v>100</v>
      </c>
      <c r="B3445" t="s">
        <v>76</v>
      </c>
      <c r="C3445" t="s">
        <v>77</v>
      </c>
      <c r="D3445" s="6">
        <v>0.01</v>
      </c>
      <c r="E3445" s="6" t="s">
        <v>1275</v>
      </c>
      <c r="F3445" t="s">
        <v>1272</v>
      </c>
      <c r="G3445" t="str">
        <f t="shared" si="7042"/>
        <v>DL2022078</v>
      </c>
      <c r="H3445" t="str">
        <f t="shared" si="7043"/>
        <v>01</v>
      </c>
      <c r="I3445" t="str">
        <f t="shared" si="7044"/>
        <v>Aborre_01_20221124_DL2022078_NaerumGym</v>
      </c>
      <c r="J3445" t="str">
        <f>VLOOKUP(MID(C3445,4,6),Datasæt_Analysesystemer!$B$2:$E$69,3,FALSE)</f>
        <v>Aborre</v>
      </c>
      <c r="K3445" t="str">
        <f t="shared" si="7045"/>
        <v>EP</v>
      </c>
      <c r="L3445" s="7" t="str">
        <f t="shared" si="7057"/>
        <v>No Ct</v>
      </c>
      <c r="M3445" t="str">
        <f t="shared" si="7046"/>
        <v/>
      </c>
      <c r="N3445" t="str">
        <f t="shared" si="7047"/>
        <v/>
      </c>
      <c r="O3445" t="str">
        <f t="shared" si="7048"/>
        <v/>
      </c>
    </row>
    <row r="3446" spans="1:24" x14ac:dyDescent="0.25">
      <c r="A3446" t="s">
        <v>27</v>
      </c>
      <c r="B3446" t="s">
        <v>23</v>
      </c>
      <c r="C3446" t="s">
        <v>28</v>
      </c>
      <c r="D3446" s="6">
        <v>0.01</v>
      </c>
      <c r="E3446" s="6">
        <v>30.61</v>
      </c>
      <c r="F3446" t="s">
        <v>1272</v>
      </c>
      <c r="G3446" t="str">
        <f t="shared" si="7042"/>
        <v>DL2022078</v>
      </c>
      <c r="H3446" t="str">
        <f t="shared" si="7043"/>
        <v>02</v>
      </c>
      <c r="I3446" t="str">
        <f t="shared" si="7044"/>
        <v>Aborre_02_20221124_DL2022078_NaerumGym</v>
      </c>
      <c r="J3446" t="str">
        <f>VLOOKUP(MID(C3446,4,6),Datasæt_Analysesystemer!$B$2:$E$69,3,FALSE)</f>
        <v>Aborre</v>
      </c>
      <c r="K3446" t="str">
        <f t="shared" si="7045"/>
        <v>PK</v>
      </c>
      <c r="L3446" s="7">
        <f t="shared" si="7057"/>
        <v>30.61</v>
      </c>
      <c r="M3446">
        <f t="shared" si="7046"/>
        <v>30.61</v>
      </c>
      <c r="N3446">
        <f t="shared" si="7047"/>
        <v>36.22</v>
      </c>
      <c r="O3446">
        <f t="shared" si="7048"/>
        <v>0</v>
      </c>
      <c r="Q3446">
        <f t="shared" ref="Q3446" si="7122">IF(L3448="No Ct",0,L3448)</f>
        <v>0</v>
      </c>
      <c r="R3446">
        <f t="shared" ref="R3446" si="7123">IF(L3449="No Ct",0,L3449)</f>
        <v>0</v>
      </c>
      <c r="S3446" t="str">
        <f t="shared" ref="S3446" si="7124">IF(AND(M3446&gt;0,N3446=0),"Valid","Invalid")</f>
        <v>Invalid</v>
      </c>
      <c r="T3446" t="str">
        <f t="shared" ref="T3446" si="7125">IF(OR(Q3446&gt;1,R3446&gt;1),"Present","Absent")</f>
        <v>Absent</v>
      </c>
      <c r="U3446" t="str">
        <f t="shared" ref="U3446" si="7126">IF(OR(AND(Q3446&gt;1,Q3446&lt;41),AND(R3446&gt;1,R3446&lt;41)),"Ct&lt;41","Ct&gt;41")</f>
        <v>Ct&gt;41</v>
      </c>
      <c r="V3446" t="str">
        <f t="shared" ref="V3446" si="7127">J3446</f>
        <v>Aborre</v>
      </c>
      <c r="W3446" t="str">
        <f t="shared" ref="W3446" si="7128">MID(F3446,10,9)</f>
        <v>DL2022078</v>
      </c>
      <c r="X3446" t="str">
        <f t="shared" ref="X3446" si="7129">W3446&amp;"_"&amp;V3446&amp;"_"&amp;S3446&amp;"_"&amp;T3446&amp;"_"&amp;U3446</f>
        <v>DL2022078_Aborre_Invalid_Absent_Ct&gt;41</v>
      </c>
    </row>
    <row r="3447" spans="1:24" x14ac:dyDescent="0.25">
      <c r="A3447" t="s">
        <v>53</v>
      </c>
      <c r="B3447" t="s">
        <v>51</v>
      </c>
      <c r="C3447" t="s">
        <v>54</v>
      </c>
      <c r="D3447" s="6">
        <v>0.01</v>
      </c>
      <c r="E3447" s="6">
        <v>36.22</v>
      </c>
      <c r="F3447" t="s">
        <v>1272</v>
      </c>
      <c r="G3447" t="str">
        <f t="shared" si="7042"/>
        <v>DL2022078</v>
      </c>
      <c r="H3447" t="str">
        <f t="shared" si="7043"/>
        <v>02</v>
      </c>
      <c r="I3447" t="str">
        <f t="shared" si="7044"/>
        <v>Aborre_02_20221124_DL2022078_NaerumGym</v>
      </c>
      <c r="J3447" t="str">
        <f>VLOOKUP(MID(C3447,4,6),Datasæt_Analysesystemer!$B$2:$E$69,3,FALSE)</f>
        <v>Aborre</v>
      </c>
      <c r="K3447" t="str">
        <f t="shared" si="7045"/>
        <v>NK</v>
      </c>
      <c r="L3447" s="7">
        <f t="shared" si="7057"/>
        <v>36.22</v>
      </c>
      <c r="M3447" t="str">
        <f t="shared" si="7046"/>
        <v/>
      </c>
      <c r="N3447" t="str">
        <f t="shared" si="7047"/>
        <v/>
      </c>
      <c r="O3447" t="str">
        <f t="shared" si="7048"/>
        <v/>
      </c>
    </row>
    <row r="3448" spans="1:24" x14ac:dyDescent="0.25">
      <c r="A3448" t="s">
        <v>78</v>
      </c>
      <c r="B3448" t="s">
        <v>76</v>
      </c>
      <c r="C3448" t="s">
        <v>79</v>
      </c>
      <c r="D3448" s="6">
        <v>0.01</v>
      </c>
      <c r="E3448" s="6" t="s">
        <v>1275</v>
      </c>
      <c r="F3448" t="s">
        <v>1272</v>
      </c>
      <c r="G3448" t="str">
        <f t="shared" si="7042"/>
        <v>DL2022078</v>
      </c>
      <c r="H3448" t="str">
        <f t="shared" si="7043"/>
        <v>02</v>
      </c>
      <c r="I3448" t="str">
        <f t="shared" si="7044"/>
        <v>Aborre_02_20221124_DL2022078_NaerumGym</v>
      </c>
      <c r="J3448" t="str">
        <f>VLOOKUP(MID(C3448,4,6),Datasæt_Analysesystemer!$B$2:$E$69,3,FALSE)</f>
        <v>Aborre</v>
      </c>
      <c r="K3448" t="str">
        <f t="shared" si="7045"/>
        <v>EP</v>
      </c>
      <c r="L3448" s="7" t="str">
        <f t="shared" si="7057"/>
        <v>No Ct</v>
      </c>
      <c r="M3448" t="str">
        <f t="shared" si="7046"/>
        <v/>
      </c>
      <c r="N3448" t="str">
        <f t="shared" si="7047"/>
        <v/>
      </c>
      <c r="O3448" t="str">
        <f t="shared" si="7048"/>
        <v/>
      </c>
    </row>
    <row r="3449" spans="1:24" x14ac:dyDescent="0.25">
      <c r="A3449" t="s">
        <v>101</v>
      </c>
      <c r="B3449" t="s">
        <v>76</v>
      </c>
      <c r="C3449" t="s">
        <v>79</v>
      </c>
      <c r="D3449" s="6">
        <v>0.01</v>
      </c>
      <c r="E3449" s="6" t="s">
        <v>1275</v>
      </c>
      <c r="F3449" t="s">
        <v>1272</v>
      </c>
      <c r="G3449" t="str">
        <f t="shared" si="7042"/>
        <v>DL2022078</v>
      </c>
      <c r="H3449" t="str">
        <f t="shared" si="7043"/>
        <v>02</v>
      </c>
      <c r="I3449" t="str">
        <f t="shared" si="7044"/>
        <v>Aborre_02_20221124_DL2022078_NaerumGym</v>
      </c>
      <c r="J3449" t="str">
        <f>VLOOKUP(MID(C3449,4,6),Datasæt_Analysesystemer!$B$2:$E$69,3,FALSE)</f>
        <v>Aborre</v>
      </c>
      <c r="K3449" t="str">
        <f t="shared" si="7045"/>
        <v>EP</v>
      </c>
      <c r="L3449" s="7" t="str">
        <f t="shared" si="7057"/>
        <v>No Ct</v>
      </c>
      <c r="M3449" t="str">
        <f t="shared" si="7046"/>
        <v/>
      </c>
      <c r="N3449" t="str">
        <f t="shared" si="7047"/>
        <v/>
      </c>
      <c r="O3449" t="str">
        <f t="shared" si="7048"/>
        <v/>
      </c>
    </row>
    <row r="3450" spans="1:24" x14ac:dyDescent="0.25">
      <c r="A3450" t="s">
        <v>29</v>
      </c>
      <c r="B3450" t="s">
        <v>23</v>
      </c>
      <c r="C3450" t="s">
        <v>30</v>
      </c>
      <c r="D3450" s="6">
        <v>0.01</v>
      </c>
      <c r="E3450" s="6">
        <v>20.88</v>
      </c>
      <c r="F3450" t="s">
        <v>1272</v>
      </c>
      <c r="G3450" t="str">
        <f t="shared" si="7042"/>
        <v>DL2022078</v>
      </c>
      <c r="H3450" t="str">
        <f t="shared" si="7043"/>
        <v>03</v>
      </c>
      <c r="I3450" t="str">
        <f t="shared" si="7044"/>
        <v>Skrubbe_03_20221124_DL2022078_NaerumGym</v>
      </c>
      <c r="J3450" t="str">
        <f>VLOOKUP(MID(C3450,4,6),Datasæt_Analysesystemer!$B$2:$E$69,3,FALSE)</f>
        <v>Skrubbe</v>
      </c>
      <c r="K3450" t="str">
        <f t="shared" si="7045"/>
        <v>PK</v>
      </c>
      <c r="L3450" s="7">
        <f t="shared" si="7057"/>
        <v>20.88</v>
      </c>
      <c r="M3450">
        <f t="shared" si="7046"/>
        <v>20.88</v>
      </c>
      <c r="N3450">
        <f t="shared" si="7047"/>
        <v>0</v>
      </c>
      <c r="O3450">
        <f t="shared" si="7048"/>
        <v>0</v>
      </c>
      <c r="Q3450">
        <f t="shared" ref="Q3450" si="7130">IF(L3452="No Ct",0,L3452)</f>
        <v>0</v>
      </c>
      <c r="R3450">
        <f t="shared" ref="R3450" si="7131">IF(L3453="No Ct",0,L3453)</f>
        <v>0</v>
      </c>
      <c r="S3450" t="str">
        <f t="shared" ref="S3450" si="7132">IF(AND(M3450&gt;0,N3450=0),"Valid","Invalid")</f>
        <v>Valid</v>
      </c>
      <c r="T3450" t="str">
        <f t="shared" ref="T3450" si="7133">IF(OR(Q3450&gt;1,R3450&gt;1),"Present","Absent")</f>
        <v>Absent</v>
      </c>
      <c r="U3450" t="str">
        <f t="shared" ref="U3450" si="7134">IF(OR(AND(Q3450&gt;1,Q3450&lt;41),AND(R3450&gt;1,R3450&lt;41)),"Ct&lt;41","Ct&gt;41")</f>
        <v>Ct&gt;41</v>
      </c>
      <c r="V3450" t="str">
        <f t="shared" ref="V3450" si="7135">J3450</f>
        <v>Skrubbe</v>
      </c>
      <c r="W3450" t="str">
        <f t="shared" ref="W3450" si="7136">MID(F3450,10,9)</f>
        <v>DL2022078</v>
      </c>
      <c r="X3450" t="str">
        <f t="shared" ref="X3450" si="7137">W3450&amp;"_"&amp;V3450&amp;"_"&amp;S3450&amp;"_"&amp;T3450&amp;"_"&amp;U3450</f>
        <v>DL2022078_Skrubbe_Valid_Absent_Ct&gt;41</v>
      </c>
    </row>
    <row r="3451" spans="1:24" x14ac:dyDescent="0.25">
      <c r="A3451" t="s">
        <v>55</v>
      </c>
      <c r="B3451" t="s">
        <v>51</v>
      </c>
      <c r="C3451" t="s">
        <v>56</v>
      </c>
      <c r="D3451" s="6">
        <v>0.01</v>
      </c>
      <c r="E3451" s="6" t="s">
        <v>1275</v>
      </c>
      <c r="F3451" t="s">
        <v>1272</v>
      </c>
      <c r="G3451" t="str">
        <f t="shared" si="7042"/>
        <v>DL2022078</v>
      </c>
      <c r="H3451" t="str">
        <f t="shared" si="7043"/>
        <v>03</v>
      </c>
      <c r="I3451" t="str">
        <f t="shared" si="7044"/>
        <v>Skrubbe_03_20221124_DL2022078_NaerumGym</v>
      </c>
      <c r="J3451" t="str">
        <f>VLOOKUP(MID(C3451,4,6),Datasæt_Analysesystemer!$B$2:$E$69,3,FALSE)</f>
        <v>Skrubbe</v>
      </c>
      <c r="K3451" t="str">
        <f t="shared" si="7045"/>
        <v>NK</v>
      </c>
      <c r="L3451" s="7" t="str">
        <f t="shared" si="7057"/>
        <v>No Ct</v>
      </c>
      <c r="M3451" t="str">
        <f t="shared" si="7046"/>
        <v/>
      </c>
      <c r="N3451" t="str">
        <f t="shared" si="7047"/>
        <v/>
      </c>
      <c r="O3451" t="str">
        <f t="shared" si="7048"/>
        <v/>
      </c>
    </row>
    <row r="3452" spans="1:24" x14ac:dyDescent="0.25">
      <c r="A3452" t="s">
        <v>80</v>
      </c>
      <c r="B3452" t="s">
        <v>76</v>
      </c>
      <c r="C3452" t="s">
        <v>81</v>
      </c>
      <c r="D3452" s="6">
        <v>0.01</v>
      </c>
      <c r="E3452" s="6" t="s">
        <v>1275</v>
      </c>
      <c r="F3452" t="s">
        <v>1272</v>
      </c>
      <c r="G3452" t="str">
        <f t="shared" si="7042"/>
        <v>DL2022078</v>
      </c>
      <c r="H3452" t="str">
        <f t="shared" si="7043"/>
        <v>03</v>
      </c>
      <c r="I3452" t="str">
        <f t="shared" si="7044"/>
        <v>Skrubbe_03_20221124_DL2022078_NaerumGym</v>
      </c>
      <c r="J3452" t="str">
        <f>VLOOKUP(MID(C3452,4,6),Datasæt_Analysesystemer!$B$2:$E$69,3,FALSE)</f>
        <v>Skrubbe</v>
      </c>
      <c r="K3452" t="str">
        <f t="shared" si="7045"/>
        <v>EP</v>
      </c>
      <c r="L3452" s="7" t="str">
        <f t="shared" si="7057"/>
        <v>No Ct</v>
      </c>
      <c r="M3452" t="str">
        <f t="shared" si="7046"/>
        <v/>
      </c>
      <c r="N3452" t="str">
        <f t="shared" si="7047"/>
        <v/>
      </c>
      <c r="O3452" t="str">
        <f t="shared" si="7048"/>
        <v/>
      </c>
    </row>
    <row r="3453" spans="1:24" x14ac:dyDescent="0.25">
      <c r="A3453" t="s">
        <v>102</v>
      </c>
      <c r="B3453" t="s">
        <v>76</v>
      </c>
      <c r="C3453" t="s">
        <v>81</v>
      </c>
      <c r="D3453" s="6">
        <v>0.01</v>
      </c>
      <c r="E3453" s="6" t="s">
        <v>1275</v>
      </c>
      <c r="F3453" t="s">
        <v>1272</v>
      </c>
      <c r="G3453" t="str">
        <f t="shared" si="7042"/>
        <v>DL2022078</v>
      </c>
      <c r="H3453" t="str">
        <f t="shared" si="7043"/>
        <v>03</v>
      </c>
      <c r="I3453" t="str">
        <f t="shared" si="7044"/>
        <v>Skrubbe_03_20221124_DL2022078_NaerumGym</v>
      </c>
      <c r="J3453" t="str">
        <f>VLOOKUP(MID(C3453,4,6),Datasæt_Analysesystemer!$B$2:$E$69,3,FALSE)</f>
        <v>Skrubbe</v>
      </c>
      <c r="K3453" t="str">
        <f t="shared" si="7045"/>
        <v>EP</v>
      </c>
      <c r="L3453" s="7" t="str">
        <f t="shared" si="7057"/>
        <v>No Ct</v>
      </c>
      <c r="M3453" t="str">
        <f t="shared" si="7046"/>
        <v/>
      </c>
      <c r="N3453" t="str">
        <f t="shared" si="7047"/>
        <v/>
      </c>
      <c r="O3453" t="str">
        <f t="shared" si="7048"/>
        <v/>
      </c>
    </row>
    <row r="3454" spans="1:24" x14ac:dyDescent="0.25">
      <c r="A3454" t="s">
        <v>31</v>
      </c>
      <c r="B3454" t="s">
        <v>23</v>
      </c>
      <c r="C3454" t="s">
        <v>32</v>
      </c>
      <c r="D3454" s="6">
        <v>0.01</v>
      </c>
      <c r="E3454" s="6">
        <v>21.76</v>
      </c>
      <c r="F3454" t="s">
        <v>1272</v>
      </c>
      <c r="G3454" t="str">
        <f t="shared" si="7042"/>
        <v>DL2022078</v>
      </c>
      <c r="H3454" t="str">
        <f t="shared" si="7043"/>
        <v>04</v>
      </c>
      <c r="I3454" t="str">
        <f t="shared" si="7044"/>
        <v>Skrubbe_04_20221124_DL2022078_NaerumGym</v>
      </c>
      <c r="J3454" t="str">
        <f>VLOOKUP(MID(C3454,4,6),Datasæt_Analysesystemer!$B$2:$E$69,3,FALSE)</f>
        <v>Skrubbe</v>
      </c>
      <c r="K3454" t="str">
        <f t="shared" si="7045"/>
        <v>PK</v>
      </c>
      <c r="L3454" s="7">
        <f t="shared" si="7057"/>
        <v>21.76</v>
      </c>
      <c r="M3454">
        <f t="shared" si="7046"/>
        <v>21.76</v>
      </c>
      <c r="N3454">
        <f t="shared" si="7047"/>
        <v>0</v>
      </c>
      <c r="O3454">
        <f t="shared" si="7048"/>
        <v>0</v>
      </c>
      <c r="Q3454">
        <f t="shared" ref="Q3454" si="7138">IF(L3456="No Ct",0,L3456)</f>
        <v>0</v>
      </c>
      <c r="R3454">
        <f t="shared" ref="R3454" si="7139">IF(L3457="No Ct",0,L3457)</f>
        <v>0</v>
      </c>
      <c r="S3454" t="str">
        <f t="shared" ref="S3454" si="7140">IF(AND(M3454&gt;0,N3454=0),"Valid","Invalid")</f>
        <v>Valid</v>
      </c>
      <c r="T3454" t="str">
        <f t="shared" ref="T3454" si="7141">IF(OR(Q3454&gt;1,R3454&gt;1),"Present","Absent")</f>
        <v>Absent</v>
      </c>
      <c r="U3454" t="str">
        <f t="shared" ref="U3454" si="7142">IF(OR(AND(Q3454&gt;1,Q3454&lt;41),AND(R3454&gt;1,R3454&lt;41)),"Ct&lt;41","Ct&gt;41")</f>
        <v>Ct&gt;41</v>
      </c>
      <c r="V3454" t="str">
        <f t="shared" ref="V3454" si="7143">J3454</f>
        <v>Skrubbe</v>
      </c>
      <c r="W3454" t="str">
        <f t="shared" ref="W3454" si="7144">MID(F3454,10,9)</f>
        <v>DL2022078</v>
      </c>
      <c r="X3454" t="str">
        <f t="shared" ref="X3454" si="7145">W3454&amp;"_"&amp;V3454&amp;"_"&amp;S3454&amp;"_"&amp;T3454&amp;"_"&amp;U3454</f>
        <v>DL2022078_Skrubbe_Valid_Absent_Ct&gt;41</v>
      </c>
    </row>
    <row r="3455" spans="1:24" x14ac:dyDescent="0.25">
      <c r="A3455" t="s">
        <v>57</v>
      </c>
      <c r="B3455" t="s">
        <v>51</v>
      </c>
      <c r="C3455" t="s">
        <v>58</v>
      </c>
      <c r="D3455" s="6">
        <v>0.01</v>
      </c>
      <c r="E3455" s="6" t="s">
        <v>1275</v>
      </c>
      <c r="F3455" t="s">
        <v>1272</v>
      </c>
      <c r="G3455" t="str">
        <f t="shared" si="7042"/>
        <v>DL2022078</v>
      </c>
      <c r="H3455" t="str">
        <f t="shared" si="7043"/>
        <v>04</v>
      </c>
      <c r="I3455" t="str">
        <f t="shared" si="7044"/>
        <v>Skrubbe_04_20221124_DL2022078_NaerumGym</v>
      </c>
      <c r="J3455" t="str">
        <f>VLOOKUP(MID(C3455,4,6),Datasæt_Analysesystemer!$B$2:$E$69,3,FALSE)</f>
        <v>Skrubbe</v>
      </c>
      <c r="K3455" t="str">
        <f t="shared" si="7045"/>
        <v>NK</v>
      </c>
      <c r="L3455" s="7" t="str">
        <f t="shared" si="7057"/>
        <v>No Ct</v>
      </c>
      <c r="M3455" t="str">
        <f t="shared" si="7046"/>
        <v/>
      </c>
      <c r="N3455" t="str">
        <f t="shared" si="7047"/>
        <v/>
      </c>
      <c r="O3455" t="str">
        <f t="shared" si="7048"/>
        <v/>
      </c>
    </row>
    <row r="3456" spans="1:24" x14ac:dyDescent="0.25">
      <c r="A3456" t="s">
        <v>82</v>
      </c>
      <c r="B3456" t="s">
        <v>76</v>
      </c>
      <c r="C3456" t="s">
        <v>83</v>
      </c>
      <c r="D3456" s="6">
        <v>0.01</v>
      </c>
      <c r="E3456" s="6" t="s">
        <v>1275</v>
      </c>
      <c r="F3456" t="s">
        <v>1272</v>
      </c>
      <c r="G3456" t="str">
        <f t="shared" si="7042"/>
        <v>DL2022078</v>
      </c>
      <c r="H3456" t="str">
        <f t="shared" si="7043"/>
        <v>04</v>
      </c>
      <c r="I3456" t="str">
        <f t="shared" si="7044"/>
        <v>Skrubbe_04_20221124_DL2022078_NaerumGym</v>
      </c>
      <c r="J3456" t="str">
        <f>VLOOKUP(MID(C3456,4,6),Datasæt_Analysesystemer!$B$2:$E$69,3,FALSE)</f>
        <v>Skrubbe</v>
      </c>
      <c r="K3456" t="str">
        <f t="shared" si="7045"/>
        <v>EP</v>
      </c>
      <c r="L3456" s="7" t="str">
        <f t="shared" si="7057"/>
        <v>No Ct</v>
      </c>
      <c r="M3456" t="str">
        <f t="shared" si="7046"/>
        <v/>
      </c>
      <c r="N3456" t="str">
        <f t="shared" si="7047"/>
        <v/>
      </c>
      <c r="O3456" t="str">
        <f t="shared" si="7048"/>
        <v/>
      </c>
    </row>
    <row r="3457" spans="1:24" x14ac:dyDescent="0.25">
      <c r="A3457" t="s">
        <v>103</v>
      </c>
      <c r="B3457" t="s">
        <v>76</v>
      </c>
      <c r="C3457" t="s">
        <v>83</v>
      </c>
      <c r="D3457" s="6">
        <v>0.01</v>
      </c>
      <c r="E3457" s="6" t="s">
        <v>1275</v>
      </c>
      <c r="F3457" t="s">
        <v>1272</v>
      </c>
      <c r="G3457" t="str">
        <f t="shared" si="7042"/>
        <v>DL2022078</v>
      </c>
      <c r="H3457" t="str">
        <f t="shared" si="7043"/>
        <v>04</v>
      </c>
      <c r="I3457" t="str">
        <f t="shared" si="7044"/>
        <v>Skrubbe_04_20221124_DL2022078_NaerumGym</v>
      </c>
      <c r="J3457" t="str">
        <f>VLOOKUP(MID(C3457,4,6),Datasæt_Analysesystemer!$B$2:$E$69,3,FALSE)</f>
        <v>Skrubbe</v>
      </c>
      <c r="K3457" t="str">
        <f t="shared" si="7045"/>
        <v>EP</v>
      </c>
      <c r="L3457" s="7" t="str">
        <f t="shared" si="7057"/>
        <v>No Ct</v>
      </c>
      <c r="M3457" t="str">
        <f t="shared" si="7046"/>
        <v/>
      </c>
      <c r="N3457" t="str">
        <f t="shared" si="7047"/>
        <v/>
      </c>
      <c r="O3457" t="str">
        <f t="shared" si="7048"/>
        <v/>
      </c>
    </row>
    <row r="3458" spans="1:24" x14ac:dyDescent="0.25">
      <c r="A3458" t="s">
        <v>33</v>
      </c>
      <c r="B3458" t="s">
        <v>23</v>
      </c>
      <c r="C3458" t="s">
        <v>34</v>
      </c>
      <c r="D3458" s="6">
        <v>0.01</v>
      </c>
      <c r="E3458" s="6">
        <v>28.88</v>
      </c>
      <c r="F3458" t="s">
        <v>1272</v>
      </c>
      <c r="G3458" t="str">
        <f t="shared" si="7042"/>
        <v>DL2022078</v>
      </c>
      <c r="H3458" t="str">
        <f t="shared" si="7043"/>
        <v>05</v>
      </c>
      <c r="I3458" t="str">
        <f t="shared" si="7044"/>
        <v>Stillehavsøsters_05_20221124_DL2022078_NaerumGym</v>
      </c>
      <c r="J3458" t="str">
        <f>VLOOKUP(MID(C3458,4,6),Datasæt_Analysesystemer!$B$2:$E$69,3,FALSE)</f>
        <v>Stillehavsøsters</v>
      </c>
      <c r="K3458" t="str">
        <f t="shared" si="7045"/>
        <v>PK</v>
      </c>
      <c r="L3458" s="7">
        <f t="shared" si="7057"/>
        <v>28.88</v>
      </c>
      <c r="M3458">
        <f t="shared" si="7046"/>
        <v>28.88</v>
      </c>
      <c r="N3458">
        <f t="shared" si="7047"/>
        <v>0</v>
      </c>
      <c r="O3458">
        <f t="shared" si="7048"/>
        <v>0</v>
      </c>
      <c r="Q3458">
        <f t="shared" ref="Q3458" si="7146">IF(L3460="No Ct",0,L3460)</f>
        <v>0</v>
      </c>
      <c r="R3458">
        <f t="shared" ref="R3458" si="7147">IF(L3461="No Ct",0,L3461)</f>
        <v>0</v>
      </c>
      <c r="S3458" t="str">
        <f t="shared" ref="S3458" si="7148">IF(AND(M3458&gt;0,N3458=0),"Valid","Invalid")</f>
        <v>Valid</v>
      </c>
      <c r="T3458" t="str">
        <f t="shared" ref="T3458" si="7149">IF(OR(Q3458&gt;1,R3458&gt;1),"Present","Absent")</f>
        <v>Absent</v>
      </c>
      <c r="U3458" t="str">
        <f t="shared" ref="U3458" si="7150">IF(OR(AND(Q3458&gt;1,Q3458&lt;41),AND(R3458&gt;1,R3458&lt;41)),"Ct&lt;41","Ct&gt;41")</f>
        <v>Ct&gt;41</v>
      </c>
      <c r="V3458" t="str">
        <f t="shared" ref="V3458" si="7151">J3458</f>
        <v>Stillehavsøsters</v>
      </c>
      <c r="W3458" t="str">
        <f t="shared" ref="W3458" si="7152">MID(F3458,10,9)</f>
        <v>DL2022078</v>
      </c>
      <c r="X3458" t="str">
        <f t="shared" ref="X3458" si="7153">W3458&amp;"_"&amp;V3458&amp;"_"&amp;S3458&amp;"_"&amp;T3458&amp;"_"&amp;U3458</f>
        <v>DL2022078_Stillehavsøsters_Valid_Absent_Ct&gt;41</v>
      </c>
    </row>
    <row r="3459" spans="1:24" x14ac:dyDescent="0.25">
      <c r="A3459" t="s">
        <v>59</v>
      </c>
      <c r="B3459" t="s">
        <v>51</v>
      </c>
      <c r="C3459" t="s">
        <v>60</v>
      </c>
      <c r="D3459" s="6">
        <v>0.01</v>
      </c>
      <c r="E3459" s="6" t="s">
        <v>1275</v>
      </c>
      <c r="F3459" t="s">
        <v>1272</v>
      </c>
      <c r="G3459" t="str">
        <f t="shared" si="7042"/>
        <v>DL2022078</v>
      </c>
      <c r="H3459" t="str">
        <f t="shared" si="7043"/>
        <v>05</v>
      </c>
      <c r="I3459" t="str">
        <f t="shared" si="7044"/>
        <v>Stillehavsøsters_05_20221124_DL2022078_NaerumGym</v>
      </c>
      <c r="J3459" t="str">
        <f>VLOOKUP(MID(C3459,4,6),Datasæt_Analysesystemer!$B$2:$E$69,3,FALSE)</f>
        <v>Stillehavsøsters</v>
      </c>
      <c r="K3459" t="str">
        <f t="shared" si="7045"/>
        <v>NK</v>
      </c>
      <c r="L3459" s="7" t="str">
        <f t="shared" si="7057"/>
        <v>No Ct</v>
      </c>
      <c r="M3459" t="str">
        <f t="shared" si="7046"/>
        <v/>
      </c>
      <c r="N3459" t="str">
        <f t="shared" si="7047"/>
        <v/>
      </c>
      <c r="O3459" t="str">
        <f t="shared" si="7048"/>
        <v/>
      </c>
    </row>
    <row r="3460" spans="1:24" x14ac:dyDescent="0.25">
      <c r="A3460" t="s">
        <v>84</v>
      </c>
      <c r="B3460" t="s">
        <v>76</v>
      </c>
      <c r="C3460" t="s">
        <v>85</v>
      </c>
      <c r="D3460" s="6">
        <v>0.01</v>
      </c>
      <c r="E3460" s="6" t="s">
        <v>1275</v>
      </c>
      <c r="F3460" t="s">
        <v>1272</v>
      </c>
      <c r="G3460" t="str">
        <f t="shared" si="7042"/>
        <v>DL2022078</v>
      </c>
      <c r="H3460" t="str">
        <f t="shared" si="7043"/>
        <v>05</v>
      </c>
      <c r="I3460" t="str">
        <f t="shared" si="7044"/>
        <v>Stillehavsøsters_05_20221124_DL2022078_NaerumGym</v>
      </c>
      <c r="J3460" t="str">
        <f>VLOOKUP(MID(C3460,4,6),Datasæt_Analysesystemer!$B$2:$E$69,3,FALSE)</f>
        <v>Stillehavsøsters</v>
      </c>
      <c r="K3460" t="str">
        <f t="shared" si="7045"/>
        <v>EP</v>
      </c>
      <c r="L3460" s="7" t="str">
        <f t="shared" si="7057"/>
        <v>No Ct</v>
      </c>
      <c r="M3460" t="str">
        <f t="shared" si="7046"/>
        <v/>
      </c>
      <c r="N3460" t="str">
        <f t="shared" si="7047"/>
        <v/>
      </c>
      <c r="O3460" t="str">
        <f t="shared" si="7048"/>
        <v/>
      </c>
    </row>
    <row r="3461" spans="1:24" x14ac:dyDescent="0.25">
      <c r="A3461" t="s">
        <v>104</v>
      </c>
      <c r="B3461" t="s">
        <v>76</v>
      </c>
      <c r="C3461" t="s">
        <v>85</v>
      </c>
      <c r="D3461" s="6">
        <v>0.01</v>
      </c>
      <c r="E3461" s="6" t="s">
        <v>1275</v>
      </c>
      <c r="F3461" t="s">
        <v>1272</v>
      </c>
      <c r="G3461" t="str">
        <f t="shared" si="7042"/>
        <v>DL2022078</v>
      </c>
      <c r="H3461" t="str">
        <f t="shared" si="7043"/>
        <v>05</v>
      </c>
      <c r="I3461" t="str">
        <f t="shared" si="7044"/>
        <v>Stillehavsøsters_05_20221124_DL2022078_NaerumGym</v>
      </c>
      <c r="J3461" t="str">
        <f>VLOOKUP(MID(C3461,4,6),Datasæt_Analysesystemer!$B$2:$E$69,3,FALSE)</f>
        <v>Stillehavsøsters</v>
      </c>
      <c r="K3461" t="str">
        <f t="shared" si="7045"/>
        <v>EP</v>
      </c>
      <c r="L3461" s="7" t="str">
        <f t="shared" si="7057"/>
        <v>No Ct</v>
      </c>
      <c r="M3461" t="str">
        <f t="shared" si="7046"/>
        <v/>
      </c>
      <c r="N3461" t="str">
        <f t="shared" si="7047"/>
        <v/>
      </c>
      <c r="O3461" t="str">
        <f t="shared" si="7048"/>
        <v/>
      </c>
    </row>
    <row r="3462" spans="1:24" x14ac:dyDescent="0.25">
      <c r="A3462" t="s">
        <v>35</v>
      </c>
      <c r="B3462" t="s">
        <v>23</v>
      </c>
      <c r="C3462" t="s">
        <v>36</v>
      </c>
      <c r="D3462" s="6">
        <v>0.01</v>
      </c>
      <c r="E3462" s="6" t="s">
        <v>1275</v>
      </c>
      <c r="F3462" t="s">
        <v>1272</v>
      </c>
      <c r="G3462" t="str">
        <f t="shared" si="7042"/>
        <v>DL2022078</v>
      </c>
      <c r="H3462" t="str">
        <f t="shared" si="7043"/>
        <v>06</v>
      </c>
      <c r="I3462" t="str">
        <f t="shared" si="7044"/>
        <v>Stillehavsøsters_06_20221124_DL2022078_NaerumGym</v>
      </c>
      <c r="J3462" t="str">
        <f>VLOOKUP(MID(C3462,4,6),Datasæt_Analysesystemer!$B$2:$E$69,3,FALSE)</f>
        <v>Stillehavsøsters</v>
      </c>
      <c r="K3462" t="str">
        <f t="shared" si="7045"/>
        <v>PK</v>
      </c>
      <c r="L3462" s="7" t="str">
        <f t="shared" si="7057"/>
        <v>No Ct</v>
      </c>
      <c r="M3462">
        <f t="shared" si="7046"/>
        <v>0</v>
      </c>
      <c r="N3462">
        <f t="shared" si="7047"/>
        <v>0</v>
      </c>
      <c r="O3462">
        <f t="shared" si="7048"/>
        <v>0</v>
      </c>
      <c r="Q3462">
        <f t="shared" ref="Q3462" si="7154">IF(L3464="No Ct",0,L3464)</f>
        <v>0</v>
      </c>
      <c r="R3462">
        <f t="shared" ref="R3462" si="7155">IF(L3465="No Ct",0,L3465)</f>
        <v>0</v>
      </c>
      <c r="S3462" t="str">
        <f t="shared" ref="S3462" si="7156">IF(AND(M3462&gt;0,N3462=0),"Valid","Invalid")</f>
        <v>Invalid</v>
      </c>
      <c r="T3462" t="str">
        <f t="shared" ref="T3462" si="7157">IF(OR(Q3462&gt;1,R3462&gt;1),"Present","Absent")</f>
        <v>Absent</v>
      </c>
      <c r="U3462" t="str">
        <f t="shared" ref="U3462" si="7158">IF(OR(AND(Q3462&gt;1,Q3462&lt;41),AND(R3462&gt;1,R3462&lt;41)),"Ct&lt;41","Ct&gt;41")</f>
        <v>Ct&gt;41</v>
      </c>
      <c r="V3462" t="str">
        <f t="shared" ref="V3462" si="7159">J3462</f>
        <v>Stillehavsøsters</v>
      </c>
      <c r="W3462" t="str">
        <f t="shared" ref="W3462" si="7160">MID(F3462,10,9)</f>
        <v>DL2022078</v>
      </c>
      <c r="X3462" t="str">
        <f t="shared" ref="X3462" si="7161">W3462&amp;"_"&amp;V3462&amp;"_"&amp;S3462&amp;"_"&amp;T3462&amp;"_"&amp;U3462</f>
        <v>DL2022078_Stillehavsøsters_Invalid_Absent_Ct&gt;41</v>
      </c>
    </row>
    <row r="3463" spans="1:24" x14ac:dyDescent="0.25">
      <c r="A3463" t="s">
        <v>61</v>
      </c>
      <c r="B3463" t="s">
        <v>51</v>
      </c>
      <c r="C3463" t="s">
        <v>62</v>
      </c>
      <c r="D3463" s="6">
        <v>0.01</v>
      </c>
      <c r="E3463" s="6" t="s">
        <v>1275</v>
      </c>
      <c r="F3463" t="s">
        <v>1272</v>
      </c>
      <c r="G3463" t="str">
        <f t="shared" si="7042"/>
        <v>DL2022078</v>
      </c>
      <c r="H3463" t="str">
        <f t="shared" si="7043"/>
        <v>06</v>
      </c>
      <c r="I3463" t="str">
        <f t="shared" si="7044"/>
        <v>Stillehavsøsters_06_20221124_DL2022078_NaerumGym</v>
      </c>
      <c r="J3463" t="str">
        <f>VLOOKUP(MID(C3463,4,6),Datasæt_Analysesystemer!$B$2:$E$69,3,FALSE)</f>
        <v>Stillehavsøsters</v>
      </c>
      <c r="K3463" t="str">
        <f t="shared" si="7045"/>
        <v>NK</v>
      </c>
      <c r="L3463" s="7" t="str">
        <f t="shared" si="7057"/>
        <v>No Ct</v>
      </c>
      <c r="M3463" t="str">
        <f t="shared" si="7046"/>
        <v/>
      </c>
      <c r="N3463" t="str">
        <f t="shared" si="7047"/>
        <v/>
      </c>
      <c r="O3463" t="str">
        <f t="shared" si="7048"/>
        <v/>
      </c>
    </row>
    <row r="3464" spans="1:24" x14ac:dyDescent="0.25">
      <c r="A3464" t="s">
        <v>86</v>
      </c>
      <c r="B3464" t="s">
        <v>76</v>
      </c>
      <c r="C3464" t="s">
        <v>87</v>
      </c>
      <c r="D3464" s="6">
        <v>0.01</v>
      </c>
      <c r="E3464" s="6" t="s">
        <v>1275</v>
      </c>
      <c r="F3464" t="s">
        <v>1272</v>
      </c>
      <c r="G3464" t="str">
        <f t="shared" si="7042"/>
        <v>DL2022078</v>
      </c>
      <c r="H3464" t="str">
        <f t="shared" si="7043"/>
        <v>06</v>
      </c>
      <c r="I3464" t="str">
        <f t="shared" si="7044"/>
        <v>Stillehavsøsters_06_20221124_DL2022078_NaerumGym</v>
      </c>
      <c r="J3464" t="str">
        <f>VLOOKUP(MID(C3464,4,6),Datasæt_Analysesystemer!$B$2:$E$69,3,FALSE)</f>
        <v>Stillehavsøsters</v>
      </c>
      <c r="K3464" t="str">
        <f t="shared" si="7045"/>
        <v>EP</v>
      </c>
      <c r="L3464" s="7" t="str">
        <f t="shared" si="7057"/>
        <v>No Ct</v>
      </c>
      <c r="M3464" t="str">
        <f t="shared" si="7046"/>
        <v/>
      </c>
      <c r="N3464" t="str">
        <f t="shared" si="7047"/>
        <v/>
      </c>
      <c r="O3464" t="str">
        <f t="shared" si="7048"/>
        <v/>
      </c>
    </row>
    <row r="3465" spans="1:24" x14ac:dyDescent="0.25">
      <c r="A3465" t="s">
        <v>105</v>
      </c>
      <c r="B3465" t="s">
        <v>76</v>
      </c>
      <c r="C3465" t="s">
        <v>87</v>
      </c>
      <c r="D3465" s="6">
        <v>0.01</v>
      </c>
      <c r="E3465" s="6" t="s">
        <v>1275</v>
      </c>
      <c r="F3465" t="s">
        <v>1272</v>
      </c>
      <c r="G3465" t="str">
        <f t="shared" si="7042"/>
        <v>DL2022078</v>
      </c>
      <c r="H3465" t="str">
        <f t="shared" si="7043"/>
        <v>06</v>
      </c>
      <c r="I3465" t="str">
        <f t="shared" si="7044"/>
        <v>Stillehavsøsters_06_20221124_DL2022078_NaerumGym</v>
      </c>
      <c r="J3465" t="str">
        <f>VLOOKUP(MID(C3465,4,6),Datasæt_Analysesystemer!$B$2:$E$69,3,FALSE)</f>
        <v>Stillehavsøsters</v>
      </c>
      <c r="K3465" t="str">
        <f t="shared" si="7045"/>
        <v>EP</v>
      </c>
      <c r="L3465" s="7" t="str">
        <f t="shared" si="7057"/>
        <v>No Ct</v>
      </c>
      <c r="M3465" t="str">
        <f t="shared" si="7046"/>
        <v/>
      </c>
      <c r="N3465" t="str">
        <f t="shared" si="7047"/>
        <v/>
      </c>
      <c r="O3465" t="str">
        <f t="shared" si="7048"/>
        <v/>
      </c>
    </row>
    <row r="3466" spans="1:24" x14ac:dyDescent="0.25">
      <c r="A3466" t="s">
        <v>37</v>
      </c>
      <c r="B3466" t="s">
        <v>23</v>
      </c>
      <c r="C3466" t="s">
        <v>38</v>
      </c>
      <c r="D3466" s="6">
        <v>0.01</v>
      </c>
      <c r="E3466" s="6">
        <v>35.56</v>
      </c>
      <c r="F3466" t="s">
        <v>1272</v>
      </c>
      <c r="G3466" t="str">
        <f t="shared" si="7042"/>
        <v>DL2022078</v>
      </c>
      <c r="H3466" t="str">
        <f t="shared" si="7043"/>
        <v>07</v>
      </c>
      <c r="I3466" t="str">
        <f t="shared" si="7044"/>
        <v>Odder_07_20221124_DL2022078_NaerumGym</v>
      </c>
      <c r="J3466" t="str">
        <f>VLOOKUP(MID(C3466,4,6),Datasæt_Analysesystemer!$B$2:$E$69,3,FALSE)</f>
        <v>Odder</v>
      </c>
      <c r="K3466" t="str">
        <f t="shared" si="7045"/>
        <v>PK</v>
      </c>
      <c r="L3466" s="7">
        <f t="shared" si="7057"/>
        <v>35.56</v>
      </c>
      <c r="M3466">
        <f t="shared" si="7046"/>
        <v>35.56</v>
      </c>
      <c r="N3466">
        <f t="shared" si="7047"/>
        <v>0</v>
      </c>
      <c r="O3466">
        <f t="shared" si="7048"/>
        <v>0</v>
      </c>
      <c r="Q3466">
        <f t="shared" ref="Q3466" si="7162">IF(L3468="No Ct",0,L3468)</f>
        <v>0</v>
      </c>
      <c r="R3466">
        <f t="shared" ref="R3466" si="7163">IF(L3469="No Ct",0,L3469)</f>
        <v>0</v>
      </c>
      <c r="S3466" t="str">
        <f t="shared" ref="S3466" si="7164">IF(AND(M3466&gt;0,N3466=0),"Valid","Invalid")</f>
        <v>Valid</v>
      </c>
      <c r="T3466" t="str">
        <f t="shared" ref="T3466" si="7165">IF(OR(Q3466&gt;1,R3466&gt;1),"Present","Absent")</f>
        <v>Absent</v>
      </c>
      <c r="U3466" t="str">
        <f t="shared" ref="U3466" si="7166">IF(OR(AND(Q3466&gt;1,Q3466&lt;41),AND(R3466&gt;1,R3466&lt;41)),"Ct&lt;41","Ct&gt;41")</f>
        <v>Ct&gt;41</v>
      </c>
      <c r="V3466" t="str">
        <f t="shared" ref="V3466" si="7167">J3466</f>
        <v>Odder</v>
      </c>
      <c r="W3466" t="str">
        <f t="shared" ref="W3466" si="7168">MID(F3466,10,9)</f>
        <v>DL2022078</v>
      </c>
      <c r="X3466" t="str">
        <f t="shared" ref="X3466" si="7169">W3466&amp;"_"&amp;V3466&amp;"_"&amp;S3466&amp;"_"&amp;T3466&amp;"_"&amp;U3466</f>
        <v>DL2022078_Odder_Valid_Absent_Ct&gt;41</v>
      </c>
    </row>
    <row r="3467" spans="1:24" x14ac:dyDescent="0.25">
      <c r="A3467" t="s">
        <v>63</v>
      </c>
      <c r="B3467" t="s">
        <v>51</v>
      </c>
      <c r="C3467" t="s">
        <v>64</v>
      </c>
      <c r="D3467" s="6">
        <v>0.01</v>
      </c>
      <c r="E3467" s="6" t="s">
        <v>1275</v>
      </c>
      <c r="F3467" t="s">
        <v>1272</v>
      </c>
      <c r="G3467" t="str">
        <f t="shared" si="7042"/>
        <v>DL2022078</v>
      </c>
      <c r="H3467" t="str">
        <f t="shared" si="7043"/>
        <v>07</v>
      </c>
      <c r="I3467" t="str">
        <f t="shared" si="7044"/>
        <v>Odder_07_20221124_DL2022078_NaerumGym</v>
      </c>
      <c r="J3467" t="str">
        <f>VLOOKUP(MID(C3467,4,6),Datasæt_Analysesystemer!$B$2:$E$69,3,FALSE)</f>
        <v>Odder</v>
      </c>
      <c r="K3467" t="str">
        <f t="shared" si="7045"/>
        <v>NK</v>
      </c>
      <c r="L3467" s="7" t="str">
        <f t="shared" si="7057"/>
        <v>No Ct</v>
      </c>
      <c r="M3467" t="str">
        <f t="shared" si="7046"/>
        <v/>
      </c>
      <c r="N3467" t="str">
        <f t="shared" si="7047"/>
        <v/>
      </c>
      <c r="O3467" t="str">
        <f t="shared" si="7048"/>
        <v/>
      </c>
    </row>
    <row r="3468" spans="1:24" x14ac:dyDescent="0.25">
      <c r="A3468" t="s">
        <v>88</v>
      </c>
      <c r="B3468" t="s">
        <v>76</v>
      </c>
      <c r="C3468" t="s">
        <v>89</v>
      </c>
      <c r="D3468" s="6">
        <v>0.01</v>
      </c>
      <c r="E3468" s="6" t="s">
        <v>1275</v>
      </c>
      <c r="F3468" t="s">
        <v>1272</v>
      </c>
      <c r="G3468" t="str">
        <f t="shared" si="7042"/>
        <v>DL2022078</v>
      </c>
      <c r="H3468" t="str">
        <f t="shared" si="7043"/>
        <v>07</v>
      </c>
      <c r="I3468" t="str">
        <f t="shared" si="7044"/>
        <v>Odder_07_20221124_DL2022078_NaerumGym</v>
      </c>
      <c r="J3468" t="str">
        <f>VLOOKUP(MID(C3468,4,6),Datasæt_Analysesystemer!$B$2:$E$69,3,FALSE)</f>
        <v>Odder</v>
      </c>
      <c r="K3468" t="str">
        <f t="shared" si="7045"/>
        <v>EP</v>
      </c>
      <c r="L3468" s="7" t="str">
        <f t="shared" si="7057"/>
        <v>No Ct</v>
      </c>
      <c r="M3468" t="str">
        <f t="shared" si="7046"/>
        <v/>
      </c>
      <c r="N3468" t="str">
        <f t="shared" si="7047"/>
        <v/>
      </c>
      <c r="O3468" t="str">
        <f t="shared" si="7048"/>
        <v/>
      </c>
    </row>
    <row r="3469" spans="1:24" x14ac:dyDescent="0.25">
      <c r="A3469" t="s">
        <v>106</v>
      </c>
      <c r="B3469" t="s">
        <v>76</v>
      </c>
      <c r="C3469" t="s">
        <v>89</v>
      </c>
      <c r="D3469" s="6">
        <v>0.01</v>
      </c>
      <c r="E3469" s="6" t="s">
        <v>1275</v>
      </c>
      <c r="F3469" t="s">
        <v>1272</v>
      </c>
      <c r="G3469" t="str">
        <f t="shared" si="7042"/>
        <v>DL2022078</v>
      </c>
      <c r="H3469" t="str">
        <f t="shared" si="7043"/>
        <v>07</v>
      </c>
      <c r="I3469" t="str">
        <f t="shared" si="7044"/>
        <v>Odder_07_20221124_DL2022078_NaerumGym</v>
      </c>
      <c r="J3469" t="str">
        <f>VLOOKUP(MID(C3469,4,6),Datasæt_Analysesystemer!$B$2:$E$69,3,FALSE)</f>
        <v>Odder</v>
      </c>
      <c r="K3469" t="str">
        <f t="shared" si="7045"/>
        <v>EP</v>
      </c>
      <c r="L3469" s="7" t="str">
        <f t="shared" si="7057"/>
        <v>No Ct</v>
      </c>
      <c r="M3469" t="str">
        <f t="shared" si="7046"/>
        <v/>
      </c>
      <c r="N3469" t="str">
        <f t="shared" si="7047"/>
        <v/>
      </c>
      <c r="O3469" t="str">
        <f t="shared" si="7048"/>
        <v/>
      </c>
    </row>
    <row r="3470" spans="1:24" x14ac:dyDescent="0.25">
      <c r="A3470" t="s">
        <v>40</v>
      </c>
      <c r="B3470" t="s">
        <v>23</v>
      </c>
      <c r="C3470" t="s">
        <v>41</v>
      </c>
      <c r="D3470" s="6">
        <v>0.01</v>
      </c>
      <c r="E3470" s="6">
        <v>30.63</v>
      </c>
      <c r="F3470" t="s">
        <v>1272</v>
      </c>
      <c r="G3470" t="str">
        <f t="shared" si="7042"/>
        <v>DL2022078</v>
      </c>
      <c r="H3470" t="str">
        <f t="shared" si="7043"/>
        <v>08</v>
      </c>
      <c r="I3470" t="str">
        <f t="shared" si="7044"/>
        <v>Odder_08_20221124_DL2022078_NaerumGym</v>
      </c>
      <c r="J3470" t="str">
        <f>VLOOKUP(MID(C3470,4,6),Datasæt_Analysesystemer!$B$2:$E$69,3,FALSE)</f>
        <v>Odder</v>
      </c>
      <c r="K3470" t="str">
        <f t="shared" si="7045"/>
        <v>PK</v>
      </c>
      <c r="L3470" s="7">
        <f t="shared" si="7057"/>
        <v>30.63</v>
      </c>
      <c r="M3470">
        <f t="shared" si="7046"/>
        <v>30.63</v>
      </c>
      <c r="N3470">
        <f t="shared" si="7047"/>
        <v>0</v>
      </c>
      <c r="O3470">
        <f t="shared" si="7048"/>
        <v>0</v>
      </c>
      <c r="Q3470">
        <f t="shared" ref="Q3470" si="7170">IF(L3472="No Ct",0,L3472)</f>
        <v>0</v>
      </c>
      <c r="R3470">
        <f t="shared" ref="R3470" si="7171">IF(L3473="No Ct",0,L3473)</f>
        <v>0</v>
      </c>
      <c r="S3470" t="str">
        <f t="shared" ref="S3470" si="7172">IF(AND(M3470&gt;0,N3470=0),"Valid","Invalid")</f>
        <v>Valid</v>
      </c>
      <c r="T3470" t="str">
        <f t="shared" ref="T3470" si="7173">IF(OR(Q3470&gt;1,R3470&gt;1),"Present","Absent")</f>
        <v>Absent</v>
      </c>
      <c r="U3470" t="str">
        <f t="shared" ref="U3470" si="7174">IF(OR(AND(Q3470&gt;1,Q3470&lt;41),AND(R3470&gt;1,R3470&lt;41)),"Ct&lt;41","Ct&gt;41")</f>
        <v>Ct&gt;41</v>
      </c>
      <c r="V3470" t="str">
        <f t="shared" ref="V3470" si="7175">J3470</f>
        <v>Odder</v>
      </c>
      <c r="W3470" t="str">
        <f t="shared" ref="W3470" si="7176">MID(F3470,10,9)</f>
        <v>DL2022078</v>
      </c>
      <c r="X3470" t="str">
        <f t="shared" ref="X3470" si="7177">W3470&amp;"_"&amp;V3470&amp;"_"&amp;S3470&amp;"_"&amp;T3470&amp;"_"&amp;U3470</f>
        <v>DL2022078_Odder_Valid_Absent_Ct&gt;41</v>
      </c>
    </row>
    <row r="3471" spans="1:24" x14ac:dyDescent="0.25">
      <c r="A3471" t="s">
        <v>65</v>
      </c>
      <c r="B3471" t="s">
        <v>51</v>
      </c>
      <c r="C3471" t="s">
        <v>66</v>
      </c>
      <c r="D3471" s="6">
        <v>0.01</v>
      </c>
      <c r="E3471" s="6" t="s">
        <v>1275</v>
      </c>
      <c r="F3471" t="s">
        <v>1272</v>
      </c>
      <c r="G3471" t="str">
        <f t="shared" si="7042"/>
        <v>DL2022078</v>
      </c>
      <c r="H3471" t="str">
        <f t="shared" si="7043"/>
        <v>08</v>
      </c>
      <c r="I3471" t="str">
        <f t="shared" si="7044"/>
        <v>Odder_08_20221124_DL2022078_NaerumGym</v>
      </c>
      <c r="J3471" t="str">
        <f>VLOOKUP(MID(C3471,4,6),Datasæt_Analysesystemer!$B$2:$E$69,3,FALSE)</f>
        <v>Odder</v>
      </c>
      <c r="K3471" t="str">
        <f t="shared" si="7045"/>
        <v>NK</v>
      </c>
      <c r="L3471" s="7" t="str">
        <f t="shared" si="7057"/>
        <v>No Ct</v>
      </c>
      <c r="M3471" t="str">
        <f t="shared" si="7046"/>
        <v/>
      </c>
      <c r="N3471" t="str">
        <f t="shared" si="7047"/>
        <v/>
      </c>
      <c r="O3471" t="str">
        <f t="shared" si="7048"/>
        <v/>
      </c>
    </row>
    <row r="3472" spans="1:24" x14ac:dyDescent="0.25">
      <c r="A3472" t="s">
        <v>90</v>
      </c>
      <c r="B3472" t="s">
        <v>76</v>
      </c>
      <c r="C3472" t="s">
        <v>91</v>
      </c>
      <c r="D3472" s="6">
        <v>0.01</v>
      </c>
      <c r="E3472" s="6" t="s">
        <v>1275</v>
      </c>
      <c r="F3472" t="s">
        <v>1272</v>
      </c>
      <c r="G3472" t="str">
        <f t="shared" si="7042"/>
        <v>DL2022078</v>
      </c>
      <c r="H3472" t="str">
        <f t="shared" si="7043"/>
        <v>08</v>
      </c>
      <c r="I3472" t="str">
        <f t="shared" si="7044"/>
        <v>Odder_08_20221124_DL2022078_NaerumGym</v>
      </c>
      <c r="J3472" t="str">
        <f>VLOOKUP(MID(C3472,4,6),Datasæt_Analysesystemer!$B$2:$E$69,3,FALSE)</f>
        <v>Odder</v>
      </c>
      <c r="K3472" t="str">
        <f t="shared" si="7045"/>
        <v>EP</v>
      </c>
      <c r="L3472" s="7" t="str">
        <f t="shared" si="7057"/>
        <v>No Ct</v>
      </c>
      <c r="M3472" t="str">
        <f t="shared" si="7046"/>
        <v/>
      </c>
      <c r="N3472" t="str">
        <f t="shared" si="7047"/>
        <v/>
      </c>
      <c r="O3472" t="str">
        <f t="shared" si="7048"/>
        <v/>
      </c>
    </row>
    <row r="3473" spans="1:24" x14ac:dyDescent="0.25">
      <c r="A3473" t="s">
        <v>107</v>
      </c>
      <c r="B3473" t="s">
        <v>76</v>
      </c>
      <c r="C3473" t="s">
        <v>91</v>
      </c>
      <c r="D3473" s="6">
        <v>0.01</v>
      </c>
      <c r="E3473" s="6" t="s">
        <v>1275</v>
      </c>
      <c r="F3473" t="s">
        <v>1272</v>
      </c>
      <c r="G3473" t="str">
        <f t="shared" si="7042"/>
        <v>DL2022078</v>
      </c>
      <c r="H3473" t="str">
        <f t="shared" si="7043"/>
        <v>08</v>
      </c>
      <c r="I3473" t="str">
        <f t="shared" si="7044"/>
        <v>Odder_08_20221124_DL2022078_NaerumGym</v>
      </c>
      <c r="J3473" t="str">
        <f>VLOOKUP(MID(C3473,4,6),Datasæt_Analysesystemer!$B$2:$E$69,3,FALSE)</f>
        <v>Odder</v>
      </c>
      <c r="K3473" t="str">
        <f t="shared" si="7045"/>
        <v>EP</v>
      </c>
      <c r="L3473" s="7" t="str">
        <f t="shared" si="7057"/>
        <v>No Ct</v>
      </c>
      <c r="M3473" t="str">
        <f t="shared" si="7046"/>
        <v/>
      </c>
      <c r="N3473" t="str">
        <f t="shared" si="7047"/>
        <v/>
      </c>
      <c r="O3473" t="str">
        <f t="shared" si="7048"/>
        <v/>
      </c>
    </row>
    <row r="3474" spans="1:24" x14ac:dyDescent="0.25">
      <c r="A3474" t="s">
        <v>42</v>
      </c>
      <c r="B3474" t="s">
        <v>23</v>
      </c>
      <c r="C3474" t="s">
        <v>43</v>
      </c>
      <c r="D3474" s="6">
        <v>0.01</v>
      </c>
      <c r="E3474" s="6">
        <v>28.05</v>
      </c>
      <c r="F3474" t="s">
        <v>1272</v>
      </c>
      <c r="G3474" t="str">
        <f t="shared" ref="G3474:G3537" si="7178">MID(F3474,10,9)</f>
        <v>DL2022078</v>
      </c>
      <c r="H3474" t="str">
        <f t="shared" ref="H3474:H3537" si="7179">LEFT(C3474,2)</f>
        <v>09</v>
      </c>
      <c r="I3474" t="str">
        <f t="shared" ref="I3474:I3537" si="7180">J3474&amp;"_"&amp;H3474&amp;"_"&amp;F3474</f>
        <v>Blå svømmekrabbe_09_20221124_DL2022078_NaerumGym</v>
      </c>
      <c r="J3474" t="str">
        <f>VLOOKUP(MID(C3474,4,6),Datasæt_Analysesystemer!$B$2:$E$69,3,FALSE)</f>
        <v>Blå svømmekrabbe</v>
      </c>
      <c r="K3474" t="str">
        <f t="shared" ref="K3474:K3537" si="7181">RIGHT(C3474,2)</f>
        <v>PK</v>
      </c>
      <c r="L3474" s="7">
        <f t="shared" si="7057"/>
        <v>28.05</v>
      </c>
      <c r="M3474">
        <f t="shared" ref="M3474:M3537" si="7182">IF(K3474="PK",SUMIFS(L:L,K:K,"PK",I:I,I3474),"")</f>
        <v>28.05</v>
      </c>
      <c r="N3474">
        <f t="shared" ref="N3474:N3537" si="7183">IF(K3474="PK",SUMIFS(L:L,K:K,"NK",I:I,I3474),"")</f>
        <v>0</v>
      </c>
      <c r="O3474">
        <f t="shared" ref="O3474:O3537" si="7184">IF(K3474="PK",SUMIFS(L:L,K:K,"EP",I:I,I3474),"")</f>
        <v>0</v>
      </c>
      <c r="Q3474">
        <f t="shared" ref="Q3474" si="7185">IF(L3476="No Ct",0,L3476)</f>
        <v>0</v>
      </c>
      <c r="R3474">
        <f t="shared" ref="R3474" si="7186">IF(L3477="No Ct",0,L3477)</f>
        <v>0</v>
      </c>
      <c r="S3474" t="str">
        <f t="shared" ref="S3474" si="7187">IF(AND(M3474&gt;0,N3474=0),"Valid","Invalid")</f>
        <v>Valid</v>
      </c>
      <c r="T3474" t="str">
        <f t="shared" ref="T3474" si="7188">IF(OR(Q3474&gt;1,R3474&gt;1),"Present","Absent")</f>
        <v>Absent</v>
      </c>
      <c r="U3474" t="str">
        <f t="shared" ref="U3474" si="7189">IF(OR(AND(Q3474&gt;1,Q3474&lt;41),AND(R3474&gt;1,R3474&lt;41)),"Ct&lt;41","Ct&gt;41")</f>
        <v>Ct&gt;41</v>
      </c>
      <c r="V3474" t="str">
        <f t="shared" ref="V3474" si="7190">J3474</f>
        <v>Blå svømmekrabbe</v>
      </c>
      <c r="W3474" t="str">
        <f t="shared" ref="W3474" si="7191">MID(F3474,10,9)</f>
        <v>DL2022078</v>
      </c>
      <c r="X3474" t="str">
        <f t="shared" ref="X3474" si="7192">W3474&amp;"_"&amp;V3474&amp;"_"&amp;S3474&amp;"_"&amp;T3474&amp;"_"&amp;U3474</f>
        <v>DL2022078_Blå svømmekrabbe_Valid_Absent_Ct&gt;41</v>
      </c>
    </row>
    <row r="3475" spans="1:24" x14ac:dyDescent="0.25">
      <c r="A3475" t="s">
        <v>67</v>
      </c>
      <c r="B3475" t="s">
        <v>51</v>
      </c>
      <c r="C3475" t="s">
        <v>68</v>
      </c>
      <c r="D3475" s="6">
        <v>0.01</v>
      </c>
      <c r="E3475" s="6" t="s">
        <v>1275</v>
      </c>
      <c r="F3475" t="s">
        <v>1272</v>
      </c>
      <c r="G3475" t="str">
        <f t="shared" si="7178"/>
        <v>DL2022078</v>
      </c>
      <c r="H3475" t="str">
        <f t="shared" si="7179"/>
        <v>09</v>
      </c>
      <c r="I3475" t="str">
        <f t="shared" si="7180"/>
        <v>Blå svømmekrabbe_09_20221124_DL2022078_NaerumGym</v>
      </c>
      <c r="J3475" t="str">
        <f>VLOOKUP(MID(C3475,4,6),Datasæt_Analysesystemer!$B$2:$E$69,3,FALSE)</f>
        <v>Blå svømmekrabbe</v>
      </c>
      <c r="K3475" t="str">
        <f t="shared" si="7181"/>
        <v>NK</v>
      </c>
      <c r="L3475" s="7" t="str">
        <f t="shared" ref="L3475:L3538" si="7193">IF(TRIM(E3475)="No Ct","No Ct",E3475)</f>
        <v>No Ct</v>
      </c>
      <c r="M3475" t="str">
        <f t="shared" si="7182"/>
        <v/>
      </c>
      <c r="N3475" t="str">
        <f t="shared" si="7183"/>
        <v/>
      </c>
      <c r="O3475" t="str">
        <f t="shared" si="7184"/>
        <v/>
      </c>
    </row>
    <row r="3476" spans="1:24" x14ac:dyDescent="0.25">
      <c r="A3476" t="s">
        <v>92</v>
      </c>
      <c r="B3476" t="s">
        <v>76</v>
      </c>
      <c r="C3476" t="s">
        <v>93</v>
      </c>
      <c r="D3476" s="6">
        <v>0.01</v>
      </c>
      <c r="E3476" s="6" t="s">
        <v>1275</v>
      </c>
      <c r="F3476" t="s">
        <v>1272</v>
      </c>
      <c r="G3476" t="str">
        <f t="shared" si="7178"/>
        <v>DL2022078</v>
      </c>
      <c r="H3476" t="str">
        <f t="shared" si="7179"/>
        <v>09</v>
      </c>
      <c r="I3476" t="str">
        <f t="shared" si="7180"/>
        <v>Blå svømmekrabbe_09_20221124_DL2022078_NaerumGym</v>
      </c>
      <c r="J3476" t="str">
        <f>VLOOKUP(MID(C3476,4,6),Datasæt_Analysesystemer!$B$2:$E$69,3,FALSE)</f>
        <v>Blå svømmekrabbe</v>
      </c>
      <c r="K3476" t="str">
        <f t="shared" si="7181"/>
        <v>EP</v>
      </c>
      <c r="L3476" s="7" t="str">
        <f t="shared" si="7193"/>
        <v>No Ct</v>
      </c>
      <c r="M3476" t="str">
        <f t="shared" si="7182"/>
        <v/>
      </c>
      <c r="N3476" t="str">
        <f t="shared" si="7183"/>
        <v/>
      </c>
      <c r="O3476" t="str">
        <f t="shared" si="7184"/>
        <v/>
      </c>
    </row>
    <row r="3477" spans="1:24" x14ac:dyDescent="0.25">
      <c r="A3477" t="s">
        <v>108</v>
      </c>
      <c r="B3477" t="s">
        <v>76</v>
      </c>
      <c r="C3477" t="s">
        <v>93</v>
      </c>
      <c r="D3477" s="6">
        <v>0.01</v>
      </c>
      <c r="E3477" s="6" t="s">
        <v>1275</v>
      </c>
      <c r="F3477" t="s">
        <v>1272</v>
      </c>
      <c r="G3477" t="str">
        <f t="shared" si="7178"/>
        <v>DL2022078</v>
      </c>
      <c r="H3477" t="str">
        <f t="shared" si="7179"/>
        <v>09</v>
      </c>
      <c r="I3477" t="str">
        <f t="shared" si="7180"/>
        <v>Blå svømmekrabbe_09_20221124_DL2022078_NaerumGym</v>
      </c>
      <c r="J3477" t="str">
        <f>VLOOKUP(MID(C3477,4,6),Datasæt_Analysesystemer!$B$2:$E$69,3,FALSE)</f>
        <v>Blå svømmekrabbe</v>
      </c>
      <c r="K3477" t="str">
        <f t="shared" si="7181"/>
        <v>EP</v>
      </c>
      <c r="L3477" s="7" t="str">
        <f t="shared" si="7193"/>
        <v>No Ct</v>
      </c>
      <c r="M3477" t="str">
        <f t="shared" si="7182"/>
        <v/>
      </c>
      <c r="N3477" t="str">
        <f t="shared" si="7183"/>
        <v/>
      </c>
      <c r="O3477" t="str">
        <f t="shared" si="7184"/>
        <v/>
      </c>
    </row>
    <row r="3478" spans="1:24" x14ac:dyDescent="0.25">
      <c r="A3478" t="s">
        <v>44</v>
      </c>
      <c r="B3478" t="s">
        <v>23</v>
      </c>
      <c r="C3478" t="s">
        <v>45</v>
      </c>
      <c r="D3478" s="6">
        <v>0.01</v>
      </c>
      <c r="E3478" s="6">
        <v>28.58</v>
      </c>
      <c r="F3478" t="s">
        <v>1272</v>
      </c>
      <c r="G3478" t="str">
        <f t="shared" si="7178"/>
        <v>DL2022078</v>
      </c>
      <c r="H3478" t="str">
        <f t="shared" si="7179"/>
        <v>10</v>
      </c>
      <c r="I3478" t="str">
        <f t="shared" si="7180"/>
        <v>Blå svømmekrabbe_10_20221124_DL2022078_NaerumGym</v>
      </c>
      <c r="J3478" t="str">
        <f>VLOOKUP(MID(C3478,4,6),Datasæt_Analysesystemer!$B$2:$E$69,3,FALSE)</f>
        <v>Blå svømmekrabbe</v>
      </c>
      <c r="K3478" t="str">
        <f t="shared" si="7181"/>
        <v>PK</v>
      </c>
      <c r="L3478" s="7">
        <f t="shared" si="7193"/>
        <v>28.58</v>
      </c>
      <c r="M3478">
        <f t="shared" si="7182"/>
        <v>28.58</v>
      </c>
      <c r="N3478">
        <f t="shared" si="7183"/>
        <v>0</v>
      </c>
      <c r="O3478">
        <f t="shared" si="7184"/>
        <v>0</v>
      </c>
      <c r="Q3478">
        <f t="shared" ref="Q3478" si="7194">IF(L3480="No Ct",0,L3480)</f>
        <v>0</v>
      </c>
      <c r="R3478">
        <f t="shared" ref="R3478" si="7195">IF(L3481="No Ct",0,L3481)</f>
        <v>0</v>
      </c>
      <c r="S3478" t="str">
        <f t="shared" ref="S3478" si="7196">IF(AND(M3478&gt;0,N3478=0),"Valid","Invalid")</f>
        <v>Valid</v>
      </c>
      <c r="T3478" t="str">
        <f t="shared" ref="T3478" si="7197">IF(OR(Q3478&gt;1,R3478&gt;1),"Present","Absent")</f>
        <v>Absent</v>
      </c>
      <c r="U3478" t="str">
        <f t="shared" ref="U3478" si="7198">IF(OR(AND(Q3478&gt;1,Q3478&lt;41),AND(R3478&gt;1,R3478&lt;41)),"Ct&lt;41","Ct&gt;41")</f>
        <v>Ct&gt;41</v>
      </c>
      <c r="V3478" t="str">
        <f t="shared" ref="V3478" si="7199">J3478</f>
        <v>Blå svømmekrabbe</v>
      </c>
      <c r="W3478" t="str">
        <f t="shared" ref="W3478" si="7200">MID(F3478,10,9)</f>
        <v>DL2022078</v>
      </c>
      <c r="X3478" t="str">
        <f t="shared" ref="X3478" si="7201">W3478&amp;"_"&amp;V3478&amp;"_"&amp;S3478&amp;"_"&amp;T3478&amp;"_"&amp;U3478</f>
        <v>DL2022078_Blå svømmekrabbe_Valid_Absent_Ct&gt;41</v>
      </c>
    </row>
    <row r="3479" spans="1:24" x14ac:dyDescent="0.25">
      <c r="A3479" t="s">
        <v>69</v>
      </c>
      <c r="B3479" t="s">
        <v>51</v>
      </c>
      <c r="C3479" t="s">
        <v>70</v>
      </c>
      <c r="D3479" s="6">
        <v>0.01</v>
      </c>
      <c r="E3479" s="6" t="s">
        <v>1275</v>
      </c>
      <c r="F3479" t="s">
        <v>1272</v>
      </c>
      <c r="G3479" t="str">
        <f t="shared" si="7178"/>
        <v>DL2022078</v>
      </c>
      <c r="H3479" t="str">
        <f t="shared" si="7179"/>
        <v>10</v>
      </c>
      <c r="I3479" t="str">
        <f t="shared" si="7180"/>
        <v>Blå svømmekrabbe_10_20221124_DL2022078_NaerumGym</v>
      </c>
      <c r="J3479" t="str">
        <f>VLOOKUP(MID(C3479,4,6),Datasæt_Analysesystemer!$B$2:$E$69,3,FALSE)</f>
        <v>Blå svømmekrabbe</v>
      </c>
      <c r="K3479" t="str">
        <f t="shared" si="7181"/>
        <v>NK</v>
      </c>
      <c r="L3479" s="7" t="str">
        <f t="shared" si="7193"/>
        <v>No Ct</v>
      </c>
      <c r="M3479" t="str">
        <f t="shared" si="7182"/>
        <v/>
      </c>
      <c r="N3479" t="str">
        <f t="shared" si="7183"/>
        <v/>
      </c>
      <c r="O3479" t="str">
        <f t="shared" si="7184"/>
        <v/>
      </c>
    </row>
    <row r="3480" spans="1:24" x14ac:dyDescent="0.25">
      <c r="A3480" t="s">
        <v>94</v>
      </c>
      <c r="B3480" t="s">
        <v>76</v>
      </c>
      <c r="C3480" t="s">
        <v>95</v>
      </c>
      <c r="D3480" s="6">
        <v>0.01</v>
      </c>
      <c r="E3480" s="6" t="s">
        <v>1275</v>
      </c>
      <c r="F3480" t="s">
        <v>1272</v>
      </c>
      <c r="G3480" t="str">
        <f t="shared" si="7178"/>
        <v>DL2022078</v>
      </c>
      <c r="H3480" t="str">
        <f t="shared" si="7179"/>
        <v>10</v>
      </c>
      <c r="I3480" t="str">
        <f t="shared" si="7180"/>
        <v>Blå svømmekrabbe_10_20221124_DL2022078_NaerumGym</v>
      </c>
      <c r="J3480" t="str">
        <f>VLOOKUP(MID(C3480,4,6),Datasæt_Analysesystemer!$B$2:$E$69,3,FALSE)</f>
        <v>Blå svømmekrabbe</v>
      </c>
      <c r="K3480" t="str">
        <f t="shared" si="7181"/>
        <v>EP</v>
      </c>
      <c r="L3480" s="7" t="str">
        <f t="shared" si="7193"/>
        <v>No Ct</v>
      </c>
      <c r="M3480" t="str">
        <f t="shared" si="7182"/>
        <v/>
      </c>
      <c r="N3480" t="str">
        <f t="shared" si="7183"/>
        <v/>
      </c>
      <c r="O3480" t="str">
        <f t="shared" si="7184"/>
        <v/>
      </c>
    </row>
    <row r="3481" spans="1:24" x14ac:dyDescent="0.25">
      <c r="A3481" t="s">
        <v>109</v>
      </c>
      <c r="B3481" t="s">
        <v>76</v>
      </c>
      <c r="C3481" t="s">
        <v>95</v>
      </c>
      <c r="D3481" s="6">
        <v>0.01</v>
      </c>
      <c r="E3481" s="6" t="s">
        <v>1275</v>
      </c>
      <c r="F3481" t="s">
        <v>1272</v>
      </c>
      <c r="G3481" t="str">
        <f t="shared" si="7178"/>
        <v>DL2022078</v>
      </c>
      <c r="H3481" t="str">
        <f t="shared" si="7179"/>
        <v>10</v>
      </c>
      <c r="I3481" t="str">
        <f t="shared" si="7180"/>
        <v>Blå svømmekrabbe_10_20221124_DL2022078_NaerumGym</v>
      </c>
      <c r="J3481" t="str">
        <f>VLOOKUP(MID(C3481,4,6),Datasæt_Analysesystemer!$B$2:$E$69,3,FALSE)</f>
        <v>Blå svømmekrabbe</v>
      </c>
      <c r="K3481" t="str">
        <f t="shared" si="7181"/>
        <v>EP</v>
      </c>
      <c r="L3481" s="7" t="str">
        <f t="shared" si="7193"/>
        <v>No Ct</v>
      </c>
      <c r="M3481" t="str">
        <f t="shared" si="7182"/>
        <v/>
      </c>
      <c r="N3481" t="str">
        <f t="shared" si="7183"/>
        <v/>
      </c>
      <c r="O3481" t="str">
        <f t="shared" si="7184"/>
        <v/>
      </c>
    </row>
    <row r="3482" spans="1:24" x14ac:dyDescent="0.25">
      <c r="A3482" t="s">
        <v>46</v>
      </c>
      <c r="B3482" t="s">
        <v>23</v>
      </c>
      <c r="C3482" t="s">
        <v>47</v>
      </c>
      <c r="D3482" s="6">
        <v>0.01</v>
      </c>
      <c r="E3482" s="6">
        <v>37.54</v>
      </c>
      <c r="F3482" t="s">
        <v>1272</v>
      </c>
      <c r="G3482" t="str">
        <f t="shared" si="7178"/>
        <v>DL2022078</v>
      </c>
      <c r="H3482" t="str">
        <f t="shared" si="7179"/>
        <v>11</v>
      </c>
      <c r="I3482" t="str">
        <f t="shared" si="7180"/>
        <v>Amerikansk ribbegople_11_20221124_DL2022078_NaerumGym</v>
      </c>
      <c r="J3482" t="str">
        <f>VLOOKUP(MID(C3482,4,6),Datasæt_Analysesystemer!$B$2:$E$69,3,FALSE)</f>
        <v>Amerikansk ribbegople</v>
      </c>
      <c r="K3482" t="str">
        <f t="shared" si="7181"/>
        <v>PK</v>
      </c>
      <c r="L3482" s="7">
        <f t="shared" si="7193"/>
        <v>37.54</v>
      </c>
      <c r="M3482">
        <f t="shared" si="7182"/>
        <v>37.54</v>
      </c>
      <c r="N3482">
        <f t="shared" si="7183"/>
        <v>0</v>
      </c>
      <c r="O3482">
        <f t="shared" si="7184"/>
        <v>79.27000000000001</v>
      </c>
      <c r="Q3482">
        <f t="shared" ref="Q3482" si="7202">IF(L3484="No Ct",0,L3484)</f>
        <v>39.630000000000003</v>
      </c>
      <c r="R3482">
        <f t="shared" ref="R3482" si="7203">IF(L3485="No Ct",0,L3485)</f>
        <v>39.64</v>
      </c>
      <c r="S3482" t="str">
        <f t="shared" ref="S3482" si="7204">IF(AND(M3482&gt;0,N3482=0),"Valid","Invalid")</f>
        <v>Valid</v>
      </c>
      <c r="T3482" t="str">
        <f t="shared" ref="T3482" si="7205">IF(OR(Q3482&gt;1,R3482&gt;1),"Present","Absent")</f>
        <v>Present</v>
      </c>
      <c r="U3482" t="str">
        <f t="shared" ref="U3482" si="7206">IF(OR(AND(Q3482&gt;1,Q3482&lt;41),AND(R3482&gt;1,R3482&lt;41)),"Ct&lt;41","Ct&gt;41")</f>
        <v>Ct&lt;41</v>
      </c>
      <c r="V3482" t="str">
        <f t="shared" ref="V3482" si="7207">J3482</f>
        <v>Amerikansk ribbegople</v>
      </c>
      <c r="W3482" t="str">
        <f t="shared" ref="W3482" si="7208">MID(F3482,10,9)</f>
        <v>DL2022078</v>
      </c>
      <c r="X3482" t="str">
        <f t="shared" ref="X3482" si="7209">W3482&amp;"_"&amp;V3482&amp;"_"&amp;S3482&amp;"_"&amp;T3482&amp;"_"&amp;U3482</f>
        <v>DL2022078_Amerikansk ribbegople_Valid_Present_Ct&lt;41</v>
      </c>
    </row>
    <row r="3483" spans="1:24" x14ac:dyDescent="0.25">
      <c r="A3483" t="s">
        <v>71</v>
      </c>
      <c r="B3483" t="s">
        <v>51</v>
      </c>
      <c r="C3483" t="s">
        <v>72</v>
      </c>
      <c r="D3483" s="6">
        <v>0.01</v>
      </c>
      <c r="E3483" s="6" t="s">
        <v>1275</v>
      </c>
      <c r="F3483" t="s">
        <v>1272</v>
      </c>
      <c r="G3483" t="str">
        <f t="shared" si="7178"/>
        <v>DL2022078</v>
      </c>
      <c r="H3483" t="str">
        <f t="shared" si="7179"/>
        <v>11</v>
      </c>
      <c r="I3483" t="str">
        <f t="shared" si="7180"/>
        <v>Amerikansk ribbegople_11_20221124_DL2022078_NaerumGym</v>
      </c>
      <c r="J3483" t="str">
        <f>VLOOKUP(MID(C3483,4,6),Datasæt_Analysesystemer!$B$2:$E$69,3,FALSE)</f>
        <v>Amerikansk ribbegople</v>
      </c>
      <c r="K3483" t="str">
        <f t="shared" si="7181"/>
        <v>NK</v>
      </c>
      <c r="L3483" s="7" t="str">
        <f t="shared" si="7193"/>
        <v>No Ct</v>
      </c>
      <c r="M3483" t="str">
        <f t="shared" si="7182"/>
        <v/>
      </c>
      <c r="N3483" t="str">
        <f t="shared" si="7183"/>
        <v/>
      </c>
      <c r="O3483" t="str">
        <f t="shared" si="7184"/>
        <v/>
      </c>
    </row>
    <row r="3484" spans="1:24" x14ac:dyDescent="0.25">
      <c r="A3484" t="s">
        <v>96</v>
      </c>
      <c r="B3484" t="s">
        <v>76</v>
      </c>
      <c r="C3484" t="s">
        <v>97</v>
      </c>
      <c r="D3484" s="6">
        <v>0.01</v>
      </c>
      <c r="E3484" s="6">
        <v>39.630000000000003</v>
      </c>
      <c r="F3484" t="s">
        <v>1272</v>
      </c>
      <c r="G3484" t="str">
        <f t="shared" si="7178"/>
        <v>DL2022078</v>
      </c>
      <c r="H3484" t="str">
        <f t="shared" si="7179"/>
        <v>11</v>
      </c>
      <c r="I3484" t="str">
        <f t="shared" si="7180"/>
        <v>Amerikansk ribbegople_11_20221124_DL2022078_NaerumGym</v>
      </c>
      <c r="J3484" t="str">
        <f>VLOOKUP(MID(C3484,4,6),Datasæt_Analysesystemer!$B$2:$E$69,3,FALSE)</f>
        <v>Amerikansk ribbegople</v>
      </c>
      <c r="K3484" t="str">
        <f t="shared" si="7181"/>
        <v>EP</v>
      </c>
      <c r="L3484" s="7">
        <f t="shared" si="7193"/>
        <v>39.630000000000003</v>
      </c>
      <c r="M3484" t="str">
        <f t="shared" si="7182"/>
        <v/>
      </c>
      <c r="N3484" t="str">
        <f t="shared" si="7183"/>
        <v/>
      </c>
      <c r="O3484" t="str">
        <f t="shared" si="7184"/>
        <v/>
      </c>
    </row>
    <row r="3485" spans="1:24" x14ac:dyDescent="0.25">
      <c r="A3485" t="s">
        <v>110</v>
      </c>
      <c r="B3485" t="s">
        <v>76</v>
      </c>
      <c r="C3485" t="s">
        <v>97</v>
      </c>
      <c r="D3485" s="6">
        <v>0.01</v>
      </c>
      <c r="E3485" s="6">
        <v>39.64</v>
      </c>
      <c r="F3485" t="s">
        <v>1272</v>
      </c>
      <c r="G3485" t="str">
        <f t="shared" si="7178"/>
        <v>DL2022078</v>
      </c>
      <c r="H3485" t="str">
        <f t="shared" si="7179"/>
        <v>11</v>
      </c>
      <c r="I3485" t="str">
        <f t="shared" si="7180"/>
        <v>Amerikansk ribbegople_11_20221124_DL2022078_NaerumGym</v>
      </c>
      <c r="J3485" t="str">
        <f>VLOOKUP(MID(C3485,4,6),Datasæt_Analysesystemer!$B$2:$E$69,3,FALSE)</f>
        <v>Amerikansk ribbegople</v>
      </c>
      <c r="K3485" t="str">
        <f t="shared" si="7181"/>
        <v>EP</v>
      </c>
      <c r="L3485" s="7">
        <f t="shared" si="7193"/>
        <v>39.64</v>
      </c>
      <c r="M3485" t="str">
        <f t="shared" si="7182"/>
        <v/>
      </c>
      <c r="N3485" t="str">
        <f t="shared" si="7183"/>
        <v/>
      </c>
      <c r="O3485" t="str">
        <f t="shared" si="7184"/>
        <v/>
      </c>
    </row>
    <row r="3486" spans="1:24" x14ac:dyDescent="0.25">
      <c r="A3486" t="s">
        <v>48</v>
      </c>
      <c r="B3486" t="s">
        <v>23</v>
      </c>
      <c r="C3486" t="s">
        <v>49</v>
      </c>
      <c r="D3486" s="6">
        <v>0.01</v>
      </c>
      <c r="E3486" s="6">
        <v>34.53</v>
      </c>
      <c r="F3486" t="s">
        <v>1272</v>
      </c>
      <c r="G3486" t="str">
        <f t="shared" si="7178"/>
        <v>DL2022078</v>
      </c>
      <c r="H3486" t="str">
        <f t="shared" si="7179"/>
        <v>12</v>
      </c>
      <c r="I3486" t="str">
        <f t="shared" si="7180"/>
        <v>Amerikansk ribbegople_12_20221124_DL2022078_NaerumGym</v>
      </c>
      <c r="J3486" t="str">
        <f>VLOOKUP(MID(C3486,4,6),Datasæt_Analysesystemer!$B$2:$E$69,3,FALSE)</f>
        <v>Amerikansk ribbegople</v>
      </c>
      <c r="K3486" t="str">
        <f t="shared" si="7181"/>
        <v>PK</v>
      </c>
      <c r="L3486" s="7">
        <f t="shared" si="7193"/>
        <v>34.53</v>
      </c>
      <c r="M3486">
        <f t="shared" si="7182"/>
        <v>34.53</v>
      </c>
      <c r="N3486">
        <f t="shared" si="7183"/>
        <v>0</v>
      </c>
      <c r="O3486">
        <f t="shared" si="7184"/>
        <v>0</v>
      </c>
      <c r="Q3486">
        <f t="shared" ref="Q3486" si="7210">IF(L3488="No Ct",0,L3488)</f>
        <v>0</v>
      </c>
      <c r="R3486">
        <f t="shared" ref="R3486" si="7211">IF(L3489="No Ct",0,L3489)</f>
        <v>0</v>
      </c>
      <c r="S3486" t="str">
        <f t="shared" ref="S3486" si="7212">IF(AND(M3486&gt;0,N3486=0),"Valid","Invalid")</f>
        <v>Valid</v>
      </c>
      <c r="T3486" t="str">
        <f t="shared" ref="T3486" si="7213">IF(OR(Q3486&gt;1,R3486&gt;1),"Present","Absent")</f>
        <v>Absent</v>
      </c>
      <c r="U3486" t="str">
        <f t="shared" ref="U3486" si="7214">IF(OR(AND(Q3486&gt;1,Q3486&lt;41),AND(R3486&gt;1,R3486&lt;41)),"Ct&lt;41","Ct&gt;41")</f>
        <v>Ct&gt;41</v>
      </c>
      <c r="V3486" t="str">
        <f t="shared" ref="V3486" si="7215">J3486</f>
        <v>Amerikansk ribbegople</v>
      </c>
      <c r="W3486" t="str">
        <f t="shared" ref="W3486" si="7216">MID(F3486,10,9)</f>
        <v>DL2022078</v>
      </c>
      <c r="X3486" t="str">
        <f t="shared" ref="X3486" si="7217">W3486&amp;"_"&amp;V3486&amp;"_"&amp;S3486&amp;"_"&amp;T3486&amp;"_"&amp;U3486</f>
        <v>DL2022078_Amerikansk ribbegople_Valid_Absent_Ct&gt;41</v>
      </c>
    </row>
    <row r="3487" spans="1:24" x14ac:dyDescent="0.25">
      <c r="A3487" t="s">
        <v>73</v>
      </c>
      <c r="B3487" t="s">
        <v>51</v>
      </c>
      <c r="C3487" t="s">
        <v>74</v>
      </c>
      <c r="D3487" s="6">
        <v>0.01</v>
      </c>
      <c r="E3487" s="6" t="s">
        <v>1275</v>
      </c>
      <c r="F3487" t="s">
        <v>1272</v>
      </c>
      <c r="G3487" t="str">
        <f t="shared" si="7178"/>
        <v>DL2022078</v>
      </c>
      <c r="H3487" t="str">
        <f t="shared" si="7179"/>
        <v>12</v>
      </c>
      <c r="I3487" t="str">
        <f t="shared" si="7180"/>
        <v>Amerikansk ribbegople_12_20221124_DL2022078_NaerumGym</v>
      </c>
      <c r="J3487" t="str">
        <f>VLOOKUP(MID(C3487,4,6),Datasæt_Analysesystemer!$B$2:$E$69,3,FALSE)</f>
        <v>Amerikansk ribbegople</v>
      </c>
      <c r="K3487" t="str">
        <f t="shared" si="7181"/>
        <v>NK</v>
      </c>
      <c r="L3487" s="7" t="str">
        <f t="shared" si="7193"/>
        <v>No Ct</v>
      </c>
      <c r="M3487" t="str">
        <f t="shared" si="7182"/>
        <v/>
      </c>
      <c r="N3487" t="str">
        <f t="shared" si="7183"/>
        <v/>
      </c>
      <c r="O3487" t="str">
        <f t="shared" si="7184"/>
        <v/>
      </c>
    </row>
    <row r="3488" spans="1:24" x14ac:dyDescent="0.25">
      <c r="A3488" t="s">
        <v>98</v>
      </c>
      <c r="B3488" t="s">
        <v>76</v>
      </c>
      <c r="C3488" t="s">
        <v>99</v>
      </c>
      <c r="D3488" s="6">
        <v>0.01</v>
      </c>
      <c r="E3488" s="6" t="s">
        <v>1275</v>
      </c>
      <c r="F3488" t="s">
        <v>1272</v>
      </c>
      <c r="G3488" t="str">
        <f t="shared" si="7178"/>
        <v>DL2022078</v>
      </c>
      <c r="H3488" t="str">
        <f t="shared" si="7179"/>
        <v>12</v>
      </c>
      <c r="I3488" t="str">
        <f t="shared" si="7180"/>
        <v>Amerikansk ribbegople_12_20221124_DL2022078_NaerumGym</v>
      </c>
      <c r="J3488" t="str">
        <f>VLOOKUP(MID(C3488,4,6),Datasæt_Analysesystemer!$B$2:$E$69,3,FALSE)</f>
        <v>Amerikansk ribbegople</v>
      </c>
      <c r="K3488" t="str">
        <f t="shared" si="7181"/>
        <v>EP</v>
      </c>
      <c r="L3488" s="7" t="str">
        <f t="shared" si="7193"/>
        <v>No Ct</v>
      </c>
      <c r="M3488" t="str">
        <f t="shared" si="7182"/>
        <v/>
      </c>
      <c r="N3488" t="str">
        <f t="shared" si="7183"/>
        <v/>
      </c>
      <c r="O3488" t="str">
        <f t="shared" si="7184"/>
        <v/>
      </c>
    </row>
    <row r="3489" spans="1:24" x14ac:dyDescent="0.25">
      <c r="A3489" t="s">
        <v>111</v>
      </c>
      <c r="B3489" t="s">
        <v>76</v>
      </c>
      <c r="C3489" t="s">
        <v>99</v>
      </c>
      <c r="D3489" s="6">
        <v>0.01</v>
      </c>
      <c r="E3489" s="6" t="s">
        <v>1275</v>
      </c>
      <c r="F3489" t="s">
        <v>1272</v>
      </c>
      <c r="G3489" t="str">
        <f t="shared" si="7178"/>
        <v>DL2022078</v>
      </c>
      <c r="H3489" t="str">
        <f t="shared" si="7179"/>
        <v>12</v>
      </c>
      <c r="I3489" t="str">
        <f t="shared" si="7180"/>
        <v>Amerikansk ribbegople_12_20221124_DL2022078_NaerumGym</v>
      </c>
      <c r="J3489" t="str">
        <f>VLOOKUP(MID(C3489,4,6),Datasæt_Analysesystemer!$B$2:$E$69,3,FALSE)</f>
        <v>Amerikansk ribbegople</v>
      </c>
      <c r="K3489" t="str">
        <f t="shared" si="7181"/>
        <v>EP</v>
      </c>
      <c r="L3489" s="7" t="str">
        <f t="shared" si="7193"/>
        <v>No Ct</v>
      </c>
      <c r="M3489" t="str">
        <f t="shared" si="7182"/>
        <v/>
      </c>
      <c r="N3489" t="str">
        <f t="shared" si="7183"/>
        <v/>
      </c>
      <c r="O3489" t="str">
        <f t="shared" si="7184"/>
        <v/>
      </c>
    </row>
    <row r="3490" spans="1:24" x14ac:dyDescent="0.25">
      <c r="A3490" t="s">
        <v>172</v>
      </c>
      <c r="B3490" t="s">
        <v>23</v>
      </c>
      <c r="C3490" t="s">
        <v>173</v>
      </c>
      <c r="D3490" s="6">
        <v>0.01</v>
      </c>
      <c r="E3490" s="6">
        <v>39.909999999999997</v>
      </c>
      <c r="F3490" t="s">
        <v>1272</v>
      </c>
      <c r="G3490" t="str">
        <f t="shared" si="7178"/>
        <v>DL2022078</v>
      </c>
      <c r="H3490" t="str">
        <f t="shared" si="7179"/>
        <v>13</v>
      </c>
      <c r="I3490" t="str">
        <f t="shared" si="7180"/>
        <v>Penselklippekrabbe_13_20221124_DL2022078_NaerumGym</v>
      </c>
      <c r="J3490" t="str">
        <f>VLOOKUP(MID(C3490,4,6),Datasæt_Analysesystemer!$B$2:$E$69,3,FALSE)</f>
        <v>Penselklippekrabbe</v>
      </c>
      <c r="K3490" t="str">
        <f t="shared" si="7181"/>
        <v>PK</v>
      </c>
      <c r="L3490" s="7">
        <f t="shared" si="7193"/>
        <v>39.909999999999997</v>
      </c>
      <c r="M3490">
        <f t="shared" si="7182"/>
        <v>39.909999999999997</v>
      </c>
      <c r="N3490">
        <f t="shared" si="7183"/>
        <v>0</v>
      </c>
      <c r="O3490">
        <f t="shared" si="7184"/>
        <v>0</v>
      </c>
      <c r="Q3490">
        <f t="shared" ref="Q3490" si="7218">IF(L3492="No Ct",0,L3492)</f>
        <v>0</v>
      </c>
      <c r="R3490">
        <f t="shared" ref="R3490" si="7219">IF(L3493="No Ct",0,L3493)</f>
        <v>0</v>
      </c>
      <c r="S3490" t="str">
        <f t="shared" ref="S3490" si="7220">IF(AND(M3490&gt;0,N3490=0),"Valid","Invalid")</f>
        <v>Valid</v>
      </c>
      <c r="T3490" t="str">
        <f t="shared" ref="T3490" si="7221">IF(OR(Q3490&gt;1,R3490&gt;1),"Present","Absent")</f>
        <v>Absent</v>
      </c>
      <c r="U3490" t="str">
        <f t="shared" ref="U3490" si="7222">IF(OR(AND(Q3490&gt;1,Q3490&lt;41),AND(R3490&gt;1,R3490&lt;41)),"Ct&lt;41","Ct&gt;41")</f>
        <v>Ct&gt;41</v>
      </c>
      <c r="V3490" t="str">
        <f t="shared" ref="V3490" si="7223">J3490</f>
        <v>Penselklippekrabbe</v>
      </c>
      <c r="W3490" t="str">
        <f t="shared" ref="W3490" si="7224">MID(F3490,10,9)</f>
        <v>DL2022078</v>
      </c>
      <c r="X3490" t="str">
        <f t="shared" ref="X3490" si="7225">W3490&amp;"_"&amp;V3490&amp;"_"&amp;S3490&amp;"_"&amp;T3490&amp;"_"&amp;U3490</f>
        <v>DL2022078_Penselklippekrabbe_Valid_Absent_Ct&gt;41</v>
      </c>
    </row>
    <row r="3491" spans="1:24" x14ac:dyDescent="0.25">
      <c r="A3491" t="s">
        <v>148</v>
      </c>
      <c r="B3491" t="s">
        <v>51</v>
      </c>
      <c r="C3491" t="s">
        <v>149</v>
      </c>
      <c r="D3491" s="6">
        <v>0.01</v>
      </c>
      <c r="E3491" s="6" t="s">
        <v>1275</v>
      </c>
      <c r="F3491" t="s">
        <v>1272</v>
      </c>
      <c r="G3491" t="str">
        <f t="shared" si="7178"/>
        <v>DL2022078</v>
      </c>
      <c r="H3491" t="str">
        <f t="shared" si="7179"/>
        <v>13</v>
      </c>
      <c r="I3491" t="str">
        <f t="shared" si="7180"/>
        <v>Penselklippekrabbe_13_20221124_DL2022078_NaerumGym</v>
      </c>
      <c r="J3491" t="str">
        <f>VLOOKUP(MID(C3491,4,6),Datasæt_Analysesystemer!$B$2:$E$69,3,FALSE)</f>
        <v>Penselklippekrabbe</v>
      </c>
      <c r="K3491" t="str">
        <f t="shared" si="7181"/>
        <v>NK</v>
      </c>
      <c r="L3491" s="7" t="str">
        <f t="shared" si="7193"/>
        <v>No Ct</v>
      </c>
      <c r="M3491" t="str">
        <f t="shared" si="7182"/>
        <v/>
      </c>
      <c r="N3491" t="str">
        <f t="shared" si="7183"/>
        <v/>
      </c>
      <c r="O3491" t="str">
        <f t="shared" si="7184"/>
        <v/>
      </c>
    </row>
    <row r="3492" spans="1:24" x14ac:dyDescent="0.25">
      <c r="A3492" t="s">
        <v>112</v>
      </c>
      <c r="B3492" t="s">
        <v>76</v>
      </c>
      <c r="C3492" t="s">
        <v>113</v>
      </c>
      <c r="D3492" s="6">
        <v>0.01</v>
      </c>
      <c r="E3492" s="6" t="s">
        <v>1275</v>
      </c>
      <c r="F3492" t="s">
        <v>1272</v>
      </c>
      <c r="G3492" t="str">
        <f t="shared" si="7178"/>
        <v>DL2022078</v>
      </c>
      <c r="H3492" t="str">
        <f t="shared" si="7179"/>
        <v>13</v>
      </c>
      <c r="I3492" t="str">
        <f t="shared" si="7180"/>
        <v>Penselklippekrabbe_13_20221124_DL2022078_NaerumGym</v>
      </c>
      <c r="J3492" t="str">
        <f>VLOOKUP(MID(C3492,4,6),Datasæt_Analysesystemer!$B$2:$E$69,3,FALSE)</f>
        <v>Penselklippekrabbe</v>
      </c>
      <c r="K3492" t="str">
        <f t="shared" si="7181"/>
        <v>EP</v>
      </c>
      <c r="L3492" s="7" t="str">
        <f t="shared" si="7193"/>
        <v>No Ct</v>
      </c>
      <c r="M3492" t="str">
        <f t="shared" si="7182"/>
        <v/>
      </c>
      <c r="N3492" t="str">
        <f t="shared" si="7183"/>
        <v/>
      </c>
      <c r="O3492" t="str">
        <f t="shared" si="7184"/>
        <v/>
      </c>
    </row>
    <row r="3493" spans="1:24" x14ac:dyDescent="0.25">
      <c r="A3493" t="s">
        <v>136</v>
      </c>
      <c r="B3493" t="s">
        <v>76</v>
      </c>
      <c r="C3493" t="s">
        <v>113</v>
      </c>
      <c r="D3493" s="6">
        <v>0.01</v>
      </c>
      <c r="E3493" s="6" t="s">
        <v>1275</v>
      </c>
      <c r="F3493" t="s">
        <v>1272</v>
      </c>
      <c r="G3493" t="str">
        <f t="shared" si="7178"/>
        <v>DL2022078</v>
      </c>
      <c r="H3493" t="str">
        <f t="shared" si="7179"/>
        <v>13</v>
      </c>
      <c r="I3493" t="str">
        <f t="shared" si="7180"/>
        <v>Penselklippekrabbe_13_20221124_DL2022078_NaerumGym</v>
      </c>
      <c r="J3493" t="str">
        <f>VLOOKUP(MID(C3493,4,6),Datasæt_Analysesystemer!$B$2:$E$69,3,FALSE)</f>
        <v>Penselklippekrabbe</v>
      </c>
      <c r="K3493" t="str">
        <f t="shared" si="7181"/>
        <v>EP</v>
      </c>
      <c r="L3493" s="7" t="str">
        <f t="shared" si="7193"/>
        <v>No Ct</v>
      </c>
      <c r="M3493" t="str">
        <f t="shared" si="7182"/>
        <v/>
      </c>
      <c r="N3493" t="str">
        <f t="shared" si="7183"/>
        <v/>
      </c>
      <c r="O3493" t="str">
        <f t="shared" si="7184"/>
        <v/>
      </c>
    </row>
    <row r="3494" spans="1:24" x14ac:dyDescent="0.25">
      <c r="A3494" t="s">
        <v>174</v>
      </c>
      <c r="B3494" t="s">
        <v>23</v>
      </c>
      <c r="C3494" t="s">
        <v>175</v>
      </c>
      <c r="D3494" s="6">
        <v>0.01</v>
      </c>
      <c r="E3494" s="6" t="s">
        <v>1275</v>
      </c>
      <c r="F3494" t="s">
        <v>1272</v>
      </c>
      <c r="G3494" t="str">
        <f t="shared" si="7178"/>
        <v>DL2022078</v>
      </c>
      <c r="H3494" t="str">
        <f t="shared" si="7179"/>
        <v>14</v>
      </c>
      <c r="I3494" t="str">
        <f t="shared" si="7180"/>
        <v>Penselklippekrabbe_14_20221124_DL2022078_NaerumGym</v>
      </c>
      <c r="J3494" t="str">
        <f>VLOOKUP(MID(C3494,4,6),Datasæt_Analysesystemer!$B$2:$E$69,3,FALSE)</f>
        <v>Penselklippekrabbe</v>
      </c>
      <c r="K3494" t="str">
        <f t="shared" si="7181"/>
        <v>PK</v>
      </c>
      <c r="L3494" s="7" t="str">
        <f t="shared" si="7193"/>
        <v>No Ct</v>
      </c>
      <c r="M3494">
        <f t="shared" si="7182"/>
        <v>0</v>
      </c>
      <c r="N3494">
        <f t="shared" si="7183"/>
        <v>0</v>
      </c>
      <c r="O3494">
        <f t="shared" si="7184"/>
        <v>0</v>
      </c>
      <c r="Q3494">
        <f t="shared" ref="Q3494" si="7226">IF(L3496="No Ct",0,L3496)</f>
        <v>0</v>
      </c>
      <c r="R3494">
        <f t="shared" ref="R3494" si="7227">IF(L3497="No Ct",0,L3497)</f>
        <v>0</v>
      </c>
      <c r="S3494" t="str">
        <f t="shared" ref="S3494" si="7228">IF(AND(M3494&gt;0,N3494=0),"Valid","Invalid")</f>
        <v>Invalid</v>
      </c>
      <c r="T3494" t="str">
        <f t="shared" ref="T3494" si="7229">IF(OR(Q3494&gt;1,R3494&gt;1),"Present","Absent")</f>
        <v>Absent</v>
      </c>
      <c r="U3494" t="str">
        <f t="shared" ref="U3494" si="7230">IF(OR(AND(Q3494&gt;1,Q3494&lt;41),AND(R3494&gt;1,R3494&lt;41)),"Ct&lt;41","Ct&gt;41")</f>
        <v>Ct&gt;41</v>
      </c>
      <c r="V3494" t="str">
        <f t="shared" ref="V3494" si="7231">J3494</f>
        <v>Penselklippekrabbe</v>
      </c>
      <c r="W3494" t="str">
        <f t="shared" ref="W3494" si="7232">MID(F3494,10,9)</f>
        <v>DL2022078</v>
      </c>
      <c r="X3494" t="str">
        <f t="shared" ref="X3494" si="7233">W3494&amp;"_"&amp;V3494&amp;"_"&amp;S3494&amp;"_"&amp;T3494&amp;"_"&amp;U3494</f>
        <v>DL2022078_Penselklippekrabbe_Invalid_Absent_Ct&gt;41</v>
      </c>
    </row>
    <row r="3495" spans="1:24" x14ac:dyDescent="0.25">
      <c r="A3495" t="s">
        <v>150</v>
      </c>
      <c r="B3495" t="s">
        <v>51</v>
      </c>
      <c r="C3495" t="s">
        <v>151</v>
      </c>
      <c r="D3495" s="6">
        <v>0.01</v>
      </c>
      <c r="E3495" s="6" t="s">
        <v>1275</v>
      </c>
      <c r="F3495" t="s">
        <v>1272</v>
      </c>
      <c r="G3495" t="str">
        <f t="shared" si="7178"/>
        <v>DL2022078</v>
      </c>
      <c r="H3495" t="str">
        <f t="shared" si="7179"/>
        <v>14</v>
      </c>
      <c r="I3495" t="str">
        <f t="shared" si="7180"/>
        <v>Penselklippekrabbe_14_20221124_DL2022078_NaerumGym</v>
      </c>
      <c r="J3495" t="str">
        <f>VLOOKUP(MID(C3495,4,6),Datasæt_Analysesystemer!$B$2:$E$69,3,FALSE)</f>
        <v>Penselklippekrabbe</v>
      </c>
      <c r="K3495" t="str">
        <f t="shared" si="7181"/>
        <v>NK</v>
      </c>
      <c r="L3495" s="7" t="str">
        <f t="shared" si="7193"/>
        <v>No Ct</v>
      </c>
      <c r="M3495" t="str">
        <f t="shared" si="7182"/>
        <v/>
      </c>
      <c r="N3495" t="str">
        <f t="shared" si="7183"/>
        <v/>
      </c>
      <c r="O3495" t="str">
        <f t="shared" si="7184"/>
        <v/>
      </c>
    </row>
    <row r="3496" spans="1:24" x14ac:dyDescent="0.25">
      <c r="A3496" t="s">
        <v>114</v>
      </c>
      <c r="B3496" t="s">
        <v>76</v>
      </c>
      <c r="C3496" t="s">
        <v>115</v>
      </c>
      <c r="D3496" s="6">
        <v>0.01</v>
      </c>
      <c r="E3496" s="6" t="s">
        <v>1275</v>
      </c>
      <c r="F3496" t="s">
        <v>1272</v>
      </c>
      <c r="G3496" t="str">
        <f t="shared" si="7178"/>
        <v>DL2022078</v>
      </c>
      <c r="H3496" t="str">
        <f t="shared" si="7179"/>
        <v>14</v>
      </c>
      <c r="I3496" t="str">
        <f t="shared" si="7180"/>
        <v>Penselklippekrabbe_14_20221124_DL2022078_NaerumGym</v>
      </c>
      <c r="J3496" t="str">
        <f>VLOOKUP(MID(C3496,4,6),Datasæt_Analysesystemer!$B$2:$E$69,3,FALSE)</f>
        <v>Penselklippekrabbe</v>
      </c>
      <c r="K3496" t="str">
        <f t="shared" si="7181"/>
        <v>EP</v>
      </c>
      <c r="L3496" s="7" t="str">
        <f t="shared" si="7193"/>
        <v>No Ct</v>
      </c>
      <c r="M3496" t="str">
        <f t="shared" si="7182"/>
        <v/>
      </c>
      <c r="N3496" t="str">
        <f t="shared" si="7183"/>
        <v/>
      </c>
      <c r="O3496" t="str">
        <f t="shared" si="7184"/>
        <v/>
      </c>
    </row>
    <row r="3497" spans="1:24" x14ac:dyDescent="0.25">
      <c r="A3497" t="s">
        <v>137</v>
      </c>
      <c r="B3497" t="s">
        <v>76</v>
      </c>
      <c r="C3497" t="s">
        <v>115</v>
      </c>
      <c r="D3497" s="6">
        <v>0.01</v>
      </c>
      <c r="E3497" s="6" t="s">
        <v>1275</v>
      </c>
      <c r="F3497" t="s">
        <v>1272</v>
      </c>
      <c r="G3497" t="str">
        <f t="shared" si="7178"/>
        <v>DL2022078</v>
      </c>
      <c r="H3497" t="str">
        <f t="shared" si="7179"/>
        <v>14</v>
      </c>
      <c r="I3497" t="str">
        <f t="shared" si="7180"/>
        <v>Penselklippekrabbe_14_20221124_DL2022078_NaerumGym</v>
      </c>
      <c r="J3497" t="str">
        <f>VLOOKUP(MID(C3497,4,6),Datasæt_Analysesystemer!$B$2:$E$69,3,FALSE)</f>
        <v>Penselklippekrabbe</v>
      </c>
      <c r="K3497" t="str">
        <f t="shared" si="7181"/>
        <v>EP</v>
      </c>
      <c r="L3497" s="7" t="str">
        <f t="shared" si="7193"/>
        <v>No Ct</v>
      </c>
      <c r="M3497" t="str">
        <f t="shared" si="7182"/>
        <v/>
      </c>
      <c r="N3497" t="str">
        <f t="shared" si="7183"/>
        <v/>
      </c>
      <c r="O3497" t="str">
        <f t="shared" si="7184"/>
        <v/>
      </c>
    </row>
    <row r="3498" spans="1:24" x14ac:dyDescent="0.25">
      <c r="A3498" t="s">
        <v>176</v>
      </c>
      <c r="B3498" t="s">
        <v>23</v>
      </c>
      <c r="C3498" t="s">
        <v>177</v>
      </c>
      <c r="D3498" s="6">
        <v>0.01</v>
      </c>
      <c r="E3498" s="6">
        <v>26.58</v>
      </c>
      <c r="F3498" t="s">
        <v>1272</v>
      </c>
      <c r="G3498" t="str">
        <f t="shared" si="7178"/>
        <v>DL2022078</v>
      </c>
      <c r="H3498" t="str">
        <f t="shared" si="7179"/>
        <v>15</v>
      </c>
      <c r="I3498" t="str">
        <f t="shared" si="7180"/>
        <v>Furealge, ostenfeldii_15_20221124_DL2022078_NaerumGym</v>
      </c>
      <c r="J3498" t="str">
        <f>VLOOKUP(MID(C3498,4,6),Datasæt_Analysesystemer!$B$2:$E$69,3,FALSE)</f>
        <v>Furealge, ostenfeldii</v>
      </c>
      <c r="K3498" t="str">
        <f t="shared" si="7181"/>
        <v>PK</v>
      </c>
      <c r="L3498" s="7">
        <f t="shared" si="7193"/>
        <v>26.58</v>
      </c>
      <c r="M3498">
        <f t="shared" si="7182"/>
        <v>26.58</v>
      </c>
      <c r="N3498">
        <f t="shared" si="7183"/>
        <v>0</v>
      </c>
      <c r="O3498">
        <f t="shared" si="7184"/>
        <v>40.770000000000003</v>
      </c>
      <c r="Q3498">
        <f t="shared" ref="Q3498" si="7234">IF(L3500="No Ct",0,L3500)</f>
        <v>40.770000000000003</v>
      </c>
      <c r="R3498">
        <f t="shared" ref="R3498" si="7235">IF(L3501="No Ct",0,L3501)</f>
        <v>0</v>
      </c>
      <c r="S3498" t="str">
        <f t="shared" ref="S3498" si="7236">IF(AND(M3498&gt;0,N3498=0),"Valid","Invalid")</f>
        <v>Valid</v>
      </c>
      <c r="T3498" t="str">
        <f t="shared" ref="T3498" si="7237">IF(OR(Q3498&gt;1,R3498&gt;1),"Present","Absent")</f>
        <v>Present</v>
      </c>
      <c r="U3498" t="str">
        <f t="shared" ref="U3498" si="7238">IF(OR(AND(Q3498&gt;1,Q3498&lt;41),AND(R3498&gt;1,R3498&lt;41)),"Ct&lt;41","Ct&gt;41")</f>
        <v>Ct&lt;41</v>
      </c>
      <c r="V3498" t="str">
        <f t="shared" ref="V3498" si="7239">J3498</f>
        <v>Furealge, ostenfeldii</v>
      </c>
      <c r="W3498" t="str">
        <f t="shared" ref="W3498" si="7240">MID(F3498,10,9)</f>
        <v>DL2022078</v>
      </c>
      <c r="X3498" t="str">
        <f t="shared" ref="X3498" si="7241">W3498&amp;"_"&amp;V3498&amp;"_"&amp;S3498&amp;"_"&amp;T3498&amp;"_"&amp;U3498</f>
        <v>DL2022078_Furealge, ostenfeldii_Valid_Present_Ct&lt;41</v>
      </c>
    </row>
    <row r="3499" spans="1:24" x14ac:dyDescent="0.25">
      <c r="A3499" t="s">
        <v>152</v>
      </c>
      <c r="B3499" t="s">
        <v>51</v>
      </c>
      <c r="C3499" t="s">
        <v>153</v>
      </c>
      <c r="D3499" s="6">
        <v>0.01</v>
      </c>
      <c r="E3499" s="6" t="s">
        <v>1275</v>
      </c>
      <c r="F3499" t="s">
        <v>1272</v>
      </c>
      <c r="G3499" t="str">
        <f t="shared" si="7178"/>
        <v>DL2022078</v>
      </c>
      <c r="H3499" t="str">
        <f t="shared" si="7179"/>
        <v>15</v>
      </c>
      <c r="I3499" t="str">
        <f t="shared" si="7180"/>
        <v>Furealge, ostenfeldii_15_20221124_DL2022078_NaerumGym</v>
      </c>
      <c r="J3499" t="str">
        <f>VLOOKUP(MID(C3499,4,6),Datasæt_Analysesystemer!$B$2:$E$69,3,FALSE)</f>
        <v>Furealge, ostenfeldii</v>
      </c>
      <c r="K3499" t="str">
        <f t="shared" si="7181"/>
        <v>NK</v>
      </c>
      <c r="L3499" s="7" t="str">
        <f t="shared" si="7193"/>
        <v>No Ct</v>
      </c>
      <c r="M3499" t="str">
        <f t="shared" si="7182"/>
        <v/>
      </c>
      <c r="N3499" t="str">
        <f t="shared" si="7183"/>
        <v/>
      </c>
      <c r="O3499" t="str">
        <f t="shared" si="7184"/>
        <v/>
      </c>
    </row>
    <row r="3500" spans="1:24" x14ac:dyDescent="0.25">
      <c r="A3500" t="s">
        <v>116</v>
      </c>
      <c r="B3500" t="s">
        <v>76</v>
      </c>
      <c r="C3500" t="s">
        <v>117</v>
      </c>
      <c r="D3500" s="6">
        <v>0.01</v>
      </c>
      <c r="E3500" s="6">
        <v>40.770000000000003</v>
      </c>
      <c r="F3500" t="s">
        <v>1272</v>
      </c>
      <c r="G3500" t="str">
        <f t="shared" si="7178"/>
        <v>DL2022078</v>
      </c>
      <c r="H3500" t="str">
        <f t="shared" si="7179"/>
        <v>15</v>
      </c>
      <c r="I3500" t="str">
        <f t="shared" si="7180"/>
        <v>Furealge, ostenfeldii_15_20221124_DL2022078_NaerumGym</v>
      </c>
      <c r="J3500" t="str">
        <f>VLOOKUP(MID(C3500,4,6),Datasæt_Analysesystemer!$B$2:$E$69,3,FALSE)</f>
        <v>Furealge, ostenfeldii</v>
      </c>
      <c r="K3500" t="str">
        <f t="shared" si="7181"/>
        <v>EP</v>
      </c>
      <c r="L3500" s="7">
        <f t="shared" si="7193"/>
        <v>40.770000000000003</v>
      </c>
      <c r="M3500" t="str">
        <f t="shared" si="7182"/>
        <v/>
      </c>
      <c r="N3500" t="str">
        <f t="shared" si="7183"/>
        <v/>
      </c>
      <c r="O3500" t="str">
        <f t="shared" si="7184"/>
        <v/>
      </c>
    </row>
    <row r="3501" spans="1:24" x14ac:dyDescent="0.25">
      <c r="A3501" t="s">
        <v>138</v>
      </c>
      <c r="B3501" t="s">
        <v>76</v>
      </c>
      <c r="C3501" t="s">
        <v>117</v>
      </c>
      <c r="D3501" s="6">
        <v>0.01</v>
      </c>
      <c r="E3501" s="6" t="s">
        <v>1275</v>
      </c>
      <c r="F3501" t="s">
        <v>1272</v>
      </c>
      <c r="G3501" t="str">
        <f t="shared" si="7178"/>
        <v>DL2022078</v>
      </c>
      <c r="H3501" t="str">
        <f t="shared" si="7179"/>
        <v>15</v>
      </c>
      <c r="I3501" t="str">
        <f t="shared" si="7180"/>
        <v>Furealge, ostenfeldii_15_20221124_DL2022078_NaerumGym</v>
      </c>
      <c r="J3501" t="str">
        <f>VLOOKUP(MID(C3501,4,6),Datasæt_Analysesystemer!$B$2:$E$69,3,FALSE)</f>
        <v>Furealge, ostenfeldii</v>
      </c>
      <c r="K3501" t="str">
        <f t="shared" si="7181"/>
        <v>EP</v>
      </c>
      <c r="L3501" s="7" t="str">
        <f t="shared" si="7193"/>
        <v>No Ct</v>
      </c>
      <c r="M3501" t="str">
        <f t="shared" si="7182"/>
        <v/>
      </c>
      <c r="N3501" t="str">
        <f t="shared" si="7183"/>
        <v/>
      </c>
      <c r="O3501" t="str">
        <f t="shared" si="7184"/>
        <v/>
      </c>
    </row>
    <row r="3502" spans="1:24" x14ac:dyDescent="0.25">
      <c r="A3502" t="s">
        <v>178</v>
      </c>
      <c r="B3502" t="s">
        <v>23</v>
      </c>
      <c r="C3502" t="s">
        <v>179</v>
      </c>
      <c r="D3502" s="6">
        <v>0.01</v>
      </c>
      <c r="E3502" s="6">
        <v>26.77</v>
      </c>
      <c r="F3502" t="s">
        <v>1272</v>
      </c>
      <c r="G3502" t="str">
        <f t="shared" si="7178"/>
        <v>DL2022078</v>
      </c>
      <c r="H3502" t="str">
        <f t="shared" si="7179"/>
        <v>16</v>
      </c>
      <c r="I3502" t="str">
        <f t="shared" si="7180"/>
        <v>Furealge, ostenfeldii_16_20221124_DL2022078_NaerumGym</v>
      </c>
      <c r="J3502" t="str">
        <f>VLOOKUP(MID(C3502,4,6),Datasæt_Analysesystemer!$B$2:$E$69,3,FALSE)</f>
        <v>Furealge, ostenfeldii</v>
      </c>
      <c r="K3502" t="str">
        <f t="shared" si="7181"/>
        <v>PK</v>
      </c>
      <c r="L3502" s="7">
        <f t="shared" si="7193"/>
        <v>26.77</v>
      </c>
      <c r="M3502">
        <f t="shared" si="7182"/>
        <v>26.77</v>
      </c>
      <c r="N3502">
        <f t="shared" si="7183"/>
        <v>40.380000000000003</v>
      </c>
      <c r="O3502">
        <f t="shared" si="7184"/>
        <v>0</v>
      </c>
      <c r="Q3502">
        <f t="shared" ref="Q3502" si="7242">IF(L3504="No Ct",0,L3504)</f>
        <v>0</v>
      </c>
      <c r="R3502">
        <f t="shared" ref="R3502" si="7243">IF(L3505="No Ct",0,L3505)</f>
        <v>0</v>
      </c>
      <c r="S3502" t="str">
        <f t="shared" ref="S3502" si="7244">IF(AND(M3502&gt;0,N3502=0),"Valid","Invalid")</f>
        <v>Invalid</v>
      </c>
      <c r="T3502" t="str">
        <f t="shared" ref="T3502" si="7245">IF(OR(Q3502&gt;1,R3502&gt;1),"Present","Absent")</f>
        <v>Absent</v>
      </c>
      <c r="U3502" t="str">
        <f t="shared" ref="U3502" si="7246">IF(OR(AND(Q3502&gt;1,Q3502&lt;41),AND(R3502&gt;1,R3502&lt;41)),"Ct&lt;41","Ct&gt;41")</f>
        <v>Ct&gt;41</v>
      </c>
      <c r="V3502" t="str">
        <f t="shared" ref="V3502" si="7247">J3502</f>
        <v>Furealge, ostenfeldii</v>
      </c>
      <c r="W3502" t="str">
        <f t="shared" ref="W3502" si="7248">MID(F3502,10,9)</f>
        <v>DL2022078</v>
      </c>
      <c r="X3502" t="str">
        <f t="shared" ref="X3502" si="7249">W3502&amp;"_"&amp;V3502&amp;"_"&amp;S3502&amp;"_"&amp;T3502&amp;"_"&amp;U3502</f>
        <v>DL2022078_Furealge, ostenfeldii_Invalid_Absent_Ct&gt;41</v>
      </c>
    </row>
    <row r="3503" spans="1:24" x14ac:dyDescent="0.25">
      <c r="A3503" t="s">
        <v>154</v>
      </c>
      <c r="B3503" t="s">
        <v>51</v>
      </c>
      <c r="C3503" t="s">
        <v>155</v>
      </c>
      <c r="D3503" s="6">
        <v>0.01</v>
      </c>
      <c r="E3503" s="6">
        <v>40.380000000000003</v>
      </c>
      <c r="F3503" t="s">
        <v>1272</v>
      </c>
      <c r="G3503" t="str">
        <f t="shared" si="7178"/>
        <v>DL2022078</v>
      </c>
      <c r="H3503" t="str">
        <f t="shared" si="7179"/>
        <v>16</v>
      </c>
      <c r="I3503" t="str">
        <f t="shared" si="7180"/>
        <v>Furealge, ostenfeldii_16_20221124_DL2022078_NaerumGym</v>
      </c>
      <c r="J3503" t="str">
        <f>VLOOKUP(MID(C3503,4,6),Datasæt_Analysesystemer!$B$2:$E$69,3,FALSE)</f>
        <v>Furealge, ostenfeldii</v>
      </c>
      <c r="K3503" t="str">
        <f t="shared" si="7181"/>
        <v>NK</v>
      </c>
      <c r="L3503" s="7">
        <f t="shared" si="7193"/>
        <v>40.380000000000003</v>
      </c>
      <c r="M3503" t="str">
        <f t="shared" si="7182"/>
        <v/>
      </c>
      <c r="N3503" t="str">
        <f t="shared" si="7183"/>
        <v/>
      </c>
      <c r="O3503" t="str">
        <f t="shared" si="7184"/>
        <v/>
      </c>
    </row>
    <row r="3504" spans="1:24" x14ac:dyDescent="0.25">
      <c r="A3504" t="s">
        <v>118</v>
      </c>
      <c r="B3504" t="s">
        <v>76</v>
      </c>
      <c r="C3504" t="s">
        <v>119</v>
      </c>
      <c r="D3504" s="6">
        <v>0.01</v>
      </c>
      <c r="E3504" s="6" t="s">
        <v>1275</v>
      </c>
      <c r="F3504" t="s">
        <v>1272</v>
      </c>
      <c r="G3504" t="str">
        <f t="shared" si="7178"/>
        <v>DL2022078</v>
      </c>
      <c r="H3504" t="str">
        <f t="shared" si="7179"/>
        <v>16</v>
      </c>
      <c r="I3504" t="str">
        <f t="shared" si="7180"/>
        <v>Furealge, ostenfeldii_16_20221124_DL2022078_NaerumGym</v>
      </c>
      <c r="J3504" t="str">
        <f>VLOOKUP(MID(C3504,4,6),Datasæt_Analysesystemer!$B$2:$E$69,3,FALSE)</f>
        <v>Furealge, ostenfeldii</v>
      </c>
      <c r="K3504" t="str">
        <f t="shared" si="7181"/>
        <v>EP</v>
      </c>
      <c r="L3504" s="7" t="str">
        <f t="shared" si="7193"/>
        <v>No Ct</v>
      </c>
      <c r="M3504" t="str">
        <f t="shared" si="7182"/>
        <v/>
      </c>
      <c r="N3504" t="str">
        <f t="shared" si="7183"/>
        <v/>
      </c>
      <c r="O3504" t="str">
        <f t="shared" si="7184"/>
        <v/>
      </c>
    </row>
    <row r="3505" spans="1:24" x14ac:dyDescent="0.25">
      <c r="A3505" t="s">
        <v>139</v>
      </c>
      <c r="B3505" t="s">
        <v>76</v>
      </c>
      <c r="C3505" t="s">
        <v>119</v>
      </c>
      <c r="D3505" s="6">
        <v>0.01</v>
      </c>
      <c r="E3505" s="6" t="s">
        <v>1275</v>
      </c>
      <c r="F3505" t="s">
        <v>1272</v>
      </c>
      <c r="G3505" t="str">
        <f t="shared" si="7178"/>
        <v>DL2022078</v>
      </c>
      <c r="H3505" t="str">
        <f t="shared" si="7179"/>
        <v>16</v>
      </c>
      <c r="I3505" t="str">
        <f t="shared" si="7180"/>
        <v>Furealge, ostenfeldii_16_20221124_DL2022078_NaerumGym</v>
      </c>
      <c r="J3505" t="str">
        <f>VLOOKUP(MID(C3505,4,6),Datasæt_Analysesystemer!$B$2:$E$69,3,FALSE)</f>
        <v>Furealge, ostenfeldii</v>
      </c>
      <c r="K3505" t="str">
        <f t="shared" si="7181"/>
        <v>EP</v>
      </c>
      <c r="L3505" s="7" t="str">
        <f t="shared" si="7193"/>
        <v>No Ct</v>
      </c>
      <c r="M3505" t="str">
        <f t="shared" si="7182"/>
        <v/>
      </c>
      <c r="N3505" t="str">
        <f t="shared" si="7183"/>
        <v/>
      </c>
      <c r="O3505" t="str">
        <f t="shared" si="7184"/>
        <v/>
      </c>
    </row>
    <row r="3506" spans="1:24" x14ac:dyDescent="0.25">
      <c r="A3506" t="s">
        <v>180</v>
      </c>
      <c r="B3506" t="s">
        <v>23</v>
      </c>
      <c r="C3506" t="s">
        <v>1270</v>
      </c>
      <c r="D3506" s="6">
        <v>0.01</v>
      </c>
      <c r="E3506" s="6">
        <v>23.51</v>
      </c>
      <c r="F3506" t="s">
        <v>1272</v>
      </c>
      <c r="G3506" t="str">
        <f t="shared" si="7178"/>
        <v>DL2022078</v>
      </c>
      <c r="H3506" t="str">
        <f t="shared" si="7179"/>
        <v>17</v>
      </c>
      <c r="I3506" t="str">
        <f t="shared" si="7180"/>
        <v>Stilkalge, parvum_17_20221124_DL2022078_NaerumGym</v>
      </c>
      <c r="J3506" t="str">
        <f>VLOOKUP(MID(C3506,4,6),Datasæt_Analysesystemer!$B$2:$E$69,3,FALSE)</f>
        <v>Stilkalge, parvum</v>
      </c>
      <c r="K3506" t="str">
        <f t="shared" si="7181"/>
        <v>PK</v>
      </c>
      <c r="L3506" s="7">
        <f t="shared" si="7193"/>
        <v>23.51</v>
      </c>
      <c r="M3506">
        <f t="shared" si="7182"/>
        <v>23.51</v>
      </c>
      <c r="N3506">
        <f t="shared" si="7183"/>
        <v>0</v>
      </c>
      <c r="O3506">
        <f t="shared" si="7184"/>
        <v>0</v>
      </c>
      <c r="Q3506">
        <f t="shared" ref="Q3506" si="7250">IF(L3508="No Ct",0,L3508)</f>
        <v>0</v>
      </c>
      <c r="R3506">
        <f t="shared" ref="R3506" si="7251">IF(L3509="No Ct",0,L3509)</f>
        <v>0</v>
      </c>
      <c r="S3506" t="str">
        <f t="shared" ref="S3506" si="7252">IF(AND(M3506&gt;0,N3506=0),"Valid","Invalid")</f>
        <v>Valid</v>
      </c>
      <c r="T3506" t="str">
        <f t="shared" ref="T3506" si="7253">IF(OR(Q3506&gt;1,R3506&gt;1),"Present","Absent")</f>
        <v>Absent</v>
      </c>
      <c r="U3506" t="str">
        <f t="shared" ref="U3506" si="7254">IF(OR(AND(Q3506&gt;1,Q3506&lt;41),AND(R3506&gt;1,R3506&lt;41)),"Ct&lt;41","Ct&gt;41")</f>
        <v>Ct&gt;41</v>
      </c>
      <c r="V3506" t="str">
        <f t="shared" ref="V3506" si="7255">J3506</f>
        <v>Stilkalge, parvum</v>
      </c>
      <c r="W3506" t="str">
        <f t="shared" ref="W3506" si="7256">MID(F3506,10,9)</f>
        <v>DL2022078</v>
      </c>
      <c r="X3506" t="str">
        <f t="shared" ref="X3506" si="7257">W3506&amp;"_"&amp;V3506&amp;"_"&amp;S3506&amp;"_"&amp;T3506&amp;"_"&amp;U3506</f>
        <v>DL2022078_Stilkalge, parvum_Valid_Absent_Ct&gt;41</v>
      </c>
    </row>
    <row r="3507" spans="1:24" x14ac:dyDescent="0.25">
      <c r="A3507" t="s">
        <v>156</v>
      </c>
      <c r="B3507" t="s">
        <v>51</v>
      </c>
      <c r="C3507" t="s">
        <v>1268</v>
      </c>
      <c r="D3507" s="6">
        <v>0.01</v>
      </c>
      <c r="E3507" s="6" t="s">
        <v>1275</v>
      </c>
      <c r="F3507" t="s">
        <v>1272</v>
      </c>
      <c r="G3507" t="str">
        <f t="shared" si="7178"/>
        <v>DL2022078</v>
      </c>
      <c r="H3507" t="str">
        <f t="shared" si="7179"/>
        <v>17</v>
      </c>
      <c r="I3507" t="str">
        <f t="shared" si="7180"/>
        <v>Stilkalge, parvum_17_20221124_DL2022078_NaerumGym</v>
      </c>
      <c r="J3507" t="str">
        <f>VLOOKUP(MID(C3507,4,6),Datasæt_Analysesystemer!$B$2:$E$69,3,FALSE)</f>
        <v>Stilkalge, parvum</v>
      </c>
      <c r="K3507" t="str">
        <f t="shared" si="7181"/>
        <v>NK</v>
      </c>
      <c r="L3507" s="7" t="str">
        <f t="shared" si="7193"/>
        <v>No Ct</v>
      </c>
      <c r="M3507" t="str">
        <f t="shared" si="7182"/>
        <v/>
      </c>
      <c r="N3507" t="str">
        <f t="shared" si="7183"/>
        <v/>
      </c>
      <c r="O3507" t="str">
        <f t="shared" si="7184"/>
        <v/>
      </c>
    </row>
    <row r="3508" spans="1:24" x14ac:dyDescent="0.25">
      <c r="A3508" t="s">
        <v>120</v>
      </c>
      <c r="B3508" t="s">
        <v>76</v>
      </c>
      <c r="C3508" t="s">
        <v>1266</v>
      </c>
      <c r="D3508" s="6">
        <v>0.01</v>
      </c>
      <c r="E3508" s="6" t="s">
        <v>1275</v>
      </c>
      <c r="F3508" t="s">
        <v>1272</v>
      </c>
      <c r="G3508" t="str">
        <f t="shared" si="7178"/>
        <v>DL2022078</v>
      </c>
      <c r="H3508" t="str">
        <f t="shared" si="7179"/>
        <v>17</v>
      </c>
      <c r="I3508" t="str">
        <f t="shared" si="7180"/>
        <v>Stilkalge, parvum_17_20221124_DL2022078_NaerumGym</v>
      </c>
      <c r="J3508" t="str">
        <f>VLOOKUP(MID(C3508,4,6),Datasæt_Analysesystemer!$B$2:$E$69,3,FALSE)</f>
        <v>Stilkalge, parvum</v>
      </c>
      <c r="K3508" t="str">
        <f t="shared" si="7181"/>
        <v>EP</v>
      </c>
      <c r="L3508" s="7" t="str">
        <f t="shared" si="7193"/>
        <v>No Ct</v>
      </c>
      <c r="M3508" t="str">
        <f t="shared" si="7182"/>
        <v/>
      </c>
      <c r="N3508" t="str">
        <f t="shared" si="7183"/>
        <v/>
      </c>
      <c r="O3508" t="str">
        <f t="shared" si="7184"/>
        <v/>
      </c>
    </row>
    <row r="3509" spans="1:24" x14ac:dyDescent="0.25">
      <c r="A3509" t="s">
        <v>140</v>
      </c>
      <c r="B3509" t="s">
        <v>76</v>
      </c>
      <c r="C3509" t="s">
        <v>1266</v>
      </c>
      <c r="D3509" s="6">
        <v>0.01</v>
      </c>
      <c r="E3509" s="6" t="s">
        <v>1275</v>
      </c>
      <c r="F3509" t="s">
        <v>1272</v>
      </c>
      <c r="G3509" t="str">
        <f t="shared" si="7178"/>
        <v>DL2022078</v>
      </c>
      <c r="H3509" t="str">
        <f t="shared" si="7179"/>
        <v>17</v>
      </c>
      <c r="I3509" t="str">
        <f t="shared" si="7180"/>
        <v>Stilkalge, parvum_17_20221124_DL2022078_NaerumGym</v>
      </c>
      <c r="J3509" t="str">
        <f>VLOOKUP(MID(C3509,4,6),Datasæt_Analysesystemer!$B$2:$E$69,3,FALSE)</f>
        <v>Stilkalge, parvum</v>
      </c>
      <c r="K3509" t="str">
        <f t="shared" si="7181"/>
        <v>EP</v>
      </c>
      <c r="L3509" s="7" t="str">
        <f t="shared" si="7193"/>
        <v>No Ct</v>
      </c>
      <c r="M3509" t="str">
        <f t="shared" si="7182"/>
        <v/>
      </c>
      <c r="N3509" t="str">
        <f t="shared" si="7183"/>
        <v/>
      </c>
      <c r="O3509" t="str">
        <f t="shared" si="7184"/>
        <v/>
      </c>
    </row>
    <row r="3510" spans="1:24" x14ac:dyDescent="0.25">
      <c r="A3510" t="s">
        <v>182</v>
      </c>
      <c r="B3510" t="s">
        <v>23</v>
      </c>
      <c r="C3510" t="s">
        <v>1271</v>
      </c>
      <c r="D3510" s="6">
        <v>0.01</v>
      </c>
      <c r="E3510" s="6">
        <v>17.850000000000001</v>
      </c>
      <c r="F3510" t="s">
        <v>1272</v>
      </c>
      <c r="G3510" t="str">
        <f t="shared" si="7178"/>
        <v>DL2022078</v>
      </c>
      <c r="H3510" t="str">
        <f t="shared" si="7179"/>
        <v>18</v>
      </c>
      <c r="I3510" t="str">
        <f t="shared" si="7180"/>
        <v>Stilkalge, parvum_18_20221124_DL2022078_NaerumGym</v>
      </c>
      <c r="J3510" t="str">
        <f>VLOOKUP(MID(C3510,4,6),Datasæt_Analysesystemer!$B$2:$E$69,3,FALSE)</f>
        <v>Stilkalge, parvum</v>
      </c>
      <c r="K3510" t="str">
        <f t="shared" si="7181"/>
        <v>PK</v>
      </c>
      <c r="L3510" s="7">
        <f t="shared" si="7193"/>
        <v>17.850000000000001</v>
      </c>
      <c r="M3510">
        <f t="shared" si="7182"/>
        <v>17.850000000000001</v>
      </c>
      <c r="N3510">
        <f t="shared" si="7183"/>
        <v>0</v>
      </c>
      <c r="O3510">
        <f t="shared" si="7184"/>
        <v>0</v>
      </c>
      <c r="Q3510">
        <f t="shared" ref="Q3510" si="7258">IF(L3512="No Ct",0,L3512)</f>
        <v>0</v>
      </c>
      <c r="R3510">
        <f t="shared" ref="R3510" si="7259">IF(L3513="No Ct",0,L3513)</f>
        <v>0</v>
      </c>
      <c r="S3510" t="str">
        <f t="shared" ref="S3510" si="7260">IF(AND(M3510&gt;0,N3510=0),"Valid","Invalid")</f>
        <v>Valid</v>
      </c>
      <c r="T3510" t="str">
        <f t="shared" ref="T3510" si="7261">IF(OR(Q3510&gt;1,R3510&gt;1),"Present","Absent")</f>
        <v>Absent</v>
      </c>
      <c r="U3510" t="str">
        <f t="shared" ref="U3510" si="7262">IF(OR(AND(Q3510&gt;1,Q3510&lt;41),AND(R3510&gt;1,R3510&lt;41)),"Ct&lt;41","Ct&gt;41")</f>
        <v>Ct&gt;41</v>
      </c>
      <c r="V3510" t="str">
        <f t="shared" ref="V3510" si="7263">J3510</f>
        <v>Stilkalge, parvum</v>
      </c>
      <c r="W3510" t="str">
        <f t="shared" ref="W3510" si="7264">MID(F3510,10,9)</f>
        <v>DL2022078</v>
      </c>
      <c r="X3510" t="str">
        <f t="shared" ref="X3510" si="7265">W3510&amp;"_"&amp;V3510&amp;"_"&amp;S3510&amp;"_"&amp;T3510&amp;"_"&amp;U3510</f>
        <v>DL2022078_Stilkalge, parvum_Valid_Absent_Ct&gt;41</v>
      </c>
    </row>
    <row r="3511" spans="1:24" x14ac:dyDescent="0.25">
      <c r="A3511" t="s">
        <v>158</v>
      </c>
      <c r="B3511" t="s">
        <v>51</v>
      </c>
      <c r="C3511" t="s">
        <v>1269</v>
      </c>
      <c r="D3511" s="6">
        <v>0.01</v>
      </c>
      <c r="E3511" s="6" t="s">
        <v>1275</v>
      </c>
      <c r="F3511" t="s">
        <v>1272</v>
      </c>
      <c r="G3511" t="str">
        <f t="shared" si="7178"/>
        <v>DL2022078</v>
      </c>
      <c r="H3511" t="str">
        <f t="shared" si="7179"/>
        <v>18</v>
      </c>
      <c r="I3511" t="str">
        <f t="shared" si="7180"/>
        <v>Stilkalge, parvum_18_20221124_DL2022078_NaerumGym</v>
      </c>
      <c r="J3511" t="str">
        <f>VLOOKUP(MID(C3511,4,6),Datasæt_Analysesystemer!$B$2:$E$69,3,FALSE)</f>
        <v>Stilkalge, parvum</v>
      </c>
      <c r="K3511" t="str">
        <f t="shared" si="7181"/>
        <v>NK</v>
      </c>
      <c r="L3511" s="7" t="str">
        <f t="shared" si="7193"/>
        <v>No Ct</v>
      </c>
      <c r="M3511" t="str">
        <f t="shared" si="7182"/>
        <v/>
      </c>
      <c r="N3511" t="str">
        <f t="shared" si="7183"/>
        <v/>
      </c>
      <c r="O3511" t="str">
        <f t="shared" si="7184"/>
        <v/>
      </c>
    </row>
    <row r="3512" spans="1:24" x14ac:dyDescent="0.25">
      <c r="A3512" t="s">
        <v>122</v>
      </c>
      <c r="B3512" t="s">
        <v>76</v>
      </c>
      <c r="C3512" t="s">
        <v>1267</v>
      </c>
      <c r="D3512" s="6">
        <v>0.01</v>
      </c>
      <c r="E3512" s="6" t="s">
        <v>1275</v>
      </c>
      <c r="F3512" t="s">
        <v>1272</v>
      </c>
      <c r="G3512" t="str">
        <f t="shared" si="7178"/>
        <v>DL2022078</v>
      </c>
      <c r="H3512" t="str">
        <f t="shared" si="7179"/>
        <v>18</v>
      </c>
      <c r="I3512" t="str">
        <f t="shared" si="7180"/>
        <v>Stilkalge, parvum_18_20221124_DL2022078_NaerumGym</v>
      </c>
      <c r="J3512" t="str">
        <f>VLOOKUP(MID(C3512,4,6),Datasæt_Analysesystemer!$B$2:$E$69,3,FALSE)</f>
        <v>Stilkalge, parvum</v>
      </c>
      <c r="K3512" t="str">
        <f t="shared" si="7181"/>
        <v>EP</v>
      </c>
      <c r="L3512" s="7" t="str">
        <f t="shared" si="7193"/>
        <v>No Ct</v>
      </c>
      <c r="M3512" t="str">
        <f t="shared" si="7182"/>
        <v/>
      </c>
      <c r="N3512" t="str">
        <f t="shared" si="7183"/>
        <v/>
      </c>
      <c r="O3512" t="str">
        <f t="shared" si="7184"/>
        <v/>
      </c>
    </row>
    <row r="3513" spans="1:24" x14ac:dyDescent="0.25">
      <c r="A3513" t="s">
        <v>141</v>
      </c>
      <c r="B3513" t="s">
        <v>76</v>
      </c>
      <c r="C3513" t="s">
        <v>1267</v>
      </c>
      <c r="D3513" s="6">
        <v>0.01</v>
      </c>
      <c r="E3513" s="6" t="s">
        <v>1275</v>
      </c>
      <c r="F3513" t="s">
        <v>1272</v>
      </c>
      <c r="G3513" t="str">
        <f t="shared" si="7178"/>
        <v>DL2022078</v>
      </c>
      <c r="H3513" t="str">
        <f t="shared" si="7179"/>
        <v>18</v>
      </c>
      <c r="I3513" t="str">
        <f t="shared" si="7180"/>
        <v>Stilkalge, parvum_18_20221124_DL2022078_NaerumGym</v>
      </c>
      <c r="J3513" t="str">
        <f>VLOOKUP(MID(C3513,4,6),Datasæt_Analysesystemer!$B$2:$E$69,3,FALSE)</f>
        <v>Stilkalge, parvum</v>
      </c>
      <c r="K3513" t="str">
        <f t="shared" si="7181"/>
        <v>EP</v>
      </c>
      <c r="L3513" s="7" t="str">
        <f t="shared" si="7193"/>
        <v>No Ct</v>
      </c>
      <c r="M3513" t="str">
        <f t="shared" si="7182"/>
        <v/>
      </c>
      <c r="N3513" t="str">
        <f t="shared" si="7183"/>
        <v/>
      </c>
      <c r="O3513" t="str">
        <f t="shared" si="7184"/>
        <v/>
      </c>
    </row>
    <row r="3514" spans="1:24" x14ac:dyDescent="0.25">
      <c r="A3514" t="s">
        <v>184</v>
      </c>
      <c r="B3514" t="s">
        <v>23</v>
      </c>
      <c r="C3514" t="s">
        <v>620</v>
      </c>
      <c r="D3514" s="6">
        <v>0.01</v>
      </c>
      <c r="E3514" s="6" t="s">
        <v>1275</v>
      </c>
      <c r="F3514" t="s">
        <v>1272</v>
      </c>
      <c r="G3514" t="str">
        <f t="shared" si="7178"/>
        <v>DL2022078</v>
      </c>
      <c r="H3514" t="str">
        <f t="shared" si="7179"/>
        <v>19</v>
      </c>
      <c r="I3514" t="str">
        <f t="shared" si="7180"/>
        <v>Trepigget hundestejle_19_20221124_DL2022078_NaerumGym</v>
      </c>
      <c r="J3514" t="str">
        <f>VLOOKUP(MID(C3514,4,6),Datasæt_Analysesystemer!$B$2:$E$69,3,FALSE)</f>
        <v>Trepigget hundestejle</v>
      </c>
      <c r="K3514" t="str">
        <f t="shared" si="7181"/>
        <v>PK</v>
      </c>
      <c r="L3514" s="7" t="str">
        <f t="shared" si="7193"/>
        <v>No Ct</v>
      </c>
      <c r="M3514">
        <f t="shared" si="7182"/>
        <v>0</v>
      </c>
      <c r="N3514">
        <f t="shared" si="7183"/>
        <v>0</v>
      </c>
      <c r="O3514">
        <f t="shared" si="7184"/>
        <v>0</v>
      </c>
      <c r="Q3514">
        <f t="shared" ref="Q3514" si="7266">IF(L3516="No Ct",0,L3516)</f>
        <v>0</v>
      </c>
      <c r="R3514">
        <f t="shared" ref="R3514" si="7267">IF(L3517="No Ct",0,L3517)</f>
        <v>0</v>
      </c>
      <c r="S3514" t="str">
        <f t="shared" ref="S3514" si="7268">IF(AND(M3514&gt;0,N3514=0),"Valid","Invalid")</f>
        <v>Invalid</v>
      </c>
      <c r="T3514" t="str">
        <f t="shared" ref="T3514" si="7269">IF(OR(Q3514&gt;1,R3514&gt;1),"Present","Absent")</f>
        <v>Absent</v>
      </c>
      <c r="U3514" t="str">
        <f t="shared" ref="U3514" si="7270">IF(OR(AND(Q3514&gt;1,Q3514&lt;41),AND(R3514&gt;1,R3514&lt;41)),"Ct&lt;41","Ct&gt;41")</f>
        <v>Ct&gt;41</v>
      </c>
      <c r="V3514" t="str">
        <f t="shared" ref="V3514" si="7271">J3514</f>
        <v>Trepigget hundestejle</v>
      </c>
      <c r="W3514" t="str">
        <f t="shared" ref="W3514" si="7272">MID(F3514,10,9)</f>
        <v>DL2022078</v>
      </c>
      <c r="X3514" t="str">
        <f t="shared" ref="X3514" si="7273">W3514&amp;"_"&amp;V3514&amp;"_"&amp;S3514&amp;"_"&amp;T3514&amp;"_"&amp;U3514</f>
        <v>DL2022078_Trepigget hundestejle_Invalid_Absent_Ct&gt;41</v>
      </c>
    </row>
    <row r="3515" spans="1:24" x14ac:dyDescent="0.25">
      <c r="A3515" t="s">
        <v>160</v>
      </c>
      <c r="B3515" t="s">
        <v>51</v>
      </c>
      <c r="C3515" t="s">
        <v>614</v>
      </c>
      <c r="D3515" s="6">
        <v>0.01</v>
      </c>
      <c r="E3515" s="6" t="s">
        <v>1275</v>
      </c>
      <c r="F3515" t="s">
        <v>1272</v>
      </c>
      <c r="G3515" t="str">
        <f t="shared" si="7178"/>
        <v>DL2022078</v>
      </c>
      <c r="H3515" t="str">
        <f t="shared" si="7179"/>
        <v>19</v>
      </c>
      <c r="I3515" t="str">
        <f t="shared" si="7180"/>
        <v>Trepigget hundestejle_19_20221124_DL2022078_NaerumGym</v>
      </c>
      <c r="J3515" t="str">
        <f>VLOOKUP(MID(C3515,4,6),Datasæt_Analysesystemer!$B$2:$E$69,3,FALSE)</f>
        <v>Trepigget hundestejle</v>
      </c>
      <c r="K3515" t="str">
        <f t="shared" si="7181"/>
        <v>NK</v>
      </c>
      <c r="L3515" s="7" t="str">
        <f t="shared" si="7193"/>
        <v>No Ct</v>
      </c>
      <c r="M3515" t="str">
        <f t="shared" si="7182"/>
        <v/>
      </c>
      <c r="N3515" t="str">
        <f t="shared" si="7183"/>
        <v/>
      </c>
      <c r="O3515" t="str">
        <f t="shared" si="7184"/>
        <v/>
      </c>
    </row>
    <row r="3516" spans="1:24" x14ac:dyDescent="0.25">
      <c r="A3516" t="s">
        <v>124</v>
      </c>
      <c r="B3516" t="s">
        <v>76</v>
      </c>
      <c r="C3516" t="s">
        <v>608</v>
      </c>
      <c r="D3516" s="6">
        <v>0.01</v>
      </c>
      <c r="E3516" s="6" t="s">
        <v>1275</v>
      </c>
      <c r="F3516" t="s">
        <v>1272</v>
      </c>
      <c r="G3516" t="str">
        <f t="shared" si="7178"/>
        <v>DL2022078</v>
      </c>
      <c r="H3516" t="str">
        <f t="shared" si="7179"/>
        <v>19</v>
      </c>
      <c r="I3516" t="str">
        <f t="shared" si="7180"/>
        <v>Trepigget hundestejle_19_20221124_DL2022078_NaerumGym</v>
      </c>
      <c r="J3516" t="str">
        <f>VLOOKUP(MID(C3516,4,6),Datasæt_Analysesystemer!$B$2:$E$69,3,FALSE)</f>
        <v>Trepigget hundestejle</v>
      </c>
      <c r="K3516" t="str">
        <f t="shared" si="7181"/>
        <v>EP</v>
      </c>
      <c r="L3516" s="7" t="str">
        <f t="shared" si="7193"/>
        <v>No Ct</v>
      </c>
      <c r="M3516" t="str">
        <f t="shared" si="7182"/>
        <v/>
      </c>
      <c r="N3516" t="str">
        <f t="shared" si="7183"/>
        <v/>
      </c>
      <c r="O3516" t="str">
        <f t="shared" si="7184"/>
        <v/>
      </c>
    </row>
    <row r="3517" spans="1:24" x14ac:dyDescent="0.25">
      <c r="A3517" t="s">
        <v>142</v>
      </c>
      <c r="B3517" t="s">
        <v>76</v>
      </c>
      <c r="C3517" t="s">
        <v>608</v>
      </c>
      <c r="D3517" s="6">
        <v>0.01</v>
      </c>
      <c r="E3517" s="6" t="s">
        <v>1275</v>
      </c>
      <c r="F3517" t="s">
        <v>1272</v>
      </c>
      <c r="G3517" t="str">
        <f t="shared" si="7178"/>
        <v>DL2022078</v>
      </c>
      <c r="H3517" t="str">
        <f t="shared" si="7179"/>
        <v>19</v>
      </c>
      <c r="I3517" t="str">
        <f t="shared" si="7180"/>
        <v>Trepigget hundestejle_19_20221124_DL2022078_NaerumGym</v>
      </c>
      <c r="J3517" t="str">
        <f>VLOOKUP(MID(C3517,4,6),Datasæt_Analysesystemer!$B$2:$E$69,3,FALSE)</f>
        <v>Trepigget hundestejle</v>
      </c>
      <c r="K3517" t="str">
        <f t="shared" si="7181"/>
        <v>EP</v>
      </c>
      <c r="L3517" s="7" t="str">
        <f t="shared" si="7193"/>
        <v>No Ct</v>
      </c>
      <c r="M3517" t="str">
        <f t="shared" si="7182"/>
        <v/>
      </c>
      <c r="N3517" t="str">
        <f t="shared" si="7183"/>
        <v/>
      </c>
      <c r="O3517" t="str">
        <f t="shared" si="7184"/>
        <v/>
      </c>
    </row>
    <row r="3518" spans="1:24" x14ac:dyDescent="0.25">
      <c r="A3518" t="s">
        <v>186</v>
      </c>
      <c r="B3518" t="s">
        <v>23</v>
      </c>
      <c r="C3518" t="s">
        <v>621</v>
      </c>
      <c r="D3518" s="6">
        <v>0.01</v>
      </c>
      <c r="E3518" s="6">
        <v>39.71</v>
      </c>
      <c r="F3518" t="s">
        <v>1272</v>
      </c>
      <c r="G3518" t="str">
        <f t="shared" si="7178"/>
        <v>DL2022078</v>
      </c>
      <c r="H3518" t="str">
        <f t="shared" si="7179"/>
        <v>20</v>
      </c>
      <c r="I3518" t="str">
        <f t="shared" si="7180"/>
        <v>Trepigget hundestejle_20_20221124_DL2022078_NaerumGym</v>
      </c>
      <c r="J3518" t="str">
        <f>VLOOKUP(MID(C3518,4,6),Datasæt_Analysesystemer!$B$2:$E$69,3,FALSE)</f>
        <v>Trepigget hundestejle</v>
      </c>
      <c r="K3518" t="str">
        <f t="shared" si="7181"/>
        <v>PK</v>
      </c>
      <c r="L3518" s="7">
        <f t="shared" si="7193"/>
        <v>39.71</v>
      </c>
      <c r="M3518">
        <f t="shared" si="7182"/>
        <v>39.71</v>
      </c>
      <c r="N3518">
        <f t="shared" si="7183"/>
        <v>37.869999999999997</v>
      </c>
      <c r="O3518">
        <f t="shared" si="7184"/>
        <v>37.86</v>
      </c>
      <c r="Q3518">
        <f t="shared" ref="Q3518" si="7274">IF(L3520="No Ct",0,L3520)</f>
        <v>0</v>
      </c>
      <c r="R3518">
        <f t="shared" ref="R3518" si="7275">IF(L3521="No Ct",0,L3521)</f>
        <v>37.86</v>
      </c>
      <c r="S3518" t="str">
        <f t="shared" ref="S3518" si="7276">IF(AND(M3518&gt;0,N3518=0),"Valid","Invalid")</f>
        <v>Invalid</v>
      </c>
      <c r="T3518" t="str">
        <f t="shared" ref="T3518" si="7277">IF(OR(Q3518&gt;1,R3518&gt;1),"Present","Absent")</f>
        <v>Present</v>
      </c>
      <c r="U3518" t="str">
        <f t="shared" ref="U3518" si="7278">IF(OR(AND(Q3518&gt;1,Q3518&lt;41),AND(R3518&gt;1,R3518&lt;41)),"Ct&lt;41","Ct&gt;41")</f>
        <v>Ct&lt;41</v>
      </c>
      <c r="V3518" t="str">
        <f t="shared" ref="V3518" si="7279">J3518</f>
        <v>Trepigget hundestejle</v>
      </c>
      <c r="W3518" t="str">
        <f t="shared" ref="W3518" si="7280">MID(F3518,10,9)</f>
        <v>DL2022078</v>
      </c>
      <c r="X3518" t="str">
        <f t="shared" ref="X3518" si="7281">W3518&amp;"_"&amp;V3518&amp;"_"&amp;S3518&amp;"_"&amp;T3518&amp;"_"&amp;U3518</f>
        <v>DL2022078_Trepigget hundestejle_Invalid_Present_Ct&lt;41</v>
      </c>
    </row>
    <row r="3519" spans="1:24" x14ac:dyDescent="0.25">
      <c r="A3519" t="s">
        <v>162</v>
      </c>
      <c r="B3519" t="s">
        <v>51</v>
      </c>
      <c r="C3519" t="s">
        <v>615</v>
      </c>
      <c r="D3519" s="6">
        <v>0.01</v>
      </c>
      <c r="E3519" s="6">
        <v>37.869999999999997</v>
      </c>
      <c r="F3519" t="s">
        <v>1272</v>
      </c>
      <c r="G3519" t="str">
        <f t="shared" si="7178"/>
        <v>DL2022078</v>
      </c>
      <c r="H3519" t="str">
        <f t="shared" si="7179"/>
        <v>20</v>
      </c>
      <c r="I3519" t="str">
        <f t="shared" si="7180"/>
        <v>Trepigget hundestejle_20_20221124_DL2022078_NaerumGym</v>
      </c>
      <c r="J3519" t="str">
        <f>VLOOKUP(MID(C3519,4,6),Datasæt_Analysesystemer!$B$2:$E$69,3,FALSE)</f>
        <v>Trepigget hundestejle</v>
      </c>
      <c r="K3519" t="str">
        <f t="shared" si="7181"/>
        <v>NK</v>
      </c>
      <c r="L3519" s="7">
        <f t="shared" si="7193"/>
        <v>37.869999999999997</v>
      </c>
      <c r="M3519" t="str">
        <f t="shared" si="7182"/>
        <v/>
      </c>
      <c r="N3519" t="str">
        <f t="shared" si="7183"/>
        <v/>
      </c>
      <c r="O3519" t="str">
        <f t="shared" si="7184"/>
        <v/>
      </c>
    </row>
    <row r="3520" spans="1:24" x14ac:dyDescent="0.25">
      <c r="A3520" t="s">
        <v>126</v>
      </c>
      <c r="B3520" t="s">
        <v>76</v>
      </c>
      <c r="C3520" t="s">
        <v>609</v>
      </c>
      <c r="D3520" s="6">
        <v>0.01</v>
      </c>
      <c r="E3520" s="6" t="s">
        <v>1275</v>
      </c>
      <c r="F3520" t="s">
        <v>1272</v>
      </c>
      <c r="G3520" t="str">
        <f t="shared" si="7178"/>
        <v>DL2022078</v>
      </c>
      <c r="H3520" t="str">
        <f t="shared" si="7179"/>
        <v>20</v>
      </c>
      <c r="I3520" t="str">
        <f t="shared" si="7180"/>
        <v>Trepigget hundestejle_20_20221124_DL2022078_NaerumGym</v>
      </c>
      <c r="J3520" t="str">
        <f>VLOOKUP(MID(C3520,4,6),Datasæt_Analysesystemer!$B$2:$E$69,3,FALSE)</f>
        <v>Trepigget hundestejle</v>
      </c>
      <c r="K3520" t="str">
        <f t="shared" si="7181"/>
        <v>EP</v>
      </c>
      <c r="L3520" s="7" t="str">
        <f t="shared" si="7193"/>
        <v>No Ct</v>
      </c>
      <c r="M3520" t="str">
        <f t="shared" si="7182"/>
        <v/>
      </c>
      <c r="N3520" t="str">
        <f t="shared" si="7183"/>
        <v/>
      </c>
      <c r="O3520" t="str">
        <f t="shared" si="7184"/>
        <v/>
      </c>
    </row>
    <row r="3521" spans="1:24" x14ac:dyDescent="0.25">
      <c r="A3521" t="s">
        <v>143</v>
      </c>
      <c r="B3521" t="s">
        <v>76</v>
      </c>
      <c r="C3521" t="s">
        <v>609</v>
      </c>
      <c r="D3521" s="6">
        <v>0.01</v>
      </c>
      <c r="E3521" s="6">
        <v>37.86</v>
      </c>
      <c r="F3521" t="s">
        <v>1272</v>
      </c>
      <c r="G3521" t="str">
        <f t="shared" si="7178"/>
        <v>DL2022078</v>
      </c>
      <c r="H3521" t="str">
        <f t="shared" si="7179"/>
        <v>20</v>
      </c>
      <c r="I3521" t="str">
        <f t="shared" si="7180"/>
        <v>Trepigget hundestejle_20_20221124_DL2022078_NaerumGym</v>
      </c>
      <c r="J3521" t="str">
        <f>VLOOKUP(MID(C3521,4,6),Datasæt_Analysesystemer!$B$2:$E$69,3,FALSE)</f>
        <v>Trepigget hundestejle</v>
      </c>
      <c r="K3521" t="str">
        <f t="shared" si="7181"/>
        <v>EP</v>
      </c>
      <c r="L3521" s="7">
        <f t="shared" si="7193"/>
        <v>37.86</v>
      </c>
      <c r="M3521" t="str">
        <f t="shared" si="7182"/>
        <v/>
      </c>
      <c r="N3521" t="str">
        <f t="shared" si="7183"/>
        <v/>
      </c>
      <c r="O3521" t="str">
        <f t="shared" si="7184"/>
        <v/>
      </c>
    </row>
    <row r="3522" spans="1:24" x14ac:dyDescent="0.25">
      <c r="A3522" t="s">
        <v>188</v>
      </c>
      <c r="B3522" t="s">
        <v>23</v>
      </c>
      <c r="C3522" t="s">
        <v>189</v>
      </c>
      <c r="D3522" s="6">
        <v>0.01</v>
      </c>
      <c r="E3522" s="6" t="s">
        <v>1275</v>
      </c>
      <c r="F3522" t="s">
        <v>1272</v>
      </c>
      <c r="G3522" t="str">
        <f t="shared" si="7178"/>
        <v>DL2022078</v>
      </c>
      <c r="H3522" t="str">
        <f t="shared" si="7179"/>
        <v>21</v>
      </c>
      <c r="I3522" t="str">
        <f t="shared" si="7180"/>
        <v>Europæisk ål_21_20221124_DL2022078_NaerumGym</v>
      </c>
      <c r="J3522" t="str">
        <f>VLOOKUP(MID(C3522,4,6),Datasæt_Analysesystemer!$B$2:$E$69,3,FALSE)</f>
        <v>Europæisk ål</v>
      </c>
      <c r="K3522" t="str">
        <f t="shared" si="7181"/>
        <v>PK</v>
      </c>
      <c r="L3522" s="7" t="str">
        <f t="shared" si="7193"/>
        <v>No Ct</v>
      </c>
      <c r="M3522">
        <f t="shared" si="7182"/>
        <v>0</v>
      </c>
      <c r="N3522">
        <f t="shared" si="7183"/>
        <v>0</v>
      </c>
      <c r="O3522">
        <f t="shared" si="7184"/>
        <v>0</v>
      </c>
      <c r="Q3522">
        <f t="shared" ref="Q3522" si="7282">IF(L3524="No Ct",0,L3524)</f>
        <v>0</v>
      </c>
      <c r="R3522">
        <f t="shared" ref="R3522" si="7283">IF(L3525="No Ct",0,L3525)</f>
        <v>0</v>
      </c>
      <c r="S3522" t="str">
        <f t="shared" ref="S3522" si="7284">IF(AND(M3522&gt;0,N3522=0),"Valid","Invalid")</f>
        <v>Invalid</v>
      </c>
      <c r="T3522" t="str">
        <f t="shared" ref="T3522" si="7285">IF(OR(Q3522&gt;1,R3522&gt;1),"Present","Absent")</f>
        <v>Absent</v>
      </c>
      <c r="U3522" t="str">
        <f t="shared" ref="U3522" si="7286">IF(OR(AND(Q3522&gt;1,Q3522&lt;41),AND(R3522&gt;1,R3522&lt;41)),"Ct&lt;41","Ct&gt;41")</f>
        <v>Ct&gt;41</v>
      </c>
      <c r="V3522" t="str">
        <f t="shared" ref="V3522" si="7287">J3522</f>
        <v>Europæisk ål</v>
      </c>
      <c r="W3522" t="str">
        <f t="shared" ref="W3522" si="7288">MID(F3522,10,9)</f>
        <v>DL2022078</v>
      </c>
      <c r="X3522" t="str">
        <f t="shared" ref="X3522" si="7289">W3522&amp;"_"&amp;V3522&amp;"_"&amp;S3522&amp;"_"&amp;T3522&amp;"_"&amp;U3522</f>
        <v>DL2022078_Europæisk ål_Invalid_Absent_Ct&gt;41</v>
      </c>
    </row>
    <row r="3523" spans="1:24" x14ac:dyDescent="0.25">
      <c r="A3523" t="s">
        <v>164</v>
      </c>
      <c r="B3523" t="s">
        <v>51</v>
      </c>
      <c r="C3523" t="s">
        <v>165</v>
      </c>
      <c r="D3523" s="6">
        <v>0.01</v>
      </c>
      <c r="E3523" s="6" t="s">
        <v>1275</v>
      </c>
      <c r="F3523" t="s">
        <v>1272</v>
      </c>
      <c r="G3523" t="str">
        <f t="shared" si="7178"/>
        <v>DL2022078</v>
      </c>
      <c r="H3523" t="str">
        <f t="shared" si="7179"/>
        <v>21</v>
      </c>
      <c r="I3523" t="str">
        <f t="shared" si="7180"/>
        <v>Europæisk ål_21_20221124_DL2022078_NaerumGym</v>
      </c>
      <c r="J3523" t="str">
        <f>VLOOKUP(MID(C3523,4,6),Datasæt_Analysesystemer!$B$2:$E$69,3,FALSE)</f>
        <v>Europæisk ål</v>
      </c>
      <c r="K3523" t="str">
        <f t="shared" si="7181"/>
        <v>NK</v>
      </c>
      <c r="L3523" s="7" t="str">
        <f t="shared" si="7193"/>
        <v>No Ct</v>
      </c>
      <c r="M3523" t="str">
        <f t="shared" si="7182"/>
        <v/>
      </c>
      <c r="N3523" t="str">
        <f t="shared" si="7183"/>
        <v/>
      </c>
      <c r="O3523" t="str">
        <f t="shared" si="7184"/>
        <v/>
      </c>
    </row>
    <row r="3524" spans="1:24" x14ac:dyDescent="0.25">
      <c r="A3524" t="s">
        <v>128</v>
      </c>
      <c r="B3524" t="s">
        <v>76</v>
      </c>
      <c r="C3524" t="s">
        <v>129</v>
      </c>
      <c r="D3524" s="6">
        <v>0.01</v>
      </c>
      <c r="E3524" s="6" t="s">
        <v>1275</v>
      </c>
      <c r="F3524" t="s">
        <v>1272</v>
      </c>
      <c r="G3524" t="str">
        <f t="shared" si="7178"/>
        <v>DL2022078</v>
      </c>
      <c r="H3524" t="str">
        <f t="shared" si="7179"/>
        <v>21</v>
      </c>
      <c r="I3524" t="str">
        <f t="shared" si="7180"/>
        <v>Europæisk ål_21_20221124_DL2022078_NaerumGym</v>
      </c>
      <c r="J3524" t="str">
        <f>VLOOKUP(MID(C3524,4,6),Datasæt_Analysesystemer!$B$2:$E$69,3,FALSE)</f>
        <v>Europæisk ål</v>
      </c>
      <c r="K3524" t="str">
        <f t="shared" si="7181"/>
        <v>EP</v>
      </c>
      <c r="L3524" s="7" t="str">
        <f t="shared" si="7193"/>
        <v>No Ct</v>
      </c>
      <c r="M3524" t="str">
        <f t="shared" si="7182"/>
        <v/>
      </c>
      <c r="N3524" t="str">
        <f t="shared" si="7183"/>
        <v/>
      </c>
      <c r="O3524" t="str">
        <f t="shared" si="7184"/>
        <v/>
      </c>
    </row>
    <row r="3525" spans="1:24" x14ac:dyDescent="0.25">
      <c r="A3525" t="s">
        <v>144</v>
      </c>
      <c r="B3525" t="s">
        <v>76</v>
      </c>
      <c r="C3525" t="s">
        <v>129</v>
      </c>
      <c r="D3525" s="6">
        <v>0.01</v>
      </c>
      <c r="E3525" s="6" t="s">
        <v>1275</v>
      </c>
      <c r="F3525" t="s">
        <v>1272</v>
      </c>
      <c r="G3525" t="str">
        <f t="shared" si="7178"/>
        <v>DL2022078</v>
      </c>
      <c r="H3525" t="str">
        <f t="shared" si="7179"/>
        <v>21</v>
      </c>
      <c r="I3525" t="str">
        <f t="shared" si="7180"/>
        <v>Europæisk ål_21_20221124_DL2022078_NaerumGym</v>
      </c>
      <c r="J3525" t="str">
        <f>VLOOKUP(MID(C3525,4,6),Datasæt_Analysesystemer!$B$2:$E$69,3,FALSE)</f>
        <v>Europæisk ål</v>
      </c>
      <c r="K3525" t="str">
        <f t="shared" si="7181"/>
        <v>EP</v>
      </c>
      <c r="L3525" s="7" t="str">
        <f t="shared" si="7193"/>
        <v>No Ct</v>
      </c>
      <c r="M3525" t="str">
        <f t="shared" si="7182"/>
        <v/>
      </c>
      <c r="N3525" t="str">
        <f t="shared" si="7183"/>
        <v/>
      </c>
      <c r="O3525" t="str">
        <f t="shared" si="7184"/>
        <v/>
      </c>
    </row>
    <row r="3526" spans="1:24" x14ac:dyDescent="0.25">
      <c r="A3526" t="s">
        <v>190</v>
      </c>
      <c r="B3526" t="s">
        <v>23</v>
      </c>
      <c r="C3526" t="s">
        <v>191</v>
      </c>
      <c r="D3526" s="6">
        <v>0.01</v>
      </c>
      <c r="E3526" s="6">
        <v>29.53</v>
      </c>
      <c r="F3526" t="s">
        <v>1272</v>
      </c>
      <c r="G3526" t="str">
        <f t="shared" si="7178"/>
        <v>DL2022078</v>
      </c>
      <c r="H3526" t="str">
        <f t="shared" si="7179"/>
        <v>22</v>
      </c>
      <c r="I3526" t="str">
        <f t="shared" si="7180"/>
        <v>Europæisk ål_22_20221124_DL2022078_NaerumGym</v>
      </c>
      <c r="J3526" t="str">
        <f>VLOOKUP(MID(C3526,4,6),Datasæt_Analysesystemer!$B$2:$E$69,3,FALSE)</f>
        <v>Europæisk ål</v>
      </c>
      <c r="K3526" t="str">
        <f t="shared" si="7181"/>
        <v>PK</v>
      </c>
      <c r="L3526" s="7">
        <f t="shared" si="7193"/>
        <v>29.53</v>
      </c>
      <c r="M3526">
        <f t="shared" si="7182"/>
        <v>29.53</v>
      </c>
      <c r="N3526">
        <f t="shared" si="7183"/>
        <v>0</v>
      </c>
      <c r="O3526">
        <f t="shared" si="7184"/>
        <v>82.5</v>
      </c>
      <c r="Q3526">
        <f t="shared" ref="Q3526" si="7290">IF(L3528="No Ct",0,L3528)</f>
        <v>41.3</v>
      </c>
      <c r="R3526">
        <f t="shared" ref="R3526" si="7291">IF(L3529="No Ct",0,L3529)</f>
        <v>41.2</v>
      </c>
      <c r="S3526" t="str">
        <f t="shared" ref="S3526" si="7292">IF(AND(M3526&gt;0,N3526=0),"Valid","Invalid")</f>
        <v>Valid</v>
      </c>
      <c r="T3526" t="str">
        <f t="shared" ref="T3526" si="7293">IF(OR(Q3526&gt;1,R3526&gt;1),"Present","Absent")</f>
        <v>Present</v>
      </c>
      <c r="U3526" t="str">
        <f t="shared" ref="U3526" si="7294">IF(OR(AND(Q3526&gt;1,Q3526&lt;41),AND(R3526&gt;1,R3526&lt;41)),"Ct&lt;41","Ct&gt;41")</f>
        <v>Ct&gt;41</v>
      </c>
      <c r="V3526" t="str">
        <f t="shared" ref="V3526" si="7295">J3526</f>
        <v>Europæisk ål</v>
      </c>
      <c r="W3526" t="str">
        <f t="shared" ref="W3526" si="7296">MID(F3526,10,9)</f>
        <v>DL2022078</v>
      </c>
      <c r="X3526" t="str">
        <f t="shared" ref="X3526" si="7297">W3526&amp;"_"&amp;V3526&amp;"_"&amp;S3526&amp;"_"&amp;T3526&amp;"_"&amp;U3526</f>
        <v>DL2022078_Europæisk ål_Valid_Present_Ct&gt;41</v>
      </c>
    </row>
    <row r="3527" spans="1:24" x14ac:dyDescent="0.25">
      <c r="A3527" t="s">
        <v>166</v>
      </c>
      <c r="B3527" t="s">
        <v>51</v>
      </c>
      <c r="C3527" t="s">
        <v>167</v>
      </c>
      <c r="D3527" s="6">
        <v>0.01</v>
      </c>
      <c r="E3527" s="6" t="s">
        <v>1275</v>
      </c>
      <c r="F3527" t="s">
        <v>1272</v>
      </c>
      <c r="G3527" t="str">
        <f t="shared" si="7178"/>
        <v>DL2022078</v>
      </c>
      <c r="H3527" t="str">
        <f t="shared" si="7179"/>
        <v>22</v>
      </c>
      <c r="I3527" t="str">
        <f t="shared" si="7180"/>
        <v>Europæisk ål_22_20221124_DL2022078_NaerumGym</v>
      </c>
      <c r="J3527" t="str">
        <f>VLOOKUP(MID(C3527,4,6),Datasæt_Analysesystemer!$B$2:$E$69,3,FALSE)</f>
        <v>Europæisk ål</v>
      </c>
      <c r="K3527" t="str">
        <f t="shared" si="7181"/>
        <v>NK</v>
      </c>
      <c r="L3527" s="7" t="str">
        <f t="shared" si="7193"/>
        <v>No Ct</v>
      </c>
      <c r="M3527" t="str">
        <f t="shared" si="7182"/>
        <v/>
      </c>
      <c r="N3527" t="str">
        <f t="shared" si="7183"/>
        <v/>
      </c>
      <c r="O3527" t="str">
        <f t="shared" si="7184"/>
        <v/>
      </c>
    </row>
    <row r="3528" spans="1:24" x14ac:dyDescent="0.25">
      <c r="A3528" t="s">
        <v>130</v>
      </c>
      <c r="B3528" t="s">
        <v>76</v>
      </c>
      <c r="C3528" t="s">
        <v>131</v>
      </c>
      <c r="D3528" s="6">
        <v>0.01</v>
      </c>
      <c r="E3528" s="6">
        <v>41.3</v>
      </c>
      <c r="F3528" t="s">
        <v>1272</v>
      </c>
      <c r="G3528" t="str">
        <f t="shared" si="7178"/>
        <v>DL2022078</v>
      </c>
      <c r="H3528" t="str">
        <f t="shared" si="7179"/>
        <v>22</v>
      </c>
      <c r="I3528" t="str">
        <f t="shared" si="7180"/>
        <v>Europæisk ål_22_20221124_DL2022078_NaerumGym</v>
      </c>
      <c r="J3528" t="str">
        <f>VLOOKUP(MID(C3528,4,6),Datasæt_Analysesystemer!$B$2:$E$69,3,FALSE)</f>
        <v>Europæisk ål</v>
      </c>
      <c r="K3528" t="str">
        <f t="shared" si="7181"/>
        <v>EP</v>
      </c>
      <c r="L3528" s="7">
        <f t="shared" si="7193"/>
        <v>41.3</v>
      </c>
      <c r="M3528" t="str">
        <f t="shared" si="7182"/>
        <v/>
      </c>
      <c r="N3528" t="str">
        <f t="shared" si="7183"/>
        <v/>
      </c>
      <c r="O3528" t="str">
        <f t="shared" si="7184"/>
        <v/>
      </c>
    </row>
    <row r="3529" spans="1:24" x14ac:dyDescent="0.25">
      <c r="A3529" t="s">
        <v>145</v>
      </c>
      <c r="B3529" t="s">
        <v>76</v>
      </c>
      <c r="C3529" t="s">
        <v>131</v>
      </c>
      <c r="D3529" s="6">
        <v>0.01</v>
      </c>
      <c r="E3529" s="6">
        <v>41.2</v>
      </c>
      <c r="F3529" t="s">
        <v>1272</v>
      </c>
      <c r="G3529" t="str">
        <f t="shared" si="7178"/>
        <v>DL2022078</v>
      </c>
      <c r="H3529" t="str">
        <f t="shared" si="7179"/>
        <v>22</v>
      </c>
      <c r="I3529" t="str">
        <f t="shared" si="7180"/>
        <v>Europæisk ål_22_20221124_DL2022078_NaerumGym</v>
      </c>
      <c r="J3529" t="str">
        <f>VLOOKUP(MID(C3529,4,6),Datasæt_Analysesystemer!$B$2:$E$69,3,FALSE)</f>
        <v>Europæisk ål</v>
      </c>
      <c r="K3529" t="str">
        <f t="shared" si="7181"/>
        <v>EP</v>
      </c>
      <c r="L3529" s="7">
        <f t="shared" si="7193"/>
        <v>41.2</v>
      </c>
      <c r="M3529" t="str">
        <f t="shared" si="7182"/>
        <v/>
      </c>
      <c r="N3529" t="str">
        <f t="shared" si="7183"/>
        <v/>
      </c>
      <c r="O3529" t="str">
        <f t="shared" si="7184"/>
        <v/>
      </c>
    </row>
    <row r="3530" spans="1:24" x14ac:dyDescent="0.25">
      <c r="A3530" t="s">
        <v>192</v>
      </c>
      <c r="B3530" t="s">
        <v>23</v>
      </c>
      <c r="C3530" t="s">
        <v>193</v>
      </c>
      <c r="D3530" s="6">
        <v>0.01</v>
      </c>
      <c r="E3530" s="6" t="s">
        <v>1275</v>
      </c>
      <c r="F3530" t="s">
        <v>1272</v>
      </c>
      <c r="G3530" t="str">
        <f t="shared" si="7178"/>
        <v>DL2022078</v>
      </c>
      <c r="H3530" t="str">
        <f t="shared" si="7179"/>
        <v>23</v>
      </c>
      <c r="I3530" t="str">
        <f t="shared" si="7180"/>
        <v>Sortmundet kutling_23_20221124_DL2022078_NaerumGym</v>
      </c>
      <c r="J3530" t="str">
        <f>VLOOKUP(MID(C3530,4,6),Datasæt_Analysesystemer!$B$2:$E$69,3,FALSE)</f>
        <v>Sortmundet kutling</v>
      </c>
      <c r="K3530" t="str">
        <f t="shared" si="7181"/>
        <v>PK</v>
      </c>
      <c r="L3530" s="7" t="str">
        <f t="shared" si="7193"/>
        <v>No Ct</v>
      </c>
      <c r="M3530">
        <f t="shared" si="7182"/>
        <v>0</v>
      </c>
      <c r="N3530">
        <f t="shared" si="7183"/>
        <v>0</v>
      </c>
      <c r="O3530">
        <f t="shared" si="7184"/>
        <v>0</v>
      </c>
      <c r="Q3530">
        <f t="shared" ref="Q3530" si="7298">IF(L3532="No Ct",0,L3532)</f>
        <v>0</v>
      </c>
      <c r="R3530">
        <f t="shared" ref="R3530" si="7299">IF(L3533="No Ct",0,L3533)</f>
        <v>0</v>
      </c>
      <c r="S3530" t="str">
        <f t="shared" ref="S3530" si="7300">IF(AND(M3530&gt;0,N3530=0),"Valid","Invalid")</f>
        <v>Invalid</v>
      </c>
      <c r="T3530" t="str">
        <f t="shared" ref="T3530" si="7301">IF(OR(Q3530&gt;1,R3530&gt;1),"Present","Absent")</f>
        <v>Absent</v>
      </c>
      <c r="U3530" t="str">
        <f t="shared" ref="U3530" si="7302">IF(OR(AND(Q3530&gt;1,Q3530&lt;41),AND(R3530&gt;1,R3530&lt;41)),"Ct&lt;41","Ct&gt;41")</f>
        <v>Ct&gt;41</v>
      </c>
      <c r="V3530" t="str">
        <f t="shared" ref="V3530" si="7303">J3530</f>
        <v>Sortmundet kutling</v>
      </c>
      <c r="W3530" t="str">
        <f t="shared" ref="W3530" si="7304">MID(F3530,10,9)</f>
        <v>DL2022078</v>
      </c>
      <c r="X3530" t="str">
        <f t="shared" ref="X3530" si="7305">W3530&amp;"_"&amp;V3530&amp;"_"&amp;S3530&amp;"_"&amp;T3530&amp;"_"&amp;U3530</f>
        <v>DL2022078_Sortmundet kutling_Invalid_Absent_Ct&gt;41</v>
      </c>
    </row>
    <row r="3531" spans="1:24" x14ac:dyDescent="0.25">
      <c r="A3531" t="s">
        <v>168</v>
      </c>
      <c r="B3531" t="s">
        <v>51</v>
      </c>
      <c r="C3531" t="s">
        <v>169</v>
      </c>
      <c r="D3531" s="6">
        <v>0.01</v>
      </c>
      <c r="E3531" s="6" t="s">
        <v>1275</v>
      </c>
      <c r="F3531" t="s">
        <v>1272</v>
      </c>
      <c r="G3531" t="str">
        <f t="shared" si="7178"/>
        <v>DL2022078</v>
      </c>
      <c r="H3531" t="str">
        <f t="shared" si="7179"/>
        <v>23</v>
      </c>
      <c r="I3531" t="str">
        <f t="shared" si="7180"/>
        <v>Sortmundet kutling_23_20221124_DL2022078_NaerumGym</v>
      </c>
      <c r="J3531" t="str">
        <f>VLOOKUP(MID(C3531,4,6),Datasæt_Analysesystemer!$B$2:$E$69,3,FALSE)</f>
        <v>Sortmundet kutling</v>
      </c>
      <c r="K3531" t="str">
        <f t="shared" si="7181"/>
        <v>NK</v>
      </c>
      <c r="L3531" s="7" t="str">
        <f t="shared" si="7193"/>
        <v>No Ct</v>
      </c>
      <c r="M3531" t="str">
        <f t="shared" si="7182"/>
        <v/>
      </c>
      <c r="N3531" t="str">
        <f t="shared" si="7183"/>
        <v/>
      </c>
      <c r="O3531" t="str">
        <f t="shared" si="7184"/>
        <v/>
      </c>
    </row>
    <row r="3532" spans="1:24" x14ac:dyDescent="0.25">
      <c r="A3532" t="s">
        <v>132</v>
      </c>
      <c r="B3532" t="s">
        <v>76</v>
      </c>
      <c r="C3532" t="s">
        <v>133</v>
      </c>
      <c r="D3532" s="6">
        <v>0.01</v>
      </c>
      <c r="E3532" s="6" t="s">
        <v>1275</v>
      </c>
      <c r="F3532" t="s">
        <v>1272</v>
      </c>
      <c r="G3532" t="str">
        <f t="shared" si="7178"/>
        <v>DL2022078</v>
      </c>
      <c r="H3532" t="str">
        <f t="shared" si="7179"/>
        <v>23</v>
      </c>
      <c r="I3532" t="str">
        <f t="shared" si="7180"/>
        <v>Sortmundet kutling_23_20221124_DL2022078_NaerumGym</v>
      </c>
      <c r="J3532" t="str">
        <f>VLOOKUP(MID(C3532,4,6),Datasæt_Analysesystemer!$B$2:$E$69,3,FALSE)</f>
        <v>Sortmundet kutling</v>
      </c>
      <c r="K3532" t="str">
        <f t="shared" si="7181"/>
        <v>EP</v>
      </c>
      <c r="L3532" s="7" t="str">
        <f t="shared" si="7193"/>
        <v>No Ct</v>
      </c>
      <c r="M3532" t="str">
        <f t="shared" si="7182"/>
        <v/>
      </c>
      <c r="N3532" t="str">
        <f t="shared" si="7183"/>
        <v/>
      </c>
      <c r="O3532" t="str">
        <f t="shared" si="7184"/>
        <v/>
      </c>
    </row>
    <row r="3533" spans="1:24" x14ac:dyDescent="0.25">
      <c r="A3533" t="s">
        <v>146</v>
      </c>
      <c r="B3533" t="s">
        <v>76</v>
      </c>
      <c r="C3533" t="s">
        <v>133</v>
      </c>
      <c r="D3533" s="6">
        <v>0.01</v>
      </c>
      <c r="E3533" s="6" t="s">
        <v>1275</v>
      </c>
      <c r="F3533" t="s">
        <v>1272</v>
      </c>
      <c r="G3533" t="str">
        <f t="shared" si="7178"/>
        <v>DL2022078</v>
      </c>
      <c r="H3533" t="str">
        <f t="shared" si="7179"/>
        <v>23</v>
      </c>
      <c r="I3533" t="str">
        <f t="shared" si="7180"/>
        <v>Sortmundet kutling_23_20221124_DL2022078_NaerumGym</v>
      </c>
      <c r="J3533" t="str">
        <f>VLOOKUP(MID(C3533,4,6),Datasæt_Analysesystemer!$B$2:$E$69,3,FALSE)</f>
        <v>Sortmundet kutling</v>
      </c>
      <c r="K3533" t="str">
        <f t="shared" si="7181"/>
        <v>EP</v>
      </c>
      <c r="L3533" s="7" t="str">
        <f t="shared" si="7193"/>
        <v>No Ct</v>
      </c>
      <c r="M3533" t="str">
        <f t="shared" si="7182"/>
        <v/>
      </c>
      <c r="N3533" t="str">
        <f t="shared" si="7183"/>
        <v/>
      </c>
      <c r="O3533" t="str">
        <f t="shared" si="7184"/>
        <v/>
      </c>
    </row>
    <row r="3534" spans="1:24" x14ac:dyDescent="0.25">
      <c r="A3534" t="s">
        <v>194</v>
      </c>
      <c r="B3534" t="s">
        <v>23</v>
      </c>
      <c r="C3534" t="s">
        <v>195</v>
      </c>
      <c r="D3534" s="6">
        <v>0.01</v>
      </c>
      <c r="E3534" s="6">
        <v>23.11</v>
      </c>
      <c r="F3534" t="s">
        <v>1272</v>
      </c>
      <c r="G3534" t="str">
        <f t="shared" si="7178"/>
        <v>DL2022078</v>
      </c>
      <c r="H3534" t="str">
        <f t="shared" si="7179"/>
        <v>24</v>
      </c>
      <c r="I3534" t="str">
        <f t="shared" si="7180"/>
        <v>Sortmundet kutling_24_20221124_DL2022078_NaerumGym</v>
      </c>
      <c r="J3534" t="str">
        <f>VLOOKUP(MID(C3534,4,6),Datasæt_Analysesystemer!$B$2:$E$69,3,FALSE)</f>
        <v>Sortmundet kutling</v>
      </c>
      <c r="K3534" t="str">
        <f t="shared" si="7181"/>
        <v>PK</v>
      </c>
      <c r="L3534" s="7">
        <f t="shared" si="7193"/>
        <v>23.11</v>
      </c>
      <c r="M3534">
        <f t="shared" si="7182"/>
        <v>23.11</v>
      </c>
      <c r="N3534">
        <f t="shared" si="7183"/>
        <v>0</v>
      </c>
      <c r="O3534">
        <f t="shared" si="7184"/>
        <v>42.83</v>
      </c>
      <c r="Q3534">
        <f t="shared" ref="Q3534" si="7306">IF(L3536="No Ct",0,L3536)</f>
        <v>42.83</v>
      </c>
      <c r="R3534">
        <f t="shared" ref="R3534" si="7307">IF(L3537="No Ct",0,L3537)</f>
        <v>0</v>
      </c>
      <c r="S3534" t="str">
        <f t="shared" ref="S3534" si="7308">IF(AND(M3534&gt;0,N3534=0),"Valid","Invalid")</f>
        <v>Valid</v>
      </c>
      <c r="T3534" t="str">
        <f t="shared" ref="T3534" si="7309">IF(OR(Q3534&gt;1,R3534&gt;1),"Present","Absent")</f>
        <v>Present</v>
      </c>
      <c r="U3534" t="str">
        <f t="shared" ref="U3534" si="7310">IF(OR(AND(Q3534&gt;1,Q3534&lt;41),AND(R3534&gt;1,R3534&lt;41)),"Ct&lt;41","Ct&gt;41")</f>
        <v>Ct&gt;41</v>
      </c>
      <c r="V3534" t="str">
        <f t="shared" ref="V3534" si="7311">J3534</f>
        <v>Sortmundet kutling</v>
      </c>
      <c r="W3534" t="str">
        <f t="shared" ref="W3534" si="7312">MID(F3534,10,9)</f>
        <v>DL2022078</v>
      </c>
      <c r="X3534" t="str">
        <f t="shared" ref="X3534" si="7313">W3534&amp;"_"&amp;V3534&amp;"_"&amp;S3534&amp;"_"&amp;T3534&amp;"_"&amp;U3534</f>
        <v>DL2022078_Sortmundet kutling_Valid_Present_Ct&gt;41</v>
      </c>
    </row>
    <row r="3535" spans="1:24" x14ac:dyDescent="0.25">
      <c r="A3535" t="s">
        <v>170</v>
      </c>
      <c r="B3535" t="s">
        <v>51</v>
      </c>
      <c r="C3535" t="s">
        <v>171</v>
      </c>
      <c r="D3535" s="6">
        <v>0.01</v>
      </c>
      <c r="E3535" s="6" t="s">
        <v>1275</v>
      </c>
      <c r="F3535" t="s">
        <v>1272</v>
      </c>
      <c r="G3535" t="str">
        <f t="shared" si="7178"/>
        <v>DL2022078</v>
      </c>
      <c r="H3535" t="str">
        <f t="shared" si="7179"/>
        <v>24</v>
      </c>
      <c r="I3535" t="str">
        <f t="shared" si="7180"/>
        <v>Sortmundet kutling_24_20221124_DL2022078_NaerumGym</v>
      </c>
      <c r="J3535" t="str">
        <f>VLOOKUP(MID(C3535,4,6),Datasæt_Analysesystemer!$B$2:$E$69,3,FALSE)</f>
        <v>Sortmundet kutling</v>
      </c>
      <c r="K3535" t="str">
        <f t="shared" si="7181"/>
        <v>NK</v>
      </c>
      <c r="L3535" s="7" t="str">
        <f t="shared" si="7193"/>
        <v>No Ct</v>
      </c>
      <c r="M3535" t="str">
        <f t="shared" si="7182"/>
        <v/>
      </c>
      <c r="N3535" t="str">
        <f t="shared" si="7183"/>
        <v/>
      </c>
      <c r="O3535" t="str">
        <f t="shared" si="7184"/>
        <v/>
      </c>
    </row>
    <row r="3536" spans="1:24" x14ac:dyDescent="0.25">
      <c r="A3536" t="s">
        <v>134</v>
      </c>
      <c r="B3536" t="s">
        <v>76</v>
      </c>
      <c r="C3536" t="s">
        <v>135</v>
      </c>
      <c r="D3536" s="6">
        <v>0.01</v>
      </c>
      <c r="E3536" s="6">
        <v>42.83</v>
      </c>
      <c r="F3536" t="s">
        <v>1272</v>
      </c>
      <c r="G3536" t="str">
        <f t="shared" si="7178"/>
        <v>DL2022078</v>
      </c>
      <c r="H3536" t="str">
        <f t="shared" si="7179"/>
        <v>24</v>
      </c>
      <c r="I3536" t="str">
        <f t="shared" si="7180"/>
        <v>Sortmundet kutling_24_20221124_DL2022078_NaerumGym</v>
      </c>
      <c r="J3536" t="str">
        <f>VLOOKUP(MID(C3536,4,6),Datasæt_Analysesystemer!$B$2:$E$69,3,FALSE)</f>
        <v>Sortmundet kutling</v>
      </c>
      <c r="K3536" t="str">
        <f t="shared" si="7181"/>
        <v>EP</v>
      </c>
      <c r="L3536" s="7">
        <f t="shared" si="7193"/>
        <v>42.83</v>
      </c>
      <c r="M3536" t="str">
        <f t="shared" si="7182"/>
        <v/>
      </c>
      <c r="N3536" t="str">
        <f t="shared" si="7183"/>
        <v/>
      </c>
      <c r="O3536" t="str">
        <f t="shared" si="7184"/>
        <v/>
      </c>
    </row>
    <row r="3537" spans="1:24" x14ac:dyDescent="0.25">
      <c r="A3537" t="s">
        <v>147</v>
      </c>
      <c r="B3537" t="s">
        <v>76</v>
      </c>
      <c r="C3537" t="s">
        <v>135</v>
      </c>
      <c r="D3537" s="6">
        <v>0.01</v>
      </c>
      <c r="E3537" s="6" t="s">
        <v>1275</v>
      </c>
      <c r="F3537" t="s">
        <v>1272</v>
      </c>
      <c r="G3537" t="str">
        <f t="shared" si="7178"/>
        <v>DL2022078</v>
      </c>
      <c r="H3537" t="str">
        <f t="shared" si="7179"/>
        <v>24</v>
      </c>
      <c r="I3537" t="str">
        <f t="shared" si="7180"/>
        <v>Sortmundet kutling_24_20221124_DL2022078_NaerumGym</v>
      </c>
      <c r="J3537" t="str">
        <f>VLOOKUP(MID(C3537,4,6),Datasæt_Analysesystemer!$B$2:$E$69,3,FALSE)</f>
        <v>Sortmundet kutling</v>
      </c>
      <c r="K3537" t="str">
        <f t="shared" si="7181"/>
        <v>EP</v>
      </c>
      <c r="L3537" s="7" t="str">
        <f t="shared" si="7193"/>
        <v>No Ct</v>
      </c>
      <c r="M3537" t="str">
        <f t="shared" si="7182"/>
        <v/>
      </c>
      <c r="N3537" t="str">
        <f t="shared" si="7183"/>
        <v/>
      </c>
      <c r="O3537" t="str">
        <f t="shared" si="7184"/>
        <v/>
      </c>
    </row>
    <row r="3538" spans="1:24" x14ac:dyDescent="0.25">
      <c r="A3538" t="s">
        <v>22</v>
      </c>
      <c r="B3538" t="s">
        <v>23</v>
      </c>
      <c r="C3538" t="s">
        <v>24</v>
      </c>
      <c r="D3538">
        <v>0.01</v>
      </c>
      <c r="E3538" t="s">
        <v>1275</v>
      </c>
      <c r="F3538" t="s">
        <v>1308</v>
      </c>
      <c r="G3538" t="str">
        <f t="shared" ref="G3538:G3601" si="7314">MID(F3538,10,9)</f>
        <v>DL2022068</v>
      </c>
      <c r="H3538" t="str">
        <f t="shared" ref="H3538:H3601" si="7315">LEFT(C3538,2)</f>
        <v>01</v>
      </c>
      <c r="I3538" t="str">
        <f t="shared" ref="I3538:I3601" si="7316">J3538&amp;"_"&amp;H3538&amp;"_"&amp;F3538</f>
        <v>Aborre_01_20221201_DL2022068_UnordLyngby</v>
      </c>
      <c r="J3538" t="str">
        <f>VLOOKUP(MID(C3538,4,6),Datasæt_Analysesystemer!$B$2:$E$69,3,FALSE)</f>
        <v>Aborre</v>
      </c>
      <c r="K3538" t="str">
        <f t="shared" ref="K3538:K3601" si="7317">RIGHT(C3538,2)</f>
        <v>PK</v>
      </c>
      <c r="L3538" s="7" t="str">
        <f t="shared" si="7193"/>
        <v>No Ct</v>
      </c>
      <c r="M3538">
        <f t="shared" ref="M3538:M3601" si="7318">IF(K3538="PK",SUMIFS(L:L,K:K,"PK",I:I,I3538),"")</f>
        <v>0</v>
      </c>
      <c r="N3538">
        <f t="shared" ref="N3538:N3601" si="7319">IF(K3538="PK",SUMIFS(L:L,K:K,"NK",I:I,I3538),"")</f>
        <v>0</v>
      </c>
      <c r="O3538">
        <f t="shared" ref="O3538:O3601" si="7320">IF(K3538="PK",SUMIFS(L:L,K:K,"EP",I:I,I3538),"")</f>
        <v>0</v>
      </c>
      <c r="Q3538">
        <f t="shared" ref="Q3538" si="7321">IF(L3540="No Ct",0,L3540)</f>
        <v>0</v>
      </c>
      <c r="R3538">
        <f t="shared" ref="R3538" si="7322">IF(L3541="No Ct",0,L3541)</f>
        <v>0</v>
      </c>
      <c r="S3538" t="str">
        <f t="shared" ref="S3538" si="7323">IF(AND(M3538&gt;0,N3538=0),"Valid","Invalid")</f>
        <v>Invalid</v>
      </c>
      <c r="T3538" t="str">
        <f t="shared" ref="T3538" si="7324">IF(OR(Q3538&gt;1,R3538&gt;1),"Present","Absent")</f>
        <v>Absent</v>
      </c>
      <c r="U3538" t="str">
        <f t="shared" ref="U3538" si="7325">IF(OR(AND(Q3538&gt;1,Q3538&lt;41),AND(R3538&gt;1,R3538&lt;41)),"Ct&lt;41","Ct&gt;41")</f>
        <v>Ct&gt;41</v>
      </c>
      <c r="V3538" t="str">
        <f t="shared" ref="V3538" si="7326">J3538</f>
        <v>Aborre</v>
      </c>
      <c r="W3538" t="str">
        <f t="shared" ref="W3538" si="7327">MID(F3538,10,9)</f>
        <v>DL2022068</v>
      </c>
      <c r="X3538" t="str">
        <f t="shared" ref="X3538" si="7328">W3538&amp;"_"&amp;V3538&amp;"_"&amp;S3538&amp;"_"&amp;T3538&amp;"_"&amp;U3538</f>
        <v>DL2022068_Aborre_Invalid_Absent_Ct&gt;41</v>
      </c>
    </row>
    <row r="3539" spans="1:24" x14ac:dyDescent="0.25">
      <c r="A3539" t="s">
        <v>50</v>
      </c>
      <c r="B3539" t="s">
        <v>51</v>
      </c>
      <c r="C3539" t="s">
        <v>52</v>
      </c>
      <c r="D3539">
        <v>0.01</v>
      </c>
      <c r="E3539" t="s">
        <v>1275</v>
      </c>
      <c r="F3539" t="s">
        <v>1308</v>
      </c>
      <c r="G3539" t="str">
        <f t="shared" si="7314"/>
        <v>DL2022068</v>
      </c>
      <c r="H3539" t="str">
        <f t="shared" si="7315"/>
        <v>01</v>
      </c>
      <c r="I3539" t="str">
        <f t="shared" si="7316"/>
        <v>Aborre_01_20221201_DL2022068_UnordLyngby</v>
      </c>
      <c r="J3539" t="str">
        <f>VLOOKUP(MID(C3539,4,6),Datasæt_Analysesystemer!$B$2:$E$69,3,FALSE)</f>
        <v>Aborre</v>
      </c>
      <c r="K3539" t="str">
        <f t="shared" si="7317"/>
        <v>NK</v>
      </c>
      <c r="L3539" s="7" t="str">
        <f t="shared" ref="L3539:L3602" si="7329">IF(TRIM(E3539)="No Ct","No Ct",E3539)</f>
        <v>No Ct</v>
      </c>
      <c r="M3539" t="str">
        <f t="shared" si="7318"/>
        <v/>
      </c>
      <c r="N3539" t="str">
        <f t="shared" si="7319"/>
        <v/>
      </c>
      <c r="O3539" t="str">
        <f t="shared" si="7320"/>
        <v/>
      </c>
    </row>
    <row r="3540" spans="1:24" x14ac:dyDescent="0.25">
      <c r="A3540" t="s">
        <v>75</v>
      </c>
      <c r="B3540" t="s">
        <v>76</v>
      </c>
      <c r="C3540" t="s">
        <v>77</v>
      </c>
      <c r="D3540">
        <v>0.01</v>
      </c>
      <c r="E3540" t="s">
        <v>1275</v>
      </c>
      <c r="F3540" t="s">
        <v>1308</v>
      </c>
      <c r="G3540" t="str">
        <f t="shared" si="7314"/>
        <v>DL2022068</v>
      </c>
      <c r="H3540" t="str">
        <f t="shared" si="7315"/>
        <v>01</v>
      </c>
      <c r="I3540" t="str">
        <f t="shared" si="7316"/>
        <v>Aborre_01_20221201_DL2022068_UnordLyngby</v>
      </c>
      <c r="J3540" t="str">
        <f>VLOOKUP(MID(C3540,4,6),Datasæt_Analysesystemer!$B$2:$E$69,3,FALSE)</f>
        <v>Aborre</v>
      </c>
      <c r="K3540" t="str">
        <f t="shared" si="7317"/>
        <v>EP</v>
      </c>
      <c r="L3540" s="7" t="str">
        <f t="shared" si="7329"/>
        <v>No Ct</v>
      </c>
      <c r="M3540" t="str">
        <f t="shared" si="7318"/>
        <v/>
      </c>
      <c r="N3540" t="str">
        <f t="shared" si="7319"/>
        <v/>
      </c>
      <c r="O3540" t="str">
        <f t="shared" si="7320"/>
        <v/>
      </c>
    </row>
    <row r="3541" spans="1:24" x14ac:dyDescent="0.25">
      <c r="A3541" t="s">
        <v>100</v>
      </c>
      <c r="B3541" t="s">
        <v>76</v>
      </c>
      <c r="C3541" t="s">
        <v>77</v>
      </c>
      <c r="D3541">
        <v>0.01</v>
      </c>
      <c r="E3541" t="s">
        <v>1275</v>
      </c>
      <c r="F3541" t="s">
        <v>1308</v>
      </c>
      <c r="G3541" t="str">
        <f t="shared" si="7314"/>
        <v>DL2022068</v>
      </c>
      <c r="H3541" t="str">
        <f t="shared" si="7315"/>
        <v>01</v>
      </c>
      <c r="I3541" t="str">
        <f t="shared" si="7316"/>
        <v>Aborre_01_20221201_DL2022068_UnordLyngby</v>
      </c>
      <c r="J3541" t="str">
        <f>VLOOKUP(MID(C3541,4,6),Datasæt_Analysesystemer!$B$2:$E$69,3,FALSE)</f>
        <v>Aborre</v>
      </c>
      <c r="K3541" t="str">
        <f t="shared" si="7317"/>
        <v>EP</v>
      </c>
      <c r="L3541" s="7" t="str">
        <f t="shared" si="7329"/>
        <v>No Ct</v>
      </c>
      <c r="M3541" t="str">
        <f t="shared" si="7318"/>
        <v/>
      </c>
      <c r="N3541" t="str">
        <f t="shared" si="7319"/>
        <v/>
      </c>
      <c r="O3541" t="str">
        <f t="shared" si="7320"/>
        <v/>
      </c>
    </row>
    <row r="3542" spans="1:24" x14ac:dyDescent="0.25">
      <c r="A3542" t="s">
        <v>27</v>
      </c>
      <c r="B3542" t="s">
        <v>23</v>
      </c>
      <c r="C3542" t="s">
        <v>28</v>
      </c>
      <c r="D3542">
        <v>0.01</v>
      </c>
      <c r="E3542">
        <v>30.43</v>
      </c>
      <c r="F3542" t="s">
        <v>1308</v>
      </c>
      <c r="G3542" t="str">
        <f t="shared" si="7314"/>
        <v>DL2022068</v>
      </c>
      <c r="H3542" t="str">
        <f t="shared" si="7315"/>
        <v>02</v>
      </c>
      <c r="I3542" t="str">
        <f t="shared" si="7316"/>
        <v>Aborre_02_20221201_DL2022068_UnordLyngby</v>
      </c>
      <c r="J3542" t="str">
        <f>VLOOKUP(MID(C3542,4,6),Datasæt_Analysesystemer!$B$2:$E$69,3,FALSE)</f>
        <v>Aborre</v>
      </c>
      <c r="K3542" t="str">
        <f t="shared" si="7317"/>
        <v>PK</v>
      </c>
      <c r="L3542" s="7">
        <f t="shared" si="7329"/>
        <v>30.43</v>
      </c>
      <c r="M3542">
        <f t="shared" si="7318"/>
        <v>30.43</v>
      </c>
      <c r="N3542">
        <f t="shared" si="7319"/>
        <v>0</v>
      </c>
      <c r="O3542">
        <f t="shared" si="7320"/>
        <v>0</v>
      </c>
      <c r="Q3542">
        <f t="shared" ref="Q3542" si="7330">IF(L3544="No Ct",0,L3544)</f>
        <v>0</v>
      </c>
      <c r="R3542">
        <f t="shared" ref="R3542" si="7331">IF(L3545="No Ct",0,L3545)</f>
        <v>0</v>
      </c>
      <c r="S3542" t="str">
        <f t="shared" ref="S3542" si="7332">IF(AND(M3542&gt;0,N3542=0),"Valid","Invalid")</f>
        <v>Valid</v>
      </c>
      <c r="T3542" t="str">
        <f t="shared" ref="T3542" si="7333">IF(OR(Q3542&gt;1,R3542&gt;1),"Present","Absent")</f>
        <v>Absent</v>
      </c>
      <c r="U3542" t="str">
        <f t="shared" ref="U3542" si="7334">IF(OR(AND(Q3542&gt;1,Q3542&lt;41),AND(R3542&gt;1,R3542&lt;41)),"Ct&lt;41","Ct&gt;41")</f>
        <v>Ct&gt;41</v>
      </c>
      <c r="V3542" t="str">
        <f t="shared" ref="V3542" si="7335">J3542</f>
        <v>Aborre</v>
      </c>
      <c r="W3542" t="str">
        <f t="shared" ref="W3542" si="7336">MID(F3542,10,9)</f>
        <v>DL2022068</v>
      </c>
      <c r="X3542" t="str">
        <f t="shared" ref="X3542" si="7337">W3542&amp;"_"&amp;V3542&amp;"_"&amp;S3542&amp;"_"&amp;T3542&amp;"_"&amp;U3542</f>
        <v>DL2022068_Aborre_Valid_Absent_Ct&gt;41</v>
      </c>
    </row>
    <row r="3543" spans="1:24" x14ac:dyDescent="0.25">
      <c r="A3543" t="s">
        <v>53</v>
      </c>
      <c r="B3543" t="s">
        <v>51</v>
      </c>
      <c r="C3543" t="s">
        <v>54</v>
      </c>
      <c r="D3543">
        <v>0.01</v>
      </c>
      <c r="E3543" t="s">
        <v>1275</v>
      </c>
      <c r="F3543" t="s">
        <v>1308</v>
      </c>
      <c r="G3543" t="str">
        <f t="shared" si="7314"/>
        <v>DL2022068</v>
      </c>
      <c r="H3543" t="str">
        <f t="shared" si="7315"/>
        <v>02</v>
      </c>
      <c r="I3543" t="str">
        <f t="shared" si="7316"/>
        <v>Aborre_02_20221201_DL2022068_UnordLyngby</v>
      </c>
      <c r="J3543" t="str">
        <f>VLOOKUP(MID(C3543,4,6),Datasæt_Analysesystemer!$B$2:$E$69,3,FALSE)</f>
        <v>Aborre</v>
      </c>
      <c r="K3543" t="str">
        <f t="shared" si="7317"/>
        <v>NK</v>
      </c>
      <c r="L3543" s="7" t="str">
        <f t="shared" si="7329"/>
        <v>No Ct</v>
      </c>
      <c r="M3543" t="str">
        <f t="shared" si="7318"/>
        <v/>
      </c>
      <c r="N3543" t="str">
        <f t="shared" si="7319"/>
        <v/>
      </c>
      <c r="O3543" t="str">
        <f t="shared" si="7320"/>
        <v/>
      </c>
    </row>
    <row r="3544" spans="1:24" x14ac:dyDescent="0.25">
      <c r="A3544" t="s">
        <v>78</v>
      </c>
      <c r="B3544" t="s">
        <v>76</v>
      </c>
      <c r="C3544" t="s">
        <v>79</v>
      </c>
      <c r="D3544">
        <v>0.01</v>
      </c>
      <c r="E3544" t="s">
        <v>1275</v>
      </c>
      <c r="F3544" t="s">
        <v>1308</v>
      </c>
      <c r="G3544" t="str">
        <f t="shared" si="7314"/>
        <v>DL2022068</v>
      </c>
      <c r="H3544" t="str">
        <f t="shared" si="7315"/>
        <v>02</v>
      </c>
      <c r="I3544" t="str">
        <f t="shared" si="7316"/>
        <v>Aborre_02_20221201_DL2022068_UnordLyngby</v>
      </c>
      <c r="J3544" t="str">
        <f>VLOOKUP(MID(C3544,4,6),Datasæt_Analysesystemer!$B$2:$E$69,3,FALSE)</f>
        <v>Aborre</v>
      </c>
      <c r="K3544" t="str">
        <f t="shared" si="7317"/>
        <v>EP</v>
      </c>
      <c r="L3544" s="7" t="str">
        <f t="shared" si="7329"/>
        <v>No Ct</v>
      </c>
      <c r="M3544" t="str">
        <f t="shared" si="7318"/>
        <v/>
      </c>
      <c r="N3544" t="str">
        <f t="shared" si="7319"/>
        <v/>
      </c>
      <c r="O3544" t="str">
        <f t="shared" si="7320"/>
        <v/>
      </c>
    </row>
    <row r="3545" spans="1:24" x14ac:dyDescent="0.25">
      <c r="A3545" t="s">
        <v>101</v>
      </c>
      <c r="B3545" t="s">
        <v>76</v>
      </c>
      <c r="C3545" t="s">
        <v>79</v>
      </c>
      <c r="D3545">
        <v>0.01</v>
      </c>
      <c r="E3545" t="s">
        <v>1275</v>
      </c>
      <c r="F3545" t="s">
        <v>1308</v>
      </c>
      <c r="G3545" t="str">
        <f t="shared" si="7314"/>
        <v>DL2022068</v>
      </c>
      <c r="H3545" t="str">
        <f t="shared" si="7315"/>
        <v>02</v>
      </c>
      <c r="I3545" t="str">
        <f t="shared" si="7316"/>
        <v>Aborre_02_20221201_DL2022068_UnordLyngby</v>
      </c>
      <c r="J3545" t="str">
        <f>VLOOKUP(MID(C3545,4,6),Datasæt_Analysesystemer!$B$2:$E$69,3,FALSE)</f>
        <v>Aborre</v>
      </c>
      <c r="K3545" t="str">
        <f t="shared" si="7317"/>
        <v>EP</v>
      </c>
      <c r="L3545" s="7" t="str">
        <f t="shared" si="7329"/>
        <v>No Ct</v>
      </c>
      <c r="M3545" t="str">
        <f t="shared" si="7318"/>
        <v/>
      </c>
      <c r="N3545" t="str">
        <f t="shared" si="7319"/>
        <v/>
      </c>
      <c r="O3545" t="str">
        <f t="shared" si="7320"/>
        <v/>
      </c>
    </row>
    <row r="3546" spans="1:24" x14ac:dyDescent="0.25">
      <c r="A3546" t="s">
        <v>29</v>
      </c>
      <c r="B3546" t="s">
        <v>23</v>
      </c>
      <c r="C3546" t="s">
        <v>30</v>
      </c>
      <c r="D3546">
        <v>0.01</v>
      </c>
      <c r="E3546">
        <v>27.91</v>
      </c>
      <c r="F3546" t="s">
        <v>1308</v>
      </c>
      <c r="G3546" t="str">
        <f t="shared" si="7314"/>
        <v>DL2022068</v>
      </c>
      <c r="H3546" t="str">
        <f t="shared" si="7315"/>
        <v>03</v>
      </c>
      <c r="I3546" t="str">
        <f t="shared" si="7316"/>
        <v>Skrubbe_03_20221201_DL2022068_UnordLyngby</v>
      </c>
      <c r="J3546" t="str">
        <f>VLOOKUP(MID(C3546,4,6),Datasæt_Analysesystemer!$B$2:$E$69,3,FALSE)</f>
        <v>Skrubbe</v>
      </c>
      <c r="K3546" t="str">
        <f t="shared" si="7317"/>
        <v>PK</v>
      </c>
      <c r="L3546" s="7">
        <f t="shared" si="7329"/>
        <v>27.91</v>
      </c>
      <c r="M3546">
        <f t="shared" si="7318"/>
        <v>27.91</v>
      </c>
      <c r="N3546">
        <f t="shared" si="7319"/>
        <v>0</v>
      </c>
      <c r="O3546">
        <f t="shared" si="7320"/>
        <v>0</v>
      </c>
      <c r="Q3546">
        <f t="shared" ref="Q3546" si="7338">IF(L3548="No Ct",0,L3548)</f>
        <v>0</v>
      </c>
      <c r="R3546">
        <f t="shared" ref="R3546" si="7339">IF(L3549="No Ct",0,L3549)</f>
        <v>0</v>
      </c>
      <c r="S3546" t="str">
        <f t="shared" ref="S3546" si="7340">IF(AND(M3546&gt;0,N3546=0),"Valid","Invalid")</f>
        <v>Valid</v>
      </c>
      <c r="T3546" t="str">
        <f t="shared" ref="T3546" si="7341">IF(OR(Q3546&gt;1,R3546&gt;1),"Present","Absent")</f>
        <v>Absent</v>
      </c>
      <c r="U3546" t="str">
        <f t="shared" ref="U3546" si="7342">IF(OR(AND(Q3546&gt;1,Q3546&lt;41),AND(R3546&gt;1,R3546&lt;41)),"Ct&lt;41","Ct&gt;41")</f>
        <v>Ct&gt;41</v>
      </c>
      <c r="V3546" t="str">
        <f t="shared" ref="V3546" si="7343">J3546</f>
        <v>Skrubbe</v>
      </c>
      <c r="W3546" t="str">
        <f t="shared" ref="W3546" si="7344">MID(F3546,10,9)</f>
        <v>DL2022068</v>
      </c>
      <c r="X3546" t="str">
        <f t="shared" ref="X3546" si="7345">W3546&amp;"_"&amp;V3546&amp;"_"&amp;S3546&amp;"_"&amp;T3546&amp;"_"&amp;U3546</f>
        <v>DL2022068_Skrubbe_Valid_Absent_Ct&gt;41</v>
      </c>
    </row>
    <row r="3547" spans="1:24" x14ac:dyDescent="0.25">
      <c r="A3547" t="s">
        <v>55</v>
      </c>
      <c r="B3547" t="s">
        <v>51</v>
      </c>
      <c r="C3547" t="s">
        <v>56</v>
      </c>
      <c r="D3547">
        <v>0.01</v>
      </c>
      <c r="E3547" t="s">
        <v>1275</v>
      </c>
      <c r="F3547" t="s">
        <v>1308</v>
      </c>
      <c r="G3547" t="str">
        <f t="shared" si="7314"/>
        <v>DL2022068</v>
      </c>
      <c r="H3547" t="str">
        <f t="shared" si="7315"/>
        <v>03</v>
      </c>
      <c r="I3547" t="str">
        <f t="shared" si="7316"/>
        <v>Skrubbe_03_20221201_DL2022068_UnordLyngby</v>
      </c>
      <c r="J3547" t="str">
        <f>VLOOKUP(MID(C3547,4,6),Datasæt_Analysesystemer!$B$2:$E$69,3,FALSE)</f>
        <v>Skrubbe</v>
      </c>
      <c r="K3547" t="str">
        <f t="shared" si="7317"/>
        <v>NK</v>
      </c>
      <c r="L3547" s="7" t="str">
        <f t="shared" si="7329"/>
        <v>No Ct</v>
      </c>
      <c r="M3547" t="str">
        <f t="shared" si="7318"/>
        <v/>
      </c>
      <c r="N3547" t="str">
        <f t="shared" si="7319"/>
        <v/>
      </c>
      <c r="O3547" t="str">
        <f t="shared" si="7320"/>
        <v/>
      </c>
    </row>
    <row r="3548" spans="1:24" x14ac:dyDescent="0.25">
      <c r="A3548" t="s">
        <v>80</v>
      </c>
      <c r="B3548" t="s">
        <v>76</v>
      </c>
      <c r="C3548" t="s">
        <v>81</v>
      </c>
      <c r="D3548">
        <v>0.01</v>
      </c>
      <c r="E3548" t="s">
        <v>1275</v>
      </c>
      <c r="F3548" t="s">
        <v>1308</v>
      </c>
      <c r="G3548" t="str">
        <f t="shared" si="7314"/>
        <v>DL2022068</v>
      </c>
      <c r="H3548" t="str">
        <f t="shared" si="7315"/>
        <v>03</v>
      </c>
      <c r="I3548" t="str">
        <f t="shared" si="7316"/>
        <v>Skrubbe_03_20221201_DL2022068_UnordLyngby</v>
      </c>
      <c r="J3548" t="str">
        <f>VLOOKUP(MID(C3548,4,6),Datasæt_Analysesystemer!$B$2:$E$69,3,FALSE)</f>
        <v>Skrubbe</v>
      </c>
      <c r="K3548" t="str">
        <f t="shared" si="7317"/>
        <v>EP</v>
      </c>
      <c r="L3548" s="7" t="str">
        <f t="shared" si="7329"/>
        <v>No Ct</v>
      </c>
      <c r="M3548" t="str">
        <f t="shared" si="7318"/>
        <v/>
      </c>
      <c r="N3548" t="str">
        <f t="shared" si="7319"/>
        <v/>
      </c>
      <c r="O3548" t="str">
        <f t="shared" si="7320"/>
        <v/>
      </c>
    </row>
    <row r="3549" spans="1:24" x14ac:dyDescent="0.25">
      <c r="A3549" t="s">
        <v>102</v>
      </c>
      <c r="B3549" t="s">
        <v>76</v>
      </c>
      <c r="C3549" t="s">
        <v>81</v>
      </c>
      <c r="D3549">
        <v>0.01</v>
      </c>
      <c r="E3549" t="s">
        <v>1275</v>
      </c>
      <c r="F3549" t="s">
        <v>1308</v>
      </c>
      <c r="G3549" t="str">
        <f t="shared" si="7314"/>
        <v>DL2022068</v>
      </c>
      <c r="H3549" t="str">
        <f t="shared" si="7315"/>
        <v>03</v>
      </c>
      <c r="I3549" t="str">
        <f t="shared" si="7316"/>
        <v>Skrubbe_03_20221201_DL2022068_UnordLyngby</v>
      </c>
      <c r="J3549" t="str">
        <f>VLOOKUP(MID(C3549,4,6),Datasæt_Analysesystemer!$B$2:$E$69,3,FALSE)</f>
        <v>Skrubbe</v>
      </c>
      <c r="K3549" t="str">
        <f t="shared" si="7317"/>
        <v>EP</v>
      </c>
      <c r="L3549" s="7" t="str">
        <f t="shared" si="7329"/>
        <v>No Ct</v>
      </c>
      <c r="M3549" t="str">
        <f t="shared" si="7318"/>
        <v/>
      </c>
      <c r="N3549" t="str">
        <f t="shared" si="7319"/>
        <v/>
      </c>
      <c r="O3549" t="str">
        <f t="shared" si="7320"/>
        <v/>
      </c>
    </row>
    <row r="3550" spans="1:24" x14ac:dyDescent="0.25">
      <c r="A3550" t="s">
        <v>31</v>
      </c>
      <c r="B3550" t="s">
        <v>23</v>
      </c>
      <c r="C3550" t="s">
        <v>32</v>
      </c>
      <c r="D3550">
        <v>0.01</v>
      </c>
      <c r="E3550">
        <v>25.94</v>
      </c>
      <c r="F3550" t="s">
        <v>1308</v>
      </c>
      <c r="G3550" t="str">
        <f t="shared" si="7314"/>
        <v>DL2022068</v>
      </c>
      <c r="H3550" t="str">
        <f t="shared" si="7315"/>
        <v>04</v>
      </c>
      <c r="I3550" t="str">
        <f t="shared" si="7316"/>
        <v>Skrubbe_04_20221201_DL2022068_UnordLyngby</v>
      </c>
      <c r="J3550" t="str">
        <f>VLOOKUP(MID(C3550,4,6),Datasæt_Analysesystemer!$B$2:$E$69,3,FALSE)</f>
        <v>Skrubbe</v>
      </c>
      <c r="K3550" t="str">
        <f t="shared" si="7317"/>
        <v>PK</v>
      </c>
      <c r="L3550" s="7">
        <f t="shared" si="7329"/>
        <v>25.94</v>
      </c>
      <c r="M3550">
        <f t="shared" si="7318"/>
        <v>25.94</v>
      </c>
      <c r="N3550">
        <f t="shared" si="7319"/>
        <v>0</v>
      </c>
      <c r="O3550">
        <f t="shared" si="7320"/>
        <v>76.52</v>
      </c>
      <c r="Q3550">
        <f t="shared" ref="Q3550" si="7346">IF(L3552="No Ct",0,L3552)</f>
        <v>37.65</v>
      </c>
      <c r="R3550">
        <f t="shared" ref="R3550" si="7347">IF(L3553="No Ct",0,L3553)</f>
        <v>38.869999999999997</v>
      </c>
      <c r="S3550" t="str">
        <f t="shared" ref="S3550" si="7348">IF(AND(M3550&gt;0,N3550=0),"Valid","Invalid")</f>
        <v>Valid</v>
      </c>
      <c r="T3550" t="str">
        <f t="shared" ref="T3550" si="7349">IF(OR(Q3550&gt;1,R3550&gt;1),"Present","Absent")</f>
        <v>Present</v>
      </c>
      <c r="U3550" t="str">
        <f t="shared" ref="U3550" si="7350">IF(OR(AND(Q3550&gt;1,Q3550&lt;41),AND(R3550&gt;1,R3550&lt;41)),"Ct&lt;41","Ct&gt;41")</f>
        <v>Ct&lt;41</v>
      </c>
      <c r="V3550" t="str">
        <f t="shared" ref="V3550" si="7351">J3550</f>
        <v>Skrubbe</v>
      </c>
      <c r="W3550" t="str">
        <f t="shared" ref="W3550" si="7352">MID(F3550,10,9)</f>
        <v>DL2022068</v>
      </c>
      <c r="X3550" t="str">
        <f t="shared" ref="X3550" si="7353">W3550&amp;"_"&amp;V3550&amp;"_"&amp;S3550&amp;"_"&amp;T3550&amp;"_"&amp;U3550</f>
        <v>DL2022068_Skrubbe_Valid_Present_Ct&lt;41</v>
      </c>
    </row>
    <row r="3551" spans="1:24" x14ac:dyDescent="0.25">
      <c r="A3551" t="s">
        <v>57</v>
      </c>
      <c r="B3551" t="s">
        <v>51</v>
      </c>
      <c r="C3551" t="s">
        <v>58</v>
      </c>
      <c r="D3551">
        <v>0.01</v>
      </c>
      <c r="E3551" t="s">
        <v>1275</v>
      </c>
      <c r="F3551" t="s">
        <v>1308</v>
      </c>
      <c r="G3551" t="str">
        <f t="shared" si="7314"/>
        <v>DL2022068</v>
      </c>
      <c r="H3551" t="str">
        <f t="shared" si="7315"/>
        <v>04</v>
      </c>
      <c r="I3551" t="str">
        <f t="shared" si="7316"/>
        <v>Skrubbe_04_20221201_DL2022068_UnordLyngby</v>
      </c>
      <c r="J3551" t="str">
        <f>VLOOKUP(MID(C3551,4,6),Datasæt_Analysesystemer!$B$2:$E$69,3,FALSE)</f>
        <v>Skrubbe</v>
      </c>
      <c r="K3551" t="str">
        <f t="shared" si="7317"/>
        <v>NK</v>
      </c>
      <c r="L3551" s="7" t="str">
        <f t="shared" si="7329"/>
        <v>No Ct</v>
      </c>
      <c r="M3551" t="str">
        <f t="shared" si="7318"/>
        <v/>
      </c>
      <c r="N3551" t="str">
        <f t="shared" si="7319"/>
        <v/>
      </c>
      <c r="O3551" t="str">
        <f t="shared" si="7320"/>
        <v/>
      </c>
    </row>
    <row r="3552" spans="1:24" x14ac:dyDescent="0.25">
      <c r="A3552" t="s">
        <v>82</v>
      </c>
      <c r="B3552" t="s">
        <v>76</v>
      </c>
      <c r="C3552" t="s">
        <v>83</v>
      </c>
      <c r="D3552">
        <v>0.01</v>
      </c>
      <c r="E3552">
        <v>37.65</v>
      </c>
      <c r="F3552" t="s">
        <v>1308</v>
      </c>
      <c r="G3552" t="str">
        <f t="shared" si="7314"/>
        <v>DL2022068</v>
      </c>
      <c r="H3552" t="str">
        <f t="shared" si="7315"/>
        <v>04</v>
      </c>
      <c r="I3552" t="str">
        <f t="shared" si="7316"/>
        <v>Skrubbe_04_20221201_DL2022068_UnordLyngby</v>
      </c>
      <c r="J3552" t="str">
        <f>VLOOKUP(MID(C3552,4,6),Datasæt_Analysesystemer!$B$2:$E$69,3,FALSE)</f>
        <v>Skrubbe</v>
      </c>
      <c r="K3552" t="str">
        <f t="shared" si="7317"/>
        <v>EP</v>
      </c>
      <c r="L3552" s="7">
        <f t="shared" si="7329"/>
        <v>37.65</v>
      </c>
      <c r="M3552" t="str">
        <f t="shared" si="7318"/>
        <v/>
      </c>
      <c r="N3552" t="str">
        <f t="shared" si="7319"/>
        <v/>
      </c>
      <c r="O3552" t="str">
        <f t="shared" si="7320"/>
        <v/>
      </c>
    </row>
    <row r="3553" spans="1:24" x14ac:dyDescent="0.25">
      <c r="A3553" t="s">
        <v>103</v>
      </c>
      <c r="B3553" t="s">
        <v>76</v>
      </c>
      <c r="C3553" t="s">
        <v>83</v>
      </c>
      <c r="D3553">
        <v>0.01</v>
      </c>
      <c r="E3553">
        <v>38.869999999999997</v>
      </c>
      <c r="F3553" t="s">
        <v>1308</v>
      </c>
      <c r="G3553" t="str">
        <f t="shared" si="7314"/>
        <v>DL2022068</v>
      </c>
      <c r="H3553" t="str">
        <f t="shared" si="7315"/>
        <v>04</v>
      </c>
      <c r="I3553" t="str">
        <f t="shared" si="7316"/>
        <v>Skrubbe_04_20221201_DL2022068_UnordLyngby</v>
      </c>
      <c r="J3553" t="str">
        <f>VLOOKUP(MID(C3553,4,6),Datasæt_Analysesystemer!$B$2:$E$69,3,FALSE)</f>
        <v>Skrubbe</v>
      </c>
      <c r="K3553" t="str">
        <f t="shared" si="7317"/>
        <v>EP</v>
      </c>
      <c r="L3553" s="7">
        <f t="shared" si="7329"/>
        <v>38.869999999999997</v>
      </c>
      <c r="M3553" t="str">
        <f t="shared" si="7318"/>
        <v/>
      </c>
      <c r="N3553" t="str">
        <f t="shared" si="7319"/>
        <v/>
      </c>
      <c r="O3553" t="str">
        <f t="shared" si="7320"/>
        <v/>
      </c>
    </row>
    <row r="3554" spans="1:24" x14ac:dyDescent="0.25">
      <c r="A3554" t="s">
        <v>33</v>
      </c>
      <c r="B3554" t="s">
        <v>23</v>
      </c>
      <c r="C3554" t="s">
        <v>34</v>
      </c>
      <c r="D3554">
        <v>0.01</v>
      </c>
      <c r="E3554" t="s">
        <v>1275</v>
      </c>
      <c r="F3554" t="s">
        <v>1308</v>
      </c>
      <c r="G3554" t="str">
        <f t="shared" si="7314"/>
        <v>DL2022068</v>
      </c>
      <c r="H3554" t="str">
        <f t="shared" si="7315"/>
        <v>05</v>
      </c>
      <c r="I3554" t="str">
        <f t="shared" si="7316"/>
        <v>Stillehavsøsters_05_20221201_DL2022068_UnordLyngby</v>
      </c>
      <c r="J3554" t="str">
        <f>VLOOKUP(MID(C3554,4,6),Datasæt_Analysesystemer!$B$2:$E$69,3,FALSE)</f>
        <v>Stillehavsøsters</v>
      </c>
      <c r="K3554" t="str">
        <f t="shared" si="7317"/>
        <v>PK</v>
      </c>
      <c r="L3554" s="7" t="str">
        <f t="shared" si="7329"/>
        <v>No Ct</v>
      </c>
      <c r="M3554">
        <f t="shared" si="7318"/>
        <v>0</v>
      </c>
      <c r="N3554">
        <f t="shared" si="7319"/>
        <v>0</v>
      </c>
      <c r="O3554">
        <f t="shared" si="7320"/>
        <v>0</v>
      </c>
      <c r="Q3554">
        <f t="shared" ref="Q3554" si="7354">IF(L3556="No Ct",0,L3556)</f>
        <v>0</v>
      </c>
      <c r="R3554">
        <f t="shared" ref="R3554" si="7355">IF(L3557="No Ct",0,L3557)</f>
        <v>0</v>
      </c>
      <c r="S3554" t="str">
        <f t="shared" ref="S3554" si="7356">IF(AND(M3554&gt;0,N3554=0),"Valid","Invalid")</f>
        <v>Invalid</v>
      </c>
      <c r="T3554" t="str">
        <f t="shared" ref="T3554" si="7357">IF(OR(Q3554&gt;1,R3554&gt;1),"Present","Absent")</f>
        <v>Absent</v>
      </c>
      <c r="U3554" t="str">
        <f t="shared" ref="U3554" si="7358">IF(OR(AND(Q3554&gt;1,Q3554&lt;41),AND(R3554&gt;1,R3554&lt;41)),"Ct&lt;41","Ct&gt;41")</f>
        <v>Ct&gt;41</v>
      </c>
      <c r="V3554" t="str">
        <f t="shared" ref="V3554" si="7359">J3554</f>
        <v>Stillehavsøsters</v>
      </c>
      <c r="W3554" t="str">
        <f t="shared" ref="W3554" si="7360">MID(F3554,10,9)</f>
        <v>DL2022068</v>
      </c>
      <c r="X3554" t="str">
        <f t="shared" ref="X3554" si="7361">W3554&amp;"_"&amp;V3554&amp;"_"&amp;S3554&amp;"_"&amp;T3554&amp;"_"&amp;U3554</f>
        <v>DL2022068_Stillehavsøsters_Invalid_Absent_Ct&gt;41</v>
      </c>
    </row>
    <row r="3555" spans="1:24" x14ac:dyDescent="0.25">
      <c r="A3555" t="s">
        <v>59</v>
      </c>
      <c r="B3555" t="s">
        <v>51</v>
      </c>
      <c r="C3555" t="s">
        <v>60</v>
      </c>
      <c r="D3555">
        <v>0.01</v>
      </c>
      <c r="E3555" t="s">
        <v>1275</v>
      </c>
      <c r="F3555" t="s">
        <v>1308</v>
      </c>
      <c r="G3555" t="str">
        <f t="shared" si="7314"/>
        <v>DL2022068</v>
      </c>
      <c r="H3555" t="str">
        <f t="shared" si="7315"/>
        <v>05</v>
      </c>
      <c r="I3555" t="str">
        <f t="shared" si="7316"/>
        <v>Stillehavsøsters_05_20221201_DL2022068_UnordLyngby</v>
      </c>
      <c r="J3555" t="str">
        <f>VLOOKUP(MID(C3555,4,6),Datasæt_Analysesystemer!$B$2:$E$69,3,FALSE)</f>
        <v>Stillehavsøsters</v>
      </c>
      <c r="K3555" t="str">
        <f t="shared" si="7317"/>
        <v>NK</v>
      </c>
      <c r="L3555" s="7" t="str">
        <f t="shared" si="7329"/>
        <v>No Ct</v>
      </c>
      <c r="M3555" t="str">
        <f t="shared" si="7318"/>
        <v/>
      </c>
      <c r="N3555" t="str">
        <f t="shared" si="7319"/>
        <v/>
      </c>
      <c r="O3555" t="str">
        <f t="shared" si="7320"/>
        <v/>
      </c>
    </row>
    <row r="3556" spans="1:24" x14ac:dyDescent="0.25">
      <c r="A3556" t="s">
        <v>84</v>
      </c>
      <c r="B3556" t="s">
        <v>76</v>
      </c>
      <c r="C3556" t="s">
        <v>85</v>
      </c>
      <c r="D3556">
        <v>0.01</v>
      </c>
      <c r="E3556" t="s">
        <v>1275</v>
      </c>
      <c r="F3556" t="s">
        <v>1308</v>
      </c>
      <c r="G3556" t="str">
        <f t="shared" si="7314"/>
        <v>DL2022068</v>
      </c>
      <c r="H3556" t="str">
        <f t="shared" si="7315"/>
        <v>05</v>
      </c>
      <c r="I3556" t="str">
        <f t="shared" si="7316"/>
        <v>Stillehavsøsters_05_20221201_DL2022068_UnordLyngby</v>
      </c>
      <c r="J3556" t="str">
        <f>VLOOKUP(MID(C3556,4,6),Datasæt_Analysesystemer!$B$2:$E$69,3,FALSE)</f>
        <v>Stillehavsøsters</v>
      </c>
      <c r="K3556" t="str">
        <f t="shared" si="7317"/>
        <v>EP</v>
      </c>
      <c r="L3556" s="7" t="str">
        <f t="shared" si="7329"/>
        <v>No Ct</v>
      </c>
      <c r="M3556" t="str">
        <f t="shared" si="7318"/>
        <v/>
      </c>
      <c r="N3556" t="str">
        <f t="shared" si="7319"/>
        <v/>
      </c>
      <c r="O3556" t="str">
        <f t="shared" si="7320"/>
        <v/>
      </c>
    </row>
    <row r="3557" spans="1:24" x14ac:dyDescent="0.25">
      <c r="A3557" t="s">
        <v>104</v>
      </c>
      <c r="B3557" t="s">
        <v>76</v>
      </c>
      <c r="C3557" t="s">
        <v>85</v>
      </c>
      <c r="D3557">
        <v>0.01</v>
      </c>
      <c r="E3557" t="s">
        <v>1275</v>
      </c>
      <c r="F3557" t="s">
        <v>1308</v>
      </c>
      <c r="G3557" t="str">
        <f t="shared" si="7314"/>
        <v>DL2022068</v>
      </c>
      <c r="H3557" t="str">
        <f t="shared" si="7315"/>
        <v>05</v>
      </c>
      <c r="I3557" t="str">
        <f t="shared" si="7316"/>
        <v>Stillehavsøsters_05_20221201_DL2022068_UnordLyngby</v>
      </c>
      <c r="J3557" t="str">
        <f>VLOOKUP(MID(C3557,4,6),Datasæt_Analysesystemer!$B$2:$E$69,3,FALSE)</f>
        <v>Stillehavsøsters</v>
      </c>
      <c r="K3557" t="str">
        <f t="shared" si="7317"/>
        <v>EP</v>
      </c>
      <c r="L3557" s="7" t="str">
        <f t="shared" si="7329"/>
        <v>No Ct</v>
      </c>
      <c r="M3557" t="str">
        <f t="shared" si="7318"/>
        <v/>
      </c>
      <c r="N3557" t="str">
        <f t="shared" si="7319"/>
        <v/>
      </c>
      <c r="O3557" t="str">
        <f t="shared" si="7320"/>
        <v/>
      </c>
    </row>
    <row r="3558" spans="1:24" x14ac:dyDescent="0.25">
      <c r="A3558" t="s">
        <v>35</v>
      </c>
      <c r="B3558" t="s">
        <v>23</v>
      </c>
      <c r="C3558" t="s">
        <v>36</v>
      </c>
      <c r="D3558">
        <v>0.01</v>
      </c>
      <c r="E3558">
        <v>29.86</v>
      </c>
      <c r="F3558" t="s">
        <v>1308</v>
      </c>
      <c r="G3558" t="str">
        <f t="shared" si="7314"/>
        <v>DL2022068</v>
      </c>
      <c r="H3558" t="str">
        <f t="shared" si="7315"/>
        <v>06</v>
      </c>
      <c r="I3558" t="str">
        <f t="shared" si="7316"/>
        <v>Stillehavsøsters_06_20221201_DL2022068_UnordLyngby</v>
      </c>
      <c r="J3558" t="str">
        <f>VLOOKUP(MID(C3558,4,6),Datasæt_Analysesystemer!$B$2:$E$69,3,FALSE)</f>
        <v>Stillehavsøsters</v>
      </c>
      <c r="K3558" t="str">
        <f t="shared" si="7317"/>
        <v>PK</v>
      </c>
      <c r="L3558" s="7">
        <f t="shared" si="7329"/>
        <v>29.86</v>
      </c>
      <c r="M3558">
        <f t="shared" si="7318"/>
        <v>29.86</v>
      </c>
      <c r="N3558">
        <f t="shared" si="7319"/>
        <v>0</v>
      </c>
      <c r="O3558">
        <f t="shared" si="7320"/>
        <v>37.01</v>
      </c>
      <c r="Q3558">
        <f t="shared" ref="Q3558" si="7362">IF(L3560="No Ct",0,L3560)</f>
        <v>0</v>
      </c>
      <c r="R3558">
        <f t="shared" ref="R3558" si="7363">IF(L3561="No Ct",0,L3561)</f>
        <v>37.01</v>
      </c>
      <c r="S3558" t="str">
        <f t="shared" ref="S3558" si="7364">IF(AND(M3558&gt;0,N3558=0),"Valid","Invalid")</f>
        <v>Valid</v>
      </c>
      <c r="T3558" t="str">
        <f t="shared" ref="T3558" si="7365">IF(OR(Q3558&gt;1,R3558&gt;1),"Present","Absent")</f>
        <v>Present</v>
      </c>
      <c r="U3558" t="str">
        <f t="shared" ref="U3558" si="7366">IF(OR(AND(Q3558&gt;1,Q3558&lt;41),AND(R3558&gt;1,R3558&lt;41)),"Ct&lt;41","Ct&gt;41")</f>
        <v>Ct&lt;41</v>
      </c>
      <c r="V3558" t="str">
        <f t="shared" ref="V3558" si="7367">J3558</f>
        <v>Stillehavsøsters</v>
      </c>
      <c r="W3558" t="str">
        <f t="shared" ref="W3558" si="7368">MID(F3558,10,9)</f>
        <v>DL2022068</v>
      </c>
      <c r="X3558" t="str">
        <f t="shared" ref="X3558" si="7369">W3558&amp;"_"&amp;V3558&amp;"_"&amp;S3558&amp;"_"&amp;T3558&amp;"_"&amp;U3558</f>
        <v>DL2022068_Stillehavsøsters_Valid_Present_Ct&lt;41</v>
      </c>
    </row>
    <row r="3559" spans="1:24" x14ac:dyDescent="0.25">
      <c r="A3559" t="s">
        <v>61</v>
      </c>
      <c r="B3559" t="s">
        <v>51</v>
      </c>
      <c r="C3559" t="s">
        <v>62</v>
      </c>
      <c r="D3559">
        <v>0.01</v>
      </c>
      <c r="E3559" t="s">
        <v>1275</v>
      </c>
      <c r="F3559" t="s">
        <v>1308</v>
      </c>
      <c r="G3559" t="str">
        <f t="shared" si="7314"/>
        <v>DL2022068</v>
      </c>
      <c r="H3559" t="str">
        <f t="shared" si="7315"/>
        <v>06</v>
      </c>
      <c r="I3559" t="str">
        <f t="shared" si="7316"/>
        <v>Stillehavsøsters_06_20221201_DL2022068_UnordLyngby</v>
      </c>
      <c r="J3559" t="str">
        <f>VLOOKUP(MID(C3559,4,6),Datasæt_Analysesystemer!$B$2:$E$69,3,FALSE)</f>
        <v>Stillehavsøsters</v>
      </c>
      <c r="K3559" t="str">
        <f t="shared" si="7317"/>
        <v>NK</v>
      </c>
      <c r="L3559" s="7" t="str">
        <f t="shared" si="7329"/>
        <v>No Ct</v>
      </c>
      <c r="M3559" t="str">
        <f t="shared" si="7318"/>
        <v/>
      </c>
      <c r="N3559" t="str">
        <f t="shared" si="7319"/>
        <v/>
      </c>
      <c r="O3559" t="str">
        <f t="shared" si="7320"/>
        <v/>
      </c>
    </row>
    <row r="3560" spans="1:24" x14ac:dyDescent="0.25">
      <c r="A3560" t="s">
        <v>86</v>
      </c>
      <c r="B3560" t="s">
        <v>76</v>
      </c>
      <c r="C3560" t="s">
        <v>87</v>
      </c>
      <c r="D3560">
        <v>0.01</v>
      </c>
      <c r="E3560" t="s">
        <v>1275</v>
      </c>
      <c r="F3560" t="s">
        <v>1308</v>
      </c>
      <c r="G3560" t="str">
        <f t="shared" si="7314"/>
        <v>DL2022068</v>
      </c>
      <c r="H3560" t="str">
        <f t="shared" si="7315"/>
        <v>06</v>
      </c>
      <c r="I3560" t="str">
        <f t="shared" si="7316"/>
        <v>Stillehavsøsters_06_20221201_DL2022068_UnordLyngby</v>
      </c>
      <c r="J3560" t="str">
        <f>VLOOKUP(MID(C3560,4,6),Datasæt_Analysesystemer!$B$2:$E$69,3,FALSE)</f>
        <v>Stillehavsøsters</v>
      </c>
      <c r="K3560" t="str">
        <f t="shared" si="7317"/>
        <v>EP</v>
      </c>
      <c r="L3560" s="7" t="str">
        <f t="shared" si="7329"/>
        <v>No Ct</v>
      </c>
      <c r="M3560" t="str">
        <f t="shared" si="7318"/>
        <v/>
      </c>
      <c r="N3560" t="str">
        <f t="shared" si="7319"/>
        <v/>
      </c>
      <c r="O3560" t="str">
        <f t="shared" si="7320"/>
        <v/>
      </c>
    </row>
    <row r="3561" spans="1:24" x14ac:dyDescent="0.25">
      <c r="A3561" t="s">
        <v>105</v>
      </c>
      <c r="B3561" t="s">
        <v>76</v>
      </c>
      <c r="C3561" t="s">
        <v>87</v>
      </c>
      <c r="D3561">
        <v>0.01</v>
      </c>
      <c r="E3561">
        <v>37.01</v>
      </c>
      <c r="F3561" t="s">
        <v>1308</v>
      </c>
      <c r="G3561" t="str">
        <f t="shared" si="7314"/>
        <v>DL2022068</v>
      </c>
      <c r="H3561" t="str">
        <f t="shared" si="7315"/>
        <v>06</v>
      </c>
      <c r="I3561" t="str">
        <f t="shared" si="7316"/>
        <v>Stillehavsøsters_06_20221201_DL2022068_UnordLyngby</v>
      </c>
      <c r="J3561" t="str">
        <f>VLOOKUP(MID(C3561,4,6),Datasæt_Analysesystemer!$B$2:$E$69,3,FALSE)</f>
        <v>Stillehavsøsters</v>
      </c>
      <c r="K3561" t="str">
        <f t="shared" si="7317"/>
        <v>EP</v>
      </c>
      <c r="L3561" s="7">
        <f t="shared" si="7329"/>
        <v>37.01</v>
      </c>
      <c r="M3561" t="str">
        <f t="shared" si="7318"/>
        <v/>
      </c>
      <c r="N3561" t="str">
        <f t="shared" si="7319"/>
        <v/>
      </c>
      <c r="O3561" t="str">
        <f t="shared" si="7320"/>
        <v/>
      </c>
    </row>
    <row r="3562" spans="1:24" x14ac:dyDescent="0.25">
      <c r="A3562" t="s">
        <v>37</v>
      </c>
      <c r="B3562" t="s">
        <v>23</v>
      </c>
      <c r="C3562" t="s">
        <v>38</v>
      </c>
      <c r="D3562">
        <v>0.01</v>
      </c>
      <c r="E3562" t="s">
        <v>1275</v>
      </c>
      <c r="F3562" t="s">
        <v>1308</v>
      </c>
      <c r="G3562" t="str">
        <f t="shared" si="7314"/>
        <v>DL2022068</v>
      </c>
      <c r="H3562" t="str">
        <f t="shared" si="7315"/>
        <v>07</v>
      </c>
      <c r="I3562" t="str">
        <f t="shared" si="7316"/>
        <v>Odder_07_20221201_DL2022068_UnordLyngby</v>
      </c>
      <c r="J3562" t="str">
        <f>VLOOKUP(MID(C3562,4,6),Datasæt_Analysesystemer!$B$2:$E$69,3,FALSE)</f>
        <v>Odder</v>
      </c>
      <c r="K3562" t="str">
        <f t="shared" si="7317"/>
        <v>PK</v>
      </c>
      <c r="L3562" s="7" t="str">
        <f t="shared" si="7329"/>
        <v>No Ct</v>
      </c>
      <c r="M3562">
        <f t="shared" si="7318"/>
        <v>0</v>
      </c>
      <c r="N3562">
        <f t="shared" si="7319"/>
        <v>0</v>
      </c>
      <c r="O3562">
        <f t="shared" si="7320"/>
        <v>0</v>
      </c>
      <c r="Q3562">
        <f t="shared" ref="Q3562" si="7370">IF(L3564="No Ct",0,L3564)</f>
        <v>0</v>
      </c>
      <c r="R3562">
        <f t="shared" ref="R3562" si="7371">IF(L3565="No Ct",0,L3565)</f>
        <v>0</v>
      </c>
      <c r="S3562" t="str">
        <f t="shared" ref="S3562" si="7372">IF(AND(M3562&gt;0,N3562=0),"Valid","Invalid")</f>
        <v>Invalid</v>
      </c>
      <c r="T3562" t="str">
        <f t="shared" ref="T3562" si="7373">IF(OR(Q3562&gt;1,R3562&gt;1),"Present","Absent")</f>
        <v>Absent</v>
      </c>
      <c r="U3562" t="str">
        <f t="shared" ref="U3562" si="7374">IF(OR(AND(Q3562&gt;1,Q3562&lt;41),AND(R3562&gt;1,R3562&lt;41)),"Ct&lt;41","Ct&gt;41")</f>
        <v>Ct&gt;41</v>
      </c>
      <c r="V3562" t="str">
        <f t="shared" ref="V3562" si="7375">J3562</f>
        <v>Odder</v>
      </c>
      <c r="W3562" t="str">
        <f t="shared" ref="W3562" si="7376">MID(F3562,10,9)</f>
        <v>DL2022068</v>
      </c>
      <c r="X3562" t="str">
        <f t="shared" ref="X3562" si="7377">W3562&amp;"_"&amp;V3562&amp;"_"&amp;S3562&amp;"_"&amp;T3562&amp;"_"&amp;U3562</f>
        <v>DL2022068_Odder_Invalid_Absent_Ct&gt;41</v>
      </c>
    </row>
    <row r="3563" spans="1:24" x14ac:dyDescent="0.25">
      <c r="A3563" t="s">
        <v>63</v>
      </c>
      <c r="B3563" t="s">
        <v>51</v>
      </c>
      <c r="C3563" t="s">
        <v>64</v>
      </c>
      <c r="D3563">
        <v>0.01</v>
      </c>
      <c r="E3563" t="s">
        <v>1275</v>
      </c>
      <c r="F3563" t="s">
        <v>1308</v>
      </c>
      <c r="G3563" t="str">
        <f t="shared" si="7314"/>
        <v>DL2022068</v>
      </c>
      <c r="H3563" t="str">
        <f t="shared" si="7315"/>
        <v>07</v>
      </c>
      <c r="I3563" t="str">
        <f t="shared" si="7316"/>
        <v>Odder_07_20221201_DL2022068_UnordLyngby</v>
      </c>
      <c r="J3563" t="str">
        <f>VLOOKUP(MID(C3563,4,6),Datasæt_Analysesystemer!$B$2:$E$69,3,FALSE)</f>
        <v>Odder</v>
      </c>
      <c r="K3563" t="str">
        <f t="shared" si="7317"/>
        <v>NK</v>
      </c>
      <c r="L3563" s="7" t="str">
        <f t="shared" si="7329"/>
        <v>No Ct</v>
      </c>
      <c r="M3563" t="str">
        <f t="shared" si="7318"/>
        <v/>
      </c>
      <c r="N3563" t="str">
        <f t="shared" si="7319"/>
        <v/>
      </c>
      <c r="O3563" t="str">
        <f t="shared" si="7320"/>
        <v/>
      </c>
    </row>
    <row r="3564" spans="1:24" x14ac:dyDescent="0.25">
      <c r="A3564" t="s">
        <v>88</v>
      </c>
      <c r="B3564" t="s">
        <v>76</v>
      </c>
      <c r="C3564" t="s">
        <v>89</v>
      </c>
      <c r="D3564">
        <v>0.01</v>
      </c>
      <c r="E3564" t="s">
        <v>1275</v>
      </c>
      <c r="F3564" t="s">
        <v>1308</v>
      </c>
      <c r="G3564" t="str">
        <f t="shared" si="7314"/>
        <v>DL2022068</v>
      </c>
      <c r="H3564" t="str">
        <f t="shared" si="7315"/>
        <v>07</v>
      </c>
      <c r="I3564" t="str">
        <f t="shared" si="7316"/>
        <v>Odder_07_20221201_DL2022068_UnordLyngby</v>
      </c>
      <c r="J3564" t="str">
        <f>VLOOKUP(MID(C3564,4,6),Datasæt_Analysesystemer!$B$2:$E$69,3,FALSE)</f>
        <v>Odder</v>
      </c>
      <c r="K3564" t="str">
        <f t="shared" si="7317"/>
        <v>EP</v>
      </c>
      <c r="L3564" s="7" t="str">
        <f t="shared" si="7329"/>
        <v>No Ct</v>
      </c>
      <c r="M3564" t="str">
        <f t="shared" si="7318"/>
        <v/>
      </c>
      <c r="N3564" t="str">
        <f t="shared" si="7319"/>
        <v/>
      </c>
      <c r="O3564" t="str">
        <f t="shared" si="7320"/>
        <v/>
      </c>
    </row>
    <row r="3565" spans="1:24" x14ac:dyDescent="0.25">
      <c r="A3565" t="s">
        <v>106</v>
      </c>
      <c r="B3565" t="s">
        <v>76</v>
      </c>
      <c r="C3565" t="s">
        <v>89</v>
      </c>
      <c r="D3565">
        <v>0.01</v>
      </c>
      <c r="E3565" t="s">
        <v>1275</v>
      </c>
      <c r="F3565" t="s">
        <v>1308</v>
      </c>
      <c r="G3565" t="str">
        <f t="shared" si="7314"/>
        <v>DL2022068</v>
      </c>
      <c r="H3565" t="str">
        <f t="shared" si="7315"/>
        <v>07</v>
      </c>
      <c r="I3565" t="str">
        <f t="shared" si="7316"/>
        <v>Odder_07_20221201_DL2022068_UnordLyngby</v>
      </c>
      <c r="J3565" t="str">
        <f>VLOOKUP(MID(C3565,4,6),Datasæt_Analysesystemer!$B$2:$E$69,3,FALSE)</f>
        <v>Odder</v>
      </c>
      <c r="K3565" t="str">
        <f t="shared" si="7317"/>
        <v>EP</v>
      </c>
      <c r="L3565" s="7" t="str">
        <f t="shared" si="7329"/>
        <v>No Ct</v>
      </c>
      <c r="M3565" t="str">
        <f t="shared" si="7318"/>
        <v/>
      </c>
      <c r="N3565" t="str">
        <f t="shared" si="7319"/>
        <v/>
      </c>
      <c r="O3565" t="str">
        <f t="shared" si="7320"/>
        <v/>
      </c>
    </row>
    <row r="3566" spans="1:24" x14ac:dyDescent="0.25">
      <c r="A3566" t="s">
        <v>40</v>
      </c>
      <c r="B3566" t="s">
        <v>23</v>
      </c>
      <c r="C3566" t="s">
        <v>41</v>
      </c>
      <c r="D3566">
        <v>0.01</v>
      </c>
      <c r="E3566" t="s">
        <v>1275</v>
      </c>
      <c r="F3566" t="s">
        <v>1308</v>
      </c>
      <c r="G3566" t="str">
        <f t="shared" si="7314"/>
        <v>DL2022068</v>
      </c>
      <c r="H3566" t="str">
        <f t="shared" si="7315"/>
        <v>08</v>
      </c>
      <c r="I3566" t="str">
        <f t="shared" si="7316"/>
        <v>Odder_08_20221201_DL2022068_UnordLyngby</v>
      </c>
      <c r="J3566" t="str">
        <f>VLOOKUP(MID(C3566,4,6),Datasæt_Analysesystemer!$B$2:$E$69,3,FALSE)</f>
        <v>Odder</v>
      </c>
      <c r="K3566" t="str">
        <f t="shared" si="7317"/>
        <v>PK</v>
      </c>
      <c r="L3566" s="7" t="str">
        <f t="shared" si="7329"/>
        <v>No Ct</v>
      </c>
      <c r="M3566">
        <f t="shared" si="7318"/>
        <v>0</v>
      </c>
      <c r="N3566">
        <f t="shared" si="7319"/>
        <v>0</v>
      </c>
      <c r="O3566">
        <f t="shared" si="7320"/>
        <v>0</v>
      </c>
      <c r="Q3566">
        <f t="shared" ref="Q3566" si="7378">IF(L3568="No Ct",0,L3568)</f>
        <v>0</v>
      </c>
      <c r="R3566">
        <f t="shared" ref="R3566" si="7379">IF(L3569="No Ct",0,L3569)</f>
        <v>0</v>
      </c>
      <c r="S3566" t="str">
        <f t="shared" ref="S3566" si="7380">IF(AND(M3566&gt;0,N3566=0),"Valid","Invalid")</f>
        <v>Invalid</v>
      </c>
      <c r="T3566" t="str">
        <f t="shared" ref="T3566" si="7381">IF(OR(Q3566&gt;1,R3566&gt;1),"Present","Absent")</f>
        <v>Absent</v>
      </c>
      <c r="U3566" t="str">
        <f t="shared" ref="U3566" si="7382">IF(OR(AND(Q3566&gt;1,Q3566&lt;41),AND(R3566&gt;1,R3566&lt;41)),"Ct&lt;41","Ct&gt;41")</f>
        <v>Ct&gt;41</v>
      </c>
      <c r="V3566" t="str">
        <f t="shared" ref="V3566" si="7383">J3566</f>
        <v>Odder</v>
      </c>
      <c r="W3566" t="str">
        <f t="shared" ref="W3566" si="7384">MID(F3566,10,9)</f>
        <v>DL2022068</v>
      </c>
      <c r="X3566" t="str">
        <f t="shared" ref="X3566" si="7385">W3566&amp;"_"&amp;V3566&amp;"_"&amp;S3566&amp;"_"&amp;T3566&amp;"_"&amp;U3566</f>
        <v>DL2022068_Odder_Invalid_Absent_Ct&gt;41</v>
      </c>
    </row>
    <row r="3567" spans="1:24" x14ac:dyDescent="0.25">
      <c r="A3567" t="s">
        <v>65</v>
      </c>
      <c r="B3567" t="s">
        <v>51</v>
      </c>
      <c r="C3567" t="s">
        <v>66</v>
      </c>
      <c r="D3567">
        <v>0.01</v>
      </c>
      <c r="E3567" t="s">
        <v>1275</v>
      </c>
      <c r="F3567" t="s">
        <v>1308</v>
      </c>
      <c r="G3567" t="str">
        <f t="shared" si="7314"/>
        <v>DL2022068</v>
      </c>
      <c r="H3567" t="str">
        <f t="shared" si="7315"/>
        <v>08</v>
      </c>
      <c r="I3567" t="str">
        <f t="shared" si="7316"/>
        <v>Odder_08_20221201_DL2022068_UnordLyngby</v>
      </c>
      <c r="J3567" t="str">
        <f>VLOOKUP(MID(C3567,4,6),Datasæt_Analysesystemer!$B$2:$E$69,3,FALSE)</f>
        <v>Odder</v>
      </c>
      <c r="K3567" t="str">
        <f t="shared" si="7317"/>
        <v>NK</v>
      </c>
      <c r="L3567" s="7" t="str">
        <f t="shared" si="7329"/>
        <v>No Ct</v>
      </c>
      <c r="M3567" t="str">
        <f t="shared" si="7318"/>
        <v/>
      </c>
      <c r="N3567" t="str">
        <f t="shared" si="7319"/>
        <v/>
      </c>
      <c r="O3567" t="str">
        <f t="shared" si="7320"/>
        <v/>
      </c>
    </row>
    <row r="3568" spans="1:24" x14ac:dyDescent="0.25">
      <c r="A3568" t="s">
        <v>90</v>
      </c>
      <c r="B3568" t="s">
        <v>76</v>
      </c>
      <c r="C3568" t="s">
        <v>91</v>
      </c>
      <c r="D3568">
        <v>0.01</v>
      </c>
      <c r="E3568" t="s">
        <v>1275</v>
      </c>
      <c r="F3568" t="s">
        <v>1308</v>
      </c>
      <c r="G3568" t="str">
        <f t="shared" si="7314"/>
        <v>DL2022068</v>
      </c>
      <c r="H3568" t="str">
        <f t="shared" si="7315"/>
        <v>08</v>
      </c>
      <c r="I3568" t="str">
        <f t="shared" si="7316"/>
        <v>Odder_08_20221201_DL2022068_UnordLyngby</v>
      </c>
      <c r="J3568" t="str">
        <f>VLOOKUP(MID(C3568,4,6),Datasæt_Analysesystemer!$B$2:$E$69,3,FALSE)</f>
        <v>Odder</v>
      </c>
      <c r="K3568" t="str">
        <f t="shared" si="7317"/>
        <v>EP</v>
      </c>
      <c r="L3568" s="7" t="str">
        <f t="shared" si="7329"/>
        <v>No Ct</v>
      </c>
      <c r="M3568" t="str">
        <f t="shared" si="7318"/>
        <v/>
      </c>
      <c r="N3568" t="str">
        <f t="shared" si="7319"/>
        <v/>
      </c>
      <c r="O3568" t="str">
        <f t="shared" si="7320"/>
        <v/>
      </c>
    </row>
    <row r="3569" spans="1:24" x14ac:dyDescent="0.25">
      <c r="A3569" t="s">
        <v>107</v>
      </c>
      <c r="B3569" t="s">
        <v>76</v>
      </c>
      <c r="C3569" t="s">
        <v>91</v>
      </c>
      <c r="D3569">
        <v>0.01</v>
      </c>
      <c r="E3569" t="s">
        <v>1275</v>
      </c>
      <c r="F3569" t="s">
        <v>1308</v>
      </c>
      <c r="G3569" t="str">
        <f t="shared" si="7314"/>
        <v>DL2022068</v>
      </c>
      <c r="H3569" t="str">
        <f t="shared" si="7315"/>
        <v>08</v>
      </c>
      <c r="I3569" t="str">
        <f t="shared" si="7316"/>
        <v>Odder_08_20221201_DL2022068_UnordLyngby</v>
      </c>
      <c r="J3569" t="str">
        <f>VLOOKUP(MID(C3569,4,6),Datasæt_Analysesystemer!$B$2:$E$69,3,FALSE)</f>
        <v>Odder</v>
      </c>
      <c r="K3569" t="str">
        <f t="shared" si="7317"/>
        <v>EP</v>
      </c>
      <c r="L3569" s="7" t="str">
        <f t="shared" si="7329"/>
        <v>No Ct</v>
      </c>
      <c r="M3569" t="str">
        <f t="shared" si="7318"/>
        <v/>
      </c>
      <c r="N3569" t="str">
        <f t="shared" si="7319"/>
        <v/>
      </c>
      <c r="O3569" t="str">
        <f t="shared" si="7320"/>
        <v/>
      </c>
    </row>
    <row r="3570" spans="1:24" x14ac:dyDescent="0.25">
      <c r="A3570" t="s">
        <v>42</v>
      </c>
      <c r="B3570" t="s">
        <v>23</v>
      </c>
      <c r="C3570" t="s">
        <v>43</v>
      </c>
      <c r="D3570">
        <v>0.01</v>
      </c>
      <c r="E3570">
        <v>29.33</v>
      </c>
      <c r="F3570" t="s">
        <v>1308</v>
      </c>
      <c r="G3570" t="str">
        <f t="shared" si="7314"/>
        <v>DL2022068</v>
      </c>
      <c r="H3570" t="str">
        <f t="shared" si="7315"/>
        <v>09</v>
      </c>
      <c r="I3570" t="str">
        <f t="shared" si="7316"/>
        <v>Blå svømmekrabbe_09_20221201_DL2022068_UnordLyngby</v>
      </c>
      <c r="J3570" t="str">
        <f>VLOOKUP(MID(C3570,4,6),Datasæt_Analysesystemer!$B$2:$E$69,3,FALSE)</f>
        <v>Blå svømmekrabbe</v>
      </c>
      <c r="K3570" t="str">
        <f t="shared" si="7317"/>
        <v>PK</v>
      </c>
      <c r="L3570" s="7">
        <f t="shared" si="7329"/>
        <v>29.33</v>
      </c>
      <c r="M3570">
        <f t="shared" si="7318"/>
        <v>29.33</v>
      </c>
      <c r="N3570">
        <f t="shared" si="7319"/>
        <v>0</v>
      </c>
      <c r="O3570">
        <f t="shared" si="7320"/>
        <v>0</v>
      </c>
      <c r="Q3570">
        <f t="shared" ref="Q3570" si="7386">IF(L3572="No Ct",0,L3572)</f>
        <v>0</v>
      </c>
      <c r="R3570">
        <f t="shared" ref="R3570" si="7387">IF(L3573="No Ct",0,L3573)</f>
        <v>0</v>
      </c>
      <c r="S3570" t="str">
        <f t="shared" ref="S3570" si="7388">IF(AND(M3570&gt;0,N3570=0),"Valid","Invalid")</f>
        <v>Valid</v>
      </c>
      <c r="T3570" t="str">
        <f t="shared" ref="T3570" si="7389">IF(OR(Q3570&gt;1,R3570&gt;1),"Present","Absent")</f>
        <v>Absent</v>
      </c>
      <c r="U3570" t="str">
        <f t="shared" ref="U3570" si="7390">IF(OR(AND(Q3570&gt;1,Q3570&lt;41),AND(R3570&gt;1,R3570&lt;41)),"Ct&lt;41","Ct&gt;41")</f>
        <v>Ct&gt;41</v>
      </c>
      <c r="V3570" t="str">
        <f t="shared" ref="V3570" si="7391">J3570</f>
        <v>Blå svømmekrabbe</v>
      </c>
      <c r="W3570" t="str">
        <f t="shared" ref="W3570" si="7392">MID(F3570,10,9)</f>
        <v>DL2022068</v>
      </c>
      <c r="X3570" t="str">
        <f t="shared" ref="X3570" si="7393">W3570&amp;"_"&amp;V3570&amp;"_"&amp;S3570&amp;"_"&amp;T3570&amp;"_"&amp;U3570</f>
        <v>DL2022068_Blå svømmekrabbe_Valid_Absent_Ct&gt;41</v>
      </c>
    </row>
    <row r="3571" spans="1:24" x14ac:dyDescent="0.25">
      <c r="A3571" t="s">
        <v>67</v>
      </c>
      <c r="B3571" t="s">
        <v>51</v>
      </c>
      <c r="C3571" t="s">
        <v>68</v>
      </c>
      <c r="D3571">
        <v>0.01</v>
      </c>
      <c r="E3571" t="s">
        <v>1275</v>
      </c>
      <c r="F3571" t="s">
        <v>1308</v>
      </c>
      <c r="G3571" t="str">
        <f t="shared" si="7314"/>
        <v>DL2022068</v>
      </c>
      <c r="H3571" t="str">
        <f t="shared" si="7315"/>
        <v>09</v>
      </c>
      <c r="I3571" t="str">
        <f t="shared" si="7316"/>
        <v>Blå svømmekrabbe_09_20221201_DL2022068_UnordLyngby</v>
      </c>
      <c r="J3571" t="str">
        <f>VLOOKUP(MID(C3571,4,6),Datasæt_Analysesystemer!$B$2:$E$69,3,FALSE)</f>
        <v>Blå svømmekrabbe</v>
      </c>
      <c r="K3571" t="str">
        <f t="shared" si="7317"/>
        <v>NK</v>
      </c>
      <c r="L3571" s="7" t="str">
        <f t="shared" si="7329"/>
        <v>No Ct</v>
      </c>
      <c r="M3571" t="str">
        <f t="shared" si="7318"/>
        <v/>
      </c>
      <c r="N3571" t="str">
        <f t="shared" si="7319"/>
        <v/>
      </c>
      <c r="O3571" t="str">
        <f t="shared" si="7320"/>
        <v/>
      </c>
    </row>
    <row r="3572" spans="1:24" x14ac:dyDescent="0.25">
      <c r="A3572" t="s">
        <v>92</v>
      </c>
      <c r="B3572" t="s">
        <v>76</v>
      </c>
      <c r="C3572" t="s">
        <v>93</v>
      </c>
      <c r="D3572">
        <v>0.01</v>
      </c>
      <c r="E3572" t="s">
        <v>1275</v>
      </c>
      <c r="F3572" t="s">
        <v>1308</v>
      </c>
      <c r="G3572" t="str">
        <f t="shared" si="7314"/>
        <v>DL2022068</v>
      </c>
      <c r="H3572" t="str">
        <f t="shared" si="7315"/>
        <v>09</v>
      </c>
      <c r="I3572" t="str">
        <f t="shared" si="7316"/>
        <v>Blå svømmekrabbe_09_20221201_DL2022068_UnordLyngby</v>
      </c>
      <c r="J3572" t="str">
        <f>VLOOKUP(MID(C3572,4,6),Datasæt_Analysesystemer!$B$2:$E$69,3,FALSE)</f>
        <v>Blå svømmekrabbe</v>
      </c>
      <c r="K3572" t="str">
        <f t="shared" si="7317"/>
        <v>EP</v>
      </c>
      <c r="L3572" s="7" t="str">
        <f t="shared" si="7329"/>
        <v>No Ct</v>
      </c>
      <c r="M3572" t="str">
        <f t="shared" si="7318"/>
        <v/>
      </c>
      <c r="N3572" t="str">
        <f t="shared" si="7319"/>
        <v/>
      </c>
      <c r="O3572" t="str">
        <f t="shared" si="7320"/>
        <v/>
      </c>
    </row>
    <row r="3573" spans="1:24" x14ac:dyDescent="0.25">
      <c r="A3573" t="s">
        <v>108</v>
      </c>
      <c r="B3573" t="s">
        <v>76</v>
      </c>
      <c r="C3573" t="s">
        <v>93</v>
      </c>
      <c r="D3573">
        <v>0.01</v>
      </c>
      <c r="E3573" t="s">
        <v>1275</v>
      </c>
      <c r="F3573" t="s">
        <v>1308</v>
      </c>
      <c r="G3573" t="str">
        <f t="shared" si="7314"/>
        <v>DL2022068</v>
      </c>
      <c r="H3573" t="str">
        <f t="shared" si="7315"/>
        <v>09</v>
      </c>
      <c r="I3573" t="str">
        <f t="shared" si="7316"/>
        <v>Blå svømmekrabbe_09_20221201_DL2022068_UnordLyngby</v>
      </c>
      <c r="J3573" t="str">
        <f>VLOOKUP(MID(C3573,4,6),Datasæt_Analysesystemer!$B$2:$E$69,3,FALSE)</f>
        <v>Blå svømmekrabbe</v>
      </c>
      <c r="K3573" t="str">
        <f t="shared" si="7317"/>
        <v>EP</v>
      </c>
      <c r="L3573" s="7" t="str">
        <f t="shared" si="7329"/>
        <v>No Ct</v>
      </c>
      <c r="M3573" t="str">
        <f t="shared" si="7318"/>
        <v/>
      </c>
      <c r="N3573" t="str">
        <f t="shared" si="7319"/>
        <v/>
      </c>
      <c r="O3573" t="str">
        <f t="shared" si="7320"/>
        <v/>
      </c>
    </row>
    <row r="3574" spans="1:24" x14ac:dyDescent="0.25">
      <c r="A3574" t="s">
        <v>44</v>
      </c>
      <c r="B3574" t="s">
        <v>23</v>
      </c>
      <c r="C3574" t="s">
        <v>45</v>
      </c>
      <c r="D3574">
        <v>0.01</v>
      </c>
      <c r="E3574">
        <v>28.01</v>
      </c>
      <c r="F3574" t="s">
        <v>1308</v>
      </c>
      <c r="G3574" t="str">
        <f t="shared" si="7314"/>
        <v>DL2022068</v>
      </c>
      <c r="H3574" t="str">
        <f t="shared" si="7315"/>
        <v>10</v>
      </c>
      <c r="I3574" t="str">
        <f t="shared" si="7316"/>
        <v>Blå svømmekrabbe_10_20221201_DL2022068_UnordLyngby</v>
      </c>
      <c r="J3574" t="str">
        <f>VLOOKUP(MID(C3574,4,6),Datasæt_Analysesystemer!$B$2:$E$69,3,FALSE)</f>
        <v>Blå svømmekrabbe</v>
      </c>
      <c r="K3574" t="str">
        <f t="shared" si="7317"/>
        <v>PK</v>
      </c>
      <c r="L3574" s="7">
        <f t="shared" si="7329"/>
        <v>28.01</v>
      </c>
      <c r="M3574">
        <f t="shared" si="7318"/>
        <v>28.01</v>
      </c>
      <c r="N3574">
        <f t="shared" si="7319"/>
        <v>0</v>
      </c>
      <c r="O3574">
        <f t="shared" si="7320"/>
        <v>0</v>
      </c>
      <c r="Q3574">
        <f t="shared" ref="Q3574" si="7394">IF(L3576="No Ct",0,L3576)</f>
        <v>0</v>
      </c>
      <c r="R3574">
        <f t="shared" ref="R3574" si="7395">IF(L3577="No Ct",0,L3577)</f>
        <v>0</v>
      </c>
      <c r="S3574" t="str">
        <f t="shared" ref="S3574" si="7396">IF(AND(M3574&gt;0,N3574=0),"Valid","Invalid")</f>
        <v>Valid</v>
      </c>
      <c r="T3574" t="str">
        <f t="shared" ref="T3574" si="7397">IF(OR(Q3574&gt;1,R3574&gt;1),"Present","Absent")</f>
        <v>Absent</v>
      </c>
      <c r="U3574" t="str">
        <f t="shared" ref="U3574" si="7398">IF(OR(AND(Q3574&gt;1,Q3574&lt;41),AND(R3574&gt;1,R3574&lt;41)),"Ct&lt;41","Ct&gt;41")</f>
        <v>Ct&gt;41</v>
      </c>
      <c r="V3574" t="str">
        <f t="shared" ref="V3574" si="7399">J3574</f>
        <v>Blå svømmekrabbe</v>
      </c>
      <c r="W3574" t="str">
        <f t="shared" ref="W3574" si="7400">MID(F3574,10,9)</f>
        <v>DL2022068</v>
      </c>
      <c r="X3574" t="str">
        <f t="shared" ref="X3574" si="7401">W3574&amp;"_"&amp;V3574&amp;"_"&amp;S3574&amp;"_"&amp;T3574&amp;"_"&amp;U3574</f>
        <v>DL2022068_Blå svømmekrabbe_Valid_Absent_Ct&gt;41</v>
      </c>
    </row>
    <row r="3575" spans="1:24" x14ac:dyDescent="0.25">
      <c r="A3575" t="s">
        <v>69</v>
      </c>
      <c r="B3575" t="s">
        <v>51</v>
      </c>
      <c r="C3575" t="s">
        <v>70</v>
      </c>
      <c r="D3575">
        <v>0.01</v>
      </c>
      <c r="E3575" t="s">
        <v>1275</v>
      </c>
      <c r="F3575" t="s">
        <v>1308</v>
      </c>
      <c r="G3575" t="str">
        <f t="shared" si="7314"/>
        <v>DL2022068</v>
      </c>
      <c r="H3575" t="str">
        <f t="shared" si="7315"/>
        <v>10</v>
      </c>
      <c r="I3575" t="str">
        <f t="shared" si="7316"/>
        <v>Blå svømmekrabbe_10_20221201_DL2022068_UnordLyngby</v>
      </c>
      <c r="J3575" t="str">
        <f>VLOOKUP(MID(C3575,4,6),Datasæt_Analysesystemer!$B$2:$E$69,3,FALSE)</f>
        <v>Blå svømmekrabbe</v>
      </c>
      <c r="K3575" t="str">
        <f t="shared" si="7317"/>
        <v>NK</v>
      </c>
      <c r="L3575" s="7" t="str">
        <f t="shared" si="7329"/>
        <v>No Ct</v>
      </c>
      <c r="M3575" t="str">
        <f t="shared" si="7318"/>
        <v/>
      </c>
      <c r="N3575" t="str">
        <f t="shared" si="7319"/>
        <v/>
      </c>
      <c r="O3575" t="str">
        <f t="shared" si="7320"/>
        <v/>
      </c>
    </row>
    <row r="3576" spans="1:24" x14ac:dyDescent="0.25">
      <c r="A3576" t="s">
        <v>94</v>
      </c>
      <c r="B3576" t="s">
        <v>76</v>
      </c>
      <c r="C3576" t="s">
        <v>95</v>
      </c>
      <c r="D3576">
        <v>0.01</v>
      </c>
      <c r="E3576" t="s">
        <v>1275</v>
      </c>
      <c r="F3576" t="s">
        <v>1308</v>
      </c>
      <c r="G3576" t="str">
        <f t="shared" si="7314"/>
        <v>DL2022068</v>
      </c>
      <c r="H3576" t="str">
        <f t="shared" si="7315"/>
        <v>10</v>
      </c>
      <c r="I3576" t="str">
        <f t="shared" si="7316"/>
        <v>Blå svømmekrabbe_10_20221201_DL2022068_UnordLyngby</v>
      </c>
      <c r="J3576" t="str">
        <f>VLOOKUP(MID(C3576,4,6),Datasæt_Analysesystemer!$B$2:$E$69,3,FALSE)</f>
        <v>Blå svømmekrabbe</v>
      </c>
      <c r="K3576" t="str">
        <f t="shared" si="7317"/>
        <v>EP</v>
      </c>
      <c r="L3576" s="7" t="str">
        <f t="shared" si="7329"/>
        <v>No Ct</v>
      </c>
      <c r="M3576" t="str">
        <f t="shared" si="7318"/>
        <v/>
      </c>
      <c r="N3576" t="str">
        <f t="shared" si="7319"/>
        <v/>
      </c>
      <c r="O3576" t="str">
        <f t="shared" si="7320"/>
        <v/>
      </c>
    </row>
    <row r="3577" spans="1:24" x14ac:dyDescent="0.25">
      <c r="A3577" t="s">
        <v>109</v>
      </c>
      <c r="B3577" t="s">
        <v>76</v>
      </c>
      <c r="C3577" t="s">
        <v>95</v>
      </c>
      <c r="D3577">
        <v>0.01</v>
      </c>
      <c r="E3577" t="s">
        <v>1275</v>
      </c>
      <c r="F3577" t="s">
        <v>1308</v>
      </c>
      <c r="G3577" t="str">
        <f t="shared" si="7314"/>
        <v>DL2022068</v>
      </c>
      <c r="H3577" t="str">
        <f t="shared" si="7315"/>
        <v>10</v>
      </c>
      <c r="I3577" t="str">
        <f t="shared" si="7316"/>
        <v>Blå svømmekrabbe_10_20221201_DL2022068_UnordLyngby</v>
      </c>
      <c r="J3577" t="str">
        <f>VLOOKUP(MID(C3577,4,6),Datasæt_Analysesystemer!$B$2:$E$69,3,FALSE)</f>
        <v>Blå svømmekrabbe</v>
      </c>
      <c r="K3577" t="str">
        <f t="shared" si="7317"/>
        <v>EP</v>
      </c>
      <c r="L3577" s="7" t="str">
        <f t="shared" si="7329"/>
        <v>No Ct</v>
      </c>
      <c r="M3577" t="str">
        <f t="shared" si="7318"/>
        <v/>
      </c>
      <c r="N3577" t="str">
        <f t="shared" si="7319"/>
        <v/>
      </c>
      <c r="O3577" t="str">
        <f t="shared" si="7320"/>
        <v/>
      </c>
    </row>
    <row r="3578" spans="1:24" x14ac:dyDescent="0.25">
      <c r="A3578" t="s">
        <v>46</v>
      </c>
      <c r="B3578" t="s">
        <v>23</v>
      </c>
      <c r="C3578" t="s">
        <v>47</v>
      </c>
      <c r="D3578">
        <v>0.01</v>
      </c>
      <c r="E3578">
        <v>35.47</v>
      </c>
      <c r="F3578" t="s">
        <v>1308</v>
      </c>
      <c r="G3578" t="str">
        <f t="shared" si="7314"/>
        <v>DL2022068</v>
      </c>
      <c r="H3578" t="str">
        <f t="shared" si="7315"/>
        <v>11</v>
      </c>
      <c r="I3578" t="str">
        <f t="shared" si="7316"/>
        <v>Amerikansk ribbegople_11_20221201_DL2022068_UnordLyngby</v>
      </c>
      <c r="J3578" t="str">
        <f>VLOOKUP(MID(C3578,4,6),Datasæt_Analysesystemer!$B$2:$E$69,3,FALSE)</f>
        <v>Amerikansk ribbegople</v>
      </c>
      <c r="K3578" t="str">
        <f t="shared" si="7317"/>
        <v>PK</v>
      </c>
      <c r="L3578" s="7">
        <f t="shared" si="7329"/>
        <v>35.47</v>
      </c>
      <c r="M3578">
        <f t="shared" si="7318"/>
        <v>35.47</v>
      </c>
      <c r="N3578">
        <f t="shared" si="7319"/>
        <v>0</v>
      </c>
      <c r="O3578">
        <f t="shared" si="7320"/>
        <v>69.86</v>
      </c>
      <c r="Q3578">
        <f t="shared" ref="Q3578" si="7402">IF(L3580="No Ct",0,L3580)</f>
        <v>35.46</v>
      </c>
      <c r="R3578">
        <f t="shared" ref="R3578" si="7403">IF(L3581="No Ct",0,L3581)</f>
        <v>34.4</v>
      </c>
      <c r="S3578" t="str">
        <f t="shared" ref="S3578" si="7404">IF(AND(M3578&gt;0,N3578=0),"Valid","Invalid")</f>
        <v>Valid</v>
      </c>
      <c r="T3578" t="str">
        <f t="shared" ref="T3578" si="7405">IF(OR(Q3578&gt;1,R3578&gt;1),"Present","Absent")</f>
        <v>Present</v>
      </c>
      <c r="U3578" t="str">
        <f t="shared" ref="U3578" si="7406">IF(OR(AND(Q3578&gt;1,Q3578&lt;41),AND(R3578&gt;1,R3578&lt;41)),"Ct&lt;41","Ct&gt;41")</f>
        <v>Ct&lt;41</v>
      </c>
      <c r="V3578" t="str">
        <f t="shared" ref="V3578" si="7407">J3578</f>
        <v>Amerikansk ribbegople</v>
      </c>
      <c r="W3578" t="str">
        <f t="shared" ref="W3578" si="7408">MID(F3578,10,9)</f>
        <v>DL2022068</v>
      </c>
      <c r="X3578" t="str">
        <f t="shared" ref="X3578" si="7409">W3578&amp;"_"&amp;V3578&amp;"_"&amp;S3578&amp;"_"&amp;T3578&amp;"_"&amp;U3578</f>
        <v>DL2022068_Amerikansk ribbegople_Valid_Present_Ct&lt;41</v>
      </c>
    </row>
    <row r="3579" spans="1:24" x14ac:dyDescent="0.25">
      <c r="A3579" t="s">
        <v>71</v>
      </c>
      <c r="B3579" t="s">
        <v>51</v>
      </c>
      <c r="C3579" t="s">
        <v>72</v>
      </c>
      <c r="D3579">
        <v>0.01</v>
      </c>
      <c r="E3579" t="s">
        <v>1275</v>
      </c>
      <c r="F3579" t="s">
        <v>1308</v>
      </c>
      <c r="G3579" t="str">
        <f t="shared" si="7314"/>
        <v>DL2022068</v>
      </c>
      <c r="H3579" t="str">
        <f t="shared" si="7315"/>
        <v>11</v>
      </c>
      <c r="I3579" t="str">
        <f t="shared" si="7316"/>
        <v>Amerikansk ribbegople_11_20221201_DL2022068_UnordLyngby</v>
      </c>
      <c r="J3579" t="str">
        <f>VLOOKUP(MID(C3579,4,6),Datasæt_Analysesystemer!$B$2:$E$69,3,FALSE)</f>
        <v>Amerikansk ribbegople</v>
      </c>
      <c r="K3579" t="str">
        <f t="shared" si="7317"/>
        <v>NK</v>
      </c>
      <c r="L3579" s="7" t="str">
        <f t="shared" si="7329"/>
        <v>No Ct</v>
      </c>
      <c r="M3579" t="str">
        <f t="shared" si="7318"/>
        <v/>
      </c>
      <c r="N3579" t="str">
        <f t="shared" si="7319"/>
        <v/>
      </c>
      <c r="O3579" t="str">
        <f t="shared" si="7320"/>
        <v/>
      </c>
    </row>
    <row r="3580" spans="1:24" x14ac:dyDescent="0.25">
      <c r="A3580" t="s">
        <v>96</v>
      </c>
      <c r="B3580" t="s">
        <v>76</v>
      </c>
      <c r="C3580" t="s">
        <v>97</v>
      </c>
      <c r="D3580">
        <v>0.01</v>
      </c>
      <c r="E3580">
        <v>35.46</v>
      </c>
      <c r="F3580" t="s">
        <v>1308</v>
      </c>
      <c r="G3580" t="str">
        <f t="shared" si="7314"/>
        <v>DL2022068</v>
      </c>
      <c r="H3580" t="str">
        <f t="shared" si="7315"/>
        <v>11</v>
      </c>
      <c r="I3580" t="str">
        <f t="shared" si="7316"/>
        <v>Amerikansk ribbegople_11_20221201_DL2022068_UnordLyngby</v>
      </c>
      <c r="J3580" t="str">
        <f>VLOOKUP(MID(C3580,4,6),Datasæt_Analysesystemer!$B$2:$E$69,3,FALSE)</f>
        <v>Amerikansk ribbegople</v>
      </c>
      <c r="K3580" t="str">
        <f t="shared" si="7317"/>
        <v>EP</v>
      </c>
      <c r="L3580" s="7">
        <f t="shared" si="7329"/>
        <v>35.46</v>
      </c>
      <c r="M3580" t="str">
        <f t="shared" si="7318"/>
        <v/>
      </c>
      <c r="N3580" t="str">
        <f t="shared" si="7319"/>
        <v/>
      </c>
      <c r="O3580" t="str">
        <f t="shared" si="7320"/>
        <v/>
      </c>
    </row>
    <row r="3581" spans="1:24" x14ac:dyDescent="0.25">
      <c r="A3581" t="s">
        <v>110</v>
      </c>
      <c r="B3581" t="s">
        <v>76</v>
      </c>
      <c r="C3581" t="s">
        <v>97</v>
      </c>
      <c r="D3581">
        <v>0.01</v>
      </c>
      <c r="E3581">
        <v>34.4</v>
      </c>
      <c r="F3581" t="s">
        <v>1308</v>
      </c>
      <c r="G3581" t="str">
        <f t="shared" si="7314"/>
        <v>DL2022068</v>
      </c>
      <c r="H3581" t="str">
        <f t="shared" si="7315"/>
        <v>11</v>
      </c>
      <c r="I3581" t="str">
        <f t="shared" si="7316"/>
        <v>Amerikansk ribbegople_11_20221201_DL2022068_UnordLyngby</v>
      </c>
      <c r="J3581" t="str">
        <f>VLOOKUP(MID(C3581,4,6),Datasæt_Analysesystemer!$B$2:$E$69,3,FALSE)</f>
        <v>Amerikansk ribbegople</v>
      </c>
      <c r="K3581" t="str">
        <f t="shared" si="7317"/>
        <v>EP</v>
      </c>
      <c r="L3581" s="7">
        <f t="shared" si="7329"/>
        <v>34.4</v>
      </c>
      <c r="M3581" t="str">
        <f t="shared" si="7318"/>
        <v/>
      </c>
      <c r="N3581" t="str">
        <f t="shared" si="7319"/>
        <v/>
      </c>
      <c r="O3581" t="str">
        <f t="shared" si="7320"/>
        <v/>
      </c>
    </row>
    <row r="3582" spans="1:24" x14ac:dyDescent="0.25">
      <c r="A3582" t="s">
        <v>48</v>
      </c>
      <c r="B3582" t="s">
        <v>23</v>
      </c>
      <c r="C3582" t="s">
        <v>49</v>
      </c>
      <c r="D3582">
        <v>0.01</v>
      </c>
      <c r="E3582" t="s">
        <v>1275</v>
      </c>
      <c r="F3582" t="s">
        <v>1308</v>
      </c>
      <c r="G3582" t="str">
        <f t="shared" si="7314"/>
        <v>DL2022068</v>
      </c>
      <c r="H3582" t="str">
        <f t="shared" si="7315"/>
        <v>12</v>
      </c>
      <c r="I3582" t="str">
        <f t="shared" si="7316"/>
        <v>Amerikansk ribbegople_12_20221201_DL2022068_UnordLyngby</v>
      </c>
      <c r="J3582" t="str">
        <f>VLOOKUP(MID(C3582,4,6),Datasæt_Analysesystemer!$B$2:$E$69,3,FALSE)</f>
        <v>Amerikansk ribbegople</v>
      </c>
      <c r="K3582" t="str">
        <f t="shared" si="7317"/>
        <v>PK</v>
      </c>
      <c r="L3582" s="7" t="str">
        <f t="shared" si="7329"/>
        <v>No Ct</v>
      </c>
      <c r="M3582">
        <f t="shared" si="7318"/>
        <v>0</v>
      </c>
      <c r="N3582">
        <f t="shared" si="7319"/>
        <v>0</v>
      </c>
      <c r="O3582">
        <f t="shared" si="7320"/>
        <v>0</v>
      </c>
      <c r="Q3582">
        <f t="shared" ref="Q3582" si="7410">IF(L3584="No Ct",0,L3584)</f>
        <v>0</v>
      </c>
      <c r="R3582">
        <f t="shared" ref="R3582" si="7411">IF(L3585="No Ct",0,L3585)</f>
        <v>0</v>
      </c>
      <c r="S3582" t="str">
        <f t="shared" ref="S3582" si="7412">IF(AND(M3582&gt;0,N3582=0),"Valid","Invalid")</f>
        <v>Invalid</v>
      </c>
      <c r="T3582" t="str">
        <f t="shared" ref="T3582" si="7413">IF(OR(Q3582&gt;1,R3582&gt;1),"Present","Absent")</f>
        <v>Absent</v>
      </c>
      <c r="U3582" t="str">
        <f t="shared" ref="U3582" si="7414">IF(OR(AND(Q3582&gt;1,Q3582&lt;41),AND(R3582&gt;1,R3582&lt;41)),"Ct&lt;41","Ct&gt;41")</f>
        <v>Ct&gt;41</v>
      </c>
      <c r="V3582" t="str">
        <f t="shared" ref="V3582" si="7415">J3582</f>
        <v>Amerikansk ribbegople</v>
      </c>
      <c r="W3582" t="str">
        <f t="shared" ref="W3582" si="7416">MID(F3582,10,9)</f>
        <v>DL2022068</v>
      </c>
      <c r="X3582" t="str">
        <f t="shared" ref="X3582" si="7417">W3582&amp;"_"&amp;V3582&amp;"_"&amp;S3582&amp;"_"&amp;T3582&amp;"_"&amp;U3582</f>
        <v>DL2022068_Amerikansk ribbegople_Invalid_Absent_Ct&gt;41</v>
      </c>
    </row>
    <row r="3583" spans="1:24" x14ac:dyDescent="0.25">
      <c r="A3583" t="s">
        <v>73</v>
      </c>
      <c r="B3583" t="s">
        <v>51</v>
      </c>
      <c r="C3583" t="s">
        <v>74</v>
      </c>
      <c r="D3583">
        <v>0.01</v>
      </c>
      <c r="E3583" t="s">
        <v>1275</v>
      </c>
      <c r="F3583" t="s">
        <v>1308</v>
      </c>
      <c r="G3583" t="str">
        <f t="shared" si="7314"/>
        <v>DL2022068</v>
      </c>
      <c r="H3583" t="str">
        <f t="shared" si="7315"/>
        <v>12</v>
      </c>
      <c r="I3583" t="str">
        <f t="shared" si="7316"/>
        <v>Amerikansk ribbegople_12_20221201_DL2022068_UnordLyngby</v>
      </c>
      <c r="J3583" t="str">
        <f>VLOOKUP(MID(C3583,4,6),Datasæt_Analysesystemer!$B$2:$E$69,3,FALSE)</f>
        <v>Amerikansk ribbegople</v>
      </c>
      <c r="K3583" t="str">
        <f t="shared" si="7317"/>
        <v>NK</v>
      </c>
      <c r="L3583" s="7" t="str">
        <f t="shared" si="7329"/>
        <v>No Ct</v>
      </c>
      <c r="M3583" t="str">
        <f t="shared" si="7318"/>
        <v/>
      </c>
      <c r="N3583" t="str">
        <f t="shared" si="7319"/>
        <v/>
      </c>
      <c r="O3583" t="str">
        <f t="shared" si="7320"/>
        <v/>
      </c>
    </row>
    <row r="3584" spans="1:24" x14ac:dyDescent="0.25">
      <c r="A3584" t="s">
        <v>98</v>
      </c>
      <c r="B3584" t="s">
        <v>76</v>
      </c>
      <c r="C3584" t="s">
        <v>99</v>
      </c>
      <c r="D3584">
        <v>0.01</v>
      </c>
      <c r="E3584" t="s">
        <v>1275</v>
      </c>
      <c r="F3584" t="s">
        <v>1308</v>
      </c>
      <c r="G3584" t="str">
        <f t="shared" si="7314"/>
        <v>DL2022068</v>
      </c>
      <c r="H3584" t="str">
        <f t="shared" si="7315"/>
        <v>12</v>
      </c>
      <c r="I3584" t="str">
        <f t="shared" si="7316"/>
        <v>Amerikansk ribbegople_12_20221201_DL2022068_UnordLyngby</v>
      </c>
      <c r="J3584" t="str">
        <f>VLOOKUP(MID(C3584,4,6),Datasæt_Analysesystemer!$B$2:$E$69,3,FALSE)</f>
        <v>Amerikansk ribbegople</v>
      </c>
      <c r="K3584" t="str">
        <f t="shared" si="7317"/>
        <v>EP</v>
      </c>
      <c r="L3584" s="7" t="str">
        <f t="shared" si="7329"/>
        <v>No Ct</v>
      </c>
      <c r="M3584" t="str">
        <f t="shared" si="7318"/>
        <v/>
      </c>
      <c r="N3584" t="str">
        <f t="shared" si="7319"/>
        <v/>
      </c>
      <c r="O3584" t="str">
        <f t="shared" si="7320"/>
        <v/>
      </c>
    </row>
    <row r="3585" spans="1:24" x14ac:dyDescent="0.25">
      <c r="A3585" t="s">
        <v>111</v>
      </c>
      <c r="B3585" t="s">
        <v>76</v>
      </c>
      <c r="C3585" t="s">
        <v>99</v>
      </c>
      <c r="D3585">
        <v>0.01</v>
      </c>
      <c r="E3585" t="s">
        <v>1275</v>
      </c>
      <c r="F3585" t="s">
        <v>1308</v>
      </c>
      <c r="G3585" t="str">
        <f t="shared" si="7314"/>
        <v>DL2022068</v>
      </c>
      <c r="H3585" t="str">
        <f t="shared" si="7315"/>
        <v>12</v>
      </c>
      <c r="I3585" t="str">
        <f t="shared" si="7316"/>
        <v>Amerikansk ribbegople_12_20221201_DL2022068_UnordLyngby</v>
      </c>
      <c r="J3585" t="str">
        <f>VLOOKUP(MID(C3585,4,6),Datasæt_Analysesystemer!$B$2:$E$69,3,FALSE)</f>
        <v>Amerikansk ribbegople</v>
      </c>
      <c r="K3585" t="str">
        <f t="shared" si="7317"/>
        <v>EP</v>
      </c>
      <c r="L3585" s="7" t="str">
        <f t="shared" si="7329"/>
        <v>No Ct</v>
      </c>
      <c r="M3585" t="str">
        <f t="shared" si="7318"/>
        <v/>
      </c>
      <c r="N3585" t="str">
        <f t="shared" si="7319"/>
        <v/>
      </c>
      <c r="O3585" t="str">
        <f t="shared" si="7320"/>
        <v/>
      </c>
    </row>
    <row r="3586" spans="1:24" x14ac:dyDescent="0.25">
      <c r="A3586" t="s">
        <v>172</v>
      </c>
      <c r="B3586" t="s">
        <v>23</v>
      </c>
      <c r="C3586" t="s">
        <v>173</v>
      </c>
      <c r="D3586">
        <v>0.01</v>
      </c>
      <c r="E3586" t="s">
        <v>1275</v>
      </c>
      <c r="F3586" t="s">
        <v>1308</v>
      </c>
      <c r="G3586" t="str">
        <f t="shared" si="7314"/>
        <v>DL2022068</v>
      </c>
      <c r="H3586" t="str">
        <f t="shared" si="7315"/>
        <v>13</v>
      </c>
      <c r="I3586" t="str">
        <f t="shared" si="7316"/>
        <v>Penselklippekrabbe_13_20221201_DL2022068_UnordLyngby</v>
      </c>
      <c r="J3586" t="str">
        <f>VLOOKUP(MID(C3586,4,6),Datasæt_Analysesystemer!$B$2:$E$69,3,FALSE)</f>
        <v>Penselklippekrabbe</v>
      </c>
      <c r="K3586" t="str">
        <f t="shared" si="7317"/>
        <v>PK</v>
      </c>
      <c r="L3586" s="7" t="str">
        <f t="shared" si="7329"/>
        <v>No Ct</v>
      </c>
      <c r="M3586">
        <f t="shared" si="7318"/>
        <v>0</v>
      </c>
      <c r="N3586">
        <f t="shared" si="7319"/>
        <v>0</v>
      </c>
      <c r="O3586">
        <f t="shared" si="7320"/>
        <v>0</v>
      </c>
      <c r="Q3586">
        <f t="shared" ref="Q3586" si="7418">IF(L3588="No Ct",0,L3588)</f>
        <v>0</v>
      </c>
      <c r="R3586">
        <f t="shared" ref="R3586" si="7419">IF(L3589="No Ct",0,L3589)</f>
        <v>0</v>
      </c>
      <c r="S3586" t="str">
        <f t="shared" ref="S3586" si="7420">IF(AND(M3586&gt;0,N3586=0),"Valid","Invalid")</f>
        <v>Invalid</v>
      </c>
      <c r="T3586" t="str">
        <f t="shared" ref="T3586" si="7421">IF(OR(Q3586&gt;1,R3586&gt;1),"Present","Absent")</f>
        <v>Absent</v>
      </c>
      <c r="U3586" t="str">
        <f t="shared" ref="U3586" si="7422">IF(OR(AND(Q3586&gt;1,Q3586&lt;41),AND(R3586&gt;1,R3586&lt;41)),"Ct&lt;41","Ct&gt;41")</f>
        <v>Ct&gt;41</v>
      </c>
      <c r="V3586" t="str">
        <f t="shared" ref="V3586" si="7423">J3586</f>
        <v>Penselklippekrabbe</v>
      </c>
      <c r="W3586" t="str">
        <f t="shared" ref="W3586" si="7424">MID(F3586,10,9)</f>
        <v>DL2022068</v>
      </c>
      <c r="X3586" t="str">
        <f t="shared" ref="X3586" si="7425">W3586&amp;"_"&amp;V3586&amp;"_"&amp;S3586&amp;"_"&amp;T3586&amp;"_"&amp;U3586</f>
        <v>DL2022068_Penselklippekrabbe_Invalid_Absent_Ct&gt;41</v>
      </c>
    </row>
    <row r="3587" spans="1:24" x14ac:dyDescent="0.25">
      <c r="A3587" t="s">
        <v>148</v>
      </c>
      <c r="B3587" t="s">
        <v>51</v>
      </c>
      <c r="C3587" t="s">
        <v>149</v>
      </c>
      <c r="D3587">
        <v>0.01</v>
      </c>
      <c r="E3587" t="s">
        <v>1275</v>
      </c>
      <c r="F3587" t="s">
        <v>1308</v>
      </c>
      <c r="G3587" t="str">
        <f t="shared" si="7314"/>
        <v>DL2022068</v>
      </c>
      <c r="H3587" t="str">
        <f t="shared" si="7315"/>
        <v>13</v>
      </c>
      <c r="I3587" t="str">
        <f t="shared" si="7316"/>
        <v>Penselklippekrabbe_13_20221201_DL2022068_UnordLyngby</v>
      </c>
      <c r="J3587" t="str">
        <f>VLOOKUP(MID(C3587,4,6),Datasæt_Analysesystemer!$B$2:$E$69,3,FALSE)</f>
        <v>Penselklippekrabbe</v>
      </c>
      <c r="K3587" t="str">
        <f t="shared" si="7317"/>
        <v>NK</v>
      </c>
      <c r="L3587" s="7" t="str">
        <f t="shared" si="7329"/>
        <v>No Ct</v>
      </c>
      <c r="M3587" t="str">
        <f t="shared" si="7318"/>
        <v/>
      </c>
      <c r="N3587" t="str">
        <f t="shared" si="7319"/>
        <v/>
      </c>
      <c r="O3587" t="str">
        <f t="shared" si="7320"/>
        <v/>
      </c>
    </row>
    <row r="3588" spans="1:24" x14ac:dyDescent="0.25">
      <c r="A3588" t="s">
        <v>112</v>
      </c>
      <c r="B3588" t="s">
        <v>76</v>
      </c>
      <c r="C3588" t="s">
        <v>113</v>
      </c>
      <c r="D3588">
        <v>0.01</v>
      </c>
      <c r="E3588" t="s">
        <v>1275</v>
      </c>
      <c r="F3588" t="s">
        <v>1308</v>
      </c>
      <c r="G3588" t="str">
        <f t="shared" si="7314"/>
        <v>DL2022068</v>
      </c>
      <c r="H3588" t="str">
        <f t="shared" si="7315"/>
        <v>13</v>
      </c>
      <c r="I3588" t="str">
        <f t="shared" si="7316"/>
        <v>Penselklippekrabbe_13_20221201_DL2022068_UnordLyngby</v>
      </c>
      <c r="J3588" t="str">
        <f>VLOOKUP(MID(C3588,4,6),Datasæt_Analysesystemer!$B$2:$E$69,3,FALSE)</f>
        <v>Penselklippekrabbe</v>
      </c>
      <c r="K3588" t="str">
        <f t="shared" si="7317"/>
        <v>EP</v>
      </c>
      <c r="L3588" s="7" t="str">
        <f t="shared" si="7329"/>
        <v>No Ct</v>
      </c>
      <c r="M3588" t="str">
        <f t="shared" si="7318"/>
        <v/>
      </c>
      <c r="N3588" t="str">
        <f t="shared" si="7319"/>
        <v/>
      </c>
      <c r="O3588" t="str">
        <f t="shared" si="7320"/>
        <v/>
      </c>
    </row>
    <row r="3589" spans="1:24" x14ac:dyDescent="0.25">
      <c r="A3589" t="s">
        <v>136</v>
      </c>
      <c r="B3589" t="s">
        <v>76</v>
      </c>
      <c r="C3589" t="s">
        <v>113</v>
      </c>
      <c r="D3589">
        <v>0.01</v>
      </c>
      <c r="E3589" t="s">
        <v>1275</v>
      </c>
      <c r="F3589" t="s">
        <v>1308</v>
      </c>
      <c r="G3589" t="str">
        <f t="shared" si="7314"/>
        <v>DL2022068</v>
      </c>
      <c r="H3589" t="str">
        <f t="shared" si="7315"/>
        <v>13</v>
      </c>
      <c r="I3589" t="str">
        <f t="shared" si="7316"/>
        <v>Penselklippekrabbe_13_20221201_DL2022068_UnordLyngby</v>
      </c>
      <c r="J3589" t="str">
        <f>VLOOKUP(MID(C3589,4,6),Datasæt_Analysesystemer!$B$2:$E$69,3,FALSE)</f>
        <v>Penselklippekrabbe</v>
      </c>
      <c r="K3589" t="str">
        <f t="shared" si="7317"/>
        <v>EP</v>
      </c>
      <c r="L3589" s="7" t="str">
        <f t="shared" si="7329"/>
        <v>No Ct</v>
      </c>
      <c r="M3589" t="str">
        <f t="shared" si="7318"/>
        <v/>
      </c>
      <c r="N3589" t="str">
        <f t="shared" si="7319"/>
        <v/>
      </c>
      <c r="O3589" t="str">
        <f t="shared" si="7320"/>
        <v/>
      </c>
    </row>
    <row r="3590" spans="1:24" x14ac:dyDescent="0.25">
      <c r="A3590" t="s">
        <v>174</v>
      </c>
      <c r="B3590" t="s">
        <v>23</v>
      </c>
      <c r="C3590" t="s">
        <v>175</v>
      </c>
      <c r="D3590">
        <v>0.01</v>
      </c>
      <c r="E3590" t="s">
        <v>1275</v>
      </c>
      <c r="F3590" t="s">
        <v>1308</v>
      </c>
      <c r="G3590" t="str">
        <f t="shared" si="7314"/>
        <v>DL2022068</v>
      </c>
      <c r="H3590" t="str">
        <f t="shared" si="7315"/>
        <v>14</v>
      </c>
      <c r="I3590" t="str">
        <f t="shared" si="7316"/>
        <v>Penselklippekrabbe_14_20221201_DL2022068_UnordLyngby</v>
      </c>
      <c r="J3590" t="str">
        <f>VLOOKUP(MID(C3590,4,6),Datasæt_Analysesystemer!$B$2:$E$69,3,FALSE)</f>
        <v>Penselklippekrabbe</v>
      </c>
      <c r="K3590" t="str">
        <f t="shared" si="7317"/>
        <v>PK</v>
      </c>
      <c r="L3590" s="7" t="str">
        <f t="shared" si="7329"/>
        <v>No Ct</v>
      </c>
      <c r="M3590">
        <f t="shared" si="7318"/>
        <v>0</v>
      </c>
      <c r="N3590">
        <f t="shared" si="7319"/>
        <v>0</v>
      </c>
      <c r="O3590">
        <f t="shared" si="7320"/>
        <v>0</v>
      </c>
      <c r="Q3590">
        <f t="shared" ref="Q3590" si="7426">IF(L3592="No Ct",0,L3592)</f>
        <v>0</v>
      </c>
      <c r="R3590">
        <f t="shared" ref="R3590" si="7427">IF(L3593="No Ct",0,L3593)</f>
        <v>0</v>
      </c>
      <c r="S3590" t="str">
        <f t="shared" ref="S3590" si="7428">IF(AND(M3590&gt;0,N3590=0),"Valid","Invalid")</f>
        <v>Invalid</v>
      </c>
      <c r="T3590" t="str">
        <f t="shared" ref="T3590" si="7429">IF(OR(Q3590&gt;1,R3590&gt;1),"Present","Absent")</f>
        <v>Absent</v>
      </c>
      <c r="U3590" t="str">
        <f t="shared" ref="U3590" si="7430">IF(OR(AND(Q3590&gt;1,Q3590&lt;41),AND(R3590&gt;1,R3590&lt;41)),"Ct&lt;41","Ct&gt;41")</f>
        <v>Ct&gt;41</v>
      </c>
      <c r="V3590" t="str">
        <f t="shared" ref="V3590" si="7431">J3590</f>
        <v>Penselklippekrabbe</v>
      </c>
      <c r="W3590" t="str">
        <f t="shared" ref="W3590" si="7432">MID(F3590,10,9)</f>
        <v>DL2022068</v>
      </c>
      <c r="X3590" t="str">
        <f t="shared" ref="X3590" si="7433">W3590&amp;"_"&amp;V3590&amp;"_"&amp;S3590&amp;"_"&amp;T3590&amp;"_"&amp;U3590</f>
        <v>DL2022068_Penselklippekrabbe_Invalid_Absent_Ct&gt;41</v>
      </c>
    </row>
    <row r="3591" spans="1:24" x14ac:dyDescent="0.25">
      <c r="A3591" t="s">
        <v>150</v>
      </c>
      <c r="B3591" t="s">
        <v>51</v>
      </c>
      <c r="C3591" t="s">
        <v>151</v>
      </c>
      <c r="D3591">
        <v>0.01</v>
      </c>
      <c r="E3591" t="s">
        <v>1275</v>
      </c>
      <c r="F3591" t="s">
        <v>1308</v>
      </c>
      <c r="G3591" t="str">
        <f t="shared" si="7314"/>
        <v>DL2022068</v>
      </c>
      <c r="H3591" t="str">
        <f t="shared" si="7315"/>
        <v>14</v>
      </c>
      <c r="I3591" t="str">
        <f t="shared" si="7316"/>
        <v>Penselklippekrabbe_14_20221201_DL2022068_UnordLyngby</v>
      </c>
      <c r="J3591" t="str">
        <f>VLOOKUP(MID(C3591,4,6),Datasæt_Analysesystemer!$B$2:$E$69,3,FALSE)</f>
        <v>Penselklippekrabbe</v>
      </c>
      <c r="K3591" t="str">
        <f t="shared" si="7317"/>
        <v>NK</v>
      </c>
      <c r="L3591" s="7" t="str">
        <f t="shared" si="7329"/>
        <v>No Ct</v>
      </c>
      <c r="M3591" t="str">
        <f t="shared" si="7318"/>
        <v/>
      </c>
      <c r="N3591" t="str">
        <f t="shared" si="7319"/>
        <v/>
      </c>
      <c r="O3591" t="str">
        <f t="shared" si="7320"/>
        <v/>
      </c>
    </row>
    <row r="3592" spans="1:24" x14ac:dyDescent="0.25">
      <c r="A3592" t="s">
        <v>114</v>
      </c>
      <c r="B3592" t="s">
        <v>76</v>
      </c>
      <c r="C3592" t="s">
        <v>115</v>
      </c>
      <c r="D3592">
        <v>0.01</v>
      </c>
      <c r="E3592" t="s">
        <v>1275</v>
      </c>
      <c r="F3592" t="s">
        <v>1308</v>
      </c>
      <c r="G3592" t="str">
        <f t="shared" si="7314"/>
        <v>DL2022068</v>
      </c>
      <c r="H3592" t="str">
        <f t="shared" si="7315"/>
        <v>14</v>
      </c>
      <c r="I3592" t="str">
        <f t="shared" si="7316"/>
        <v>Penselklippekrabbe_14_20221201_DL2022068_UnordLyngby</v>
      </c>
      <c r="J3592" t="str">
        <f>VLOOKUP(MID(C3592,4,6),Datasæt_Analysesystemer!$B$2:$E$69,3,FALSE)</f>
        <v>Penselklippekrabbe</v>
      </c>
      <c r="K3592" t="str">
        <f t="shared" si="7317"/>
        <v>EP</v>
      </c>
      <c r="L3592" s="7" t="str">
        <f t="shared" si="7329"/>
        <v>No Ct</v>
      </c>
      <c r="M3592" t="str">
        <f t="shared" si="7318"/>
        <v/>
      </c>
      <c r="N3592" t="str">
        <f t="shared" si="7319"/>
        <v/>
      </c>
      <c r="O3592" t="str">
        <f t="shared" si="7320"/>
        <v/>
      </c>
    </row>
    <row r="3593" spans="1:24" x14ac:dyDescent="0.25">
      <c r="A3593" t="s">
        <v>137</v>
      </c>
      <c r="B3593" t="s">
        <v>76</v>
      </c>
      <c r="C3593" t="s">
        <v>115</v>
      </c>
      <c r="D3593">
        <v>0.01</v>
      </c>
      <c r="E3593" t="s">
        <v>1275</v>
      </c>
      <c r="F3593" t="s">
        <v>1308</v>
      </c>
      <c r="G3593" t="str">
        <f t="shared" si="7314"/>
        <v>DL2022068</v>
      </c>
      <c r="H3593" t="str">
        <f t="shared" si="7315"/>
        <v>14</v>
      </c>
      <c r="I3593" t="str">
        <f t="shared" si="7316"/>
        <v>Penselklippekrabbe_14_20221201_DL2022068_UnordLyngby</v>
      </c>
      <c r="J3593" t="str">
        <f>VLOOKUP(MID(C3593,4,6),Datasæt_Analysesystemer!$B$2:$E$69,3,FALSE)</f>
        <v>Penselklippekrabbe</v>
      </c>
      <c r="K3593" t="str">
        <f t="shared" si="7317"/>
        <v>EP</v>
      </c>
      <c r="L3593" s="7" t="str">
        <f t="shared" si="7329"/>
        <v>No Ct</v>
      </c>
      <c r="M3593" t="str">
        <f t="shared" si="7318"/>
        <v/>
      </c>
      <c r="N3593" t="str">
        <f t="shared" si="7319"/>
        <v/>
      </c>
      <c r="O3593" t="str">
        <f t="shared" si="7320"/>
        <v/>
      </c>
    </row>
    <row r="3594" spans="1:24" x14ac:dyDescent="0.25">
      <c r="A3594" t="s">
        <v>176</v>
      </c>
      <c r="B3594" t="s">
        <v>23</v>
      </c>
      <c r="C3594" t="s">
        <v>177</v>
      </c>
      <c r="D3594">
        <v>0.01</v>
      </c>
      <c r="E3594">
        <v>29.92</v>
      </c>
      <c r="F3594" t="s">
        <v>1308</v>
      </c>
      <c r="G3594" t="str">
        <f t="shared" si="7314"/>
        <v>DL2022068</v>
      </c>
      <c r="H3594" t="str">
        <f t="shared" si="7315"/>
        <v>15</v>
      </c>
      <c r="I3594" t="str">
        <f t="shared" si="7316"/>
        <v>Furealge, ostenfeldii_15_20221201_DL2022068_UnordLyngby</v>
      </c>
      <c r="J3594" t="str">
        <f>VLOOKUP(MID(C3594,4,6),Datasæt_Analysesystemer!$B$2:$E$69,3,FALSE)</f>
        <v>Furealge, ostenfeldii</v>
      </c>
      <c r="K3594" t="str">
        <f t="shared" si="7317"/>
        <v>PK</v>
      </c>
      <c r="L3594" s="7">
        <f t="shared" si="7329"/>
        <v>29.92</v>
      </c>
      <c r="M3594">
        <f t="shared" si="7318"/>
        <v>29.92</v>
      </c>
      <c r="N3594">
        <f t="shared" si="7319"/>
        <v>0</v>
      </c>
      <c r="O3594">
        <f t="shared" si="7320"/>
        <v>41.13</v>
      </c>
      <c r="Q3594">
        <f t="shared" ref="Q3594" si="7434">IF(L3596="No Ct",0,L3596)</f>
        <v>0</v>
      </c>
      <c r="R3594">
        <f t="shared" ref="R3594" si="7435">IF(L3597="No Ct",0,L3597)</f>
        <v>41.13</v>
      </c>
      <c r="S3594" t="str">
        <f t="shared" ref="S3594" si="7436">IF(AND(M3594&gt;0,N3594=0),"Valid","Invalid")</f>
        <v>Valid</v>
      </c>
      <c r="T3594" t="str">
        <f t="shared" ref="T3594" si="7437">IF(OR(Q3594&gt;1,R3594&gt;1),"Present","Absent")</f>
        <v>Present</v>
      </c>
      <c r="U3594" t="str">
        <f t="shared" ref="U3594" si="7438">IF(OR(AND(Q3594&gt;1,Q3594&lt;41),AND(R3594&gt;1,R3594&lt;41)),"Ct&lt;41","Ct&gt;41")</f>
        <v>Ct&gt;41</v>
      </c>
      <c r="V3594" t="str">
        <f t="shared" ref="V3594" si="7439">J3594</f>
        <v>Furealge, ostenfeldii</v>
      </c>
      <c r="W3594" t="str">
        <f t="shared" ref="W3594" si="7440">MID(F3594,10,9)</f>
        <v>DL2022068</v>
      </c>
      <c r="X3594" t="str">
        <f t="shared" ref="X3594" si="7441">W3594&amp;"_"&amp;V3594&amp;"_"&amp;S3594&amp;"_"&amp;T3594&amp;"_"&amp;U3594</f>
        <v>DL2022068_Furealge, ostenfeldii_Valid_Present_Ct&gt;41</v>
      </c>
    </row>
    <row r="3595" spans="1:24" x14ac:dyDescent="0.25">
      <c r="A3595" t="s">
        <v>152</v>
      </c>
      <c r="B3595" t="s">
        <v>51</v>
      </c>
      <c r="C3595" t="s">
        <v>153</v>
      </c>
      <c r="D3595">
        <v>0.01</v>
      </c>
      <c r="E3595" t="s">
        <v>1275</v>
      </c>
      <c r="F3595" t="s">
        <v>1308</v>
      </c>
      <c r="G3595" t="str">
        <f t="shared" si="7314"/>
        <v>DL2022068</v>
      </c>
      <c r="H3595" t="str">
        <f t="shared" si="7315"/>
        <v>15</v>
      </c>
      <c r="I3595" t="str">
        <f t="shared" si="7316"/>
        <v>Furealge, ostenfeldii_15_20221201_DL2022068_UnordLyngby</v>
      </c>
      <c r="J3595" t="str">
        <f>VLOOKUP(MID(C3595,4,6),Datasæt_Analysesystemer!$B$2:$E$69,3,FALSE)</f>
        <v>Furealge, ostenfeldii</v>
      </c>
      <c r="K3595" t="str">
        <f t="shared" si="7317"/>
        <v>NK</v>
      </c>
      <c r="L3595" s="7" t="str">
        <f t="shared" si="7329"/>
        <v>No Ct</v>
      </c>
      <c r="M3595" t="str">
        <f t="shared" si="7318"/>
        <v/>
      </c>
      <c r="N3595" t="str">
        <f t="shared" si="7319"/>
        <v/>
      </c>
      <c r="O3595" t="str">
        <f t="shared" si="7320"/>
        <v/>
      </c>
    </row>
    <row r="3596" spans="1:24" x14ac:dyDescent="0.25">
      <c r="A3596" t="s">
        <v>116</v>
      </c>
      <c r="B3596" t="s">
        <v>76</v>
      </c>
      <c r="C3596" t="s">
        <v>117</v>
      </c>
      <c r="D3596">
        <v>0.01</v>
      </c>
      <c r="E3596" t="s">
        <v>1275</v>
      </c>
      <c r="F3596" t="s">
        <v>1308</v>
      </c>
      <c r="G3596" t="str">
        <f t="shared" si="7314"/>
        <v>DL2022068</v>
      </c>
      <c r="H3596" t="str">
        <f t="shared" si="7315"/>
        <v>15</v>
      </c>
      <c r="I3596" t="str">
        <f t="shared" si="7316"/>
        <v>Furealge, ostenfeldii_15_20221201_DL2022068_UnordLyngby</v>
      </c>
      <c r="J3596" t="str">
        <f>VLOOKUP(MID(C3596,4,6),Datasæt_Analysesystemer!$B$2:$E$69,3,FALSE)</f>
        <v>Furealge, ostenfeldii</v>
      </c>
      <c r="K3596" t="str">
        <f t="shared" si="7317"/>
        <v>EP</v>
      </c>
      <c r="L3596" s="7" t="str">
        <f t="shared" si="7329"/>
        <v>No Ct</v>
      </c>
      <c r="M3596" t="str">
        <f t="shared" si="7318"/>
        <v/>
      </c>
      <c r="N3596" t="str">
        <f t="shared" si="7319"/>
        <v/>
      </c>
      <c r="O3596" t="str">
        <f t="shared" si="7320"/>
        <v/>
      </c>
    </row>
    <row r="3597" spans="1:24" x14ac:dyDescent="0.25">
      <c r="A3597" t="s">
        <v>138</v>
      </c>
      <c r="B3597" t="s">
        <v>76</v>
      </c>
      <c r="C3597" t="s">
        <v>117</v>
      </c>
      <c r="D3597">
        <v>0.01</v>
      </c>
      <c r="E3597">
        <v>41.13</v>
      </c>
      <c r="F3597" t="s">
        <v>1308</v>
      </c>
      <c r="G3597" t="str">
        <f t="shared" si="7314"/>
        <v>DL2022068</v>
      </c>
      <c r="H3597" t="str">
        <f t="shared" si="7315"/>
        <v>15</v>
      </c>
      <c r="I3597" t="str">
        <f t="shared" si="7316"/>
        <v>Furealge, ostenfeldii_15_20221201_DL2022068_UnordLyngby</v>
      </c>
      <c r="J3597" t="str">
        <f>VLOOKUP(MID(C3597,4,6),Datasæt_Analysesystemer!$B$2:$E$69,3,FALSE)</f>
        <v>Furealge, ostenfeldii</v>
      </c>
      <c r="K3597" t="str">
        <f t="shared" si="7317"/>
        <v>EP</v>
      </c>
      <c r="L3597" s="7">
        <f t="shared" si="7329"/>
        <v>41.13</v>
      </c>
      <c r="M3597" t="str">
        <f t="shared" si="7318"/>
        <v/>
      </c>
      <c r="N3597" t="str">
        <f t="shared" si="7319"/>
        <v/>
      </c>
      <c r="O3597" t="str">
        <f t="shared" si="7320"/>
        <v/>
      </c>
    </row>
    <row r="3598" spans="1:24" x14ac:dyDescent="0.25">
      <c r="A3598" t="s">
        <v>178</v>
      </c>
      <c r="B3598" t="s">
        <v>23</v>
      </c>
      <c r="C3598" t="s">
        <v>179</v>
      </c>
      <c r="D3598">
        <v>0.01</v>
      </c>
      <c r="E3598" t="s">
        <v>1275</v>
      </c>
      <c r="F3598" t="s">
        <v>1308</v>
      </c>
      <c r="G3598" t="str">
        <f t="shared" si="7314"/>
        <v>DL2022068</v>
      </c>
      <c r="H3598" t="str">
        <f t="shared" si="7315"/>
        <v>16</v>
      </c>
      <c r="I3598" t="str">
        <f t="shared" si="7316"/>
        <v>Furealge, ostenfeldii_16_20221201_DL2022068_UnordLyngby</v>
      </c>
      <c r="J3598" t="str">
        <f>VLOOKUP(MID(C3598,4,6),Datasæt_Analysesystemer!$B$2:$E$69,3,FALSE)</f>
        <v>Furealge, ostenfeldii</v>
      </c>
      <c r="K3598" t="str">
        <f t="shared" si="7317"/>
        <v>PK</v>
      </c>
      <c r="L3598" s="7" t="str">
        <f t="shared" si="7329"/>
        <v>No Ct</v>
      </c>
      <c r="M3598">
        <f t="shared" si="7318"/>
        <v>0</v>
      </c>
      <c r="N3598">
        <f t="shared" si="7319"/>
        <v>0</v>
      </c>
      <c r="O3598">
        <f t="shared" si="7320"/>
        <v>0</v>
      </c>
      <c r="Q3598">
        <f t="shared" ref="Q3598" si="7442">IF(L3600="No Ct",0,L3600)</f>
        <v>0</v>
      </c>
      <c r="R3598">
        <f t="shared" ref="R3598" si="7443">IF(L3601="No Ct",0,L3601)</f>
        <v>0</v>
      </c>
      <c r="S3598" t="str">
        <f t="shared" ref="S3598" si="7444">IF(AND(M3598&gt;0,N3598=0),"Valid","Invalid")</f>
        <v>Invalid</v>
      </c>
      <c r="T3598" t="str">
        <f t="shared" ref="T3598" si="7445">IF(OR(Q3598&gt;1,R3598&gt;1),"Present","Absent")</f>
        <v>Absent</v>
      </c>
      <c r="U3598" t="str">
        <f t="shared" ref="U3598" si="7446">IF(OR(AND(Q3598&gt;1,Q3598&lt;41),AND(R3598&gt;1,R3598&lt;41)),"Ct&lt;41","Ct&gt;41")</f>
        <v>Ct&gt;41</v>
      </c>
      <c r="V3598" t="str">
        <f t="shared" ref="V3598" si="7447">J3598</f>
        <v>Furealge, ostenfeldii</v>
      </c>
      <c r="W3598" t="str">
        <f t="shared" ref="W3598" si="7448">MID(F3598,10,9)</f>
        <v>DL2022068</v>
      </c>
      <c r="X3598" t="str">
        <f t="shared" ref="X3598" si="7449">W3598&amp;"_"&amp;V3598&amp;"_"&amp;S3598&amp;"_"&amp;T3598&amp;"_"&amp;U3598</f>
        <v>DL2022068_Furealge, ostenfeldii_Invalid_Absent_Ct&gt;41</v>
      </c>
    </row>
    <row r="3599" spans="1:24" x14ac:dyDescent="0.25">
      <c r="A3599" t="s">
        <v>154</v>
      </c>
      <c r="B3599" t="s">
        <v>51</v>
      </c>
      <c r="C3599" t="s">
        <v>155</v>
      </c>
      <c r="D3599">
        <v>0.01</v>
      </c>
      <c r="E3599" t="s">
        <v>1275</v>
      </c>
      <c r="F3599" t="s">
        <v>1308</v>
      </c>
      <c r="G3599" t="str">
        <f t="shared" si="7314"/>
        <v>DL2022068</v>
      </c>
      <c r="H3599" t="str">
        <f t="shared" si="7315"/>
        <v>16</v>
      </c>
      <c r="I3599" t="str">
        <f t="shared" si="7316"/>
        <v>Furealge, ostenfeldii_16_20221201_DL2022068_UnordLyngby</v>
      </c>
      <c r="J3599" t="str">
        <f>VLOOKUP(MID(C3599,4,6),Datasæt_Analysesystemer!$B$2:$E$69,3,FALSE)</f>
        <v>Furealge, ostenfeldii</v>
      </c>
      <c r="K3599" t="str">
        <f t="shared" si="7317"/>
        <v>NK</v>
      </c>
      <c r="L3599" s="7" t="str">
        <f t="shared" si="7329"/>
        <v>No Ct</v>
      </c>
      <c r="M3599" t="str">
        <f t="shared" si="7318"/>
        <v/>
      </c>
      <c r="N3599" t="str">
        <f t="shared" si="7319"/>
        <v/>
      </c>
      <c r="O3599" t="str">
        <f t="shared" si="7320"/>
        <v/>
      </c>
    </row>
    <row r="3600" spans="1:24" x14ac:dyDescent="0.25">
      <c r="A3600" t="s">
        <v>118</v>
      </c>
      <c r="B3600" t="s">
        <v>76</v>
      </c>
      <c r="C3600" t="s">
        <v>119</v>
      </c>
      <c r="D3600">
        <v>0.01</v>
      </c>
      <c r="E3600" t="s">
        <v>1275</v>
      </c>
      <c r="F3600" t="s">
        <v>1308</v>
      </c>
      <c r="G3600" t="str">
        <f t="shared" si="7314"/>
        <v>DL2022068</v>
      </c>
      <c r="H3600" t="str">
        <f t="shared" si="7315"/>
        <v>16</v>
      </c>
      <c r="I3600" t="str">
        <f t="shared" si="7316"/>
        <v>Furealge, ostenfeldii_16_20221201_DL2022068_UnordLyngby</v>
      </c>
      <c r="J3600" t="str">
        <f>VLOOKUP(MID(C3600,4,6),Datasæt_Analysesystemer!$B$2:$E$69,3,FALSE)</f>
        <v>Furealge, ostenfeldii</v>
      </c>
      <c r="K3600" t="str">
        <f t="shared" si="7317"/>
        <v>EP</v>
      </c>
      <c r="L3600" s="7" t="str">
        <f t="shared" si="7329"/>
        <v>No Ct</v>
      </c>
      <c r="M3600" t="str">
        <f t="shared" si="7318"/>
        <v/>
      </c>
      <c r="N3600" t="str">
        <f t="shared" si="7319"/>
        <v/>
      </c>
      <c r="O3600" t="str">
        <f t="shared" si="7320"/>
        <v/>
      </c>
    </row>
    <row r="3601" spans="1:24" x14ac:dyDescent="0.25">
      <c r="A3601" t="s">
        <v>139</v>
      </c>
      <c r="B3601" t="s">
        <v>76</v>
      </c>
      <c r="C3601" t="s">
        <v>119</v>
      </c>
      <c r="D3601">
        <v>0.01</v>
      </c>
      <c r="E3601" t="s">
        <v>1275</v>
      </c>
      <c r="F3601" t="s">
        <v>1308</v>
      </c>
      <c r="G3601" t="str">
        <f t="shared" si="7314"/>
        <v>DL2022068</v>
      </c>
      <c r="H3601" t="str">
        <f t="shared" si="7315"/>
        <v>16</v>
      </c>
      <c r="I3601" t="str">
        <f t="shared" si="7316"/>
        <v>Furealge, ostenfeldii_16_20221201_DL2022068_UnordLyngby</v>
      </c>
      <c r="J3601" t="str">
        <f>VLOOKUP(MID(C3601,4,6),Datasæt_Analysesystemer!$B$2:$E$69,3,FALSE)</f>
        <v>Furealge, ostenfeldii</v>
      </c>
      <c r="K3601" t="str">
        <f t="shared" si="7317"/>
        <v>EP</v>
      </c>
      <c r="L3601" s="7" t="str">
        <f t="shared" si="7329"/>
        <v>No Ct</v>
      </c>
      <c r="M3601" t="str">
        <f t="shared" si="7318"/>
        <v/>
      </c>
      <c r="N3601" t="str">
        <f t="shared" si="7319"/>
        <v/>
      </c>
      <c r="O3601" t="str">
        <f t="shared" si="7320"/>
        <v/>
      </c>
    </row>
    <row r="3602" spans="1:24" x14ac:dyDescent="0.25">
      <c r="A3602" t="s">
        <v>180</v>
      </c>
      <c r="B3602" t="s">
        <v>23</v>
      </c>
      <c r="C3602" t="s">
        <v>1270</v>
      </c>
      <c r="D3602">
        <v>0.01</v>
      </c>
      <c r="E3602">
        <v>29.7</v>
      </c>
      <c r="F3602" t="s">
        <v>1308</v>
      </c>
      <c r="G3602" t="str">
        <f t="shared" ref="G3602:G3665" si="7450">MID(F3602,10,9)</f>
        <v>DL2022068</v>
      </c>
      <c r="H3602" t="str">
        <f t="shared" ref="H3602:H3665" si="7451">LEFT(C3602,2)</f>
        <v>17</v>
      </c>
      <c r="I3602" t="str">
        <f t="shared" ref="I3602:I3665" si="7452">J3602&amp;"_"&amp;H3602&amp;"_"&amp;F3602</f>
        <v>Stilkalge, parvum_17_20221201_DL2022068_UnordLyngby</v>
      </c>
      <c r="J3602" t="str">
        <f>VLOOKUP(MID(C3602,4,6),Datasæt_Analysesystemer!$B$2:$E$69,3,FALSE)</f>
        <v>Stilkalge, parvum</v>
      </c>
      <c r="K3602" t="str">
        <f t="shared" ref="K3602:K3665" si="7453">RIGHT(C3602,2)</f>
        <v>PK</v>
      </c>
      <c r="L3602" s="7">
        <f t="shared" si="7329"/>
        <v>29.7</v>
      </c>
      <c r="M3602">
        <f t="shared" ref="M3602:M3665" si="7454">IF(K3602="PK",SUMIFS(L:L,K:K,"PK",I:I,I3602),"")</f>
        <v>29.7</v>
      </c>
      <c r="N3602">
        <f t="shared" ref="N3602:N3665" si="7455">IF(K3602="PK",SUMIFS(L:L,K:K,"NK",I:I,I3602),"")</f>
        <v>0</v>
      </c>
      <c r="O3602">
        <f t="shared" ref="O3602:O3665" si="7456">IF(K3602="PK",SUMIFS(L:L,K:K,"EP",I:I,I3602),"")</f>
        <v>42.03</v>
      </c>
      <c r="Q3602">
        <f t="shared" ref="Q3602" si="7457">IF(L3604="No Ct",0,L3604)</f>
        <v>0</v>
      </c>
      <c r="R3602">
        <f t="shared" ref="R3602" si="7458">IF(L3605="No Ct",0,L3605)</f>
        <v>42.03</v>
      </c>
      <c r="S3602" t="str">
        <f t="shared" ref="S3602" si="7459">IF(AND(M3602&gt;0,N3602=0),"Valid","Invalid")</f>
        <v>Valid</v>
      </c>
      <c r="T3602" t="str">
        <f t="shared" ref="T3602" si="7460">IF(OR(Q3602&gt;1,R3602&gt;1),"Present","Absent")</f>
        <v>Present</v>
      </c>
      <c r="U3602" t="str">
        <f t="shared" ref="U3602" si="7461">IF(OR(AND(Q3602&gt;1,Q3602&lt;41),AND(R3602&gt;1,R3602&lt;41)),"Ct&lt;41","Ct&gt;41")</f>
        <v>Ct&gt;41</v>
      </c>
      <c r="V3602" t="str">
        <f t="shared" ref="V3602" si="7462">J3602</f>
        <v>Stilkalge, parvum</v>
      </c>
      <c r="W3602" t="str">
        <f t="shared" ref="W3602" si="7463">MID(F3602,10,9)</f>
        <v>DL2022068</v>
      </c>
      <c r="X3602" t="str">
        <f t="shared" ref="X3602" si="7464">W3602&amp;"_"&amp;V3602&amp;"_"&amp;S3602&amp;"_"&amp;T3602&amp;"_"&amp;U3602</f>
        <v>DL2022068_Stilkalge, parvum_Valid_Present_Ct&gt;41</v>
      </c>
    </row>
    <row r="3603" spans="1:24" x14ac:dyDescent="0.25">
      <c r="A3603" t="s">
        <v>156</v>
      </c>
      <c r="B3603" t="s">
        <v>51</v>
      </c>
      <c r="C3603" t="s">
        <v>1268</v>
      </c>
      <c r="D3603">
        <v>0.01</v>
      </c>
      <c r="E3603" t="s">
        <v>1275</v>
      </c>
      <c r="F3603" t="s">
        <v>1308</v>
      </c>
      <c r="G3603" t="str">
        <f t="shared" si="7450"/>
        <v>DL2022068</v>
      </c>
      <c r="H3603" t="str">
        <f t="shared" si="7451"/>
        <v>17</v>
      </c>
      <c r="I3603" t="str">
        <f t="shared" si="7452"/>
        <v>Stilkalge, parvum_17_20221201_DL2022068_UnordLyngby</v>
      </c>
      <c r="J3603" t="str">
        <f>VLOOKUP(MID(C3603,4,6),Datasæt_Analysesystemer!$B$2:$E$69,3,FALSE)</f>
        <v>Stilkalge, parvum</v>
      </c>
      <c r="K3603" t="str">
        <f t="shared" si="7453"/>
        <v>NK</v>
      </c>
      <c r="L3603" s="7" t="str">
        <f t="shared" ref="L3603:L3666" si="7465">IF(TRIM(E3603)="No Ct","No Ct",E3603)</f>
        <v>No Ct</v>
      </c>
      <c r="M3603" t="str">
        <f t="shared" si="7454"/>
        <v/>
      </c>
      <c r="N3603" t="str">
        <f t="shared" si="7455"/>
        <v/>
      </c>
      <c r="O3603" t="str">
        <f t="shared" si="7456"/>
        <v/>
      </c>
    </row>
    <row r="3604" spans="1:24" x14ac:dyDescent="0.25">
      <c r="A3604" t="s">
        <v>120</v>
      </c>
      <c r="B3604" t="s">
        <v>76</v>
      </c>
      <c r="C3604" t="s">
        <v>1266</v>
      </c>
      <c r="D3604">
        <v>0.01</v>
      </c>
      <c r="E3604" t="s">
        <v>1275</v>
      </c>
      <c r="F3604" t="s">
        <v>1308</v>
      </c>
      <c r="G3604" t="str">
        <f t="shared" si="7450"/>
        <v>DL2022068</v>
      </c>
      <c r="H3604" t="str">
        <f t="shared" si="7451"/>
        <v>17</v>
      </c>
      <c r="I3604" t="str">
        <f t="shared" si="7452"/>
        <v>Stilkalge, parvum_17_20221201_DL2022068_UnordLyngby</v>
      </c>
      <c r="J3604" t="str">
        <f>VLOOKUP(MID(C3604,4,6),Datasæt_Analysesystemer!$B$2:$E$69,3,FALSE)</f>
        <v>Stilkalge, parvum</v>
      </c>
      <c r="K3604" t="str">
        <f t="shared" si="7453"/>
        <v>EP</v>
      </c>
      <c r="L3604" s="7" t="str">
        <f t="shared" si="7465"/>
        <v>No Ct</v>
      </c>
      <c r="M3604" t="str">
        <f t="shared" si="7454"/>
        <v/>
      </c>
      <c r="N3604" t="str">
        <f t="shared" si="7455"/>
        <v/>
      </c>
      <c r="O3604" t="str">
        <f t="shared" si="7456"/>
        <v/>
      </c>
    </row>
    <row r="3605" spans="1:24" x14ac:dyDescent="0.25">
      <c r="A3605" t="s">
        <v>140</v>
      </c>
      <c r="B3605" t="s">
        <v>76</v>
      </c>
      <c r="C3605" t="s">
        <v>1266</v>
      </c>
      <c r="D3605">
        <v>0.01</v>
      </c>
      <c r="E3605">
        <v>42.03</v>
      </c>
      <c r="F3605" t="s">
        <v>1308</v>
      </c>
      <c r="G3605" t="str">
        <f t="shared" si="7450"/>
        <v>DL2022068</v>
      </c>
      <c r="H3605" t="str">
        <f t="shared" si="7451"/>
        <v>17</v>
      </c>
      <c r="I3605" t="str">
        <f t="shared" si="7452"/>
        <v>Stilkalge, parvum_17_20221201_DL2022068_UnordLyngby</v>
      </c>
      <c r="J3605" t="str">
        <f>VLOOKUP(MID(C3605,4,6),Datasæt_Analysesystemer!$B$2:$E$69,3,FALSE)</f>
        <v>Stilkalge, parvum</v>
      </c>
      <c r="K3605" t="str">
        <f t="shared" si="7453"/>
        <v>EP</v>
      </c>
      <c r="L3605" s="7">
        <f t="shared" si="7465"/>
        <v>42.03</v>
      </c>
      <c r="M3605" t="str">
        <f t="shared" si="7454"/>
        <v/>
      </c>
      <c r="N3605" t="str">
        <f t="shared" si="7455"/>
        <v/>
      </c>
      <c r="O3605" t="str">
        <f t="shared" si="7456"/>
        <v/>
      </c>
    </row>
    <row r="3606" spans="1:24" x14ac:dyDescent="0.25">
      <c r="A3606" t="s">
        <v>182</v>
      </c>
      <c r="B3606" t="s">
        <v>23</v>
      </c>
      <c r="C3606" t="s">
        <v>1271</v>
      </c>
      <c r="D3606">
        <v>0.01</v>
      </c>
      <c r="E3606" t="s">
        <v>1275</v>
      </c>
      <c r="F3606" t="s">
        <v>1308</v>
      </c>
      <c r="G3606" t="str">
        <f t="shared" si="7450"/>
        <v>DL2022068</v>
      </c>
      <c r="H3606" t="str">
        <f t="shared" si="7451"/>
        <v>18</v>
      </c>
      <c r="I3606" t="str">
        <f t="shared" si="7452"/>
        <v>Stilkalge, parvum_18_20221201_DL2022068_UnordLyngby</v>
      </c>
      <c r="J3606" t="str">
        <f>VLOOKUP(MID(C3606,4,6),Datasæt_Analysesystemer!$B$2:$E$69,3,FALSE)</f>
        <v>Stilkalge, parvum</v>
      </c>
      <c r="K3606" t="str">
        <f t="shared" si="7453"/>
        <v>PK</v>
      </c>
      <c r="L3606" s="7" t="str">
        <f t="shared" si="7465"/>
        <v>No Ct</v>
      </c>
      <c r="M3606">
        <f t="shared" si="7454"/>
        <v>0</v>
      </c>
      <c r="N3606">
        <f t="shared" si="7455"/>
        <v>0</v>
      </c>
      <c r="O3606">
        <f t="shared" si="7456"/>
        <v>0</v>
      </c>
      <c r="Q3606">
        <f t="shared" ref="Q3606" si="7466">IF(L3608="No Ct",0,L3608)</f>
        <v>0</v>
      </c>
      <c r="R3606">
        <f t="shared" ref="R3606" si="7467">IF(L3609="No Ct",0,L3609)</f>
        <v>0</v>
      </c>
      <c r="S3606" t="str">
        <f t="shared" ref="S3606" si="7468">IF(AND(M3606&gt;0,N3606=0),"Valid","Invalid")</f>
        <v>Invalid</v>
      </c>
      <c r="T3606" t="str">
        <f t="shared" ref="T3606" si="7469">IF(OR(Q3606&gt;1,R3606&gt;1),"Present","Absent")</f>
        <v>Absent</v>
      </c>
      <c r="U3606" t="str">
        <f t="shared" ref="U3606" si="7470">IF(OR(AND(Q3606&gt;1,Q3606&lt;41),AND(R3606&gt;1,R3606&lt;41)),"Ct&lt;41","Ct&gt;41")</f>
        <v>Ct&gt;41</v>
      </c>
      <c r="V3606" t="str">
        <f t="shared" ref="V3606" si="7471">J3606</f>
        <v>Stilkalge, parvum</v>
      </c>
      <c r="W3606" t="str">
        <f t="shared" ref="W3606" si="7472">MID(F3606,10,9)</f>
        <v>DL2022068</v>
      </c>
      <c r="X3606" t="str">
        <f t="shared" ref="X3606" si="7473">W3606&amp;"_"&amp;V3606&amp;"_"&amp;S3606&amp;"_"&amp;T3606&amp;"_"&amp;U3606</f>
        <v>DL2022068_Stilkalge, parvum_Invalid_Absent_Ct&gt;41</v>
      </c>
    </row>
    <row r="3607" spans="1:24" x14ac:dyDescent="0.25">
      <c r="A3607" t="s">
        <v>158</v>
      </c>
      <c r="B3607" t="s">
        <v>51</v>
      </c>
      <c r="C3607" t="s">
        <v>1269</v>
      </c>
      <c r="D3607">
        <v>0.01</v>
      </c>
      <c r="E3607" t="s">
        <v>1275</v>
      </c>
      <c r="F3607" t="s">
        <v>1308</v>
      </c>
      <c r="G3607" t="str">
        <f t="shared" si="7450"/>
        <v>DL2022068</v>
      </c>
      <c r="H3607" t="str">
        <f t="shared" si="7451"/>
        <v>18</v>
      </c>
      <c r="I3607" t="str">
        <f t="shared" si="7452"/>
        <v>Stilkalge, parvum_18_20221201_DL2022068_UnordLyngby</v>
      </c>
      <c r="J3607" t="str">
        <f>VLOOKUP(MID(C3607,4,6),Datasæt_Analysesystemer!$B$2:$E$69,3,FALSE)</f>
        <v>Stilkalge, parvum</v>
      </c>
      <c r="K3607" t="str">
        <f t="shared" si="7453"/>
        <v>NK</v>
      </c>
      <c r="L3607" s="7" t="str">
        <f t="shared" si="7465"/>
        <v>No Ct</v>
      </c>
      <c r="M3607" t="str">
        <f t="shared" si="7454"/>
        <v/>
      </c>
      <c r="N3607" t="str">
        <f t="shared" si="7455"/>
        <v/>
      </c>
      <c r="O3607" t="str">
        <f t="shared" si="7456"/>
        <v/>
      </c>
    </row>
    <row r="3608" spans="1:24" x14ac:dyDescent="0.25">
      <c r="A3608" t="s">
        <v>122</v>
      </c>
      <c r="B3608" t="s">
        <v>76</v>
      </c>
      <c r="C3608" t="s">
        <v>1267</v>
      </c>
      <c r="D3608">
        <v>0.01</v>
      </c>
      <c r="E3608" t="s">
        <v>1275</v>
      </c>
      <c r="F3608" t="s">
        <v>1308</v>
      </c>
      <c r="G3608" t="str">
        <f t="shared" si="7450"/>
        <v>DL2022068</v>
      </c>
      <c r="H3608" t="str">
        <f t="shared" si="7451"/>
        <v>18</v>
      </c>
      <c r="I3608" t="str">
        <f t="shared" si="7452"/>
        <v>Stilkalge, parvum_18_20221201_DL2022068_UnordLyngby</v>
      </c>
      <c r="J3608" t="str">
        <f>VLOOKUP(MID(C3608,4,6),Datasæt_Analysesystemer!$B$2:$E$69,3,FALSE)</f>
        <v>Stilkalge, parvum</v>
      </c>
      <c r="K3608" t="str">
        <f t="shared" si="7453"/>
        <v>EP</v>
      </c>
      <c r="L3608" s="7" t="str">
        <f t="shared" si="7465"/>
        <v>No Ct</v>
      </c>
      <c r="M3608" t="str">
        <f t="shared" si="7454"/>
        <v/>
      </c>
      <c r="N3608" t="str">
        <f t="shared" si="7455"/>
        <v/>
      </c>
      <c r="O3608" t="str">
        <f t="shared" si="7456"/>
        <v/>
      </c>
    </row>
    <row r="3609" spans="1:24" x14ac:dyDescent="0.25">
      <c r="A3609" t="s">
        <v>141</v>
      </c>
      <c r="B3609" t="s">
        <v>76</v>
      </c>
      <c r="C3609" t="s">
        <v>1267</v>
      </c>
      <c r="D3609">
        <v>0.01</v>
      </c>
      <c r="E3609" t="s">
        <v>1275</v>
      </c>
      <c r="F3609" t="s">
        <v>1308</v>
      </c>
      <c r="G3609" t="str">
        <f t="shared" si="7450"/>
        <v>DL2022068</v>
      </c>
      <c r="H3609" t="str">
        <f t="shared" si="7451"/>
        <v>18</v>
      </c>
      <c r="I3609" t="str">
        <f t="shared" si="7452"/>
        <v>Stilkalge, parvum_18_20221201_DL2022068_UnordLyngby</v>
      </c>
      <c r="J3609" t="str">
        <f>VLOOKUP(MID(C3609,4,6),Datasæt_Analysesystemer!$B$2:$E$69,3,FALSE)</f>
        <v>Stilkalge, parvum</v>
      </c>
      <c r="K3609" t="str">
        <f t="shared" si="7453"/>
        <v>EP</v>
      </c>
      <c r="L3609" s="7" t="str">
        <f t="shared" si="7465"/>
        <v>No Ct</v>
      </c>
      <c r="M3609" t="str">
        <f t="shared" si="7454"/>
        <v/>
      </c>
      <c r="N3609" t="str">
        <f t="shared" si="7455"/>
        <v/>
      </c>
      <c r="O3609" t="str">
        <f t="shared" si="7456"/>
        <v/>
      </c>
    </row>
    <row r="3610" spans="1:24" x14ac:dyDescent="0.25">
      <c r="A3610" t="s">
        <v>184</v>
      </c>
      <c r="B3610" t="s">
        <v>23</v>
      </c>
      <c r="C3610" t="s">
        <v>620</v>
      </c>
      <c r="D3610">
        <v>0.01</v>
      </c>
      <c r="E3610">
        <v>14.37</v>
      </c>
      <c r="F3610" t="s">
        <v>1308</v>
      </c>
      <c r="G3610" t="str">
        <f t="shared" si="7450"/>
        <v>DL2022068</v>
      </c>
      <c r="H3610" t="str">
        <f t="shared" si="7451"/>
        <v>19</v>
      </c>
      <c r="I3610" t="str">
        <f t="shared" si="7452"/>
        <v>Trepigget hundestejle_19_20221201_DL2022068_UnordLyngby</v>
      </c>
      <c r="J3610" t="str">
        <f>VLOOKUP(MID(C3610,4,6),Datasæt_Analysesystemer!$B$2:$E$69,3,FALSE)</f>
        <v>Trepigget hundestejle</v>
      </c>
      <c r="K3610" t="str">
        <f t="shared" si="7453"/>
        <v>PK</v>
      </c>
      <c r="L3610" s="7">
        <f t="shared" si="7465"/>
        <v>14.37</v>
      </c>
      <c r="M3610">
        <f t="shared" si="7454"/>
        <v>14.37</v>
      </c>
      <c r="N3610">
        <f t="shared" si="7455"/>
        <v>0</v>
      </c>
      <c r="O3610">
        <f t="shared" si="7456"/>
        <v>62.4</v>
      </c>
      <c r="Q3610">
        <f t="shared" ref="Q3610" si="7474">IF(L3612="No Ct",0,L3612)</f>
        <v>31.15</v>
      </c>
      <c r="R3610">
        <f t="shared" ref="R3610" si="7475">IF(L3613="No Ct",0,L3613)</f>
        <v>31.25</v>
      </c>
      <c r="S3610" t="str">
        <f t="shared" ref="S3610" si="7476">IF(AND(M3610&gt;0,N3610=0),"Valid","Invalid")</f>
        <v>Valid</v>
      </c>
      <c r="T3610" t="str">
        <f t="shared" ref="T3610" si="7477">IF(OR(Q3610&gt;1,R3610&gt;1),"Present","Absent")</f>
        <v>Present</v>
      </c>
      <c r="U3610" t="str">
        <f t="shared" ref="U3610" si="7478">IF(OR(AND(Q3610&gt;1,Q3610&lt;41),AND(R3610&gt;1,R3610&lt;41)),"Ct&lt;41","Ct&gt;41")</f>
        <v>Ct&lt;41</v>
      </c>
      <c r="V3610" t="str">
        <f t="shared" ref="V3610" si="7479">J3610</f>
        <v>Trepigget hundestejle</v>
      </c>
      <c r="W3610" t="str">
        <f t="shared" ref="W3610" si="7480">MID(F3610,10,9)</f>
        <v>DL2022068</v>
      </c>
      <c r="X3610" t="str">
        <f t="shared" ref="X3610" si="7481">W3610&amp;"_"&amp;V3610&amp;"_"&amp;S3610&amp;"_"&amp;T3610&amp;"_"&amp;U3610</f>
        <v>DL2022068_Trepigget hundestejle_Valid_Present_Ct&lt;41</v>
      </c>
    </row>
    <row r="3611" spans="1:24" x14ac:dyDescent="0.25">
      <c r="A3611" t="s">
        <v>160</v>
      </c>
      <c r="B3611" t="s">
        <v>51</v>
      </c>
      <c r="C3611" t="s">
        <v>614</v>
      </c>
      <c r="D3611">
        <v>0.01</v>
      </c>
      <c r="E3611" t="s">
        <v>1275</v>
      </c>
      <c r="F3611" t="s">
        <v>1308</v>
      </c>
      <c r="G3611" t="str">
        <f t="shared" si="7450"/>
        <v>DL2022068</v>
      </c>
      <c r="H3611" t="str">
        <f t="shared" si="7451"/>
        <v>19</v>
      </c>
      <c r="I3611" t="str">
        <f t="shared" si="7452"/>
        <v>Trepigget hundestejle_19_20221201_DL2022068_UnordLyngby</v>
      </c>
      <c r="J3611" t="str">
        <f>VLOOKUP(MID(C3611,4,6),Datasæt_Analysesystemer!$B$2:$E$69,3,FALSE)</f>
        <v>Trepigget hundestejle</v>
      </c>
      <c r="K3611" t="str">
        <f t="shared" si="7453"/>
        <v>NK</v>
      </c>
      <c r="L3611" s="7" t="str">
        <f t="shared" si="7465"/>
        <v>No Ct</v>
      </c>
      <c r="M3611" t="str">
        <f t="shared" si="7454"/>
        <v/>
      </c>
      <c r="N3611" t="str">
        <f t="shared" si="7455"/>
        <v/>
      </c>
      <c r="O3611" t="str">
        <f t="shared" si="7456"/>
        <v/>
      </c>
    </row>
    <row r="3612" spans="1:24" x14ac:dyDescent="0.25">
      <c r="A3612" t="s">
        <v>124</v>
      </c>
      <c r="B3612" t="s">
        <v>76</v>
      </c>
      <c r="C3612" t="s">
        <v>608</v>
      </c>
      <c r="D3612">
        <v>0.01</v>
      </c>
      <c r="E3612">
        <v>31.15</v>
      </c>
      <c r="F3612" t="s">
        <v>1308</v>
      </c>
      <c r="G3612" t="str">
        <f t="shared" si="7450"/>
        <v>DL2022068</v>
      </c>
      <c r="H3612" t="str">
        <f t="shared" si="7451"/>
        <v>19</v>
      </c>
      <c r="I3612" t="str">
        <f t="shared" si="7452"/>
        <v>Trepigget hundestejle_19_20221201_DL2022068_UnordLyngby</v>
      </c>
      <c r="J3612" t="str">
        <f>VLOOKUP(MID(C3612,4,6),Datasæt_Analysesystemer!$B$2:$E$69,3,FALSE)</f>
        <v>Trepigget hundestejle</v>
      </c>
      <c r="K3612" t="str">
        <f t="shared" si="7453"/>
        <v>EP</v>
      </c>
      <c r="L3612" s="7">
        <f t="shared" si="7465"/>
        <v>31.15</v>
      </c>
      <c r="M3612" t="str">
        <f t="shared" si="7454"/>
        <v/>
      </c>
      <c r="N3612" t="str">
        <f t="shared" si="7455"/>
        <v/>
      </c>
      <c r="O3612" t="str">
        <f t="shared" si="7456"/>
        <v/>
      </c>
    </row>
    <row r="3613" spans="1:24" x14ac:dyDescent="0.25">
      <c r="A3613" t="s">
        <v>142</v>
      </c>
      <c r="B3613" t="s">
        <v>76</v>
      </c>
      <c r="C3613" t="s">
        <v>608</v>
      </c>
      <c r="D3613">
        <v>0.01</v>
      </c>
      <c r="E3613">
        <v>31.25</v>
      </c>
      <c r="F3613" t="s">
        <v>1308</v>
      </c>
      <c r="G3613" t="str">
        <f t="shared" si="7450"/>
        <v>DL2022068</v>
      </c>
      <c r="H3613" t="str">
        <f t="shared" si="7451"/>
        <v>19</v>
      </c>
      <c r="I3613" t="str">
        <f t="shared" si="7452"/>
        <v>Trepigget hundestejle_19_20221201_DL2022068_UnordLyngby</v>
      </c>
      <c r="J3613" t="str">
        <f>VLOOKUP(MID(C3613,4,6),Datasæt_Analysesystemer!$B$2:$E$69,3,FALSE)</f>
        <v>Trepigget hundestejle</v>
      </c>
      <c r="K3613" t="str">
        <f t="shared" si="7453"/>
        <v>EP</v>
      </c>
      <c r="L3613" s="7">
        <f t="shared" si="7465"/>
        <v>31.25</v>
      </c>
      <c r="M3613" t="str">
        <f t="shared" si="7454"/>
        <v/>
      </c>
      <c r="N3613" t="str">
        <f t="shared" si="7455"/>
        <v/>
      </c>
      <c r="O3613" t="str">
        <f t="shared" si="7456"/>
        <v/>
      </c>
    </row>
    <row r="3614" spans="1:24" x14ac:dyDescent="0.25">
      <c r="A3614" t="s">
        <v>186</v>
      </c>
      <c r="B3614" t="s">
        <v>23</v>
      </c>
      <c r="C3614" t="s">
        <v>621</v>
      </c>
      <c r="D3614">
        <v>0.01</v>
      </c>
      <c r="E3614">
        <v>15.14</v>
      </c>
      <c r="F3614" t="s">
        <v>1308</v>
      </c>
      <c r="G3614" t="str">
        <f t="shared" si="7450"/>
        <v>DL2022068</v>
      </c>
      <c r="H3614" t="str">
        <f t="shared" si="7451"/>
        <v>20</v>
      </c>
      <c r="I3614" t="str">
        <f t="shared" si="7452"/>
        <v>Trepigget hundestejle_20_20221201_DL2022068_UnordLyngby</v>
      </c>
      <c r="J3614" t="str">
        <f>VLOOKUP(MID(C3614,4,6),Datasæt_Analysesystemer!$B$2:$E$69,3,FALSE)</f>
        <v>Trepigget hundestejle</v>
      </c>
      <c r="K3614" t="str">
        <f t="shared" si="7453"/>
        <v>PK</v>
      </c>
      <c r="L3614" s="7">
        <f t="shared" si="7465"/>
        <v>15.14</v>
      </c>
      <c r="M3614">
        <f t="shared" si="7454"/>
        <v>15.14</v>
      </c>
      <c r="N3614">
        <f t="shared" si="7455"/>
        <v>16.84</v>
      </c>
      <c r="O3614">
        <f t="shared" si="7456"/>
        <v>33.82</v>
      </c>
      <c r="Q3614">
        <f t="shared" ref="Q3614" si="7482">IF(L3616="No Ct",0,L3616)</f>
        <v>16.91</v>
      </c>
      <c r="R3614">
        <f t="shared" ref="R3614" si="7483">IF(L3617="No Ct",0,L3617)</f>
        <v>16.91</v>
      </c>
      <c r="S3614" t="str">
        <f t="shared" ref="S3614" si="7484">IF(AND(M3614&gt;0,N3614=0),"Valid","Invalid")</f>
        <v>Invalid</v>
      </c>
      <c r="T3614" t="str">
        <f t="shared" ref="T3614" si="7485">IF(OR(Q3614&gt;1,R3614&gt;1),"Present","Absent")</f>
        <v>Present</v>
      </c>
      <c r="U3614" t="str">
        <f t="shared" ref="U3614" si="7486">IF(OR(AND(Q3614&gt;1,Q3614&lt;41),AND(R3614&gt;1,R3614&lt;41)),"Ct&lt;41","Ct&gt;41")</f>
        <v>Ct&lt;41</v>
      </c>
      <c r="V3614" t="str">
        <f t="shared" ref="V3614" si="7487">J3614</f>
        <v>Trepigget hundestejle</v>
      </c>
      <c r="W3614" t="str">
        <f t="shared" ref="W3614" si="7488">MID(F3614,10,9)</f>
        <v>DL2022068</v>
      </c>
      <c r="X3614" t="str">
        <f t="shared" ref="X3614" si="7489">W3614&amp;"_"&amp;V3614&amp;"_"&amp;S3614&amp;"_"&amp;T3614&amp;"_"&amp;U3614</f>
        <v>DL2022068_Trepigget hundestejle_Invalid_Present_Ct&lt;41</v>
      </c>
    </row>
    <row r="3615" spans="1:24" x14ac:dyDescent="0.25">
      <c r="A3615" t="s">
        <v>162</v>
      </c>
      <c r="B3615" t="s">
        <v>51</v>
      </c>
      <c r="C3615" t="s">
        <v>615</v>
      </c>
      <c r="D3615">
        <v>0.01</v>
      </c>
      <c r="E3615">
        <v>16.84</v>
      </c>
      <c r="F3615" t="s">
        <v>1308</v>
      </c>
      <c r="G3615" t="str">
        <f t="shared" si="7450"/>
        <v>DL2022068</v>
      </c>
      <c r="H3615" t="str">
        <f t="shared" si="7451"/>
        <v>20</v>
      </c>
      <c r="I3615" t="str">
        <f t="shared" si="7452"/>
        <v>Trepigget hundestejle_20_20221201_DL2022068_UnordLyngby</v>
      </c>
      <c r="J3615" t="str">
        <f>VLOOKUP(MID(C3615,4,6),Datasæt_Analysesystemer!$B$2:$E$69,3,FALSE)</f>
        <v>Trepigget hundestejle</v>
      </c>
      <c r="K3615" t="str">
        <f t="shared" si="7453"/>
        <v>NK</v>
      </c>
      <c r="L3615" s="7">
        <f t="shared" si="7465"/>
        <v>16.84</v>
      </c>
      <c r="M3615" t="str">
        <f t="shared" si="7454"/>
        <v/>
      </c>
      <c r="N3615" t="str">
        <f t="shared" si="7455"/>
        <v/>
      </c>
      <c r="O3615" t="str">
        <f t="shared" si="7456"/>
        <v/>
      </c>
    </row>
    <row r="3616" spans="1:24" x14ac:dyDescent="0.25">
      <c r="A3616" t="s">
        <v>126</v>
      </c>
      <c r="B3616" t="s">
        <v>76</v>
      </c>
      <c r="C3616" t="s">
        <v>609</v>
      </c>
      <c r="D3616">
        <v>0.01</v>
      </c>
      <c r="E3616">
        <v>16.91</v>
      </c>
      <c r="F3616" t="s">
        <v>1308</v>
      </c>
      <c r="G3616" t="str">
        <f t="shared" si="7450"/>
        <v>DL2022068</v>
      </c>
      <c r="H3616" t="str">
        <f t="shared" si="7451"/>
        <v>20</v>
      </c>
      <c r="I3616" t="str">
        <f t="shared" si="7452"/>
        <v>Trepigget hundestejle_20_20221201_DL2022068_UnordLyngby</v>
      </c>
      <c r="J3616" t="str">
        <f>VLOOKUP(MID(C3616,4,6),Datasæt_Analysesystemer!$B$2:$E$69,3,FALSE)</f>
        <v>Trepigget hundestejle</v>
      </c>
      <c r="K3616" t="str">
        <f t="shared" si="7453"/>
        <v>EP</v>
      </c>
      <c r="L3616" s="7">
        <f t="shared" si="7465"/>
        <v>16.91</v>
      </c>
      <c r="M3616" t="str">
        <f t="shared" si="7454"/>
        <v/>
      </c>
      <c r="N3616" t="str">
        <f t="shared" si="7455"/>
        <v/>
      </c>
      <c r="O3616" t="str">
        <f t="shared" si="7456"/>
        <v/>
      </c>
    </row>
    <row r="3617" spans="1:24" x14ac:dyDescent="0.25">
      <c r="A3617" t="s">
        <v>143</v>
      </c>
      <c r="B3617" t="s">
        <v>76</v>
      </c>
      <c r="C3617" t="s">
        <v>609</v>
      </c>
      <c r="D3617">
        <v>0.01</v>
      </c>
      <c r="E3617">
        <v>16.91</v>
      </c>
      <c r="F3617" t="s">
        <v>1308</v>
      </c>
      <c r="G3617" t="str">
        <f t="shared" si="7450"/>
        <v>DL2022068</v>
      </c>
      <c r="H3617" t="str">
        <f t="shared" si="7451"/>
        <v>20</v>
      </c>
      <c r="I3617" t="str">
        <f t="shared" si="7452"/>
        <v>Trepigget hundestejle_20_20221201_DL2022068_UnordLyngby</v>
      </c>
      <c r="J3617" t="str">
        <f>VLOOKUP(MID(C3617,4,6),Datasæt_Analysesystemer!$B$2:$E$69,3,FALSE)</f>
        <v>Trepigget hundestejle</v>
      </c>
      <c r="K3617" t="str">
        <f t="shared" si="7453"/>
        <v>EP</v>
      </c>
      <c r="L3617" s="7">
        <f t="shared" si="7465"/>
        <v>16.91</v>
      </c>
      <c r="M3617" t="str">
        <f t="shared" si="7454"/>
        <v/>
      </c>
      <c r="N3617" t="str">
        <f t="shared" si="7455"/>
        <v/>
      </c>
      <c r="O3617" t="str">
        <f t="shared" si="7456"/>
        <v/>
      </c>
    </row>
    <row r="3618" spans="1:24" x14ac:dyDescent="0.25">
      <c r="A3618" t="s">
        <v>188</v>
      </c>
      <c r="B3618" t="s">
        <v>23</v>
      </c>
      <c r="C3618" t="s">
        <v>189</v>
      </c>
      <c r="D3618">
        <v>0.01</v>
      </c>
      <c r="E3618">
        <v>29.8</v>
      </c>
      <c r="F3618" t="s">
        <v>1308</v>
      </c>
      <c r="G3618" t="str">
        <f t="shared" si="7450"/>
        <v>DL2022068</v>
      </c>
      <c r="H3618" t="str">
        <f t="shared" si="7451"/>
        <v>21</v>
      </c>
      <c r="I3618" t="str">
        <f t="shared" si="7452"/>
        <v>Europæisk ål_21_20221201_DL2022068_UnordLyngby</v>
      </c>
      <c r="J3618" t="str">
        <f>VLOOKUP(MID(C3618,4,6),Datasæt_Analysesystemer!$B$2:$E$69,3,FALSE)</f>
        <v>Europæisk ål</v>
      </c>
      <c r="K3618" t="str">
        <f t="shared" si="7453"/>
        <v>PK</v>
      </c>
      <c r="L3618" s="7">
        <f t="shared" si="7465"/>
        <v>29.8</v>
      </c>
      <c r="M3618">
        <f t="shared" si="7454"/>
        <v>29.8</v>
      </c>
      <c r="N3618">
        <f t="shared" si="7455"/>
        <v>0</v>
      </c>
      <c r="O3618">
        <f t="shared" si="7456"/>
        <v>39.17</v>
      </c>
      <c r="Q3618">
        <f t="shared" ref="Q3618" si="7490">IF(L3620="No Ct",0,L3620)</f>
        <v>39.17</v>
      </c>
      <c r="R3618">
        <f t="shared" ref="R3618" si="7491">IF(L3621="No Ct",0,L3621)</f>
        <v>0</v>
      </c>
      <c r="S3618" t="str">
        <f t="shared" ref="S3618" si="7492">IF(AND(M3618&gt;0,N3618=0),"Valid","Invalid")</f>
        <v>Valid</v>
      </c>
      <c r="T3618" t="str">
        <f t="shared" ref="T3618" si="7493">IF(OR(Q3618&gt;1,R3618&gt;1),"Present","Absent")</f>
        <v>Present</v>
      </c>
      <c r="U3618" t="str">
        <f t="shared" ref="U3618" si="7494">IF(OR(AND(Q3618&gt;1,Q3618&lt;41),AND(R3618&gt;1,R3618&lt;41)),"Ct&lt;41","Ct&gt;41")</f>
        <v>Ct&lt;41</v>
      </c>
      <c r="V3618" t="str">
        <f t="shared" ref="V3618" si="7495">J3618</f>
        <v>Europæisk ål</v>
      </c>
      <c r="W3618" t="str">
        <f t="shared" ref="W3618" si="7496">MID(F3618,10,9)</f>
        <v>DL2022068</v>
      </c>
      <c r="X3618" t="str">
        <f t="shared" ref="X3618" si="7497">W3618&amp;"_"&amp;V3618&amp;"_"&amp;S3618&amp;"_"&amp;T3618&amp;"_"&amp;U3618</f>
        <v>DL2022068_Europæisk ål_Valid_Present_Ct&lt;41</v>
      </c>
    </row>
    <row r="3619" spans="1:24" x14ac:dyDescent="0.25">
      <c r="A3619" t="s">
        <v>164</v>
      </c>
      <c r="B3619" t="s">
        <v>51</v>
      </c>
      <c r="C3619" t="s">
        <v>165</v>
      </c>
      <c r="D3619">
        <v>0.01</v>
      </c>
      <c r="E3619" t="s">
        <v>1275</v>
      </c>
      <c r="F3619" t="s">
        <v>1308</v>
      </c>
      <c r="G3619" t="str">
        <f t="shared" si="7450"/>
        <v>DL2022068</v>
      </c>
      <c r="H3619" t="str">
        <f t="shared" si="7451"/>
        <v>21</v>
      </c>
      <c r="I3619" t="str">
        <f t="shared" si="7452"/>
        <v>Europæisk ål_21_20221201_DL2022068_UnordLyngby</v>
      </c>
      <c r="J3619" t="str">
        <f>VLOOKUP(MID(C3619,4,6),Datasæt_Analysesystemer!$B$2:$E$69,3,FALSE)</f>
        <v>Europæisk ål</v>
      </c>
      <c r="K3619" t="str">
        <f t="shared" si="7453"/>
        <v>NK</v>
      </c>
      <c r="L3619" s="7" t="str">
        <f t="shared" si="7465"/>
        <v>No Ct</v>
      </c>
      <c r="M3619" t="str">
        <f t="shared" si="7454"/>
        <v/>
      </c>
      <c r="N3619" t="str">
        <f t="shared" si="7455"/>
        <v/>
      </c>
      <c r="O3619" t="str">
        <f t="shared" si="7456"/>
        <v/>
      </c>
    </row>
    <row r="3620" spans="1:24" x14ac:dyDescent="0.25">
      <c r="A3620" t="s">
        <v>128</v>
      </c>
      <c r="B3620" t="s">
        <v>76</v>
      </c>
      <c r="C3620" t="s">
        <v>129</v>
      </c>
      <c r="D3620">
        <v>0.01</v>
      </c>
      <c r="E3620">
        <v>39.17</v>
      </c>
      <c r="F3620" t="s">
        <v>1308</v>
      </c>
      <c r="G3620" t="str">
        <f t="shared" si="7450"/>
        <v>DL2022068</v>
      </c>
      <c r="H3620" t="str">
        <f t="shared" si="7451"/>
        <v>21</v>
      </c>
      <c r="I3620" t="str">
        <f t="shared" si="7452"/>
        <v>Europæisk ål_21_20221201_DL2022068_UnordLyngby</v>
      </c>
      <c r="J3620" t="str">
        <f>VLOOKUP(MID(C3620,4,6),Datasæt_Analysesystemer!$B$2:$E$69,3,FALSE)</f>
        <v>Europæisk ål</v>
      </c>
      <c r="K3620" t="str">
        <f t="shared" si="7453"/>
        <v>EP</v>
      </c>
      <c r="L3620" s="7">
        <f t="shared" si="7465"/>
        <v>39.17</v>
      </c>
      <c r="M3620" t="str">
        <f t="shared" si="7454"/>
        <v/>
      </c>
      <c r="N3620" t="str">
        <f t="shared" si="7455"/>
        <v/>
      </c>
      <c r="O3620" t="str">
        <f t="shared" si="7456"/>
        <v/>
      </c>
    </row>
    <row r="3621" spans="1:24" x14ac:dyDescent="0.25">
      <c r="A3621" t="s">
        <v>144</v>
      </c>
      <c r="B3621" t="s">
        <v>76</v>
      </c>
      <c r="C3621" t="s">
        <v>129</v>
      </c>
      <c r="D3621">
        <v>0.01</v>
      </c>
      <c r="E3621" t="s">
        <v>1275</v>
      </c>
      <c r="F3621" t="s">
        <v>1308</v>
      </c>
      <c r="G3621" t="str">
        <f t="shared" si="7450"/>
        <v>DL2022068</v>
      </c>
      <c r="H3621" t="str">
        <f t="shared" si="7451"/>
        <v>21</v>
      </c>
      <c r="I3621" t="str">
        <f t="shared" si="7452"/>
        <v>Europæisk ål_21_20221201_DL2022068_UnordLyngby</v>
      </c>
      <c r="J3621" t="str">
        <f>VLOOKUP(MID(C3621,4,6),Datasæt_Analysesystemer!$B$2:$E$69,3,FALSE)</f>
        <v>Europæisk ål</v>
      </c>
      <c r="K3621" t="str">
        <f t="shared" si="7453"/>
        <v>EP</v>
      </c>
      <c r="L3621" s="7" t="str">
        <f t="shared" si="7465"/>
        <v>No Ct</v>
      </c>
      <c r="M3621" t="str">
        <f t="shared" si="7454"/>
        <v/>
      </c>
      <c r="N3621" t="str">
        <f t="shared" si="7455"/>
        <v/>
      </c>
      <c r="O3621" t="str">
        <f t="shared" si="7456"/>
        <v/>
      </c>
    </row>
    <row r="3622" spans="1:24" x14ac:dyDescent="0.25">
      <c r="A3622" t="s">
        <v>190</v>
      </c>
      <c r="B3622" t="s">
        <v>23</v>
      </c>
      <c r="C3622" t="s">
        <v>191</v>
      </c>
      <c r="D3622">
        <v>0.01</v>
      </c>
      <c r="E3622">
        <v>29.3</v>
      </c>
      <c r="F3622" t="s">
        <v>1308</v>
      </c>
      <c r="G3622" t="str">
        <f t="shared" si="7450"/>
        <v>DL2022068</v>
      </c>
      <c r="H3622" t="str">
        <f t="shared" si="7451"/>
        <v>22</v>
      </c>
      <c r="I3622" t="str">
        <f t="shared" si="7452"/>
        <v>Europæisk ål_22_20221201_DL2022068_UnordLyngby</v>
      </c>
      <c r="J3622" t="str">
        <f>VLOOKUP(MID(C3622,4,6),Datasæt_Analysesystemer!$B$2:$E$69,3,FALSE)</f>
        <v>Europæisk ål</v>
      </c>
      <c r="K3622" t="str">
        <f t="shared" si="7453"/>
        <v>PK</v>
      </c>
      <c r="L3622" s="7">
        <f t="shared" si="7465"/>
        <v>29.3</v>
      </c>
      <c r="M3622">
        <f t="shared" si="7454"/>
        <v>29.3</v>
      </c>
      <c r="N3622">
        <f t="shared" si="7455"/>
        <v>0</v>
      </c>
      <c r="O3622">
        <f t="shared" si="7456"/>
        <v>76.949999999999989</v>
      </c>
      <c r="Q3622">
        <f t="shared" ref="Q3622" si="7498">IF(L3624="No Ct",0,L3624)</f>
        <v>38.369999999999997</v>
      </c>
      <c r="R3622">
        <f t="shared" ref="R3622" si="7499">IF(L3625="No Ct",0,L3625)</f>
        <v>38.58</v>
      </c>
      <c r="S3622" t="str">
        <f t="shared" ref="S3622" si="7500">IF(AND(M3622&gt;0,N3622=0),"Valid","Invalid")</f>
        <v>Valid</v>
      </c>
      <c r="T3622" t="str">
        <f t="shared" ref="T3622" si="7501">IF(OR(Q3622&gt;1,R3622&gt;1),"Present","Absent")</f>
        <v>Present</v>
      </c>
      <c r="U3622" t="str">
        <f t="shared" ref="U3622" si="7502">IF(OR(AND(Q3622&gt;1,Q3622&lt;41),AND(R3622&gt;1,R3622&lt;41)),"Ct&lt;41","Ct&gt;41")</f>
        <v>Ct&lt;41</v>
      </c>
      <c r="V3622" t="str">
        <f t="shared" ref="V3622" si="7503">J3622</f>
        <v>Europæisk ål</v>
      </c>
      <c r="W3622" t="str">
        <f t="shared" ref="W3622" si="7504">MID(F3622,10,9)</f>
        <v>DL2022068</v>
      </c>
      <c r="X3622" t="str">
        <f t="shared" ref="X3622" si="7505">W3622&amp;"_"&amp;V3622&amp;"_"&amp;S3622&amp;"_"&amp;T3622&amp;"_"&amp;U3622</f>
        <v>DL2022068_Europæisk ål_Valid_Present_Ct&lt;41</v>
      </c>
    </row>
    <row r="3623" spans="1:24" x14ac:dyDescent="0.25">
      <c r="A3623" t="s">
        <v>166</v>
      </c>
      <c r="B3623" t="s">
        <v>51</v>
      </c>
      <c r="C3623" t="s">
        <v>167</v>
      </c>
      <c r="D3623">
        <v>0.01</v>
      </c>
      <c r="E3623" t="s">
        <v>1275</v>
      </c>
      <c r="F3623" t="s">
        <v>1308</v>
      </c>
      <c r="G3623" t="str">
        <f t="shared" si="7450"/>
        <v>DL2022068</v>
      </c>
      <c r="H3623" t="str">
        <f t="shared" si="7451"/>
        <v>22</v>
      </c>
      <c r="I3623" t="str">
        <f t="shared" si="7452"/>
        <v>Europæisk ål_22_20221201_DL2022068_UnordLyngby</v>
      </c>
      <c r="J3623" t="str">
        <f>VLOOKUP(MID(C3623,4,6),Datasæt_Analysesystemer!$B$2:$E$69,3,FALSE)</f>
        <v>Europæisk ål</v>
      </c>
      <c r="K3623" t="str">
        <f t="shared" si="7453"/>
        <v>NK</v>
      </c>
      <c r="L3623" s="7" t="str">
        <f t="shared" si="7465"/>
        <v>No Ct</v>
      </c>
      <c r="M3623" t="str">
        <f t="shared" si="7454"/>
        <v/>
      </c>
      <c r="N3623" t="str">
        <f t="shared" si="7455"/>
        <v/>
      </c>
      <c r="O3623" t="str">
        <f t="shared" si="7456"/>
        <v/>
      </c>
    </row>
    <row r="3624" spans="1:24" x14ac:dyDescent="0.25">
      <c r="A3624" t="s">
        <v>130</v>
      </c>
      <c r="B3624" t="s">
        <v>76</v>
      </c>
      <c r="C3624" t="s">
        <v>131</v>
      </c>
      <c r="D3624">
        <v>0.01</v>
      </c>
      <c r="E3624">
        <v>38.369999999999997</v>
      </c>
      <c r="F3624" t="s">
        <v>1308</v>
      </c>
      <c r="G3624" t="str">
        <f t="shared" si="7450"/>
        <v>DL2022068</v>
      </c>
      <c r="H3624" t="str">
        <f t="shared" si="7451"/>
        <v>22</v>
      </c>
      <c r="I3624" t="str">
        <f t="shared" si="7452"/>
        <v>Europæisk ål_22_20221201_DL2022068_UnordLyngby</v>
      </c>
      <c r="J3624" t="str">
        <f>VLOOKUP(MID(C3624,4,6),Datasæt_Analysesystemer!$B$2:$E$69,3,FALSE)</f>
        <v>Europæisk ål</v>
      </c>
      <c r="K3624" t="str">
        <f t="shared" si="7453"/>
        <v>EP</v>
      </c>
      <c r="L3624" s="7">
        <f t="shared" si="7465"/>
        <v>38.369999999999997</v>
      </c>
      <c r="M3624" t="str">
        <f t="shared" si="7454"/>
        <v/>
      </c>
      <c r="N3624" t="str">
        <f t="shared" si="7455"/>
        <v/>
      </c>
      <c r="O3624" t="str">
        <f t="shared" si="7456"/>
        <v/>
      </c>
    </row>
    <row r="3625" spans="1:24" x14ac:dyDescent="0.25">
      <c r="A3625" t="s">
        <v>145</v>
      </c>
      <c r="B3625" t="s">
        <v>76</v>
      </c>
      <c r="C3625" t="s">
        <v>131</v>
      </c>
      <c r="D3625">
        <v>0.01</v>
      </c>
      <c r="E3625">
        <v>38.58</v>
      </c>
      <c r="F3625" t="s">
        <v>1308</v>
      </c>
      <c r="G3625" t="str">
        <f t="shared" si="7450"/>
        <v>DL2022068</v>
      </c>
      <c r="H3625" t="str">
        <f t="shared" si="7451"/>
        <v>22</v>
      </c>
      <c r="I3625" t="str">
        <f t="shared" si="7452"/>
        <v>Europæisk ål_22_20221201_DL2022068_UnordLyngby</v>
      </c>
      <c r="J3625" t="str">
        <f>VLOOKUP(MID(C3625,4,6),Datasæt_Analysesystemer!$B$2:$E$69,3,FALSE)</f>
        <v>Europæisk ål</v>
      </c>
      <c r="K3625" t="str">
        <f t="shared" si="7453"/>
        <v>EP</v>
      </c>
      <c r="L3625" s="7">
        <f t="shared" si="7465"/>
        <v>38.58</v>
      </c>
      <c r="M3625" t="str">
        <f t="shared" si="7454"/>
        <v/>
      </c>
      <c r="N3625" t="str">
        <f t="shared" si="7455"/>
        <v/>
      </c>
      <c r="O3625" t="str">
        <f t="shared" si="7456"/>
        <v/>
      </c>
    </row>
    <row r="3626" spans="1:24" x14ac:dyDescent="0.25">
      <c r="A3626" t="s">
        <v>192</v>
      </c>
      <c r="B3626" t="s">
        <v>23</v>
      </c>
      <c r="C3626" t="s">
        <v>193</v>
      </c>
      <c r="D3626">
        <v>0.01</v>
      </c>
      <c r="E3626">
        <v>22.13</v>
      </c>
      <c r="F3626" t="s">
        <v>1308</v>
      </c>
      <c r="G3626" t="str">
        <f t="shared" si="7450"/>
        <v>DL2022068</v>
      </c>
      <c r="H3626" t="str">
        <f t="shared" si="7451"/>
        <v>23</v>
      </c>
      <c r="I3626" t="str">
        <f t="shared" si="7452"/>
        <v>Sortmundet kutling_23_20221201_DL2022068_UnordLyngby</v>
      </c>
      <c r="J3626" t="str">
        <f>VLOOKUP(MID(C3626,4,6),Datasæt_Analysesystemer!$B$2:$E$69,3,FALSE)</f>
        <v>Sortmundet kutling</v>
      </c>
      <c r="K3626" t="str">
        <f t="shared" si="7453"/>
        <v>PK</v>
      </c>
      <c r="L3626" s="7">
        <f t="shared" si="7465"/>
        <v>22.13</v>
      </c>
      <c r="M3626">
        <f t="shared" si="7454"/>
        <v>22.13</v>
      </c>
      <c r="N3626">
        <f t="shared" si="7455"/>
        <v>27.58</v>
      </c>
      <c r="O3626">
        <f t="shared" si="7456"/>
        <v>58.54</v>
      </c>
      <c r="Q3626">
        <f t="shared" ref="Q3626" si="7506">IF(L3628="No Ct",0,L3628)</f>
        <v>29.57</v>
      </c>
      <c r="R3626">
        <f t="shared" ref="R3626" si="7507">IF(L3629="No Ct",0,L3629)</f>
        <v>28.97</v>
      </c>
      <c r="S3626" t="str">
        <f t="shared" ref="S3626" si="7508">IF(AND(M3626&gt;0,N3626=0),"Valid","Invalid")</f>
        <v>Invalid</v>
      </c>
      <c r="T3626" t="str">
        <f t="shared" ref="T3626" si="7509">IF(OR(Q3626&gt;1,R3626&gt;1),"Present","Absent")</f>
        <v>Present</v>
      </c>
      <c r="U3626" t="str">
        <f t="shared" ref="U3626" si="7510">IF(OR(AND(Q3626&gt;1,Q3626&lt;41),AND(R3626&gt;1,R3626&lt;41)),"Ct&lt;41","Ct&gt;41")</f>
        <v>Ct&lt;41</v>
      </c>
      <c r="V3626" t="str">
        <f t="shared" ref="V3626" si="7511">J3626</f>
        <v>Sortmundet kutling</v>
      </c>
      <c r="W3626" t="str">
        <f t="shared" ref="W3626" si="7512">MID(F3626,10,9)</f>
        <v>DL2022068</v>
      </c>
      <c r="X3626" t="str">
        <f t="shared" ref="X3626" si="7513">W3626&amp;"_"&amp;V3626&amp;"_"&amp;S3626&amp;"_"&amp;T3626&amp;"_"&amp;U3626</f>
        <v>DL2022068_Sortmundet kutling_Invalid_Present_Ct&lt;41</v>
      </c>
    </row>
    <row r="3627" spans="1:24" x14ac:dyDescent="0.25">
      <c r="A3627" t="s">
        <v>168</v>
      </c>
      <c r="B3627" t="s">
        <v>51</v>
      </c>
      <c r="C3627" t="s">
        <v>169</v>
      </c>
      <c r="D3627">
        <v>0.01</v>
      </c>
      <c r="E3627">
        <v>27.58</v>
      </c>
      <c r="F3627" t="s">
        <v>1308</v>
      </c>
      <c r="G3627" t="str">
        <f t="shared" si="7450"/>
        <v>DL2022068</v>
      </c>
      <c r="H3627" t="str">
        <f t="shared" si="7451"/>
        <v>23</v>
      </c>
      <c r="I3627" t="str">
        <f t="shared" si="7452"/>
        <v>Sortmundet kutling_23_20221201_DL2022068_UnordLyngby</v>
      </c>
      <c r="J3627" t="str">
        <f>VLOOKUP(MID(C3627,4,6),Datasæt_Analysesystemer!$B$2:$E$69,3,FALSE)</f>
        <v>Sortmundet kutling</v>
      </c>
      <c r="K3627" t="str">
        <f t="shared" si="7453"/>
        <v>NK</v>
      </c>
      <c r="L3627" s="7">
        <f t="shared" si="7465"/>
        <v>27.58</v>
      </c>
      <c r="M3627" t="str">
        <f t="shared" si="7454"/>
        <v/>
      </c>
      <c r="N3627" t="str">
        <f t="shared" si="7455"/>
        <v/>
      </c>
      <c r="O3627" t="str">
        <f t="shared" si="7456"/>
        <v/>
      </c>
    </row>
    <row r="3628" spans="1:24" x14ac:dyDescent="0.25">
      <c r="A3628" t="s">
        <v>132</v>
      </c>
      <c r="B3628" t="s">
        <v>76</v>
      </c>
      <c r="C3628" t="s">
        <v>133</v>
      </c>
      <c r="D3628">
        <v>0.01</v>
      </c>
      <c r="E3628">
        <v>29.57</v>
      </c>
      <c r="F3628" t="s">
        <v>1308</v>
      </c>
      <c r="G3628" t="str">
        <f t="shared" si="7450"/>
        <v>DL2022068</v>
      </c>
      <c r="H3628" t="str">
        <f t="shared" si="7451"/>
        <v>23</v>
      </c>
      <c r="I3628" t="str">
        <f t="shared" si="7452"/>
        <v>Sortmundet kutling_23_20221201_DL2022068_UnordLyngby</v>
      </c>
      <c r="J3628" t="str">
        <f>VLOOKUP(MID(C3628,4,6),Datasæt_Analysesystemer!$B$2:$E$69,3,FALSE)</f>
        <v>Sortmundet kutling</v>
      </c>
      <c r="K3628" t="str">
        <f t="shared" si="7453"/>
        <v>EP</v>
      </c>
      <c r="L3628" s="7">
        <f t="shared" si="7465"/>
        <v>29.57</v>
      </c>
      <c r="M3628" t="str">
        <f t="shared" si="7454"/>
        <v/>
      </c>
      <c r="N3628" t="str">
        <f t="shared" si="7455"/>
        <v/>
      </c>
      <c r="O3628" t="str">
        <f t="shared" si="7456"/>
        <v/>
      </c>
    </row>
    <row r="3629" spans="1:24" x14ac:dyDescent="0.25">
      <c r="A3629" t="s">
        <v>146</v>
      </c>
      <c r="B3629" t="s">
        <v>76</v>
      </c>
      <c r="C3629" t="s">
        <v>133</v>
      </c>
      <c r="D3629">
        <v>0.01</v>
      </c>
      <c r="E3629">
        <v>28.97</v>
      </c>
      <c r="F3629" t="s">
        <v>1308</v>
      </c>
      <c r="G3629" t="str">
        <f t="shared" si="7450"/>
        <v>DL2022068</v>
      </c>
      <c r="H3629" t="str">
        <f t="shared" si="7451"/>
        <v>23</v>
      </c>
      <c r="I3629" t="str">
        <f t="shared" si="7452"/>
        <v>Sortmundet kutling_23_20221201_DL2022068_UnordLyngby</v>
      </c>
      <c r="J3629" t="str">
        <f>VLOOKUP(MID(C3629,4,6),Datasæt_Analysesystemer!$B$2:$E$69,3,FALSE)</f>
        <v>Sortmundet kutling</v>
      </c>
      <c r="K3629" t="str">
        <f t="shared" si="7453"/>
        <v>EP</v>
      </c>
      <c r="L3629" s="7">
        <f t="shared" si="7465"/>
        <v>28.97</v>
      </c>
      <c r="M3629" t="str">
        <f t="shared" si="7454"/>
        <v/>
      </c>
      <c r="N3629" t="str">
        <f t="shared" si="7455"/>
        <v/>
      </c>
      <c r="O3629" t="str">
        <f t="shared" si="7456"/>
        <v/>
      </c>
    </row>
    <row r="3630" spans="1:24" x14ac:dyDescent="0.25">
      <c r="A3630" t="s">
        <v>194</v>
      </c>
      <c r="B3630" t="s">
        <v>23</v>
      </c>
      <c r="C3630" t="s">
        <v>195</v>
      </c>
      <c r="D3630">
        <v>0.01</v>
      </c>
      <c r="E3630">
        <v>22.58</v>
      </c>
      <c r="F3630" t="s">
        <v>1308</v>
      </c>
      <c r="G3630" t="str">
        <f t="shared" si="7450"/>
        <v>DL2022068</v>
      </c>
      <c r="H3630" t="str">
        <f t="shared" si="7451"/>
        <v>24</v>
      </c>
      <c r="I3630" t="str">
        <f t="shared" si="7452"/>
        <v>Sortmundet kutling_24_20221201_DL2022068_UnordLyngby</v>
      </c>
      <c r="J3630" t="str">
        <f>VLOOKUP(MID(C3630,4,6),Datasæt_Analysesystemer!$B$2:$E$69,3,FALSE)</f>
        <v>Sortmundet kutling</v>
      </c>
      <c r="K3630" t="str">
        <f t="shared" si="7453"/>
        <v>PK</v>
      </c>
      <c r="L3630" s="7">
        <f t="shared" si="7465"/>
        <v>22.58</v>
      </c>
      <c r="M3630">
        <f t="shared" si="7454"/>
        <v>22.58</v>
      </c>
      <c r="N3630">
        <f t="shared" si="7455"/>
        <v>0</v>
      </c>
      <c r="O3630">
        <f t="shared" si="7456"/>
        <v>0</v>
      </c>
      <c r="Q3630">
        <f t="shared" ref="Q3630" si="7514">IF(L3632="No Ct",0,L3632)</f>
        <v>0</v>
      </c>
      <c r="R3630">
        <f t="shared" ref="R3630" si="7515">IF(L3633="No Ct",0,L3633)</f>
        <v>0</v>
      </c>
      <c r="S3630" t="str">
        <f t="shared" ref="S3630" si="7516">IF(AND(M3630&gt;0,N3630=0),"Valid","Invalid")</f>
        <v>Valid</v>
      </c>
      <c r="T3630" t="str">
        <f t="shared" ref="T3630" si="7517">IF(OR(Q3630&gt;1,R3630&gt;1),"Present","Absent")</f>
        <v>Absent</v>
      </c>
      <c r="U3630" t="str">
        <f t="shared" ref="U3630" si="7518">IF(OR(AND(Q3630&gt;1,Q3630&lt;41),AND(R3630&gt;1,R3630&lt;41)),"Ct&lt;41","Ct&gt;41")</f>
        <v>Ct&gt;41</v>
      </c>
      <c r="V3630" t="str">
        <f t="shared" ref="V3630" si="7519">J3630</f>
        <v>Sortmundet kutling</v>
      </c>
      <c r="W3630" t="str">
        <f t="shared" ref="W3630" si="7520">MID(F3630,10,9)</f>
        <v>DL2022068</v>
      </c>
      <c r="X3630" t="str">
        <f t="shared" ref="X3630" si="7521">W3630&amp;"_"&amp;V3630&amp;"_"&amp;S3630&amp;"_"&amp;T3630&amp;"_"&amp;U3630</f>
        <v>DL2022068_Sortmundet kutling_Valid_Absent_Ct&gt;41</v>
      </c>
    </row>
    <row r="3631" spans="1:24" x14ac:dyDescent="0.25">
      <c r="A3631" t="s">
        <v>170</v>
      </c>
      <c r="B3631" t="s">
        <v>51</v>
      </c>
      <c r="C3631" t="s">
        <v>171</v>
      </c>
      <c r="D3631">
        <v>0.01</v>
      </c>
      <c r="E3631" t="s">
        <v>1275</v>
      </c>
      <c r="F3631" t="s">
        <v>1308</v>
      </c>
      <c r="G3631" t="str">
        <f t="shared" si="7450"/>
        <v>DL2022068</v>
      </c>
      <c r="H3631" t="str">
        <f t="shared" si="7451"/>
        <v>24</v>
      </c>
      <c r="I3631" t="str">
        <f t="shared" si="7452"/>
        <v>Sortmundet kutling_24_20221201_DL2022068_UnordLyngby</v>
      </c>
      <c r="J3631" t="str">
        <f>VLOOKUP(MID(C3631,4,6),Datasæt_Analysesystemer!$B$2:$E$69,3,FALSE)</f>
        <v>Sortmundet kutling</v>
      </c>
      <c r="K3631" t="str">
        <f t="shared" si="7453"/>
        <v>NK</v>
      </c>
      <c r="L3631" s="7" t="str">
        <f t="shared" si="7465"/>
        <v>No Ct</v>
      </c>
      <c r="M3631" t="str">
        <f t="shared" si="7454"/>
        <v/>
      </c>
      <c r="N3631" t="str">
        <f t="shared" si="7455"/>
        <v/>
      </c>
      <c r="O3631" t="str">
        <f t="shared" si="7456"/>
        <v/>
      </c>
    </row>
    <row r="3632" spans="1:24" x14ac:dyDescent="0.25">
      <c r="A3632" t="s">
        <v>134</v>
      </c>
      <c r="B3632" t="s">
        <v>76</v>
      </c>
      <c r="C3632" t="s">
        <v>135</v>
      </c>
      <c r="D3632">
        <v>0.01</v>
      </c>
      <c r="E3632" t="s">
        <v>1275</v>
      </c>
      <c r="F3632" t="s">
        <v>1308</v>
      </c>
      <c r="G3632" t="str">
        <f t="shared" si="7450"/>
        <v>DL2022068</v>
      </c>
      <c r="H3632" t="str">
        <f t="shared" si="7451"/>
        <v>24</v>
      </c>
      <c r="I3632" t="str">
        <f t="shared" si="7452"/>
        <v>Sortmundet kutling_24_20221201_DL2022068_UnordLyngby</v>
      </c>
      <c r="J3632" t="str">
        <f>VLOOKUP(MID(C3632,4,6),Datasæt_Analysesystemer!$B$2:$E$69,3,FALSE)</f>
        <v>Sortmundet kutling</v>
      </c>
      <c r="K3632" t="str">
        <f t="shared" si="7453"/>
        <v>EP</v>
      </c>
      <c r="L3632" s="7" t="str">
        <f t="shared" si="7465"/>
        <v>No Ct</v>
      </c>
      <c r="M3632" t="str">
        <f t="shared" si="7454"/>
        <v/>
      </c>
      <c r="N3632" t="str">
        <f t="shared" si="7455"/>
        <v/>
      </c>
      <c r="O3632" t="str">
        <f t="shared" si="7456"/>
        <v/>
      </c>
    </row>
    <row r="3633" spans="1:24" x14ac:dyDescent="0.25">
      <c r="A3633" t="s">
        <v>147</v>
      </c>
      <c r="B3633" t="s">
        <v>76</v>
      </c>
      <c r="C3633" t="s">
        <v>135</v>
      </c>
      <c r="D3633">
        <v>0.01</v>
      </c>
      <c r="E3633" t="s">
        <v>1275</v>
      </c>
      <c r="F3633" t="s">
        <v>1308</v>
      </c>
      <c r="G3633" t="str">
        <f t="shared" si="7450"/>
        <v>DL2022068</v>
      </c>
      <c r="H3633" t="str">
        <f t="shared" si="7451"/>
        <v>24</v>
      </c>
      <c r="I3633" t="str">
        <f t="shared" si="7452"/>
        <v>Sortmundet kutling_24_20221201_DL2022068_UnordLyngby</v>
      </c>
      <c r="J3633" t="str">
        <f>VLOOKUP(MID(C3633,4,6),Datasæt_Analysesystemer!$B$2:$E$69,3,FALSE)</f>
        <v>Sortmundet kutling</v>
      </c>
      <c r="K3633" t="str">
        <f t="shared" si="7453"/>
        <v>EP</v>
      </c>
      <c r="L3633" s="7" t="str">
        <f t="shared" si="7465"/>
        <v>No Ct</v>
      </c>
      <c r="M3633" t="str">
        <f t="shared" si="7454"/>
        <v/>
      </c>
      <c r="N3633" t="str">
        <f t="shared" si="7455"/>
        <v/>
      </c>
      <c r="O3633" t="str">
        <f t="shared" si="7456"/>
        <v/>
      </c>
    </row>
    <row r="3634" spans="1:24" x14ac:dyDescent="0.25">
      <c r="A3634" t="s">
        <v>22</v>
      </c>
      <c r="B3634" t="s">
        <v>23</v>
      </c>
      <c r="C3634" t="s">
        <v>24</v>
      </c>
      <c r="D3634">
        <v>0.01</v>
      </c>
      <c r="E3634">
        <v>30.42</v>
      </c>
      <c r="F3634" t="s">
        <v>1307</v>
      </c>
      <c r="G3634" t="str">
        <f t="shared" si="7450"/>
        <v>DL2022070</v>
      </c>
      <c r="H3634" t="str">
        <f t="shared" si="7451"/>
        <v>01</v>
      </c>
      <c r="I3634" t="str">
        <f t="shared" si="7452"/>
        <v>Aborre_01_20221206_DL2022070_SktAnnae_FrederiksbergVucStx</v>
      </c>
      <c r="J3634" t="str">
        <f>VLOOKUP(MID(C3634,4,6),Datasæt_Analysesystemer!$B$2:$E$69,3,FALSE)</f>
        <v>Aborre</v>
      </c>
      <c r="K3634" t="str">
        <f t="shared" si="7453"/>
        <v>PK</v>
      </c>
      <c r="L3634" s="7">
        <f t="shared" si="7465"/>
        <v>30.42</v>
      </c>
      <c r="M3634">
        <f t="shared" si="7454"/>
        <v>30.42</v>
      </c>
      <c r="N3634">
        <f t="shared" si="7455"/>
        <v>0</v>
      </c>
      <c r="O3634">
        <f t="shared" si="7456"/>
        <v>0</v>
      </c>
      <c r="Q3634">
        <f t="shared" ref="Q3634" si="7522">IF(L3636="No Ct",0,L3636)</f>
        <v>0</v>
      </c>
      <c r="R3634">
        <f t="shared" ref="R3634" si="7523">IF(L3637="No Ct",0,L3637)</f>
        <v>0</v>
      </c>
      <c r="S3634" t="str">
        <f t="shared" ref="S3634" si="7524">IF(AND(M3634&gt;0,N3634=0),"Valid","Invalid")</f>
        <v>Valid</v>
      </c>
      <c r="T3634" t="str">
        <f t="shared" ref="T3634" si="7525">IF(OR(Q3634&gt;1,R3634&gt;1),"Present","Absent")</f>
        <v>Absent</v>
      </c>
      <c r="U3634" t="str">
        <f t="shared" ref="U3634" si="7526">IF(OR(AND(Q3634&gt;1,Q3634&lt;41),AND(R3634&gt;1,R3634&lt;41)),"Ct&lt;41","Ct&gt;41")</f>
        <v>Ct&gt;41</v>
      </c>
      <c r="V3634" t="str">
        <f t="shared" ref="V3634" si="7527">J3634</f>
        <v>Aborre</v>
      </c>
      <c r="W3634" t="str">
        <f t="shared" ref="W3634" si="7528">MID(F3634,10,9)</f>
        <v>DL2022070</v>
      </c>
      <c r="X3634" t="str">
        <f t="shared" ref="X3634" si="7529">W3634&amp;"_"&amp;V3634&amp;"_"&amp;S3634&amp;"_"&amp;T3634&amp;"_"&amp;U3634</f>
        <v>DL2022070_Aborre_Valid_Absent_Ct&gt;41</v>
      </c>
    </row>
    <row r="3635" spans="1:24" x14ac:dyDescent="0.25">
      <c r="A3635" t="s">
        <v>50</v>
      </c>
      <c r="B3635" t="s">
        <v>51</v>
      </c>
      <c r="C3635" t="s">
        <v>52</v>
      </c>
      <c r="D3635">
        <v>0.01</v>
      </c>
      <c r="E3635" t="s">
        <v>1275</v>
      </c>
      <c r="F3635" t="s">
        <v>1307</v>
      </c>
      <c r="G3635" t="str">
        <f t="shared" si="7450"/>
        <v>DL2022070</v>
      </c>
      <c r="H3635" t="str">
        <f t="shared" si="7451"/>
        <v>01</v>
      </c>
      <c r="I3635" t="str">
        <f t="shared" si="7452"/>
        <v>Aborre_01_20221206_DL2022070_SktAnnae_FrederiksbergVucStx</v>
      </c>
      <c r="J3635" t="str">
        <f>VLOOKUP(MID(C3635,4,6),Datasæt_Analysesystemer!$B$2:$E$69,3,FALSE)</f>
        <v>Aborre</v>
      </c>
      <c r="K3635" t="str">
        <f t="shared" si="7453"/>
        <v>NK</v>
      </c>
      <c r="L3635" s="7" t="str">
        <f t="shared" si="7465"/>
        <v>No Ct</v>
      </c>
      <c r="M3635" t="str">
        <f t="shared" si="7454"/>
        <v/>
      </c>
      <c r="N3635" t="str">
        <f t="shared" si="7455"/>
        <v/>
      </c>
      <c r="O3635" t="str">
        <f t="shared" si="7456"/>
        <v/>
      </c>
    </row>
    <row r="3636" spans="1:24" x14ac:dyDescent="0.25">
      <c r="A3636" t="s">
        <v>75</v>
      </c>
      <c r="B3636" t="s">
        <v>76</v>
      </c>
      <c r="C3636" t="s">
        <v>77</v>
      </c>
      <c r="D3636">
        <v>0.01</v>
      </c>
      <c r="E3636" t="s">
        <v>1275</v>
      </c>
      <c r="F3636" t="s">
        <v>1307</v>
      </c>
      <c r="G3636" t="str">
        <f t="shared" si="7450"/>
        <v>DL2022070</v>
      </c>
      <c r="H3636" t="str">
        <f t="shared" si="7451"/>
        <v>01</v>
      </c>
      <c r="I3636" t="str">
        <f t="shared" si="7452"/>
        <v>Aborre_01_20221206_DL2022070_SktAnnae_FrederiksbergVucStx</v>
      </c>
      <c r="J3636" t="str">
        <f>VLOOKUP(MID(C3636,4,6),Datasæt_Analysesystemer!$B$2:$E$69,3,FALSE)</f>
        <v>Aborre</v>
      </c>
      <c r="K3636" t="str">
        <f t="shared" si="7453"/>
        <v>EP</v>
      </c>
      <c r="L3636" s="7" t="str">
        <f t="shared" si="7465"/>
        <v>No Ct</v>
      </c>
      <c r="M3636" t="str">
        <f t="shared" si="7454"/>
        <v/>
      </c>
      <c r="N3636" t="str">
        <f t="shared" si="7455"/>
        <v/>
      </c>
      <c r="O3636" t="str">
        <f t="shared" si="7456"/>
        <v/>
      </c>
    </row>
    <row r="3637" spans="1:24" x14ac:dyDescent="0.25">
      <c r="A3637" t="s">
        <v>100</v>
      </c>
      <c r="B3637" t="s">
        <v>76</v>
      </c>
      <c r="C3637" t="s">
        <v>77</v>
      </c>
      <c r="D3637">
        <v>0.01</v>
      </c>
      <c r="E3637" t="s">
        <v>1275</v>
      </c>
      <c r="F3637" t="s">
        <v>1307</v>
      </c>
      <c r="G3637" t="str">
        <f t="shared" si="7450"/>
        <v>DL2022070</v>
      </c>
      <c r="H3637" t="str">
        <f t="shared" si="7451"/>
        <v>01</v>
      </c>
      <c r="I3637" t="str">
        <f t="shared" si="7452"/>
        <v>Aborre_01_20221206_DL2022070_SktAnnae_FrederiksbergVucStx</v>
      </c>
      <c r="J3637" t="str">
        <f>VLOOKUP(MID(C3637,4,6),Datasæt_Analysesystemer!$B$2:$E$69,3,FALSE)</f>
        <v>Aborre</v>
      </c>
      <c r="K3637" t="str">
        <f t="shared" si="7453"/>
        <v>EP</v>
      </c>
      <c r="L3637" s="7" t="str">
        <f t="shared" si="7465"/>
        <v>No Ct</v>
      </c>
      <c r="M3637" t="str">
        <f t="shared" si="7454"/>
        <v/>
      </c>
      <c r="N3637" t="str">
        <f t="shared" si="7455"/>
        <v/>
      </c>
      <c r="O3637" t="str">
        <f t="shared" si="7456"/>
        <v/>
      </c>
    </row>
    <row r="3638" spans="1:24" x14ac:dyDescent="0.25">
      <c r="A3638" t="s">
        <v>27</v>
      </c>
      <c r="B3638" t="s">
        <v>23</v>
      </c>
      <c r="C3638" t="s">
        <v>28</v>
      </c>
      <c r="D3638">
        <v>0.01</v>
      </c>
      <c r="E3638">
        <v>32.26</v>
      </c>
      <c r="F3638" t="s">
        <v>1307</v>
      </c>
      <c r="G3638" t="str">
        <f t="shared" si="7450"/>
        <v>DL2022070</v>
      </c>
      <c r="H3638" t="str">
        <f t="shared" si="7451"/>
        <v>02</v>
      </c>
      <c r="I3638" t="str">
        <f t="shared" si="7452"/>
        <v>Aborre_02_20221206_DL2022070_SktAnnae_FrederiksbergVucStx</v>
      </c>
      <c r="J3638" t="str">
        <f>VLOOKUP(MID(C3638,4,6),Datasæt_Analysesystemer!$B$2:$E$69,3,FALSE)</f>
        <v>Aborre</v>
      </c>
      <c r="K3638" t="str">
        <f t="shared" si="7453"/>
        <v>PK</v>
      </c>
      <c r="L3638" s="7">
        <f t="shared" si="7465"/>
        <v>32.26</v>
      </c>
      <c r="M3638">
        <f t="shared" si="7454"/>
        <v>32.26</v>
      </c>
      <c r="N3638">
        <f t="shared" si="7455"/>
        <v>0</v>
      </c>
      <c r="O3638">
        <f t="shared" si="7456"/>
        <v>0</v>
      </c>
      <c r="Q3638">
        <f t="shared" ref="Q3638" si="7530">IF(L3640="No Ct",0,L3640)</f>
        <v>0</v>
      </c>
      <c r="R3638">
        <f t="shared" ref="R3638" si="7531">IF(L3641="No Ct",0,L3641)</f>
        <v>0</v>
      </c>
      <c r="S3638" t="str">
        <f t="shared" ref="S3638" si="7532">IF(AND(M3638&gt;0,N3638=0),"Valid","Invalid")</f>
        <v>Valid</v>
      </c>
      <c r="T3638" t="str">
        <f t="shared" ref="T3638" si="7533">IF(OR(Q3638&gt;1,R3638&gt;1),"Present","Absent")</f>
        <v>Absent</v>
      </c>
      <c r="U3638" t="str">
        <f t="shared" ref="U3638" si="7534">IF(OR(AND(Q3638&gt;1,Q3638&lt;41),AND(R3638&gt;1,R3638&lt;41)),"Ct&lt;41","Ct&gt;41")</f>
        <v>Ct&gt;41</v>
      </c>
      <c r="V3638" t="str">
        <f t="shared" ref="V3638" si="7535">J3638</f>
        <v>Aborre</v>
      </c>
      <c r="W3638" t="str">
        <f t="shared" ref="W3638" si="7536">MID(F3638,10,9)</f>
        <v>DL2022070</v>
      </c>
      <c r="X3638" t="str">
        <f t="shared" ref="X3638" si="7537">W3638&amp;"_"&amp;V3638&amp;"_"&amp;S3638&amp;"_"&amp;T3638&amp;"_"&amp;U3638</f>
        <v>DL2022070_Aborre_Valid_Absent_Ct&gt;41</v>
      </c>
    </row>
    <row r="3639" spans="1:24" x14ac:dyDescent="0.25">
      <c r="A3639" t="s">
        <v>53</v>
      </c>
      <c r="B3639" t="s">
        <v>51</v>
      </c>
      <c r="C3639" t="s">
        <v>54</v>
      </c>
      <c r="D3639">
        <v>0.01</v>
      </c>
      <c r="E3639" t="s">
        <v>1275</v>
      </c>
      <c r="F3639" t="s">
        <v>1307</v>
      </c>
      <c r="G3639" t="str">
        <f t="shared" si="7450"/>
        <v>DL2022070</v>
      </c>
      <c r="H3639" t="str">
        <f t="shared" si="7451"/>
        <v>02</v>
      </c>
      <c r="I3639" t="str">
        <f t="shared" si="7452"/>
        <v>Aborre_02_20221206_DL2022070_SktAnnae_FrederiksbergVucStx</v>
      </c>
      <c r="J3639" t="str">
        <f>VLOOKUP(MID(C3639,4,6),Datasæt_Analysesystemer!$B$2:$E$69,3,FALSE)</f>
        <v>Aborre</v>
      </c>
      <c r="K3639" t="str">
        <f t="shared" si="7453"/>
        <v>NK</v>
      </c>
      <c r="L3639" s="7" t="str">
        <f t="shared" si="7465"/>
        <v>No Ct</v>
      </c>
      <c r="M3639" t="str">
        <f t="shared" si="7454"/>
        <v/>
      </c>
      <c r="N3639" t="str">
        <f t="shared" si="7455"/>
        <v/>
      </c>
      <c r="O3639" t="str">
        <f t="shared" si="7456"/>
        <v/>
      </c>
    </row>
    <row r="3640" spans="1:24" x14ac:dyDescent="0.25">
      <c r="A3640" t="s">
        <v>78</v>
      </c>
      <c r="B3640" t="s">
        <v>76</v>
      </c>
      <c r="C3640" t="s">
        <v>79</v>
      </c>
      <c r="D3640">
        <v>0.01</v>
      </c>
      <c r="E3640" t="s">
        <v>1275</v>
      </c>
      <c r="F3640" t="s">
        <v>1307</v>
      </c>
      <c r="G3640" t="str">
        <f t="shared" si="7450"/>
        <v>DL2022070</v>
      </c>
      <c r="H3640" t="str">
        <f t="shared" si="7451"/>
        <v>02</v>
      </c>
      <c r="I3640" t="str">
        <f t="shared" si="7452"/>
        <v>Aborre_02_20221206_DL2022070_SktAnnae_FrederiksbergVucStx</v>
      </c>
      <c r="J3640" t="str">
        <f>VLOOKUP(MID(C3640,4,6),Datasæt_Analysesystemer!$B$2:$E$69,3,FALSE)</f>
        <v>Aborre</v>
      </c>
      <c r="K3640" t="str">
        <f t="shared" si="7453"/>
        <v>EP</v>
      </c>
      <c r="L3640" s="7" t="str">
        <f t="shared" si="7465"/>
        <v>No Ct</v>
      </c>
      <c r="M3640" t="str">
        <f t="shared" si="7454"/>
        <v/>
      </c>
      <c r="N3640" t="str">
        <f t="shared" si="7455"/>
        <v/>
      </c>
      <c r="O3640" t="str">
        <f t="shared" si="7456"/>
        <v/>
      </c>
    </row>
    <row r="3641" spans="1:24" x14ac:dyDescent="0.25">
      <c r="A3641" t="s">
        <v>101</v>
      </c>
      <c r="B3641" t="s">
        <v>76</v>
      </c>
      <c r="C3641" t="s">
        <v>79</v>
      </c>
      <c r="D3641">
        <v>0.01</v>
      </c>
      <c r="E3641" t="s">
        <v>1275</v>
      </c>
      <c r="F3641" t="s">
        <v>1307</v>
      </c>
      <c r="G3641" t="str">
        <f t="shared" si="7450"/>
        <v>DL2022070</v>
      </c>
      <c r="H3641" t="str">
        <f t="shared" si="7451"/>
        <v>02</v>
      </c>
      <c r="I3641" t="str">
        <f t="shared" si="7452"/>
        <v>Aborre_02_20221206_DL2022070_SktAnnae_FrederiksbergVucStx</v>
      </c>
      <c r="J3641" t="str">
        <f>VLOOKUP(MID(C3641,4,6),Datasæt_Analysesystemer!$B$2:$E$69,3,FALSE)</f>
        <v>Aborre</v>
      </c>
      <c r="K3641" t="str">
        <f t="shared" si="7453"/>
        <v>EP</v>
      </c>
      <c r="L3641" s="7" t="str">
        <f t="shared" si="7465"/>
        <v>No Ct</v>
      </c>
      <c r="M3641" t="str">
        <f t="shared" si="7454"/>
        <v/>
      </c>
      <c r="N3641" t="str">
        <f t="shared" si="7455"/>
        <v/>
      </c>
      <c r="O3641" t="str">
        <f t="shared" si="7456"/>
        <v/>
      </c>
    </row>
    <row r="3642" spans="1:24" x14ac:dyDescent="0.25">
      <c r="A3642" t="s">
        <v>29</v>
      </c>
      <c r="B3642" t="s">
        <v>23</v>
      </c>
      <c r="C3642" t="s">
        <v>30</v>
      </c>
      <c r="D3642">
        <v>0.01</v>
      </c>
      <c r="E3642">
        <v>24.8</v>
      </c>
      <c r="F3642" t="s">
        <v>1307</v>
      </c>
      <c r="G3642" t="str">
        <f t="shared" si="7450"/>
        <v>DL2022070</v>
      </c>
      <c r="H3642" t="str">
        <f t="shared" si="7451"/>
        <v>03</v>
      </c>
      <c r="I3642" t="str">
        <f t="shared" si="7452"/>
        <v>Skrubbe_03_20221206_DL2022070_SktAnnae_FrederiksbergVucStx</v>
      </c>
      <c r="J3642" t="str">
        <f>VLOOKUP(MID(C3642,4,6),Datasæt_Analysesystemer!$B$2:$E$69,3,FALSE)</f>
        <v>Skrubbe</v>
      </c>
      <c r="K3642" t="str">
        <f t="shared" si="7453"/>
        <v>PK</v>
      </c>
      <c r="L3642" s="7">
        <f t="shared" si="7465"/>
        <v>24.8</v>
      </c>
      <c r="M3642">
        <f t="shared" si="7454"/>
        <v>24.8</v>
      </c>
      <c r="N3642">
        <f t="shared" si="7455"/>
        <v>0</v>
      </c>
      <c r="O3642">
        <f t="shared" si="7456"/>
        <v>0</v>
      </c>
      <c r="Q3642">
        <f t="shared" ref="Q3642" si="7538">IF(L3644="No Ct",0,L3644)</f>
        <v>0</v>
      </c>
      <c r="R3642">
        <f t="shared" ref="R3642" si="7539">IF(L3645="No Ct",0,L3645)</f>
        <v>0</v>
      </c>
      <c r="S3642" t="str">
        <f t="shared" ref="S3642" si="7540">IF(AND(M3642&gt;0,N3642=0),"Valid","Invalid")</f>
        <v>Valid</v>
      </c>
      <c r="T3642" t="str">
        <f t="shared" ref="T3642" si="7541">IF(OR(Q3642&gt;1,R3642&gt;1),"Present","Absent")</f>
        <v>Absent</v>
      </c>
      <c r="U3642" t="str">
        <f t="shared" ref="U3642" si="7542">IF(OR(AND(Q3642&gt;1,Q3642&lt;41),AND(R3642&gt;1,R3642&lt;41)),"Ct&lt;41","Ct&gt;41")</f>
        <v>Ct&gt;41</v>
      </c>
      <c r="V3642" t="str">
        <f t="shared" ref="V3642" si="7543">J3642</f>
        <v>Skrubbe</v>
      </c>
      <c r="W3642" t="str">
        <f t="shared" ref="W3642" si="7544">MID(F3642,10,9)</f>
        <v>DL2022070</v>
      </c>
      <c r="X3642" t="str">
        <f t="shared" ref="X3642" si="7545">W3642&amp;"_"&amp;V3642&amp;"_"&amp;S3642&amp;"_"&amp;T3642&amp;"_"&amp;U3642</f>
        <v>DL2022070_Skrubbe_Valid_Absent_Ct&gt;41</v>
      </c>
    </row>
    <row r="3643" spans="1:24" x14ac:dyDescent="0.25">
      <c r="A3643" t="s">
        <v>55</v>
      </c>
      <c r="B3643" t="s">
        <v>51</v>
      </c>
      <c r="C3643" t="s">
        <v>56</v>
      </c>
      <c r="D3643">
        <v>0.01</v>
      </c>
      <c r="E3643" t="s">
        <v>1275</v>
      </c>
      <c r="F3643" t="s">
        <v>1307</v>
      </c>
      <c r="G3643" t="str">
        <f t="shared" si="7450"/>
        <v>DL2022070</v>
      </c>
      <c r="H3643" t="str">
        <f t="shared" si="7451"/>
        <v>03</v>
      </c>
      <c r="I3643" t="str">
        <f t="shared" si="7452"/>
        <v>Skrubbe_03_20221206_DL2022070_SktAnnae_FrederiksbergVucStx</v>
      </c>
      <c r="J3643" t="str">
        <f>VLOOKUP(MID(C3643,4,6),Datasæt_Analysesystemer!$B$2:$E$69,3,FALSE)</f>
        <v>Skrubbe</v>
      </c>
      <c r="K3643" t="str">
        <f t="shared" si="7453"/>
        <v>NK</v>
      </c>
      <c r="L3643" s="7" t="str">
        <f t="shared" si="7465"/>
        <v>No Ct</v>
      </c>
      <c r="M3643" t="str">
        <f t="shared" si="7454"/>
        <v/>
      </c>
      <c r="N3643" t="str">
        <f t="shared" si="7455"/>
        <v/>
      </c>
      <c r="O3643" t="str">
        <f t="shared" si="7456"/>
        <v/>
      </c>
    </row>
    <row r="3644" spans="1:24" x14ac:dyDescent="0.25">
      <c r="A3644" t="s">
        <v>80</v>
      </c>
      <c r="B3644" t="s">
        <v>76</v>
      </c>
      <c r="C3644" t="s">
        <v>81</v>
      </c>
      <c r="D3644">
        <v>0.01</v>
      </c>
      <c r="E3644" t="s">
        <v>1275</v>
      </c>
      <c r="F3644" t="s">
        <v>1307</v>
      </c>
      <c r="G3644" t="str">
        <f t="shared" si="7450"/>
        <v>DL2022070</v>
      </c>
      <c r="H3644" t="str">
        <f t="shared" si="7451"/>
        <v>03</v>
      </c>
      <c r="I3644" t="str">
        <f t="shared" si="7452"/>
        <v>Skrubbe_03_20221206_DL2022070_SktAnnae_FrederiksbergVucStx</v>
      </c>
      <c r="J3644" t="str">
        <f>VLOOKUP(MID(C3644,4,6),Datasæt_Analysesystemer!$B$2:$E$69,3,FALSE)</f>
        <v>Skrubbe</v>
      </c>
      <c r="K3644" t="str">
        <f t="shared" si="7453"/>
        <v>EP</v>
      </c>
      <c r="L3644" s="7" t="str">
        <f t="shared" si="7465"/>
        <v>No Ct</v>
      </c>
      <c r="M3644" t="str">
        <f t="shared" si="7454"/>
        <v/>
      </c>
      <c r="N3644" t="str">
        <f t="shared" si="7455"/>
        <v/>
      </c>
      <c r="O3644" t="str">
        <f t="shared" si="7456"/>
        <v/>
      </c>
    </row>
    <row r="3645" spans="1:24" x14ac:dyDescent="0.25">
      <c r="A3645" t="s">
        <v>102</v>
      </c>
      <c r="B3645" t="s">
        <v>76</v>
      </c>
      <c r="C3645" t="s">
        <v>81</v>
      </c>
      <c r="D3645">
        <v>0.01</v>
      </c>
      <c r="E3645" t="s">
        <v>1275</v>
      </c>
      <c r="F3645" t="s">
        <v>1307</v>
      </c>
      <c r="G3645" t="str">
        <f t="shared" si="7450"/>
        <v>DL2022070</v>
      </c>
      <c r="H3645" t="str">
        <f t="shared" si="7451"/>
        <v>03</v>
      </c>
      <c r="I3645" t="str">
        <f t="shared" si="7452"/>
        <v>Skrubbe_03_20221206_DL2022070_SktAnnae_FrederiksbergVucStx</v>
      </c>
      <c r="J3645" t="str">
        <f>VLOOKUP(MID(C3645,4,6),Datasæt_Analysesystemer!$B$2:$E$69,3,FALSE)</f>
        <v>Skrubbe</v>
      </c>
      <c r="K3645" t="str">
        <f t="shared" si="7453"/>
        <v>EP</v>
      </c>
      <c r="L3645" s="7" t="str">
        <f t="shared" si="7465"/>
        <v>No Ct</v>
      </c>
      <c r="M3645" t="str">
        <f t="shared" si="7454"/>
        <v/>
      </c>
      <c r="N3645" t="str">
        <f t="shared" si="7455"/>
        <v/>
      </c>
      <c r="O3645" t="str">
        <f t="shared" si="7456"/>
        <v/>
      </c>
    </row>
    <row r="3646" spans="1:24" x14ac:dyDescent="0.25">
      <c r="A3646" t="s">
        <v>31</v>
      </c>
      <c r="B3646" t="s">
        <v>23</v>
      </c>
      <c r="C3646" t="s">
        <v>32</v>
      </c>
      <c r="D3646">
        <v>0.01</v>
      </c>
      <c r="E3646" t="s">
        <v>1275</v>
      </c>
      <c r="F3646" t="s">
        <v>1307</v>
      </c>
      <c r="G3646" t="str">
        <f t="shared" si="7450"/>
        <v>DL2022070</v>
      </c>
      <c r="H3646" t="str">
        <f t="shared" si="7451"/>
        <v>04</v>
      </c>
      <c r="I3646" t="str">
        <f t="shared" si="7452"/>
        <v>Skrubbe_04_20221206_DL2022070_SktAnnae_FrederiksbergVucStx</v>
      </c>
      <c r="J3646" t="str">
        <f>VLOOKUP(MID(C3646,4,6),Datasæt_Analysesystemer!$B$2:$E$69,3,FALSE)</f>
        <v>Skrubbe</v>
      </c>
      <c r="K3646" t="str">
        <f t="shared" si="7453"/>
        <v>PK</v>
      </c>
      <c r="L3646" s="7" t="str">
        <f t="shared" si="7465"/>
        <v>No Ct</v>
      </c>
      <c r="M3646">
        <f t="shared" si="7454"/>
        <v>0</v>
      </c>
      <c r="N3646">
        <f t="shared" si="7455"/>
        <v>0</v>
      </c>
      <c r="O3646">
        <f t="shared" si="7456"/>
        <v>0</v>
      </c>
      <c r="Q3646">
        <f t="shared" ref="Q3646" si="7546">IF(L3648="No Ct",0,L3648)</f>
        <v>0</v>
      </c>
      <c r="R3646">
        <f t="shared" ref="R3646" si="7547">IF(L3649="No Ct",0,L3649)</f>
        <v>0</v>
      </c>
      <c r="S3646" t="str">
        <f t="shared" ref="S3646" si="7548">IF(AND(M3646&gt;0,N3646=0),"Valid","Invalid")</f>
        <v>Invalid</v>
      </c>
      <c r="T3646" t="str">
        <f t="shared" ref="T3646" si="7549">IF(OR(Q3646&gt;1,R3646&gt;1),"Present","Absent")</f>
        <v>Absent</v>
      </c>
      <c r="U3646" t="str">
        <f t="shared" ref="U3646" si="7550">IF(OR(AND(Q3646&gt;1,Q3646&lt;41),AND(R3646&gt;1,R3646&lt;41)),"Ct&lt;41","Ct&gt;41")</f>
        <v>Ct&gt;41</v>
      </c>
      <c r="V3646" t="str">
        <f t="shared" ref="V3646" si="7551">J3646</f>
        <v>Skrubbe</v>
      </c>
      <c r="W3646" t="str">
        <f t="shared" ref="W3646" si="7552">MID(F3646,10,9)</f>
        <v>DL2022070</v>
      </c>
      <c r="X3646" t="str">
        <f t="shared" ref="X3646" si="7553">W3646&amp;"_"&amp;V3646&amp;"_"&amp;S3646&amp;"_"&amp;T3646&amp;"_"&amp;U3646</f>
        <v>DL2022070_Skrubbe_Invalid_Absent_Ct&gt;41</v>
      </c>
    </row>
    <row r="3647" spans="1:24" x14ac:dyDescent="0.25">
      <c r="A3647" t="s">
        <v>57</v>
      </c>
      <c r="B3647" t="s">
        <v>51</v>
      </c>
      <c r="C3647" t="s">
        <v>58</v>
      </c>
      <c r="D3647">
        <v>0.01</v>
      </c>
      <c r="E3647" t="s">
        <v>1275</v>
      </c>
      <c r="F3647" t="s">
        <v>1307</v>
      </c>
      <c r="G3647" t="str">
        <f t="shared" si="7450"/>
        <v>DL2022070</v>
      </c>
      <c r="H3647" t="str">
        <f t="shared" si="7451"/>
        <v>04</v>
      </c>
      <c r="I3647" t="str">
        <f t="shared" si="7452"/>
        <v>Skrubbe_04_20221206_DL2022070_SktAnnae_FrederiksbergVucStx</v>
      </c>
      <c r="J3647" t="str">
        <f>VLOOKUP(MID(C3647,4,6),Datasæt_Analysesystemer!$B$2:$E$69,3,FALSE)</f>
        <v>Skrubbe</v>
      </c>
      <c r="K3647" t="str">
        <f t="shared" si="7453"/>
        <v>NK</v>
      </c>
      <c r="L3647" s="7" t="str">
        <f t="shared" si="7465"/>
        <v>No Ct</v>
      </c>
      <c r="M3647" t="str">
        <f t="shared" si="7454"/>
        <v/>
      </c>
      <c r="N3647" t="str">
        <f t="shared" si="7455"/>
        <v/>
      </c>
      <c r="O3647" t="str">
        <f t="shared" si="7456"/>
        <v/>
      </c>
    </row>
    <row r="3648" spans="1:24" x14ac:dyDescent="0.25">
      <c r="A3648" t="s">
        <v>82</v>
      </c>
      <c r="B3648" t="s">
        <v>76</v>
      </c>
      <c r="C3648" t="s">
        <v>83</v>
      </c>
      <c r="D3648">
        <v>0.01</v>
      </c>
      <c r="E3648" t="s">
        <v>1275</v>
      </c>
      <c r="F3648" t="s">
        <v>1307</v>
      </c>
      <c r="G3648" t="str">
        <f t="shared" si="7450"/>
        <v>DL2022070</v>
      </c>
      <c r="H3648" t="str">
        <f t="shared" si="7451"/>
        <v>04</v>
      </c>
      <c r="I3648" t="str">
        <f t="shared" si="7452"/>
        <v>Skrubbe_04_20221206_DL2022070_SktAnnae_FrederiksbergVucStx</v>
      </c>
      <c r="J3648" t="str">
        <f>VLOOKUP(MID(C3648,4,6),Datasæt_Analysesystemer!$B$2:$E$69,3,FALSE)</f>
        <v>Skrubbe</v>
      </c>
      <c r="K3648" t="str">
        <f t="shared" si="7453"/>
        <v>EP</v>
      </c>
      <c r="L3648" s="7" t="str">
        <f t="shared" si="7465"/>
        <v>No Ct</v>
      </c>
      <c r="M3648" t="str">
        <f t="shared" si="7454"/>
        <v/>
      </c>
      <c r="N3648" t="str">
        <f t="shared" si="7455"/>
        <v/>
      </c>
      <c r="O3648" t="str">
        <f t="shared" si="7456"/>
        <v/>
      </c>
    </row>
    <row r="3649" spans="1:24" x14ac:dyDescent="0.25">
      <c r="A3649" t="s">
        <v>103</v>
      </c>
      <c r="B3649" t="s">
        <v>76</v>
      </c>
      <c r="C3649" t="s">
        <v>83</v>
      </c>
      <c r="D3649">
        <v>0.01</v>
      </c>
      <c r="E3649" t="s">
        <v>1275</v>
      </c>
      <c r="F3649" t="s">
        <v>1307</v>
      </c>
      <c r="G3649" t="str">
        <f t="shared" si="7450"/>
        <v>DL2022070</v>
      </c>
      <c r="H3649" t="str">
        <f t="shared" si="7451"/>
        <v>04</v>
      </c>
      <c r="I3649" t="str">
        <f t="shared" si="7452"/>
        <v>Skrubbe_04_20221206_DL2022070_SktAnnae_FrederiksbergVucStx</v>
      </c>
      <c r="J3649" t="str">
        <f>VLOOKUP(MID(C3649,4,6),Datasæt_Analysesystemer!$B$2:$E$69,3,FALSE)</f>
        <v>Skrubbe</v>
      </c>
      <c r="K3649" t="str">
        <f t="shared" si="7453"/>
        <v>EP</v>
      </c>
      <c r="L3649" s="7" t="str">
        <f t="shared" si="7465"/>
        <v>No Ct</v>
      </c>
      <c r="M3649" t="str">
        <f t="shared" si="7454"/>
        <v/>
      </c>
      <c r="N3649" t="str">
        <f t="shared" si="7455"/>
        <v/>
      </c>
      <c r="O3649" t="str">
        <f t="shared" si="7456"/>
        <v/>
      </c>
    </row>
    <row r="3650" spans="1:24" x14ac:dyDescent="0.25">
      <c r="A3650" t="s">
        <v>33</v>
      </c>
      <c r="B3650" t="s">
        <v>23</v>
      </c>
      <c r="C3650" t="s">
        <v>34</v>
      </c>
      <c r="D3650">
        <v>0.01</v>
      </c>
      <c r="E3650" t="s">
        <v>1275</v>
      </c>
      <c r="F3650" t="s">
        <v>1307</v>
      </c>
      <c r="G3650" t="str">
        <f t="shared" si="7450"/>
        <v>DL2022070</v>
      </c>
      <c r="H3650" t="str">
        <f t="shared" si="7451"/>
        <v>05</v>
      </c>
      <c r="I3650" t="str">
        <f t="shared" si="7452"/>
        <v>Stillehavsøsters_05_20221206_DL2022070_SktAnnae_FrederiksbergVucStx</v>
      </c>
      <c r="J3650" t="str">
        <f>VLOOKUP(MID(C3650,4,6),Datasæt_Analysesystemer!$B$2:$E$69,3,FALSE)</f>
        <v>Stillehavsøsters</v>
      </c>
      <c r="K3650" t="str">
        <f t="shared" si="7453"/>
        <v>PK</v>
      </c>
      <c r="L3650" s="7" t="str">
        <f t="shared" si="7465"/>
        <v>No Ct</v>
      </c>
      <c r="M3650">
        <f t="shared" si="7454"/>
        <v>0</v>
      </c>
      <c r="N3650">
        <f t="shared" si="7455"/>
        <v>28.91</v>
      </c>
      <c r="O3650">
        <f t="shared" si="7456"/>
        <v>37.72</v>
      </c>
      <c r="Q3650">
        <f t="shared" ref="Q3650" si="7554">IF(L3652="No Ct",0,L3652)</f>
        <v>37.72</v>
      </c>
      <c r="R3650">
        <f t="shared" ref="R3650" si="7555">IF(L3653="No Ct",0,L3653)</f>
        <v>0</v>
      </c>
      <c r="S3650" t="str">
        <f t="shared" ref="S3650" si="7556">IF(AND(M3650&gt;0,N3650=0),"Valid","Invalid")</f>
        <v>Invalid</v>
      </c>
      <c r="T3650" t="str">
        <f t="shared" ref="T3650" si="7557">IF(OR(Q3650&gt;1,R3650&gt;1),"Present","Absent")</f>
        <v>Present</v>
      </c>
      <c r="U3650" t="str">
        <f t="shared" ref="U3650" si="7558">IF(OR(AND(Q3650&gt;1,Q3650&lt;41),AND(R3650&gt;1,R3650&lt;41)),"Ct&lt;41","Ct&gt;41")</f>
        <v>Ct&lt;41</v>
      </c>
      <c r="V3650" t="str">
        <f t="shared" ref="V3650" si="7559">J3650</f>
        <v>Stillehavsøsters</v>
      </c>
      <c r="W3650" t="str">
        <f t="shared" ref="W3650" si="7560">MID(F3650,10,9)</f>
        <v>DL2022070</v>
      </c>
      <c r="X3650" t="str">
        <f t="shared" ref="X3650" si="7561">W3650&amp;"_"&amp;V3650&amp;"_"&amp;S3650&amp;"_"&amp;T3650&amp;"_"&amp;U3650</f>
        <v>DL2022070_Stillehavsøsters_Invalid_Present_Ct&lt;41</v>
      </c>
    </row>
    <row r="3651" spans="1:24" x14ac:dyDescent="0.25">
      <c r="A3651" t="s">
        <v>59</v>
      </c>
      <c r="B3651" t="s">
        <v>51</v>
      </c>
      <c r="C3651" t="s">
        <v>60</v>
      </c>
      <c r="D3651">
        <v>0.01</v>
      </c>
      <c r="E3651">
        <v>28.91</v>
      </c>
      <c r="F3651" t="s">
        <v>1307</v>
      </c>
      <c r="G3651" t="str">
        <f t="shared" si="7450"/>
        <v>DL2022070</v>
      </c>
      <c r="H3651" t="str">
        <f t="shared" si="7451"/>
        <v>05</v>
      </c>
      <c r="I3651" t="str">
        <f t="shared" si="7452"/>
        <v>Stillehavsøsters_05_20221206_DL2022070_SktAnnae_FrederiksbergVucStx</v>
      </c>
      <c r="J3651" t="str">
        <f>VLOOKUP(MID(C3651,4,6),Datasæt_Analysesystemer!$B$2:$E$69,3,FALSE)</f>
        <v>Stillehavsøsters</v>
      </c>
      <c r="K3651" t="str">
        <f t="shared" si="7453"/>
        <v>NK</v>
      </c>
      <c r="L3651" s="7">
        <f t="shared" si="7465"/>
        <v>28.91</v>
      </c>
      <c r="M3651" t="str">
        <f t="shared" si="7454"/>
        <v/>
      </c>
      <c r="N3651" t="str">
        <f t="shared" si="7455"/>
        <v/>
      </c>
      <c r="O3651" t="str">
        <f t="shared" si="7456"/>
        <v/>
      </c>
    </row>
    <row r="3652" spans="1:24" x14ac:dyDescent="0.25">
      <c r="A3652" t="s">
        <v>84</v>
      </c>
      <c r="B3652" t="s">
        <v>76</v>
      </c>
      <c r="C3652" t="s">
        <v>85</v>
      </c>
      <c r="D3652">
        <v>0.01</v>
      </c>
      <c r="E3652">
        <v>37.72</v>
      </c>
      <c r="F3652" t="s">
        <v>1307</v>
      </c>
      <c r="G3652" t="str">
        <f t="shared" si="7450"/>
        <v>DL2022070</v>
      </c>
      <c r="H3652" t="str">
        <f t="shared" si="7451"/>
        <v>05</v>
      </c>
      <c r="I3652" t="str">
        <f t="shared" si="7452"/>
        <v>Stillehavsøsters_05_20221206_DL2022070_SktAnnae_FrederiksbergVucStx</v>
      </c>
      <c r="J3652" t="str">
        <f>VLOOKUP(MID(C3652,4,6),Datasæt_Analysesystemer!$B$2:$E$69,3,FALSE)</f>
        <v>Stillehavsøsters</v>
      </c>
      <c r="K3652" t="str">
        <f t="shared" si="7453"/>
        <v>EP</v>
      </c>
      <c r="L3652" s="7">
        <f t="shared" si="7465"/>
        <v>37.72</v>
      </c>
      <c r="M3652" t="str">
        <f t="shared" si="7454"/>
        <v/>
      </c>
      <c r="N3652" t="str">
        <f t="shared" si="7455"/>
        <v/>
      </c>
      <c r="O3652" t="str">
        <f t="shared" si="7456"/>
        <v/>
      </c>
    </row>
    <row r="3653" spans="1:24" x14ac:dyDescent="0.25">
      <c r="A3653" t="s">
        <v>104</v>
      </c>
      <c r="B3653" t="s">
        <v>76</v>
      </c>
      <c r="C3653" t="s">
        <v>85</v>
      </c>
      <c r="D3653">
        <v>0.01</v>
      </c>
      <c r="E3653" t="s">
        <v>1275</v>
      </c>
      <c r="F3653" t="s">
        <v>1307</v>
      </c>
      <c r="G3653" t="str">
        <f t="shared" si="7450"/>
        <v>DL2022070</v>
      </c>
      <c r="H3653" t="str">
        <f t="shared" si="7451"/>
        <v>05</v>
      </c>
      <c r="I3653" t="str">
        <f t="shared" si="7452"/>
        <v>Stillehavsøsters_05_20221206_DL2022070_SktAnnae_FrederiksbergVucStx</v>
      </c>
      <c r="J3653" t="str">
        <f>VLOOKUP(MID(C3653,4,6),Datasæt_Analysesystemer!$B$2:$E$69,3,FALSE)</f>
        <v>Stillehavsøsters</v>
      </c>
      <c r="K3653" t="str">
        <f t="shared" si="7453"/>
        <v>EP</v>
      </c>
      <c r="L3653" s="7" t="str">
        <f t="shared" si="7465"/>
        <v>No Ct</v>
      </c>
      <c r="M3653" t="str">
        <f t="shared" si="7454"/>
        <v/>
      </c>
      <c r="N3653" t="str">
        <f t="shared" si="7455"/>
        <v/>
      </c>
      <c r="O3653" t="str">
        <f t="shared" si="7456"/>
        <v/>
      </c>
    </row>
    <row r="3654" spans="1:24" x14ac:dyDescent="0.25">
      <c r="A3654" t="s">
        <v>35</v>
      </c>
      <c r="B3654" t="s">
        <v>23</v>
      </c>
      <c r="C3654" t="s">
        <v>36</v>
      </c>
      <c r="D3654">
        <v>0.01</v>
      </c>
      <c r="E3654">
        <v>30.09</v>
      </c>
      <c r="F3654" t="s">
        <v>1307</v>
      </c>
      <c r="G3654" t="str">
        <f t="shared" si="7450"/>
        <v>DL2022070</v>
      </c>
      <c r="H3654" t="str">
        <f t="shared" si="7451"/>
        <v>06</v>
      </c>
      <c r="I3654" t="str">
        <f t="shared" si="7452"/>
        <v>Stillehavsøsters_06_20221206_DL2022070_SktAnnae_FrederiksbergVucStx</v>
      </c>
      <c r="J3654" t="str">
        <f>VLOOKUP(MID(C3654,4,6),Datasæt_Analysesystemer!$B$2:$E$69,3,FALSE)</f>
        <v>Stillehavsøsters</v>
      </c>
      <c r="K3654" t="str">
        <f t="shared" si="7453"/>
        <v>PK</v>
      </c>
      <c r="L3654" s="7">
        <f t="shared" si="7465"/>
        <v>30.09</v>
      </c>
      <c r="M3654">
        <f t="shared" si="7454"/>
        <v>30.09</v>
      </c>
      <c r="N3654">
        <f t="shared" si="7455"/>
        <v>0</v>
      </c>
      <c r="O3654">
        <f t="shared" si="7456"/>
        <v>0</v>
      </c>
      <c r="Q3654">
        <f t="shared" ref="Q3654" si="7562">IF(L3656="No Ct",0,L3656)</f>
        <v>0</v>
      </c>
      <c r="R3654">
        <f t="shared" ref="R3654" si="7563">IF(L3657="No Ct",0,L3657)</f>
        <v>0</v>
      </c>
      <c r="S3654" t="str">
        <f t="shared" ref="S3654" si="7564">IF(AND(M3654&gt;0,N3654=0),"Valid","Invalid")</f>
        <v>Valid</v>
      </c>
      <c r="T3654" t="str">
        <f t="shared" ref="T3654" si="7565">IF(OR(Q3654&gt;1,R3654&gt;1),"Present","Absent")</f>
        <v>Absent</v>
      </c>
      <c r="U3654" t="str">
        <f t="shared" ref="U3654" si="7566">IF(OR(AND(Q3654&gt;1,Q3654&lt;41),AND(R3654&gt;1,R3654&lt;41)),"Ct&lt;41","Ct&gt;41")</f>
        <v>Ct&gt;41</v>
      </c>
      <c r="V3654" t="str">
        <f t="shared" ref="V3654" si="7567">J3654</f>
        <v>Stillehavsøsters</v>
      </c>
      <c r="W3654" t="str">
        <f t="shared" ref="W3654" si="7568">MID(F3654,10,9)</f>
        <v>DL2022070</v>
      </c>
      <c r="X3654" t="str">
        <f t="shared" ref="X3654" si="7569">W3654&amp;"_"&amp;V3654&amp;"_"&amp;S3654&amp;"_"&amp;T3654&amp;"_"&amp;U3654</f>
        <v>DL2022070_Stillehavsøsters_Valid_Absent_Ct&gt;41</v>
      </c>
    </row>
    <row r="3655" spans="1:24" x14ac:dyDescent="0.25">
      <c r="A3655" t="s">
        <v>61</v>
      </c>
      <c r="B3655" t="s">
        <v>51</v>
      </c>
      <c r="C3655" t="s">
        <v>62</v>
      </c>
      <c r="D3655">
        <v>0.01</v>
      </c>
      <c r="E3655" t="s">
        <v>1275</v>
      </c>
      <c r="F3655" t="s">
        <v>1307</v>
      </c>
      <c r="G3655" t="str">
        <f t="shared" si="7450"/>
        <v>DL2022070</v>
      </c>
      <c r="H3655" t="str">
        <f t="shared" si="7451"/>
        <v>06</v>
      </c>
      <c r="I3655" t="str">
        <f t="shared" si="7452"/>
        <v>Stillehavsøsters_06_20221206_DL2022070_SktAnnae_FrederiksbergVucStx</v>
      </c>
      <c r="J3655" t="str">
        <f>VLOOKUP(MID(C3655,4,6),Datasæt_Analysesystemer!$B$2:$E$69,3,FALSE)</f>
        <v>Stillehavsøsters</v>
      </c>
      <c r="K3655" t="str">
        <f t="shared" si="7453"/>
        <v>NK</v>
      </c>
      <c r="L3655" s="7" t="str">
        <f t="shared" si="7465"/>
        <v>No Ct</v>
      </c>
      <c r="M3655" t="str">
        <f t="shared" si="7454"/>
        <v/>
      </c>
      <c r="N3655" t="str">
        <f t="shared" si="7455"/>
        <v/>
      </c>
      <c r="O3655" t="str">
        <f t="shared" si="7456"/>
        <v/>
      </c>
    </row>
    <row r="3656" spans="1:24" x14ac:dyDescent="0.25">
      <c r="A3656" t="s">
        <v>86</v>
      </c>
      <c r="B3656" t="s">
        <v>76</v>
      </c>
      <c r="C3656" t="s">
        <v>87</v>
      </c>
      <c r="D3656">
        <v>0.01</v>
      </c>
      <c r="E3656" t="s">
        <v>1275</v>
      </c>
      <c r="F3656" t="s">
        <v>1307</v>
      </c>
      <c r="G3656" t="str">
        <f t="shared" si="7450"/>
        <v>DL2022070</v>
      </c>
      <c r="H3656" t="str">
        <f t="shared" si="7451"/>
        <v>06</v>
      </c>
      <c r="I3656" t="str">
        <f t="shared" si="7452"/>
        <v>Stillehavsøsters_06_20221206_DL2022070_SktAnnae_FrederiksbergVucStx</v>
      </c>
      <c r="J3656" t="str">
        <f>VLOOKUP(MID(C3656,4,6),Datasæt_Analysesystemer!$B$2:$E$69,3,FALSE)</f>
        <v>Stillehavsøsters</v>
      </c>
      <c r="K3656" t="str">
        <f t="shared" si="7453"/>
        <v>EP</v>
      </c>
      <c r="L3656" s="7" t="str">
        <f t="shared" si="7465"/>
        <v>No Ct</v>
      </c>
      <c r="M3656" t="str">
        <f t="shared" si="7454"/>
        <v/>
      </c>
      <c r="N3656" t="str">
        <f t="shared" si="7455"/>
        <v/>
      </c>
      <c r="O3656" t="str">
        <f t="shared" si="7456"/>
        <v/>
      </c>
    </row>
    <row r="3657" spans="1:24" x14ac:dyDescent="0.25">
      <c r="A3657" t="s">
        <v>105</v>
      </c>
      <c r="B3657" t="s">
        <v>76</v>
      </c>
      <c r="C3657" t="s">
        <v>87</v>
      </c>
      <c r="D3657">
        <v>0.01</v>
      </c>
      <c r="E3657" t="s">
        <v>1275</v>
      </c>
      <c r="F3657" t="s">
        <v>1307</v>
      </c>
      <c r="G3657" t="str">
        <f t="shared" si="7450"/>
        <v>DL2022070</v>
      </c>
      <c r="H3657" t="str">
        <f t="shared" si="7451"/>
        <v>06</v>
      </c>
      <c r="I3657" t="str">
        <f t="shared" si="7452"/>
        <v>Stillehavsøsters_06_20221206_DL2022070_SktAnnae_FrederiksbergVucStx</v>
      </c>
      <c r="J3657" t="str">
        <f>VLOOKUP(MID(C3657,4,6),Datasæt_Analysesystemer!$B$2:$E$69,3,FALSE)</f>
        <v>Stillehavsøsters</v>
      </c>
      <c r="K3657" t="str">
        <f t="shared" si="7453"/>
        <v>EP</v>
      </c>
      <c r="L3657" s="7" t="str">
        <f t="shared" si="7465"/>
        <v>No Ct</v>
      </c>
      <c r="M3657" t="str">
        <f t="shared" si="7454"/>
        <v/>
      </c>
      <c r="N3657" t="str">
        <f t="shared" si="7455"/>
        <v/>
      </c>
      <c r="O3657" t="str">
        <f t="shared" si="7456"/>
        <v/>
      </c>
    </row>
    <row r="3658" spans="1:24" x14ac:dyDescent="0.25">
      <c r="A3658" t="s">
        <v>37</v>
      </c>
      <c r="B3658" t="s">
        <v>23</v>
      </c>
      <c r="C3658" t="s">
        <v>38</v>
      </c>
      <c r="D3658">
        <v>0.01</v>
      </c>
      <c r="E3658" t="s">
        <v>1275</v>
      </c>
      <c r="F3658" t="s">
        <v>1307</v>
      </c>
      <c r="G3658" t="str">
        <f t="shared" si="7450"/>
        <v>DL2022070</v>
      </c>
      <c r="H3658" t="str">
        <f t="shared" si="7451"/>
        <v>07</v>
      </c>
      <c r="I3658" t="str">
        <f t="shared" si="7452"/>
        <v>Odder_07_20221206_DL2022070_SktAnnae_FrederiksbergVucStx</v>
      </c>
      <c r="J3658" t="str">
        <f>VLOOKUP(MID(C3658,4,6),Datasæt_Analysesystemer!$B$2:$E$69,3,FALSE)</f>
        <v>Odder</v>
      </c>
      <c r="K3658" t="str">
        <f t="shared" si="7453"/>
        <v>PK</v>
      </c>
      <c r="L3658" s="7" t="str">
        <f t="shared" si="7465"/>
        <v>No Ct</v>
      </c>
      <c r="M3658">
        <f t="shared" si="7454"/>
        <v>0</v>
      </c>
      <c r="N3658">
        <f t="shared" si="7455"/>
        <v>0</v>
      </c>
      <c r="O3658">
        <f t="shared" si="7456"/>
        <v>0</v>
      </c>
      <c r="Q3658">
        <f t="shared" ref="Q3658" si="7570">IF(L3660="No Ct",0,L3660)</f>
        <v>0</v>
      </c>
      <c r="R3658">
        <f t="shared" ref="R3658" si="7571">IF(L3661="No Ct",0,L3661)</f>
        <v>0</v>
      </c>
      <c r="S3658" t="str">
        <f t="shared" ref="S3658" si="7572">IF(AND(M3658&gt;0,N3658=0),"Valid","Invalid")</f>
        <v>Invalid</v>
      </c>
      <c r="T3658" t="str">
        <f t="shared" ref="T3658" si="7573">IF(OR(Q3658&gt;1,R3658&gt;1),"Present","Absent")</f>
        <v>Absent</v>
      </c>
      <c r="U3658" t="str">
        <f t="shared" ref="U3658" si="7574">IF(OR(AND(Q3658&gt;1,Q3658&lt;41),AND(R3658&gt;1,R3658&lt;41)),"Ct&lt;41","Ct&gt;41")</f>
        <v>Ct&gt;41</v>
      </c>
      <c r="V3658" t="str">
        <f t="shared" ref="V3658" si="7575">J3658</f>
        <v>Odder</v>
      </c>
      <c r="W3658" t="str">
        <f t="shared" ref="W3658" si="7576">MID(F3658,10,9)</f>
        <v>DL2022070</v>
      </c>
      <c r="X3658" t="str">
        <f t="shared" ref="X3658" si="7577">W3658&amp;"_"&amp;V3658&amp;"_"&amp;S3658&amp;"_"&amp;T3658&amp;"_"&amp;U3658</f>
        <v>DL2022070_Odder_Invalid_Absent_Ct&gt;41</v>
      </c>
    </row>
    <row r="3659" spans="1:24" x14ac:dyDescent="0.25">
      <c r="A3659" t="s">
        <v>63</v>
      </c>
      <c r="B3659" t="s">
        <v>51</v>
      </c>
      <c r="C3659" t="s">
        <v>64</v>
      </c>
      <c r="D3659">
        <v>0.01</v>
      </c>
      <c r="E3659" t="s">
        <v>1275</v>
      </c>
      <c r="F3659" t="s">
        <v>1307</v>
      </c>
      <c r="G3659" t="str">
        <f t="shared" si="7450"/>
        <v>DL2022070</v>
      </c>
      <c r="H3659" t="str">
        <f t="shared" si="7451"/>
        <v>07</v>
      </c>
      <c r="I3659" t="str">
        <f t="shared" si="7452"/>
        <v>Odder_07_20221206_DL2022070_SktAnnae_FrederiksbergVucStx</v>
      </c>
      <c r="J3659" t="str">
        <f>VLOOKUP(MID(C3659,4,6),Datasæt_Analysesystemer!$B$2:$E$69,3,FALSE)</f>
        <v>Odder</v>
      </c>
      <c r="K3659" t="str">
        <f t="shared" si="7453"/>
        <v>NK</v>
      </c>
      <c r="L3659" s="7" t="str">
        <f t="shared" si="7465"/>
        <v>No Ct</v>
      </c>
      <c r="M3659" t="str">
        <f t="shared" si="7454"/>
        <v/>
      </c>
      <c r="N3659" t="str">
        <f t="shared" si="7455"/>
        <v/>
      </c>
      <c r="O3659" t="str">
        <f t="shared" si="7456"/>
        <v/>
      </c>
    </row>
    <row r="3660" spans="1:24" x14ac:dyDescent="0.25">
      <c r="A3660" t="s">
        <v>88</v>
      </c>
      <c r="B3660" t="s">
        <v>76</v>
      </c>
      <c r="C3660" t="s">
        <v>89</v>
      </c>
      <c r="D3660">
        <v>0.01</v>
      </c>
      <c r="E3660" t="s">
        <v>1275</v>
      </c>
      <c r="F3660" t="s">
        <v>1307</v>
      </c>
      <c r="G3660" t="str">
        <f t="shared" si="7450"/>
        <v>DL2022070</v>
      </c>
      <c r="H3660" t="str">
        <f t="shared" si="7451"/>
        <v>07</v>
      </c>
      <c r="I3660" t="str">
        <f t="shared" si="7452"/>
        <v>Odder_07_20221206_DL2022070_SktAnnae_FrederiksbergVucStx</v>
      </c>
      <c r="J3660" t="str">
        <f>VLOOKUP(MID(C3660,4,6),Datasæt_Analysesystemer!$B$2:$E$69,3,FALSE)</f>
        <v>Odder</v>
      </c>
      <c r="K3660" t="str">
        <f t="shared" si="7453"/>
        <v>EP</v>
      </c>
      <c r="L3660" s="7" t="str">
        <f t="shared" si="7465"/>
        <v>No Ct</v>
      </c>
      <c r="M3660" t="str">
        <f t="shared" si="7454"/>
        <v/>
      </c>
      <c r="N3660" t="str">
        <f t="shared" si="7455"/>
        <v/>
      </c>
      <c r="O3660" t="str">
        <f t="shared" si="7456"/>
        <v/>
      </c>
    </row>
    <row r="3661" spans="1:24" x14ac:dyDescent="0.25">
      <c r="A3661" t="s">
        <v>106</v>
      </c>
      <c r="B3661" t="s">
        <v>76</v>
      </c>
      <c r="C3661" t="s">
        <v>89</v>
      </c>
      <c r="D3661">
        <v>0.01</v>
      </c>
      <c r="E3661" t="s">
        <v>1275</v>
      </c>
      <c r="F3661" t="s">
        <v>1307</v>
      </c>
      <c r="G3661" t="str">
        <f t="shared" si="7450"/>
        <v>DL2022070</v>
      </c>
      <c r="H3661" t="str">
        <f t="shared" si="7451"/>
        <v>07</v>
      </c>
      <c r="I3661" t="str">
        <f t="shared" si="7452"/>
        <v>Odder_07_20221206_DL2022070_SktAnnae_FrederiksbergVucStx</v>
      </c>
      <c r="J3661" t="str">
        <f>VLOOKUP(MID(C3661,4,6),Datasæt_Analysesystemer!$B$2:$E$69,3,FALSE)</f>
        <v>Odder</v>
      </c>
      <c r="K3661" t="str">
        <f t="shared" si="7453"/>
        <v>EP</v>
      </c>
      <c r="L3661" s="7" t="str">
        <f t="shared" si="7465"/>
        <v>No Ct</v>
      </c>
      <c r="M3661" t="str">
        <f t="shared" si="7454"/>
        <v/>
      </c>
      <c r="N3661" t="str">
        <f t="shared" si="7455"/>
        <v/>
      </c>
      <c r="O3661" t="str">
        <f t="shared" si="7456"/>
        <v/>
      </c>
    </row>
    <row r="3662" spans="1:24" x14ac:dyDescent="0.25">
      <c r="A3662" t="s">
        <v>40</v>
      </c>
      <c r="B3662" t="s">
        <v>23</v>
      </c>
      <c r="C3662" t="s">
        <v>41</v>
      </c>
      <c r="D3662">
        <v>0.01</v>
      </c>
      <c r="E3662" t="s">
        <v>1275</v>
      </c>
      <c r="F3662" t="s">
        <v>1307</v>
      </c>
      <c r="G3662" t="str">
        <f t="shared" si="7450"/>
        <v>DL2022070</v>
      </c>
      <c r="H3662" t="str">
        <f t="shared" si="7451"/>
        <v>08</v>
      </c>
      <c r="I3662" t="str">
        <f t="shared" si="7452"/>
        <v>Odder_08_20221206_DL2022070_SktAnnae_FrederiksbergVucStx</v>
      </c>
      <c r="J3662" t="str">
        <f>VLOOKUP(MID(C3662,4,6),Datasæt_Analysesystemer!$B$2:$E$69,3,FALSE)</f>
        <v>Odder</v>
      </c>
      <c r="K3662" t="str">
        <f t="shared" si="7453"/>
        <v>PK</v>
      </c>
      <c r="L3662" s="7" t="str">
        <f t="shared" si="7465"/>
        <v>No Ct</v>
      </c>
      <c r="M3662">
        <f t="shared" si="7454"/>
        <v>0</v>
      </c>
      <c r="N3662">
        <f t="shared" si="7455"/>
        <v>0</v>
      </c>
      <c r="O3662">
        <f t="shared" si="7456"/>
        <v>0</v>
      </c>
      <c r="Q3662">
        <f t="shared" ref="Q3662" si="7578">IF(L3664="No Ct",0,L3664)</f>
        <v>0</v>
      </c>
      <c r="R3662">
        <f t="shared" ref="R3662" si="7579">IF(L3665="No Ct",0,L3665)</f>
        <v>0</v>
      </c>
      <c r="S3662" t="str">
        <f t="shared" ref="S3662" si="7580">IF(AND(M3662&gt;0,N3662=0),"Valid","Invalid")</f>
        <v>Invalid</v>
      </c>
      <c r="T3662" t="str">
        <f t="shared" ref="T3662" si="7581">IF(OR(Q3662&gt;1,R3662&gt;1),"Present","Absent")</f>
        <v>Absent</v>
      </c>
      <c r="U3662" t="str">
        <f t="shared" ref="U3662" si="7582">IF(OR(AND(Q3662&gt;1,Q3662&lt;41),AND(R3662&gt;1,R3662&lt;41)),"Ct&lt;41","Ct&gt;41")</f>
        <v>Ct&gt;41</v>
      </c>
      <c r="V3662" t="str">
        <f t="shared" ref="V3662" si="7583">J3662</f>
        <v>Odder</v>
      </c>
      <c r="W3662" t="str">
        <f t="shared" ref="W3662" si="7584">MID(F3662,10,9)</f>
        <v>DL2022070</v>
      </c>
      <c r="X3662" t="str">
        <f t="shared" ref="X3662" si="7585">W3662&amp;"_"&amp;V3662&amp;"_"&amp;S3662&amp;"_"&amp;T3662&amp;"_"&amp;U3662</f>
        <v>DL2022070_Odder_Invalid_Absent_Ct&gt;41</v>
      </c>
    </row>
    <row r="3663" spans="1:24" x14ac:dyDescent="0.25">
      <c r="A3663" t="s">
        <v>65</v>
      </c>
      <c r="B3663" t="s">
        <v>51</v>
      </c>
      <c r="C3663" t="s">
        <v>66</v>
      </c>
      <c r="D3663">
        <v>0.01</v>
      </c>
      <c r="E3663" t="s">
        <v>1275</v>
      </c>
      <c r="F3663" t="s">
        <v>1307</v>
      </c>
      <c r="G3663" t="str">
        <f t="shared" si="7450"/>
        <v>DL2022070</v>
      </c>
      <c r="H3663" t="str">
        <f t="shared" si="7451"/>
        <v>08</v>
      </c>
      <c r="I3663" t="str">
        <f t="shared" si="7452"/>
        <v>Odder_08_20221206_DL2022070_SktAnnae_FrederiksbergVucStx</v>
      </c>
      <c r="J3663" t="str">
        <f>VLOOKUP(MID(C3663,4,6),Datasæt_Analysesystemer!$B$2:$E$69,3,FALSE)</f>
        <v>Odder</v>
      </c>
      <c r="K3663" t="str">
        <f t="shared" si="7453"/>
        <v>NK</v>
      </c>
      <c r="L3663" s="7" t="str">
        <f t="shared" si="7465"/>
        <v>No Ct</v>
      </c>
      <c r="M3663" t="str">
        <f t="shared" si="7454"/>
        <v/>
      </c>
      <c r="N3663" t="str">
        <f t="shared" si="7455"/>
        <v/>
      </c>
      <c r="O3663" t="str">
        <f t="shared" si="7456"/>
        <v/>
      </c>
    </row>
    <row r="3664" spans="1:24" x14ac:dyDescent="0.25">
      <c r="A3664" t="s">
        <v>90</v>
      </c>
      <c r="B3664" t="s">
        <v>76</v>
      </c>
      <c r="C3664" t="s">
        <v>91</v>
      </c>
      <c r="D3664">
        <v>0.01</v>
      </c>
      <c r="E3664" t="s">
        <v>1275</v>
      </c>
      <c r="F3664" t="s">
        <v>1307</v>
      </c>
      <c r="G3664" t="str">
        <f t="shared" si="7450"/>
        <v>DL2022070</v>
      </c>
      <c r="H3664" t="str">
        <f t="shared" si="7451"/>
        <v>08</v>
      </c>
      <c r="I3664" t="str">
        <f t="shared" si="7452"/>
        <v>Odder_08_20221206_DL2022070_SktAnnae_FrederiksbergVucStx</v>
      </c>
      <c r="J3664" t="str">
        <f>VLOOKUP(MID(C3664,4,6),Datasæt_Analysesystemer!$B$2:$E$69,3,FALSE)</f>
        <v>Odder</v>
      </c>
      <c r="K3664" t="str">
        <f t="shared" si="7453"/>
        <v>EP</v>
      </c>
      <c r="L3664" s="7" t="str">
        <f t="shared" si="7465"/>
        <v>No Ct</v>
      </c>
      <c r="M3664" t="str">
        <f t="shared" si="7454"/>
        <v/>
      </c>
      <c r="N3664" t="str">
        <f t="shared" si="7455"/>
        <v/>
      </c>
      <c r="O3664" t="str">
        <f t="shared" si="7456"/>
        <v/>
      </c>
    </row>
    <row r="3665" spans="1:24" x14ac:dyDescent="0.25">
      <c r="A3665" t="s">
        <v>107</v>
      </c>
      <c r="B3665" t="s">
        <v>76</v>
      </c>
      <c r="C3665" t="s">
        <v>91</v>
      </c>
      <c r="D3665">
        <v>0.01</v>
      </c>
      <c r="E3665" t="s">
        <v>1275</v>
      </c>
      <c r="F3665" t="s">
        <v>1307</v>
      </c>
      <c r="G3665" t="str">
        <f t="shared" si="7450"/>
        <v>DL2022070</v>
      </c>
      <c r="H3665" t="str">
        <f t="shared" si="7451"/>
        <v>08</v>
      </c>
      <c r="I3665" t="str">
        <f t="shared" si="7452"/>
        <v>Odder_08_20221206_DL2022070_SktAnnae_FrederiksbergVucStx</v>
      </c>
      <c r="J3665" t="str">
        <f>VLOOKUP(MID(C3665,4,6),Datasæt_Analysesystemer!$B$2:$E$69,3,FALSE)</f>
        <v>Odder</v>
      </c>
      <c r="K3665" t="str">
        <f t="shared" si="7453"/>
        <v>EP</v>
      </c>
      <c r="L3665" s="7" t="str">
        <f t="shared" si="7465"/>
        <v>No Ct</v>
      </c>
      <c r="M3665" t="str">
        <f t="shared" si="7454"/>
        <v/>
      </c>
      <c r="N3665" t="str">
        <f t="shared" si="7455"/>
        <v/>
      </c>
      <c r="O3665" t="str">
        <f t="shared" si="7456"/>
        <v/>
      </c>
    </row>
    <row r="3666" spans="1:24" x14ac:dyDescent="0.25">
      <c r="A3666" t="s">
        <v>42</v>
      </c>
      <c r="B3666" t="s">
        <v>23</v>
      </c>
      <c r="C3666" t="s">
        <v>43</v>
      </c>
      <c r="D3666">
        <v>0.01</v>
      </c>
      <c r="E3666">
        <v>27.97</v>
      </c>
      <c r="F3666" t="s">
        <v>1307</v>
      </c>
      <c r="G3666" t="str">
        <f t="shared" ref="G3666:G3729" si="7586">MID(F3666,10,9)</f>
        <v>DL2022070</v>
      </c>
      <c r="H3666" t="str">
        <f t="shared" ref="H3666:H3729" si="7587">LEFT(C3666,2)</f>
        <v>09</v>
      </c>
      <c r="I3666" t="str">
        <f t="shared" ref="I3666:I3729" si="7588">J3666&amp;"_"&amp;H3666&amp;"_"&amp;F3666</f>
        <v>Blå svømmekrabbe_09_20221206_DL2022070_SktAnnae_FrederiksbergVucStx</v>
      </c>
      <c r="J3666" t="str">
        <f>VLOOKUP(MID(C3666,4,6),Datasæt_Analysesystemer!$B$2:$E$69,3,FALSE)</f>
        <v>Blå svømmekrabbe</v>
      </c>
      <c r="K3666" t="str">
        <f t="shared" ref="K3666:K3729" si="7589">RIGHT(C3666,2)</f>
        <v>PK</v>
      </c>
      <c r="L3666" s="7">
        <f t="shared" si="7465"/>
        <v>27.97</v>
      </c>
      <c r="M3666">
        <f t="shared" ref="M3666:M3729" si="7590">IF(K3666="PK",SUMIFS(L:L,K:K,"PK",I:I,I3666),"")</f>
        <v>27.97</v>
      </c>
      <c r="N3666">
        <f t="shared" ref="N3666:N3729" si="7591">IF(K3666="PK",SUMIFS(L:L,K:K,"NK",I:I,I3666),"")</f>
        <v>0</v>
      </c>
      <c r="O3666">
        <f t="shared" ref="O3666:O3729" si="7592">IF(K3666="PK",SUMIFS(L:L,K:K,"EP",I:I,I3666),"")</f>
        <v>0</v>
      </c>
      <c r="Q3666">
        <f t="shared" ref="Q3666" si="7593">IF(L3668="No Ct",0,L3668)</f>
        <v>0</v>
      </c>
      <c r="R3666">
        <f t="shared" ref="R3666" si="7594">IF(L3669="No Ct",0,L3669)</f>
        <v>0</v>
      </c>
      <c r="S3666" t="str">
        <f t="shared" ref="S3666" si="7595">IF(AND(M3666&gt;0,N3666=0),"Valid","Invalid")</f>
        <v>Valid</v>
      </c>
      <c r="T3666" t="str">
        <f t="shared" ref="T3666" si="7596">IF(OR(Q3666&gt;1,R3666&gt;1),"Present","Absent")</f>
        <v>Absent</v>
      </c>
      <c r="U3666" t="str">
        <f t="shared" ref="U3666" si="7597">IF(OR(AND(Q3666&gt;1,Q3666&lt;41),AND(R3666&gt;1,R3666&lt;41)),"Ct&lt;41","Ct&gt;41")</f>
        <v>Ct&gt;41</v>
      </c>
      <c r="V3666" t="str">
        <f t="shared" ref="V3666" si="7598">J3666</f>
        <v>Blå svømmekrabbe</v>
      </c>
      <c r="W3666" t="str">
        <f t="shared" ref="W3666" si="7599">MID(F3666,10,9)</f>
        <v>DL2022070</v>
      </c>
      <c r="X3666" t="str">
        <f t="shared" ref="X3666" si="7600">W3666&amp;"_"&amp;V3666&amp;"_"&amp;S3666&amp;"_"&amp;T3666&amp;"_"&amp;U3666</f>
        <v>DL2022070_Blå svømmekrabbe_Valid_Absent_Ct&gt;41</v>
      </c>
    </row>
    <row r="3667" spans="1:24" x14ac:dyDescent="0.25">
      <c r="A3667" t="s">
        <v>67</v>
      </c>
      <c r="B3667" t="s">
        <v>51</v>
      </c>
      <c r="C3667" t="s">
        <v>68</v>
      </c>
      <c r="D3667">
        <v>0.01</v>
      </c>
      <c r="E3667" t="s">
        <v>1275</v>
      </c>
      <c r="F3667" t="s">
        <v>1307</v>
      </c>
      <c r="G3667" t="str">
        <f t="shared" si="7586"/>
        <v>DL2022070</v>
      </c>
      <c r="H3667" t="str">
        <f t="shared" si="7587"/>
        <v>09</v>
      </c>
      <c r="I3667" t="str">
        <f t="shared" si="7588"/>
        <v>Blå svømmekrabbe_09_20221206_DL2022070_SktAnnae_FrederiksbergVucStx</v>
      </c>
      <c r="J3667" t="str">
        <f>VLOOKUP(MID(C3667,4,6),Datasæt_Analysesystemer!$B$2:$E$69,3,FALSE)</f>
        <v>Blå svømmekrabbe</v>
      </c>
      <c r="K3667" t="str">
        <f t="shared" si="7589"/>
        <v>NK</v>
      </c>
      <c r="L3667" s="7" t="str">
        <f t="shared" ref="L3667:L3730" si="7601">IF(TRIM(E3667)="No Ct","No Ct",E3667)</f>
        <v>No Ct</v>
      </c>
      <c r="M3667" t="str">
        <f t="shared" si="7590"/>
        <v/>
      </c>
      <c r="N3667" t="str">
        <f t="shared" si="7591"/>
        <v/>
      </c>
      <c r="O3667" t="str">
        <f t="shared" si="7592"/>
        <v/>
      </c>
    </row>
    <row r="3668" spans="1:24" x14ac:dyDescent="0.25">
      <c r="A3668" t="s">
        <v>92</v>
      </c>
      <c r="B3668" t="s">
        <v>76</v>
      </c>
      <c r="C3668" t="s">
        <v>93</v>
      </c>
      <c r="D3668">
        <v>0.01</v>
      </c>
      <c r="E3668" t="s">
        <v>1275</v>
      </c>
      <c r="F3668" t="s">
        <v>1307</v>
      </c>
      <c r="G3668" t="str">
        <f t="shared" si="7586"/>
        <v>DL2022070</v>
      </c>
      <c r="H3668" t="str">
        <f t="shared" si="7587"/>
        <v>09</v>
      </c>
      <c r="I3668" t="str">
        <f t="shared" si="7588"/>
        <v>Blå svømmekrabbe_09_20221206_DL2022070_SktAnnae_FrederiksbergVucStx</v>
      </c>
      <c r="J3668" t="str">
        <f>VLOOKUP(MID(C3668,4,6),Datasæt_Analysesystemer!$B$2:$E$69,3,FALSE)</f>
        <v>Blå svømmekrabbe</v>
      </c>
      <c r="K3668" t="str">
        <f t="shared" si="7589"/>
        <v>EP</v>
      </c>
      <c r="L3668" s="7" t="str">
        <f t="shared" si="7601"/>
        <v>No Ct</v>
      </c>
      <c r="M3668" t="str">
        <f t="shared" si="7590"/>
        <v/>
      </c>
      <c r="N3668" t="str">
        <f t="shared" si="7591"/>
        <v/>
      </c>
      <c r="O3668" t="str">
        <f t="shared" si="7592"/>
        <v/>
      </c>
    </row>
    <row r="3669" spans="1:24" x14ac:dyDescent="0.25">
      <c r="A3669" t="s">
        <v>108</v>
      </c>
      <c r="B3669" t="s">
        <v>76</v>
      </c>
      <c r="C3669" t="s">
        <v>93</v>
      </c>
      <c r="D3669">
        <v>0.01</v>
      </c>
      <c r="E3669" t="s">
        <v>1275</v>
      </c>
      <c r="F3669" t="s">
        <v>1307</v>
      </c>
      <c r="G3669" t="str">
        <f t="shared" si="7586"/>
        <v>DL2022070</v>
      </c>
      <c r="H3669" t="str">
        <f t="shared" si="7587"/>
        <v>09</v>
      </c>
      <c r="I3669" t="str">
        <f t="shared" si="7588"/>
        <v>Blå svømmekrabbe_09_20221206_DL2022070_SktAnnae_FrederiksbergVucStx</v>
      </c>
      <c r="J3669" t="str">
        <f>VLOOKUP(MID(C3669,4,6),Datasæt_Analysesystemer!$B$2:$E$69,3,FALSE)</f>
        <v>Blå svømmekrabbe</v>
      </c>
      <c r="K3669" t="str">
        <f t="shared" si="7589"/>
        <v>EP</v>
      </c>
      <c r="L3669" s="7" t="str">
        <f t="shared" si="7601"/>
        <v>No Ct</v>
      </c>
      <c r="M3669" t="str">
        <f t="shared" si="7590"/>
        <v/>
      </c>
      <c r="N3669" t="str">
        <f t="shared" si="7591"/>
        <v/>
      </c>
      <c r="O3669" t="str">
        <f t="shared" si="7592"/>
        <v/>
      </c>
    </row>
    <row r="3670" spans="1:24" x14ac:dyDescent="0.25">
      <c r="A3670" t="s">
        <v>44</v>
      </c>
      <c r="B3670" t="s">
        <v>23</v>
      </c>
      <c r="C3670" t="s">
        <v>45</v>
      </c>
      <c r="D3670">
        <v>0.01</v>
      </c>
      <c r="E3670">
        <v>41.51</v>
      </c>
      <c r="F3670" t="s">
        <v>1307</v>
      </c>
      <c r="G3670" t="str">
        <f t="shared" si="7586"/>
        <v>DL2022070</v>
      </c>
      <c r="H3670" t="str">
        <f t="shared" si="7587"/>
        <v>10</v>
      </c>
      <c r="I3670" t="str">
        <f t="shared" si="7588"/>
        <v>Blå svømmekrabbe_10_20221206_DL2022070_SktAnnae_FrederiksbergVucStx</v>
      </c>
      <c r="J3670" t="str">
        <f>VLOOKUP(MID(C3670,4,6),Datasæt_Analysesystemer!$B$2:$E$69,3,FALSE)</f>
        <v>Blå svømmekrabbe</v>
      </c>
      <c r="K3670" t="str">
        <f t="shared" si="7589"/>
        <v>PK</v>
      </c>
      <c r="L3670" s="7">
        <f t="shared" si="7601"/>
        <v>41.51</v>
      </c>
      <c r="M3670">
        <f t="shared" si="7590"/>
        <v>41.51</v>
      </c>
      <c r="N3670">
        <f t="shared" si="7591"/>
        <v>0</v>
      </c>
      <c r="O3670">
        <f t="shared" si="7592"/>
        <v>0</v>
      </c>
      <c r="Q3670">
        <f t="shared" ref="Q3670" si="7602">IF(L3672="No Ct",0,L3672)</f>
        <v>0</v>
      </c>
      <c r="R3670">
        <f t="shared" ref="R3670" si="7603">IF(L3673="No Ct",0,L3673)</f>
        <v>0</v>
      </c>
      <c r="S3670" t="str">
        <f t="shared" ref="S3670" si="7604">IF(AND(M3670&gt;0,N3670=0),"Valid","Invalid")</f>
        <v>Valid</v>
      </c>
      <c r="T3670" t="str">
        <f t="shared" ref="T3670" si="7605">IF(OR(Q3670&gt;1,R3670&gt;1),"Present","Absent")</f>
        <v>Absent</v>
      </c>
      <c r="U3670" t="str">
        <f t="shared" ref="U3670" si="7606">IF(OR(AND(Q3670&gt;1,Q3670&lt;41),AND(R3670&gt;1,R3670&lt;41)),"Ct&lt;41","Ct&gt;41")</f>
        <v>Ct&gt;41</v>
      </c>
      <c r="V3670" t="str">
        <f t="shared" ref="V3670" si="7607">J3670</f>
        <v>Blå svømmekrabbe</v>
      </c>
      <c r="W3670" t="str">
        <f t="shared" ref="W3670" si="7608">MID(F3670,10,9)</f>
        <v>DL2022070</v>
      </c>
      <c r="X3670" t="str">
        <f t="shared" ref="X3670" si="7609">W3670&amp;"_"&amp;V3670&amp;"_"&amp;S3670&amp;"_"&amp;T3670&amp;"_"&amp;U3670</f>
        <v>DL2022070_Blå svømmekrabbe_Valid_Absent_Ct&gt;41</v>
      </c>
    </row>
    <row r="3671" spans="1:24" x14ac:dyDescent="0.25">
      <c r="A3671" t="s">
        <v>69</v>
      </c>
      <c r="B3671" t="s">
        <v>51</v>
      </c>
      <c r="C3671" t="s">
        <v>70</v>
      </c>
      <c r="D3671">
        <v>0.01</v>
      </c>
      <c r="E3671" t="s">
        <v>1275</v>
      </c>
      <c r="F3671" t="s">
        <v>1307</v>
      </c>
      <c r="G3671" t="str">
        <f t="shared" si="7586"/>
        <v>DL2022070</v>
      </c>
      <c r="H3671" t="str">
        <f t="shared" si="7587"/>
        <v>10</v>
      </c>
      <c r="I3671" t="str">
        <f t="shared" si="7588"/>
        <v>Blå svømmekrabbe_10_20221206_DL2022070_SktAnnae_FrederiksbergVucStx</v>
      </c>
      <c r="J3671" t="str">
        <f>VLOOKUP(MID(C3671,4,6),Datasæt_Analysesystemer!$B$2:$E$69,3,FALSE)</f>
        <v>Blå svømmekrabbe</v>
      </c>
      <c r="K3671" t="str">
        <f t="shared" si="7589"/>
        <v>NK</v>
      </c>
      <c r="L3671" s="7" t="str">
        <f t="shared" si="7601"/>
        <v>No Ct</v>
      </c>
      <c r="M3671" t="str">
        <f t="shared" si="7590"/>
        <v/>
      </c>
      <c r="N3671" t="str">
        <f t="shared" si="7591"/>
        <v/>
      </c>
      <c r="O3671" t="str">
        <f t="shared" si="7592"/>
        <v/>
      </c>
    </row>
    <row r="3672" spans="1:24" x14ac:dyDescent="0.25">
      <c r="A3672" t="s">
        <v>94</v>
      </c>
      <c r="B3672" t="s">
        <v>76</v>
      </c>
      <c r="C3672" t="s">
        <v>95</v>
      </c>
      <c r="D3672">
        <v>0.01</v>
      </c>
      <c r="E3672" t="s">
        <v>1275</v>
      </c>
      <c r="F3672" t="s">
        <v>1307</v>
      </c>
      <c r="G3672" t="str">
        <f t="shared" si="7586"/>
        <v>DL2022070</v>
      </c>
      <c r="H3672" t="str">
        <f t="shared" si="7587"/>
        <v>10</v>
      </c>
      <c r="I3672" t="str">
        <f t="shared" si="7588"/>
        <v>Blå svømmekrabbe_10_20221206_DL2022070_SktAnnae_FrederiksbergVucStx</v>
      </c>
      <c r="J3672" t="str">
        <f>VLOOKUP(MID(C3672,4,6),Datasæt_Analysesystemer!$B$2:$E$69,3,FALSE)</f>
        <v>Blå svømmekrabbe</v>
      </c>
      <c r="K3672" t="str">
        <f t="shared" si="7589"/>
        <v>EP</v>
      </c>
      <c r="L3672" s="7" t="str">
        <f t="shared" si="7601"/>
        <v>No Ct</v>
      </c>
      <c r="M3672" t="str">
        <f t="shared" si="7590"/>
        <v/>
      </c>
      <c r="N3672" t="str">
        <f t="shared" si="7591"/>
        <v/>
      </c>
      <c r="O3672" t="str">
        <f t="shared" si="7592"/>
        <v/>
      </c>
    </row>
    <row r="3673" spans="1:24" x14ac:dyDescent="0.25">
      <c r="A3673" t="s">
        <v>109</v>
      </c>
      <c r="B3673" t="s">
        <v>76</v>
      </c>
      <c r="C3673" t="s">
        <v>95</v>
      </c>
      <c r="D3673">
        <v>0.01</v>
      </c>
      <c r="E3673" t="s">
        <v>1275</v>
      </c>
      <c r="F3673" t="s">
        <v>1307</v>
      </c>
      <c r="G3673" t="str">
        <f t="shared" si="7586"/>
        <v>DL2022070</v>
      </c>
      <c r="H3673" t="str">
        <f t="shared" si="7587"/>
        <v>10</v>
      </c>
      <c r="I3673" t="str">
        <f t="shared" si="7588"/>
        <v>Blå svømmekrabbe_10_20221206_DL2022070_SktAnnae_FrederiksbergVucStx</v>
      </c>
      <c r="J3673" t="str">
        <f>VLOOKUP(MID(C3673,4,6),Datasæt_Analysesystemer!$B$2:$E$69,3,FALSE)</f>
        <v>Blå svømmekrabbe</v>
      </c>
      <c r="K3673" t="str">
        <f t="shared" si="7589"/>
        <v>EP</v>
      </c>
      <c r="L3673" s="7" t="str">
        <f t="shared" si="7601"/>
        <v>No Ct</v>
      </c>
      <c r="M3673" t="str">
        <f t="shared" si="7590"/>
        <v/>
      </c>
      <c r="N3673" t="str">
        <f t="shared" si="7591"/>
        <v/>
      </c>
      <c r="O3673" t="str">
        <f t="shared" si="7592"/>
        <v/>
      </c>
    </row>
    <row r="3674" spans="1:24" x14ac:dyDescent="0.25">
      <c r="A3674" t="s">
        <v>46</v>
      </c>
      <c r="B3674" t="s">
        <v>23</v>
      </c>
      <c r="C3674" t="s">
        <v>47</v>
      </c>
      <c r="D3674">
        <v>0.01</v>
      </c>
      <c r="E3674">
        <v>34.43</v>
      </c>
      <c r="F3674" t="s">
        <v>1307</v>
      </c>
      <c r="G3674" t="str">
        <f t="shared" si="7586"/>
        <v>DL2022070</v>
      </c>
      <c r="H3674" t="str">
        <f t="shared" si="7587"/>
        <v>11</v>
      </c>
      <c r="I3674" t="str">
        <f t="shared" si="7588"/>
        <v>Amerikansk ribbegople_11_20221206_DL2022070_SktAnnae_FrederiksbergVucStx</v>
      </c>
      <c r="J3674" t="str">
        <f>VLOOKUP(MID(C3674,4,6),Datasæt_Analysesystemer!$B$2:$E$69,3,FALSE)</f>
        <v>Amerikansk ribbegople</v>
      </c>
      <c r="K3674" t="str">
        <f t="shared" si="7589"/>
        <v>PK</v>
      </c>
      <c r="L3674" s="7">
        <f t="shared" si="7601"/>
        <v>34.43</v>
      </c>
      <c r="M3674">
        <f t="shared" si="7590"/>
        <v>34.43</v>
      </c>
      <c r="N3674">
        <f t="shared" si="7591"/>
        <v>0</v>
      </c>
      <c r="O3674">
        <f t="shared" si="7592"/>
        <v>78.27000000000001</v>
      </c>
      <c r="Q3674">
        <f t="shared" ref="Q3674" si="7610">IF(L3676="No Ct",0,L3676)</f>
        <v>38.81</v>
      </c>
      <c r="R3674">
        <f t="shared" ref="R3674" si="7611">IF(L3677="No Ct",0,L3677)</f>
        <v>39.46</v>
      </c>
      <c r="S3674" t="str">
        <f t="shared" ref="S3674" si="7612">IF(AND(M3674&gt;0,N3674=0),"Valid","Invalid")</f>
        <v>Valid</v>
      </c>
      <c r="T3674" t="str">
        <f t="shared" ref="T3674" si="7613">IF(OR(Q3674&gt;1,R3674&gt;1),"Present","Absent")</f>
        <v>Present</v>
      </c>
      <c r="U3674" t="str">
        <f t="shared" ref="U3674" si="7614">IF(OR(AND(Q3674&gt;1,Q3674&lt;41),AND(R3674&gt;1,R3674&lt;41)),"Ct&lt;41","Ct&gt;41")</f>
        <v>Ct&lt;41</v>
      </c>
      <c r="V3674" t="str">
        <f t="shared" ref="V3674" si="7615">J3674</f>
        <v>Amerikansk ribbegople</v>
      </c>
      <c r="W3674" t="str">
        <f t="shared" ref="W3674" si="7616">MID(F3674,10,9)</f>
        <v>DL2022070</v>
      </c>
      <c r="X3674" t="str">
        <f t="shared" ref="X3674" si="7617">W3674&amp;"_"&amp;V3674&amp;"_"&amp;S3674&amp;"_"&amp;T3674&amp;"_"&amp;U3674</f>
        <v>DL2022070_Amerikansk ribbegople_Valid_Present_Ct&lt;41</v>
      </c>
    </row>
    <row r="3675" spans="1:24" x14ac:dyDescent="0.25">
      <c r="A3675" t="s">
        <v>71</v>
      </c>
      <c r="B3675" t="s">
        <v>51</v>
      </c>
      <c r="C3675" t="s">
        <v>72</v>
      </c>
      <c r="D3675">
        <v>0.01</v>
      </c>
      <c r="E3675" t="s">
        <v>1275</v>
      </c>
      <c r="F3675" t="s">
        <v>1307</v>
      </c>
      <c r="G3675" t="str">
        <f t="shared" si="7586"/>
        <v>DL2022070</v>
      </c>
      <c r="H3675" t="str">
        <f t="shared" si="7587"/>
        <v>11</v>
      </c>
      <c r="I3675" t="str">
        <f t="shared" si="7588"/>
        <v>Amerikansk ribbegople_11_20221206_DL2022070_SktAnnae_FrederiksbergVucStx</v>
      </c>
      <c r="J3675" t="str">
        <f>VLOOKUP(MID(C3675,4,6),Datasæt_Analysesystemer!$B$2:$E$69,3,FALSE)</f>
        <v>Amerikansk ribbegople</v>
      </c>
      <c r="K3675" t="str">
        <f t="shared" si="7589"/>
        <v>NK</v>
      </c>
      <c r="L3675" s="7" t="str">
        <f t="shared" si="7601"/>
        <v>No Ct</v>
      </c>
      <c r="M3675" t="str">
        <f t="shared" si="7590"/>
        <v/>
      </c>
      <c r="N3675" t="str">
        <f t="shared" si="7591"/>
        <v/>
      </c>
      <c r="O3675" t="str">
        <f t="shared" si="7592"/>
        <v/>
      </c>
    </row>
    <row r="3676" spans="1:24" x14ac:dyDescent="0.25">
      <c r="A3676" t="s">
        <v>96</v>
      </c>
      <c r="B3676" t="s">
        <v>76</v>
      </c>
      <c r="C3676" t="s">
        <v>97</v>
      </c>
      <c r="D3676">
        <v>0.01</v>
      </c>
      <c r="E3676">
        <v>38.81</v>
      </c>
      <c r="F3676" t="s">
        <v>1307</v>
      </c>
      <c r="G3676" t="str">
        <f t="shared" si="7586"/>
        <v>DL2022070</v>
      </c>
      <c r="H3676" t="str">
        <f t="shared" si="7587"/>
        <v>11</v>
      </c>
      <c r="I3676" t="str">
        <f t="shared" si="7588"/>
        <v>Amerikansk ribbegople_11_20221206_DL2022070_SktAnnae_FrederiksbergVucStx</v>
      </c>
      <c r="J3676" t="str">
        <f>VLOOKUP(MID(C3676,4,6),Datasæt_Analysesystemer!$B$2:$E$69,3,FALSE)</f>
        <v>Amerikansk ribbegople</v>
      </c>
      <c r="K3676" t="str">
        <f t="shared" si="7589"/>
        <v>EP</v>
      </c>
      <c r="L3676" s="7">
        <f t="shared" si="7601"/>
        <v>38.81</v>
      </c>
      <c r="M3676" t="str">
        <f t="shared" si="7590"/>
        <v/>
      </c>
      <c r="N3676" t="str">
        <f t="shared" si="7591"/>
        <v/>
      </c>
      <c r="O3676" t="str">
        <f t="shared" si="7592"/>
        <v/>
      </c>
    </row>
    <row r="3677" spans="1:24" x14ac:dyDescent="0.25">
      <c r="A3677" t="s">
        <v>110</v>
      </c>
      <c r="B3677" t="s">
        <v>76</v>
      </c>
      <c r="C3677" t="s">
        <v>97</v>
      </c>
      <c r="D3677">
        <v>0.01</v>
      </c>
      <c r="E3677">
        <v>39.46</v>
      </c>
      <c r="F3677" t="s">
        <v>1307</v>
      </c>
      <c r="G3677" t="str">
        <f t="shared" si="7586"/>
        <v>DL2022070</v>
      </c>
      <c r="H3677" t="str">
        <f t="shared" si="7587"/>
        <v>11</v>
      </c>
      <c r="I3677" t="str">
        <f t="shared" si="7588"/>
        <v>Amerikansk ribbegople_11_20221206_DL2022070_SktAnnae_FrederiksbergVucStx</v>
      </c>
      <c r="J3677" t="str">
        <f>VLOOKUP(MID(C3677,4,6),Datasæt_Analysesystemer!$B$2:$E$69,3,FALSE)</f>
        <v>Amerikansk ribbegople</v>
      </c>
      <c r="K3677" t="str">
        <f t="shared" si="7589"/>
        <v>EP</v>
      </c>
      <c r="L3677" s="7">
        <f t="shared" si="7601"/>
        <v>39.46</v>
      </c>
      <c r="M3677" t="str">
        <f t="shared" si="7590"/>
        <v/>
      </c>
      <c r="N3677" t="str">
        <f t="shared" si="7591"/>
        <v/>
      </c>
      <c r="O3677" t="str">
        <f t="shared" si="7592"/>
        <v/>
      </c>
    </row>
    <row r="3678" spans="1:24" x14ac:dyDescent="0.25">
      <c r="A3678" t="s">
        <v>48</v>
      </c>
      <c r="B3678" t="s">
        <v>23</v>
      </c>
      <c r="C3678" t="s">
        <v>49</v>
      </c>
      <c r="D3678">
        <v>0.01</v>
      </c>
      <c r="E3678" t="s">
        <v>1275</v>
      </c>
      <c r="F3678" t="s">
        <v>1307</v>
      </c>
      <c r="G3678" t="str">
        <f t="shared" si="7586"/>
        <v>DL2022070</v>
      </c>
      <c r="H3678" t="str">
        <f t="shared" si="7587"/>
        <v>12</v>
      </c>
      <c r="I3678" t="str">
        <f t="shared" si="7588"/>
        <v>Amerikansk ribbegople_12_20221206_DL2022070_SktAnnae_FrederiksbergVucStx</v>
      </c>
      <c r="J3678" t="str">
        <f>VLOOKUP(MID(C3678,4,6),Datasæt_Analysesystemer!$B$2:$E$69,3,FALSE)</f>
        <v>Amerikansk ribbegople</v>
      </c>
      <c r="K3678" t="str">
        <f t="shared" si="7589"/>
        <v>PK</v>
      </c>
      <c r="L3678" s="7" t="str">
        <f t="shared" si="7601"/>
        <v>No Ct</v>
      </c>
      <c r="M3678">
        <f t="shared" si="7590"/>
        <v>0</v>
      </c>
      <c r="N3678">
        <f t="shared" si="7591"/>
        <v>0</v>
      </c>
      <c r="O3678">
        <f t="shared" si="7592"/>
        <v>0</v>
      </c>
      <c r="Q3678">
        <f t="shared" ref="Q3678" si="7618">IF(L3680="No Ct",0,L3680)</f>
        <v>0</v>
      </c>
      <c r="R3678">
        <f t="shared" ref="R3678" si="7619">IF(L3681="No Ct",0,L3681)</f>
        <v>0</v>
      </c>
      <c r="S3678" t="str">
        <f t="shared" ref="S3678" si="7620">IF(AND(M3678&gt;0,N3678=0),"Valid","Invalid")</f>
        <v>Invalid</v>
      </c>
      <c r="T3678" t="str">
        <f t="shared" ref="T3678" si="7621">IF(OR(Q3678&gt;1,R3678&gt;1),"Present","Absent")</f>
        <v>Absent</v>
      </c>
      <c r="U3678" t="str">
        <f t="shared" ref="U3678" si="7622">IF(OR(AND(Q3678&gt;1,Q3678&lt;41),AND(R3678&gt;1,R3678&lt;41)),"Ct&lt;41","Ct&gt;41")</f>
        <v>Ct&gt;41</v>
      </c>
      <c r="V3678" t="str">
        <f t="shared" ref="V3678" si="7623">J3678</f>
        <v>Amerikansk ribbegople</v>
      </c>
      <c r="W3678" t="str">
        <f t="shared" ref="W3678" si="7624">MID(F3678,10,9)</f>
        <v>DL2022070</v>
      </c>
      <c r="X3678" t="str">
        <f t="shared" ref="X3678" si="7625">W3678&amp;"_"&amp;V3678&amp;"_"&amp;S3678&amp;"_"&amp;T3678&amp;"_"&amp;U3678</f>
        <v>DL2022070_Amerikansk ribbegople_Invalid_Absent_Ct&gt;41</v>
      </c>
    </row>
    <row r="3679" spans="1:24" x14ac:dyDescent="0.25">
      <c r="A3679" t="s">
        <v>73</v>
      </c>
      <c r="B3679" t="s">
        <v>51</v>
      </c>
      <c r="C3679" t="s">
        <v>74</v>
      </c>
      <c r="D3679">
        <v>0.01</v>
      </c>
      <c r="E3679" t="s">
        <v>1275</v>
      </c>
      <c r="F3679" t="s">
        <v>1307</v>
      </c>
      <c r="G3679" t="str">
        <f t="shared" si="7586"/>
        <v>DL2022070</v>
      </c>
      <c r="H3679" t="str">
        <f t="shared" si="7587"/>
        <v>12</v>
      </c>
      <c r="I3679" t="str">
        <f t="shared" si="7588"/>
        <v>Amerikansk ribbegople_12_20221206_DL2022070_SktAnnae_FrederiksbergVucStx</v>
      </c>
      <c r="J3679" t="str">
        <f>VLOOKUP(MID(C3679,4,6),Datasæt_Analysesystemer!$B$2:$E$69,3,FALSE)</f>
        <v>Amerikansk ribbegople</v>
      </c>
      <c r="K3679" t="str">
        <f t="shared" si="7589"/>
        <v>NK</v>
      </c>
      <c r="L3679" s="7" t="str">
        <f t="shared" si="7601"/>
        <v>No Ct</v>
      </c>
      <c r="M3679" t="str">
        <f t="shared" si="7590"/>
        <v/>
      </c>
      <c r="N3679" t="str">
        <f t="shared" si="7591"/>
        <v/>
      </c>
      <c r="O3679" t="str">
        <f t="shared" si="7592"/>
        <v/>
      </c>
    </row>
    <row r="3680" spans="1:24" x14ac:dyDescent="0.25">
      <c r="A3680" t="s">
        <v>98</v>
      </c>
      <c r="B3680" t="s">
        <v>76</v>
      </c>
      <c r="C3680" t="s">
        <v>99</v>
      </c>
      <c r="D3680">
        <v>0.01</v>
      </c>
      <c r="E3680" t="s">
        <v>1275</v>
      </c>
      <c r="F3680" t="s">
        <v>1307</v>
      </c>
      <c r="G3680" t="str">
        <f t="shared" si="7586"/>
        <v>DL2022070</v>
      </c>
      <c r="H3680" t="str">
        <f t="shared" si="7587"/>
        <v>12</v>
      </c>
      <c r="I3680" t="str">
        <f t="shared" si="7588"/>
        <v>Amerikansk ribbegople_12_20221206_DL2022070_SktAnnae_FrederiksbergVucStx</v>
      </c>
      <c r="J3680" t="str">
        <f>VLOOKUP(MID(C3680,4,6),Datasæt_Analysesystemer!$B$2:$E$69,3,FALSE)</f>
        <v>Amerikansk ribbegople</v>
      </c>
      <c r="K3680" t="str">
        <f t="shared" si="7589"/>
        <v>EP</v>
      </c>
      <c r="L3680" s="7" t="str">
        <f t="shared" si="7601"/>
        <v>No Ct</v>
      </c>
      <c r="M3680" t="str">
        <f t="shared" si="7590"/>
        <v/>
      </c>
      <c r="N3680" t="str">
        <f t="shared" si="7591"/>
        <v/>
      </c>
      <c r="O3680" t="str">
        <f t="shared" si="7592"/>
        <v/>
      </c>
    </row>
    <row r="3681" spans="1:24" x14ac:dyDescent="0.25">
      <c r="A3681" t="s">
        <v>111</v>
      </c>
      <c r="B3681" t="s">
        <v>76</v>
      </c>
      <c r="C3681" t="s">
        <v>99</v>
      </c>
      <c r="D3681">
        <v>0.01</v>
      </c>
      <c r="E3681" t="s">
        <v>1275</v>
      </c>
      <c r="F3681" t="s">
        <v>1307</v>
      </c>
      <c r="G3681" t="str">
        <f t="shared" si="7586"/>
        <v>DL2022070</v>
      </c>
      <c r="H3681" t="str">
        <f t="shared" si="7587"/>
        <v>12</v>
      </c>
      <c r="I3681" t="str">
        <f t="shared" si="7588"/>
        <v>Amerikansk ribbegople_12_20221206_DL2022070_SktAnnae_FrederiksbergVucStx</v>
      </c>
      <c r="J3681" t="str">
        <f>VLOOKUP(MID(C3681,4,6),Datasæt_Analysesystemer!$B$2:$E$69,3,FALSE)</f>
        <v>Amerikansk ribbegople</v>
      </c>
      <c r="K3681" t="str">
        <f t="shared" si="7589"/>
        <v>EP</v>
      </c>
      <c r="L3681" s="7" t="str">
        <f t="shared" si="7601"/>
        <v>No Ct</v>
      </c>
      <c r="M3681" t="str">
        <f t="shared" si="7590"/>
        <v/>
      </c>
      <c r="N3681" t="str">
        <f t="shared" si="7591"/>
        <v/>
      </c>
      <c r="O3681" t="str">
        <f t="shared" si="7592"/>
        <v/>
      </c>
    </row>
    <row r="3682" spans="1:24" x14ac:dyDescent="0.25">
      <c r="A3682" t="s">
        <v>172</v>
      </c>
      <c r="B3682" t="s">
        <v>23</v>
      </c>
      <c r="C3682" t="s">
        <v>173</v>
      </c>
      <c r="D3682">
        <v>0.01</v>
      </c>
      <c r="E3682" t="s">
        <v>1275</v>
      </c>
      <c r="F3682" t="s">
        <v>1307</v>
      </c>
      <c r="G3682" t="str">
        <f t="shared" si="7586"/>
        <v>DL2022070</v>
      </c>
      <c r="H3682" t="str">
        <f t="shared" si="7587"/>
        <v>13</v>
      </c>
      <c r="I3682" t="str">
        <f t="shared" si="7588"/>
        <v>Penselklippekrabbe_13_20221206_DL2022070_SktAnnae_FrederiksbergVucStx</v>
      </c>
      <c r="J3682" t="str">
        <f>VLOOKUP(MID(C3682,4,6),Datasæt_Analysesystemer!$B$2:$E$69,3,FALSE)</f>
        <v>Penselklippekrabbe</v>
      </c>
      <c r="K3682" t="str">
        <f t="shared" si="7589"/>
        <v>PK</v>
      </c>
      <c r="L3682" s="7" t="str">
        <f t="shared" si="7601"/>
        <v>No Ct</v>
      </c>
      <c r="M3682">
        <f t="shared" si="7590"/>
        <v>0</v>
      </c>
      <c r="N3682">
        <f t="shared" si="7591"/>
        <v>0</v>
      </c>
      <c r="O3682">
        <f t="shared" si="7592"/>
        <v>0</v>
      </c>
      <c r="Q3682">
        <f t="shared" ref="Q3682" si="7626">IF(L3684="No Ct",0,L3684)</f>
        <v>0</v>
      </c>
      <c r="R3682">
        <f t="shared" ref="R3682" si="7627">IF(L3685="No Ct",0,L3685)</f>
        <v>0</v>
      </c>
      <c r="S3682" t="str">
        <f t="shared" ref="S3682" si="7628">IF(AND(M3682&gt;0,N3682=0),"Valid","Invalid")</f>
        <v>Invalid</v>
      </c>
      <c r="T3682" t="str">
        <f t="shared" ref="T3682" si="7629">IF(OR(Q3682&gt;1,R3682&gt;1),"Present","Absent")</f>
        <v>Absent</v>
      </c>
      <c r="U3682" t="str">
        <f t="shared" ref="U3682" si="7630">IF(OR(AND(Q3682&gt;1,Q3682&lt;41),AND(R3682&gt;1,R3682&lt;41)),"Ct&lt;41","Ct&gt;41")</f>
        <v>Ct&gt;41</v>
      </c>
      <c r="V3682" t="str">
        <f t="shared" ref="V3682" si="7631">J3682</f>
        <v>Penselklippekrabbe</v>
      </c>
      <c r="W3682" t="str">
        <f t="shared" ref="W3682" si="7632">MID(F3682,10,9)</f>
        <v>DL2022070</v>
      </c>
      <c r="X3682" t="str">
        <f t="shared" ref="X3682" si="7633">W3682&amp;"_"&amp;V3682&amp;"_"&amp;S3682&amp;"_"&amp;T3682&amp;"_"&amp;U3682</f>
        <v>DL2022070_Penselklippekrabbe_Invalid_Absent_Ct&gt;41</v>
      </c>
    </row>
    <row r="3683" spans="1:24" x14ac:dyDescent="0.25">
      <c r="A3683" t="s">
        <v>148</v>
      </c>
      <c r="B3683" t="s">
        <v>51</v>
      </c>
      <c r="C3683" t="s">
        <v>149</v>
      </c>
      <c r="D3683">
        <v>0.01</v>
      </c>
      <c r="E3683" t="s">
        <v>1275</v>
      </c>
      <c r="F3683" t="s">
        <v>1307</v>
      </c>
      <c r="G3683" t="str">
        <f t="shared" si="7586"/>
        <v>DL2022070</v>
      </c>
      <c r="H3683" t="str">
        <f t="shared" si="7587"/>
        <v>13</v>
      </c>
      <c r="I3683" t="str">
        <f t="shared" si="7588"/>
        <v>Penselklippekrabbe_13_20221206_DL2022070_SktAnnae_FrederiksbergVucStx</v>
      </c>
      <c r="J3683" t="str">
        <f>VLOOKUP(MID(C3683,4,6),Datasæt_Analysesystemer!$B$2:$E$69,3,FALSE)</f>
        <v>Penselklippekrabbe</v>
      </c>
      <c r="K3683" t="str">
        <f t="shared" si="7589"/>
        <v>NK</v>
      </c>
      <c r="L3683" s="7" t="str">
        <f t="shared" si="7601"/>
        <v>No Ct</v>
      </c>
      <c r="M3683" t="str">
        <f t="shared" si="7590"/>
        <v/>
      </c>
      <c r="N3683" t="str">
        <f t="shared" si="7591"/>
        <v/>
      </c>
      <c r="O3683" t="str">
        <f t="shared" si="7592"/>
        <v/>
      </c>
    </row>
    <row r="3684" spans="1:24" x14ac:dyDescent="0.25">
      <c r="A3684" t="s">
        <v>112</v>
      </c>
      <c r="B3684" t="s">
        <v>76</v>
      </c>
      <c r="C3684" t="s">
        <v>113</v>
      </c>
      <c r="D3684">
        <v>0.01</v>
      </c>
      <c r="E3684" t="s">
        <v>1275</v>
      </c>
      <c r="F3684" t="s">
        <v>1307</v>
      </c>
      <c r="G3684" t="str">
        <f t="shared" si="7586"/>
        <v>DL2022070</v>
      </c>
      <c r="H3684" t="str">
        <f t="shared" si="7587"/>
        <v>13</v>
      </c>
      <c r="I3684" t="str">
        <f t="shared" si="7588"/>
        <v>Penselklippekrabbe_13_20221206_DL2022070_SktAnnae_FrederiksbergVucStx</v>
      </c>
      <c r="J3684" t="str">
        <f>VLOOKUP(MID(C3684,4,6),Datasæt_Analysesystemer!$B$2:$E$69,3,FALSE)</f>
        <v>Penselklippekrabbe</v>
      </c>
      <c r="K3684" t="str">
        <f t="shared" si="7589"/>
        <v>EP</v>
      </c>
      <c r="L3684" s="7" t="str">
        <f t="shared" si="7601"/>
        <v>No Ct</v>
      </c>
      <c r="M3684" t="str">
        <f t="shared" si="7590"/>
        <v/>
      </c>
      <c r="N3684" t="str">
        <f t="shared" si="7591"/>
        <v/>
      </c>
      <c r="O3684" t="str">
        <f t="shared" si="7592"/>
        <v/>
      </c>
    </row>
    <row r="3685" spans="1:24" x14ac:dyDescent="0.25">
      <c r="A3685" t="s">
        <v>136</v>
      </c>
      <c r="B3685" t="s">
        <v>76</v>
      </c>
      <c r="C3685" t="s">
        <v>113</v>
      </c>
      <c r="D3685">
        <v>0.01</v>
      </c>
      <c r="E3685" t="s">
        <v>1275</v>
      </c>
      <c r="F3685" t="s">
        <v>1307</v>
      </c>
      <c r="G3685" t="str">
        <f t="shared" si="7586"/>
        <v>DL2022070</v>
      </c>
      <c r="H3685" t="str">
        <f t="shared" si="7587"/>
        <v>13</v>
      </c>
      <c r="I3685" t="str">
        <f t="shared" si="7588"/>
        <v>Penselklippekrabbe_13_20221206_DL2022070_SktAnnae_FrederiksbergVucStx</v>
      </c>
      <c r="J3685" t="str">
        <f>VLOOKUP(MID(C3685,4,6),Datasæt_Analysesystemer!$B$2:$E$69,3,FALSE)</f>
        <v>Penselklippekrabbe</v>
      </c>
      <c r="K3685" t="str">
        <f t="shared" si="7589"/>
        <v>EP</v>
      </c>
      <c r="L3685" s="7" t="str">
        <f t="shared" si="7601"/>
        <v>No Ct</v>
      </c>
      <c r="M3685" t="str">
        <f t="shared" si="7590"/>
        <v/>
      </c>
      <c r="N3685" t="str">
        <f t="shared" si="7591"/>
        <v/>
      </c>
      <c r="O3685" t="str">
        <f t="shared" si="7592"/>
        <v/>
      </c>
    </row>
    <row r="3686" spans="1:24" x14ac:dyDescent="0.25">
      <c r="A3686" t="s">
        <v>174</v>
      </c>
      <c r="B3686" t="s">
        <v>23</v>
      </c>
      <c r="C3686" t="s">
        <v>175</v>
      </c>
      <c r="D3686">
        <v>0.01</v>
      </c>
      <c r="E3686" t="s">
        <v>1275</v>
      </c>
      <c r="F3686" t="s">
        <v>1307</v>
      </c>
      <c r="G3686" t="str">
        <f t="shared" si="7586"/>
        <v>DL2022070</v>
      </c>
      <c r="H3686" t="str">
        <f t="shared" si="7587"/>
        <v>14</v>
      </c>
      <c r="I3686" t="str">
        <f t="shared" si="7588"/>
        <v>Penselklippekrabbe_14_20221206_DL2022070_SktAnnae_FrederiksbergVucStx</v>
      </c>
      <c r="J3686" t="str">
        <f>VLOOKUP(MID(C3686,4,6),Datasæt_Analysesystemer!$B$2:$E$69,3,FALSE)</f>
        <v>Penselklippekrabbe</v>
      </c>
      <c r="K3686" t="str">
        <f t="shared" si="7589"/>
        <v>PK</v>
      </c>
      <c r="L3686" s="7" t="str">
        <f t="shared" si="7601"/>
        <v>No Ct</v>
      </c>
      <c r="M3686">
        <f t="shared" si="7590"/>
        <v>0</v>
      </c>
      <c r="N3686">
        <f t="shared" si="7591"/>
        <v>0</v>
      </c>
      <c r="O3686">
        <f t="shared" si="7592"/>
        <v>0</v>
      </c>
      <c r="Q3686">
        <f t="shared" ref="Q3686" si="7634">IF(L3688="No Ct",0,L3688)</f>
        <v>0</v>
      </c>
      <c r="R3686">
        <f t="shared" ref="R3686" si="7635">IF(L3689="No Ct",0,L3689)</f>
        <v>0</v>
      </c>
      <c r="S3686" t="str">
        <f t="shared" ref="S3686" si="7636">IF(AND(M3686&gt;0,N3686=0),"Valid","Invalid")</f>
        <v>Invalid</v>
      </c>
      <c r="T3686" t="str">
        <f t="shared" ref="T3686" si="7637">IF(OR(Q3686&gt;1,R3686&gt;1),"Present","Absent")</f>
        <v>Absent</v>
      </c>
      <c r="U3686" t="str">
        <f t="shared" ref="U3686" si="7638">IF(OR(AND(Q3686&gt;1,Q3686&lt;41),AND(R3686&gt;1,R3686&lt;41)),"Ct&lt;41","Ct&gt;41")</f>
        <v>Ct&gt;41</v>
      </c>
      <c r="V3686" t="str">
        <f t="shared" ref="V3686" si="7639">J3686</f>
        <v>Penselklippekrabbe</v>
      </c>
      <c r="W3686" t="str">
        <f t="shared" ref="W3686" si="7640">MID(F3686,10,9)</f>
        <v>DL2022070</v>
      </c>
      <c r="X3686" t="str">
        <f t="shared" ref="X3686" si="7641">W3686&amp;"_"&amp;V3686&amp;"_"&amp;S3686&amp;"_"&amp;T3686&amp;"_"&amp;U3686</f>
        <v>DL2022070_Penselklippekrabbe_Invalid_Absent_Ct&gt;41</v>
      </c>
    </row>
    <row r="3687" spans="1:24" x14ac:dyDescent="0.25">
      <c r="A3687" t="s">
        <v>150</v>
      </c>
      <c r="B3687" t="s">
        <v>51</v>
      </c>
      <c r="C3687" t="s">
        <v>151</v>
      </c>
      <c r="D3687">
        <v>0.01</v>
      </c>
      <c r="E3687" t="s">
        <v>1275</v>
      </c>
      <c r="F3687" t="s">
        <v>1307</v>
      </c>
      <c r="G3687" t="str">
        <f t="shared" si="7586"/>
        <v>DL2022070</v>
      </c>
      <c r="H3687" t="str">
        <f t="shared" si="7587"/>
        <v>14</v>
      </c>
      <c r="I3687" t="str">
        <f t="shared" si="7588"/>
        <v>Penselklippekrabbe_14_20221206_DL2022070_SktAnnae_FrederiksbergVucStx</v>
      </c>
      <c r="J3687" t="str">
        <f>VLOOKUP(MID(C3687,4,6),Datasæt_Analysesystemer!$B$2:$E$69,3,FALSE)</f>
        <v>Penselklippekrabbe</v>
      </c>
      <c r="K3687" t="str">
        <f t="shared" si="7589"/>
        <v>NK</v>
      </c>
      <c r="L3687" s="7" t="str">
        <f t="shared" si="7601"/>
        <v>No Ct</v>
      </c>
      <c r="M3687" t="str">
        <f t="shared" si="7590"/>
        <v/>
      </c>
      <c r="N3687" t="str">
        <f t="shared" si="7591"/>
        <v/>
      </c>
      <c r="O3687" t="str">
        <f t="shared" si="7592"/>
        <v/>
      </c>
    </row>
    <row r="3688" spans="1:24" x14ac:dyDescent="0.25">
      <c r="A3688" t="s">
        <v>114</v>
      </c>
      <c r="B3688" t="s">
        <v>76</v>
      </c>
      <c r="C3688" t="s">
        <v>115</v>
      </c>
      <c r="D3688">
        <v>0.01</v>
      </c>
      <c r="E3688" t="s">
        <v>1275</v>
      </c>
      <c r="F3688" t="s">
        <v>1307</v>
      </c>
      <c r="G3688" t="str">
        <f t="shared" si="7586"/>
        <v>DL2022070</v>
      </c>
      <c r="H3688" t="str">
        <f t="shared" si="7587"/>
        <v>14</v>
      </c>
      <c r="I3688" t="str">
        <f t="shared" si="7588"/>
        <v>Penselklippekrabbe_14_20221206_DL2022070_SktAnnae_FrederiksbergVucStx</v>
      </c>
      <c r="J3688" t="str">
        <f>VLOOKUP(MID(C3688,4,6),Datasæt_Analysesystemer!$B$2:$E$69,3,FALSE)</f>
        <v>Penselklippekrabbe</v>
      </c>
      <c r="K3688" t="str">
        <f t="shared" si="7589"/>
        <v>EP</v>
      </c>
      <c r="L3688" s="7" t="str">
        <f t="shared" si="7601"/>
        <v>No Ct</v>
      </c>
      <c r="M3688" t="str">
        <f t="shared" si="7590"/>
        <v/>
      </c>
      <c r="N3688" t="str">
        <f t="shared" si="7591"/>
        <v/>
      </c>
      <c r="O3688" t="str">
        <f t="shared" si="7592"/>
        <v/>
      </c>
    </row>
    <row r="3689" spans="1:24" x14ac:dyDescent="0.25">
      <c r="A3689" t="s">
        <v>137</v>
      </c>
      <c r="B3689" t="s">
        <v>76</v>
      </c>
      <c r="C3689" t="s">
        <v>115</v>
      </c>
      <c r="D3689">
        <v>0.01</v>
      </c>
      <c r="E3689" t="s">
        <v>1275</v>
      </c>
      <c r="F3689" t="s">
        <v>1307</v>
      </c>
      <c r="G3689" t="str">
        <f t="shared" si="7586"/>
        <v>DL2022070</v>
      </c>
      <c r="H3689" t="str">
        <f t="shared" si="7587"/>
        <v>14</v>
      </c>
      <c r="I3689" t="str">
        <f t="shared" si="7588"/>
        <v>Penselklippekrabbe_14_20221206_DL2022070_SktAnnae_FrederiksbergVucStx</v>
      </c>
      <c r="J3689" t="str">
        <f>VLOOKUP(MID(C3689,4,6),Datasæt_Analysesystemer!$B$2:$E$69,3,FALSE)</f>
        <v>Penselklippekrabbe</v>
      </c>
      <c r="K3689" t="str">
        <f t="shared" si="7589"/>
        <v>EP</v>
      </c>
      <c r="L3689" s="7" t="str">
        <f t="shared" si="7601"/>
        <v>No Ct</v>
      </c>
      <c r="M3689" t="str">
        <f t="shared" si="7590"/>
        <v/>
      </c>
      <c r="N3689" t="str">
        <f t="shared" si="7591"/>
        <v/>
      </c>
      <c r="O3689" t="str">
        <f t="shared" si="7592"/>
        <v/>
      </c>
    </row>
    <row r="3690" spans="1:24" x14ac:dyDescent="0.25">
      <c r="A3690" t="s">
        <v>176</v>
      </c>
      <c r="B3690" t="s">
        <v>23</v>
      </c>
      <c r="C3690" t="s">
        <v>177</v>
      </c>
      <c r="D3690">
        <v>0.01</v>
      </c>
      <c r="E3690" t="s">
        <v>1275</v>
      </c>
      <c r="F3690" t="s">
        <v>1307</v>
      </c>
      <c r="G3690" t="str">
        <f t="shared" si="7586"/>
        <v>DL2022070</v>
      </c>
      <c r="H3690" t="str">
        <f t="shared" si="7587"/>
        <v>15</v>
      </c>
      <c r="I3690" t="str">
        <f t="shared" si="7588"/>
        <v>Furealge, ostenfeldii_15_20221206_DL2022070_SktAnnae_FrederiksbergVucStx</v>
      </c>
      <c r="J3690" t="str">
        <f>VLOOKUP(MID(C3690,4,6),Datasæt_Analysesystemer!$B$2:$E$69,3,FALSE)</f>
        <v>Furealge, ostenfeldii</v>
      </c>
      <c r="K3690" t="str">
        <f t="shared" si="7589"/>
        <v>PK</v>
      </c>
      <c r="L3690" s="7" t="str">
        <f t="shared" si="7601"/>
        <v>No Ct</v>
      </c>
      <c r="M3690">
        <f t="shared" si="7590"/>
        <v>0</v>
      </c>
      <c r="N3690">
        <f t="shared" si="7591"/>
        <v>0</v>
      </c>
      <c r="O3690">
        <f t="shared" si="7592"/>
        <v>0</v>
      </c>
      <c r="Q3690">
        <f t="shared" ref="Q3690" si="7642">IF(L3692="No Ct",0,L3692)</f>
        <v>0</v>
      </c>
      <c r="R3690">
        <f t="shared" ref="R3690" si="7643">IF(L3693="No Ct",0,L3693)</f>
        <v>0</v>
      </c>
      <c r="S3690" t="str">
        <f t="shared" ref="S3690" si="7644">IF(AND(M3690&gt;0,N3690=0),"Valid","Invalid")</f>
        <v>Invalid</v>
      </c>
      <c r="T3690" t="str">
        <f t="shared" ref="T3690" si="7645">IF(OR(Q3690&gt;1,R3690&gt;1),"Present","Absent")</f>
        <v>Absent</v>
      </c>
      <c r="U3690" t="str">
        <f t="shared" ref="U3690" si="7646">IF(OR(AND(Q3690&gt;1,Q3690&lt;41),AND(R3690&gt;1,R3690&lt;41)),"Ct&lt;41","Ct&gt;41")</f>
        <v>Ct&gt;41</v>
      </c>
      <c r="V3690" t="str">
        <f t="shared" ref="V3690" si="7647">J3690</f>
        <v>Furealge, ostenfeldii</v>
      </c>
      <c r="W3690" t="str">
        <f t="shared" ref="W3690" si="7648">MID(F3690,10,9)</f>
        <v>DL2022070</v>
      </c>
      <c r="X3690" t="str">
        <f t="shared" ref="X3690" si="7649">W3690&amp;"_"&amp;V3690&amp;"_"&amp;S3690&amp;"_"&amp;T3690&amp;"_"&amp;U3690</f>
        <v>DL2022070_Furealge, ostenfeldii_Invalid_Absent_Ct&gt;41</v>
      </c>
    </row>
    <row r="3691" spans="1:24" x14ac:dyDescent="0.25">
      <c r="A3691" t="s">
        <v>152</v>
      </c>
      <c r="B3691" t="s">
        <v>51</v>
      </c>
      <c r="C3691" t="s">
        <v>153</v>
      </c>
      <c r="D3691">
        <v>0.01</v>
      </c>
      <c r="E3691" t="s">
        <v>1275</v>
      </c>
      <c r="F3691" t="s">
        <v>1307</v>
      </c>
      <c r="G3691" t="str">
        <f t="shared" si="7586"/>
        <v>DL2022070</v>
      </c>
      <c r="H3691" t="str">
        <f t="shared" si="7587"/>
        <v>15</v>
      </c>
      <c r="I3691" t="str">
        <f t="shared" si="7588"/>
        <v>Furealge, ostenfeldii_15_20221206_DL2022070_SktAnnae_FrederiksbergVucStx</v>
      </c>
      <c r="J3691" t="str">
        <f>VLOOKUP(MID(C3691,4,6),Datasæt_Analysesystemer!$B$2:$E$69,3,FALSE)</f>
        <v>Furealge, ostenfeldii</v>
      </c>
      <c r="K3691" t="str">
        <f t="shared" si="7589"/>
        <v>NK</v>
      </c>
      <c r="L3691" s="7" t="str">
        <f t="shared" si="7601"/>
        <v>No Ct</v>
      </c>
      <c r="M3691" t="str">
        <f t="shared" si="7590"/>
        <v/>
      </c>
      <c r="N3691" t="str">
        <f t="shared" si="7591"/>
        <v/>
      </c>
      <c r="O3691" t="str">
        <f t="shared" si="7592"/>
        <v/>
      </c>
    </row>
    <row r="3692" spans="1:24" x14ac:dyDescent="0.25">
      <c r="A3692" t="s">
        <v>116</v>
      </c>
      <c r="B3692" t="s">
        <v>76</v>
      </c>
      <c r="C3692" t="s">
        <v>117</v>
      </c>
      <c r="D3692">
        <v>0.01</v>
      </c>
      <c r="E3692" t="s">
        <v>1275</v>
      </c>
      <c r="F3692" t="s">
        <v>1307</v>
      </c>
      <c r="G3692" t="str">
        <f t="shared" si="7586"/>
        <v>DL2022070</v>
      </c>
      <c r="H3692" t="str">
        <f t="shared" si="7587"/>
        <v>15</v>
      </c>
      <c r="I3692" t="str">
        <f t="shared" si="7588"/>
        <v>Furealge, ostenfeldii_15_20221206_DL2022070_SktAnnae_FrederiksbergVucStx</v>
      </c>
      <c r="J3692" t="str">
        <f>VLOOKUP(MID(C3692,4,6),Datasæt_Analysesystemer!$B$2:$E$69,3,FALSE)</f>
        <v>Furealge, ostenfeldii</v>
      </c>
      <c r="K3692" t="str">
        <f t="shared" si="7589"/>
        <v>EP</v>
      </c>
      <c r="L3692" s="7" t="str">
        <f t="shared" si="7601"/>
        <v>No Ct</v>
      </c>
      <c r="M3692" t="str">
        <f t="shared" si="7590"/>
        <v/>
      </c>
      <c r="N3692" t="str">
        <f t="shared" si="7591"/>
        <v/>
      </c>
      <c r="O3692" t="str">
        <f t="shared" si="7592"/>
        <v/>
      </c>
    </row>
    <row r="3693" spans="1:24" x14ac:dyDescent="0.25">
      <c r="A3693" t="s">
        <v>138</v>
      </c>
      <c r="B3693" t="s">
        <v>76</v>
      </c>
      <c r="C3693" t="s">
        <v>117</v>
      </c>
      <c r="D3693">
        <v>0.01</v>
      </c>
      <c r="E3693" t="s">
        <v>1275</v>
      </c>
      <c r="F3693" t="s">
        <v>1307</v>
      </c>
      <c r="G3693" t="str">
        <f t="shared" si="7586"/>
        <v>DL2022070</v>
      </c>
      <c r="H3693" t="str">
        <f t="shared" si="7587"/>
        <v>15</v>
      </c>
      <c r="I3693" t="str">
        <f t="shared" si="7588"/>
        <v>Furealge, ostenfeldii_15_20221206_DL2022070_SktAnnae_FrederiksbergVucStx</v>
      </c>
      <c r="J3693" t="str">
        <f>VLOOKUP(MID(C3693,4,6),Datasæt_Analysesystemer!$B$2:$E$69,3,FALSE)</f>
        <v>Furealge, ostenfeldii</v>
      </c>
      <c r="K3693" t="str">
        <f t="shared" si="7589"/>
        <v>EP</v>
      </c>
      <c r="L3693" s="7" t="str">
        <f t="shared" si="7601"/>
        <v>No Ct</v>
      </c>
      <c r="M3693" t="str">
        <f t="shared" si="7590"/>
        <v/>
      </c>
      <c r="N3693" t="str">
        <f t="shared" si="7591"/>
        <v/>
      </c>
      <c r="O3693" t="str">
        <f t="shared" si="7592"/>
        <v/>
      </c>
    </row>
    <row r="3694" spans="1:24" x14ac:dyDescent="0.25">
      <c r="A3694" t="s">
        <v>178</v>
      </c>
      <c r="B3694" t="s">
        <v>23</v>
      </c>
      <c r="C3694" t="s">
        <v>179</v>
      </c>
      <c r="D3694">
        <v>0.01</v>
      </c>
      <c r="E3694">
        <v>29.77</v>
      </c>
      <c r="F3694" t="s">
        <v>1307</v>
      </c>
      <c r="G3694" t="str">
        <f t="shared" si="7586"/>
        <v>DL2022070</v>
      </c>
      <c r="H3694" t="str">
        <f t="shared" si="7587"/>
        <v>16</v>
      </c>
      <c r="I3694" t="str">
        <f t="shared" si="7588"/>
        <v>Furealge, ostenfeldii_16_20221206_DL2022070_SktAnnae_FrederiksbergVucStx</v>
      </c>
      <c r="J3694" t="str">
        <f>VLOOKUP(MID(C3694,4,6),Datasæt_Analysesystemer!$B$2:$E$69,3,FALSE)</f>
        <v>Furealge, ostenfeldii</v>
      </c>
      <c r="K3694" t="str">
        <f t="shared" si="7589"/>
        <v>PK</v>
      </c>
      <c r="L3694" s="7">
        <f t="shared" si="7601"/>
        <v>29.77</v>
      </c>
      <c r="M3694">
        <f t="shared" si="7590"/>
        <v>29.77</v>
      </c>
      <c r="N3694">
        <f t="shared" si="7591"/>
        <v>0</v>
      </c>
      <c r="O3694">
        <f t="shared" si="7592"/>
        <v>0</v>
      </c>
      <c r="Q3694">
        <f t="shared" ref="Q3694" si="7650">IF(L3696="No Ct",0,L3696)</f>
        <v>0</v>
      </c>
      <c r="R3694">
        <f t="shared" ref="R3694" si="7651">IF(L3697="No Ct",0,L3697)</f>
        <v>0</v>
      </c>
      <c r="S3694" t="str">
        <f t="shared" ref="S3694" si="7652">IF(AND(M3694&gt;0,N3694=0),"Valid","Invalid")</f>
        <v>Valid</v>
      </c>
      <c r="T3694" t="str">
        <f t="shared" ref="T3694" si="7653">IF(OR(Q3694&gt;1,R3694&gt;1),"Present","Absent")</f>
        <v>Absent</v>
      </c>
      <c r="U3694" t="str">
        <f t="shared" ref="U3694" si="7654">IF(OR(AND(Q3694&gt;1,Q3694&lt;41),AND(R3694&gt;1,R3694&lt;41)),"Ct&lt;41","Ct&gt;41")</f>
        <v>Ct&gt;41</v>
      </c>
      <c r="V3694" t="str">
        <f t="shared" ref="V3694" si="7655">J3694</f>
        <v>Furealge, ostenfeldii</v>
      </c>
      <c r="W3694" t="str">
        <f t="shared" ref="W3694" si="7656">MID(F3694,10,9)</f>
        <v>DL2022070</v>
      </c>
      <c r="X3694" t="str">
        <f t="shared" ref="X3694" si="7657">W3694&amp;"_"&amp;V3694&amp;"_"&amp;S3694&amp;"_"&amp;T3694&amp;"_"&amp;U3694</f>
        <v>DL2022070_Furealge, ostenfeldii_Valid_Absent_Ct&gt;41</v>
      </c>
    </row>
    <row r="3695" spans="1:24" x14ac:dyDescent="0.25">
      <c r="A3695" t="s">
        <v>154</v>
      </c>
      <c r="B3695" t="s">
        <v>51</v>
      </c>
      <c r="C3695" t="s">
        <v>155</v>
      </c>
      <c r="D3695">
        <v>0.01</v>
      </c>
      <c r="E3695" t="s">
        <v>1275</v>
      </c>
      <c r="F3695" t="s">
        <v>1307</v>
      </c>
      <c r="G3695" t="str">
        <f t="shared" si="7586"/>
        <v>DL2022070</v>
      </c>
      <c r="H3695" t="str">
        <f t="shared" si="7587"/>
        <v>16</v>
      </c>
      <c r="I3695" t="str">
        <f t="shared" si="7588"/>
        <v>Furealge, ostenfeldii_16_20221206_DL2022070_SktAnnae_FrederiksbergVucStx</v>
      </c>
      <c r="J3695" t="str">
        <f>VLOOKUP(MID(C3695,4,6),Datasæt_Analysesystemer!$B$2:$E$69,3,FALSE)</f>
        <v>Furealge, ostenfeldii</v>
      </c>
      <c r="K3695" t="str">
        <f t="shared" si="7589"/>
        <v>NK</v>
      </c>
      <c r="L3695" s="7" t="str">
        <f t="shared" si="7601"/>
        <v>No Ct</v>
      </c>
      <c r="M3695" t="str">
        <f t="shared" si="7590"/>
        <v/>
      </c>
      <c r="N3695" t="str">
        <f t="shared" si="7591"/>
        <v/>
      </c>
      <c r="O3695" t="str">
        <f t="shared" si="7592"/>
        <v/>
      </c>
    </row>
    <row r="3696" spans="1:24" x14ac:dyDescent="0.25">
      <c r="A3696" t="s">
        <v>118</v>
      </c>
      <c r="B3696" t="s">
        <v>76</v>
      </c>
      <c r="C3696" t="s">
        <v>119</v>
      </c>
      <c r="D3696">
        <v>0.01</v>
      </c>
      <c r="E3696" t="s">
        <v>1275</v>
      </c>
      <c r="F3696" t="s">
        <v>1307</v>
      </c>
      <c r="G3696" t="str">
        <f t="shared" si="7586"/>
        <v>DL2022070</v>
      </c>
      <c r="H3696" t="str">
        <f t="shared" si="7587"/>
        <v>16</v>
      </c>
      <c r="I3696" t="str">
        <f t="shared" si="7588"/>
        <v>Furealge, ostenfeldii_16_20221206_DL2022070_SktAnnae_FrederiksbergVucStx</v>
      </c>
      <c r="J3696" t="str">
        <f>VLOOKUP(MID(C3696,4,6),Datasæt_Analysesystemer!$B$2:$E$69,3,FALSE)</f>
        <v>Furealge, ostenfeldii</v>
      </c>
      <c r="K3696" t="str">
        <f t="shared" si="7589"/>
        <v>EP</v>
      </c>
      <c r="L3696" s="7" t="str">
        <f t="shared" si="7601"/>
        <v>No Ct</v>
      </c>
      <c r="M3696" t="str">
        <f t="shared" si="7590"/>
        <v/>
      </c>
      <c r="N3696" t="str">
        <f t="shared" si="7591"/>
        <v/>
      </c>
      <c r="O3696" t="str">
        <f t="shared" si="7592"/>
        <v/>
      </c>
    </row>
    <row r="3697" spans="1:24" x14ac:dyDescent="0.25">
      <c r="A3697" t="s">
        <v>139</v>
      </c>
      <c r="B3697" t="s">
        <v>76</v>
      </c>
      <c r="C3697" t="s">
        <v>119</v>
      </c>
      <c r="D3697">
        <v>0.01</v>
      </c>
      <c r="E3697" t="s">
        <v>1275</v>
      </c>
      <c r="F3697" t="s">
        <v>1307</v>
      </c>
      <c r="G3697" t="str">
        <f t="shared" si="7586"/>
        <v>DL2022070</v>
      </c>
      <c r="H3697" t="str">
        <f t="shared" si="7587"/>
        <v>16</v>
      </c>
      <c r="I3697" t="str">
        <f t="shared" si="7588"/>
        <v>Furealge, ostenfeldii_16_20221206_DL2022070_SktAnnae_FrederiksbergVucStx</v>
      </c>
      <c r="J3697" t="str">
        <f>VLOOKUP(MID(C3697,4,6),Datasæt_Analysesystemer!$B$2:$E$69,3,FALSE)</f>
        <v>Furealge, ostenfeldii</v>
      </c>
      <c r="K3697" t="str">
        <f t="shared" si="7589"/>
        <v>EP</v>
      </c>
      <c r="L3697" s="7" t="str">
        <f t="shared" si="7601"/>
        <v>No Ct</v>
      </c>
      <c r="M3697" t="str">
        <f t="shared" si="7590"/>
        <v/>
      </c>
      <c r="N3697" t="str">
        <f t="shared" si="7591"/>
        <v/>
      </c>
      <c r="O3697" t="str">
        <f t="shared" si="7592"/>
        <v/>
      </c>
    </row>
    <row r="3698" spans="1:24" x14ac:dyDescent="0.25">
      <c r="A3698" t="s">
        <v>180</v>
      </c>
      <c r="B3698" t="s">
        <v>23</v>
      </c>
      <c r="C3698" t="s">
        <v>1270</v>
      </c>
      <c r="D3698">
        <v>0.01</v>
      </c>
      <c r="E3698">
        <v>22.34</v>
      </c>
      <c r="F3698" t="s">
        <v>1307</v>
      </c>
      <c r="G3698" t="str">
        <f t="shared" si="7586"/>
        <v>DL2022070</v>
      </c>
      <c r="H3698" t="str">
        <f t="shared" si="7587"/>
        <v>17</v>
      </c>
      <c r="I3698" t="str">
        <f t="shared" si="7588"/>
        <v>Stilkalge, parvum_17_20221206_DL2022070_SktAnnae_FrederiksbergVucStx</v>
      </c>
      <c r="J3698" t="str">
        <f>VLOOKUP(MID(C3698,4,6),Datasæt_Analysesystemer!$B$2:$E$69,3,FALSE)</f>
        <v>Stilkalge, parvum</v>
      </c>
      <c r="K3698" t="str">
        <f t="shared" si="7589"/>
        <v>PK</v>
      </c>
      <c r="L3698" s="7">
        <f t="shared" si="7601"/>
        <v>22.34</v>
      </c>
      <c r="M3698">
        <f t="shared" si="7590"/>
        <v>22.34</v>
      </c>
      <c r="N3698">
        <f t="shared" si="7591"/>
        <v>0</v>
      </c>
      <c r="O3698">
        <f t="shared" si="7592"/>
        <v>38.96</v>
      </c>
      <c r="Q3698">
        <f t="shared" ref="Q3698" si="7658">IF(L3700="No Ct",0,L3700)</f>
        <v>38.96</v>
      </c>
      <c r="R3698">
        <f t="shared" ref="R3698" si="7659">IF(L3701="No Ct",0,L3701)</f>
        <v>0</v>
      </c>
      <c r="S3698" t="str">
        <f t="shared" ref="S3698" si="7660">IF(AND(M3698&gt;0,N3698=0),"Valid","Invalid")</f>
        <v>Valid</v>
      </c>
      <c r="T3698" t="str">
        <f t="shared" ref="T3698" si="7661">IF(OR(Q3698&gt;1,R3698&gt;1),"Present","Absent")</f>
        <v>Present</v>
      </c>
      <c r="U3698" t="str">
        <f t="shared" ref="U3698" si="7662">IF(OR(AND(Q3698&gt;1,Q3698&lt;41),AND(R3698&gt;1,R3698&lt;41)),"Ct&lt;41","Ct&gt;41")</f>
        <v>Ct&lt;41</v>
      </c>
      <c r="V3698" t="str">
        <f t="shared" ref="V3698" si="7663">J3698</f>
        <v>Stilkalge, parvum</v>
      </c>
      <c r="W3698" t="str">
        <f t="shared" ref="W3698" si="7664">MID(F3698,10,9)</f>
        <v>DL2022070</v>
      </c>
      <c r="X3698" t="str">
        <f t="shared" ref="X3698" si="7665">W3698&amp;"_"&amp;V3698&amp;"_"&amp;S3698&amp;"_"&amp;T3698&amp;"_"&amp;U3698</f>
        <v>DL2022070_Stilkalge, parvum_Valid_Present_Ct&lt;41</v>
      </c>
    </row>
    <row r="3699" spans="1:24" x14ac:dyDescent="0.25">
      <c r="A3699" t="s">
        <v>156</v>
      </c>
      <c r="B3699" t="s">
        <v>51</v>
      </c>
      <c r="C3699" t="s">
        <v>1268</v>
      </c>
      <c r="D3699">
        <v>0.01</v>
      </c>
      <c r="E3699" t="s">
        <v>1275</v>
      </c>
      <c r="F3699" t="s">
        <v>1307</v>
      </c>
      <c r="G3699" t="str">
        <f t="shared" si="7586"/>
        <v>DL2022070</v>
      </c>
      <c r="H3699" t="str">
        <f t="shared" si="7587"/>
        <v>17</v>
      </c>
      <c r="I3699" t="str">
        <f t="shared" si="7588"/>
        <v>Stilkalge, parvum_17_20221206_DL2022070_SktAnnae_FrederiksbergVucStx</v>
      </c>
      <c r="J3699" t="str">
        <f>VLOOKUP(MID(C3699,4,6),Datasæt_Analysesystemer!$B$2:$E$69,3,FALSE)</f>
        <v>Stilkalge, parvum</v>
      </c>
      <c r="K3699" t="str">
        <f t="shared" si="7589"/>
        <v>NK</v>
      </c>
      <c r="L3699" s="7" t="str">
        <f t="shared" si="7601"/>
        <v>No Ct</v>
      </c>
      <c r="M3699" t="str">
        <f t="shared" si="7590"/>
        <v/>
      </c>
      <c r="N3699" t="str">
        <f t="shared" si="7591"/>
        <v/>
      </c>
      <c r="O3699" t="str">
        <f t="shared" si="7592"/>
        <v/>
      </c>
    </row>
    <row r="3700" spans="1:24" x14ac:dyDescent="0.25">
      <c r="A3700" t="s">
        <v>120</v>
      </c>
      <c r="B3700" t="s">
        <v>76</v>
      </c>
      <c r="C3700" t="s">
        <v>1266</v>
      </c>
      <c r="D3700">
        <v>0.01</v>
      </c>
      <c r="E3700">
        <v>38.96</v>
      </c>
      <c r="F3700" t="s">
        <v>1307</v>
      </c>
      <c r="G3700" t="str">
        <f t="shared" si="7586"/>
        <v>DL2022070</v>
      </c>
      <c r="H3700" t="str">
        <f t="shared" si="7587"/>
        <v>17</v>
      </c>
      <c r="I3700" t="str">
        <f t="shared" si="7588"/>
        <v>Stilkalge, parvum_17_20221206_DL2022070_SktAnnae_FrederiksbergVucStx</v>
      </c>
      <c r="J3700" t="str">
        <f>VLOOKUP(MID(C3700,4,6),Datasæt_Analysesystemer!$B$2:$E$69,3,FALSE)</f>
        <v>Stilkalge, parvum</v>
      </c>
      <c r="K3700" t="str">
        <f t="shared" si="7589"/>
        <v>EP</v>
      </c>
      <c r="L3700" s="7">
        <f t="shared" si="7601"/>
        <v>38.96</v>
      </c>
      <c r="M3700" t="str">
        <f t="shared" si="7590"/>
        <v/>
      </c>
      <c r="N3700" t="str">
        <f t="shared" si="7591"/>
        <v/>
      </c>
      <c r="O3700" t="str">
        <f t="shared" si="7592"/>
        <v/>
      </c>
    </row>
    <row r="3701" spans="1:24" x14ac:dyDescent="0.25">
      <c r="A3701" t="s">
        <v>140</v>
      </c>
      <c r="B3701" t="s">
        <v>76</v>
      </c>
      <c r="C3701" t="s">
        <v>1266</v>
      </c>
      <c r="D3701">
        <v>0.01</v>
      </c>
      <c r="E3701" t="s">
        <v>1275</v>
      </c>
      <c r="F3701" t="s">
        <v>1307</v>
      </c>
      <c r="G3701" t="str">
        <f t="shared" si="7586"/>
        <v>DL2022070</v>
      </c>
      <c r="H3701" t="str">
        <f t="shared" si="7587"/>
        <v>17</v>
      </c>
      <c r="I3701" t="str">
        <f t="shared" si="7588"/>
        <v>Stilkalge, parvum_17_20221206_DL2022070_SktAnnae_FrederiksbergVucStx</v>
      </c>
      <c r="J3701" t="str">
        <f>VLOOKUP(MID(C3701,4,6),Datasæt_Analysesystemer!$B$2:$E$69,3,FALSE)</f>
        <v>Stilkalge, parvum</v>
      </c>
      <c r="K3701" t="str">
        <f t="shared" si="7589"/>
        <v>EP</v>
      </c>
      <c r="L3701" s="7" t="str">
        <f t="shared" si="7601"/>
        <v>No Ct</v>
      </c>
      <c r="M3701" t="str">
        <f t="shared" si="7590"/>
        <v/>
      </c>
      <c r="N3701" t="str">
        <f t="shared" si="7591"/>
        <v/>
      </c>
      <c r="O3701" t="str">
        <f t="shared" si="7592"/>
        <v/>
      </c>
    </row>
    <row r="3702" spans="1:24" x14ac:dyDescent="0.25">
      <c r="A3702" t="s">
        <v>182</v>
      </c>
      <c r="B3702" t="s">
        <v>23</v>
      </c>
      <c r="C3702" t="s">
        <v>1271</v>
      </c>
      <c r="D3702">
        <v>0.01</v>
      </c>
      <c r="E3702" t="s">
        <v>1275</v>
      </c>
      <c r="F3702" t="s">
        <v>1307</v>
      </c>
      <c r="G3702" t="str">
        <f t="shared" si="7586"/>
        <v>DL2022070</v>
      </c>
      <c r="H3702" t="str">
        <f t="shared" si="7587"/>
        <v>18</v>
      </c>
      <c r="I3702" t="str">
        <f t="shared" si="7588"/>
        <v>Stilkalge, parvum_18_20221206_DL2022070_SktAnnae_FrederiksbergVucStx</v>
      </c>
      <c r="J3702" t="str">
        <f>VLOOKUP(MID(C3702,4,6),Datasæt_Analysesystemer!$B$2:$E$69,3,FALSE)</f>
        <v>Stilkalge, parvum</v>
      </c>
      <c r="K3702" t="str">
        <f t="shared" si="7589"/>
        <v>PK</v>
      </c>
      <c r="L3702" s="7" t="str">
        <f t="shared" si="7601"/>
        <v>No Ct</v>
      </c>
      <c r="M3702">
        <f t="shared" si="7590"/>
        <v>0</v>
      </c>
      <c r="N3702">
        <f t="shared" si="7591"/>
        <v>0</v>
      </c>
      <c r="O3702">
        <f t="shared" si="7592"/>
        <v>0</v>
      </c>
      <c r="Q3702">
        <f t="shared" ref="Q3702" si="7666">IF(L3704="No Ct",0,L3704)</f>
        <v>0</v>
      </c>
      <c r="R3702">
        <f t="shared" ref="R3702" si="7667">IF(L3705="No Ct",0,L3705)</f>
        <v>0</v>
      </c>
      <c r="S3702" t="str">
        <f t="shared" ref="S3702" si="7668">IF(AND(M3702&gt;0,N3702=0),"Valid","Invalid")</f>
        <v>Invalid</v>
      </c>
      <c r="T3702" t="str">
        <f t="shared" ref="T3702" si="7669">IF(OR(Q3702&gt;1,R3702&gt;1),"Present","Absent")</f>
        <v>Absent</v>
      </c>
      <c r="U3702" t="str">
        <f t="shared" ref="U3702" si="7670">IF(OR(AND(Q3702&gt;1,Q3702&lt;41),AND(R3702&gt;1,R3702&lt;41)),"Ct&lt;41","Ct&gt;41")</f>
        <v>Ct&gt;41</v>
      </c>
      <c r="V3702" t="str">
        <f t="shared" ref="V3702" si="7671">J3702</f>
        <v>Stilkalge, parvum</v>
      </c>
      <c r="W3702" t="str">
        <f t="shared" ref="W3702" si="7672">MID(F3702,10,9)</f>
        <v>DL2022070</v>
      </c>
      <c r="X3702" t="str">
        <f t="shared" ref="X3702" si="7673">W3702&amp;"_"&amp;V3702&amp;"_"&amp;S3702&amp;"_"&amp;T3702&amp;"_"&amp;U3702</f>
        <v>DL2022070_Stilkalge, parvum_Invalid_Absent_Ct&gt;41</v>
      </c>
    </row>
    <row r="3703" spans="1:24" x14ac:dyDescent="0.25">
      <c r="A3703" t="s">
        <v>158</v>
      </c>
      <c r="B3703" t="s">
        <v>51</v>
      </c>
      <c r="C3703" t="s">
        <v>1269</v>
      </c>
      <c r="D3703">
        <v>0.01</v>
      </c>
      <c r="E3703" t="s">
        <v>1275</v>
      </c>
      <c r="F3703" t="s">
        <v>1307</v>
      </c>
      <c r="G3703" t="str">
        <f t="shared" si="7586"/>
        <v>DL2022070</v>
      </c>
      <c r="H3703" t="str">
        <f t="shared" si="7587"/>
        <v>18</v>
      </c>
      <c r="I3703" t="str">
        <f t="shared" si="7588"/>
        <v>Stilkalge, parvum_18_20221206_DL2022070_SktAnnae_FrederiksbergVucStx</v>
      </c>
      <c r="J3703" t="str">
        <f>VLOOKUP(MID(C3703,4,6),Datasæt_Analysesystemer!$B$2:$E$69,3,FALSE)</f>
        <v>Stilkalge, parvum</v>
      </c>
      <c r="K3703" t="str">
        <f t="shared" si="7589"/>
        <v>NK</v>
      </c>
      <c r="L3703" s="7" t="str">
        <f t="shared" si="7601"/>
        <v>No Ct</v>
      </c>
      <c r="M3703" t="str">
        <f t="shared" si="7590"/>
        <v/>
      </c>
      <c r="N3703" t="str">
        <f t="shared" si="7591"/>
        <v/>
      </c>
      <c r="O3703" t="str">
        <f t="shared" si="7592"/>
        <v/>
      </c>
    </row>
    <row r="3704" spans="1:24" x14ac:dyDescent="0.25">
      <c r="A3704" t="s">
        <v>122</v>
      </c>
      <c r="B3704" t="s">
        <v>76</v>
      </c>
      <c r="C3704" t="s">
        <v>1267</v>
      </c>
      <c r="D3704">
        <v>0.01</v>
      </c>
      <c r="E3704" t="s">
        <v>1275</v>
      </c>
      <c r="F3704" t="s">
        <v>1307</v>
      </c>
      <c r="G3704" t="str">
        <f t="shared" si="7586"/>
        <v>DL2022070</v>
      </c>
      <c r="H3704" t="str">
        <f t="shared" si="7587"/>
        <v>18</v>
      </c>
      <c r="I3704" t="str">
        <f t="shared" si="7588"/>
        <v>Stilkalge, parvum_18_20221206_DL2022070_SktAnnae_FrederiksbergVucStx</v>
      </c>
      <c r="J3704" t="str">
        <f>VLOOKUP(MID(C3704,4,6),Datasæt_Analysesystemer!$B$2:$E$69,3,FALSE)</f>
        <v>Stilkalge, parvum</v>
      </c>
      <c r="K3704" t="str">
        <f t="shared" si="7589"/>
        <v>EP</v>
      </c>
      <c r="L3704" s="7" t="str">
        <f t="shared" si="7601"/>
        <v>No Ct</v>
      </c>
      <c r="M3704" t="str">
        <f t="shared" si="7590"/>
        <v/>
      </c>
      <c r="N3704" t="str">
        <f t="shared" si="7591"/>
        <v/>
      </c>
      <c r="O3704" t="str">
        <f t="shared" si="7592"/>
        <v/>
      </c>
    </row>
    <row r="3705" spans="1:24" x14ac:dyDescent="0.25">
      <c r="A3705" t="s">
        <v>141</v>
      </c>
      <c r="B3705" t="s">
        <v>76</v>
      </c>
      <c r="C3705" t="s">
        <v>1267</v>
      </c>
      <c r="D3705">
        <v>0.01</v>
      </c>
      <c r="E3705" t="s">
        <v>1275</v>
      </c>
      <c r="F3705" t="s">
        <v>1307</v>
      </c>
      <c r="G3705" t="str">
        <f t="shared" si="7586"/>
        <v>DL2022070</v>
      </c>
      <c r="H3705" t="str">
        <f t="shared" si="7587"/>
        <v>18</v>
      </c>
      <c r="I3705" t="str">
        <f t="shared" si="7588"/>
        <v>Stilkalge, parvum_18_20221206_DL2022070_SktAnnae_FrederiksbergVucStx</v>
      </c>
      <c r="J3705" t="str">
        <f>VLOOKUP(MID(C3705,4,6),Datasæt_Analysesystemer!$B$2:$E$69,3,FALSE)</f>
        <v>Stilkalge, parvum</v>
      </c>
      <c r="K3705" t="str">
        <f t="shared" si="7589"/>
        <v>EP</v>
      </c>
      <c r="L3705" s="7" t="str">
        <f t="shared" si="7601"/>
        <v>No Ct</v>
      </c>
      <c r="M3705" t="str">
        <f t="shared" si="7590"/>
        <v/>
      </c>
      <c r="N3705" t="str">
        <f t="shared" si="7591"/>
        <v/>
      </c>
      <c r="O3705" t="str">
        <f t="shared" si="7592"/>
        <v/>
      </c>
    </row>
    <row r="3706" spans="1:24" x14ac:dyDescent="0.25">
      <c r="A3706" t="s">
        <v>184</v>
      </c>
      <c r="B3706" t="s">
        <v>23</v>
      </c>
      <c r="C3706" t="s">
        <v>620</v>
      </c>
      <c r="D3706">
        <v>0.01</v>
      </c>
      <c r="E3706" t="s">
        <v>1275</v>
      </c>
      <c r="F3706" t="s">
        <v>1307</v>
      </c>
      <c r="G3706" t="str">
        <f t="shared" si="7586"/>
        <v>DL2022070</v>
      </c>
      <c r="H3706" t="str">
        <f t="shared" si="7587"/>
        <v>19</v>
      </c>
      <c r="I3706" t="str">
        <f t="shared" si="7588"/>
        <v>Trepigget hundestejle_19_20221206_DL2022070_SktAnnae_FrederiksbergVucStx</v>
      </c>
      <c r="J3706" t="str">
        <f>VLOOKUP(MID(C3706,4,6),Datasæt_Analysesystemer!$B$2:$E$69,3,FALSE)</f>
        <v>Trepigget hundestejle</v>
      </c>
      <c r="K3706" t="str">
        <f t="shared" si="7589"/>
        <v>PK</v>
      </c>
      <c r="L3706" s="7" t="str">
        <f t="shared" si="7601"/>
        <v>No Ct</v>
      </c>
      <c r="M3706">
        <f t="shared" si="7590"/>
        <v>0</v>
      </c>
      <c r="N3706">
        <f t="shared" si="7591"/>
        <v>0</v>
      </c>
      <c r="O3706">
        <f t="shared" si="7592"/>
        <v>0</v>
      </c>
      <c r="Q3706">
        <f t="shared" ref="Q3706" si="7674">IF(L3708="No Ct",0,L3708)</f>
        <v>0</v>
      </c>
      <c r="R3706">
        <f t="shared" ref="R3706" si="7675">IF(L3709="No Ct",0,L3709)</f>
        <v>0</v>
      </c>
      <c r="S3706" t="str">
        <f t="shared" ref="S3706" si="7676">IF(AND(M3706&gt;0,N3706=0),"Valid","Invalid")</f>
        <v>Invalid</v>
      </c>
      <c r="T3706" t="str">
        <f t="shared" ref="T3706" si="7677">IF(OR(Q3706&gt;1,R3706&gt;1),"Present","Absent")</f>
        <v>Absent</v>
      </c>
      <c r="U3706" t="str">
        <f t="shared" ref="U3706" si="7678">IF(OR(AND(Q3706&gt;1,Q3706&lt;41),AND(R3706&gt;1,R3706&lt;41)),"Ct&lt;41","Ct&gt;41")</f>
        <v>Ct&gt;41</v>
      </c>
      <c r="V3706" t="str">
        <f t="shared" ref="V3706" si="7679">J3706</f>
        <v>Trepigget hundestejle</v>
      </c>
      <c r="W3706" t="str">
        <f t="shared" ref="W3706" si="7680">MID(F3706,10,9)</f>
        <v>DL2022070</v>
      </c>
      <c r="X3706" t="str">
        <f t="shared" ref="X3706" si="7681">W3706&amp;"_"&amp;V3706&amp;"_"&amp;S3706&amp;"_"&amp;T3706&amp;"_"&amp;U3706</f>
        <v>DL2022070_Trepigget hundestejle_Invalid_Absent_Ct&gt;41</v>
      </c>
    </row>
    <row r="3707" spans="1:24" x14ac:dyDescent="0.25">
      <c r="A3707" t="s">
        <v>160</v>
      </c>
      <c r="B3707" t="s">
        <v>51</v>
      </c>
      <c r="C3707" t="s">
        <v>614</v>
      </c>
      <c r="D3707">
        <v>0.01</v>
      </c>
      <c r="E3707" t="s">
        <v>1275</v>
      </c>
      <c r="F3707" t="s">
        <v>1307</v>
      </c>
      <c r="G3707" t="str">
        <f t="shared" si="7586"/>
        <v>DL2022070</v>
      </c>
      <c r="H3707" t="str">
        <f t="shared" si="7587"/>
        <v>19</v>
      </c>
      <c r="I3707" t="str">
        <f t="shared" si="7588"/>
        <v>Trepigget hundestejle_19_20221206_DL2022070_SktAnnae_FrederiksbergVucStx</v>
      </c>
      <c r="J3707" t="str">
        <f>VLOOKUP(MID(C3707,4,6),Datasæt_Analysesystemer!$B$2:$E$69,3,FALSE)</f>
        <v>Trepigget hundestejle</v>
      </c>
      <c r="K3707" t="str">
        <f t="shared" si="7589"/>
        <v>NK</v>
      </c>
      <c r="L3707" s="7" t="str">
        <f t="shared" si="7601"/>
        <v>No Ct</v>
      </c>
      <c r="M3707" t="str">
        <f t="shared" si="7590"/>
        <v/>
      </c>
      <c r="N3707" t="str">
        <f t="shared" si="7591"/>
        <v/>
      </c>
      <c r="O3707" t="str">
        <f t="shared" si="7592"/>
        <v/>
      </c>
    </row>
    <row r="3708" spans="1:24" x14ac:dyDescent="0.25">
      <c r="A3708" t="s">
        <v>124</v>
      </c>
      <c r="B3708" t="s">
        <v>76</v>
      </c>
      <c r="C3708" t="s">
        <v>608</v>
      </c>
      <c r="D3708">
        <v>0.01</v>
      </c>
      <c r="E3708" t="s">
        <v>1275</v>
      </c>
      <c r="F3708" t="s">
        <v>1307</v>
      </c>
      <c r="G3708" t="str">
        <f t="shared" si="7586"/>
        <v>DL2022070</v>
      </c>
      <c r="H3708" t="str">
        <f t="shared" si="7587"/>
        <v>19</v>
      </c>
      <c r="I3708" t="str">
        <f t="shared" si="7588"/>
        <v>Trepigget hundestejle_19_20221206_DL2022070_SktAnnae_FrederiksbergVucStx</v>
      </c>
      <c r="J3708" t="str">
        <f>VLOOKUP(MID(C3708,4,6),Datasæt_Analysesystemer!$B$2:$E$69,3,FALSE)</f>
        <v>Trepigget hundestejle</v>
      </c>
      <c r="K3708" t="str">
        <f t="shared" si="7589"/>
        <v>EP</v>
      </c>
      <c r="L3708" s="7" t="str">
        <f t="shared" si="7601"/>
        <v>No Ct</v>
      </c>
      <c r="M3708" t="str">
        <f t="shared" si="7590"/>
        <v/>
      </c>
      <c r="N3708" t="str">
        <f t="shared" si="7591"/>
        <v/>
      </c>
      <c r="O3708" t="str">
        <f t="shared" si="7592"/>
        <v/>
      </c>
    </row>
    <row r="3709" spans="1:24" x14ac:dyDescent="0.25">
      <c r="A3709" t="s">
        <v>142</v>
      </c>
      <c r="B3709" t="s">
        <v>76</v>
      </c>
      <c r="C3709" t="s">
        <v>608</v>
      </c>
      <c r="D3709">
        <v>0.01</v>
      </c>
      <c r="E3709" t="s">
        <v>1275</v>
      </c>
      <c r="F3709" t="s">
        <v>1307</v>
      </c>
      <c r="G3709" t="str">
        <f t="shared" si="7586"/>
        <v>DL2022070</v>
      </c>
      <c r="H3709" t="str">
        <f t="shared" si="7587"/>
        <v>19</v>
      </c>
      <c r="I3709" t="str">
        <f t="shared" si="7588"/>
        <v>Trepigget hundestejle_19_20221206_DL2022070_SktAnnae_FrederiksbergVucStx</v>
      </c>
      <c r="J3709" t="str">
        <f>VLOOKUP(MID(C3709,4,6),Datasæt_Analysesystemer!$B$2:$E$69,3,FALSE)</f>
        <v>Trepigget hundestejle</v>
      </c>
      <c r="K3709" t="str">
        <f t="shared" si="7589"/>
        <v>EP</v>
      </c>
      <c r="L3709" s="7" t="str">
        <f t="shared" si="7601"/>
        <v>No Ct</v>
      </c>
      <c r="M3709" t="str">
        <f t="shared" si="7590"/>
        <v/>
      </c>
      <c r="N3709" t="str">
        <f t="shared" si="7591"/>
        <v/>
      </c>
      <c r="O3709" t="str">
        <f t="shared" si="7592"/>
        <v/>
      </c>
    </row>
    <row r="3710" spans="1:24" x14ac:dyDescent="0.25">
      <c r="A3710" t="s">
        <v>186</v>
      </c>
      <c r="B3710" t="s">
        <v>23</v>
      </c>
      <c r="C3710" t="s">
        <v>621</v>
      </c>
      <c r="D3710">
        <v>0.01</v>
      </c>
      <c r="E3710" t="s">
        <v>1275</v>
      </c>
      <c r="F3710" t="s">
        <v>1307</v>
      </c>
      <c r="G3710" t="str">
        <f t="shared" si="7586"/>
        <v>DL2022070</v>
      </c>
      <c r="H3710" t="str">
        <f t="shared" si="7587"/>
        <v>20</v>
      </c>
      <c r="I3710" t="str">
        <f t="shared" si="7588"/>
        <v>Trepigget hundestejle_20_20221206_DL2022070_SktAnnae_FrederiksbergVucStx</v>
      </c>
      <c r="J3710" t="str">
        <f>VLOOKUP(MID(C3710,4,6),Datasæt_Analysesystemer!$B$2:$E$69,3,FALSE)</f>
        <v>Trepigget hundestejle</v>
      </c>
      <c r="K3710" t="str">
        <f t="shared" si="7589"/>
        <v>PK</v>
      </c>
      <c r="L3710" s="7" t="str">
        <f t="shared" si="7601"/>
        <v>No Ct</v>
      </c>
      <c r="M3710">
        <f t="shared" si="7590"/>
        <v>0</v>
      </c>
      <c r="N3710">
        <f t="shared" si="7591"/>
        <v>0</v>
      </c>
      <c r="O3710">
        <f t="shared" si="7592"/>
        <v>0</v>
      </c>
      <c r="Q3710">
        <f t="shared" ref="Q3710" si="7682">IF(L3712="No Ct",0,L3712)</f>
        <v>0</v>
      </c>
      <c r="R3710">
        <f t="shared" ref="R3710" si="7683">IF(L3713="No Ct",0,L3713)</f>
        <v>0</v>
      </c>
      <c r="S3710" t="str">
        <f t="shared" ref="S3710" si="7684">IF(AND(M3710&gt;0,N3710=0),"Valid","Invalid")</f>
        <v>Invalid</v>
      </c>
      <c r="T3710" t="str">
        <f t="shared" ref="T3710" si="7685">IF(OR(Q3710&gt;1,R3710&gt;1),"Present","Absent")</f>
        <v>Absent</v>
      </c>
      <c r="U3710" t="str">
        <f t="shared" ref="U3710" si="7686">IF(OR(AND(Q3710&gt;1,Q3710&lt;41),AND(R3710&gt;1,R3710&lt;41)),"Ct&lt;41","Ct&gt;41")</f>
        <v>Ct&gt;41</v>
      </c>
      <c r="V3710" t="str">
        <f t="shared" ref="V3710" si="7687">J3710</f>
        <v>Trepigget hundestejle</v>
      </c>
      <c r="W3710" t="str">
        <f t="shared" ref="W3710" si="7688">MID(F3710,10,9)</f>
        <v>DL2022070</v>
      </c>
      <c r="X3710" t="str">
        <f t="shared" ref="X3710" si="7689">W3710&amp;"_"&amp;V3710&amp;"_"&amp;S3710&amp;"_"&amp;T3710&amp;"_"&amp;U3710</f>
        <v>DL2022070_Trepigget hundestejle_Invalid_Absent_Ct&gt;41</v>
      </c>
    </row>
    <row r="3711" spans="1:24" x14ac:dyDescent="0.25">
      <c r="A3711" t="s">
        <v>162</v>
      </c>
      <c r="B3711" t="s">
        <v>51</v>
      </c>
      <c r="C3711" t="s">
        <v>615</v>
      </c>
      <c r="D3711">
        <v>0.01</v>
      </c>
      <c r="E3711" t="s">
        <v>1275</v>
      </c>
      <c r="F3711" t="s">
        <v>1307</v>
      </c>
      <c r="G3711" t="str">
        <f t="shared" si="7586"/>
        <v>DL2022070</v>
      </c>
      <c r="H3711" t="str">
        <f t="shared" si="7587"/>
        <v>20</v>
      </c>
      <c r="I3711" t="str">
        <f t="shared" si="7588"/>
        <v>Trepigget hundestejle_20_20221206_DL2022070_SktAnnae_FrederiksbergVucStx</v>
      </c>
      <c r="J3711" t="str">
        <f>VLOOKUP(MID(C3711,4,6),Datasæt_Analysesystemer!$B$2:$E$69,3,FALSE)</f>
        <v>Trepigget hundestejle</v>
      </c>
      <c r="K3711" t="str">
        <f t="shared" si="7589"/>
        <v>NK</v>
      </c>
      <c r="L3711" s="7" t="str">
        <f t="shared" si="7601"/>
        <v>No Ct</v>
      </c>
      <c r="M3711" t="str">
        <f t="shared" si="7590"/>
        <v/>
      </c>
      <c r="N3711" t="str">
        <f t="shared" si="7591"/>
        <v/>
      </c>
      <c r="O3711" t="str">
        <f t="shared" si="7592"/>
        <v/>
      </c>
    </row>
    <row r="3712" spans="1:24" x14ac:dyDescent="0.25">
      <c r="A3712" t="s">
        <v>126</v>
      </c>
      <c r="B3712" t="s">
        <v>76</v>
      </c>
      <c r="C3712" t="s">
        <v>609</v>
      </c>
      <c r="D3712">
        <v>0.01</v>
      </c>
      <c r="E3712" t="s">
        <v>1275</v>
      </c>
      <c r="F3712" t="s">
        <v>1307</v>
      </c>
      <c r="G3712" t="str">
        <f t="shared" si="7586"/>
        <v>DL2022070</v>
      </c>
      <c r="H3712" t="str">
        <f t="shared" si="7587"/>
        <v>20</v>
      </c>
      <c r="I3712" t="str">
        <f t="shared" si="7588"/>
        <v>Trepigget hundestejle_20_20221206_DL2022070_SktAnnae_FrederiksbergVucStx</v>
      </c>
      <c r="J3712" t="str">
        <f>VLOOKUP(MID(C3712,4,6),Datasæt_Analysesystemer!$B$2:$E$69,3,FALSE)</f>
        <v>Trepigget hundestejle</v>
      </c>
      <c r="K3712" t="str">
        <f t="shared" si="7589"/>
        <v>EP</v>
      </c>
      <c r="L3712" s="7" t="str">
        <f t="shared" si="7601"/>
        <v>No Ct</v>
      </c>
      <c r="M3712" t="str">
        <f t="shared" si="7590"/>
        <v/>
      </c>
      <c r="N3712" t="str">
        <f t="shared" si="7591"/>
        <v/>
      </c>
      <c r="O3712" t="str">
        <f t="shared" si="7592"/>
        <v/>
      </c>
    </row>
    <row r="3713" spans="1:24" x14ac:dyDescent="0.25">
      <c r="A3713" t="s">
        <v>143</v>
      </c>
      <c r="B3713" t="s">
        <v>76</v>
      </c>
      <c r="C3713" t="s">
        <v>609</v>
      </c>
      <c r="D3713">
        <v>0.01</v>
      </c>
      <c r="E3713" t="s">
        <v>1275</v>
      </c>
      <c r="F3713" t="s">
        <v>1307</v>
      </c>
      <c r="G3713" t="str">
        <f t="shared" si="7586"/>
        <v>DL2022070</v>
      </c>
      <c r="H3713" t="str">
        <f t="shared" si="7587"/>
        <v>20</v>
      </c>
      <c r="I3713" t="str">
        <f t="shared" si="7588"/>
        <v>Trepigget hundestejle_20_20221206_DL2022070_SktAnnae_FrederiksbergVucStx</v>
      </c>
      <c r="J3713" t="str">
        <f>VLOOKUP(MID(C3713,4,6),Datasæt_Analysesystemer!$B$2:$E$69,3,FALSE)</f>
        <v>Trepigget hundestejle</v>
      </c>
      <c r="K3713" t="str">
        <f t="shared" si="7589"/>
        <v>EP</v>
      </c>
      <c r="L3713" s="7" t="str">
        <f t="shared" si="7601"/>
        <v>No Ct</v>
      </c>
      <c r="M3713" t="str">
        <f t="shared" si="7590"/>
        <v/>
      </c>
      <c r="N3713" t="str">
        <f t="shared" si="7591"/>
        <v/>
      </c>
      <c r="O3713" t="str">
        <f t="shared" si="7592"/>
        <v/>
      </c>
    </row>
    <row r="3714" spans="1:24" x14ac:dyDescent="0.25">
      <c r="A3714" t="s">
        <v>188</v>
      </c>
      <c r="B3714" t="s">
        <v>23</v>
      </c>
      <c r="C3714" t="s">
        <v>189</v>
      </c>
      <c r="D3714">
        <v>0.01</v>
      </c>
      <c r="E3714">
        <v>29.18</v>
      </c>
      <c r="F3714" t="s">
        <v>1307</v>
      </c>
      <c r="G3714" t="str">
        <f t="shared" si="7586"/>
        <v>DL2022070</v>
      </c>
      <c r="H3714" t="str">
        <f t="shared" si="7587"/>
        <v>21</v>
      </c>
      <c r="I3714" t="str">
        <f t="shared" si="7588"/>
        <v>Europæisk ål_21_20221206_DL2022070_SktAnnae_FrederiksbergVucStx</v>
      </c>
      <c r="J3714" t="str">
        <f>VLOOKUP(MID(C3714,4,6),Datasæt_Analysesystemer!$B$2:$E$69,3,FALSE)</f>
        <v>Europæisk ål</v>
      </c>
      <c r="K3714" t="str">
        <f t="shared" si="7589"/>
        <v>PK</v>
      </c>
      <c r="L3714" s="7">
        <f t="shared" si="7601"/>
        <v>29.18</v>
      </c>
      <c r="M3714">
        <f t="shared" si="7590"/>
        <v>29.18</v>
      </c>
      <c r="N3714">
        <f t="shared" si="7591"/>
        <v>0</v>
      </c>
      <c r="O3714">
        <f t="shared" si="7592"/>
        <v>0</v>
      </c>
      <c r="Q3714">
        <f t="shared" ref="Q3714" si="7690">IF(L3716="No Ct",0,L3716)</f>
        <v>0</v>
      </c>
      <c r="R3714">
        <f t="shared" ref="R3714" si="7691">IF(L3717="No Ct",0,L3717)</f>
        <v>0</v>
      </c>
      <c r="S3714" t="str">
        <f t="shared" ref="S3714" si="7692">IF(AND(M3714&gt;0,N3714=0),"Valid","Invalid")</f>
        <v>Valid</v>
      </c>
      <c r="T3714" t="str">
        <f t="shared" ref="T3714" si="7693">IF(OR(Q3714&gt;1,R3714&gt;1),"Present","Absent")</f>
        <v>Absent</v>
      </c>
      <c r="U3714" t="str">
        <f t="shared" ref="U3714" si="7694">IF(OR(AND(Q3714&gt;1,Q3714&lt;41),AND(R3714&gt;1,R3714&lt;41)),"Ct&lt;41","Ct&gt;41")</f>
        <v>Ct&gt;41</v>
      </c>
      <c r="V3714" t="str">
        <f t="shared" ref="V3714" si="7695">J3714</f>
        <v>Europæisk ål</v>
      </c>
      <c r="W3714" t="str">
        <f t="shared" ref="W3714" si="7696">MID(F3714,10,9)</f>
        <v>DL2022070</v>
      </c>
      <c r="X3714" t="str">
        <f t="shared" ref="X3714" si="7697">W3714&amp;"_"&amp;V3714&amp;"_"&amp;S3714&amp;"_"&amp;T3714&amp;"_"&amp;U3714</f>
        <v>DL2022070_Europæisk ål_Valid_Absent_Ct&gt;41</v>
      </c>
    </row>
    <row r="3715" spans="1:24" x14ac:dyDescent="0.25">
      <c r="A3715" t="s">
        <v>164</v>
      </c>
      <c r="B3715" t="s">
        <v>51</v>
      </c>
      <c r="C3715" t="s">
        <v>165</v>
      </c>
      <c r="D3715">
        <v>0.01</v>
      </c>
      <c r="E3715" t="s">
        <v>1275</v>
      </c>
      <c r="F3715" t="s">
        <v>1307</v>
      </c>
      <c r="G3715" t="str">
        <f t="shared" si="7586"/>
        <v>DL2022070</v>
      </c>
      <c r="H3715" t="str">
        <f t="shared" si="7587"/>
        <v>21</v>
      </c>
      <c r="I3715" t="str">
        <f t="shared" si="7588"/>
        <v>Europæisk ål_21_20221206_DL2022070_SktAnnae_FrederiksbergVucStx</v>
      </c>
      <c r="J3715" t="str">
        <f>VLOOKUP(MID(C3715,4,6),Datasæt_Analysesystemer!$B$2:$E$69,3,FALSE)</f>
        <v>Europæisk ål</v>
      </c>
      <c r="K3715" t="str">
        <f t="shared" si="7589"/>
        <v>NK</v>
      </c>
      <c r="L3715" s="7" t="str">
        <f t="shared" si="7601"/>
        <v>No Ct</v>
      </c>
      <c r="M3715" t="str">
        <f t="shared" si="7590"/>
        <v/>
      </c>
      <c r="N3715" t="str">
        <f t="shared" si="7591"/>
        <v/>
      </c>
      <c r="O3715" t="str">
        <f t="shared" si="7592"/>
        <v/>
      </c>
    </row>
    <row r="3716" spans="1:24" x14ac:dyDescent="0.25">
      <c r="A3716" t="s">
        <v>128</v>
      </c>
      <c r="B3716" t="s">
        <v>76</v>
      </c>
      <c r="C3716" t="s">
        <v>129</v>
      </c>
      <c r="D3716">
        <v>0.01</v>
      </c>
      <c r="E3716" t="s">
        <v>1275</v>
      </c>
      <c r="F3716" t="s">
        <v>1307</v>
      </c>
      <c r="G3716" t="str">
        <f t="shared" si="7586"/>
        <v>DL2022070</v>
      </c>
      <c r="H3716" t="str">
        <f t="shared" si="7587"/>
        <v>21</v>
      </c>
      <c r="I3716" t="str">
        <f t="shared" si="7588"/>
        <v>Europæisk ål_21_20221206_DL2022070_SktAnnae_FrederiksbergVucStx</v>
      </c>
      <c r="J3716" t="str">
        <f>VLOOKUP(MID(C3716,4,6),Datasæt_Analysesystemer!$B$2:$E$69,3,FALSE)</f>
        <v>Europæisk ål</v>
      </c>
      <c r="K3716" t="str">
        <f t="shared" si="7589"/>
        <v>EP</v>
      </c>
      <c r="L3716" s="7" t="str">
        <f t="shared" si="7601"/>
        <v>No Ct</v>
      </c>
      <c r="M3716" t="str">
        <f t="shared" si="7590"/>
        <v/>
      </c>
      <c r="N3716" t="str">
        <f t="shared" si="7591"/>
        <v/>
      </c>
      <c r="O3716" t="str">
        <f t="shared" si="7592"/>
        <v/>
      </c>
    </row>
    <row r="3717" spans="1:24" x14ac:dyDescent="0.25">
      <c r="A3717" t="s">
        <v>144</v>
      </c>
      <c r="B3717" t="s">
        <v>76</v>
      </c>
      <c r="C3717" t="s">
        <v>129</v>
      </c>
      <c r="D3717">
        <v>0.01</v>
      </c>
      <c r="E3717" t="s">
        <v>1275</v>
      </c>
      <c r="F3717" t="s">
        <v>1307</v>
      </c>
      <c r="G3717" t="str">
        <f t="shared" si="7586"/>
        <v>DL2022070</v>
      </c>
      <c r="H3717" t="str">
        <f t="shared" si="7587"/>
        <v>21</v>
      </c>
      <c r="I3717" t="str">
        <f t="shared" si="7588"/>
        <v>Europæisk ål_21_20221206_DL2022070_SktAnnae_FrederiksbergVucStx</v>
      </c>
      <c r="J3717" t="str">
        <f>VLOOKUP(MID(C3717,4,6),Datasæt_Analysesystemer!$B$2:$E$69,3,FALSE)</f>
        <v>Europæisk ål</v>
      </c>
      <c r="K3717" t="str">
        <f t="shared" si="7589"/>
        <v>EP</v>
      </c>
      <c r="L3717" s="7" t="str">
        <f t="shared" si="7601"/>
        <v>No Ct</v>
      </c>
      <c r="M3717" t="str">
        <f t="shared" si="7590"/>
        <v/>
      </c>
      <c r="N3717" t="str">
        <f t="shared" si="7591"/>
        <v/>
      </c>
      <c r="O3717" t="str">
        <f t="shared" si="7592"/>
        <v/>
      </c>
    </row>
    <row r="3718" spans="1:24" x14ac:dyDescent="0.25">
      <c r="A3718" t="s">
        <v>190</v>
      </c>
      <c r="B3718" t="s">
        <v>23</v>
      </c>
      <c r="C3718" t="s">
        <v>191</v>
      </c>
      <c r="D3718">
        <v>0.01</v>
      </c>
      <c r="E3718">
        <v>31.2</v>
      </c>
      <c r="F3718" t="s">
        <v>1307</v>
      </c>
      <c r="G3718" t="str">
        <f t="shared" si="7586"/>
        <v>DL2022070</v>
      </c>
      <c r="H3718" t="str">
        <f t="shared" si="7587"/>
        <v>22</v>
      </c>
      <c r="I3718" t="str">
        <f t="shared" si="7588"/>
        <v>Europæisk ål_22_20221206_DL2022070_SktAnnae_FrederiksbergVucStx</v>
      </c>
      <c r="J3718" t="str">
        <f>VLOOKUP(MID(C3718,4,6),Datasæt_Analysesystemer!$B$2:$E$69,3,FALSE)</f>
        <v>Europæisk ål</v>
      </c>
      <c r="K3718" t="str">
        <f t="shared" si="7589"/>
        <v>PK</v>
      </c>
      <c r="L3718" s="7">
        <f t="shared" si="7601"/>
        <v>31.2</v>
      </c>
      <c r="M3718">
        <f t="shared" si="7590"/>
        <v>31.2</v>
      </c>
      <c r="N3718">
        <f t="shared" si="7591"/>
        <v>0</v>
      </c>
      <c r="O3718">
        <f t="shared" si="7592"/>
        <v>0</v>
      </c>
      <c r="Q3718">
        <f t="shared" ref="Q3718" si="7698">IF(L3720="No Ct",0,L3720)</f>
        <v>0</v>
      </c>
      <c r="R3718">
        <f t="shared" ref="R3718" si="7699">IF(L3721="No Ct",0,L3721)</f>
        <v>0</v>
      </c>
      <c r="S3718" t="str">
        <f t="shared" ref="S3718" si="7700">IF(AND(M3718&gt;0,N3718=0),"Valid","Invalid")</f>
        <v>Valid</v>
      </c>
      <c r="T3718" t="str">
        <f t="shared" ref="T3718" si="7701">IF(OR(Q3718&gt;1,R3718&gt;1),"Present","Absent")</f>
        <v>Absent</v>
      </c>
      <c r="U3718" t="str">
        <f t="shared" ref="U3718" si="7702">IF(OR(AND(Q3718&gt;1,Q3718&lt;41),AND(R3718&gt;1,R3718&lt;41)),"Ct&lt;41","Ct&gt;41")</f>
        <v>Ct&gt;41</v>
      </c>
      <c r="V3718" t="str">
        <f t="shared" ref="V3718" si="7703">J3718</f>
        <v>Europæisk ål</v>
      </c>
      <c r="W3718" t="str">
        <f t="shared" ref="W3718" si="7704">MID(F3718,10,9)</f>
        <v>DL2022070</v>
      </c>
      <c r="X3718" t="str">
        <f t="shared" ref="X3718" si="7705">W3718&amp;"_"&amp;V3718&amp;"_"&amp;S3718&amp;"_"&amp;T3718&amp;"_"&amp;U3718</f>
        <v>DL2022070_Europæisk ål_Valid_Absent_Ct&gt;41</v>
      </c>
    </row>
    <row r="3719" spans="1:24" x14ac:dyDescent="0.25">
      <c r="A3719" t="s">
        <v>166</v>
      </c>
      <c r="B3719" t="s">
        <v>51</v>
      </c>
      <c r="C3719" t="s">
        <v>167</v>
      </c>
      <c r="D3719">
        <v>0.01</v>
      </c>
      <c r="E3719" t="s">
        <v>1275</v>
      </c>
      <c r="F3719" t="s">
        <v>1307</v>
      </c>
      <c r="G3719" t="str">
        <f t="shared" si="7586"/>
        <v>DL2022070</v>
      </c>
      <c r="H3719" t="str">
        <f t="shared" si="7587"/>
        <v>22</v>
      </c>
      <c r="I3719" t="str">
        <f t="shared" si="7588"/>
        <v>Europæisk ål_22_20221206_DL2022070_SktAnnae_FrederiksbergVucStx</v>
      </c>
      <c r="J3719" t="str">
        <f>VLOOKUP(MID(C3719,4,6),Datasæt_Analysesystemer!$B$2:$E$69,3,FALSE)</f>
        <v>Europæisk ål</v>
      </c>
      <c r="K3719" t="str">
        <f t="shared" si="7589"/>
        <v>NK</v>
      </c>
      <c r="L3719" s="7" t="str">
        <f t="shared" si="7601"/>
        <v>No Ct</v>
      </c>
      <c r="M3719" t="str">
        <f t="shared" si="7590"/>
        <v/>
      </c>
      <c r="N3719" t="str">
        <f t="shared" si="7591"/>
        <v/>
      </c>
      <c r="O3719" t="str">
        <f t="shared" si="7592"/>
        <v/>
      </c>
    </row>
    <row r="3720" spans="1:24" x14ac:dyDescent="0.25">
      <c r="A3720" t="s">
        <v>130</v>
      </c>
      <c r="B3720" t="s">
        <v>76</v>
      </c>
      <c r="C3720" t="s">
        <v>131</v>
      </c>
      <c r="D3720">
        <v>0.01</v>
      </c>
      <c r="E3720" t="s">
        <v>1275</v>
      </c>
      <c r="F3720" t="s">
        <v>1307</v>
      </c>
      <c r="G3720" t="str">
        <f t="shared" si="7586"/>
        <v>DL2022070</v>
      </c>
      <c r="H3720" t="str">
        <f t="shared" si="7587"/>
        <v>22</v>
      </c>
      <c r="I3720" t="str">
        <f t="shared" si="7588"/>
        <v>Europæisk ål_22_20221206_DL2022070_SktAnnae_FrederiksbergVucStx</v>
      </c>
      <c r="J3720" t="str">
        <f>VLOOKUP(MID(C3720,4,6),Datasæt_Analysesystemer!$B$2:$E$69,3,FALSE)</f>
        <v>Europæisk ål</v>
      </c>
      <c r="K3720" t="str">
        <f t="shared" si="7589"/>
        <v>EP</v>
      </c>
      <c r="L3720" s="7" t="str">
        <f t="shared" si="7601"/>
        <v>No Ct</v>
      </c>
      <c r="M3720" t="str">
        <f t="shared" si="7590"/>
        <v/>
      </c>
      <c r="N3720" t="str">
        <f t="shared" si="7591"/>
        <v/>
      </c>
      <c r="O3720" t="str">
        <f t="shared" si="7592"/>
        <v/>
      </c>
    </row>
    <row r="3721" spans="1:24" x14ac:dyDescent="0.25">
      <c r="A3721" t="s">
        <v>145</v>
      </c>
      <c r="B3721" t="s">
        <v>76</v>
      </c>
      <c r="C3721" t="s">
        <v>131</v>
      </c>
      <c r="D3721">
        <v>0.01</v>
      </c>
      <c r="E3721" t="s">
        <v>1275</v>
      </c>
      <c r="F3721" t="s">
        <v>1307</v>
      </c>
      <c r="G3721" t="str">
        <f t="shared" si="7586"/>
        <v>DL2022070</v>
      </c>
      <c r="H3721" t="str">
        <f t="shared" si="7587"/>
        <v>22</v>
      </c>
      <c r="I3721" t="str">
        <f t="shared" si="7588"/>
        <v>Europæisk ål_22_20221206_DL2022070_SktAnnae_FrederiksbergVucStx</v>
      </c>
      <c r="J3721" t="str">
        <f>VLOOKUP(MID(C3721,4,6),Datasæt_Analysesystemer!$B$2:$E$69,3,FALSE)</f>
        <v>Europæisk ål</v>
      </c>
      <c r="K3721" t="str">
        <f t="shared" si="7589"/>
        <v>EP</v>
      </c>
      <c r="L3721" s="7" t="str">
        <f t="shared" si="7601"/>
        <v>No Ct</v>
      </c>
      <c r="M3721" t="str">
        <f t="shared" si="7590"/>
        <v/>
      </c>
      <c r="N3721" t="str">
        <f t="shared" si="7591"/>
        <v/>
      </c>
      <c r="O3721" t="str">
        <f t="shared" si="7592"/>
        <v/>
      </c>
    </row>
    <row r="3722" spans="1:24" x14ac:dyDescent="0.25">
      <c r="A3722" t="s">
        <v>192</v>
      </c>
      <c r="B3722" t="s">
        <v>23</v>
      </c>
      <c r="C3722" t="s">
        <v>193</v>
      </c>
      <c r="D3722">
        <v>0.01</v>
      </c>
      <c r="E3722">
        <v>21.83</v>
      </c>
      <c r="F3722" t="s">
        <v>1307</v>
      </c>
      <c r="G3722" t="str">
        <f t="shared" si="7586"/>
        <v>DL2022070</v>
      </c>
      <c r="H3722" t="str">
        <f t="shared" si="7587"/>
        <v>23</v>
      </c>
      <c r="I3722" t="str">
        <f t="shared" si="7588"/>
        <v>Sortmundet kutling_23_20221206_DL2022070_SktAnnae_FrederiksbergVucStx</v>
      </c>
      <c r="J3722" t="str">
        <f>VLOOKUP(MID(C3722,4,6),Datasæt_Analysesystemer!$B$2:$E$69,3,FALSE)</f>
        <v>Sortmundet kutling</v>
      </c>
      <c r="K3722" t="str">
        <f t="shared" si="7589"/>
        <v>PK</v>
      </c>
      <c r="L3722" s="7">
        <f t="shared" si="7601"/>
        <v>21.83</v>
      </c>
      <c r="M3722">
        <f t="shared" si="7590"/>
        <v>21.83</v>
      </c>
      <c r="N3722">
        <f t="shared" si="7591"/>
        <v>0</v>
      </c>
      <c r="O3722">
        <f t="shared" si="7592"/>
        <v>0</v>
      </c>
      <c r="Q3722">
        <f t="shared" ref="Q3722" si="7706">IF(L3724="No Ct",0,L3724)</f>
        <v>0</v>
      </c>
      <c r="R3722">
        <f t="shared" ref="R3722" si="7707">IF(L3725="No Ct",0,L3725)</f>
        <v>0</v>
      </c>
      <c r="S3722" t="str">
        <f t="shared" ref="S3722" si="7708">IF(AND(M3722&gt;0,N3722=0),"Valid","Invalid")</f>
        <v>Valid</v>
      </c>
      <c r="T3722" t="str">
        <f t="shared" ref="T3722" si="7709">IF(OR(Q3722&gt;1,R3722&gt;1),"Present","Absent")</f>
        <v>Absent</v>
      </c>
      <c r="U3722" t="str">
        <f t="shared" ref="U3722" si="7710">IF(OR(AND(Q3722&gt;1,Q3722&lt;41),AND(R3722&gt;1,R3722&lt;41)),"Ct&lt;41","Ct&gt;41")</f>
        <v>Ct&gt;41</v>
      </c>
      <c r="V3722" t="str">
        <f t="shared" ref="V3722" si="7711">J3722</f>
        <v>Sortmundet kutling</v>
      </c>
      <c r="W3722" t="str">
        <f t="shared" ref="W3722" si="7712">MID(F3722,10,9)</f>
        <v>DL2022070</v>
      </c>
      <c r="X3722" t="str">
        <f t="shared" ref="X3722" si="7713">W3722&amp;"_"&amp;V3722&amp;"_"&amp;S3722&amp;"_"&amp;T3722&amp;"_"&amp;U3722</f>
        <v>DL2022070_Sortmundet kutling_Valid_Absent_Ct&gt;41</v>
      </c>
    </row>
    <row r="3723" spans="1:24" x14ac:dyDescent="0.25">
      <c r="A3723" t="s">
        <v>168</v>
      </c>
      <c r="B3723" t="s">
        <v>51</v>
      </c>
      <c r="C3723" t="s">
        <v>169</v>
      </c>
      <c r="D3723">
        <v>0.01</v>
      </c>
      <c r="E3723" t="s">
        <v>1275</v>
      </c>
      <c r="F3723" t="s">
        <v>1307</v>
      </c>
      <c r="G3723" t="str">
        <f t="shared" si="7586"/>
        <v>DL2022070</v>
      </c>
      <c r="H3723" t="str">
        <f t="shared" si="7587"/>
        <v>23</v>
      </c>
      <c r="I3723" t="str">
        <f t="shared" si="7588"/>
        <v>Sortmundet kutling_23_20221206_DL2022070_SktAnnae_FrederiksbergVucStx</v>
      </c>
      <c r="J3723" t="str">
        <f>VLOOKUP(MID(C3723,4,6),Datasæt_Analysesystemer!$B$2:$E$69,3,FALSE)</f>
        <v>Sortmundet kutling</v>
      </c>
      <c r="K3723" t="str">
        <f t="shared" si="7589"/>
        <v>NK</v>
      </c>
      <c r="L3723" s="7" t="str">
        <f t="shared" si="7601"/>
        <v>No Ct</v>
      </c>
      <c r="M3723" t="str">
        <f t="shared" si="7590"/>
        <v/>
      </c>
      <c r="N3723" t="str">
        <f t="shared" si="7591"/>
        <v/>
      </c>
      <c r="O3723" t="str">
        <f t="shared" si="7592"/>
        <v/>
      </c>
    </row>
    <row r="3724" spans="1:24" x14ac:dyDescent="0.25">
      <c r="A3724" t="s">
        <v>132</v>
      </c>
      <c r="B3724" t="s">
        <v>76</v>
      </c>
      <c r="C3724" t="s">
        <v>133</v>
      </c>
      <c r="D3724">
        <v>0.01</v>
      </c>
      <c r="E3724" t="s">
        <v>1275</v>
      </c>
      <c r="F3724" t="s">
        <v>1307</v>
      </c>
      <c r="G3724" t="str">
        <f t="shared" si="7586"/>
        <v>DL2022070</v>
      </c>
      <c r="H3724" t="str">
        <f t="shared" si="7587"/>
        <v>23</v>
      </c>
      <c r="I3724" t="str">
        <f t="shared" si="7588"/>
        <v>Sortmundet kutling_23_20221206_DL2022070_SktAnnae_FrederiksbergVucStx</v>
      </c>
      <c r="J3724" t="str">
        <f>VLOOKUP(MID(C3724,4,6),Datasæt_Analysesystemer!$B$2:$E$69,3,FALSE)</f>
        <v>Sortmundet kutling</v>
      </c>
      <c r="K3724" t="str">
        <f t="shared" si="7589"/>
        <v>EP</v>
      </c>
      <c r="L3724" s="7" t="str">
        <f t="shared" si="7601"/>
        <v>No Ct</v>
      </c>
      <c r="M3724" t="str">
        <f t="shared" si="7590"/>
        <v/>
      </c>
      <c r="N3724" t="str">
        <f t="shared" si="7591"/>
        <v/>
      </c>
      <c r="O3724" t="str">
        <f t="shared" si="7592"/>
        <v/>
      </c>
    </row>
    <row r="3725" spans="1:24" x14ac:dyDescent="0.25">
      <c r="A3725" t="s">
        <v>146</v>
      </c>
      <c r="B3725" t="s">
        <v>76</v>
      </c>
      <c r="C3725" t="s">
        <v>133</v>
      </c>
      <c r="D3725">
        <v>0.01</v>
      </c>
      <c r="E3725" t="s">
        <v>1275</v>
      </c>
      <c r="F3725" t="s">
        <v>1307</v>
      </c>
      <c r="G3725" t="str">
        <f t="shared" si="7586"/>
        <v>DL2022070</v>
      </c>
      <c r="H3725" t="str">
        <f t="shared" si="7587"/>
        <v>23</v>
      </c>
      <c r="I3725" t="str">
        <f t="shared" si="7588"/>
        <v>Sortmundet kutling_23_20221206_DL2022070_SktAnnae_FrederiksbergVucStx</v>
      </c>
      <c r="J3725" t="str">
        <f>VLOOKUP(MID(C3725,4,6),Datasæt_Analysesystemer!$B$2:$E$69,3,FALSE)</f>
        <v>Sortmundet kutling</v>
      </c>
      <c r="K3725" t="str">
        <f t="shared" si="7589"/>
        <v>EP</v>
      </c>
      <c r="L3725" s="7" t="str">
        <f t="shared" si="7601"/>
        <v>No Ct</v>
      </c>
      <c r="M3725" t="str">
        <f t="shared" si="7590"/>
        <v/>
      </c>
      <c r="N3725" t="str">
        <f t="shared" si="7591"/>
        <v/>
      </c>
      <c r="O3725" t="str">
        <f t="shared" si="7592"/>
        <v/>
      </c>
    </row>
    <row r="3726" spans="1:24" x14ac:dyDescent="0.25">
      <c r="A3726" t="s">
        <v>194</v>
      </c>
      <c r="B3726" t="s">
        <v>23</v>
      </c>
      <c r="C3726" t="s">
        <v>195</v>
      </c>
      <c r="D3726">
        <v>0.01</v>
      </c>
      <c r="E3726">
        <v>21.75</v>
      </c>
      <c r="F3726" t="s">
        <v>1307</v>
      </c>
      <c r="G3726" t="str">
        <f t="shared" si="7586"/>
        <v>DL2022070</v>
      </c>
      <c r="H3726" t="str">
        <f t="shared" si="7587"/>
        <v>24</v>
      </c>
      <c r="I3726" t="str">
        <f t="shared" si="7588"/>
        <v>Sortmundet kutling_24_20221206_DL2022070_SktAnnae_FrederiksbergVucStx</v>
      </c>
      <c r="J3726" t="str">
        <f>VLOOKUP(MID(C3726,4,6),Datasæt_Analysesystemer!$B$2:$E$69,3,FALSE)</f>
        <v>Sortmundet kutling</v>
      </c>
      <c r="K3726" t="str">
        <f t="shared" si="7589"/>
        <v>PK</v>
      </c>
      <c r="L3726" s="7">
        <f t="shared" si="7601"/>
        <v>21.75</v>
      </c>
      <c r="M3726">
        <f t="shared" si="7590"/>
        <v>21.75</v>
      </c>
      <c r="N3726">
        <f t="shared" si="7591"/>
        <v>0</v>
      </c>
      <c r="O3726">
        <f t="shared" si="7592"/>
        <v>0</v>
      </c>
      <c r="Q3726">
        <f t="shared" ref="Q3726" si="7714">IF(L3728="No Ct",0,L3728)</f>
        <v>0</v>
      </c>
      <c r="R3726">
        <f t="shared" ref="R3726" si="7715">IF(L3729="No Ct",0,L3729)</f>
        <v>0</v>
      </c>
      <c r="S3726" t="str">
        <f t="shared" ref="S3726" si="7716">IF(AND(M3726&gt;0,N3726=0),"Valid","Invalid")</f>
        <v>Valid</v>
      </c>
      <c r="T3726" t="str">
        <f t="shared" ref="T3726" si="7717">IF(OR(Q3726&gt;1,R3726&gt;1),"Present","Absent")</f>
        <v>Absent</v>
      </c>
      <c r="U3726" t="str">
        <f t="shared" ref="U3726" si="7718">IF(OR(AND(Q3726&gt;1,Q3726&lt;41),AND(R3726&gt;1,R3726&lt;41)),"Ct&lt;41","Ct&gt;41")</f>
        <v>Ct&gt;41</v>
      </c>
      <c r="V3726" t="str">
        <f t="shared" ref="V3726" si="7719">J3726</f>
        <v>Sortmundet kutling</v>
      </c>
      <c r="W3726" t="str">
        <f t="shared" ref="W3726" si="7720">MID(F3726,10,9)</f>
        <v>DL2022070</v>
      </c>
      <c r="X3726" t="str">
        <f t="shared" ref="X3726" si="7721">W3726&amp;"_"&amp;V3726&amp;"_"&amp;S3726&amp;"_"&amp;T3726&amp;"_"&amp;U3726</f>
        <v>DL2022070_Sortmundet kutling_Valid_Absent_Ct&gt;41</v>
      </c>
    </row>
    <row r="3727" spans="1:24" x14ac:dyDescent="0.25">
      <c r="A3727" t="s">
        <v>170</v>
      </c>
      <c r="B3727" t="s">
        <v>51</v>
      </c>
      <c r="C3727" t="s">
        <v>171</v>
      </c>
      <c r="D3727">
        <v>0.01</v>
      </c>
      <c r="E3727" t="s">
        <v>1275</v>
      </c>
      <c r="F3727" t="s">
        <v>1307</v>
      </c>
      <c r="G3727" t="str">
        <f t="shared" si="7586"/>
        <v>DL2022070</v>
      </c>
      <c r="H3727" t="str">
        <f t="shared" si="7587"/>
        <v>24</v>
      </c>
      <c r="I3727" t="str">
        <f t="shared" si="7588"/>
        <v>Sortmundet kutling_24_20221206_DL2022070_SktAnnae_FrederiksbergVucStx</v>
      </c>
      <c r="J3727" t="str">
        <f>VLOOKUP(MID(C3727,4,6),Datasæt_Analysesystemer!$B$2:$E$69,3,FALSE)</f>
        <v>Sortmundet kutling</v>
      </c>
      <c r="K3727" t="str">
        <f t="shared" si="7589"/>
        <v>NK</v>
      </c>
      <c r="L3727" s="7" t="str">
        <f t="shared" si="7601"/>
        <v>No Ct</v>
      </c>
      <c r="M3727" t="str">
        <f t="shared" si="7590"/>
        <v/>
      </c>
      <c r="N3727" t="str">
        <f t="shared" si="7591"/>
        <v/>
      </c>
      <c r="O3727" t="str">
        <f t="shared" si="7592"/>
        <v/>
      </c>
    </row>
    <row r="3728" spans="1:24" x14ac:dyDescent="0.25">
      <c r="A3728" t="s">
        <v>134</v>
      </c>
      <c r="B3728" t="s">
        <v>76</v>
      </c>
      <c r="C3728" t="s">
        <v>135</v>
      </c>
      <c r="D3728">
        <v>0.01</v>
      </c>
      <c r="E3728" t="s">
        <v>1275</v>
      </c>
      <c r="F3728" t="s">
        <v>1307</v>
      </c>
      <c r="G3728" t="str">
        <f t="shared" si="7586"/>
        <v>DL2022070</v>
      </c>
      <c r="H3728" t="str">
        <f t="shared" si="7587"/>
        <v>24</v>
      </c>
      <c r="I3728" t="str">
        <f t="shared" si="7588"/>
        <v>Sortmundet kutling_24_20221206_DL2022070_SktAnnae_FrederiksbergVucStx</v>
      </c>
      <c r="J3728" t="str">
        <f>VLOOKUP(MID(C3728,4,6),Datasæt_Analysesystemer!$B$2:$E$69,3,FALSE)</f>
        <v>Sortmundet kutling</v>
      </c>
      <c r="K3728" t="str">
        <f t="shared" si="7589"/>
        <v>EP</v>
      </c>
      <c r="L3728" s="7" t="str">
        <f t="shared" si="7601"/>
        <v>No Ct</v>
      </c>
      <c r="M3728" t="str">
        <f t="shared" si="7590"/>
        <v/>
      </c>
      <c r="N3728" t="str">
        <f t="shared" si="7591"/>
        <v/>
      </c>
      <c r="O3728" t="str">
        <f t="shared" si="7592"/>
        <v/>
      </c>
    </row>
    <row r="3729" spans="1:24" x14ac:dyDescent="0.25">
      <c r="A3729" t="s">
        <v>147</v>
      </c>
      <c r="B3729" t="s">
        <v>76</v>
      </c>
      <c r="C3729" t="s">
        <v>135</v>
      </c>
      <c r="D3729">
        <v>0.01</v>
      </c>
      <c r="E3729" t="s">
        <v>1275</v>
      </c>
      <c r="F3729" t="s">
        <v>1307</v>
      </c>
      <c r="G3729" t="str">
        <f t="shared" si="7586"/>
        <v>DL2022070</v>
      </c>
      <c r="H3729" t="str">
        <f t="shared" si="7587"/>
        <v>24</v>
      </c>
      <c r="I3729" t="str">
        <f t="shared" si="7588"/>
        <v>Sortmundet kutling_24_20221206_DL2022070_SktAnnae_FrederiksbergVucStx</v>
      </c>
      <c r="J3729" t="str">
        <f>VLOOKUP(MID(C3729,4,6),Datasæt_Analysesystemer!$B$2:$E$69,3,FALSE)</f>
        <v>Sortmundet kutling</v>
      </c>
      <c r="K3729" t="str">
        <f t="shared" si="7589"/>
        <v>EP</v>
      </c>
      <c r="L3729" s="7" t="str">
        <f t="shared" si="7601"/>
        <v>No Ct</v>
      </c>
      <c r="M3729" t="str">
        <f t="shared" si="7590"/>
        <v/>
      </c>
      <c r="N3729" t="str">
        <f t="shared" si="7591"/>
        <v/>
      </c>
      <c r="O3729" t="str">
        <f t="shared" si="7592"/>
        <v/>
      </c>
    </row>
    <row r="3730" spans="1:24" x14ac:dyDescent="0.25">
      <c r="A3730" t="s">
        <v>22</v>
      </c>
      <c r="B3730" t="s">
        <v>23</v>
      </c>
      <c r="C3730" t="s">
        <v>24</v>
      </c>
      <c r="D3730">
        <v>0.01</v>
      </c>
      <c r="E3730">
        <v>32.01</v>
      </c>
      <c r="F3730" t="s">
        <v>1306</v>
      </c>
      <c r="G3730" t="str">
        <f t="shared" ref="G3730:G3793" si="7722">MID(F3730,10,9)</f>
        <v>DL2022072</v>
      </c>
      <c r="H3730" t="str">
        <f t="shared" ref="H3730:H3793" si="7723">LEFT(C3730,2)</f>
        <v>01</v>
      </c>
      <c r="I3730" t="str">
        <f t="shared" ref="I3730:I3793" si="7724">J3730&amp;"_"&amp;H3730&amp;"_"&amp;F3730</f>
        <v>Aborre_01_20221207_DL2022072_FrederiksvaerkGym</v>
      </c>
      <c r="J3730" t="str">
        <f>VLOOKUP(MID(C3730,4,6),Datasæt_Analysesystemer!$B$2:$E$69,3,FALSE)</f>
        <v>Aborre</v>
      </c>
      <c r="K3730" t="str">
        <f t="shared" ref="K3730:K3793" si="7725">RIGHT(C3730,2)</f>
        <v>PK</v>
      </c>
      <c r="L3730" s="7">
        <f t="shared" si="7601"/>
        <v>32.01</v>
      </c>
      <c r="M3730">
        <f t="shared" ref="M3730:M3793" si="7726">IF(K3730="PK",SUMIFS(L:L,K:K,"PK",I:I,I3730),"")</f>
        <v>32.01</v>
      </c>
      <c r="N3730">
        <f t="shared" ref="N3730:N3793" si="7727">IF(K3730="PK",SUMIFS(L:L,K:K,"NK",I:I,I3730),"")</f>
        <v>0</v>
      </c>
      <c r="O3730">
        <f t="shared" ref="O3730:O3793" si="7728">IF(K3730="PK",SUMIFS(L:L,K:K,"EP",I:I,I3730),"")</f>
        <v>0</v>
      </c>
      <c r="Q3730">
        <f t="shared" ref="Q3730" si="7729">IF(L3732="No Ct",0,L3732)</f>
        <v>0</v>
      </c>
      <c r="R3730">
        <f t="shared" ref="R3730" si="7730">IF(L3733="No Ct",0,L3733)</f>
        <v>0</v>
      </c>
      <c r="S3730" t="str">
        <f t="shared" ref="S3730" si="7731">IF(AND(M3730&gt;0,N3730=0),"Valid","Invalid")</f>
        <v>Valid</v>
      </c>
      <c r="T3730" t="str">
        <f t="shared" ref="T3730" si="7732">IF(OR(Q3730&gt;1,R3730&gt;1),"Present","Absent")</f>
        <v>Absent</v>
      </c>
      <c r="U3730" t="str">
        <f t="shared" ref="U3730" si="7733">IF(OR(AND(Q3730&gt;1,Q3730&lt;41),AND(R3730&gt;1,R3730&lt;41)),"Ct&lt;41","Ct&gt;41")</f>
        <v>Ct&gt;41</v>
      </c>
      <c r="V3730" t="str">
        <f t="shared" ref="V3730" si="7734">J3730</f>
        <v>Aborre</v>
      </c>
      <c r="W3730" t="str">
        <f t="shared" ref="W3730" si="7735">MID(F3730,10,9)</f>
        <v>DL2022072</v>
      </c>
      <c r="X3730" t="str">
        <f t="shared" ref="X3730" si="7736">W3730&amp;"_"&amp;V3730&amp;"_"&amp;S3730&amp;"_"&amp;T3730&amp;"_"&amp;U3730</f>
        <v>DL2022072_Aborre_Valid_Absent_Ct&gt;41</v>
      </c>
    </row>
    <row r="3731" spans="1:24" x14ac:dyDescent="0.25">
      <c r="A3731" t="s">
        <v>50</v>
      </c>
      <c r="B3731" t="s">
        <v>51</v>
      </c>
      <c r="C3731" t="s">
        <v>52</v>
      </c>
      <c r="D3731">
        <v>0.01</v>
      </c>
      <c r="E3731" t="s">
        <v>1275</v>
      </c>
      <c r="F3731" t="s">
        <v>1306</v>
      </c>
      <c r="G3731" t="str">
        <f t="shared" si="7722"/>
        <v>DL2022072</v>
      </c>
      <c r="H3731" t="str">
        <f t="shared" si="7723"/>
        <v>01</v>
      </c>
      <c r="I3731" t="str">
        <f t="shared" si="7724"/>
        <v>Aborre_01_20221207_DL2022072_FrederiksvaerkGym</v>
      </c>
      <c r="J3731" t="str">
        <f>VLOOKUP(MID(C3731,4,6),Datasæt_Analysesystemer!$B$2:$E$69,3,FALSE)</f>
        <v>Aborre</v>
      </c>
      <c r="K3731" t="str">
        <f t="shared" si="7725"/>
        <v>NK</v>
      </c>
      <c r="L3731" s="7" t="str">
        <f t="shared" ref="L3731:L3794" si="7737">IF(TRIM(E3731)="No Ct","No Ct",E3731)</f>
        <v>No Ct</v>
      </c>
      <c r="M3731" t="str">
        <f t="shared" si="7726"/>
        <v/>
      </c>
      <c r="N3731" t="str">
        <f t="shared" si="7727"/>
        <v/>
      </c>
      <c r="O3731" t="str">
        <f t="shared" si="7728"/>
        <v/>
      </c>
    </row>
    <row r="3732" spans="1:24" x14ac:dyDescent="0.25">
      <c r="A3732" t="s">
        <v>75</v>
      </c>
      <c r="B3732" t="s">
        <v>76</v>
      </c>
      <c r="C3732" t="s">
        <v>77</v>
      </c>
      <c r="D3732">
        <v>0.01</v>
      </c>
      <c r="E3732" t="s">
        <v>1275</v>
      </c>
      <c r="F3732" t="s">
        <v>1306</v>
      </c>
      <c r="G3732" t="str">
        <f t="shared" si="7722"/>
        <v>DL2022072</v>
      </c>
      <c r="H3732" t="str">
        <f t="shared" si="7723"/>
        <v>01</v>
      </c>
      <c r="I3732" t="str">
        <f t="shared" si="7724"/>
        <v>Aborre_01_20221207_DL2022072_FrederiksvaerkGym</v>
      </c>
      <c r="J3732" t="str">
        <f>VLOOKUP(MID(C3732,4,6),Datasæt_Analysesystemer!$B$2:$E$69,3,FALSE)</f>
        <v>Aborre</v>
      </c>
      <c r="K3732" t="str">
        <f t="shared" si="7725"/>
        <v>EP</v>
      </c>
      <c r="L3732" s="7" t="str">
        <f t="shared" si="7737"/>
        <v>No Ct</v>
      </c>
      <c r="M3732" t="str">
        <f t="shared" si="7726"/>
        <v/>
      </c>
      <c r="N3732" t="str">
        <f t="shared" si="7727"/>
        <v/>
      </c>
      <c r="O3732" t="str">
        <f t="shared" si="7728"/>
        <v/>
      </c>
    </row>
    <row r="3733" spans="1:24" x14ac:dyDescent="0.25">
      <c r="A3733" t="s">
        <v>100</v>
      </c>
      <c r="B3733" t="s">
        <v>76</v>
      </c>
      <c r="C3733" t="s">
        <v>77</v>
      </c>
      <c r="D3733">
        <v>0.01</v>
      </c>
      <c r="E3733" t="s">
        <v>1275</v>
      </c>
      <c r="F3733" t="s">
        <v>1306</v>
      </c>
      <c r="G3733" t="str">
        <f t="shared" si="7722"/>
        <v>DL2022072</v>
      </c>
      <c r="H3733" t="str">
        <f t="shared" si="7723"/>
        <v>01</v>
      </c>
      <c r="I3733" t="str">
        <f t="shared" si="7724"/>
        <v>Aborre_01_20221207_DL2022072_FrederiksvaerkGym</v>
      </c>
      <c r="J3733" t="str">
        <f>VLOOKUP(MID(C3733,4,6),Datasæt_Analysesystemer!$B$2:$E$69,3,FALSE)</f>
        <v>Aborre</v>
      </c>
      <c r="K3733" t="str">
        <f t="shared" si="7725"/>
        <v>EP</v>
      </c>
      <c r="L3733" s="7" t="str">
        <f t="shared" si="7737"/>
        <v>No Ct</v>
      </c>
      <c r="M3733" t="str">
        <f t="shared" si="7726"/>
        <v/>
      </c>
      <c r="N3733" t="str">
        <f t="shared" si="7727"/>
        <v/>
      </c>
      <c r="O3733" t="str">
        <f t="shared" si="7728"/>
        <v/>
      </c>
    </row>
    <row r="3734" spans="1:24" x14ac:dyDescent="0.25">
      <c r="A3734" t="s">
        <v>27</v>
      </c>
      <c r="B3734" t="s">
        <v>23</v>
      </c>
      <c r="C3734" t="s">
        <v>28</v>
      </c>
      <c r="D3734">
        <v>0.01</v>
      </c>
      <c r="E3734" t="s">
        <v>1275</v>
      </c>
      <c r="F3734" t="s">
        <v>1306</v>
      </c>
      <c r="G3734" t="str">
        <f t="shared" si="7722"/>
        <v>DL2022072</v>
      </c>
      <c r="H3734" t="str">
        <f t="shared" si="7723"/>
        <v>02</v>
      </c>
      <c r="I3734" t="str">
        <f t="shared" si="7724"/>
        <v>Aborre_02_20221207_DL2022072_FrederiksvaerkGym</v>
      </c>
      <c r="J3734" t="str">
        <f>VLOOKUP(MID(C3734,4,6),Datasæt_Analysesystemer!$B$2:$E$69,3,FALSE)</f>
        <v>Aborre</v>
      </c>
      <c r="K3734" t="str">
        <f t="shared" si="7725"/>
        <v>PK</v>
      </c>
      <c r="L3734" s="7" t="str">
        <f t="shared" si="7737"/>
        <v>No Ct</v>
      </c>
      <c r="M3734">
        <f t="shared" si="7726"/>
        <v>0</v>
      </c>
      <c r="N3734">
        <f t="shared" si="7727"/>
        <v>0</v>
      </c>
      <c r="O3734">
        <f t="shared" si="7728"/>
        <v>0</v>
      </c>
      <c r="Q3734">
        <f t="shared" ref="Q3734" si="7738">IF(L3736="No Ct",0,L3736)</f>
        <v>0</v>
      </c>
      <c r="R3734">
        <f t="shared" ref="R3734" si="7739">IF(L3737="No Ct",0,L3737)</f>
        <v>0</v>
      </c>
      <c r="S3734" t="str">
        <f t="shared" ref="S3734" si="7740">IF(AND(M3734&gt;0,N3734=0),"Valid","Invalid")</f>
        <v>Invalid</v>
      </c>
      <c r="T3734" t="str">
        <f t="shared" ref="T3734" si="7741">IF(OR(Q3734&gt;1,R3734&gt;1),"Present","Absent")</f>
        <v>Absent</v>
      </c>
      <c r="U3734" t="str">
        <f t="shared" ref="U3734" si="7742">IF(OR(AND(Q3734&gt;1,Q3734&lt;41),AND(R3734&gt;1,R3734&lt;41)),"Ct&lt;41","Ct&gt;41")</f>
        <v>Ct&gt;41</v>
      </c>
      <c r="V3734" t="str">
        <f t="shared" ref="V3734" si="7743">J3734</f>
        <v>Aborre</v>
      </c>
      <c r="W3734" t="str">
        <f t="shared" ref="W3734" si="7744">MID(F3734,10,9)</f>
        <v>DL2022072</v>
      </c>
      <c r="X3734" t="str">
        <f t="shared" ref="X3734" si="7745">W3734&amp;"_"&amp;V3734&amp;"_"&amp;S3734&amp;"_"&amp;T3734&amp;"_"&amp;U3734</f>
        <v>DL2022072_Aborre_Invalid_Absent_Ct&gt;41</v>
      </c>
    </row>
    <row r="3735" spans="1:24" x14ac:dyDescent="0.25">
      <c r="A3735" t="s">
        <v>53</v>
      </c>
      <c r="B3735" t="s">
        <v>51</v>
      </c>
      <c r="C3735" t="s">
        <v>54</v>
      </c>
      <c r="D3735">
        <v>0.01</v>
      </c>
      <c r="E3735" t="s">
        <v>1275</v>
      </c>
      <c r="F3735" t="s">
        <v>1306</v>
      </c>
      <c r="G3735" t="str">
        <f t="shared" si="7722"/>
        <v>DL2022072</v>
      </c>
      <c r="H3735" t="str">
        <f t="shared" si="7723"/>
        <v>02</v>
      </c>
      <c r="I3735" t="str">
        <f t="shared" si="7724"/>
        <v>Aborre_02_20221207_DL2022072_FrederiksvaerkGym</v>
      </c>
      <c r="J3735" t="str">
        <f>VLOOKUP(MID(C3735,4,6),Datasæt_Analysesystemer!$B$2:$E$69,3,FALSE)</f>
        <v>Aborre</v>
      </c>
      <c r="K3735" t="str">
        <f t="shared" si="7725"/>
        <v>NK</v>
      </c>
      <c r="L3735" s="7" t="str">
        <f t="shared" si="7737"/>
        <v>No Ct</v>
      </c>
      <c r="M3735" t="str">
        <f t="shared" si="7726"/>
        <v/>
      </c>
      <c r="N3735" t="str">
        <f t="shared" si="7727"/>
        <v/>
      </c>
      <c r="O3735" t="str">
        <f t="shared" si="7728"/>
        <v/>
      </c>
    </row>
    <row r="3736" spans="1:24" x14ac:dyDescent="0.25">
      <c r="A3736" t="s">
        <v>78</v>
      </c>
      <c r="B3736" t="s">
        <v>76</v>
      </c>
      <c r="C3736" t="s">
        <v>79</v>
      </c>
      <c r="D3736">
        <v>0.01</v>
      </c>
      <c r="E3736" t="s">
        <v>1275</v>
      </c>
      <c r="F3736" t="s">
        <v>1306</v>
      </c>
      <c r="G3736" t="str">
        <f t="shared" si="7722"/>
        <v>DL2022072</v>
      </c>
      <c r="H3736" t="str">
        <f t="shared" si="7723"/>
        <v>02</v>
      </c>
      <c r="I3736" t="str">
        <f t="shared" si="7724"/>
        <v>Aborre_02_20221207_DL2022072_FrederiksvaerkGym</v>
      </c>
      <c r="J3736" t="str">
        <f>VLOOKUP(MID(C3736,4,6),Datasæt_Analysesystemer!$B$2:$E$69,3,FALSE)</f>
        <v>Aborre</v>
      </c>
      <c r="K3736" t="str">
        <f t="shared" si="7725"/>
        <v>EP</v>
      </c>
      <c r="L3736" s="7" t="str">
        <f t="shared" si="7737"/>
        <v>No Ct</v>
      </c>
      <c r="M3736" t="str">
        <f t="shared" si="7726"/>
        <v/>
      </c>
      <c r="N3736" t="str">
        <f t="shared" si="7727"/>
        <v/>
      </c>
      <c r="O3736" t="str">
        <f t="shared" si="7728"/>
        <v/>
      </c>
    </row>
    <row r="3737" spans="1:24" x14ac:dyDescent="0.25">
      <c r="A3737" t="s">
        <v>101</v>
      </c>
      <c r="B3737" t="s">
        <v>76</v>
      </c>
      <c r="C3737" t="s">
        <v>79</v>
      </c>
      <c r="D3737">
        <v>0.01</v>
      </c>
      <c r="E3737" t="s">
        <v>1275</v>
      </c>
      <c r="F3737" t="s">
        <v>1306</v>
      </c>
      <c r="G3737" t="str">
        <f t="shared" si="7722"/>
        <v>DL2022072</v>
      </c>
      <c r="H3737" t="str">
        <f t="shared" si="7723"/>
        <v>02</v>
      </c>
      <c r="I3737" t="str">
        <f t="shared" si="7724"/>
        <v>Aborre_02_20221207_DL2022072_FrederiksvaerkGym</v>
      </c>
      <c r="J3737" t="str">
        <f>VLOOKUP(MID(C3737,4,6),Datasæt_Analysesystemer!$B$2:$E$69,3,FALSE)</f>
        <v>Aborre</v>
      </c>
      <c r="K3737" t="str">
        <f t="shared" si="7725"/>
        <v>EP</v>
      </c>
      <c r="L3737" s="7" t="str">
        <f t="shared" si="7737"/>
        <v>No Ct</v>
      </c>
      <c r="M3737" t="str">
        <f t="shared" si="7726"/>
        <v/>
      </c>
      <c r="N3737" t="str">
        <f t="shared" si="7727"/>
        <v/>
      </c>
      <c r="O3737" t="str">
        <f t="shared" si="7728"/>
        <v/>
      </c>
    </row>
    <row r="3738" spans="1:24" x14ac:dyDescent="0.25">
      <c r="A3738" t="s">
        <v>29</v>
      </c>
      <c r="B3738" t="s">
        <v>23</v>
      </c>
      <c r="C3738" t="s">
        <v>30</v>
      </c>
      <c r="D3738">
        <v>0.01</v>
      </c>
      <c r="E3738" t="s">
        <v>1275</v>
      </c>
      <c r="F3738" t="s">
        <v>1306</v>
      </c>
      <c r="G3738" t="str">
        <f t="shared" si="7722"/>
        <v>DL2022072</v>
      </c>
      <c r="H3738" t="str">
        <f t="shared" si="7723"/>
        <v>03</v>
      </c>
      <c r="I3738" t="str">
        <f t="shared" si="7724"/>
        <v>Skrubbe_03_20221207_DL2022072_FrederiksvaerkGym</v>
      </c>
      <c r="J3738" t="str">
        <f>VLOOKUP(MID(C3738,4,6),Datasæt_Analysesystemer!$B$2:$E$69,3,FALSE)</f>
        <v>Skrubbe</v>
      </c>
      <c r="K3738" t="str">
        <f t="shared" si="7725"/>
        <v>PK</v>
      </c>
      <c r="L3738" s="7" t="str">
        <f t="shared" si="7737"/>
        <v>No Ct</v>
      </c>
      <c r="M3738">
        <f t="shared" si="7726"/>
        <v>0</v>
      </c>
      <c r="N3738">
        <f t="shared" si="7727"/>
        <v>0</v>
      </c>
      <c r="O3738">
        <f t="shared" si="7728"/>
        <v>0</v>
      </c>
      <c r="Q3738">
        <f t="shared" ref="Q3738" si="7746">IF(L3740="No Ct",0,L3740)</f>
        <v>0</v>
      </c>
      <c r="R3738">
        <f t="shared" ref="R3738" si="7747">IF(L3741="No Ct",0,L3741)</f>
        <v>0</v>
      </c>
      <c r="S3738" t="str">
        <f t="shared" ref="S3738" si="7748">IF(AND(M3738&gt;0,N3738=0),"Valid","Invalid")</f>
        <v>Invalid</v>
      </c>
      <c r="T3738" t="str">
        <f t="shared" ref="T3738" si="7749">IF(OR(Q3738&gt;1,R3738&gt;1),"Present","Absent")</f>
        <v>Absent</v>
      </c>
      <c r="U3738" t="str">
        <f t="shared" ref="U3738" si="7750">IF(OR(AND(Q3738&gt;1,Q3738&lt;41),AND(R3738&gt;1,R3738&lt;41)),"Ct&lt;41","Ct&gt;41")</f>
        <v>Ct&gt;41</v>
      </c>
      <c r="V3738" t="str">
        <f t="shared" ref="V3738" si="7751">J3738</f>
        <v>Skrubbe</v>
      </c>
      <c r="W3738" t="str">
        <f t="shared" ref="W3738" si="7752">MID(F3738,10,9)</f>
        <v>DL2022072</v>
      </c>
      <c r="X3738" t="str">
        <f t="shared" ref="X3738" si="7753">W3738&amp;"_"&amp;V3738&amp;"_"&amp;S3738&amp;"_"&amp;T3738&amp;"_"&amp;U3738</f>
        <v>DL2022072_Skrubbe_Invalid_Absent_Ct&gt;41</v>
      </c>
    </row>
    <row r="3739" spans="1:24" x14ac:dyDescent="0.25">
      <c r="A3739" t="s">
        <v>55</v>
      </c>
      <c r="B3739" t="s">
        <v>51</v>
      </c>
      <c r="C3739" t="s">
        <v>56</v>
      </c>
      <c r="D3739">
        <v>0.01</v>
      </c>
      <c r="E3739" t="s">
        <v>1275</v>
      </c>
      <c r="F3739" t="s">
        <v>1306</v>
      </c>
      <c r="G3739" t="str">
        <f t="shared" si="7722"/>
        <v>DL2022072</v>
      </c>
      <c r="H3739" t="str">
        <f t="shared" si="7723"/>
        <v>03</v>
      </c>
      <c r="I3739" t="str">
        <f t="shared" si="7724"/>
        <v>Skrubbe_03_20221207_DL2022072_FrederiksvaerkGym</v>
      </c>
      <c r="J3739" t="str">
        <f>VLOOKUP(MID(C3739,4,6),Datasæt_Analysesystemer!$B$2:$E$69,3,FALSE)</f>
        <v>Skrubbe</v>
      </c>
      <c r="K3739" t="str">
        <f t="shared" si="7725"/>
        <v>NK</v>
      </c>
      <c r="L3739" s="7" t="str">
        <f t="shared" si="7737"/>
        <v>No Ct</v>
      </c>
      <c r="M3739" t="str">
        <f t="shared" si="7726"/>
        <v/>
      </c>
      <c r="N3739" t="str">
        <f t="shared" si="7727"/>
        <v/>
      </c>
      <c r="O3739" t="str">
        <f t="shared" si="7728"/>
        <v/>
      </c>
    </row>
    <row r="3740" spans="1:24" x14ac:dyDescent="0.25">
      <c r="A3740" t="s">
        <v>80</v>
      </c>
      <c r="B3740" t="s">
        <v>76</v>
      </c>
      <c r="C3740" t="s">
        <v>81</v>
      </c>
      <c r="D3740">
        <v>0.01</v>
      </c>
      <c r="E3740" t="s">
        <v>1275</v>
      </c>
      <c r="F3740" t="s">
        <v>1306</v>
      </c>
      <c r="G3740" t="str">
        <f t="shared" si="7722"/>
        <v>DL2022072</v>
      </c>
      <c r="H3740" t="str">
        <f t="shared" si="7723"/>
        <v>03</v>
      </c>
      <c r="I3740" t="str">
        <f t="shared" si="7724"/>
        <v>Skrubbe_03_20221207_DL2022072_FrederiksvaerkGym</v>
      </c>
      <c r="J3740" t="str">
        <f>VLOOKUP(MID(C3740,4,6),Datasæt_Analysesystemer!$B$2:$E$69,3,FALSE)</f>
        <v>Skrubbe</v>
      </c>
      <c r="K3740" t="str">
        <f t="shared" si="7725"/>
        <v>EP</v>
      </c>
      <c r="L3740" s="7" t="str">
        <f t="shared" si="7737"/>
        <v>No Ct</v>
      </c>
      <c r="M3740" t="str">
        <f t="shared" si="7726"/>
        <v/>
      </c>
      <c r="N3740" t="str">
        <f t="shared" si="7727"/>
        <v/>
      </c>
      <c r="O3740" t="str">
        <f t="shared" si="7728"/>
        <v/>
      </c>
    </row>
    <row r="3741" spans="1:24" x14ac:dyDescent="0.25">
      <c r="A3741" t="s">
        <v>102</v>
      </c>
      <c r="B3741" t="s">
        <v>76</v>
      </c>
      <c r="C3741" t="s">
        <v>81</v>
      </c>
      <c r="D3741">
        <v>0.01</v>
      </c>
      <c r="E3741" t="s">
        <v>1275</v>
      </c>
      <c r="F3741" t="s">
        <v>1306</v>
      </c>
      <c r="G3741" t="str">
        <f t="shared" si="7722"/>
        <v>DL2022072</v>
      </c>
      <c r="H3741" t="str">
        <f t="shared" si="7723"/>
        <v>03</v>
      </c>
      <c r="I3741" t="str">
        <f t="shared" si="7724"/>
        <v>Skrubbe_03_20221207_DL2022072_FrederiksvaerkGym</v>
      </c>
      <c r="J3741" t="str">
        <f>VLOOKUP(MID(C3741,4,6),Datasæt_Analysesystemer!$B$2:$E$69,3,FALSE)</f>
        <v>Skrubbe</v>
      </c>
      <c r="K3741" t="str">
        <f t="shared" si="7725"/>
        <v>EP</v>
      </c>
      <c r="L3741" s="7" t="str">
        <f t="shared" si="7737"/>
        <v>No Ct</v>
      </c>
      <c r="M3741" t="str">
        <f t="shared" si="7726"/>
        <v/>
      </c>
      <c r="N3741" t="str">
        <f t="shared" si="7727"/>
        <v/>
      </c>
      <c r="O3741" t="str">
        <f t="shared" si="7728"/>
        <v/>
      </c>
    </row>
    <row r="3742" spans="1:24" x14ac:dyDescent="0.25">
      <c r="A3742" t="s">
        <v>31</v>
      </c>
      <c r="B3742" t="s">
        <v>23</v>
      </c>
      <c r="C3742" t="s">
        <v>32</v>
      </c>
      <c r="D3742">
        <v>0.01</v>
      </c>
      <c r="E3742">
        <v>24.4</v>
      </c>
      <c r="F3742" t="s">
        <v>1306</v>
      </c>
      <c r="G3742" t="str">
        <f t="shared" si="7722"/>
        <v>DL2022072</v>
      </c>
      <c r="H3742" t="str">
        <f t="shared" si="7723"/>
        <v>04</v>
      </c>
      <c r="I3742" t="str">
        <f t="shared" si="7724"/>
        <v>Skrubbe_04_20221207_DL2022072_FrederiksvaerkGym</v>
      </c>
      <c r="J3742" t="str">
        <f>VLOOKUP(MID(C3742,4,6),Datasæt_Analysesystemer!$B$2:$E$69,3,FALSE)</f>
        <v>Skrubbe</v>
      </c>
      <c r="K3742" t="str">
        <f t="shared" si="7725"/>
        <v>PK</v>
      </c>
      <c r="L3742" s="7">
        <f t="shared" si="7737"/>
        <v>24.4</v>
      </c>
      <c r="M3742">
        <f t="shared" si="7726"/>
        <v>24.4</v>
      </c>
      <c r="N3742">
        <f t="shared" si="7727"/>
        <v>0</v>
      </c>
      <c r="O3742">
        <f t="shared" si="7728"/>
        <v>0</v>
      </c>
      <c r="Q3742">
        <f t="shared" ref="Q3742" si="7754">IF(L3744="No Ct",0,L3744)</f>
        <v>0</v>
      </c>
      <c r="R3742">
        <f t="shared" ref="R3742" si="7755">IF(L3745="No Ct",0,L3745)</f>
        <v>0</v>
      </c>
      <c r="S3742" t="str">
        <f t="shared" ref="S3742" si="7756">IF(AND(M3742&gt;0,N3742=0),"Valid","Invalid")</f>
        <v>Valid</v>
      </c>
      <c r="T3742" t="str">
        <f t="shared" ref="T3742" si="7757">IF(OR(Q3742&gt;1,R3742&gt;1),"Present","Absent")</f>
        <v>Absent</v>
      </c>
      <c r="U3742" t="str">
        <f t="shared" ref="U3742" si="7758">IF(OR(AND(Q3742&gt;1,Q3742&lt;41),AND(R3742&gt;1,R3742&lt;41)),"Ct&lt;41","Ct&gt;41")</f>
        <v>Ct&gt;41</v>
      </c>
      <c r="V3742" t="str">
        <f t="shared" ref="V3742" si="7759">J3742</f>
        <v>Skrubbe</v>
      </c>
      <c r="W3742" t="str">
        <f t="shared" ref="W3742" si="7760">MID(F3742,10,9)</f>
        <v>DL2022072</v>
      </c>
      <c r="X3742" t="str">
        <f t="shared" ref="X3742" si="7761">W3742&amp;"_"&amp;V3742&amp;"_"&amp;S3742&amp;"_"&amp;T3742&amp;"_"&amp;U3742</f>
        <v>DL2022072_Skrubbe_Valid_Absent_Ct&gt;41</v>
      </c>
    </row>
    <row r="3743" spans="1:24" x14ac:dyDescent="0.25">
      <c r="A3743" t="s">
        <v>57</v>
      </c>
      <c r="B3743" t="s">
        <v>51</v>
      </c>
      <c r="C3743" t="s">
        <v>58</v>
      </c>
      <c r="D3743">
        <v>0.01</v>
      </c>
      <c r="E3743" t="s">
        <v>1275</v>
      </c>
      <c r="F3743" t="s">
        <v>1306</v>
      </c>
      <c r="G3743" t="str">
        <f t="shared" si="7722"/>
        <v>DL2022072</v>
      </c>
      <c r="H3743" t="str">
        <f t="shared" si="7723"/>
        <v>04</v>
      </c>
      <c r="I3743" t="str">
        <f t="shared" si="7724"/>
        <v>Skrubbe_04_20221207_DL2022072_FrederiksvaerkGym</v>
      </c>
      <c r="J3743" t="str">
        <f>VLOOKUP(MID(C3743,4,6),Datasæt_Analysesystemer!$B$2:$E$69,3,FALSE)</f>
        <v>Skrubbe</v>
      </c>
      <c r="K3743" t="str">
        <f t="shared" si="7725"/>
        <v>NK</v>
      </c>
      <c r="L3743" s="7" t="str">
        <f t="shared" si="7737"/>
        <v>No Ct</v>
      </c>
      <c r="M3743" t="str">
        <f t="shared" si="7726"/>
        <v/>
      </c>
      <c r="N3743" t="str">
        <f t="shared" si="7727"/>
        <v/>
      </c>
      <c r="O3743" t="str">
        <f t="shared" si="7728"/>
        <v/>
      </c>
    </row>
    <row r="3744" spans="1:24" x14ac:dyDescent="0.25">
      <c r="A3744" t="s">
        <v>82</v>
      </c>
      <c r="B3744" t="s">
        <v>76</v>
      </c>
      <c r="C3744" t="s">
        <v>83</v>
      </c>
      <c r="D3744">
        <v>0.01</v>
      </c>
      <c r="E3744" t="s">
        <v>1275</v>
      </c>
      <c r="F3744" t="s">
        <v>1306</v>
      </c>
      <c r="G3744" t="str">
        <f t="shared" si="7722"/>
        <v>DL2022072</v>
      </c>
      <c r="H3744" t="str">
        <f t="shared" si="7723"/>
        <v>04</v>
      </c>
      <c r="I3744" t="str">
        <f t="shared" si="7724"/>
        <v>Skrubbe_04_20221207_DL2022072_FrederiksvaerkGym</v>
      </c>
      <c r="J3744" t="str">
        <f>VLOOKUP(MID(C3744,4,6),Datasæt_Analysesystemer!$B$2:$E$69,3,FALSE)</f>
        <v>Skrubbe</v>
      </c>
      <c r="K3744" t="str">
        <f t="shared" si="7725"/>
        <v>EP</v>
      </c>
      <c r="L3744" s="7" t="str">
        <f t="shared" si="7737"/>
        <v>No Ct</v>
      </c>
      <c r="M3744" t="str">
        <f t="shared" si="7726"/>
        <v/>
      </c>
      <c r="N3744" t="str">
        <f t="shared" si="7727"/>
        <v/>
      </c>
      <c r="O3744" t="str">
        <f t="shared" si="7728"/>
        <v/>
      </c>
    </row>
    <row r="3745" spans="1:24" x14ac:dyDescent="0.25">
      <c r="A3745" t="s">
        <v>103</v>
      </c>
      <c r="B3745" t="s">
        <v>76</v>
      </c>
      <c r="C3745" t="s">
        <v>83</v>
      </c>
      <c r="D3745">
        <v>0.01</v>
      </c>
      <c r="E3745" t="s">
        <v>1275</v>
      </c>
      <c r="F3745" t="s">
        <v>1306</v>
      </c>
      <c r="G3745" t="str">
        <f t="shared" si="7722"/>
        <v>DL2022072</v>
      </c>
      <c r="H3745" t="str">
        <f t="shared" si="7723"/>
        <v>04</v>
      </c>
      <c r="I3745" t="str">
        <f t="shared" si="7724"/>
        <v>Skrubbe_04_20221207_DL2022072_FrederiksvaerkGym</v>
      </c>
      <c r="J3745" t="str">
        <f>VLOOKUP(MID(C3745,4,6),Datasæt_Analysesystemer!$B$2:$E$69,3,FALSE)</f>
        <v>Skrubbe</v>
      </c>
      <c r="K3745" t="str">
        <f t="shared" si="7725"/>
        <v>EP</v>
      </c>
      <c r="L3745" s="7" t="str">
        <f t="shared" si="7737"/>
        <v>No Ct</v>
      </c>
      <c r="M3745" t="str">
        <f t="shared" si="7726"/>
        <v/>
      </c>
      <c r="N3745" t="str">
        <f t="shared" si="7727"/>
        <v/>
      </c>
      <c r="O3745" t="str">
        <f t="shared" si="7728"/>
        <v/>
      </c>
    </row>
    <row r="3746" spans="1:24" x14ac:dyDescent="0.25">
      <c r="A3746" t="s">
        <v>33</v>
      </c>
      <c r="B3746" t="s">
        <v>23</v>
      </c>
      <c r="C3746" t="s">
        <v>34</v>
      </c>
      <c r="D3746">
        <v>0.01</v>
      </c>
      <c r="E3746">
        <v>30.12</v>
      </c>
      <c r="F3746" t="s">
        <v>1306</v>
      </c>
      <c r="G3746" t="str">
        <f t="shared" si="7722"/>
        <v>DL2022072</v>
      </c>
      <c r="H3746" t="str">
        <f t="shared" si="7723"/>
        <v>05</v>
      </c>
      <c r="I3746" t="str">
        <f t="shared" si="7724"/>
        <v>Stillehavsøsters_05_20221207_DL2022072_FrederiksvaerkGym</v>
      </c>
      <c r="J3746" t="str">
        <f>VLOOKUP(MID(C3746,4,6),Datasæt_Analysesystemer!$B$2:$E$69,3,FALSE)</f>
        <v>Stillehavsøsters</v>
      </c>
      <c r="K3746" t="str">
        <f t="shared" si="7725"/>
        <v>PK</v>
      </c>
      <c r="L3746" s="7">
        <f t="shared" si="7737"/>
        <v>30.12</v>
      </c>
      <c r="M3746">
        <f t="shared" si="7726"/>
        <v>30.12</v>
      </c>
      <c r="N3746">
        <f t="shared" si="7727"/>
        <v>0</v>
      </c>
      <c r="O3746">
        <f t="shared" si="7728"/>
        <v>0</v>
      </c>
      <c r="Q3746">
        <f t="shared" ref="Q3746" si="7762">IF(L3748="No Ct",0,L3748)</f>
        <v>0</v>
      </c>
      <c r="R3746">
        <f t="shared" ref="R3746" si="7763">IF(L3749="No Ct",0,L3749)</f>
        <v>0</v>
      </c>
      <c r="S3746" t="str">
        <f t="shared" ref="S3746" si="7764">IF(AND(M3746&gt;0,N3746=0),"Valid","Invalid")</f>
        <v>Valid</v>
      </c>
      <c r="T3746" t="str">
        <f t="shared" ref="T3746" si="7765">IF(OR(Q3746&gt;1,R3746&gt;1),"Present","Absent")</f>
        <v>Absent</v>
      </c>
      <c r="U3746" t="str">
        <f t="shared" ref="U3746" si="7766">IF(OR(AND(Q3746&gt;1,Q3746&lt;41),AND(R3746&gt;1,R3746&lt;41)),"Ct&lt;41","Ct&gt;41")</f>
        <v>Ct&gt;41</v>
      </c>
      <c r="V3746" t="str">
        <f t="shared" ref="V3746" si="7767">J3746</f>
        <v>Stillehavsøsters</v>
      </c>
      <c r="W3746" t="str">
        <f t="shared" ref="W3746" si="7768">MID(F3746,10,9)</f>
        <v>DL2022072</v>
      </c>
      <c r="X3746" t="str">
        <f t="shared" ref="X3746" si="7769">W3746&amp;"_"&amp;V3746&amp;"_"&amp;S3746&amp;"_"&amp;T3746&amp;"_"&amp;U3746</f>
        <v>DL2022072_Stillehavsøsters_Valid_Absent_Ct&gt;41</v>
      </c>
    </row>
    <row r="3747" spans="1:24" x14ac:dyDescent="0.25">
      <c r="A3747" t="s">
        <v>59</v>
      </c>
      <c r="B3747" t="s">
        <v>51</v>
      </c>
      <c r="C3747" t="s">
        <v>60</v>
      </c>
      <c r="D3747">
        <v>0.01</v>
      </c>
      <c r="E3747" t="s">
        <v>1275</v>
      </c>
      <c r="F3747" t="s">
        <v>1306</v>
      </c>
      <c r="G3747" t="str">
        <f t="shared" si="7722"/>
        <v>DL2022072</v>
      </c>
      <c r="H3747" t="str">
        <f t="shared" si="7723"/>
        <v>05</v>
      </c>
      <c r="I3747" t="str">
        <f t="shared" si="7724"/>
        <v>Stillehavsøsters_05_20221207_DL2022072_FrederiksvaerkGym</v>
      </c>
      <c r="J3747" t="str">
        <f>VLOOKUP(MID(C3747,4,6),Datasæt_Analysesystemer!$B$2:$E$69,3,FALSE)</f>
        <v>Stillehavsøsters</v>
      </c>
      <c r="K3747" t="str">
        <f t="shared" si="7725"/>
        <v>NK</v>
      </c>
      <c r="L3747" s="7" t="str">
        <f t="shared" si="7737"/>
        <v>No Ct</v>
      </c>
      <c r="M3747" t="str">
        <f t="shared" si="7726"/>
        <v/>
      </c>
      <c r="N3747" t="str">
        <f t="shared" si="7727"/>
        <v/>
      </c>
      <c r="O3747" t="str">
        <f t="shared" si="7728"/>
        <v/>
      </c>
    </row>
    <row r="3748" spans="1:24" x14ac:dyDescent="0.25">
      <c r="A3748" t="s">
        <v>84</v>
      </c>
      <c r="B3748" t="s">
        <v>76</v>
      </c>
      <c r="C3748" t="s">
        <v>85</v>
      </c>
      <c r="D3748">
        <v>0.01</v>
      </c>
      <c r="E3748" t="s">
        <v>1275</v>
      </c>
      <c r="F3748" t="s">
        <v>1306</v>
      </c>
      <c r="G3748" t="str">
        <f t="shared" si="7722"/>
        <v>DL2022072</v>
      </c>
      <c r="H3748" t="str">
        <f t="shared" si="7723"/>
        <v>05</v>
      </c>
      <c r="I3748" t="str">
        <f t="shared" si="7724"/>
        <v>Stillehavsøsters_05_20221207_DL2022072_FrederiksvaerkGym</v>
      </c>
      <c r="J3748" t="str">
        <f>VLOOKUP(MID(C3748,4,6),Datasæt_Analysesystemer!$B$2:$E$69,3,FALSE)</f>
        <v>Stillehavsøsters</v>
      </c>
      <c r="K3748" t="str">
        <f t="shared" si="7725"/>
        <v>EP</v>
      </c>
      <c r="L3748" s="7" t="str">
        <f t="shared" si="7737"/>
        <v>No Ct</v>
      </c>
      <c r="M3748" t="str">
        <f t="shared" si="7726"/>
        <v/>
      </c>
      <c r="N3748" t="str">
        <f t="shared" si="7727"/>
        <v/>
      </c>
      <c r="O3748" t="str">
        <f t="shared" si="7728"/>
        <v/>
      </c>
    </row>
    <row r="3749" spans="1:24" x14ac:dyDescent="0.25">
      <c r="A3749" t="s">
        <v>104</v>
      </c>
      <c r="B3749" t="s">
        <v>76</v>
      </c>
      <c r="C3749" t="s">
        <v>85</v>
      </c>
      <c r="D3749">
        <v>0.01</v>
      </c>
      <c r="E3749" t="s">
        <v>1275</v>
      </c>
      <c r="F3749" t="s">
        <v>1306</v>
      </c>
      <c r="G3749" t="str">
        <f t="shared" si="7722"/>
        <v>DL2022072</v>
      </c>
      <c r="H3749" t="str">
        <f t="shared" si="7723"/>
        <v>05</v>
      </c>
      <c r="I3749" t="str">
        <f t="shared" si="7724"/>
        <v>Stillehavsøsters_05_20221207_DL2022072_FrederiksvaerkGym</v>
      </c>
      <c r="J3749" t="str">
        <f>VLOOKUP(MID(C3749,4,6),Datasæt_Analysesystemer!$B$2:$E$69,3,FALSE)</f>
        <v>Stillehavsøsters</v>
      </c>
      <c r="K3749" t="str">
        <f t="shared" si="7725"/>
        <v>EP</v>
      </c>
      <c r="L3749" s="7" t="str">
        <f t="shared" si="7737"/>
        <v>No Ct</v>
      </c>
      <c r="M3749" t="str">
        <f t="shared" si="7726"/>
        <v/>
      </c>
      <c r="N3749" t="str">
        <f t="shared" si="7727"/>
        <v/>
      </c>
      <c r="O3749" t="str">
        <f t="shared" si="7728"/>
        <v/>
      </c>
    </row>
    <row r="3750" spans="1:24" x14ac:dyDescent="0.25">
      <c r="A3750" t="s">
        <v>35</v>
      </c>
      <c r="B3750" t="s">
        <v>23</v>
      </c>
      <c r="C3750" t="s">
        <v>36</v>
      </c>
      <c r="D3750">
        <v>0.01</v>
      </c>
      <c r="E3750">
        <v>30.62</v>
      </c>
      <c r="F3750" t="s">
        <v>1306</v>
      </c>
      <c r="G3750" t="str">
        <f t="shared" si="7722"/>
        <v>DL2022072</v>
      </c>
      <c r="H3750" t="str">
        <f t="shared" si="7723"/>
        <v>06</v>
      </c>
      <c r="I3750" t="str">
        <f t="shared" si="7724"/>
        <v>Stillehavsøsters_06_20221207_DL2022072_FrederiksvaerkGym</v>
      </c>
      <c r="J3750" t="str">
        <f>VLOOKUP(MID(C3750,4,6),Datasæt_Analysesystemer!$B$2:$E$69,3,FALSE)</f>
        <v>Stillehavsøsters</v>
      </c>
      <c r="K3750" t="str">
        <f t="shared" si="7725"/>
        <v>PK</v>
      </c>
      <c r="L3750" s="7">
        <f t="shared" si="7737"/>
        <v>30.62</v>
      </c>
      <c r="M3750">
        <f t="shared" si="7726"/>
        <v>30.62</v>
      </c>
      <c r="N3750">
        <f t="shared" si="7727"/>
        <v>0</v>
      </c>
      <c r="O3750">
        <f t="shared" si="7728"/>
        <v>0</v>
      </c>
      <c r="Q3750">
        <f t="shared" ref="Q3750" si="7770">IF(L3752="No Ct",0,L3752)</f>
        <v>0</v>
      </c>
      <c r="R3750">
        <f t="shared" ref="R3750" si="7771">IF(L3753="No Ct",0,L3753)</f>
        <v>0</v>
      </c>
      <c r="S3750" t="str">
        <f t="shared" ref="S3750" si="7772">IF(AND(M3750&gt;0,N3750=0),"Valid","Invalid")</f>
        <v>Valid</v>
      </c>
      <c r="T3750" t="str">
        <f t="shared" ref="T3750" si="7773">IF(OR(Q3750&gt;1,R3750&gt;1),"Present","Absent")</f>
        <v>Absent</v>
      </c>
      <c r="U3750" t="str">
        <f t="shared" ref="U3750" si="7774">IF(OR(AND(Q3750&gt;1,Q3750&lt;41),AND(R3750&gt;1,R3750&lt;41)),"Ct&lt;41","Ct&gt;41")</f>
        <v>Ct&gt;41</v>
      </c>
      <c r="V3750" t="str">
        <f t="shared" ref="V3750" si="7775">J3750</f>
        <v>Stillehavsøsters</v>
      </c>
      <c r="W3750" t="str">
        <f t="shared" ref="W3750" si="7776">MID(F3750,10,9)</f>
        <v>DL2022072</v>
      </c>
      <c r="X3750" t="str">
        <f t="shared" ref="X3750" si="7777">W3750&amp;"_"&amp;V3750&amp;"_"&amp;S3750&amp;"_"&amp;T3750&amp;"_"&amp;U3750</f>
        <v>DL2022072_Stillehavsøsters_Valid_Absent_Ct&gt;41</v>
      </c>
    </row>
    <row r="3751" spans="1:24" x14ac:dyDescent="0.25">
      <c r="A3751" t="s">
        <v>61</v>
      </c>
      <c r="B3751" t="s">
        <v>51</v>
      </c>
      <c r="C3751" t="s">
        <v>62</v>
      </c>
      <c r="D3751">
        <v>0.01</v>
      </c>
      <c r="E3751" t="s">
        <v>1275</v>
      </c>
      <c r="F3751" t="s">
        <v>1306</v>
      </c>
      <c r="G3751" t="str">
        <f t="shared" si="7722"/>
        <v>DL2022072</v>
      </c>
      <c r="H3751" t="str">
        <f t="shared" si="7723"/>
        <v>06</v>
      </c>
      <c r="I3751" t="str">
        <f t="shared" si="7724"/>
        <v>Stillehavsøsters_06_20221207_DL2022072_FrederiksvaerkGym</v>
      </c>
      <c r="J3751" t="str">
        <f>VLOOKUP(MID(C3751,4,6),Datasæt_Analysesystemer!$B$2:$E$69,3,FALSE)</f>
        <v>Stillehavsøsters</v>
      </c>
      <c r="K3751" t="str">
        <f t="shared" si="7725"/>
        <v>NK</v>
      </c>
      <c r="L3751" s="7" t="str">
        <f t="shared" si="7737"/>
        <v>No Ct</v>
      </c>
      <c r="M3751" t="str">
        <f t="shared" si="7726"/>
        <v/>
      </c>
      <c r="N3751" t="str">
        <f t="shared" si="7727"/>
        <v/>
      </c>
      <c r="O3751" t="str">
        <f t="shared" si="7728"/>
        <v/>
      </c>
    </row>
    <row r="3752" spans="1:24" x14ac:dyDescent="0.25">
      <c r="A3752" t="s">
        <v>86</v>
      </c>
      <c r="B3752" t="s">
        <v>76</v>
      </c>
      <c r="C3752" t="s">
        <v>87</v>
      </c>
      <c r="D3752">
        <v>0.01</v>
      </c>
      <c r="E3752" t="s">
        <v>1275</v>
      </c>
      <c r="F3752" t="s">
        <v>1306</v>
      </c>
      <c r="G3752" t="str">
        <f t="shared" si="7722"/>
        <v>DL2022072</v>
      </c>
      <c r="H3752" t="str">
        <f t="shared" si="7723"/>
        <v>06</v>
      </c>
      <c r="I3752" t="str">
        <f t="shared" si="7724"/>
        <v>Stillehavsøsters_06_20221207_DL2022072_FrederiksvaerkGym</v>
      </c>
      <c r="J3752" t="str">
        <f>VLOOKUP(MID(C3752,4,6),Datasæt_Analysesystemer!$B$2:$E$69,3,FALSE)</f>
        <v>Stillehavsøsters</v>
      </c>
      <c r="K3752" t="str">
        <f t="shared" si="7725"/>
        <v>EP</v>
      </c>
      <c r="L3752" s="7" t="str">
        <f t="shared" si="7737"/>
        <v>No Ct</v>
      </c>
      <c r="M3752" t="str">
        <f t="shared" si="7726"/>
        <v/>
      </c>
      <c r="N3752" t="str">
        <f t="shared" si="7727"/>
        <v/>
      </c>
      <c r="O3752" t="str">
        <f t="shared" si="7728"/>
        <v/>
      </c>
    </row>
    <row r="3753" spans="1:24" x14ac:dyDescent="0.25">
      <c r="A3753" t="s">
        <v>105</v>
      </c>
      <c r="B3753" t="s">
        <v>76</v>
      </c>
      <c r="C3753" t="s">
        <v>87</v>
      </c>
      <c r="D3753">
        <v>0.01</v>
      </c>
      <c r="E3753" t="s">
        <v>1275</v>
      </c>
      <c r="F3753" t="s">
        <v>1306</v>
      </c>
      <c r="G3753" t="str">
        <f t="shared" si="7722"/>
        <v>DL2022072</v>
      </c>
      <c r="H3753" t="str">
        <f t="shared" si="7723"/>
        <v>06</v>
      </c>
      <c r="I3753" t="str">
        <f t="shared" si="7724"/>
        <v>Stillehavsøsters_06_20221207_DL2022072_FrederiksvaerkGym</v>
      </c>
      <c r="J3753" t="str">
        <f>VLOOKUP(MID(C3753,4,6),Datasæt_Analysesystemer!$B$2:$E$69,3,FALSE)</f>
        <v>Stillehavsøsters</v>
      </c>
      <c r="K3753" t="str">
        <f t="shared" si="7725"/>
        <v>EP</v>
      </c>
      <c r="L3753" s="7" t="str">
        <f t="shared" si="7737"/>
        <v>No Ct</v>
      </c>
      <c r="M3753" t="str">
        <f t="shared" si="7726"/>
        <v/>
      </c>
      <c r="N3753" t="str">
        <f t="shared" si="7727"/>
        <v/>
      </c>
      <c r="O3753" t="str">
        <f t="shared" si="7728"/>
        <v/>
      </c>
    </row>
    <row r="3754" spans="1:24" x14ac:dyDescent="0.25">
      <c r="A3754" t="s">
        <v>37</v>
      </c>
      <c r="B3754" t="s">
        <v>23</v>
      </c>
      <c r="C3754" t="s">
        <v>38</v>
      </c>
      <c r="D3754">
        <v>0.01</v>
      </c>
      <c r="E3754">
        <v>35.28</v>
      </c>
      <c r="F3754" t="s">
        <v>1306</v>
      </c>
      <c r="G3754" t="str">
        <f t="shared" si="7722"/>
        <v>DL2022072</v>
      </c>
      <c r="H3754" t="str">
        <f t="shared" si="7723"/>
        <v>07</v>
      </c>
      <c r="I3754" t="str">
        <f t="shared" si="7724"/>
        <v>Odder_07_20221207_DL2022072_FrederiksvaerkGym</v>
      </c>
      <c r="J3754" t="str">
        <f>VLOOKUP(MID(C3754,4,6),Datasæt_Analysesystemer!$B$2:$E$69,3,FALSE)</f>
        <v>Odder</v>
      </c>
      <c r="K3754" t="str">
        <f t="shared" si="7725"/>
        <v>PK</v>
      </c>
      <c r="L3754" s="7">
        <f t="shared" si="7737"/>
        <v>35.28</v>
      </c>
      <c r="M3754">
        <f t="shared" si="7726"/>
        <v>35.28</v>
      </c>
      <c r="N3754">
        <f t="shared" si="7727"/>
        <v>0</v>
      </c>
      <c r="O3754">
        <f t="shared" si="7728"/>
        <v>0</v>
      </c>
      <c r="Q3754">
        <f t="shared" ref="Q3754" si="7778">IF(L3756="No Ct",0,L3756)</f>
        <v>0</v>
      </c>
      <c r="R3754">
        <f t="shared" ref="R3754" si="7779">IF(L3757="No Ct",0,L3757)</f>
        <v>0</v>
      </c>
      <c r="S3754" t="str">
        <f t="shared" ref="S3754" si="7780">IF(AND(M3754&gt;0,N3754=0),"Valid","Invalid")</f>
        <v>Valid</v>
      </c>
      <c r="T3754" t="str">
        <f t="shared" ref="T3754" si="7781">IF(OR(Q3754&gt;1,R3754&gt;1),"Present","Absent")</f>
        <v>Absent</v>
      </c>
      <c r="U3754" t="str">
        <f t="shared" ref="U3754" si="7782">IF(OR(AND(Q3754&gt;1,Q3754&lt;41),AND(R3754&gt;1,R3754&lt;41)),"Ct&lt;41","Ct&gt;41")</f>
        <v>Ct&gt;41</v>
      </c>
      <c r="V3754" t="str">
        <f t="shared" ref="V3754" si="7783">J3754</f>
        <v>Odder</v>
      </c>
      <c r="W3754" t="str">
        <f t="shared" ref="W3754" si="7784">MID(F3754,10,9)</f>
        <v>DL2022072</v>
      </c>
      <c r="X3754" t="str">
        <f t="shared" ref="X3754" si="7785">W3754&amp;"_"&amp;V3754&amp;"_"&amp;S3754&amp;"_"&amp;T3754&amp;"_"&amp;U3754</f>
        <v>DL2022072_Odder_Valid_Absent_Ct&gt;41</v>
      </c>
    </row>
    <row r="3755" spans="1:24" x14ac:dyDescent="0.25">
      <c r="A3755" t="s">
        <v>63</v>
      </c>
      <c r="B3755" t="s">
        <v>51</v>
      </c>
      <c r="C3755" t="s">
        <v>64</v>
      </c>
      <c r="D3755">
        <v>0.01</v>
      </c>
      <c r="E3755" t="s">
        <v>1275</v>
      </c>
      <c r="F3755" t="s">
        <v>1306</v>
      </c>
      <c r="G3755" t="str">
        <f t="shared" si="7722"/>
        <v>DL2022072</v>
      </c>
      <c r="H3755" t="str">
        <f t="shared" si="7723"/>
        <v>07</v>
      </c>
      <c r="I3755" t="str">
        <f t="shared" si="7724"/>
        <v>Odder_07_20221207_DL2022072_FrederiksvaerkGym</v>
      </c>
      <c r="J3755" t="str">
        <f>VLOOKUP(MID(C3755,4,6),Datasæt_Analysesystemer!$B$2:$E$69,3,FALSE)</f>
        <v>Odder</v>
      </c>
      <c r="K3755" t="str">
        <f t="shared" si="7725"/>
        <v>NK</v>
      </c>
      <c r="L3755" s="7" t="str">
        <f t="shared" si="7737"/>
        <v>No Ct</v>
      </c>
      <c r="M3755" t="str">
        <f t="shared" si="7726"/>
        <v/>
      </c>
      <c r="N3755" t="str">
        <f t="shared" si="7727"/>
        <v/>
      </c>
      <c r="O3755" t="str">
        <f t="shared" si="7728"/>
        <v/>
      </c>
    </row>
    <row r="3756" spans="1:24" x14ac:dyDescent="0.25">
      <c r="A3756" t="s">
        <v>88</v>
      </c>
      <c r="B3756" t="s">
        <v>76</v>
      </c>
      <c r="C3756" t="s">
        <v>89</v>
      </c>
      <c r="D3756">
        <v>0.01</v>
      </c>
      <c r="E3756" t="s">
        <v>1275</v>
      </c>
      <c r="F3756" t="s">
        <v>1306</v>
      </c>
      <c r="G3756" t="str">
        <f t="shared" si="7722"/>
        <v>DL2022072</v>
      </c>
      <c r="H3756" t="str">
        <f t="shared" si="7723"/>
        <v>07</v>
      </c>
      <c r="I3756" t="str">
        <f t="shared" si="7724"/>
        <v>Odder_07_20221207_DL2022072_FrederiksvaerkGym</v>
      </c>
      <c r="J3756" t="str">
        <f>VLOOKUP(MID(C3756,4,6),Datasæt_Analysesystemer!$B$2:$E$69,3,FALSE)</f>
        <v>Odder</v>
      </c>
      <c r="K3756" t="str">
        <f t="shared" si="7725"/>
        <v>EP</v>
      </c>
      <c r="L3756" s="7" t="str">
        <f t="shared" si="7737"/>
        <v>No Ct</v>
      </c>
      <c r="M3756" t="str">
        <f t="shared" si="7726"/>
        <v/>
      </c>
      <c r="N3756" t="str">
        <f t="shared" si="7727"/>
        <v/>
      </c>
      <c r="O3756" t="str">
        <f t="shared" si="7728"/>
        <v/>
      </c>
    </row>
    <row r="3757" spans="1:24" x14ac:dyDescent="0.25">
      <c r="A3757" t="s">
        <v>106</v>
      </c>
      <c r="B3757" t="s">
        <v>76</v>
      </c>
      <c r="C3757" t="s">
        <v>89</v>
      </c>
      <c r="D3757">
        <v>0.01</v>
      </c>
      <c r="E3757" t="s">
        <v>1275</v>
      </c>
      <c r="F3757" t="s">
        <v>1306</v>
      </c>
      <c r="G3757" t="str">
        <f t="shared" si="7722"/>
        <v>DL2022072</v>
      </c>
      <c r="H3757" t="str">
        <f t="shared" si="7723"/>
        <v>07</v>
      </c>
      <c r="I3757" t="str">
        <f t="shared" si="7724"/>
        <v>Odder_07_20221207_DL2022072_FrederiksvaerkGym</v>
      </c>
      <c r="J3757" t="str">
        <f>VLOOKUP(MID(C3757,4,6),Datasæt_Analysesystemer!$B$2:$E$69,3,FALSE)</f>
        <v>Odder</v>
      </c>
      <c r="K3757" t="str">
        <f t="shared" si="7725"/>
        <v>EP</v>
      </c>
      <c r="L3757" s="7" t="str">
        <f t="shared" si="7737"/>
        <v>No Ct</v>
      </c>
      <c r="M3757" t="str">
        <f t="shared" si="7726"/>
        <v/>
      </c>
      <c r="N3757" t="str">
        <f t="shared" si="7727"/>
        <v/>
      </c>
      <c r="O3757" t="str">
        <f t="shared" si="7728"/>
        <v/>
      </c>
    </row>
    <row r="3758" spans="1:24" x14ac:dyDescent="0.25">
      <c r="A3758" t="s">
        <v>40</v>
      </c>
      <c r="B3758" t="s">
        <v>23</v>
      </c>
      <c r="C3758" t="s">
        <v>41</v>
      </c>
      <c r="D3758">
        <v>0.01</v>
      </c>
      <c r="E3758">
        <v>44.97</v>
      </c>
      <c r="F3758" t="s">
        <v>1306</v>
      </c>
      <c r="G3758" t="str">
        <f t="shared" si="7722"/>
        <v>DL2022072</v>
      </c>
      <c r="H3758" t="str">
        <f t="shared" si="7723"/>
        <v>08</v>
      </c>
      <c r="I3758" t="str">
        <f t="shared" si="7724"/>
        <v>Odder_08_20221207_DL2022072_FrederiksvaerkGym</v>
      </c>
      <c r="J3758" t="str">
        <f>VLOOKUP(MID(C3758,4,6),Datasæt_Analysesystemer!$B$2:$E$69,3,FALSE)</f>
        <v>Odder</v>
      </c>
      <c r="K3758" t="str">
        <f t="shared" si="7725"/>
        <v>PK</v>
      </c>
      <c r="L3758" s="7">
        <f t="shared" si="7737"/>
        <v>44.97</v>
      </c>
      <c r="M3758">
        <f t="shared" si="7726"/>
        <v>44.97</v>
      </c>
      <c r="N3758">
        <f t="shared" si="7727"/>
        <v>0</v>
      </c>
      <c r="O3758">
        <f t="shared" si="7728"/>
        <v>0</v>
      </c>
      <c r="Q3758">
        <f t="shared" ref="Q3758" si="7786">IF(L3760="No Ct",0,L3760)</f>
        <v>0</v>
      </c>
      <c r="R3758">
        <f t="shared" ref="R3758" si="7787">IF(L3761="No Ct",0,L3761)</f>
        <v>0</v>
      </c>
      <c r="S3758" t="str">
        <f t="shared" ref="S3758" si="7788">IF(AND(M3758&gt;0,N3758=0),"Valid","Invalid")</f>
        <v>Valid</v>
      </c>
      <c r="T3758" t="str">
        <f t="shared" ref="T3758" si="7789">IF(OR(Q3758&gt;1,R3758&gt;1),"Present","Absent")</f>
        <v>Absent</v>
      </c>
      <c r="U3758" t="str">
        <f t="shared" ref="U3758" si="7790">IF(OR(AND(Q3758&gt;1,Q3758&lt;41),AND(R3758&gt;1,R3758&lt;41)),"Ct&lt;41","Ct&gt;41")</f>
        <v>Ct&gt;41</v>
      </c>
      <c r="V3758" t="str">
        <f t="shared" ref="V3758" si="7791">J3758</f>
        <v>Odder</v>
      </c>
      <c r="W3758" t="str">
        <f t="shared" ref="W3758" si="7792">MID(F3758,10,9)</f>
        <v>DL2022072</v>
      </c>
      <c r="X3758" t="str">
        <f t="shared" ref="X3758" si="7793">W3758&amp;"_"&amp;V3758&amp;"_"&amp;S3758&amp;"_"&amp;T3758&amp;"_"&amp;U3758</f>
        <v>DL2022072_Odder_Valid_Absent_Ct&gt;41</v>
      </c>
    </row>
    <row r="3759" spans="1:24" x14ac:dyDescent="0.25">
      <c r="A3759" t="s">
        <v>65</v>
      </c>
      <c r="B3759" t="s">
        <v>51</v>
      </c>
      <c r="C3759" t="s">
        <v>66</v>
      </c>
      <c r="D3759">
        <v>0.01</v>
      </c>
      <c r="E3759" t="s">
        <v>1275</v>
      </c>
      <c r="F3759" t="s">
        <v>1306</v>
      </c>
      <c r="G3759" t="str">
        <f t="shared" si="7722"/>
        <v>DL2022072</v>
      </c>
      <c r="H3759" t="str">
        <f t="shared" si="7723"/>
        <v>08</v>
      </c>
      <c r="I3759" t="str">
        <f t="shared" si="7724"/>
        <v>Odder_08_20221207_DL2022072_FrederiksvaerkGym</v>
      </c>
      <c r="J3759" t="str">
        <f>VLOOKUP(MID(C3759,4,6),Datasæt_Analysesystemer!$B$2:$E$69,3,FALSE)</f>
        <v>Odder</v>
      </c>
      <c r="K3759" t="str">
        <f t="shared" si="7725"/>
        <v>NK</v>
      </c>
      <c r="L3759" s="7" t="str">
        <f t="shared" si="7737"/>
        <v>No Ct</v>
      </c>
      <c r="M3759" t="str">
        <f t="shared" si="7726"/>
        <v/>
      </c>
      <c r="N3759" t="str">
        <f t="shared" si="7727"/>
        <v/>
      </c>
      <c r="O3759" t="str">
        <f t="shared" si="7728"/>
        <v/>
      </c>
    </row>
    <row r="3760" spans="1:24" x14ac:dyDescent="0.25">
      <c r="A3760" t="s">
        <v>90</v>
      </c>
      <c r="B3760" t="s">
        <v>76</v>
      </c>
      <c r="C3760" t="s">
        <v>91</v>
      </c>
      <c r="D3760">
        <v>0.01</v>
      </c>
      <c r="E3760" t="s">
        <v>1275</v>
      </c>
      <c r="F3760" t="s">
        <v>1306</v>
      </c>
      <c r="G3760" t="str">
        <f t="shared" si="7722"/>
        <v>DL2022072</v>
      </c>
      <c r="H3760" t="str">
        <f t="shared" si="7723"/>
        <v>08</v>
      </c>
      <c r="I3760" t="str">
        <f t="shared" si="7724"/>
        <v>Odder_08_20221207_DL2022072_FrederiksvaerkGym</v>
      </c>
      <c r="J3760" t="str">
        <f>VLOOKUP(MID(C3760,4,6),Datasæt_Analysesystemer!$B$2:$E$69,3,FALSE)</f>
        <v>Odder</v>
      </c>
      <c r="K3760" t="str">
        <f t="shared" si="7725"/>
        <v>EP</v>
      </c>
      <c r="L3760" s="7" t="str">
        <f t="shared" si="7737"/>
        <v>No Ct</v>
      </c>
      <c r="M3760" t="str">
        <f t="shared" si="7726"/>
        <v/>
      </c>
      <c r="N3760" t="str">
        <f t="shared" si="7727"/>
        <v/>
      </c>
      <c r="O3760" t="str">
        <f t="shared" si="7728"/>
        <v/>
      </c>
    </row>
    <row r="3761" spans="1:24" x14ac:dyDescent="0.25">
      <c r="A3761" t="s">
        <v>107</v>
      </c>
      <c r="B3761" t="s">
        <v>76</v>
      </c>
      <c r="C3761" t="s">
        <v>91</v>
      </c>
      <c r="D3761">
        <v>0.01</v>
      </c>
      <c r="E3761" t="s">
        <v>1275</v>
      </c>
      <c r="F3761" t="s">
        <v>1306</v>
      </c>
      <c r="G3761" t="str">
        <f t="shared" si="7722"/>
        <v>DL2022072</v>
      </c>
      <c r="H3761" t="str">
        <f t="shared" si="7723"/>
        <v>08</v>
      </c>
      <c r="I3761" t="str">
        <f t="shared" si="7724"/>
        <v>Odder_08_20221207_DL2022072_FrederiksvaerkGym</v>
      </c>
      <c r="J3761" t="str">
        <f>VLOOKUP(MID(C3761,4,6),Datasæt_Analysesystemer!$B$2:$E$69,3,FALSE)</f>
        <v>Odder</v>
      </c>
      <c r="K3761" t="str">
        <f t="shared" si="7725"/>
        <v>EP</v>
      </c>
      <c r="L3761" s="7" t="str">
        <f t="shared" si="7737"/>
        <v>No Ct</v>
      </c>
      <c r="M3761" t="str">
        <f t="shared" si="7726"/>
        <v/>
      </c>
      <c r="N3761" t="str">
        <f t="shared" si="7727"/>
        <v/>
      </c>
      <c r="O3761" t="str">
        <f t="shared" si="7728"/>
        <v/>
      </c>
    </row>
    <row r="3762" spans="1:24" x14ac:dyDescent="0.25">
      <c r="A3762" t="s">
        <v>42</v>
      </c>
      <c r="B3762" t="s">
        <v>23</v>
      </c>
      <c r="C3762" t="s">
        <v>43</v>
      </c>
      <c r="D3762">
        <v>0.01</v>
      </c>
      <c r="E3762">
        <v>28.67</v>
      </c>
      <c r="F3762" t="s">
        <v>1306</v>
      </c>
      <c r="G3762" t="str">
        <f t="shared" si="7722"/>
        <v>DL2022072</v>
      </c>
      <c r="H3762" t="str">
        <f t="shared" si="7723"/>
        <v>09</v>
      </c>
      <c r="I3762" t="str">
        <f t="shared" si="7724"/>
        <v>Blå svømmekrabbe_09_20221207_DL2022072_FrederiksvaerkGym</v>
      </c>
      <c r="J3762" t="str">
        <f>VLOOKUP(MID(C3762,4,6),Datasæt_Analysesystemer!$B$2:$E$69,3,FALSE)</f>
        <v>Blå svømmekrabbe</v>
      </c>
      <c r="K3762" t="str">
        <f t="shared" si="7725"/>
        <v>PK</v>
      </c>
      <c r="L3762" s="7">
        <f t="shared" si="7737"/>
        <v>28.67</v>
      </c>
      <c r="M3762">
        <f t="shared" si="7726"/>
        <v>28.67</v>
      </c>
      <c r="N3762">
        <f t="shared" si="7727"/>
        <v>0</v>
      </c>
      <c r="O3762">
        <f t="shared" si="7728"/>
        <v>0</v>
      </c>
      <c r="Q3762">
        <f t="shared" ref="Q3762" si="7794">IF(L3764="No Ct",0,L3764)</f>
        <v>0</v>
      </c>
      <c r="R3762">
        <f t="shared" ref="R3762" si="7795">IF(L3765="No Ct",0,L3765)</f>
        <v>0</v>
      </c>
      <c r="S3762" t="str">
        <f t="shared" ref="S3762" si="7796">IF(AND(M3762&gt;0,N3762=0),"Valid","Invalid")</f>
        <v>Valid</v>
      </c>
      <c r="T3762" t="str">
        <f t="shared" ref="T3762" si="7797">IF(OR(Q3762&gt;1,R3762&gt;1),"Present","Absent")</f>
        <v>Absent</v>
      </c>
      <c r="U3762" t="str">
        <f t="shared" ref="U3762" si="7798">IF(OR(AND(Q3762&gt;1,Q3762&lt;41),AND(R3762&gt;1,R3762&lt;41)),"Ct&lt;41","Ct&gt;41")</f>
        <v>Ct&gt;41</v>
      </c>
      <c r="V3762" t="str">
        <f t="shared" ref="V3762" si="7799">J3762</f>
        <v>Blå svømmekrabbe</v>
      </c>
      <c r="W3762" t="str">
        <f t="shared" ref="W3762" si="7800">MID(F3762,10,9)</f>
        <v>DL2022072</v>
      </c>
      <c r="X3762" t="str">
        <f t="shared" ref="X3762" si="7801">W3762&amp;"_"&amp;V3762&amp;"_"&amp;S3762&amp;"_"&amp;T3762&amp;"_"&amp;U3762</f>
        <v>DL2022072_Blå svømmekrabbe_Valid_Absent_Ct&gt;41</v>
      </c>
    </row>
    <row r="3763" spans="1:24" x14ac:dyDescent="0.25">
      <c r="A3763" t="s">
        <v>67</v>
      </c>
      <c r="B3763" t="s">
        <v>51</v>
      </c>
      <c r="C3763" t="s">
        <v>68</v>
      </c>
      <c r="D3763">
        <v>0.01</v>
      </c>
      <c r="E3763" t="s">
        <v>1275</v>
      </c>
      <c r="F3763" t="s">
        <v>1306</v>
      </c>
      <c r="G3763" t="str">
        <f t="shared" si="7722"/>
        <v>DL2022072</v>
      </c>
      <c r="H3763" t="str">
        <f t="shared" si="7723"/>
        <v>09</v>
      </c>
      <c r="I3763" t="str">
        <f t="shared" si="7724"/>
        <v>Blå svømmekrabbe_09_20221207_DL2022072_FrederiksvaerkGym</v>
      </c>
      <c r="J3763" t="str">
        <f>VLOOKUP(MID(C3763,4,6),Datasæt_Analysesystemer!$B$2:$E$69,3,FALSE)</f>
        <v>Blå svømmekrabbe</v>
      </c>
      <c r="K3763" t="str">
        <f t="shared" si="7725"/>
        <v>NK</v>
      </c>
      <c r="L3763" s="7" t="str">
        <f t="shared" si="7737"/>
        <v>No Ct</v>
      </c>
      <c r="M3763" t="str">
        <f t="shared" si="7726"/>
        <v/>
      </c>
      <c r="N3763" t="str">
        <f t="shared" si="7727"/>
        <v/>
      </c>
      <c r="O3763" t="str">
        <f t="shared" si="7728"/>
        <v/>
      </c>
    </row>
    <row r="3764" spans="1:24" x14ac:dyDescent="0.25">
      <c r="A3764" t="s">
        <v>92</v>
      </c>
      <c r="B3764" t="s">
        <v>76</v>
      </c>
      <c r="C3764" t="s">
        <v>93</v>
      </c>
      <c r="D3764">
        <v>0.01</v>
      </c>
      <c r="E3764" t="s">
        <v>1275</v>
      </c>
      <c r="F3764" t="s">
        <v>1306</v>
      </c>
      <c r="G3764" t="str">
        <f t="shared" si="7722"/>
        <v>DL2022072</v>
      </c>
      <c r="H3764" t="str">
        <f t="shared" si="7723"/>
        <v>09</v>
      </c>
      <c r="I3764" t="str">
        <f t="shared" si="7724"/>
        <v>Blå svømmekrabbe_09_20221207_DL2022072_FrederiksvaerkGym</v>
      </c>
      <c r="J3764" t="str">
        <f>VLOOKUP(MID(C3764,4,6),Datasæt_Analysesystemer!$B$2:$E$69,3,FALSE)</f>
        <v>Blå svømmekrabbe</v>
      </c>
      <c r="K3764" t="str">
        <f t="shared" si="7725"/>
        <v>EP</v>
      </c>
      <c r="L3764" s="7" t="str">
        <f t="shared" si="7737"/>
        <v>No Ct</v>
      </c>
      <c r="M3764" t="str">
        <f t="shared" si="7726"/>
        <v/>
      </c>
      <c r="N3764" t="str">
        <f t="shared" si="7727"/>
        <v/>
      </c>
      <c r="O3764" t="str">
        <f t="shared" si="7728"/>
        <v/>
      </c>
    </row>
    <row r="3765" spans="1:24" x14ac:dyDescent="0.25">
      <c r="A3765" t="s">
        <v>108</v>
      </c>
      <c r="B3765" t="s">
        <v>76</v>
      </c>
      <c r="C3765" t="s">
        <v>93</v>
      </c>
      <c r="D3765">
        <v>0.01</v>
      </c>
      <c r="E3765" t="s">
        <v>1275</v>
      </c>
      <c r="F3765" t="s">
        <v>1306</v>
      </c>
      <c r="G3765" t="str">
        <f t="shared" si="7722"/>
        <v>DL2022072</v>
      </c>
      <c r="H3765" t="str">
        <f t="shared" si="7723"/>
        <v>09</v>
      </c>
      <c r="I3765" t="str">
        <f t="shared" si="7724"/>
        <v>Blå svømmekrabbe_09_20221207_DL2022072_FrederiksvaerkGym</v>
      </c>
      <c r="J3765" t="str">
        <f>VLOOKUP(MID(C3765,4,6),Datasæt_Analysesystemer!$B$2:$E$69,3,FALSE)</f>
        <v>Blå svømmekrabbe</v>
      </c>
      <c r="K3765" t="str">
        <f t="shared" si="7725"/>
        <v>EP</v>
      </c>
      <c r="L3765" s="7" t="str">
        <f t="shared" si="7737"/>
        <v>No Ct</v>
      </c>
      <c r="M3765" t="str">
        <f t="shared" si="7726"/>
        <v/>
      </c>
      <c r="N3765" t="str">
        <f t="shared" si="7727"/>
        <v/>
      </c>
      <c r="O3765" t="str">
        <f t="shared" si="7728"/>
        <v/>
      </c>
    </row>
    <row r="3766" spans="1:24" x14ac:dyDescent="0.25">
      <c r="A3766" t="s">
        <v>44</v>
      </c>
      <c r="B3766" t="s">
        <v>23</v>
      </c>
      <c r="C3766" t="s">
        <v>45</v>
      </c>
      <c r="D3766">
        <v>0.01</v>
      </c>
      <c r="E3766" t="s">
        <v>1275</v>
      </c>
      <c r="F3766" t="s">
        <v>1306</v>
      </c>
      <c r="G3766" t="str">
        <f t="shared" si="7722"/>
        <v>DL2022072</v>
      </c>
      <c r="H3766" t="str">
        <f t="shared" si="7723"/>
        <v>10</v>
      </c>
      <c r="I3766" t="str">
        <f t="shared" si="7724"/>
        <v>Blå svømmekrabbe_10_20221207_DL2022072_FrederiksvaerkGym</v>
      </c>
      <c r="J3766" t="str">
        <f>VLOOKUP(MID(C3766,4,6),Datasæt_Analysesystemer!$B$2:$E$69,3,FALSE)</f>
        <v>Blå svømmekrabbe</v>
      </c>
      <c r="K3766" t="str">
        <f t="shared" si="7725"/>
        <v>PK</v>
      </c>
      <c r="L3766" s="7" t="str">
        <f t="shared" si="7737"/>
        <v>No Ct</v>
      </c>
      <c r="M3766">
        <f t="shared" si="7726"/>
        <v>0</v>
      </c>
      <c r="N3766">
        <f t="shared" si="7727"/>
        <v>0</v>
      </c>
      <c r="O3766">
        <f t="shared" si="7728"/>
        <v>0</v>
      </c>
      <c r="Q3766">
        <f t="shared" ref="Q3766" si="7802">IF(L3768="No Ct",0,L3768)</f>
        <v>0</v>
      </c>
      <c r="R3766">
        <f t="shared" ref="R3766" si="7803">IF(L3769="No Ct",0,L3769)</f>
        <v>0</v>
      </c>
      <c r="S3766" t="str">
        <f t="shared" ref="S3766" si="7804">IF(AND(M3766&gt;0,N3766=0),"Valid","Invalid")</f>
        <v>Invalid</v>
      </c>
      <c r="T3766" t="str">
        <f t="shared" ref="T3766" si="7805">IF(OR(Q3766&gt;1,R3766&gt;1),"Present","Absent")</f>
        <v>Absent</v>
      </c>
      <c r="U3766" t="str">
        <f t="shared" ref="U3766" si="7806">IF(OR(AND(Q3766&gt;1,Q3766&lt;41),AND(R3766&gt;1,R3766&lt;41)),"Ct&lt;41","Ct&gt;41")</f>
        <v>Ct&gt;41</v>
      </c>
      <c r="V3766" t="str">
        <f t="shared" ref="V3766" si="7807">J3766</f>
        <v>Blå svømmekrabbe</v>
      </c>
      <c r="W3766" t="str">
        <f t="shared" ref="W3766" si="7808">MID(F3766,10,9)</f>
        <v>DL2022072</v>
      </c>
      <c r="X3766" t="str">
        <f t="shared" ref="X3766" si="7809">W3766&amp;"_"&amp;V3766&amp;"_"&amp;S3766&amp;"_"&amp;T3766&amp;"_"&amp;U3766</f>
        <v>DL2022072_Blå svømmekrabbe_Invalid_Absent_Ct&gt;41</v>
      </c>
    </row>
    <row r="3767" spans="1:24" x14ac:dyDescent="0.25">
      <c r="A3767" t="s">
        <v>69</v>
      </c>
      <c r="B3767" t="s">
        <v>51</v>
      </c>
      <c r="C3767" t="s">
        <v>70</v>
      </c>
      <c r="D3767">
        <v>0.01</v>
      </c>
      <c r="E3767" t="s">
        <v>1275</v>
      </c>
      <c r="F3767" t="s">
        <v>1306</v>
      </c>
      <c r="G3767" t="str">
        <f t="shared" si="7722"/>
        <v>DL2022072</v>
      </c>
      <c r="H3767" t="str">
        <f t="shared" si="7723"/>
        <v>10</v>
      </c>
      <c r="I3767" t="str">
        <f t="shared" si="7724"/>
        <v>Blå svømmekrabbe_10_20221207_DL2022072_FrederiksvaerkGym</v>
      </c>
      <c r="J3767" t="str">
        <f>VLOOKUP(MID(C3767,4,6),Datasæt_Analysesystemer!$B$2:$E$69,3,FALSE)</f>
        <v>Blå svømmekrabbe</v>
      </c>
      <c r="K3767" t="str">
        <f t="shared" si="7725"/>
        <v>NK</v>
      </c>
      <c r="L3767" s="7" t="str">
        <f t="shared" si="7737"/>
        <v>No Ct</v>
      </c>
      <c r="M3767" t="str">
        <f t="shared" si="7726"/>
        <v/>
      </c>
      <c r="N3767" t="str">
        <f t="shared" si="7727"/>
        <v/>
      </c>
      <c r="O3767" t="str">
        <f t="shared" si="7728"/>
        <v/>
      </c>
    </row>
    <row r="3768" spans="1:24" x14ac:dyDescent="0.25">
      <c r="A3768" t="s">
        <v>94</v>
      </c>
      <c r="B3768" t="s">
        <v>76</v>
      </c>
      <c r="C3768" t="s">
        <v>95</v>
      </c>
      <c r="D3768">
        <v>0.01</v>
      </c>
      <c r="E3768" t="s">
        <v>1275</v>
      </c>
      <c r="F3768" t="s">
        <v>1306</v>
      </c>
      <c r="G3768" t="str">
        <f t="shared" si="7722"/>
        <v>DL2022072</v>
      </c>
      <c r="H3768" t="str">
        <f t="shared" si="7723"/>
        <v>10</v>
      </c>
      <c r="I3768" t="str">
        <f t="shared" si="7724"/>
        <v>Blå svømmekrabbe_10_20221207_DL2022072_FrederiksvaerkGym</v>
      </c>
      <c r="J3768" t="str">
        <f>VLOOKUP(MID(C3768,4,6),Datasæt_Analysesystemer!$B$2:$E$69,3,FALSE)</f>
        <v>Blå svømmekrabbe</v>
      </c>
      <c r="K3768" t="str">
        <f t="shared" si="7725"/>
        <v>EP</v>
      </c>
      <c r="L3768" s="7" t="str">
        <f t="shared" si="7737"/>
        <v>No Ct</v>
      </c>
      <c r="M3768" t="str">
        <f t="shared" si="7726"/>
        <v/>
      </c>
      <c r="N3768" t="str">
        <f t="shared" si="7727"/>
        <v/>
      </c>
      <c r="O3768" t="str">
        <f t="shared" si="7728"/>
        <v/>
      </c>
    </row>
    <row r="3769" spans="1:24" x14ac:dyDescent="0.25">
      <c r="A3769" t="s">
        <v>109</v>
      </c>
      <c r="B3769" t="s">
        <v>76</v>
      </c>
      <c r="C3769" t="s">
        <v>95</v>
      </c>
      <c r="D3769">
        <v>0.01</v>
      </c>
      <c r="E3769" t="s">
        <v>1275</v>
      </c>
      <c r="F3769" t="s">
        <v>1306</v>
      </c>
      <c r="G3769" t="str">
        <f t="shared" si="7722"/>
        <v>DL2022072</v>
      </c>
      <c r="H3769" t="str">
        <f t="shared" si="7723"/>
        <v>10</v>
      </c>
      <c r="I3769" t="str">
        <f t="shared" si="7724"/>
        <v>Blå svømmekrabbe_10_20221207_DL2022072_FrederiksvaerkGym</v>
      </c>
      <c r="J3769" t="str">
        <f>VLOOKUP(MID(C3769,4,6),Datasæt_Analysesystemer!$B$2:$E$69,3,FALSE)</f>
        <v>Blå svømmekrabbe</v>
      </c>
      <c r="K3769" t="str">
        <f t="shared" si="7725"/>
        <v>EP</v>
      </c>
      <c r="L3769" s="7" t="str">
        <f t="shared" si="7737"/>
        <v>No Ct</v>
      </c>
      <c r="M3769" t="str">
        <f t="shared" si="7726"/>
        <v/>
      </c>
      <c r="N3769" t="str">
        <f t="shared" si="7727"/>
        <v/>
      </c>
      <c r="O3769" t="str">
        <f t="shared" si="7728"/>
        <v/>
      </c>
    </row>
    <row r="3770" spans="1:24" x14ac:dyDescent="0.25">
      <c r="A3770" t="s">
        <v>46</v>
      </c>
      <c r="B3770" t="s">
        <v>23</v>
      </c>
      <c r="C3770" t="s">
        <v>47</v>
      </c>
      <c r="D3770">
        <v>0.01</v>
      </c>
      <c r="E3770">
        <v>35.39</v>
      </c>
      <c r="F3770" t="s">
        <v>1306</v>
      </c>
      <c r="G3770" t="str">
        <f t="shared" si="7722"/>
        <v>DL2022072</v>
      </c>
      <c r="H3770" t="str">
        <f t="shared" si="7723"/>
        <v>11</v>
      </c>
      <c r="I3770" t="str">
        <f t="shared" si="7724"/>
        <v>Amerikansk ribbegople_11_20221207_DL2022072_FrederiksvaerkGym</v>
      </c>
      <c r="J3770" t="str">
        <f>VLOOKUP(MID(C3770,4,6),Datasæt_Analysesystemer!$B$2:$E$69,3,FALSE)</f>
        <v>Amerikansk ribbegople</v>
      </c>
      <c r="K3770" t="str">
        <f t="shared" si="7725"/>
        <v>PK</v>
      </c>
      <c r="L3770" s="7">
        <f t="shared" si="7737"/>
        <v>35.39</v>
      </c>
      <c r="M3770">
        <f t="shared" si="7726"/>
        <v>35.39</v>
      </c>
      <c r="N3770">
        <f t="shared" si="7727"/>
        <v>0</v>
      </c>
      <c r="O3770">
        <f t="shared" si="7728"/>
        <v>67.739999999999995</v>
      </c>
      <c r="Q3770">
        <f t="shared" ref="Q3770" si="7810">IF(L3772="No Ct",0,L3772)</f>
        <v>34.049999999999997</v>
      </c>
      <c r="R3770">
        <f t="shared" ref="R3770" si="7811">IF(L3773="No Ct",0,L3773)</f>
        <v>33.69</v>
      </c>
      <c r="S3770" t="str">
        <f t="shared" ref="S3770" si="7812">IF(AND(M3770&gt;0,N3770=0),"Valid","Invalid")</f>
        <v>Valid</v>
      </c>
      <c r="T3770" t="str">
        <f t="shared" ref="T3770" si="7813">IF(OR(Q3770&gt;1,R3770&gt;1),"Present","Absent")</f>
        <v>Present</v>
      </c>
      <c r="U3770" t="str">
        <f t="shared" ref="U3770" si="7814">IF(OR(AND(Q3770&gt;1,Q3770&lt;41),AND(R3770&gt;1,R3770&lt;41)),"Ct&lt;41","Ct&gt;41")</f>
        <v>Ct&lt;41</v>
      </c>
      <c r="V3770" t="str">
        <f t="shared" ref="V3770" si="7815">J3770</f>
        <v>Amerikansk ribbegople</v>
      </c>
      <c r="W3770" t="str">
        <f t="shared" ref="W3770" si="7816">MID(F3770,10,9)</f>
        <v>DL2022072</v>
      </c>
      <c r="X3770" t="str">
        <f t="shared" ref="X3770" si="7817">W3770&amp;"_"&amp;V3770&amp;"_"&amp;S3770&amp;"_"&amp;T3770&amp;"_"&amp;U3770</f>
        <v>DL2022072_Amerikansk ribbegople_Valid_Present_Ct&lt;41</v>
      </c>
    </row>
    <row r="3771" spans="1:24" x14ac:dyDescent="0.25">
      <c r="A3771" t="s">
        <v>71</v>
      </c>
      <c r="B3771" t="s">
        <v>51</v>
      </c>
      <c r="C3771" t="s">
        <v>72</v>
      </c>
      <c r="D3771">
        <v>0.01</v>
      </c>
      <c r="E3771" t="s">
        <v>1275</v>
      </c>
      <c r="F3771" t="s">
        <v>1306</v>
      </c>
      <c r="G3771" t="str">
        <f t="shared" si="7722"/>
        <v>DL2022072</v>
      </c>
      <c r="H3771" t="str">
        <f t="shared" si="7723"/>
        <v>11</v>
      </c>
      <c r="I3771" t="str">
        <f t="shared" si="7724"/>
        <v>Amerikansk ribbegople_11_20221207_DL2022072_FrederiksvaerkGym</v>
      </c>
      <c r="J3771" t="str">
        <f>VLOOKUP(MID(C3771,4,6),Datasæt_Analysesystemer!$B$2:$E$69,3,FALSE)</f>
        <v>Amerikansk ribbegople</v>
      </c>
      <c r="K3771" t="str">
        <f t="shared" si="7725"/>
        <v>NK</v>
      </c>
      <c r="L3771" s="7" t="str">
        <f t="shared" si="7737"/>
        <v>No Ct</v>
      </c>
      <c r="M3771" t="str">
        <f t="shared" si="7726"/>
        <v/>
      </c>
      <c r="N3771" t="str">
        <f t="shared" si="7727"/>
        <v/>
      </c>
      <c r="O3771" t="str">
        <f t="shared" si="7728"/>
        <v/>
      </c>
    </row>
    <row r="3772" spans="1:24" x14ac:dyDescent="0.25">
      <c r="A3772" t="s">
        <v>96</v>
      </c>
      <c r="B3772" t="s">
        <v>76</v>
      </c>
      <c r="C3772" t="s">
        <v>97</v>
      </c>
      <c r="D3772">
        <v>0.01</v>
      </c>
      <c r="E3772">
        <v>34.049999999999997</v>
      </c>
      <c r="F3772" t="s">
        <v>1306</v>
      </c>
      <c r="G3772" t="str">
        <f t="shared" si="7722"/>
        <v>DL2022072</v>
      </c>
      <c r="H3772" t="str">
        <f t="shared" si="7723"/>
        <v>11</v>
      </c>
      <c r="I3772" t="str">
        <f t="shared" si="7724"/>
        <v>Amerikansk ribbegople_11_20221207_DL2022072_FrederiksvaerkGym</v>
      </c>
      <c r="J3772" t="str">
        <f>VLOOKUP(MID(C3772,4,6),Datasæt_Analysesystemer!$B$2:$E$69,3,FALSE)</f>
        <v>Amerikansk ribbegople</v>
      </c>
      <c r="K3772" t="str">
        <f t="shared" si="7725"/>
        <v>EP</v>
      </c>
      <c r="L3772" s="7">
        <f t="shared" si="7737"/>
        <v>34.049999999999997</v>
      </c>
      <c r="M3772" t="str">
        <f t="shared" si="7726"/>
        <v/>
      </c>
      <c r="N3772" t="str">
        <f t="shared" si="7727"/>
        <v/>
      </c>
      <c r="O3772" t="str">
        <f t="shared" si="7728"/>
        <v/>
      </c>
    </row>
    <row r="3773" spans="1:24" x14ac:dyDescent="0.25">
      <c r="A3773" t="s">
        <v>110</v>
      </c>
      <c r="B3773" t="s">
        <v>76</v>
      </c>
      <c r="C3773" t="s">
        <v>97</v>
      </c>
      <c r="D3773">
        <v>0.01</v>
      </c>
      <c r="E3773">
        <v>33.69</v>
      </c>
      <c r="F3773" t="s">
        <v>1306</v>
      </c>
      <c r="G3773" t="str">
        <f t="shared" si="7722"/>
        <v>DL2022072</v>
      </c>
      <c r="H3773" t="str">
        <f t="shared" si="7723"/>
        <v>11</v>
      </c>
      <c r="I3773" t="str">
        <f t="shared" si="7724"/>
        <v>Amerikansk ribbegople_11_20221207_DL2022072_FrederiksvaerkGym</v>
      </c>
      <c r="J3773" t="str">
        <f>VLOOKUP(MID(C3773,4,6),Datasæt_Analysesystemer!$B$2:$E$69,3,FALSE)</f>
        <v>Amerikansk ribbegople</v>
      </c>
      <c r="K3773" t="str">
        <f t="shared" si="7725"/>
        <v>EP</v>
      </c>
      <c r="L3773" s="7">
        <f t="shared" si="7737"/>
        <v>33.69</v>
      </c>
      <c r="M3773" t="str">
        <f t="shared" si="7726"/>
        <v/>
      </c>
      <c r="N3773" t="str">
        <f t="shared" si="7727"/>
        <v/>
      </c>
      <c r="O3773" t="str">
        <f t="shared" si="7728"/>
        <v/>
      </c>
    </row>
    <row r="3774" spans="1:24" x14ac:dyDescent="0.25">
      <c r="A3774" t="s">
        <v>48</v>
      </c>
      <c r="B3774" t="s">
        <v>23</v>
      </c>
      <c r="C3774" t="s">
        <v>49</v>
      </c>
      <c r="D3774">
        <v>0.01</v>
      </c>
      <c r="E3774">
        <v>36.22</v>
      </c>
      <c r="F3774" t="s">
        <v>1306</v>
      </c>
      <c r="G3774" t="str">
        <f t="shared" si="7722"/>
        <v>DL2022072</v>
      </c>
      <c r="H3774" t="str">
        <f t="shared" si="7723"/>
        <v>12</v>
      </c>
      <c r="I3774" t="str">
        <f t="shared" si="7724"/>
        <v>Amerikansk ribbegople_12_20221207_DL2022072_FrederiksvaerkGym</v>
      </c>
      <c r="J3774" t="str">
        <f>VLOOKUP(MID(C3774,4,6),Datasæt_Analysesystemer!$B$2:$E$69,3,FALSE)</f>
        <v>Amerikansk ribbegople</v>
      </c>
      <c r="K3774" t="str">
        <f t="shared" si="7725"/>
        <v>PK</v>
      </c>
      <c r="L3774" s="7">
        <f t="shared" si="7737"/>
        <v>36.22</v>
      </c>
      <c r="M3774">
        <f t="shared" si="7726"/>
        <v>36.22</v>
      </c>
      <c r="N3774">
        <f t="shared" si="7727"/>
        <v>0</v>
      </c>
      <c r="O3774">
        <f t="shared" si="7728"/>
        <v>66.84</v>
      </c>
      <c r="Q3774">
        <f t="shared" ref="Q3774" si="7818">IF(L3776="No Ct",0,L3776)</f>
        <v>33.81</v>
      </c>
      <c r="R3774">
        <f t="shared" ref="R3774" si="7819">IF(L3777="No Ct",0,L3777)</f>
        <v>33.03</v>
      </c>
      <c r="S3774" t="str">
        <f t="shared" ref="S3774" si="7820">IF(AND(M3774&gt;0,N3774=0),"Valid","Invalid")</f>
        <v>Valid</v>
      </c>
      <c r="T3774" t="str">
        <f t="shared" ref="T3774" si="7821">IF(OR(Q3774&gt;1,R3774&gt;1),"Present","Absent")</f>
        <v>Present</v>
      </c>
      <c r="U3774" t="str">
        <f t="shared" ref="U3774" si="7822">IF(OR(AND(Q3774&gt;1,Q3774&lt;41),AND(R3774&gt;1,R3774&lt;41)),"Ct&lt;41","Ct&gt;41")</f>
        <v>Ct&lt;41</v>
      </c>
      <c r="V3774" t="str">
        <f t="shared" ref="V3774" si="7823">J3774</f>
        <v>Amerikansk ribbegople</v>
      </c>
      <c r="W3774" t="str">
        <f t="shared" ref="W3774" si="7824">MID(F3774,10,9)</f>
        <v>DL2022072</v>
      </c>
      <c r="X3774" t="str">
        <f t="shared" ref="X3774" si="7825">W3774&amp;"_"&amp;V3774&amp;"_"&amp;S3774&amp;"_"&amp;T3774&amp;"_"&amp;U3774</f>
        <v>DL2022072_Amerikansk ribbegople_Valid_Present_Ct&lt;41</v>
      </c>
    </row>
    <row r="3775" spans="1:24" x14ac:dyDescent="0.25">
      <c r="A3775" t="s">
        <v>73</v>
      </c>
      <c r="B3775" t="s">
        <v>51</v>
      </c>
      <c r="C3775" t="s">
        <v>74</v>
      </c>
      <c r="D3775">
        <v>0.01</v>
      </c>
      <c r="E3775" t="s">
        <v>1275</v>
      </c>
      <c r="F3775" t="s">
        <v>1306</v>
      </c>
      <c r="G3775" t="str">
        <f t="shared" si="7722"/>
        <v>DL2022072</v>
      </c>
      <c r="H3775" t="str">
        <f t="shared" si="7723"/>
        <v>12</v>
      </c>
      <c r="I3775" t="str">
        <f t="shared" si="7724"/>
        <v>Amerikansk ribbegople_12_20221207_DL2022072_FrederiksvaerkGym</v>
      </c>
      <c r="J3775" t="str">
        <f>VLOOKUP(MID(C3775,4,6),Datasæt_Analysesystemer!$B$2:$E$69,3,FALSE)</f>
        <v>Amerikansk ribbegople</v>
      </c>
      <c r="K3775" t="str">
        <f t="shared" si="7725"/>
        <v>NK</v>
      </c>
      <c r="L3775" s="7" t="str">
        <f t="shared" si="7737"/>
        <v>No Ct</v>
      </c>
      <c r="M3775" t="str">
        <f t="shared" si="7726"/>
        <v/>
      </c>
      <c r="N3775" t="str">
        <f t="shared" si="7727"/>
        <v/>
      </c>
      <c r="O3775" t="str">
        <f t="shared" si="7728"/>
        <v/>
      </c>
    </row>
    <row r="3776" spans="1:24" x14ac:dyDescent="0.25">
      <c r="A3776" t="s">
        <v>98</v>
      </c>
      <c r="B3776" t="s">
        <v>76</v>
      </c>
      <c r="C3776" t="s">
        <v>99</v>
      </c>
      <c r="D3776">
        <v>0.01</v>
      </c>
      <c r="E3776">
        <v>33.81</v>
      </c>
      <c r="F3776" t="s">
        <v>1306</v>
      </c>
      <c r="G3776" t="str">
        <f t="shared" si="7722"/>
        <v>DL2022072</v>
      </c>
      <c r="H3776" t="str">
        <f t="shared" si="7723"/>
        <v>12</v>
      </c>
      <c r="I3776" t="str">
        <f t="shared" si="7724"/>
        <v>Amerikansk ribbegople_12_20221207_DL2022072_FrederiksvaerkGym</v>
      </c>
      <c r="J3776" t="str">
        <f>VLOOKUP(MID(C3776,4,6),Datasæt_Analysesystemer!$B$2:$E$69,3,FALSE)</f>
        <v>Amerikansk ribbegople</v>
      </c>
      <c r="K3776" t="str">
        <f t="shared" si="7725"/>
        <v>EP</v>
      </c>
      <c r="L3776" s="7">
        <f t="shared" si="7737"/>
        <v>33.81</v>
      </c>
      <c r="M3776" t="str">
        <f t="shared" si="7726"/>
        <v/>
      </c>
      <c r="N3776" t="str">
        <f t="shared" si="7727"/>
        <v/>
      </c>
      <c r="O3776" t="str">
        <f t="shared" si="7728"/>
        <v/>
      </c>
    </row>
    <row r="3777" spans="1:24" x14ac:dyDescent="0.25">
      <c r="A3777" t="s">
        <v>111</v>
      </c>
      <c r="B3777" t="s">
        <v>76</v>
      </c>
      <c r="C3777" t="s">
        <v>99</v>
      </c>
      <c r="D3777">
        <v>0.01</v>
      </c>
      <c r="E3777">
        <v>33.03</v>
      </c>
      <c r="F3777" t="s">
        <v>1306</v>
      </c>
      <c r="G3777" t="str">
        <f t="shared" si="7722"/>
        <v>DL2022072</v>
      </c>
      <c r="H3777" t="str">
        <f t="shared" si="7723"/>
        <v>12</v>
      </c>
      <c r="I3777" t="str">
        <f t="shared" si="7724"/>
        <v>Amerikansk ribbegople_12_20221207_DL2022072_FrederiksvaerkGym</v>
      </c>
      <c r="J3777" t="str">
        <f>VLOOKUP(MID(C3777,4,6),Datasæt_Analysesystemer!$B$2:$E$69,3,FALSE)</f>
        <v>Amerikansk ribbegople</v>
      </c>
      <c r="K3777" t="str">
        <f t="shared" si="7725"/>
        <v>EP</v>
      </c>
      <c r="L3777" s="7">
        <f t="shared" si="7737"/>
        <v>33.03</v>
      </c>
      <c r="M3777" t="str">
        <f t="shared" si="7726"/>
        <v/>
      </c>
      <c r="N3777" t="str">
        <f t="shared" si="7727"/>
        <v/>
      </c>
      <c r="O3777" t="str">
        <f t="shared" si="7728"/>
        <v/>
      </c>
    </row>
    <row r="3778" spans="1:24" x14ac:dyDescent="0.25">
      <c r="A3778" t="s">
        <v>172</v>
      </c>
      <c r="B3778" t="s">
        <v>23</v>
      </c>
      <c r="C3778" t="s">
        <v>173</v>
      </c>
      <c r="D3778">
        <v>0.01</v>
      </c>
      <c r="E3778">
        <v>29.62</v>
      </c>
      <c r="F3778" t="s">
        <v>1306</v>
      </c>
      <c r="G3778" t="str">
        <f t="shared" si="7722"/>
        <v>DL2022072</v>
      </c>
      <c r="H3778" t="str">
        <f t="shared" si="7723"/>
        <v>13</v>
      </c>
      <c r="I3778" t="str">
        <f t="shared" si="7724"/>
        <v>Penselklippekrabbe_13_20221207_DL2022072_FrederiksvaerkGym</v>
      </c>
      <c r="J3778" t="str">
        <f>VLOOKUP(MID(C3778,4,6),Datasæt_Analysesystemer!$B$2:$E$69,3,FALSE)</f>
        <v>Penselklippekrabbe</v>
      </c>
      <c r="K3778" t="str">
        <f t="shared" si="7725"/>
        <v>PK</v>
      </c>
      <c r="L3778" s="7">
        <f t="shared" si="7737"/>
        <v>29.62</v>
      </c>
      <c r="M3778">
        <f t="shared" si="7726"/>
        <v>29.62</v>
      </c>
      <c r="N3778">
        <f t="shared" si="7727"/>
        <v>0</v>
      </c>
      <c r="O3778">
        <f t="shared" si="7728"/>
        <v>0</v>
      </c>
      <c r="Q3778">
        <f t="shared" ref="Q3778" si="7826">IF(L3780="No Ct",0,L3780)</f>
        <v>0</v>
      </c>
      <c r="R3778">
        <f t="shared" ref="R3778" si="7827">IF(L3781="No Ct",0,L3781)</f>
        <v>0</v>
      </c>
      <c r="S3778" t="str">
        <f t="shared" ref="S3778" si="7828">IF(AND(M3778&gt;0,N3778=0),"Valid","Invalid")</f>
        <v>Valid</v>
      </c>
      <c r="T3778" t="str">
        <f t="shared" ref="T3778" si="7829">IF(OR(Q3778&gt;1,R3778&gt;1),"Present","Absent")</f>
        <v>Absent</v>
      </c>
      <c r="U3778" t="str">
        <f t="shared" ref="U3778" si="7830">IF(OR(AND(Q3778&gt;1,Q3778&lt;41),AND(R3778&gt;1,R3778&lt;41)),"Ct&lt;41","Ct&gt;41")</f>
        <v>Ct&gt;41</v>
      </c>
      <c r="V3778" t="str">
        <f t="shared" ref="V3778" si="7831">J3778</f>
        <v>Penselklippekrabbe</v>
      </c>
      <c r="W3778" t="str">
        <f t="shared" ref="W3778" si="7832">MID(F3778,10,9)</f>
        <v>DL2022072</v>
      </c>
      <c r="X3778" t="str">
        <f t="shared" ref="X3778" si="7833">W3778&amp;"_"&amp;V3778&amp;"_"&amp;S3778&amp;"_"&amp;T3778&amp;"_"&amp;U3778</f>
        <v>DL2022072_Penselklippekrabbe_Valid_Absent_Ct&gt;41</v>
      </c>
    </row>
    <row r="3779" spans="1:24" x14ac:dyDescent="0.25">
      <c r="A3779" t="s">
        <v>148</v>
      </c>
      <c r="B3779" t="s">
        <v>51</v>
      </c>
      <c r="C3779" t="s">
        <v>149</v>
      </c>
      <c r="D3779">
        <v>0.01</v>
      </c>
      <c r="E3779" t="s">
        <v>1275</v>
      </c>
      <c r="F3779" t="s">
        <v>1306</v>
      </c>
      <c r="G3779" t="str">
        <f t="shared" si="7722"/>
        <v>DL2022072</v>
      </c>
      <c r="H3779" t="str">
        <f t="shared" si="7723"/>
        <v>13</v>
      </c>
      <c r="I3779" t="str">
        <f t="shared" si="7724"/>
        <v>Penselklippekrabbe_13_20221207_DL2022072_FrederiksvaerkGym</v>
      </c>
      <c r="J3779" t="str">
        <f>VLOOKUP(MID(C3779,4,6),Datasæt_Analysesystemer!$B$2:$E$69,3,FALSE)</f>
        <v>Penselklippekrabbe</v>
      </c>
      <c r="K3779" t="str">
        <f t="shared" si="7725"/>
        <v>NK</v>
      </c>
      <c r="L3779" s="7" t="str">
        <f t="shared" si="7737"/>
        <v>No Ct</v>
      </c>
      <c r="M3779" t="str">
        <f t="shared" si="7726"/>
        <v/>
      </c>
      <c r="N3779" t="str">
        <f t="shared" si="7727"/>
        <v/>
      </c>
      <c r="O3779" t="str">
        <f t="shared" si="7728"/>
        <v/>
      </c>
    </row>
    <row r="3780" spans="1:24" x14ac:dyDescent="0.25">
      <c r="A3780" t="s">
        <v>112</v>
      </c>
      <c r="B3780" t="s">
        <v>76</v>
      </c>
      <c r="C3780" t="s">
        <v>113</v>
      </c>
      <c r="D3780">
        <v>0.01</v>
      </c>
      <c r="E3780" t="s">
        <v>1275</v>
      </c>
      <c r="F3780" t="s">
        <v>1306</v>
      </c>
      <c r="G3780" t="str">
        <f t="shared" si="7722"/>
        <v>DL2022072</v>
      </c>
      <c r="H3780" t="str">
        <f t="shared" si="7723"/>
        <v>13</v>
      </c>
      <c r="I3780" t="str">
        <f t="shared" si="7724"/>
        <v>Penselklippekrabbe_13_20221207_DL2022072_FrederiksvaerkGym</v>
      </c>
      <c r="J3780" t="str">
        <f>VLOOKUP(MID(C3780,4,6),Datasæt_Analysesystemer!$B$2:$E$69,3,FALSE)</f>
        <v>Penselklippekrabbe</v>
      </c>
      <c r="K3780" t="str">
        <f t="shared" si="7725"/>
        <v>EP</v>
      </c>
      <c r="L3780" s="7" t="str">
        <f t="shared" si="7737"/>
        <v>No Ct</v>
      </c>
      <c r="M3780" t="str">
        <f t="shared" si="7726"/>
        <v/>
      </c>
      <c r="N3780" t="str">
        <f t="shared" si="7727"/>
        <v/>
      </c>
      <c r="O3780" t="str">
        <f t="shared" si="7728"/>
        <v/>
      </c>
    </row>
    <row r="3781" spans="1:24" x14ac:dyDescent="0.25">
      <c r="A3781" t="s">
        <v>136</v>
      </c>
      <c r="B3781" t="s">
        <v>76</v>
      </c>
      <c r="C3781" t="s">
        <v>113</v>
      </c>
      <c r="D3781">
        <v>0.01</v>
      </c>
      <c r="E3781" t="s">
        <v>1275</v>
      </c>
      <c r="F3781" t="s">
        <v>1306</v>
      </c>
      <c r="G3781" t="str">
        <f t="shared" si="7722"/>
        <v>DL2022072</v>
      </c>
      <c r="H3781" t="str">
        <f t="shared" si="7723"/>
        <v>13</v>
      </c>
      <c r="I3781" t="str">
        <f t="shared" si="7724"/>
        <v>Penselklippekrabbe_13_20221207_DL2022072_FrederiksvaerkGym</v>
      </c>
      <c r="J3781" t="str">
        <f>VLOOKUP(MID(C3781,4,6),Datasæt_Analysesystemer!$B$2:$E$69,3,FALSE)</f>
        <v>Penselklippekrabbe</v>
      </c>
      <c r="K3781" t="str">
        <f t="shared" si="7725"/>
        <v>EP</v>
      </c>
      <c r="L3781" s="7" t="str">
        <f t="shared" si="7737"/>
        <v>No Ct</v>
      </c>
      <c r="M3781" t="str">
        <f t="shared" si="7726"/>
        <v/>
      </c>
      <c r="N3781" t="str">
        <f t="shared" si="7727"/>
        <v/>
      </c>
      <c r="O3781" t="str">
        <f t="shared" si="7728"/>
        <v/>
      </c>
    </row>
    <row r="3782" spans="1:24" x14ac:dyDescent="0.25">
      <c r="A3782" t="s">
        <v>174</v>
      </c>
      <c r="B3782" t="s">
        <v>23</v>
      </c>
      <c r="C3782" t="s">
        <v>175</v>
      </c>
      <c r="D3782">
        <v>0.01</v>
      </c>
      <c r="E3782">
        <v>27.57</v>
      </c>
      <c r="F3782" t="s">
        <v>1306</v>
      </c>
      <c r="G3782" t="str">
        <f t="shared" si="7722"/>
        <v>DL2022072</v>
      </c>
      <c r="H3782" t="str">
        <f t="shared" si="7723"/>
        <v>14</v>
      </c>
      <c r="I3782" t="str">
        <f t="shared" si="7724"/>
        <v>Penselklippekrabbe_14_20221207_DL2022072_FrederiksvaerkGym</v>
      </c>
      <c r="J3782" t="str">
        <f>VLOOKUP(MID(C3782,4,6),Datasæt_Analysesystemer!$B$2:$E$69,3,FALSE)</f>
        <v>Penselklippekrabbe</v>
      </c>
      <c r="K3782" t="str">
        <f t="shared" si="7725"/>
        <v>PK</v>
      </c>
      <c r="L3782" s="7">
        <f t="shared" si="7737"/>
        <v>27.57</v>
      </c>
      <c r="M3782">
        <f t="shared" si="7726"/>
        <v>27.57</v>
      </c>
      <c r="N3782">
        <f t="shared" si="7727"/>
        <v>0</v>
      </c>
      <c r="O3782">
        <f t="shared" si="7728"/>
        <v>0</v>
      </c>
      <c r="Q3782">
        <f t="shared" ref="Q3782" si="7834">IF(L3784="No Ct",0,L3784)</f>
        <v>0</v>
      </c>
      <c r="R3782">
        <f t="shared" ref="R3782" si="7835">IF(L3785="No Ct",0,L3785)</f>
        <v>0</v>
      </c>
      <c r="S3782" t="str">
        <f t="shared" ref="S3782" si="7836">IF(AND(M3782&gt;0,N3782=0),"Valid","Invalid")</f>
        <v>Valid</v>
      </c>
      <c r="T3782" t="str">
        <f t="shared" ref="T3782" si="7837">IF(OR(Q3782&gt;1,R3782&gt;1),"Present","Absent")</f>
        <v>Absent</v>
      </c>
      <c r="U3782" t="str">
        <f t="shared" ref="U3782" si="7838">IF(OR(AND(Q3782&gt;1,Q3782&lt;41),AND(R3782&gt;1,R3782&lt;41)),"Ct&lt;41","Ct&gt;41")</f>
        <v>Ct&gt;41</v>
      </c>
      <c r="V3782" t="str">
        <f t="shared" ref="V3782" si="7839">J3782</f>
        <v>Penselklippekrabbe</v>
      </c>
      <c r="W3782" t="str">
        <f t="shared" ref="W3782" si="7840">MID(F3782,10,9)</f>
        <v>DL2022072</v>
      </c>
      <c r="X3782" t="str">
        <f t="shared" ref="X3782" si="7841">W3782&amp;"_"&amp;V3782&amp;"_"&amp;S3782&amp;"_"&amp;T3782&amp;"_"&amp;U3782</f>
        <v>DL2022072_Penselklippekrabbe_Valid_Absent_Ct&gt;41</v>
      </c>
    </row>
    <row r="3783" spans="1:24" x14ac:dyDescent="0.25">
      <c r="A3783" t="s">
        <v>150</v>
      </c>
      <c r="B3783" t="s">
        <v>51</v>
      </c>
      <c r="C3783" t="s">
        <v>151</v>
      </c>
      <c r="D3783">
        <v>0.01</v>
      </c>
      <c r="E3783" t="s">
        <v>1275</v>
      </c>
      <c r="F3783" t="s">
        <v>1306</v>
      </c>
      <c r="G3783" t="str">
        <f t="shared" si="7722"/>
        <v>DL2022072</v>
      </c>
      <c r="H3783" t="str">
        <f t="shared" si="7723"/>
        <v>14</v>
      </c>
      <c r="I3783" t="str">
        <f t="shared" si="7724"/>
        <v>Penselklippekrabbe_14_20221207_DL2022072_FrederiksvaerkGym</v>
      </c>
      <c r="J3783" t="str">
        <f>VLOOKUP(MID(C3783,4,6),Datasæt_Analysesystemer!$B$2:$E$69,3,FALSE)</f>
        <v>Penselklippekrabbe</v>
      </c>
      <c r="K3783" t="str">
        <f t="shared" si="7725"/>
        <v>NK</v>
      </c>
      <c r="L3783" s="7" t="str">
        <f t="shared" si="7737"/>
        <v>No Ct</v>
      </c>
      <c r="M3783" t="str">
        <f t="shared" si="7726"/>
        <v/>
      </c>
      <c r="N3783" t="str">
        <f t="shared" si="7727"/>
        <v/>
      </c>
      <c r="O3783" t="str">
        <f t="shared" si="7728"/>
        <v/>
      </c>
    </row>
    <row r="3784" spans="1:24" x14ac:dyDescent="0.25">
      <c r="A3784" t="s">
        <v>114</v>
      </c>
      <c r="B3784" t="s">
        <v>76</v>
      </c>
      <c r="C3784" t="s">
        <v>115</v>
      </c>
      <c r="D3784">
        <v>0.01</v>
      </c>
      <c r="E3784" t="s">
        <v>1275</v>
      </c>
      <c r="F3784" t="s">
        <v>1306</v>
      </c>
      <c r="G3784" t="str">
        <f t="shared" si="7722"/>
        <v>DL2022072</v>
      </c>
      <c r="H3784" t="str">
        <f t="shared" si="7723"/>
        <v>14</v>
      </c>
      <c r="I3784" t="str">
        <f t="shared" si="7724"/>
        <v>Penselklippekrabbe_14_20221207_DL2022072_FrederiksvaerkGym</v>
      </c>
      <c r="J3784" t="str">
        <f>VLOOKUP(MID(C3784,4,6),Datasæt_Analysesystemer!$B$2:$E$69,3,FALSE)</f>
        <v>Penselklippekrabbe</v>
      </c>
      <c r="K3784" t="str">
        <f t="shared" si="7725"/>
        <v>EP</v>
      </c>
      <c r="L3784" s="7" t="str">
        <f t="shared" si="7737"/>
        <v>No Ct</v>
      </c>
      <c r="M3784" t="str">
        <f t="shared" si="7726"/>
        <v/>
      </c>
      <c r="N3784" t="str">
        <f t="shared" si="7727"/>
        <v/>
      </c>
      <c r="O3784" t="str">
        <f t="shared" si="7728"/>
        <v/>
      </c>
    </row>
    <row r="3785" spans="1:24" x14ac:dyDescent="0.25">
      <c r="A3785" t="s">
        <v>137</v>
      </c>
      <c r="B3785" t="s">
        <v>76</v>
      </c>
      <c r="C3785" t="s">
        <v>115</v>
      </c>
      <c r="D3785">
        <v>0.01</v>
      </c>
      <c r="E3785" t="s">
        <v>1275</v>
      </c>
      <c r="F3785" t="s">
        <v>1306</v>
      </c>
      <c r="G3785" t="str">
        <f t="shared" si="7722"/>
        <v>DL2022072</v>
      </c>
      <c r="H3785" t="str">
        <f t="shared" si="7723"/>
        <v>14</v>
      </c>
      <c r="I3785" t="str">
        <f t="shared" si="7724"/>
        <v>Penselklippekrabbe_14_20221207_DL2022072_FrederiksvaerkGym</v>
      </c>
      <c r="J3785" t="str">
        <f>VLOOKUP(MID(C3785,4,6),Datasæt_Analysesystemer!$B$2:$E$69,3,FALSE)</f>
        <v>Penselklippekrabbe</v>
      </c>
      <c r="K3785" t="str">
        <f t="shared" si="7725"/>
        <v>EP</v>
      </c>
      <c r="L3785" s="7" t="str">
        <f t="shared" si="7737"/>
        <v>No Ct</v>
      </c>
      <c r="M3785" t="str">
        <f t="shared" si="7726"/>
        <v/>
      </c>
      <c r="N3785" t="str">
        <f t="shared" si="7727"/>
        <v/>
      </c>
      <c r="O3785" t="str">
        <f t="shared" si="7728"/>
        <v/>
      </c>
    </row>
    <row r="3786" spans="1:24" x14ac:dyDescent="0.25">
      <c r="A3786" t="s">
        <v>176</v>
      </c>
      <c r="B3786" t="s">
        <v>23</v>
      </c>
      <c r="C3786" t="s">
        <v>177</v>
      </c>
      <c r="D3786">
        <v>0.01</v>
      </c>
      <c r="E3786">
        <v>30.28</v>
      </c>
      <c r="F3786" t="s">
        <v>1306</v>
      </c>
      <c r="G3786" t="str">
        <f t="shared" si="7722"/>
        <v>DL2022072</v>
      </c>
      <c r="H3786" t="str">
        <f t="shared" si="7723"/>
        <v>15</v>
      </c>
      <c r="I3786" t="str">
        <f t="shared" si="7724"/>
        <v>Furealge, ostenfeldii_15_20221207_DL2022072_FrederiksvaerkGym</v>
      </c>
      <c r="J3786" t="str">
        <f>VLOOKUP(MID(C3786,4,6),Datasæt_Analysesystemer!$B$2:$E$69,3,FALSE)</f>
        <v>Furealge, ostenfeldii</v>
      </c>
      <c r="K3786" t="str">
        <f t="shared" si="7725"/>
        <v>PK</v>
      </c>
      <c r="L3786" s="7">
        <f t="shared" si="7737"/>
        <v>30.28</v>
      </c>
      <c r="M3786">
        <f t="shared" si="7726"/>
        <v>30.28</v>
      </c>
      <c r="N3786">
        <f t="shared" si="7727"/>
        <v>0</v>
      </c>
      <c r="O3786">
        <f t="shared" si="7728"/>
        <v>49.39</v>
      </c>
      <c r="Q3786">
        <f t="shared" ref="Q3786" si="7842">IF(L3788="No Ct",0,L3788)</f>
        <v>0</v>
      </c>
      <c r="R3786">
        <f t="shared" ref="R3786" si="7843">IF(L3789="No Ct",0,L3789)</f>
        <v>49.39</v>
      </c>
      <c r="S3786" t="str">
        <f t="shared" ref="S3786" si="7844">IF(AND(M3786&gt;0,N3786=0),"Valid","Invalid")</f>
        <v>Valid</v>
      </c>
      <c r="T3786" t="str">
        <f t="shared" ref="T3786" si="7845">IF(OR(Q3786&gt;1,R3786&gt;1),"Present","Absent")</f>
        <v>Present</v>
      </c>
      <c r="U3786" t="str">
        <f t="shared" ref="U3786" si="7846">IF(OR(AND(Q3786&gt;1,Q3786&lt;41),AND(R3786&gt;1,R3786&lt;41)),"Ct&lt;41","Ct&gt;41")</f>
        <v>Ct&gt;41</v>
      </c>
      <c r="V3786" t="str">
        <f t="shared" ref="V3786" si="7847">J3786</f>
        <v>Furealge, ostenfeldii</v>
      </c>
      <c r="W3786" t="str">
        <f t="shared" ref="W3786" si="7848">MID(F3786,10,9)</f>
        <v>DL2022072</v>
      </c>
      <c r="X3786" t="str">
        <f t="shared" ref="X3786" si="7849">W3786&amp;"_"&amp;V3786&amp;"_"&amp;S3786&amp;"_"&amp;T3786&amp;"_"&amp;U3786</f>
        <v>DL2022072_Furealge, ostenfeldii_Valid_Present_Ct&gt;41</v>
      </c>
    </row>
    <row r="3787" spans="1:24" x14ac:dyDescent="0.25">
      <c r="A3787" t="s">
        <v>152</v>
      </c>
      <c r="B3787" t="s">
        <v>51</v>
      </c>
      <c r="C3787" t="s">
        <v>153</v>
      </c>
      <c r="D3787">
        <v>0.01</v>
      </c>
      <c r="E3787" t="s">
        <v>1275</v>
      </c>
      <c r="F3787" t="s">
        <v>1306</v>
      </c>
      <c r="G3787" t="str">
        <f t="shared" si="7722"/>
        <v>DL2022072</v>
      </c>
      <c r="H3787" t="str">
        <f t="shared" si="7723"/>
        <v>15</v>
      </c>
      <c r="I3787" t="str">
        <f t="shared" si="7724"/>
        <v>Furealge, ostenfeldii_15_20221207_DL2022072_FrederiksvaerkGym</v>
      </c>
      <c r="J3787" t="str">
        <f>VLOOKUP(MID(C3787,4,6),Datasæt_Analysesystemer!$B$2:$E$69,3,FALSE)</f>
        <v>Furealge, ostenfeldii</v>
      </c>
      <c r="K3787" t="str">
        <f t="shared" si="7725"/>
        <v>NK</v>
      </c>
      <c r="L3787" s="7" t="str">
        <f t="shared" si="7737"/>
        <v>No Ct</v>
      </c>
      <c r="M3787" t="str">
        <f t="shared" si="7726"/>
        <v/>
      </c>
      <c r="N3787" t="str">
        <f t="shared" si="7727"/>
        <v/>
      </c>
      <c r="O3787" t="str">
        <f t="shared" si="7728"/>
        <v/>
      </c>
    </row>
    <row r="3788" spans="1:24" x14ac:dyDescent="0.25">
      <c r="A3788" t="s">
        <v>116</v>
      </c>
      <c r="B3788" t="s">
        <v>76</v>
      </c>
      <c r="C3788" t="s">
        <v>117</v>
      </c>
      <c r="D3788">
        <v>0.01</v>
      </c>
      <c r="E3788" t="s">
        <v>1275</v>
      </c>
      <c r="F3788" t="s">
        <v>1306</v>
      </c>
      <c r="G3788" t="str">
        <f t="shared" si="7722"/>
        <v>DL2022072</v>
      </c>
      <c r="H3788" t="str">
        <f t="shared" si="7723"/>
        <v>15</v>
      </c>
      <c r="I3788" t="str">
        <f t="shared" si="7724"/>
        <v>Furealge, ostenfeldii_15_20221207_DL2022072_FrederiksvaerkGym</v>
      </c>
      <c r="J3788" t="str">
        <f>VLOOKUP(MID(C3788,4,6),Datasæt_Analysesystemer!$B$2:$E$69,3,FALSE)</f>
        <v>Furealge, ostenfeldii</v>
      </c>
      <c r="K3788" t="str">
        <f t="shared" si="7725"/>
        <v>EP</v>
      </c>
      <c r="L3788" s="7" t="str">
        <f t="shared" si="7737"/>
        <v>No Ct</v>
      </c>
      <c r="M3788" t="str">
        <f t="shared" si="7726"/>
        <v/>
      </c>
      <c r="N3788" t="str">
        <f t="shared" si="7727"/>
        <v/>
      </c>
      <c r="O3788" t="str">
        <f t="shared" si="7728"/>
        <v/>
      </c>
    </row>
    <row r="3789" spans="1:24" x14ac:dyDescent="0.25">
      <c r="A3789" t="s">
        <v>138</v>
      </c>
      <c r="B3789" t="s">
        <v>76</v>
      </c>
      <c r="C3789" t="s">
        <v>117</v>
      </c>
      <c r="D3789">
        <v>0.01</v>
      </c>
      <c r="E3789">
        <v>49.39</v>
      </c>
      <c r="F3789" t="s">
        <v>1306</v>
      </c>
      <c r="G3789" t="str">
        <f t="shared" si="7722"/>
        <v>DL2022072</v>
      </c>
      <c r="H3789" t="str">
        <f t="shared" si="7723"/>
        <v>15</v>
      </c>
      <c r="I3789" t="str">
        <f t="shared" si="7724"/>
        <v>Furealge, ostenfeldii_15_20221207_DL2022072_FrederiksvaerkGym</v>
      </c>
      <c r="J3789" t="str">
        <f>VLOOKUP(MID(C3789,4,6),Datasæt_Analysesystemer!$B$2:$E$69,3,FALSE)</f>
        <v>Furealge, ostenfeldii</v>
      </c>
      <c r="K3789" t="str">
        <f t="shared" si="7725"/>
        <v>EP</v>
      </c>
      <c r="L3789" s="7">
        <f t="shared" si="7737"/>
        <v>49.39</v>
      </c>
      <c r="M3789" t="str">
        <f t="shared" si="7726"/>
        <v/>
      </c>
      <c r="N3789" t="str">
        <f t="shared" si="7727"/>
        <v/>
      </c>
      <c r="O3789" t="str">
        <f t="shared" si="7728"/>
        <v/>
      </c>
    </row>
    <row r="3790" spans="1:24" x14ac:dyDescent="0.25">
      <c r="A3790" t="s">
        <v>178</v>
      </c>
      <c r="B3790" t="s">
        <v>23</v>
      </c>
      <c r="C3790" t="s">
        <v>179</v>
      </c>
      <c r="D3790">
        <v>0.01</v>
      </c>
      <c r="E3790">
        <v>29.88</v>
      </c>
      <c r="F3790" t="s">
        <v>1306</v>
      </c>
      <c r="G3790" t="str">
        <f t="shared" si="7722"/>
        <v>DL2022072</v>
      </c>
      <c r="H3790" t="str">
        <f t="shared" si="7723"/>
        <v>16</v>
      </c>
      <c r="I3790" t="str">
        <f t="shared" si="7724"/>
        <v>Furealge, ostenfeldii_16_20221207_DL2022072_FrederiksvaerkGym</v>
      </c>
      <c r="J3790" t="str">
        <f>VLOOKUP(MID(C3790,4,6),Datasæt_Analysesystemer!$B$2:$E$69,3,FALSE)</f>
        <v>Furealge, ostenfeldii</v>
      </c>
      <c r="K3790" t="str">
        <f t="shared" si="7725"/>
        <v>PK</v>
      </c>
      <c r="L3790" s="7">
        <f t="shared" si="7737"/>
        <v>29.88</v>
      </c>
      <c r="M3790">
        <f t="shared" si="7726"/>
        <v>29.88</v>
      </c>
      <c r="N3790">
        <f t="shared" si="7727"/>
        <v>0</v>
      </c>
      <c r="O3790">
        <f t="shared" si="7728"/>
        <v>0</v>
      </c>
      <c r="Q3790">
        <f t="shared" ref="Q3790" si="7850">IF(L3792="No Ct",0,L3792)</f>
        <v>0</v>
      </c>
      <c r="R3790">
        <f t="shared" ref="R3790" si="7851">IF(L3793="No Ct",0,L3793)</f>
        <v>0</v>
      </c>
      <c r="S3790" t="str">
        <f t="shared" ref="S3790" si="7852">IF(AND(M3790&gt;0,N3790=0),"Valid","Invalid")</f>
        <v>Valid</v>
      </c>
      <c r="T3790" t="str">
        <f t="shared" ref="T3790" si="7853">IF(OR(Q3790&gt;1,R3790&gt;1),"Present","Absent")</f>
        <v>Absent</v>
      </c>
      <c r="U3790" t="str">
        <f t="shared" ref="U3790" si="7854">IF(OR(AND(Q3790&gt;1,Q3790&lt;41),AND(R3790&gt;1,R3790&lt;41)),"Ct&lt;41","Ct&gt;41")</f>
        <v>Ct&gt;41</v>
      </c>
      <c r="V3790" t="str">
        <f t="shared" ref="V3790" si="7855">J3790</f>
        <v>Furealge, ostenfeldii</v>
      </c>
      <c r="W3790" t="str">
        <f t="shared" ref="W3790" si="7856">MID(F3790,10,9)</f>
        <v>DL2022072</v>
      </c>
      <c r="X3790" t="str">
        <f t="shared" ref="X3790" si="7857">W3790&amp;"_"&amp;V3790&amp;"_"&amp;S3790&amp;"_"&amp;T3790&amp;"_"&amp;U3790</f>
        <v>DL2022072_Furealge, ostenfeldii_Valid_Absent_Ct&gt;41</v>
      </c>
    </row>
    <row r="3791" spans="1:24" x14ac:dyDescent="0.25">
      <c r="A3791" t="s">
        <v>154</v>
      </c>
      <c r="B3791" t="s">
        <v>51</v>
      </c>
      <c r="C3791" t="s">
        <v>155</v>
      </c>
      <c r="D3791">
        <v>0.01</v>
      </c>
      <c r="E3791" t="s">
        <v>1275</v>
      </c>
      <c r="F3791" t="s">
        <v>1306</v>
      </c>
      <c r="G3791" t="str">
        <f t="shared" si="7722"/>
        <v>DL2022072</v>
      </c>
      <c r="H3791" t="str">
        <f t="shared" si="7723"/>
        <v>16</v>
      </c>
      <c r="I3791" t="str">
        <f t="shared" si="7724"/>
        <v>Furealge, ostenfeldii_16_20221207_DL2022072_FrederiksvaerkGym</v>
      </c>
      <c r="J3791" t="str">
        <f>VLOOKUP(MID(C3791,4,6),Datasæt_Analysesystemer!$B$2:$E$69,3,FALSE)</f>
        <v>Furealge, ostenfeldii</v>
      </c>
      <c r="K3791" t="str">
        <f t="shared" si="7725"/>
        <v>NK</v>
      </c>
      <c r="L3791" s="7" t="str">
        <f t="shared" si="7737"/>
        <v>No Ct</v>
      </c>
      <c r="M3791" t="str">
        <f t="shared" si="7726"/>
        <v/>
      </c>
      <c r="N3791" t="str">
        <f t="shared" si="7727"/>
        <v/>
      </c>
      <c r="O3791" t="str">
        <f t="shared" si="7728"/>
        <v/>
      </c>
    </row>
    <row r="3792" spans="1:24" x14ac:dyDescent="0.25">
      <c r="A3792" t="s">
        <v>118</v>
      </c>
      <c r="B3792" t="s">
        <v>76</v>
      </c>
      <c r="C3792" t="s">
        <v>119</v>
      </c>
      <c r="D3792">
        <v>0.01</v>
      </c>
      <c r="E3792" t="s">
        <v>1275</v>
      </c>
      <c r="F3792" t="s">
        <v>1306</v>
      </c>
      <c r="G3792" t="str">
        <f t="shared" si="7722"/>
        <v>DL2022072</v>
      </c>
      <c r="H3792" t="str">
        <f t="shared" si="7723"/>
        <v>16</v>
      </c>
      <c r="I3792" t="str">
        <f t="shared" si="7724"/>
        <v>Furealge, ostenfeldii_16_20221207_DL2022072_FrederiksvaerkGym</v>
      </c>
      <c r="J3792" t="str">
        <f>VLOOKUP(MID(C3792,4,6),Datasæt_Analysesystemer!$B$2:$E$69,3,FALSE)</f>
        <v>Furealge, ostenfeldii</v>
      </c>
      <c r="K3792" t="str">
        <f t="shared" si="7725"/>
        <v>EP</v>
      </c>
      <c r="L3792" s="7" t="str">
        <f t="shared" si="7737"/>
        <v>No Ct</v>
      </c>
      <c r="M3792" t="str">
        <f t="shared" si="7726"/>
        <v/>
      </c>
      <c r="N3792" t="str">
        <f t="shared" si="7727"/>
        <v/>
      </c>
      <c r="O3792" t="str">
        <f t="shared" si="7728"/>
        <v/>
      </c>
    </row>
    <row r="3793" spans="1:24" x14ac:dyDescent="0.25">
      <c r="A3793" t="s">
        <v>139</v>
      </c>
      <c r="B3793" t="s">
        <v>76</v>
      </c>
      <c r="C3793" t="s">
        <v>119</v>
      </c>
      <c r="D3793">
        <v>0.01</v>
      </c>
      <c r="E3793" t="s">
        <v>1275</v>
      </c>
      <c r="F3793" t="s">
        <v>1306</v>
      </c>
      <c r="G3793" t="str">
        <f t="shared" si="7722"/>
        <v>DL2022072</v>
      </c>
      <c r="H3793" t="str">
        <f t="shared" si="7723"/>
        <v>16</v>
      </c>
      <c r="I3793" t="str">
        <f t="shared" si="7724"/>
        <v>Furealge, ostenfeldii_16_20221207_DL2022072_FrederiksvaerkGym</v>
      </c>
      <c r="J3793" t="str">
        <f>VLOOKUP(MID(C3793,4,6),Datasæt_Analysesystemer!$B$2:$E$69,3,FALSE)</f>
        <v>Furealge, ostenfeldii</v>
      </c>
      <c r="K3793" t="str">
        <f t="shared" si="7725"/>
        <v>EP</v>
      </c>
      <c r="L3793" s="7" t="str">
        <f t="shared" si="7737"/>
        <v>No Ct</v>
      </c>
      <c r="M3793" t="str">
        <f t="shared" si="7726"/>
        <v/>
      </c>
      <c r="N3793" t="str">
        <f t="shared" si="7727"/>
        <v/>
      </c>
      <c r="O3793" t="str">
        <f t="shared" si="7728"/>
        <v/>
      </c>
    </row>
    <row r="3794" spans="1:24" x14ac:dyDescent="0.25">
      <c r="A3794" t="s">
        <v>180</v>
      </c>
      <c r="B3794" t="s">
        <v>23</v>
      </c>
      <c r="C3794" t="s">
        <v>1270</v>
      </c>
      <c r="D3794">
        <v>0.01</v>
      </c>
      <c r="E3794">
        <v>21.82</v>
      </c>
      <c r="F3794" t="s">
        <v>1306</v>
      </c>
      <c r="G3794" t="str">
        <f t="shared" ref="G3794:G3857" si="7858">MID(F3794,10,9)</f>
        <v>DL2022072</v>
      </c>
      <c r="H3794" t="str">
        <f t="shared" ref="H3794:H3857" si="7859">LEFT(C3794,2)</f>
        <v>17</v>
      </c>
      <c r="I3794" t="str">
        <f t="shared" ref="I3794:I3857" si="7860">J3794&amp;"_"&amp;H3794&amp;"_"&amp;F3794</f>
        <v>Stilkalge, parvum_17_20221207_DL2022072_FrederiksvaerkGym</v>
      </c>
      <c r="J3794" t="str">
        <f>VLOOKUP(MID(C3794,4,6),Datasæt_Analysesystemer!$B$2:$E$69,3,FALSE)</f>
        <v>Stilkalge, parvum</v>
      </c>
      <c r="K3794" t="str">
        <f t="shared" ref="K3794:K3857" si="7861">RIGHT(C3794,2)</f>
        <v>PK</v>
      </c>
      <c r="L3794" s="7">
        <f t="shared" si="7737"/>
        <v>21.82</v>
      </c>
      <c r="M3794">
        <f t="shared" ref="M3794:M3857" si="7862">IF(K3794="PK",SUMIFS(L:L,K:K,"PK",I:I,I3794),"")</f>
        <v>21.82</v>
      </c>
      <c r="N3794">
        <f t="shared" ref="N3794:N3857" si="7863">IF(K3794="PK",SUMIFS(L:L,K:K,"NK",I:I,I3794),"")</f>
        <v>0</v>
      </c>
      <c r="O3794">
        <f t="shared" ref="O3794:O3857" si="7864">IF(K3794="PK",SUMIFS(L:L,K:K,"EP",I:I,I3794),"")</f>
        <v>0</v>
      </c>
      <c r="Q3794">
        <f t="shared" ref="Q3794" si="7865">IF(L3796="No Ct",0,L3796)</f>
        <v>0</v>
      </c>
      <c r="R3794">
        <f t="shared" ref="R3794" si="7866">IF(L3797="No Ct",0,L3797)</f>
        <v>0</v>
      </c>
      <c r="S3794" t="str">
        <f t="shared" ref="S3794" si="7867">IF(AND(M3794&gt;0,N3794=0),"Valid","Invalid")</f>
        <v>Valid</v>
      </c>
      <c r="T3794" t="str">
        <f t="shared" ref="T3794" si="7868">IF(OR(Q3794&gt;1,R3794&gt;1),"Present","Absent")</f>
        <v>Absent</v>
      </c>
      <c r="U3794" t="str">
        <f t="shared" ref="U3794" si="7869">IF(OR(AND(Q3794&gt;1,Q3794&lt;41),AND(R3794&gt;1,R3794&lt;41)),"Ct&lt;41","Ct&gt;41")</f>
        <v>Ct&gt;41</v>
      </c>
      <c r="V3794" t="str">
        <f t="shared" ref="V3794" si="7870">J3794</f>
        <v>Stilkalge, parvum</v>
      </c>
      <c r="W3794" t="str">
        <f t="shared" ref="W3794" si="7871">MID(F3794,10,9)</f>
        <v>DL2022072</v>
      </c>
      <c r="X3794" t="str">
        <f t="shared" ref="X3794" si="7872">W3794&amp;"_"&amp;V3794&amp;"_"&amp;S3794&amp;"_"&amp;T3794&amp;"_"&amp;U3794</f>
        <v>DL2022072_Stilkalge, parvum_Valid_Absent_Ct&gt;41</v>
      </c>
    </row>
    <row r="3795" spans="1:24" x14ac:dyDescent="0.25">
      <c r="A3795" t="s">
        <v>156</v>
      </c>
      <c r="B3795" t="s">
        <v>51</v>
      </c>
      <c r="C3795" t="s">
        <v>1268</v>
      </c>
      <c r="D3795">
        <v>0.01</v>
      </c>
      <c r="E3795" t="s">
        <v>1275</v>
      </c>
      <c r="F3795" t="s">
        <v>1306</v>
      </c>
      <c r="G3795" t="str">
        <f t="shared" si="7858"/>
        <v>DL2022072</v>
      </c>
      <c r="H3795" t="str">
        <f t="shared" si="7859"/>
        <v>17</v>
      </c>
      <c r="I3795" t="str">
        <f t="shared" si="7860"/>
        <v>Stilkalge, parvum_17_20221207_DL2022072_FrederiksvaerkGym</v>
      </c>
      <c r="J3795" t="str">
        <f>VLOOKUP(MID(C3795,4,6),Datasæt_Analysesystemer!$B$2:$E$69,3,FALSE)</f>
        <v>Stilkalge, parvum</v>
      </c>
      <c r="K3795" t="str">
        <f t="shared" si="7861"/>
        <v>NK</v>
      </c>
      <c r="L3795" s="7" t="str">
        <f t="shared" ref="L3795:L3858" si="7873">IF(TRIM(E3795)="No Ct","No Ct",E3795)</f>
        <v>No Ct</v>
      </c>
      <c r="M3795" t="str">
        <f t="shared" si="7862"/>
        <v/>
      </c>
      <c r="N3795" t="str">
        <f t="shared" si="7863"/>
        <v/>
      </c>
      <c r="O3795" t="str">
        <f t="shared" si="7864"/>
        <v/>
      </c>
    </row>
    <row r="3796" spans="1:24" x14ac:dyDescent="0.25">
      <c r="A3796" t="s">
        <v>120</v>
      </c>
      <c r="B3796" t="s">
        <v>76</v>
      </c>
      <c r="C3796" t="s">
        <v>1266</v>
      </c>
      <c r="D3796">
        <v>0.01</v>
      </c>
      <c r="E3796" t="s">
        <v>1275</v>
      </c>
      <c r="F3796" t="s">
        <v>1306</v>
      </c>
      <c r="G3796" t="str">
        <f t="shared" si="7858"/>
        <v>DL2022072</v>
      </c>
      <c r="H3796" t="str">
        <f t="shared" si="7859"/>
        <v>17</v>
      </c>
      <c r="I3796" t="str">
        <f t="shared" si="7860"/>
        <v>Stilkalge, parvum_17_20221207_DL2022072_FrederiksvaerkGym</v>
      </c>
      <c r="J3796" t="str">
        <f>VLOOKUP(MID(C3796,4,6),Datasæt_Analysesystemer!$B$2:$E$69,3,FALSE)</f>
        <v>Stilkalge, parvum</v>
      </c>
      <c r="K3796" t="str">
        <f t="shared" si="7861"/>
        <v>EP</v>
      </c>
      <c r="L3796" s="7" t="str">
        <f t="shared" si="7873"/>
        <v>No Ct</v>
      </c>
      <c r="M3796" t="str">
        <f t="shared" si="7862"/>
        <v/>
      </c>
      <c r="N3796" t="str">
        <f t="shared" si="7863"/>
        <v/>
      </c>
      <c r="O3796" t="str">
        <f t="shared" si="7864"/>
        <v/>
      </c>
    </row>
    <row r="3797" spans="1:24" x14ac:dyDescent="0.25">
      <c r="A3797" t="s">
        <v>140</v>
      </c>
      <c r="B3797" t="s">
        <v>76</v>
      </c>
      <c r="C3797" t="s">
        <v>1266</v>
      </c>
      <c r="D3797">
        <v>0.01</v>
      </c>
      <c r="E3797" t="s">
        <v>1275</v>
      </c>
      <c r="F3797" t="s">
        <v>1306</v>
      </c>
      <c r="G3797" t="str">
        <f t="shared" si="7858"/>
        <v>DL2022072</v>
      </c>
      <c r="H3797" t="str">
        <f t="shared" si="7859"/>
        <v>17</v>
      </c>
      <c r="I3797" t="str">
        <f t="shared" si="7860"/>
        <v>Stilkalge, parvum_17_20221207_DL2022072_FrederiksvaerkGym</v>
      </c>
      <c r="J3797" t="str">
        <f>VLOOKUP(MID(C3797,4,6),Datasæt_Analysesystemer!$B$2:$E$69,3,FALSE)</f>
        <v>Stilkalge, parvum</v>
      </c>
      <c r="K3797" t="str">
        <f t="shared" si="7861"/>
        <v>EP</v>
      </c>
      <c r="L3797" s="7" t="str">
        <f t="shared" si="7873"/>
        <v>No Ct</v>
      </c>
      <c r="M3797" t="str">
        <f t="shared" si="7862"/>
        <v/>
      </c>
      <c r="N3797" t="str">
        <f t="shared" si="7863"/>
        <v/>
      </c>
      <c r="O3797" t="str">
        <f t="shared" si="7864"/>
        <v/>
      </c>
    </row>
    <row r="3798" spans="1:24" x14ac:dyDescent="0.25">
      <c r="A3798" t="s">
        <v>182</v>
      </c>
      <c r="B3798" t="s">
        <v>23</v>
      </c>
      <c r="C3798" t="s">
        <v>1271</v>
      </c>
      <c r="D3798">
        <v>0.01</v>
      </c>
      <c r="E3798">
        <v>23.84</v>
      </c>
      <c r="F3798" t="s">
        <v>1306</v>
      </c>
      <c r="G3798" t="str">
        <f t="shared" si="7858"/>
        <v>DL2022072</v>
      </c>
      <c r="H3798" t="str">
        <f t="shared" si="7859"/>
        <v>18</v>
      </c>
      <c r="I3798" t="str">
        <f t="shared" si="7860"/>
        <v>Stilkalge, parvum_18_20221207_DL2022072_FrederiksvaerkGym</v>
      </c>
      <c r="J3798" t="str">
        <f>VLOOKUP(MID(C3798,4,6),Datasæt_Analysesystemer!$B$2:$E$69,3,FALSE)</f>
        <v>Stilkalge, parvum</v>
      </c>
      <c r="K3798" t="str">
        <f t="shared" si="7861"/>
        <v>PK</v>
      </c>
      <c r="L3798" s="7">
        <f t="shared" si="7873"/>
        <v>23.84</v>
      </c>
      <c r="M3798">
        <f t="shared" si="7862"/>
        <v>23.84</v>
      </c>
      <c r="N3798">
        <f t="shared" si="7863"/>
        <v>0</v>
      </c>
      <c r="O3798">
        <f t="shared" si="7864"/>
        <v>0</v>
      </c>
      <c r="Q3798">
        <f t="shared" ref="Q3798" si="7874">IF(L3800="No Ct",0,L3800)</f>
        <v>0</v>
      </c>
      <c r="R3798">
        <f t="shared" ref="R3798" si="7875">IF(L3801="No Ct",0,L3801)</f>
        <v>0</v>
      </c>
      <c r="S3798" t="str">
        <f t="shared" ref="S3798" si="7876">IF(AND(M3798&gt;0,N3798=0),"Valid","Invalid")</f>
        <v>Valid</v>
      </c>
      <c r="T3798" t="str">
        <f t="shared" ref="T3798" si="7877">IF(OR(Q3798&gt;1,R3798&gt;1),"Present","Absent")</f>
        <v>Absent</v>
      </c>
      <c r="U3798" t="str">
        <f t="shared" ref="U3798" si="7878">IF(OR(AND(Q3798&gt;1,Q3798&lt;41),AND(R3798&gt;1,R3798&lt;41)),"Ct&lt;41","Ct&gt;41")</f>
        <v>Ct&gt;41</v>
      </c>
      <c r="V3798" t="str">
        <f t="shared" ref="V3798" si="7879">J3798</f>
        <v>Stilkalge, parvum</v>
      </c>
      <c r="W3798" t="str">
        <f t="shared" ref="W3798" si="7880">MID(F3798,10,9)</f>
        <v>DL2022072</v>
      </c>
      <c r="X3798" t="str">
        <f t="shared" ref="X3798" si="7881">W3798&amp;"_"&amp;V3798&amp;"_"&amp;S3798&amp;"_"&amp;T3798&amp;"_"&amp;U3798</f>
        <v>DL2022072_Stilkalge, parvum_Valid_Absent_Ct&gt;41</v>
      </c>
    </row>
    <row r="3799" spans="1:24" x14ac:dyDescent="0.25">
      <c r="A3799" t="s">
        <v>158</v>
      </c>
      <c r="B3799" t="s">
        <v>51</v>
      </c>
      <c r="C3799" t="s">
        <v>1269</v>
      </c>
      <c r="D3799">
        <v>0.01</v>
      </c>
      <c r="E3799" t="s">
        <v>1275</v>
      </c>
      <c r="F3799" t="s">
        <v>1306</v>
      </c>
      <c r="G3799" t="str">
        <f t="shared" si="7858"/>
        <v>DL2022072</v>
      </c>
      <c r="H3799" t="str">
        <f t="shared" si="7859"/>
        <v>18</v>
      </c>
      <c r="I3799" t="str">
        <f t="shared" si="7860"/>
        <v>Stilkalge, parvum_18_20221207_DL2022072_FrederiksvaerkGym</v>
      </c>
      <c r="J3799" t="str">
        <f>VLOOKUP(MID(C3799,4,6),Datasæt_Analysesystemer!$B$2:$E$69,3,FALSE)</f>
        <v>Stilkalge, parvum</v>
      </c>
      <c r="K3799" t="str">
        <f t="shared" si="7861"/>
        <v>NK</v>
      </c>
      <c r="L3799" s="7" t="str">
        <f t="shared" si="7873"/>
        <v>No Ct</v>
      </c>
      <c r="M3799" t="str">
        <f t="shared" si="7862"/>
        <v/>
      </c>
      <c r="N3799" t="str">
        <f t="shared" si="7863"/>
        <v/>
      </c>
      <c r="O3799" t="str">
        <f t="shared" si="7864"/>
        <v/>
      </c>
    </row>
    <row r="3800" spans="1:24" x14ac:dyDescent="0.25">
      <c r="A3800" t="s">
        <v>122</v>
      </c>
      <c r="B3800" t="s">
        <v>76</v>
      </c>
      <c r="C3800" t="s">
        <v>1267</v>
      </c>
      <c r="D3800">
        <v>0.01</v>
      </c>
      <c r="E3800" t="s">
        <v>1275</v>
      </c>
      <c r="F3800" t="s">
        <v>1306</v>
      </c>
      <c r="G3800" t="str">
        <f t="shared" si="7858"/>
        <v>DL2022072</v>
      </c>
      <c r="H3800" t="str">
        <f t="shared" si="7859"/>
        <v>18</v>
      </c>
      <c r="I3800" t="str">
        <f t="shared" si="7860"/>
        <v>Stilkalge, parvum_18_20221207_DL2022072_FrederiksvaerkGym</v>
      </c>
      <c r="J3800" t="str">
        <f>VLOOKUP(MID(C3800,4,6),Datasæt_Analysesystemer!$B$2:$E$69,3,FALSE)</f>
        <v>Stilkalge, parvum</v>
      </c>
      <c r="K3800" t="str">
        <f t="shared" si="7861"/>
        <v>EP</v>
      </c>
      <c r="L3800" s="7" t="str">
        <f t="shared" si="7873"/>
        <v>No Ct</v>
      </c>
      <c r="M3800" t="str">
        <f t="shared" si="7862"/>
        <v/>
      </c>
      <c r="N3800" t="str">
        <f t="shared" si="7863"/>
        <v/>
      </c>
      <c r="O3800" t="str">
        <f t="shared" si="7864"/>
        <v/>
      </c>
    </row>
    <row r="3801" spans="1:24" x14ac:dyDescent="0.25">
      <c r="A3801" t="s">
        <v>141</v>
      </c>
      <c r="B3801" t="s">
        <v>76</v>
      </c>
      <c r="C3801" t="s">
        <v>1267</v>
      </c>
      <c r="D3801">
        <v>0.01</v>
      </c>
      <c r="E3801" t="s">
        <v>1275</v>
      </c>
      <c r="F3801" t="s">
        <v>1306</v>
      </c>
      <c r="G3801" t="str">
        <f t="shared" si="7858"/>
        <v>DL2022072</v>
      </c>
      <c r="H3801" t="str">
        <f t="shared" si="7859"/>
        <v>18</v>
      </c>
      <c r="I3801" t="str">
        <f t="shared" si="7860"/>
        <v>Stilkalge, parvum_18_20221207_DL2022072_FrederiksvaerkGym</v>
      </c>
      <c r="J3801" t="str">
        <f>VLOOKUP(MID(C3801,4,6),Datasæt_Analysesystemer!$B$2:$E$69,3,FALSE)</f>
        <v>Stilkalge, parvum</v>
      </c>
      <c r="K3801" t="str">
        <f t="shared" si="7861"/>
        <v>EP</v>
      </c>
      <c r="L3801" s="7" t="str">
        <f t="shared" si="7873"/>
        <v>No Ct</v>
      </c>
      <c r="M3801" t="str">
        <f t="shared" si="7862"/>
        <v/>
      </c>
      <c r="N3801" t="str">
        <f t="shared" si="7863"/>
        <v/>
      </c>
      <c r="O3801" t="str">
        <f t="shared" si="7864"/>
        <v/>
      </c>
    </row>
    <row r="3802" spans="1:24" x14ac:dyDescent="0.25">
      <c r="A3802" t="s">
        <v>184</v>
      </c>
      <c r="B3802" t="s">
        <v>23</v>
      </c>
      <c r="C3802" t="s">
        <v>620</v>
      </c>
      <c r="D3802">
        <v>0.01</v>
      </c>
      <c r="E3802" t="s">
        <v>1275</v>
      </c>
      <c r="F3802" t="s">
        <v>1306</v>
      </c>
      <c r="G3802" t="str">
        <f t="shared" si="7858"/>
        <v>DL2022072</v>
      </c>
      <c r="H3802" t="str">
        <f t="shared" si="7859"/>
        <v>19</v>
      </c>
      <c r="I3802" t="str">
        <f t="shared" si="7860"/>
        <v>Trepigget hundestejle_19_20221207_DL2022072_FrederiksvaerkGym</v>
      </c>
      <c r="J3802" t="str">
        <f>VLOOKUP(MID(C3802,4,6),Datasæt_Analysesystemer!$B$2:$E$69,3,FALSE)</f>
        <v>Trepigget hundestejle</v>
      </c>
      <c r="K3802" t="str">
        <f t="shared" si="7861"/>
        <v>PK</v>
      </c>
      <c r="L3802" s="7" t="str">
        <f t="shared" si="7873"/>
        <v>No Ct</v>
      </c>
      <c r="M3802">
        <f t="shared" si="7862"/>
        <v>0</v>
      </c>
      <c r="N3802">
        <f t="shared" si="7863"/>
        <v>0</v>
      </c>
      <c r="O3802">
        <f t="shared" si="7864"/>
        <v>38.26</v>
      </c>
      <c r="Q3802">
        <f t="shared" ref="Q3802" si="7882">IF(L3804="No Ct",0,L3804)</f>
        <v>0</v>
      </c>
      <c r="R3802">
        <f t="shared" ref="R3802" si="7883">IF(L3805="No Ct",0,L3805)</f>
        <v>38.26</v>
      </c>
      <c r="S3802" t="str">
        <f t="shared" ref="S3802" si="7884">IF(AND(M3802&gt;0,N3802=0),"Valid","Invalid")</f>
        <v>Invalid</v>
      </c>
      <c r="T3802" t="str">
        <f t="shared" ref="T3802" si="7885">IF(OR(Q3802&gt;1,R3802&gt;1),"Present","Absent")</f>
        <v>Present</v>
      </c>
      <c r="U3802" t="str">
        <f t="shared" ref="U3802" si="7886">IF(OR(AND(Q3802&gt;1,Q3802&lt;41),AND(R3802&gt;1,R3802&lt;41)),"Ct&lt;41","Ct&gt;41")</f>
        <v>Ct&lt;41</v>
      </c>
      <c r="V3802" t="str">
        <f t="shared" ref="V3802" si="7887">J3802</f>
        <v>Trepigget hundestejle</v>
      </c>
      <c r="W3802" t="str">
        <f t="shared" ref="W3802" si="7888">MID(F3802,10,9)</f>
        <v>DL2022072</v>
      </c>
      <c r="X3802" t="str">
        <f t="shared" ref="X3802" si="7889">W3802&amp;"_"&amp;V3802&amp;"_"&amp;S3802&amp;"_"&amp;T3802&amp;"_"&amp;U3802</f>
        <v>DL2022072_Trepigget hundestejle_Invalid_Present_Ct&lt;41</v>
      </c>
    </row>
    <row r="3803" spans="1:24" x14ac:dyDescent="0.25">
      <c r="A3803" t="s">
        <v>160</v>
      </c>
      <c r="B3803" t="s">
        <v>51</v>
      </c>
      <c r="C3803" t="s">
        <v>614</v>
      </c>
      <c r="D3803">
        <v>0.01</v>
      </c>
      <c r="E3803" t="s">
        <v>1275</v>
      </c>
      <c r="F3803" t="s">
        <v>1306</v>
      </c>
      <c r="G3803" t="str">
        <f t="shared" si="7858"/>
        <v>DL2022072</v>
      </c>
      <c r="H3803" t="str">
        <f t="shared" si="7859"/>
        <v>19</v>
      </c>
      <c r="I3803" t="str">
        <f t="shared" si="7860"/>
        <v>Trepigget hundestejle_19_20221207_DL2022072_FrederiksvaerkGym</v>
      </c>
      <c r="J3803" t="str">
        <f>VLOOKUP(MID(C3803,4,6),Datasæt_Analysesystemer!$B$2:$E$69,3,FALSE)</f>
        <v>Trepigget hundestejle</v>
      </c>
      <c r="K3803" t="str">
        <f t="shared" si="7861"/>
        <v>NK</v>
      </c>
      <c r="L3803" s="7" t="str">
        <f t="shared" si="7873"/>
        <v>No Ct</v>
      </c>
      <c r="M3803" t="str">
        <f t="shared" si="7862"/>
        <v/>
      </c>
      <c r="N3803" t="str">
        <f t="shared" si="7863"/>
        <v/>
      </c>
      <c r="O3803" t="str">
        <f t="shared" si="7864"/>
        <v/>
      </c>
    </row>
    <row r="3804" spans="1:24" x14ac:dyDescent="0.25">
      <c r="A3804" t="s">
        <v>124</v>
      </c>
      <c r="B3804" t="s">
        <v>76</v>
      </c>
      <c r="C3804" t="s">
        <v>608</v>
      </c>
      <c r="D3804">
        <v>0.01</v>
      </c>
      <c r="E3804" t="s">
        <v>1275</v>
      </c>
      <c r="F3804" t="s">
        <v>1306</v>
      </c>
      <c r="G3804" t="str">
        <f t="shared" si="7858"/>
        <v>DL2022072</v>
      </c>
      <c r="H3804" t="str">
        <f t="shared" si="7859"/>
        <v>19</v>
      </c>
      <c r="I3804" t="str">
        <f t="shared" si="7860"/>
        <v>Trepigget hundestejle_19_20221207_DL2022072_FrederiksvaerkGym</v>
      </c>
      <c r="J3804" t="str">
        <f>VLOOKUP(MID(C3804,4,6),Datasæt_Analysesystemer!$B$2:$E$69,3,FALSE)</f>
        <v>Trepigget hundestejle</v>
      </c>
      <c r="K3804" t="str">
        <f t="shared" si="7861"/>
        <v>EP</v>
      </c>
      <c r="L3804" s="7" t="str">
        <f t="shared" si="7873"/>
        <v>No Ct</v>
      </c>
      <c r="M3804" t="str">
        <f t="shared" si="7862"/>
        <v/>
      </c>
      <c r="N3804" t="str">
        <f t="shared" si="7863"/>
        <v/>
      </c>
      <c r="O3804" t="str">
        <f t="shared" si="7864"/>
        <v/>
      </c>
    </row>
    <row r="3805" spans="1:24" x14ac:dyDescent="0.25">
      <c r="A3805" t="s">
        <v>142</v>
      </c>
      <c r="B3805" t="s">
        <v>76</v>
      </c>
      <c r="C3805" t="s">
        <v>608</v>
      </c>
      <c r="D3805">
        <v>0.01</v>
      </c>
      <c r="E3805">
        <v>38.26</v>
      </c>
      <c r="F3805" t="s">
        <v>1306</v>
      </c>
      <c r="G3805" t="str">
        <f t="shared" si="7858"/>
        <v>DL2022072</v>
      </c>
      <c r="H3805" t="str">
        <f t="shared" si="7859"/>
        <v>19</v>
      </c>
      <c r="I3805" t="str">
        <f t="shared" si="7860"/>
        <v>Trepigget hundestejle_19_20221207_DL2022072_FrederiksvaerkGym</v>
      </c>
      <c r="J3805" t="str">
        <f>VLOOKUP(MID(C3805,4,6),Datasæt_Analysesystemer!$B$2:$E$69,3,FALSE)</f>
        <v>Trepigget hundestejle</v>
      </c>
      <c r="K3805" t="str">
        <f t="shared" si="7861"/>
        <v>EP</v>
      </c>
      <c r="L3805" s="7">
        <f t="shared" si="7873"/>
        <v>38.26</v>
      </c>
      <c r="M3805" t="str">
        <f t="shared" si="7862"/>
        <v/>
      </c>
      <c r="N3805" t="str">
        <f t="shared" si="7863"/>
        <v/>
      </c>
      <c r="O3805" t="str">
        <f t="shared" si="7864"/>
        <v/>
      </c>
    </row>
    <row r="3806" spans="1:24" x14ac:dyDescent="0.25">
      <c r="A3806" t="s">
        <v>186</v>
      </c>
      <c r="B3806" t="s">
        <v>23</v>
      </c>
      <c r="C3806" t="s">
        <v>621</v>
      </c>
      <c r="D3806">
        <v>0.01</v>
      </c>
      <c r="E3806" t="s">
        <v>1275</v>
      </c>
      <c r="F3806" t="s">
        <v>1306</v>
      </c>
      <c r="G3806" t="str">
        <f t="shared" si="7858"/>
        <v>DL2022072</v>
      </c>
      <c r="H3806" t="str">
        <f t="shared" si="7859"/>
        <v>20</v>
      </c>
      <c r="I3806" t="str">
        <f t="shared" si="7860"/>
        <v>Trepigget hundestejle_20_20221207_DL2022072_FrederiksvaerkGym</v>
      </c>
      <c r="J3806" t="str">
        <f>VLOOKUP(MID(C3806,4,6),Datasæt_Analysesystemer!$B$2:$E$69,3,FALSE)</f>
        <v>Trepigget hundestejle</v>
      </c>
      <c r="K3806" t="str">
        <f t="shared" si="7861"/>
        <v>PK</v>
      </c>
      <c r="L3806" s="7" t="str">
        <f t="shared" si="7873"/>
        <v>No Ct</v>
      </c>
      <c r="M3806">
        <f t="shared" si="7862"/>
        <v>0</v>
      </c>
      <c r="N3806">
        <f t="shared" si="7863"/>
        <v>0</v>
      </c>
      <c r="O3806">
        <f t="shared" si="7864"/>
        <v>0</v>
      </c>
      <c r="Q3806">
        <f t="shared" ref="Q3806" si="7890">IF(L3808="No Ct",0,L3808)</f>
        <v>0</v>
      </c>
      <c r="R3806">
        <f t="shared" ref="R3806" si="7891">IF(L3809="No Ct",0,L3809)</f>
        <v>0</v>
      </c>
      <c r="S3806" t="str">
        <f t="shared" ref="S3806" si="7892">IF(AND(M3806&gt;0,N3806=0),"Valid","Invalid")</f>
        <v>Invalid</v>
      </c>
      <c r="T3806" t="str">
        <f t="shared" ref="T3806" si="7893">IF(OR(Q3806&gt;1,R3806&gt;1),"Present","Absent")</f>
        <v>Absent</v>
      </c>
      <c r="U3806" t="str">
        <f t="shared" ref="U3806" si="7894">IF(OR(AND(Q3806&gt;1,Q3806&lt;41),AND(R3806&gt;1,R3806&lt;41)),"Ct&lt;41","Ct&gt;41")</f>
        <v>Ct&gt;41</v>
      </c>
      <c r="V3806" t="str">
        <f t="shared" ref="V3806" si="7895">J3806</f>
        <v>Trepigget hundestejle</v>
      </c>
      <c r="W3806" t="str">
        <f t="shared" ref="W3806" si="7896">MID(F3806,10,9)</f>
        <v>DL2022072</v>
      </c>
      <c r="X3806" t="str">
        <f t="shared" ref="X3806" si="7897">W3806&amp;"_"&amp;V3806&amp;"_"&amp;S3806&amp;"_"&amp;T3806&amp;"_"&amp;U3806</f>
        <v>DL2022072_Trepigget hundestejle_Invalid_Absent_Ct&gt;41</v>
      </c>
    </row>
    <row r="3807" spans="1:24" x14ac:dyDescent="0.25">
      <c r="A3807" t="s">
        <v>162</v>
      </c>
      <c r="B3807" t="s">
        <v>51</v>
      </c>
      <c r="C3807" t="s">
        <v>615</v>
      </c>
      <c r="D3807">
        <v>0.01</v>
      </c>
      <c r="E3807" t="s">
        <v>1275</v>
      </c>
      <c r="F3807" t="s">
        <v>1306</v>
      </c>
      <c r="G3807" t="str">
        <f t="shared" si="7858"/>
        <v>DL2022072</v>
      </c>
      <c r="H3807" t="str">
        <f t="shared" si="7859"/>
        <v>20</v>
      </c>
      <c r="I3807" t="str">
        <f t="shared" si="7860"/>
        <v>Trepigget hundestejle_20_20221207_DL2022072_FrederiksvaerkGym</v>
      </c>
      <c r="J3807" t="str">
        <f>VLOOKUP(MID(C3807,4,6),Datasæt_Analysesystemer!$B$2:$E$69,3,FALSE)</f>
        <v>Trepigget hundestejle</v>
      </c>
      <c r="K3807" t="str">
        <f t="shared" si="7861"/>
        <v>NK</v>
      </c>
      <c r="L3807" s="7" t="str">
        <f t="shared" si="7873"/>
        <v>No Ct</v>
      </c>
      <c r="M3807" t="str">
        <f t="shared" si="7862"/>
        <v/>
      </c>
      <c r="N3807" t="str">
        <f t="shared" si="7863"/>
        <v/>
      </c>
      <c r="O3807" t="str">
        <f t="shared" si="7864"/>
        <v/>
      </c>
    </row>
    <row r="3808" spans="1:24" x14ac:dyDescent="0.25">
      <c r="A3808" t="s">
        <v>126</v>
      </c>
      <c r="B3808" t="s">
        <v>76</v>
      </c>
      <c r="C3808" t="s">
        <v>609</v>
      </c>
      <c r="D3808">
        <v>0.01</v>
      </c>
      <c r="E3808" t="s">
        <v>1275</v>
      </c>
      <c r="F3808" t="s">
        <v>1306</v>
      </c>
      <c r="G3808" t="str">
        <f t="shared" si="7858"/>
        <v>DL2022072</v>
      </c>
      <c r="H3808" t="str">
        <f t="shared" si="7859"/>
        <v>20</v>
      </c>
      <c r="I3808" t="str">
        <f t="shared" si="7860"/>
        <v>Trepigget hundestejle_20_20221207_DL2022072_FrederiksvaerkGym</v>
      </c>
      <c r="J3808" t="str">
        <f>VLOOKUP(MID(C3808,4,6),Datasæt_Analysesystemer!$B$2:$E$69,3,FALSE)</f>
        <v>Trepigget hundestejle</v>
      </c>
      <c r="K3808" t="str">
        <f t="shared" si="7861"/>
        <v>EP</v>
      </c>
      <c r="L3808" s="7" t="str">
        <f t="shared" si="7873"/>
        <v>No Ct</v>
      </c>
      <c r="M3808" t="str">
        <f t="shared" si="7862"/>
        <v/>
      </c>
      <c r="N3808" t="str">
        <f t="shared" si="7863"/>
        <v/>
      </c>
      <c r="O3808" t="str">
        <f t="shared" si="7864"/>
        <v/>
      </c>
    </row>
    <row r="3809" spans="1:24" x14ac:dyDescent="0.25">
      <c r="A3809" t="s">
        <v>143</v>
      </c>
      <c r="B3809" t="s">
        <v>76</v>
      </c>
      <c r="C3809" t="s">
        <v>609</v>
      </c>
      <c r="D3809">
        <v>0.01</v>
      </c>
      <c r="E3809" t="s">
        <v>1275</v>
      </c>
      <c r="F3809" t="s">
        <v>1306</v>
      </c>
      <c r="G3809" t="str">
        <f t="shared" si="7858"/>
        <v>DL2022072</v>
      </c>
      <c r="H3809" t="str">
        <f t="shared" si="7859"/>
        <v>20</v>
      </c>
      <c r="I3809" t="str">
        <f t="shared" si="7860"/>
        <v>Trepigget hundestejle_20_20221207_DL2022072_FrederiksvaerkGym</v>
      </c>
      <c r="J3809" t="str">
        <f>VLOOKUP(MID(C3809,4,6),Datasæt_Analysesystemer!$B$2:$E$69,3,FALSE)</f>
        <v>Trepigget hundestejle</v>
      </c>
      <c r="K3809" t="str">
        <f t="shared" si="7861"/>
        <v>EP</v>
      </c>
      <c r="L3809" s="7" t="str">
        <f t="shared" si="7873"/>
        <v>No Ct</v>
      </c>
      <c r="M3809" t="str">
        <f t="shared" si="7862"/>
        <v/>
      </c>
      <c r="N3809" t="str">
        <f t="shared" si="7863"/>
        <v/>
      </c>
      <c r="O3809" t="str">
        <f t="shared" si="7864"/>
        <v/>
      </c>
    </row>
    <row r="3810" spans="1:24" x14ac:dyDescent="0.25">
      <c r="A3810" t="s">
        <v>188</v>
      </c>
      <c r="B3810" t="s">
        <v>23</v>
      </c>
      <c r="C3810" t="s">
        <v>189</v>
      </c>
      <c r="D3810">
        <v>0.01</v>
      </c>
      <c r="E3810" t="s">
        <v>1275</v>
      </c>
      <c r="F3810" t="s">
        <v>1306</v>
      </c>
      <c r="G3810" t="str">
        <f t="shared" si="7858"/>
        <v>DL2022072</v>
      </c>
      <c r="H3810" t="str">
        <f t="shared" si="7859"/>
        <v>21</v>
      </c>
      <c r="I3810" t="str">
        <f t="shared" si="7860"/>
        <v>Europæisk ål_21_20221207_DL2022072_FrederiksvaerkGym</v>
      </c>
      <c r="J3810" t="str">
        <f>VLOOKUP(MID(C3810,4,6),Datasæt_Analysesystemer!$B$2:$E$69,3,FALSE)</f>
        <v>Europæisk ål</v>
      </c>
      <c r="K3810" t="str">
        <f t="shared" si="7861"/>
        <v>PK</v>
      </c>
      <c r="L3810" s="7" t="str">
        <f t="shared" si="7873"/>
        <v>No Ct</v>
      </c>
      <c r="M3810">
        <f t="shared" si="7862"/>
        <v>0</v>
      </c>
      <c r="N3810">
        <f t="shared" si="7863"/>
        <v>0</v>
      </c>
      <c r="O3810">
        <f t="shared" si="7864"/>
        <v>0</v>
      </c>
      <c r="Q3810">
        <f t="shared" ref="Q3810" si="7898">IF(L3812="No Ct",0,L3812)</f>
        <v>0</v>
      </c>
      <c r="R3810">
        <f t="shared" ref="R3810" si="7899">IF(L3813="No Ct",0,L3813)</f>
        <v>0</v>
      </c>
      <c r="S3810" t="str">
        <f t="shared" ref="S3810" si="7900">IF(AND(M3810&gt;0,N3810=0),"Valid","Invalid")</f>
        <v>Invalid</v>
      </c>
      <c r="T3810" t="str">
        <f t="shared" ref="T3810" si="7901">IF(OR(Q3810&gt;1,R3810&gt;1),"Present","Absent")</f>
        <v>Absent</v>
      </c>
      <c r="U3810" t="str">
        <f t="shared" ref="U3810" si="7902">IF(OR(AND(Q3810&gt;1,Q3810&lt;41),AND(R3810&gt;1,R3810&lt;41)),"Ct&lt;41","Ct&gt;41")</f>
        <v>Ct&gt;41</v>
      </c>
      <c r="V3810" t="str">
        <f t="shared" ref="V3810" si="7903">J3810</f>
        <v>Europæisk ål</v>
      </c>
      <c r="W3810" t="str">
        <f t="shared" ref="W3810" si="7904">MID(F3810,10,9)</f>
        <v>DL2022072</v>
      </c>
      <c r="X3810" t="str">
        <f t="shared" ref="X3810" si="7905">W3810&amp;"_"&amp;V3810&amp;"_"&amp;S3810&amp;"_"&amp;T3810&amp;"_"&amp;U3810</f>
        <v>DL2022072_Europæisk ål_Invalid_Absent_Ct&gt;41</v>
      </c>
    </row>
    <row r="3811" spans="1:24" x14ac:dyDescent="0.25">
      <c r="A3811" t="s">
        <v>164</v>
      </c>
      <c r="B3811" t="s">
        <v>51</v>
      </c>
      <c r="C3811" t="s">
        <v>165</v>
      </c>
      <c r="D3811">
        <v>0.01</v>
      </c>
      <c r="E3811" t="s">
        <v>1275</v>
      </c>
      <c r="F3811" t="s">
        <v>1306</v>
      </c>
      <c r="G3811" t="str">
        <f t="shared" si="7858"/>
        <v>DL2022072</v>
      </c>
      <c r="H3811" t="str">
        <f t="shared" si="7859"/>
        <v>21</v>
      </c>
      <c r="I3811" t="str">
        <f t="shared" si="7860"/>
        <v>Europæisk ål_21_20221207_DL2022072_FrederiksvaerkGym</v>
      </c>
      <c r="J3811" t="str">
        <f>VLOOKUP(MID(C3811,4,6),Datasæt_Analysesystemer!$B$2:$E$69,3,FALSE)</f>
        <v>Europæisk ål</v>
      </c>
      <c r="K3811" t="str">
        <f t="shared" si="7861"/>
        <v>NK</v>
      </c>
      <c r="L3811" s="7" t="str">
        <f t="shared" si="7873"/>
        <v>No Ct</v>
      </c>
      <c r="M3811" t="str">
        <f t="shared" si="7862"/>
        <v/>
      </c>
      <c r="N3811" t="str">
        <f t="shared" si="7863"/>
        <v/>
      </c>
      <c r="O3811" t="str">
        <f t="shared" si="7864"/>
        <v/>
      </c>
    </row>
    <row r="3812" spans="1:24" x14ac:dyDescent="0.25">
      <c r="A3812" t="s">
        <v>128</v>
      </c>
      <c r="B3812" t="s">
        <v>76</v>
      </c>
      <c r="C3812" t="s">
        <v>129</v>
      </c>
      <c r="D3812">
        <v>0.01</v>
      </c>
      <c r="E3812" t="s">
        <v>1275</v>
      </c>
      <c r="F3812" t="s">
        <v>1306</v>
      </c>
      <c r="G3812" t="str">
        <f t="shared" si="7858"/>
        <v>DL2022072</v>
      </c>
      <c r="H3812" t="str">
        <f t="shared" si="7859"/>
        <v>21</v>
      </c>
      <c r="I3812" t="str">
        <f t="shared" si="7860"/>
        <v>Europæisk ål_21_20221207_DL2022072_FrederiksvaerkGym</v>
      </c>
      <c r="J3812" t="str">
        <f>VLOOKUP(MID(C3812,4,6),Datasæt_Analysesystemer!$B$2:$E$69,3,FALSE)</f>
        <v>Europæisk ål</v>
      </c>
      <c r="K3812" t="str">
        <f t="shared" si="7861"/>
        <v>EP</v>
      </c>
      <c r="L3812" s="7" t="str">
        <f t="shared" si="7873"/>
        <v>No Ct</v>
      </c>
      <c r="M3812" t="str">
        <f t="shared" si="7862"/>
        <v/>
      </c>
      <c r="N3812" t="str">
        <f t="shared" si="7863"/>
        <v/>
      </c>
      <c r="O3812" t="str">
        <f t="shared" si="7864"/>
        <v/>
      </c>
    </row>
    <row r="3813" spans="1:24" x14ac:dyDescent="0.25">
      <c r="A3813" t="s">
        <v>144</v>
      </c>
      <c r="B3813" t="s">
        <v>76</v>
      </c>
      <c r="C3813" t="s">
        <v>129</v>
      </c>
      <c r="D3813">
        <v>0.01</v>
      </c>
      <c r="E3813" t="s">
        <v>1275</v>
      </c>
      <c r="F3813" t="s">
        <v>1306</v>
      </c>
      <c r="G3813" t="str">
        <f t="shared" si="7858"/>
        <v>DL2022072</v>
      </c>
      <c r="H3813" t="str">
        <f t="shared" si="7859"/>
        <v>21</v>
      </c>
      <c r="I3813" t="str">
        <f t="shared" si="7860"/>
        <v>Europæisk ål_21_20221207_DL2022072_FrederiksvaerkGym</v>
      </c>
      <c r="J3813" t="str">
        <f>VLOOKUP(MID(C3813,4,6),Datasæt_Analysesystemer!$B$2:$E$69,3,FALSE)</f>
        <v>Europæisk ål</v>
      </c>
      <c r="K3813" t="str">
        <f t="shared" si="7861"/>
        <v>EP</v>
      </c>
      <c r="L3813" s="7" t="str">
        <f t="shared" si="7873"/>
        <v>No Ct</v>
      </c>
      <c r="M3813" t="str">
        <f t="shared" si="7862"/>
        <v/>
      </c>
      <c r="N3813" t="str">
        <f t="shared" si="7863"/>
        <v/>
      </c>
      <c r="O3813" t="str">
        <f t="shared" si="7864"/>
        <v/>
      </c>
    </row>
    <row r="3814" spans="1:24" x14ac:dyDescent="0.25">
      <c r="A3814" t="s">
        <v>190</v>
      </c>
      <c r="B3814" t="s">
        <v>23</v>
      </c>
      <c r="C3814" t="s">
        <v>191</v>
      </c>
      <c r="D3814">
        <v>0.01</v>
      </c>
      <c r="E3814">
        <v>29.05</v>
      </c>
      <c r="F3814" t="s">
        <v>1306</v>
      </c>
      <c r="G3814" t="str">
        <f t="shared" si="7858"/>
        <v>DL2022072</v>
      </c>
      <c r="H3814" t="str">
        <f t="shared" si="7859"/>
        <v>22</v>
      </c>
      <c r="I3814" t="str">
        <f t="shared" si="7860"/>
        <v>Europæisk ål_22_20221207_DL2022072_FrederiksvaerkGym</v>
      </c>
      <c r="J3814" t="str">
        <f>VLOOKUP(MID(C3814,4,6),Datasæt_Analysesystemer!$B$2:$E$69,3,FALSE)</f>
        <v>Europæisk ål</v>
      </c>
      <c r="K3814" t="str">
        <f t="shared" si="7861"/>
        <v>PK</v>
      </c>
      <c r="L3814" s="7">
        <f t="shared" si="7873"/>
        <v>29.05</v>
      </c>
      <c r="M3814">
        <f t="shared" si="7862"/>
        <v>29.05</v>
      </c>
      <c r="N3814">
        <f t="shared" si="7863"/>
        <v>0</v>
      </c>
      <c r="O3814">
        <f t="shared" si="7864"/>
        <v>39.9</v>
      </c>
      <c r="Q3814">
        <f t="shared" ref="Q3814" si="7906">IF(L3816="No Ct",0,L3816)</f>
        <v>0</v>
      </c>
      <c r="R3814">
        <f t="shared" ref="R3814" si="7907">IF(L3817="No Ct",0,L3817)</f>
        <v>39.9</v>
      </c>
      <c r="S3814" t="str">
        <f t="shared" ref="S3814" si="7908">IF(AND(M3814&gt;0,N3814=0),"Valid","Invalid")</f>
        <v>Valid</v>
      </c>
      <c r="T3814" t="str">
        <f t="shared" ref="T3814" si="7909">IF(OR(Q3814&gt;1,R3814&gt;1),"Present","Absent")</f>
        <v>Present</v>
      </c>
      <c r="U3814" t="str">
        <f t="shared" ref="U3814" si="7910">IF(OR(AND(Q3814&gt;1,Q3814&lt;41),AND(R3814&gt;1,R3814&lt;41)),"Ct&lt;41","Ct&gt;41")</f>
        <v>Ct&lt;41</v>
      </c>
      <c r="V3814" t="str">
        <f t="shared" ref="V3814" si="7911">J3814</f>
        <v>Europæisk ål</v>
      </c>
      <c r="W3814" t="str">
        <f t="shared" ref="W3814" si="7912">MID(F3814,10,9)</f>
        <v>DL2022072</v>
      </c>
      <c r="X3814" t="str">
        <f t="shared" ref="X3814" si="7913">W3814&amp;"_"&amp;V3814&amp;"_"&amp;S3814&amp;"_"&amp;T3814&amp;"_"&amp;U3814</f>
        <v>DL2022072_Europæisk ål_Valid_Present_Ct&lt;41</v>
      </c>
    </row>
    <row r="3815" spans="1:24" x14ac:dyDescent="0.25">
      <c r="A3815" t="s">
        <v>166</v>
      </c>
      <c r="B3815" t="s">
        <v>51</v>
      </c>
      <c r="C3815" t="s">
        <v>167</v>
      </c>
      <c r="D3815">
        <v>0.01</v>
      </c>
      <c r="E3815" t="s">
        <v>1275</v>
      </c>
      <c r="F3815" t="s">
        <v>1306</v>
      </c>
      <c r="G3815" t="str">
        <f t="shared" si="7858"/>
        <v>DL2022072</v>
      </c>
      <c r="H3815" t="str">
        <f t="shared" si="7859"/>
        <v>22</v>
      </c>
      <c r="I3815" t="str">
        <f t="shared" si="7860"/>
        <v>Europæisk ål_22_20221207_DL2022072_FrederiksvaerkGym</v>
      </c>
      <c r="J3815" t="str">
        <f>VLOOKUP(MID(C3815,4,6),Datasæt_Analysesystemer!$B$2:$E$69,3,FALSE)</f>
        <v>Europæisk ål</v>
      </c>
      <c r="K3815" t="str">
        <f t="shared" si="7861"/>
        <v>NK</v>
      </c>
      <c r="L3815" s="7" t="str">
        <f t="shared" si="7873"/>
        <v>No Ct</v>
      </c>
      <c r="M3815" t="str">
        <f t="shared" si="7862"/>
        <v/>
      </c>
      <c r="N3815" t="str">
        <f t="shared" si="7863"/>
        <v/>
      </c>
      <c r="O3815" t="str">
        <f t="shared" si="7864"/>
        <v/>
      </c>
    </row>
    <row r="3816" spans="1:24" x14ac:dyDescent="0.25">
      <c r="A3816" t="s">
        <v>130</v>
      </c>
      <c r="B3816" t="s">
        <v>76</v>
      </c>
      <c r="C3816" t="s">
        <v>131</v>
      </c>
      <c r="D3816">
        <v>0.01</v>
      </c>
      <c r="E3816" t="s">
        <v>1275</v>
      </c>
      <c r="F3816" t="s">
        <v>1306</v>
      </c>
      <c r="G3816" t="str">
        <f t="shared" si="7858"/>
        <v>DL2022072</v>
      </c>
      <c r="H3816" t="str">
        <f t="shared" si="7859"/>
        <v>22</v>
      </c>
      <c r="I3816" t="str">
        <f t="shared" si="7860"/>
        <v>Europæisk ål_22_20221207_DL2022072_FrederiksvaerkGym</v>
      </c>
      <c r="J3816" t="str">
        <f>VLOOKUP(MID(C3816,4,6),Datasæt_Analysesystemer!$B$2:$E$69,3,FALSE)</f>
        <v>Europæisk ål</v>
      </c>
      <c r="K3816" t="str">
        <f t="shared" si="7861"/>
        <v>EP</v>
      </c>
      <c r="L3816" s="7" t="str">
        <f t="shared" si="7873"/>
        <v>No Ct</v>
      </c>
      <c r="M3816" t="str">
        <f t="shared" si="7862"/>
        <v/>
      </c>
      <c r="N3816" t="str">
        <f t="shared" si="7863"/>
        <v/>
      </c>
      <c r="O3816" t="str">
        <f t="shared" si="7864"/>
        <v/>
      </c>
    </row>
    <row r="3817" spans="1:24" x14ac:dyDescent="0.25">
      <c r="A3817" t="s">
        <v>145</v>
      </c>
      <c r="B3817" t="s">
        <v>76</v>
      </c>
      <c r="C3817" t="s">
        <v>131</v>
      </c>
      <c r="D3817">
        <v>0.01</v>
      </c>
      <c r="E3817">
        <v>39.9</v>
      </c>
      <c r="F3817" t="s">
        <v>1306</v>
      </c>
      <c r="G3817" t="str">
        <f t="shared" si="7858"/>
        <v>DL2022072</v>
      </c>
      <c r="H3817" t="str">
        <f t="shared" si="7859"/>
        <v>22</v>
      </c>
      <c r="I3817" t="str">
        <f t="shared" si="7860"/>
        <v>Europæisk ål_22_20221207_DL2022072_FrederiksvaerkGym</v>
      </c>
      <c r="J3817" t="str">
        <f>VLOOKUP(MID(C3817,4,6),Datasæt_Analysesystemer!$B$2:$E$69,3,FALSE)</f>
        <v>Europæisk ål</v>
      </c>
      <c r="K3817" t="str">
        <f t="shared" si="7861"/>
        <v>EP</v>
      </c>
      <c r="L3817" s="7">
        <f t="shared" si="7873"/>
        <v>39.9</v>
      </c>
      <c r="M3817" t="str">
        <f t="shared" si="7862"/>
        <v/>
      </c>
      <c r="N3817" t="str">
        <f t="shared" si="7863"/>
        <v/>
      </c>
      <c r="O3817" t="str">
        <f t="shared" si="7864"/>
        <v/>
      </c>
    </row>
    <row r="3818" spans="1:24" x14ac:dyDescent="0.25">
      <c r="A3818" t="s">
        <v>192</v>
      </c>
      <c r="B3818" t="s">
        <v>23</v>
      </c>
      <c r="C3818" t="s">
        <v>193</v>
      </c>
      <c r="D3818">
        <v>0.01</v>
      </c>
      <c r="E3818">
        <v>22.01</v>
      </c>
      <c r="F3818" t="s">
        <v>1306</v>
      </c>
      <c r="G3818" t="str">
        <f t="shared" si="7858"/>
        <v>DL2022072</v>
      </c>
      <c r="H3818" t="str">
        <f t="shared" si="7859"/>
        <v>23</v>
      </c>
      <c r="I3818" t="str">
        <f t="shared" si="7860"/>
        <v>Sortmundet kutling_23_20221207_DL2022072_FrederiksvaerkGym</v>
      </c>
      <c r="J3818" t="str">
        <f>VLOOKUP(MID(C3818,4,6),Datasæt_Analysesystemer!$B$2:$E$69,3,FALSE)</f>
        <v>Sortmundet kutling</v>
      </c>
      <c r="K3818" t="str">
        <f t="shared" si="7861"/>
        <v>PK</v>
      </c>
      <c r="L3818" s="7">
        <f t="shared" si="7873"/>
        <v>22.01</v>
      </c>
      <c r="M3818">
        <f t="shared" si="7862"/>
        <v>22.01</v>
      </c>
      <c r="N3818">
        <f t="shared" si="7863"/>
        <v>0</v>
      </c>
      <c r="O3818">
        <f t="shared" si="7864"/>
        <v>0</v>
      </c>
      <c r="Q3818">
        <f t="shared" ref="Q3818" si="7914">IF(L3820="No Ct",0,L3820)</f>
        <v>0</v>
      </c>
      <c r="R3818">
        <f t="shared" ref="R3818" si="7915">IF(L3821="No Ct",0,L3821)</f>
        <v>0</v>
      </c>
      <c r="S3818" t="str">
        <f t="shared" ref="S3818" si="7916">IF(AND(M3818&gt;0,N3818=0),"Valid","Invalid")</f>
        <v>Valid</v>
      </c>
      <c r="T3818" t="str">
        <f t="shared" ref="T3818" si="7917">IF(OR(Q3818&gt;1,R3818&gt;1),"Present","Absent")</f>
        <v>Absent</v>
      </c>
      <c r="U3818" t="str">
        <f t="shared" ref="U3818" si="7918">IF(OR(AND(Q3818&gt;1,Q3818&lt;41),AND(R3818&gt;1,R3818&lt;41)),"Ct&lt;41","Ct&gt;41")</f>
        <v>Ct&gt;41</v>
      </c>
      <c r="V3818" t="str">
        <f t="shared" ref="V3818" si="7919">J3818</f>
        <v>Sortmundet kutling</v>
      </c>
      <c r="W3818" t="str">
        <f t="shared" ref="W3818" si="7920">MID(F3818,10,9)</f>
        <v>DL2022072</v>
      </c>
      <c r="X3818" t="str">
        <f t="shared" ref="X3818" si="7921">W3818&amp;"_"&amp;V3818&amp;"_"&amp;S3818&amp;"_"&amp;T3818&amp;"_"&amp;U3818</f>
        <v>DL2022072_Sortmundet kutling_Valid_Absent_Ct&gt;41</v>
      </c>
    </row>
    <row r="3819" spans="1:24" x14ac:dyDescent="0.25">
      <c r="A3819" t="s">
        <v>168</v>
      </c>
      <c r="B3819" t="s">
        <v>51</v>
      </c>
      <c r="C3819" t="s">
        <v>169</v>
      </c>
      <c r="D3819">
        <v>0.01</v>
      </c>
      <c r="E3819" t="s">
        <v>1275</v>
      </c>
      <c r="F3819" t="s">
        <v>1306</v>
      </c>
      <c r="G3819" t="str">
        <f t="shared" si="7858"/>
        <v>DL2022072</v>
      </c>
      <c r="H3819" t="str">
        <f t="shared" si="7859"/>
        <v>23</v>
      </c>
      <c r="I3819" t="str">
        <f t="shared" si="7860"/>
        <v>Sortmundet kutling_23_20221207_DL2022072_FrederiksvaerkGym</v>
      </c>
      <c r="J3819" t="str">
        <f>VLOOKUP(MID(C3819,4,6),Datasæt_Analysesystemer!$B$2:$E$69,3,FALSE)</f>
        <v>Sortmundet kutling</v>
      </c>
      <c r="K3819" t="str">
        <f t="shared" si="7861"/>
        <v>NK</v>
      </c>
      <c r="L3819" s="7" t="str">
        <f t="shared" si="7873"/>
        <v>No Ct</v>
      </c>
      <c r="M3819" t="str">
        <f t="shared" si="7862"/>
        <v/>
      </c>
      <c r="N3819" t="str">
        <f t="shared" si="7863"/>
        <v/>
      </c>
      <c r="O3819" t="str">
        <f t="shared" si="7864"/>
        <v/>
      </c>
    </row>
    <row r="3820" spans="1:24" x14ac:dyDescent="0.25">
      <c r="A3820" t="s">
        <v>132</v>
      </c>
      <c r="B3820" t="s">
        <v>76</v>
      </c>
      <c r="C3820" t="s">
        <v>133</v>
      </c>
      <c r="D3820">
        <v>0.01</v>
      </c>
      <c r="E3820" t="s">
        <v>1275</v>
      </c>
      <c r="F3820" t="s">
        <v>1306</v>
      </c>
      <c r="G3820" t="str">
        <f t="shared" si="7858"/>
        <v>DL2022072</v>
      </c>
      <c r="H3820" t="str">
        <f t="shared" si="7859"/>
        <v>23</v>
      </c>
      <c r="I3820" t="str">
        <f t="shared" si="7860"/>
        <v>Sortmundet kutling_23_20221207_DL2022072_FrederiksvaerkGym</v>
      </c>
      <c r="J3820" t="str">
        <f>VLOOKUP(MID(C3820,4,6),Datasæt_Analysesystemer!$B$2:$E$69,3,FALSE)</f>
        <v>Sortmundet kutling</v>
      </c>
      <c r="K3820" t="str">
        <f t="shared" si="7861"/>
        <v>EP</v>
      </c>
      <c r="L3820" s="7" t="str">
        <f t="shared" si="7873"/>
        <v>No Ct</v>
      </c>
      <c r="M3820" t="str">
        <f t="shared" si="7862"/>
        <v/>
      </c>
      <c r="N3820" t="str">
        <f t="shared" si="7863"/>
        <v/>
      </c>
      <c r="O3820" t="str">
        <f t="shared" si="7864"/>
        <v/>
      </c>
    </row>
    <row r="3821" spans="1:24" x14ac:dyDescent="0.25">
      <c r="A3821" t="s">
        <v>146</v>
      </c>
      <c r="B3821" t="s">
        <v>76</v>
      </c>
      <c r="C3821" t="s">
        <v>133</v>
      </c>
      <c r="D3821">
        <v>0.01</v>
      </c>
      <c r="E3821" t="s">
        <v>1275</v>
      </c>
      <c r="F3821" t="s">
        <v>1306</v>
      </c>
      <c r="G3821" t="str">
        <f t="shared" si="7858"/>
        <v>DL2022072</v>
      </c>
      <c r="H3821" t="str">
        <f t="shared" si="7859"/>
        <v>23</v>
      </c>
      <c r="I3821" t="str">
        <f t="shared" si="7860"/>
        <v>Sortmundet kutling_23_20221207_DL2022072_FrederiksvaerkGym</v>
      </c>
      <c r="J3821" t="str">
        <f>VLOOKUP(MID(C3821,4,6),Datasæt_Analysesystemer!$B$2:$E$69,3,FALSE)</f>
        <v>Sortmundet kutling</v>
      </c>
      <c r="K3821" t="str">
        <f t="shared" si="7861"/>
        <v>EP</v>
      </c>
      <c r="L3821" s="7" t="str">
        <f t="shared" si="7873"/>
        <v>No Ct</v>
      </c>
      <c r="M3821" t="str">
        <f t="shared" si="7862"/>
        <v/>
      </c>
      <c r="N3821" t="str">
        <f t="shared" si="7863"/>
        <v/>
      </c>
      <c r="O3821" t="str">
        <f t="shared" si="7864"/>
        <v/>
      </c>
    </row>
    <row r="3822" spans="1:24" x14ac:dyDescent="0.25">
      <c r="A3822" t="s">
        <v>194</v>
      </c>
      <c r="B3822" t="s">
        <v>23</v>
      </c>
      <c r="C3822" t="s">
        <v>195</v>
      </c>
      <c r="D3822">
        <v>0.01</v>
      </c>
      <c r="E3822" t="s">
        <v>1310</v>
      </c>
      <c r="F3822" t="s">
        <v>1306</v>
      </c>
      <c r="G3822" t="str">
        <f t="shared" si="7858"/>
        <v>DL2022072</v>
      </c>
      <c r="H3822" t="str">
        <f t="shared" si="7859"/>
        <v>24</v>
      </c>
      <c r="I3822" t="str">
        <f t="shared" si="7860"/>
        <v>Sortmundet kutling_24_20221207_DL2022072_FrederiksvaerkGym</v>
      </c>
      <c r="J3822" t="str">
        <f>VLOOKUP(MID(C3822,4,6),Datasæt_Analysesystemer!$B$2:$E$69,3,FALSE)</f>
        <v>Sortmundet kutling</v>
      </c>
      <c r="K3822" t="str">
        <f t="shared" si="7861"/>
        <v>PK</v>
      </c>
      <c r="L3822" s="7" t="str">
        <f t="shared" si="7873"/>
        <v>No Ct</v>
      </c>
      <c r="M3822">
        <f t="shared" si="7862"/>
        <v>0</v>
      </c>
      <c r="N3822">
        <f t="shared" si="7863"/>
        <v>0</v>
      </c>
      <c r="O3822">
        <f t="shared" si="7864"/>
        <v>0</v>
      </c>
      <c r="Q3822">
        <f t="shared" ref="Q3822" si="7922">IF(L3824="No Ct",0,L3824)</f>
        <v>0</v>
      </c>
      <c r="R3822">
        <f t="shared" ref="R3822" si="7923">IF(L3825="No Ct",0,L3825)</f>
        <v>0</v>
      </c>
      <c r="S3822" t="str">
        <f t="shared" ref="S3822" si="7924">IF(AND(M3822&gt;0,N3822=0),"Valid","Invalid")</f>
        <v>Invalid</v>
      </c>
      <c r="T3822" t="str">
        <f t="shared" ref="T3822" si="7925">IF(OR(Q3822&gt;1,R3822&gt;1),"Present","Absent")</f>
        <v>Absent</v>
      </c>
      <c r="U3822" t="str">
        <f t="shared" ref="U3822" si="7926">IF(OR(AND(Q3822&gt;1,Q3822&lt;41),AND(R3822&gt;1,R3822&lt;41)),"Ct&lt;41","Ct&gt;41")</f>
        <v>Ct&gt;41</v>
      </c>
      <c r="V3822" t="str">
        <f t="shared" ref="V3822" si="7927">J3822</f>
        <v>Sortmundet kutling</v>
      </c>
      <c r="W3822" t="str">
        <f t="shared" ref="W3822" si="7928">MID(F3822,10,9)</f>
        <v>DL2022072</v>
      </c>
      <c r="X3822" t="str">
        <f t="shared" ref="X3822" si="7929">W3822&amp;"_"&amp;V3822&amp;"_"&amp;S3822&amp;"_"&amp;T3822&amp;"_"&amp;U3822</f>
        <v>DL2022072_Sortmundet kutling_Invalid_Absent_Ct&gt;41</v>
      </c>
    </row>
    <row r="3823" spans="1:24" x14ac:dyDescent="0.25">
      <c r="A3823" t="s">
        <v>170</v>
      </c>
      <c r="B3823" t="s">
        <v>51</v>
      </c>
      <c r="C3823" t="s">
        <v>171</v>
      </c>
      <c r="D3823">
        <v>0.01</v>
      </c>
      <c r="E3823" t="s">
        <v>1275</v>
      </c>
      <c r="F3823" t="s">
        <v>1306</v>
      </c>
      <c r="G3823" t="str">
        <f t="shared" si="7858"/>
        <v>DL2022072</v>
      </c>
      <c r="H3823" t="str">
        <f t="shared" si="7859"/>
        <v>24</v>
      </c>
      <c r="I3823" t="str">
        <f t="shared" si="7860"/>
        <v>Sortmundet kutling_24_20221207_DL2022072_FrederiksvaerkGym</v>
      </c>
      <c r="J3823" t="str">
        <f>VLOOKUP(MID(C3823,4,6),Datasæt_Analysesystemer!$B$2:$E$69,3,FALSE)</f>
        <v>Sortmundet kutling</v>
      </c>
      <c r="K3823" t="str">
        <f t="shared" si="7861"/>
        <v>NK</v>
      </c>
      <c r="L3823" s="7" t="str">
        <f t="shared" si="7873"/>
        <v>No Ct</v>
      </c>
      <c r="M3823" t="str">
        <f t="shared" si="7862"/>
        <v/>
      </c>
      <c r="N3823" t="str">
        <f t="shared" si="7863"/>
        <v/>
      </c>
      <c r="O3823" t="str">
        <f t="shared" si="7864"/>
        <v/>
      </c>
    </row>
    <row r="3824" spans="1:24" x14ac:dyDescent="0.25">
      <c r="A3824" t="s">
        <v>134</v>
      </c>
      <c r="B3824" t="s">
        <v>76</v>
      </c>
      <c r="C3824" t="s">
        <v>135</v>
      </c>
      <c r="D3824">
        <v>0.01</v>
      </c>
      <c r="E3824" t="s">
        <v>1275</v>
      </c>
      <c r="F3824" t="s">
        <v>1306</v>
      </c>
      <c r="G3824" t="str">
        <f t="shared" si="7858"/>
        <v>DL2022072</v>
      </c>
      <c r="H3824" t="str">
        <f t="shared" si="7859"/>
        <v>24</v>
      </c>
      <c r="I3824" t="str">
        <f t="shared" si="7860"/>
        <v>Sortmundet kutling_24_20221207_DL2022072_FrederiksvaerkGym</v>
      </c>
      <c r="J3824" t="str">
        <f>VLOOKUP(MID(C3824,4,6),Datasæt_Analysesystemer!$B$2:$E$69,3,FALSE)</f>
        <v>Sortmundet kutling</v>
      </c>
      <c r="K3824" t="str">
        <f t="shared" si="7861"/>
        <v>EP</v>
      </c>
      <c r="L3824" s="7" t="str">
        <f t="shared" si="7873"/>
        <v>No Ct</v>
      </c>
      <c r="M3824" t="str">
        <f t="shared" si="7862"/>
        <v/>
      </c>
      <c r="N3824" t="str">
        <f t="shared" si="7863"/>
        <v/>
      </c>
      <c r="O3824" t="str">
        <f t="shared" si="7864"/>
        <v/>
      </c>
    </row>
    <row r="3825" spans="1:24" x14ac:dyDescent="0.25">
      <c r="A3825" t="s">
        <v>147</v>
      </c>
      <c r="B3825" t="s">
        <v>76</v>
      </c>
      <c r="C3825" t="s">
        <v>135</v>
      </c>
      <c r="D3825">
        <v>0.01</v>
      </c>
      <c r="E3825" t="s">
        <v>1275</v>
      </c>
      <c r="F3825" t="s">
        <v>1306</v>
      </c>
      <c r="G3825" t="str">
        <f t="shared" si="7858"/>
        <v>DL2022072</v>
      </c>
      <c r="H3825" t="str">
        <f t="shared" si="7859"/>
        <v>24</v>
      </c>
      <c r="I3825" t="str">
        <f t="shared" si="7860"/>
        <v>Sortmundet kutling_24_20221207_DL2022072_FrederiksvaerkGym</v>
      </c>
      <c r="J3825" t="str">
        <f>VLOOKUP(MID(C3825,4,6),Datasæt_Analysesystemer!$B$2:$E$69,3,FALSE)</f>
        <v>Sortmundet kutling</v>
      </c>
      <c r="K3825" t="str">
        <f t="shared" si="7861"/>
        <v>EP</v>
      </c>
      <c r="L3825" s="7" t="str">
        <f t="shared" si="7873"/>
        <v>No Ct</v>
      </c>
      <c r="M3825" t="str">
        <f t="shared" si="7862"/>
        <v/>
      </c>
      <c r="N3825" t="str">
        <f t="shared" si="7863"/>
        <v/>
      </c>
      <c r="O3825" t="str">
        <f t="shared" si="7864"/>
        <v/>
      </c>
    </row>
    <row r="3826" spans="1:24" x14ac:dyDescent="0.25">
      <c r="A3826" t="s">
        <v>22</v>
      </c>
      <c r="B3826" t="s">
        <v>23</v>
      </c>
      <c r="C3826" t="s">
        <v>24</v>
      </c>
      <c r="D3826">
        <v>0.01</v>
      </c>
      <c r="E3826">
        <v>29.88</v>
      </c>
      <c r="F3826" t="s">
        <v>1311</v>
      </c>
      <c r="G3826" t="str">
        <f t="shared" si="7858"/>
        <v>DL2022076</v>
      </c>
      <c r="H3826" t="str">
        <f t="shared" si="7859"/>
        <v>01</v>
      </c>
      <c r="I3826" t="str">
        <f t="shared" si="7860"/>
        <v>Aborre_01_20221208_DL2022076_UNord</v>
      </c>
      <c r="J3826" t="str">
        <f>VLOOKUP(MID(C3826,4,6),Datasæt_Analysesystemer!$B$2:$E$69,3,FALSE)</f>
        <v>Aborre</v>
      </c>
      <c r="K3826" t="str">
        <f t="shared" si="7861"/>
        <v>PK</v>
      </c>
      <c r="L3826" s="7">
        <f t="shared" si="7873"/>
        <v>29.88</v>
      </c>
      <c r="M3826">
        <f t="shared" si="7862"/>
        <v>29.88</v>
      </c>
      <c r="N3826">
        <f t="shared" si="7863"/>
        <v>0</v>
      </c>
      <c r="O3826">
        <f t="shared" si="7864"/>
        <v>0</v>
      </c>
      <c r="Q3826">
        <f t="shared" ref="Q3826" si="7930">IF(L3828="No Ct",0,L3828)</f>
        <v>0</v>
      </c>
      <c r="R3826">
        <f t="shared" ref="R3826" si="7931">IF(L3829="No Ct",0,L3829)</f>
        <v>0</v>
      </c>
      <c r="S3826" t="str">
        <f t="shared" ref="S3826" si="7932">IF(AND(M3826&gt;0,N3826=0),"Valid","Invalid")</f>
        <v>Valid</v>
      </c>
      <c r="T3826" t="str">
        <f t="shared" ref="T3826" si="7933">IF(OR(Q3826&gt;1,R3826&gt;1),"Present","Absent")</f>
        <v>Absent</v>
      </c>
      <c r="U3826" t="str">
        <f t="shared" ref="U3826" si="7934">IF(OR(AND(Q3826&gt;1,Q3826&lt;41),AND(R3826&gt;1,R3826&lt;41)),"Ct&lt;41","Ct&gt;41")</f>
        <v>Ct&gt;41</v>
      </c>
      <c r="V3826" t="str">
        <f t="shared" ref="V3826" si="7935">J3826</f>
        <v>Aborre</v>
      </c>
      <c r="W3826" t="str">
        <f t="shared" ref="W3826" si="7936">MID(F3826,10,9)</f>
        <v>DL2022076</v>
      </c>
      <c r="X3826" t="str">
        <f t="shared" ref="X3826" si="7937">W3826&amp;"_"&amp;V3826&amp;"_"&amp;S3826&amp;"_"&amp;T3826&amp;"_"&amp;U3826</f>
        <v>DL2022076_Aborre_Valid_Absent_Ct&gt;41</v>
      </c>
    </row>
    <row r="3827" spans="1:24" x14ac:dyDescent="0.25">
      <c r="A3827" t="s">
        <v>50</v>
      </c>
      <c r="B3827" t="s">
        <v>51</v>
      </c>
      <c r="C3827" t="s">
        <v>52</v>
      </c>
      <c r="D3827">
        <v>0.01</v>
      </c>
      <c r="E3827" t="s">
        <v>1275</v>
      </c>
      <c r="F3827" t="s">
        <v>1311</v>
      </c>
      <c r="G3827" t="str">
        <f t="shared" si="7858"/>
        <v>DL2022076</v>
      </c>
      <c r="H3827" t="str">
        <f t="shared" si="7859"/>
        <v>01</v>
      </c>
      <c r="I3827" t="str">
        <f t="shared" si="7860"/>
        <v>Aborre_01_20221208_DL2022076_UNord</v>
      </c>
      <c r="J3827" t="str">
        <f>VLOOKUP(MID(C3827,4,6),Datasæt_Analysesystemer!$B$2:$E$69,3,FALSE)</f>
        <v>Aborre</v>
      </c>
      <c r="K3827" t="str">
        <f t="shared" si="7861"/>
        <v>NK</v>
      </c>
      <c r="L3827" s="7" t="str">
        <f t="shared" si="7873"/>
        <v>No Ct</v>
      </c>
      <c r="M3827" t="str">
        <f t="shared" si="7862"/>
        <v/>
      </c>
      <c r="N3827" t="str">
        <f t="shared" si="7863"/>
        <v/>
      </c>
      <c r="O3827" t="str">
        <f t="shared" si="7864"/>
        <v/>
      </c>
    </row>
    <row r="3828" spans="1:24" x14ac:dyDescent="0.25">
      <c r="A3828" t="s">
        <v>75</v>
      </c>
      <c r="B3828" t="s">
        <v>76</v>
      </c>
      <c r="C3828" t="s">
        <v>77</v>
      </c>
      <c r="D3828">
        <v>0.01</v>
      </c>
      <c r="E3828" t="s">
        <v>1275</v>
      </c>
      <c r="F3828" t="s">
        <v>1311</v>
      </c>
      <c r="G3828" t="str">
        <f t="shared" si="7858"/>
        <v>DL2022076</v>
      </c>
      <c r="H3828" t="str">
        <f t="shared" si="7859"/>
        <v>01</v>
      </c>
      <c r="I3828" t="str">
        <f t="shared" si="7860"/>
        <v>Aborre_01_20221208_DL2022076_UNord</v>
      </c>
      <c r="J3828" t="str">
        <f>VLOOKUP(MID(C3828,4,6),Datasæt_Analysesystemer!$B$2:$E$69,3,FALSE)</f>
        <v>Aborre</v>
      </c>
      <c r="K3828" t="str">
        <f t="shared" si="7861"/>
        <v>EP</v>
      </c>
      <c r="L3828" s="7" t="str">
        <f t="shared" si="7873"/>
        <v>No Ct</v>
      </c>
      <c r="M3828" t="str">
        <f t="shared" si="7862"/>
        <v/>
      </c>
      <c r="N3828" t="str">
        <f t="shared" si="7863"/>
        <v/>
      </c>
      <c r="O3828" t="str">
        <f t="shared" si="7864"/>
        <v/>
      </c>
    </row>
    <row r="3829" spans="1:24" x14ac:dyDescent="0.25">
      <c r="A3829" t="s">
        <v>100</v>
      </c>
      <c r="B3829" t="s">
        <v>76</v>
      </c>
      <c r="C3829" t="s">
        <v>77</v>
      </c>
      <c r="D3829">
        <v>0.01</v>
      </c>
      <c r="E3829" t="s">
        <v>1275</v>
      </c>
      <c r="F3829" t="s">
        <v>1311</v>
      </c>
      <c r="G3829" t="str">
        <f t="shared" si="7858"/>
        <v>DL2022076</v>
      </c>
      <c r="H3829" t="str">
        <f t="shared" si="7859"/>
        <v>01</v>
      </c>
      <c r="I3829" t="str">
        <f t="shared" si="7860"/>
        <v>Aborre_01_20221208_DL2022076_UNord</v>
      </c>
      <c r="J3829" t="str">
        <f>VLOOKUP(MID(C3829,4,6),Datasæt_Analysesystemer!$B$2:$E$69,3,FALSE)</f>
        <v>Aborre</v>
      </c>
      <c r="K3829" t="str">
        <f t="shared" si="7861"/>
        <v>EP</v>
      </c>
      <c r="L3829" s="7" t="str">
        <f t="shared" si="7873"/>
        <v>No Ct</v>
      </c>
      <c r="M3829" t="str">
        <f t="shared" si="7862"/>
        <v/>
      </c>
      <c r="N3829" t="str">
        <f t="shared" si="7863"/>
        <v/>
      </c>
      <c r="O3829" t="str">
        <f t="shared" si="7864"/>
        <v/>
      </c>
    </row>
    <row r="3830" spans="1:24" x14ac:dyDescent="0.25">
      <c r="A3830" t="s">
        <v>27</v>
      </c>
      <c r="B3830" t="s">
        <v>23</v>
      </c>
      <c r="C3830" t="s">
        <v>28</v>
      </c>
      <c r="D3830">
        <v>0.01</v>
      </c>
      <c r="E3830">
        <v>30.32</v>
      </c>
      <c r="F3830" t="s">
        <v>1311</v>
      </c>
      <c r="G3830" t="str">
        <f t="shared" si="7858"/>
        <v>DL2022076</v>
      </c>
      <c r="H3830" t="str">
        <f t="shared" si="7859"/>
        <v>02</v>
      </c>
      <c r="I3830" t="str">
        <f t="shared" si="7860"/>
        <v>Aborre_02_20221208_DL2022076_UNord</v>
      </c>
      <c r="J3830" t="str">
        <f>VLOOKUP(MID(C3830,4,6),Datasæt_Analysesystemer!$B$2:$E$69,3,FALSE)</f>
        <v>Aborre</v>
      </c>
      <c r="K3830" t="str">
        <f t="shared" si="7861"/>
        <v>PK</v>
      </c>
      <c r="L3830" s="7">
        <f t="shared" si="7873"/>
        <v>30.32</v>
      </c>
      <c r="M3830">
        <f t="shared" si="7862"/>
        <v>30.32</v>
      </c>
      <c r="N3830">
        <f t="shared" si="7863"/>
        <v>0</v>
      </c>
      <c r="O3830">
        <f t="shared" si="7864"/>
        <v>0</v>
      </c>
      <c r="Q3830">
        <f t="shared" ref="Q3830" si="7938">IF(L3832="No Ct",0,L3832)</f>
        <v>0</v>
      </c>
      <c r="R3830">
        <f t="shared" ref="R3830" si="7939">IF(L3833="No Ct",0,L3833)</f>
        <v>0</v>
      </c>
      <c r="S3830" t="str">
        <f t="shared" ref="S3830" si="7940">IF(AND(M3830&gt;0,N3830=0),"Valid","Invalid")</f>
        <v>Valid</v>
      </c>
      <c r="T3830" t="str">
        <f t="shared" ref="T3830" si="7941">IF(OR(Q3830&gt;1,R3830&gt;1),"Present","Absent")</f>
        <v>Absent</v>
      </c>
      <c r="U3830" t="str">
        <f t="shared" ref="U3830" si="7942">IF(OR(AND(Q3830&gt;1,Q3830&lt;41),AND(R3830&gt;1,R3830&lt;41)),"Ct&lt;41","Ct&gt;41")</f>
        <v>Ct&gt;41</v>
      </c>
      <c r="V3830" t="str">
        <f t="shared" ref="V3830" si="7943">J3830</f>
        <v>Aborre</v>
      </c>
      <c r="W3830" t="str">
        <f t="shared" ref="W3830" si="7944">MID(F3830,10,9)</f>
        <v>DL2022076</v>
      </c>
      <c r="X3830" t="str">
        <f t="shared" ref="X3830" si="7945">W3830&amp;"_"&amp;V3830&amp;"_"&amp;S3830&amp;"_"&amp;T3830&amp;"_"&amp;U3830</f>
        <v>DL2022076_Aborre_Valid_Absent_Ct&gt;41</v>
      </c>
    </row>
    <row r="3831" spans="1:24" x14ac:dyDescent="0.25">
      <c r="A3831" t="s">
        <v>53</v>
      </c>
      <c r="B3831" t="s">
        <v>51</v>
      </c>
      <c r="C3831" t="s">
        <v>54</v>
      </c>
      <c r="D3831">
        <v>0.01</v>
      </c>
      <c r="E3831" t="s">
        <v>1275</v>
      </c>
      <c r="F3831" t="s">
        <v>1311</v>
      </c>
      <c r="G3831" t="str">
        <f t="shared" si="7858"/>
        <v>DL2022076</v>
      </c>
      <c r="H3831" t="str">
        <f t="shared" si="7859"/>
        <v>02</v>
      </c>
      <c r="I3831" t="str">
        <f t="shared" si="7860"/>
        <v>Aborre_02_20221208_DL2022076_UNord</v>
      </c>
      <c r="J3831" t="str">
        <f>VLOOKUP(MID(C3831,4,6),Datasæt_Analysesystemer!$B$2:$E$69,3,FALSE)</f>
        <v>Aborre</v>
      </c>
      <c r="K3831" t="str">
        <f t="shared" si="7861"/>
        <v>NK</v>
      </c>
      <c r="L3831" s="7" t="str">
        <f t="shared" si="7873"/>
        <v>No Ct</v>
      </c>
      <c r="M3831" t="str">
        <f t="shared" si="7862"/>
        <v/>
      </c>
      <c r="N3831" t="str">
        <f t="shared" si="7863"/>
        <v/>
      </c>
      <c r="O3831" t="str">
        <f t="shared" si="7864"/>
        <v/>
      </c>
    </row>
    <row r="3832" spans="1:24" x14ac:dyDescent="0.25">
      <c r="A3832" t="s">
        <v>78</v>
      </c>
      <c r="B3832" t="s">
        <v>76</v>
      </c>
      <c r="C3832" t="s">
        <v>79</v>
      </c>
      <c r="D3832">
        <v>0.01</v>
      </c>
      <c r="E3832" t="s">
        <v>1275</v>
      </c>
      <c r="F3832" t="s">
        <v>1311</v>
      </c>
      <c r="G3832" t="str">
        <f t="shared" si="7858"/>
        <v>DL2022076</v>
      </c>
      <c r="H3832" t="str">
        <f t="shared" si="7859"/>
        <v>02</v>
      </c>
      <c r="I3832" t="str">
        <f t="shared" si="7860"/>
        <v>Aborre_02_20221208_DL2022076_UNord</v>
      </c>
      <c r="J3832" t="str">
        <f>VLOOKUP(MID(C3832,4,6),Datasæt_Analysesystemer!$B$2:$E$69,3,FALSE)</f>
        <v>Aborre</v>
      </c>
      <c r="K3832" t="str">
        <f t="shared" si="7861"/>
        <v>EP</v>
      </c>
      <c r="L3832" s="7" t="str">
        <f t="shared" si="7873"/>
        <v>No Ct</v>
      </c>
      <c r="M3832" t="str">
        <f t="shared" si="7862"/>
        <v/>
      </c>
      <c r="N3832" t="str">
        <f t="shared" si="7863"/>
        <v/>
      </c>
      <c r="O3832" t="str">
        <f t="shared" si="7864"/>
        <v/>
      </c>
    </row>
    <row r="3833" spans="1:24" x14ac:dyDescent="0.25">
      <c r="A3833" t="s">
        <v>101</v>
      </c>
      <c r="B3833" t="s">
        <v>76</v>
      </c>
      <c r="C3833" t="s">
        <v>79</v>
      </c>
      <c r="D3833">
        <v>0.01</v>
      </c>
      <c r="E3833" t="s">
        <v>1275</v>
      </c>
      <c r="F3833" t="s">
        <v>1311</v>
      </c>
      <c r="G3833" t="str">
        <f t="shared" si="7858"/>
        <v>DL2022076</v>
      </c>
      <c r="H3833" t="str">
        <f t="shared" si="7859"/>
        <v>02</v>
      </c>
      <c r="I3833" t="str">
        <f t="shared" si="7860"/>
        <v>Aborre_02_20221208_DL2022076_UNord</v>
      </c>
      <c r="J3833" t="str">
        <f>VLOOKUP(MID(C3833,4,6),Datasæt_Analysesystemer!$B$2:$E$69,3,FALSE)</f>
        <v>Aborre</v>
      </c>
      <c r="K3833" t="str">
        <f t="shared" si="7861"/>
        <v>EP</v>
      </c>
      <c r="L3833" s="7" t="str">
        <f t="shared" si="7873"/>
        <v>No Ct</v>
      </c>
      <c r="M3833" t="str">
        <f t="shared" si="7862"/>
        <v/>
      </c>
      <c r="N3833" t="str">
        <f t="shared" si="7863"/>
        <v/>
      </c>
      <c r="O3833" t="str">
        <f t="shared" si="7864"/>
        <v/>
      </c>
    </row>
    <row r="3834" spans="1:24" x14ac:dyDescent="0.25">
      <c r="A3834" t="s">
        <v>29</v>
      </c>
      <c r="B3834" t="s">
        <v>23</v>
      </c>
      <c r="C3834" t="s">
        <v>30</v>
      </c>
      <c r="D3834">
        <v>0.01</v>
      </c>
      <c r="E3834">
        <v>27.27</v>
      </c>
      <c r="F3834" t="s">
        <v>1311</v>
      </c>
      <c r="G3834" t="str">
        <f t="shared" si="7858"/>
        <v>DL2022076</v>
      </c>
      <c r="H3834" t="str">
        <f t="shared" si="7859"/>
        <v>03</v>
      </c>
      <c r="I3834" t="str">
        <f t="shared" si="7860"/>
        <v>Skrubbe_03_20221208_DL2022076_UNord</v>
      </c>
      <c r="J3834" t="str">
        <f>VLOOKUP(MID(C3834,4,6),Datasæt_Analysesystemer!$B$2:$E$69,3,FALSE)</f>
        <v>Skrubbe</v>
      </c>
      <c r="K3834" t="str">
        <f t="shared" si="7861"/>
        <v>PK</v>
      </c>
      <c r="L3834" s="7">
        <f t="shared" si="7873"/>
        <v>27.27</v>
      </c>
      <c r="M3834">
        <f t="shared" si="7862"/>
        <v>27.27</v>
      </c>
      <c r="N3834">
        <f t="shared" si="7863"/>
        <v>0</v>
      </c>
      <c r="O3834">
        <f t="shared" si="7864"/>
        <v>0</v>
      </c>
      <c r="Q3834">
        <f t="shared" ref="Q3834" si="7946">IF(L3836="No Ct",0,L3836)</f>
        <v>0</v>
      </c>
      <c r="R3834">
        <f t="shared" ref="R3834" si="7947">IF(L3837="No Ct",0,L3837)</f>
        <v>0</v>
      </c>
      <c r="S3834" t="str">
        <f t="shared" ref="S3834" si="7948">IF(AND(M3834&gt;0,N3834=0),"Valid","Invalid")</f>
        <v>Valid</v>
      </c>
      <c r="T3834" t="str">
        <f t="shared" ref="T3834" si="7949">IF(OR(Q3834&gt;1,R3834&gt;1),"Present","Absent")</f>
        <v>Absent</v>
      </c>
      <c r="U3834" t="str">
        <f t="shared" ref="U3834" si="7950">IF(OR(AND(Q3834&gt;1,Q3834&lt;41),AND(R3834&gt;1,R3834&lt;41)),"Ct&lt;41","Ct&gt;41")</f>
        <v>Ct&gt;41</v>
      </c>
      <c r="V3834" t="str">
        <f t="shared" ref="V3834" si="7951">J3834</f>
        <v>Skrubbe</v>
      </c>
      <c r="W3834" t="str">
        <f t="shared" ref="W3834" si="7952">MID(F3834,10,9)</f>
        <v>DL2022076</v>
      </c>
      <c r="X3834" t="str">
        <f t="shared" ref="X3834" si="7953">W3834&amp;"_"&amp;V3834&amp;"_"&amp;S3834&amp;"_"&amp;T3834&amp;"_"&amp;U3834</f>
        <v>DL2022076_Skrubbe_Valid_Absent_Ct&gt;41</v>
      </c>
    </row>
    <row r="3835" spans="1:24" x14ac:dyDescent="0.25">
      <c r="A3835" t="s">
        <v>55</v>
      </c>
      <c r="B3835" t="s">
        <v>51</v>
      </c>
      <c r="C3835" t="s">
        <v>56</v>
      </c>
      <c r="D3835">
        <v>0.01</v>
      </c>
      <c r="E3835" t="s">
        <v>1275</v>
      </c>
      <c r="F3835" t="s">
        <v>1311</v>
      </c>
      <c r="G3835" t="str">
        <f t="shared" si="7858"/>
        <v>DL2022076</v>
      </c>
      <c r="H3835" t="str">
        <f t="shared" si="7859"/>
        <v>03</v>
      </c>
      <c r="I3835" t="str">
        <f t="shared" si="7860"/>
        <v>Skrubbe_03_20221208_DL2022076_UNord</v>
      </c>
      <c r="J3835" t="str">
        <f>VLOOKUP(MID(C3835,4,6),Datasæt_Analysesystemer!$B$2:$E$69,3,FALSE)</f>
        <v>Skrubbe</v>
      </c>
      <c r="K3835" t="str">
        <f t="shared" si="7861"/>
        <v>NK</v>
      </c>
      <c r="L3835" s="7" t="str">
        <f t="shared" si="7873"/>
        <v>No Ct</v>
      </c>
      <c r="M3835" t="str">
        <f t="shared" si="7862"/>
        <v/>
      </c>
      <c r="N3835" t="str">
        <f t="shared" si="7863"/>
        <v/>
      </c>
      <c r="O3835" t="str">
        <f t="shared" si="7864"/>
        <v/>
      </c>
    </row>
    <row r="3836" spans="1:24" x14ac:dyDescent="0.25">
      <c r="A3836" t="s">
        <v>80</v>
      </c>
      <c r="B3836" t="s">
        <v>76</v>
      </c>
      <c r="C3836" t="s">
        <v>81</v>
      </c>
      <c r="D3836">
        <v>0.01</v>
      </c>
      <c r="E3836" t="s">
        <v>1275</v>
      </c>
      <c r="F3836" t="s">
        <v>1311</v>
      </c>
      <c r="G3836" t="str">
        <f t="shared" si="7858"/>
        <v>DL2022076</v>
      </c>
      <c r="H3836" t="str">
        <f t="shared" si="7859"/>
        <v>03</v>
      </c>
      <c r="I3836" t="str">
        <f t="shared" si="7860"/>
        <v>Skrubbe_03_20221208_DL2022076_UNord</v>
      </c>
      <c r="J3836" t="str">
        <f>VLOOKUP(MID(C3836,4,6),Datasæt_Analysesystemer!$B$2:$E$69,3,FALSE)</f>
        <v>Skrubbe</v>
      </c>
      <c r="K3836" t="str">
        <f t="shared" si="7861"/>
        <v>EP</v>
      </c>
      <c r="L3836" s="7" t="str">
        <f t="shared" si="7873"/>
        <v>No Ct</v>
      </c>
      <c r="M3836" t="str">
        <f t="shared" si="7862"/>
        <v/>
      </c>
      <c r="N3836" t="str">
        <f t="shared" si="7863"/>
        <v/>
      </c>
      <c r="O3836" t="str">
        <f t="shared" si="7864"/>
        <v/>
      </c>
    </row>
    <row r="3837" spans="1:24" x14ac:dyDescent="0.25">
      <c r="A3837" t="s">
        <v>102</v>
      </c>
      <c r="B3837" t="s">
        <v>76</v>
      </c>
      <c r="C3837" t="s">
        <v>81</v>
      </c>
      <c r="D3837">
        <v>0.01</v>
      </c>
      <c r="E3837" t="s">
        <v>1275</v>
      </c>
      <c r="F3837" t="s">
        <v>1311</v>
      </c>
      <c r="G3837" t="str">
        <f t="shared" si="7858"/>
        <v>DL2022076</v>
      </c>
      <c r="H3837" t="str">
        <f t="shared" si="7859"/>
        <v>03</v>
      </c>
      <c r="I3837" t="str">
        <f t="shared" si="7860"/>
        <v>Skrubbe_03_20221208_DL2022076_UNord</v>
      </c>
      <c r="J3837" t="str">
        <f>VLOOKUP(MID(C3837,4,6),Datasæt_Analysesystemer!$B$2:$E$69,3,FALSE)</f>
        <v>Skrubbe</v>
      </c>
      <c r="K3837" t="str">
        <f t="shared" si="7861"/>
        <v>EP</v>
      </c>
      <c r="L3837" s="7" t="str">
        <f t="shared" si="7873"/>
        <v>No Ct</v>
      </c>
      <c r="M3837" t="str">
        <f t="shared" si="7862"/>
        <v/>
      </c>
      <c r="N3837" t="str">
        <f t="shared" si="7863"/>
        <v/>
      </c>
      <c r="O3837" t="str">
        <f t="shared" si="7864"/>
        <v/>
      </c>
    </row>
    <row r="3838" spans="1:24" x14ac:dyDescent="0.25">
      <c r="A3838" t="s">
        <v>31</v>
      </c>
      <c r="B3838" t="s">
        <v>23</v>
      </c>
      <c r="C3838" t="s">
        <v>32</v>
      </c>
      <c r="D3838">
        <v>0.01</v>
      </c>
      <c r="E3838">
        <v>26.38</v>
      </c>
      <c r="F3838" t="s">
        <v>1311</v>
      </c>
      <c r="G3838" t="str">
        <f t="shared" si="7858"/>
        <v>DL2022076</v>
      </c>
      <c r="H3838" t="str">
        <f t="shared" si="7859"/>
        <v>04</v>
      </c>
      <c r="I3838" t="str">
        <f t="shared" si="7860"/>
        <v>Skrubbe_04_20221208_DL2022076_UNord</v>
      </c>
      <c r="J3838" t="str">
        <f>VLOOKUP(MID(C3838,4,6),Datasæt_Analysesystemer!$B$2:$E$69,3,FALSE)</f>
        <v>Skrubbe</v>
      </c>
      <c r="K3838" t="str">
        <f t="shared" si="7861"/>
        <v>PK</v>
      </c>
      <c r="L3838" s="7">
        <f t="shared" si="7873"/>
        <v>26.38</v>
      </c>
      <c r="M3838">
        <f t="shared" si="7862"/>
        <v>26.38</v>
      </c>
      <c r="N3838">
        <f t="shared" si="7863"/>
        <v>0</v>
      </c>
      <c r="O3838">
        <f t="shared" si="7864"/>
        <v>0</v>
      </c>
      <c r="Q3838">
        <f t="shared" ref="Q3838" si="7954">IF(L3840="No Ct",0,L3840)</f>
        <v>0</v>
      </c>
      <c r="R3838">
        <f t="shared" ref="R3838" si="7955">IF(L3841="No Ct",0,L3841)</f>
        <v>0</v>
      </c>
      <c r="S3838" t="str">
        <f t="shared" ref="S3838" si="7956">IF(AND(M3838&gt;0,N3838=0),"Valid","Invalid")</f>
        <v>Valid</v>
      </c>
      <c r="T3838" t="str">
        <f t="shared" ref="T3838" si="7957">IF(OR(Q3838&gt;1,R3838&gt;1),"Present","Absent")</f>
        <v>Absent</v>
      </c>
      <c r="U3838" t="str">
        <f t="shared" ref="U3838" si="7958">IF(OR(AND(Q3838&gt;1,Q3838&lt;41),AND(R3838&gt;1,R3838&lt;41)),"Ct&lt;41","Ct&gt;41")</f>
        <v>Ct&gt;41</v>
      </c>
      <c r="V3838" t="str">
        <f t="shared" ref="V3838" si="7959">J3838</f>
        <v>Skrubbe</v>
      </c>
      <c r="W3838" t="str">
        <f t="shared" ref="W3838" si="7960">MID(F3838,10,9)</f>
        <v>DL2022076</v>
      </c>
      <c r="X3838" t="str">
        <f t="shared" ref="X3838" si="7961">W3838&amp;"_"&amp;V3838&amp;"_"&amp;S3838&amp;"_"&amp;T3838&amp;"_"&amp;U3838</f>
        <v>DL2022076_Skrubbe_Valid_Absent_Ct&gt;41</v>
      </c>
    </row>
    <row r="3839" spans="1:24" x14ac:dyDescent="0.25">
      <c r="A3839" t="s">
        <v>57</v>
      </c>
      <c r="B3839" t="s">
        <v>51</v>
      </c>
      <c r="C3839" t="s">
        <v>58</v>
      </c>
      <c r="D3839">
        <v>0.01</v>
      </c>
      <c r="E3839" t="s">
        <v>1275</v>
      </c>
      <c r="F3839" t="s">
        <v>1311</v>
      </c>
      <c r="G3839" t="str">
        <f t="shared" si="7858"/>
        <v>DL2022076</v>
      </c>
      <c r="H3839" t="str">
        <f t="shared" si="7859"/>
        <v>04</v>
      </c>
      <c r="I3839" t="str">
        <f t="shared" si="7860"/>
        <v>Skrubbe_04_20221208_DL2022076_UNord</v>
      </c>
      <c r="J3839" t="str">
        <f>VLOOKUP(MID(C3839,4,6),Datasæt_Analysesystemer!$B$2:$E$69,3,FALSE)</f>
        <v>Skrubbe</v>
      </c>
      <c r="K3839" t="str">
        <f t="shared" si="7861"/>
        <v>NK</v>
      </c>
      <c r="L3839" s="7" t="str">
        <f t="shared" si="7873"/>
        <v>No Ct</v>
      </c>
      <c r="M3839" t="str">
        <f t="shared" si="7862"/>
        <v/>
      </c>
      <c r="N3839" t="str">
        <f t="shared" si="7863"/>
        <v/>
      </c>
      <c r="O3839" t="str">
        <f t="shared" si="7864"/>
        <v/>
      </c>
    </row>
    <row r="3840" spans="1:24" x14ac:dyDescent="0.25">
      <c r="A3840" t="s">
        <v>82</v>
      </c>
      <c r="B3840" t="s">
        <v>76</v>
      </c>
      <c r="C3840" t="s">
        <v>83</v>
      </c>
      <c r="D3840">
        <v>0.01</v>
      </c>
      <c r="E3840" t="s">
        <v>1275</v>
      </c>
      <c r="F3840" t="s">
        <v>1311</v>
      </c>
      <c r="G3840" t="str">
        <f t="shared" si="7858"/>
        <v>DL2022076</v>
      </c>
      <c r="H3840" t="str">
        <f t="shared" si="7859"/>
        <v>04</v>
      </c>
      <c r="I3840" t="str">
        <f t="shared" si="7860"/>
        <v>Skrubbe_04_20221208_DL2022076_UNord</v>
      </c>
      <c r="J3840" t="str">
        <f>VLOOKUP(MID(C3840,4,6),Datasæt_Analysesystemer!$B$2:$E$69,3,FALSE)</f>
        <v>Skrubbe</v>
      </c>
      <c r="K3840" t="str">
        <f t="shared" si="7861"/>
        <v>EP</v>
      </c>
      <c r="L3840" s="7" t="str">
        <f t="shared" si="7873"/>
        <v>No Ct</v>
      </c>
      <c r="M3840" t="str">
        <f t="shared" si="7862"/>
        <v/>
      </c>
      <c r="N3840" t="str">
        <f t="shared" si="7863"/>
        <v/>
      </c>
      <c r="O3840" t="str">
        <f t="shared" si="7864"/>
        <v/>
      </c>
    </row>
    <row r="3841" spans="1:24" x14ac:dyDescent="0.25">
      <c r="A3841" t="s">
        <v>103</v>
      </c>
      <c r="B3841" t="s">
        <v>76</v>
      </c>
      <c r="C3841" t="s">
        <v>83</v>
      </c>
      <c r="D3841">
        <v>0.01</v>
      </c>
      <c r="E3841" t="s">
        <v>1275</v>
      </c>
      <c r="F3841" t="s">
        <v>1311</v>
      </c>
      <c r="G3841" t="str">
        <f t="shared" si="7858"/>
        <v>DL2022076</v>
      </c>
      <c r="H3841" t="str">
        <f t="shared" si="7859"/>
        <v>04</v>
      </c>
      <c r="I3841" t="str">
        <f t="shared" si="7860"/>
        <v>Skrubbe_04_20221208_DL2022076_UNord</v>
      </c>
      <c r="J3841" t="str">
        <f>VLOOKUP(MID(C3841,4,6),Datasæt_Analysesystemer!$B$2:$E$69,3,FALSE)</f>
        <v>Skrubbe</v>
      </c>
      <c r="K3841" t="str">
        <f t="shared" si="7861"/>
        <v>EP</v>
      </c>
      <c r="L3841" s="7" t="str">
        <f t="shared" si="7873"/>
        <v>No Ct</v>
      </c>
      <c r="M3841" t="str">
        <f t="shared" si="7862"/>
        <v/>
      </c>
      <c r="N3841" t="str">
        <f t="shared" si="7863"/>
        <v/>
      </c>
      <c r="O3841" t="str">
        <f t="shared" si="7864"/>
        <v/>
      </c>
    </row>
    <row r="3842" spans="1:24" x14ac:dyDescent="0.25">
      <c r="A3842" t="s">
        <v>33</v>
      </c>
      <c r="B3842" t="s">
        <v>23</v>
      </c>
      <c r="C3842" t="s">
        <v>34</v>
      </c>
      <c r="D3842">
        <v>0.01</v>
      </c>
      <c r="E3842">
        <v>37.19</v>
      </c>
      <c r="F3842" t="s">
        <v>1311</v>
      </c>
      <c r="G3842" t="str">
        <f t="shared" si="7858"/>
        <v>DL2022076</v>
      </c>
      <c r="H3842" t="str">
        <f t="shared" si="7859"/>
        <v>05</v>
      </c>
      <c r="I3842" t="str">
        <f t="shared" si="7860"/>
        <v>Stillehavsøsters_05_20221208_DL2022076_UNord</v>
      </c>
      <c r="J3842" t="str">
        <f>VLOOKUP(MID(C3842,4,6),Datasæt_Analysesystemer!$B$2:$E$69,3,FALSE)</f>
        <v>Stillehavsøsters</v>
      </c>
      <c r="K3842" t="str">
        <f t="shared" si="7861"/>
        <v>PK</v>
      </c>
      <c r="L3842" s="7">
        <f t="shared" si="7873"/>
        <v>37.19</v>
      </c>
      <c r="M3842">
        <f t="shared" si="7862"/>
        <v>37.19</v>
      </c>
      <c r="N3842">
        <f t="shared" si="7863"/>
        <v>0</v>
      </c>
      <c r="O3842">
        <f t="shared" si="7864"/>
        <v>0</v>
      </c>
      <c r="Q3842">
        <f t="shared" ref="Q3842" si="7962">IF(L3844="No Ct",0,L3844)</f>
        <v>0</v>
      </c>
      <c r="R3842">
        <f t="shared" ref="R3842" si="7963">IF(L3845="No Ct",0,L3845)</f>
        <v>0</v>
      </c>
      <c r="S3842" t="str">
        <f t="shared" ref="S3842" si="7964">IF(AND(M3842&gt;0,N3842=0),"Valid","Invalid")</f>
        <v>Valid</v>
      </c>
      <c r="T3842" t="str">
        <f t="shared" ref="T3842" si="7965">IF(OR(Q3842&gt;1,R3842&gt;1),"Present","Absent")</f>
        <v>Absent</v>
      </c>
      <c r="U3842" t="str">
        <f t="shared" ref="U3842" si="7966">IF(OR(AND(Q3842&gt;1,Q3842&lt;41),AND(R3842&gt;1,R3842&lt;41)),"Ct&lt;41","Ct&gt;41")</f>
        <v>Ct&gt;41</v>
      </c>
      <c r="V3842" t="str">
        <f t="shared" ref="V3842" si="7967">J3842</f>
        <v>Stillehavsøsters</v>
      </c>
      <c r="W3842" t="str">
        <f t="shared" ref="W3842" si="7968">MID(F3842,10,9)</f>
        <v>DL2022076</v>
      </c>
      <c r="X3842" t="str">
        <f t="shared" ref="X3842" si="7969">W3842&amp;"_"&amp;V3842&amp;"_"&amp;S3842&amp;"_"&amp;T3842&amp;"_"&amp;U3842</f>
        <v>DL2022076_Stillehavsøsters_Valid_Absent_Ct&gt;41</v>
      </c>
    </row>
    <row r="3843" spans="1:24" x14ac:dyDescent="0.25">
      <c r="A3843" t="s">
        <v>59</v>
      </c>
      <c r="B3843" t="s">
        <v>51</v>
      </c>
      <c r="C3843" t="s">
        <v>60</v>
      </c>
      <c r="D3843">
        <v>0.01</v>
      </c>
      <c r="E3843" t="s">
        <v>1275</v>
      </c>
      <c r="F3843" t="s">
        <v>1311</v>
      </c>
      <c r="G3843" t="str">
        <f t="shared" si="7858"/>
        <v>DL2022076</v>
      </c>
      <c r="H3843" t="str">
        <f t="shared" si="7859"/>
        <v>05</v>
      </c>
      <c r="I3843" t="str">
        <f t="shared" si="7860"/>
        <v>Stillehavsøsters_05_20221208_DL2022076_UNord</v>
      </c>
      <c r="J3843" t="str">
        <f>VLOOKUP(MID(C3843,4,6),Datasæt_Analysesystemer!$B$2:$E$69,3,FALSE)</f>
        <v>Stillehavsøsters</v>
      </c>
      <c r="K3843" t="str">
        <f t="shared" si="7861"/>
        <v>NK</v>
      </c>
      <c r="L3843" s="7" t="str">
        <f t="shared" si="7873"/>
        <v>No Ct</v>
      </c>
      <c r="M3843" t="str">
        <f t="shared" si="7862"/>
        <v/>
      </c>
      <c r="N3843" t="str">
        <f t="shared" si="7863"/>
        <v/>
      </c>
      <c r="O3843" t="str">
        <f t="shared" si="7864"/>
        <v/>
      </c>
    </row>
    <row r="3844" spans="1:24" x14ac:dyDescent="0.25">
      <c r="A3844" t="s">
        <v>84</v>
      </c>
      <c r="B3844" t="s">
        <v>76</v>
      </c>
      <c r="C3844" t="s">
        <v>85</v>
      </c>
      <c r="D3844">
        <v>0.01</v>
      </c>
      <c r="E3844" t="s">
        <v>1275</v>
      </c>
      <c r="F3844" t="s">
        <v>1311</v>
      </c>
      <c r="G3844" t="str">
        <f t="shared" si="7858"/>
        <v>DL2022076</v>
      </c>
      <c r="H3844" t="str">
        <f t="shared" si="7859"/>
        <v>05</v>
      </c>
      <c r="I3844" t="str">
        <f t="shared" si="7860"/>
        <v>Stillehavsøsters_05_20221208_DL2022076_UNord</v>
      </c>
      <c r="J3844" t="str">
        <f>VLOOKUP(MID(C3844,4,6),Datasæt_Analysesystemer!$B$2:$E$69,3,FALSE)</f>
        <v>Stillehavsøsters</v>
      </c>
      <c r="K3844" t="str">
        <f t="shared" si="7861"/>
        <v>EP</v>
      </c>
      <c r="L3844" s="7" t="str">
        <f t="shared" si="7873"/>
        <v>No Ct</v>
      </c>
      <c r="M3844" t="str">
        <f t="shared" si="7862"/>
        <v/>
      </c>
      <c r="N3844" t="str">
        <f t="shared" si="7863"/>
        <v/>
      </c>
      <c r="O3844" t="str">
        <f t="shared" si="7864"/>
        <v/>
      </c>
    </row>
    <row r="3845" spans="1:24" x14ac:dyDescent="0.25">
      <c r="A3845" t="s">
        <v>104</v>
      </c>
      <c r="B3845" t="s">
        <v>76</v>
      </c>
      <c r="C3845" t="s">
        <v>85</v>
      </c>
      <c r="D3845">
        <v>0.01</v>
      </c>
      <c r="E3845" t="s">
        <v>1275</v>
      </c>
      <c r="F3845" t="s">
        <v>1311</v>
      </c>
      <c r="G3845" t="str">
        <f t="shared" si="7858"/>
        <v>DL2022076</v>
      </c>
      <c r="H3845" t="str">
        <f t="shared" si="7859"/>
        <v>05</v>
      </c>
      <c r="I3845" t="str">
        <f t="shared" si="7860"/>
        <v>Stillehavsøsters_05_20221208_DL2022076_UNord</v>
      </c>
      <c r="J3845" t="str">
        <f>VLOOKUP(MID(C3845,4,6),Datasæt_Analysesystemer!$B$2:$E$69,3,FALSE)</f>
        <v>Stillehavsøsters</v>
      </c>
      <c r="K3845" t="str">
        <f t="shared" si="7861"/>
        <v>EP</v>
      </c>
      <c r="L3845" s="7" t="str">
        <f t="shared" si="7873"/>
        <v>No Ct</v>
      </c>
      <c r="M3845" t="str">
        <f t="shared" si="7862"/>
        <v/>
      </c>
      <c r="N3845" t="str">
        <f t="shared" si="7863"/>
        <v/>
      </c>
      <c r="O3845" t="str">
        <f t="shared" si="7864"/>
        <v/>
      </c>
    </row>
    <row r="3846" spans="1:24" x14ac:dyDescent="0.25">
      <c r="A3846" t="s">
        <v>35</v>
      </c>
      <c r="B3846" t="s">
        <v>23</v>
      </c>
      <c r="C3846" t="s">
        <v>36</v>
      </c>
      <c r="D3846">
        <v>0.01</v>
      </c>
      <c r="E3846">
        <v>31.54</v>
      </c>
      <c r="F3846" t="s">
        <v>1311</v>
      </c>
      <c r="G3846" t="str">
        <f t="shared" si="7858"/>
        <v>DL2022076</v>
      </c>
      <c r="H3846" t="str">
        <f t="shared" si="7859"/>
        <v>06</v>
      </c>
      <c r="I3846" t="str">
        <f t="shared" si="7860"/>
        <v>Stillehavsøsters_06_20221208_DL2022076_UNord</v>
      </c>
      <c r="J3846" t="str">
        <f>VLOOKUP(MID(C3846,4,6),Datasæt_Analysesystemer!$B$2:$E$69,3,FALSE)</f>
        <v>Stillehavsøsters</v>
      </c>
      <c r="K3846" t="str">
        <f t="shared" si="7861"/>
        <v>PK</v>
      </c>
      <c r="L3846" s="7">
        <f t="shared" si="7873"/>
        <v>31.54</v>
      </c>
      <c r="M3846">
        <f t="shared" si="7862"/>
        <v>31.54</v>
      </c>
      <c r="N3846">
        <f t="shared" si="7863"/>
        <v>0</v>
      </c>
      <c r="O3846">
        <f t="shared" si="7864"/>
        <v>0</v>
      </c>
      <c r="Q3846">
        <f t="shared" ref="Q3846" si="7970">IF(L3848="No Ct",0,L3848)</f>
        <v>0</v>
      </c>
      <c r="R3846">
        <f t="shared" ref="R3846" si="7971">IF(L3849="No Ct",0,L3849)</f>
        <v>0</v>
      </c>
      <c r="S3846" t="str">
        <f t="shared" ref="S3846" si="7972">IF(AND(M3846&gt;0,N3846=0),"Valid","Invalid")</f>
        <v>Valid</v>
      </c>
      <c r="T3846" t="str">
        <f t="shared" ref="T3846" si="7973">IF(OR(Q3846&gt;1,R3846&gt;1),"Present","Absent")</f>
        <v>Absent</v>
      </c>
      <c r="U3846" t="str">
        <f t="shared" ref="U3846" si="7974">IF(OR(AND(Q3846&gt;1,Q3846&lt;41),AND(R3846&gt;1,R3846&lt;41)),"Ct&lt;41","Ct&gt;41")</f>
        <v>Ct&gt;41</v>
      </c>
      <c r="V3846" t="str">
        <f t="shared" ref="V3846" si="7975">J3846</f>
        <v>Stillehavsøsters</v>
      </c>
      <c r="W3846" t="str">
        <f t="shared" ref="W3846" si="7976">MID(F3846,10,9)</f>
        <v>DL2022076</v>
      </c>
      <c r="X3846" t="str">
        <f t="shared" ref="X3846" si="7977">W3846&amp;"_"&amp;V3846&amp;"_"&amp;S3846&amp;"_"&amp;T3846&amp;"_"&amp;U3846</f>
        <v>DL2022076_Stillehavsøsters_Valid_Absent_Ct&gt;41</v>
      </c>
    </row>
    <row r="3847" spans="1:24" x14ac:dyDescent="0.25">
      <c r="A3847" t="s">
        <v>61</v>
      </c>
      <c r="B3847" t="s">
        <v>51</v>
      </c>
      <c r="C3847" t="s">
        <v>62</v>
      </c>
      <c r="D3847">
        <v>0.01</v>
      </c>
      <c r="E3847" t="s">
        <v>1275</v>
      </c>
      <c r="F3847" t="s">
        <v>1311</v>
      </c>
      <c r="G3847" t="str">
        <f t="shared" si="7858"/>
        <v>DL2022076</v>
      </c>
      <c r="H3847" t="str">
        <f t="shared" si="7859"/>
        <v>06</v>
      </c>
      <c r="I3847" t="str">
        <f t="shared" si="7860"/>
        <v>Stillehavsøsters_06_20221208_DL2022076_UNord</v>
      </c>
      <c r="J3847" t="str">
        <f>VLOOKUP(MID(C3847,4,6),Datasæt_Analysesystemer!$B$2:$E$69,3,FALSE)</f>
        <v>Stillehavsøsters</v>
      </c>
      <c r="K3847" t="str">
        <f t="shared" si="7861"/>
        <v>NK</v>
      </c>
      <c r="L3847" s="7" t="str">
        <f t="shared" si="7873"/>
        <v>No Ct</v>
      </c>
      <c r="M3847" t="str">
        <f t="shared" si="7862"/>
        <v/>
      </c>
      <c r="N3847" t="str">
        <f t="shared" si="7863"/>
        <v/>
      </c>
      <c r="O3847" t="str">
        <f t="shared" si="7864"/>
        <v/>
      </c>
    </row>
    <row r="3848" spans="1:24" x14ac:dyDescent="0.25">
      <c r="A3848" t="s">
        <v>86</v>
      </c>
      <c r="B3848" t="s">
        <v>76</v>
      </c>
      <c r="C3848" t="s">
        <v>87</v>
      </c>
      <c r="D3848">
        <v>0.01</v>
      </c>
      <c r="E3848" t="s">
        <v>1275</v>
      </c>
      <c r="F3848" t="s">
        <v>1311</v>
      </c>
      <c r="G3848" t="str">
        <f t="shared" si="7858"/>
        <v>DL2022076</v>
      </c>
      <c r="H3848" t="str">
        <f t="shared" si="7859"/>
        <v>06</v>
      </c>
      <c r="I3848" t="str">
        <f t="shared" si="7860"/>
        <v>Stillehavsøsters_06_20221208_DL2022076_UNord</v>
      </c>
      <c r="J3848" t="str">
        <f>VLOOKUP(MID(C3848,4,6),Datasæt_Analysesystemer!$B$2:$E$69,3,FALSE)</f>
        <v>Stillehavsøsters</v>
      </c>
      <c r="K3848" t="str">
        <f t="shared" si="7861"/>
        <v>EP</v>
      </c>
      <c r="L3848" s="7" t="str">
        <f t="shared" si="7873"/>
        <v>No Ct</v>
      </c>
      <c r="M3848" t="str">
        <f t="shared" si="7862"/>
        <v/>
      </c>
      <c r="N3848" t="str">
        <f t="shared" si="7863"/>
        <v/>
      </c>
      <c r="O3848" t="str">
        <f t="shared" si="7864"/>
        <v/>
      </c>
    </row>
    <row r="3849" spans="1:24" x14ac:dyDescent="0.25">
      <c r="A3849" t="s">
        <v>105</v>
      </c>
      <c r="B3849" t="s">
        <v>76</v>
      </c>
      <c r="C3849" t="s">
        <v>87</v>
      </c>
      <c r="D3849">
        <v>0.01</v>
      </c>
      <c r="E3849" t="s">
        <v>1275</v>
      </c>
      <c r="F3849" t="s">
        <v>1311</v>
      </c>
      <c r="G3849" t="str">
        <f t="shared" si="7858"/>
        <v>DL2022076</v>
      </c>
      <c r="H3849" t="str">
        <f t="shared" si="7859"/>
        <v>06</v>
      </c>
      <c r="I3849" t="str">
        <f t="shared" si="7860"/>
        <v>Stillehavsøsters_06_20221208_DL2022076_UNord</v>
      </c>
      <c r="J3849" t="str">
        <f>VLOOKUP(MID(C3849,4,6),Datasæt_Analysesystemer!$B$2:$E$69,3,FALSE)</f>
        <v>Stillehavsøsters</v>
      </c>
      <c r="K3849" t="str">
        <f t="shared" si="7861"/>
        <v>EP</v>
      </c>
      <c r="L3849" s="7" t="str">
        <f t="shared" si="7873"/>
        <v>No Ct</v>
      </c>
      <c r="M3849" t="str">
        <f t="shared" si="7862"/>
        <v/>
      </c>
      <c r="N3849" t="str">
        <f t="shared" si="7863"/>
        <v/>
      </c>
      <c r="O3849" t="str">
        <f t="shared" si="7864"/>
        <v/>
      </c>
    </row>
    <row r="3850" spans="1:24" x14ac:dyDescent="0.25">
      <c r="A3850" t="s">
        <v>37</v>
      </c>
      <c r="B3850" t="s">
        <v>23</v>
      </c>
      <c r="C3850" t="s">
        <v>38</v>
      </c>
      <c r="D3850">
        <v>0.01</v>
      </c>
      <c r="E3850" t="s">
        <v>1275</v>
      </c>
      <c r="F3850" t="s">
        <v>1311</v>
      </c>
      <c r="G3850" t="str">
        <f t="shared" si="7858"/>
        <v>DL2022076</v>
      </c>
      <c r="H3850" t="str">
        <f t="shared" si="7859"/>
        <v>07</v>
      </c>
      <c r="I3850" t="str">
        <f t="shared" si="7860"/>
        <v>Odder_07_20221208_DL2022076_UNord</v>
      </c>
      <c r="J3850" t="str">
        <f>VLOOKUP(MID(C3850,4,6),Datasæt_Analysesystemer!$B$2:$E$69,3,FALSE)</f>
        <v>Odder</v>
      </c>
      <c r="K3850" t="str">
        <f t="shared" si="7861"/>
        <v>PK</v>
      </c>
      <c r="L3850" s="7" t="str">
        <f t="shared" si="7873"/>
        <v>No Ct</v>
      </c>
      <c r="M3850">
        <f t="shared" si="7862"/>
        <v>0</v>
      </c>
      <c r="N3850">
        <f t="shared" si="7863"/>
        <v>0</v>
      </c>
      <c r="O3850">
        <f t="shared" si="7864"/>
        <v>0</v>
      </c>
      <c r="Q3850">
        <f t="shared" ref="Q3850" si="7978">IF(L3852="No Ct",0,L3852)</f>
        <v>0</v>
      </c>
      <c r="R3850">
        <f t="shared" ref="R3850" si="7979">IF(L3853="No Ct",0,L3853)</f>
        <v>0</v>
      </c>
      <c r="S3850" t="str">
        <f t="shared" ref="S3850" si="7980">IF(AND(M3850&gt;0,N3850=0),"Valid","Invalid")</f>
        <v>Invalid</v>
      </c>
      <c r="T3850" t="str">
        <f t="shared" ref="T3850" si="7981">IF(OR(Q3850&gt;1,R3850&gt;1),"Present","Absent")</f>
        <v>Absent</v>
      </c>
      <c r="U3850" t="str">
        <f t="shared" ref="U3850" si="7982">IF(OR(AND(Q3850&gt;1,Q3850&lt;41),AND(R3850&gt;1,R3850&lt;41)),"Ct&lt;41","Ct&gt;41")</f>
        <v>Ct&gt;41</v>
      </c>
      <c r="V3850" t="str">
        <f t="shared" ref="V3850" si="7983">J3850</f>
        <v>Odder</v>
      </c>
      <c r="W3850" t="str">
        <f t="shared" ref="W3850" si="7984">MID(F3850,10,9)</f>
        <v>DL2022076</v>
      </c>
      <c r="X3850" t="str">
        <f t="shared" ref="X3850" si="7985">W3850&amp;"_"&amp;V3850&amp;"_"&amp;S3850&amp;"_"&amp;T3850&amp;"_"&amp;U3850</f>
        <v>DL2022076_Odder_Invalid_Absent_Ct&gt;41</v>
      </c>
    </row>
    <row r="3851" spans="1:24" x14ac:dyDescent="0.25">
      <c r="A3851" t="s">
        <v>63</v>
      </c>
      <c r="B3851" t="s">
        <v>51</v>
      </c>
      <c r="C3851" t="s">
        <v>64</v>
      </c>
      <c r="D3851">
        <v>0.01</v>
      </c>
      <c r="E3851" t="s">
        <v>1275</v>
      </c>
      <c r="F3851" t="s">
        <v>1311</v>
      </c>
      <c r="G3851" t="str">
        <f t="shared" si="7858"/>
        <v>DL2022076</v>
      </c>
      <c r="H3851" t="str">
        <f t="shared" si="7859"/>
        <v>07</v>
      </c>
      <c r="I3851" t="str">
        <f t="shared" si="7860"/>
        <v>Odder_07_20221208_DL2022076_UNord</v>
      </c>
      <c r="J3851" t="str">
        <f>VLOOKUP(MID(C3851,4,6),Datasæt_Analysesystemer!$B$2:$E$69,3,FALSE)</f>
        <v>Odder</v>
      </c>
      <c r="K3851" t="str">
        <f t="shared" si="7861"/>
        <v>NK</v>
      </c>
      <c r="L3851" s="7" t="str">
        <f t="shared" si="7873"/>
        <v>No Ct</v>
      </c>
      <c r="M3851" t="str">
        <f t="shared" si="7862"/>
        <v/>
      </c>
      <c r="N3851" t="str">
        <f t="shared" si="7863"/>
        <v/>
      </c>
      <c r="O3851" t="str">
        <f t="shared" si="7864"/>
        <v/>
      </c>
    </row>
    <row r="3852" spans="1:24" x14ac:dyDescent="0.25">
      <c r="A3852" t="s">
        <v>88</v>
      </c>
      <c r="B3852" t="s">
        <v>76</v>
      </c>
      <c r="C3852" t="s">
        <v>89</v>
      </c>
      <c r="D3852">
        <v>0.01</v>
      </c>
      <c r="E3852" t="s">
        <v>1275</v>
      </c>
      <c r="F3852" t="s">
        <v>1311</v>
      </c>
      <c r="G3852" t="str">
        <f t="shared" si="7858"/>
        <v>DL2022076</v>
      </c>
      <c r="H3852" t="str">
        <f t="shared" si="7859"/>
        <v>07</v>
      </c>
      <c r="I3852" t="str">
        <f t="shared" si="7860"/>
        <v>Odder_07_20221208_DL2022076_UNord</v>
      </c>
      <c r="J3852" t="str">
        <f>VLOOKUP(MID(C3852,4,6),Datasæt_Analysesystemer!$B$2:$E$69,3,FALSE)</f>
        <v>Odder</v>
      </c>
      <c r="K3852" t="str">
        <f t="shared" si="7861"/>
        <v>EP</v>
      </c>
      <c r="L3852" s="7" t="str">
        <f t="shared" si="7873"/>
        <v>No Ct</v>
      </c>
      <c r="M3852" t="str">
        <f t="shared" si="7862"/>
        <v/>
      </c>
      <c r="N3852" t="str">
        <f t="shared" si="7863"/>
        <v/>
      </c>
      <c r="O3852" t="str">
        <f t="shared" si="7864"/>
        <v/>
      </c>
    </row>
    <row r="3853" spans="1:24" x14ac:dyDescent="0.25">
      <c r="A3853" t="s">
        <v>106</v>
      </c>
      <c r="B3853" t="s">
        <v>76</v>
      </c>
      <c r="C3853" t="s">
        <v>89</v>
      </c>
      <c r="D3853">
        <v>0.01</v>
      </c>
      <c r="E3853" t="s">
        <v>1275</v>
      </c>
      <c r="F3853" t="s">
        <v>1311</v>
      </c>
      <c r="G3853" t="str">
        <f t="shared" si="7858"/>
        <v>DL2022076</v>
      </c>
      <c r="H3853" t="str">
        <f t="shared" si="7859"/>
        <v>07</v>
      </c>
      <c r="I3853" t="str">
        <f t="shared" si="7860"/>
        <v>Odder_07_20221208_DL2022076_UNord</v>
      </c>
      <c r="J3853" t="str">
        <f>VLOOKUP(MID(C3853,4,6),Datasæt_Analysesystemer!$B$2:$E$69,3,FALSE)</f>
        <v>Odder</v>
      </c>
      <c r="K3853" t="str">
        <f t="shared" si="7861"/>
        <v>EP</v>
      </c>
      <c r="L3853" s="7" t="str">
        <f t="shared" si="7873"/>
        <v>No Ct</v>
      </c>
      <c r="M3853" t="str">
        <f t="shared" si="7862"/>
        <v/>
      </c>
      <c r="N3853" t="str">
        <f t="shared" si="7863"/>
        <v/>
      </c>
      <c r="O3853" t="str">
        <f t="shared" si="7864"/>
        <v/>
      </c>
    </row>
    <row r="3854" spans="1:24" x14ac:dyDescent="0.25">
      <c r="A3854" t="s">
        <v>40</v>
      </c>
      <c r="B3854" t="s">
        <v>23</v>
      </c>
      <c r="C3854" t="s">
        <v>41</v>
      </c>
      <c r="D3854">
        <v>0.01</v>
      </c>
      <c r="E3854" t="s">
        <v>1275</v>
      </c>
      <c r="F3854" t="s">
        <v>1311</v>
      </c>
      <c r="G3854" t="str">
        <f t="shared" si="7858"/>
        <v>DL2022076</v>
      </c>
      <c r="H3854" t="str">
        <f t="shared" si="7859"/>
        <v>08</v>
      </c>
      <c r="I3854" t="str">
        <f t="shared" si="7860"/>
        <v>Odder_08_20221208_DL2022076_UNord</v>
      </c>
      <c r="J3854" t="str">
        <f>VLOOKUP(MID(C3854,4,6),Datasæt_Analysesystemer!$B$2:$E$69,3,FALSE)</f>
        <v>Odder</v>
      </c>
      <c r="K3854" t="str">
        <f t="shared" si="7861"/>
        <v>PK</v>
      </c>
      <c r="L3854" s="7" t="str">
        <f t="shared" si="7873"/>
        <v>No Ct</v>
      </c>
      <c r="M3854">
        <f t="shared" si="7862"/>
        <v>0</v>
      </c>
      <c r="N3854">
        <f t="shared" si="7863"/>
        <v>0</v>
      </c>
      <c r="O3854">
        <f t="shared" si="7864"/>
        <v>0</v>
      </c>
      <c r="Q3854">
        <f t="shared" ref="Q3854" si="7986">IF(L3856="No Ct",0,L3856)</f>
        <v>0</v>
      </c>
      <c r="R3854">
        <f t="shared" ref="R3854" si="7987">IF(L3857="No Ct",0,L3857)</f>
        <v>0</v>
      </c>
      <c r="S3854" t="str">
        <f t="shared" ref="S3854" si="7988">IF(AND(M3854&gt;0,N3854=0),"Valid","Invalid")</f>
        <v>Invalid</v>
      </c>
      <c r="T3854" t="str">
        <f t="shared" ref="T3854" si="7989">IF(OR(Q3854&gt;1,R3854&gt;1),"Present","Absent")</f>
        <v>Absent</v>
      </c>
      <c r="U3854" t="str">
        <f t="shared" ref="U3854" si="7990">IF(OR(AND(Q3854&gt;1,Q3854&lt;41),AND(R3854&gt;1,R3854&lt;41)),"Ct&lt;41","Ct&gt;41")</f>
        <v>Ct&gt;41</v>
      </c>
      <c r="V3854" t="str">
        <f t="shared" ref="V3854" si="7991">J3854</f>
        <v>Odder</v>
      </c>
      <c r="W3854" t="str">
        <f t="shared" ref="W3854" si="7992">MID(F3854,10,9)</f>
        <v>DL2022076</v>
      </c>
      <c r="X3854" t="str">
        <f t="shared" ref="X3854" si="7993">W3854&amp;"_"&amp;V3854&amp;"_"&amp;S3854&amp;"_"&amp;T3854&amp;"_"&amp;U3854</f>
        <v>DL2022076_Odder_Invalid_Absent_Ct&gt;41</v>
      </c>
    </row>
    <row r="3855" spans="1:24" x14ac:dyDescent="0.25">
      <c r="A3855" t="s">
        <v>65</v>
      </c>
      <c r="B3855" t="s">
        <v>51</v>
      </c>
      <c r="C3855" t="s">
        <v>66</v>
      </c>
      <c r="D3855">
        <v>0.01</v>
      </c>
      <c r="E3855" t="s">
        <v>1275</v>
      </c>
      <c r="F3855" t="s">
        <v>1311</v>
      </c>
      <c r="G3855" t="str">
        <f t="shared" si="7858"/>
        <v>DL2022076</v>
      </c>
      <c r="H3855" t="str">
        <f t="shared" si="7859"/>
        <v>08</v>
      </c>
      <c r="I3855" t="str">
        <f t="shared" si="7860"/>
        <v>Odder_08_20221208_DL2022076_UNord</v>
      </c>
      <c r="J3855" t="str">
        <f>VLOOKUP(MID(C3855,4,6),Datasæt_Analysesystemer!$B$2:$E$69,3,FALSE)</f>
        <v>Odder</v>
      </c>
      <c r="K3855" t="str">
        <f t="shared" si="7861"/>
        <v>NK</v>
      </c>
      <c r="L3855" s="7" t="str">
        <f t="shared" si="7873"/>
        <v>No Ct</v>
      </c>
      <c r="M3855" t="str">
        <f t="shared" si="7862"/>
        <v/>
      </c>
      <c r="N3855" t="str">
        <f t="shared" si="7863"/>
        <v/>
      </c>
      <c r="O3855" t="str">
        <f t="shared" si="7864"/>
        <v/>
      </c>
    </row>
    <row r="3856" spans="1:24" x14ac:dyDescent="0.25">
      <c r="A3856" t="s">
        <v>90</v>
      </c>
      <c r="B3856" t="s">
        <v>76</v>
      </c>
      <c r="C3856" t="s">
        <v>91</v>
      </c>
      <c r="D3856">
        <v>0.01</v>
      </c>
      <c r="E3856" t="s">
        <v>1275</v>
      </c>
      <c r="F3856" t="s">
        <v>1311</v>
      </c>
      <c r="G3856" t="str">
        <f t="shared" si="7858"/>
        <v>DL2022076</v>
      </c>
      <c r="H3856" t="str">
        <f t="shared" si="7859"/>
        <v>08</v>
      </c>
      <c r="I3856" t="str">
        <f t="shared" si="7860"/>
        <v>Odder_08_20221208_DL2022076_UNord</v>
      </c>
      <c r="J3856" t="str">
        <f>VLOOKUP(MID(C3856,4,6),Datasæt_Analysesystemer!$B$2:$E$69,3,FALSE)</f>
        <v>Odder</v>
      </c>
      <c r="K3856" t="str">
        <f t="shared" si="7861"/>
        <v>EP</v>
      </c>
      <c r="L3856" s="7" t="str">
        <f t="shared" si="7873"/>
        <v>No Ct</v>
      </c>
      <c r="M3856" t="str">
        <f t="shared" si="7862"/>
        <v/>
      </c>
      <c r="N3856" t="str">
        <f t="shared" si="7863"/>
        <v/>
      </c>
      <c r="O3856" t="str">
        <f t="shared" si="7864"/>
        <v/>
      </c>
    </row>
    <row r="3857" spans="1:24" x14ac:dyDescent="0.25">
      <c r="A3857" t="s">
        <v>107</v>
      </c>
      <c r="B3857" t="s">
        <v>76</v>
      </c>
      <c r="C3857" t="s">
        <v>91</v>
      </c>
      <c r="D3857">
        <v>0.01</v>
      </c>
      <c r="E3857" t="s">
        <v>1275</v>
      </c>
      <c r="F3857" t="s">
        <v>1311</v>
      </c>
      <c r="G3857" t="str">
        <f t="shared" si="7858"/>
        <v>DL2022076</v>
      </c>
      <c r="H3857" t="str">
        <f t="shared" si="7859"/>
        <v>08</v>
      </c>
      <c r="I3857" t="str">
        <f t="shared" si="7860"/>
        <v>Odder_08_20221208_DL2022076_UNord</v>
      </c>
      <c r="J3857" t="str">
        <f>VLOOKUP(MID(C3857,4,6),Datasæt_Analysesystemer!$B$2:$E$69,3,FALSE)</f>
        <v>Odder</v>
      </c>
      <c r="K3857" t="str">
        <f t="shared" si="7861"/>
        <v>EP</v>
      </c>
      <c r="L3857" s="7" t="str">
        <f t="shared" si="7873"/>
        <v>No Ct</v>
      </c>
      <c r="M3857" t="str">
        <f t="shared" si="7862"/>
        <v/>
      </c>
      <c r="N3857" t="str">
        <f t="shared" si="7863"/>
        <v/>
      </c>
      <c r="O3857" t="str">
        <f t="shared" si="7864"/>
        <v/>
      </c>
    </row>
    <row r="3858" spans="1:24" x14ac:dyDescent="0.25">
      <c r="A3858" t="s">
        <v>42</v>
      </c>
      <c r="B3858" t="s">
        <v>23</v>
      </c>
      <c r="C3858" t="s">
        <v>43</v>
      </c>
      <c r="D3858">
        <v>0.01</v>
      </c>
      <c r="E3858">
        <v>28.09</v>
      </c>
      <c r="F3858" t="s">
        <v>1311</v>
      </c>
      <c r="G3858" t="str">
        <f t="shared" ref="G3858:G3921" si="7994">MID(F3858,10,9)</f>
        <v>DL2022076</v>
      </c>
      <c r="H3858" t="str">
        <f t="shared" ref="H3858:H3921" si="7995">LEFT(C3858,2)</f>
        <v>09</v>
      </c>
      <c r="I3858" t="str">
        <f t="shared" ref="I3858:I3921" si="7996">J3858&amp;"_"&amp;H3858&amp;"_"&amp;F3858</f>
        <v>Blå svømmekrabbe_09_20221208_DL2022076_UNord</v>
      </c>
      <c r="J3858" t="str">
        <f>VLOOKUP(MID(C3858,4,6),Datasæt_Analysesystemer!$B$2:$E$69,3,FALSE)</f>
        <v>Blå svømmekrabbe</v>
      </c>
      <c r="K3858" t="str">
        <f t="shared" ref="K3858:K3921" si="7997">RIGHT(C3858,2)</f>
        <v>PK</v>
      </c>
      <c r="L3858" s="7">
        <f t="shared" si="7873"/>
        <v>28.09</v>
      </c>
      <c r="M3858">
        <f t="shared" ref="M3858:M3921" si="7998">IF(K3858="PK",SUMIFS(L:L,K:K,"PK",I:I,I3858),"")</f>
        <v>28.09</v>
      </c>
      <c r="N3858">
        <f t="shared" ref="N3858:N3921" si="7999">IF(K3858="PK",SUMIFS(L:L,K:K,"NK",I:I,I3858),"")</f>
        <v>0</v>
      </c>
      <c r="O3858">
        <f t="shared" ref="O3858:O3921" si="8000">IF(K3858="PK",SUMIFS(L:L,K:K,"EP",I:I,I3858),"")</f>
        <v>0</v>
      </c>
      <c r="Q3858">
        <f t="shared" ref="Q3858" si="8001">IF(L3860="No Ct",0,L3860)</f>
        <v>0</v>
      </c>
      <c r="R3858">
        <f t="shared" ref="R3858" si="8002">IF(L3861="No Ct",0,L3861)</f>
        <v>0</v>
      </c>
      <c r="S3858" t="str">
        <f t="shared" ref="S3858" si="8003">IF(AND(M3858&gt;0,N3858=0),"Valid","Invalid")</f>
        <v>Valid</v>
      </c>
      <c r="T3858" t="str">
        <f t="shared" ref="T3858" si="8004">IF(OR(Q3858&gt;1,R3858&gt;1),"Present","Absent")</f>
        <v>Absent</v>
      </c>
      <c r="U3858" t="str">
        <f t="shared" ref="U3858" si="8005">IF(OR(AND(Q3858&gt;1,Q3858&lt;41),AND(R3858&gt;1,R3858&lt;41)),"Ct&lt;41","Ct&gt;41")</f>
        <v>Ct&gt;41</v>
      </c>
      <c r="V3858" t="str">
        <f t="shared" ref="V3858" si="8006">J3858</f>
        <v>Blå svømmekrabbe</v>
      </c>
      <c r="W3858" t="str">
        <f t="shared" ref="W3858" si="8007">MID(F3858,10,9)</f>
        <v>DL2022076</v>
      </c>
      <c r="X3858" t="str">
        <f t="shared" ref="X3858" si="8008">W3858&amp;"_"&amp;V3858&amp;"_"&amp;S3858&amp;"_"&amp;T3858&amp;"_"&amp;U3858</f>
        <v>DL2022076_Blå svømmekrabbe_Valid_Absent_Ct&gt;41</v>
      </c>
    </row>
    <row r="3859" spans="1:24" x14ac:dyDescent="0.25">
      <c r="A3859" t="s">
        <v>67</v>
      </c>
      <c r="B3859" t="s">
        <v>51</v>
      </c>
      <c r="C3859" t="s">
        <v>68</v>
      </c>
      <c r="D3859">
        <v>0.01</v>
      </c>
      <c r="E3859" t="s">
        <v>1275</v>
      </c>
      <c r="F3859" t="s">
        <v>1311</v>
      </c>
      <c r="G3859" t="str">
        <f t="shared" si="7994"/>
        <v>DL2022076</v>
      </c>
      <c r="H3859" t="str">
        <f t="shared" si="7995"/>
        <v>09</v>
      </c>
      <c r="I3859" t="str">
        <f t="shared" si="7996"/>
        <v>Blå svømmekrabbe_09_20221208_DL2022076_UNord</v>
      </c>
      <c r="J3859" t="str">
        <f>VLOOKUP(MID(C3859,4,6),Datasæt_Analysesystemer!$B$2:$E$69,3,FALSE)</f>
        <v>Blå svømmekrabbe</v>
      </c>
      <c r="K3859" t="str">
        <f t="shared" si="7997"/>
        <v>NK</v>
      </c>
      <c r="L3859" s="7" t="str">
        <f t="shared" ref="L3859:L3922" si="8009">IF(TRIM(E3859)="No Ct","No Ct",E3859)</f>
        <v>No Ct</v>
      </c>
      <c r="M3859" t="str">
        <f t="shared" si="7998"/>
        <v/>
      </c>
      <c r="N3859" t="str">
        <f t="shared" si="7999"/>
        <v/>
      </c>
      <c r="O3859" t="str">
        <f t="shared" si="8000"/>
        <v/>
      </c>
    </row>
    <row r="3860" spans="1:24" x14ac:dyDescent="0.25">
      <c r="A3860" t="s">
        <v>92</v>
      </c>
      <c r="B3860" t="s">
        <v>76</v>
      </c>
      <c r="C3860" t="s">
        <v>93</v>
      </c>
      <c r="D3860">
        <v>0.01</v>
      </c>
      <c r="E3860" t="s">
        <v>1275</v>
      </c>
      <c r="F3860" t="s">
        <v>1311</v>
      </c>
      <c r="G3860" t="str">
        <f t="shared" si="7994"/>
        <v>DL2022076</v>
      </c>
      <c r="H3860" t="str">
        <f t="shared" si="7995"/>
        <v>09</v>
      </c>
      <c r="I3860" t="str">
        <f t="shared" si="7996"/>
        <v>Blå svømmekrabbe_09_20221208_DL2022076_UNord</v>
      </c>
      <c r="J3860" t="str">
        <f>VLOOKUP(MID(C3860,4,6),Datasæt_Analysesystemer!$B$2:$E$69,3,FALSE)</f>
        <v>Blå svømmekrabbe</v>
      </c>
      <c r="K3860" t="str">
        <f t="shared" si="7997"/>
        <v>EP</v>
      </c>
      <c r="L3860" s="7" t="str">
        <f t="shared" si="8009"/>
        <v>No Ct</v>
      </c>
      <c r="M3860" t="str">
        <f t="shared" si="7998"/>
        <v/>
      </c>
      <c r="N3860" t="str">
        <f t="shared" si="7999"/>
        <v/>
      </c>
      <c r="O3860" t="str">
        <f t="shared" si="8000"/>
        <v/>
      </c>
    </row>
    <row r="3861" spans="1:24" x14ac:dyDescent="0.25">
      <c r="A3861" t="s">
        <v>108</v>
      </c>
      <c r="B3861" t="s">
        <v>76</v>
      </c>
      <c r="C3861" t="s">
        <v>93</v>
      </c>
      <c r="D3861">
        <v>0.01</v>
      </c>
      <c r="E3861" t="s">
        <v>1275</v>
      </c>
      <c r="F3861" t="s">
        <v>1311</v>
      </c>
      <c r="G3861" t="str">
        <f t="shared" si="7994"/>
        <v>DL2022076</v>
      </c>
      <c r="H3861" t="str">
        <f t="shared" si="7995"/>
        <v>09</v>
      </c>
      <c r="I3861" t="str">
        <f t="shared" si="7996"/>
        <v>Blå svømmekrabbe_09_20221208_DL2022076_UNord</v>
      </c>
      <c r="J3861" t="str">
        <f>VLOOKUP(MID(C3861,4,6),Datasæt_Analysesystemer!$B$2:$E$69,3,FALSE)</f>
        <v>Blå svømmekrabbe</v>
      </c>
      <c r="K3861" t="str">
        <f t="shared" si="7997"/>
        <v>EP</v>
      </c>
      <c r="L3861" s="7" t="str">
        <f t="shared" si="8009"/>
        <v>No Ct</v>
      </c>
      <c r="M3861" t="str">
        <f t="shared" si="7998"/>
        <v/>
      </c>
      <c r="N3861" t="str">
        <f t="shared" si="7999"/>
        <v/>
      </c>
      <c r="O3861" t="str">
        <f t="shared" si="8000"/>
        <v/>
      </c>
    </row>
    <row r="3862" spans="1:24" x14ac:dyDescent="0.25">
      <c r="A3862" t="s">
        <v>44</v>
      </c>
      <c r="B3862" t="s">
        <v>23</v>
      </c>
      <c r="C3862" t="s">
        <v>45</v>
      </c>
      <c r="D3862">
        <v>0.01</v>
      </c>
      <c r="E3862">
        <v>27.95</v>
      </c>
      <c r="F3862" t="s">
        <v>1311</v>
      </c>
      <c r="G3862" t="str">
        <f t="shared" si="7994"/>
        <v>DL2022076</v>
      </c>
      <c r="H3862" t="str">
        <f t="shared" si="7995"/>
        <v>10</v>
      </c>
      <c r="I3862" t="str">
        <f t="shared" si="7996"/>
        <v>Blå svømmekrabbe_10_20221208_DL2022076_UNord</v>
      </c>
      <c r="J3862" t="str">
        <f>VLOOKUP(MID(C3862,4,6),Datasæt_Analysesystemer!$B$2:$E$69,3,FALSE)</f>
        <v>Blå svømmekrabbe</v>
      </c>
      <c r="K3862" t="str">
        <f t="shared" si="7997"/>
        <v>PK</v>
      </c>
      <c r="L3862" s="7">
        <f t="shared" si="8009"/>
        <v>27.95</v>
      </c>
      <c r="M3862">
        <f t="shared" si="7998"/>
        <v>27.95</v>
      </c>
      <c r="N3862">
        <f t="shared" si="7999"/>
        <v>36.58</v>
      </c>
      <c r="O3862">
        <f t="shared" si="8000"/>
        <v>0</v>
      </c>
      <c r="Q3862">
        <f t="shared" ref="Q3862" si="8010">IF(L3864="No Ct",0,L3864)</f>
        <v>0</v>
      </c>
      <c r="R3862">
        <f t="shared" ref="R3862" si="8011">IF(L3865="No Ct",0,L3865)</f>
        <v>0</v>
      </c>
      <c r="S3862" t="str">
        <f t="shared" ref="S3862" si="8012">IF(AND(M3862&gt;0,N3862=0),"Valid","Invalid")</f>
        <v>Invalid</v>
      </c>
      <c r="T3862" t="str">
        <f t="shared" ref="T3862" si="8013">IF(OR(Q3862&gt;1,R3862&gt;1),"Present","Absent")</f>
        <v>Absent</v>
      </c>
      <c r="U3862" t="str">
        <f t="shared" ref="U3862" si="8014">IF(OR(AND(Q3862&gt;1,Q3862&lt;41),AND(R3862&gt;1,R3862&lt;41)),"Ct&lt;41","Ct&gt;41")</f>
        <v>Ct&gt;41</v>
      </c>
      <c r="V3862" t="str">
        <f t="shared" ref="V3862" si="8015">J3862</f>
        <v>Blå svømmekrabbe</v>
      </c>
      <c r="W3862" t="str">
        <f t="shared" ref="W3862" si="8016">MID(F3862,10,9)</f>
        <v>DL2022076</v>
      </c>
      <c r="X3862" t="str">
        <f t="shared" ref="X3862" si="8017">W3862&amp;"_"&amp;V3862&amp;"_"&amp;S3862&amp;"_"&amp;T3862&amp;"_"&amp;U3862</f>
        <v>DL2022076_Blå svømmekrabbe_Invalid_Absent_Ct&gt;41</v>
      </c>
    </row>
    <row r="3863" spans="1:24" x14ac:dyDescent="0.25">
      <c r="A3863" t="s">
        <v>69</v>
      </c>
      <c r="B3863" t="s">
        <v>51</v>
      </c>
      <c r="C3863" t="s">
        <v>70</v>
      </c>
      <c r="D3863">
        <v>0.01</v>
      </c>
      <c r="E3863">
        <v>36.58</v>
      </c>
      <c r="F3863" t="s">
        <v>1311</v>
      </c>
      <c r="G3863" t="str">
        <f t="shared" si="7994"/>
        <v>DL2022076</v>
      </c>
      <c r="H3863" t="str">
        <f t="shared" si="7995"/>
        <v>10</v>
      </c>
      <c r="I3863" t="str">
        <f t="shared" si="7996"/>
        <v>Blå svømmekrabbe_10_20221208_DL2022076_UNord</v>
      </c>
      <c r="J3863" t="str">
        <f>VLOOKUP(MID(C3863,4,6),Datasæt_Analysesystemer!$B$2:$E$69,3,FALSE)</f>
        <v>Blå svømmekrabbe</v>
      </c>
      <c r="K3863" t="str">
        <f t="shared" si="7997"/>
        <v>NK</v>
      </c>
      <c r="L3863" s="7">
        <f t="shared" si="8009"/>
        <v>36.58</v>
      </c>
      <c r="M3863" t="str">
        <f t="shared" si="7998"/>
        <v/>
      </c>
      <c r="N3863" t="str">
        <f t="shared" si="7999"/>
        <v/>
      </c>
      <c r="O3863" t="str">
        <f t="shared" si="8000"/>
        <v/>
      </c>
    </row>
    <row r="3864" spans="1:24" x14ac:dyDescent="0.25">
      <c r="A3864" t="s">
        <v>94</v>
      </c>
      <c r="B3864" t="s">
        <v>76</v>
      </c>
      <c r="C3864" t="s">
        <v>95</v>
      </c>
      <c r="D3864">
        <v>0.01</v>
      </c>
      <c r="E3864" t="s">
        <v>1275</v>
      </c>
      <c r="F3864" t="s">
        <v>1311</v>
      </c>
      <c r="G3864" t="str">
        <f t="shared" si="7994"/>
        <v>DL2022076</v>
      </c>
      <c r="H3864" t="str">
        <f t="shared" si="7995"/>
        <v>10</v>
      </c>
      <c r="I3864" t="str">
        <f t="shared" si="7996"/>
        <v>Blå svømmekrabbe_10_20221208_DL2022076_UNord</v>
      </c>
      <c r="J3864" t="str">
        <f>VLOOKUP(MID(C3864,4,6),Datasæt_Analysesystemer!$B$2:$E$69,3,FALSE)</f>
        <v>Blå svømmekrabbe</v>
      </c>
      <c r="K3864" t="str">
        <f t="shared" si="7997"/>
        <v>EP</v>
      </c>
      <c r="L3864" s="7" t="str">
        <f t="shared" si="8009"/>
        <v>No Ct</v>
      </c>
      <c r="M3864" t="str">
        <f t="shared" si="7998"/>
        <v/>
      </c>
      <c r="N3864" t="str">
        <f t="shared" si="7999"/>
        <v/>
      </c>
      <c r="O3864" t="str">
        <f t="shared" si="8000"/>
        <v/>
      </c>
    </row>
    <row r="3865" spans="1:24" x14ac:dyDescent="0.25">
      <c r="A3865" t="s">
        <v>109</v>
      </c>
      <c r="B3865" t="s">
        <v>76</v>
      </c>
      <c r="C3865" t="s">
        <v>95</v>
      </c>
      <c r="D3865">
        <v>0.01</v>
      </c>
      <c r="E3865" t="s">
        <v>1275</v>
      </c>
      <c r="F3865" t="s">
        <v>1311</v>
      </c>
      <c r="G3865" t="str">
        <f t="shared" si="7994"/>
        <v>DL2022076</v>
      </c>
      <c r="H3865" t="str">
        <f t="shared" si="7995"/>
        <v>10</v>
      </c>
      <c r="I3865" t="str">
        <f t="shared" si="7996"/>
        <v>Blå svømmekrabbe_10_20221208_DL2022076_UNord</v>
      </c>
      <c r="J3865" t="str">
        <f>VLOOKUP(MID(C3865,4,6),Datasæt_Analysesystemer!$B$2:$E$69,3,FALSE)</f>
        <v>Blå svømmekrabbe</v>
      </c>
      <c r="K3865" t="str">
        <f t="shared" si="7997"/>
        <v>EP</v>
      </c>
      <c r="L3865" s="7" t="str">
        <f t="shared" si="8009"/>
        <v>No Ct</v>
      </c>
      <c r="M3865" t="str">
        <f t="shared" si="7998"/>
        <v/>
      </c>
      <c r="N3865" t="str">
        <f t="shared" si="7999"/>
        <v/>
      </c>
      <c r="O3865" t="str">
        <f t="shared" si="8000"/>
        <v/>
      </c>
    </row>
    <row r="3866" spans="1:24" x14ac:dyDescent="0.25">
      <c r="A3866" t="s">
        <v>46</v>
      </c>
      <c r="B3866" t="s">
        <v>23</v>
      </c>
      <c r="C3866" t="s">
        <v>47</v>
      </c>
      <c r="D3866">
        <v>0.01</v>
      </c>
      <c r="E3866" t="s">
        <v>1275</v>
      </c>
      <c r="F3866" t="s">
        <v>1311</v>
      </c>
      <c r="G3866" t="str">
        <f t="shared" si="7994"/>
        <v>DL2022076</v>
      </c>
      <c r="H3866" t="str">
        <f t="shared" si="7995"/>
        <v>11</v>
      </c>
      <c r="I3866" t="str">
        <f t="shared" si="7996"/>
        <v>Amerikansk ribbegople_11_20221208_DL2022076_UNord</v>
      </c>
      <c r="J3866" t="str">
        <f>VLOOKUP(MID(C3866,4,6),Datasæt_Analysesystemer!$B$2:$E$69,3,FALSE)</f>
        <v>Amerikansk ribbegople</v>
      </c>
      <c r="K3866" t="str">
        <f t="shared" si="7997"/>
        <v>PK</v>
      </c>
      <c r="L3866" s="7" t="str">
        <f t="shared" si="8009"/>
        <v>No Ct</v>
      </c>
      <c r="M3866">
        <f t="shared" si="7998"/>
        <v>0</v>
      </c>
      <c r="N3866">
        <f t="shared" si="7999"/>
        <v>0</v>
      </c>
      <c r="O3866">
        <f t="shared" si="8000"/>
        <v>0</v>
      </c>
      <c r="Q3866">
        <f t="shared" ref="Q3866" si="8018">IF(L3868="No Ct",0,L3868)</f>
        <v>0</v>
      </c>
      <c r="R3866">
        <f t="shared" ref="R3866" si="8019">IF(L3869="No Ct",0,L3869)</f>
        <v>0</v>
      </c>
      <c r="S3866" t="str">
        <f t="shared" ref="S3866" si="8020">IF(AND(M3866&gt;0,N3866=0),"Valid","Invalid")</f>
        <v>Invalid</v>
      </c>
      <c r="T3866" t="str">
        <f t="shared" ref="T3866" si="8021">IF(OR(Q3866&gt;1,R3866&gt;1),"Present","Absent")</f>
        <v>Absent</v>
      </c>
      <c r="U3866" t="str">
        <f t="shared" ref="U3866" si="8022">IF(OR(AND(Q3866&gt;1,Q3866&lt;41),AND(R3866&gt;1,R3866&lt;41)),"Ct&lt;41","Ct&gt;41")</f>
        <v>Ct&gt;41</v>
      </c>
      <c r="V3866" t="str">
        <f t="shared" ref="V3866" si="8023">J3866</f>
        <v>Amerikansk ribbegople</v>
      </c>
      <c r="W3866" t="str">
        <f t="shared" ref="W3866" si="8024">MID(F3866,10,9)</f>
        <v>DL2022076</v>
      </c>
      <c r="X3866" t="str">
        <f t="shared" ref="X3866" si="8025">W3866&amp;"_"&amp;V3866&amp;"_"&amp;S3866&amp;"_"&amp;T3866&amp;"_"&amp;U3866</f>
        <v>DL2022076_Amerikansk ribbegople_Invalid_Absent_Ct&gt;41</v>
      </c>
    </row>
    <row r="3867" spans="1:24" x14ac:dyDescent="0.25">
      <c r="A3867" t="s">
        <v>71</v>
      </c>
      <c r="B3867" t="s">
        <v>51</v>
      </c>
      <c r="C3867" t="s">
        <v>72</v>
      </c>
      <c r="D3867">
        <v>0.01</v>
      </c>
      <c r="E3867" t="s">
        <v>1275</v>
      </c>
      <c r="F3867" t="s">
        <v>1311</v>
      </c>
      <c r="G3867" t="str">
        <f t="shared" si="7994"/>
        <v>DL2022076</v>
      </c>
      <c r="H3867" t="str">
        <f t="shared" si="7995"/>
        <v>11</v>
      </c>
      <c r="I3867" t="str">
        <f t="shared" si="7996"/>
        <v>Amerikansk ribbegople_11_20221208_DL2022076_UNord</v>
      </c>
      <c r="J3867" t="str">
        <f>VLOOKUP(MID(C3867,4,6),Datasæt_Analysesystemer!$B$2:$E$69,3,FALSE)</f>
        <v>Amerikansk ribbegople</v>
      </c>
      <c r="K3867" t="str">
        <f t="shared" si="7997"/>
        <v>NK</v>
      </c>
      <c r="L3867" s="7" t="str">
        <f t="shared" si="8009"/>
        <v>No Ct</v>
      </c>
      <c r="M3867" t="str">
        <f t="shared" si="7998"/>
        <v/>
      </c>
      <c r="N3867" t="str">
        <f t="shared" si="7999"/>
        <v/>
      </c>
      <c r="O3867" t="str">
        <f t="shared" si="8000"/>
        <v/>
      </c>
    </row>
    <row r="3868" spans="1:24" x14ac:dyDescent="0.25">
      <c r="A3868" t="s">
        <v>96</v>
      </c>
      <c r="B3868" t="s">
        <v>76</v>
      </c>
      <c r="C3868" t="s">
        <v>97</v>
      </c>
      <c r="D3868">
        <v>0.01</v>
      </c>
      <c r="E3868" t="s">
        <v>1275</v>
      </c>
      <c r="F3868" t="s">
        <v>1311</v>
      </c>
      <c r="G3868" t="str">
        <f t="shared" si="7994"/>
        <v>DL2022076</v>
      </c>
      <c r="H3868" t="str">
        <f t="shared" si="7995"/>
        <v>11</v>
      </c>
      <c r="I3868" t="str">
        <f t="shared" si="7996"/>
        <v>Amerikansk ribbegople_11_20221208_DL2022076_UNord</v>
      </c>
      <c r="J3868" t="str">
        <f>VLOOKUP(MID(C3868,4,6),Datasæt_Analysesystemer!$B$2:$E$69,3,FALSE)</f>
        <v>Amerikansk ribbegople</v>
      </c>
      <c r="K3868" t="str">
        <f t="shared" si="7997"/>
        <v>EP</v>
      </c>
      <c r="L3868" s="7" t="str">
        <f t="shared" si="8009"/>
        <v>No Ct</v>
      </c>
      <c r="M3868" t="str">
        <f t="shared" si="7998"/>
        <v/>
      </c>
      <c r="N3868" t="str">
        <f t="shared" si="7999"/>
        <v/>
      </c>
      <c r="O3868" t="str">
        <f t="shared" si="8000"/>
        <v/>
      </c>
    </row>
    <row r="3869" spans="1:24" x14ac:dyDescent="0.25">
      <c r="A3869" t="s">
        <v>110</v>
      </c>
      <c r="B3869" t="s">
        <v>76</v>
      </c>
      <c r="C3869" t="s">
        <v>97</v>
      </c>
      <c r="D3869">
        <v>0.01</v>
      </c>
      <c r="E3869" t="s">
        <v>1275</v>
      </c>
      <c r="F3869" t="s">
        <v>1311</v>
      </c>
      <c r="G3869" t="str">
        <f t="shared" si="7994"/>
        <v>DL2022076</v>
      </c>
      <c r="H3869" t="str">
        <f t="shared" si="7995"/>
        <v>11</v>
      </c>
      <c r="I3869" t="str">
        <f t="shared" si="7996"/>
        <v>Amerikansk ribbegople_11_20221208_DL2022076_UNord</v>
      </c>
      <c r="J3869" t="str">
        <f>VLOOKUP(MID(C3869,4,6),Datasæt_Analysesystemer!$B$2:$E$69,3,FALSE)</f>
        <v>Amerikansk ribbegople</v>
      </c>
      <c r="K3869" t="str">
        <f t="shared" si="7997"/>
        <v>EP</v>
      </c>
      <c r="L3869" s="7" t="str">
        <f t="shared" si="8009"/>
        <v>No Ct</v>
      </c>
      <c r="M3869" t="str">
        <f t="shared" si="7998"/>
        <v/>
      </c>
      <c r="N3869" t="str">
        <f t="shared" si="7999"/>
        <v/>
      </c>
      <c r="O3869" t="str">
        <f t="shared" si="8000"/>
        <v/>
      </c>
    </row>
    <row r="3870" spans="1:24" x14ac:dyDescent="0.25">
      <c r="A3870" t="s">
        <v>48</v>
      </c>
      <c r="B3870" t="s">
        <v>23</v>
      </c>
      <c r="C3870" t="s">
        <v>49</v>
      </c>
      <c r="D3870">
        <v>0.01</v>
      </c>
      <c r="E3870" t="s">
        <v>1275</v>
      </c>
      <c r="F3870" t="s">
        <v>1311</v>
      </c>
      <c r="G3870" t="str">
        <f t="shared" si="7994"/>
        <v>DL2022076</v>
      </c>
      <c r="H3870" t="str">
        <f t="shared" si="7995"/>
        <v>12</v>
      </c>
      <c r="I3870" t="str">
        <f t="shared" si="7996"/>
        <v>Amerikansk ribbegople_12_20221208_DL2022076_UNord</v>
      </c>
      <c r="J3870" t="str">
        <f>VLOOKUP(MID(C3870,4,6),Datasæt_Analysesystemer!$B$2:$E$69,3,FALSE)</f>
        <v>Amerikansk ribbegople</v>
      </c>
      <c r="K3870" t="str">
        <f t="shared" si="7997"/>
        <v>PK</v>
      </c>
      <c r="L3870" s="7" t="str">
        <f t="shared" si="8009"/>
        <v>No Ct</v>
      </c>
      <c r="M3870">
        <f t="shared" si="7998"/>
        <v>0</v>
      </c>
      <c r="N3870">
        <f t="shared" si="7999"/>
        <v>0</v>
      </c>
      <c r="O3870">
        <f t="shared" si="8000"/>
        <v>0</v>
      </c>
      <c r="Q3870">
        <f t="shared" ref="Q3870" si="8026">IF(L3872="No Ct",0,L3872)</f>
        <v>0</v>
      </c>
      <c r="R3870">
        <f t="shared" ref="R3870" si="8027">IF(L3873="No Ct",0,L3873)</f>
        <v>0</v>
      </c>
      <c r="S3870" t="str">
        <f t="shared" ref="S3870" si="8028">IF(AND(M3870&gt;0,N3870=0),"Valid","Invalid")</f>
        <v>Invalid</v>
      </c>
      <c r="T3870" t="str">
        <f t="shared" ref="T3870" si="8029">IF(OR(Q3870&gt;1,R3870&gt;1),"Present","Absent")</f>
        <v>Absent</v>
      </c>
      <c r="U3870" t="str">
        <f t="shared" ref="U3870" si="8030">IF(OR(AND(Q3870&gt;1,Q3870&lt;41),AND(R3870&gt;1,R3870&lt;41)),"Ct&lt;41","Ct&gt;41")</f>
        <v>Ct&gt;41</v>
      </c>
      <c r="V3870" t="str">
        <f t="shared" ref="V3870" si="8031">J3870</f>
        <v>Amerikansk ribbegople</v>
      </c>
      <c r="W3870" t="str">
        <f t="shared" ref="W3870" si="8032">MID(F3870,10,9)</f>
        <v>DL2022076</v>
      </c>
      <c r="X3870" t="str">
        <f t="shared" ref="X3870" si="8033">W3870&amp;"_"&amp;V3870&amp;"_"&amp;S3870&amp;"_"&amp;T3870&amp;"_"&amp;U3870</f>
        <v>DL2022076_Amerikansk ribbegople_Invalid_Absent_Ct&gt;41</v>
      </c>
    </row>
    <row r="3871" spans="1:24" x14ac:dyDescent="0.25">
      <c r="A3871" t="s">
        <v>73</v>
      </c>
      <c r="B3871" t="s">
        <v>51</v>
      </c>
      <c r="C3871" t="s">
        <v>74</v>
      </c>
      <c r="D3871">
        <v>0.01</v>
      </c>
      <c r="E3871" t="s">
        <v>1275</v>
      </c>
      <c r="F3871" t="s">
        <v>1311</v>
      </c>
      <c r="G3871" t="str">
        <f t="shared" si="7994"/>
        <v>DL2022076</v>
      </c>
      <c r="H3871" t="str">
        <f t="shared" si="7995"/>
        <v>12</v>
      </c>
      <c r="I3871" t="str">
        <f t="shared" si="7996"/>
        <v>Amerikansk ribbegople_12_20221208_DL2022076_UNord</v>
      </c>
      <c r="J3871" t="str">
        <f>VLOOKUP(MID(C3871,4,6),Datasæt_Analysesystemer!$B$2:$E$69,3,FALSE)</f>
        <v>Amerikansk ribbegople</v>
      </c>
      <c r="K3871" t="str">
        <f t="shared" si="7997"/>
        <v>NK</v>
      </c>
      <c r="L3871" s="7" t="str">
        <f t="shared" si="8009"/>
        <v>No Ct</v>
      </c>
      <c r="M3871" t="str">
        <f t="shared" si="7998"/>
        <v/>
      </c>
      <c r="N3871" t="str">
        <f t="shared" si="7999"/>
        <v/>
      </c>
      <c r="O3871" t="str">
        <f t="shared" si="8000"/>
        <v/>
      </c>
    </row>
    <row r="3872" spans="1:24" x14ac:dyDescent="0.25">
      <c r="A3872" t="s">
        <v>98</v>
      </c>
      <c r="B3872" t="s">
        <v>76</v>
      </c>
      <c r="C3872" t="s">
        <v>99</v>
      </c>
      <c r="D3872">
        <v>0.01</v>
      </c>
      <c r="E3872" t="s">
        <v>1275</v>
      </c>
      <c r="F3872" t="s">
        <v>1311</v>
      </c>
      <c r="G3872" t="str">
        <f t="shared" si="7994"/>
        <v>DL2022076</v>
      </c>
      <c r="H3872" t="str">
        <f t="shared" si="7995"/>
        <v>12</v>
      </c>
      <c r="I3872" t="str">
        <f t="shared" si="7996"/>
        <v>Amerikansk ribbegople_12_20221208_DL2022076_UNord</v>
      </c>
      <c r="J3872" t="str">
        <f>VLOOKUP(MID(C3872,4,6),Datasæt_Analysesystemer!$B$2:$E$69,3,FALSE)</f>
        <v>Amerikansk ribbegople</v>
      </c>
      <c r="K3872" t="str">
        <f t="shared" si="7997"/>
        <v>EP</v>
      </c>
      <c r="L3872" s="7" t="str">
        <f t="shared" si="8009"/>
        <v>No Ct</v>
      </c>
      <c r="M3872" t="str">
        <f t="shared" si="7998"/>
        <v/>
      </c>
      <c r="N3872" t="str">
        <f t="shared" si="7999"/>
        <v/>
      </c>
      <c r="O3872" t="str">
        <f t="shared" si="8000"/>
        <v/>
      </c>
    </row>
    <row r="3873" spans="1:24" x14ac:dyDescent="0.25">
      <c r="A3873" t="s">
        <v>111</v>
      </c>
      <c r="B3873" t="s">
        <v>76</v>
      </c>
      <c r="C3873" t="s">
        <v>99</v>
      </c>
      <c r="D3873">
        <v>0.01</v>
      </c>
      <c r="E3873" t="s">
        <v>1275</v>
      </c>
      <c r="F3873" t="s">
        <v>1311</v>
      </c>
      <c r="G3873" t="str">
        <f t="shared" si="7994"/>
        <v>DL2022076</v>
      </c>
      <c r="H3873" t="str">
        <f t="shared" si="7995"/>
        <v>12</v>
      </c>
      <c r="I3873" t="str">
        <f t="shared" si="7996"/>
        <v>Amerikansk ribbegople_12_20221208_DL2022076_UNord</v>
      </c>
      <c r="J3873" t="str">
        <f>VLOOKUP(MID(C3873,4,6),Datasæt_Analysesystemer!$B$2:$E$69,3,FALSE)</f>
        <v>Amerikansk ribbegople</v>
      </c>
      <c r="K3873" t="str">
        <f t="shared" si="7997"/>
        <v>EP</v>
      </c>
      <c r="L3873" s="7" t="str">
        <f t="shared" si="8009"/>
        <v>No Ct</v>
      </c>
      <c r="M3873" t="str">
        <f t="shared" si="7998"/>
        <v/>
      </c>
      <c r="N3873" t="str">
        <f t="shared" si="7999"/>
        <v/>
      </c>
      <c r="O3873" t="str">
        <f t="shared" si="8000"/>
        <v/>
      </c>
    </row>
    <row r="3874" spans="1:24" x14ac:dyDescent="0.25">
      <c r="A3874" t="s">
        <v>172</v>
      </c>
      <c r="B3874" t="s">
        <v>23</v>
      </c>
      <c r="C3874" t="s">
        <v>173</v>
      </c>
      <c r="D3874">
        <v>0.01</v>
      </c>
      <c r="E3874">
        <v>26.9</v>
      </c>
      <c r="F3874" t="s">
        <v>1311</v>
      </c>
      <c r="G3874" t="str">
        <f t="shared" si="7994"/>
        <v>DL2022076</v>
      </c>
      <c r="H3874" t="str">
        <f t="shared" si="7995"/>
        <v>13</v>
      </c>
      <c r="I3874" t="str">
        <f t="shared" si="7996"/>
        <v>Penselklippekrabbe_13_20221208_DL2022076_UNord</v>
      </c>
      <c r="J3874" t="str">
        <f>VLOOKUP(MID(C3874,4,6),Datasæt_Analysesystemer!$B$2:$E$69,3,FALSE)</f>
        <v>Penselklippekrabbe</v>
      </c>
      <c r="K3874" t="str">
        <f t="shared" si="7997"/>
        <v>PK</v>
      </c>
      <c r="L3874" s="7">
        <f t="shared" si="8009"/>
        <v>26.9</v>
      </c>
      <c r="M3874">
        <f t="shared" si="7998"/>
        <v>26.9</v>
      </c>
      <c r="N3874">
        <f t="shared" si="7999"/>
        <v>0</v>
      </c>
      <c r="O3874">
        <f t="shared" si="8000"/>
        <v>0</v>
      </c>
      <c r="Q3874">
        <f t="shared" ref="Q3874" si="8034">IF(L3876="No Ct",0,L3876)</f>
        <v>0</v>
      </c>
      <c r="R3874">
        <f t="shared" ref="R3874" si="8035">IF(L3877="No Ct",0,L3877)</f>
        <v>0</v>
      </c>
      <c r="S3874" t="str">
        <f t="shared" ref="S3874" si="8036">IF(AND(M3874&gt;0,N3874=0),"Valid","Invalid")</f>
        <v>Valid</v>
      </c>
      <c r="T3874" t="str">
        <f t="shared" ref="T3874" si="8037">IF(OR(Q3874&gt;1,R3874&gt;1),"Present","Absent")</f>
        <v>Absent</v>
      </c>
      <c r="U3874" t="str">
        <f t="shared" ref="U3874" si="8038">IF(OR(AND(Q3874&gt;1,Q3874&lt;41),AND(R3874&gt;1,R3874&lt;41)),"Ct&lt;41","Ct&gt;41")</f>
        <v>Ct&gt;41</v>
      </c>
      <c r="V3874" t="str">
        <f t="shared" ref="V3874" si="8039">J3874</f>
        <v>Penselklippekrabbe</v>
      </c>
      <c r="W3874" t="str">
        <f t="shared" ref="W3874" si="8040">MID(F3874,10,9)</f>
        <v>DL2022076</v>
      </c>
      <c r="X3874" t="str">
        <f t="shared" ref="X3874" si="8041">W3874&amp;"_"&amp;V3874&amp;"_"&amp;S3874&amp;"_"&amp;T3874&amp;"_"&amp;U3874</f>
        <v>DL2022076_Penselklippekrabbe_Valid_Absent_Ct&gt;41</v>
      </c>
    </row>
    <row r="3875" spans="1:24" x14ac:dyDescent="0.25">
      <c r="A3875" t="s">
        <v>148</v>
      </c>
      <c r="B3875" t="s">
        <v>51</v>
      </c>
      <c r="C3875" t="s">
        <v>149</v>
      </c>
      <c r="D3875">
        <v>0.01</v>
      </c>
      <c r="E3875" t="s">
        <v>1275</v>
      </c>
      <c r="F3875" t="s">
        <v>1311</v>
      </c>
      <c r="G3875" t="str">
        <f t="shared" si="7994"/>
        <v>DL2022076</v>
      </c>
      <c r="H3875" t="str">
        <f t="shared" si="7995"/>
        <v>13</v>
      </c>
      <c r="I3875" t="str">
        <f t="shared" si="7996"/>
        <v>Penselklippekrabbe_13_20221208_DL2022076_UNord</v>
      </c>
      <c r="J3875" t="str">
        <f>VLOOKUP(MID(C3875,4,6),Datasæt_Analysesystemer!$B$2:$E$69,3,FALSE)</f>
        <v>Penselklippekrabbe</v>
      </c>
      <c r="K3875" t="str">
        <f t="shared" si="7997"/>
        <v>NK</v>
      </c>
      <c r="L3875" s="7" t="str">
        <f t="shared" si="8009"/>
        <v>No Ct</v>
      </c>
      <c r="M3875" t="str">
        <f t="shared" si="7998"/>
        <v/>
      </c>
      <c r="N3875" t="str">
        <f t="shared" si="7999"/>
        <v/>
      </c>
      <c r="O3875" t="str">
        <f t="shared" si="8000"/>
        <v/>
      </c>
    </row>
    <row r="3876" spans="1:24" x14ac:dyDescent="0.25">
      <c r="A3876" t="s">
        <v>112</v>
      </c>
      <c r="B3876" t="s">
        <v>76</v>
      </c>
      <c r="C3876" t="s">
        <v>113</v>
      </c>
      <c r="D3876">
        <v>0.01</v>
      </c>
      <c r="E3876" t="s">
        <v>1275</v>
      </c>
      <c r="F3876" t="s">
        <v>1311</v>
      </c>
      <c r="G3876" t="str">
        <f t="shared" si="7994"/>
        <v>DL2022076</v>
      </c>
      <c r="H3876" t="str">
        <f t="shared" si="7995"/>
        <v>13</v>
      </c>
      <c r="I3876" t="str">
        <f t="shared" si="7996"/>
        <v>Penselklippekrabbe_13_20221208_DL2022076_UNord</v>
      </c>
      <c r="J3876" t="str">
        <f>VLOOKUP(MID(C3876,4,6),Datasæt_Analysesystemer!$B$2:$E$69,3,FALSE)</f>
        <v>Penselklippekrabbe</v>
      </c>
      <c r="K3876" t="str">
        <f t="shared" si="7997"/>
        <v>EP</v>
      </c>
      <c r="L3876" s="7" t="str">
        <f t="shared" si="8009"/>
        <v>No Ct</v>
      </c>
      <c r="M3876" t="str">
        <f t="shared" si="7998"/>
        <v/>
      </c>
      <c r="N3876" t="str">
        <f t="shared" si="7999"/>
        <v/>
      </c>
      <c r="O3876" t="str">
        <f t="shared" si="8000"/>
        <v/>
      </c>
    </row>
    <row r="3877" spans="1:24" x14ac:dyDescent="0.25">
      <c r="A3877" t="s">
        <v>136</v>
      </c>
      <c r="B3877" t="s">
        <v>76</v>
      </c>
      <c r="C3877" t="s">
        <v>113</v>
      </c>
      <c r="D3877">
        <v>0.01</v>
      </c>
      <c r="E3877" t="s">
        <v>1275</v>
      </c>
      <c r="F3877" t="s">
        <v>1311</v>
      </c>
      <c r="G3877" t="str">
        <f t="shared" si="7994"/>
        <v>DL2022076</v>
      </c>
      <c r="H3877" t="str">
        <f t="shared" si="7995"/>
        <v>13</v>
      </c>
      <c r="I3877" t="str">
        <f t="shared" si="7996"/>
        <v>Penselklippekrabbe_13_20221208_DL2022076_UNord</v>
      </c>
      <c r="J3877" t="str">
        <f>VLOOKUP(MID(C3877,4,6),Datasæt_Analysesystemer!$B$2:$E$69,3,FALSE)</f>
        <v>Penselklippekrabbe</v>
      </c>
      <c r="K3877" t="str">
        <f t="shared" si="7997"/>
        <v>EP</v>
      </c>
      <c r="L3877" s="7" t="str">
        <f t="shared" si="8009"/>
        <v>No Ct</v>
      </c>
      <c r="M3877" t="str">
        <f t="shared" si="7998"/>
        <v/>
      </c>
      <c r="N3877" t="str">
        <f t="shared" si="7999"/>
        <v/>
      </c>
      <c r="O3877" t="str">
        <f t="shared" si="8000"/>
        <v/>
      </c>
    </row>
    <row r="3878" spans="1:24" x14ac:dyDescent="0.25">
      <c r="A3878" t="s">
        <v>174</v>
      </c>
      <c r="B3878" t="s">
        <v>23</v>
      </c>
      <c r="C3878" t="s">
        <v>175</v>
      </c>
      <c r="D3878">
        <v>0.01</v>
      </c>
      <c r="E3878">
        <v>26.88</v>
      </c>
      <c r="F3878" t="s">
        <v>1311</v>
      </c>
      <c r="G3878" t="str">
        <f t="shared" si="7994"/>
        <v>DL2022076</v>
      </c>
      <c r="H3878" t="str">
        <f t="shared" si="7995"/>
        <v>14</v>
      </c>
      <c r="I3878" t="str">
        <f t="shared" si="7996"/>
        <v>Penselklippekrabbe_14_20221208_DL2022076_UNord</v>
      </c>
      <c r="J3878" t="str">
        <f>VLOOKUP(MID(C3878,4,6),Datasæt_Analysesystemer!$B$2:$E$69,3,FALSE)</f>
        <v>Penselklippekrabbe</v>
      </c>
      <c r="K3878" t="str">
        <f t="shared" si="7997"/>
        <v>PK</v>
      </c>
      <c r="L3878" s="7">
        <f t="shared" si="8009"/>
        <v>26.88</v>
      </c>
      <c r="M3878">
        <f t="shared" si="7998"/>
        <v>26.88</v>
      </c>
      <c r="N3878">
        <f t="shared" si="7999"/>
        <v>0</v>
      </c>
      <c r="O3878">
        <f t="shared" si="8000"/>
        <v>0</v>
      </c>
      <c r="Q3878">
        <f t="shared" ref="Q3878" si="8042">IF(L3880="No Ct",0,L3880)</f>
        <v>0</v>
      </c>
      <c r="R3878">
        <f t="shared" ref="R3878" si="8043">IF(L3881="No Ct",0,L3881)</f>
        <v>0</v>
      </c>
      <c r="S3878" t="str">
        <f t="shared" ref="S3878" si="8044">IF(AND(M3878&gt;0,N3878=0),"Valid","Invalid")</f>
        <v>Valid</v>
      </c>
      <c r="T3878" t="str">
        <f t="shared" ref="T3878" si="8045">IF(OR(Q3878&gt;1,R3878&gt;1),"Present","Absent")</f>
        <v>Absent</v>
      </c>
      <c r="U3878" t="str">
        <f t="shared" ref="U3878" si="8046">IF(OR(AND(Q3878&gt;1,Q3878&lt;41),AND(R3878&gt;1,R3878&lt;41)),"Ct&lt;41","Ct&gt;41")</f>
        <v>Ct&gt;41</v>
      </c>
      <c r="V3878" t="str">
        <f t="shared" ref="V3878" si="8047">J3878</f>
        <v>Penselklippekrabbe</v>
      </c>
      <c r="W3878" t="str">
        <f t="shared" ref="W3878" si="8048">MID(F3878,10,9)</f>
        <v>DL2022076</v>
      </c>
      <c r="X3878" t="str">
        <f t="shared" ref="X3878" si="8049">W3878&amp;"_"&amp;V3878&amp;"_"&amp;S3878&amp;"_"&amp;T3878&amp;"_"&amp;U3878</f>
        <v>DL2022076_Penselklippekrabbe_Valid_Absent_Ct&gt;41</v>
      </c>
    </row>
    <row r="3879" spans="1:24" x14ac:dyDescent="0.25">
      <c r="A3879" t="s">
        <v>150</v>
      </c>
      <c r="B3879" t="s">
        <v>51</v>
      </c>
      <c r="C3879" t="s">
        <v>151</v>
      </c>
      <c r="D3879">
        <v>0.01</v>
      </c>
      <c r="E3879" t="s">
        <v>1275</v>
      </c>
      <c r="F3879" t="s">
        <v>1311</v>
      </c>
      <c r="G3879" t="str">
        <f t="shared" si="7994"/>
        <v>DL2022076</v>
      </c>
      <c r="H3879" t="str">
        <f t="shared" si="7995"/>
        <v>14</v>
      </c>
      <c r="I3879" t="str">
        <f t="shared" si="7996"/>
        <v>Penselklippekrabbe_14_20221208_DL2022076_UNord</v>
      </c>
      <c r="J3879" t="str">
        <f>VLOOKUP(MID(C3879,4,6),Datasæt_Analysesystemer!$B$2:$E$69,3,FALSE)</f>
        <v>Penselklippekrabbe</v>
      </c>
      <c r="K3879" t="str">
        <f t="shared" si="7997"/>
        <v>NK</v>
      </c>
      <c r="L3879" s="7" t="str">
        <f t="shared" si="8009"/>
        <v>No Ct</v>
      </c>
      <c r="M3879" t="str">
        <f t="shared" si="7998"/>
        <v/>
      </c>
      <c r="N3879" t="str">
        <f t="shared" si="7999"/>
        <v/>
      </c>
      <c r="O3879" t="str">
        <f t="shared" si="8000"/>
        <v/>
      </c>
    </row>
    <row r="3880" spans="1:24" x14ac:dyDescent="0.25">
      <c r="A3880" t="s">
        <v>114</v>
      </c>
      <c r="B3880" t="s">
        <v>76</v>
      </c>
      <c r="C3880" t="s">
        <v>115</v>
      </c>
      <c r="D3880">
        <v>0.01</v>
      </c>
      <c r="E3880" t="s">
        <v>1275</v>
      </c>
      <c r="F3880" t="s">
        <v>1311</v>
      </c>
      <c r="G3880" t="str">
        <f t="shared" si="7994"/>
        <v>DL2022076</v>
      </c>
      <c r="H3880" t="str">
        <f t="shared" si="7995"/>
        <v>14</v>
      </c>
      <c r="I3880" t="str">
        <f t="shared" si="7996"/>
        <v>Penselklippekrabbe_14_20221208_DL2022076_UNord</v>
      </c>
      <c r="J3880" t="str">
        <f>VLOOKUP(MID(C3880,4,6),Datasæt_Analysesystemer!$B$2:$E$69,3,FALSE)</f>
        <v>Penselklippekrabbe</v>
      </c>
      <c r="K3880" t="str">
        <f t="shared" si="7997"/>
        <v>EP</v>
      </c>
      <c r="L3880" s="7" t="str">
        <f t="shared" si="8009"/>
        <v>No Ct</v>
      </c>
      <c r="M3880" t="str">
        <f t="shared" si="7998"/>
        <v/>
      </c>
      <c r="N3880" t="str">
        <f t="shared" si="7999"/>
        <v/>
      </c>
      <c r="O3880" t="str">
        <f t="shared" si="8000"/>
        <v/>
      </c>
    </row>
    <row r="3881" spans="1:24" x14ac:dyDescent="0.25">
      <c r="A3881" t="s">
        <v>137</v>
      </c>
      <c r="B3881" t="s">
        <v>76</v>
      </c>
      <c r="C3881" t="s">
        <v>115</v>
      </c>
      <c r="D3881">
        <v>0.01</v>
      </c>
      <c r="E3881" t="s">
        <v>1275</v>
      </c>
      <c r="F3881" t="s">
        <v>1311</v>
      </c>
      <c r="G3881" t="str">
        <f t="shared" si="7994"/>
        <v>DL2022076</v>
      </c>
      <c r="H3881" t="str">
        <f t="shared" si="7995"/>
        <v>14</v>
      </c>
      <c r="I3881" t="str">
        <f t="shared" si="7996"/>
        <v>Penselklippekrabbe_14_20221208_DL2022076_UNord</v>
      </c>
      <c r="J3881" t="str">
        <f>VLOOKUP(MID(C3881,4,6),Datasæt_Analysesystemer!$B$2:$E$69,3,FALSE)</f>
        <v>Penselklippekrabbe</v>
      </c>
      <c r="K3881" t="str">
        <f t="shared" si="7997"/>
        <v>EP</v>
      </c>
      <c r="L3881" s="7" t="str">
        <f t="shared" si="8009"/>
        <v>No Ct</v>
      </c>
      <c r="M3881" t="str">
        <f t="shared" si="7998"/>
        <v/>
      </c>
      <c r="N3881" t="str">
        <f t="shared" si="7999"/>
        <v/>
      </c>
      <c r="O3881" t="str">
        <f t="shared" si="8000"/>
        <v/>
      </c>
    </row>
    <row r="3882" spans="1:24" x14ac:dyDescent="0.25">
      <c r="A3882" t="s">
        <v>176</v>
      </c>
      <c r="B3882" t="s">
        <v>23</v>
      </c>
      <c r="C3882" t="s">
        <v>177</v>
      </c>
      <c r="D3882">
        <v>0.01</v>
      </c>
      <c r="E3882">
        <v>29.91</v>
      </c>
      <c r="F3882" t="s">
        <v>1311</v>
      </c>
      <c r="G3882" t="str">
        <f t="shared" si="7994"/>
        <v>DL2022076</v>
      </c>
      <c r="H3882" t="str">
        <f t="shared" si="7995"/>
        <v>15</v>
      </c>
      <c r="I3882" t="str">
        <f t="shared" si="7996"/>
        <v>Furealge, ostenfeldii_15_20221208_DL2022076_UNord</v>
      </c>
      <c r="J3882" t="str">
        <f>VLOOKUP(MID(C3882,4,6),Datasæt_Analysesystemer!$B$2:$E$69,3,FALSE)</f>
        <v>Furealge, ostenfeldii</v>
      </c>
      <c r="K3882" t="str">
        <f t="shared" si="7997"/>
        <v>PK</v>
      </c>
      <c r="L3882" s="7">
        <f t="shared" si="8009"/>
        <v>29.91</v>
      </c>
      <c r="M3882">
        <f t="shared" si="7998"/>
        <v>29.91</v>
      </c>
      <c r="N3882">
        <f t="shared" si="7999"/>
        <v>0</v>
      </c>
      <c r="O3882">
        <f t="shared" si="8000"/>
        <v>39.25</v>
      </c>
      <c r="Q3882">
        <f t="shared" ref="Q3882" si="8050">IF(L3884="No Ct",0,L3884)</f>
        <v>39.25</v>
      </c>
      <c r="R3882">
        <f t="shared" ref="R3882" si="8051">IF(L3885="No Ct",0,L3885)</f>
        <v>0</v>
      </c>
      <c r="S3882" t="str">
        <f t="shared" ref="S3882" si="8052">IF(AND(M3882&gt;0,N3882=0),"Valid","Invalid")</f>
        <v>Valid</v>
      </c>
      <c r="T3882" t="str">
        <f t="shared" ref="T3882" si="8053">IF(OR(Q3882&gt;1,R3882&gt;1),"Present","Absent")</f>
        <v>Present</v>
      </c>
      <c r="U3882" t="str">
        <f t="shared" ref="U3882" si="8054">IF(OR(AND(Q3882&gt;1,Q3882&lt;41),AND(R3882&gt;1,R3882&lt;41)),"Ct&lt;41","Ct&gt;41")</f>
        <v>Ct&lt;41</v>
      </c>
      <c r="V3882" t="str">
        <f t="shared" ref="V3882" si="8055">J3882</f>
        <v>Furealge, ostenfeldii</v>
      </c>
      <c r="W3882" t="str">
        <f t="shared" ref="W3882" si="8056">MID(F3882,10,9)</f>
        <v>DL2022076</v>
      </c>
      <c r="X3882" t="str">
        <f t="shared" ref="X3882" si="8057">W3882&amp;"_"&amp;V3882&amp;"_"&amp;S3882&amp;"_"&amp;T3882&amp;"_"&amp;U3882</f>
        <v>DL2022076_Furealge, ostenfeldii_Valid_Present_Ct&lt;41</v>
      </c>
    </row>
    <row r="3883" spans="1:24" x14ac:dyDescent="0.25">
      <c r="A3883" t="s">
        <v>152</v>
      </c>
      <c r="B3883" t="s">
        <v>51</v>
      </c>
      <c r="C3883" t="s">
        <v>153</v>
      </c>
      <c r="D3883">
        <v>0.01</v>
      </c>
      <c r="E3883" t="s">
        <v>1275</v>
      </c>
      <c r="F3883" t="s">
        <v>1311</v>
      </c>
      <c r="G3883" t="str">
        <f t="shared" si="7994"/>
        <v>DL2022076</v>
      </c>
      <c r="H3883" t="str">
        <f t="shared" si="7995"/>
        <v>15</v>
      </c>
      <c r="I3883" t="str">
        <f t="shared" si="7996"/>
        <v>Furealge, ostenfeldii_15_20221208_DL2022076_UNord</v>
      </c>
      <c r="J3883" t="str">
        <f>VLOOKUP(MID(C3883,4,6),Datasæt_Analysesystemer!$B$2:$E$69,3,FALSE)</f>
        <v>Furealge, ostenfeldii</v>
      </c>
      <c r="K3883" t="str">
        <f t="shared" si="7997"/>
        <v>NK</v>
      </c>
      <c r="L3883" s="7" t="str">
        <f t="shared" si="8009"/>
        <v>No Ct</v>
      </c>
      <c r="M3883" t="str">
        <f t="shared" si="7998"/>
        <v/>
      </c>
      <c r="N3883" t="str">
        <f t="shared" si="7999"/>
        <v/>
      </c>
      <c r="O3883" t="str">
        <f t="shared" si="8000"/>
        <v/>
      </c>
    </row>
    <row r="3884" spans="1:24" x14ac:dyDescent="0.25">
      <c r="A3884" t="s">
        <v>116</v>
      </c>
      <c r="B3884" t="s">
        <v>76</v>
      </c>
      <c r="C3884" t="s">
        <v>117</v>
      </c>
      <c r="D3884">
        <v>0.01</v>
      </c>
      <c r="E3884">
        <v>39.25</v>
      </c>
      <c r="F3884" t="s">
        <v>1311</v>
      </c>
      <c r="G3884" t="str">
        <f t="shared" si="7994"/>
        <v>DL2022076</v>
      </c>
      <c r="H3884" t="str">
        <f t="shared" si="7995"/>
        <v>15</v>
      </c>
      <c r="I3884" t="str">
        <f t="shared" si="7996"/>
        <v>Furealge, ostenfeldii_15_20221208_DL2022076_UNord</v>
      </c>
      <c r="J3884" t="str">
        <f>VLOOKUP(MID(C3884,4,6),Datasæt_Analysesystemer!$B$2:$E$69,3,FALSE)</f>
        <v>Furealge, ostenfeldii</v>
      </c>
      <c r="K3884" t="str">
        <f t="shared" si="7997"/>
        <v>EP</v>
      </c>
      <c r="L3884" s="7">
        <f t="shared" si="8009"/>
        <v>39.25</v>
      </c>
      <c r="M3884" t="str">
        <f t="shared" si="7998"/>
        <v/>
      </c>
      <c r="N3884" t="str">
        <f t="shared" si="7999"/>
        <v/>
      </c>
      <c r="O3884" t="str">
        <f t="shared" si="8000"/>
        <v/>
      </c>
    </row>
    <row r="3885" spans="1:24" x14ac:dyDescent="0.25">
      <c r="A3885" t="s">
        <v>138</v>
      </c>
      <c r="B3885" t="s">
        <v>76</v>
      </c>
      <c r="C3885" t="s">
        <v>117</v>
      </c>
      <c r="D3885">
        <v>0.01</v>
      </c>
      <c r="E3885" t="s">
        <v>1275</v>
      </c>
      <c r="F3885" t="s">
        <v>1311</v>
      </c>
      <c r="G3885" t="str">
        <f t="shared" si="7994"/>
        <v>DL2022076</v>
      </c>
      <c r="H3885" t="str">
        <f t="shared" si="7995"/>
        <v>15</v>
      </c>
      <c r="I3885" t="str">
        <f t="shared" si="7996"/>
        <v>Furealge, ostenfeldii_15_20221208_DL2022076_UNord</v>
      </c>
      <c r="J3885" t="str">
        <f>VLOOKUP(MID(C3885,4,6),Datasæt_Analysesystemer!$B$2:$E$69,3,FALSE)</f>
        <v>Furealge, ostenfeldii</v>
      </c>
      <c r="K3885" t="str">
        <f t="shared" si="7997"/>
        <v>EP</v>
      </c>
      <c r="L3885" s="7" t="str">
        <f t="shared" si="8009"/>
        <v>No Ct</v>
      </c>
      <c r="M3885" t="str">
        <f t="shared" si="7998"/>
        <v/>
      </c>
      <c r="N3885" t="str">
        <f t="shared" si="7999"/>
        <v/>
      </c>
      <c r="O3885" t="str">
        <f t="shared" si="8000"/>
        <v/>
      </c>
    </row>
    <row r="3886" spans="1:24" x14ac:dyDescent="0.25">
      <c r="A3886" t="s">
        <v>178</v>
      </c>
      <c r="B3886" t="s">
        <v>23</v>
      </c>
      <c r="C3886" t="s">
        <v>179</v>
      </c>
      <c r="D3886">
        <v>0.01</v>
      </c>
      <c r="E3886">
        <v>29.68</v>
      </c>
      <c r="F3886" t="s">
        <v>1311</v>
      </c>
      <c r="G3886" t="str">
        <f t="shared" si="7994"/>
        <v>DL2022076</v>
      </c>
      <c r="H3886" t="str">
        <f t="shared" si="7995"/>
        <v>16</v>
      </c>
      <c r="I3886" t="str">
        <f t="shared" si="7996"/>
        <v>Furealge, ostenfeldii_16_20221208_DL2022076_UNord</v>
      </c>
      <c r="J3886" t="str">
        <f>VLOOKUP(MID(C3886,4,6),Datasæt_Analysesystemer!$B$2:$E$69,3,FALSE)</f>
        <v>Furealge, ostenfeldii</v>
      </c>
      <c r="K3886" t="str">
        <f t="shared" si="7997"/>
        <v>PK</v>
      </c>
      <c r="L3886" s="7">
        <f t="shared" si="8009"/>
        <v>29.68</v>
      </c>
      <c r="M3886">
        <f t="shared" si="7998"/>
        <v>29.68</v>
      </c>
      <c r="N3886">
        <f t="shared" si="7999"/>
        <v>0</v>
      </c>
      <c r="O3886">
        <f t="shared" si="8000"/>
        <v>0</v>
      </c>
      <c r="Q3886">
        <f t="shared" ref="Q3886" si="8058">IF(L3888="No Ct",0,L3888)</f>
        <v>0</v>
      </c>
      <c r="R3886">
        <f t="shared" ref="R3886" si="8059">IF(L3889="No Ct",0,L3889)</f>
        <v>0</v>
      </c>
      <c r="S3886" t="str">
        <f t="shared" ref="S3886" si="8060">IF(AND(M3886&gt;0,N3886=0),"Valid","Invalid")</f>
        <v>Valid</v>
      </c>
      <c r="T3886" t="str">
        <f t="shared" ref="T3886" si="8061">IF(OR(Q3886&gt;1,R3886&gt;1),"Present","Absent")</f>
        <v>Absent</v>
      </c>
      <c r="U3886" t="str">
        <f t="shared" ref="U3886" si="8062">IF(OR(AND(Q3886&gt;1,Q3886&lt;41),AND(R3886&gt;1,R3886&lt;41)),"Ct&lt;41","Ct&gt;41")</f>
        <v>Ct&gt;41</v>
      </c>
      <c r="V3886" t="str">
        <f t="shared" ref="V3886" si="8063">J3886</f>
        <v>Furealge, ostenfeldii</v>
      </c>
      <c r="W3886" t="str">
        <f t="shared" ref="W3886" si="8064">MID(F3886,10,9)</f>
        <v>DL2022076</v>
      </c>
      <c r="X3886" t="str">
        <f t="shared" ref="X3886" si="8065">W3886&amp;"_"&amp;V3886&amp;"_"&amp;S3886&amp;"_"&amp;T3886&amp;"_"&amp;U3886</f>
        <v>DL2022076_Furealge, ostenfeldii_Valid_Absent_Ct&gt;41</v>
      </c>
    </row>
    <row r="3887" spans="1:24" x14ac:dyDescent="0.25">
      <c r="A3887" t="s">
        <v>154</v>
      </c>
      <c r="B3887" t="s">
        <v>51</v>
      </c>
      <c r="C3887" t="s">
        <v>155</v>
      </c>
      <c r="D3887">
        <v>0.01</v>
      </c>
      <c r="E3887" t="s">
        <v>1275</v>
      </c>
      <c r="F3887" t="s">
        <v>1311</v>
      </c>
      <c r="G3887" t="str">
        <f t="shared" si="7994"/>
        <v>DL2022076</v>
      </c>
      <c r="H3887" t="str">
        <f t="shared" si="7995"/>
        <v>16</v>
      </c>
      <c r="I3887" t="str">
        <f t="shared" si="7996"/>
        <v>Furealge, ostenfeldii_16_20221208_DL2022076_UNord</v>
      </c>
      <c r="J3887" t="str">
        <f>VLOOKUP(MID(C3887,4,6),Datasæt_Analysesystemer!$B$2:$E$69,3,FALSE)</f>
        <v>Furealge, ostenfeldii</v>
      </c>
      <c r="K3887" t="str">
        <f t="shared" si="7997"/>
        <v>NK</v>
      </c>
      <c r="L3887" s="7" t="str">
        <f t="shared" si="8009"/>
        <v>No Ct</v>
      </c>
      <c r="M3887" t="str">
        <f t="shared" si="7998"/>
        <v/>
      </c>
      <c r="N3887" t="str">
        <f t="shared" si="7999"/>
        <v/>
      </c>
      <c r="O3887" t="str">
        <f t="shared" si="8000"/>
        <v/>
      </c>
    </row>
    <row r="3888" spans="1:24" x14ac:dyDescent="0.25">
      <c r="A3888" t="s">
        <v>118</v>
      </c>
      <c r="B3888" t="s">
        <v>76</v>
      </c>
      <c r="C3888" t="s">
        <v>119</v>
      </c>
      <c r="D3888">
        <v>0.01</v>
      </c>
      <c r="E3888" t="s">
        <v>1275</v>
      </c>
      <c r="F3888" t="s">
        <v>1311</v>
      </c>
      <c r="G3888" t="str">
        <f t="shared" si="7994"/>
        <v>DL2022076</v>
      </c>
      <c r="H3888" t="str">
        <f t="shared" si="7995"/>
        <v>16</v>
      </c>
      <c r="I3888" t="str">
        <f t="shared" si="7996"/>
        <v>Furealge, ostenfeldii_16_20221208_DL2022076_UNord</v>
      </c>
      <c r="J3888" t="str">
        <f>VLOOKUP(MID(C3888,4,6),Datasæt_Analysesystemer!$B$2:$E$69,3,FALSE)</f>
        <v>Furealge, ostenfeldii</v>
      </c>
      <c r="K3888" t="str">
        <f t="shared" si="7997"/>
        <v>EP</v>
      </c>
      <c r="L3888" s="7" t="str">
        <f t="shared" si="8009"/>
        <v>No Ct</v>
      </c>
      <c r="M3888" t="str">
        <f t="shared" si="7998"/>
        <v/>
      </c>
      <c r="N3888" t="str">
        <f t="shared" si="7999"/>
        <v/>
      </c>
      <c r="O3888" t="str">
        <f t="shared" si="8000"/>
        <v/>
      </c>
    </row>
    <row r="3889" spans="1:24" x14ac:dyDescent="0.25">
      <c r="A3889" t="s">
        <v>139</v>
      </c>
      <c r="B3889" t="s">
        <v>76</v>
      </c>
      <c r="C3889" t="s">
        <v>119</v>
      </c>
      <c r="D3889">
        <v>0.01</v>
      </c>
      <c r="E3889" t="s">
        <v>1275</v>
      </c>
      <c r="F3889" t="s">
        <v>1311</v>
      </c>
      <c r="G3889" t="str">
        <f t="shared" si="7994"/>
        <v>DL2022076</v>
      </c>
      <c r="H3889" t="str">
        <f t="shared" si="7995"/>
        <v>16</v>
      </c>
      <c r="I3889" t="str">
        <f t="shared" si="7996"/>
        <v>Furealge, ostenfeldii_16_20221208_DL2022076_UNord</v>
      </c>
      <c r="J3889" t="str">
        <f>VLOOKUP(MID(C3889,4,6),Datasæt_Analysesystemer!$B$2:$E$69,3,FALSE)</f>
        <v>Furealge, ostenfeldii</v>
      </c>
      <c r="K3889" t="str">
        <f t="shared" si="7997"/>
        <v>EP</v>
      </c>
      <c r="L3889" s="7" t="str">
        <f t="shared" si="8009"/>
        <v>No Ct</v>
      </c>
      <c r="M3889" t="str">
        <f t="shared" si="7998"/>
        <v/>
      </c>
      <c r="N3889" t="str">
        <f t="shared" si="7999"/>
        <v/>
      </c>
      <c r="O3889" t="str">
        <f t="shared" si="8000"/>
        <v/>
      </c>
    </row>
    <row r="3890" spans="1:24" x14ac:dyDescent="0.25">
      <c r="A3890" t="s">
        <v>180</v>
      </c>
      <c r="B3890" t="s">
        <v>23</v>
      </c>
      <c r="C3890" t="s">
        <v>1270</v>
      </c>
      <c r="D3890">
        <v>0.01</v>
      </c>
      <c r="E3890">
        <v>18.059999999999999</v>
      </c>
      <c r="F3890" t="s">
        <v>1311</v>
      </c>
      <c r="G3890" t="str">
        <f t="shared" si="7994"/>
        <v>DL2022076</v>
      </c>
      <c r="H3890" t="str">
        <f t="shared" si="7995"/>
        <v>17</v>
      </c>
      <c r="I3890" t="str">
        <f t="shared" si="7996"/>
        <v>Stilkalge, parvum_17_20221208_DL2022076_UNord</v>
      </c>
      <c r="J3890" t="str">
        <f>VLOOKUP(MID(C3890,4,6),Datasæt_Analysesystemer!$B$2:$E$69,3,FALSE)</f>
        <v>Stilkalge, parvum</v>
      </c>
      <c r="K3890" t="str">
        <f t="shared" si="7997"/>
        <v>PK</v>
      </c>
      <c r="L3890" s="7">
        <f t="shared" si="8009"/>
        <v>18.059999999999999</v>
      </c>
      <c r="M3890">
        <f t="shared" si="7998"/>
        <v>18.059999999999999</v>
      </c>
      <c r="N3890">
        <f t="shared" si="7999"/>
        <v>0</v>
      </c>
      <c r="O3890">
        <f t="shared" si="8000"/>
        <v>37.18</v>
      </c>
      <c r="Q3890">
        <f t="shared" ref="Q3890" si="8066">IF(L3892="No Ct",0,L3892)</f>
        <v>0</v>
      </c>
      <c r="R3890">
        <f t="shared" ref="R3890" si="8067">IF(L3893="No Ct",0,L3893)</f>
        <v>37.18</v>
      </c>
      <c r="S3890" t="str">
        <f t="shared" ref="S3890" si="8068">IF(AND(M3890&gt;0,N3890=0),"Valid","Invalid")</f>
        <v>Valid</v>
      </c>
      <c r="T3890" t="str">
        <f t="shared" ref="T3890" si="8069">IF(OR(Q3890&gt;1,R3890&gt;1),"Present","Absent")</f>
        <v>Present</v>
      </c>
      <c r="U3890" t="str">
        <f t="shared" ref="U3890" si="8070">IF(OR(AND(Q3890&gt;1,Q3890&lt;41),AND(R3890&gt;1,R3890&lt;41)),"Ct&lt;41","Ct&gt;41")</f>
        <v>Ct&lt;41</v>
      </c>
      <c r="V3890" t="str">
        <f t="shared" ref="V3890" si="8071">J3890</f>
        <v>Stilkalge, parvum</v>
      </c>
      <c r="W3890" t="str">
        <f t="shared" ref="W3890" si="8072">MID(F3890,10,9)</f>
        <v>DL2022076</v>
      </c>
      <c r="X3890" t="str">
        <f t="shared" ref="X3890" si="8073">W3890&amp;"_"&amp;V3890&amp;"_"&amp;S3890&amp;"_"&amp;T3890&amp;"_"&amp;U3890</f>
        <v>DL2022076_Stilkalge, parvum_Valid_Present_Ct&lt;41</v>
      </c>
    </row>
    <row r="3891" spans="1:24" x14ac:dyDescent="0.25">
      <c r="A3891" t="s">
        <v>156</v>
      </c>
      <c r="B3891" t="s">
        <v>51</v>
      </c>
      <c r="C3891" t="s">
        <v>1268</v>
      </c>
      <c r="D3891">
        <v>0.01</v>
      </c>
      <c r="E3891" t="s">
        <v>1275</v>
      </c>
      <c r="F3891" t="s">
        <v>1311</v>
      </c>
      <c r="G3891" t="str">
        <f t="shared" si="7994"/>
        <v>DL2022076</v>
      </c>
      <c r="H3891" t="str">
        <f t="shared" si="7995"/>
        <v>17</v>
      </c>
      <c r="I3891" t="str">
        <f t="shared" si="7996"/>
        <v>Stilkalge, parvum_17_20221208_DL2022076_UNord</v>
      </c>
      <c r="J3891" t="str">
        <f>VLOOKUP(MID(C3891,4,6),Datasæt_Analysesystemer!$B$2:$E$69,3,FALSE)</f>
        <v>Stilkalge, parvum</v>
      </c>
      <c r="K3891" t="str">
        <f t="shared" si="7997"/>
        <v>NK</v>
      </c>
      <c r="L3891" s="7" t="str">
        <f t="shared" si="8009"/>
        <v>No Ct</v>
      </c>
      <c r="M3891" t="str">
        <f t="shared" si="7998"/>
        <v/>
      </c>
      <c r="N3891" t="str">
        <f t="shared" si="7999"/>
        <v/>
      </c>
      <c r="O3891" t="str">
        <f t="shared" si="8000"/>
        <v/>
      </c>
    </row>
    <row r="3892" spans="1:24" x14ac:dyDescent="0.25">
      <c r="A3892" t="s">
        <v>120</v>
      </c>
      <c r="B3892" t="s">
        <v>76</v>
      </c>
      <c r="C3892" t="s">
        <v>1266</v>
      </c>
      <c r="D3892">
        <v>0.01</v>
      </c>
      <c r="E3892" t="s">
        <v>1275</v>
      </c>
      <c r="F3892" t="s">
        <v>1311</v>
      </c>
      <c r="G3892" t="str">
        <f t="shared" si="7994"/>
        <v>DL2022076</v>
      </c>
      <c r="H3892" t="str">
        <f t="shared" si="7995"/>
        <v>17</v>
      </c>
      <c r="I3892" t="str">
        <f t="shared" si="7996"/>
        <v>Stilkalge, parvum_17_20221208_DL2022076_UNord</v>
      </c>
      <c r="J3892" t="str">
        <f>VLOOKUP(MID(C3892,4,6),Datasæt_Analysesystemer!$B$2:$E$69,3,FALSE)</f>
        <v>Stilkalge, parvum</v>
      </c>
      <c r="K3892" t="str">
        <f t="shared" si="7997"/>
        <v>EP</v>
      </c>
      <c r="L3892" s="7" t="str">
        <f t="shared" si="8009"/>
        <v>No Ct</v>
      </c>
      <c r="M3892" t="str">
        <f t="shared" si="7998"/>
        <v/>
      </c>
      <c r="N3892" t="str">
        <f t="shared" si="7999"/>
        <v/>
      </c>
      <c r="O3892" t="str">
        <f t="shared" si="8000"/>
        <v/>
      </c>
    </row>
    <row r="3893" spans="1:24" x14ac:dyDescent="0.25">
      <c r="A3893" t="s">
        <v>140</v>
      </c>
      <c r="B3893" t="s">
        <v>76</v>
      </c>
      <c r="C3893" t="s">
        <v>1266</v>
      </c>
      <c r="D3893">
        <v>0.01</v>
      </c>
      <c r="E3893">
        <v>37.18</v>
      </c>
      <c r="F3893" t="s">
        <v>1311</v>
      </c>
      <c r="G3893" t="str">
        <f t="shared" si="7994"/>
        <v>DL2022076</v>
      </c>
      <c r="H3893" t="str">
        <f t="shared" si="7995"/>
        <v>17</v>
      </c>
      <c r="I3893" t="str">
        <f t="shared" si="7996"/>
        <v>Stilkalge, parvum_17_20221208_DL2022076_UNord</v>
      </c>
      <c r="J3893" t="str">
        <f>VLOOKUP(MID(C3893,4,6),Datasæt_Analysesystemer!$B$2:$E$69,3,FALSE)</f>
        <v>Stilkalge, parvum</v>
      </c>
      <c r="K3893" t="str">
        <f t="shared" si="7997"/>
        <v>EP</v>
      </c>
      <c r="L3893" s="7">
        <f t="shared" si="8009"/>
        <v>37.18</v>
      </c>
      <c r="M3893" t="str">
        <f t="shared" si="7998"/>
        <v/>
      </c>
      <c r="N3893" t="str">
        <f t="shared" si="7999"/>
        <v/>
      </c>
      <c r="O3893" t="str">
        <f t="shared" si="8000"/>
        <v/>
      </c>
    </row>
    <row r="3894" spans="1:24" x14ac:dyDescent="0.25">
      <c r="A3894" t="s">
        <v>182</v>
      </c>
      <c r="B3894" t="s">
        <v>23</v>
      </c>
      <c r="C3894" t="s">
        <v>1271</v>
      </c>
      <c r="D3894">
        <v>0.01</v>
      </c>
      <c r="E3894">
        <v>22.39</v>
      </c>
      <c r="F3894" t="s">
        <v>1311</v>
      </c>
      <c r="G3894" t="str">
        <f t="shared" si="7994"/>
        <v>DL2022076</v>
      </c>
      <c r="H3894" t="str">
        <f t="shared" si="7995"/>
        <v>18</v>
      </c>
      <c r="I3894" t="str">
        <f t="shared" si="7996"/>
        <v>Stilkalge, parvum_18_20221208_DL2022076_UNord</v>
      </c>
      <c r="J3894" t="str">
        <f>VLOOKUP(MID(C3894,4,6),Datasæt_Analysesystemer!$B$2:$E$69,3,FALSE)</f>
        <v>Stilkalge, parvum</v>
      </c>
      <c r="K3894" t="str">
        <f t="shared" si="7997"/>
        <v>PK</v>
      </c>
      <c r="L3894" s="7">
        <f t="shared" si="8009"/>
        <v>22.39</v>
      </c>
      <c r="M3894">
        <f t="shared" si="7998"/>
        <v>22.39</v>
      </c>
      <c r="N3894">
        <f t="shared" si="7999"/>
        <v>0</v>
      </c>
      <c r="O3894">
        <f t="shared" si="8000"/>
        <v>40.450000000000003</v>
      </c>
      <c r="Q3894">
        <f t="shared" ref="Q3894" si="8074">IF(L3896="No Ct",0,L3896)</f>
        <v>40.450000000000003</v>
      </c>
      <c r="R3894">
        <f t="shared" ref="R3894" si="8075">IF(L3897="No Ct",0,L3897)</f>
        <v>0</v>
      </c>
      <c r="S3894" t="str">
        <f t="shared" ref="S3894" si="8076">IF(AND(M3894&gt;0,N3894=0),"Valid","Invalid")</f>
        <v>Valid</v>
      </c>
      <c r="T3894" t="str">
        <f t="shared" ref="T3894" si="8077">IF(OR(Q3894&gt;1,R3894&gt;1),"Present","Absent")</f>
        <v>Present</v>
      </c>
      <c r="U3894" t="str">
        <f t="shared" ref="U3894" si="8078">IF(OR(AND(Q3894&gt;1,Q3894&lt;41),AND(R3894&gt;1,R3894&lt;41)),"Ct&lt;41","Ct&gt;41")</f>
        <v>Ct&lt;41</v>
      </c>
      <c r="V3894" t="str">
        <f t="shared" ref="V3894" si="8079">J3894</f>
        <v>Stilkalge, parvum</v>
      </c>
      <c r="W3894" t="str">
        <f t="shared" ref="W3894" si="8080">MID(F3894,10,9)</f>
        <v>DL2022076</v>
      </c>
      <c r="X3894" t="str">
        <f t="shared" ref="X3894" si="8081">W3894&amp;"_"&amp;V3894&amp;"_"&amp;S3894&amp;"_"&amp;T3894&amp;"_"&amp;U3894</f>
        <v>DL2022076_Stilkalge, parvum_Valid_Present_Ct&lt;41</v>
      </c>
    </row>
    <row r="3895" spans="1:24" x14ac:dyDescent="0.25">
      <c r="A3895" t="s">
        <v>158</v>
      </c>
      <c r="B3895" t="s">
        <v>51</v>
      </c>
      <c r="C3895" t="s">
        <v>1269</v>
      </c>
      <c r="D3895">
        <v>0.01</v>
      </c>
      <c r="E3895" t="s">
        <v>1275</v>
      </c>
      <c r="F3895" t="s">
        <v>1311</v>
      </c>
      <c r="G3895" t="str">
        <f t="shared" si="7994"/>
        <v>DL2022076</v>
      </c>
      <c r="H3895" t="str">
        <f t="shared" si="7995"/>
        <v>18</v>
      </c>
      <c r="I3895" t="str">
        <f t="shared" si="7996"/>
        <v>Stilkalge, parvum_18_20221208_DL2022076_UNord</v>
      </c>
      <c r="J3895" t="str">
        <f>VLOOKUP(MID(C3895,4,6),Datasæt_Analysesystemer!$B$2:$E$69,3,FALSE)</f>
        <v>Stilkalge, parvum</v>
      </c>
      <c r="K3895" t="str">
        <f t="shared" si="7997"/>
        <v>NK</v>
      </c>
      <c r="L3895" s="7" t="str">
        <f t="shared" si="8009"/>
        <v>No Ct</v>
      </c>
      <c r="M3895" t="str">
        <f t="shared" si="7998"/>
        <v/>
      </c>
      <c r="N3895" t="str">
        <f t="shared" si="7999"/>
        <v/>
      </c>
      <c r="O3895" t="str">
        <f t="shared" si="8000"/>
        <v/>
      </c>
    </row>
    <row r="3896" spans="1:24" x14ac:dyDescent="0.25">
      <c r="A3896" t="s">
        <v>122</v>
      </c>
      <c r="B3896" t="s">
        <v>76</v>
      </c>
      <c r="C3896" t="s">
        <v>1267</v>
      </c>
      <c r="D3896">
        <v>0.01</v>
      </c>
      <c r="E3896">
        <v>40.450000000000003</v>
      </c>
      <c r="F3896" t="s">
        <v>1311</v>
      </c>
      <c r="G3896" t="str">
        <f t="shared" si="7994"/>
        <v>DL2022076</v>
      </c>
      <c r="H3896" t="str">
        <f t="shared" si="7995"/>
        <v>18</v>
      </c>
      <c r="I3896" t="str">
        <f t="shared" si="7996"/>
        <v>Stilkalge, parvum_18_20221208_DL2022076_UNord</v>
      </c>
      <c r="J3896" t="str">
        <f>VLOOKUP(MID(C3896,4,6),Datasæt_Analysesystemer!$B$2:$E$69,3,FALSE)</f>
        <v>Stilkalge, parvum</v>
      </c>
      <c r="K3896" t="str">
        <f t="shared" si="7997"/>
        <v>EP</v>
      </c>
      <c r="L3896" s="7">
        <f t="shared" si="8009"/>
        <v>40.450000000000003</v>
      </c>
      <c r="M3896" t="str">
        <f t="shared" si="7998"/>
        <v/>
      </c>
      <c r="N3896" t="str">
        <f t="shared" si="7999"/>
        <v/>
      </c>
      <c r="O3896" t="str">
        <f t="shared" si="8000"/>
        <v/>
      </c>
    </row>
    <row r="3897" spans="1:24" x14ac:dyDescent="0.25">
      <c r="A3897" t="s">
        <v>141</v>
      </c>
      <c r="B3897" t="s">
        <v>76</v>
      </c>
      <c r="C3897" t="s">
        <v>1267</v>
      </c>
      <c r="D3897">
        <v>0.01</v>
      </c>
      <c r="E3897" t="s">
        <v>1275</v>
      </c>
      <c r="F3897" t="s">
        <v>1311</v>
      </c>
      <c r="G3897" t="str">
        <f t="shared" si="7994"/>
        <v>DL2022076</v>
      </c>
      <c r="H3897" t="str">
        <f t="shared" si="7995"/>
        <v>18</v>
      </c>
      <c r="I3897" t="str">
        <f t="shared" si="7996"/>
        <v>Stilkalge, parvum_18_20221208_DL2022076_UNord</v>
      </c>
      <c r="J3897" t="str">
        <f>VLOOKUP(MID(C3897,4,6),Datasæt_Analysesystemer!$B$2:$E$69,3,FALSE)</f>
        <v>Stilkalge, parvum</v>
      </c>
      <c r="K3897" t="str">
        <f t="shared" si="7997"/>
        <v>EP</v>
      </c>
      <c r="L3897" s="7" t="str">
        <f t="shared" si="8009"/>
        <v>No Ct</v>
      </c>
      <c r="M3897" t="str">
        <f t="shared" si="7998"/>
        <v/>
      </c>
      <c r="N3897" t="str">
        <f t="shared" si="7999"/>
        <v/>
      </c>
      <c r="O3897" t="str">
        <f t="shared" si="8000"/>
        <v/>
      </c>
    </row>
    <row r="3898" spans="1:24" x14ac:dyDescent="0.25">
      <c r="A3898" t="s">
        <v>184</v>
      </c>
      <c r="B3898" t="s">
        <v>23</v>
      </c>
      <c r="C3898" t="s">
        <v>620</v>
      </c>
      <c r="D3898">
        <v>0.01</v>
      </c>
      <c r="E3898">
        <v>14.17</v>
      </c>
      <c r="F3898" t="s">
        <v>1311</v>
      </c>
      <c r="G3898" t="str">
        <f t="shared" si="7994"/>
        <v>DL2022076</v>
      </c>
      <c r="H3898" t="str">
        <f t="shared" si="7995"/>
        <v>19</v>
      </c>
      <c r="I3898" t="str">
        <f t="shared" si="7996"/>
        <v>Trepigget hundestejle_19_20221208_DL2022076_UNord</v>
      </c>
      <c r="J3898" t="str">
        <f>VLOOKUP(MID(C3898,4,6),Datasæt_Analysesystemer!$B$2:$E$69,3,FALSE)</f>
        <v>Trepigget hundestejle</v>
      </c>
      <c r="K3898" t="str">
        <f t="shared" si="7997"/>
        <v>PK</v>
      </c>
      <c r="L3898" s="7">
        <f t="shared" si="8009"/>
        <v>14.17</v>
      </c>
      <c r="M3898">
        <f t="shared" si="7998"/>
        <v>14.17</v>
      </c>
      <c r="N3898">
        <f t="shared" si="7999"/>
        <v>45.16</v>
      </c>
      <c r="O3898">
        <f t="shared" si="8000"/>
        <v>73.95</v>
      </c>
      <c r="Q3898">
        <f t="shared" ref="Q3898" si="8082">IF(L3900="No Ct",0,L3900)</f>
        <v>36.99</v>
      </c>
      <c r="R3898">
        <f t="shared" ref="R3898" si="8083">IF(L3901="No Ct",0,L3901)</f>
        <v>36.96</v>
      </c>
      <c r="S3898" t="str">
        <f t="shared" ref="S3898" si="8084">IF(AND(M3898&gt;0,N3898=0),"Valid","Invalid")</f>
        <v>Invalid</v>
      </c>
      <c r="T3898" t="str">
        <f t="shared" ref="T3898" si="8085">IF(OR(Q3898&gt;1,R3898&gt;1),"Present","Absent")</f>
        <v>Present</v>
      </c>
      <c r="U3898" t="str">
        <f t="shared" ref="U3898" si="8086">IF(OR(AND(Q3898&gt;1,Q3898&lt;41),AND(R3898&gt;1,R3898&lt;41)),"Ct&lt;41","Ct&gt;41")</f>
        <v>Ct&lt;41</v>
      </c>
      <c r="V3898" t="str">
        <f t="shared" ref="V3898" si="8087">J3898</f>
        <v>Trepigget hundestejle</v>
      </c>
      <c r="W3898" t="str">
        <f t="shared" ref="W3898" si="8088">MID(F3898,10,9)</f>
        <v>DL2022076</v>
      </c>
      <c r="X3898" t="str">
        <f t="shared" ref="X3898" si="8089">W3898&amp;"_"&amp;V3898&amp;"_"&amp;S3898&amp;"_"&amp;T3898&amp;"_"&amp;U3898</f>
        <v>DL2022076_Trepigget hundestejle_Invalid_Present_Ct&lt;41</v>
      </c>
    </row>
    <row r="3899" spans="1:24" x14ac:dyDescent="0.25">
      <c r="A3899" t="s">
        <v>160</v>
      </c>
      <c r="B3899" t="s">
        <v>51</v>
      </c>
      <c r="C3899" t="s">
        <v>614</v>
      </c>
      <c r="D3899">
        <v>0.01</v>
      </c>
      <c r="E3899">
        <v>45.16</v>
      </c>
      <c r="F3899" t="s">
        <v>1311</v>
      </c>
      <c r="G3899" t="str">
        <f t="shared" si="7994"/>
        <v>DL2022076</v>
      </c>
      <c r="H3899" t="str">
        <f t="shared" si="7995"/>
        <v>19</v>
      </c>
      <c r="I3899" t="str">
        <f t="shared" si="7996"/>
        <v>Trepigget hundestejle_19_20221208_DL2022076_UNord</v>
      </c>
      <c r="J3899" t="str">
        <f>VLOOKUP(MID(C3899,4,6),Datasæt_Analysesystemer!$B$2:$E$69,3,FALSE)</f>
        <v>Trepigget hundestejle</v>
      </c>
      <c r="K3899" t="str">
        <f t="shared" si="7997"/>
        <v>NK</v>
      </c>
      <c r="L3899" s="7">
        <f t="shared" si="8009"/>
        <v>45.16</v>
      </c>
      <c r="M3899" t="str">
        <f t="shared" si="7998"/>
        <v/>
      </c>
      <c r="N3899" t="str">
        <f t="shared" si="7999"/>
        <v/>
      </c>
      <c r="O3899" t="str">
        <f t="shared" si="8000"/>
        <v/>
      </c>
    </row>
    <row r="3900" spans="1:24" x14ac:dyDescent="0.25">
      <c r="A3900" t="s">
        <v>124</v>
      </c>
      <c r="B3900" t="s">
        <v>76</v>
      </c>
      <c r="C3900" t="s">
        <v>608</v>
      </c>
      <c r="D3900">
        <v>0.01</v>
      </c>
      <c r="E3900">
        <v>36.99</v>
      </c>
      <c r="F3900" t="s">
        <v>1311</v>
      </c>
      <c r="G3900" t="str">
        <f t="shared" si="7994"/>
        <v>DL2022076</v>
      </c>
      <c r="H3900" t="str">
        <f t="shared" si="7995"/>
        <v>19</v>
      </c>
      <c r="I3900" t="str">
        <f t="shared" si="7996"/>
        <v>Trepigget hundestejle_19_20221208_DL2022076_UNord</v>
      </c>
      <c r="J3900" t="str">
        <f>VLOOKUP(MID(C3900,4,6),Datasæt_Analysesystemer!$B$2:$E$69,3,FALSE)</f>
        <v>Trepigget hundestejle</v>
      </c>
      <c r="K3900" t="str">
        <f t="shared" si="7997"/>
        <v>EP</v>
      </c>
      <c r="L3900" s="7">
        <f t="shared" si="8009"/>
        <v>36.99</v>
      </c>
      <c r="M3900" t="str">
        <f t="shared" si="7998"/>
        <v/>
      </c>
      <c r="N3900" t="str">
        <f t="shared" si="7999"/>
        <v/>
      </c>
      <c r="O3900" t="str">
        <f t="shared" si="8000"/>
        <v/>
      </c>
    </row>
    <row r="3901" spans="1:24" x14ac:dyDescent="0.25">
      <c r="A3901" t="s">
        <v>142</v>
      </c>
      <c r="B3901" t="s">
        <v>76</v>
      </c>
      <c r="C3901" t="s">
        <v>608</v>
      </c>
      <c r="D3901">
        <v>0.01</v>
      </c>
      <c r="E3901">
        <v>36.96</v>
      </c>
      <c r="F3901" t="s">
        <v>1311</v>
      </c>
      <c r="G3901" t="str">
        <f t="shared" si="7994"/>
        <v>DL2022076</v>
      </c>
      <c r="H3901" t="str">
        <f t="shared" si="7995"/>
        <v>19</v>
      </c>
      <c r="I3901" t="str">
        <f t="shared" si="7996"/>
        <v>Trepigget hundestejle_19_20221208_DL2022076_UNord</v>
      </c>
      <c r="J3901" t="str">
        <f>VLOOKUP(MID(C3901,4,6),Datasæt_Analysesystemer!$B$2:$E$69,3,FALSE)</f>
        <v>Trepigget hundestejle</v>
      </c>
      <c r="K3901" t="str">
        <f t="shared" si="7997"/>
        <v>EP</v>
      </c>
      <c r="L3901" s="7">
        <f t="shared" si="8009"/>
        <v>36.96</v>
      </c>
      <c r="M3901" t="str">
        <f t="shared" si="7998"/>
        <v/>
      </c>
      <c r="N3901" t="str">
        <f t="shared" si="7999"/>
        <v/>
      </c>
      <c r="O3901" t="str">
        <f t="shared" si="8000"/>
        <v/>
      </c>
    </row>
    <row r="3902" spans="1:24" x14ac:dyDescent="0.25">
      <c r="A3902" t="s">
        <v>186</v>
      </c>
      <c r="B3902" t="s">
        <v>23</v>
      </c>
      <c r="C3902" t="s">
        <v>621</v>
      </c>
      <c r="D3902">
        <v>0.01</v>
      </c>
      <c r="E3902" t="s">
        <v>1275</v>
      </c>
      <c r="F3902" t="s">
        <v>1311</v>
      </c>
      <c r="G3902" t="str">
        <f t="shared" si="7994"/>
        <v>DL2022076</v>
      </c>
      <c r="H3902" t="str">
        <f t="shared" si="7995"/>
        <v>20</v>
      </c>
      <c r="I3902" t="str">
        <f t="shared" si="7996"/>
        <v>Trepigget hundestejle_20_20221208_DL2022076_UNord</v>
      </c>
      <c r="J3902" t="str">
        <f>VLOOKUP(MID(C3902,4,6),Datasæt_Analysesystemer!$B$2:$E$69,3,FALSE)</f>
        <v>Trepigget hundestejle</v>
      </c>
      <c r="K3902" t="str">
        <f t="shared" si="7997"/>
        <v>PK</v>
      </c>
      <c r="L3902" s="7" t="str">
        <f t="shared" si="8009"/>
        <v>No Ct</v>
      </c>
      <c r="M3902">
        <f t="shared" si="7998"/>
        <v>0</v>
      </c>
      <c r="N3902">
        <f t="shared" si="7999"/>
        <v>0</v>
      </c>
      <c r="O3902">
        <f t="shared" si="8000"/>
        <v>0</v>
      </c>
      <c r="Q3902">
        <f t="shared" ref="Q3902" si="8090">IF(L3904="No Ct",0,L3904)</f>
        <v>0</v>
      </c>
      <c r="R3902">
        <f t="shared" ref="R3902" si="8091">IF(L3905="No Ct",0,L3905)</f>
        <v>0</v>
      </c>
      <c r="S3902" t="str">
        <f t="shared" ref="S3902" si="8092">IF(AND(M3902&gt;0,N3902=0),"Valid","Invalid")</f>
        <v>Invalid</v>
      </c>
      <c r="T3902" t="str">
        <f t="shared" ref="T3902" si="8093">IF(OR(Q3902&gt;1,R3902&gt;1),"Present","Absent")</f>
        <v>Absent</v>
      </c>
      <c r="U3902" t="str">
        <f t="shared" ref="U3902" si="8094">IF(OR(AND(Q3902&gt;1,Q3902&lt;41),AND(R3902&gt;1,R3902&lt;41)),"Ct&lt;41","Ct&gt;41")</f>
        <v>Ct&gt;41</v>
      </c>
      <c r="V3902" t="str">
        <f t="shared" ref="V3902" si="8095">J3902</f>
        <v>Trepigget hundestejle</v>
      </c>
      <c r="W3902" t="str">
        <f t="shared" ref="W3902" si="8096">MID(F3902,10,9)</f>
        <v>DL2022076</v>
      </c>
      <c r="X3902" t="str">
        <f t="shared" ref="X3902" si="8097">W3902&amp;"_"&amp;V3902&amp;"_"&amp;S3902&amp;"_"&amp;T3902&amp;"_"&amp;U3902</f>
        <v>DL2022076_Trepigget hundestejle_Invalid_Absent_Ct&gt;41</v>
      </c>
    </row>
    <row r="3903" spans="1:24" x14ac:dyDescent="0.25">
      <c r="A3903" t="s">
        <v>162</v>
      </c>
      <c r="B3903" t="s">
        <v>51</v>
      </c>
      <c r="C3903" t="s">
        <v>615</v>
      </c>
      <c r="D3903">
        <v>0.01</v>
      </c>
      <c r="E3903" t="s">
        <v>1275</v>
      </c>
      <c r="F3903" t="s">
        <v>1311</v>
      </c>
      <c r="G3903" t="str">
        <f t="shared" si="7994"/>
        <v>DL2022076</v>
      </c>
      <c r="H3903" t="str">
        <f t="shared" si="7995"/>
        <v>20</v>
      </c>
      <c r="I3903" t="str">
        <f t="shared" si="7996"/>
        <v>Trepigget hundestejle_20_20221208_DL2022076_UNord</v>
      </c>
      <c r="J3903" t="str">
        <f>VLOOKUP(MID(C3903,4,6),Datasæt_Analysesystemer!$B$2:$E$69,3,FALSE)</f>
        <v>Trepigget hundestejle</v>
      </c>
      <c r="K3903" t="str">
        <f t="shared" si="7997"/>
        <v>NK</v>
      </c>
      <c r="L3903" s="7" t="str">
        <f t="shared" si="8009"/>
        <v>No Ct</v>
      </c>
      <c r="M3903" t="str">
        <f t="shared" si="7998"/>
        <v/>
      </c>
      <c r="N3903" t="str">
        <f t="shared" si="7999"/>
        <v/>
      </c>
      <c r="O3903" t="str">
        <f t="shared" si="8000"/>
        <v/>
      </c>
    </row>
    <row r="3904" spans="1:24" x14ac:dyDescent="0.25">
      <c r="A3904" t="s">
        <v>126</v>
      </c>
      <c r="B3904" t="s">
        <v>76</v>
      </c>
      <c r="C3904" t="s">
        <v>609</v>
      </c>
      <c r="D3904">
        <v>0.01</v>
      </c>
      <c r="E3904" t="s">
        <v>1275</v>
      </c>
      <c r="F3904" t="s">
        <v>1311</v>
      </c>
      <c r="G3904" t="str">
        <f t="shared" si="7994"/>
        <v>DL2022076</v>
      </c>
      <c r="H3904" t="str">
        <f t="shared" si="7995"/>
        <v>20</v>
      </c>
      <c r="I3904" t="str">
        <f t="shared" si="7996"/>
        <v>Trepigget hundestejle_20_20221208_DL2022076_UNord</v>
      </c>
      <c r="J3904" t="str">
        <f>VLOOKUP(MID(C3904,4,6),Datasæt_Analysesystemer!$B$2:$E$69,3,FALSE)</f>
        <v>Trepigget hundestejle</v>
      </c>
      <c r="K3904" t="str">
        <f t="shared" si="7997"/>
        <v>EP</v>
      </c>
      <c r="L3904" s="7" t="str">
        <f t="shared" si="8009"/>
        <v>No Ct</v>
      </c>
      <c r="M3904" t="str">
        <f t="shared" si="7998"/>
        <v/>
      </c>
      <c r="N3904" t="str">
        <f t="shared" si="7999"/>
        <v/>
      </c>
      <c r="O3904" t="str">
        <f t="shared" si="8000"/>
        <v/>
      </c>
    </row>
    <row r="3905" spans="1:24" x14ac:dyDescent="0.25">
      <c r="A3905" t="s">
        <v>143</v>
      </c>
      <c r="B3905" t="s">
        <v>76</v>
      </c>
      <c r="C3905" t="s">
        <v>609</v>
      </c>
      <c r="D3905">
        <v>0.01</v>
      </c>
      <c r="E3905" t="s">
        <v>1275</v>
      </c>
      <c r="F3905" t="s">
        <v>1311</v>
      </c>
      <c r="G3905" t="str">
        <f t="shared" si="7994"/>
        <v>DL2022076</v>
      </c>
      <c r="H3905" t="str">
        <f t="shared" si="7995"/>
        <v>20</v>
      </c>
      <c r="I3905" t="str">
        <f t="shared" si="7996"/>
        <v>Trepigget hundestejle_20_20221208_DL2022076_UNord</v>
      </c>
      <c r="J3905" t="str">
        <f>VLOOKUP(MID(C3905,4,6),Datasæt_Analysesystemer!$B$2:$E$69,3,FALSE)</f>
        <v>Trepigget hundestejle</v>
      </c>
      <c r="K3905" t="str">
        <f t="shared" si="7997"/>
        <v>EP</v>
      </c>
      <c r="L3905" s="7" t="str">
        <f t="shared" si="8009"/>
        <v>No Ct</v>
      </c>
      <c r="M3905" t="str">
        <f t="shared" si="7998"/>
        <v/>
      </c>
      <c r="N3905" t="str">
        <f t="shared" si="7999"/>
        <v/>
      </c>
      <c r="O3905" t="str">
        <f t="shared" si="8000"/>
        <v/>
      </c>
    </row>
    <row r="3906" spans="1:24" x14ac:dyDescent="0.25">
      <c r="A3906" t="s">
        <v>188</v>
      </c>
      <c r="B3906" t="s">
        <v>23</v>
      </c>
      <c r="C3906" t="s">
        <v>189</v>
      </c>
      <c r="D3906">
        <v>0.01</v>
      </c>
      <c r="E3906">
        <v>28.93</v>
      </c>
      <c r="F3906" t="s">
        <v>1311</v>
      </c>
      <c r="G3906" t="str">
        <f t="shared" si="7994"/>
        <v>DL2022076</v>
      </c>
      <c r="H3906" t="str">
        <f t="shared" si="7995"/>
        <v>21</v>
      </c>
      <c r="I3906" t="str">
        <f t="shared" si="7996"/>
        <v>Europæisk ål_21_20221208_DL2022076_UNord</v>
      </c>
      <c r="J3906" t="str">
        <f>VLOOKUP(MID(C3906,4,6),Datasæt_Analysesystemer!$B$2:$E$69,3,FALSE)</f>
        <v>Europæisk ål</v>
      </c>
      <c r="K3906" t="str">
        <f t="shared" si="7997"/>
        <v>PK</v>
      </c>
      <c r="L3906" s="7">
        <f t="shared" si="8009"/>
        <v>28.93</v>
      </c>
      <c r="M3906">
        <f t="shared" si="7998"/>
        <v>28.93</v>
      </c>
      <c r="N3906">
        <f t="shared" si="7999"/>
        <v>0</v>
      </c>
      <c r="O3906">
        <f t="shared" si="8000"/>
        <v>0</v>
      </c>
      <c r="Q3906">
        <f t="shared" ref="Q3906" si="8098">IF(L3908="No Ct",0,L3908)</f>
        <v>0</v>
      </c>
      <c r="R3906">
        <f t="shared" ref="R3906" si="8099">IF(L3909="No Ct",0,L3909)</f>
        <v>0</v>
      </c>
      <c r="S3906" t="str">
        <f t="shared" ref="S3906" si="8100">IF(AND(M3906&gt;0,N3906=0),"Valid","Invalid")</f>
        <v>Valid</v>
      </c>
      <c r="T3906" t="str">
        <f t="shared" ref="T3906" si="8101">IF(OR(Q3906&gt;1,R3906&gt;1),"Present","Absent")</f>
        <v>Absent</v>
      </c>
      <c r="U3906" t="str">
        <f t="shared" ref="U3906" si="8102">IF(OR(AND(Q3906&gt;1,Q3906&lt;41),AND(R3906&gt;1,R3906&lt;41)),"Ct&lt;41","Ct&gt;41")</f>
        <v>Ct&gt;41</v>
      </c>
      <c r="V3906" t="str">
        <f t="shared" ref="V3906" si="8103">J3906</f>
        <v>Europæisk ål</v>
      </c>
      <c r="W3906" t="str">
        <f t="shared" ref="W3906" si="8104">MID(F3906,10,9)</f>
        <v>DL2022076</v>
      </c>
      <c r="X3906" t="str">
        <f t="shared" ref="X3906" si="8105">W3906&amp;"_"&amp;V3906&amp;"_"&amp;S3906&amp;"_"&amp;T3906&amp;"_"&amp;U3906</f>
        <v>DL2022076_Europæisk ål_Valid_Absent_Ct&gt;41</v>
      </c>
    </row>
    <row r="3907" spans="1:24" x14ac:dyDescent="0.25">
      <c r="A3907" t="s">
        <v>164</v>
      </c>
      <c r="B3907" t="s">
        <v>51</v>
      </c>
      <c r="C3907" t="s">
        <v>165</v>
      </c>
      <c r="D3907">
        <v>0.01</v>
      </c>
      <c r="E3907" t="s">
        <v>1275</v>
      </c>
      <c r="F3907" t="s">
        <v>1311</v>
      </c>
      <c r="G3907" t="str">
        <f t="shared" si="7994"/>
        <v>DL2022076</v>
      </c>
      <c r="H3907" t="str">
        <f t="shared" si="7995"/>
        <v>21</v>
      </c>
      <c r="I3907" t="str">
        <f t="shared" si="7996"/>
        <v>Europæisk ål_21_20221208_DL2022076_UNord</v>
      </c>
      <c r="J3907" t="str">
        <f>VLOOKUP(MID(C3907,4,6),Datasæt_Analysesystemer!$B$2:$E$69,3,FALSE)</f>
        <v>Europæisk ål</v>
      </c>
      <c r="K3907" t="str">
        <f t="shared" si="7997"/>
        <v>NK</v>
      </c>
      <c r="L3907" s="7" t="str">
        <f t="shared" si="8009"/>
        <v>No Ct</v>
      </c>
      <c r="M3907" t="str">
        <f t="shared" si="7998"/>
        <v/>
      </c>
      <c r="N3907" t="str">
        <f t="shared" si="7999"/>
        <v/>
      </c>
      <c r="O3907" t="str">
        <f t="shared" si="8000"/>
        <v/>
      </c>
    </row>
    <row r="3908" spans="1:24" x14ac:dyDescent="0.25">
      <c r="A3908" t="s">
        <v>128</v>
      </c>
      <c r="B3908" t="s">
        <v>76</v>
      </c>
      <c r="C3908" t="s">
        <v>129</v>
      </c>
      <c r="D3908">
        <v>0.01</v>
      </c>
      <c r="E3908" t="s">
        <v>1275</v>
      </c>
      <c r="F3908" t="s">
        <v>1311</v>
      </c>
      <c r="G3908" t="str">
        <f t="shared" si="7994"/>
        <v>DL2022076</v>
      </c>
      <c r="H3908" t="str">
        <f t="shared" si="7995"/>
        <v>21</v>
      </c>
      <c r="I3908" t="str">
        <f t="shared" si="7996"/>
        <v>Europæisk ål_21_20221208_DL2022076_UNord</v>
      </c>
      <c r="J3908" t="str">
        <f>VLOOKUP(MID(C3908,4,6),Datasæt_Analysesystemer!$B$2:$E$69,3,FALSE)</f>
        <v>Europæisk ål</v>
      </c>
      <c r="K3908" t="str">
        <f t="shared" si="7997"/>
        <v>EP</v>
      </c>
      <c r="L3908" s="7" t="str">
        <f t="shared" si="8009"/>
        <v>No Ct</v>
      </c>
      <c r="M3908" t="str">
        <f t="shared" si="7998"/>
        <v/>
      </c>
      <c r="N3908" t="str">
        <f t="shared" si="7999"/>
        <v/>
      </c>
      <c r="O3908" t="str">
        <f t="shared" si="8000"/>
        <v/>
      </c>
    </row>
    <row r="3909" spans="1:24" x14ac:dyDescent="0.25">
      <c r="A3909" t="s">
        <v>144</v>
      </c>
      <c r="B3909" t="s">
        <v>76</v>
      </c>
      <c r="C3909" t="s">
        <v>129</v>
      </c>
      <c r="D3909">
        <v>0.01</v>
      </c>
      <c r="E3909" t="s">
        <v>1275</v>
      </c>
      <c r="F3909" t="s">
        <v>1311</v>
      </c>
      <c r="G3909" t="str">
        <f t="shared" si="7994"/>
        <v>DL2022076</v>
      </c>
      <c r="H3909" t="str">
        <f t="shared" si="7995"/>
        <v>21</v>
      </c>
      <c r="I3909" t="str">
        <f t="shared" si="7996"/>
        <v>Europæisk ål_21_20221208_DL2022076_UNord</v>
      </c>
      <c r="J3909" t="str">
        <f>VLOOKUP(MID(C3909,4,6),Datasæt_Analysesystemer!$B$2:$E$69,3,FALSE)</f>
        <v>Europæisk ål</v>
      </c>
      <c r="K3909" t="str">
        <f t="shared" si="7997"/>
        <v>EP</v>
      </c>
      <c r="L3909" s="7" t="str">
        <f t="shared" si="8009"/>
        <v>No Ct</v>
      </c>
      <c r="M3909" t="str">
        <f t="shared" si="7998"/>
        <v/>
      </c>
      <c r="N3909" t="str">
        <f t="shared" si="7999"/>
        <v/>
      </c>
      <c r="O3909" t="str">
        <f t="shared" si="8000"/>
        <v/>
      </c>
    </row>
    <row r="3910" spans="1:24" x14ac:dyDescent="0.25">
      <c r="A3910" t="s">
        <v>190</v>
      </c>
      <c r="B3910" t="s">
        <v>23</v>
      </c>
      <c r="C3910" t="s">
        <v>191</v>
      </c>
      <c r="D3910">
        <v>0.01</v>
      </c>
      <c r="E3910">
        <v>29.77</v>
      </c>
      <c r="F3910" t="s">
        <v>1311</v>
      </c>
      <c r="G3910" t="str">
        <f t="shared" si="7994"/>
        <v>DL2022076</v>
      </c>
      <c r="H3910" t="str">
        <f t="shared" si="7995"/>
        <v>22</v>
      </c>
      <c r="I3910" t="str">
        <f t="shared" si="7996"/>
        <v>Europæisk ål_22_20221208_DL2022076_UNord</v>
      </c>
      <c r="J3910" t="str">
        <f>VLOOKUP(MID(C3910,4,6),Datasæt_Analysesystemer!$B$2:$E$69,3,FALSE)</f>
        <v>Europæisk ål</v>
      </c>
      <c r="K3910" t="str">
        <f t="shared" si="7997"/>
        <v>PK</v>
      </c>
      <c r="L3910" s="7">
        <f t="shared" si="8009"/>
        <v>29.77</v>
      </c>
      <c r="M3910">
        <f t="shared" si="7998"/>
        <v>29.77</v>
      </c>
      <c r="N3910">
        <f t="shared" si="7999"/>
        <v>0</v>
      </c>
      <c r="O3910">
        <f t="shared" si="8000"/>
        <v>0</v>
      </c>
      <c r="Q3910">
        <f t="shared" ref="Q3910" si="8106">IF(L3912="No Ct",0,L3912)</f>
        <v>0</v>
      </c>
      <c r="R3910">
        <f t="shared" ref="R3910" si="8107">IF(L3913="No Ct",0,L3913)</f>
        <v>0</v>
      </c>
      <c r="S3910" t="str">
        <f t="shared" ref="S3910" si="8108">IF(AND(M3910&gt;0,N3910=0),"Valid","Invalid")</f>
        <v>Valid</v>
      </c>
      <c r="T3910" t="str">
        <f t="shared" ref="T3910" si="8109">IF(OR(Q3910&gt;1,R3910&gt;1),"Present","Absent")</f>
        <v>Absent</v>
      </c>
      <c r="U3910" t="str">
        <f t="shared" ref="U3910" si="8110">IF(OR(AND(Q3910&gt;1,Q3910&lt;41),AND(R3910&gt;1,R3910&lt;41)),"Ct&lt;41","Ct&gt;41")</f>
        <v>Ct&gt;41</v>
      </c>
      <c r="V3910" t="str">
        <f t="shared" ref="V3910" si="8111">J3910</f>
        <v>Europæisk ål</v>
      </c>
      <c r="W3910" t="str">
        <f t="shared" ref="W3910" si="8112">MID(F3910,10,9)</f>
        <v>DL2022076</v>
      </c>
      <c r="X3910" t="str">
        <f t="shared" ref="X3910" si="8113">W3910&amp;"_"&amp;V3910&amp;"_"&amp;S3910&amp;"_"&amp;T3910&amp;"_"&amp;U3910</f>
        <v>DL2022076_Europæisk ål_Valid_Absent_Ct&gt;41</v>
      </c>
    </row>
    <row r="3911" spans="1:24" x14ac:dyDescent="0.25">
      <c r="A3911" t="s">
        <v>166</v>
      </c>
      <c r="B3911" t="s">
        <v>51</v>
      </c>
      <c r="C3911" t="s">
        <v>167</v>
      </c>
      <c r="D3911">
        <v>0.01</v>
      </c>
      <c r="E3911" t="s">
        <v>1275</v>
      </c>
      <c r="F3911" t="s">
        <v>1311</v>
      </c>
      <c r="G3911" t="str">
        <f t="shared" si="7994"/>
        <v>DL2022076</v>
      </c>
      <c r="H3911" t="str">
        <f t="shared" si="7995"/>
        <v>22</v>
      </c>
      <c r="I3911" t="str">
        <f t="shared" si="7996"/>
        <v>Europæisk ål_22_20221208_DL2022076_UNord</v>
      </c>
      <c r="J3911" t="str">
        <f>VLOOKUP(MID(C3911,4,6),Datasæt_Analysesystemer!$B$2:$E$69,3,FALSE)</f>
        <v>Europæisk ål</v>
      </c>
      <c r="K3911" t="str">
        <f t="shared" si="7997"/>
        <v>NK</v>
      </c>
      <c r="L3911" s="7" t="str">
        <f t="shared" si="8009"/>
        <v>No Ct</v>
      </c>
      <c r="M3911" t="str">
        <f t="shared" si="7998"/>
        <v/>
      </c>
      <c r="N3911" t="str">
        <f t="shared" si="7999"/>
        <v/>
      </c>
      <c r="O3911" t="str">
        <f t="shared" si="8000"/>
        <v/>
      </c>
    </row>
    <row r="3912" spans="1:24" x14ac:dyDescent="0.25">
      <c r="A3912" t="s">
        <v>130</v>
      </c>
      <c r="B3912" t="s">
        <v>76</v>
      </c>
      <c r="C3912" t="s">
        <v>131</v>
      </c>
      <c r="D3912">
        <v>0.01</v>
      </c>
      <c r="E3912" t="s">
        <v>1275</v>
      </c>
      <c r="F3912" t="s">
        <v>1311</v>
      </c>
      <c r="G3912" t="str">
        <f t="shared" si="7994"/>
        <v>DL2022076</v>
      </c>
      <c r="H3912" t="str">
        <f t="shared" si="7995"/>
        <v>22</v>
      </c>
      <c r="I3912" t="str">
        <f t="shared" si="7996"/>
        <v>Europæisk ål_22_20221208_DL2022076_UNord</v>
      </c>
      <c r="J3912" t="str">
        <f>VLOOKUP(MID(C3912,4,6),Datasæt_Analysesystemer!$B$2:$E$69,3,FALSE)</f>
        <v>Europæisk ål</v>
      </c>
      <c r="K3912" t="str">
        <f t="shared" si="7997"/>
        <v>EP</v>
      </c>
      <c r="L3912" s="7" t="str">
        <f t="shared" si="8009"/>
        <v>No Ct</v>
      </c>
      <c r="M3912" t="str">
        <f t="shared" si="7998"/>
        <v/>
      </c>
      <c r="N3912" t="str">
        <f t="shared" si="7999"/>
        <v/>
      </c>
      <c r="O3912" t="str">
        <f t="shared" si="8000"/>
        <v/>
      </c>
    </row>
    <row r="3913" spans="1:24" x14ac:dyDescent="0.25">
      <c r="A3913" t="s">
        <v>145</v>
      </c>
      <c r="B3913" t="s">
        <v>76</v>
      </c>
      <c r="C3913" t="s">
        <v>131</v>
      </c>
      <c r="D3913">
        <v>0.01</v>
      </c>
      <c r="E3913" t="s">
        <v>1275</v>
      </c>
      <c r="F3913" t="s">
        <v>1311</v>
      </c>
      <c r="G3913" t="str">
        <f t="shared" si="7994"/>
        <v>DL2022076</v>
      </c>
      <c r="H3913" t="str">
        <f t="shared" si="7995"/>
        <v>22</v>
      </c>
      <c r="I3913" t="str">
        <f t="shared" si="7996"/>
        <v>Europæisk ål_22_20221208_DL2022076_UNord</v>
      </c>
      <c r="J3913" t="str">
        <f>VLOOKUP(MID(C3913,4,6),Datasæt_Analysesystemer!$B$2:$E$69,3,FALSE)</f>
        <v>Europæisk ål</v>
      </c>
      <c r="K3913" t="str">
        <f t="shared" si="7997"/>
        <v>EP</v>
      </c>
      <c r="L3913" s="7" t="str">
        <f t="shared" si="8009"/>
        <v>No Ct</v>
      </c>
      <c r="M3913" t="str">
        <f t="shared" si="7998"/>
        <v/>
      </c>
      <c r="N3913" t="str">
        <f t="shared" si="7999"/>
        <v/>
      </c>
      <c r="O3913" t="str">
        <f t="shared" si="8000"/>
        <v/>
      </c>
    </row>
    <row r="3914" spans="1:24" x14ac:dyDescent="0.25">
      <c r="A3914" t="s">
        <v>192</v>
      </c>
      <c r="B3914" t="s">
        <v>23</v>
      </c>
      <c r="C3914" t="s">
        <v>193</v>
      </c>
      <c r="D3914">
        <v>0.01</v>
      </c>
      <c r="E3914">
        <v>26.09</v>
      </c>
      <c r="F3914" t="s">
        <v>1311</v>
      </c>
      <c r="G3914" t="str">
        <f t="shared" si="7994"/>
        <v>DL2022076</v>
      </c>
      <c r="H3914" t="str">
        <f t="shared" si="7995"/>
        <v>23</v>
      </c>
      <c r="I3914" t="str">
        <f t="shared" si="7996"/>
        <v>Sortmundet kutling_23_20221208_DL2022076_UNord</v>
      </c>
      <c r="J3914" t="str">
        <f>VLOOKUP(MID(C3914,4,6),Datasæt_Analysesystemer!$B$2:$E$69,3,FALSE)</f>
        <v>Sortmundet kutling</v>
      </c>
      <c r="K3914" t="str">
        <f t="shared" si="7997"/>
        <v>PK</v>
      </c>
      <c r="L3914" s="7">
        <f t="shared" si="8009"/>
        <v>26.09</v>
      </c>
      <c r="M3914">
        <f t="shared" si="7998"/>
        <v>26.09</v>
      </c>
      <c r="N3914">
        <f t="shared" si="7999"/>
        <v>0</v>
      </c>
      <c r="O3914">
        <f t="shared" si="8000"/>
        <v>0</v>
      </c>
      <c r="Q3914">
        <f t="shared" ref="Q3914" si="8114">IF(L3916="No Ct",0,L3916)</f>
        <v>0</v>
      </c>
      <c r="R3914">
        <f t="shared" ref="R3914" si="8115">IF(L3917="No Ct",0,L3917)</f>
        <v>0</v>
      </c>
      <c r="S3914" t="str">
        <f t="shared" ref="S3914" si="8116">IF(AND(M3914&gt;0,N3914=0),"Valid","Invalid")</f>
        <v>Valid</v>
      </c>
      <c r="T3914" t="str">
        <f t="shared" ref="T3914" si="8117">IF(OR(Q3914&gt;1,R3914&gt;1),"Present","Absent")</f>
        <v>Absent</v>
      </c>
      <c r="U3914" t="str">
        <f t="shared" ref="U3914" si="8118">IF(OR(AND(Q3914&gt;1,Q3914&lt;41),AND(R3914&gt;1,R3914&lt;41)),"Ct&lt;41","Ct&gt;41")</f>
        <v>Ct&gt;41</v>
      </c>
      <c r="V3914" t="str">
        <f t="shared" ref="V3914" si="8119">J3914</f>
        <v>Sortmundet kutling</v>
      </c>
      <c r="W3914" t="str">
        <f t="shared" ref="W3914" si="8120">MID(F3914,10,9)</f>
        <v>DL2022076</v>
      </c>
      <c r="X3914" t="str">
        <f t="shared" ref="X3914" si="8121">W3914&amp;"_"&amp;V3914&amp;"_"&amp;S3914&amp;"_"&amp;T3914&amp;"_"&amp;U3914</f>
        <v>DL2022076_Sortmundet kutling_Valid_Absent_Ct&gt;41</v>
      </c>
    </row>
    <row r="3915" spans="1:24" x14ac:dyDescent="0.25">
      <c r="A3915" t="s">
        <v>168</v>
      </c>
      <c r="B3915" t="s">
        <v>51</v>
      </c>
      <c r="C3915" t="s">
        <v>169</v>
      </c>
      <c r="D3915">
        <v>0.01</v>
      </c>
      <c r="E3915" t="s">
        <v>1275</v>
      </c>
      <c r="F3915" t="s">
        <v>1311</v>
      </c>
      <c r="G3915" t="str">
        <f t="shared" si="7994"/>
        <v>DL2022076</v>
      </c>
      <c r="H3915" t="str">
        <f t="shared" si="7995"/>
        <v>23</v>
      </c>
      <c r="I3915" t="str">
        <f t="shared" si="7996"/>
        <v>Sortmundet kutling_23_20221208_DL2022076_UNord</v>
      </c>
      <c r="J3915" t="str">
        <f>VLOOKUP(MID(C3915,4,6),Datasæt_Analysesystemer!$B$2:$E$69,3,FALSE)</f>
        <v>Sortmundet kutling</v>
      </c>
      <c r="K3915" t="str">
        <f t="shared" si="7997"/>
        <v>NK</v>
      </c>
      <c r="L3915" s="7" t="str">
        <f t="shared" si="8009"/>
        <v>No Ct</v>
      </c>
      <c r="M3915" t="str">
        <f t="shared" si="7998"/>
        <v/>
      </c>
      <c r="N3915" t="str">
        <f t="shared" si="7999"/>
        <v/>
      </c>
      <c r="O3915" t="str">
        <f t="shared" si="8000"/>
        <v/>
      </c>
    </row>
    <row r="3916" spans="1:24" x14ac:dyDescent="0.25">
      <c r="A3916" t="s">
        <v>132</v>
      </c>
      <c r="B3916" t="s">
        <v>76</v>
      </c>
      <c r="C3916" t="s">
        <v>133</v>
      </c>
      <c r="D3916">
        <v>0.01</v>
      </c>
      <c r="E3916" t="s">
        <v>1275</v>
      </c>
      <c r="F3916" t="s">
        <v>1311</v>
      </c>
      <c r="G3916" t="str">
        <f t="shared" si="7994"/>
        <v>DL2022076</v>
      </c>
      <c r="H3916" t="str">
        <f t="shared" si="7995"/>
        <v>23</v>
      </c>
      <c r="I3916" t="str">
        <f t="shared" si="7996"/>
        <v>Sortmundet kutling_23_20221208_DL2022076_UNord</v>
      </c>
      <c r="J3916" t="str">
        <f>VLOOKUP(MID(C3916,4,6),Datasæt_Analysesystemer!$B$2:$E$69,3,FALSE)</f>
        <v>Sortmundet kutling</v>
      </c>
      <c r="K3916" t="str">
        <f t="shared" si="7997"/>
        <v>EP</v>
      </c>
      <c r="L3916" s="7" t="str">
        <f t="shared" si="8009"/>
        <v>No Ct</v>
      </c>
      <c r="M3916" t="str">
        <f t="shared" si="7998"/>
        <v/>
      </c>
      <c r="N3916" t="str">
        <f t="shared" si="7999"/>
        <v/>
      </c>
      <c r="O3916" t="str">
        <f t="shared" si="8000"/>
        <v/>
      </c>
    </row>
    <row r="3917" spans="1:24" x14ac:dyDescent="0.25">
      <c r="A3917" t="s">
        <v>146</v>
      </c>
      <c r="B3917" t="s">
        <v>76</v>
      </c>
      <c r="C3917" t="s">
        <v>133</v>
      </c>
      <c r="D3917">
        <v>0.01</v>
      </c>
      <c r="E3917" t="s">
        <v>1275</v>
      </c>
      <c r="F3917" t="s">
        <v>1311</v>
      </c>
      <c r="G3917" t="str">
        <f t="shared" si="7994"/>
        <v>DL2022076</v>
      </c>
      <c r="H3917" t="str">
        <f t="shared" si="7995"/>
        <v>23</v>
      </c>
      <c r="I3917" t="str">
        <f t="shared" si="7996"/>
        <v>Sortmundet kutling_23_20221208_DL2022076_UNord</v>
      </c>
      <c r="J3917" t="str">
        <f>VLOOKUP(MID(C3917,4,6),Datasæt_Analysesystemer!$B$2:$E$69,3,FALSE)</f>
        <v>Sortmundet kutling</v>
      </c>
      <c r="K3917" t="str">
        <f t="shared" si="7997"/>
        <v>EP</v>
      </c>
      <c r="L3917" s="7" t="str">
        <f t="shared" si="8009"/>
        <v>No Ct</v>
      </c>
      <c r="M3917" t="str">
        <f t="shared" si="7998"/>
        <v/>
      </c>
      <c r="N3917" t="str">
        <f t="shared" si="7999"/>
        <v/>
      </c>
      <c r="O3917" t="str">
        <f t="shared" si="8000"/>
        <v/>
      </c>
    </row>
    <row r="3918" spans="1:24" x14ac:dyDescent="0.25">
      <c r="A3918" t="s">
        <v>194</v>
      </c>
      <c r="B3918" t="s">
        <v>23</v>
      </c>
      <c r="C3918" t="s">
        <v>195</v>
      </c>
      <c r="D3918">
        <v>0.01</v>
      </c>
      <c r="E3918">
        <v>23.55</v>
      </c>
      <c r="F3918" t="s">
        <v>1311</v>
      </c>
      <c r="G3918" t="str">
        <f t="shared" si="7994"/>
        <v>DL2022076</v>
      </c>
      <c r="H3918" t="str">
        <f t="shared" si="7995"/>
        <v>24</v>
      </c>
      <c r="I3918" t="str">
        <f t="shared" si="7996"/>
        <v>Sortmundet kutling_24_20221208_DL2022076_UNord</v>
      </c>
      <c r="J3918" t="str">
        <f>VLOOKUP(MID(C3918,4,6),Datasæt_Analysesystemer!$B$2:$E$69,3,FALSE)</f>
        <v>Sortmundet kutling</v>
      </c>
      <c r="K3918" t="str">
        <f t="shared" si="7997"/>
        <v>PK</v>
      </c>
      <c r="L3918" s="7">
        <f t="shared" si="8009"/>
        <v>23.55</v>
      </c>
      <c r="M3918">
        <f t="shared" si="7998"/>
        <v>23.55</v>
      </c>
      <c r="N3918">
        <f t="shared" si="7999"/>
        <v>0</v>
      </c>
      <c r="O3918">
        <f t="shared" si="8000"/>
        <v>0</v>
      </c>
      <c r="Q3918">
        <f t="shared" ref="Q3918" si="8122">IF(L3920="No Ct",0,L3920)</f>
        <v>0</v>
      </c>
      <c r="R3918">
        <f t="shared" ref="R3918" si="8123">IF(L3921="No Ct",0,L3921)</f>
        <v>0</v>
      </c>
      <c r="S3918" t="str">
        <f t="shared" ref="S3918" si="8124">IF(AND(M3918&gt;0,N3918=0),"Valid","Invalid")</f>
        <v>Valid</v>
      </c>
      <c r="T3918" t="str">
        <f t="shared" ref="T3918" si="8125">IF(OR(Q3918&gt;1,R3918&gt;1),"Present","Absent")</f>
        <v>Absent</v>
      </c>
      <c r="U3918" t="str">
        <f t="shared" ref="U3918" si="8126">IF(OR(AND(Q3918&gt;1,Q3918&lt;41),AND(R3918&gt;1,R3918&lt;41)),"Ct&lt;41","Ct&gt;41")</f>
        <v>Ct&gt;41</v>
      </c>
      <c r="V3918" t="str">
        <f t="shared" ref="V3918" si="8127">J3918</f>
        <v>Sortmundet kutling</v>
      </c>
      <c r="W3918" t="str">
        <f t="shared" ref="W3918" si="8128">MID(F3918,10,9)</f>
        <v>DL2022076</v>
      </c>
      <c r="X3918" t="str">
        <f t="shared" ref="X3918" si="8129">W3918&amp;"_"&amp;V3918&amp;"_"&amp;S3918&amp;"_"&amp;T3918&amp;"_"&amp;U3918</f>
        <v>DL2022076_Sortmundet kutling_Valid_Absent_Ct&gt;41</v>
      </c>
    </row>
    <row r="3919" spans="1:24" x14ac:dyDescent="0.25">
      <c r="A3919" t="s">
        <v>170</v>
      </c>
      <c r="B3919" t="s">
        <v>51</v>
      </c>
      <c r="C3919" t="s">
        <v>171</v>
      </c>
      <c r="D3919">
        <v>0.01</v>
      </c>
      <c r="E3919" t="s">
        <v>1275</v>
      </c>
      <c r="F3919" t="s">
        <v>1311</v>
      </c>
      <c r="G3919" t="str">
        <f t="shared" si="7994"/>
        <v>DL2022076</v>
      </c>
      <c r="H3919" t="str">
        <f t="shared" si="7995"/>
        <v>24</v>
      </c>
      <c r="I3919" t="str">
        <f t="shared" si="7996"/>
        <v>Sortmundet kutling_24_20221208_DL2022076_UNord</v>
      </c>
      <c r="J3919" t="str">
        <f>VLOOKUP(MID(C3919,4,6),Datasæt_Analysesystemer!$B$2:$E$69,3,FALSE)</f>
        <v>Sortmundet kutling</v>
      </c>
      <c r="K3919" t="str">
        <f t="shared" si="7997"/>
        <v>NK</v>
      </c>
      <c r="L3919" s="7" t="str">
        <f t="shared" si="8009"/>
        <v>No Ct</v>
      </c>
      <c r="M3919" t="str">
        <f t="shared" si="7998"/>
        <v/>
      </c>
      <c r="N3919" t="str">
        <f t="shared" si="7999"/>
        <v/>
      </c>
      <c r="O3919" t="str">
        <f t="shared" si="8000"/>
        <v/>
      </c>
    </row>
    <row r="3920" spans="1:24" x14ac:dyDescent="0.25">
      <c r="A3920" t="s">
        <v>134</v>
      </c>
      <c r="B3920" t="s">
        <v>76</v>
      </c>
      <c r="C3920" t="s">
        <v>135</v>
      </c>
      <c r="D3920">
        <v>0.01</v>
      </c>
      <c r="E3920" t="s">
        <v>1275</v>
      </c>
      <c r="F3920" t="s">
        <v>1311</v>
      </c>
      <c r="G3920" t="str">
        <f t="shared" si="7994"/>
        <v>DL2022076</v>
      </c>
      <c r="H3920" t="str">
        <f t="shared" si="7995"/>
        <v>24</v>
      </c>
      <c r="I3920" t="str">
        <f t="shared" si="7996"/>
        <v>Sortmundet kutling_24_20221208_DL2022076_UNord</v>
      </c>
      <c r="J3920" t="str">
        <f>VLOOKUP(MID(C3920,4,6),Datasæt_Analysesystemer!$B$2:$E$69,3,FALSE)</f>
        <v>Sortmundet kutling</v>
      </c>
      <c r="K3920" t="str">
        <f t="shared" si="7997"/>
        <v>EP</v>
      </c>
      <c r="L3920" s="7" t="str">
        <f t="shared" si="8009"/>
        <v>No Ct</v>
      </c>
      <c r="M3920" t="str">
        <f t="shared" si="7998"/>
        <v/>
      </c>
      <c r="N3920" t="str">
        <f t="shared" si="7999"/>
        <v/>
      </c>
      <c r="O3920" t="str">
        <f t="shared" si="8000"/>
        <v/>
      </c>
    </row>
    <row r="3921" spans="1:24" x14ac:dyDescent="0.25">
      <c r="A3921" t="s">
        <v>147</v>
      </c>
      <c r="B3921" t="s">
        <v>76</v>
      </c>
      <c r="C3921" t="s">
        <v>135</v>
      </c>
      <c r="D3921">
        <v>0.01</v>
      </c>
      <c r="E3921" t="s">
        <v>1275</v>
      </c>
      <c r="F3921" t="s">
        <v>1311</v>
      </c>
      <c r="G3921" t="str">
        <f t="shared" si="7994"/>
        <v>DL2022076</v>
      </c>
      <c r="H3921" t="str">
        <f t="shared" si="7995"/>
        <v>24</v>
      </c>
      <c r="I3921" t="str">
        <f t="shared" si="7996"/>
        <v>Sortmundet kutling_24_20221208_DL2022076_UNord</v>
      </c>
      <c r="J3921" t="str">
        <f>VLOOKUP(MID(C3921,4,6),Datasæt_Analysesystemer!$B$2:$E$69,3,FALSE)</f>
        <v>Sortmundet kutling</v>
      </c>
      <c r="K3921" t="str">
        <f t="shared" si="7997"/>
        <v>EP</v>
      </c>
      <c r="L3921" s="7" t="str">
        <f t="shared" si="8009"/>
        <v>No Ct</v>
      </c>
      <c r="M3921" t="str">
        <f t="shared" si="7998"/>
        <v/>
      </c>
      <c r="N3921" t="str">
        <f t="shared" si="7999"/>
        <v/>
      </c>
      <c r="O3921" t="str">
        <f t="shared" si="8000"/>
        <v/>
      </c>
    </row>
    <row r="3922" spans="1:24" x14ac:dyDescent="0.25">
      <c r="A3922" t="s">
        <v>22</v>
      </c>
      <c r="B3922" t="s">
        <v>23</v>
      </c>
      <c r="C3922" t="s">
        <v>24</v>
      </c>
      <c r="D3922">
        <v>0.01</v>
      </c>
      <c r="E3922">
        <v>30.02</v>
      </c>
      <c r="F3922" t="s">
        <v>1309</v>
      </c>
      <c r="G3922" t="str">
        <f t="shared" ref="G3922:G3985" si="8130">MID(F3922,10,9)</f>
        <v>DL2022084</v>
      </c>
      <c r="H3922" t="str">
        <f t="shared" ref="H3922:H3985" si="8131">LEFT(C3922,2)</f>
        <v>01</v>
      </c>
      <c r="I3922" t="str">
        <f t="shared" ref="I3922:I3985" si="8132">J3922&amp;"_"&amp;H3922&amp;"_"&amp;F3922</f>
        <v>Aborre_01_20221129_DL2022084_Hilleroedtekniskegym</v>
      </c>
      <c r="J3922" t="str">
        <f>VLOOKUP(MID(C3922,4,6),Datasæt_Analysesystemer!$B$2:$E$69,3,FALSE)</f>
        <v>Aborre</v>
      </c>
      <c r="K3922" t="str">
        <f t="shared" ref="K3922:K3985" si="8133">RIGHT(C3922,2)</f>
        <v>PK</v>
      </c>
      <c r="L3922" s="7">
        <f t="shared" si="8009"/>
        <v>30.02</v>
      </c>
      <c r="M3922">
        <f t="shared" ref="M3922:M3985" si="8134">IF(K3922="PK",SUMIFS(L:L,K:K,"PK",I:I,I3922),"")</f>
        <v>30.02</v>
      </c>
      <c r="N3922">
        <f t="shared" ref="N3922:N3985" si="8135">IF(K3922="PK",SUMIFS(L:L,K:K,"NK",I:I,I3922),"")</f>
        <v>0</v>
      </c>
      <c r="O3922">
        <f t="shared" ref="O3922:O3985" si="8136">IF(K3922="PK",SUMIFS(L:L,K:K,"EP",I:I,I3922),"")</f>
        <v>0</v>
      </c>
      <c r="Q3922">
        <f t="shared" ref="Q3922" si="8137">IF(L3924="No Ct",0,L3924)</f>
        <v>0</v>
      </c>
      <c r="R3922">
        <f t="shared" ref="R3922" si="8138">IF(L3925="No Ct",0,L3925)</f>
        <v>0</v>
      </c>
      <c r="S3922" t="str">
        <f t="shared" ref="S3922" si="8139">IF(AND(M3922&gt;0,N3922=0),"Valid","Invalid")</f>
        <v>Valid</v>
      </c>
      <c r="T3922" t="str">
        <f t="shared" ref="T3922" si="8140">IF(OR(Q3922&gt;1,R3922&gt;1),"Present","Absent")</f>
        <v>Absent</v>
      </c>
      <c r="U3922" t="str">
        <f t="shared" ref="U3922" si="8141">IF(OR(AND(Q3922&gt;1,Q3922&lt;41),AND(R3922&gt;1,R3922&lt;41)),"Ct&lt;41","Ct&gt;41")</f>
        <v>Ct&gt;41</v>
      </c>
      <c r="V3922" t="str">
        <f t="shared" ref="V3922" si="8142">J3922</f>
        <v>Aborre</v>
      </c>
      <c r="W3922" t="str">
        <f t="shared" ref="W3922" si="8143">MID(F3922,10,9)</f>
        <v>DL2022084</v>
      </c>
      <c r="X3922" t="str">
        <f t="shared" ref="X3922" si="8144">W3922&amp;"_"&amp;V3922&amp;"_"&amp;S3922&amp;"_"&amp;T3922&amp;"_"&amp;U3922</f>
        <v>DL2022084_Aborre_Valid_Absent_Ct&gt;41</v>
      </c>
    </row>
    <row r="3923" spans="1:24" x14ac:dyDescent="0.25">
      <c r="A3923" t="s">
        <v>50</v>
      </c>
      <c r="B3923" t="s">
        <v>51</v>
      </c>
      <c r="C3923" t="s">
        <v>52</v>
      </c>
      <c r="D3923">
        <v>0.01</v>
      </c>
      <c r="E3923" t="s">
        <v>1275</v>
      </c>
      <c r="F3923" t="s">
        <v>1309</v>
      </c>
      <c r="G3923" t="str">
        <f t="shared" si="8130"/>
        <v>DL2022084</v>
      </c>
      <c r="H3923" t="str">
        <f t="shared" si="8131"/>
        <v>01</v>
      </c>
      <c r="I3923" t="str">
        <f t="shared" si="8132"/>
        <v>Aborre_01_20221129_DL2022084_Hilleroedtekniskegym</v>
      </c>
      <c r="J3923" t="str">
        <f>VLOOKUP(MID(C3923,4,6),Datasæt_Analysesystemer!$B$2:$E$69,3,FALSE)</f>
        <v>Aborre</v>
      </c>
      <c r="K3923" t="str">
        <f t="shared" si="8133"/>
        <v>NK</v>
      </c>
      <c r="L3923" s="7" t="str">
        <f t="shared" ref="L3923:L3986" si="8145">IF(TRIM(E3923)="No Ct","No Ct",E3923)</f>
        <v>No Ct</v>
      </c>
      <c r="M3923" t="str">
        <f t="shared" si="8134"/>
        <v/>
      </c>
      <c r="N3923" t="str">
        <f t="shared" si="8135"/>
        <v/>
      </c>
      <c r="O3923" t="str">
        <f t="shared" si="8136"/>
        <v/>
      </c>
    </row>
    <row r="3924" spans="1:24" x14ac:dyDescent="0.25">
      <c r="A3924" t="s">
        <v>75</v>
      </c>
      <c r="B3924" t="s">
        <v>76</v>
      </c>
      <c r="C3924" t="s">
        <v>77</v>
      </c>
      <c r="D3924">
        <v>0.01</v>
      </c>
      <c r="E3924" t="s">
        <v>1275</v>
      </c>
      <c r="F3924" t="s">
        <v>1309</v>
      </c>
      <c r="G3924" t="str">
        <f t="shared" si="8130"/>
        <v>DL2022084</v>
      </c>
      <c r="H3924" t="str">
        <f t="shared" si="8131"/>
        <v>01</v>
      </c>
      <c r="I3924" t="str">
        <f t="shared" si="8132"/>
        <v>Aborre_01_20221129_DL2022084_Hilleroedtekniskegym</v>
      </c>
      <c r="J3924" t="str">
        <f>VLOOKUP(MID(C3924,4,6),Datasæt_Analysesystemer!$B$2:$E$69,3,FALSE)</f>
        <v>Aborre</v>
      </c>
      <c r="K3924" t="str">
        <f t="shared" si="8133"/>
        <v>EP</v>
      </c>
      <c r="L3924" s="7" t="str">
        <f t="shared" si="8145"/>
        <v>No Ct</v>
      </c>
      <c r="M3924" t="str">
        <f t="shared" si="8134"/>
        <v/>
      </c>
      <c r="N3924" t="str">
        <f t="shared" si="8135"/>
        <v/>
      </c>
      <c r="O3924" t="str">
        <f t="shared" si="8136"/>
        <v/>
      </c>
    </row>
    <row r="3925" spans="1:24" x14ac:dyDescent="0.25">
      <c r="A3925" t="s">
        <v>100</v>
      </c>
      <c r="B3925" t="s">
        <v>76</v>
      </c>
      <c r="C3925" t="s">
        <v>77</v>
      </c>
      <c r="D3925">
        <v>0.01</v>
      </c>
      <c r="E3925" t="s">
        <v>1275</v>
      </c>
      <c r="F3925" t="s">
        <v>1309</v>
      </c>
      <c r="G3925" t="str">
        <f t="shared" si="8130"/>
        <v>DL2022084</v>
      </c>
      <c r="H3925" t="str">
        <f t="shared" si="8131"/>
        <v>01</v>
      </c>
      <c r="I3925" t="str">
        <f t="shared" si="8132"/>
        <v>Aborre_01_20221129_DL2022084_Hilleroedtekniskegym</v>
      </c>
      <c r="J3925" t="str">
        <f>VLOOKUP(MID(C3925,4,6),Datasæt_Analysesystemer!$B$2:$E$69,3,FALSE)</f>
        <v>Aborre</v>
      </c>
      <c r="K3925" t="str">
        <f t="shared" si="8133"/>
        <v>EP</v>
      </c>
      <c r="L3925" s="7" t="str">
        <f t="shared" si="8145"/>
        <v>No Ct</v>
      </c>
      <c r="M3925" t="str">
        <f t="shared" si="8134"/>
        <v/>
      </c>
      <c r="N3925" t="str">
        <f t="shared" si="8135"/>
        <v/>
      </c>
      <c r="O3925" t="str">
        <f t="shared" si="8136"/>
        <v/>
      </c>
    </row>
    <row r="3926" spans="1:24" x14ac:dyDescent="0.25">
      <c r="A3926" t="s">
        <v>27</v>
      </c>
      <c r="B3926" t="s">
        <v>23</v>
      </c>
      <c r="C3926" t="s">
        <v>28</v>
      </c>
      <c r="D3926">
        <v>0.01</v>
      </c>
      <c r="E3926">
        <v>30.37</v>
      </c>
      <c r="F3926" t="s">
        <v>1309</v>
      </c>
      <c r="G3926" t="str">
        <f t="shared" si="8130"/>
        <v>DL2022084</v>
      </c>
      <c r="H3926" t="str">
        <f t="shared" si="8131"/>
        <v>02</v>
      </c>
      <c r="I3926" t="str">
        <f t="shared" si="8132"/>
        <v>Aborre_02_20221129_DL2022084_Hilleroedtekniskegym</v>
      </c>
      <c r="J3926" t="str">
        <f>VLOOKUP(MID(C3926,4,6),Datasæt_Analysesystemer!$B$2:$E$69,3,FALSE)</f>
        <v>Aborre</v>
      </c>
      <c r="K3926" t="str">
        <f t="shared" si="8133"/>
        <v>PK</v>
      </c>
      <c r="L3926" s="7">
        <f t="shared" si="8145"/>
        <v>30.37</v>
      </c>
      <c r="M3926">
        <f t="shared" si="8134"/>
        <v>30.37</v>
      </c>
      <c r="N3926">
        <f t="shared" si="8135"/>
        <v>0</v>
      </c>
      <c r="O3926">
        <f t="shared" si="8136"/>
        <v>0</v>
      </c>
      <c r="Q3926">
        <f t="shared" ref="Q3926" si="8146">IF(L3928="No Ct",0,L3928)</f>
        <v>0</v>
      </c>
      <c r="R3926">
        <f t="shared" ref="R3926" si="8147">IF(L3929="No Ct",0,L3929)</f>
        <v>0</v>
      </c>
      <c r="S3926" t="str">
        <f t="shared" ref="S3926" si="8148">IF(AND(M3926&gt;0,N3926=0),"Valid","Invalid")</f>
        <v>Valid</v>
      </c>
      <c r="T3926" t="str">
        <f t="shared" ref="T3926" si="8149">IF(OR(Q3926&gt;1,R3926&gt;1),"Present","Absent")</f>
        <v>Absent</v>
      </c>
      <c r="U3926" t="str">
        <f t="shared" ref="U3926" si="8150">IF(OR(AND(Q3926&gt;1,Q3926&lt;41),AND(R3926&gt;1,R3926&lt;41)),"Ct&lt;41","Ct&gt;41")</f>
        <v>Ct&gt;41</v>
      </c>
      <c r="V3926" t="str">
        <f t="shared" ref="V3926" si="8151">J3926</f>
        <v>Aborre</v>
      </c>
      <c r="W3926" t="str">
        <f t="shared" ref="W3926" si="8152">MID(F3926,10,9)</f>
        <v>DL2022084</v>
      </c>
      <c r="X3926" t="str">
        <f t="shared" ref="X3926" si="8153">W3926&amp;"_"&amp;V3926&amp;"_"&amp;S3926&amp;"_"&amp;T3926&amp;"_"&amp;U3926</f>
        <v>DL2022084_Aborre_Valid_Absent_Ct&gt;41</v>
      </c>
    </row>
    <row r="3927" spans="1:24" x14ac:dyDescent="0.25">
      <c r="A3927" t="s">
        <v>53</v>
      </c>
      <c r="B3927" t="s">
        <v>51</v>
      </c>
      <c r="C3927" t="s">
        <v>54</v>
      </c>
      <c r="D3927">
        <v>0.01</v>
      </c>
      <c r="E3927" t="s">
        <v>1275</v>
      </c>
      <c r="F3927" t="s">
        <v>1309</v>
      </c>
      <c r="G3927" t="str">
        <f t="shared" si="8130"/>
        <v>DL2022084</v>
      </c>
      <c r="H3927" t="str">
        <f t="shared" si="8131"/>
        <v>02</v>
      </c>
      <c r="I3927" t="str">
        <f t="shared" si="8132"/>
        <v>Aborre_02_20221129_DL2022084_Hilleroedtekniskegym</v>
      </c>
      <c r="J3927" t="str">
        <f>VLOOKUP(MID(C3927,4,6),Datasæt_Analysesystemer!$B$2:$E$69,3,FALSE)</f>
        <v>Aborre</v>
      </c>
      <c r="K3927" t="str">
        <f t="shared" si="8133"/>
        <v>NK</v>
      </c>
      <c r="L3927" s="7" t="str">
        <f t="shared" si="8145"/>
        <v>No Ct</v>
      </c>
      <c r="M3927" t="str">
        <f t="shared" si="8134"/>
        <v/>
      </c>
      <c r="N3927" t="str">
        <f t="shared" si="8135"/>
        <v/>
      </c>
      <c r="O3927" t="str">
        <f t="shared" si="8136"/>
        <v/>
      </c>
    </row>
    <row r="3928" spans="1:24" x14ac:dyDescent="0.25">
      <c r="A3928" t="s">
        <v>78</v>
      </c>
      <c r="B3928" t="s">
        <v>76</v>
      </c>
      <c r="C3928" t="s">
        <v>79</v>
      </c>
      <c r="D3928">
        <v>0.01</v>
      </c>
      <c r="E3928" t="s">
        <v>1275</v>
      </c>
      <c r="F3928" t="s">
        <v>1309</v>
      </c>
      <c r="G3928" t="str">
        <f t="shared" si="8130"/>
        <v>DL2022084</v>
      </c>
      <c r="H3928" t="str">
        <f t="shared" si="8131"/>
        <v>02</v>
      </c>
      <c r="I3928" t="str">
        <f t="shared" si="8132"/>
        <v>Aborre_02_20221129_DL2022084_Hilleroedtekniskegym</v>
      </c>
      <c r="J3928" t="str">
        <f>VLOOKUP(MID(C3928,4,6),Datasæt_Analysesystemer!$B$2:$E$69,3,FALSE)</f>
        <v>Aborre</v>
      </c>
      <c r="K3928" t="str">
        <f t="shared" si="8133"/>
        <v>EP</v>
      </c>
      <c r="L3928" s="7" t="str">
        <f t="shared" si="8145"/>
        <v>No Ct</v>
      </c>
      <c r="M3928" t="str">
        <f t="shared" si="8134"/>
        <v/>
      </c>
      <c r="N3928" t="str">
        <f t="shared" si="8135"/>
        <v/>
      </c>
      <c r="O3928" t="str">
        <f t="shared" si="8136"/>
        <v/>
      </c>
    </row>
    <row r="3929" spans="1:24" x14ac:dyDescent="0.25">
      <c r="A3929" t="s">
        <v>101</v>
      </c>
      <c r="B3929" t="s">
        <v>76</v>
      </c>
      <c r="C3929" t="s">
        <v>79</v>
      </c>
      <c r="D3929">
        <v>0.01</v>
      </c>
      <c r="E3929" t="s">
        <v>1275</v>
      </c>
      <c r="F3929" t="s">
        <v>1309</v>
      </c>
      <c r="G3929" t="str">
        <f t="shared" si="8130"/>
        <v>DL2022084</v>
      </c>
      <c r="H3929" t="str">
        <f t="shared" si="8131"/>
        <v>02</v>
      </c>
      <c r="I3929" t="str">
        <f t="shared" si="8132"/>
        <v>Aborre_02_20221129_DL2022084_Hilleroedtekniskegym</v>
      </c>
      <c r="J3929" t="str">
        <f>VLOOKUP(MID(C3929,4,6),Datasæt_Analysesystemer!$B$2:$E$69,3,FALSE)</f>
        <v>Aborre</v>
      </c>
      <c r="K3929" t="str">
        <f t="shared" si="8133"/>
        <v>EP</v>
      </c>
      <c r="L3929" s="7" t="str">
        <f t="shared" si="8145"/>
        <v>No Ct</v>
      </c>
      <c r="M3929" t="str">
        <f t="shared" si="8134"/>
        <v/>
      </c>
      <c r="N3929" t="str">
        <f t="shared" si="8135"/>
        <v/>
      </c>
      <c r="O3929" t="str">
        <f t="shared" si="8136"/>
        <v/>
      </c>
    </row>
    <row r="3930" spans="1:24" x14ac:dyDescent="0.25">
      <c r="A3930" t="s">
        <v>29</v>
      </c>
      <c r="B3930" t="s">
        <v>23</v>
      </c>
      <c r="C3930" t="s">
        <v>30</v>
      </c>
      <c r="D3930">
        <v>0.01</v>
      </c>
      <c r="E3930">
        <v>25.31</v>
      </c>
      <c r="F3930" t="s">
        <v>1309</v>
      </c>
      <c r="G3930" t="str">
        <f t="shared" si="8130"/>
        <v>DL2022084</v>
      </c>
      <c r="H3930" t="str">
        <f t="shared" si="8131"/>
        <v>03</v>
      </c>
      <c r="I3930" t="str">
        <f t="shared" si="8132"/>
        <v>Skrubbe_03_20221129_DL2022084_Hilleroedtekniskegym</v>
      </c>
      <c r="J3930" t="str">
        <f>VLOOKUP(MID(C3930,4,6),Datasæt_Analysesystemer!$B$2:$E$69,3,FALSE)</f>
        <v>Skrubbe</v>
      </c>
      <c r="K3930" t="str">
        <f t="shared" si="8133"/>
        <v>PK</v>
      </c>
      <c r="L3930" s="7">
        <f t="shared" si="8145"/>
        <v>25.31</v>
      </c>
      <c r="M3930">
        <f t="shared" si="8134"/>
        <v>25.31</v>
      </c>
      <c r="N3930">
        <f t="shared" si="8135"/>
        <v>0</v>
      </c>
      <c r="O3930">
        <f t="shared" si="8136"/>
        <v>0</v>
      </c>
      <c r="Q3930">
        <f t="shared" ref="Q3930" si="8154">IF(L3932="No Ct",0,L3932)</f>
        <v>0</v>
      </c>
      <c r="R3930">
        <f t="shared" ref="R3930" si="8155">IF(L3933="No Ct",0,L3933)</f>
        <v>0</v>
      </c>
      <c r="S3930" t="str">
        <f t="shared" ref="S3930" si="8156">IF(AND(M3930&gt;0,N3930=0),"Valid","Invalid")</f>
        <v>Valid</v>
      </c>
      <c r="T3930" t="str">
        <f t="shared" ref="T3930" si="8157">IF(OR(Q3930&gt;1,R3930&gt;1),"Present","Absent")</f>
        <v>Absent</v>
      </c>
      <c r="U3930" t="str">
        <f t="shared" ref="U3930" si="8158">IF(OR(AND(Q3930&gt;1,Q3930&lt;41),AND(R3930&gt;1,R3930&lt;41)),"Ct&lt;41","Ct&gt;41")</f>
        <v>Ct&gt;41</v>
      </c>
      <c r="V3930" t="str">
        <f t="shared" ref="V3930" si="8159">J3930</f>
        <v>Skrubbe</v>
      </c>
      <c r="W3930" t="str">
        <f t="shared" ref="W3930" si="8160">MID(F3930,10,9)</f>
        <v>DL2022084</v>
      </c>
      <c r="X3930" t="str">
        <f t="shared" ref="X3930" si="8161">W3930&amp;"_"&amp;V3930&amp;"_"&amp;S3930&amp;"_"&amp;T3930&amp;"_"&amp;U3930</f>
        <v>DL2022084_Skrubbe_Valid_Absent_Ct&gt;41</v>
      </c>
    </row>
    <row r="3931" spans="1:24" x14ac:dyDescent="0.25">
      <c r="A3931" t="s">
        <v>55</v>
      </c>
      <c r="B3931" t="s">
        <v>51</v>
      </c>
      <c r="C3931" t="s">
        <v>56</v>
      </c>
      <c r="D3931">
        <v>0.01</v>
      </c>
      <c r="E3931" t="s">
        <v>1275</v>
      </c>
      <c r="F3931" t="s">
        <v>1309</v>
      </c>
      <c r="G3931" t="str">
        <f t="shared" si="8130"/>
        <v>DL2022084</v>
      </c>
      <c r="H3931" t="str">
        <f t="shared" si="8131"/>
        <v>03</v>
      </c>
      <c r="I3931" t="str">
        <f t="shared" si="8132"/>
        <v>Skrubbe_03_20221129_DL2022084_Hilleroedtekniskegym</v>
      </c>
      <c r="J3931" t="str">
        <f>VLOOKUP(MID(C3931,4,6),Datasæt_Analysesystemer!$B$2:$E$69,3,FALSE)</f>
        <v>Skrubbe</v>
      </c>
      <c r="K3931" t="str">
        <f t="shared" si="8133"/>
        <v>NK</v>
      </c>
      <c r="L3931" s="7" t="str">
        <f t="shared" si="8145"/>
        <v>No Ct</v>
      </c>
      <c r="M3931" t="str">
        <f t="shared" si="8134"/>
        <v/>
      </c>
      <c r="N3931" t="str">
        <f t="shared" si="8135"/>
        <v/>
      </c>
      <c r="O3931" t="str">
        <f t="shared" si="8136"/>
        <v/>
      </c>
    </row>
    <row r="3932" spans="1:24" x14ac:dyDescent="0.25">
      <c r="A3932" t="s">
        <v>80</v>
      </c>
      <c r="B3932" t="s">
        <v>76</v>
      </c>
      <c r="C3932" t="s">
        <v>81</v>
      </c>
      <c r="D3932">
        <v>0.01</v>
      </c>
      <c r="E3932" t="s">
        <v>1275</v>
      </c>
      <c r="F3932" t="s">
        <v>1309</v>
      </c>
      <c r="G3932" t="str">
        <f t="shared" si="8130"/>
        <v>DL2022084</v>
      </c>
      <c r="H3932" t="str">
        <f t="shared" si="8131"/>
        <v>03</v>
      </c>
      <c r="I3932" t="str">
        <f t="shared" si="8132"/>
        <v>Skrubbe_03_20221129_DL2022084_Hilleroedtekniskegym</v>
      </c>
      <c r="J3932" t="str">
        <f>VLOOKUP(MID(C3932,4,6),Datasæt_Analysesystemer!$B$2:$E$69,3,FALSE)</f>
        <v>Skrubbe</v>
      </c>
      <c r="K3932" t="str">
        <f t="shared" si="8133"/>
        <v>EP</v>
      </c>
      <c r="L3932" s="7" t="str">
        <f t="shared" si="8145"/>
        <v>No Ct</v>
      </c>
      <c r="M3932" t="str">
        <f t="shared" si="8134"/>
        <v/>
      </c>
      <c r="N3932" t="str">
        <f t="shared" si="8135"/>
        <v/>
      </c>
      <c r="O3932" t="str">
        <f t="shared" si="8136"/>
        <v/>
      </c>
    </row>
    <row r="3933" spans="1:24" x14ac:dyDescent="0.25">
      <c r="A3933" t="s">
        <v>102</v>
      </c>
      <c r="B3933" t="s">
        <v>76</v>
      </c>
      <c r="C3933" t="s">
        <v>81</v>
      </c>
      <c r="D3933">
        <v>0.01</v>
      </c>
      <c r="E3933" t="s">
        <v>1275</v>
      </c>
      <c r="F3933" t="s">
        <v>1309</v>
      </c>
      <c r="G3933" t="str">
        <f t="shared" si="8130"/>
        <v>DL2022084</v>
      </c>
      <c r="H3933" t="str">
        <f t="shared" si="8131"/>
        <v>03</v>
      </c>
      <c r="I3933" t="str">
        <f t="shared" si="8132"/>
        <v>Skrubbe_03_20221129_DL2022084_Hilleroedtekniskegym</v>
      </c>
      <c r="J3933" t="str">
        <f>VLOOKUP(MID(C3933,4,6),Datasæt_Analysesystemer!$B$2:$E$69,3,FALSE)</f>
        <v>Skrubbe</v>
      </c>
      <c r="K3933" t="str">
        <f t="shared" si="8133"/>
        <v>EP</v>
      </c>
      <c r="L3933" s="7" t="str">
        <f t="shared" si="8145"/>
        <v>No Ct</v>
      </c>
      <c r="M3933" t="str">
        <f t="shared" si="8134"/>
        <v/>
      </c>
      <c r="N3933" t="str">
        <f t="shared" si="8135"/>
        <v/>
      </c>
      <c r="O3933" t="str">
        <f t="shared" si="8136"/>
        <v/>
      </c>
    </row>
    <row r="3934" spans="1:24" x14ac:dyDescent="0.25">
      <c r="A3934" t="s">
        <v>31</v>
      </c>
      <c r="B3934" t="s">
        <v>23</v>
      </c>
      <c r="C3934" t="s">
        <v>32</v>
      </c>
      <c r="D3934">
        <v>0.01</v>
      </c>
      <c r="E3934">
        <v>30.32</v>
      </c>
      <c r="F3934" t="s">
        <v>1309</v>
      </c>
      <c r="G3934" t="str">
        <f t="shared" si="8130"/>
        <v>DL2022084</v>
      </c>
      <c r="H3934" t="str">
        <f t="shared" si="8131"/>
        <v>04</v>
      </c>
      <c r="I3934" t="str">
        <f t="shared" si="8132"/>
        <v>Skrubbe_04_20221129_DL2022084_Hilleroedtekniskegym</v>
      </c>
      <c r="J3934" t="str">
        <f>VLOOKUP(MID(C3934,4,6),Datasæt_Analysesystemer!$B$2:$E$69,3,FALSE)</f>
        <v>Skrubbe</v>
      </c>
      <c r="K3934" t="str">
        <f t="shared" si="8133"/>
        <v>PK</v>
      </c>
      <c r="L3934" s="7">
        <f t="shared" si="8145"/>
        <v>30.32</v>
      </c>
      <c r="M3934">
        <f t="shared" si="8134"/>
        <v>30.32</v>
      </c>
      <c r="N3934">
        <f t="shared" si="8135"/>
        <v>0</v>
      </c>
      <c r="O3934">
        <f t="shared" si="8136"/>
        <v>0</v>
      </c>
      <c r="Q3934">
        <f t="shared" ref="Q3934" si="8162">IF(L3936="No Ct",0,L3936)</f>
        <v>0</v>
      </c>
      <c r="R3934">
        <f t="shared" ref="R3934" si="8163">IF(L3937="No Ct",0,L3937)</f>
        <v>0</v>
      </c>
      <c r="S3934" t="str">
        <f t="shared" ref="S3934" si="8164">IF(AND(M3934&gt;0,N3934=0),"Valid","Invalid")</f>
        <v>Valid</v>
      </c>
      <c r="T3934" t="str">
        <f t="shared" ref="T3934" si="8165">IF(OR(Q3934&gt;1,R3934&gt;1),"Present","Absent")</f>
        <v>Absent</v>
      </c>
      <c r="U3934" t="str">
        <f t="shared" ref="U3934" si="8166">IF(OR(AND(Q3934&gt;1,Q3934&lt;41),AND(R3934&gt;1,R3934&lt;41)),"Ct&lt;41","Ct&gt;41")</f>
        <v>Ct&gt;41</v>
      </c>
      <c r="V3934" t="str">
        <f t="shared" ref="V3934" si="8167">J3934</f>
        <v>Skrubbe</v>
      </c>
      <c r="W3934" t="str">
        <f t="shared" ref="W3934" si="8168">MID(F3934,10,9)</f>
        <v>DL2022084</v>
      </c>
      <c r="X3934" t="str">
        <f t="shared" ref="X3934" si="8169">W3934&amp;"_"&amp;V3934&amp;"_"&amp;S3934&amp;"_"&amp;T3934&amp;"_"&amp;U3934</f>
        <v>DL2022084_Skrubbe_Valid_Absent_Ct&gt;41</v>
      </c>
    </row>
    <row r="3935" spans="1:24" x14ac:dyDescent="0.25">
      <c r="A3935" t="s">
        <v>57</v>
      </c>
      <c r="B3935" t="s">
        <v>51</v>
      </c>
      <c r="C3935" t="s">
        <v>58</v>
      </c>
      <c r="D3935">
        <v>0.01</v>
      </c>
      <c r="E3935" t="s">
        <v>1275</v>
      </c>
      <c r="F3935" t="s">
        <v>1309</v>
      </c>
      <c r="G3935" t="str">
        <f t="shared" si="8130"/>
        <v>DL2022084</v>
      </c>
      <c r="H3935" t="str">
        <f t="shared" si="8131"/>
        <v>04</v>
      </c>
      <c r="I3935" t="str">
        <f t="shared" si="8132"/>
        <v>Skrubbe_04_20221129_DL2022084_Hilleroedtekniskegym</v>
      </c>
      <c r="J3935" t="str">
        <f>VLOOKUP(MID(C3935,4,6),Datasæt_Analysesystemer!$B$2:$E$69,3,FALSE)</f>
        <v>Skrubbe</v>
      </c>
      <c r="K3935" t="str">
        <f t="shared" si="8133"/>
        <v>NK</v>
      </c>
      <c r="L3935" s="7" t="str">
        <f t="shared" si="8145"/>
        <v>No Ct</v>
      </c>
      <c r="M3935" t="str">
        <f t="shared" si="8134"/>
        <v/>
      </c>
      <c r="N3935" t="str">
        <f t="shared" si="8135"/>
        <v/>
      </c>
      <c r="O3935" t="str">
        <f t="shared" si="8136"/>
        <v/>
      </c>
    </row>
    <row r="3936" spans="1:24" x14ac:dyDescent="0.25">
      <c r="A3936" t="s">
        <v>82</v>
      </c>
      <c r="B3936" t="s">
        <v>76</v>
      </c>
      <c r="C3936" t="s">
        <v>83</v>
      </c>
      <c r="D3936">
        <v>0.01</v>
      </c>
      <c r="E3936" t="s">
        <v>1275</v>
      </c>
      <c r="F3936" t="s">
        <v>1309</v>
      </c>
      <c r="G3936" t="str">
        <f t="shared" si="8130"/>
        <v>DL2022084</v>
      </c>
      <c r="H3936" t="str">
        <f t="shared" si="8131"/>
        <v>04</v>
      </c>
      <c r="I3936" t="str">
        <f t="shared" si="8132"/>
        <v>Skrubbe_04_20221129_DL2022084_Hilleroedtekniskegym</v>
      </c>
      <c r="J3936" t="str">
        <f>VLOOKUP(MID(C3936,4,6),Datasæt_Analysesystemer!$B$2:$E$69,3,FALSE)</f>
        <v>Skrubbe</v>
      </c>
      <c r="K3936" t="str">
        <f t="shared" si="8133"/>
        <v>EP</v>
      </c>
      <c r="L3936" s="7" t="str">
        <f t="shared" si="8145"/>
        <v>No Ct</v>
      </c>
      <c r="M3936" t="str">
        <f t="shared" si="8134"/>
        <v/>
      </c>
      <c r="N3936" t="str">
        <f t="shared" si="8135"/>
        <v/>
      </c>
      <c r="O3936" t="str">
        <f t="shared" si="8136"/>
        <v/>
      </c>
    </row>
    <row r="3937" spans="1:24" x14ac:dyDescent="0.25">
      <c r="A3937" t="s">
        <v>103</v>
      </c>
      <c r="B3937" t="s">
        <v>76</v>
      </c>
      <c r="C3937" t="s">
        <v>83</v>
      </c>
      <c r="D3937">
        <v>0.01</v>
      </c>
      <c r="E3937" t="s">
        <v>1275</v>
      </c>
      <c r="F3937" t="s">
        <v>1309</v>
      </c>
      <c r="G3937" t="str">
        <f t="shared" si="8130"/>
        <v>DL2022084</v>
      </c>
      <c r="H3937" t="str">
        <f t="shared" si="8131"/>
        <v>04</v>
      </c>
      <c r="I3937" t="str">
        <f t="shared" si="8132"/>
        <v>Skrubbe_04_20221129_DL2022084_Hilleroedtekniskegym</v>
      </c>
      <c r="J3937" t="str">
        <f>VLOOKUP(MID(C3937,4,6),Datasæt_Analysesystemer!$B$2:$E$69,3,FALSE)</f>
        <v>Skrubbe</v>
      </c>
      <c r="K3937" t="str">
        <f t="shared" si="8133"/>
        <v>EP</v>
      </c>
      <c r="L3937" s="7" t="str">
        <f t="shared" si="8145"/>
        <v>No Ct</v>
      </c>
      <c r="M3937" t="str">
        <f t="shared" si="8134"/>
        <v/>
      </c>
      <c r="N3937" t="str">
        <f t="shared" si="8135"/>
        <v/>
      </c>
      <c r="O3937" t="str">
        <f t="shared" si="8136"/>
        <v/>
      </c>
    </row>
    <row r="3938" spans="1:24" x14ac:dyDescent="0.25">
      <c r="A3938" t="s">
        <v>33</v>
      </c>
      <c r="B3938" t="s">
        <v>23</v>
      </c>
      <c r="C3938" t="s">
        <v>34</v>
      </c>
      <c r="D3938">
        <v>0.01</v>
      </c>
      <c r="E3938">
        <v>29.92</v>
      </c>
      <c r="F3938" t="s">
        <v>1309</v>
      </c>
      <c r="G3938" t="str">
        <f t="shared" si="8130"/>
        <v>DL2022084</v>
      </c>
      <c r="H3938" t="str">
        <f t="shared" si="8131"/>
        <v>05</v>
      </c>
      <c r="I3938" t="str">
        <f t="shared" si="8132"/>
        <v>Stillehavsøsters_05_20221129_DL2022084_Hilleroedtekniskegym</v>
      </c>
      <c r="J3938" t="str">
        <f>VLOOKUP(MID(C3938,4,6),Datasæt_Analysesystemer!$B$2:$E$69,3,FALSE)</f>
        <v>Stillehavsøsters</v>
      </c>
      <c r="K3938" t="str">
        <f t="shared" si="8133"/>
        <v>PK</v>
      </c>
      <c r="L3938" s="7">
        <f t="shared" si="8145"/>
        <v>29.92</v>
      </c>
      <c r="M3938">
        <f t="shared" si="8134"/>
        <v>29.92</v>
      </c>
      <c r="N3938">
        <f t="shared" si="8135"/>
        <v>0</v>
      </c>
      <c r="O3938">
        <f t="shared" si="8136"/>
        <v>66.460000000000008</v>
      </c>
      <c r="Q3938">
        <f t="shared" ref="Q3938" si="8170">IF(L3940="No Ct",0,L3940)</f>
        <v>33.44</v>
      </c>
      <c r="R3938">
        <f t="shared" ref="R3938" si="8171">IF(L3941="No Ct",0,L3941)</f>
        <v>33.020000000000003</v>
      </c>
      <c r="S3938" t="str">
        <f t="shared" ref="S3938" si="8172">IF(AND(M3938&gt;0,N3938=0),"Valid","Invalid")</f>
        <v>Valid</v>
      </c>
      <c r="T3938" t="str">
        <f t="shared" ref="T3938" si="8173">IF(OR(Q3938&gt;1,R3938&gt;1),"Present","Absent")</f>
        <v>Present</v>
      </c>
      <c r="U3938" t="str">
        <f t="shared" ref="U3938" si="8174">IF(OR(AND(Q3938&gt;1,Q3938&lt;41),AND(R3938&gt;1,R3938&lt;41)),"Ct&lt;41","Ct&gt;41")</f>
        <v>Ct&lt;41</v>
      </c>
      <c r="V3938" t="str">
        <f t="shared" ref="V3938" si="8175">J3938</f>
        <v>Stillehavsøsters</v>
      </c>
      <c r="W3938" t="str">
        <f t="shared" ref="W3938" si="8176">MID(F3938,10,9)</f>
        <v>DL2022084</v>
      </c>
      <c r="X3938" t="str">
        <f t="shared" ref="X3938" si="8177">W3938&amp;"_"&amp;V3938&amp;"_"&amp;S3938&amp;"_"&amp;T3938&amp;"_"&amp;U3938</f>
        <v>DL2022084_Stillehavsøsters_Valid_Present_Ct&lt;41</v>
      </c>
    </row>
    <row r="3939" spans="1:24" x14ac:dyDescent="0.25">
      <c r="A3939" t="s">
        <v>59</v>
      </c>
      <c r="B3939" t="s">
        <v>51</v>
      </c>
      <c r="C3939" t="s">
        <v>60</v>
      </c>
      <c r="D3939">
        <v>0.01</v>
      </c>
      <c r="E3939" t="s">
        <v>1275</v>
      </c>
      <c r="F3939" t="s">
        <v>1309</v>
      </c>
      <c r="G3939" t="str">
        <f t="shared" si="8130"/>
        <v>DL2022084</v>
      </c>
      <c r="H3939" t="str">
        <f t="shared" si="8131"/>
        <v>05</v>
      </c>
      <c r="I3939" t="str">
        <f t="shared" si="8132"/>
        <v>Stillehavsøsters_05_20221129_DL2022084_Hilleroedtekniskegym</v>
      </c>
      <c r="J3939" t="str">
        <f>VLOOKUP(MID(C3939,4,6),Datasæt_Analysesystemer!$B$2:$E$69,3,FALSE)</f>
        <v>Stillehavsøsters</v>
      </c>
      <c r="K3939" t="str">
        <f t="shared" si="8133"/>
        <v>NK</v>
      </c>
      <c r="L3939" s="7" t="str">
        <f t="shared" si="8145"/>
        <v>No Ct</v>
      </c>
      <c r="M3939" t="str">
        <f t="shared" si="8134"/>
        <v/>
      </c>
      <c r="N3939" t="str">
        <f t="shared" si="8135"/>
        <v/>
      </c>
      <c r="O3939" t="str">
        <f t="shared" si="8136"/>
        <v/>
      </c>
    </row>
    <row r="3940" spans="1:24" x14ac:dyDescent="0.25">
      <c r="A3940" t="s">
        <v>84</v>
      </c>
      <c r="B3940" t="s">
        <v>76</v>
      </c>
      <c r="C3940" t="s">
        <v>85</v>
      </c>
      <c r="D3940">
        <v>0.01</v>
      </c>
      <c r="E3940">
        <v>33.44</v>
      </c>
      <c r="F3940" t="s">
        <v>1309</v>
      </c>
      <c r="G3940" t="str">
        <f t="shared" si="8130"/>
        <v>DL2022084</v>
      </c>
      <c r="H3940" t="str">
        <f t="shared" si="8131"/>
        <v>05</v>
      </c>
      <c r="I3940" t="str">
        <f t="shared" si="8132"/>
        <v>Stillehavsøsters_05_20221129_DL2022084_Hilleroedtekniskegym</v>
      </c>
      <c r="J3940" t="str">
        <f>VLOOKUP(MID(C3940,4,6),Datasæt_Analysesystemer!$B$2:$E$69,3,FALSE)</f>
        <v>Stillehavsøsters</v>
      </c>
      <c r="K3940" t="str">
        <f t="shared" si="8133"/>
        <v>EP</v>
      </c>
      <c r="L3940" s="7">
        <f t="shared" si="8145"/>
        <v>33.44</v>
      </c>
      <c r="M3940" t="str">
        <f t="shared" si="8134"/>
        <v/>
      </c>
      <c r="N3940" t="str">
        <f t="shared" si="8135"/>
        <v/>
      </c>
      <c r="O3940" t="str">
        <f t="shared" si="8136"/>
        <v/>
      </c>
    </row>
    <row r="3941" spans="1:24" x14ac:dyDescent="0.25">
      <c r="A3941" t="s">
        <v>104</v>
      </c>
      <c r="B3941" t="s">
        <v>76</v>
      </c>
      <c r="C3941" t="s">
        <v>85</v>
      </c>
      <c r="D3941">
        <v>0.01</v>
      </c>
      <c r="E3941">
        <v>33.020000000000003</v>
      </c>
      <c r="F3941" t="s">
        <v>1309</v>
      </c>
      <c r="G3941" t="str">
        <f t="shared" si="8130"/>
        <v>DL2022084</v>
      </c>
      <c r="H3941" t="str">
        <f t="shared" si="8131"/>
        <v>05</v>
      </c>
      <c r="I3941" t="str">
        <f t="shared" si="8132"/>
        <v>Stillehavsøsters_05_20221129_DL2022084_Hilleroedtekniskegym</v>
      </c>
      <c r="J3941" t="str">
        <f>VLOOKUP(MID(C3941,4,6),Datasæt_Analysesystemer!$B$2:$E$69,3,FALSE)</f>
        <v>Stillehavsøsters</v>
      </c>
      <c r="K3941" t="str">
        <f t="shared" si="8133"/>
        <v>EP</v>
      </c>
      <c r="L3941" s="7">
        <f t="shared" si="8145"/>
        <v>33.020000000000003</v>
      </c>
      <c r="M3941" t="str">
        <f t="shared" si="8134"/>
        <v/>
      </c>
      <c r="N3941" t="str">
        <f t="shared" si="8135"/>
        <v/>
      </c>
      <c r="O3941" t="str">
        <f t="shared" si="8136"/>
        <v/>
      </c>
    </row>
    <row r="3942" spans="1:24" x14ac:dyDescent="0.25">
      <c r="A3942" t="s">
        <v>35</v>
      </c>
      <c r="B3942" t="s">
        <v>23</v>
      </c>
      <c r="C3942" t="s">
        <v>36</v>
      </c>
      <c r="D3942">
        <v>0.01</v>
      </c>
      <c r="E3942">
        <v>30.78</v>
      </c>
      <c r="F3942" t="s">
        <v>1309</v>
      </c>
      <c r="G3942" t="str">
        <f t="shared" si="8130"/>
        <v>DL2022084</v>
      </c>
      <c r="H3942" t="str">
        <f t="shared" si="8131"/>
        <v>06</v>
      </c>
      <c r="I3942" t="str">
        <f t="shared" si="8132"/>
        <v>Stillehavsøsters_06_20221129_DL2022084_Hilleroedtekniskegym</v>
      </c>
      <c r="J3942" t="str">
        <f>VLOOKUP(MID(C3942,4,6),Datasæt_Analysesystemer!$B$2:$E$69,3,FALSE)</f>
        <v>Stillehavsøsters</v>
      </c>
      <c r="K3942" t="str">
        <f t="shared" si="8133"/>
        <v>PK</v>
      </c>
      <c r="L3942" s="7">
        <f t="shared" si="8145"/>
        <v>30.78</v>
      </c>
      <c r="M3942">
        <f t="shared" si="8134"/>
        <v>30.78</v>
      </c>
      <c r="N3942">
        <f t="shared" si="8135"/>
        <v>0</v>
      </c>
      <c r="O3942">
        <f t="shared" si="8136"/>
        <v>66</v>
      </c>
      <c r="Q3942">
        <f t="shared" ref="Q3942" si="8178">IF(L3944="No Ct",0,L3944)</f>
        <v>33.1</v>
      </c>
      <c r="R3942">
        <f t="shared" ref="R3942" si="8179">IF(L3945="No Ct",0,L3945)</f>
        <v>32.9</v>
      </c>
      <c r="S3942" t="str">
        <f t="shared" ref="S3942" si="8180">IF(AND(M3942&gt;0,N3942=0),"Valid","Invalid")</f>
        <v>Valid</v>
      </c>
      <c r="T3942" t="str">
        <f t="shared" ref="T3942" si="8181">IF(OR(Q3942&gt;1,R3942&gt;1),"Present","Absent")</f>
        <v>Present</v>
      </c>
      <c r="U3942" t="str">
        <f t="shared" ref="U3942" si="8182">IF(OR(AND(Q3942&gt;1,Q3942&lt;41),AND(R3942&gt;1,R3942&lt;41)),"Ct&lt;41","Ct&gt;41")</f>
        <v>Ct&lt;41</v>
      </c>
      <c r="V3942" t="str">
        <f t="shared" ref="V3942" si="8183">J3942</f>
        <v>Stillehavsøsters</v>
      </c>
      <c r="W3942" t="str">
        <f t="shared" ref="W3942" si="8184">MID(F3942,10,9)</f>
        <v>DL2022084</v>
      </c>
      <c r="X3942" t="str">
        <f t="shared" ref="X3942" si="8185">W3942&amp;"_"&amp;V3942&amp;"_"&amp;S3942&amp;"_"&amp;T3942&amp;"_"&amp;U3942</f>
        <v>DL2022084_Stillehavsøsters_Valid_Present_Ct&lt;41</v>
      </c>
    </row>
    <row r="3943" spans="1:24" x14ac:dyDescent="0.25">
      <c r="A3943" t="s">
        <v>61</v>
      </c>
      <c r="B3943" t="s">
        <v>51</v>
      </c>
      <c r="C3943" t="s">
        <v>62</v>
      </c>
      <c r="D3943">
        <v>0.01</v>
      </c>
      <c r="E3943" t="s">
        <v>1275</v>
      </c>
      <c r="F3943" t="s">
        <v>1309</v>
      </c>
      <c r="G3943" t="str">
        <f t="shared" si="8130"/>
        <v>DL2022084</v>
      </c>
      <c r="H3943" t="str">
        <f t="shared" si="8131"/>
        <v>06</v>
      </c>
      <c r="I3943" t="str">
        <f t="shared" si="8132"/>
        <v>Stillehavsøsters_06_20221129_DL2022084_Hilleroedtekniskegym</v>
      </c>
      <c r="J3943" t="str">
        <f>VLOOKUP(MID(C3943,4,6),Datasæt_Analysesystemer!$B$2:$E$69,3,FALSE)</f>
        <v>Stillehavsøsters</v>
      </c>
      <c r="K3943" t="str">
        <f t="shared" si="8133"/>
        <v>NK</v>
      </c>
      <c r="L3943" s="7" t="str">
        <f t="shared" si="8145"/>
        <v>No Ct</v>
      </c>
      <c r="M3943" t="str">
        <f t="shared" si="8134"/>
        <v/>
      </c>
      <c r="N3943" t="str">
        <f t="shared" si="8135"/>
        <v/>
      </c>
      <c r="O3943" t="str">
        <f t="shared" si="8136"/>
        <v/>
      </c>
    </row>
    <row r="3944" spans="1:24" x14ac:dyDescent="0.25">
      <c r="A3944" t="s">
        <v>86</v>
      </c>
      <c r="B3944" t="s">
        <v>76</v>
      </c>
      <c r="C3944" t="s">
        <v>87</v>
      </c>
      <c r="D3944">
        <v>0.01</v>
      </c>
      <c r="E3944">
        <v>33.1</v>
      </c>
      <c r="F3944" t="s">
        <v>1309</v>
      </c>
      <c r="G3944" t="str">
        <f t="shared" si="8130"/>
        <v>DL2022084</v>
      </c>
      <c r="H3944" t="str">
        <f t="shared" si="8131"/>
        <v>06</v>
      </c>
      <c r="I3944" t="str">
        <f t="shared" si="8132"/>
        <v>Stillehavsøsters_06_20221129_DL2022084_Hilleroedtekniskegym</v>
      </c>
      <c r="J3944" t="str">
        <f>VLOOKUP(MID(C3944,4,6),Datasæt_Analysesystemer!$B$2:$E$69,3,FALSE)</f>
        <v>Stillehavsøsters</v>
      </c>
      <c r="K3944" t="str">
        <f t="shared" si="8133"/>
        <v>EP</v>
      </c>
      <c r="L3944" s="7">
        <f t="shared" si="8145"/>
        <v>33.1</v>
      </c>
      <c r="M3944" t="str">
        <f t="shared" si="8134"/>
        <v/>
      </c>
      <c r="N3944" t="str">
        <f t="shared" si="8135"/>
        <v/>
      </c>
      <c r="O3944" t="str">
        <f t="shared" si="8136"/>
        <v/>
      </c>
    </row>
    <row r="3945" spans="1:24" x14ac:dyDescent="0.25">
      <c r="A3945" t="s">
        <v>105</v>
      </c>
      <c r="B3945" t="s">
        <v>76</v>
      </c>
      <c r="C3945" t="s">
        <v>87</v>
      </c>
      <c r="D3945">
        <v>0.01</v>
      </c>
      <c r="E3945">
        <v>32.9</v>
      </c>
      <c r="F3945" t="s">
        <v>1309</v>
      </c>
      <c r="G3945" t="str">
        <f t="shared" si="8130"/>
        <v>DL2022084</v>
      </c>
      <c r="H3945" t="str">
        <f t="shared" si="8131"/>
        <v>06</v>
      </c>
      <c r="I3945" t="str">
        <f t="shared" si="8132"/>
        <v>Stillehavsøsters_06_20221129_DL2022084_Hilleroedtekniskegym</v>
      </c>
      <c r="J3945" t="str">
        <f>VLOOKUP(MID(C3945,4,6),Datasæt_Analysesystemer!$B$2:$E$69,3,FALSE)</f>
        <v>Stillehavsøsters</v>
      </c>
      <c r="K3945" t="str">
        <f t="shared" si="8133"/>
        <v>EP</v>
      </c>
      <c r="L3945" s="7">
        <f t="shared" si="8145"/>
        <v>32.9</v>
      </c>
      <c r="M3945" t="str">
        <f t="shared" si="8134"/>
        <v/>
      </c>
      <c r="N3945" t="str">
        <f t="shared" si="8135"/>
        <v/>
      </c>
      <c r="O3945" t="str">
        <f t="shared" si="8136"/>
        <v/>
      </c>
    </row>
    <row r="3946" spans="1:24" x14ac:dyDescent="0.25">
      <c r="A3946" t="s">
        <v>37</v>
      </c>
      <c r="B3946" t="s">
        <v>23</v>
      </c>
      <c r="C3946" t="s">
        <v>38</v>
      </c>
      <c r="D3946">
        <v>0.01</v>
      </c>
      <c r="E3946">
        <v>33.65</v>
      </c>
      <c r="F3946" t="s">
        <v>1309</v>
      </c>
      <c r="G3946" t="str">
        <f t="shared" si="8130"/>
        <v>DL2022084</v>
      </c>
      <c r="H3946" t="str">
        <f t="shared" si="8131"/>
        <v>07</v>
      </c>
      <c r="I3946" t="str">
        <f t="shared" si="8132"/>
        <v>Odder_07_20221129_DL2022084_Hilleroedtekniskegym</v>
      </c>
      <c r="J3946" t="str">
        <f>VLOOKUP(MID(C3946,4,6),Datasæt_Analysesystemer!$B$2:$E$69,3,FALSE)</f>
        <v>Odder</v>
      </c>
      <c r="K3946" t="str">
        <f t="shared" si="8133"/>
        <v>PK</v>
      </c>
      <c r="L3946" s="7">
        <f t="shared" si="8145"/>
        <v>33.65</v>
      </c>
      <c r="M3946">
        <f t="shared" si="8134"/>
        <v>33.65</v>
      </c>
      <c r="N3946">
        <f t="shared" si="8135"/>
        <v>0</v>
      </c>
      <c r="O3946">
        <f t="shared" si="8136"/>
        <v>0</v>
      </c>
      <c r="Q3946">
        <f t="shared" ref="Q3946" si="8186">IF(L3948="No Ct",0,L3948)</f>
        <v>0</v>
      </c>
      <c r="R3946">
        <f t="shared" ref="R3946" si="8187">IF(L3949="No Ct",0,L3949)</f>
        <v>0</v>
      </c>
      <c r="S3946" t="str">
        <f t="shared" ref="S3946" si="8188">IF(AND(M3946&gt;0,N3946=0),"Valid","Invalid")</f>
        <v>Valid</v>
      </c>
      <c r="T3946" t="str">
        <f t="shared" ref="T3946" si="8189">IF(OR(Q3946&gt;1,R3946&gt;1),"Present","Absent")</f>
        <v>Absent</v>
      </c>
      <c r="U3946" t="str">
        <f t="shared" ref="U3946" si="8190">IF(OR(AND(Q3946&gt;1,Q3946&lt;41),AND(R3946&gt;1,R3946&lt;41)),"Ct&lt;41","Ct&gt;41")</f>
        <v>Ct&gt;41</v>
      </c>
      <c r="V3946" t="str">
        <f t="shared" ref="V3946" si="8191">J3946</f>
        <v>Odder</v>
      </c>
      <c r="W3946" t="str">
        <f t="shared" ref="W3946" si="8192">MID(F3946,10,9)</f>
        <v>DL2022084</v>
      </c>
      <c r="X3946" t="str">
        <f t="shared" ref="X3946" si="8193">W3946&amp;"_"&amp;V3946&amp;"_"&amp;S3946&amp;"_"&amp;T3946&amp;"_"&amp;U3946</f>
        <v>DL2022084_Odder_Valid_Absent_Ct&gt;41</v>
      </c>
    </row>
    <row r="3947" spans="1:24" x14ac:dyDescent="0.25">
      <c r="A3947" t="s">
        <v>63</v>
      </c>
      <c r="B3947" t="s">
        <v>51</v>
      </c>
      <c r="C3947" t="s">
        <v>64</v>
      </c>
      <c r="D3947">
        <v>0.01</v>
      </c>
      <c r="E3947" t="s">
        <v>1275</v>
      </c>
      <c r="F3947" t="s">
        <v>1309</v>
      </c>
      <c r="G3947" t="str">
        <f t="shared" si="8130"/>
        <v>DL2022084</v>
      </c>
      <c r="H3947" t="str">
        <f t="shared" si="8131"/>
        <v>07</v>
      </c>
      <c r="I3947" t="str">
        <f t="shared" si="8132"/>
        <v>Odder_07_20221129_DL2022084_Hilleroedtekniskegym</v>
      </c>
      <c r="J3947" t="str">
        <f>VLOOKUP(MID(C3947,4,6),Datasæt_Analysesystemer!$B$2:$E$69,3,FALSE)</f>
        <v>Odder</v>
      </c>
      <c r="K3947" t="str">
        <f t="shared" si="8133"/>
        <v>NK</v>
      </c>
      <c r="L3947" s="7" t="str">
        <f t="shared" si="8145"/>
        <v>No Ct</v>
      </c>
      <c r="M3947" t="str">
        <f t="shared" si="8134"/>
        <v/>
      </c>
      <c r="N3947" t="str">
        <f t="shared" si="8135"/>
        <v/>
      </c>
      <c r="O3947" t="str">
        <f t="shared" si="8136"/>
        <v/>
      </c>
    </row>
    <row r="3948" spans="1:24" x14ac:dyDescent="0.25">
      <c r="A3948" t="s">
        <v>88</v>
      </c>
      <c r="B3948" t="s">
        <v>76</v>
      </c>
      <c r="C3948" t="s">
        <v>89</v>
      </c>
      <c r="D3948">
        <v>0.01</v>
      </c>
      <c r="E3948" t="s">
        <v>1275</v>
      </c>
      <c r="F3948" t="s">
        <v>1309</v>
      </c>
      <c r="G3948" t="str">
        <f t="shared" si="8130"/>
        <v>DL2022084</v>
      </c>
      <c r="H3948" t="str">
        <f t="shared" si="8131"/>
        <v>07</v>
      </c>
      <c r="I3948" t="str">
        <f t="shared" si="8132"/>
        <v>Odder_07_20221129_DL2022084_Hilleroedtekniskegym</v>
      </c>
      <c r="J3948" t="str">
        <f>VLOOKUP(MID(C3948,4,6),Datasæt_Analysesystemer!$B$2:$E$69,3,FALSE)</f>
        <v>Odder</v>
      </c>
      <c r="K3948" t="str">
        <f t="shared" si="8133"/>
        <v>EP</v>
      </c>
      <c r="L3948" s="7" t="str">
        <f t="shared" si="8145"/>
        <v>No Ct</v>
      </c>
      <c r="M3948" t="str">
        <f t="shared" si="8134"/>
        <v/>
      </c>
      <c r="N3948" t="str">
        <f t="shared" si="8135"/>
        <v/>
      </c>
      <c r="O3948" t="str">
        <f t="shared" si="8136"/>
        <v/>
      </c>
    </row>
    <row r="3949" spans="1:24" x14ac:dyDescent="0.25">
      <c r="A3949" t="s">
        <v>106</v>
      </c>
      <c r="B3949" t="s">
        <v>76</v>
      </c>
      <c r="C3949" t="s">
        <v>89</v>
      </c>
      <c r="D3949">
        <v>0.01</v>
      </c>
      <c r="E3949" t="s">
        <v>1275</v>
      </c>
      <c r="F3949" t="s">
        <v>1309</v>
      </c>
      <c r="G3949" t="str">
        <f t="shared" si="8130"/>
        <v>DL2022084</v>
      </c>
      <c r="H3949" t="str">
        <f t="shared" si="8131"/>
        <v>07</v>
      </c>
      <c r="I3949" t="str">
        <f t="shared" si="8132"/>
        <v>Odder_07_20221129_DL2022084_Hilleroedtekniskegym</v>
      </c>
      <c r="J3949" t="str">
        <f>VLOOKUP(MID(C3949,4,6),Datasæt_Analysesystemer!$B$2:$E$69,3,FALSE)</f>
        <v>Odder</v>
      </c>
      <c r="K3949" t="str">
        <f t="shared" si="8133"/>
        <v>EP</v>
      </c>
      <c r="L3949" s="7" t="str">
        <f t="shared" si="8145"/>
        <v>No Ct</v>
      </c>
      <c r="M3949" t="str">
        <f t="shared" si="8134"/>
        <v/>
      </c>
      <c r="N3949" t="str">
        <f t="shared" si="8135"/>
        <v/>
      </c>
      <c r="O3949" t="str">
        <f t="shared" si="8136"/>
        <v/>
      </c>
    </row>
    <row r="3950" spans="1:24" x14ac:dyDescent="0.25">
      <c r="A3950" t="s">
        <v>40</v>
      </c>
      <c r="B3950" t="s">
        <v>23</v>
      </c>
      <c r="C3950" t="s">
        <v>41</v>
      </c>
      <c r="D3950">
        <v>0.01</v>
      </c>
      <c r="E3950">
        <v>32.74</v>
      </c>
      <c r="F3950" t="s">
        <v>1309</v>
      </c>
      <c r="G3950" t="str">
        <f t="shared" si="8130"/>
        <v>DL2022084</v>
      </c>
      <c r="H3950" t="str">
        <f t="shared" si="8131"/>
        <v>08</v>
      </c>
      <c r="I3950" t="str">
        <f t="shared" si="8132"/>
        <v>Odder_08_20221129_DL2022084_Hilleroedtekniskegym</v>
      </c>
      <c r="J3950" t="str">
        <f>VLOOKUP(MID(C3950,4,6),Datasæt_Analysesystemer!$B$2:$E$69,3,FALSE)</f>
        <v>Odder</v>
      </c>
      <c r="K3950" t="str">
        <f t="shared" si="8133"/>
        <v>PK</v>
      </c>
      <c r="L3950" s="7">
        <f t="shared" si="8145"/>
        <v>32.74</v>
      </c>
      <c r="M3950">
        <f t="shared" si="8134"/>
        <v>32.74</v>
      </c>
      <c r="N3950">
        <f t="shared" si="8135"/>
        <v>0</v>
      </c>
      <c r="O3950">
        <f t="shared" si="8136"/>
        <v>0</v>
      </c>
      <c r="Q3950">
        <f t="shared" ref="Q3950" si="8194">IF(L3952="No Ct",0,L3952)</f>
        <v>0</v>
      </c>
      <c r="R3950">
        <f t="shared" ref="R3950" si="8195">IF(L3953="No Ct",0,L3953)</f>
        <v>0</v>
      </c>
      <c r="S3950" t="str">
        <f t="shared" ref="S3950" si="8196">IF(AND(M3950&gt;0,N3950=0),"Valid","Invalid")</f>
        <v>Valid</v>
      </c>
      <c r="T3950" t="str">
        <f t="shared" ref="T3950" si="8197">IF(OR(Q3950&gt;1,R3950&gt;1),"Present","Absent")</f>
        <v>Absent</v>
      </c>
      <c r="U3950" t="str">
        <f t="shared" ref="U3950" si="8198">IF(OR(AND(Q3950&gt;1,Q3950&lt;41),AND(R3950&gt;1,R3950&lt;41)),"Ct&lt;41","Ct&gt;41")</f>
        <v>Ct&gt;41</v>
      </c>
      <c r="V3950" t="str">
        <f t="shared" ref="V3950" si="8199">J3950</f>
        <v>Odder</v>
      </c>
      <c r="W3950" t="str">
        <f t="shared" ref="W3950" si="8200">MID(F3950,10,9)</f>
        <v>DL2022084</v>
      </c>
      <c r="X3950" t="str">
        <f t="shared" ref="X3950" si="8201">W3950&amp;"_"&amp;V3950&amp;"_"&amp;S3950&amp;"_"&amp;T3950&amp;"_"&amp;U3950</f>
        <v>DL2022084_Odder_Valid_Absent_Ct&gt;41</v>
      </c>
    </row>
    <row r="3951" spans="1:24" x14ac:dyDescent="0.25">
      <c r="A3951" t="s">
        <v>65</v>
      </c>
      <c r="B3951" t="s">
        <v>51</v>
      </c>
      <c r="C3951" t="s">
        <v>66</v>
      </c>
      <c r="D3951">
        <v>0.01</v>
      </c>
      <c r="E3951" t="s">
        <v>1275</v>
      </c>
      <c r="F3951" t="s">
        <v>1309</v>
      </c>
      <c r="G3951" t="str">
        <f t="shared" si="8130"/>
        <v>DL2022084</v>
      </c>
      <c r="H3951" t="str">
        <f t="shared" si="8131"/>
        <v>08</v>
      </c>
      <c r="I3951" t="str">
        <f t="shared" si="8132"/>
        <v>Odder_08_20221129_DL2022084_Hilleroedtekniskegym</v>
      </c>
      <c r="J3951" t="str">
        <f>VLOOKUP(MID(C3951,4,6),Datasæt_Analysesystemer!$B$2:$E$69,3,FALSE)</f>
        <v>Odder</v>
      </c>
      <c r="K3951" t="str">
        <f t="shared" si="8133"/>
        <v>NK</v>
      </c>
      <c r="L3951" s="7" t="str">
        <f t="shared" si="8145"/>
        <v>No Ct</v>
      </c>
      <c r="M3951" t="str">
        <f t="shared" si="8134"/>
        <v/>
      </c>
      <c r="N3951" t="str">
        <f t="shared" si="8135"/>
        <v/>
      </c>
      <c r="O3951" t="str">
        <f t="shared" si="8136"/>
        <v/>
      </c>
    </row>
    <row r="3952" spans="1:24" x14ac:dyDescent="0.25">
      <c r="A3952" t="s">
        <v>90</v>
      </c>
      <c r="B3952" t="s">
        <v>76</v>
      </c>
      <c r="C3952" t="s">
        <v>91</v>
      </c>
      <c r="D3952">
        <v>0.01</v>
      </c>
      <c r="E3952" t="s">
        <v>1275</v>
      </c>
      <c r="F3952" t="s">
        <v>1309</v>
      </c>
      <c r="G3952" t="str">
        <f t="shared" si="8130"/>
        <v>DL2022084</v>
      </c>
      <c r="H3952" t="str">
        <f t="shared" si="8131"/>
        <v>08</v>
      </c>
      <c r="I3952" t="str">
        <f t="shared" si="8132"/>
        <v>Odder_08_20221129_DL2022084_Hilleroedtekniskegym</v>
      </c>
      <c r="J3952" t="str">
        <f>VLOOKUP(MID(C3952,4,6),Datasæt_Analysesystemer!$B$2:$E$69,3,FALSE)</f>
        <v>Odder</v>
      </c>
      <c r="K3952" t="str">
        <f t="shared" si="8133"/>
        <v>EP</v>
      </c>
      <c r="L3952" s="7" t="str">
        <f t="shared" si="8145"/>
        <v>No Ct</v>
      </c>
      <c r="M3952" t="str">
        <f t="shared" si="8134"/>
        <v/>
      </c>
      <c r="N3952" t="str">
        <f t="shared" si="8135"/>
        <v/>
      </c>
      <c r="O3952" t="str">
        <f t="shared" si="8136"/>
        <v/>
      </c>
    </row>
    <row r="3953" spans="1:24" x14ac:dyDescent="0.25">
      <c r="A3953" t="s">
        <v>107</v>
      </c>
      <c r="B3953" t="s">
        <v>76</v>
      </c>
      <c r="C3953" t="s">
        <v>91</v>
      </c>
      <c r="D3953">
        <v>0.01</v>
      </c>
      <c r="E3953" t="s">
        <v>1275</v>
      </c>
      <c r="F3953" t="s">
        <v>1309</v>
      </c>
      <c r="G3953" t="str">
        <f t="shared" si="8130"/>
        <v>DL2022084</v>
      </c>
      <c r="H3953" t="str">
        <f t="shared" si="8131"/>
        <v>08</v>
      </c>
      <c r="I3953" t="str">
        <f t="shared" si="8132"/>
        <v>Odder_08_20221129_DL2022084_Hilleroedtekniskegym</v>
      </c>
      <c r="J3953" t="str">
        <f>VLOOKUP(MID(C3953,4,6),Datasæt_Analysesystemer!$B$2:$E$69,3,FALSE)</f>
        <v>Odder</v>
      </c>
      <c r="K3953" t="str">
        <f t="shared" si="8133"/>
        <v>EP</v>
      </c>
      <c r="L3953" s="7" t="str">
        <f t="shared" si="8145"/>
        <v>No Ct</v>
      </c>
      <c r="M3953" t="str">
        <f t="shared" si="8134"/>
        <v/>
      </c>
      <c r="N3953" t="str">
        <f t="shared" si="8135"/>
        <v/>
      </c>
      <c r="O3953" t="str">
        <f t="shared" si="8136"/>
        <v/>
      </c>
    </row>
    <row r="3954" spans="1:24" x14ac:dyDescent="0.25">
      <c r="A3954" t="s">
        <v>42</v>
      </c>
      <c r="B3954" t="s">
        <v>23</v>
      </c>
      <c r="C3954" t="s">
        <v>43</v>
      </c>
      <c r="D3954">
        <v>0.01</v>
      </c>
      <c r="E3954">
        <v>27.88</v>
      </c>
      <c r="F3954" t="s">
        <v>1309</v>
      </c>
      <c r="G3954" t="str">
        <f t="shared" si="8130"/>
        <v>DL2022084</v>
      </c>
      <c r="H3954" t="str">
        <f t="shared" si="8131"/>
        <v>09</v>
      </c>
      <c r="I3954" t="str">
        <f t="shared" si="8132"/>
        <v>Blå svømmekrabbe_09_20221129_DL2022084_Hilleroedtekniskegym</v>
      </c>
      <c r="J3954" t="str">
        <f>VLOOKUP(MID(C3954,4,6),Datasæt_Analysesystemer!$B$2:$E$69,3,FALSE)</f>
        <v>Blå svømmekrabbe</v>
      </c>
      <c r="K3954" t="str">
        <f t="shared" si="8133"/>
        <v>PK</v>
      </c>
      <c r="L3954" s="7">
        <f t="shared" si="8145"/>
        <v>27.88</v>
      </c>
      <c r="M3954">
        <f t="shared" si="8134"/>
        <v>27.88</v>
      </c>
      <c r="N3954">
        <f t="shared" si="8135"/>
        <v>0</v>
      </c>
      <c r="O3954">
        <f t="shared" si="8136"/>
        <v>0</v>
      </c>
      <c r="Q3954">
        <f t="shared" ref="Q3954" si="8202">IF(L3956="No Ct",0,L3956)</f>
        <v>0</v>
      </c>
      <c r="R3954">
        <f t="shared" ref="R3954" si="8203">IF(L3957="No Ct",0,L3957)</f>
        <v>0</v>
      </c>
      <c r="S3954" t="str">
        <f t="shared" ref="S3954" si="8204">IF(AND(M3954&gt;0,N3954=0),"Valid","Invalid")</f>
        <v>Valid</v>
      </c>
      <c r="T3954" t="str">
        <f t="shared" ref="T3954" si="8205">IF(OR(Q3954&gt;1,R3954&gt;1),"Present","Absent")</f>
        <v>Absent</v>
      </c>
      <c r="U3954" t="str">
        <f t="shared" ref="U3954" si="8206">IF(OR(AND(Q3954&gt;1,Q3954&lt;41),AND(R3954&gt;1,R3954&lt;41)),"Ct&lt;41","Ct&gt;41")</f>
        <v>Ct&gt;41</v>
      </c>
      <c r="V3954" t="str">
        <f t="shared" ref="V3954" si="8207">J3954</f>
        <v>Blå svømmekrabbe</v>
      </c>
      <c r="W3954" t="str">
        <f t="shared" ref="W3954" si="8208">MID(F3954,10,9)</f>
        <v>DL2022084</v>
      </c>
      <c r="X3954" t="str">
        <f t="shared" ref="X3954" si="8209">W3954&amp;"_"&amp;V3954&amp;"_"&amp;S3954&amp;"_"&amp;T3954&amp;"_"&amp;U3954</f>
        <v>DL2022084_Blå svømmekrabbe_Valid_Absent_Ct&gt;41</v>
      </c>
    </row>
    <row r="3955" spans="1:24" x14ac:dyDescent="0.25">
      <c r="A3955" t="s">
        <v>67</v>
      </c>
      <c r="B3955" t="s">
        <v>51</v>
      </c>
      <c r="C3955" t="s">
        <v>68</v>
      </c>
      <c r="D3955">
        <v>0.01</v>
      </c>
      <c r="E3955" t="s">
        <v>1275</v>
      </c>
      <c r="F3955" t="s">
        <v>1309</v>
      </c>
      <c r="G3955" t="str">
        <f t="shared" si="8130"/>
        <v>DL2022084</v>
      </c>
      <c r="H3955" t="str">
        <f t="shared" si="8131"/>
        <v>09</v>
      </c>
      <c r="I3955" t="str">
        <f t="shared" si="8132"/>
        <v>Blå svømmekrabbe_09_20221129_DL2022084_Hilleroedtekniskegym</v>
      </c>
      <c r="J3955" t="str">
        <f>VLOOKUP(MID(C3955,4,6),Datasæt_Analysesystemer!$B$2:$E$69,3,FALSE)</f>
        <v>Blå svømmekrabbe</v>
      </c>
      <c r="K3955" t="str">
        <f t="shared" si="8133"/>
        <v>NK</v>
      </c>
      <c r="L3955" s="7" t="str">
        <f t="shared" si="8145"/>
        <v>No Ct</v>
      </c>
      <c r="M3955" t="str">
        <f t="shared" si="8134"/>
        <v/>
      </c>
      <c r="N3955" t="str">
        <f t="shared" si="8135"/>
        <v/>
      </c>
      <c r="O3955" t="str">
        <f t="shared" si="8136"/>
        <v/>
      </c>
    </row>
    <row r="3956" spans="1:24" x14ac:dyDescent="0.25">
      <c r="A3956" t="s">
        <v>92</v>
      </c>
      <c r="B3956" t="s">
        <v>76</v>
      </c>
      <c r="C3956" t="s">
        <v>93</v>
      </c>
      <c r="D3956">
        <v>0.01</v>
      </c>
      <c r="E3956" t="s">
        <v>1275</v>
      </c>
      <c r="F3956" t="s">
        <v>1309</v>
      </c>
      <c r="G3956" t="str">
        <f t="shared" si="8130"/>
        <v>DL2022084</v>
      </c>
      <c r="H3956" t="str">
        <f t="shared" si="8131"/>
        <v>09</v>
      </c>
      <c r="I3956" t="str">
        <f t="shared" si="8132"/>
        <v>Blå svømmekrabbe_09_20221129_DL2022084_Hilleroedtekniskegym</v>
      </c>
      <c r="J3956" t="str">
        <f>VLOOKUP(MID(C3956,4,6),Datasæt_Analysesystemer!$B$2:$E$69,3,FALSE)</f>
        <v>Blå svømmekrabbe</v>
      </c>
      <c r="K3956" t="str">
        <f t="shared" si="8133"/>
        <v>EP</v>
      </c>
      <c r="L3956" s="7" t="str">
        <f t="shared" si="8145"/>
        <v>No Ct</v>
      </c>
      <c r="M3956" t="str">
        <f t="shared" si="8134"/>
        <v/>
      </c>
      <c r="N3956" t="str">
        <f t="shared" si="8135"/>
        <v/>
      </c>
      <c r="O3956" t="str">
        <f t="shared" si="8136"/>
        <v/>
      </c>
    </row>
    <row r="3957" spans="1:24" x14ac:dyDescent="0.25">
      <c r="A3957" t="s">
        <v>108</v>
      </c>
      <c r="B3957" t="s">
        <v>76</v>
      </c>
      <c r="C3957" t="s">
        <v>93</v>
      </c>
      <c r="D3957">
        <v>0.01</v>
      </c>
      <c r="E3957" t="s">
        <v>1275</v>
      </c>
      <c r="F3957" t="s">
        <v>1309</v>
      </c>
      <c r="G3957" t="str">
        <f t="shared" si="8130"/>
        <v>DL2022084</v>
      </c>
      <c r="H3957" t="str">
        <f t="shared" si="8131"/>
        <v>09</v>
      </c>
      <c r="I3957" t="str">
        <f t="shared" si="8132"/>
        <v>Blå svømmekrabbe_09_20221129_DL2022084_Hilleroedtekniskegym</v>
      </c>
      <c r="J3957" t="str">
        <f>VLOOKUP(MID(C3957,4,6),Datasæt_Analysesystemer!$B$2:$E$69,3,FALSE)</f>
        <v>Blå svømmekrabbe</v>
      </c>
      <c r="K3957" t="str">
        <f t="shared" si="8133"/>
        <v>EP</v>
      </c>
      <c r="L3957" s="7" t="str">
        <f t="shared" si="8145"/>
        <v>No Ct</v>
      </c>
      <c r="M3957" t="str">
        <f t="shared" si="8134"/>
        <v/>
      </c>
      <c r="N3957" t="str">
        <f t="shared" si="8135"/>
        <v/>
      </c>
      <c r="O3957" t="str">
        <f t="shared" si="8136"/>
        <v/>
      </c>
    </row>
    <row r="3958" spans="1:24" x14ac:dyDescent="0.25">
      <c r="A3958" t="s">
        <v>44</v>
      </c>
      <c r="B3958" t="s">
        <v>23</v>
      </c>
      <c r="C3958" t="s">
        <v>45</v>
      </c>
      <c r="D3958">
        <v>0.01</v>
      </c>
      <c r="E3958">
        <v>28.04</v>
      </c>
      <c r="F3958" t="s">
        <v>1309</v>
      </c>
      <c r="G3958" t="str">
        <f t="shared" si="8130"/>
        <v>DL2022084</v>
      </c>
      <c r="H3958" t="str">
        <f t="shared" si="8131"/>
        <v>10</v>
      </c>
      <c r="I3958" t="str">
        <f t="shared" si="8132"/>
        <v>Blå svømmekrabbe_10_20221129_DL2022084_Hilleroedtekniskegym</v>
      </c>
      <c r="J3958" t="str">
        <f>VLOOKUP(MID(C3958,4,6),Datasæt_Analysesystemer!$B$2:$E$69,3,FALSE)</f>
        <v>Blå svømmekrabbe</v>
      </c>
      <c r="K3958" t="str">
        <f t="shared" si="8133"/>
        <v>PK</v>
      </c>
      <c r="L3958" s="7">
        <f t="shared" si="8145"/>
        <v>28.04</v>
      </c>
      <c r="M3958">
        <f t="shared" si="8134"/>
        <v>28.04</v>
      </c>
      <c r="N3958">
        <f t="shared" si="8135"/>
        <v>0</v>
      </c>
      <c r="O3958">
        <f t="shared" si="8136"/>
        <v>0</v>
      </c>
      <c r="Q3958">
        <f t="shared" ref="Q3958" si="8210">IF(L3960="No Ct",0,L3960)</f>
        <v>0</v>
      </c>
      <c r="R3958">
        <f t="shared" ref="R3958" si="8211">IF(L3961="No Ct",0,L3961)</f>
        <v>0</v>
      </c>
      <c r="S3958" t="str">
        <f t="shared" ref="S3958" si="8212">IF(AND(M3958&gt;0,N3958=0),"Valid","Invalid")</f>
        <v>Valid</v>
      </c>
      <c r="T3958" t="str">
        <f t="shared" ref="T3958" si="8213">IF(OR(Q3958&gt;1,R3958&gt;1),"Present","Absent")</f>
        <v>Absent</v>
      </c>
      <c r="U3958" t="str">
        <f t="shared" ref="U3958" si="8214">IF(OR(AND(Q3958&gt;1,Q3958&lt;41),AND(R3958&gt;1,R3958&lt;41)),"Ct&lt;41","Ct&gt;41")</f>
        <v>Ct&gt;41</v>
      </c>
      <c r="V3958" t="str">
        <f t="shared" ref="V3958" si="8215">J3958</f>
        <v>Blå svømmekrabbe</v>
      </c>
      <c r="W3958" t="str">
        <f t="shared" ref="W3958" si="8216">MID(F3958,10,9)</f>
        <v>DL2022084</v>
      </c>
      <c r="X3958" t="str">
        <f t="shared" ref="X3958" si="8217">W3958&amp;"_"&amp;V3958&amp;"_"&amp;S3958&amp;"_"&amp;T3958&amp;"_"&amp;U3958</f>
        <v>DL2022084_Blå svømmekrabbe_Valid_Absent_Ct&gt;41</v>
      </c>
    </row>
    <row r="3959" spans="1:24" x14ac:dyDescent="0.25">
      <c r="A3959" t="s">
        <v>69</v>
      </c>
      <c r="B3959" t="s">
        <v>51</v>
      </c>
      <c r="C3959" t="s">
        <v>70</v>
      </c>
      <c r="D3959">
        <v>0.01</v>
      </c>
      <c r="E3959" t="s">
        <v>1275</v>
      </c>
      <c r="F3959" t="s">
        <v>1309</v>
      </c>
      <c r="G3959" t="str">
        <f t="shared" si="8130"/>
        <v>DL2022084</v>
      </c>
      <c r="H3959" t="str">
        <f t="shared" si="8131"/>
        <v>10</v>
      </c>
      <c r="I3959" t="str">
        <f t="shared" si="8132"/>
        <v>Blå svømmekrabbe_10_20221129_DL2022084_Hilleroedtekniskegym</v>
      </c>
      <c r="J3959" t="str">
        <f>VLOOKUP(MID(C3959,4,6),Datasæt_Analysesystemer!$B$2:$E$69,3,FALSE)</f>
        <v>Blå svømmekrabbe</v>
      </c>
      <c r="K3959" t="str">
        <f t="shared" si="8133"/>
        <v>NK</v>
      </c>
      <c r="L3959" s="7" t="str">
        <f t="shared" si="8145"/>
        <v>No Ct</v>
      </c>
      <c r="M3959" t="str">
        <f t="shared" si="8134"/>
        <v/>
      </c>
      <c r="N3959" t="str">
        <f t="shared" si="8135"/>
        <v/>
      </c>
      <c r="O3959" t="str">
        <f t="shared" si="8136"/>
        <v/>
      </c>
    </row>
    <row r="3960" spans="1:24" x14ac:dyDescent="0.25">
      <c r="A3960" t="s">
        <v>94</v>
      </c>
      <c r="B3960" t="s">
        <v>76</v>
      </c>
      <c r="C3960" t="s">
        <v>95</v>
      </c>
      <c r="D3960">
        <v>0.01</v>
      </c>
      <c r="E3960" t="s">
        <v>1275</v>
      </c>
      <c r="F3960" t="s">
        <v>1309</v>
      </c>
      <c r="G3960" t="str">
        <f t="shared" si="8130"/>
        <v>DL2022084</v>
      </c>
      <c r="H3960" t="str">
        <f t="shared" si="8131"/>
        <v>10</v>
      </c>
      <c r="I3960" t="str">
        <f t="shared" si="8132"/>
        <v>Blå svømmekrabbe_10_20221129_DL2022084_Hilleroedtekniskegym</v>
      </c>
      <c r="J3960" t="str">
        <f>VLOOKUP(MID(C3960,4,6),Datasæt_Analysesystemer!$B$2:$E$69,3,FALSE)</f>
        <v>Blå svømmekrabbe</v>
      </c>
      <c r="K3960" t="str">
        <f t="shared" si="8133"/>
        <v>EP</v>
      </c>
      <c r="L3960" s="7" t="str">
        <f t="shared" si="8145"/>
        <v>No Ct</v>
      </c>
      <c r="M3960" t="str">
        <f t="shared" si="8134"/>
        <v/>
      </c>
      <c r="N3960" t="str">
        <f t="shared" si="8135"/>
        <v/>
      </c>
      <c r="O3960" t="str">
        <f t="shared" si="8136"/>
        <v/>
      </c>
    </row>
    <row r="3961" spans="1:24" x14ac:dyDescent="0.25">
      <c r="A3961" t="s">
        <v>109</v>
      </c>
      <c r="B3961" t="s">
        <v>76</v>
      </c>
      <c r="C3961" t="s">
        <v>95</v>
      </c>
      <c r="D3961">
        <v>0.01</v>
      </c>
      <c r="E3961" t="s">
        <v>1275</v>
      </c>
      <c r="F3961" t="s">
        <v>1309</v>
      </c>
      <c r="G3961" t="str">
        <f t="shared" si="8130"/>
        <v>DL2022084</v>
      </c>
      <c r="H3961" t="str">
        <f t="shared" si="8131"/>
        <v>10</v>
      </c>
      <c r="I3961" t="str">
        <f t="shared" si="8132"/>
        <v>Blå svømmekrabbe_10_20221129_DL2022084_Hilleroedtekniskegym</v>
      </c>
      <c r="J3961" t="str">
        <f>VLOOKUP(MID(C3961,4,6),Datasæt_Analysesystemer!$B$2:$E$69,3,FALSE)</f>
        <v>Blå svømmekrabbe</v>
      </c>
      <c r="K3961" t="str">
        <f t="shared" si="8133"/>
        <v>EP</v>
      </c>
      <c r="L3961" s="7" t="str">
        <f t="shared" si="8145"/>
        <v>No Ct</v>
      </c>
      <c r="M3961" t="str">
        <f t="shared" si="8134"/>
        <v/>
      </c>
      <c r="N3961" t="str">
        <f t="shared" si="8135"/>
        <v/>
      </c>
      <c r="O3961" t="str">
        <f t="shared" si="8136"/>
        <v/>
      </c>
    </row>
    <row r="3962" spans="1:24" x14ac:dyDescent="0.25">
      <c r="A3962" t="s">
        <v>46</v>
      </c>
      <c r="B3962" t="s">
        <v>23</v>
      </c>
      <c r="C3962" t="s">
        <v>47</v>
      </c>
      <c r="D3962">
        <v>0.01</v>
      </c>
      <c r="E3962">
        <v>36.01</v>
      </c>
      <c r="F3962" t="s">
        <v>1309</v>
      </c>
      <c r="G3962" t="str">
        <f t="shared" si="8130"/>
        <v>DL2022084</v>
      </c>
      <c r="H3962" t="str">
        <f t="shared" si="8131"/>
        <v>11</v>
      </c>
      <c r="I3962" t="str">
        <f t="shared" si="8132"/>
        <v>Amerikansk ribbegople_11_20221129_DL2022084_Hilleroedtekniskegym</v>
      </c>
      <c r="J3962" t="str">
        <f>VLOOKUP(MID(C3962,4,6),Datasæt_Analysesystemer!$B$2:$E$69,3,FALSE)</f>
        <v>Amerikansk ribbegople</v>
      </c>
      <c r="K3962" t="str">
        <f t="shared" si="8133"/>
        <v>PK</v>
      </c>
      <c r="L3962" s="7">
        <f t="shared" si="8145"/>
        <v>36.01</v>
      </c>
      <c r="M3962">
        <f t="shared" si="8134"/>
        <v>36.01</v>
      </c>
      <c r="N3962">
        <f t="shared" si="8135"/>
        <v>0</v>
      </c>
      <c r="O3962">
        <f t="shared" si="8136"/>
        <v>74.760000000000005</v>
      </c>
      <c r="Q3962">
        <f t="shared" ref="Q3962" si="8218">IF(L3964="No Ct",0,L3964)</f>
        <v>37.840000000000003</v>
      </c>
      <c r="R3962">
        <f t="shared" ref="R3962" si="8219">IF(L3965="No Ct",0,L3965)</f>
        <v>36.92</v>
      </c>
      <c r="S3962" t="str">
        <f t="shared" ref="S3962" si="8220">IF(AND(M3962&gt;0,N3962=0),"Valid","Invalid")</f>
        <v>Valid</v>
      </c>
      <c r="T3962" t="str">
        <f t="shared" ref="T3962" si="8221">IF(OR(Q3962&gt;1,R3962&gt;1),"Present","Absent")</f>
        <v>Present</v>
      </c>
      <c r="U3962" t="str">
        <f t="shared" ref="U3962" si="8222">IF(OR(AND(Q3962&gt;1,Q3962&lt;41),AND(R3962&gt;1,R3962&lt;41)),"Ct&lt;41","Ct&gt;41")</f>
        <v>Ct&lt;41</v>
      </c>
      <c r="V3962" t="str">
        <f t="shared" ref="V3962" si="8223">J3962</f>
        <v>Amerikansk ribbegople</v>
      </c>
      <c r="W3962" t="str">
        <f t="shared" ref="W3962" si="8224">MID(F3962,10,9)</f>
        <v>DL2022084</v>
      </c>
      <c r="X3962" t="str">
        <f t="shared" ref="X3962" si="8225">W3962&amp;"_"&amp;V3962&amp;"_"&amp;S3962&amp;"_"&amp;T3962&amp;"_"&amp;U3962</f>
        <v>DL2022084_Amerikansk ribbegople_Valid_Present_Ct&lt;41</v>
      </c>
    </row>
    <row r="3963" spans="1:24" x14ac:dyDescent="0.25">
      <c r="A3963" t="s">
        <v>71</v>
      </c>
      <c r="B3963" t="s">
        <v>51</v>
      </c>
      <c r="C3963" t="s">
        <v>72</v>
      </c>
      <c r="D3963">
        <v>0.01</v>
      </c>
      <c r="E3963" t="s">
        <v>1275</v>
      </c>
      <c r="F3963" t="s">
        <v>1309</v>
      </c>
      <c r="G3963" t="str">
        <f t="shared" si="8130"/>
        <v>DL2022084</v>
      </c>
      <c r="H3963" t="str">
        <f t="shared" si="8131"/>
        <v>11</v>
      </c>
      <c r="I3963" t="str">
        <f t="shared" si="8132"/>
        <v>Amerikansk ribbegople_11_20221129_DL2022084_Hilleroedtekniskegym</v>
      </c>
      <c r="J3963" t="str">
        <f>VLOOKUP(MID(C3963,4,6),Datasæt_Analysesystemer!$B$2:$E$69,3,FALSE)</f>
        <v>Amerikansk ribbegople</v>
      </c>
      <c r="K3963" t="str">
        <f t="shared" si="8133"/>
        <v>NK</v>
      </c>
      <c r="L3963" s="7" t="str">
        <f t="shared" si="8145"/>
        <v>No Ct</v>
      </c>
      <c r="M3963" t="str">
        <f t="shared" si="8134"/>
        <v/>
      </c>
      <c r="N3963" t="str">
        <f t="shared" si="8135"/>
        <v/>
      </c>
      <c r="O3963" t="str">
        <f t="shared" si="8136"/>
        <v/>
      </c>
    </row>
    <row r="3964" spans="1:24" x14ac:dyDescent="0.25">
      <c r="A3964" t="s">
        <v>96</v>
      </c>
      <c r="B3964" t="s">
        <v>76</v>
      </c>
      <c r="C3964" t="s">
        <v>97</v>
      </c>
      <c r="D3964">
        <v>0.01</v>
      </c>
      <c r="E3964">
        <v>37.840000000000003</v>
      </c>
      <c r="F3964" t="s">
        <v>1309</v>
      </c>
      <c r="G3964" t="str">
        <f t="shared" si="8130"/>
        <v>DL2022084</v>
      </c>
      <c r="H3964" t="str">
        <f t="shared" si="8131"/>
        <v>11</v>
      </c>
      <c r="I3964" t="str">
        <f t="shared" si="8132"/>
        <v>Amerikansk ribbegople_11_20221129_DL2022084_Hilleroedtekniskegym</v>
      </c>
      <c r="J3964" t="str">
        <f>VLOOKUP(MID(C3964,4,6),Datasæt_Analysesystemer!$B$2:$E$69,3,FALSE)</f>
        <v>Amerikansk ribbegople</v>
      </c>
      <c r="K3964" t="str">
        <f t="shared" si="8133"/>
        <v>EP</v>
      </c>
      <c r="L3964" s="7">
        <f t="shared" si="8145"/>
        <v>37.840000000000003</v>
      </c>
      <c r="M3964" t="str">
        <f t="shared" si="8134"/>
        <v/>
      </c>
      <c r="N3964" t="str">
        <f t="shared" si="8135"/>
        <v/>
      </c>
      <c r="O3964" t="str">
        <f t="shared" si="8136"/>
        <v/>
      </c>
    </row>
    <row r="3965" spans="1:24" x14ac:dyDescent="0.25">
      <c r="A3965" t="s">
        <v>110</v>
      </c>
      <c r="B3965" t="s">
        <v>76</v>
      </c>
      <c r="C3965" t="s">
        <v>97</v>
      </c>
      <c r="D3965">
        <v>0.01</v>
      </c>
      <c r="E3965">
        <v>36.92</v>
      </c>
      <c r="F3965" t="s">
        <v>1309</v>
      </c>
      <c r="G3965" t="str">
        <f t="shared" si="8130"/>
        <v>DL2022084</v>
      </c>
      <c r="H3965" t="str">
        <f t="shared" si="8131"/>
        <v>11</v>
      </c>
      <c r="I3965" t="str">
        <f t="shared" si="8132"/>
        <v>Amerikansk ribbegople_11_20221129_DL2022084_Hilleroedtekniskegym</v>
      </c>
      <c r="J3965" t="str">
        <f>VLOOKUP(MID(C3965,4,6),Datasæt_Analysesystemer!$B$2:$E$69,3,FALSE)</f>
        <v>Amerikansk ribbegople</v>
      </c>
      <c r="K3965" t="str">
        <f t="shared" si="8133"/>
        <v>EP</v>
      </c>
      <c r="L3965" s="7">
        <f t="shared" si="8145"/>
        <v>36.92</v>
      </c>
      <c r="M3965" t="str">
        <f t="shared" si="8134"/>
        <v/>
      </c>
      <c r="N3965" t="str">
        <f t="shared" si="8135"/>
        <v/>
      </c>
      <c r="O3965" t="str">
        <f t="shared" si="8136"/>
        <v/>
      </c>
    </row>
    <row r="3966" spans="1:24" x14ac:dyDescent="0.25">
      <c r="A3966" t="s">
        <v>48</v>
      </c>
      <c r="B3966" t="s">
        <v>23</v>
      </c>
      <c r="C3966" t="s">
        <v>49</v>
      </c>
      <c r="D3966">
        <v>0.01</v>
      </c>
      <c r="E3966">
        <v>38.340000000000003</v>
      </c>
      <c r="F3966" t="s">
        <v>1309</v>
      </c>
      <c r="G3966" t="str">
        <f t="shared" si="8130"/>
        <v>DL2022084</v>
      </c>
      <c r="H3966" t="str">
        <f t="shared" si="8131"/>
        <v>12</v>
      </c>
      <c r="I3966" t="str">
        <f t="shared" si="8132"/>
        <v>Amerikansk ribbegople_12_20221129_DL2022084_Hilleroedtekniskegym</v>
      </c>
      <c r="J3966" t="str">
        <f>VLOOKUP(MID(C3966,4,6),Datasæt_Analysesystemer!$B$2:$E$69,3,FALSE)</f>
        <v>Amerikansk ribbegople</v>
      </c>
      <c r="K3966" t="str">
        <f t="shared" si="8133"/>
        <v>PK</v>
      </c>
      <c r="L3966" s="7">
        <f t="shared" si="8145"/>
        <v>38.340000000000003</v>
      </c>
      <c r="M3966">
        <f t="shared" si="8134"/>
        <v>38.340000000000003</v>
      </c>
      <c r="N3966">
        <f t="shared" si="8135"/>
        <v>0</v>
      </c>
      <c r="O3966">
        <f t="shared" si="8136"/>
        <v>80.460000000000008</v>
      </c>
      <c r="Q3966">
        <f t="shared" ref="Q3966" si="8226">IF(L3968="No Ct",0,L3968)</f>
        <v>40.92</v>
      </c>
      <c r="R3966">
        <f t="shared" ref="R3966" si="8227">IF(L3969="No Ct",0,L3969)</f>
        <v>39.54</v>
      </c>
      <c r="S3966" t="str">
        <f t="shared" ref="S3966" si="8228">IF(AND(M3966&gt;0,N3966=0),"Valid","Invalid")</f>
        <v>Valid</v>
      </c>
      <c r="T3966" t="str">
        <f t="shared" ref="T3966" si="8229">IF(OR(Q3966&gt;1,R3966&gt;1),"Present","Absent")</f>
        <v>Present</v>
      </c>
      <c r="U3966" t="str">
        <f t="shared" ref="U3966" si="8230">IF(OR(AND(Q3966&gt;1,Q3966&lt;41),AND(R3966&gt;1,R3966&lt;41)),"Ct&lt;41","Ct&gt;41")</f>
        <v>Ct&lt;41</v>
      </c>
      <c r="V3966" t="str">
        <f t="shared" ref="V3966" si="8231">J3966</f>
        <v>Amerikansk ribbegople</v>
      </c>
      <c r="W3966" t="str">
        <f t="shared" ref="W3966" si="8232">MID(F3966,10,9)</f>
        <v>DL2022084</v>
      </c>
      <c r="X3966" t="str">
        <f t="shared" ref="X3966" si="8233">W3966&amp;"_"&amp;V3966&amp;"_"&amp;S3966&amp;"_"&amp;T3966&amp;"_"&amp;U3966</f>
        <v>DL2022084_Amerikansk ribbegople_Valid_Present_Ct&lt;41</v>
      </c>
    </row>
    <row r="3967" spans="1:24" x14ac:dyDescent="0.25">
      <c r="A3967" t="s">
        <v>73</v>
      </c>
      <c r="B3967" t="s">
        <v>51</v>
      </c>
      <c r="C3967" t="s">
        <v>74</v>
      </c>
      <c r="D3967">
        <v>0.01</v>
      </c>
      <c r="E3967" t="s">
        <v>1275</v>
      </c>
      <c r="F3967" t="s">
        <v>1309</v>
      </c>
      <c r="G3967" t="str">
        <f t="shared" si="8130"/>
        <v>DL2022084</v>
      </c>
      <c r="H3967" t="str">
        <f t="shared" si="8131"/>
        <v>12</v>
      </c>
      <c r="I3967" t="str">
        <f t="shared" si="8132"/>
        <v>Amerikansk ribbegople_12_20221129_DL2022084_Hilleroedtekniskegym</v>
      </c>
      <c r="J3967" t="str">
        <f>VLOOKUP(MID(C3967,4,6),Datasæt_Analysesystemer!$B$2:$E$69,3,FALSE)</f>
        <v>Amerikansk ribbegople</v>
      </c>
      <c r="K3967" t="str">
        <f t="shared" si="8133"/>
        <v>NK</v>
      </c>
      <c r="L3967" s="7" t="str">
        <f t="shared" si="8145"/>
        <v>No Ct</v>
      </c>
      <c r="M3967" t="str">
        <f t="shared" si="8134"/>
        <v/>
      </c>
      <c r="N3967" t="str">
        <f t="shared" si="8135"/>
        <v/>
      </c>
      <c r="O3967" t="str">
        <f t="shared" si="8136"/>
        <v/>
      </c>
    </row>
    <row r="3968" spans="1:24" x14ac:dyDescent="0.25">
      <c r="A3968" t="s">
        <v>98</v>
      </c>
      <c r="B3968" t="s">
        <v>76</v>
      </c>
      <c r="C3968" t="s">
        <v>99</v>
      </c>
      <c r="D3968">
        <v>0.01</v>
      </c>
      <c r="E3968">
        <v>40.92</v>
      </c>
      <c r="F3968" t="s">
        <v>1309</v>
      </c>
      <c r="G3968" t="str">
        <f t="shared" si="8130"/>
        <v>DL2022084</v>
      </c>
      <c r="H3968" t="str">
        <f t="shared" si="8131"/>
        <v>12</v>
      </c>
      <c r="I3968" t="str">
        <f t="shared" si="8132"/>
        <v>Amerikansk ribbegople_12_20221129_DL2022084_Hilleroedtekniskegym</v>
      </c>
      <c r="J3968" t="str">
        <f>VLOOKUP(MID(C3968,4,6),Datasæt_Analysesystemer!$B$2:$E$69,3,FALSE)</f>
        <v>Amerikansk ribbegople</v>
      </c>
      <c r="K3968" t="str">
        <f t="shared" si="8133"/>
        <v>EP</v>
      </c>
      <c r="L3968" s="7">
        <f t="shared" si="8145"/>
        <v>40.92</v>
      </c>
      <c r="M3968" t="str">
        <f t="shared" si="8134"/>
        <v/>
      </c>
      <c r="N3968" t="str">
        <f t="shared" si="8135"/>
        <v/>
      </c>
      <c r="O3968" t="str">
        <f t="shared" si="8136"/>
        <v/>
      </c>
    </row>
    <row r="3969" spans="1:24" x14ac:dyDescent="0.25">
      <c r="A3969" t="s">
        <v>111</v>
      </c>
      <c r="B3969" t="s">
        <v>76</v>
      </c>
      <c r="C3969" t="s">
        <v>99</v>
      </c>
      <c r="D3969">
        <v>0.01</v>
      </c>
      <c r="E3969">
        <v>39.54</v>
      </c>
      <c r="F3969" t="s">
        <v>1309</v>
      </c>
      <c r="G3969" t="str">
        <f t="shared" si="8130"/>
        <v>DL2022084</v>
      </c>
      <c r="H3969" t="str">
        <f t="shared" si="8131"/>
        <v>12</v>
      </c>
      <c r="I3969" t="str">
        <f t="shared" si="8132"/>
        <v>Amerikansk ribbegople_12_20221129_DL2022084_Hilleroedtekniskegym</v>
      </c>
      <c r="J3969" t="str">
        <f>VLOOKUP(MID(C3969,4,6),Datasæt_Analysesystemer!$B$2:$E$69,3,FALSE)</f>
        <v>Amerikansk ribbegople</v>
      </c>
      <c r="K3969" t="str">
        <f t="shared" si="8133"/>
        <v>EP</v>
      </c>
      <c r="L3969" s="7">
        <f t="shared" si="8145"/>
        <v>39.54</v>
      </c>
      <c r="M3969" t="str">
        <f t="shared" si="8134"/>
        <v/>
      </c>
      <c r="N3969" t="str">
        <f t="shared" si="8135"/>
        <v/>
      </c>
      <c r="O3969" t="str">
        <f t="shared" si="8136"/>
        <v/>
      </c>
    </row>
    <row r="3970" spans="1:24" x14ac:dyDescent="0.25">
      <c r="A3970" t="s">
        <v>172</v>
      </c>
      <c r="B3970" t="s">
        <v>23</v>
      </c>
      <c r="C3970" t="s">
        <v>173</v>
      </c>
      <c r="D3970">
        <v>0.01</v>
      </c>
      <c r="E3970" t="s">
        <v>1275</v>
      </c>
      <c r="F3970" t="s">
        <v>1309</v>
      </c>
      <c r="G3970" t="str">
        <f t="shared" si="8130"/>
        <v>DL2022084</v>
      </c>
      <c r="H3970" t="str">
        <f t="shared" si="8131"/>
        <v>13</v>
      </c>
      <c r="I3970" t="str">
        <f t="shared" si="8132"/>
        <v>Penselklippekrabbe_13_20221129_DL2022084_Hilleroedtekniskegym</v>
      </c>
      <c r="J3970" t="str">
        <f>VLOOKUP(MID(C3970,4,6),Datasæt_Analysesystemer!$B$2:$E$69,3,FALSE)</f>
        <v>Penselklippekrabbe</v>
      </c>
      <c r="K3970" t="str">
        <f t="shared" si="8133"/>
        <v>PK</v>
      </c>
      <c r="L3970" s="7" t="str">
        <f t="shared" si="8145"/>
        <v>No Ct</v>
      </c>
      <c r="M3970">
        <f t="shared" si="8134"/>
        <v>0</v>
      </c>
      <c r="N3970">
        <f t="shared" si="8135"/>
        <v>0</v>
      </c>
      <c r="O3970">
        <f t="shared" si="8136"/>
        <v>0</v>
      </c>
      <c r="Q3970">
        <f t="shared" ref="Q3970" si="8234">IF(L3972="No Ct",0,L3972)</f>
        <v>0</v>
      </c>
      <c r="R3970">
        <f t="shared" ref="R3970" si="8235">IF(L3973="No Ct",0,L3973)</f>
        <v>0</v>
      </c>
      <c r="S3970" t="str">
        <f t="shared" ref="S3970" si="8236">IF(AND(M3970&gt;0,N3970=0),"Valid","Invalid")</f>
        <v>Invalid</v>
      </c>
      <c r="T3970" t="str">
        <f t="shared" ref="T3970" si="8237">IF(OR(Q3970&gt;1,R3970&gt;1),"Present","Absent")</f>
        <v>Absent</v>
      </c>
      <c r="U3970" t="str">
        <f t="shared" ref="U3970" si="8238">IF(OR(AND(Q3970&gt;1,Q3970&lt;41),AND(R3970&gt;1,R3970&lt;41)),"Ct&lt;41","Ct&gt;41")</f>
        <v>Ct&gt;41</v>
      </c>
      <c r="V3970" t="str">
        <f t="shared" ref="V3970" si="8239">J3970</f>
        <v>Penselklippekrabbe</v>
      </c>
      <c r="W3970" t="str">
        <f t="shared" ref="W3970" si="8240">MID(F3970,10,9)</f>
        <v>DL2022084</v>
      </c>
      <c r="X3970" t="str">
        <f t="shared" ref="X3970" si="8241">W3970&amp;"_"&amp;V3970&amp;"_"&amp;S3970&amp;"_"&amp;T3970&amp;"_"&amp;U3970</f>
        <v>DL2022084_Penselklippekrabbe_Invalid_Absent_Ct&gt;41</v>
      </c>
    </row>
    <row r="3971" spans="1:24" x14ac:dyDescent="0.25">
      <c r="A3971" t="s">
        <v>148</v>
      </c>
      <c r="B3971" t="s">
        <v>51</v>
      </c>
      <c r="C3971" t="s">
        <v>149</v>
      </c>
      <c r="D3971">
        <v>0.01</v>
      </c>
      <c r="E3971" t="s">
        <v>1275</v>
      </c>
      <c r="F3971" t="s">
        <v>1309</v>
      </c>
      <c r="G3971" t="str">
        <f t="shared" si="8130"/>
        <v>DL2022084</v>
      </c>
      <c r="H3971" t="str">
        <f t="shared" si="8131"/>
        <v>13</v>
      </c>
      <c r="I3971" t="str">
        <f t="shared" si="8132"/>
        <v>Penselklippekrabbe_13_20221129_DL2022084_Hilleroedtekniskegym</v>
      </c>
      <c r="J3971" t="str">
        <f>VLOOKUP(MID(C3971,4,6),Datasæt_Analysesystemer!$B$2:$E$69,3,FALSE)</f>
        <v>Penselklippekrabbe</v>
      </c>
      <c r="K3971" t="str">
        <f t="shared" si="8133"/>
        <v>NK</v>
      </c>
      <c r="L3971" s="7" t="str">
        <f t="shared" si="8145"/>
        <v>No Ct</v>
      </c>
      <c r="M3971" t="str">
        <f t="shared" si="8134"/>
        <v/>
      </c>
      <c r="N3971" t="str">
        <f t="shared" si="8135"/>
        <v/>
      </c>
      <c r="O3971" t="str">
        <f t="shared" si="8136"/>
        <v/>
      </c>
    </row>
    <row r="3972" spans="1:24" x14ac:dyDescent="0.25">
      <c r="A3972" t="s">
        <v>112</v>
      </c>
      <c r="B3972" t="s">
        <v>76</v>
      </c>
      <c r="C3972" t="s">
        <v>113</v>
      </c>
      <c r="D3972">
        <v>0.01</v>
      </c>
      <c r="E3972" t="s">
        <v>1275</v>
      </c>
      <c r="F3972" t="s">
        <v>1309</v>
      </c>
      <c r="G3972" t="str">
        <f t="shared" si="8130"/>
        <v>DL2022084</v>
      </c>
      <c r="H3972" t="str">
        <f t="shared" si="8131"/>
        <v>13</v>
      </c>
      <c r="I3972" t="str">
        <f t="shared" si="8132"/>
        <v>Penselklippekrabbe_13_20221129_DL2022084_Hilleroedtekniskegym</v>
      </c>
      <c r="J3972" t="str">
        <f>VLOOKUP(MID(C3972,4,6),Datasæt_Analysesystemer!$B$2:$E$69,3,FALSE)</f>
        <v>Penselklippekrabbe</v>
      </c>
      <c r="K3972" t="str">
        <f t="shared" si="8133"/>
        <v>EP</v>
      </c>
      <c r="L3972" s="7" t="str">
        <f t="shared" si="8145"/>
        <v>No Ct</v>
      </c>
      <c r="M3972" t="str">
        <f t="shared" si="8134"/>
        <v/>
      </c>
      <c r="N3972" t="str">
        <f t="shared" si="8135"/>
        <v/>
      </c>
      <c r="O3972" t="str">
        <f t="shared" si="8136"/>
        <v/>
      </c>
    </row>
    <row r="3973" spans="1:24" x14ac:dyDescent="0.25">
      <c r="A3973" t="s">
        <v>136</v>
      </c>
      <c r="B3973" t="s">
        <v>76</v>
      </c>
      <c r="C3973" t="s">
        <v>113</v>
      </c>
      <c r="D3973">
        <v>0.01</v>
      </c>
      <c r="E3973" t="s">
        <v>1275</v>
      </c>
      <c r="F3973" t="s">
        <v>1309</v>
      </c>
      <c r="G3973" t="str">
        <f t="shared" si="8130"/>
        <v>DL2022084</v>
      </c>
      <c r="H3973" t="str">
        <f t="shared" si="8131"/>
        <v>13</v>
      </c>
      <c r="I3973" t="str">
        <f t="shared" si="8132"/>
        <v>Penselklippekrabbe_13_20221129_DL2022084_Hilleroedtekniskegym</v>
      </c>
      <c r="J3973" t="str">
        <f>VLOOKUP(MID(C3973,4,6),Datasæt_Analysesystemer!$B$2:$E$69,3,FALSE)</f>
        <v>Penselklippekrabbe</v>
      </c>
      <c r="K3973" t="str">
        <f t="shared" si="8133"/>
        <v>EP</v>
      </c>
      <c r="L3973" s="7" t="str">
        <f t="shared" si="8145"/>
        <v>No Ct</v>
      </c>
      <c r="M3973" t="str">
        <f t="shared" si="8134"/>
        <v/>
      </c>
      <c r="N3973" t="str">
        <f t="shared" si="8135"/>
        <v/>
      </c>
      <c r="O3973" t="str">
        <f t="shared" si="8136"/>
        <v/>
      </c>
    </row>
    <row r="3974" spans="1:24" x14ac:dyDescent="0.25">
      <c r="A3974" t="s">
        <v>174</v>
      </c>
      <c r="B3974" t="s">
        <v>23</v>
      </c>
      <c r="C3974" t="s">
        <v>175</v>
      </c>
      <c r="D3974">
        <v>0.01</v>
      </c>
      <c r="E3974" t="s">
        <v>1275</v>
      </c>
      <c r="F3974" t="s">
        <v>1309</v>
      </c>
      <c r="G3974" t="str">
        <f t="shared" si="8130"/>
        <v>DL2022084</v>
      </c>
      <c r="H3974" t="str">
        <f t="shared" si="8131"/>
        <v>14</v>
      </c>
      <c r="I3974" t="str">
        <f t="shared" si="8132"/>
        <v>Penselklippekrabbe_14_20221129_DL2022084_Hilleroedtekniskegym</v>
      </c>
      <c r="J3974" t="str">
        <f>VLOOKUP(MID(C3974,4,6),Datasæt_Analysesystemer!$B$2:$E$69,3,FALSE)</f>
        <v>Penselklippekrabbe</v>
      </c>
      <c r="K3974" t="str">
        <f t="shared" si="8133"/>
        <v>PK</v>
      </c>
      <c r="L3974" s="7" t="str">
        <f t="shared" si="8145"/>
        <v>No Ct</v>
      </c>
      <c r="M3974">
        <f t="shared" si="8134"/>
        <v>0</v>
      </c>
      <c r="N3974">
        <f t="shared" si="8135"/>
        <v>0</v>
      </c>
      <c r="O3974">
        <f t="shared" si="8136"/>
        <v>0</v>
      </c>
      <c r="Q3974">
        <f t="shared" ref="Q3974" si="8242">IF(L3976="No Ct",0,L3976)</f>
        <v>0</v>
      </c>
      <c r="R3974">
        <f t="shared" ref="R3974" si="8243">IF(L3977="No Ct",0,L3977)</f>
        <v>0</v>
      </c>
      <c r="S3974" t="str">
        <f t="shared" ref="S3974" si="8244">IF(AND(M3974&gt;0,N3974=0),"Valid","Invalid")</f>
        <v>Invalid</v>
      </c>
      <c r="T3974" t="str">
        <f t="shared" ref="T3974" si="8245">IF(OR(Q3974&gt;1,R3974&gt;1),"Present","Absent")</f>
        <v>Absent</v>
      </c>
      <c r="U3974" t="str">
        <f t="shared" ref="U3974" si="8246">IF(OR(AND(Q3974&gt;1,Q3974&lt;41),AND(R3974&gt;1,R3974&lt;41)),"Ct&lt;41","Ct&gt;41")</f>
        <v>Ct&gt;41</v>
      </c>
      <c r="V3974" t="str">
        <f t="shared" ref="V3974" si="8247">J3974</f>
        <v>Penselklippekrabbe</v>
      </c>
      <c r="W3974" t="str">
        <f t="shared" ref="W3974" si="8248">MID(F3974,10,9)</f>
        <v>DL2022084</v>
      </c>
      <c r="X3974" t="str">
        <f t="shared" ref="X3974" si="8249">W3974&amp;"_"&amp;V3974&amp;"_"&amp;S3974&amp;"_"&amp;T3974&amp;"_"&amp;U3974</f>
        <v>DL2022084_Penselklippekrabbe_Invalid_Absent_Ct&gt;41</v>
      </c>
    </row>
    <row r="3975" spans="1:24" x14ac:dyDescent="0.25">
      <c r="A3975" t="s">
        <v>150</v>
      </c>
      <c r="B3975" t="s">
        <v>51</v>
      </c>
      <c r="C3975" t="s">
        <v>151</v>
      </c>
      <c r="D3975">
        <v>0.01</v>
      </c>
      <c r="E3975" t="s">
        <v>1275</v>
      </c>
      <c r="F3975" t="s">
        <v>1309</v>
      </c>
      <c r="G3975" t="str">
        <f t="shared" si="8130"/>
        <v>DL2022084</v>
      </c>
      <c r="H3975" t="str">
        <f t="shared" si="8131"/>
        <v>14</v>
      </c>
      <c r="I3975" t="str">
        <f t="shared" si="8132"/>
        <v>Penselklippekrabbe_14_20221129_DL2022084_Hilleroedtekniskegym</v>
      </c>
      <c r="J3975" t="str">
        <f>VLOOKUP(MID(C3975,4,6),Datasæt_Analysesystemer!$B$2:$E$69,3,FALSE)</f>
        <v>Penselklippekrabbe</v>
      </c>
      <c r="K3975" t="str">
        <f t="shared" si="8133"/>
        <v>NK</v>
      </c>
      <c r="L3975" s="7" t="str">
        <f t="shared" si="8145"/>
        <v>No Ct</v>
      </c>
      <c r="M3975" t="str">
        <f t="shared" si="8134"/>
        <v/>
      </c>
      <c r="N3975" t="str">
        <f t="shared" si="8135"/>
        <v/>
      </c>
      <c r="O3975" t="str">
        <f t="shared" si="8136"/>
        <v/>
      </c>
    </row>
    <row r="3976" spans="1:24" x14ac:dyDescent="0.25">
      <c r="A3976" t="s">
        <v>114</v>
      </c>
      <c r="B3976" t="s">
        <v>76</v>
      </c>
      <c r="C3976" t="s">
        <v>115</v>
      </c>
      <c r="D3976">
        <v>0.01</v>
      </c>
      <c r="E3976" t="s">
        <v>1275</v>
      </c>
      <c r="F3976" t="s">
        <v>1309</v>
      </c>
      <c r="G3976" t="str">
        <f t="shared" si="8130"/>
        <v>DL2022084</v>
      </c>
      <c r="H3976" t="str">
        <f t="shared" si="8131"/>
        <v>14</v>
      </c>
      <c r="I3976" t="str">
        <f t="shared" si="8132"/>
        <v>Penselklippekrabbe_14_20221129_DL2022084_Hilleroedtekniskegym</v>
      </c>
      <c r="J3976" t="str">
        <f>VLOOKUP(MID(C3976,4,6),Datasæt_Analysesystemer!$B$2:$E$69,3,FALSE)</f>
        <v>Penselklippekrabbe</v>
      </c>
      <c r="K3976" t="str">
        <f t="shared" si="8133"/>
        <v>EP</v>
      </c>
      <c r="L3976" s="7" t="str">
        <f t="shared" si="8145"/>
        <v>No Ct</v>
      </c>
      <c r="M3976" t="str">
        <f t="shared" si="8134"/>
        <v/>
      </c>
      <c r="N3976" t="str">
        <f t="shared" si="8135"/>
        <v/>
      </c>
      <c r="O3976" t="str">
        <f t="shared" si="8136"/>
        <v/>
      </c>
    </row>
    <row r="3977" spans="1:24" x14ac:dyDescent="0.25">
      <c r="A3977" t="s">
        <v>137</v>
      </c>
      <c r="B3977" t="s">
        <v>76</v>
      </c>
      <c r="C3977" t="s">
        <v>115</v>
      </c>
      <c r="D3977">
        <v>0.01</v>
      </c>
      <c r="E3977" t="s">
        <v>1275</v>
      </c>
      <c r="F3977" t="s">
        <v>1309</v>
      </c>
      <c r="G3977" t="str">
        <f t="shared" si="8130"/>
        <v>DL2022084</v>
      </c>
      <c r="H3977" t="str">
        <f t="shared" si="8131"/>
        <v>14</v>
      </c>
      <c r="I3977" t="str">
        <f t="shared" si="8132"/>
        <v>Penselklippekrabbe_14_20221129_DL2022084_Hilleroedtekniskegym</v>
      </c>
      <c r="J3977" t="str">
        <f>VLOOKUP(MID(C3977,4,6),Datasæt_Analysesystemer!$B$2:$E$69,3,FALSE)</f>
        <v>Penselklippekrabbe</v>
      </c>
      <c r="K3977" t="str">
        <f t="shared" si="8133"/>
        <v>EP</v>
      </c>
      <c r="L3977" s="7" t="str">
        <f t="shared" si="8145"/>
        <v>No Ct</v>
      </c>
      <c r="M3977" t="str">
        <f t="shared" si="8134"/>
        <v/>
      </c>
      <c r="N3977" t="str">
        <f t="shared" si="8135"/>
        <v/>
      </c>
      <c r="O3977" t="str">
        <f t="shared" si="8136"/>
        <v/>
      </c>
    </row>
    <row r="3978" spans="1:24" x14ac:dyDescent="0.25">
      <c r="A3978" t="s">
        <v>176</v>
      </c>
      <c r="B3978" t="s">
        <v>23</v>
      </c>
      <c r="C3978" t="s">
        <v>177</v>
      </c>
      <c r="D3978">
        <v>0.01</v>
      </c>
      <c r="E3978">
        <v>36.65</v>
      </c>
      <c r="F3978" t="s">
        <v>1309</v>
      </c>
      <c r="G3978" t="str">
        <f t="shared" si="8130"/>
        <v>DL2022084</v>
      </c>
      <c r="H3978" t="str">
        <f t="shared" si="8131"/>
        <v>15</v>
      </c>
      <c r="I3978" t="str">
        <f t="shared" si="8132"/>
        <v>Furealge, ostenfeldii_15_20221129_DL2022084_Hilleroedtekniskegym</v>
      </c>
      <c r="J3978" t="str">
        <f>VLOOKUP(MID(C3978,4,6),Datasæt_Analysesystemer!$B$2:$E$69,3,FALSE)</f>
        <v>Furealge, ostenfeldii</v>
      </c>
      <c r="K3978" t="str">
        <f t="shared" si="8133"/>
        <v>PK</v>
      </c>
      <c r="L3978" s="7">
        <f t="shared" si="8145"/>
        <v>36.65</v>
      </c>
      <c r="M3978">
        <f t="shared" si="8134"/>
        <v>36.65</v>
      </c>
      <c r="N3978">
        <f t="shared" si="8135"/>
        <v>0</v>
      </c>
      <c r="O3978">
        <f t="shared" si="8136"/>
        <v>0</v>
      </c>
      <c r="Q3978">
        <f t="shared" ref="Q3978" si="8250">IF(L3980="No Ct",0,L3980)</f>
        <v>0</v>
      </c>
      <c r="R3978">
        <f t="shared" ref="R3978" si="8251">IF(L3981="No Ct",0,L3981)</f>
        <v>0</v>
      </c>
      <c r="S3978" t="str">
        <f t="shared" ref="S3978" si="8252">IF(AND(M3978&gt;0,N3978=0),"Valid","Invalid")</f>
        <v>Valid</v>
      </c>
      <c r="T3978" t="str">
        <f t="shared" ref="T3978" si="8253">IF(OR(Q3978&gt;1,R3978&gt;1),"Present","Absent")</f>
        <v>Absent</v>
      </c>
      <c r="U3978" t="str">
        <f t="shared" ref="U3978" si="8254">IF(OR(AND(Q3978&gt;1,Q3978&lt;41),AND(R3978&gt;1,R3978&lt;41)),"Ct&lt;41","Ct&gt;41")</f>
        <v>Ct&gt;41</v>
      </c>
      <c r="V3978" t="str">
        <f t="shared" ref="V3978" si="8255">J3978</f>
        <v>Furealge, ostenfeldii</v>
      </c>
      <c r="W3978" t="str">
        <f t="shared" ref="W3978" si="8256">MID(F3978,10,9)</f>
        <v>DL2022084</v>
      </c>
      <c r="X3978" t="str">
        <f t="shared" ref="X3978" si="8257">W3978&amp;"_"&amp;V3978&amp;"_"&amp;S3978&amp;"_"&amp;T3978&amp;"_"&amp;U3978</f>
        <v>DL2022084_Furealge, ostenfeldii_Valid_Absent_Ct&gt;41</v>
      </c>
    </row>
    <row r="3979" spans="1:24" x14ac:dyDescent="0.25">
      <c r="A3979" t="s">
        <v>152</v>
      </c>
      <c r="B3979" t="s">
        <v>51</v>
      </c>
      <c r="C3979" t="s">
        <v>153</v>
      </c>
      <c r="D3979">
        <v>0.01</v>
      </c>
      <c r="E3979" t="s">
        <v>1275</v>
      </c>
      <c r="F3979" t="s">
        <v>1309</v>
      </c>
      <c r="G3979" t="str">
        <f t="shared" si="8130"/>
        <v>DL2022084</v>
      </c>
      <c r="H3979" t="str">
        <f t="shared" si="8131"/>
        <v>15</v>
      </c>
      <c r="I3979" t="str">
        <f t="shared" si="8132"/>
        <v>Furealge, ostenfeldii_15_20221129_DL2022084_Hilleroedtekniskegym</v>
      </c>
      <c r="J3979" t="str">
        <f>VLOOKUP(MID(C3979,4,6),Datasæt_Analysesystemer!$B$2:$E$69,3,FALSE)</f>
        <v>Furealge, ostenfeldii</v>
      </c>
      <c r="K3979" t="str">
        <f t="shared" si="8133"/>
        <v>NK</v>
      </c>
      <c r="L3979" s="7" t="str">
        <f t="shared" si="8145"/>
        <v>No Ct</v>
      </c>
      <c r="M3979" t="str">
        <f t="shared" si="8134"/>
        <v/>
      </c>
      <c r="N3979" t="str">
        <f t="shared" si="8135"/>
        <v/>
      </c>
      <c r="O3979" t="str">
        <f t="shared" si="8136"/>
        <v/>
      </c>
    </row>
    <row r="3980" spans="1:24" x14ac:dyDescent="0.25">
      <c r="A3980" t="s">
        <v>116</v>
      </c>
      <c r="B3980" t="s">
        <v>76</v>
      </c>
      <c r="C3980" t="s">
        <v>117</v>
      </c>
      <c r="D3980">
        <v>0.01</v>
      </c>
      <c r="E3980" t="s">
        <v>1275</v>
      </c>
      <c r="F3980" t="s">
        <v>1309</v>
      </c>
      <c r="G3980" t="str">
        <f t="shared" si="8130"/>
        <v>DL2022084</v>
      </c>
      <c r="H3980" t="str">
        <f t="shared" si="8131"/>
        <v>15</v>
      </c>
      <c r="I3980" t="str">
        <f t="shared" si="8132"/>
        <v>Furealge, ostenfeldii_15_20221129_DL2022084_Hilleroedtekniskegym</v>
      </c>
      <c r="J3980" t="str">
        <f>VLOOKUP(MID(C3980,4,6),Datasæt_Analysesystemer!$B$2:$E$69,3,FALSE)</f>
        <v>Furealge, ostenfeldii</v>
      </c>
      <c r="K3980" t="str">
        <f t="shared" si="8133"/>
        <v>EP</v>
      </c>
      <c r="L3980" s="7" t="str">
        <f t="shared" si="8145"/>
        <v>No Ct</v>
      </c>
      <c r="M3980" t="str">
        <f t="shared" si="8134"/>
        <v/>
      </c>
      <c r="N3980" t="str">
        <f t="shared" si="8135"/>
        <v/>
      </c>
      <c r="O3980" t="str">
        <f t="shared" si="8136"/>
        <v/>
      </c>
    </row>
    <row r="3981" spans="1:24" x14ac:dyDescent="0.25">
      <c r="A3981" t="s">
        <v>138</v>
      </c>
      <c r="B3981" t="s">
        <v>76</v>
      </c>
      <c r="C3981" t="s">
        <v>117</v>
      </c>
      <c r="D3981">
        <v>0.01</v>
      </c>
      <c r="E3981" t="s">
        <v>1275</v>
      </c>
      <c r="F3981" t="s">
        <v>1309</v>
      </c>
      <c r="G3981" t="str">
        <f t="shared" si="8130"/>
        <v>DL2022084</v>
      </c>
      <c r="H3981" t="str">
        <f t="shared" si="8131"/>
        <v>15</v>
      </c>
      <c r="I3981" t="str">
        <f t="shared" si="8132"/>
        <v>Furealge, ostenfeldii_15_20221129_DL2022084_Hilleroedtekniskegym</v>
      </c>
      <c r="J3981" t="str">
        <f>VLOOKUP(MID(C3981,4,6),Datasæt_Analysesystemer!$B$2:$E$69,3,FALSE)</f>
        <v>Furealge, ostenfeldii</v>
      </c>
      <c r="K3981" t="str">
        <f t="shared" si="8133"/>
        <v>EP</v>
      </c>
      <c r="L3981" s="7" t="str">
        <f t="shared" si="8145"/>
        <v>No Ct</v>
      </c>
      <c r="M3981" t="str">
        <f t="shared" si="8134"/>
        <v/>
      </c>
      <c r="N3981" t="str">
        <f t="shared" si="8135"/>
        <v/>
      </c>
      <c r="O3981" t="str">
        <f t="shared" si="8136"/>
        <v/>
      </c>
    </row>
    <row r="3982" spans="1:24" x14ac:dyDescent="0.25">
      <c r="A3982" t="s">
        <v>178</v>
      </c>
      <c r="B3982" t="s">
        <v>23</v>
      </c>
      <c r="C3982" t="s">
        <v>179</v>
      </c>
      <c r="D3982">
        <v>0.01</v>
      </c>
      <c r="E3982">
        <v>29.51</v>
      </c>
      <c r="F3982" t="s">
        <v>1309</v>
      </c>
      <c r="G3982" t="str">
        <f t="shared" si="8130"/>
        <v>DL2022084</v>
      </c>
      <c r="H3982" t="str">
        <f t="shared" si="8131"/>
        <v>16</v>
      </c>
      <c r="I3982" t="str">
        <f t="shared" si="8132"/>
        <v>Furealge, ostenfeldii_16_20221129_DL2022084_Hilleroedtekniskegym</v>
      </c>
      <c r="J3982" t="str">
        <f>VLOOKUP(MID(C3982,4,6),Datasæt_Analysesystemer!$B$2:$E$69,3,FALSE)</f>
        <v>Furealge, ostenfeldii</v>
      </c>
      <c r="K3982" t="str">
        <f t="shared" si="8133"/>
        <v>PK</v>
      </c>
      <c r="L3982" s="7">
        <f t="shared" si="8145"/>
        <v>29.51</v>
      </c>
      <c r="M3982">
        <f t="shared" si="8134"/>
        <v>29.51</v>
      </c>
      <c r="N3982">
        <f t="shared" si="8135"/>
        <v>0</v>
      </c>
      <c r="O3982">
        <f t="shared" si="8136"/>
        <v>42.03</v>
      </c>
      <c r="Q3982">
        <f t="shared" ref="Q3982" si="8258">IF(L3984="No Ct",0,L3984)</f>
        <v>0</v>
      </c>
      <c r="R3982">
        <f t="shared" ref="R3982" si="8259">IF(L3985="No Ct",0,L3985)</f>
        <v>42.03</v>
      </c>
      <c r="S3982" t="str">
        <f t="shared" ref="S3982" si="8260">IF(AND(M3982&gt;0,N3982=0),"Valid","Invalid")</f>
        <v>Valid</v>
      </c>
      <c r="T3982" t="str">
        <f t="shared" ref="T3982" si="8261">IF(OR(Q3982&gt;1,R3982&gt;1),"Present","Absent")</f>
        <v>Present</v>
      </c>
      <c r="U3982" t="str">
        <f t="shared" ref="U3982" si="8262">IF(OR(AND(Q3982&gt;1,Q3982&lt;41),AND(R3982&gt;1,R3982&lt;41)),"Ct&lt;41","Ct&gt;41")</f>
        <v>Ct&gt;41</v>
      </c>
      <c r="V3982" t="str">
        <f t="shared" ref="V3982" si="8263">J3982</f>
        <v>Furealge, ostenfeldii</v>
      </c>
      <c r="W3982" t="str">
        <f t="shared" ref="W3982" si="8264">MID(F3982,10,9)</f>
        <v>DL2022084</v>
      </c>
      <c r="X3982" t="str">
        <f t="shared" ref="X3982" si="8265">W3982&amp;"_"&amp;V3982&amp;"_"&amp;S3982&amp;"_"&amp;T3982&amp;"_"&amp;U3982</f>
        <v>DL2022084_Furealge, ostenfeldii_Valid_Present_Ct&gt;41</v>
      </c>
    </row>
    <row r="3983" spans="1:24" x14ac:dyDescent="0.25">
      <c r="A3983" t="s">
        <v>154</v>
      </c>
      <c r="B3983" t="s">
        <v>51</v>
      </c>
      <c r="C3983" t="s">
        <v>155</v>
      </c>
      <c r="D3983">
        <v>0.01</v>
      </c>
      <c r="E3983" t="s">
        <v>1275</v>
      </c>
      <c r="F3983" t="s">
        <v>1309</v>
      </c>
      <c r="G3983" t="str">
        <f t="shared" si="8130"/>
        <v>DL2022084</v>
      </c>
      <c r="H3983" t="str">
        <f t="shared" si="8131"/>
        <v>16</v>
      </c>
      <c r="I3983" t="str">
        <f t="shared" si="8132"/>
        <v>Furealge, ostenfeldii_16_20221129_DL2022084_Hilleroedtekniskegym</v>
      </c>
      <c r="J3983" t="str">
        <f>VLOOKUP(MID(C3983,4,6),Datasæt_Analysesystemer!$B$2:$E$69,3,FALSE)</f>
        <v>Furealge, ostenfeldii</v>
      </c>
      <c r="K3983" t="str">
        <f t="shared" si="8133"/>
        <v>NK</v>
      </c>
      <c r="L3983" s="7" t="str">
        <f t="shared" si="8145"/>
        <v>No Ct</v>
      </c>
      <c r="M3983" t="str">
        <f t="shared" si="8134"/>
        <v/>
      </c>
      <c r="N3983" t="str">
        <f t="shared" si="8135"/>
        <v/>
      </c>
      <c r="O3983" t="str">
        <f t="shared" si="8136"/>
        <v/>
      </c>
    </row>
    <row r="3984" spans="1:24" x14ac:dyDescent="0.25">
      <c r="A3984" t="s">
        <v>118</v>
      </c>
      <c r="B3984" t="s">
        <v>76</v>
      </c>
      <c r="C3984" t="s">
        <v>119</v>
      </c>
      <c r="D3984">
        <v>0.01</v>
      </c>
      <c r="E3984" t="s">
        <v>1275</v>
      </c>
      <c r="F3984" t="s">
        <v>1309</v>
      </c>
      <c r="G3984" t="str">
        <f t="shared" si="8130"/>
        <v>DL2022084</v>
      </c>
      <c r="H3984" t="str">
        <f t="shared" si="8131"/>
        <v>16</v>
      </c>
      <c r="I3984" t="str">
        <f t="shared" si="8132"/>
        <v>Furealge, ostenfeldii_16_20221129_DL2022084_Hilleroedtekniskegym</v>
      </c>
      <c r="J3984" t="str">
        <f>VLOOKUP(MID(C3984,4,6),Datasæt_Analysesystemer!$B$2:$E$69,3,FALSE)</f>
        <v>Furealge, ostenfeldii</v>
      </c>
      <c r="K3984" t="str">
        <f t="shared" si="8133"/>
        <v>EP</v>
      </c>
      <c r="L3984" s="7" t="str">
        <f t="shared" si="8145"/>
        <v>No Ct</v>
      </c>
      <c r="M3984" t="str">
        <f t="shared" si="8134"/>
        <v/>
      </c>
      <c r="N3984" t="str">
        <f t="shared" si="8135"/>
        <v/>
      </c>
      <c r="O3984" t="str">
        <f t="shared" si="8136"/>
        <v/>
      </c>
    </row>
    <row r="3985" spans="1:24" x14ac:dyDescent="0.25">
      <c r="A3985" t="s">
        <v>139</v>
      </c>
      <c r="B3985" t="s">
        <v>76</v>
      </c>
      <c r="C3985" t="s">
        <v>119</v>
      </c>
      <c r="D3985">
        <v>0.01</v>
      </c>
      <c r="E3985">
        <v>42.03</v>
      </c>
      <c r="F3985" t="s">
        <v>1309</v>
      </c>
      <c r="G3985" t="str">
        <f t="shared" si="8130"/>
        <v>DL2022084</v>
      </c>
      <c r="H3985" t="str">
        <f t="shared" si="8131"/>
        <v>16</v>
      </c>
      <c r="I3985" t="str">
        <f t="shared" si="8132"/>
        <v>Furealge, ostenfeldii_16_20221129_DL2022084_Hilleroedtekniskegym</v>
      </c>
      <c r="J3985" t="str">
        <f>VLOOKUP(MID(C3985,4,6),Datasæt_Analysesystemer!$B$2:$E$69,3,FALSE)</f>
        <v>Furealge, ostenfeldii</v>
      </c>
      <c r="K3985" t="str">
        <f t="shared" si="8133"/>
        <v>EP</v>
      </c>
      <c r="L3985" s="7">
        <f t="shared" si="8145"/>
        <v>42.03</v>
      </c>
      <c r="M3985" t="str">
        <f t="shared" si="8134"/>
        <v/>
      </c>
      <c r="N3985" t="str">
        <f t="shared" si="8135"/>
        <v/>
      </c>
      <c r="O3985" t="str">
        <f t="shared" si="8136"/>
        <v/>
      </c>
    </row>
    <row r="3986" spans="1:24" x14ac:dyDescent="0.25">
      <c r="A3986" t="s">
        <v>180</v>
      </c>
      <c r="B3986" t="s">
        <v>23</v>
      </c>
      <c r="C3986" t="s">
        <v>1270</v>
      </c>
      <c r="D3986">
        <v>0.01</v>
      </c>
      <c r="E3986">
        <v>21.52</v>
      </c>
      <c r="F3986" t="s">
        <v>1309</v>
      </c>
      <c r="G3986" t="str">
        <f t="shared" ref="G3986:G4017" si="8266">MID(F3986,10,9)</f>
        <v>DL2022084</v>
      </c>
      <c r="H3986" t="str">
        <f t="shared" ref="H3986:H4017" si="8267">LEFT(C3986,2)</f>
        <v>17</v>
      </c>
      <c r="I3986" t="str">
        <f t="shared" ref="I3986:I4017" si="8268">J3986&amp;"_"&amp;H3986&amp;"_"&amp;F3986</f>
        <v>Stilkalge, parvum_17_20221129_DL2022084_Hilleroedtekniskegym</v>
      </c>
      <c r="J3986" t="str">
        <f>VLOOKUP(MID(C3986,4,6),Datasæt_Analysesystemer!$B$2:$E$69,3,FALSE)</f>
        <v>Stilkalge, parvum</v>
      </c>
      <c r="K3986" t="str">
        <f t="shared" ref="K3986:K4017" si="8269">RIGHT(C3986,2)</f>
        <v>PK</v>
      </c>
      <c r="L3986" s="7">
        <f t="shared" si="8145"/>
        <v>21.52</v>
      </c>
      <c r="M3986">
        <f t="shared" ref="M3986:M4049" si="8270">IF(K3986="PK",SUMIFS(L:L,K:K,"PK",I:I,I3986),"")</f>
        <v>21.52</v>
      </c>
      <c r="N3986">
        <f t="shared" ref="N3986:N4049" si="8271">IF(K3986="PK",SUMIFS(L:L,K:K,"NK",I:I,I3986),"")</f>
        <v>0</v>
      </c>
      <c r="O3986">
        <f t="shared" ref="O3986:O4049" si="8272">IF(K3986="PK",SUMIFS(L:L,K:K,"EP",I:I,I3986),"")</f>
        <v>0</v>
      </c>
      <c r="Q3986">
        <f t="shared" ref="Q3986" si="8273">IF(L3988="No Ct",0,L3988)</f>
        <v>0</v>
      </c>
      <c r="R3986">
        <f t="shared" ref="R3986" si="8274">IF(L3989="No Ct",0,L3989)</f>
        <v>0</v>
      </c>
      <c r="S3986" t="str">
        <f t="shared" ref="S3986" si="8275">IF(AND(M3986&gt;0,N3986=0),"Valid","Invalid")</f>
        <v>Valid</v>
      </c>
      <c r="T3986" t="str">
        <f t="shared" ref="T3986" si="8276">IF(OR(Q3986&gt;1,R3986&gt;1),"Present","Absent")</f>
        <v>Absent</v>
      </c>
      <c r="U3986" t="str">
        <f t="shared" ref="U3986" si="8277">IF(OR(AND(Q3986&gt;1,Q3986&lt;41),AND(R3986&gt;1,R3986&lt;41)),"Ct&lt;41","Ct&gt;41")</f>
        <v>Ct&gt;41</v>
      </c>
      <c r="V3986" t="str">
        <f t="shared" ref="V3986" si="8278">J3986</f>
        <v>Stilkalge, parvum</v>
      </c>
      <c r="W3986" t="str">
        <f t="shared" ref="W3986" si="8279">MID(F3986,10,9)</f>
        <v>DL2022084</v>
      </c>
      <c r="X3986" t="str">
        <f t="shared" ref="X3986" si="8280">W3986&amp;"_"&amp;V3986&amp;"_"&amp;S3986&amp;"_"&amp;T3986&amp;"_"&amp;U3986</f>
        <v>DL2022084_Stilkalge, parvum_Valid_Absent_Ct&gt;41</v>
      </c>
    </row>
    <row r="3987" spans="1:24" x14ac:dyDescent="0.25">
      <c r="A3987" t="s">
        <v>156</v>
      </c>
      <c r="B3987" t="s">
        <v>51</v>
      </c>
      <c r="C3987" t="s">
        <v>1268</v>
      </c>
      <c r="D3987">
        <v>0.01</v>
      </c>
      <c r="E3987" t="s">
        <v>1275</v>
      </c>
      <c r="F3987" t="s">
        <v>1309</v>
      </c>
      <c r="G3987" t="str">
        <f t="shared" si="8266"/>
        <v>DL2022084</v>
      </c>
      <c r="H3987" t="str">
        <f t="shared" si="8267"/>
        <v>17</v>
      </c>
      <c r="I3987" t="str">
        <f t="shared" si="8268"/>
        <v>Stilkalge, parvum_17_20221129_DL2022084_Hilleroedtekniskegym</v>
      </c>
      <c r="J3987" t="str">
        <f>VLOOKUP(MID(C3987,4,6),Datasæt_Analysesystemer!$B$2:$E$69,3,FALSE)</f>
        <v>Stilkalge, parvum</v>
      </c>
      <c r="K3987" t="str">
        <f t="shared" si="8269"/>
        <v>NK</v>
      </c>
      <c r="L3987" s="7" t="str">
        <f t="shared" ref="L3987:L4017" si="8281">IF(TRIM(E3987)="No Ct","No Ct",E3987)</f>
        <v>No Ct</v>
      </c>
      <c r="M3987" t="str">
        <f t="shared" si="8270"/>
        <v/>
      </c>
      <c r="N3987" t="str">
        <f t="shared" si="8271"/>
        <v/>
      </c>
      <c r="O3987" t="str">
        <f t="shared" si="8272"/>
        <v/>
      </c>
    </row>
    <row r="3988" spans="1:24" x14ac:dyDescent="0.25">
      <c r="A3988" t="s">
        <v>120</v>
      </c>
      <c r="B3988" t="s">
        <v>76</v>
      </c>
      <c r="C3988" t="s">
        <v>1266</v>
      </c>
      <c r="D3988">
        <v>0.01</v>
      </c>
      <c r="E3988" t="s">
        <v>1275</v>
      </c>
      <c r="F3988" t="s">
        <v>1309</v>
      </c>
      <c r="G3988" t="str">
        <f t="shared" si="8266"/>
        <v>DL2022084</v>
      </c>
      <c r="H3988" t="str">
        <f t="shared" si="8267"/>
        <v>17</v>
      </c>
      <c r="I3988" t="str">
        <f t="shared" si="8268"/>
        <v>Stilkalge, parvum_17_20221129_DL2022084_Hilleroedtekniskegym</v>
      </c>
      <c r="J3988" t="str">
        <f>VLOOKUP(MID(C3988,4,6),Datasæt_Analysesystemer!$B$2:$E$69,3,FALSE)</f>
        <v>Stilkalge, parvum</v>
      </c>
      <c r="K3988" t="str">
        <f t="shared" si="8269"/>
        <v>EP</v>
      </c>
      <c r="L3988" s="7" t="str">
        <f t="shared" si="8281"/>
        <v>No Ct</v>
      </c>
      <c r="M3988" t="str">
        <f t="shared" si="8270"/>
        <v/>
      </c>
      <c r="N3988" t="str">
        <f t="shared" si="8271"/>
        <v/>
      </c>
      <c r="O3988" t="str">
        <f t="shared" si="8272"/>
        <v/>
      </c>
    </row>
    <row r="3989" spans="1:24" x14ac:dyDescent="0.25">
      <c r="A3989" t="s">
        <v>140</v>
      </c>
      <c r="B3989" t="s">
        <v>76</v>
      </c>
      <c r="C3989" t="s">
        <v>1266</v>
      </c>
      <c r="D3989">
        <v>0.01</v>
      </c>
      <c r="E3989" t="s">
        <v>1275</v>
      </c>
      <c r="F3989" t="s">
        <v>1309</v>
      </c>
      <c r="G3989" t="str">
        <f t="shared" si="8266"/>
        <v>DL2022084</v>
      </c>
      <c r="H3989" t="str">
        <f t="shared" si="8267"/>
        <v>17</v>
      </c>
      <c r="I3989" t="str">
        <f t="shared" si="8268"/>
        <v>Stilkalge, parvum_17_20221129_DL2022084_Hilleroedtekniskegym</v>
      </c>
      <c r="J3989" t="str">
        <f>VLOOKUP(MID(C3989,4,6),Datasæt_Analysesystemer!$B$2:$E$69,3,FALSE)</f>
        <v>Stilkalge, parvum</v>
      </c>
      <c r="K3989" t="str">
        <f t="shared" si="8269"/>
        <v>EP</v>
      </c>
      <c r="L3989" s="7" t="str">
        <f t="shared" si="8281"/>
        <v>No Ct</v>
      </c>
      <c r="M3989" t="str">
        <f t="shared" si="8270"/>
        <v/>
      </c>
      <c r="N3989" t="str">
        <f t="shared" si="8271"/>
        <v/>
      </c>
      <c r="O3989" t="str">
        <f t="shared" si="8272"/>
        <v/>
      </c>
    </row>
    <row r="3990" spans="1:24" x14ac:dyDescent="0.25">
      <c r="A3990" t="s">
        <v>182</v>
      </c>
      <c r="B3990" t="s">
        <v>23</v>
      </c>
      <c r="C3990" t="s">
        <v>1271</v>
      </c>
      <c r="D3990">
        <v>0.01</v>
      </c>
      <c r="E3990">
        <v>23.23</v>
      </c>
      <c r="F3990" t="s">
        <v>1309</v>
      </c>
      <c r="G3990" t="str">
        <f t="shared" si="8266"/>
        <v>DL2022084</v>
      </c>
      <c r="H3990" t="str">
        <f t="shared" si="8267"/>
        <v>18</v>
      </c>
      <c r="I3990" t="str">
        <f t="shared" si="8268"/>
        <v>Stilkalge, parvum_18_20221129_DL2022084_Hilleroedtekniskegym</v>
      </c>
      <c r="J3990" t="str">
        <f>VLOOKUP(MID(C3990,4,6),Datasæt_Analysesystemer!$B$2:$E$69,3,FALSE)</f>
        <v>Stilkalge, parvum</v>
      </c>
      <c r="K3990" t="str">
        <f t="shared" si="8269"/>
        <v>PK</v>
      </c>
      <c r="L3990" s="7">
        <f t="shared" si="8281"/>
        <v>23.23</v>
      </c>
      <c r="M3990">
        <f t="shared" si="8270"/>
        <v>23.23</v>
      </c>
      <c r="N3990">
        <f t="shared" si="8271"/>
        <v>0</v>
      </c>
      <c r="O3990">
        <f t="shared" si="8272"/>
        <v>0</v>
      </c>
      <c r="Q3990">
        <f t="shared" ref="Q3990" si="8282">IF(L3992="No Ct",0,L3992)</f>
        <v>0</v>
      </c>
      <c r="R3990">
        <f t="shared" ref="R3990" si="8283">IF(L3993="No Ct",0,L3993)</f>
        <v>0</v>
      </c>
      <c r="S3990" t="str">
        <f t="shared" ref="S3990" si="8284">IF(AND(M3990&gt;0,N3990=0),"Valid","Invalid")</f>
        <v>Valid</v>
      </c>
      <c r="T3990" t="str">
        <f t="shared" ref="T3990" si="8285">IF(OR(Q3990&gt;1,R3990&gt;1),"Present","Absent")</f>
        <v>Absent</v>
      </c>
      <c r="U3990" t="str">
        <f t="shared" ref="U3990" si="8286">IF(OR(AND(Q3990&gt;1,Q3990&lt;41),AND(R3990&gt;1,R3990&lt;41)),"Ct&lt;41","Ct&gt;41")</f>
        <v>Ct&gt;41</v>
      </c>
      <c r="V3990" t="str">
        <f t="shared" ref="V3990" si="8287">J3990</f>
        <v>Stilkalge, parvum</v>
      </c>
      <c r="W3990" t="str">
        <f t="shared" ref="W3990" si="8288">MID(F3990,10,9)</f>
        <v>DL2022084</v>
      </c>
      <c r="X3990" t="str">
        <f t="shared" ref="X3990" si="8289">W3990&amp;"_"&amp;V3990&amp;"_"&amp;S3990&amp;"_"&amp;T3990&amp;"_"&amp;U3990</f>
        <v>DL2022084_Stilkalge, parvum_Valid_Absent_Ct&gt;41</v>
      </c>
    </row>
    <row r="3991" spans="1:24" x14ac:dyDescent="0.25">
      <c r="A3991" t="s">
        <v>158</v>
      </c>
      <c r="B3991" t="s">
        <v>51</v>
      </c>
      <c r="C3991" t="s">
        <v>1269</v>
      </c>
      <c r="D3991">
        <v>0.01</v>
      </c>
      <c r="E3991" t="s">
        <v>1275</v>
      </c>
      <c r="F3991" t="s">
        <v>1309</v>
      </c>
      <c r="G3991" t="str">
        <f t="shared" si="8266"/>
        <v>DL2022084</v>
      </c>
      <c r="H3991" t="str">
        <f t="shared" si="8267"/>
        <v>18</v>
      </c>
      <c r="I3991" t="str">
        <f t="shared" si="8268"/>
        <v>Stilkalge, parvum_18_20221129_DL2022084_Hilleroedtekniskegym</v>
      </c>
      <c r="J3991" t="str">
        <f>VLOOKUP(MID(C3991,4,6),Datasæt_Analysesystemer!$B$2:$E$69,3,FALSE)</f>
        <v>Stilkalge, parvum</v>
      </c>
      <c r="K3991" t="str">
        <f t="shared" si="8269"/>
        <v>NK</v>
      </c>
      <c r="L3991" s="7" t="str">
        <f t="shared" si="8281"/>
        <v>No Ct</v>
      </c>
      <c r="M3991" t="str">
        <f t="shared" si="8270"/>
        <v/>
      </c>
      <c r="N3991" t="str">
        <f t="shared" si="8271"/>
        <v/>
      </c>
      <c r="O3991" t="str">
        <f t="shared" si="8272"/>
        <v/>
      </c>
    </row>
    <row r="3992" spans="1:24" x14ac:dyDescent="0.25">
      <c r="A3992" t="s">
        <v>122</v>
      </c>
      <c r="B3992" t="s">
        <v>76</v>
      </c>
      <c r="C3992" t="s">
        <v>1267</v>
      </c>
      <c r="D3992">
        <v>0.01</v>
      </c>
      <c r="E3992" t="s">
        <v>1275</v>
      </c>
      <c r="F3992" t="s">
        <v>1309</v>
      </c>
      <c r="G3992" t="str">
        <f t="shared" si="8266"/>
        <v>DL2022084</v>
      </c>
      <c r="H3992" t="str">
        <f t="shared" si="8267"/>
        <v>18</v>
      </c>
      <c r="I3992" t="str">
        <f t="shared" si="8268"/>
        <v>Stilkalge, parvum_18_20221129_DL2022084_Hilleroedtekniskegym</v>
      </c>
      <c r="J3992" t="str">
        <f>VLOOKUP(MID(C3992,4,6),Datasæt_Analysesystemer!$B$2:$E$69,3,FALSE)</f>
        <v>Stilkalge, parvum</v>
      </c>
      <c r="K3992" t="str">
        <f t="shared" si="8269"/>
        <v>EP</v>
      </c>
      <c r="L3992" s="7" t="str">
        <f t="shared" si="8281"/>
        <v>No Ct</v>
      </c>
      <c r="M3992" t="str">
        <f t="shared" si="8270"/>
        <v/>
      </c>
      <c r="N3992" t="str">
        <f t="shared" si="8271"/>
        <v/>
      </c>
      <c r="O3992" t="str">
        <f t="shared" si="8272"/>
        <v/>
      </c>
    </row>
    <row r="3993" spans="1:24" x14ac:dyDescent="0.25">
      <c r="A3993" t="s">
        <v>141</v>
      </c>
      <c r="B3993" t="s">
        <v>76</v>
      </c>
      <c r="C3993" t="s">
        <v>1267</v>
      </c>
      <c r="D3993">
        <v>0.01</v>
      </c>
      <c r="E3993" t="s">
        <v>1275</v>
      </c>
      <c r="F3993" t="s">
        <v>1309</v>
      </c>
      <c r="G3993" t="str">
        <f t="shared" si="8266"/>
        <v>DL2022084</v>
      </c>
      <c r="H3993" t="str">
        <f t="shared" si="8267"/>
        <v>18</v>
      </c>
      <c r="I3993" t="str">
        <f t="shared" si="8268"/>
        <v>Stilkalge, parvum_18_20221129_DL2022084_Hilleroedtekniskegym</v>
      </c>
      <c r="J3993" t="str">
        <f>VLOOKUP(MID(C3993,4,6),Datasæt_Analysesystemer!$B$2:$E$69,3,FALSE)</f>
        <v>Stilkalge, parvum</v>
      </c>
      <c r="K3993" t="str">
        <f t="shared" si="8269"/>
        <v>EP</v>
      </c>
      <c r="L3993" s="7" t="str">
        <f t="shared" si="8281"/>
        <v>No Ct</v>
      </c>
      <c r="M3993" t="str">
        <f t="shared" si="8270"/>
        <v/>
      </c>
      <c r="N3993" t="str">
        <f t="shared" si="8271"/>
        <v/>
      </c>
      <c r="O3993" t="str">
        <f t="shared" si="8272"/>
        <v/>
      </c>
    </row>
    <row r="3994" spans="1:24" x14ac:dyDescent="0.25">
      <c r="A3994" t="s">
        <v>184</v>
      </c>
      <c r="B3994" t="s">
        <v>23</v>
      </c>
      <c r="C3994" t="s">
        <v>620</v>
      </c>
      <c r="D3994">
        <v>0.01</v>
      </c>
      <c r="E3994">
        <v>14.07</v>
      </c>
      <c r="F3994" t="s">
        <v>1309</v>
      </c>
      <c r="G3994" t="str">
        <f t="shared" si="8266"/>
        <v>DL2022084</v>
      </c>
      <c r="H3994" t="str">
        <f t="shared" si="8267"/>
        <v>19</v>
      </c>
      <c r="I3994" t="str">
        <f t="shared" si="8268"/>
        <v>Trepigget hundestejle_19_20221129_DL2022084_Hilleroedtekniskegym</v>
      </c>
      <c r="J3994" t="str">
        <f>VLOOKUP(MID(C3994,4,6),Datasæt_Analysesystemer!$B$2:$E$69,3,FALSE)</f>
        <v>Trepigget hundestejle</v>
      </c>
      <c r="K3994" t="str">
        <f t="shared" si="8269"/>
        <v>PK</v>
      </c>
      <c r="L3994" s="7">
        <f t="shared" si="8281"/>
        <v>14.07</v>
      </c>
      <c r="M3994">
        <f t="shared" si="8270"/>
        <v>14.07</v>
      </c>
      <c r="N3994">
        <f t="shared" si="8271"/>
        <v>33.42</v>
      </c>
      <c r="O3994">
        <f t="shared" si="8272"/>
        <v>68.36</v>
      </c>
      <c r="Q3994">
        <f t="shared" ref="Q3994" si="8290">IF(L3996="No Ct",0,L3996)</f>
        <v>34.26</v>
      </c>
      <c r="R3994">
        <f t="shared" ref="R3994" si="8291">IF(L3997="No Ct",0,L3997)</f>
        <v>34.1</v>
      </c>
      <c r="S3994" t="str">
        <f t="shared" ref="S3994" si="8292">IF(AND(M3994&gt;0,N3994=0),"Valid","Invalid")</f>
        <v>Invalid</v>
      </c>
      <c r="T3994" t="str">
        <f t="shared" ref="T3994" si="8293">IF(OR(Q3994&gt;1,R3994&gt;1),"Present","Absent")</f>
        <v>Present</v>
      </c>
      <c r="U3994" t="str">
        <f t="shared" ref="U3994" si="8294">IF(OR(AND(Q3994&gt;1,Q3994&lt;41),AND(R3994&gt;1,R3994&lt;41)),"Ct&lt;41","Ct&gt;41")</f>
        <v>Ct&lt;41</v>
      </c>
      <c r="V3994" t="str">
        <f t="shared" ref="V3994" si="8295">J3994</f>
        <v>Trepigget hundestejle</v>
      </c>
      <c r="W3994" t="str">
        <f t="shared" ref="W3994" si="8296">MID(F3994,10,9)</f>
        <v>DL2022084</v>
      </c>
      <c r="X3994" t="str">
        <f t="shared" ref="X3994" si="8297">W3994&amp;"_"&amp;V3994&amp;"_"&amp;S3994&amp;"_"&amp;T3994&amp;"_"&amp;U3994</f>
        <v>DL2022084_Trepigget hundestejle_Invalid_Present_Ct&lt;41</v>
      </c>
    </row>
    <row r="3995" spans="1:24" x14ac:dyDescent="0.25">
      <c r="A3995" t="s">
        <v>160</v>
      </c>
      <c r="B3995" t="s">
        <v>51</v>
      </c>
      <c r="C3995" t="s">
        <v>614</v>
      </c>
      <c r="D3995">
        <v>0.01</v>
      </c>
      <c r="E3995">
        <v>33.42</v>
      </c>
      <c r="F3995" t="s">
        <v>1309</v>
      </c>
      <c r="G3995" t="str">
        <f t="shared" si="8266"/>
        <v>DL2022084</v>
      </c>
      <c r="H3995" t="str">
        <f t="shared" si="8267"/>
        <v>19</v>
      </c>
      <c r="I3995" t="str">
        <f t="shared" si="8268"/>
        <v>Trepigget hundestejle_19_20221129_DL2022084_Hilleroedtekniskegym</v>
      </c>
      <c r="J3995" t="str">
        <f>VLOOKUP(MID(C3995,4,6),Datasæt_Analysesystemer!$B$2:$E$69,3,FALSE)</f>
        <v>Trepigget hundestejle</v>
      </c>
      <c r="K3995" t="str">
        <f t="shared" si="8269"/>
        <v>NK</v>
      </c>
      <c r="L3995" s="7">
        <f t="shared" si="8281"/>
        <v>33.42</v>
      </c>
      <c r="M3995" t="str">
        <f t="shared" si="8270"/>
        <v/>
      </c>
      <c r="N3995" t="str">
        <f t="shared" si="8271"/>
        <v/>
      </c>
      <c r="O3995" t="str">
        <f t="shared" si="8272"/>
        <v/>
      </c>
    </row>
    <row r="3996" spans="1:24" x14ac:dyDescent="0.25">
      <c r="A3996" t="s">
        <v>124</v>
      </c>
      <c r="B3996" t="s">
        <v>76</v>
      </c>
      <c r="C3996" t="s">
        <v>608</v>
      </c>
      <c r="D3996">
        <v>0.01</v>
      </c>
      <c r="E3996">
        <v>34.26</v>
      </c>
      <c r="F3996" t="s">
        <v>1309</v>
      </c>
      <c r="G3996" t="str">
        <f t="shared" si="8266"/>
        <v>DL2022084</v>
      </c>
      <c r="H3996" t="str">
        <f t="shared" si="8267"/>
        <v>19</v>
      </c>
      <c r="I3996" t="str">
        <f t="shared" si="8268"/>
        <v>Trepigget hundestejle_19_20221129_DL2022084_Hilleroedtekniskegym</v>
      </c>
      <c r="J3996" t="str">
        <f>VLOOKUP(MID(C3996,4,6),Datasæt_Analysesystemer!$B$2:$E$69,3,FALSE)</f>
        <v>Trepigget hundestejle</v>
      </c>
      <c r="K3996" t="str">
        <f t="shared" si="8269"/>
        <v>EP</v>
      </c>
      <c r="L3996" s="7">
        <f t="shared" si="8281"/>
        <v>34.26</v>
      </c>
      <c r="M3996" t="str">
        <f t="shared" si="8270"/>
        <v/>
      </c>
      <c r="N3996" t="str">
        <f t="shared" si="8271"/>
        <v/>
      </c>
      <c r="O3996" t="str">
        <f t="shared" si="8272"/>
        <v/>
      </c>
    </row>
    <row r="3997" spans="1:24" x14ac:dyDescent="0.25">
      <c r="A3997" t="s">
        <v>142</v>
      </c>
      <c r="B3997" t="s">
        <v>76</v>
      </c>
      <c r="C3997" t="s">
        <v>608</v>
      </c>
      <c r="D3997">
        <v>0.01</v>
      </c>
      <c r="E3997">
        <v>34.1</v>
      </c>
      <c r="F3997" t="s">
        <v>1309</v>
      </c>
      <c r="G3997" t="str">
        <f t="shared" si="8266"/>
        <v>DL2022084</v>
      </c>
      <c r="H3997" t="str">
        <f t="shared" si="8267"/>
        <v>19</v>
      </c>
      <c r="I3997" t="str">
        <f t="shared" si="8268"/>
        <v>Trepigget hundestejle_19_20221129_DL2022084_Hilleroedtekniskegym</v>
      </c>
      <c r="J3997" t="str">
        <f>VLOOKUP(MID(C3997,4,6),Datasæt_Analysesystemer!$B$2:$E$69,3,FALSE)</f>
        <v>Trepigget hundestejle</v>
      </c>
      <c r="K3997" t="str">
        <f t="shared" si="8269"/>
        <v>EP</v>
      </c>
      <c r="L3997" s="7">
        <f t="shared" si="8281"/>
        <v>34.1</v>
      </c>
      <c r="M3997" t="str">
        <f t="shared" si="8270"/>
        <v/>
      </c>
      <c r="N3997" t="str">
        <f t="shared" si="8271"/>
        <v/>
      </c>
      <c r="O3997" t="str">
        <f t="shared" si="8272"/>
        <v/>
      </c>
    </row>
    <row r="3998" spans="1:24" x14ac:dyDescent="0.25">
      <c r="A3998" t="s">
        <v>186</v>
      </c>
      <c r="B3998" t="s">
        <v>23</v>
      </c>
      <c r="C3998" t="s">
        <v>621</v>
      </c>
      <c r="D3998">
        <v>0.01</v>
      </c>
      <c r="E3998">
        <v>13.82</v>
      </c>
      <c r="F3998" t="s">
        <v>1309</v>
      </c>
      <c r="G3998" t="str">
        <f t="shared" si="8266"/>
        <v>DL2022084</v>
      </c>
      <c r="H3998" t="str">
        <f t="shared" si="8267"/>
        <v>20</v>
      </c>
      <c r="I3998" t="str">
        <f t="shared" si="8268"/>
        <v>Trepigget hundestejle_20_20221129_DL2022084_Hilleroedtekniskegym</v>
      </c>
      <c r="J3998" t="str">
        <f>VLOOKUP(MID(C3998,4,6),Datasæt_Analysesystemer!$B$2:$E$69,3,FALSE)</f>
        <v>Trepigget hundestejle</v>
      </c>
      <c r="K3998" t="str">
        <f t="shared" si="8269"/>
        <v>PK</v>
      </c>
      <c r="L3998" s="7">
        <f t="shared" si="8281"/>
        <v>13.82</v>
      </c>
      <c r="M3998">
        <f t="shared" si="8270"/>
        <v>13.82</v>
      </c>
      <c r="N3998">
        <f t="shared" si="8271"/>
        <v>0</v>
      </c>
      <c r="O3998">
        <f t="shared" si="8272"/>
        <v>0</v>
      </c>
      <c r="Q3998">
        <f t="shared" ref="Q3998" si="8298">IF(L4000="No Ct",0,L4000)</f>
        <v>0</v>
      </c>
      <c r="R3998">
        <f t="shared" ref="R3998" si="8299">IF(L4001="No Ct",0,L4001)</f>
        <v>0</v>
      </c>
      <c r="S3998" t="str">
        <f t="shared" ref="S3998" si="8300">IF(AND(M3998&gt;0,N3998=0),"Valid","Invalid")</f>
        <v>Valid</v>
      </c>
      <c r="T3998" t="str">
        <f t="shared" ref="T3998" si="8301">IF(OR(Q3998&gt;1,R3998&gt;1),"Present","Absent")</f>
        <v>Absent</v>
      </c>
      <c r="U3998" t="str">
        <f t="shared" ref="U3998" si="8302">IF(OR(AND(Q3998&gt;1,Q3998&lt;41),AND(R3998&gt;1,R3998&lt;41)),"Ct&lt;41","Ct&gt;41")</f>
        <v>Ct&gt;41</v>
      </c>
      <c r="V3998" t="str">
        <f t="shared" ref="V3998" si="8303">J3998</f>
        <v>Trepigget hundestejle</v>
      </c>
      <c r="W3998" t="str">
        <f t="shared" ref="W3998" si="8304">MID(F3998,10,9)</f>
        <v>DL2022084</v>
      </c>
      <c r="X3998" t="str">
        <f t="shared" ref="X3998" si="8305">W3998&amp;"_"&amp;V3998&amp;"_"&amp;S3998&amp;"_"&amp;T3998&amp;"_"&amp;U3998</f>
        <v>DL2022084_Trepigget hundestejle_Valid_Absent_Ct&gt;41</v>
      </c>
    </row>
    <row r="3999" spans="1:24" x14ac:dyDescent="0.25">
      <c r="A3999" t="s">
        <v>162</v>
      </c>
      <c r="B3999" t="s">
        <v>51</v>
      </c>
      <c r="C3999" t="s">
        <v>615</v>
      </c>
      <c r="D3999">
        <v>0.01</v>
      </c>
      <c r="E3999" t="s">
        <v>1275</v>
      </c>
      <c r="F3999" t="s">
        <v>1309</v>
      </c>
      <c r="G3999" t="str">
        <f t="shared" si="8266"/>
        <v>DL2022084</v>
      </c>
      <c r="H3999" t="str">
        <f t="shared" si="8267"/>
        <v>20</v>
      </c>
      <c r="I3999" t="str">
        <f t="shared" si="8268"/>
        <v>Trepigget hundestejle_20_20221129_DL2022084_Hilleroedtekniskegym</v>
      </c>
      <c r="J3999" t="str">
        <f>VLOOKUP(MID(C3999,4,6),Datasæt_Analysesystemer!$B$2:$E$69,3,FALSE)</f>
        <v>Trepigget hundestejle</v>
      </c>
      <c r="K3999" t="str">
        <f t="shared" si="8269"/>
        <v>NK</v>
      </c>
      <c r="L3999" s="7" t="str">
        <f t="shared" si="8281"/>
        <v>No Ct</v>
      </c>
      <c r="M3999" t="str">
        <f t="shared" si="8270"/>
        <v/>
      </c>
      <c r="N3999" t="str">
        <f t="shared" si="8271"/>
        <v/>
      </c>
      <c r="O3999" t="str">
        <f t="shared" si="8272"/>
        <v/>
      </c>
    </row>
    <row r="4000" spans="1:24" x14ac:dyDescent="0.25">
      <c r="A4000" t="s">
        <v>126</v>
      </c>
      <c r="B4000" t="s">
        <v>76</v>
      </c>
      <c r="C4000" t="s">
        <v>609</v>
      </c>
      <c r="D4000">
        <v>0.01</v>
      </c>
      <c r="E4000" t="s">
        <v>1275</v>
      </c>
      <c r="F4000" t="s">
        <v>1309</v>
      </c>
      <c r="G4000" t="str">
        <f t="shared" si="8266"/>
        <v>DL2022084</v>
      </c>
      <c r="H4000" t="str">
        <f t="shared" si="8267"/>
        <v>20</v>
      </c>
      <c r="I4000" t="str">
        <f t="shared" si="8268"/>
        <v>Trepigget hundestejle_20_20221129_DL2022084_Hilleroedtekniskegym</v>
      </c>
      <c r="J4000" t="str">
        <f>VLOOKUP(MID(C4000,4,6),Datasæt_Analysesystemer!$B$2:$E$69,3,FALSE)</f>
        <v>Trepigget hundestejle</v>
      </c>
      <c r="K4000" t="str">
        <f t="shared" si="8269"/>
        <v>EP</v>
      </c>
      <c r="L4000" s="7" t="str">
        <f t="shared" si="8281"/>
        <v>No Ct</v>
      </c>
      <c r="M4000" t="str">
        <f t="shared" si="8270"/>
        <v/>
      </c>
      <c r="N4000" t="str">
        <f t="shared" si="8271"/>
        <v/>
      </c>
      <c r="O4000" t="str">
        <f t="shared" si="8272"/>
        <v/>
      </c>
    </row>
    <row r="4001" spans="1:24" x14ac:dyDescent="0.25">
      <c r="A4001" t="s">
        <v>143</v>
      </c>
      <c r="B4001" t="s">
        <v>76</v>
      </c>
      <c r="C4001" t="s">
        <v>609</v>
      </c>
      <c r="D4001">
        <v>0.01</v>
      </c>
      <c r="E4001" t="s">
        <v>1275</v>
      </c>
      <c r="F4001" t="s">
        <v>1309</v>
      </c>
      <c r="G4001" t="str">
        <f t="shared" si="8266"/>
        <v>DL2022084</v>
      </c>
      <c r="H4001" t="str">
        <f t="shared" si="8267"/>
        <v>20</v>
      </c>
      <c r="I4001" t="str">
        <f t="shared" si="8268"/>
        <v>Trepigget hundestejle_20_20221129_DL2022084_Hilleroedtekniskegym</v>
      </c>
      <c r="J4001" t="str">
        <f>VLOOKUP(MID(C4001,4,6),Datasæt_Analysesystemer!$B$2:$E$69,3,FALSE)</f>
        <v>Trepigget hundestejle</v>
      </c>
      <c r="K4001" t="str">
        <f t="shared" si="8269"/>
        <v>EP</v>
      </c>
      <c r="L4001" s="7" t="str">
        <f t="shared" si="8281"/>
        <v>No Ct</v>
      </c>
      <c r="M4001" t="str">
        <f t="shared" si="8270"/>
        <v/>
      </c>
      <c r="N4001" t="str">
        <f t="shared" si="8271"/>
        <v/>
      </c>
      <c r="O4001" t="str">
        <f t="shared" si="8272"/>
        <v/>
      </c>
    </row>
    <row r="4002" spans="1:24" x14ac:dyDescent="0.25">
      <c r="A4002" t="s">
        <v>188</v>
      </c>
      <c r="B4002" t="s">
        <v>23</v>
      </c>
      <c r="C4002" t="s">
        <v>189</v>
      </c>
      <c r="D4002">
        <v>0.01</v>
      </c>
      <c r="E4002">
        <v>29.51</v>
      </c>
      <c r="F4002" t="s">
        <v>1309</v>
      </c>
      <c r="G4002" t="str">
        <f t="shared" si="8266"/>
        <v>DL2022084</v>
      </c>
      <c r="H4002" t="str">
        <f t="shared" si="8267"/>
        <v>21</v>
      </c>
      <c r="I4002" t="str">
        <f t="shared" si="8268"/>
        <v>Europæisk ål_21_20221129_DL2022084_Hilleroedtekniskegym</v>
      </c>
      <c r="J4002" t="str">
        <f>VLOOKUP(MID(C4002,4,6),Datasæt_Analysesystemer!$B$2:$E$69,3,FALSE)</f>
        <v>Europæisk ål</v>
      </c>
      <c r="K4002" t="str">
        <f t="shared" si="8269"/>
        <v>PK</v>
      </c>
      <c r="L4002" s="7">
        <f t="shared" si="8281"/>
        <v>29.51</v>
      </c>
      <c r="M4002">
        <f t="shared" si="8270"/>
        <v>29.51</v>
      </c>
      <c r="N4002">
        <f t="shared" si="8271"/>
        <v>0</v>
      </c>
      <c r="O4002">
        <f t="shared" si="8272"/>
        <v>0</v>
      </c>
      <c r="Q4002">
        <f t="shared" ref="Q4002" si="8306">IF(L4004="No Ct",0,L4004)</f>
        <v>0</v>
      </c>
      <c r="R4002">
        <f t="shared" ref="R4002" si="8307">IF(L4005="No Ct",0,L4005)</f>
        <v>0</v>
      </c>
      <c r="S4002" t="str">
        <f t="shared" ref="S4002" si="8308">IF(AND(M4002&gt;0,N4002=0),"Valid","Invalid")</f>
        <v>Valid</v>
      </c>
      <c r="T4002" t="str">
        <f t="shared" ref="T4002" si="8309">IF(OR(Q4002&gt;1,R4002&gt;1),"Present","Absent")</f>
        <v>Absent</v>
      </c>
      <c r="U4002" t="str">
        <f t="shared" ref="U4002" si="8310">IF(OR(AND(Q4002&gt;1,Q4002&lt;41),AND(R4002&gt;1,R4002&lt;41)),"Ct&lt;41","Ct&gt;41")</f>
        <v>Ct&gt;41</v>
      </c>
      <c r="V4002" t="str">
        <f t="shared" ref="V4002" si="8311">J4002</f>
        <v>Europæisk ål</v>
      </c>
      <c r="W4002" t="str">
        <f t="shared" ref="W4002" si="8312">MID(F4002,10,9)</f>
        <v>DL2022084</v>
      </c>
      <c r="X4002" t="str">
        <f t="shared" ref="X4002" si="8313">W4002&amp;"_"&amp;V4002&amp;"_"&amp;S4002&amp;"_"&amp;T4002&amp;"_"&amp;U4002</f>
        <v>DL2022084_Europæisk ål_Valid_Absent_Ct&gt;41</v>
      </c>
    </row>
    <row r="4003" spans="1:24" x14ac:dyDescent="0.25">
      <c r="A4003" t="s">
        <v>164</v>
      </c>
      <c r="B4003" t="s">
        <v>51</v>
      </c>
      <c r="C4003" t="s">
        <v>165</v>
      </c>
      <c r="D4003">
        <v>0.01</v>
      </c>
      <c r="E4003" t="s">
        <v>1275</v>
      </c>
      <c r="F4003" t="s">
        <v>1309</v>
      </c>
      <c r="G4003" t="str">
        <f t="shared" si="8266"/>
        <v>DL2022084</v>
      </c>
      <c r="H4003" t="str">
        <f t="shared" si="8267"/>
        <v>21</v>
      </c>
      <c r="I4003" t="str">
        <f t="shared" si="8268"/>
        <v>Europæisk ål_21_20221129_DL2022084_Hilleroedtekniskegym</v>
      </c>
      <c r="J4003" t="str">
        <f>VLOOKUP(MID(C4003,4,6),Datasæt_Analysesystemer!$B$2:$E$69,3,FALSE)</f>
        <v>Europæisk ål</v>
      </c>
      <c r="K4003" t="str">
        <f t="shared" si="8269"/>
        <v>NK</v>
      </c>
      <c r="L4003" s="7" t="str">
        <f t="shared" si="8281"/>
        <v>No Ct</v>
      </c>
      <c r="M4003" t="str">
        <f t="shared" si="8270"/>
        <v/>
      </c>
      <c r="N4003" t="str">
        <f t="shared" si="8271"/>
        <v/>
      </c>
      <c r="O4003" t="str">
        <f t="shared" si="8272"/>
        <v/>
      </c>
    </row>
    <row r="4004" spans="1:24" x14ac:dyDescent="0.25">
      <c r="A4004" t="s">
        <v>128</v>
      </c>
      <c r="B4004" t="s">
        <v>76</v>
      </c>
      <c r="C4004" t="s">
        <v>129</v>
      </c>
      <c r="D4004">
        <v>0.01</v>
      </c>
      <c r="E4004" t="s">
        <v>1275</v>
      </c>
      <c r="F4004" t="s">
        <v>1309</v>
      </c>
      <c r="G4004" t="str">
        <f t="shared" si="8266"/>
        <v>DL2022084</v>
      </c>
      <c r="H4004" t="str">
        <f t="shared" si="8267"/>
        <v>21</v>
      </c>
      <c r="I4004" t="str">
        <f t="shared" si="8268"/>
        <v>Europæisk ål_21_20221129_DL2022084_Hilleroedtekniskegym</v>
      </c>
      <c r="J4004" t="str">
        <f>VLOOKUP(MID(C4004,4,6),Datasæt_Analysesystemer!$B$2:$E$69,3,FALSE)</f>
        <v>Europæisk ål</v>
      </c>
      <c r="K4004" t="str">
        <f t="shared" si="8269"/>
        <v>EP</v>
      </c>
      <c r="L4004" s="7" t="str">
        <f t="shared" si="8281"/>
        <v>No Ct</v>
      </c>
      <c r="M4004" t="str">
        <f t="shared" si="8270"/>
        <v/>
      </c>
      <c r="N4004" t="str">
        <f t="shared" si="8271"/>
        <v/>
      </c>
      <c r="O4004" t="str">
        <f t="shared" si="8272"/>
        <v/>
      </c>
    </row>
    <row r="4005" spans="1:24" x14ac:dyDescent="0.25">
      <c r="A4005" t="s">
        <v>144</v>
      </c>
      <c r="B4005" t="s">
        <v>76</v>
      </c>
      <c r="C4005" t="s">
        <v>129</v>
      </c>
      <c r="D4005">
        <v>0.01</v>
      </c>
      <c r="E4005" t="s">
        <v>1275</v>
      </c>
      <c r="F4005" t="s">
        <v>1309</v>
      </c>
      <c r="G4005" t="str">
        <f t="shared" si="8266"/>
        <v>DL2022084</v>
      </c>
      <c r="H4005" t="str">
        <f t="shared" si="8267"/>
        <v>21</v>
      </c>
      <c r="I4005" t="str">
        <f t="shared" si="8268"/>
        <v>Europæisk ål_21_20221129_DL2022084_Hilleroedtekniskegym</v>
      </c>
      <c r="J4005" t="str">
        <f>VLOOKUP(MID(C4005,4,6),Datasæt_Analysesystemer!$B$2:$E$69,3,FALSE)</f>
        <v>Europæisk ål</v>
      </c>
      <c r="K4005" t="str">
        <f t="shared" si="8269"/>
        <v>EP</v>
      </c>
      <c r="L4005" s="7" t="str">
        <f t="shared" si="8281"/>
        <v>No Ct</v>
      </c>
      <c r="M4005" t="str">
        <f t="shared" si="8270"/>
        <v/>
      </c>
      <c r="N4005" t="str">
        <f t="shared" si="8271"/>
        <v/>
      </c>
      <c r="O4005" t="str">
        <f t="shared" si="8272"/>
        <v/>
      </c>
    </row>
    <row r="4006" spans="1:24" x14ac:dyDescent="0.25">
      <c r="A4006" t="s">
        <v>190</v>
      </c>
      <c r="B4006" t="s">
        <v>23</v>
      </c>
      <c r="C4006" t="s">
        <v>191</v>
      </c>
      <c r="D4006">
        <v>0.01</v>
      </c>
      <c r="E4006">
        <v>29.57</v>
      </c>
      <c r="F4006" t="s">
        <v>1309</v>
      </c>
      <c r="G4006" t="str">
        <f t="shared" si="8266"/>
        <v>DL2022084</v>
      </c>
      <c r="H4006" t="str">
        <f t="shared" si="8267"/>
        <v>22</v>
      </c>
      <c r="I4006" t="str">
        <f t="shared" si="8268"/>
        <v>Europæisk ål_22_20221129_DL2022084_Hilleroedtekniskegym</v>
      </c>
      <c r="J4006" t="str">
        <f>VLOOKUP(MID(C4006,4,6),Datasæt_Analysesystemer!$B$2:$E$69,3,FALSE)</f>
        <v>Europæisk ål</v>
      </c>
      <c r="K4006" t="str">
        <f t="shared" si="8269"/>
        <v>PK</v>
      </c>
      <c r="L4006" s="7">
        <f t="shared" si="8281"/>
        <v>29.57</v>
      </c>
      <c r="M4006">
        <f t="shared" si="8270"/>
        <v>29.57</v>
      </c>
      <c r="N4006">
        <f t="shared" si="8271"/>
        <v>0</v>
      </c>
      <c r="O4006">
        <f t="shared" si="8272"/>
        <v>0</v>
      </c>
      <c r="Q4006">
        <f t="shared" ref="Q4006" si="8314">IF(L4008="No Ct",0,L4008)</f>
        <v>0</v>
      </c>
      <c r="R4006">
        <f t="shared" ref="R4006" si="8315">IF(L4009="No Ct",0,L4009)</f>
        <v>0</v>
      </c>
      <c r="S4006" t="str">
        <f t="shared" ref="S4006" si="8316">IF(AND(M4006&gt;0,N4006=0),"Valid","Invalid")</f>
        <v>Valid</v>
      </c>
      <c r="T4006" t="str">
        <f t="shared" ref="T4006" si="8317">IF(OR(Q4006&gt;1,R4006&gt;1),"Present","Absent")</f>
        <v>Absent</v>
      </c>
      <c r="U4006" t="str">
        <f t="shared" ref="U4006" si="8318">IF(OR(AND(Q4006&gt;1,Q4006&lt;41),AND(R4006&gt;1,R4006&lt;41)),"Ct&lt;41","Ct&gt;41")</f>
        <v>Ct&gt;41</v>
      </c>
      <c r="V4006" t="str">
        <f t="shared" ref="V4006" si="8319">J4006</f>
        <v>Europæisk ål</v>
      </c>
      <c r="W4006" t="str">
        <f t="shared" ref="W4006" si="8320">MID(F4006,10,9)</f>
        <v>DL2022084</v>
      </c>
      <c r="X4006" t="str">
        <f t="shared" ref="X4006" si="8321">W4006&amp;"_"&amp;V4006&amp;"_"&amp;S4006&amp;"_"&amp;T4006&amp;"_"&amp;U4006</f>
        <v>DL2022084_Europæisk ål_Valid_Absent_Ct&gt;41</v>
      </c>
    </row>
    <row r="4007" spans="1:24" x14ac:dyDescent="0.25">
      <c r="A4007" t="s">
        <v>166</v>
      </c>
      <c r="B4007" t="s">
        <v>51</v>
      </c>
      <c r="C4007" t="s">
        <v>167</v>
      </c>
      <c r="D4007">
        <v>0.01</v>
      </c>
      <c r="E4007" t="s">
        <v>1275</v>
      </c>
      <c r="F4007" t="s">
        <v>1309</v>
      </c>
      <c r="G4007" t="str">
        <f t="shared" si="8266"/>
        <v>DL2022084</v>
      </c>
      <c r="H4007" t="str">
        <f t="shared" si="8267"/>
        <v>22</v>
      </c>
      <c r="I4007" t="str">
        <f t="shared" si="8268"/>
        <v>Europæisk ål_22_20221129_DL2022084_Hilleroedtekniskegym</v>
      </c>
      <c r="J4007" t="str">
        <f>VLOOKUP(MID(C4007,4,6),Datasæt_Analysesystemer!$B$2:$E$69,3,FALSE)</f>
        <v>Europæisk ål</v>
      </c>
      <c r="K4007" t="str">
        <f t="shared" si="8269"/>
        <v>NK</v>
      </c>
      <c r="L4007" s="7" t="str">
        <f t="shared" si="8281"/>
        <v>No Ct</v>
      </c>
      <c r="M4007" t="str">
        <f t="shared" si="8270"/>
        <v/>
      </c>
      <c r="N4007" t="str">
        <f t="shared" si="8271"/>
        <v/>
      </c>
      <c r="O4007" t="str">
        <f t="shared" si="8272"/>
        <v/>
      </c>
    </row>
    <row r="4008" spans="1:24" x14ac:dyDescent="0.25">
      <c r="A4008" t="s">
        <v>130</v>
      </c>
      <c r="B4008" t="s">
        <v>76</v>
      </c>
      <c r="C4008" t="s">
        <v>131</v>
      </c>
      <c r="D4008">
        <v>0.01</v>
      </c>
      <c r="E4008" t="s">
        <v>1275</v>
      </c>
      <c r="F4008" t="s">
        <v>1309</v>
      </c>
      <c r="G4008" t="str">
        <f t="shared" si="8266"/>
        <v>DL2022084</v>
      </c>
      <c r="H4008" t="str">
        <f t="shared" si="8267"/>
        <v>22</v>
      </c>
      <c r="I4008" t="str">
        <f t="shared" si="8268"/>
        <v>Europæisk ål_22_20221129_DL2022084_Hilleroedtekniskegym</v>
      </c>
      <c r="J4008" t="str">
        <f>VLOOKUP(MID(C4008,4,6),Datasæt_Analysesystemer!$B$2:$E$69,3,FALSE)</f>
        <v>Europæisk ål</v>
      </c>
      <c r="K4008" t="str">
        <f t="shared" si="8269"/>
        <v>EP</v>
      </c>
      <c r="L4008" s="7" t="str">
        <f t="shared" si="8281"/>
        <v>No Ct</v>
      </c>
      <c r="M4008" t="str">
        <f t="shared" si="8270"/>
        <v/>
      </c>
      <c r="N4008" t="str">
        <f t="shared" si="8271"/>
        <v/>
      </c>
      <c r="O4008" t="str">
        <f t="shared" si="8272"/>
        <v/>
      </c>
    </row>
    <row r="4009" spans="1:24" x14ac:dyDescent="0.25">
      <c r="A4009" t="s">
        <v>145</v>
      </c>
      <c r="B4009" t="s">
        <v>76</v>
      </c>
      <c r="C4009" t="s">
        <v>131</v>
      </c>
      <c r="D4009">
        <v>0.01</v>
      </c>
      <c r="E4009" t="s">
        <v>1275</v>
      </c>
      <c r="F4009" s="50" t="s">
        <v>1309</v>
      </c>
      <c r="G4009" t="str">
        <f t="shared" si="8266"/>
        <v>DL2022084</v>
      </c>
      <c r="H4009" t="str">
        <f t="shared" si="8267"/>
        <v>22</v>
      </c>
      <c r="I4009" t="str">
        <f t="shared" si="8268"/>
        <v>Europæisk ål_22_20221129_DL2022084_Hilleroedtekniskegym</v>
      </c>
      <c r="J4009" t="str">
        <f>VLOOKUP(MID(C4009,4,6),Datasæt_Analysesystemer!$B$2:$E$69,3,FALSE)</f>
        <v>Europæisk ål</v>
      </c>
      <c r="K4009" t="str">
        <f t="shared" si="8269"/>
        <v>EP</v>
      </c>
      <c r="L4009" s="7" t="str">
        <f t="shared" si="8281"/>
        <v>No Ct</v>
      </c>
      <c r="M4009" t="str">
        <f t="shared" si="8270"/>
        <v/>
      </c>
      <c r="N4009" t="str">
        <f t="shared" si="8271"/>
        <v/>
      </c>
      <c r="O4009" t="str">
        <f t="shared" si="8272"/>
        <v/>
      </c>
    </row>
    <row r="4010" spans="1:24" x14ac:dyDescent="0.25">
      <c r="A4010" t="s">
        <v>192</v>
      </c>
      <c r="B4010" t="s">
        <v>23</v>
      </c>
      <c r="C4010" t="s">
        <v>193</v>
      </c>
      <c r="D4010">
        <v>0.01</v>
      </c>
      <c r="E4010">
        <v>22.5</v>
      </c>
      <c r="F4010" t="s">
        <v>1309</v>
      </c>
      <c r="G4010" t="str">
        <f t="shared" si="8266"/>
        <v>DL2022084</v>
      </c>
      <c r="H4010" t="str">
        <f t="shared" si="8267"/>
        <v>23</v>
      </c>
      <c r="I4010" t="str">
        <f t="shared" si="8268"/>
        <v>Sortmundet kutling_23_20221129_DL2022084_Hilleroedtekniskegym</v>
      </c>
      <c r="J4010" t="str">
        <f>VLOOKUP(MID(C4010,4,6),Datasæt_Analysesystemer!$B$2:$E$69,3,FALSE)</f>
        <v>Sortmundet kutling</v>
      </c>
      <c r="K4010" t="str">
        <f t="shared" si="8269"/>
        <v>PK</v>
      </c>
      <c r="L4010" s="7">
        <f t="shared" si="8281"/>
        <v>22.5</v>
      </c>
      <c r="M4010">
        <f t="shared" si="8270"/>
        <v>22.5</v>
      </c>
      <c r="N4010">
        <f t="shared" si="8271"/>
        <v>0</v>
      </c>
      <c r="O4010">
        <f t="shared" si="8272"/>
        <v>0</v>
      </c>
      <c r="Q4010">
        <f t="shared" ref="Q4010" si="8322">IF(L4012="No Ct",0,L4012)</f>
        <v>0</v>
      </c>
      <c r="R4010">
        <f t="shared" ref="R4010" si="8323">IF(L4013="No Ct",0,L4013)</f>
        <v>0</v>
      </c>
      <c r="S4010" t="str">
        <f t="shared" ref="S4010" si="8324">IF(AND(M4010&gt;0,N4010=0),"Valid","Invalid")</f>
        <v>Valid</v>
      </c>
      <c r="T4010" t="str">
        <f t="shared" ref="T4010" si="8325">IF(OR(Q4010&gt;1,R4010&gt;1),"Present","Absent")</f>
        <v>Absent</v>
      </c>
      <c r="U4010" t="str">
        <f t="shared" ref="U4010" si="8326">IF(OR(AND(Q4010&gt;1,Q4010&lt;41),AND(R4010&gt;1,R4010&lt;41)),"Ct&lt;41","Ct&gt;41")</f>
        <v>Ct&gt;41</v>
      </c>
      <c r="V4010" t="str">
        <f t="shared" ref="V4010" si="8327">J4010</f>
        <v>Sortmundet kutling</v>
      </c>
      <c r="W4010" t="str">
        <f t="shared" ref="W4010" si="8328">MID(F4010,10,9)</f>
        <v>DL2022084</v>
      </c>
      <c r="X4010" t="str">
        <f t="shared" ref="X4010" si="8329">W4010&amp;"_"&amp;V4010&amp;"_"&amp;S4010&amp;"_"&amp;T4010&amp;"_"&amp;U4010</f>
        <v>DL2022084_Sortmundet kutling_Valid_Absent_Ct&gt;41</v>
      </c>
    </row>
    <row r="4011" spans="1:24" x14ac:dyDescent="0.25">
      <c r="A4011" t="s">
        <v>168</v>
      </c>
      <c r="B4011" t="s">
        <v>51</v>
      </c>
      <c r="C4011" t="s">
        <v>169</v>
      </c>
      <c r="D4011">
        <v>0.01</v>
      </c>
      <c r="E4011" t="s">
        <v>1275</v>
      </c>
      <c r="F4011" t="s">
        <v>1309</v>
      </c>
      <c r="G4011" t="str">
        <f t="shared" si="8266"/>
        <v>DL2022084</v>
      </c>
      <c r="H4011" t="str">
        <f t="shared" si="8267"/>
        <v>23</v>
      </c>
      <c r="I4011" t="str">
        <f t="shared" si="8268"/>
        <v>Sortmundet kutling_23_20221129_DL2022084_Hilleroedtekniskegym</v>
      </c>
      <c r="J4011" t="str">
        <f>VLOOKUP(MID(C4011,4,6),Datasæt_Analysesystemer!$B$2:$E$69,3,FALSE)</f>
        <v>Sortmundet kutling</v>
      </c>
      <c r="K4011" t="str">
        <f t="shared" si="8269"/>
        <v>NK</v>
      </c>
      <c r="L4011" s="7" t="str">
        <f t="shared" si="8281"/>
        <v>No Ct</v>
      </c>
      <c r="M4011" t="str">
        <f t="shared" si="8270"/>
        <v/>
      </c>
      <c r="N4011" t="str">
        <f t="shared" si="8271"/>
        <v/>
      </c>
      <c r="O4011" t="str">
        <f t="shared" si="8272"/>
        <v/>
      </c>
    </row>
    <row r="4012" spans="1:24" x14ac:dyDescent="0.25">
      <c r="A4012" t="s">
        <v>132</v>
      </c>
      <c r="B4012" t="s">
        <v>76</v>
      </c>
      <c r="C4012" t="s">
        <v>133</v>
      </c>
      <c r="D4012">
        <v>0.01</v>
      </c>
      <c r="E4012" t="s">
        <v>1275</v>
      </c>
      <c r="F4012" t="s">
        <v>1309</v>
      </c>
      <c r="G4012" t="str">
        <f t="shared" si="8266"/>
        <v>DL2022084</v>
      </c>
      <c r="H4012" t="str">
        <f t="shared" si="8267"/>
        <v>23</v>
      </c>
      <c r="I4012" t="str">
        <f t="shared" si="8268"/>
        <v>Sortmundet kutling_23_20221129_DL2022084_Hilleroedtekniskegym</v>
      </c>
      <c r="J4012" t="str">
        <f>VLOOKUP(MID(C4012,4,6),Datasæt_Analysesystemer!$B$2:$E$69,3,FALSE)</f>
        <v>Sortmundet kutling</v>
      </c>
      <c r="K4012" t="str">
        <f t="shared" si="8269"/>
        <v>EP</v>
      </c>
      <c r="L4012" s="7" t="str">
        <f t="shared" si="8281"/>
        <v>No Ct</v>
      </c>
      <c r="M4012" t="str">
        <f t="shared" si="8270"/>
        <v/>
      </c>
      <c r="N4012" t="str">
        <f t="shared" si="8271"/>
        <v/>
      </c>
      <c r="O4012" t="str">
        <f t="shared" si="8272"/>
        <v/>
      </c>
    </row>
    <row r="4013" spans="1:24" x14ac:dyDescent="0.25">
      <c r="A4013" t="s">
        <v>146</v>
      </c>
      <c r="B4013" t="s">
        <v>76</v>
      </c>
      <c r="C4013" t="s">
        <v>133</v>
      </c>
      <c r="D4013">
        <v>0.01</v>
      </c>
      <c r="E4013" t="s">
        <v>1275</v>
      </c>
      <c r="F4013" t="s">
        <v>1309</v>
      </c>
      <c r="G4013" t="str">
        <f t="shared" si="8266"/>
        <v>DL2022084</v>
      </c>
      <c r="H4013" t="str">
        <f t="shared" si="8267"/>
        <v>23</v>
      </c>
      <c r="I4013" t="str">
        <f t="shared" si="8268"/>
        <v>Sortmundet kutling_23_20221129_DL2022084_Hilleroedtekniskegym</v>
      </c>
      <c r="J4013" t="str">
        <f>VLOOKUP(MID(C4013,4,6),Datasæt_Analysesystemer!$B$2:$E$69,3,FALSE)</f>
        <v>Sortmundet kutling</v>
      </c>
      <c r="K4013" t="str">
        <f t="shared" si="8269"/>
        <v>EP</v>
      </c>
      <c r="L4013" s="7" t="str">
        <f t="shared" si="8281"/>
        <v>No Ct</v>
      </c>
      <c r="M4013" t="str">
        <f t="shared" si="8270"/>
        <v/>
      </c>
      <c r="N4013" t="str">
        <f t="shared" si="8271"/>
        <v/>
      </c>
      <c r="O4013" t="str">
        <f t="shared" si="8272"/>
        <v/>
      </c>
    </row>
    <row r="4014" spans="1:24" x14ac:dyDescent="0.25">
      <c r="A4014" t="s">
        <v>194</v>
      </c>
      <c r="B4014" t="s">
        <v>23</v>
      </c>
      <c r="C4014" t="s">
        <v>195</v>
      </c>
      <c r="D4014">
        <v>0.01</v>
      </c>
      <c r="E4014">
        <v>22.2</v>
      </c>
      <c r="F4014" t="s">
        <v>1309</v>
      </c>
      <c r="G4014" t="str">
        <f t="shared" si="8266"/>
        <v>DL2022084</v>
      </c>
      <c r="H4014" t="str">
        <f t="shared" si="8267"/>
        <v>24</v>
      </c>
      <c r="I4014" t="str">
        <f t="shared" si="8268"/>
        <v>Sortmundet kutling_24_20221129_DL2022084_Hilleroedtekniskegym</v>
      </c>
      <c r="J4014" t="str">
        <f>VLOOKUP(MID(C4014,4,6),Datasæt_Analysesystemer!$B$2:$E$69,3,FALSE)</f>
        <v>Sortmundet kutling</v>
      </c>
      <c r="K4014" t="str">
        <f t="shared" si="8269"/>
        <v>PK</v>
      </c>
      <c r="L4014" s="7">
        <f t="shared" si="8281"/>
        <v>22.2</v>
      </c>
      <c r="M4014">
        <f t="shared" si="8270"/>
        <v>22.2</v>
      </c>
      <c r="N4014">
        <f t="shared" si="8271"/>
        <v>0</v>
      </c>
      <c r="O4014">
        <f t="shared" si="8272"/>
        <v>0</v>
      </c>
      <c r="Q4014">
        <f t="shared" ref="Q4014" si="8330">IF(L4016="No Ct",0,L4016)</f>
        <v>0</v>
      </c>
      <c r="R4014">
        <f t="shared" ref="R4014" si="8331">IF(L4017="No Ct",0,L4017)</f>
        <v>0</v>
      </c>
      <c r="S4014" t="str">
        <f t="shared" ref="S4014" si="8332">IF(AND(M4014&gt;0,N4014=0),"Valid","Invalid")</f>
        <v>Valid</v>
      </c>
      <c r="T4014" t="str">
        <f t="shared" ref="T4014" si="8333">IF(OR(Q4014&gt;1,R4014&gt;1),"Present","Absent")</f>
        <v>Absent</v>
      </c>
      <c r="U4014" t="str">
        <f t="shared" ref="U4014" si="8334">IF(OR(AND(Q4014&gt;1,Q4014&lt;41),AND(R4014&gt;1,R4014&lt;41)),"Ct&lt;41","Ct&gt;41")</f>
        <v>Ct&gt;41</v>
      </c>
      <c r="V4014" t="str">
        <f t="shared" ref="V4014" si="8335">J4014</f>
        <v>Sortmundet kutling</v>
      </c>
      <c r="W4014" t="str">
        <f t="shared" ref="W4014" si="8336">MID(F4014,10,9)</f>
        <v>DL2022084</v>
      </c>
      <c r="X4014" t="str">
        <f t="shared" ref="X4014" si="8337">W4014&amp;"_"&amp;V4014&amp;"_"&amp;S4014&amp;"_"&amp;T4014&amp;"_"&amp;U4014</f>
        <v>DL2022084_Sortmundet kutling_Valid_Absent_Ct&gt;41</v>
      </c>
    </row>
    <row r="4015" spans="1:24" x14ac:dyDescent="0.25">
      <c r="A4015" t="s">
        <v>170</v>
      </c>
      <c r="B4015" t="s">
        <v>51</v>
      </c>
      <c r="C4015" t="s">
        <v>171</v>
      </c>
      <c r="D4015">
        <v>0.01</v>
      </c>
      <c r="E4015" t="s">
        <v>1275</v>
      </c>
      <c r="F4015" t="s">
        <v>1309</v>
      </c>
      <c r="G4015" t="str">
        <f t="shared" si="8266"/>
        <v>DL2022084</v>
      </c>
      <c r="H4015" t="str">
        <f t="shared" si="8267"/>
        <v>24</v>
      </c>
      <c r="I4015" t="str">
        <f t="shared" si="8268"/>
        <v>Sortmundet kutling_24_20221129_DL2022084_Hilleroedtekniskegym</v>
      </c>
      <c r="J4015" t="str">
        <f>VLOOKUP(MID(C4015,4,6),Datasæt_Analysesystemer!$B$2:$E$69,3,FALSE)</f>
        <v>Sortmundet kutling</v>
      </c>
      <c r="K4015" t="str">
        <f t="shared" si="8269"/>
        <v>NK</v>
      </c>
      <c r="L4015" s="7" t="str">
        <f t="shared" si="8281"/>
        <v>No Ct</v>
      </c>
      <c r="M4015" t="str">
        <f t="shared" si="8270"/>
        <v/>
      </c>
      <c r="N4015" t="str">
        <f t="shared" si="8271"/>
        <v/>
      </c>
      <c r="O4015" t="str">
        <f t="shared" si="8272"/>
        <v/>
      </c>
    </row>
    <row r="4016" spans="1:24" x14ac:dyDescent="0.25">
      <c r="A4016" t="s">
        <v>134</v>
      </c>
      <c r="B4016" t="s">
        <v>76</v>
      </c>
      <c r="C4016" t="s">
        <v>135</v>
      </c>
      <c r="D4016">
        <v>0.01</v>
      </c>
      <c r="E4016" t="s">
        <v>1275</v>
      </c>
      <c r="F4016" t="s">
        <v>1309</v>
      </c>
      <c r="G4016" t="str">
        <f t="shared" si="8266"/>
        <v>DL2022084</v>
      </c>
      <c r="H4016" t="str">
        <f t="shared" si="8267"/>
        <v>24</v>
      </c>
      <c r="I4016" t="str">
        <f t="shared" si="8268"/>
        <v>Sortmundet kutling_24_20221129_DL2022084_Hilleroedtekniskegym</v>
      </c>
      <c r="J4016" t="str">
        <f>VLOOKUP(MID(C4016,4,6),Datasæt_Analysesystemer!$B$2:$E$69,3,FALSE)</f>
        <v>Sortmundet kutling</v>
      </c>
      <c r="K4016" t="str">
        <f t="shared" si="8269"/>
        <v>EP</v>
      </c>
      <c r="L4016" s="7" t="str">
        <f t="shared" si="8281"/>
        <v>No Ct</v>
      </c>
      <c r="M4016" t="str">
        <f t="shared" si="8270"/>
        <v/>
      </c>
      <c r="N4016" t="str">
        <f t="shared" si="8271"/>
        <v/>
      </c>
      <c r="O4016" t="str">
        <f t="shared" si="8272"/>
        <v/>
      </c>
    </row>
    <row r="4017" spans="1:24" x14ac:dyDescent="0.25">
      <c r="A4017" t="s">
        <v>147</v>
      </c>
      <c r="B4017" t="s">
        <v>76</v>
      </c>
      <c r="C4017" t="s">
        <v>135</v>
      </c>
      <c r="D4017">
        <v>0.01</v>
      </c>
      <c r="E4017" t="s">
        <v>1275</v>
      </c>
      <c r="F4017" t="s">
        <v>1309</v>
      </c>
      <c r="G4017" t="str">
        <f t="shared" si="8266"/>
        <v>DL2022084</v>
      </c>
      <c r="H4017" t="str">
        <f t="shared" si="8267"/>
        <v>24</v>
      </c>
      <c r="I4017" t="str">
        <f t="shared" si="8268"/>
        <v>Sortmundet kutling_24_20221129_DL2022084_Hilleroedtekniskegym</v>
      </c>
      <c r="J4017" t="str">
        <f>VLOOKUP(MID(C4017,4,6),Datasæt_Analysesystemer!$B$2:$E$69,3,FALSE)</f>
        <v>Sortmundet kutling</v>
      </c>
      <c r="K4017" t="str">
        <f t="shared" si="8269"/>
        <v>EP</v>
      </c>
      <c r="L4017" s="7" t="str">
        <f t="shared" si="8281"/>
        <v>No Ct</v>
      </c>
      <c r="M4017" t="str">
        <f t="shared" si="8270"/>
        <v/>
      </c>
      <c r="N4017" t="str">
        <f t="shared" si="8271"/>
        <v/>
      </c>
      <c r="O4017" t="str">
        <f t="shared" si="8272"/>
        <v/>
      </c>
    </row>
    <row r="4018" spans="1:24" x14ac:dyDescent="0.25">
      <c r="A4018" t="s">
        <v>22</v>
      </c>
      <c r="B4018" t="s">
        <v>23</v>
      </c>
      <c r="C4018" t="s">
        <v>24</v>
      </c>
      <c r="D4018">
        <v>0.01</v>
      </c>
      <c r="E4018">
        <v>31.41</v>
      </c>
      <c r="F4018" t="s">
        <v>1342</v>
      </c>
      <c r="G4018" t="str">
        <f t="shared" ref="G4018:G4049" si="8338">MID(F4018,10,9)</f>
        <v>DL2022074</v>
      </c>
      <c r="H4018" t="str">
        <f t="shared" ref="H4018:H4081" si="8339">LEFT(C4018,2)</f>
        <v>01</v>
      </c>
      <c r="I4018" t="str">
        <f t="shared" ref="I4018:I4081" si="8340">J4018&amp;"_"&amp;H4018&amp;"_"&amp;F4018</f>
        <v>Aborre_01_20221101_DL2022074_OrdrupGym</v>
      </c>
      <c r="J4018" t="str">
        <f>VLOOKUP(MID(C4018,4,6),Datasæt_Analysesystemer!$B$2:$E$69,3,FALSE)</f>
        <v>Aborre</v>
      </c>
      <c r="K4018" t="str">
        <f t="shared" ref="K4018:K4081" si="8341">RIGHT(C4018,2)</f>
        <v>PK</v>
      </c>
      <c r="L4018" s="7">
        <f t="shared" ref="L4018:L4081" si="8342">IF(TRIM(E4018)="No Ct","No Ct",E4018)</f>
        <v>31.41</v>
      </c>
      <c r="M4018">
        <f t="shared" si="8270"/>
        <v>31.41</v>
      </c>
      <c r="N4018">
        <f t="shared" si="8271"/>
        <v>0</v>
      </c>
      <c r="O4018">
        <f t="shared" si="8272"/>
        <v>0</v>
      </c>
      <c r="Q4018">
        <f t="shared" ref="Q4018" si="8343">IF(L4020="No Ct",0,L4020)</f>
        <v>0</v>
      </c>
      <c r="R4018">
        <f t="shared" ref="R4018" si="8344">IF(L4021="No Ct",0,L4021)</f>
        <v>0</v>
      </c>
      <c r="S4018" t="str">
        <f t="shared" ref="S4018" si="8345">IF(AND(M4018&gt;0,N4018=0),"Valid","Invalid")</f>
        <v>Valid</v>
      </c>
      <c r="T4018" t="str">
        <f t="shared" ref="T4018" si="8346">IF(OR(Q4018&gt;1,R4018&gt;1),"Present","Absent")</f>
        <v>Absent</v>
      </c>
      <c r="U4018" t="str">
        <f t="shared" ref="U4018" si="8347">IF(OR(AND(Q4018&gt;1,Q4018&lt;41),AND(R4018&gt;1,R4018&lt;41)),"Ct&lt;41","Ct&gt;41")</f>
        <v>Ct&gt;41</v>
      </c>
      <c r="V4018" t="str">
        <f t="shared" ref="V4018" si="8348">J4018</f>
        <v>Aborre</v>
      </c>
      <c r="W4018" t="str">
        <f t="shared" ref="W4018" si="8349">MID(F4018,10,9)</f>
        <v>DL2022074</v>
      </c>
      <c r="X4018" t="str">
        <f t="shared" ref="X4018" si="8350">W4018&amp;"_"&amp;V4018&amp;"_"&amp;S4018&amp;"_"&amp;T4018&amp;"_"&amp;U4018</f>
        <v>DL2022074_Aborre_Valid_Absent_Ct&gt;41</v>
      </c>
    </row>
    <row r="4019" spans="1:24" x14ac:dyDescent="0.25">
      <c r="A4019" t="s">
        <v>50</v>
      </c>
      <c r="B4019" t="s">
        <v>51</v>
      </c>
      <c r="C4019" t="s">
        <v>52</v>
      </c>
      <c r="D4019">
        <v>0.01</v>
      </c>
      <c r="E4019" t="s">
        <v>1275</v>
      </c>
      <c r="F4019" t="s">
        <v>1342</v>
      </c>
      <c r="G4019" t="str">
        <f t="shared" si="8338"/>
        <v>DL2022074</v>
      </c>
      <c r="H4019" t="str">
        <f t="shared" si="8339"/>
        <v>01</v>
      </c>
      <c r="I4019" t="str">
        <f t="shared" si="8340"/>
        <v>Aborre_01_20221101_DL2022074_OrdrupGym</v>
      </c>
      <c r="J4019" t="str">
        <f>VLOOKUP(MID(C4019,4,6),Datasæt_Analysesystemer!$B$2:$E$69,3,FALSE)</f>
        <v>Aborre</v>
      </c>
      <c r="K4019" t="str">
        <f t="shared" si="8341"/>
        <v>NK</v>
      </c>
      <c r="L4019" s="7" t="str">
        <f t="shared" si="8342"/>
        <v>No Ct</v>
      </c>
      <c r="M4019" t="str">
        <f t="shared" si="8270"/>
        <v/>
      </c>
      <c r="N4019" t="str">
        <f t="shared" si="8271"/>
        <v/>
      </c>
      <c r="O4019" t="str">
        <f t="shared" si="8272"/>
        <v/>
      </c>
    </row>
    <row r="4020" spans="1:24" x14ac:dyDescent="0.25">
      <c r="A4020" t="s">
        <v>75</v>
      </c>
      <c r="B4020" t="s">
        <v>76</v>
      </c>
      <c r="C4020" t="s">
        <v>77</v>
      </c>
      <c r="D4020">
        <v>0.01</v>
      </c>
      <c r="E4020" t="s">
        <v>1275</v>
      </c>
      <c r="F4020" t="s">
        <v>1342</v>
      </c>
      <c r="G4020" t="str">
        <f t="shared" si="8338"/>
        <v>DL2022074</v>
      </c>
      <c r="H4020" t="str">
        <f t="shared" si="8339"/>
        <v>01</v>
      </c>
      <c r="I4020" t="str">
        <f t="shared" si="8340"/>
        <v>Aborre_01_20221101_DL2022074_OrdrupGym</v>
      </c>
      <c r="J4020" t="str">
        <f>VLOOKUP(MID(C4020,4,6),Datasæt_Analysesystemer!$B$2:$E$69,3,FALSE)</f>
        <v>Aborre</v>
      </c>
      <c r="K4020" t="str">
        <f t="shared" si="8341"/>
        <v>EP</v>
      </c>
      <c r="L4020" s="7" t="str">
        <f t="shared" si="8342"/>
        <v>No Ct</v>
      </c>
      <c r="M4020" t="str">
        <f t="shared" si="8270"/>
        <v/>
      </c>
      <c r="N4020" t="str">
        <f t="shared" si="8271"/>
        <v/>
      </c>
      <c r="O4020" t="str">
        <f t="shared" si="8272"/>
        <v/>
      </c>
    </row>
    <row r="4021" spans="1:24" x14ac:dyDescent="0.25">
      <c r="A4021" t="s">
        <v>100</v>
      </c>
      <c r="B4021" t="s">
        <v>76</v>
      </c>
      <c r="C4021" t="s">
        <v>77</v>
      </c>
      <c r="D4021">
        <v>0.01</v>
      </c>
      <c r="E4021" t="s">
        <v>1275</v>
      </c>
      <c r="F4021" t="s">
        <v>1342</v>
      </c>
      <c r="G4021" t="str">
        <f t="shared" si="8338"/>
        <v>DL2022074</v>
      </c>
      <c r="H4021" t="str">
        <f t="shared" si="8339"/>
        <v>01</v>
      </c>
      <c r="I4021" t="str">
        <f t="shared" si="8340"/>
        <v>Aborre_01_20221101_DL2022074_OrdrupGym</v>
      </c>
      <c r="J4021" t="str">
        <f>VLOOKUP(MID(C4021,4,6),Datasæt_Analysesystemer!$B$2:$E$69,3,FALSE)</f>
        <v>Aborre</v>
      </c>
      <c r="K4021" t="str">
        <f t="shared" si="8341"/>
        <v>EP</v>
      </c>
      <c r="L4021" s="7" t="str">
        <f t="shared" si="8342"/>
        <v>No Ct</v>
      </c>
      <c r="M4021" t="str">
        <f t="shared" si="8270"/>
        <v/>
      </c>
      <c r="N4021" t="str">
        <f t="shared" si="8271"/>
        <v/>
      </c>
      <c r="O4021" t="str">
        <f t="shared" si="8272"/>
        <v/>
      </c>
    </row>
    <row r="4022" spans="1:24" x14ac:dyDescent="0.25">
      <c r="A4022" t="s">
        <v>27</v>
      </c>
      <c r="B4022" t="s">
        <v>23</v>
      </c>
      <c r="C4022" t="s">
        <v>28</v>
      </c>
      <c r="D4022">
        <v>0.01</v>
      </c>
      <c r="E4022">
        <v>30.25</v>
      </c>
      <c r="F4022" t="s">
        <v>1342</v>
      </c>
      <c r="G4022" t="str">
        <f t="shared" si="8338"/>
        <v>DL2022074</v>
      </c>
      <c r="H4022" t="str">
        <f t="shared" si="8339"/>
        <v>02</v>
      </c>
      <c r="I4022" t="str">
        <f t="shared" si="8340"/>
        <v>Aborre_02_20221101_DL2022074_OrdrupGym</v>
      </c>
      <c r="J4022" t="str">
        <f>VLOOKUP(MID(C4022,4,6),Datasæt_Analysesystemer!$B$2:$E$69,3,FALSE)</f>
        <v>Aborre</v>
      </c>
      <c r="K4022" t="str">
        <f t="shared" si="8341"/>
        <v>PK</v>
      </c>
      <c r="L4022" s="7">
        <f t="shared" si="8342"/>
        <v>30.25</v>
      </c>
      <c r="M4022">
        <f t="shared" si="8270"/>
        <v>30.25</v>
      </c>
      <c r="N4022">
        <f t="shared" si="8271"/>
        <v>0</v>
      </c>
      <c r="O4022">
        <f t="shared" si="8272"/>
        <v>0</v>
      </c>
      <c r="Q4022">
        <f t="shared" ref="Q4022" si="8351">IF(L4024="No Ct",0,L4024)</f>
        <v>0</v>
      </c>
      <c r="R4022">
        <f t="shared" ref="R4022" si="8352">IF(L4025="No Ct",0,L4025)</f>
        <v>0</v>
      </c>
      <c r="S4022" t="str">
        <f t="shared" ref="S4022" si="8353">IF(AND(M4022&gt;0,N4022=0),"Valid","Invalid")</f>
        <v>Valid</v>
      </c>
      <c r="T4022" t="str">
        <f t="shared" ref="T4022" si="8354">IF(OR(Q4022&gt;1,R4022&gt;1),"Present","Absent")</f>
        <v>Absent</v>
      </c>
      <c r="U4022" t="str">
        <f t="shared" ref="U4022" si="8355">IF(OR(AND(Q4022&gt;1,Q4022&lt;41),AND(R4022&gt;1,R4022&lt;41)),"Ct&lt;41","Ct&gt;41")</f>
        <v>Ct&gt;41</v>
      </c>
      <c r="V4022" t="str">
        <f t="shared" ref="V4022" si="8356">J4022</f>
        <v>Aborre</v>
      </c>
      <c r="W4022" t="str">
        <f t="shared" ref="W4022" si="8357">MID(F4022,10,9)</f>
        <v>DL2022074</v>
      </c>
      <c r="X4022" t="str">
        <f t="shared" ref="X4022" si="8358">W4022&amp;"_"&amp;V4022&amp;"_"&amp;S4022&amp;"_"&amp;T4022&amp;"_"&amp;U4022</f>
        <v>DL2022074_Aborre_Valid_Absent_Ct&gt;41</v>
      </c>
    </row>
    <row r="4023" spans="1:24" x14ac:dyDescent="0.25">
      <c r="A4023" t="s">
        <v>53</v>
      </c>
      <c r="B4023" t="s">
        <v>51</v>
      </c>
      <c r="C4023" t="s">
        <v>54</v>
      </c>
      <c r="D4023">
        <v>0.01</v>
      </c>
      <c r="E4023" t="s">
        <v>1275</v>
      </c>
      <c r="F4023" t="s">
        <v>1342</v>
      </c>
      <c r="G4023" t="str">
        <f t="shared" si="8338"/>
        <v>DL2022074</v>
      </c>
      <c r="H4023" t="str">
        <f t="shared" si="8339"/>
        <v>02</v>
      </c>
      <c r="I4023" t="str">
        <f t="shared" si="8340"/>
        <v>Aborre_02_20221101_DL2022074_OrdrupGym</v>
      </c>
      <c r="J4023" t="str">
        <f>VLOOKUP(MID(C4023,4,6),Datasæt_Analysesystemer!$B$2:$E$69,3,FALSE)</f>
        <v>Aborre</v>
      </c>
      <c r="K4023" t="str">
        <f t="shared" si="8341"/>
        <v>NK</v>
      </c>
      <c r="L4023" s="7" t="str">
        <f t="shared" si="8342"/>
        <v>No Ct</v>
      </c>
      <c r="M4023" t="str">
        <f t="shared" si="8270"/>
        <v/>
      </c>
      <c r="N4023" t="str">
        <f t="shared" si="8271"/>
        <v/>
      </c>
      <c r="O4023" t="str">
        <f t="shared" si="8272"/>
        <v/>
      </c>
    </row>
    <row r="4024" spans="1:24" x14ac:dyDescent="0.25">
      <c r="A4024" t="s">
        <v>78</v>
      </c>
      <c r="B4024" t="s">
        <v>76</v>
      </c>
      <c r="C4024" t="s">
        <v>79</v>
      </c>
      <c r="D4024">
        <v>0.01</v>
      </c>
      <c r="E4024" t="s">
        <v>1275</v>
      </c>
      <c r="F4024" t="s">
        <v>1342</v>
      </c>
      <c r="G4024" t="str">
        <f t="shared" si="8338"/>
        <v>DL2022074</v>
      </c>
      <c r="H4024" t="str">
        <f t="shared" si="8339"/>
        <v>02</v>
      </c>
      <c r="I4024" t="str">
        <f t="shared" si="8340"/>
        <v>Aborre_02_20221101_DL2022074_OrdrupGym</v>
      </c>
      <c r="J4024" t="str">
        <f>VLOOKUP(MID(C4024,4,6),Datasæt_Analysesystemer!$B$2:$E$69,3,FALSE)</f>
        <v>Aborre</v>
      </c>
      <c r="K4024" t="str">
        <f t="shared" si="8341"/>
        <v>EP</v>
      </c>
      <c r="L4024" s="7" t="str">
        <f t="shared" si="8342"/>
        <v>No Ct</v>
      </c>
      <c r="M4024" t="str">
        <f t="shared" si="8270"/>
        <v/>
      </c>
      <c r="N4024" t="str">
        <f t="shared" si="8271"/>
        <v/>
      </c>
      <c r="O4024" t="str">
        <f t="shared" si="8272"/>
        <v/>
      </c>
    </row>
    <row r="4025" spans="1:24" x14ac:dyDescent="0.25">
      <c r="A4025" t="s">
        <v>101</v>
      </c>
      <c r="B4025" t="s">
        <v>76</v>
      </c>
      <c r="C4025" t="s">
        <v>79</v>
      </c>
      <c r="D4025">
        <v>0.01</v>
      </c>
      <c r="E4025" t="s">
        <v>1275</v>
      </c>
      <c r="F4025" t="s">
        <v>1342</v>
      </c>
      <c r="G4025" t="str">
        <f t="shared" si="8338"/>
        <v>DL2022074</v>
      </c>
      <c r="H4025" t="str">
        <f t="shared" si="8339"/>
        <v>02</v>
      </c>
      <c r="I4025" t="str">
        <f t="shared" si="8340"/>
        <v>Aborre_02_20221101_DL2022074_OrdrupGym</v>
      </c>
      <c r="J4025" t="str">
        <f>VLOOKUP(MID(C4025,4,6),Datasæt_Analysesystemer!$B$2:$E$69,3,FALSE)</f>
        <v>Aborre</v>
      </c>
      <c r="K4025" t="str">
        <f t="shared" si="8341"/>
        <v>EP</v>
      </c>
      <c r="L4025" s="7" t="str">
        <f t="shared" si="8342"/>
        <v>No Ct</v>
      </c>
      <c r="M4025" t="str">
        <f t="shared" si="8270"/>
        <v/>
      </c>
      <c r="N4025" t="str">
        <f t="shared" si="8271"/>
        <v/>
      </c>
      <c r="O4025" t="str">
        <f t="shared" si="8272"/>
        <v/>
      </c>
    </row>
    <row r="4026" spans="1:24" x14ac:dyDescent="0.25">
      <c r="A4026" t="s">
        <v>29</v>
      </c>
      <c r="B4026" t="s">
        <v>23</v>
      </c>
      <c r="C4026" t="s">
        <v>30</v>
      </c>
      <c r="D4026">
        <v>0.01</v>
      </c>
      <c r="E4026">
        <v>24.35</v>
      </c>
      <c r="F4026" t="s">
        <v>1342</v>
      </c>
      <c r="G4026" t="str">
        <f t="shared" si="8338"/>
        <v>DL2022074</v>
      </c>
      <c r="H4026" t="str">
        <f t="shared" si="8339"/>
        <v>03</v>
      </c>
      <c r="I4026" t="str">
        <f t="shared" si="8340"/>
        <v>Skrubbe_03_20221101_DL2022074_OrdrupGym</v>
      </c>
      <c r="J4026" t="str">
        <f>VLOOKUP(MID(C4026,4,6),Datasæt_Analysesystemer!$B$2:$E$69,3,FALSE)</f>
        <v>Skrubbe</v>
      </c>
      <c r="K4026" t="str">
        <f t="shared" si="8341"/>
        <v>PK</v>
      </c>
      <c r="L4026" s="7">
        <f t="shared" si="8342"/>
        <v>24.35</v>
      </c>
      <c r="M4026">
        <f t="shared" si="8270"/>
        <v>24.35</v>
      </c>
      <c r="N4026">
        <f t="shared" si="8271"/>
        <v>0</v>
      </c>
      <c r="O4026">
        <f t="shared" si="8272"/>
        <v>36.6</v>
      </c>
      <c r="Q4026">
        <f t="shared" ref="Q4026" si="8359">IF(L4028="No Ct",0,L4028)</f>
        <v>0</v>
      </c>
      <c r="R4026">
        <f t="shared" ref="R4026" si="8360">IF(L4029="No Ct",0,L4029)</f>
        <v>36.6</v>
      </c>
      <c r="S4026" t="str">
        <f t="shared" ref="S4026" si="8361">IF(AND(M4026&gt;0,N4026=0),"Valid","Invalid")</f>
        <v>Valid</v>
      </c>
      <c r="T4026" t="str">
        <f t="shared" ref="T4026" si="8362">IF(OR(Q4026&gt;1,R4026&gt;1),"Present","Absent")</f>
        <v>Present</v>
      </c>
      <c r="U4026" t="str">
        <f t="shared" ref="U4026" si="8363">IF(OR(AND(Q4026&gt;1,Q4026&lt;41),AND(R4026&gt;1,R4026&lt;41)),"Ct&lt;41","Ct&gt;41")</f>
        <v>Ct&lt;41</v>
      </c>
      <c r="V4026" t="str">
        <f t="shared" ref="V4026" si="8364">J4026</f>
        <v>Skrubbe</v>
      </c>
      <c r="W4026" t="str">
        <f t="shared" ref="W4026" si="8365">MID(F4026,10,9)</f>
        <v>DL2022074</v>
      </c>
      <c r="X4026" t="str">
        <f t="shared" ref="X4026" si="8366">W4026&amp;"_"&amp;V4026&amp;"_"&amp;S4026&amp;"_"&amp;T4026&amp;"_"&amp;U4026</f>
        <v>DL2022074_Skrubbe_Valid_Present_Ct&lt;41</v>
      </c>
    </row>
    <row r="4027" spans="1:24" x14ac:dyDescent="0.25">
      <c r="A4027" t="s">
        <v>55</v>
      </c>
      <c r="B4027" t="s">
        <v>51</v>
      </c>
      <c r="C4027" t="s">
        <v>56</v>
      </c>
      <c r="D4027">
        <v>0.01</v>
      </c>
      <c r="E4027" t="s">
        <v>1275</v>
      </c>
      <c r="F4027" t="s">
        <v>1342</v>
      </c>
      <c r="G4027" t="str">
        <f t="shared" si="8338"/>
        <v>DL2022074</v>
      </c>
      <c r="H4027" t="str">
        <f t="shared" si="8339"/>
        <v>03</v>
      </c>
      <c r="I4027" t="str">
        <f t="shared" si="8340"/>
        <v>Skrubbe_03_20221101_DL2022074_OrdrupGym</v>
      </c>
      <c r="J4027" t="str">
        <f>VLOOKUP(MID(C4027,4,6),Datasæt_Analysesystemer!$B$2:$E$69,3,FALSE)</f>
        <v>Skrubbe</v>
      </c>
      <c r="K4027" t="str">
        <f t="shared" si="8341"/>
        <v>NK</v>
      </c>
      <c r="L4027" s="7" t="str">
        <f t="shared" si="8342"/>
        <v>No Ct</v>
      </c>
      <c r="M4027" t="str">
        <f t="shared" si="8270"/>
        <v/>
      </c>
      <c r="N4027" t="str">
        <f t="shared" si="8271"/>
        <v/>
      </c>
      <c r="O4027" t="str">
        <f t="shared" si="8272"/>
        <v/>
      </c>
    </row>
    <row r="4028" spans="1:24" x14ac:dyDescent="0.25">
      <c r="A4028" t="s">
        <v>80</v>
      </c>
      <c r="B4028" t="s">
        <v>76</v>
      </c>
      <c r="C4028" t="s">
        <v>81</v>
      </c>
      <c r="D4028">
        <v>0.01</v>
      </c>
      <c r="E4028" t="s">
        <v>1275</v>
      </c>
      <c r="F4028" t="s">
        <v>1342</v>
      </c>
      <c r="G4028" t="str">
        <f t="shared" si="8338"/>
        <v>DL2022074</v>
      </c>
      <c r="H4028" t="str">
        <f t="shared" si="8339"/>
        <v>03</v>
      </c>
      <c r="I4028" t="str">
        <f t="shared" si="8340"/>
        <v>Skrubbe_03_20221101_DL2022074_OrdrupGym</v>
      </c>
      <c r="J4028" t="str">
        <f>VLOOKUP(MID(C4028,4,6),Datasæt_Analysesystemer!$B$2:$E$69,3,FALSE)</f>
        <v>Skrubbe</v>
      </c>
      <c r="K4028" t="str">
        <f t="shared" si="8341"/>
        <v>EP</v>
      </c>
      <c r="L4028" s="7" t="str">
        <f t="shared" si="8342"/>
        <v>No Ct</v>
      </c>
      <c r="M4028" t="str">
        <f t="shared" si="8270"/>
        <v/>
      </c>
      <c r="N4028" t="str">
        <f t="shared" si="8271"/>
        <v/>
      </c>
      <c r="O4028" t="str">
        <f t="shared" si="8272"/>
        <v/>
      </c>
    </row>
    <row r="4029" spans="1:24" x14ac:dyDescent="0.25">
      <c r="A4029" t="s">
        <v>102</v>
      </c>
      <c r="B4029" t="s">
        <v>76</v>
      </c>
      <c r="C4029" t="s">
        <v>81</v>
      </c>
      <c r="D4029">
        <v>0.01</v>
      </c>
      <c r="E4029">
        <v>36.6</v>
      </c>
      <c r="F4029" t="s">
        <v>1342</v>
      </c>
      <c r="G4029" t="str">
        <f t="shared" si="8338"/>
        <v>DL2022074</v>
      </c>
      <c r="H4029" t="str">
        <f t="shared" si="8339"/>
        <v>03</v>
      </c>
      <c r="I4029" t="str">
        <f t="shared" si="8340"/>
        <v>Skrubbe_03_20221101_DL2022074_OrdrupGym</v>
      </c>
      <c r="J4029" t="str">
        <f>VLOOKUP(MID(C4029,4,6),Datasæt_Analysesystemer!$B$2:$E$69,3,FALSE)</f>
        <v>Skrubbe</v>
      </c>
      <c r="K4029" t="str">
        <f t="shared" si="8341"/>
        <v>EP</v>
      </c>
      <c r="L4029" s="7">
        <f t="shared" si="8342"/>
        <v>36.6</v>
      </c>
      <c r="M4029" t="str">
        <f t="shared" si="8270"/>
        <v/>
      </c>
      <c r="N4029" t="str">
        <f t="shared" si="8271"/>
        <v/>
      </c>
      <c r="O4029" t="str">
        <f t="shared" si="8272"/>
        <v/>
      </c>
    </row>
    <row r="4030" spans="1:24" x14ac:dyDescent="0.25">
      <c r="A4030" t="s">
        <v>31</v>
      </c>
      <c r="B4030" t="s">
        <v>23</v>
      </c>
      <c r="C4030" t="s">
        <v>32</v>
      </c>
      <c r="D4030">
        <v>0.01</v>
      </c>
      <c r="E4030">
        <v>24.67</v>
      </c>
      <c r="F4030" t="s">
        <v>1342</v>
      </c>
      <c r="G4030" t="str">
        <f t="shared" si="8338"/>
        <v>DL2022074</v>
      </c>
      <c r="H4030" t="str">
        <f t="shared" si="8339"/>
        <v>04</v>
      </c>
      <c r="I4030" t="str">
        <f t="shared" si="8340"/>
        <v>Skrubbe_04_20221101_DL2022074_OrdrupGym</v>
      </c>
      <c r="J4030" t="str">
        <f>VLOOKUP(MID(C4030,4,6),Datasæt_Analysesystemer!$B$2:$E$69,3,FALSE)</f>
        <v>Skrubbe</v>
      </c>
      <c r="K4030" t="str">
        <f t="shared" si="8341"/>
        <v>PK</v>
      </c>
      <c r="L4030" s="7">
        <f t="shared" si="8342"/>
        <v>24.67</v>
      </c>
      <c r="M4030">
        <f t="shared" si="8270"/>
        <v>24.67</v>
      </c>
      <c r="N4030">
        <f t="shared" si="8271"/>
        <v>0</v>
      </c>
      <c r="O4030">
        <f t="shared" si="8272"/>
        <v>0</v>
      </c>
      <c r="Q4030">
        <f t="shared" ref="Q4030" si="8367">IF(L4032="No Ct",0,L4032)</f>
        <v>0</v>
      </c>
      <c r="R4030">
        <f t="shared" ref="R4030" si="8368">IF(L4033="No Ct",0,L4033)</f>
        <v>0</v>
      </c>
      <c r="S4030" t="str">
        <f t="shared" ref="S4030" si="8369">IF(AND(M4030&gt;0,N4030=0),"Valid","Invalid")</f>
        <v>Valid</v>
      </c>
      <c r="T4030" t="str">
        <f t="shared" ref="T4030" si="8370">IF(OR(Q4030&gt;1,R4030&gt;1),"Present","Absent")</f>
        <v>Absent</v>
      </c>
      <c r="U4030" t="str">
        <f t="shared" ref="U4030" si="8371">IF(OR(AND(Q4030&gt;1,Q4030&lt;41),AND(R4030&gt;1,R4030&lt;41)),"Ct&lt;41","Ct&gt;41")</f>
        <v>Ct&gt;41</v>
      </c>
      <c r="V4030" t="str">
        <f t="shared" ref="V4030" si="8372">J4030</f>
        <v>Skrubbe</v>
      </c>
      <c r="W4030" t="str">
        <f t="shared" ref="W4030" si="8373">MID(F4030,10,9)</f>
        <v>DL2022074</v>
      </c>
      <c r="X4030" t="str">
        <f t="shared" ref="X4030" si="8374">W4030&amp;"_"&amp;V4030&amp;"_"&amp;S4030&amp;"_"&amp;T4030&amp;"_"&amp;U4030</f>
        <v>DL2022074_Skrubbe_Valid_Absent_Ct&gt;41</v>
      </c>
    </row>
    <row r="4031" spans="1:24" x14ac:dyDescent="0.25">
      <c r="A4031" t="s">
        <v>57</v>
      </c>
      <c r="B4031" t="s">
        <v>51</v>
      </c>
      <c r="C4031" t="s">
        <v>58</v>
      </c>
      <c r="D4031">
        <v>0.01</v>
      </c>
      <c r="E4031" t="s">
        <v>1275</v>
      </c>
      <c r="F4031" t="s">
        <v>1342</v>
      </c>
      <c r="G4031" t="str">
        <f t="shared" si="8338"/>
        <v>DL2022074</v>
      </c>
      <c r="H4031" t="str">
        <f t="shared" si="8339"/>
        <v>04</v>
      </c>
      <c r="I4031" t="str">
        <f t="shared" si="8340"/>
        <v>Skrubbe_04_20221101_DL2022074_OrdrupGym</v>
      </c>
      <c r="J4031" t="str">
        <f>VLOOKUP(MID(C4031,4,6),Datasæt_Analysesystemer!$B$2:$E$69,3,FALSE)</f>
        <v>Skrubbe</v>
      </c>
      <c r="K4031" t="str">
        <f t="shared" si="8341"/>
        <v>NK</v>
      </c>
      <c r="L4031" s="7" t="str">
        <f t="shared" si="8342"/>
        <v>No Ct</v>
      </c>
      <c r="M4031" t="str">
        <f t="shared" si="8270"/>
        <v/>
      </c>
      <c r="N4031" t="str">
        <f t="shared" si="8271"/>
        <v/>
      </c>
      <c r="O4031" t="str">
        <f t="shared" si="8272"/>
        <v/>
      </c>
    </row>
    <row r="4032" spans="1:24" x14ac:dyDescent="0.25">
      <c r="A4032" t="s">
        <v>82</v>
      </c>
      <c r="B4032" t="s">
        <v>76</v>
      </c>
      <c r="C4032" t="s">
        <v>83</v>
      </c>
      <c r="D4032">
        <v>0.01</v>
      </c>
      <c r="E4032" t="s">
        <v>1275</v>
      </c>
      <c r="F4032" t="s">
        <v>1342</v>
      </c>
      <c r="G4032" t="str">
        <f t="shared" si="8338"/>
        <v>DL2022074</v>
      </c>
      <c r="H4032" t="str">
        <f t="shared" si="8339"/>
        <v>04</v>
      </c>
      <c r="I4032" t="str">
        <f t="shared" si="8340"/>
        <v>Skrubbe_04_20221101_DL2022074_OrdrupGym</v>
      </c>
      <c r="J4032" t="str">
        <f>VLOOKUP(MID(C4032,4,6),Datasæt_Analysesystemer!$B$2:$E$69,3,FALSE)</f>
        <v>Skrubbe</v>
      </c>
      <c r="K4032" t="str">
        <f t="shared" si="8341"/>
        <v>EP</v>
      </c>
      <c r="L4032" s="7" t="str">
        <f t="shared" si="8342"/>
        <v>No Ct</v>
      </c>
      <c r="M4032" t="str">
        <f t="shared" si="8270"/>
        <v/>
      </c>
      <c r="N4032" t="str">
        <f t="shared" si="8271"/>
        <v/>
      </c>
      <c r="O4032" t="str">
        <f t="shared" si="8272"/>
        <v/>
      </c>
    </row>
    <row r="4033" spans="1:24" x14ac:dyDescent="0.25">
      <c r="A4033" t="s">
        <v>103</v>
      </c>
      <c r="B4033" t="s">
        <v>76</v>
      </c>
      <c r="C4033" t="s">
        <v>83</v>
      </c>
      <c r="D4033">
        <v>0.01</v>
      </c>
      <c r="E4033" t="s">
        <v>1275</v>
      </c>
      <c r="F4033" t="s">
        <v>1342</v>
      </c>
      <c r="G4033" t="str">
        <f t="shared" si="8338"/>
        <v>DL2022074</v>
      </c>
      <c r="H4033" t="str">
        <f t="shared" si="8339"/>
        <v>04</v>
      </c>
      <c r="I4033" t="str">
        <f t="shared" si="8340"/>
        <v>Skrubbe_04_20221101_DL2022074_OrdrupGym</v>
      </c>
      <c r="J4033" t="str">
        <f>VLOOKUP(MID(C4033,4,6),Datasæt_Analysesystemer!$B$2:$E$69,3,FALSE)</f>
        <v>Skrubbe</v>
      </c>
      <c r="K4033" t="str">
        <f t="shared" si="8341"/>
        <v>EP</v>
      </c>
      <c r="L4033" s="7" t="str">
        <f t="shared" si="8342"/>
        <v>No Ct</v>
      </c>
      <c r="M4033" t="str">
        <f t="shared" si="8270"/>
        <v/>
      </c>
      <c r="N4033" t="str">
        <f t="shared" si="8271"/>
        <v/>
      </c>
      <c r="O4033" t="str">
        <f t="shared" si="8272"/>
        <v/>
      </c>
    </row>
    <row r="4034" spans="1:24" x14ac:dyDescent="0.25">
      <c r="A4034" t="s">
        <v>33</v>
      </c>
      <c r="B4034" t="s">
        <v>23</v>
      </c>
      <c r="C4034" t="s">
        <v>34</v>
      </c>
      <c r="D4034">
        <v>0.01</v>
      </c>
      <c r="E4034" t="s">
        <v>1275</v>
      </c>
      <c r="F4034" t="s">
        <v>1342</v>
      </c>
      <c r="G4034" t="str">
        <f t="shared" si="8338"/>
        <v>DL2022074</v>
      </c>
      <c r="H4034" t="str">
        <f t="shared" si="8339"/>
        <v>05</v>
      </c>
      <c r="I4034" t="str">
        <f t="shared" si="8340"/>
        <v>Stillehavsøsters_05_20221101_DL2022074_OrdrupGym</v>
      </c>
      <c r="J4034" t="str">
        <f>VLOOKUP(MID(C4034,4,6),Datasæt_Analysesystemer!$B$2:$E$69,3,FALSE)</f>
        <v>Stillehavsøsters</v>
      </c>
      <c r="K4034" t="str">
        <f t="shared" si="8341"/>
        <v>PK</v>
      </c>
      <c r="L4034" s="7" t="str">
        <f t="shared" si="8342"/>
        <v>No Ct</v>
      </c>
      <c r="M4034">
        <f t="shared" si="8270"/>
        <v>0</v>
      </c>
      <c r="N4034">
        <f t="shared" si="8271"/>
        <v>0</v>
      </c>
      <c r="O4034">
        <f t="shared" si="8272"/>
        <v>29.38</v>
      </c>
      <c r="Q4034">
        <f t="shared" ref="Q4034" si="8375">IF(L4036="No Ct",0,L4036)</f>
        <v>0</v>
      </c>
      <c r="R4034">
        <f t="shared" ref="R4034" si="8376">IF(L4037="No Ct",0,L4037)</f>
        <v>29.38</v>
      </c>
      <c r="S4034" t="str">
        <f t="shared" ref="S4034" si="8377">IF(AND(M4034&gt;0,N4034=0),"Valid","Invalid")</f>
        <v>Invalid</v>
      </c>
      <c r="T4034" t="str">
        <f t="shared" ref="T4034" si="8378">IF(OR(Q4034&gt;1,R4034&gt;1),"Present","Absent")</f>
        <v>Present</v>
      </c>
      <c r="U4034" t="str">
        <f t="shared" ref="U4034" si="8379">IF(OR(AND(Q4034&gt;1,Q4034&lt;41),AND(R4034&gt;1,R4034&lt;41)),"Ct&lt;41","Ct&gt;41")</f>
        <v>Ct&lt;41</v>
      </c>
      <c r="V4034" t="str">
        <f t="shared" ref="V4034" si="8380">J4034</f>
        <v>Stillehavsøsters</v>
      </c>
      <c r="W4034" t="str">
        <f t="shared" ref="W4034" si="8381">MID(F4034,10,9)</f>
        <v>DL2022074</v>
      </c>
      <c r="X4034" t="str">
        <f t="shared" ref="X4034" si="8382">W4034&amp;"_"&amp;V4034&amp;"_"&amp;S4034&amp;"_"&amp;T4034&amp;"_"&amp;U4034</f>
        <v>DL2022074_Stillehavsøsters_Invalid_Present_Ct&lt;41</v>
      </c>
    </row>
    <row r="4035" spans="1:24" x14ac:dyDescent="0.25">
      <c r="A4035" t="s">
        <v>59</v>
      </c>
      <c r="B4035" t="s">
        <v>51</v>
      </c>
      <c r="C4035" t="s">
        <v>60</v>
      </c>
      <c r="D4035">
        <v>0.01</v>
      </c>
      <c r="E4035" t="s">
        <v>1275</v>
      </c>
      <c r="F4035" t="s">
        <v>1342</v>
      </c>
      <c r="G4035" t="str">
        <f t="shared" si="8338"/>
        <v>DL2022074</v>
      </c>
      <c r="H4035" t="str">
        <f t="shared" si="8339"/>
        <v>05</v>
      </c>
      <c r="I4035" t="str">
        <f t="shared" si="8340"/>
        <v>Stillehavsøsters_05_20221101_DL2022074_OrdrupGym</v>
      </c>
      <c r="J4035" t="str">
        <f>VLOOKUP(MID(C4035,4,6),Datasæt_Analysesystemer!$B$2:$E$69,3,FALSE)</f>
        <v>Stillehavsøsters</v>
      </c>
      <c r="K4035" t="str">
        <f t="shared" si="8341"/>
        <v>NK</v>
      </c>
      <c r="L4035" s="7" t="str">
        <f t="shared" si="8342"/>
        <v>No Ct</v>
      </c>
      <c r="M4035" t="str">
        <f t="shared" si="8270"/>
        <v/>
      </c>
      <c r="N4035" t="str">
        <f t="shared" si="8271"/>
        <v/>
      </c>
      <c r="O4035" t="str">
        <f t="shared" si="8272"/>
        <v/>
      </c>
    </row>
    <row r="4036" spans="1:24" x14ac:dyDescent="0.25">
      <c r="A4036" t="s">
        <v>84</v>
      </c>
      <c r="B4036" t="s">
        <v>76</v>
      </c>
      <c r="C4036" t="s">
        <v>85</v>
      </c>
      <c r="D4036">
        <v>0.01</v>
      </c>
      <c r="E4036" t="s">
        <v>1275</v>
      </c>
      <c r="F4036" t="s">
        <v>1342</v>
      </c>
      <c r="G4036" t="str">
        <f t="shared" si="8338"/>
        <v>DL2022074</v>
      </c>
      <c r="H4036" t="str">
        <f t="shared" si="8339"/>
        <v>05</v>
      </c>
      <c r="I4036" t="str">
        <f t="shared" si="8340"/>
        <v>Stillehavsøsters_05_20221101_DL2022074_OrdrupGym</v>
      </c>
      <c r="J4036" t="str">
        <f>VLOOKUP(MID(C4036,4,6),Datasæt_Analysesystemer!$B$2:$E$69,3,FALSE)</f>
        <v>Stillehavsøsters</v>
      </c>
      <c r="K4036" t="str">
        <f t="shared" si="8341"/>
        <v>EP</v>
      </c>
      <c r="L4036" s="7" t="str">
        <f t="shared" si="8342"/>
        <v>No Ct</v>
      </c>
      <c r="M4036" t="str">
        <f t="shared" si="8270"/>
        <v/>
      </c>
      <c r="N4036" t="str">
        <f t="shared" si="8271"/>
        <v/>
      </c>
      <c r="O4036" t="str">
        <f t="shared" si="8272"/>
        <v/>
      </c>
    </row>
    <row r="4037" spans="1:24" x14ac:dyDescent="0.25">
      <c r="A4037" t="s">
        <v>104</v>
      </c>
      <c r="B4037" t="s">
        <v>76</v>
      </c>
      <c r="C4037" t="s">
        <v>85</v>
      </c>
      <c r="D4037">
        <v>0.01</v>
      </c>
      <c r="E4037">
        <v>29.38</v>
      </c>
      <c r="F4037" t="s">
        <v>1342</v>
      </c>
      <c r="G4037" t="str">
        <f t="shared" si="8338"/>
        <v>DL2022074</v>
      </c>
      <c r="H4037" t="str">
        <f t="shared" si="8339"/>
        <v>05</v>
      </c>
      <c r="I4037" t="str">
        <f t="shared" si="8340"/>
        <v>Stillehavsøsters_05_20221101_DL2022074_OrdrupGym</v>
      </c>
      <c r="J4037" t="str">
        <f>VLOOKUP(MID(C4037,4,6),Datasæt_Analysesystemer!$B$2:$E$69,3,FALSE)</f>
        <v>Stillehavsøsters</v>
      </c>
      <c r="K4037" t="str">
        <f t="shared" si="8341"/>
        <v>EP</v>
      </c>
      <c r="L4037" s="7">
        <f t="shared" si="8342"/>
        <v>29.38</v>
      </c>
      <c r="M4037" t="str">
        <f t="shared" si="8270"/>
        <v/>
      </c>
      <c r="N4037" t="str">
        <f t="shared" si="8271"/>
        <v/>
      </c>
      <c r="O4037" t="str">
        <f t="shared" si="8272"/>
        <v/>
      </c>
    </row>
    <row r="4038" spans="1:24" x14ac:dyDescent="0.25">
      <c r="A4038" t="s">
        <v>35</v>
      </c>
      <c r="B4038" t="s">
        <v>23</v>
      </c>
      <c r="C4038" t="s">
        <v>36</v>
      </c>
      <c r="D4038">
        <v>0.01</v>
      </c>
      <c r="E4038">
        <v>31.44</v>
      </c>
      <c r="F4038" t="s">
        <v>1342</v>
      </c>
      <c r="G4038" t="str">
        <f t="shared" si="8338"/>
        <v>DL2022074</v>
      </c>
      <c r="H4038" t="str">
        <f t="shared" si="8339"/>
        <v>06</v>
      </c>
      <c r="I4038" t="str">
        <f t="shared" si="8340"/>
        <v>Stillehavsøsters_06_20221101_DL2022074_OrdrupGym</v>
      </c>
      <c r="J4038" t="str">
        <f>VLOOKUP(MID(C4038,4,6),Datasæt_Analysesystemer!$B$2:$E$69,3,FALSE)</f>
        <v>Stillehavsøsters</v>
      </c>
      <c r="K4038" t="str">
        <f t="shared" si="8341"/>
        <v>PK</v>
      </c>
      <c r="L4038" s="7">
        <f t="shared" si="8342"/>
        <v>31.44</v>
      </c>
      <c r="M4038">
        <f t="shared" si="8270"/>
        <v>31.44</v>
      </c>
      <c r="N4038">
        <f t="shared" si="8271"/>
        <v>0</v>
      </c>
      <c r="O4038">
        <f t="shared" si="8272"/>
        <v>0</v>
      </c>
      <c r="Q4038">
        <f t="shared" ref="Q4038" si="8383">IF(L4040="No Ct",0,L4040)</f>
        <v>0</v>
      </c>
      <c r="R4038">
        <f t="shared" ref="R4038" si="8384">IF(L4041="No Ct",0,L4041)</f>
        <v>0</v>
      </c>
      <c r="S4038" t="str">
        <f t="shared" ref="S4038" si="8385">IF(AND(M4038&gt;0,N4038=0),"Valid","Invalid")</f>
        <v>Valid</v>
      </c>
      <c r="T4038" t="str">
        <f t="shared" ref="T4038" si="8386">IF(OR(Q4038&gt;1,R4038&gt;1),"Present","Absent")</f>
        <v>Absent</v>
      </c>
      <c r="U4038" t="str">
        <f t="shared" ref="U4038" si="8387">IF(OR(AND(Q4038&gt;1,Q4038&lt;41),AND(R4038&gt;1,R4038&lt;41)),"Ct&lt;41","Ct&gt;41")</f>
        <v>Ct&gt;41</v>
      </c>
      <c r="V4038" t="str">
        <f t="shared" ref="V4038" si="8388">J4038</f>
        <v>Stillehavsøsters</v>
      </c>
      <c r="W4038" t="str">
        <f t="shared" ref="W4038" si="8389">MID(F4038,10,9)</f>
        <v>DL2022074</v>
      </c>
      <c r="X4038" t="str">
        <f t="shared" ref="X4038" si="8390">W4038&amp;"_"&amp;V4038&amp;"_"&amp;S4038&amp;"_"&amp;T4038&amp;"_"&amp;U4038</f>
        <v>DL2022074_Stillehavsøsters_Valid_Absent_Ct&gt;41</v>
      </c>
    </row>
    <row r="4039" spans="1:24" x14ac:dyDescent="0.25">
      <c r="A4039" t="s">
        <v>61</v>
      </c>
      <c r="B4039" t="s">
        <v>51</v>
      </c>
      <c r="C4039" t="s">
        <v>62</v>
      </c>
      <c r="D4039">
        <v>0.01</v>
      </c>
      <c r="E4039" t="s">
        <v>1275</v>
      </c>
      <c r="F4039" t="s">
        <v>1342</v>
      </c>
      <c r="G4039" t="str">
        <f t="shared" si="8338"/>
        <v>DL2022074</v>
      </c>
      <c r="H4039" t="str">
        <f t="shared" si="8339"/>
        <v>06</v>
      </c>
      <c r="I4039" t="str">
        <f t="shared" si="8340"/>
        <v>Stillehavsøsters_06_20221101_DL2022074_OrdrupGym</v>
      </c>
      <c r="J4039" t="str">
        <f>VLOOKUP(MID(C4039,4,6),Datasæt_Analysesystemer!$B$2:$E$69,3,FALSE)</f>
        <v>Stillehavsøsters</v>
      </c>
      <c r="K4039" t="str">
        <f t="shared" si="8341"/>
        <v>NK</v>
      </c>
      <c r="L4039" s="7" t="str">
        <f t="shared" si="8342"/>
        <v>No Ct</v>
      </c>
      <c r="M4039" t="str">
        <f t="shared" si="8270"/>
        <v/>
      </c>
      <c r="N4039" t="str">
        <f t="shared" si="8271"/>
        <v/>
      </c>
      <c r="O4039" t="str">
        <f t="shared" si="8272"/>
        <v/>
      </c>
    </row>
    <row r="4040" spans="1:24" x14ac:dyDescent="0.25">
      <c r="A4040" t="s">
        <v>86</v>
      </c>
      <c r="B4040" t="s">
        <v>76</v>
      </c>
      <c r="C4040" t="s">
        <v>87</v>
      </c>
      <c r="D4040">
        <v>0.01</v>
      </c>
      <c r="E4040" t="s">
        <v>1275</v>
      </c>
      <c r="F4040" t="s">
        <v>1342</v>
      </c>
      <c r="G4040" t="str">
        <f t="shared" si="8338"/>
        <v>DL2022074</v>
      </c>
      <c r="H4040" t="str">
        <f t="shared" si="8339"/>
        <v>06</v>
      </c>
      <c r="I4040" t="str">
        <f t="shared" si="8340"/>
        <v>Stillehavsøsters_06_20221101_DL2022074_OrdrupGym</v>
      </c>
      <c r="J4040" t="str">
        <f>VLOOKUP(MID(C4040,4,6),Datasæt_Analysesystemer!$B$2:$E$69,3,FALSE)</f>
        <v>Stillehavsøsters</v>
      </c>
      <c r="K4040" t="str">
        <f t="shared" si="8341"/>
        <v>EP</v>
      </c>
      <c r="L4040" s="7" t="str">
        <f t="shared" si="8342"/>
        <v>No Ct</v>
      </c>
      <c r="M4040" t="str">
        <f t="shared" si="8270"/>
        <v/>
      </c>
      <c r="N4040" t="str">
        <f t="shared" si="8271"/>
        <v/>
      </c>
      <c r="O4040" t="str">
        <f t="shared" si="8272"/>
        <v/>
      </c>
    </row>
    <row r="4041" spans="1:24" x14ac:dyDescent="0.25">
      <c r="A4041" t="s">
        <v>105</v>
      </c>
      <c r="B4041" t="s">
        <v>76</v>
      </c>
      <c r="C4041" t="s">
        <v>87</v>
      </c>
      <c r="D4041">
        <v>0.01</v>
      </c>
      <c r="E4041" t="s">
        <v>1275</v>
      </c>
      <c r="F4041" t="s">
        <v>1342</v>
      </c>
      <c r="G4041" t="str">
        <f t="shared" si="8338"/>
        <v>DL2022074</v>
      </c>
      <c r="H4041" t="str">
        <f t="shared" si="8339"/>
        <v>06</v>
      </c>
      <c r="I4041" t="str">
        <f t="shared" si="8340"/>
        <v>Stillehavsøsters_06_20221101_DL2022074_OrdrupGym</v>
      </c>
      <c r="J4041" t="str">
        <f>VLOOKUP(MID(C4041,4,6),Datasæt_Analysesystemer!$B$2:$E$69,3,FALSE)</f>
        <v>Stillehavsøsters</v>
      </c>
      <c r="K4041" t="str">
        <f t="shared" si="8341"/>
        <v>EP</v>
      </c>
      <c r="L4041" s="7" t="str">
        <f t="shared" si="8342"/>
        <v>No Ct</v>
      </c>
      <c r="M4041" t="str">
        <f t="shared" si="8270"/>
        <v/>
      </c>
      <c r="N4041" t="str">
        <f t="shared" si="8271"/>
        <v/>
      </c>
      <c r="O4041" t="str">
        <f t="shared" si="8272"/>
        <v/>
      </c>
    </row>
    <row r="4042" spans="1:24" x14ac:dyDescent="0.25">
      <c r="A4042" t="s">
        <v>37</v>
      </c>
      <c r="B4042" t="s">
        <v>23</v>
      </c>
      <c r="C4042" t="s">
        <v>38</v>
      </c>
      <c r="D4042">
        <v>0.01</v>
      </c>
      <c r="E4042">
        <v>37.49</v>
      </c>
      <c r="F4042" t="s">
        <v>1342</v>
      </c>
      <c r="G4042" t="str">
        <f t="shared" si="8338"/>
        <v>DL2022074</v>
      </c>
      <c r="H4042" t="str">
        <f t="shared" si="8339"/>
        <v>07</v>
      </c>
      <c r="I4042" t="str">
        <f t="shared" si="8340"/>
        <v>Odder_07_20221101_DL2022074_OrdrupGym</v>
      </c>
      <c r="J4042" t="str">
        <f>VLOOKUP(MID(C4042,4,6),Datasæt_Analysesystemer!$B$2:$E$69,3,FALSE)</f>
        <v>Odder</v>
      </c>
      <c r="K4042" t="str">
        <f t="shared" si="8341"/>
        <v>PK</v>
      </c>
      <c r="L4042" s="7">
        <f t="shared" si="8342"/>
        <v>37.49</v>
      </c>
      <c r="M4042">
        <f t="shared" si="8270"/>
        <v>37.49</v>
      </c>
      <c r="N4042">
        <f t="shared" si="8271"/>
        <v>0</v>
      </c>
      <c r="O4042">
        <f t="shared" si="8272"/>
        <v>0</v>
      </c>
      <c r="Q4042">
        <f t="shared" ref="Q4042" si="8391">IF(L4044="No Ct",0,L4044)</f>
        <v>0</v>
      </c>
      <c r="R4042">
        <f t="shared" ref="R4042" si="8392">IF(L4045="No Ct",0,L4045)</f>
        <v>0</v>
      </c>
      <c r="S4042" t="str">
        <f t="shared" ref="S4042" si="8393">IF(AND(M4042&gt;0,N4042=0),"Valid","Invalid")</f>
        <v>Valid</v>
      </c>
      <c r="T4042" t="str">
        <f t="shared" ref="T4042" si="8394">IF(OR(Q4042&gt;1,R4042&gt;1),"Present","Absent")</f>
        <v>Absent</v>
      </c>
      <c r="U4042" t="str">
        <f t="shared" ref="U4042" si="8395">IF(OR(AND(Q4042&gt;1,Q4042&lt;41),AND(R4042&gt;1,R4042&lt;41)),"Ct&lt;41","Ct&gt;41")</f>
        <v>Ct&gt;41</v>
      </c>
      <c r="V4042" t="str">
        <f t="shared" ref="V4042" si="8396">J4042</f>
        <v>Odder</v>
      </c>
      <c r="W4042" t="str">
        <f t="shared" ref="W4042" si="8397">MID(F4042,10,9)</f>
        <v>DL2022074</v>
      </c>
      <c r="X4042" t="str">
        <f t="shared" ref="X4042" si="8398">W4042&amp;"_"&amp;V4042&amp;"_"&amp;S4042&amp;"_"&amp;T4042&amp;"_"&amp;U4042</f>
        <v>DL2022074_Odder_Valid_Absent_Ct&gt;41</v>
      </c>
    </row>
    <row r="4043" spans="1:24" x14ac:dyDescent="0.25">
      <c r="A4043" t="s">
        <v>63</v>
      </c>
      <c r="B4043" t="s">
        <v>51</v>
      </c>
      <c r="C4043" t="s">
        <v>64</v>
      </c>
      <c r="D4043">
        <v>0.01</v>
      </c>
      <c r="E4043" t="s">
        <v>1275</v>
      </c>
      <c r="F4043" t="s">
        <v>1342</v>
      </c>
      <c r="G4043" t="str">
        <f t="shared" si="8338"/>
        <v>DL2022074</v>
      </c>
      <c r="H4043" t="str">
        <f t="shared" si="8339"/>
        <v>07</v>
      </c>
      <c r="I4043" t="str">
        <f t="shared" si="8340"/>
        <v>Odder_07_20221101_DL2022074_OrdrupGym</v>
      </c>
      <c r="J4043" t="str">
        <f>VLOOKUP(MID(C4043,4,6),Datasæt_Analysesystemer!$B$2:$E$69,3,FALSE)</f>
        <v>Odder</v>
      </c>
      <c r="K4043" t="str">
        <f t="shared" si="8341"/>
        <v>NK</v>
      </c>
      <c r="L4043" s="7" t="str">
        <f t="shared" si="8342"/>
        <v>No Ct</v>
      </c>
      <c r="M4043" t="str">
        <f t="shared" si="8270"/>
        <v/>
      </c>
      <c r="N4043" t="str">
        <f t="shared" si="8271"/>
        <v/>
      </c>
      <c r="O4043" t="str">
        <f t="shared" si="8272"/>
        <v/>
      </c>
    </row>
    <row r="4044" spans="1:24" x14ac:dyDescent="0.25">
      <c r="A4044" t="s">
        <v>88</v>
      </c>
      <c r="B4044" t="s">
        <v>76</v>
      </c>
      <c r="C4044" t="s">
        <v>89</v>
      </c>
      <c r="D4044">
        <v>0.01</v>
      </c>
      <c r="E4044" t="s">
        <v>1275</v>
      </c>
      <c r="F4044" t="s">
        <v>1342</v>
      </c>
      <c r="G4044" t="str">
        <f t="shared" si="8338"/>
        <v>DL2022074</v>
      </c>
      <c r="H4044" t="str">
        <f t="shared" si="8339"/>
        <v>07</v>
      </c>
      <c r="I4044" t="str">
        <f t="shared" si="8340"/>
        <v>Odder_07_20221101_DL2022074_OrdrupGym</v>
      </c>
      <c r="J4044" t="str">
        <f>VLOOKUP(MID(C4044,4,6),Datasæt_Analysesystemer!$B$2:$E$69,3,FALSE)</f>
        <v>Odder</v>
      </c>
      <c r="K4044" t="str">
        <f t="shared" si="8341"/>
        <v>EP</v>
      </c>
      <c r="L4044" s="7" t="str">
        <f t="shared" si="8342"/>
        <v>No Ct</v>
      </c>
      <c r="M4044" t="str">
        <f t="shared" si="8270"/>
        <v/>
      </c>
      <c r="N4044" t="str">
        <f t="shared" si="8271"/>
        <v/>
      </c>
      <c r="O4044" t="str">
        <f t="shared" si="8272"/>
        <v/>
      </c>
    </row>
    <row r="4045" spans="1:24" x14ac:dyDescent="0.25">
      <c r="A4045" t="s">
        <v>106</v>
      </c>
      <c r="B4045" t="s">
        <v>76</v>
      </c>
      <c r="C4045" t="s">
        <v>89</v>
      </c>
      <c r="D4045">
        <v>0.01</v>
      </c>
      <c r="E4045" t="s">
        <v>1275</v>
      </c>
      <c r="F4045" t="s">
        <v>1342</v>
      </c>
      <c r="G4045" t="str">
        <f t="shared" si="8338"/>
        <v>DL2022074</v>
      </c>
      <c r="H4045" t="str">
        <f t="shared" si="8339"/>
        <v>07</v>
      </c>
      <c r="I4045" t="str">
        <f t="shared" si="8340"/>
        <v>Odder_07_20221101_DL2022074_OrdrupGym</v>
      </c>
      <c r="J4045" t="str">
        <f>VLOOKUP(MID(C4045,4,6),Datasæt_Analysesystemer!$B$2:$E$69,3,FALSE)</f>
        <v>Odder</v>
      </c>
      <c r="K4045" t="str">
        <f t="shared" si="8341"/>
        <v>EP</v>
      </c>
      <c r="L4045" s="7" t="str">
        <f t="shared" si="8342"/>
        <v>No Ct</v>
      </c>
      <c r="M4045" t="str">
        <f t="shared" si="8270"/>
        <v/>
      </c>
      <c r="N4045" t="str">
        <f t="shared" si="8271"/>
        <v/>
      </c>
      <c r="O4045" t="str">
        <f t="shared" si="8272"/>
        <v/>
      </c>
    </row>
    <row r="4046" spans="1:24" x14ac:dyDescent="0.25">
      <c r="A4046" t="s">
        <v>40</v>
      </c>
      <c r="B4046" t="s">
        <v>23</v>
      </c>
      <c r="C4046" t="s">
        <v>41</v>
      </c>
      <c r="D4046">
        <v>0.01</v>
      </c>
      <c r="E4046">
        <v>38.479999999999997</v>
      </c>
      <c r="F4046" t="s">
        <v>1342</v>
      </c>
      <c r="G4046" t="str">
        <f t="shared" si="8338"/>
        <v>DL2022074</v>
      </c>
      <c r="H4046" t="str">
        <f t="shared" si="8339"/>
        <v>08</v>
      </c>
      <c r="I4046" t="str">
        <f t="shared" si="8340"/>
        <v>Odder_08_20221101_DL2022074_OrdrupGym</v>
      </c>
      <c r="J4046" t="str">
        <f>VLOOKUP(MID(C4046,4,6),Datasæt_Analysesystemer!$B$2:$E$69,3,FALSE)</f>
        <v>Odder</v>
      </c>
      <c r="K4046" t="str">
        <f t="shared" si="8341"/>
        <v>PK</v>
      </c>
      <c r="L4046" s="7">
        <f t="shared" si="8342"/>
        <v>38.479999999999997</v>
      </c>
      <c r="M4046">
        <f t="shared" si="8270"/>
        <v>38.479999999999997</v>
      </c>
      <c r="N4046">
        <f t="shared" si="8271"/>
        <v>0</v>
      </c>
      <c r="O4046">
        <f t="shared" si="8272"/>
        <v>0</v>
      </c>
      <c r="Q4046">
        <f t="shared" ref="Q4046" si="8399">IF(L4048="No Ct",0,L4048)</f>
        <v>0</v>
      </c>
      <c r="R4046">
        <f t="shared" ref="R4046" si="8400">IF(L4049="No Ct",0,L4049)</f>
        <v>0</v>
      </c>
      <c r="S4046" t="str">
        <f t="shared" ref="S4046" si="8401">IF(AND(M4046&gt;0,N4046=0),"Valid","Invalid")</f>
        <v>Valid</v>
      </c>
      <c r="T4046" t="str">
        <f t="shared" ref="T4046" si="8402">IF(OR(Q4046&gt;1,R4046&gt;1),"Present","Absent")</f>
        <v>Absent</v>
      </c>
      <c r="U4046" t="str">
        <f t="shared" ref="U4046" si="8403">IF(OR(AND(Q4046&gt;1,Q4046&lt;41),AND(R4046&gt;1,R4046&lt;41)),"Ct&lt;41","Ct&gt;41")</f>
        <v>Ct&gt;41</v>
      </c>
      <c r="V4046" t="str">
        <f t="shared" ref="V4046" si="8404">J4046</f>
        <v>Odder</v>
      </c>
      <c r="W4046" t="str">
        <f t="shared" ref="W4046" si="8405">MID(F4046,10,9)</f>
        <v>DL2022074</v>
      </c>
      <c r="X4046" t="str">
        <f t="shared" ref="X4046" si="8406">W4046&amp;"_"&amp;V4046&amp;"_"&amp;S4046&amp;"_"&amp;T4046&amp;"_"&amp;U4046</f>
        <v>DL2022074_Odder_Valid_Absent_Ct&gt;41</v>
      </c>
    </row>
    <row r="4047" spans="1:24" x14ac:dyDescent="0.25">
      <c r="A4047" t="s">
        <v>65</v>
      </c>
      <c r="B4047" t="s">
        <v>51</v>
      </c>
      <c r="C4047" t="s">
        <v>66</v>
      </c>
      <c r="D4047">
        <v>0.01</v>
      </c>
      <c r="E4047" t="s">
        <v>1275</v>
      </c>
      <c r="F4047" t="s">
        <v>1342</v>
      </c>
      <c r="G4047" t="str">
        <f t="shared" si="8338"/>
        <v>DL2022074</v>
      </c>
      <c r="H4047" t="str">
        <f t="shared" si="8339"/>
        <v>08</v>
      </c>
      <c r="I4047" t="str">
        <f t="shared" si="8340"/>
        <v>Odder_08_20221101_DL2022074_OrdrupGym</v>
      </c>
      <c r="J4047" t="str">
        <f>VLOOKUP(MID(C4047,4,6),Datasæt_Analysesystemer!$B$2:$E$69,3,FALSE)</f>
        <v>Odder</v>
      </c>
      <c r="K4047" t="str">
        <f t="shared" si="8341"/>
        <v>NK</v>
      </c>
      <c r="L4047" s="7" t="str">
        <f t="shared" si="8342"/>
        <v>No Ct</v>
      </c>
      <c r="M4047" t="str">
        <f t="shared" si="8270"/>
        <v/>
      </c>
      <c r="N4047" t="str">
        <f t="shared" si="8271"/>
        <v/>
      </c>
      <c r="O4047" t="str">
        <f t="shared" si="8272"/>
        <v/>
      </c>
    </row>
    <row r="4048" spans="1:24" x14ac:dyDescent="0.25">
      <c r="A4048" t="s">
        <v>90</v>
      </c>
      <c r="B4048" t="s">
        <v>76</v>
      </c>
      <c r="C4048" t="s">
        <v>91</v>
      </c>
      <c r="D4048">
        <v>0.01</v>
      </c>
      <c r="E4048" t="s">
        <v>1275</v>
      </c>
      <c r="F4048" t="s">
        <v>1342</v>
      </c>
      <c r="G4048" t="str">
        <f t="shared" si="8338"/>
        <v>DL2022074</v>
      </c>
      <c r="H4048" t="str">
        <f t="shared" si="8339"/>
        <v>08</v>
      </c>
      <c r="I4048" t="str">
        <f t="shared" si="8340"/>
        <v>Odder_08_20221101_DL2022074_OrdrupGym</v>
      </c>
      <c r="J4048" t="str">
        <f>VLOOKUP(MID(C4048,4,6),Datasæt_Analysesystemer!$B$2:$E$69,3,FALSE)</f>
        <v>Odder</v>
      </c>
      <c r="K4048" t="str">
        <f t="shared" si="8341"/>
        <v>EP</v>
      </c>
      <c r="L4048" s="7" t="str">
        <f t="shared" si="8342"/>
        <v>No Ct</v>
      </c>
      <c r="M4048" t="str">
        <f t="shared" si="8270"/>
        <v/>
      </c>
      <c r="N4048" t="str">
        <f t="shared" si="8271"/>
        <v/>
      </c>
      <c r="O4048" t="str">
        <f t="shared" si="8272"/>
        <v/>
      </c>
    </row>
    <row r="4049" spans="1:24" x14ac:dyDescent="0.25">
      <c r="A4049" t="s">
        <v>107</v>
      </c>
      <c r="B4049" t="s">
        <v>76</v>
      </c>
      <c r="C4049" t="s">
        <v>91</v>
      </c>
      <c r="D4049">
        <v>0.01</v>
      </c>
      <c r="E4049" t="s">
        <v>1275</v>
      </c>
      <c r="F4049" t="s">
        <v>1342</v>
      </c>
      <c r="G4049" t="str">
        <f t="shared" si="8338"/>
        <v>DL2022074</v>
      </c>
      <c r="H4049" t="str">
        <f t="shared" si="8339"/>
        <v>08</v>
      </c>
      <c r="I4049" t="str">
        <f t="shared" si="8340"/>
        <v>Odder_08_20221101_DL2022074_OrdrupGym</v>
      </c>
      <c r="J4049" t="str">
        <f>VLOOKUP(MID(C4049,4,6),Datasæt_Analysesystemer!$B$2:$E$69,3,FALSE)</f>
        <v>Odder</v>
      </c>
      <c r="K4049" t="str">
        <f t="shared" si="8341"/>
        <v>EP</v>
      </c>
      <c r="L4049" s="7" t="str">
        <f t="shared" si="8342"/>
        <v>No Ct</v>
      </c>
      <c r="M4049" t="str">
        <f t="shared" si="8270"/>
        <v/>
      </c>
      <c r="N4049" t="str">
        <f t="shared" si="8271"/>
        <v/>
      </c>
      <c r="O4049" t="str">
        <f t="shared" si="8272"/>
        <v/>
      </c>
    </row>
    <row r="4050" spans="1:24" x14ac:dyDescent="0.25">
      <c r="A4050" t="s">
        <v>42</v>
      </c>
      <c r="B4050" t="s">
        <v>23</v>
      </c>
      <c r="C4050" t="s">
        <v>43</v>
      </c>
      <c r="D4050">
        <v>0.01</v>
      </c>
      <c r="E4050" t="s">
        <v>1275</v>
      </c>
      <c r="F4050" t="s">
        <v>1342</v>
      </c>
      <c r="G4050" t="str">
        <f t="shared" ref="G4050:G4081" si="8407">MID(F4050,10,9)</f>
        <v>DL2022074</v>
      </c>
      <c r="H4050" t="str">
        <f t="shared" si="8339"/>
        <v>09</v>
      </c>
      <c r="I4050" t="str">
        <f t="shared" si="8340"/>
        <v>Blå svømmekrabbe_09_20221101_DL2022074_OrdrupGym</v>
      </c>
      <c r="J4050" t="str">
        <f>VLOOKUP(MID(C4050,4,6),Datasæt_Analysesystemer!$B$2:$E$69,3,FALSE)</f>
        <v>Blå svømmekrabbe</v>
      </c>
      <c r="K4050" t="str">
        <f t="shared" si="8341"/>
        <v>PK</v>
      </c>
      <c r="L4050" s="7" t="str">
        <f t="shared" si="8342"/>
        <v>No Ct</v>
      </c>
      <c r="M4050">
        <f t="shared" ref="M4050:M4113" si="8408">IF(K4050="PK",SUMIFS(L:L,K:K,"PK",I:I,I4050),"")</f>
        <v>0</v>
      </c>
      <c r="N4050">
        <f t="shared" ref="N4050:N4113" si="8409">IF(K4050="PK",SUMIFS(L:L,K:K,"NK",I:I,I4050),"")</f>
        <v>0</v>
      </c>
      <c r="O4050">
        <f t="shared" ref="O4050:O4113" si="8410">IF(K4050="PK",SUMIFS(L:L,K:K,"EP",I:I,I4050),"")</f>
        <v>0</v>
      </c>
      <c r="Q4050">
        <f t="shared" ref="Q4050" si="8411">IF(L4052="No Ct",0,L4052)</f>
        <v>0</v>
      </c>
      <c r="R4050">
        <f t="shared" ref="R4050" si="8412">IF(L4053="No Ct",0,L4053)</f>
        <v>0</v>
      </c>
      <c r="S4050" t="str">
        <f t="shared" ref="S4050" si="8413">IF(AND(M4050&gt;0,N4050=0),"Valid","Invalid")</f>
        <v>Invalid</v>
      </c>
      <c r="T4050" t="str">
        <f t="shared" ref="T4050" si="8414">IF(OR(Q4050&gt;1,R4050&gt;1),"Present","Absent")</f>
        <v>Absent</v>
      </c>
      <c r="U4050" t="str">
        <f t="shared" ref="U4050" si="8415">IF(OR(AND(Q4050&gt;1,Q4050&lt;41),AND(R4050&gt;1,R4050&lt;41)),"Ct&lt;41","Ct&gt;41")</f>
        <v>Ct&gt;41</v>
      </c>
      <c r="V4050" t="str">
        <f t="shared" ref="V4050" si="8416">J4050</f>
        <v>Blå svømmekrabbe</v>
      </c>
      <c r="W4050" t="str">
        <f t="shared" ref="W4050" si="8417">MID(F4050,10,9)</f>
        <v>DL2022074</v>
      </c>
      <c r="X4050" t="str">
        <f t="shared" ref="X4050" si="8418">W4050&amp;"_"&amp;V4050&amp;"_"&amp;S4050&amp;"_"&amp;T4050&amp;"_"&amp;U4050</f>
        <v>DL2022074_Blå svømmekrabbe_Invalid_Absent_Ct&gt;41</v>
      </c>
    </row>
    <row r="4051" spans="1:24" x14ac:dyDescent="0.25">
      <c r="A4051" t="s">
        <v>67</v>
      </c>
      <c r="B4051" t="s">
        <v>51</v>
      </c>
      <c r="C4051" t="s">
        <v>68</v>
      </c>
      <c r="D4051">
        <v>0.01</v>
      </c>
      <c r="E4051" t="s">
        <v>1275</v>
      </c>
      <c r="F4051" t="s">
        <v>1342</v>
      </c>
      <c r="G4051" t="str">
        <f t="shared" si="8407"/>
        <v>DL2022074</v>
      </c>
      <c r="H4051" t="str">
        <f t="shared" si="8339"/>
        <v>09</v>
      </c>
      <c r="I4051" t="str">
        <f t="shared" si="8340"/>
        <v>Blå svømmekrabbe_09_20221101_DL2022074_OrdrupGym</v>
      </c>
      <c r="J4051" t="str">
        <f>VLOOKUP(MID(C4051,4,6),Datasæt_Analysesystemer!$B$2:$E$69,3,FALSE)</f>
        <v>Blå svømmekrabbe</v>
      </c>
      <c r="K4051" t="str">
        <f t="shared" si="8341"/>
        <v>NK</v>
      </c>
      <c r="L4051" s="7" t="str">
        <f t="shared" si="8342"/>
        <v>No Ct</v>
      </c>
      <c r="M4051" t="str">
        <f t="shared" si="8408"/>
        <v/>
      </c>
      <c r="N4051" t="str">
        <f t="shared" si="8409"/>
        <v/>
      </c>
      <c r="O4051" t="str">
        <f t="shared" si="8410"/>
        <v/>
      </c>
    </row>
    <row r="4052" spans="1:24" x14ac:dyDescent="0.25">
      <c r="A4052" t="s">
        <v>92</v>
      </c>
      <c r="B4052" t="s">
        <v>76</v>
      </c>
      <c r="C4052" t="s">
        <v>93</v>
      </c>
      <c r="D4052">
        <v>0.01</v>
      </c>
      <c r="E4052" t="s">
        <v>1275</v>
      </c>
      <c r="F4052" t="s">
        <v>1342</v>
      </c>
      <c r="G4052" t="str">
        <f t="shared" si="8407"/>
        <v>DL2022074</v>
      </c>
      <c r="H4052" t="str">
        <f t="shared" si="8339"/>
        <v>09</v>
      </c>
      <c r="I4052" t="str">
        <f t="shared" si="8340"/>
        <v>Blå svømmekrabbe_09_20221101_DL2022074_OrdrupGym</v>
      </c>
      <c r="J4052" t="str">
        <f>VLOOKUP(MID(C4052,4,6),Datasæt_Analysesystemer!$B$2:$E$69,3,FALSE)</f>
        <v>Blå svømmekrabbe</v>
      </c>
      <c r="K4052" t="str">
        <f t="shared" si="8341"/>
        <v>EP</v>
      </c>
      <c r="L4052" s="7" t="str">
        <f t="shared" si="8342"/>
        <v>No Ct</v>
      </c>
      <c r="M4052" t="str">
        <f t="shared" si="8408"/>
        <v/>
      </c>
      <c r="N4052" t="str">
        <f t="shared" si="8409"/>
        <v/>
      </c>
      <c r="O4052" t="str">
        <f t="shared" si="8410"/>
        <v/>
      </c>
    </row>
    <row r="4053" spans="1:24" x14ac:dyDescent="0.25">
      <c r="A4053" t="s">
        <v>108</v>
      </c>
      <c r="B4053" t="s">
        <v>76</v>
      </c>
      <c r="C4053" t="s">
        <v>93</v>
      </c>
      <c r="D4053">
        <v>0.01</v>
      </c>
      <c r="E4053" t="s">
        <v>1275</v>
      </c>
      <c r="F4053" t="s">
        <v>1342</v>
      </c>
      <c r="G4053" t="str">
        <f t="shared" si="8407"/>
        <v>DL2022074</v>
      </c>
      <c r="H4053" t="str">
        <f t="shared" si="8339"/>
        <v>09</v>
      </c>
      <c r="I4053" t="str">
        <f t="shared" si="8340"/>
        <v>Blå svømmekrabbe_09_20221101_DL2022074_OrdrupGym</v>
      </c>
      <c r="J4053" t="str">
        <f>VLOOKUP(MID(C4053,4,6),Datasæt_Analysesystemer!$B$2:$E$69,3,FALSE)</f>
        <v>Blå svømmekrabbe</v>
      </c>
      <c r="K4053" t="str">
        <f t="shared" si="8341"/>
        <v>EP</v>
      </c>
      <c r="L4053" s="7" t="str">
        <f t="shared" si="8342"/>
        <v>No Ct</v>
      </c>
      <c r="M4053" t="str">
        <f t="shared" si="8408"/>
        <v/>
      </c>
      <c r="N4053" t="str">
        <f t="shared" si="8409"/>
        <v/>
      </c>
      <c r="O4053" t="str">
        <f t="shared" si="8410"/>
        <v/>
      </c>
    </row>
    <row r="4054" spans="1:24" x14ac:dyDescent="0.25">
      <c r="A4054" t="s">
        <v>44</v>
      </c>
      <c r="B4054" t="s">
        <v>23</v>
      </c>
      <c r="C4054" t="s">
        <v>45</v>
      </c>
      <c r="D4054">
        <v>0.01</v>
      </c>
      <c r="E4054">
        <v>25.34</v>
      </c>
      <c r="F4054" t="s">
        <v>1342</v>
      </c>
      <c r="G4054" t="str">
        <f t="shared" si="8407"/>
        <v>DL2022074</v>
      </c>
      <c r="H4054" t="str">
        <f t="shared" si="8339"/>
        <v>10</v>
      </c>
      <c r="I4054" t="str">
        <f t="shared" si="8340"/>
        <v>Blå svømmekrabbe_10_20221101_DL2022074_OrdrupGym</v>
      </c>
      <c r="J4054" t="str">
        <f>VLOOKUP(MID(C4054,4,6),Datasæt_Analysesystemer!$B$2:$E$69,3,FALSE)</f>
        <v>Blå svømmekrabbe</v>
      </c>
      <c r="K4054" t="str">
        <f t="shared" si="8341"/>
        <v>PK</v>
      </c>
      <c r="L4054" s="7">
        <f t="shared" si="8342"/>
        <v>25.34</v>
      </c>
      <c r="M4054">
        <f t="shared" si="8408"/>
        <v>25.34</v>
      </c>
      <c r="N4054">
        <f t="shared" si="8409"/>
        <v>0</v>
      </c>
      <c r="O4054">
        <f t="shared" si="8410"/>
        <v>0</v>
      </c>
      <c r="Q4054">
        <f t="shared" ref="Q4054" si="8419">IF(L4056="No Ct",0,L4056)</f>
        <v>0</v>
      </c>
      <c r="R4054">
        <f t="shared" ref="R4054" si="8420">IF(L4057="No Ct",0,L4057)</f>
        <v>0</v>
      </c>
      <c r="S4054" t="str">
        <f t="shared" ref="S4054" si="8421">IF(AND(M4054&gt;0,N4054=0),"Valid","Invalid")</f>
        <v>Valid</v>
      </c>
      <c r="T4054" t="str">
        <f t="shared" ref="T4054" si="8422">IF(OR(Q4054&gt;1,R4054&gt;1),"Present","Absent")</f>
        <v>Absent</v>
      </c>
      <c r="U4054" t="str">
        <f t="shared" ref="U4054" si="8423">IF(OR(AND(Q4054&gt;1,Q4054&lt;41),AND(R4054&gt;1,R4054&lt;41)),"Ct&lt;41","Ct&gt;41")</f>
        <v>Ct&gt;41</v>
      </c>
      <c r="V4054" t="str">
        <f t="shared" ref="V4054" si="8424">J4054</f>
        <v>Blå svømmekrabbe</v>
      </c>
      <c r="W4054" t="str">
        <f t="shared" ref="W4054" si="8425">MID(F4054,10,9)</f>
        <v>DL2022074</v>
      </c>
      <c r="X4054" t="str">
        <f t="shared" ref="X4054" si="8426">W4054&amp;"_"&amp;V4054&amp;"_"&amp;S4054&amp;"_"&amp;T4054&amp;"_"&amp;U4054</f>
        <v>DL2022074_Blå svømmekrabbe_Valid_Absent_Ct&gt;41</v>
      </c>
    </row>
    <row r="4055" spans="1:24" x14ac:dyDescent="0.25">
      <c r="A4055" t="s">
        <v>69</v>
      </c>
      <c r="B4055" t="s">
        <v>51</v>
      </c>
      <c r="C4055" t="s">
        <v>70</v>
      </c>
      <c r="D4055">
        <v>0.01</v>
      </c>
      <c r="E4055" t="s">
        <v>1275</v>
      </c>
      <c r="F4055" t="s">
        <v>1342</v>
      </c>
      <c r="G4055" t="str">
        <f t="shared" si="8407"/>
        <v>DL2022074</v>
      </c>
      <c r="H4055" t="str">
        <f t="shared" si="8339"/>
        <v>10</v>
      </c>
      <c r="I4055" t="str">
        <f t="shared" si="8340"/>
        <v>Blå svømmekrabbe_10_20221101_DL2022074_OrdrupGym</v>
      </c>
      <c r="J4055" t="str">
        <f>VLOOKUP(MID(C4055,4,6),Datasæt_Analysesystemer!$B$2:$E$69,3,FALSE)</f>
        <v>Blå svømmekrabbe</v>
      </c>
      <c r="K4055" t="str">
        <f t="shared" si="8341"/>
        <v>NK</v>
      </c>
      <c r="L4055" s="7" t="str">
        <f t="shared" si="8342"/>
        <v>No Ct</v>
      </c>
      <c r="M4055" t="str">
        <f t="shared" si="8408"/>
        <v/>
      </c>
      <c r="N4055" t="str">
        <f t="shared" si="8409"/>
        <v/>
      </c>
      <c r="O4055" t="str">
        <f t="shared" si="8410"/>
        <v/>
      </c>
    </row>
    <row r="4056" spans="1:24" x14ac:dyDescent="0.25">
      <c r="A4056" t="s">
        <v>94</v>
      </c>
      <c r="B4056" t="s">
        <v>76</v>
      </c>
      <c r="C4056" t="s">
        <v>95</v>
      </c>
      <c r="D4056">
        <v>0.01</v>
      </c>
      <c r="E4056" t="s">
        <v>1275</v>
      </c>
      <c r="F4056" t="s">
        <v>1342</v>
      </c>
      <c r="G4056" t="str">
        <f t="shared" si="8407"/>
        <v>DL2022074</v>
      </c>
      <c r="H4056" t="str">
        <f t="shared" si="8339"/>
        <v>10</v>
      </c>
      <c r="I4056" t="str">
        <f t="shared" si="8340"/>
        <v>Blå svømmekrabbe_10_20221101_DL2022074_OrdrupGym</v>
      </c>
      <c r="J4056" t="str">
        <f>VLOOKUP(MID(C4056,4,6),Datasæt_Analysesystemer!$B$2:$E$69,3,FALSE)</f>
        <v>Blå svømmekrabbe</v>
      </c>
      <c r="K4056" t="str">
        <f t="shared" si="8341"/>
        <v>EP</v>
      </c>
      <c r="L4056" s="7" t="str">
        <f t="shared" si="8342"/>
        <v>No Ct</v>
      </c>
      <c r="M4056" t="str">
        <f t="shared" si="8408"/>
        <v/>
      </c>
      <c r="N4056" t="str">
        <f t="shared" si="8409"/>
        <v/>
      </c>
      <c r="O4056" t="str">
        <f t="shared" si="8410"/>
        <v/>
      </c>
    </row>
    <row r="4057" spans="1:24" x14ac:dyDescent="0.25">
      <c r="A4057" t="s">
        <v>109</v>
      </c>
      <c r="B4057" t="s">
        <v>76</v>
      </c>
      <c r="C4057" t="s">
        <v>95</v>
      </c>
      <c r="D4057">
        <v>0.01</v>
      </c>
      <c r="E4057" t="s">
        <v>1275</v>
      </c>
      <c r="F4057" t="s">
        <v>1342</v>
      </c>
      <c r="G4057" t="str">
        <f t="shared" si="8407"/>
        <v>DL2022074</v>
      </c>
      <c r="H4057" t="str">
        <f t="shared" si="8339"/>
        <v>10</v>
      </c>
      <c r="I4057" t="str">
        <f t="shared" si="8340"/>
        <v>Blå svømmekrabbe_10_20221101_DL2022074_OrdrupGym</v>
      </c>
      <c r="J4057" t="str">
        <f>VLOOKUP(MID(C4057,4,6),Datasæt_Analysesystemer!$B$2:$E$69,3,FALSE)</f>
        <v>Blå svømmekrabbe</v>
      </c>
      <c r="K4057" t="str">
        <f t="shared" si="8341"/>
        <v>EP</v>
      </c>
      <c r="L4057" s="7" t="str">
        <f t="shared" si="8342"/>
        <v>No Ct</v>
      </c>
      <c r="M4057" t="str">
        <f t="shared" si="8408"/>
        <v/>
      </c>
      <c r="N4057" t="str">
        <f t="shared" si="8409"/>
        <v/>
      </c>
      <c r="O4057" t="str">
        <f t="shared" si="8410"/>
        <v/>
      </c>
    </row>
    <row r="4058" spans="1:24" x14ac:dyDescent="0.25">
      <c r="A4058" t="s">
        <v>46</v>
      </c>
      <c r="B4058" t="s">
        <v>23</v>
      </c>
      <c r="C4058" t="s">
        <v>47</v>
      </c>
      <c r="D4058">
        <v>0.01</v>
      </c>
      <c r="E4058">
        <v>34.32</v>
      </c>
      <c r="F4058" t="s">
        <v>1342</v>
      </c>
      <c r="G4058" t="str">
        <f t="shared" si="8407"/>
        <v>DL2022074</v>
      </c>
      <c r="H4058" t="str">
        <f t="shared" si="8339"/>
        <v>11</v>
      </c>
      <c r="I4058" t="str">
        <f t="shared" si="8340"/>
        <v>Amerikansk ribbegople_11_20221101_DL2022074_OrdrupGym</v>
      </c>
      <c r="J4058" t="str">
        <f>VLOOKUP(MID(C4058,4,6),Datasæt_Analysesystemer!$B$2:$E$69,3,FALSE)</f>
        <v>Amerikansk ribbegople</v>
      </c>
      <c r="K4058" t="str">
        <f t="shared" si="8341"/>
        <v>PK</v>
      </c>
      <c r="L4058" s="7">
        <f t="shared" si="8342"/>
        <v>34.32</v>
      </c>
      <c r="M4058">
        <f t="shared" si="8408"/>
        <v>34.32</v>
      </c>
      <c r="N4058">
        <f t="shared" si="8409"/>
        <v>0</v>
      </c>
      <c r="O4058">
        <f t="shared" si="8410"/>
        <v>75.580000000000013</v>
      </c>
      <c r="Q4058">
        <f t="shared" ref="Q4058" si="8427">IF(L4060="No Ct",0,L4060)</f>
        <v>38.770000000000003</v>
      </c>
      <c r="R4058">
        <f t="shared" ref="R4058" si="8428">IF(L4061="No Ct",0,L4061)</f>
        <v>36.81</v>
      </c>
      <c r="S4058" t="str">
        <f t="shared" ref="S4058" si="8429">IF(AND(M4058&gt;0,N4058=0),"Valid","Invalid")</f>
        <v>Valid</v>
      </c>
      <c r="T4058" t="str">
        <f t="shared" ref="T4058" si="8430">IF(OR(Q4058&gt;1,R4058&gt;1),"Present","Absent")</f>
        <v>Present</v>
      </c>
      <c r="U4058" t="str">
        <f t="shared" ref="U4058" si="8431">IF(OR(AND(Q4058&gt;1,Q4058&lt;41),AND(R4058&gt;1,R4058&lt;41)),"Ct&lt;41","Ct&gt;41")</f>
        <v>Ct&lt;41</v>
      </c>
      <c r="V4058" t="str">
        <f t="shared" ref="V4058" si="8432">J4058</f>
        <v>Amerikansk ribbegople</v>
      </c>
      <c r="W4058" t="str">
        <f t="shared" ref="W4058" si="8433">MID(F4058,10,9)</f>
        <v>DL2022074</v>
      </c>
      <c r="X4058" t="str">
        <f t="shared" ref="X4058" si="8434">W4058&amp;"_"&amp;V4058&amp;"_"&amp;S4058&amp;"_"&amp;T4058&amp;"_"&amp;U4058</f>
        <v>DL2022074_Amerikansk ribbegople_Valid_Present_Ct&lt;41</v>
      </c>
    </row>
    <row r="4059" spans="1:24" x14ac:dyDescent="0.25">
      <c r="A4059" t="s">
        <v>71</v>
      </c>
      <c r="B4059" t="s">
        <v>51</v>
      </c>
      <c r="C4059" t="s">
        <v>72</v>
      </c>
      <c r="D4059">
        <v>0.01</v>
      </c>
      <c r="E4059" t="s">
        <v>1275</v>
      </c>
      <c r="F4059" t="s">
        <v>1342</v>
      </c>
      <c r="G4059" t="str">
        <f t="shared" si="8407"/>
        <v>DL2022074</v>
      </c>
      <c r="H4059" t="str">
        <f t="shared" si="8339"/>
        <v>11</v>
      </c>
      <c r="I4059" t="str">
        <f t="shared" si="8340"/>
        <v>Amerikansk ribbegople_11_20221101_DL2022074_OrdrupGym</v>
      </c>
      <c r="J4059" t="str">
        <f>VLOOKUP(MID(C4059,4,6),Datasæt_Analysesystemer!$B$2:$E$69,3,FALSE)</f>
        <v>Amerikansk ribbegople</v>
      </c>
      <c r="K4059" t="str">
        <f t="shared" si="8341"/>
        <v>NK</v>
      </c>
      <c r="L4059" s="7" t="str">
        <f t="shared" si="8342"/>
        <v>No Ct</v>
      </c>
      <c r="M4059" t="str">
        <f t="shared" si="8408"/>
        <v/>
      </c>
      <c r="N4059" t="str">
        <f t="shared" si="8409"/>
        <v/>
      </c>
      <c r="O4059" t="str">
        <f t="shared" si="8410"/>
        <v/>
      </c>
    </row>
    <row r="4060" spans="1:24" x14ac:dyDescent="0.25">
      <c r="A4060" t="s">
        <v>96</v>
      </c>
      <c r="B4060" t="s">
        <v>76</v>
      </c>
      <c r="C4060" t="s">
        <v>97</v>
      </c>
      <c r="D4060">
        <v>0.01</v>
      </c>
      <c r="E4060">
        <v>38.770000000000003</v>
      </c>
      <c r="F4060" t="s">
        <v>1342</v>
      </c>
      <c r="G4060" t="str">
        <f t="shared" si="8407"/>
        <v>DL2022074</v>
      </c>
      <c r="H4060" t="str">
        <f t="shared" si="8339"/>
        <v>11</v>
      </c>
      <c r="I4060" t="str">
        <f t="shared" si="8340"/>
        <v>Amerikansk ribbegople_11_20221101_DL2022074_OrdrupGym</v>
      </c>
      <c r="J4060" t="str">
        <f>VLOOKUP(MID(C4060,4,6),Datasæt_Analysesystemer!$B$2:$E$69,3,FALSE)</f>
        <v>Amerikansk ribbegople</v>
      </c>
      <c r="K4060" t="str">
        <f t="shared" si="8341"/>
        <v>EP</v>
      </c>
      <c r="L4060" s="7">
        <f t="shared" si="8342"/>
        <v>38.770000000000003</v>
      </c>
      <c r="M4060" t="str">
        <f t="shared" si="8408"/>
        <v/>
      </c>
      <c r="N4060" t="str">
        <f t="shared" si="8409"/>
        <v/>
      </c>
      <c r="O4060" t="str">
        <f t="shared" si="8410"/>
        <v/>
      </c>
    </row>
    <row r="4061" spans="1:24" x14ac:dyDescent="0.25">
      <c r="A4061" t="s">
        <v>110</v>
      </c>
      <c r="B4061" t="s">
        <v>76</v>
      </c>
      <c r="C4061" t="s">
        <v>97</v>
      </c>
      <c r="D4061">
        <v>0.01</v>
      </c>
      <c r="E4061">
        <v>36.81</v>
      </c>
      <c r="F4061" t="s">
        <v>1342</v>
      </c>
      <c r="G4061" t="str">
        <f t="shared" si="8407"/>
        <v>DL2022074</v>
      </c>
      <c r="H4061" t="str">
        <f t="shared" si="8339"/>
        <v>11</v>
      </c>
      <c r="I4061" t="str">
        <f t="shared" si="8340"/>
        <v>Amerikansk ribbegople_11_20221101_DL2022074_OrdrupGym</v>
      </c>
      <c r="J4061" t="str">
        <f>VLOOKUP(MID(C4061,4,6),Datasæt_Analysesystemer!$B$2:$E$69,3,FALSE)</f>
        <v>Amerikansk ribbegople</v>
      </c>
      <c r="K4061" t="str">
        <f t="shared" si="8341"/>
        <v>EP</v>
      </c>
      <c r="L4061" s="7">
        <f t="shared" si="8342"/>
        <v>36.81</v>
      </c>
      <c r="M4061" t="str">
        <f t="shared" si="8408"/>
        <v/>
      </c>
      <c r="N4061" t="str">
        <f t="shared" si="8409"/>
        <v/>
      </c>
      <c r="O4061" t="str">
        <f t="shared" si="8410"/>
        <v/>
      </c>
    </row>
    <row r="4062" spans="1:24" x14ac:dyDescent="0.25">
      <c r="A4062" t="s">
        <v>48</v>
      </c>
      <c r="B4062" t="s">
        <v>23</v>
      </c>
      <c r="C4062" t="s">
        <v>49</v>
      </c>
      <c r="D4062">
        <v>0.01</v>
      </c>
      <c r="E4062">
        <v>35.68</v>
      </c>
      <c r="F4062" t="s">
        <v>1342</v>
      </c>
      <c r="G4062" t="str">
        <f t="shared" si="8407"/>
        <v>DL2022074</v>
      </c>
      <c r="H4062" t="str">
        <f t="shared" si="8339"/>
        <v>12</v>
      </c>
      <c r="I4062" t="str">
        <f t="shared" si="8340"/>
        <v>Amerikansk ribbegople_12_20221101_DL2022074_OrdrupGym</v>
      </c>
      <c r="J4062" t="str">
        <f>VLOOKUP(MID(C4062,4,6),Datasæt_Analysesystemer!$B$2:$E$69,3,FALSE)</f>
        <v>Amerikansk ribbegople</v>
      </c>
      <c r="K4062" t="str">
        <f t="shared" si="8341"/>
        <v>PK</v>
      </c>
      <c r="L4062" s="7">
        <f t="shared" si="8342"/>
        <v>35.68</v>
      </c>
      <c r="M4062">
        <f t="shared" si="8408"/>
        <v>35.68</v>
      </c>
      <c r="N4062">
        <f t="shared" si="8409"/>
        <v>0</v>
      </c>
      <c r="O4062">
        <f t="shared" si="8410"/>
        <v>75.72</v>
      </c>
      <c r="Q4062">
        <f t="shared" ref="Q4062" si="8435">IF(L4064="No Ct",0,L4064)</f>
        <v>37.01</v>
      </c>
      <c r="R4062">
        <f t="shared" ref="R4062" si="8436">IF(L4065="No Ct",0,L4065)</f>
        <v>38.71</v>
      </c>
      <c r="S4062" t="str">
        <f t="shared" ref="S4062" si="8437">IF(AND(M4062&gt;0,N4062=0),"Valid","Invalid")</f>
        <v>Valid</v>
      </c>
      <c r="T4062" t="str">
        <f t="shared" ref="T4062" si="8438">IF(OR(Q4062&gt;1,R4062&gt;1),"Present","Absent")</f>
        <v>Present</v>
      </c>
      <c r="U4062" t="str">
        <f t="shared" ref="U4062" si="8439">IF(OR(AND(Q4062&gt;1,Q4062&lt;41),AND(R4062&gt;1,R4062&lt;41)),"Ct&lt;41","Ct&gt;41")</f>
        <v>Ct&lt;41</v>
      </c>
      <c r="V4062" t="str">
        <f t="shared" ref="V4062" si="8440">J4062</f>
        <v>Amerikansk ribbegople</v>
      </c>
      <c r="W4062" t="str">
        <f t="shared" ref="W4062" si="8441">MID(F4062,10,9)</f>
        <v>DL2022074</v>
      </c>
      <c r="X4062" t="str">
        <f t="shared" ref="X4062" si="8442">W4062&amp;"_"&amp;V4062&amp;"_"&amp;S4062&amp;"_"&amp;T4062&amp;"_"&amp;U4062</f>
        <v>DL2022074_Amerikansk ribbegople_Valid_Present_Ct&lt;41</v>
      </c>
    </row>
    <row r="4063" spans="1:24" x14ac:dyDescent="0.25">
      <c r="A4063" t="s">
        <v>73</v>
      </c>
      <c r="B4063" t="s">
        <v>51</v>
      </c>
      <c r="C4063" t="s">
        <v>74</v>
      </c>
      <c r="D4063">
        <v>0.01</v>
      </c>
      <c r="E4063" t="s">
        <v>1275</v>
      </c>
      <c r="F4063" t="s">
        <v>1342</v>
      </c>
      <c r="G4063" t="str">
        <f t="shared" si="8407"/>
        <v>DL2022074</v>
      </c>
      <c r="H4063" t="str">
        <f t="shared" si="8339"/>
        <v>12</v>
      </c>
      <c r="I4063" t="str">
        <f t="shared" si="8340"/>
        <v>Amerikansk ribbegople_12_20221101_DL2022074_OrdrupGym</v>
      </c>
      <c r="J4063" t="str">
        <f>VLOOKUP(MID(C4063,4,6),Datasæt_Analysesystemer!$B$2:$E$69,3,FALSE)</f>
        <v>Amerikansk ribbegople</v>
      </c>
      <c r="K4063" t="str">
        <f t="shared" si="8341"/>
        <v>NK</v>
      </c>
      <c r="L4063" s="7" t="str">
        <f t="shared" si="8342"/>
        <v>No Ct</v>
      </c>
      <c r="M4063" t="str">
        <f t="shared" si="8408"/>
        <v/>
      </c>
      <c r="N4063" t="str">
        <f t="shared" si="8409"/>
        <v/>
      </c>
      <c r="O4063" t="str">
        <f t="shared" si="8410"/>
        <v/>
      </c>
    </row>
    <row r="4064" spans="1:24" x14ac:dyDescent="0.25">
      <c r="A4064" t="s">
        <v>98</v>
      </c>
      <c r="B4064" t="s">
        <v>76</v>
      </c>
      <c r="C4064" t="s">
        <v>99</v>
      </c>
      <c r="D4064">
        <v>0.01</v>
      </c>
      <c r="E4064">
        <v>37.01</v>
      </c>
      <c r="F4064" t="s">
        <v>1342</v>
      </c>
      <c r="G4064" t="str">
        <f t="shared" si="8407"/>
        <v>DL2022074</v>
      </c>
      <c r="H4064" t="str">
        <f t="shared" si="8339"/>
        <v>12</v>
      </c>
      <c r="I4064" t="str">
        <f t="shared" si="8340"/>
        <v>Amerikansk ribbegople_12_20221101_DL2022074_OrdrupGym</v>
      </c>
      <c r="J4064" t="str">
        <f>VLOOKUP(MID(C4064,4,6),Datasæt_Analysesystemer!$B$2:$E$69,3,FALSE)</f>
        <v>Amerikansk ribbegople</v>
      </c>
      <c r="K4064" t="str">
        <f t="shared" si="8341"/>
        <v>EP</v>
      </c>
      <c r="L4064" s="7">
        <f t="shared" si="8342"/>
        <v>37.01</v>
      </c>
      <c r="M4064" t="str">
        <f t="shared" si="8408"/>
        <v/>
      </c>
      <c r="N4064" t="str">
        <f t="shared" si="8409"/>
        <v/>
      </c>
      <c r="O4064" t="str">
        <f t="shared" si="8410"/>
        <v/>
      </c>
    </row>
    <row r="4065" spans="1:24" x14ac:dyDescent="0.25">
      <c r="A4065" t="s">
        <v>111</v>
      </c>
      <c r="B4065" t="s">
        <v>76</v>
      </c>
      <c r="C4065" t="s">
        <v>99</v>
      </c>
      <c r="D4065">
        <v>0.01</v>
      </c>
      <c r="E4065">
        <v>38.71</v>
      </c>
      <c r="F4065" t="s">
        <v>1342</v>
      </c>
      <c r="G4065" t="str">
        <f t="shared" si="8407"/>
        <v>DL2022074</v>
      </c>
      <c r="H4065" t="str">
        <f t="shared" si="8339"/>
        <v>12</v>
      </c>
      <c r="I4065" t="str">
        <f t="shared" si="8340"/>
        <v>Amerikansk ribbegople_12_20221101_DL2022074_OrdrupGym</v>
      </c>
      <c r="J4065" t="str">
        <f>VLOOKUP(MID(C4065,4,6),Datasæt_Analysesystemer!$B$2:$E$69,3,FALSE)</f>
        <v>Amerikansk ribbegople</v>
      </c>
      <c r="K4065" t="str">
        <f t="shared" si="8341"/>
        <v>EP</v>
      </c>
      <c r="L4065" s="7">
        <f t="shared" si="8342"/>
        <v>38.71</v>
      </c>
      <c r="M4065" t="str">
        <f t="shared" si="8408"/>
        <v/>
      </c>
      <c r="N4065" t="str">
        <f t="shared" si="8409"/>
        <v/>
      </c>
      <c r="O4065" t="str">
        <f t="shared" si="8410"/>
        <v/>
      </c>
    </row>
    <row r="4066" spans="1:24" x14ac:dyDescent="0.25">
      <c r="A4066" t="s">
        <v>172</v>
      </c>
      <c r="B4066" t="s">
        <v>23</v>
      </c>
      <c r="C4066" t="s">
        <v>173</v>
      </c>
      <c r="D4066">
        <v>0.01</v>
      </c>
      <c r="E4066">
        <v>12.85</v>
      </c>
      <c r="F4066" t="s">
        <v>1342</v>
      </c>
      <c r="G4066" t="str">
        <f t="shared" si="8407"/>
        <v>DL2022074</v>
      </c>
      <c r="H4066" t="str">
        <f t="shared" si="8339"/>
        <v>13</v>
      </c>
      <c r="I4066" t="str">
        <f t="shared" si="8340"/>
        <v>Penselklippekrabbe_13_20221101_DL2022074_OrdrupGym</v>
      </c>
      <c r="J4066" t="str">
        <f>VLOOKUP(MID(C4066,4,6),Datasæt_Analysesystemer!$B$2:$E$69,3,FALSE)</f>
        <v>Penselklippekrabbe</v>
      </c>
      <c r="K4066" t="str">
        <f t="shared" si="8341"/>
        <v>PK</v>
      </c>
      <c r="L4066" s="7">
        <f t="shared" si="8342"/>
        <v>12.85</v>
      </c>
      <c r="M4066">
        <f t="shared" si="8408"/>
        <v>12.85</v>
      </c>
      <c r="N4066">
        <f t="shared" si="8409"/>
        <v>0</v>
      </c>
      <c r="O4066">
        <f t="shared" si="8410"/>
        <v>0</v>
      </c>
      <c r="Q4066">
        <f t="shared" ref="Q4066" si="8443">IF(L4068="No Ct",0,L4068)</f>
        <v>0</v>
      </c>
      <c r="R4066">
        <f t="shared" ref="R4066" si="8444">IF(L4069="No Ct",0,L4069)</f>
        <v>0</v>
      </c>
      <c r="S4066" t="str">
        <f t="shared" ref="S4066" si="8445">IF(AND(M4066&gt;0,N4066=0),"Valid","Invalid")</f>
        <v>Valid</v>
      </c>
      <c r="T4066" t="str">
        <f t="shared" ref="T4066" si="8446">IF(OR(Q4066&gt;1,R4066&gt;1),"Present","Absent")</f>
        <v>Absent</v>
      </c>
      <c r="U4066" t="str">
        <f t="shared" ref="U4066" si="8447">IF(OR(AND(Q4066&gt;1,Q4066&lt;41),AND(R4066&gt;1,R4066&lt;41)),"Ct&lt;41","Ct&gt;41")</f>
        <v>Ct&gt;41</v>
      </c>
      <c r="V4066" t="str">
        <f t="shared" ref="V4066" si="8448">J4066</f>
        <v>Penselklippekrabbe</v>
      </c>
      <c r="W4066" t="str">
        <f t="shared" ref="W4066" si="8449">MID(F4066,10,9)</f>
        <v>DL2022074</v>
      </c>
      <c r="X4066" t="str">
        <f t="shared" ref="X4066" si="8450">W4066&amp;"_"&amp;V4066&amp;"_"&amp;S4066&amp;"_"&amp;T4066&amp;"_"&amp;U4066</f>
        <v>DL2022074_Penselklippekrabbe_Valid_Absent_Ct&gt;41</v>
      </c>
    </row>
    <row r="4067" spans="1:24" x14ac:dyDescent="0.25">
      <c r="A4067" t="s">
        <v>148</v>
      </c>
      <c r="B4067" t="s">
        <v>51</v>
      </c>
      <c r="C4067" t="s">
        <v>149</v>
      </c>
      <c r="D4067">
        <v>0.01</v>
      </c>
      <c r="E4067" t="s">
        <v>1275</v>
      </c>
      <c r="F4067" t="s">
        <v>1342</v>
      </c>
      <c r="G4067" t="str">
        <f t="shared" si="8407"/>
        <v>DL2022074</v>
      </c>
      <c r="H4067" t="str">
        <f t="shared" si="8339"/>
        <v>13</v>
      </c>
      <c r="I4067" t="str">
        <f t="shared" si="8340"/>
        <v>Penselklippekrabbe_13_20221101_DL2022074_OrdrupGym</v>
      </c>
      <c r="J4067" t="str">
        <f>VLOOKUP(MID(C4067,4,6),Datasæt_Analysesystemer!$B$2:$E$69,3,FALSE)</f>
        <v>Penselklippekrabbe</v>
      </c>
      <c r="K4067" t="str">
        <f t="shared" si="8341"/>
        <v>NK</v>
      </c>
      <c r="L4067" s="7" t="str">
        <f t="shared" si="8342"/>
        <v>No Ct</v>
      </c>
      <c r="M4067" t="str">
        <f t="shared" si="8408"/>
        <v/>
      </c>
      <c r="N4067" t="str">
        <f t="shared" si="8409"/>
        <v/>
      </c>
      <c r="O4067" t="str">
        <f t="shared" si="8410"/>
        <v/>
      </c>
    </row>
    <row r="4068" spans="1:24" x14ac:dyDescent="0.25">
      <c r="A4068" t="s">
        <v>112</v>
      </c>
      <c r="B4068" t="s">
        <v>76</v>
      </c>
      <c r="C4068" t="s">
        <v>113</v>
      </c>
      <c r="D4068">
        <v>0.01</v>
      </c>
      <c r="E4068" t="s">
        <v>1275</v>
      </c>
      <c r="F4068" t="s">
        <v>1342</v>
      </c>
      <c r="G4068" t="str">
        <f t="shared" si="8407"/>
        <v>DL2022074</v>
      </c>
      <c r="H4068" t="str">
        <f t="shared" si="8339"/>
        <v>13</v>
      </c>
      <c r="I4068" t="str">
        <f t="shared" si="8340"/>
        <v>Penselklippekrabbe_13_20221101_DL2022074_OrdrupGym</v>
      </c>
      <c r="J4068" t="str">
        <f>VLOOKUP(MID(C4068,4,6),Datasæt_Analysesystemer!$B$2:$E$69,3,FALSE)</f>
        <v>Penselklippekrabbe</v>
      </c>
      <c r="K4068" t="str">
        <f t="shared" si="8341"/>
        <v>EP</v>
      </c>
      <c r="L4068" s="7" t="str">
        <f t="shared" si="8342"/>
        <v>No Ct</v>
      </c>
      <c r="M4068" t="str">
        <f t="shared" si="8408"/>
        <v/>
      </c>
      <c r="N4068" t="str">
        <f t="shared" si="8409"/>
        <v/>
      </c>
      <c r="O4068" t="str">
        <f t="shared" si="8410"/>
        <v/>
      </c>
    </row>
    <row r="4069" spans="1:24" x14ac:dyDescent="0.25">
      <c r="A4069" t="s">
        <v>136</v>
      </c>
      <c r="B4069" t="s">
        <v>76</v>
      </c>
      <c r="C4069" t="s">
        <v>113</v>
      </c>
      <c r="D4069">
        <v>0.01</v>
      </c>
      <c r="E4069" t="s">
        <v>1275</v>
      </c>
      <c r="F4069" t="s">
        <v>1342</v>
      </c>
      <c r="G4069" t="str">
        <f t="shared" si="8407"/>
        <v>DL2022074</v>
      </c>
      <c r="H4069" t="str">
        <f t="shared" si="8339"/>
        <v>13</v>
      </c>
      <c r="I4069" t="str">
        <f t="shared" si="8340"/>
        <v>Penselklippekrabbe_13_20221101_DL2022074_OrdrupGym</v>
      </c>
      <c r="J4069" t="str">
        <f>VLOOKUP(MID(C4069,4,6),Datasæt_Analysesystemer!$B$2:$E$69,3,FALSE)</f>
        <v>Penselklippekrabbe</v>
      </c>
      <c r="K4069" t="str">
        <f t="shared" si="8341"/>
        <v>EP</v>
      </c>
      <c r="L4069" s="7" t="str">
        <f t="shared" si="8342"/>
        <v>No Ct</v>
      </c>
      <c r="M4069" t="str">
        <f t="shared" si="8408"/>
        <v/>
      </c>
      <c r="N4069" t="str">
        <f t="shared" si="8409"/>
        <v/>
      </c>
      <c r="O4069" t="str">
        <f t="shared" si="8410"/>
        <v/>
      </c>
    </row>
    <row r="4070" spans="1:24" x14ac:dyDescent="0.25">
      <c r="A4070" t="s">
        <v>174</v>
      </c>
      <c r="B4070" t="s">
        <v>23</v>
      </c>
      <c r="C4070" t="s">
        <v>175</v>
      </c>
      <c r="D4070">
        <v>0.01</v>
      </c>
      <c r="E4070">
        <v>38.549999999999997</v>
      </c>
      <c r="F4070" t="s">
        <v>1342</v>
      </c>
      <c r="G4070" t="str">
        <f t="shared" si="8407"/>
        <v>DL2022074</v>
      </c>
      <c r="H4070" t="str">
        <f t="shared" si="8339"/>
        <v>14</v>
      </c>
      <c r="I4070" t="str">
        <f t="shared" si="8340"/>
        <v>Penselklippekrabbe_14_20221101_DL2022074_OrdrupGym</v>
      </c>
      <c r="J4070" t="str">
        <f>VLOOKUP(MID(C4070,4,6),Datasæt_Analysesystemer!$B$2:$E$69,3,FALSE)</f>
        <v>Penselklippekrabbe</v>
      </c>
      <c r="K4070" t="str">
        <f t="shared" si="8341"/>
        <v>PK</v>
      </c>
      <c r="L4070" s="7">
        <f t="shared" si="8342"/>
        <v>38.549999999999997</v>
      </c>
      <c r="M4070">
        <f t="shared" si="8408"/>
        <v>38.549999999999997</v>
      </c>
      <c r="N4070">
        <f t="shared" si="8409"/>
        <v>0</v>
      </c>
      <c r="O4070">
        <f t="shared" si="8410"/>
        <v>0</v>
      </c>
      <c r="Q4070">
        <f t="shared" ref="Q4070" si="8451">IF(L4072="No Ct",0,L4072)</f>
        <v>0</v>
      </c>
      <c r="R4070">
        <f t="shared" ref="R4070" si="8452">IF(L4073="No Ct",0,L4073)</f>
        <v>0</v>
      </c>
      <c r="S4070" t="str">
        <f t="shared" ref="S4070" si="8453">IF(AND(M4070&gt;0,N4070=0),"Valid","Invalid")</f>
        <v>Valid</v>
      </c>
      <c r="T4070" t="str">
        <f t="shared" ref="T4070" si="8454">IF(OR(Q4070&gt;1,R4070&gt;1),"Present","Absent")</f>
        <v>Absent</v>
      </c>
      <c r="U4070" t="str">
        <f t="shared" ref="U4070" si="8455">IF(OR(AND(Q4070&gt;1,Q4070&lt;41),AND(R4070&gt;1,R4070&lt;41)),"Ct&lt;41","Ct&gt;41")</f>
        <v>Ct&gt;41</v>
      </c>
      <c r="V4070" t="str">
        <f t="shared" ref="V4070" si="8456">J4070</f>
        <v>Penselklippekrabbe</v>
      </c>
      <c r="W4070" t="str">
        <f t="shared" ref="W4070" si="8457">MID(F4070,10,9)</f>
        <v>DL2022074</v>
      </c>
      <c r="X4070" t="str">
        <f t="shared" ref="X4070" si="8458">W4070&amp;"_"&amp;V4070&amp;"_"&amp;S4070&amp;"_"&amp;T4070&amp;"_"&amp;U4070</f>
        <v>DL2022074_Penselklippekrabbe_Valid_Absent_Ct&gt;41</v>
      </c>
    </row>
    <row r="4071" spans="1:24" x14ac:dyDescent="0.25">
      <c r="A4071" t="s">
        <v>150</v>
      </c>
      <c r="B4071" t="s">
        <v>51</v>
      </c>
      <c r="C4071" t="s">
        <v>151</v>
      </c>
      <c r="D4071">
        <v>0.01</v>
      </c>
      <c r="E4071" t="s">
        <v>1275</v>
      </c>
      <c r="F4071" t="s">
        <v>1342</v>
      </c>
      <c r="G4071" t="str">
        <f t="shared" si="8407"/>
        <v>DL2022074</v>
      </c>
      <c r="H4071" t="str">
        <f t="shared" si="8339"/>
        <v>14</v>
      </c>
      <c r="I4071" t="str">
        <f t="shared" si="8340"/>
        <v>Penselklippekrabbe_14_20221101_DL2022074_OrdrupGym</v>
      </c>
      <c r="J4071" t="str">
        <f>VLOOKUP(MID(C4071,4,6),Datasæt_Analysesystemer!$B$2:$E$69,3,FALSE)</f>
        <v>Penselklippekrabbe</v>
      </c>
      <c r="K4071" t="str">
        <f t="shared" si="8341"/>
        <v>NK</v>
      </c>
      <c r="L4071" s="7" t="str">
        <f t="shared" si="8342"/>
        <v>No Ct</v>
      </c>
      <c r="M4071" t="str">
        <f t="shared" si="8408"/>
        <v/>
      </c>
      <c r="N4071" t="str">
        <f t="shared" si="8409"/>
        <v/>
      </c>
      <c r="O4071" t="str">
        <f t="shared" si="8410"/>
        <v/>
      </c>
    </row>
    <row r="4072" spans="1:24" x14ac:dyDescent="0.25">
      <c r="A4072" t="s">
        <v>114</v>
      </c>
      <c r="B4072" t="s">
        <v>76</v>
      </c>
      <c r="C4072" t="s">
        <v>115</v>
      </c>
      <c r="D4072">
        <v>0.01</v>
      </c>
      <c r="E4072" t="s">
        <v>1275</v>
      </c>
      <c r="F4072" t="s">
        <v>1342</v>
      </c>
      <c r="G4072" t="str">
        <f t="shared" si="8407"/>
        <v>DL2022074</v>
      </c>
      <c r="H4072" t="str">
        <f t="shared" si="8339"/>
        <v>14</v>
      </c>
      <c r="I4072" t="str">
        <f t="shared" si="8340"/>
        <v>Penselklippekrabbe_14_20221101_DL2022074_OrdrupGym</v>
      </c>
      <c r="J4072" t="str">
        <f>VLOOKUP(MID(C4072,4,6),Datasæt_Analysesystemer!$B$2:$E$69,3,FALSE)</f>
        <v>Penselklippekrabbe</v>
      </c>
      <c r="K4072" t="str">
        <f t="shared" si="8341"/>
        <v>EP</v>
      </c>
      <c r="L4072" s="7" t="str">
        <f t="shared" si="8342"/>
        <v>No Ct</v>
      </c>
      <c r="M4072" t="str">
        <f t="shared" si="8408"/>
        <v/>
      </c>
      <c r="N4072" t="str">
        <f t="shared" si="8409"/>
        <v/>
      </c>
      <c r="O4072" t="str">
        <f t="shared" si="8410"/>
        <v/>
      </c>
    </row>
    <row r="4073" spans="1:24" x14ac:dyDescent="0.25">
      <c r="A4073" t="s">
        <v>137</v>
      </c>
      <c r="B4073" t="s">
        <v>76</v>
      </c>
      <c r="C4073" t="s">
        <v>115</v>
      </c>
      <c r="D4073">
        <v>0.01</v>
      </c>
      <c r="E4073" t="s">
        <v>1275</v>
      </c>
      <c r="F4073" t="s">
        <v>1342</v>
      </c>
      <c r="G4073" t="str">
        <f t="shared" si="8407"/>
        <v>DL2022074</v>
      </c>
      <c r="H4073" t="str">
        <f t="shared" si="8339"/>
        <v>14</v>
      </c>
      <c r="I4073" t="str">
        <f t="shared" si="8340"/>
        <v>Penselklippekrabbe_14_20221101_DL2022074_OrdrupGym</v>
      </c>
      <c r="J4073" t="str">
        <f>VLOOKUP(MID(C4073,4,6),Datasæt_Analysesystemer!$B$2:$E$69,3,FALSE)</f>
        <v>Penselklippekrabbe</v>
      </c>
      <c r="K4073" t="str">
        <f t="shared" si="8341"/>
        <v>EP</v>
      </c>
      <c r="L4073" s="7" t="str">
        <f t="shared" si="8342"/>
        <v>No Ct</v>
      </c>
      <c r="M4073" t="str">
        <f t="shared" si="8408"/>
        <v/>
      </c>
      <c r="N4073" t="str">
        <f t="shared" si="8409"/>
        <v/>
      </c>
      <c r="O4073" t="str">
        <f t="shared" si="8410"/>
        <v/>
      </c>
    </row>
    <row r="4074" spans="1:24" x14ac:dyDescent="0.25">
      <c r="A4074" t="s">
        <v>176</v>
      </c>
      <c r="B4074" t="s">
        <v>23</v>
      </c>
      <c r="C4074" t="s">
        <v>177</v>
      </c>
      <c r="D4074">
        <v>0.01</v>
      </c>
      <c r="E4074">
        <v>30.07</v>
      </c>
      <c r="F4074" t="s">
        <v>1342</v>
      </c>
      <c r="G4074" t="str">
        <f t="shared" si="8407"/>
        <v>DL2022074</v>
      </c>
      <c r="H4074" t="str">
        <f t="shared" si="8339"/>
        <v>15</v>
      </c>
      <c r="I4074" t="str">
        <f t="shared" si="8340"/>
        <v>Furealge, ostenfeldii_15_20221101_DL2022074_OrdrupGym</v>
      </c>
      <c r="J4074" t="str">
        <f>VLOOKUP(MID(C4074,4,6),Datasæt_Analysesystemer!$B$2:$E$69,3,FALSE)</f>
        <v>Furealge, ostenfeldii</v>
      </c>
      <c r="K4074" t="str">
        <f t="shared" si="8341"/>
        <v>PK</v>
      </c>
      <c r="L4074" s="7">
        <f t="shared" si="8342"/>
        <v>30.07</v>
      </c>
      <c r="M4074">
        <f t="shared" si="8408"/>
        <v>30.07</v>
      </c>
      <c r="N4074">
        <f t="shared" si="8409"/>
        <v>32.19</v>
      </c>
      <c r="O4074">
        <f t="shared" si="8410"/>
        <v>82.74</v>
      </c>
      <c r="Q4074">
        <f t="shared" ref="Q4074" si="8459">IF(L4076="No Ct",0,L4076)</f>
        <v>40.159999999999997</v>
      </c>
      <c r="R4074">
        <f t="shared" ref="R4074" si="8460">IF(L4077="No Ct",0,L4077)</f>
        <v>42.58</v>
      </c>
      <c r="S4074" t="str">
        <f t="shared" ref="S4074" si="8461">IF(AND(M4074&gt;0,N4074=0),"Valid","Invalid")</f>
        <v>Invalid</v>
      </c>
      <c r="T4074" t="str">
        <f t="shared" ref="T4074" si="8462">IF(OR(Q4074&gt;1,R4074&gt;1),"Present","Absent")</f>
        <v>Present</v>
      </c>
      <c r="U4074" t="str">
        <f t="shared" ref="U4074" si="8463">IF(OR(AND(Q4074&gt;1,Q4074&lt;41),AND(R4074&gt;1,R4074&lt;41)),"Ct&lt;41","Ct&gt;41")</f>
        <v>Ct&lt;41</v>
      </c>
      <c r="V4074" t="str">
        <f t="shared" ref="V4074" si="8464">J4074</f>
        <v>Furealge, ostenfeldii</v>
      </c>
      <c r="W4074" t="str">
        <f t="shared" ref="W4074" si="8465">MID(F4074,10,9)</f>
        <v>DL2022074</v>
      </c>
      <c r="X4074" t="str">
        <f t="shared" ref="X4074" si="8466">W4074&amp;"_"&amp;V4074&amp;"_"&amp;S4074&amp;"_"&amp;T4074&amp;"_"&amp;U4074</f>
        <v>DL2022074_Furealge, ostenfeldii_Invalid_Present_Ct&lt;41</v>
      </c>
    </row>
    <row r="4075" spans="1:24" x14ac:dyDescent="0.25">
      <c r="A4075" t="s">
        <v>152</v>
      </c>
      <c r="B4075" t="s">
        <v>51</v>
      </c>
      <c r="C4075" t="s">
        <v>153</v>
      </c>
      <c r="D4075">
        <v>0.01</v>
      </c>
      <c r="E4075">
        <v>32.19</v>
      </c>
      <c r="F4075" t="s">
        <v>1342</v>
      </c>
      <c r="G4075" t="str">
        <f t="shared" si="8407"/>
        <v>DL2022074</v>
      </c>
      <c r="H4075" t="str">
        <f t="shared" si="8339"/>
        <v>15</v>
      </c>
      <c r="I4075" t="str">
        <f t="shared" si="8340"/>
        <v>Furealge, ostenfeldii_15_20221101_DL2022074_OrdrupGym</v>
      </c>
      <c r="J4075" t="str">
        <f>VLOOKUP(MID(C4075,4,6),Datasæt_Analysesystemer!$B$2:$E$69,3,FALSE)</f>
        <v>Furealge, ostenfeldii</v>
      </c>
      <c r="K4075" t="str">
        <f t="shared" si="8341"/>
        <v>NK</v>
      </c>
      <c r="L4075" s="7">
        <f t="shared" si="8342"/>
        <v>32.19</v>
      </c>
      <c r="M4075" t="str">
        <f t="shared" si="8408"/>
        <v/>
      </c>
      <c r="N4075" t="str">
        <f t="shared" si="8409"/>
        <v/>
      </c>
      <c r="O4075" t="str">
        <f t="shared" si="8410"/>
        <v/>
      </c>
    </row>
    <row r="4076" spans="1:24" x14ac:dyDescent="0.25">
      <c r="A4076" t="s">
        <v>116</v>
      </c>
      <c r="B4076" t="s">
        <v>76</v>
      </c>
      <c r="C4076" t="s">
        <v>117</v>
      </c>
      <c r="D4076">
        <v>0.01</v>
      </c>
      <c r="E4076">
        <v>40.159999999999997</v>
      </c>
      <c r="F4076" t="s">
        <v>1342</v>
      </c>
      <c r="G4076" t="str">
        <f t="shared" si="8407"/>
        <v>DL2022074</v>
      </c>
      <c r="H4076" t="str">
        <f t="shared" si="8339"/>
        <v>15</v>
      </c>
      <c r="I4076" t="str">
        <f t="shared" si="8340"/>
        <v>Furealge, ostenfeldii_15_20221101_DL2022074_OrdrupGym</v>
      </c>
      <c r="J4076" t="str">
        <f>VLOOKUP(MID(C4076,4,6),Datasæt_Analysesystemer!$B$2:$E$69,3,FALSE)</f>
        <v>Furealge, ostenfeldii</v>
      </c>
      <c r="K4076" t="str">
        <f t="shared" si="8341"/>
        <v>EP</v>
      </c>
      <c r="L4076" s="7">
        <f t="shared" si="8342"/>
        <v>40.159999999999997</v>
      </c>
      <c r="M4076" t="str">
        <f t="shared" si="8408"/>
        <v/>
      </c>
      <c r="N4076" t="str">
        <f t="shared" si="8409"/>
        <v/>
      </c>
      <c r="O4076" t="str">
        <f t="shared" si="8410"/>
        <v/>
      </c>
    </row>
    <row r="4077" spans="1:24" x14ac:dyDescent="0.25">
      <c r="A4077" t="s">
        <v>138</v>
      </c>
      <c r="B4077" t="s">
        <v>76</v>
      </c>
      <c r="C4077" t="s">
        <v>117</v>
      </c>
      <c r="D4077">
        <v>0.01</v>
      </c>
      <c r="E4077">
        <v>42.58</v>
      </c>
      <c r="F4077" t="s">
        <v>1342</v>
      </c>
      <c r="G4077" t="str">
        <f t="shared" si="8407"/>
        <v>DL2022074</v>
      </c>
      <c r="H4077" t="str">
        <f t="shared" si="8339"/>
        <v>15</v>
      </c>
      <c r="I4077" t="str">
        <f t="shared" si="8340"/>
        <v>Furealge, ostenfeldii_15_20221101_DL2022074_OrdrupGym</v>
      </c>
      <c r="J4077" t="str">
        <f>VLOOKUP(MID(C4077,4,6),Datasæt_Analysesystemer!$B$2:$E$69,3,FALSE)</f>
        <v>Furealge, ostenfeldii</v>
      </c>
      <c r="K4077" t="str">
        <f t="shared" si="8341"/>
        <v>EP</v>
      </c>
      <c r="L4077" s="7">
        <f t="shared" si="8342"/>
        <v>42.58</v>
      </c>
      <c r="M4077" t="str">
        <f t="shared" si="8408"/>
        <v/>
      </c>
      <c r="N4077" t="str">
        <f t="shared" si="8409"/>
        <v/>
      </c>
      <c r="O4077" t="str">
        <f t="shared" si="8410"/>
        <v/>
      </c>
    </row>
    <row r="4078" spans="1:24" x14ac:dyDescent="0.25">
      <c r="A4078" t="s">
        <v>178</v>
      </c>
      <c r="B4078" t="s">
        <v>23</v>
      </c>
      <c r="C4078" t="s">
        <v>179</v>
      </c>
      <c r="D4078">
        <v>0.01</v>
      </c>
      <c r="E4078" t="s">
        <v>1275</v>
      </c>
      <c r="F4078" t="s">
        <v>1342</v>
      </c>
      <c r="G4078" t="str">
        <f t="shared" si="8407"/>
        <v>DL2022074</v>
      </c>
      <c r="H4078" t="str">
        <f t="shared" si="8339"/>
        <v>16</v>
      </c>
      <c r="I4078" t="str">
        <f t="shared" si="8340"/>
        <v>Furealge, ostenfeldii_16_20221101_DL2022074_OrdrupGym</v>
      </c>
      <c r="J4078" t="str">
        <f>VLOOKUP(MID(C4078,4,6),Datasæt_Analysesystemer!$B$2:$E$69,3,FALSE)</f>
        <v>Furealge, ostenfeldii</v>
      </c>
      <c r="K4078" t="str">
        <f t="shared" si="8341"/>
        <v>PK</v>
      </c>
      <c r="L4078" s="7" t="str">
        <f t="shared" si="8342"/>
        <v>No Ct</v>
      </c>
      <c r="M4078">
        <f t="shared" si="8408"/>
        <v>0</v>
      </c>
      <c r="N4078">
        <f t="shared" si="8409"/>
        <v>0</v>
      </c>
      <c r="O4078">
        <f t="shared" si="8410"/>
        <v>0</v>
      </c>
      <c r="Q4078">
        <f t="shared" ref="Q4078" si="8467">IF(L4080="No Ct",0,L4080)</f>
        <v>0</v>
      </c>
      <c r="R4078">
        <f t="shared" ref="R4078" si="8468">IF(L4081="No Ct",0,L4081)</f>
        <v>0</v>
      </c>
      <c r="S4078" t="str">
        <f t="shared" ref="S4078" si="8469">IF(AND(M4078&gt;0,N4078=0),"Valid","Invalid")</f>
        <v>Invalid</v>
      </c>
      <c r="T4078" t="str">
        <f t="shared" ref="T4078" si="8470">IF(OR(Q4078&gt;1,R4078&gt;1),"Present","Absent")</f>
        <v>Absent</v>
      </c>
      <c r="U4078" t="str">
        <f t="shared" ref="U4078" si="8471">IF(OR(AND(Q4078&gt;1,Q4078&lt;41),AND(R4078&gt;1,R4078&lt;41)),"Ct&lt;41","Ct&gt;41")</f>
        <v>Ct&gt;41</v>
      </c>
      <c r="V4078" t="str">
        <f t="shared" ref="V4078" si="8472">J4078</f>
        <v>Furealge, ostenfeldii</v>
      </c>
      <c r="W4078" t="str">
        <f t="shared" ref="W4078" si="8473">MID(F4078,10,9)</f>
        <v>DL2022074</v>
      </c>
      <c r="X4078" t="str">
        <f t="shared" ref="X4078" si="8474">W4078&amp;"_"&amp;V4078&amp;"_"&amp;S4078&amp;"_"&amp;T4078&amp;"_"&amp;U4078</f>
        <v>DL2022074_Furealge, ostenfeldii_Invalid_Absent_Ct&gt;41</v>
      </c>
    </row>
    <row r="4079" spans="1:24" x14ac:dyDescent="0.25">
      <c r="A4079" t="s">
        <v>154</v>
      </c>
      <c r="B4079" t="s">
        <v>51</v>
      </c>
      <c r="C4079" t="s">
        <v>155</v>
      </c>
      <c r="D4079">
        <v>0.01</v>
      </c>
      <c r="E4079" t="s">
        <v>1275</v>
      </c>
      <c r="F4079" t="s">
        <v>1342</v>
      </c>
      <c r="G4079" t="str">
        <f t="shared" si="8407"/>
        <v>DL2022074</v>
      </c>
      <c r="H4079" t="str">
        <f t="shared" si="8339"/>
        <v>16</v>
      </c>
      <c r="I4079" t="str">
        <f t="shared" si="8340"/>
        <v>Furealge, ostenfeldii_16_20221101_DL2022074_OrdrupGym</v>
      </c>
      <c r="J4079" t="str">
        <f>VLOOKUP(MID(C4079,4,6),Datasæt_Analysesystemer!$B$2:$E$69,3,FALSE)</f>
        <v>Furealge, ostenfeldii</v>
      </c>
      <c r="K4079" t="str">
        <f t="shared" si="8341"/>
        <v>NK</v>
      </c>
      <c r="L4079" s="7" t="str">
        <f t="shared" si="8342"/>
        <v>No Ct</v>
      </c>
      <c r="M4079" t="str">
        <f t="shared" si="8408"/>
        <v/>
      </c>
      <c r="N4079" t="str">
        <f t="shared" si="8409"/>
        <v/>
      </c>
      <c r="O4079" t="str">
        <f t="shared" si="8410"/>
        <v/>
      </c>
    </row>
    <row r="4080" spans="1:24" x14ac:dyDescent="0.25">
      <c r="A4080" t="s">
        <v>118</v>
      </c>
      <c r="B4080" t="s">
        <v>76</v>
      </c>
      <c r="C4080" t="s">
        <v>119</v>
      </c>
      <c r="D4080">
        <v>0.01</v>
      </c>
      <c r="E4080" t="s">
        <v>1275</v>
      </c>
      <c r="F4080" t="s">
        <v>1342</v>
      </c>
      <c r="G4080" t="str">
        <f t="shared" si="8407"/>
        <v>DL2022074</v>
      </c>
      <c r="H4080" t="str">
        <f t="shared" si="8339"/>
        <v>16</v>
      </c>
      <c r="I4080" t="str">
        <f t="shared" si="8340"/>
        <v>Furealge, ostenfeldii_16_20221101_DL2022074_OrdrupGym</v>
      </c>
      <c r="J4080" t="str">
        <f>VLOOKUP(MID(C4080,4,6),Datasæt_Analysesystemer!$B$2:$E$69,3,FALSE)</f>
        <v>Furealge, ostenfeldii</v>
      </c>
      <c r="K4080" t="str">
        <f t="shared" si="8341"/>
        <v>EP</v>
      </c>
      <c r="L4080" s="7" t="str">
        <f t="shared" si="8342"/>
        <v>No Ct</v>
      </c>
      <c r="M4080" t="str">
        <f t="shared" si="8408"/>
        <v/>
      </c>
      <c r="N4080" t="str">
        <f t="shared" si="8409"/>
        <v/>
      </c>
      <c r="O4080" t="str">
        <f t="shared" si="8410"/>
        <v/>
      </c>
    </row>
    <row r="4081" spans="1:24" x14ac:dyDescent="0.25">
      <c r="A4081" t="s">
        <v>139</v>
      </c>
      <c r="B4081" t="s">
        <v>76</v>
      </c>
      <c r="C4081" t="s">
        <v>119</v>
      </c>
      <c r="D4081">
        <v>0.01</v>
      </c>
      <c r="E4081" t="s">
        <v>1275</v>
      </c>
      <c r="F4081" t="s">
        <v>1342</v>
      </c>
      <c r="G4081" t="str">
        <f t="shared" si="8407"/>
        <v>DL2022074</v>
      </c>
      <c r="H4081" t="str">
        <f t="shared" si="8339"/>
        <v>16</v>
      </c>
      <c r="I4081" t="str">
        <f t="shared" si="8340"/>
        <v>Furealge, ostenfeldii_16_20221101_DL2022074_OrdrupGym</v>
      </c>
      <c r="J4081" t="str">
        <f>VLOOKUP(MID(C4081,4,6),Datasæt_Analysesystemer!$B$2:$E$69,3,FALSE)</f>
        <v>Furealge, ostenfeldii</v>
      </c>
      <c r="K4081" t="str">
        <f t="shared" si="8341"/>
        <v>EP</v>
      </c>
      <c r="L4081" s="7" t="str">
        <f t="shared" si="8342"/>
        <v>No Ct</v>
      </c>
      <c r="M4081" t="str">
        <f t="shared" si="8408"/>
        <v/>
      </c>
      <c r="N4081" t="str">
        <f t="shared" si="8409"/>
        <v/>
      </c>
      <c r="O4081" t="str">
        <f t="shared" si="8410"/>
        <v/>
      </c>
    </row>
    <row r="4082" spans="1:24" x14ac:dyDescent="0.25">
      <c r="A4082" t="s">
        <v>180</v>
      </c>
      <c r="B4082" t="s">
        <v>23</v>
      </c>
      <c r="C4082" t="s">
        <v>1270</v>
      </c>
      <c r="D4082">
        <v>0.01</v>
      </c>
      <c r="E4082">
        <v>25.19</v>
      </c>
      <c r="F4082" t="s">
        <v>1342</v>
      </c>
      <c r="G4082" t="str">
        <f t="shared" ref="G4082:G4145" si="8475">MID(F4082,10,9)</f>
        <v>DL2022074</v>
      </c>
      <c r="H4082" t="str">
        <f t="shared" ref="H4082:H4113" si="8476">LEFT(C4082,2)</f>
        <v>17</v>
      </c>
      <c r="I4082" t="str">
        <f t="shared" ref="I4082:I4114" si="8477">J4082&amp;"_"&amp;H4082&amp;"_"&amp;F4082</f>
        <v>Stilkalge, parvum_17_20221101_DL2022074_OrdrupGym</v>
      </c>
      <c r="J4082" t="str">
        <f>VLOOKUP(MID(C4082,4,6),Datasæt_Analysesystemer!$B$2:$E$69,3,FALSE)</f>
        <v>Stilkalge, parvum</v>
      </c>
      <c r="K4082" t="str">
        <f t="shared" ref="K4082:K4113" si="8478">RIGHT(C4082,2)</f>
        <v>PK</v>
      </c>
      <c r="L4082" s="7">
        <f t="shared" ref="L4082:L4113" si="8479">IF(TRIM(E4082)="No Ct","No Ct",E4082)</f>
        <v>25.19</v>
      </c>
      <c r="M4082">
        <f t="shared" si="8408"/>
        <v>25.19</v>
      </c>
      <c r="N4082">
        <f t="shared" si="8409"/>
        <v>0</v>
      </c>
      <c r="O4082">
        <f t="shared" si="8410"/>
        <v>0</v>
      </c>
      <c r="Q4082">
        <f t="shared" ref="Q4082" si="8480">IF(L4084="No Ct",0,L4084)</f>
        <v>0</v>
      </c>
      <c r="R4082">
        <f t="shared" ref="R4082" si="8481">IF(L4085="No Ct",0,L4085)</f>
        <v>0</v>
      </c>
      <c r="S4082" t="str">
        <f t="shared" ref="S4082" si="8482">IF(AND(M4082&gt;0,N4082=0),"Valid","Invalid")</f>
        <v>Valid</v>
      </c>
      <c r="T4082" t="str">
        <f t="shared" ref="T4082" si="8483">IF(OR(Q4082&gt;1,R4082&gt;1),"Present","Absent")</f>
        <v>Absent</v>
      </c>
      <c r="U4082" t="str">
        <f t="shared" ref="U4082" si="8484">IF(OR(AND(Q4082&gt;1,Q4082&lt;41),AND(R4082&gt;1,R4082&lt;41)),"Ct&lt;41","Ct&gt;41")</f>
        <v>Ct&gt;41</v>
      </c>
      <c r="V4082" t="str">
        <f t="shared" ref="V4082" si="8485">J4082</f>
        <v>Stilkalge, parvum</v>
      </c>
      <c r="W4082" t="str">
        <f t="shared" ref="W4082" si="8486">MID(F4082,10,9)</f>
        <v>DL2022074</v>
      </c>
      <c r="X4082" t="str">
        <f t="shared" ref="X4082" si="8487">W4082&amp;"_"&amp;V4082&amp;"_"&amp;S4082&amp;"_"&amp;T4082&amp;"_"&amp;U4082</f>
        <v>DL2022074_Stilkalge, parvum_Valid_Absent_Ct&gt;41</v>
      </c>
    </row>
    <row r="4083" spans="1:24" x14ac:dyDescent="0.25">
      <c r="A4083" t="s">
        <v>156</v>
      </c>
      <c r="B4083" t="s">
        <v>51</v>
      </c>
      <c r="C4083" t="s">
        <v>1268</v>
      </c>
      <c r="D4083">
        <v>0.01</v>
      </c>
      <c r="E4083" t="s">
        <v>1275</v>
      </c>
      <c r="F4083" t="s">
        <v>1342</v>
      </c>
      <c r="G4083" t="str">
        <f t="shared" si="8475"/>
        <v>DL2022074</v>
      </c>
      <c r="H4083" t="str">
        <f t="shared" si="8476"/>
        <v>17</v>
      </c>
      <c r="I4083" t="str">
        <f t="shared" si="8477"/>
        <v>Stilkalge, parvum_17_20221101_DL2022074_OrdrupGym</v>
      </c>
      <c r="J4083" t="str">
        <f>VLOOKUP(MID(C4083,4,6),Datasæt_Analysesystemer!$B$2:$E$69,3,FALSE)</f>
        <v>Stilkalge, parvum</v>
      </c>
      <c r="K4083" t="str">
        <f t="shared" si="8478"/>
        <v>NK</v>
      </c>
      <c r="L4083" s="7" t="str">
        <f t="shared" si="8479"/>
        <v>No Ct</v>
      </c>
      <c r="M4083" t="str">
        <f t="shared" si="8408"/>
        <v/>
      </c>
      <c r="N4083" t="str">
        <f t="shared" si="8409"/>
        <v/>
      </c>
      <c r="O4083" t="str">
        <f t="shared" si="8410"/>
        <v/>
      </c>
    </row>
    <row r="4084" spans="1:24" x14ac:dyDescent="0.25">
      <c r="A4084" t="s">
        <v>120</v>
      </c>
      <c r="B4084" t="s">
        <v>76</v>
      </c>
      <c r="C4084" t="s">
        <v>1266</v>
      </c>
      <c r="D4084">
        <v>0.01</v>
      </c>
      <c r="E4084" t="s">
        <v>1275</v>
      </c>
      <c r="F4084" t="s">
        <v>1342</v>
      </c>
      <c r="G4084" t="str">
        <f t="shared" si="8475"/>
        <v>DL2022074</v>
      </c>
      <c r="H4084" t="str">
        <f t="shared" si="8476"/>
        <v>17</v>
      </c>
      <c r="I4084" t="str">
        <f t="shared" si="8477"/>
        <v>Stilkalge, parvum_17_20221101_DL2022074_OrdrupGym</v>
      </c>
      <c r="J4084" t="str">
        <f>VLOOKUP(MID(C4084,4,6),Datasæt_Analysesystemer!$B$2:$E$69,3,FALSE)</f>
        <v>Stilkalge, parvum</v>
      </c>
      <c r="K4084" t="str">
        <f t="shared" si="8478"/>
        <v>EP</v>
      </c>
      <c r="L4084" s="7" t="str">
        <f t="shared" si="8479"/>
        <v>No Ct</v>
      </c>
      <c r="M4084" t="str">
        <f t="shared" si="8408"/>
        <v/>
      </c>
      <c r="N4084" t="str">
        <f t="shared" si="8409"/>
        <v/>
      </c>
      <c r="O4084" t="str">
        <f t="shared" si="8410"/>
        <v/>
      </c>
    </row>
    <row r="4085" spans="1:24" x14ac:dyDescent="0.25">
      <c r="A4085" t="s">
        <v>140</v>
      </c>
      <c r="B4085" t="s">
        <v>76</v>
      </c>
      <c r="C4085" t="s">
        <v>1266</v>
      </c>
      <c r="D4085">
        <v>0.01</v>
      </c>
      <c r="E4085" t="s">
        <v>1275</v>
      </c>
      <c r="F4085" t="s">
        <v>1342</v>
      </c>
      <c r="G4085" t="str">
        <f t="shared" si="8475"/>
        <v>DL2022074</v>
      </c>
      <c r="H4085" t="str">
        <f t="shared" si="8476"/>
        <v>17</v>
      </c>
      <c r="I4085" t="str">
        <f t="shared" si="8477"/>
        <v>Stilkalge, parvum_17_20221101_DL2022074_OrdrupGym</v>
      </c>
      <c r="J4085" t="str">
        <f>VLOOKUP(MID(C4085,4,6),Datasæt_Analysesystemer!$B$2:$E$69,3,FALSE)</f>
        <v>Stilkalge, parvum</v>
      </c>
      <c r="K4085" t="str">
        <f t="shared" si="8478"/>
        <v>EP</v>
      </c>
      <c r="L4085" s="7" t="str">
        <f t="shared" si="8479"/>
        <v>No Ct</v>
      </c>
      <c r="M4085" t="str">
        <f t="shared" si="8408"/>
        <v/>
      </c>
      <c r="N4085" t="str">
        <f t="shared" si="8409"/>
        <v/>
      </c>
      <c r="O4085" t="str">
        <f t="shared" si="8410"/>
        <v/>
      </c>
    </row>
    <row r="4086" spans="1:24" x14ac:dyDescent="0.25">
      <c r="A4086" t="s">
        <v>182</v>
      </c>
      <c r="B4086" t="s">
        <v>23</v>
      </c>
      <c r="C4086" t="s">
        <v>1271</v>
      </c>
      <c r="D4086">
        <v>0.01</v>
      </c>
      <c r="E4086">
        <v>21.81</v>
      </c>
      <c r="F4086" t="s">
        <v>1342</v>
      </c>
      <c r="G4086" t="str">
        <f t="shared" si="8475"/>
        <v>DL2022074</v>
      </c>
      <c r="H4086" t="str">
        <f t="shared" si="8476"/>
        <v>18</v>
      </c>
      <c r="I4086" t="str">
        <f t="shared" si="8477"/>
        <v>Stilkalge, parvum_18_20221101_DL2022074_OrdrupGym</v>
      </c>
      <c r="J4086" t="str">
        <f>VLOOKUP(MID(C4086,4,6),Datasæt_Analysesystemer!$B$2:$E$69,3,FALSE)</f>
        <v>Stilkalge, parvum</v>
      </c>
      <c r="K4086" t="str">
        <f t="shared" si="8478"/>
        <v>PK</v>
      </c>
      <c r="L4086" s="7">
        <f t="shared" si="8479"/>
        <v>21.81</v>
      </c>
      <c r="M4086">
        <f t="shared" si="8408"/>
        <v>21.81</v>
      </c>
      <c r="N4086">
        <f t="shared" si="8409"/>
        <v>0</v>
      </c>
      <c r="O4086">
        <f t="shared" si="8410"/>
        <v>0</v>
      </c>
      <c r="Q4086">
        <f t="shared" ref="Q4086" si="8488">IF(L4088="No Ct",0,L4088)</f>
        <v>0</v>
      </c>
      <c r="R4086">
        <f t="shared" ref="R4086" si="8489">IF(L4089="No Ct",0,L4089)</f>
        <v>0</v>
      </c>
      <c r="S4086" t="str">
        <f t="shared" ref="S4086" si="8490">IF(AND(M4086&gt;0,N4086=0),"Valid","Invalid")</f>
        <v>Valid</v>
      </c>
      <c r="T4086" t="str">
        <f t="shared" ref="T4086" si="8491">IF(OR(Q4086&gt;1,R4086&gt;1),"Present","Absent")</f>
        <v>Absent</v>
      </c>
      <c r="U4086" t="str">
        <f t="shared" ref="U4086" si="8492">IF(OR(AND(Q4086&gt;1,Q4086&lt;41),AND(R4086&gt;1,R4086&lt;41)),"Ct&lt;41","Ct&gt;41")</f>
        <v>Ct&gt;41</v>
      </c>
      <c r="V4086" t="str">
        <f t="shared" ref="V4086" si="8493">J4086</f>
        <v>Stilkalge, parvum</v>
      </c>
      <c r="W4086" t="str">
        <f t="shared" ref="W4086" si="8494">MID(F4086,10,9)</f>
        <v>DL2022074</v>
      </c>
      <c r="X4086" t="str">
        <f t="shared" ref="X4086" si="8495">W4086&amp;"_"&amp;V4086&amp;"_"&amp;S4086&amp;"_"&amp;T4086&amp;"_"&amp;U4086</f>
        <v>DL2022074_Stilkalge, parvum_Valid_Absent_Ct&gt;41</v>
      </c>
    </row>
    <row r="4087" spans="1:24" x14ac:dyDescent="0.25">
      <c r="A4087" t="s">
        <v>158</v>
      </c>
      <c r="B4087" t="s">
        <v>51</v>
      </c>
      <c r="C4087" t="s">
        <v>1269</v>
      </c>
      <c r="D4087">
        <v>0.01</v>
      </c>
      <c r="E4087" t="s">
        <v>1275</v>
      </c>
      <c r="F4087" t="s">
        <v>1342</v>
      </c>
      <c r="G4087" t="str">
        <f t="shared" si="8475"/>
        <v>DL2022074</v>
      </c>
      <c r="H4087" t="str">
        <f t="shared" si="8476"/>
        <v>18</v>
      </c>
      <c r="I4087" t="str">
        <f t="shared" si="8477"/>
        <v>Stilkalge, parvum_18_20221101_DL2022074_OrdrupGym</v>
      </c>
      <c r="J4087" t="str">
        <f>VLOOKUP(MID(C4087,4,6),Datasæt_Analysesystemer!$B$2:$E$69,3,FALSE)</f>
        <v>Stilkalge, parvum</v>
      </c>
      <c r="K4087" t="str">
        <f t="shared" si="8478"/>
        <v>NK</v>
      </c>
      <c r="L4087" s="7" t="str">
        <f t="shared" si="8479"/>
        <v>No Ct</v>
      </c>
      <c r="M4087" t="str">
        <f t="shared" si="8408"/>
        <v/>
      </c>
      <c r="N4087" t="str">
        <f t="shared" si="8409"/>
        <v/>
      </c>
      <c r="O4087" t="str">
        <f t="shared" si="8410"/>
        <v/>
      </c>
    </row>
    <row r="4088" spans="1:24" x14ac:dyDescent="0.25">
      <c r="A4088" t="s">
        <v>122</v>
      </c>
      <c r="B4088" t="s">
        <v>76</v>
      </c>
      <c r="C4088" t="s">
        <v>1267</v>
      </c>
      <c r="D4088">
        <v>0.01</v>
      </c>
      <c r="E4088" t="s">
        <v>1275</v>
      </c>
      <c r="F4088" t="s">
        <v>1342</v>
      </c>
      <c r="G4088" t="str">
        <f t="shared" si="8475"/>
        <v>DL2022074</v>
      </c>
      <c r="H4088" t="str">
        <f t="shared" si="8476"/>
        <v>18</v>
      </c>
      <c r="I4088" t="str">
        <f t="shared" si="8477"/>
        <v>Stilkalge, parvum_18_20221101_DL2022074_OrdrupGym</v>
      </c>
      <c r="J4088" t="str">
        <f>VLOOKUP(MID(C4088,4,6),Datasæt_Analysesystemer!$B$2:$E$69,3,FALSE)</f>
        <v>Stilkalge, parvum</v>
      </c>
      <c r="K4088" t="str">
        <f t="shared" si="8478"/>
        <v>EP</v>
      </c>
      <c r="L4088" s="7" t="str">
        <f t="shared" si="8479"/>
        <v>No Ct</v>
      </c>
      <c r="M4088" t="str">
        <f t="shared" si="8408"/>
        <v/>
      </c>
      <c r="N4088" t="str">
        <f t="shared" si="8409"/>
        <v/>
      </c>
      <c r="O4088" t="str">
        <f t="shared" si="8410"/>
        <v/>
      </c>
    </row>
    <row r="4089" spans="1:24" x14ac:dyDescent="0.25">
      <c r="A4089" t="s">
        <v>141</v>
      </c>
      <c r="B4089" t="s">
        <v>76</v>
      </c>
      <c r="C4089" t="s">
        <v>1267</v>
      </c>
      <c r="D4089">
        <v>0.01</v>
      </c>
      <c r="E4089" t="s">
        <v>1275</v>
      </c>
      <c r="F4089" t="s">
        <v>1342</v>
      </c>
      <c r="G4089" t="str">
        <f t="shared" si="8475"/>
        <v>DL2022074</v>
      </c>
      <c r="H4089" t="str">
        <f t="shared" si="8476"/>
        <v>18</v>
      </c>
      <c r="I4089" t="str">
        <f t="shared" si="8477"/>
        <v>Stilkalge, parvum_18_20221101_DL2022074_OrdrupGym</v>
      </c>
      <c r="J4089" t="str">
        <f>VLOOKUP(MID(C4089,4,6),Datasæt_Analysesystemer!$B$2:$E$69,3,FALSE)</f>
        <v>Stilkalge, parvum</v>
      </c>
      <c r="K4089" t="str">
        <f t="shared" si="8478"/>
        <v>EP</v>
      </c>
      <c r="L4089" s="7" t="str">
        <f t="shared" si="8479"/>
        <v>No Ct</v>
      </c>
      <c r="M4089" t="str">
        <f t="shared" si="8408"/>
        <v/>
      </c>
      <c r="N4089" t="str">
        <f t="shared" si="8409"/>
        <v/>
      </c>
      <c r="O4089" t="str">
        <f t="shared" si="8410"/>
        <v/>
      </c>
    </row>
    <row r="4090" spans="1:24" x14ac:dyDescent="0.25">
      <c r="A4090" t="s">
        <v>184</v>
      </c>
      <c r="B4090" t="s">
        <v>23</v>
      </c>
      <c r="C4090" t="s">
        <v>620</v>
      </c>
      <c r="D4090">
        <v>0.01</v>
      </c>
      <c r="E4090">
        <v>14.44</v>
      </c>
      <c r="F4090" t="s">
        <v>1342</v>
      </c>
      <c r="G4090" t="str">
        <f t="shared" si="8475"/>
        <v>DL2022074</v>
      </c>
      <c r="H4090" t="str">
        <f t="shared" si="8476"/>
        <v>19</v>
      </c>
      <c r="I4090" t="str">
        <f t="shared" si="8477"/>
        <v>Trepigget hundestejle_19_20221101_DL2022074_OrdrupGym</v>
      </c>
      <c r="J4090" t="str">
        <f>VLOOKUP(MID(C4090,4,6),Datasæt_Analysesystemer!$B$2:$E$69,3,FALSE)</f>
        <v>Trepigget hundestejle</v>
      </c>
      <c r="K4090" t="str">
        <f t="shared" si="8478"/>
        <v>PK</v>
      </c>
      <c r="L4090" s="7">
        <f t="shared" si="8479"/>
        <v>14.44</v>
      </c>
      <c r="M4090">
        <f t="shared" si="8408"/>
        <v>14.44</v>
      </c>
      <c r="N4090">
        <f t="shared" si="8409"/>
        <v>41.46</v>
      </c>
      <c r="O4090">
        <f t="shared" si="8410"/>
        <v>38.869999999999997</v>
      </c>
      <c r="Q4090">
        <f t="shared" ref="Q4090" si="8496">IF(L4092="No Ct",0,L4092)</f>
        <v>38.869999999999997</v>
      </c>
      <c r="R4090">
        <f t="shared" ref="R4090" si="8497">IF(L4093="No Ct",0,L4093)</f>
        <v>0</v>
      </c>
      <c r="S4090" t="str">
        <f t="shared" ref="S4090" si="8498">IF(AND(M4090&gt;0,N4090=0),"Valid","Invalid")</f>
        <v>Invalid</v>
      </c>
      <c r="T4090" t="str">
        <f t="shared" ref="T4090" si="8499">IF(OR(Q4090&gt;1,R4090&gt;1),"Present","Absent")</f>
        <v>Present</v>
      </c>
      <c r="U4090" t="str">
        <f t="shared" ref="U4090" si="8500">IF(OR(AND(Q4090&gt;1,Q4090&lt;41),AND(R4090&gt;1,R4090&lt;41)),"Ct&lt;41","Ct&gt;41")</f>
        <v>Ct&lt;41</v>
      </c>
      <c r="V4090" t="str">
        <f t="shared" ref="V4090" si="8501">J4090</f>
        <v>Trepigget hundestejle</v>
      </c>
      <c r="W4090" t="str">
        <f t="shared" ref="W4090" si="8502">MID(F4090,10,9)</f>
        <v>DL2022074</v>
      </c>
      <c r="X4090" t="str">
        <f t="shared" ref="X4090" si="8503">W4090&amp;"_"&amp;V4090&amp;"_"&amp;S4090&amp;"_"&amp;T4090&amp;"_"&amp;U4090</f>
        <v>DL2022074_Trepigget hundestejle_Invalid_Present_Ct&lt;41</v>
      </c>
    </row>
    <row r="4091" spans="1:24" x14ac:dyDescent="0.25">
      <c r="A4091" t="s">
        <v>160</v>
      </c>
      <c r="B4091" t="s">
        <v>51</v>
      </c>
      <c r="C4091" t="s">
        <v>614</v>
      </c>
      <c r="D4091">
        <v>0.01</v>
      </c>
      <c r="E4091">
        <v>41.46</v>
      </c>
      <c r="F4091" t="s">
        <v>1342</v>
      </c>
      <c r="G4091" t="str">
        <f t="shared" si="8475"/>
        <v>DL2022074</v>
      </c>
      <c r="H4091" t="str">
        <f t="shared" si="8476"/>
        <v>19</v>
      </c>
      <c r="I4091" t="str">
        <f t="shared" si="8477"/>
        <v>Trepigget hundestejle_19_20221101_DL2022074_OrdrupGym</v>
      </c>
      <c r="J4091" t="str">
        <f>VLOOKUP(MID(C4091,4,6),Datasæt_Analysesystemer!$B$2:$E$69,3,FALSE)</f>
        <v>Trepigget hundestejle</v>
      </c>
      <c r="K4091" t="str">
        <f t="shared" si="8478"/>
        <v>NK</v>
      </c>
      <c r="L4091" s="7">
        <f t="shared" si="8479"/>
        <v>41.46</v>
      </c>
      <c r="M4091" t="str">
        <f t="shared" si="8408"/>
        <v/>
      </c>
      <c r="N4091" t="str">
        <f t="shared" si="8409"/>
        <v/>
      </c>
      <c r="O4091" t="str">
        <f t="shared" si="8410"/>
        <v/>
      </c>
    </row>
    <row r="4092" spans="1:24" x14ac:dyDescent="0.25">
      <c r="A4092" t="s">
        <v>124</v>
      </c>
      <c r="B4092" t="s">
        <v>76</v>
      </c>
      <c r="C4092" t="s">
        <v>608</v>
      </c>
      <c r="D4092">
        <v>0.01</v>
      </c>
      <c r="E4092">
        <v>38.869999999999997</v>
      </c>
      <c r="F4092" t="s">
        <v>1342</v>
      </c>
      <c r="G4092" t="str">
        <f t="shared" si="8475"/>
        <v>DL2022074</v>
      </c>
      <c r="H4092" t="str">
        <f t="shared" si="8476"/>
        <v>19</v>
      </c>
      <c r="I4092" t="str">
        <f t="shared" si="8477"/>
        <v>Trepigget hundestejle_19_20221101_DL2022074_OrdrupGym</v>
      </c>
      <c r="J4092" t="str">
        <f>VLOOKUP(MID(C4092,4,6),Datasæt_Analysesystemer!$B$2:$E$69,3,FALSE)</f>
        <v>Trepigget hundestejle</v>
      </c>
      <c r="K4092" t="str">
        <f t="shared" si="8478"/>
        <v>EP</v>
      </c>
      <c r="L4092" s="7">
        <f t="shared" si="8479"/>
        <v>38.869999999999997</v>
      </c>
      <c r="M4092" t="str">
        <f t="shared" si="8408"/>
        <v/>
      </c>
      <c r="N4092" t="str">
        <f t="shared" si="8409"/>
        <v/>
      </c>
      <c r="O4092" t="str">
        <f t="shared" si="8410"/>
        <v/>
      </c>
    </row>
    <row r="4093" spans="1:24" x14ac:dyDescent="0.25">
      <c r="A4093" t="s">
        <v>142</v>
      </c>
      <c r="B4093" t="s">
        <v>76</v>
      </c>
      <c r="C4093" t="s">
        <v>608</v>
      </c>
      <c r="D4093">
        <v>0.01</v>
      </c>
      <c r="E4093" t="s">
        <v>1275</v>
      </c>
      <c r="F4093" t="s">
        <v>1342</v>
      </c>
      <c r="G4093" t="str">
        <f t="shared" si="8475"/>
        <v>DL2022074</v>
      </c>
      <c r="H4093" t="str">
        <f t="shared" si="8476"/>
        <v>19</v>
      </c>
      <c r="I4093" t="str">
        <f t="shared" si="8477"/>
        <v>Trepigget hundestejle_19_20221101_DL2022074_OrdrupGym</v>
      </c>
      <c r="J4093" t="str">
        <f>VLOOKUP(MID(C4093,4,6),Datasæt_Analysesystemer!$B$2:$E$69,3,FALSE)</f>
        <v>Trepigget hundestejle</v>
      </c>
      <c r="K4093" t="str">
        <f t="shared" si="8478"/>
        <v>EP</v>
      </c>
      <c r="L4093" s="7" t="str">
        <f t="shared" si="8479"/>
        <v>No Ct</v>
      </c>
      <c r="M4093" t="str">
        <f t="shared" si="8408"/>
        <v/>
      </c>
      <c r="N4093" t="str">
        <f t="shared" si="8409"/>
        <v/>
      </c>
      <c r="O4093" t="str">
        <f t="shared" si="8410"/>
        <v/>
      </c>
    </row>
    <row r="4094" spans="1:24" x14ac:dyDescent="0.25">
      <c r="A4094" t="s">
        <v>186</v>
      </c>
      <c r="B4094" t="s">
        <v>23</v>
      </c>
      <c r="C4094" t="s">
        <v>621</v>
      </c>
      <c r="D4094">
        <v>0.01</v>
      </c>
      <c r="E4094">
        <v>14.81</v>
      </c>
      <c r="F4094" t="s">
        <v>1342</v>
      </c>
      <c r="G4094" t="str">
        <f t="shared" si="8475"/>
        <v>DL2022074</v>
      </c>
      <c r="H4094" t="str">
        <f t="shared" si="8476"/>
        <v>20</v>
      </c>
      <c r="I4094" t="str">
        <f t="shared" si="8477"/>
        <v>Trepigget hundestejle_20_20221101_DL2022074_OrdrupGym</v>
      </c>
      <c r="J4094" t="str">
        <f>VLOOKUP(MID(C4094,4,6),Datasæt_Analysesystemer!$B$2:$E$69,3,FALSE)</f>
        <v>Trepigget hundestejle</v>
      </c>
      <c r="K4094" t="str">
        <f t="shared" si="8478"/>
        <v>PK</v>
      </c>
      <c r="L4094" s="7">
        <f t="shared" si="8479"/>
        <v>14.81</v>
      </c>
      <c r="M4094">
        <f t="shared" si="8408"/>
        <v>14.81</v>
      </c>
      <c r="N4094">
        <f t="shared" si="8409"/>
        <v>0</v>
      </c>
      <c r="O4094">
        <f t="shared" si="8410"/>
        <v>37.24</v>
      </c>
      <c r="Q4094">
        <f t="shared" ref="Q4094" si="8504">IF(L4096="No Ct",0,L4096)</f>
        <v>0</v>
      </c>
      <c r="R4094">
        <f t="shared" ref="R4094" si="8505">IF(L4097="No Ct",0,L4097)</f>
        <v>37.24</v>
      </c>
      <c r="S4094" t="str">
        <f t="shared" ref="S4094" si="8506">IF(AND(M4094&gt;0,N4094=0),"Valid","Invalid")</f>
        <v>Valid</v>
      </c>
      <c r="T4094" t="str">
        <f t="shared" ref="T4094" si="8507">IF(OR(Q4094&gt;1,R4094&gt;1),"Present","Absent")</f>
        <v>Present</v>
      </c>
      <c r="U4094" t="str">
        <f t="shared" ref="U4094" si="8508">IF(OR(AND(Q4094&gt;1,Q4094&lt;41),AND(R4094&gt;1,R4094&lt;41)),"Ct&lt;41","Ct&gt;41")</f>
        <v>Ct&lt;41</v>
      </c>
      <c r="V4094" t="str">
        <f t="shared" ref="V4094" si="8509">J4094</f>
        <v>Trepigget hundestejle</v>
      </c>
      <c r="W4094" t="str">
        <f t="shared" ref="W4094" si="8510">MID(F4094,10,9)</f>
        <v>DL2022074</v>
      </c>
      <c r="X4094" t="str">
        <f t="shared" ref="X4094" si="8511">W4094&amp;"_"&amp;V4094&amp;"_"&amp;S4094&amp;"_"&amp;T4094&amp;"_"&amp;U4094</f>
        <v>DL2022074_Trepigget hundestejle_Valid_Present_Ct&lt;41</v>
      </c>
    </row>
    <row r="4095" spans="1:24" x14ac:dyDescent="0.25">
      <c r="A4095" t="s">
        <v>162</v>
      </c>
      <c r="B4095" t="s">
        <v>51</v>
      </c>
      <c r="C4095" t="s">
        <v>615</v>
      </c>
      <c r="D4095">
        <v>0.01</v>
      </c>
      <c r="E4095" t="s">
        <v>1275</v>
      </c>
      <c r="F4095" t="s">
        <v>1342</v>
      </c>
      <c r="G4095" t="str">
        <f t="shared" si="8475"/>
        <v>DL2022074</v>
      </c>
      <c r="H4095" t="str">
        <f t="shared" si="8476"/>
        <v>20</v>
      </c>
      <c r="I4095" t="str">
        <f t="shared" si="8477"/>
        <v>Trepigget hundestejle_20_20221101_DL2022074_OrdrupGym</v>
      </c>
      <c r="J4095" t="str">
        <f>VLOOKUP(MID(C4095,4,6),Datasæt_Analysesystemer!$B$2:$E$69,3,FALSE)</f>
        <v>Trepigget hundestejle</v>
      </c>
      <c r="K4095" t="str">
        <f t="shared" si="8478"/>
        <v>NK</v>
      </c>
      <c r="L4095" s="7" t="str">
        <f t="shared" si="8479"/>
        <v>No Ct</v>
      </c>
      <c r="M4095" t="str">
        <f t="shared" si="8408"/>
        <v/>
      </c>
      <c r="N4095" t="str">
        <f t="shared" si="8409"/>
        <v/>
      </c>
      <c r="O4095" t="str">
        <f t="shared" si="8410"/>
        <v/>
      </c>
    </row>
    <row r="4096" spans="1:24" x14ac:dyDescent="0.25">
      <c r="A4096" t="s">
        <v>126</v>
      </c>
      <c r="B4096" t="s">
        <v>76</v>
      </c>
      <c r="C4096" t="s">
        <v>609</v>
      </c>
      <c r="D4096">
        <v>0.01</v>
      </c>
      <c r="E4096" t="s">
        <v>1275</v>
      </c>
      <c r="F4096" t="s">
        <v>1342</v>
      </c>
      <c r="G4096" t="str">
        <f t="shared" si="8475"/>
        <v>DL2022074</v>
      </c>
      <c r="H4096" t="str">
        <f t="shared" si="8476"/>
        <v>20</v>
      </c>
      <c r="I4096" t="str">
        <f t="shared" si="8477"/>
        <v>Trepigget hundestejle_20_20221101_DL2022074_OrdrupGym</v>
      </c>
      <c r="J4096" t="str">
        <f>VLOOKUP(MID(C4096,4,6),Datasæt_Analysesystemer!$B$2:$E$69,3,FALSE)</f>
        <v>Trepigget hundestejle</v>
      </c>
      <c r="K4096" t="str">
        <f t="shared" si="8478"/>
        <v>EP</v>
      </c>
      <c r="L4096" s="7" t="str">
        <f t="shared" si="8479"/>
        <v>No Ct</v>
      </c>
      <c r="M4096" t="str">
        <f t="shared" si="8408"/>
        <v/>
      </c>
      <c r="N4096" t="str">
        <f t="shared" si="8409"/>
        <v/>
      </c>
      <c r="O4096" t="str">
        <f t="shared" si="8410"/>
        <v/>
      </c>
    </row>
    <row r="4097" spans="1:24" x14ac:dyDescent="0.25">
      <c r="A4097" t="s">
        <v>143</v>
      </c>
      <c r="B4097" t="s">
        <v>76</v>
      </c>
      <c r="C4097" t="s">
        <v>609</v>
      </c>
      <c r="D4097">
        <v>0.01</v>
      </c>
      <c r="E4097">
        <v>37.24</v>
      </c>
      <c r="F4097" t="s">
        <v>1342</v>
      </c>
      <c r="G4097" t="str">
        <f t="shared" si="8475"/>
        <v>DL2022074</v>
      </c>
      <c r="H4097" t="str">
        <f t="shared" si="8476"/>
        <v>20</v>
      </c>
      <c r="I4097" t="str">
        <f t="shared" si="8477"/>
        <v>Trepigget hundestejle_20_20221101_DL2022074_OrdrupGym</v>
      </c>
      <c r="J4097" t="str">
        <f>VLOOKUP(MID(C4097,4,6),Datasæt_Analysesystemer!$B$2:$E$69,3,FALSE)</f>
        <v>Trepigget hundestejle</v>
      </c>
      <c r="K4097" t="str">
        <f t="shared" si="8478"/>
        <v>EP</v>
      </c>
      <c r="L4097" s="7">
        <f t="shared" si="8479"/>
        <v>37.24</v>
      </c>
      <c r="M4097" t="str">
        <f t="shared" si="8408"/>
        <v/>
      </c>
      <c r="N4097" t="str">
        <f t="shared" si="8409"/>
        <v/>
      </c>
      <c r="O4097" t="str">
        <f t="shared" si="8410"/>
        <v/>
      </c>
    </row>
    <row r="4098" spans="1:24" x14ac:dyDescent="0.25">
      <c r="A4098" t="s">
        <v>188</v>
      </c>
      <c r="B4098" t="s">
        <v>23</v>
      </c>
      <c r="C4098" t="s">
        <v>189</v>
      </c>
      <c r="D4098">
        <v>0.01</v>
      </c>
      <c r="E4098">
        <v>30.01</v>
      </c>
      <c r="F4098" t="s">
        <v>1342</v>
      </c>
      <c r="G4098" t="str">
        <f t="shared" si="8475"/>
        <v>DL2022074</v>
      </c>
      <c r="H4098" t="str">
        <f t="shared" si="8476"/>
        <v>21</v>
      </c>
      <c r="I4098" t="str">
        <f t="shared" si="8477"/>
        <v>Europæisk ål_21_20221101_DL2022074_OrdrupGym</v>
      </c>
      <c r="J4098" t="str">
        <f>VLOOKUP(MID(C4098,4,6),Datasæt_Analysesystemer!$B$2:$E$69,3,FALSE)</f>
        <v>Europæisk ål</v>
      </c>
      <c r="K4098" t="str">
        <f t="shared" si="8478"/>
        <v>PK</v>
      </c>
      <c r="L4098" s="7">
        <f t="shared" si="8479"/>
        <v>30.01</v>
      </c>
      <c r="M4098">
        <f t="shared" si="8408"/>
        <v>30.01</v>
      </c>
      <c r="N4098">
        <f t="shared" si="8409"/>
        <v>0</v>
      </c>
      <c r="O4098">
        <f t="shared" si="8410"/>
        <v>0</v>
      </c>
      <c r="Q4098">
        <f t="shared" ref="Q4098" si="8512">IF(L4100="No Ct",0,L4100)</f>
        <v>0</v>
      </c>
      <c r="R4098">
        <f t="shared" ref="R4098" si="8513">IF(L4101="No Ct",0,L4101)</f>
        <v>0</v>
      </c>
      <c r="S4098" t="str">
        <f t="shared" ref="S4098" si="8514">IF(AND(M4098&gt;0,N4098=0),"Valid","Invalid")</f>
        <v>Valid</v>
      </c>
      <c r="T4098" t="str">
        <f t="shared" ref="T4098" si="8515">IF(OR(Q4098&gt;1,R4098&gt;1),"Present","Absent")</f>
        <v>Absent</v>
      </c>
      <c r="U4098" t="str">
        <f t="shared" ref="U4098" si="8516">IF(OR(AND(Q4098&gt;1,Q4098&lt;41),AND(R4098&gt;1,R4098&lt;41)),"Ct&lt;41","Ct&gt;41")</f>
        <v>Ct&gt;41</v>
      </c>
      <c r="V4098" t="str">
        <f t="shared" ref="V4098" si="8517">J4098</f>
        <v>Europæisk ål</v>
      </c>
      <c r="W4098" t="str">
        <f t="shared" ref="W4098" si="8518">MID(F4098,10,9)</f>
        <v>DL2022074</v>
      </c>
      <c r="X4098" t="str">
        <f t="shared" ref="X4098" si="8519">W4098&amp;"_"&amp;V4098&amp;"_"&amp;S4098&amp;"_"&amp;T4098&amp;"_"&amp;U4098</f>
        <v>DL2022074_Europæisk ål_Valid_Absent_Ct&gt;41</v>
      </c>
    </row>
    <row r="4099" spans="1:24" x14ac:dyDescent="0.25">
      <c r="A4099" t="s">
        <v>164</v>
      </c>
      <c r="B4099" t="s">
        <v>51</v>
      </c>
      <c r="C4099" t="s">
        <v>165</v>
      </c>
      <c r="D4099">
        <v>0.01</v>
      </c>
      <c r="E4099" t="s">
        <v>1275</v>
      </c>
      <c r="F4099" t="s">
        <v>1342</v>
      </c>
      <c r="G4099" t="str">
        <f t="shared" si="8475"/>
        <v>DL2022074</v>
      </c>
      <c r="H4099" t="str">
        <f t="shared" si="8476"/>
        <v>21</v>
      </c>
      <c r="I4099" t="str">
        <f t="shared" si="8477"/>
        <v>Europæisk ål_21_20221101_DL2022074_OrdrupGym</v>
      </c>
      <c r="J4099" t="str">
        <f>VLOOKUP(MID(C4099,4,6),Datasæt_Analysesystemer!$B$2:$E$69,3,FALSE)</f>
        <v>Europæisk ål</v>
      </c>
      <c r="K4099" t="str">
        <f t="shared" si="8478"/>
        <v>NK</v>
      </c>
      <c r="L4099" s="7" t="str">
        <f t="shared" si="8479"/>
        <v>No Ct</v>
      </c>
      <c r="M4099" t="str">
        <f t="shared" si="8408"/>
        <v/>
      </c>
      <c r="N4099" t="str">
        <f t="shared" si="8409"/>
        <v/>
      </c>
      <c r="O4099" t="str">
        <f t="shared" si="8410"/>
        <v/>
      </c>
    </row>
    <row r="4100" spans="1:24" x14ac:dyDescent="0.25">
      <c r="A4100" t="s">
        <v>128</v>
      </c>
      <c r="B4100" t="s">
        <v>76</v>
      </c>
      <c r="C4100" t="s">
        <v>129</v>
      </c>
      <c r="D4100">
        <v>0.01</v>
      </c>
      <c r="E4100" t="s">
        <v>1275</v>
      </c>
      <c r="F4100" t="s">
        <v>1342</v>
      </c>
      <c r="G4100" t="str">
        <f t="shared" si="8475"/>
        <v>DL2022074</v>
      </c>
      <c r="H4100" t="str">
        <f t="shared" si="8476"/>
        <v>21</v>
      </c>
      <c r="I4100" t="str">
        <f t="shared" si="8477"/>
        <v>Europæisk ål_21_20221101_DL2022074_OrdrupGym</v>
      </c>
      <c r="J4100" t="str">
        <f>VLOOKUP(MID(C4100,4,6),Datasæt_Analysesystemer!$B$2:$E$69,3,FALSE)</f>
        <v>Europæisk ål</v>
      </c>
      <c r="K4100" t="str">
        <f t="shared" si="8478"/>
        <v>EP</v>
      </c>
      <c r="L4100" s="7" t="str">
        <f t="shared" si="8479"/>
        <v>No Ct</v>
      </c>
      <c r="M4100" t="str">
        <f t="shared" si="8408"/>
        <v/>
      </c>
      <c r="N4100" t="str">
        <f t="shared" si="8409"/>
        <v/>
      </c>
      <c r="O4100" t="str">
        <f t="shared" si="8410"/>
        <v/>
      </c>
    </row>
    <row r="4101" spans="1:24" x14ac:dyDescent="0.25">
      <c r="A4101" t="s">
        <v>144</v>
      </c>
      <c r="B4101" t="s">
        <v>76</v>
      </c>
      <c r="C4101" t="s">
        <v>129</v>
      </c>
      <c r="D4101">
        <v>0.01</v>
      </c>
      <c r="E4101" t="s">
        <v>1275</v>
      </c>
      <c r="F4101" t="s">
        <v>1342</v>
      </c>
      <c r="G4101" t="str">
        <f t="shared" si="8475"/>
        <v>DL2022074</v>
      </c>
      <c r="H4101" t="str">
        <f t="shared" si="8476"/>
        <v>21</v>
      </c>
      <c r="I4101" t="str">
        <f t="shared" si="8477"/>
        <v>Europæisk ål_21_20221101_DL2022074_OrdrupGym</v>
      </c>
      <c r="J4101" t="str">
        <f>VLOOKUP(MID(C4101,4,6),Datasæt_Analysesystemer!$B$2:$E$69,3,FALSE)</f>
        <v>Europæisk ål</v>
      </c>
      <c r="K4101" t="str">
        <f t="shared" si="8478"/>
        <v>EP</v>
      </c>
      <c r="L4101" s="7" t="str">
        <f t="shared" si="8479"/>
        <v>No Ct</v>
      </c>
      <c r="M4101" t="str">
        <f t="shared" si="8408"/>
        <v/>
      </c>
      <c r="N4101" t="str">
        <f t="shared" si="8409"/>
        <v/>
      </c>
      <c r="O4101" t="str">
        <f t="shared" si="8410"/>
        <v/>
      </c>
    </row>
    <row r="4102" spans="1:24" x14ac:dyDescent="0.25">
      <c r="A4102" t="s">
        <v>190</v>
      </c>
      <c r="B4102" t="s">
        <v>23</v>
      </c>
      <c r="C4102" t="s">
        <v>191</v>
      </c>
      <c r="D4102">
        <v>0.01</v>
      </c>
      <c r="E4102">
        <v>29.47</v>
      </c>
      <c r="F4102" t="s">
        <v>1342</v>
      </c>
      <c r="G4102" t="str">
        <f t="shared" si="8475"/>
        <v>DL2022074</v>
      </c>
      <c r="H4102" t="str">
        <f t="shared" si="8476"/>
        <v>22</v>
      </c>
      <c r="I4102" t="str">
        <f t="shared" si="8477"/>
        <v>Europæisk ål_22_20221101_DL2022074_OrdrupGym</v>
      </c>
      <c r="J4102" t="str">
        <f>VLOOKUP(MID(C4102,4,6),Datasæt_Analysesystemer!$B$2:$E$69,3,FALSE)</f>
        <v>Europæisk ål</v>
      </c>
      <c r="K4102" t="str">
        <f t="shared" si="8478"/>
        <v>PK</v>
      </c>
      <c r="L4102" s="7">
        <f t="shared" si="8479"/>
        <v>29.47</v>
      </c>
      <c r="M4102">
        <f t="shared" si="8408"/>
        <v>29.47</v>
      </c>
      <c r="N4102">
        <f t="shared" si="8409"/>
        <v>0</v>
      </c>
      <c r="O4102">
        <f t="shared" si="8410"/>
        <v>0</v>
      </c>
      <c r="Q4102">
        <f t="shared" ref="Q4102" si="8520">IF(L4104="No Ct",0,L4104)</f>
        <v>0</v>
      </c>
      <c r="R4102">
        <f t="shared" ref="R4102" si="8521">IF(L4105="No Ct",0,L4105)</f>
        <v>0</v>
      </c>
      <c r="S4102" t="str">
        <f t="shared" ref="S4102" si="8522">IF(AND(M4102&gt;0,N4102=0),"Valid","Invalid")</f>
        <v>Valid</v>
      </c>
      <c r="T4102" t="str">
        <f t="shared" ref="T4102" si="8523">IF(OR(Q4102&gt;1,R4102&gt;1),"Present","Absent")</f>
        <v>Absent</v>
      </c>
      <c r="U4102" t="str">
        <f t="shared" ref="U4102" si="8524">IF(OR(AND(Q4102&gt;1,Q4102&lt;41),AND(R4102&gt;1,R4102&lt;41)),"Ct&lt;41","Ct&gt;41")</f>
        <v>Ct&gt;41</v>
      </c>
      <c r="V4102" t="str">
        <f t="shared" ref="V4102" si="8525">J4102</f>
        <v>Europæisk ål</v>
      </c>
      <c r="W4102" t="str">
        <f t="shared" ref="W4102" si="8526">MID(F4102,10,9)</f>
        <v>DL2022074</v>
      </c>
      <c r="X4102" t="str">
        <f t="shared" ref="X4102" si="8527">W4102&amp;"_"&amp;V4102&amp;"_"&amp;S4102&amp;"_"&amp;T4102&amp;"_"&amp;U4102</f>
        <v>DL2022074_Europæisk ål_Valid_Absent_Ct&gt;41</v>
      </c>
    </row>
    <row r="4103" spans="1:24" x14ac:dyDescent="0.25">
      <c r="A4103" t="s">
        <v>166</v>
      </c>
      <c r="B4103" t="s">
        <v>51</v>
      </c>
      <c r="C4103" t="s">
        <v>167</v>
      </c>
      <c r="D4103">
        <v>0.01</v>
      </c>
      <c r="E4103" t="s">
        <v>1275</v>
      </c>
      <c r="F4103" t="s">
        <v>1342</v>
      </c>
      <c r="G4103" t="str">
        <f t="shared" si="8475"/>
        <v>DL2022074</v>
      </c>
      <c r="H4103" t="str">
        <f t="shared" si="8476"/>
        <v>22</v>
      </c>
      <c r="I4103" t="str">
        <f t="shared" si="8477"/>
        <v>Europæisk ål_22_20221101_DL2022074_OrdrupGym</v>
      </c>
      <c r="J4103" t="str">
        <f>VLOOKUP(MID(C4103,4,6),Datasæt_Analysesystemer!$B$2:$E$69,3,FALSE)</f>
        <v>Europæisk ål</v>
      </c>
      <c r="K4103" t="str">
        <f t="shared" si="8478"/>
        <v>NK</v>
      </c>
      <c r="L4103" s="7" t="str">
        <f t="shared" si="8479"/>
        <v>No Ct</v>
      </c>
      <c r="M4103" t="str">
        <f t="shared" si="8408"/>
        <v/>
      </c>
      <c r="N4103" t="str">
        <f t="shared" si="8409"/>
        <v/>
      </c>
      <c r="O4103" t="str">
        <f t="shared" si="8410"/>
        <v/>
      </c>
    </row>
    <row r="4104" spans="1:24" x14ac:dyDescent="0.25">
      <c r="A4104" t="s">
        <v>130</v>
      </c>
      <c r="B4104" t="s">
        <v>76</v>
      </c>
      <c r="C4104" t="s">
        <v>131</v>
      </c>
      <c r="D4104">
        <v>0.01</v>
      </c>
      <c r="E4104" t="s">
        <v>1275</v>
      </c>
      <c r="F4104" t="s">
        <v>1342</v>
      </c>
      <c r="G4104" t="str">
        <f t="shared" si="8475"/>
        <v>DL2022074</v>
      </c>
      <c r="H4104" t="str">
        <f t="shared" si="8476"/>
        <v>22</v>
      </c>
      <c r="I4104" t="str">
        <f t="shared" si="8477"/>
        <v>Europæisk ål_22_20221101_DL2022074_OrdrupGym</v>
      </c>
      <c r="J4104" t="str">
        <f>VLOOKUP(MID(C4104,4,6),Datasæt_Analysesystemer!$B$2:$E$69,3,FALSE)</f>
        <v>Europæisk ål</v>
      </c>
      <c r="K4104" t="str">
        <f t="shared" si="8478"/>
        <v>EP</v>
      </c>
      <c r="L4104" s="7" t="str">
        <f t="shared" si="8479"/>
        <v>No Ct</v>
      </c>
      <c r="M4104" t="str">
        <f t="shared" si="8408"/>
        <v/>
      </c>
      <c r="N4104" t="str">
        <f t="shared" si="8409"/>
        <v/>
      </c>
      <c r="O4104" t="str">
        <f t="shared" si="8410"/>
        <v/>
      </c>
    </row>
    <row r="4105" spans="1:24" x14ac:dyDescent="0.25">
      <c r="A4105" t="s">
        <v>145</v>
      </c>
      <c r="B4105" t="s">
        <v>76</v>
      </c>
      <c r="C4105" t="s">
        <v>131</v>
      </c>
      <c r="D4105">
        <v>0.01</v>
      </c>
      <c r="E4105" t="s">
        <v>1275</v>
      </c>
      <c r="F4105" t="s">
        <v>1342</v>
      </c>
      <c r="G4105" t="str">
        <f t="shared" si="8475"/>
        <v>DL2022074</v>
      </c>
      <c r="H4105" t="str">
        <f t="shared" si="8476"/>
        <v>22</v>
      </c>
      <c r="I4105" t="str">
        <f t="shared" si="8477"/>
        <v>Europæisk ål_22_20221101_DL2022074_OrdrupGym</v>
      </c>
      <c r="J4105" t="str">
        <f>VLOOKUP(MID(C4105,4,6),Datasæt_Analysesystemer!$B$2:$E$69,3,FALSE)</f>
        <v>Europæisk ål</v>
      </c>
      <c r="K4105" t="str">
        <f t="shared" si="8478"/>
        <v>EP</v>
      </c>
      <c r="L4105" s="7" t="str">
        <f t="shared" si="8479"/>
        <v>No Ct</v>
      </c>
      <c r="M4105" t="str">
        <f t="shared" si="8408"/>
        <v/>
      </c>
      <c r="N4105" t="str">
        <f t="shared" si="8409"/>
        <v/>
      </c>
      <c r="O4105" t="str">
        <f t="shared" si="8410"/>
        <v/>
      </c>
    </row>
    <row r="4106" spans="1:24" x14ac:dyDescent="0.25">
      <c r="A4106" t="s">
        <v>192</v>
      </c>
      <c r="B4106" t="s">
        <v>23</v>
      </c>
      <c r="C4106" t="s">
        <v>193</v>
      </c>
      <c r="D4106">
        <v>0.01</v>
      </c>
      <c r="E4106">
        <v>22.07</v>
      </c>
      <c r="F4106" t="s">
        <v>1342</v>
      </c>
      <c r="G4106" t="str">
        <f t="shared" si="8475"/>
        <v>DL2022074</v>
      </c>
      <c r="H4106" t="str">
        <f t="shared" si="8476"/>
        <v>23</v>
      </c>
      <c r="I4106" t="str">
        <f t="shared" si="8477"/>
        <v>Sortmundet kutling_23_20221101_DL2022074_OrdrupGym</v>
      </c>
      <c r="J4106" t="str">
        <f>VLOOKUP(MID(C4106,4,6),Datasæt_Analysesystemer!$B$2:$E$69,3,FALSE)</f>
        <v>Sortmundet kutling</v>
      </c>
      <c r="K4106" t="str">
        <f t="shared" si="8478"/>
        <v>PK</v>
      </c>
      <c r="L4106" s="7">
        <f t="shared" si="8479"/>
        <v>22.07</v>
      </c>
      <c r="M4106">
        <f t="shared" si="8408"/>
        <v>22.07</v>
      </c>
      <c r="N4106">
        <f t="shared" si="8409"/>
        <v>0</v>
      </c>
      <c r="O4106">
        <f t="shared" si="8410"/>
        <v>0</v>
      </c>
      <c r="Q4106">
        <f t="shared" ref="Q4106" si="8528">IF(L4108="No Ct",0,L4108)</f>
        <v>0</v>
      </c>
      <c r="R4106">
        <f t="shared" ref="R4106" si="8529">IF(L4109="No Ct",0,L4109)</f>
        <v>0</v>
      </c>
      <c r="S4106" t="str">
        <f t="shared" ref="S4106" si="8530">IF(AND(M4106&gt;0,N4106=0),"Valid","Invalid")</f>
        <v>Valid</v>
      </c>
      <c r="T4106" t="str">
        <f t="shared" ref="T4106" si="8531">IF(OR(Q4106&gt;1,R4106&gt;1),"Present","Absent")</f>
        <v>Absent</v>
      </c>
      <c r="U4106" t="str">
        <f t="shared" ref="U4106" si="8532">IF(OR(AND(Q4106&gt;1,Q4106&lt;41),AND(R4106&gt;1,R4106&lt;41)),"Ct&lt;41","Ct&gt;41")</f>
        <v>Ct&gt;41</v>
      </c>
      <c r="V4106" t="str">
        <f t="shared" ref="V4106" si="8533">J4106</f>
        <v>Sortmundet kutling</v>
      </c>
      <c r="W4106" t="str">
        <f t="shared" ref="W4106" si="8534">MID(F4106,10,9)</f>
        <v>DL2022074</v>
      </c>
      <c r="X4106" t="str">
        <f t="shared" ref="X4106" si="8535">W4106&amp;"_"&amp;V4106&amp;"_"&amp;S4106&amp;"_"&amp;T4106&amp;"_"&amp;U4106</f>
        <v>DL2022074_Sortmundet kutling_Valid_Absent_Ct&gt;41</v>
      </c>
    </row>
    <row r="4107" spans="1:24" x14ac:dyDescent="0.25">
      <c r="A4107" t="s">
        <v>168</v>
      </c>
      <c r="B4107" t="s">
        <v>51</v>
      </c>
      <c r="C4107" t="s">
        <v>169</v>
      </c>
      <c r="D4107">
        <v>0.01</v>
      </c>
      <c r="E4107" t="s">
        <v>1275</v>
      </c>
      <c r="F4107" t="s">
        <v>1342</v>
      </c>
      <c r="G4107" t="str">
        <f t="shared" si="8475"/>
        <v>DL2022074</v>
      </c>
      <c r="H4107" t="str">
        <f t="shared" si="8476"/>
        <v>23</v>
      </c>
      <c r="I4107" t="str">
        <f t="shared" si="8477"/>
        <v>Sortmundet kutling_23_20221101_DL2022074_OrdrupGym</v>
      </c>
      <c r="J4107" t="str">
        <f>VLOOKUP(MID(C4107,4,6),Datasæt_Analysesystemer!$B$2:$E$69,3,FALSE)</f>
        <v>Sortmundet kutling</v>
      </c>
      <c r="K4107" t="str">
        <f t="shared" si="8478"/>
        <v>NK</v>
      </c>
      <c r="L4107" s="7" t="str">
        <f t="shared" si="8479"/>
        <v>No Ct</v>
      </c>
      <c r="M4107" t="str">
        <f t="shared" si="8408"/>
        <v/>
      </c>
      <c r="N4107" t="str">
        <f t="shared" si="8409"/>
        <v/>
      </c>
      <c r="O4107" t="str">
        <f t="shared" si="8410"/>
        <v/>
      </c>
    </row>
    <row r="4108" spans="1:24" x14ac:dyDescent="0.25">
      <c r="A4108" t="s">
        <v>132</v>
      </c>
      <c r="B4108" t="s">
        <v>76</v>
      </c>
      <c r="C4108" t="s">
        <v>133</v>
      </c>
      <c r="D4108">
        <v>0.01</v>
      </c>
      <c r="E4108" t="s">
        <v>1275</v>
      </c>
      <c r="F4108" t="s">
        <v>1342</v>
      </c>
      <c r="G4108" t="str">
        <f t="shared" si="8475"/>
        <v>DL2022074</v>
      </c>
      <c r="H4108" t="str">
        <f t="shared" si="8476"/>
        <v>23</v>
      </c>
      <c r="I4108" t="str">
        <f t="shared" si="8477"/>
        <v>Sortmundet kutling_23_20221101_DL2022074_OrdrupGym</v>
      </c>
      <c r="J4108" t="str">
        <f>VLOOKUP(MID(C4108,4,6),Datasæt_Analysesystemer!$B$2:$E$69,3,FALSE)</f>
        <v>Sortmundet kutling</v>
      </c>
      <c r="K4108" t="str">
        <f t="shared" si="8478"/>
        <v>EP</v>
      </c>
      <c r="L4108" s="7" t="str">
        <f t="shared" si="8479"/>
        <v>No Ct</v>
      </c>
      <c r="M4108" t="str">
        <f t="shared" si="8408"/>
        <v/>
      </c>
      <c r="N4108" t="str">
        <f t="shared" si="8409"/>
        <v/>
      </c>
      <c r="O4108" t="str">
        <f t="shared" si="8410"/>
        <v/>
      </c>
    </row>
    <row r="4109" spans="1:24" x14ac:dyDescent="0.25">
      <c r="A4109" t="s">
        <v>146</v>
      </c>
      <c r="B4109" t="s">
        <v>76</v>
      </c>
      <c r="C4109" t="s">
        <v>133</v>
      </c>
      <c r="D4109">
        <v>0.01</v>
      </c>
      <c r="E4109" t="s">
        <v>1275</v>
      </c>
      <c r="F4109" t="s">
        <v>1342</v>
      </c>
      <c r="G4109" t="str">
        <f t="shared" si="8475"/>
        <v>DL2022074</v>
      </c>
      <c r="H4109" t="str">
        <f t="shared" si="8476"/>
        <v>23</v>
      </c>
      <c r="I4109" t="str">
        <f t="shared" si="8477"/>
        <v>Sortmundet kutling_23_20221101_DL2022074_OrdrupGym</v>
      </c>
      <c r="J4109" t="str">
        <f>VLOOKUP(MID(C4109,4,6),Datasæt_Analysesystemer!$B$2:$E$69,3,FALSE)</f>
        <v>Sortmundet kutling</v>
      </c>
      <c r="K4109" t="str">
        <f t="shared" si="8478"/>
        <v>EP</v>
      </c>
      <c r="L4109" s="7" t="str">
        <f t="shared" si="8479"/>
        <v>No Ct</v>
      </c>
      <c r="M4109" t="str">
        <f t="shared" si="8408"/>
        <v/>
      </c>
      <c r="N4109" t="str">
        <f t="shared" si="8409"/>
        <v/>
      </c>
      <c r="O4109" t="str">
        <f t="shared" si="8410"/>
        <v/>
      </c>
    </row>
    <row r="4110" spans="1:24" x14ac:dyDescent="0.25">
      <c r="A4110" t="s">
        <v>194</v>
      </c>
      <c r="B4110" t="s">
        <v>23</v>
      </c>
      <c r="C4110" t="s">
        <v>195</v>
      </c>
      <c r="D4110">
        <v>0.01</v>
      </c>
      <c r="E4110">
        <v>22.24</v>
      </c>
      <c r="F4110" t="s">
        <v>1342</v>
      </c>
      <c r="G4110" t="str">
        <f t="shared" si="8475"/>
        <v>DL2022074</v>
      </c>
      <c r="H4110" t="str">
        <f t="shared" si="8476"/>
        <v>24</v>
      </c>
      <c r="I4110" t="str">
        <f t="shared" si="8477"/>
        <v>Sortmundet kutling_24_20221101_DL2022074_OrdrupGym</v>
      </c>
      <c r="J4110" t="str">
        <f>VLOOKUP(MID(C4110,4,6),Datasæt_Analysesystemer!$B$2:$E$69,3,FALSE)</f>
        <v>Sortmundet kutling</v>
      </c>
      <c r="K4110" t="str">
        <f t="shared" si="8478"/>
        <v>PK</v>
      </c>
      <c r="L4110" s="7">
        <f t="shared" si="8479"/>
        <v>22.24</v>
      </c>
      <c r="M4110">
        <f t="shared" si="8408"/>
        <v>22.24</v>
      </c>
      <c r="N4110">
        <f t="shared" si="8409"/>
        <v>0</v>
      </c>
      <c r="O4110">
        <f t="shared" si="8410"/>
        <v>43.29</v>
      </c>
      <c r="Q4110">
        <f t="shared" ref="Q4110" si="8536">IF(L4112="No Ct",0,L4112)</f>
        <v>0</v>
      </c>
      <c r="R4110">
        <f t="shared" ref="R4110" si="8537">IF(L4113="No Ct",0,L4113)</f>
        <v>43.29</v>
      </c>
      <c r="S4110" t="str">
        <f t="shared" ref="S4110" si="8538">IF(AND(M4110&gt;0,N4110=0),"Valid","Invalid")</f>
        <v>Valid</v>
      </c>
      <c r="T4110" t="str">
        <f t="shared" ref="T4110" si="8539">IF(OR(Q4110&gt;1,R4110&gt;1),"Present","Absent")</f>
        <v>Present</v>
      </c>
      <c r="U4110" t="str">
        <f t="shared" ref="U4110" si="8540">IF(OR(AND(Q4110&gt;1,Q4110&lt;41),AND(R4110&gt;1,R4110&lt;41)),"Ct&lt;41","Ct&gt;41")</f>
        <v>Ct&gt;41</v>
      </c>
      <c r="V4110" t="str">
        <f t="shared" ref="V4110" si="8541">J4110</f>
        <v>Sortmundet kutling</v>
      </c>
      <c r="W4110" t="str">
        <f t="shared" ref="W4110" si="8542">MID(F4110,10,9)</f>
        <v>DL2022074</v>
      </c>
      <c r="X4110" t="str">
        <f t="shared" ref="X4110" si="8543">W4110&amp;"_"&amp;V4110&amp;"_"&amp;S4110&amp;"_"&amp;T4110&amp;"_"&amp;U4110</f>
        <v>DL2022074_Sortmundet kutling_Valid_Present_Ct&gt;41</v>
      </c>
    </row>
    <row r="4111" spans="1:24" x14ac:dyDescent="0.25">
      <c r="A4111" t="s">
        <v>170</v>
      </c>
      <c r="B4111" t="s">
        <v>51</v>
      </c>
      <c r="C4111" t="s">
        <v>171</v>
      </c>
      <c r="D4111">
        <v>0.01</v>
      </c>
      <c r="E4111" t="s">
        <v>1275</v>
      </c>
      <c r="F4111" t="s">
        <v>1342</v>
      </c>
      <c r="G4111" t="str">
        <f t="shared" si="8475"/>
        <v>DL2022074</v>
      </c>
      <c r="H4111" t="str">
        <f t="shared" si="8476"/>
        <v>24</v>
      </c>
      <c r="I4111" t="str">
        <f t="shared" si="8477"/>
        <v>Sortmundet kutling_24_20221101_DL2022074_OrdrupGym</v>
      </c>
      <c r="J4111" t="str">
        <f>VLOOKUP(MID(C4111,4,6),Datasæt_Analysesystemer!$B$2:$E$69,3,FALSE)</f>
        <v>Sortmundet kutling</v>
      </c>
      <c r="K4111" t="str">
        <f t="shared" si="8478"/>
        <v>NK</v>
      </c>
      <c r="L4111" s="7" t="str">
        <f t="shared" si="8479"/>
        <v>No Ct</v>
      </c>
      <c r="M4111" t="str">
        <f t="shared" si="8408"/>
        <v/>
      </c>
      <c r="N4111" t="str">
        <f t="shared" si="8409"/>
        <v/>
      </c>
      <c r="O4111" t="str">
        <f t="shared" si="8410"/>
        <v/>
      </c>
    </row>
    <row r="4112" spans="1:24" x14ac:dyDescent="0.25">
      <c r="A4112" t="s">
        <v>134</v>
      </c>
      <c r="B4112" t="s">
        <v>76</v>
      </c>
      <c r="C4112" t="s">
        <v>135</v>
      </c>
      <c r="D4112">
        <v>0.01</v>
      </c>
      <c r="E4112" t="s">
        <v>1275</v>
      </c>
      <c r="F4112" t="s">
        <v>1342</v>
      </c>
      <c r="G4112" t="str">
        <f t="shared" si="8475"/>
        <v>DL2022074</v>
      </c>
      <c r="H4112" t="str">
        <f t="shared" si="8476"/>
        <v>24</v>
      </c>
      <c r="I4112" t="str">
        <f t="shared" si="8477"/>
        <v>Sortmundet kutling_24_20221101_DL2022074_OrdrupGym</v>
      </c>
      <c r="J4112" t="str">
        <f>VLOOKUP(MID(C4112,4,6),Datasæt_Analysesystemer!$B$2:$E$69,3,FALSE)</f>
        <v>Sortmundet kutling</v>
      </c>
      <c r="K4112" t="str">
        <f t="shared" si="8478"/>
        <v>EP</v>
      </c>
      <c r="L4112" s="7" t="str">
        <f t="shared" si="8479"/>
        <v>No Ct</v>
      </c>
      <c r="M4112" t="str">
        <f t="shared" si="8408"/>
        <v/>
      </c>
      <c r="N4112" t="str">
        <f t="shared" si="8409"/>
        <v/>
      </c>
      <c r="O4112" t="str">
        <f t="shared" si="8410"/>
        <v/>
      </c>
    </row>
    <row r="4113" spans="1:24" x14ac:dyDescent="0.25">
      <c r="A4113" t="s">
        <v>147</v>
      </c>
      <c r="B4113" t="s">
        <v>76</v>
      </c>
      <c r="C4113" t="s">
        <v>135</v>
      </c>
      <c r="D4113">
        <v>0.01</v>
      </c>
      <c r="E4113">
        <v>43.29</v>
      </c>
      <c r="F4113" t="s">
        <v>1342</v>
      </c>
      <c r="G4113" t="str">
        <f t="shared" si="8475"/>
        <v>DL2022074</v>
      </c>
      <c r="H4113" t="str">
        <f t="shared" si="8476"/>
        <v>24</v>
      </c>
      <c r="I4113" t="str">
        <f t="shared" si="8477"/>
        <v>Sortmundet kutling_24_20221101_DL2022074_OrdrupGym</v>
      </c>
      <c r="J4113" t="str">
        <f>VLOOKUP(MID(C4113,4,6),Datasæt_Analysesystemer!$B$2:$E$69,3,FALSE)</f>
        <v>Sortmundet kutling</v>
      </c>
      <c r="K4113" t="str">
        <f t="shared" si="8478"/>
        <v>EP</v>
      </c>
      <c r="L4113" s="7">
        <f t="shared" si="8479"/>
        <v>43.29</v>
      </c>
      <c r="M4113" t="str">
        <f t="shared" si="8408"/>
        <v/>
      </c>
      <c r="N4113" t="str">
        <f t="shared" si="8409"/>
        <v/>
      </c>
      <c r="O4113" t="str">
        <f t="shared" si="8410"/>
        <v/>
      </c>
    </row>
    <row r="4114" spans="1:24" x14ac:dyDescent="0.25">
      <c r="A4114" t="s">
        <v>11</v>
      </c>
      <c r="B4114" t="s">
        <v>12</v>
      </c>
      <c r="C4114" t="s">
        <v>13</v>
      </c>
      <c r="D4114" s="6">
        <v>0.1</v>
      </c>
      <c r="E4114" s="6">
        <v>35.65</v>
      </c>
      <c r="F4114" t="s">
        <v>1453</v>
      </c>
      <c r="G4114" t="str">
        <f t="shared" si="8475"/>
        <v>DL2021020</v>
      </c>
      <c r="H4114" t="str">
        <f t="shared" ref="H4114" si="8544">LEFT(B4114,2)</f>
        <v>01</v>
      </c>
      <c r="I4114" t="str">
        <f t="shared" si="8477"/>
        <v>Aborre_01_20210915_DL2021020_OrdrupGymSktAnnaeGym</v>
      </c>
      <c r="J4114" t="str">
        <f t="shared" ref="J4114" si="8545">MID(RIGHT(B4114,LEN(B4114)-3),1,FIND("_",RIGHT(B4114,LEN(B4114)-3))-1)</f>
        <v>Aborre</v>
      </c>
      <c r="K4114" t="str">
        <f t="shared" ref="K4114" si="8546">TRIM(SUBSTITUTE(RIGHT(B4114,FIND(J4114,B4114)+1),"_",""))</f>
        <v>PosK</v>
      </c>
      <c r="L4114">
        <f t="shared" ref="L4114" si="8547">IFERROR(VALUE(SUBSTITUTE(E4114,".",",")),E4114)</f>
        <v>35.65</v>
      </c>
      <c r="M4114">
        <f>IF(K4114="PosK",SUMIFS(L:L,K:K,"PosK",I:I,I4114),"")</f>
        <v>35.65</v>
      </c>
      <c r="N4114">
        <f>IF(K4114="PosK",SUMIFS(L:L,K:K,"NegK",I:I,I4114),"")</f>
        <v>0</v>
      </c>
      <c r="O4114">
        <f>IF(K4114="PosK",SUMIFS(L:L,K:K,"eDNA",I:I,I4114),"")</f>
        <v>43.15</v>
      </c>
      <c r="Q4114">
        <f t="shared" ref="Q4114" si="8548">IF(L4116="No Ct",0,L4116)</f>
        <v>43.15</v>
      </c>
      <c r="R4114">
        <f t="shared" ref="R4114" si="8549">IF(L4117="No Ct",0,L4117)</f>
        <v>0</v>
      </c>
      <c r="S4114" t="str">
        <f t="shared" ref="S4114" si="8550">IF(AND(M4114&gt;0,N4114=0),"Valid","Invalid")</f>
        <v>Valid</v>
      </c>
      <c r="T4114" t="str">
        <f t="shared" ref="T4114" si="8551">IF(OR(Q4114&gt;1,R4114&gt;1),"Present","Absent")</f>
        <v>Present</v>
      </c>
      <c r="U4114" t="str">
        <f t="shared" ref="U4114" si="8552">IF(OR(AND(Q4114&gt;1,Q4114&lt;41),AND(R4114&gt;1,R4114&lt;41)),"Ct&lt;41","Ct&gt;41")</f>
        <v>Ct&gt;41</v>
      </c>
      <c r="V4114" t="str">
        <f>VLOOKUP(J4114,Datasæt_Analysesystemer!$C$2:$D$68,2,FALSE)</f>
        <v>Aborre</v>
      </c>
      <c r="W4114" t="str">
        <f t="shared" ref="W4114" si="8553">MID(F4114,10,9)</f>
        <v>DL2021020</v>
      </c>
      <c r="X4114" t="str">
        <f t="shared" ref="X4114" si="8554">W4114&amp;"_"&amp;V4114&amp;"_"&amp;S4114&amp;"_"&amp;T4114&amp;"_"&amp;U4114</f>
        <v>DL2021020_Aborre_Valid_Present_Ct&gt;41</v>
      </c>
    </row>
    <row r="4115" spans="1:24" x14ac:dyDescent="0.25">
      <c r="A4115" t="s">
        <v>14</v>
      </c>
      <c r="B4115" t="s">
        <v>15</v>
      </c>
      <c r="C4115" t="s">
        <v>16</v>
      </c>
      <c r="D4115" s="6">
        <v>0.1</v>
      </c>
      <c r="E4115" s="6" t="s">
        <v>17</v>
      </c>
      <c r="F4115" t="s">
        <v>1453</v>
      </c>
      <c r="G4115" t="str">
        <f t="shared" si="8475"/>
        <v>DL2021020</v>
      </c>
      <c r="H4115" t="str">
        <f t="shared" ref="H4115:H4178" si="8555">LEFT(B4115,2)</f>
        <v>01</v>
      </c>
      <c r="I4115" t="str">
        <f t="shared" ref="I4115:I4178" si="8556">J4115&amp;"_"&amp;H4115&amp;"_"&amp;F4115</f>
        <v>Aborre_01_20210915_DL2021020_OrdrupGymSktAnnaeGym</v>
      </c>
      <c r="J4115" t="str">
        <f t="shared" ref="J4115:J4178" si="8557">MID(RIGHT(B4115,LEN(B4115)-3),1,FIND("_",RIGHT(B4115,LEN(B4115)-3))-1)</f>
        <v>Aborre</v>
      </c>
      <c r="K4115" t="str">
        <f t="shared" ref="K4115:K4178" si="8558">TRIM(SUBSTITUTE(RIGHT(B4115,FIND(J4115,B4115)+1),"_",""))</f>
        <v>NegK</v>
      </c>
      <c r="L4115" t="str">
        <f t="shared" ref="L4115:L4178" si="8559">IFERROR(VALUE(SUBSTITUTE(E4115,".",",")),E4115)</f>
        <v>No Ct</v>
      </c>
      <c r="M4115" t="str">
        <f t="shared" ref="M4115:M4178" si="8560">IF(K4115="PosK",SUMIFS(L:L,K:K,"PosK",I:I,I4115),"")</f>
        <v/>
      </c>
      <c r="N4115" t="str">
        <f t="shared" ref="N4115:N4178" si="8561">IF(K4115="PosK",SUMIFS(L:L,K:K,"NegK",I:I,I4115),"")</f>
        <v/>
      </c>
      <c r="O4115" t="str">
        <f t="shared" ref="O4115:O4178" si="8562">IF(K4115="PosK",SUMIFS(L:L,K:K,"eDNA",I:I,I4115),"")</f>
        <v/>
      </c>
    </row>
    <row r="4116" spans="1:24" x14ac:dyDescent="0.25">
      <c r="A4116" t="s">
        <v>18</v>
      </c>
      <c r="B4116" t="s">
        <v>19</v>
      </c>
      <c r="C4116" t="s">
        <v>20</v>
      </c>
      <c r="D4116" s="6">
        <v>0.1</v>
      </c>
      <c r="E4116" s="6">
        <v>43.15</v>
      </c>
      <c r="F4116" t="s">
        <v>1453</v>
      </c>
      <c r="G4116" t="str">
        <f t="shared" si="8475"/>
        <v>DL2021020</v>
      </c>
      <c r="H4116" t="str">
        <f t="shared" si="8555"/>
        <v>01</v>
      </c>
      <c r="I4116" t="str">
        <f t="shared" si="8556"/>
        <v>Aborre_01_20210915_DL2021020_OrdrupGymSktAnnaeGym</v>
      </c>
      <c r="J4116" t="str">
        <f t="shared" si="8557"/>
        <v>Aborre</v>
      </c>
      <c r="K4116" t="str">
        <f t="shared" si="8558"/>
        <v>eDNA</v>
      </c>
      <c r="L4116">
        <f t="shared" si="8559"/>
        <v>43.15</v>
      </c>
      <c r="M4116" t="str">
        <f t="shared" si="8560"/>
        <v/>
      </c>
      <c r="N4116" t="str">
        <f t="shared" si="8561"/>
        <v/>
      </c>
      <c r="O4116" t="str">
        <f t="shared" si="8562"/>
        <v/>
      </c>
    </row>
    <row r="4117" spans="1:24" x14ac:dyDescent="0.25">
      <c r="A4117" t="s">
        <v>21</v>
      </c>
      <c r="B4117" t="s">
        <v>19</v>
      </c>
      <c r="C4117" t="s">
        <v>20</v>
      </c>
      <c r="D4117" s="6">
        <v>0.1</v>
      </c>
      <c r="E4117" s="6" t="s">
        <v>17</v>
      </c>
      <c r="F4117" t="s">
        <v>1453</v>
      </c>
      <c r="G4117" t="str">
        <f t="shared" si="8475"/>
        <v>DL2021020</v>
      </c>
      <c r="H4117" t="str">
        <f t="shared" si="8555"/>
        <v>01</v>
      </c>
      <c r="I4117" t="str">
        <f t="shared" si="8556"/>
        <v>Aborre_01_20210915_DL2021020_OrdrupGymSktAnnaeGym</v>
      </c>
      <c r="J4117" t="str">
        <f t="shared" si="8557"/>
        <v>Aborre</v>
      </c>
      <c r="K4117" t="str">
        <f t="shared" si="8558"/>
        <v>eDNA</v>
      </c>
      <c r="L4117" t="str">
        <f t="shared" si="8559"/>
        <v>No Ct</v>
      </c>
      <c r="M4117" t="str">
        <f t="shared" si="8560"/>
        <v/>
      </c>
      <c r="N4117" t="str">
        <f t="shared" si="8561"/>
        <v/>
      </c>
      <c r="O4117" t="str">
        <f t="shared" si="8562"/>
        <v/>
      </c>
    </row>
    <row r="4118" spans="1:24" x14ac:dyDescent="0.25">
      <c r="A4118" t="s">
        <v>199</v>
      </c>
      <c r="B4118" t="s">
        <v>333</v>
      </c>
      <c r="C4118" t="s">
        <v>13</v>
      </c>
      <c r="D4118" s="6">
        <v>0.1</v>
      </c>
      <c r="E4118" s="6" t="s">
        <v>17</v>
      </c>
      <c r="F4118" t="s">
        <v>1453</v>
      </c>
      <c r="G4118" t="str">
        <f t="shared" si="8475"/>
        <v>DL2021020</v>
      </c>
      <c r="H4118" t="str">
        <f t="shared" si="8555"/>
        <v>02</v>
      </c>
      <c r="I4118" t="str">
        <f t="shared" si="8556"/>
        <v>Aborre_02_20210915_DL2021020_OrdrupGymSktAnnaeGym</v>
      </c>
      <c r="J4118" t="str">
        <f t="shared" si="8557"/>
        <v>Aborre</v>
      </c>
      <c r="K4118" t="str">
        <f t="shared" si="8558"/>
        <v>PosK</v>
      </c>
      <c r="L4118" t="str">
        <f t="shared" si="8559"/>
        <v>No Ct</v>
      </c>
      <c r="M4118">
        <f t="shared" si="8560"/>
        <v>0</v>
      </c>
      <c r="N4118">
        <f t="shared" si="8561"/>
        <v>0</v>
      </c>
      <c r="O4118">
        <f t="shared" si="8562"/>
        <v>0</v>
      </c>
      <c r="Q4118">
        <f t="shared" ref="Q4118" si="8563">IF(L4120="No Ct",0,L4120)</f>
        <v>0</v>
      </c>
      <c r="R4118">
        <f t="shared" ref="R4118" si="8564">IF(L4121="No Ct",0,L4121)</f>
        <v>0</v>
      </c>
      <c r="S4118" t="str">
        <f t="shared" ref="S4118" si="8565">IF(AND(M4118&gt;0,N4118=0),"Valid","Invalid")</f>
        <v>Invalid</v>
      </c>
      <c r="T4118" t="str">
        <f t="shared" ref="T4118" si="8566">IF(OR(Q4118&gt;1,R4118&gt;1),"Present","Absent")</f>
        <v>Absent</v>
      </c>
      <c r="U4118" t="str">
        <f t="shared" ref="U4118" si="8567">IF(OR(AND(Q4118&gt;1,Q4118&lt;41),AND(R4118&gt;1,R4118&lt;41)),"Ct&lt;41","Ct&gt;41")</f>
        <v>Ct&gt;41</v>
      </c>
      <c r="V4118" t="str">
        <f>VLOOKUP(J4118,Datasæt_Analysesystemer!$C$2:$D$68,2,FALSE)</f>
        <v>Aborre</v>
      </c>
      <c r="W4118" t="str">
        <f t="shared" ref="W4118" si="8568">MID(F4118,10,9)</f>
        <v>DL2021020</v>
      </c>
      <c r="X4118" t="str">
        <f t="shared" ref="X4118" si="8569">W4118&amp;"_"&amp;V4118&amp;"_"&amp;S4118&amp;"_"&amp;T4118&amp;"_"&amp;U4118</f>
        <v>DL2021020_Aborre_Invalid_Absent_Ct&gt;41</v>
      </c>
    </row>
    <row r="4119" spans="1:24" x14ac:dyDescent="0.25">
      <c r="A4119" t="s">
        <v>201</v>
      </c>
      <c r="B4119" t="s">
        <v>334</v>
      </c>
      <c r="C4119" t="s">
        <v>16</v>
      </c>
      <c r="D4119" s="6">
        <v>0.1</v>
      </c>
      <c r="E4119" s="6" t="s">
        <v>17</v>
      </c>
      <c r="F4119" t="s">
        <v>1453</v>
      </c>
      <c r="G4119" t="str">
        <f t="shared" si="8475"/>
        <v>DL2021020</v>
      </c>
      <c r="H4119" t="str">
        <f t="shared" si="8555"/>
        <v>02</v>
      </c>
      <c r="I4119" t="str">
        <f t="shared" si="8556"/>
        <v>Aborre_02_20210915_DL2021020_OrdrupGymSktAnnaeGym</v>
      </c>
      <c r="J4119" t="str">
        <f t="shared" si="8557"/>
        <v>Aborre</v>
      </c>
      <c r="K4119" t="str">
        <f t="shared" si="8558"/>
        <v>NegK</v>
      </c>
      <c r="L4119" t="str">
        <f t="shared" si="8559"/>
        <v>No Ct</v>
      </c>
      <c r="M4119" t="str">
        <f t="shared" si="8560"/>
        <v/>
      </c>
      <c r="N4119" t="str">
        <f t="shared" si="8561"/>
        <v/>
      </c>
      <c r="O4119" t="str">
        <f t="shared" si="8562"/>
        <v/>
      </c>
    </row>
    <row r="4120" spans="1:24" x14ac:dyDescent="0.25">
      <c r="A4120" t="s">
        <v>203</v>
      </c>
      <c r="B4120" t="s">
        <v>335</v>
      </c>
      <c r="C4120" t="s">
        <v>20</v>
      </c>
      <c r="D4120" s="6">
        <v>0.1</v>
      </c>
      <c r="E4120" s="6" t="s">
        <v>17</v>
      </c>
      <c r="F4120" t="s">
        <v>1453</v>
      </c>
      <c r="G4120" t="str">
        <f t="shared" si="8475"/>
        <v>DL2021020</v>
      </c>
      <c r="H4120" t="str">
        <f t="shared" si="8555"/>
        <v>02</v>
      </c>
      <c r="I4120" t="str">
        <f t="shared" si="8556"/>
        <v>Aborre_02_20210915_DL2021020_OrdrupGymSktAnnaeGym</v>
      </c>
      <c r="J4120" t="str">
        <f t="shared" si="8557"/>
        <v>Aborre</v>
      </c>
      <c r="K4120" t="str">
        <f t="shared" si="8558"/>
        <v>eDNA</v>
      </c>
      <c r="L4120" t="str">
        <f t="shared" si="8559"/>
        <v>No Ct</v>
      </c>
      <c r="M4120" t="str">
        <f t="shared" si="8560"/>
        <v/>
      </c>
      <c r="N4120" t="str">
        <f t="shared" si="8561"/>
        <v/>
      </c>
      <c r="O4120" t="str">
        <f t="shared" si="8562"/>
        <v/>
      </c>
    </row>
    <row r="4121" spans="1:24" x14ac:dyDescent="0.25">
      <c r="A4121" t="s">
        <v>205</v>
      </c>
      <c r="B4121" t="s">
        <v>335</v>
      </c>
      <c r="C4121" t="s">
        <v>20</v>
      </c>
      <c r="D4121" s="6">
        <v>0.1</v>
      </c>
      <c r="E4121" s="6" t="s">
        <v>17</v>
      </c>
      <c r="F4121" t="s">
        <v>1453</v>
      </c>
      <c r="G4121" t="str">
        <f t="shared" si="8475"/>
        <v>DL2021020</v>
      </c>
      <c r="H4121" t="str">
        <f t="shared" si="8555"/>
        <v>02</v>
      </c>
      <c r="I4121" t="str">
        <f t="shared" si="8556"/>
        <v>Aborre_02_20210915_DL2021020_OrdrupGymSktAnnaeGym</v>
      </c>
      <c r="J4121" t="str">
        <f t="shared" si="8557"/>
        <v>Aborre</v>
      </c>
      <c r="K4121" t="str">
        <f t="shared" si="8558"/>
        <v>eDNA</v>
      </c>
      <c r="L4121" t="str">
        <f t="shared" si="8559"/>
        <v>No Ct</v>
      </c>
      <c r="M4121" t="str">
        <f t="shared" si="8560"/>
        <v/>
      </c>
      <c r="N4121" t="str">
        <f t="shared" si="8561"/>
        <v/>
      </c>
      <c r="O4121" t="str">
        <f t="shared" si="8562"/>
        <v/>
      </c>
    </row>
    <row r="4122" spans="1:24" x14ac:dyDescent="0.25">
      <c r="A4122" t="s">
        <v>206</v>
      </c>
      <c r="B4122" t="s">
        <v>336</v>
      </c>
      <c r="C4122" t="s">
        <v>13</v>
      </c>
      <c r="D4122" s="6">
        <v>0.1</v>
      </c>
      <c r="E4122" s="6">
        <v>31.77</v>
      </c>
      <c r="F4122" t="s">
        <v>1453</v>
      </c>
      <c r="G4122" t="str">
        <f t="shared" si="8475"/>
        <v>DL2021020</v>
      </c>
      <c r="H4122" t="str">
        <f t="shared" si="8555"/>
        <v>03</v>
      </c>
      <c r="I4122" t="str">
        <f t="shared" si="8556"/>
        <v>Skalle_03_20210915_DL2021020_OrdrupGymSktAnnaeGym</v>
      </c>
      <c r="J4122" t="str">
        <f t="shared" si="8557"/>
        <v>Skalle</v>
      </c>
      <c r="K4122" t="str">
        <f t="shared" si="8558"/>
        <v>PosK</v>
      </c>
      <c r="L4122">
        <f t="shared" si="8559"/>
        <v>31.77</v>
      </c>
      <c r="M4122">
        <f t="shared" si="8560"/>
        <v>31.77</v>
      </c>
      <c r="N4122">
        <f t="shared" si="8561"/>
        <v>0</v>
      </c>
      <c r="O4122">
        <f t="shared" si="8562"/>
        <v>93.83</v>
      </c>
      <c r="Q4122">
        <f t="shared" ref="Q4122" si="8570">IF(L4124="No Ct",0,L4124)</f>
        <v>46.25</v>
      </c>
      <c r="R4122">
        <f t="shared" ref="R4122" si="8571">IF(L4125="No Ct",0,L4125)</f>
        <v>47.58</v>
      </c>
      <c r="S4122" t="str">
        <f t="shared" ref="S4122" si="8572">IF(AND(M4122&gt;0,N4122=0),"Valid","Invalid")</f>
        <v>Valid</v>
      </c>
      <c r="T4122" t="str">
        <f t="shared" ref="T4122" si="8573">IF(OR(Q4122&gt;1,R4122&gt;1),"Present","Absent")</f>
        <v>Present</v>
      </c>
      <c r="U4122" t="str">
        <f t="shared" ref="U4122" si="8574">IF(OR(AND(Q4122&gt;1,Q4122&lt;41),AND(R4122&gt;1,R4122&lt;41)),"Ct&lt;41","Ct&gt;41")</f>
        <v>Ct&gt;41</v>
      </c>
      <c r="V4122" t="str">
        <f>VLOOKUP(J4122,Datasæt_Analysesystemer!$C$2:$D$68,2,FALSE)</f>
        <v>Skalle</v>
      </c>
      <c r="W4122" t="str">
        <f t="shared" ref="W4122" si="8575">MID(F4122,10,9)</f>
        <v>DL2021020</v>
      </c>
      <c r="X4122" t="str">
        <f t="shared" ref="X4122" si="8576">W4122&amp;"_"&amp;V4122&amp;"_"&amp;S4122&amp;"_"&amp;T4122&amp;"_"&amp;U4122</f>
        <v>DL2021020_Skalle_Valid_Present_Ct&gt;41</v>
      </c>
    </row>
    <row r="4123" spans="1:24" x14ac:dyDescent="0.25">
      <c r="A4123" t="s">
        <v>208</v>
      </c>
      <c r="B4123" t="s">
        <v>337</v>
      </c>
      <c r="C4123" t="s">
        <v>16</v>
      </c>
      <c r="D4123" s="6">
        <v>0.1</v>
      </c>
      <c r="E4123" s="6" t="s">
        <v>17</v>
      </c>
      <c r="F4123" t="s">
        <v>1453</v>
      </c>
      <c r="G4123" t="str">
        <f t="shared" si="8475"/>
        <v>DL2021020</v>
      </c>
      <c r="H4123" t="str">
        <f t="shared" si="8555"/>
        <v>03</v>
      </c>
      <c r="I4123" t="str">
        <f t="shared" si="8556"/>
        <v>Skalle_03_20210915_DL2021020_OrdrupGymSktAnnaeGym</v>
      </c>
      <c r="J4123" t="str">
        <f t="shared" si="8557"/>
        <v>Skalle</v>
      </c>
      <c r="K4123" t="str">
        <f t="shared" si="8558"/>
        <v>NegK</v>
      </c>
      <c r="L4123" t="str">
        <f t="shared" si="8559"/>
        <v>No Ct</v>
      </c>
      <c r="M4123" t="str">
        <f t="shared" si="8560"/>
        <v/>
      </c>
      <c r="N4123" t="str">
        <f t="shared" si="8561"/>
        <v/>
      </c>
      <c r="O4123" t="str">
        <f t="shared" si="8562"/>
        <v/>
      </c>
    </row>
    <row r="4124" spans="1:24" x14ac:dyDescent="0.25">
      <c r="A4124" t="s">
        <v>210</v>
      </c>
      <c r="B4124" t="s">
        <v>338</v>
      </c>
      <c r="C4124" t="s">
        <v>20</v>
      </c>
      <c r="D4124" s="6">
        <v>0.1</v>
      </c>
      <c r="E4124" s="6">
        <v>46.25</v>
      </c>
      <c r="F4124" t="s">
        <v>1453</v>
      </c>
      <c r="G4124" t="str">
        <f t="shared" si="8475"/>
        <v>DL2021020</v>
      </c>
      <c r="H4124" t="str">
        <f t="shared" si="8555"/>
        <v>03</v>
      </c>
      <c r="I4124" t="str">
        <f t="shared" si="8556"/>
        <v>Skalle_03_20210915_DL2021020_OrdrupGymSktAnnaeGym</v>
      </c>
      <c r="J4124" t="str">
        <f t="shared" si="8557"/>
        <v>Skalle</v>
      </c>
      <c r="K4124" t="str">
        <f t="shared" si="8558"/>
        <v>eDNA</v>
      </c>
      <c r="L4124">
        <f t="shared" si="8559"/>
        <v>46.25</v>
      </c>
      <c r="M4124" t="str">
        <f t="shared" si="8560"/>
        <v/>
      </c>
      <c r="N4124" t="str">
        <f t="shared" si="8561"/>
        <v/>
      </c>
      <c r="O4124" t="str">
        <f t="shared" si="8562"/>
        <v/>
      </c>
    </row>
    <row r="4125" spans="1:24" x14ac:dyDescent="0.25">
      <c r="A4125" t="s">
        <v>212</v>
      </c>
      <c r="B4125" t="s">
        <v>338</v>
      </c>
      <c r="C4125" t="s">
        <v>20</v>
      </c>
      <c r="D4125" s="6">
        <v>0.1</v>
      </c>
      <c r="E4125" s="6">
        <v>47.58</v>
      </c>
      <c r="F4125" t="s">
        <v>1453</v>
      </c>
      <c r="G4125" t="str">
        <f t="shared" si="8475"/>
        <v>DL2021020</v>
      </c>
      <c r="H4125" t="str">
        <f t="shared" si="8555"/>
        <v>03</v>
      </c>
      <c r="I4125" t="str">
        <f t="shared" si="8556"/>
        <v>Skalle_03_20210915_DL2021020_OrdrupGymSktAnnaeGym</v>
      </c>
      <c r="J4125" t="str">
        <f t="shared" si="8557"/>
        <v>Skalle</v>
      </c>
      <c r="K4125" t="str">
        <f t="shared" si="8558"/>
        <v>eDNA</v>
      </c>
      <c r="L4125">
        <f t="shared" si="8559"/>
        <v>47.58</v>
      </c>
      <c r="M4125" t="str">
        <f t="shared" si="8560"/>
        <v/>
      </c>
      <c r="N4125" t="str">
        <f t="shared" si="8561"/>
        <v/>
      </c>
      <c r="O4125" t="str">
        <f t="shared" si="8562"/>
        <v/>
      </c>
    </row>
    <row r="4126" spans="1:24" x14ac:dyDescent="0.25">
      <c r="A4126" t="s">
        <v>213</v>
      </c>
      <c r="B4126" t="s">
        <v>1454</v>
      </c>
      <c r="C4126" t="s">
        <v>13</v>
      </c>
      <c r="D4126" s="6">
        <v>0.1</v>
      </c>
      <c r="E4126" s="6" t="s">
        <v>17</v>
      </c>
      <c r="F4126" t="s">
        <v>1453</v>
      </c>
      <c r="G4126" t="str">
        <f t="shared" si="8475"/>
        <v>DL2021020</v>
      </c>
      <c r="H4126" t="str">
        <f t="shared" si="8555"/>
        <v>04</v>
      </c>
      <c r="I4126" t="str">
        <f t="shared" si="8556"/>
        <v>SibiriskStoer_04_20210915_DL2021020_OrdrupGymSktAnnaeGym</v>
      </c>
      <c r="J4126" t="str">
        <f t="shared" si="8557"/>
        <v>SibiriskStoer</v>
      </c>
      <c r="K4126" t="str">
        <f t="shared" si="8558"/>
        <v>PosK</v>
      </c>
      <c r="L4126" t="str">
        <f t="shared" si="8559"/>
        <v>No Ct</v>
      </c>
      <c r="M4126">
        <f t="shared" si="8560"/>
        <v>0</v>
      </c>
      <c r="N4126">
        <f t="shared" si="8561"/>
        <v>0</v>
      </c>
      <c r="O4126">
        <f t="shared" si="8562"/>
        <v>0</v>
      </c>
      <c r="Q4126">
        <f t="shared" ref="Q4126" si="8577">IF(L4128="No Ct",0,L4128)</f>
        <v>0</v>
      </c>
      <c r="R4126">
        <f t="shared" ref="R4126" si="8578">IF(L4129="No Ct",0,L4129)</f>
        <v>0</v>
      </c>
      <c r="S4126" t="str">
        <f t="shared" ref="S4126" si="8579">IF(AND(M4126&gt;0,N4126=0),"Valid","Invalid")</f>
        <v>Invalid</v>
      </c>
      <c r="T4126" t="str">
        <f t="shared" ref="T4126" si="8580">IF(OR(Q4126&gt;1,R4126&gt;1),"Present","Absent")</f>
        <v>Absent</v>
      </c>
      <c r="U4126" t="str">
        <f t="shared" ref="U4126" si="8581">IF(OR(AND(Q4126&gt;1,Q4126&lt;41),AND(R4126&gt;1,R4126&lt;41)),"Ct&lt;41","Ct&gt;41")</f>
        <v>Ct&gt;41</v>
      </c>
      <c r="V4126" t="str">
        <f>VLOOKUP(J4126,Datasæt_Analysesystemer!$C$2:$D$68,2,FALSE)</f>
        <v>Siberisk stør</v>
      </c>
      <c r="W4126" t="str">
        <f t="shared" ref="W4126" si="8582">MID(F4126,10,9)</f>
        <v>DL2021020</v>
      </c>
      <c r="X4126" t="str">
        <f t="shared" ref="X4126" si="8583">W4126&amp;"_"&amp;V4126&amp;"_"&amp;S4126&amp;"_"&amp;T4126&amp;"_"&amp;U4126</f>
        <v>DL2021020_Siberisk stør_Invalid_Absent_Ct&gt;41</v>
      </c>
    </row>
    <row r="4127" spans="1:24" x14ac:dyDescent="0.25">
      <c r="A4127" t="s">
        <v>215</v>
      </c>
      <c r="B4127" t="s">
        <v>1455</v>
      </c>
      <c r="C4127" t="s">
        <v>16</v>
      </c>
      <c r="D4127" s="6">
        <v>0.1</v>
      </c>
      <c r="E4127" s="6" t="s">
        <v>17</v>
      </c>
      <c r="F4127" t="s">
        <v>1453</v>
      </c>
      <c r="G4127" t="str">
        <f t="shared" si="8475"/>
        <v>DL2021020</v>
      </c>
      <c r="H4127" t="str">
        <f t="shared" si="8555"/>
        <v>04</v>
      </c>
      <c r="I4127" t="str">
        <f t="shared" si="8556"/>
        <v>SibiriskStoer_04_20210915_DL2021020_OrdrupGymSktAnnaeGym</v>
      </c>
      <c r="J4127" t="str">
        <f t="shared" si="8557"/>
        <v>SibiriskStoer</v>
      </c>
      <c r="K4127" t="str">
        <f t="shared" si="8558"/>
        <v>NegK</v>
      </c>
      <c r="L4127" t="str">
        <f t="shared" si="8559"/>
        <v>No Ct</v>
      </c>
      <c r="M4127" t="str">
        <f t="shared" si="8560"/>
        <v/>
      </c>
      <c r="N4127" t="str">
        <f t="shared" si="8561"/>
        <v/>
      </c>
      <c r="O4127" t="str">
        <f t="shared" si="8562"/>
        <v/>
      </c>
    </row>
    <row r="4128" spans="1:24" x14ac:dyDescent="0.25">
      <c r="A4128" t="s">
        <v>217</v>
      </c>
      <c r="B4128" t="s">
        <v>1456</v>
      </c>
      <c r="C4128" t="s">
        <v>20</v>
      </c>
      <c r="D4128" s="6">
        <v>0.1</v>
      </c>
      <c r="E4128" s="6" t="s">
        <v>17</v>
      </c>
      <c r="F4128" t="s">
        <v>1453</v>
      </c>
      <c r="G4128" t="str">
        <f t="shared" si="8475"/>
        <v>DL2021020</v>
      </c>
      <c r="H4128" t="str">
        <f t="shared" si="8555"/>
        <v>04</v>
      </c>
      <c r="I4128" t="str">
        <f t="shared" si="8556"/>
        <v>SibiriskStoer_04_20210915_DL2021020_OrdrupGymSktAnnaeGym</v>
      </c>
      <c r="J4128" t="str">
        <f t="shared" si="8557"/>
        <v>SibiriskStoer</v>
      </c>
      <c r="K4128" t="str">
        <f t="shared" si="8558"/>
        <v>eDNA</v>
      </c>
      <c r="L4128" t="str">
        <f t="shared" si="8559"/>
        <v>No Ct</v>
      </c>
      <c r="M4128" t="str">
        <f t="shared" si="8560"/>
        <v/>
      </c>
      <c r="N4128" t="str">
        <f t="shared" si="8561"/>
        <v/>
      </c>
      <c r="O4128" t="str">
        <f t="shared" si="8562"/>
        <v/>
      </c>
    </row>
    <row r="4129" spans="1:24" x14ac:dyDescent="0.25">
      <c r="A4129" t="s">
        <v>219</v>
      </c>
      <c r="B4129" t="s">
        <v>1456</v>
      </c>
      <c r="C4129" t="s">
        <v>20</v>
      </c>
      <c r="D4129" s="6">
        <v>0.1</v>
      </c>
      <c r="E4129" s="6" t="s">
        <v>17</v>
      </c>
      <c r="F4129" t="s">
        <v>1453</v>
      </c>
      <c r="G4129" t="str">
        <f t="shared" si="8475"/>
        <v>DL2021020</v>
      </c>
      <c r="H4129" t="str">
        <f t="shared" si="8555"/>
        <v>04</v>
      </c>
      <c r="I4129" t="str">
        <f t="shared" si="8556"/>
        <v>SibiriskStoer_04_20210915_DL2021020_OrdrupGymSktAnnaeGym</v>
      </c>
      <c r="J4129" t="str">
        <f t="shared" si="8557"/>
        <v>SibiriskStoer</v>
      </c>
      <c r="K4129" t="str">
        <f t="shared" si="8558"/>
        <v>eDNA</v>
      </c>
      <c r="L4129" t="str">
        <f t="shared" si="8559"/>
        <v>No Ct</v>
      </c>
      <c r="M4129" t="str">
        <f t="shared" si="8560"/>
        <v/>
      </c>
      <c r="N4129" t="str">
        <f t="shared" si="8561"/>
        <v/>
      </c>
      <c r="O4129" t="str">
        <f t="shared" si="8562"/>
        <v/>
      </c>
    </row>
    <row r="4130" spans="1:24" x14ac:dyDescent="0.25">
      <c r="A4130" t="s">
        <v>220</v>
      </c>
      <c r="B4130" t="s">
        <v>1457</v>
      </c>
      <c r="C4130" t="s">
        <v>13</v>
      </c>
      <c r="D4130" s="6">
        <v>0.1</v>
      </c>
      <c r="E4130" s="6" t="s">
        <v>17</v>
      </c>
      <c r="F4130" t="s">
        <v>1453</v>
      </c>
      <c r="G4130" t="str">
        <f t="shared" si="8475"/>
        <v>DL2021020</v>
      </c>
      <c r="H4130" t="str">
        <f t="shared" si="8555"/>
        <v>05</v>
      </c>
      <c r="I4130" t="str">
        <f t="shared" si="8556"/>
        <v>EuropaeiskAal_05_20210915_DL2021020_OrdrupGymSktAnnaeGym</v>
      </c>
      <c r="J4130" t="str">
        <f t="shared" si="8557"/>
        <v>EuropaeiskAal</v>
      </c>
      <c r="K4130" t="str">
        <f t="shared" si="8558"/>
        <v>PosK</v>
      </c>
      <c r="L4130" t="str">
        <f t="shared" si="8559"/>
        <v>No Ct</v>
      </c>
      <c r="M4130">
        <f t="shared" si="8560"/>
        <v>0</v>
      </c>
      <c r="N4130">
        <f t="shared" si="8561"/>
        <v>0</v>
      </c>
      <c r="O4130">
        <f t="shared" si="8562"/>
        <v>0</v>
      </c>
      <c r="Q4130">
        <f t="shared" ref="Q4130" si="8584">IF(L4132="No Ct",0,L4132)</f>
        <v>0</v>
      </c>
      <c r="R4130">
        <f t="shared" ref="R4130" si="8585">IF(L4133="No Ct",0,L4133)</f>
        <v>0</v>
      </c>
      <c r="S4130" t="str">
        <f t="shared" ref="S4130" si="8586">IF(AND(M4130&gt;0,N4130=0),"Valid","Invalid")</f>
        <v>Invalid</v>
      </c>
      <c r="T4130" t="str">
        <f t="shared" ref="T4130" si="8587">IF(OR(Q4130&gt;1,R4130&gt;1),"Present","Absent")</f>
        <v>Absent</v>
      </c>
      <c r="U4130" t="str">
        <f t="shared" ref="U4130" si="8588">IF(OR(AND(Q4130&gt;1,Q4130&lt;41),AND(R4130&gt;1,R4130&lt;41)),"Ct&lt;41","Ct&gt;41")</f>
        <v>Ct&gt;41</v>
      </c>
      <c r="V4130" t="str">
        <f>VLOOKUP(J4130,Datasæt_Analysesystemer!$C$2:$D$68,2,FALSE)</f>
        <v>Europæisk ål</v>
      </c>
      <c r="W4130" t="str">
        <f t="shared" ref="W4130" si="8589">MID(F4130,10,9)</f>
        <v>DL2021020</v>
      </c>
      <c r="X4130" t="str">
        <f t="shared" ref="X4130" si="8590">W4130&amp;"_"&amp;V4130&amp;"_"&amp;S4130&amp;"_"&amp;T4130&amp;"_"&amp;U4130</f>
        <v>DL2021020_Europæisk ål_Invalid_Absent_Ct&gt;41</v>
      </c>
    </row>
    <row r="4131" spans="1:24" x14ac:dyDescent="0.25">
      <c r="A4131" t="s">
        <v>222</v>
      </c>
      <c r="B4131" t="s">
        <v>1458</v>
      </c>
      <c r="C4131" t="s">
        <v>16</v>
      </c>
      <c r="D4131" s="6">
        <v>0.1</v>
      </c>
      <c r="E4131" s="6" t="s">
        <v>17</v>
      </c>
      <c r="F4131" t="s">
        <v>1453</v>
      </c>
      <c r="G4131" t="str">
        <f t="shared" si="8475"/>
        <v>DL2021020</v>
      </c>
      <c r="H4131" t="str">
        <f t="shared" si="8555"/>
        <v>05</v>
      </c>
      <c r="I4131" t="str">
        <f t="shared" si="8556"/>
        <v>EuropaeiskAal_05_20210915_DL2021020_OrdrupGymSktAnnaeGym</v>
      </c>
      <c r="J4131" t="str">
        <f t="shared" si="8557"/>
        <v>EuropaeiskAal</v>
      </c>
      <c r="K4131" t="str">
        <f t="shared" si="8558"/>
        <v>NegK</v>
      </c>
      <c r="L4131" t="str">
        <f t="shared" si="8559"/>
        <v>No Ct</v>
      </c>
      <c r="M4131" t="str">
        <f t="shared" si="8560"/>
        <v/>
      </c>
      <c r="N4131" t="str">
        <f t="shared" si="8561"/>
        <v/>
      </c>
      <c r="O4131" t="str">
        <f t="shared" si="8562"/>
        <v/>
      </c>
    </row>
    <row r="4132" spans="1:24" x14ac:dyDescent="0.25">
      <c r="A4132" t="s">
        <v>224</v>
      </c>
      <c r="B4132" t="s">
        <v>1459</v>
      </c>
      <c r="C4132" t="s">
        <v>20</v>
      </c>
      <c r="D4132" s="6">
        <v>0.1</v>
      </c>
      <c r="E4132" s="6" t="s">
        <v>17</v>
      </c>
      <c r="F4132" t="s">
        <v>1453</v>
      </c>
      <c r="G4132" t="str">
        <f t="shared" si="8475"/>
        <v>DL2021020</v>
      </c>
      <c r="H4132" t="str">
        <f t="shared" si="8555"/>
        <v>05</v>
      </c>
      <c r="I4132" t="str">
        <f t="shared" si="8556"/>
        <v>EuropaeiskAal_05_20210915_DL2021020_OrdrupGymSktAnnaeGym</v>
      </c>
      <c r="J4132" t="str">
        <f t="shared" si="8557"/>
        <v>EuropaeiskAal</v>
      </c>
      <c r="K4132" t="str">
        <f t="shared" si="8558"/>
        <v>eDNA</v>
      </c>
      <c r="L4132" t="str">
        <f t="shared" si="8559"/>
        <v>No Ct</v>
      </c>
      <c r="M4132" t="str">
        <f t="shared" si="8560"/>
        <v/>
      </c>
      <c r="N4132" t="str">
        <f t="shared" si="8561"/>
        <v/>
      </c>
      <c r="O4132" t="str">
        <f t="shared" si="8562"/>
        <v/>
      </c>
    </row>
    <row r="4133" spans="1:24" x14ac:dyDescent="0.25">
      <c r="A4133" t="s">
        <v>226</v>
      </c>
      <c r="B4133" t="s">
        <v>1459</v>
      </c>
      <c r="C4133" t="s">
        <v>20</v>
      </c>
      <c r="D4133" s="6">
        <v>0.1</v>
      </c>
      <c r="E4133" s="6" t="s">
        <v>17</v>
      </c>
      <c r="F4133" t="s">
        <v>1453</v>
      </c>
      <c r="G4133" t="str">
        <f t="shared" si="8475"/>
        <v>DL2021020</v>
      </c>
      <c r="H4133" t="str">
        <f t="shared" si="8555"/>
        <v>05</v>
      </c>
      <c r="I4133" t="str">
        <f t="shared" si="8556"/>
        <v>EuropaeiskAal_05_20210915_DL2021020_OrdrupGymSktAnnaeGym</v>
      </c>
      <c r="J4133" t="str">
        <f t="shared" si="8557"/>
        <v>EuropaeiskAal</v>
      </c>
      <c r="K4133" t="str">
        <f t="shared" si="8558"/>
        <v>eDNA</v>
      </c>
      <c r="L4133" t="str">
        <f t="shared" si="8559"/>
        <v>No Ct</v>
      </c>
      <c r="M4133" t="str">
        <f t="shared" si="8560"/>
        <v/>
      </c>
      <c r="N4133" t="str">
        <f t="shared" si="8561"/>
        <v/>
      </c>
      <c r="O4133" t="str">
        <f t="shared" si="8562"/>
        <v/>
      </c>
    </row>
    <row r="4134" spans="1:24" x14ac:dyDescent="0.25">
      <c r="A4134" t="s">
        <v>227</v>
      </c>
      <c r="B4134" t="s">
        <v>1460</v>
      </c>
      <c r="C4134" t="s">
        <v>13</v>
      </c>
      <c r="D4134" s="6">
        <v>0.1</v>
      </c>
      <c r="E4134" s="6" t="s">
        <v>17</v>
      </c>
      <c r="F4134" t="s">
        <v>1453</v>
      </c>
      <c r="G4134" t="str">
        <f t="shared" si="8475"/>
        <v>DL2021020</v>
      </c>
      <c r="H4134" t="str">
        <f t="shared" si="8555"/>
        <v>06</v>
      </c>
      <c r="I4134" t="str">
        <f t="shared" si="8556"/>
        <v>EuropaeiskAal_06_20210915_DL2021020_OrdrupGymSktAnnaeGym</v>
      </c>
      <c r="J4134" t="str">
        <f t="shared" si="8557"/>
        <v>EuropaeiskAal</v>
      </c>
      <c r="K4134" t="str">
        <f t="shared" si="8558"/>
        <v>PosK</v>
      </c>
      <c r="L4134" t="str">
        <f t="shared" si="8559"/>
        <v>No Ct</v>
      </c>
      <c r="M4134">
        <f t="shared" si="8560"/>
        <v>0</v>
      </c>
      <c r="N4134">
        <f t="shared" si="8561"/>
        <v>0</v>
      </c>
      <c r="O4134">
        <f t="shared" si="8562"/>
        <v>0</v>
      </c>
      <c r="Q4134">
        <f t="shared" ref="Q4134" si="8591">IF(L4136="No Ct",0,L4136)</f>
        <v>0</v>
      </c>
      <c r="R4134">
        <f t="shared" ref="R4134" si="8592">IF(L4137="No Ct",0,L4137)</f>
        <v>0</v>
      </c>
      <c r="S4134" t="str">
        <f t="shared" ref="S4134" si="8593">IF(AND(M4134&gt;0,N4134=0),"Valid","Invalid")</f>
        <v>Invalid</v>
      </c>
      <c r="T4134" t="str">
        <f t="shared" ref="T4134" si="8594">IF(OR(Q4134&gt;1,R4134&gt;1),"Present","Absent")</f>
        <v>Absent</v>
      </c>
      <c r="U4134" t="str">
        <f t="shared" ref="U4134" si="8595">IF(OR(AND(Q4134&gt;1,Q4134&lt;41),AND(R4134&gt;1,R4134&lt;41)),"Ct&lt;41","Ct&gt;41")</f>
        <v>Ct&gt;41</v>
      </c>
      <c r="V4134" t="str">
        <f>VLOOKUP(J4134,Datasæt_Analysesystemer!$C$2:$D$68,2,FALSE)</f>
        <v>Europæisk ål</v>
      </c>
      <c r="W4134" t="str">
        <f t="shared" ref="W4134" si="8596">MID(F4134,10,9)</f>
        <v>DL2021020</v>
      </c>
      <c r="X4134" t="str">
        <f t="shared" ref="X4134" si="8597">W4134&amp;"_"&amp;V4134&amp;"_"&amp;S4134&amp;"_"&amp;T4134&amp;"_"&amp;U4134</f>
        <v>DL2021020_Europæisk ål_Invalid_Absent_Ct&gt;41</v>
      </c>
    </row>
    <row r="4135" spans="1:24" x14ac:dyDescent="0.25">
      <c r="A4135" t="s">
        <v>229</v>
      </c>
      <c r="B4135" t="s">
        <v>1461</v>
      </c>
      <c r="C4135" t="s">
        <v>16</v>
      </c>
      <c r="D4135" s="6">
        <v>0.1</v>
      </c>
      <c r="E4135" s="6" t="s">
        <v>17</v>
      </c>
      <c r="F4135" t="s">
        <v>1453</v>
      </c>
      <c r="G4135" t="str">
        <f t="shared" si="8475"/>
        <v>DL2021020</v>
      </c>
      <c r="H4135" t="str">
        <f t="shared" si="8555"/>
        <v>06</v>
      </c>
      <c r="I4135" t="str">
        <f t="shared" si="8556"/>
        <v>EuropaeiskAal_06_20210915_DL2021020_OrdrupGymSktAnnaeGym</v>
      </c>
      <c r="J4135" t="str">
        <f t="shared" si="8557"/>
        <v>EuropaeiskAal</v>
      </c>
      <c r="K4135" t="str">
        <f t="shared" si="8558"/>
        <v>NegK</v>
      </c>
      <c r="L4135" t="str">
        <f t="shared" si="8559"/>
        <v>No Ct</v>
      </c>
      <c r="M4135" t="str">
        <f t="shared" si="8560"/>
        <v/>
      </c>
      <c r="N4135" t="str">
        <f t="shared" si="8561"/>
        <v/>
      </c>
      <c r="O4135" t="str">
        <f t="shared" si="8562"/>
        <v/>
      </c>
    </row>
    <row r="4136" spans="1:24" x14ac:dyDescent="0.25">
      <c r="A4136" t="s">
        <v>231</v>
      </c>
      <c r="B4136" t="s">
        <v>1462</v>
      </c>
      <c r="C4136" t="s">
        <v>20</v>
      </c>
      <c r="D4136" s="6">
        <v>0.1</v>
      </c>
      <c r="E4136" s="6" t="s">
        <v>17</v>
      </c>
      <c r="F4136" t="s">
        <v>1453</v>
      </c>
      <c r="G4136" t="str">
        <f t="shared" si="8475"/>
        <v>DL2021020</v>
      </c>
      <c r="H4136" t="str">
        <f t="shared" si="8555"/>
        <v>06</v>
      </c>
      <c r="I4136" t="str">
        <f t="shared" si="8556"/>
        <v>EuropaeiskAal_06_20210915_DL2021020_OrdrupGymSktAnnaeGym</v>
      </c>
      <c r="J4136" t="str">
        <f t="shared" si="8557"/>
        <v>EuropaeiskAal</v>
      </c>
      <c r="K4136" t="str">
        <f t="shared" si="8558"/>
        <v>eDNA</v>
      </c>
      <c r="L4136" t="str">
        <f t="shared" si="8559"/>
        <v>No Ct</v>
      </c>
      <c r="M4136" t="str">
        <f t="shared" si="8560"/>
        <v/>
      </c>
      <c r="N4136" t="str">
        <f t="shared" si="8561"/>
        <v/>
      </c>
      <c r="O4136" t="str">
        <f t="shared" si="8562"/>
        <v/>
      </c>
    </row>
    <row r="4137" spans="1:24" x14ac:dyDescent="0.25">
      <c r="A4137" t="s">
        <v>233</v>
      </c>
      <c r="B4137" t="s">
        <v>1462</v>
      </c>
      <c r="C4137" t="s">
        <v>20</v>
      </c>
      <c r="D4137" s="6">
        <v>0.1</v>
      </c>
      <c r="E4137" s="6" t="s">
        <v>17</v>
      </c>
      <c r="F4137" t="s">
        <v>1453</v>
      </c>
      <c r="G4137" t="str">
        <f t="shared" si="8475"/>
        <v>DL2021020</v>
      </c>
      <c r="H4137" t="str">
        <f t="shared" si="8555"/>
        <v>06</v>
      </c>
      <c r="I4137" t="str">
        <f t="shared" si="8556"/>
        <v>EuropaeiskAal_06_20210915_DL2021020_OrdrupGymSktAnnaeGym</v>
      </c>
      <c r="J4137" t="str">
        <f t="shared" si="8557"/>
        <v>EuropaeiskAal</v>
      </c>
      <c r="K4137" t="str">
        <f t="shared" si="8558"/>
        <v>eDNA</v>
      </c>
      <c r="L4137" t="str">
        <f t="shared" si="8559"/>
        <v>No Ct</v>
      </c>
      <c r="M4137" t="str">
        <f t="shared" si="8560"/>
        <v/>
      </c>
      <c r="N4137" t="str">
        <f t="shared" si="8561"/>
        <v/>
      </c>
      <c r="O4137" t="str">
        <f t="shared" si="8562"/>
        <v/>
      </c>
    </row>
    <row r="4138" spans="1:24" x14ac:dyDescent="0.25">
      <c r="A4138" t="s">
        <v>234</v>
      </c>
      <c r="B4138" t="s">
        <v>1349</v>
      </c>
      <c r="C4138" t="s">
        <v>13</v>
      </c>
      <c r="D4138" s="6">
        <v>0.1</v>
      </c>
      <c r="E4138" s="6" t="s">
        <v>17</v>
      </c>
      <c r="F4138" t="s">
        <v>1453</v>
      </c>
      <c r="G4138" t="str">
        <f t="shared" si="8475"/>
        <v>DL2021020</v>
      </c>
      <c r="H4138" t="str">
        <f t="shared" si="8555"/>
        <v>07</v>
      </c>
      <c r="I4138" t="str">
        <f t="shared" si="8556"/>
        <v>Gedde_07_20210915_DL2021020_OrdrupGymSktAnnaeGym</v>
      </c>
      <c r="J4138" t="str">
        <f t="shared" si="8557"/>
        <v>Gedde</v>
      </c>
      <c r="K4138" t="str">
        <f t="shared" si="8558"/>
        <v>PosK</v>
      </c>
      <c r="L4138" t="str">
        <f t="shared" si="8559"/>
        <v>No Ct</v>
      </c>
      <c r="M4138">
        <f t="shared" si="8560"/>
        <v>0</v>
      </c>
      <c r="N4138">
        <f t="shared" si="8561"/>
        <v>0</v>
      </c>
      <c r="O4138">
        <f t="shared" si="8562"/>
        <v>0</v>
      </c>
      <c r="Q4138">
        <f t="shared" ref="Q4138" si="8598">IF(L4140="No Ct",0,L4140)</f>
        <v>0</v>
      </c>
      <c r="R4138">
        <f t="shared" ref="R4138" si="8599">IF(L4141="No Ct",0,L4141)</f>
        <v>0</v>
      </c>
      <c r="S4138" t="str">
        <f t="shared" ref="S4138" si="8600">IF(AND(M4138&gt;0,N4138=0),"Valid","Invalid")</f>
        <v>Invalid</v>
      </c>
      <c r="T4138" t="str">
        <f t="shared" ref="T4138" si="8601">IF(OR(Q4138&gt;1,R4138&gt;1),"Present","Absent")</f>
        <v>Absent</v>
      </c>
      <c r="U4138" t="str">
        <f t="shared" ref="U4138" si="8602">IF(OR(AND(Q4138&gt;1,Q4138&lt;41),AND(R4138&gt;1,R4138&lt;41)),"Ct&lt;41","Ct&gt;41")</f>
        <v>Ct&gt;41</v>
      </c>
      <c r="V4138" t="str">
        <f>VLOOKUP(J4138,Datasæt_Analysesystemer!$C$2:$D$68,2,FALSE)</f>
        <v>Gedde</v>
      </c>
      <c r="W4138" t="str">
        <f t="shared" ref="W4138" si="8603">MID(F4138,10,9)</f>
        <v>DL2021020</v>
      </c>
      <c r="X4138" t="str">
        <f t="shared" ref="X4138" si="8604">W4138&amp;"_"&amp;V4138&amp;"_"&amp;S4138&amp;"_"&amp;T4138&amp;"_"&amp;U4138</f>
        <v>DL2021020_Gedde_Invalid_Absent_Ct&gt;41</v>
      </c>
    </row>
    <row r="4139" spans="1:24" x14ac:dyDescent="0.25">
      <c r="A4139" t="s">
        <v>236</v>
      </c>
      <c r="B4139" t="s">
        <v>1350</v>
      </c>
      <c r="C4139" t="s">
        <v>16</v>
      </c>
      <c r="D4139" s="6">
        <v>0.1</v>
      </c>
      <c r="E4139" s="6" t="s">
        <v>17</v>
      </c>
      <c r="F4139" t="s">
        <v>1453</v>
      </c>
      <c r="G4139" t="str">
        <f t="shared" si="8475"/>
        <v>DL2021020</v>
      </c>
      <c r="H4139" t="str">
        <f t="shared" si="8555"/>
        <v>07</v>
      </c>
      <c r="I4139" t="str">
        <f t="shared" si="8556"/>
        <v>Gedde_07_20210915_DL2021020_OrdrupGymSktAnnaeGym</v>
      </c>
      <c r="J4139" t="str">
        <f t="shared" si="8557"/>
        <v>Gedde</v>
      </c>
      <c r="K4139" t="str">
        <f t="shared" si="8558"/>
        <v>NegK</v>
      </c>
      <c r="L4139" t="str">
        <f t="shared" si="8559"/>
        <v>No Ct</v>
      </c>
      <c r="M4139" t="str">
        <f t="shared" si="8560"/>
        <v/>
      </c>
      <c r="N4139" t="str">
        <f t="shared" si="8561"/>
        <v/>
      </c>
      <c r="O4139" t="str">
        <f t="shared" si="8562"/>
        <v/>
      </c>
    </row>
    <row r="4140" spans="1:24" x14ac:dyDescent="0.25">
      <c r="A4140" t="s">
        <v>238</v>
      </c>
      <c r="B4140" t="s">
        <v>1351</v>
      </c>
      <c r="C4140" t="s">
        <v>20</v>
      </c>
      <c r="D4140" s="6">
        <v>0.1</v>
      </c>
      <c r="E4140" s="6" t="s">
        <v>17</v>
      </c>
      <c r="F4140" t="s">
        <v>1453</v>
      </c>
      <c r="G4140" t="str">
        <f t="shared" si="8475"/>
        <v>DL2021020</v>
      </c>
      <c r="H4140" t="str">
        <f t="shared" si="8555"/>
        <v>07</v>
      </c>
      <c r="I4140" t="str">
        <f t="shared" si="8556"/>
        <v>Gedde_07_20210915_DL2021020_OrdrupGymSktAnnaeGym</v>
      </c>
      <c r="J4140" t="str">
        <f t="shared" si="8557"/>
        <v>Gedde</v>
      </c>
      <c r="K4140" t="str">
        <f t="shared" si="8558"/>
        <v>eDNA</v>
      </c>
      <c r="L4140" t="str">
        <f t="shared" si="8559"/>
        <v>No Ct</v>
      </c>
      <c r="M4140" t="str">
        <f t="shared" si="8560"/>
        <v/>
      </c>
      <c r="N4140" t="str">
        <f t="shared" si="8561"/>
        <v/>
      </c>
      <c r="O4140" t="str">
        <f t="shared" si="8562"/>
        <v/>
      </c>
    </row>
    <row r="4141" spans="1:24" x14ac:dyDescent="0.25">
      <c r="A4141" t="s">
        <v>240</v>
      </c>
      <c r="B4141" t="s">
        <v>1351</v>
      </c>
      <c r="C4141" t="s">
        <v>20</v>
      </c>
      <c r="D4141" s="6">
        <v>0.1</v>
      </c>
      <c r="E4141" s="6" t="s">
        <v>17</v>
      </c>
      <c r="F4141" t="s">
        <v>1453</v>
      </c>
      <c r="G4141" t="str">
        <f t="shared" si="8475"/>
        <v>DL2021020</v>
      </c>
      <c r="H4141" t="str">
        <f t="shared" si="8555"/>
        <v>07</v>
      </c>
      <c r="I4141" t="str">
        <f t="shared" si="8556"/>
        <v>Gedde_07_20210915_DL2021020_OrdrupGymSktAnnaeGym</v>
      </c>
      <c r="J4141" t="str">
        <f t="shared" si="8557"/>
        <v>Gedde</v>
      </c>
      <c r="K4141" t="str">
        <f t="shared" si="8558"/>
        <v>eDNA</v>
      </c>
      <c r="L4141" t="str">
        <f t="shared" si="8559"/>
        <v>No Ct</v>
      </c>
      <c r="M4141" t="str">
        <f t="shared" si="8560"/>
        <v/>
      </c>
      <c r="N4141" t="str">
        <f t="shared" si="8561"/>
        <v/>
      </c>
      <c r="O4141" t="str">
        <f t="shared" si="8562"/>
        <v/>
      </c>
    </row>
    <row r="4142" spans="1:24" x14ac:dyDescent="0.25">
      <c r="A4142" t="s">
        <v>241</v>
      </c>
      <c r="B4142" t="s">
        <v>1352</v>
      </c>
      <c r="C4142" t="s">
        <v>13</v>
      </c>
      <c r="D4142" s="6">
        <v>0.1</v>
      </c>
      <c r="E4142" s="6">
        <v>24</v>
      </c>
      <c r="F4142" t="s">
        <v>1453</v>
      </c>
      <c r="G4142" t="str">
        <f t="shared" si="8475"/>
        <v>DL2021020</v>
      </c>
      <c r="H4142" t="str">
        <f t="shared" si="8555"/>
        <v>08</v>
      </c>
      <c r="I4142" t="str">
        <f t="shared" si="8556"/>
        <v>Gedde_08_20210915_DL2021020_OrdrupGymSktAnnaeGym</v>
      </c>
      <c r="J4142" t="str">
        <f t="shared" si="8557"/>
        <v>Gedde</v>
      </c>
      <c r="K4142" t="str">
        <f t="shared" si="8558"/>
        <v>PosK</v>
      </c>
      <c r="L4142">
        <f t="shared" si="8559"/>
        <v>24</v>
      </c>
      <c r="M4142">
        <f t="shared" si="8560"/>
        <v>24</v>
      </c>
      <c r="N4142">
        <f t="shared" si="8561"/>
        <v>0</v>
      </c>
      <c r="O4142">
        <f t="shared" si="8562"/>
        <v>68.28</v>
      </c>
      <c r="Q4142">
        <f t="shared" ref="Q4142" si="8605">IF(L4144="No Ct",0,L4144)</f>
        <v>34.299999999999997</v>
      </c>
      <c r="R4142">
        <f t="shared" ref="R4142" si="8606">IF(L4145="No Ct",0,L4145)</f>
        <v>33.979999999999997</v>
      </c>
      <c r="S4142" t="str">
        <f t="shared" ref="S4142" si="8607">IF(AND(M4142&gt;0,N4142=0),"Valid","Invalid")</f>
        <v>Valid</v>
      </c>
      <c r="T4142" t="str">
        <f t="shared" ref="T4142" si="8608">IF(OR(Q4142&gt;1,R4142&gt;1),"Present","Absent")</f>
        <v>Present</v>
      </c>
      <c r="U4142" t="str">
        <f t="shared" ref="U4142" si="8609">IF(OR(AND(Q4142&gt;1,Q4142&lt;41),AND(R4142&gt;1,R4142&lt;41)),"Ct&lt;41","Ct&gt;41")</f>
        <v>Ct&lt;41</v>
      </c>
      <c r="V4142" t="str">
        <f>VLOOKUP(J4142,Datasæt_Analysesystemer!$C$2:$D$68,2,FALSE)</f>
        <v>Gedde</v>
      </c>
      <c r="W4142" t="str">
        <f t="shared" ref="W4142" si="8610">MID(F4142,10,9)</f>
        <v>DL2021020</v>
      </c>
      <c r="X4142" t="str">
        <f t="shared" ref="X4142" si="8611">W4142&amp;"_"&amp;V4142&amp;"_"&amp;S4142&amp;"_"&amp;T4142&amp;"_"&amp;U4142</f>
        <v>DL2021020_Gedde_Valid_Present_Ct&lt;41</v>
      </c>
    </row>
    <row r="4143" spans="1:24" x14ac:dyDescent="0.25">
      <c r="A4143" t="s">
        <v>243</v>
      </c>
      <c r="B4143" t="s">
        <v>1353</v>
      </c>
      <c r="C4143" t="s">
        <v>16</v>
      </c>
      <c r="D4143" s="6">
        <v>0.1</v>
      </c>
      <c r="E4143" s="6" t="s">
        <v>17</v>
      </c>
      <c r="F4143" t="s">
        <v>1453</v>
      </c>
      <c r="G4143" t="str">
        <f t="shared" si="8475"/>
        <v>DL2021020</v>
      </c>
      <c r="H4143" t="str">
        <f t="shared" si="8555"/>
        <v>08</v>
      </c>
      <c r="I4143" t="str">
        <f t="shared" si="8556"/>
        <v>Gedde_08_20210915_DL2021020_OrdrupGymSktAnnaeGym</v>
      </c>
      <c r="J4143" t="str">
        <f t="shared" si="8557"/>
        <v>Gedde</v>
      </c>
      <c r="K4143" t="str">
        <f t="shared" si="8558"/>
        <v>NegK</v>
      </c>
      <c r="L4143" t="str">
        <f t="shared" si="8559"/>
        <v>No Ct</v>
      </c>
      <c r="M4143" t="str">
        <f t="shared" si="8560"/>
        <v/>
      </c>
      <c r="N4143" t="str">
        <f t="shared" si="8561"/>
        <v/>
      </c>
      <c r="O4143" t="str">
        <f t="shared" si="8562"/>
        <v/>
      </c>
    </row>
    <row r="4144" spans="1:24" x14ac:dyDescent="0.25">
      <c r="A4144" t="s">
        <v>245</v>
      </c>
      <c r="B4144" t="s">
        <v>1354</v>
      </c>
      <c r="C4144" t="s">
        <v>20</v>
      </c>
      <c r="D4144" s="6">
        <v>0.1</v>
      </c>
      <c r="E4144" s="6">
        <v>34.299999999999997</v>
      </c>
      <c r="F4144" t="s">
        <v>1453</v>
      </c>
      <c r="G4144" t="str">
        <f t="shared" si="8475"/>
        <v>DL2021020</v>
      </c>
      <c r="H4144" t="str">
        <f t="shared" si="8555"/>
        <v>08</v>
      </c>
      <c r="I4144" t="str">
        <f t="shared" si="8556"/>
        <v>Gedde_08_20210915_DL2021020_OrdrupGymSktAnnaeGym</v>
      </c>
      <c r="J4144" t="str">
        <f t="shared" si="8557"/>
        <v>Gedde</v>
      </c>
      <c r="K4144" t="str">
        <f t="shared" si="8558"/>
        <v>eDNA</v>
      </c>
      <c r="L4144">
        <f t="shared" si="8559"/>
        <v>34.299999999999997</v>
      </c>
      <c r="M4144" t="str">
        <f t="shared" si="8560"/>
        <v/>
      </c>
      <c r="N4144" t="str">
        <f t="shared" si="8561"/>
        <v/>
      </c>
      <c r="O4144" t="str">
        <f t="shared" si="8562"/>
        <v/>
      </c>
    </row>
    <row r="4145" spans="1:24" x14ac:dyDescent="0.25">
      <c r="A4145" t="s">
        <v>247</v>
      </c>
      <c r="B4145" t="s">
        <v>1354</v>
      </c>
      <c r="C4145" t="s">
        <v>20</v>
      </c>
      <c r="D4145" s="6">
        <v>0.1</v>
      </c>
      <c r="E4145" s="6">
        <v>33.979999999999997</v>
      </c>
      <c r="F4145" t="s">
        <v>1453</v>
      </c>
      <c r="G4145" t="str">
        <f t="shared" si="8475"/>
        <v>DL2021020</v>
      </c>
      <c r="H4145" t="str">
        <f t="shared" si="8555"/>
        <v>08</v>
      </c>
      <c r="I4145" t="str">
        <f t="shared" si="8556"/>
        <v>Gedde_08_20210915_DL2021020_OrdrupGymSktAnnaeGym</v>
      </c>
      <c r="J4145" t="str">
        <f t="shared" si="8557"/>
        <v>Gedde</v>
      </c>
      <c r="K4145" t="str">
        <f t="shared" si="8558"/>
        <v>eDNA</v>
      </c>
      <c r="L4145">
        <f t="shared" si="8559"/>
        <v>33.979999999999997</v>
      </c>
      <c r="M4145" t="str">
        <f t="shared" si="8560"/>
        <v/>
      </c>
      <c r="N4145" t="str">
        <f t="shared" si="8561"/>
        <v/>
      </c>
      <c r="O4145" t="str">
        <f t="shared" si="8562"/>
        <v/>
      </c>
    </row>
    <row r="4146" spans="1:24" x14ac:dyDescent="0.25">
      <c r="A4146" t="s">
        <v>248</v>
      </c>
      <c r="B4146" t="s">
        <v>1355</v>
      </c>
      <c r="C4146" t="s">
        <v>13</v>
      </c>
      <c r="D4146" s="6">
        <v>0.1</v>
      </c>
      <c r="E4146" s="6" t="s">
        <v>17</v>
      </c>
      <c r="F4146" t="s">
        <v>1453</v>
      </c>
      <c r="G4146" t="str">
        <f t="shared" ref="G4146:G4209" si="8612">MID(F4146,10,9)</f>
        <v>DL2021020</v>
      </c>
      <c r="H4146" t="str">
        <f t="shared" si="8555"/>
        <v>09</v>
      </c>
      <c r="I4146" t="str">
        <f t="shared" si="8556"/>
        <v>Karpe_09_20210915_DL2021020_OrdrupGymSktAnnaeGym</v>
      </c>
      <c r="J4146" t="str">
        <f t="shared" si="8557"/>
        <v>Karpe</v>
      </c>
      <c r="K4146" t="str">
        <f t="shared" si="8558"/>
        <v>PosK</v>
      </c>
      <c r="L4146" t="str">
        <f t="shared" si="8559"/>
        <v>No Ct</v>
      </c>
      <c r="M4146">
        <f t="shared" si="8560"/>
        <v>0</v>
      </c>
      <c r="N4146">
        <f t="shared" si="8561"/>
        <v>0</v>
      </c>
      <c r="O4146">
        <f t="shared" si="8562"/>
        <v>0</v>
      </c>
      <c r="Q4146">
        <f t="shared" ref="Q4146" si="8613">IF(L4148="No Ct",0,L4148)</f>
        <v>0</v>
      </c>
      <c r="R4146">
        <f t="shared" ref="R4146" si="8614">IF(L4149="No Ct",0,L4149)</f>
        <v>0</v>
      </c>
      <c r="S4146" t="str">
        <f t="shared" ref="S4146" si="8615">IF(AND(M4146&gt;0,N4146=0),"Valid","Invalid")</f>
        <v>Invalid</v>
      </c>
      <c r="T4146" t="str">
        <f t="shared" ref="T4146" si="8616">IF(OR(Q4146&gt;1,R4146&gt;1),"Present","Absent")</f>
        <v>Absent</v>
      </c>
      <c r="U4146" t="str">
        <f t="shared" ref="U4146" si="8617">IF(OR(AND(Q4146&gt;1,Q4146&lt;41),AND(R4146&gt;1,R4146&lt;41)),"Ct&lt;41","Ct&gt;41")</f>
        <v>Ct&gt;41</v>
      </c>
      <c r="V4146" t="str">
        <f>VLOOKUP(J4146,Datasæt_Analysesystemer!$C$2:$D$68,2,FALSE)</f>
        <v>Karpe</v>
      </c>
      <c r="W4146" t="str">
        <f t="shared" ref="W4146" si="8618">MID(F4146,10,9)</f>
        <v>DL2021020</v>
      </c>
      <c r="X4146" t="str">
        <f t="shared" ref="X4146" si="8619">W4146&amp;"_"&amp;V4146&amp;"_"&amp;S4146&amp;"_"&amp;T4146&amp;"_"&amp;U4146</f>
        <v>DL2021020_Karpe_Invalid_Absent_Ct&gt;41</v>
      </c>
    </row>
    <row r="4147" spans="1:24" x14ac:dyDescent="0.25">
      <c r="A4147" t="s">
        <v>250</v>
      </c>
      <c r="B4147" t="s">
        <v>1356</v>
      </c>
      <c r="C4147" t="s">
        <v>16</v>
      </c>
      <c r="D4147" s="6">
        <v>0.1</v>
      </c>
      <c r="E4147" s="6" t="s">
        <v>17</v>
      </c>
      <c r="F4147" t="s">
        <v>1453</v>
      </c>
      <c r="G4147" t="str">
        <f t="shared" si="8612"/>
        <v>DL2021020</v>
      </c>
      <c r="H4147" t="str">
        <f t="shared" si="8555"/>
        <v>09</v>
      </c>
      <c r="I4147" t="str">
        <f t="shared" si="8556"/>
        <v>Karpe_09_20210915_DL2021020_OrdrupGymSktAnnaeGym</v>
      </c>
      <c r="J4147" t="str">
        <f t="shared" si="8557"/>
        <v>Karpe</v>
      </c>
      <c r="K4147" t="str">
        <f t="shared" si="8558"/>
        <v>NegK</v>
      </c>
      <c r="L4147" t="str">
        <f t="shared" si="8559"/>
        <v>No Ct</v>
      </c>
      <c r="M4147" t="str">
        <f t="shared" si="8560"/>
        <v/>
      </c>
      <c r="N4147" t="str">
        <f t="shared" si="8561"/>
        <v/>
      </c>
      <c r="O4147" t="str">
        <f t="shared" si="8562"/>
        <v/>
      </c>
    </row>
    <row r="4148" spans="1:24" x14ac:dyDescent="0.25">
      <c r="A4148" t="s">
        <v>252</v>
      </c>
      <c r="B4148" t="s">
        <v>1357</v>
      </c>
      <c r="C4148" t="s">
        <v>20</v>
      </c>
      <c r="D4148" s="6">
        <v>0.1</v>
      </c>
      <c r="E4148" s="6" t="s">
        <v>17</v>
      </c>
      <c r="F4148" t="s">
        <v>1453</v>
      </c>
      <c r="G4148" t="str">
        <f t="shared" si="8612"/>
        <v>DL2021020</v>
      </c>
      <c r="H4148" t="str">
        <f t="shared" si="8555"/>
        <v>09</v>
      </c>
      <c r="I4148" t="str">
        <f t="shared" si="8556"/>
        <v>Karpe_09_20210915_DL2021020_OrdrupGymSktAnnaeGym</v>
      </c>
      <c r="J4148" t="str">
        <f t="shared" si="8557"/>
        <v>Karpe</v>
      </c>
      <c r="K4148" t="str">
        <f t="shared" si="8558"/>
        <v>eDNA</v>
      </c>
      <c r="L4148" t="str">
        <f t="shared" si="8559"/>
        <v>No Ct</v>
      </c>
      <c r="M4148" t="str">
        <f t="shared" si="8560"/>
        <v/>
      </c>
      <c r="N4148" t="str">
        <f t="shared" si="8561"/>
        <v/>
      </c>
      <c r="O4148" t="str">
        <f t="shared" si="8562"/>
        <v/>
      </c>
    </row>
    <row r="4149" spans="1:24" x14ac:dyDescent="0.25">
      <c r="A4149" t="s">
        <v>254</v>
      </c>
      <c r="B4149" t="s">
        <v>1357</v>
      </c>
      <c r="C4149" t="s">
        <v>20</v>
      </c>
      <c r="D4149" s="6">
        <v>0.1</v>
      </c>
      <c r="E4149" s="6" t="s">
        <v>17</v>
      </c>
      <c r="F4149" t="s">
        <v>1453</v>
      </c>
      <c r="G4149" t="str">
        <f t="shared" si="8612"/>
        <v>DL2021020</v>
      </c>
      <c r="H4149" t="str">
        <f t="shared" si="8555"/>
        <v>09</v>
      </c>
      <c r="I4149" t="str">
        <f t="shared" si="8556"/>
        <v>Karpe_09_20210915_DL2021020_OrdrupGymSktAnnaeGym</v>
      </c>
      <c r="J4149" t="str">
        <f t="shared" si="8557"/>
        <v>Karpe</v>
      </c>
      <c r="K4149" t="str">
        <f t="shared" si="8558"/>
        <v>eDNA</v>
      </c>
      <c r="L4149" t="str">
        <f t="shared" si="8559"/>
        <v>No Ct</v>
      </c>
      <c r="M4149" t="str">
        <f t="shared" si="8560"/>
        <v/>
      </c>
      <c r="N4149" t="str">
        <f t="shared" si="8561"/>
        <v/>
      </c>
      <c r="O4149" t="str">
        <f t="shared" si="8562"/>
        <v/>
      </c>
    </row>
    <row r="4150" spans="1:24" x14ac:dyDescent="0.25">
      <c r="A4150" t="s">
        <v>255</v>
      </c>
      <c r="B4150" t="s">
        <v>1358</v>
      </c>
      <c r="C4150" t="s">
        <v>13</v>
      </c>
      <c r="D4150" s="6">
        <v>0.1</v>
      </c>
      <c r="E4150" s="6" t="s">
        <v>17</v>
      </c>
      <c r="F4150" t="s">
        <v>1453</v>
      </c>
      <c r="G4150" t="str">
        <f t="shared" si="8612"/>
        <v>DL2021020</v>
      </c>
      <c r="H4150" t="str">
        <f t="shared" si="8555"/>
        <v>10</v>
      </c>
      <c r="I4150" t="str">
        <f t="shared" si="8556"/>
        <v>Karpe_10_20210915_DL2021020_OrdrupGymSktAnnaeGym</v>
      </c>
      <c r="J4150" t="str">
        <f t="shared" si="8557"/>
        <v>Karpe</v>
      </c>
      <c r="K4150" t="str">
        <f t="shared" si="8558"/>
        <v>PosK</v>
      </c>
      <c r="L4150" t="str">
        <f t="shared" si="8559"/>
        <v>No Ct</v>
      </c>
      <c r="M4150">
        <f t="shared" si="8560"/>
        <v>0</v>
      </c>
      <c r="N4150">
        <f t="shared" si="8561"/>
        <v>0</v>
      </c>
      <c r="O4150">
        <f t="shared" si="8562"/>
        <v>0</v>
      </c>
      <c r="Q4150">
        <f t="shared" ref="Q4150" si="8620">IF(L4152="No Ct",0,L4152)</f>
        <v>0</v>
      </c>
      <c r="R4150">
        <f t="shared" ref="R4150" si="8621">IF(L4153="No Ct",0,L4153)</f>
        <v>0</v>
      </c>
      <c r="S4150" t="str">
        <f t="shared" ref="S4150" si="8622">IF(AND(M4150&gt;0,N4150=0),"Valid","Invalid")</f>
        <v>Invalid</v>
      </c>
      <c r="T4150" t="str">
        <f t="shared" ref="T4150" si="8623">IF(OR(Q4150&gt;1,R4150&gt;1),"Present","Absent")</f>
        <v>Absent</v>
      </c>
      <c r="U4150" t="str">
        <f t="shared" ref="U4150" si="8624">IF(OR(AND(Q4150&gt;1,Q4150&lt;41),AND(R4150&gt;1,R4150&lt;41)),"Ct&lt;41","Ct&gt;41")</f>
        <v>Ct&gt;41</v>
      </c>
      <c r="V4150" t="str">
        <f>VLOOKUP(J4150,Datasæt_Analysesystemer!$C$2:$D$68,2,FALSE)</f>
        <v>Karpe</v>
      </c>
      <c r="W4150" t="str">
        <f t="shared" ref="W4150" si="8625">MID(F4150,10,9)</f>
        <v>DL2021020</v>
      </c>
      <c r="X4150" t="str">
        <f t="shared" ref="X4150" si="8626">W4150&amp;"_"&amp;V4150&amp;"_"&amp;S4150&amp;"_"&amp;T4150&amp;"_"&amp;U4150</f>
        <v>DL2021020_Karpe_Invalid_Absent_Ct&gt;41</v>
      </c>
    </row>
    <row r="4151" spans="1:24" x14ac:dyDescent="0.25">
      <c r="A4151" t="s">
        <v>257</v>
      </c>
      <c r="B4151" t="s">
        <v>1359</v>
      </c>
      <c r="C4151" t="s">
        <v>16</v>
      </c>
      <c r="D4151" s="6">
        <v>0.1</v>
      </c>
      <c r="E4151" s="6" t="s">
        <v>17</v>
      </c>
      <c r="F4151" t="s">
        <v>1453</v>
      </c>
      <c r="G4151" t="str">
        <f t="shared" si="8612"/>
        <v>DL2021020</v>
      </c>
      <c r="H4151" t="str">
        <f t="shared" si="8555"/>
        <v>10</v>
      </c>
      <c r="I4151" t="str">
        <f t="shared" si="8556"/>
        <v>Karpe_10_20210915_DL2021020_OrdrupGymSktAnnaeGym</v>
      </c>
      <c r="J4151" t="str">
        <f t="shared" si="8557"/>
        <v>Karpe</v>
      </c>
      <c r="K4151" t="str">
        <f t="shared" si="8558"/>
        <v>NegK</v>
      </c>
      <c r="L4151" t="str">
        <f t="shared" si="8559"/>
        <v>No Ct</v>
      </c>
      <c r="M4151" t="str">
        <f t="shared" si="8560"/>
        <v/>
      </c>
      <c r="N4151" t="str">
        <f t="shared" si="8561"/>
        <v/>
      </c>
      <c r="O4151" t="str">
        <f t="shared" si="8562"/>
        <v/>
      </c>
    </row>
    <row r="4152" spans="1:24" x14ac:dyDescent="0.25">
      <c r="A4152" t="s">
        <v>259</v>
      </c>
      <c r="B4152" t="s">
        <v>1360</v>
      </c>
      <c r="C4152" t="s">
        <v>20</v>
      </c>
      <c r="D4152" s="6">
        <v>0.1</v>
      </c>
      <c r="E4152" s="6" t="s">
        <v>17</v>
      </c>
      <c r="F4152" t="s">
        <v>1453</v>
      </c>
      <c r="G4152" t="str">
        <f t="shared" si="8612"/>
        <v>DL2021020</v>
      </c>
      <c r="H4152" t="str">
        <f t="shared" si="8555"/>
        <v>10</v>
      </c>
      <c r="I4152" t="str">
        <f t="shared" si="8556"/>
        <v>Karpe_10_20210915_DL2021020_OrdrupGymSktAnnaeGym</v>
      </c>
      <c r="J4152" t="str">
        <f t="shared" si="8557"/>
        <v>Karpe</v>
      </c>
      <c r="K4152" t="str">
        <f t="shared" si="8558"/>
        <v>eDNA</v>
      </c>
      <c r="L4152" t="str">
        <f t="shared" si="8559"/>
        <v>No Ct</v>
      </c>
      <c r="M4152" t="str">
        <f t="shared" si="8560"/>
        <v/>
      </c>
      <c r="N4152" t="str">
        <f t="shared" si="8561"/>
        <v/>
      </c>
      <c r="O4152" t="str">
        <f t="shared" si="8562"/>
        <v/>
      </c>
    </row>
    <row r="4153" spans="1:24" x14ac:dyDescent="0.25">
      <c r="A4153" t="s">
        <v>261</v>
      </c>
      <c r="B4153" t="s">
        <v>1360</v>
      </c>
      <c r="C4153" t="s">
        <v>20</v>
      </c>
      <c r="D4153" s="6">
        <v>0.1</v>
      </c>
      <c r="E4153" s="6" t="s">
        <v>17</v>
      </c>
      <c r="F4153" t="s">
        <v>1453</v>
      </c>
      <c r="G4153" t="str">
        <f t="shared" si="8612"/>
        <v>DL2021020</v>
      </c>
      <c r="H4153" t="str">
        <f t="shared" si="8555"/>
        <v>10</v>
      </c>
      <c r="I4153" t="str">
        <f t="shared" si="8556"/>
        <v>Karpe_10_20210915_DL2021020_OrdrupGymSktAnnaeGym</v>
      </c>
      <c r="J4153" t="str">
        <f t="shared" si="8557"/>
        <v>Karpe</v>
      </c>
      <c r="K4153" t="str">
        <f t="shared" si="8558"/>
        <v>eDNA</v>
      </c>
      <c r="L4153" t="str">
        <f t="shared" si="8559"/>
        <v>No Ct</v>
      </c>
      <c r="M4153" t="str">
        <f t="shared" si="8560"/>
        <v/>
      </c>
      <c r="N4153" t="str">
        <f t="shared" si="8561"/>
        <v/>
      </c>
      <c r="O4153" t="str">
        <f t="shared" si="8562"/>
        <v/>
      </c>
    </row>
    <row r="4154" spans="1:24" x14ac:dyDescent="0.25">
      <c r="A4154" t="s">
        <v>262</v>
      </c>
      <c r="B4154" t="s">
        <v>1361</v>
      </c>
      <c r="C4154" t="s">
        <v>13</v>
      </c>
      <c r="D4154" s="6">
        <v>0.1</v>
      </c>
      <c r="E4154" s="6">
        <v>32.1</v>
      </c>
      <c r="F4154" t="s">
        <v>1453</v>
      </c>
      <c r="G4154" t="str">
        <f t="shared" si="8612"/>
        <v>DL2021020</v>
      </c>
      <c r="H4154" t="str">
        <f t="shared" si="8555"/>
        <v>11</v>
      </c>
      <c r="I4154" t="str">
        <f t="shared" si="8556"/>
        <v>Soelvkarusse_11_20210915_DL2021020_OrdrupGymSktAnnaeGym</v>
      </c>
      <c r="J4154" t="str">
        <f t="shared" si="8557"/>
        <v>Soelvkarusse</v>
      </c>
      <c r="K4154" t="str">
        <f t="shared" si="8558"/>
        <v>PosK</v>
      </c>
      <c r="L4154">
        <f t="shared" si="8559"/>
        <v>32.1</v>
      </c>
      <c r="M4154">
        <f t="shared" si="8560"/>
        <v>32.1</v>
      </c>
      <c r="N4154">
        <f t="shared" si="8561"/>
        <v>0</v>
      </c>
      <c r="O4154">
        <f t="shared" si="8562"/>
        <v>0</v>
      </c>
      <c r="Q4154">
        <f t="shared" ref="Q4154" si="8627">IF(L4156="No Ct",0,L4156)</f>
        <v>0</v>
      </c>
      <c r="R4154">
        <f t="shared" ref="R4154" si="8628">IF(L4157="No Ct",0,L4157)</f>
        <v>0</v>
      </c>
      <c r="S4154" t="str">
        <f t="shared" ref="S4154" si="8629">IF(AND(M4154&gt;0,N4154=0),"Valid","Invalid")</f>
        <v>Valid</v>
      </c>
      <c r="T4154" t="str">
        <f t="shared" ref="T4154" si="8630">IF(OR(Q4154&gt;1,R4154&gt;1),"Present","Absent")</f>
        <v>Absent</v>
      </c>
      <c r="U4154" t="str">
        <f t="shared" ref="U4154" si="8631">IF(OR(AND(Q4154&gt;1,Q4154&lt;41),AND(R4154&gt;1,R4154&lt;41)),"Ct&lt;41","Ct&gt;41")</f>
        <v>Ct&gt;41</v>
      </c>
      <c r="V4154" t="str">
        <f>VLOOKUP(J4154,Datasæt_Analysesystemer!$C$2:$D$68,2,FALSE)</f>
        <v>Sølvkarusse</v>
      </c>
      <c r="W4154" t="str">
        <f t="shared" ref="W4154" si="8632">MID(F4154,10,9)</f>
        <v>DL2021020</v>
      </c>
      <c r="X4154" t="str">
        <f t="shared" ref="X4154" si="8633">W4154&amp;"_"&amp;V4154&amp;"_"&amp;S4154&amp;"_"&amp;T4154&amp;"_"&amp;U4154</f>
        <v>DL2021020_Sølvkarusse_Valid_Absent_Ct&gt;41</v>
      </c>
    </row>
    <row r="4155" spans="1:24" x14ac:dyDescent="0.25">
      <c r="A4155" t="s">
        <v>264</v>
      </c>
      <c r="B4155" t="s">
        <v>1362</v>
      </c>
      <c r="C4155" t="s">
        <v>16</v>
      </c>
      <c r="D4155" s="6">
        <v>0.1</v>
      </c>
      <c r="E4155" s="6" t="s">
        <v>17</v>
      </c>
      <c r="F4155" t="s">
        <v>1453</v>
      </c>
      <c r="G4155" t="str">
        <f t="shared" si="8612"/>
        <v>DL2021020</v>
      </c>
      <c r="H4155" t="str">
        <f t="shared" si="8555"/>
        <v>11</v>
      </c>
      <c r="I4155" t="str">
        <f t="shared" si="8556"/>
        <v>Soelvkarusse_11_20210915_DL2021020_OrdrupGymSktAnnaeGym</v>
      </c>
      <c r="J4155" t="str">
        <f t="shared" si="8557"/>
        <v>Soelvkarusse</v>
      </c>
      <c r="K4155" t="str">
        <f t="shared" si="8558"/>
        <v>NegK</v>
      </c>
      <c r="L4155" t="str">
        <f t="shared" si="8559"/>
        <v>No Ct</v>
      </c>
      <c r="M4155" t="str">
        <f t="shared" si="8560"/>
        <v/>
      </c>
      <c r="N4155" t="str">
        <f t="shared" si="8561"/>
        <v/>
      </c>
      <c r="O4155" t="str">
        <f t="shared" si="8562"/>
        <v/>
      </c>
    </row>
    <row r="4156" spans="1:24" x14ac:dyDescent="0.25">
      <c r="A4156" t="s">
        <v>266</v>
      </c>
      <c r="B4156" t="s">
        <v>1363</v>
      </c>
      <c r="C4156" t="s">
        <v>20</v>
      </c>
      <c r="D4156" s="6">
        <v>0.1</v>
      </c>
      <c r="E4156" s="6" t="s">
        <v>17</v>
      </c>
      <c r="F4156" t="s">
        <v>1453</v>
      </c>
      <c r="G4156" t="str">
        <f t="shared" si="8612"/>
        <v>DL2021020</v>
      </c>
      <c r="H4156" t="str">
        <f t="shared" si="8555"/>
        <v>11</v>
      </c>
      <c r="I4156" t="str">
        <f t="shared" si="8556"/>
        <v>Soelvkarusse_11_20210915_DL2021020_OrdrupGymSktAnnaeGym</v>
      </c>
      <c r="J4156" t="str">
        <f t="shared" si="8557"/>
        <v>Soelvkarusse</v>
      </c>
      <c r="K4156" t="str">
        <f t="shared" si="8558"/>
        <v>eDNA</v>
      </c>
      <c r="L4156" t="str">
        <f t="shared" si="8559"/>
        <v>No Ct</v>
      </c>
      <c r="M4156" t="str">
        <f t="shared" si="8560"/>
        <v/>
      </c>
      <c r="N4156" t="str">
        <f t="shared" si="8561"/>
        <v/>
      </c>
      <c r="O4156" t="str">
        <f t="shared" si="8562"/>
        <v/>
      </c>
    </row>
    <row r="4157" spans="1:24" x14ac:dyDescent="0.25">
      <c r="A4157" t="s">
        <v>268</v>
      </c>
      <c r="B4157" t="s">
        <v>1363</v>
      </c>
      <c r="C4157" t="s">
        <v>20</v>
      </c>
      <c r="D4157" s="6">
        <v>0.1</v>
      </c>
      <c r="E4157" s="6" t="s">
        <v>17</v>
      </c>
      <c r="F4157" t="s">
        <v>1453</v>
      </c>
      <c r="G4157" t="str">
        <f t="shared" si="8612"/>
        <v>DL2021020</v>
      </c>
      <c r="H4157" t="str">
        <f t="shared" si="8555"/>
        <v>11</v>
      </c>
      <c r="I4157" t="str">
        <f t="shared" si="8556"/>
        <v>Soelvkarusse_11_20210915_DL2021020_OrdrupGymSktAnnaeGym</v>
      </c>
      <c r="J4157" t="str">
        <f t="shared" si="8557"/>
        <v>Soelvkarusse</v>
      </c>
      <c r="K4157" t="str">
        <f t="shared" si="8558"/>
        <v>eDNA</v>
      </c>
      <c r="L4157" t="str">
        <f t="shared" si="8559"/>
        <v>No Ct</v>
      </c>
      <c r="M4157" t="str">
        <f t="shared" si="8560"/>
        <v/>
      </c>
      <c r="N4157" t="str">
        <f t="shared" si="8561"/>
        <v/>
      </c>
      <c r="O4157" t="str">
        <f t="shared" si="8562"/>
        <v/>
      </c>
    </row>
    <row r="4158" spans="1:24" x14ac:dyDescent="0.25">
      <c r="A4158" t="s">
        <v>269</v>
      </c>
      <c r="B4158" t="s">
        <v>1364</v>
      </c>
      <c r="C4158" t="s">
        <v>13</v>
      </c>
      <c r="D4158" s="6">
        <v>0.1</v>
      </c>
      <c r="E4158" s="6" t="s">
        <v>17</v>
      </c>
      <c r="F4158" t="s">
        <v>1453</v>
      </c>
      <c r="G4158" t="str">
        <f t="shared" si="8612"/>
        <v>DL2021020</v>
      </c>
      <c r="H4158" t="str">
        <f t="shared" si="8555"/>
        <v>12</v>
      </c>
      <c r="I4158" t="str">
        <f t="shared" si="8556"/>
        <v>Soelvkarusse_12_20210915_DL2021020_OrdrupGymSktAnnaeGym</v>
      </c>
      <c r="J4158" t="str">
        <f t="shared" si="8557"/>
        <v>Soelvkarusse</v>
      </c>
      <c r="K4158" t="str">
        <f t="shared" si="8558"/>
        <v>PosK</v>
      </c>
      <c r="L4158" t="str">
        <f t="shared" si="8559"/>
        <v>No Ct</v>
      </c>
      <c r="M4158">
        <f t="shared" si="8560"/>
        <v>0</v>
      </c>
      <c r="N4158">
        <f t="shared" si="8561"/>
        <v>0</v>
      </c>
      <c r="O4158">
        <f t="shared" si="8562"/>
        <v>0</v>
      </c>
      <c r="Q4158">
        <f t="shared" ref="Q4158" si="8634">IF(L4160="No Ct",0,L4160)</f>
        <v>0</v>
      </c>
      <c r="R4158">
        <f t="shared" ref="R4158" si="8635">IF(L4161="No Ct",0,L4161)</f>
        <v>0</v>
      </c>
      <c r="S4158" t="str">
        <f t="shared" ref="S4158" si="8636">IF(AND(M4158&gt;0,N4158=0),"Valid","Invalid")</f>
        <v>Invalid</v>
      </c>
      <c r="T4158" t="str">
        <f t="shared" ref="T4158" si="8637">IF(OR(Q4158&gt;1,R4158&gt;1),"Present","Absent")</f>
        <v>Absent</v>
      </c>
      <c r="U4158" t="str">
        <f t="shared" ref="U4158" si="8638">IF(OR(AND(Q4158&gt;1,Q4158&lt;41),AND(R4158&gt;1,R4158&lt;41)),"Ct&lt;41","Ct&gt;41")</f>
        <v>Ct&gt;41</v>
      </c>
      <c r="V4158" t="str">
        <f>VLOOKUP(J4158,Datasæt_Analysesystemer!$C$2:$D$68,2,FALSE)</f>
        <v>Sølvkarusse</v>
      </c>
      <c r="W4158" t="str">
        <f t="shared" ref="W4158" si="8639">MID(F4158,10,9)</f>
        <v>DL2021020</v>
      </c>
      <c r="X4158" t="str">
        <f t="shared" ref="X4158" si="8640">W4158&amp;"_"&amp;V4158&amp;"_"&amp;S4158&amp;"_"&amp;T4158&amp;"_"&amp;U4158</f>
        <v>DL2021020_Sølvkarusse_Invalid_Absent_Ct&gt;41</v>
      </c>
    </row>
    <row r="4159" spans="1:24" x14ac:dyDescent="0.25">
      <c r="A4159" t="s">
        <v>271</v>
      </c>
      <c r="B4159" t="s">
        <v>1365</v>
      </c>
      <c r="C4159" t="s">
        <v>16</v>
      </c>
      <c r="D4159" s="6">
        <v>0.1</v>
      </c>
      <c r="E4159" s="6" t="s">
        <v>17</v>
      </c>
      <c r="F4159" t="s">
        <v>1453</v>
      </c>
      <c r="G4159" t="str">
        <f t="shared" si="8612"/>
        <v>DL2021020</v>
      </c>
      <c r="H4159" t="str">
        <f t="shared" si="8555"/>
        <v>12</v>
      </c>
      <c r="I4159" t="str">
        <f t="shared" si="8556"/>
        <v>Soelvkarusse_12_20210915_DL2021020_OrdrupGymSktAnnaeGym</v>
      </c>
      <c r="J4159" t="str">
        <f t="shared" si="8557"/>
        <v>Soelvkarusse</v>
      </c>
      <c r="K4159" t="str">
        <f t="shared" si="8558"/>
        <v>NegK</v>
      </c>
      <c r="L4159" t="str">
        <f t="shared" si="8559"/>
        <v>No Ct</v>
      </c>
      <c r="M4159" t="str">
        <f t="shared" si="8560"/>
        <v/>
      </c>
      <c r="N4159" t="str">
        <f t="shared" si="8561"/>
        <v/>
      </c>
      <c r="O4159" t="str">
        <f t="shared" si="8562"/>
        <v/>
      </c>
    </row>
    <row r="4160" spans="1:24" x14ac:dyDescent="0.25">
      <c r="A4160" t="s">
        <v>273</v>
      </c>
      <c r="B4160" t="s">
        <v>1366</v>
      </c>
      <c r="C4160" t="s">
        <v>20</v>
      </c>
      <c r="D4160" s="6">
        <v>0.1</v>
      </c>
      <c r="E4160" s="6" t="s">
        <v>17</v>
      </c>
      <c r="F4160" t="s">
        <v>1453</v>
      </c>
      <c r="G4160" t="str">
        <f t="shared" si="8612"/>
        <v>DL2021020</v>
      </c>
      <c r="H4160" t="str">
        <f t="shared" si="8555"/>
        <v>12</v>
      </c>
      <c r="I4160" t="str">
        <f t="shared" si="8556"/>
        <v>Soelvkarusse_12_20210915_DL2021020_OrdrupGymSktAnnaeGym</v>
      </c>
      <c r="J4160" t="str">
        <f t="shared" si="8557"/>
        <v>Soelvkarusse</v>
      </c>
      <c r="K4160" t="str">
        <f t="shared" si="8558"/>
        <v>eDNA</v>
      </c>
      <c r="L4160" t="str">
        <f t="shared" si="8559"/>
        <v>No Ct</v>
      </c>
      <c r="M4160" t="str">
        <f t="shared" si="8560"/>
        <v/>
      </c>
      <c r="N4160" t="str">
        <f t="shared" si="8561"/>
        <v/>
      </c>
      <c r="O4160" t="str">
        <f t="shared" si="8562"/>
        <v/>
      </c>
    </row>
    <row r="4161" spans="1:24" x14ac:dyDescent="0.25">
      <c r="A4161" t="s">
        <v>275</v>
      </c>
      <c r="B4161" t="s">
        <v>1366</v>
      </c>
      <c r="C4161" t="s">
        <v>20</v>
      </c>
      <c r="D4161" s="6">
        <v>0.1</v>
      </c>
      <c r="E4161" s="6" t="s">
        <v>17</v>
      </c>
      <c r="F4161" t="s">
        <v>1453</v>
      </c>
      <c r="G4161" t="str">
        <f t="shared" si="8612"/>
        <v>DL2021020</v>
      </c>
      <c r="H4161" t="str">
        <f t="shared" si="8555"/>
        <v>12</v>
      </c>
      <c r="I4161" t="str">
        <f t="shared" si="8556"/>
        <v>Soelvkarusse_12_20210915_DL2021020_OrdrupGymSktAnnaeGym</v>
      </c>
      <c r="J4161" t="str">
        <f t="shared" si="8557"/>
        <v>Soelvkarusse</v>
      </c>
      <c r="K4161" t="str">
        <f t="shared" si="8558"/>
        <v>eDNA</v>
      </c>
      <c r="L4161" t="str">
        <f t="shared" si="8559"/>
        <v>No Ct</v>
      </c>
      <c r="M4161" t="str">
        <f t="shared" si="8560"/>
        <v/>
      </c>
      <c r="N4161" t="str">
        <f t="shared" si="8561"/>
        <v/>
      </c>
      <c r="O4161" t="str">
        <f t="shared" si="8562"/>
        <v/>
      </c>
    </row>
    <row r="4162" spans="1:24" x14ac:dyDescent="0.25">
      <c r="A4162" t="s">
        <v>276</v>
      </c>
      <c r="B4162" t="s">
        <v>1463</v>
      </c>
      <c r="C4162" t="s">
        <v>13</v>
      </c>
      <c r="D4162" s="6">
        <v>0.1</v>
      </c>
      <c r="E4162" s="6" t="s">
        <v>17</v>
      </c>
      <c r="F4162" t="s">
        <v>1453</v>
      </c>
      <c r="G4162" t="str">
        <f t="shared" si="8612"/>
        <v>DL2021020</v>
      </c>
      <c r="H4162" t="str">
        <f t="shared" si="8555"/>
        <v>13</v>
      </c>
      <c r="I4162" t="str">
        <f t="shared" si="8556"/>
        <v>SibiriskStoer_13_20210915_DL2021020_OrdrupGymSktAnnaeGym</v>
      </c>
      <c r="J4162" t="str">
        <f t="shared" si="8557"/>
        <v>SibiriskStoer</v>
      </c>
      <c r="K4162" t="str">
        <f t="shared" si="8558"/>
        <v>PosK</v>
      </c>
      <c r="L4162" t="str">
        <f t="shared" si="8559"/>
        <v>No Ct</v>
      </c>
      <c r="M4162">
        <f t="shared" si="8560"/>
        <v>0</v>
      </c>
      <c r="N4162">
        <f t="shared" si="8561"/>
        <v>0</v>
      </c>
      <c r="O4162">
        <f t="shared" si="8562"/>
        <v>0</v>
      </c>
      <c r="Q4162">
        <f t="shared" ref="Q4162" si="8641">IF(L4164="No Ct",0,L4164)</f>
        <v>0</v>
      </c>
      <c r="R4162">
        <f t="shared" ref="R4162" si="8642">IF(L4165="No Ct",0,L4165)</f>
        <v>0</v>
      </c>
      <c r="S4162" t="str">
        <f t="shared" ref="S4162" si="8643">IF(AND(M4162&gt;0,N4162=0),"Valid","Invalid")</f>
        <v>Invalid</v>
      </c>
      <c r="T4162" t="str">
        <f t="shared" ref="T4162" si="8644">IF(OR(Q4162&gt;1,R4162&gt;1),"Present","Absent")</f>
        <v>Absent</v>
      </c>
      <c r="U4162" t="str">
        <f t="shared" ref="U4162" si="8645">IF(OR(AND(Q4162&gt;1,Q4162&lt;41),AND(R4162&gt;1,R4162&lt;41)),"Ct&lt;41","Ct&gt;41")</f>
        <v>Ct&gt;41</v>
      </c>
      <c r="V4162" t="str">
        <f>VLOOKUP(J4162,Datasæt_Analysesystemer!$C$2:$D$68,2,FALSE)</f>
        <v>Siberisk stør</v>
      </c>
      <c r="W4162" t="str">
        <f t="shared" ref="W4162" si="8646">MID(F4162,10,9)</f>
        <v>DL2021020</v>
      </c>
      <c r="X4162" t="str">
        <f t="shared" ref="X4162" si="8647">W4162&amp;"_"&amp;V4162&amp;"_"&amp;S4162&amp;"_"&amp;T4162&amp;"_"&amp;U4162</f>
        <v>DL2021020_Siberisk stør_Invalid_Absent_Ct&gt;41</v>
      </c>
    </row>
    <row r="4163" spans="1:24" x14ac:dyDescent="0.25">
      <c r="A4163" t="s">
        <v>278</v>
      </c>
      <c r="B4163" t="s">
        <v>1464</v>
      </c>
      <c r="C4163" t="s">
        <v>16</v>
      </c>
      <c r="D4163" s="6">
        <v>0.1</v>
      </c>
      <c r="E4163" s="6" t="s">
        <v>17</v>
      </c>
      <c r="F4163" t="s">
        <v>1453</v>
      </c>
      <c r="G4163" t="str">
        <f t="shared" si="8612"/>
        <v>DL2021020</v>
      </c>
      <c r="H4163" t="str">
        <f t="shared" si="8555"/>
        <v>13</v>
      </c>
      <c r="I4163" t="str">
        <f t="shared" si="8556"/>
        <v>SibiriskStoer_13_20210915_DL2021020_OrdrupGymSktAnnaeGym</v>
      </c>
      <c r="J4163" t="str">
        <f t="shared" si="8557"/>
        <v>SibiriskStoer</v>
      </c>
      <c r="K4163" t="str">
        <f t="shared" si="8558"/>
        <v>NegK</v>
      </c>
      <c r="L4163" t="str">
        <f t="shared" si="8559"/>
        <v>No Ct</v>
      </c>
      <c r="M4163" t="str">
        <f t="shared" si="8560"/>
        <v/>
      </c>
      <c r="N4163" t="str">
        <f t="shared" si="8561"/>
        <v/>
      </c>
      <c r="O4163" t="str">
        <f t="shared" si="8562"/>
        <v/>
      </c>
    </row>
    <row r="4164" spans="1:24" x14ac:dyDescent="0.25">
      <c r="A4164" t="s">
        <v>280</v>
      </c>
      <c r="B4164" t="s">
        <v>1465</v>
      </c>
      <c r="C4164" t="s">
        <v>20</v>
      </c>
      <c r="D4164" s="6">
        <v>0.1</v>
      </c>
      <c r="E4164" s="6" t="s">
        <v>17</v>
      </c>
      <c r="F4164" t="s">
        <v>1453</v>
      </c>
      <c r="G4164" t="str">
        <f t="shared" si="8612"/>
        <v>DL2021020</v>
      </c>
      <c r="H4164" t="str">
        <f t="shared" si="8555"/>
        <v>13</v>
      </c>
      <c r="I4164" t="str">
        <f t="shared" si="8556"/>
        <v>SibiriskStoer_13_20210915_DL2021020_OrdrupGymSktAnnaeGym</v>
      </c>
      <c r="J4164" t="str">
        <f t="shared" si="8557"/>
        <v>SibiriskStoer</v>
      </c>
      <c r="K4164" t="str">
        <f t="shared" si="8558"/>
        <v>eDNA</v>
      </c>
      <c r="L4164" t="str">
        <f t="shared" si="8559"/>
        <v>No Ct</v>
      </c>
      <c r="M4164" t="str">
        <f t="shared" si="8560"/>
        <v/>
      </c>
      <c r="N4164" t="str">
        <f t="shared" si="8561"/>
        <v/>
      </c>
      <c r="O4164" t="str">
        <f t="shared" si="8562"/>
        <v/>
      </c>
    </row>
    <row r="4165" spans="1:24" x14ac:dyDescent="0.25">
      <c r="A4165" t="s">
        <v>282</v>
      </c>
      <c r="B4165" t="s">
        <v>1465</v>
      </c>
      <c r="C4165" t="s">
        <v>20</v>
      </c>
      <c r="D4165" s="6">
        <v>0.1</v>
      </c>
      <c r="E4165" s="6" t="s">
        <v>17</v>
      </c>
      <c r="F4165" t="s">
        <v>1453</v>
      </c>
      <c r="G4165" t="str">
        <f t="shared" si="8612"/>
        <v>DL2021020</v>
      </c>
      <c r="H4165" t="str">
        <f t="shared" si="8555"/>
        <v>13</v>
      </c>
      <c r="I4165" t="str">
        <f t="shared" si="8556"/>
        <v>SibiriskStoer_13_20210915_DL2021020_OrdrupGymSktAnnaeGym</v>
      </c>
      <c r="J4165" t="str">
        <f t="shared" si="8557"/>
        <v>SibiriskStoer</v>
      </c>
      <c r="K4165" t="str">
        <f t="shared" si="8558"/>
        <v>eDNA</v>
      </c>
      <c r="L4165" t="str">
        <f t="shared" si="8559"/>
        <v>No Ct</v>
      </c>
      <c r="M4165" t="str">
        <f t="shared" si="8560"/>
        <v/>
      </c>
      <c r="N4165" t="str">
        <f t="shared" si="8561"/>
        <v/>
      </c>
      <c r="O4165" t="str">
        <f t="shared" si="8562"/>
        <v/>
      </c>
    </row>
    <row r="4166" spans="1:24" x14ac:dyDescent="0.25">
      <c r="A4166" t="s">
        <v>283</v>
      </c>
      <c r="B4166" t="s">
        <v>1466</v>
      </c>
      <c r="C4166" t="s">
        <v>13</v>
      </c>
      <c r="D4166" s="6">
        <v>0.1</v>
      </c>
      <c r="E4166" s="6">
        <v>26.86</v>
      </c>
      <c r="F4166" t="s">
        <v>1453</v>
      </c>
      <c r="G4166" t="str">
        <f t="shared" si="8612"/>
        <v>DL2021020</v>
      </c>
      <c r="H4166" t="str">
        <f t="shared" si="8555"/>
        <v>14</v>
      </c>
      <c r="I4166" t="str">
        <f t="shared" si="8556"/>
        <v>Skalle_14_20210915_DL2021020_OrdrupGymSktAnnaeGym</v>
      </c>
      <c r="J4166" t="str">
        <f t="shared" si="8557"/>
        <v>Skalle</v>
      </c>
      <c r="K4166" t="str">
        <f t="shared" si="8558"/>
        <v>PosK</v>
      </c>
      <c r="L4166">
        <f t="shared" si="8559"/>
        <v>26.86</v>
      </c>
      <c r="M4166">
        <f t="shared" si="8560"/>
        <v>26.86</v>
      </c>
      <c r="N4166">
        <f t="shared" si="8561"/>
        <v>0</v>
      </c>
      <c r="O4166">
        <f t="shared" si="8562"/>
        <v>37.43</v>
      </c>
      <c r="Q4166">
        <f t="shared" ref="Q4166" si="8648">IF(L4168="No Ct",0,L4168)</f>
        <v>37.43</v>
      </c>
      <c r="R4166">
        <f t="shared" ref="R4166" si="8649">IF(L4169="No Ct",0,L4169)</f>
        <v>0</v>
      </c>
      <c r="S4166" t="str">
        <f t="shared" ref="S4166" si="8650">IF(AND(M4166&gt;0,N4166=0),"Valid","Invalid")</f>
        <v>Valid</v>
      </c>
      <c r="T4166" t="str">
        <f t="shared" ref="T4166" si="8651">IF(OR(Q4166&gt;1,R4166&gt;1),"Present","Absent")</f>
        <v>Present</v>
      </c>
      <c r="U4166" t="str">
        <f t="shared" ref="U4166" si="8652">IF(OR(AND(Q4166&gt;1,Q4166&lt;41),AND(R4166&gt;1,R4166&lt;41)),"Ct&lt;41","Ct&gt;41")</f>
        <v>Ct&lt;41</v>
      </c>
      <c r="V4166" t="str">
        <f>VLOOKUP(J4166,Datasæt_Analysesystemer!$C$2:$D$68,2,FALSE)</f>
        <v>Skalle</v>
      </c>
      <c r="W4166" t="str">
        <f t="shared" ref="W4166" si="8653">MID(F4166,10,9)</f>
        <v>DL2021020</v>
      </c>
      <c r="X4166" t="str">
        <f t="shared" ref="X4166" si="8654">W4166&amp;"_"&amp;V4166&amp;"_"&amp;S4166&amp;"_"&amp;T4166&amp;"_"&amp;U4166</f>
        <v>DL2021020_Skalle_Valid_Present_Ct&lt;41</v>
      </c>
    </row>
    <row r="4167" spans="1:24" x14ac:dyDescent="0.25">
      <c r="A4167" t="s">
        <v>285</v>
      </c>
      <c r="B4167" t="s">
        <v>1467</v>
      </c>
      <c r="C4167" t="s">
        <v>16</v>
      </c>
      <c r="D4167" s="6">
        <v>0.1</v>
      </c>
      <c r="E4167" s="6" t="s">
        <v>17</v>
      </c>
      <c r="F4167" t="s">
        <v>1453</v>
      </c>
      <c r="G4167" t="str">
        <f t="shared" si="8612"/>
        <v>DL2021020</v>
      </c>
      <c r="H4167" t="str">
        <f t="shared" si="8555"/>
        <v>14</v>
      </c>
      <c r="I4167" t="str">
        <f t="shared" si="8556"/>
        <v>Skalle_14_20210915_DL2021020_OrdrupGymSktAnnaeGym</v>
      </c>
      <c r="J4167" t="str">
        <f t="shared" si="8557"/>
        <v>Skalle</v>
      </c>
      <c r="K4167" t="str">
        <f t="shared" si="8558"/>
        <v>NegK</v>
      </c>
      <c r="L4167" t="str">
        <f t="shared" si="8559"/>
        <v>No Ct</v>
      </c>
      <c r="M4167" t="str">
        <f t="shared" si="8560"/>
        <v/>
      </c>
      <c r="N4167" t="str">
        <f t="shared" si="8561"/>
        <v/>
      </c>
      <c r="O4167" t="str">
        <f t="shared" si="8562"/>
        <v/>
      </c>
    </row>
    <row r="4168" spans="1:24" x14ac:dyDescent="0.25">
      <c r="A4168" t="s">
        <v>287</v>
      </c>
      <c r="B4168" t="s">
        <v>1468</v>
      </c>
      <c r="C4168" t="s">
        <v>20</v>
      </c>
      <c r="D4168" s="6">
        <v>0.1</v>
      </c>
      <c r="E4168" s="6">
        <v>37.43</v>
      </c>
      <c r="F4168" t="s">
        <v>1453</v>
      </c>
      <c r="G4168" t="str">
        <f t="shared" si="8612"/>
        <v>DL2021020</v>
      </c>
      <c r="H4168" t="str">
        <f t="shared" si="8555"/>
        <v>14</v>
      </c>
      <c r="I4168" t="str">
        <f t="shared" si="8556"/>
        <v>Skalle_14_20210915_DL2021020_OrdrupGymSktAnnaeGym</v>
      </c>
      <c r="J4168" t="str">
        <f t="shared" si="8557"/>
        <v>Skalle</v>
      </c>
      <c r="K4168" t="str">
        <f t="shared" si="8558"/>
        <v>eDNA</v>
      </c>
      <c r="L4168">
        <f t="shared" si="8559"/>
        <v>37.43</v>
      </c>
      <c r="M4168" t="str">
        <f t="shared" si="8560"/>
        <v/>
      </c>
      <c r="N4168" t="str">
        <f t="shared" si="8561"/>
        <v/>
      </c>
      <c r="O4168" t="str">
        <f t="shared" si="8562"/>
        <v/>
      </c>
    </row>
    <row r="4169" spans="1:24" x14ac:dyDescent="0.25">
      <c r="A4169" t="s">
        <v>289</v>
      </c>
      <c r="B4169" t="s">
        <v>1468</v>
      </c>
      <c r="C4169" t="s">
        <v>20</v>
      </c>
      <c r="D4169" s="6">
        <v>0.1</v>
      </c>
      <c r="E4169" s="6" t="s">
        <v>17</v>
      </c>
      <c r="F4169" t="s">
        <v>1453</v>
      </c>
      <c r="G4169" t="str">
        <f t="shared" si="8612"/>
        <v>DL2021020</v>
      </c>
      <c r="H4169" t="str">
        <f t="shared" si="8555"/>
        <v>14</v>
      </c>
      <c r="I4169" t="str">
        <f t="shared" si="8556"/>
        <v>Skalle_14_20210915_DL2021020_OrdrupGymSktAnnaeGym</v>
      </c>
      <c r="J4169" t="str">
        <f t="shared" si="8557"/>
        <v>Skalle</v>
      </c>
      <c r="K4169" t="str">
        <f t="shared" si="8558"/>
        <v>eDNA</v>
      </c>
      <c r="L4169" t="str">
        <f t="shared" si="8559"/>
        <v>No Ct</v>
      </c>
      <c r="M4169" t="str">
        <f t="shared" si="8560"/>
        <v/>
      </c>
      <c r="N4169" t="str">
        <f t="shared" si="8561"/>
        <v/>
      </c>
      <c r="O4169" t="str">
        <f t="shared" si="8562"/>
        <v/>
      </c>
    </row>
    <row r="4170" spans="1:24" x14ac:dyDescent="0.25">
      <c r="A4170" t="s">
        <v>290</v>
      </c>
      <c r="B4170" t="s">
        <v>1373</v>
      </c>
      <c r="C4170" t="s">
        <v>13</v>
      </c>
      <c r="D4170" s="6">
        <v>0.1</v>
      </c>
      <c r="E4170" s="6">
        <v>30.56</v>
      </c>
      <c r="F4170" t="s">
        <v>1453</v>
      </c>
      <c r="G4170" t="str">
        <f t="shared" si="8612"/>
        <v>DL2021020</v>
      </c>
      <c r="H4170" t="str">
        <f t="shared" si="8555"/>
        <v>15</v>
      </c>
      <c r="I4170" t="str">
        <f t="shared" si="8556"/>
        <v>Flodkrebs_15_20210915_DL2021020_OrdrupGymSktAnnaeGym</v>
      </c>
      <c r="J4170" t="str">
        <f t="shared" si="8557"/>
        <v>Flodkrebs</v>
      </c>
      <c r="K4170" t="str">
        <f t="shared" si="8558"/>
        <v>PosK</v>
      </c>
      <c r="L4170">
        <f t="shared" si="8559"/>
        <v>30.56</v>
      </c>
      <c r="M4170">
        <f t="shared" si="8560"/>
        <v>30.56</v>
      </c>
      <c r="N4170">
        <f t="shared" si="8561"/>
        <v>0</v>
      </c>
      <c r="O4170">
        <f t="shared" si="8562"/>
        <v>0</v>
      </c>
      <c r="Q4170">
        <f t="shared" ref="Q4170" si="8655">IF(L4172="No Ct",0,L4172)</f>
        <v>0</v>
      </c>
      <c r="R4170">
        <f t="shared" ref="R4170" si="8656">IF(L4173="No Ct",0,L4173)</f>
        <v>0</v>
      </c>
      <c r="S4170" t="str">
        <f t="shared" ref="S4170" si="8657">IF(AND(M4170&gt;0,N4170=0),"Valid","Invalid")</f>
        <v>Valid</v>
      </c>
      <c r="T4170" t="str">
        <f t="shared" ref="T4170" si="8658">IF(OR(Q4170&gt;1,R4170&gt;1),"Present","Absent")</f>
        <v>Absent</v>
      </c>
      <c r="U4170" t="str">
        <f t="shared" ref="U4170" si="8659">IF(OR(AND(Q4170&gt;1,Q4170&lt;41),AND(R4170&gt;1,R4170&lt;41)),"Ct&lt;41","Ct&gt;41")</f>
        <v>Ct&gt;41</v>
      </c>
      <c r="V4170" t="str">
        <f>VLOOKUP(J4170,Datasæt_Analysesystemer!$C$2:$D$68,2,FALSE)</f>
        <v>Flodkrebs</v>
      </c>
      <c r="W4170" t="str">
        <f t="shared" ref="W4170" si="8660">MID(F4170,10,9)</f>
        <v>DL2021020</v>
      </c>
      <c r="X4170" t="str">
        <f t="shared" ref="X4170" si="8661">W4170&amp;"_"&amp;V4170&amp;"_"&amp;S4170&amp;"_"&amp;T4170&amp;"_"&amp;U4170</f>
        <v>DL2021020_Flodkrebs_Valid_Absent_Ct&gt;41</v>
      </c>
    </row>
    <row r="4171" spans="1:24" x14ac:dyDescent="0.25">
      <c r="A4171" t="s">
        <v>292</v>
      </c>
      <c r="B4171" t="s">
        <v>1374</v>
      </c>
      <c r="C4171" t="s">
        <v>16</v>
      </c>
      <c r="D4171" s="6">
        <v>0.1</v>
      </c>
      <c r="E4171" s="6" t="s">
        <v>17</v>
      </c>
      <c r="F4171" t="s">
        <v>1453</v>
      </c>
      <c r="G4171" t="str">
        <f t="shared" si="8612"/>
        <v>DL2021020</v>
      </c>
      <c r="H4171" t="str">
        <f t="shared" si="8555"/>
        <v>15</v>
      </c>
      <c r="I4171" t="str">
        <f t="shared" si="8556"/>
        <v>Flodkrebs_15_20210915_DL2021020_OrdrupGymSktAnnaeGym</v>
      </c>
      <c r="J4171" t="str">
        <f t="shared" si="8557"/>
        <v>Flodkrebs</v>
      </c>
      <c r="K4171" t="str">
        <f t="shared" si="8558"/>
        <v>NegK</v>
      </c>
      <c r="L4171" t="str">
        <f t="shared" si="8559"/>
        <v>No Ct</v>
      </c>
      <c r="M4171" t="str">
        <f t="shared" si="8560"/>
        <v/>
      </c>
      <c r="N4171" t="str">
        <f t="shared" si="8561"/>
        <v/>
      </c>
      <c r="O4171" t="str">
        <f t="shared" si="8562"/>
        <v/>
      </c>
    </row>
    <row r="4172" spans="1:24" x14ac:dyDescent="0.25">
      <c r="A4172" t="s">
        <v>294</v>
      </c>
      <c r="B4172" t="s">
        <v>1375</v>
      </c>
      <c r="C4172" t="s">
        <v>20</v>
      </c>
      <c r="D4172" s="6">
        <v>0.1</v>
      </c>
      <c r="E4172" s="6" t="s">
        <v>17</v>
      </c>
      <c r="F4172" t="s">
        <v>1453</v>
      </c>
      <c r="G4172" t="str">
        <f t="shared" si="8612"/>
        <v>DL2021020</v>
      </c>
      <c r="H4172" t="str">
        <f t="shared" si="8555"/>
        <v>15</v>
      </c>
      <c r="I4172" t="str">
        <f t="shared" si="8556"/>
        <v>Flodkrebs_15_20210915_DL2021020_OrdrupGymSktAnnaeGym</v>
      </c>
      <c r="J4172" t="str">
        <f t="shared" si="8557"/>
        <v>Flodkrebs</v>
      </c>
      <c r="K4172" t="str">
        <f t="shared" si="8558"/>
        <v>eDNA</v>
      </c>
      <c r="L4172" t="str">
        <f t="shared" si="8559"/>
        <v>No Ct</v>
      </c>
      <c r="M4172" t="str">
        <f t="shared" si="8560"/>
        <v/>
      </c>
      <c r="N4172" t="str">
        <f t="shared" si="8561"/>
        <v/>
      </c>
      <c r="O4172" t="str">
        <f t="shared" si="8562"/>
        <v/>
      </c>
    </row>
    <row r="4173" spans="1:24" x14ac:dyDescent="0.25">
      <c r="A4173" t="s">
        <v>296</v>
      </c>
      <c r="B4173" t="s">
        <v>1375</v>
      </c>
      <c r="C4173" t="s">
        <v>20</v>
      </c>
      <c r="D4173" s="6">
        <v>0.1</v>
      </c>
      <c r="E4173" s="6" t="s">
        <v>17</v>
      </c>
      <c r="F4173" t="s">
        <v>1453</v>
      </c>
      <c r="G4173" t="str">
        <f t="shared" si="8612"/>
        <v>DL2021020</v>
      </c>
      <c r="H4173" t="str">
        <f t="shared" si="8555"/>
        <v>15</v>
      </c>
      <c r="I4173" t="str">
        <f t="shared" si="8556"/>
        <v>Flodkrebs_15_20210915_DL2021020_OrdrupGymSktAnnaeGym</v>
      </c>
      <c r="J4173" t="str">
        <f t="shared" si="8557"/>
        <v>Flodkrebs</v>
      </c>
      <c r="K4173" t="str">
        <f t="shared" si="8558"/>
        <v>eDNA</v>
      </c>
      <c r="L4173" t="str">
        <f t="shared" si="8559"/>
        <v>No Ct</v>
      </c>
      <c r="M4173" t="str">
        <f t="shared" si="8560"/>
        <v/>
      </c>
      <c r="N4173" t="str">
        <f t="shared" si="8561"/>
        <v/>
      </c>
      <c r="O4173" t="str">
        <f t="shared" si="8562"/>
        <v/>
      </c>
    </row>
    <row r="4174" spans="1:24" x14ac:dyDescent="0.25">
      <c r="A4174" t="s">
        <v>297</v>
      </c>
      <c r="B4174" t="s">
        <v>1376</v>
      </c>
      <c r="C4174" t="s">
        <v>13</v>
      </c>
      <c r="D4174" s="6">
        <v>0.1</v>
      </c>
      <c r="E4174" s="6" t="s">
        <v>17</v>
      </c>
      <c r="F4174" t="s">
        <v>1453</v>
      </c>
      <c r="G4174" t="str">
        <f t="shared" si="8612"/>
        <v>DL2021020</v>
      </c>
      <c r="H4174" t="str">
        <f t="shared" si="8555"/>
        <v>16</v>
      </c>
      <c r="I4174" t="str">
        <f t="shared" si="8556"/>
        <v>Flodkrebs_16_20210915_DL2021020_OrdrupGymSktAnnaeGym</v>
      </c>
      <c r="J4174" t="str">
        <f t="shared" si="8557"/>
        <v>Flodkrebs</v>
      </c>
      <c r="K4174" t="str">
        <f t="shared" si="8558"/>
        <v>PosK</v>
      </c>
      <c r="L4174" t="str">
        <f t="shared" si="8559"/>
        <v>No Ct</v>
      </c>
      <c r="M4174">
        <f t="shared" si="8560"/>
        <v>0</v>
      </c>
      <c r="N4174">
        <f t="shared" si="8561"/>
        <v>0</v>
      </c>
      <c r="O4174">
        <f t="shared" si="8562"/>
        <v>0</v>
      </c>
      <c r="Q4174">
        <f t="shared" ref="Q4174" si="8662">IF(L4176="No Ct",0,L4176)</f>
        <v>0</v>
      </c>
      <c r="R4174">
        <f t="shared" ref="R4174" si="8663">IF(L4177="No Ct",0,L4177)</f>
        <v>0</v>
      </c>
      <c r="S4174" t="str">
        <f t="shared" ref="S4174" si="8664">IF(AND(M4174&gt;0,N4174=0),"Valid","Invalid")</f>
        <v>Invalid</v>
      </c>
      <c r="T4174" t="str">
        <f t="shared" ref="T4174" si="8665">IF(OR(Q4174&gt;1,R4174&gt;1),"Present","Absent")</f>
        <v>Absent</v>
      </c>
      <c r="U4174" t="str">
        <f t="shared" ref="U4174" si="8666">IF(OR(AND(Q4174&gt;1,Q4174&lt;41),AND(R4174&gt;1,R4174&lt;41)),"Ct&lt;41","Ct&gt;41")</f>
        <v>Ct&gt;41</v>
      </c>
      <c r="V4174" t="str">
        <f>VLOOKUP(J4174,Datasæt_Analysesystemer!$C$2:$D$68,2,FALSE)</f>
        <v>Flodkrebs</v>
      </c>
      <c r="W4174" t="str">
        <f t="shared" ref="W4174" si="8667">MID(F4174,10,9)</f>
        <v>DL2021020</v>
      </c>
      <c r="X4174" t="str">
        <f t="shared" ref="X4174" si="8668">W4174&amp;"_"&amp;V4174&amp;"_"&amp;S4174&amp;"_"&amp;T4174&amp;"_"&amp;U4174</f>
        <v>DL2021020_Flodkrebs_Invalid_Absent_Ct&gt;41</v>
      </c>
    </row>
    <row r="4175" spans="1:24" x14ac:dyDescent="0.25">
      <c r="A4175" t="s">
        <v>299</v>
      </c>
      <c r="B4175" t="s">
        <v>1377</v>
      </c>
      <c r="C4175" t="s">
        <v>16</v>
      </c>
      <c r="D4175" s="6">
        <v>0.1</v>
      </c>
      <c r="E4175" s="6" t="s">
        <v>17</v>
      </c>
      <c r="F4175" t="s">
        <v>1453</v>
      </c>
      <c r="G4175" t="str">
        <f t="shared" si="8612"/>
        <v>DL2021020</v>
      </c>
      <c r="H4175" t="str">
        <f t="shared" si="8555"/>
        <v>16</v>
      </c>
      <c r="I4175" t="str">
        <f t="shared" si="8556"/>
        <v>Flodkrebs_16_20210915_DL2021020_OrdrupGymSktAnnaeGym</v>
      </c>
      <c r="J4175" t="str">
        <f t="shared" si="8557"/>
        <v>Flodkrebs</v>
      </c>
      <c r="K4175" t="str">
        <f t="shared" si="8558"/>
        <v>NegK</v>
      </c>
      <c r="L4175" t="str">
        <f t="shared" si="8559"/>
        <v>No Ct</v>
      </c>
      <c r="M4175" t="str">
        <f t="shared" si="8560"/>
        <v/>
      </c>
      <c r="N4175" t="str">
        <f t="shared" si="8561"/>
        <v/>
      </c>
      <c r="O4175" t="str">
        <f t="shared" si="8562"/>
        <v/>
      </c>
    </row>
    <row r="4176" spans="1:24" x14ac:dyDescent="0.25">
      <c r="A4176" t="s">
        <v>301</v>
      </c>
      <c r="B4176" t="s">
        <v>1378</v>
      </c>
      <c r="C4176" t="s">
        <v>20</v>
      </c>
      <c r="D4176" s="6">
        <v>0.1</v>
      </c>
      <c r="E4176" s="6" t="s">
        <v>17</v>
      </c>
      <c r="F4176" t="s">
        <v>1453</v>
      </c>
      <c r="G4176" t="str">
        <f t="shared" si="8612"/>
        <v>DL2021020</v>
      </c>
      <c r="H4176" t="str">
        <f t="shared" si="8555"/>
        <v>16</v>
      </c>
      <c r="I4176" t="str">
        <f t="shared" si="8556"/>
        <v>Flodkrebs_16_20210915_DL2021020_OrdrupGymSktAnnaeGym</v>
      </c>
      <c r="J4176" t="str">
        <f t="shared" si="8557"/>
        <v>Flodkrebs</v>
      </c>
      <c r="K4176" t="str">
        <f t="shared" si="8558"/>
        <v>eDNA</v>
      </c>
      <c r="L4176" t="str">
        <f t="shared" si="8559"/>
        <v>No Ct</v>
      </c>
      <c r="M4176" t="str">
        <f t="shared" si="8560"/>
        <v/>
      </c>
      <c r="N4176" t="str">
        <f t="shared" si="8561"/>
        <v/>
      </c>
      <c r="O4176" t="str">
        <f t="shared" si="8562"/>
        <v/>
      </c>
    </row>
    <row r="4177" spans="1:24" x14ac:dyDescent="0.25">
      <c r="A4177" t="s">
        <v>303</v>
      </c>
      <c r="B4177" t="s">
        <v>1378</v>
      </c>
      <c r="C4177" t="s">
        <v>20</v>
      </c>
      <c r="D4177" s="6">
        <v>0.1</v>
      </c>
      <c r="E4177" s="6" t="s">
        <v>17</v>
      </c>
      <c r="F4177" t="s">
        <v>1453</v>
      </c>
      <c r="G4177" t="str">
        <f t="shared" si="8612"/>
        <v>DL2021020</v>
      </c>
      <c r="H4177" t="str">
        <f t="shared" si="8555"/>
        <v>16</v>
      </c>
      <c r="I4177" t="str">
        <f t="shared" si="8556"/>
        <v>Flodkrebs_16_20210915_DL2021020_OrdrupGymSktAnnaeGym</v>
      </c>
      <c r="J4177" t="str">
        <f t="shared" si="8557"/>
        <v>Flodkrebs</v>
      </c>
      <c r="K4177" t="str">
        <f t="shared" si="8558"/>
        <v>eDNA</v>
      </c>
      <c r="L4177" t="str">
        <f t="shared" si="8559"/>
        <v>No Ct</v>
      </c>
      <c r="M4177" t="str">
        <f t="shared" si="8560"/>
        <v/>
      </c>
      <c r="N4177" t="str">
        <f t="shared" si="8561"/>
        <v/>
      </c>
      <c r="O4177" t="str">
        <f t="shared" si="8562"/>
        <v/>
      </c>
    </row>
    <row r="4178" spans="1:24" x14ac:dyDescent="0.25">
      <c r="A4178" t="s">
        <v>304</v>
      </c>
      <c r="B4178" t="s">
        <v>1379</v>
      </c>
      <c r="C4178" t="s">
        <v>13</v>
      </c>
      <c r="D4178" s="6">
        <v>0.1</v>
      </c>
      <c r="E4178" s="6">
        <v>32.93</v>
      </c>
      <c r="F4178" t="s">
        <v>1453</v>
      </c>
      <c r="G4178" t="str">
        <f t="shared" si="8612"/>
        <v>DL2021020</v>
      </c>
      <c r="H4178" t="str">
        <f t="shared" si="8555"/>
        <v>17</v>
      </c>
      <c r="I4178" t="str">
        <f t="shared" si="8556"/>
        <v>Signalkrebs_17_20210915_DL2021020_OrdrupGymSktAnnaeGym</v>
      </c>
      <c r="J4178" t="str">
        <f t="shared" si="8557"/>
        <v>Signalkrebs</v>
      </c>
      <c r="K4178" t="str">
        <f t="shared" si="8558"/>
        <v>PosK</v>
      </c>
      <c r="L4178">
        <f t="shared" si="8559"/>
        <v>32.93</v>
      </c>
      <c r="M4178">
        <f t="shared" si="8560"/>
        <v>32.93</v>
      </c>
      <c r="N4178">
        <f t="shared" si="8561"/>
        <v>0</v>
      </c>
      <c r="O4178">
        <f t="shared" si="8562"/>
        <v>0</v>
      </c>
      <c r="Q4178">
        <f t="shared" ref="Q4178" si="8669">IF(L4180="No Ct",0,L4180)</f>
        <v>0</v>
      </c>
      <c r="R4178">
        <f t="shared" ref="R4178" si="8670">IF(L4181="No Ct",0,L4181)</f>
        <v>0</v>
      </c>
      <c r="S4178" t="str">
        <f t="shared" ref="S4178" si="8671">IF(AND(M4178&gt;0,N4178=0),"Valid","Invalid")</f>
        <v>Valid</v>
      </c>
      <c r="T4178" t="str">
        <f t="shared" ref="T4178" si="8672">IF(OR(Q4178&gt;1,R4178&gt;1),"Present","Absent")</f>
        <v>Absent</v>
      </c>
      <c r="U4178" t="str">
        <f t="shared" ref="U4178" si="8673">IF(OR(AND(Q4178&gt;1,Q4178&lt;41),AND(R4178&gt;1,R4178&lt;41)),"Ct&lt;41","Ct&gt;41")</f>
        <v>Ct&gt;41</v>
      </c>
      <c r="V4178" t="str">
        <f>VLOOKUP(J4178,Datasæt_Analysesystemer!$C$2:$D$68,2,FALSE)</f>
        <v>Signalkrebs</v>
      </c>
      <c r="W4178" t="str">
        <f t="shared" ref="W4178" si="8674">MID(F4178,10,9)</f>
        <v>DL2021020</v>
      </c>
      <c r="X4178" t="str">
        <f t="shared" ref="X4178" si="8675">W4178&amp;"_"&amp;V4178&amp;"_"&amp;S4178&amp;"_"&amp;T4178&amp;"_"&amp;U4178</f>
        <v>DL2021020_Signalkrebs_Valid_Absent_Ct&gt;41</v>
      </c>
    </row>
    <row r="4179" spans="1:24" x14ac:dyDescent="0.25">
      <c r="A4179" t="s">
        <v>306</v>
      </c>
      <c r="B4179" t="s">
        <v>1380</v>
      </c>
      <c r="C4179" t="s">
        <v>16</v>
      </c>
      <c r="D4179" s="6">
        <v>0.1</v>
      </c>
      <c r="E4179" s="6" t="s">
        <v>17</v>
      </c>
      <c r="F4179" t="s">
        <v>1453</v>
      </c>
      <c r="G4179" t="str">
        <f t="shared" si="8612"/>
        <v>DL2021020</v>
      </c>
      <c r="H4179" t="str">
        <f t="shared" ref="H4179:H4242" si="8676">LEFT(B4179,2)</f>
        <v>17</v>
      </c>
      <c r="I4179" t="str">
        <f t="shared" ref="I4179:I4242" si="8677">J4179&amp;"_"&amp;H4179&amp;"_"&amp;F4179</f>
        <v>Signalkrebs_17_20210915_DL2021020_OrdrupGymSktAnnaeGym</v>
      </c>
      <c r="J4179" t="str">
        <f t="shared" ref="J4179:J4242" si="8678">MID(RIGHT(B4179,LEN(B4179)-3),1,FIND("_",RIGHT(B4179,LEN(B4179)-3))-1)</f>
        <v>Signalkrebs</v>
      </c>
      <c r="K4179" t="str">
        <f t="shared" ref="K4179:K4242" si="8679">TRIM(SUBSTITUTE(RIGHT(B4179,FIND(J4179,B4179)+1),"_",""))</f>
        <v>NegK</v>
      </c>
      <c r="L4179" t="str">
        <f t="shared" ref="L4179:L4242" si="8680">IFERROR(VALUE(SUBSTITUTE(E4179,".",",")),E4179)</f>
        <v>No Ct</v>
      </c>
      <c r="M4179" t="str">
        <f t="shared" ref="M4179:M4242" si="8681">IF(K4179="PosK",SUMIFS(L:L,K:K,"PosK",I:I,I4179),"")</f>
        <v/>
      </c>
      <c r="N4179" t="str">
        <f t="shared" ref="N4179:N4242" si="8682">IF(K4179="PosK",SUMIFS(L:L,K:K,"NegK",I:I,I4179),"")</f>
        <v/>
      </c>
      <c r="O4179" t="str">
        <f t="shared" ref="O4179:O4242" si="8683">IF(K4179="PosK",SUMIFS(L:L,K:K,"eDNA",I:I,I4179),"")</f>
        <v/>
      </c>
    </row>
    <row r="4180" spans="1:24" x14ac:dyDescent="0.25">
      <c r="A4180" t="s">
        <v>308</v>
      </c>
      <c r="B4180" t="s">
        <v>1381</v>
      </c>
      <c r="C4180" t="s">
        <v>20</v>
      </c>
      <c r="D4180" s="6">
        <v>0.1</v>
      </c>
      <c r="E4180" s="6" t="s">
        <v>17</v>
      </c>
      <c r="F4180" t="s">
        <v>1453</v>
      </c>
      <c r="G4180" t="str">
        <f t="shared" si="8612"/>
        <v>DL2021020</v>
      </c>
      <c r="H4180" t="str">
        <f t="shared" si="8676"/>
        <v>17</v>
      </c>
      <c r="I4180" t="str">
        <f t="shared" si="8677"/>
        <v>Signalkrebs_17_20210915_DL2021020_OrdrupGymSktAnnaeGym</v>
      </c>
      <c r="J4180" t="str">
        <f t="shared" si="8678"/>
        <v>Signalkrebs</v>
      </c>
      <c r="K4180" t="str">
        <f t="shared" si="8679"/>
        <v>eDNA</v>
      </c>
      <c r="L4180" t="str">
        <f t="shared" si="8680"/>
        <v>No Ct</v>
      </c>
      <c r="M4180" t="str">
        <f t="shared" si="8681"/>
        <v/>
      </c>
      <c r="N4180" t="str">
        <f t="shared" si="8682"/>
        <v/>
      </c>
      <c r="O4180" t="str">
        <f t="shared" si="8683"/>
        <v/>
      </c>
    </row>
    <row r="4181" spans="1:24" x14ac:dyDescent="0.25">
      <c r="A4181" t="s">
        <v>310</v>
      </c>
      <c r="B4181" t="s">
        <v>1381</v>
      </c>
      <c r="C4181" t="s">
        <v>20</v>
      </c>
      <c r="D4181" s="6">
        <v>0.1</v>
      </c>
      <c r="E4181" s="6" t="s">
        <v>17</v>
      </c>
      <c r="F4181" t="s">
        <v>1453</v>
      </c>
      <c r="G4181" t="str">
        <f t="shared" si="8612"/>
        <v>DL2021020</v>
      </c>
      <c r="H4181" t="str">
        <f t="shared" si="8676"/>
        <v>17</v>
      </c>
      <c r="I4181" t="str">
        <f t="shared" si="8677"/>
        <v>Signalkrebs_17_20210915_DL2021020_OrdrupGymSktAnnaeGym</v>
      </c>
      <c r="J4181" t="str">
        <f t="shared" si="8678"/>
        <v>Signalkrebs</v>
      </c>
      <c r="K4181" t="str">
        <f t="shared" si="8679"/>
        <v>eDNA</v>
      </c>
      <c r="L4181" t="str">
        <f t="shared" si="8680"/>
        <v>No Ct</v>
      </c>
      <c r="M4181" t="str">
        <f t="shared" si="8681"/>
        <v/>
      </c>
      <c r="N4181" t="str">
        <f t="shared" si="8682"/>
        <v/>
      </c>
      <c r="O4181" t="str">
        <f t="shared" si="8683"/>
        <v/>
      </c>
    </row>
    <row r="4182" spans="1:24" x14ac:dyDescent="0.25">
      <c r="A4182" t="s">
        <v>311</v>
      </c>
      <c r="B4182" t="s">
        <v>1382</v>
      </c>
      <c r="C4182" t="s">
        <v>13</v>
      </c>
      <c r="D4182" s="6">
        <v>0.1</v>
      </c>
      <c r="E4182" s="6">
        <v>34.32</v>
      </c>
      <c r="F4182" t="s">
        <v>1453</v>
      </c>
      <c r="G4182" t="str">
        <f t="shared" si="8612"/>
        <v>DL2021020</v>
      </c>
      <c r="H4182" t="str">
        <f t="shared" si="8676"/>
        <v>18</v>
      </c>
      <c r="I4182" t="str">
        <f t="shared" si="8677"/>
        <v>Signalkrebs_18_20210915_DL2021020_OrdrupGymSktAnnaeGym</v>
      </c>
      <c r="J4182" t="str">
        <f t="shared" si="8678"/>
        <v>Signalkrebs</v>
      </c>
      <c r="K4182" t="str">
        <f t="shared" si="8679"/>
        <v>PosK</v>
      </c>
      <c r="L4182">
        <f t="shared" si="8680"/>
        <v>34.32</v>
      </c>
      <c r="M4182">
        <f t="shared" si="8681"/>
        <v>34.32</v>
      </c>
      <c r="N4182">
        <f t="shared" si="8682"/>
        <v>0</v>
      </c>
      <c r="O4182">
        <f t="shared" si="8683"/>
        <v>0</v>
      </c>
      <c r="Q4182">
        <f t="shared" ref="Q4182" si="8684">IF(L4184="No Ct",0,L4184)</f>
        <v>0</v>
      </c>
      <c r="R4182">
        <f t="shared" ref="R4182" si="8685">IF(L4185="No Ct",0,L4185)</f>
        <v>0</v>
      </c>
      <c r="S4182" t="str">
        <f t="shared" ref="S4182" si="8686">IF(AND(M4182&gt;0,N4182=0),"Valid","Invalid")</f>
        <v>Valid</v>
      </c>
      <c r="T4182" t="str">
        <f t="shared" ref="T4182" si="8687">IF(OR(Q4182&gt;1,R4182&gt;1),"Present","Absent")</f>
        <v>Absent</v>
      </c>
      <c r="U4182" t="str">
        <f t="shared" ref="U4182" si="8688">IF(OR(AND(Q4182&gt;1,Q4182&lt;41),AND(R4182&gt;1,R4182&lt;41)),"Ct&lt;41","Ct&gt;41")</f>
        <v>Ct&gt;41</v>
      </c>
      <c r="V4182" t="str">
        <f>VLOOKUP(J4182,Datasæt_Analysesystemer!$C$2:$D$68,2,FALSE)</f>
        <v>Signalkrebs</v>
      </c>
      <c r="W4182" t="str">
        <f t="shared" ref="W4182" si="8689">MID(F4182,10,9)</f>
        <v>DL2021020</v>
      </c>
      <c r="X4182" t="str">
        <f t="shared" ref="X4182" si="8690">W4182&amp;"_"&amp;V4182&amp;"_"&amp;S4182&amp;"_"&amp;T4182&amp;"_"&amp;U4182</f>
        <v>DL2021020_Signalkrebs_Valid_Absent_Ct&gt;41</v>
      </c>
    </row>
    <row r="4183" spans="1:24" x14ac:dyDescent="0.25">
      <c r="A4183" t="s">
        <v>313</v>
      </c>
      <c r="B4183" t="s">
        <v>1383</v>
      </c>
      <c r="C4183" t="s">
        <v>16</v>
      </c>
      <c r="D4183" s="6">
        <v>0.1</v>
      </c>
      <c r="E4183" s="6" t="s">
        <v>17</v>
      </c>
      <c r="F4183" t="s">
        <v>1453</v>
      </c>
      <c r="G4183" t="str">
        <f t="shared" si="8612"/>
        <v>DL2021020</v>
      </c>
      <c r="H4183" t="str">
        <f t="shared" si="8676"/>
        <v>18</v>
      </c>
      <c r="I4183" t="str">
        <f t="shared" si="8677"/>
        <v>Signalkrebs_18_20210915_DL2021020_OrdrupGymSktAnnaeGym</v>
      </c>
      <c r="J4183" t="str">
        <f t="shared" si="8678"/>
        <v>Signalkrebs</v>
      </c>
      <c r="K4183" t="str">
        <f t="shared" si="8679"/>
        <v>NegK</v>
      </c>
      <c r="L4183" t="str">
        <f t="shared" si="8680"/>
        <v>No Ct</v>
      </c>
      <c r="M4183" t="str">
        <f t="shared" si="8681"/>
        <v/>
      </c>
      <c r="N4183" t="str">
        <f t="shared" si="8682"/>
        <v/>
      </c>
      <c r="O4183" t="str">
        <f t="shared" si="8683"/>
        <v/>
      </c>
    </row>
    <row r="4184" spans="1:24" x14ac:dyDescent="0.25">
      <c r="A4184" t="s">
        <v>315</v>
      </c>
      <c r="B4184" t="s">
        <v>1384</v>
      </c>
      <c r="C4184" t="s">
        <v>20</v>
      </c>
      <c r="D4184" s="6">
        <v>0.1</v>
      </c>
      <c r="E4184" s="6" t="s">
        <v>17</v>
      </c>
      <c r="F4184" t="s">
        <v>1453</v>
      </c>
      <c r="G4184" t="str">
        <f t="shared" si="8612"/>
        <v>DL2021020</v>
      </c>
      <c r="H4184" t="str">
        <f t="shared" si="8676"/>
        <v>18</v>
      </c>
      <c r="I4184" t="str">
        <f t="shared" si="8677"/>
        <v>Signalkrebs_18_20210915_DL2021020_OrdrupGymSktAnnaeGym</v>
      </c>
      <c r="J4184" t="str">
        <f t="shared" si="8678"/>
        <v>Signalkrebs</v>
      </c>
      <c r="K4184" t="str">
        <f t="shared" si="8679"/>
        <v>eDNA</v>
      </c>
      <c r="L4184" t="str">
        <f t="shared" si="8680"/>
        <v>No Ct</v>
      </c>
      <c r="M4184" t="str">
        <f t="shared" si="8681"/>
        <v/>
      </c>
      <c r="N4184" t="str">
        <f t="shared" si="8682"/>
        <v/>
      </c>
      <c r="O4184" t="str">
        <f t="shared" si="8683"/>
        <v/>
      </c>
    </row>
    <row r="4185" spans="1:24" x14ac:dyDescent="0.25">
      <c r="A4185" t="s">
        <v>317</v>
      </c>
      <c r="B4185" t="s">
        <v>1384</v>
      </c>
      <c r="C4185" t="s">
        <v>20</v>
      </c>
      <c r="D4185" s="6">
        <v>0.1</v>
      </c>
      <c r="E4185" s="6" t="s">
        <v>17</v>
      </c>
      <c r="F4185" t="s">
        <v>1453</v>
      </c>
      <c r="G4185" t="str">
        <f t="shared" si="8612"/>
        <v>DL2021020</v>
      </c>
      <c r="H4185" t="str">
        <f t="shared" si="8676"/>
        <v>18</v>
      </c>
      <c r="I4185" t="str">
        <f t="shared" si="8677"/>
        <v>Signalkrebs_18_20210915_DL2021020_OrdrupGymSktAnnaeGym</v>
      </c>
      <c r="J4185" t="str">
        <f t="shared" si="8678"/>
        <v>Signalkrebs</v>
      </c>
      <c r="K4185" t="str">
        <f t="shared" si="8679"/>
        <v>eDNA</v>
      </c>
      <c r="L4185" t="str">
        <f t="shared" si="8680"/>
        <v>No Ct</v>
      </c>
      <c r="M4185" t="str">
        <f t="shared" si="8681"/>
        <v/>
      </c>
      <c r="N4185" t="str">
        <f t="shared" si="8682"/>
        <v/>
      </c>
      <c r="O4185" t="str">
        <f t="shared" si="8683"/>
        <v/>
      </c>
    </row>
    <row r="4186" spans="1:24" x14ac:dyDescent="0.25">
      <c r="A4186" t="s">
        <v>318</v>
      </c>
      <c r="B4186" t="s">
        <v>1385</v>
      </c>
      <c r="C4186" t="s">
        <v>13</v>
      </c>
      <c r="D4186" s="6">
        <v>0.1</v>
      </c>
      <c r="E4186" s="6">
        <v>29.89</v>
      </c>
      <c r="F4186" t="s">
        <v>1453</v>
      </c>
      <c r="G4186" t="str">
        <f t="shared" si="8612"/>
        <v>DL2021020</v>
      </c>
      <c r="H4186" t="str">
        <f t="shared" si="8676"/>
        <v>19</v>
      </c>
      <c r="I4186" t="str">
        <f t="shared" si="8677"/>
        <v>GaliziskSumpkrebs_19_20210915_DL2021020_OrdrupGymSktAnnaeGym</v>
      </c>
      <c r="J4186" t="str">
        <f t="shared" si="8678"/>
        <v>GaliziskSumpkrebs</v>
      </c>
      <c r="K4186" t="str">
        <f t="shared" si="8679"/>
        <v>PosK</v>
      </c>
      <c r="L4186">
        <f t="shared" si="8680"/>
        <v>29.89</v>
      </c>
      <c r="M4186">
        <f t="shared" si="8681"/>
        <v>29.89</v>
      </c>
      <c r="N4186">
        <f t="shared" si="8682"/>
        <v>0</v>
      </c>
      <c r="O4186">
        <f t="shared" si="8683"/>
        <v>0</v>
      </c>
      <c r="Q4186">
        <f t="shared" ref="Q4186" si="8691">IF(L4188="No Ct",0,L4188)</f>
        <v>0</v>
      </c>
      <c r="R4186">
        <f t="shared" ref="R4186" si="8692">IF(L4189="No Ct",0,L4189)</f>
        <v>0</v>
      </c>
      <c r="S4186" t="str">
        <f t="shared" ref="S4186" si="8693">IF(AND(M4186&gt;0,N4186=0),"Valid","Invalid")</f>
        <v>Valid</v>
      </c>
      <c r="T4186" t="str">
        <f t="shared" ref="T4186" si="8694">IF(OR(Q4186&gt;1,R4186&gt;1),"Present","Absent")</f>
        <v>Absent</v>
      </c>
      <c r="U4186" t="str">
        <f t="shared" ref="U4186" si="8695">IF(OR(AND(Q4186&gt;1,Q4186&lt;41),AND(R4186&gt;1,R4186&lt;41)),"Ct&lt;41","Ct&gt;41")</f>
        <v>Ct&gt;41</v>
      </c>
      <c r="V4186" t="str">
        <f>VLOOKUP(J4186,Datasæt_Analysesystemer!$C$2:$D$68,2,FALSE)</f>
        <v>Galizisk sumpkrebs</v>
      </c>
      <c r="W4186" t="str">
        <f t="shared" ref="W4186" si="8696">MID(F4186,10,9)</f>
        <v>DL2021020</v>
      </c>
      <c r="X4186" t="str">
        <f t="shared" ref="X4186" si="8697">W4186&amp;"_"&amp;V4186&amp;"_"&amp;S4186&amp;"_"&amp;T4186&amp;"_"&amp;U4186</f>
        <v>DL2021020_Galizisk sumpkrebs_Valid_Absent_Ct&gt;41</v>
      </c>
    </row>
    <row r="4187" spans="1:24" x14ac:dyDescent="0.25">
      <c r="A4187" t="s">
        <v>320</v>
      </c>
      <c r="B4187" t="s">
        <v>1386</v>
      </c>
      <c r="C4187" t="s">
        <v>16</v>
      </c>
      <c r="D4187" s="6">
        <v>0.1</v>
      </c>
      <c r="E4187" s="6" t="s">
        <v>17</v>
      </c>
      <c r="F4187" t="s">
        <v>1453</v>
      </c>
      <c r="G4187" t="str">
        <f t="shared" si="8612"/>
        <v>DL2021020</v>
      </c>
      <c r="H4187" t="str">
        <f t="shared" si="8676"/>
        <v>19</v>
      </c>
      <c r="I4187" t="str">
        <f t="shared" si="8677"/>
        <v>GaliziskSumpkrebs_19_20210915_DL2021020_OrdrupGymSktAnnaeGym</v>
      </c>
      <c r="J4187" t="str">
        <f t="shared" si="8678"/>
        <v>GaliziskSumpkrebs</v>
      </c>
      <c r="K4187" t="str">
        <f t="shared" si="8679"/>
        <v>NegK</v>
      </c>
      <c r="L4187" t="str">
        <f t="shared" si="8680"/>
        <v>No Ct</v>
      </c>
      <c r="M4187" t="str">
        <f t="shared" si="8681"/>
        <v/>
      </c>
      <c r="N4187" t="str">
        <f t="shared" si="8682"/>
        <v/>
      </c>
      <c r="O4187" t="str">
        <f t="shared" si="8683"/>
        <v/>
      </c>
    </row>
    <row r="4188" spans="1:24" x14ac:dyDescent="0.25">
      <c r="A4188" t="s">
        <v>322</v>
      </c>
      <c r="B4188" t="s">
        <v>1387</v>
      </c>
      <c r="C4188" t="s">
        <v>20</v>
      </c>
      <c r="D4188" s="6">
        <v>0.1</v>
      </c>
      <c r="E4188" s="6" t="s">
        <v>17</v>
      </c>
      <c r="F4188" t="s">
        <v>1453</v>
      </c>
      <c r="G4188" t="str">
        <f t="shared" si="8612"/>
        <v>DL2021020</v>
      </c>
      <c r="H4188" t="str">
        <f t="shared" si="8676"/>
        <v>19</v>
      </c>
      <c r="I4188" t="str">
        <f t="shared" si="8677"/>
        <v>GaliziskSumpkrebs_19_20210915_DL2021020_OrdrupGymSktAnnaeGym</v>
      </c>
      <c r="J4188" t="str">
        <f t="shared" si="8678"/>
        <v>GaliziskSumpkrebs</v>
      </c>
      <c r="K4188" t="str">
        <f t="shared" si="8679"/>
        <v>eDNA</v>
      </c>
      <c r="L4188" t="str">
        <f t="shared" si="8680"/>
        <v>No Ct</v>
      </c>
      <c r="M4188" t="str">
        <f t="shared" si="8681"/>
        <v/>
      </c>
      <c r="N4188" t="str">
        <f t="shared" si="8682"/>
        <v/>
      </c>
      <c r="O4188" t="str">
        <f t="shared" si="8683"/>
        <v/>
      </c>
    </row>
    <row r="4189" spans="1:24" x14ac:dyDescent="0.25">
      <c r="A4189" t="s">
        <v>324</v>
      </c>
      <c r="B4189" t="s">
        <v>1387</v>
      </c>
      <c r="C4189" t="s">
        <v>20</v>
      </c>
      <c r="D4189" s="6">
        <v>0.1</v>
      </c>
      <c r="E4189" s="6" t="s">
        <v>17</v>
      </c>
      <c r="F4189" t="s">
        <v>1453</v>
      </c>
      <c r="G4189" t="str">
        <f t="shared" si="8612"/>
        <v>DL2021020</v>
      </c>
      <c r="H4189" t="str">
        <f t="shared" si="8676"/>
        <v>19</v>
      </c>
      <c r="I4189" t="str">
        <f t="shared" si="8677"/>
        <v>GaliziskSumpkrebs_19_20210915_DL2021020_OrdrupGymSktAnnaeGym</v>
      </c>
      <c r="J4189" t="str">
        <f t="shared" si="8678"/>
        <v>GaliziskSumpkrebs</v>
      </c>
      <c r="K4189" t="str">
        <f t="shared" si="8679"/>
        <v>eDNA</v>
      </c>
      <c r="L4189" t="str">
        <f t="shared" si="8680"/>
        <v>No Ct</v>
      </c>
      <c r="M4189" t="str">
        <f t="shared" si="8681"/>
        <v/>
      </c>
      <c r="N4189" t="str">
        <f t="shared" si="8682"/>
        <v/>
      </c>
      <c r="O4189" t="str">
        <f t="shared" si="8683"/>
        <v/>
      </c>
    </row>
    <row r="4190" spans="1:24" x14ac:dyDescent="0.25">
      <c r="A4190" t="s">
        <v>325</v>
      </c>
      <c r="B4190" t="s">
        <v>1388</v>
      </c>
      <c r="C4190" t="s">
        <v>13</v>
      </c>
      <c r="D4190" s="6">
        <v>0.1</v>
      </c>
      <c r="E4190" s="6">
        <v>30.65</v>
      </c>
      <c r="F4190" t="s">
        <v>1453</v>
      </c>
      <c r="G4190" t="str">
        <f t="shared" si="8612"/>
        <v>DL2021020</v>
      </c>
      <c r="H4190" t="str">
        <f t="shared" si="8676"/>
        <v>20</v>
      </c>
      <c r="I4190" t="str">
        <f t="shared" si="8677"/>
        <v>GaliziskSumpkrebs_20_20210915_DL2021020_OrdrupGymSktAnnaeGym</v>
      </c>
      <c r="J4190" t="str">
        <f t="shared" si="8678"/>
        <v>GaliziskSumpkrebs</v>
      </c>
      <c r="K4190" t="str">
        <f t="shared" si="8679"/>
        <v>PosK</v>
      </c>
      <c r="L4190">
        <f t="shared" si="8680"/>
        <v>30.65</v>
      </c>
      <c r="M4190">
        <f t="shared" si="8681"/>
        <v>30.65</v>
      </c>
      <c r="N4190">
        <f t="shared" si="8682"/>
        <v>0</v>
      </c>
      <c r="O4190">
        <f t="shared" si="8683"/>
        <v>0</v>
      </c>
      <c r="Q4190">
        <f t="shared" ref="Q4190" si="8698">IF(L4192="No Ct",0,L4192)</f>
        <v>0</v>
      </c>
      <c r="R4190">
        <f t="shared" ref="R4190" si="8699">IF(L4193="No Ct",0,L4193)</f>
        <v>0</v>
      </c>
      <c r="S4190" t="str">
        <f t="shared" ref="S4190" si="8700">IF(AND(M4190&gt;0,N4190=0),"Valid","Invalid")</f>
        <v>Valid</v>
      </c>
      <c r="T4190" t="str">
        <f t="shared" ref="T4190" si="8701">IF(OR(Q4190&gt;1,R4190&gt;1),"Present","Absent")</f>
        <v>Absent</v>
      </c>
      <c r="U4190" t="str">
        <f t="shared" ref="U4190" si="8702">IF(OR(AND(Q4190&gt;1,Q4190&lt;41),AND(R4190&gt;1,R4190&lt;41)),"Ct&lt;41","Ct&gt;41")</f>
        <v>Ct&gt;41</v>
      </c>
      <c r="V4190" t="str">
        <f>VLOOKUP(J4190,Datasæt_Analysesystemer!$C$2:$D$68,2,FALSE)</f>
        <v>Galizisk sumpkrebs</v>
      </c>
      <c r="W4190" t="str">
        <f t="shared" ref="W4190" si="8703">MID(F4190,10,9)</f>
        <v>DL2021020</v>
      </c>
      <c r="X4190" t="str">
        <f t="shared" ref="X4190" si="8704">W4190&amp;"_"&amp;V4190&amp;"_"&amp;S4190&amp;"_"&amp;T4190&amp;"_"&amp;U4190</f>
        <v>DL2021020_Galizisk sumpkrebs_Valid_Absent_Ct&gt;41</v>
      </c>
    </row>
    <row r="4191" spans="1:24" x14ac:dyDescent="0.25">
      <c r="A4191" t="s">
        <v>327</v>
      </c>
      <c r="B4191" t="s">
        <v>1389</v>
      </c>
      <c r="C4191" t="s">
        <v>16</v>
      </c>
      <c r="D4191" s="6">
        <v>0.1</v>
      </c>
      <c r="E4191" s="6" t="s">
        <v>17</v>
      </c>
      <c r="F4191" t="s">
        <v>1453</v>
      </c>
      <c r="G4191" t="str">
        <f t="shared" si="8612"/>
        <v>DL2021020</v>
      </c>
      <c r="H4191" t="str">
        <f t="shared" si="8676"/>
        <v>20</v>
      </c>
      <c r="I4191" t="str">
        <f t="shared" si="8677"/>
        <v>GaliziskSumpkrebs_20_20210915_DL2021020_OrdrupGymSktAnnaeGym</v>
      </c>
      <c r="J4191" t="str">
        <f t="shared" si="8678"/>
        <v>GaliziskSumpkrebs</v>
      </c>
      <c r="K4191" t="str">
        <f t="shared" si="8679"/>
        <v>NegK</v>
      </c>
      <c r="L4191" t="str">
        <f t="shared" si="8680"/>
        <v>No Ct</v>
      </c>
      <c r="M4191" t="str">
        <f t="shared" si="8681"/>
        <v/>
      </c>
      <c r="N4191" t="str">
        <f t="shared" si="8682"/>
        <v/>
      </c>
      <c r="O4191" t="str">
        <f t="shared" si="8683"/>
        <v/>
      </c>
    </row>
    <row r="4192" spans="1:24" x14ac:dyDescent="0.25">
      <c r="A4192" t="s">
        <v>329</v>
      </c>
      <c r="B4192" t="s">
        <v>1390</v>
      </c>
      <c r="C4192" t="s">
        <v>20</v>
      </c>
      <c r="D4192" s="6">
        <v>0.1</v>
      </c>
      <c r="E4192" s="6" t="s">
        <v>17</v>
      </c>
      <c r="F4192" t="s">
        <v>1453</v>
      </c>
      <c r="G4192" t="str">
        <f t="shared" si="8612"/>
        <v>DL2021020</v>
      </c>
      <c r="H4192" t="str">
        <f t="shared" si="8676"/>
        <v>20</v>
      </c>
      <c r="I4192" t="str">
        <f t="shared" si="8677"/>
        <v>GaliziskSumpkrebs_20_20210915_DL2021020_OrdrupGymSktAnnaeGym</v>
      </c>
      <c r="J4192" t="str">
        <f t="shared" si="8678"/>
        <v>GaliziskSumpkrebs</v>
      </c>
      <c r="K4192" t="str">
        <f t="shared" si="8679"/>
        <v>eDNA</v>
      </c>
      <c r="L4192" t="str">
        <f t="shared" si="8680"/>
        <v>No Ct</v>
      </c>
      <c r="M4192" t="str">
        <f t="shared" si="8681"/>
        <v/>
      </c>
      <c r="N4192" t="str">
        <f t="shared" si="8682"/>
        <v/>
      </c>
      <c r="O4192" t="str">
        <f t="shared" si="8683"/>
        <v/>
      </c>
    </row>
    <row r="4193" spans="1:24" x14ac:dyDescent="0.25">
      <c r="A4193" t="s">
        <v>331</v>
      </c>
      <c r="B4193" t="s">
        <v>1390</v>
      </c>
      <c r="C4193" t="s">
        <v>20</v>
      </c>
      <c r="D4193" s="6">
        <v>0.1</v>
      </c>
      <c r="E4193" s="6" t="s">
        <v>17</v>
      </c>
      <c r="F4193" t="s">
        <v>1453</v>
      </c>
      <c r="G4193" t="str">
        <f t="shared" si="8612"/>
        <v>DL2021020</v>
      </c>
      <c r="H4193" t="str">
        <f t="shared" si="8676"/>
        <v>20</v>
      </c>
      <c r="I4193" t="str">
        <f t="shared" si="8677"/>
        <v>GaliziskSumpkrebs_20_20210915_DL2021020_OrdrupGymSktAnnaeGym</v>
      </c>
      <c r="J4193" t="str">
        <f t="shared" si="8678"/>
        <v>GaliziskSumpkrebs</v>
      </c>
      <c r="K4193" t="str">
        <f t="shared" si="8679"/>
        <v>eDNA</v>
      </c>
      <c r="L4193" t="str">
        <f t="shared" si="8680"/>
        <v>No Ct</v>
      </c>
      <c r="M4193" t="str">
        <f t="shared" si="8681"/>
        <v/>
      </c>
      <c r="N4193" t="str">
        <f t="shared" si="8682"/>
        <v/>
      </c>
      <c r="O4193" t="str">
        <f t="shared" si="8683"/>
        <v/>
      </c>
    </row>
    <row r="4194" spans="1:24" x14ac:dyDescent="0.25">
      <c r="A4194" t="s">
        <v>390</v>
      </c>
      <c r="B4194" t="s">
        <v>1391</v>
      </c>
      <c r="C4194" t="s">
        <v>13</v>
      </c>
      <c r="D4194" s="6">
        <v>0.1</v>
      </c>
      <c r="E4194" s="6" t="s">
        <v>17</v>
      </c>
      <c r="F4194" t="s">
        <v>1453</v>
      </c>
      <c r="G4194" t="str">
        <f t="shared" si="8612"/>
        <v>DL2021020</v>
      </c>
      <c r="H4194" t="str">
        <f t="shared" si="8676"/>
        <v>21</v>
      </c>
      <c r="I4194" t="str">
        <f t="shared" si="8677"/>
        <v>KinesiskUldhaandskrabbe_21_20210915_DL2021020_OrdrupGymSktAnnaeGym</v>
      </c>
      <c r="J4194" t="str">
        <f t="shared" si="8678"/>
        <v>KinesiskUldhaandskrabbe</v>
      </c>
      <c r="K4194" t="str">
        <f t="shared" si="8679"/>
        <v>PosK</v>
      </c>
      <c r="L4194" t="str">
        <f t="shared" si="8680"/>
        <v>No Ct</v>
      </c>
      <c r="M4194">
        <f t="shared" si="8681"/>
        <v>0</v>
      </c>
      <c r="N4194">
        <f t="shared" si="8682"/>
        <v>0</v>
      </c>
      <c r="O4194">
        <f t="shared" si="8683"/>
        <v>0</v>
      </c>
      <c r="Q4194">
        <f t="shared" ref="Q4194" si="8705">IF(L4196="No Ct",0,L4196)</f>
        <v>0</v>
      </c>
      <c r="R4194">
        <f t="shared" ref="R4194" si="8706">IF(L4197="No Ct",0,L4197)</f>
        <v>0</v>
      </c>
      <c r="S4194" t="str">
        <f t="shared" ref="S4194" si="8707">IF(AND(M4194&gt;0,N4194=0),"Valid","Invalid")</f>
        <v>Invalid</v>
      </c>
      <c r="T4194" t="str">
        <f t="shared" ref="T4194" si="8708">IF(OR(Q4194&gt;1,R4194&gt;1),"Present","Absent")</f>
        <v>Absent</v>
      </c>
      <c r="U4194" t="str">
        <f t="shared" ref="U4194" si="8709">IF(OR(AND(Q4194&gt;1,Q4194&lt;41),AND(R4194&gt;1,R4194&lt;41)),"Ct&lt;41","Ct&gt;41")</f>
        <v>Ct&gt;41</v>
      </c>
      <c r="V4194" t="str">
        <f>VLOOKUP(J4194,Datasæt_Analysesystemer!$C$2:$D$68,2,FALSE)</f>
        <v>Kinesisk uldhåndskrabbe</v>
      </c>
      <c r="W4194" t="str">
        <f t="shared" ref="W4194" si="8710">MID(F4194,10,9)</f>
        <v>DL2021020</v>
      </c>
      <c r="X4194" t="str">
        <f t="shared" ref="X4194" si="8711">W4194&amp;"_"&amp;V4194&amp;"_"&amp;S4194&amp;"_"&amp;T4194&amp;"_"&amp;U4194</f>
        <v>DL2021020_Kinesisk uldhåndskrabbe_Invalid_Absent_Ct&gt;41</v>
      </c>
    </row>
    <row r="4195" spans="1:24" x14ac:dyDescent="0.25">
      <c r="A4195" t="s">
        <v>392</v>
      </c>
      <c r="B4195" t="s">
        <v>1392</v>
      </c>
      <c r="C4195" t="s">
        <v>16</v>
      </c>
      <c r="D4195" s="6">
        <v>0.1</v>
      </c>
      <c r="E4195" s="6" t="s">
        <v>17</v>
      </c>
      <c r="F4195" t="s">
        <v>1453</v>
      </c>
      <c r="G4195" t="str">
        <f t="shared" si="8612"/>
        <v>DL2021020</v>
      </c>
      <c r="H4195" t="str">
        <f t="shared" si="8676"/>
        <v>21</v>
      </c>
      <c r="I4195" t="str">
        <f t="shared" si="8677"/>
        <v>KinesiskUldhaandskrabbe_21_20210915_DL2021020_OrdrupGymSktAnnaeGym</v>
      </c>
      <c r="J4195" t="str">
        <f t="shared" si="8678"/>
        <v>KinesiskUldhaandskrabbe</v>
      </c>
      <c r="K4195" t="str">
        <f t="shared" si="8679"/>
        <v>NegK</v>
      </c>
      <c r="L4195" t="str">
        <f t="shared" si="8680"/>
        <v>No Ct</v>
      </c>
      <c r="M4195" t="str">
        <f t="shared" si="8681"/>
        <v/>
      </c>
      <c r="N4195" t="str">
        <f t="shared" si="8682"/>
        <v/>
      </c>
      <c r="O4195" t="str">
        <f t="shared" si="8683"/>
        <v/>
      </c>
    </row>
    <row r="4196" spans="1:24" x14ac:dyDescent="0.25">
      <c r="A4196" t="s">
        <v>394</v>
      </c>
      <c r="B4196" t="s">
        <v>1393</v>
      </c>
      <c r="C4196" t="s">
        <v>20</v>
      </c>
      <c r="D4196" s="6">
        <v>0.1</v>
      </c>
      <c r="E4196" s="6" t="s">
        <v>17</v>
      </c>
      <c r="F4196" t="s">
        <v>1453</v>
      </c>
      <c r="G4196" t="str">
        <f t="shared" si="8612"/>
        <v>DL2021020</v>
      </c>
      <c r="H4196" t="str">
        <f t="shared" si="8676"/>
        <v>21</v>
      </c>
      <c r="I4196" t="str">
        <f t="shared" si="8677"/>
        <v>KinesiskUldhaandskrabbe_21_20210915_DL2021020_OrdrupGymSktAnnaeGym</v>
      </c>
      <c r="J4196" t="str">
        <f t="shared" si="8678"/>
        <v>KinesiskUldhaandskrabbe</v>
      </c>
      <c r="K4196" t="str">
        <f t="shared" si="8679"/>
        <v>eDNA</v>
      </c>
      <c r="L4196" t="str">
        <f t="shared" si="8680"/>
        <v>No Ct</v>
      </c>
      <c r="M4196" t="str">
        <f t="shared" si="8681"/>
        <v/>
      </c>
      <c r="N4196" t="str">
        <f t="shared" si="8682"/>
        <v/>
      </c>
      <c r="O4196" t="str">
        <f t="shared" si="8683"/>
        <v/>
      </c>
    </row>
    <row r="4197" spans="1:24" x14ac:dyDescent="0.25">
      <c r="A4197" t="s">
        <v>396</v>
      </c>
      <c r="B4197" t="s">
        <v>1393</v>
      </c>
      <c r="C4197" t="s">
        <v>20</v>
      </c>
      <c r="D4197" s="6">
        <v>0.1</v>
      </c>
      <c r="E4197" s="6" t="s">
        <v>17</v>
      </c>
      <c r="F4197" t="s">
        <v>1453</v>
      </c>
      <c r="G4197" t="str">
        <f t="shared" si="8612"/>
        <v>DL2021020</v>
      </c>
      <c r="H4197" t="str">
        <f t="shared" si="8676"/>
        <v>21</v>
      </c>
      <c r="I4197" t="str">
        <f t="shared" si="8677"/>
        <v>KinesiskUldhaandskrabbe_21_20210915_DL2021020_OrdrupGymSktAnnaeGym</v>
      </c>
      <c r="J4197" t="str">
        <f t="shared" si="8678"/>
        <v>KinesiskUldhaandskrabbe</v>
      </c>
      <c r="K4197" t="str">
        <f t="shared" si="8679"/>
        <v>eDNA</v>
      </c>
      <c r="L4197" t="str">
        <f t="shared" si="8680"/>
        <v>No Ct</v>
      </c>
      <c r="M4197" t="str">
        <f t="shared" si="8681"/>
        <v/>
      </c>
      <c r="N4197" t="str">
        <f t="shared" si="8682"/>
        <v/>
      </c>
      <c r="O4197" t="str">
        <f t="shared" si="8683"/>
        <v/>
      </c>
    </row>
    <row r="4198" spans="1:24" x14ac:dyDescent="0.25">
      <c r="A4198" t="s">
        <v>397</v>
      </c>
      <c r="B4198" t="s">
        <v>1394</v>
      </c>
      <c r="C4198" t="s">
        <v>13</v>
      </c>
      <c r="D4198" s="6">
        <v>0.1</v>
      </c>
      <c r="E4198" s="6">
        <v>33.75</v>
      </c>
      <c r="F4198" t="s">
        <v>1453</v>
      </c>
      <c r="G4198" t="str">
        <f t="shared" si="8612"/>
        <v>DL2021020</v>
      </c>
      <c r="H4198" t="str">
        <f t="shared" si="8676"/>
        <v>22</v>
      </c>
      <c r="I4198" t="str">
        <f t="shared" si="8677"/>
        <v>KinesiskUldhaandskrabbe_22_20210915_DL2021020_OrdrupGymSktAnnaeGym</v>
      </c>
      <c r="J4198" t="str">
        <f t="shared" si="8678"/>
        <v>KinesiskUldhaandskrabbe</v>
      </c>
      <c r="K4198" t="str">
        <f t="shared" si="8679"/>
        <v>PosK</v>
      </c>
      <c r="L4198">
        <f t="shared" si="8680"/>
        <v>33.75</v>
      </c>
      <c r="M4198">
        <f t="shared" si="8681"/>
        <v>33.75</v>
      </c>
      <c r="N4198">
        <f t="shared" si="8682"/>
        <v>0</v>
      </c>
      <c r="O4198">
        <f t="shared" si="8683"/>
        <v>0</v>
      </c>
      <c r="Q4198">
        <f t="shared" ref="Q4198" si="8712">IF(L4200="No Ct",0,L4200)</f>
        <v>0</v>
      </c>
      <c r="R4198">
        <f t="shared" ref="R4198" si="8713">IF(L4201="No Ct",0,L4201)</f>
        <v>0</v>
      </c>
      <c r="S4198" t="str">
        <f t="shared" ref="S4198" si="8714">IF(AND(M4198&gt;0,N4198=0),"Valid","Invalid")</f>
        <v>Valid</v>
      </c>
      <c r="T4198" t="str">
        <f t="shared" ref="T4198" si="8715">IF(OR(Q4198&gt;1,R4198&gt;1),"Present","Absent")</f>
        <v>Absent</v>
      </c>
      <c r="U4198" t="str">
        <f t="shared" ref="U4198" si="8716">IF(OR(AND(Q4198&gt;1,Q4198&lt;41),AND(R4198&gt;1,R4198&lt;41)),"Ct&lt;41","Ct&gt;41")</f>
        <v>Ct&gt;41</v>
      </c>
      <c r="V4198" t="str">
        <f>VLOOKUP(J4198,Datasæt_Analysesystemer!$C$2:$D$68,2,FALSE)</f>
        <v>Kinesisk uldhåndskrabbe</v>
      </c>
      <c r="W4198" t="str">
        <f t="shared" ref="W4198" si="8717">MID(F4198,10,9)</f>
        <v>DL2021020</v>
      </c>
      <c r="X4198" t="str">
        <f t="shared" ref="X4198" si="8718">W4198&amp;"_"&amp;V4198&amp;"_"&amp;S4198&amp;"_"&amp;T4198&amp;"_"&amp;U4198</f>
        <v>DL2021020_Kinesisk uldhåndskrabbe_Valid_Absent_Ct&gt;41</v>
      </c>
    </row>
    <row r="4199" spans="1:24" x14ac:dyDescent="0.25">
      <c r="A4199" t="s">
        <v>399</v>
      </c>
      <c r="B4199" t="s">
        <v>1395</v>
      </c>
      <c r="C4199" t="s">
        <v>16</v>
      </c>
      <c r="D4199" s="6">
        <v>0.1</v>
      </c>
      <c r="E4199" s="6" t="s">
        <v>17</v>
      </c>
      <c r="F4199" t="s">
        <v>1453</v>
      </c>
      <c r="G4199" t="str">
        <f t="shared" si="8612"/>
        <v>DL2021020</v>
      </c>
      <c r="H4199" t="str">
        <f t="shared" si="8676"/>
        <v>22</v>
      </c>
      <c r="I4199" t="str">
        <f t="shared" si="8677"/>
        <v>KinesiskUldhaandskrabbe_22_20210915_DL2021020_OrdrupGymSktAnnaeGym</v>
      </c>
      <c r="J4199" t="str">
        <f t="shared" si="8678"/>
        <v>KinesiskUldhaandskrabbe</v>
      </c>
      <c r="K4199" t="str">
        <f t="shared" si="8679"/>
        <v>NegK</v>
      </c>
      <c r="L4199" t="str">
        <f t="shared" si="8680"/>
        <v>No Ct</v>
      </c>
      <c r="M4199" t="str">
        <f t="shared" si="8681"/>
        <v/>
      </c>
      <c r="N4199" t="str">
        <f t="shared" si="8682"/>
        <v/>
      </c>
      <c r="O4199" t="str">
        <f t="shared" si="8683"/>
        <v/>
      </c>
    </row>
    <row r="4200" spans="1:24" x14ac:dyDescent="0.25">
      <c r="A4200" t="s">
        <v>401</v>
      </c>
      <c r="B4200" t="s">
        <v>1396</v>
      </c>
      <c r="C4200" t="s">
        <v>20</v>
      </c>
      <c r="D4200" s="6">
        <v>0.1</v>
      </c>
      <c r="E4200" s="6" t="s">
        <v>17</v>
      </c>
      <c r="F4200" t="s">
        <v>1453</v>
      </c>
      <c r="G4200" t="str">
        <f t="shared" si="8612"/>
        <v>DL2021020</v>
      </c>
      <c r="H4200" t="str">
        <f t="shared" si="8676"/>
        <v>22</v>
      </c>
      <c r="I4200" t="str">
        <f t="shared" si="8677"/>
        <v>KinesiskUldhaandskrabbe_22_20210915_DL2021020_OrdrupGymSktAnnaeGym</v>
      </c>
      <c r="J4200" t="str">
        <f t="shared" si="8678"/>
        <v>KinesiskUldhaandskrabbe</v>
      </c>
      <c r="K4200" t="str">
        <f t="shared" si="8679"/>
        <v>eDNA</v>
      </c>
      <c r="L4200" t="str">
        <f t="shared" si="8680"/>
        <v>No Ct</v>
      </c>
      <c r="M4200" t="str">
        <f t="shared" si="8681"/>
        <v/>
      </c>
      <c r="N4200" t="str">
        <f t="shared" si="8682"/>
        <v/>
      </c>
      <c r="O4200" t="str">
        <f t="shared" si="8683"/>
        <v/>
      </c>
    </row>
    <row r="4201" spans="1:24" x14ac:dyDescent="0.25">
      <c r="A4201" t="s">
        <v>403</v>
      </c>
      <c r="B4201" t="s">
        <v>1396</v>
      </c>
      <c r="C4201" t="s">
        <v>20</v>
      </c>
      <c r="D4201" s="6">
        <v>0.1</v>
      </c>
      <c r="E4201" s="6" t="s">
        <v>17</v>
      </c>
      <c r="F4201" t="s">
        <v>1453</v>
      </c>
      <c r="G4201" t="str">
        <f t="shared" si="8612"/>
        <v>DL2021020</v>
      </c>
      <c r="H4201" t="str">
        <f t="shared" si="8676"/>
        <v>22</v>
      </c>
      <c r="I4201" t="str">
        <f t="shared" si="8677"/>
        <v>KinesiskUldhaandskrabbe_22_20210915_DL2021020_OrdrupGymSktAnnaeGym</v>
      </c>
      <c r="J4201" t="str">
        <f t="shared" si="8678"/>
        <v>KinesiskUldhaandskrabbe</v>
      </c>
      <c r="K4201" t="str">
        <f t="shared" si="8679"/>
        <v>eDNA</v>
      </c>
      <c r="L4201" t="str">
        <f t="shared" si="8680"/>
        <v>No Ct</v>
      </c>
      <c r="M4201" t="str">
        <f t="shared" si="8681"/>
        <v/>
      </c>
      <c r="N4201" t="str">
        <f t="shared" si="8682"/>
        <v/>
      </c>
      <c r="O4201" t="str">
        <f t="shared" si="8683"/>
        <v/>
      </c>
    </row>
    <row r="4202" spans="1:24" x14ac:dyDescent="0.25">
      <c r="A4202" t="s">
        <v>404</v>
      </c>
      <c r="B4202" t="s">
        <v>1397</v>
      </c>
      <c r="C4202" t="s">
        <v>13</v>
      </c>
      <c r="D4202" s="6">
        <v>0.1</v>
      </c>
      <c r="E4202" s="6" t="s">
        <v>17</v>
      </c>
      <c r="F4202" t="s">
        <v>1453</v>
      </c>
      <c r="G4202" t="str">
        <f t="shared" si="8612"/>
        <v>DL2021020</v>
      </c>
      <c r="H4202" t="str">
        <f t="shared" si="8676"/>
        <v>23</v>
      </c>
      <c r="I4202" t="str">
        <f t="shared" si="8677"/>
        <v>BredVandkalv_23_20210915_DL2021020_OrdrupGymSktAnnaeGym</v>
      </c>
      <c r="J4202" t="str">
        <f t="shared" si="8678"/>
        <v>BredVandkalv</v>
      </c>
      <c r="K4202" t="str">
        <f t="shared" si="8679"/>
        <v>PosK</v>
      </c>
      <c r="L4202" t="str">
        <f t="shared" si="8680"/>
        <v>No Ct</v>
      </c>
      <c r="M4202">
        <f t="shared" si="8681"/>
        <v>0</v>
      </c>
      <c r="N4202">
        <f t="shared" si="8682"/>
        <v>0</v>
      </c>
      <c r="O4202">
        <f t="shared" si="8683"/>
        <v>0</v>
      </c>
      <c r="Q4202">
        <f t="shared" ref="Q4202" si="8719">IF(L4204="No Ct",0,L4204)</f>
        <v>0</v>
      </c>
      <c r="R4202">
        <f t="shared" ref="R4202" si="8720">IF(L4205="No Ct",0,L4205)</f>
        <v>0</v>
      </c>
      <c r="S4202" t="str">
        <f t="shared" ref="S4202" si="8721">IF(AND(M4202&gt;0,N4202=0),"Valid","Invalid")</f>
        <v>Invalid</v>
      </c>
      <c r="T4202" t="str">
        <f t="shared" ref="T4202" si="8722">IF(OR(Q4202&gt;1,R4202&gt;1),"Present","Absent")</f>
        <v>Absent</v>
      </c>
      <c r="U4202" t="str">
        <f t="shared" ref="U4202" si="8723">IF(OR(AND(Q4202&gt;1,Q4202&lt;41),AND(R4202&gt;1,R4202&lt;41)),"Ct&lt;41","Ct&gt;41")</f>
        <v>Ct&gt;41</v>
      </c>
      <c r="V4202" t="str">
        <f>VLOOKUP(J4202,Datasæt_Analysesystemer!$C$2:$D$68,2,FALSE)</f>
        <v>Bred vandkalv</v>
      </c>
      <c r="W4202" t="str">
        <f t="shared" ref="W4202" si="8724">MID(F4202,10,9)</f>
        <v>DL2021020</v>
      </c>
      <c r="X4202" t="str">
        <f t="shared" ref="X4202" si="8725">W4202&amp;"_"&amp;V4202&amp;"_"&amp;S4202&amp;"_"&amp;T4202&amp;"_"&amp;U4202</f>
        <v>DL2021020_Bred vandkalv_Invalid_Absent_Ct&gt;41</v>
      </c>
    </row>
    <row r="4203" spans="1:24" x14ac:dyDescent="0.25">
      <c r="A4203" t="s">
        <v>406</v>
      </c>
      <c r="B4203" t="s">
        <v>1398</v>
      </c>
      <c r="C4203" t="s">
        <v>16</v>
      </c>
      <c r="D4203" s="6">
        <v>0.1</v>
      </c>
      <c r="E4203" s="6" t="s">
        <v>17</v>
      </c>
      <c r="F4203" t="s">
        <v>1453</v>
      </c>
      <c r="G4203" t="str">
        <f t="shared" si="8612"/>
        <v>DL2021020</v>
      </c>
      <c r="H4203" t="str">
        <f t="shared" si="8676"/>
        <v>23</v>
      </c>
      <c r="I4203" t="str">
        <f t="shared" si="8677"/>
        <v>BredVandkalv_23_20210915_DL2021020_OrdrupGymSktAnnaeGym</v>
      </c>
      <c r="J4203" t="str">
        <f t="shared" si="8678"/>
        <v>BredVandkalv</v>
      </c>
      <c r="K4203" t="str">
        <f t="shared" si="8679"/>
        <v>NegK</v>
      </c>
      <c r="L4203" t="str">
        <f t="shared" si="8680"/>
        <v>No Ct</v>
      </c>
      <c r="M4203" t="str">
        <f t="shared" si="8681"/>
        <v/>
      </c>
      <c r="N4203" t="str">
        <f t="shared" si="8682"/>
        <v/>
      </c>
      <c r="O4203" t="str">
        <f t="shared" si="8683"/>
        <v/>
      </c>
    </row>
    <row r="4204" spans="1:24" x14ac:dyDescent="0.25">
      <c r="A4204" t="s">
        <v>408</v>
      </c>
      <c r="B4204" t="s">
        <v>1399</v>
      </c>
      <c r="C4204" t="s">
        <v>20</v>
      </c>
      <c r="D4204" s="6">
        <v>0.1</v>
      </c>
      <c r="E4204" s="6" t="s">
        <v>17</v>
      </c>
      <c r="F4204" t="s">
        <v>1453</v>
      </c>
      <c r="G4204" t="str">
        <f t="shared" si="8612"/>
        <v>DL2021020</v>
      </c>
      <c r="H4204" t="str">
        <f t="shared" si="8676"/>
        <v>23</v>
      </c>
      <c r="I4204" t="str">
        <f t="shared" si="8677"/>
        <v>BredVandkalv_23_20210915_DL2021020_OrdrupGymSktAnnaeGym</v>
      </c>
      <c r="J4204" t="str">
        <f t="shared" si="8678"/>
        <v>BredVandkalv</v>
      </c>
      <c r="K4204" t="str">
        <f t="shared" si="8679"/>
        <v>eDNA</v>
      </c>
      <c r="L4204" t="str">
        <f t="shared" si="8680"/>
        <v>No Ct</v>
      </c>
      <c r="M4204" t="str">
        <f t="shared" si="8681"/>
        <v/>
      </c>
      <c r="N4204" t="str">
        <f t="shared" si="8682"/>
        <v/>
      </c>
      <c r="O4204" t="str">
        <f t="shared" si="8683"/>
        <v/>
      </c>
    </row>
    <row r="4205" spans="1:24" x14ac:dyDescent="0.25">
      <c r="A4205" t="s">
        <v>410</v>
      </c>
      <c r="B4205" t="s">
        <v>1399</v>
      </c>
      <c r="C4205" t="s">
        <v>20</v>
      </c>
      <c r="D4205" s="6">
        <v>0.1</v>
      </c>
      <c r="E4205" s="6" t="s">
        <v>17</v>
      </c>
      <c r="F4205" t="s">
        <v>1453</v>
      </c>
      <c r="G4205" t="str">
        <f t="shared" si="8612"/>
        <v>DL2021020</v>
      </c>
      <c r="H4205" t="str">
        <f t="shared" si="8676"/>
        <v>23</v>
      </c>
      <c r="I4205" t="str">
        <f t="shared" si="8677"/>
        <v>BredVandkalv_23_20210915_DL2021020_OrdrupGymSktAnnaeGym</v>
      </c>
      <c r="J4205" t="str">
        <f t="shared" si="8678"/>
        <v>BredVandkalv</v>
      </c>
      <c r="K4205" t="str">
        <f t="shared" si="8679"/>
        <v>eDNA</v>
      </c>
      <c r="L4205" t="str">
        <f t="shared" si="8680"/>
        <v>No Ct</v>
      </c>
      <c r="M4205" t="str">
        <f t="shared" si="8681"/>
        <v/>
      </c>
      <c r="N4205" t="str">
        <f t="shared" si="8682"/>
        <v/>
      </c>
      <c r="O4205" t="str">
        <f t="shared" si="8683"/>
        <v/>
      </c>
    </row>
    <row r="4206" spans="1:24" x14ac:dyDescent="0.25">
      <c r="A4206" t="s">
        <v>411</v>
      </c>
      <c r="B4206" t="s">
        <v>1400</v>
      </c>
      <c r="C4206" t="s">
        <v>13</v>
      </c>
      <c r="D4206" s="6">
        <v>0.1</v>
      </c>
      <c r="E4206" s="6">
        <v>24.4</v>
      </c>
      <c r="F4206" t="s">
        <v>1453</v>
      </c>
      <c r="G4206" t="str">
        <f t="shared" si="8612"/>
        <v>DL2021020</v>
      </c>
      <c r="H4206" t="str">
        <f t="shared" si="8676"/>
        <v>24</v>
      </c>
      <c r="I4206" t="str">
        <f t="shared" si="8677"/>
        <v>BredVandkalv_24_20210915_DL2021020_OrdrupGymSktAnnaeGym</v>
      </c>
      <c r="J4206" t="str">
        <f t="shared" si="8678"/>
        <v>BredVandkalv</v>
      </c>
      <c r="K4206" t="str">
        <f t="shared" si="8679"/>
        <v>PosK</v>
      </c>
      <c r="L4206">
        <f t="shared" si="8680"/>
        <v>24.4</v>
      </c>
      <c r="M4206">
        <f t="shared" si="8681"/>
        <v>24.4</v>
      </c>
      <c r="N4206">
        <f t="shared" si="8682"/>
        <v>0</v>
      </c>
      <c r="O4206">
        <f t="shared" si="8683"/>
        <v>0</v>
      </c>
      <c r="Q4206">
        <f t="shared" ref="Q4206" si="8726">IF(L4208="No Ct",0,L4208)</f>
        <v>0</v>
      </c>
      <c r="R4206">
        <f t="shared" ref="R4206" si="8727">IF(L4209="No Ct",0,L4209)</f>
        <v>0</v>
      </c>
      <c r="S4206" t="str">
        <f t="shared" ref="S4206" si="8728">IF(AND(M4206&gt;0,N4206=0),"Valid","Invalid")</f>
        <v>Valid</v>
      </c>
      <c r="T4206" t="str">
        <f t="shared" ref="T4206" si="8729">IF(OR(Q4206&gt;1,R4206&gt;1),"Present","Absent")</f>
        <v>Absent</v>
      </c>
      <c r="U4206" t="str">
        <f t="shared" ref="U4206" si="8730">IF(OR(AND(Q4206&gt;1,Q4206&lt;41),AND(R4206&gt;1,R4206&lt;41)),"Ct&lt;41","Ct&gt;41")</f>
        <v>Ct&gt;41</v>
      </c>
      <c r="V4206" t="str">
        <f>VLOOKUP(J4206,Datasæt_Analysesystemer!$C$2:$D$68,2,FALSE)</f>
        <v>Bred vandkalv</v>
      </c>
      <c r="W4206" t="str">
        <f t="shared" ref="W4206" si="8731">MID(F4206,10,9)</f>
        <v>DL2021020</v>
      </c>
      <c r="X4206" t="str">
        <f t="shared" ref="X4206" si="8732">W4206&amp;"_"&amp;V4206&amp;"_"&amp;S4206&amp;"_"&amp;T4206&amp;"_"&amp;U4206</f>
        <v>DL2021020_Bred vandkalv_Valid_Absent_Ct&gt;41</v>
      </c>
    </row>
    <row r="4207" spans="1:24" x14ac:dyDescent="0.25">
      <c r="A4207" t="s">
        <v>413</v>
      </c>
      <c r="B4207" t="s">
        <v>1401</v>
      </c>
      <c r="C4207" t="s">
        <v>16</v>
      </c>
      <c r="D4207" s="6">
        <v>0.1</v>
      </c>
      <c r="E4207" s="6" t="s">
        <v>17</v>
      </c>
      <c r="F4207" t="s">
        <v>1453</v>
      </c>
      <c r="G4207" t="str">
        <f t="shared" si="8612"/>
        <v>DL2021020</v>
      </c>
      <c r="H4207" t="str">
        <f t="shared" si="8676"/>
        <v>24</v>
      </c>
      <c r="I4207" t="str">
        <f t="shared" si="8677"/>
        <v>BredVandkalv_24_20210915_DL2021020_OrdrupGymSktAnnaeGym</v>
      </c>
      <c r="J4207" t="str">
        <f t="shared" si="8678"/>
        <v>BredVandkalv</v>
      </c>
      <c r="K4207" t="str">
        <f t="shared" si="8679"/>
        <v>NegK</v>
      </c>
      <c r="L4207" t="str">
        <f t="shared" si="8680"/>
        <v>No Ct</v>
      </c>
      <c r="M4207" t="str">
        <f t="shared" si="8681"/>
        <v/>
      </c>
      <c r="N4207" t="str">
        <f t="shared" si="8682"/>
        <v/>
      </c>
      <c r="O4207" t="str">
        <f t="shared" si="8683"/>
        <v/>
      </c>
    </row>
    <row r="4208" spans="1:24" x14ac:dyDescent="0.25">
      <c r="A4208" t="s">
        <v>415</v>
      </c>
      <c r="B4208" t="s">
        <v>1402</v>
      </c>
      <c r="C4208" t="s">
        <v>20</v>
      </c>
      <c r="D4208" s="6">
        <v>0.1</v>
      </c>
      <c r="E4208" s="6" t="s">
        <v>17</v>
      </c>
      <c r="F4208" t="s">
        <v>1453</v>
      </c>
      <c r="G4208" t="str">
        <f t="shared" si="8612"/>
        <v>DL2021020</v>
      </c>
      <c r="H4208" t="str">
        <f t="shared" si="8676"/>
        <v>24</v>
      </c>
      <c r="I4208" t="str">
        <f t="shared" si="8677"/>
        <v>BredVandkalv_24_20210915_DL2021020_OrdrupGymSktAnnaeGym</v>
      </c>
      <c r="J4208" t="str">
        <f t="shared" si="8678"/>
        <v>BredVandkalv</v>
      </c>
      <c r="K4208" t="str">
        <f t="shared" si="8679"/>
        <v>eDNA</v>
      </c>
      <c r="L4208" t="str">
        <f t="shared" si="8680"/>
        <v>No Ct</v>
      </c>
      <c r="M4208" t="str">
        <f t="shared" si="8681"/>
        <v/>
      </c>
      <c r="N4208" t="str">
        <f t="shared" si="8682"/>
        <v/>
      </c>
      <c r="O4208" t="str">
        <f t="shared" si="8683"/>
        <v/>
      </c>
    </row>
    <row r="4209" spans="1:24" x14ac:dyDescent="0.25">
      <c r="A4209" t="s">
        <v>417</v>
      </c>
      <c r="B4209" t="s">
        <v>1402</v>
      </c>
      <c r="C4209" t="s">
        <v>20</v>
      </c>
      <c r="D4209" s="6">
        <v>0.1</v>
      </c>
      <c r="E4209" s="6" t="s">
        <v>17</v>
      </c>
      <c r="F4209" t="s">
        <v>1453</v>
      </c>
      <c r="G4209" t="str">
        <f t="shared" si="8612"/>
        <v>DL2021020</v>
      </c>
      <c r="H4209" t="str">
        <f t="shared" si="8676"/>
        <v>24</v>
      </c>
      <c r="I4209" t="str">
        <f t="shared" si="8677"/>
        <v>BredVandkalv_24_20210915_DL2021020_OrdrupGymSktAnnaeGym</v>
      </c>
      <c r="J4209" t="str">
        <f t="shared" si="8678"/>
        <v>BredVandkalv</v>
      </c>
      <c r="K4209" t="str">
        <f t="shared" si="8679"/>
        <v>eDNA</v>
      </c>
      <c r="L4209" t="str">
        <f t="shared" si="8680"/>
        <v>No Ct</v>
      </c>
      <c r="M4209" t="str">
        <f t="shared" si="8681"/>
        <v/>
      </c>
      <c r="N4209" t="str">
        <f t="shared" si="8682"/>
        <v/>
      </c>
      <c r="O4209" t="str">
        <f t="shared" si="8683"/>
        <v/>
      </c>
    </row>
    <row r="4210" spans="1:24" x14ac:dyDescent="0.25">
      <c r="A4210" t="s">
        <v>11</v>
      </c>
      <c r="B4210" t="s">
        <v>12</v>
      </c>
      <c r="C4210" t="s">
        <v>13</v>
      </c>
      <c r="D4210" s="7">
        <v>0.1</v>
      </c>
      <c r="E4210" s="6" t="s">
        <v>17</v>
      </c>
      <c r="F4210" t="s">
        <v>1469</v>
      </c>
      <c r="G4210" t="str">
        <f t="shared" ref="G4210:G4273" si="8733">MID(F4210,10,9)</f>
        <v>DL2021028</v>
      </c>
      <c r="H4210" t="str">
        <f t="shared" si="8676"/>
        <v>01</v>
      </c>
      <c r="I4210" t="str">
        <f t="shared" si="8677"/>
        <v>Aborre_01_20210916_DL2021028_VirumGym</v>
      </c>
      <c r="J4210" t="str">
        <f t="shared" si="8678"/>
        <v>Aborre</v>
      </c>
      <c r="K4210" t="str">
        <f t="shared" si="8679"/>
        <v>PosK</v>
      </c>
      <c r="L4210" t="str">
        <f t="shared" si="8680"/>
        <v>No Ct</v>
      </c>
      <c r="M4210">
        <f t="shared" si="8681"/>
        <v>0</v>
      </c>
      <c r="N4210">
        <f t="shared" si="8682"/>
        <v>0</v>
      </c>
      <c r="O4210">
        <f t="shared" si="8683"/>
        <v>0</v>
      </c>
      <c r="Q4210">
        <f t="shared" ref="Q4210" si="8734">IF(L4212="No Ct",0,L4212)</f>
        <v>0</v>
      </c>
      <c r="R4210">
        <f t="shared" ref="R4210" si="8735">IF(L4213="No Ct",0,L4213)</f>
        <v>0</v>
      </c>
      <c r="S4210" t="str">
        <f t="shared" ref="S4210" si="8736">IF(AND(M4210&gt;0,N4210=0),"Valid","Invalid")</f>
        <v>Invalid</v>
      </c>
      <c r="T4210" t="str">
        <f t="shared" ref="T4210" si="8737">IF(OR(Q4210&gt;1,R4210&gt;1),"Present","Absent")</f>
        <v>Absent</v>
      </c>
      <c r="U4210" t="str">
        <f t="shared" ref="U4210" si="8738">IF(OR(AND(Q4210&gt;1,Q4210&lt;41),AND(R4210&gt;1,R4210&lt;41)),"Ct&lt;41","Ct&gt;41")</f>
        <v>Ct&gt;41</v>
      </c>
      <c r="V4210" t="str">
        <f>VLOOKUP(J4210,Datasæt_Analysesystemer!$C$2:$D$68,2,FALSE)</f>
        <v>Aborre</v>
      </c>
      <c r="W4210" t="str">
        <f t="shared" ref="W4210" si="8739">MID(F4210,10,9)</f>
        <v>DL2021028</v>
      </c>
      <c r="X4210" t="str">
        <f t="shared" ref="X4210" si="8740">W4210&amp;"_"&amp;V4210&amp;"_"&amp;S4210&amp;"_"&amp;T4210&amp;"_"&amp;U4210</f>
        <v>DL2021028_Aborre_Invalid_Absent_Ct&gt;41</v>
      </c>
    </row>
    <row r="4211" spans="1:24" x14ac:dyDescent="0.25">
      <c r="A4211" t="s">
        <v>14</v>
      </c>
      <c r="B4211" t="s">
        <v>15</v>
      </c>
      <c r="C4211" t="s">
        <v>16</v>
      </c>
      <c r="D4211" s="7">
        <v>0.1</v>
      </c>
      <c r="E4211" s="7" t="s">
        <v>17</v>
      </c>
      <c r="F4211" t="s">
        <v>1469</v>
      </c>
      <c r="G4211" t="str">
        <f t="shared" si="8733"/>
        <v>DL2021028</v>
      </c>
      <c r="H4211" t="str">
        <f t="shared" si="8676"/>
        <v>01</v>
      </c>
      <c r="I4211" t="str">
        <f t="shared" si="8677"/>
        <v>Aborre_01_20210916_DL2021028_VirumGym</v>
      </c>
      <c r="J4211" t="str">
        <f t="shared" si="8678"/>
        <v>Aborre</v>
      </c>
      <c r="K4211" t="str">
        <f t="shared" si="8679"/>
        <v>NegK</v>
      </c>
      <c r="L4211" t="str">
        <f t="shared" si="8680"/>
        <v>No Ct</v>
      </c>
      <c r="M4211" t="str">
        <f t="shared" si="8681"/>
        <v/>
      </c>
      <c r="N4211" t="str">
        <f t="shared" si="8682"/>
        <v/>
      </c>
      <c r="O4211" t="str">
        <f t="shared" si="8683"/>
        <v/>
      </c>
    </row>
    <row r="4212" spans="1:24" x14ac:dyDescent="0.25">
      <c r="A4212" t="s">
        <v>18</v>
      </c>
      <c r="B4212" t="s">
        <v>19</v>
      </c>
      <c r="C4212" t="s">
        <v>20</v>
      </c>
      <c r="D4212" s="7">
        <v>0.1</v>
      </c>
      <c r="E4212" s="6" t="s">
        <v>17</v>
      </c>
      <c r="F4212" t="s">
        <v>1469</v>
      </c>
      <c r="G4212" t="str">
        <f t="shared" si="8733"/>
        <v>DL2021028</v>
      </c>
      <c r="H4212" t="str">
        <f t="shared" si="8676"/>
        <v>01</v>
      </c>
      <c r="I4212" t="str">
        <f t="shared" si="8677"/>
        <v>Aborre_01_20210916_DL2021028_VirumGym</v>
      </c>
      <c r="J4212" t="str">
        <f t="shared" si="8678"/>
        <v>Aborre</v>
      </c>
      <c r="K4212" t="str">
        <f t="shared" si="8679"/>
        <v>eDNA</v>
      </c>
      <c r="L4212" t="str">
        <f t="shared" si="8680"/>
        <v>No Ct</v>
      </c>
      <c r="M4212" t="str">
        <f t="shared" si="8681"/>
        <v/>
      </c>
      <c r="N4212" t="str">
        <f t="shared" si="8682"/>
        <v/>
      </c>
      <c r="O4212" t="str">
        <f t="shared" si="8683"/>
        <v/>
      </c>
    </row>
    <row r="4213" spans="1:24" x14ac:dyDescent="0.25">
      <c r="A4213" t="s">
        <v>21</v>
      </c>
      <c r="B4213" t="s">
        <v>19</v>
      </c>
      <c r="C4213" t="s">
        <v>20</v>
      </c>
      <c r="D4213" s="7">
        <v>0.1</v>
      </c>
      <c r="E4213" s="7" t="s">
        <v>17</v>
      </c>
      <c r="F4213" t="s">
        <v>1469</v>
      </c>
      <c r="G4213" t="str">
        <f t="shared" si="8733"/>
        <v>DL2021028</v>
      </c>
      <c r="H4213" t="str">
        <f t="shared" si="8676"/>
        <v>01</v>
      </c>
      <c r="I4213" t="str">
        <f t="shared" si="8677"/>
        <v>Aborre_01_20210916_DL2021028_VirumGym</v>
      </c>
      <c r="J4213" t="str">
        <f t="shared" si="8678"/>
        <v>Aborre</v>
      </c>
      <c r="K4213" t="str">
        <f t="shared" si="8679"/>
        <v>eDNA</v>
      </c>
      <c r="L4213" t="str">
        <f t="shared" si="8680"/>
        <v>No Ct</v>
      </c>
      <c r="M4213" t="str">
        <f t="shared" si="8681"/>
        <v/>
      </c>
      <c r="N4213" t="str">
        <f t="shared" si="8682"/>
        <v/>
      </c>
      <c r="O4213" t="str">
        <f t="shared" si="8683"/>
        <v/>
      </c>
    </row>
    <row r="4214" spans="1:24" x14ac:dyDescent="0.25">
      <c r="A4214" t="s">
        <v>199</v>
      </c>
      <c r="B4214" t="s">
        <v>333</v>
      </c>
      <c r="C4214" t="s">
        <v>13</v>
      </c>
      <c r="D4214" s="7">
        <v>0.1</v>
      </c>
      <c r="E4214" s="6">
        <v>33.479999999999997</v>
      </c>
      <c r="F4214" t="s">
        <v>1469</v>
      </c>
      <c r="G4214" t="str">
        <f t="shared" si="8733"/>
        <v>DL2021028</v>
      </c>
      <c r="H4214" t="str">
        <f t="shared" si="8676"/>
        <v>02</v>
      </c>
      <c r="I4214" t="str">
        <f t="shared" si="8677"/>
        <v>Aborre_02_20210916_DL2021028_VirumGym</v>
      </c>
      <c r="J4214" t="str">
        <f t="shared" si="8678"/>
        <v>Aborre</v>
      </c>
      <c r="K4214" t="str">
        <f t="shared" si="8679"/>
        <v>PosK</v>
      </c>
      <c r="L4214">
        <f t="shared" si="8680"/>
        <v>33.479999999999997</v>
      </c>
      <c r="M4214">
        <f t="shared" si="8681"/>
        <v>33.479999999999997</v>
      </c>
      <c r="N4214">
        <f t="shared" si="8682"/>
        <v>0</v>
      </c>
      <c r="O4214">
        <f t="shared" si="8683"/>
        <v>42.42</v>
      </c>
      <c r="Q4214">
        <f t="shared" ref="Q4214" si="8741">IF(L4216="No Ct",0,L4216)</f>
        <v>0</v>
      </c>
      <c r="R4214">
        <f t="shared" ref="R4214" si="8742">IF(L4217="No Ct",0,L4217)</f>
        <v>42.42</v>
      </c>
      <c r="S4214" t="str">
        <f t="shared" ref="S4214" si="8743">IF(AND(M4214&gt;0,N4214=0),"Valid","Invalid")</f>
        <v>Valid</v>
      </c>
      <c r="T4214" t="str">
        <f t="shared" ref="T4214" si="8744">IF(OR(Q4214&gt;1,R4214&gt;1),"Present","Absent")</f>
        <v>Present</v>
      </c>
      <c r="U4214" t="str">
        <f t="shared" ref="U4214" si="8745">IF(OR(AND(Q4214&gt;1,Q4214&lt;41),AND(R4214&gt;1,R4214&lt;41)),"Ct&lt;41","Ct&gt;41")</f>
        <v>Ct&gt;41</v>
      </c>
      <c r="V4214" t="str">
        <f>VLOOKUP(J4214,Datasæt_Analysesystemer!$C$2:$D$68,2,FALSE)</f>
        <v>Aborre</v>
      </c>
      <c r="W4214" t="str">
        <f t="shared" ref="W4214" si="8746">MID(F4214,10,9)</f>
        <v>DL2021028</v>
      </c>
      <c r="X4214" t="str">
        <f t="shared" ref="X4214" si="8747">W4214&amp;"_"&amp;V4214&amp;"_"&amp;S4214&amp;"_"&amp;T4214&amp;"_"&amp;U4214</f>
        <v>DL2021028_Aborre_Valid_Present_Ct&gt;41</v>
      </c>
    </row>
    <row r="4215" spans="1:24" x14ac:dyDescent="0.25">
      <c r="A4215" t="s">
        <v>201</v>
      </c>
      <c r="B4215" t="s">
        <v>334</v>
      </c>
      <c r="C4215" t="s">
        <v>16</v>
      </c>
      <c r="D4215" s="7">
        <v>0.1</v>
      </c>
      <c r="E4215" s="6" t="s">
        <v>17</v>
      </c>
      <c r="F4215" t="s">
        <v>1469</v>
      </c>
      <c r="G4215" t="str">
        <f t="shared" si="8733"/>
        <v>DL2021028</v>
      </c>
      <c r="H4215" t="str">
        <f t="shared" si="8676"/>
        <v>02</v>
      </c>
      <c r="I4215" t="str">
        <f t="shared" si="8677"/>
        <v>Aborre_02_20210916_DL2021028_VirumGym</v>
      </c>
      <c r="J4215" t="str">
        <f t="shared" si="8678"/>
        <v>Aborre</v>
      </c>
      <c r="K4215" t="str">
        <f t="shared" si="8679"/>
        <v>NegK</v>
      </c>
      <c r="L4215" t="str">
        <f t="shared" si="8680"/>
        <v>No Ct</v>
      </c>
      <c r="M4215" t="str">
        <f t="shared" si="8681"/>
        <v/>
      </c>
      <c r="N4215" t="str">
        <f t="shared" si="8682"/>
        <v/>
      </c>
      <c r="O4215" t="str">
        <f t="shared" si="8683"/>
        <v/>
      </c>
    </row>
    <row r="4216" spans="1:24" x14ac:dyDescent="0.25">
      <c r="A4216" t="s">
        <v>203</v>
      </c>
      <c r="B4216" t="s">
        <v>335</v>
      </c>
      <c r="C4216" t="s">
        <v>20</v>
      </c>
      <c r="D4216" s="7">
        <v>0.1</v>
      </c>
      <c r="E4216" s="6" t="s">
        <v>17</v>
      </c>
      <c r="F4216" t="s">
        <v>1469</v>
      </c>
      <c r="G4216" t="str">
        <f t="shared" si="8733"/>
        <v>DL2021028</v>
      </c>
      <c r="H4216" t="str">
        <f t="shared" si="8676"/>
        <v>02</v>
      </c>
      <c r="I4216" t="str">
        <f t="shared" si="8677"/>
        <v>Aborre_02_20210916_DL2021028_VirumGym</v>
      </c>
      <c r="J4216" t="str">
        <f t="shared" si="8678"/>
        <v>Aborre</v>
      </c>
      <c r="K4216" t="str">
        <f t="shared" si="8679"/>
        <v>eDNA</v>
      </c>
      <c r="L4216" t="str">
        <f t="shared" si="8680"/>
        <v>No Ct</v>
      </c>
      <c r="M4216" t="str">
        <f t="shared" si="8681"/>
        <v/>
      </c>
      <c r="N4216" t="str">
        <f t="shared" si="8682"/>
        <v/>
      </c>
      <c r="O4216" t="str">
        <f t="shared" si="8683"/>
        <v/>
      </c>
    </row>
    <row r="4217" spans="1:24" x14ac:dyDescent="0.25">
      <c r="A4217" t="s">
        <v>205</v>
      </c>
      <c r="B4217" t="s">
        <v>335</v>
      </c>
      <c r="C4217" t="s">
        <v>20</v>
      </c>
      <c r="D4217" s="7">
        <v>0.1</v>
      </c>
      <c r="E4217" s="7">
        <v>42.42</v>
      </c>
      <c r="F4217" t="s">
        <v>1469</v>
      </c>
      <c r="G4217" t="str">
        <f t="shared" si="8733"/>
        <v>DL2021028</v>
      </c>
      <c r="H4217" t="str">
        <f t="shared" si="8676"/>
        <v>02</v>
      </c>
      <c r="I4217" t="str">
        <f t="shared" si="8677"/>
        <v>Aborre_02_20210916_DL2021028_VirumGym</v>
      </c>
      <c r="J4217" t="str">
        <f t="shared" si="8678"/>
        <v>Aborre</v>
      </c>
      <c r="K4217" t="str">
        <f t="shared" si="8679"/>
        <v>eDNA</v>
      </c>
      <c r="L4217">
        <f t="shared" si="8680"/>
        <v>42.42</v>
      </c>
      <c r="M4217" t="str">
        <f t="shared" si="8681"/>
        <v/>
      </c>
      <c r="N4217" t="str">
        <f t="shared" si="8682"/>
        <v/>
      </c>
      <c r="O4217" t="str">
        <f t="shared" si="8683"/>
        <v/>
      </c>
    </row>
    <row r="4218" spans="1:24" x14ac:dyDescent="0.25">
      <c r="A4218" t="s">
        <v>206</v>
      </c>
      <c r="B4218" t="s">
        <v>336</v>
      </c>
      <c r="C4218" t="s">
        <v>13</v>
      </c>
      <c r="D4218" s="7">
        <v>0.1</v>
      </c>
      <c r="E4218" s="7">
        <v>30.38</v>
      </c>
      <c r="F4218" t="s">
        <v>1469</v>
      </c>
      <c r="G4218" t="str">
        <f t="shared" si="8733"/>
        <v>DL2021028</v>
      </c>
      <c r="H4218" t="str">
        <f t="shared" si="8676"/>
        <v>03</v>
      </c>
      <c r="I4218" t="str">
        <f t="shared" si="8677"/>
        <v>Skalle_03_20210916_DL2021028_VirumGym</v>
      </c>
      <c r="J4218" t="str">
        <f t="shared" si="8678"/>
        <v>Skalle</v>
      </c>
      <c r="K4218" t="str">
        <f t="shared" si="8679"/>
        <v>PosK</v>
      </c>
      <c r="L4218">
        <f t="shared" si="8680"/>
        <v>30.38</v>
      </c>
      <c r="M4218">
        <f t="shared" si="8681"/>
        <v>30.38</v>
      </c>
      <c r="N4218">
        <f t="shared" si="8682"/>
        <v>0</v>
      </c>
      <c r="O4218">
        <f t="shared" si="8683"/>
        <v>37.880000000000003</v>
      </c>
      <c r="Q4218">
        <f t="shared" ref="Q4218" si="8748">IF(L4220="No Ct",0,L4220)</f>
        <v>0</v>
      </c>
      <c r="R4218">
        <f t="shared" ref="R4218" si="8749">IF(L4221="No Ct",0,L4221)</f>
        <v>37.880000000000003</v>
      </c>
      <c r="S4218" t="str">
        <f t="shared" ref="S4218" si="8750">IF(AND(M4218&gt;0,N4218=0),"Valid","Invalid")</f>
        <v>Valid</v>
      </c>
      <c r="T4218" t="str">
        <f t="shared" ref="T4218" si="8751">IF(OR(Q4218&gt;1,R4218&gt;1),"Present","Absent")</f>
        <v>Present</v>
      </c>
      <c r="U4218" t="str">
        <f t="shared" ref="U4218" si="8752">IF(OR(AND(Q4218&gt;1,Q4218&lt;41),AND(R4218&gt;1,R4218&lt;41)),"Ct&lt;41","Ct&gt;41")</f>
        <v>Ct&lt;41</v>
      </c>
      <c r="V4218" t="str">
        <f>VLOOKUP(J4218,Datasæt_Analysesystemer!$C$2:$D$68,2,FALSE)</f>
        <v>Skalle</v>
      </c>
      <c r="W4218" t="str">
        <f t="shared" ref="W4218" si="8753">MID(F4218,10,9)</f>
        <v>DL2021028</v>
      </c>
      <c r="X4218" t="str">
        <f t="shared" ref="X4218" si="8754">W4218&amp;"_"&amp;V4218&amp;"_"&amp;S4218&amp;"_"&amp;T4218&amp;"_"&amp;U4218</f>
        <v>DL2021028_Skalle_Valid_Present_Ct&lt;41</v>
      </c>
    </row>
    <row r="4219" spans="1:24" x14ac:dyDescent="0.25">
      <c r="A4219" t="s">
        <v>208</v>
      </c>
      <c r="B4219" t="s">
        <v>337</v>
      </c>
      <c r="C4219" t="s">
        <v>16</v>
      </c>
      <c r="D4219" s="7">
        <v>0.1</v>
      </c>
      <c r="E4219" s="7" t="s">
        <v>17</v>
      </c>
      <c r="F4219" t="s">
        <v>1469</v>
      </c>
      <c r="G4219" t="str">
        <f t="shared" si="8733"/>
        <v>DL2021028</v>
      </c>
      <c r="H4219" t="str">
        <f t="shared" si="8676"/>
        <v>03</v>
      </c>
      <c r="I4219" t="str">
        <f t="shared" si="8677"/>
        <v>Skalle_03_20210916_DL2021028_VirumGym</v>
      </c>
      <c r="J4219" t="str">
        <f t="shared" si="8678"/>
        <v>Skalle</v>
      </c>
      <c r="K4219" t="str">
        <f t="shared" si="8679"/>
        <v>NegK</v>
      </c>
      <c r="L4219" t="str">
        <f t="shared" si="8680"/>
        <v>No Ct</v>
      </c>
      <c r="M4219" t="str">
        <f t="shared" si="8681"/>
        <v/>
      </c>
      <c r="N4219" t="str">
        <f t="shared" si="8682"/>
        <v/>
      </c>
      <c r="O4219" t="str">
        <f t="shared" si="8683"/>
        <v/>
      </c>
    </row>
    <row r="4220" spans="1:24" x14ac:dyDescent="0.25">
      <c r="A4220" t="s">
        <v>210</v>
      </c>
      <c r="B4220" t="s">
        <v>338</v>
      </c>
      <c r="C4220" t="s">
        <v>20</v>
      </c>
      <c r="D4220" s="7">
        <v>0.1</v>
      </c>
      <c r="E4220" s="6" t="s">
        <v>17</v>
      </c>
      <c r="F4220" t="s">
        <v>1469</v>
      </c>
      <c r="G4220" t="str">
        <f t="shared" si="8733"/>
        <v>DL2021028</v>
      </c>
      <c r="H4220" t="str">
        <f t="shared" si="8676"/>
        <v>03</v>
      </c>
      <c r="I4220" t="str">
        <f t="shared" si="8677"/>
        <v>Skalle_03_20210916_DL2021028_VirumGym</v>
      </c>
      <c r="J4220" t="str">
        <f t="shared" si="8678"/>
        <v>Skalle</v>
      </c>
      <c r="K4220" t="str">
        <f t="shared" si="8679"/>
        <v>eDNA</v>
      </c>
      <c r="L4220" t="str">
        <f t="shared" si="8680"/>
        <v>No Ct</v>
      </c>
      <c r="M4220" t="str">
        <f t="shared" si="8681"/>
        <v/>
      </c>
      <c r="N4220" t="str">
        <f t="shared" si="8682"/>
        <v/>
      </c>
      <c r="O4220" t="str">
        <f t="shared" si="8683"/>
        <v/>
      </c>
    </row>
    <row r="4221" spans="1:24" x14ac:dyDescent="0.25">
      <c r="A4221" t="s">
        <v>212</v>
      </c>
      <c r="B4221" t="s">
        <v>338</v>
      </c>
      <c r="C4221" t="s">
        <v>20</v>
      </c>
      <c r="D4221" s="7">
        <v>0.1</v>
      </c>
      <c r="E4221" s="7">
        <v>37.880000000000003</v>
      </c>
      <c r="F4221" t="s">
        <v>1469</v>
      </c>
      <c r="G4221" t="str">
        <f t="shared" si="8733"/>
        <v>DL2021028</v>
      </c>
      <c r="H4221" t="str">
        <f t="shared" si="8676"/>
        <v>03</v>
      </c>
      <c r="I4221" t="str">
        <f t="shared" si="8677"/>
        <v>Skalle_03_20210916_DL2021028_VirumGym</v>
      </c>
      <c r="J4221" t="str">
        <f t="shared" si="8678"/>
        <v>Skalle</v>
      </c>
      <c r="K4221" t="str">
        <f t="shared" si="8679"/>
        <v>eDNA</v>
      </c>
      <c r="L4221">
        <f t="shared" si="8680"/>
        <v>37.880000000000003</v>
      </c>
      <c r="M4221" t="str">
        <f t="shared" si="8681"/>
        <v/>
      </c>
      <c r="N4221" t="str">
        <f t="shared" si="8682"/>
        <v/>
      </c>
      <c r="O4221" t="str">
        <f t="shared" si="8683"/>
        <v/>
      </c>
    </row>
    <row r="4222" spans="1:24" x14ac:dyDescent="0.25">
      <c r="A4222" t="s">
        <v>213</v>
      </c>
      <c r="B4222" t="s">
        <v>339</v>
      </c>
      <c r="C4222" t="s">
        <v>13</v>
      </c>
      <c r="D4222" s="7">
        <v>0.1</v>
      </c>
      <c r="E4222" s="7">
        <v>27.94</v>
      </c>
      <c r="F4222" t="s">
        <v>1469</v>
      </c>
      <c r="G4222" t="str">
        <f t="shared" si="8733"/>
        <v>DL2021028</v>
      </c>
      <c r="H4222" t="str">
        <f t="shared" si="8676"/>
        <v>04</v>
      </c>
      <c r="I4222" t="str">
        <f t="shared" si="8677"/>
        <v>Skalle_04_20210916_DL2021028_VirumGym</v>
      </c>
      <c r="J4222" t="str">
        <f t="shared" si="8678"/>
        <v>Skalle</v>
      </c>
      <c r="K4222" t="str">
        <f t="shared" si="8679"/>
        <v>PosK</v>
      </c>
      <c r="L4222">
        <f t="shared" si="8680"/>
        <v>27.94</v>
      </c>
      <c r="M4222">
        <f t="shared" si="8681"/>
        <v>27.94</v>
      </c>
      <c r="N4222">
        <f t="shared" si="8682"/>
        <v>0</v>
      </c>
      <c r="O4222">
        <f t="shared" si="8683"/>
        <v>0</v>
      </c>
      <c r="Q4222">
        <f t="shared" ref="Q4222" si="8755">IF(L4224="No Ct",0,L4224)</f>
        <v>0</v>
      </c>
      <c r="R4222">
        <f t="shared" ref="R4222" si="8756">IF(L4225="No Ct",0,L4225)</f>
        <v>0</v>
      </c>
      <c r="S4222" t="str">
        <f t="shared" ref="S4222" si="8757">IF(AND(M4222&gt;0,N4222=0),"Valid","Invalid")</f>
        <v>Valid</v>
      </c>
      <c r="T4222" t="str">
        <f t="shared" ref="T4222" si="8758">IF(OR(Q4222&gt;1,R4222&gt;1),"Present","Absent")</f>
        <v>Absent</v>
      </c>
      <c r="U4222" t="str">
        <f t="shared" ref="U4222" si="8759">IF(OR(AND(Q4222&gt;1,Q4222&lt;41),AND(R4222&gt;1,R4222&lt;41)),"Ct&lt;41","Ct&gt;41")</f>
        <v>Ct&gt;41</v>
      </c>
      <c r="V4222" t="str">
        <f>VLOOKUP(J4222,Datasæt_Analysesystemer!$C$2:$D$68,2,FALSE)</f>
        <v>Skalle</v>
      </c>
      <c r="W4222" t="str">
        <f t="shared" ref="W4222" si="8760">MID(F4222,10,9)</f>
        <v>DL2021028</v>
      </c>
      <c r="X4222" t="str">
        <f t="shared" ref="X4222" si="8761">W4222&amp;"_"&amp;V4222&amp;"_"&amp;S4222&amp;"_"&amp;T4222&amp;"_"&amp;U4222</f>
        <v>DL2021028_Skalle_Valid_Absent_Ct&gt;41</v>
      </c>
    </row>
    <row r="4223" spans="1:24" x14ac:dyDescent="0.25">
      <c r="A4223" t="s">
        <v>215</v>
      </c>
      <c r="B4223" t="s">
        <v>340</v>
      </c>
      <c r="C4223" t="s">
        <v>16</v>
      </c>
      <c r="D4223" s="7">
        <v>0.1</v>
      </c>
      <c r="E4223" s="6" t="s">
        <v>17</v>
      </c>
      <c r="F4223" t="s">
        <v>1469</v>
      </c>
      <c r="G4223" t="str">
        <f t="shared" si="8733"/>
        <v>DL2021028</v>
      </c>
      <c r="H4223" t="str">
        <f t="shared" si="8676"/>
        <v>04</v>
      </c>
      <c r="I4223" t="str">
        <f t="shared" si="8677"/>
        <v>Skalle_04_20210916_DL2021028_VirumGym</v>
      </c>
      <c r="J4223" t="str">
        <f t="shared" si="8678"/>
        <v>Skalle</v>
      </c>
      <c r="K4223" t="str">
        <f t="shared" si="8679"/>
        <v>NegK</v>
      </c>
      <c r="L4223" t="str">
        <f t="shared" si="8680"/>
        <v>No Ct</v>
      </c>
      <c r="M4223" t="str">
        <f t="shared" si="8681"/>
        <v/>
      </c>
      <c r="N4223" t="str">
        <f t="shared" si="8682"/>
        <v/>
      </c>
      <c r="O4223" t="str">
        <f t="shared" si="8683"/>
        <v/>
      </c>
    </row>
    <row r="4224" spans="1:24" x14ac:dyDescent="0.25">
      <c r="A4224" t="s">
        <v>217</v>
      </c>
      <c r="B4224" t="s">
        <v>341</v>
      </c>
      <c r="C4224" t="s">
        <v>20</v>
      </c>
      <c r="D4224" s="7">
        <v>0.1</v>
      </c>
      <c r="E4224" s="6" t="s">
        <v>17</v>
      </c>
      <c r="F4224" t="s">
        <v>1469</v>
      </c>
      <c r="G4224" t="str">
        <f t="shared" si="8733"/>
        <v>DL2021028</v>
      </c>
      <c r="H4224" t="str">
        <f t="shared" si="8676"/>
        <v>04</v>
      </c>
      <c r="I4224" t="str">
        <f t="shared" si="8677"/>
        <v>Skalle_04_20210916_DL2021028_VirumGym</v>
      </c>
      <c r="J4224" t="str">
        <f t="shared" si="8678"/>
        <v>Skalle</v>
      </c>
      <c r="K4224" t="str">
        <f t="shared" si="8679"/>
        <v>eDNA</v>
      </c>
      <c r="L4224" t="str">
        <f t="shared" si="8680"/>
        <v>No Ct</v>
      </c>
      <c r="M4224" t="str">
        <f t="shared" si="8681"/>
        <v/>
      </c>
      <c r="N4224" t="str">
        <f t="shared" si="8682"/>
        <v/>
      </c>
      <c r="O4224" t="str">
        <f t="shared" si="8683"/>
        <v/>
      </c>
    </row>
    <row r="4225" spans="1:24" x14ac:dyDescent="0.25">
      <c r="A4225" t="s">
        <v>219</v>
      </c>
      <c r="B4225" t="s">
        <v>341</v>
      </c>
      <c r="C4225" t="s">
        <v>20</v>
      </c>
      <c r="D4225" s="7">
        <v>0.1</v>
      </c>
      <c r="E4225" s="6" t="s">
        <v>17</v>
      </c>
      <c r="F4225" t="s">
        <v>1469</v>
      </c>
      <c r="G4225" t="str">
        <f t="shared" si="8733"/>
        <v>DL2021028</v>
      </c>
      <c r="H4225" t="str">
        <f t="shared" si="8676"/>
        <v>04</v>
      </c>
      <c r="I4225" t="str">
        <f t="shared" si="8677"/>
        <v>Skalle_04_20210916_DL2021028_VirumGym</v>
      </c>
      <c r="J4225" t="str">
        <f t="shared" si="8678"/>
        <v>Skalle</v>
      </c>
      <c r="K4225" t="str">
        <f t="shared" si="8679"/>
        <v>eDNA</v>
      </c>
      <c r="L4225" t="str">
        <f t="shared" si="8680"/>
        <v>No Ct</v>
      </c>
      <c r="M4225" t="str">
        <f t="shared" si="8681"/>
        <v/>
      </c>
      <c r="N4225" t="str">
        <f t="shared" si="8682"/>
        <v/>
      </c>
      <c r="O4225" t="str">
        <f t="shared" si="8683"/>
        <v/>
      </c>
    </row>
    <row r="4226" spans="1:24" x14ac:dyDescent="0.25">
      <c r="A4226" t="s">
        <v>220</v>
      </c>
      <c r="B4226" t="s">
        <v>1457</v>
      </c>
      <c r="C4226" t="s">
        <v>13</v>
      </c>
      <c r="D4226" s="7">
        <v>0.1</v>
      </c>
      <c r="E4226" s="7" t="s">
        <v>17</v>
      </c>
      <c r="F4226" t="s">
        <v>1469</v>
      </c>
      <c r="G4226" t="str">
        <f t="shared" si="8733"/>
        <v>DL2021028</v>
      </c>
      <c r="H4226" t="str">
        <f t="shared" si="8676"/>
        <v>05</v>
      </c>
      <c r="I4226" t="str">
        <f t="shared" si="8677"/>
        <v>EuropaeiskAal_05_20210916_DL2021028_VirumGym</v>
      </c>
      <c r="J4226" t="str">
        <f t="shared" si="8678"/>
        <v>EuropaeiskAal</v>
      </c>
      <c r="K4226" t="str">
        <f t="shared" si="8679"/>
        <v>PosK</v>
      </c>
      <c r="L4226" t="str">
        <f t="shared" si="8680"/>
        <v>No Ct</v>
      </c>
      <c r="M4226">
        <f t="shared" si="8681"/>
        <v>0</v>
      </c>
      <c r="N4226">
        <f t="shared" si="8682"/>
        <v>0</v>
      </c>
      <c r="O4226">
        <f t="shared" si="8683"/>
        <v>0</v>
      </c>
      <c r="Q4226">
        <f t="shared" ref="Q4226" si="8762">IF(L4228="No Ct",0,L4228)</f>
        <v>0</v>
      </c>
      <c r="R4226">
        <f t="shared" ref="R4226" si="8763">IF(L4229="No Ct",0,L4229)</f>
        <v>0</v>
      </c>
      <c r="S4226" t="str">
        <f t="shared" ref="S4226" si="8764">IF(AND(M4226&gt;0,N4226=0),"Valid","Invalid")</f>
        <v>Invalid</v>
      </c>
      <c r="T4226" t="str">
        <f t="shared" ref="T4226" si="8765">IF(OR(Q4226&gt;1,R4226&gt;1),"Present","Absent")</f>
        <v>Absent</v>
      </c>
      <c r="U4226" t="str">
        <f t="shared" ref="U4226" si="8766">IF(OR(AND(Q4226&gt;1,Q4226&lt;41),AND(R4226&gt;1,R4226&lt;41)),"Ct&lt;41","Ct&gt;41")</f>
        <v>Ct&gt;41</v>
      </c>
      <c r="V4226" t="str">
        <f>VLOOKUP(J4226,Datasæt_Analysesystemer!$C$2:$D$68,2,FALSE)</f>
        <v>Europæisk ål</v>
      </c>
      <c r="W4226" t="str">
        <f t="shared" ref="W4226" si="8767">MID(F4226,10,9)</f>
        <v>DL2021028</v>
      </c>
      <c r="X4226" t="str">
        <f t="shared" ref="X4226" si="8768">W4226&amp;"_"&amp;V4226&amp;"_"&amp;S4226&amp;"_"&amp;T4226&amp;"_"&amp;U4226</f>
        <v>DL2021028_Europæisk ål_Invalid_Absent_Ct&gt;41</v>
      </c>
    </row>
    <row r="4227" spans="1:24" x14ac:dyDescent="0.25">
      <c r="A4227" t="s">
        <v>222</v>
      </c>
      <c r="B4227" t="s">
        <v>1458</v>
      </c>
      <c r="C4227" t="s">
        <v>16</v>
      </c>
      <c r="D4227" s="7">
        <v>0.1</v>
      </c>
      <c r="E4227" s="6" t="s">
        <v>17</v>
      </c>
      <c r="F4227" t="s">
        <v>1469</v>
      </c>
      <c r="G4227" t="str">
        <f t="shared" si="8733"/>
        <v>DL2021028</v>
      </c>
      <c r="H4227" t="str">
        <f t="shared" si="8676"/>
        <v>05</v>
      </c>
      <c r="I4227" t="str">
        <f t="shared" si="8677"/>
        <v>EuropaeiskAal_05_20210916_DL2021028_VirumGym</v>
      </c>
      <c r="J4227" t="str">
        <f t="shared" si="8678"/>
        <v>EuropaeiskAal</v>
      </c>
      <c r="K4227" t="str">
        <f t="shared" si="8679"/>
        <v>NegK</v>
      </c>
      <c r="L4227" t="str">
        <f t="shared" si="8680"/>
        <v>No Ct</v>
      </c>
      <c r="M4227" t="str">
        <f t="shared" si="8681"/>
        <v/>
      </c>
      <c r="N4227" t="str">
        <f t="shared" si="8682"/>
        <v/>
      </c>
      <c r="O4227" t="str">
        <f t="shared" si="8683"/>
        <v/>
      </c>
    </row>
    <row r="4228" spans="1:24" x14ac:dyDescent="0.25">
      <c r="A4228" t="s">
        <v>224</v>
      </c>
      <c r="B4228" t="s">
        <v>1459</v>
      </c>
      <c r="C4228" t="s">
        <v>20</v>
      </c>
      <c r="D4228" s="7">
        <v>0.1</v>
      </c>
      <c r="E4228" s="6" t="s">
        <v>17</v>
      </c>
      <c r="F4228" t="s">
        <v>1469</v>
      </c>
      <c r="G4228" t="str">
        <f t="shared" si="8733"/>
        <v>DL2021028</v>
      </c>
      <c r="H4228" t="str">
        <f t="shared" si="8676"/>
        <v>05</v>
      </c>
      <c r="I4228" t="str">
        <f t="shared" si="8677"/>
        <v>EuropaeiskAal_05_20210916_DL2021028_VirumGym</v>
      </c>
      <c r="J4228" t="str">
        <f t="shared" si="8678"/>
        <v>EuropaeiskAal</v>
      </c>
      <c r="K4228" t="str">
        <f t="shared" si="8679"/>
        <v>eDNA</v>
      </c>
      <c r="L4228" t="str">
        <f t="shared" si="8680"/>
        <v>No Ct</v>
      </c>
      <c r="M4228" t="str">
        <f t="shared" si="8681"/>
        <v/>
      </c>
      <c r="N4228" t="str">
        <f t="shared" si="8682"/>
        <v/>
      </c>
      <c r="O4228" t="str">
        <f t="shared" si="8683"/>
        <v/>
      </c>
    </row>
    <row r="4229" spans="1:24" x14ac:dyDescent="0.25">
      <c r="A4229" t="s">
        <v>226</v>
      </c>
      <c r="B4229" t="s">
        <v>1459</v>
      </c>
      <c r="C4229" t="s">
        <v>20</v>
      </c>
      <c r="D4229" s="7">
        <v>0.1</v>
      </c>
      <c r="E4229" s="6" t="s">
        <v>17</v>
      </c>
      <c r="F4229" t="s">
        <v>1469</v>
      </c>
      <c r="G4229" t="str">
        <f t="shared" si="8733"/>
        <v>DL2021028</v>
      </c>
      <c r="H4229" t="str">
        <f t="shared" si="8676"/>
        <v>05</v>
      </c>
      <c r="I4229" t="str">
        <f t="shared" si="8677"/>
        <v>EuropaeiskAal_05_20210916_DL2021028_VirumGym</v>
      </c>
      <c r="J4229" t="str">
        <f t="shared" si="8678"/>
        <v>EuropaeiskAal</v>
      </c>
      <c r="K4229" t="str">
        <f t="shared" si="8679"/>
        <v>eDNA</v>
      </c>
      <c r="L4229" t="str">
        <f t="shared" si="8680"/>
        <v>No Ct</v>
      </c>
      <c r="M4229" t="str">
        <f t="shared" si="8681"/>
        <v/>
      </c>
      <c r="N4229" t="str">
        <f t="shared" si="8682"/>
        <v/>
      </c>
      <c r="O4229" t="str">
        <f t="shared" si="8683"/>
        <v/>
      </c>
    </row>
    <row r="4230" spans="1:24" x14ac:dyDescent="0.25">
      <c r="A4230" t="s">
        <v>227</v>
      </c>
      <c r="B4230" t="s">
        <v>1460</v>
      </c>
      <c r="C4230" t="s">
        <v>13</v>
      </c>
      <c r="D4230" s="7">
        <v>0.1</v>
      </c>
      <c r="E4230" s="7" t="s">
        <v>17</v>
      </c>
      <c r="F4230" t="s">
        <v>1469</v>
      </c>
      <c r="G4230" t="str">
        <f t="shared" si="8733"/>
        <v>DL2021028</v>
      </c>
      <c r="H4230" t="str">
        <f t="shared" si="8676"/>
        <v>06</v>
      </c>
      <c r="I4230" t="str">
        <f t="shared" si="8677"/>
        <v>EuropaeiskAal_06_20210916_DL2021028_VirumGym</v>
      </c>
      <c r="J4230" t="str">
        <f t="shared" si="8678"/>
        <v>EuropaeiskAal</v>
      </c>
      <c r="K4230" t="str">
        <f t="shared" si="8679"/>
        <v>PosK</v>
      </c>
      <c r="L4230" t="str">
        <f t="shared" si="8680"/>
        <v>No Ct</v>
      </c>
      <c r="M4230">
        <f t="shared" si="8681"/>
        <v>0</v>
      </c>
      <c r="N4230">
        <f t="shared" si="8682"/>
        <v>0</v>
      </c>
      <c r="O4230">
        <f t="shared" si="8683"/>
        <v>0</v>
      </c>
      <c r="Q4230">
        <f t="shared" ref="Q4230" si="8769">IF(L4232="No Ct",0,L4232)</f>
        <v>0</v>
      </c>
      <c r="R4230">
        <f t="shared" ref="R4230" si="8770">IF(L4233="No Ct",0,L4233)</f>
        <v>0</v>
      </c>
      <c r="S4230" t="str">
        <f t="shared" ref="S4230" si="8771">IF(AND(M4230&gt;0,N4230=0),"Valid","Invalid")</f>
        <v>Invalid</v>
      </c>
      <c r="T4230" t="str">
        <f t="shared" ref="T4230" si="8772">IF(OR(Q4230&gt;1,R4230&gt;1),"Present","Absent")</f>
        <v>Absent</v>
      </c>
      <c r="U4230" t="str">
        <f t="shared" ref="U4230" si="8773">IF(OR(AND(Q4230&gt;1,Q4230&lt;41),AND(R4230&gt;1,R4230&lt;41)),"Ct&lt;41","Ct&gt;41")</f>
        <v>Ct&gt;41</v>
      </c>
      <c r="V4230" t="str">
        <f>VLOOKUP(J4230,Datasæt_Analysesystemer!$C$2:$D$68,2,FALSE)</f>
        <v>Europæisk ål</v>
      </c>
      <c r="W4230" t="str">
        <f t="shared" ref="W4230" si="8774">MID(F4230,10,9)</f>
        <v>DL2021028</v>
      </c>
      <c r="X4230" t="str">
        <f t="shared" ref="X4230" si="8775">W4230&amp;"_"&amp;V4230&amp;"_"&amp;S4230&amp;"_"&amp;T4230&amp;"_"&amp;U4230</f>
        <v>DL2021028_Europæisk ål_Invalid_Absent_Ct&gt;41</v>
      </c>
    </row>
    <row r="4231" spans="1:24" x14ac:dyDescent="0.25">
      <c r="A4231" t="s">
        <v>229</v>
      </c>
      <c r="B4231" t="s">
        <v>1461</v>
      </c>
      <c r="C4231" t="s">
        <v>16</v>
      </c>
      <c r="D4231" s="7">
        <v>0.1</v>
      </c>
      <c r="E4231" s="6" t="s">
        <v>17</v>
      </c>
      <c r="F4231" t="s">
        <v>1469</v>
      </c>
      <c r="G4231" t="str">
        <f t="shared" si="8733"/>
        <v>DL2021028</v>
      </c>
      <c r="H4231" t="str">
        <f t="shared" si="8676"/>
        <v>06</v>
      </c>
      <c r="I4231" t="str">
        <f t="shared" si="8677"/>
        <v>EuropaeiskAal_06_20210916_DL2021028_VirumGym</v>
      </c>
      <c r="J4231" t="str">
        <f t="shared" si="8678"/>
        <v>EuropaeiskAal</v>
      </c>
      <c r="K4231" t="str">
        <f t="shared" si="8679"/>
        <v>NegK</v>
      </c>
      <c r="L4231" t="str">
        <f t="shared" si="8680"/>
        <v>No Ct</v>
      </c>
      <c r="M4231" t="str">
        <f t="shared" si="8681"/>
        <v/>
      </c>
      <c r="N4231" t="str">
        <f t="shared" si="8682"/>
        <v/>
      </c>
      <c r="O4231" t="str">
        <f t="shared" si="8683"/>
        <v/>
      </c>
    </row>
    <row r="4232" spans="1:24" x14ac:dyDescent="0.25">
      <c r="A4232" t="s">
        <v>231</v>
      </c>
      <c r="B4232" t="s">
        <v>1462</v>
      </c>
      <c r="C4232" t="s">
        <v>20</v>
      </c>
      <c r="D4232" s="7">
        <v>0.1</v>
      </c>
      <c r="E4232" s="6" t="s">
        <v>17</v>
      </c>
      <c r="F4232" t="s">
        <v>1469</v>
      </c>
      <c r="G4232" t="str">
        <f t="shared" si="8733"/>
        <v>DL2021028</v>
      </c>
      <c r="H4232" t="str">
        <f t="shared" si="8676"/>
        <v>06</v>
      </c>
      <c r="I4232" t="str">
        <f t="shared" si="8677"/>
        <v>EuropaeiskAal_06_20210916_DL2021028_VirumGym</v>
      </c>
      <c r="J4232" t="str">
        <f t="shared" si="8678"/>
        <v>EuropaeiskAal</v>
      </c>
      <c r="K4232" t="str">
        <f t="shared" si="8679"/>
        <v>eDNA</v>
      </c>
      <c r="L4232" t="str">
        <f t="shared" si="8680"/>
        <v>No Ct</v>
      </c>
      <c r="M4232" t="str">
        <f t="shared" si="8681"/>
        <v/>
      </c>
      <c r="N4232" t="str">
        <f t="shared" si="8682"/>
        <v/>
      </c>
      <c r="O4232" t="str">
        <f t="shared" si="8683"/>
        <v/>
      </c>
    </row>
    <row r="4233" spans="1:24" x14ac:dyDescent="0.25">
      <c r="A4233" t="s">
        <v>233</v>
      </c>
      <c r="B4233" t="s">
        <v>1462</v>
      </c>
      <c r="C4233" t="s">
        <v>20</v>
      </c>
      <c r="D4233" s="7">
        <v>0.1</v>
      </c>
      <c r="E4233" s="6" t="s">
        <v>17</v>
      </c>
      <c r="F4233" t="s">
        <v>1469</v>
      </c>
      <c r="G4233" t="str">
        <f t="shared" si="8733"/>
        <v>DL2021028</v>
      </c>
      <c r="H4233" t="str">
        <f t="shared" si="8676"/>
        <v>06</v>
      </c>
      <c r="I4233" t="str">
        <f t="shared" si="8677"/>
        <v>EuropaeiskAal_06_20210916_DL2021028_VirumGym</v>
      </c>
      <c r="J4233" t="str">
        <f t="shared" si="8678"/>
        <v>EuropaeiskAal</v>
      </c>
      <c r="K4233" t="str">
        <f t="shared" si="8679"/>
        <v>eDNA</v>
      </c>
      <c r="L4233" t="str">
        <f t="shared" si="8680"/>
        <v>No Ct</v>
      </c>
      <c r="M4233" t="str">
        <f t="shared" si="8681"/>
        <v/>
      </c>
      <c r="N4233" t="str">
        <f t="shared" si="8682"/>
        <v/>
      </c>
      <c r="O4233" t="str">
        <f t="shared" si="8683"/>
        <v/>
      </c>
    </row>
    <row r="4234" spans="1:24" x14ac:dyDescent="0.25">
      <c r="A4234" t="s">
        <v>234</v>
      </c>
      <c r="B4234" t="s">
        <v>1349</v>
      </c>
      <c r="C4234" t="s">
        <v>13</v>
      </c>
      <c r="D4234" s="7">
        <v>0.1</v>
      </c>
      <c r="E4234" s="7">
        <v>24.04</v>
      </c>
      <c r="F4234" t="s">
        <v>1469</v>
      </c>
      <c r="G4234" t="str">
        <f t="shared" si="8733"/>
        <v>DL2021028</v>
      </c>
      <c r="H4234" t="str">
        <f t="shared" si="8676"/>
        <v>07</v>
      </c>
      <c r="I4234" t="str">
        <f t="shared" si="8677"/>
        <v>Gedde_07_20210916_DL2021028_VirumGym</v>
      </c>
      <c r="J4234" t="str">
        <f t="shared" si="8678"/>
        <v>Gedde</v>
      </c>
      <c r="K4234" t="str">
        <f t="shared" si="8679"/>
        <v>PosK</v>
      </c>
      <c r="L4234">
        <f t="shared" si="8680"/>
        <v>24.04</v>
      </c>
      <c r="M4234">
        <f t="shared" si="8681"/>
        <v>24.04</v>
      </c>
      <c r="N4234">
        <f t="shared" si="8682"/>
        <v>0</v>
      </c>
      <c r="O4234">
        <f t="shared" si="8683"/>
        <v>38.96</v>
      </c>
      <c r="Q4234">
        <f t="shared" ref="Q4234" si="8776">IF(L4236="No Ct",0,L4236)</f>
        <v>38.96</v>
      </c>
      <c r="R4234">
        <f t="shared" ref="R4234" si="8777">IF(L4237="No Ct",0,L4237)</f>
        <v>0</v>
      </c>
      <c r="S4234" t="str">
        <f t="shared" ref="S4234" si="8778">IF(AND(M4234&gt;0,N4234=0),"Valid","Invalid")</f>
        <v>Valid</v>
      </c>
      <c r="T4234" t="str">
        <f t="shared" ref="T4234" si="8779">IF(OR(Q4234&gt;1,R4234&gt;1),"Present","Absent")</f>
        <v>Present</v>
      </c>
      <c r="U4234" t="str">
        <f t="shared" ref="U4234" si="8780">IF(OR(AND(Q4234&gt;1,Q4234&lt;41),AND(R4234&gt;1,R4234&lt;41)),"Ct&lt;41","Ct&gt;41")</f>
        <v>Ct&lt;41</v>
      </c>
      <c r="V4234" t="str">
        <f>VLOOKUP(J4234,Datasæt_Analysesystemer!$C$2:$D$68,2,FALSE)</f>
        <v>Gedde</v>
      </c>
      <c r="W4234" t="str">
        <f t="shared" ref="W4234" si="8781">MID(F4234,10,9)</f>
        <v>DL2021028</v>
      </c>
      <c r="X4234" t="str">
        <f t="shared" ref="X4234" si="8782">W4234&amp;"_"&amp;V4234&amp;"_"&amp;S4234&amp;"_"&amp;T4234&amp;"_"&amp;U4234</f>
        <v>DL2021028_Gedde_Valid_Present_Ct&lt;41</v>
      </c>
    </row>
    <row r="4235" spans="1:24" x14ac:dyDescent="0.25">
      <c r="A4235" t="s">
        <v>236</v>
      </c>
      <c r="B4235" t="s">
        <v>1350</v>
      </c>
      <c r="C4235" t="s">
        <v>16</v>
      </c>
      <c r="D4235" s="7">
        <v>0.1</v>
      </c>
      <c r="E4235" s="7" t="s">
        <v>17</v>
      </c>
      <c r="F4235" t="s">
        <v>1469</v>
      </c>
      <c r="G4235" t="str">
        <f t="shared" si="8733"/>
        <v>DL2021028</v>
      </c>
      <c r="H4235" t="str">
        <f t="shared" si="8676"/>
        <v>07</v>
      </c>
      <c r="I4235" t="str">
        <f t="shared" si="8677"/>
        <v>Gedde_07_20210916_DL2021028_VirumGym</v>
      </c>
      <c r="J4235" t="str">
        <f t="shared" si="8678"/>
        <v>Gedde</v>
      </c>
      <c r="K4235" t="str">
        <f t="shared" si="8679"/>
        <v>NegK</v>
      </c>
      <c r="L4235" t="str">
        <f t="shared" si="8680"/>
        <v>No Ct</v>
      </c>
      <c r="M4235" t="str">
        <f t="shared" si="8681"/>
        <v/>
      </c>
      <c r="N4235" t="str">
        <f t="shared" si="8682"/>
        <v/>
      </c>
      <c r="O4235" t="str">
        <f t="shared" si="8683"/>
        <v/>
      </c>
    </row>
    <row r="4236" spans="1:24" x14ac:dyDescent="0.25">
      <c r="A4236" t="s">
        <v>238</v>
      </c>
      <c r="B4236" t="s">
        <v>1351</v>
      </c>
      <c r="C4236" t="s">
        <v>20</v>
      </c>
      <c r="D4236" s="7">
        <v>0.1</v>
      </c>
      <c r="E4236" s="7">
        <v>38.96</v>
      </c>
      <c r="F4236" t="s">
        <v>1469</v>
      </c>
      <c r="G4236" t="str">
        <f t="shared" si="8733"/>
        <v>DL2021028</v>
      </c>
      <c r="H4236" t="str">
        <f t="shared" si="8676"/>
        <v>07</v>
      </c>
      <c r="I4236" t="str">
        <f t="shared" si="8677"/>
        <v>Gedde_07_20210916_DL2021028_VirumGym</v>
      </c>
      <c r="J4236" t="str">
        <f t="shared" si="8678"/>
        <v>Gedde</v>
      </c>
      <c r="K4236" t="str">
        <f t="shared" si="8679"/>
        <v>eDNA</v>
      </c>
      <c r="L4236">
        <f t="shared" si="8680"/>
        <v>38.96</v>
      </c>
      <c r="M4236" t="str">
        <f t="shared" si="8681"/>
        <v/>
      </c>
      <c r="N4236" t="str">
        <f t="shared" si="8682"/>
        <v/>
      </c>
      <c r="O4236" t="str">
        <f t="shared" si="8683"/>
        <v/>
      </c>
    </row>
    <row r="4237" spans="1:24" x14ac:dyDescent="0.25">
      <c r="A4237" t="s">
        <v>240</v>
      </c>
      <c r="B4237" t="s">
        <v>1351</v>
      </c>
      <c r="C4237" t="s">
        <v>20</v>
      </c>
      <c r="D4237" s="7">
        <v>0.1</v>
      </c>
      <c r="E4237" s="7" t="s">
        <v>17</v>
      </c>
      <c r="F4237" t="s">
        <v>1469</v>
      </c>
      <c r="G4237" t="str">
        <f t="shared" si="8733"/>
        <v>DL2021028</v>
      </c>
      <c r="H4237" t="str">
        <f t="shared" si="8676"/>
        <v>07</v>
      </c>
      <c r="I4237" t="str">
        <f t="shared" si="8677"/>
        <v>Gedde_07_20210916_DL2021028_VirumGym</v>
      </c>
      <c r="J4237" t="str">
        <f t="shared" si="8678"/>
        <v>Gedde</v>
      </c>
      <c r="K4237" t="str">
        <f t="shared" si="8679"/>
        <v>eDNA</v>
      </c>
      <c r="L4237" t="str">
        <f t="shared" si="8680"/>
        <v>No Ct</v>
      </c>
      <c r="M4237" t="str">
        <f t="shared" si="8681"/>
        <v/>
      </c>
      <c r="N4237" t="str">
        <f t="shared" si="8682"/>
        <v/>
      </c>
      <c r="O4237" t="str">
        <f t="shared" si="8683"/>
        <v/>
      </c>
    </row>
    <row r="4238" spans="1:24" x14ac:dyDescent="0.25">
      <c r="A4238" t="s">
        <v>241</v>
      </c>
      <c r="B4238" t="s">
        <v>1352</v>
      </c>
      <c r="C4238" t="s">
        <v>13</v>
      </c>
      <c r="D4238" s="7">
        <v>0.1</v>
      </c>
      <c r="E4238" s="7">
        <v>24.16</v>
      </c>
      <c r="F4238" t="s">
        <v>1469</v>
      </c>
      <c r="G4238" t="str">
        <f t="shared" si="8733"/>
        <v>DL2021028</v>
      </c>
      <c r="H4238" t="str">
        <f t="shared" si="8676"/>
        <v>08</v>
      </c>
      <c r="I4238" t="str">
        <f t="shared" si="8677"/>
        <v>Gedde_08_20210916_DL2021028_VirumGym</v>
      </c>
      <c r="J4238" t="str">
        <f t="shared" si="8678"/>
        <v>Gedde</v>
      </c>
      <c r="K4238" t="str">
        <f t="shared" si="8679"/>
        <v>PosK</v>
      </c>
      <c r="L4238">
        <f t="shared" si="8680"/>
        <v>24.16</v>
      </c>
      <c r="M4238">
        <f t="shared" si="8681"/>
        <v>24.16</v>
      </c>
      <c r="N4238">
        <f t="shared" si="8682"/>
        <v>0</v>
      </c>
      <c r="O4238">
        <f t="shared" si="8683"/>
        <v>0</v>
      </c>
      <c r="Q4238">
        <f t="shared" ref="Q4238" si="8783">IF(L4240="No Ct",0,L4240)</f>
        <v>0</v>
      </c>
      <c r="R4238">
        <f t="shared" ref="R4238" si="8784">IF(L4241="No Ct",0,L4241)</f>
        <v>0</v>
      </c>
      <c r="S4238" t="str">
        <f t="shared" ref="S4238" si="8785">IF(AND(M4238&gt;0,N4238=0),"Valid","Invalid")</f>
        <v>Valid</v>
      </c>
      <c r="T4238" t="str">
        <f t="shared" ref="T4238" si="8786">IF(OR(Q4238&gt;1,R4238&gt;1),"Present","Absent")</f>
        <v>Absent</v>
      </c>
      <c r="U4238" t="str">
        <f t="shared" ref="U4238" si="8787">IF(OR(AND(Q4238&gt;1,Q4238&lt;41),AND(R4238&gt;1,R4238&lt;41)),"Ct&lt;41","Ct&gt;41")</f>
        <v>Ct&gt;41</v>
      </c>
      <c r="V4238" t="str">
        <f>VLOOKUP(J4238,Datasæt_Analysesystemer!$C$2:$D$68,2,FALSE)</f>
        <v>Gedde</v>
      </c>
      <c r="W4238" t="str">
        <f t="shared" ref="W4238" si="8788">MID(F4238,10,9)</f>
        <v>DL2021028</v>
      </c>
      <c r="X4238" t="str">
        <f t="shared" ref="X4238" si="8789">W4238&amp;"_"&amp;V4238&amp;"_"&amp;S4238&amp;"_"&amp;T4238&amp;"_"&amp;U4238</f>
        <v>DL2021028_Gedde_Valid_Absent_Ct&gt;41</v>
      </c>
    </row>
    <row r="4239" spans="1:24" x14ac:dyDescent="0.25">
      <c r="A4239" t="s">
        <v>243</v>
      </c>
      <c r="B4239" t="s">
        <v>1353</v>
      </c>
      <c r="C4239" t="s">
        <v>16</v>
      </c>
      <c r="D4239" s="7">
        <v>0.1</v>
      </c>
      <c r="E4239" s="6" t="s">
        <v>17</v>
      </c>
      <c r="F4239" t="s">
        <v>1469</v>
      </c>
      <c r="G4239" t="str">
        <f t="shared" si="8733"/>
        <v>DL2021028</v>
      </c>
      <c r="H4239" t="str">
        <f t="shared" si="8676"/>
        <v>08</v>
      </c>
      <c r="I4239" t="str">
        <f t="shared" si="8677"/>
        <v>Gedde_08_20210916_DL2021028_VirumGym</v>
      </c>
      <c r="J4239" t="str">
        <f t="shared" si="8678"/>
        <v>Gedde</v>
      </c>
      <c r="K4239" t="str">
        <f t="shared" si="8679"/>
        <v>NegK</v>
      </c>
      <c r="L4239" t="str">
        <f t="shared" si="8680"/>
        <v>No Ct</v>
      </c>
      <c r="M4239" t="str">
        <f t="shared" si="8681"/>
        <v/>
      </c>
      <c r="N4239" t="str">
        <f t="shared" si="8682"/>
        <v/>
      </c>
      <c r="O4239" t="str">
        <f t="shared" si="8683"/>
        <v/>
      </c>
    </row>
    <row r="4240" spans="1:24" x14ac:dyDescent="0.25">
      <c r="A4240" t="s">
        <v>245</v>
      </c>
      <c r="B4240" t="s">
        <v>1354</v>
      </c>
      <c r="C4240" t="s">
        <v>20</v>
      </c>
      <c r="D4240" s="7">
        <v>0.1</v>
      </c>
      <c r="E4240" s="6" t="s">
        <v>17</v>
      </c>
      <c r="F4240" t="s">
        <v>1469</v>
      </c>
      <c r="G4240" t="str">
        <f t="shared" si="8733"/>
        <v>DL2021028</v>
      </c>
      <c r="H4240" t="str">
        <f t="shared" si="8676"/>
        <v>08</v>
      </c>
      <c r="I4240" t="str">
        <f t="shared" si="8677"/>
        <v>Gedde_08_20210916_DL2021028_VirumGym</v>
      </c>
      <c r="J4240" t="str">
        <f t="shared" si="8678"/>
        <v>Gedde</v>
      </c>
      <c r="K4240" t="str">
        <f t="shared" si="8679"/>
        <v>eDNA</v>
      </c>
      <c r="L4240" t="str">
        <f t="shared" si="8680"/>
        <v>No Ct</v>
      </c>
      <c r="M4240" t="str">
        <f t="shared" si="8681"/>
        <v/>
      </c>
      <c r="N4240" t="str">
        <f t="shared" si="8682"/>
        <v/>
      </c>
      <c r="O4240" t="str">
        <f t="shared" si="8683"/>
        <v/>
      </c>
    </row>
    <row r="4241" spans="1:24" x14ac:dyDescent="0.25">
      <c r="A4241" t="s">
        <v>247</v>
      </c>
      <c r="B4241" t="s">
        <v>1354</v>
      </c>
      <c r="C4241" t="s">
        <v>20</v>
      </c>
      <c r="D4241" s="7">
        <v>0.1</v>
      </c>
      <c r="E4241" s="6" t="s">
        <v>17</v>
      </c>
      <c r="F4241" t="s">
        <v>1469</v>
      </c>
      <c r="G4241" t="str">
        <f t="shared" si="8733"/>
        <v>DL2021028</v>
      </c>
      <c r="H4241" t="str">
        <f t="shared" si="8676"/>
        <v>08</v>
      </c>
      <c r="I4241" t="str">
        <f t="shared" si="8677"/>
        <v>Gedde_08_20210916_DL2021028_VirumGym</v>
      </c>
      <c r="J4241" t="str">
        <f t="shared" si="8678"/>
        <v>Gedde</v>
      </c>
      <c r="K4241" t="str">
        <f t="shared" si="8679"/>
        <v>eDNA</v>
      </c>
      <c r="L4241" t="str">
        <f t="shared" si="8680"/>
        <v>No Ct</v>
      </c>
      <c r="M4241" t="str">
        <f t="shared" si="8681"/>
        <v/>
      </c>
      <c r="N4241" t="str">
        <f t="shared" si="8682"/>
        <v/>
      </c>
      <c r="O4241" t="str">
        <f t="shared" si="8683"/>
        <v/>
      </c>
    </row>
    <row r="4242" spans="1:24" x14ac:dyDescent="0.25">
      <c r="A4242" t="s">
        <v>248</v>
      </c>
      <c r="B4242" t="s">
        <v>1355</v>
      </c>
      <c r="C4242" t="s">
        <v>13</v>
      </c>
      <c r="D4242" s="7">
        <v>0.1</v>
      </c>
      <c r="E4242" s="6" t="s">
        <v>17</v>
      </c>
      <c r="F4242" t="s">
        <v>1469</v>
      </c>
      <c r="G4242" t="str">
        <f t="shared" si="8733"/>
        <v>DL2021028</v>
      </c>
      <c r="H4242" t="str">
        <f t="shared" si="8676"/>
        <v>09</v>
      </c>
      <c r="I4242" t="str">
        <f t="shared" si="8677"/>
        <v>Karpe_09_20210916_DL2021028_VirumGym</v>
      </c>
      <c r="J4242" t="str">
        <f t="shared" si="8678"/>
        <v>Karpe</v>
      </c>
      <c r="K4242" t="str">
        <f t="shared" si="8679"/>
        <v>PosK</v>
      </c>
      <c r="L4242" t="str">
        <f t="shared" si="8680"/>
        <v>No Ct</v>
      </c>
      <c r="M4242">
        <f t="shared" si="8681"/>
        <v>0</v>
      </c>
      <c r="N4242">
        <f t="shared" si="8682"/>
        <v>0</v>
      </c>
      <c r="O4242">
        <f t="shared" si="8683"/>
        <v>0</v>
      </c>
      <c r="Q4242">
        <f t="shared" ref="Q4242" si="8790">IF(L4244="No Ct",0,L4244)</f>
        <v>0</v>
      </c>
      <c r="R4242">
        <f t="shared" ref="R4242" si="8791">IF(L4245="No Ct",0,L4245)</f>
        <v>0</v>
      </c>
      <c r="S4242" t="str">
        <f t="shared" ref="S4242" si="8792">IF(AND(M4242&gt;0,N4242=0),"Valid","Invalid")</f>
        <v>Invalid</v>
      </c>
      <c r="T4242" t="str">
        <f t="shared" ref="T4242" si="8793">IF(OR(Q4242&gt;1,R4242&gt;1),"Present","Absent")</f>
        <v>Absent</v>
      </c>
      <c r="U4242" t="str">
        <f t="shared" ref="U4242" si="8794">IF(OR(AND(Q4242&gt;1,Q4242&lt;41),AND(R4242&gt;1,R4242&lt;41)),"Ct&lt;41","Ct&gt;41")</f>
        <v>Ct&gt;41</v>
      </c>
      <c r="V4242" t="str">
        <f>VLOOKUP(J4242,Datasæt_Analysesystemer!$C$2:$D$68,2,FALSE)</f>
        <v>Karpe</v>
      </c>
      <c r="W4242" t="str">
        <f t="shared" ref="W4242" si="8795">MID(F4242,10,9)</f>
        <v>DL2021028</v>
      </c>
      <c r="X4242" t="str">
        <f t="shared" ref="X4242" si="8796">W4242&amp;"_"&amp;V4242&amp;"_"&amp;S4242&amp;"_"&amp;T4242&amp;"_"&amp;U4242</f>
        <v>DL2021028_Karpe_Invalid_Absent_Ct&gt;41</v>
      </c>
    </row>
    <row r="4243" spans="1:24" x14ac:dyDescent="0.25">
      <c r="A4243" t="s">
        <v>250</v>
      </c>
      <c r="B4243" t="s">
        <v>1356</v>
      </c>
      <c r="C4243" t="s">
        <v>16</v>
      </c>
      <c r="D4243" s="7">
        <v>0.1</v>
      </c>
      <c r="E4243" s="6" t="s">
        <v>17</v>
      </c>
      <c r="F4243" t="s">
        <v>1469</v>
      </c>
      <c r="G4243" t="str">
        <f t="shared" si="8733"/>
        <v>DL2021028</v>
      </c>
      <c r="H4243" t="str">
        <f t="shared" ref="H4243:H4306" si="8797">LEFT(B4243,2)</f>
        <v>09</v>
      </c>
      <c r="I4243" t="str">
        <f t="shared" ref="I4243:I4306" si="8798">J4243&amp;"_"&amp;H4243&amp;"_"&amp;F4243</f>
        <v>Karpe_09_20210916_DL2021028_VirumGym</v>
      </c>
      <c r="J4243" t="str">
        <f t="shared" ref="J4243:J4306" si="8799">MID(RIGHT(B4243,LEN(B4243)-3),1,FIND("_",RIGHT(B4243,LEN(B4243)-3))-1)</f>
        <v>Karpe</v>
      </c>
      <c r="K4243" t="str">
        <f t="shared" ref="K4243:K4306" si="8800">TRIM(SUBSTITUTE(RIGHT(B4243,FIND(J4243,B4243)+1),"_",""))</f>
        <v>NegK</v>
      </c>
      <c r="L4243" t="str">
        <f t="shared" ref="L4243:L4306" si="8801">IFERROR(VALUE(SUBSTITUTE(E4243,".",",")),E4243)</f>
        <v>No Ct</v>
      </c>
      <c r="M4243" t="str">
        <f t="shared" ref="M4243:M4306" si="8802">IF(K4243="PosK",SUMIFS(L:L,K:K,"PosK",I:I,I4243),"")</f>
        <v/>
      </c>
      <c r="N4243" t="str">
        <f t="shared" ref="N4243:N4306" si="8803">IF(K4243="PosK",SUMIFS(L:L,K:K,"NegK",I:I,I4243),"")</f>
        <v/>
      </c>
      <c r="O4243" t="str">
        <f t="shared" ref="O4243:O4306" si="8804">IF(K4243="PosK",SUMIFS(L:L,K:K,"eDNA",I:I,I4243),"")</f>
        <v/>
      </c>
    </row>
    <row r="4244" spans="1:24" x14ac:dyDescent="0.25">
      <c r="A4244" t="s">
        <v>252</v>
      </c>
      <c r="B4244" t="s">
        <v>1357</v>
      </c>
      <c r="C4244" t="s">
        <v>20</v>
      </c>
      <c r="D4244" s="7">
        <v>0.1</v>
      </c>
      <c r="E4244" s="7" t="s">
        <v>17</v>
      </c>
      <c r="F4244" t="s">
        <v>1469</v>
      </c>
      <c r="G4244" t="str">
        <f t="shared" si="8733"/>
        <v>DL2021028</v>
      </c>
      <c r="H4244" t="str">
        <f t="shared" si="8797"/>
        <v>09</v>
      </c>
      <c r="I4244" t="str">
        <f t="shared" si="8798"/>
        <v>Karpe_09_20210916_DL2021028_VirumGym</v>
      </c>
      <c r="J4244" t="str">
        <f t="shared" si="8799"/>
        <v>Karpe</v>
      </c>
      <c r="K4244" t="str">
        <f t="shared" si="8800"/>
        <v>eDNA</v>
      </c>
      <c r="L4244" t="str">
        <f t="shared" si="8801"/>
        <v>No Ct</v>
      </c>
      <c r="M4244" t="str">
        <f t="shared" si="8802"/>
        <v/>
      </c>
      <c r="N4244" t="str">
        <f t="shared" si="8803"/>
        <v/>
      </c>
      <c r="O4244" t="str">
        <f t="shared" si="8804"/>
        <v/>
      </c>
    </row>
    <row r="4245" spans="1:24" x14ac:dyDescent="0.25">
      <c r="A4245" t="s">
        <v>254</v>
      </c>
      <c r="B4245" t="s">
        <v>1357</v>
      </c>
      <c r="C4245" t="s">
        <v>20</v>
      </c>
      <c r="D4245" s="7">
        <v>0.1</v>
      </c>
      <c r="E4245" s="7" t="s">
        <v>17</v>
      </c>
      <c r="F4245" t="s">
        <v>1469</v>
      </c>
      <c r="G4245" t="str">
        <f t="shared" si="8733"/>
        <v>DL2021028</v>
      </c>
      <c r="H4245" t="str">
        <f t="shared" si="8797"/>
        <v>09</v>
      </c>
      <c r="I4245" t="str">
        <f t="shared" si="8798"/>
        <v>Karpe_09_20210916_DL2021028_VirumGym</v>
      </c>
      <c r="J4245" t="str">
        <f t="shared" si="8799"/>
        <v>Karpe</v>
      </c>
      <c r="K4245" t="str">
        <f t="shared" si="8800"/>
        <v>eDNA</v>
      </c>
      <c r="L4245" t="str">
        <f t="shared" si="8801"/>
        <v>No Ct</v>
      </c>
      <c r="M4245" t="str">
        <f t="shared" si="8802"/>
        <v/>
      </c>
      <c r="N4245" t="str">
        <f t="shared" si="8803"/>
        <v/>
      </c>
      <c r="O4245" t="str">
        <f t="shared" si="8804"/>
        <v/>
      </c>
    </row>
    <row r="4246" spans="1:24" x14ac:dyDescent="0.25">
      <c r="A4246" t="s">
        <v>255</v>
      </c>
      <c r="B4246" t="s">
        <v>1358</v>
      </c>
      <c r="C4246" t="s">
        <v>13</v>
      </c>
      <c r="D4246" s="7">
        <v>0.1</v>
      </c>
      <c r="E4246" s="7" t="s">
        <v>17</v>
      </c>
      <c r="F4246" t="s">
        <v>1469</v>
      </c>
      <c r="G4246" t="str">
        <f t="shared" si="8733"/>
        <v>DL2021028</v>
      </c>
      <c r="H4246" t="str">
        <f t="shared" si="8797"/>
        <v>10</v>
      </c>
      <c r="I4246" t="str">
        <f t="shared" si="8798"/>
        <v>Karpe_10_20210916_DL2021028_VirumGym</v>
      </c>
      <c r="J4246" t="str">
        <f t="shared" si="8799"/>
        <v>Karpe</v>
      </c>
      <c r="K4246" t="str">
        <f t="shared" si="8800"/>
        <v>PosK</v>
      </c>
      <c r="L4246" t="str">
        <f t="shared" si="8801"/>
        <v>No Ct</v>
      </c>
      <c r="M4246">
        <f t="shared" si="8802"/>
        <v>0</v>
      </c>
      <c r="N4246">
        <f t="shared" si="8803"/>
        <v>0</v>
      </c>
      <c r="O4246">
        <f t="shared" si="8804"/>
        <v>0</v>
      </c>
      <c r="Q4246">
        <f t="shared" ref="Q4246" si="8805">IF(L4248="No Ct",0,L4248)</f>
        <v>0</v>
      </c>
      <c r="R4246">
        <f t="shared" ref="R4246" si="8806">IF(L4249="No Ct",0,L4249)</f>
        <v>0</v>
      </c>
      <c r="S4246" t="str">
        <f t="shared" ref="S4246" si="8807">IF(AND(M4246&gt;0,N4246=0),"Valid","Invalid")</f>
        <v>Invalid</v>
      </c>
      <c r="T4246" t="str">
        <f t="shared" ref="T4246" si="8808">IF(OR(Q4246&gt;1,R4246&gt;1),"Present","Absent")</f>
        <v>Absent</v>
      </c>
      <c r="U4246" t="str">
        <f t="shared" ref="U4246" si="8809">IF(OR(AND(Q4246&gt;1,Q4246&lt;41),AND(R4246&gt;1,R4246&lt;41)),"Ct&lt;41","Ct&gt;41")</f>
        <v>Ct&gt;41</v>
      </c>
      <c r="V4246" t="str">
        <f>VLOOKUP(J4246,Datasæt_Analysesystemer!$C$2:$D$68,2,FALSE)</f>
        <v>Karpe</v>
      </c>
      <c r="W4246" t="str">
        <f t="shared" ref="W4246" si="8810">MID(F4246,10,9)</f>
        <v>DL2021028</v>
      </c>
      <c r="X4246" t="str">
        <f t="shared" ref="X4246" si="8811">W4246&amp;"_"&amp;V4246&amp;"_"&amp;S4246&amp;"_"&amp;T4246&amp;"_"&amp;U4246</f>
        <v>DL2021028_Karpe_Invalid_Absent_Ct&gt;41</v>
      </c>
    </row>
    <row r="4247" spans="1:24" x14ac:dyDescent="0.25">
      <c r="A4247" t="s">
        <v>257</v>
      </c>
      <c r="B4247" t="s">
        <v>1359</v>
      </c>
      <c r="C4247" t="s">
        <v>16</v>
      </c>
      <c r="D4247" s="7">
        <v>0.1</v>
      </c>
      <c r="E4247" s="6" t="s">
        <v>17</v>
      </c>
      <c r="F4247" t="s">
        <v>1469</v>
      </c>
      <c r="G4247" t="str">
        <f t="shared" si="8733"/>
        <v>DL2021028</v>
      </c>
      <c r="H4247" t="str">
        <f t="shared" si="8797"/>
        <v>10</v>
      </c>
      <c r="I4247" t="str">
        <f t="shared" si="8798"/>
        <v>Karpe_10_20210916_DL2021028_VirumGym</v>
      </c>
      <c r="J4247" t="str">
        <f t="shared" si="8799"/>
        <v>Karpe</v>
      </c>
      <c r="K4247" t="str">
        <f t="shared" si="8800"/>
        <v>NegK</v>
      </c>
      <c r="L4247" t="str">
        <f t="shared" si="8801"/>
        <v>No Ct</v>
      </c>
      <c r="M4247" t="str">
        <f t="shared" si="8802"/>
        <v/>
      </c>
      <c r="N4247" t="str">
        <f t="shared" si="8803"/>
        <v/>
      </c>
      <c r="O4247" t="str">
        <f t="shared" si="8804"/>
        <v/>
      </c>
    </row>
    <row r="4248" spans="1:24" x14ac:dyDescent="0.25">
      <c r="A4248" t="s">
        <v>259</v>
      </c>
      <c r="B4248" t="s">
        <v>1360</v>
      </c>
      <c r="C4248" t="s">
        <v>20</v>
      </c>
      <c r="D4248" s="7">
        <v>0.1</v>
      </c>
      <c r="E4248" s="6" t="s">
        <v>17</v>
      </c>
      <c r="F4248" t="s">
        <v>1469</v>
      </c>
      <c r="G4248" t="str">
        <f t="shared" si="8733"/>
        <v>DL2021028</v>
      </c>
      <c r="H4248" t="str">
        <f t="shared" si="8797"/>
        <v>10</v>
      </c>
      <c r="I4248" t="str">
        <f t="shared" si="8798"/>
        <v>Karpe_10_20210916_DL2021028_VirumGym</v>
      </c>
      <c r="J4248" t="str">
        <f t="shared" si="8799"/>
        <v>Karpe</v>
      </c>
      <c r="K4248" t="str">
        <f t="shared" si="8800"/>
        <v>eDNA</v>
      </c>
      <c r="L4248" t="str">
        <f t="shared" si="8801"/>
        <v>No Ct</v>
      </c>
      <c r="M4248" t="str">
        <f t="shared" si="8802"/>
        <v/>
      </c>
      <c r="N4248" t="str">
        <f t="shared" si="8803"/>
        <v/>
      </c>
      <c r="O4248" t="str">
        <f t="shared" si="8804"/>
        <v/>
      </c>
    </row>
    <row r="4249" spans="1:24" x14ac:dyDescent="0.25">
      <c r="A4249" t="s">
        <v>261</v>
      </c>
      <c r="B4249" t="s">
        <v>1360</v>
      </c>
      <c r="C4249" t="s">
        <v>20</v>
      </c>
      <c r="D4249" s="7">
        <v>0.1</v>
      </c>
      <c r="E4249" s="6" t="s">
        <v>17</v>
      </c>
      <c r="F4249" t="s">
        <v>1469</v>
      </c>
      <c r="G4249" t="str">
        <f t="shared" si="8733"/>
        <v>DL2021028</v>
      </c>
      <c r="H4249" t="str">
        <f t="shared" si="8797"/>
        <v>10</v>
      </c>
      <c r="I4249" t="str">
        <f t="shared" si="8798"/>
        <v>Karpe_10_20210916_DL2021028_VirumGym</v>
      </c>
      <c r="J4249" t="str">
        <f t="shared" si="8799"/>
        <v>Karpe</v>
      </c>
      <c r="K4249" t="str">
        <f t="shared" si="8800"/>
        <v>eDNA</v>
      </c>
      <c r="L4249" t="str">
        <f t="shared" si="8801"/>
        <v>No Ct</v>
      </c>
      <c r="M4249" t="str">
        <f t="shared" si="8802"/>
        <v/>
      </c>
      <c r="N4249" t="str">
        <f t="shared" si="8803"/>
        <v/>
      </c>
      <c r="O4249" t="str">
        <f t="shared" si="8804"/>
        <v/>
      </c>
    </row>
    <row r="4250" spans="1:24" x14ac:dyDescent="0.25">
      <c r="A4250" t="s">
        <v>262</v>
      </c>
      <c r="B4250" t="s">
        <v>1361</v>
      </c>
      <c r="C4250" t="s">
        <v>13</v>
      </c>
      <c r="D4250" s="7">
        <v>0.1</v>
      </c>
      <c r="E4250" s="7">
        <v>37.32</v>
      </c>
      <c r="F4250" t="s">
        <v>1469</v>
      </c>
      <c r="G4250" t="str">
        <f t="shared" si="8733"/>
        <v>DL2021028</v>
      </c>
      <c r="H4250" t="str">
        <f t="shared" si="8797"/>
        <v>11</v>
      </c>
      <c r="I4250" t="str">
        <f t="shared" si="8798"/>
        <v>Soelvkarusse_11_20210916_DL2021028_VirumGym</v>
      </c>
      <c r="J4250" t="str">
        <f t="shared" si="8799"/>
        <v>Soelvkarusse</v>
      </c>
      <c r="K4250" t="str">
        <f t="shared" si="8800"/>
        <v>PosK</v>
      </c>
      <c r="L4250">
        <f t="shared" si="8801"/>
        <v>37.32</v>
      </c>
      <c r="M4250">
        <f t="shared" si="8802"/>
        <v>37.32</v>
      </c>
      <c r="N4250">
        <f t="shared" si="8803"/>
        <v>0</v>
      </c>
      <c r="O4250">
        <f t="shared" si="8804"/>
        <v>0</v>
      </c>
      <c r="Q4250">
        <f t="shared" ref="Q4250" si="8812">IF(L4252="No Ct",0,L4252)</f>
        <v>0</v>
      </c>
      <c r="R4250">
        <f t="shared" ref="R4250" si="8813">IF(L4253="No Ct",0,L4253)</f>
        <v>0</v>
      </c>
      <c r="S4250" t="str">
        <f t="shared" ref="S4250" si="8814">IF(AND(M4250&gt;0,N4250=0),"Valid","Invalid")</f>
        <v>Valid</v>
      </c>
      <c r="T4250" t="str">
        <f t="shared" ref="T4250" si="8815">IF(OR(Q4250&gt;1,R4250&gt;1),"Present","Absent")</f>
        <v>Absent</v>
      </c>
      <c r="U4250" t="str">
        <f t="shared" ref="U4250" si="8816">IF(OR(AND(Q4250&gt;1,Q4250&lt;41),AND(R4250&gt;1,R4250&lt;41)),"Ct&lt;41","Ct&gt;41")</f>
        <v>Ct&gt;41</v>
      </c>
      <c r="V4250" t="str">
        <f>VLOOKUP(J4250,Datasæt_Analysesystemer!$C$2:$D$68,2,FALSE)</f>
        <v>Sølvkarusse</v>
      </c>
      <c r="W4250" t="str">
        <f t="shared" ref="W4250" si="8817">MID(F4250,10,9)</f>
        <v>DL2021028</v>
      </c>
      <c r="X4250" t="str">
        <f t="shared" ref="X4250" si="8818">W4250&amp;"_"&amp;V4250&amp;"_"&amp;S4250&amp;"_"&amp;T4250&amp;"_"&amp;U4250</f>
        <v>DL2021028_Sølvkarusse_Valid_Absent_Ct&gt;41</v>
      </c>
    </row>
    <row r="4251" spans="1:24" x14ac:dyDescent="0.25">
      <c r="A4251" t="s">
        <v>264</v>
      </c>
      <c r="B4251" t="s">
        <v>1362</v>
      </c>
      <c r="C4251" t="s">
        <v>16</v>
      </c>
      <c r="D4251" s="7">
        <v>0.1</v>
      </c>
      <c r="E4251" s="6" t="s">
        <v>17</v>
      </c>
      <c r="F4251" t="s">
        <v>1469</v>
      </c>
      <c r="G4251" t="str">
        <f t="shared" si="8733"/>
        <v>DL2021028</v>
      </c>
      <c r="H4251" t="str">
        <f t="shared" si="8797"/>
        <v>11</v>
      </c>
      <c r="I4251" t="str">
        <f t="shared" si="8798"/>
        <v>Soelvkarusse_11_20210916_DL2021028_VirumGym</v>
      </c>
      <c r="J4251" t="str">
        <f t="shared" si="8799"/>
        <v>Soelvkarusse</v>
      </c>
      <c r="K4251" t="str">
        <f t="shared" si="8800"/>
        <v>NegK</v>
      </c>
      <c r="L4251" t="str">
        <f t="shared" si="8801"/>
        <v>No Ct</v>
      </c>
      <c r="M4251" t="str">
        <f t="shared" si="8802"/>
        <v/>
      </c>
      <c r="N4251" t="str">
        <f t="shared" si="8803"/>
        <v/>
      </c>
      <c r="O4251" t="str">
        <f t="shared" si="8804"/>
        <v/>
      </c>
    </row>
    <row r="4252" spans="1:24" x14ac:dyDescent="0.25">
      <c r="A4252" t="s">
        <v>266</v>
      </c>
      <c r="B4252" t="s">
        <v>1363</v>
      </c>
      <c r="C4252" t="s">
        <v>20</v>
      </c>
      <c r="D4252" s="7">
        <v>0.1</v>
      </c>
      <c r="E4252" s="7" t="s">
        <v>17</v>
      </c>
      <c r="F4252" t="s">
        <v>1469</v>
      </c>
      <c r="G4252" t="str">
        <f t="shared" si="8733"/>
        <v>DL2021028</v>
      </c>
      <c r="H4252" t="str">
        <f t="shared" si="8797"/>
        <v>11</v>
      </c>
      <c r="I4252" t="str">
        <f t="shared" si="8798"/>
        <v>Soelvkarusse_11_20210916_DL2021028_VirumGym</v>
      </c>
      <c r="J4252" t="str">
        <f t="shared" si="8799"/>
        <v>Soelvkarusse</v>
      </c>
      <c r="K4252" t="str">
        <f t="shared" si="8800"/>
        <v>eDNA</v>
      </c>
      <c r="L4252" t="str">
        <f t="shared" si="8801"/>
        <v>No Ct</v>
      </c>
      <c r="M4252" t="str">
        <f t="shared" si="8802"/>
        <v/>
      </c>
      <c r="N4252" t="str">
        <f t="shared" si="8803"/>
        <v/>
      </c>
      <c r="O4252" t="str">
        <f t="shared" si="8804"/>
        <v/>
      </c>
    </row>
    <row r="4253" spans="1:24" x14ac:dyDescent="0.25">
      <c r="A4253" t="s">
        <v>268</v>
      </c>
      <c r="B4253" t="s">
        <v>1363</v>
      </c>
      <c r="C4253" t="s">
        <v>20</v>
      </c>
      <c r="D4253" s="7">
        <v>0.1</v>
      </c>
      <c r="E4253" s="7" t="s">
        <v>17</v>
      </c>
      <c r="F4253" t="s">
        <v>1469</v>
      </c>
      <c r="G4253" t="str">
        <f t="shared" si="8733"/>
        <v>DL2021028</v>
      </c>
      <c r="H4253" t="str">
        <f t="shared" si="8797"/>
        <v>11</v>
      </c>
      <c r="I4253" t="str">
        <f t="shared" si="8798"/>
        <v>Soelvkarusse_11_20210916_DL2021028_VirumGym</v>
      </c>
      <c r="J4253" t="str">
        <f t="shared" si="8799"/>
        <v>Soelvkarusse</v>
      </c>
      <c r="K4253" t="str">
        <f t="shared" si="8800"/>
        <v>eDNA</v>
      </c>
      <c r="L4253" t="str">
        <f t="shared" si="8801"/>
        <v>No Ct</v>
      </c>
      <c r="M4253" t="str">
        <f t="shared" si="8802"/>
        <v/>
      </c>
      <c r="N4253" t="str">
        <f t="shared" si="8803"/>
        <v/>
      </c>
      <c r="O4253" t="str">
        <f t="shared" si="8804"/>
        <v/>
      </c>
    </row>
    <row r="4254" spans="1:24" x14ac:dyDescent="0.25">
      <c r="A4254" t="s">
        <v>269</v>
      </c>
      <c r="B4254" t="s">
        <v>1364</v>
      </c>
      <c r="C4254" t="s">
        <v>13</v>
      </c>
      <c r="D4254" s="7">
        <v>0.1</v>
      </c>
      <c r="E4254" s="7" t="s">
        <v>17</v>
      </c>
      <c r="F4254" t="s">
        <v>1469</v>
      </c>
      <c r="G4254" t="str">
        <f t="shared" si="8733"/>
        <v>DL2021028</v>
      </c>
      <c r="H4254" t="str">
        <f t="shared" si="8797"/>
        <v>12</v>
      </c>
      <c r="I4254" t="str">
        <f t="shared" si="8798"/>
        <v>Soelvkarusse_12_20210916_DL2021028_VirumGym</v>
      </c>
      <c r="J4254" t="str">
        <f t="shared" si="8799"/>
        <v>Soelvkarusse</v>
      </c>
      <c r="K4254" t="str">
        <f t="shared" si="8800"/>
        <v>PosK</v>
      </c>
      <c r="L4254" t="str">
        <f t="shared" si="8801"/>
        <v>No Ct</v>
      </c>
      <c r="M4254">
        <f t="shared" si="8802"/>
        <v>0</v>
      </c>
      <c r="N4254">
        <f t="shared" si="8803"/>
        <v>0</v>
      </c>
      <c r="O4254">
        <f t="shared" si="8804"/>
        <v>0</v>
      </c>
      <c r="Q4254">
        <f t="shared" ref="Q4254" si="8819">IF(L4256="No Ct",0,L4256)</f>
        <v>0</v>
      </c>
      <c r="R4254">
        <f t="shared" ref="R4254" si="8820">IF(L4257="No Ct",0,L4257)</f>
        <v>0</v>
      </c>
      <c r="S4254" t="str">
        <f t="shared" ref="S4254" si="8821">IF(AND(M4254&gt;0,N4254=0),"Valid","Invalid")</f>
        <v>Invalid</v>
      </c>
      <c r="T4254" t="str">
        <f t="shared" ref="T4254" si="8822">IF(OR(Q4254&gt;1,R4254&gt;1),"Present","Absent")</f>
        <v>Absent</v>
      </c>
      <c r="U4254" t="str">
        <f t="shared" ref="U4254" si="8823">IF(OR(AND(Q4254&gt;1,Q4254&lt;41),AND(R4254&gt;1,R4254&lt;41)),"Ct&lt;41","Ct&gt;41")</f>
        <v>Ct&gt;41</v>
      </c>
      <c r="V4254" t="str">
        <f>VLOOKUP(J4254,Datasæt_Analysesystemer!$C$2:$D$68,2,FALSE)</f>
        <v>Sølvkarusse</v>
      </c>
      <c r="W4254" t="str">
        <f t="shared" ref="W4254" si="8824">MID(F4254,10,9)</f>
        <v>DL2021028</v>
      </c>
      <c r="X4254" t="str">
        <f t="shared" ref="X4254" si="8825">W4254&amp;"_"&amp;V4254&amp;"_"&amp;S4254&amp;"_"&amp;T4254&amp;"_"&amp;U4254</f>
        <v>DL2021028_Sølvkarusse_Invalid_Absent_Ct&gt;41</v>
      </c>
    </row>
    <row r="4255" spans="1:24" x14ac:dyDescent="0.25">
      <c r="A4255" t="s">
        <v>271</v>
      </c>
      <c r="B4255" t="s">
        <v>1365</v>
      </c>
      <c r="C4255" t="s">
        <v>16</v>
      </c>
      <c r="D4255" s="7">
        <v>0.1</v>
      </c>
      <c r="E4255" s="6" t="s">
        <v>17</v>
      </c>
      <c r="F4255" t="s">
        <v>1469</v>
      </c>
      <c r="G4255" t="str">
        <f t="shared" si="8733"/>
        <v>DL2021028</v>
      </c>
      <c r="H4255" t="str">
        <f t="shared" si="8797"/>
        <v>12</v>
      </c>
      <c r="I4255" t="str">
        <f t="shared" si="8798"/>
        <v>Soelvkarusse_12_20210916_DL2021028_VirumGym</v>
      </c>
      <c r="J4255" t="str">
        <f t="shared" si="8799"/>
        <v>Soelvkarusse</v>
      </c>
      <c r="K4255" t="str">
        <f t="shared" si="8800"/>
        <v>NegK</v>
      </c>
      <c r="L4255" t="str">
        <f t="shared" si="8801"/>
        <v>No Ct</v>
      </c>
      <c r="M4255" t="str">
        <f t="shared" si="8802"/>
        <v/>
      </c>
      <c r="N4255" t="str">
        <f t="shared" si="8803"/>
        <v/>
      </c>
      <c r="O4255" t="str">
        <f t="shared" si="8804"/>
        <v/>
      </c>
    </row>
    <row r="4256" spans="1:24" x14ac:dyDescent="0.25">
      <c r="A4256" t="s">
        <v>273</v>
      </c>
      <c r="B4256" t="s">
        <v>1366</v>
      </c>
      <c r="C4256" t="s">
        <v>20</v>
      </c>
      <c r="D4256" s="7">
        <v>0.1</v>
      </c>
      <c r="E4256" s="7" t="s">
        <v>17</v>
      </c>
      <c r="F4256" t="s">
        <v>1469</v>
      </c>
      <c r="G4256" t="str">
        <f t="shared" si="8733"/>
        <v>DL2021028</v>
      </c>
      <c r="H4256" t="str">
        <f t="shared" si="8797"/>
        <v>12</v>
      </c>
      <c r="I4256" t="str">
        <f t="shared" si="8798"/>
        <v>Soelvkarusse_12_20210916_DL2021028_VirumGym</v>
      </c>
      <c r="J4256" t="str">
        <f t="shared" si="8799"/>
        <v>Soelvkarusse</v>
      </c>
      <c r="K4256" t="str">
        <f t="shared" si="8800"/>
        <v>eDNA</v>
      </c>
      <c r="L4256" t="str">
        <f t="shared" si="8801"/>
        <v>No Ct</v>
      </c>
      <c r="M4256" t="str">
        <f t="shared" si="8802"/>
        <v/>
      </c>
      <c r="N4256" t="str">
        <f t="shared" si="8803"/>
        <v/>
      </c>
      <c r="O4256" t="str">
        <f t="shared" si="8804"/>
        <v/>
      </c>
    </row>
    <row r="4257" spans="1:24" x14ac:dyDescent="0.25">
      <c r="A4257" t="s">
        <v>275</v>
      </c>
      <c r="B4257" t="s">
        <v>1366</v>
      </c>
      <c r="C4257" t="s">
        <v>20</v>
      </c>
      <c r="D4257" s="7">
        <v>0.1</v>
      </c>
      <c r="E4257" s="7" t="s">
        <v>17</v>
      </c>
      <c r="F4257" t="s">
        <v>1469</v>
      </c>
      <c r="G4257" t="str">
        <f t="shared" si="8733"/>
        <v>DL2021028</v>
      </c>
      <c r="H4257" t="str">
        <f t="shared" si="8797"/>
        <v>12</v>
      </c>
      <c r="I4257" t="str">
        <f t="shared" si="8798"/>
        <v>Soelvkarusse_12_20210916_DL2021028_VirumGym</v>
      </c>
      <c r="J4257" t="str">
        <f t="shared" si="8799"/>
        <v>Soelvkarusse</v>
      </c>
      <c r="K4257" t="str">
        <f t="shared" si="8800"/>
        <v>eDNA</v>
      </c>
      <c r="L4257" t="str">
        <f t="shared" si="8801"/>
        <v>No Ct</v>
      </c>
      <c r="M4257" t="str">
        <f t="shared" si="8802"/>
        <v/>
      </c>
      <c r="N4257" t="str">
        <f t="shared" si="8803"/>
        <v/>
      </c>
      <c r="O4257" t="str">
        <f t="shared" si="8804"/>
        <v/>
      </c>
    </row>
    <row r="4258" spans="1:24" x14ac:dyDescent="0.25">
      <c r="A4258" t="s">
        <v>276</v>
      </c>
      <c r="B4258" t="s">
        <v>1463</v>
      </c>
      <c r="C4258" t="s">
        <v>13</v>
      </c>
      <c r="D4258" s="7">
        <v>0.1</v>
      </c>
      <c r="E4258" s="7" t="s">
        <v>17</v>
      </c>
      <c r="F4258" t="s">
        <v>1469</v>
      </c>
      <c r="G4258" t="str">
        <f t="shared" si="8733"/>
        <v>DL2021028</v>
      </c>
      <c r="H4258" t="str">
        <f t="shared" si="8797"/>
        <v>13</v>
      </c>
      <c r="I4258" t="str">
        <f t="shared" si="8798"/>
        <v>SibiriskStoer_13_20210916_DL2021028_VirumGym</v>
      </c>
      <c r="J4258" t="str">
        <f t="shared" si="8799"/>
        <v>SibiriskStoer</v>
      </c>
      <c r="K4258" t="str">
        <f t="shared" si="8800"/>
        <v>PosK</v>
      </c>
      <c r="L4258" t="str">
        <f t="shared" si="8801"/>
        <v>No Ct</v>
      </c>
      <c r="M4258">
        <f t="shared" si="8802"/>
        <v>0</v>
      </c>
      <c r="N4258">
        <f t="shared" si="8803"/>
        <v>0</v>
      </c>
      <c r="O4258">
        <f t="shared" si="8804"/>
        <v>0</v>
      </c>
      <c r="Q4258">
        <f t="shared" ref="Q4258" si="8826">IF(L4260="No Ct",0,L4260)</f>
        <v>0</v>
      </c>
      <c r="R4258">
        <f t="shared" ref="R4258" si="8827">IF(L4261="No Ct",0,L4261)</f>
        <v>0</v>
      </c>
      <c r="S4258" t="str">
        <f t="shared" ref="S4258" si="8828">IF(AND(M4258&gt;0,N4258=0),"Valid","Invalid")</f>
        <v>Invalid</v>
      </c>
      <c r="T4258" t="str">
        <f t="shared" ref="T4258" si="8829">IF(OR(Q4258&gt;1,R4258&gt;1),"Present","Absent")</f>
        <v>Absent</v>
      </c>
      <c r="U4258" t="str">
        <f t="shared" ref="U4258" si="8830">IF(OR(AND(Q4258&gt;1,Q4258&lt;41),AND(R4258&gt;1,R4258&lt;41)),"Ct&lt;41","Ct&gt;41")</f>
        <v>Ct&gt;41</v>
      </c>
      <c r="V4258" t="str">
        <f>VLOOKUP(J4258,Datasæt_Analysesystemer!$C$2:$D$68,2,FALSE)</f>
        <v>Siberisk stør</v>
      </c>
      <c r="W4258" t="str">
        <f t="shared" ref="W4258" si="8831">MID(F4258,10,9)</f>
        <v>DL2021028</v>
      </c>
      <c r="X4258" t="str">
        <f t="shared" ref="X4258" si="8832">W4258&amp;"_"&amp;V4258&amp;"_"&amp;S4258&amp;"_"&amp;T4258&amp;"_"&amp;U4258</f>
        <v>DL2021028_Siberisk stør_Invalid_Absent_Ct&gt;41</v>
      </c>
    </row>
    <row r="4259" spans="1:24" x14ac:dyDescent="0.25">
      <c r="A4259" t="s">
        <v>278</v>
      </c>
      <c r="B4259" t="s">
        <v>1464</v>
      </c>
      <c r="C4259" t="s">
        <v>16</v>
      </c>
      <c r="D4259" s="7">
        <v>0.1</v>
      </c>
      <c r="E4259" s="6" t="s">
        <v>17</v>
      </c>
      <c r="F4259" t="s">
        <v>1469</v>
      </c>
      <c r="G4259" t="str">
        <f t="shared" si="8733"/>
        <v>DL2021028</v>
      </c>
      <c r="H4259" t="str">
        <f t="shared" si="8797"/>
        <v>13</v>
      </c>
      <c r="I4259" t="str">
        <f t="shared" si="8798"/>
        <v>SibiriskStoer_13_20210916_DL2021028_VirumGym</v>
      </c>
      <c r="J4259" t="str">
        <f t="shared" si="8799"/>
        <v>SibiriskStoer</v>
      </c>
      <c r="K4259" t="str">
        <f t="shared" si="8800"/>
        <v>NegK</v>
      </c>
      <c r="L4259" t="str">
        <f t="shared" si="8801"/>
        <v>No Ct</v>
      </c>
      <c r="M4259" t="str">
        <f t="shared" si="8802"/>
        <v/>
      </c>
      <c r="N4259" t="str">
        <f t="shared" si="8803"/>
        <v/>
      </c>
      <c r="O4259" t="str">
        <f t="shared" si="8804"/>
        <v/>
      </c>
    </row>
    <row r="4260" spans="1:24" x14ac:dyDescent="0.25">
      <c r="A4260" t="s">
        <v>280</v>
      </c>
      <c r="B4260" t="s">
        <v>1465</v>
      </c>
      <c r="C4260" t="s">
        <v>20</v>
      </c>
      <c r="D4260" s="7">
        <v>0.1</v>
      </c>
      <c r="E4260" s="6" t="s">
        <v>17</v>
      </c>
      <c r="F4260" t="s">
        <v>1469</v>
      </c>
      <c r="G4260" t="str">
        <f t="shared" si="8733"/>
        <v>DL2021028</v>
      </c>
      <c r="H4260" t="str">
        <f t="shared" si="8797"/>
        <v>13</v>
      </c>
      <c r="I4260" t="str">
        <f t="shared" si="8798"/>
        <v>SibiriskStoer_13_20210916_DL2021028_VirumGym</v>
      </c>
      <c r="J4260" t="str">
        <f t="shared" si="8799"/>
        <v>SibiriskStoer</v>
      </c>
      <c r="K4260" t="str">
        <f t="shared" si="8800"/>
        <v>eDNA</v>
      </c>
      <c r="L4260" t="str">
        <f t="shared" si="8801"/>
        <v>No Ct</v>
      </c>
      <c r="M4260" t="str">
        <f t="shared" si="8802"/>
        <v/>
      </c>
      <c r="N4260" t="str">
        <f t="shared" si="8803"/>
        <v/>
      </c>
      <c r="O4260" t="str">
        <f t="shared" si="8804"/>
        <v/>
      </c>
    </row>
    <row r="4261" spans="1:24" x14ac:dyDescent="0.25">
      <c r="A4261" t="s">
        <v>282</v>
      </c>
      <c r="B4261" t="s">
        <v>1465</v>
      </c>
      <c r="C4261" t="s">
        <v>20</v>
      </c>
      <c r="D4261" s="7">
        <v>0.1</v>
      </c>
      <c r="E4261" s="6" t="s">
        <v>17</v>
      </c>
      <c r="F4261" t="s">
        <v>1469</v>
      </c>
      <c r="G4261" t="str">
        <f t="shared" si="8733"/>
        <v>DL2021028</v>
      </c>
      <c r="H4261" t="str">
        <f t="shared" si="8797"/>
        <v>13</v>
      </c>
      <c r="I4261" t="str">
        <f t="shared" si="8798"/>
        <v>SibiriskStoer_13_20210916_DL2021028_VirumGym</v>
      </c>
      <c r="J4261" t="str">
        <f t="shared" si="8799"/>
        <v>SibiriskStoer</v>
      </c>
      <c r="K4261" t="str">
        <f t="shared" si="8800"/>
        <v>eDNA</v>
      </c>
      <c r="L4261" t="str">
        <f t="shared" si="8801"/>
        <v>No Ct</v>
      </c>
      <c r="M4261" t="str">
        <f t="shared" si="8802"/>
        <v/>
      </c>
      <c r="N4261" t="str">
        <f t="shared" si="8803"/>
        <v/>
      </c>
      <c r="O4261" t="str">
        <f t="shared" si="8804"/>
        <v/>
      </c>
    </row>
    <row r="4262" spans="1:24" x14ac:dyDescent="0.25">
      <c r="A4262" t="s">
        <v>283</v>
      </c>
      <c r="B4262" t="s">
        <v>1470</v>
      </c>
      <c r="C4262" t="s">
        <v>13</v>
      </c>
      <c r="D4262" s="7">
        <v>0.1</v>
      </c>
      <c r="E4262" s="7" t="s">
        <v>17</v>
      </c>
      <c r="F4262" t="s">
        <v>1469</v>
      </c>
      <c r="G4262" t="str">
        <f t="shared" si="8733"/>
        <v>DL2021028</v>
      </c>
      <c r="H4262" t="str">
        <f t="shared" si="8797"/>
        <v>14</v>
      </c>
      <c r="I4262" t="str">
        <f t="shared" si="8798"/>
        <v>SibiriskStoer_14_20210916_DL2021028_VirumGym</v>
      </c>
      <c r="J4262" t="str">
        <f t="shared" si="8799"/>
        <v>SibiriskStoer</v>
      </c>
      <c r="K4262" t="str">
        <f t="shared" si="8800"/>
        <v>PosK</v>
      </c>
      <c r="L4262" t="str">
        <f t="shared" si="8801"/>
        <v>No Ct</v>
      </c>
      <c r="M4262">
        <f t="shared" si="8802"/>
        <v>0</v>
      </c>
      <c r="N4262">
        <f t="shared" si="8803"/>
        <v>0</v>
      </c>
      <c r="O4262">
        <f t="shared" si="8804"/>
        <v>0</v>
      </c>
      <c r="Q4262">
        <f t="shared" ref="Q4262" si="8833">IF(L4264="No Ct",0,L4264)</f>
        <v>0</v>
      </c>
      <c r="R4262">
        <f t="shared" ref="R4262" si="8834">IF(L4265="No Ct",0,L4265)</f>
        <v>0</v>
      </c>
      <c r="S4262" t="str">
        <f t="shared" ref="S4262" si="8835">IF(AND(M4262&gt;0,N4262=0),"Valid","Invalid")</f>
        <v>Invalid</v>
      </c>
      <c r="T4262" t="str">
        <f t="shared" ref="T4262" si="8836">IF(OR(Q4262&gt;1,R4262&gt;1),"Present","Absent")</f>
        <v>Absent</v>
      </c>
      <c r="U4262" t="str">
        <f t="shared" ref="U4262" si="8837">IF(OR(AND(Q4262&gt;1,Q4262&lt;41),AND(R4262&gt;1,R4262&lt;41)),"Ct&lt;41","Ct&gt;41")</f>
        <v>Ct&gt;41</v>
      </c>
      <c r="V4262" t="str">
        <f>VLOOKUP(J4262,Datasæt_Analysesystemer!$C$2:$D$68,2,FALSE)</f>
        <v>Siberisk stør</v>
      </c>
      <c r="W4262" t="str">
        <f t="shared" ref="W4262" si="8838">MID(F4262,10,9)</f>
        <v>DL2021028</v>
      </c>
      <c r="X4262" t="str">
        <f t="shared" ref="X4262" si="8839">W4262&amp;"_"&amp;V4262&amp;"_"&amp;S4262&amp;"_"&amp;T4262&amp;"_"&amp;U4262</f>
        <v>DL2021028_Siberisk stør_Invalid_Absent_Ct&gt;41</v>
      </c>
    </row>
    <row r="4263" spans="1:24" x14ac:dyDescent="0.25">
      <c r="A4263" t="s">
        <v>285</v>
      </c>
      <c r="B4263" t="s">
        <v>1471</v>
      </c>
      <c r="C4263" t="s">
        <v>16</v>
      </c>
      <c r="D4263" s="7">
        <v>0.1</v>
      </c>
      <c r="E4263" s="6" t="s">
        <v>17</v>
      </c>
      <c r="F4263" t="s">
        <v>1469</v>
      </c>
      <c r="G4263" t="str">
        <f t="shared" si="8733"/>
        <v>DL2021028</v>
      </c>
      <c r="H4263" t="str">
        <f t="shared" si="8797"/>
        <v>14</v>
      </c>
      <c r="I4263" t="str">
        <f t="shared" si="8798"/>
        <v>SibiriskStoer_14_20210916_DL2021028_VirumGym</v>
      </c>
      <c r="J4263" t="str">
        <f t="shared" si="8799"/>
        <v>SibiriskStoer</v>
      </c>
      <c r="K4263" t="str">
        <f t="shared" si="8800"/>
        <v>NegK</v>
      </c>
      <c r="L4263" t="str">
        <f t="shared" si="8801"/>
        <v>No Ct</v>
      </c>
      <c r="M4263" t="str">
        <f t="shared" si="8802"/>
        <v/>
      </c>
      <c r="N4263" t="str">
        <f t="shared" si="8803"/>
        <v/>
      </c>
      <c r="O4263" t="str">
        <f t="shared" si="8804"/>
        <v/>
      </c>
    </row>
    <row r="4264" spans="1:24" x14ac:dyDescent="0.25">
      <c r="A4264" t="s">
        <v>287</v>
      </c>
      <c r="B4264" t="s">
        <v>1472</v>
      </c>
      <c r="C4264" t="s">
        <v>20</v>
      </c>
      <c r="D4264" s="7">
        <v>0.1</v>
      </c>
      <c r="E4264" s="6" t="s">
        <v>17</v>
      </c>
      <c r="F4264" t="s">
        <v>1469</v>
      </c>
      <c r="G4264" t="str">
        <f t="shared" si="8733"/>
        <v>DL2021028</v>
      </c>
      <c r="H4264" t="str">
        <f t="shared" si="8797"/>
        <v>14</v>
      </c>
      <c r="I4264" t="str">
        <f t="shared" si="8798"/>
        <v>SibiriskStoer_14_20210916_DL2021028_VirumGym</v>
      </c>
      <c r="J4264" t="str">
        <f t="shared" si="8799"/>
        <v>SibiriskStoer</v>
      </c>
      <c r="K4264" t="str">
        <f t="shared" si="8800"/>
        <v>eDNA</v>
      </c>
      <c r="L4264" t="str">
        <f t="shared" si="8801"/>
        <v>No Ct</v>
      </c>
      <c r="M4264" t="str">
        <f t="shared" si="8802"/>
        <v/>
      </c>
      <c r="N4264" t="str">
        <f t="shared" si="8803"/>
        <v/>
      </c>
      <c r="O4264" t="str">
        <f t="shared" si="8804"/>
        <v/>
      </c>
    </row>
    <row r="4265" spans="1:24" x14ac:dyDescent="0.25">
      <c r="A4265" t="s">
        <v>289</v>
      </c>
      <c r="B4265" t="s">
        <v>1472</v>
      </c>
      <c r="C4265" t="s">
        <v>20</v>
      </c>
      <c r="D4265" s="7">
        <v>0.1</v>
      </c>
      <c r="E4265" s="6" t="s">
        <v>17</v>
      </c>
      <c r="F4265" t="s">
        <v>1469</v>
      </c>
      <c r="G4265" t="str">
        <f t="shared" si="8733"/>
        <v>DL2021028</v>
      </c>
      <c r="H4265" t="str">
        <f t="shared" si="8797"/>
        <v>14</v>
      </c>
      <c r="I4265" t="str">
        <f t="shared" si="8798"/>
        <v>SibiriskStoer_14_20210916_DL2021028_VirumGym</v>
      </c>
      <c r="J4265" t="str">
        <f t="shared" si="8799"/>
        <v>SibiriskStoer</v>
      </c>
      <c r="K4265" t="str">
        <f t="shared" si="8800"/>
        <v>eDNA</v>
      </c>
      <c r="L4265" t="str">
        <f t="shared" si="8801"/>
        <v>No Ct</v>
      </c>
      <c r="M4265" t="str">
        <f t="shared" si="8802"/>
        <v/>
      </c>
      <c r="N4265" t="str">
        <f t="shared" si="8803"/>
        <v/>
      </c>
      <c r="O4265" t="str">
        <f t="shared" si="8804"/>
        <v/>
      </c>
    </row>
    <row r="4266" spans="1:24" x14ac:dyDescent="0.25">
      <c r="A4266" t="s">
        <v>292</v>
      </c>
      <c r="B4266" t="s">
        <v>1373</v>
      </c>
      <c r="C4266" t="s">
        <v>13</v>
      </c>
      <c r="D4266" s="7">
        <v>0.1</v>
      </c>
      <c r="E4266" s="7" t="s">
        <v>17</v>
      </c>
      <c r="F4266" t="s">
        <v>1469</v>
      </c>
      <c r="G4266" t="str">
        <f t="shared" si="8733"/>
        <v>DL2021028</v>
      </c>
      <c r="H4266" t="str">
        <f t="shared" si="8797"/>
        <v>15</v>
      </c>
      <c r="I4266" t="str">
        <f t="shared" si="8798"/>
        <v>Flodkrebs_15_20210916_DL2021028_VirumGym</v>
      </c>
      <c r="J4266" t="str">
        <f t="shared" si="8799"/>
        <v>Flodkrebs</v>
      </c>
      <c r="K4266" t="str">
        <f t="shared" si="8800"/>
        <v>PosK</v>
      </c>
      <c r="L4266" t="str">
        <f t="shared" si="8801"/>
        <v>No Ct</v>
      </c>
      <c r="M4266">
        <f t="shared" si="8802"/>
        <v>0</v>
      </c>
      <c r="N4266">
        <f t="shared" si="8803"/>
        <v>0</v>
      </c>
      <c r="O4266">
        <f t="shared" si="8804"/>
        <v>28.77</v>
      </c>
      <c r="Q4266">
        <f t="shared" ref="Q4266" si="8840">IF(L4268="No Ct",0,L4268)</f>
        <v>0</v>
      </c>
      <c r="R4266">
        <f t="shared" ref="R4266" si="8841">IF(L4269="No Ct",0,L4269)</f>
        <v>28.77</v>
      </c>
      <c r="S4266" t="str">
        <f t="shared" ref="S4266" si="8842">IF(AND(M4266&gt;0,N4266=0),"Valid","Invalid")</f>
        <v>Invalid</v>
      </c>
      <c r="T4266" t="str">
        <f t="shared" ref="T4266" si="8843">IF(OR(Q4266&gt;1,R4266&gt;1),"Present","Absent")</f>
        <v>Present</v>
      </c>
      <c r="U4266" t="str">
        <f t="shared" ref="U4266" si="8844">IF(OR(AND(Q4266&gt;1,Q4266&lt;41),AND(R4266&gt;1,R4266&lt;41)),"Ct&lt;41","Ct&gt;41")</f>
        <v>Ct&lt;41</v>
      </c>
      <c r="V4266" t="str">
        <f>VLOOKUP(J4266,Datasæt_Analysesystemer!$C$2:$D$68,2,FALSE)</f>
        <v>Flodkrebs</v>
      </c>
      <c r="W4266" t="str">
        <f t="shared" ref="W4266" si="8845">MID(F4266,10,9)</f>
        <v>DL2021028</v>
      </c>
      <c r="X4266" t="str">
        <f t="shared" ref="X4266" si="8846">W4266&amp;"_"&amp;V4266&amp;"_"&amp;S4266&amp;"_"&amp;T4266&amp;"_"&amp;U4266</f>
        <v>DL2021028_Flodkrebs_Invalid_Present_Ct&lt;41</v>
      </c>
    </row>
    <row r="4267" spans="1:24" x14ac:dyDescent="0.25">
      <c r="A4267" t="s">
        <v>290</v>
      </c>
      <c r="B4267" t="s">
        <v>1374</v>
      </c>
      <c r="C4267" t="s">
        <v>16</v>
      </c>
      <c r="D4267" s="7">
        <v>0.1</v>
      </c>
      <c r="E4267" s="6" t="s">
        <v>17</v>
      </c>
      <c r="F4267" t="s">
        <v>1469</v>
      </c>
      <c r="G4267" t="str">
        <f t="shared" si="8733"/>
        <v>DL2021028</v>
      </c>
      <c r="H4267" t="str">
        <f t="shared" si="8797"/>
        <v>15</v>
      </c>
      <c r="I4267" t="str">
        <f t="shared" si="8798"/>
        <v>Flodkrebs_15_20210916_DL2021028_VirumGym</v>
      </c>
      <c r="J4267" t="str">
        <f t="shared" si="8799"/>
        <v>Flodkrebs</v>
      </c>
      <c r="K4267" t="str">
        <f t="shared" si="8800"/>
        <v>NegK</v>
      </c>
      <c r="L4267" t="str">
        <f t="shared" si="8801"/>
        <v>No Ct</v>
      </c>
      <c r="M4267" t="str">
        <f t="shared" si="8802"/>
        <v/>
      </c>
      <c r="N4267" t="str">
        <f t="shared" si="8803"/>
        <v/>
      </c>
      <c r="O4267" t="str">
        <f t="shared" si="8804"/>
        <v/>
      </c>
    </row>
    <row r="4268" spans="1:24" x14ac:dyDescent="0.25">
      <c r="A4268" t="s">
        <v>294</v>
      </c>
      <c r="B4268" t="s">
        <v>1375</v>
      </c>
      <c r="C4268" t="s">
        <v>20</v>
      </c>
      <c r="D4268" s="7">
        <v>0.1</v>
      </c>
      <c r="E4268" s="7" t="s">
        <v>17</v>
      </c>
      <c r="F4268" t="s">
        <v>1469</v>
      </c>
      <c r="G4268" t="str">
        <f t="shared" si="8733"/>
        <v>DL2021028</v>
      </c>
      <c r="H4268" t="str">
        <f t="shared" si="8797"/>
        <v>15</v>
      </c>
      <c r="I4268" t="str">
        <f t="shared" si="8798"/>
        <v>Flodkrebs_15_20210916_DL2021028_VirumGym</v>
      </c>
      <c r="J4268" t="str">
        <f t="shared" si="8799"/>
        <v>Flodkrebs</v>
      </c>
      <c r="K4268" t="str">
        <f t="shared" si="8800"/>
        <v>eDNA</v>
      </c>
      <c r="L4268" t="str">
        <f t="shared" si="8801"/>
        <v>No Ct</v>
      </c>
      <c r="M4268" t="str">
        <f t="shared" si="8802"/>
        <v/>
      </c>
      <c r="N4268" t="str">
        <f t="shared" si="8803"/>
        <v/>
      </c>
      <c r="O4268" t="str">
        <f t="shared" si="8804"/>
        <v/>
      </c>
    </row>
    <row r="4269" spans="1:24" x14ac:dyDescent="0.25">
      <c r="A4269" t="s">
        <v>296</v>
      </c>
      <c r="B4269" t="s">
        <v>1375</v>
      </c>
      <c r="C4269" t="s">
        <v>20</v>
      </c>
      <c r="D4269" s="7">
        <v>0.1</v>
      </c>
      <c r="E4269" s="7">
        <v>28.77</v>
      </c>
      <c r="F4269" t="s">
        <v>1469</v>
      </c>
      <c r="G4269" t="str">
        <f t="shared" si="8733"/>
        <v>DL2021028</v>
      </c>
      <c r="H4269" t="str">
        <f t="shared" si="8797"/>
        <v>15</v>
      </c>
      <c r="I4269" t="str">
        <f t="shared" si="8798"/>
        <v>Flodkrebs_15_20210916_DL2021028_VirumGym</v>
      </c>
      <c r="J4269" t="str">
        <f t="shared" si="8799"/>
        <v>Flodkrebs</v>
      </c>
      <c r="K4269" t="str">
        <f t="shared" si="8800"/>
        <v>eDNA</v>
      </c>
      <c r="L4269">
        <f t="shared" si="8801"/>
        <v>28.77</v>
      </c>
      <c r="M4269" t="str">
        <f t="shared" si="8802"/>
        <v/>
      </c>
      <c r="N4269" t="str">
        <f t="shared" si="8803"/>
        <v/>
      </c>
      <c r="O4269" t="str">
        <f t="shared" si="8804"/>
        <v/>
      </c>
    </row>
    <row r="4270" spans="1:24" x14ac:dyDescent="0.25">
      <c r="A4270" t="s">
        <v>297</v>
      </c>
      <c r="B4270" t="s">
        <v>1376</v>
      </c>
      <c r="C4270" t="s">
        <v>13</v>
      </c>
      <c r="D4270" s="7">
        <v>0.1</v>
      </c>
      <c r="E4270" s="7" t="s">
        <v>17</v>
      </c>
      <c r="F4270" t="s">
        <v>1469</v>
      </c>
      <c r="G4270" t="str">
        <f t="shared" si="8733"/>
        <v>DL2021028</v>
      </c>
      <c r="H4270" t="str">
        <f t="shared" si="8797"/>
        <v>16</v>
      </c>
      <c r="I4270" t="str">
        <f t="shared" si="8798"/>
        <v>Flodkrebs_16_20210916_DL2021028_VirumGym</v>
      </c>
      <c r="J4270" t="str">
        <f t="shared" si="8799"/>
        <v>Flodkrebs</v>
      </c>
      <c r="K4270" t="str">
        <f t="shared" si="8800"/>
        <v>PosK</v>
      </c>
      <c r="L4270" t="str">
        <f t="shared" si="8801"/>
        <v>No Ct</v>
      </c>
      <c r="M4270">
        <f t="shared" si="8802"/>
        <v>0</v>
      </c>
      <c r="N4270">
        <f t="shared" si="8803"/>
        <v>30.2</v>
      </c>
      <c r="O4270">
        <f t="shared" si="8804"/>
        <v>0</v>
      </c>
      <c r="Q4270">
        <f t="shared" ref="Q4270" si="8847">IF(L4272="No Ct",0,L4272)</f>
        <v>0</v>
      </c>
      <c r="R4270">
        <f t="shared" ref="R4270" si="8848">IF(L4273="No Ct",0,L4273)</f>
        <v>0</v>
      </c>
      <c r="S4270" t="str">
        <f t="shared" ref="S4270" si="8849">IF(AND(M4270&gt;0,N4270=0),"Valid","Invalid")</f>
        <v>Invalid</v>
      </c>
      <c r="T4270" t="str">
        <f t="shared" ref="T4270" si="8850">IF(OR(Q4270&gt;1,R4270&gt;1),"Present","Absent")</f>
        <v>Absent</v>
      </c>
      <c r="U4270" t="str">
        <f t="shared" ref="U4270" si="8851">IF(OR(AND(Q4270&gt;1,Q4270&lt;41),AND(R4270&gt;1,R4270&lt;41)),"Ct&lt;41","Ct&gt;41")</f>
        <v>Ct&gt;41</v>
      </c>
      <c r="V4270" t="str">
        <f>VLOOKUP(J4270,Datasæt_Analysesystemer!$C$2:$D$68,2,FALSE)</f>
        <v>Flodkrebs</v>
      </c>
      <c r="W4270" t="str">
        <f t="shared" ref="W4270" si="8852">MID(F4270,10,9)</f>
        <v>DL2021028</v>
      </c>
      <c r="X4270" t="str">
        <f t="shared" ref="X4270" si="8853">W4270&amp;"_"&amp;V4270&amp;"_"&amp;S4270&amp;"_"&amp;T4270&amp;"_"&amp;U4270</f>
        <v>DL2021028_Flodkrebs_Invalid_Absent_Ct&gt;41</v>
      </c>
    </row>
    <row r="4271" spans="1:24" x14ac:dyDescent="0.25">
      <c r="A4271" t="s">
        <v>299</v>
      </c>
      <c r="B4271" t="s">
        <v>1377</v>
      </c>
      <c r="C4271" t="s">
        <v>16</v>
      </c>
      <c r="D4271" s="7">
        <v>0.1</v>
      </c>
      <c r="E4271" s="6">
        <v>30.2</v>
      </c>
      <c r="F4271" t="s">
        <v>1469</v>
      </c>
      <c r="G4271" t="str">
        <f t="shared" si="8733"/>
        <v>DL2021028</v>
      </c>
      <c r="H4271" t="str">
        <f t="shared" si="8797"/>
        <v>16</v>
      </c>
      <c r="I4271" t="str">
        <f t="shared" si="8798"/>
        <v>Flodkrebs_16_20210916_DL2021028_VirumGym</v>
      </c>
      <c r="J4271" t="str">
        <f t="shared" si="8799"/>
        <v>Flodkrebs</v>
      </c>
      <c r="K4271" t="str">
        <f t="shared" si="8800"/>
        <v>NegK</v>
      </c>
      <c r="L4271">
        <f t="shared" si="8801"/>
        <v>30.2</v>
      </c>
      <c r="M4271" t="str">
        <f t="shared" si="8802"/>
        <v/>
      </c>
      <c r="N4271" t="str">
        <f t="shared" si="8803"/>
        <v/>
      </c>
      <c r="O4271" t="str">
        <f t="shared" si="8804"/>
        <v/>
      </c>
    </row>
    <row r="4272" spans="1:24" x14ac:dyDescent="0.25">
      <c r="A4272" t="s">
        <v>301</v>
      </c>
      <c r="B4272" t="s">
        <v>1378</v>
      </c>
      <c r="C4272" t="s">
        <v>20</v>
      </c>
      <c r="D4272" s="7">
        <v>0.1</v>
      </c>
      <c r="E4272" s="6" t="s">
        <v>17</v>
      </c>
      <c r="F4272" t="s">
        <v>1469</v>
      </c>
      <c r="G4272" t="str">
        <f t="shared" si="8733"/>
        <v>DL2021028</v>
      </c>
      <c r="H4272" t="str">
        <f t="shared" si="8797"/>
        <v>16</v>
      </c>
      <c r="I4272" t="str">
        <f t="shared" si="8798"/>
        <v>Flodkrebs_16_20210916_DL2021028_VirumGym</v>
      </c>
      <c r="J4272" t="str">
        <f t="shared" si="8799"/>
        <v>Flodkrebs</v>
      </c>
      <c r="K4272" t="str">
        <f t="shared" si="8800"/>
        <v>eDNA</v>
      </c>
      <c r="L4272" t="str">
        <f t="shared" si="8801"/>
        <v>No Ct</v>
      </c>
      <c r="M4272" t="str">
        <f t="shared" si="8802"/>
        <v/>
      </c>
      <c r="N4272" t="str">
        <f t="shared" si="8803"/>
        <v/>
      </c>
      <c r="O4272" t="str">
        <f t="shared" si="8804"/>
        <v/>
      </c>
    </row>
    <row r="4273" spans="1:24" x14ac:dyDescent="0.25">
      <c r="A4273" t="s">
        <v>303</v>
      </c>
      <c r="B4273" t="s">
        <v>1378</v>
      </c>
      <c r="C4273" t="s">
        <v>20</v>
      </c>
      <c r="D4273" s="7">
        <v>0.1</v>
      </c>
      <c r="E4273" s="6" t="s">
        <v>17</v>
      </c>
      <c r="F4273" t="s">
        <v>1469</v>
      </c>
      <c r="G4273" t="str">
        <f t="shared" si="8733"/>
        <v>DL2021028</v>
      </c>
      <c r="H4273" t="str">
        <f t="shared" si="8797"/>
        <v>16</v>
      </c>
      <c r="I4273" t="str">
        <f t="shared" si="8798"/>
        <v>Flodkrebs_16_20210916_DL2021028_VirumGym</v>
      </c>
      <c r="J4273" t="str">
        <f t="shared" si="8799"/>
        <v>Flodkrebs</v>
      </c>
      <c r="K4273" t="str">
        <f t="shared" si="8800"/>
        <v>eDNA</v>
      </c>
      <c r="L4273" t="str">
        <f t="shared" si="8801"/>
        <v>No Ct</v>
      </c>
      <c r="M4273" t="str">
        <f t="shared" si="8802"/>
        <v/>
      </c>
      <c r="N4273" t="str">
        <f t="shared" si="8803"/>
        <v/>
      </c>
      <c r="O4273" t="str">
        <f t="shared" si="8804"/>
        <v/>
      </c>
    </row>
    <row r="4274" spans="1:24" x14ac:dyDescent="0.25">
      <c r="A4274" t="s">
        <v>304</v>
      </c>
      <c r="B4274" t="s">
        <v>1379</v>
      </c>
      <c r="C4274" t="s">
        <v>13</v>
      </c>
      <c r="D4274" s="7">
        <v>0.1</v>
      </c>
      <c r="E4274" s="7">
        <v>33.4</v>
      </c>
      <c r="F4274" t="s">
        <v>1469</v>
      </c>
      <c r="G4274" t="str">
        <f t="shared" ref="G4274:G4337" si="8854">MID(F4274,10,9)</f>
        <v>DL2021028</v>
      </c>
      <c r="H4274" t="str">
        <f t="shared" si="8797"/>
        <v>17</v>
      </c>
      <c r="I4274" t="str">
        <f t="shared" si="8798"/>
        <v>Signalkrebs_17_20210916_DL2021028_VirumGym</v>
      </c>
      <c r="J4274" t="str">
        <f t="shared" si="8799"/>
        <v>Signalkrebs</v>
      </c>
      <c r="K4274" t="str">
        <f t="shared" si="8800"/>
        <v>PosK</v>
      </c>
      <c r="L4274">
        <f t="shared" si="8801"/>
        <v>33.4</v>
      </c>
      <c r="M4274">
        <f t="shared" si="8802"/>
        <v>33.4</v>
      </c>
      <c r="N4274">
        <f t="shared" si="8803"/>
        <v>0</v>
      </c>
      <c r="O4274">
        <f t="shared" si="8804"/>
        <v>0</v>
      </c>
      <c r="Q4274">
        <f t="shared" ref="Q4274" si="8855">IF(L4276="No Ct",0,L4276)</f>
        <v>0</v>
      </c>
      <c r="R4274">
        <f t="shared" ref="R4274" si="8856">IF(L4277="No Ct",0,L4277)</f>
        <v>0</v>
      </c>
      <c r="S4274" t="str">
        <f t="shared" ref="S4274" si="8857">IF(AND(M4274&gt;0,N4274=0),"Valid","Invalid")</f>
        <v>Valid</v>
      </c>
      <c r="T4274" t="str">
        <f t="shared" ref="T4274" si="8858">IF(OR(Q4274&gt;1,R4274&gt;1),"Present","Absent")</f>
        <v>Absent</v>
      </c>
      <c r="U4274" t="str">
        <f t="shared" ref="U4274" si="8859">IF(OR(AND(Q4274&gt;1,Q4274&lt;41),AND(R4274&gt;1,R4274&lt;41)),"Ct&lt;41","Ct&gt;41")</f>
        <v>Ct&gt;41</v>
      </c>
      <c r="V4274" t="str">
        <f>VLOOKUP(J4274,Datasæt_Analysesystemer!$C$2:$D$68,2,FALSE)</f>
        <v>Signalkrebs</v>
      </c>
      <c r="W4274" t="str">
        <f t="shared" ref="W4274" si="8860">MID(F4274,10,9)</f>
        <v>DL2021028</v>
      </c>
      <c r="X4274" t="str">
        <f t="shared" ref="X4274" si="8861">W4274&amp;"_"&amp;V4274&amp;"_"&amp;S4274&amp;"_"&amp;T4274&amp;"_"&amp;U4274</f>
        <v>DL2021028_Signalkrebs_Valid_Absent_Ct&gt;41</v>
      </c>
    </row>
    <row r="4275" spans="1:24" x14ac:dyDescent="0.25">
      <c r="A4275" t="s">
        <v>306</v>
      </c>
      <c r="B4275" t="s">
        <v>1380</v>
      </c>
      <c r="C4275" t="s">
        <v>16</v>
      </c>
      <c r="D4275" s="7">
        <v>0.1</v>
      </c>
      <c r="E4275" s="6" t="s">
        <v>17</v>
      </c>
      <c r="F4275" t="s">
        <v>1469</v>
      </c>
      <c r="G4275" t="str">
        <f t="shared" si="8854"/>
        <v>DL2021028</v>
      </c>
      <c r="H4275" t="str">
        <f t="shared" si="8797"/>
        <v>17</v>
      </c>
      <c r="I4275" t="str">
        <f t="shared" si="8798"/>
        <v>Signalkrebs_17_20210916_DL2021028_VirumGym</v>
      </c>
      <c r="J4275" t="str">
        <f t="shared" si="8799"/>
        <v>Signalkrebs</v>
      </c>
      <c r="K4275" t="str">
        <f t="shared" si="8800"/>
        <v>NegK</v>
      </c>
      <c r="L4275" t="str">
        <f t="shared" si="8801"/>
        <v>No Ct</v>
      </c>
      <c r="M4275" t="str">
        <f t="shared" si="8802"/>
        <v/>
      </c>
      <c r="N4275" t="str">
        <f t="shared" si="8803"/>
        <v/>
      </c>
      <c r="O4275" t="str">
        <f t="shared" si="8804"/>
        <v/>
      </c>
    </row>
    <row r="4276" spans="1:24" x14ac:dyDescent="0.25">
      <c r="A4276" t="s">
        <v>308</v>
      </c>
      <c r="B4276" t="s">
        <v>1381</v>
      </c>
      <c r="C4276" t="s">
        <v>20</v>
      </c>
      <c r="D4276" s="7">
        <v>0.1</v>
      </c>
      <c r="E4276" s="6" t="s">
        <v>17</v>
      </c>
      <c r="F4276" t="s">
        <v>1469</v>
      </c>
      <c r="G4276" t="str">
        <f t="shared" si="8854"/>
        <v>DL2021028</v>
      </c>
      <c r="H4276" t="str">
        <f t="shared" si="8797"/>
        <v>17</v>
      </c>
      <c r="I4276" t="str">
        <f t="shared" si="8798"/>
        <v>Signalkrebs_17_20210916_DL2021028_VirumGym</v>
      </c>
      <c r="J4276" t="str">
        <f t="shared" si="8799"/>
        <v>Signalkrebs</v>
      </c>
      <c r="K4276" t="str">
        <f t="shared" si="8800"/>
        <v>eDNA</v>
      </c>
      <c r="L4276" t="str">
        <f t="shared" si="8801"/>
        <v>No Ct</v>
      </c>
      <c r="M4276" t="str">
        <f t="shared" si="8802"/>
        <v/>
      </c>
      <c r="N4276" t="str">
        <f t="shared" si="8803"/>
        <v/>
      </c>
      <c r="O4276" t="str">
        <f t="shared" si="8804"/>
        <v/>
      </c>
    </row>
    <row r="4277" spans="1:24" x14ac:dyDescent="0.25">
      <c r="A4277" t="s">
        <v>310</v>
      </c>
      <c r="B4277" t="s">
        <v>1381</v>
      </c>
      <c r="C4277" t="s">
        <v>20</v>
      </c>
      <c r="D4277" s="7">
        <v>0.1</v>
      </c>
      <c r="E4277" s="6" t="s">
        <v>17</v>
      </c>
      <c r="F4277" t="s">
        <v>1469</v>
      </c>
      <c r="G4277" t="str">
        <f t="shared" si="8854"/>
        <v>DL2021028</v>
      </c>
      <c r="H4277" t="str">
        <f t="shared" si="8797"/>
        <v>17</v>
      </c>
      <c r="I4277" t="str">
        <f t="shared" si="8798"/>
        <v>Signalkrebs_17_20210916_DL2021028_VirumGym</v>
      </c>
      <c r="J4277" t="str">
        <f t="shared" si="8799"/>
        <v>Signalkrebs</v>
      </c>
      <c r="K4277" t="str">
        <f t="shared" si="8800"/>
        <v>eDNA</v>
      </c>
      <c r="L4277" t="str">
        <f t="shared" si="8801"/>
        <v>No Ct</v>
      </c>
      <c r="M4277" t="str">
        <f t="shared" si="8802"/>
        <v/>
      </c>
      <c r="N4277" t="str">
        <f t="shared" si="8803"/>
        <v/>
      </c>
      <c r="O4277" t="str">
        <f t="shared" si="8804"/>
        <v/>
      </c>
    </row>
    <row r="4278" spans="1:24" x14ac:dyDescent="0.25">
      <c r="A4278" t="s">
        <v>311</v>
      </c>
      <c r="B4278" t="s">
        <v>1382</v>
      </c>
      <c r="C4278" t="s">
        <v>13</v>
      </c>
      <c r="D4278" s="7">
        <v>0.1</v>
      </c>
      <c r="E4278" s="7">
        <v>39.64</v>
      </c>
      <c r="F4278" t="s">
        <v>1469</v>
      </c>
      <c r="G4278" t="str">
        <f t="shared" si="8854"/>
        <v>DL2021028</v>
      </c>
      <c r="H4278" t="str">
        <f t="shared" si="8797"/>
        <v>18</v>
      </c>
      <c r="I4278" t="str">
        <f t="shared" si="8798"/>
        <v>Signalkrebs_18_20210916_DL2021028_VirumGym</v>
      </c>
      <c r="J4278" t="str">
        <f t="shared" si="8799"/>
        <v>Signalkrebs</v>
      </c>
      <c r="K4278" t="str">
        <f t="shared" si="8800"/>
        <v>PosK</v>
      </c>
      <c r="L4278">
        <f t="shared" si="8801"/>
        <v>39.64</v>
      </c>
      <c r="M4278">
        <f t="shared" si="8802"/>
        <v>39.64</v>
      </c>
      <c r="N4278">
        <f t="shared" si="8803"/>
        <v>0</v>
      </c>
      <c r="O4278">
        <f t="shared" si="8804"/>
        <v>0</v>
      </c>
      <c r="Q4278">
        <f t="shared" ref="Q4278" si="8862">IF(L4280="No Ct",0,L4280)</f>
        <v>0</v>
      </c>
      <c r="R4278">
        <f t="shared" ref="R4278" si="8863">IF(L4281="No Ct",0,L4281)</f>
        <v>0</v>
      </c>
      <c r="S4278" t="str">
        <f t="shared" ref="S4278" si="8864">IF(AND(M4278&gt;0,N4278=0),"Valid","Invalid")</f>
        <v>Valid</v>
      </c>
      <c r="T4278" t="str">
        <f t="shared" ref="T4278" si="8865">IF(OR(Q4278&gt;1,R4278&gt;1),"Present","Absent")</f>
        <v>Absent</v>
      </c>
      <c r="U4278" t="str">
        <f t="shared" ref="U4278" si="8866">IF(OR(AND(Q4278&gt;1,Q4278&lt;41),AND(R4278&gt;1,R4278&lt;41)),"Ct&lt;41","Ct&gt;41")</f>
        <v>Ct&gt;41</v>
      </c>
      <c r="V4278" t="str">
        <f>VLOOKUP(J4278,Datasæt_Analysesystemer!$C$2:$D$68,2,FALSE)</f>
        <v>Signalkrebs</v>
      </c>
      <c r="W4278" t="str">
        <f t="shared" ref="W4278" si="8867">MID(F4278,10,9)</f>
        <v>DL2021028</v>
      </c>
      <c r="X4278" t="str">
        <f t="shared" ref="X4278" si="8868">W4278&amp;"_"&amp;V4278&amp;"_"&amp;S4278&amp;"_"&amp;T4278&amp;"_"&amp;U4278</f>
        <v>DL2021028_Signalkrebs_Valid_Absent_Ct&gt;41</v>
      </c>
    </row>
    <row r="4279" spans="1:24" x14ac:dyDescent="0.25">
      <c r="A4279" t="s">
        <v>313</v>
      </c>
      <c r="B4279" t="s">
        <v>1383</v>
      </c>
      <c r="C4279" t="s">
        <v>16</v>
      </c>
      <c r="D4279" s="7">
        <v>0.1</v>
      </c>
      <c r="E4279" s="6" t="s">
        <v>17</v>
      </c>
      <c r="F4279" t="s">
        <v>1469</v>
      </c>
      <c r="G4279" t="str">
        <f t="shared" si="8854"/>
        <v>DL2021028</v>
      </c>
      <c r="H4279" t="str">
        <f t="shared" si="8797"/>
        <v>18</v>
      </c>
      <c r="I4279" t="str">
        <f t="shared" si="8798"/>
        <v>Signalkrebs_18_20210916_DL2021028_VirumGym</v>
      </c>
      <c r="J4279" t="str">
        <f t="shared" si="8799"/>
        <v>Signalkrebs</v>
      </c>
      <c r="K4279" t="str">
        <f t="shared" si="8800"/>
        <v>NegK</v>
      </c>
      <c r="L4279" t="str">
        <f t="shared" si="8801"/>
        <v>No Ct</v>
      </c>
      <c r="M4279" t="str">
        <f t="shared" si="8802"/>
        <v/>
      </c>
      <c r="N4279" t="str">
        <f t="shared" si="8803"/>
        <v/>
      </c>
      <c r="O4279" t="str">
        <f t="shared" si="8804"/>
        <v/>
      </c>
    </row>
    <row r="4280" spans="1:24" x14ac:dyDescent="0.25">
      <c r="A4280" t="s">
        <v>315</v>
      </c>
      <c r="B4280" t="s">
        <v>1384</v>
      </c>
      <c r="C4280" t="s">
        <v>20</v>
      </c>
      <c r="D4280" s="7">
        <v>0.1</v>
      </c>
      <c r="E4280" s="7" t="s">
        <v>17</v>
      </c>
      <c r="F4280" t="s">
        <v>1469</v>
      </c>
      <c r="G4280" t="str">
        <f t="shared" si="8854"/>
        <v>DL2021028</v>
      </c>
      <c r="H4280" t="str">
        <f t="shared" si="8797"/>
        <v>18</v>
      </c>
      <c r="I4280" t="str">
        <f t="shared" si="8798"/>
        <v>Signalkrebs_18_20210916_DL2021028_VirumGym</v>
      </c>
      <c r="J4280" t="str">
        <f t="shared" si="8799"/>
        <v>Signalkrebs</v>
      </c>
      <c r="K4280" t="str">
        <f t="shared" si="8800"/>
        <v>eDNA</v>
      </c>
      <c r="L4280" t="str">
        <f t="shared" si="8801"/>
        <v>No Ct</v>
      </c>
      <c r="M4280" t="str">
        <f t="shared" si="8802"/>
        <v/>
      </c>
      <c r="N4280" t="str">
        <f t="shared" si="8803"/>
        <v/>
      </c>
      <c r="O4280" t="str">
        <f t="shared" si="8804"/>
        <v/>
      </c>
    </row>
    <row r="4281" spans="1:24" x14ac:dyDescent="0.25">
      <c r="A4281" t="s">
        <v>317</v>
      </c>
      <c r="B4281" t="s">
        <v>1384</v>
      </c>
      <c r="C4281" t="s">
        <v>20</v>
      </c>
      <c r="D4281" s="7">
        <v>0.1</v>
      </c>
      <c r="E4281" s="7" t="s">
        <v>17</v>
      </c>
      <c r="F4281" t="s">
        <v>1469</v>
      </c>
      <c r="G4281" t="str">
        <f t="shared" si="8854"/>
        <v>DL2021028</v>
      </c>
      <c r="H4281" t="str">
        <f t="shared" si="8797"/>
        <v>18</v>
      </c>
      <c r="I4281" t="str">
        <f t="shared" si="8798"/>
        <v>Signalkrebs_18_20210916_DL2021028_VirumGym</v>
      </c>
      <c r="J4281" t="str">
        <f t="shared" si="8799"/>
        <v>Signalkrebs</v>
      </c>
      <c r="K4281" t="str">
        <f t="shared" si="8800"/>
        <v>eDNA</v>
      </c>
      <c r="L4281" t="str">
        <f t="shared" si="8801"/>
        <v>No Ct</v>
      </c>
      <c r="M4281" t="str">
        <f t="shared" si="8802"/>
        <v/>
      </c>
      <c r="N4281" t="str">
        <f t="shared" si="8803"/>
        <v/>
      </c>
      <c r="O4281" t="str">
        <f t="shared" si="8804"/>
        <v/>
      </c>
    </row>
    <row r="4282" spans="1:24" x14ac:dyDescent="0.25">
      <c r="A4282" t="s">
        <v>318</v>
      </c>
      <c r="B4282" t="s">
        <v>1385</v>
      </c>
      <c r="C4282" t="s">
        <v>13</v>
      </c>
      <c r="D4282" s="7">
        <v>0.1</v>
      </c>
      <c r="E4282" s="6">
        <v>31.6</v>
      </c>
      <c r="F4282" t="s">
        <v>1469</v>
      </c>
      <c r="G4282" t="str">
        <f t="shared" si="8854"/>
        <v>DL2021028</v>
      </c>
      <c r="H4282" t="str">
        <f t="shared" si="8797"/>
        <v>19</v>
      </c>
      <c r="I4282" t="str">
        <f t="shared" si="8798"/>
        <v>GaliziskSumpkrebs_19_20210916_DL2021028_VirumGym</v>
      </c>
      <c r="J4282" t="str">
        <f t="shared" si="8799"/>
        <v>GaliziskSumpkrebs</v>
      </c>
      <c r="K4282" t="str">
        <f t="shared" si="8800"/>
        <v>PosK</v>
      </c>
      <c r="L4282">
        <f t="shared" si="8801"/>
        <v>31.6</v>
      </c>
      <c r="M4282">
        <f t="shared" si="8802"/>
        <v>31.6</v>
      </c>
      <c r="N4282">
        <f t="shared" si="8803"/>
        <v>0</v>
      </c>
      <c r="O4282">
        <f t="shared" si="8804"/>
        <v>0</v>
      </c>
      <c r="Q4282">
        <f t="shared" ref="Q4282" si="8869">IF(L4284="No Ct",0,L4284)</f>
        <v>0</v>
      </c>
      <c r="R4282">
        <f t="shared" ref="R4282" si="8870">IF(L4285="No Ct",0,L4285)</f>
        <v>0</v>
      </c>
      <c r="S4282" t="str">
        <f t="shared" ref="S4282" si="8871">IF(AND(M4282&gt;0,N4282=0),"Valid","Invalid")</f>
        <v>Valid</v>
      </c>
      <c r="T4282" t="str">
        <f t="shared" ref="T4282" si="8872">IF(OR(Q4282&gt;1,R4282&gt;1),"Present","Absent")</f>
        <v>Absent</v>
      </c>
      <c r="U4282" t="str">
        <f t="shared" ref="U4282" si="8873">IF(OR(AND(Q4282&gt;1,Q4282&lt;41),AND(R4282&gt;1,R4282&lt;41)),"Ct&lt;41","Ct&gt;41")</f>
        <v>Ct&gt;41</v>
      </c>
      <c r="V4282" t="str">
        <f>VLOOKUP(J4282,Datasæt_Analysesystemer!$C$2:$D$68,2,FALSE)</f>
        <v>Galizisk sumpkrebs</v>
      </c>
      <c r="W4282" t="str">
        <f t="shared" ref="W4282" si="8874">MID(F4282,10,9)</f>
        <v>DL2021028</v>
      </c>
      <c r="X4282" t="str">
        <f t="shared" ref="X4282" si="8875">W4282&amp;"_"&amp;V4282&amp;"_"&amp;S4282&amp;"_"&amp;T4282&amp;"_"&amp;U4282</f>
        <v>DL2021028_Galizisk sumpkrebs_Valid_Absent_Ct&gt;41</v>
      </c>
    </row>
    <row r="4283" spans="1:24" x14ac:dyDescent="0.25">
      <c r="A4283" t="s">
        <v>320</v>
      </c>
      <c r="B4283" t="s">
        <v>1386</v>
      </c>
      <c r="C4283" t="s">
        <v>16</v>
      </c>
      <c r="D4283" s="7">
        <v>0.1</v>
      </c>
      <c r="E4283" s="6" t="s">
        <v>17</v>
      </c>
      <c r="F4283" t="s">
        <v>1469</v>
      </c>
      <c r="G4283" t="str">
        <f t="shared" si="8854"/>
        <v>DL2021028</v>
      </c>
      <c r="H4283" t="str">
        <f t="shared" si="8797"/>
        <v>19</v>
      </c>
      <c r="I4283" t="str">
        <f t="shared" si="8798"/>
        <v>GaliziskSumpkrebs_19_20210916_DL2021028_VirumGym</v>
      </c>
      <c r="J4283" t="str">
        <f t="shared" si="8799"/>
        <v>GaliziskSumpkrebs</v>
      </c>
      <c r="K4283" t="str">
        <f t="shared" si="8800"/>
        <v>NegK</v>
      </c>
      <c r="L4283" t="str">
        <f t="shared" si="8801"/>
        <v>No Ct</v>
      </c>
      <c r="M4283" t="str">
        <f t="shared" si="8802"/>
        <v/>
      </c>
      <c r="N4283" t="str">
        <f t="shared" si="8803"/>
        <v/>
      </c>
      <c r="O4283" t="str">
        <f t="shared" si="8804"/>
        <v/>
      </c>
    </row>
    <row r="4284" spans="1:24" x14ac:dyDescent="0.25">
      <c r="A4284" t="s">
        <v>322</v>
      </c>
      <c r="B4284" t="s">
        <v>1387</v>
      </c>
      <c r="C4284" t="s">
        <v>20</v>
      </c>
      <c r="D4284" s="7">
        <v>0.1</v>
      </c>
      <c r="E4284" s="6" t="s">
        <v>17</v>
      </c>
      <c r="F4284" t="s">
        <v>1469</v>
      </c>
      <c r="G4284" t="str">
        <f t="shared" si="8854"/>
        <v>DL2021028</v>
      </c>
      <c r="H4284" t="str">
        <f t="shared" si="8797"/>
        <v>19</v>
      </c>
      <c r="I4284" t="str">
        <f t="shared" si="8798"/>
        <v>GaliziskSumpkrebs_19_20210916_DL2021028_VirumGym</v>
      </c>
      <c r="J4284" t="str">
        <f t="shared" si="8799"/>
        <v>GaliziskSumpkrebs</v>
      </c>
      <c r="K4284" t="str">
        <f t="shared" si="8800"/>
        <v>eDNA</v>
      </c>
      <c r="L4284" t="str">
        <f t="shared" si="8801"/>
        <v>No Ct</v>
      </c>
      <c r="M4284" t="str">
        <f t="shared" si="8802"/>
        <v/>
      </c>
      <c r="N4284" t="str">
        <f t="shared" si="8803"/>
        <v/>
      </c>
      <c r="O4284" t="str">
        <f t="shared" si="8804"/>
        <v/>
      </c>
    </row>
    <row r="4285" spans="1:24" x14ac:dyDescent="0.25">
      <c r="A4285" t="s">
        <v>324</v>
      </c>
      <c r="B4285" t="s">
        <v>1387</v>
      </c>
      <c r="C4285" t="s">
        <v>20</v>
      </c>
      <c r="D4285" s="7">
        <v>0.1</v>
      </c>
      <c r="E4285" s="6" t="s">
        <v>17</v>
      </c>
      <c r="F4285" t="s">
        <v>1469</v>
      </c>
      <c r="G4285" t="str">
        <f t="shared" si="8854"/>
        <v>DL2021028</v>
      </c>
      <c r="H4285" t="str">
        <f t="shared" si="8797"/>
        <v>19</v>
      </c>
      <c r="I4285" t="str">
        <f t="shared" si="8798"/>
        <v>GaliziskSumpkrebs_19_20210916_DL2021028_VirumGym</v>
      </c>
      <c r="J4285" t="str">
        <f t="shared" si="8799"/>
        <v>GaliziskSumpkrebs</v>
      </c>
      <c r="K4285" t="str">
        <f t="shared" si="8800"/>
        <v>eDNA</v>
      </c>
      <c r="L4285" t="str">
        <f t="shared" si="8801"/>
        <v>No Ct</v>
      </c>
      <c r="M4285" t="str">
        <f t="shared" si="8802"/>
        <v/>
      </c>
      <c r="N4285" t="str">
        <f t="shared" si="8803"/>
        <v/>
      </c>
      <c r="O4285" t="str">
        <f t="shared" si="8804"/>
        <v/>
      </c>
    </row>
    <row r="4286" spans="1:24" x14ac:dyDescent="0.25">
      <c r="A4286" t="s">
        <v>325</v>
      </c>
      <c r="B4286" t="s">
        <v>1388</v>
      </c>
      <c r="C4286" t="s">
        <v>13</v>
      </c>
      <c r="D4286" s="7">
        <v>0.1</v>
      </c>
      <c r="E4286" s="7">
        <v>30.23</v>
      </c>
      <c r="F4286" t="s">
        <v>1469</v>
      </c>
      <c r="G4286" t="str">
        <f t="shared" si="8854"/>
        <v>DL2021028</v>
      </c>
      <c r="H4286" t="str">
        <f t="shared" si="8797"/>
        <v>20</v>
      </c>
      <c r="I4286" t="str">
        <f t="shared" si="8798"/>
        <v>GaliziskSumpkrebs_20_20210916_DL2021028_VirumGym</v>
      </c>
      <c r="J4286" t="str">
        <f t="shared" si="8799"/>
        <v>GaliziskSumpkrebs</v>
      </c>
      <c r="K4286" t="str">
        <f t="shared" si="8800"/>
        <v>PosK</v>
      </c>
      <c r="L4286">
        <f t="shared" si="8801"/>
        <v>30.23</v>
      </c>
      <c r="M4286">
        <f t="shared" si="8802"/>
        <v>30.23</v>
      </c>
      <c r="N4286">
        <f t="shared" si="8803"/>
        <v>0</v>
      </c>
      <c r="O4286">
        <f t="shared" si="8804"/>
        <v>0</v>
      </c>
      <c r="Q4286">
        <f t="shared" ref="Q4286" si="8876">IF(L4288="No Ct",0,L4288)</f>
        <v>0</v>
      </c>
      <c r="R4286">
        <f t="shared" ref="R4286" si="8877">IF(L4289="No Ct",0,L4289)</f>
        <v>0</v>
      </c>
      <c r="S4286" t="str">
        <f t="shared" ref="S4286" si="8878">IF(AND(M4286&gt;0,N4286=0),"Valid","Invalid")</f>
        <v>Valid</v>
      </c>
      <c r="T4286" t="str">
        <f t="shared" ref="T4286" si="8879">IF(OR(Q4286&gt;1,R4286&gt;1),"Present","Absent")</f>
        <v>Absent</v>
      </c>
      <c r="U4286" t="str">
        <f t="shared" ref="U4286" si="8880">IF(OR(AND(Q4286&gt;1,Q4286&lt;41),AND(R4286&gt;1,R4286&lt;41)),"Ct&lt;41","Ct&gt;41")</f>
        <v>Ct&gt;41</v>
      </c>
      <c r="V4286" t="str">
        <f>VLOOKUP(J4286,Datasæt_Analysesystemer!$C$2:$D$68,2,FALSE)</f>
        <v>Galizisk sumpkrebs</v>
      </c>
      <c r="W4286" t="str">
        <f t="shared" ref="W4286" si="8881">MID(F4286,10,9)</f>
        <v>DL2021028</v>
      </c>
      <c r="X4286" t="str">
        <f t="shared" ref="X4286" si="8882">W4286&amp;"_"&amp;V4286&amp;"_"&amp;S4286&amp;"_"&amp;T4286&amp;"_"&amp;U4286</f>
        <v>DL2021028_Galizisk sumpkrebs_Valid_Absent_Ct&gt;41</v>
      </c>
    </row>
    <row r="4287" spans="1:24" x14ac:dyDescent="0.25">
      <c r="A4287" t="s">
        <v>327</v>
      </c>
      <c r="B4287" t="s">
        <v>1389</v>
      </c>
      <c r="C4287" t="s">
        <v>16</v>
      </c>
      <c r="D4287" s="7">
        <v>0.1</v>
      </c>
      <c r="E4287" s="6" t="s">
        <v>17</v>
      </c>
      <c r="F4287" t="s">
        <v>1469</v>
      </c>
      <c r="G4287" t="str">
        <f t="shared" si="8854"/>
        <v>DL2021028</v>
      </c>
      <c r="H4287" t="str">
        <f t="shared" si="8797"/>
        <v>20</v>
      </c>
      <c r="I4287" t="str">
        <f t="shared" si="8798"/>
        <v>GaliziskSumpkrebs_20_20210916_DL2021028_VirumGym</v>
      </c>
      <c r="J4287" t="str">
        <f t="shared" si="8799"/>
        <v>GaliziskSumpkrebs</v>
      </c>
      <c r="K4287" t="str">
        <f t="shared" si="8800"/>
        <v>NegK</v>
      </c>
      <c r="L4287" t="str">
        <f t="shared" si="8801"/>
        <v>No Ct</v>
      </c>
      <c r="M4287" t="str">
        <f t="shared" si="8802"/>
        <v/>
      </c>
      <c r="N4287" t="str">
        <f t="shared" si="8803"/>
        <v/>
      </c>
      <c r="O4287" t="str">
        <f t="shared" si="8804"/>
        <v/>
      </c>
    </row>
    <row r="4288" spans="1:24" x14ac:dyDescent="0.25">
      <c r="A4288" t="s">
        <v>329</v>
      </c>
      <c r="B4288" t="s">
        <v>1390</v>
      </c>
      <c r="C4288" t="s">
        <v>20</v>
      </c>
      <c r="D4288" s="7">
        <v>0.1</v>
      </c>
      <c r="E4288" s="6" t="s">
        <v>17</v>
      </c>
      <c r="F4288" t="s">
        <v>1469</v>
      </c>
      <c r="G4288" t="str">
        <f t="shared" si="8854"/>
        <v>DL2021028</v>
      </c>
      <c r="H4288" t="str">
        <f t="shared" si="8797"/>
        <v>20</v>
      </c>
      <c r="I4288" t="str">
        <f t="shared" si="8798"/>
        <v>GaliziskSumpkrebs_20_20210916_DL2021028_VirumGym</v>
      </c>
      <c r="J4288" t="str">
        <f t="shared" si="8799"/>
        <v>GaliziskSumpkrebs</v>
      </c>
      <c r="K4288" t="str">
        <f t="shared" si="8800"/>
        <v>eDNA</v>
      </c>
      <c r="L4288" t="str">
        <f t="shared" si="8801"/>
        <v>No Ct</v>
      </c>
      <c r="M4288" t="str">
        <f t="shared" si="8802"/>
        <v/>
      </c>
      <c r="N4288" t="str">
        <f t="shared" si="8803"/>
        <v/>
      </c>
      <c r="O4288" t="str">
        <f t="shared" si="8804"/>
        <v/>
      </c>
    </row>
    <row r="4289" spans="1:24" x14ac:dyDescent="0.25">
      <c r="A4289" t="s">
        <v>331</v>
      </c>
      <c r="B4289" t="s">
        <v>1390</v>
      </c>
      <c r="C4289" t="s">
        <v>20</v>
      </c>
      <c r="D4289" s="7">
        <v>0.1</v>
      </c>
      <c r="E4289" s="6" t="s">
        <v>17</v>
      </c>
      <c r="F4289" t="s">
        <v>1469</v>
      </c>
      <c r="G4289" t="str">
        <f t="shared" si="8854"/>
        <v>DL2021028</v>
      </c>
      <c r="H4289" t="str">
        <f t="shared" si="8797"/>
        <v>20</v>
      </c>
      <c r="I4289" t="str">
        <f t="shared" si="8798"/>
        <v>GaliziskSumpkrebs_20_20210916_DL2021028_VirumGym</v>
      </c>
      <c r="J4289" t="str">
        <f t="shared" si="8799"/>
        <v>GaliziskSumpkrebs</v>
      </c>
      <c r="K4289" t="str">
        <f t="shared" si="8800"/>
        <v>eDNA</v>
      </c>
      <c r="L4289" t="str">
        <f t="shared" si="8801"/>
        <v>No Ct</v>
      </c>
      <c r="M4289" t="str">
        <f t="shared" si="8802"/>
        <v/>
      </c>
      <c r="N4289" t="str">
        <f t="shared" si="8803"/>
        <v/>
      </c>
      <c r="O4289" t="str">
        <f t="shared" si="8804"/>
        <v/>
      </c>
    </row>
    <row r="4290" spans="1:24" x14ac:dyDescent="0.25">
      <c r="A4290" t="s">
        <v>390</v>
      </c>
      <c r="B4290" t="s">
        <v>1391</v>
      </c>
      <c r="C4290" t="s">
        <v>13</v>
      </c>
      <c r="D4290" s="7">
        <v>0.1</v>
      </c>
      <c r="E4290" s="7" t="s">
        <v>17</v>
      </c>
      <c r="F4290" t="s">
        <v>1469</v>
      </c>
      <c r="G4290" t="str">
        <f t="shared" si="8854"/>
        <v>DL2021028</v>
      </c>
      <c r="H4290" t="str">
        <f t="shared" si="8797"/>
        <v>21</v>
      </c>
      <c r="I4290" t="str">
        <f t="shared" si="8798"/>
        <v>KinesiskUldhaandskrabbe_21_20210916_DL2021028_VirumGym</v>
      </c>
      <c r="J4290" t="str">
        <f t="shared" si="8799"/>
        <v>KinesiskUldhaandskrabbe</v>
      </c>
      <c r="K4290" t="str">
        <f t="shared" si="8800"/>
        <v>PosK</v>
      </c>
      <c r="L4290" t="str">
        <f t="shared" si="8801"/>
        <v>No Ct</v>
      </c>
      <c r="M4290">
        <f t="shared" si="8802"/>
        <v>0</v>
      </c>
      <c r="N4290">
        <f t="shared" si="8803"/>
        <v>0</v>
      </c>
      <c r="O4290">
        <f t="shared" si="8804"/>
        <v>0</v>
      </c>
      <c r="Q4290">
        <f t="shared" ref="Q4290" si="8883">IF(L4292="No Ct",0,L4292)</f>
        <v>0</v>
      </c>
      <c r="R4290">
        <f t="shared" ref="R4290" si="8884">IF(L4293="No Ct",0,L4293)</f>
        <v>0</v>
      </c>
      <c r="S4290" t="str">
        <f t="shared" ref="S4290" si="8885">IF(AND(M4290&gt;0,N4290=0),"Valid","Invalid")</f>
        <v>Invalid</v>
      </c>
      <c r="T4290" t="str">
        <f t="shared" ref="T4290" si="8886">IF(OR(Q4290&gt;1,R4290&gt;1),"Present","Absent")</f>
        <v>Absent</v>
      </c>
      <c r="U4290" t="str">
        <f t="shared" ref="U4290" si="8887">IF(OR(AND(Q4290&gt;1,Q4290&lt;41),AND(R4290&gt;1,R4290&lt;41)),"Ct&lt;41","Ct&gt;41")</f>
        <v>Ct&gt;41</v>
      </c>
      <c r="V4290" t="str">
        <f>VLOOKUP(J4290,Datasæt_Analysesystemer!$C$2:$D$68,2,FALSE)</f>
        <v>Kinesisk uldhåndskrabbe</v>
      </c>
      <c r="W4290" t="str">
        <f t="shared" ref="W4290" si="8888">MID(F4290,10,9)</f>
        <v>DL2021028</v>
      </c>
      <c r="X4290" t="str">
        <f t="shared" ref="X4290" si="8889">W4290&amp;"_"&amp;V4290&amp;"_"&amp;S4290&amp;"_"&amp;T4290&amp;"_"&amp;U4290</f>
        <v>DL2021028_Kinesisk uldhåndskrabbe_Invalid_Absent_Ct&gt;41</v>
      </c>
    </row>
    <row r="4291" spans="1:24" x14ac:dyDescent="0.25">
      <c r="A4291" t="s">
        <v>392</v>
      </c>
      <c r="B4291" t="s">
        <v>1392</v>
      </c>
      <c r="C4291" t="s">
        <v>16</v>
      </c>
      <c r="D4291" s="7">
        <v>0.1</v>
      </c>
      <c r="E4291" s="6" t="s">
        <v>17</v>
      </c>
      <c r="F4291" t="s">
        <v>1469</v>
      </c>
      <c r="G4291" t="str">
        <f t="shared" si="8854"/>
        <v>DL2021028</v>
      </c>
      <c r="H4291" t="str">
        <f t="shared" si="8797"/>
        <v>21</v>
      </c>
      <c r="I4291" t="str">
        <f t="shared" si="8798"/>
        <v>KinesiskUldhaandskrabbe_21_20210916_DL2021028_VirumGym</v>
      </c>
      <c r="J4291" t="str">
        <f t="shared" si="8799"/>
        <v>KinesiskUldhaandskrabbe</v>
      </c>
      <c r="K4291" t="str">
        <f t="shared" si="8800"/>
        <v>NegK</v>
      </c>
      <c r="L4291" t="str">
        <f t="shared" si="8801"/>
        <v>No Ct</v>
      </c>
      <c r="M4291" t="str">
        <f t="shared" si="8802"/>
        <v/>
      </c>
      <c r="N4291" t="str">
        <f t="shared" si="8803"/>
        <v/>
      </c>
      <c r="O4291" t="str">
        <f t="shared" si="8804"/>
        <v/>
      </c>
    </row>
    <row r="4292" spans="1:24" x14ac:dyDescent="0.25">
      <c r="A4292" t="s">
        <v>394</v>
      </c>
      <c r="B4292" t="s">
        <v>1393</v>
      </c>
      <c r="C4292" t="s">
        <v>20</v>
      </c>
      <c r="D4292" s="7">
        <v>0.1</v>
      </c>
      <c r="E4292" s="6" t="s">
        <v>17</v>
      </c>
      <c r="F4292" t="s">
        <v>1469</v>
      </c>
      <c r="G4292" t="str">
        <f t="shared" si="8854"/>
        <v>DL2021028</v>
      </c>
      <c r="H4292" t="str">
        <f t="shared" si="8797"/>
        <v>21</v>
      </c>
      <c r="I4292" t="str">
        <f t="shared" si="8798"/>
        <v>KinesiskUldhaandskrabbe_21_20210916_DL2021028_VirumGym</v>
      </c>
      <c r="J4292" t="str">
        <f t="shared" si="8799"/>
        <v>KinesiskUldhaandskrabbe</v>
      </c>
      <c r="K4292" t="str">
        <f t="shared" si="8800"/>
        <v>eDNA</v>
      </c>
      <c r="L4292" t="str">
        <f t="shared" si="8801"/>
        <v>No Ct</v>
      </c>
      <c r="M4292" t="str">
        <f t="shared" si="8802"/>
        <v/>
      </c>
      <c r="N4292" t="str">
        <f t="shared" si="8803"/>
        <v/>
      </c>
      <c r="O4292" t="str">
        <f t="shared" si="8804"/>
        <v/>
      </c>
    </row>
    <row r="4293" spans="1:24" x14ac:dyDescent="0.25">
      <c r="A4293" t="s">
        <v>396</v>
      </c>
      <c r="B4293" t="s">
        <v>1393</v>
      </c>
      <c r="C4293" t="s">
        <v>20</v>
      </c>
      <c r="D4293" s="7">
        <v>0.1</v>
      </c>
      <c r="E4293" s="6" t="s">
        <v>17</v>
      </c>
      <c r="F4293" t="s">
        <v>1469</v>
      </c>
      <c r="G4293" t="str">
        <f t="shared" si="8854"/>
        <v>DL2021028</v>
      </c>
      <c r="H4293" t="str">
        <f t="shared" si="8797"/>
        <v>21</v>
      </c>
      <c r="I4293" t="str">
        <f t="shared" si="8798"/>
        <v>KinesiskUldhaandskrabbe_21_20210916_DL2021028_VirumGym</v>
      </c>
      <c r="J4293" t="str">
        <f t="shared" si="8799"/>
        <v>KinesiskUldhaandskrabbe</v>
      </c>
      <c r="K4293" t="str">
        <f t="shared" si="8800"/>
        <v>eDNA</v>
      </c>
      <c r="L4293" t="str">
        <f t="shared" si="8801"/>
        <v>No Ct</v>
      </c>
      <c r="M4293" t="str">
        <f t="shared" si="8802"/>
        <v/>
      </c>
      <c r="N4293" t="str">
        <f t="shared" si="8803"/>
        <v/>
      </c>
      <c r="O4293" t="str">
        <f t="shared" si="8804"/>
        <v/>
      </c>
    </row>
    <row r="4294" spans="1:24" x14ac:dyDescent="0.25">
      <c r="A4294" t="s">
        <v>397</v>
      </c>
      <c r="B4294" t="s">
        <v>1394</v>
      </c>
      <c r="C4294" t="s">
        <v>13</v>
      </c>
      <c r="D4294" s="7">
        <v>0.1</v>
      </c>
      <c r="E4294" s="7">
        <v>33.86</v>
      </c>
      <c r="F4294" t="s">
        <v>1469</v>
      </c>
      <c r="G4294" t="str">
        <f t="shared" si="8854"/>
        <v>DL2021028</v>
      </c>
      <c r="H4294" t="str">
        <f t="shared" si="8797"/>
        <v>22</v>
      </c>
      <c r="I4294" t="str">
        <f t="shared" si="8798"/>
        <v>KinesiskUldhaandskrabbe_22_20210916_DL2021028_VirumGym</v>
      </c>
      <c r="J4294" t="str">
        <f t="shared" si="8799"/>
        <v>KinesiskUldhaandskrabbe</v>
      </c>
      <c r="K4294" t="str">
        <f t="shared" si="8800"/>
        <v>PosK</v>
      </c>
      <c r="L4294">
        <f t="shared" si="8801"/>
        <v>33.86</v>
      </c>
      <c r="M4294">
        <f t="shared" si="8802"/>
        <v>33.86</v>
      </c>
      <c r="N4294">
        <f t="shared" si="8803"/>
        <v>0</v>
      </c>
      <c r="O4294">
        <f t="shared" si="8804"/>
        <v>0</v>
      </c>
      <c r="Q4294">
        <f t="shared" ref="Q4294" si="8890">IF(L4296="No Ct",0,L4296)</f>
        <v>0</v>
      </c>
      <c r="R4294">
        <f t="shared" ref="R4294" si="8891">IF(L4297="No Ct",0,L4297)</f>
        <v>0</v>
      </c>
      <c r="S4294" t="str">
        <f t="shared" ref="S4294" si="8892">IF(AND(M4294&gt;0,N4294=0),"Valid","Invalid")</f>
        <v>Valid</v>
      </c>
      <c r="T4294" t="str">
        <f t="shared" ref="T4294" si="8893">IF(OR(Q4294&gt;1,R4294&gt;1),"Present","Absent")</f>
        <v>Absent</v>
      </c>
      <c r="U4294" t="str">
        <f t="shared" ref="U4294" si="8894">IF(OR(AND(Q4294&gt;1,Q4294&lt;41),AND(R4294&gt;1,R4294&lt;41)),"Ct&lt;41","Ct&gt;41")</f>
        <v>Ct&gt;41</v>
      </c>
      <c r="V4294" t="str">
        <f>VLOOKUP(J4294,Datasæt_Analysesystemer!$C$2:$D$68,2,FALSE)</f>
        <v>Kinesisk uldhåndskrabbe</v>
      </c>
      <c r="W4294" t="str">
        <f t="shared" ref="W4294" si="8895">MID(F4294,10,9)</f>
        <v>DL2021028</v>
      </c>
      <c r="X4294" t="str">
        <f t="shared" ref="X4294" si="8896">W4294&amp;"_"&amp;V4294&amp;"_"&amp;S4294&amp;"_"&amp;T4294&amp;"_"&amp;U4294</f>
        <v>DL2021028_Kinesisk uldhåndskrabbe_Valid_Absent_Ct&gt;41</v>
      </c>
    </row>
    <row r="4295" spans="1:24" x14ac:dyDescent="0.25">
      <c r="A4295" t="s">
        <v>399</v>
      </c>
      <c r="B4295" t="s">
        <v>1395</v>
      </c>
      <c r="C4295" t="s">
        <v>16</v>
      </c>
      <c r="D4295" s="7">
        <v>0.1</v>
      </c>
      <c r="E4295" s="6" t="s">
        <v>17</v>
      </c>
      <c r="F4295" t="s">
        <v>1469</v>
      </c>
      <c r="G4295" t="str">
        <f t="shared" si="8854"/>
        <v>DL2021028</v>
      </c>
      <c r="H4295" t="str">
        <f t="shared" si="8797"/>
        <v>22</v>
      </c>
      <c r="I4295" t="str">
        <f t="shared" si="8798"/>
        <v>KinesiskUldhaandskrabbe_22_20210916_DL2021028_VirumGym</v>
      </c>
      <c r="J4295" t="str">
        <f t="shared" si="8799"/>
        <v>KinesiskUldhaandskrabbe</v>
      </c>
      <c r="K4295" t="str">
        <f t="shared" si="8800"/>
        <v>NegK</v>
      </c>
      <c r="L4295" t="str">
        <f t="shared" si="8801"/>
        <v>No Ct</v>
      </c>
      <c r="M4295" t="str">
        <f t="shared" si="8802"/>
        <v/>
      </c>
      <c r="N4295" t="str">
        <f t="shared" si="8803"/>
        <v/>
      </c>
      <c r="O4295" t="str">
        <f t="shared" si="8804"/>
        <v/>
      </c>
    </row>
    <row r="4296" spans="1:24" x14ac:dyDescent="0.25">
      <c r="A4296" t="s">
        <v>401</v>
      </c>
      <c r="B4296" t="s">
        <v>1396</v>
      </c>
      <c r="C4296" t="s">
        <v>20</v>
      </c>
      <c r="D4296" s="7">
        <v>0.1</v>
      </c>
      <c r="E4296" s="6" t="s">
        <v>17</v>
      </c>
      <c r="F4296" t="s">
        <v>1469</v>
      </c>
      <c r="G4296" t="str">
        <f t="shared" si="8854"/>
        <v>DL2021028</v>
      </c>
      <c r="H4296" t="str">
        <f t="shared" si="8797"/>
        <v>22</v>
      </c>
      <c r="I4296" t="str">
        <f t="shared" si="8798"/>
        <v>KinesiskUldhaandskrabbe_22_20210916_DL2021028_VirumGym</v>
      </c>
      <c r="J4296" t="str">
        <f t="shared" si="8799"/>
        <v>KinesiskUldhaandskrabbe</v>
      </c>
      <c r="K4296" t="str">
        <f t="shared" si="8800"/>
        <v>eDNA</v>
      </c>
      <c r="L4296" t="str">
        <f t="shared" si="8801"/>
        <v>No Ct</v>
      </c>
      <c r="M4296" t="str">
        <f t="shared" si="8802"/>
        <v/>
      </c>
      <c r="N4296" t="str">
        <f t="shared" si="8803"/>
        <v/>
      </c>
      <c r="O4296" t="str">
        <f t="shared" si="8804"/>
        <v/>
      </c>
    </row>
    <row r="4297" spans="1:24" x14ac:dyDescent="0.25">
      <c r="A4297" t="s">
        <v>403</v>
      </c>
      <c r="B4297" t="s">
        <v>1396</v>
      </c>
      <c r="C4297" t="s">
        <v>20</v>
      </c>
      <c r="D4297" s="7">
        <v>0.1</v>
      </c>
      <c r="E4297" s="6" t="s">
        <v>17</v>
      </c>
      <c r="F4297" t="s">
        <v>1469</v>
      </c>
      <c r="G4297" t="str">
        <f t="shared" si="8854"/>
        <v>DL2021028</v>
      </c>
      <c r="H4297" t="str">
        <f t="shared" si="8797"/>
        <v>22</v>
      </c>
      <c r="I4297" t="str">
        <f t="shared" si="8798"/>
        <v>KinesiskUldhaandskrabbe_22_20210916_DL2021028_VirumGym</v>
      </c>
      <c r="J4297" t="str">
        <f t="shared" si="8799"/>
        <v>KinesiskUldhaandskrabbe</v>
      </c>
      <c r="K4297" t="str">
        <f t="shared" si="8800"/>
        <v>eDNA</v>
      </c>
      <c r="L4297" t="str">
        <f t="shared" si="8801"/>
        <v>No Ct</v>
      </c>
      <c r="M4297" t="str">
        <f t="shared" si="8802"/>
        <v/>
      </c>
      <c r="N4297" t="str">
        <f t="shared" si="8803"/>
        <v/>
      </c>
      <c r="O4297" t="str">
        <f t="shared" si="8804"/>
        <v/>
      </c>
    </row>
    <row r="4298" spans="1:24" x14ac:dyDescent="0.25">
      <c r="A4298" t="s">
        <v>404</v>
      </c>
      <c r="B4298" t="s">
        <v>1397</v>
      </c>
      <c r="C4298" t="s">
        <v>13</v>
      </c>
      <c r="D4298" s="7">
        <v>0.1</v>
      </c>
      <c r="E4298" s="7" t="s">
        <v>17</v>
      </c>
      <c r="F4298" t="s">
        <v>1469</v>
      </c>
      <c r="G4298" t="str">
        <f t="shared" si="8854"/>
        <v>DL2021028</v>
      </c>
      <c r="H4298" t="str">
        <f t="shared" si="8797"/>
        <v>23</v>
      </c>
      <c r="I4298" t="str">
        <f t="shared" si="8798"/>
        <v>BredVandkalv_23_20210916_DL2021028_VirumGym</v>
      </c>
      <c r="J4298" t="str">
        <f t="shared" si="8799"/>
        <v>BredVandkalv</v>
      </c>
      <c r="K4298" t="str">
        <f t="shared" si="8800"/>
        <v>PosK</v>
      </c>
      <c r="L4298" t="str">
        <f t="shared" si="8801"/>
        <v>No Ct</v>
      </c>
      <c r="M4298">
        <f t="shared" si="8802"/>
        <v>0</v>
      </c>
      <c r="N4298">
        <f t="shared" si="8803"/>
        <v>0</v>
      </c>
      <c r="O4298">
        <f t="shared" si="8804"/>
        <v>0</v>
      </c>
      <c r="Q4298">
        <f t="shared" ref="Q4298" si="8897">IF(L4300="No Ct",0,L4300)</f>
        <v>0</v>
      </c>
      <c r="R4298">
        <f t="shared" ref="R4298" si="8898">IF(L4301="No Ct",0,L4301)</f>
        <v>0</v>
      </c>
      <c r="S4298" t="str">
        <f t="shared" ref="S4298" si="8899">IF(AND(M4298&gt;0,N4298=0),"Valid","Invalid")</f>
        <v>Invalid</v>
      </c>
      <c r="T4298" t="str">
        <f t="shared" ref="T4298" si="8900">IF(OR(Q4298&gt;1,R4298&gt;1),"Present","Absent")</f>
        <v>Absent</v>
      </c>
      <c r="U4298" t="str">
        <f t="shared" ref="U4298" si="8901">IF(OR(AND(Q4298&gt;1,Q4298&lt;41),AND(R4298&gt;1,R4298&lt;41)),"Ct&lt;41","Ct&gt;41")</f>
        <v>Ct&gt;41</v>
      </c>
      <c r="V4298" t="str">
        <f>VLOOKUP(J4298,Datasæt_Analysesystemer!$C$2:$D$68,2,FALSE)</f>
        <v>Bred vandkalv</v>
      </c>
      <c r="W4298" t="str">
        <f t="shared" ref="W4298" si="8902">MID(F4298,10,9)</f>
        <v>DL2021028</v>
      </c>
      <c r="X4298" t="str">
        <f t="shared" ref="X4298" si="8903">W4298&amp;"_"&amp;V4298&amp;"_"&amp;S4298&amp;"_"&amp;T4298&amp;"_"&amp;U4298</f>
        <v>DL2021028_Bred vandkalv_Invalid_Absent_Ct&gt;41</v>
      </c>
    </row>
    <row r="4299" spans="1:24" x14ac:dyDescent="0.25">
      <c r="A4299" t="s">
        <v>406</v>
      </c>
      <c r="B4299" t="s">
        <v>1398</v>
      </c>
      <c r="C4299" t="s">
        <v>16</v>
      </c>
      <c r="D4299" s="7">
        <v>0.1</v>
      </c>
      <c r="E4299" s="6" t="s">
        <v>17</v>
      </c>
      <c r="F4299" t="s">
        <v>1469</v>
      </c>
      <c r="G4299" t="str">
        <f t="shared" si="8854"/>
        <v>DL2021028</v>
      </c>
      <c r="H4299" t="str">
        <f t="shared" si="8797"/>
        <v>23</v>
      </c>
      <c r="I4299" t="str">
        <f t="shared" si="8798"/>
        <v>BredVandkalv_23_20210916_DL2021028_VirumGym</v>
      </c>
      <c r="J4299" t="str">
        <f t="shared" si="8799"/>
        <v>BredVandkalv</v>
      </c>
      <c r="K4299" t="str">
        <f t="shared" si="8800"/>
        <v>NegK</v>
      </c>
      <c r="L4299" t="str">
        <f t="shared" si="8801"/>
        <v>No Ct</v>
      </c>
      <c r="M4299" t="str">
        <f t="shared" si="8802"/>
        <v/>
      </c>
      <c r="N4299" t="str">
        <f t="shared" si="8803"/>
        <v/>
      </c>
      <c r="O4299" t="str">
        <f t="shared" si="8804"/>
        <v/>
      </c>
    </row>
    <row r="4300" spans="1:24" x14ac:dyDescent="0.25">
      <c r="A4300" t="s">
        <v>408</v>
      </c>
      <c r="B4300" t="s">
        <v>1399</v>
      </c>
      <c r="C4300" t="s">
        <v>20</v>
      </c>
      <c r="D4300" s="7">
        <v>0.1</v>
      </c>
      <c r="E4300" s="6" t="s">
        <v>17</v>
      </c>
      <c r="F4300" t="s">
        <v>1469</v>
      </c>
      <c r="G4300" t="str">
        <f t="shared" si="8854"/>
        <v>DL2021028</v>
      </c>
      <c r="H4300" t="str">
        <f t="shared" si="8797"/>
        <v>23</v>
      </c>
      <c r="I4300" t="str">
        <f t="shared" si="8798"/>
        <v>BredVandkalv_23_20210916_DL2021028_VirumGym</v>
      </c>
      <c r="J4300" t="str">
        <f t="shared" si="8799"/>
        <v>BredVandkalv</v>
      </c>
      <c r="K4300" t="str">
        <f t="shared" si="8800"/>
        <v>eDNA</v>
      </c>
      <c r="L4300" t="str">
        <f t="shared" si="8801"/>
        <v>No Ct</v>
      </c>
      <c r="M4300" t="str">
        <f t="shared" si="8802"/>
        <v/>
      </c>
      <c r="N4300" t="str">
        <f t="shared" si="8803"/>
        <v/>
      </c>
      <c r="O4300" t="str">
        <f t="shared" si="8804"/>
        <v/>
      </c>
    </row>
    <row r="4301" spans="1:24" x14ac:dyDescent="0.25">
      <c r="A4301" t="s">
        <v>410</v>
      </c>
      <c r="B4301" t="s">
        <v>1399</v>
      </c>
      <c r="C4301" t="s">
        <v>20</v>
      </c>
      <c r="D4301" s="7">
        <v>0.1</v>
      </c>
      <c r="E4301" s="6" t="s">
        <v>17</v>
      </c>
      <c r="F4301" t="s">
        <v>1469</v>
      </c>
      <c r="G4301" t="str">
        <f t="shared" si="8854"/>
        <v>DL2021028</v>
      </c>
      <c r="H4301" t="str">
        <f t="shared" si="8797"/>
        <v>23</v>
      </c>
      <c r="I4301" t="str">
        <f t="shared" si="8798"/>
        <v>BredVandkalv_23_20210916_DL2021028_VirumGym</v>
      </c>
      <c r="J4301" t="str">
        <f t="shared" si="8799"/>
        <v>BredVandkalv</v>
      </c>
      <c r="K4301" t="str">
        <f t="shared" si="8800"/>
        <v>eDNA</v>
      </c>
      <c r="L4301" t="str">
        <f t="shared" si="8801"/>
        <v>No Ct</v>
      </c>
      <c r="M4301" t="str">
        <f t="shared" si="8802"/>
        <v/>
      </c>
      <c r="N4301" t="str">
        <f t="shared" si="8803"/>
        <v/>
      </c>
      <c r="O4301" t="str">
        <f t="shared" si="8804"/>
        <v/>
      </c>
    </row>
    <row r="4302" spans="1:24" x14ac:dyDescent="0.25">
      <c r="A4302" t="s">
        <v>411</v>
      </c>
      <c r="B4302" t="s">
        <v>1400</v>
      </c>
      <c r="C4302" t="s">
        <v>13</v>
      </c>
      <c r="D4302" s="7">
        <v>0.1</v>
      </c>
      <c r="E4302" s="7" t="s">
        <v>17</v>
      </c>
      <c r="F4302" t="s">
        <v>1469</v>
      </c>
      <c r="G4302" t="str">
        <f t="shared" si="8854"/>
        <v>DL2021028</v>
      </c>
      <c r="H4302" t="str">
        <f t="shared" si="8797"/>
        <v>24</v>
      </c>
      <c r="I4302" t="str">
        <f t="shared" si="8798"/>
        <v>BredVandkalv_24_20210916_DL2021028_VirumGym</v>
      </c>
      <c r="J4302" t="str">
        <f t="shared" si="8799"/>
        <v>BredVandkalv</v>
      </c>
      <c r="K4302" t="str">
        <f t="shared" si="8800"/>
        <v>PosK</v>
      </c>
      <c r="L4302" t="str">
        <f t="shared" si="8801"/>
        <v>No Ct</v>
      </c>
      <c r="M4302">
        <f t="shared" si="8802"/>
        <v>0</v>
      </c>
      <c r="N4302">
        <f t="shared" si="8803"/>
        <v>0</v>
      </c>
      <c r="O4302">
        <f t="shared" si="8804"/>
        <v>0</v>
      </c>
      <c r="Q4302">
        <f t="shared" ref="Q4302" si="8904">IF(L4304="No Ct",0,L4304)</f>
        <v>0</v>
      </c>
      <c r="R4302">
        <f t="shared" ref="R4302" si="8905">IF(L4305="No Ct",0,L4305)</f>
        <v>0</v>
      </c>
      <c r="S4302" t="str">
        <f t="shared" ref="S4302" si="8906">IF(AND(M4302&gt;0,N4302=0),"Valid","Invalid")</f>
        <v>Invalid</v>
      </c>
      <c r="T4302" t="str">
        <f t="shared" ref="T4302" si="8907">IF(OR(Q4302&gt;1,R4302&gt;1),"Present","Absent")</f>
        <v>Absent</v>
      </c>
      <c r="U4302" t="str">
        <f t="shared" ref="U4302" si="8908">IF(OR(AND(Q4302&gt;1,Q4302&lt;41),AND(R4302&gt;1,R4302&lt;41)),"Ct&lt;41","Ct&gt;41")</f>
        <v>Ct&gt;41</v>
      </c>
      <c r="V4302" t="str">
        <f>VLOOKUP(J4302,Datasæt_Analysesystemer!$C$2:$D$68,2,FALSE)</f>
        <v>Bred vandkalv</v>
      </c>
      <c r="W4302" t="str">
        <f t="shared" ref="W4302" si="8909">MID(F4302,10,9)</f>
        <v>DL2021028</v>
      </c>
      <c r="X4302" t="str">
        <f t="shared" ref="X4302" si="8910">W4302&amp;"_"&amp;V4302&amp;"_"&amp;S4302&amp;"_"&amp;T4302&amp;"_"&amp;U4302</f>
        <v>DL2021028_Bred vandkalv_Invalid_Absent_Ct&gt;41</v>
      </c>
    </row>
    <row r="4303" spans="1:24" x14ac:dyDescent="0.25">
      <c r="A4303" t="s">
        <v>413</v>
      </c>
      <c r="B4303" t="s">
        <v>1401</v>
      </c>
      <c r="C4303" t="s">
        <v>16</v>
      </c>
      <c r="D4303" s="7">
        <v>0.1</v>
      </c>
      <c r="E4303" s="6" t="s">
        <v>17</v>
      </c>
      <c r="F4303" t="s">
        <v>1469</v>
      </c>
      <c r="G4303" t="str">
        <f t="shared" si="8854"/>
        <v>DL2021028</v>
      </c>
      <c r="H4303" t="str">
        <f t="shared" si="8797"/>
        <v>24</v>
      </c>
      <c r="I4303" t="str">
        <f t="shared" si="8798"/>
        <v>BredVandkalv_24_20210916_DL2021028_VirumGym</v>
      </c>
      <c r="J4303" t="str">
        <f t="shared" si="8799"/>
        <v>BredVandkalv</v>
      </c>
      <c r="K4303" t="str">
        <f t="shared" si="8800"/>
        <v>NegK</v>
      </c>
      <c r="L4303" t="str">
        <f t="shared" si="8801"/>
        <v>No Ct</v>
      </c>
      <c r="M4303" t="str">
        <f t="shared" si="8802"/>
        <v/>
      </c>
      <c r="N4303" t="str">
        <f t="shared" si="8803"/>
        <v/>
      </c>
      <c r="O4303" t="str">
        <f t="shared" si="8804"/>
        <v/>
      </c>
    </row>
    <row r="4304" spans="1:24" x14ac:dyDescent="0.25">
      <c r="A4304" t="s">
        <v>415</v>
      </c>
      <c r="B4304" t="s">
        <v>1402</v>
      </c>
      <c r="C4304" t="s">
        <v>20</v>
      </c>
      <c r="D4304" s="7">
        <v>0.1</v>
      </c>
      <c r="E4304" s="7" t="s">
        <v>17</v>
      </c>
      <c r="F4304" t="s">
        <v>1469</v>
      </c>
      <c r="G4304" t="str">
        <f t="shared" si="8854"/>
        <v>DL2021028</v>
      </c>
      <c r="H4304" t="str">
        <f t="shared" si="8797"/>
        <v>24</v>
      </c>
      <c r="I4304" t="str">
        <f t="shared" si="8798"/>
        <v>BredVandkalv_24_20210916_DL2021028_VirumGym</v>
      </c>
      <c r="J4304" t="str">
        <f t="shared" si="8799"/>
        <v>BredVandkalv</v>
      </c>
      <c r="K4304" t="str">
        <f t="shared" si="8800"/>
        <v>eDNA</v>
      </c>
      <c r="L4304" t="str">
        <f t="shared" si="8801"/>
        <v>No Ct</v>
      </c>
      <c r="M4304" t="str">
        <f t="shared" si="8802"/>
        <v/>
      </c>
      <c r="N4304" t="str">
        <f t="shared" si="8803"/>
        <v/>
      </c>
      <c r="O4304" t="str">
        <f t="shared" si="8804"/>
        <v/>
      </c>
    </row>
    <row r="4305" spans="1:24" x14ac:dyDescent="0.25">
      <c r="A4305" t="s">
        <v>417</v>
      </c>
      <c r="B4305" t="s">
        <v>1402</v>
      </c>
      <c r="C4305" t="s">
        <v>20</v>
      </c>
      <c r="D4305" s="7">
        <v>0.1</v>
      </c>
      <c r="E4305" s="6" t="s">
        <v>17</v>
      </c>
      <c r="F4305" t="s">
        <v>1469</v>
      </c>
      <c r="G4305" t="str">
        <f t="shared" si="8854"/>
        <v>DL2021028</v>
      </c>
      <c r="H4305" t="str">
        <f t="shared" si="8797"/>
        <v>24</v>
      </c>
      <c r="I4305" t="str">
        <f t="shared" si="8798"/>
        <v>BredVandkalv_24_20210916_DL2021028_VirumGym</v>
      </c>
      <c r="J4305" t="str">
        <f t="shared" si="8799"/>
        <v>BredVandkalv</v>
      </c>
      <c r="K4305" t="str">
        <f t="shared" si="8800"/>
        <v>eDNA</v>
      </c>
      <c r="L4305" t="str">
        <f t="shared" si="8801"/>
        <v>No Ct</v>
      </c>
      <c r="M4305" t="str">
        <f t="shared" si="8802"/>
        <v/>
      </c>
      <c r="N4305" t="str">
        <f t="shared" si="8803"/>
        <v/>
      </c>
      <c r="O4305" t="str">
        <f t="shared" si="8804"/>
        <v/>
      </c>
    </row>
    <row r="4306" spans="1:24" x14ac:dyDescent="0.25">
      <c r="A4306" t="s">
        <v>11</v>
      </c>
      <c r="B4306" t="s">
        <v>196</v>
      </c>
      <c r="C4306" t="s">
        <v>13</v>
      </c>
      <c r="D4306" s="7">
        <v>0.1</v>
      </c>
      <c r="E4306" s="6">
        <v>25.98</v>
      </c>
      <c r="F4306" t="s">
        <v>1473</v>
      </c>
      <c r="G4306" t="str">
        <f t="shared" si="8854"/>
        <v>DL2021040</v>
      </c>
      <c r="H4306" t="str">
        <f t="shared" si="8797"/>
        <v>01</v>
      </c>
      <c r="I4306" t="str">
        <f t="shared" si="8798"/>
        <v>Skrubbe_01_20210924_DL2021040_SktAnnaeGymOrdrupGym</v>
      </c>
      <c r="J4306" t="str">
        <f t="shared" si="8799"/>
        <v>Skrubbe</v>
      </c>
      <c r="K4306" t="str">
        <f t="shared" si="8800"/>
        <v>PosK</v>
      </c>
      <c r="L4306">
        <f t="shared" si="8801"/>
        <v>25.98</v>
      </c>
      <c r="M4306">
        <f t="shared" si="8802"/>
        <v>25.98</v>
      </c>
      <c r="N4306">
        <f t="shared" si="8803"/>
        <v>0</v>
      </c>
      <c r="O4306">
        <f t="shared" si="8804"/>
        <v>0</v>
      </c>
      <c r="Q4306">
        <f t="shared" ref="Q4306" si="8911">IF(L4308="No Ct",0,L4308)</f>
        <v>0</v>
      </c>
      <c r="R4306">
        <f t="shared" ref="R4306" si="8912">IF(L4309="No Ct",0,L4309)</f>
        <v>0</v>
      </c>
      <c r="S4306" t="str">
        <f t="shared" ref="S4306" si="8913">IF(AND(M4306&gt;0,N4306=0),"Valid","Invalid")</f>
        <v>Valid</v>
      </c>
      <c r="T4306" t="str">
        <f t="shared" ref="T4306" si="8914">IF(OR(Q4306&gt;1,R4306&gt;1),"Present","Absent")</f>
        <v>Absent</v>
      </c>
      <c r="U4306" t="str">
        <f t="shared" ref="U4306" si="8915">IF(OR(AND(Q4306&gt;1,Q4306&lt;41),AND(R4306&gt;1,R4306&lt;41)),"Ct&lt;41","Ct&gt;41")</f>
        <v>Ct&gt;41</v>
      </c>
      <c r="V4306" t="str">
        <f>VLOOKUP(J4306,Datasæt_Analysesystemer!$C$2:$D$68,2,FALSE)</f>
        <v>Skrubbe</v>
      </c>
      <c r="W4306" t="str">
        <f t="shared" ref="W4306" si="8916">MID(F4306,10,9)</f>
        <v>DL2021040</v>
      </c>
      <c r="X4306" t="str">
        <f t="shared" ref="X4306" si="8917">W4306&amp;"_"&amp;V4306&amp;"_"&amp;S4306&amp;"_"&amp;T4306&amp;"_"&amp;U4306</f>
        <v>DL2021040_Skrubbe_Valid_Absent_Ct&gt;41</v>
      </c>
    </row>
    <row r="4307" spans="1:24" x14ac:dyDescent="0.25">
      <c r="A4307" t="s">
        <v>14</v>
      </c>
      <c r="B4307" t="s">
        <v>197</v>
      </c>
      <c r="C4307" t="s">
        <v>16</v>
      </c>
      <c r="D4307" s="7">
        <v>0.1</v>
      </c>
      <c r="E4307" s="6" t="s">
        <v>17</v>
      </c>
      <c r="F4307" t="s">
        <v>1473</v>
      </c>
      <c r="G4307" t="str">
        <f t="shared" si="8854"/>
        <v>DL2021040</v>
      </c>
      <c r="H4307" t="str">
        <f t="shared" ref="H4307:H4370" si="8918">LEFT(B4307,2)</f>
        <v>01</v>
      </c>
      <c r="I4307" t="str">
        <f t="shared" ref="I4307:I4370" si="8919">J4307&amp;"_"&amp;H4307&amp;"_"&amp;F4307</f>
        <v>Skrubbe_01_20210924_DL2021040_SktAnnaeGymOrdrupGym</v>
      </c>
      <c r="J4307" t="str">
        <f t="shared" ref="J4307:J4370" si="8920">MID(RIGHT(B4307,LEN(B4307)-3),1,FIND("_",RIGHT(B4307,LEN(B4307)-3))-1)</f>
        <v>Skrubbe</v>
      </c>
      <c r="K4307" t="str">
        <f t="shared" ref="K4307:K4370" si="8921">TRIM(SUBSTITUTE(RIGHT(B4307,FIND(J4307,B4307)+1),"_",""))</f>
        <v>NegK</v>
      </c>
      <c r="L4307" t="str">
        <f t="shared" ref="L4307:L4370" si="8922">IFERROR(VALUE(SUBSTITUTE(E4307,".",",")),E4307)</f>
        <v>No Ct</v>
      </c>
      <c r="M4307" t="str">
        <f t="shared" ref="M4307:M4370" si="8923">IF(K4307="PosK",SUMIFS(L:L,K:K,"PosK",I:I,I4307),"")</f>
        <v/>
      </c>
      <c r="N4307" t="str">
        <f t="shared" ref="N4307:N4370" si="8924">IF(K4307="PosK",SUMIFS(L:L,K:K,"NegK",I:I,I4307),"")</f>
        <v/>
      </c>
      <c r="O4307" t="str">
        <f t="shared" ref="O4307:O4370" si="8925">IF(K4307="PosK",SUMIFS(L:L,K:K,"eDNA",I:I,I4307),"")</f>
        <v/>
      </c>
    </row>
    <row r="4308" spans="1:24" x14ac:dyDescent="0.25">
      <c r="A4308" t="s">
        <v>18</v>
      </c>
      <c r="B4308" t="s">
        <v>198</v>
      </c>
      <c r="C4308" t="s">
        <v>20</v>
      </c>
      <c r="D4308" s="7">
        <v>0.1</v>
      </c>
      <c r="E4308" s="6" t="s">
        <v>17</v>
      </c>
      <c r="F4308" t="s">
        <v>1473</v>
      </c>
      <c r="G4308" t="str">
        <f t="shared" si="8854"/>
        <v>DL2021040</v>
      </c>
      <c r="H4308" t="str">
        <f t="shared" si="8918"/>
        <v>01</v>
      </c>
      <c r="I4308" t="str">
        <f t="shared" si="8919"/>
        <v>Skrubbe_01_20210924_DL2021040_SktAnnaeGymOrdrupGym</v>
      </c>
      <c r="J4308" t="str">
        <f t="shared" si="8920"/>
        <v>Skrubbe</v>
      </c>
      <c r="K4308" t="str">
        <f t="shared" si="8921"/>
        <v>eDNA</v>
      </c>
      <c r="L4308" t="str">
        <f t="shared" si="8922"/>
        <v>No Ct</v>
      </c>
      <c r="M4308" t="str">
        <f t="shared" si="8923"/>
        <v/>
      </c>
      <c r="N4308" t="str">
        <f t="shared" si="8924"/>
        <v/>
      </c>
      <c r="O4308" t="str">
        <f t="shared" si="8925"/>
        <v/>
      </c>
    </row>
    <row r="4309" spans="1:24" x14ac:dyDescent="0.25">
      <c r="A4309" t="s">
        <v>21</v>
      </c>
      <c r="B4309" t="s">
        <v>198</v>
      </c>
      <c r="C4309" t="s">
        <v>20</v>
      </c>
      <c r="D4309" s="7">
        <v>0.1</v>
      </c>
      <c r="E4309" s="6" t="s">
        <v>17</v>
      </c>
      <c r="F4309" t="s">
        <v>1473</v>
      </c>
      <c r="G4309" t="str">
        <f t="shared" si="8854"/>
        <v>DL2021040</v>
      </c>
      <c r="H4309" t="str">
        <f t="shared" si="8918"/>
        <v>01</v>
      </c>
      <c r="I4309" t="str">
        <f t="shared" si="8919"/>
        <v>Skrubbe_01_20210924_DL2021040_SktAnnaeGymOrdrupGym</v>
      </c>
      <c r="J4309" t="str">
        <f t="shared" si="8920"/>
        <v>Skrubbe</v>
      </c>
      <c r="K4309" t="str">
        <f t="shared" si="8921"/>
        <v>eDNA</v>
      </c>
      <c r="L4309" t="str">
        <f t="shared" si="8922"/>
        <v>No Ct</v>
      </c>
      <c r="M4309" t="str">
        <f t="shared" si="8923"/>
        <v/>
      </c>
      <c r="N4309" t="str">
        <f t="shared" si="8924"/>
        <v/>
      </c>
      <c r="O4309" t="str">
        <f t="shared" si="8925"/>
        <v/>
      </c>
    </row>
    <row r="4310" spans="1:24" x14ac:dyDescent="0.25">
      <c r="A4310" t="s">
        <v>199</v>
      </c>
      <c r="B4310" t="s">
        <v>200</v>
      </c>
      <c r="C4310" t="s">
        <v>13</v>
      </c>
      <c r="D4310" s="7">
        <v>0.1</v>
      </c>
      <c r="E4310" s="6">
        <v>26.22</v>
      </c>
      <c r="F4310" t="s">
        <v>1473</v>
      </c>
      <c r="G4310" t="str">
        <f t="shared" si="8854"/>
        <v>DL2021040</v>
      </c>
      <c r="H4310" t="str">
        <f t="shared" si="8918"/>
        <v>02</v>
      </c>
      <c r="I4310" t="str">
        <f t="shared" si="8919"/>
        <v>Skrubbe_02_20210924_DL2021040_SktAnnaeGymOrdrupGym</v>
      </c>
      <c r="J4310" t="str">
        <f t="shared" si="8920"/>
        <v>Skrubbe</v>
      </c>
      <c r="K4310" t="str">
        <f t="shared" si="8921"/>
        <v>PosK</v>
      </c>
      <c r="L4310">
        <f t="shared" si="8922"/>
        <v>26.22</v>
      </c>
      <c r="M4310">
        <f t="shared" si="8923"/>
        <v>26.22</v>
      </c>
      <c r="N4310">
        <f t="shared" si="8924"/>
        <v>0</v>
      </c>
      <c r="O4310">
        <f t="shared" si="8925"/>
        <v>0</v>
      </c>
      <c r="Q4310">
        <f t="shared" ref="Q4310" si="8926">IF(L4312="No Ct",0,L4312)</f>
        <v>0</v>
      </c>
      <c r="R4310">
        <f t="shared" ref="R4310" si="8927">IF(L4313="No Ct",0,L4313)</f>
        <v>0</v>
      </c>
      <c r="S4310" t="str">
        <f t="shared" ref="S4310" si="8928">IF(AND(M4310&gt;0,N4310=0),"Valid","Invalid")</f>
        <v>Valid</v>
      </c>
      <c r="T4310" t="str">
        <f t="shared" ref="T4310" si="8929">IF(OR(Q4310&gt;1,R4310&gt;1),"Present","Absent")</f>
        <v>Absent</v>
      </c>
      <c r="U4310" t="str">
        <f t="shared" ref="U4310" si="8930">IF(OR(AND(Q4310&gt;1,Q4310&lt;41),AND(R4310&gt;1,R4310&lt;41)),"Ct&lt;41","Ct&gt;41")</f>
        <v>Ct&gt;41</v>
      </c>
      <c r="V4310" t="str">
        <f>VLOOKUP(J4310,Datasæt_Analysesystemer!$C$2:$D$68,2,FALSE)</f>
        <v>Skrubbe</v>
      </c>
      <c r="W4310" t="str">
        <f t="shared" ref="W4310" si="8931">MID(F4310,10,9)</f>
        <v>DL2021040</v>
      </c>
      <c r="X4310" t="str">
        <f t="shared" ref="X4310" si="8932">W4310&amp;"_"&amp;V4310&amp;"_"&amp;S4310&amp;"_"&amp;T4310&amp;"_"&amp;U4310</f>
        <v>DL2021040_Skrubbe_Valid_Absent_Ct&gt;41</v>
      </c>
    </row>
    <row r="4311" spans="1:24" x14ac:dyDescent="0.25">
      <c r="A4311" t="s">
        <v>201</v>
      </c>
      <c r="B4311" t="s">
        <v>202</v>
      </c>
      <c r="C4311" t="s">
        <v>16</v>
      </c>
      <c r="D4311" s="7">
        <v>0.1</v>
      </c>
      <c r="E4311" s="6" t="s">
        <v>17</v>
      </c>
      <c r="F4311" t="s">
        <v>1473</v>
      </c>
      <c r="G4311" t="str">
        <f t="shared" si="8854"/>
        <v>DL2021040</v>
      </c>
      <c r="H4311" t="str">
        <f t="shared" si="8918"/>
        <v>02</v>
      </c>
      <c r="I4311" t="str">
        <f t="shared" si="8919"/>
        <v>Skrubbe_02_20210924_DL2021040_SktAnnaeGymOrdrupGym</v>
      </c>
      <c r="J4311" t="str">
        <f t="shared" si="8920"/>
        <v>Skrubbe</v>
      </c>
      <c r="K4311" t="str">
        <f t="shared" si="8921"/>
        <v>NegK</v>
      </c>
      <c r="L4311" t="str">
        <f t="shared" si="8922"/>
        <v>No Ct</v>
      </c>
      <c r="M4311" t="str">
        <f t="shared" si="8923"/>
        <v/>
      </c>
      <c r="N4311" t="str">
        <f t="shared" si="8924"/>
        <v/>
      </c>
      <c r="O4311" t="str">
        <f t="shared" si="8925"/>
        <v/>
      </c>
    </row>
    <row r="4312" spans="1:24" x14ac:dyDescent="0.25">
      <c r="A4312" t="s">
        <v>203</v>
      </c>
      <c r="B4312" t="s">
        <v>204</v>
      </c>
      <c r="C4312" t="s">
        <v>20</v>
      </c>
      <c r="D4312" s="7">
        <v>0.1</v>
      </c>
      <c r="E4312" s="6" t="s">
        <v>17</v>
      </c>
      <c r="F4312" t="s">
        <v>1473</v>
      </c>
      <c r="G4312" t="str">
        <f t="shared" si="8854"/>
        <v>DL2021040</v>
      </c>
      <c r="H4312" t="str">
        <f t="shared" si="8918"/>
        <v>02</v>
      </c>
      <c r="I4312" t="str">
        <f t="shared" si="8919"/>
        <v>Skrubbe_02_20210924_DL2021040_SktAnnaeGymOrdrupGym</v>
      </c>
      <c r="J4312" t="str">
        <f t="shared" si="8920"/>
        <v>Skrubbe</v>
      </c>
      <c r="K4312" t="str">
        <f t="shared" si="8921"/>
        <v>eDNA</v>
      </c>
      <c r="L4312" t="str">
        <f t="shared" si="8922"/>
        <v>No Ct</v>
      </c>
      <c r="M4312" t="str">
        <f t="shared" si="8923"/>
        <v/>
      </c>
      <c r="N4312" t="str">
        <f t="shared" si="8924"/>
        <v/>
      </c>
      <c r="O4312" t="str">
        <f t="shared" si="8925"/>
        <v/>
      </c>
    </row>
    <row r="4313" spans="1:24" x14ac:dyDescent="0.25">
      <c r="A4313" t="s">
        <v>205</v>
      </c>
      <c r="B4313" t="s">
        <v>204</v>
      </c>
      <c r="C4313" t="s">
        <v>20</v>
      </c>
      <c r="D4313" s="7">
        <v>0.1</v>
      </c>
      <c r="E4313" s="6" t="s">
        <v>17</v>
      </c>
      <c r="F4313" t="s">
        <v>1473</v>
      </c>
      <c r="G4313" t="str">
        <f t="shared" si="8854"/>
        <v>DL2021040</v>
      </c>
      <c r="H4313" t="str">
        <f t="shared" si="8918"/>
        <v>02</v>
      </c>
      <c r="I4313" t="str">
        <f t="shared" si="8919"/>
        <v>Skrubbe_02_20210924_DL2021040_SktAnnaeGymOrdrupGym</v>
      </c>
      <c r="J4313" t="str">
        <f t="shared" si="8920"/>
        <v>Skrubbe</v>
      </c>
      <c r="K4313" t="str">
        <f t="shared" si="8921"/>
        <v>eDNA</v>
      </c>
      <c r="L4313" t="str">
        <f t="shared" si="8922"/>
        <v>No Ct</v>
      </c>
      <c r="M4313" t="str">
        <f t="shared" si="8923"/>
        <v/>
      </c>
      <c r="N4313" t="str">
        <f t="shared" si="8924"/>
        <v/>
      </c>
      <c r="O4313" t="str">
        <f t="shared" si="8925"/>
        <v/>
      </c>
    </row>
    <row r="4314" spans="1:24" x14ac:dyDescent="0.25">
      <c r="A4314" t="s">
        <v>206</v>
      </c>
      <c r="B4314" t="s">
        <v>207</v>
      </c>
      <c r="C4314" t="s">
        <v>13</v>
      </c>
      <c r="D4314" s="7">
        <v>0.1</v>
      </c>
      <c r="E4314" s="7">
        <v>28.63</v>
      </c>
      <c r="F4314" t="s">
        <v>1473</v>
      </c>
      <c r="G4314" t="str">
        <f t="shared" si="8854"/>
        <v>DL2021040</v>
      </c>
      <c r="H4314" t="str">
        <f t="shared" si="8918"/>
        <v>03</v>
      </c>
      <c r="I4314" t="str">
        <f t="shared" si="8919"/>
        <v>Torsk_03_20210924_DL2021040_SktAnnaeGymOrdrupGym</v>
      </c>
      <c r="J4314" t="str">
        <f t="shared" si="8920"/>
        <v>Torsk</v>
      </c>
      <c r="K4314" t="str">
        <f t="shared" si="8921"/>
        <v>PosK</v>
      </c>
      <c r="L4314">
        <f t="shared" si="8922"/>
        <v>28.63</v>
      </c>
      <c r="M4314">
        <f t="shared" si="8923"/>
        <v>28.63</v>
      </c>
      <c r="N4314">
        <f t="shared" si="8924"/>
        <v>0</v>
      </c>
      <c r="O4314">
        <f t="shared" si="8925"/>
        <v>0</v>
      </c>
      <c r="Q4314">
        <f t="shared" ref="Q4314" si="8933">IF(L4316="No Ct",0,L4316)</f>
        <v>0</v>
      </c>
      <c r="R4314">
        <f t="shared" ref="R4314" si="8934">IF(L4317="No Ct",0,L4317)</f>
        <v>0</v>
      </c>
      <c r="S4314" t="str">
        <f t="shared" ref="S4314" si="8935">IF(AND(M4314&gt;0,N4314=0),"Valid","Invalid")</f>
        <v>Valid</v>
      </c>
      <c r="T4314" t="str">
        <f t="shared" ref="T4314" si="8936">IF(OR(Q4314&gt;1,R4314&gt;1),"Present","Absent")</f>
        <v>Absent</v>
      </c>
      <c r="U4314" t="str">
        <f t="shared" ref="U4314" si="8937">IF(OR(AND(Q4314&gt;1,Q4314&lt;41),AND(R4314&gt;1,R4314&lt;41)),"Ct&lt;41","Ct&gt;41")</f>
        <v>Ct&gt;41</v>
      </c>
      <c r="V4314" t="str">
        <f>VLOOKUP(J4314,Datasæt_Analysesystemer!$C$2:$D$68,2,FALSE)</f>
        <v>Torsk</v>
      </c>
      <c r="W4314" t="str">
        <f t="shared" ref="W4314" si="8938">MID(F4314,10,9)</f>
        <v>DL2021040</v>
      </c>
      <c r="X4314" t="str">
        <f t="shared" ref="X4314" si="8939">W4314&amp;"_"&amp;V4314&amp;"_"&amp;S4314&amp;"_"&amp;T4314&amp;"_"&amp;U4314</f>
        <v>DL2021040_Torsk_Valid_Absent_Ct&gt;41</v>
      </c>
    </row>
    <row r="4315" spans="1:24" x14ac:dyDescent="0.25">
      <c r="A4315" t="s">
        <v>208</v>
      </c>
      <c r="B4315" t="s">
        <v>209</v>
      </c>
      <c r="C4315" t="s">
        <v>16</v>
      </c>
      <c r="D4315" s="7">
        <v>0.1</v>
      </c>
      <c r="E4315" s="6" t="s">
        <v>17</v>
      </c>
      <c r="F4315" t="s">
        <v>1473</v>
      </c>
      <c r="G4315" t="str">
        <f t="shared" si="8854"/>
        <v>DL2021040</v>
      </c>
      <c r="H4315" t="str">
        <f t="shared" si="8918"/>
        <v>03</v>
      </c>
      <c r="I4315" t="str">
        <f t="shared" si="8919"/>
        <v>Torsk_03_20210924_DL2021040_SktAnnaeGymOrdrupGym</v>
      </c>
      <c r="J4315" t="str">
        <f t="shared" si="8920"/>
        <v>Torsk</v>
      </c>
      <c r="K4315" t="str">
        <f t="shared" si="8921"/>
        <v>NegK</v>
      </c>
      <c r="L4315" t="str">
        <f t="shared" si="8922"/>
        <v>No Ct</v>
      </c>
      <c r="M4315" t="str">
        <f t="shared" si="8923"/>
        <v/>
      </c>
      <c r="N4315" t="str">
        <f t="shared" si="8924"/>
        <v/>
      </c>
      <c r="O4315" t="str">
        <f t="shared" si="8925"/>
        <v/>
      </c>
    </row>
    <row r="4316" spans="1:24" x14ac:dyDescent="0.25">
      <c r="A4316" t="s">
        <v>210</v>
      </c>
      <c r="B4316" t="s">
        <v>211</v>
      </c>
      <c r="C4316" t="s">
        <v>20</v>
      </c>
      <c r="D4316" s="7">
        <v>0.1</v>
      </c>
      <c r="E4316" s="7" t="s">
        <v>17</v>
      </c>
      <c r="F4316" t="s">
        <v>1473</v>
      </c>
      <c r="G4316" t="str">
        <f t="shared" si="8854"/>
        <v>DL2021040</v>
      </c>
      <c r="H4316" t="str">
        <f t="shared" si="8918"/>
        <v>03</v>
      </c>
      <c r="I4316" t="str">
        <f t="shared" si="8919"/>
        <v>Torsk_03_20210924_DL2021040_SktAnnaeGymOrdrupGym</v>
      </c>
      <c r="J4316" t="str">
        <f t="shared" si="8920"/>
        <v>Torsk</v>
      </c>
      <c r="K4316" t="str">
        <f t="shared" si="8921"/>
        <v>eDNA</v>
      </c>
      <c r="L4316" t="str">
        <f t="shared" si="8922"/>
        <v>No Ct</v>
      </c>
      <c r="M4316" t="str">
        <f t="shared" si="8923"/>
        <v/>
      </c>
      <c r="N4316" t="str">
        <f t="shared" si="8924"/>
        <v/>
      </c>
      <c r="O4316" t="str">
        <f t="shared" si="8925"/>
        <v/>
      </c>
    </row>
    <row r="4317" spans="1:24" x14ac:dyDescent="0.25">
      <c r="A4317" t="s">
        <v>212</v>
      </c>
      <c r="B4317" t="s">
        <v>211</v>
      </c>
      <c r="C4317" t="s">
        <v>20</v>
      </c>
      <c r="D4317" s="7">
        <v>0.1</v>
      </c>
      <c r="E4317" s="6" t="s">
        <v>17</v>
      </c>
      <c r="F4317" t="s">
        <v>1473</v>
      </c>
      <c r="G4317" t="str">
        <f t="shared" si="8854"/>
        <v>DL2021040</v>
      </c>
      <c r="H4317" t="str">
        <f t="shared" si="8918"/>
        <v>03</v>
      </c>
      <c r="I4317" t="str">
        <f t="shared" si="8919"/>
        <v>Torsk_03_20210924_DL2021040_SktAnnaeGymOrdrupGym</v>
      </c>
      <c r="J4317" t="str">
        <f t="shared" si="8920"/>
        <v>Torsk</v>
      </c>
      <c r="K4317" t="str">
        <f t="shared" si="8921"/>
        <v>eDNA</v>
      </c>
      <c r="L4317" t="str">
        <f t="shared" si="8922"/>
        <v>No Ct</v>
      </c>
      <c r="M4317" t="str">
        <f t="shared" si="8923"/>
        <v/>
      </c>
      <c r="N4317" t="str">
        <f t="shared" si="8924"/>
        <v/>
      </c>
      <c r="O4317" t="str">
        <f t="shared" si="8925"/>
        <v/>
      </c>
    </row>
    <row r="4318" spans="1:24" x14ac:dyDescent="0.25">
      <c r="A4318" t="s">
        <v>213</v>
      </c>
      <c r="B4318" t="s">
        <v>214</v>
      </c>
      <c r="C4318" t="s">
        <v>13</v>
      </c>
      <c r="D4318" s="7">
        <v>0.1</v>
      </c>
      <c r="E4318" s="7">
        <v>32.770000000000003</v>
      </c>
      <c r="F4318" t="s">
        <v>1473</v>
      </c>
      <c r="G4318" t="str">
        <f t="shared" si="8854"/>
        <v>DL2021040</v>
      </c>
      <c r="H4318" t="str">
        <f t="shared" si="8918"/>
        <v>04</v>
      </c>
      <c r="I4318" t="str">
        <f t="shared" si="8919"/>
        <v>Torsk_04_20210924_DL2021040_SktAnnaeGymOrdrupGym</v>
      </c>
      <c r="J4318" t="str">
        <f t="shared" si="8920"/>
        <v>Torsk</v>
      </c>
      <c r="K4318" t="str">
        <f t="shared" si="8921"/>
        <v>PosK</v>
      </c>
      <c r="L4318">
        <f t="shared" si="8922"/>
        <v>32.770000000000003</v>
      </c>
      <c r="M4318">
        <f t="shared" si="8923"/>
        <v>32.770000000000003</v>
      </c>
      <c r="N4318">
        <f t="shared" si="8924"/>
        <v>0</v>
      </c>
      <c r="O4318">
        <f t="shared" si="8925"/>
        <v>0</v>
      </c>
      <c r="Q4318">
        <f t="shared" ref="Q4318" si="8940">IF(L4320="No Ct",0,L4320)</f>
        <v>0</v>
      </c>
      <c r="R4318">
        <f t="shared" ref="R4318" si="8941">IF(L4321="No Ct",0,L4321)</f>
        <v>0</v>
      </c>
      <c r="S4318" t="str">
        <f t="shared" ref="S4318" si="8942">IF(AND(M4318&gt;0,N4318=0),"Valid","Invalid")</f>
        <v>Valid</v>
      </c>
      <c r="T4318" t="str">
        <f t="shared" ref="T4318" si="8943">IF(OR(Q4318&gt;1,R4318&gt;1),"Present","Absent")</f>
        <v>Absent</v>
      </c>
      <c r="U4318" t="str">
        <f t="shared" ref="U4318" si="8944">IF(OR(AND(Q4318&gt;1,Q4318&lt;41),AND(R4318&gt;1,R4318&lt;41)),"Ct&lt;41","Ct&gt;41")</f>
        <v>Ct&gt;41</v>
      </c>
      <c r="V4318" t="str">
        <f>VLOOKUP(J4318,Datasæt_Analysesystemer!$C$2:$D$68,2,FALSE)</f>
        <v>Torsk</v>
      </c>
      <c r="W4318" t="str">
        <f t="shared" ref="W4318" si="8945">MID(F4318,10,9)</f>
        <v>DL2021040</v>
      </c>
      <c r="X4318" t="str">
        <f t="shared" ref="X4318" si="8946">W4318&amp;"_"&amp;V4318&amp;"_"&amp;S4318&amp;"_"&amp;T4318&amp;"_"&amp;U4318</f>
        <v>DL2021040_Torsk_Valid_Absent_Ct&gt;41</v>
      </c>
    </row>
    <row r="4319" spans="1:24" x14ac:dyDescent="0.25">
      <c r="A4319" t="s">
        <v>215</v>
      </c>
      <c r="B4319" t="s">
        <v>216</v>
      </c>
      <c r="C4319" t="s">
        <v>16</v>
      </c>
      <c r="D4319" s="7">
        <v>0.1</v>
      </c>
      <c r="E4319" s="6" t="s">
        <v>17</v>
      </c>
      <c r="F4319" t="s">
        <v>1473</v>
      </c>
      <c r="G4319" t="str">
        <f t="shared" si="8854"/>
        <v>DL2021040</v>
      </c>
      <c r="H4319" t="str">
        <f t="shared" si="8918"/>
        <v>04</v>
      </c>
      <c r="I4319" t="str">
        <f t="shared" si="8919"/>
        <v>Torsk_04_20210924_DL2021040_SktAnnaeGymOrdrupGym</v>
      </c>
      <c r="J4319" t="str">
        <f t="shared" si="8920"/>
        <v>Torsk</v>
      </c>
      <c r="K4319" t="str">
        <f t="shared" si="8921"/>
        <v>NegK</v>
      </c>
      <c r="L4319" t="str">
        <f t="shared" si="8922"/>
        <v>No Ct</v>
      </c>
      <c r="M4319" t="str">
        <f t="shared" si="8923"/>
        <v/>
      </c>
      <c r="N4319" t="str">
        <f t="shared" si="8924"/>
        <v/>
      </c>
      <c r="O4319" t="str">
        <f t="shared" si="8925"/>
        <v/>
      </c>
    </row>
    <row r="4320" spans="1:24" x14ac:dyDescent="0.25">
      <c r="A4320" t="s">
        <v>217</v>
      </c>
      <c r="B4320" t="s">
        <v>218</v>
      </c>
      <c r="C4320" t="s">
        <v>20</v>
      </c>
      <c r="D4320" s="7">
        <v>0.1</v>
      </c>
      <c r="E4320" s="6" t="s">
        <v>17</v>
      </c>
      <c r="F4320" t="s">
        <v>1473</v>
      </c>
      <c r="G4320" t="str">
        <f t="shared" si="8854"/>
        <v>DL2021040</v>
      </c>
      <c r="H4320" t="str">
        <f t="shared" si="8918"/>
        <v>04</v>
      </c>
      <c r="I4320" t="str">
        <f t="shared" si="8919"/>
        <v>Torsk_04_20210924_DL2021040_SktAnnaeGymOrdrupGym</v>
      </c>
      <c r="J4320" t="str">
        <f t="shared" si="8920"/>
        <v>Torsk</v>
      </c>
      <c r="K4320" t="str">
        <f t="shared" si="8921"/>
        <v>eDNA</v>
      </c>
      <c r="L4320" t="str">
        <f t="shared" si="8922"/>
        <v>No Ct</v>
      </c>
      <c r="M4320" t="str">
        <f t="shared" si="8923"/>
        <v/>
      </c>
      <c r="N4320" t="str">
        <f t="shared" si="8924"/>
        <v/>
      </c>
      <c r="O4320" t="str">
        <f t="shared" si="8925"/>
        <v/>
      </c>
    </row>
    <row r="4321" spans="1:24" x14ac:dyDescent="0.25">
      <c r="A4321" t="s">
        <v>219</v>
      </c>
      <c r="B4321" t="s">
        <v>218</v>
      </c>
      <c r="C4321" t="s">
        <v>20</v>
      </c>
      <c r="D4321" s="7">
        <v>0.1</v>
      </c>
      <c r="E4321" s="6" t="s">
        <v>17</v>
      </c>
      <c r="F4321" t="s">
        <v>1473</v>
      </c>
      <c r="G4321" t="str">
        <f t="shared" si="8854"/>
        <v>DL2021040</v>
      </c>
      <c r="H4321" t="str">
        <f t="shared" si="8918"/>
        <v>04</v>
      </c>
      <c r="I4321" t="str">
        <f t="shared" si="8919"/>
        <v>Torsk_04_20210924_DL2021040_SktAnnaeGymOrdrupGym</v>
      </c>
      <c r="J4321" t="str">
        <f t="shared" si="8920"/>
        <v>Torsk</v>
      </c>
      <c r="K4321" t="str">
        <f t="shared" si="8921"/>
        <v>eDNA</v>
      </c>
      <c r="L4321" t="str">
        <f t="shared" si="8922"/>
        <v>No Ct</v>
      </c>
      <c r="M4321" t="str">
        <f t="shared" si="8923"/>
        <v/>
      </c>
      <c r="N4321" t="str">
        <f t="shared" si="8924"/>
        <v/>
      </c>
      <c r="O4321" t="str">
        <f t="shared" si="8925"/>
        <v/>
      </c>
    </row>
    <row r="4322" spans="1:24" x14ac:dyDescent="0.25">
      <c r="A4322" t="s">
        <v>220</v>
      </c>
      <c r="B4322" t="s">
        <v>221</v>
      </c>
      <c r="C4322" t="s">
        <v>13</v>
      </c>
      <c r="D4322" s="7">
        <v>0.1</v>
      </c>
      <c r="E4322" s="6">
        <v>33.659999999999997</v>
      </c>
      <c r="F4322" t="s">
        <v>1473</v>
      </c>
      <c r="G4322" t="str">
        <f t="shared" si="8854"/>
        <v>DL2021040</v>
      </c>
      <c r="H4322" t="str">
        <f t="shared" si="8918"/>
        <v>05</v>
      </c>
      <c r="I4322" t="str">
        <f t="shared" si="8919"/>
        <v>Sandmusling_05_20210924_DL2021040_SktAnnaeGymOrdrupGym</v>
      </c>
      <c r="J4322" t="str">
        <f t="shared" si="8920"/>
        <v>Sandmusling</v>
      </c>
      <c r="K4322" t="str">
        <f t="shared" si="8921"/>
        <v>PosK</v>
      </c>
      <c r="L4322">
        <f t="shared" si="8922"/>
        <v>33.659999999999997</v>
      </c>
      <c r="M4322">
        <f t="shared" si="8923"/>
        <v>33.659999999999997</v>
      </c>
      <c r="N4322">
        <f t="shared" si="8924"/>
        <v>0</v>
      </c>
      <c r="O4322">
        <f t="shared" si="8925"/>
        <v>0</v>
      </c>
      <c r="Q4322">
        <f t="shared" ref="Q4322" si="8947">IF(L4324="No Ct",0,L4324)</f>
        <v>0</v>
      </c>
      <c r="R4322">
        <f t="shared" ref="R4322" si="8948">IF(L4325="No Ct",0,L4325)</f>
        <v>0</v>
      </c>
      <c r="S4322" t="str">
        <f t="shared" ref="S4322" si="8949">IF(AND(M4322&gt;0,N4322=0),"Valid","Invalid")</f>
        <v>Valid</v>
      </c>
      <c r="T4322" t="str">
        <f t="shared" ref="T4322" si="8950">IF(OR(Q4322&gt;1,R4322&gt;1),"Present","Absent")</f>
        <v>Absent</v>
      </c>
      <c r="U4322" t="str">
        <f t="shared" ref="U4322" si="8951">IF(OR(AND(Q4322&gt;1,Q4322&lt;41),AND(R4322&gt;1,R4322&lt;41)),"Ct&lt;41","Ct&gt;41")</f>
        <v>Ct&gt;41</v>
      </c>
      <c r="V4322" t="str">
        <f>VLOOKUP(J4322,Datasæt_Analysesystemer!$C$2:$D$68,2,FALSE)</f>
        <v>Sandmusling</v>
      </c>
      <c r="W4322" t="str">
        <f t="shared" ref="W4322" si="8952">MID(F4322,10,9)</f>
        <v>DL2021040</v>
      </c>
      <c r="X4322" t="str">
        <f t="shared" ref="X4322" si="8953">W4322&amp;"_"&amp;V4322&amp;"_"&amp;S4322&amp;"_"&amp;T4322&amp;"_"&amp;U4322</f>
        <v>DL2021040_Sandmusling_Valid_Absent_Ct&gt;41</v>
      </c>
    </row>
    <row r="4323" spans="1:24" x14ac:dyDescent="0.25">
      <c r="A4323" t="s">
        <v>222</v>
      </c>
      <c r="B4323" t="s">
        <v>223</v>
      </c>
      <c r="C4323" t="s">
        <v>16</v>
      </c>
      <c r="D4323" s="7">
        <v>0.1</v>
      </c>
      <c r="E4323" s="6" t="s">
        <v>17</v>
      </c>
      <c r="F4323" t="s">
        <v>1473</v>
      </c>
      <c r="G4323" t="str">
        <f t="shared" si="8854"/>
        <v>DL2021040</v>
      </c>
      <c r="H4323" t="str">
        <f t="shared" si="8918"/>
        <v>05</v>
      </c>
      <c r="I4323" t="str">
        <f t="shared" si="8919"/>
        <v>Sandmusling_05_20210924_DL2021040_SktAnnaeGymOrdrupGym</v>
      </c>
      <c r="J4323" t="str">
        <f t="shared" si="8920"/>
        <v>Sandmusling</v>
      </c>
      <c r="K4323" t="str">
        <f t="shared" si="8921"/>
        <v>NegK</v>
      </c>
      <c r="L4323" t="str">
        <f t="shared" si="8922"/>
        <v>No Ct</v>
      </c>
      <c r="M4323" t="str">
        <f t="shared" si="8923"/>
        <v/>
      </c>
      <c r="N4323" t="str">
        <f t="shared" si="8924"/>
        <v/>
      </c>
      <c r="O4323" t="str">
        <f t="shared" si="8925"/>
        <v/>
      </c>
    </row>
    <row r="4324" spans="1:24" x14ac:dyDescent="0.25">
      <c r="A4324" t="s">
        <v>224</v>
      </c>
      <c r="B4324" t="s">
        <v>225</v>
      </c>
      <c r="C4324" t="s">
        <v>20</v>
      </c>
      <c r="D4324" s="7">
        <v>0.1</v>
      </c>
      <c r="E4324" s="6" t="s">
        <v>17</v>
      </c>
      <c r="F4324" t="s">
        <v>1473</v>
      </c>
      <c r="G4324" t="str">
        <f t="shared" si="8854"/>
        <v>DL2021040</v>
      </c>
      <c r="H4324" t="str">
        <f t="shared" si="8918"/>
        <v>05</v>
      </c>
      <c r="I4324" t="str">
        <f t="shared" si="8919"/>
        <v>Sandmusling_05_20210924_DL2021040_SktAnnaeGymOrdrupGym</v>
      </c>
      <c r="J4324" t="str">
        <f t="shared" si="8920"/>
        <v>Sandmusling</v>
      </c>
      <c r="K4324" t="str">
        <f t="shared" si="8921"/>
        <v>eDNA</v>
      </c>
      <c r="L4324" t="str">
        <f t="shared" si="8922"/>
        <v>No Ct</v>
      </c>
      <c r="M4324" t="str">
        <f t="shared" si="8923"/>
        <v/>
      </c>
      <c r="N4324" t="str">
        <f t="shared" si="8924"/>
        <v/>
      </c>
      <c r="O4324" t="str">
        <f t="shared" si="8925"/>
        <v/>
      </c>
    </row>
    <row r="4325" spans="1:24" x14ac:dyDescent="0.25">
      <c r="A4325" t="s">
        <v>226</v>
      </c>
      <c r="B4325" t="s">
        <v>225</v>
      </c>
      <c r="C4325" t="s">
        <v>20</v>
      </c>
      <c r="D4325" s="7">
        <v>0.1</v>
      </c>
      <c r="E4325" s="6" t="s">
        <v>17</v>
      </c>
      <c r="F4325" t="s">
        <v>1473</v>
      </c>
      <c r="G4325" t="str">
        <f t="shared" si="8854"/>
        <v>DL2021040</v>
      </c>
      <c r="H4325" t="str">
        <f t="shared" si="8918"/>
        <v>05</v>
      </c>
      <c r="I4325" t="str">
        <f t="shared" si="8919"/>
        <v>Sandmusling_05_20210924_DL2021040_SktAnnaeGymOrdrupGym</v>
      </c>
      <c r="J4325" t="str">
        <f t="shared" si="8920"/>
        <v>Sandmusling</v>
      </c>
      <c r="K4325" t="str">
        <f t="shared" si="8921"/>
        <v>eDNA</v>
      </c>
      <c r="L4325" t="str">
        <f t="shared" si="8922"/>
        <v>No Ct</v>
      </c>
      <c r="M4325" t="str">
        <f t="shared" si="8923"/>
        <v/>
      </c>
      <c r="N4325" t="str">
        <f t="shared" si="8924"/>
        <v/>
      </c>
      <c r="O4325" t="str">
        <f t="shared" si="8925"/>
        <v/>
      </c>
    </row>
    <row r="4326" spans="1:24" x14ac:dyDescent="0.25">
      <c r="A4326" t="s">
        <v>227</v>
      </c>
      <c r="B4326" t="s">
        <v>228</v>
      </c>
      <c r="C4326" t="s">
        <v>13</v>
      </c>
      <c r="D4326" s="7">
        <v>0.1</v>
      </c>
      <c r="E4326" s="7">
        <v>29.69</v>
      </c>
      <c r="F4326" t="s">
        <v>1473</v>
      </c>
      <c r="G4326" t="str">
        <f t="shared" si="8854"/>
        <v>DL2021040</v>
      </c>
      <c r="H4326" t="str">
        <f t="shared" si="8918"/>
        <v>06</v>
      </c>
      <c r="I4326" t="str">
        <f t="shared" si="8919"/>
        <v>Sandmusling_06_20210924_DL2021040_SktAnnaeGymOrdrupGym</v>
      </c>
      <c r="J4326" t="str">
        <f t="shared" si="8920"/>
        <v>Sandmusling</v>
      </c>
      <c r="K4326" t="str">
        <f t="shared" si="8921"/>
        <v>PosK</v>
      </c>
      <c r="L4326">
        <f t="shared" si="8922"/>
        <v>29.69</v>
      </c>
      <c r="M4326">
        <f t="shared" si="8923"/>
        <v>29.69</v>
      </c>
      <c r="N4326">
        <f t="shared" si="8924"/>
        <v>0</v>
      </c>
      <c r="O4326">
        <f t="shared" si="8925"/>
        <v>0</v>
      </c>
      <c r="Q4326">
        <f t="shared" ref="Q4326" si="8954">IF(L4328="No Ct",0,L4328)</f>
        <v>0</v>
      </c>
      <c r="R4326">
        <f t="shared" ref="R4326" si="8955">IF(L4329="No Ct",0,L4329)</f>
        <v>0</v>
      </c>
      <c r="S4326" t="str">
        <f t="shared" ref="S4326" si="8956">IF(AND(M4326&gt;0,N4326=0),"Valid","Invalid")</f>
        <v>Valid</v>
      </c>
      <c r="T4326" t="str">
        <f t="shared" ref="T4326" si="8957">IF(OR(Q4326&gt;1,R4326&gt;1),"Present","Absent")</f>
        <v>Absent</v>
      </c>
      <c r="U4326" t="str">
        <f t="shared" ref="U4326" si="8958">IF(OR(AND(Q4326&gt;1,Q4326&lt;41),AND(R4326&gt;1,R4326&lt;41)),"Ct&lt;41","Ct&gt;41")</f>
        <v>Ct&gt;41</v>
      </c>
      <c r="V4326" t="str">
        <f>VLOOKUP(J4326,Datasæt_Analysesystemer!$C$2:$D$68,2,FALSE)</f>
        <v>Sandmusling</v>
      </c>
      <c r="W4326" t="str">
        <f t="shared" ref="W4326" si="8959">MID(F4326,10,9)</f>
        <v>DL2021040</v>
      </c>
      <c r="X4326" t="str">
        <f t="shared" ref="X4326" si="8960">W4326&amp;"_"&amp;V4326&amp;"_"&amp;S4326&amp;"_"&amp;T4326&amp;"_"&amp;U4326</f>
        <v>DL2021040_Sandmusling_Valid_Absent_Ct&gt;41</v>
      </c>
    </row>
    <row r="4327" spans="1:24" x14ac:dyDescent="0.25">
      <c r="A4327" t="s">
        <v>229</v>
      </c>
      <c r="B4327" t="s">
        <v>230</v>
      </c>
      <c r="C4327" t="s">
        <v>16</v>
      </c>
      <c r="D4327" s="7">
        <v>0.1</v>
      </c>
      <c r="E4327" s="6" t="s">
        <v>17</v>
      </c>
      <c r="F4327" t="s">
        <v>1473</v>
      </c>
      <c r="G4327" t="str">
        <f t="shared" si="8854"/>
        <v>DL2021040</v>
      </c>
      <c r="H4327" t="str">
        <f t="shared" si="8918"/>
        <v>06</v>
      </c>
      <c r="I4327" t="str">
        <f t="shared" si="8919"/>
        <v>Sandmusling_06_20210924_DL2021040_SktAnnaeGymOrdrupGym</v>
      </c>
      <c r="J4327" t="str">
        <f t="shared" si="8920"/>
        <v>Sandmusling</v>
      </c>
      <c r="K4327" t="str">
        <f t="shared" si="8921"/>
        <v>NegK</v>
      </c>
      <c r="L4327" t="str">
        <f t="shared" si="8922"/>
        <v>No Ct</v>
      </c>
      <c r="M4327" t="str">
        <f t="shared" si="8923"/>
        <v/>
      </c>
      <c r="N4327" t="str">
        <f t="shared" si="8924"/>
        <v/>
      </c>
      <c r="O4327" t="str">
        <f t="shared" si="8925"/>
        <v/>
      </c>
    </row>
    <row r="4328" spans="1:24" x14ac:dyDescent="0.25">
      <c r="A4328" t="s">
        <v>231</v>
      </c>
      <c r="B4328" t="s">
        <v>232</v>
      </c>
      <c r="C4328" t="s">
        <v>20</v>
      </c>
      <c r="D4328" s="7">
        <v>0.1</v>
      </c>
      <c r="E4328" s="6" t="s">
        <v>17</v>
      </c>
      <c r="F4328" t="s">
        <v>1473</v>
      </c>
      <c r="G4328" t="str">
        <f t="shared" si="8854"/>
        <v>DL2021040</v>
      </c>
      <c r="H4328" t="str">
        <f t="shared" si="8918"/>
        <v>06</v>
      </c>
      <c r="I4328" t="str">
        <f t="shared" si="8919"/>
        <v>Sandmusling_06_20210924_DL2021040_SktAnnaeGymOrdrupGym</v>
      </c>
      <c r="J4328" t="str">
        <f t="shared" si="8920"/>
        <v>Sandmusling</v>
      </c>
      <c r="K4328" t="str">
        <f t="shared" si="8921"/>
        <v>eDNA</v>
      </c>
      <c r="L4328" t="str">
        <f t="shared" si="8922"/>
        <v>No Ct</v>
      </c>
      <c r="M4328" t="str">
        <f t="shared" si="8923"/>
        <v/>
      </c>
      <c r="N4328" t="str">
        <f t="shared" si="8924"/>
        <v/>
      </c>
      <c r="O4328" t="str">
        <f t="shared" si="8925"/>
        <v/>
      </c>
    </row>
    <row r="4329" spans="1:24" x14ac:dyDescent="0.25">
      <c r="A4329" t="s">
        <v>233</v>
      </c>
      <c r="B4329" t="s">
        <v>232</v>
      </c>
      <c r="C4329" t="s">
        <v>20</v>
      </c>
      <c r="D4329" s="7">
        <v>0.1</v>
      </c>
      <c r="E4329" s="6" t="s">
        <v>17</v>
      </c>
      <c r="F4329" t="s">
        <v>1473</v>
      </c>
      <c r="G4329" t="str">
        <f t="shared" si="8854"/>
        <v>DL2021040</v>
      </c>
      <c r="H4329" t="str">
        <f t="shared" si="8918"/>
        <v>06</v>
      </c>
      <c r="I4329" t="str">
        <f t="shared" si="8919"/>
        <v>Sandmusling_06_20210924_DL2021040_SktAnnaeGymOrdrupGym</v>
      </c>
      <c r="J4329" t="str">
        <f t="shared" si="8920"/>
        <v>Sandmusling</v>
      </c>
      <c r="K4329" t="str">
        <f t="shared" si="8921"/>
        <v>eDNA</v>
      </c>
      <c r="L4329" t="str">
        <f t="shared" si="8922"/>
        <v>No Ct</v>
      </c>
      <c r="M4329" t="str">
        <f t="shared" si="8923"/>
        <v/>
      </c>
      <c r="N4329" t="str">
        <f t="shared" si="8924"/>
        <v/>
      </c>
      <c r="O4329" t="str">
        <f t="shared" si="8925"/>
        <v/>
      </c>
    </row>
    <row r="4330" spans="1:24" x14ac:dyDescent="0.25">
      <c r="A4330" t="s">
        <v>234</v>
      </c>
      <c r="B4330" t="s">
        <v>235</v>
      </c>
      <c r="C4330" t="s">
        <v>13</v>
      </c>
      <c r="D4330" s="7">
        <v>0.1</v>
      </c>
      <c r="E4330" s="7">
        <v>35.42</v>
      </c>
      <c r="F4330" t="s">
        <v>1473</v>
      </c>
      <c r="G4330" t="str">
        <f t="shared" si="8854"/>
        <v>DL2021040</v>
      </c>
      <c r="H4330" t="str">
        <f t="shared" si="8918"/>
        <v>07</v>
      </c>
      <c r="I4330" t="str">
        <f t="shared" si="8919"/>
        <v>AmerikanskRibbegople_07_20210924_DL2021040_SktAnnaeGymOrdrupGym</v>
      </c>
      <c r="J4330" t="str">
        <f t="shared" si="8920"/>
        <v>AmerikanskRibbegople</v>
      </c>
      <c r="K4330" t="str">
        <f t="shared" si="8921"/>
        <v>PosK</v>
      </c>
      <c r="L4330">
        <f t="shared" si="8922"/>
        <v>35.42</v>
      </c>
      <c r="M4330">
        <f t="shared" si="8923"/>
        <v>35.42</v>
      </c>
      <c r="N4330">
        <f t="shared" si="8924"/>
        <v>0</v>
      </c>
      <c r="O4330">
        <f t="shared" si="8925"/>
        <v>0</v>
      </c>
      <c r="Q4330">
        <f t="shared" ref="Q4330" si="8961">IF(L4332="No Ct",0,L4332)</f>
        <v>0</v>
      </c>
      <c r="R4330">
        <f t="shared" ref="R4330" si="8962">IF(L4333="No Ct",0,L4333)</f>
        <v>0</v>
      </c>
      <c r="S4330" t="str">
        <f t="shared" ref="S4330" si="8963">IF(AND(M4330&gt;0,N4330=0),"Valid","Invalid")</f>
        <v>Valid</v>
      </c>
      <c r="T4330" t="str">
        <f t="shared" ref="T4330" si="8964">IF(OR(Q4330&gt;1,R4330&gt;1),"Present","Absent")</f>
        <v>Absent</v>
      </c>
      <c r="U4330" t="str">
        <f t="shared" ref="U4330" si="8965">IF(OR(AND(Q4330&gt;1,Q4330&lt;41),AND(R4330&gt;1,R4330&lt;41)),"Ct&lt;41","Ct&gt;41")</f>
        <v>Ct&gt;41</v>
      </c>
      <c r="V4330" t="str">
        <f>VLOOKUP(J4330,Datasæt_Analysesystemer!$C$2:$D$68,2,FALSE)</f>
        <v>Amerikansk ribbegople</v>
      </c>
      <c r="W4330" t="str">
        <f t="shared" ref="W4330" si="8966">MID(F4330,10,9)</f>
        <v>DL2021040</v>
      </c>
      <c r="X4330" t="str">
        <f t="shared" ref="X4330" si="8967">W4330&amp;"_"&amp;V4330&amp;"_"&amp;S4330&amp;"_"&amp;T4330&amp;"_"&amp;U4330</f>
        <v>DL2021040_Amerikansk ribbegople_Valid_Absent_Ct&gt;41</v>
      </c>
    </row>
    <row r="4331" spans="1:24" x14ac:dyDescent="0.25">
      <c r="A4331" t="s">
        <v>236</v>
      </c>
      <c r="B4331" t="s">
        <v>237</v>
      </c>
      <c r="C4331" t="s">
        <v>16</v>
      </c>
      <c r="D4331" s="7">
        <v>0.1</v>
      </c>
      <c r="E4331" s="6" t="s">
        <v>17</v>
      </c>
      <c r="F4331" t="s">
        <v>1473</v>
      </c>
      <c r="G4331" t="str">
        <f t="shared" si="8854"/>
        <v>DL2021040</v>
      </c>
      <c r="H4331" t="str">
        <f t="shared" si="8918"/>
        <v>07</v>
      </c>
      <c r="I4331" t="str">
        <f t="shared" si="8919"/>
        <v>AmerikanskRibbegople_07_20210924_DL2021040_SktAnnaeGymOrdrupGym</v>
      </c>
      <c r="J4331" t="str">
        <f t="shared" si="8920"/>
        <v>AmerikanskRibbegople</v>
      </c>
      <c r="K4331" t="str">
        <f t="shared" si="8921"/>
        <v>NegK</v>
      </c>
      <c r="L4331" t="str">
        <f t="shared" si="8922"/>
        <v>No Ct</v>
      </c>
      <c r="M4331" t="str">
        <f t="shared" si="8923"/>
        <v/>
      </c>
      <c r="N4331" t="str">
        <f t="shared" si="8924"/>
        <v/>
      </c>
      <c r="O4331" t="str">
        <f t="shared" si="8925"/>
        <v/>
      </c>
    </row>
    <row r="4332" spans="1:24" x14ac:dyDescent="0.25">
      <c r="A4332" t="s">
        <v>238</v>
      </c>
      <c r="B4332" t="s">
        <v>239</v>
      </c>
      <c r="C4332" t="s">
        <v>20</v>
      </c>
      <c r="D4332" s="7">
        <v>0.1</v>
      </c>
      <c r="E4332" s="6" t="s">
        <v>17</v>
      </c>
      <c r="F4332" t="s">
        <v>1473</v>
      </c>
      <c r="G4332" t="str">
        <f t="shared" si="8854"/>
        <v>DL2021040</v>
      </c>
      <c r="H4332" t="str">
        <f t="shared" si="8918"/>
        <v>07</v>
      </c>
      <c r="I4332" t="str">
        <f t="shared" si="8919"/>
        <v>AmerikanskRibbegople_07_20210924_DL2021040_SktAnnaeGymOrdrupGym</v>
      </c>
      <c r="J4332" t="str">
        <f t="shared" si="8920"/>
        <v>AmerikanskRibbegople</v>
      </c>
      <c r="K4332" t="str">
        <f t="shared" si="8921"/>
        <v>eDNA</v>
      </c>
      <c r="L4332" t="str">
        <f t="shared" si="8922"/>
        <v>No Ct</v>
      </c>
      <c r="M4332" t="str">
        <f t="shared" si="8923"/>
        <v/>
      </c>
      <c r="N4332" t="str">
        <f t="shared" si="8924"/>
        <v/>
      </c>
      <c r="O4332" t="str">
        <f t="shared" si="8925"/>
        <v/>
      </c>
    </row>
    <row r="4333" spans="1:24" x14ac:dyDescent="0.25">
      <c r="A4333" t="s">
        <v>240</v>
      </c>
      <c r="B4333" t="s">
        <v>239</v>
      </c>
      <c r="C4333" t="s">
        <v>20</v>
      </c>
      <c r="D4333" s="7">
        <v>0.1</v>
      </c>
      <c r="E4333" s="6" t="s">
        <v>17</v>
      </c>
      <c r="F4333" t="s">
        <v>1473</v>
      </c>
      <c r="G4333" t="str">
        <f t="shared" si="8854"/>
        <v>DL2021040</v>
      </c>
      <c r="H4333" t="str">
        <f t="shared" si="8918"/>
        <v>07</v>
      </c>
      <c r="I4333" t="str">
        <f t="shared" si="8919"/>
        <v>AmerikanskRibbegople_07_20210924_DL2021040_SktAnnaeGymOrdrupGym</v>
      </c>
      <c r="J4333" t="str">
        <f t="shared" si="8920"/>
        <v>AmerikanskRibbegople</v>
      </c>
      <c r="K4333" t="str">
        <f t="shared" si="8921"/>
        <v>eDNA</v>
      </c>
      <c r="L4333" t="str">
        <f t="shared" si="8922"/>
        <v>No Ct</v>
      </c>
      <c r="M4333" t="str">
        <f t="shared" si="8923"/>
        <v/>
      </c>
      <c r="N4333" t="str">
        <f t="shared" si="8924"/>
        <v/>
      </c>
      <c r="O4333" t="str">
        <f t="shared" si="8925"/>
        <v/>
      </c>
    </row>
    <row r="4334" spans="1:24" x14ac:dyDescent="0.25">
      <c r="A4334" t="s">
        <v>241</v>
      </c>
      <c r="B4334" t="s">
        <v>242</v>
      </c>
      <c r="C4334" t="s">
        <v>13</v>
      </c>
      <c r="D4334" s="7">
        <v>0.1</v>
      </c>
      <c r="E4334" s="6">
        <v>35.31</v>
      </c>
      <c r="F4334" t="s">
        <v>1473</v>
      </c>
      <c r="G4334" t="str">
        <f t="shared" si="8854"/>
        <v>DL2021040</v>
      </c>
      <c r="H4334" t="str">
        <f t="shared" si="8918"/>
        <v>08</v>
      </c>
      <c r="I4334" t="str">
        <f t="shared" si="8919"/>
        <v>AmerikanskRibbegople_08_20210924_DL2021040_SktAnnaeGymOrdrupGym</v>
      </c>
      <c r="J4334" t="str">
        <f t="shared" si="8920"/>
        <v>AmerikanskRibbegople</v>
      </c>
      <c r="K4334" t="str">
        <f t="shared" si="8921"/>
        <v>PosK</v>
      </c>
      <c r="L4334">
        <f t="shared" si="8922"/>
        <v>35.31</v>
      </c>
      <c r="M4334">
        <f t="shared" si="8923"/>
        <v>35.31</v>
      </c>
      <c r="N4334">
        <f t="shared" si="8924"/>
        <v>0</v>
      </c>
      <c r="O4334">
        <f t="shared" si="8925"/>
        <v>0</v>
      </c>
      <c r="Q4334">
        <f t="shared" ref="Q4334" si="8968">IF(L4336="No Ct",0,L4336)</f>
        <v>0</v>
      </c>
      <c r="R4334">
        <f t="shared" ref="R4334" si="8969">IF(L4337="No Ct",0,L4337)</f>
        <v>0</v>
      </c>
      <c r="S4334" t="str">
        <f t="shared" ref="S4334" si="8970">IF(AND(M4334&gt;0,N4334=0),"Valid","Invalid")</f>
        <v>Valid</v>
      </c>
      <c r="T4334" t="str">
        <f t="shared" ref="T4334" si="8971">IF(OR(Q4334&gt;1,R4334&gt;1),"Present","Absent")</f>
        <v>Absent</v>
      </c>
      <c r="U4334" t="str">
        <f t="shared" ref="U4334" si="8972">IF(OR(AND(Q4334&gt;1,Q4334&lt;41),AND(R4334&gt;1,R4334&lt;41)),"Ct&lt;41","Ct&gt;41")</f>
        <v>Ct&gt;41</v>
      </c>
      <c r="V4334" t="str">
        <f>VLOOKUP(J4334,Datasæt_Analysesystemer!$C$2:$D$68,2,FALSE)</f>
        <v>Amerikansk ribbegople</v>
      </c>
      <c r="W4334" t="str">
        <f t="shared" ref="W4334" si="8973">MID(F4334,10,9)</f>
        <v>DL2021040</v>
      </c>
      <c r="X4334" t="str">
        <f t="shared" ref="X4334" si="8974">W4334&amp;"_"&amp;V4334&amp;"_"&amp;S4334&amp;"_"&amp;T4334&amp;"_"&amp;U4334</f>
        <v>DL2021040_Amerikansk ribbegople_Valid_Absent_Ct&gt;41</v>
      </c>
    </row>
    <row r="4335" spans="1:24" x14ac:dyDescent="0.25">
      <c r="A4335" t="s">
        <v>243</v>
      </c>
      <c r="B4335" t="s">
        <v>244</v>
      </c>
      <c r="C4335" t="s">
        <v>16</v>
      </c>
      <c r="D4335" s="7">
        <v>0.1</v>
      </c>
      <c r="E4335" s="6" t="s">
        <v>17</v>
      </c>
      <c r="F4335" t="s">
        <v>1473</v>
      </c>
      <c r="G4335" t="str">
        <f t="shared" si="8854"/>
        <v>DL2021040</v>
      </c>
      <c r="H4335" t="str">
        <f t="shared" si="8918"/>
        <v>08</v>
      </c>
      <c r="I4335" t="str">
        <f t="shared" si="8919"/>
        <v>AmerikanskRibbegople_08_20210924_DL2021040_SktAnnaeGymOrdrupGym</v>
      </c>
      <c r="J4335" t="str">
        <f t="shared" si="8920"/>
        <v>AmerikanskRibbegople</v>
      </c>
      <c r="K4335" t="str">
        <f t="shared" si="8921"/>
        <v>NegK</v>
      </c>
      <c r="L4335" t="str">
        <f t="shared" si="8922"/>
        <v>No Ct</v>
      </c>
      <c r="M4335" t="str">
        <f t="shared" si="8923"/>
        <v/>
      </c>
      <c r="N4335" t="str">
        <f t="shared" si="8924"/>
        <v/>
      </c>
      <c r="O4335" t="str">
        <f t="shared" si="8925"/>
        <v/>
      </c>
    </row>
    <row r="4336" spans="1:24" x14ac:dyDescent="0.25">
      <c r="A4336" t="s">
        <v>245</v>
      </c>
      <c r="B4336" t="s">
        <v>246</v>
      </c>
      <c r="C4336" t="s">
        <v>20</v>
      </c>
      <c r="D4336" s="7">
        <v>0.1</v>
      </c>
      <c r="E4336" s="7" t="s">
        <v>17</v>
      </c>
      <c r="F4336" t="s">
        <v>1473</v>
      </c>
      <c r="G4336" t="str">
        <f t="shared" si="8854"/>
        <v>DL2021040</v>
      </c>
      <c r="H4336" t="str">
        <f t="shared" si="8918"/>
        <v>08</v>
      </c>
      <c r="I4336" t="str">
        <f t="shared" si="8919"/>
        <v>AmerikanskRibbegople_08_20210924_DL2021040_SktAnnaeGymOrdrupGym</v>
      </c>
      <c r="J4336" t="str">
        <f t="shared" si="8920"/>
        <v>AmerikanskRibbegople</v>
      </c>
      <c r="K4336" t="str">
        <f t="shared" si="8921"/>
        <v>eDNA</v>
      </c>
      <c r="L4336" t="str">
        <f t="shared" si="8922"/>
        <v>No Ct</v>
      </c>
      <c r="M4336" t="str">
        <f t="shared" si="8923"/>
        <v/>
      </c>
      <c r="N4336" t="str">
        <f t="shared" si="8924"/>
        <v/>
      </c>
      <c r="O4336" t="str">
        <f t="shared" si="8925"/>
        <v/>
      </c>
    </row>
    <row r="4337" spans="1:24" x14ac:dyDescent="0.25">
      <c r="A4337" t="s">
        <v>247</v>
      </c>
      <c r="B4337" t="s">
        <v>246</v>
      </c>
      <c r="C4337" t="s">
        <v>20</v>
      </c>
      <c r="D4337" s="7">
        <v>0.1</v>
      </c>
      <c r="E4337" s="7" t="s">
        <v>17</v>
      </c>
      <c r="F4337" t="s">
        <v>1473</v>
      </c>
      <c r="G4337" t="str">
        <f t="shared" si="8854"/>
        <v>DL2021040</v>
      </c>
      <c r="H4337" t="str">
        <f t="shared" si="8918"/>
        <v>08</v>
      </c>
      <c r="I4337" t="str">
        <f t="shared" si="8919"/>
        <v>AmerikanskRibbegople_08_20210924_DL2021040_SktAnnaeGymOrdrupGym</v>
      </c>
      <c r="J4337" t="str">
        <f t="shared" si="8920"/>
        <v>AmerikanskRibbegople</v>
      </c>
      <c r="K4337" t="str">
        <f t="shared" si="8921"/>
        <v>eDNA</v>
      </c>
      <c r="L4337" t="str">
        <f t="shared" si="8922"/>
        <v>No Ct</v>
      </c>
      <c r="M4337" t="str">
        <f t="shared" si="8923"/>
        <v/>
      </c>
      <c r="N4337" t="str">
        <f t="shared" si="8924"/>
        <v/>
      </c>
      <c r="O4337" t="str">
        <f t="shared" si="8925"/>
        <v/>
      </c>
    </row>
    <row r="4338" spans="1:24" x14ac:dyDescent="0.25">
      <c r="A4338" t="s">
        <v>248</v>
      </c>
      <c r="B4338" t="s">
        <v>249</v>
      </c>
      <c r="C4338" t="s">
        <v>13</v>
      </c>
      <c r="D4338" s="7">
        <v>0.1</v>
      </c>
      <c r="E4338" s="7">
        <v>29.71</v>
      </c>
      <c r="F4338" t="s">
        <v>1473</v>
      </c>
      <c r="G4338" t="str">
        <f t="shared" ref="G4338:G4401" si="8975">MID(F4338,10,9)</f>
        <v>DL2021040</v>
      </c>
      <c r="H4338" t="str">
        <f t="shared" si="8918"/>
        <v>09</v>
      </c>
      <c r="I4338" t="str">
        <f t="shared" si="8919"/>
        <v>AmerikanskHummer_09_20210924_DL2021040_SktAnnaeGymOrdrupGym</v>
      </c>
      <c r="J4338" t="str">
        <f t="shared" si="8920"/>
        <v>AmerikanskHummer</v>
      </c>
      <c r="K4338" t="str">
        <f t="shared" si="8921"/>
        <v>PosK</v>
      </c>
      <c r="L4338">
        <f t="shared" si="8922"/>
        <v>29.71</v>
      </c>
      <c r="M4338">
        <f t="shared" si="8923"/>
        <v>29.71</v>
      </c>
      <c r="N4338">
        <f t="shared" si="8924"/>
        <v>0</v>
      </c>
      <c r="O4338">
        <f t="shared" si="8925"/>
        <v>0</v>
      </c>
      <c r="Q4338">
        <f t="shared" ref="Q4338" si="8976">IF(L4340="No Ct",0,L4340)</f>
        <v>0</v>
      </c>
      <c r="R4338">
        <f t="shared" ref="R4338" si="8977">IF(L4341="No Ct",0,L4341)</f>
        <v>0</v>
      </c>
      <c r="S4338" t="str">
        <f t="shared" ref="S4338" si="8978">IF(AND(M4338&gt;0,N4338=0),"Valid","Invalid")</f>
        <v>Valid</v>
      </c>
      <c r="T4338" t="str">
        <f t="shared" ref="T4338" si="8979">IF(OR(Q4338&gt;1,R4338&gt;1),"Present","Absent")</f>
        <v>Absent</v>
      </c>
      <c r="U4338" t="str">
        <f t="shared" ref="U4338" si="8980">IF(OR(AND(Q4338&gt;1,Q4338&lt;41),AND(R4338&gt;1,R4338&lt;41)),"Ct&lt;41","Ct&gt;41")</f>
        <v>Ct&gt;41</v>
      </c>
      <c r="V4338" t="str">
        <f>VLOOKUP(J4338,Datasæt_Analysesystemer!$C$2:$D$68,2,FALSE)</f>
        <v>Amerikansk hummer</v>
      </c>
      <c r="W4338" t="str">
        <f t="shared" ref="W4338" si="8981">MID(F4338,10,9)</f>
        <v>DL2021040</v>
      </c>
      <c r="X4338" t="str">
        <f t="shared" ref="X4338" si="8982">W4338&amp;"_"&amp;V4338&amp;"_"&amp;S4338&amp;"_"&amp;T4338&amp;"_"&amp;U4338</f>
        <v>DL2021040_Amerikansk hummer_Valid_Absent_Ct&gt;41</v>
      </c>
    </row>
    <row r="4339" spans="1:24" x14ac:dyDescent="0.25">
      <c r="A4339" t="s">
        <v>250</v>
      </c>
      <c r="B4339" t="s">
        <v>251</v>
      </c>
      <c r="C4339" t="s">
        <v>16</v>
      </c>
      <c r="D4339" s="7">
        <v>0.1</v>
      </c>
      <c r="E4339" s="6" t="s">
        <v>17</v>
      </c>
      <c r="F4339" t="s">
        <v>1473</v>
      </c>
      <c r="G4339" t="str">
        <f t="shared" si="8975"/>
        <v>DL2021040</v>
      </c>
      <c r="H4339" t="str">
        <f t="shared" si="8918"/>
        <v>09</v>
      </c>
      <c r="I4339" t="str">
        <f t="shared" si="8919"/>
        <v>AmerikanskHummer_09_20210924_DL2021040_SktAnnaeGymOrdrupGym</v>
      </c>
      <c r="J4339" t="str">
        <f t="shared" si="8920"/>
        <v>AmerikanskHummer</v>
      </c>
      <c r="K4339" t="str">
        <f t="shared" si="8921"/>
        <v>NegK</v>
      </c>
      <c r="L4339" t="str">
        <f t="shared" si="8922"/>
        <v>No Ct</v>
      </c>
      <c r="M4339" t="str">
        <f t="shared" si="8923"/>
        <v/>
      </c>
      <c r="N4339" t="str">
        <f t="shared" si="8924"/>
        <v/>
      </c>
      <c r="O4339" t="str">
        <f t="shared" si="8925"/>
        <v/>
      </c>
    </row>
    <row r="4340" spans="1:24" x14ac:dyDescent="0.25">
      <c r="A4340" t="s">
        <v>252</v>
      </c>
      <c r="B4340" t="s">
        <v>253</v>
      </c>
      <c r="C4340" t="s">
        <v>20</v>
      </c>
      <c r="D4340" s="7">
        <v>0.1</v>
      </c>
      <c r="E4340" s="7" t="s">
        <v>17</v>
      </c>
      <c r="F4340" t="s">
        <v>1473</v>
      </c>
      <c r="G4340" t="str">
        <f t="shared" si="8975"/>
        <v>DL2021040</v>
      </c>
      <c r="H4340" t="str">
        <f t="shared" si="8918"/>
        <v>09</v>
      </c>
      <c r="I4340" t="str">
        <f t="shared" si="8919"/>
        <v>AmerikanskHummer_09_20210924_DL2021040_SktAnnaeGymOrdrupGym</v>
      </c>
      <c r="J4340" t="str">
        <f t="shared" si="8920"/>
        <v>AmerikanskHummer</v>
      </c>
      <c r="K4340" t="str">
        <f t="shared" si="8921"/>
        <v>eDNA</v>
      </c>
      <c r="L4340" t="str">
        <f t="shared" si="8922"/>
        <v>No Ct</v>
      </c>
      <c r="M4340" t="str">
        <f t="shared" si="8923"/>
        <v/>
      </c>
      <c r="N4340" t="str">
        <f t="shared" si="8924"/>
        <v/>
      </c>
      <c r="O4340" t="str">
        <f t="shared" si="8925"/>
        <v/>
      </c>
    </row>
    <row r="4341" spans="1:24" x14ac:dyDescent="0.25">
      <c r="A4341" t="s">
        <v>254</v>
      </c>
      <c r="B4341" t="s">
        <v>253</v>
      </c>
      <c r="C4341" t="s">
        <v>20</v>
      </c>
      <c r="D4341" s="7">
        <v>0.1</v>
      </c>
      <c r="E4341" s="7" t="s">
        <v>17</v>
      </c>
      <c r="F4341" t="s">
        <v>1473</v>
      </c>
      <c r="G4341" t="str">
        <f t="shared" si="8975"/>
        <v>DL2021040</v>
      </c>
      <c r="H4341" t="str">
        <f t="shared" si="8918"/>
        <v>09</v>
      </c>
      <c r="I4341" t="str">
        <f t="shared" si="8919"/>
        <v>AmerikanskHummer_09_20210924_DL2021040_SktAnnaeGymOrdrupGym</v>
      </c>
      <c r="J4341" t="str">
        <f t="shared" si="8920"/>
        <v>AmerikanskHummer</v>
      </c>
      <c r="K4341" t="str">
        <f t="shared" si="8921"/>
        <v>eDNA</v>
      </c>
      <c r="L4341" t="str">
        <f t="shared" si="8922"/>
        <v>No Ct</v>
      </c>
      <c r="M4341" t="str">
        <f t="shared" si="8923"/>
        <v/>
      </c>
      <c r="N4341" t="str">
        <f t="shared" si="8924"/>
        <v/>
      </c>
      <c r="O4341" t="str">
        <f t="shared" si="8925"/>
        <v/>
      </c>
    </row>
    <row r="4342" spans="1:24" x14ac:dyDescent="0.25">
      <c r="A4342" t="s">
        <v>255</v>
      </c>
      <c r="B4342" t="s">
        <v>256</v>
      </c>
      <c r="C4342" t="s">
        <v>13</v>
      </c>
      <c r="D4342" s="7">
        <v>0.1</v>
      </c>
      <c r="E4342" s="6">
        <v>30.4</v>
      </c>
      <c r="F4342" t="s">
        <v>1473</v>
      </c>
      <c r="G4342" t="str">
        <f t="shared" si="8975"/>
        <v>DL2021040</v>
      </c>
      <c r="H4342" t="str">
        <f t="shared" si="8918"/>
        <v>10</v>
      </c>
      <c r="I4342" t="str">
        <f t="shared" si="8919"/>
        <v>AmerikanskHummer_10_20210924_DL2021040_SktAnnaeGymOrdrupGym</v>
      </c>
      <c r="J4342" t="str">
        <f t="shared" si="8920"/>
        <v>AmerikanskHummer</v>
      </c>
      <c r="K4342" t="str">
        <f t="shared" si="8921"/>
        <v>PosK</v>
      </c>
      <c r="L4342">
        <f t="shared" si="8922"/>
        <v>30.4</v>
      </c>
      <c r="M4342">
        <f t="shared" si="8923"/>
        <v>30.4</v>
      </c>
      <c r="N4342">
        <f t="shared" si="8924"/>
        <v>0</v>
      </c>
      <c r="O4342">
        <f t="shared" si="8925"/>
        <v>38.61</v>
      </c>
      <c r="Q4342">
        <f t="shared" ref="Q4342" si="8983">IF(L4344="No Ct",0,L4344)</f>
        <v>0</v>
      </c>
      <c r="R4342">
        <f t="shared" ref="R4342" si="8984">IF(L4345="No Ct",0,L4345)</f>
        <v>38.61</v>
      </c>
      <c r="S4342" t="str">
        <f t="shared" ref="S4342" si="8985">IF(AND(M4342&gt;0,N4342=0),"Valid","Invalid")</f>
        <v>Valid</v>
      </c>
      <c r="T4342" t="str">
        <f t="shared" ref="T4342" si="8986">IF(OR(Q4342&gt;1,R4342&gt;1),"Present","Absent")</f>
        <v>Present</v>
      </c>
      <c r="U4342" t="str">
        <f t="shared" ref="U4342" si="8987">IF(OR(AND(Q4342&gt;1,Q4342&lt;41),AND(R4342&gt;1,R4342&lt;41)),"Ct&lt;41","Ct&gt;41")</f>
        <v>Ct&lt;41</v>
      </c>
      <c r="V4342" t="str">
        <f>VLOOKUP(J4342,Datasæt_Analysesystemer!$C$2:$D$68,2,FALSE)</f>
        <v>Amerikansk hummer</v>
      </c>
      <c r="W4342" t="str">
        <f t="shared" ref="W4342" si="8988">MID(F4342,10,9)</f>
        <v>DL2021040</v>
      </c>
      <c r="X4342" t="str">
        <f t="shared" ref="X4342" si="8989">W4342&amp;"_"&amp;V4342&amp;"_"&amp;S4342&amp;"_"&amp;T4342&amp;"_"&amp;U4342</f>
        <v>DL2021040_Amerikansk hummer_Valid_Present_Ct&lt;41</v>
      </c>
    </row>
    <row r="4343" spans="1:24" x14ac:dyDescent="0.25">
      <c r="A4343" t="s">
        <v>257</v>
      </c>
      <c r="B4343" t="s">
        <v>258</v>
      </c>
      <c r="C4343" t="s">
        <v>16</v>
      </c>
      <c r="D4343" s="7">
        <v>0.1</v>
      </c>
      <c r="E4343" s="6" t="s">
        <v>17</v>
      </c>
      <c r="F4343" t="s">
        <v>1473</v>
      </c>
      <c r="G4343" t="str">
        <f t="shared" si="8975"/>
        <v>DL2021040</v>
      </c>
      <c r="H4343" t="str">
        <f t="shared" si="8918"/>
        <v>10</v>
      </c>
      <c r="I4343" t="str">
        <f t="shared" si="8919"/>
        <v>AmerikanskHummer_10_20210924_DL2021040_SktAnnaeGymOrdrupGym</v>
      </c>
      <c r="J4343" t="str">
        <f t="shared" si="8920"/>
        <v>AmerikanskHummer</v>
      </c>
      <c r="K4343" t="str">
        <f t="shared" si="8921"/>
        <v>NegK</v>
      </c>
      <c r="L4343" t="str">
        <f t="shared" si="8922"/>
        <v>No Ct</v>
      </c>
      <c r="M4343" t="str">
        <f t="shared" si="8923"/>
        <v/>
      </c>
      <c r="N4343" t="str">
        <f t="shared" si="8924"/>
        <v/>
      </c>
      <c r="O4343" t="str">
        <f t="shared" si="8925"/>
        <v/>
      </c>
    </row>
    <row r="4344" spans="1:24" x14ac:dyDescent="0.25">
      <c r="A4344" t="s">
        <v>259</v>
      </c>
      <c r="B4344" t="s">
        <v>260</v>
      </c>
      <c r="C4344" t="s">
        <v>20</v>
      </c>
      <c r="D4344" s="7">
        <v>0.1</v>
      </c>
      <c r="E4344" s="6" t="s">
        <v>17</v>
      </c>
      <c r="F4344" t="s">
        <v>1473</v>
      </c>
      <c r="G4344" t="str">
        <f t="shared" si="8975"/>
        <v>DL2021040</v>
      </c>
      <c r="H4344" t="str">
        <f t="shared" si="8918"/>
        <v>10</v>
      </c>
      <c r="I4344" t="str">
        <f t="shared" si="8919"/>
        <v>AmerikanskHummer_10_20210924_DL2021040_SktAnnaeGymOrdrupGym</v>
      </c>
      <c r="J4344" t="str">
        <f t="shared" si="8920"/>
        <v>AmerikanskHummer</v>
      </c>
      <c r="K4344" t="str">
        <f t="shared" si="8921"/>
        <v>eDNA</v>
      </c>
      <c r="L4344" t="str">
        <f t="shared" si="8922"/>
        <v>No Ct</v>
      </c>
      <c r="M4344" t="str">
        <f t="shared" si="8923"/>
        <v/>
      </c>
      <c r="N4344" t="str">
        <f t="shared" si="8924"/>
        <v/>
      </c>
      <c r="O4344" t="str">
        <f t="shared" si="8925"/>
        <v/>
      </c>
    </row>
    <row r="4345" spans="1:24" x14ac:dyDescent="0.25">
      <c r="A4345" t="s">
        <v>261</v>
      </c>
      <c r="B4345" t="s">
        <v>260</v>
      </c>
      <c r="C4345" t="s">
        <v>20</v>
      </c>
      <c r="D4345" s="7">
        <v>0.1</v>
      </c>
      <c r="E4345" s="6">
        <v>38.61</v>
      </c>
      <c r="F4345" t="s">
        <v>1473</v>
      </c>
      <c r="G4345" t="str">
        <f t="shared" si="8975"/>
        <v>DL2021040</v>
      </c>
      <c r="H4345" t="str">
        <f t="shared" si="8918"/>
        <v>10</v>
      </c>
      <c r="I4345" t="str">
        <f t="shared" si="8919"/>
        <v>AmerikanskHummer_10_20210924_DL2021040_SktAnnaeGymOrdrupGym</v>
      </c>
      <c r="J4345" t="str">
        <f t="shared" si="8920"/>
        <v>AmerikanskHummer</v>
      </c>
      <c r="K4345" t="str">
        <f t="shared" si="8921"/>
        <v>eDNA</v>
      </c>
      <c r="L4345">
        <f t="shared" si="8922"/>
        <v>38.61</v>
      </c>
      <c r="M4345" t="str">
        <f t="shared" si="8923"/>
        <v/>
      </c>
      <c r="N4345" t="str">
        <f t="shared" si="8924"/>
        <v/>
      </c>
      <c r="O4345" t="str">
        <f t="shared" si="8925"/>
        <v/>
      </c>
    </row>
    <row r="4346" spans="1:24" x14ac:dyDescent="0.25">
      <c r="A4346" t="s">
        <v>262</v>
      </c>
      <c r="B4346" t="s">
        <v>1474</v>
      </c>
      <c r="C4346" t="s">
        <v>13</v>
      </c>
      <c r="D4346" s="7">
        <v>0.1</v>
      </c>
      <c r="E4346" s="7">
        <v>35.130000000000003</v>
      </c>
      <c r="F4346" t="s">
        <v>1473</v>
      </c>
      <c r="G4346" t="str">
        <f t="shared" si="8975"/>
        <v>DL2021040</v>
      </c>
      <c r="H4346" t="str">
        <f t="shared" si="8918"/>
        <v>11</v>
      </c>
      <c r="I4346" t="str">
        <f t="shared" si="8919"/>
        <v>Kamjatkakrabbe_11_20210924_DL2021040_SktAnnaeGymOrdrupGym</v>
      </c>
      <c r="J4346" t="str">
        <f>MID(RIGHT(B4346,LEN(B4346)-3),1,FIND("_",RIGHT(B4346,LEN(B4346)-3))-1)</f>
        <v>Kamjatkakrabbe</v>
      </c>
      <c r="K4346" t="str">
        <f>TRIM(SUBSTITUTE(RIGHT(B4346,FIND(J4346,B4346)+1),"_",""))</f>
        <v>PosK</v>
      </c>
      <c r="L4346">
        <f t="shared" si="8922"/>
        <v>35.130000000000003</v>
      </c>
      <c r="M4346">
        <f t="shared" si="8923"/>
        <v>35.130000000000003</v>
      </c>
      <c r="N4346">
        <f t="shared" si="8924"/>
        <v>0</v>
      </c>
      <c r="O4346">
        <f t="shared" si="8925"/>
        <v>0</v>
      </c>
      <c r="Q4346">
        <f t="shared" ref="Q4346" si="8990">IF(L4348="No Ct",0,L4348)</f>
        <v>0</v>
      </c>
      <c r="R4346">
        <f t="shared" ref="R4346" si="8991">IF(L4349="No Ct",0,L4349)</f>
        <v>0</v>
      </c>
      <c r="S4346" t="str">
        <f t="shared" ref="S4346" si="8992">IF(AND(M4346&gt;0,N4346=0),"Valid","Invalid")</f>
        <v>Valid</v>
      </c>
      <c r="T4346" t="str">
        <f t="shared" ref="T4346" si="8993">IF(OR(Q4346&gt;1,R4346&gt;1),"Present","Absent")</f>
        <v>Absent</v>
      </c>
      <c r="U4346" t="str">
        <f t="shared" ref="U4346" si="8994">IF(OR(AND(Q4346&gt;1,Q4346&lt;41),AND(R4346&gt;1,R4346&lt;41)),"Ct&lt;41","Ct&gt;41")</f>
        <v>Ct&gt;41</v>
      </c>
      <c r="V4346" t="str">
        <f>VLOOKUP(J4346,Datasæt_Analysesystemer!$C$2:$D$68,2,FALSE)</f>
        <v>Kamtjatkakrabbe</v>
      </c>
      <c r="W4346" t="str">
        <f t="shared" ref="W4346" si="8995">MID(F4346,10,9)</f>
        <v>DL2021040</v>
      </c>
      <c r="X4346" t="str">
        <f t="shared" ref="X4346" si="8996">W4346&amp;"_"&amp;V4346&amp;"_"&amp;S4346&amp;"_"&amp;T4346&amp;"_"&amp;U4346</f>
        <v>DL2021040_Kamtjatkakrabbe_Valid_Absent_Ct&gt;41</v>
      </c>
    </row>
    <row r="4347" spans="1:24" x14ac:dyDescent="0.25">
      <c r="A4347" t="s">
        <v>264</v>
      </c>
      <c r="B4347" t="s">
        <v>1475</v>
      </c>
      <c r="C4347" t="s">
        <v>16</v>
      </c>
      <c r="D4347" s="7">
        <v>0.1</v>
      </c>
      <c r="E4347" s="6" t="s">
        <v>17</v>
      </c>
      <c r="F4347" t="s">
        <v>1473</v>
      </c>
      <c r="G4347" t="str">
        <f t="shared" si="8975"/>
        <v>DL2021040</v>
      </c>
      <c r="H4347" t="str">
        <f t="shared" si="8918"/>
        <v>11</v>
      </c>
      <c r="I4347" t="str">
        <f t="shared" si="8919"/>
        <v>Kamjatkakrabbe_11_20210924_DL2021040_SktAnnaeGymOrdrupGym</v>
      </c>
      <c r="J4347" t="str">
        <f t="shared" si="8920"/>
        <v>Kamjatkakrabbe</v>
      </c>
      <c r="K4347" t="str">
        <f t="shared" si="8921"/>
        <v>NegK</v>
      </c>
      <c r="L4347" t="str">
        <f t="shared" si="8922"/>
        <v>No Ct</v>
      </c>
      <c r="M4347" t="str">
        <f t="shared" si="8923"/>
        <v/>
      </c>
      <c r="N4347" t="str">
        <f t="shared" si="8924"/>
        <v/>
      </c>
      <c r="O4347" t="str">
        <f t="shared" si="8925"/>
        <v/>
      </c>
    </row>
    <row r="4348" spans="1:24" x14ac:dyDescent="0.25">
      <c r="A4348" t="s">
        <v>266</v>
      </c>
      <c r="B4348" t="s">
        <v>1476</v>
      </c>
      <c r="C4348" t="s">
        <v>20</v>
      </c>
      <c r="D4348" s="7">
        <v>0.1</v>
      </c>
      <c r="E4348" s="6" t="s">
        <v>17</v>
      </c>
      <c r="F4348" t="s">
        <v>1473</v>
      </c>
      <c r="G4348" t="str">
        <f t="shared" si="8975"/>
        <v>DL2021040</v>
      </c>
      <c r="H4348" t="str">
        <f t="shared" si="8918"/>
        <v>11</v>
      </c>
      <c r="I4348" t="str">
        <f t="shared" si="8919"/>
        <v>Kamjatkakrabbe_11_20210924_DL2021040_SktAnnaeGymOrdrupGym</v>
      </c>
      <c r="J4348" t="str">
        <f t="shared" si="8920"/>
        <v>Kamjatkakrabbe</v>
      </c>
      <c r="K4348" t="str">
        <f t="shared" si="8921"/>
        <v>eDNA</v>
      </c>
      <c r="L4348" t="str">
        <f t="shared" si="8922"/>
        <v>No Ct</v>
      </c>
      <c r="M4348" t="str">
        <f t="shared" si="8923"/>
        <v/>
      </c>
      <c r="N4348" t="str">
        <f t="shared" si="8924"/>
        <v/>
      </c>
      <c r="O4348" t="str">
        <f t="shared" si="8925"/>
        <v/>
      </c>
    </row>
    <row r="4349" spans="1:24" x14ac:dyDescent="0.25">
      <c r="A4349" t="s">
        <v>268</v>
      </c>
      <c r="B4349" t="s">
        <v>1476</v>
      </c>
      <c r="C4349" t="s">
        <v>20</v>
      </c>
      <c r="D4349" s="7">
        <v>0.1</v>
      </c>
      <c r="E4349" s="6" t="s">
        <v>17</v>
      </c>
      <c r="F4349" t="s">
        <v>1473</v>
      </c>
      <c r="G4349" t="str">
        <f t="shared" si="8975"/>
        <v>DL2021040</v>
      </c>
      <c r="H4349" t="str">
        <f t="shared" si="8918"/>
        <v>11</v>
      </c>
      <c r="I4349" t="str">
        <f t="shared" si="8919"/>
        <v>Kamjatkakrabbe_11_20210924_DL2021040_SktAnnaeGymOrdrupGym</v>
      </c>
      <c r="J4349" t="str">
        <f t="shared" si="8920"/>
        <v>Kamjatkakrabbe</v>
      </c>
      <c r="K4349" t="str">
        <f t="shared" si="8921"/>
        <v>eDNA</v>
      </c>
      <c r="L4349" t="str">
        <f t="shared" si="8922"/>
        <v>No Ct</v>
      </c>
      <c r="M4349" t="str">
        <f t="shared" si="8923"/>
        <v/>
      </c>
      <c r="N4349" t="str">
        <f t="shared" si="8924"/>
        <v/>
      </c>
      <c r="O4349" t="str">
        <f t="shared" si="8925"/>
        <v/>
      </c>
    </row>
    <row r="4350" spans="1:24" x14ac:dyDescent="0.25">
      <c r="A4350" t="s">
        <v>269</v>
      </c>
      <c r="B4350" t="s">
        <v>1477</v>
      </c>
      <c r="C4350" t="s">
        <v>13</v>
      </c>
      <c r="D4350" s="7">
        <v>0.1</v>
      </c>
      <c r="E4350" s="6">
        <v>38.979999999999997</v>
      </c>
      <c r="F4350" t="s">
        <v>1473</v>
      </c>
      <c r="G4350" t="str">
        <f t="shared" si="8975"/>
        <v>DL2021040</v>
      </c>
      <c r="H4350" t="str">
        <f t="shared" si="8918"/>
        <v>12</v>
      </c>
      <c r="I4350" t="str">
        <f t="shared" si="8919"/>
        <v>Kamjatkakrabbe_12_20210924_DL2021040_SktAnnaeGymOrdrupGym</v>
      </c>
      <c r="J4350" t="str">
        <f t="shared" si="8920"/>
        <v>Kamjatkakrabbe</v>
      </c>
      <c r="K4350" t="str">
        <f t="shared" si="8921"/>
        <v>PosK</v>
      </c>
      <c r="L4350">
        <f t="shared" si="8922"/>
        <v>38.979999999999997</v>
      </c>
      <c r="M4350">
        <f t="shared" si="8923"/>
        <v>38.979999999999997</v>
      </c>
      <c r="N4350">
        <f t="shared" si="8924"/>
        <v>0</v>
      </c>
      <c r="O4350">
        <f t="shared" si="8925"/>
        <v>0</v>
      </c>
      <c r="Q4350">
        <f t="shared" ref="Q4350" si="8997">IF(L4352="No Ct",0,L4352)</f>
        <v>0</v>
      </c>
      <c r="R4350">
        <f t="shared" ref="R4350" si="8998">IF(L4353="No Ct",0,L4353)</f>
        <v>0</v>
      </c>
      <c r="S4350" t="str">
        <f t="shared" ref="S4350" si="8999">IF(AND(M4350&gt;0,N4350=0),"Valid","Invalid")</f>
        <v>Valid</v>
      </c>
      <c r="T4350" t="str">
        <f t="shared" ref="T4350" si="9000">IF(OR(Q4350&gt;1,R4350&gt;1),"Present","Absent")</f>
        <v>Absent</v>
      </c>
      <c r="U4350" t="str">
        <f t="shared" ref="U4350" si="9001">IF(OR(AND(Q4350&gt;1,Q4350&lt;41),AND(R4350&gt;1,R4350&lt;41)),"Ct&lt;41","Ct&gt;41")</f>
        <v>Ct&gt;41</v>
      </c>
      <c r="V4350" t="str">
        <f>VLOOKUP(J4350,Datasæt_Analysesystemer!$C$2:$D$68,2,FALSE)</f>
        <v>Kamtjatkakrabbe</v>
      </c>
      <c r="W4350" t="str">
        <f t="shared" ref="W4350" si="9002">MID(F4350,10,9)</f>
        <v>DL2021040</v>
      </c>
      <c r="X4350" t="str">
        <f t="shared" ref="X4350" si="9003">W4350&amp;"_"&amp;V4350&amp;"_"&amp;S4350&amp;"_"&amp;T4350&amp;"_"&amp;U4350</f>
        <v>DL2021040_Kamtjatkakrabbe_Valid_Absent_Ct&gt;41</v>
      </c>
    </row>
    <row r="4351" spans="1:24" x14ac:dyDescent="0.25">
      <c r="A4351" t="s">
        <v>271</v>
      </c>
      <c r="B4351" t="s">
        <v>1478</v>
      </c>
      <c r="C4351" t="s">
        <v>16</v>
      </c>
      <c r="D4351" s="7">
        <v>0.1</v>
      </c>
      <c r="E4351" s="6" t="s">
        <v>17</v>
      </c>
      <c r="F4351" t="s">
        <v>1473</v>
      </c>
      <c r="G4351" t="str">
        <f t="shared" si="8975"/>
        <v>DL2021040</v>
      </c>
      <c r="H4351" t="str">
        <f t="shared" si="8918"/>
        <v>12</v>
      </c>
      <c r="I4351" t="str">
        <f t="shared" si="8919"/>
        <v>Kamjatkakrabbe_12_20210924_DL2021040_SktAnnaeGymOrdrupGym</v>
      </c>
      <c r="J4351" t="str">
        <f t="shared" si="8920"/>
        <v>Kamjatkakrabbe</v>
      </c>
      <c r="K4351" t="str">
        <f t="shared" si="8921"/>
        <v>NegK</v>
      </c>
      <c r="L4351" t="str">
        <f t="shared" si="8922"/>
        <v>No Ct</v>
      </c>
      <c r="M4351" t="str">
        <f t="shared" si="8923"/>
        <v/>
      </c>
      <c r="N4351" t="str">
        <f t="shared" si="8924"/>
        <v/>
      </c>
      <c r="O4351" t="str">
        <f t="shared" si="8925"/>
        <v/>
      </c>
    </row>
    <row r="4352" spans="1:24" x14ac:dyDescent="0.25">
      <c r="A4352" t="s">
        <v>273</v>
      </c>
      <c r="B4352" t="s">
        <v>1479</v>
      </c>
      <c r="C4352" t="s">
        <v>20</v>
      </c>
      <c r="D4352" s="7">
        <v>0.1</v>
      </c>
      <c r="E4352" s="6" t="s">
        <v>17</v>
      </c>
      <c r="F4352" t="s">
        <v>1473</v>
      </c>
      <c r="G4352" t="str">
        <f t="shared" si="8975"/>
        <v>DL2021040</v>
      </c>
      <c r="H4352" t="str">
        <f t="shared" si="8918"/>
        <v>12</v>
      </c>
      <c r="I4352" t="str">
        <f t="shared" si="8919"/>
        <v>Kamjatkakrabbe_12_20210924_DL2021040_SktAnnaeGymOrdrupGym</v>
      </c>
      <c r="J4352" t="str">
        <f t="shared" si="8920"/>
        <v>Kamjatkakrabbe</v>
      </c>
      <c r="K4352" t="str">
        <f t="shared" si="8921"/>
        <v>eDNA</v>
      </c>
      <c r="L4352" t="str">
        <f t="shared" si="8922"/>
        <v>No Ct</v>
      </c>
      <c r="M4352" t="str">
        <f t="shared" si="8923"/>
        <v/>
      </c>
      <c r="N4352" t="str">
        <f t="shared" si="8924"/>
        <v/>
      </c>
      <c r="O4352" t="str">
        <f t="shared" si="8925"/>
        <v/>
      </c>
    </row>
    <row r="4353" spans="1:24" x14ac:dyDescent="0.25">
      <c r="A4353" t="s">
        <v>275</v>
      </c>
      <c r="B4353" t="s">
        <v>1479</v>
      </c>
      <c r="C4353" t="s">
        <v>20</v>
      </c>
      <c r="D4353" s="7">
        <v>0.1</v>
      </c>
      <c r="E4353" s="6" t="s">
        <v>17</v>
      </c>
      <c r="F4353" t="s">
        <v>1473</v>
      </c>
      <c r="G4353" t="str">
        <f t="shared" si="8975"/>
        <v>DL2021040</v>
      </c>
      <c r="H4353" t="str">
        <f t="shared" si="8918"/>
        <v>12</v>
      </c>
      <c r="I4353" t="str">
        <f t="shared" si="8919"/>
        <v>Kamjatkakrabbe_12_20210924_DL2021040_SktAnnaeGymOrdrupGym</v>
      </c>
      <c r="J4353" t="str">
        <f t="shared" si="8920"/>
        <v>Kamjatkakrabbe</v>
      </c>
      <c r="K4353" t="str">
        <f t="shared" si="8921"/>
        <v>eDNA</v>
      </c>
      <c r="L4353" t="str">
        <f t="shared" si="8922"/>
        <v>No Ct</v>
      </c>
      <c r="M4353" t="str">
        <f t="shared" si="8923"/>
        <v/>
      </c>
      <c r="N4353" t="str">
        <f t="shared" si="8924"/>
        <v/>
      </c>
      <c r="O4353" t="str">
        <f t="shared" si="8925"/>
        <v/>
      </c>
    </row>
    <row r="4354" spans="1:24" x14ac:dyDescent="0.25">
      <c r="A4354" t="s">
        <v>276</v>
      </c>
      <c r="B4354" t="s">
        <v>1480</v>
      </c>
      <c r="C4354" t="s">
        <v>13</v>
      </c>
      <c r="D4354" s="7">
        <v>0.1</v>
      </c>
      <c r="E4354" s="7">
        <v>35.659999999999997</v>
      </c>
      <c r="F4354" t="s">
        <v>1473</v>
      </c>
      <c r="G4354" t="str">
        <f t="shared" si="8975"/>
        <v>DL2021040</v>
      </c>
      <c r="H4354" t="str">
        <f t="shared" si="8918"/>
        <v>13</v>
      </c>
      <c r="I4354" t="str">
        <f t="shared" si="8919"/>
        <v>KinesiskUldhaandskrabbe_13_20210924_DL2021040_SktAnnaeGymOrdrupGym</v>
      </c>
      <c r="J4354" t="str">
        <f t="shared" si="8920"/>
        <v>KinesiskUldhaandskrabbe</v>
      </c>
      <c r="K4354" t="str">
        <f t="shared" si="8921"/>
        <v>PosK</v>
      </c>
      <c r="L4354">
        <f t="shared" si="8922"/>
        <v>35.659999999999997</v>
      </c>
      <c r="M4354">
        <f t="shared" si="8923"/>
        <v>35.659999999999997</v>
      </c>
      <c r="N4354">
        <f t="shared" si="8924"/>
        <v>0</v>
      </c>
      <c r="O4354">
        <f t="shared" si="8925"/>
        <v>0</v>
      </c>
      <c r="Q4354">
        <f t="shared" ref="Q4354" si="9004">IF(L4356="No Ct",0,L4356)</f>
        <v>0</v>
      </c>
      <c r="R4354">
        <f t="shared" ref="R4354" si="9005">IF(L4357="No Ct",0,L4357)</f>
        <v>0</v>
      </c>
      <c r="S4354" t="str">
        <f t="shared" ref="S4354" si="9006">IF(AND(M4354&gt;0,N4354=0),"Valid","Invalid")</f>
        <v>Valid</v>
      </c>
      <c r="T4354" t="str">
        <f t="shared" ref="T4354" si="9007">IF(OR(Q4354&gt;1,R4354&gt;1),"Present","Absent")</f>
        <v>Absent</v>
      </c>
      <c r="U4354" t="str">
        <f t="shared" ref="U4354" si="9008">IF(OR(AND(Q4354&gt;1,Q4354&lt;41),AND(R4354&gt;1,R4354&lt;41)),"Ct&lt;41","Ct&gt;41")</f>
        <v>Ct&gt;41</v>
      </c>
      <c r="V4354" t="str">
        <f>VLOOKUP(J4354,Datasæt_Analysesystemer!$C$2:$D$68,2,FALSE)</f>
        <v>Kinesisk uldhåndskrabbe</v>
      </c>
      <c r="W4354" t="str">
        <f t="shared" ref="W4354" si="9009">MID(F4354,10,9)</f>
        <v>DL2021040</v>
      </c>
      <c r="X4354" t="str">
        <f t="shared" ref="X4354" si="9010">W4354&amp;"_"&amp;V4354&amp;"_"&amp;S4354&amp;"_"&amp;T4354&amp;"_"&amp;U4354</f>
        <v>DL2021040_Kinesisk uldhåndskrabbe_Valid_Absent_Ct&gt;41</v>
      </c>
    </row>
    <row r="4355" spans="1:24" x14ac:dyDescent="0.25">
      <c r="A4355" t="s">
        <v>278</v>
      </c>
      <c r="B4355" t="s">
        <v>1481</v>
      </c>
      <c r="C4355" t="s">
        <v>16</v>
      </c>
      <c r="D4355" s="7">
        <v>0.1</v>
      </c>
      <c r="E4355" s="6" t="s">
        <v>17</v>
      </c>
      <c r="F4355" t="s">
        <v>1473</v>
      </c>
      <c r="G4355" t="str">
        <f t="shared" si="8975"/>
        <v>DL2021040</v>
      </c>
      <c r="H4355" t="str">
        <f t="shared" si="8918"/>
        <v>13</v>
      </c>
      <c r="I4355" t="str">
        <f t="shared" si="8919"/>
        <v>KinesiskUldhaandskrabbe_13_20210924_DL2021040_SktAnnaeGymOrdrupGym</v>
      </c>
      <c r="J4355" t="str">
        <f t="shared" si="8920"/>
        <v>KinesiskUldhaandskrabbe</v>
      </c>
      <c r="K4355" t="str">
        <f t="shared" si="8921"/>
        <v>NegK</v>
      </c>
      <c r="L4355" t="str">
        <f t="shared" si="8922"/>
        <v>No Ct</v>
      </c>
      <c r="M4355" t="str">
        <f t="shared" si="8923"/>
        <v/>
      </c>
      <c r="N4355" t="str">
        <f t="shared" si="8924"/>
        <v/>
      </c>
      <c r="O4355" t="str">
        <f t="shared" si="8925"/>
        <v/>
      </c>
    </row>
    <row r="4356" spans="1:24" x14ac:dyDescent="0.25">
      <c r="A4356" t="s">
        <v>280</v>
      </c>
      <c r="B4356" t="s">
        <v>1482</v>
      </c>
      <c r="C4356" t="s">
        <v>20</v>
      </c>
      <c r="D4356" s="7">
        <v>0.1</v>
      </c>
      <c r="E4356" s="7" t="s">
        <v>17</v>
      </c>
      <c r="F4356" t="s">
        <v>1473</v>
      </c>
      <c r="G4356" t="str">
        <f t="shared" si="8975"/>
        <v>DL2021040</v>
      </c>
      <c r="H4356" t="str">
        <f t="shared" si="8918"/>
        <v>13</v>
      </c>
      <c r="I4356" t="str">
        <f t="shared" si="8919"/>
        <v>KinesiskUldhaandskrabbe_13_20210924_DL2021040_SktAnnaeGymOrdrupGym</v>
      </c>
      <c r="J4356" t="str">
        <f t="shared" si="8920"/>
        <v>KinesiskUldhaandskrabbe</v>
      </c>
      <c r="K4356" t="str">
        <f t="shared" si="8921"/>
        <v>eDNA</v>
      </c>
      <c r="L4356" t="str">
        <f t="shared" si="8922"/>
        <v>No Ct</v>
      </c>
      <c r="M4356" t="str">
        <f t="shared" si="8923"/>
        <v/>
      </c>
      <c r="N4356" t="str">
        <f t="shared" si="8924"/>
        <v/>
      </c>
      <c r="O4356" t="str">
        <f t="shared" si="8925"/>
        <v/>
      </c>
    </row>
    <row r="4357" spans="1:24" x14ac:dyDescent="0.25">
      <c r="A4357" t="s">
        <v>282</v>
      </c>
      <c r="B4357" t="s">
        <v>1482</v>
      </c>
      <c r="C4357" t="s">
        <v>20</v>
      </c>
      <c r="D4357" s="7">
        <v>0.1</v>
      </c>
      <c r="E4357" s="7" t="s">
        <v>17</v>
      </c>
      <c r="F4357" t="s">
        <v>1473</v>
      </c>
      <c r="G4357" t="str">
        <f t="shared" si="8975"/>
        <v>DL2021040</v>
      </c>
      <c r="H4357" t="str">
        <f t="shared" si="8918"/>
        <v>13</v>
      </c>
      <c r="I4357" t="str">
        <f t="shared" si="8919"/>
        <v>KinesiskUldhaandskrabbe_13_20210924_DL2021040_SktAnnaeGymOrdrupGym</v>
      </c>
      <c r="J4357" t="str">
        <f t="shared" si="8920"/>
        <v>KinesiskUldhaandskrabbe</v>
      </c>
      <c r="K4357" t="str">
        <f t="shared" si="8921"/>
        <v>eDNA</v>
      </c>
      <c r="L4357" t="str">
        <f t="shared" si="8922"/>
        <v>No Ct</v>
      </c>
      <c r="M4357" t="str">
        <f t="shared" si="8923"/>
        <v/>
      </c>
      <c r="N4357" t="str">
        <f t="shared" si="8924"/>
        <v/>
      </c>
      <c r="O4357" t="str">
        <f t="shared" si="8925"/>
        <v/>
      </c>
    </row>
    <row r="4358" spans="1:24" x14ac:dyDescent="0.25">
      <c r="A4358" t="s">
        <v>283</v>
      </c>
      <c r="B4358" t="s">
        <v>1483</v>
      </c>
      <c r="C4358" t="s">
        <v>13</v>
      </c>
      <c r="D4358" s="7">
        <v>0.1</v>
      </c>
      <c r="E4358" s="7">
        <v>36.17</v>
      </c>
      <c r="F4358" t="s">
        <v>1473</v>
      </c>
      <c r="G4358" t="str">
        <f t="shared" si="8975"/>
        <v>DL2021040</v>
      </c>
      <c r="H4358" t="str">
        <f t="shared" si="8918"/>
        <v>14</v>
      </c>
      <c r="I4358" t="str">
        <f t="shared" si="8919"/>
        <v>KinesiskUldhaandskrabbe_14_20210924_DL2021040_SktAnnaeGymOrdrupGym</v>
      </c>
      <c r="J4358" t="str">
        <f t="shared" si="8920"/>
        <v>KinesiskUldhaandskrabbe</v>
      </c>
      <c r="K4358" t="str">
        <f t="shared" si="8921"/>
        <v>PosK</v>
      </c>
      <c r="L4358">
        <f t="shared" si="8922"/>
        <v>36.17</v>
      </c>
      <c r="M4358">
        <f t="shared" si="8923"/>
        <v>36.17</v>
      </c>
      <c r="N4358">
        <f t="shared" si="8924"/>
        <v>0</v>
      </c>
      <c r="O4358">
        <f t="shared" si="8925"/>
        <v>0</v>
      </c>
      <c r="Q4358">
        <f t="shared" ref="Q4358" si="9011">IF(L4360="No Ct",0,L4360)</f>
        <v>0</v>
      </c>
      <c r="R4358">
        <f t="shared" ref="R4358" si="9012">IF(L4361="No Ct",0,L4361)</f>
        <v>0</v>
      </c>
      <c r="S4358" t="str">
        <f t="shared" ref="S4358" si="9013">IF(AND(M4358&gt;0,N4358=0),"Valid","Invalid")</f>
        <v>Valid</v>
      </c>
      <c r="T4358" t="str">
        <f t="shared" ref="T4358" si="9014">IF(OR(Q4358&gt;1,R4358&gt;1),"Present","Absent")</f>
        <v>Absent</v>
      </c>
      <c r="U4358" t="str">
        <f t="shared" ref="U4358" si="9015">IF(OR(AND(Q4358&gt;1,Q4358&lt;41),AND(R4358&gt;1,R4358&lt;41)),"Ct&lt;41","Ct&gt;41")</f>
        <v>Ct&gt;41</v>
      </c>
      <c r="V4358" t="str">
        <f>VLOOKUP(J4358,Datasæt_Analysesystemer!$C$2:$D$68,2,FALSE)</f>
        <v>Kinesisk uldhåndskrabbe</v>
      </c>
      <c r="W4358" t="str">
        <f t="shared" ref="W4358" si="9016">MID(F4358,10,9)</f>
        <v>DL2021040</v>
      </c>
      <c r="X4358" t="str">
        <f t="shared" ref="X4358" si="9017">W4358&amp;"_"&amp;V4358&amp;"_"&amp;S4358&amp;"_"&amp;T4358&amp;"_"&amp;U4358</f>
        <v>DL2021040_Kinesisk uldhåndskrabbe_Valid_Absent_Ct&gt;41</v>
      </c>
    </row>
    <row r="4359" spans="1:24" x14ac:dyDescent="0.25">
      <c r="A4359" t="s">
        <v>285</v>
      </c>
      <c r="B4359" t="s">
        <v>1484</v>
      </c>
      <c r="C4359" t="s">
        <v>16</v>
      </c>
      <c r="D4359" s="7">
        <v>0.1</v>
      </c>
      <c r="E4359" s="6" t="s">
        <v>17</v>
      </c>
      <c r="F4359" t="s">
        <v>1473</v>
      </c>
      <c r="G4359" t="str">
        <f t="shared" si="8975"/>
        <v>DL2021040</v>
      </c>
      <c r="H4359" t="str">
        <f t="shared" si="8918"/>
        <v>14</v>
      </c>
      <c r="I4359" t="str">
        <f t="shared" si="8919"/>
        <v>KinesiskUldhaandskrabbe_14_20210924_DL2021040_SktAnnaeGymOrdrupGym</v>
      </c>
      <c r="J4359" t="str">
        <f t="shared" si="8920"/>
        <v>KinesiskUldhaandskrabbe</v>
      </c>
      <c r="K4359" t="str">
        <f t="shared" si="8921"/>
        <v>NegK</v>
      </c>
      <c r="L4359" t="str">
        <f t="shared" si="8922"/>
        <v>No Ct</v>
      </c>
      <c r="M4359" t="str">
        <f t="shared" si="8923"/>
        <v/>
      </c>
      <c r="N4359" t="str">
        <f t="shared" si="8924"/>
        <v/>
      </c>
      <c r="O4359" t="str">
        <f t="shared" si="8925"/>
        <v/>
      </c>
    </row>
    <row r="4360" spans="1:24" x14ac:dyDescent="0.25">
      <c r="A4360" t="s">
        <v>287</v>
      </c>
      <c r="B4360" t="s">
        <v>1485</v>
      </c>
      <c r="C4360" t="s">
        <v>20</v>
      </c>
      <c r="D4360" s="7">
        <v>0.1</v>
      </c>
      <c r="E4360" s="7" t="s">
        <v>17</v>
      </c>
      <c r="F4360" t="s">
        <v>1473</v>
      </c>
      <c r="G4360" t="str">
        <f t="shared" si="8975"/>
        <v>DL2021040</v>
      </c>
      <c r="H4360" t="str">
        <f t="shared" si="8918"/>
        <v>14</v>
      </c>
      <c r="I4360" t="str">
        <f t="shared" si="8919"/>
        <v>KinesiskUldhaandskrabbe_14_20210924_DL2021040_SktAnnaeGymOrdrupGym</v>
      </c>
      <c r="J4360" t="str">
        <f t="shared" si="8920"/>
        <v>KinesiskUldhaandskrabbe</v>
      </c>
      <c r="K4360" t="str">
        <f t="shared" si="8921"/>
        <v>eDNA</v>
      </c>
      <c r="L4360" t="str">
        <f t="shared" si="8922"/>
        <v>No Ct</v>
      </c>
      <c r="M4360" t="str">
        <f t="shared" si="8923"/>
        <v/>
      </c>
      <c r="N4360" t="str">
        <f t="shared" si="8924"/>
        <v/>
      </c>
      <c r="O4360" t="str">
        <f t="shared" si="8925"/>
        <v/>
      </c>
    </row>
    <row r="4361" spans="1:24" x14ac:dyDescent="0.25">
      <c r="A4361" t="s">
        <v>289</v>
      </c>
      <c r="B4361" t="s">
        <v>1485</v>
      </c>
      <c r="C4361" t="s">
        <v>20</v>
      </c>
      <c r="D4361" s="7">
        <v>0.1</v>
      </c>
      <c r="E4361" s="7" t="s">
        <v>17</v>
      </c>
      <c r="F4361" t="s">
        <v>1473</v>
      </c>
      <c r="G4361" t="str">
        <f t="shared" si="8975"/>
        <v>DL2021040</v>
      </c>
      <c r="H4361" t="str">
        <f t="shared" si="8918"/>
        <v>14</v>
      </c>
      <c r="I4361" t="str">
        <f t="shared" si="8919"/>
        <v>KinesiskUldhaandskrabbe_14_20210924_DL2021040_SktAnnaeGymOrdrupGym</v>
      </c>
      <c r="J4361" t="str">
        <f t="shared" si="8920"/>
        <v>KinesiskUldhaandskrabbe</v>
      </c>
      <c r="K4361" t="str">
        <f t="shared" si="8921"/>
        <v>eDNA</v>
      </c>
      <c r="L4361" t="str">
        <f t="shared" si="8922"/>
        <v>No Ct</v>
      </c>
      <c r="M4361" t="str">
        <f t="shared" si="8923"/>
        <v/>
      </c>
      <c r="N4361" t="str">
        <f t="shared" si="8924"/>
        <v/>
      </c>
      <c r="O4361" t="str">
        <f t="shared" si="8925"/>
        <v/>
      </c>
    </row>
    <row r="4362" spans="1:24" x14ac:dyDescent="0.25">
      <c r="A4362" t="s">
        <v>290</v>
      </c>
      <c r="B4362" t="s">
        <v>1486</v>
      </c>
      <c r="C4362" t="s">
        <v>13</v>
      </c>
      <c r="D4362" s="7">
        <v>0.1</v>
      </c>
      <c r="E4362" s="7">
        <v>30.7</v>
      </c>
      <c r="F4362" t="s">
        <v>1473</v>
      </c>
      <c r="G4362" t="str">
        <f t="shared" si="8975"/>
        <v>DL2021040</v>
      </c>
      <c r="H4362" t="str">
        <f t="shared" si="8918"/>
        <v>15</v>
      </c>
      <c r="I4362" t="str">
        <f t="shared" si="8919"/>
        <v>NordamerikanskMudderkrabbe_15_20210924_DL2021040_SktAnnaeGymOrdrupGym</v>
      </c>
      <c r="J4362" t="str">
        <f t="shared" si="8920"/>
        <v>NordamerikanskMudderkrabbe</v>
      </c>
      <c r="K4362" t="str">
        <f t="shared" si="8921"/>
        <v>PosK</v>
      </c>
      <c r="L4362">
        <f t="shared" si="8922"/>
        <v>30.7</v>
      </c>
      <c r="M4362">
        <f t="shared" si="8923"/>
        <v>30.7</v>
      </c>
      <c r="N4362">
        <f t="shared" si="8924"/>
        <v>0</v>
      </c>
      <c r="O4362">
        <f t="shared" si="8925"/>
        <v>0</v>
      </c>
      <c r="Q4362">
        <f t="shared" ref="Q4362" si="9018">IF(L4364="No Ct",0,L4364)</f>
        <v>0</v>
      </c>
      <c r="R4362">
        <f t="shared" ref="R4362" si="9019">IF(L4365="No Ct",0,L4365)</f>
        <v>0</v>
      </c>
      <c r="S4362" t="str">
        <f t="shared" ref="S4362" si="9020">IF(AND(M4362&gt;0,N4362=0),"Valid","Invalid")</f>
        <v>Valid</v>
      </c>
      <c r="T4362" t="str">
        <f t="shared" ref="T4362" si="9021">IF(OR(Q4362&gt;1,R4362&gt;1),"Present","Absent")</f>
        <v>Absent</v>
      </c>
      <c r="U4362" t="str">
        <f t="shared" ref="U4362" si="9022">IF(OR(AND(Q4362&gt;1,Q4362&lt;41),AND(R4362&gt;1,R4362&lt;41)),"Ct&lt;41","Ct&gt;41")</f>
        <v>Ct&gt;41</v>
      </c>
      <c r="V4362" t="str">
        <f>VLOOKUP(J4362,Datasæt_Analysesystemer!$C$2:$D$68,2,FALSE)</f>
        <v>Nordam. Brakvandskrabbe / mudderkrabbe</v>
      </c>
      <c r="W4362" t="str">
        <f t="shared" ref="W4362" si="9023">MID(F4362,10,9)</f>
        <v>DL2021040</v>
      </c>
      <c r="X4362" t="str">
        <f t="shared" ref="X4362" si="9024">W4362&amp;"_"&amp;V4362&amp;"_"&amp;S4362&amp;"_"&amp;T4362&amp;"_"&amp;U4362</f>
        <v>DL2021040_Nordam. Brakvandskrabbe / mudderkrabbe_Valid_Absent_Ct&gt;41</v>
      </c>
    </row>
    <row r="4363" spans="1:24" x14ac:dyDescent="0.25">
      <c r="A4363" t="s">
        <v>292</v>
      </c>
      <c r="B4363" t="s">
        <v>1487</v>
      </c>
      <c r="C4363" t="s">
        <v>16</v>
      </c>
      <c r="D4363" s="7">
        <v>0.1</v>
      </c>
      <c r="E4363" s="6" t="s">
        <v>17</v>
      </c>
      <c r="F4363" t="s">
        <v>1473</v>
      </c>
      <c r="G4363" t="str">
        <f t="shared" si="8975"/>
        <v>DL2021040</v>
      </c>
      <c r="H4363" t="str">
        <f t="shared" si="8918"/>
        <v>15</v>
      </c>
      <c r="I4363" t="str">
        <f t="shared" si="8919"/>
        <v>NordamerikanskMudderkrabbe_15_20210924_DL2021040_SktAnnaeGymOrdrupGym</v>
      </c>
      <c r="J4363" t="str">
        <f t="shared" si="8920"/>
        <v>NordamerikanskMudderkrabbe</v>
      </c>
      <c r="K4363" t="str">
        <f t="shared" si="8921"/>
        <v>NegK</v>
      </c>
      <c r="L4363" t="str">
        <f t="shared" si="8922"/>
        <v>No Ct</v>
      </c>
      <c r="M4363" t="str">
        <f t="shared" si="8923"/>
        <v/>
      </c>
      <c r="N4363" t="str">
        <f t="shared" si="8924"/>
        <v/>
      </c>
      <c r="O4363" t="str">
        <f t="shared" si="8925"/>
        <v/>
      </c>
    </row>
    <row r="4364" spans="1:24" x14ac:dyDescent="0.25">
      <c r="A4364" t="s">
        <v>294</v>
      </c>
      <c r="B4364" t="s">
        <v>1488</v>
      </c>
      <c r="C4364" t="s">
        <v>20</v>
      </c>
      <c r="D4364" s="7">
        <v>0.1</v>
      </c>
      <c r="E4364" s="7" t="s">
        <v>17</v>
      </c>
      <c r="F4364" t="s">
        <v>1473</v>
      </c>
      <c r="G4364" t="str">
        <f t="shared" si="8975"/>
        <v>DL2021040</v>
      </c>
      <c r="H4364" t="str">
        <f t="shared" si="8918"/>
        <v>15</v>
      </c>
      <c r="I4364" t="str">
        <f t="shared" si="8919"/>
        <v>NordamerikanskMudderkrabbe_15_20210924_DL2021040_SktAnnaeGymOrdrupGym</v>
      </c>
      <c r="J4364" t="str">
        <f t="shared" si="8920"/>
        <v>NordamerikanskMudderkrabbe</v>
      </c>
      <c r="K4364" t="str">
        <f t="shared" si="8921"/>
        <v>eDNA</v>
      </c>
      <c r="L4364" t="str">
        <f t="shared" si="8922"/>
        <v>No Ct</v>
      </c>
      <c r="M4364" t="str">
        <f t="shared" si="8923"/>
        <v/>
      </c>
      <c r="N4364" t="str">
        <f t="shared" si="8924"/>
        <v/>
      </c>
      <c r="O4364" t="str">
        <f t="shared" si="8925"/>
        <v/>
      </c>
    </row>
    <row r="4365" spans="1:24" x14ac:dyDescent="0.25">
      <c r="A4365" t="s">
        <v>296</v>
      </c>
      <c r="B4365" t="s">
        <v>1488</v>
      </c>
      <c r="C4365" t="s">
        <v>20</v>
      </c>
      <c r="D4365" s="7">
        <v>0.1</v>
      </c>
      <c r="E4365" s="7" t="s">
        <v>17</v>
      </c>
      <c r="F4365" t="s">
        <v>1473</v>
      </c>
      <c r="G4365" t="str">
        <f t="shared" si="8975"/>
        <v>DL2021040</v>
      </c>
      <c r="H4365" t="str">
        <f t="shared" si="8918"/>
        <v>15</v>
      </c>
      <c r="I4365" t="str">
        <f t="shared" si="8919"/>
        <v>NordamerikanskMudderkrabbe_15_20210924_DL2021040_SktAnnaeGymOrdrupGym</v>
      </c>
      <c r="J4365" t="str">
        <f t="shared" si="8920"/>
        <v>NordamerikanskMudderkrabbe</v>
      </c>
      <c r="K4365" t="str">
        <f t="shared" si="8921"/>
        <v>eDNA</v>
      </c>
      <c r="L4365" t="str">
        <f t="shared" si="8922"/>
        <v>No Ct</v>
      </c>
      <c r="M4365" t="str">
        <f t="shared" si="8923"/>
        <v/>
      </c>
      <c r="N4365" t="str">
        <f t="shared" si="8924"/>
        <v/>
      </c>
      <c r="O4365" t="str">
        <f t="shared" si="8925"/>
        <v/>
      </c>
    </row>
    <row r="4366" spans="1:24" x14ac:dyDescent="0.25">
      <c r="A4366" t="s">
        <v>297</v>
      </c>
      <c r="B4366" t="s">
        <v>1489</v>
      </c>
      <c r="C4366" t="s">
        <v>13</v>
      </c>
      <c r="D4366" s="7">
        <v>0.1</v>
      </c>
      <c r="E4366" s="7">
        <v>32.770000000000003</v>
      </c>
      <c r="F4366" t="s">
        <v>1473</v>
      </c>
      <c r="G4366" t="str">
        <f t="shared" si="8975"/>
        <v>DL2021040</v>
      </c>
      <c r="H4366" t="str">
        <f t="shared" si="8918"/>
        <v>16</v>
      </c>
      <c r="I4366" t="str">
        <f t="shared" si="8919"/>
        <v>NordamerikanskMudderkrabbe_16_20210924_DL2021040_SktAnnaeGymOrdrupGym</v>
      </c>
      <c r="J4366" t="str">
        <f t="shared" si="8920"/>
        <v>NordamerikanskMudderkrabbe</v>
      </c>
      <c r="K4366" t="str">
        <f t="shared" si="8921"/>
        <v>PosK</v>
      </c>
      <c r="L4366">
        <f t="shared" si="8922"/>
        <v>32.770000000000003</v>
      </c>
      <c r="M4366">
        <f t="shared" si="8923"/>
        <v>32.770000000000003</v>
      </c>
      <c r="N4366">
        <f t="shared" si="8924"/>
        <v>0</v>
      </c>
      <c r="O4366">
        <f t="shared" si="8925"/>
        <v>0</v>
      </c>
      <c r="Q4366">
        <f t="shared" ref="Q4366" si="9025">IF(L4368="No Ct",0,L4368)</f>
        <v>0</v>
      </c>
      <c r="R4366">
        <f t="shared" ref="R4366" si="9026">IF(L4369="No Ct",0,L4369)</f>
        <v>0</v>
      </c>
      <c r="S4366" t="str">
        <f t="shared" ref="S4366" si="9027">IF(AND(M4366&gt;0,N4366=0),"Valid","Invalid")</f>
        <v>Valid</v>
      </c>
      <c r="T4366" t="str">
        <f t="shared" ref="T4366" si="9028">IF(OR(Q4366&gt;1,R4366&gt;1),"Present","Absent")</f>
        <v>Absent</v>
      </c>
      <c r="U4366" t="str">
        <f t="shared" ref="U4366" si="9029">IF(OR(AND(Q4366&gt;1,Q4366&lt;41),AND(R4366&gt;1,R4366&lt;41)),"Ct&lt;41","Ct&gt;41")</f>
        <v>Ct&gt;41</v>
      </c>
      <c r="V4366" t="str">
        <f>VLOOKUP(J4366,Datasæt_Analysesystemer!$C$2:$D$68,2,FALSE)</f>
        <v>Nordam. Brakvandskrabbe / mudderkrabbe</v>
      </c>
      <c r="W4366" t="str">
        <f t="shared" ref="W4366" si="9030">MID(F4366,10,9)</f>
        <v>DL2021040</v>
      </c>
      <c r="X4366" t="str">
        <f t="shared" ref="X4366" si="9031">W4366&amp;"_"&amp;V4366&amp;"_"&amp;S4366&amp;"_"&amp;T4366&amp;"_"&amp;U4366</f>
        <v>DL2021040_Nordam. Brakvandskrabbe / mudderkrabbe_Valid_Absent_Ct&gt;41</v>
      </c>
    </row>
    <row r="4367" spans="1:24" x14ac:dyDescent="0.25">
      <c r="A4367" t="s">
        <v>299</v>
      </c>
      <c r="B4367" t="s">
        <v>1490</v>
      </c>
      <c r="C4367" t="s">
        <v>16</v>
      </c>
      <c r="D4367" s="7">
        <v>0.1</v>
      </c>
      <c r="E4367" s="6" t="s">
        <v>17</v>
      </c>
      <c r="F4367" t="s">
        <v>1473</v>
      </c>
      <c r="G4367" t="str">
        <f t="shared" si="8975"/>
        <v>DL2021040</v>
      </c>
      <c r="H4367" t="str">
        <f t="shared" si="8918"/>
        <v>16</v>
      </c>
      <c r="I4367" t="str">
        <f t="shared" si="8919"/>
        <v>NordamerikanskMudderkrabbe_16_20210924_DL2021040_SktAnnaeGymOrdrupGym</v>
      </c>
      <c r="J4367" t="str">
        <f t="shared" si="8920"/>
        <v>NordamerikanskMudderkrabbe</v>
      </c>
      <c r="K4367" t="str">
        <f t="shared" si="8921"/>
        <v>NegK</v>
      </c>
      <c r="L4367" t="str">
        <f t="shared" si="8922"/>
        <v>No Ct</v>
      </c>
      <c r="M4367" t="str">
        <f t="shared" si="8923"/>
        <v/>
      </c>
      <c r="N4367" t="str">
        <f t="shared" si="8924"/>
        <v/>
      </c>
      <c r="O4367" t="str">
        <f t="shared" si="8925"/>
        <v/>
      </c>
    </row>
    <row r="4368" spans="1:24" x14ac:dyDescent="0.25">
      <c r="A4368" t="s">
        <v>301</v>
      </c>
      <c r="B4368" t="s">
        <v>1491</v>
      </c>
      <c r="C4368" t="s">
        <v>20</v>
      </c>
      <c r="D4368" s="7">
        <v>0.1</v>
      </c>
      <c r="E4368" s="7" t="s">
        <v>17</v>
      </c>
      <c r="F4368" t="s">
        <v>1473</v>
      </c>
      <c r="G4368" t="str">
        <f t="shared" si="8975"/>
        <v>DL2021040</v>
      </c>
      <c r="H4368" t="str">
        <f t="shared" si="8918"/>
        <v>16</v>
      </c>
      <c r="I4368" t="str">
        <f t="shared" si="8919"/>
        <v>NordamerikanskMudderkrabbe_16_20210924_DL2021040_SktAnnaeGymOrdrupGym</v>
      </c>
      <c r="J4368" t="str">
        <f t="shared" si="8920"/>
        <v>NordamerikanskMudderkrabbe</v>
      </c>
      <c r="K4368" t="str">
        <f t="shared" si="8921"/>
        <v>eDNA</v>
      </c>
      <c r="L4368" t="str">
        <f t="shared" si="8922"/>
        <v>No Ct</v>
      </c>
      <c r="M4368" t="str">
        <f t="shared" si="8923"/>
        <v/>
      </c>
      <c r="N4368" t="str">
        <f t="shared" si="8924"/>
        <v/>
      </c>
      <c r="O4368" t="str">
        <f t="shared" si="8925"/>
        <v/>
      </c>
    </row>
    <row r="4369" spans="1:24" x14ac:dyDescent="0.25">
      <c r="A4369" t="s">
        <v>303</v>
      </c>
      <c r="B4369" t="s">
        <v>1491</v>
      </c>
      <c r="C4369" t="s">
        <v>20</v>
      </c>
      <c r="D4369" s="7">
        <v>0.1</v>
      </c>
      <c r="E4369" s="7" t="s">
        <v>17</v>
      </c>
      <c r="F4369" t="s">
        <v>1473</v>
      </c>
      <c r="G4369" t="str">
        <f t="shared" si="8975"/>
        <v>DL2021040</v>
      </c>
      <c r="H4369" t="str">
        <f t="shared" si="8918"/>
        <v>16</v>
      </c>
      <c r="I4369" t="str">
        <f t="shared" si="8919"/>
        <v>NordamerikanskMudderkrabbe_16_20210924_DL2021040_SktAnnaeGymOrdrupGym</v>
      </c>
      <c r="J4369" t="str">
        <f t="shared" si="8920"/>
        <v>NordamerikanskMudderkrabbe</v>
      </c>
      <c r="K4369" t="str">
        <f t="shared" si="8921"/>
        <v>eDNA</v>
      </c>
      <c r="L4369" t="str">
        <f t="shared" si="8922"/>
        <v>No Ct</v>
      </c>
      <c r="M4369" t="str">
        <f t="shared" si="8923"/>
        <v/>
      </c>
      <c r="N4369" t="str">
        <f t="shared" si="8924"/>
        <v/>
      </c>
      <c r="O4369" t="str">
        <f t="shared" si="8925"/>
        <v/>
      </c>
    </row>
    <row r="4370" spans="1:24" x14ac:dyDescent="0.25">
      <c r="A4370" t="s">
        <v>304</v>
      </c>
      <c r="B4370" t="s">
        <v>1492</v>
      </c>
      <c r="C4370" t="s">
        <v>13</v>
      </c>
      <c r="D4370" s="7">
        <v>0.1</v>
      </c>
      <c r="E4370" s="6">
        <v>34.69</v>
      </c>
      <c r="F4370" t="s">
        <v>1473</v>
      </c>
      <c r="G4370" t="str">
        <f t="shared" si="8975"/>
        <v>DL2021040</v>
      </c>
      <c r="H4370" t="str">
        <f t="shared" si="8918"/>
        <v>17</v>
      </c>
      <c r="I4370" t="str">
        <f t="shared" si="8919"/>
        <v>Pukkellaks_17_20210924_DL2021040_SktAnnaeGymOrdrupGym</v>
      </c>
      <c r="J4370" t="str">
        <f t="shared" si="8920"/>
        <v>Pukkellaks</v>
      </c>
      <c r="K4370" t="str">
        <f t="shared" si="8921"/>
        <v>PosK</v>
      </c>
      <c r="L4370">
        <f t="shared" si="8922"/>
        <v>34.69</v>
      </c>
      <c r="M4370">
        <f t="shared" si="8923"/>
        <v>34.69</v>
      </c>
      <c r="N4370">
        <f t="shared" si="8924"/>
        <v>0</v>
      </c>
      <c r="O4370">
        <f t="shared" si="8925"/>
        <v>0</v>
      </c>
      <c r="Q4370">
        <f t="shared" ref="Q4370" si="9032">IF(L4372="No Ct",0,L4372)</f>
        <v>0</v>
      </c>
      <c r="R4370">
        <f t="shared" ref="R4370" si="9033">IF(L4373="No Ct",0,L4373)</f>
        <v>0</v>
      </c>
      <c r="S4370" t="str">
        <f t="shared" ref="S4370" si="9034">IF(AND(M4370&gt;0,N4370=0),"Valid","Invalid")</f>
        <v>Valid</v>
      </c>
      <c r="T4370" t="str">
        <f t="shared" ref="T4370" si="9035">IF(OR(Q4370&gt;1,R4370&gt;1),"Present","Absent")</f>
        <v>Absent</v>
      </c>
      <c r="U4370" t="str">
        <f t="shared" ref="U4370" si="9036">IF(OR(AND(Q4370&gt;1,Q4370&lt;41),AND(R4370&gt;1,R4370&lt;41)),"Ct&lt;41","Ct&gt;41")</f>
        <v>Ct&gt;41</v>
      </c>
      <c r="V4370" t="str">
        <f>VLOOKUP(J4370,Datasæt_Analysesystemer!$C$2:$D$68,2,FALSE)</f>
        <v>Pukkellaks</v>
      </c>
      <c r="W4370" t="str">
        <f t="shared" ref="W4370" si="9037">MID(F4370,10,9)</f>
        <v>DL2021040</v>
      </c>
      <c r="X4370" t="str">
        <f t="shared" ref="X4370" si="9038">W4370&amp;"_"&amp;V4370&amp;"_"&amp;S4370&amp;"_"&amp;T4370&amp;"_"&amp;U4370</f>
        <v>DL2021040_Pukkellaks_Valid_Absent_Ct&gt;41</v>
      </c>
    </row>
    <row r="4371" spans="1:24" x14ac:dyDescent="0.25">
      <c r="A4371" t="s">
        <v>306</v>
      </c>
      <c r="B4371" t="s">
        <v>1493</v>
      </c>
      <c r="C4371" t="s">
        <v>16</v>
      </c>
      <c r="D4371" s="7">
        <v>0.1</v>
      </c>
      <c r="E4371" s="6" t="s">
        <v>17</v>
      </c>
      <c r="F4371" t="s">
        <v>1473</v>
      </c>
      <c r="G4371" t="str">
        <f t="shared" si="8975"/>
        <v>DL2021040</v>
      </c>
      <c r="H4371" t="str">
        <f t="shared" ref="H4371:H4434" si="9039">LEFT(B4371,2)</f>
        <v>17</v>
      </c>
      <c r="I4371" t="str">
        <f t="shared" ref="I4371:I4434" si="9040">J4371&amp;"_"&amp;H4371&amp;"_"&amp;F4371</f>
        <v>Pukkellaks_17_20210924_DL2021040_SktAnnaeGymOrdrupGym</v>
      </c>
      <c r="J4371" t="str">
        <f t="shared" ref="J4371:J4434" si="9041">MID(RIGHT(B4371,LEN(B4371)-3),1,FIND("_",RIGHT(B4371,LEN(B4371)-3))-1)</f>
        <v>Pukkellaks</v>
      </c>
      <c r="K4371" t="str">
        <f t="shared" ref="K4371:K4434" si="9042">TRIM(SUBSTITUTE(RIGHT(B4371,FIND(J4371,B4371)+1),"_",""))</f>
        <v>NegK</v>
      </c>
      <c r="L4371" t="str">
        <f t="shared" ref="L4371:L4434" si="9043">IFERROR(VALUE(SUBSTITUTE(E4371,".",",")),E4371)</f>
        <v>No Ct</v>
      </c>
      <c r="M4371" t="str">
        <f t="shared" ref="M4371:M4434" si="9044">IF(K4371="PosK",SUMIFS(L:L,K:K,"PosK",I:I,I4371),"")</f>
        <v/>
      </c>
      <c r="N4371" t="str">
        <f t="shared" ref="N4371:N4434" si="9045">IF(K4371="PosK",SUMIFS(L:L,K:K,"NegK",I:I,I4371),"")</f>
        <v/>
      </c>
      <c r="O4371" t="str">
        <f t="shared" ref="O4371:O4434" si="9046">IF(K4371="PosK",SUMIFS(L:L,K:K,"eDNA",I:I,I4371),"")</f>
        <v/>
      </c>
    </row>
    <row r="4372" spans="1:24" x14ac:dyDescent="0.25">
      <c r="A4372" t="s">
        <v>308</v>
      </c>
      <c r="B4372" t="s">
        <v>1494</v>
      </c>
      <c r="C4372" t="s">
        <v>20</v>
      </c>
      <c r="D4372" s="7">
        <v>0.1</v>
      </c>
      <c r="E4372" s="6" t="s">
        <v>17</v>
      </c>
      <c r="F4372" t="s">
        <v>1473</v>
      </c>
      <c r="G4372" t="str">
        <f t="shared" si="8975"/>
        <v>DL2021040</v>
      </c>
      <c r="H4372" t="str">
        <f t="shared" si="9039"/>
        <v>17</v>
      </c>
      <c r="I4372" t="str">
        <f t="shared" si="9040"/>
        <v>Pukkellaks_17_20210924_DL2021040_SktAnnaeGymOrdrupGym</v>
      </c>
      <c r="J4372" t="str">
        <f t="shared" si="9041"/>
        <v>Pukkellaks</v>
      </c>
      <c r="K4372" t="str">
        <f t="shared" si="9042"/>
        <v>eDNA</v>
      </c>
      <c r="L4372" t="str">
        <f t="shared" si="9043"/>
        <v>No Ct</v>
      </c>
      <c r="M4372" t="str">
        <f t="shared" si="9044"/>
        <v/>
      </c>
      <c r="N4372" t="str">
        <f t="shared" si="9045"/>
        <v/>
      </c>
      <c r="O4372" t="str">
        <f t="shared" si="9046"/>
        <v/>
      </c>
    </row>
    <row r="4373" spans="1:24" x14ac:dyDescent="0.25">
      <c r="A4373" t="s">
        <v>310</v>
      </c>
      <c r="B4373" t="s">
        <v>1494</v>
      </c>
      <c r="C4373" t="s">
        <v>20</v>
      </c>
      <c r="D4373" s="7">
        <v>0.1</v>
      </c>
      <c r="E4373" s="6" t="s">
        <v>17</v>
      </c>
      <c r="F4373" t="s">
        <v>1473</v>
      </c>
      <c r="G4373" t="str">
        <f t="shared" si="8975"/>
        <v>DL2021040</v>
      </c>
      <c r="H4373" t="str">
        <f t="shared" si="9039"/>
        <v>17</v>
      </c>
      <c r="I4373" t="str">
        <f t="shared" si="9040"/>
        <v>Pukkellaks_17_20210924_DL2021040_SktAnnaeGymOrdrupGym</v>
      </c>
      <c r="J4373" t="str">
        <f t="shared" si="9041"/>
        <v>Pukkellaks</v>
      </c>
      <c r="K4373" t="str">
        <f t="shared" si="9042"/>
        <v>eDNA</v>
      </c>
      <c r="L4373" t="str">
        <f t="shared" si="9043"/>
        <v>No Ct</v>
      </c>
      <c r="M4373" t="str">
        <f t="shared" si="9044"/>
        <v/>
      </c>
      <c r="N4373" t="str">
        <f t="shared" si="9045"/>
        <v/>
      </c>
      <c r="O4373" t="str">
        <f t="shared" si="9046"/>
        <v/>
      </c>
    </row>
    <row r="4374" spans="1:24" x14ac:dyDescent="0.25">
      <c r="A4374" t="s">
        <v>311</v>
      </c>
      <c r="B4374" t="s">
        <v>1495</v>
      </c>
      <c r="C4374" t="s">
        <v>13</v>
      </c>
      <c r="D4374" s="7">
        <v>0.1</v>
      </c>
      <c r="E4374" s="6">
        <v>31.4</v>
      </c>
      <c r="F4374" t="s">
        <v>1473</v>
      </c>
      <c r="G4374" t="str">
        <f t="shared" si="8975"/>
        <v>DL2021040</v>
      </c>
      <c r="H4374" t="str">
        <f t="shared" si="9039"/>
        <v>18</v>
      </c>
      <c r="I4374" t="str">
        <f t="shared" si="9040"/>
        <v>Pukkellaks_18_20210924_DL2021040_SktAnnaeGymOrdrupGym</v>
      </c>
      <c r="J4374" t="str">
        <f t="shared" si="9041"/>
        <v>Pukkellaks</v>
      </c>
      <c r="K4374" t="str">
        <f t="shared" si="9042"/>
        <v>PosK</v>
      </c>
      <c r="L4374">
        <f t="shared" si="9043"/>
        <v>31.4</v>
      </c>
      <c r="M4374">
        <f t="shared" si="9044"/>
        <v>31.4</v>
      </c>
      <c r="N4374">
        <f t="shared" si="9045"/>
        <v>0</v>
      </c>
      <c r="O4374">
        <f t="shared" si="9046"/>
        <v>0</v>
      </c>
      <c r="Q4374">
        <f t="shared" ref="Q4374" si="9047">IF(L4376="No Ct",0,L4376)</f>
        <v>0</v>
      </c>
      <c r="R4374">
        <f t="shared" ref="R4374" si="9048">IF(L4377="No Ct",0,L4377)</f>
        <v>0</v>
      </c>
      <c r="S4374" t="str">
        <f t="shared" ref="S4374" si="9049">IF(AND(M4374&gt;0,N4374=0),"Valid","Invalid")</f>
        <v>Valid</v>
      </c>
      <c r="T4374" t="str">
        <f t="shared" ref="T4374" si="9050">IF(OR(Q4374&gt;1,R4374&gt;1),"Present","Absent")</f>
        <v>Absent</v>
      </c>
      <c r="U4374" t="str">
        <f t="shared" ref="U4374" si="9051">IF(OR(AND(Q4374&gt;1,Q4374&lt;41),AND(R4374&gt;1,R4374&lt;41)),"Ct&lt;41","Ct&gt;41")</f>
        <v>Ct&gt;41</v>
      </c>
      <c r="V4374" t="str">
        <f>VLOOKUP(J4374,Datasæt_Analysesystemer!$C$2:$D$68,2,FALSE)</f>
        <v>Pukkellaks</v>
      </c>
      <c r="W4374" t="str">
        <f t="shared" ref="W4374" si="9052">MID(F4374,10,9)</f>
        <v>DL2021040</v>
      </c>
      <c r="X4374" t="str">
        <f t="shared" ref="X4374" si="9053">W4374&amp;"_"&amp;V4374&amp;"_"&amp;S4374&amp;"_"&amp;T4374&amp;"_"&amp;U4374</f>
        <v>DL2021040_Pukkellaks_Valid_Absent_Ct&gt;41</v>
      </c>
    </row>
    <row r="4375" spans="1:24" x14ac:dyDescent="0.25">
      <c r="A4375" t="s">
        <v>313</v>
      </c>
      <c r="B4375" t="s">
        <v>1496</v>
      </c>
      <c r="C4375" t="s">
        <v>16</v>
      </c>
      <c r="D4375" s="7">
        <v>0.1</v>
      </c>
      <c r="E4375" s="6" t="s">
        <v>17</v>
      </c>
      <c r="F4375" t="s">
        <v>1473</v>
      </c>
      <c r="G4375" t="str">
        <f t="shared" si="8975"/>
        <v>DL2021040</v>
      </c>
      <c r="H4375" t="str">
        <f t="shared" si="9039"/>
        <v>18</v>
      </c>
      <c r="I4375" t="str">
        <f t="shared" si="9040"/>
        <v>Pukkellaks_18_20210924_DL2021040_SktAnnaeGymOrdrupGym</v>
      </c>
      <c r="J4375" t="str">
        <f t="shared" si="9041"/>
        <v>Pukkellaks</v>
      </c>
      <c r="K4375" t="str">
        <f t="shared" si="9042"/>
        <v>NegK</v>
      </c>
      <c r="L4375" t="str">
        <f t="shared" si="9043"/>
        <v>No Ct</v>
      </c>
      <c r="M4375" t="str">
        <f t="shared" si="9044"/>
        <v/>
      </c>
      <c r="N4375" t="str">
        <f t="shared" si="9045"/>
        <v/>
      </c>
      <c r="O4375" t="str">
        <f t="shared" si="9046"/>
        <v/>
      </c>
    </row>
    <row r="4376" spans="1:24" x14ac:dyDescent="0.25">
      <c r="A4376" t="s">
        <v>315</v>
      </c>
      <c r="B4376" t="s">
        <v>1497</v>
      </c>
      <c r="C4376" t="s">
        <v>20</v>
      </c>
      <c r="D4376" s="7">
        <v>0.1</v>
      </c>
      <c r="E4376" s="6" t="s">
        <v>17</v>
      </c>
      <c r="F4376" t="s">
        <v>1473</v>
      </c>
      <c r="G4376" t="str">
        <f t="shared" si="8975"/>
        <v>DL2021040</v>
      </c>
      <c r="H4376" t="str">
        <f t="shared" si="9039"/>
        <v>18</v>
      </c>
      <c r="I4376" t="str">
        <f t="shared" si="9040"/>
        <v>Pukkellaks_18_20210924_DL2021040_SktAnnaeGymOrdrupGym</v>
      </c>
      <c r="J4376" t="str">
        <f t="shared" si="9041"/>
        <v>Pukkellaks</v>
      </c>
      <c r="K4376" t="str">
        <f t="shared" si="9042"/>
        <v>eDNA</v>
      </c>
      <c r="L4376" t="str">
        <f t="shared" si="9043"/>
        <v>No Ct</v>
      </c>
      <c r="M4376" t="str">
        <f t="shared" si="9044"/>
        <v/>
      </c>
      <c r="N4376" t="str">
        <f t="shared" si="9045"/>
        <v/>
      </c>
      <c r="O4376" t="str">
        <f t="shared" si="9046"/>
        <v/>
      </c>
    </row>
    <row r="4377" spans="1:24" x14ac:dyDescent="0.25">
      <c r="A4377" t="s">
        <v>317</v>
      </c>
      <c r="B4377" t="s">
        <v>1497</v>
      </c>
      <c r="C4377" t="s">
        <v>20</v>
      </c>
      <c r="D4377" s="7">
        <v>0.1</v>
      </c>
      <c r="E4377" s="6" t="s">
        <v>17</v>
      </c>
      <c r="F4377" t="s">
        <v>1473</v>
      </c>
      <c r="G4377" t="str">
        <f t="shared" si="8975"/>
        <v>DL2021040</v>
      </c>
      <c r="H4377" t="str">
        <f t="shared" si="9039"/>
        <v>18</v>
      </c>
      <c r="I4377" t="str">
        <f t="shared" si="9040"/>
        <v>Pukkellaks_18_20210924_DL2021040_SktAnnaeGymOrdrupGym</v>
      </c>
      <c r="J4377" t="str">
        <f t="shared" si="9041"/>
        <v>Pukkellaks</v>
      </c>
      <c r="K4377" t="str">
        <f t="shared" si="9042"/>
        <v>eDNA</v>
      </c>
      <c r="L4377" t="str">
        <f t="shared" si="9043"/>
        <v>No Ct</v>
      </c>
      <c r="M4377" t="str">
        <f t="shared" si="9044"/>
        <v/>
      </c>
      <c r="N4377" t="str">
        <f t="shared" si="9045"/>
        <v/>
      </c>
      <c r="O4377" t="str">
        <f t="shared" si="9046"/>
        <v/>
      </c>
    </row>
    <row r="4378" spans="1:24" x14ac:dyDescent="0.25">
      <c r="A4378" t="s">
        <v>318</v>
      </c>
      <c r="B4378" t="s">
        <v>1498</v>
      </c>
      <c r="C4378" t="s">
        <v>13</v>
      </c>
      <c r="D4378" s="7">
        <v>0.1</v>
      </c>
      <c r="E4378" s="6" t="s">
        <v>17</v>
      </c>
      <c r="F4378" t="s">
        <v>1473</v>
      </c>
      <c r="G4378" t="str">
        <f t="shared" si="8975"/>
        <v>DL2021040</v>
      </c>
      <c r="H4378" t="str">
        <f t="shared" si="9039"/>
        <v>19</v>
      </c>
      <c r="I4378" t="str">
        <f t="shared" si="9040"/>
        <v>SibiriskStoer_19_20210924_DL2021040_SktAnnaeGymOrdrupGym</v>
      </c>
      <c r="J4378" t="str">
        <f t="shared" si="9041"/>
        <v>SibiriskStoer</v>
      </c>
      <c r="K4378" t="str">
        <f t="shared" si="9042"/>
        <v>PosK</v>
      </c>
      <c r="L4378" t="str">
        <f t="shared" si="9043"/>
        <v>No Ct</v>
      </c>
      <c r="M4378">
        <f t="shared" si="9044"/>
        <v>0</v>
      </c>
      <c r="N4378">
        <f t="shared" si="9045"/>
        <v>0</v>
      </c>
      <c r="O4378">
        <f t="shared" si="9046"/>
        <v>0</v>
      </c>
      <c r="Q4378">
        <f t="shared" ref="Q4378" si="9054">IF(L4380="No Ct",0,L4380)</f>
        <v>0</v>
      </c>
      <c r="R4378">
        <f t="shared" ref="R4378" si="9055">IF(L4381="No Ct",0,L4381)</f>
        <v>0</v>
      </c>
      <c r="S4378" t="str">
        <f t="shared" ref="S4378" si="9056">IF(AND(M4378&gt;0,N4378=0),"Valid","Invalid")</f>
        <v>Invalid</v>
      </c>
      <c r="T4378" t="str">
        <f t="shared" ref="T4378" si="9057">IF(OR(Q4378&gt;1,R4378&gt;1),"Present","Absent")</f>
        <v>Absent</v>
      </c>
      <c r="U4378" t="str">
        <f t="shared" ref="U4378" si="9058">IF(OR(AND(Q4378&gt;1,Q4378&lt;41),AND(R4378&gt;1,R4378&lt;41)),"Ct&lt;41","Ct&gt;41")</f>
        <v>Ct&gt;41</v>
      </c>
      <c r="V4378" t="str">
        <f>VLOOKUP(J4378,Datasæt_Analysesystemer!$C$2:$D$68,2,FALSE)</f>
        <v>Siberisk stør</v>
      </c>
      <c r="W4378" t="str">
        <f t="shared" ref="W4378" si="9059">MID(F4378,10,9)</f>
        <v>DL2021040</v>
      </c>
      <c r="X4378" t="str">
        <f t="shared" ref="X4378" si="9060">W4378&amp;"_"&amp;V4378&amp;"_"&amp;S4378&amp;"_"&amp;T4378&amp;"_"&amp;U4378</f>
        <v>DL2021040_Siberisk stør_Invalid_Absent_Ct&gt;41</v>
      </c>
    </row>
    <row r="4379" spans="1:24" x14ac:dyDescent="0.25">
      <c r="A4379" t="s">
        <v>320</v>
      </c>
      <c r="B4379" t="s">
        <v>1499</v>
      </c>
      <c r="C4379" t="s">
        <v>16</v>
      </c>
      <c r="D4379" s="7">
        <v>0.1</v>
      </c>
      <c r="E4379" s="6" t="s">
        <v>17</v>
      </c>
      <c r="F4379" t="s">
        <v>1473</v>
      </c>
      <c r="G4379" t="str">
        <f t="shared" si="8975"/>
        <v>DL2021040</v>
      </c>
      <c r="H4379" t="str">
        <f t="shared" si="9039"/>
        <v>19</v>
      </c>
      <c r="I4379" t="str">
        <f t="shared" si="9040"/>
        <v>SibiriskStoer_19_20210924_DL2021040_SktAnnaeGymOrdrupGym</v>
      </c>
      <c r="J4379" t="str">
        <f t="shared" si="9041"/>
        <v>SibiriskStoer</v>
      </c>
      <c r="K4379" t="str">
        <f t="shared" si="9042"/>
        <v>NegK</v>
      </c>
      <c r="L4379" t="str">
        <f t="shared" si="9043"/>
        <v>No Ct</v>
      </c>
      <c r="M4379" t="str">
        <f t="shared" si="9044"/>
        <v/>
      </c>
      <c r="N4379" t="str">
        <f t="shared" si="9045"/>
        <v/>
      </c>
      <c r="O4379" t="str">
        <f t="shared" si="9046"/>
        <v/>
      </c>
    </row>
    <row r="4380" spans="1:24" x14ac:dyDescent="0.25">
      <c r="A4380" t="s">
        <v>322</v>
      </c>
      <c r="B4380" t="s">
        <v>1500</v>
      </c>
      <c r="C4380" t="s">
        <v>20</v>
      </c>
      <c r="D4380" s="7">
        <v>0.1</v>
      </c>
      <c r="E4380" s="6" t="s">
        <v>17</v>
      </c>
      <c r="F4380" t="s">
        <v>1473</v>
      </c>
      <c r="G4380" t="str">
        <f t="shared" si="8975"/>
        <v>DL2021040</v>
      </c>
      <c r="H4380" t="str">
        <f t="shared" si="9039"/>
        <v>19</v>
      </c>
      <c r="I4380" t="str">
        <f t="shared" si="9040"/>
        <v>SibiriskStoer_19_20210924_DL2021040_SktAnnaeGymOrdrupGym</v>
      </c>
      <c r="J4380" t="str">
        <f t="shared" si="9041"/>
        <v>SibiriskStoer</v>
      </c>
      <c r="K4380" t="str">
        <f t="shared" si="9042"/>
        <v>eDNA</v>
      </c>
      <c r="L4380" t="str">
        <f t="shared" si="9043"/>
        <v>No Ct</v>
      </c>
      <c r="M4380" t="str">
        <f t="shared" si="9044"/>
        <v/>
      </c>
      <c r="N4380" t="str">
        <f t="shared" si="9045"/>
        <v/>
      </c>
      <c r="O4380" t="str">
        <f t="shared" si="9046"/>
        <v/>
      </c>
    </row>
    <row r="4381" spans="1:24" x14ac:dyDescent="0.25">
      <c r="A4381" t="s">
        <v>324</v>
      </c>
      <c r="B4381" t="s">
        <v>1500</v>
      </c>
      <c r="C4381" t="s">
        <v>20</v>
      </c>
      <c r="D4381" s="7">
        <v>0.1</v>
      </c>
      <c r="E4381" s="6" t="s">
        <v>17</v>
      </c>
      <c r="F4381" t="s">
        <v>1473</v>
      </c>
      <c r="G4381" t="str">
        <f t="shared" si="8975"/>
        <v>DL2021040</v>
      </c>
      <c r="H4381" t="str">
        <f t="shared" si="9039"/>
        <v>19</v>
      </c>
      <c r="I4381" t="str">
        <f t="shared" si="9040"/>
        <v>SibiriskStoer_19_20210924_DL2021040_SktAnnaeGymOrdrupGym</v>
      </c>
      <c r="J4381" t="str">
        <f t="shared" si="9041"/>
        <v>SibiriskStoer</v>
      </c>
      <c r="K4381" t="str">
        <f t="shared" si="9042"/>
        <v>eDNA</v>
      </c>
      <c r="L4381" t="str">
        <f t="shared" si="9043"/>
        <v>No Ct</v>
      </c>
      <c r="M4381" t="str">
        <f t="shared" si="9044"/>
        <v/>
      </c>
      <c r="N4381" t="str">
        <f t="shared" si="9045"/>
        <v/>
      </c>
      <c r="O4381" t="str">
        <f t="shared" si="9046"/>
        <v/>
      </c>
    </row>
    <row r="4382" spans="1:24" x14ac:dyDescent="0.25">
      <c r="A4382" t="s">
        <v>325</v>
      </c>
      <c r="B4382" t="s">
        <v>1501</v>
      </c>
      <c r="C4382" t="s">
        <v>13</v>
      </c>
      <c r="D4382" s="7">
        <v>0.1</v>
      </c>
      <c r="E4382" s="7" t="s">
        <v>17</v>
      </c>
      <c r="F4382" t="s">
        <v>1473</v>
      </c>
      <c r="G4382" t="str">
        <f t="shared" si="8975"/>
        <v>DL2021040</v>
      </c>
      <c r="H4382" t="str">
        <f t="shared" si="9039"/>
        <v>20</v>
      </c>
      <c r="I4382" t="str">
        <f t="shared" si="9040"/>
        <v>SibiriskStoer_20_20210924_DL2021040_SktAnnaeGymOrdrupGym</v>
      </c>
      <c r="J4382" t="str">
        <f t="shared" si="9041"/>
        <v>SibiriskStoer</v>
      </c>
      <c r="K4382" t="str">
        <f t="shared" si="9042"/>
        <v>PosK</v>
      </c>
      <c r="L4382" t="str">
        <f t="shared" si="9043"/>
        <v>No Ct</v>
      </c>
      <c r="M4382">
        <f t="shared" si="9044"/>
        <v>0</v>
      </c>
      <c r="N4382">
        <f t="shared" si="9045"/>
        <v>0</v>
      </c>
      <c r="O4382">
        <f t="shared" si="9046"/>
        <v>0</v>
      </c>
      <c r="Q4382">
        <f t="shared" ref="Q4382" si="9061">IF(L4384="No Ct",0,L4384)</f>
        <v>0</v>
      </c>
      <c r="R4382">
        <f t="shared" ref="R4382" si="9062">IF(L4385="No Ct",0,L4385)</f>
        <v>0</v>
      </c>
      <c r="S4382" t="str">
        <f t="shared" ref="S4382" si="9063">IF(AND(M4382&gt;0,N4382=0),"Valid","Invalid")</f>
        <v>Invalid</v>
      </c>
      <c r="T4382" t="str">
        <f t="shared" ref="T4382" si="9064">IF(OR(Q4382&gt;1,R4382&gt;1),"Present","Absent")</f>
        <v>Absent</v>
      </c>
      <c r="U4382" t="str">
        <f t="shared" ref="U4382" si="9065">IF(OR(AND(Q4382&gt;1,Q4382&lt;41),AND(R4382&gt;1,R4382&lt;41)),"Ct&lt;41","Ct&gt;41")</f>
        <v>Ct&gt;41</v>
      </c>
      <c r="V4382" t="str">
        <f>VLOOKUP(J4382,Datasæt_Analysesystemer!$C$2:$D$68,2,FALSE)</f>
        <v>Siberisk stør</v>
      </c>
      <c r="W4382" t="str">
        <f t="shared" ref="W4382" si="9066">MID(F4382,10,9)</f>
        <v>DL2021040</v>
      </c>
      <c r="X4382" t="str">
        <f t="shared" ref="X4382" si="9067">W4382&amp;"_"&amp;V4382&amp;"_"&amp;S4382&amp;"_"&amp;T4382&amp;"_"&amp;U4382</f>
        <v>DL2021040_Siberisk stør_Invalid_Absent_Ct&gt;41</v>
      </c>
    </row>
    <row r="4383" spans="1:24" x14ac:dyDescent="0.25">
      <c r="A4383" t="s">
        <v>327</v>
      </c>
      <c r="B4383" t="s">
        <v>1502</v>
      </c>
      <c r="C4383" t="s">
        <v>16</v>
      </c>
      <c r="D4383" s="7">
        <v>0.1</v>
      </c>
      <c r="E4383" s="6" t="s">
        <v>17</v>
      </c>
      <c r="F4383" t="s">
        <v>1473</v>
      </c>
      <c r="G4383" t="str">
        <f t="shared" si="8975"/>
        <v>DL2021040</v>
      </c>
      <c r="H4383" t="str">
        <f t="shared" si="9039"/>
        <v>20</v>
      </c>
      <c r="I4383" t="str">
        <f t="shared" si="9040"/>
        <v>SibiriskStoer_20_20210924_DL2021040_SktAnnaeGymOrdrupGym</v>
      </c>
      <c r="J4383" t="str">
        <f t="shared" si="9041"/>
        <v>SibiriskStoer</v>
      </c>
      <c r="K4383" t="str">
        <f t="shared" si="9042"/>
        <v>NegK</v>
      </c>
      <c r="L4383" t="str">
        <f t="shared" si="9043"/>
        <v>No Ct</v>
      </c>
      <c r="M4383" t="str">
        <f t="shared" si="9044"/>
        <v/>
      </c>
      <c r="N4383" t="str">
        <f t="shared" si="9045"/>
        <v/>
      </c>
      <c r="O4383" t="str">
        <f t="shared" si="9046"/>
        <v/>
      </c>
    </row>
    <row r="4384" spans="1:24" x14ac:dyDescent="0.25">
      <c r="A4384" t="s">
        <v>329</v>
      </c>
      <c r="B4384" t="s">
        <v>1503</v>
      </c>
      <c r="C4384" t="s">
        <v>20</v>
      </c>
      <c r="D4384" s="7">
        <v>0.1</v>
      </c>
      <c r="E4384" s="6" t="s">
        <v>17</v>
      </c>
      <c r="F4384" t="s">
        <v>1473</v>
      </c>
      <c r="G4384" t="str">
        <f t="shared" si="8975"/>
        <v>DL2021040</v>
      </c>
      <c r="H4384" t="str">
        <f t="shared" si="9039"/>
        <v>20</v>
      </c>
      <c r="I4384" t="str">
        <f t="shared" si="9040"/>
        <v>SibiriskStoer_20_20210924_DL2021040_SktAnnaeGymOrdrupGym</v>
      </c>
      <c r="J4384" t="str">
        <f t="shared" si="9041"/>
        <v>SibiriskStoer</v>
      </c>
      <c r="K4384" t="str">
        <f t="shared" si="9042"/>
        <v>eDNA</v>
      </c>
      <c r="L4384" t="str">
        <f t="shared" si="9043"/>
        <v>No Ct</v>
      </c>
      <c r="M4384" t="str">
        <f t="shared" si="9044"/>
        <v/>
      </c>
      <c r="N4384" t="str">
        <f t="shared" si="9045"/>
        <v/>
      </c>
      <c r="O4384" t="str">
        <f t="shared" si="9046"/>
        <v/>
      </c>
    </row>
    <row r="4385" spans="1:24" x14ac:dyDescent="0.25">
      <c r="A4385" t="s">
        <v>331</v>
      </c>
      <c r="B4385" t="s">
        <v>1503</v>
      </c>
      <c r="C4385" t="s">
        <v>20</v>
      </c>
      <c r="D4385" s="7">
        <v>0.1</v>
      </c>
      <c r="E4385" s="6" t="s">
        <v>17</v>
      </c>
      <c r="F4385" t="s">
        <v>1473</v>
      </c>
      <c r="G4385" t="str">
        <f t="shared" si="8975"/>
        <v>DL2021040</v>
      </c>
      <c r="H4385" t="str">
        <f t="shared" si="9039"/>
        <v>20</v>
      </c>
      <c r="I4385" t="str">
        <f t="shared" si="9040"/>
        <v>SibiriskStoer_20_20210924_DL2021040_SktAnnaeGymOrdrupGym</v>
      </c>
      <c r="J4385" t="str">
        <f t="shared" si="9041"/>
        <v>SibiriskStoer</v>
      </c>
      <c r="K4385" t="str">
        <f t="shared" si="9042"/>
        <v>eDNA</v>
      </c>
      <c r="L4385" t="str">
        <f t="shared" si="9043"/>
        <v>No Ct</v>
      </c>
      <c r="M4385" t="str">
        <f t="shared" si="9044"/>
        <v/>
      </c>
      <c r="N4385" t="str">
        <f t="shared" si="9045"/>
        <v/>
      </c>
      <c r="O4385" t="str">
        <f t="shared" si="9046"/>
        <v/>
      </c>
    </row>
    <row r="4386" spans="1:24" x14ac:dyDescent="0.25">
      <c r="A4386" t="s">
        <v>390</v>
      </c>
      <c r="B4386" t="s">
        <v>1504</v>
      </c>
      <c r="C4386" t="s">
        <v>13</v>
      </c>
      <c r="D4386" s="7">
        <v>0.1</v>
      </c>
      <c r="E4386" s="6">
        <v>35.409999999999997</v>
      </c>
      <c r="F4386" t="s">
        <v>1473</v>
      </c>
      <c r="G4386" t="str">
        <f t="shared" si="8975"/>
        <v>DL2021040</v>
      </c>
      <c r="H4386" t="str">
        <f t="shared" si="9039"/>
        <v>21</v>
      </c>
      <c r="I4386" t="str">
        <f t="shared" si="9040"/>
        <v>Stillehavsoesters_21_20210924_DL2021040_SktAnnaeGymOrdrupGym</v>
      </c>
      <c r="J4386" t="str">
        <f t="shared" si="9041"/>
        <v>Stillehavsoesters</v>
      </c>
      <c r="K4386" t="str">
        <f t="shared" si="9042"/>
        <v>PosK</v>
      </c>
      <c r="L4386">
        <f t="shared" si="9043"/>
        <v>35.409999999999997</v>
      </c>
      <c r="M4386">
        <f t="shared" si="9044"/>
        <v>35.409999999999997</v>
      </c>
      <c r="N4386">
        <f t="shared" si="9045"/>
        <v>0</v>
      </c>
      <c r="O4386">
        <f t="shared" si="9046"/>
        <v>0</v>
      </c>
      <c r="Q4386">
        <f t="shared" ref="Q4386" si="9068">IF(L4388="No Ct",0,L4388)</f>
        <v>0</v>
      </c>
      <c r="R4386">
        <f t="shared" ref="R4386" si="9069">IF(L4389="No Ct",0,L4389)</f>
        <v>0</v>
      </c>
      <c r="S4386" t="str">
        <f t="shared" ref="S4386" si="9070">IF(AND(M4386&gt;0,N4386=0),"Valid","Invalid")</f>
        <v>Valid</v>
      </c>
      <c r="T4386" t="str">
        <f t="shared" ref="T4386" si="9071">IF(OR(Q4386&gt;1,R4386&gt;1),"Present","Absent")</f>
        <v>Absent</v>
      </c>
      <c r="U4386" t="str">
        <f t="shared" ref="U4386" si="9072">IF(OR(AND(Q4386&gt;1,Q4386&lt;41),AND(R4386&gt;1,R4386&lt;41)),"Ct&lt;41","Ct&gt;41")</f>
        <v>Ct&gt;41</v>
      </c>
      <c r="V4386" t="str">
        <f>VLOOKUP(J4386,Datasæt_Analysesystemer!$C$2:$D$68,2,FALSE)</f>
        <v>Stillehavsøsters</v>
      </c>
      <c r="W4386" t="str">
        <f t="shared" ref="W4386" si="9073">MID(F4386,10,9)</f>
        <v>DL2021040</v>
      </c>
      <c r="X4386" t="str">
        <f t="shared" ref="X4386" si="9074">W4386&amp;"_"&amp;V4386&amp;"_"&amp;S4386&amp;"_"&amp;T4386&amp;"_"&amp;U4386</f>
        <v>DL2021040_Stillehavsøsters_Valid_Absent_Ct&gt;41</v>
      </c>
    </row>
    <row r="4387" spans="1:24" x14ac:dyDescent="0.25">
      <c r="A4387" t="s">
        <v>392</v>
      </c>
      <c r="B4387" t="s">
        <v>1505</v>
      </c>
      <c r="C4387" t="s">
        <v>16</v>
      </c>
      <c r="D4387" s="7">
        <v>0.1</v>
      </c>
      <c r="E4387" s="6" t="s">
        <v>17</v>
      </c>
      <c r="F4387" t="s">
        <v>1473</v>
      </c>
      <c r="G4387" t="str">
        <f t="shared" si="8975"/>
        <v>DL2021040</v>
      </c>
      <c r="H4387" t="str">
        <f t="shared" si="9039"/>
        <v>21</v>
      </c>
      <c r="I4387" t="str">
        <f t="shared" si="9040"/>
        <v>Stillehavsoesters_21_20210924_DL2021040_SktAnnaeGymOrdrupGym</v>
      </c>
      <c r="J4387" t="str">
        <f t="shared" si="9041"/>
        <v>Stillehavsoesters</v>
      </c>
      <c r="K4387" t="str">
        <f t="shared" si="9042"/>
        <v>NegK</v>
      </c>
      <c r="L4387" t="str">
        <f t="shared" si="9043"/>
        <v>No Ct</v>
      </c>
      <c r="M4387" t="str">
        <f t="shared" si="9044"/>
        <v/>
      </c>
      <c r="N4387" t="str">
        <f t="shared" si="9045"/>
        <v/>
      </c>
      <c r="O4387" t="str">
        <f t="shared" si="9046"/>
        <v/>
      </c>
    </row>
    <row r="4388" spans="1:24" x14ac:dyDescent="0.25">
      <c r="A4388" t="s">
        <v>394</v>
      </c>
      <c r="B4388" t="s">
        <v>1506</v>
      </c>
      <c r="C4388" t="s">
        <v>20</v>
      </c>
      <c r="D4388" s="7">
        <v>0.1</v>
      </c>
      <c r="E4388" s="6" t="s">
        <v>17</v>
      </c>
      <c r="F4388" t="s">
        <v>1473</v>
      </c>
      <c r="G4388" t="str">
        <f t="shared" si="8975"/>
        <v>DL2021040</v>
      </c>
      <c r="H4388" t="str">
        <f t="shared" si="9039"/>
        <v>21</v>
      </c>
      <c r="I4388" t="str">
        <f t="shared" si="9040"/>
        <v>Stillehavsoesters_21_20210924_DL2021040_SktAnnaeGymOrdrupGym</v>
      </c>
      <c r="J4388" t="str">
        <f t="shared" si="9041"/>
        <v>Stillehavsoesters</v>
      </c>
      <c r="K4388" t="str">
        <f t="shared" si="9042"/>
        <v>eDNA</v>
      </c>
      <c r="L4388" t="str">
        <f t="shared" si="9043"/>
        <v>No Ct</v>
      </c>
      <c r="M4388" t="str">
        <f t="shared" si="9044"/>
        <v/>
      </c>
      <c r="N4388" t="str">
        <f t="shared" si="9045"/>
        <v/>
      </c>
      <c r="O4388" t="str">
        <f t="shared" si="9046"/>
        <v/>
      </c>
    </row>
    <row r="4389" spans="1:24" x14ac:dyDescent="0.25">
      <c r="A4389" t="s">
        <v>396</v>
      </c>
      <c r="B4389" t="s">
        <v>1506</v>
      </c>
      <c r="C4389" t="s">
        <v>20</v>
      </c>
      <c r="D4389" s="7">
        <v>0.1</v>
      </c>
      <c r="E4389" s="6" t="s">
        <v>17</v>
      </c>
      <c r="F4389" t="s">
        <v>1473</v>
      </c>
      <c r="G4389" t="str">
        <f t="shared" si="8975"/>
        <v>DL2021040</v>
      </c>
      <c r="H4389" t="str">
        <f t="shared" si="9039"/>
        <v>21</v>
      </c>
      <c r="I4389" t="str">
        <f t="shared" si="9040"/>
        <v>Stillehavsoesters_21_20210924_DL2021040_SktAnnaeGymOrdrupGym</v>
      </c>
      <c r="J4389" t="str">
        <f t="shared" si="9041"/>
        <v>Stillehavsoesters</v>
      </c>
      <c r="K4389" t="str">
        <f t="shared" si="9042"/>
        <v>eDNA</v>
      </c>
      <c r="L4389" t="str">
        <f t="shared" si="9043"/>
        <v>No Ct</v>
      </c>
      <c r="M4389" t="str">
        <f t="shared" si="9044"/>
        <v/>
      </c>
      <c r="N4389" t="str">
        <f t="shared" si="9045"/>
        <v/>
      </c>
      <c r="O4389" t="str">
        <f t="shared" si="9046"/>
        <v/>
      </c>
    </row>
    <row r="4390" spans="1:24" x14ac:dyDescent="0.25">
      <c r="A4390" t="s">
        <v>397</v>
      </c>
      <c r="B4390" t="s">
        <v>1507</v>
      </c>
      <c r="C4390" t="s">
        <v>13</v>
      </c>
      <c r="D4390" s="7">
        <v>0.1</v>
      </c>
      <c r="E4390" s="7">
        <v>32.39</v>
      </c>
      <c r="F4390" t="s">
        <v>1473</v>
      </c>
      <c r="G4390" t="str">
        <f t="shared" si="8975"/>
        <v>DL2021040</v>
      </c>
      <c r="H4390" t="str">
        <f t="shared" si="9039"/>
        <v>22</v>
      </c>
      <c r="I4390" t="str">
        <f t="shared" si="9040"/>
        <v>Stillehavsoesters_22_20210924_DL2021040_SktAnnaeGymOrdrupGym</v>
      </c>
      <c r="J4390" t="str">
        <f t="shared" si="9041"/>
        <v>Stillehavsoesters</v>
      </c>
      <c r="K4390" t="str">
        <f t="shared" si="9042"/>
        <v>PosK</v>
      </c>
      <c r="L4390">
        <f t="shared" si="9043"/>
        <v>32.39</v>
      </c>
      <c r="M4390">
        <f t="shared" si="9044"/>
        <v>32.39</v>
      </c>
      <c r="N4390">
        <f t="shared" si="9045"/>
        <v>0</v>
      </c>
      <c r="O4390">
        <f t="shared" si="9046"/>
        <v>0</v>
      </c>
      <c r="Q4390">
        <f t="shared" ref="Q4390" si="9075">IF(L4392="No Ct",0,L4392)</f>
        <v>0</v>
      </c>
      <c r="R4390">
        <f t="shared" ref="R4390" si="9076">IF(L4393="No Ct",0,L4393)</f>
        <v>0</v>
      </c>
      <c r="S4390" t="str">
        <f t="shared" ref="S4390" si="9077">IF(AND(M4390&gt;0,N4390=0),"Valid","Invalid")</f>
        <v>Valid</v>
      </c>
      <c r="T4390" t="str">
        <f t="shared" ref="T4390" si="9078">IF(OR(Q4390&gt;1,R4390&gt;1),"Present","Absent")</f>
        <v>Absent</v>
      </c>
      <c r="U4390" t="str">
        <f t="shared" ref="U4390" si="9079">IF(OR(AND(Q4390&gt;1,Q4390&lt;41),AND(R4390&gt;1,R4390&lt;41)),"Ct&lt;41","Ct&gt;41")</f>
        <v>Ct&gt;41</v>
      </c>
      <c r="V4390" t="str">
        <f>VLOOKUP(J4390,Datasæt_Analysesystemer!$C$2:$D$68,2,FALSE)</f>
        <v>Stillehavsøsters</v>
      </c>
      <c r="W4390" t="str">
        <f t="shared" ref="W4390" si="9080">MID(F4390,10,9)</f>
        <v>DL2021040</v>
      </c>
      <c r="X4390" t="str">
        <f t="shared" ref="X4390" si="9081">W4390&amp;"_"&amp;V4390&amp;"_"&amp;S4390&amp;"_"&amp;T4390&amp;"_"&amp;U4390</f>
        <v>DL2021040_Stillehavsøsters_Valid_Absent_Ct&gt;41</v>
      </c>
    </row>
    <row r="4391" spans="1:24" x14ac:dyDescent="0.25">
      <c r="A4391" t="s">
        <v>399</v>
      </c>
      <c r="B4391" t="s">
        <v>1508</v>
      </c>
      <c r="C4391" t="s">
        <v>16</v>
      </c>
      <c r="D4391" s="7">
        <v>0.1</v>
      </c>
      <c r="E4391" s="6" t="s">
        <v>17</v>
      </c>
      <c r="F4391" t="s">
        <v>1473</v>
      </c>
      <c r="G4391" t="str">
        <f t="shared" si="8975"/>
        <v>DL2021040</v>
      </c>
      <c r="H4391" t="str">
        <f t="shared" si="9039"/>
        <v>22</v>
      </c>
      <c r="I4391" t="str">
        <f t="shared" si="9040"/>
        <v>Stillehavsoesters_22_20210924_DL2021040_SktAnnaeGymOrdrupGym</v>
      </c>
      <c r="J4391" t="str">
        <f t="shared" si="9041"/>
        <v>Stillehavsoesters</v>
      </c>
      <c r="K4391" t="str">
        <f t="shared" si="9042"/>
        <v>NegK</v>
      </c>
      <c r="L4391" t="str">
        <f t="shared" si="9043"/>
        <v>No Ct</v>
      </c>
      <c r="M4391" t="str">
        <f t="shared" si="9044"/>
        <v/>
      </c>
      <c r="N4391" t="str">
        <f t="shared" si="9045"/>
        <v/>
      </c>
      <c r="O4391" t="str">
        <f t="shared" si="9046"/>
        <v/>
      </c>
    </row>
    <row r="4392" spans="1:24" x14ac:dyDescent="0.25">
      <c r="A4392" t="s">
        <v>401</v>
      </c>
      <c r="B4392" t="s">
        <v>1509</v>
      </c>
      <c r="C4392" t="s">
        <v>20</v>
      </c>
      <c r="D4392" s="7">
        <v>0.1</v>
      </c>
      <c r="E4392" s="7" t="s">
        <v>17</v>
      </c>
      <c r="F4392" t="s">
        <v>1473</v>
      </c>
      <c r="G4392" t="str">
        <f t="shared" si="8975"/>
        <v>DL2021040</v>
      </c>
      <c r="H4392" t="str">
        <f t="shared" si="9039"/>
        <v>22</v>
      </c>
      <c r="I4392" t="str">
        <f t="shared" si="9040"/>
        <v>Stillehavsoesters_22_20210924_DL2021040_SktAnnaeGymOrdrupGym</v>
      </c>
      <c r="J4392" t="str">
        <f t="shared" si="9041"/>
        <v>Stillehavsoesters</v>
      </c>
      <c r="K4392" t="str">
        <f t="shared" si="9042"/>
        <v>eDNA</v>
      </c>
      <c r="L4392" t="str">
        <f t="shared" si="9043"/>
        <v>No Ct</v>
      </c>
      <c r="M4392" t="str">
        <f t="shared" si="9044"/>
        <v/>
      </c>
      <c r="N4392" t="str">
        <f t="shared" si="9045"/>
        <v/>
      </c>
      <c r="O4392" t="str">
        <f t="shared" si="9046"/>
        <v/>
      </c>
    </row>
    <row r="4393" spans="1:24" x14ac:dyDescent="0.25">
      <c r="A4393" t="s">
        <v>403</v>
      </c>
      <c r="B4393" t="s">
        <v>1509</v>
      </c>
      <c r="C4393" t="s">
        <v>20</v>
      </c>
      <c r="D4393" s="7">
        <v>0.1</v>
      </c>
      <c r="E4393" s="7" t="s">
        <v>17</v>
      </c>
      <c r="F4393" t="s">
        <v>1473</v>
      </c>
      <c r="G4393" t="str">
        <f t="shared" si="8975"/>
        <v>DL2021040</v>
      </c>
      <c r="H4393" t="str">
        <f t="shared" si="9039"/>
        <v>22</v>
      </c>
      <c r="I4393" t="str">
        <f t="shared" si="9040"/>
        <v>Stillehavsoesters_22_20210924_DL2021040_SktAnnaeGymOrdrupGym</v>
      </c>
      <c r="J4393" t="str">
        <f t="shared" si="9041"/>
        <v>Stillehavsoesters</v>
      </c>
      <c r="K4393" t="str">
        <f t="shared" si="9042"/>
        <v>eDNA</v>
      </c>
      <c r="L4393" t="str">
        <f t="shared" si="9043"/>
        <v>No Ct</v>
      </c>
      <c r="M4393" t="str">
        <f t="shared" si="9044"/>
        <v/>
      </c>
      <c r="N4393" t="str">
        <f t="shared" si="9045"/>
        <v/>
      </c>
      <c r="O4393" t="str">
        <f t="shared" si="9046"/>
        <v/>
      </c>
    </row>
    <row r="4394" spans="1:24" x14ac:dyDescent="0.25">
      <c r="A4394" t="s">
        <v>404</v>
      </c>
      <c r="B4394" t="s">
        <v>692</v>
      </c>
      <c r="C4394" t="s">
        <v>13</v>
      </c>
      <c r="D4394" s="7">
        <v>0.1</v>
      </c>
      <c r="E4394" s="7">
        <v>23.44</v>
      </c>
      <c r="F4394" t="s">
        <v>1473</v>
      </c>
      <c r="G4394" t="str">
        <f t="shared" si="8975"/>
        <v>DL2021040</v>
      </c>
      <c r="H4394" t="str">
        <f t="shared" si="9039"/>
        <v>23</v>
      </c>
      <c r="I4394" t="str">
        <f t="shared" si="9040"/>
        <v>SortmundetKutling_23_20210924_DL2021040_SktAnnaeGymOrdrupGym</v>
      </c>
      <c r="J4394" t="str">
        <f t="shared" si="9041"/>
        <v>SortmundetKutling</v>
      </c>
      <c r="K4394" t="str">
        <f t="shared" si="9042"/>
        <v>PosK</v>
      </c>
      <c r="L4394">
        <f t="shared" si="9043"/>
        <v>23.44</v>
      </c>
      <c r="M4394">
        <f t="shared" si="9044"/>
        <v>23.44</v>
      </c>
      <c r="N4394">
        <f t="shared" si="9045"/>
        <v>0</v>
      </c>
      <c r="O4394">
        <f t="shared" si="9046"/>
        <v>0</v>
      </c>
      <c r="Q4394">
        <f t="shared" ref="Q4394" si="9082">IF(L4396="No Ct",0,L4396)</f>
        <v>0</v>
      </c>
      <c r="R4394">
        <f t="shared" ref="R4394" si="9083">IF(L4397="No Ct",0,L4397)</f>
        <v>0</v>
      </c>
      <c r="S4394" t="str">
        <f t="shared" ref="S4394" si="9084">IF(AND(M4394&gt;0,N4394=0),"Valid","Invalid")</f>
        <v>Valid</v>
      </c>
      <c r="T4394" t="str">
        <f t="shared" ref="T4394" si="9085">IF(OR(Q4394&gt;1,R4394&gt;1),"Present","Absent")</f>
        <v>Absent</v>
      </c>
      <c r="U4394" t="str">
        <f t="shared" ref="U4394" si="9086">IF(OR(AND(Q4394&gt;1,Q4394&lt;41),AND(R4394&gt;1,R4394&lt;41)),"Ct&lt;41","Ct&gt;41")</f>
        <v>Ct&gt;41</v>
      </c>
      <c r="V4394" t="str">
        <f>VLOOKUP(J4394,Datasæt_Analysesystemer!$C$2:$D$68,2,FALSE)</f>
        <v>Sortmundet kutling</v>
      </c>
      <c r="W4394" t="str">
        <f t="shared" ref="W4394" si="9087">MID(F4394,10,9)</f>
        <v>DL2021040</v>
      </c>
      <c r="X4394" t="str">
        <f t="shared" ref="X4394" si="9088">W4394&amp;"_"&amp;V4394&amp;"_"&amp;S4394&amp;"_"&amp;T4394&amp;"_"&amp;U4394</f>
        <v>DL2021040_Sortmundet kutling_Valid_Absent_Ct&gt;41</v>
      </c>
    </row>
    <row r="4395" spans="1:24" x14ac:dyDescent="0.25">
      <c r="A4395" t="s">
        <v>406</v>
      </c>
      <c r="B4395" t="s">
        <v>693</v>
      </c>
      <c r="C4395" t="s">
        <v>16</v>
      </c>
      <c r="D4395" s="7">
        <v>0.1</v>
      </c>
      <c r="E4395" s="6" t="s">
        <v>17</v>
      </c>
      <c r="F4395" t="s">
        <v>1473</v>
      </c>
      <c r="G4395" t="str">
        <f t="shared" si="8975"/>
        <v>DL2021040</v>
      </c>
      <c r="H4395" t="str">
        <f t="shared" si="9039"/>
        <v>23</v>
      </c>
      <c r="I4395" t="str">
        <f t="shared" si="9040"/>
        <v>SortmundetKutling_23_20210924_DL2021040_SktAnnaeGymOrdrupGym</v>
      </c>
      <c r="J4395" t="str">
        <f t="shared" si="9041"/>
        <v>SortmundetKutling</v>
      </c>
      <c r="K4395" t="str">
        <f t="shared" si="9042"/>
        <v>NegK</v>
      </c>
      <c r="L4395" t="str">
        <f t="shared" si="9043"/>
        <v>No Ct</v>
      </c>
      <c r="M4395" t="str">
        <f t="shared" si="9044"/>
        <v/>
      </c>
      <c r="N4395" t="str">
        <f t="shared" si="9045"/>
        <v/>
      </c>
      <c r="O4395" t="str">
        <f t="shared" si="9046"/>
        <v/>
      </c>
    </row>
    <row r="4396" spans="1:24" x14ac:dyDescent="0.25">
      <c r="A4396" t="s">
        <v>408</v>
      </c>
      <c r="B4396" t="s">
        <v>694</v>
      </c>
      <c r="C4396" t="s">
        <v>20</v>
      </c>
      <c r="D4396" s="7">
        <v>0.1</v>
      </c>
      <c r="E4396" s="6" t="s">
        <v>17</v>
      </c>
      <c r="F4396" t="s">
        <v>1473</v>
      </c>
      <c r="G4396" t="str">
        <f t="shared" si="8975"/>
        <v>DL2021040</v>
      </c>
      <c r="H4396" t="str">
        <f t="shared" si="9039"/>
        <v>23</v>
      </c>
      <c r="I4396" t="str">
        <f t="shared" si="9040"/>
        <v>SortmundetKutling_23_20210924_DL2021040_SktAnnaeGymOrdrupGym</v>
      </c>
      <c r="J4396" t="str">
        <f t="shared" si="9041"/>
        <v>SortmundetKutling</v>
      </c>
      <c r="K4396" t="str">
        <f t="shared" si="9042"/>
        <v>eDNA</v>
      </c>
      <c r="L4396" t="str">
        <f t="shared" si="9043"/>
        <v>No Ct</v>
      </c>
      <c r="M4396" t="str">
        <f t="shared" si="9044"/>
        <v/>
      </c>
      <c r="N4396" t="str">
        <f t="shared" si="9045"/>
        <v/>
      </c>
      <c r="O4396" t="str">
        <f t="shared" si="9046"/>
        <v/>
      </c>
    </row>
    <row r="4397" spans="1:24" x14ac:dyDescent="0.25">
      <c r="A4397" t="s">
        <v>410</v>
      </c>
      <c r="B4397" t="s">
        <v>694</v>
      </c>
      <c r="C4397" t="s">
        <v>20</v>
      </c>
      <c r="D4397" s="7">
        <v>0.1</v>
      </c>
      <c r="E4397" s="6" t="s">
        <v>17</v>
      </c>
      <c r="F4397" t="s">
        <v>1473</v>
      </c>
      <c r="G4397" t="str">
        <f t="shared" si="8975"/>
        <v>DL2021040</v>
      </c>
      <c r="H4397" t="str">
        <f t="shared" si="9039"/>
        <v>23</v>
      </c>
      <c r="I4397" t="str">
        <f t="shared" si="9040"/>
        <v>SortmundetKutling_23_20210924_DL2021040_SktAnnaeGymOrdrupGym</v>
      </c>
      <c r="J4397" t="str">
        <f t="shared" si="9041"/>
        <v>SortmundetKutling</v>
      </c>
      <c r="K4397" t="str">
        <f t="shared" si="9042"/>
        <v>eDNA</v>
      </c>
      <c r="L4397" t="str">
        <f t="shared" si="9043"/>
        <v>No Ct</v>
      </c>
      <c r="M4397" t="str">
        <f t="shared" si="9044"/>
        <v/>
      </c>
      <c r="N4397" t="str">
        <f t="shared" si="9045"/>
        <v/>
      </c>
      <c r="O4397" t="str">
        <f t="shared" si="9046"/>
        <v/>
      </c>
    </row>
    <row r="4398" spans="1:24" x14ac:dyDescent="0.25">
      <c r="A4398" t="s">
        <v>411</v>
      </c>
      <c r="B4398" t="s">
        <v>695</v>
      </c>
      <c r="C4398" t="s">
        <v>13</v>
      </c>
      <c r="D4398" s="7">
        <v>0.1</v>
      </c>
      <c r="E4398" s="6" t="s">
        <v>17</v>
      </c>
      <c r="F4398" t="s">
        <v>1473</v>
      </c>
      <c r="G4398" t="str">
        <f t="shared" si="8975"/>
        <v>DL2021040</v>
      </c>
      <c r="H4398" t="str">
        <f t="shared" si="9039"/>
        <v>24</v>
      </c>
      <c r="I4398" t="str">
        <f t="shared" si="9040"/>
        <v>SortmundetKutling_24_20210924_DL2021040_SktAnnaeGymOrdrupGym</v>
      </c>
      <c r="J4398" t="str">
        <f t="shared" si="9041"/>
        <v>SortmundetKutling</v>
      </c>
      <c r="K4398" t="str">
        <f t="shared" si="9042"/>
        <v>PosK</v>
      </c>
      <c r="L4398" t="str">
        <f t="shared" si="9043"/>
        <v>No Ct</v>
      </c>
      <c r="M4398">
        <f t="shared" si="9044"/>
        <v>0</v>
      </c>
      <c r="N4398">
        <f t="shared" si="9045"/>
        <v>0</v>
      </c>
      <c r="O4398">
        <f t="shared" si="9046"/>
        <v>0</v>
      </c>
      <c r="Q4398">
        <f t="shared" ref="Q4398" si="9089">IF(L4400="No Ct",0,L4400)</f>
        <v>0</v>
      </c>
      <c r="R4398">
        <f t="shared" ref="R4398" si="9090">IF(L4401="No Ct",0,L4401)</f>
        <v>0</v>
      </c>
      <c r="S4398" t="str">
        <f t="shared" ref="S4398" si="9091">IF(AND(M4398&gt;0,N4398=0),"Valid","Invalid")</f>
        <v>Invalid</v>
      </c>
      <c r="T4398" t="str">
        <f t="shared" ref="T4398" si="9092">IF(OR(Q4398&gt;1,R4398&gt;1),"Present","Absent")</f>
        <v>Absent</v>
      </c>
      <c r="U4398" t="str">
        <f t="shared" ref="U4398" si="9093">IF(OR(AND(Q4398&gt;1,Q4398&lt;41),AND(R4398&gt;1,R4398&lt;41)),"Ct&lt;41","Ct&gt;41")</f>
        <v>Ct&gt;41</v>
      </c>
      <c r="V4398" t="str">
        <f>VLOOKUP(J4398,Datasæt_Analysesystemer!$C$2:$D$68,2,FALSE)</f>
        <v>Sortmundet kutling</v>
      </c>
      <c r="W4398" t="str">
        <f t="shared" ref="W4398" si="9094">MID(F4398,10,9)</f>
        <v>DL2021040</v>
      </c>
      <c r="X4398" t="str">
        <f t="shared" ref="X4398" si="9095">W4398&amp;"_"&amp;V4398&amp;"_"&amp;S4398&amp;"_"&amp;T4398&amp;"_"&amp;U4398</f>
        <v>DL2021040_Sortmundet kutling_Invalid_Absent_Ct&gt;41</v>
      </c>
    </row>
    <row r="4399" spans="1:24" x14ac:dyDescent="0.25">
      <c r="A4399" t="s">
        <v>413</v>
      </c>
      <c r="B4399" t="s">
        <v>696</v>
      </c>
      <c r="C4399" t="s">
        <v>16</v>
      </c>
      <c r="D4399" s="7">
        <v>0.1</v>
      </c>
      <c r="E4399" s="6" t="s">
        <v>17</v>
      </c>
      <c r="F4399" t="s">
        <v>1473</v>
      </c>
      <c r="G4399" t="str">
        <f t="shared" si="8975"/>
        <v>DL2021040</v>
      </c>
      <c r="H4399" t="str">
        <f t="shared" si="9039"/>
        <v>24</v>
      </c>
      <c r="I4399" t="str">
        <f t="shared" si="9040"/>
        <v>SortmundetKutling_24_20210924_DL2021040_SktAnnaeGymOrdrupGym</v>
      </c>
      <c r="J4399" t="str">
        <f t="shared" si="9041"/>
        <v>SortmundetKutling</v>
      </c>
      <c r="K4399" t="str">
        <f t="shared" si="9042"/>
        <v>NegK</v>
      </c>
      <c r="L4399" t="str">
        <f t="shared" si="9043"/>
        <v>No Ct</v>
      </c>
      <c r="M4399" t="str">
        <f t="shared" si="9044"/>
        <v/>
      </c>
      <c r="N4399" t="str">
        <f t="shared" si="9045"/>
        <v/>
      </c>
      <c r="O4399" t="str">
        <f t="shared" si="9046"/>
        <v/>
      </c>
    </row>
    <row r="4400" spans="1:24" x14ac:dyDescent="0.25">
      <c r="A4400" t="s">
        <v>415</v>
      </c>
      <c r="B4400" t="s">
        <v>697</v>
      </c>
      <c r="C4400" t="s">
        <v>20</v>
      </c>
      <c r="D4400" s="7">
        <v>0.1</v>
      </c>
      <c r="E4400" s="6" t="s">
        <v>17</v>
      </c>
      <c r="F4400" t="s">
        <v>1473</v>
      </c>
      <c r="G4400" t="str">
        <f t="shared" si="8975"/>
        <v>DL2021040</v>
      </c>
      <c r="H4400" t="str">
        <f t="shared" si="9039"/>
        <v>24</v>
      </c>
      <c r="I4400" t="str">
        <f t="shared" si="9040"/>
        <v>SortmundetKutling_24_20210924_DL2021040_SktAnnaeGymOrdrupGym</v>
      </c>
      <c r="J4400" t="str">
        <f t="shared" si="9041"/>
        <v>SortmundetKutling</v>
      </c>
      <c r="K4400" t="str">
        <f t="shared" si="9042"/>
        <v>eDNA</v>
      </c>
      <c r="L4400" t="str">
        <f t="shared" si="9043"/>
        <v>No Ct</v>
      </c>
      <c r="M4400" t="str">
        <f t="shared" si="9044"/>
        <v/>
      </c>
      <c r="N4400" t="str">
        <f t="shared" si="9045"/>
        <v/>
      </c>
      <c r="O4400" t="str">
        <f t="shared" si="9046"/>
        <v/>
      </c>
    </row>
    <row r="4401" spans="1:24" x14ac:dyDescent="0.25">
      <c r="A4401" t="s">
        <v>417</v>
      </c>
      <c r="B4401" t="s">
        <v>697</v>
      </c>
      <c r="C4401" t="s">
        <v>20</v>
      </c>
      <c r="D4401" s="7">
        <v>0.1</v>
      </c>
      <c r="E4401" s="6" t="s">
        <v>17</v>
      </c>
      <c r="F4401" t="s">
        <v>1473</v>
      </c>
      <c r="G4401" t="str">
        <f t="shared" si="8975"/>
        <v>DL2021040</v>
      </c>
      <c r="H4401" t="str">
        <f t="shared" si="9039"/>
        <v>24</v>
      </c>
      <c r="I4401" t="str">
        <f t="shared" si="9040"/>
        <v>SortmundetKutling_24_20210924_DL2021040_SktAnnaeGymOrdrupGym</v>
      </c>
      <c r="J4401" t="str">
        <f t="shared" si="9041"/>
        <v>SortmundetKutling</v>
      </c>
      <c r="K4401" t="str">
        <f t="shared" si="9042"/>
        <v>eDNA</v>
      </c>
      <c r="L4401" t="str">
        <f t="shared" si="9043"/>
        <v>No Ct</v>
      </c>
      <c r="M4401" t="str">
        <f t="shared" si="9044"/>
        <v/>
      </c>
      <c r="N4401" t="str">
        <f t="shared" si="9045"/>
        <v/>
      </c>
      <c r="O4401" t="str">
        <f t="shared" si="9046"/>
        <v/>
      </c>
    </row>
    <row r="4402" spans="1:24" x14ac:dyDescent="0.25">
      <c r="A4402" t="s">
        <v>11</v>
      </c>
      <c r="B4402" t="s">
        <v>196</v>
      </c>
      <c r="C4402" t="s">
        <v>13</v>
      </c>
      <c r="D4402" s="7">
        <v>0.1</v>
      </c>
      <c r="E4402" s="7" t="s">
        <v>17</v>
      </c>
      <c r="F4402" t="s">
        <v>1510</v>
      </c>
      <c r="G4402" t="str">
        <f t="shared" ref="G4402:G4465" si="9096">MID(F4402,10,9)</f>
        <v>DL2021030</v>
      </c>
      <c r="H4402" t="str">
        <f t="shared" si="9039"/>
        <v>01</v>
      </c>
      <c r="I4402" t="str">
        <f t="shared" si="9040"/>
        <v>Skrubbe_01_20211005_DL2021030_HTXNaestvedRoskildeGym</v>
      </c>
      <c r="J4402" t="str">
        <f t="shared" si="9041"/>
        <v>Skrubbe</v>
      </c>
      <c r="K4402" t="str">
        <f t="shared" si="9042"/>
        <v>PosK</v>
      </c>
      <c r="L4402" t="str">
        <f t="shared" si="9043"/>
        <v>No Ct</v>
      </c>
      <c r="M4402">
        <f t="shared" si="9044"/>
        <v>0</v>
      </c>
      <c r="N4402">
        <f t="shared" si="9045"/>
        <v>0</v>
      </c>
      <c r="O4402">
        <f t="shared" si="9046"/>
        <v>0</v>
      </c>
      <c r="Q4402">
        <f t="shared" ref="Q4402" si="9097">IF(L4404="No Ct",0,L4404)</f>
        <v>0</v>
      </c>
      <c r="R4402">
        <f t="shared" ref="R4402" si="9098">IF(L4405="No Ct",0,L4405)</f>
        <v>0</v>
      </c>
      <c r="S4402" t="str">
        <f t="shared" ref="S4402" si="9099">IF(AND(M4402&gt;0,N4402=0),"Valid","Invalid")</f>
        <v>Invalid</v>
      </c>
      <c r="T4402" t="str">
        <f t="shared" ref="T4402" si="9100">IF(OR(Q4402&gt;1,R4402&gt;1),"Present","Absent")</f>
        <v>Absent</v>
      </c>
      <c r="U4402" t="str">
        <f t="shared" ref="U4402" si="9101">IF(OR(AND(Q4402&gt;1,Q4402&lt;41),AND(R4402&gt;1,R4402&lt;41)),"Ct&lt;41","Ct&gt;41")</f>
        <v>Ct&gt;41</v>
      </c>
      <c r="V4402" t="str">
        <f>VLOOKUP(J4402,Datasæt_Analysesystemer!$C$2:$D$68,2,FALSE)</f>
        <v>Skrubbe</v>
      </c>
      <c r="W4402" t="str">
        <f t="shared" ref="W4402" si="9102">MID(F4402,10,9)</f>
        <v>DL2021030</v>
      </c>
      <c r="X4402" t="str">
        <f t="shared" ref="X4402" si="9103">W4402&amp;"_"&amp;V4402&amp;"_"&amp;S4402&amp;"_"&amp;T4402&amp;"_"&amp;U4402</f>
        <v>DL2021030_Skrubbe_Invalid_Absent_Ct&gt;41</v>
      </c>
    </row>
    <row r="4403" spans="1:24" x14ac:dyDescent="0.25">
      <c r="A4403" t="s">
        <v>14</v>
      </c>
      <c r="B4403" t="s">
        <v>197</v>
      </c>
      <c r="C4403" t="s">
        <v>16</v>
      </c>
      <c r="D4403" s="7">
        <v>0.1</v>
      </c>
      <c r="E4403" s="6" t="s">
        <v>17</v>
      </c>
      <c r="F4403" t="s">
        <v>1510</v>
      </c>
      <c r="G4403" t="str">
        <f t="shared" si="9096"/>
        <v>DL2021030</v>
      </c>
      <c r="H4403" t="str">
        <f t="shared" si="9039"/>
        <v>01</v>
      </c>
      <c r="I4403" t="str">
        <f t="shared" si="9040"/>
        <v>Skrubbe_01_20211005_DL2021030_HTXNaestvedRoskildeGym</v>
      </c>
      <c r="J4403" t="str">
        <f t="shared" si="9041"/>
        <v>Skrubbe</v>
      </c>
      <c r="K4403" t="str">
        <f t="shared" si="9042"/>
        <v>NegK</v>
      </c>
      <c r="L4403" t="str">
        <f t="shared" si="9043"/>
        <v>No Ct</v>
      </c>
      <c r="M4403" t="str">
        <f t="shared" si="9044"/>
        <v/>
      </c>
      <c r="N4403" t="str">
        <f t="shared" si="9045"/>
        <v/>
      </c>
      <c r="O4403" t="str">
        <f t="shared" si="9046"/>
        <v/>
      </c>
    </row>
    <row r="4404" spans="1:24" x14ac:dyDescent="0.25">
      <c r="A4404" t="s">
        <v>18</v>
      </c>
      <c r="B4404" t="s">
        <v>198</v>
      </c>
      <c r="C4404" t="s">
        <v>20</v>
      </c>
      <c r="D4404" s="7">
        <v>0.1</v>
      </c>
      <c r="E4404" s="7" t="s">
        <v>17</v>
      </c>
      <c r="F4404" t="s">
        <v>1510</v>
      </c>
      <c r="G4404" t="str">
        <f t="shared" si="9096"/>
        <v>DL2021030</v>
      </c>
      <c r="H4404" t="str">
        <f t="shared" si="9039"/>
        <v>01</v>
      </c>
      <c r="I4404" t="str">
        <f t="shared" si="9040"/>
        <v>Skrubbe_01_20211005_DL2021030_HTXNaestvedRoskildeGym</v>
      </c>
      <c r="J4404" t="str">
        <f t="shared" si="9041"/>
        <v>Skrubbe</v>
      </c>
      <c r="K4404" t="str">
        <f t="shared" si="9042"/>
        <v>eDNA</v>
      </c>
      <c r="L4404" t="str">
        <f t="shared" si="9043"/>
        <v>No Ct</v>
      </c>
      <c r="M4404" t="str">
        <f t="shared" si="9044"/>
        <v/>
      </c>
      <c r="N4404" t="str">
        <f t="shared" si="9045"/>
        <v/>
      </c>
      <c r="O4404" t="str">
        <f t="shared" si="9046"/>
        <v/>
      </c>
    </row>
    <row r="4405" spans="1:24" x14ac:dyDescent="0.25">
      <c r="A4405" t="s">
        <v>21</v>
      </c>
      <c r="B4405" t="s">
        <v>198</v>
      </c>
      <c r="C4405" t="s">
        <v>20</v>
      </c>
      <c r="D4405" s="7">
        <v>0.1</v>
      </c>
      <c r="E4405" s="7" t="s">
        <v>17</v>
      </c>
      <c r="F4405" t="s">
        <v>1510</v>
      </c>
      <c r="G4405" t="str">
        <f t="shared" si="9096"/>
        <v>DL2021030</v>
      </c>
      <c r="H4405" t="str">
        <f t="shared" si="9039"/>
        <v>01</v>
      </c>
      <c r="I4405" t="str">
        <f t="shared" si="9040"/>
        <v>Skrubbe_01_20211005_DL2021030_HTXNaestvedRoskildeGym</v>
      </c>
      <c r="J4405" t="str">
        <f t="shared" si="9041"/>
        <v>Skrubbe</v>
      </c>
      <c r="K4405" t="str">
        <f t="shared" si="9042"/>
        <v>eDNA</v>
      </c>
      <c r="L4405" t="str">
        <f t="shared" si="9043"/>
        <v>No Ct</v>
      </c>
      <c r="M4405" t="str">
        <f t="shared" si="9044"/>
        <v/>
      </c>
      <c r="N4405" t="str">
        <f t="shared" si="9045"/>
        <v/>
      </c>
      <c r="O4405" t="str">
        <f t="shared" si="9046"/>
        <v/>
      </c>
    </row>
    <row r="4406" spans="1:24" x14ac:dyDescent="0.25">
      <c r="A4406" t="s">
        <v>199</v>
      </c>
      <c r="B4406" t="s">
        <v>200</v>
      </c>
      <c r="C4406" t="s">
        <v>13</v>
      </c>
      <c r="D4406" s="7">
        <v>0.1</v>
      </c>
      <c r="E4406" s="7">
        <v>27</v>
      </c>
      <c r="F4406" t="s">
        <v>1510</v>
      </c>
      <c r="G4406" t="str">
        <f t="shared" si="9096"/>
        <v>DL2021030</v>
      </c>
      <c r="H4406" t="str">
        <f t="shared" si="9039"/>
        <v>02</v>
      </c>
      <c r="I4406" t="str">
        <f t="shared" si="9040"/>
        <v>Skrubbe_02_20211005_DL2021030_HTXNaestvedRoskildeGym</v>
      </c>
      <c r="J4406" t="str">
        <f t="shared" si="9041"/>
        <v>Skrubbe</v>
      </c>
      <c r="K4406" t="str">
        <f t="shared" si="9042"/>
        <v>PosK</v>
      </c>
      <c r="L4406">
        <f t="shared" si="9043"/>
        <v>27</v>
      </c>
      <c r="M4406">
        <f t="shared" si="9044"/>
        <v>27</v>
      </c>
      <c r="N4406">
        <f t="shared" si="9045"/>
        <v>0</v>
      </c>
      <c r="O4406">
        <f t="shared" si="9046"/>
        <v>74.009999999999991</v>
      </c>
      <c r="Q4406">
        <f t="shared" ref="Q4406" si="9104">IF(L4408="No Ct",0,L4408)</f>
        <v>38.119999999999997</v>
      </c>
      <c r="R4406">
        <f t="shared" ref="R4406" si="9105">IF(L4409="No Ct",0,L4409)</f>
        <v>35.89</v>
      </c>
      <c r="S4406" t="str">
        <f t="shared" ref="S4406" si="9106">IF(AND(M4406&gt;0,N4406=0),"Valid","Invalid")</f>
        <v>Valid</v>
      </c>
      <c r="T4406" t="str">
        <f t="shared" ref="T4406" si="9107">IF(OR(Q4406&gt;1,R4406&gt;1),"Present","Absent")</f>
        <v>Present</v>
      </c>
      <c r="U4406" t="str">
        <f t="shared" ref="U4406" si="9108">IF(OR(AND(Q4406&gt;1,Q4406&lt;41),AND(R4406&gt;1,R4406&lt;41)),"Ct&lt;41","Ct&gt;41")</f>
        <v>Ct&lt;41</v>
      </c>
      <c r="V4406" t="str">
        <f>VLOOKUP(J4406,Datasæt_Analysesystemer!$C$2:$D$68,2,FALSE)</f>
        <v>Skrubbe</v>
      </c>
      <c r="W4406" t="str">
        <f t="shared" ref="W4406" si="9109">MID(F4406,10,9)</f>
        <v>DL2021030</v>
      </c>
      <c r="X4406" t="str">
        <f t="shared" ref="X4406" si="9110">W4406&amp;"_"&amp;V4406&amp;"_"&amp;S4406&amp;"_"&amp;T4406&amp;"_"&amp;U4406</f>
        <v>DL2021030_Skrubbe_Valid_Present_Ct&lt;41</v>
      </c>
    </row>
    <row r="4407" spans="1:24" x14ac:dyDescent="0.25">
      <c r="A4407" t="s">
        <v>201</v>
      </c>
      <c r="B4407" t="s">
        <v>202</v>
      </c>
      <c r="C4407" t="s">
        <v>16</v>
      </c>
      <c r="D4407" s="7">
        <v>0.1</v>
      </c>
      <c r="E4407" s="6" t="s">
        <v>17</v>
      </c>
      <c r="F4407" t="s">
        <v>1510</v>
      </c>
      <c r="G4407" t="str">
        <f t="shared" si="9096"/>
        <v>DL2021030</v>
      </c>
      <c r="H4407" t="str">
        <f t="shared" si="9039"/>
        <v>02</v>
      </c>
      <c r="I4407" t="str">
        <f t="shared" si="9040"/>
        <v>Skrubbe_02_20211005_DL2021030_HTXNaestvedRoskildeGym</v>
      </c>
      <c r="J4407" t="str">
        <f t="shared" si="9041"/>
        <v>Skrubbe</v>
      </c>
      <c r="K4407" t="str">
        <f t="shared" si="9042"/>
        <v>NegK</v>
      </c>
      <c r="L4407" t="str">
        <f t="shared" si="9043"/>
        <v>No Ct</v>
      </c>
      <c r="M4407" t="str">
        <f t="shared" si="9044"/>
        <v/>
      </c>
      <c r="N4407" t="str">
        <f t="shared" si="9045"/>
        <v/>
      </c>
      <c r="O4407" t="str">
        <f t="shared" si="9046"/>
        <v/>
      </c>
    </row>
    <row r="4408" spans="1:24" x14ac:dyDescent="0.25">
      <c r="A4408" t="s">
        <v>203</v>
      </c>
      <c r="B4408" t="s">
        <v>204</v>
      </c>
      <c r="C4408" t="s">
        <v>20</v>
      </c>
      <c r="D4408" s="7">
        <v>0.1</v>
      </c>
      <c r="E4408" s="6">
        <v>38.119999999999997</v>
      </c>
      <c r="F4408" t="s">
        <v>1510</v>
      </c>
      <c r="G4408" t="str">
        <f t="shared" si="9096"/>
        <v>DL2021030</v>
      </c>
      <c r="H4408" t="str">
        <f t="shared" si="9039"/>
        <v>02</v>
      </c>
      <c r="I4408" t="str">
        <f t="shared" si="9040"/>
        <v>Skrubbe_02_20211005_DL2021030_HTXNaestvedRoskildeGym</v>
      </c>
      <c r="J4408" t="str">
        <f t="shared" si="9041"/>
        <v>Skrubbe</v>
      </c>
      <c r="K4408" t="str">
        <f t="shared" si="9042"/>
        <v>eDNA</v>
      </c>
      <c r="L4408">
        <f t="shared" si="9043"/>
        <v>38.119999999999997</v>
      </c>
      <c r="M4408" t="str">
        <f t="shared" si="9044"/>
        <v/>
      </c>
      <c r="N4408" t="str">
        <f t="shared" si="9045"/>
        <v/>
      </c>
      <c r="O4408" t="str">
        <f t="shared" si="9046"/>
        <v/>
      </c>
    </row>
    <row r="4409" spans="1:24" x14ac:dyDescent="0.25">
      <c r="A4409" t="s">
        <v>205</v>
      </c>
      <c r="B4409" t="s">
        <v>204</v>
      </c>
      <c r="C4409" t="s">
        <v>20</v>
      </c>
      <c r="D4409" s="7">
        <v>0.1</v>
      </c>
      <c r="E4409" s="6">
        <v>35.89</v>
      </c>
      <c r="F4409" t="s">
        <v>1510</v>
      </c>
      <c r="G4409" t="str">
        <f t="shared" si="9096"/>
        <v>DL2021030</v>
      </c>
      <c r="H4409" t="str">
        <f t="shared" si="9039"/>
        <v>02</v>
      </c>
      <c r="I4409" t="str">
        <f t="shared" si="9040"/>
        <v>Skrubbe_02_20211005_DL2021030_HTXNaestvedRoskildeGym</v>
      </c>
      <c r="J4409" t="str">
        <f t="shared" si="9041"/>
        <v>Skrubbe</v>
      </c>
      <c r="K4409" t="str">
        <f t="shared" si="9042"/>
        <v>eDNA</v>
      </c>
      <c r="L4409">
        <f t="shared" si="9043"/>
        <v>35.89</v>
      </c>
      <c r="M4409" t="str">
        <f t="shared" si="9044"/>
        <v/>
      </c>
      <c r="N4409" t="str">
        <f t="shared" si="9045"/>
        <v/>
      </c>
      <c r="O4409" t="str">
        <f t="shared" si="9046"/>
        <v/>
      </c>
    </row>
    <row r="4410" spans="1:24" x14ac:dyDescent="0.25">
      <c r="A4410" t="s">
        <v>206</v>
      </c>
      <c r="B4410" t="s">
        <v>207</v>
      </c>
      <c r="C4410" t="s">
        <v>13</v>
      </c>
      <c r="D4410" s="7">
        <v>0.1</v>
      </c>
      <c r="E4410" s="7">
        <v>29.16</v>
      </c>
      <c r="F4410" t="s">
        <v>1510</v>
      </c>
      <c r="G4410" t="str">
        <f t="shared" si="9096"/>
        <v>DL2021030</v>
      </c>
      <c r="H4410" t="str">
        <f t="shared" si="9039"/>
        <v>03</v>
      </c>
      <c r="I4410" t="str">
        <f t="shared" si="9040"/>
        <v>Torsk_03_20211005_DL2021030_HTXNaestvedRoskildeGym</v>
      </c>
      <c r="J4410" t="str">
        <f t="shared" si="9041"/>
        <v>Torsk</v>
      </c>
      <c r="K4410" t="str">
        <f t="shared" si="9042"/>
        <v>PosK</v>
      </c>
      <c r="L4410">
        <f t="shared" si="9043"/>
        <v>29.16</v>
      </c>
      <c r="M4410">
        <f t="shared" si="9044"/>
        <v>29.16</v>
      </c>
      <c r="N4410">
        <f t="shared" si="9045"/>
        <v>0</v>
      </c>
      <c r="O4410">
        <f t="shared" si="9046"/>
        <v>0</v>
      </c>
      <c r="Q4410">
        <f t="shared" ref="Q4410" si="9111">IF(L4412="No Ct",0,L4412)</f>
        <v>0</v>
      </c>
      <c r="R4410">
        <f t="shared" ref="R4410" si="9112">IF(L4413="No Ct",0,L4413)</f>
        <v>0</v>
      </c>
      <c r="S4410" t="str">
        <f t="shared" ref="S4410" si="9113">IF(AND(M4410&gt;0,N4410=0),"Valid","Invalid")</f>
        <v>Valid</v>
      </c>
      <c r="T4410" t="str">
        <f t="shared" ref="T4410" si="9114">IF(OR(Q4410&gt;1,R4410&gt;1),"Present","Absent")</f>
        <v>Absent</v>
      </c>
      <c r="U4410" t="str">
        <f t="shared" ref="U4410" si="9115">IF(OR(AND(Q4410&gt;1,Q4410&lt;41),AND(R4410&gt;1,R4410&lt;41)),"Ct&lt;41","Ct&gt;41")</f>
        <v>Ct&gt;41</v>
      </c>
      <c r="V4410" t="str">
        <f>VLOOKUP(J4410,Datasæt_Analysesystemer!$C$2:$D$68,2,FALSE)</f>
        <v>Torsk</v>
      </c>
      <c r="W4410" t="str">
        <f t="shared" ref="W4410" si="9116">MID(F4410,10,9)</f>
        <v>DL2021030</v>
      </c>
      <c r="X4410" t="str">
        <f t="shared" ref="X4410" si="9117">W4410&amp;"_"&amp;V4410&amp;"_"&amp;S4410&amp;"_"&amp;T4410&amp;"_"&amp;U4410</f>
        <v>DL2021030_Torsk_Valid_Absent_Ct&gt;41</v>
      </c>
    </row>
    <row r="4411" spans="1:24" x14ac:dyDescent="0.25">
      <c r="A4411" t="s">
        <v>208</v>
      </c>
      <c r="B4411" t="s">
        <v>209</v>
      </c>
      <c r="C4411" t="s">
        <v>16</v>
      </c>
      <c r="D4411" s="7">
        <v>0.1</v>
      </c>
      <c r="E4411" s="6" t="s">
        <v>17</v>
      </c>
      <c r="F4411" t="s">
        <v>1510</v>
      </c>
      <c r="G4411" t="str">
        <f t="shared" si="9096"/>
        <v>DL2021030</v>
      </c>
      <c r="H4411" t="str">
        <f t="shared" si="9039"/>
        <v>03</v>
      </c>
      <c r="I4411" t="str">
        <f t="shared" si="9040"/>
        <v>Torsk_03_20211005_DL2021030_HTXNaestvedRoskildeGym</v>
      </c>
      <c r="J4411" t="str">
        <f t="shared" si="9041"/>
        <v>Torsk</v>
      </c>
      <c r="K4411" t="str">
        <f t="shared" si="9042"/>
        <v>NegK</v>
      </c>
      <c r="L4411" t="str">
        <f t="shared" si="9043"/>
        <v>No Ct</v>
      </c>
      <c r="M4411" t="str">
        <f t="shared" si="9044"/>
        <v/>
      </c>
      <c r="N4411" t="str">
        <f t="shared" si="9045"/>
        <v/>
      </c>
      <c r="O4411" t="str">
        <f t="shared" si="9046"/>
        <v/>
      </c>
    </row>
    <row r="4412" spans="1:24" x14ac:dyDescent="0.25">
      <c r="A4412" t="s">
        <v>210</v>
      </c>
      <c r="B4412" t="s">
        <v>211</v>
      </c>
      <c r="C4412" t="s">
        <v>20</v>
      </c>
      <c r="D4412" s="7">
        <v>0.1</v>
      </c>
      <c r="E4412" s="6" t="s">
        <v>17</v>
      </c>
      <c r="F4412" t="s">
        <v>1510</v>
      </c>
      <c r="G4412" t="str">
        <f t="shared" si="9096"/>
        <v>DL2021030</v>
      </c>
      <c r="H4412" t="str">
        <f t="shared" si="9039"/>
        <v>03</v>
      </c>
      <c r="I4412" t="str">
        <f t="shared" si="9040"/>
        <v>Torsk_03_20211005_DL2021030_HTXNaestvedRoskildeGym</v>
      </c>
      <c r="J4412" t="str">
        <f t="shared" si="9041"/>
        <v>Torsk</v>
      </c>
      <c r="K4412" t="str">
        <f t="shared" si="9042"/>
        <v>eDNA</v>
      </c>
      <c r="L4412" t="str">
        <f t="shared" si="9043"/>
        <v>No Ct</v>
      </c>
      <c r="M4412" t="str">
        <f t="shared" si="9044"/>
        <v/>
      </c>
      <c r="N4412" t="str">
        <f t="shared" si="9045"/>
        <v/>
      </c>
      <c r="O4412" t="str">
        <f t="shared" si="9046"/>
        <v/>
      </c>
    </row>
    <row r="4413" spans="1:24" x14ac:dyDescent="0.25">
      <c r="A4413" t="s">
        <v>212</v>
      </c>
      <c r="B4413" t="s">
        <v>211</v>
      </c>
      <c r="C4413" t="s">
        <v>20</v>
      </c>
      <c r="D4413" s="7">
        <v>0.1</v>
      </c>
      <c r="E4413" s="6" t="s">
        <v>17</v>
      </c>
      <c r="F4413" t="s">
        <v>1510</v>
      </c>
      <c r="G4413" t="str">
        <f t="shared" si="9096"/>
        <v>DL2021030</v>
      </c>
      <c r="H4413" t="str">
        <f t="shared" si="9039"/>
        <v>03</v>
      </c>
      <c r="I4413" t="str">
        <f t="shared" si="9040"/>
        <v>Torsk_03_20211005_DL2021030_HTXNaestvedRoskildeGym</v>
      </c>
      <c r="J4413" t="str">
        <f t="shared" si="9041"/>
        <v>Torsk</v>
      </c>
      <c r="K4413" t="str">
        <f t="shared" si="9042"/>
        <v>eDNA</v>
      </c>
      <c r="L4413" t="str">
        <f t="shared" si="9043"/>
        <v>No Ct</v>
      </c>
      <c r="M4413" t="str">
        <f t="shared" si="9044"/>
        <v/>
      </c>
      <c r="N4413" t="str">
        <f t="shared" si="9045"/>
        <v/>
      </c>
      <c r="O4413" t="str">
        <f t="shared" si="9046"/>
        <v/>
      </c>
    </row>
    <row r="4414" spans="1:24" x14ac:dyDescent="0.25">
      <c r="A4414" t="s">
        <v>213</v>
      </c>
      <c r="B4414" t="s">
        <v>214</v>
      </c>
      <c r="C4414" t="s">
        <v>13</v>
      </c>
      <c r="D4414" s="7">
        <v>0.1</v>
      </c>
      <c r="E4414" s="7">
        <v>30.64</v>
      </c>
      <c r="F4414" t="s">
        <v>1510</v>
      </c>
      <c r="G4414" t="str">
        <f t="shared" si="9096"/>
        <v>DL2021030</v>
      </c>
      <c r="H4414" t="str">
        <f t="shared" si="9039"/>
        <v>04</v>
      </c>
      <c r="I4414" t="str">
        <f t="shared" si="9040"/>
        <v>Torsk_04_20211005_DL2021030_HTXNaestvedRoskildeGym</v>
      </c>
      <c r="J4414" t="str">
        <f t="shared" si="9041"/>
        <v>Torsk</v>
      </c>
      <c r="K4414" t="str">
        <f t="shared" si="9042"/>
        <v>PosK</v>
      </c>
      <c r="L4414">
        <f t="shared" si="9043"/>
        <v>30.64</v>
      </c>
      <c r="M4414">
        <f t="shared" si="9044"/>
        <v>30.64</v>
      </c>
      <c r="N4414">
        <f t="shared" si="9045"/>
        <v>0</v>
      </c>
      <c r="O4414">
        <f t="shared" si="9046"/>
        <v>0</v>
      </c>
      <c r="Q4414">
        <f t="shared" ref="Q4414" si="9118">IF(L4416="No Ct",0,L4416)</f>
        <v>0</v>
      </c>
      <c r="R4414">
        <f t="shared" ref="R4414" si="9119">IF(L4417="No Ct",0,L4417)</f>
        <v>0</v>
      </c>
      <c r="S4414" t="str">
        <f t="shared" ref="S4414" si="9120">IF(AND(M4414&gt;0,N4414=0),"Valid","Invalid")</f>
        <v>Valid</v>
      </c>
      <c r="T4414" t="str">
        <f t="shared" ref="T4414" si="9121">IF(OR(Q4414&gt;1,R4414&gt;1),"Present","Absent")</f>
        <v>Absent</v>
      </c>
      <c r="U4414" t="str">
        <f t="shared" ref="U4414" si="9122">IF(OR(AND(Q4414&gt;1,Q4414&lt;41),AND(R4414&gt;1,R4414&lt;41)),"Ct&lt;41","Ct&gt;41")</f>
        <v>Ct&gt;41</v>
      </c>
      <c r="V4414" t="str">
        <f>VLOOKUP(J4414,Datasæt_Analysesystemer!$C$2:$D$68,2,FALSE)</f>
        <v>Torsk</v>
      </c>
      <c r="W4414" t="str">
        <f t="shared" ref="W4414" si="9123">MID(F4414,10,9)</f>
        <v>DL2021030</v>
      </c>
      <c r="X4414" t="str">
        <f t="shared" ref="X4414" si="9124">W4414&amp;"_"&amp;V4414&amp;"_"&amp;S4414&amp;"_"&amp;T4414&amp;"_"&amp;U4414</f>
        <v>DL2021030_Torsk_Valid_Absent_Ct&gt;41</v>
      </c>
    </row>
    <row r="4415" spans="1:24" x14ac:dyDescent="0.25">
      <c r="A4415" t="s">
        <v>215</v>
      </c>
      <c r="B4415" t="s">
        <v>216</v>
      </c>
      <c r="C4415" t="s">
        <v>16</v>
      </c>
      <c r="D4415" s="7">
        <v>0.1</v>
      </c>
      <c r="E4415" s="6" t="s">
        <v>17</v>
      </c>
      <c r="F4415" t="s">
        <v>1510</v>
      </c>
      <c r="G4415" t="str">
        <f t="shared" si="9096"/>
        <v>DL2021030</v>
      </c>
      <c r="H4415" t="str">
        <f t="shared" si="9039"/>
        <v>04</v>
      </c>
      <c r="I4415" t="str">
        <f t="shared" si="9040"/>
        <v>Torsk_04_20211005_DL2021030_HTXNaestvedRoskildeGym</v>
      </c>
      <c r="J4415" t="str">
        <f t="shared" si="9041"/>
        <v>Torsk</v>
      </c>
      <c r="K4415" t="str">
        <f t="shared" si="9042"/>
        <v>NegK</v>
      </c>
      <c r="L4415" t="str">
        <f t="shared" si="9043"/>
        <v>No Ct</v>
      </c>
      <c r="M4415" t="str">
        <f t="shared" si="9044"/>
        <v/>
      </c>
      <c r="N4415" t="str">
        <f t="shared" si="9045"/>
        <v/>
      </c>
      <c r="O4415" t="str">
        <f t="shared" si="9046"/>
        <v/>
      </c>
    </row>
    <row r="4416" spans="1:24" x14ac:dyDescent="0.25">
      <c r="A4416" t="s">
        <v>217</v>
      </c>
      <c r="B4416" t="s">
        <v>218</v>
      </c>
      <c r="C4416" t="s">
        <v>20</v>
      </c>
      <c r="D4416" s="7">
        <v>0.1</v>
      </c>
      <c r="E4416" s="6" t="s">
        <v>17</v>
      </c>
      <c r="F4416" t="s">
        <v>1510</v>
      </c>
      <c r="G4416" t="str">
        <f t="shared" si="9096"/>
        <v>DL2021030</v>
      </c>
      <c r="H4416" t="str">
        <f t="shared" si="9039"/>
        <v>04</v>
      </c>
      <c r="I4416" t="str">
        <f t="shared" si="9040"/>
        <v>Torsk_04_20211005_DL2021030_HTXNaestvedRoskildeGym</v>
      </c>
      <c r="J4416" t="str">
        <f t="shared" si="9041"/>
        <v>Torsk</v>
      </c>
      <c r="K4416" t="str">
        <f t="shared" si="9042"/>
        <v>eDNA</v>
      </c>
      <c r="L4416" t="str">
        <f t="shared" si="9043"/>
        <v>No Ct</v>
      </c>
      <c r="M4416" t="str">
        <f t="shared" si="9044"/>
        <v/>
      </c>
      <c r="N4416" t="str">
        <f t="shared" si="9045"/>
        <v/>
      </c>
      <c r="O4416" t="str">
        <f t="shared" si="9046"/>
        <v/>
      </c>
    </row>
    <row r="4417" spans="1:24" x14ac:dyDescent="0.25">
      <c r="A4417" t="s">
        <v>219</v>
      </c>
      <c r="B4417" t="s">
        <v>218</v>
      </c>
      <c r="C4417" t="s">
        <v>20</v>
      </c>
      <c r="D4417" s="7">
        <v>0.1</v>
      </c>
      <c r="E4417" s="6" t="s">
        <v>17</v>
      </c>
      <c r="F4417" t="s">
        <v>1510</v>
      </c>
      <c r="G4417" t="str">
        <f t="shared" si="9096"/>
        <v>DL2021030</v>
      </c>
      <c r="H4417" t="str">
        <f t="shared" si="9039"/>
        <v>04</v>
      </c>
      <c r="I4417" t="str">
        <f t="shared" si="9040"/>
        <v>Torsk_04_20211005_DL2021030_HTXNaestvedRoskildeGym</v>
      </c>
      <c r="J4417" t="str">
        <f t="shared" si="9041"/>
        <v>Torsk</v>
      </c>
      <c r="K4417" t="str">
        <f t="shared" si="9042"/>
        <v>eDNA</v>
      </c>
      <c r="L4417" t="str">
        <f t="shared" si="9043"/>
        <v>No Ct</v>
      </c>
      <c r="M4417" t="str">
        <f t="shared" si="9044"/>
        <v/>
      </c>
      <c r="N4417" t="str">
        <f t="shared" si="9045"/>
        <v/>
      </c>
      <c r="O4417" t="str">
        <f t="shared" si="9046"/>
        <v/>
      </c>
    </row>
    <row r="4418" spans="1:24" x14ac:dyDescent="0.25">
      <c r="A4418" t="s">
        <v>220</v>
      </c>
      <c r="B4418" t="s">
        <v>221</v>
      </c>
      <c r="C4418" t="s">
        <v>13</v>
      </c>
      <c r="D4418" s="7">
        <v>0.1</v>
      </c>
      <c r="E4418" s="7">
        <v>30.33</v>
      </c>
      <c r="F4418" t="s">
        <v>1510</v>
      </c>
      <c r="G4418" t="str">
        <f t="shared" si="9096"/>
        <v>DL2021030</v>
      </c>
      <c r="H4418" t="str">
        <f t="shared" si="9039"/>
        <v>05</v>
      </c>
      <c r="I4418" t="str">
        <f t="shared" si="9040"/>
        <v>Sandmusling_05_20211005_DL2021030_HTXNaestvedRoskildeGym</v>
      </c>
      <c r="J4418" t="str">
        <f t="shared" si="9041"/>
        <v>Sandmusling</v>
      </c>
      <c r="K4418" t="str">
        <f t="shared" si="9042"/>
        <v>PosK</v>
      </c>
      <c r="L4418">
        <f t="shared" si="9043"/>
        <v>30.33</v>
      </c>
      <c r="M4418">
        <f t="shared" si="9044"/>
        <v>30.33</v>
      </c>
      <c r="N4418">
        <f t="shared" si="9045"/>
        <v>0</v>
      </c>
      <c r="O4418">
        <f t="shared" si="9046"/>
        <v>60.89</v>
      </c>
      <c r="Q4418">
        <f t="shared" ref="Q4418" si="9125">IF(L4420="No Ct",0,L4420)</f>
        <v>30.42</v>
      </c>
      <c r="R4418">
        <f t="shared" ref="R4418" si="9126">IF(L4421="No Ct",0,L4421)</f>
        <v>30.47</v>
      </c>
      <c r="S4418" t="str">
        <f t="shared" ref="S4418" si="9127">IF(AND(M4418&gt;0,N4418=0),"Valid","Invalid")</f>
        <v>Valid</v>
      </c>
      <c r="T4418" t="str">
        <f t="shared" ref="T4418" si="9128">IF(OR(Q4418&gt;1,R4418&gt;1),"Present","Absent")</f>
        <v>Present</v>
      </c>
      <c r="U4418" t="str">
        <f t="shared" ref="U4418" si="9129">IF(OR(AND(Q4418&gt;1,Q4418&lt;41),AND(R4418&gt;1,R4418&lt;41)),"Ct&lt;41","Ct&gt;41")</f>
        <v>Ct&lt;41</v>
      </c>
      <c r="V4418" t="str">
        <f>VLOOKUP(J4418,Datasæt_Analysesystemer!$C$2:$D$68,2,FALSE)</f>
        <v>Sandmusling</v>
      </c>
      <c r="W4418" t="str">
        <f t="shared" ref="W4418" si="9130">MID(F4418,10,9)</f>
        <v>DL2021030</v>
      </c>
      <c r="X4418" t="str">
        <f t="shared" ref="X4418" si="9131">W4418&amp;"_"&amp;V4418&amp;"_"&amp;S4418&amp;"_"&amp;T4418&amp;"_"&amp;U4418</f>
        <v>DL2021030_Sandmusling_Valid_Present_Ct&lt;41</v>
      </c>
    </row>
    <row r="4419" spans="1:24" x14ac:dyDescent="0.25">
      <c r="A4419" t="s">
        <v>222</v>
      </c>
      <c r="B4419" t="s">
        <v>223</v>
      </c>
      <c r="C4419" t="s">
        <v>16</v>
      </c>
      <c r="D4419" s="7">
        <v>0.1</v>
      </c>
      <c r="E4419" s="6" t="s">
        <v>17</v>
      </c>
      <c r="F4419" t="s">
        <v>1510</v>
      </c>
      <c r="G4419" t="str">
        <f t="shared" si="9096"/>
        <v>DL2021030</v>
      </c>
      <c r="H4419" t="str">
        <f t="shared" si="9039"/>
        <v>05</v>
      </c>
      <c r="I4419" t="str">
        <f t="shared" si="9040"/>
        <v>Sandmusling_05_20211005_DL2021030_HTXNaestvedRoskildeGym</v>
      </c>
      <c r="J4419" t="str">
        <f t="shared" si="9041"/>
        <v>Sandmusling</v>
      </c>
      <c r="K4419" t="str">
        <f t="shared" si="9042"/>
        <v>NegK</v>
      </c>
      <c r="L4419" t="str">
        <f t="shared" si="9043"/>
        <v>No Ct</v>
      </c>
      <c r="M4419" t="str">
        <f t="shared" si="9044"/>
        <v/>
      </c>
      <c r="N4419" t="str">
        <f t="shared" si="9045"/>
        <v/>
      </c>
      <c r="O4419" t="str">
        <f t="shared" si="9046"/>
        <v/>
      </c>
    </row>
    <row r="4420" spans="1:24" x14ac:dyDescent="0.25">
      <c r="A4420" t="s">
        <v>224</v>
      </c>
      <c r="B4420" t="s">
        <v>225</v>
      </c>
      <c r="C4420" t="s">
        <v>20</v>
      </c>
      <c r="D4420" s="7">
        <v>0.1</v>
      </c>
      <c r="E4420" s="6">
        <v>30.42</v>
      </c>
      <c r="F4420" t="s">
        <v>1510</v>
      </c>
      <c r="G4420" t="str">
        <f t="shared" si="9096"/>
        <v>DL2021030</v>
      </c>
      <c r="H4420" t="str">
        <f t="shared" si="9039"/>
        <v>05</v>
      </c>
      <c r="I4420" t="str">
        <f t="shared" si="9040"/>
        <v>Sandmusling_05_20211005_DL2021030_HTXNaestvedRoskildeGym</v>
      </c>
      <c r="J4420" t="str">
        <f t="shared" si="9041"/>
        <v>Sandmusling</v>
      </c>
      <c r="K4420" t="str">
        <f t="shared" si="9042"/>
        <v>eDNA</v>
      </c>
      <c r="L4420">
        <f t="shared" si="9043"/>
        <v>30.42</v>
      </c>
      <c r="M4420" t="str">
        <f t="shared" si="9044"/>
        <v/>
      </c>
      <c r="N4420" t="str">
        <f t="shared" si="9045"/>
        <v/>
      </c>
      <c r="O4420" t="str">
        <f t="shared" si="9046"/>
        <v/>
      </c>
    </row>
    <row r="4421" spans="1:24" x14ac:dyDescent="0.25">
      <c r="A4421" t="s">
        <v>226</v>
      </c>
      <c r="B4421" t="s">
        <v>225</v>
      </c>
      <c r="C4421" t="s">
        <v>20</v>
      </c>
      <c r="D4421" s="7">
        <v>0.1</v>
      </c>
      <c r="E4421" s="6">
        <v>30.47</v>
      </c>
      <c r="F4421" t="s">
        <v>1510</v>
      </c>
      <c r="G4421" t="str">
        <f t="shared" si="9096"/>
        <v>DL2021030</v>
      </c>
      <c r="H4421" t="str">
        <f t="shared" si="9039"/>
        <v>05</v>
      </c>
      <c r="I4421" t="str">
        <f t="shared" si="9040"/>
        <v>Sandmusling_05_20211005_DL2021030_HTXNaestvedRoskildeGym</v>
      </c>
      <c r="J4421" t="str">
        <f t="shared" si="9041"/>
        <v>Sandmusling</v>
      </c>
      <c r="K4421" t="str">
        <f t="shared" si="9042"/>
        <v>eDNA</v>
      </c>
      <c r="L4421">
        <f t="shared" si="9043"/>
        <v>30.47</v>
      </c>
      <c r="M4421" t="str">
        <f t="shared" si="9044"/>
        <v/>
      </c>
      <c r="N4421" t="str">
        <f t="shared" si="9045"/>
        <v/>
      </c>
      <c r="O4421" t="str">
        <f t="shared" si="9046"/>
        <v/>
      </c>
    </row>
    <row r="4422" spans="1:24" x14ac:dyDescent="0.25">
      <c r="A4422" t="s">
        <v>227</v>
      </c>
      <c r="B4422" t="s">
        <v>228</v>
      </c>
      <c r="C4422" t="s">
        <v>13</v>
      </c>
      <c r="D4422" s="7">
        <v>0.1</v>
      </c>
      <c r="E4422" s="7">
        <v>28.79</v>
      </c>
      <c r="F4422" t="s">
        <v>1510</v>
      </c>
      <c r="G4422" t="str">
        <f t="shared" si="9096"/>
        <v>DL2021030</v>
      </c>
      <c r="H4422" t="str">
        <f t="shared" si="9039"/>
        <v>06</v>
      </c>
      <c r="I4422" t="str">
        <f t="shared" si="9040"/>
        <v>Sandmusling_06_20211005_DL2021030_HTXNaestvedRoskildeGym</v>
      </c>
      <c r="J4422" t="str">
        <f t="shared" si="9041"/>
        <v>Sandmusling</v>
      </c>
      <c r="K4422" t="str">
        <f t="shared" si="9042"/>
        <v>PosK</v>
      </c>
      <c r="L4422">
        <f t="shared" si="9043"/>
        <v>28.79</v>
      </c>
      <c r="M4422">
        <f t="shared" si="9044"/>
        <v>28.79</v>
      </c>
      <c r="N4422">
        <f t="shared" si="9045"/>
        <v>0</v>
      </c>
      <c r="O4422">
        <f t="shared" si="9046"/>
        <v>61.64</v>
      </c>
      <c r="Q4422">
        <f t="shared" ref="Q4422" si="9132">IF(L4424="No Ct",0,L4424)</f>
        <v>30.87</v>
      </c>
      <c r="R4422">
        <f t="shared" ref="R4422" si="9133">IF(L4425="No Ct",0,L4425)</f>
        <v>30.77</v>
      </c>
      <c r="S4422" t="str">
        <f t="shared" ref="S4422" si="9134">IF(AND(M4422&gt;0,N4422=0),"Valid","Invalid")</f>
        <v>Valid</v>
      </c>
      <c r="T4422" t="str">
        <f t="shared" ref="T4422" si="9135">IF(OR(Q4422&gt;1,R4422&gt;1),"Present","Absent")</f>
        <v>Present</v>
      </c>
      <c r="U4422" t="str">
        <f t="shared" ref="U4422" si="9136">IF(OR(AND(Q4422&gt;1,Q4422&lt;41),AND(R4422&gt;1,R4422&lt;41)),"Ct&lt;41","Ct&gt;41")</f>
        <v>Ct&lt;41</v>
      </c>
      <c r="V4422" t="str">
        <f>VLOOKUP(J4422,Datasæt_Analysesystemer!$C$2:$D$68,2,FALSE)</f>
        <v>Sandmusling</v>
      </c>
      <c r="W4422" t="str">
        <f t="shared" ref="W4422" si="9137">MID(F4422,10,9)</f>
        <v>DL2021030</v>
      </c>
      <c r="X4422" t="str">
        <f t="shared" ref="X4422" si="9138">W4422&amp;"_"&amp;V4422&amp;"_"&amp;S4422&amp;"_"&amp;T4422&amp;"_"&amp;U4422</f>
        <v>DL2021030_Sandmusling_Valid_Present_Ct&lt;41</v>
      </c>
    </row>
    <row r="4423" spans="1:24" x14ac:dyDescent="0.25">
      <c r="A4423" t="s">
        <v>229</v>
      </c>
      <c r="B4423" t="s">
        <v>230</v>
      </c>
      <c r="C4423" t="s">
        <v>16</v>
      </c>
      <c r="D4423" s="7">
        <v>0.1</v>
      </c>
      <c r="E4423" s="6" t="s">
        <v>17</v>
      </c>
      <c r="F4423" t="s">
        <v>1510</v>
      </c>
      <c r="G4423" t="str">
        <f t="shared" si="9096"/>
        <v>DL2021030</v>
      </c>
      <c r="H4423" t="str">
        <f t="shared" si="9039"/>
        <v>06</v>
      </c>
      <c r="I4423" t="str">
        <f t="shared" si="9040"/>
        <v>Sandmusling_06_20211005_DL2021030_HTXNaestvedRoskildeGym</v>
      </c>
      <c r="J4423" t="str">
        <f t="shared" si="9041"/>
        <v>Sandmusling</v>
      </c>
      <c r="K4423" t="str">
        <f t="shared" si="9042"/>
        <v>NegK</v>
      </c>
      <c r="L4423" t="str">
        <f t="shared" si="9043"/>
        <v>No Ct</v>
      </c>
      <c r="M4423" t="str">
        <f t="shared" si="9044"/>
        <v/>
      </c>
      <c r="N4423" t="str">
        <f t="shared" si="9045"/>
        <v/>
      </c>
      <c r="O4423" t="str">
        <f t="shared" si="9046"/>
        <v/>
      </c>
    </row>
    <row r="4424" spans="1:24" x14ac:dyDescent="0.25">
      <c r="A4424" t="s">
        <v>231</v>
      </c>
      <c r="B4424" t="s">
        <v>232</v>
      </c>
      <c r="C4424" t="s">
        <v>20</v>
      </c>
      <c r="D4424" s="7">
        <v>0.1</v>
      </c>
      <c r="E4424" s="6">
        <v>30.87</v>
      </c>
      <c r="F4424" t="s">
        <v>1510</v>
      </c>
      <c r="G4424" t="str">
        <f t="shared" si="9096"/>
        <v>DL2021030</v>
      </c>
      <c r="H4424" t="str">
        <f t="shared" si="9039"/>
        <v>06</v>
      </c>
      <c r="I4424" t="str">
        <f t="shared" si="9040"/>
        <v>Sandmusling_06_20211005_DL2021030_HTXNaestvedRoskildeGym</v>
      </c>
      <c r="J4424" t="str">
        <f t="shared" si="9041"/>
        <v>Sandmusling</v>
      </c>
      <c r="K4424" t="str">
        <f t="shared" si="9042"/>
        <v>eDNA</v>
      </c>
      <c r="L4424">
        <f t="shared" si="9043"/>
        <v>30.87</v>
      </c>
      <c r="M4424" t="str">
        <f t="shared" si="9044"/>
        <v/>
      </c>
      <c r="N4424" t="str">
        <f t="shared" si="9045"/>
        <v/>
      </c>
      <c r="O4424" t="str">
        <f t="shared" si="9046"/>
        <v/>
      </c>
    </row>
    <row r="4425" spans="1:24" x14ac:dyDescent="0.25">
      <c r="A4425" t="s">
        <v>233</v>
      </c>
      <c r="B4425" t="s">
        <v>232</v>
      </c>
      <c r="C4425" t="s">
        <v>20</v>
      </c>
      <c r="D4425" s="7">
        <v>0.1</v>
      </c>
      <c r="E4425" s="6">
        <v>30.77</v>
      </c>
      <c r="F4425" t="s">
        <v>1510</v>
      </c>
      <c r="G4425" t="str">
        <f t="shared" si="9096"/>
        <v>DL2021030</v>
      </c>
      <c r="H4425" t="str">
        <f t="shared" si="9039"/>
        <v>06</v>
      </c>
      <c r="I4425" t="str">
        <f t="shared" si="9040"/>
        <v>Sandmusling_06_20211005_DL2021030_HTXNaestvedRoskildeGym</v>
      </c>
      <c r="J4425" t="str">
        <f t="shared" si="9041"/>
        <v>Sandmusling</v>
      </c>
      <c r="K4425" t="str">
        <f t="shared" si="9042"/>
        <v>eDNA</v>
      </c>
      <c r="L4425">
        <f t="shared" si="9043"/>
        <v>30.77</v>
      </c>
      <c r="M4425" t="str">
        <f t="shared" si="9044"/>
        <v/>
      </c>
      <c r="N4425" t="str">
        <f t="shared" si="9045"/>
        <v/>
      </c>
      <c r="O4425" t="str">
        <f t="shared" si="9046"/>
        <v/>
      </c>
    </row>
    <row r="4426" spans="1:24" x14ac:dyDescent="0.25">
      <c r="A4426" t="s">
        <v>234</v>
      </c>
      <c r="B4426" t="s">
        <v>235</v>
      </c>
      <c r="C4426" t="s">
        <v>13</v>
      </c>
      <c r="D4426" s="7">
        <v>0.1</v>
      </c>
      <c r="E4426" s="6">
        <v>34.9</v>
      </c>
      <c r="F4426" t="s">
        <v>1510</v>
      </c>
      <c r="G4426" t="str">
        <f t="shared" si="9096"/>
        <v>DL2021030</v>
      </c>
      <c r="H4426" t="str">
        <f t="shared" si="9039"/>
        <v>07</v>
      </c>
      <c r="I4426" t="str">
        <f t="shared" si="9040"/>
        <v>AmerikanskRibbegople_07_20211005_DL2021030_HTXNaestvedRoskildeGym</v>
      </c>
      <c r="J4426" t="str">
        <f t="shared" si="9041"/>
        <v>AmerikanskRibbegople</v>
      </c>
      <c r="K4426" t="str">
        <f t="shared" si="9042"/>
        <v>PosK</v>
      </c>
      <c r="L4426">
        <f t="shared" si="9043"/>
        <v>34.9</v>
      </c>
      <c r="M4426">
        <f t="shared" si="9044"/>
        <v>34.9</v>
      </c>
      <c r="N4426">
        <f t="shared" si="9045"/>
        <v>0</v>
      </c>
      <c r="O4426">
        <f t="shared" si="9046"/>
        <v>0</v>
      </c>
      <c r="Q4426">
        <f t="shared" ref="Q4426" si="9139">IF(L4428="No Ct",0,L4428)</f>
        <v>0</v>
      </c>
      <c r="R4426">
        <f t="shared" ref="R4426" si="9140">IF(L4429="No Ct",0,L4429)</f>
        <v>0</v>
      </c>
      <c r="S4426" t="str">
        <f t="shared" ref="S4426" si="9141">IF(AND(M4426&gt;0,N4426=0),"Valid","Invalid")</f>
        <v>Valid</v>
      </c>
      <c r="T4426" t="str">
        <f t="shared" ref="T4426" si="9142">IF(OR(Q4426&gt;1,R4426&gt;1),"Present","Absent")</f>
        <v>Absent</v>
      </c>
      <c r="U4426" t="str">
        <f t="shared" ref="U4426" si="9143">IF(OR(AND(Q4426&gt;1,Q4426&lt;41),AND(R4426&gt;1,R4426&lt;41)),"Ct&lt;41","Ct&gt;41")</f>
        <v>Ct&gt;41</v>
      </c>
      <c r="V4426" t="str">
        <f>VLOOKUP(J4426,Datasæt_Analysesystemer!$C$2:$D$68,2,FALSE)</f>
        <v>Amerikansk ribbegople</v>
      </c>
      <c r="W4426" t="str">
        <f t="shared" ref="W4426" si="9144">MID(F4426,10,9)</f>
        <v>DL2021030</v>
      </c>
      <c r="X4426" t="str">
        <f t="shared" ref="X4426" si="9145">W4426&amp;"_"&amp;V4426&amp;"_"&amp;S4426&amp;"_"&amp;T4426&amp;"_"&amp;U4426</f>
        <v>DL2021030_Amerikansk ribbegople_Valid_Absent_Ct&gt;41</v>
      </c>
    </row>
    <row r="4427" spans="1:24" x14ac:dyDescent="0.25">
      <c r="A4427" t="s">
        <v>236</v>
      </c>
      <c r="B4427" t="s">
        <v>237</v>
      </c>
      <c r="C4427" t="s">
        <v>16</v>
      </c>
      <c r="D4427" s="7">
        <v>0.1</v>
      </c>
      <c r="E4427" s="6" t="s">
        <v>17</v>
      </c>
      <c r="F4427" t="s">
        <v>1510</v>
      </c>
      <c r="G4427" t="str">
        <f t="shared" si="9096"/>
        <v>DL2021030</v>
      </c>
      <c r="H4427" t="str">
        <f t="shared" si="9039"/>
        <v>07</v>
      </c>
      <c r="I4427" t="str">
        <f t="shared" si="9040"/>
        <v>AmerikanskRibbegople_07_20211005_DL2021030_HTXNaestvedRoskildeGym</v>
      </c>
      <c r="J4427" t="str">
        <f t="shared" si="9041"/>
        <v>AmerikanskRibbegople</v>
      </c>
      <c r="K4427" t="str">
        <f t="shared" si="9042"/>
        <v>NegK</v>
      </c>
      <c r="L4427" t="str">
        <f t="shared" si="9043"/>
        <v>No Ct</v>
      </c>
      <c r="M4427" t="str">
        <f t="shared" si="9044"/>
        <v/>
      </c>
      <c r="N4427" t="str">
        <f t="shared" si="9045"/>
        <v/>
      </c>
      <c r="O4427" t="str">
        <f t="shared" si="9046"/>
        <v/>
      </c>
    </row>
    <row r="4428" spans="1:24" x14ac:dyDescent="0.25">
      <c r="A4428" t="s">
        <v>238</v>
      </c>
      <c r="B4428" t="s">
        <v>239</v>
      </c>
      <c r="C4428" t="s">
        <v>20</v>
      </c>
      <c r="D4428" s="7">
        <v>0.1</v>
      </c>
      <c r="E4428" s="6" t="s">
        <v>17</v>
      </c>
      <c r="F4428" t="s">
        <v>1510</v>
      </c>
      <c r="G4428" t="str">
        <f t="shared" si="9096"/>
        <v>DL2021030</v>
      </c>
      <c r="H4428" t="str">
        <f t="shared" si="9039"/>
        <v>07</v>
      </c>
      <c r="I4428" t="str">
        <f t="shared" si="9040"/>
        <v>AmerikanskRibbegople_07_20211005_DL2021030_HTXNaestvedRoskildeGym</v>
      </c>
      <c r="J4428" t="str">
        <f t="shared" si="9041"/>
        <v>AmerikanskRibbegople</v>
      </c>
      <c r="K4428" t="str">
        <f t="shared" si="9042"/>
        <v>eDNA</v>
      </c>
      <c r="L4428" t="str">
        <f t="shared" si="9043"/>
        <v>No Ct</v>
      </c>
      <c r="M4428" t="str">
        <f t="shared" si="9044"/>
        <v/>
      </c>
      <c r="N4428" t="str">
        <f t="shared" si="9045"/>
        <v/>
      </c>
      <c r="O4428" t="str">
        <f t="shared" si="9046"/>
        <v/>
      </c>
    </row>
    <row r="4429" spans="1:24" x14ac:dyDescent="0.25">
      <c r="A4429" t="s">
        <v>240</v>
      </c>
      <c r="B4429" t="s">
        <v>239</v>
      </c>
      <c r="C4429" t="s">
        <v>20</v>
      </c>
      <c r="D4429" s="7">
        <v>0.1</v>
      </c>
      <c r="E4429" s="6" t="s">
        <v>17</v>
      </c>
      <c r="F4429" t="s">
        <v>1510</v>
      </c>
      <c r="G4429" t="str">
        <f t="shared" si="9096"/>
        <v>DL2021030</v>
      </c>
      <c r="H4429" t="str">
        <f t="shared" si="9039"/>
        <v>07</v>
      </c>
      <c r="I4429" t="str">
        <f t="shared" si="9040"/>
        <v>AmerikanskRibbegople_07_20211005_DL2021030_HTXNaestvedRoskildeGym</v>
      </c>
      <c r="J4429" t="str">
        <f t="shared" si="9041"/>
        <v>AmerikanskRibbegople</v>
      </c>
      <c r="K4429" t="str">
        <f t="shared" si="9042"/>
        <v>eDNA</v>
      </c>
      <c r="L4429" t="str">
        <f t="shared" si="9043"/>
        <v>No Ct</v>
      </c>
      <c r="M4429" t="str">
        <f t="shared" si="9044"/>
        <v/>
      </c>
      <c r="N4429" t="str">
        <f t="shared" si="9045"/>
        <v/>
      </c>
      <c r="O4429" t="str">
        <f t="shared" si="9046"/>
        <v/>
      </c>
    </row>
    <row r="4430" spans="1:24" x14ac:dyDescent="0.25">
      <c r="A4430" t="s">
        <v>241</v>
      </c>
      <c r="B4430" t="s">
        <v>242</v>
      </c>
      <c r="C4430" t="s">
        <v>13</v>
      </c>
      <c r="D4430" s="7">
        <v>0.1</v>
      </c>
      <c r="E4430" s="6">
        <v>34.72</v>
      </c>
      <c r="F4430" t="s">
        <v>1510</v>
      </c>
      <c r="G4430" t="str">
        <f t="shared" si="9096"/>
        <v>DL2021030</v>
      </c>
      <c r="H4430" t="str">
        <f t="shared" si="9039"/>
        <v>08</v>
      </c>
      <c r="I4430" t="str">
        <f t="shared" si="9040"/>
        <v>AmerikanskRibbegople_08_20211005_DL2021030_HTXNaestvedRoskildeGym</v>
      </c>
      <c r="J4430" t="str">
        <f t="shared" si="9041"/>
        <v>AmerikanskRibbegople</v>
      </c>
      <c r="K4430" t="str">
        <f t="shared" si="9042"/>
        <v>PosK</v>
      </c>
      <c r="L4430">
        <f t="shared" si="9043"/>
        <v>34.72</v>
      </c>
      <c r="M4430">
        <f t="shared" si="9044"/>
        <v>34.72</v>
      </c>
      <c r="N4430">
        <f t="shared" si="9045"/>
        <v>0</v>
      </c>
      <c r="O4430">
        <f t="shared" si="9046"/>
        <v>41.58</v>
      </c>
      <c r="Q4430">
        <f t="shared" ref="Q4430" si="9146">IF(L4432="No Ct",0,L4432)</f>
        <v>41.58</v>
      </c>
      <c r="R4430">
        <f t="shared" ref="R4430" si="9147">IF(L4433="No Ct",0,L4433)</f>
        <v>0</v>
      </c>
      <c r="S4430" t="str">
        <f t="shared" ref="S4430" si="9148">IF(AND(M4430&gt;0,N4430=0),"Valid","Invalid")</f>
        <v>Valid</v>
      </c>
      <c r="T4430" t="str">
        <f t="shared" ref="T4430" si="9149">IF(OR(Q4430&gt;1,R4430&gt;1),"Present","Absent")</f>
        <v>Present</v>
      </c>
      <c r="U4430" t="str">
        <f t="shared" ref="U4430" si="9150">IF(OR(AND(Q4430&gt;1,Q4430&lt;41),AND(R4430&gt;1,R4430&lt;41)),"Ct&lt;41","Ct&gt;41")</f>
        <v>Ct&gt;41</v>
      </c>
      <c r="V4430" t="str">
        <f>VLOOKUP(J4430,Datasæt_Analysesystemer!$C$2:$D$68,2,FALSE)</f>
        <v>Amerikansk ribbegople</v>
      </c>
      <c r="W4430" t="str">
        <f t="shared" ref="W4430" si="9151">MID(F4430,10,9)</f>
        <v>DL2021030</v>
      </c>
      <c r="X4430" t="str">
        <f t="shared" ref="X4430" si="9152">W4430&amp;"_"&amp;V4430&amp;"_"&amp;S4430&amp;"_"&amp;T4430&amp;"_"&amp;U4430</f>
        <v>DL2021030_Amerikansk ribbegople_Valid_Present_Ct&gt;41</v>
      </c>
    </row>
    <row r="4431" spans="1:24" x14ac:dyDescent="0.25">
      <c r="A4431" t="s">
        <v>243</v>
      </c>
      <c r="B4431" t="s">
        <v>244</v>
      </c>
      <c r="C4431" t="s">
        <v>16</v>
      </c>
      <c r="D4431" s="7">
        <v>0.1</v>
      </c>
      <c r="E4431" s="6" t="s">
        <v>17</v>
      </c>
      <c r="F4431" t="s">
        <v>1510</v>
      </c>
      <c r="G4431" t="str">
        <f t="shared" si="9096"/>
        <v>DL2021030</v>
      </c>
      <c r="H4431" t="str">
        <f t="shared" si="9039"/>
        <v>08</v>
      </c>
      <c r="I4431" t="str">
        <f t="shared" si="9040"/>
        <v>AmerikanskRibbegople_08_20211005_DL2021030_HTXNaestvedRoskildeGym</v>
      </c>
      <c r="J4431" t="str">
        <f t="shared" si="9041"/>
        <v>AmerikanskRibbegople</v>
      </c>
      <c r="K4431" t="str">
        <f t="shared" si="9042"/>
        <v>NegK</v>
      </c>
      <c r="L4431" t="str">
        <f t="shared" si="9043"/>
        <v>No Ct</v>
      </c>
      <c r="M4431" t="str">
        <f t="shared" si="9044"/>
        <v/>
      </c>
      <c r="N4431" t="str">
        <f t="shared" si="9045"/>
        <v/>
      </c>
      <c r="O4431" t="str">
        <f t="shared" si="9046"/>
        <v/>
      </c>
    </row>
    <row r="4432" spans="1:24" x14ac:dyDescent="0.25">
      <c r="A4432" t="s">
        <v>245</v>
      </c>
      <c r="B4432" t="s">
        <v>246</v>
      </c>
      <c r="C4432" t="s">
        <v>20</v>
      </c>
      <c r="D4432" s="7">
        <v>0.1</v>
      </c>
      <c r="E4432" s="6">
        <v>41.58</v>
      </c>
      <c r="F4432" t="s">
        <v>1510</v>
      </c>
      <c r="G4432" t="str">
        <f t="shared" si="9096"/>
        <v>DL2021030</v>
      </c>
      <c r="H4432" t="str">
        <f t="shared" si="9039"/>
        <v>08</v>
      </c>
      <c r="I4432" t="str">
        <f t="shared" si="9040"/>
        <v>AmerikanskRibbegople_08_20211005_DL2021030_HTXNaestvedRoskildeGym</v>
      </c>
      <c r="J4432" t="str">
        <f t="shared" si="9041"/>
        <v>AmerikanskRibbegople</v>
      </c>
      <c r="K4432" t="str">
        <f t="shared" si="9042"/>
        <v>eDNA</v>
      </c>
      <c r="L4432">
        <f t="shared" si="9043"/>
        <v>41.58</v>
      </c>
      <c r="M4432" t="str">
        <f t="shared" si="9044"/>
        <v/>
      </c>
      <c r="N4432" t="str">
        <f t="shared" si="9045"/>
        <v/>
      </c>
      <c r="O4432" t="str">
        <f t="shared" si="9046"/>
        <v/>
      </c>
    </row>
    <row r="4433" spans="1:24" x14ac:dyDescent="0.25">
      <c r="A4433" t="s">
        <v>247</v>
      </c>
      <c r="B4433" t="s">
        <v>246</v>
      </c>
      <c r="C4433" t="s">
        <v>20</v>
      </c>
      <c r="D4433" s="7">
        <v>0.1</v>
      </c>
      <c r="E4433" s="6" t="s">
        <v>17</v>
      </c>
      <c r="F4433" t="s">
        <v>1510</v>
      </c>
      <c r="G4433" t="str">
        <f t="shared" si="9096"/>
        <v>DL2021030</v>
      </c>
      <c r="H4433" t="str">
        <f t="shared" si="9039"/>
        <v>08</v>
      </c>
      <c r="I4433" t="str">
        <f t="shared" si="9040"/>
        <v>AmerikanskRibbegople_08_20211005_DL2021030_HTXNaestvedRoskildeGym</v>
      </c>
      <c r="J4433" t="str">
        <f t="shared" si="9041"/>
        <v>AmerikanskRibbegople</v>
      </c>
      <c r="K4433" t="str">
        <f t="shared" si="9042"/>
        <v>eDNA</v>
      </c>
      <c r="L4433" t="str">
        <f t="shared" si="9043"/>
        <v>No Ct</v>
      </c>
      <c r="M4433" t="str">
        <f t="shared" si="9044"/>
        <v/>
      </c>
      <c r="N4433" t="str">
        <f t="shared" si="9045"/>
        <v/>
      </c>
      <c r="O4433" t="str">
        <f t="shared" si="9046"/>
        <v/>
      </c>
    </row>
    <row r="4434" spans="1:24" x14ac:dyDescent="0.25">
      <c r="A4434" t="s">
        <v>248</v>
      </c>
      <c r="B4434" t="s">
        <v>249</v>
      </c>
      <c r="C4434" t="s">
        <v>13</v>
      </c>
      <c r="D4434" s="7">
        <v>0.1</v>
      </c>
      <c r="E4434" s="7">
        <v>30.79</v>
      </c>
      <c r="F4434" t="s">
        <v>1510</v>
      </c>
      <c r="G4434" t="str">
        <f t="shared" si="9096"/>
        <v>DL2021030</v>
      </c>
      <c r="H4434" t="str">
        <f t="shared" si="9039"/>
        <v>09</v>
      </c>
      <c r="I4434" t="str">
        <f t="shared" si="9040"/>
        <v>AmerikanskHummer_09_20211005_DL2021030_HTXNaestvedRoskildeGym</v>
      </c>
      <c r="J4434" t="str">
        <f t="shared" si="9041"/>
        <v>AmerikanskHummer</v>
      </c>
      <c r="K4434" t="str">
        <f t="shared" si="9042"/>
        <v>PosK</v>
      </c>
      <c r="L4434">
        <f t="shared" si="9043"/>
        <v>30.79</v>
      </c>
      <c r="M4434">
        <f t="shared" si="9044"/>
        <v>30.79</v>
      </c>
      <c r="N4434">
        <f t="shared" si="9045"/>
        <v>0</v>
      </c>
      <c r="O4434">
        <f t="shared" si="9046"/>
        <v>0</v>
      </c>
      <c r="Q4434">
        <f t="shared" ref="Q4434" si="9153">IF(L4436="No Ct",0,L4436)</f>
        <v>0</v>
      </c>
      <c r="R4434">
        <f t="shared" ref="R4434" si="9154">IF(L4437="No Ct",0,L4437)</f>
        <v>0</v>
      </c>
      <c r="S4434" t="str">
        <f t="shared" ref="S4434" si="9155">IF(AND(M4434&gt;0,N4434=0),"Valid","Invalid")</f>
        <v>Valid</v>
      </c>
      <c r="T4434" t="str">
        <f t="shared" ref="T4434" si="9156">IF(OR(Q4434&gt;1,R4434&gt;1),"Present","Absent")</f>
        <v>Absent</v>
      </c>
      <c r="U4434" t="str">
        <f t="shared" ref="U4434" si="9157">IF(OR(AND(Q4434&gt;1,Q4434&lt;41),AND(R4434&gt;1,R4434&lt;41)),"Ct&lt;41","Ct&gt;41")</f>
        <v>Ct&gt;41</v>
      </c>
      <c r="V4434" t="str">
        <f>VLOOKUP(J4434,Datasæt_Analysesystemer!$C$2:$D$68,2,FALSE)</f>
        <v>Amerikansk hummer</v>
      </c>
      <c r="W4434" t="str">
        <f t="shared" ref="W4434" si="9158">MID(F4434,10,9)</f>
        <v>DL2021030</v>
      </c>
      <c r="X4434" t="str">
        <f t="shared" ref="X4434" si="9159">W4434&amp;"_"&amp;V4434&amp;"_"&amp;S4434&amp;"_"&amp;T4434&amp;"_"&amp;U4434</f>
        <v>DL2021030_Amerikansk hummer_Valid_Absent_Ct&gt;41</v>
      </c>
    </row>
    <row r="4435" spans="1:24" x14ac:dyDescent="0.25">
      <c r="A4435" t="s">
        <v>250</v>
      </c>
      <c r="B4435" t="s">
        <v>251</v>
      </c>
      <c r="C4435" t="s">
        <v>16</v>
      </c>
      <c r="D4435" s="7">
        <v>0.1</v>
      </c>
      <c r="E4435" s="6" t="s">
        <v>17</v>
      </c>
      <c r="F4435" t="s">
        <v>1510</v>
      </c>
      <c r="G4435" t="str">
        <f t="shared" si="9096"/>
        <v>DL2021030</v>
      </c>
      <c r="H4435" t="str">
        <f t="shared" ref="H4435:H4498" si="9160">LEFT(B4435,2)</f>
        <v>09</v>
      </c>
      <c r="I4435" t="str">
        <f t="shared" ref="I4435:I4498" si="9161">J4435&amp;"_"&amp;H4435&amp;"_"&amp;F4435</f>
        <v>AmerikanskHummer_09_20211005_DL2021030_HTXNaestvedRoskildeGym</v>
      </c>
      <c r="J4435" t="str">
        <f t="shared" ref="J4435:J4498" si="9162">MID(RIGHT(B4435,LEN(B4435)-3),1,FIND("_",RIGHT(B4435,LEN(B4435)-3))-1)</f>
        <v>AmerikanskHummer</v>
      </c>
      <c r="K4435" t="str">
        <f t="shared" ref="K4435:K4498" si="9163">TRIM(SUBSTITUTE(RIGHT(B4435,FIND(J4435,B4435)+1),"_",""))</f>
        <v>NegK</v>
      </c>
      <c r="L4435" t="str">
        <f t="shared" ref="L4435:L4498" si="9164">IFERROR(VALUE(SUBSTITUTE(E4435,".",",")),E4435)</f>
        <v>No Ct</v>
      </c>
      <c r="M4435" t="str">
        <f t="shared" ref="M4435:M4498" si="9165">IF(K4435="PosK",SUMIFS(L:L,K:K,"PosK",I:I,I4435),"")</f>
        <v/>
      </c>
      <c r="N4435" t="str">
        <f t="shared" ref="N4435:N4498" si="9166">IF(K4435="PosK",SUMIFS(L:L,K:K,"NegK",I:I,I4435),"")</f>
        <v/>
      </c>
      <c r="O4435" t="str">
        <f t="shared" ref="O4435:O4498" si="9167">IF(K4435="PosK",SUMIFS(L:L,K:K,"eDNA",I:I,I4435),"")</f>
        <v/>
      </c>
    </row>
    <row r="4436" spans="1:24" x14ac:dyDescent="0.25">
      <c r="A4436" t="s">
        <v>252</v>
      </c>
      <c r="B4436" t="s">
        <v>253</v>
      </c>
      <c r="C4436" t="s">
        <v>20</v>
      </c>
      <c r="D4436" s="7">
        <v>0.1</v>
      </c>
      <c r="E4436" s="6" t="s">
        <v>17</v>
      </c>
      <c r="F4436" t="s">
        <v>1510</v>
      </c>
      <c r="G4436" t="str">
        <f t="shared" si="9096"/>
        <v>DL2021030</v>
      </c>
      <c r="H4436" t="str">
        <f t="shared" si="9160"/>
        <v>09</v>
      </c>
      <c r="I4436" t="str">
        <f t="shared" si="9161"/>
        <v>AmerikanskHummer_09_20211005_DL2021030_HTXNaestvedRoskildeGym</v>
      </c>
      <c r="J4436" t="str">
        <f t="shared" si="9162"/>
        <v>AmerikanskHummer</v>
      </c>
      <c r="K4436" t="str">
        <f t="shared" si="9163"/>
        <v>eDNA</v>
      </c>
      <c r="L4436" t="str">
        <f t="shared" si="9164"/>
        <v>No Ct</v>
      </c>
      <c r="M4436" t="str">
        <f t="shared" si="9165"/>
        <v/>
      </c>
      <c r="N4436" t="str">
        <f t="shared" si="9166"/>
        <v/>
      </c>
      <c r="O4436" t="str">
        <f t="shared" si="9167"/>
        <v/>
      </c>
    </row>
    <row r="4437" spans="1:24" x14ac:dyDescent="0.25">
      <c r="A4437" t="s">
        <v>254</v>
      </c>
      <c r="B4437" t="s">
        <v>253</v>
      </c>
      <c r="C4437" t="s">
        <v>20</v>
      </c>
      <c r="D4437" s="7">
        <v>0.1</v>
      </c>
      <c r="E4437" s="6" t="s">
        <v>17</v>
      </c>
      <c r="F4437" t="s">
        <v>1510</v>
      </c>
      <c r="G4437" t="str">
        <f t="shared" si="9096"/>
        <v>DL2021030</v>
      </c>
      <c r="H4437" t="str">
        <f t="shared" si="9160"/>
        <v>09</v>
      </c>
      <c r="I4437" t="str">
        <f t="shared" si="9161"/>
        <v>AmerikanskHummer_09_20211005_DL2021030_HTXNaestvedRoskildeGym</v>
      </c>
      <c r="J4437" t="str">
        <f t="shared" si="9162"/>
        <v>AmerikanskHummer</v>
      </c>
      <c r="K4437" t="str">
        <f t="shared" si="9163"/>
        <v>eDNA</v>
      </c>
      <c r="L4437" t="str">
        <f t="shared" si="9164"/>
        <v>No Ct</v>
      </c>
      <c r="M4437" t="str">
        <f t="shared" si="9165"/>
        <v/>
      </c>
      <c r="N4437" t="str">
        <f t="shared" si="9166"/>
        <v/>
      </c>
      <c r="O4437" t="str">
        <f t="shared" si="9167"/>
        <v/>
      </c>
    </row>
    <row r="4438" spans="1:24" x14ac:dyDescent="0.25">
      <c r="A4438" t="s">
        <v>255</v>
      </c>
      <c r="B4438" t="s">
        <v>256</v>
      </c>
      <c r="C4438" t="s">
        <v>13</v>
      </c>
      <c r="D4438" s="7">
        <v>0.1</v>
      </c>
      <c r="E4438" s="6">
        <v>30.28</v>
      </c>
      <c r="F4438" t="s">
        <v>1510</v>
      </c>
      <c r="G4438" t="str">
        <f t="shared" si="9096"/>
        <v>DL2021030</v>
      </c>
      <c r="H4438" t="str">
        <f t="shared" si="9160"/>
        <v>10</v>
      </c>
      <c r="I4438" t="str">
        <f t="shared" si="9161"/>
        <v>AmerikanskHummer_10_20211005_DL2021030_HTXNaestvedRoskildeGym</v>
      </c>
      <c r="J4438" t="str">
        <f t="shared" si="9162"/>
        <v>AmerikanskHummer</v>
      </c>
      <c r="K4438" t="str">
        <f t="shared" si="9163"/>
        <v>PosK</v>
      </c>
      <c r="L4438">
        <f t="shared" si="9164"/>
        <v>30.28</v>
      </c>
      <c r="M4438">
        <f t="shared" si="9165"/>
        <v>30.28</v>
      </c>
      <c r="N4438">
        <f t="shared" si="9166"/>
        <v>0</v>
      </c>
      <c r="O4438">
        <f t="shared" si="9167"/>
        <v>0</v>
      </c>
      <c r="Q4438">
        <f t="shared" ref="Q4438" si="9168">IF(L4440="No Ct",0,L4440)</f>
        <v>0</v>
      </c>
      <c r="R4438">
        <f t="shared" ref="R4438" si="9169">IF(L4441="No Ct",0,L4441)</f>
        <v>0</v>
      </c>
      <c r="S4438" t="str">
        <f t="shared" ref="S4438" si="9170">IF(AND(M4438&gt;0,N4438=0),"Valid","Invalid")</f>
        <v>Valid</v>
      </c>
      <c r="T4438" t="str">
        <f t="shared" ref="T4438" si="9171">IF(OR(Q4438&gt;1,R4438&gt;1),"Present","Absent")</f>
        <v>Absent</v>
      </c>
      <c r="U4438" t="str">
        <f t="shared" ref="U4438" si="9172">IF(OR(AND(Q4438&gt;1,Q4438&lt;41),AND(R4438&gt;1,R4438&lt;41)),"Ct&lt;41","Ct&gt;41")</f>
        <v>Ct&gt;41</v>
      </c>
      <c r="V4438" t="str">
        <f>VLOOKUP(J4438,Datasæt_Analysesystemer!$C$2:$D$68,2,FALSE)</f>
        <v>Amerikansk hummer</v>
      </c>
      <c r="W4438" t="str">
        <f t="shared" ref="W4438" si="9173">MID(F4438,10,9)</f>
        <v>DL2021030</v>
      </c>
      <c r="X4438" t="str">
        <f t="shared" ref="X4438" si="9174">W4438&amp;"_"&amp;V4438&amp;"_"&amp;S4438&amp;"_"&amp;T4438&amp;"_"&amp;U4438</f>
        <v>DL2021030_Amerikansk hummer_Valid_Absent_Ct&gt;41</v>
      </c>
    </row>
    <row r="4439" spans="1:24" x14ac:dyDescent="0.25">
      <c r="A4439" t="s">
        <v>257</v>
      </c>
      <c r="B4439" t="s">
        <v>258</v>
      </c>
      <c r="C4439" t="s">
        <v>16</v>
      </c>
      <c r="D4439" s="7">
        <v>0.1</v>
      </c>
      <c r="E4439" s="6" t="s">
        <v>17</v>
      </c>
      <c r="F4439" t="s">
        <v>1510</v>
      </c>
      <c r="G4439" t="str">
        <f t="shared" si="9096"/>
        <v>DL2021030</v>
      </c>
      <c r="H4439" t="str">
        <f t="shared" si="9160"/>
        <v>10</v>
      </c>
      <c r="I4439" t="str">
        <f t="shared" si="9161"/>
        <v>AmerikanskHummer_10_20211005_DL2021030_HTXNaestvedRoskildeGym</v>
      </c>
      <c r="J4439" t="str">
        <f t="shared" si="9162"/>
        <v>AmerikanskHummer</v>
      </c>
      <c r="K4439" t="str">
        <f t="shared" si="9163"/>
        <v>NegK</v>
      </c>
      <c r="L4439" t="str">
        <f t="shared" si="9164"/>
        <v>No Ct</v>
      </c>
      <c r="M4439" t="str">
        <f t="shared" si="9165"/>
        <v/>
      </c>
      <c r="N4439" t="str">
        <f t="shared" si="9166"/>
        <v/>
      </c>
      <c r="O4439" t="str">
        <f t="shared" si="9167"/>
        <v/>
      </c>
    </row>
    <row r="4440" spans="1:24" x14ac:dyDescent="0.25">
      <c r="A4440" t="s">
        <v>259</v>
      </c>
      <c r="B4440" t="s">
        <v>260</v>
      </c>
      <c r="C4440" t="s">
        <v>20</v>
      </c>
      <c r="D4440" s="7">
        <v>0.1</v>
      </c>
      <c r="E4440" s="6" t="s">
        <v>17</v>
      </c>
      <c r="F4440" t="s">
        <v>1510</v>
      </c>
      <c r="G4440" t="str">
        <f t="shared" si="9096"/>
        <v>DL2021030</v>
      </c>
      <c r="H4440" t="str">
        <f t="shared" si="9160"/>
        <v>10</v>
      </c>
      <c r="I4440" t="str">
        <f t="shared" si="9161"/>
        <v>AmerikanskHummer_10_20211005_DL2021030_HTXNaestvedRoskildeGym</v>
      </c>
      <c r="J4440" t="str">
        <f t="shared" si="9162"/>
        <v>AmerikanskHummer</v>
      </c>
      <c r="K4440" t="str">
        <f t="shared" si="9163"/>
        <v>eDNA</v>
      </c>
      <c r="L4440" t="str">
        <f t="shared" si="9164"/>
        <v>No Ct</v>
      </c>
      <c r="M4440" t="str">
        <f t="shared" si="9165"/>
        <v/>
      </c>
      <c r="N4440" t="str">
        <f t="shared" si="9166"/>
        <v/>
      </c>
      <c r="O4440" t="str">
        <f t="shared" si="9167"/>
        <v/>
      </c>
    </row>
    <row r="4441" spans="1:24" x14ac:dyDescent="0.25">
      <c r="A4441" t="s">
        <v>261</v>
      </c>
      <c r="B4441" t="s">
        <v>260</v>
      </c>
      <c r="C4441" t="s">
        <v>20</v>
      </c>
      <c r="D4441" s="7">
        <v>0.1</v>
      </c>
      <c r="E4441" s="6" t="s">
        <v>17</v>
      </c>
      <c r="F4441" t="s">
        <v>1510</v>
      </c>
      <c r="G4441" t="str">
        <f t="shared" si="9096"/>
        <v>DL2021030</v>
      </c>
      <c r="H4441" t="str">
        <f t="shared" si="9160"/>
        <v>10</v>
      </c>
      <c r="I4441" t="str">
        <f t="shared" si="9161"/>
        <v>AmerikanskHummer_10_20211005_DL2021030_HTXNaestvedRoskildeGym</v>
      </c>
      <c r="J4441" t="str">
        <f t="shared" si="9162"/>
        <v>AmerikanskHummer</v>
      </c>
      <c r="K4441" t="str">
        <f t="shared" si="9163"/>
        <v>eDNA</v>
      </c>
      <c r="L4441" t="str">
        <f t="shared" si="9164"/>
        <v>No Ct</v>
      </c>
      <c r="M4441" t="str">
        <f t="shared" si="9165"/>
        <v/>
      </c>
      <c r="N4441" t="str">
        <f t="shared" si="9166"/>
        <v/>
      </c>
      <c r="O4441" t="str">
        <f t="shared" si="9167"/>
        <v/>
      </c>
    </row>
    <row r="4442" spans="1:24" x14ac:dyDescent="0.25">
      <c r="A4442" t="s">
        <v>262</v>
      </c>
      <c r="B4442" t="s">
        <v>1474</v>
      </c>
      <c r="C4442" t="s">
        <v>13</v>
      </c>
      <c r="D4442" s="7">
        <v>0.1</v>
      </c>
      <c r="E4442" s="7" t="s">
        <v>17</v>
      </c>
      <c r="F4442" t="s">
        <v>1510</v>
      </c>
      <c r="G4442" t="str">
        <f t="shared" si="9096"/>
        <v>DL2021030</v>
      </c>
      <c r="H4442" t="str">
        <f t="shared" si="9160"/>
        <v>11</v>
      </c>
      <c r="I4442" t="str">
        <f t="shared" si="9161"/>
        <v>Kamjatkakrabbe_11_20211005_DL2021030_HTXNaestvedRoskildeGym</v>
      </c>
      <c r="J4442" t="str">
        <f t="shared" si="9162"/>
        <v>Kamjatkakrabbe</v>
      </c>
      <c r="K4442" t="str">
        <f t="shared" si="9163"/>
        <v>PosK</v>
      </c>
      <c r="L4442" t="str">
        <f t="shared" si="9164"/>
        <v>No Ct</v>
      </c>
      <c r="M4442">
        <f t="shared" si="9165"/>
        <v>0</v>
      </c>
      <c r="N4442">
        <f t="shared" si="9166"/>
        <v>0</v>
      </c>
      <c r="O4442">
        <f t="shared" si="9167"/>
        <v>0</v>
      </c>
      <c r="Q4442">
        <f t="shared" ref="Q4442" si="9175">IF(L4444="No Ct",0,L4444)</f>
        <v>0</v>
      </c>
      <c r="R4442">
        <f t="shared" ref="R4442" si="9176">IF(L4445="No Ct",0,L4445)</f>
        <v>0</v>
      </c>
      <c r="S4442" t="str">
        <f t="shared" ref="S4442" si="9177">IF(AND(M4442&gt;0,N4442=0),"Valid","Invalid")</f>
        <v>Invalid</v>
      </c>
      <c r="T4442" t="str">
        <f t="shared" ref="T4442" si="9178">IF(OR(Q4442&gt;1,R4442&gt;1),"Present","Absent")</f>
        <v>Absent</v>
      </c>
      <c r="U4442" t="str">
        <f t="shared" ref="U4442" si="9179">IF(OR(AND(Q4442&gt;1,Q4442&lt;41),AND(R4442&gt;1,R4442&lt;41)),"Ct&lt;41","Ct&gt;41")</f>
        <v>Ct&gt;41</v>
      </c>
      <c r="V4442" t="str">
        <f>VLOOKUP(J4442,Datasæt_Analysesystemer!$C$2:$D$68,2,FALSE)</f>
        <v>Kamtjatkakrabbe</v>
      </c>
      <c r="W4442" t="str">
        <f t="shared" ref="W4442" si="9180">MID(F4442,10,9)</f>
        <v>DL2021030</v>
      </c>
      <c r="X4442" t="str">
        <f t="shared" ref="X4442" si="9181">W4442&amp;"_"&amp;V4442&amp;"_"&amp;S4442&amp;"_"&amp;T4442&amp;"_"&amp;U4442</f>
        <v>DL2021030_Kamtjatkakrabbe_Invalid_Absent_Ct&gt;41</v>
      </c>
    </row>
    <row r="4443" spans="1:24" x14ac:dyDescent="0.25">
      <c r="A4443" t="s">
        <v>264</v>
      </c>
      <c r="B4443" t="s">
        <v>1475</v>
      </c>
      <c r="C4443" t="s">
        <v>16</v>
      </c>
      <c r="D4443" s="7">
        <v>0.1</v>
      </c>
      <c r="E4443" s="7" t="s">
        <v>17</v>
      </c>
      <c r="F4443" t="s">
        <v>1510</v>
      </c>
      <c r="G4443" t="str">
        <f t="shared" si="9096"/>
        <v>DL2021030</v>
      </c>
      <c r="H4443" t="str">
        <f t="shared" si="9160"/>
        <v>11</v>
      </c>
      <c r="I4443" t="str">
        <f t="shared" si="9161"/>
        <v>Kamjatkakrabbe_11_20211005_DL2021030_HTXNaestvedRoskildeGym</v>
      </c>
      <c r="J4443" t="str">
        <f t="shared" si="9162"/>
        <v>Kamjatkakrabbe</v>
      </c>
      <c r="K4443" t="str">
        <f t="shared" si="9163"/>
        <v>NegK</v>
      </c>
      <c r="L4443" t="str">
        <f t="shared" si="9164"/>
        <v>No Ct</v>
      </c>
      <c r="M4443" t="str">
        <f t="shared" si="9165"/>
        <v/>
      </c>
      <c r="N4443" t="str">
        <f t="shared" si="9166"/>
        <v/>
      </c>
      <c r="O4443" t="str">
        <f t="shared" si="9167"/>
        <v/>
      </c>
    </row>
    <row r="4444" spans="1:24" x14ac:dyDescent="0.25">
      <c r="A4444" t="s">
        <v>266</v>
      </c>
      <c r="B4444" t="s">
        <v>1476</v>
      </c>
      <c r="C4444" t="s">
        <v>20</v>
      </c>
      <c r="D4444" s="7">
        <v>0.1</v>
      </c>
      <c r="E4444" s="6" t="s">
        <v>17</v>
      </c>
      <c r="F4444" t="s">
        <v>1510</v>
      </c>
      <c r="G4444" t="str">
        <f t="shared" si="9096"/>
        <v>DL2021030</v>
      </c>
      <c r="H4444" t="str">
        <f t="shared" si="9160"/>
        <v>11</v>
      </c>
      <c r="I4444" t="str">
        <f t="shared" si="9161"/>
        <v>Kamjatkakrabbe_11_20211005_DL2021030_HTXNaestvedRoskildeGym</v>
      </c>
      <c r="J4444" t="str">
        <f t="shared" si="9162"/>
        <v>Kamjatkakrabbe</v>
      </c>
      <c r="K4444" t="str">
        <f t="shared" si="9163"/>
        <v>eDNA</v>
      </c>
      <c r="L4444" t="str">
        <f t="shared" si="9164"/>
        <v>No Ct</v>
      </c>
      <c r="M4444" t="str">
        <f t="shared" si="9165"/>
        <v/>
      </c>
      <c r="N4444" t="str">
        <f t="shared" si="9166"/>
        <v/>
      </c>
      <c r="O4444" t="str">
        <f t="shared" si="9167"/>
        <v/>
      </c>
    </row>
    <row r="4445" spans="1:24" x14ac:dyDescent="0.25">
      <c r="A4445" t="s">
        <v>268</v>
      </c>
      <c r="B4445" t="s">
        <v>1476</v>
      </c>
      <c r="C4445" t="s">
        <v>20</v>
      </c>
      <c r="D4445" s="7">
        <v>0.1</v>
      </c>
      <c r="E4445" s="6" t="s">
        <v>17</v>
      </c>
      <c r="F4445" t="s">
        <v>1510</v>
      </c>
      <c r="G4445" t="str">
        <f t="shared" si="9096"/>
        <v>DL2021030</v>
      </c>
      <c r="H4445" t="str">
        <f t="shared" si="9160"/>
        <v>11</v>
      </c>
      <c r="I4445" t="str">
        <f t="shared" si="9161"/>
        <v>Kamjatkakrabbe_11_20211005_DL2021030_HTXNaestvedRoskildeGym</v>
      </c>
      <c r="J4445" t="str">
        <f t="shared" si="9162"/>
        <v>Kamjatkakrabbe</v>
      </c>
      <c r="K4445" t="str">
        <f t="shared" si="9163"/>
        <v>eDNA</v>
      </c>
      <c r="L4445" t="str">
        <f t="shared" si="9164"/>
        <v>No Ct</v>
      </c>
      <c r="M4445" t="str">
        <f t="shared" si="9165"/>
        <v/>
      </c>
      <c r="N4445" t="str">
        <f t="shared" si="9166"/>
        <v/>
      </c>
      <c r="O4445" t="str">
        <f t="shared" si="9167"/>
        <v/>
      </c>
    </row>
    <row r="4446" spans="1:24" x14ac:dyDescent="0.25">
      <c r="A4446" t="s">
        <v>269</v>
      </c>
      <c r="B4446" t="s">
        <v>1477</v>
      </c>
      <c r="C4446" t="s">
        <v>13</v>
      </c>
      <c r="D4446" s="7">
        <v>0.1</v>
      </c>
      <c r="E4446" s="6">
        <v>34.14</v>
      </c>
      <c r="F4446" t="s">
        <v>1510</v>
      </c>
      <c r="G4446" t="str">
        <f t="shared" si="9096"/>
        <v>DL2021030</v>
      </c>
      <c r="H4446" t="str">
        <f t="shared" si="9160"/>
        <v>12</v>
      </c>
      <c r="I4446" t="str">
        <f t="shared" si="9161"/>
        <v>Kamjatkakrabbe_12_20211005_DL2021030_HTXNaestvedRoskildeGym</v>
      </c>
      <c r="J4446" t="str">
        <f t="shared" si="9162"/>
        <v>Kamjatkakrabbe</v>
      </c>
      <c r="K4446" t="str">
        <f t="shared" si="9163"/>
        <v>PosK</v>
      </c>
      <c r="L4446">
        <f t="shared" si="9164"/>
        <v>34.14</v>
      </c>
      <c r="M4446">
        <f t="shared" si="9165"/>
        <v>34.14</v>
      </c>
      <c r="N4446">
        <f t="shared" si="9166"/>
        <v>0</v>
      </c>
      <c r="O4446">
        <f t="shared" si="9167"/>
        <v>0</v>
      </c>
      <c r="Q4446">
        <f t="shared" ref="Q4446" si="9182">IF(L4448="No Ct",0,L4448)</f>
        <v>0</v>
      </c>
      <c r="R4446">
        <f t="shared" ref="R4446" si="9183">IF(L4449="No Ct",0,L4449)</f>
        <v>0</v>
      </c>
      <c r="S4446" t="str">
        <f t="shared" ref="S4446" si="9184">IF(AND(M4446&gt;0,N4446=0),"Valid","Invalid")</f>
        <v>Valid</v>
      </c>
      <c r="T4446" t="str">
        <f t="shared" ref="T4446" si="9185">IF(OR(Q4446&gt;1,R4446&gt;1),"Present","Absent")</f>
        <v>Absent</v>
      </c>
      <c r="U4446" t="str">
        <f t="shared" ref="U4446" si="9186">IF(OR(AND(Q4446&gt;1,Q4446&lt;41),AND(R4446&gt;1,R4446&lt;41)),"Ct&lt;41","Ct&gt;41")</f>
        <v>Ct&gt;41</v>
      </c>
      <c r="V4446" t="str">
        <f>VLOOKUP(J4446,Datasæt_Analysesystemer!$C$2:$D$68,2,FALSE)</f>
        <v>Kamtjatkakrabbe</v>
      </c>
      <c r="W4446" t="str">
        <f t="shared" ref="W4446" si="9187">MID(F4446,10,9)</f>
        <v>DL2021030</v>
      </c>
      <c r="X4446" t="str">
        <f t="shared" ref="X4446" si="9188">W4446&amp;"_"&amp;V4446&amp;"_"&amp;S4446&amp;"_"&amp;T4446&amp;"_"&amp;U4446</f>
        <v>DL2021030_Kamtjatkakrabbe_Valid_Absent_Ct&gt;41</v>
      </c>
    </row>
    <row r="4447" spans="1:24" x14ac:dyDescent="0.25">
      <c r="A4447" t="s">
        <v>271</v>
      </c>
      <c r="B4447" t="s">
        <v>1478</v>
      </c>
      <c r="C4447" t="s">
        <v>16</v>
      </c>
      <c r="D4447" s="7">
        <v>0.1</v>
      </c>
      <c r="E4447" s="6" t="s">
        <v>17</v>
      </c>
      <c r="F4447" t="s">
        <v>1510</v>
      </c>
      <c r="G4447" t="str">
        <f t="shared" si="9096"/>
        <v>DL2021030</v>
      </c>
      <c r="H4447" t="str">
        <f t="shared" si="9160"/>
        <v>12</v>
      </c>
      <c r="I4447" t="str">
        <f t="shared" si="9161"/>
        <v>Kamjatkakrabbe_12_20211005_DL2021030_HTXNaestvedRoskildeGym</v>
      </c>
      <c r="J4447" t="str">
        <f t="shared" si="9162"/>
        <v>Kamjatkakrabbe</v>
      </c>
      <c r="K4447" t="str">
        <f t="shared" si="9163"/>
        <v>NegK</v>
      </c>
      <c r="L4447" t="str">
        <f t="shared" si="9164"/>
        <v>No Ct</v>
      </c>
      <c r="M4447" t="str">
        <f t="shared" si="9165"/>
        <v/>
      </c>
      <c r="N4447" t="str">
        <f t="shared" si="9166"/>
        <v/>
      </c>
      <c r="O4447" t="str">
        <f t="shared" si="9167"/>
        <v/>
      </c>
    </row>
    <row r="4448" spans="1:24" x14ac:dyDescent="0.25">
      <c r="A4448" t="s">
        <v>273</v>
      </c>
      <c r="B4448" t="s">
        <v>1479</v>
      </c>
      <c r="C4448" t="s">
        <v>20</v>
      </c>
      <c r="D4448" s="7">
        <v>0.1</v>
      </c>
      <c r="E4448" s="6" t="s">
        <v>17</v>
      </c>
      <c r="F4448" t="s">
        <v>1510</v>
      </c>
      <c r="G4448" t="str">
        <f t="shared" si="9096"/>
        <v>DL2021030</v>
      </c>
      <c r="H4448" t="str">
        <f t="shared" si="9160"/>
        <v>12</v>
      </c>
      <c r="I4448" t="str">
        <f t="shared" si="9161"/>
        <v>Kamjatkakrabbe_12_20211005_DL2021030_HTXNaestvedRoskildeGym</v>
      </c>
      <c r="J4448" t="str">
        <f t="shared" si="9162"/>
        <v>Kamjatkakrabbe</v>
      </c>
      <c r="K4448" t="str">
        <f t="shared" si="9163"/>
        <v>eDNA</v>
      </c>
      <c r="L4448" t="str">
        <f t="shared" si="9164"/>
        <v>No Ct</v>
      </c>
      <c r="M4448" t="str">
        <f t="shared" si="9165"/>
        <v/>
      </c>
      <c r="N4448" t="str">
        <f t="shared" si="9166"/>
        <v/>
      </c>
      <c r="O4448" t="str">
        <f t="shared" si="9167"/>
        <v/>
      </c>
    </row>
    <row r="4449" spans="1:24" x14ac:dyDescent="0.25">
      <c r="A4449" t="s">
        <v>275</v>
      </c>
      <c r="B4449" t="s">
        <v>1479</v>
      </c>
      <c r="C4449" t="s">
        <v>20</v>
      </c>
      <c r="D4449" s="7">
        <v>0.1</v>
      </c>
      <c r="E4449" s="6" t="s">
        <v>17</v>
      </c>
      <c r="F4449" t="s">
        <v>1510</v>
      </c>
      <c r="G4449" t="str">
        <f t="shared" si="9096"/>
        <v>DL2021030</v>
      </c>
      <c r="H4449" t="str">
        <f t="shared" si="9160"/>
        <v>12</v>
      </c>
      <c r="I4449" t="str">
        <f t="shared" si="9161"/>
        <v>Kamjatkakrabbe_12_20211005_DL2021030_HTXNaestvedRoskildeGym</v>
      </c>
      <c r="J4449" t="str">
        <f t="shared" si="9162"/>
        <v>Kamjatkakrabbe</v>
      </c>
      <c r="K4449" t="str">
        <f t="shared" si="9163"/>
        <v>eDNA</v>
      </c>
      <c r="L4449" t="str">
        <f t="shared" si="9164"/>
        <v>No Ct</v>
      </c>
      <c r="M4449" t="str">
        <f t="shared" si="9165"/>
        <v/>
      </c>
      <c r="N4449" t="str">
        <f t="shared" si="9166"/>
        <v/>
      </c>
      <c r="O4449" t="str">
        <f t="shared" si="9167"/>
        <v/>
      </c>
    </row>
    <row r="4450" spans="1:24" x14ac:dyDescent="0.25">
      <c r="A4450" t="s">
        <v>276</v>
      </c>
      <c r="B4450" t="s">
        <v>1480</v>
      </c>
      <c r="C4450" t="s">
        <v>13</v>
      </c>
      <c r="D4450" s="7">
        <v>0.1</v>
      </c>
      <c r="E4450" s="7">
        <v>36.369999999999997</v>
      </c>
      <c r="F4450" t="s">
        <v>1510</v>
      </c>
      <c r="G4450" t="str">
        <f t="shared" si="9096"/>
        <v>DL2021030</v>
      </c>
      <c r="H4450" t="str">
        <f t="shared" si="9160"/>
        <v>13</v>
      </c>
      <c r="I4450" t="str">
        <f t="shared" si="9161"/>
        <v>KinesiskUldhaandskrabbe_13_20211005_DL2021030_HTXNaestvedRoskildeGym</v>
      </c>
      <c r="J4450" t="str">
        <f t="shared" si="9162"/>
        <v>KinesiskUldhaandskrabbe</v>
      </c>
      <c r="K4450" t="str">
        <f t="shared" si="9163"/>
        <v>PosK</v>
      </c>
      <c r="L4450">
        <f t="shared" si="9164"/>
        <v>36.369999999999997</v>
      </c>
      <c r="M4450">
        <f t="shared" si="9165"/>
        <v>36.369999999999997</v>
      </c>
      <c r="N4450">
        <f t="shared" si="9166"/>
        <v>0</v>
      </c>
      <c r="O4450">
        <f t="shared" si="9167"/>
        <v>0</v>
      </c>
      <c r="Q4450">
        <f t="shared" ref="Q4450" si="9189">IF(L4452="No Ct",0,L4452)</f>
        <v>0</v>
      </c>
      <c r="R4450">
        <f t="shared" ref="R4450" si="9190">IF(L4453="No Ct",0,L4453)</f>
        <v>0</v>
      </c>
      <c r="S4450" t="str">
        <f t="shared" ref="S4450" si="9191">IF(AND(M4450&gt;0,N4450=0),"Valid","Invalid")</f>
        <v>Valid</v>
      </c>
      <c r="T4450" t="str">
        <f t="shared" ref="T4450" si="9192">IF(OR(Q4450&gt;1,R4450&gt;1),"Present","Absent")</f>
        <v>Absent</v>
      </c>
      <c r="U4450" t="str">
        <f t="shared" ref="U4450" si="9193">IF(OR(AND(Q4450&gt;1,Q4450&lt;41),AND(R4450&gt;1,R4450&lt;41)),"Ct&lt;41","Ct&gt;41")</f>
        <v>Ct&gt;41</v>
      </c>
      <c r="V4450" t="str">
        <f>VLOOKUP(J4450,Datasæt_Analysesystemer!$C$2:$D$68,2,FALSE)</f>
        <v>Kinesisk uldhåndskrabbe</v>
      </c>
      <c r="W4450" t="str">
        <f t="shared" ref="W4450" si="9194">MID(F4450,10,9)</f>
        <v>DL2021030</v>
      </c>
      <c r="X4450" t="str">
        <f t="shared" ref="X4450" si="9195">W4450&amp;"_"&amp;V4450&amp;"_"&amp;S4450&amp;"_"&amp;T4450&amp;"_"&amp;U4450</f>
        <v>DL2021030_Kinesisk uldhåndskrabbe_Valid_Absent_Ct&gt;41</v>
      </c>
    </row>
    <row r="4451" spans="1:24" x14ac:dyDescent="0.25">
      <c r="A4451" t="s">
        <v>278</v>
      </c>
      <c r="B4451" t="s">
        <v>1481</v>
      </c>
      <c r="C4451" t="s">
        <v>16</v>
      </c>
      <c r="D4451" s="7">
        <v>0.1</v>
      </c>
      <c r="E4451" s="6" t="s">
        <v>17</v>
      </c>
      <c r="F4451" t="s">
        <v>1510</v>
      </c>
      <c r="G4451" t="str">
        <f t="shared" si="9096"/>
        <v>DL2021030</v>
      </c>
      <c r="H4451" t="str">
        <f t="shared" si="9160"/>
        <v>13</v>
      </c>
      <c r="I4451" t="str">
        <f t="shared" si="9161"/>
        <v>KinesiskUldhaandskrabbe_13_20211005_DL2021030_HTXNaestvedRoskildeGym</v>
      </c>
      <c r="J4451" t="str">
        <f t="shared" si="9162"/>
        <v>KinesiskUldhaandskrabbe</v>
      </c>
      <c r="K4451" t="str">
        <f t="shared" si="9163"/>
        <v>NegK</v>
      </c>
      <c r="L4451" t="str">
        <f t="shared" si="9164"/>
        <v>No Ct</v>
      </c>
      <c r="M4451" t="str">
        <f t="shared" si="9165"/>
        <v/>
      </c>
      <c r="N4451" t="str">
        <f t="shared" si="9166"/>
        <v/>
      </c>
      <c r="O4451" t="str">
        <f t="shared" si="9167"/>
        <v/>
      </c>
    </row>
    <row r="4452" spans="1:24" x14ac:dyDescent="0.25">
      <c r="A4452" t="s">
        <v>280</v>
      </c>
      <c r="B4452" t="s">
        <v>1482</v>
      </c>
      <c r="C4452" t="s">
        <v>20</v>
      </c>
      <c r="D4452" s="7">
        <v>0.1</v>
      </c>
      <c r="E4452" s="7" t="s">
        <v>17</v>
      </c>
      <c r="F4452" t="s">
        <v>1510</v>
      </c>
      <c r="G4452" t="str">
        <f t="shared" si="9096"/>
        <v>DL2021030</v>
      </c>
      <c r="H4452" t="str">
        <f t="shared" si="9160"/>
        <v>13</v>
      </c>
      <c r="I4452" t="str">
        <f t="shared" si="9161"/>
        <v>KinesiskUldhaandskrabbe_13_20211005_DL2021030_HTXNaestvedRoskildeGym</v>
      </c>
      <c r="J4452" t="str">
        <f t="shared" si="9162"/>
        <v>KinesiskUldhaandskrabbe</v>
      </c>
      <c r="K4452" t="str">
        <f t="shared" si="9163"/>
        <v>eDNA</v>
      </c>
      <c r="L4452" t="str">
        <f t="shared" si="9164"/>
        <v>No Ct</v>
      </c>
      <c r="M4452" t="str">
        <f t="shared" si="9165"/>
        <v/>
      </c>
      <c r="N4452" t="str">
        <f t="shared" si="9166"/>
        <v/>
      </c>
      <c r="O4452" t="str">
        <f t="shared" si="9167"/>
        <v/>
      </c>
    </row>
    <row r="4453" spans="1:24" x14ac:dyDescent="0.25">
      <c r="A4453" t="s">
        <v>282</v>
      </c>
      <c r="B4453" t="s">
        <v>1482</v>
      </c>
      <c r="C4453" t="s">
        <v>20</v>
      </c>
      <c r="D4453" s="7">
        <v>0.1</v>
      </c>
      <c r="E4453" s="6" t="s">
        <v>17</v>
      </c>
      <c r="F4453" t="s">
        <v>1510</v>
      </c>
      <c r="G4453" t="str">
        <f t="shared" si="9096"/>
        <v>DL2021030</v>
      </c>
      <c r="H4453" t="str">
        <f t="shared" si="9160"/>
        <v>13</v>
      </c>
      <c r="I4453" t="str">
        <f t="shared" si="9161"/>
        <v>KinesiskUldhaandskrabbe_13_20211005_DL2021030_HTXNaestvedRoskildeGym</v>
      </c>
      <c r="J4453" t="str">
        <f t="shared" si="9162"/>
        <v>KinesiskUldhaandskrabbe</v>
      </c>
      <c r="K4453" t="str">
        <f t="shared" si="9163"/>
        <v>eDNA</v>
      </c>
      <c r="L4453" t="str">
        <f t="shared" si="9164"/>
        <v>No Ct</v>
      </c>
      <c r="M4453" t="str">
        <f t="shared" si="9165"/>
        <v/>
      </c>
      <c r="N4453" t="str">
        <f t="shared" si="9166"/>
        <v/>
      </c>
      <c r="O4453" t="str">
        <f t="shared" si="9167"/>
        <v/>
      </c>
    </row>
    <row r="4454" spans="1:24" x14ac:dyDescent="0.25">
      <c r="A4454" t="s">
        <v>283</v>
      </c>
      <c r="B4454" t="s">
        <v>1483</v>
      </c>
      <c r="C4454" t="s">
        <v>13</v>
      </c>
      <c r="D4454" s="7">
        <v>0.1</v>
      </c>
      <c r="E4454" s="7">
        <v>35.69</v>
      </c>
      <c r="F4454" t="s">
        <v>1510</v>
      </c>
      <c r="G4454" t="str">
        <f t="shared" si="9096"/>
        <v>DL2021030</v>
      </c>
      <c r="H4454" t="str">
        <f t="shared" si="9160"/>
        <v>14</v>
      </c>
      <c r="I4454" t="str">
        <f t="shared" si="9161"/>
        <v>KinesiskUldhaandskrabbe_14_20211005_DL2021030_HTXNaestvedRoskildeGym</v>
      </c>
      <c r="J4454" t="str">
        <f t="shared" si="9162"/>
        <v>KinesiskUldhaandskrabbe</v>
      </c>
      <c r="K4454" t="str">
        <f t="shared" si="9163"/>
        <v>PosK</v>
      </c>
      <c r="L4454">
        <f t="shared" si="9164"/>
        <v>35.69</v>
      </c>
      <c r="M4454">
        <f t="shared" si="9165"/>
        <v>35.69</v>
      </c>
      <c r="N4454">
        <f t="shared" si="9166"/>
        <v>0</v>
      </c>
      <c r="O4454">
        <f t="shared" si="9167"/>
        <v>0</v>
      </c>
      <c r="Q4454">
        <f t="shared" ref="Q4454" si="9196">IF(L4456="No Ct",0,L4456)</f>
        <v>0</v>
      </c>
      <c r="R4454">
        <f t="shared" ref="R4454" si="9197">IF(L4457="No Ct",0,L4457)</f>
        <v>0</v>
      </c>
      <c r="S4454" t="str">
        <f t="shared" ref="S4454" si="9198">IF(AND(M4454&gt;0,N4454=0),"Valid","Invalid")</f>
        <v>Valid</v>
      </c>
      <c r="T4454" t="str">
        <f t="shared" ref="T4454" si="9199">IF(OR(Q4454&gt;1,R4454&gt;1),"Present","Absent")</f>
        <v>Absent</v>
      </c>
      <c r="U4454" t="str">
        <f t="shared" ref="U4454" si="9200">IF(OR(AND(Q4454&gt;1,Q4454&lt;41),AND(R4454&gt;1,R4454&lt;41)),"Ct&lt;41","Ct&gt;41")</f>
        <v>Ct&gt;41</v>
      </c>
      <c r="V4454" t="str">
        <f>VLOOKUP(J4454,Datasæt_Analysesystemer!$C$2:$D$68,2,FALSE)</f>
        <v>Kinesisk uldhåndskrabbe</v>
      </c>
      <c r="W4454" t="str">
        <f t="shared" ref="W4454" si="9201">MID(F4454,10,9)</f>
        <v>DL2021030</v>
      </c>
      <c r="X4454" t="str">
        <f t="shared" ref="X4454" si="9202">W4454&amp;"_"&amp;V4454&amp;"_"&amp;S4454&amp;"_"&amp;T4454&amp;"_"&amp;U4454</f>
        <v>DL2021030_Kinesisk uldhåndskrabbe_Valid_Absent_Ct&gt;41</v>
      </c>
    </row>
    <row r="4455" spans="1:24" x14ac:dyDescent="0.25">
      <c r="A4455" t="s">
        <v>285</v>
      </c>
      <c r="B4455" t="s">
        <v>1484</v>
      </c>
      <c r="C4455" t="s">
        <v>16</v>
      </c>
      <c r="D4455" s="7">
        <v>0.1</v>
      </c>
      <c r="E4455" s="6" t="s">
        <v>17</v>
      </c>
      <c r="F4455" t="s">
        <v>1510</v>
      </c>
      <c r="G4455" t="str">
        <f t="shared" si="9096"/>
        <v>DL2021030</v>
      </c>
      <c r="H4455" t="str">
        <f t="shared" si="9160"/>
        <v>14</v>
      </c>
      <c r="I4455" t="str">
        <f t="shared" si="9161"/>
        <v>KinesiskUldhaandskrabbe_14_20211005_DL2021030_HTXNaestvedRoskildeGym</v>
      </c>
      <c r="J4455" t="str">
        <f t="shared" si="9162"/>
        <v>KinesiskUldhaandskrabbe</v>
      </c>
      <c r="K4455" t="str">
        <f t="shared" si="9163"/>
        <v>NegK</v>
      </c>
      <c r="L4455" t="str">
        <f t="shared" si="9164"/>
        <v>No Ct</v>
      </c>
      <c r="M4455" t="str">
        <f t="shared" si="9165"/>
        <v/>
      </c>
      <c r="N4455" t="str">
        <f t="shared" si="9166"/>
        <v/>
      </c>
      <c r="O4455" t="str">
        <f t="shared" si="9167"/>
        <v/>
      </c>
    </row>
    <row r="4456" spans="1:24" x14ac:dyDescent="0.25">
      <c r="A4456" t="s">
        <v>287</v>
      </c>
      <c r="B4456" t="s">
        <v>1485</v>
      </c>
      <c r="C4456" t="s">
        <v>20</v>
      </c>
      <c r="D4456" s="7">
        <v>0.1</v>
      </c>
      <c r="E4456" s="7" t="s">
        <v>17</v>
      </c>
      <c r="F4456" t="s">
        <v>1510</v>
      </c>
      <c r="G4456" t="str">
        <f t="shared" si="9096"/>
        <v>DL2021030</v>
      </c>
      <c r="H4456" t="str">
        <f t="shared" si="9160"/>
        <v>14</v>
      </c>
      <c r="I4456" t="str">
        <f t="shared" si="9161"/>
        <v>KinesiskUldhaandskrabbe_14_20211005_DL2021030_HTXNaestvedRoskildeGym</v>
      </c>
      <c r="J4456" t="str">
        <f t="shared" si="9162"/>
        <v>KinesiskUldhaandskrabbe</v>
      </c>
      <c r="K4456" t="str">
        <f t="shared" si="9163"/>
        <v>eDNA</v>
      </c>
      <c r="L4456" t="str">
        <f t="shared" si="9164"/>
        <v>No Ct</v>
      </c>
      <c r="M4456" t="str">
        <f t="shared" si="9165"/>
        <v/>
      </c>
      <c r="N4456" t="str">
        <f t="shared" si="9166"/>
        <v/>
      </c>
      <c r="O4456" t="str">
        <f t="shared" si="9167"/>
        <v/>
      </c>
    </row>
    <row r="4457" spans="1:24" x14ac:dyDescent="0.25">
      <c r="A4457" t="s">
        <v>289</v>
      </c>
      <c r="B4457" t="s">
        <v>1485</v>
      </c>
      <c r="C4457" t="s">
        <v>20</v>
      </c>
      <c r="D4457" s="7">
        <v>0.1</v>
      </c>
      <c r="E4457" s="7" t="s">
        <v>17</v>
      </c>
      <c r="F4457" t="s">
        <v>1510</v>
      </c>
      <c r="G4457" t="str">
        <f t="shared" si="9096"/>
        <v>DL2021030</v>
      </c>
      <c r="H4457" t="str">
        <f t="shared" si="9160"/>
        <v>14</v>
      </c>
      <c r="I4457" t="str">
        <f t="shared" si="9161"/>
        <v>KinesiskUldhaandskrabbe_14_20211005_DL2021030_HTXNaestvedRoskildeGym</v>
      </c>
      <c r="J4457" t="str">
        <f t="shared" si="9162"/>
        <v>KinesiskUldhaandskrabbe</v>
      </c>
      <c r="K4457" t="str">
        <f t="shared" si="9163"/>
        <v>eDNA</v>
      </c>
      <c r="L4457" t="str">
        <f t="shared" si="9164"/>
        <v>No Ct</v>
      </c>
      <c r="M4457" t="str">
        <f t="shared" si="9165"/>
        <v/>
      </c>
      <c r="N4457" t="str">
        <f t="shared" si="9166"/>
        <v/>
      </c>
      <c r="O4457" t="str">
        <f t="shared" si="9167"/>
        <v/>
      </c>
    </row>
    <row r="4458" spans="1:24" x14ac:dyDescent="0.25">
      <c r="A4458" t="s">
        <v>290</v>
      </c>
      <c r="B4458" t="s">
        <v>1486</v>
      </c>
      <c r="C4458" t="s">
        <v>13</v>
      </c>
      <c r="D4458" s="7">
        <v>0.1</v>
      </c>
      <c r="E4458" s="7">
        <v>32.04</v>
      </c>
      <c r="F4458" t="s">
        <v>1510</v>
      </c>
      <c r="G4458" t="str">
        <f t="shared" si="9096"/>
        <v>DL2021030</v>
      </c>
      <c r="H4458" t="str">
        <f t="shared" si="9160"/>
        <v>15</v>
      </c>
      <c r="I4458" t="str">
        <f t="shared" si="9161"/>
        <v>NordamerikanskMudderkrabbe_15_20211005_DL2021030_HTXNaestvedRoskildeGym</v>
      </c>
      <c r="J4458" t="str">
        <f t="shared" si="9162"/>
        <v>NordamerikanskMudderkrabbe</v>
      </c>
      <c r="K4458" t="str">
        <f t="shared" si="9163"/>
        <v>PosK</v>
      </c>
      <c r="L4458">
        <f t="shared" si="9164"/>
        <v>32.04</v>
      </c>
      <c r="M4458">
        <f t="shared" si="9165"/>
        <v>32.04</v>
      </c>
      <c r="N4458">
        <f t="shared" si="9166"/>
        <v>0</v>
      </c>
      <c r="O4458">
        <f t="shared" si="9167"/>
        <v>0</v>
      </c>
      <c r="Q4458">
        <f t="shared" ref="Q4458" si="9203">IF(L4460="No Ct",0,L4460)</f>
        <v>0</v>
      </c>
      <c r="R4458">
        <f t="shared" ref="R4458" si="9204">IF(L4461="No Ct",0,L4461)</f>
        <v>0</v>
      </c>
      <c r="S4458" t="str">
        <f t="shared" ref="S4458" si="9205">IF(AND(M4458&gt;0,N4458=0),"Valid","Invalid")</f>
        <v>Valid</v>
      </c>
      <c r="T4458" t="str">
        <f t="shared" ref="T4458" si="9206">IF(OR(Q4458&gt;1,R4458&gt;1),"Present","Absent")</f>
        <v>Absent</v>
      </c>
      <c r="U4458" t="str">
        <f t="shared" ref="U4458" si="9207">IF(OR(AND(Q4458&gt;1,Q4458&lt;41),AND(R4458&gt;1,R4458&lt;41)),"Ct&lt;41","Ct&gt;41")</f>
        <v>Ct&gt;41</v>
      </c>
      <c r="V4458" t="str">
        <f>VLOOKUP(J4458,Datasæt_Analysesystemer!$C$2:$D$68,2,FALSE)</f>
        <v>Nordam. Brakvandskrabbe / mudderkrabbe</v>
      </c>
      <c r="W4458" t="str">
        <f t="shared" ref="W4458" si="9208">MID(F4458,10,9)</f>
        <v>DL2021030</v>
      </c>
      <c r="X4458" t="str">
        <f t="shared" ref="X4458" si="9209">W4458&amp;"_"&amp;V4458&amp;"_"&amp;S4458&amp;"_"&amp;T4458&amp;"_"&amp;U4458</f>
        <v>DL2021030_Nordam. Brakvandskrabbe / mudderkrabbe_Valid_Absent_Ct&gt;41</v>
      </c>
    </row>
    <row r="4459" spans="1:24" x14ac:dyDescent="0.25">
      <c r="A4459" t="s">
        <v>292</v>
      </c>
      <c r="B4459" t="s">
        <v>1487</v>
      </c>
      <c r="C4459" t="s">
        <v>16</v>
      </c>
      <c r="D4459" s="7">
        <v>0.1</v>
      </c>
      <c r="E4459" s="6" t="s">
        <v>17</v>
      </c>
      <c r="F4459" t="s">
        <v>1510</v>
      </c>
      <c r="G4459" t="str">
        <f t="shared" si="9096"/>
        <v>DL2021030</v>
      </c>
      <c r="H4459" t="str">
        <f t="shared" si="9160"/>
        <v>15</v>
      </c>
      <c r="I4459" t="str">
        <f t="shared" si="9161"/>
        <v>NordamerikanskMudderkrabbe_15_20211005_DL2021030_HTXNaestvedRoskildeGym</v>
      </c>
      <c r="J4459" t="str">
        <f t="shared" si="9162"/>
        <v>NordamerikanskMudderkrabbe</v>
      </c>
      <c r="K4459" t="str">
        <f t="shared" si="9163"/>
        <v>NegK</v>
      </c>
      <c r="L4459" t="str">
        <f t="shared" si="9164"/>
        <v>No Ct</v>
      </c>
      <c r="M4459" t="str">
        <f t="shared" si="9165"/>
        <v/>
      </c>
      <c r="N4459" t="str">
        <f t="shared" si="9166"/>
        <v/>
      </c>
      <c r="O4459" t="str">
        <f t="shared" si="9167"/>
        <v/>
      </c>
    </row>
    <row r="4460" spans="1:24" x14ac:dyDescent="0.25">
      <c r="A4460" t="s">
        <v>294</v>
      </c>
      <c r="B4460" t="s">
        <v>1488</v>
      </c>
      <c r="C4460" t="s">
        <v>20</v>
      </c>
      <c r="D4460" s="7">
        <v>0.1</v>
      </c>
      <c r="E4460" s="7" t="s">
        <v>17</v>
      </c>
      <c r="F4460" t="s">
        <v>1510</v>
      </c>
      <c r="G4460" t="str">
        <f t="shared" si="9096"/>
        <v>DL2021030</v>
      </c>
      <c r="H4460" t="str">
        <f t="shared" si="9160"/>
        <v>15</v>
      </c>
      <c r="I4460" t="str">
        <f t="shared" si="9161"/>
        <v>NordamerikanskMudderkrabbe_15_20211005_DL2021030_HTXNaestvedRoskildeGym</v>
      </c>
      <c r="J4460" t="str">
        <f t="shared" si="9162"/>
        <v>NordamerikanskMudderkrabbe</v>
      </c>
      <c r="K4460" t="str">
        <f t="shared" si="9163"/>
        <v>eDNA</v>
      </c>
      <c r="L4460" t="str">
        <f t="shared" si="9164"/>
        <v>No Ct</v>
      </c>
      <c r="M4460" t="str">
        <f t="shared" si="9165"/>
        <v/>
      </c>
      <c r="N4460" t="str">
        <f t="shared" si="9166"/>
        <v/>
      </c>
      <c r="O4460" t="str">
        <f t="shared" si="9167"/>
        <v/>
      </c>
    </row>
    <row r="4461" spans="1:24" x14ac:dyDescent="0.25">
      <c r="A4461" t="s">
        <v>296</v>
      </c>
      <c r="B4461" t="s">
        <v>1488</v>
      </c>
      <c r="C4461" t="s">
        <v>20</v>
      </c>
      <c r="D4461" s="7">
        <v>0.1</v>
      </c>
      <c r="E4461" s="7" t="s">
        <v>17</v>
      </c>
      <c r="F4461" t="s">
        <v>1510</v>
      </c>
      <c r="G4461" t="str">
        <f t="shared" si="9096"/>
        <v>DL2021030</v>
      </c>
      <c r="H4461" t="str">
        <f t="shared" si="9160"/>
        <v>15</v>
      </c>
      <c r="I4461" t="str">
        <f t="shared" si="9161"/>
        <v>NordamerikanskMudderkrabbe_15_20211005_DL2021030_HTXNaestvedRoskildeGym</v>
      </c>
      <c r="J4461" t="str">
        <f t="shared" si="9162"/>
        <v>NordamerikanskMudderkrabbe</v>
      </c>
      <c r="K4461" t="str">
        <f t="shared" si="9163"/>
        <v>eDNA</v>
      </c>
      <c r="L4461" t="str">
        <f t="shared" si="9164"/>
        <v>No Ct</v>
      </c>
      <c r="M4461" t="str">
        <f t="shared" si="9165"/>
        <v/>
      </c>
      <c r="N4461" t="str">
        <f t="shared" si="9166"/>
        <v/>
      </c>
      <c r="O4461" t="str">
        <f t="shared" si="9167"/>
        <v/>
      </c>
    </row>
    <row r="4462" spans="1:24" x14ac:dyDescent="0.25">
      <c r="A4462" t="s">
        <v>297</v>
      </c>
      <c r="B4462" t="s">
        <v>1489</v>
      </c>
      <c r="C4462" t="s">
        <v>13</v>
      </c>
      <c r="D4462" s="7">
        <v>0.1</v>
      </c>
      <c r="E4462" s="7">
        <v>32.4</v>
      </c>
      <c r="F4462" t="s">
        <v>1510</v>
      </c>
      <c r="G4462" t="str">
        <f t="shared" si="9096"/>
        <v>DL2021030</v>
      </c>
      <c r="H4462" t="str">
        <f t="shared" si="9160"/>
        <v>16</v>
      </c>
      <c r="I4462" t="str">
        <f t="shared" si="9161"/>
        <v>NordamerikanskMudderkrabbe_16_20211005_DL2021030_HTXNaestvedRoskildeGym</v>
      </c>
      <c r="J4462" t="str">
        <f t="shared" si="9162"/>
        <v>NordamerikanskMudderkrabbe</v>
      </c>
      <c r="K4462" t="str">
        <f t="shared" si="9163"/>
        <v>PosK</v>
      </c>
      <c r="L4462">
        <f t="shared" si="9164"/>
        <v>32.4</v>
      </c>
      <c r="M4462">
        <f t="shared" si="9165"/>
        <v>32.4</v>
      </c>
      <c r="N4462">
        <f t="shared" si="9166"/>
        <v>0</v>
      </c>
      <c r="O4462">
        <f t="shared" si="9167"/>
        <v>0</v>
      </c>
      <c r="Q4462">
        <f t="shared" ref="Q4462" si="9210">IF(L4464="No Ct",0,L4464)</f>
        <v>0</v>
      </c>
      <c r="R4462">
        <f t="shared" ref="R4462" si="9211">IF(L4465="No Ct",0,L4465)</f>
        <v>0</v>
      </c>
      <c r="S4462" t="str">
        <f t="shared" ref="S4462" si="9212">IF(AND(M4462&gt;0,N4462=0),"Valid","Invalid")</f>
        <v>Valid</v>
      </c>
      <c r="T4462" t="str">
        <f t="shared" ref="T4462" si="9213">IF(OR(Q4462&gt;1,R4462&gt;1),"Present","Absent")</f>
        <v>Absent</v>
      </c>
      <c r="U4462" t="str">
        <f t="shared" ref="U4462" si="9214">IF(OR(AND(Q4462&gt;1,Q4462&lt;41),AND(R4462&gt;1,R4462&lt;41)),"Ct&lt;41","Ct&gt;41")</f>
        <v>Ct&gt;41</v>
      </c>
      <c r="V4462" t="str">
        <f>VLOOKUP(J4462,Datasæt_Analysesystemer!$C$2:$D$68,2,FALSE)</f>
        <v>Nordam. Brakvandskrabbe / mudderkrabbe</v>
      </c>
      <c r="W4462" t="str">
        <f t="shared" ref="W4462" si="9215">MID(F4462,10,9)</f>
        <v>DL2021030</v>
      </c>
      <c r="X4462" t="str">
        <f t="shared" ref="X4462" si="9216">W4462&amp;"_"&amp;V4462&amp;"_"&amp;S4462&amp;"_"&amp;T4462&amp;"_"&amp;U4462</f>
        <v>DL2021030_Nordam. Brakvandskrabbe / mudderkrabbe_Valid_Absent_Ct&gt;41</v>
      </c>
    </row>
    <row r="4463" spans="1:24" x14ac:dyDescent="0.25">
      <c r="A4463" t="s">
        <v>299</v>
      </c>
      <c r="B4463" t="s">
        <v>1490</v>
      </c>
      <c r="C4463" t="s">
        <v>16</v>
      </c>
      <c r="D4463" s="7">
        <v>0.1</v>
      </c>
      <c r="E4463" s="6" t="s">
        <v>17</v>
      </c>
      <c r="F4463" t="s">
        <v>1510</v>
      </c>
      <c r="G4463" t="str">
        <f t="shared" si="9096"/>
        <v>DL2021030</v>
      </c>
      <c r="H4463" t="str">
        <f t="shared" si="9160"/>
        <v>16</v>
      </c>
      <c r="I4463" t="str">
        <f t="shared" si="9161"/>
        <v>NordamerikanskMudderkrabbe_16_20211005_DL2021030_HTXNaestvedRoskildeGym</v>
      </c>
      <c r="J4463" t="str">
        <f t="shared" si="9162"/>
        <v>NordamerikanskMudderkrabbe</v>
      </c>
      <c r="K4463" t="str">
        <f t="shared" si="9163"/>
        <v>NegK</v>
      </c>
      <c r="L4463" t="str">
        <f t="shared" si="9164"/>
        <v>No Ct</v>
      </c>
      <c r="M4463" t="str">
        <f t="shared" si="9165"/>
        <v/>
      </c>
      <c r="N4463" t="str">
        <f t="shared" si="9166"/>
        <v/>
      </c>
      <c r="O4463" t="str">
        <f t="shared" si="9167"/>
        <v/>
      </c>
    </row>
    <row r="4464" spans="1:24" x14ac:dyDescent="0.25">
      <c r="A4464" t="s">
        <v>301</v>
      </c>
      <c r="B4464" t="s">
        <v>1491</v>
      </c>
      <c r="C4464" t="s">
        <v>20</v>
      </c>
      <c r="D4464" s="7">
        <v>0.1</v>
      </c>
      <c r="E4464" s="6" t="s">
        <v>17</v>
      </c>
      <c r="F4464" t="s">
        <v>1510</v>
      </c>
      <c r="G4464" t="str">
        <f t="shared" si="9096"/>
        <v>DL2021030</v>
      </c>
      <c r="H4464" t="str">
        <f t="shared" si="9160"/>
        <v>16</v>
      </c>
      <c r="I4464" t="str">
        <f t="shared" si="9161"/>
        <v>NordamerikanskMudderkrabbe_16_20211005_DL2021030_HTXNaestvedRoskildeGym</v>
      </c>
      <c r="J4464" t="str">
        <f t="shared" si="9162"/>
        <v>NordamerikanskMudderkrabbe</v>
      </c>
      <c r="K4464" t="str">
        <f t="shared" si="9163"/>
        <v>eDNA</v>
      </c>
      <c r="L4464" t="str">
        <f t="shared" si="9164"/>
        <v>No Ct</v>
      </c>
      <c r="M4464" t="str">
        <f t="shared" si="9165"/>
        <v/>
      </c>
      <c r="N4464" t="str">
        <f t="shared" si="9166"/>
        <v/>
      </c>
      <c r="O4464" t="str">
        <f t="shared" si="9167"/>
        <v/>
      </c>
    </row>
    <row r="4465" spans="1:24" x14ac:dyDescent="0.25">
      <c r="A4465" t="s">
        <v>303</v>
      </c>
      <c r="B4465" t="s">
        <v>1491</v>
      </c>
      <c r="C4465" t="s">
        <v>20</v>
      </c>
      <c r="D4465" s="7">
        <v>0.1</v>
      </c>
      <c r="E4465" s="7" t="s">
        <v>17</v>
      </c>
      <c r="F4465" t="s">
        <v>1510</v>
      </c>
      <c r="G4465" t="str">
        <f t="shared" si="9096"/>
        <v>DL2021030</v>
      </c>
      <c r="H4465" t="str">
        <f t="shared" si="9160"/>
        <v>16</v>
      </c>
      <c r="I4465" t="str">
        <f t="shared" si="9161"/>
        <v>NordamerikanskMudderkrabbe_16_20211005_DL2021030_HTXNaestvedRoskildeGym</v>
      </c>
      <c r="J4465" t="str">
        <f t="shared" si="9162"/>
        <v>NordamerikanskMudderkrabbe</v>
      </c>
      <c r="K4465" t="str">
        <f t="shared" si="9163"/>
        <v>eDNA</v>
      </c>
      <c r="L4465" t="str">
        <f t="shared" si="9164"/>
        <v>No Ct</v>
      </c>
      <c r="M4465" t="str">
        <f t="shared" si="9165"/>
        <v/>
      </c>
      <c r="N4465" t="str">
        <f t="shared" si="9166"/>
        <v/>
      </c>
      <c r="O4465" t="str">
        <f t="shared" si="9167"/>
        <v/>
      </c>
    </row>
    <row r="4466" spans="1:24" x14ac:dyDescent="0.25">
      <c r="A4466" t="s">
        <v>304</v>
      </c>
      <c r="B4466" t="s">
        <v>1492</v>
      </c>
      <c r="C4466" t="s">
        <v>13</v>
      </c>
      <c r="D4466" s="7">
        <v>0.1</v>
      </c>
      <c r="E4466" s="7">
        <v>30.81</v>
      </c>
      <c r="F4466" t="s">
        <v>1510</v>
      </c>
      <c r="G4466" t="str">
        <f t="shared" ref="G4466:G4529" si="9217">MID(F4466,10,9)</f>
        <v>DL2021030</v>
      </c>
      <c r="H4466" t="str">
        <f t="shared" si="9160"/>
        <v>17</v>
      </c>
      <c r="I4466" t="str">
        <f t="shared" si="9161"/>
        <v>Pukkellaks_17_20211005_DL2021030_HTXNaestvedRoskildeGym</v>
      </c>
      <c r="J4466" t="str">
        <f t="shared" si="9162"/>
        <v>Pukkellaks</v>
      </c>
      <c r="K4466" t="str">
        <f t="shared" si="9163"/>
        <v>PosK</v>
      </c>
      <c r="L4466">
        <f t="shared" si="9164"/>
        <v>30.81</v>
      </c>
      <c r="M4466">
        <f t="shared" si="9165"/>
        <v>30.81</v>
      </c>
      <c r="N4466">
        <f t="shared" si="9166"/>
        <v>0</v>
      </c>
      <c r="O4466">
        <f t="shared" si="9167"/>
        <v>0</v>
      </c>
      <c r="Q4466">
        <f t="shared" ref="Q4466" si="9218">IF(L4468="No Ct",0,L4468)</f>
        <v>0</v>
      </c>
      <c r="R4466">
        <f t="shared" ref="R4466" si="9219">IF(L4469="No Ct",0,L4469)</f>
        <v>0</v>
      </c>
      <c r="S4466" t="str">
        <f t="shared" ref="S4466" si="9220">IF(AND(M4466&gt;0,N4466=0),"Valid","Invalid")</f>
        <v>Valid</v>
      </c>
      <c r="T4466" t="str">
        <f t="shared" ref="T4466" si="9221">IF(OR(Q4466&gt;1,R4466&gt;1),"Present","Absent")</f>
        <v>Absent</v>
      </c>
      <c r="U4466" t="str">
        <f t="shared" ref="U4466" si="9222">IF(OR(AND(Q4466&gt;1,Q4466&lt;41),AND(R4466&gt;1,R4466&lt;41)),"Ct&lt;41","Ct&gt;41")</f>
        <v>Ct&gt;41</v>
      </c>
      <c r="V4466" t="str">
        <f>VLOOKUP(J4466,Datasæt_Analysesystemer!$C$2:$D$68,2,FALSE)</f>
        <v>Pukkellaks</v>
      </c>
      <c r="W4466" t="str">
        <f t="shared" ref="W4466" si="9223">MID(F4466,10,9)</f>
        <v>DL2021030</v>
      </c>
      <c r="X4466" t="str">
        <f t="shared" ref="X4466" si="9224">W4466&amp;"_"&amp;V4466&amp;"_"&amp;S4466&amp;"_"&amp;T4466&amp;"_"&amp;U4466</f>
        <v>DL2021030_Pukkellaks_Valid_Absent_Ct&gt;41</v>
      </c>
    </row>
    <row r="4467" spans="1:24" x14ac:dyDescent="0.25">
      <c r="A4467" t="s">
        <v>306</v>
      </c>
      <c r="B4467" t="s">
        <v>1493</v>
      </c>
      <c r="C4467" t="s">
        <v>16</v>
      </c>
      <c r="D4467" s="7">
        <v>0.1</v>
      </c>
      <c r="E4467" s="6" t="s">
        <v>17</v>
      </c>
      <c r="F4467" t="s">
        <v>1510</v>
      </c>
      <c r="G4467" t="str">
        <f t="shared" si="9217"/>
        <v>DL2021030</v>
      </c>
      <c r="H4467" t="str">
        <f t="shared" si="9160"/>
        <v>17</v>
      </c>
      <c r="I4467" t="str">
        <f t="shared" si="9161"/>
        <v>Pukkellaks_17_20211005_DL2021030_HTXNaestvedRoskildeGym</v>
      </c>
      <c r="J4467" t="str">
        <f t="shared" si="9162"/>
        <v>Pukkellaks</v>
      </c>
      <c r="K4467" t="str">
        <f t="shared" si="9163"/>
        <v>NegK</v>
      </c>
      <c r="L4467" t="str">
        <f t="shared" si="9164"/>
        <v>No Ct</v>
      </c>
      <c r="M4467" t="str">
        <f t="shared" si="9165"/>
        <v/>
      </c>
      <c r="N4467" t="str">
        <f t="shared" si="9166"/>
        <v/>
      </c>
      <c r="O4467" t="str">
        <f t="shared" si="9167"/>
        <v/>
      </c>
    </row>
    <row r="4468" spans="1:24" x14ac:dyDescent="0.25">
      <c r="A4468" t="s">
        <v>308</v>
      </c>
      <c r="B4468" t="s">
        <v>1494</v>
      </c>
      <c r="C4468" t="s">
        <v>20</v>
      </c>
      <c r="D4468" s="7">
        <v>0.1</v>
      </c>
      <c r="E4468" s="7" t="s">
        <v>17</v>
      </c>
      <c r="F4468" t="s">
        <v>1510</v>
      </c>
      <c r="G4468" t="str">
        <f t="shared" si="9217"/>
        <v>DL2021030</v>
      </c>
      <c r="H4468" t="str">
        <f t="shared" si="9160"/>
        <v>17</v>
      </c>
      <c r="I4468" t="str">
        <f t="shared" si="9161"/>
        <v>Pukkellaks_17_20211005_DL2021030_HTXNaestvedRoskildeGym</v>
      </c>
      <c r="J4468" t="str">
        <f t="shared" si="9162"/>
        <v>Pukkellaks</v>
      </c>
      <c r="K4468" t="str">
        <f t="shared" si="9163"/>
        <v>eDNA</v>
      </c>
      <c r="L4468" t="str">
        <f t="shared" si="9164"/>
        <v>No Ct</v>
      </c>
      <c r="M4468" t="str">
        <f t="shared" si="9165"/>
        <v/>
      </c>
      <c r="N4468" t="str">
        <f t="shared" si="9166"/>
        <v/>
      </c>
      <c r="O4468" t="str">
        <f t="shared" si="9167"/>
        <v/>
      </c>
    </row>
    <row r="4469" spans="1:24" x14ac:dyDescent="0.25">
      <c r="A4469" t="s">
        <v>310</v>
      </c>
      <c r="B4469" t="s">
        <v>1494</v>
      </c>
      <c r="C4469" t="s">
        <v>20</v>
      </c>
      <c r="D4469" s="7">
        <v>0.1</v>
      </c>
      <c r="E4469" s="7" t="s">
        <v>17</v>
      </c>
      <c r="F4469" t="s">
        <v>1510</v>
      </c>
      <c r="G4469" t="str">
        <f t="shared" si="9217"/>
        <v>DL2021030</v>
      </c>
      <c r="H4469" t="str">
        <f t="shared" si="9160"/>
        <v>17</v>
      </c>
      <c r="I4469" t="str">
        <f t="shared" si="9161"/>
        <v>Pukkellaks_17_20211005_DL2021030_HTXNaestvedRoskildeGym</v>
      </c>
      <c r="J4469" t="str">
        <f t="shared" si="9162"/>
        <v>Pukkellaks</v>
      </c>
      <c r="K4469" t="str">
        <f t="shared" si="9163"/>
        <v>eDNA</v>
      </c>
      <c r="L4469" t="str">
        <f t="shared" si="9164"/>
        <v>No Ct</v>
      </c>
      <c r="M4469" t="str">
        <f t="shared" si="9165"/>
        <v/>
      </c>
      <c r="N4469" t="str">
        <f t="shared" si="9166"/>
        <v/>
      </c>
      <c r="O4469" t="str">
        <f t="shared" si="9167"/>
        <v/>
      </c>
    </row>
    <row r="4470" spans="1:24" x14ac:dyDescent="0.25">
      <c r="A4470" t="s">
        <v>311</v>
      </c>
      <c r="B4470" t="s">
        <v>1495</v>
      </c>
      <c r="C4470" t="s">
        <v>13</v>
      </c>
      <c r="D4470" s="7">
        <v>0.1</v>
      </c>
      <c r="E4470" s="7">
        <v>29.99</v>
      </c>
      <c r="F4470" t="s">
        <v>1510</v>
      </c>
      <c r="G4470" t="str">
        <f t="shared" si="9217"/>
        <v>DL2021030</v>
      </c>
      <c r="H4470" t="str">
        <f t="shared" si="9160"/>
        <v>18</v>
      </c>
      <c r="I4470" t="str">
        <f t="shared" si="9161"/>
        <v>Pukkellaks_18_20211005_DL2021030_HTXNaestvedRoskildeGym</v>
      </c>
      <c r="J4470" t="str">
        <f t="shared" si="9162"/>
        <v>Pukkellaks</v>
      </c>
      <c r="K4470" t="str">
        <f t="shared" si="9163"/>
        <v>PosK</v>
      </c>
      <c r="L4470">
        <f t="shared" si="9164"/>
        <v>29.99</v>
      </c>
      <c r="M4470">
        <f t="shared" si="9165"/>
        <v>29.99</v>
      </c>
      <c r="N4470">
        <f t="shared" si="9166"/>
        <v>0</v>
      </c>
      <c r="O4470">
        <f t="shared" si="9167"/>
        <v>0</v>
      </c>
      <c r="Q4470">
        <f t="shared" ref="Q4470" si="9225">IF(L4472="No Ct",0,L4472)</f>
        <v>0</v>
      </c>
      <c r="R4470">
        <f t="shared" ref="R4470" si="9226">IF(L4473="No Ct",0,L4473)</f>
        <v>0</v>
      </c>
      <c r="S4470" t="str">
        <f t="shared" ref="S4470" si="9227">IF(AND(M4470&gt;0,N4470=0),"Valid","Invalid")</f>
        <v>Valid</v>
      </c>
      <c r="T4470" t="str">
        <f t="shared" ref="T4470" si="9228">IF(OR(Q4470&gt;1,R4470&gt;1),"Present","Absent")</f>
        <v>Absent</v>
      </c>
      <c r="U4470" t="str">
        <f t="shared" ref="U4470" si="9229">IF(OR(AND(Q4470&gt;1,Q4470&lt;41),AND(R4470&gt;1,R4470&lt;41)),"Ct&lt;41","Ct&gt;41")</f>
        <v>Ct&gt;41</v>
      </c>
      <c r="V4470" t="str">
        <f>VLOOKUP(J4470,Datasæt_Analysesystemer!$C$2:$D$68,2,FALSE)</f>
        <v>Pukkellaks</v>
      </c>
      <c r="W4470" t="str">
        <f t="shared" ref="W4470" si="9230">MID(F4470,10,9)</f>
        <v>DL2021030</v>
      </c>
      <c r="X4470" t="str">
        <f t="shared" ref="X4470" si="9231">W4470&amp;"_"&amp;V4470&amp;"_"&amp;S4470&amp;"_"&amp;T4470&amp;"_"&amp;U4470</f>
        <v>DL2021030_Pukkellaks_Valid_Absent_Ct&gt;41</v>
      </c>
    </row>
    <row r="4471" spans="1:24" x14ac:dyDescent="0.25">
      <c r="A4471" t="s">
        <v>313</v>
      </c>
      <c r="B4471" t="s">
        <v>1496</v>
      </c>
      <c r="C4471" t="s">
        <v>16</v>
      </c>
      <c r="D4471" s="7">
        <v>0.1</v>
      </c>
      <c r="E4471" s="6" t="s">
        <v>17</v>
      </c>
      <c r="F4471" t="s">
        <v>1510</v>
      </c>
      <c r="G4471" t="str">
        <f t="shared" si="9217"/>
        <v>DL2021030</v>
      </c>
      <c r="H4471" t="str">
        <f t="shared" si="9160"/>
        <v>18</v>
      </c>
      <c r="I4471" t="str">
        <f t="shared" si="9161"/>
        <v>Pukkellaks_18_20211005_DL2021030_HTXNaestvedRoskildeGym</v>
      </c>
      <c r="J4471" t="str">
        <f t="shared" si="9162"/>
        <v>Pukkellaks</v>
      </c>
      <c r="K4471" t="str">
        <f t="shared" si="9163"/>
        <v>NegK</v>
      </c>
      <c r="L4471" t="str">
        <f t="shared" si="9164"/>
        <v>No Ct</v>
      </c>
      <c r="M4471" t="str">
        <f t="shared" si="9165"/>
        <v/>
      </c>
      <c r="N4471" t="str">
        <f t="shared" si="9166"/>
        <v/>
      </c>
      <c r="O4471" t="str">
        <f t="shared" si="9167"/>
        <v/>
      </c>
    </row>
    <row r="4472" spans="1:24" x14ac:dyDescent="0.25">
      <c r="A4472" t="s">
        <v>315</v>
      </c>
      <c r="B4472" t="s">
        <v>1497</v>
      </c>
      <c r="C4472" t="s">
        <v>20</v>
      </c>
      <c r="D4472" s="7">
        <v>0.1</v>
      </c>
      <c r="E4472" s="7" t="s">
        <v>17</v>
      </c>
      <c r="F4472" t="s">
        <v>1510</v>
      </c>
      <c r="G4472" t="str">
        <f t="shared" si="9217"/>
        <v>DL2021030</v>
      </c>
      <c r="H4472" t="str">
        <f t="shared" si="9160"/>
        <v>18</v>
      </c>
      <c r="I4472" t="str">
        <f t="shared" si="9161"/>
        <v>Pukkellaks_18_20211005_DL2021030_HTXNaestvedRoskildeGym</v>
      </c>
      <c r="J4472" t="str">
        <f t="shared" si="9162"/>
        <v>Pukkellaks</v>
      </c>
      <c r="K4472" t="str">
        <f t="shared" si="9163"/>
        <v>eDNA</v>
      </c>
      <c r="L4472" t="str">
        <f t="shared" si="9164"/>
        <v>No Ct</v>
      </c>
      <c r="M4472" t="str">
        <f t="shared" si="9165"/>
        <v/>
      </c>
      <c r="N4472" t="str">
        <f t="shared" si="9166"/>
        <v/>
      </c>
      <c r="O4472" t="str">
        <f t="shared" si="9167"/>
        <v/>
      </c>
    </row>
    <row r="4473" spans="1:24" x14ac:dyDescent="0.25">
      <c r="A4473" t="s">
        <v>317</v>
      </c>
      <c r="B4473" t="s">
        <v>1497</v>
      </c>
      <c r="C4473" t="s">
        <v>20</v>
      </c>
      <c r="D4473" s="7">
        <v>0.1</v>
      </c>
      <c r="E4473" s="7" t="s">
        <v>17</v>
      </c>
      <c r="F4473" t="s">
        <v>1510</v>
      </c>
      <c r="G4473" t="str">
        <f t="shared" si="9217"/>
        <v>DL2021030</v>
      </c>
      <c r="H4473" t="str">
        <f t="shared" si="9160"/>
        <v>18</v>
      </c>
      <c r="I4473" t="str">
        <f t="shared" si="9161"/>
        <v>Pukkellaks_18_20211005_DL2021030_HTXNaestvedRoskildeGym</v>
      </c>
      <c r="J4473" t="str">
        <f t="shared" si="9162"/>
        <v>Pukkellaks</v>
      </c>
      <c r="K4473" t="str">
        <f t="shared" si="9163"/>
        <v>eDNA</v>
      </c>
      <c r="L4473" t="str">
        <f t="shared" si="9164"/>
        <v>No Ct</v>
      </c>
      <c r="M4473" t="str">
        <f t="shared" si="9165"/>
        <v/>
      </c>
      <c r="N4473" t="str">
        <f t="shared" si="9166"/>
        <v/>
      </c>
      <c r="O4473" t="str">
        <f t="shared" si="9167"/>
        <v/>
      </c>
    </row>
    <row r="4474" spans="1:24" x14ac:dyDescent="0.25">
      <c r="A4474" t="s">
        <v>318</v>
      </c>
      <c r="B4474" t="s">
        <v>1498</v>
      </c>
      <c r="C4474" t="s">
        <v>13</v>
      </c>
      <c r="D4474" s="7">
        <v>0.1</v>
      </c>
      <c r="E4474" s="6" t="s">
        <v>17</v>
      </c>
      <c r="F4474" t="s">
        <v>1510</v>
      </c>
      <c r="G4474" t="str">
        <f t="shared" si="9217"/>
        <v>DL2021030</v>
      </c>
      <c r="H4474" t="str">
        <f t="shared" si="9160"/>
        <v>19</v>
      </c>
      <c r="I4474" t="str">
        <f t="shared" si="9161"/>
        <v>SibiriskStoer_19_20211005_DL2021030_HTXNaestvedRoskildeGym</v>
      </c>
      <c r="J4474" t="str">
        <f t="shared" si="9162"/>
        <v>SibiriskStoer</v>
      </c>
      <c r="K4474" t="str">
        <f t="shared" si="9163"/>
        <v>PosK</v>
      </c>
      <c r="L4474" t="str">
        <f t="shared" si="9164"/>
        <v>No Ct</v>
      </c>
      <c r="M4474">
        <f t="shared" si="9165"/>
        <v>0</v>
      </c>
      <c r="N4474">
        <f t="shared" si="9166"/>
        <v>0</v>
      </c>
      <c r="O4474">
        <f t="shared" si="9167"/>
        <v>0</v>
      </c>
      <c r="Q4474">
        <f t="shared" ref="Q4474" si="9232">IF(L4476="No Ct",0,L4476)</f>
        <v>0</v>
      </c>
      <c r="R4474">
        <f t="shared" ref="R4474" si="9233">IF(L4477="No Ct",0,L4477)</f>
        <v>0</v>
      </c>
      <c r="S4474" t="str">
        <f t="shared" ref="S4474" si="9234">IF(AND(M4474&gt;0,N4474=0),"Valid","Invalid")</f>
        <v>Invalid</v>
      </c>
      <c r="T4474" t="str">
        <f t="shared" ref="T4474" si="9235">IF(OR(Q4474&gt;1,R4474&gt;1),"Present","Absent")</f>
        <v>Absent</v>
      </c>
      <c r="U4474" t="str">
        <f t="shared" ref="U4474" si="9236">IF(OR(AND(Q4474&gt;1,Q4474&lt;41),AND(R4474&gt;1,R4474&lt;41)),"Ct&lt;41","Ct&gt;41")</f>
        <v>Ct&gt;41</v>
      </c>
      <c r="V4474" t="str">
        <f>VLOOKUP(J4474,Datasæt_Analysesystemer!$C$2:$D$68,2,FALSE)</f>
        <v>Siberisk stør</v>
      </c>
      <c r="W4474" t="str">
        <f t="shared" ref="W4474" si="9237">MID(F4474,10,9)</f>
        <v>DL2021030</v>
      </c>
      <c r="X4474" t="str">
        <f t="shared" ref="X4474" si="9238">W4474&amp;"_"&amp;V4474&amp;"_"&amp;S4474&amp;"_"&amp;T4474&amp;"_"&amp;U4474</f>
        <v>DL2021030_Siberisk stør_Invalid_Absent_Ct&gt;41</v>
      </c>
    </row>
    <row r="4475" spans="1:24" x14ac:dyDescent="0.25">
      <c r="A4475" t="s">
        <v>320</v>
      </c>
      <c r="B4475" t="s">
        <v>1499</v>
      </c>
      <c r="C4475" t="s">
        <v>16</v>
      </c>
      <c r="D4475" s="7">
        <v>0.1</v>
      </c>
      <c r="E4475" s="6" t="s">
        <v>17</v>
      </c>
      <c r="F4475" t="s">
        <v>1510</v>
      </c>
      <c r="G4475" t="str">
        <f t="shared" si="9217"/>
        <v>DL2021030</v>
      </c>
      <c r="H4475" t="str">
        <f t="shared" si="9160"/>
        <v>19</v>
      </c>
      <c r="I4475" t="str">
        <f t="shared" si="9161"/>
        <v>SibiriskStoer_19_20211005_DL2021030_HTXNaestvedRoskildeGym</v>
      </c>
      <c r="J4475" t="str">
        <f t="shared" si="9162"/>
        <v>SibiriskStoer</v>
      </c>
      <c r="K4475" t="str">
        <f t="shared" si="9163"/>
        <v>NegK</v>
      </c>
      <c r="L4475" t="str">
        <f t="shared" si="9164"/>
        <v>No Ct</v>
      </c>
      <c r="M4475" t="str">
        <f t="shared" si="9165"/>
        <v/>
      </c>
      <c r="N4475" t="str">
        <f t="shared" si="9166"/>
        <v/>
      </c>
      <c r="O4475" t="str">
        <f t="shared" si="9167"/>
        <v/>
      </c>
    </row>
    <row r="4476" spans="1:24" x14ac:dyDescent="0.25">
      <c r="A4476" t="s">
        <v>322</v>
      </c>
      <c r="B4476" t="s">
        <v>1500</v>
      </c>
      <c r="C4476" t="s">
        <v>20</v>
      </c>
      <c r="D4476" s="7">
        <v>0.1</v>
      </c>
      <c r="E4476" s="6" t="s">
        <v>17</v>
      </c>
      <c r="F4476" t="s">
        <v>1510</v>
      </c>
      <c r="G4476" t="str">
        <f t="shared" si="9217"/>
        <v>DL2021030</v>
      </c>
      <c r="H4476" t="str">
        <f t="shared" si="9160"/>
        <v>19</v>
      </c>
      <c r="I4476" t="str">
        <f t="shared" si="9161"/>
        <v>SibiriskStoer_19_20211005_DL2021030_HTXNaestvedRoskildeGym</v>
      </c>
      <c r="J4476" t="str">
        <f t="shared" si="9162"/>
        <v>SibiriskStoer</v>
      </c>
      <c r="K4476" t="str">
        <f t="shared" si="9163"/>
        <v>eDNA</v>
      </c>
      <c r="L4476" t="str">
        <f t="shared" si="9164"/>
        <v>No Ct</v>
      </c>
      <c r="M4476" t="str">
        <f t="shared" si="9165"/>
        <v/>
      </c>
      <c r="N4476" t="str">
        <f t="shared" si="9166"/>
        <v/>
      </c>
      <c r="O4476" t="str">
        <f t="shared" si="9167"/>
        <v/>
      </c>
    </row>
    <row r="4477" spans="1:24" x14ac:dyDescent="0.25">
      <c r="A4477" t="s">
        <v>324</v>
      </c>
      <c r="B4477" t="s">
        <v>1500</v>
      </c>
      <c r="C4477" t="s">
        <v>20</v>
      </c>
      <c r="D4477" s="7">
        <v>0.1</v>
      </c>
      <c r="E4477" s="6" t="s">
        <v>17</v>
      </c>
      <c r="F4477" t="s">
        <v>1510</v>
      </c>
      <c r="G4477" t="str">
        <f t="shared" si="9217"/>
        <v>DL2021030</v>
      </c>
      <c r="H4477" t="str">
        <f t="shared" si="9160"/>
        <v>19</v>
      </c>
      <c r="I4477" t="str">
        <f t="shared" si="9161"/>
        <v>SibiriskStoer_19_20211005_DL2021030_HTXNaestvedRoskildeGym</v>
      </c>
      <c r="J4477" t="str">
        <f t="shared" si="9162"/>
        <v>SibiriskStoer</v>
      </c>
      <c r="K4477" t="str">
        <f t="shared" si="9163"/>
        <v>eDNA</v>
      </c>
      <c r="L4477" t="str">
        <f t="shared" si="9164"/>
        <v>No Ct</v>
      </c>
      <c r="M4477" t="str">
        <f t="shared" si="9165"/>
        <v/>
      </c>
      <c r="N4477" t="str">
        <f t="shared" si="9166"/>
        <v/>
      </c>
      <c r="O4477" t="str">
        <f t="shared" si="9167"/>
        <v/>
      </c>
    </row>
    <row r="4478" spans="1:24" x14ac:dyDescent="0.25">
      <c r="A4478" t="s">
        <v>325</v>
      </c>
      <c r="B4478" t="s">
        <v>1501</v>
      </c>
      <c r="C4478" t="s">
        <v>13</v>
      </c>
      <c r="D4478" s="7">
        <v>0.1</v>
      </c>
      <c r="E4478" s="6" t="s">
        <v>17</v>
      </c>
      <c r="F4478" t="s">
        <v>1510</v>
      </c>
      <c r="G4478" t="str">
        <f t="shared" si="9217"/>
        <v>DL2021030</v>
      </c>
      <c r="H4478" t="str">
        <f t="shared" si="9160"/>
        <v>20</v>
      </c>
      <c r="I4478" t="str">
        <f t="shared" si="9161"/>
        <v>SibiriskStoer_20_20211005_DL2021030_HTXNaestvedRoskildeGym</v>
      </c>
      <c r="J4478" t="str">
        <f t="shared" si="9162"/>
        <v>SibiriskStoer</v>
      </c>
      <c r="K4478" t="str">
        <f t="shared" si="9163"/>
        <v>PosK</v>
      </c>
      <c r="L4478" t="str">
        <f t="shared" si="9164"/>
        <v>No Ct</v>
      </c>
      <c r="M4478">
        <f t="shared" si="9165"/>
        <v>0</v>
      </c>
      <c r="N4478">
        <f t="shared" si="9166"/>
        <v>0</v>
      </c>
      <c r="O4478">
        <f t="shared" si="9167"/>
        <v>0</v>
      </c>
      <c r="Q4478">
        <f t="shared" ref="Q4478" si="9239">IF(L4480="No Ct",0,L4480)</f>
        <v>0</v>
      </c>
      <c r="R4478">
        <f t="shared" ref="R4478" si="9240">IF(L4481="No Ct",0,L4481)</f>
        <v>0</v>
      </c>
      <c r="S4478" t="str">
        <f t="shared" ref="S4478" si="9241">IF(AND(M4478&gt;0,N4478=0),"Valid","Invalid")</f>
        <v>Invalid</v>
      </c>
      <c r="T4478" t="str">
        <f t="shared" ref="T4478" si="9242">IF(OR(Q4478&gt;1,R4478&gt;1),"Present","Absent")</f>
        <v>Absent</v>
      </c>
      <c r="U4478" t="str">
        <f t="shared" ref="U4478" si="9243">IF(OR(AND(Q4478&gt;1,Q4478&lt;41),AND(R4478&gt;1,R4478&lt;41)),"Ct&lt;41","Ct&gt;41")</f>
        <v>Ct&gt;41</v>
      </c>
      <c r="V4478" t="str">
        <f>VLOOKUP(J4478,Datasæt_Analysesystemer!$C$2:$D$68,2,FALSE)</f>
        <v>Siberisk stør</v>
      </c>
      <c r="W4478" t="str">
        <f t="shared" ref="W4478" si="9244">MID(F4478,10,9)</f>
        <v>DL2021030</v>
      </c>
      <c r="X4478" t="str">
        <f t="shared" ref="X4478" si="9245">W4478&amp;"_"&amp;V4478&amp;"_"&amp;S4478&amp;"_"&amp;T4478&amp;"_"&amp;U4478</f>
        <v>DL2021030_Siberisk stør_Invalid_Absent_Ct&gt;41</v>
      </c>
    </row>
    <row r="4479" spans="1:24" x14ac:dyDescent="0.25">
      <c r="A4479" t="s">
        <v>327</v>
      </c>
      <c r="B4479" t="s">
        <v>1502</v>
      </c>
      <c r="C4479" t="s">
        <v>16</v>
      </c>
      <c r="D4479" s="7">
        <v>0.1</v>
      </c>
      <c r="E4479" s="6" t="s">
        <v>17</v>
      </c>
      <c r="F4479" t="s">
        <v>1510</v>
      </c>
      <c r="G4479" t="str">
        <f t="shared" si="9217"/>
        <v>DL2021030</v>
      </c>
      <c r="H4479" t="str">
        <f t="shared" si="9160"/>
        <v>20</v>
      </c>
      <c r="I4479" t="str">
        <f t="shared" si="9161"/>
        <v>SibiriskStoer_20_20211005_DL2021030_HTXNaestvedRoskildeGym</v>
      </c>
      <c r="J4479" t="str">
        <f t="shared" si="9162"/>
        <v>SibiriskStoer</v>
      </c>
      <c r="K4479" t="str">
        <f t="shared" si="9163"/>
        <v>NegK</v>
      </c>
      <c r="L4479" t="str">
        <f t="shared" si="9164"/>
        <v>No Ct</v>
      </c>
      <c r="M4479" t="str">
        <f t="shared" si="9165"/>
        <v/>
      </c>
      <c r="N4479" t="str">
        <f t="shared" si="9166"/>
        <v/>
      </c>
      <c r="O4479" t="str">
        <f t="shared" si="9167"/>
        <v/>
      </c>
    </row>
    <row r="4480" spans="1:24" x14ac:dyDescent="0.25">
      <c r="A4480" t="s">
        <v>329</v>
      </c>
      <c r="B4480" t="s">
        <v>1503</v>
      </c>
      <c r="C4480" t="s">
        <v>20</v>
      </c>
      <c r="D4480" s="7">
        <v>0.1</v>
      </c>
      <c r="E4480" s="6" t="s">
        <v>17</v>
      </c>
      <c r="F4480" t="s">
        <v>1510</v>
      </c>
      <c r="G4480" t="str">
        <f t="shared" si="9217"/>
        <v>DL2021030</v>
      </c>
      <c r="H4480" t="str">
        <f t="shared" si="9160"/>
        <v>20</v>
      </c>
      <c r="I4480" t="str">
        <f t="shared" si="9161"/>
        <v>SibiriskStoer_20_20211005_DL2021030_HTXNaestvedRoskildeGym</v>
      </c>
      <c r="J4480" t="str">
        <f t="shared" si="9162"/>
        <v>SibiriskStoer</v>
      </c>
      <c r="K4480" t="str">
        <f t="shared" si="9163"/>
        <v>eDNA</v>
      </c>
      <c r="L4480" t="str">
        <f t="shared" si="9164"/>
        <v>No Ct</v>
      </c>
      <c r="M4480" t="str">
        <f t="shared" si="9165"/>
        <v/>
      </c>
      <c r="N4480" t="str">
        <f t="shared" si="9166"/>
        <v/>
      </c>
      <c r="O4480" t="str">
        <f t="shared" si="9167"/>
        <v/>
      </c>
    </row>
    <row r="4481" spans="1:24" x14ac:dyDescent="0.25">
      <c r="A4481" t="s">
        <v>331</v>
      </c>
      <c r="B4481" t="s">
        <v>1503</v>
      </c>
      <c r="C4481" t="s">
        <v>20</v>
      </c>
      <c r="D4481" s="7">
        <v>0.1</v>
      </c>
      <c r="E4481" s="6" t="s">
        <v>17</v>
      </c>
      <c r="F4481" t="s">
        <v>1510</v>
      </c>
      <c r="G4481" t="str">
        <f t="shared" si="9217"/>
        <v>DL2021030</v>
      </c>
      <c r="H4481" t="str">
        <f t="shared" si="9160"/>
        <v>20</v>
      </c>
      <c r="I4481" t="str">
        <f t="shared" si="9161"/>
        <v>SibiriskStoer_20_20211005_DL2021030_HTXNaestvedRoskildeGym</v>
      </c>
      <c r="J4481" t="str">
        <f t="shared" si="9162"/>
        <v>SibiriskStoer</v>
      </c>
      <c r="K4481" t="str">
        <f t="shared" si="9163"/>
        <v>eDNA</v>
      </c>
      <c r="L4481" t="str">
        <f t="shared" si="9164"/>
        <v>No Ct</v>
      </c>
      <c r="M4481" t="str">
        <f t="shared" si="9165"/>
        <v/>
      </c>
      <c r="N4481" t="str">
        <f t="shared" si="9166"/>
        <v/>
      </c>
      <c r="O4481" t="str">
        <f t="shared" si="9167"/>
        <v/>
      </c>
    </row>
    <row r="4482" spans="1:24" x14ac:dyDescent="0.25">
      <c r="A4482" t="s">
        <v>390</v>
      </c>
      <c r="B4482" t="s">
        <v>1504</v>
      </c>
      <c r="C4482" t="s">
        <v>13</v>
      </c>
      <c r="D4482" s="7">
        <v>0.1</v>
      </c>
      <c r="E4482" s="6">
        <v>31.26</v>
      </c>
      <c r="F4482" t="s">
        <v>1510</v>
      </c>
      <c r="G4482" t="str">
        <f t="shared" si="9217"/>
        <v>DL2021030</v>
      </c>
      <c r="H4482" t="str">
        <f t="shared" si="9160"/>
        <v>21</v>
      </c>
      <c r="I4482" t="str">
        <f t="shared" si="9161"/>
        <v>Stillehavsoesters_21_20211005_DL2021030_HTXNaestvedRoskildeGym</v>
      </c>
      <c r="J4482" t="str">
        <f t="shared" si="9162"/>
        <v>Stillehavsoesters</v>
      </c>
      <c r="K4482" t="str">
        <f t="shared" si="9163"/>
        <v>PosK</v>
      </c>
      <c r="L4482">
        <f t="shared" si="9164"/>
        <v>31.26</v>
      </c>
      <c r="M4482">
        <f t="shared" si="9165"/>
        <v>31.26</v>
      </c>
      <c r="N4482">
        <f t="shared" si="9166"/>
        <v>0</v>
      </c>
      <c r="O4482">
        <f t="shared" si="9167"/>
        <v>0</v>
      </c>
      <c r="Q4482">
        <f t="shared" ref="Q4482" si="9246">IF(L4484="No Ct",0,L4484)</f>
        <v>0</v>
      </c>
      <c r="R4482">
        <f t="shared" ref="R4482" si="9247">IF(L4485="No Ct",0,L4485)</f>
        <v>0</v>
      </c>
      <c r="S4482" t="str">
        <f t="shared" ref="S4482" si="9248">IF(AND(M4482&gt;0,N4482=0),"Valid","Invalid")</f>
        <v>Valid</v>
      </c>
      <c r="T4482" t="str">
        <f t="shared" ref="T4482" si="9249">IF(OR(Q4482&gt;1,R4482&gt;1),"Present","Absent")</f>
        <v>Absent</v>
      </c>
      <c r="U4482" t="str">
        <f t="shared" ref="U4482" si="9250">IF(OR(AND(Q4482&gt;1,Q4482&lt;41),AND(R4482&gt;1,R4482&lt;41)),"Ct&lt;41","Ct&gt;41")</f>
        <v>Ct&gt;41</v>
      </c>
      <c r="V4482" t="str">
        <f>VLOOKUP(J4482,Datasæt_Analysesystemer!$C$2:$D$68,2,FALSE)</f>
        <v>Stillehavsøsters</v>
      </c>
      <c r="W4482" t="str">
        <f t="shared" ref="W4482" si="9251">MID(F4482,10,9)</f>
        <v>DL2021030</v>
      </c>
      <c r="X4482" t="str">
        <f t="shared" ref="X4482" si="9252">W4482&amp;"_"&amp;V4482&amp;"_"&amp;S4482&amp;"_"&amp;T4482&amp;"_"&amp;U4482</f>
        <v>DL2021030_Stillehavsøsters_Valid_Absent_Ct&gt;41</v>
      </c>
    </row>
    <row r="4483" spans="1:24" x14ac:dyDescent="0.25">
      <c r="A4483" t="s">
        <v>392</v>
      </c>
      <c r="B4483" t="s">
        <v>1505</v>
      </c>
      <c r="C4483" t="s">
        <v>16</v>
      </c>
      <c r="D4483" s="7">
        <v>0.1</v>
      </c>
      <c r="E4483" s="6" t="s">
        <v>17</v>
      </c>
      <c r="F4483" t="s">
        <v>1510</v>
      </c>
      <c r="G4483" t="str">
        <f t="shared" si="9217"/>
        <v>DL2021030</v>
      </c>
      <c r="H4483" t="str">
        <f t="shared" si="9160"/>
        <v>21</v>
      </c>
      <c r="I4483" t="str">
        <f t="shared" si="9161"/>
        <v>Stillehavsoesters_21_20211005_DL2021030_HTXNaestvedRoskildeGym</v>
      </c>
      <c r="J4483" t="str">
        <f t="shared" si="9162"/>
        <v>Stillehavsoesters</v>
      </c>
      <c r="K4483" t="str">
        <f t="shared" si="9163"/>
        <v>NegK</v>
      </c>
      <c r="L4483" t="str">
        <f t="shared" si="9164"/>
        <v>No Ct</v>
      </c>
      <c r="M4483" t="str">
        <f t="shared" si="9165"/>
        <v/>
      </c>
      <c r="N4483" t="str">
        <f t="shared" si="9166"/>
        <v/>
      </c>
      <c r="O4483" t="str">
        <f t="shared" si="9167"/>
        <v/>
      </c>
    </row>
    <row r="4484" spans="1:24" x14ac:dyDescent="0.25">
      <c r="A4484" t="s">
        <v>394</v>
      </c>
      <c r="B4484" t="s">
        <v>1506</v>
      </c>
      <c r="C4484" t="s">
        <v>20</v>
      </c>
      <c r="D4484" s="7">
        <v>0.1</v>
      </c>
      <c r="E4484" s="6" t="s">
        <v>17</v>
      </c>
      <c r="F4484" t="s">
        <v>1510</v>
      </c>
      <c r="G4484" t="str">
        <f t="shared" si="9217"/>
        <v>DL2021030</v>
      </c>
      <c r="H4484" t="str">
        <f t="shared" si="9160"/>
        <v>21</v>
      </c>
      <c r="I4484" t="str">
        <f t="shared" si="9161"/>
        <v>Stillehavsoesters_21_20211005_DL2021030_HTXNaestvedRoskildeGym</v>
      </c>
      <c r="J4484" t="str">
        <f t="shared" si="9162"/>
        <v>Stillehavsoesters</v>
      </c>
      <c r="K4484" t="str">
        <f t="shared" si="9163"/>
        <v>eDNA</v>
      </c>
      <c r="L4484" t="str">
        <f t="shared" si="9164"/>
        <v>No Ct</v>
      </c>
      <c r="M4484" t="str">
        <f t="shared" si="9165"/>
        <v/>
      </c>
      <c r="N4484" t="str">
        <f t="shared" si="9166"/>
        <v/>
      </c>
      <c r="O4484" t="str">
        <f t="shared" si="9167"/>
        <v/>
      </c>
    </row>
    <row r="4485" spans="1:24" x14ac:dyDescent="0.25">
      <c r="A4485" t="s">
        <v>396</v>
      </c>
      <c r="B4485" t="s">
        <v>1506</v>
      </c>
      <c r="C4485" t="s">
        <v>20</v>
      </c>
      <c r="D4485" s="7">
        <v>0.1</v>
      </c>
      <c r="E4485" s="6" t="s">
        <v>17</v>
      </c>
      <c r="F4485" t="s">
        <v>1510</v>
      </c>
      <c r="G4485" t="str">
        <f t="shared" si="9217"/>
        <v>DL2021030</v>
      </c>
      <c r="H4485" t="str">
        <f t="shared" si="9160"/>
        <v>21</v>
      </c>
      <c r="I4485" t="str">
        <f t="shared" si="9161"/>
        <v>Stillehavsoesters_21_20211005_DL2021030_HTXNaestvedRoskildeGym</v>
      </c>
      <c r="J4485" t="str">
        <f t="shared" si="9162"/>
        <v>Stillehavsoesters</v>
      </c>
      <c r="K4485" t="str">
        <f t="shared" si="9163"/>
        <v>eDNA</v>
      </c>
      <c r="L4485" t="str">
        <f t="shared" si="9164"/>
        <v>No Ct</v>
      </c>
      <c r="M4485" t="str">
        <f t="shared" si="9165"/>
        <v/>
      </c>
      <c r="N4485" t="str">
        <f t="shared" si="9166"/>
        <v/>
      </c>
      <c r="O4485" t="str">
        <f t="shared" si="9167"/>
        <v/>
      </c>
    </row>
    <row r="4486" spans="1:24" x14ac:dyDescent="0.25">
      <c r="A4486" t="s">
        <v>397</v>
      </c>
      <c r="B4486" t="s">
        <v>1507</v>
      </c>
      <c r="C4486" t="s">
        <v>13</v>
      </c>
      <c r="D4486" s="7">
        <v>0.1</v>
      </c>
      <c r="E4486" s="7">
        <v>31.72</v>
      </c>
      <c r="F4486" t="s">
        <v>1510</v>
      </c>
      <c r="G4486" t="str">
        <f t="shared" si="9217"/>
        <v>DL2021030</v>
      </c>
      <c r="H4486" t="str">
        <f t="shared" si="9160"/>
        <v>22</v>
      </c>
      <c r="I4486" t="str">
        <f t="shared" si="9161"/>
        <v>Stillehavsoesters_22_20211005_DL2021030_HTXNaestvedRoskildeGym</v>
      </c>
      <c r="J4486" t="str">
        <f t="shared" si="9162"/>
        <v>Stillehavsoesters</v>
      </c>
      <c r="K4486" t="str">
        <f t="shared" si="9163"/>
        <v>PosK</v>
      </c>
      <c r="L4486">
        <f t="shared" si="9164"/>
        <v>31.72</v>
      </c>
      <c r="M4486">
        <f t="shared" si="9165"/>
        <v>31.72</v>
      </c>
      <c r="N4486">
        <f t="shared" si="9166"/>
        <v>0</v>
      </c>
      <c r="O4486">
        <f t="shared" si="9167"/>
        <v>0</v>
      </c>
      <c r="Q4486">
        <f t="shared" ref="Q4486" si="9253">IF(L4488="No Ct",0,L4488)</f>
        <v>0</v>
      </c>
      <c r="R4486">
        <f t="shared" ref="R4486" si="9254">IF(L4489="No Ct",0,L4489)</f>
        <v>0</v>
      </c>
      <c r="S4486" t="str">
        <f t="shared" ref="S4486" si="9255">IF(AND(M4486&gt;0,N4486=0),"Valid","Invalid")</f>
        <v>Valid</v>
      </c>
      <c r="T4486" t="str">
        <f t="shared" ref="T4486" si="9256">IF(OR(Q4486&gt;1,R4486&gt;1),"Present","Absent")</f>
        <v>Absent</v>
      </c>
      <c r="U4486" t="str">
        <f t="shared" ref="U4486" si="9257">IF(OR(AND(Q4486&gt;1,Q4486&lt;41),AND(R4486&gt;1,R4486&lt;41)),"Ct&lt;41","Ct&gt;41")</f>
        <v>Ct&gt;41</v>
      </c>
      <c r="V4486" t="str">
        <f>VLOOKUP(J4486,Datasæt_Analysesystemer!$C$2:$D$68,2,FALSE)</f>
        <v>Stillehavsøsters</v>
      </c>
      <c r="W4486" t="str">
        <f t="shared" ref="W4486" si="9258">MID(F4486,10,9)</f>
        <v>DL2021030</v>
      </c>
      <c r="X4486" t="str">
        <f t="shared" ref="X4486" si="9259">W4486&amp;"_"&amp;V4486&amp;"_"&amp;S4486&amp;"_"&amp;T4486&amp;"_"&amp;U4486</f>
        <v>DL2021030_Stillehavsøsters_Valid_Absent_Ct&gt;41</v>
      </c>
    </row>
    <row r="4487" spans="1:24" x14ac:dyDescent="0.25">
      <c r="A4487" t="s">
        <v>399</v>
      </c>
      <c r="B4487" t="s">
        <v>1508</v>
      </c>
      <c r="C4487" t="s">
        <v>16</v>
      </c>
      <c r="D4487" s="7">
        <v>0.1</v>
      </c>
      <c r="E4487" s="6" t="s">
        <v>17</v>
      </c>
      <c r="F4487" t="s">
        <v>1510</v>
      </c>
      <c r="G4487" t="str">
        <f t="shared" si="9217"/>
        <v>DL2021030</v>
      </c>
      <c r="H4487" t="str">
        <f t="shared" si="9160"/>
        <v>22</v>
      </c>
      <c r="I4487" t="str">
        <f t="shared" si="9161"/>
        <v>Stillehavsoesters_22_20211005_DL2021030_HTXNaestvedRoskildeGym</v>
      </c>
      <c r="J4487" t="str">
        <f t="shared" si="9162"/>
        <v>Stillehavsoesters</v>
      </c>
      <c r="K4487" t="str">
        <f t="shared" si="9163"/>
        <v>NegK</v>
      </c>
      <c r="L4487" t="str">
        <f t="shared" si="9164"/>
        <v>No Ct</v>
      </c>
      <c r="M4487" t="str">
        <f t="shared" si="9165"/>
        <v/>
      </c>
      <c r="N4487" t="str">
        <f t="shared" si="9166"/>
        <v/>
      </c>
      <c r="O4487" t="str">
        <f t="shared" si="9167"/>
        <v/>
      </c>
    </row>
    <row r="4488" spans="1:24" x14ac:dyDescent="0.25">
      <c r="A4488" t="s">
        <v>401</v>
      </c>
      <c r="B4488" t="s">
        <v>1509</v>
      </c>
      <c r="C4488" t="s">
        <v>20</v>
      </c>
      <c r="D4488" s="7">
        <v>0.1</v>
      </c>
      <c r="E4488" s="6" t="s">
        <v>17</v>
      </c>
      <c r="F4488" t="s">
        <v>1510</v>
      </c>
      <c r="G4488" t="str">
        <f t="shared" si="9217"/>
        <v>DL2021030</v>
      </c>
      <c r="H4488" t="str">
        <f t="shared" si="9160"/>
        <v>22</v>
      </c>
      <c r="I4488" t="str">
        <f t="shared" si="9161"/>
        <v>Stillehavsoesters_22_20211005_DL2021030_HTXNaestvedRoskildeGym</v>
      </c>
      <c r="J4488" t="str">
        <f t="shared" si="9162"/>
        <v>Stillehavsoesters</v>
      </c>
      <c r="K4488" t="str">
        <f t="shared" si="9163"/>
        <v>eDNA</v>
      </c>
      <c r="L4488" t="str">
        <f t="shared" si="9164"/>
        <v>No Ct</v>
      </c>
      <c r="M4488" t="str">
        <f t="shared" si="9165"/>
        <v/>
      </c>
      <c r="N4488" t="str">
        <f t="shared" si="9166"/>
        <v/>
      </c>
      <c r="O4488" t="str">
        <f t="shared" si="9167"/>
        <v/>
      </c>
    </row>
    <row r="4489" spans="1:24" x14ac:dyDescent="0.25">
      <c r="A4489" t="s">
        <v>403</v>
      </c>
      <c r="B4489" t="s">
        <v>1509</v>
      </c>
      <c r="C4489" t="s">
        <v>20</v>
      </c>
      <c r="D4489" s="7">
        <v>0.1</v>
      </c>
      <c r="E4489" s="6" t="s">
        <v>17</v>
      </c>
      <c r="F4489" t="s">
        <v>1510</v>
      </c>
      <c r="G4489" t="str">
        <f t="shared" si="9217"/>
        <v>DL2021030</v>
      </c>
      <c r="H4489" t="str">
        <f t="shared" si="9160"/>
        <v>22</v>
      </c>
      <c r="I4489" t="str">
        <f t="shared" si="9161"/>
        <v>Stillehavsoesters_22_20211005_DL2021030_HTXNaestvedRoskildeGym</v>
      </c>
      <c r="J4489" t="str">
        <f t="shared" si="9162"/>
        <v>Stillehavsoesters</v>
      </c>
      <c r="K4489" t="str">
        <f t="shared" si="9163"/>
        <v>eDNA</v>
      </c>
      <c r="L4489" t="str">
        <f t="shared" si="9164"/>
        <v>No Ct</v>
      </c>
      <c r="M4489" t="str">
        <f t="shared" si="9165"/>
        <v/>
      </c>
      <c r="N4489" t="str">
        <f t="shared" si="9166"/>
        <v/>
      </c>
      <c r="O4489" t="str">
        <f t="shared" si="9167"/>
        <v/>
      </c>
    </row>
    <row r="4490" spans="1:24" x14ac:dyDescent="0.25">
      <c r="A4490" t="s">
        <v>404</v>
      </c>
      <c r="B4490" t="s">
        <v>692</v>
      </c>
      <c r="C4490" t="s">
        <v>13</v>
      </c>
      <c r="D4490" s="7">
        <v>0.1</v>
      </c>
      <c r="E4490" s="7">
        <v>23.09</v>
      </c>
      <c r="F4490" t="s">
        <v>1510</v>
      </c>
      <c r="G4490" t="str">
        <f t="shared" si="9217"/>
        <v>DL2021030</v>
      </c>
      <c r="H4490" t="str">
        <f t="shared" si="9160"/>
        <v>23</v>
      </c>
      <c r="I4490" t="str">
        <f t="shared" si="9161"/>
        <v>SortmundetKutling_23_20211005_DL2021030_HTXNaestvedRoskildeGym</v>
      </c>
      <c r="J4490" t="str">
        <f t="shared" si="9162"/>
        <v>SortmundetKutling</v>
      </c>
      <c r="K4490" t="str">
        <f t="shared" si="9163"/>
        <v>PosK</v>
      </c>
      <c r="L4490">
        <f t="shared" si="9164"/>
        <v>23.09</v>
      </c>
      <c r="M4490">
        <f t="shared" si="9165"/>
        <v>23.09</v>
      </c>
      <c r="N4490">
        <f t="shared" si="9166"/>
        <v>0</v>
      </c>
      <c r="O4490">
        <f t="shared" si="9167"/>
        <v>74.039999999999992</v>
      </c>
      <c r="Q4490">
        <f t="shared" ref="Q4490" si="9260">IF(L4492="No Ct",0,L4492)</f>
        <v>36.409999999999997</v>
      </c>
      <c r="R4490">
        <f t="shared" ref="R4490" si="9261">IF(L4493="No Ct",0,L4493)</f>
        <v>37.630000000000003</v>
      </c>
      <c r="S4490" t="str">
        <f t="shared" ref="S4490" si="9262">IF(AND(M4490&gt;0,N4490=0),"Valid","Invalid")</f>
        <v>Valid</v>
      </c>
      <c r="T4490" t="str">
        <f t="shared" ref="T4490" si="9263">IF(OR(Q4490&gt;1,R4490&gt;1),"Present","Absent")</f>
        <v>Present</v>
      </c>
      <c r="U4490" t="str">
        <f t="shared" ref="U4490" si="9264">IF(OR(AND(Q4490&gt;1,Q4490&lt;41),AND(R4490&gt;1,R4490&lt;41)),"Ct&lt;41","Ct&gt;41")</f>
        <v>Ct&lt;41</v>
      </c>
      <c r="V4490" t="str">
        <f>VLOOKUP(J4490,Datasæt_Analysesystemer!$C$2:$D$68,2,FALSE)</f>
        <v>Sortmundet kutling</v>
      </c>
      <c r="W4490" t="str">
        <f t="shared" ref="W4490" si="9265">MID(F4490,10,9)</f>
        <v>DL2021030</v>
      </c>
      <c r="X4490" t="str">
        <f t="shared" ref="X4490" si="9266">W4490&amp;"_"&amp;V4490&amp;"_"&amp;S4490&amp;"_"&amp;T4490&amp;"_"&amp;U4490</f>
        <v>DL2021030_Sortmundet kutling_Valid_Present_Ct&lt;41</v>
      </c>
    </row>
    <row r="4491" spans="1:24" x14ac:dyDescent="0.25">
      <c r="A4491" t="s">
        <v>406</v>
      </c>
      <c r="B4491" t="s">
        <v>693</v>
      </c>
      <c r="C4491" t="s">
        <v>16</v>
      </c>
      <c r="D4491" s="7">
        <v>0.1</v>
      </c>
      <c r="E4491" s="6" t="s">
        <v>17</v>
      </c>
      <c r="F4491" t="s">
        <v>1510</v>
      </c>
      <c r="G4491" t="str">
        <f t="shared" si="9217"/>
        <v>DL2021030</v>
      </c>
      <c r="H4491" t="str">
        <f t="shared" si="9160"/>
        <v>23</v>
      </c>
      <c r="I4491" t="str">
        <f t="shared" si="9161"/>
        <v>SortmundetKutling_23_20211005_DL2021030_HTXNaestvedRoskildeGym</v>
      </c>
      <c r="J4491" t="str">
        <f t="shared" si="9162"/>
        <v>SortmundetKutling</v>
      </c>
      <c r="K4491" t="str">
        <f t="shared" si="9163"/>
        <v>NegK</v>
      </c>
      <c r="L4491" t="str">
        <f t="shared" si="9164"/>
        <v>No Ct</v>
      </c>
      <c r="M4491" t="str">
        <f t="shared" si="9165"/>
        <v/>
      </c>
      <c r="N4491" t="str">
        <f t="shared" si="9166"/>
        <v/>
      </c>
      <c r="O4491" t="str">
        <f t="shared" si="9167"/>
        <v/>
      </c>
    </row>
    <row r="4492" spans="1:24" x14ac:dyDescent="0.25">
      <c r="A4492" t="s">
        <v>408</v>
      </c>
      <c r="B4492" t="s">
        <v>694</v>
      </c>
      <c r="C4492" t="s">
        <v>20</v>
      </c>
      <c r="D4492" s="7">
        <v>0.1</v>
      </c>
      <c r="E4492" s="6">
        <v>36.409999999999997</v>
      </c>
      <c r="F4492" t="s">
        <v>1510</v>
      </c>
      <c r="G4492" t="str">
        <f t="shared" si="9217"/>
        <v>DL2021030</v>
      </c>
      <c r="H4492" t="str">
        <f t="shared" si="9160"/>
        <v>23</v>
      </c>
      <c r="I4492" t="str">
        <f t="shared" si="9161"/>
        <v>SortmundetKutling_23_20211005_DL2021030_HTXNaestvedRoskildeGym</v>
      </c>
      <c r="J4492" t="str">
        <f t="shared" si="9162"/>
        <v>SortmundetKutling</v>
      </c>
      <c r="K4492" t="str">
        <f t="shared" si="9163"/>
        <v>eDNA</v>
      </c>
      <c r="L4492">
        <f t="shared" si="9164"/>
        <v>36.409999999999997</v>
      </c>
      <c r="M4492" t="str">
        <f t="shared" si="9165"/>
        <v/>
      </c>
      <c r="N4492" t="str">
        <f t="shared" si="9166"/>
        <v/>
      </c>
      <c r="O4492" t="str">
        <f t="shared" si="9167"/>
        <v/>
      </c>
    </row>
    <row r="4493" spans="1:24" x14ac:dyDescent="0.25">
      <c r="A4493" t="s">
        <v>410</v>
      </c>
      <c r="B4493" t="s">
        <v>694</v>
      </c>
      <c r="C4493" t="s">
        <v>20</v>
      </c>
      <c r="D4493" s="7">
        <v>0.1</v>
      </c>
      <c r="E4493" s="6">
        <v>37.630000000000003</v>
      </c>
      <c r="F4493" t="s">
        <v>1510</v>
      </c>
      <c r="G4493" t="str">
        <f t="shared" si="9217"/>
        <v>DL2021030</v>
      </c>
      <c r="H4493" t="str">
        <f t="shared" si="9160"/>
        <v>23</v>
      </c>
      <c r="I4493" t="str">
        <f t="shared" si="9161"/>
        <v>SortmundetKutling_23_20211005_DL2021030_HTXNaestvedRoskildeGym</v>
      </c>
      <c r="J4493" t="str">
        <f t="shared" si="9162"/>
        <v>SortmundetKutling</v>
      </c>
      <c r="K4493" t="str">
        <f t="shared" si="9163"/>
        <v>eDNA</v>
      </c>
      <c r="L4493">
        <f t="shared" si="9164"/>
        <v>37.630000000000003</v>
      </c>
      <c r="M4493" t="str">
        <f t="shared" si="9165"/>
        <v/>
      </c>
      <c r="N4493" t="str">
        <f t="shared" si="9166"/>
        <v/>
      </c>
      <c r="O4493" t="str">
        <f t="shared" si="9167"/>
        <v/>
      </c>
    </row>
    <row r="4494" spans="1:24" x14ac:dyDescent="0.25">
      <c r="A4494" t="s">
        <v>411</v>
      </c>
      <c r="B4494" t="s">
        <v>695</v>
      </c>
      <c r="C4494" t="s">
        <v>13</v>
      </c>
      <c r="D4494" s="7">
        <v>0.1</v>
      </c>
      <c r="E4494" s="7">
        <v>23.03</v>
      </c>
      <c r="F4494" t="s">
        <v>1510</v>
      </c>
      <c r="G4494" t="str">
        <f t="shared" si="9217"/>
        <v>DL2021030</v>
      </c>
      <c r="H4494" t="str">
        <f t="shared" si="9160"/>
        <v>24</v>
      </c>
      <c r="I4494" t="str">
        <f t="shared" si="9161"/>
        <v>SortmundetKutling_24_20211005_DL2021030_HTXNaestvedRoskildeGym</v>
      </c>
      <c r="J4494" t="str">
        <f t="shared" si="9162"/>
        <v>SortmundetKutling</v>
      </c>
      <c r="K4494" t="str">
        <f t="shared" si="9163"/>
        <v>PosK</v>
      </c>
      <c r="L4494">
        <f t="shared" si="9164"/>
        <v>23.03</v>
      </c>
      <c r="M4494">
        <f t="shared" si="9165"/>
        <v>23.03</v>
      </c>
      <c r="N4494">
        <f t="shared" si="9166"/>
        <v>0</v>
      </c>
      <c r="O4494">
        <f t="shared" si="9167"/>
        <v>73.800000000000011</v>
      </c>
      <c r="Q4494">
        <f t="shared" ref="Q4494" si="9267">IF(L4496="No Ct",0,L4496)</f>
        <v>37.200000000000003</v>
      </c>
      <c r="R4494">
        <f t="shared" ref="R4494" si="9268">IF(L4497="No Ct",0,L4497)</f>
        <v>36.6</v>
      </c>
      <c r="S4494" t="str">
        <f t="shared" ref="S4494" si="9269">IF(AND(M4494&gt;0,N4494=0),"Valid","Invalid")</f>
        <v>Valid</v>
      </c>
      <c r="T4494" t="str">
        <f t="shared" ref="T4494" si="9270">IF(OR(Q4494&gt;1,R4494&gt;1),"Present","Absent")</f>
        <v>Present</v>
      </c>
      <c r="U4494" t="str">
        <f t="shared" ref="U4494" si="9271">IF(OR(AND(Q4494&gt;1,Q4494&lt;41),AND(R4494&gt;1,R4494&lt;41)),"Ct&lt;41","Ct&gt;41")</f>
        <v>Ct&lt;41</v>
      </c>
      <c r="V4494" t="str">
        <f>VLOOKUP(J4494,Datasæt_Analysesystemer!$C$2:$D$68,2,FALSE)</f>
        <v>Sortmundet kutling</v>
      </c>
      <c r="W4494" t="str">
        <f t="shared" ref="W4494" si="9272">MID(F4494,10,9)</f>
        <v>DL2021030</v>
      </c>
      <c r="X4494" t="str">
        <f t="shared" ref="X4494" si="9273">W4494&amp;"_"&amp;V4494&amp;"_"&amp;S4494&amp;"_"&amp;T4494&amp;"_"&amp;U4494</f>
        <v>DL2021030_Sortmundet kutling_Valid_Present_Ct&lt;41</v>
      </c>
    </row>
    <row r="4495" spans="1:24" x14ac:dyDescent="0.25">
      <c r="A4495" t="s">
        <v>413</v>
      </c>
      <c r="B4495" t="s">
        <v>696</v>
      </c>
      <c r="C4495" t="s">
        <v>16</v>
      </c>
      <c r="D4495" s="7">
        <v>0.1</v>
      </c>
      <c r="E4495" s="6" t="s">
        <v>17</v>
      </c>
      <c r="F4495" t="s">
        <v>1510</v>
      </c>
      <c r="G4495" t="str">
        <f t="shared" si="9217"/>
        <v>DL2021030</v>
      </c>
      <c r="H4495" t="str">
        <f t="shared" si="9160"/>
        <v>24</v>
      </c>
      <c r="I4495" t="str">
        <f t="shared" si="9161"/>
        <v>SortmundetKutling_24_20211005_DL2021030_HTXNaestvedRoskildeGym</v>
      </c>
      <c r="J4495" t="str">
        <f t="shared" si="9162"/>
        <v>SortmundetKutling</v>
      </c>
      <c r="K4495" t="str">
        <f t="shared" si="9163"/>
        <v>NegK</v>
      </c>
      <c r="L4495" t="str">
        <f t="shared" si="9164"/>
        <v>No Ct</v>
      </c>
      <c r="M4495" t="str">
        <f t="shared" si="9165"/>
        <v/>
      </c>
      <c r="N4495" t="str">
        <f t="shared" si="9166"/>
        <v/>
      </c>
      <c r="O4495" t="str">
        <f t="shared" si="9167"/>
        <v/>
      </c>
    </row>
    <row r="4496" spans="1:24" x14ac:dyDescent="0.25">
      <c r="A4496" t="s">
        <v>415</v>
      </c>
      <c r="B4496" t="s">
        <v>697</v>
      </c>
      <c r="C4496" t="s">
        <v>20</v>
      </c>
      <c r="D4496" s="7">
        <v>0.1</v>
      </c>
      <c r="E4496" s="6">
        <v>37.200000000000003</v>
      </c>
      <c r="F4496" t="s">
        <v>1510</v>
      </c>
      <c r="G4496" t="str">
        <f t="shared" si="9217"/>
        <v>DL2021030</v>
      </c>
      <c r="H4496" t="str">
        <f t="shared" si="9160"/>
        <v>24</v>
      </c>
      <c r="I4496" t="str">
        <f t="shared" si="9161"/>
        <v>SortmundetKutling_24_20211005_DL2021030_HTXNaestvedRoskildeGym</v>
      </c>
      <c r="J4496" t="str">
        <f t="shared" si="9162"/>
        <v>SortmundetKutling</v>
      </c>
      <c r="K4496" t="str">
        <f t="shared" si="9163"/>
        <v>eDNA</v>
      </c>
      <c r="L4496">
        <f t="shared" si="9164"/>
        <v>37.200000000000003</v>
      </c>
      <c r="M4496" t="str">
        <f t="shared" si="9165"/>
        <v/>
      </c>
      <c r="N4496" t="str">
        <f t="shared" si="9166"/>
        <v/>
      </c>
      <c r="O4496" t="str">
        <f t="shared" si="9167"/>
        <v/>
      </c>
    </row>
    <row r="4497" spans="1:24" x14ac:dyDescent="0.25">
      <c r="A4497" t="s">
        <v>417</v>
      </c>
      <c r="B4497" t="s">
        <v>697</v>
      </c>
      <c r="C4497" t="s">
        <v>20</v>
      </c>
      <c r="D4497" s="7">
        <v>0.1</v>
      </c>
      <c r="E4497" s="6">
        <v>36.6</v>
      </c>
      <c r="F4497" t="s">
        <v>1510</v>
      </c>
      <c r="G4497" t="str">
        <f t="shared" si="9217"/>
        <v>DL2021030</v>
      </c>
      <c r="H4497" t="str">
        <f t="shared" si="9160"/>
        <v>24</v>
      </c>
      <c r="I4497" t="str">
        <f t="shared" si="9161"/>
        <v>SortmundetKutling_24_20211005_DL2021030_HTXNaestvedRoskildeGym</v>
      </c>
      <c r="J4497" t="str">
        <f t="shared" si="9162"/>
        <v>SortmundetKutling</v>
      </c>
      <c r="K4497" t="str">
        <f t="shared" si="9163"/>
        <v>eDNA</v>
      </c>
      <c r="L4497">
        <f t="shared" si="9164"/>
        <v>36.6</v>
      </c>
      <c r="M4497" t="str">
        <f t="shared" si="9165"/>
        <v/>
      </c>
      <c r="N4497" t="str">
        <f t="shared" si="9166"/>
        <v/>
      </c>
      <c r="O4497" t="str">
        <f t="shared" si="9167"/>
        <v/>
      </c>
    </row>
    <row r="4498" spans="1:24" x14ac:dyDescent="0.25">
      <c r="A4498" t="s">
        <v>11</v>
      </c>
      <c r="B4498" t="s">
        <v>12</v>
      </c>
      <c r="C4498" t="s">
        <v>13</v>
      </c>
      <c r="D4498" s="7">
        <v>0.1</v>
      </c>
      <c r="E4498" s="6">
        <v>30.14</v>
      </c>
      <c r="F4498" t="s">
        <v>1511</v>
      </c>
      <c r="G4498" t="str">
        <f t="shared" si="9217"/>
        <v>DL2021044</v>
      </c>
      <c r="H4498" t="str">
        <f t="shared" si="9160"/>
        <v>01</v>
      </c>
      <c r="I4498" t="str">
        <f t="shared" si="9161"/>
        <v>Aborre_01_20211006_DL2021044_NGGOrdrupGym</v>
      </c>
      <c r="J4498" t="str">
        <f t="shared" si="9162"/>
        <v>Aborre</v>
      </c>
      <c r="K4498" t="str">
        <f t="shared" si="9163"/>
        <v>PosK</v>
      </c>
      <c r="L4498">
        <f t="shared" si="9164"/>
        <v>30.14</v>
      </c>
      <c r="M4498">
        <f t="shared" si="9165"/>
        <v>30.14</v>
      </c>
      <c r="N4498">
        <f t="shared" si="9166"/>
        <v>0</v>
      </c>
      <c r="O4498">
        <f t="shared" si="9167"/>
        <v>0</v>
      </c>
      <c r="Q4498">
        <f t="shared" ref="Q4498" si="9274">IF(L4500="No Ct",0,L4500)</f>
        <v>0</v>
      </c>
      <c r="R4498">
        <f t="shared" ref="R4498" si="9275">IF(L4501="No Ct",0,L4501)</f>
        <v>0</v>
      </c>
      <c r="S4498" t="str">
        <f t="shared" ref="S4498" si="9276">IF(AND(M4498&gt;0,N4498=0),"Valid","Invalid")</f>
        <v>Valid</v>
      </c>
      <c r="T4498" t="str">
        <f t="shared" ref="T4498" si="9277">IF(OR(Q4498&gt;1,R4498&gt;1),"Present","Absent")</f>
        <v>Absent</v>
      </c>
      <c r="U4498" t="str">
        <f t="shared" ref="U4498" si="9278">IF(OR(AND(Q4498&gt;1,Q4498&lt;41),AND(R4498&gt;1,R4498&lt;41)),"Ct&lt;41","Ct&gt;41")</f>
        <v>Ct&gt;41</v>
      </c>
      <c r="V4498" t="str">
        <f>VLOOKUP(J4498,Datasæt_Analysesystemer!$C$2:$D$68,2,FALSE)</f>
        <v>Aborre</v>
      </c>
      <c r="W4498" t="str">
        <f t="shared" ref="W4498" si="9279">MID(F4498,10,9)</f>
        <v>DL2021044</v>
      </c>
      <c r="X4498" t="str">
        <f t="shared" ref="X4498" si="9280">W4498&amp;"_"&amp;V4498&amp;"_"&amp;S4498&amp;"_"&amp;T4498&amp;"_"&amp;U4498</f>
        <v>DL2021044_Aborre_Valid_Absent_Ct&gt;41</v>
      </c>
    </row>
    <row r="4499" spans="1:24" x14ac:dyDescent="0.25">
      <c r="A4499" t="s">
        <v>14</v>
      </c>
      <c r="B4499" t="s">
        <v>15</v>
      </c>
      <c r="C4499" t="s">
        <v>16</v>
      </c>
      <c r="D4499" s="7">
        <v>0.1</v>
      </c>
      <c r="E4499" s="6" t="s">
        <v>17</v>
      </c>
      <c r="F4499" t="s">
        <v>1511</v>
      </c>
      <c r="G4499" t="str">
        <f t="shared" si="9217"/>
        <v>DL2021044</v>
      </c>
      <c r="H4499" t="str">
        <f t="shared" ref="H4499:H4562" si="9281">LEFT(B4499,2)</f>
        <v>01</v>
      </c>
      <c r="I4499" t="str">
        <f t="shared" ref="I4499:I4562" si="9282">J4499&amp;"_"&amp;H4499&amp;"_"&amp;F4499</f>
        <v>Aborre_01_20211006_DL2021044_NGGOrdrupGym</v>
      </c>
      <c r="J4499" t="str">
        <f t="shared" ref="J4499:J4562" si="9283">MID(RIGHT(B4499,LEN(B4499)-3),1,FIND("_",RIGHT(B4499,LEN(B4499)-3))-1)</f>
        <v>Aborre</v>
      </c>
      <c r="K4499" t="str">
        <f t="shared" ref="K4499:K4562" si="9284">TRIM(SUBSTITUTE(RIGHT(B4499,FIND(J4499,B4499)+1),"_",""))</f>
        <v>NegK</v>
      </c>
      <c r="L4499" t="str">
        <f t="shared" ref="L4499:L4562" si="9285">IFERROR(VALUE(SUBSTITUTE(E4499,".",",")),E4499)</f>
        <v>No Ct</v>
      </c>
      <c r="M4499" t="str">
        <f t="shared" ref="M4499:M4562" si="9286">IF(K4499="PosK",SUMIFS(L:L,K:K,"PosK",I:I,I4499),"")</f>
        <v/>
      </c>
      <c r="N4499" t="str">
        <f t="shared" ref="N4499:N4562" si="9287">IF(K4499="PosK",SUMIFS(L:L,K:K,"NegK",I:I,I4499),"")</f>
        <v/>
      </c>
      <c r="O4499" t="str">
        <f t="shared" ref="O4499:O4562" si="9288">IF(K4499="PosK",SUMIFS(L:L,K:K,"eDNA",I:I,I4499),"")</f>
        <v/>
      </c>
    </row>
    <row r="4500" spans="1:24" x14ac:dyDescent="0.25">
      <c r="A4500" t="s">
        <v>18</v>
      </c>
      <c r="B4500" t="s">
        <v>19</v>
      </c>
      <c r="C4500" t="s">
        <v>20</v>
      </c>
      <c r="D4500" s="7">
        <v>0.1</v>
      </c>
      <c r="E4500" s="6" t="s">
        <v>17</v>
      </c>
      <c r="F4500" t="s">
        <v>1511</v>
      </c>
      <c r="G4500" t="str">
        <f t="shared" si="9217"/>
        <v>DL2021044</v>
      </c>
      <c r="H4500" t="str">
        <f t="shared" si="9281"/>
        <v>01</v>
      </c>
      <c r="I4500" t="str">
        <f t="shared" si="9282"/>
        <v>Aborre_01_20211006_DL2021044_NGGOrdrupGym</v>
      </c>
      <c r="J4500" t="str">
        <f t="shared" si="9283"/>
        <v>Aborre</v>
      </c>
      <c r="K4500" t="str">
        <f t="shared" si="9284"/>
        <v>eDNA</v>
      </c>
      <c r="L4500" t="str">
        <f t="shared" si="9285"/>
        <v>No Ct</v>
      </c>
      <c r="M4500" t="str">
        <f t="shared" si="9286"/>
        <v/>
      </c>
      <c r="N4500" t="str">
        <f t="shared" si="9287"/>
        <v/>
      </c>
      <c r="O4500" t="str">
        <f t="shared" si="9288"/>
        <v/>
      </c>
    </row>
    <row r="4501" spans="1:24" x14ac:dyDescent="0.25">
      <c r="A4501" t="s">
        <v>21</v>
      </c>
      <c r="B4501" t="s">
        <v>19</v>
      </c>
      <c r="C4501" t="s">
        <v>20</v>
      </c>
      <c r="D4501" s="7">
        <v>0.1</v>
      </c>
      <c r="E4501" s="6" t="s">
        <v>17</v>
      </c>
      <c r="F4501" t="s">
        <v>1511</v>
      </c>
      <c r="G4501" t="str">
        <f t="shared" si="9217"/>
        <v>DL2021044</v>
      </c>
      <c r="H4501" t="str">
        <f t="shared" si="9281"/>
        <v>01</v>
      </c>
      <c r="I4501" t="str">
        <f t="shared" si="9282"/>
        <v>Aborre_01_20211006_DL2021044_NGGOrdrupGym</v>
      </c>
      <c r="J4501" t="str">
        <f t="shared" si="9283"/>
        <v>Aborre</v>
      </c>
      <c r="K4501" t="str">
        <f t="shared" si="9284"/>
        <v>eDNA</v>
      </c>
      <c r="L4501" t="str">
        <f t="shared" si="9285"/>
        <v>No Ct</v>
      </c>
      <c r="M4501" t="str">
        <f t="shared" si="9286"/>
        <v/>
      </c>
      <c r="N4501" t="str">
        <f t="shared" si="9287"/>
        <v/>
      </c>
      <c r="O4501" t="str">
        <f t="shared" si="9288"/>
        <v/>
      </c>
    </row>
    <row r="4502" spans="1:24" x14ac:dyDescent="0.25">
      <c r="A4502" t="s">
        <v>199</v>
      </c>
      <c r="B4502" t="s">
        <v>333</v>
      </c>
      <c r="C4502" t="s">
        <v>13</v>
      </c>
      <c r="D4502" s="7">
        <v>0.1</v>
      </c>
      <c r="E4502" s="7">
        <v>33.090000000000003</v>
      </c>
      <c r="F4502" t="s">
        <v>1511</v>
      </c>
      <c r="G4502" t="str">
        <f t="shared" si="9217"/>
        <v>DL2021044</v>
      </c>
      <c r="H4502" t="str">
        <f t="shared" si="9281"/>
        <v>02</v>
      </c>
      <c r="I4502" t="str">
        <f t="shared" si="9282"/>
        <v>Aborre_02_20211006_DL2021044_NGGOrdrupGym</v>
      </c>
      <c r="J4502" t="str">
        <f t="shared" si="9283"/>
        <v>Aborre</v>
      </c>
      <c r="K4502" t="str">
        <f t="shared" si="9284"/>
        <v>PosK</v>
      </c>
      <c r="L4502">
        <f t="shared" si="9285"/>
        <v>33.090000000000003</v>
      </c>
      <c r="M4502">
        <f t="shared" si="9286"/>
        <v>33.090000000000003</v>
      </c>
      <c r="N4502">
        <f t="shared" si="9287"/>
        <v>0</v>
      </c>
      <c r="O4502">
        <f t="shared" si="9288"/>
        <v>40.22</v>
      </c>
      <c r="Q4502">
        <f t="shared" ref="Q4502" si="9289">IF(L4504="No Ct",0,L4504)</f>
        <v>0</v>
      </c>
      <c r="R4502">
        <f t="shared" ref="R4502" si="9290">IF(L4505="No Ct",0,L4505)</f>
        <v>40.22</v>
      </c>
      <c r="S4502" t="str">
        <f t="shared" ref="S4502" si="9291">IF(AND(M4502&gt;0,N4502=0),"Valid","Invalid")</f>
        <v>Valid</v>
      </c>
      <c r="T4502" t="str">
        <f t="shared" ref="T4502" si="9292">IF(OR(Q4502&gt;1,R4502&gt;1),"Present","Absent")</f>
        <v>Present</v>
      </c>
      <c r="U4502" t="str">
        <f t="shared" ref="U4502" si="9293">IF(OR(AND(Q4502&gt;1,Q4502&lt;41),AND(R4502&gt;1,R4502&lt;41)),"Ct&lt;41","Ct&gt;41")</f>
        <v>Ct&lt;41</v>
      </c>
      <c r="V4502" t="str">
        <f>VLOOKUP(J4502,Datasæt_Analysesystemer!$C$2:$D$68,2,FALSE)</f>
        <v>Aborre</v>
      </c>
      <c r="W4502" t="str">
        <f t="shared" ref="W4502" si="9294">MID(F4502,10,9)</f>
        <v>DL2021044</v>
      </c>
      <c r="X4502" t="str">
        <f t="shared" ref="X4502" si="9295">W4502&amp;"_"&amp;V4502&amp;"_"&amp;S4502&amp;"_"&amp;T4502&amp;"_"&amp;U4502</f>
        <v>DL2021044_Aborre_Valid_Present_Ct&lt;41</v>
      </c>
    </row>
    <row r="4503" spans="1:24" x14ac:dyDescent="0.25">
      <c r="A4503" t="s">
        <v>201</v>
      </c>
      <c r="B4503" t="s">
        <v>334</v>
      </c>
      <c r="C4503" t="s">
        <v>16</v>
      </c>
      <c r="D4503" s="7">
        <v>0.1</v>
      </c>
      <c r="E4503" s="7" t="s">
        <v>17</v>
      </c>
      <c r="F4503" t="s">
        <v>1511</v>
      </c>
      <c r="G4503" t="str">
        <f t="shared" si="9217"/>
        <v>DL2021044</v>
      </c>
      <c r="H4503" t="str">
        <f t="shared" si="9281"/>
        <v>02</v>
      </c>
      <c r="I4503" t="str">
        <f t="shared" si="9282"/>
        <v>Aborre_02_20211006_DL2021044_NGGOrdrupGym</v>
      </c>
      <c r="J4503" t="str">
        <f t="shared" si="9283"/>
        <v>Aborre</v>
      </c>
      <c r="K4503" t="str">
        <f t="shared" si="9284"/>
        <v>NegK</v>
      </c>
      <c r="L4503" t="str">
        <f t="shared" si="9285"/>
        <v>No Ct</v>
      </c>
      <c r="M4503" t="str">
        <f t="shared" si="9286"/>
        <v/>
      </c>
      <c r="N4503" t="str">
        <f t="shared" si="9287"/>
        <v/>
      </c>
      <c r="O4503" t="str">
        <f t="shared" si="9288"/>
        <v/>
      </c>
    </row>
    <row r="4504" spans="1:24" x14ac:dyDescent="0.25">
      <c r="A4504" t="s">
        <v>203</v>
      </c>
      <c r="B4504" t="s">
        <v>335</v>
      </c>
      <c r="C4504" t="s">
        <v>20</v>
      </c>
      <c r="D4504" s="7">
        <v>0.1</v>
      </c>
      <c r="E4504" s="6" t="s">
        <v>17</v>
      </c>
      <c r="F4504" t="s">
        <v>1511</v>
      </c>
      <c r="G4504" t="str">
        <f t="shared" si="9217"/>
        <v>DL2021044</v>
      </c>
      <c r="H4504" t="str">
        <f t="shared" si="9281"/>
        <v>02</v>
      </c>
      <c r="I4504" t="str">
        <f t="shared" si="9282"/>
        <v>Aborre_02_20211006_DL2021044_NGGOrdrupGym</v>
      </c>
      <c r="J4504" t="str">
        <f t="shared" si="9283"/>
        <v>Aborre</v>
      </c>
      <c r="K4504" t="str">
        <f t="shared" si="9284"/>
        <v>eDNA</v>
      </c>
      <c r="L4504" t="str">
        <f t="shared" si="9285"/>
        <v>No Ct</v>
      </c>
      <c r="M4504" t="str">
        <f t="shared" si="9286"/>
        <v/>
      </c>
      <c r="N4504" t="str">
        <f t="shared" si="9287"/>
        <v/>
      </c>
      <c r="O4504" t="str">
        <f t="shared" si="9288"/>
        <v/>
      </c>
    </row>
    <row r="4505" spans="1:24" x14ac:dyDescent="0.25">
      <c r="A4505" t="s">
        <v>205</v>
      </c>
      <c r="B4505" t="s">
        <v>335</v>
      </c>
      <c r="C4505" t="s">
        <v>20</v>
      </c>
      <c r="D4505" s="7">
        <v>0.1</v>
      </c>
      <c r="E4505" s="6">
        <v>40.22</v>
      </c>
      <c r="F4505" t="s">
        <v>1511</v>
      </c>
      <c r="G4505" t="str">
        <f t="shared" si="9217"/>
        <v>DL2021044</v>
      </c>
      <c r="H4505" t="str">
        <f t="shared" si="9281"/>
        <v>02</v>
      </c>
      <c r="I4505" t="str">
        <f t="shared" si="9282"/>
        <v>Aborre_02_20211006_DL2021044_NGGOrdrupGym</v>
      </c>
      <c r="J4505" t="str">
        <f t="shared" si="9283"/>
        <v>Aborre</v>
      </c>
      <c r="K4505" t="str">
        <f t="shared" si="9284"/>
        <v>eDNA</v>
      </c>
      <c r="L4505">
        <f t="shared" si="9285"/>
        <v>40.22</v>
      </c>
      <c r="M4505" t="str">
        <f t="shared" si="9286"/>
        <v/>
      </c>
      <c r="N4505" t="str">
        <f t="shared" si="9287"/>
        <v/>
      </c>
      <c r="O4505" t="str">
        <f t="shared" si="9288"/>
        <v/>
      </c>
    </row>
    <row r="4506" spans="1:24" x14ac:dyDescent="0.25">
      <c r="A4506" t="s">
        <v>206</v>
      </c>
      <c r="B4506" t="s">
        <v>336</v>
      </c>
      <c r="C4506" t="s">
        <v>13</v>
      </c>
      <c r="D4506" s="7">
        <v>0.1</v>
      </c>
      <c r="E4506" s="7">
        <v>27.38</v>
      </c>
      <c r="F4506" t="s">
        <v>1511</v>
      </c>
      <c r="G4506" t="str">
        <f t="shared" si="9217"/>
        <v>DL2021044</v>
      </c>
      <c r="H4506" t="str">
        <f t="shared" si="9281"/>
        <v>03</v>
      </c>
      <c r="I4506" t="str">
        <f t="shared" si="9282"/>
        <v>Skalle_03_20211006_DL2021044_NGGOrdrupGym</v>
      </c>
      <c r="J4506" t="str">
        <f t="shared" si="9283"/>
        <v>Skalle</v>
      </c>
      <c r="K4506" t="str">
        <f t="shared" si="9284"/>
        <v>PosK</v>
      </c>
      <c r="L4506">
        <f t="shared" si="9285"/>
        <v>27.38</v>
      </c>
      <c r="M4506">
        <f t="shared" si="9286"/>
        <v>27.38</v>
      </c>
      <c r="N4506">
        <f t="shared" si="9287"/>
        <v>0</v>
      </c>
      <c r="O4506">
        <f t="shared" si="9288"/>
        <v>37.85</v>
      </c>
      <c r="Q4506">
        <f t="shared" ref="Q4506" si="9296">IF(L4508="No Ct",0,L4508)</f>
        <v>0</v>
      </c>
      <c r="R4506">
        <f t="shared" ref="R4506" si="9297">IF(L4509="No Ct",0,L4509)</f>
        <v>37.85</v>
      </c>
      <c r="S4506" t="str">
        <f t="shared" ref="S4506" si="9298">IF(AND(M4506&gt;0,N4506=0),"Valid","Invalid")</f>
        <v>Valid</v>
      </c>
      <c r="T4506" t="str">
        <f t="shared" ref="T4506" si="9299">IF(OR(Q4506&gt;1,R4506&gt;1),"Present","Absent")</f>
        <v>Present</v>
      </c>
      <c r="U4506" t="str">
        <f t="shared" ref="U4506" si="9300">IF(OR(AND(Q4506&gt;1,Q4506&lt;41),AND(R4506&gt;1,R4506&lt;41)),"Ct&lt;41","Ct&gt;41")</f>
        <v>Ct&lt;41</v>
      </c>
      <c r="V4506" t="str">
        <f>VLOOKUP(J4506,Datasæt_Analysesystemer!$C$2:$D$68,2,FALSE)</f>
        <v>Skalle</v>
      </c>
      <c r="W4506" t="str">
        <f t="shared" ref="W4506" si="9301">MID(F4506,10,9)</f>
        <v>DL2021044</v>
      </c>
      <c r="X4506" t="str">
        <f t="shared" ref="X4506" si="9302">W4506&amp;"_"&amp;V4506&amp;"_"&amp;S4506&amp;"_"&amp;T4506&amp;"_"&amp;U4506</f>
        <v>DL2021044_Skalle_Valid_Present_Ct&lt;41</v>
      </c>
    </row>
    <row r="4507" spans="1:24" x14ac:dyDescent="0.25">
      <c r="A4507" t="s">
        <v>208</v>
      </c>
      <c r="B4507" t="s">
        <v>337</v>
      </c>
      <c r="C4507" t="s">
        <v>16</v>
      </c>
      <c r="D4507" s="7">
        <v>0.1</v>
      </c>
      <c r="E4507" s="6" t="s">
        <v>17</v>
      </c>
      <c r="F4507" t="s">
        <v>1511</v>
      </c>
      <c r="G4507" t="str">
        <f t="shared" si="9217"/>
        <v>DL2021044</v>
      </c>
      <c r="H4507" t="str">
        <f t="shared" si="9281"/>
        <v>03</v>
      </c>
      <c r="I4507" t="str">
        <f t="shared" si="9282"/>
        <v>Skalle_03_20211006_DL2021044_NGGOrdrupGym</v>
      </c>
      <c r="J4507" t="str">
        <f t="shared" si="9283"/>
        <v>Skalle</v>
      </c>
      <c r="K4507" t="str">
        <f t="shared" si="9284"/>
        <v>NegK</v>
      </c>
      <c r="L4507" t="str">
        <f t="shared" si="9285"/>
        <v>No Ct</v>
      </c>
      <c r="M4507" t="str">
        <f t="shared" si="9286"/>
        <v/>
      </c>
      <c r="N4507" t="str">
        <f t="shared" si="9287"/>
        <v/>
      </c>
      <c r="O4507" t="str">
        <f t="shared" si="9288"/>
        <v/>
      </c>
    </row>
    <row r="4508" spans="1:24" x14ac:dyDescent="0.25">
      <c r="A4508" t="s">
        <v>210</v>
      </c>
      <c r="B4508" t="s">
        <v>338</v>
      </c>
      <c r="C4508" t="s">
        <v>20</v>
      </c>
      <c r="D4508" s="7">
        <v>0.1</v>
      </c>
      <c r="E4508" s="6" t="s">
        <v>17</v>
      </c>
      <c r="F4508" t="s">
        <v>1511</v>
      </c>
      <c r="G4508" t="str">
        <f t="shared" si="9217"/>
        <v>DL2021044</v>
      </c>
      <c r="H4508" t="str">
        <f t="shared" si="9281"/>
        <v>03</v>
      </c>
      <c r="I4508" t="str">
        <f t="shared" si="9282"/>
        <v>Skalle_03_20211006_DL2021044_NGGOrdrupGym</v>
      </c>
      <c r="J4508" t="str">
        <f t="shared" si="9283"/>
        <v>Skalle</v>
      </c>
      <c r="K4508" t="str">
        <f t="shared" si="9284"/>
        <v>eDNA</v>
      </c>
      <c r="L4508" t="str">
        <f t="shared" si="9285"/>
        <v>No Ct</v>
      </c>
      <c r="M4508" t="str">
        <f t="shared" si="9286"/>
        <v/>
      </c>
      <c r="N4508" t="str">
        <f t="shared" si="9287"/>
        <v/>
      </c>
      <c r="O4508" t="str">
        <f t="shared" si="9288"/>
        <v/>
      </c>
    </row>
    <row r="4509" spans="1:24" x14ac:dyDescent="0.25">
      <c r="A4509" t="s">
        <v>212</v>
      </c>
      <c r="B4509" t="s">
        <v>338</v>
      </c>
      <c r="C4509" t="s">
        <v>20</v>
      </c>
      <c r="D4509" s="7">
        <v>0.1</v>
      </c>
      <c r="E4509" s="7">
        <v>37.85</v>
      </c>
      <c r="F4509" t="s">
        <v>1511</v>
      </c>
      <c r="G4509" t="str">
        <f t="shared" si="9217"/>
        <v>DL2021044</v>
      </c>
      <c r="H4509" t="str">
        <f t="shared" si="9281"/>
        <v>03</v>
      </c>
      <c r="I4509" t="str">
        <f t="shared" si="9282"/>
        <v>Skalle_03_20211006_DL2021044_NGGOrdrupGym</v>
      </c>
      <c r="J4509" t="str">
        <f t="shared" si="9283"/>
        <v>Skalle</v>
      </c>
      <c r="K4509" t="str">
        <f t="shared" si="9284"/>
        <v>eDNA</v>
      </c>
      <c r="L4509">
        <f t="shared" si="9285"/>
        <v>37.85</v>
      </c>
      <c r="M4509" t="str">
        <f t="shared" si="9286"/>
        <v/>
      </c>
      <c r="N4509" t="str">
        <f t="shared" si="9287"/>
        <v/>
      </c>
      <c r="O4509" t="str">
        <f t="shared" si="9288"/>
        <v/>
      </c>
    </row>
    <row r="4510" spans="1:24" x14ac:dyDescent="0.25">
      <c r="A4510" t="s">
        <v>219</v>
      </c>
      <c r="B4510" t="s">
        <v>339</v>
      </c>
      <c r="C4510" t="s">
        <v>13</v>
      </c>
      <c r="D4510" s="7">
        <v>0.1</v>
      </c>
      <c r="E4510" s="7" t="s">
        <v>17</v>
      </c>
      <c r="F4510" t="s">
        <v>1511</v>
      </c>
      <c r="G4510" t="str">
        <f t="shared" si="9217"/>
        <v>DL2021044</v>
      </c>
      <c r="H4510" t="str">
        <f t="shared" si="9281"/>
        <v>04</v>
      </c>
      <c r="I4510" t="str">
        <f t="shared" si="9282"/>
        <v>Skalle_04_20211006_DL2021044_NGGOrdrupGym</v>
      </c>
      <c r="J4510" t="str">
        <f t="shared" si="9283"/>
        <v>Skalle</v>
      </c>
      <c r="K4510" t="str">
        <f t="shared" si="9284"/>
        <v>PosK</v>
      </c>
      <c r="L4510" t="str">
        <f t="shared" si="9285"/>
        <v>No Ct</v>
      </c>
      <c r="M4510">
        <f t="shared" si="9286"/>
        <v>0</v>
      </c>
      <c r="N4510">
        <f t="shared" si="9287"/>
        <v>0</v>
      </c>
      <c r="O4510">
        <f t="shared" si="9288"/>
        <v>0</v>
      </c>
      <c r="Q4510">
        <f t="shared" ref="Q4510" si="9303">IF(L4512="No Ct",0,L4512)</f>
        <v>0</v>
      </c>
      <c r="R4510">
        <f t="shared" ref="R4510" si="9304">IF(L4513="No Ct",0,L4513)</f>
        <v>0</v>
      </c>
      <c r="S4510" t="str">
        <f t="shared" ref="S4510" si="9305">IF(AND(M4510&gt;0,N4510=0),"Valid","Invalid")</f>
        <v>Invalid</v>
      </c>
      <c r="T4510" t="str">
        <f t="shared" ref="T4510" si="9306">IF(OR(Q4510&gt;1,R4510&gt;1),"Present","Absent")</f>
        <v>Absent</v>
      </c>
      <c r="U4510" t="str">
        <f t="shared" ref="U4510" si="9307">IF(OR(AND(Q4510&gt;1,Q4510&lt;41),AND(R4510&gt;1,R4510&lt;41)),"Ct&lt;41","Ct&gt;41")</f>
        <v>Ct&gt;41</v>
      </c>
      <c r="V4510" t="str">
        <f>VLOOKUP(J4510,Datasæt_Analysesystemer!$C$2:$D$68,2,FALSE)</f>
        <v>Skalle</v>
      </c>
      <c r="W4510" t="str">
        <f t="shared" ref="W4510" si="9308">MID(F4510,10,9)</f>
        <v>DL2021044</v>
      </c>
      <c r="X4510" t="str">
        <f t="shared" ref="X4510" si="9309">W4510&amp;"_"&amp;V4510&amp;"_"&amp;S4510&amp;"_"&amp;T4510&amp;"_"&amp;U4510</f>
        <v>DL2021044_Skalle_Invalid_Absent_Ct&gt;41</v>
      </c>
    </row>
    <row r="4511" spans="1:24" x14ac:dyDescent="0.25">
      <c r="A4511" t="s">
        <v>217</v>
      </c>
      <c r="B4511" t="s">
        <v>340</v>
      </c>
      <c r="C4511" t="s">
        <v>16</v>
      </c>
      <c r="D4511" s="7">
        <v>0.1</v>
      </c>
      <c r="E4511" s="6" t="s">
        <v>17</v>
      </c>
      <c r="F4511" t="s">
        <v>1511</v>
      </c>
      <c r="G4511" t="str">
        <f t="shared" si="9217"/>
        <v>DL2021044</v>
      </c>
      <c r="H4511" t="str">
        <f t="shared" si="9281"/>
        <v>04</v>
      </c>
      <c r="I4511" t="str">
        <f t="shared" si="9282"/>
        <v>Skalle_04_20211006_DL2021044_NGGOrdrupGym</v>
      </c>
      <c r="J4511" t="str">
        <f t="shared" si="9283"/>
        <v>Skalle</v>
      </c>
      <c r="K4511" t="str">
        <f t="shared" si="9284"/>
        <v>NegK</v>
      </c>
      <c r="L4511" t="str">
        <f t="shared" si="9285"/>
        <v>No Ct</v>
      </c>
      <c r="M4511" t="str">
        <f t="shared" si="9286"/>
        <v/>
      </c>
      <c r="N4511" t="str">
        <f t="shared" si="9287"/>
        <v/>
      </c>
      <c r="O4511" t="str">
        <f t="shared" si="9288"/>
        <v/>
      </c>
    </row>
    <row r="4512" spans="1:24" x14ac:dyDescent="0.25">
      <c r="A4512" t="s">
        <v>213</v>
      </c>
      <c r="B4512" t="s">
        <v>341</v>
      </c>
      <c r="C4512" t="s">
        <v>20</v>
      </c>
      <c r="D4512" s="7">
        <v>0.1</v>
      </c>
      <c r="E4512" s="6" t="s">
        <v>17</v>
      </c>
      <c r="F4512" t="s">
        <v>1511</v>
      </c>
      <c r="G4512" t="str">
        <f t="shared" si="9217"/>
        <v>DL2021044</v>
      </c>
      <c r="H4512" t="str">
        <f t="shared" si="9281"/>
        <v>04</v>
      </c>
      <c r="I4512" t="str">
        <f t="shared" si="9282"/>
        <v>Skalle_04_20211006_DL2021044_NGGOrdrupGym</v>
      </c>
      <c r="J4512" t="str">
        <f t="shared" si="9283"/>
        <v>Skalle</v>
      </c>
      <c r="K4512" t="str">
        <f t="shared" si="9284"/>
        <v>eDNA</v>
      </c>
      <c r="L4512" t="str">
        <f t="shared" si="9285"/>
        <v>No Ct</v>
      </c>
      <c r="M4512" t="str">
        <f t="shared" si="9286"/>
        <v/>
      </c>
      <c r="N4512" t="str">
        <f t="shared" si="9287"/>
        <v/>
      </c>
      <c r="O4512" t="str">
        <f t="shared" si="9288"/>
        <v/>
      </c>
    </row>
    <row r="4513" spans="1:24" x14ac:dyDescent="0.25">
      <c r="A4513" t="s">
        <v>215</v>
      </c>
      <c r="B4513" t="s">
        <v>341</v>
      </c>
      <c r="C4513" t="s">
        <v>20</v>
      </c>
      <c r="D4513" s="7">
        <v>0.1</v>
      </c>
      <c r="E4513" s="6" t="s">
        <v>17</v>
      </c>
      <c r="F4513" t="s">
        <v>1511</v>
      </c>
      <c r="G4513" t="str">
        <f t="shared" si="9217"/>
        <v>DL2021044</v>
      </c>
      <c r="H4513" t="str">
        <f t="shared" si="9281"/>
        <v>04</v>
      </c>
      <c r="I4513" t="str">
        <f t="shared" si="9282"/>
        <v>Skalle_04_20211006_DL2021044_NGGOrdrupGym</v>
      </c>
      <c r="J4513" t="str">
        <f t="shared" si="9283"/>
        <v>Skalle</v>
      </c>
      <c r="K4513" t="str">
        <f t="shared" si="9284"/>
        <v>eDNA</v>
      </c>
      <c r="L4513" t="str">
        <f t="shared" si="9285"/>
        <v>No Ct</v>
      </c>
      <c r="M4513" t="str">
        <f t="shared" si="9286"/>
        <v/>
      </c>
      <c r="N4513" t="str">
        <f t="shared" si="9287"/>
        <v/>
      </c>
      <c r="O4513" t="str">
        <f t="shared" si="9288"/>
        <v/>
      </c>
    </row>
    <row r="4514" spans="1:24" x14ac:dyDescent="0.25">
      <c r="A4514" t="s">
        <v>220</v>
      </c>
      <c r="B4514" t="s">
        <v>1457</v>
      </c>
      <c r="C4514" t="s">
        <v>13</v>
      </c>
      <c r="D4514" s="7">
        <v>0.1</v>
      </c>
      <c r="E4514" s="7" t="s">
        <v>17</v>
      </c>
      <c r="F4514" t="s">
        <v>1511</v>
      </c>
      <c r="G4514" t="str">
        <f t="shared" si="9217"/>
        <v>DL2021044</v>
      </c>
      <c r="H4514" t="str">
        <f t="shared" si="9281"/>
        <v>05</v>
      </c>
      <c r="I4514" t="str">
        <f t="shared" si="9282"/>
        <v>EuropaeiskAal_05_20211006_DL2021044_NGGOrdrupGym</v>
      </c>
      <c r="J4514" t="str">
        <f t="shared" si="9283"/>
        <v>EuropaeiskAal</v>
      </c>
      <c r="K4514" t="str">
        <f t="shared" si="9284"/>
        <v>PosK</v>
      </c>
      <c r="L4514" t="str">
        <f t="shared" si="9285"/>
        <v>No Ct</v>
      </c>
      <c r="M4514">
        <f t="shared" si="9286"/>
        <v>0</v>
      </c>
      <c r="N4514">
        <f t="shared" si="9287"/>
        <v>0</v>
      </c>
      <c r="O4514">
        <f t="shared" si="9288"/>
        <v>0</v>
      </c>
      <c r="Q4514">
        <f t="shared" ref="Q4514" si="9310">IF(L4516="No Ct",0,L4516)</f>
        <v>0</v>
      </c>
      <c r="R4514">
        <f t="shared" ref="R4514" si="9311">IF(L4517="No Ct",0,L4517)</f>
        <v>0</v>
      </c>
      <c r="S4514" t="str">
        <f t="shared" ref="S4514" si="9312">IF(AND(M4514&gt;0,N4514=0),"Valid","Invalid")</f>
        <v>Invalid</v>
      </c>
      <c r="T4514" t="str">
        <f t="shared" ref="T4514" si="9313">IF(OR(Q4514&gt;1,R4514&gt;1),"Present","Absent")</f>
        <v>Absent</v>
      </c>
      <c r="U4514" t="str">
        <f t="shared" ref="U4514" si="9314">IF(OR(AND(Q4514&gt;1,Q4514&lt;41),AND(R4514&gt;1,R4514&lt;41)),"Ct&lt;41","Ct&gt;41")</f>
        <v>Ct&gt;41</v>
      </c>
      <c r="V4514" t="str">
        <f>VLOOKUP(J4514,Datasæt_Analysesystemer!$C$2:$D$68,2,FALSE)</f>
        <v>Europæisk ål</v>
      </c>
      <c r="W4514" t="str">
        <f t="shared" ref="W4514" si="9315">MID(F4514,10,9)</f>
        <v>DL2021044</v>
      </c>
      <c r="X4514" t="str">
        <f t="shared" ref="X4514" si="9316">W4514&amp;"_"&amp;V4514&amp;"_"&amp;S4514&amp;"_"&amp;T4514&amp;"_"&amp;U4514</f>
        <v>DL2021044_Europæisk ål_Invalid_Absent_Ct&gt;41</v>
      </c>
    </row>
    <row r="4515" spans="1:24" x14ac:dyDescent="0.25">
      <c r="A4515" t="s">
        <v>222</v>
      </c>
      <c r="B4515" t="s">
        <v>1458</v>
      </c>
      <c r="C4515" t="s">
        <v>16</v>
      </c>
      <c r="D4515" s="7">
        <v>0.1</v>
      </c>
      <c r="E4515" s="6" t="s">
        <v>17</v>
      </c>
      <c r="F4515" t="s">
        <v>1511</v>
      </c>
      <c r="G4515" t="str">
        <f t="shared" si="9217"/>
        <v>DL2021044</v>
      </c>
      <c r="H4515" t="str">
        <f t="shared" si="9281"/>
        <v>05</v>
      </c>
      <c r="I4515" t="str">
        <f t="shared" si="9282"/>
        <v>EuropaeiskAal_05_20211006_DL2021044_NGGOrdrupGym</v>
      </c>
      <c r="J4515" t="str">
        <f t="shared" si="9283"/>
        <v>EuropaeiskAal</v>
      </c>
      <c r="K4515" t="str">
        <f t="shared" si="9284"/>
        <v>NegK</v>
      </c>
      <c r="L4515" t="str">
        <f t="shared" si="9285"/>
        <v>No Ct</v>
      </c>
      <c r="M4515" t="str">
        <f t="shared" si="9286"/>
        <v/>
      </c>
      <c r="N4515" t="str">
        <f t="shared" si="9287"/>
        <v/>
      </c>
      <c r="O4515" t="str">
        <f t="shared" si="9288"/>
        <v/>
      </c>
    </row>
    <row r="4516" spans="1:24" x14ac:dyDescent="0.25">
      <c r="A4516" t="s">
        <v>224</v>
      </c>
      <c r="B4516" t="s">
        <v>1459</v>
      </c>
      <c r="C4516" t="s">
        <v>20</v>
      </c>
      <c r="D4516" s="7">
        <v>0.1</v>
      </c>
      <c r="E4516" s="6" t="s">
        <v>17</v>
      </c>
      <c r="F4516" t="s">
        <v>1511</v>
      </c>
      <c r="G4516" t="str">
        <f t="shared" si="9217"/>
        <v>DL2021044</v>
      </c>
      <c r="H4516" t="str">
        <f t="shared" si="9281"/>
        <v>05</v>
      </c>
      <c r="I4516" t="str">
        <f t="shared" si="9282"/>
        <v>EuropaeiskAal_05_20211006_DL2021044_NGGOrdrupGym</v>
      </c>
      <c r="J4516" t="str">
        <f t="shared" si="9283"/>
        <v>EuropaeiskAal</v>
      </c>
      <c r="K4516" t="str">
        <f t="shared" si="9284"/>
        <v>eDNA</v>
      </c>
      <c r="L4516" t="str">
        <f t="shared" si="9285"/>
        <v>No Ct</v>
      </c>
      <c r="M4516" t="str">
        <f t="shared" si="9286"/>
        <v/>
      </c>
      <c r="N4516" t="str">
        <f t="shared" si="9287"/>
        <v/>
      </c>
      <c r="O4516" t="str">
        <f t="shared" si="9288"/>
        <v/>
      </c>
    </row>
    <row r="4517" spans="1:24" x14ac:dyDescent="0.25">
      <c r="A4517" t="s">
        <v>226</v>
      </c>
      <c r="B4517" t="s">
        <v>1459</v>
      </c>
      <c r="C4517" t="s">
        <v>20</v>
      </c>
      <c r="D4517" s="7">
        <v>0.1</v>
      </c>
      <c r="E4517" s="6" t="s">
        <v>17</v>
      </c>
      <c r="F4517" t="s">
        <v>1511</v>
      </c>
      <c r="G4517" t="str">
        <f t="shared" si="9217"/>
        <v>DL2021044</v>
      </c>
      <c r="H4517" t="str">
        <f t="shared" si="9281"/>
        <v>05</v>
      </c>
      <c r="I4517" t="str">
        <f t="shared" si="9282"/>
        <v>EuropaeiskAal_05_20211006_DL2021044_NGGOrdrupGym</v>
      </c>
      <c r="J4517" t="str">
        <f t="shared" si="9283"/>
        <v>EuropaeiskAal</v>
      </c>
      <c r="K4517" t="str">
        <f t="shared" si="9284"/>
        <v>eDNA</v>
      </c>
      <c r="L4517" t="str">
        <f t="shared" si="9285"/>
        <v>No Ct</v>
      </c>
      <c r="M4517" t="str">
        <f t="shared" si="9286"/>
        <v/>
      </c>
      <c r="N4517" t="str">
        <f t="shared" si="9287"/>
        <v/>
      </c>
      <c r="O4517" t="str">
        <f t="shared" si="9288"/>
        <v/>
      </c>
    </row>
    <row r="4518" spans="1:24" x14ac:dyDescent="0.25">
      <c r="A4518" t="s">
        <v>233</v>
      </c>
      <c r="B4518" t="s">
        <v>1512</v>
      </c>
      <c r="C4518" t="s">
        <v>13</v>
      </c>
      <c r="D4518" s="7">
        <v>0.1</v>
      </c>
      <c r="E4518" s="7" t="s">
        <v>17</v>
      </c>
      <c r="F4518" t="s">
        <v>1511</v>
      </c>
      <c r="G4518" t="str">
        <f t="shared" si="9217"/>
        <v>DL2021044</v>
      </c>
      <c r="H4518" t="str">
        <f t="shared" si="9281"/>
        <v>06</v>
      </c>
      <c r="I4518" t="str">
        <f t="shared" si="9282"/>
        <v>EuropaeiskAal_06_20211006_DL2021044_NGGOrdrupGym</v>
      </c>
      <c r="J4518" t="str">
        <f t="shared" si="9283"/>
        <v>EuropaeiskAal</v>
      </c>
      <c r="K4518" t="str">
        <f t="shared" si="9284"/>
        <v>posK</v>
      </c>
      <c r="L4518" t="str">
        <f t="shared" si="9285"/>
        <v>No Ct</v>
      </c>
      <c r="M4518">
        <f t="shared" si="9286"/>
        <v>0</v>
      </c>
      <c r="N4518">
        <f t="shared" si="9287"/>
        <v>0</v>
      </c>
      <c r="O4518">
        <f t="shared" si="9288"/>
        <v>0</v>
      </c>
      <c r="Q4518">
        <f t="shared" ref="Q4518" si="9317">IF(L4520="No Ct",0,L4520)</f>
        <v>0</v>
      </c>
      <c r="R4518">
        <f t="shared" ref="R4518" si="9318">IF(L4521="No Ct",0,L4521)</f>
        <v>0</v>
      </c>
      <c r="S4518" t="str">
        <f t="shared" ref="S4518" si="9319">IF(AND(M4518&gt;0,N4518=0),"Valid","Invalid")</f>
        <v>Invalid</v>
      </c>
      <c r="T4518" t="str">
        <f t="shared" ref="T4518" si="9320">IF(OR(Q4518&gt;1,R4518&gt;1),"Present","Absent")</f>
        <v>Absent</v>
      </c>
      <c r="U4518" t="str">
        <f t="shared" ref="U4518" si="9321">IF(OR(AND(Q4518&gt;1,Q4518&lt;41),AND(R4518&gt;1,R4518&lt;41)),"Ct&lt;41","Ct&gt;41")</f>
        <v>Ct&gt;41</v>
      </c>
      <c r="V4518" t="str">
        <f>VLOOKUP(J4518,Datasæt_Analysesystemer!$C$2:$D$68,2,FALSE)</f>
        <v>Europæisk ål</v>
      </c>
      <c r="W4518" t="str">
        <f t="shared" ref="W4518" si="9322">MID(F4518,10,9)</f>
        <v>DL2021044</v>
      </c>
      <c r="X4518" t="str">
        <f t="shared" ref="X4518" si="9323">W4518&amp;"_"&amp;V4518&amp;"_"&amp;S4518&amp;"_"&amp;T4518&amp;"_"&amp;U4518</f>
        <v>DL2021044_Europæisk ål_Invalid_Absent_Ct&gt;41</v>
      </c>
    </row>
    <row r="4519" spans="1:24" x14ac:dyDescent="0.25">
      <c r="A4519" t="s">
        <v>231</v>
      </c>
      <c r="B4519" t="s">
        <v>1461</v>
      </c>
      <c r="C4519" t="s">
        <v>16</v>
      </c>
      <c r="D4519" s="7">
        <v>0.1</v>
      </c>
      <c r="E4519" s="6" t="s">
        <v>17</v>
      </c>
      <c r="F4519" t="s">
        <v>1511</v>
      </c>
      <c r="G4519" t="str">
        <f t="shared" si="9217"/>
        <v>DL2021044</v>
      </c>
      <c r="H4519" t="str">
        <f t="shared" si="9281"/>
        <v>06</v>
      </c>
      <c r="I4519" t="str">
        <f t="shared" si="9282"/>
        <v>EuropaeiskAal_06_20211006_DL2021044_NGGOrdrupGym</v>
      </c>
      <c r="J4519" t="str">
        <f t="shared" si="9283"/>
        <v>EuropaeiskAal</v>
      </c>
      <c r="K4519" t="str">
        <f t="shared" si="9284"/>
        <v>NegK</v>
      </c>
      <c r="L4519" t="str">
        <f t="shared" si="9285"/>
        <v>No Ct</v>
      </c>
      <c r="M4519" t="str">
        <f t="shared" si="9286"/>
        <v/>
      </c>
      <c r="N4519" t="str">
        <f t="shared" si="9287"/>
        <v/>
      </c>
      <c r="O4519" t="str">
        <f t="shared" si="9288"/>
        <v/>
      </c>
    </row>
    <row r="4520" spans="1:24" x14ac:dyDescent="0.25">
      <c r="A4520" t="s">
        <v>227</v>
      </c>
      <c r="B4520" t="s">
        <v>1462</v>
      </c>
      <c r="C4520" t="s">
        <v>20</v>
      </c>
      <c r="D4520" s="7">
        <v>0.1</v>
      </c>
      <c r="E4520" s="6" t="s">
        <v>17</v>
      </c>
      <c r="F4520" t="s">
        <v>1511</v>
      </c>
      <c r="G4520" t="str">
        <f t="shared" si="9217"/>
        <v>DL2021044</v>
      </c>
      <c r="H4520" t="str">
        <f t="shared" si="9281"/>
        <v>06</v>
      </c>
      <c r="I4520" t="str">
        <f t="shared" si="9282"/>
        <v>EuropaeiskAal_06_20211006_DL2021044_NGGOrdrupGym</v>
      </c>
      <c r="J4520" t="str">
        <f t="shared" si="9283"/>
        <v>EuropaeiskAal</v>
      </c>
      <c r="K4520" t="str">
        <f t="shared" si="9284"/>
        <v>eDNA</v>
      </c>
      <c r="L4520" t="str">
        <f t="shared" si="9285"/>
        <v>No Ct</v>
      </c>
      <c r="M4520" t="str">
        <f t="shared" si="9286"/>
        <v/>
      </c>
      <c r="N4520" t="str">
        <f t="shared" si="9287"/>
        <v/>
      </c>
      <c r="O4520" t="str">
        <f t="shared" si="9288"/>
        <v/>
      </c>
    </row>
    <row r="4521" spans="1:24" x14ac:dyDescent="0.25">
      <c r="A4521" t="s">
        <v>229</v>
      </c>
      <c r="B4521" t="s">
        <v>1462</v>
      </c>
      <c r="C4521" t="s">
        <v>20</v>
      </c>
      <c r="D4521" s="7">
        <v>0.1</v>
      </c>
      <c r="E4521" s="6" t="s">
        <v>17</v>
      </c>
      <c r="F4521" t="s">
        <v>1511</v>
      </c>
      <c r="G4521" t="str">
        <f t="shared" si="9217"/>
        <v>DL2021044</v>
      </c>
      <c r="H4521" t="str">
        <f t="shared" si="9281"/>
        <v>06</v>
      </c>
      <c r="I4521" t="str">
        <f t="shared" si="9282"/>
        <v>EuropaeiskAal_06_20211006_DL2021044_NGGOrdrupGym</v>
      </c>
      <c r="J4521" t="str">
        <f t="shared" si="9283"/>
        <v>EuropaeiskAal</v>
      </c>
      <c r="K4521" t="str">
        <f t="shared" si="9284"/>
        <v>eDNA</v>
      </c>
      <c r="L4521" t="str">
        <f t="shared" si="9285"/>
        <v>No Ct</v>
      </c>
      <c r="M4521" t="str">
        <f t="shared" si="9286"/>
        <v/>
      </c>
      <c r="N4521" t="str">
        <f t="shared" si="9287"/>
        <v/>
      </c>
      <c r="O4521" t="str">
        <f t="shared" si="9288"/>
        <v/>
      </c>
    </row>
    <row r="4522" spans="1:24" x14ac:dyDescent="0.25">
      <c r="A4522" t="s">
        <v>234</v>
      </c>
      <c r="B4522" t="s">
        <v>1349</v>
      </c>
      <c r="C4522" t="s">
        <v>13</v>
      </c>
      <c r="D4522" s="7">
        <v>0.1</v>
      </c>
      <c r="E4522" s="6">
        <v>23.44</v>
      </c>
      <c r="F4522" t="s">
        <v>1511</v>
      </c>
      <c r="G4522" t="str">
        <f t="shared" si="9217"/>
        <v>DL2021044</v>
      </c>
      <c r="H4522" t="str">
        <f t="shared" si="9281"/>
        <v>07</v>
      </c>
      <c r="I4522" t="str">
        <f t="shared" si="9282"/>
        <v>Gedde_07_20211006_DL2021044_NGGOrdrupGym</v>
      </c>
      <c r="J4522" t="str">
        <f t="shared" si="9283"/>
        <v>Gedde</v>
      </c>
      <c r="K4522" t="str">
        <f t="shared" si="9284"/>
        <v>PosK</v>
      </c>
      <c r="L4522">
        <f t="shared" si="9285"/>
        <v>23.44</v>
      </c>
      <c r="M4522">
        <f t="shared" si="9286"/>
        <v>23.44</v>
      </c>
      <c r="N4522">
        <f t="shared" si="9287"/>
        <v>0</v>
      </c>
      <c r="O4522">
        <f t="shared" si="9288"/>
        <v>37.799999999999997</v>
      </c>
      <c r="Q4522">
        <f t="shared" ref="Q4522" si="9324">IF(L4524="No Ct",0,L4524)</f>
        <v>37.799999999999997</v>
      </c>
      <c r="R4522">
        <f t="shared" ref="R4522" si="9325">IF(L4525="No Ct",0,L4525)</f>
        <v>0</v>
      </c>
      <c r="S4522" t="str">
        <f t="shared" ref="S4522" si="9326">IF(AND(M4522&gt;0,N4522=0),"Valid","Invalid")</f>
        <v>Valid</v>
      </c>
      <c r="T4522" t="str">
        <f t="shared" ref="T4522" si="9327">IF(OR(Q4522&gt;1,R4522&gt;1),"Present","Absent")</f>
        <v>Present</v>
      </c>
      <c r="U4522" t="str">
        <f t="shared" ref="U4522" si="9328">IF(OR(AND(Q4522&gt;1,Q4522&lt;41),AND(R4522&gt;1,R4522&lt;41)),"Ct&lt;41","Ct&gt;41")</f>
        <v>Ct&lt;41</v>
      </c>
      <c r="V4522" t="str">
        <f>VLOOKUP(J4522,Datasæt_Analysesystemer!$C$2:$D$68,2,FALSE)</f>
        <v>Gedde</v>
      </c>
      <c r="W4522" t="str">
        <f t="shared" ref="W4522" si="9329">MID(F4522,10,9)</f>
        <v>DL2021044</v>
      </c>
      <c r="X4522" t="str">
        <f t="shared" ref="X4522" si="9330">W4522&amp;"_"&amp;V4522&amp;"_"&amp;S4522&amp;"_"&amp;T4522&amp;"_"&amp;U4522</f>
        <v>DL2021044_Gedde_Valid_Present_Ct&lt;41</v>
      </c>
    </row>
    <row r="4523" spans="1:24" x14ac:dyDescent="0.25">
      <c r="A4523" t="s">
        <v>236</v>
      </c>
      <c r="B4523" t="s">
        <v>1350</v>
      </c>
      <c r="C4523" t="s">
        <v>16</v>
      </c>
      <c r="D4523" s="7">
        <v>0.1</v>
      </c>
      <c r="E4523" s="6" t="s">
        <v>17</v>
      </c>
      <c r="F4523" t="s">
        <v>1511</v>
      </c>
      <c r="G4523" t="str">
        <f t="shared" si="9217"/>
        <v>DL2021044</v>
      </c>
      <c r="H4523" t="str">
        <f t="shared" si="9281"/>
        <v>07</v>
      </c>
      <c r="I4523" t="str">
        <f t="shared" si="9282"/>
        <v>Gedde_07_20211006_DL2021044_NGGOrdrupGym</v>
      </c>
      <c r="J4523" t="str">
        <f t="shared" si="9283"/>
        <v>Gedde</v>
      </c>
      <c r="K4523" t="str">
        <f t="shared" si="9284"/>
        <v>NegK</v>
      </c>
      <c r="L4523" t="str">
        <f t="shared" si="9285"/>
        <v>No Ct</v>
      </c>
      <c r="M4523" t="str">
        <f t="shared" si="9286"/>
        <v/>
      </c>
      <c r="N4523" t="str">
        <f t="shared" si="9287"/>
        <v/>
      </c>
      <c r="O4523" t="str">
        <f t="shared" si="9288"/>
        <v/>
      </c>
    </row>
    <row r="4524" spans="1:24" x14ac:dyDescent="0.25">
      <c r="A4524" t="s">
        <v>238</v>
      </c>
      <c r="B4524" t="s">
        <v>1351</v>
      </c>
      <c r="C4524" t="s">
        <v>20</v>
      </c>
      <c r="D4524" s="7">
        <v>0.1</v>
      </c>
      <c r="E4524" s="6">
        <v>37.799999999999997</v>
      </c>
      <c r="F4524" t="s">
        <v>1511</v>
      </c>
      <c r="G4524" t="str">
        <f t="shared" si="9217"/>
        <v>DL2021044</v>
      </c>
      <c r="H4524" t="str">
        <f t="shared" si="9281"/>
        <v>07</v>
      </c>
      <c r="I4524" t="str">
        <f t="shared" si="9282"/>
        <v>Gedde_07_20211006_DL2021044_NGGOrdrupGym</v>
      </c>
      <c r="J4524" t="str">
        <f t="shared" si="9283"/>
        <v>Gedde</v>
      </c>
      <c r="K4524" t="str">
        <f t="shared" si="9284"/>
        <v>eDNA</v>
      </c>
      <c r="L4524">
        <f t="shared" si="9285"/>
        <v>37.799999999999997</v>
      </c>
      <c r="M4524" t="str">
        <f t="shared" si="9286"/>
        <v/>
      </c>
      <c r="N4524" t="str">
        <f t="shared" si="9287"/>
        <v/>
      </c>
      <c r="O4524" t="str">
        <f t="shared" si="9288"/>
        <v/>
      </c>
    </row>
    <row r="4525" spans="1:24" x14ac:dyDescent="0.25">
      <c r="A4525" t="s">
        <v>240</v>
      </c>
      <c r="B4525" t="s">
        <v>1351</v>
      </c>
      <c r="C4525" t="s">
        <v>20</v>
      </c>
      <c r="D4525" s="7">
        <v>0.1</v>
      </c>
      <c r="E4525" s="6" t="s">
        <v>17</v>
      </c>
      <c r="F4525" t="s">
        <v>1511</v>
      </c>
      <c r="G4525" t="str">
        <f t="shared" si="9217"/>
        <v>DL2021044</v>
      </c>
      <c r="H4525" t="str">
        <f t="shared" si="9281"/>
        <v>07</v>
      </c>
      <c r="I4525" t="str">
        <f t="shared" si="9282"/>
        <v>Gedde_07_20211006_DL2021044_NGGOrdrupGym</v>
      </c>
      <c r="J4525" t="str">
        <f t="shared" si="9283"/>
        <v>Gedde</v>
      </c>
      <c r="K4525" t="str">
        <f t="shared" si="9284"/>
        <v>eDNA</v>
      </c>
      <c r="L4525" t="str">
        <f t="shared" si="9285"/>
        <v>No Ct</v>
      </c>
      <c r="M4525" t="str">
        <f t="shared" si="9286"/>
        <v/>
      </c>
      <c r="N4525" t="str">
        <f t="shared" si="9287"/>
        <v/>
      </c>
      <c r="O4525" t="str">
        <f t="shared" si="9288"/>
        <v/>
      </c>
    </row>
    <row r="4526" spans="1:24" x14ac:dyDescent="0.25">
      <c r="A4526" t="s">
        <v>241</v>
      </c>
      <c r="B4526" t="s">
        <v>1352</v>
      </c>
      <c r="C4526" t="s">
        <v>13</v>
      </c>
      <c r="D4526" s="7">
        <v>0.1</v>
      </c>
      <c r="E4526" s="6">
        <v>24.62</v>
      </c>
      <c r="F4526" t="s">
        <v>1511</v>
      </c>
      <c r="G4526" t="str">
        <f t="shared" si="9217"/>
        <v>DL2021044</v>
      </c>
      <c r="H4526" t="str">
        <f t="shared" si="9281"/>
        <v>08</v>
      </c>
      <c r="I4526" t="str">
        <f t="shared" si="9282"/>
        <v>Gedde_08_20211006_DL2021044_NGGOrdrupGym</v>
      </c>
      <c r="J4526" t="str">
        <f t="shared" si="9283"/>
        <v>Gedde</v>
      </c>
      <c r="K4526" t="str">
        <f t="shared" si="9284"/>
        <v>PosK</v>
      </c>
      <c r="L4526">
        <f t="shared" si="9285"/>
        <v>24.62</v>
      </c>
      <c r="M4526">
        <f t="shared" si="9286"/>
        <v>24.62</v>
      </c>
      <c r="N4526">
        <f t="shared" si="9287"/>
        <v>0</v>
      </c>
      <c r="O4526">
        <f t="shared" si="9288"/>
        <v>78.84</v>
      </c>
      <c r="Q4526">
        <f t="shared" ref="Q4526" si="9331">IF(L4528="No Ct",0,L4528)</f>
        <v>39.880000000000003</v>
      </c>
      <c r="R4526">
        <f t="shared" ref="R4526" si="9332">IF(L4529="No Ct",0,L4529)</f>
        <v>38.96</v>
      </c>
      <c r="S4526" t="str">
        <f t="shared" ref="S4526" si="9333">IF(AND(M4526&gt;0,N4526=0),"Valid","Invalid")</f>
        <v>Valid</v>
      </c>
      <c r="T4526" t="str">
        <f t="shared" ref="T4526" si="9334">IF(OR(Q4526&gt;1,R4526&gt;1),"Present","Absent")</f>
        <v>Present</v>
      </c>
      <c r="U4526" t="str">
        <f t="shared" ref="U4526" si="9335">IF(OR(AND(Q4526&gt;1,Q4526&lt;41),AND(R4526&gt;1,R4526&lt;41)),"Ct&lt;41","Ct&gt;41")</f>
        <v>Ct&lt;41</v>
      </c>
      <c r="V4526" t="str">
        <f>VLOOKUP(J4526,Datasæt_Analysesystemer!$C$2:$D$68,2,FALSE)</f>
        <v>Gedde</v>
      </c>
      <c r="W4526" t="str">
        <f t="shared" ref="W4526" si="9336">MID(F4526,10,9)</f>
        <v>DL2021044</v>
      </c>
      <c r="X4526" t="str">
        <f t="shared" ref="X4526" si="9337">W4526&amp;"_"&amp;V4526&amp;"_"&amp;S4526&amp;"_"&amp;T4526&amp;"_"&amp;U4526</f>
        <v>DL2021044_Gedde_Valid_Present_Ct&lt;41</v>
      </c>
    </row>
    <row r="4527" spans="1:24" x14ac:dyDescent="0.25">
      <c r="A4527" t="s">
        <v>243</v>
      </c>
      <c r="B4527" t="s">
        <v>1353</v>
      </c>
      <c r="C4527" t="s">
        <v>16</v>
      </c>
      <c r="D4527" s="7">
        <v>0.1</v>
      </c>
      <c r="E4527" s="6" t="s">
        <v>17</v>
      </c>
      <c r="F4527" t="s">
        <v>1511</v>
      </c>
      <c r="G4527" t="str">
        <f t="shared" si="9217"/>
        <v>DL2021044</v>
      </c>
      <c r="H4527" t="str">
        <f t="shared" si="9281"/>
        <v>08</v>
      </c>
      <c r="I4527" t="str">
        <f t="shared" si="9282"/>
        <v>Gedde_08_20211006_DL2021044_NGGOrdrupGym</v>
      </c>
      <c r="J4527" t="str">
        <f t="shared" si="9283"/>
        <v>Gedde</v>
      </c>
      <c r="K4527" t="str">
        <f t="shared" si="9284"/>
        <v>NegK</v>
      </c>
      <c r="L4527" t="str">
        <f t="shared" si="9285"/>
        <v>No Ct</v>
      </c>
      <c r="M4527" t="str">
        <f t="shared" si="9286"/>
        <v/>
      </c>
      <c r="N4527" t="str">
        <f t="shared" si="9287"/>
        <v/>
      </c>
      <c r="O4527" t="str">
        <f t="shared" si="9288"/>
        <v/>
      </c>
    </row>
    <row r="4528" spans="1:24" x14ac:dyDescent="0.25">
      <c r="A4528" t="s">
        <v>245</v>
      </c>
      <c r="B4528" t="s">
        <v>1354</v>
      </c>
      <c r="C4528" t="s">
        <v>20</v>
      </c>
      <c r="D4528" s="7">
        <v>0.1</v>
      </c>
      <c r="E4528" s="6">
        <v>39.880000000000003</v>
      </c>
      <c r="F4528" t="s">
        <v>1511</v>
      </c>
      <c r="G4528" t="str">
        <f t="shared" si="9217"/>
        <v>DL2021044</v>
      </c>
      <c r="H4528" t="str">
        <f t="shared" si="9281"/>
        <v>08</v>
      </c>
      <c r="I4528" t="str">
        <f t="shared" si="9282"/>
        <v>Gedde_08_20211006_DL2021044_NGGOrdrupGym</v>
      </c>
      <c r="J4528" t="str">
        <f t="shared" si="9283"/>
        <v>Gedde</v>
      </c>
      <c r="K4528" t="str">
        <f t="shared" si="9284"/>
        <v>eDNA</v>
      </c>
      <c r="L4528">
        <f t="shared" si="9285"/>
        <v>39.880000000000003</v>
      </c>
      <c r="M4528" t="str">
        <f t="shared" si="9286"/>
        <v/>
      </c>
      <c r="N4528" t="str">
        <f t="shared" si="9287"/>
        <v/>
      </c>
      <c r="O4528" t="str">
        <f t="shared" si="9288"/>
        <v/>
      </c>
    </row>
    <row r="4529" spans="1:24" x14ac:dyDescent="0.25">
      <c r="A4529" t="s">
        <v>247</v>
      </c>
      <c r="B4529" t="s">
        <v>1354</v>
      </c>
      <c r="C4529" t="s">
        <v>20</v>
      </c>
      <c r="D4529" s="7">
        <v>0.1</v>
      </c>
      <c r="E4529" s="6">
        <v>38.96</v>
      </c>
      <c r="F4529" t="s">
        <v>1511</v>
      </c>
      <c r="G4529" t="str">
        <f t="shared" si="9217"/>
        <v>DL2021044</v>
      </c>
      <c r="H4529" t="str">
        <f t="shared" si="9281"/>
        <v>08</v>
      </c>
      <c r="I4529" t="str">
        <f t="shared" si="9282"/>
        <v>Gedde_08_20211006_DL2021044_NGGOrdrupGym</v>
      </c>
      <c r="J4529" t="str">
        <f t="shared" si="9283"/>
        <v>Gedde</v>
      </c>
      <c r="K4529" t="str">
        <f t="shared" si="9284"/>
        <v>eDNA</v>
      </c>
      <c r="L4529">
        <f t="shared" si="9285"/>
        <v>38.96</v>
      </c>
      <c r="M4529" t="str">
        <f t="shared" si="9286"/>
        <v/>
      </c>
      <c r="N4529" t="str">
        <f t="shared" si="9287"/>
        <v/>
      </c>
      <c r="O4529" t="str">
        <f t="shared" si="9288"/>
        <v/>
      </c>
    </row>
    <row r="4530" spans="1:24" x14ac:dyDescent="0.25">
      <c r="A4530" t="s">
        <v>248</v>
      </c>
      <c r="B4530" t="s">
        <v>1355</v>
      </c>
      <c r="C4530" t="s">
        <v>13</v>
      </c>
      <c r="D4530" s="7">
        <v>0.1</v>
      </c>
      <c r="E4530" s="7" t="s">
        <v>17</v>
      </c>
      <c r="F4530" t="s">
        <v>1511</v>
      </c>
      <c r="G4530" t="str">
        <f t="shared" ref="G4530:G4593" si="9338">MID(F4530,10,9)</f>
        <v>DL2021044</v>
      </c>
      <c r="H4530" t="str">
        <f t="shared" si="9281"/>
        <v>09</v>
      </c>
      <c r="I4530" t="str">
        <f t="shared" si="9282"/>
        <v>Karpe_09_20211006_DL2021044_NGGOrdrupGym</v>
      </c>
      <c r="J4530" t="str">
        <f t="shared" si="9283"/>
        <v>Karpe</v>
      </c>
      <c r="K4530" t="str">
        <f t="shared" si="9284"/>
        <v>PosK</v>
      </c>
      <c r="L4530" t="str">
        <f t="shared" si="9285"/>
        <v>No Ct</v>
      </c>
      <c r="M4530">
        <f t="shared" si="9286"/>
        <v>0</v>
      </c>
      <c r="N4530">
        <f t="shared" si="9287"/>
        <v>0</v>
      </c>
      <c r="O4530">
        <f t="shared" si="9288"/>
        <v>0</v>
      </c>
      <c r="Q4530">
        <f t="shared" ref="Q4530" si="9339">IF(L4532="No Ct",0,L4532)</f>
        <v>0</v>
      </c>
      <c r="R4530">
        <f t="shared" ref="R4530" si="9340">IF(L4533="No Ct",0,L4533)</f>
        <v>0</v>
      </c>
      <c r="S4530" t="str">
        <f t="shared" ref="S4530" si="9341">IF(AND(M4530&gt;0,N4530=0),"Valid","Invalid")</f>
        <v>Invalid</v>
      </c>
      <c r="T4530" t="str">
        <f t="shared" ref="T4530" si="9342">IF(OR(Q4530&gt;1,R4530&gt;1),"Present","Absent")</f>
        <v>Absent</v>
      </c>
      <c r="U4530" t="str">
        <f t="shared" ref="U4530" si="9343">IF(OR(AND(Q4530&gt;1,Q4530&lt;41),AND(R4530&gt;1,R4530&lt;41)),"Ct&lt;41","Ct&gt;41")</f>
        <v>Ct&gt;41</v>
      </c>
      <c r="V4530" t="str">
        <f>VLOOKUP(J4530,Datasæt_Analysesystemer!$C$2:$D$68,2,FALSE)</f>
        <v>Karpe</v>
      </c>
      <c r="W4530" t="str">
        <f t="shared" ref="W4530" si="9344">MID(F4530,10,9)</f>
        <v>DL2021044</v>
      </c>
      <c r="X4530" t="str">
        <f t="shared" ref="X4530" si="9345">W4530&amp;"_"&amp;V4530&amp;"_"&amp;S4530&amp;"_"&amp;T4530&amp;"_"&amp;U4530</f>
        <v>DL2021044_Karpe_Invalid_Absent_Ct&gt;41</v>
      </c>
    </row>
    <row r="4531" spans="1:24" x14ac:dyDescent="0.25">
      <c r="A4531" t="s">
        <v>250</v>
      </c>
      <c r="B4531" t="s">
        <v>1356</v>
      </c>
      <c r="C4531" t="s">
        <v>16</v>
      </c>
      <c r="D4531" s="7">
        <v>0.1</v>
      </c>
      <c r="E4531" s="6" t="s">
        <v>17</v>
      </c>
      <c r="F4531" t="s">
        <v>1511</v>
      </c>
      <c r="G4531" t="str">
        <f t="shared" si="9338"/>
        <v>DL2021044</v>
      </c>
      <c r="H4531" t="str">
        <f t="shared" si="9281"/>
        <v>09</v>
      </c>
      <c r="I4531" t="str">
        <f t="shared" si="9282"/>
        <v>Karpe_09_20211006_DL2021044_NGGOrdrupGym</v>
      </c>
      <c r="J4531" t="str">
        <f t="shared" si="9283"/>
        <v>Karpe</v>
      </c>
      <c r="K4531" t="str">
        <f t="shared" si="9284"/>
        <v>NegK</v>
      </c>
      <c r="L4531" t="str">
        <f t="shared" si="9285"/>
        <v>No Ct</v>
      </c>
      <c r="M4531" t="str">
        <f t="shared" si="9286"/>
        <v/>
      </c>
      <c r="N4531" t="str">
        <f t="shared" si="9287"/>
        <v/>
      </c>
      <c r="O4531" t="str">
        <f t="shared" si="9288"/>
        <v/>
      </c>
    </row>
    <row r="4532" spans="1:24" x14ac:dyDescent="0.25">
      <c r="A4532" t="s">
        <v>252</v>
      </c>
      <c r="B4532" t="s">
        <v>1357</v>
      </c>
      <c r="C4532" t="s">
        <v>20</v>
      </c>
      <c r="D4532" s="7">
        <v>0.1</v>
      </c>
      <c r="E4532" s="6" t="s">
        <v>17</v>
      </c>
      <c r="F4532" t="s">
        <v>1511</v>
      </c>
      <c r="G4532" t="str">
        <f t="shared" si="9338"/>
        <v>DL2021044</v>
      </c>
      <c r="H4532" t="str">
        <f t="shared" si="9281"/>
        <v>09</v>
      </c>
      <c r="I4532" t="str">
        <f t="shared" si="9282"/>
        <v>Karpe_09_20211006_DL2021044_NGGOrdrupGym</v>
      </c>
      <c r="J4532" t="str">
        <f t="shared" si="9283"/>
        <v>Karpe</v>
      </c>
      <c r="K4532" t="str">
        <f t="shared" si="9284"/>
        <v>eDNA</v>
      </c>
      <c r="L4532" t="str">
        <f t="shared" si="9285"/>
        <v>No Ct</v>
      </c>
      <c r="M4532" t="str">
        <f t="shared" si="9286"/>
        <v/>
      </c>
      <c r="N4532" t="str">
        <f t="shared" si="9287"/>
        <v/>
      </c>
      <c r="O4532" t="str">
        <f t="shared" si="9288"/>
        <v/>
      </c>
    </row>
    <row r="4533" spans="1:24" x14ac:dyDescent="0.25">
      <c r="A4533" t="s">
        <v>254</v>
      </c>
      <c r="B4533" t="s">
        <v>1357</v>
      </c>
      <c r="C4533" t="s">
        <v>20</v>
      </c>
      <c r="D4533" s="7">
        <v>0.1</v>
      </c>
      <c r="E4533" s="6" t="s">
        <v>17</v>
      </c>
      <c r="F4533" t="s">
        <v>1511</v>
      </c>
      <c r="G4533" t="str">
        <f t="shared" si="9338"/>
        <v>DL2021044</v>
      </c>
      <c r="H4533" t="str">
        <f t="shared" si="9281"/>
        <v>09</v>
      </c>
      <c r="I4533" t="str">
        <f t="shared" si="9282"/>
        <v>Karpe_09_20211006_DL2021044_NGGOrdrupGym</v>
      </c>
      <c r="J4533" t="str">
        <f t="shared" si="9283"/>
        <v>Karpe</v>
      </c>
      <c r="K4533" t="str">
        <f t="shared" si="9284"/>
        <v>eDNA</v>
      </c>
      <c r="L4533" t="str">
        <f t="shared" si="9285"/>
        <v>No Ct</v>
      </c>
      <c r="M4533" t="str">
        <f t="shared" si="9286"/>
        <v/>
      </c>
      <c r="N4533" t="str">
        <f t="shared" si="9287"/>
        <v/>
      </c>
      <c r="O4533" t="str">
        <f t="shared" si="9288"/>
        <v/>
      </c>
    </row>
    <row r="4534" spans="1:24" x14ac:dyDescent="0.25">
      <c r="A4534" t="s">
        <v>255</v>
      </c>
      <c r="B4534" t="s">
        <v>1358</v>
      </c>
      <c r="C4534" t="s">
        <v>13</v>
      </c>
      <c r="D4534" s="7">
        <v>0.1</v>
      </c>
      <c r="E4534" s="7" t="s">
        <v>17</v>
      </c>
      <c r="F4534" t="s">
        <v>1511</v>
      </c>
      <c r="G4534" t="str">
        <f t="shared" si="9338"/>
        <v>DL2021044</v>
      </c>
      <c r="H4534" t="str">
        <f t="shared" si="9281"/>
        <v>10</v>
      </c>
      <c r="I4534" t="str">
        <f t="shared" si="9282"/>
        <v>Karpe_10_20211006_DL2021044_NGGOrdrupGym</v>
      </c>
      <c r="J4534" t="str">
        <f t="shared" si="9283"/>
        <v>Karpe</v>
      </c>
      <c r="K4534" t="str">
        <f t="shared" si="9284"/>
        <v>PosK</v>
      </c>
      <c r="L4534" t="str">
        <f t="shared" si="9285"/>
        <v>No Ct</v>
      </c>
      <c r="M4534">
        <f t="shared" si="9286"/>
        <v>0</v>
      </c>
      <c r="N4534">
        <f t="shared" si="9287"/>
        <v>0</v>
      </c>
      <c r="O4534">
        <f t="shared" si="9288"/>
        <v>0</v>
      </c>
      <c r="Q4534">
        <f t="shared" ref="Q4534" si="9346">IF(L4536="No Ct",0,L4536)</f>
        <v>0</v>
      </c>
      <c r="R4534">
        <f t="shared" ref="R4534" si="9347">IF(L4537="No Ct",0,L4537)</f>
        <v>0</v>
      </c>
      <c r="S4534" t="str">
        <f t="shared" ref="S4534" si="9348">IF(AND(M4534&gt;0,N4534=0),"Valid","Invalid")</f>
        <v>Invalid</v>
      </c>
      <c r="T4534" t="str">
        <f t="shared" ref="T4534" si="9349">IF(OR(Q4534&gt;1,R4534&gt;1),"Present","Absent")</f>
        <v>Absent</v>
      </c>
      <c r="U4534" t="str">
        <f t="shared" ref="U4534" si="9350">IF(OR(AND(Q4534&gt;1,Q4534&lt;41),AND(R4534&gt;1,R4534&lt;41)),"Ct&lt;41","Ct&gt;41")</f>
        <v>Ct&gt;41</v>
      </c>
      <c r="V4534" t="str">
        <f>VLOOKUP(J4534,Datasæt_Analysesystemer!$C$2:$D$68,2,FALSE)</f>
        <v>Karpe</v>
      </c>
      <c r="W4534" t="str">
        <f t="shared" ref="W4534" si="9351">MID(F4534,10,9)</f>
        <v>DL2021044</v>
      </c>
      <c r="X4534" t="str">
        <f t="shared" ref="X4534" si="9352">W4534&amp;"_"&amp;V4534&amp;"_"&amp;S4534&amp;"_"&amp;T4534&amp;"_"&amp;U4534</f>
        <v>DL2021044_Karpe_Invalid_Absent_Ct&gt;41</v>
      </c>
    </row>
    <row r="4535" spans="1:24" x14ac:dyDescent="0.25">
      <c r="A4535" t="s">
        <v>257</v>
      </c>
      <c r="B4535" t="s">
        <v>1359</v>
      </c>
      <c r="C4535" t="s">
        <v>16</v>
      </c>
      <c r="D4535" s="7">
        <v>0.1</v>
      </c>
      <c r="E4535" s="6" t="s">
        <v>17</v>
      </c>
      <c r="F4535" t="s">
        <v>1511</v>
      </c>
      <c r="G4535" t="str">
        <f t="shared" si="9338"/>
        <v>DL2021044</v>
      </c>
      <c r="H4535" t="str">
        <f t="shared" si="9281"/>
        <v>10</v>
      </c>
      <c r="I4535" t="str">
        <f t="shared" si="9282"/>
        <v>Karpe_10_20211006_DL2021044_NGGOrdrupGym</v>
      </c>
      <c r="J4535" t="str">
        <f t="shared" si="9283"/>
        <v>Karpe</v>
      </c>
      <c r="K4535" t="str">
        <f t="shared" si="9284"/>
        <v>NegK</v>
      </c>
      <c r="L4535" t="str">
        <f t="shared" si="9285"/>
        <v>No Ct</v>
      </c>
      <c r="M4535" t="str">
        <f t="shared" si="9286"/>
        <v/>
      </c>
      <c r="N4535" t="str">
        <f t="shared" si="9287"/>
        <v/>
      </c>
      <c r="O4535" t="str">
        <f t="shared" si="9288"/>
        <v/>
      </c>
    </row>
    <row r="4536" spans="1:24" x14ac:dyDescent="0.25">
      <c r="A4536" t="s">
        <v>259</v>
      </c>
      <c r="B4536" t="s">
        <v>1360</v>
      </c>
      <c r="C4536" t="s">
        <v>20</v>
      </c>
      <c r="D4536" s="7">
        <v>0.1</v>
      </c>
      <c r="E4536" s="7" t="s">
        <v>17</v>
      </c>
      <c r="F4536" t="s">
        <v>1511</v>
      </c>
      <c r="G4536" t="str">
        <f t="shared" si="9338"/>
        <v>DL2021044</v>
      </c>
      <c r="H4536" t="str">
        <f t="shared" si="9281"/>
        <v>10</v>
      </c>
      <c r="I4536" t="str">
        <f t="shared" si="9282"/>
        <v>Karpe_10_20211006_DL2021044_NGGOrdrupGym</v>
      </c>
      <c r="J4536" t="str">
        <f t="shared" si="9283"/>
        <v>Karpe</v>
      </c>
      <c r="K4536" t="str">
        <f t="shared" si="9284"/>
        <v>eDNA</v>
      </c>
      <c r="L4536" t="str">
        <f t="shared" si="9285"/>
        <v>No Ct</v>
      </c>
      <c r="M4536" t="str">
        <f t="shared" si="9286"/>
        <v/>
      </c>
      <c r="N4536" t="str">
        <f t="shared" si="9287"/>
        <v/>
      </c>
      <c r="O4536" t="str">
        <f t="shared" si="9288"/>
        <v/>
      </c>
    </row>
    <row r="4537" spans="1:24" x14ac:dyDescent="0.25">
      <c r="A4537" t="s">
        <v>261</v>
      </c>
      <c r="B4537" t="s">
        <v>1360</v>
      </c>
      <c r="C4537" t="s">
        <v>20</v>
      </c>
      <c r="D4537" s="7">
        <v>0.1</v>
      </c>
      <c r="E4537" s="7" t="s">
        <v>17</v>
      </c>
      <c r="F4537" t="s">
        <v>1511</v>
      </c>
      <c r="G4537" t="str">
        <f t="shared" si="9338"/>
        <v>DL2021044</v>
      </c>
      <c r="H4537" t="str">
        <f t="shared" si="9281"/>
        <v>10</v>
      </c>
      <c r="I4537" t="str">
        <f t="shared" si="9282"/>
        <v>Karpe_10_20211006_DL2021044_NGGOrdrupGym</v>
      </c>
      <c r="J4537" t="str">
        <f t="shared" si="9283"/>
        <v>Karpe</v>
      </c>
      <c r="K4537" t="str">
        <f t="shared" si="9284"/>
        <v>eDNA</v>
      </c>
      <c r="L4537" t="str">
        <f t="shared" si="9285"/>
        <v>No Ct</v>
      </c>
      <c r="M4537" t="str">
        <f t="shared" si="9286"/>
        <v/>
      </c>
      <c r="N4537" t="str">
        <f t="shared" si="9287"/>
        <v/>
      </c>
      <c r="O4537" t="str">
        <f t="shared" si="9288"/>
        <v/>
      </c>
    </row>
    <row r="4538" spans="1:24" x14ac:dyDescent="0.25">
      <c r="A4538" t="s">
        <v>262</v>
      </c>
      <c r="B4538" t="s">
        <v>1361</v>
      </c>
      <c r="C4538" t="s">
        <v>13</v>
      </c>
      <c r="D4538" s="7">
        <v>0.1</v>
      </c>
      <c r="E4538" s="7">
        <v>36.49</v>
      </c>
      <c r="F4538" t="s">
        <v>1511</v>
      </c>
      <c r="G4538" t="str">
        <f t="shared" si="9338"/>
        <v>DL2021044</v>
      </c>
      <c r="H4538" t="str">
        <f t="shared" si="9281"/>
        <v>11</v>
      </c>
      <c r="I4538" t="str">
        <f t="shared" si="9282"/>
        <v>Soelvkarusse_11_20211006_DL2021044_NGGOrdrupGym</v>
      </c>
      <c r="J4538" t="str">
        <f t="shared" si="9283"/>
        <v>Soelvkarusse</v>
      </c>
      <c r="K4538" t="str">
        <f t="shared" si="9284"/>
        <v>PosK</v>
      </c>
      <c r="L4538">
        <f t="shared" si="9285"/>
        <v>36.49</v>
      </c>
      <c r="M4538">
        <f t="shared" si="9286"/>
        <v>36.49</v>
      </c>
      <c r="N4538">
        <f t="shared" si="9287"/>
        <v>0</v>
      </c>
      <c r="O4538">
        <f t="shared" si="9288"/>
        <v>0</v>
      </c>
      <c r="Q4538">
        <f t="shared" ref="Q4538" si="9353">IF(L4540="No Ct",0,L4540)</f>
        <v>0</v>
      </c>
      <c r="R4538">
        <f t="shared" ref="R4538" si="9354">IF(L4541="No Ct",0,L4541)</f>
        <v>0</v>
      </c>
      <c r="S4538" t="str">
        <f t="shared" ref="S4538" si="9355">IF(AND(M4538&gt;0,N4538=0),"Valid","Invalid")</f>
        <v>Valid</v>
      </c>
      <c r="T4538" t="str">
        <f t="shared" ref="T4538" si="9356">IF(OR(Q4538&gt;1,R4538&gt;1),"Present","Absent")</f>
        <v>Absent</v>
      </c>
      <c r="U4538" t="str">
        <f t="shared" ref="U4538" si="9357">IF(OR(AND(Q4538&gt;1,Q4538&lt;41),AND(R4538&gt;1,R4538&lt;41)),"Ct&lt;41","Ct&gt;41")</f>
        <v>Ct&gt;41</v>
      </c>
      <c r="V4538" t="str">
        <f>VLOOKUP(J4538,Datasæt_Analysesystemer!$C$2:$D$68,2,FALSE)</f>
        <v>Sølvkarusse</v>
      </c>
      <c r="W4538" t="str">
        <f t="shared" ref="W4538" si="9358">MID(F4538,10,9)</f>
        <v>DL2021044</v>
      </c>
      <c r="X4538" t="str">
        <f t="shared" ref="X4538" si="9359">W4538&amp;"_"&amp;V4538&amp;"_"&amp;S4538&amp;"_"&amp;T4538&amp;"_"&amp;U4538</f>
        <v>DL2021044_Sølvkarusse_Valid_Absent_Ct&gt;41</v>
      </c>
    </row>
    <row r="4539" spans="1:24" x14ac:dyDescent="0.25">
      <c r="A4539" t="s">
        <v>264</v>
      </c>
      <c r="B4539" t="s">
        <v>1362</v>
      </c>
      <c r="C4539" t="s">
        <v>16</v>
      </c>
      <c r="D4539" s="7">
        <v>0.1</v>
      </c>
      <c r="E4539" s="6" t="s">
        <v>17</v>
      </c>
      <c r="F4539" t="s">
        <v>1511</v>
      </c>
      <c r="G4539" t="str">
        <f t="shared" si="9338"/>
        <v>DL2021044</v>
      </c>
      <c r="H4539" t="str">
        <f t="shared" si="9281"/>
        <v>11</v>
      </c>
      <c r="I4539" t="str">
        <f t="shared" si="9282"/>
        <v>Soelvkarusse_11_20211006_DL2021044_NGGOrdrupGym</v>
      </c>
      <c r="J4539" t="str">
        <f t="shared" si="9283"/>
        <v>Soelvkarusse</v>
      </c>
      <c r="K4539" t="str">
        <f t="shared" si="9284"/>
        <v>NegK</v>
      </c>
      <c r="L4539" t="str">
        <f t="shared" si="9285"/>
        <v>No Ct</v>
      </c>
      <c r="M4539" t="str">
        <f t="shared" si="9286"/>
        <v/>
      </c>
      <c r="N4539" t="str">
        <f t="shared" si="9287"/>
        <v/>
      </c>
      <c r="O4539" t="str">
        <f t="shared" si="9288"/>
        <v/>
      </c>
    </row>
    <row r="4540" spans="1:24" x14ac:dyDescent="0.25">
      <c r="A4540" t="s">
        <v>266</v>
      </c>
      <c r="B4540" t="s">
        <v>1363</v>
      </c>
      <c r="C4540" t="s">
        <v>20</v>
      </c>
      <c r="D4540" s="7">
        <v>0.1</v>
      </c>
      <c r="E4540" s="6" t="s">
        <v>17</v>
      </c>
      <c r="F4540" t="s">
        <v>1511</v>
      </c>
      <c r="G4540" t="str">
        <f t="shared" si="9338"/>
        <v>DL2021044</v>
      </c>
      <c r="H4540" t="str">
        <f t="shared" si="9281"/>
        <v>11</v>
      </c>
      <c r="I4540" t="str">
        <f t="shared" si="9282"/>
        <v>Soelvkarusse_11_20211006_DL2021044_NGGOrdrupGym</v>
      </c>
      <c r="J4540" t="str">
        <f t="shared" si="9283"/>
        <v>Soelvkarusse</v>
      </c>
      <c r="K4540" t="str">
        <f t="shared" si="9284"/>
        <v>eDNA</v>
      </c>
      <c r="L4540" t="str">
        <f t="shared" si="9285"/>
        <v>No Ct</v>
      </c>
      <c r="M4540" t="str">
        <f t="shared" si="9286"/>
        <v/>
      </c>
      <c r="N4540" t="str">
        <f t="shared" si="9287"/>
        <v/>
      </c>
      <c r="O4540" t="str">
        <f t="shared" si="9288"/>
        <v/>
      </c>
    </row>
    <row r="4541" spans="1:24" x14ac:dyDescent="0.25">
      <c r="A4541" t="s">
        <v>268</v>
      </c>
      <c r="B4541" t="s">
        <v>1363</v>
      </c>
      <c r="C4541" t="s">
        <v>20</v>
      </c>
      <c r="D4541" s="7">
        <v>0.1</v>
      </c>
      <c r="E4541" s="6" t="s">
        <v>17</v>
      </c>
      <c r="F4541" t="s">
        <v>1511</v>
      </c>
      <c r="G4541" t="str">
        <f t="shared" si="9338"/>
        <v>DL2021044</v>
      </c>
      <c r="H4541" t="str">
        <f t="shared" si="9281"/>
        <v>11</v>
      </c>
      <c r="I4541" t="str">
        <f t="shared" si="9282"/>
        <v>Soelvkarusse_11_20211006_DL2021044_NGGOrdrupGym</v>
      </c>
      <c r="J4541" t="str">
        <f t="shared" si="9283"/>
        <v>Soelvkarusse</v>
      </c>
      <c r="K4541" t="str">
        <f t="shared" si="9284"/>
        <v>eDNA</v>
      </c>
      <c r="L4541" t="str">
        <f t="shared" si="9285"/>
        <v>No Ct</v>
      </c>
      <c r="M4541" t="str">
        <f t="shared" si="9286"/>
        <v/>
      </c>
      <c r="N4541" t="str">
        <f t="shared" si="9287"/>
        <v/>
      </c>
      <c r="O4541" t="str">
        <f t="shared" si="9288"/>
        <v/>
      </c>
    </row>
    <row r="4542" spans="1:24" x14ac:dyDescent="0.25">
      <c r="A4542" t="s">
        <v>269</v>
      </c>
      <c r="B4542" t="s">
        <v>1364</v>
      </c>
      <c r="C4542" t="s">
        <v>13</v>
      </c>
      <c r="D4542" s="7">
        <v>0.1</v>
      </c>
      <c r="E4542" s="6">
        <v>40.19</v>
      </c>
      <c r="F4542" t="s">
        <v>1511</v>
      </c>
      <c r="G4542" t="str">
        <f t="shared" si="9338"/>
        <v>DL2021044</v>
      </c>
      <c r="H4542" t="str">
        <f t="shared" si="9281"/>
        <v>12</v>
      </c>
      <c r="I4542" t="str">
        <f t="shared" si="9282"/>
        <v>Soelvkarusse_12_20211006_DL2021044_NGGOrdrupGym</v>
      </c>
      <c r="J4542" t="str">
        <f t="shared" si="9283"/>
        <v>Soelvkarusse</v>
      </c>
      <c r="K4542" t="str">
        <f t="shared" si="9284"/>
        <v>PosK</v>
      </c>
      <c r="L4542">
        <f t="shared" si="9285"/>
        <v>40.19</v>
      </c>
      <c r="M4542">
        <f t="shared" si="9286"/>
        <v>40.19</v>
      </c>
      <c r="N4542">
        <f t="shared" si="9287"/>
        <v>0</v>
      </c>
      <c r="O4542">
        <f t="shared" si="9288"/>
        <v>0</v>
      </c>
      <c r="Q4542">
        <f t="shared" ref="Q4542" si="9360">IF(L4544="No Ct",0,L4544)</f>
        <v>0</v>
      </c>
      <c r="R4542">
        <f t="shared" ref="R4542" si="9361">IF(L4545="No Ct",0,L4545)</f>
        <v>0</v>
      </c>
      <c r="S4542" t="str">
        <f t="shared" ref="S4542" si="9362">IF(AND(M4542&gt;0,N4542=0),"Valid","Invalid")</f>
        <v>Valid</v>
      </c>
      <c r="T4542" t="str">
        <f t="shared" ref="T4542" si="9363">IF(OR(Q4542&gt;1,R4542&gt;1),"Present","Absent")</f>
        <v>Absent</v>
      </c>
      <c r="U4542" t="str">
        <f t="shared" ref="U4542" si="9364">IF(OR(AND(Q4542&gt;1,Q4542&lt;41),AND(R4542&gt;1,R4542&lt;41)),"Ct&lt;41","Ct&gt;41")</f>
        <v>Ct&gt;41</v>
      </c>
      <c r="V4542" t="str">
        <f>VLOOKUP(J4542,Datasæt_Analysesystemer!$C$2:$D$68,2,FALSE)</f>
        <v>Sølvkarusse</v>
      </c>
      <c r="W4542" t="str">
        <f t="shared" ref="W4542" si="9365">MID(F4542,10,9)</f>
        <v>DL2021044</v>
      </c>
      <c r="X4542" t="str">
        <f t="shared" ref="X4542" si="9366">W4542&amp;"_"&amp;V4542&amp;"_"&amp;S4542&amp;"_"&amp;T4542&amp;"_"&amp;U4542</f>
        <v>DL2021044_Sølvkarusse_Valid_Absent_Ct&gt;41</v>
      </c>
    </row>
    <row r="4543" spans="1:24" x14ac:dyDescent="0.25">
      <c r="A4543" t="s">
        <v>271</v>
      </c>
      <c r="B4543" t="s">
        <v>1365</v>
      </c>
      <c r="C4543" t="s">
        <v>16</v>
      </c>
      <c r="D4543" s="7">
        <v>0.1</v>
      </c>
      <c r="E4543" s="6" t="s">
        <v>17</v>
      </c>
      <c r="F4543" t="s">
        <v>1511</v>
      </c>
      <c r="G4543" t="str">
        <f t="shared" si="9338"/>
        <v>DL2021044</v>
      </c>
      <c r="H4543" t="str">
        <f t="shared" si="9281"/>
        <v>12</v>
      </c>
      <c r="I4543" t="str">
        <f t="shared" si="9282"/>
        <v>Soelvkarusse_12_20211006_DL2021044_NGGOrdrupGym</v>
      </c>
      <c r="J4543" t="str">
        <f t="shared" si="9283"/>
        <v>Soelvkarusse</v>
      </c>
      <c r="K4543" t="str">
        <f t="shared" si="9284"/>
        <v>NegK</v>
      </c>
      <c r="L4543" t="str">
        <f t="shared" si="9285"/>
        <v>No Ct</v>
      </c>
      <c r="M4543" t="str">
        <f t="shared" si="9286"/>
        <v/>
      </c>
      <c r="N4543" t="str">
        <f t="shared" si="9287"/>
        <v/>
      </c>
      <c r="O4543" t="str">
        <f t="shared" si="9288"/>
        <v/>
      </c>
    </row>
    <row r="4544" spans="1:24" x14ac:dyDescent="0.25">
      <c r="A4544" t="s">
        <v>273</v>
      </c>
      <c r="B4544" t="s">
        <v>1366</v>
      </c>
      <c r="C4544" t="s">
        <v>20</v>
      </c>
      <c r="D4544" s="7">
        <v>0.1</v>
      </c>
      <c r="E4544" s="6" t="s">
        <v>17</v>
      </c>
      <c r="F4544" t="s">
        <v>1511</v>
      </c>
      <c r="G4544" t="str">
        <f t="shared" si="9338"/>
        <v>DL2021044</v>
      </c>
      <c r="H4544" t="str">
        <f t="shared" si="9281"/>
        <v>12</v>
      </c>
      <c r="I4544" t="str">
        <f t="shared" si="9282"/>
        <v>Soelvkarusse_12_20211006_DL2021044_NGGOrdrupGym</v>
      </c>
      <c r="J4544" t="str">
        <f t="shared" si="9283"/>
        <v>Soelvkarusse</v>
      </c>
      <c r="K4544" t="str">
        <f t="shared" si="9284"/>
        <v>eDNA</v>
      </c>
      <c r="L4544" t="str">
        <f t="shared" si="9285"/>
        <v>No Ct</v>
      </c>
      <c r="M4544" t="str">
        <f t="shared" si="9286"/>
        <v/>
      </c>
      <c r="N4544" t="str">
        <f t="shared" si="9287"/>
        <v/>
      </c>
      <c r="O4544" t="str">
        <f t="shared" si="9288"/>
        <v/>
      </c>
    </row>
    <row r="4545" spans="1:24" x14ac:dyDescent="0.25">
      <c r="A4545" t="s">
        <v>275</v>
      </c>
      <c r="B4545" t="s">
        <v>1366</v>
      </c>
      <c r="C4545" t="s">
        <v>20</v>
      </c>
      <c r="D4545" s="7">
        <v>0.1</v>
      </c>
      <c r="E4545" s="6" t="s">
        <v>17</v>
      </c>
      <c r="F4545" t="s">
        <v>1511</v>
      </c>
      <c r="G4545" t="str">
        <f t="shared" si="9338"/>
        <v>DL2021044</v>
      </c>
      <c r="H4545" t="str">
        <f t="shared" si="9281"/>
        <v>12</v>
      </c>
      <c r="I4545" t="str">
        <f t="shared" si="9282"/>
        <v>Soelvkarusse_12_20211006_DL2021044_NGGOrdrupGym</v>
      </c>
      <c r="J4545" t="str">
        <f t="shared" si="9283"/>
        <v>Soelvkarusse</v>
      </c>
      <c r="K4545" t="str">
        <f t="shared" si="9284"/>
        <v>eDNA</v>
      </c>
      <c r="L4545" t="str">
        <f t="shared" si="9285"/>
        <v>No Ct</v>
      </c>
      <c r="M4545" t="str">
        <f t="shared" si="9286"/>
        <v/>
      </c>
      <c r="N4545" t="str">
        <f t="shared" si="9287"/>
        <v/>
      </c>
      <c r="O4545" t="str">
        <f t="shared" si="9288"/>
        <v/>
      </c>
    </row>
    <row r="4546" spans="1:24" x14ac:dyDescent="0.25">
      <c r="A4546" t="s">
        <v>276</v>
      </c>
      <c r="B4546" t="s">
        <v>1463</v>
      </c>
      <c r="C4546" t="s">
        <v>13</v>
      </c>
      <c r="D4546" s="7">
        <v>0.1</v>
      </c>
      <c r="E4546" s="7" t="s">
        <v>17</v>
      </c>
      <c r="F4546" t="s">
        <v>1511</v>
      </c>
      <c r="G4546" t="str">
        <f t="shared" si="9338"/>
        <v>DL2021044</v>
      </c>
      <c r="H4546" t="str">
        <f t="shared" si="9281"/>
        <v>13</v>
      </c>
      <c r="I4546" t="str">
        <f t="shared" si="9282"/>
        <v>SibiriskStoer_13_20211006_DL2021044_NGGOrdrupGym</v>
      </c>
      <c r="J4546" t="str">
        <f t="shared" si="9283"/>
        <v>SibiriskStoer</v>
      </c>
      <c r="K4546" t="str">
        <f t="shared" si="9284"/>
        <v>PosK</v>
      </c>
      <c r="L4546" t="str">
        <f t="shared" si="9285"/>
        <v>No Ct</v>
      </c>
      <c r="M4546">
        <f t="shared" si="9286"/>
        <v>0</v>
      </c>
      <c r="N4546">
        <f t="shared" si="9287"/>
        <v>0</v>
      </c>
      <c r="O4546">
        <f t="shared" si="9288"/>
        <v>0</v>
      </c>
      <c r="Q4546">
        <f t="shared" ref="Q4546" si="9367">IF(L4548="No Ct",0,L4548)</f>
        <v>0</v>
      </c>
      <c r="R4546">
        <f t="shared" ref="R4546" si="9368">IF(L4549="No Ct",0,L4549)</f>
        <v>0</v>
      </c>
      <c r="S4546" t="str">
        <f t="shared" ref="S4546" si="9369">IF(AND(M4546&gt;0,N4546=0),"Valid","Invalid")</f>
        <v>Invalid</v>
      </c>
      <c r="T4546" t="str">
        <f t="shared" ref="T4546" si="9370">IF(OR(Q4546&gt;1,R4546&gt;1),"Present","Absent")</f>
        <v>Absent</v>
      </c>
      <c r="U4546" t="str">
        <f t="shared" ref="U4546" si="9371">IF(OR(AND(Q4546&gt;1,Q4546&lt;41),AND(R4546&gt;1,R4546&lt;41)),"Ct&lt;41","Ct&gt;41")</f>
        <v>Ct&gt;41</v>
      </c>
      <c r="V4546" t="str">
        <f>VLOOKUP(J4546,Datasæt_Analysesystemer!$C$2:$D$68,2,FALSE)</f>
        <v>Siberisk stør</v>
      </c>
      <c r="W4546" t="str">
        <f t="shared" ref="W4546" si="9372">MID(F4546,10,9)</f>
        <v>DL2021044</v>
      </c>
      <c r="X4546" t="str">
        <f t="shared" ref="X4546" si="9373">W4546&amp;"_"&amp;V4546&amp;"_"&amp;S4546&amp;"_"&amp;T4546&amp;"_"&amp;U4546</f>
        <v>DL2021044_Siberisk stør_Invalid_Absent_Ct&gt;41</v>
      </c>
    </row>
    <row r="4547" spans="1:24" x14ac:dyDescent="0.25">
      <c r="A4547" t="s">
        <v>278</v>
      </c>
      <c r="B4547" t="s">
        <v>1464</v>
      </c>
      <c r="C4547" t="s">
        <v>16</v>
      </c>
      <c r="D4547" s="7">
        <v>0.1</v>
      </c>
      <c r="E4547" s="6" t="s">
        <v>17</v>
      </c>
      <c r="F4547" t="s">
        <v>1511</v>
      </c>
      <c r="G4547" t="str">
        <f t="shared" si="9338"/>
        <v>DL2021044</v>
      </c>
      <c r="H4547" t="str">
        <f t="shared" si="9281"/>
        <v>13</v>
      </c>
      <c r="I4547" t="str">
        <f t="shared" si="9282"/>
        <v>SibiriskStoer_13_20211006_DL2021044_NGGOrdrupGym</v>
      </c>
      <c r="J4547" t="str">
        <f t="shared" si="9283"/>
        <v>SibiriskStoer</v>
      </c>
      <c r="K4547" t="str">
        <f t="shared" si="9284"/>
        <v>NegK</v>
      </c>
      <c r="L4547" t="str">
        <f t="shared" si="9285"/>
        <v>No Ct</v>
      </c>
      <c r="M4547" t="str">
        <f t="shared" si="9286"/>
        <v/>
      </c>
      <c r="N4547" t="str">
        <f t="shared" si="9287"/>
        <v/>
      </c>
      <c r="O4547" t="str">
        <f t="shared" si="9288"/>
        <v/>
      </c>
    </row>
    <row r="4548" spans="1:24" x14ac:dyDescent="0.25">
      <c r="A4548" t="s">
        <v>280</v>
      </c>
      <c r="B4548" t="s">
        <v>1465</v>
      </c>
      <c r="C4548" t="s">
        <v>20</v>
      </c>
      <c r="D4548" s="7">
        <v>0.1</v>
      </c>
      <c r="E4548" s="6" t="s">
        <v>17</v>
      </c>
      <c r="F4548" t="s">
        <v>1511</v>
      </c>
      <c r="G4548" t="str">
        <f t="shared" si="9338"/>
        <v>DL2021044</v>
      </c>
      <c r="H4548" t="str">
        <f t="shared" si="9281"/>
        <v>13</v>
      </c>
      <c r="I4548" t="str">
        <f t="shared" si="9282"/>
        <v>SibiriskStoer_13_20211006_DL2021044_NGGOrdrupGym</v>
      </c>
      <c r="J4548" t="str">
        <f t="shared" si="9283"/>
        <v>SibiriskStoer</v>
      </c>
      <c r="K4548" t="str">
        <f t="shared" si="9284"/>
        <v>eDNA</v>
      </c>
      <c r="L4548" t="str">
        <f t="shared" si="9285"/>
        <v>No Ct</v>
      </c>
      <c r="M4548" t="str">
        <f t="shared" si="9286"/>
        <v/>
      </c>
      <c r="N4548" t="str">
        <f t="shared" si="9287"/>
        <v/>
      </c>
      <c r="O4548" t="str">
        <f t="shared" si="9288"/>
        <v/>
      </c>
    </row>
    <row r="4549" spans="1:24" x14ac:dyDescent="0.25">
      <c r="A4549" t="s">
        <v>282</v>
      </c>
      <c r="B4549" t="s">
        <v>1465</v>
      </c>
      <c r="C4549" t="s">
        <v>20</v>
      </c>
      <c r="D4549" s="7">
        <v>0.1</v>
      </c>
      <c r="E4549" s="6" t="s">
        <v>17</v>
      </c>
      <c r="F4549" t="s">
        <v>1511</v>
      </c>
      <c r="G4549" t="str">
        <f t="shared" si="9338"/>
        <v>DL2021044</v>
      </c>
      <c r="H4549" t="str">
        <f t="shared" si="9281"/>
        <v>13</v>
      </c>
      <c r="I4549" t="str">
        <f t="shared" si="9282"/>
        <v>SibiriskStoer_13_20211006_DL2021044_NGGOrdrupGym</v>
      </c>
      <c r="J4549" t="str">
        <f t="shared" si="9283"/>
        <v>SibiriskStoer</v>
      </c>
      <c r="K4549" t="str">
        <f t="shared" si="9284"/>
        <v>eDNA</v>
      </c>
      <c r="L4549" t="str">
        <f t="shared" si="9285"/>
        <v>No Ct</v>
      </c>
      <c r="M4549" t="str">
        <f t="shared" si="9286"/>
        <v/>
      </c>
      <c r="N4549" t="str">
        <f t="shared" si="9287"/>
        <v/>
      </c>
      <c r="O4549" t="str">
        <f t="shared" si="9288"/>
        <v/>
      </c>
    </row>
    <row r="4550" spans="1:24" x14ac:dyDescent="0.25">
      <c r="A4550" t="s">
        <v>283</v>
      </c>
      <c r="B4550" t="s">
        <v>1470</v>
      </c>
      <c r="C4550" t="s">
        <v>13</v>
      </c>
      <c r="D4550" s="7">
        <v>0.1</v>
      </c>
      <c r="E4550" s="7" t="s">
        <v>17</v>
      </c>
      <c r="F4550" t="s">
        <v>1511</v>
      </c>
      <c r="G4550" t="str">
        <f t="shared" si="9338"/>
        <v>DL2021044</v>
      </c>
      <c r="H4550" t="str">
        <f t="shared" si="9281"/>
        <v>14</v>
      </c>
      <c r="I4550" t="str">
        <f t="shared" si="9282"/>
        <v>SibiriskStoer_14_20211006_DL2021044_NGGOrdrupGym</v>
      </c>
      <c r="J4550" t="str">
        <f t="shared" si="9283"/>
        <v>SibiriskStoer</v>
      </c>
      <c r="K4550" t="str">
        <f t="shared" si="9284"/>
        <v>PosK</v>
      </c>
      <c r="L4550" t="str">
        <f t="shared" si="9285"/>
        <v>No Ct</v>
      </c>
      <c r="M4550">
        <f t="shared" si="9286"/>
        <v>0</v>
      </c>
      <c r="N4550">
        <f t="shared" si="9287"/>
        <v>0</v>
      </c>
      <c r="O4550">
        <f t="shared" si="9288"/>
        <v>0</v>
      </c>
      <c r="Q4550">
        <f t="shared" ref="Q4550" si="9374">IF(L4552="No Ct",0,L4552)</f>
        <v>0</v>
      </c>
      <c r="R4550">
        <f t="shared" ref="R4550" si="9375">IF(L4553="No Ct",0,L4553)</f>
        <v>0</v>
      </c>
      <c r="S4550" t="str">
        <f t="shared" ref="S4550" si="9376">IF(AND(M4550&gt;0,N4550=0),"Valid","Invalid")</f>
        <v>Invalid</v>
      </c>
      <c r="T4550" t="str">
        <f t="shared" ref="T4550" si="9377">IF(OR(Q4550&gt;1,R4550&gt;1),"Present","Absent")</f>
        <v>Absent</v>
      </c>
      <c r="U4550" t="str">
        <f t="shared" ref="U4550" si="9378">IF(OR(AND(Q4550&gt;1,Q4550&lt;41),AND(R4550&gt;1,R4550&lt;41)),"Ct&lt;41","Ct&gt;41")</f>
        <v>Ct&gt;41</v>
      </c>
      <c r="V4550" t="str">
        <f>VLOOKUP(J4550,Datasæt_Analysesystemer!$C$2:$D$68,2,FALSE)</f>
        <v>Siberisk stør</v>
      </c>
      <c r="W4550" t="str">
        <f t="shared" ref="W4550" si="9379">MID(F4550,10,9)</f>
        <v>DL2021044</v>
      </c>
      <c r="X4550" t="str">
        <f t="shared" ref="X4550" si="9380">W4550&amp;"_"&amp;V4550&amp;"_"&amp;S4550&amp;"_"&amp;T4550&amp;"_"&amp;U4550</f>
        <v>DL2021044_Siberisk stør_Invalid_Absent_Ct&gt;41</v>
      </c>
    </row>
    <row r="4551" spans="1:24" x14ac:dyDescent="0.25">
      <c r="A4551" t="s">
        <v>285</v>
      </c>
      <c r="B4551" t="s">
        <v>1471</v>
      </c>
      <c r="C4551" t="s">
        <v>16</v>
      </c>
      <c r="D4551" s="7">
        <v>0.1</v>
      </c>
      <c r="E4551" s="6" t="s">
        <v>17</v>
      </c>
      <c r="F4551" t="s">
        <v>1511</v>
      </c>
      <c r="G4551" t="str">
        <f t="shared" si="9338"/>
        <v>DL2021044</v>
      </c>
      <c r="H4551" t="str">
        <f t="shared" si="9281"/>
        <v>14</v>
      </c>
      <c r="I4551" t="str">
        <f t="shared" si="9282"/>
        <v>SibiriskStoer_14_20211006_DL2021044_NGGOrdrupGym</v>
      </c>
      <c r="J4551" t="str">
        <f t="shared" si="9283"/>
        <v>SibiriskStoer</v>
      </c>
      <c r="K4551" t="str">
        <f t="shared" si="9284"/>
        <v>NegK</v>
      </c>
      <c r="L4551" t="str">
        <f t="shared" si="9285"/>
        <v>No Ct</v>
      </c>
      <c r="M4551" t="str">
        <f t="shared" si="9286"/>
        <v/>
      </c>
      <c r="N4551" t="str">
        <f t="shared" si="9287"/>
        <v/>
      </c>
      <c r="O4551" t="str">
        <f t="shared" si="9288"/>
        <v/>
      </c>
    </row>
    <row r="4552" spans="1:24" x14ac:dyDescent="0.25">
      <c r="A4552" t="s">
        <v>287</v>
      </c>
      <c r="B4552" t="s">
        <v>1472</v>
      </c>
      <c r="C4552" t="s">
        <v>20</v>
      </c>
      <c r="D4552" s="7">
        <v>0.1</v>
      </c>
      <c r="E4552" s="6" t="s">
        <v>17</v>
      </c>
      <c r="F4552" t="s">
        <v>1511</v>
      </c>
      <c r="G4552" t="str">
        <f t="shared" si="9338"/>
        <v>DL2021044</v>
      </c>
      <c r="H4552" t="str">
        <f t="shared" si="9281"/>
        <v>14</v>
      </c>
      <c r="I4552" t="str">
        <f t="shared" si="9282"/>
        <v>SibiriskStoer_14_20211006_DL2021044_NGGOrdrupGym</v>
      </c>
      <c r="J4552" t="str">
        <f t="shared" si="9283"/>
        <v>SibiriskStoer</v>
      </c>
      <c r="K4552" t="str">
        <f t="shared" si="9284"/>
        <v>eDNA</v>
      </c>
      <c r="L4552" t="str">
        <f t="shared" si="9285"/>
        <v>No Ct</v>
      </c>
      <c r="M4552" t="str">
        <f t="shared" si="9286"/>
        <v/>
      </c>
      <c r="N4552" t="str">
        <f t="shared" si="9287"/>
        <v/>
      </c>
      <c r="O4552" t="str">
        <f t="shared" si="9288"/>
        <v/>
      </c>
    </row>
    <row r="4553" spans="1:24" x14ac:dyDescent="0.25">
      <c r="A4553" t="s">
        <v>289</v>
      </c>
      <c r="B4553" t="s">
        <v>1472</v>
      </c>
      <c r="C4553" t="s">
        <v>20</v>
      </c>
      <c r="D4553" s="7">
        <v>0.1</v>
      </c>
      <c r="E4553" s="6" t="s">
        <v>17</v>
      </c>
      <c r="F4553" t="s">
        <v>1511</v>
      </c>
      <c r="G4553" t="str">
        <f t="shared" si="9338"/>
        <v>DL2021044</v>
      </c>
      <c r="H4553" t="str">
        <f t="shared" si="9281"/>
        <v>14</v>
      </c>
      <c r="I4553" t="str">
        <f t="shared" si="9282"/>
        <v>SibiriskStoer_14_20211006_DL2021044_NGGOrdrupGym</v>
      </c>
      <c r="J4553" t="str">
        <f t="shared" si="9283"/>
        <v>SibiriskStoer</v>
      </c>
      <c r="K4553" t="str">
        <f t="shared" si="9284"/>
        <v>eDNA</v>
      </c>
      <c r="L4553" t="str">
        <f t="shared" si="9285"/>
        <v>No Ct</v>
      </c>
      <c r="M4553" t="str">
        <f t="shared" si="9286"/>
        <v/>
      </c>
      <c r="N4553" t="str">
        <f t="shared" si="9287"/>
        <v/>
      </c>
      <c r="O4553" t="str">
        <f t="shared" si="9288"/>
        <v/>
      </c>
    </row>
    <row r="4554" spans="1:24" x14ac:dyDescent="0.25">
      <c r="A4554" t="s">
        <v>290</v>
      </c>
      <c r="B4554" t="s">
        <v>1373</v>
      </c>
      <c r="C4554" t="s">
        <v>13</v>
      </c>
      <c r="D4554" s="7">
        <v>0.1</v>
      </c>
      <c r="E4554" s="7" t="s">
        <v>17</v>
      </c>
      <c r="F4554" t="s">
        <v>1511</v>
      </c>
      <c r="G4554" t="str">
        <f t="shared" si="9338"/>
        <v>DL2021044</v>
      </c>
      <c r="H4554" t="str">
        <f t="shared" si="9281"/>
        <v>15</v>
      </c>
      <c r="I4554" t="str">
        <f t="shared" si="9282"/>
        <v>Flodkrebs_15_20211006_DL2021044_NGGOrdrupGym</v>
      </c>
      <c r="J4554" t="str">
        <f t="shared" si="9283"/>
        <v>Flodkrebs</v>
      </c>
      <c r="K4554" t="str">
        <f t="shared" si="9284"/>
        <v>PosK</v>
      </c>
      <c r="L4554" t="str">
        <f t="shared" si="9285"/>
        <v>No Ct</v>
      </c>
      <c r="M4554">
        <f t="shared" si="9286"/>
        <v>0</v>
      </c>
      <c r="N4554">
        <f t="shared" si="9287"/>
        <v>0</v>
      </c>
      <c r="O4554">
        <f t="shared" si="9288"/>
        <v>30.17</v>
      </c>
      <c r="Q4554">
        <f t="shared" ref="Q4554" si="9381">IF(L4556="No Ct",0,L4556)</f>
        <v>30.17</v>
      </c>
      <c r="R4554">
        <f t="shared" ref="R4554" si="9382">IF(L4557="No Ct",0,L4557)</f>
        <v>0</v>
      </c>
      <c r="S4554" t="str">
        <f t="shared" ref="S4554" si="9383">IF(AND(M4554&gt;0,N4554=0),"Valid","Invalid")</f>
        <v>Invalid</v>
      </c>
      <c r="T4554" t="str">
        <f t="shared" ref="T4554" si="9384">IF(OR(Q4554&gt;1,R4554&gt;1),"Present","Absent")</f>
        <v>Present</v>
      </c>
      <c r="U4554" t="str">
        <f t="shared" ref="U4554" si="9385">IF(OR(AND(Q4554&gt;1,Q4554&lt;41),AND(R4554&gt;1,R4554&lt;41)),"Ct&lt;41","Ct&gt;41")</f>
        <v>Ct&lt;41</v>
      </c>
      <c r="V4554" t="str">
        <f>VLOOKUP(J4554,Datasæt_Analysesystemer!$C$2:$D$68,2,FALSE)</f>
        <v>Flodkrebs</v>
      </c>
      <c r="W4554" t="str">
        <f t="shared" ref="W4554" si="9386">MID(F4554,10,9)</f>
        <v>DL2021044</v>
      </c>
      <c r="X4554" t="str">
        <f t="shared" ref="X4554" si="9387">W4554&amp;"_"&amp;V4554&amp;"_"&amp;S4554&amp;"_"&amp;T4554&amp;"_"&amp;U4554</f>
        <v>DL2021044_Flodkrebs_Invalid_Present_Ct&lt;41</v>
      </c>
    </row>
    <row r="4555" spans="1:24" x14ac:dyDescent="0.25">
      <c r="A4555" t="s">
        <v>292</v>
      </c>
      <c r="B4555" t="s">
        <v>1374</v>
      </c>
      <c r="C4555" t="s">
        <v>16</v>
      </c>
      <c r="D4555" s="7">
        <v>0.1</v>
      </c>
      <c r="E4555" s="6" t="s">
        <v>17</v>
      </c>
      <c r="F4555" t="s">
        <v>1511</v>
      </c>
      <c r="G4555" t="str">
        <f t="shared" si="9338"/>
        <v>DL2021044</v>
      </c>
      <c r="H4555" t="str">
        <f t="shared" si="9281"/>
        <v>15</v>
      </c>
      <c r="I4555" t="str">
        <f t="shared" si="9282"/>
        <v>Flodkrebs_15_20211006_DL2021044_NGGOrdrupGym</v>
      </c>
      <c r="J4555" t="str">
        <f t="shared" si="9283"/>
        <v>Flodkrebs</v>
      </c>
      <c r="K4555" t="str">
        <f t="shared" si="9284"/>
        <v>NegK</v>
      </c>
      <c r="L4555" t="str">
        <f t="shared" si="9285"/>
        <v>No Ct</v>
      </c>
      <c r="M4555" t="str">
        <f t="shared" si="9286"/>
        <v/>
      </c>
      <c r="N4555" t="str">
        <f t="shared" si="9287"/>
        <v/>
      </c>
      <c r="O4555" t="str">
        <f t="shared" si="9288"/>
        <v/>
      </c>
    </row>
    <row r="4556" spans="1:24" x14ac:dyDescent="0.25">
      <c r="A4556" t="s">
        <v>294</v>
      </c>
      <c r="B4556" t="s">
        <v>1375</v>
      </c>
      <c r="C4556" t="s">
        <v>20</v>
      </c>
      <c r="D4556" s="7">
        <v>0.1</v>
      </c>
      <c r="E4556" s="6">
        <v>30.17</v>
      </c>
      <c r="F4556" t="s">
        <v>1511</v>
      </c>
      <c r="G4556" t="str">
        <f t="shared" si="9338"/>
        <v>DL2021044</v>
      </c>
      <c r="H4556" t="str">
        <f t="shared" si="9281"/>
        <v>15</v>
      </c>
      <c r="I4556" t="str">
        <f t="shared" si="9282"/>
        <v>Flodkrebs_15_20211006_DL2021044_NGGOrdrupGym</v>
      </c>
      <c r="J4556" t="str">
        <f t="shared" si="9283"/>
        <v>Flodkrebs</v>
      </c>
      <c r="K4556" t="str">
        <f t="shared" si="9284"/>
        <v>eDNA</v>
      </c>
      <c r="L4556">
        <f t="shared" si="9285"/>
        <v>30.17</v>
      </c>
      <c r="M4556" t="str">
        <f t="shared" si="9286"/>
        <v/>
      </c>
      <c r="N4556" t="str">
        <f t="shared" si="9287"/>
        <v/>
      </c>
      <c r="O4556" t="str">
        <f t="shared" si="9288"/>
        <v/>
      </c>
    </row>
    <row r="4557" spans="1:24" x14ac:dyDescent="0.25">
      <c r="A4557" t="s">
        <v>296</v>
      </c>
      <c r="B4557" t="s">
        <v>1375</v>
      </c>
      <c r="C4557" t="s">
        <v>20</v>
      </c>
      <c r="D4557" s="7">
        <v>0.1</v>
      </c>
      <c r="E4557" s="6" t="s">
        <v>17</v>
      </c>
      <c r="F4557" t="s">
        <v>1511</v>
      </c>
      <c r="G4557" t="str">
        <f t="shared" si="9338"/>
        <v>DL2021044</v>
      </c>
      <c r="H4557" t="str">
        <f t="shared" si="9281"/>
        <v>15</v>
      </c>
      <c r="I4557" t="str">
        <f t="shared" si="9282"/>
        <v>Flodkrebs_15_20211006_DL2021044_NGGOrdrupGym</v>
      </c>
      <c r="J4557" t="str">
        <f t="shared" si="9283"/>
        <v>Flodkrebs</v>
      </c>
      <c r="K4557" t="str">
        <f t="shared" si="9284"/>
        <v>eDNA</v>
      </c>
      <c r="L4557" t="str">
        <f t="shared" si="9285"/>
        <v>No Ct</v>
      </c>
      <c r="M4557" t="str">
        <f t="shared" si="9286"/>
        <v/>
      </c>
      <c r="N4557" t="str">
        <f t="shared" si="9287"/>
        <v/>
      </c>
      <c r="O4557" t="str">
        <f t="shared" si="9288"/>
        <v/>
      </c>
    </row>
    <row r="4558" spans="1:24" x14ac:dyDescent="0.25">
      <c r="A4558" t="s">
        <v>297</v>
      </c>
      <c r="B4558" t="s">
        <v>1376</v>
      </c>
      <c r="C4558" t="s">
        <v>13</v>
      </c>
      <c r="D4558" s="7">
        <v>0.1</v>
      </c>
      <c r="E4558" s="6" t="s">
        <v>17</v>
      </c>
      <c r="F4558" t="s">
        <v>1511</v>
      </c>
      <c r="G4558" t="str">
        <f t="shared" si="9338"/>
        <v>DL2021044</v>
      </c>
      <c r="H4558" t="str">
        <f t="shared" si="9281"/>
        <v>16</v>
      </c>
      <c r="I4558" t="str">
        <f t="shared" si="9282"/>
        <v>Flodkrebs_16_20211006_DL2021044_NGGOrdrupGym</v>
      </c>
      <c r="J4558" t="str">
        <f t="shared" si="9283"/>
        <v>Flodkrebs</v>
      </c>
      <c r="K4558" t="str">
        <f t="shared" si="9284"/>
        <v>PosK</v>
      </c>
      <c r="L4558" t="str">
        <f t="shared" si="9285"/>
        <v>No Ct</v>
      </c>
      <c r="M4558">
        <f t="shared" si="9286"/>
        <v>0</v>
      </c>
      <c r="N4558">
        <f t="shared" si="9287"/>
        <v>0</v>
      </c>
      <c r="O4558">
        <f t="shared" si="9288"/>
        <v>0</v>
      </c>
      <c r="Q4558">
        <f t="shared" ref="Q4558" si="9388">IF(L4560="No Ct",0,L4560)</f>
        <v>0</v>
      </c>
      <c r="R4558">
        <f t="shared" ref="R4558" si="9389">IF(L4561="No Ct",0,L4561)</f>
        <v>0</v>
      </c>
      <c r="S4558" t="str">
        <f t="shared" ref="S4558" si="9390">IF(AND(M4558&gt;0,N4558=0),"Valid","Invalid")</f>
        <v>Invalid</v>
      </c>
      <c r="T4558" t="str">
        <f t="shared" ref="T4558" si="9391">IF(OR(Q4558&gt;1,R4558&gt;1),"Present","Absent")</f>
        <v>Absent</v>
      </c>
      <c r="U4558" t="str">
        <f t="shared" ref="U4558" si="9392">IF(OR(AND(Q4558&gt;1,Q4558&lt;41),AND(R4558&gt;1,R4558&lt;41)),"Ct&lt;41","Ct&gt;41")</f>
        <v>Ct&gt;41</v>
      </c>
      <c r="V4558" t="str">
        <f>VLOOKUP(J4558,Datasæt_Analysesystemer!$C$2:$D$68,2,FALSE)</f>
        <v>Flodkrebs</v>
      </c>
      <c r="W4558" t="str">
        <f t="shared" ref="W4558" si="9393">MID(F4558,10,9)</f>
        <v>DL2021044</v>
      </c>
      <c r="X4558" t="str">
        <f t="shared" ref="X4558" si="9394">W4558&amp;"_"&amp;V4558&amp;"_"&amp;S4558&amp;"_"&amp;T4558&amp;"_"&amp;U4558</f>
        <v>DL2021044_Flodkrebs_Invalid_Absent_Ct&gt;41</v>
      </c>
    </row>
    <row r="4559" spans="1:24" x14ac:dyDescent="0.25">
      <c r="A4559" t="s">
        <v>299</v>
      </c>
      <c r="B4559" t="s">
        <v>1377</v>
      </c>
      <c r="C4559" t="s">
        <v>16</v>
      </c>
      <c r="D4559" s="7">
        <v>0.1</v>
      </c>
      <c r="E4559" s="6" t="s">
        <v>17</v>
      </c>
      <c r="F4559" t="s">
        <v>1511</v>
      </c>
      <c r="G4559" t="str">
        <f t="shared" si="9338"/>
        <v>DL2021044</v>
      </c>
      <c r="H4559" t="str">
        <f t="shared" si="9281"/>
        <v>16</v>
      </c>
      <c r="I4559" t="str">
        <f t="shared" si="9282"/>
        <v>Flodkrebs_16_20211006_DL2021044_NGGOrdrupGym</v>
      </c>
      <c r="J4559" t="str">
        <f t="shared" si="9283"/>
        <v>Flodkrebs</v>
      </c>
      <c r="K4559" t="str">
        <f t="shared" si="9284"/>
        <v>NegK</v>
      </c>
      <c r="L4559" t="str">
        <f t="shared" si="9285"/>
        <v>No Ct</v>
      </c>
      <c r="M4559" t="str">
        <f t="shared" si="9286"/>
        <v/>
      </c>
      <c r="N4559" t="str">
        <f t="shared" si="9287"/>
        <v/>
      </c>
      <c r="O4559" t="str">
        <f t="shared" si="9288"/>
        <v/>
      </c>
    </row>
    <row r="4560" spans="1:24" x14ac:dyDescent="0.25">
      <c r="A4560" t="s">
        <v>301</v>
      </c>
      <c r="B4560" t="s">
        <v>1378</v>
      </c>
      <c r="C4560" t="s">
        <v>20</v>
      </c>
      <c r="D4560" s="7">
        <v>0.1</v>
      </c>
      <c r="E4560" s="6" t="s">
        <v>17</v>
      </c>
      <c r="F4560" t="s">
        <v>1511</v>
      </c>
      <c r="G4560" t="str">
        <f t="shared" si="9338"/>
        <v>DL2021044</v>
      </c>
      <c r="H4560" t="str">
        <f t="shared" si="9281"/>
        <v>16</v>
      </c>
      <c r="I4560" t="str">
        <f t="shared" si="9282"/>
        <v>Flodkrebs_16_20211006_DL2021044_NGGOrdrupGym</v>
      </c>
      <c r="J4560" t="str">
        <f t="shared" si="9283"/>
        <v>Flodkrebs</v>
      </c>
      <c r="K4560" t="str">
        <f t="shared" si="9284"/>
        <v>eDNA</v>
      </c>
      <c r="L4560" t="str">
        <f t="shared" si="9285"/>
        <v>No Ct</v>
      </c>
      <c r="M4560" t="str">
        <f t="shared" si="9286"/>
        <v/>
      </c>
      <c r="N4560" t="str">
        <f t="shared" si="9287"/>
        <v/>
      </c>
      <c r="O4560" t="str">
        <f t="shared" si="9288"/>
        <v/>
      </c>
    </row>
    <row r="4561" spans="1:24" x14ac:dyDescent="0.25">
      <c r="A4561" t="s">
        <v>303</v>
      </c>
      <c r="B4561" t="s">
        <v>1378</v>
      </c>
      <c r="C4561" t="s">
        <v>20</v>
      </c>
      <c r="D4561" s="7">
        <v>0.1</v>
      </c>
      <c r="E4561" s="6" t="s">
        <v>17</v>
      </c>
      <c r="F4561" t="s">
        <v>1511</v>
      </c>
      <c r="G4561" t="str">
        <f t="shared" si="9338"/>
        <v>DL2021044</v>
      </c>
      <c r="H4561" t="str">
        <f t="shared" si="9281"/>
        <v>16</v>
      </c>
      <c r="I4561" t="str">
        <f t="shared" si="9282"/>
        <v>Flodkrebs_16_20211006_DL2021044_NGGOrdrupGym</v>
      </c>
      <c r="J4561" t="str">
        <f t="shared" si="9283"/>
        <v>Flodkrebs</v>
      </c>
      <c r="K4561" t="str">
        <f t="shared" si="9284"/>
        <v>eDNA</v>
      </c>
      <c r="L4561" t="str">
        <f t="shared" si="9285"/>
        <v>No Ct</v>
      </c>
      <c r="M4561" t="str">
        <f t="shared" si="9286"/>
        <v/>
      </c>
      <c r="N4561" t="str">
        <f t="shared" si="9287"/>
        <v/>
      </c>
      <c r="O4561" t="str">
        <f t="shared" si="9288"/>
        <v/>
      </c>
    </row>
    <row r="4562" spans="1:24" x14ac:dyDescent="0.25">
      <c r="A4562" t="s">
        <v>304</v>
      </c>
      <c r="B4562" t="s">
        <v>1379</v>
      </c>
      <c r="C4562" t="s">
        <v>13</v>
      </c>
      <c r="D4562" s="7">
        <v>0.1</v>
      </c>
      <c r="E4562" s="7" t="s">
        <v>17</v>
      </c>
      <c r="F4562" t="s">
        <v>1511</v>
      </c>
      <c r="G4562" t="str">
        <f t="shared" si="9338"/>
        <v>DL2021044</v>
      </c>
      <c r="H4562" t="str">
        <f t="shared" si="9281"/>
        <v>17</v>
      </c>
      <c r="I4562" t="str">
        <f t="shared" si="9282"/>
        <v>Signalkrebs_17_20211006_DL2021044_NGGOrdrupGym</v>
      </c>
      <c r="J4562" t="str">
        <f t="shared" si="9283"/>
        <v>Signalkrebs</v>
      </c>
      <c r="K4562" t="str">
        <f t="shared" si="9284"/>
        <v>PosK</v>
      </c>
      <c r="L4562" t="str">
        <f t="shared" si="9285"/>
        <v>No Ct</v>
      </c>
      <c r="M4562">
        <f t="shared" si="9286"/>
        <v>0</v>
      </c>
      <c r="N4562">
        <f t="shared" si="9287"/>
        <v>0</v>
      </c>
      <c r="O4562">
        <f t="shared" si="9288"/>
        <v>0</v>
      </c>
      <c r="Q4562">
        <f t="shared" ref="Q4562" si="9395">IF(L4564="No Ct",0,L4564)</f>
        <v>0</v>
      </c>
      <c r="R4562">
        <f t="shared" ref="R4562" si="9396">IF(L4565="No Ct",0,L4565)</f>
        <v>0</v>
      </c>
      <c r="S4562" t="str">
        <f t="shared" ref="S4562" si="9397">IF(AND(M4562&gt;0,N4562=0),"Valid","Invalid")</f>
        <v>Invalid</v>
      </c>
      <c r="T4562" t="str">
        <f t="shared" ref="T4562" si="9398">IF(OR(Q4562&gt;1,R4562&gt;1),"Present","Absent")</f>
        <v>Absent</v>
      </c>
      <c r="U4562" t="str">
        <f t="shared" ref="U4562" si="9399">IF(OR(AND(Q4562&gt;1,Q4562&lt;41),AND(R4562&gt;1,R4562&lt;41)),"Ct&lt;41","Ct&gt;41")</f>
        <v>Ct&gt;41</v>
      </c>
      <c r="V4562" t="str">
        <f>VLOOKUP(J4562,Datasæt_Analysesystemer!$C$2:$D$68,2,FALSE)</f>
        <v>Signalkrebs</v>
      </c>
      <c r="W4562" t="str">
        <f t="shared" ref="W4562" si="9400">MID(F4562,10,9)</f>
        <v>DL2021044</v>
      </c>
      <c r="X4562" t="str">
        <f t="shared" ref="X4562" si="9401">W4562&amp;"_"&amp;V4562&amp;"_"&amp;S4562&amp;"_"&amp;T4562&amp;"_"&amp;U4562</f>
        <v>DL2021044_Signalkrebs_Invalid_Absent_Ct&gt;41</v>
      </c>
    </row>
    <row r="4563" spans="1:24" x14ac:dyDescent="0.25">
      <c r="A4563" t="s">
        <v>306</v>
      </c>
      <c r="B4563" t="s">
        <v>1380</v>
      </c>
      <c r="C4563" t="s">
        <v>16</v>
      </c>
      <c r="D4563" s="7">
        <v>0.1</v>
      </c>
      <c r="E4563" s="6" t="s">
        <v>17</v>
      </c>
      <c r="F4563" t="s">
        <v>1511</v>
      </c>
      <c r="G4563" t="str">
        <f t="shared" si="9338"/>
        <v>DL2021044</v>
      </c>
      <c r="H4563" t="str">
        <f t="shared" ref="H4563:H4626" si="9402">LEFT(B4563,2)</f>
        <v>17</v>
      </c>
      <c r="I4563" t="str">
        <f t="shared" ref="I4563:I4626" si="9403">J4563&amp;"_"&amp;H4563&amp;"_"&amp;F4563</f>
        <v>Signalkrebs_17_20211006_DL2021044_NGGOrdrupGym</v>
      </c>
      <c r="J4563" t="str">
        <f t="shared" ref="J4563:J4626" si="9404">MID(RIGHT(B4563,LEN(B4563)-3),1,FIND("_",RIGHT(B4563,LEN(B4563)-3))-1)</f>
        <v>Signalkrebs</v>
      </c>
      <c r="K4563" t="str">
        <f t="shared" ref="K4563:K4626" si="9405">TRIM(SUBSTITUTE(RIGHT(B4563,FIND(J4563,B4563)+1),"_",""))</f>
        <v>NegK</v>
      </c>
      <c r="L4563" t="str">
        <f t="shared" ref="L4563:L4626" si="9406">IFERROR(VALUE(SUBSTITUTE(E4563,".",",")),E4563)</f>
        <v>No Ct</v>
      </c>
      <c r="M4563" t="str">
        <f t="shared" ref="M4563:M4626" si="9407">IF(K4563="PosK",SUMIFS(L:L,K:K,"PosK",I:I,I4563),"")</f>
        <v/>
      </c>
      <c r="N4563" t="str">
        <f t="shared" ref="N4563:N4626" si="9408">IF(K4563="PosK",SUMIFS(L:L,K:K,"NegK",I:I,I4563),"")</f>
        <v/>
      </c>
      <c r="O4563" t="str">
        <f t="shared" ref="O4563:O4626" si="9409">IF(K4563="PosK",SUMIFS(L:L,K:K,"eDNA",I:I,I4563),"")</f>
        <v/>
      </c>
    </row>
    <row r="4564" spans="1:24" x14ac:dyDescent="0.25">
      <c r="A4564" t="s">
        <v>308</v>
      </c>
      <c r="B4564" t="s">
        <v>1381</v>
      </c>
      <c r="C4564" t="s">
        <v>20</v>
      </c>
      <c r="D4564" s="7">
        <v>0.1</v>
      </c>
      <c r="E4564" s="6" t="s">
        <v>17</v>
      </c>
      <c r="F4564" t="s">
        <v>1511</v>
      </c>
      <c r="G4564" t="str">
        <f t="shared" si="9338"/>
        <v>DL2021044</v>
      </c>
      <c r="H4564" t="str">
        <f t="shared" si="9402"/>
        <v>17</v>
      </c>
      <c r="I4564" t="str">
        <f t="shared" si="9403"/>
        <v>Signalkrebs_17_20211006_DL2021044_NGGOrdrupGym</v>
      </c>
      <c r="J4564" t="str">
        <f t="shared" si="9404"/>
        <v>Signalkrebs</v>
      </c>
      <c r="K4564" t="str">
        <f t="shared" si="9405"/>
        <v>eDNA</v>
      </c>
      <c r="L4564" t="str">
        <f t="shared" si="9406"/>
        <v>No Ct</v>
      </c>
      <c r="M4564" t="str">
        <f t="shared" si="9407"/>
        <v/>
      </c>
      <c r="N4564" t="str">
        <f t="shared" si="9408"/>
        <v/>
      </c>
      <c r="O4564" t="str">
        <f t="shared" si="9409"/>
        <v/>
      </c>
    </row>
    <row r="4565" spans="1:24" x14ac:dyDescent="0.25">
      <c r="A4565" t="s">
        <v>310</v>
      </c>
      <c r="B4565" t="s">
        <v>1381</v>
      </c>
      <c r="C4565" t="s">
        <v>20</v>
      </c>
      <c r="D4565" s="7">
        <v>0.1</v>
      </c>
      <c r="E4565" s="6" t="s">
        <v>17</v>
      </c>
      <c r="F4565" t="s">
        <v>1511</v>
      </c>
      <c r="G4565" t="str">
        <f t="shared" si="9338"/>
        <v>DL2021044</v>
      </c>
      <c r="H4565" t="str">
        <f t="shared" si="9402"/>
        <v>17</v>
      </c>
      <c r="I4565" t="str">
        <f t="shared" si="9403"/>
        <v>Signalkrebs_17_20211006_DL2021044_NGGOrdrupGym</v>
      </c>
      <c r="J4565" t="str">
        <f t="shared" si="9404"/>
        <v>Signalkrebs</v>
      </c>
      <c r="K4565" t="str">
        <f t="shared" si="9405"/>
        <v>eDNA</v>
      </c>
      <c r="L4565" t="str">
        <f t="shared" si="9406"/>
        <v>No Ct</v>
      </c>
      <c r="M4565" t="str">
        <f t="shared" si="9407"/>
        <v/>
      </c>
      <c r="N4565" t="str">
        <f t="shared" si="9408"/>
        <v/>
      </c>
      <c r="O4565" t="str">
        <f t="shared" si="9409"/>
        <v/>
      </c>
    </row>
    <row r="4566" spans="1:24" x14ac:dyDescent="0.25">
      <c r="A4566" t="s">
        <v>311</v>
      </c>
      <c r="B4566" t="s">
        <v>1382</v>
      </c>
      <c r="C4566" t="s">
        <v>13</v>
      </c>
      <c r="D4566" s="7">
        <v>0.1</v>
      </c>
      <c r="E4566" s="7">
        <v>38.880000000000003</v>
      </c>
      <c r="F4566" t="s">
        <v>1511</v>
      </c>
      <c r="G4566" t="str">
        <f t="shared" si="9338"/>
        <v>DL2021044</v>
      </c>
      <c r="H4566" t="str">
        <f t="shared" si="9402"/>
        <v>18</v>
      </c>
      <c r="I4566" t="str">
        <f t="shared" si="9403"/>
        <v>Signalkrebs_18_20211006_DL2021044_NGGOrdrupGym</v>
      </c>
      <c r="J4566" t="str">
        <f t="shared" si="9404"/>
        <v>Signalkrebs</v>
      </c>
      <c r="K4566" t="str">
        <f t="shared" si="9405"/>
        <v>PosK</v>
      </c>
      <c r="L4566">
        <f t="shared" si="9406"/>
        <v>38.880000000000003</v>
      </c>
      <c r="M4566">
        <f t="shared" si="9407"/>
        <v>38.880000000000003</v>
      </c>
      <c r="N4566">
        <f t="shared" si="9408"/>
        <v>0</v>
      </c>
      <c r="O4566">
        <f t="shared" si="9409"/>
        <v>0</v>
      </c>
      <c r="Q4566">
        <f t="shared" ref="Q4566" si="9410">IF(L4568="No Ct",0,L4568)</f>
        <v>0</v>
      </c>
      <c r="R4566">
        <f t="shared" ref="R4566" si="9411">IF(L4569="No Ct",0,L4569)</f>
        <v>0</v>
      </c>
      <c r="S4566" t="str">
        <f t="shared" ref="S4566" si="9412">IF(AND(M4566&gt;0,N4566=0),"Valid","Invalid")</f>
        <v>Valid</v>
      </c>
      <c r="T4566" t="str">
        <f t="shared" ref="T4566" si="9413">IF(OR(Q4566&gt;1,R4566&gt;1),"Present","Absent")</f>
        <v>Absent</v>
      </c>
      <c r="U4566" t="str">
        <f t="shared" ref="U4566" si="9414">IF(OR(AND(Q4566&gt;1,Q4566&lt;41),AND(R4566&gt;1,R4566&lt;41)),"Ct&lt;41","Ct&gt;41")</f>
        <v>Ct&gt;41</v>
      </c>
      <c r="V4566" t="str">
        <f>VLOOKUP(J4566,Datasæt_Analysesystemer!$C$2:$D$68,2,FALSE)</f>
        <v>Signalkrebs</v>
      </c>
      <c r="W4566" t="str">
        <f t="shared" ref="W4566" si="9415">MID(F4566,10,9)</f>
        <v>DL2021044</v>
      </c>
      <c r="X4566" t="str">
        <f t="shared" ref="X4566" si="9416">W4566&amp;"_"&amp;V4566&amp;"_"&amp;S4566&amp;"_"&amp;T4566&amp;"_"&amp;U4566</f>
        <v>DL2021044_Signalkrebs_Valid_Absent_Ct&gt;41</v>
      </c>
    </row>
    <row r="4567" spans="1:24" x14ac:dyDescent="0.25">
      <c r="A4567" t="s">
        <v>313</v>
      </c>
      <c r="B4567" t="s">
        <v>1383</v>
      </c>
      <c r="C4567" t="s">
        <v>16</v>
      </c>
      <c r="D4567" s="7">
        <v>0.1</v>
      </c>
      <c r="E4567" s="7" t="s">
        <v>17</v>
      </c>
      <c r="F4567" t="s">
        <v>1511</v>
      </c>
      <c r="G4567" t="str">
        <f t="shared" si="9338"/>
        <v>DL2021044</v>
      </c>
      <c r="H4567" t="str">
        <f t="shared" si="9402"/>
        <v>18</v>
      </c>
      <c r="I4567" t="str">
        <f t="shared" si="9403"/>
        <v>Signalkrebs_18_20211006_DL2021044_NGGOrdrupGym</v>
      </c>
      <c r="J4567" t="str">
        <f t="shared" si="9404"/>
        <v>Signalkrebs</v>
      </c>
      <c r="K4567" t="str">
        <f t="shared" si="9405"/>
        <v>NegK</v>
      </c>
      <c r="L4567" t="str">
        <f t="shared" si="9406"/>
        <v>No Ct</v>
      </c>
      <c r="M4567" t="str">
        <f t="shared" si="9407"/>
        <v/>
      </c>
      <c r="N4567" t="str">
        <f t="shared" si="9408"/>
        <v/>
      </c>
      <c r="O4567" t="str">
        <f t="shared" si="9409"/>
        <v/>
      </c>
    </row>
    <row r="4568" spans="1:24" x14ac:dyDescent="0.25">
      <c r="A4568" t="s">
        <v>315</v>
      </c>
      <c r="B4568" t="s">
        <v>1384</v>
      </c>
      <c r="C4568" t="s">
        <v>20</v>
      </c>
      <c r="D4568" s="7">
        <v>0.1</v>
      </c>
      <c r="E4568" s="6" t="s">
        <v>17</v>
      </c>
      <c r="F4568" t="s">
        <v>1511</v>
      </c>
      <c r="G4568" t="str">
        <f t="shared" si="9338"/>
        <v>DL2021044</v>
      </c>
      <c r="H4568" t="str">
        <f t="shared" si="9402"/>
        <v>18</v>
      </c>
      <c r="I4568" t="str">
        <f t="shared" si="9403"/>
        <v>Signalkrebs_18_20211006_DL2021044_NGGOrdrupGym</v>
      </c>
      <c r="J4568" t="str">
        <f t="shared" si="9404"/>
        <v>Signalkrebs</v>
      </c>
      <c r="K4568" t="str">
        <f t="shared" si="9405"/>
        <v>eDNA</v>
      </c>
      <c r="L4568" t="str">
        <f t="shared" si="9406"/>
        <v>No Ct</v>
      </c>
      <c r="M4568" t="str">
        <f t="shared" si="9407"/>
        <v/>
      </c>
      <c r="N4568" t="str">
        <f t="shared" si="9408"/>
        <v/>
      </c>
      <c r="O4568" t="str">
        <f t="shared" si="9409"/>
        <v/>
      </c>
    </row>
    <row r="4569" spans="1:24" x14ac:dyDescent="0.25">
      <c r="A4569" t="s">
        <v>317</v>
      </c>
      <c r="B4569" t="s">
        <v>1384</v>
      </c>
      <c r="C4569" t="s">
        <v>20</v>
      </c>
      <c r="D4569" s="7">
        <v>0.1</v>
      </c>
      <c r="E4569" s="6" t="s">
        <v>17</v>
      </c>
      <c r="F4569" t="s">
        <v>1511</v>
      </c>
      <c r="G4569" t="str">
        <f t="shared" si="9338"/>
        <v>DL2021044</v>
      </c>
      <c r="H4569" t="str">
        <f t="shared" si="9402"/>
        <v>18</v>
      </c>
      <c r="I4569" t="str">
        <f t="shared" si="9403"/>
        <v>Signalkrebs_18_20211006_DL2021044_NGGOrdrupGym</v>
      </c>
      <c r="J4569" t="str">
        <f t="shared" si="9404"/>
        <v>Signalkrebs</v>
      </c>
      <c r="K4569" t="str">
        <f t="shared" si="9405"/>
        <v>eDNA</v>
      </c>
      <c r="L4569" t="str">
        <f t="shared" si="9406"/>
        <v>No Ct</v>
      </c>
      <c r="M4569" t="str">
        <f t="shared" si="9407"/>
        <v/>
      </c>
      <c r="N4569" t="str">
        <f t="shared" si="9408"/>
        <v/>
      </c>
      <c r="O4569" t="str">
        <f t="shared" si="9409"/>
        <v/>
      </c>
    </row>
    <row r="4570" spans="1:24" x14ac:dyDescent="0.25">
      <c r="A4570" t="s">
        <v>318</v>
      </c>
      <c r="B4570" t="s">
        <v>1385</v>
      </c>
      <c r="C4570" t="s">
        <v>13</v>
      </c>
      <c r="D4570" s="7">
        <v>0.1</v>
      </c>
      <c r="E4570" s="6">
        <v>29.93</v>
      </c>
      <c r="F4570" t="s">
        <v>1511</v>
      </c>
      <c r="G4570" t="str">
        <f t="shared" si="9338"/>
        <v>DL2021044</v>
      </c>
      <c r="H4570" t="str">
        <f t="shared" si="9402"/>
        <v>19</v>
      </c>
      <c r="I4570" t="str">
        <f t="shared" si="9403"/>
        <v>GaliziskSumpkrebs_19_20211006_DL2021044_NGGOrdrupGym</v>
      </c>
      <c r="J4570" t="str">
        <f t="shared" si="9404"/>
        <v>GaliziskSumpkrebs</v>
      </c>
      <c r="K4570" t="str">
        <f t="shared" si="9405"/>
        <v>PosK</v>
      </c>
      <c r="L4570">
        <f t="shared" si="9406"/>
        <v>29.93</v>
      </c>
      <c r="M4570">
        <f t="shared" si="9407"/>
        <v>29.93</v>
      </c>
      <c r="N4570">
        <f t="shared" si="9408"/>
        <v>0</v>
      </c>
      <c r="O4570">
        <f t="shared" si="9409"/>
        <v>0</v>
      </c>
      <c r="Q4570">
        <f t="shared" ref="Q4570" si="9417">IF(L4572="No Ct",0,L4572)</f>
        <v>0</v>
      </c>
      <c r="R4570">
        <f t="shared" ref="R4570" si="9418">IF(L4573="No Ct",0,L4573)</f>
        <v>0</v>
      </c>
      <c r="S4570" t="str">
        <f t="shared" ref="S4570" si="9419">IF(AND(M4570&gt;0,N4570=0),"Valid","Invalid")</f>
        <v>Valid</v>
      </c>
      <c r="T4570" t="str">
        <f t="shared" ref="T4570" si="9420">IF(OR(Q4570&gt;1,R4570&gt;1),"Present","Absent")</f>
        <v>Absent</v>
      </c>
      <c r="U4570" t="str">
        <f t="shared" ref="U4570" si="9421">IF(OR(AND(Q4570&gt;1,Q4570&lt;41),AND(R4570&gt;1,R4570&lt;41)),"Ct&lt;41","Ct&gt;41")</f>
        <v>Ct&gt;41</v>
      </c>
      <c r="V4570" t="str">
        <f>VLOOKUP(J4570,Datasæt_Analysesystemer!$C$2:$D$68,2,FALSE)</f>
        <v>Galizisk sumpkrebs</v>
      </c>
      <c r="W4570" t="str">
        <f t="shared" ref="W4570" si="9422">MID(F4570,10,9)</f>
        <v>DL2021044</v>
      </c>
      <c r="X4570" t="str">
        <f t="shared" ref="X4570" si="9423">W4570&amp;"_"&amp;V4570&amp;"_"&amp;S4570&amp;"_"&amp;T4570&amp;"_"&amp;U4570</f>
        <v>DL2021044_Galizisk sumpkrebs_Valid_Absent_Ct&gt;41</v>
      </c>
    </row>
    <row r="4571" spans="1:24" x14ac:dyDescent="0.25">
      <c r="A4571" t="s">
        <v>320</v>
      </c>
      <c r="B4571" t="s">
        <v>1386</v>
      </c>
      <c r="C4571" t="s">
        <v>16</v>
      </c>
      <c r="D4571" s="7">
        <v>0.1</v>
      </c>
      <c r="E4571" s="6" t="s">
        <v>17</v>
      </c>
      <c r="F4571" t="s">
        <v>1511</v>
      </c>
      <c r="G4571" t="str">
        <f t="shared" si="9338"/>
        <v>DL2021044</v>
      </c>
      <c r="H4571" t="str">
        <f t="shared" si="9402"/>
        <v>19</v>
      </c>
      <c r="I4571" t="str">
        <f t="shared" si="9403"/>
        <v>GaliziskSumpkrebs_19_20211006_DL2021044_NGGOrdrupGym</v>
      </c>
      <c r="J4571" t="str">
        <f t="shared" si="9404"/>
        <v>GaliziskSumpkrebs</v>
      </c>
      <c r="K4571" t="str">
        <f t="shared" si="9405"/>
        <v>NegK</v>
      </c>
      <c r="L4571" t="str">
        <f t="shared" si="9406"/>
        <v>No Ct</v>
      </c>
      <c r="M4571" t="str">
        <f t="shared" si="9407"/>
        <v/>
      </c>
      <c r="N4571" t="str">
        <f t="shared" si="9408"/>
        <v/>
      </c>
      <c r="O4571" t="str">
        <f t="shared" si="9409"/>
        <v/>
      </c>
    </row>
    <row r="4572" spans="1:24" x14ac:dyDescent="0.25">
      <c r="A4572" t="s">
        <v>322</v>
      </c>
      <c r="B4572" t="s">
        <v>1387</v>
      </c>
      <c r="C4572" t="s">
        <v>20</v>
      </c>
      <c r="D4572" s="7">
        <v>0.1</v>
      </c>
      <c r="E4572" s="6" t="s">
        <v>17</v>
      </c>
      <c r="F4572" t="s">
        <v>1511</v>
      </c>
      <c r="G4572" t="str">
        <f t="shared" si="9338"/>
        <v>DL2021044</v>
      </c>
      <c r="H4572" t="str">
        <f t="shared" si="9402"/>
        <v>19</v>
      </c>
      <c r="I4572" t="str">
        <f t="shared" si="9403"/>
        <v>GaliziskSumpkrebs_19_20211006_DL2021044_NGGOrdrupGym</v>
      </c>
      <c r="J4572" t="str">
        <f t="shared" si="9404"/>
        <v>GaliziskSumpkrebs</v>
      </c>
      <c r="K4572" t="str">
        <f t="shared" si="9405"/>
        <v>eDNA</v>
      </c>
      <c r="L4572" t="str">
        <f t="shared" si="9406"/>
        <v>No Ct</v>
      </c>
      <c r="M4572" t="str">
        <f t="shared" si="9407"/>
        <v/>
      </c>
      <c r="N4572" t="str">
        <f t="shared" si="9408"/>
        <v/>
      </c>
      <c r="O4572" t="str">
        <f t="shared" si="9409"/>
        <v/>
      </c>
    </row>
    <row r="4573" spans="1:24" x14ac:dyDescent="0.25">
      <c r="A4573" t="s">
        <v>324</v>
      </c>
      <c r="B4573" t="s">
        <v>1387</v>
      </c>
      <c r="C4573" t="s">
        <v>20</v>
      </c>
      <c r="D4573" s="7">
        <v>0.1</v>
      </c>
      <c r="E4573" s="6" t="s">
        <v>17</v>
      </c>
      <c r="F4573" t="s">
        <v>1511</v>
      </c>
      <c r="G4573" t="str">
        <f t="shared" si="9338"/>
        <v>DL2021044</v>
      </c>
      <c r="H4573" t="str">
        <f t="shared" si="9402"/>
        <v>19</v>
      </c>
      <c r="I4573" t="str">
        <f t="shared" si="9403"/>
        <v>GaliziskSumpkrebs_19_20211006_DL2021044_NGGOrdrupGym</v>
      </c>
      <c r="J4573" t="str">
        <f t="shared" si="9404"/>
        <v>GaliziskSumpkrebs</v>
      </c>
      <c r="K4573" t="str">
        <f t="shared" si="9405"/>
        <v>eDNA</v>
      </c>
      <c r="L4573" t="str">
        <f t="shared" si="9406"/>
        <v>No Ct</v>
      </c>
      <c r="M4573" t="str">
        <f t="shared" si="9407"/>
        <v/>
      </c>
      <c r="N4573" t="str">
        <f t="shared" si="9408"/>
        <v/>
      </c>
      <c r="O4573" t="str">
        <f t="shared" si="9409"/>
        <v/>
      </c>
    </row>
    <row r="4574" spans="1:24" x14ac:dyDescent="0.25">
      <c r="A4574" t="s">
        <v>325</v>
      </c>
      <c r="B4574" t="s">
        <v>1388</v>
      </c>
      <c r="C4574" t="s">
        <v>13</v>
      </c>
      <c r="D4574" s="7">
        <v>0.1</v>
      </c>
      <c r="E4574" s="7">
        <v>30.05</v>
      </c>
      <c r="F4574" t="s">
        <v>1511</v>
      </c>
      <c r="G4574" t="str">
        <f t="shared" si="9338"/>
        <v>DL2021044</v>
      </c>
      <c r="H4574" t="str">
        <f t="shared" si="9402"/>
        <v>20</v>
      </c>
      <c r="I4574" t="str">
        <f t="shared" si="9403"/>
        <v>GaliziskSumpkrebs_20_20211006_DL2021044_NGGOrdrupGym</v>
      </c>
      <c r="J4574" t="str">
        <f t="shared" si="9404"/>
        <v>GaliziskSumpkrebs</v>
      </c>
      <c r="K4574" t="str">
        <f t="shared" si="9405"/>
        <v>PosK</v>
      </c>
      <c r="L4574">
        <f t="shared" si="9406"/>
        <v>30.05</v>
      </c>
      <c r="M4574">
        <f t="shared" si="9407"/>
        <v>30.05</v>
      </c>
      <c r="N4574">
        <f t="shared" si="9408"/>
        <v>0</v>
      </c>
      <c r="O4574">
        <f t="shared" si="9409"/>
        <v>0</v>
      </c>
      <c r="Q4574">
        <f t="shared" ref="Q4574" si="9424">IF(L4576="No Ct",0,L4576)</f>
        <v>0</v>
      </c>
      <c r="R4574">
        <f t="shared" ref="R4574" si="9425">IF(L4577="No Ct",0,L4577)</f>
        <v>0</v>
      </c>
      <c r="S4574" t="str">
        <f t="shared" ref="S4574" si="9426">IF(AND(M4574&gt;0,N4574=0),"Valid","Invalid")</f>
        <v>Valid</v>
      </c>
      <c r="T4574" t="str">
        <f t="shared" ref="T4574" si="9427">IF(OR(Q4574&gt;1,R4574&gt;1),"Present","Absent")</f>
        <v>Absent</v>
      </c>
      <c r="U4574" t="str">
        <f t="shared" ref="U4574" si="9428">IF(OR(AND(Q4574&gt;1,Q4574&lt;41),AND(R4574&gt;1,R4574&lt;41)),"Ct&lt;41","Ct&gt;41")</f>
        <v>Ct&gt;41</v>
      </c>
      <c r="V4574" t="str">
        <f>VLOOKUP(J4574,Datasæt_Analysesystemer!$C$2:$D$68,2,FALSE)</f>
        <v>Galizisk sumpkrebs</v>
      </c>
      <c r="W4574" t="str">
        <f t="shared" ref="W4574" si="9429">MID(F4574,10,9)</f>
        <v>DL2021044</v>
      </c>
      <c r="X4574" t="str">
        <f t="shared" ref="X4574" si="9430">W4574&amp;"_"&amp;V4574&amp;"_"&amp;S4574&amp;"_"&amp;T4574&amp;"_"&amp;U4574</f>
        <v>DL2021044_Galizisk sumpkrebs_Valid_Absent_Ct&gt;41</v>
      </c>
    </row>
    <row r="4575" spans="1:24" x14ac:dyDescent="0.25">
      <c r="A4575" t="s">
        <v>327</v>
      </c>
      <c r="B4575" t="s">
        <v>1389</v>
      </c>
      <c r="C4575" t="s">
        <v>16</v>
      </c>
      <c r="D4575" s="7">
        <v>0.1</v>
      </c>
      <c r="E4575" s="6" t="s">
        <v>17</v>
      </c>
      <c r="F4575" t="s">
        <v>1511</v>
      </c>
      <c r="G4575" t="str">
        <f t="shared" si="9338"/>
        <v>DL2021044</v>
      </c>
      <c r="H4575" t="str">
        <f t="shared" si="9402"/>
        <v>20</v>
      </c>
      <c r="I4575" t="str">
        <f t="shared" si="9403"/>
        <v>GaliziskSumpkrebs_20_20211006_DL2021044_NGGOrdrupGym</v>
      </c>
      <c r="J4575" t="str">
        <f t="shared" si="9404"/>
        <v>GaliziskSumpkrebs</v>
      </c>
      <c r="K4575" t="str">
        <f t="shared" si="9405"/>
        <v>NegK</v>
      </c>
      <c r="L4575" t="str">
        <f t="shared" si="9406"/>
        <v>No Ct</v>
      </c>
      <c r="M4575" t="str">
        <f t="shared" si="9407"/>
        <v/>
      </c>
      <c r="N4575" t="str">
        <f t="shared" si="9408"/>
        <v/>
      </c>
      <c r="O4575" t="str">
        <f t="shared" si="9409"/>
        <v/>
      </c>
    </row>
    <row r="4576" spans="1:24" x14ac:dyDescent="0.25">
      <c r="A4576" t="s">
        <v>329</v>
      </c>
      <c r="B4576" t="s">
        <v>1390</v>
      </c>
      <c r="C4576" t="s">
        <v>20</v>
      </c>
      <c r="D4576" s="7">
        <v>0.1</v>
      </c>
      <c r="E4576" s="6" t="s">
        <v>17</v>
      </c>
      <c r="F4576" t="s">
        <v>1511</v>
      </c>
      <c r="G4576" t="str">
        <f t="shared" si="9338"/>
        <v>DL2021044</v>
      </c>
      <c r="H4576" t="str">
        <f t="shared" si="9402"/>
        <v>20</v>
      </c>
      <c r="I4576" t="str">
        <f t="shared" si="9403"/>
        <v>GaliziskSumpkrebs_20_20211006_DL2021044_NGGOrdrupGym</v>
      </c>
      <c r="J4576" t="str">
        <f t="shared" si="9404"/>
        <v>GaliziskSumpkrebs</v>
      </c>
      <c r="K4576" t="str">
        <f t="shared" si="9405"/>
        <v>eDNA</v>
      </c>
      <c r="L4576" t="str">
        <f t="shared" si="9406"/>
        <v>No Ct</v>
      </c>
      <c r="M4576" t="str">
        <f t="shared" si="9407"/>
        <v/>
      </c>
      <c r="N4576" t="str">
        <f t="shared" si="9408"/>
        <v/>
      </c>
      <c r="O4576" t="str">
        <f t="shared" si="9409"/>
        <v/>
      </c>
    </row>
    <row r="4577" spans="1:24" x14ac:dyDescent="0.25">
      <c r="A4577" t="s">
        <v>331</v>
      </c>
      <c r="B4577" t="s">
        <v>1390</v>
      </c>
      <c r="C4577" t="s">
        <v>20</v>
      </c>
      <c r="D4577" s="7">
        <v>0.1</v>
      </c>
      <c r="E4577" s="6" t="s">
        <v>17</v>
      </c>
      <c r="F4577" t="s">
        <v>1511</v>
      </c>
      <c r="G4577" t="str">
        <f t="shared" si="9338"/>
        <v>DL2021044</v>
      </c>
      <c r="H4577" t="str">
        <f t="shared" si="9402"/>
        <v>20</v>
      </c>
      <c r="I4577" t="str">
        <f t="shared" si="9403"/>
        <v>GaliziskSumpkrebs_20_20211006_DL2021044_NGGOrdrupGym</v>
      </c>
      <c r="J4577" t="str">
        <f t="shared" si="9404"/>
        <v>GaliziskSumpkrebs</v>
      </c>
      <c r="K4577" t="str">
        <f t="shared" si="9405"/>
        <v>eDNA</v>
      </c>
      <c r="L4577" t="str">
        <f t="shared" si="9406"/>
        <v>No Ct</v>
      </c>
      <c r="M4577" t="str">
        <f t="shared" si="9407"/>
        <v/>
      </c>
      <c r="N4577" t="str">
        <f t="shared" si="9408"/>
        <v/>
      </c>
      <c r="O4577" t="str">
        <f t="shared" si="9409"/>
        <v/>
      </c>
    </row>
    <row r="4578" spans="1:24" x14ac:dyDescent="0.25">
      <c r="A4578" t="s">
        <v>390</v>
      </c>
      <c r="B4578" t="s">
        <v>1391</v>
      </c>
      <c r="C4578" t="s">
        <v>13</v>
      </c>
      <c r="D4578" s="7">
        <v>0.1</v>
      </c>
      <c r="E4578" s="7">
        <v>35.79</v>
      </c>
      <c r="F4578" t="s">
        <v>1511</v>
      </c>
      <c r="G4578" t="str">
        <f t="shared" si="9338"/>
        <v>DL2021044</v>
      </c>
      <c r="H4578" t="str">
        <f t="shared" si="9402"/>
        <v>21</v>
      </c>
      <c r="I4578" t="str">
        <f t="shared" si="9403"/>
        <v>KinesiskUldhaandskrabbe_21_20211006_DL2021044_NGGOrdrupGym</v>
      </c>
      <c r="J4578" t="str">
        <f t="shared" si="9404"/>
        <v>KinesiskUldhaandskrabbe</v>
      </c>
      <c r="K4578" t="str">
        <f t="shared" si="9405"/>
        <v>PosK</v>
      </c>
      <c r="L4578">
        <f t="shared" si="9406"/>
        <v>35.79</v>
      </c>
      <c r="M4578">
        <f t="shared" si="9407"/>
        <v>35.79</v>
      </c>
      <c r="N4578">
        <f t="shared" si="9408"/>
        <v>0</v>
      </c>
      <c r="O4578">
        <f t="shared" si="9409"/>
        <v>0</v>
      </c>
      <c r="Q4578">
        <f t="shared" ref="Q4578" si="9431">IF(L4580="No Ct",0,L4580)</f>
        <v>0</v>
      </c>
      <c r="R4578">
        <f t="shared" ref="R4578" si="9432">IF(L4581="No Ct",0,L4581)</f>
        <v>0</v>
      </c>
      <c r="S4578" t="str">
        <f t="shared" ref="S4578" si="9433">IF(AND(M4578&gt;0,N4578=0),"Valid","Invalid")</f>
        <v>Valid</v>
      </c>
      <c r="T4578" t="str">
        <f t="shared" ref="T4578" si="9434">IF(OR(Q4578&gt;1,R4578&gt;1),"Present","Absent")</f>
        <v>Absent</v>
      </c>
      <c r="U4578" t="str">
        <f t="shared" ref="U4578" si="9435">IF(OR(AND(Q4578&gt;1,Q4578&lt;41),AND(R4578&gt;1,R4578&lt;41)),"Ct&lt;41","Ct&gt;41")</f>
        <v>Ct&gt;41</v>
      </c>
      <c r="V4578" t="str">
        <f>VLOOKUP(J4578,Datasæt_Analysesystemer!$C$2:$D$68,2,FALSE)</f>
        <v>Kinesisk uldhåndskrabbe</v>
      </c>
      <c r="W4578" t="str">
        <f t="shared" ref="W4578" si="9436">MID(F4578,10,9)</f>
        <v>DL2021044</v>
      </c>
      <c r="X4578" t="str">
        <f t="shared" ref="X4578" si="9437">W4578&amp;"_"&amp;V4578&amp;"_"&amp;S4578&amp;"_"&amp;T4578&amp;"_"&amp;U4578</f>
        <v>DL2021044_Kinesisk uldhåndskrabbe_Valid_Absent_Ct&gt;41</v>
      </c>
    </row>
    <row r="4579" spans="1:24" x14ac:dyDescent="0.25">
      <c r="A4579" t="s">
        <v>392</v>
      </c>
      <c r="B4579" t="s">
        <v>1392</v>
      </c>
      <c r="C4579" t="s">
        <v>16</v>
      </c>
      <c r="D4579" s="7">
        <v>0.1</v>
      </c>
      <c r="E4579" s="6" t="s">
        <v>17</v>
      </c>
      <c r="F4579" t="s">
        <v>1511</v>
      </c>
      <c r="G4579" t="str">
        <f t="shared" si="9338"/>
        <v>DL2021044</v>
      </c>
      <c r="H4579" t="str">
        <f t="shared" si="9402"/>
        <v>21</v>
      </c>
      <c r="I4579" t="str">
        <f t="shared" si="9403"/>
        <v>KinesiskUldhaandskrabbe_21_20211006_DL2021044_NGGOrdrupGym</v>
      </c>
      <c r="J4579" t="str">
        <f t="shared" si="9404"/>
        <v>KinesiskUldhaandskrabbe</v>
      </c>
      <c r="K4579" t="str">
        <f t="shared" si="9405"/>
        <v>NegK</v>
      </c>
      <c r="L4579" t="str">
        <f t="shared" si="9406"/>
        <v>No Ct</v>
      </c>
      <c r="M4579" t="str">
        <f t="shared" si="9407"/>
        <v/>
      </c>
      <c r="N4579" t="str">
        <f t="shared" si="9408"/>
        <v/>
      </c>
      <c r="O4579" t="str">
        <f t="shared" si="9409"/>
        <v/>
      </c>
    </row>
    <row r="4580" spans="1:24" x14ac:dyDescent="0.25">
      <c r="A4580" t="s">
        <v>394</v>
      </c>
      <c r="B4580" t="s">
        <v>1393</v>
      </c>
      <c r="C4580" t="s">
        <v>20</v>
      </c>
      <c r="D4580" s="7">
        <v>0.1</v>
      </c>
      <c r="E4580" s="7" t="s">
        <v>17</v>
      </c>
      <c r="F4580" t="s">
        <v>1511</v>
      </c>
      <c r="G4580" t="str">
        <f t="shared" si="9338"/>
        <v>DL2021044</v>
      </c>
      <c r="H4580" t="str">
        <f t="shared" si="9402"/>
        <v>21</v>
      </c>
      <c r="I4580" t="str">
        <f t="shared" si="9403"/>
        <v>KinesiskUldhaandskrabbe_21_20211006_DL2021044_NGGOrdrupGym</v>
      </c>
      <c r="J4580" t="str">
        <f t="shared" si="9404"/>
        <v>KinesiskUldhaandskrabbe</v>
      </c>
      <c r="K4580" t="str">
        <f t="shared" si="9405"/>
        <v>eDNA</v>
      </c>
      <c r="L4580" t="str">
        <f t="shared" si="9406"/>
        <v>No Ct</v>
      </c>
      <c r="M4580" t="str">
        <f t="shared" si="9407"/>
        <v/>
      </c>
      <c r="N4580" t="str">
        <f t="shared" si="9408"/>
        <v/>
      </c>
      <c r="O4580" t="str">
        <f t="shared" si="9409"/>
        <v/>
      </c>
    </row>
    <row r="4581" spans="1:24" x14ac:dyDescent="0.25">
      <c r="A4581" t="s">
        <v>396</v>
      </c>
      <c r="B4581" t="s">
        <v>1393</v>
      </c>
      <c r="C4581" t="s">
        <v>20</v>
      </c>
      <c r="D4581" s="7">
        <v>0.1</v>
      </c>
      <c r="E4581" s="6" t="s">
        <v>17</v>
      </c>
      <c r="F4581" t="s">
        <v>1511</v>
      </c>
      <c r="G4581" t="str">
        <f t="shared" si="9338"/>
        <v>DL2021044</v>
      </c>
      <c r="H4581" t="str">
        <f t="shared" si="9402"/>
        <v>21</v>
      </c>
      <c r="I4581" t="str">
        <f t="shared" si="9403"/>
        <v>KinesiskUldhaandskrabbe_21_20211006_DL2021044_NGGOrdrupGym</v>
      </c>
      <c r="J4581" t="str">
        <f t="shared" si="9404"/>
        <v>KinesiskUldhaandskrabbe</v>
      </c>
      <c r="K4581" t="str">
        <f t="shared" si="9405"/>
        <v>eDNA</v>
      </c>
      <c r="L4581" t="str">
        <f t="shared" si="9406"/>
        <v>No Ct</v>
      </c>
      <c r="M4581" t="str">
        <f t="shared" si="9407"/>
        <v/>
      </c>
      <c r="N4581" t="str">
        <f t="shared" si="9408"/>
        <v/>
      </c>
      <c r="O4581" t="str">
        <f t="shared" si="9409"/>
        <v/>
      </c>
    </row>
    <row r="4582" spans="1:24" x14ac:dyDescent="0.25">
      <c r="A4582" t="s">
        <v>397</v>
      </c>
      <c r="B4582" t="s">
        <v>1394</v>
      </c>
      <c r="C4582" t="s">
        <v>13</v>
      </c>
      <c r="D4582" s="7">
        <v>0.1</v>
      </c>
      <c r="E4582" s="7">
        <v>36.340000000000003</v>
      </c>
      <c r="F4582" t="s">
        <v>1511</v>
      </c>
      <c r="G4582" t="str">
        <f t="shared" si="9338"/>
        <v>DL2021044</v>
      </c>
      <c r="H4582" t="str">
        <f t="shared" si="9402"/>
        <v>22</v>
      </c>
      <c r="I4582" t="str">
        <f t="shared" si="9403"/>
        <v>KinesiskUldhaandskrabbe_22_20211006_DL2021044_NGGOrdrupGym</v>
      </c>
      <c r="J4582" t="str">
        <f t="shared" si="9404"/>
        <v>KinesiskUldhaandskrabbe</v>
      </c>
      <c r="K4582" t="str">
        <f t="shared" si="9405"/>
        <v>PosK</v>
      </c>
      <c r="L4582">
        <f t="shared" si="9406"/>
        <v>36.340000000000003</v>
      </c>
      <c r="M4582">
        <f t="shared" si="9407"/>
        <v>36.340000000000003</v>
      </c>
      <c r="N4582">
        <f t="shared" si="9408"/>
        <v>0</v>
      </c>
      <c r="O4582">
        <f t="shared" si="9409"/>
        <v>0</v>
      </c>
      <c r="Q4582">
        <f t="shared" ref="Q4582" si="9438">IF(L4584="No Ct",0,L4584)</f>
        <v>0</v>
      </c>
      <c r="R4582">
        <f t="shared" ref="R4582" si="9439">IF(L4585="No Ct",0,L4585)</f>
        <v>0</v>
      </c>
      <c r="S4582" t="str">
        <f t="shared" ref="S4582" si="9440">IF(AND(M4582&gt;0,N4582=0),"Valid","Invalid")</f>
        <v>Valid</v>
      </c>
      <c r="T4582" t="str">
        <f t="shared" ref="T4582" si="9441">IF(OR(Q4582&gt;1,R4582&gt;1),"Present","Absent")</f>
        <v>Absent</v>
      </c>
      <c r="U4582" t="str">
        <f t="shared" ref="U4582" si="9442">IF(OR(AND(Q4582&gt;1,Q4582&lt;41),AND(R4582&gt;1,R4582&lt;41)),"Ct&lt;41","Ct&gt;41")</f>
        <v>Ct&gt;41</v>
      </c>
      <c r="V4582" t="str">
        <f>VLOOKUP(J4582,Datasæt_Analysesystemer!$C$2:$D$68,2,FALSE)</f>
        <v>Kinesisk uldhåndskrabbe</v>
      </c>
      <c r="W4582" t="str">
        <f t="shared" ref="W4582" si="9443">MID(F4582,10,9)</f>
        <v>DL2021044</v>
      </c>
      <c r="X4582" t="str">
        <f t="shared" ref="X4582" si="9444">W4582&amp;"_"&amp;V4582&amp;"_"&amp;S4582&amp;"_"&amp;T4582&amp;"_"&amp;U4582</f>
        <v>DL2021044_Kinesisk uldhåndskrabbe_Valid_Absent_Ct&gt;41</v>
      </c>
    </row>
    <row r="4583" spans="1:24" x14ac:dyDescent="0.25">
      <c r="A4583" t="s">
        <v>399</v>
      </c>
      <c r="B4583" t="s">
        <v>1395</v>
      </c>
      <c r="C4583" t="s">
        <v>16</v>
      </c>
      <c r="D4583" s="7">
        <v>0.1</v>
      </c>
      <c r="E4583" s="6" t="s">
        <v>17</v>
      </c>
      <c r="F4583" t="s">
        <v>1511</v>
      </c>
      <c r="G4583" t="str">
        <f t="shared" si="9338"/>
        <v>DL2021044</v>
      </c>
      <c r="H4583" t="str">
        <f t="shared" si="9402"/>
        <v>22</v>
      </c>
      <c r="I4583" t="str">
        <f t="shared" si="9403"/>
        <v>KinesiskUldhaandskrabbe_22_20211006_DL2021044_NGGOrdrupGym</v>
      </c>
      <c r="J4583" t="str">
        <f t="shared" si="9404"/>
        <v>KinesiskUldhaandskrabbe</v>
      </c>
      <c r="K4583" t="str">
        <f t="shared" si="9405"/>
        <v>NegK</v>
      </c>
      <c r="L4583" t="str">
        <f t="shared" si="9406"/>
        <v>No Ct</v>
      </c>
      <c r="M4583" t="str">
        <f t="shared" si="9407"/>
        <v/>
      </c>
      <c r="N4583" t="str">
        <f t="shared" si="9408"/>
        <v/>
      </c>
      <c r="O4583" t="str">
        <f t="shared" si="9409"/>
        <v/>
      </c>
    </row>
    <row r="4584" spans="1:24" x14ac:dyDescent="0.25">
      <c r="A4584" t="s">
        <v>401</v>
      </c>
      <c r="B4584" t="s">
        <v>1396</v>
      </c>
      <c r="C4584" t="s">
        <v>20</v>
      </c>
      <c r="D4584" s="7">
        <v>0.1</v>
      </c>
      <c r="E4584" s="6" t="s">
        <v>17</v>
      </c>
      <c r="F4584" t="s">
        <v>1511</v>
      </c>
      <c r="G4584" t="str">
        <f t="shared" si="9338"/>
        <v>DL2021044</v>
      </c>
      <c r="H4584" t="str">
        <f t="shared" si="9402"/>
        <v>22</v>
      </c>
      <c r="I4584" t="str">
        <f t="shared" si="9403"/>
        <v>KinesiskUldhaandskrabbe_22_20211006_DL2021044_NGGOrdrupGym</v>
      </c>
      <c r="J4584" t="str">
        <f t="shared" si="9404"/>
        <v>KinesiskUldhaandskrabbe</v>
      </c>
      <c r="K4584" t="str">
        <f t="shared" si="9405"/>
        <v>eDNA</v>
      </c>
      <c r="L4584" t="str">
        <f t="shared" si="9406"/>
        <v>No Ct</v>
      </c>
      <c r="M4584" t="str">
        <f t="shared" si="9407"/>
        <v/>
      </c>
      <c r="N4584" t="str">
        <f t="shared" si="9408"/>
        <v/>
      </c>
      <c r="O4584" t="str">
        <f t="shared" si="9409"/>
        <v/>
      </c>
    </row>
    <row r="4585" spans="1:24" x14ac:dyDescent="0.25">
      <c r="A4585" t="s">
        <v>403</v>
      </c>
      <c r="B4585" t="s">
        <v>1396</v>
      </c>
      <c r="C4585" t="s">
        <v>20</v>
      </c>
      <c r="D4585" s="7">
        <v>0.1</v>
      </c>
      <c r="E4585" s="6" t="s">
        <v>17</v>
      </c>
      <c r="F4585" t="s">
        <v>1511</v>
      </c>
      <c r="G4585" t="str">
        <f t="shared" si="9338"/>
        <v>DL2021044</v>
      </c>
      <c r="H4585" t="str">
        <f t="shared" si="9402"/>
        <v>22</v>
      </c>
      <c r="I4585" t="str">
        <f t="shared" si="9403"/>
        <v>KinesiskUldhaandskrabbe_22_20211006_DL2021044_NGGOrdrupGym</v>
      </c>
      <c r="J4585" t="str">
        <f t="shared" si="9404"/>
        <v>KinesiskUldhaandskrabbe</v>
      </c>
      <c r="K4585" t="str">
        <f t="shared" si="9405"/>
        <v>eDNA</v>
      </c>
      <c r="L4585" t="str">
        <f t="shared" si="9406"/>
        <v>No Ct</v>
      </c>
      <c r="M4585" t="str">
        <f t="shared" si="9407"/>
        <v/>
      </c>
      <c r="N4585" t="str">
        <f t="shared" si="9408"/>
        <v/>
      </c>
      <c r="O4585" t="str">
        <f t="shared" si="9409"/>
        <v/>
      </c>
    </row>
    <row r="4586" spans="1:24" x14ac:dyDescent="0.25">
      <c r="A4586" t="s">
        <v>404</v>
      </c>
      <c r="B4586" t="s">
        <v>1397</v>
      </c>
      <c r="C4586" t="s">
        <v>13</v>
      </c>
      <c r="D4586" s="7">
        <v>0.1</v>
      </c>
      <c r="E4586" s="7" t="s">
        <v>17</v>
      </c>
      <c r="F4586" t="s">
        <v>1511</v>
      </c>
      <c r="G4586" t="str">
        <f t="shared" si="9338"/>
        <v>DL2021044</v>
      </c>
      <c r="H4586" t="str">
        <f t="shared" si="9402"/>
        <v>23</v>
      </c>
      <c r="I4586" t="str">
        <f t="shared" si="9403"/>
        <v>BredVandkalv_23_20211006_DL2021044_NGGOrdrupGym</v>
      </c>
      <c r="J4586" t="str">
        <f t="shared" si="9404"/>
        <v>BredVandkalv</v>
      </c>
      <c r="K4586" t="str">
        <f t="shared" si="9405"/>
        <v>PosK</v>
      </c>
      <c r="L4586" t="str">
        <f t="shared" si="9406"/>
        <v>No Ct</v>
      </c>
      <c r="M4586">
        <f t="shared" si="9407"/>
        <v>0</v>
      </c>
      <c r="N4586">
        <f t="shared" si="9408"/>
        <v>0</v>
      </c>
      <c r="O4586">
        <f t="shared" si="9409"/>
        <v>0</v>
      </c>
      <c r="Q4586">
        <f t="shared" ref="Q4586" si="9445">IF(L4588="No Ct",0,L4588)</f>
        <v>0</v>
      </c>
      <c r="R4586">
        <f t="shared" ref="R4586" si="9446">IF(L4589="No Ct",0,L4589)</f>
        <v>0</v>
      </c>
      <c r="S4586" t="str">
        <f t="shared" ref="S4586" si="9447">IF(AND(M4586&gt;0,N4586=0),"Valid","Invalid")</f>
        <v>Invalid</v>
      </c>
      <c r="T4586" t="str">
        <f t="shared" ref="T4586" si="9448">IF(OR(Q4586&gt;1,R4586&gt;1),"Present","Absent")</f>
        <v>Absent</v>
      </c>
      <c r="U4586" t="str">
        <f t="shared" ref="U4586" si="9449">IF(OR(AND(Q4586&gt;1,Q4586&lt;41),AND(R4586&gt;1,R4586&lt;41)),"Ct&lt;41","Ct&gt;41")</f>
        <v>Ct&gt;41</v>
      </c>
      <c r="V4586" t="str">
        <f>VLOOKUP(J4586,Datasæt_Analysesystemer!$C$2:$D$68,2,FALSE)</f>
        <v>Bred vandkalv</v>
      </c>
      <c r="W4586" t="str">
        <f t="shared" ref="W4586" si="9450">MID(F4586,10,9)</f>
        <v>DL2021044</v>
      </c>
      <c r="X4586" t="str">
        <f t="shared" ref="X4586" si="9451">W4586&amp;"_"&amp;V4586&amp;"_"&amp;S4586&amp;"_"&amp;T4586&amp;"_"&amp;U4586</f>
        <v>DL2021044_Bred vandkalv_Invalid_Absent_Ct&gt;41</v>
      </c>
    </row>
    <row r="4587" spans="1:24" x14ac:dyDescent="0.25">
      <c r="A4587" t="s">
        <v>406</v>
      </c>
      <c r="B4587" t="s">
        <v>1398</v>
      </c>
      <c r="C4587" t="s">
        <v>16</v>
      </c>
      <c r="D4587" s="7">
        <v>0.1</v>
      </c>
      <c r="E4587" s="6" t="s">
        <v>17</v>
      </c>
      <c r="F4587" t="s">
        <v>1511</v>
      </c>
      <c r="G4587" t="str">
        <f t="shared" si="9338"/>
        <v>DL2021044</v>
      </c>
      <c r="H4587" t="str">
        <f t="shared" si="9402"/>
        <v>23</v>
      </c>
      <c r="I4587" t="str">
        <f t="shared" si="9403"/>
        <v>BredVandkalv_23_20211006_DL2021044_NGGOrdrupGym</v>
      </c>
      <c r="J4587" t="str">
        <f t="shared" si="9404"/>
        <v>BredVandkalv</v>
      </c>
      <c r="K4587" t="str">
        <f t="shared" si="9405"/>
        <v>NegK</v>
      </c>
      <c r="L4587" t="str">
        <f t="shared" si="9406"/>
        <v>No Ct</v>
      </c>
      <c r="M4587" t="str">
        <f t="shared" si="9407"/>
        <v/>
      </c>
      <c r="N4587" t="str">
        <f t="shared" si="9408"/>
        <v/>
      </c>
      <c r="O4587" t="str">
        <f t="shared" si="9409"/>
        <v/>
      </c>
    </row>
    <row r="4588" spans="1:24" x14ac:dyDescent="0.25">
      <c r="A4588" t="s">
        <v>408</v>
      </c>
      <c r="B4588" t="s">
        <v>1399</v>
      </c>
      <c r="C4588" t="s">
        <v>20</v>
      </c>
      <c r="D4588" s="7">
        <v>0.1</v>
      </c>
      <c r="E4588" s="6" t="s">
        <v>17</v>
      </c>
      <c r="F4588" t="s">
        <v>1511</v>
      </c>
      <c r="G4588" t="str">
        <f t="shared" si="9338"/>
        <v>DL2021044</v>
      </c>
      <c r="H4588" t="str">
        <f t="shared" si="9402"/>
        <v>23</v>
      </c>
      <c r="I4588" t="str">
        <f t="shared" si="9403"/>
        <v>BredVandkalv_23_20211006_DL2021044_NGGOrdrupGym</v>
      </c>
      <c r="J4588" t="str">
        <f t="shared" si="9404"/>
        <v>BredVandkalv</v>
      </c>
      <c r="K4588" t="str">
        <f t="shared" si="9405"/>
        <v>eDNA</v>
      </c>
      <c r="L4588" t="str">
        <f t="shared" si="9406"/>
        <v>No Ct</v>
      </c>
      <c r="M4588" t="str">
        <f t="shared" si="9407"/>
        <v/>
      </c>
      <c r="N4588" t="str">
        <f t="shared" si="9408"/>
        <v/>
      </c>
      <c r="O4588" t="str">
        <f t="shared" si="9409"/>
        <v/>
      </c>
    </row>
    <row r="4589" spans="1:24" x14ac:dyDescent="0.25">
      <c r="A4589" t="s">
        <v>410</v>
      </c>
      <c r="B4589" t="s">
        <v>1399</v>
      </c>
      <c r="C4589" t="s">
        <v>20</v>
      </c>
      <c r="D4589" s="7">
        <v>0.1</v>
      </c>
      <c r="E4589" s="6" t="s">
        <v>17</v>
      </c>
      <c r="F4589" t="s">
        <v>1511</v>
      </c>
      <c r="G4589" t="str">
        <f t="shared" si="9338"/>
        <v>DL2021044</v>
      </c>
      <c r="H4589" t="str">
        <f t="shared" si="9402"/>
        <v>23</v>
      </c>
      <c r="I4589" t="str">
        <f t="shared" si="9403"/>
        <v>BredVandkalv_23_20211006_DL2021044_NGGOrdrupGym</v>
      </c>
      <c r="J4589" t="str">
        <f t="shared" si="9404"/>
        <v>BredVandkalv</v>
      </c>
      <c r="K4589" t="str">
        <f t="shared" si="9405"/>
        <v>eDNA</v>
      </c>
      <c r="L4589" t="str">
        <f t="shared" si="9406"/>
        <v>No Ct</v>
      </c>
      <c r="M4589" t="str">
        <f t="shared" si="9407"/>
        <v/>
      </c>
      <c r="N4589" t="str">
        <f t="shared" si="9408"/>
        <v/>
      </c>
      <c r="O4589" t="str">
        <f t="shared" si="9409"/>
        <v/>
      </c>
    </row>
    <row r="4590" spans="1:24" x14ac:dyDescent="0.25">
      <c r="A4590" t="s">
        <v>411</v>
      </c>
      <c r="B4590" t="s">
        <v>1400</v>
      </c>
      <c r="C4590" t="s">
        <v>13</v>
      </c>
      <c r="D4590" s="7">
        <v>0.1</v>
      </c>
      <c r="E4590" s="7">
        <v>23.92</v>
      </c>
      <c r="F4590" t="s">
        <v>1511</v>
      </c>
      <c r="G4590" t="str">
        <f t="shared" si="9338"/>
        <v>DL2021044</v>
      </c>
      <c r="H4590" t="str">
        <f t="shared" si="9402"/>
        <v>24</v>
      </c>
      <c r="I4590" t="str">
        <f t="shared" si="9403"/>
        <v>BredVandkalv_24_20211006_DL2021044_NGGOrdrupGym</v>
      </c>
      <c r="J4590" t="str">
        <f t="shared" si="9404"/>
        <v>BredVandkalv</v>
      </c>
      <c r="K4590" t="str">
        <f t="shared" si="9405"/>
        <v>PosK</v>
      </c>
      <c r="L4590">
        <f t="shared" si="9406"/>
        <v>23.92</v>
      </c>
      <c r="M4590">
        <f t="shared" si="9407"/>
        <v>23.92</v>
      </c>
      <c r="N4590">
        <f t="shared" si="9408"/>
        <v>0</v>
      </c>
      <c r="O4590">
        <f t="shared" si="9409"/>
        <v>0</v>
      </c>
      <c r="Q4590">
        <f t="shared" ref="Q4590" si="9452">IF(L4592="No Ct",0,L4592)</f>
        <v>0</v>
      </c>
      <c r="R4590">
        <f t="shared" ref="R4590" si="9453">IF(L4593="No Ct",0,L4593)</f>
        <v>0</v>
      </c>
      <c r="S4590" t="str">
        <f t="shared" ref="S4590" si="9454">IF(AND(M4590&gt;0,N4590=0),"Valid","Invalid")</f>
        <v>Valid</v>
      </c>
      <c r="T4590" t="str">
        <f t="shared" ref="T4590" si="9455">IF(OR(Q4590&gt;1,R4590&gt;1),"Present","Absent")</f>
        <v>Absent</v>
      </c>
      <c r="U4590" t="str">
        <f t="shared" ref="U4590" si="9456">IF(OR(AND(Q4590&gt;1,Q4590&lt;41),AND(R4590&gt;1,R4590&lt;41)),"Ct&lt;41","Ct&gt;41")</f>
        <v>Ct&gt;41</v>
      </c>
      <c r="V4590" t="str">
        <f>VLOOKUP(J4590,Datasæt_Analysesystemer!$C$2:$D$68,2,FALSE)</f>
        <v>Bred vandkalv</v>
      </c>
      <c r="W4590" t="str">
        <f t="shared" ref="W4590" si="9457">MID(F4590,10,9)</f>
        <v>DL2021044</v>
      </c>
      <c r="X4590" t="str">
        <f t="shared" ref="X4590" si="9458">W4590&amp;"_"&amp;V4590&amp;"_"&amp;S4590&amp;"_"&amp;T4590&amp;"_"&amp;U4590</f>
        <v>DL2021044_Bred vandkalv_Valid_Absent_Ct&gt;41</v>
      </c>
    </row>
    <row r="4591" spans="1:24" x14ac:dyDescent="0.25">
      <c r="A4591" t="s">
        <v>413</v>
      </c>
      <c r="B4591" t="s">
        <v>1401</v>
      </c>
      <c r="C4591" t="s">
        <v>16</v>
      </c>
      <c r="D4591" s="7">
        <v>0.1</v>
      </c>
      <c r="E4591" s="6" t="s">
        <v>17</v>
      </c>
      <c r="F4591" t="s">
        <v>1511</v>
      </c>
      <c r="G4591" t="str">
        <f t="shared" si="9338"/>
        <v>DL2021044</v>
      </c>
      <c r="H4591" t="str">
        <f t="shared" si="9402"/>
        <v>24</v>
      </c>
      <c r="I4591" t="str">
        <f t="shared" si="9403"/>
        <v>BredVandkalv_24_20211006_DL2021044_NGGOrdrupGym</v>
      </c>
      <c r="J4591" t="str">
        <f t="shared" si="9404"/>
        <v>BredVandkalv</v>
      </c>
      <c r="K4591" t="str">
        <f t="shared" si="9405"/>
        <v>NegK</v>
      </c>
      <c r="L4591" t="str">
        <f t="shared" si="9406"/>
        <v>No Ct</v>
      </c>
      <c r="M4591" t="str">
        <f t="shared" si="9407"/>
        <v/>
      </c>
      <c r="N4591" t="str">
        <f t="shared" si="9408"/>
        <v/>
      </c>
      <c r="O4591" t="str">
        <f t="shared" si="9409"/>
        <v/>
      </c>
    </row>
    <row r="4592" spans="1:24" x14ac:dyDescent="0.25">
      <c r="A4592" t="s">
        <v>415</v>
      </c>
      <c r="B4592" t="s">
        <v>1402</v>
      </c>
      <c r="C4592" t="s">
        <v>20</v>
      </c>
      <c r="D4592" s="7">
        <v>0.1</v>
      </c>
      <c r="E4592" s="7" t="s">
        <v>17</v>
      </c>
      <c r="F4592" t="s">
        <v>1511</v>
      </c>
      <c r="G4592" t="str">
        <f t="shared" si="9338"/>
        <v>DL2021044</v>
      </c>
      <c r="H4592" t="str">
        <f t="shared" si="9402"/>
        <v>24</v>
      </c>
      <c r="I4592" t="str">
        <f t="shared" si="9403"/>
        <v>BredVandkalv_24_20211006_DL2021044_NGGOrdrupGym</v>
      </c>
      <c r="J4592" t="str">
        <f t="shared" si="9404"/>
        <v>BredVandkalv</v>
      </c>
      <c r="K4592" t="str">
        <f t="shared" si="9405"/>
        <v>eDNA</v>
      </c>
      <c r="L4592" t="str">
        <f t="shared" si="9406"/>
        <v>No Ct</v>
      </c>
      <c r="M4592" t="str">
        <f t="shared" si="9407"/>
        <v/>
      </c>
      <c r="N4592" t="str">
        <f t="shared" si="9408"/>
        <v/>
      </c>
      <c r="O4592" t="str">
        <f t="shared" si="9409"/>
        <v/>
      </c>
    </row>
    <row r="4593" spans="1:24" x14ac:dyDescent="0.25">
      <c r="A4593" t="s">
        <v>417</v>
      </c>
      <c r="B4593" t="s">
        <v>1402</v>
      </c>
      <c r="C4593" t="s">
        <v>20</v>
      </c>
      <c r="D4593" s="7">
        <v>0.1</v>
      </c>
      <c r="E4593" s="6" t="s">
        <v>17</v>
      </c>
      <c r="F4593" t="s">
        <v>1511</v>
      </c>
      <c r="G4593" t="str">
        <f t="shared" si="9338"/>
        <v>DL2021044</v>
      </c>
      <c r="H4593" t="str">
        <f t="shared" si="9402"/>
        <v>24</v>
      </c>
      <c r="I4593" t="str">
        <f t="shared" si="9403"/>
        <v>BredVandkalv_24_20211006_DL2021044_NGGOrdrupGym</v>
      </c>
      <c r="J4593" t="str">
        <f t="shared" si="9404"/>
        <v>BredVandkalv</v>
      </c>
      <c r="K4593" t="str">
        <f t="shared" si="9405"/>
        <v>eDNA</v>
      </c>
      <c r="L4593" t="str">
        <f t="shared" si="9406"/>
        <v>No Ct</v>
      </c>
      <c r="M4593" t="str">
        <f t="shared" si="9407"/>
        <v/>
      </c>
      <c r="N4593" t="str">
        <f t="shared" si="9408"/>
        <v/>
      </c>
      <c r="O4593" t="str">
        <f t="shared" si="9409"/>
        <v/>
      </c>
    </row>
    <row r="4594" spans="1:24" x14ac:dyDescent="0.25">
      <c r="A4594" t="s">
        <v>11</v>
      </c>
      <c r="B4594" t="s">
        <v>196</v>
      </c>
      <c r="C4594" t="s">
        <v>13</v>
      </c>
      <c r="D4594" s="7">
        <v>0.1</v>
      </c>
      <c r="E4594" s="7">
        <v>26.86</v>
      </c>
      <c r="F4594" t="s">
        <v>1513</v>
      </c>
      <c r="G4594" t="str">
        <f t="shared" ref="G4594:G4657" si="9459">MID(F4594,10,9)</f>
        <v>DL2021036</v>
      </c>
      <c r="H4594" t="str">
        <f t="shared" si="9402"/>
        <v>01</v>
      </c>
      <c r="I4594" t="str">
        <f t="shared" si="9403"/>
        <v>Skrubbe_01_20211007_DL2021036_KoegeGym</v>
      </c>
      <c r="J4594" t="str">
        <f t="shared" si="9404"/>
        <v>Skrubbe</v>
      </c>
      <c r="K4594" t="str">
        <f t="shared" si="9405"/>
        <v>PosK</v>
      </c>
      <c r="L4594">
        <f t="shared" si="9406"/>
        <v>26.86</v>
      </c>
      <c r="M4594">
        <f t="shared" si="9407"/>
        <v>26.86</v>
      </c>
      <c r="N4594">
        <f t="shared" si="9408"/>
        <v>0</v>
      </c>
      <c r="O4594">
        <f t="shared" si="9409"/>
        <v>36.97</v>
      </c>
      <c r="Q4594">
        <f t="shared" ref="Q4594" si="9460">IF(L4596="No Ct",0,L4596)</f>
        <v>36.97</v>
      </c>
      <c r="R4594">
        <f t="shared" ref="R4594" si="9461">IF(L4597="No Ct",0,L4597)</f>
        <v>0</v>
      </c>
      <c r="S4594" t="str">
        <f t="shared" ref="S4594" si="9462">IF(AND(M4594&gt;0,N4594=0),"Valid","Invalid")</f>
        <v>Valid</v>
      </c>
      <c r="T4594" t="str">
        <f t="shared" ref="T4594" si="9463">IF(OR(Q4594&gt;1,R4594&gt;1),"Present","Absent")</f>
        <v>Present</v>
      </c>
      <c r="U4594" t="str">
        <f t="shared" ref="U4594" si="9464">IF(OR(AND(Q4594&gt;1,Q4594&lt;41),AND(R4594&gt;1,R4594&lt;41)),"Ct&lt;41","Ct&gt;41")</f>
        <v>Ct&lt;41</v>
      </c>
      <c r="V4594" t="str">
        <f>VLOOKUP(J4594,Datasæt_Analysesystemer!$C$2:$D$68,2,FALSE)</f>
        <v>Skrubbe</v>
      </c>
      <c r="W4594" t="str">
        <f t="shared" ref="W4594" si="9465">MID(F4594,10,9)</f>
        <v>DL2021036</v>
      </c>
      <c r="X4594" t="str">
        <f t="shared" ref="X4594" si="9466">W4594&amp;"_"&amp;V4594&amp;"_"&amp;S4594&amp;"_"&amp;T4594&amp;"_"&amp;U4594</f>
        <v>DL2021036_Skrubbe_Valid_Present_Ct&lt;41</v>
      </c>
    </row>
    <row r="4595" spans="1:24" x14ac:dyDescent="0.25">
      <c r="A4595" t="s">
        <v>14</v>
      </c>
      <c r="B4595" t="s">
        <v>197</v>
      </c>
      <c r="C4595" t="s">
        <v>16</v>
      </c>
      <c r="D4595" s="7">
        <v>0.1</v>
      </c>
      <c r="E4595" s="6" t="s">
        <v>17</v>
      </c>
      <c r="F4595" t="s">
        <v>1513</v>
      </c>
      <c r="G4595" t="str">
        <f t="shared" si="9459"/>
        <v>DL2021036</v>
      </c>
      <c r="H4595" t="str">
        <f t="shared" si="9402"/>
        <v>01</v>
      </c>
      <c r="I4595" t="str">
        <f t="shared" si="9403"/>
        <v>Skrubbe_01_20211007_DL2021036_KoegeGym</v>
      </c>
      <c r="J4595" t="str">
        <f t="shared" si="9404"/>
        <v>Skrubbe</v>
      </c>
      <c r="K4595" t="str">
        <f t="shared" si="9405"/>
        <v>NegK</v>
      </c>
      <c r="L4595" t="str">
        <f t="shared" si="9406"/>
        <v>No Ct</v>
      </c>
      <c r="M4595" t="str">
        <f t="shared" si="9407"/>
        <v/>
      </c>
      <c r="N4595" t="str">
        <f t="shared" si="9408"/>
        <v/>
      </c>
      <c r="O4595" t="str">
        <f t="shared" si="9409"/>
        <v/>
      </c>
    </row>
    <row r="4596" spans="1:24" x14ac:dyDescent="0.25">
      <c r="A4596" t="s">
        <v>18</v>
      </c>
      <c r="B4596" t="s">
        <v>198</v>
      </c>
      <c r="C4596" t="s">
        <v>20</v>
      </c>
      <c r="D4596" s="7">
        <v>0.1</v>
      </c>
      <c r="E4596" s="6">
        <v>36.97</v>
      </c>
      <c r="F4596" t="s">
        <v>1513</v>
      </c>
      <c r="G4596" t="str">
        <f t="shared" si="9459"/>
        <v>DL2021036</v>
      </c>
      <c r="H4596" t="str">
        <f t="shared" si="9402"/>
        <v>01</v>
      </c>
      <c r="I4596" t="str">
        <f t="shared" si="9403"/>
        <v>Skrubbe_01_20211007_DL2021036_KoegeGym</v>
      </c>
      <c r="J4596" t="str">
        <f t="shared" si="9404"/>
        <v>Skrubbe</v>
      </c>
      <c r="K4596" t="str">
        <f t="shared" si="9405"/>
        <v>eDNA</v>
      </c>
      <c r="L4596">
        <f t="shared" si="9406"/>
        <v>36.97</v>
      </c>
      <c r="M4596" t="str">
        <f t="shared" si="9407"/>
        <v/>
      </c>
      <c r="N4596" t="str">
        <f t="shared" si="9408"/>
        <v/>
      </c>
      <c r="O4596" t="str">
        <f t="shared" si="9409"/>
        <v/>
      </c>
    </row>
    <row r="4597" spans="1:24" x14ac:dyDescent="0.25">
      <c r="A4597" t="s">
        <v>21</v>
      </c>
      <c r="B4597" t="s">
        <v>198</v>
      </c>
      <c r="C4597" t="s">
        <v>20</v>
      </c>
      <c r="D4597" s="7">
        <v>0.1</v>
      </c>
      <c r="E4597" s="6" t="s">
        <v>17</v>
      </c>
      <c r="F4597" t="s">
        <v>1513</v>
      </c>
      <c r="G4597" t="str">
        <f t="shared" si="9459"/>
        <v>DL2021036</v>
      </c>
      <c r="H4597" t="str">
        <f t="shared" si="9402"/>
        <v>01</v>
      </c>
      <c r="I4597" t="str">
        <f t="shared" si="9403"/>
        <v>Skrubbe_01_20211007_DL2021036_KoegeGym</v>
      </c>
      <c r="J4597" t="str">
        <f t="shared" si="9404"/>
        <v>Skrubbe</v>
      </c>
      <c r="K4597" t="str">
        <f t="shared" si="9405"/>
        <v>eDNA</v>
      </c>
      <c r="L4597" t="str">
        <f t="shared" si="9406"/>
        <v>No Ct</v>
      </c>
      <c r="M4597" t="str">
        <f t="shared" si="9407"/>
        <v/>
      </c>
      <c r="N4597" t="str">
        <f t="shared" si="9408"/>
        <v/>
      </c>
      <c r="O4597" t="str">
        <f t="shared" si="9409"/>
        <v/>
      </c>
    </row>
    <row r="4598" spans="1:24" x14ac:dyDescent="0.25">
      <c r="A4598" t="s">
        <v>199</v>
      </c>
      <c r="B4598" t="s">
        <v>200</v>
      </c>
      <c r="C4598" t="s">
        <v>13</v>
      </c>
      <c r="D4598" s="7">
        <v>0.1</v>
      </c>
      <c r="E4598" s="7">
        <v>25.5</v>
      </c>
      <c r="F4598" t="s">
        <v>1513</v>
      </c>
      <c r="G4598" t="str">
        <f t="shared" si="9459"/>
        <v>DL2021036</v>
      </c>
      <c r="H4598" t="str">
        <f t="shared" si="9402"/>
        <v>02</v>
      </c>
      <c r="I4598" t="str">
        <f t="shared" si="9403"/>
        <v>Skrubbe_02_20211007_DL2021036_KoegeGym</v>
      </c>
      <c r="J4598" t="str">
        <f t="shared" si="9404"/>
        <v>Skrubbe</v>
      </c>
      <c r="K4598" t="str">
        <f t="shared" si="9405"/>
        <v>PosK</v>
      </c>
      <c r="L4598">
        <f t="shared" si="9406"/>
        <v>25.5</v>
      </c>
      <c r="M4598">
        <f t="shared" si="9407"/>
        <v>25.5</v>
      </c>
      <c r="N4598">
        <f t="shared" si="9408"/>
        <v>0</v>
      </c>
      <c r="O4598">
        <f t="shared" si="9409"/>
        <v>0</v>
      </c>
      <c r="Q4598">
        <f t="shared" ref="Q4598" si="9467">IF(L4600="No Ct",0,L4600)</f>
        <v>0</v>
      </c>
      <c r="R4598">
        <f t="shared" ref="R4598" si="9468">IF(L4601="No Ct",0,L4601)</f>
        <v>0</v>
      </c>
      <c r="S4598" t="str">
        <f t="shared" ref="S4598" si="9469">IF(AND(M4598&gt;0,N4598=0),"Valid","Invalid")</f>
        <v>Valid</v>
      </c>
      <c r="T4598" t="str">
        <f t="shared" ref="T4598" si="9470">IF(OR(Q4598&gt;1,R4598&gt;1),"Present","Absent")</f>
        <v>Absent</v>
      </c>
      <c r="U4598" t="str">
        <f t="shared" ref="U4598" si="9471">IF(OR(AND(Q4598&gt;1,Q4598&lt;41),AND(R4598&gt;1,R4598&lt;41)),"Ct&lt;41","Ct&gt;41")</f>
        <v>Ct&gt;41</v>
      </c>
      <c r="V4598" t="str">
        <f>VLOOKUP(J4598,Datasæt_Analysesystemer!$C$2:$D$68,2,FALSE)</f>
        <v>Skrubbe</v>
      </c>
      <c r="W4598" t="str">
        <f t="shared" ref="W4598" si="9472">MID(F4598,10,9)</f>
        <v>DL2021036</v>
      </c>
      <c r="X4598" t="str">
        <f t="shared" ref="X4598" si="9473">W4598&amp;"_"&amp;V4598&amp;"_"&amp;S4598&amp;"_"&amp;T4598&amp;"_"&amp;U4598</f>
        <v>DL2021036_Skrubbe_Valid_Absent_Ct&gt;41</v>
      </c>
    </row>
    <row r="4599" spans="1:24" x14ac:dyDescent="0.25">
      <c r="A4599" t="s">
        <v>201</v>
      </c>
      <c r="B4599" t="s">
        <v>202</v>
      </c>
      <c r="C4599" t="s">
        <v>16</v>
      </c>
      <c r="D4599" s="7">
        <v>0.1</v>
      </c>
      <c r="E4599" s="6" t="s">
        <v>17</v>
      </c>
      <c r="F4599" t="s">
        <v>1513</v>
      </c>
      <c r="G4599" t="str">
        <f t="shared" si="9459"/>
        <v>DL2021036</v>
      </c>
      <c r="H4599" t="str">
        <f t="shared" si="9402"/>
        <v>02</v>
      </c>
      <c r="I4599" t="str">
        <f t="shared" si="9403"/>
        <v>Skrubbe_02_20211007_DL2021036_KoegeGym</v>
      </c>
      <c r="J4599" t="str">
        <f t="shared" si="9404"/>
        <v>Skrubbe</v>
      </c>
      <c r="K4599" t="str">
        <f t="shared" si="9405"/>
        <v>NegK</v>
      </c>
      <c r="L4599" t="str">
        <f t="shared" si="9406"/>
        <v>No Ct</v>
      </c>
      <c r="M4599" t="str">
        <f t="shared" si="9407"/>
        <v/>
      </c>
      <c r="N4599" t="str">
        <f t="shared" si="9408"/>
        <v/>
      </c>
      <c r="O4599" t="str">
        <f t="shared" si="9409"/>
        <v/>
      </c>
    </row>
    <row r="4600" spans="1:24" x14ac:dyDescent="0.25">
      <c r="A4600" t="s">
        <v>203</v>
      </c>
      <c r="B4600" t="s">
        <v>204</v>
      </c>
      <c r="C4600" t="s">
        <v>20</v>
      </c>
      <c r="D4600" s="7">
        <v>0.1</v>
      </c>
      <c r="E4600" s="6" t="s">
        <v>17</v>
      </c>
      <c r="F4600" t="s">
        <v>1513</v>
      </c>
      <c r="G4600" t="str">
        <f t="shared" si="9459"/>
        <v>DL2021036</v>
      </c>
      <c r="H4600" t="str">
        <f t="shared" si="9402"/>
        <v>02</v>
      </c>
      <c r="I4600" t="str">
        <f t="shared" si="9403"/>
        <v>Skrubbe_02_20211007_DL2021036_KoegeGym</v>
      </c>
      <c r="J4600" t="str">
        <f t="shared" si="9404"/>
        <v>Skrubbe</v>
      </c>
      <c r="K4600" t="str">
        <f t="shared" si="9405"/>
        <v>eDNA</v>
      </c>
      <c r="L4600" t="str">
        <f t="shared" si="9406"/>
        <v>No Ct</v>
      </c>
      <c r="M4600" t="str">
        <f t="shared" si="9407"/>
        <v/>
      </c>
      <c r="N4600" t="str">
        <f t="shared" si="9408"/>
        <v/>
      </c>
      <c r="O4600" t="str">
        <f t="shared" si="9409"/>
        <v/>
      </c>
    </row>
    <row r="4601" spans="1:24" x14ac:dyDescent="0.25">
      <c r="A4601" t="s">
        <v>205</v>
      </c>
      <c r="B4601" t="s">
        <v>204</v>
      </c>
      <c r="C4601" t="s">
        <v>20</v>
      </c>
      <c r="D4601" s="7">
        <v>0.1</v>
      </c>
      <c r="E4601" s="6" t="s">
        <v>17</v>
      </c>
      <c r="F4601" t="s">
        <v>1513</v>
      </c>
      <c r="G4601" t="str">
        <f t="shared" si="9459"/>
        <v>DL2021036</v>
      </c>
      <c r="H4601" t="str">
        <f t="shared" si="9402"/>
        <v>02</v>
      </c>
      <c r="I4601" t="str">
        <f t="shared" si="9403"/>
        <v>Skrubbe_02_20211007_DL2021036_KoegeGym</v>
      </c>
      <c r="J4601" t="str">
        <f t="shared" si="9404"/>
        <v>Skrubbe</v>
      </c>
      <c r="K4601" t="str">
        <f t="shared" si="9405"/>
        <v>eDNA</v>
      </c>
      <c r="L4601" t="str">
        <f t="shared" si="9406"/>
        <v>No Ct</v>
      </c>
      <c r="M4601" t="str">
        <f t="shared" si="9407"/>
        <v/>
      </c>
      <c r="N4601" t="str">
        <f t="shared" si="9408"/>
        <v/>
      </c>
      <c r="O4601" t="str">
        <f t="shared" si="9409"/>
        <v/>
      </c>
    </row>
    <row r="4602" spans="1:24" x14ac:dyDescent="0.25">
      <c r="A4602" t="s">
        <v>206</v>
      </c>
      <c r="B4602" t="s">
        <v>207</v>
      </c>
      <c r="C4602" t="s">
        <v>13</v>
      </c>
      <c r="D4602" s="7">
        <v>0.1</v>
      </c>
      <c r="E4602" s="7">
        <v>28.32</v>
      </c>
      <c r="F4602" t="s">
        <v>1513</v>
      </c>
      <c r="G4602" t="str">
        <f t="shared" si="9459"/>
        <v>DL2021036</v>
      </c>
      <c r="H4602" t="str">
        <f t="shared" si="9402"/>
        <v>03</v>
      </c>
      <c r="I4602" t="str">
        <f t="shared" si="9403"/>
        <v>Torsk_03_20211007_DL2021036_KoegeGym</v>
      </c>
      <c r="J4602" t="str">
        <f t="shared" si="9404"/>
        <v>Torsk</v>
      </c>
      <c r="K4602" t="str">
        <f t="shared" si="9405"/>
        <v>PosK</v>
      </c>
      <c r="L4602">
        <f t="shared" si="9406"/>
        <v>28.32</v>
      </c>
      <c r="M4602">
        <f t="shared" si="9407"/>
        <v>28.32</v>
      </c>
      <c r="N4602">
        <f t="shared" si="9408"/>
        <v>0</v>
      </c>
      <c r="O4602">
        <f t="shared" si="9409"/>
        <v>0</v>
      </c>
      <c r="Q4602">
        <f t="shared" ref="Q4602" si="9474">IF(L4604="No Ct",0,L4604)</f>
        <v>0</v>
      </c>
      <c r="R4602">
        <f t="shared" ref="R4602" si="9475">IF(L4605="No Ct",0,L4605)</f>
        <v>0</v>
      </c>
      <c r="S4602" t="str">
        <f t="shared" ref="S4602" si="9476">IF(AND(M4602&gt;0,N4602=0),"Valid","Invalid")</f>
        <v>Valid</v>
      </c>
      <c r="T4602" t="str">
        <f t="shared" ref="T4602" si="9477">IF(OR(Q4602&gt;1,R4602&gt;1),"Present","Absent")</f>
        <v>Absent</v>
      </c>
      <c r="U4602" t="str">
        <f t="shared" ref="U4602" si="9478">IF(OR(AND(Q4602&gt;1,Q4602&lt;41),AND(R4602&gt;1,R4602&lt;41)),"Ct&lt;41","Ct&gt;41")</f>
        <v>Ct&gt;41</v>
      </c>
      <c r="V4602" t="str">
        <f>VLOOKUP(J4602,Datasæt_Analysesystemer!$C$2:$D$68,2,FALSE)</f>
        <v>Torsk</v>
      </c>
      <c r="W4602" t="str">
        <f t="shared" ref="W4602" si="9479">MID(F4602,10,9)</f>
        <v>DL2021036</v>
      </c>
      <c r="X4602" t="str">
        <f t="shared" ref="X4602" si="9480">W4602&amp;"_"&amp;V4602&amp;"_"&amp;S4602&amp;"_"&amp;T4602&amp;"_"&amp;U4602</f>
        <v>DL2021036_Torsk_Valid_Absent_Ct&gt;41</v>
      </c>
    </row>
    <row r="4603" spans="1:24" x14ac:dyDescent="0.25">
      <c r="A4603" t="s">
        <v>208</v>
      </c>
      <c r="B4603" t="s">
        <v>209</v>
      </c>
      <c r="C4603" t="s">
        <v>16</v>
      </c>
      <c r="D4603" s="7">
        <v>0.1</v>
      </c>
      <c r="E4603" s="6" t="s">
        <v>17</v>
      </c>
      <c r="F4603" t="s">
        <v>1513</v>
      </c>
      <c r="G4603" t="str">
        <f t="shared" si="9459"/>
        <v>DL2021036</v>
      </c>
      <c r="H4603" t="str">
        <f t="shared" si="9402"/>
        <v>03</v>
      </c>
      <c r="I4603" t="str">
        <f t="shared" si="9403"/>
        <v>Torsk_03_20211007_DL2021036_KoegeGym</v>
      </c>
      <c r="J4603" t="str">
        <f t="shared" si="9404"/>
        <v>Torsk</v>
      </c>
      <c r="K4603" t="str">
        <f t="shared" si="9405"/>
        <v>NegK</v>
      </c>
      <c r="L4603" t="str">
        <f t="shared" si="9406"/>
        <v>No Ct</v>
      </c>
      <c r="M4603" t="str">
        <f t="shared" si="9407"/>
        <v/>
      </c>
      <c r="N4603" t="str">
        <f t="shared" si="9408"/>
        <v/>
      </c>
      <c r="O4603" t="str">
        <f t="shared" si="9409"/>
        <v/>
      </c>
    </row>
    <row r="4604" spans="1:24" x14ac:dyDescent="0.25">
      <c r="A4604" t="s">
        <v>210</v>
      </c>
      <c r="B4604" t="s">
        <v>211</v>
      </c>
      <c r="C4604" t="s">
        <v>20</v>
      </c>
      <c r="D4604" s="7">
        <v>0.1</v>
      </c>
      <c r="E4604" s="7" t="s">
        <v>17</v>
      </c>
      <c r="F4604" t="s">
        <v>1513</v>
      </c>
      <c r="G4604" t="str">
        <f t="shared" si="9459"/>
        <v>DL2021036</v>
      </c>
      <c r="H4604" t="str">
        <f t="shared" si="9402"/>
        <v>03</v>
      </c>
      <c r="I4604" t="str">
        <f t="shared" si="9403"/>
        <v>Torsk_03_20211007_DL2021036_KoegeGym</v>
      </c>
      <c r="J4604" t="str">
        <f t="shared" si="9404"/>
        <v>Torsk</v>
      </c>
      <c r="K4604" t="str">
        <f t="shared" si="9405"/>
        <v>eDNA</v>
      </c>
      <c r="L4604" t="str">
        <f t="shared" si="9406"/>
        <v>No Ct</v>
      </c>
      <c r="M4604" t="str">
        <f t="shared" si="9407"/>
        <v/>
      </c>
      <c r="N4604" t="str">
        <f t="shared" si="9408"/>
        <v/>
      </c>
      <c r="O4604" t="str">
        <f t="shared" si="9409"/>
        <v/>
      </c>
    </row>
    <row r="4605" spans="1:24" x14ac:dyDescent="0.25">
      <c r="A4605" t="s">
        <v>212</v>
      </c>
      <c r="B4605" t="s">
        <v>211</v>
      </c>
      <c r="C4605" t="s">
        <v>20</v>
      </c>
      <c r="D4605" s="7">
        <v>0.1</v>
      </c>
      <c r="E4605" s="7" t="s">
        <v>17</v>
      </c>
      <c r="F4605" t="s">
        <v>1513</v>
      </c>
      <c r="G4605" t="str">
        <f t="shared" si="9459"/>
        <v>DL2021036</v>
      </c>
      <c r="H4605" t="str">
        <f t="shared" si="9402"/>
        <v>03</v>
      </c>
      <c r="I4605" t="str">
        <f t="shared" si="9403"/>
        <v>Torsk_03_20211007_DL2021036_KoegeGym</v>
      </c>
      <c r="J4605" t="str">
        <f t="shared" si="9404"/>
        <v>Torsk</v>
      </c>
      <c r="K4605" t="str">
        <f t="shared" si="9405"/>
        <v>eDNA</v>
      </c>
      <c r="L4605" t="str">
        <f t="shared" si="9406"/>
        <v>No Ct</v>
      </c>
      <c r="M4605" t="str">
        <f t="shared" si="9407"/>
        <v/>
      </c>
      <c r="N4605" t="str">
        <f t="shared" si="9408"/>
        <v/>
      </c>
      <c r="O4605" t="str">
        <f t="shared" si="9409"/>
        <v/>
      </c>
    </row>
    <row r="4606" spans="1:24" x14ac:dyDescent="0.25">
      <c r="A4606" t="s">
        <v>213</v>
      </c>
      <c r="B4606" t="s">
        <v>214</v>
      </c>
      <c r="C4606" t="s">
        <v>13</v>
      </c>
      <c r="D4606" s="7">
        <v>0.1</v>
      </c>
      <c r="E4606" s="7">
        <v>28.85</v>
      </c>
      <c r="F4606" t="s">
        <v>1513</v>
      </c>
      <c r="G4606" t="str">
        <f t="shared" si="9459"/>
        <v>DL2021036</v>
      </c>
      <c r="H4606" t="str">
        <f t="shared" si="9402"/>
        <v>04</v>
      </c>
      <c r="I4606" t="str">
        <f t="shared" si="9403"/>
        <v>Torsk_04_20211007_DL2021036_KoegeGym</v>
      </c>
      <c r="J4606" t="str">
        <f t="shared" si="9404"/>
        <v>Torsk</v>
      </c>
      <c r="K4606" t="str">
        <f t="shared" si="9405"/>
        <v>PosK</v>
      </c>
      <c r="L4606">
        <f t="shared" si="9406"/>
        <v>28.85</v>
      </c>
      <c r="M4606">
        <f t="shared" si="9407"/>
        <v>28.85</v>
      </c>
      <c r="N4606">
        <f t="shared" si="9408"/>
        <v>0</v>
      </c>
      <c r="O4606">
        <f t="shared" si="9409"/>
        <v>0</v>
      </c>
      <c r="Q4606">
        <f t="shared" ref="Q4606" si="9481">IF(L4608="No Ct",0,L4608)</f>
        <v>0</v>
      </c>
      <c r="R4606">
        <f t="shared" ref="R4606" si="9482">IF(L4609="No Ct",0,L4609)</f>
        <v>0</v>
      </c>
      <c r="S4606" t="str">
        <f t="shared" ref="S4606" si="9483">IF(AND(M4606&gt;0,N4606=0),"Valid","Invalid")</f>
        <v>Valid</v>
      </c>
      <c r="T4606" t="str">
        <f t="shared" ref="T4606" si="9484">IF(OR(Q4606&gt;1,R4606&gt;1),"Present","Absent")</f>
        <v>Absent</v>
      </c>
      <c r="U4606" t="str">
        <f t="shared" ref="U4606" si="9485">IF(OR(AND(Q4606&gt;1,Q4606&lt;41),AND(R4606&gt;1,R4606&lt;41)),"Ct&lt;41","Ct&gt;41")</f>
        <v>Ct&gt;41</v>
      </c>
      <c r="V4606" t="str">
        <f>VLOOKUP(J4606,Datasæt_Analysesystemer!$C$2:$D$68,2,FALSE)</f>
        <v>Torsk</v>
      </c>
      <c r="W4606" t="str">
        <f t="shared" ref="W4606" si="9486">MID(F4606,10,9)</f>
        <v>DL2021036</v>
      </c>
      <c r="X4606" t="str">
        <f t="shared" ref="X4606" si="9487">W4606&amp;"_"&amp;V4606&amp;"_"&amp;S4606&amp;"_"&amp;T4606&amp;"_"&amp;U4606</f>
        <v>DL2021036_Torsk_Valid_Absent_Ct&gt;41</v>
      </c>
    </row>
    <row r="4607" spans="1:24" x14ac:dyDescent="0.25">
      <c r="A4607" t="s">
        <v>215</v>
      </c>
      <c r="B4607" t="s">
        <v>216</v>
      </c>
      <c r="C4607" t="s">
        <v>16</v>
      </c>
      <c r="D4607" s="7">
        <v>0.1</v>
      </c>
      <c r="E4607" s="6" t="s">
        <v>17</v>
      </c>
      <c r="F4607" t="s">
        <v>1513</v>
      </c>
      <c r="G4607" t="str">
        <f t="shared" si="9459"/>
        <v>DL2021036</v>
      </c>
      <c r="H4607" t="str">
        <f t="shared" si="9402"/>
        <v>04</v>
      </c>
      <c r="I4607" t="str">
        <f t="shared" si="9403"/>
        <v>Torsk_04_20211007_DL2021036_KoegeGym</v>
      </c>
      <c r="J4607" t="str">
        <f t="shared" si="9404"/>
        <v>Torsk</v>
      </c>
      <c r="K4607" t="str">
        <f t="shared" si="9405"/>
        <v>NegK</v>
      </c>
      <c r="L4607" t="str">
        <f t="shared" si="9406"/>
        <v>No Ct</v>
      </c>
      <c r="M4607" t="str">
        <f t="shared" si="9407"/>
        <v/>
      </c>
      <c r="N4607" t="str">
        <f t="shared" si="9408"/>
        <v/>
      </c>
      <c r="O4607" t="str">
        <f t="shared" si="9409"/>
        <v/>
      </c>
    </row>
    <row r="4608" spans="1:24" x14ac:dyDescent="0.25">
      <c r="A4608" t="s">
        <v>217</v>
      </c>
      <c r="B4608" t="s">
        <v>218</v>
      </c>
      <c r="C4608" t="s">
        <v>20</v>
      </c>
      <c r="D4608" s="7">
        <v>0.1</v>
      </c>
      <c r="E4608" s="6" t="s">
        <v>17</v>
      </c>
      <c r="F4608" t="s">
        <v>1513</v>
      </c>
      <c r="G4608" t="str">
        <f t="shared" si="9459"/>
        <v>DL2021036</v>
      </c>
      <c r="H4608" t="str">
        <f t="shared" si="9402"/>
        <v>04</v>
      </c>
      <c r="I4608" t="str">
        <f t="shared" si="9403"/>
        <v>Torsk_04_20211007_DL2021036_KoegeGym</v>
      </c>
      <c r="J4608" t="str">
        <f t="shared" si="9404"/>
        <v>Torsk</v>
      </c>
      <c r="K4608" t="str">
        <f t="shared" si="9405"/>
        <v>eDNA</v>
      </c>
      <c r="L4608" t="str">
        <f t="shared" si="9406"/>
        <v>No Ct</v>
      </c>
      <c r="M4608" t="str">
        <f t="shared" si="9407"/>
        <v/>
      </c>
      <c r="N4608" t="str">
        <f t="shared" si="9408"/>
        <v/>
      </c>
      <c r="O4608" t="str">
        <f t="shared" si="9409"/>
        <v/>
      </c>
    </row>
    <row r="4609" spans="1:24" x14ac:dyDescent="0.25">
      <c r="A4609" t="s">
        <v>219</v>
      </c>
      <c r="B4609" t="s">
        <v>218</v>
      </c>
      <c r="C4609" t="s">
        <v>20</v>
      </c>
      <c r="D4609" s="7">
        <v>0.1</v>
      </c>
      <c r="E4609" s="6" t="s">
        <v>17</v>
      </c>
      <c r="F4609" t="s">
        <v>1513</v>
      </c>
      <c r="G4609" t="str">
        <f t="shared" si="9459"/>
        <v>DL2021036</v>
      </c>
      <c r="H4609" t="str">
        <f t="shared" si="9402"/>
        <v>04</v>
      </c>
      <c r="I4609" t="str">
        <f t="shared" si="9403"/>
        <v>Torsk_04_20211007_DL2021036_KoegeGym</v>
      </c>
      <c r="J4609" t="str">
        <f t="shared" si="9404"/>
        <v>Torsk</v>
      </c>
      <c r="K4609" t="str">
        <f t="shared" si="9405"/>
        <v>eDNA</v>
      </c>
      <c r="L4609" t="str">
        <f t="shared" si="9406"/>
        <v>No Ct</v>
      </c>
      <c r="M4609" t="str">
        <f t="shared" si="9407"/>
        <v/>
      </c>
      <c r="N4609" t="str">
        <f t="shared" si="9408"/>
        <v/>
      </c>
      <c r="O4609" t="str">
        <f t="shared" si="9409"/>
        <v/>
      </c>
    </row>
    <row r="4610" spans="1:24" x14ac:dyDescent="0.25">
      <c r="A4610" t="s">
        <v>220</v>
      </c>
      <c r="B4610" t="s">
        <v>221</v>
      </c>
      <c r="C4610" t="s">
        <v>13</v>
      </c>
      <c r="D4610" s="7">
        <v>0.1</v>
      </c>
      <c r="E4610" s="7">
        <v>30.83</v>
      </c>
      <c r="F4610" t="s">
        <v>1513</v>
      </c>
      <c r="G4610" t="str">
        <f t="shared" si="9459"/>
        <v>DL2021036</v>
      </c>
      <c r="H4610" t="str">
        <f t="shared" si="9402"/>
        <v>05</v>
      </c>
      <c r="I4610" t="str">
        <f t="shared" si="9403"/>
        <v>Sandmusling_05_20211007_DL2021036_KoegeGym</v>
      </c>
      <c r="J4610" t="str">
        <f t="shared" si="9404"/>
        <v>Sandmusling</v>
      </c>
      <c r="K4610" t="str">
        <f t="shared" si="9405"/>
        <v>PosK</v>
      </c>
      <c r="L4610">
        <f t="shared" si="9406"/>
        <v>30.83</v>
      </c>
      <c r="M4610">
        <f t="shared" si="9407"/>
        <v>30.83</v>
      </c>
      <c r="N4610">
        <f t="shared" si="9408"/>
        <v>0</v>
      </c>
      <c r="O4610">
        <f t="shared" si="9409"/>
        <v>66.31</v>
      </c>
      <c r="Q4610">
        <f t="shared" ref="Q4610" si="9488">IF(L4612="No Ct",0,L4612)</f>
        <v>33.590000000000003</v>
      </c>
      <c r="R4610">
        <f t="shared" ref="R4610" si="9489">IF(L4613="No Ct",0,L4613)</f>
        <v>32.72</v>
      </c>
      <c r="S4610" t="str">
        <f t="shared" ref="S4610" si="9490">IF(AND(M4610&gt;0,N4610=0),"Valid","Invalid")</f>
        <v>Valid</v>
      </c>
      <c r="T4610" t="str">
        <f t="shared" ref="T4610" si="9491">IF(OR(Q4610&gt;1,R4610&gt;1),"Present","Absent")</f>
        <v>Present</v>
      </c>
      <c r="U4610" t="str">
        <f t="shared" ref="U4610" si="9492">IF(OR(AND(Q4610&gt;1,Q4610&lt;41),AND(R4610&gt;1,R4610&lt;41)),"Ct&lt;41","Ct&gt;41")</f>
        <v>Ct&lt;41</v>
      </c>
      <c r="V4610" t="str">
        <f>VLOOKUP(J4610,Datasæt_Analysesystemer!$C$2:$D$68,2,FALSE)</f>
        <v>Sandmusling</v>
      </c>
      <c r="W4610" t="str">
        <f t="shared" ref="W4610" si="9493">MID(F4610,10,9)</f>
        <v>DL2021036</v>
      </c>
      <c r="X4610" t="str">
        <f t="shared" ref="X4610" si="9494">W4610&amp;"_"&amp;V4610&amp;"_"&amp;S4610&amp;"_"&amp;T4610&amp;"_"&amp;U4610</f>
        <v>DL2021036_Sandmusling_Valid_Present_Ct&lt;41</v>
      </c>
    </row>
    <row r="4611" spans="1:24" x14ac:dyDescent="0.25">
      <c r="A4611" t="s">
        <v>222</v>
      </c>
      <c r="B4611" t="s">
        <v>223</v>
      </c>
      <c r="C4611" t="s">
        <v>16</v>
      </c>
      <c r="D4611" s="7">
        <v>0.1</v>
      </c>
      <c r="E4611" s="6" t="s">
        <v>17</v>
      </c>
      <c r="F4611" t="s">
        <v>1513</v>
      </c>
      <c r="G4611" t="str">
        <f t="shared" si="9459"/>
        <v>DL2021036</v>
      </c>
      <c r="H4611" t="str">
        <f t="shared" si="9402"/>
        <v>05</v>
      </c>
      <c r="I4611" t="str">
        <f t="shared" si="9403"/>
        <v>Sandmusling_05_20211007_DL2021036_KoegeGym</v>
      </c>
      <c r="J4611" t="str">
        <f t="shared" si="9404"/>
        <v>Sandmusling</v>
      </c>
      <c r="K4611" t="str">
        <f t="shared" si="9405"/>
        <v>NegK</v>
      </c>
      <c r="L4611" t="str">
        <f t="shared" si="9406"/>
        <v>No Ct</v>
      </c>
      <c r="M4611" t="str">
        <f t="shared" si="9407"/>
        <v/>
      </c>
      <c r="N4611" t="str">
        <f t="shared" si="9408"/>
        <v/>
      </c>
      <c r="O4611" t="str">
        <f t="shared" si="9409"/>
        <v/>
      </c>
    </row>
    <row r="4612" spans="1:24" x14ac:dyDescent="0.25">
      <c r="A4612" t="s">
        <v>224</v>
      </c>
      <c r="B4612" t="s">
        <v>225</v>
      </c>
      <c r="C4612" t="s">
        <v>20</v>
      </c>
      <c r="D4612" s="7">
        <v>0.1</v>
      </c>
      <c r="E4612" s="6">
        <v>33.590000000000003</v>
      </c>
      <c r="F4612" t="s">
        <v>1513</v>
      </c>
      <c r="G4612" t="str">
        <f t="shared" si="9459"/>
        <v>DL2021036</v>
      </c>
      <c r="H4612" t="str">
        <f t="shared" si="9402"/>
        <v>05</v>
      </c>
      <c r="I4612" t="str">
        <f t="shared" si="9403"/>
        <v>Sandmusling_05_20211007_DL2021036_KoegeGym</v>
      </c>
      <c r="J4612" t="str">
        <f t="shared" si="9404"/>
        <v>Sandmusling</v>
      </c>
      <c r="K4612" t="str">
        <f t="shared" si="9405"/>
        <v>eDNA</v>
      </c>
      <c r="L4612">
        <f t="shared" si="9406"/>
        <v>33.590000000000003</v>
      </c>
      <c r="M4612" t="str">
        <f t="shared" si="9407"/>
        <v/>
      </c>
      <c r="N4612" t="str">
        <f t="shared" si="9408"/>
        <v/>
      </c>
      <c r="O4612" t="str">
        <f t="shared" si="9409"/>
        <v/>
      </c>
    </row>
    <row r="4613" spans="1:24" x14ac:dyDescent="0.25">
      <c r="A4613" t="s">
        <v>226</v>
      </c>
      <c r="B4613" t="s">
        <v>225</v>
      </c>
      <c r="C4613" t="s">
        <v>20</v>
      </c>
      <c r="D4613" s="7">
        <v>0.1</v>
      </c>
      <c r="E4613" s="6">
        <v>32.72</v>
      </c>
      <c r="F4613" t="s">
        <v>1513</v>
      </c>
      <c r="G4613" t="str">
        <f t="shared" si="9459"/>
        <v>DL2021036</v>
      </c>
      <c r="H4613" t="str">
        <f t="shared" si="9402"/>
        <v>05</v>
      </c>
      <c r="I4613" t="str">
        <f t="shared" si="9403"/>
        <v>Sandmusling_05_20211007_DL2021036_KoegeGym</v>
      </c>
      <c r="J4613" t="str">
        <f t="shared" si="9404"/>
        <v>Sandmusling</v>
      </c>
      <c r="K4613" t="str">
        <f t="shared" si="9405"/>
        <v>eDNA</v>
      </c>
      <c r="L4613">
        <f t="shared" si="9406"/>
        <v>32.72</v>
      </c>
      <c r="M4613" t="str">
        <f t="shared" si="9407"/>
        <v/>
      </c>
      <c r="N4613" t="str">
        <f t="shared" si="9408"/>
        <v/>
      </c>
      <c r="O4613" t="str">
        <f t="shared" si="9409"/>
        <v/>
      </c>
    </row>
    <row r="4614" spans="1:24" x14ac:dyDescent="0.25">
      <c r="A4614" t="s">
        <v>227</v>
      </c>
      <c r="B4614" t="s">
        <v>228</v>
      </c>
      <c r="C4614" t="s">
        <v>13</v>
      </c>
      <c r="D4614" s="7">
        <v>0.1</v>
      </c>
      <c r="E4614" s="7" t="s">
        <v>17</v>
      </c>
      <c r="F4614" t="s">
        <v>1513</v>
      </c>
      <c r="G4614" t="str">
        <f t="shared" si="9459"/>
        <v>DL2021036</v>
      </c>
      <c r="H4614" t="str">
        <f t="shared" si="9402"/>
        <v>06</v>
      </c>
      <c r="I4614" t="str">
        <f t="shared" si="9403"/>
        <v>Sandmusling_06_20211007_DL2021036_KoegeGym</v>
      </c>
      <c r="J4614" t="str">
        <f t="shared" si="9404"/>
        <v>Sandmusling</v>
      </c>
      <c r="K4614" t="str">
        <f t="shared" si="9405"/>
        <v>PosK</v>
      </c>
      <c r="L4614" t="str">
        <f t="shared" si="9406"/>
        <v>No Ct</v>
      </c>
      <c r="M4614">
        <f t="shared" si="9407"/>
        <v>0</v>
      </c>
      <c r="N4614">
        <f t="shared" si="9408"/>
        <v>0</v>
      </c>
      <c r="O4614">
        <f t="shared" si="9409"/>
        <v>64.349999999999994</v>
      </c>
      <c r="Q4614">
        <f t="shared" ref="Q4614" si="9495">IF(L4616="No Ct",0,L4616)</f>
        <v>33.07</v>
      </c>
      <c r="R4614">
        <f t="shared" ref="R4614" si="9496">IF(L4617="No Ct",0,L4617)</f>
        <v>31.28</v>
      </c>
      <c r="S4614" t="str">
        <f t="shared" ref="S4614" si="9497">IF(AND(M4614&gt;0,N4614=0),"Valid","Invalid")</f>
        <v>Invalid</v>
      </c>
      <c r="T4614" t="str">
        <f t="shared" ref="T4614" si="9498">IF(OR(Q4614&gt;1,R4614&gt;1),"Present","Absent")</f>
        <v>Present</v>
      </c>
      <c r="U4614" t="str">
        <f t="shared" ref="U4614" si="9499">IF(OR(AND(Q4614&gt;1,Q4614&lt;41),AND(R4614&gt;1,R4614&lt;41)),"Ct&lt;41","Ct&gt;41")</f>
        <v>Ct&lt;41</v>
      </c>
      <c r="V4614" t="str">
        <f>VLOOKUP(J4614,Datasæt_Analysesystemer!$C$2:$D$68,2,FALSE)</f>
        <v>Sandmusling</v>
      </c>
      <c r="W4614" t="str">
        <f t="shared" ref="W4614" si="9500">MID(F4614,10,9)</f>
        <v>DL2021036</v>
      </c>
      <c r="X4614" t="str">
        <f t="shared" ref="X4614" si="9501">W4614&amp;"_"&amp;V4614&amp;"_"&amp;S4614&amp;"_"&amp;T4614&amp;"_"&amp;U4614</f>
        <v>DL2021036_Sandmusling_Invalid_Present_Ct&lt;41</v>
      </c>
    </row>
    <row r="4615" spans="1:24" x14ac:dyDescent="0.25">
      <c r="A4615" t="s">
        <v>229</v>
      </c>
      <c r="B4615" t="s">
        <v>230</v>
      </c>
      <c r="C4615" t="s">
        <v>16</v>
      </c>
      <c r="D4615" s="7">
        <v>0.1</v>
      </c>
      <c r="E4615" s="6" t="s">
        <v>17</v>
      </c>
      <c r="F4615" t="s">
        <v>1513</v>
      </c>
      <c r="G4615" t="str">
        <f t="shared" si="9459"/>
        <v>DL2021036</v>
      </c>
      <c r="H4615" t="str">
        <f t="shared" si="9402"/>
        <v>06</v>
      </c>
      <c r="I4615" t="str">
        <f t="shared" si="9403"/>
        <v>Sandmusling_06_20211007_DL2021036_KoegeGym</v>
      </c>
      <c r="J4615" t="str">
        <f t="shared" si="9404"/>
        <v>Sandmusling</v>
      </c>
      <c r="K4615" t="str">
        <f t="shared" si="9405"/>
        <v>NegK</v>
      </c>
      <c r="L4615" t="str">
        <f t="shared" si="9406"/>
        <v>No Ct</v>
      </c>
      <c r="M4615" t="str">
        <f t="shared" si="9407"/>
        <v/>
      </c>
      <c r="N4615" t="str">
        <f t="shared" si="9408"/>
        <v/>
      </c>
      <c r="O4615" t="str">
        <f t="shared" si="9409"/>
        <v/>
      </c>
    </row>
    <row r="4616" spans="1:24" x14ac:dyDescent="0.25">
      <c r="A4616" t="s">
        <v>231</v>
      </c>
      <c r="B4616" t="s">
        <v>232</v>
      </c>
      <c r="C4616" t="s">
        <v>20</v>
      </c>
      <c r="D4616" s="7">
        <v>0.1</v>
      </c>
      <c r="E4616" s="6">
        <v>33.07</v>
      </c>
      <c r="F4616" t="s">
        <v>1513</v>
      </c>
      <c r="G4616" t="str">
        <f t="shared" si="9459"/>
        <v>DL2021036</v>
      </c>
      <c r="H4616" t="str">
        <f t="shared" si="9402"/>
        <v>06</v>
      </c>
      <c r="I4616" t="str">
        <f t="shared" si="9403"/>
        <v>Sandmusling_06_20211007_DL2021036_KoegeGym</v>
      </c>
      <c r="J4616" t="str">
        <f t="shared" si="9404"/>
        <v>Sandmusling</v>
      </c>
      <c r="K4616" t="str">
        <f t="shared" si="9405"/>
        <v>eDNA</v>
      </c>
      <c r="L4616">
        <f t="shared" si="9406"/>
        <v>33.07</v>
      </c>
      <c r="M4616" t="str">
        <f t="shared" si="9407"/>
        <v/>
      </c>
      <c r="N4616" t="str">
        <f t="shared" si="9408"/>
        <v/>
      </c>
      <c r="O4616" t="str">
        <f t="shared" si="9409"/>
        <v/>
      </c>
    </row>
    <row r="4617" spans="1:24" x14ac:dyDescent="0.25">
      <c r="A4617" t="s">
        <v>233</v>
      </c>
      <c r="B4617" t="s">
        <v>232</v>
      </c>
      <c r="C4617" t="s">
        <v>20</v>
      </c>
      <c r="D4617" s="7">
        <v>0.1</v>
      </c>
      <c r="E4617" s="6">
        <v>31.28</v>
      </c>
      <c r="F4617" t="s">
        <v>1513</v>
      </c>
      <c r="G4617" t="str">
        <f t="shared" si="9459"/>
        <v>DL2021036</v>
      </c>
      <c r="H4617" t="str">
        <f t="shared" si="9402"/>
        <v>06</v>
      </c>
      <c r="I4617" t="str">
        <f t="shared" si="9403"/>
        <v>Sandmusling_06_20211007_DL2021036_KoegeGym</v>
      </c>
      <c r="J4617" t="str">
        <f t="shared" si="9404"/>
        <v>Sandmusling</v>
      </c>
      <c r="K4617" t="str">
        <f t="shared" si="9405"/>
        <v>eDNA</v>
      </c>
      <c r="L4617">
        <f t="shared" si="9406"/>
        <v>31.28</v>
      </c>
      <c r="M4617" t="str">
        <f t="shared" si="9407"/>
        <v/>
      </c>
      <c r="N4617" t="str">
        <f t="shared" si="9408"/>
        <v/>
      </c>
      <c r="O4617" t="str">
        <f t="shared" si="9409"/>
        <v/>
      </c>
    </row>
    <row r="4618" spans="1:24" x14ac:dyDescent="0.25">
      <c r="A4618" t="s">
        <v>234</v>
      </c>
      <c r="B4618" t="s">
        <v>235</v>
      </c>
      <c r="C4618" t="s">
        <v>13</v>
      </c>
      <c r="D4618" s="7">
        <v>0.1</v>
      </c>
      <c r="E4618" s="6">
        <v>45.67</v>
      </c>
      <c r="F4618" t="s">
        <v>1513</v>
      </c>
      <c r="G4618" t="str">
        <f t="shared" si="9459"/>
        <v>DL2021036</v>
      </c>
      <c r="H4618" t="str">
        <f t="shared" si="9402"/>
        <v>07</v>
      </c>
      <c r="I4618" t="str">
        <f t="shared" si="9403"/>
        <v>AmerikanskRibbegople_07_20211007_DL2021036_KoegeGym</v>
      </c>
      <c r="J4618" t="str">
        <f t="shared" si="9404"/>
        <v>AmerikanskRibbegople</v>
      </c>
      <c r="K4618" t="str">
        <f t="shared" si="9405"/>
        <v>PosK</v>
      </c>
      <c r="L4618">
        <f t="shared" si="9406"/>
        <v>45.67</v>
      </c>
      <c r="M4618">
        <f t="shared" si="9407"/>
        <v>45.67</v>
      </c>
      <c r="N4618">
        <f t="shared" si="9408"/>
        <v>0</v>
      </c>
      <c r="O4618">
        <f t="shared" si="9409"/>
        <v>0</v>
      </c>
      <c r="Q4618">
        <f t="shared" ref="Q4618" si="9502">IF(L4620="No Ct",0,L4620)</f>
        <v>0</v>
      </c>
      <c r="R4618">
        <f t="shared" ref="R4618" si="9503">IF(L4621="No Ct",0,L4621)</f>
        <v>0</v>
      </c>
      <c r="S4618" t="str">
        <f t="shared" ref="S4618" si="9504">IF(AND(M4618&gt;0,N4618=0),"Valid","Invalid")</f>
        <v>Valid</v>
      </c>
      <c r="T4618" t="str">
        <f t="shared" ref="T4618" si="9505">IF(OR(Q4618&gt;1,R4618&gt;1),"Present","Absent")</f>
        <v>Absent</v>
      </c>
      <c r="U4618" t="str">
        <f t="shared" ref="U4618" si="9506">IF(OR(AND(Q4618&gt;1,Q4618&lt;41),AND(R4618&gt;1,R4618&lt;41)),"Ct&lt;41","Ct&gt;41")</f>
        <v>Ct&gt;41</v>
      </c>
      <c r="V4618" t="str">
        <f>VLOOKUP(J4618,Datasæt_Analysesystemer!$C$2:$D$68,2,FALSE)</f>
        <v>Amerikansk ribbegople</v>
      </c>
      <c r="W4618" t="str">
        <f t="shared" ref="W4618" si="9507">MID(F4618,10,9)</f>
        <v>DL2021036</v>
      </c>
      <c r="X4618" t="str">
        <f t="shared" ref="X4618" si="9508">W4618&amp;"_"&amp;V4618&amp;"_"&amp;S4618&amp;"_"&amp;T4618&amp;"_"&amp;U4618</f>
        <v>DL2021036_Amerikansk ribbegople_Valid_Absent_Ct&gt;41</v>
      </c>
    </row>
    <row r="4619" spans="1:24" x14ac:dyDescent="0.25">
      <c r="A4619" t="s">
        <v>236</v>
      </c>
      <c r="B4619" t="s">
        <v>237</v>
      </c>
      <c r="C4619" t="s">
        <v>16</v>
      </c>
      <c r="D4619" s="7">
        <v>0.1</v>
      </c>
      <c r="E4619" s="7" t="s">
        <v>17</v>
      </c>
      <c r="F4619" t="s">
        <v>1513</v>
      </c>
      <c r="G4619" t="str">
        <f t="shared" si="9459"/>
        <v>DL2021036</v>
      </c>
      <c r="H4619" t="str">
        <f t="shared" si="9402"/>
        <v>07</v>
      </c>
      <c r="I4619" t="str">
        <f t="shared" si="9403"/>
        <v>AmerikanskRibbegople_07_20211007_DL2021036_KoegeGym</v>
      </c>
      <c r="J4619" t="str">
        <f t="shared" si="9404"/>
        <v>AmerikanskRibbegople</v>
      </c>
      <c r="K4619" t="str">
        <f t="shared" si="9405"/>
        <v>NegK</v>
      </c>
      <c r="L4619" t="str">
        <f t="shared" si="9406"/>
        <v>No Ct</v>
      </c>
      <c r="M4619" t="str">
        <f t="shared" si="9407"/>
        <v/>
      </c>
      <c r="N4619" t="str">
        <f t="shared" si="9408"/>
        <v/>
      </c>
      <c r="O4619" t="str">
        <f t="shared" si="9409"/>
        <v/>
      </c>
    </row>
    <row r="4620" spans="1:24" x14ac:dyDescent="0.25">
      <c r="A4620" t="s">
        <v>238</v>
      </c>
      <c r="B4620" t="s">
        <v>239</v>
      </c>
      <c r="C4620" t="s">
        <v>20</v>
      </c>
      <c r="D4620" s="7">
        <v>0.1</v>
      </c>
      <c r="E4620" s="6" t="s">
        <v>17</v>
      </c>
      <c r="F4620" t="s">
        <v>1513</v>
      </c>
      <c r="G4620" t="str">
        <f t="shared" si="9459"/>
        <v>DL2021036</v>
      </c>
      <c r="H4620" t="str">
        <f t="shared" si="9402"/>
        <v>07</v>
      </c>
      <c r="I4620" t="str">
        <f t="shared" si="9403"/>
        <v>AmerikanskRibbegople_07_20211007_DL2021036_KoegeGym</v>
      </c>
      <c r="J4620" t="str">
        <f t="shared" si="9404"/>
        <v>AmerikanskRibbegople</v>
      </c>
      <c r="K4620" t="str">
        <f t="shared" si="9405"/>
        <v>eDNA</v>
      </c>
      <c r="L4620" t="str">
        <f t="shared" si="9406"/>
        <v>No Ct</v>
      </c>
      <c r="M4620" t="str">
        <f t="shared" si="9407"/>
        <v/>
      </c>
      <c r="N4620" t="str">
        <f t="shared" si="9408"/>
        <v/>
      </c>
      <c r="O4620" t="str">
        <f t="shared" si="9409"/>
        <v/>
      </c>
    </row>
    <row r="4621" spans="1:24" x14ac:dyDescent="0.25">
      <c r="A4621" t="s">
        <v>240</v>
      </c>
      <c r="B4621" t="s">
        <v>239</v>
      </c>
      <c r="C4621" t="s">
        <v>20</v>
      </c>
      <c r="D4621" s="7">
        <v>0.1</v>
      </c>
      <c r="E4621" s="7" t="s">
        <v>17</v>
      </c>
      <c r="F4621" t="s">
        <v>1513</v>
      </c>
      <c r="G4621" t="str">
        <f t="shared" si="9459"/>
        <v>DL2021036</v>
      </c>
      <c r="H4621" t="str">
        <f t="shared" si="9402"/>
        <v>07</v>
      </c>
      <c r="I4621" t="str">
        <f t="shared" si="9403"/>
        <v>AmerikanskRibbegople_07_20211007_DL2021036_KoegeGym</v>
      </c>
      <c r="J4621" t="str">
        <f t="shared" si="9404"/>
        <v>AmerikanskRibbegople</v>
      </c>
      <c r="K4621" t="str">
        <f t="shared" si="9405"/>
        <v>eDNA</v>
      </c>
      <c r="L4621" t="str">
        <f t="shared" si="9406"/>
        <v>No Ct</v>
      </c>
      <c r="M4621" t="str">
        <f t="shared" si="9407"/>
        <v/>
      </c>
      <c r="N4621" t="str">
        <f t="shared" si="9408"/>
        <v/>
      </c>
      <c r="O4621" t="str">
        <f t="shared" si="9409"/>
        <v/>
      </c>
    </row>
    <row r="4622" spans="1:24" x14ac:dyDescent="0.25">
      <c r="A4622" t="s">
        <v>241</v>
      </c>
      <c r="B4622" t="s">
        <v>242</v>
      </c>
      <c r="C4622" t="s">
        <v>13</v>
      </c>
      <c r="D4622" s="7">
        <v>0.1</v>
      </c>
      <c r="E4622" s="7">
        <v>36.03</v>
      </c>
      <c r="F4622" t="s">
        <v>1513</v>
      </c>
      <c r="G4622" t="str">
        <f t="shared" si="9459"/>
        <v>DL2021036</v>
      </c>
      <c r="H4622" t="str">
        <f t="shared" si="9402"/>
        <v>08</v>
      </c>
      <c r="I4622" t="str">
        <f t="shared" si="9403"/>
        <v>AmerikanskRibbegople_08_20211007_DL2021036_KoegeGym</v>
      </c>
      <c r="J4622" t="str">
        <f t="shared" si="9404"/>
        <v>AmerikanskRibbegople</v>
      </c>
      <c r="K4622" t="str">
        <f t="shared" si="9405"/>
        <v>PosK</v>
      </c>
      <c r="L4622">
        <f t="shared" si="9406"/>
        <v>36.03</v>
      </c>
      <c r="M4622">
        <f t="shared" si="9407"/>
        <v>36.03</v>
      </c>
      <c r="N4622">
        <f t="shared" si="9408"/>
        <v>0</v>
      </c>
      <c r="O4622">
        <f t="shared" si="9409"/>
        <v>0</v>
      </c>
      <c r="Q4622">
        <f t="shared" ref="Q4622" si="9509">IF(L4624="No Ct",0,L4624)</f>
        <v>0</v>
      </c>
      <c r="R4622">
        <f t="shared" ref="R4622" si="9510">IF(L4625="No Ct",0,L4625)</f>
        <v>0</v>
      </c>
      <c r="S4622" t="str">
        <f t="shared" ref="S4622" si="9511">IF(AND(M4622&gt;0,N4622=0),"Valid","Invalid")</f>
        <v>Valid</v>
      </c>
      <c r="T4622" t="str">
        <f t="shared" ref="T4622" si="9512">IF(OR(Q4622&gt;1,R4622&gt;1),"Present","Absent")</f>
        <v>Absent</v>
      </c>
      <c r="U4622" t="str">
        <f t="shared" ref="U4622" si="9513">IF(OR(AND(Q4622&gt;1,Q4622&lt;41),AND(R4622&gt;1,R4622&lt;41)),"Ct&lt;41","Ct&gt;41")</f>
        <v>Ct&gt;41</v>
      </c>
      <c r="V4622" t="str">
        <f>VLOOKUP(J4622,Datasæt_Analysesystemer!$C$2:$D$68,2,FALSE)</f>
        <v>Amerikansk ribbegople</v>
      </c>
      <c r="W4622" t="str">
        <f t="shared" ref="W4622" si="9514">MID(F4622,10,9)</f>
        <v>DL2021036</v>
      </c>
      <c r="X4622" t="str">
        <f t="shared" ref="X4622" si="9515">W4622&amp;"_"&amp;V4622&amp;"_"&amp;S4622&amp;"_"&amp;T4622&amp;"_"&amp;U4622</f>
        <v>DL2021036_Amerikansk ribbegople_Valid_Absent_Ct&gt;41</v>
      </c>
    </row>
    <row r="4623" spans="1:24" x14ac:dyDescent="0.25">
      <c r="A4623" t="s">
        <v>243</v>
      </c>
      <c r="B4623" t="s">
        <v>244</v>
      </c>
      <c r="C4623" t="s">
        <v>16</v>
      </c>
      <c r="D4623" s="7">
        <v>0.1</v>
      </c>
      <c r="E4623" s="6" t="s">
        <v>17</v>
      </c>
      <c r="F4623" t="s">
        <v>1513</v>
      </c>
      <c r="G4623" t="str">
        <f t="shared" si="9459"/>
        <v>DL2021036</v>
      </c>
      <c r="H4623" t="str">
        <f t="shared" si="9402"/>
        <v>08</v>
      </c>
      <c r="I4623" t="str">
        <f t="shared" si="9403"/>
        <v>AmerikanskRibbegople_08_20211007_DL2021036_KoegeGym</v>
      </c>
      <c r="J4623" t="str">
        <f t="shared" si="9404"/>
        <v>AmerikanskRibbegople</v>
      </c>
      <c r="K4623" t="str">
        <f t="shared" si="9405"/>
        <v>NegK</v>
      </c>
      <c r="L4623" t="str">
        <f t="shared" si="9406"/>
        <v>No Ct</v>
      </c>
      <c r="M4623" t="str">
        <f t="shared" si="9407"/>
        <v/>
      </c>
      <c r="N4623" t="str">
        <f t="shared" si="9408"/>
        <v/>
      </c>
      <c r="O4623" t="str">
        <f t="shared" si="9409"/>
        <v/>
      </c>
    </row>
    <row r="4624" spans="1:24" x14ac:dyDescent="0.25">
      <c r="A4624" t="s">
        <v>245</v>
      </c>
      <c r="B4624" t="s">
        <v>246</v>
      </c>
      <c r="C4624" t="s">
        <v>20</v>
      </c>
      <c r="D4624" s="7">
        <v>0.1</v>
      </c>
      <c r="E4624" s="7" t="s">
        <v>17</v>
      </c>
      <c r="F4624" t="s">
        <v>1513</v>
      </c>
      <c r="G4624" t="str">
        <f t="shared" si="9459"/>
        <v>DL2021036</v>
      </c>
      <c r="H4624" t="str">
        <f t="shared" si="9402"/>
        <v>08</v>
      </c>
      <c r="I4624" t="str">
        <f t="shared" si="9403"/>
        <v>AmerikanskRibbegople_08_20211007_DL2021036_KoegeGym</v>
      </c>
      <c r="J4624" t="str">
        <f t="shared" si="9404"/>
        <v>AmerikanskRibbegople</v>
      </c>
      <c r="K4624" t="str">
        <f t="shared" si="9405"/>
        <v>eDNA</v>
      </c>
      <c r="L4624" t="str">
        <f t="shared" si="9406"/>
        <v>No Ct</v>
      </c>
      <c r="M4624" t="str">
        <f t="shared" si="9407"/>
        <v/>
      </c>
      <c r="N4624" t="str">
        <f t="shared" si="9408"/>
        <v/>
      </c>
      <c r="O4624" t="str">
        <f t="shared" si="9409"/>
        <v/>
      </c>
    </row>
    <row r="4625" spans="1:24" x14ac:dyDescent="0.25">
      <c r="A4625" t="s">
        <v>247</v>
      </c>
      <c r="B4625" t="s">
        <v>246</v>
      </c>
      <c r="C4625" t="s">
        <v>20</v>
      </c>
      <c r="D4625" s="7">
        <v>0.1</v>
      </c>
      <c r="E4625" s="6" t="s">
        <v>17</v>
      </c>
      <c r="F4625" t="s">
        <v>1513</v>
      </c>
      <c r="G4625" t="str">
        <f t="shared" si="9459"/>
        <v>DL2021036</v>
      </c>
      <c r="H4625" t="str">
        <f t="shared" si="9402"/>
        <v>08</v>
      </c>
      <c r="I4625" t="str">
        <f t="shared" si="9403"/>
        <v>AmerikanskRibbegople_08_20211007_DL2021036_KoegeGym</v>
      </c>
      <c r="J4625" t="str">
        <f t="shared" si="9404"/>
        <v>AmerikanskRibbegople</v>
      </c>
      <c r="K4625" t="str">
        <f t="shared" si="9405"/>
        <v>eDNA</v>
      </c>
      <c r="L4625" t="str">
        <f t="shared" si="9406"/>
        <v>No Ct</v>
      </c>
      <c r="M4625" t="str">
        <f t="shared" si="9407"/>
        <v/>
      </c>
      <c r="N4625" t="str">
        <f t="shared" si="9408"/>
        <v/>
      </c>
      <c r="O4625" t="str">
        <f t="shared" si="9409"/>
        <v/>
      </c>
    </row>
    <row r="4626" spans="1:24" x14ac:dyDescent="0.25">
      <c r="A4626" t="s">
        <v>248</v>
      </c>
      <c r="B4626" t="s">
        <v>249</v>
      </c>
      <c r="C4626" t="s">
        <v>13</v>
      </c>
      <c r="D4626" s="7">
        <v>0.1</v>
      </c>
      <c r="E4626" s="7">
        <v>29.41</v>
      </c>
      <c r="F4626" t="s">
        <v>1513</v>
      </c>
      <c r="G4626" t="str">
        <f t="shared" si="9459"/>
        <v>DL2021036</v>
      </c>
      <c r="H4626" t="str">
        <f t="shared" si="9402"/>
        <v>09</v>
      </c>
      <c r="I4626" t="str">
        <f t="shared" si="9403"/>
        <v>AmerikanskHummer_09_20211007_DL2021036_KoegeGym</v>
      </c>
      <c r="J4626" t="str">
        <f t="shared" si="9404"/>
        <v>AmerikanskHummer</v>
      </c>
      <c r="K4626" t="str">
        <f t="shared" si="9405"/>
        <v>PosK</v>
      </c>
      <c r="L4626">
        <f t="shared" si="9406"/>
        <v>29.41</v>
      </c>
      <c r="M4626">
        <f t="shared" si="9407"/>
        <v>29.41</v>
      </c>
      <c r="N4626">
        <f t="shared" si="9408"/>
        <v>0</v>
      </c>
      <c r="O4626">
        <f t="shared" si="9409"/>
        <v>0</v>
      </c>
      <c r="Q4626">
        <f t="shared" ref="Q4626" si="9516">IF(L4628="No Ct",0,L4628)</f>
        <v>0</v>
      </c>
      <c r="R4626">
        <f t="shared" ref="R4626" si="9517">IF(L4629="No Ct",0,L4629)</f>
        <v>0</v>
      </c>
      <c r="S4626" t="str">
        <f t="shared" ref="S4626" si="9518">IF(AND(M4626&gt;0,N4626=0),"Valid","Invalid")</f>
        <v>Valid</v>
      </c>
      <c r="T4626" t="str">
        <f t="shared" ref="T4626" si="9519">IF(OR(Q4626&gt;1,R4626&gt;1),"Present","Absent")</f>
        <v>Absent</v>
      </c>
      <c r="U4626" t="str">
        <f t="shared" ref="U4626" si="9520">IF(OR(AND(Q4626&gt;1,Q4626&lt;41),AND(R4626&gt;1,R4626&lt;41)),"Ct&lt;41","Ct&gt;41")</f>
        <v>Ct&gt;41</v>
      </c>
      <c r="V4626" t="str">
        <f>VLOOKUP(J4626,Datasæt_Analysesystemer!$C$2:$D$68,2,FALSE)</f>
        <v>Amerikansk hummer</v>
      </c>
      <c r="W4626" t="str">
        <f t="shared" ref="W4626" si="9521">MID(F4626,10,9)</f>
        <v>DL2021036</v>
      </c>
      <c r="X4626" t="str">
        <f t="shared" ref="X4626" si="9522">W4626&amp;"_"&amp;V4626&amp;"_"&amp;S4626&amp;"_"&amp;T4626&amp;"_"&amp;U4626</f>
        <v>DL2021036_Amerikansk hummer_Valid_Absent_Ct&gt;41</v>
      </c>
    </row>
    <row r="4627" spans="1:24" x14ac:dyDescent="0.25">
      <c r="A4627" t="s">
        <v>250</v>
      </c>
      <c r="B4627" t="s">
        <v>251</v>
      </c>
      <c r="C4627" t="s">
        <v>16</v>
      </c>
      <c r="D4627" s="7">
        <v>0.1</v>
      </c>
      <c r="E4627" s="6" t="s">
        <v>17</v>
      </c>
      <c r="F4627" t="s">
        <v>1513</v>
      </c>
      <c r="G4627" t="str">
        <f t="shared" si="9459"/>
        <v>DL2021036</v>
      </c>
      <c r="H4627" t="str">
        <f t="shared" ref="H4627:H4690" si="9523">LEFT(B4627,2)</f>
        <v>09</v>
      </c>
      <c r="I4627" t="str">
        <f t="shared" ref="I4627:I4690" si="9524">J4627&amp;"_"&amp;H4627&amp;"_"&amp;F4627</f>
        <v>AmerikanskHummer_09_20211007_DL2021036_KoegeGym</v>
      </c>
      <c r="J4627" t="str">
        <f t="shared" ref="J4627:J4690" si="9525">MID(RIGHT(B4627,LEN(B4627)-3),1,FIND("_",RIGHT(B4627,LEN(B4627)-3))-1)</f>
        <v>AmerikanskHummer</v>
      </c>
      <c r="K4627" t="str">
        <f t="shared" ref="K4627:K4690" si="9526">TRIM(SUBSTITUTE(RIGHT(B4627,FIND(J4627,B4627)+1),"_",""))</f>
        <v>NegK</v>
      </c>
      <c r="L4627" t="str">
        <f t="shared" ref="L4627:L4690" si="9527">IFERROR(VALUE(SUBSTITUTE(E4627,".",",")),E4627)</f>
        <v>No Ct</v>
      </c>
      <c r="M4627" t="str">
        <f t="shared" ref="M4627:M4690" si="9528">IF(K4627="PosK",SUMIFS(L:L,K:K,"PosK",I:I,I4627),"")</f>
        <v/>
      </c>
      <c r="N4627" t="str">
        <f t="shared" ref="N4627:N4690" si="9529">IF(K4627="PosK",SUMIFS(L:L,K:K,"NegK",I:I,I4627),"")</f>
        <v/>
      </c>
      <c r="O4627" t="str">
        <f t="shared" ref="O4627:O4690" si="9530">IF(K4627="PosK",SUMIFS(L:L,K:K,"eDNA",I:I,I4627),"")</f>
        <v/>
      </c>
    </row>
    <row r="4628" spans="1:24" x14ac:dyDescent="0.25">
      <c r="A4628" t="s">
        <v>252</v>
      </c>
      <c r="B4628" t="s">
        <v>253</v>
      </c>
      <c r="C4628" t="s">
        <v>20</v>
      </c>
      <c r="D4628" s="7">
        <v>0.1</v>
      </c>
      <c r="E4628" s="6" t="s">
        <v>17</v>
      </c>
      <c r="F4628" t="s">
        <v>1513</v>
      </c>
      <c r="G4628" t="str">
        <f t="shared" si="9459"/>
        <v>DL2021036</v>
      </c>
      <c r="H4628" t="str">
        <f t="shared" si="9523"/>
        <v>09</v>
      </c>
      <c r="I4628" t="str">
        <f t="shared" si="9524"/>
        <v>AmerikanskHummer_09_20211007_DL2021036_KoegeGym</v>
      </c>
      <c r="J4628" t="str">
        <f t="shared" si="9525"/>
        <v>AmerikanskHummer</v>
      </c>
      <c r="K4628" t="str">
        <f t="shared" si="9526"/>
        <v>eDNA</v>
      </c>
      <c r="L4628" t="str">
        <f t="shared" si="9527"/>
        <v>No Ct</v>
      </c>
      <c r="M4628" t="str">
        <f t="shared" si="9528"/>
        <v/>
      </c>
      <c r="N4628" t="str">
        <f t="shared" si="9529"/>
        <v/>
      </c>
      <c r="O4628" t="str">
        <f t="shared" si="9530"/>
        <v/>
      </c>
    </row>
    <row r="4629" spans="1:24" x14ac:dyDescent="0.25">
      <c r="A4629" t="s">
        <v>254</v>
      </c>
      <c r="B4629" t="s">
        <v>253</v>
      </c>
      <c r="C4629" t="s">
        <v>20</v>
      </c>
      <c r="D4629" s="7">
        <v>0.1</v>
      </c>
      <c r="E4629" s="6" t="s">
        <v>17</v>
      </c>
      <c r="F4629" t="s">
        <v>1513</v>
      </c>
      <c r="G4629" t="str">
        <f t="shared" si="9459"/>
        <v>DL2021036</v>
      </c>
      <c r="H4629" t="str">
        <f t="shared" si="9523"/>
        <v>09</v>
      </c>
      <c r="I4629" t="str">
        <f t="shared" si="9524"/>
        <v>AmerikanskHummer_09_20211007_DL2021036_KoegeGym</v>
      </c>
      <c r="J4629" t="str">
        <f t="shared" si="9525"/>
        <v>AmerikanskHummer</v>
      </c>
      <c r="K4629" t="str">
        <f t="shared" si="9526"/>
        <v>eDNA</v>
      </c>
      <c r="L4629" t="str">
        <f t="shared" si="9527"/>
        <v>No Ct</v>
      </c>
      <c r="M4629" t="str">
        <f t="shared" si="9528"/>
        <v/>
      </c>
      <c r="N4629" t="str">
        <f t="shared" si="9529"/>
        <v/>
      </c>
      <c r="O4629" t="str">
        <f t="shared" si="9530"/>
        <v/>
      </c>
    </row>
    <row r="4630" spans="1:24" x14ac:dyDescent="0.25">
      <c r="A4630" t="s">
        <v>255</v>
      </c>
      <c r="B4630" t="s">
        <v>256</v>
      </c>
      <c r="C4630" t="s">
        <v>13</v>
      </c>
      <c r="D4630" s="7">
        <v>0.1</v>
      </c>
      <c r="E4630" s="7">
        <v>29.43</v>
      </c>
      <c r="F4630" t="s">
        <v>1513</v>
      </c>
      <c r="G4630" t="str">
        <f t="shared" si="9459"/>
        <v>DL2021036</v>
      </c>
      <c r="H4630" t="str">
        <f t="shared" si="9523"/>
        <v>10</v>
      </c>
      <c r="I4630" t="str">
        <f t="shared" si="9524"/>
        <v>AmerikanskHummer_10_20211007_DL2021036_KoegeGym</v>
      </c>
      <c r="J4630" t="str">
        <f t="shared" si="9525"/>
        <v>AmerikanskHummer</v>
      </c>
      <c r="K4630" t="str">
        <f t="shared" si="9526"/>
        <v>PosK</v>
      </c>
      <c r="L4630">
        <f t="shared" si="9527"/>
        <v>29.43</v>
      </c>
      <c r="M4630">
        <f t="shared" si="9528"/>
        <v>29.43</v>
      </c>
      <c r="N4630">
        <f t="shared" si="9529"/>
        <v>0</v>
      </c>
      <c r="O4630">
        <f t="shared" si="9530"/>
        <v>0</v>
      </c>
      <c r="Q4630">
        <f t="shared" ref="Q4630" si="9531">IF(L4632="No Ct",0,L4632)</f>
        <v>0</v>
      </c>
      <c r="R4630">
        <f t="shared" ref="R4630" si="9532">IF(L4633="No Ct",0,L4633)</f>
        <v>0</v>
      </c>
      <c r="S4630" t="str">
        <f t="shared" ref="S4630" si="9533">IF(AND(M4630&gt;0,N4630=0),"Valid","Invalid")</f>
        <v>Valid</v>
      </c>
      <c r="T4630" t="str">
        <f t="shared" ref="T4630" si="9534">IF(OR(Q4630&gt;1,R4630&gt;1),"Present","Absent")</f>
        <v>Absent</v>
      </c>
      <c r="U4630" t="str">
        <f t="shared" ref="U4630" si="9535">IF(OR(AND(Q4630&gt;1,Q4630&lt;41),AND(R4630&gt;1,R4630&lt;41)),"Ct&lt;41","Ct&gt;41")</f>
        <v>Ct&gt;41</v>
      </c>
      <c r="V4630" t="str">
        <f>VLOOKUP(J4630,Datasæt_Analysesystemer!$C$2:$D$68,2,FALSE)</f>
        <v>Amerikansk hummer</v>
      </c>
      <c r="W4630" t="str">
        <f t="shared" ref="W4630" si="9536">MID(F4630,10,9)</f>
        <v>DL2021036</v>
      </c>
      <c r="X4630" t="str">
        <f t="shared" ref="X4630:X4634" si="9537">W4630&amp;"_"&amp;V4630&amp;"_"&amp;S4630&amp;"_"&amp;T4630&amp;"_"&amp;U4630</f>
        <v>DL2021036_Amerikansk hummer_Valid_Absent_Ct&gt;41</v>
      </c>
    </row>
    <row r="4631" spans="1:24" x14ac:dyDescent="0.25">
      <c r="A4631" t="s">
        <v>257</v>
      </c>
      <c r="B4631" t="s">
        <v>258</v>
      </c>
      <c r="C4631" t="s">
        <v>16</v>
      </c>
      <c r="D4631" s="7">
        <v>0.1</v>
      </c>
      <c r="E4631" s="6" t="s">
        <v>17</v>
      </c>
      <c r="F4631" t="s">
        <v>1513</v>
      </c>
      <c r="G4631" t="str">
        <f t="shared" si="9459"/>
        <v>DL2021036</v>
      </c>
      <c r="H4631" t="str">
        <f t="shared" si="9523"/>
        <v>10</v>
      </c>
      <c r="I4631" t="str">
        <f t="shared" si="9524"/>
        <v>AmerikanskHummer_10_20211007_DL2021036_KoegeGym</v>
      </c>
      <c r="J4631" t="str">
        <f t="shared" si="9525"/>
        <v>AmerikanskHummer</v>
      </c>
      <c r="K4631" t="str">
        <f t="shared" si="9526"/>
        <v>NegK</v>
      </c>
      <c r="L4631" t="str">
        <f t="shared" si="9527"/>
        <v>No Ct</v>
      </c>
      <c r="M4631" t="str">
        <f t="shared" si="9528"/>
        <v/>
      </c>
      <c r="N4631" t="str">
        <f t="shared" si="9529"/>
        <v/>
      </c>
      <c r="O4631" t="str">
        <f t="shared" si="9530"/>
        <v/>
      </c>
    </row>
    <row r="4632" spans="1:24" x14ac:dyDescent="0.25">
      <c r="A4632" t="s">
        <v>259</v>
      </c>
      <c r="B4632" t="s">
        <v>260</v>
      </c>
      <c r="C4632" t="s">
        <v>20</v>
      </c>
      <c r="D4632" s="7">
        <v>0.1</v>
      </c>
      <c r="E4632" s="6" t="s">
        <v>17</v>
      </c>
      <c r="F4632" t="s">
        <v>1513</v>
      </c>
      <c r="G4632" t="str">
        <f t="shared" si="9459"/>
        <v>DL2021036</v>
      </c>
      <c r="H4632" t="str">
        <f t="shared" si="9523"/>
        <v>10</v>
      </c>
      <c r="I4632" t="str">
        <f t="shared" si="9524"/>
        <v>AmerikanskHummer_10_20211007_DL2021036_KoegeGym</v>
      </c>
      <c r="J4632" t="str">
        <f t="shared" si="9525"/>
        <v>AmerikanskHummer</v>
      </c>
      <c r="K4632" t="str">
        <f t="shared" si="9526"/>
        <v>eDNA</v>
      </c>
      <c r="L4632" t="str">
        <f t="shared" si="9527"/>
        <v>No Ct</v>
      </c>
      <c r="M4632" t="str">
        <f t="shared" si="9528"/>
        <v/>
      </c>
      <c r="N4632" t="str">
        <f t="shared" si="9529"/>
        <v/>
      </c>
      <c r="O4632" t="str">
        <f t="shared" si="9530"/>
        <v/>
      </c>
    </row>
    <row r="4633" spans="1:24" x14ac:dyDescent="0.25">
      <c r="A4633" t="s">
        <v>261</v>
      </c>
      <c r="B4633" t="s">
        <v>260</v>
      </c>
      <c r="C4633" t="s">
        <v>20</v>
      </c>
      <c r="D4633" s="7">
        <v>0.1</v>
      </c>
      <c r="E4633" s="6" t="s">
        <v>17</v>
      </c>
      <c r="F4633" t="s">
        <v>1513</v>
      </c>
      <c r="G4633" t="str">
        <f t="shared" si="9459"/>
        <v>DL2021036</v>
      </c>
      <c r="H4633" t="str">
        <f t="shared" si="9523"/>
        <v>10</v>
      </c>
      <c r="I4633" t="str">
        <f t="shared" si="9524"/>
        <v>AmerikanskHummer_10_20211007_DL2021036_KoegeGym</v>
      </c>
      <c r="J4633" t="str">
        <f t="shared" si="9525"/>
        <v>AmerikanskHummer</v>
      </c>
      <c r="K4633" t="str">
        <f t="shared" si="9526"/>
        <v>eDNA</v>
      </c>
      <c r="L4633" t="str">
        <f t="shared" si="9527"/>
        <v>No Ct</v>
      </c>
      <c r="M4633" t="str">
        <f t="shared" si="9528"/>
        <v/>
      </c>
      <c r="N4633" t="str">
        <f t="shared" si="9529"/>
        <v/>
      </c>
      <c r="O4633" t="str">
        <f t="shared" si="9530"/>
        <v/>
      </c>
    </row>
    <row r="4634" spans="1:24" x14ac:dyDescent="0.25">
      <c r="A4634" t="s">
        <v>262</v>
      </c>
      <c r="B4634" t="s">
        <v>1474</v>
      </c>
      <c r="C4634" t="s">
        <v>13</v>
      </c>
      <c r="D4634" s="7">
        <v>0.1</v>
      </c>
      <c r="E4634" s="7">
        <v>33.74</v>
      </c>
      <c r="F4634" t="s">
        <v>1513</v>
      </c>
      <c r="G4634" t="str">
        <f t="shared" si="9459"/>
        <v>DL2021036</v>
      </c>
      <c r="H4634" t="str">
        <f t="shared" si="9523"/>
        <v>11</v>
      </c>
      <c r="I4634" t="str">
        <f t="shared" si="9524"/>
        <v>Kamjatkakrabbe_11_20211007_DL2021036_KoegeGym</v>
      </c>
      <c r="J4634" t="str">
        <f t="shared" si="9525"/>
        <v>Kamjatkakrabbe</v>
      </c>
      <c r="K4634" t="str">
        <f t="shared" si="9526"/>
        <v>PosK</v>
      </c>
      <c r="L4634">
        <f t="shared" si="9527"/>
        <v>33.74</v>
      </c>
      <c r="M4634">
        <f t="shared" si="9528"/>
        <v>33.74</v>
      </c>
      <c r="N4634">
        <f t="shared" si="9529"/>
        <v>0</v>
      </c>
      <c r="O4634">
        <f t="shared" si="9530"/>
        <v>40.39</v>
      </c>
      <c r="Q4634">
        <f t="shared" ref="Q4634" si="9538">IF(L4636="No Ct",0,L4636)</f>
        <v>40.39</v>
      </c>
      <c r="R4634">
        <f t="shared" ref="R4634" si="9539">IF(L4637="No Ct",0,L4637)</f>
        <v>0</v>
      </c>
      <c r="S4634" t="str">
        <f t="shared" ref="S4634" si="9540">IF(AND(M4634&gt;0,N4634=0),"Valid","Invalid")</f>
        <v>Valid</v>
      </c>
      <c r="T4634" t="str">
        <f t="shared" ref="T4634" si="9541">IF(OR(Q4634&gt;1,R4634&gt;1),"Present","Absent")</f>
        <v>Present</v>
      </c>
      <c r="U4634" t="str">
        <f t="shared" ref="U4634" si="9542">IF(OR(AND(Q4634&gt;1,Q4634&lt;41),AND(R4634&gt;1,R4634&lt;41)),"Ct&lt;41","Ct&gt;41")</f>
        <v>Ct&lt;41</v>
      </c>
      <c r="V4634" t="str">
        <f>VLOOKUP(J4634,Datasæt_Analysesystemer!$C$2:$D$68,2,FALSE)</f>
        <v>Kamtjatkakrabbe</v>
      </c>
      <c r="W4634" t="str">
        <f t="shared" ref="W4634" si="9543">MID(F4634,10,9)</f>
        <v>DL2021036</v>
      </c>
      <c r="X4634" t="str">
        <f t="shared" si="9537"/>
        <v>DL2021036_Kamtjatkakrabbe_Valid_Present_Ct&lt;41</v>
      </c>
    </row>
    <row r="4635" spans="1:24" x14ac:dyDescent="0.25">
      <c r="A4635" t="s">
        <v>264</v>
      </c>
      <c r="B4635" t="s">
        <v>1475</v>
      </c>
      <c r="C4635" t="s">
        <v>16</v>
      </c>
      <c r="D4635" s="7">
        <v>0.1</v>
      </c>
      <c r="E4635" s="6" t="s">
        <v>17</v>
      </c>
      <c r="F4635" t="s">
        <v>1513</v>
      </c>
      <c r="G4635" t="str">
        <f t="shared" si="9459"/>
        <v>DL2021036</v>
      </c>
      <c r="H4635" t="str">
        <f t="shared" si="9523"/>
        <v>11</v>
      </c>
      <c r="I4635" t="str">
        <f t="shared" si="9524"/>
        <v>Kamjatkakrabbe_11_20211007_DL2021036_KoegeGym</v>
      </c>
      <c r="J4635" t="str">
        <f t="shared" si="9525"/>
        <v>Kamjatkakrabbe</v>
      </c>
      <c r="K4635" t="str">
        <f t="shared" si="9526"/>
        <v>NegK</v>
      </c>
      <c r="L4635" t="str">
        <f t="shared" si="9527"/>
        <v>No Ct</v>
      </c>
      <c r="M4635" t="str">
        <f t="shared" si="9528"/>
        <v/>
      </c>
      <c r="N4635" t="str">
        <f t="shared" si="9529"/>
        <v/>
      </c>
      <c r="O4635" t="str">
        <f t="shared" si="9530"/>
        <v/>
      </c>
    </row>
    <row r="4636" spans="1:24" x14ac:dyDescent="0.25">
      <c r="A4636" t="s">
        <v>266</v>
      </c>
      <c r="B4636" t="s">
        <v>1476</v>
      </c>
      <c r="C4636" t="s">
        <v>20</v>
      </c>
      <c r="D4636" s="7">
        <v>0.1</v>
      </c>
      <c r="E4636" s="6">
        <v>40.39</v>
      </c>
      <c r="F4636" t="s">
        <v>1513</v>
      </c>
      <c r="G4636" t="str">
        <f t="shared" si="9459"/>
        <v>DL2021036</v>
      </c>
      <c r="H4636" t="str">
        <f t="shared" si="9523"/>
        <v>11</v>
      </c>
      <c r="I4636" t="str">
        <f t="shared" si="9524"/>
        <v>Kamjatkakrabbe_11_20211007_DL2021036_KoegeGym</v>
      </c>
      <c r="J4636" t="str">
        <f t="shared" si="9525"/>
        <v>Kamjatkakrabbe</v>
      </c>
      <c r="K4636" t="str">
        <f t="shared" si="9526"/>
        <v>eDNA</v>
      </c>
      <c r="L4636">
        <f t="shared" si="9527"/>
        <v>40.39</v>
      </c>
      <c r="M4636" t="str">
        <f t="shared" si="9528"/>
        <v/>
      </c>
      <c r="N4636" t="str">
        <f t="shared" si="9529"/>
        <v/>
      </c>
      <c r="O4636" t="str">
        <f t="shared" si="9530"/>
        <v/>
      </c>
    </row>
    <row r="4637" spans="1:24" x14ac:dyDescent="0.25">
      <c r="A4637" t="s">
        <v>268</v>
      </c>
      <c r="B4637" t="s">
        <v>1476</v>
      </c>
      <c r="C4637" t="s">
        <v>20</v>
      </c>
      <c r="D4637" s="7">
        <v>0.1</v>
      </c>
      <c r="E4637" s="6" t="s">
        <v>17</v>
      </c>
      <c r="F4637" t="s">
        <v>1513</v>
      </c>
      <c r="G4637" t="str">
        <f t="shared" si="9459"/>
        <v>DL2021036</v>
      </c>
      <c r="H4637" t="str">
        <f t="shared" si="9523"/>
        <v>11</v>
      </c>
      <c r="I4637" t="str">
        <f t="shared" si="9524"/>
        <v>Kamjatkakrabbe_11_20211007_DL2021036_KoegeGym</v>
      </c>
      <c r="J4637" t="str">
        <f t="shared" si="9525"/>
        <v>Kamjatkakrabbe</v>
      </c>
      <c r="K4637" t="str">
        <f t="shared" si="9526"/>
        <v>eDNA</v>
      </c>
      <c r="L4637" t="str">
        <f t="shared" si="9527"/>
        <v>No Ct</v>
      </c>
      <c r="M4637" t="str">
        <f t="shared" si="9528"/>
        <v/>
      </c>
      <c r="N4637" t="str">
        <f t="shared" si="9529"/>
        <v/>
      </c>
      <c r="O4637" t="str">
        <f t="shared" si="9530"/>
        <v/>
      </c>
    </row>
    <row r="4638" spans="1:24" x14ac:dyDescent="0.25">
      <c r="A4638" t="s">
        <v>269</v>
      </c>
      <c r="B4638" t="s">
        <v>1477</v>
      </c>
      <c r="C4638" t="s">
        <v>13</v>
      </c>
      <c r="D4638" s="7">
        <v>0.1</v>
      </c>
      <c r="E4638" s="7">
        <v>34.58</v>
      </c>
      <c r="F4638" t="s">
        <v>1513</v>
      </c>
      <c r="G4638" t="str">
        <f t="shared" si="9459"/>
        <v>DL2021036</v>
      </c>
      <c r="H4638" t="str">
        <f t="shared" si="9523"/>
        <v>12</v>
      </c>
      <c r="I4638" t="str">
        <f t="shared" si="9524"/>
        <v>Kamjatkakrabbe_12_20211007_DL2021036_KoegeGym</v>
      </c>
      <c r="J4638" t="str">
        <f t="shared" si="9525"/>
        <v>Kamjatkakrabbe</v>
      </c>
      <c r="K4638" t="str">
        <f t="shared" si="9526"/>
        <v>PosK</v>
      </c>
      <c r="L4638">
        <f t="shared" si="9527"/>
        <v>34.58</v>
      </c>
      <c r="M4638">
        <f t="shared" si="9528"/>
        <v>34.58</v>
      </c>
      <c r="N4638">
        <f t="shared" si="9529"/>
        <v>0</v>
      </c>
      <c r="O4638">
        <f t="shared" si="9530"/>
        <v>0</v>
      </c>
      <c r="Q4638">
        <f t="shared" ref="Q4638" si="9544">IF(L4640="No Ct",0,L4640)</f>
        <v>0</v>
      </c>
      <c r="R4638">
        <f t="shared" ref="R4638" si="9545">IF(L4641="No Ct",0,L4641)</f>
        <v>0</v>
      </c>
      <c r="S4638" t="str">
        <f t="shared" ref="S4638" si="9546">IF(AND(M4638&gt;0,N4638=0),"Valid","Invalid")</f>
        <v>Valid</v>
      </c>
      <c r="T4638" t="str">
        <f t="shared" ref="T4638" si="9547">IF(OR(Q4638&gt;1,R4638&gt;1),"Present","Absent")</f>
        <v>Absent</v>
      </c>
      <c r="U4638" t="str">
        <f t="shared" ref="U4638" si="9548">IF(OR(AND(Q4638&gt;1,Q4638&lt;41),AND(R4638&gt;1,R4638&lt;41)),"Ct&lt;41","Ct&gt;41")</f>
        <v>Ct&gt;41</v>
      </c>
      <c r="V4638" t="str">
        <f>VLOOKUP(J4638,Datasæt_Analysesystemer!$C$2:$D$68,2,FALSE)</f>
        <v>Kamtjatkakrabbe</v>
      </c>
      <c r="W4638" t="str">
        <f t="shared" ref="W4638" si="9549">MID(F4638,10,9)</f>
        <v>DL2021036</v>
      </c>
      <c r="X4638" t="str">
        <f t="shared" ref="X4638" si="9550">W4638&amp;"_"&amp;V4638&amp;"_"&amp;S4638&amp;"_"&amp;T4638&amp;"_"&amp;U4638</f>
        <v>DL2021036_Kamtjatkakrabbe_Valid_Absent_Ct&gt;41</v>
      </c>
    </row>
    <row r="4639" spans="1:24" x14ac:dyDescent="0.25">
      <c r="A4639" t="s">
        <v>271</v>
      </c>
      <c r="B4639" t="s">
        <v>1478</v>
      </c>
      <c r="C4639" t="s">
        <v>16</v>
      </c>
      <c r="D4639" s="7">
        <v>0.1</v>
      </c>
      <c r="E4639" s="6" t="s">
        <v>17</v>
      </c>
      <c r="F4639" t="s">
        <v>1513</v>
      </c>
      <c r="G4639" t="str">
        <f t="shared" si="9459"/>
        <v>DL2021036</v>
      </c>
      <c r="H4639" t="str">
        <f t="shared" si="9523"/>
        <v>12</v>
      </c>
      <c r="I4639" t="str">
        <f t="shared" si="9524"/>
        <v>Kamjatkakrabbe_12_20211007_DL2021036_KoegeGym</v>
      </c>
      <c r="J4639" t="str">
        <f t="shared" si="9525"/>
        <v>Kamjatkakrabbe</v>
      </c>
      <c r="K4639" t="str">
        <f t="shared" si="9526"/>
        <v>NegK</v>
      </c>
      <c r="L4639" t="str">
        <f t="shared" si="9527"/>
        <v>No Ct</v>
      </c>
      <c r="M4639" t="str">
        <f t="shared" si="9528"/>
        <v/>
      </c>
      <c r="N4639" t="str">
        <f t="shared" si="9529"/>
        <v/>
      </c>
      <c r="O4639" t="str">
        <f t="shared" si="9530"/>
        <v/>
      </c>
    </row>
    <row r="4640" spans="1:24" x14ac:dyDescent="0.25">
      <c r="A4640" t="s">
        <v>273</v>
      </c>
      <c r="B4640" t="s">
        <v>1479</v>
      </c>
      <c r="C4640" t="s">
        <v>20</v>
      </c>
      <c r="D4640" s="7">
        <v>0.1</v>
      </c>
      <c r="E4640" s="6" t="s">
        <v>17</v>
      </c>
      <c r="F4640" t="s">
        <v>1513</v>
      </c>
      <c r="G4640" t="str">
        <f t="shared" si="9459"/>
        <v>DL2021036</v>
      </c>
      <c r="H4640" t="str">
        <f t="shared" si="9523"/>
        <v>12</v>
      </c>
      <c r="I4640" t="str">
        <f t="shared" si="9524"/>
        <v>Kamjatkakrabbe_12_20211007_DL2021036_KoegeGym</v>
      </c>
      <c r="J4640" t="str">
        <f t="shared" si="9525"/>
        <v>Kamjatkakrabbe</v>
      </c>
      <c r="K4640" t="str">
        <f t="shared" si="9526"/>
        <v>eDNA</v>
      </c>
      <c r="L4640" t="str">
        <f t="shared" si="9527"/>
        <v>No Ct</v>
      </c>
      <c r="M4640" t="str">
        <f t="shared" si="9528"/>
        <v/>
      </c>
      <c r="N4640" t="str">
        <f t="shared" si="9529"/>
        <v/>
      </c>
      <c r="O4640" t="str">
        <f t="shared" si="9530"/>
        <v/>
      </c>
    </row>
    <row r="4641" spans="1:24" x14ac:dyDescent="0.25">
      <c r="A4641" t="s">
        <v>275</v>
      </c>
      <c r="B4641" t="s">
        <v>1479</v>
      </c>
      <c r="C4641" t="s">
        <v>20</v>
      </c>
      <c r="D4641" s="7">
        <v>0.1</v>
      </c>
      <c r="E4641" s="7" t="s">
        <v>17</v>
      </c>
      <c r="F4641" t="s">
        <v>1513</v>
      </c>
      <c r="G4641" t="str">
        <f t="shared" si="9459"/>
        <v>DL2021036</v>
      </c>
      <c r="H4641" t="str">
        <f t="shared" si="9523"/>
        <v>12</v>
      </c>
      <c r="I4641" t="str">
        <f t="shared" si="9524"/>
        <v>Kamjatkakrabbe_12_20211007_DL2021036_KoegeGym</v>
      </c>
      <c r="J4641" t="str">
        <f t="shared" si="9525"/>
        <v>Kamjatkakrabbe</v>
      </c>
      <c r="K4641" t="str">
        <f t="shared" si="9526"/>
        <v>eDNA</v>
      </c>
      <c r="L4641" t="str">
        <f t="shared" si="9527"/>
        <v>No Ct</v>
      </c>
      <c r="M4641" t="str">
        <f t="shared" si="9528"/>
        <v/>
      </c>
      <c r="N4641" t="str">
        <f t="shared" si="9529"/>
        <v/>
      </c>
      <c r="O4641" t="str">
        <f t="shared" si="9530"/>
        <v/>
      </c>
    </row>
    <row r="4642" spans="1:24" x14ac:dyDescent="0.25">
      <c r="A4642" t="s">
        <v>276</v>
      </c>
      <c r="B4642" t="s">
        <v>1480</v>
      </c>
      <c r="C4642" t="s">
        <v>13</v>
      </c>
      <c r="D4642" s="7">
        <v>0.1</v>
      </c>
      <c r="E4642" s="7" t="s">
        <v>17</v>
      </c>
      <c r="F4642" t="s">
        <v>1513</v>
      </c>
      <c r="G4642" t="str">
        <f t="shared" si="9459"/>
        <v>DL2021036</v>
      </c>
      <c r="H4642" t="str">
        <f t="shared" si="9523"/>
        <v>13</v>
      </c>
      <c r="I4642" t="str">
        <f t="shared" si="9524"/>
        <v>KinesiskUldhaandskrabbe_13_20211007_DL2021036_KoegeGym</v>
      </c>
      <c r="J4642" t="str">
        <f t="shared" si="9525"/>
        <v>KinesiskUldhaandskrabbe</v>
      </c>
      <c r="K4642" t="str">
        <f t="shared" si="9526"/>
        <v>PosK</v>
      </c>
      <c r="L4642" t="str">
        <f t="shared" si="9527"/>
        <v>No Ct</v>
      </c>
      <c r="M4642">
        <f t="shared" si="9528"/>
        <v>0</v>
      </c>
      <c r="N4642">
        <f t="shared" si="9529"/>
        <v>0</v>
      </c>
      <c r="O4642">
        <f t="shared" si="9530"/>
        <v>0</v>
      </c>
      <c r="Q4642">
        <f t="shared" ref="Q4642" si="9551">IF(L4644="No Ct",0,L4644)</f>
        <v>0</v>
      </c>
      <c r="R4642">
        <f t="shared" ref="R4642" si="9552">IF(L4645="No Ct",0,L4645)</f>
        <v>0</v>
      </c>
      <c r="S4642" t="str">
        <f t="shared" ref="S4642" si="9553">IF(AND(M4642&gt;0,N4642=0),"Valid","Invalid")</f>
        <v>Invalid</v>
      </c>
      <c r="T4642" t="str">
        <f t="shared" ref="T4642" si="9554">IF(OR(Q4642&gt;1,R4642&gt;1),"Present","Absent")</f>
        <v>Absent</v>
      </c>
      <c r="U4642" t="str">
        <f t="shared" ref="U4642" si="9555">IF(OR(AND(Q4642&gt;1,Q4642&lt;41),AND(R4642&gt;1,R4642&lt;41)),"Ct&lt;41","Ct&gt;41")</f>
        <v>Ct&gt;41</v>
      </c>
      <c r="V4642" t="str">
        <f>VLOOKUP(J4642,Datasæt_Analysesystemer!$C$2:$D$68,2,FALSE)</f>
        <v>Kinesisk uldhåndskrabbe</v>
      </c>
      <c r="W4642" t="str">
        <f t="shared" ref="W4642" si="9556">MID(F4642,10,9)</f>
        <v>DL2021036</v>
      </c>
      <c r="X4642" t="str">
        <f t="shared" ref="X4642" si="9557">W4642&amp;"_"&amp;V4642&amp;"_"&amp;S4642&amp;"_"&amp;T4642&amp;"_"&amp;U4642</f>
        <v>DL2021036_Kinesisk uldhåndskrabbe_Invalid_Absent_Ct&gt;41</v>
      </c>
    </row>
    <row r="4643" spans="1:24" x14ac:dyDescent="0.25">
      <c r="A4643" t="s">
        <v>278</v>
      </c>
      <c r="B4643" t="s">
        <v>1481</v>
      </c>
      <c r="C4643" t="s">
        <v>16</v>
      </c>
      <c r="D4643" s="7">
        <v>0.1</v>
      </c>
      <c r="E4643" s="7" t="s">
        <v>17</v>
      </c>
      <c r="F4643" t="s">
        <v>1513</v>
      </c>
      <c r="G4643" t="str">
        <f t="shared" si="9459"/>
        <v>DL2021036</v>
      </c>
      <c r="H4643" t="str">
        <f t="shared" si="9523"/>
        <v>13</v>
      </c>
      <c r="I4643" t="str">
        <f t="shared" si="9524"/>
        <v>KinesiskUldhaandskrabbe_13_20211007_DL2021036_KoegeGym</v>
      </c>
      <c r="J4643" t="str">
        <f t="shared" si="9525"/>
        <v>KinesiskUldhaandskrabbe</v>
      </c>
      <c r="K4643" t="str">
        <f t="shared" si="9526"/>
        <v>NegK</v>
      </c>
      <c r="L4643" t="str">
        <f t="shared" si="9527"/>
        <v>No Ct</v>
      </c>
      <c r="M4643" t="str">
        <f t="shared" si="9528"/>
        <v/>
      </c>
      <c r="N4643" t="str">
        <f t="shared" si="9529"/>
        <v/>
      </c>
      <c r="O4643" t="str">
        <f t="shared" si="9530"/>
        <v/>
      </c>
    </row>
    <row r="4644" spans="1:24" x14ac:dyDescent="0.25">
      <c r="A4644" t="s">
        <v>280</v>
      </c>
      <c r="B4644" t="s">
        <v>1482</v>
      </c>
      <c r="C4644" t="s">
        <v>20</v>
      </c>
      <c r="D4644" s="7">
        <v>0.1</v>
      </c>
      <c r="E4644" s="6" t="s">
        <v>17</v>
      </c>
      <c r="F4644" t="s">
        <v>1513</v>
      </c>
      <c r="G4644" t="str">
        <f t="shared" si="9459"/>
        <v>DL2021036</v>
      </c>
      <c r="H4644" t="str">
        <f t="shared" si="9523"/>
        <v>13</v>
      </c>
      <c r="I4644" t="str">
        <f t="shared" si="9524"/>
        <v>KinesiskUldhaandskrabbe_13_20211007_DL2021036_KoegeGym</v>
      </c>
      <c r="J4644" t="str">
        <f t="shared" si="9525"/>
        <v>KinesiskUldhaandskrabbe</v>
      </c>
      <c r="K4644" t="str">
        <f t="shared" si="9526"/>
        <v>eDNA</v>
      </c>
      <c r="L4644" t="str">
        <f t="shared" si="9527"/>
        <v>No Ct</v>
      </c>
      <c r="M4644" t="str">
        <f t="shared" si="9528"/>
        <v/>
      </c>
      <c r="N4644" t="str">
        <f t="shared" si="9529"/>
        <v/>
      </c>
      <c r="O4644" t="str">
        <f t="shared" si="9530"/>
        <v/>
      </c>
    </row>
    <row r="4645" spans="1:24" x14ac:dyDescent="0.25">
      <c r="A4645" t="s">
        <v>282</v>
      </c>
      <c r="B4645" t="s">
        <v>1482</v>
      </c>
      <c r="C4645" t="s">
        <v>20</v>
      </c>
      <c r="D4645" s="7">
        <v>0.1</v>
      </c>
      <c r="E4645" s="7" t="s">
        <v>17</v>
      </c>
      <c r="F4645" t="s">
        <v>1513</v>
      </c>
      <c r="G4645" t="str">
        <f t="shared" si="9459"/>
        <v>DL2021036</v>
      </c>
      <c r="H4645" t="str">
        <f t="shared" si="9523"/>
        <v>13</v>
      </c>
      <c r="I4645" t="str">
        <f t="shared" si="9524"/>
        <v>KinesiskUldhaandskrabbe_13_20211007_DL2021036_KoegeGym</v>
      </c>
      <c r="J4645" t="str">
        <f t="shared" si="9525"/>
        <v>KinesiskUldhaandskrabbe</v>
      </c>
      <c r="K4645" t="str">
        <f t="shared" si="9526"/>
        <v>eDNA</v>
      </c>
      <c r="L4645" t="str">
        <f t="shared" si="9527"/>
        <v>No Ct</v>
      </c>
      <c r="M4645" t="str">
        <f t="shared" si="9528"/>
        <v/>
      </c>
      <c r="N4645" t="str">
        <f t="shared" si="9529"/>
        <v/>
      </c>
      <c r="O4645" t="str">
        <f t="shared" si="9530"/>
        <v/>
      </c>
    </row>
    <row r="4646" spans="1:24" x14ac:dyDescent="0.25">
      <c r="A4646" t="s">
        <v>283</v>
      </c>
      <c r="B4646" t="s">
        <v>1483</v>
      </c>
      <c r="C4646" t="s">
        <v>13</v>
      </c>
      <c r="D4646" s="7">
        <v>0.1</v>
      </c>
      <c r="E4646" s="7">
        <v>35.99</v>
      </c>
      <c r="F4646" t="s">
        <v>1513</v>
      </c>
      <c r="G4646" t="str">
        <f t="shared" si="9459"/>
        <v>DL2021036</v>
      </c>
      <c r="H4646" t="str">
        <f t="shared" si="9523"/>
        <v>14</v>
      </c>
      <c r="I4646" t="str">
        <f t="shared" si="9524"/>
        <v>KinesiskUldhaandskrabbe_14_20211007_DL2021036_KoegeGym</v>
      </c>
      <c r="J4646" t="str">
        <f t="shared" si="9525"/>
        <v>KinesiskUldhaandskrabbe</v>
      </c>
      <c r="K4646" t="str">
        <f t="shared" si="9526"/>
        <v>PosK</v>
      </c>
      <c r="L4646">
        <f t="shared" si="9527"/>
        <v>35.99</v>
      </c>
      <c r="M4646">
        <f t="shared" si="9528"/>
        <v>35.99</v>
      </c>
      <c r="N4646">
        <f t="shared" si="9529"/>
        <v>0</v>
      </c>
      <c r="O4646">
        <f t="shared" si="9530"/>
        <v>0</v>
      </c>
      <c r="Q4646">
        <f t="shared" ref="Q4646" si="9558">IF(L4648="No Ct",0,L4648)</f>
        <v>0</v>
      </c>
      <c r="R4646">
        <f t="shared" ref="R4646" si="9559">IF(L4649="No Ct",0,L4649)</f>
        <v>0</v>
      </c>
      <c r="S4646" t="str">
        <f t="shared" ref="S4646" si="9560">IF(AND(M4646&gt;0,N4646=0),"Valid","Invalid")</f>
        <v>Valid</v>
      </c>
      <c r="T4646" t="str">
        <f t="shared" ref="T4646" si="9561">IF(OR(Q4646&gt;1,R4646&gt;1),"Present","Absent")</f>
        <v>Absent</v>
      </c>
      <c r="U4646" t="str">
        <f t="shared" ref="U4646" si="9562">IF(OR(AND(Q4646&gt;1,Q4646&lt;41),AND(R4646&gt;1,R4646&lt;41)),"Ct&lt;41","Ct&gt;41")</f>
        <v>Ct&gt;41</v>
      </c>
      <c r="V4646" t="str">
        <f>VLOOKUP(J4646,Datasæt_Analysesystemer!$C$2:$D$68,2,FALSE)</f>
        <v>Kinesisk uldhåndskrabbe</v>
      </c>
      <c r="W4646" t="str">
        <f t="shared" ref="W4646" si="9563">MID(F4646,10,9)</f>
        <v>DL2021036</v>
      </c>
      <c r="X4646" t="str">
        <f t="shared" ref="X4646" si="9564">W4646&amp;"_"&amp;V4646&amp;"_"&amp;S4646&amp;"_"&amp;T4646&amp;"_"&amp;U4646</f>
        <v>DL2021036_Kinesisk uldhåndskrabbe_Valid_Absent_Ct&gt;41</v>
      </c>
    </row>
    <row r="4647" spans="1:24" x14ac:dyDescent="0.25">
      <c r="A4647" t="s">
        <v>285</v>
      </c>
      <c r="B4647" t="s">
        <v>1484</v>
      </c>
      <c r="C4647" t="s">
        <v>16</v>
      </c>
      <c r="D4647" s="7">
        <v>0.1</v>
      </c>
      <c r="E4647" s="6" t="s">
        <v>17</v>
      </c>
      <c r="F4647" t="s">
        <v>1513</v>
      </c>
      <c r="G4647" t="str">
        <f t="shared" si="9459"/>
        <v>DL2021036</v>
      </c>
      <c r="H4647" t="str">
        <f t="shared" si="9523"/>
        <v>14</v>
      </c>
      <c r="I4647" t="str">
        <f t="shared" si="9524"/>
        <v>KinesiskUldhaandskrabbe_14_20211007_DL2021036_KoegeGym</v>
      </c>
      <c r="J4647" t="str">
        <f t="shared" si="9525"/>
        <v>KinesiskUldhaandskrabbe</v>
      </c>
      <c r="K4647" t="str">
        <f t="shared" si="9526"/>
        <v>NegK</v>
      </c>
      <c r="L4647" t="str">
        <f t="shared" si="9527"/>
        <v>No Ct</v>
      </c>
      <c r="M4647" t="str">
        <f t="shared" si="9528"/>
        <v/>
      </c>
      <c r="N4647" t="str">
        <f t="shared" si="9529"/>
        <v/>
      </c>
      <c r="O4647" t="str">
        <f t="shared" si="9530"/>
        <v/>
      </c>
    </row>
    <row r="4648" spans="1:24" x14ac:dyDescent="0.25">
      <c r="A4648" t="s">
        <v>287</v>
      </c>
      <c r="B4648" t="s">
        <v>1485</v>
      </c>
      <c r="C4648" t="s">
        <v>20</v>
      </c>
      <c r="D4648" s="7">
        <v>0.1</v>
      </c>
      <c r="E4648" s="6" t="s">
        <v>17</v>
      </c>
      <c r="F4648" t="s">
        <v>1513</v>
      </c>
      <c r="G4648" t="str">
        <f t="shared" si="9459"/>
        <v>DL2021036</v>
      </c>
      <c r="H4648" t="str">
        <f t="shared" si="9523"/>
        <v>14</v>
      </c>
      <c r="I4648" t="str">
        <f t="shared" si="9524"/>
        <v>KinesiskUldhaandskrabbe_14_20211007_DL2021036_KoegeGym</v>
      </c>
      <c r="J4648" t="str">
        <f t="shared" si="9525"/>
        <v>KinesiskUldhaandskrabbe</v>
      </c>
      <c r="K4648" t="str">
        <f t="shared" si="9526"/>
        <v>eDNA</v>
      </c>
      <c r="L4648" t="str">
        <f t="shared" si="9527"/>
        <v>No Ct</v>
      </c>
      <c r="M4648" t="str">
        <f t="shared" si="9528"/>
        <v/>
      </c>
      <c r="N4648" t="str">
        <f t="shared" si="9529"/>
        <v/>
      </c>
      <c r="O4648" t="str">
        <f t="shared" si="9530"/>
        <v/>
      </c>
    </row>
    <row r="4649" spans="1:24" x14ac:dyDescent="0.25">
      <c r="A4649" t="s">
        <v>289</v>
      </c>
      <c r="B4649" t="s">
        <v>1485</v>
      </c>
      <c r="C4649" t="s">
        <v>20</v>
      </c>
      <c r="D4649" s="7">
        <v>0.1</v>
      </c>
      <c r="E4649" s="6" t="s">
        <v>17</v>
      </c>
      <c r="F4649" t="s">
        <v>1513</v>
      </c>
      <c r="G4649" t="str">
        <f t="shared" si="9459"/>
        <v>DL2021036</v>
      </c>
      <c r="H4649" t="str">
        <f t="shared" si="9523"/>
        <v>14</v>
      </c>
      <c r="I4649" t="str">
        <f t="shared" si="9524"/>
        <v>KinesiskUldhaandskrabbe_14_20211007_DL2021036_KoegeGym</v>
      </c>
      <c r="J4649" t="str">
        <f t="shared" si="9525"/>
        <v>KinesiskUldhaandskrabbe</v>
      </c>
      <c r="K4649" t="str">
        <f t="shared" si="9526"/>
        <v>eDNA</v>
      </c>
      <c r="L4649" t="str">
        <f t="shared" si="9527"/>
        <v>No Ct</v>
      </c>
      <c r="M4649" t="str">
        <f t="shared" si="9528"/>
        <v/>
      </c>
      <c r="N4649" t="str">
        <f t="shared" si="9529"/>
        <v/>
      </c>
      <c r="O4649" t="str">
        <f t="shared" si="9530"/>
        <v/>
      </c>
    </row>
    <row r="4650" spans="1:24" x14ac:dyDescent="0.25">
      <c r="A4650" t="s">
        <v>290</v>
      </c>
      <c r="B4650" t="s">
        <v>1486</v>
      </c>
      <c r="C4650" t="s">
        <v>13</v>
      </c>
      <c r="D4650" s="7">
        <v>0.1</v>
      </c>
      <c r="E4650" s="7">
        <v>32.200000000000003</v>
      </c>
      <c r="F4650" t="s">
        <v>1513</v>
      </c>
      <c r="G4650" t="str">
        <f t="shared" si="9459"/>
        <v>DL2021036</v>
      </c>
      <c r="H4650" t="str">
        <f t="shared" si="9523"/>
        <v>15</v>
      </c>
      <c r="I4650" t="str">
        <f t="shared" si="9524"/>
        <v>NordamerikanskMudderkrabbe_15_20211007_DL2021036_KoegeGym</v>
      </c>
      <c r="J4650" t="str">
        <f t="shared" si="9525"/>
        <v>NordamerikanskMudderkrabbe</v>
      </c>
      <c r="K4650" t="str">
        <f t="shared" si="9526"/>
        <v>PosK</v>
      </c>
      <c r="L4650">
        <f t="shared" si="9527"/>
        <v>32.200000000000003</v>
      </c>
      <c r="M4650">
        <f t="shared" si="9528"/>
        <v>32.200000000000003</v>
      </c>
      <c r="N4650">
        <f t="shared" si="9529"/>
        <v>0</v>
      </c>
      <c r="O4650">
        <f t="shared" si="9530"/>
        <v>0</v>
      </c>
      <c r="Q4650">
        <f t="shared" ref="Q4650" si="9565">IF(L4652="No Ct",0,L4652)</f>
        <v>0</v>
      </c>
      <c r="R4650">
        <f t="shared" ref="R4650" si="9566">IF(L4653="No Ct",0,L4653)</f>
        <v>0</v>
      </c>
      <c r="S4650" t="str">
        <f t="shared" ref="S4650" si="9567">IF(AND(M4650&gt;0,N4650=0),"Valid","Invalid")</f>
        <v>Valid</v>
      </c>
      <c r="T4650" t="str">
        <f t="shared" ref="T4650" si="9568">IF(OR(Q4650&gt;1,R4650&gt;1),"Present","Absent")</f>
        <v>Absent</v>
      </c>
      <c r="U4650" t="str">
        <f t="shared" ref="U4650" si="9569">IF(OR(AND(Q4650&gt;1,Q4650&lt;41),AND(R4650&gt;1,R4650&lt;41)),"Ct&lt;41","Ct&gt;41")</f>
        <v>Ct&gt;41</v>
      </c>
      <c r="V4650" t="str">
        <f>VLOOKUP(J4650,Datasæt_Analysesystemer!$C$2:$D$68,2,FALSE)</f>
        <v>Nordam. Brakvandskrabbe / mudderkrabbe</v>
      </c>
      <c r="W4650" t="str">
        <f t="shared" ref="W4650" si="9570">MID(F4650,10,9)</f>
        <v>DL2021036</v>
      </c>
      <c r="X4650" t="str">
        <f t="shared" ref="X4650" si="9571">W4650&amp;"_"&amp;V4650&amp;"_"&amp;S4650&amp;"_"&amp;T4650&amp;"_"&amp;U4650</f>
        <v>DL2021036_Nordam. Brakvandskrabbe / mudderkrabbe_Valid_Absent_Ct&gt;41</v>
      </c>
    </row>
    <row r="4651" spans="1:24" x14ac:dyDescent="0.25">
      <c r="A4651" t="s">
        <v>292</v>
      </c>
      <c r="B4651" t="s">
        <v>1487</v>
      </c>
      <c r="C4651" t="s">
        <v>16</v>
      </c>
      <c r="D4651" s="7">
        <v>0.1</v>
      </c>
      <c r="E4651" s="6" t="s">
        <v>17</v>
      </c>
      <c r="F4651" t="s">
        <v>1513</v>
      </c>
      <c r="G4651" t="str">
        <f t="shared" si="9459"/>
        <v>DL2021036</v>
      </c>
      <c r="H4651" t="str">
        <f t="shared" si="9523"/>
        <v>15</v>
      </c>
      <c r="I4651" t="str">
        <f t="shared" si="9524"/>
        <v>NordamerikanskMudderkrabbe_15_20211007_DL2021036_KoegeGym</v>
      </c>
      <c r="J4651" t="str">
        <f t="shared" si="9525"/>
        <v>NordamerikanskMudderkrabbe</v>
      </c>
      <c r="K4651" t="str">
        <f t="shared" si="9526"/>
        <v>NegK</v>
      </c>
      <c r="L4651" t="str">
        <f t="shared" si="9527"/>
        <v>No Ct</v>
      </c>
      <c r="M4651" t="str">
        <f t="shared" si="9528"/>
        <v/>
      </c>
      <c r="N4651" t="str">
        <f t="shared" si="9529"/>
        <v/>
      </c>
      <c r="O4651" t="str">
        <f t="shared" si="9530"/>
        <v/>
      </c>
    </row>
    <row r="4652" spans="1:24" x14ac:dyDescent="0.25">
      <c r="A4652" t="s">
        <v>294</v>
      </c>
      <c r="B4652" t="s">
        <v>1488</v>
      </c>
      <c r="C4652" t="s">
        <v>20</v>
      </c>
      <c r="D4652" s="7">
        <v>0.1</v>
      </c>
      <c r="E4652" s="6" t="s">
        <v>17</v>
      </c>
      <c r="F4652" t="s">
        <v>1513</v>
      </c>
      <c r="G4652" t="str">
        <f t="shared" si="9459"/>
        <v>DL2021036</v>
      </c>
      <c r="H4652" t="str">
        <f t="shared" si="9523"/>
        <v>15</v>
      </c>
      <c r="I4652" t="str">
        <f t="shared" si="9524"/>
        <v>NordamerikanskMudderkrabbe_15_20211007_DL2021036_KoegeGym</v>
      </c>
      <c r="J4652" t="str">
        <f t="shared" si="9525"/>
        <v>NordamerikanskMudderkrabbe</v>
      </c>
      <c r="K4652" t="str">
        <f t="shared" si="9526"/>
        <v>eDNA</v>
      </c>
      <c r="L4652" t="str">
        <f t="shared" si="9527"/>
        <v>No Ct</v>
      </c>
      <c r="M4652" t="str">
        <f t="shared" si="9528"/>
        <v/>
      </c>
      <c r="N4652" t="str">
        <f t="shared" si="9529"/>
        <v/>
      </c>
      <c r="O4652" t="str">
        <f t="shared" si="9530"/>
        <v/>
      </c>
    </row>
    <row r="4653" spans="1:24" x14ac:dyDescent="0.25">
      <c r="A4653" t="s">
        <v>296</v>
      </c>
      <c r="B4653" t="s">
        <v>1488</v>
      </c>
      <c r="C4653" t="s">
        <v>20</v>
      </c>
      <c r="D4653" s="7">
        <v>0.1</v>
      </c>
      <c r="E4653" s="6" t="s">
        <v>17</v>
      </c>
      <c r="F4653" t="s">
        <v>1513</v>
      </c>
      <c r="G4653" t="str">
        <f t="shared" si="9459"/>
        <v>DL2021036</v>
      </c>
      <c r="H4653" t="str">
        <f t="shared" si="9523"/>
        <v>15</v>
      </c>
      <c r="I4653" t="str">
        <f t="shared" si="9524"/>
        <v>NordamerikanskMudderkrabbe_15_20211007_DL2021036_KoegeGym</v>
      </c>
      <c r="J4653" t="str">
        <f t="shared" si="9525"/>
        <v>NordamerikanskMudderkrabbe</v>
      </c>
      <c r="K4653" t="str">
        <f t="shared" si="9526"/>
        <v>eDNA</v>
      </c>
      <c r="L4653" t="str">
        <f t="shared" si="9527"/>
        <v>No Ct</v>
      </c>
      <c r="M4653" t="str">
        <f t="shared" si="9528"/>
        <v/>
      </c>
      <c r="N4653" t="str">
        <f t="shared" si="9529"/>
        <v/>
      </c>
      <c r="O4653" t="str">
        <f t="shared" si="9530"/>
        <v/>
      </c>
    </row>
    <row r="4654" spans="1:24" x14ac:dyDescent="0.25">
      <c r="A4654" t="s">
        <v>297</v>
      </c>
      <c r="B4654" t="s">
        <v>1489</v>
      </c>
      <c r="C4654" t="s">
        <v>13</v>
      </c>
      <c r="D4654" s="7">
        <v>0.1</v>
      </c>
      <c r="E4654" s="7" t="s">
        <v>17</v>
      </c>
      <c r="F4654" t="s">
        <v>1513</v>
      </c>
      <c r="G4654" t="str">
        <f t="shared" si="9459"/>
        <v>DL2021036</v>
      </c>
      <c r="H4654" t="str">
        <f t="shared" si="9523"/>
        <v>16</v>
      </c>
      <c r="I4654" t="str">
        <f t="shared" si="9524"/>
        <v>NordamerikanskMudderkrabbe_16_20211007_DL2021036_KoegeGym</v>
      </c>
      <c r="J4654" t="str">
        <f t="shared" si="9525"/>
        <v>NordamerikanskMudderkrabbe</v>
      </c>
      <c r="K4654" t="str">
        <f t="shared" si="9526"/>
        <v>PosK</v>
      </c>
      <c r="L4654" t="str">
        <f t="shared" si="9527"/>
        <v>No Ct</v>
      </c>
      <c r="M4654">
        <f t="shared" si="9528"/>
        <v>0</v>
      </c>
      <c r="N4654">
        <f t="shared" si="9529"/>
        <v>0</v>
      </c>
      <c r="O4654">
        <f t="shared" si="9530"/>
        <v>0</v>
      </c>
      <c r="Q4654">
        <f t="shared" ref="Q4654" si="9572">IF(L4656="No Ct",0,L4656)</f>
        <v>0</v>
      </c>
      <c r="R4654">
        <f t="shared" ref="R4654" si="9573">IF(L4657="No Ct",0,L4657)</f>
        <v>0</v>
      </c>
      <c r="S4654" t="str">
        <f t="shared" ref="S4654" si="9574">IF(AND(M4654&gt;0,N4654=0),"Valid","Invalid")</f>
        <v>Invalid</v>
      </c>
      <c r="T4654" t="str">
        <f t="shared" ref="T4654" si="9575">IF(OR(Q4654&gt;1,R4654&gt;1),"Present","Absent")</f>
        <v>Absent</v>
      </c>
      <c r="U4654" t="str">
        <f t="shared" ref="U4654" si="9576">IF(OR(AND(Q4654&gt;1,Q4654&lt;41),AND(R4654&gt;1,R4654&lt;41)),"Ct&lt;41","Ct&gt;41")</f>
        <v>Ct&gt;41</v>
      </c>
      <c r="V4654" t="str">
        <f>VLOOKUP(J4654,Datasæt_Analysesystemer!$C$2:$D$68,2,FALSE)</f>
        <v>Nordam. Brakvandskrabbe / mudderkrabbe</v>
      </c>
      <c r="W4654" t="str">
        <f t="shared" ref="W4654" si="9577">MID(F4654,10,9)</f>
        <v>DL2021036</v>
      </c>
      <c r="X4654" t="str">
        <f t="shared" ref="X4654" si="9578">W4654&amp;"_"&amp;V4654&amp;"_"&amp;S4654&amp;"_"&amp;T4654&amp;"_"&amp;U4654</f>
        <v>DL2021036_Nordam. Brakvandskrabbe / mudderkrabbe_Invalid_Absent_Ct&gt;41</v>
      </c>
    </row>
    <row r="4655" spans="1:24" x14ac:dyDescent="0.25">
      <c r="A4655" t="s">
        <v>299</v>
      </c>
      <c r="B4655" t="s">
        <v>1490</v>
      </c>
      <c r="C4655" t="s">
        <v>16</v>
      </c>
      <c r="D4655" s="7">
        <v>0.1</v>
      </c>
      <c r="E4655" s="6" t="s">
        <v>17</v>
      </c>
      <c r="F4655" t="s">
        <v>1513</v>
      </c>
      <c r="G4655" t="str">
        <f t="shared" si="9459"/>
        <v>DL2021036</v>
      </c>
      <c r="H4655" t="str">
        <f t="shared" si="9523"/>
        <v>16</v>
      </c>
      <c r="I4655" t="str">
        <f t="shared" si="9524"/>
        <v>NordamerikanskMudderkrabbe_16_20211007_DL2021036_KoegeGym</v>
      </c>
      <c r="J4655" t="str">
        <f t="shared" si="9525"/>
        <v>NordamerikanskMudderkrabbe</v>
      </c>
      <c r="K4655" t="str">
        <f t="shared" si="9526"/>
        <v>NegK</v>
      </c>
      <c r="L4655" t="str">
        <f t="shared" si="9527"/>
        <v>No Ct</v>
      </c>
      <c r="M4655" t="str">
        <f t="shared" si="9528"/>
        <v/>
      </c>
      <c r="N4655" t="str">
        <f t="shared" si="9529"/>
        <v/>
      </c>
      <c r="O4655" t="str">
        <f t="shared" si="9530"/>
        <v/>
      </c>
    </row>
    <row r="4656" spans="1:24" x14ac:dyDescent="0.25">
      <c r="A4656" t="s">
        <v>301</v>
      </c>
      <c r="B4656" t="s">
        <v>1491</v>
      </c>
      <c r="C4656" t="s">
        <v>20</v>
      </c>
      <c r="D4656" s="7">
        <v>0.1</v>
      </c>
      <c r="E4656" s="7" t="s">
        <v>17</v>
      </c>
      <c r="F4656" t="s">
        <v>1513</v>
      </c>
      <c r="G4656" t="str">
        <f t="shared" si="9459"/>
        <v>DL2021036</v>
      </c>
      <c r="H4656" t="str">
        <f t="shared" si="9523"/>
        <v>16</v>
      </c>
      <c r="I4656" t="str">
        <f t="shared" si="9524"/>
        <v>NordamerikanskMudderkrabbe_16_20211007_DL2021036_KoegeGym</v>
      </c>
      <c r="J4656" t="str">
        <f t="shared" si="9525"/>
        <v>NordamerikanskMudderkrabbe</v>
      </c>
      <c r="K4656" t="str">
        <f t="shared" si="9526"/>
        <v>eDNA</v>
      </c>
      <c r="L4656" t="str">
        <f t="shared" si="9527"/>
        <v>No Ct</v>
      </c>
      <c r="M4656" t="str">
        <f t="shared" si="9528"/>
        <v/>
      </c>
      <c r="N4656" t="str">
        <f t="shared" si="9529"/>
        <v/>
      </c>
      <c r="O4656" t="str">
        <f t="shared" si="9530"/>
        <v/>
      </c>
    </row>
    <row r="4657" spans="1:24" x14ac:dyDescent="0.25">
      <c r="A4657" t="s">
        <v>303</v>
      </c>
      <c r="B4657" t="s">
        <v>1491</v>
      </c>
      <c r="C4657" t="s">
        <v>20</v>
      </c>
      <c r="D4657" s="7">
        <v>0.1</v>
      </c>
      <c r="E4657" s="7" t="s">
        <v>17</v>
      </c>
      <c r="F4657" t="s">
        <v>1513</v>
      </c>
      <c r="G4657" t="str">
        <f t="shared" si="9459"/>
        <v>DL2021036</v>
      </c>
      <c r="H4657" t="str">
        <f t="shared" si="9523"/>
        <v>16</v>
      </c>
      <c r="I4657" t="str">
        <f t="shared" si="9524"/>
        <v>NordamerikanskMudderkrabbe_16_20211007_DL2021036_KoegeGym</v>
      </c>
      <c r="J4657" t="str">
        <f t="shared" si="9525"/>
        <v>NordamerikanskMudderkrabbe</v>
      </c>
      <c r="K4657" t="str">
        <f t="shared" si="9526"/>
        <v>eDNA</v>
      </c>
      <c r="L4657" t="str">
        <f t="shared" si="9527"/>
        <v>No Ct</v>
      </c>
      <c r="M4657" t="str">
        <f t="shared" si="9528"/>
        <v/>
      </c>
      <c r="N4657" t="str">
        <f t="shared" si="9529"/>
        <v/>
      </c>
      <c r="O4657" t="str">
        <f t="shared" si="9530"/>
        <v/>
      </c>
    </row>
    <row r="4658" spans="1:24" x14ac:dyDescent="0.25">
      <c r="A4658" t="s">
        <v>304</v>
      </c>
      <c r="B4658" t="s">
        <v>1492</v>
      </c>
      <c r="C4658" t="s">
        <v>13</v>
      </c>
      <c r="D4658" s="7">
        <v>0.1</v>
      </c>
      <c r="E4658" s="7">
        <v>30.58</v>
      </c>
      <c r="F4658" t="s">
        <v>1513</v>
      </c>
      <c r="G4658" t="str">
        <f t="shared" ref="G4658:G4721" si="9579">MID(F4658,10,9)</f>
        <v>DL2021036</v>
      </c>
      <c r="H4658" t="str">
        <f t="shared" si="9523"/>
        <v>17</v>
      </c>
      <c r="I4658" t="str">
        <f t="shared" si="9524"/>
        <v>Pukkellaks_17_20211007_DL2021036_KoegeGym</v>
      </c>
      <c r="J4658" t="str">
        <f t="shared" si="9525"/>
        <v>Pukkellaks</v>
      </c>
      <c r="K4658" t="str">
        <f t="shared" si="9526"/>
        <v>PosK</v>
      </c>
      <c r="L4658">
        <f t="shared" si="9527"/>
        <v>30.58</v>
      </c>
      <c r="M4658">
        <f t="shared" si="9528"/>
        <v>30.58</v>
      </c>
      <c r="N4658">
        <f t="shared" si="9529"/>
        <v>0</v>
      </c>
      <c r="O4658">
        <f t="shared" si="9530"/>
        <v>0</v>
      </c>
      <c r="Q4658">
        <f t="shared" ref="Q4658" si="9580">IF(L4660="No Ct",0,L4660)</f>
        <v>0</v>
      </c>
      <c r="R4658">
        <f t="shared" ref="R4658" si="9581">IF(L4661="No Ct",0,L4661)</f>
        <v>0</v>
      </c>
      <c r="S4658" t="str">
        <f t="shared" ref="S4658" si="9582">IF(AND(M4658&gt;0,N4658=0),"Valid","Invalid")</f>
        <v>Valid</v>
      </c>
      <c r="T4658" t="str">
        <f t="shared" ref="T4658" si="9583">IF(OR(Q4658&gt;1,R4658&gt;1),"Present","Absent")</f>
        <v>Absent</v>
      </c>
      <c r="U4658" t="str">
        <f t="shared" ref="U4658" si="9584">IF(OR(AND(Q4658&gt;1,Q4658&lt;41),AND(R4658&gt;1,R4658&lt;41)),"Ct&lt;41","Ct&gt;41")</f>
        <v>Ct&gt;41</v>
      </c>
      <c r="V4658" t="str">
        <f>VLOOKUP(J4658,Datasæt_Analysesystemer!$C$2:$D$68,2,FALSE)</f>
        <v>Pukkellaks</v>
      </c>
      <c r="W4658" t="str">
        <f t="shared" ref="W4658" si="9585">MID(F4658,10,9)</f>
        <v>DL2021036</v>
      </c>
      <c r="X4658" t="str">
        <f t="shared" ref="X4658" si="9586">W4658&amp;"_"&amp;V4658&amp;"_"&amp;S4658&amp;"_"&amp;T4658&amp;"_"&amp;U4658</f>
        <v>DL2021036_Pukkellaks_Valid_Absent_Ct&gt;41</v>
      </c>
    </row>
    <row r="4659" spans="1:24" x14ac:dyDescent="0.25">
      <c r="A4659" t="s">
        <v>306</v>
      </c>
      <c r="B4659" t="s">
        <v>1493</v>
      </c>
      <c r="C4659" t="s">
        <v>16</v>
      </c>
      <c r="D4659" s="7">
        <v>0.1</v>
      </c>
      <c r="E4659" s="7" t="s">
        <v>17</v>
      </c>
      <c r="F4659" t="s">
        <v>1513</v>
      </c>
      <c r="G4659" t="str">
        <f t="shared" si="9579"/>
        <v>DL2021036</v>
      </c>
      <c r="H4659" t="str">
        <f t="shared" si="9523"/>
        <v>17</v>
      </c>
      <c r="I4659" t="str">
        <f t="shared" si="9524"/>
        <v>Pukkellaks_17_20211007_DL2021036_KoegeGym</v>
      </c>
      <c r="J4659" t="str">
        <f t="shared" si="9525"/>
        <v>Pukkellaks</v>
      </c>
      <c r="K4659" t="str">
        <f t="shared" si="9526"/>
        <v>NegK</v>
      </c>
      <c r="L4659" t="str">
        <f t="shared" si="9527"/>
        <v>No Ct</v>
      </c>
      <c r="M4659" t="str">
        <f t="shared" si="9528"/>
        <v/>
      </c>
      <c r="N4659" t="str">
        <f t="shared" si="9529"/>
        <v/>
      </c>
      <c r="O4659" t="str">
        <f t="shared" si="9530"/>
        <v/>
      </c>
    </row>
    <row r="4660" spans="1:24" x14ac:dyDescent="0.25">
      <c r="A4660" t="s">
        <v>308</v>
      </c>
      <c r="B4660" t="s">
        <v>1494</v>
      </c>
      <c r="C4660" t="s">
        <v>20</v>
      </c>
      <c r="D4660" s="7">
        <v>0.1</v>
      </c>
      <c r="E4660" s="6" t="s">
        <v>17</v>
      </c>
      <c r="F4660" t="s">
        <v>1513</v>
      </c>
      <c r="G4660" t="str">
        <f t="shared" si="9579"/>
        <v>DL2021036</v>
      </c>
      <c r="H4660" t="str">
        <f t="shared" si="9523"/>
        <v>17</v>
      </c>
      <c r="I4660" t="str">
        <f t="shared" si="9524"/>
        <v>Pukkellaks_17_20211007_DL2021036_KoegeGym</v>
      </c>
      <c r="J4660" t="str">
        <f t="shared" si="9525"/>
        <v>Pukkellaks</v>
      </c>
      <c r="K4660" t="str">
        <f t="shared" si="9526"/>
        <v>eDNA</v>
      </c>
      <c r="L4660" t="str">
        <f t="shared" si="9527"/>
        <v>No Ct</v>
      </c>
      <c r="M4660" t="str">
        <f t="shared" si="9528"/>
        <v/>
      </c>
      <c r="N4660" t="str">
        <f t="shared" si="9529"/>
        <v/>
      </c>
      <c r="O4660" t="str">
        <f t="shared" si="9530"/>
        <v/>
      </c>
    </row>
    <row r="4661" spans="1:24" x14ac:dyDescent="0.25">
      <c r="A4661" t="s">
        <v>310</v>
      </c>
      <c r="B4661" t="s">
        <v>1494</v>
      </c>
      <c r="C4661" t="s">
        <v>20</v>
      </c>
      <c r="D4661" s="7">
        <v>0.1</v>
      </c>
      <c r="E4661" s="6" t="s">
        <v>17</v>
      </c>
      <c r="F4661" t="s">
        <v>1513</v>
      </c>
      <c r="G4661" t="str">
        <f t="shared" si="9579"/>
        <v>DL2021036</v>
      </c>
      <c r="H4661" t="str">
        <f t="shared" si="9523"/>
        <v>17</v>
      </c>
      <c r="I4661" t="str">
        <f t="shared" si="9524"/>
        <v>Pukkellaks_17_20211007_DL2021036_KoegeGym</v>
      </c>
      <c r="J4661" t="str">
        <f t="shared" si="9525"/>
        <v>Pukkellaks</v>
      </c>
      <c r="K4661" t="str">
        <f t="shared" si="9526"/>
        <v>eDNA</v>
      </c>
      <c r="L4661" t="str">
        <f t="shared" si="9527"/>
        <v>No Ct</v>
      </c>
      <c r="M4661" t="str">
        <f t="shared" si="9528"/>
        <v/>
      </c>
      <c r="N4661" t="str">
        <f t="shared" si="9529"/>
        <v/>
      </c>
      <c r="O4661" t="str">
        <f t="shared" si="9530"/>
        <v/>
      </c>
    </row>
    <row r="4662" spans="1:24" x14ac:dyDescent="0.25">
      <c r="A4662" t="s">
        <v>311</v>
      </c>
      <c r="B4662" t="s">
        <v>1495</v>
      </c>
      <c r="C4662" t="s">
        <v>13</v>
      </c>
      <c r="D4662" s="7">
        <v>0.1</v>
      </c>
      <c r="E4662" s="7">
        <v>30.05</v>
      </c>
      <c r="F4662" t="s">
        <v>1513</v>
      </c>
      <c r="G4662" t="str">
        <f t="shared" si="9579"/>
        <v>DL2021036</v>
      </c>
      <c r="H4662" t="str">
        <f t="shared" si="9523"/>
        <v>18</v>
      </c>
      <c r="I4662" t="str">
        <f t="shared" si="9524"/>
        <v>Pukkellaks_18_20211007_DL2021036_KoegeGym</v>
      </c>
      <c r="J4662" t="str">
        <f t="shared" si="9525"/>
        <v>Pukkellaks</v>
      </c>
      <c r="K4662" t="str">
        <f t="shared" si="9526"/>
        <v>PosK</v>
      </c>
      <c r="L4662">
        <f t="shared" si="9527"/>
        <v>30.05</v>
      </c>
      <c r="M4662">
        <f t="shared" si="9528"/>
        <v>30.05</v>
      </c>
      <c r="N4662">
        <f t="shared" si="9529"/>
        <v>0</v>
      </c>
      <c r="O4662">
        <f t="shared" si="9530"/>
        <v>0</v>
      </c>
      <c r="Q4662">
        <f t="shared" ref="Q4662" si="9587">IF(L4664="No Ct",0,L4664)</f>
        <v>0</v>
      </c>
      <c r="R4662">
        <f t="shared" ref="R4662" si="9588">IF(L4665="No Ct",0,L4665)</f>
        <v>0</v>
      </c>
      <c r="S4662" t="str">
        <f t="shared" ref="S4662" si="9589">IF(AND(M4662&gt;0,N4662=0),"Valid","Invalid")</f>
        <v>Valid</v>
      </c>
      <c r="T4662" t="str">
        <f t="shared" ref="T4662" si="9590">IF(OR(Q4662&gt;1,R4662&gt;1),"Present","Absent")</f>
        <v>Absent</v>
      </c>
      <c r="U4662" t="str">
        <f t="shared" ref="U4662" si="9591">IF(OR(AND(Q4662&gt;1,Q4662&lt;41),AND(R4662&gt;1,R4662&lt;41)),"Ct&lt;41","Ct&gt;41")</f>
        <v>Ct&gt;41</v>
      </c>
      <c r="V4662" t="str">
        <f>VLOOKUP(J4662,Datasæt_Analysesystemer!$C$2:$D$68,2,FALSE)</f>
        <v>Pukkellaks</v>
      </c>
      <c r="W4662" t="str">
        <f t="shared" ref="W4662" si="9592">MID(F4662,10,9)</f>
        <v>DL2021036</v>
      </c>
      <c r="X4662" t="str">
        <f t="shared" ref="X4662" si="9593">W4662&amp;"_"&amp;V4662&amp;"_"&amp;S4662&amp;"_"&amp;T4662&amp;"_"&amp;U4662</f>
        <v>DL2021036_Pukkellaks_Valid_Absent_Ct&gt;41</v>
      </c>
    </row>
    <row r="4663" spans="1:24" x14ac:dyDescent="0.25">
      <c r="A4663" t="s">
        <v>313</v>
      </c>
      <c r="B4663" t="s">
        <v>1496</v>
      </c>
      <c r="C4663" t="s">
        <v>16</v>
      </c>
      <c r="D4663" s="7">
        <v>0.1</v>
      </c>
      <c r="E4663" s="6" t="s">
        <v>17</v>
      </c>
      <c r="F4663" t="s">
        <v>1513</v>
      </c>
      <c r="G4663" t="str">
        <f t="shared" si="9579"/>
        <v>DL2021036</v>
      </c>
      <c r="H4663" t="str">
        <f t="shared" si="9523"/>
        <v>18</v>
      </c>
      <c r="I4663" t="str">
        <f t="shared" si="9524"/>
        <v>Pukkellaks_18_20211007_DL2021036_KoegeGym</v>
      </c>
      <c r="J4663" t="str">
        <f t="shared" si="9525"/>
        <v>Pukkellaks</v>
      </c>
      <c r="K4663" t="str">
        <f t="shared" si="9526"/>
        <v>NegK</v>
      </c>
      <c r="L4663" t="str">
        <f t="shared" si="9527"/>
        <v>No Ct</v>
      </c>
      <c r="M4663" t="str">
        <f t="shared" si="9528"/>
        <v/>
      </c>
      <c r="N4663" t="str">
        <f t="shared" si="9529"/>
        <v/>
      </c>
      <c r="O4663" t="str">
        <f t="shared" si="9530"/>
        <v/>
      </c>
    </row>
    <row r="4664" spans="1:24" x14ac:dyDescent="0.25">
      <c r="A4664" t="s">
        <v>315</v>
      </c>
      <c r="B4664" t="s">
        <v>1497</v>
      </c>
      <c r="C4664" t="s">
        <v>20</v>
      </c>
      <c r="D4664" s="7">
        <v>0.1</v>
      </c>
      <c r="E4664" s="6" t="s">
        <v>17</v>
      </c>
      <c r="F4664" t="s">
        <v>1513</v>
      </c>
      <c r="G4664" t="str">
        <f t="shared" si="9579"/>
        <v>DL2021036</v>
      </c>
      <c r="H4664" t="str">
        <f t="shared" si="9523"/>
        <v>18</v>
      </c>
      <c r="I4664" t="str">
        <f t="shared" si="9524"/>
        <v>Pukkellaks_18_20211007_DL2021036_KoegeGym</v>
      </c>
      <c r="J4664" t="str">
        <f t="shared" si="9525"/>
        <v>Pukkellaks</v>
      </c>
      <c r="K4664" t="str">
        <f t="shared" si="9526"/>
        <v>eDNA</v>
      </c>
      <c r="L4664" t="str">
        <f t="shared" si="9527"/>
        <v>No Ct</v>
      </c>
      <c r="M4664" t="str">
        <f t="shared" si="9528"/>
        <v/>
      </c>
      <c r="N4664" t="str">
        <f t="shared" si="9529"/>
        <v/>
      </c>
      <c r="O4664" t="str">
        <f t="shared" si="9530"/>
        <v/>
      </c>
    </row>
    <row r="4665" spans="1:24" x14ac:dyDescent="0.25">
      <c r="A4665" t="s">
        <v>317</v>
      </c>
      <c r="B4665" t="s">
        <v>1497</v>
      </c>
      <c r="C4665" t="s">
        <v>20</v>
      </c>
      <c r="D4665" s="7">
        <v>0.1</v>
      </c>
      <c r="E4665" s="6" t="s">
        <v>17</v>
      </c>
      <c r="F4665" t="s">
        <v>1513</v>
      </c>
      <c r="G4665" t="str">
        <f t="shared" si="9579"/>
        <v>DL2021036</v>
      </c>
      <c r="H4665" t="str">
        <f t="shared" si="9523"/>
        <v>18</v>
      </c>
      <c r="I4665" t="str">
        <f t="shared" si="9524"/>
        <v>Pukkellaks_18_20211007_DL2021036_KoegeGym</v>
      </c>
      <c r="J4665" t="str">
        <f t="shared" si="9525"/>
        <v>Pukkellaks</v>
      </c>
      <c r="K4665" t="str">
        <f t="shared" si="9526"/>
        <v>eDNA</v>
      </c>
      <c r="L4665" t="str">
        <f t="shared" si="9527"/>
        <v>No Ct</v>
      </c>
      <c r="M4665" t="str">
        <f t="shared" si="9528"/>
        <v/>
      </c>
      <c r="N4665" t="str">
        <f t="shared" si="9529"/>
        <v/>
      </c>
      <c r="O4665" t="str">
        <f t="shared" si="9530"/>
        <v/>
      </c>
    </row>
    <row r="4666" spans="1:24" x14ac:dyDescent="0.25">
      <c r="A4666" t="s">
        <v>318</v>
      </c>
      <c r="B4666" t="s">
        <v>1498</v>
      </c>
      <c r="C4666" t="s">
        <v>13</v>
      </c>
      <c r="D4666" s="7">
        <v>0.1</v>
      </c>
      <c r="E4666" s="7" t="s">
        <v>17</v>
      </c>
      <c r="F4666" t="s">
        <v>1513</v>
      </c>
      <c r="G4666" t="str">
        <f t="shared" si="9579"/>
        <v>DL2021036</v>
      </c>
      <c r="H4666" t="str">
        <f t="shared" si="9523"/>
        <v>19</v>
      </c>
      <c r="I4666" t="str">
        <f t="shared" si="9524"/>
        <v>SibiriskStoer_19_20211007_DL2021036_KoegeGym</v>
      </c>
      <c r="J4666" t="str">
        <f t="shared" si="9525"/>
        <v>SibiriskStoer</v>
      </c>
      <c r="K4666" t="str">
        <f t="shared" si="9526"/>
        <v>PosK</v>
      </c>
      <c r="L4666" t="str">
        <f t="shared" si="9527"/>
        <v>No Ct</v>
      </c>
      <c r="M4666">
        <f t="shared" si="9528"/>
        <v>0</v>
      </c>
      <c r="N4666">
        <f t="shared" si="9529"/>
        <v>0</v>
      </c>
      <c r="O4666">
        <f t="shared" si="9530"/>
        <v>0</v>
      </c>
      <c r="Q4666">
        <f t="shared" ref="Q4666" si="9594">IF(L4668="No Ct",0,L4668)</f>
        <v>0</v>
      </c>
      <c r="R4666">
        <f t="shared" ref="R4666" si="9595">IF(L4669="No Ct",0,L4669)</f>
        <v>0</v>
      </c>
      <c r="S4666" t="str">
        <f t="shared" ref="S4666" si="9596">IF(AND(M4666&gt;0,N4666=0),"Valid","Invalid")</f>
        <v>Invalid</v>
      </c>
      <c r="T4666" t="str">
        <f t="shared" ref="T4666" si="9597">IF(OR(Q4666&gt;1,R4666&gt;1),"Present","Absent")</f>
        <v>Absent</v>
      </c>
      <c r="U4666" t="str">
        <f t="shared" ref="U4666" si="9598">IF(OR(AND(Q4666&gt;1,Q4666&lt;41),AND(R4666&gt;1,R4666&lt;41)),"Ct&lt;41","Ct&gt;41")</f>
        <v>Ct&gt;41</v>
      </c>
      <c r="V4666" t="str">
        <f>VLOOKUP(J4666,Datasæt_Analysesystemer!$C$2:$D$68,2,FALSE)</f>
        <v>Siberisk stør</v>
      </c>
      <c r="W4666" t="str">
        <f t="shared" ref="W4666" si="9599">MID(F4666,10,9)</f>
        <v>DL2021036</v>
      </c>
      <c r="X4666" t="str">
        <f t="shared" ref="X4666" si="9600">W4666&amp;"_"&amp;V4666&amp;"_"&amp;S4666&amp;"_"&amp;T4666&amp;"_"&amp;U4666</f>
        <v>DL2021036_Siberisk stør_Invalid_Absent_Ct&gt;41</v>
      </c>
    </row>
    <row r="4667" spans="1:24" x14ac:dyDescent="0.25">
      <c r="A4667" t="s">
        <v>320</v>
      </c>
      <c r="B4667" t="s">
        <v>1499</v>
      </c>
      <c r="C4667" t="s">
        <v>16</v>
      </c>
      <c r="D4667" s="7">
        <v>0.1</v>
      </c>
      <c r="E4667" s="6" t="s">
        <v>17</v>
      </c>
      <c r="F4667" t="s">
        <v>1513</v>
      </c>
      <c r="G4667" t="str">
        <f t="shared" si="9579"/>
        <v>DL2021036</v>
      </c>
      <c r="H4667" t="str">
        <f t="shared" si="9523"/>
        <v>19</v>
      </c>
      <c r="I4667" t="str">
        <f t="shared" si="9524"/>
        <v>SibiriskStoer_19_20211007_DL2021036_KoegeGym</v>
      </c>
      <c r="J4667" t="str">
        <f t="shared" si="9525"/>
        <v>SibiriskStoer</v>
      </c>
      <c r="K4667" t="str">
        <f t="shared" si="9526"/>
        <v>NegK</v>
      </c>
      <c r="L4667" t="str">
        <f t="shared" si="9527"/>
        <v>No Ct</v>
      </c>
      <c r="M4667" t="str">
        <f t="shared" si="9528"/>
        <v/>
      </c>
      <c r="N4667" t="str">
        <f t="shared" si="9529"/>
        <v/>
      </c>
      <c r="O4667" t="str">
        <f t="shared" si="9530"/>
        <v/>
      </c>
    </row>
    <row r="4668" spans="1:24" x14ac:dyDescent="0.25">
      <c r="A4668" t="s">
        <v>322</v>
      </c>
      <c r="B4668" t="s">
        <v>1500</v>
      </c>
      <c r="C4668" t="s">
        <v>20</v>
      </c>
      <c r="D4668" s="7">
        <v>0.1</v>
      </c>
      <c r="E4668" s="7" t="s">
        <v>17</v>
      </c>
      <c r="F4668" t="s">
        <v>1513</v>
      </c>
      <c r="G4668" t="str">
        <f t="shared" si="9579"/>
        <v>DL2021036</v>
      </c>
      <c r="H4668" t="str">
        <f t="shared" si="9523"/>
        <v>19</v>
      </c>
      <c r="I4668" t="str">
        <f t="shared" si="9524"/>
        <v>SibiriskStoer_19_20211007_DL2021036_KoegeGym</v>
      </c>
      <c r="J4668" t="str">
        <f t="shared" si="9525"/>
        <v>SibiriskStoer</v>
      </c>
      <c r="K4668" t="str">
        <f t="shared" si="9526"/>
        <v>eDNA</v>
      </c>
      <c r="L4668" t="str">
        <f t="shared" si="9527"/>
        <v>No Ct</v>
      </c>
      <c r="M4668" t="str">
        <f t="shared" si="9528"/>
        <v/>
      </c>
      <c r="N4668" t="str">
        <f t="shared" si="9529"/>
        <v/>
      </c>
      <c r="O4668" t="str">
        <f t="shared" si="9530"/>
        <v/>
      </c>
    </row>
    <row r="4669" spans="1:24" x14ac:dyDescent="0.25">
      <c r="A4669" t="s">
        <v>324</v>
      </c>
      <c r="B4669" t="s">
        <v>1500</v>
      </c>
      <c r="C4669" t="s">
        <v>20</v>
      </c>
      <c r="D4669" s="7">
        <v>0.1</v>
      </c>
      <c r="E4669" s="7" t="s">
        <v>17</v>
      </c>
      <c r="F4669" t="s">
        <v>1513</v>
      </c>
      <c r="G4669" t="str">
        <f t="shared" si="9579"/>
        <v>DL2021036</v>
      </c>
      <c r="H4669" t="str">
        <f t="shared" si="9523"/>
        <v>19</v>
      </c>
      <c r="I4669" t="str">
        <f t="shared" si="9524"/>
        <v>SibiriskStoer_19_20211007_DL2021036_KoegeGym</v>
      </c>
      <c r="J4669" t="str">
        <f t="shared" si="9525"/>
        <v>SibiriskStoer</v>
      </c>
      <c r="K4669" t="str">
        <f t="shared" si="9526"/>
        <v>eDNA</v>
      </c>
      <c r="L4669" t="str">
        <f t="shared" si="9527"/>
        <v>No Ct</v>
      </c>
      <c r="M4669" t="str">
        <f t="shared" si="9528"/>
        <v/>
      </c>
      <c r="N4669" t="str">
        <f t="shared" si="9529"/>
        <v/>
      </c>
      <c r="O4669" t="str">
        <f t="shared" si="9530"/>
        <v/>
      </c>
    </row>
    <row r="4670" spans="1:24" x14ac:dyDescent="0.25">
      <c r="A4670" t="s">
        <v>325</v>
      </c>
      <c r="B4670" t="s">
        <v>1501</v>
      </c>
      <c r="C4670" t="s">
        <v>13</v>
      </c>
      <c r="D4670" s="7">
        <v>0.1</v>
      </c>
      <c r="E4670" s="7" t="s">
        <v>17</v>
      </c>
      <c r="F4670" t="s">
        <v>1513</v>
      </c>
      <c r="G4670" t="str">
        <f t="shared" si="9579"/>
        <v>DL2021036</v>
      </c>
      <c r="H4670" t="str">
        <f t="shared" si="9523"/>
        <v>20</v>
      </c>
      <c r="I4670" t="str">
        <f t="shared" si="9524"/>
        <v>SibiriskStoer_20_20211007_DL2021036_KoegeGym</v>
      </c>
      <c r="J4670" t="str">
        <f t="shared" si="9525"/>
        <v>SibiriskStoer</v>
      </c>
      <c r="K4670" t="str">
        <f t="shared" si="9526"/>
        <v>PosK</v>
      </c>
      <c r="L4670" t="str">
        <f t="shared" si="9527"/>
        <v>No Ct</v>
      </c>
      <c r="M4670">
        <f t="shared" si="9528"/>
        <v>0</v>
      </c>
      <c r="N4670">
        <f t="shared" si="9529"/>
        <v>0</v>
      </c>
      <c r="O4670">
        <f t="shared" si="9530"/>
        <v>0</v>
      </c>
      <c r="Q4670">
        <f t="shared" ref="Q4670" si="9601">IF(L4672="No Ct",0,L4672)</f>
        <v>0</v>
      </c>
      <c r="R4670">
        <f t="shared" ref="R4670" si="9602">IF(L4673="No Ct",0,L4673)</f>
        <v>0</v>
      </c>
      <c r="S4670" t="str">
        <f t="shared" ref="S4670" si="9603">IF(AND(M4670&gt;0,N4670=0),"Valid","Invalid")</f>
        <v>Invalid</v>
      </c>
      <c r="T4670" t="str">
        <f t="shared" ref="T4670" si="9604">IF(OR(Q4670&gt;1,R4670&gt;1),"Present","Absent")</f>
        <v>Absent</v>
      </c>
      <c r="U4670" t="str">
        <f t="shared" ref="U4670" si="9605">IF(OR(AND(Q4670&gt;1,Q4670&lt;41),AND(R4670&gt;1,R4670&lt;41)),"Ct&lt;41","Ct&gt;41")</f>
        <v>Ct&gt;41</v>
      </c>
      <c r="V4670" t="str">
        <f>VLOOKUP(J4670,Datasæt_Analysesystemer!$C$2:$D$68,2,FALSE)</f>
        <v>Siberisk stør</v>
      </c>
      <c r="W4670" t="str">
        <f t="shared" ref="W4670" si="9606">MID(F4670,10,9)</f>
        <v>DL2021036</v>
      </c>
      <c r="X4670" t="str">
        <f t="shared" ref="X4670" si="9607">W4670&amp;"_"&amp;V4670&amp;"_"&amp;S4670&amp;"_"&amp;T4670&amp;"_"&amp;U4670</f>
        <v>DL2021036_Siberisk stør_Invalid_Absent_Ct&gt;41</v>
      </c>
    </row>
    <row r="4671" spans="1:24" x14ac:dyDescent="0.25">
      <c r="A4671" t="s">
        <v>327</v>
      </c>
      <c r="B4671" t="s">
        <v>1502</v>
      </c>
      <c r="C4671" t="s">
        <v>16</v>
      </c>
      <c r="D4671" s="7">
        <v>0.1</v>
      </c>
      <c r="E4671" s="6" t="s">
        <v>17</v>
      </c>
      <c r="F4671" t="s">
        <v>1513</v>
      </c>
      <c r="G4671" t="str">
        <f t="shared" si="9579"/>
        <v>DL2021036</v>
      </c>
      <c r="H4671" t="str">
        <f t="shared" si="9523"/>
        <v>20</v>
      </c>
      <c r="I4671" t="str">
        <f t="shared" si="9524"/>
        <v>SibiriskStoer_20_20211007_DL2021036_KoegeGym</v>
      </c>
      <c r="J4671" t="str">
        <f t="shared" si="9525"/>
        <v>SibiriskStoer</v>
      </c>
      <c r="K4671" t="str">
        <f t="shared" si="9526"/>
        <v>NegK</v>
      </c>
      <c r="L4671" t="str">
        <f t="shared" si="9527"/>
        <v>No Ct</v>
      </c>
      <c r="M4671" t="str">
        <f t="shared" si="9528"/>
        <v/>
      </c>
      <c r="N4671" t="str">
        <f t="shared" si="9529"/>
        <v/>
      </c>
      <c r="O4671" t="str">
        <f t="shared" si="9530"/>
        <v/>
      </c>
    </row>
    <row r="4672" spans="1:24" x14ac:dyDescent="0.25">
      <c r="A4672" t="s">
        <v>329</v>
      </c>
      <c r="B4672" t="s">
        <v>1503</v>
      </c>
      <c r="C4672" t="s">
        <v>20</v>
      </c>
      <c r="D4672" s="7">
        <v>0.1</v>
      </c>
      <c r="E4672" s="6" t="s">
        <v>17</v>
      </c>
      <c r="F4672" t="s">
        <v>1513</v>
      </c>
      <c r="G4672" t="str">
        <f t="shared" si="9579"/>
        <v>DL2021036</v>
      </c>
      <c r="H4672" t="str">
        <f t="shared" si="9523"/>
        <v>20</v>
      </c>
      <c r="I4672" t="str">
        <f t="shared" si="9524"/>
        <v>SibiriskStoer_20_20211007_DL2021036_KoegeGym</v>
      </c>
      <c r="J4672" t="str">
        <f t="shared" si="9525"/>
        <v>SibiriskStoer</v>
      </c>
      <c r="K4672" t="str">
        <f t="shared" si="9526"/>
        <v>eDNA</v>
      </c>
      <c r="L4672" t="str">
        <f t="shared" si="9527"/>
        <v>No Ct</v>
      </c>
      <c r="M4672" t="str">
        <f t="shared" si="9528"/>
        <v/>
      </c>
      <c r="N4672" t="str">
        <f t="shared" si="9529"/>
        <v/>
      </c>
      <c r="O4672" t="str">
        <f t="shared" si="9530"/>
        <v/>
      </c>
    </row>
    <row r="4673" spans="1:24" x14ac:dyDescent="0.25">
      <c r="A4673" t="s">
        <v>331</v>
      </c>
      <c r="B4673" t="s">
        <v>1503</v>
      </c>
      <c r="C4673" t="s">
        <v>20</v>
      </c>
      <c r="D4673" s="7">
        <v>0.1</v>
      </c>
      <c r="E4673" s="6" t="s">
        <v>17</v>
      </c>
      <c r="F4673" t="s">
        <v>1513</v>
      </c>
      <c r="G4673" t="str">
        <f t="shared" si="9579"/>
        <v>DL2021036</v>
      </c>
      <c r="H4673" t="str">
        <f t="shared" si="9523"/>
        <v>20</v>
      </c>
      <c r="I4673" t="str">
        <f t="shared" si="9524"/>
        <v>SibiriskStoer_20_20211007_DL2021036_KoegeGym</v>
      </c>
      <c r="J4673" t="str">
        <f t="shared" si="9525"/>
        <v>SibiriskStoer</v>
      </c>
      <c r="K4673" t="str">
        <f t="shared" si="9526"/>
        <v>eDNA</v>
      </c>
      <c r="L4673" t="str">
        <f t="shared" si="9527"/>
        <v>No Ct</v>
      </c>
      <c r="M4673" t="str">
        <f t="shared" si="9528"/>
        <v/>
      </c>
      <c r="N4673" t="str">
        <f t="shared" si="9529"/>
        <v/>
      </c>
      <c r="O4673" t="str">
        <f t="shared" si="9530"/>
        <v/>
      </c>
    </row>
    <row r="4674" spans="1:24" x14ac:dyDescent="0.25">
      <c r="A4674" t="s">
        <v>390</v>
      </c>
      <c r="B4674" t="s">
        <v>1504</v>
      </c>
      <c r="C4674" t="s">
        <v>13</v>
      </c>
      <c r="D4674" s="7">
        <v>0.1</v>
      </c>
      <c r="E4674" s="7">
        <v>33.229999999999997</v>
      </c>
      <c r="F4674" t="s">
        <v>1513</v>
      </c>
      <c r="G4674" t="str">
        <f t="shared" si="9579"/>
        <v>DL2021036</v>
      </c>
      <c r="H4674" t="str">
        <f t="shared" si="9523"/>
        <v>21</v>
      </c>
      <c r="I4674" t="str">
        <f t="shared" si="9524"/>
        <v>Stillehavsoesters_21_20211007_DL2021036_KoegeGym</v>
      </c>
      <c r="J4674" t="str">
        <f t="shared" si="9525"/>
        <v>Stillehavsoesters</v>
      </c>
      <c r="K4674" t="str">
        <f t="shared" si="9526"/>
        <v>PosK</v>
      </c>
      <c r="L4674">
        <f t="shared" si="9527"/>
        <v>33.229999999999997</v>
      </c>
      <c r="M4674">
        <f t="shared" si="9528"/>
        <v>33.229999999999997</v>
      </c>
      <c r="N4674">
        <f t="shared" si="9529"/>
        <v>0</v>
      </c>
      <c r="O4674">
        <f t="shared" si="9530"/>
        <v>0</v>
      </c>
      <c r="Q4674">
        <f t="shared" ref="Q4674" si="9608">IF(L4676="No Ct",0,L4676)</f>
        <v>0</v>
      </c>
      <c r="R4674">
        <f t="shared" ref="R4674" si="9609">IF(L4677="No Ct",0,L4677)</f>
        <v>0</v>
      </c>
      <c r="S4674" t="str">
        <f t="shared" ref="S4674" si="9610">IF(AND(M4674&gt;0,N4674=0),"Valid","Invalid")</f>
        <v>Valid</v>
      </c>
      <c r="T4674" t="str">
        <f t="shared" ref="T4674" si="9611">IF(OR(Q4674&gt;1,R4674&gt;1),"Present","Absent")</f>
        <v>Absent</v>
      </c>
      <c r="U4674" t="str">
        <f t="shared" ref="U4674" si="9612">IF(OR(AND(Q4674&gt;1,Q4674&lt;41),AND(R4674&gt;1,R4674&lt;41)),"Ct&lt;41","Ct&gt;41")</f>
        <v>Ct&gt;41</v>
      </c>
      <c r="V4674" t="str">
        <f>VLOOKUP(J4674,Datasæt_Analysesystemer!$C$2:$D$68,2,FALSE)</f>
        <v>Stillehavsøsters</v>
      </c>
      <c r="W4674" t="str">
        <f t="shared" ref="W4674" si="9613">MID(F4674,10,9)</f>
        <v>DL2021036</v>
      </c>
      <c r="X4674" t="str">
        <f t="shared" ref="X4674" si="9614">W4674&amp;"_"&amp;V4674&amp;"_"&amp;S4674&amp;"_"&amp;T4674&amp;"_"&amp;U4674</f>
        <v>DL2021036_Stillehavsøsters_Valid_Absent_Ct&gt;41</v>
      </c>
    </row>
    <row r="4675" spans="1:24" x14ac:dyDescent="0.25">
      <c r="A4675" t="s">
        <v>392</v>
      </c>
      <c r="B4675" t="s">
        <v>1505</v>
      </c>
      <c r="C4675" t="s">
        <v>16</v>
      </c>
      <c r="D4675" s="7">
        <v>0.1</v>
      </c>
      <c r="E4675" s="6" t="s">
        <v>17</v>
      </c>
      <c r="F4675" t="s">
        <v>1513</v>
      </c>
      <c r="G4675" t="str">
        <f t="shared" si="9579"/>
        <v>DL2021036</v>
      </c>
      <c r="H4675" t="str">
        <f t="shared" si="9523"/>
        <v>21</v>
      </c>
      <c r="I4675" t="str">
        <f t="shared" si="9524"/>
        <v>Stillehavsoesters_21_20211007_DL2021036_KoegeGym</v>
      </c>
      <c r="J4675" t="str">
        <f t="shared" si="9525"/>
        <v>Stillehavsoesters</v>
      </c>
      <c r="K4675" t="str">
        <f t="shared" si="9526"/>
        <v>NegK</v>
      </c>
      <c r="L4675" t="str">
        <f t="shared" si="9527"/>
        <v>No Ct</v>
      </c>
      <c r="M4675" t="str">
        <f t="shared" si="9528"/>
        <v/>
      </c>
      <c r="N4675" t="str">
        <f t="shared" si="9529"/>
        <v/>
      </c>
      <c r="O4675" t="str">
        <f t="shared" si="9530"/>
        <v/>
      </c>
    </row>
    <row r="4676" spans="1:24" x14ac:dyDescent="0.25">
      <c r="A4676" t="s">
        <v>394</v>
      </c>
      <c r="B4676" t="s">
        <v>1506</v>
      </c>
      <c r="C4676" t="s">
        <v>20</v>
      </c>
      <c r="D4676" s="7">
        <v>0.1</v>
      </c>
      <c r="E4676" s="6" t="s">
        <v>17</v>
      </c>
      <c r="F4676" t="s">
        <v>1513</v>
      </c>
      <c r="G4676" t="str">
        <f t="shared" si="9579"/>
        <v>DL2021036</v>
      </c>
      <c r="H4676" t="str">
        <f t="shared" si="9523"/>
        <v>21</v>
      </c>
      <c r="I4676" t="str">
        <f t="shared" si="9524"/>
        <v>Stillehavsoesters_21_20211007_DL2021036_KoegeGym</v>
      </c>
      <c r="J4676" t="str">
        <f t="shared" si="9525"/>
        <v>Stillehavsoesters</v>
      </c>
      <c r="K4676" t="str">
        <f t="shared" si="9526"/>
        <v>eDNA</v>
      </c>
      <c r="L4676" t="str">
        <f t="shared" si="9527"/>
        <v>No Ct</v>
      </c>
      <c r="M4676" t="str">
        <f t="shared" si="9528"/>
        <v/>
      </c>
      <c r="N4676" t="str">
        <f t="shared" si="9529"/>
        <v/>
      </c>
      <c r="O4676" t="str">
        <f t="shared" si="9530"/>
        <v/>
      </c>
    </row>
    <row r="4677" spans="1:24" x14ac:dyDescent="0.25">
      <c r="A4677" t="s">
        <v>396</v>
      </c>
      <c r="B4677" t="s">
        <v>1506</v>
      </c>
      <c r="C4677" t="s">
        <v>20</v>
      </c>
      <c r="D4677" s="7">
        <v>0.1</v>
      </c>
      <c r="E4677" s="6" t="s">
        <v>17</v>
      </c>
      <c r="F4677" t="s">
        <v>1513</v>
      </c>
      <c r="G4677" t="str">
        <f t="shared" si="9579"/>
        <v>DL2021036</v>
      </c>
      <c r="H4677" t="str">
        <f t="shared" si="9523"/>
        <v>21</v>
      </c>
      <c r="I4677" t="str">
        <f t="shared" si="9524"/>
        <v>Stillehavsoesters_21_20211007_DL2021036_KoegeGym</v>
      </c>
      <c r="J4677" t="str">
        <f t="shared" si="9525"/>
        <v>Stillehavsoesters</v>
      </c>
      <c r="K4677" t="str">
        <f t="shared" si="9526"/>
        <v>eDNA</v>
      </c>
      <c r="L4677" t="str">
        <f t="shared" si="9527"/>
        <v>No Ct</v>
      </c>
      <c r="M4677" t="str">
        <f t="shared" si="9528"/>
        <v/>
      </c>
      <c r="N4677" t="str">
        <f t="shared" si="9529"/>
        <v/>
      </c>
      <c r="O4677" t="str">
        <f t="shared" si="9530"/>
        <v/>
      </c>
    </row>
    <row r="4678" spans="1:24" x14ac:dyDescent="0.25">
      <c r="A4678" t="s">
        <v>397</v>
      </c>
      <c r="B4678" t="s">
        <v>1507</v>
      </c>
      <c r="C4678" t="s">
        <v>13</v>
      </c>
      <c r="D4678" s="7">
        <v>0.1</v>
      </c>
      <c r="E4678" s="7">
        <v>33.08</v>
      </c>
      <c r="F4678" t="s">
        <v>1513</v>
      </c>
      <c r="G4678" t="str">
        <f t="shared" si="9579"/>
        <v>DL2021036</v>
      </c>
      <c r="H4678" t="str">
        <f t="shared" si="9523"/>
        <v>22</v>
      </c>
      <c r="I4678" t="str">
        <f t="shared" si="9524"/>
        <v>Stillehavsoesters_22_20211007_DL2021036_KoegeGym</v>
      </c>
      <c r="J4678" t="str">
        <f t="shared" si="9525"/>
        <v>Stillehavsoesters</v>
      </c>
      <c r="K4678" t="str">
        <f t="shared" si="9526"/>
        <v>PosK</v>
      </c>
      <c r="L4678">
        <f t="shared" si="9527"/>
        <v>33.08</v>
      </c>
      <c r="M4678">
        <f t="shared" si="9528"/>
        <v>33.08</v>
      </c>
      <c r="N4678">
        <f t="shared" si="9529"/>
        <v>0</v>
      </c>
      <c r="O4678">
        <f t="shared" si="9530"/>
        <v>0</v>
      </c>
      <c r="Q4678">
        <f t="shared" ref="Q4678" si="9615">IF(L4680="No Ct",0,L4680)</f>
        <v>0</v>
      </c>
      <c r="R4678">
        <f t="shared" ref="R4678" si="9616">IF(L4681="No Ct",0,L4681)</f>
        <v>0</v>
      </c>
      <c r="S4678" t="str">
        <f t="shared" ref="S4678" si="9617">IF(AND(M4678&gt;0,N4678=0),"Valid","Invalid")</f>
        <v>Valid</v>
      </c>
      <c r="T4678" t="str">
        <f t="shared" ref="T4678" si="9618">IF(OR(Q4678&gt;1,R4678&gt;1),"Present","Absent")</f>
        <v>Absent</v>
      </c>
      <c r="U4678" t="str">
        <f t="shared" ref="U4678" si="9619">IF(OR(AND(Q4678&gt;1,Q4678&lt;41),AND(R4678&gt;1,R4678&lt;41)),"Ct&lt;41","Ct&gt;41")</f>
        <v>Ct&gt;41</v>
      </c>
      <c r="V4678" t="str">
        <f>VLOOKUP(J4678,Datasæt_Analysesystemer!$C$2:$D$68,2,FALSE)</f>
        <v>Stillehavsøsters</v>
      </c>
      <c r="W4678" t="str">
        <f t="shared" ref="W4678" si="9620">MID(F4678,10,9)</f>
        <v>DL2021036</v>
      </c>
      <c r="X4678" t="str">
        <f t="shared" ref="X4678" si="9621">W4678&amp;"_"&amp;V4678&amp;"_"&amp;S4678&amp;"_"&amp;T4678&amp;"_"&amp;U4678</f>
        <v>DL2021036_Stillehavsøsters_Valid_Absent_Ct&gt;41</v>
      </c>
    </row>
    <row r="4679" spans="1:24" x14ac:dyDescent="0.25">
      <c r="A4679" t="s">
        <v>403</v>
      </c>
      <c r="B4679" t="s">
        <v>1508</v>
      </c>
      <c r="C4679" t="s">
        <v>16</v>
      </c>
      <c r="D4679" s="7">
        <v>0.1</v>
      </c>
      <c r="E4679" s="6" t="s">
        <v>17</v>
      </c>
      <c r="F4679" t="s">
        <v>1513</v>
      </c>
      <c r="G4679" t="str">
        <f t="shared" si="9579"/>
        <v>DL2021036</v>
      </c>
      <c r="H4679" t="str">
        <f t="shared" si="9523"/>
        <v>22</v>
      </c>
      <c r="I4679" t="str">
        <f t="shared" si="9524"/>
        <v>Stillehavsoesters_22_20211007_DL2021036_KoegeGym</v>
      </c>
      <c r="J4679" t="str">
        <f t="shared" si="9525"/>
        <v>Stillehavsoesters</v>
      </c>
      <c r="K4679" t="str">
        <f t="shared" si="9526"/>
        <v>NegK</v>
      </c>
      <c r="L4679" t="str">
        <f t="shared" si="9527"/>
        <v>No Ct</v>
      </c>
      <c r="M4679" t="str">
        <f t="shared" si="9528"/>
        <v/>
      </c>
      <c r="N4679" t="str">
        <f t="shared" si="9529"/>
        <v/>
      </c>
      <c r="O4679" t="str">
        <f t="shared" si="9530"/>
        <v/>
      </c>
    </row>
    <row r="4680" spans="1:24" x14ac:dyDescent="0.25">
      <c r="A4680" t="s">
        <v>401</v>
      </c>
      <c r="B4680" t="s">
        <v>1509</v>
      </c>
      <c r="C4680" t="s">
        <v>20</v>
      </c>
      <c r="D4680" s="7">
        <v>0.1</v>
      </c>
      <c r="E4680" s="6" t="s">
        <v>17</v>
      </c>
      <c r="F4680" t="s">
        <v>1513</v>
      </c>
      <c r="G4680" t="str">
        <f t="shared" si="9579"/>
        <v>DL2021036</v>
      </c>
      <c r="H4680" t="str">
        <f t="shared" si="9523"/>
        <v>22</v>
      </c>
      <c r="I4680" t="str">
        <f t="shared" si="9524"/>
        <v>Stillehavsoesters_22_20211007_DL2021036_KoegeGym</v>
      </c>
      <c r="J4680" t="str">
        <f t="shared" si="9525"/>
        <v>Stillehavsoesters</v>
      </c>
      <c r="K4680" t="str">
        <f t="shared" si="9526"/>
        <v>eDNA</v>
      </c>
      <c r="L4680" t="str">
        <f t="shared" si="9527"/>
        <v>No Ct</v>
      </c>
      <c r="M4680" t="str">
        <f t="shared" si="9528"/>
        <v/>
      </c>
      <c r="N4680" t="str">
        <f t="shared" si="9529"/>
        <v/>
      </c>
      <c r="O4680" t="str">
        <f t="shared" si="9530"/>
        <v/>
      </c>
    </row>
    <row r="4681" spans="1:24" x14ac:dyDescent="0.25">
      <c r="A4681" t="s">
        <v>399</v>
      </c>
      <c r="B4681" t="s">
        <v>1509</v>
      </c>
      <c r="C4681" t="s">
        <v>20</v>
      </c>
      <c r="D4681" s="7">
        <v>0.1</v>
      </c>
      <c r="E4681" s="6" t="s">
        <v>17</v>
      </c>
      <c r="F4681" t="s">
        <v>1513</v>
      </c>
      <c r="G4681" t="str">
        <f t="shared" si="9579"/>
        <v>DL2021036</v>
      </c>
      <c r="H4681" t="str">
        <f t="shared" si="9523"/>
        <v>22</v>
      </c>
      <c r="I4681" t="str">
        <f t="shared" si="9524"/>
        <v>Stillehavsoesters_22_20211007_DL2021036_KoegeGym</v>
      </c>
      <c r="J4681" t="str">
        <f t="shared" si="9525"/>
        <v>Stillehavsoesters</v>
      </c>
      <c r="K4681" t="str">
        <f t="shared" si="9526"/>
        <v>eDNA</v>
      </c>
      <c r="L4681" t="str">
        <f t="shared" si="9527"/>
        <v>No Ct</v>
      </c>
      <c r="M4681" t="str">
        <f t="shared" si="9528"/>
        <v/>
      </c>
      <c r="N4681" t="str">
        <f t="shared" si="9529"/>
        <v/>
      </c>
      <c r="O4681" t="str">
        <f t="shared" si="9530"/>
        <v/>
      </c>
    </row>
    <row r="4682" spans="1:24" x14ac:dyDescent="0.25">
      <c r="A4682" t="s">
        <v>404</v>
      </c>
      <c r="B4682" t="s">
        <v>692</v>
      </c>
      <c r="C4682" t="s">
        <v>13</v>
      </c>
      <c r="D4682" s="7">
        <v>0.1</v>
      </c>
      <c r="E4682" s="7">
        <v>22.16</v>
      </c>
      <c r="F4682" t="s">
        <v>1513</v>
      </c>
      <c r="G4682" t="str">
        <f t="shared" si="9579"/>
        <v>DL2021036</v>
      </c>
      <c r="H4682" t="str">
        <f t="shared" si="9523"/>
        <v>23</v>
      </c>
      <c r="I4682" t="str">
        <f t="shared" si="9524"/>
        <v>SortmundetKutling_23_20211007_DL2021036_KoegeGym</v>
      </c>
      <c r="J4682" t="str">
        <f t="shared" si="9525"/>
        <v>SortmundetKutling</v>
      </c>
      <c r="K4682" t="str">
        <f t="shared" si="9526"/>
        <v>PosK</v>
      </c>
      <c r="L4682">
        <f t="shared" si="9527"/>
        <v>22.16</v>
      </c>
      <c r="M4682">
        <f t="shared" si="9528"/>
        <v>22.16</v>
      </c>
      <c r="N4682">
        <f t="shared" si="9529"/>
        <v>0</v>
      </c>
      <c r="O4682">
        <f t="shared" si="9530"/>
        <v>0</v>
      </c>
      <c r="Q4682">
        <f t="shared" ref="Q4682" si="9622">IF(L4684="No Ct",0,L4684)</f>
        <v>0</v>
      </c>
      <c r="R4682">
        <f t="shared" ref="R4682" si="9623">IF(L4685="No Ct",0,L4685)</f>
        <v>0</v>
      </c>
      <c r="S4682" t="str">
        <f t="shared" ref="S4682" si="9624">IF(AND(M4682&gt;0,N4682=0),"Valid","Invalid")</f>
        <v>Valid</v>
      </c>
      <c r="T4682" t="str">
        <f t="shared" ref="T4682" si="9625">IF(OR(Q4682&gt;1,R4682&gt;1),"Present","Absent")</f>
        <v>Absent</v>
      </c>
      <c r="U4682" t="str">
        <f t="shared" ref="U4682" si="9626">IF(OR(AND(Q4682&gt;1,Q4682&lt;41),AND(R4682&gt;1,R4682&lt;41)),"Ct&lt;41","Ct&gt;41")</f>
        <v>Ct&gt;41</v>
      </c>
      <c r="V4682" t="str">
        <f>VLOOKUP(J4682,Datasæt_Analysesystemer!$C$2:$D$68,2,FALSE)</f>
        <v>Sortmundet kutling</v>
      </c>
      <c r="W4682" t="str">
        <f t="shared" ref="W4682" si="9627">MID(F4682,10,9)</f>
        <v>DL2021036</v>
      </c>
      <c r="X4682" t="str">
        <f t="shared" ref="X4682" si="9628">W4682&amp;"_"&amp;V4682&amp;"_"&amp;S4682&amp;"_"&amp;T4682&amp;"_"&amp;U4682</f>
        <v>DL2021036_Sortmundet kutling_Valid_Absent_Ct&gt;41</v>
      </c>
    </row>
    <row r="4683" spans="1:24" x14ac:dyDescent="0.25">
      <c r="A4683" t="s">
        <v>406</v>
      </c>
      <c r="B4683" t="s">
        <v>693</v>
      </c>
      <c r="C4683" t="s">
        <v>16</v>
      </c>
      <c r="D4683" s="7">
        <v>0.1</v>
      </c>
      <c r="E4683" s="6" t="s">
        <v>17</v>
      </c>
      <c r="F4683" t="s">
        <v>1513</v>
      </c>
      <c r="G4683" t="str">
        <f t="shared" si="9579"/>
        <v>DL2021036</v>
      </c>
      <c r="H4683" t="str">
        <f t="shared" si="9523"/>
        <v>23</v>
      </c>
      <c r="I4683" t="str">
        <f t="shared" si="9524"/>
        <v>SortmundetKutling_23_20211007_DL2021036_KoegeGym</v>
      </c>
      <c r="J4683" t="str">
        <f t="shared" si="9525"/>
        <v>SortmundetKutling</v>
      </c>
      <c r="K4683" t="str">
        <f t="shared" si="9526"/>
        <v>NegK</v>
      </c>
      <c r="L4683" t="str">
        <f t="shared" si="9527"/>
        <v>No Ct</v>
      </c>
      <c r="M4683" t="str">
        <f t="shared" si="9528"/>
        <v/>
      </c>
      <c r="N4683" t="str">
        <f t="shared" si="9529"/>
        <v/>
      </c>
      <c r="O4683" t="str">
        <f t="shared" si="9530"/>
        <v/>
      </c>
    </row>
    <row r="4684" spans="1:24" x14ac:dyDescent="0.25">
      <c r="A4684" t="s">
        <v>408</v>
      </c>
      <c r="B4684" t="s">
        <v>694</v>
      </c>
      <c r="C4684" t="s">
        <v>20</v>
      </c>
      <c r="D4684" s="7">
        <v>0.1</v>
      </c>
      <c r="E4684" s="6" t="s">
        <v>17</v>
      </c>
      <c r="F4684" t="s">
        <v>1513</v>
      </c>
      <c r="G4684" t="str">
        <f t="shared" si="9579"/>
        <v>DL2021036</v>
      </c>
      <c r="H4684" t="str">
        <f t="shared" si="9523"/>
        <v>23</v>
      </c>
      <c r="I4684" t="str">
        <f t="shared" si="9524"/>
        <v>SortmundetKutling_23_20211007_DL2021036_KoegeGym</v>
      </c>
      <c r="J4684" t="str">
        <f t="shared" si="9525"/>
        <v>SortmundetKutling</v>
      </c>
      <c r="K4684" t="str">
        <f t="shared" si="9526"/>
        <v>eDNA</v>
      </c>
      <c r="L4684" t="str">
        <f t="shared" si="9527"/>
        <v>No Ct</v>
      </c>
      <c r="M4684" t="str">
        <f t="shared" si="9528"/>
        <v/>
      </c>
      <c r="N4684" t="str">
        <f t="shared" si="9529"/>
        <v/>
      </c>
      <c r="O4684" t="str">
        <f t="shared" si="9530"/>
        <v/>
      </c>
    </row>
    <row r="4685" spans="1:24" x14ac:dyDescent="0.25">
      <c r="A4685" t="s">
        <v>410</v>
      </c>
      <c r="B4685" t="s">
        <v>694</v>
      </c>
      <c r="C4685" t="s">
        <v>20</v>
      </c>
      <c r="D4685" s="7">
        <v>0.1</v>
      </c>
      <c r="E4685" s="6" t="s">
        <v>17</v>
      </c>
      <c r="F4685" t="s">
        <v>1513</v>
      </c>
      <c r="G4685" t="str">
        <f t="shared" si="9579"/>
        <v>DL2021036</v>
      </c>
      <c r="H4685" t="str">
        <f t="shared" si="9523"/>
        <v>23</v>
      </c>
      <c r="I4685" t="str">
        <f t="shared" si="9524"/>
        <v>SortmundetKutling_23_20211007_DL2021036_KoegeGym</v>
      </c>
      <c r="J4685" t="str">
        <f t="shared" si="9525"/>
        <v>SortmundetKutling</v>
      </c>
      <c r="K4685" t="str">
        <f t="shared" si="9526"/>
        <v>eDNA</v>
      </c>
      <c r="L4685" t="str">
        <f t="shared" si="9527"/>
        <v>No Ct</v>
      </c>
      <c r="M4685" t="str">
        <f t="shared" si="9528"/>
        <v/>
      </c>
      <c r="N4685" t="str">
        <f t="shared" si="9529"/>
        <v/>
      </c>
      <c r="O4685" t="str">
        <f t="shared" si="9530"/>
        <v/>
      </c>
    </row>
    <row r="4686" spans="1:24" x14ac:dyDescent="0.25">
      <c r="A4686" t="s">
        <v>411</v>
      </c>
      <c r="B4686" t="s">
        <v>695</v>
      </c>
      <c r="C4686" t="s">
        <v>13</v>
      </c>
      <c r="D4686" s="7">
        <v>0.1</v>
      </c>
      <c r="E4686" s="7">
        <v>22.53</v>
      </c>
      <c r="F4686" t="s">
        <v>1513</v>
      </c>
      <c r="G4686" t="str">
        <f t="shared" si="9579"/>
        <v>DL2021036</v>
      </c>
      <c r="H4686" t="str">
        <f t="shared" si="9523"/>
        <v>24</v>
      </c>
      <c r="I4686" t="str">
        <f t="shared" si="9524"/>
        <v>SortmundetKutling_24_20211007_DL2021036_KoegeGym</v>
      </c>
      <c r="J4686" t="str">
        <f t="shared" si="9525"/>
        <v>SortmundetKutling</v>
      </c>
      <c r="K4686" t="str">
        <f t="shared" si="9526"/>
        <v>PosK</v>
      </c>
      <c r="L4686">
        <f t="shared" si="9527"/>
        <v>22.53</v>
      </c>
      <c r="M4686">
        <f t="shared" si="9528"/>
        <v>22.53</v>
      </c>
      <c r="N4686">
        <f t="shared" si="9529"/>
        <v>0</v>
      </c>
      <c r="O4686">
        <f t="shared" si="9530"/>
        <v>82.07</v>
      </c>
      <c r="Q4686">
        <f t="shared" ref="Q4686" si="9629">IF(L4688="No Ct",0,L4688)</f>
        <v>39.380000000000003</v>
      </c>
      <c r="R4686">
        <f t="shared" ref="R4686" si="9630">IF(L4689="No Ct",0,L4689)</f>
        <v>42.69</v>
      </c>
      <c r="S4686" t="str">
        <f t="shared" ref="S4686" si="9631">IF(AND(M4686&gt;0,N4686=0),"Valid","Invalid")</f>
        <v>Valid</v>
      </c>
      <c r="T4686" t="str">
        <f t="shared" ref="T4686" si="9632">IF(OR(Q4686&gt;1,R4686&gt;1),"Present","Absent")</f>
        <v>Present</v>
      </c>
      <c r="U4686" t="str">
        <f t="shared" ref="U4686" si="9633">IF(OR(AND(Q4686&gt;1,Q4686&lt;41),AND(R4686&gt;1,R4686&lt;41)),"Ct&lt;41","Ct&gt;41")</f>
        <v>Ct&lt;41</v>
      </c>
      <c r="V4686" t="str">
        <f>VLOOKUP(J4686,Datasæt_Analysesystemer!$C$2:$D$68,2,FALSE)</f>
        <v>Sortmundet kutling</v>
      </c>
      <c r="W4686" t="str">
        <f t="shared" ref="W4686" si="9634">MID(F4686,10,9)</f>
        <v>DL2021036</v>
      </c>
      <c r="X4686" t="str">
        <f t="shared" ref="X4686" si="9635">W4686&amp;"_"&amp;V4686&amp;"_"&amp;S4686&amp;"_"&amp;T4686&amp;"_"&amp;U4686</f>
        <v>DL2021036_Sortmundet kutling_Valid_Present_Ct&lt;41</v>
      </c>
    </row>
    <row r="4687" spans="1:24" x14ac:dyDescent="0.25">
      <c r="A4687" t="s">
        <v>413</v>
      </c>
      <c r="B4687" t="s">
        <v>696</v>
      </c>
      <c r="C4687" t="s">
        <v>16</v>
      </c>
      <c r="D4687" s="7">
        <v>0.1</v>
      </c>
      <c r="E4687" s="6" t="s">
        <v>17</v>
      </c>
      <c r="F4687" t="s">
        <v>1513</v>
      </c>
      <c r="G4687" t="str">
        <f t="shared" si="9579"/>
        <v>DL2021036</v>
      </c>
      <c r="H4687" t="str">
        <f t="shared" si="9523"/>
        <v>24</v>
      </c>
      <c r="I4687" t="str">
        <f t="shared" si="9524"/>
        <v>SortmundetKutling_24_20211007_DL2021036_KoegeGym</v>
      </c>
      <c r="J4687" t="str">
        <f t="shared" si="9525"/>
        <v>SortmundetKutling</v>
      </c>
      <c r="K4687" t="str">
        <f t="shared" si="9526"/>
        <v>NegK</v>
      </c>
      <c r="L4687" t="str">
        <f t="shared" si="9527"/>
        <v>No Ct</v>
      </c>
      <c r="M4687" t="str">
        <f t="shared" si="9528"/>
        <v/>
      </c>
      <c r="N4687" t="str">
        <f t="shared" si="9529"/>
        <v/>
      </c>
      <c r="O4687" t="str">
        <f t="shared" si="9530"/>
        <v/>
      </c>
    </row>
    <row r="4688" spans="1:24" x14ac:dyDescent="0.25">
      <c r="A4688" t="s">
        <v>415</v>
      </c>
      <c r="B4688" t="s">
        <v>697</v>
      </c>
      <c r="C4688" t="s">
        <v>20</v>
      </c>
      <c r="D4688" s="7">
        <v>0.1</v>
      </c>
      <c r="E4688" s="6">
        <v>39.380000000000003</v>
      </c>
      <c r="F4688" t="s">
        <v>1513</v>
      </c>
      <c r="G4688" t="str">
        <f t="shared" si="9579"/>
        <v>DL2021036</v>
      </c>
      <c r="H4688" t="str">
        <f t="shared" si="9523"/>
        <v>24</v>
      </c>
      <c r="I4688" t="str">
        <f t="shared" si="9524"/>
        <v>SortmundetKutling_24_20211007_DL2021036_KoegeGym</v>
      </c>
      <c r="J4688" t="str">
        <f t="shared" si="9525"/>
        <v>SortmundetKutling</v>
      </c>
      <c r="K4688" t="str">
        <f t="shared" si="9526"/>
        <v>eDNA</v>
      </c>
      <c r="L4688">
        <f t="shared" si="9527"/>
        <v>39.380000000000003</v>
      </c>
      <c r="M4688" t="str">
        <f t="shared" si="9528"/>
        <v/>
      </c>
      <c r="N4688" t="str">
        <f t="shared" si="9529"/>
        <v/>
      </c>
      <c r="O4688" t="str">
        <f t="shared" si="9530"/>
        <v/>
      </c>
    </row>
    <row r="4689" spans="1:24" x14ac:dyDescent="0.25">
      <c r="A4689" t="s">
        <v>417</v>
      </c>
      <c r="B4689" t="s">
        <v>697</v>
      </c>
      <c r="C4689" t="s">
        <v>20</v>
      </c>
      <c r="D4689" s="7">
        <v>0.1</v>
      </c>
      <c r="E4689" s="6">
        <v>42.69</v>
      </c>
      <c r="F4689" t="s">
        <v>1513</v>
      </c>
      <c r="G4689" t="str">
        <f t="shared" si="9579"/>
        <v>DL2021036</v>
      </c>
      <c r="H4689" t="str">
        <f t="shared" si="9523"/>
        <v>24</v>
      </c>
      <c r="I4689" t="str">
        <f t="shared" si="9524"/>
        <v>SortmundetKutling_24_20211007_DL2021036_KoegeGym</v>
      </c>
      <c r="J4689" t="str">
        <f t="shared" si="9525"/>
        <v>SortmundetKutling</v>
      </c>
      <c r="K4689" t="str">
        <f t="shared" si="9526"/>
        <v>eDNA</v>
      </c>
      <c r="L4689">
        <f t="shared" si="9527"/>
        <v>42.69</v>
      </c>
      <c r="M4689" t="str">
        <f t="shared" si="9528"/>
        <v/>
      </c>
      <c r="N4689" t="str">
        <f t="shared" si="9529"/>
        <v/>
      </c>
      <c r="O4689" t="str">
        <f t="shared" si="9530"/>
        <v/>
      </c>
    </row>
    <row r="4690" spans="1:24" x14ac:dyDescent="0.25">
      <c r="A4690" t="s">
        <v>11</v>
      </c>
      <c r="B4690" t="s">
        <v>12</v>
      </c>
      <c r="C4690" t="s">
        <v>13</v>
      </c>
      <c r="D4690" s="7">
        <v>0.1</v>
      </c>
      <c r="E4690" s="7">
        <v>34.159999999999997</v>
      </c>
      <c r="F4690" t="s">
        <v>1514</v>
      </c>
      <c r="G4690" t="str">
        <f t="shared" si="9579"/>
        <v>DL2021055</v>
      </c>
      <c r="H4690" t="str">
        <f t="shared" si="9523"/>
        <v>01</v>
      </c>
      <c r="I4690" t="str">
        <f t="shared" si="9524"/>
        <v>Aborre_01_20211013_DL2021055_BorupgaardGym</v>
      </c>
      <c r="J4690" t="str">
        <f t="shared" si="9525"/>
        <v>Aborre</v>
      </c>
      <c r="K4690" t="str">
        <f t="shared" si="9526"/>
        <v>PosK</v>
      </c>
      <c r="L4690">
        <f t="shared" si="9527"/>
        <v>34.159999999999997</v>
      </c>
      <c r="M4690">
        <f t="shared" si="9528"/>
        <v>34.159999999999997</v>
      </c>
      <c r="N4690">
        <f t="shared" si="9529"/>
        <v>0</v>
      </c>
      <c r="O4690">
        <f t="shared" si="9530"/>
        <v>74.83</v>
      </c>
      <c r="Q4690">
        <f t="shared" ref="Q4690" si="9636">IF(L4692="No Ct",0,L4692)</f>
        <v>37.43</v>
      </c>
      <c r="R4690">
        <f t="shared" ref="R4690" si="9637">IF(L4693="No Ct",0,L4693)</f>
        <v>37.4</v>
      </c>
      <c r="S4690" t="str">
        <f t="shared" ref="S4690" si="9638">IF(AND(M4690&gt;0,N4690=0),"Valid","Invalid")</f>
        <v>Valid</v>
      </c>
      <c r="T4690" t="str">
        <f t="shared" ref="T4690" si="9639">IF(OR(Q4690&gt;1,R4690&gt;1),"Present","Absent")</f>
        <v>Present</v>
      </c>
      <c r="U4690" t="str">
        <f t="shared" ref="U4690" si="9640">IF(OR(AND(Q4690&gt;1,Q4690&lt;41),AND(R4690&gt;1,R4690&lt;41)),"Ct&lt;41","Ct&gt;41")</f>
        <v>Ct&lt;41</v>
      </c>
      <c r="V4690" t="str">
        <f>VLOOKUP(J4690,Datasæt_Analysesystemer!$C$2:$D$68,2,FALSE)</f>
        <v>Aborre</v>
      </c>
      <c r="W4690" t="str">
        <f t="shared" ref="W4690" si="9641">MID(F4690,10,9)</f>
        <v>DL2021055</v>
      </c>
      <c r="X4690" t="str">
        <f t="shared" ref="X4690" si="9642">W4690&amp;"_"&amp;V4690&amp;"_"&amp;S4690&amp;"_"&amp;T4690&amp;"_"&amp;U4690</f>
        <v>DL2021055_Aborre_Valid_Present_Ct&lt;41</v>
      </c>
    </row>
    <row r="4691" spans="1:24" x14ac:dyDescent="0.25">
      <c r="A4691" t="s">
        <v>14</v>
      </c>
      <c r="B4691" t="s">
        <v>15</v>
      </c>
      <c r="C4691" t="s">
        <v>16</v>
      </c>
      <c r="D4691" s="7">
        <v>0.1</v>
      </c>
      <c r="E4691" s="6" t="s">
        <v>17</v>
      </c>
      <c r="F4691" t="s">
        <v>1514</v>
      </c>
      <c r="G4691" t="str">
        <f t="shared" si="9579"/>
        <v>DL2021055</v>
      </c>
      <c r="H4691" t="str">
        <f t="shared" ref="H4691:H4754" si="9643">LEFT(B4691,2)</f>
        <v>01</v>
      </c>
      <c r="I4691" t="str">
        <f t="shared" ref="I4691:I4754" si="9644">J4691&amp;"_"&amp;H4691&amp;"_"&amp;F4691</f>
        <v>Aborre_01_20211013_DL2021055_BorupgaardGym</v>
      </c>
      <c r="J4691" t="str">
        <f t="shared" ref="J4691:J4754" si="9645">MID(RIGHT(B4691,LEN(B4691)-3),1,FIND("_",RIGHT(B4691,LEN(B4691)-3))-1)</f>
        <v>Aborre</v>
      </c>
      <c r="K4691" t="str">
        <f t="shared" ref="K4691:K4754" si="9646">TRIM(SUBSTITUTE(RIGHT(B4691,FIND(J4691,B4691)+1),"_",""))</f>
        <v>NegK</v>
      </c>
      <c r="L4691" t="str">
        <f t="shared" ref="L4691:L4754" si="9647">IFERROR(VALUE(SUBSTITUTE(E4691,".",",")),E4691)</f>
        <v>No Ct</v>
      </c>
      <c r="M4691" t="str">
        <f t="shared" ref="M4691:M4754" si="9648">IF(K4691="PosK",SUMIFS(L:L,K:K,"PosK",I:I,I4691),"")</f>
        <v/>
      </c>
      <c r="N4691" t="str">
        <f t="shared" ref="N4691:N4754" si="9649">IF(K4691="PosK",SUMIFS(L:L,K:K,"NegK",I:I,I4691),"")</f>
        <v/>
      </c>
      <c r="O4691" t="str">
        <f t="shared" ref="O4691:O4754" si="9650">IF(K4691="PosK",SUMIFS(L:L,K:K,"eDNA",I:I,I4691),"")</f>
        <v/>
      </c>
    </row>
    <row r="4692" spans="1:24" x14ac:dyDescent="0.25">
      <c r="A4692" t="s">
        <v>18</v>
      </c>
      <c r="B4692" t="s">
        <v>19</v>
      </c>
      <c r="C4692" t="s">
        <v>20</v>
      </c>
      <c r="D4692" s="7">
        <v>0.1</v>
      </c>
      <c r="E4692" s="6">
        <v>37.43</v>
      </c>
      <c r="F4692" t="s">
        <v>1514</v>
      </c>
      <c r="G4692" t="str">
        <f t="shared" si="9579"/>
        <v>DL2021055</v>
      </c>
      <c r="H4692" t="str">
        <f t="shared" si="9643"/>
        <v>01</v>
      </c>
      <c r="I4692" t="str">
        <f t="shared" si="9644"/>
        <v>Aborre_01_20211013_DL2021055_BorupgaardGym</v>
      </c>
      <c r="J4692" t="str">
        <f t="shared" si="9645"/>
        <v>Aborre</v>
      </c>
      <c r="K4692" t="str">
        <f t="shared" si="9646"/>
        <v>eDNA</v>
      </c>
      <c r="L4692">
        <f t="shared" si="9647"/>
        <v>37.43</v>
      </c>
      <c r="M4692" t="str">
        <f t="shared" si="9648"/>
        <v/>
      </c>
      <c r="N4692" t="str">
        <f t="shared" si="9649"/>
        <v/>
      </c>
      <c r="O4692" t="str">
        <f t="shared" si="9650"/>
        <v/>
      </c>
    </row>
    <row r="4693" spans="1:24" x14ac:dyDescent="0.25">
      <c r="A4693" t="s">
        <v>21</v>
      </c>
      <c r="B4693" t="s">
        <v>19</v>
      </c>
      <c r="C4693" t="s">
        <v>20</v>
      </c>
      <c r="D4693" s="7">
        <v>0.1</v>
      </c>
      <c r="E4693" s="6">
        <v>37.4</v>
      </c>
      <c r="F4693" t="s">
        <v>1514</v>
      </c>
      <c r="G4693" t="str">
        <f t="shared" si="9579"/>
        <v>DL2021055</v>
      </c>
      <c r="H4693" t="str">
        <f t="shared" si="9643"/>
        <v>01</v>
      </c>
      <c r="I4693" t="str">
        <f t="shared" si="9644"/>
        <v>Aborre_01_20211013_DL2021055_BorupgaardGym</v>
      </c>
      <c r="J4693" t="str">
        <f t="shared" si="9645"/>
        <v>Aborre</v>
      </c>
      <c r="K4693" t="str">
        <f t="shared" si="9646"/>
        <v>eDNA</v>
      </c>
      <c r="L4693">
        <f t="shared" si="9647"/>
        <v>37.4</v>
      </c>
      <c r="M4693" t="str">
        <f t="shared" si="9648"/>
        <v/>
      </c>
      <c r="N4693" t="str">
        <f t="shared" si="9649"/>
        <v/>
      </c>
      <c r="O4693" t="str">
        <f t="shared" si="9650"/>
        <v/>
      </c>
    </row>
    <row r="4694" spans="1:24" x14ac:dyDescent="0.25">
      <c r="A4694" t="s">
        <v>199</v>
      </c>
      <c r="B4694" t="s">
        <v>333</v>
      </c>
      <c r="C4694" t="s">
        <v>13</v>
      </c>
      <c r="D4694" s="7">
        <v>0.1</v>
      </c>
      <c r="E4694" s="7">
        <v>35.380000000000003</v>
      </c>
      <c r="F4694" t="s">
        <v>1514</v>
      </c>
      <c r="G4694" t="str">
        <f t="shared" si="9579"/>
        <v>DL2021055</v>
      </c>
      <c r="H4694" t="str">
        <f t="shared" si="9643"/>
        <v>02</v>
      </c>
      <c r="I4694" t="str">
        <f t="shared" si="9644"/>
        <v>Aborre_02_20211013_DL2021055_BorupgaardGym</v>
      </c>
      <c r="J4694" t="str">
        <f t="shared" si="9645"/>
        <v>Aborre</v>
      </c>
      <c r="K4694" t="str">
        <f t="shared" si="9646"/>
        <v>PosK</v>
      </c>
      <c r="L4694">
        <f t="shared" si="9647"/>
        <v>35.380000000000003</v>
      </c>
      <c r="M4694">
        <f t="shared" si="9648"/>
        <v>35.380000000000003</v>
      </c>
      <c r="N4694">
        <f t="shared" si="9649"/>
        <v>0</v>
      </c>
      <c r="O4694">
        <f t="shared" si="9650"/>
        <v>73.97</v>
      </c>
      <c r="Q4694">
        <f t="shared" ref="Q4694" si="9651">IF(L4696="No Ct",0,L4696)</f>
        <v>36.979999999999997</v>
      </c>
      <c r="R4694">
        <f t="shared" ref="R4694" si="9652">IF(L4697="No Ct",0,L4697)</f>
        <v>36.99</v>
      </c>
      <c r="S4694" t="str">
        <f t="shared" ref="S4694" si="9653">IF(AND(M4694&gt;0,N4694=0),"Valid","Invalid")</f>
        <v>Valid</v>
      </c>
      <c r="T4694" t="str">
        <f t="shared" ref="T4694" si="9654">IF(OR(Q4694&gt;1,R4694&gt;1),"Present","Absent")</f>
        <v>Present</v>
      </c>
      <c r="U4694" t="str">
        <f t="shared" ref="U4694" si="9655">IF(OR(AND(Q4694&gt;1,Q4694&lt;41),AND(R4694&gt;1,R4694&lt;41)),"Ct&lt;41","Ct&gt;41")</f>
        <v>Ct&lt;41</v>
      </c>
      <c r="V4694" t="str">
        <f>VLOOKUP(J4694,Datasæt_Analysesystemer!$C$2:$D$68,2,FALSE)</f>
        <v>Aborre</v>
      </c>
      <c r="W4694" t="str">
        <f t="shared" ref="W4694" si="9656">MID(F4694,10,9)</f>
        <v>DL2021055</v>
      </c>
      <c r="X4694" t="str">
        <f t="shared" ref="X4694" si="9657">W4694&amp;"_"&amp;V4694&amp;"_"&amp;S4694&amp;"_"&amp;T4694&amp;"_"&amp;U4694</f>
        <v>DL2021055_Aborre_Valid_Present_Ct&lt;41</v>
      </c>
    </row>
    <row r="4695" spans="1:24" x14ac:dyDescent="0.25">
      <c r="A4695" t="s">
        <v>201</v>
      </c>
      <c r="B4695" t="s">
        <v>334</v>
      </c>
      <c r="C4695" t="s">
        <v>16</v>
      </c>
      <c r="D4695" s="7">
        <v>0.1</v>
      </c>
      <c r="E4695" s="6" t="s">
        <v>17</v>
      </c>
      <c r="F4695" t="s">
        <v>1514</v>
      </c>
      <c r="G4695" t="str">
        <f t="shared" si="9579"/>
        <v>DL2021055</v>
      </c>
      <c r="H4695" t="str">
        <f t="shared" si="9643"/>
        <v>02</v>
      </c>
      <c r="I4695" t="str">
        <f t="shared" si="9644"/>
        <v>Aborre_02_20211013_DL2021055_BorupgaardGym</v>
      </c>
      <c r="J4695" t="str">
        <f t="shared" si="9645"/>
        <v>Aborre</v>
      </c>
      <c r="K4695" t="str">
        <f t="shared" si="9646"/>
        <v>NegK</v>
      </c>
      <c r="L4695" t="str">
        <f t="shared" si="9647"/>
        <v>No Ct</v>
      </c>
      <c r="M4695" t="str">
        <f t="shared" si="9648"/>
        <v/>
      </c>
      <c r="N4695" t="str">
        <f t="shared" si="9649"/>
        <v/>
      </c>
      <c r="O4695" t="str">
        <f t="shared" si="9650"/>
        <v/>
      </c>
    </row>
    <row r="4696" spans="1:24" x14ac:dyDescent="0.25">
      <c r="A4696" t="s">
        <v>203</v>
      </c>
      <c r="B4696" t="s">
        <v>335</v>
      </c>
      <c r="C4696" t="s">
        <v>20</v>
      </c>
      <c r="D4696" s="7">
        <v>0.1</v>
      </c>
      <c r="E4696" s="6">
        <v>36.979999999999997</v>
      </c>
      <c r="F4696" t="s">
        <v>1514</v>
      </c>
      <c r="G4696" t="str">
        <f t="shared" si="9579"/>
        <v>DL2021055</v>
      </c>
      <c r="H4696" t="str">
        <f t="shared" si="9643"/>
        <v>02</v>
      </c>
      <c r="I4696" t="str">
        <f t="shared" si="9644"/>
        <v>Aborre_02_20211013_DL2021055_BorupgaardGym</v>
      </c>
      <c r="J4696" t="str">
        <f t="shared" si="9645"/>
        <v>Aborre</v>
      </c>
      <c r="K4696" t="str">
        <f t="shared" si="9646"/>
        <v>eDNA</v>
      </c>
      <c r="L4696">
        <f t="shared" si="9647"/>
        <v>36.979999999999997</v>
      </c>
      <c r="M4696" t="str">
        <f t="shared" si="9648"/>
        <v/>
      </c>
      <c r="N4696" t="str">
        <f t="shared" si="9649"/>
        <v/>
      </c>
      <c r="O4696" t="str">
        <f t="shared" si="9650"/>
        <v/>
      </c>
    </row>
    <row r="4697" spans="1:24" x14ac:dyDescent="0.25">
      <c r="A4697" t="s">
        <v>205</v>
      </c>
      <c r="B4697" t="s">
        <v>335</v>
      </c>
      <c r="C4697" t="s">
        <v>20</v>
      </c>
      <c r="D4697" s="7">
        <v>0.1</v>
      </c>
      <c r="E4697" s="6">
        <v>36.99</v>
      </c>
      <c r="F4697" t="s">
        <v>1514</v>
      </c>
      <c r="G4697" t="str">
        <f t="shared" si="9579"/>
        <v>DL2021055</v>
      </c>
      <c r="H4697" t="str">
        <f t="shared" si="9643"/>
        <v>02</v>
      </c>
      <c r="I4697" t="str">
        <f t="shared" si="9644"/>
        <v>Aborre_02_20211013_DL2021055_BorupgaardGym</v>
      </c>
      <c r="J4697" t="str">
        <f t="shared" si="9645"/>
        <v>Aborre</v>
      </c>
      <c r="K4697" t="str">
        <f t="shared" si="9646"/>
        <v>eDNA</v>
      </c>
      <c r="L4697">
        <f t="shared" si="9647"/>
        <v>36.99</v>
      </c>
      <c r="M4697" t="str">
        <f t="shared" si="9648"/>
        <v/>
      </c>
      <c r="N4697" t="str">
        <f t="shared" si="9649"/>
        <v/>
      </c>
      <c r="O4697" t="str">
        <f t="shared" si="9650"/>
        <v/>
      </c>
    </row>
    <row r="4698" spans="1:24" x14ac:dyDescent="0.25">
      <c r="A4698" t="s">
        <v>206</v>
      </c>
      <c r="B4698" t="s">
        <v>336</v>
      </c>
      <c r="C4698" t="s">
        <v>13</v>
      </c>
      <c r="D4698" s="7">
        <v>0.1</v>
      </c>
      <c r="E4698" s="6">
        <v>32.35</v>
      </c>
      <c r="F4698" t="s">
        <v>1514</v>
      </c>
      <c r="G4698" t="str">
        <f t="shared" si="9579"/>
        <v>DL2021055</v>
      </c>
      <c r="H4698" t="str">
        <f t="shared" si="9643"/>
        <v>03</v>
      </c>
      <c r="I4698" t="str">
        <f t="shared" si="9644"/>
        <v>Skalle_03_20211013_DL2021055_BorupgaardGym</v>
      </c>
      <c r="J4698" t="str">
        <f t="shared" si="9645"/>
        <v>Skalle</v>
      </c>
      <c r="K4698" t="str">
        <f t="shared" si="9646"/>
        <v>PosK</v>
      </c>
      <c r="L4698">
        <f t="shared" si="9647"/>
        <v>32.35</v>
      </c>
      <c r="M4698">
        <f t="shared" si="9648"/>
        <v>32.35</v>
      </c>
      <c r="N4698">
        <f t="shared" si="9649"/>
        <v>0</v>
      </c>
      <c r="O4698">
        <f t="shared" si="9650"/>
        <v>72.59</v>
      </c>
      <c r="Q4698">
        <f t="shared" ref="Q4698" si="9658">IF(L4700="No Ct",0,L4700)</f>
        <v>35.97</v>
      </c>
      <c r="R4698">
        <f t="shared" ref="R4698" si="9659">IF(L4701="No Ct",0,L4701)</f>
        <v>36.619999999999997</v>
      </c>
      <c r="S4698" t="str">
        <f t="shared" ref="S4698" si="9660">IF(AND(M4698&gt;0,N4698=0),"Valid","Invalid")</f>
        <v>Valid</v>
      </c>
      <c r="T4698" t="str">
        <f t="shared" ref="T4698" si="9661">IF(OR(Q4698&gt;1,R4698&gt;1),"Present","Absent")</f>
        <v>Present</v>
      </c>
      <c r="U4698" t="str">
        <f t="shared" ref="U4698" si="9662">IF(OR(AND(Q4698&gt;1,Q4698&lt;41),AND(R4698&gt;1,R4698&lt;41)),"Ct&lt;41","Ct&gt;41")</f>
        <v>Ct&lt;41</v>
      </c>
      <c r="V4698" t="str">
        <f>VLOOKUP(J4698,Datasæt_Analysesystemer!$C$2:$D$68,2,FALSE)</f>
        <v>Skalle</v>
      </c>
      <c r="W4698" t="str">
        <f t="shared" ref="W4698" si="9663">MID(F4698,10,9)</f>
        <v>DL2021055</v>
      </c>
      <c r="X4698" t="str">
        <f t="shared" ref="X4698" si="9664">W4698&amp;"_"&amp;V4698&amp;"_"&amp;S4698&amp;"_"&amp;T4698&amp;"_"&amp;U4698</f>
        <v>DL2021055_Skalle_Valid_Present_Ct&lt;41</v>
      </c>
    </row>
    <row r="4699" spans="1:24" x14ac:dyDescent="0.25">
      <c r="A4699" t="s">
        <v>208</v>
      </c>
      <c r="B4699" t="s">
        <v>337</v>
      </c>
      <c r="C4699" t="s">
        <v>16</v>
      </c>
      <c r="D4699" s="7">
        <v>0.1</v>
      </c>
      <c r="E4699" s="6" t="s">
        <v>17</v>
      </c>
      <c r="F4699" t="s">
        <v>1514</v>
      </c>
      <c r="G4699" t="str">
        <f t="shared" si="9579"/>
        <v>DL2021055</v>
      </c>
      <c r="H4699" t="str">
        <f t="shared" si="9643"/>
        <v>03</v>
      </c>
      <c r="I4699" t="str">
        <f t="shared" si="9644"/>
        <v>Skalle_03_20211013_DL2021055_BorupgaardGym</v>
      </c>
      <c r="J4699" t="str">
        <f t="shared" si="9645"/>
        <v>Skalle</v>
      </c>
      <c r="K4699" t="str">
        <f t="shared" si="9646"/>
        <v>NegK</v>
      </c>
      <c r="L4699" t="str">
        <f t="shared" si="9647"/>
        <v>No Ct</v>
      </c>
      <c r="M4699" t="str">
        <f t="shared" si="9648"/>
        <v/>
      </c>
      <c r="N4699" t="str">
        <f t="shared" si="9649"/>
        <v/>
      </c>
      <c r="O4699" t="str">
        <f t="shared" si="9650"/>
        <v/>
      </c>
    </row>
    <row r="4700" spans="1:24" x14ac:dyDescent="0.25">
      <c r="A4700" t="s">
        <v>210</v>
      </c>
      <c r="B4700" t="s">
        <v>338</v>
      </c>
      <c r="C4700" t="s">
        <v>20</v>
      </c>
      <c r="D4700" s="7">
        <v>0.1</v>
      </c>
      <c r="E4700" s="6">
        <v>35.97</v>
      </c>
      <c r="F4700" t="s">
        <v>1514</v>
      </c>
      <c r="G4700" t="str">
        <f t="shared" si="9579"/>
        <v>DL2021055</v>
      </c>
      <c r="H4700" t="str">
        <f t="shared" si="9643"/>
        <v>03</v>
      </c>
      <c r="I4700" t="str">
        <f t="shared" si="9644"/>
        <v>Skalle_03_20211013_DL2021055_BorupgaardGym</v>
      </c>
      <c r="J4700" t="str">
        <f t="shared" si="9645"/>
        <v>Skalle</v>
      </c>
      <c r="K4700" t="str">
        <f t="shared" si="9646"/>
        <v>eDNA</v>
      </c>
      <c r="L4700">
        <f t="shared" si="9647"/>
        <v>35.97</v>
      </c>
      <c r="M4700" t="str">
        <f t="shared" si="9648"/>
        <v/>
      </c>
      <c r="N4700" t="str">
        <f t="shared" si="9649"/>
        <v/>
      </c>
      <c r="O4700" t="str">
        <f t="shared" si="9650"/>
        <v/>
      </c>
    </row>
    <row r="4701" spans="1:24" x14ac:dyDescent="0.25">
      <c r="A4701" t="s">
        <v>212</v>
      </c>
      <c r="B4701" t="s">
        <v>338</v>
      </c>
      <c r="C4701" t="s">
        <v>20</v>
      </c>
      <c r="D4701" s="7">
        <v>0.1</v>
      </c>
      <c r="E4701" s="6">
        <v>36.619999999999997</v>
      </c>
      <c r="F4701" t="s">
        <v>1514</v>
      </c>
      <c r="G4701" t="str">
        <f t="shared" si="9579"/>
        <v>DL2021055</v>
      </c>
      <c r="H4701" t="str">
        <f t="shared" si="9643"/>
        <v>03</v>
      </c>
      <c r="I4701" t="str">
        <f t="shared" si="9644"/>
        <v>Skalle_03_20211013_DL2021055_BorupgaardGym</v>
      </c>
      <c r="J4701" t="str">
        <f t="shared" si="9645"/>
        <v>Skalle</v>
      </c>
      <c r="K4701" t="str">
        <f t="shared" si="9646"/>
        <v>eDNA</v>
      </c>
      <c r="L4701">
        <f t="shared" si="9647"/>
        <v>36.619999999999997</v>
      </c>
      <c r="M4701" t="str">
        <f t="shared" si="9648"/>
        <v/>
      </c>
      <c r="N4701" t="str">
        <f t="shared" si="9649"/>
        <v/>
      </c>
      <c r="O4701" t="str">
        <f t="shared" si="9650"/>
        <v/>
      </c>
    </row>
    <row r="4702" spans="1:24" x14ac:dyDescent="0.25">
      <c r="A4702" t="s">
        <v>213</v>
      </c>
      <c r="B4702" t="s">
        <v>339</v>
      </c>
      <c r="C4702" t="s">
        <v>13</v>
      </c>
      <c r="D4702" s="7">
        <v>0.1</v>
      </c>
      <c r="E4702" s="7">
        <v>31.41</v>
      </c>
      <c r="F4702" t="s">
        <v>1514</v>
      </c>
      <c r="G4702" t="str">
        <f t="shared" si="9579"/>
        <v>DL2021055</v>
      </c>
      <c r="H4702" t="str">
        <f t="shared" si="9643"/>
        <v>04</v>
      </c>
      <c r="I4702" t="str">
        <f t="shared" si="9644"/>
        <v>Skalle_04_20211013_DL2021055_BorupgaardGym</v>
      </c>
      <c r="J4702" t="str">
        <f t="shared" si="9645"/>
        <v>Skalle</v>
      </c>
      <c r="K4702" t="str">
        <f t="shared" si="9646"/>
        <v>PosK</v>
      </c>
      <c r="L4702">
        <f t="shared" si="9647"/>
        <v>31.41</v>
      </c>
      <c r="M4702">
        <f t="shared" si="9648"/>
        <v>31.41</v>
      </c>
      <c r="N4702">
        <f t="shared" si="9649"/>
        <v>0</v>
      </c>
      <c r="O4702">
        <f t="shared" si="9650"/>
        <v>72.699999999999989</v>
      </c>
      <c r="Q4702">
        <f t="shared" ref="Q4702" si="9665">IF(L4704="No Ct",0,L4704)</f>
        <v>36.299999999999997</v>
      </c>
      <c r="R4702">
        <f t="shared" ref="R4702" si="9666">IF(L4705="No Ct",0,L4705)</f>
        <v>36.4</v>
      </c>
      <c r="S4702" t="str">
        <f t="shared" ref="S4702" si="9667">IF(AND(M4702&gt;0,N4702=0),"Valid","Invalid")</f>
        <v>Valid</v>
      </c>
      <c r="T4702" t="str">
        <f t="shared" ref="T4702" si="9668">IF(OR(Q4702&gt;1,R4702&gt;1),"Present","Absent")</f>
        <v>Present</v>
      </c>
      <c r="U4702" t="str">
        <f t="shared" ref="U4702" si="9669">IF(OR(AND(Q4702&gt;1,Q4702&lt;41),AND(R4702&gt;1,R4702&lt;41)),"Ct&lt;41","Ct&gt;41")</f>
        <v>Ct&lt;41</v>
      </c>
      <c r="V4702" t="str">
        <f>VLOOKUP(J4702,Datasæt_Analysesystemer!$C$2:$D$68,2,FALSE)</f>
        <v>Skalle</v>
      </c>
      <c r="W4702" t="str">
        <f t="shared" ref="W4702" si="9670">MID(F4702,10,9)</f>
        <v>DL2021055</v>
      </c>
      <c r="X4702" t="str">
        <f t="shared" ref="X4702" si="9671">W4702&amp;"_"&amp;V4702&amp;"_"&amp;S4702&amp;"_"&amp;T4702&amp;"_"&amp;U4702</f>
        <v>DL2021055_Skalle_Valid_Present_Ct&lt;41</v>
      </c>
    </row>
    <row r="4703" spans="1:24" x14ac:dyDescent="0.25">
      <c r="A4703" t="s">
        <v>215</v>
      </c>
      <c r="B4703" t="s">
        <v>340</v>
      </c>
      <c r="C4703" t="s">
        <v>16</v>
      </c>
      <c r="D4703" s="7">
        <v>0.1</v>
      </c>
      <c r="E4703" s="6" t="s">
        <v>17</v>
      </c>
      <c r="F4703" t="s">
        <v>1514</v>
      </c>
      <c r="G4703" t="str">
        <f t="shared" si="9579"/>
        <v>DL2021055</v>
      </c>
      <c r="H4703" t="str">
        <f t="shared" si="9643"/>
        <v>04</v>
      </c>
      <c r="I4703" t="str">
        <f t="shared" si="9644"/>
        <v>Skalle_04_20211013_DL2021055_BorupgaardGym</v>
      </c>
      <c r="J4703" t="str">
        <f t="shared" si="9645"/>
        <v>Skalle</v>
      </c>
      <c r="K4703" t="str">
        <f t="shared" si="9646"/>
        <v>NegK</v>
      </c>
      <c r="L4703" t="str">
        <f t="shared" si="9647"/>
        <v>No Ct</v>
      </c>
      <c r="M4703" t="str">
        <f t="shared" si="9648"/>
        <v/>
      </c>
      <c r="N4703" t="str">
        <f t="shared" si="9649"/>
        <v/>
      </c>
      <c r="O4703" t="str">
        <f t="shared" si="9650"/>
        <v/>
      </c>
    </row>
    <row r="4704" spans="1:24" x14ac:dyDescent="0.25">
      <c r="A4704" t="s">
        <v>217</v>
      </c>
      <c r="B4704" t="s">
        <v>341</v>
      </c>
      <c r="C4704" t="s">
        <v>20</v>
      </c>
      <c r="D4704" s="7">
        <v>0.1</v>
      </c>
      <c r="E4704" s="7">
        <v>36.299999999999997</v>
      </c>
      <c r="F4704" t="s">
        <v>1514</v>
      </c>
      <c r="G4704" t="str">
        <f t="shared" si="9579"/>
        <v>DL2021055</v>
      </c>
      <c r="H4704" t="str">
        <f t="shared" si="9643"/>
        <v>04</v>
      </c>
      <c r="I4704" t="str">
        <f t="shared" si="9644"/>
        <v>Skalle_04_20211013_DL2021055_BorupgaardGym</v>
      </c>
      <c r="J4704" t="str">
        <f t="shared" si="9645"/>
        <v>Skalle</v>
      </c>
      <c r="K4704" t="str">
        <f t="shared" si="9646"/>
        <v>eDNA</v>
      </c>
      <c r="L4704">
        <f t="shared" si="9647"/>
        <v>36.299999999999997</v>
      </c>
      <c r="M4704" t="str">
        <f t="shared" si="9648"/>
        <v/>
      </c>
      <c r="N4704" t="str">
        <f t="shared" si="9649"/>
        <v/>
      </c>
      <c r="O4704" t="str">
        <f t="shared" si="9650"/>
        <v/>
      </c>
    </row>
    <row r="4705" spans="1:24" x14ac:dyDescent="0.25">
      <c r="A4705" t="s">
        <v>219</v>
      </c>
      <c r="B4705" t="s">
        <v>341</v>
      </c>
      <c r="C4705" t="s">
        <v>20</v>
      </c>
      <c r="D4705" s="7">
        <v>0.1</v>
      </c>
      <c r="E4705" s="7">
        <v>36.4</v>
      </c>
      <c r="F4705" t="s">
        <v>1514</v>
      </c>
      <c r="G4705" t="str">
        <f t="shared" si="9579"/>
        <v>DL2021055</v>
      </c>
      <c r="H4705" t="str">
        <f t="shared" si="9643"/>
        <v>04</v>
      </c>
      <c r="I4705" t="str">
        <f t="shared" si="9644"/>
        <v>Skalle_04_20211013_DL2021055_BorupgaardGym</v>
      </c>
      <c r="J4705" t="str">
        <f t="shared" si="9645"/>
        <v>Skalle</v>
      </c>
      <c r="K4705" t="str">
        <f t="shared" si="9646"/>
        <v>eDNA</v>
      </c>
      <c r="L4705">
        <f t="shared" si="9647"/>
        <v>36.4</v>
      </c>
      <c r="M4705" t="str">
        <f t="shared" si="9648"/>
        <v/>
      </c>
      <c r="N4705" t="str">
        <f t="shared" si="9649"/>
        <v/>
      </c>
      <c r="O4705" t="str">
        <f t="shared" si="9650"/>
        <v/>
      </c>
    </row>
    <row r="4706" spans="1:24" x14ac:dyDescent="0.25">
      <c r="A4706" t="s">
        <v>220</v>
      </c>
      <c r="B4706" t="s">
        <v>1515</v>
      </c>
      <c r="C4706" t="s">
        <v>13</v>
      </c>
      <c r="D4706" s="7">
        <v>0.1</v>
      </c>
      <c r="E4706" s="7">
        <v>24.76</v>
      </c>
      <c r="F4706" t="s">
        <v>1514</v>
      </c>
      <c r="G4706" t="str">
        <f t="shared" si="9579"/>
        <v>DL2021055</v>
      </c>
      <c r="H4706" t="str">
        <f t="shared" si="9643"/>
        <v>05</v>
      </c>
      <c r="I4706" t="str">
        <f t="shared" si="9644"/>
        <v>Brasen_05_20211013_DL2021055_BorupgaardGym</v>
      </c>
      <c r="J4706" t="str">
        <f t="shared" si="9645"/>
        <v>Brasen</v>
      </c>
      <c r="K4706" t="str">
        <f t="shared" si="9646"/>
        <v>PosK</v>
      </c>
      <c r="L4706">
        <f t="shared" si="9647"/>
        <v>24.76</v>
      </c>
      <c r="M4706">
        <f t="shared" si="9648"/>
        <v>24.76</v>
      </c>
      <c r="N4706">
        <f t="shared" si="9649"/>
        <v>0</v>
      </c>
      <c r="O4706">
        <f t="shared" si="9650"/>
        <v>0</v>
      </c>
      <c r="Q4706">
        <f t="shared" ref="Q4706" si="9672">IF(L4708="No Ct",0,L4708)</f>
        <v>0</v>
      </c>
      <c r="R4706">
        <f t="shared" ref="R4706" si="9673">IF(L4709="No Ct",0,L4709)</f>
        <v>0</v>
      </c>
      <c r="S4706" t="str">
        <f t="shared" ref="S4706" si="9674">IF(AND(M4706&gt;0,N4706=0),"Valid","Invalid")</f>
        <v>Valid</v>
      </c>
      <c r="T4706" t="str">
        <f t="shared" ref="T4706" si="9675">IF(OR(Q4706&gt;1,R4706&gt;1),"Present","Absent")</f>
        <v>Absent</v>
      </c>
      <c r="U4706" t="str">
        <f t="shared" ref="U4706" si="9676">IF(OR(AND(Q4706&gt;1,Q4706&lt;41),AND(R4706&gt;1,R4706&lt;41)),"Ct&lt;41","Ct&gt;41")</f>
        <v>Ct&gt;41</v>
      </c>
      <c r="V4706" t="str">
        <f>VLOOKUP(J4706,Datasæt_Analysesystemer!$C$2:$D$68,2,FALSE)</f>
        <v>Brasen</v>
      </c>
      <c r="W4706" t="str">
        <f t="shared" ref="W4706" si="9677">MID(F4706,10,9)</f>
        <v>DL2021055</v>
      </c>
      <c r="X4706" t="str">
        <f t="shared" ref="X4706" si="9678">W4706&amp;"_"&amp;V4706&amp;"_"&amp;S4706&amp;"_"&amp;T4706&amp;"_"&amp;U4706</f>
        <v>DL2021055_Brasen_Valid_Absent_Ct&gt;41</v>
      </c>
    </row>
    <row r="4707" spans="1:24" x14ac:dyDescent="0.25">
      <c r="A4707" t="s">
        <v>222</v>
      </c>
      <c r="B4707" t="s">
        <v>1516</v>
      </c>
      <c r="C4707" t="s">
        <v>16</v>
      </c>
      <c r="D4707" s="7">
        <v>0.1</v>
      </c>
      <c r="E4707" s="6" t="s">
        <v>17</v>
      </c>
      <c r="F4707" t="s">
        <v>1514</v>
      </c>
      <c r="G4707" t="str">
        <f t="shared" si="9579"/>
        <v>DL2021055</v>
      </c>
      <c r="H4707" t="str">
        <f t="shared" si="9643"/>
        <v>05</v>
      </c>
      <c r="I4707" t="str">
        <f t="shared" si="9644"/>
        <v>Brasen_05_20211013_DL2021055_BorupgaardGym</v>
      </c>
      <c r="J4707" t="str">
        <f t="shared" si="9645"/>
        <v>Brasen</v>
      </c>
      <c r="K4707" t="str">
        <f t="shared" si="9646"/>
        <v>NegK</v>
      </c>
      <c r="L4707" t="str">
        <f t="shared" si="9647"/>
        <v>No Ct</v>
      </c>
      <c r="M4707" t="str">
        <f t="shared" si="9648"/>
        <v/>
      </c>
      <c r="N4707" t="str">
        <f t="shared" si="9649"/>
        <v/>
      </c>
      <c r="O4707" t="str">
        <f t="shared" si="9650"/>
        <v/>
      </c>
    </row>
    <row r="4708" spans="1:24" x14ac:dyDescent="0.25">
      <c r="A4708" t="s">
        <v>224</v>
      </c>
      <c r="B4708" t="s">
        <v>1517</v>
      </c>
      <c r="C4708" t="s">
        <v>20</v>
      </c>
      <c r="D4708" s="7">
        <v>0.1</v>
      </c>
      <c r="E4708" s="6" t="s">
        <v>17</v>
      </c>
      <c r="F4708" t="s">
        <v>1514</v>
      </c>
      <c r="G4708" t="str">
        <f t="shared" si="9579"/>
        <v>DL2021055</v>
      </c>
      <c r="H4708" t="str">
        <f t="shared" si="9643"/>
        <v>05</v>
      </c>
      <c r="I4708" t="str">
        <f t="shared" si="9644"/>
        <v>Brasen_05_20211013_DL2021055_BorupgaardGym</v>
      </c>
      <c r="J4708" t="str">
        <f t="shared" si="9645"/>
        <v>Brasen</v>
      </c>
      <c r="K4708" t="str">
        <f t="shared" si="9646"/>
        <v>eDNA</v>
      </c>
      <c r="L4708" t="str">
        <f t="shared" si="9647"/>
        <v>No Ct</v>
      </c>
      <c r="M4708" t="str">
        <f t="shared" si="9648"/>
        <v/>
      </c>
      <c r="N4708" t="str">
        <f t="shared" si="9649"/>
        <v/>
      </c>
      <c r="O4708" t="str">
        <f t="shared" si="9650"/>
        <v/>
      </c>
    </row>
    <row r="4709" spans="1:24" x14ac:dyDescent="0.25">
      <c r="A4709" t="s">
        <v>226</v>
      </c>
      <c r="B4709" t="s">
        <v>1517</v>
      </c>
      <c r="C4709" t="s">
        <v>20</v>
      </c>
      <c r="D4709" s="7">
        <v>0.1</v>
      </c>
      <c r="E4709" s="6" t="s">
        <v>17</v>
      </c>
      <c r="F4709" t="s">
        <v>1514</v>
      </c>
      <c r="G4709" t="str">
        <f t="shared" si="9579"/>
        <v>DL2021055</v>
      </c>
      <c r="H4709" t="str">
        <f t="shared" si="9643"/>
        <v>05</v>
      </c>
      <c r="I4709" t="str">
        <f t="shared" si="9644"/>
        <v>Brasen_05_20211013_DL2021055_BorupgaardGym</v>
      </c>
      <c r="J4709" t="str">
        <f t="shared" si="9645"/>
        <v>Brasen</v>
      </c>
      <c r="K4709" t="str">
        <f t="shared" si="9646"/>
        <v>eDNA</v>
      </c>
      <c r="L4709" t="str">
        <f t="shared" si="9647"/>
        <v>No Ct</v>
      </c>
      <c r="M4709" t="str">
        <f t="shared" si="9648"/>
        <v/>
      </c>
      <c r="N4709" t="str">
        <f t="shared" si="9649"/>
        <v/>
      </c>
      <c r="O4709" t="str">
        <f t="shared" si="9650"/>
        <v/>
      </c>
    </row>
    <row r="4710" spans="1:24" x14ac:dyDescent="0.25">
      <c r="A4710" t="s">
        <v>227</v>
      </c>
      <c r="B4710" t="s">
        <v>1518</v>
      </c>
      <c r="C4710" t="s">
        <v>13</v>
      </c>
      <c r="D4710" s="7">
        <v>0.1</v>
      </c>
      <c r="E4710" s="7" t="s">
        <v>17</v>
      </c>
      <c r="F4710" t="s">
        <v>1514</v>
      </c>
      <c r="G4710" t="str">
        <f t="shared" si="9579"/>
        <v>DL2021055</v>
      </c>
      <c r="H4710" t="str">
        <f t="shared" si="9643"/>
        <v>06</v>
      </c>
      <c r="I4710" t="str">
        <f t="shared" si="9644"/>
        <v>Brasen_06_20211013_DL2021055_BorupgaardGym</v>
      </c>
      <c r="J4710" t="str">
        <f t="shared" si="9645"/>
        <v>Brasen</v>
      </c>
      <c r="K4710" t="str">
        <f t="shared" si="9646"/>
        <v>PosK</v>
      </c>
      <c r="L4710" t="str">
        <f t="shared" si="9647"/>
        <v>No Ct</v>
      </c>
      <c r="M4710">
        <f t="shared" si="9648"/>
        <v>0</v>
      </c>
      <c r="N4710">
        <f t="shared" si="9649"/>
        <v>0</v>
      </c>
      <c r="O4710">
        <f t="shared" si="9650"/>
        <v>0</v>
      </c>
      <c r="Q4710">
        <f t="shared" ref="Q4710" si="9679">IF(L4712="No Ct",0,L4712)</f>
        <v>0</v>
      </c>
      <c r="R4710">
        <f t="shared" ref="R4710" si="9680">IF(L4713="No Ct",0,L4713)</f>
        <v>0</v>
      </c>
      <c r="S4710" t="str">
        <f t="shared" ref="S4710" si="9681">IF(AND(M4710&gt;0,N4710=0),"Valid","Invalid")</f>
        <v>Invalid</v>
      </c>
      <c r="T4710" t="str">
        <f t="shared" ref="T4710" si="9682">IF(OR(Q4710&gt;1,R4710&gt;1),"Present","Absent")</f>
        <v>Absent</v>
      </c>
      <c r="U4710" t="str">
        <f t="shared" ref="U4710" si="9683">IF(OR(AND(Q4710&gt;1,Q4710&lt;41),AND(R4710&gt;1,R4710&lt;41)),"Ct&lt;41","Ct&gt;41")</f>
        <v>Ct&gt;41</v>
      </c>
      <c r="V4710" t="str">
        <f>VLOOKUP(J4710,Datasæt_Analysesystemer!$C$2:$D$68,2,FALSE)</f>
        <v>Brasen</v>
      </c>
      <c r="W4710" t="str">
        <f t="shared" ref="W4710" si="9684">MID(F4710,10,9)</f>
        <v>DL2021055</v>
      </c>
      <c r="X4710" t="str">
        <f t="shared" ref="X4710" si="9685">W4710&amp;"_"&amp;V4710&amp;"_"&amp;S4710&amp;"_"&amp;T4710&amp;"_"&amp;U4710</f>
        <v>DL2021055_Brasen_Invalid_Absent_Ct&gt;41</v>
      </c>
    </row>
    <row r="4711" spans="1:24" x14ac:dyDescent="0.25">
      <c r="A4711" t="s">
        <v>229</v>
      </c>
      <c r="B4711" t="s">
        <v>1519</v>
      </c>
      <c r="C4711" t="s">
        <v>16</v>
      </c>
      <c r="D4711" s="7">
        <v>0.1</v>
      </c>
      <c r="E4711" s="6" t="s">
        <v>17</v>
      </c>
      <c r="F4711" t="s">
        <v>1514</v>
      </c>
      <c r="G4711" t="str">
        <f t="shared" si="9579"/>
        <v>DL2021055</v>
      </c>
      <c r="H4711" t="str">
        <f t="shared" si="9643"/>
        <v>06</v>
      </c>
      <c r="I4711" t="str">
        <f t="shared" si="9644"/>
        <v>Brasen_06_20211013_DL2021055_BorupgaardGym</v>
      </c>
      <c r="J4711" t="str">
        <f t="shared" si="9645"/>
        <v>Brasen</v>
      </c>
      <c r="K4711" t="str">
        <f t="shared" si="9646"/>
        <v>NegK</v>
      </c>
      <c r="L4711" t="str">
        <f t="shared" si="9647"/>
        <v>No Ct</v>
      </c>
      <c r="M4711" t="str">
        <f t="shared" si="9648"/>
        <v/>
      </c>
      <c r="N4711" t="str">
        <f t="shared" si="9649"/>
        <v/>
      </c>
      <c r="O4711" t="str">
        <f t="shared" si="9650"/>
        <v/>
      </c>
    </row>
    <row r="4712" spans="1:24" x14ac:dyDescent="0.25">
      <c r="A4712" t="s">
        <v>231</v>
      </c>
      <c r="B4712" t="s">
        <v>1520</v>
      </c>
      <c r="C4712" t="s">
        <v>20</v>
      </c>
      <c r="D4712" s="7">
        <v>0.1</v>
      </c>
      <c r="E4712" s="7" t="s">
        <v>17</v>
      </c>
      <c r="F4712" t="s">
        <v>1514</v>
      </c>
      <c r="G4712" t="str">
        <f t="shared" si="9579"/>
        <v>DL2021055</v>
      </c>
      <c r="H4712" t="str">
        <f t="shared" si="9643"/>
        <v>06</v>
      </c>
      <c r="I4712" t="str">
        <f t="shared" si="9644"/>
        <v>Brasen_06_20211013_DL2021055_BorupgaardGym</v>
      </c>
      <c r="J4712" t="str">
        <f t="shared" si="9645"/>
        <v>Brasen</v>
      </c>
      <c r="K4712" t="str">
        <f t="shared" si="9646"/>
        <v>eDNA</v>
      </c>
      <c r="L4712" t="str">
        <f t="shared" si="9647"/>
        <v>No Ct</v>
      </c>
      <c r="M4712" t="str">
        <f t="shared" si="9648"/>
        <v/>
      </c>
      <c r="N4712" t="str">
        <f t="shared" si="9649"/>
        <v/>
      </c>
      <c r="O4712" t="str">
        <f t="shared" si="9650"/>
        <v/>
      </c>
    </row>
    <row r="4713" spans="1:24" x14ac:dyDescent="0.25">
      <c r="A4713" t="s">
        <v>233</v>
      </c>
      <c r="B4713" t="s">
        <v>1520</v>
      </c>
      <c r="C4713" t="s">
        <v>20</v>
      </c>
      <c r="D4713" s="7">
        <v>0.1</v>
      </c>
      <c r="E4713" s="6" t="s">
        <v>17</v>
      </c>
      <c r="F4713" t="s">
        <v>1514</v>
      </c>
      <c r="G4713" t="str">
        <f t="shared" si="9579"/>
        <v>DL2021055</v>
      </c>
      <c r="H4713" t="str">
        <f t="shared" si="9643"/>
        <v>06</v>
      </c>
      <c r="I4713" t="str">
        <f t="shared" si="9644"/>
        <v>Brasen_06_20211013_DL2021055_BorupgaardGym</v>
      </c>
      <c r="J4713" t="str">
        <f t="shared" si="9645"/>
        <v>Brasen</v>
      </c>
      <c r="K4713" t="str">
        <f t="shared" si="9646"/>
        <v>eDNA</v>
      </c>
      <c r="L4713" t="str">
        <f t="shared" si="9647"/>
        <v>No Ct</v>
      </c>
      <c r="M4713" t="str">
        <f t="shared" si="9648"/>
        <v/>
      </c>
      <c r="N4713" t="str">
        <f t="shared" si="9649"/>
        <v/>
      </c>
      <c r="O4713" t="str">
        <f t="shared" si="9650"/>
        <v/>
      </c>
    </row>
    <row r="4714" spans="1:24" x14ac:dyDescent="0.25">
      <c r="A4714" t="s">
        <v>234</v>
      </c>
      <c r="B4714" t="s">
        <v>1349</v>
      </c>
      <c r="C4714" t="s">
        <v>13</v>
      </c>
      <c r="D4714" s="7">
        <v>0.1</v>
      </c>
      <c r="E4714" s="7">
        <v>25.05</v>
      </c>
      <c r="F4714" t="s">
        <v>1514</v>
      </c>
      <c r="G4714" t="str">
        <f t="shared" si="9579"/>
        <v>DL2021055</v>
      </c>
      <c r="H4714" t="str">
        <f t="shared" si="9643"/>
        <v>07</v>
      </c>
      <c r="I4714" t="str">
        <f t="shared" si="9644"/>
        <v>Gedde_07_20211013_DL2021055_BorupgaardGym</v>
      </c>
      <c r="J4714" t="str">
        <f t="shared" si="9645"/>
        <v>Gedde</v>
      </c>
      <c r="K4714" t="str">
        <f t="shared" si="9646"/>
        <v>PosK</v>
      </c>
      <c r="L4714">
        <f t="shared" si="9647"/>
        <v>25.05</v>
      </c>
      <c r="M4714">
        <f t="shared" si="9648"/>
        <v>25.05</v>
      </c>
      <c r="N4714">
        <f t="shared" si="9649"/>
        <v>0</v>
      </c>
      <c r="O4714">
        <f t="shared" si="9650"/>
        <v>80.38</v>
      </c>
      <c r="Q4714">
        <f t="shared" ref="Q4714" si="9686">IF(L4716="No Ct",0,L4716)</f>
        <v>39.869999999999997</v>
      </c>
      <c r="R4714">
        <f t="shared" ref="R4714" si="9687">IF(L4717="No Ct",0,L4717)</f>
        <v>40.51</v>
      </c>
      <c r="S4714" t="str">
        <f t="shared" ref="S4714" si="9688">IF(AND(M4714&gt;0,N4714=0),"Valid","Invalid")</f>
        <v>Valid</v>
      </c>
      <c r="T4714" t="str">
        <f t="shared" ref="T4714" si="9689">IF(OR(Q4714&gt;1,R4714&gt;1),"Present","Absent")</f>
        <v>Present</v>
      </c>
      <c r="U4714" t="str">
        <f t="shared" ref="U4714" si="9690">IF(OR(AND(Q4714&gt;1,Q4714&lt;41),AND(R4714&gt;1,R4714&lt;41)),"Ct&lt;41","Ct&gt;41")</f>
        <v>Ct&lt;41</v>
      </c>
      <c r="V4714" t="str">
        <f>VLOOKUP(J4714,Datasæt_Analysesystemer!$C$2:$D$68,2,FALSE)</f>
        <v>Gedde</v>
      </c>
      <c r="W4714" t="str">
        <f t="shared" ref="W4714" si="9691">MID(F4714,10,9)</f>
        <v>DL2021055</v>
      </c>
      <c r="X4714" t="str">
        <f t="shared" ref="X4714" si="9692">W4714&amp;"_"&amp;V4714&amp;"_"&amp;S4714&amp;"_"&amp;T4714&amp;"_"&amp;U4714</f>
        <v>DL2021055_Gedde_Valid_Present_Ct&lt;41</v>
      </c>
    </row>
    <row r="4715" spans="1:24" x14ac:dyDescent="0.25">
      <c r="A4715" t="s">
        <v>236</v>
      </c>
      <c r="B4715" t="s">
        <v>1350</v>
      </c>
      <c r="C4715" t="s">
        <v>16</v>
      </c>
      <c r="D4715" s="7">
        <v>0.1</v>
      </c>
      <c r="E4715" s="6" t="s">
        <v>17</v>
      </c>
      <c r="F4715" t="s">
        <v>1514</v>
      </c>
      <c r="G4715" t="str">
        <f t="shared" si="9579"/>
        <v>DL2021055</v>
      </c>
      <c r="H4715" t="str">
        <f t="shared" si="9643"/>
        <v>07</v>
      </c>
      <c r="I4715" t="str">
        <f t="shared" si="9644"/>
        <v>Gedde_07_20211013_DL2021055_BorupgaardGym</v>
      </c>
      <c r="J4715" t="str">
        <f t="shared" si="9645"/>
        <v>Gedde</v>
      </c>
      <c r="K4715" t="str">
        <f t="shared" si="9646"/>
        <v>NegK</v>
      </c>
      <c r="L4715" t="str">
        <f t="shared" si="9647"/>
        <v>No Ct</v>
      </c>
      <c r="M4715" t="str">
        <f t="shared" si="9648"/>
        <v/>
      </c>
      <c r="N4715" t="str">
        <f t="shared" si="9649"/>
        <v/>
      </c>
      <c r="O4715" t="str">
        <f t="shared" si="9650"/>
        <v/>
      </c>
    </row>
    <row r="4716" spans="1:24" x14ac:dyDescent="0.25">
      <c r="A4716" t="s">
        <v>238</v>
      </c>
      <c r="B4716" t="s">
        <v>1351</v>
      </c>
      <c r="C4716" t="s">
        <v>20</v>
      </c>
      <c r="D4716" s="7">
        <v>0.1</v>
      </c>
      <c r="E4716" s="6">
        <v>39.869999999999997</v>
      </c>
      <c r="F4716" t="s">
        <v>1514</v>
      </c>
      <c r="G4716" t="str">
        <f t="shared" si="9579"/>
        <v>DL2021055</v>
      </c>
      <c r="H4716" t="str">
        <f t="shared" si="9643"/>
        <v>07</v>
      </c>
      <c r="I4716" t="str">
        <f t="shared" si="9644"/>
        <v>Gedde_07_20211013_DL2021055_BorupgaardGym</v>
      </c>
      <c r="J4716" t="str">
        <f t="shared" si="9645"/>
        <v>Gedde</v>
      </c>
      <c r="K4716" t="str">
        <f t="shared" si="9646"/>
        <v>eDNA</v>
      </c>
      <c r="L4716">
        <f t="shared" si="9647"/>
        <v>39.869999999999997</v>
      </c>
      <c r="M4716" t="str">
        <f t="shared" si="9648"/>
        <v/>
      </c>
      <c r="N4716" t="str">
        <f t="shared" si="9649"/>
        <v/>
      </c>
      <c r="O4716" t="str">
        <f t="shared" si="9650"/>
        <v/>
      </c>
    </row>
    <row r="4717" spans="1:24" x14ac:dyDescent="0.25">
      <c r="A4717" t="s">
        <v>240</v>
      </c>
      <c r="B4717" t="s">
        <v>1351</v>
      </c>
      <c r="C4717" t="s">
        <v>20</v>
      </c>
      <c r="D4717" s="7">
        <v>0.1</v>
      </c>
      <c r="E4717" s="6">
        <v>40.51</v>
      </c>
      <c r="F4717" t="s">
        <v>1514</v>
      </c>
      <c r="G4717" t="str">
        <f t="shared" si="9579"/>
        <v>DL2021055</v>
      </c>
      <c r="H4717" t="str">
        <f t="shared" si="9643"/>
        <v>07</v>
      </c>
      <c r="I4717" t="str">
        <f t="shared" si="9644"/>
        <v>Gedde_07_20211013_DL2021055_BorupgaardGym</v>
      </c>
      <c r="J4717" t="str">
        <f t="shared" si="9645"/>
        <v>Gedde</v>
      </c>
      <c r="K4717" t="str">
        <f t="shared" si="9646"/>
        <v>eDNA</v>
      </c>
      <c r="L4717">
        <f t="shared" si="9647"/>
        <v>40.51</v>
      </c>
      <c r="M4717" t="str">
        <f t="shared" si="9648"/>
        <v/>
      </c>
      <c r="N4717" t="str">
        <f t="shared" si="9649"/>
        <v/>
      </c>
      <c r="O4717" t="str">
        <f t="shared" si="9650"/>
        <v/>
      </c>
    </row>
    <row r="4718" spans="1:24" x14ac:dyDescent="0.25">
      <c r="A4718" t="s">
        <v>241</v>
      </c>
      <c r="B4718" t="s">
        <v>1352</v>
      </c>
      <c r="C4718" t="s">
        <v>13</v>
      </c>
      <c r="D4718" s="7">
        <v>0.1</v>
      </c>
      <c r="E4718" s="7">
        <v>37.869999999999997</v>
      </c>
      <c r="F4718" t="s">
        <v>1514</v>
      </c>
      <c r="G4718" t="str">
        <f t="shared" si="9579"/>
        <v>DL2021055</v>
      </c>
      <c r="H4718" t="str">
        <f t="shared" si="9643"/>
        <v>08</v>
      </c>
      <c r="I4718" t="str">
        <f t="shared" si="9644"/>
        <v>Gedde_08_20211013_DL2021055_BorupgaardGym</v>
      </c>
      <c r="J4718" t="str">
        <f t="shared" si="9645"/>
        <v>Gedde</v>
      </c>
      <c r="K4718" t="str">
        <f t="shared" si="9646"/>
        <v>PosK</v>
      </c>
      <c r="L4718">
        <f t="shared" si="9647"/>
        <v>37.869999999999997</v>
      </c>
      <c r="M4718">
        <f t="shared" si="9648"/>
        <v>37.869999999999997</v>
      </c>
      <c r="N4718">
        <f t="shared" si="9649"/>
        <v>0</v>
      </c>
      <c r="O4718">
        <f t="shared" si="9650"/>
        <v>24.44</v>
      </c>
      <c r="Q4718">
        <f t="shared" ref="Q4718" si="9693">IF(L4720="No Ct",0,L4720)</f>
        <v>0</v>
      </c>
      <c r="R4718">
        <f t="shared" ref="R4718" si="9694">IF(L4721="No Ct",0,L4721)</f>
        <v>24.44</v>
      </c>
      <c r="S4718" t="str">
        <f t="shared" ref="S4718" si="9695">IF(AND(M4718&gt;0,N4718=0),"Valid","Invalid")</f>
        <v>Valid</v>
      </c>
      <c r="T4718" t="str">
        <f t="shared" ref="T4718" si="9696">IF(OR(Q4718&gt;1,R4718&gt;1),"Present","Absent")</f>
        <v>Present</v>
      </c>
      <c r="U4718" t="str">
        <f t="shared" ref="U4718" si="9697">IF(OR(AND(Q4718&gt;1,Q4718&lt;41),AND(R4718&gt;1,R4718&lt;41)),"Ct&lt;41","Ct&gt;41")</f>
        <v>Ct&lt;41</v>
      </c>
      <c r="V4718" t="str">
        <f>VLOOKUP(J4718,Datasæt_Analysesystemer!$C$2:$D$68,2,FALSE)</f>
        <v>Gedde</v>
      </c>
      <c r="W4718" t="str">
        <f t="shared" ref="W4718" si="9698">MID(F4718,10,9)</f>
        <v>DL2021055</v>
      </c>
      <c r="X4718" t="str">
        <f t="shared" ref="X4718" si="9699">W4718&amp;"_"&amp;V4718&amp;"_"&amp;S4718&amp;"_"&amp;T4718&amp;"_"&amp;U4718</f>
        <v>DL2021055_Gedde_Valid_Present_Ct&lt;41</v>
      </c>
    </row>
    <row r="4719" spans="1:24" x14ac:dyDescent="0.25">
      <c r="A4719" t="s">
        <v>243</v>
      </c>
      <c r="B4719" t="s">
        <v>1353</v>
      </c>
      <c r="C4719" t="s">
        <v>16</v>
      </c>
      <c r="D4719" s="7">
        <v>0.1</v>
      </c>
      <c r="E4719" s="6" t="s">
        <v>17</v>
      </c>
      <c r="F4719" t="s">
        <v>1514</v>
      </c>
      <c r="G4719" t="str">
        <f t="shared" si="9579"/>
        <v>DL2021055</v>
      </c>
      <c r="H4719" t="str">
        <f t="shared" si="9643"/>
        <v>08</v>
      </c>
      <c r="I4719" t="str">
        <f t="shared" si="9644"/>
        <v>Gedde_08_20211013_DL2021055_BorupgaardGym</v>
      </c>
      <c r="J4719" t="str">
        <f t="shared" si="9645"/>
        <v>Gedde</v>
      </c>
      <c r="K4719" t="str">
        <f t="shared" si="9646"/>
        <v>NegK</v>
      </c>
      <c r="L4719" t="str">
        <f t="shared" si="9647"/>
        <v>No Ct</v>
      </c>
      <c r="M4719" t="str">
        <f t="shared" si="9648"/>
        <v/>
      </c>
      <c r="N4719" t="str">
        <f t="shared" si="9649"/>
        <v/>
      </c>
      <c r="O4719" t="str">
        <f t="shared" si="9650"/>
        <v/>
      </c>
    </row>
    <row r="4720" spans="1:24" x14ac:dyDescent="0.25">
      <c r="A4720" t="s">
        <v>245</v>
      </c>
      <c r="B4720" t="s">
        <v>1354</v>
      </c>
      <c r="C4720" t="s">
        <v>20</v>
      </c>
      <c r="D4720" s="7">
        <v>0.1</v>
      </c>
      <c r="E4720" s="6" t="s">
        <v>17</v>
      </c>
      <c r="F4720" t="s">
        <v>1514</v>
      </c>
      <c r="G4720" t="str">
        <f t="shared" si="9579"/>
        <v>DL2021055</v>
      </c>
      <c r="H4720" t="str">
        <f t="shared" si="9643"/>
        <v>08</v>
      </c>
      <c r="I4720" t="str">
        <f t="shared" si="9644"/>
        <v>Gedde_08_20211013_DL2021055_BorupgaardGym</v>
      </c>
      <c r="J4720" t="str">
        <f t="shared" si="9645"/>
        <v>Gedde</v>
      </c>
      <c r="K4720" t="str">
        <f t="shared" si="9646"/>
        <v>eDNA</v>
      </c>
      <c r="L4720" t="str">
        <f t="shared" si="9647"/>
        <v>No Ct</v>
      </c>
      <c r="M4720" t="str">
        <f t="shared" si="9648"/>
        <v/>
      </c>
      <c r="N4720" t="str">
        <f t="shared" si="9649"/>
        <v/>
      </c>
      <c r="O4720" t="str">
        <f t="shared" si="9650"/>
        <v/>
      </c>
    </row>
    <row r="4721" spans="1:24" x14ac:dyDescent="0.25">
      <c r="A4721" t="s">
        <v>247</v>
      </c>
      <c r="B4721" t="s">
        <v>1354</v>
      </c>
      <c r="C4721" t="s">
        <v>20</v>
      </c>
      <c r="D4721" s="7">
        <v>0.1</v>
      </c>
      <c r="E4721" s="6">
        <v>24.44</v>
      </c>
      <c r="F4721" t="s">
        <v>1514</v>
      </c>
      <c r="G4721" t="str">
        <f t="shared" si="9579"/>
        <v>DL2021055</v>
      </c>
      <c r="H4721" t="str">
        <f t="shared" si="9643"/>
        <v>08</v>
      </c>
      <c r="I4721" t="str">
        <f t="shared" si="9644"/>
        <v>Gedde_08_20211013_DL2021055_BorupgaardGym</v>
      </c>
      <c r="J4721" t="str">
        <f t="shared" si="9645"/>
        <v>Gedde</v>
      </c>
      <c r="K4721" t="str">
        <f t="shared" si="9646"/>
        <v>eDNA</v>
      </c>
      <c r="L4721">
        <f t="shared" si="9647"/>
        <v>24.44</v>
      </c>
      <c r="M4721" t="str">
        <f t="shared" si="9648"/>
        <v/>
      </c>
      <c r="N4721" t="str">
        <f t="shared" si="9649"/>
        <v/>
      </c>
      <c r="O4721" t="str">
        <f t="shared" si="9650"/>
        <v/>
      </c>
    </row>
    <row r="4722" spans="1:24" x14ac:dyDescent="0.25">
      <c r="A4722" t="s">
        <v>248</v>
      </c>
      <c r="B4722" t="s">
        <v>1355</v>
      </c>
      <c r="C4722" t="s">
        <v>13</v>
      </c>
      <c r="D4722" s="7">
        <v>0.1</v>
      </c>
      <c r="E4722" s="7" t="s">
        <v>17</v>
      </c>
      <c r="F4722" t="s">
        <v>1514</v>
      </c>
      <c r="G4722" t="str">
        <f t="shared" ref="G4722:G4785" si="9700">MID(F4722,10,9)</f>
        <v>DL2021055</v>
      </c>
      <c r="H4722" t="str">
        <f t="shared" si="9643"/>
        <v>09</v>
      </c>
      <c r="I4722" t="str">
        <f t="shared" si="9644"/>
        <v>Karpe_09_20211013_DL2021055_BorupgaardGym</v>
      </c>
      <c r="J4722" t="str">
        <f t="shared" si="9645"/>
        <v>Karpe</v>
      </c>
      <c r="K4722" t="str">
        <f t="shared" si="9646"/>
        <v>PosK</v>
      </c>
      <c r="L4722" t="str">
        <f t="shared" si="9647"/>
        <v>No Ct</v>
      </c>
      <c r="M4722">
        <f t="shared" si="9648"/>
        <v>0</v>
      </c>
      <c r="N4722">
        <f t="shared" si="9649"/>
        <v>0</v>
      </c>
      <c r="O4722">
        <f t="shared" si="9650"/>
        <v>0</v>
      </c>
      <c r="Q4722">
        <f t="shared" ref="Q4722" si="9701">IF(L4724="No Ct",0,L4724)</f>
        <v>0</v>
      </c>
      <c r="R4722">
        <f t="shared" ref="R4722" si="9702">IF(L4725="No Ct",0,L4725)</f>
        <v>0</v>
      </c>
      <c r="S4722" t="str">
        <f t="shared" ref="S4722" si="9703">IF(AND(M4722&gt;0,N4722=0),"Valid","Invalid")</f>
        <v>Invalid</v>
      </c>
      <c r="T4722" t="str">
        <f t="shared" ref="T4722" si="9704">IF(OR(Q4722&gt;1,R4722&gt;1),"Present","Absent")</f>
        <v>Absent</v>
      </c>
      <c r="U4722" t="str">
        <f t="shared" ref="U4722" si="9705">IF(OR(AND(Q4722&gt;1,Q4722&lt;41),AND(R4722&gt;1,R4722&lt;41)),"Ct&lt;41","Ct&gt;41")</f>
        <v>Ct&gt;41</v>
      </c>
      <c r="V4722" t="str">
        <f>VLOOKUP(J4722,Datasæt_Analysesystemer!$C$2:$D$68,2,FALSE)</f>
        <v>Karpe</v>
      </c>
      <c r="W4722" t="str">
        <f t="shared" ref="W4722" si="9706">MID(F4722,10,9)</f>
        <v>DL2021055</v>
      </c>
      <c r="X4722" t="str">
        <f t="shared" ref="X4722" si="9707">W4722&amp;"_"&amp;V4722&amp;"_"&amp;S4722&amp;"_"&amp;T4722&amp;"_"&amp;U4722</f>
        <v>DL2021055_Karpe_Invalid_Absent_Ct&gt;41</v>
      </c>
    </row>
    <row r="4723" spans="1:24" x14ac:dyDescent="0.25">
      <c r="A4723" t="s">
        <v>250</v>
      </c>
      <c r="B4723" t="s">
        <v>1356</v>
      </c>
      <c r="C4723" t="s">
        <v>16</v>
      </c>
      <c r="D4723" s="7">
        <v>0.1</v>
      </c>
      <c r="E4723" s="6" t="s">
        <v>17</v>
      </c>
      <c r="F4723" t="s">
        <v>1514</v>
      </c>
      <c r="G4723" t="str">
        <f t="shared" si="9700"/>
        <v>DL2021055</v>
      </c>
      <c r="H4723" t="str">
        <f t="shared" si="9643"/>
        <v>09</v>
      </c>
      <c r="I4723" t="str">
        <f t="shared" si="9644"/>
        <v>Karpe_09_20211013_DL2021055_BorupgaardGym</v>
      </c>
      <c r="J4723" t="str">
        <f t="shared" si="9645"/>
        <v>Karpe</v>
      </c>
      <c r="K4723" t="str">
        <f t="shared" si="9646"/>
        <v>NegK</v>
      </c>
      <c r="L4723" t="str">
        <f t="shared" si="9647"/>
        <v>No Ct</v>
      </c>
      <c r="M4723" t="str">
        <f t="shared" si="9648"/>
        <v/>
      </c>
      <c r="N4723" t="str">
        <f t="shared" si="9649"/>
        <v/>
      </c>
      <c r="O4723" t="str">
        <f t="shared" si="9650"/>
        <v/>
      </c>
    </row>
    <row r="4724" spans="1:24" x14ac:dyDescent="0.25">
      <c r="A4724" t="s">
        <v>252</v>
      </c>
      <c r="B4724" t="s">
        <v>1357</v>
      </c>
      <c r="C4724" t="s">
        <v>20</v>
      </c>
      <c r="D4724" s="7">
        <v>0.1</v>
      </c>
      <c r="E4724" s="6" t="s">
        <v>17</v>
      </c>
      <c r="F4724" t="s">
        <v>1514</v>
      </c>
      <c r="G4724" t="str">
        <f t="shared" si="9700"/>
        <v>DL2021055</v>
      </c>
      <c r="H4724" t="str">
        <f t="shared" si="9643"/>
        <v>09</v>
      </c>
      <c r="I4724" t="str">
        <f t="shared" si="9644"/>
        <v>Karpe_09_20211013_DL2021055_BorupgaardGym</v>
      </c>
      <c r="J4724" t="str">
        <f t="shared" si="9645"/>
        <v>Karpe</v>
      </c>
      <c r="K4724" t="str">
        <f t="shared" si="9646"/>
        <v>eDNA</v>
      </c>
      <c r="L4724" t="str">
        <f t="shared" si="9647"/>
        <v>No Ct</v>
      </c>
      <c r="M4724" t="str">
        <f t="shared" si="9648"/>
        <v/>
      </c>
      <c r="N4724" t="str">
        <f t="shared" si="9649"/>
        <v/>
      </c>
      <c r="O4724" t="str">
        <f t="shared" si="9650"/>
        <v/>
      </c>
    </row>
    <row r="4725" spans="1:24" x14ac:dyDescent="0.25">
      <c r="A4725" t="s">
        <v>254</v>
      </c>
      <c r="B4725" t="s">
        <v>1357</v>
      </c>
      <c r="C4725" t="s">
        <v>20</v>
      </c>
      <c r="D4725" s="7">
        <v>0.1</v>
      </c>
      <c r="E4725" s="6" t="s">
        <v>17</v>
      </c>
      <c r="F4725" t="s">
        <v>1514</v>
      </c>
      <c r="G4725" t="str">
        <f t="shared" si="9700"/>
        <v>DL2021055</v>
      </c>
      <c r="H4725" t="str">
        <f t="shared" si="9643"/>
        <v>09</v>
      </c>
      <c r="I4725" t="str">
        <f t="shared" si="9644"/>
        <v>Karpe_09_20211013_DL2021055_BorupgaardGym</v>
      </c>
      <c r="J4725" t="str">
        <f t="shared" si="9645"/>
        <v>Karpe</v>
      </c>
      <c r="K4725" t="str">
        <f t="shared" si="9646"/>
        <v>eDNA</v>
      </c>
      <c r="L4725" t="str">
        <f t="shared" si="9647"/>
        <v>No Ct</v>
      </c>
      <c r="M4725" t="str">
        <f t="shared" si="9648"/>
        <v/>
      </c>
      <c r="N4725" t="str">
        <f t="shared" si="9649"/>
        <v/>
      </c>
      <c r="O4725" t="str">
        <f t="shared" si="9650"/>
        <v/>
      </c>
    </row>
    <row r="4726" spans="1:24" x14ac:dyDescent="0.25">
      <c r="A4726" t="s">
        <v>255</v>
      </c>
      <c r="B4726" t="s">
        <v>1358</v>
      </c>
      <c r="C4726" t="s">
        <v>13</v>
      </c>
      <c r="D4726" s="7">
        <v>0.1</v>
      </c>
      <c r="E4726" s="7" t="s">
        <v>17</v>
      </c>
      <c r="F4726" t="s">
        <v>1514</v>
      </c>
      <c r="G4726" t="str">
        <f t="shared" si="9700"/>
        <v>DL2021055</v>
      </c>
      <c r="H4726" t="str">
        <f t="shared" si="9643"/>
        <v>10</v>
      </c>
      <c r="I4726" t="str">
        <f t="shared" si="9644"/>
        <v>Karpe_10_20211013_DL2021055_BorupgaardGym</v>
      </c>
      <c r="J4726" t="str">
        <f t="shared" si="9645"/>
        <v>Karpe</v>
      </c>
      <c r="K4726" t="str">
        <f t="shared" si="9646"/>
        <v>PosK</v>
      </c>
      <c r="L4726" t="str">
        <f t="shared" si="9647"/>
        <v>No Ct</v>
      </c>
      <c r="M4726">
        <f t="shared" si="9648"/>
        <v>0</v>
      </c>
      <c r="N4726">
        <f t="shared" si="9649"/>
        <v>0</v>
      </c>
      <c r="O4726">
        <f t="shared" si="9650"/>
        <v>0</v>
      </c>
      <c r="Q4726">
        <f t="shared" ref="Q4726" si="9708">IF(L4728="No Ct",0,L4728)</f>
        <v>0</v>
      </c>
      <c r="R4726">
        <f t="shared" ref="R4726" si="9709">IF(L4729="No Ct",0,L4729)</f>
        <v>0</v>
      </c>
      <c r="S4726" t="str">
        <f t="shared" ref="S4726" si="9710">IF(AND(M4726&gt;0,N4726=0),"Valid","Invalid")</f>
        <v>Invalid</v>
      </c>
      <c r="T4726" t="str">
        <f t="shared" ref="T4726" si="9711">IF(OR(Q4726&gt;1,R4726&gt;1),"Present","Absent")</f>
        <v>Absent</v>
      </c>
      <c r="U4726" t="str">
        <f t="shared" ref="U4726" si="9712">IF(OR(AND(Q4726&gt;1,Q4726&lt;41),AND(R4726&gt;1,R4726&lt;41)),"Ct&lt;41","Ct&gt;41")</f>
        <v>Ct&gt;41</v>
      </c>
      <c r="V4726" t="str">
        <f>VLOOKUP(J4726,Datasæt_Analysesystemer!$C$2:$D$68,2,FALSE)</f>
        <v>Karpe</v>
      </c>
      <c r="W4726" t="str">
        <f t="shared" ref="W4726" si="9713">MID(F4726,10,9)</f>
        <v>DL2021055</v>
      </c>
      <c r="X4726" t="str">
        <f t="shared" ref="X4726" si="9714">W4726&amp;"_"&amp;V4726&amp;"_"&amp;S4726&amp;"_"&amp;T4726&amp;"_"&amp;U4726</f>
        <v>DL2021055_Karpe_Invalid_Absent_Ct&gt;41</v>
      </c>
    </row>
    <row r="4727" spans="1:24" x14ac:dyDescent="0.25">
      <c r="A4727" t="s">
        <v>257</v>
      </c>
      <c r="B4727" t="s">
        <v>1359</v>
      </c>
      <c r="C4727" t="s">
        <v>16</v>
      </c>
      <c r="D4727" s="7">
        <v>0.1</v>
      </c>
      <c r="E4727" s="6" t="s">
        <v>17</v>
      </c>
      <c r="F4727" t="s">
        <v>1514</v>
      </c>
      <c r="G4727" t="str">
        <f t="shared" si="9700"/>
        <v>DL2021055</v>
      </c>
      <c r="H4727" t="str">
        <f t="shared" si="9643"/>
        <v>10</v>
      </c>
      <c r="I4727" t="str">
        <f t="shared" si="9644"/>
        <v>Karpe_10_20211013_DL2021055_BorupgaardGym</v>
      </c>
      <c r="J4727" t="str">
        <f t="shared" si="9645"/>
        <v>Karpe</v>
      </c>
      <c r="K4727" t="str">
        <f t="shared" si="9646"/>
        <v>NegK</v>
      </c>
      <c r="L4727" t="str">
        <f t="shared" si="9647"/>
        <v>No Ct</v>
      </c>
      <c r="M4727" t="str">
        <f t="shared" si="9648"/>
        <v/>
      </c>
      <c r="N4727" t="str">
        <f t="shared" si="9649"/>
        <v/>
      </c>
      <c r="O4727" t="str">
        <f t="shared" si="9650"/>
        <v/>
      </c>
    </row>
    <row r="4728" spans="1:24" x14ac:dyDescent="0.25">
      <c r="A4728" t="s">
        <v>259</v>
      </c>
      <c r="B4728" t="s">
        <v>1360</v>
      </c>
      <c r="C4728" t="s">
        <v>20</v>
      </c>
      <c r="D4728" s="7">
        <v>0.1</v>
      </c>
      <c r="E4728" s="7" t="s">
        <v>17</v>
      </c>
      <c r="F4728" t="s">
        <v>1514</v>
      </c>
      <c r="G4728" t="str">
        <f t="shared" si="9700"/>
        <v>DL2021055</v>
      </c>
      <c r="H4728" t="str">
        <f t="shared" si="9643"/>
        <v>10</v>
      </c>
      <c r="I4728" t="str">
        <f t="shared" si="9644"/>
        <v>Karpe_10_20211013_DL2021055_BorupgaardGym</v>
      </c>
      <c r="J4728" t="str">
        <f t="shared" si="9645"/>
        <v>Karpe</v>
      </c>
      <c r="K4728" t="str">
        <f t="shared" si="9646"/>
        <v>eDNA</v>
      </c>
      <c r="L4728" t="str">
        <f t="shared" si="9647"/>
        <v>No Ct</v>
      </c>
      <c r="M4728" t="str">
        <f t="shared" si="9648"/>
        <v/>
      </c>
      <c r="N4728" t="str">
        <f t="shared" si="9649"/>
        <v/>
      </c>
      <c r="O4728" t="str">
        <f t="shared" si="9650"/>
        <v/>
      </c>
    </row>
    <row r="4729" spans="1:24" x14ac:dyDescent="0.25">
      <c r="A4729" t="s">
        <v>261</v>
      </c>
      <c r="B4729" t="s">
        <v>1360</v>
      </c>
      <c r="C4729" t="s">
        <v>20</v>
      </c>
      <c r="D4729" s="7">
        <v>0.1</v>
      </c>
      <c r="E4729" s="6" t="s">
        <v>17</v>
      </c>
      <c r="F4729" t="s">
        <v>1514</v>
      </c>
      <c r="G4729" t="str">
        <f t="shared" si="9700"/>
        <v>DL2021055</v>
      </c>
      <c r="H4729" t="str">
        <f t="shared" si="9643"/>
        <v>10</v>
      </c>
      <c r="I4729" t="str">
        <f t="shared" si="9644"/>
        <v>Karpe_10_20211013_DL2021055_BorupgaardGym</v>
      </c>
      <c r="J4729" t="str">
        <f t="shared" si="9645"/>
        <v>Karpe</v>
      </c>
      <c r="K4729" t="str">
        <f t="shared" si="9646"/>
        <v>eDNA</v>
      </c>
      <c r="L4729" t="str">
        <f t="shared" si="9647"/>
        <v>No Ct</v>
      </c>
      <c r="M4729" t="str">
        <f t="shared" si="9648"/>
        <v/>
      </c>
      <c r="N4729" t="str">
        <f t="shared" si="9649"/>
        <v/>
      </c>
      <c r="O4729" t="str">
        <f t="shared" si="9650"/>
        <v/>
      </c>
    </row>
    <row r="4730" spans="1:24" x14ac:dyDescent="0.25">
      <c r="A4730" t="s">
        <v>262</v>
      </c>
      <c r="B4730" t="s">
        <v>1361</v>
      </c>
      <c r="C4730" t="s">
        <v>13</v>
      </c>
      <c r="D4730" s="7">
        <v>0.1</v>
      </c>
      <c r="E4730" s="7" t="s">
        <v>17</v>
      </c>
      <c r="F4730" t="s">
        <v>1514</v>
      </c>
      <c r="G4730" t="str">
        <f t="shared" si="9700"/>
        <v>DL2021055</v>
      </c>
      <c r="H4730" t="str">
        <f t="shared" si="9643"/>
        <v>11</v>
      </c>
      <c r="I4730" t="str">
        <f t="shared" si="9644"/>
        <v>Soelvkarusse_11_20211013_DL2021055_BorupgaardGym</v>
      </c>
      <c r="J4730" t="str">
        <f t="shared" si="9645"/>
        <v>Soelvkarusse</v>
      </c>
      <c r="K4730" t="str">
        <f t="shared" si="9646"/>
        <v>PosK</v>
      </c>
      <c r="L4730" t="str">
        <f t="shared" si="9647"/>
        <v>No Ct</v>
      </c>
      <c r="M4730">
        <f t="shared" si="9648"/>
        <v>0</v>
      </c>
      <c r="N4730">
        <f t="shared" si="9649"/>
        <v>0</v>
      </c>
      <c r="O4730">
        <f t="shared" si="9650"/>
        <v>0</v>
      </c>
      <c r="Q4730">
        <f t="shared" ref="Q4730" si="9715">IF(L4732="No Ct",0,L4732)</f>
        <v>0</v>
      </c>
      <c r="R4730">
        <f t="shared" ref="R4730" si="9716">IF(L4733="No Ct",0,L4733)</f>
        <v>0</v>
      </c>
      <c r="S4730" t="str">
        <f t="shared" ref="S4730" si="9717">IF(AND(M4730&gt;0,N4730=0),"Valid","Invalid")</f>
        <v>Invalid</v>
      </c>
      <c r="T4730" t="str">
        <f t="shared" ref="T4730" si="9718">IF(OR(Q4730&gt;1,R4730&gt;1),"Present","Absent")</f>
        <v>Absent</v>
      </c>
      <c r="U4730" t="str">
        <f t="shared" ref="U4730" si="9719">IF(OR(AND(Q4730&gt;1,Q4730&lt;41),AND(R4730&gt;1,R4730&lt;41)),"Ct&lt;41","Ct&gt;41")</f>
        <v>Ct&gt;41</v>
      </c>
      <c r="V4730" t="str">
        <f>VLOOKUP(J4730,Datasæt_Analysesystemer!$C$2:$D$68,2,FALSE)</f>
        <v>Sølvkarusse</v>
      </c>
      <c r="W4730" t="str">
        <f t="shared" ref="W4730" si="9720">MID(F4730,10,9)</f>
        <v>DL2021055</v>
      </c>
      <c r="X4730" t="str">
        <f t="shared" ref="X4730" si="9721">W4730&amp;"_"&amp;V4730&amp;"_"&amp;S4730&amp;"_"&amp;T4730&amp;"_"&amp;U4730</f>
        <v>DL2021055_Sølvkarusse_Invalid_Absent_Ct&gt;41</v>
      </c>
    </row>
    <row r="4731" spans="1:24" x14ac:dyDescent="0.25">
      <c r="A4731" t="s">
        <v>264</v>
      </c>
      <c r="B4731" t="s">
        <v>1362</v>
      </c>
      <c r="C4731" t="s">
        <v>16</v>
      </c>
      <c r="D4731" s="7">
        <v>0.1</v>
      </c>
      <c r="E4731" s="6" t="s">
        <v>17</v>
      </c>
      <c r="F4731" t="s">
        <v>1514</v>
      </c>
      <c r="G4731" t="str">
        <f t="shared" si="9700"/>
        <v>DL2021055</v>
      </c>
      <c r="H4731" t="str">
        <f t="shared" si="9643"/>
        <v>11</v>
      </c>
      <c r="I4731" t="str">
        <f t="shared" si="9644"/>
        <v>Soelvkarusse_11_20211013_DL2021055_BorupgaardGym</v>
      </c>
      <c r="J4731" t="str">
        <f t="shared" si="9645"/>
        <v>Soelvkarusse</v>
      </c>
      <c r="K4731" t="str">
        <f t="shared" si="9646"/>
        <v>NegK</v>
      </c>
      <c r="L4731" t="str">
        <f t="shared" si="9647"/>
        <v>No Ct</v>
      </c>
      <c r="M4731" t="str">
        <f t="shared" si="9648"/>
        <v/>
      </c>
      <c r="N4731" t="str">
        <f t="shared" si="9649"/>
        <v/>
      </c>
      <c r="O4731" t="str">
        <f t="shared" si="9650"/>
        <v/>
      </c>
    </row>
    <row r="4732" spans="1:24" x14ac:dyDescent="0.25">
      <c r="A4732" t="s">
        <v>266</v>
      </c>
      <c r="B4732" t="s">
        <v>1363</v>
      </c>
      <c r="C4732" t="s">
        <v>20</v>
      </c>
      <c r="D4732" s="7">
        <v>0.1</v>
      </c>
      <c r="E4732" s="7" t="s">
        <v>17</v>
      </c>
      <c r="F4732" t="s">
        <v>1514</v>
      </c>
      <c r="G4732" t="str">
        <f t="shared" si="9700"/>
        <v>DL2021055</v>
      </c>
      <c r="H4732" t="str">
        <f t="shared" si="9643"/>
        <v>11</v>
      </c>
      <c r="I4732" t="str">
        <f t="shared" si="9644"/>
        <v>Soelvkarusse_11_20211013_DL2021055_BorupgaardGym</v>
      </c>
      <c r="J4732" t="str">
        <f t="shared" si="9645"/>
        <v>Soelvkarusse</v>
      </c>
      <c r="K4732" t="str">
        <f t="shared" si="9646"/>
        <v>eDNA</v>
      </c>
      <c r="L4732" t="str">
        <f t="shared" si="9647"/>
        <v>No Ct</v>
      </c>
      <c r="M4732" t="str">
        <f t="shared" si="9648"/>
        <v/>
      </c>
      <c r="N4732" t="str">
        <f t="shared" si="9649"/>
        <v/>
      </c>
      <c r="O4732" t="str">
        <f t="shared" si="9650"/>
        <v/>
      </c>
    </row>
    <row r="4733" spans="1:24" x14ac:dyDescent="0.25">
      <c r="A4733" t="s">
        <v>268</v>
      </c>
      <c r="B4733" t="s">
        <v>1363</v>
      </c>
      <c r="C4733" t="s">
        <v>20</v>
      </c>
      <c r="D4733" s="7">
        <v>0.1</v>
      </c>
      <c r="E4733" s="6" t="s">
        <v>17</v>
      </c>
      <c r="F4733" t="s">
        <v>1514</v>
      </c>
      <c r="G4733" t="str">
        <f t="shared" si="9700"/>
        <v>DL2021055</v>
      </c>
      <c r="H4733" t="str">
        <f t="shared" si="9643"/>
        <v>11</v>
      </c>
      <c r="I4733" t="str">
        <f t="shared" si="9644"/>
        <v>Soelvkarusse_11_20211013_DL2021055_BorupgaardGym</v>
      </c>
      <c r="J4733" t="str">
        <f t="shared" si="9645"/>
        <v>Soelvkarusse</v>
      </c>
      <c r="K4733" t="str">
        <f t="shared" si="9646"/>
        <v>eDNA</v>
      </c>
      <c r="L4733" t="str">
        <f t="shared" si="9647"/>
        <v>No Ct</v>
      </c>
      <c r="M4733" t="str">
        <f t="shared" si="9648"/>
        <v/>
      </c>
      <c r="N4733" t="str">
        <f t="shared" si="9649"/>
        <v/>
      </c>
      <c r="O4733" t="str">
        <f t="shared" si="9650"/>
        <v/>
      </c>
    </row>
    <row r="4734" spans="1:24" x14ac:dyDescent="0.25">
      <c r="A4734" t="s">
        <v>269</v>
      </c>
      <c r="B4734" t="s">
        <v>1364</v>
      </c>
      <c r="C4734" t="s">
        <v>13</v>
      </c>
      <c r="D4734" s="7">
        <v>0.1</v>
      </c>
      <c r="E4734" s="7" t="s">
        <v>17</v>
      </c>
      <c r="F4734" t="s">
        <v>1514</v>
      </c>
      <c r="G4734" t="str">
        <f t="shared" si="9700"/>
        <v>DL2021055</v>
      </c>
      <c r="H4734" t="str">
        <f t="shared" si="9643"/>
        <v>12</v>
      </c>
      <c r="I4734" t="str">
        <f t="shared" si="9644"/>
        <v>Soelvkarusse_12_20211013_DL2021055_BorupgaardGym</v>
      </c>
      <c r="J4734" t="str">
        <f t="shared" si="9645"/>
        <v>Soelvkarusse</v>
      </c>
      <c r="K4734" t="str">
        <f t="shared" si="9646"/>
        <v>PosK</v>
      </c>
      <c r="L4734" t="str">
        <f t="shared" si="9647"/>
        <v>No Ct</v>
      </c>
      <c r="M4734">
        <f t="shared" si="9648"/>
        <v>0</v>
      </c>
      <c r="N4734">
        <f t="shared" si="9649"/>
        <v>0</v>
      </c>
      <c r="O4734">
        <f t="shared" si="9650"/>
        <v>0</v>
      </c>
      <c r="Q4734">
        <f t="shared" ref="Q4734" si="9722">IF(L4736="No Ct",0,L4736)</f>
        <v>0</v>
      </c>
      <c r="R4734">
        <f t="shared" ref="R4734" si="9723">IF(L4737="No Ct",0,L4737)</f>
        <v>0</v>
      </c>
      <c r="S4734" t="str">
        <f t="shared" ref="S4734" si="9724">IF(AND(M4734&gt;0,N4734=0),"Valid","Invalid")</f>
        <v>Invalid</v>
      </c>
      <c r="T4734" t="str">
        <f t="shared" ref="T4734" si="9725">IF(OR(Q4734&gt;1,R4734&gt;1),"Present","Absent")</f>
        <v>Absent</v>
      </c>
      <c r="U4734" t="str">
        <f t="shared" ref="U4734" si="9726">IF(OR(AND(Q4734&gt;1,Q4734&lt;41),AND(R4734&gt;1,R4734&lt;41)),"Ct&lt;41","Ct&gt;41")</f>
        <v>Ct&gt;41</v>
      </c>
      <c r="V4734" t="str">
        <f>VLOOKUP(J4734,Datasæt_Analysesystemer!$C$2:$D$68,2,FALSE)</f>
        <v>Sølvkarusse</v>
      </c>
      <c r="W4734" t="str">
        <f t="shared" ref="W4734" si="9727">MID(F4734,10,9)</f>
        <v>DL2021055</v>
      </c>
      <c r="X4734" t="str">
        <f t="shared" ref="X4734" si="9728">W4734&amp;"_"&amp;V4734&amp;"_"&amp;S4734&amp;"_"&amp;T4734&amp;"_"&amp;U4734</f>
        <v>DL2021055_Sølvkarusse_Invalid_Absent_Ct&gt;41</v>
      </c>
    </row>
    <row r="4735" spans="1:24" x14ac:dyDescent="0.25">
      <c r="A4735" t="s">
        <v>271</v>
      </c>
      <c r="B4735" t="s">
        <v>1365</v>
      </c>
      <c r="C4735" t="s">
        <v>16</v>
      </c>
      <c r="D4735" s="7">
        <v>0.1</v>
      </c>
      <c r="E4735" s="6" t="s">
        <v>17</v>
      </c>
      <c r="F4735" t="s">
        <v>1514</v>
      </c>
      <c r="G4735" t="str">
        <f t="shared" si="9700"/>
        <v>DL2021055</v>
      </c>
      <c r="H4735" t="str">
        <f t="shared" si="9643"/>
        <v>12</v>
      </c>
      <c r="I4735" t="str">
        <f t="shared" si="9644"/>
        <v>Soelvkarusse_12_20211013_DL2021055_BorupgaardGym</v>
      </c>
      <c r="J4735" t="str">
        <f t="shared" si="9645"/>
        <v>Soelvkarusse</v>
      </c>
      <c r="K4735" t="str">
        <f t="shared" si="9646"/>
        <v>NegK</v>
      </c>
      <c r="L4735" t="str">
        <f t="shared" si="9647"/>
        <v>No Ct</v>
      </c>
      <c r="M4735" t="str">
        <f t="shared" si="9648"/>
        <v/>
      </c>
      <c r="N4735" t="str">
        <f t="shared" si="9649"/>
        <v/>
      </c>
      <c r="O4735" t="str">
        <f t="shared" si="9650"/>
        <v/>
      </c>
    </row>
    <row r="4736" spans="1:24" x14ac:dyDescent="0.25">
      <c r="A4736" t="s">
        <v>273</v>
      </c>
      <c r="B4736" t="s">
        <v>1366</v>
      </c>
      <c r="C4736" t="s">
        <v>20</v>
      </c>
      <c r="D4736" s="7">
        <v>0.1</v>
      </c>
      <c r="E4736" s="6" t="s">
        <v>17</v>
      </c>
      <c r="F4736" t="s">
        <v>1514</v>
      </c>
      <c r="G4736" t="str">
        <f t="shared" si="9700"/>
        <v>DL2021055</v>
      </c>
      <c r="H4736" t="str">
        <f t="shared" si="9643"/>
        <v>12</v>
      </c>
      <c r="I4736" t="str">
        <f t="shared" si="9644"/>
        <v>Soelvkarusse_12_20211013_DL2021055_BorupgaardGym</v>
      </c>
      <c r="J4736" t="str">
        <f t="shared" si="9645"/>
        <v>Soelvkarusse</v>
      </c>
      <c r="K4736" t="str">
        <f t="shared" si="9646"/>
        <v>eDNA</v>
      </c>
      <c r="L4736" t="str">
        <f t="shared" si="9647"/>
        <v>No Ct</v>
      </c>
      <c r="M4736" t="str">
        <f t="shared" si="9648"/>
        <v/>
      </c>
      <c r="N4736" t="str">
        <f t="shared" si="9649"/>
        <v/>
      </c>
      <c r="O4736" t="str">
        <f t="shared" si="9650"/>
        <v/>
      </c>
    </row>
    <row r="4737" spans="1:24" x14ac:dyDescent="0.25">
      <c r="A4737" t="s">
        <v>275</v>
      </c>
      <c r="B4737" t="s">
        <v>1366</v>
      </c>
      <c r="C4737" t="s">
        <v>20</v>
      </c>
      <c r="D4737" s="7">
        <v>0.1</v>
      </c>
      <c r="E4737" s="6" t="s">
        <v>17</v>
      </c>
      <c r="F4737" t="s">
        <v>1514</v>
      </c>
      <c r="G4737" t="str">
        <f t="shared" si="9700"/>
        <v>DL2021055</v>
      </c>
      <c r="H4737" t="str">
        <f t="shared" si="9643"/>
        <v>12</v>
      </c>
      <c r="I4737" t="str">
        <f t="shared" si="9644"/>
        <v>Soelvkarusse_12_20211013_DL2021055_BorupgaardGym</v>
      </c>
      <c r="J4737" t="str">
        <f t="shared" si="9645"/>
        <v>Soelvkarusse</v>
      </c>
      <c r="K4737" t="str">
        <f t="shared" si="9646"/>
        <v>eDNA</v>
      </c>
      <c r="L4737" t="str">
        <f t="shared" si="9647"/>
        <v>No Ct</v>
      </c>
      <c r="M4737" t="str">
        <f t="shared" si="9648"/>
        <v/>
      </c>
      <c r="N4737" t="str">
        <f t="shared" si="9649"/>
        <v/>
      </c>
      <c r="O4737" t="str">
        <f t="shared" si="9650"/>
        <v/>
      </c>
    </row>
    <row r="4738" spans="1:24" x14ac:dyDescent="0.25">
      <c r="A4738" t="s">
        <v>276</v>
      </c>
      <c r="B4738" t="s">
        <v>1521</v>
      </c>
      <c r="C4738" t="s">
        <v>13</v>
      </c>
      <c r="D4738" s="7">
        <v>0.1</v>
      </c>
      <c r="E4738" s="7" t="s">
        <v>17</v>
      </c>
      <c r="F4738" t="s">
        <v>1514</v>
      </c>
      <c r="G4738" t="str">
        <f t="shared" si="9700"/>
        <v>DL2021055</v>
      </c>
      <c r="H4738" t="str">
        <f t="shared" si="9643"/>
        <v>13</v>
      </c>
      <c r="I4738" t="str">
        <f t="shared" si="9644"/>
        <v>Pigsmerling_13_20211013_DL2021055_BorupgaardGym</v>
      </c>
      <c r="J4738" t="str">
        <f t="shared" si="9645"/>
        <v>Pigsmerling</v>
      </c>
      <c r="K4738" t="str">
        <f t="shared" si="9646"/>
        <v>PosK</v>
      </c>
      <c r="L4738" t="str">
        <f t="shared" si="9647"/>
        <v>No Ct</v>
      </c>
      <c r="M4738">
        <f t="shared" si="9648"/>
        <v>0</v>
      </c>
      <c r="N4738">
        <f t="shared" si="9649"/>
        <v>0</v>
      </c>
      <c r="O4738">
        <f t="shared" si="9650"/>
        <v>0</v>
      </c>
      <c r="Q4738">
        <f t="shared" ref="Q4738" si="9729">IF(L4740="No Ct",0,L4740)</f>
        <v>0</v>
      </c>
      <c r="R4738">
        <f t="shared" ref="R4738" si="9730">IF(L4741="No Ct",0,L4741)</f>
        <v>0</v>
      </c>
      <c r="S4738" t="str">
        <f t="shared" ref="S4738" si="9731">IF(AND(M4738&gt;0,N4738=0),"Valid","Invalid")</f>
        <v>Invalid</v>
      </c>
      <c r="T4738" t="str">
        <f t="shared" ref="T4738" si="9732">IF(OR(Q4738&gt;1,R4738&gt;1),"Present","Absent")</f>
        <v>Absent</v>
      </c>
      <c r="U4738" t="str">
        <f t="shared" ref="U4738" si="9733">IF(OR(AND(Q4738&gt;1,Q4738&lt;41),AND(R4738&gt;1,R4738&lt;41)),"Ct&lt;41","Ct&gt;41")</f>
        <v>Ct&gt;41</v>
      </c>
      <c r="V4738" t="str">
        <f>VLOOKUP(J4738,Datasæt_Analysesystemer!$C$2:$D$68,2,FALSE)</f>
        <v>Pigsmerling</v>
      </c>
      <c r="W4738" t="str">
        <f t="shared" ref="W4738" si="9734">MID(F4738,10,9)</f>
        <v>DL2021055</v>
      </c>
      <c r="X4738" t="str">
        <f t="shared" ref="X4738" si="9735">W4738&amp;"_"&amp;V4738&amp;"_"&amp;S4738&amp;"_"&amp;T4738&amp;"_"&amp;U4738</f>
        <v>DL2021055_Pigsmerling_Invalid_Absent_Ct&gt;41</v>
      </c>
    </row>
    <row r="4739" spans="1:24" x14ac:dyDescent="0.25">
      <c r="A4739" t="s">
        <v>278</v>
      </c>
      <c r="B4739" t="s">
        <v>1522</v>
      </c>
      <c r="C4739" t="s">
        <v>16</v>
      </c>
      <c r="D4739" s="7">
        <v>0.1</v>
      </c>
      <c r="E4739" s="6" t="s">
        <v>17</v>
      </c>
      <c r="F4739" t="s">
        <v>1514</v>
      </c>
      <c r="G4739" t="str">
        <f t="shared" si="9700"/>
        <v>DL2021055</v>
      </c>
      <c r="H4739" t="str">
        <f t="shared" si="9643"/>
        <v>13</v>
      </c>
      <c r="I4739" t="str">
        <f t="shared" si="9644"/>
        <v>Pigsmerling_13_20211013_DL2021055_BorupgaardGym</v>
      </c>
      <c r="J4739" t="str">
        <f t="shared" si="9645"/>
        <v>Pigsmerling</v>
      </c>
      <c r="K4739" t="str">
        <f t="shared" si="9646"/>
        <v>NegK</v>
      </c>
      <c r="L4739" t="str">
        <f t="shared" si="9647"/>
        <v>No Ct</v>
      </c>
      <c r="M4739" t="str">
        <f t="shared" si="9648"/>
        <v/>
      </c>
      <c r="N4739" t="str">
        <f t="shared" si="9649"/>
        <v/>
      </c>
      <c r="O4739" t="str">
        <f t="shared" si="9650"/>
        <v/>
      </c>
    </row>
    <row r="4740" spans="1:24" x14ac:dyDescent="0.25">
      <c r="A4740" t="s">
        <v>280</v>
      </c>
      <c r="B4740" t="s">
        <v>1523</v>
      </c>
      <c r="C4740" t="s">
        <v>20</v>
      </c>
      <c r="D4740" s="7">
        <v>0.1</v>
      </c>
      <c r="E4740" s="7" t="s">
        <v>17</v>
      </c>
      <c r="F4740" t="s">
        <v>1514</v>
      </c>
      <c r="G4740" t="str">
        <f t="shared" si="9700"/>
        <v>DL2021055</v>
      </c>
      <c r="H4740" t="str">
        <f t="shared" si="9643"/>
        <v>13</v>
      </c>
      <c r="I4740" t="str">
        <f t="shared" si="9644"/>
        <v>Pigsmerling_13_20211013_DL2021055_BorupgaardGym</v>
      </c>
      <c r="J4740" t="str">
        <f t="shared" si="9645"/>
        <v>Pigsmerling</v>
      </c>
      <c r="K4740" t="str">
        <f t="shared" si="9646"/>
        <v>eDNA</v>
      </c>
      <c r="L4740" t="str">
        <f t="shared" si="9647"/>
        <v>No Ct</v>
      </c>
      <c r="M4740" t="str">
        <f t="shared" si="9648"/>
        <v/>
      </c>
      <c r="N4740" t="str">
        <f t="shared" si="9649"/>
        <v/>
      </c>
      <c r="O4740" t="str">
        <f t="shared" si="9650"/>
        <v/>
      </c>
    </row>
    <row r="4741" spans="1:24" x14ac:dyDescent="0.25">
      <c r="A4741" t="s">
        <v>282</v>
      </c>
      <c r="B4741" t="s">
        <v>1523</v>
      </c>
      <c r="C4741" t="s">
        <v>20</v>
      </c>
      <c r="D4741" s="7">
        <v>0.1</v>
      </c>
      <c r="E4741" s="7" t="s">
        <v>17</v>
      </c>
      <c r="F4741" t="s">
        <v>1514</v>
      </c>
      <c r="G4741" t="str">
        <f t="shared" si="9700"/>
        <v>DL2021055</v>
      </c>
      <c r="H4741" t="str">
        <f t="shared" si="9643"/>
        <v>13</v>
      </c>
      <c r="I4741" t="str">
        <f t="shared" si="9644"/>
        <v>Pigsmerling_13_20211013_DL2021055_BorupgaardGym</v>
      </c>
      <c r="J4741" t="str">
        <f t="shared" si="9645"/>
        <v>Pigsmerling</v>
      </c>
      <c r="K4741" t="str">
        <f t="shared" si="9646"/>
        <v>eDNA</v>
      </c>
      <c r="L4741" t="str">
        <f t="shared" si="9647"/>
        <v>No Ct</v>
      </c>
      <c r="M4741" t="str">
        <f t="shared" si="9648"/>
        <v/>
      </c>
      <c r="N4741" t="str">
        <f t="shared" si="9649"/>
        <v/>
      </c>
      <c r="O4741" t="str">
        <f t="shared" si="9650"/>
        <v/>
      </c>
    </row>
    <row r="4742" spans="1:24" x14ac:dyDescent="0.25">
      <c r="A4742" t="s">
        <v>283</v>
      </c>
      <c r="B4742" t="s">
        <v>1524</v>
      </c>
      <c r="C4742" t="s">
        <v>13</v>
      </c>
      <c r="D4742" s="7">
        <v>0.1</v>
      </c>
      <c r="E4742" s="7">
        <v>26.27</v>
      </c>
      <c r="F4742" t="s">
        <v>1514</v>
      </c>
      <c r="G4742" t="str">
        <f t="shared" si="9700"/>
        <v>DL2021055</v>
      </c>
      <c r="H4742" t="str">
        <f t="shared" si="9643"/>
        <v>14</v>
      </c>
      <c r="I4742" t="str">
        <f t="shared" si="9644"/>
        <v>Pigsmerling_14_20211013_DL2021055_BorupgaardGym</v>
      </c>
      <c r="J4742" t="str">
        <f t="shared" si="9645"/>
        <v>Pigsmerling</v>
      </c>
      <c r="K4742" t="str">
        <f t="shared" si="9646"/>
        <v>PosK</v>
      </c>
      <c r="L4742">
        <f t="shared" si="9647"/>
        <v>26.27</v>
      </c>
      <c r="M4742">
        <f t="shared" si="9648"/>
        <v>26.27</v>
      </c>
      <c r="N4742">
        <f t="shared" si="9649"/>
        <v>0</v>
      </c>
      <c r="O4742">
        <f t="shared" si="9650"/>
        <v>0</v>
      </c>
      <c r="Q4742">
        <f t="shared" ref="Q4742" si="9736">IF(L4744="No Ct",0,L4744)</f>
        <v>0</v>
      </c>
      <c r="R4742">
        <f t="shared" ref="R4742" si="9737">IF(L4745="No Ct",0,L4745)</f>
        <v>0</v>
      </c>
      <c r="S4742" t="str">
        <f t="shared" ref="S4742" si="9738">IF(AND(M4742&gt;0,N4742=0),"Valid","Invalid")</f>
        <v>Valid</v>
      </c>
      <c r="T4742" t="str">
        <f t="shared" ref="T4742" si="9739">IF(OR(Q4742&gt;1,R4742&gt;1),"Present","Absent")</f>
        <v>Absent</v>
      </c>
      <c r="U4742" t="str">
        <f t="shared" ref="U4742" si="9740">IF(OR(AND(Q4742&gt;1,Q4742&lt;41),AND(R4742&gt;1,R4742&lt;41)),"Ct&lt;41","Ct&gt;41")</f>
        <v>Ct&gt;41</v>
      </c>
      <c r="V4742" t="str">
        <f>VLOOKUP(J4742,Datasæt_Analysesystemer!$C$2:$D$68,2,FALSE)</f>
        <v>Pigsmerling</v>
      </c>
      <c r="W4742" t="str">
        <f t="shared" ref="W4742" si="9741">MID(F4742,10,9)</f>
        <v>DL2021055</v>
      </c>
      <c r="X4742" t="str">
        <f t="shared" ref="X4742" si="9742">W4742&amp;"_"&amp;V4742&amp;"_"&amp;S4742&amp;"_"&amp;T4742&amp;"_"&amp;U4742</f>
        <v>DL2021055_Pigsmerling_Valid_Absent_Ct&gt;41</v>
      </c>
    </row>
    <row r="4743" spans="1:24" x14ac:dyDescent="0.25">
      <c r="A4743" t="s">
        <v>285</v>
      </c>
      <c r="B4743" t="s">
        <v>1525</v>
      </c>
      <c r="C4743" t="s">
        <v>16</v>
      </c>
      <c r="D4743" s="7">
        <v>0.1</v>
      </c>
      <c r="E4743" s="6" t="s">
        <v>17</v>
      </c>
      <c r="F4743" t="s">
        <v>1514</v>
      </c>
      <c r="G4743" t="str">
        <f t="shared" si="9700"/>
        <v>DL2021055</v>
      </c>
      <c r="H4743" t="str">
        <f t="shared" si="9643"/>
        <v>14</v>
      </c>
      <c r="I4743" t="str">
        <f t="shared" si="9644"/>
        <v>Pigsmerling_14_20211013_DL2021055_BorupgaardGym</v>
      </c>
      <c r="J4743" t="str">
        <f t="shared" si="9645"/>
        <v>Pigsmerling</v>
      </c>
      <c r="K4743" t="str">
        <f t="shared" si="9646"/>
        <v>NegK</v>
      </c>
      <c r="L4743" t="str">
        <f t="shared" si="9647"/>
        <v>No Ct</v>
      </c>
      <c r="M4743" t="str">
        <f t="shared" si="9648"/>
        <v/>
      </c>
      <c r="N4743" t="str">
        <f t="shared" si="9649"/>
        <v/>
      </c>
      <c r="O4743" t="str">
        <f t="shared" si="9650"/>
        <v/>
      </c>
    </row>
    <row r="4744" spans="1:24" x14ac:dyDescent="0.25">
      <c r="A4744" t="s">
        <v>287</v>
      </c>
      <c r="B4744" t="s">
        <v>1526</v>
      </c>
      <c r="C4744" t="s">
        <v>20</v>
      </c>
      <c r="D4744" s="7">
        <v>0.1</v>
      </c>
      <c r="E4744" s="7" t="s">
        <v>17</v>
      </c>
      <c r="F4744" t="s">
        <v>1514</v>
      </c>
      <c r="G4744" t="str">
        <f t="shared" si="9700"/>
        <v>DL2021055</v>
      </c>
      <c r="H4744" t="str">
        <f t="shared" si="9643"/>
        <v>14</v>
      </c>
      <c r="I4744" t="str">
        <f t="shared" si="9644"/>
        <v>Pigsmerling_14_20211013_DL2021055_BorupgaardGym</v>
      </c>
      <c r="J4744" t="str">
        <f t="shared" si="9645"/>
        <v>Pigsmerling</v>
      </c>
      <c r="K4744" t="str">
        <f t="shared" si="9646"/>
        <v>eDNA</v>
      </c>
      <c r="L4744" t="str">
        <f t="shared" si="9647"/>
        <v>No Ct</v>
      </c>
      <c r="M4744" t="str">
        <f t="shared" si="9648"/>
        <v/>
      </c>
      <c r="N4744" t="str">
        <f t="shared" si="9649"/>
        <v/>
      </c>
      <c r="O4744" t="str">
        <f t="shared" si="9650"/>
        <v/>
      </c>
    </row>
    <row r="4745" spans="1:24" x14ac:dyDescent="0.25">
      <c r="A4745" t="s">
        <v>289</v>
      </c>
      <c r="B4745" t="s">
        <v>1526</v>
      </c>
      <c r="C4745" t="s">
        <v>20</v>
      </c>
      <c r="D4745" s="7">
        <v>0.1</v>
      </c>
      <c r="E4745" s="6" t="s">
        <v>17</v>
      </c>
      <c r="F4745" t="s">
        <v>1514</v>
      </c>
      <c r="G4745" t="str">
        <f t="shared" si="9700"/>
        <v>DL2021055</v>
      </c>
      <c r="H4745" t="str">
        <f t="shared" si="9643"/>
        <v>14</v>
      </c>
      <c r="I4745" t="str">
        <f t="shared" si="9644"/>
        <v>Pigsmerling_14_20211013_DL2021055_BorupgaardGym</v>
      </c>
      <c r="J4745" t="str">
        <f t="shared" si="9645"/>
        <v>Pigsmerling</v>
      </c>
      <c r="K4745" t="str">
        <f t="shared" si="9646"/>
        <v>eDNA</v>
      </c>
      <c r="L4745" t="str">
        <f t="shared" si="9647"/>
        <v>No Ct</v>
      </c>
      <c r="M4745" t="str">
        <f t="shared" si="9648"/>
        <v/>
      </c>
      <c r="N4745" t="str">
        <f t="shared" si="9649"/>
        <v/>
      </c>
      <c r="O4745" t="str">
        <f t="shared" si="9650"/>
        <v/>
      </c>
    </row>
    <row r="4746" spans="1:24" x14ac:dyDescent="0.25">
      <c r="A4746" t="s">
        <v>290</v>
      </c>
      <c r="B4746" t="s">
        <v>1373</v>
      </c>
      <c r="C4746" t="s">
        <v>13</v>
      </c>
      <c r="D4746" s="7">
        <v>0.1</v>
      </c>
      <c r="E4746" s="7">
        <v>29.35</v>
      </c>
      <c r="F4746" t="s">
        <v>1514</v>
      </c>
      <c r="G4746" t="str">
        <f t="shared" si="9700"/>
        <v>DL2021055</v>
      </c>
      <c r="H4746" t="str">
        <f t="shared" si="9643"/>
        <v>15</v>
      </c>
      <c r="I4746" t="str">
        <f t="shared" si="9644"/>
        <v>Flodkrebs_15_20211013_DL2021055_BorupgaardGym</v>
      </c>
      <c r="J4746" t="str">
        <f t="shared" si="9645"/>
        <v>Flodkrebs</v>
      </c>
      <c r="K4746" t="str">
        <f t="shared" si="9646"/>
        <v>PosK</v>
      </c>
      <c r="L4746">
        <f t="shared" si="9647"/>
        <v>29.35</v>
      </c>
      <c r="M4746">
        <f t="shared" si="9648"/>
        <v>29.35</v>
      </c>
      <c r="N4746">
        <f t="shared" si="9649"/>
        <v>0</v>
      </c>
      <c r="O4746">
        <f t="shared" si="9650"/>
        <v>0</v>
      </c>
      <c r="Q4746">
        <f t="shared" ref="Q4746" si="9743">IF(L4748="No Ct",0,L4748)</f>
        <v>0</v>
      </c>
      <c r="R4746">
        <f t="shared" ref="R4746" si="9744">IF(L4749="No Ct",0,L4749)</f>
        <v>0</v>
      </c>
      <c r="S4746" t="str">
        <f t="shared" ref="S4746" si="9745">IF(AND(M4746&gt;0,N4746=0),"Valid","Invalid")</f>
        <v>Valid</v>
      </c>
      <c r="T4746" t="str">
        <f t="shared" ref="T4746" si="9746">IF(OR(Q4746&gt;1,R4746&gt;1),"Present","Absent")</f>
        <v>Absent</v>
      </c>
      <c r="U4746" t="str">
        <f t="shared" ref="U4746" si="9747">IF(OR(AND(Q4746&gt;1,Q4746&lt;41),AND(R4746&gt;1,R4746&lt;41)),"Ct&lt;41","Ct&gt;41")</f>
        <v>Ct&gt;41</v>
      </c>
      <c r="V4746" t="str">
        <f>VLOOKUP(J4746,Datasæt_Analysesystemer!$C$2:$D$68,2,FALSE)</f>
        <v>Flodkrebs</v>
      </c>
      <c r="W4746" t="str">
        <f t="shared" ref="W4746" si="9748">MID(F4746,10,9)</f>
        <v>DL2021055</v>
      </c>
      <c r="X4746" t="str">
        <f t="shared" ref="X4746" si="9749">W4746&amp;"_"&amp;V4746&amp;"_"&amp;S4746&amp;"_"&amp;T4746&amp;"_"&amp;U4746</f>
        <v>DL2021055_Flodkrebs_Valid_Absent_Ct&gt;41</v>
      </c>
    </row>
    <row r="4747" spans="1:24" x14ac:dyDescent="0.25">
      <c r="A4747" t="s">
        <v>292</v>
      </c>
      <c r="B4747" t="s">
        <v>1374</v>
      </c>
      <c r="C4747" t="s">
        <v>16</v>
      </c>
      <c r="D4747" s="7">
        <v>0.1</v>
      </c>
      <c r="E4747" s="6" t="s">
        <v>17</v>
      </c>
      <c r="F4747" t="s">
        <v>1514</v>
      </c>
      <c r="G4747" t="str">
        <f t="shared" si="9700"/>
        <v>DL2021055</v>
      </c>
      <c r="H4747" t="str">
        <f t="shared" si="9643"/>
        <v>15</v>
      </c>
      <c r="I4747" t="str">
        <f t="shared" si="9644"/>
        <v>Flodkrebs_15_20211013_DL2021055_BorupgaardGym</v>
      </c>
      <c r="J4747" t="str">
        <f t="shared" si="9645"/>
        <v>Flodkrebs</v>
      </c>
      <c r="K4747" t="str">
        <f t="shared" si="9646"/>
        <v>NegK</v>
      </c>
      <c r="L4747" t="str">
        <f t="shared" si="9647"/>
        <v>No Ct</v>
      </c>
      <c r="M4747" t="str">
        <f t="shared" si="9648"/>
        <v/>
      </c>
      <c r="N4747" t="str">
        <f t="shared" si="9649"/>
        <v/>
      </c>
      <c r="O4747" t="str">
        <f t="shared" si="9650"/>
        <v/>
      </c>
    </row>
    <row r="4748" spans="1:24" x14ac:dyDescent="0.25">
      <c r="A4748" t="s">
        <v>294</v>
      </c>
      <c r="B4748" t="s">
        <v>1375</v>
      </c>
      <c r="C4748" t="s">
        <v>20</v>
      </c>
      <c r="D4748" s="7">
        <v>0.1</v>
      </c>
      <c r="E4748" s="7" t="s">
        <v>17</v>
      </c>
      <c r="F4748" t="s">
        <v>1514</v>
      </c>
      <c r="G4748" t="str">
        <f t="shared" si="9700"/>
        <v>DL2021055</v>
      </c>
      <c r="H4748" t="str">
        <f t="shared" si="9643"/>
        <v>15</v>
      </c>
      <c r="I4748" t="str">
        <f t="shared" si="9644"/>
        <v>Flodkrebs_15_20211013_DL2021055_BorupgaardGym</v>
      </c>
      <c r="J4748" t="str">
        <f t="shared" si="9645"/>
        <v>Flodkrebs</v>
      </c>
      <c r="K4748" t="str">
        <f t="shared" si="9646"/>
        <v>eDNA</v>
      </c>
      <c r="L4748" t="str">
        <f t="shared" si="9647"/>
        <v>No Ct</v>
      </c>
      <c r="M4748" t="str">
        <f t="shared" si="9648"/>
        <v/>
      </c>
      <c r="N4748" t="str">
        <f t="shared" si="9649"/>
        <v/>
      </c>
      <c r="O4748" t="str">
        <f t="shared" si="9650"/>
        <v/>
      </c>
    </row>
    <row r="4749" spans="1:24" x14ac:dyDescent="0.25">
      <c r="A4749" t="s">
        <v>296</v>
      </c>
      <c r="B4749" t="s">
        <v>1375</v>
      </c>
      <c r="C4749" t="s">
        <v>20</v>
      </c>
      <c r="D4749" s="7">
        <v>0.1</v>
      </c>
      <c r="E4749" s="6" t="s">
        <v>17</v>
      </c>
      <c r="F4749" t="s">
        <v>1514</v>
      </c>
      <c r="G4749" t="str">
        <f t="shared" si="9700"/>
        <v>DL2021055</v>
      </c>
      <c r="H4749" t="str">
        <f t="shared" si="9643"/>
        <v>15</v>
      </c>
      <c r="I4749" t="str">
        <f t="shared" si="9644"/>
        <v>Flodkrebs_15_20211013_DL2021055_BorupgaardGym</v>
      </c>
      <c r="J4749" t="str">
        <f t="shared" si="9645"/>
        <v>Flodkrebs</v>
      </c>
      <c r="K4749" t="str">
        <f t="shared" si="9646"/>
        <v>eDNA</v>
      </c>
      <c r="L4749" t="str">
        <f t="shared" si="9647"/>
        <v>No Ct</v>
      </c>
      <c r="M4749" t="str">
        <f t="shared" si="9648"/>
        <v/>
      </c>
      <c r="N4749" t="str">
        <f t="shared" si="9649"/>
        <v/>
      </c>
      <c r="O4749" t="str">
        <f t="shared" si="9650"/>
        <v/>
      </c>
    </row>
    <row r="4750" spans="1:24" x14ac:dyDescent="0.25">
      <c r="A4750" t="s">
        <v>297</v>
      </c>
      <c r="B4750" t="s">
        <v>1376</v>
      </c>
      <c r="C4750" t="s">
        <v>13</v>
      </c>
      <c r="D4750" s="7">
        <v>0.1</v>
      </c>
      <c r="E4750" s="7">
        <v>31.57</v>
      </c>
      <c r="F4750" t="s">
        <v>1514</v>
      </c>
      <c r="G4750" t="str">
        <f t="shared" si="9700"/>
        <v>DL2021055</v>
      </c>
      <c r="H4750" t="str">
        <f t="shared" si="9643"/>
        <v>16</v>
      </c>
      <c r="I4750" t="str">
        <f t="shared" si="9644"/>
        <v>Flodkrebs_16_20211013_DL2021055_BorupgaardGym</v>
      </c>
      <c r="J4750" t="str">
        <f t="shared" si="9645"/>
        <v>Flodkrebs</v>
      </c>
      <c r="K4750" t="str">
        <f t="shared" si="9646"/>
        <v>PosK</v>
      </c>
      <c r="L4750">
        <f t="shared" si="9647"/>
        <v>31.57</v>
      </c>
      <c r="M4750">
        <f t="shared" si="9648"/>
        <v>31.57</v>
      </c>
      <c r="N4750">
        <f t="shared" si="9649"/>
        <v>0</v>
      </c>
      <c r="O4750">
        <f t="shared" si="9650"/>
        <v>0</v>
      </c>
      <c r="Q4750">
        <f t="shared" ref="Q4750" si="9750">IF(L4752="No Ct",0,L4752)</f>
        <v>0</v>
      </c>
      <c r="R4750">
        <f t="shared" ref="R4750" si="9751">IF(L4753="No Ct",0,L4753)</f>
        <v>0</v>
      </c>
      <c r="S4750" t="str">
        <f t="shared" ref="S4750" si="9752">IF(AND(M4750&gt;0,N4750=0),"Valid","Invalid")</f>
        <v>Valid</v>
      </c>
      <c r="T4750" t="str">
        <f t="shared" ref="T4750" si="9753">IF(OR(Q4750&gt;1,R4750&gt;1),"Present","Absent")</f>
        <v>Absent</v>
      </c>
      <c r="U4750" t="str">
        <f t="shared" ref="U4750" si="9754">IF(OR(AND(Q4750&gt;1,Q4750&lt;41),AND(R4750&gt;1,R4750&lt;41)),"Ct&lt;41","Ct&gt;41")</f>
        <v>Ct&gt;41</v>
      </c>
      <c r="V4750" t="str">
        <f>VLOOKUP(J4750,Datasæt_Analysesystemer!$C$2:$D$68,2,FALSE)</f>
        <v>Flodkrebs</v>
      </c>
      <c r="W4750" t="str">
        <f t="shared" ref="W4750" si="9755">MID(F4750,10,9)</f>
        <v>DL2021055</v>
      </c>
      <c r="X4750" t="str">
        <f t="shared" ref="X4750" si="9756">W4750&amp;"_"&amp;V4750&amp;"_"&amp;S4750&amp;"_"&amp;T4750&amp;"_"&amp;U4750</f>
        <v>DL2021055_Flodkrebs_Valid_Absent_Ct&gt;41</v>
      </c>
    </row>
    <row r="4751" spans="1:24" x14ac:dyDescent="0.25">
      <c r="A4751" t="s">
        <v>299</v>
      </c>
      <c r="B4751" t="s">
        <v>1377</v>
      </c>
      <c r="C4751" t="s">
        <v>16</v>
      </c>
      <c r="D4751" s="7">
        <v>0.1</v>
      </c>
      <c r="E4751" s="6" t="s">
        <v>17</v>
      </c>
      <c r="F4751" t="s">
        <v>1514</v>
      </c>
      <c r="G4751" t="str">
        <f t="shared" si="9700"/>
        <v>DL2021055</v>
      </c>
      <c r="H4751" t="str">
        <f t="shared" si="9643"/>
        <v>16</v>
      </c>
      <c r="I4751" t="str">
        <f t="shared" si="9644"/>
        <v>Flodkrebs_16_20211013_DL2021055_BorupgaardGym</v>
      </c>
      <c r="J4751" t="str">
        <f t="shared" si="9645"/>
        <v>Flodkrebs</v>
      </c>
      <c r="K4751" t="str">
        <f t="shared" si="9646"/>
        <v>NegK</v>
      </c>
      <c r="L4751" t="str">
        <f t="shared" si="9647"/>
        <v>No Ct</v>
      </c>
      <c r="M4751" t="str">
        <f t="shared" si="9648"/>
        <v/>
      </c>
      <c r="N4751" t="str">
        <f t="shared" si="9649"/>
        <v/>
      </c>
      <c r="O4751" t="str">
        <f t="shared" si="9650"/>
        <v/>
      </c>
    </row>
    <row r="4752" spans="1:24" x14ac:dyDescent="0.25">
      <c r="A4752" t="s">
        <v>301</v>
      </c>
      <c r="B4752" t="s">
        <v>1378</v>
      </c>
      <c r="C4752" t="s">
        <v>20</v>
      </c>
      <c r="D4752" s="7">
        <v>0.1</v>
      </c>
      <c r="E4752" s="6" t="s">
        <v>17</v>
      </c>
      <c r="F4752" t="s">
        <v>1514</v>
      </c>
      <c r="G4752" t="str">
        <f t="shared" si="9700"/>
        <v>DL2021055</v>
      </c>
      <c r="H4752" t="str">
        <f t="shared" si="9643"/>
        <v>16</v>
      </c>
      <c r="I4752" t="str">
        <f t="shared" si="9644"/>
        <v>Flodkrebs_16_20211013_DL2021055_BorupgaardGym</v>
      </c>
      <c r="J4752" t="str">
        <f t="shared" si="9645"/>
        <v>Flodkrebs</v>
      </c>
      <c r="K4752" t="str">
        <f t="shared" si="9646"/>
        <v>eDNA</v>
      </c>
      <c r="L4752" t="str">
        <f t="shared" si="9647"/>
        <v>No Ct</v>
      </c>
      <c r="M4752" t="str">
        <f t="shared" si="9648"/>
        <v/>
      </c>
      <c r="N4752" t="str">
        <f t="shared" si="9649"/>
        <v/>
      </c>
      <c r="O4752" t="str">
        <f t="shared" si="9650"/>
        <v/>
      </c>
    </row>
    <row r="4753" spans="1:24" x14ac:dyDescent="0.25">
      <c r="A4753" t="s">
        <v>303</v>
      </c>
      <c r="B4753" t="s">
        <v>1378</v>
      </c>
      <c r="C4753" t="s">
        <v>20</v>
      </c>
      <c r="D4753" s="7">
        <v>0.1</v>
      </c>
      <c r="E4753" s="7" t="s">
        <v>17</v>
      </c>
      <c r="F4753" t="s">
        <v>1514</v>
      </c>
      <c r="G4753" t="str">
        <f t="shared" si="9700"/>
        <v>DL2021055</v>
      </c>
      <c r="H4753" t="str">
        <f t="shared" si="9643"/>
        <v>16</v>
      </c>
      <c r="I4753" t="str">
        <f t="shared" si="9644"/>
        <v>Flodkrebs_16_20211013_DL2021055_BorupgaardGym</v>
      </c>
      <c r="J4753" t="str">
        <f t="shared" si="9645"/>
        <v>Flodkrebs</v>
      </c>
      <c r="K4753" t="str">
        <f t="shared" si="9646"/>
        <v>eDNA</v>
      </c>
      <c r="L4753" t="str">
        <f t="shared" si="9647"/>
        <v>No Ct</v>
      </c>
      <c r="M4753" t="str">
        <f t="shared" si="9648"/>
        <v/>
      </c>
      <c r="N4753" t="str">
        <f t="shared" si="9649"/>
        <v/>
      </c>
      <c r="O4753" t="str">
        <f t="shared" si="9650"/>
        <v/>
      </c>
    </row>
    <row r="4754" spans="1:24" x14ac:dyDescent="0.25">
      <c r="A4754" t="s">
        <v>304</v>
      </c>
      <c r="B4754" t="s">
        <v>1379</v>
      </c>
      <c r="C4754" t="s">
        <v>13</v>
      </c>
      <c r="D4754" s="7">
        <v>0.1</v>
      </c>
      <c r="E4754" s="7" t="s">
        <v>17</v>
      </c>
      <c r="F4754" t="s">
        <v>1514</v>
      </c>
      <c r="G4754" t="str">
        <f t="shared" si="9700"/>
        <v>DL2021055</v>
      </c>
      <c r="H4754" t="str">
        <f t="shared" si="9643"/>
        <v>17</v>
      </c>
      <c r="I4754" t="str">
        <f t="shared" si="9644"/>
        <v>Signalkrebs_17_20211013_DL2021055_BorupgaardGym</v>
      </c>
      <c r="J4754" t="str">
        <f t="shared" si="9645"/>
        <v>Signalkrebs</v>
      </c>
      <c r="K4754" t="str">
        <f t="shared" si="9646"/>
        <v>PosK</v>
      </c>
      <c r="L4754" t="str">
        <f t="shared" si="9647"/>
        <v>No Ct</v>
      </c>
      <c r="M4754">
        <f t="shared" si="9648"/>
        <v>0</v>
      </c>
      <c r="N4754">
        <f t="shared" si="9649"/>
        <v>0</v>
      </c>
      <c r="O4754">
        <f t="shared" si="9650"/>
        <v>0</v>
      </c>
      <c r="Q4754">
        <f t="shared" ref="Q4754" si="9757">IF(L4756="No Ct",0,L4756)</f>
        <v>0</v>
      </c>
      <c r="R4754">
        <f t="shared" ref="R4754" si="9758">IF(L4757="No Ct",0,L4757)</f>
        <v>0</v>
      </c>
      <c r="S4754" t="str">
        <f t="shared" ref="S4754" si="9759">IF(AND(M4754&gt;0,N4754=0),"Valid","Invalid")</f>
        <v>Invalid</v>
      </c>
      <c r="T4754" t="str">
        <f t="shared" ref="T4754" si="9760">IF(OR(Q4754&gt;1,R4754&gt;1),"Present","Absent")</f>
        <v>Absent</v>
      </c>
      <c r="U4754" t="str">
        <f t="shared" ref="U4754" si="9761">IF(OR(AND(Q4754&gt;1,Q4754&lt;41),AND(R4754&gt;1,R4754&lt;41)),"Ct&lt;41","Ct&gt;41")</f>
        <v>Ct&gt;41</v>
      </c>
      <c r="V4754" t="str">
        <f>VLOOKUP(J4754,Datasæt_Analysesystemer!$C$2:$D$68,2,FALSE)</f>
        <v>Signalkrebs</v>
      </c>
      <c r="W4754" t="str">
        <f t="shared" ref="W4754" si="9762">MID(F4754,10,9)</f>
        <v>DL2021055</v>
      </c>
      <c r="X4754" t="str">
        <f t="shared" ref="X4754" si="9763">W4754&amp;"_"&amp;V4754&amp;"_"&amp;S4754&amp;"_"&amp;T4754&amp;"_"&amp;U4754</f>
        <v>DL2021055_Signalkrebs_Invalid_Absent_Ct&gt;41</v>
      </c>
    </row>
    <row r="4755" spans="1:24" x14ac:dyDescent="0.25">
      <c r="A4755" t="s">
        <v>306</v>
      </c>
      <c r="B4755" t="s">
        <v>1380</v>
      </c>
      <c r="C4755" t="s">
        <v>16</v>
      </c>
      <c r="D4755" s="7">
        <v>0.1</v>
      </c>
      <c r="E4755" s="6" t="s">
        <v>17</v>
      </c>
      <c r="F4755" t="s">
        <v>1514</v>
      </c>
      <c r="G4755" t="str">
        <f t="shared" si="9700"/>
        <v>DL2021055</v>
      </c>
      <c r="H4755" t="str">
        <f t="shared" ref="H4755:H4818" si="9764">LEFT(B4755,2)</f>
        <v>17</v>
      </c>
      <c r="I4755" t="str">
        <f t="shared" ref="I4755:I4818" si="9765">J4755&amp;"_"&amp;H4755&amp;"_"&amp;F4755</f>
        <v>Signalkrebs_17_20211013_DL2021055_BorupgaardGym</v>
      </c>
      <c r="J4755" t="str">
        <f t="shared" ref="J4755:J4818" si="9766">MID(RIGHT(B4755,LEN(B4755)-3),1,FIND("_",RIGHT(B4755,LEN(B4755)-3))-1)</f>
        <v>Signalkrebs</v>
      </c>
      <c r="K4755" t="str">
        <f t="shared" ref="K4755:K4818" si="9767">TRIM(SUBSTITUTE(RIGHT(B4755,FIND(J4755,B4755)+1),"_",""))</f>
        <v>NegK</v>
      </c>
      <c r="L4755" t="str">
        <f t="shared" ref="L4755:L4818" si="9768">IFERROR(VALUE(SUBSTITUTE(E4755,".",",")),E4755)</f>
        <v>No Ct</v>
      </c>
      <c r="M4755" t="str">
        <f t="shared" ref="M4755:M4818" si="9769">IF(K4755="PosK",SUMIFS(L:L,K:K,"PosK",I:I,I4755),"")</f>
        <v/>
      </c>
      <c r="N4755" t="str">
        <f t="shared" ref="N4755:N4818" si="9770">IF(K4755="PosK",SUMIFS(L:L,K:K,"NegK",I:I,I4755),"")</f>
        <v/>
      </c>
      <c r="O4755" t="str">
        <f t="shared" ref="O4755:O4818" si="9771">IF(K4755="PosK",SUMIFS(L:L,K:K,"eDNA",I:I,I4755),"")</f>
        <v/>
      </c>
    </row>
    <row r="4756" spans="1:24" x14ac:dyDescent="0.25">
      <c r="A4756" t="s">
        <v>308</v>
      </c>
      <c r="B4756" t="s">
        <v>1381</v>
      </c>
      <c r="C4756" t="s">
        <v>20</v>
      </c>
      <c r="D4756" s="7">
        <v>0.1</v>
      </c>
      <c r="E4756" s="6" t="s">
        <v>17</v>
      </c>
      <c r="F4756" t="s">
        <v>1514</v>
      </c>
      <c r="G4756" t="str">
        <f t="shared" si="9700"/>
        <v>DL2021055</v>
      </c>
      <c r="H4756" t="str">
        <f t="shared" si="9764"/>
        <v>17</v>
      </c>
      <c r="I4756" t="str">
        <f t="shared" si="9765"/>
        <v>Signalkrebs_17_20211013_DL2021055_BorupgaardGym</v>
      </c>
      <c r="J4756" t="str">
        <f t="shared" si="9766"/>
        <v>Signalkrebs</v>
      </c>
      <c r="K4756" t="str">
        <f t="shared" si="9767"/>
        <v>eDNA</v>
      </c>
      <c r="L4756" t="str">
        <f t="shared" si="9768"/>
        <v>No Ct</v>
      </c>
      <c r="M4756" t="str">
        <f t="shared" si="9769"/>
        <v/>
      </c>
      <c r="N4756" t="str">
        <f t="shared" si="9770"/>
        <v/>
      </c>
      <c r="O4756" t="str">
        <f t="shared" si="9771"/>
        <v/>
      </c>
    </row>
    <row r="4757" spans="1:24" x14ac:dyDescent="0.25">
      <c r="A4757" t="s">
        <v>310</v>
      </c>
      <c r="B4757" t="s">
        <v>1381</v>
      </c>
      <c r="C4757" t="s">
        <v>20</v>
      </c>
      <c r="D4757" s="7">
        <v>0.1</v>
      </c>
      <c r="E4757" s="6" t="s">
        <v>17</v>
      </c>
      <c r="F4757" t="s">
        <v>1514</v>
      </c>
      <c r="G4757" t="str">
        <f t="shared" si="9700"/>
        <v>DL2021055</v>
      </c>
      <c r="H4757" t="str">
        <f t="shared" si="9764"/>
        <v>17</v>
      </c>
      <c r="I4757" t="str">
        <f t="shared" si="9765"/>
        <v>Signalkrebs_17_20211013_DL2021055_BorupgaardGym</v>
      </c>
      <c r="J4757" t="str">
        <f t="shared" si="9766"/>
        <v>Signalkrebs</v>
      </c>
      <c r="K4757" t="str">
        <f t="shared" si="9767"/>
        <v>eDNA</v>
      </c>
      <c r="L4757" t="str">
        <f t="shared" si="9768"/>
        <v>No Ct</v>
      </c>
      <c r="M4757" t="str">
        <f t="shared" si="9769"/>
        <v/>
      </c>
      <c r="N4757" t="str">
        <f t="shared" si="9770"/>
        <v/>
      </c>
      <c r="O4757" t="str">
        <f t="shared" si="9771"/>
        <v/>
      </c>
    </row>
    <row r="4758" spans="1:24" x14ac:dyDescent="0.25">
      <c r="A4758" t="s">
        <v>311</v>
      </c>
      <c r="B4758" t="s">
        <v>1382</v>
      </c>
      <c r="C4758" t="s">
        <v>13</v>
      </c>
      <c r="D4758" s="7">
        <v>0.1</v>
      </c>
      <c r="E4758" s="7">
        <v>31.31</v>
      </c>
      <c r="F4758" t="s">
        <v>1514</v>
      </c>
      <c r="G4758" t="str">
        <f t="shared" si="9700"/>
        <v>DL2021055</v>
      </c>
      <c r="H4758" t="str">
        <f t="shared" si="9764"/>
        <v>18</v>
      </c>
      <c r="I4758" t="str">
        <f t="shared" si="9765"/>
        <v>Signalkrebs_18_20211013_DL2021055_BorupgaardGym</v>
      </c>
      <c r="J4758" t="str">
        <f t="shared" si="9766"/>
        <v>Signalkrebs</v>
      </c>
      <c r="K4758" t="str">
        <f t="shared" si="9767"/>
        <v>PosK</v>
      </c>
      <c r="L4758">
        <f t="shared" si="9768"/>
        <v>31.31</v>
      </c>
      <c r="M4758">
        <f t="shared" si="9769"/>
        <v>31.31</v>
      </c>
      <c r="N4758">
        <f t="shared" si="9770"/>
        <v>0</v>
      </c>
      <c r="O4758">
        <f t="shared" si="9771"/>
        <v>0</v>
      </c>
      <c r="Q4758">
        <f t="shared" ref="Q4758" si="9772">IF(L4760="No Ct",0,L4760)</f>
        <v>0</v>
      </c>
      <c r="R4758">
        <f t="shared" ref="R4758" si="9773">IF(L4761="No Ct",0,L4761)</f>
        <v>0</v>
      </c>
      <c r="S4758" t="str">
        <f t="shared" ref="S4758" si="9774">IF(AND(M4758&gt;0,N4758=0),"Valid","Invalid")</f>
        <v>Valid</v>
      </c>
      <c r="T4758" t="str">
        <f t="shared" ref="T4758" si="9775">IF(OR(Q4758&gt;1,R4758&gt;1),"Present","Absent")</f>
        <v>Absent</v>
      </c>
      <c r="U4758" t="str">
        <f t="shared" ref="U4758" si="9776">IF(OR(AND(Q4758&gt;1,Q4758&lt;41),AND(R4758&gt;1,R4758&lt;41)),"Ct&lt;41","Ct&gt;41")</f>
        <v>Ct&gt;41</v>
      </c>
      <c r="V4758" t="str">
        <f>VLOOKUP(J4758,Datasæt_Analysesystemer!$C$2:$D$68,2,FALSE)</f>
        <v>Signalkrebs</v>
      </c>
      <c r="W4758" t="str">
        <f t="shared" ref="W4758" si="9777">MID(F4758,10,9)</f>
        <v>DL2021055</v>
      </c>
      <c r="X4758" t="str">
        <f t="shared" ref="X4758" si="9778">W4758&amp;"_"&amp;V4758&amp;"_"&amp;S4758&amp;"_"&amp;T4758&amp;"_"&amp;U4758</f>
        <v>DL2021055_Signalkrebs_Valid_Absent_Ct&gt;41</v>
      </c>
    </row>
    <row r="4759" spans="1:24" x14ac:dyDescent="0.25">
      <c r="A4759" t="s">
        <v>313</v>
      </c>
      <c r="B4759" t="s">
        <v>1383</v>
      </c>
      <c r="C4759" t="s">
        <v>16</v>
      </c>
      <c r="D4759" s="7">
        <v>0.1</v>
      </c>
      <c r="E4759" s="6" t="s">
        <v>17</v>
      </c>
      <c r="F4759" t="s">
        <v>1514</v>
      </c>
      <c r="G4759" t="str">
        <f t="shared" si="9700"/>
        <v>DL2021055</v>
      </c>
      <c r="H4759" t="str">
        <f t="shared" si="9764"/>
        <v>18</v>
      </c>
      <c r="I4759" t="str">
        <f t="shared" si="9765"/>
        <v>Signalkrebs_18_20211013_DL2021055_BorupgaardGym</v>
      </c>
      <c r="J4759" t="str">
        <f t="shared" si="9766"/>
        <v>Signalkrebs</v>
      </c>
      <c r="K4759" t="str">
        <f t="shared" si="9767"/>
        <v>NegK</v>
      </c>
      <c r="L4759" t="str">
        <f t="shared" si="9768"/>
        <v>No Ct</v>
      </c>
      <c r="M4759" t="str">
        <f t="shared" si="9769"/>
        <v/>
      </c>
      <c r="N4759" t="str">
        <f t="shared" si="9770"/>
        <v/>
      </c>
      <c r="O4759" t="str">
        <f t="shared" si="9771"/>
        <v/>
      </c>
    </row>
    <row r="4760" spans="1:24" x14ac:dyDescent="0.25">
      <c r="A4760" t="s">
        <v>315</v>
      </c>
      <c r="B4760" t="s">
        <v>1384</v>
      </c>
      <c r="C4760" t="s">
        <v>20</v>
      </c>
      <c r="D4760" s="7">
        <v>0.1</v>
      </c>
      <c r="E4760" s="6" t="s">
        <v>17</v>
      </c>
      <c r="F4760" t="s">
        <v>1514</v>
      </c>
      <c r="G4760" t="str">
        <f t="shared" si="9700"/>
        <v>DL2021055</v>
      </c>
      <c r="H4760" t="str">
        <f t="shared" si="9764"/>
        <v>18</v>
      </c>
      <c r="I4760" t="str">
        <f t="shared" si="9765"/>
        <v>Signalkrebs_18_20211013_DL2021055_BorupgaardGym</v>
      </c>
      <c r="J4760" t="str">
        <f t="shared" si="9766"/>
        <v>Signalkrebs</v>
      </c>
      <c r="K4760" t="str">
        <f t="shared" si="9767"/>
        <v>eDNA</v>
      </c>
      <c r="L4760" t="str">
        <f t="shared" si="9768"/>
        <v>No Ct</v>
      </c>
      <c r="M4760" t="str">
        <f t="shared" si="9769"/>
        <v/>
      </c>
      <c r="N4760" t="str">
        <f t="shared" si="9770"/>
        <v/>
      </c>
      <c r="O4760" t="str">
        <f t="shared" si="9771"/>
        <v/>
      </c>
    </row>
    <row r="4761" spans="1:24" x14ac:dyDescent="0.25">
      <c r="A4761" t="s">
        <v>317</v>
      </c>
      <c r="B4761" t="s">
        <v>1384</v>
      </c>
      <c r="C4761" t="s">
        <v>20</v>
      </c>
      <c r="D4761" s="7">
        <v>0.1</v>
      </c>
      <c r="E4761" s="6" t="s">
        <v>17</v>
      </c>
      <c r="F4761" t="s">
        <v>1514</v>
      </c>
      <c r="G4761" t="str">
        <f t="shared" si="9700"/>
        <v>DL2021055</v>
      </c>
      <c r="H4761" t="str">
        <f t="shared" si="9764"/>
        <v>18</v>
      </c>
      <c r="I4761" t="str">
        <f t="shared" si="9765"/>
        <v>Signalkrebs_18_20211013_DL2021055_BorupgaardGym</v>
      </c>
      <c r="J4761" t="str">
        <f t="shared" si="9766"/>
        <v>Signalkrebs</v>
      </c>
      <c r="K4761" t="str">
        <f t="shared" si="9767"/>
        <v>eDNA</v>
      </c>
      <c r="L4761" t="str">
        <f t="shared" si="9768"/>
        <v>No Ct</v>
      </c>
      <c r="M4761" t="str">
        <f t="shared" si="9769"/>
        <v/>
      </c>
      <c r="N4761" t="str">
        <f t="shared" si="9770"/>
        <v/>
      </c>
      <c r="O4761" t="str">
        <f t="shared" si="9771"/>
        <v/>
      </c>
    </row>
    <row r="4762" spans="1:24" x14ac:dyDescent="0.25">
      <c r="A4762" t="s">
        <v>318</v>
      </c>
      <c r="B4762" t="s">
        <v>1385</v>
      </c>
      <c r="C4762" t="s">
        <v>13</v>
      </c>
      <c r="D4762" s="7">
        <v>0.1</v>
      </c>
      <c r="E4762" s="7">
        <v>30.64</v>
      </c>
      <c r="F4762" t="s">
        <v>1514</v>
      </c>
      <c r="G4762" t="str">
        <f t="shared" si="9700"/>
        <v>DL2021055</v>
      </c>
      <c r="H4762" t="str">
        <f t="shared" si="9764"/>
        <v>19</v>
      </c>
      <c r="I4762" t="str">
        <f t="shared" si="9765"/>
        <v>GaliziskSumpkrebs_19_20211013_DL2021055_BorupgaardGym</v>
      </c>
      <c r="J4762" t="str">
        <f t="shared" si="9766"/>
        <v>GaliziskSumpkrebs</v>
      </c>
      <c r="K4762" t="str">
        <f t="shared" si="9767"/>
        <v>PosK</v>
      </c>
      <c r="L4762">
        <f t="shared" si="9768"/>
        <v>30.64</v>
      </c>
      <c r="M4762">
        <f t="shared" si="9769"/>
        <v>30.64</v>
      </c>
      <c r="N4762">
        <f t="shared" si="9770"/>
        <v>47.49</v>
      </c>
      <c r="O4762">
        <f t="shared" si="9771"/>
        <v>48.33</v>
      </c>
      <c r="Q4762">
        <f t="shared" ref="Q4762" si="9779">IF(L4764="No Ct",0,L4764)</f>
        <v>48.33</v>
      </c>
      <c r="R4762">
        <f t="shared" ref="R4762" si="9780">IF(L4765="No Ct",0,L4765)</f>
        <v>0</v>
      </c>
      <c r="S4762" t="str">
        <f t="shared" ref="S4762" si="9781">IF(AND(M4762&gt;0,N4762=0),"Valid","Invalid")</f>
        <v>Invalid</v>
      </c>
      <c r="T4762" t="str">
        <f t="shared" ref="T4762" si="9782">IF(OR(Q4762&gt;1,R4762&gt;1),"Present","Absent")</f>
        <v>Present</v>
      </c>
      <c r="U4762" t="str">
        <f t="shared" ref="U4762" si="9783">IF(OR(AND(Q4762&gt;1,Q4762&lt;41),AND(R4762&gt;1,R4762&lt;41)),"Ct&lt;41","Ct&gt;41")</f>
        <v>Ct&gt;41</v>
      </c>
      <c r="V4762" t="str">
        <f>VLOOKUP(J4762,Datasæt_Analysesystemer!$C$2:$D$68,2,FALSE)</f>
        <v>Galizisk sumpkrebs</v>
      </c>
      <c r="W4762" t="str">
        <f t="shared" ref="W4762" si="9784">MID(F4762,10,9)</f>
        <v>DL2021055</v>
      </c>
      <c r="X4762" t="str">
        <f t="shared" ref="X4762" si="9785">W4762&amp;"_"&amp;V4762&amp;"_"&amp;S4762&amp;"_"&amp;T4762&amp;"_"&amp;U4762</f>
        <v>DL2021055_Galizisk sumpkrebs_Invalid_Present_Ct&gt;41</v>
      </c>
    </row>
    <row r="4763" spans="1:24" x14ac:dyDescent="0.25">
      <c r="A4763" t="s">
        <v>320</v>
      </c>
      <c r="B4763" t="s">
        <v>1386</v>
      </c>
      <c r="C4763" t="s">
        <v>16</v>
      </c>
      <c r="D4763" s="7">
        <v>0.1</v>
      </c>
      <c r="E4763" s="6">
        <v>47.49</v>
      </c>
      <c r="F4763" t="s">
        <v>1514</v>
      </c>
      <c r="G4763" t="str">
        <f t="shared" si="9700"/>
        <v>DL2021055</v>
      </c>
      <c r="H4763" t="str">
        <f t="shared" si="9764"/>
        <v>19</v>
      </c>
      <c r="I4763" t="str">
        <f t="shared" si="9765"/>
        <v>GaliziskSumpkrebs_19_20211013_DL2021055_BorupgaardGym</v>
      </c>
      <c r="J4763" t="str">
        <f t="shared" si="9766"/>
        <v>GaliziskSumpkrebs</v>
      </c>
      <c r="K4763" t="str">
        <f t="shared" si="9767"/>
        <v>NegK</v>
      </c>
      <c r="L4763">
        <f t="shared" si="9768"/>
        <v>47.49</v>
      </c>
      <c r="M4763" t="str">
        <f t="shared" si="9769"/>
        <v/>
      </c>
      <c r="N4763" t="str">
        <f t="shared" si="9770"/>
        <v/>
      </c>
      <c r="O4763" t="str">
        <f t="shared" si="9771"/>
        <v/>
      </c>
    </row>
    <row r="4764" spans="1:24" x14ac:dyDescent="0.25">
      <c r="A4764" t="s">
        <v>322</v>
      </c>
      <c r="B4764" t="s">
        <v>1387</v>
      </c>
      <c r="C4764" t="s">
        <v>20</v>
      </c>
      <c r="D4764" s="7">
        <v>0.1</v>
      </c>
      <c r="E4764" s="6">
        <v>48.33</v>
      </c>
      <c r="F4764" t="s">
        <v>1514</v>
      </c>
      <c r="G4764" t="str">
        <f t="shared" si="9700"/>
        <v>DL2021055</v>
      </c>
      <c r="H4764" t="str">
        <f t="shared" si="9764"/>
        <v>19</v>
      </c>
      <c r="I4764" t="str">
        <f t="shared" si="9765"/>
        <v>GaliziskSumpkrebs_19_20211013_DL2021055_BorupgaardGym</v>
      </c>
      <c r="J4764" t="str">
        <f t="shared" si="9766"/>
        <v>GaliziskSumpkrebs</v>
      </c>
      <c r="K4764" t="str">
        <f t="shared" si="9767"/>
        <v>eDNA</v>
      </c>
      <c r="L4764">
        <f t="shared" si="9768"/>
        <v>48.33</v>
      </c>
      <c r="M4764" t="str">
        <f t="shared" si="9769"/>
        <v/>
      </c>
      <c r="N4764" t="str">
        <f t="shared" si="9770"/>
        <v/>
      </c>
      <c r="O4764" t="str">
        <f t="shared" si="9771"/>
        <v/>
      </c>
    </row>
    <row r="4765" spans="1:24" x14ac:dyDescent="0.25">
      <c r="A4765" t="s">
        <v>324</v>
      </c>
      <c r="B4765" t="s">
        <v>1387</v>
      </c>
      <c r="C4765" t="s">
        <v>20</v>
      </c>
      <c r="D4765" s="7">
        <v>0.1</v>
      </c>
      <c r="E4765" s="6" t="s">
        <v>17</v>
      </c>
      <c r="F4765" t="s">
        <v>1514</v>
      </c>
      <c r="G4765" t="str">
        <f t="shared" si="9700"/>
        <v>DL2021055</v>
      </c>
      <c r="H4765" t="str">
        <f t="shared" si="9764"/>
        <v>19</v>
      </c>
      <c r="I4765" t="str">
        <f t="shared" si="9765"/>
        <v>GaliziskSumpkrebs_19_20211013_DL2021055_BorupgaardGym</v>
      </c>
      <c r="J4765" t="str">
        <f t="shared" si="9766"/>
        <v>GaliziskSumpkrebs</v>
      </c>
      <c r="K4765" t="str">
        <f t="shared" si="9767"/>
        <v>eDNA</v>
      </c>
      <c r="L4765" t="str">
        <f t="shared" si="9768"/>
        <v>No Ct</v>
      </c>
      <c r="M4765" t="str">
        <f t="shared" si="9769"/>
        <v/>
      </c>
      <c r="N4765" t="str">
        <f t="shared" si="9770"/>
        <v/>
      </c>
      <c r="O4765" t="str">
        <f t="shared" si="9771"/>
        <v/>
      </c>
    </row>
    <row r="4766" spans="1:24" x14ac:dyDescent="0.25">
      <c r="A4766" t="s">
        <v>325</v>
      </c>
      <c r="B4766" t="s">
        <v>1388</v>
      </c>
      <c r="C4766" t="s">
        <v>13</v>
      </c>
      <c r="D4766" s="7">
        <v>0.1</v>
      </c>
      <c r="E4766" s="6">
        <v>30.17</v>
      </c>
      <c r="F4766" t="s">
        <v>1514</v>
      </c>
      <c r="G4766" t="str">
        <f t="shared" si="9700"/>
        <v>DL2021055</v>
      </c>
      <c r="H4766" t="str">
        <f t="shared" si="9764"/>
        <v>20</v>
      </c>
      <c r="I4766" t="str">
        <f t="shared" si="9765"/>
        <v>GaliziskSumpkrebs_20_20211013_DL2021055_BorupgaardGym</v>
      </c>
      <c r="J4766" t="str">
        <f t="shared" si="9766"/>
        <v>GaliziskSumpkrebs</v>
      </c>
      <c r="K4766" t="str">
        <f t="shared" si="9767"/>
        <v>PosK</v>
      </c>
      <c r="L4766">
        <f t="shared" si="9768"/>
        <v>30.17</v>
      </c>
      <c r="M4766">
        <f t="shared" si="9769"/>
        <v>30.17</v>
      </c>
      <c r="N4766">
        <f t="shared" si="9770"/>
        <v>0</v>
      </c>
      <c r="O4766">
        <f t="shared" si="9771"/>
        <v>0</v>
      </c>
      <c r="Q4766">
        <f t="shared" ref="Q4766" si="9786">IF(L4768="No Ct",0,L4768)</f>
        <v>0</v>
      </c>
      <c r="R4766">
        <f t="shared" ref="R4766" si="9787">IF(L4769="No Ct",0,L4769)</f>
        <v>0</v>
      </c>
      <c r="S4766" t="str">
        <f t="shared" ref="S4766" si="9788">IF(AND(M4766&gt;0,N4766=0),"Valid","Invalid")</f>
        <v>Valid</v>
      </c>
      <c r="T4766" t="str">
        <f t="shared" ref="T4766" si="9789">IF(OR(Q4766&gt;1,R4766&gt;1),"Present","Absent")</f>
        <v>Absent</v>
      </c>
      <c r="U4766" t="str">
        <f t="shared" ref="U4766" si="9790">IF(OR(AND(Q4766&gt;1,Q4766&lt;41),AND(R4766&gt;1,R4766&lt;41)),"Ct&lt;41","Ct&gt;41")</f>
        <v>Ct&gt;41</v>
      </c>
      <c r="V4766" t="str">
        <f>VLOOKUP(J4766,Datasæt_Analysesystemer!$C$2:$D$68,2,FALSE)</f>
        <v>Galizisk sumpkrebs</v>
      </c>
      <c r="W4766" t="str">
        <f t="shared" ref="W4766" si="9791">MID(F4766,10,9)</f>
        <v>DL2021055</v>
      </c>
      <c r="X4766" t="str">
        <f t="shared" ref="X4766" si="9792">W4766&amp;"_"&amp;V4766&amp;"_"&amp;S4766&amp;"_"&amp;T4766&amp;"_"&amp;U4766</f>
        <v>DL2021055_Galizisk sumpkrebs_Valid_Absent_Ct&gt;41</v>
      </c>
    </row>
    <row r="4767" spans="1:24" x14ac:dyDescent="0.25">
      <c r="A4767" t="s">
        <v>327</v>
      </c>
      <c r="B4767" t="s">
        <v>1389</v>
      </c>
      <c r="C4767" t="s">
        <v>16</v>
      </c>
      <c r="D4767" s="7">
        <v>0.1</v>
      </c>
      <c r="E4767" s="6" t="s">
        <v>17</v>
      </c>
      <c r="F4767" t="s">
        <v>1514</v>
      </c>
      <c r="G4767" t="str">
        <f t="shared" si="9700"/>
        <v>DL2021055</v>
      </c>
      <c r="H4767" t="str">
        <f t="shared" si="9764"/>
        <v>20</v>
      </c>
      <c r="I4767" t="str">
        <f t="shared" si="9765"/>
        <v>GaliziskSumpkrebs_20_20211013_DL2021055_BorupgaardGym</v>
      </c>
      <c r="J4767" t="str">
        <f t="shared" si="9766"/>
        <v>GaliziskSumpkrebs</v>
      </c>
      <c r="K4767" t="str">
        <f t="shared" si="9767"/>
        <v>NegK</v>
      </c>
      <c r="L4767" t="str">
        <f t="shared" si="9768"/>
        <v>No Ct</v>
      </c>
      <c r="M4767" t="str">
        <f t="shared" si="9769"/>
        <v/>
      </c>
      <c r="N4767" t="str">
        <f t="shared" si="9770"/>
        <v/>
      </c>
      <c r="O4767" t="str">
        <f t="shared" si="9771"/>
        <v/>
      </c>
    </row>
    <row r="4768" spans="1:24" x14ac:dyDescent="0.25">
      <c r="A4768" t="s">
        <v>329</v>
      </c>
      <c r="B4768" t="s">
        <v>1390</v>
      </c>
      <c r="C4768" t="s">
        <v>20</v>
      </c>
      <c r="D4768" s="7">
        <v>0.1</v>
      </c>
      <c r="E4768" s="6" t="s">
        <v>17</v>
      </c>
      <c r="F4768" t="s">
        <v>1514</v>
      </c>
      <c r="G4768" t="str">
        <f t="shared" si="9700"/>
        <v>DL2021055</v>
      </c>
      <c r="H4768" t="str">
        <f t="shared" si="9764"/>
        <v>20</v>
      </c>
      <c r="I4768" t="str">
        <f t="shared" si="9765"/>
        <v>GaliziskSumpkrebs_20_20211013_DL2021055_BorupgaardGym</v>
      </c>
      <c r="J4768" t="str">
        <f t="shared" si="9766"/>
        <v>GaliziskSumpkrebs</v>
      </c>
      <c r="K4768" t="str">
        <f t="shared" si="9767"/>
        <v>eDNA</v>
      </c>
      <c r="L4768" t="str">
        <f t="shared" si="9768"/>
        <v>No Ct</v>
      </c>
      <c r="M4768" t="str">
        <f t="shared" si="9769"/>
        <v/>
      </c>
      <c r="N4768" t="str">
        <f t="shared" si="9770"/>
        <v/>
      </c>
      <c r="O4768" t="str">
        <f t="shared" si="9771"/>
        <v/>
      </c>
    </row>
    <row r="4769" spans="1:24" x14ac:dyDescent="0.25">
      <c r="A4769" t="s">
        <v>331</v>
      </c>
      <c r="B4769" t="s">
        <v>1390</v>
      </c>
      <c r="C4769" t="s">
        <v>20</v>
      </c>
      <c r="D4769" s="7">
        <v>0.1</v>
      </c>
      <c r="E4769" s="6" t="s">
        <v>17</v>
      </c>
      <c r="F4769" t="s">
        <v>1514</v>
      </c>
      <c r="G4769" t="str">
        <f t="shared" si="9700"/>
        <v>DL2021055</v>
      </c>
      <c r="H4769" t="str">
        <f t="shared" si="9764"/>
        <v>20</v>
      </c>
      <c r="I4769" t="str">
        <f t="shared" si="9765"/>
        <v>GaliziskSumpkrebs_20_20211013_DL2021055_BorupgaardGym</v>
      </c>
      <c r="J4769" t="str">
        <f t="shared" si="9766"/>
        <v>GaliziskSumpkrebs</v>
      </c>
      <c r="K4769" t="str">
        <f t="shared" si="9767"/>
        <v>eDNA</v>
      </c>
      <c r="L4769" t="str">
        <f t="shared" si="9768"/>
        <v>No Ct</v>
      </c>
      <c r="M4769" t="str">
        <f t="shared" si="9769"/>
        <v/>
      </c>
      <c r="N4769" t="str">
        <f t="shared" si="9770"/>
        <v/>
      </c>
      <c r="O4769" t="str">
        <f t="shared" si="9771"/>
        <v/>
      </c>
    </row>
    <row r="4770" spans="1:24" x14ac:dyDescent="0.25">
      <c r="A4770" t="s">
        <v>390</v>
      </c>
      <c r="B4770" t="s">
        <v>1391</v>
      </c>
      <c r="C4770" t="s">
        <v>13</v>
      </c>
      <c r="D4770" s="7">
        <v>0.1</v>
      </c>
      <c r="E4770" s="7">
        <v>36.5</v>
      </c>
      <c r="F4770" t="s">
        <v>1514</v>
      </c>
      <c r="G4770" t="str">
        <f t="shared" si="9700"/>
        <v>DL2021055</v>
      </c>
      <c r="H4770" t="str">
        <f t="shared" si="9764"/>
        <v>21</v>
      </c>
      <c r="I4770" t="str">
        <f t="shared" si="9765"/>
        <v>KinesiskUldhaandskrabbe_21_20211013_DL2021055_BorupgaardGym</v>
      </c>
      <c r="J4770" t="str">
        <f t="shared" si="9766"/>
        <v>KinesiskUldhaandskrabbe</v>
      </c>
      <c r="K4770" t="str">
        <f t="shared" si="9767"/>
        <v>PosK</v>
      </c>
      <c r="L4770">
        <f t="shared" si="9768"/>
        <v>36.5</v>
      </c>
      <c r="M4770">
        <f t="shared" si="9769"/>
        <v>36.5</v>
      </c>
      <c r="N4770">
        <f t="shared" si="9770"/>
        <v>0</v>
      </c>
      <c r="O4770">
        <f t="shared" si="9771"/>
        <v>0</v>
      </c>
      <c r="Q4770">
        <f t="shared" ref="Q4770" si="9793">IF(L4772="No Ct",0,L4772)</f>
        <v>0</v>
      </c>
      <c r="R4770">
        <f t="shared" ref="R4770" si="9794">IF(L4773="No Ct",0,L4773)</f>
        <v>0</v>
      </c>
      <c r="S4770" t="str">
        <f t="shared" ref="S4770" si="9795">IF(AND(M4770&gt;0,N4770=0),"Valid","Invalid")</f>
        <v>Valid</v>
      </c>
      <c r="T4770" t="str">
        <f t="shared" ref="T4770" si="9796">IF(OR(Q4770&gt;1,R4770&gt;1),"Present","Absent")</f>
        <v>Absent</v>
      </c>
      <c r="U4770" t="str">
        <f t="shared" ref="U4770" si="9797">IF(OR(AND(Q4770&gt;1,Q4770&lt;41),AND(R4770&gt;1,R4770&lt;41)),"Ct&lt;41","Ct&gt;41")</f>
        <v>Ct&gt;41</v>
      </c>
      <c r="V4770" t="str">
        <f>VLOOKUP(J4770,Datasæt_Analysesystemer!$C$2:$D$68,2,FALSE)</f>
        <v>Kinesisk uldhåndskrabbe</v>
      </c>
      <c r="W4770" t="str">
        <f t="shared" ref="W4770" si="9798">MID(F4770,10,9)</f>
        <v>DL2021055</v>
      </c>
      <c r="X4770" t="str">
        <f t="shared" ref="X4770" si="9799">W4770&amp;"_"&amp;V4770&amp;"_"&amp;S4770&amp;"_"&amp;T4770&amp;"_"&amp;U4770</f>
        <v>DL2021055_Kinesisk uldhåndskrabbe_Valid_Absent_Ct&gt;41</v>
      </c>
    </row>
    <row r="4771" spans="1:24" x14ac:dyDescent="0.25">
      <c r="A4771" t="s">
        <v>392</v>
      </c>
      <c r="B4771" t="s">
        <v>1392</v>
      </c>
      <c r="C4771" t="s">
        <v>16</v>
      </c>
      <c r="D4771" s="7">
        <v>0.1</v>
      </c>
      <c r="E4771" s="6" t="s">
        <v>17</v>
      </c>
      <c r="F4771" t="s">
        <v>1514</v>
      </c>
      <c r="G4771" t="str">
        <f t="shared" si="9700"/>
        <v>DL2021055</v>
      </c>
      <c r="H4771" t="str">
        <f t="shared" si="9764"/>
        <v>21</v>
      </c>
      <c r="I4771" t="str">
        <f t="shared" si="9765"/>
        <v>KinesiskUldhaandskrabbe_21_20211013_DL2021055_BorupgaardGym</v>
      </c>
      <c r="J4771" t="str">
        <f t="shared" si="9766"/>
        <v>KinesiskUldhaandskrabbe</v>
      </c>
      <c r="K4771" t="str">
        <f t="shared" si="9767"/>
        <v>NegK</v>
      </c>
      <c r="L4771" t="str">
        <f t="shared" si="9768"/>
        <v>No Ct</v>
      </c>
      <c r="M4771" t="str">
        <f t="shared" si="9769"/>
        <v/>
      </c>
      <c r="N4771" t="str">
        <f t="shared" si="9770"/>
        <v/>
      </c>
      <c r="O4771" t="str">
        <f t="shared" si="9771"/>
        <v/>
      </c>
    </row>
    <row r="4772" spans="1:24" x14ac:dyDescent="0.25">
      <c r="A4772" t="s">
        <v>394</v>
      </c>
      <c r="B4772" t="s">
        <v>1393</v>
      </c>
      <c r="C4772" t="s">
        <v>20</v>
      </c>
      <c r="D4772" s="7">
        <v>0.1</v>
      </c>
      <c r="E4772" s="6" t="s">
        <v>17</v>
      </c>
      <c r="F4772" t="s">
        <v>1514</v>
      </c>
      <c r="G4772" t="str">
        <f t="shared" si="9700"/>
        <v>DL2021055</v>
      </c>
      <c r="H4772" t="str">
        <f t="shared" si="9764"/>
        <v>21</v>
      </c>
      <c r="I4772" t="str">
        <f t="shared" si="9765"/>
        <v>KinesiskUldhaandskrabbe_21_20211013_DL2021055_BorupgaardGym</v>
      </c>
      <c r="J4772" t="str">
        <f t="shared" si="9766"/>
        <v>KinesiskUldhaandskrabbe</v>
      </c>
      <c r="K4772" t="str">
        <f t="shared" si="9767"/>
        <v>eDNA</v>
      </c>
      <c r="L4772" t="str">
        <f t="shared" si="9768"/>
        <v>No Ct</v>
      </c>
      <c r="M4772" t="str">
        <f t="shared" si="9769"/>
        <v/>
      </c>
      <c r="N4772" t="str">
        <f t="shared" si="9770"/>
        <v/>
      </c>
      <c r="O4772" t="str">
        <f t="shared" si="9771"/>
        <v/>
      </c>
    </row>
    <row r="4773" spans="1:24" x14ac:dyDescent="0.25">
      <c r="A4773" t="s">
        <v>396</v>
      </c>
      <c r="B4773" t="s">
        <v>1393</v>
      </c>
      <c r="C4773" t="s">
        <v>20</v>
      </c>
      <c r="D4773" s="7">
        <v>0.1</v>
      </c>
      <c r="E4773" s="6" t="s">
        <v>17</v>
      </c>
      <c r="F4773" t="s">
        <v>1514</v>
      </c>
      <c r="G4773" t="str">
        <f t="shared" si="9700"/>
        <v>DL2021055</v>
      </c>
      <c r="H4773" t="str">
        <f t="shared" si="9764"/>
        <v>21</v>
      </c>
      <c r="I4773" t="str">
        <f t="shared" si="9765"/>
        <v>KinesiskUldhaandskrabbe_21_20211013_DL2021055_BorupgaardGym</v>
      </c>
      <c r="J4773" t="str">
        <f t="shared" si="9766"/>
        <v>KinesiskUldhaandskrabbe</v>
      </c>
      <c r="K4773" t="str">
        <f t="shared" si="9767"/>
        <v>eDNA</v>
      </c>
      <c r="L4773" t="str">
        <f t="shared" si="9768"/>
        <v>No Ct</v>
      </c>
      <c r="M4773" t="str">
        <f t="shared" si="9769"/>
        <v/>
      </c>
      <c r="N4773" t="str">
        <f t="shared" si="9770"/>
        <v/>
      </c>
      <c r="O4773" t="str">
        <f t="shared" si="9771"/>
        <v/>
      </c>
    </row>
    <row r="4774" spans="1:24" x14ac:dyDescent="0.25">
      <c r="A4774" t="s">
        <v>397</v>
      </c>
      <c r="B4774" t="s">
        <v>1394</v>
      </c>
      <c r="C4774" t="s">
        <v>13</v>
      </c>
      <c r="D4774" s="7">
        <v>0.1</v>
      </c>
      <c r="E4774" s="7">
        <v>44.91</v>
      </c>
      <c r="F4774" t="s">
        <v>1514</v>
      </c>
      <c r="G4774" t="str">
        <f t="shared" si="9700"/>
        <v>DL2021055</v>
      </c>
      <c r="H4774" t="str">
        <f t="shared" si="9764"/>
        <v>22</v>
      </c>
      <c r="I4774" t="str">
        <f t="shared" si="9765"/>
        <v>KinesiskUldhaandskrabbe_22_20211013_DL2021055_BorupgaardGym</v>
      </c>
      <c r="J4774" t="str">
        <f t="shared" si="9766"/>
        <v>KinesiskUldhaandskrabbe</v>
      </c>
      <c r="K4774" t="str">
        <f t="shared" si="9767"/>
        <v>PosK</v>
      </c>
      <c r="L4774">
        <f t="shared" si="9768"/>
        <v>44.91</v>
      </c>
      <c r="M4774">
        <f t="shared" si="9769"/>
        <v>44.91</v>
      </c>
      <c r="N4774">
        <f t="shared" si="9770"/>
        <v>0</v>
      </c>
      <c r="O4774">
        <f t="shared" si="9771"/>
        <v>0</v>
      </c>
      <c r="Q4774">
        <f t="shared" ref="Q4774" si="9800">IF(L4776="No Ct",0,L4776)</f>
        <v>0</v>
      </c>
      <c r="R4774">
        <f t="shared" ref="R4774" si="9801">IF(L4777="No Ct",0,L4777)</f>
        <v>0</v>
      </c>
      <c r="S4774" t="str">
        <f t="shared" ref="S4774" si="9802">IF(AND(M4774&gt;0,N4774=0),"Valid","Invalid")</f>
        <v>Valid</v>
      </c>
      <c r="T4774" t="str">
        <f t="shared" ref="T4774" si="9803">IF(OR(Q4774&gt;1,R4774&gt;1),"Present","Absent")</f>
        <v>Absent</v>
      </c>
      <c r="U4774" t="str">
        <f t="shared" ref="U4774" si="9804">IF(OR(AND(Q4774&gt;1,Q4774&lt;41),AND(R4774&gt;1,R4774&lt;41)),"Ct&lt;41","Ct&gt;41")</f>
        <v>Ct&gt;41</v>
      </c>
      <c r="V4774" t="str">
        <f>VLOOKUP(J4774,Datasæt_Analysesystemer!$C$2:$D$68,2,FALSE)</f>
        <v>Kinesisk uldhåndskrabbe</v>
      </c>
      <c r="W4774" t="str">
        <f t="shared" ref="W4774" si="9805">MID(F4774,10,9)</f>
        <v>DL2021055</v>
      </c>
      <c r="X4774" t="str">
        <f t="shared" ref="X4774" si="9806">W4774&amp;"_"&amp;V4774&amp;"_"&amp;S4774&amp;"_"&amp;T4774&amp;"_"&amp;U4774</f>
        <v>DL2021055_Kinesisk uldhåndskrabbe_Valid_Absent_Ct&gt;41</v>
      </c>
    </row>
    <row r="4775" spans="1:24" x14ac:dyDescent="0.25">
      <c r="A4775" t="s">
        <v>399</v>
      </c>
      <c r="B4775" t="s">
        <v>1395</v>
      </c>
      <c r="C4775" t="s">
        <v>16</v>
      </c>
      <c r="D4775" s="7">
        <v>0.1</v>
      </c>
      <c r="E4775" s="6" t="s">
        <v>17</v>
      </c>
      <c r="F4775" t="s">
        <v>1514</v>
      </c>
      <c r="G4775" t="str">
        <f t="shared" si="9700"/>
        <v>DL2021055</v>
      </c>
      <c r="H4775" t="str">
        <f t="shared" si="9764"/>
        <v>22</v>
      </c>
      <c r="I4775" t="str">
        <f t="shared" si="9765"/>
        <v>KinesiskUldhaandskrabbe_22_20211013_DL2021055_BorupgaardGym</v>
      </c>
      <c r="J4775" t="str">
        <f t="shared" si="9766"/>
        <v>KinesiskUldhaandskrabbe</v>
      </c>
      <c r="K4775" t="str">
        <f t="shared" si="9767"/>
        <v>NegK</v>
      </c>
      <c r="L4775" t="str">
        <f t="shared" si="9768"/>
        <v>No Ct</v>
      </c>
      <c r="M4775" t="str">
        <f t="shared" si="9769"/>
        <v/>
      </c>
      <c r="N4775" t="str">
        <f t="shared" si="9770"/>
        <v/>
      </c>
      <c r="O4775" t="str">
        <f t="shared" si="9771"/>
        <v/>
      </c>
    </row>
    <row r="4776" spans="1:24" x14ac:dyDescent="0.25">
      <c r="A4776" t="s">
        <v>401</v>
      </c>
      <c r="B4776" t="s">
        <v>1396</v>
      </c>
      <c r="C4776" t="s">
        <v>20</v>
      </c>
      <c r="D4776" s="7">
        <v>0.1</v>
      </c>
      <c r="E4776" s="6" t="s">
        <v>17</v>
      </c>
      <c r="F4776" t="s">
        <v>1514</v>
      </c>
      <c r="G4776" t="str">
        <f t="shared" si="9700"/>
        <v>DL2021055</v>
      </c>
      <c r="H4776" t="str">
        <f t="shared" si="9764"/>
        <v>22</v>
      </c>
      <c r="I4776" t="str">
        <f t="shared" si="9765"/>
        <v>KinesiskUldhaandskrabbe_22_20211013_DL2021055_BorupgaardGym</v>
      </c>
      <c r="J4776" t="str">
        <f t="shared" si="9766"/>
        <v>KinesiskUldhaandskrabbe</v>
      </c>
      <c r="K4776" t="str">
        <f t="shared" si="9767"/>
        <v>eDNA</v>
      </c>
      <c r="L4776" t="str">
        <f t="shared" si="9768"/>
        <v>No Ct</v>
      </c>
      <c r="M4776" t="str">
        <f t="shared" si="9769"/>
        <v/>
      </c>
      <c r="N4776" t="str">
        <f t="shared" si="9770"/>
        <v/>
      </c>
      <c r="O4776" t="str">
        <f t="shared" si="9771"/>
        <v/>
      </c>
    </row>
    <row r="4777" spans="1:24" x14ac:dyDescent="0.25">
      <c r="A4777" t="s">
        <v>403</v>
      </c>
      <c r="B4777" t="s">
        <v>1396</v>
      </c>
      <c r="C4777" t="s">
        <v>20</v>
      </c>
      <c r="D4777" s="7">
        <v>0.1</v>
      </c>
      <c r="E4777" s="6" t="s">
        <v>17</v>
      </c>
      <c r="F4777" t="s">
        <v>1514</v>
      </c>
      <c r="G4777" t="str">
        <f t="shared" si="9700"/>
        <v>DL2021055</v>
      </c>
      <c r="H4777" t="str">
        <f t="shared" si="9764"/>
        <v>22</v>
      </c>
      <c r="I4777" t="str">
        <f t="shared" si="9765"/>
        <v>KinesiskUldhaandskrabbe_22_20211013_DL2021055_BorupgaardGym</v>
      </c>
      <c r="J4777" t="str">
        <f t="shared" si="9766"/>
        <v>KinesiskUldhaandskrabbe</v>
      </c>
      <c r="K4777" t="str">
        <f t="shared" si="9767"/>
        <v>eDNA</v>
      </c>
      <c r="L4777" t="str">
        <f t="shared" si="9768"/>
        <v>No Ct</v>
      </c>
      <c r="M4777" t="str">
        <f t="shared" si="9769"/>
        <v/>
      </c>
      <c r="N4777" t="str">
        <f t="shared" si="9770"/>
        <v/>
      </c>
      <c r="O4777" t="str">
        <f t="shared" si="9771"/>
        <v/>
      </c>
    </row>
    <row r="4778" spans="1:24" x14ac:dyDescent="0.25">
      <c r="A4778" t="s">
        <v>404</v>
      </c>
      <c r="B4778" t="s">
        <v>1397</v>
      </c>
      <c r="C4778" t="s">
        <v>13</v>
      </c>
      <c r="D4778" s="7">
        <v>0.1</v>
      </c>
      <c r="E4778" s="7" t="s">
        <v>17</v>
      </c>
      <c r="F4778" t="s">
        <v>1514</v>
      </c>
      <c r="G4778" t="str">
        <f t="shared" si="9700"/>
        <v>DL2021055</v>
      </c>
      <c r="H4778" t="str">
        <f t="shared" si="9764"/>
        <v>23</v>
      </c>
      <c r="I4778" t="str">
        <f t="shared" si="9765"/>
        <v>BredVandkalv_23_20211013_DL2021055_BorupgaardGym</v>
      </c>
      <c r="J4778" t="str">
        <f t="shared" si="9766"/>
        <v>BredVandkalv</v>
      </c>
      <c r="K4778" t="str">
        <f t="shared" si="9767"/>
        <v>PosK</v>
      </c>
      <c r="L4778" t="str">
        <f t="shared" si="9768"/>
        <v>No Ct</v>
      </c>
      <c r="M4778">
        <f t="shared" si="9769"/>
        <v>0</v>
      </c>
      <c r="N4778">
        <f t="shared" si="9770"/>
        <v>0</v>
      </c>
      <c r="O4778">
        <f t="shared" si="9771"/>
        <v>0</v>
      </c>
      <c r="Q4778">
        <f t="shared" ref="Q4778" si="9807">IF(L4780="No Ct",0,L4780)</f>
        <v>0</v>
      </c>
      <c r="R4778">
        <f t="shared" ref="R4778" si="9808">IF(L4781="No Ct",0,L4781)</f>
        <v>0</v>
      </c>
      <c r="S4778" t="str">
        <f t="shared" ref="S4778" si="9809">IF(AND(M4778&gt;0,N4778=0),"Valid","Invalid")</f>
        <v>Invalid</v>
      </c>
      <c r="T4778" t="str">
        <f t="shared" ref="T4778" si="9810">IF(OR(Q4778&gt;1,R4778&gt;1),"Present","Absent")</f>
        <v>Absent</v>
      </c>
      <c r="U4778" t="str">
        <f t="shared" ref="U4778" si="9811">IF(OR(AND(Q4778&gt;1,Q4778&lt;41),AND(R4778&gt;1,R4778&lt;41)),"Ct&lt;41","Ct&gt;41")</f>
        <v>Ct&gt;41</v>
      </c>
      <c r="V4778" t="str">
        <f>VLOOKUP(J4778,Datasæt_Analysesystemer!$C$2:$D$68,2,FALSE)</f>
        <v>Bred vandkalv</v>
      </c>
      <c r="W4778" t="str">
        <f t="shared" ref="W4778" si="9812">MID(F4778,10,9)</f>
        <v>DL2021055</v>
      </c>
      <c r="X4778" t="str">
        <f t="shared" ref="X4778" si="9813">W4778&amp;"_"&amp;V4778&amp;"_"&amp;S4778&amp;"_"&amp;T4778&amp;"_"&amp;U4778</f>
        <v>DL2021055_Bred vandkalv_Invalid_Absent_Ct&gt;41</v>
      </c>
    </row>
    <row r="4779" spans="1:24" x14ac:dyDescent="0.25">
      <c r="A4779" t="s">
        <v>406</v>
      </c>
      <c r="B4779" t="s">
        <v>1398</v>
      </c>
      <c r="C4779" t="s">
        <v>16</v>
      </c>
      <c r="D4779" s="7">
        <v>0.1</v>
      </c>
      <c r="E4779" s="6" t="s">
        <v>17</v>
      </c>
      <c r="F4779" t="s">
        <v>1514</v>
      </c>
      <c r="G4779" t="str">
        <f t="shared" si="9700"/>
        <v>DL2021055</v>
      </c>
      <c r="H4779" t="str">
        <f t="shared" si="9764"/>
        <v>23</v>
      </c>
      <c r="I4779" t="str">
        <f t="shared" si="9765"/>
        <v>BredVandkalv_23_20211013_DL2021055_BorupgaardGym</v>
      </c>
      <c r="J4779" t="str">
        <f t="shared" si="9766"/>
        <v>BredVandkalv</v>
      </c>
      <c r="K4779" t="str">
        <f t="shared" si="9767"/>
        <v>NegK</v>
      </c>
      <c r="L4779" t="str">
        <f t="shared" si="9768"/>
        <v>No Ct</v>
      </c>
      <c r="M4779" t="str">
        <f t="shared" si="9769"/>
        <v/>
      </c>
      <c r="N4779" t="str">
        <f t="shared" si="9770"/>
        <v/>
      </c>
      <c r="O4779" t="str">
        <f t="shared" si="9771"/>
        <v/>
      </c>
    </row>
    <row r="4780" spans="1:24" x14ac:dyDescent="0.25">
      <c r="A4780" t="s">
        <v>408</v>
      </c>
      <c r="B4780" t="s">
        <v>1399</v>
      </c>
      <c r="C4780" t="s">
        <v>20</v>
      </c>
      <c r="D4780" s="7">
        <v>0.1</v>
      </c>
      <c r="E4780" s="6" t="s">
        <v>17</v>
      </c>
      <c r="F4780" t="s">
        <v>1514</v>
      </c>
      <c r="G4780" t="str">
        <f t="shared" si="9700"/>
        <v>DL2021055</v>
      </c>
      <c r="H4780" t="str">
        <f t="shared" si="9764"/>
        <v>23</v>
      </c>
      <c r="I4780" t="str">
        <f t="shared" si="9765"/>
        <v>BredVandkalv_23_20211013_DL2021055_BorupgaardGym</v>
      </c>
      <c r="J4780" t="str">
        <f t="shared" si="9766"/>
        <v>BredVandkalv</v>
      </c>
      <c r="K4780" t="str">
        <f t="shared" si="9767"/>
        <v>eDNA</v>
      </c>
      <c r="L4780" t="str">
        <f t="shared" si="9768"/>
        <v>No Ct</v>
      </c>
      <c r="M4780" t="str">
        <f t="shared" si="9769"/>
        <v/>
      </c>
      <c r="N4780" t="str">
        <f t="shared" si="9770"/>
        <v/>
      </c>
      <c r="O4780" t="str">
        <f t="shared" si="9771"/>
        <v/>
      </c>
    </row>
    <row r="4781" spans="1:24" x14ac:dyDescent="0.25">
      <c r="A4781" t="s">
        <v>410</v>
      </c>
      <c r="B4781" t="s">
        <v>1399</v>
      </c>
      <c r="C4781" t="s">
        <v>20</v>
      </c>
      <c r="D4781" s="7">
        <v>0.1</v>
      </c>
      <c r="E4781" s="6" t="s">
        <v>17</v>
      </c>
      <c r="F4781" t="s">
        <v>1514</v>
      </c>
      <c r="G4781" t="str">
        <f t="shared" si="9700"/>
        <v>DL2021055</v>
      </c>
      <c r="H4781" t="str">
        <f t="shared" si="9764"/>
        <v>23</v>
      </c>
      <c r="I4781" t="str">
        <f t="shared" si="9765"/>
        <v>BredVandkalv_23_20211013_DL2021055_BorupgaardGym</v>
      </c>
      <c r="J4781" t="str">
        <f t="shared" si="9766"/>
        <v>BredVandkalv</v>
      </c>
      <c r="K4781" t="str">
        <f t="shared" si="9767"/>
        <v>eDNA</v>
      </c>
      <c r="L4781" t="str">
        <f t="shared" si="9768"/>
        <v>No Ct</v>
      </c>
      <c r="M4781" t="str">
        <f t="shared" si="9769"/>
        <v/>
      </c>
      <c r="N4781" t="str">
        <f t="shared" si="9770"/>
        <v/>
      </c>
      <c r="O4781" t="str">
        <f t="shared" si="9771"/>
        <v/>
      </c>
    </row>
    <row r="4782" spans="1:24" x14ac:dyDescent="0.25">
      <c r="A4782" t="s">
        <v>411</v>
      </c>
      <c r="B4782" t="s">
        <v>1400</v>
      </c>
      <c r="C4782" t="s">
        <v>13</v>
      </c>
      <c r="D4782" s="7">
        <v>0.1</v>
      </c>
      <c r="E4782" s="7">
        <v>23.72</v>
      </c>
      <c r="F4782" t="s">
        <v>1514</v>
      </c>
      <c r="G4782" t="str">
        <f t="shared" si="9700"/>
        <v>DL2021055</v>
      </c>
      <c r="H4782" t="str">
        <f t="shared" si="9764"/>
        <v>24</v>
      </c>
      <c r="I4782" t="str">
        <f t="shared" si="9765"/>
        <v>BredVandkalv_24_20211013_DL2021055_BorupgaardGym</v>
      </c>
      <c r="J4782" t="str">
        <f t="shared" si="9766"/>
        <v>BredVandkalv</v>
      </c>
      <c r="K4782" t="str">
        <f t="shared" si="9767"/>
        <v>PosK</v>
      </c>
      <c r="L4782">
        <f t="shared" si="9768"/>
        <v>23.72</v>
      </c>
      <c r="M4782">
        <f t="shared" si="9769"/>
        <v>23.72</v>
      </c>
      <c r="N4782">
        <f t="shared" si="9770"/>
        <v>0</v>
      </c>
      <c r="O4782">
        <f t="shared" si="9771"/>
        <v>0</v>
      </c>
      <c r="Q4782">
        <f t="shared" ref="Q4782" si="9814">IF(L4784="No Ct",0,L4784)</f>
        <v>0</v>
      </c>
      <c r="R4782">
        <f t="shared" ref="R4782" si="9815">IF(L4785="No Ct",0,L4785)</f>
        <v>0</v>
      </c>
      <c r="S4782" t="str">
        <f t="shared" ref="S4782" si="9816">IF(AND(M4782&gt;0,N4782=0),"Valid","Invalid")</f>
        <v>Valid</v>
      </c>
      <c r="T4782" t="str">
        <f t="shared" ref="T4782" si="9817">IF(OR(Q4782&gt;1,R4782&gt;1),"Present","Absent")</f>
        <v>Absent</v>
      </c>
      <c r="U4782" t="str">
        <f t="shared" ref="U4782" si="9818">IF(OR(AND(Q4782&gt;1,Q4782&lt;41),AND(R4782&gt;1,R4782&lt;41)),"Ct&lt;41","Ct&gt;41")</f>
        <v>Ct&gt;41</v>
      </c>
      <c r="V4782" t="str">
        <f>VLOOKUP(J4782,Datasæt_Analysesystemer!$C$2:$D$68,2,FALSE)</f>
        <v>Bred vandkalv</v>
      </c>
      <c r="W4782" t="str">
        <f t="shared" ref="W4782" si="9819">MID(F4782,10,9)</f>
        <v>DL2021055</v>
      </c>
      <c r="X4782" t="str">
        <f t="shared" ref="X4782" si="9820">W4782&amp;"_"&amp;V4782&amp;"_"&amp;S4782&amp;"_"&amp;T4782&amp;"_"&amp;U4782</f>
        <v>DL2021055_Bred vandkalv_Valid_Absent_Ct&gt;41</v>
      </c>
    </row>
    <row r="4783" spans="1:24" x14ac:dyDescent="0.25">
      <c r="A4783" t="s">
        <v>413</v>
      </c>
      <c r="B4783" t="s">
        <v>1401</v>
      </c>
      <c r="C4783" t="s">
        <v>16</v>
      </c>
      <c r="D4783" s="7">
        <v>0.1</v>
      </c>
      <c r="E4783" s="6" t="s">
        <v>17</v>
      </c>
      <c r="F4783" t="s">
        <v>1514</v>
      </c>
      <c r="G4783" t="str">
        <f t="shared" si="9700"/>
        <v>DL2021055</v>
      </c>
      <c r="H4783" t="str">
        <f t="shared" si="9764"/>
        <v>24</v>
      </c>
      <c r="I4783" t="str">
        <f t="shared" si="9765"/>
        <v>BredVandkalv_24_20211013_DL2021055_BorupgaardGym</v>
      </c>
      <c r="J4783" t="str">
        <f t="shared" si="9766"/>
        <v>BredVandkalv</v>
      </c>
      <c r="K4783" t="str">
        <f t="shared" si="9767"/>
        <v>NegK</v>
      </c>
      <c r="L4783" t="str">
        <f t="shared" si="9768"/>
        <v>No Ct</v>
      </c>
      <c r="M4783" t="str">
        <f t="shared" si="9769"/>
        <v/>
      </c>
      <c r="N4783" t="str">
        <f t="shared" si="9770"/>
        <v/>
      </c>
      <c r="O4783" t="str">
        <f t="shared" si="9771"/>
        <v/>
      </c>
    </row>
    <row r="4784" spans="1:24" x14ac:dyDescent="0.25">
      <c r="A4784" t="s">
        <v>415</v>
      </c>
      <c r="B4784" t="s">
        <v>1402</v>
      </c>
      <c r="C4784" t="s">
        <v>20</v>
      </c>
      <c r="D4784" s="7">
        <v>0.1</v>
      </c>
      <c r="E4784" s="7" t="s">
        <v>17</v>
      </c>
      <c r="F4784" t="s">
        <v>1514</v>
      </c>
      <c r="G4784" t="str">
        <f t="shared" si="9700"/>
        <v>DL2021055</v>
      </c>
      <c r="H4784" t="str">
        <f t="shared" si="9764"/>
        <v>24</v>
      </c>
      <c r="I4784" t="str">
        <f t="shared" si="9765"/>
        <v>BredVandkalv_24_20211013_DL2021055_BorupgaardGym</v>
      </c>
      <c r="J4784" t="str">
        <f t="shared" si="9766"/>
        <v>BredVandkalv</v>
      </c>
      <c r="K4784" t="str">
        <f t="shared" si="9767"/>
        <v>eDNA</v>
      </c>
      <c r="L4784" t="str">
        <f t="shared" si="9768"/>
        <v>No Ct</v>
      </c>
      <c r="M4784" t="str">
        <f t="shared" si="9769"/>
        <v/>
      </c>
      <c r="N4784" t="str">
        <f t="shared" si="9770"/>
        <v/>
      </c>
      <c r="O4784" t="str">
        <f t="shared" si="9771"/>
        <v/>
      </c>
    </row>
    <row r="4785" spans="1:24" x14ac:dyDescent="0.25">
      <c r="A4785" t="s">
        <v>417</v>
      </c>
      <c r="B4785" t="s">
        <v>1402</v>
      </c>
      <c r="C4785" t="s">
        <v>20</v>
      </c>
      <c r="D4785" s="7">
        <v>0.1</v>
      </c>
      <c r="E4785" s="6" t="s">
        <v>17</v>
      </c>
      <c r="F4785" t="s">
        <v>1514</v>
      </c>
      <c r="G4785" t="str">
        <f t="shared" si="9700"/>
        <v>DL2021055</v>
      </c>
      <c r="H4785" t="str">
        <f t="shared" si="9764"/>
        <v>24</v>
      </c>
      <c r="I4785" t="str">
        <f t="shared" si="9765"/>
        <v>BredVandkalv_24_20211013_DL2021055_BorupgaardGym</v>
      </c>
      <c r="J4785" t="str">
        <f t="shared" si="9766"/>
        <v>BredVandkalv</v>
      </c>
      <c r="K4785" t="str">
        <f t="shared" si="9767"/>
        <v>eDNA</v>
      </c>
      <c r="L4785" t="str">
        <f t="shared" si="9768"/>
        <v>No Ct</v>
      </c>
      <c r="M4785" t="str">
        <f t="shared" si="9769"/>
        <v/>
      </c>
      <c r="N4785" t="str">
        <f t="shared" si="9770"/>
        <v/>
      </c>
      <c r="O4785" t="str">
        <f t="shared" si="9771"/>
        <v/>
      </c>
    </row>
    <row r="4786" spans="1:24" x14ac:dyDescent="0.25">
      <c r="A4786" t="s">
        <v>11</v>
      </c>
      <c r="B4786" t="s">
        <v>12</v>
      </c>
      <c r="C4786" t="s">
        <v>13</v>
      </c>
      <c r="D4786" s="7">
        <v>0.1</v>
      </c>
      <c r="E4786" s="7">
        <v>39.090000000000003</v>
      </c>
      <c r="F4786" t="s">
        <v>1527</v>
      </c>
      <c r="G4786" t="str">
        <f t="shared" ref="G4786:G4849" si="9821">MID(F4786,10,9)</f>
        <v>DL2021005</v>
      </c>
      <c r="H4786" t="str">
        <f t="shared" si="9764"/>
        <v>01</v>
      </c>
      <c r="I4786" t="str">
        <f t="shared" si="9765"/>
        <v>Aborre_01_20211014_DL2021005_GentofteHF</v>
      </c>
      <c r="J4786" t="str">
        <f t="shared" si="9766"/>
        <v>Aborre</v>
      </c>
      <c r="K4786" t="str">
        <f t="shared" si="9767"/>
        <v>PosK</v>
      </c>
      <c r="L4786">
        <f t="shared" si="9768"/>
        <v>39.090000000000003</v>
      </c>
      <c r="M4786">
        <f t="shared" si="9769"/>
        <v>39.090000000000003</v>
      </c>
      <c r="N4786">
        <f t="shared" si="9770"/>
        <v>0</v>
      </c>
      <c r="O4786">
        <f t="shared" si="9771"/>
        <v>32.880000000000003</v>
      </c>
      <c r="Q4786">
        <f t="shared" ref="Q4786" si="9822">IF(L4788="No Ct",0,L4788)</f>
        <v>0</v>
      </c>
      <c r="R4786">
        <f t="shared" ref="R4786" si="9823">IF(L4789="No Ct",0,L4789)</f>
        <v>32.880000000000003</v>
      </c>
      <c r="S4786" t="str">
        <f t="shared" ref="S4786" si="9824">IF(AND(M4786&gt;0,N4786=0),"Valid","Invalid")</f>
        <v>Valid</v>
      </c>
      <c r="T4786" t="str">
        <f t="shared" ref="T4786" si="9825">IF(OR(Q4786&gt;1,R4786&gt;1),"Present","Absent")</f>
        <v>Present</v>
      </c>
      <c r="U4786" t="str">
        <f t="shared" ref="U4786" si="9826">IF(OR(AND(Q4786&gt;1,Q4786&lt;41),AND(R4786&gt;1,R4786&lt;41)),"Ct&lt;41","Ct&gt;41")</f>
        <v>Ct&lt;41</v>
      </c>
      <c r="V4786" t="str">
        <f>VLOOKUP(J4786,Datasæt_Analysesystemer!$C$2:$D$68,2,FALSE)</f>
        <v>Aborre</v>
      </c>
      <c r="W4786" t="str">
        <f t="shared" ref="W4786" si="9827">MID(F4786,10,9)</f>
        <v>DL2021005</v>
      </c>
      <c r="X4786" t="str">
        <f t="shared" ref="X4786" si="9828">W4786&amp;"_"&amp;V4786&amp;"_"&amp;S4786&amp;"_"&amp;T4786&amp;"_"&amp;U4786</f>
        <v>DL2021005_Aborre_Valid_Present_Ct&lt;41</v>
      </c>
    </row>
    <row r="4787" spans="1:24" x14ac:dyDescent="0.25">
      <c r="A4787" t="s">
        <v>14</v>
      </c>
      <c r="B4787" t="s">
        <v>15</v>
      </c>
      <c r="C4787" t="s">
        <v>16</v>
      </c>
      <c r="D4787" s="7">
        <v>0.1</v>
      </c>
      <c r="E4787" s="6" t="s">
        <v>17</v>
      </c>
      <c r="F4787" t="s">
        <v>1527</v>
      </c>
      <c r="G4787" t="str">
        <f t="shared" si="9821"/>
        <v>DL2021005</v>
      </c>
      <c r="H4787" t="str">
        <f t="shared" si="9764"/>
        <v>01</v>
      </c>
      <c r="I4787" t="str">
        <f t="shared" si="9765"/>
        <v>Aborre_01_20211014_DL2021005_GentofteHF</v>
      </c>
      <c r="J4787" t="str">
        <f t="shared" si="9766"/>
        <v>Aborre</v>
      </c>
      <c r="K4787" t="str">
        <f t="shared" si="9767"/>
        <v>NegK</v>
      </c>
      <c r="L4787" t="str">
        <f t="shared" si="9768"/>
        <v>No Ct</v>
      </c>
      <c r="M4787" t="str">
        <f t="shared" si="9769"/>
        <v/>
      </c>
      <c r="N4787" t="str">
        <f t="shared" si="9770"/>
        <v/>
      </c>
      <c r="O4787" t="str">
        <f t="shared" si="9771"/>
        <v/>
      </c>
    </row>
    <row r="4788" spans="1:24" x14ac:dyDescent="0.25">
      <c r="A4788" t="s">
        <v>18</v>
      </c>
      <c r="B4788" t="s">
        <v>19</v>
      </c>
      <c r="C4788" t="s">
        <v>20</v>
      </c>
      <c r="D4788" s="7">
        <v>0.1</v>
      </c>
      <c r="E4788" s="6" t="s">
        <v>17</v>
      </c>
      <c r="F4788" t="s">
        <v>1527</v>
      </c>
      <c r="G4788" t="str">
        <f t="shared" si="9821"/>
        <v>DL2021005</v>
      </c>
      <c r="H4788" t="str">
        <f t="shared" si="9764"/>
        <v>01</v>
      </c>
      <c r="I4788" t="str">
        <f t="shared" si="9765"/>
        <v>Aborre_01_20211014_DL2021005_GentofteHF</v>
      </c>
      <c r="J4788" t="str">
        <f t="shared" si="9766"/>
        <v>Aborre</v>
      </c>
      <c r="K4788" t="str">
        <f t="shared" si="9767"/>
        <v>eDNA</v>
      </c>
      <c r="L4788" t="str">
        <f t="shared" si="9768"/>
        <v>No Ct</v>
      </c>
      <c r="M4788" t="str">
        <f t="shared" si="9769"/>
        <v/>
      </c>
      <c r="N4788" t="str">
        <f t="shared" si="9770"/>
        <v/>
      </c>
      <c r="O4788" t="str">
        <f t="shared" si="9771"/>
        <v/>
      </c>
    </row>
    <row r="4789" spans="1:24" x14ac:dyDescent="0.25">
      <c r="A4789" t="s">
        <v>21</v>
      </c>
      <c r="B4789" t="s">
        <v>19</v>
      </c>
      <c r="C4789" t="s">
        <v>20</v>
      </c>
      <c r="D4789" s="7">
        <v>0.1</v>
      </c>
      <c r="E4789" s="6">
        <v>32.880000000000003</v>
      </c>
      <c r="F4789" t="s">
        <v>1527</v>
      </c>
      <c r="G4789" t="str">
        <f t="shared" si="9821"/>
        <v>DL2021005</v>
      </c>
      <c r="H4789" t="str">
        <f t="shared" si="9764"/>
        <v>01</v>
      </c>
      <c r="I4789" t="str">
        <f t="shared" si="9765"/>
        <v>Aborre_01_20211014_DL2021005_GentofteHF</v>
      </c>
      <c r="J4789" t="str">
        <f t="shared" si="9766"/>
        <v>Aborre</v>
      </c>
      <c r="K4789" t="str">
        <f t="shared" si="9767"/>
        <v>eDNA</v>
      </c>
      <c r="L4789">
        <f t="shared" si="9768"/>
        <v>32.880000000000003</v>
      </c>
      <c r="M4789" t="str">
        <f t="shared" si="9769"/>
        <v/>
      </c>
      <c r="N4789" t="str">
        <f t="shared" si="9770"/>
        <v/>
      </c>
      <c r="O4789" t="str">
        <f t="shared" si="9771"/>
        <v/>
      </c>
    </row>
    <row r="4790" spans="1:24" x14ac:dyDescent="0.25">
      <c r="A4790" t="s">
        <v>199</v>
      </c>
      <c r="B4790" t="s">
        <v>333</v>
      </c>
      <c r="C4790" t="s">
        <v>13</v>
      </c>
      <c r="D4790" s="7">
        <v>0.1</v>
      </c>
      <c r="E4790" s="7">
        <v>29.9</v>
      </c>
      <c r="F4790" t="s">
        <v>1527</v>
      </c>
      <c r="G4790" t="str">
        <f t="shared" si="9821"/>
        <v>DL2021005</v>
      </c>
      <c r="H4790" t="str">
        <f t="shared" si="9764"/>
        <v>02</v>
      </c>
      <c r="I4790" t="str">
        <f t="shared" si="9765"/>
        <v>Aborre_02_20211014_DL2021005_GentofteHF</v>
      </c>
      <c r="J4790" t="str">
        <f t="shared" si="9766"/>
        <v>Aborre</v>
      </c>
      <c r="K4790" t="str">
        <f t="shared" si="9767"/>
        <v>PosK</v>
      </c>
      <c r="L4790">
        <f t="shared" si="9768"/>
        <v>29.9</v>
      </c>
      <c r="M4790">
        <f t="shared" si="9769"/>
        <v>29.9</v>
      </c>
      <c r="N4790">
        <f t="shared" si="9770"/>
        <v>0</v>
      </c>
      <c r="O4790">
        <f t="shared" si="9771"/>
        <v>83.83</v>
      </c>
      <c r="Q4790">
        <f t="shared" ref="Q4790" si="9829">IF(L4792="No Ct",0,L4792)</f>
        <v>42.29</v>
      </c>
      <c r="R4790">
        <f t="shared" ref="R4790" si="9830">IF(L4793="No Ct",0,L4793)</f>
        <v>41.54</v>
      </c>
      <c r="S4790" t="str">
        <f t="shared" ref="S4790" si="9831">IF(AND(M4790&gt;0,N4790=0),"Valid","Invalid")</f>
        <v>Valid</v>
      </c>
      <c r="T4790" t="str">
        <f t="shared" ref="T4790" si="9832">IF(OR(Q4790&gt;1,R4790&gt;1),"Present","Absent")</f>
        <v>Present</v>
      </c>
      <c r="U4790" t="str">
        <f t="shared" ref="U4790" si="9833">IF(OR(AND(Q4790&gt;1,Q4790&lt;41),AND(R4790&gt;1,R4790&lt;41)),"Ct&lt;41","Ct&gt;41")</f>
        <v>Ct&gt;41</v>
      </c>
      <c r="V4790" t="str">
        <f>VLOOKUP(J4790,Datasæt_Analysesystemer!$C$2:$D$68,2,FALSE)</f>
        <v>Aborre</v>
      </c>
      <c r="W4790" t="str">
        <f t="shared" ref="W4790" si="9834">MID(F4790,10,9)</f>
        <v>DL2021005</v>
      </c>
      <c r="X4790" t="str">
        <f t="shared" ref="X4790" si="9835">W4790&amp;"_"&amp;V4790&amp;"_"&amp;S4790&amp;"_"&amp;T4790&amp;"_"&amp;U4790</f>
        <v>DL2021005_Aborre_Valid_Present_Ct&gt;41</v>
      </c>
    </row>
    <row r="4791" spans="1:24" x14ac:dyDescent="0.25">
      <c r="A4791" t="s">
        <v>201</v>
      </c>
      <c r="B4791" t="s">
        <v>334</v>
      </c>
      <c r="C4791" t="s">
        <v>16</v>
      </c>
      <c r="D4791" s="7">
        <v>0.1</v>
      </c>
      <c r="E4791" s="6" t="s">
        <v>17</v>
      </c>
      <c r="F4791" t="s">
        <v>1527</v>
      </c>
      <c r="G4791" t="str">
        <f t="shared" si="9821"/>
        <v>DL2021005</v>
      </c>
      <c r="H4791" t="str">
        <f t="shared" si="9764"/>
        <v>02</v>
      </c>
      <c r="I4791" t="str">
        <f t="shared" si="9765"/>
        <v>Aborre_02_20211014_DL2021005_GentofteHF</v>
      </c>
      <c r="J4791" t="str">
        <f t="shared" si="9766"/>
        <v>Aborre</v>
      </c>
      <c r="K4791" t="str">
        <f t="shared" si="9767"/>
        <v>NegK</v>
      </c>
      <c r="L4791" t="str">
        <f t="shared" si="9768"/>
        <v>No Ct</v>
      </c>
      <c r="M4791" t="str">
        <f t="shared" si="9769"/>
        <v/>
      </c>
      <c r="N4791" t="str">
        <f t="shared" si="9770"/>
        <v/>
      </c>
      <c r="O4791" t="str">
        <f t="shared" si="9771"/>
        <v/>
      </c>
    </row>
    <row r="4792" spans="1:24" x14ac:dyDescent="0.25">
      <c r="A4792" t="s">
        <v>203</v>
      </c>
      <c r="B4792" t="s">
        <v>335</v>
      </c>
      <c r="C4792" t="s">
        <v>20</v>
      </c>
      <c r="D4792" s="7">
        <v>0.1</v>
      </c>
      <c r="E4792" s="6">
        <v>42.29</v>
      </c>
      <c r="F4792" t="s">
        <v>1527</v>
      </c>
      <c r="G4792" t="str">
        <f t="shared" si="9821"/>
        <v>DL2021005</v>
      </c>
      <c r="H4792" t="str">
        <f t="shared" si="9764"/>
        <v>02</v>
      </c>
      <c r="I4792" t="str">
        <f t="shared" si="9765"/>
        <v>Aborre_02_20211014_DL2021005_GentofteHF</v>
      </c>
      <c r="J4792" t="str">
        <f t="shared" si="9766"/>
        <v>Aborre</v>
      </c>
      <c r="K4792" t="str">
        <f t="shared" si="9767"/>
        <v>eDNA</v>
      </c>
      <c r="L4792">
        <f t="shared" si="9768"/>
        <v>42.29</v>
      </c>
      <c r="M4792" t="str">
        <f t="shared" si="9769"/>
        <v/>
      </c>
      <c r="N4792" t="str">
        <f t="shared" si="9770"/>
        <v/>
      </c>
      <c r="O4792" t="str">
        <f t="shared" si="9771"/>
        <v/>
      </c>
    </row>
    <row r="4793" spans="1:24" x14ac:dyDescent="0.25">
      <c r="A4793" t="s">
        <v>205</v>
      </c>
      <c r="B4793" t="s">
        <v>335</v>
      </c>
      <c r="C4793" t="s">
        <v>20</v>
      </c>
      <c r="D4793" s="7">
        <v>0.1</v>
      </c>
      <c r="E4793" s="6">
        <v>41.54</v>
      </c>
      <c r="F4793" t="s">
        <v>1527</v>
      </c>
      <c r="G4793" t="str">
        <f t="shared" si="9821"/>
        <v>DL2021005</v>
      </c>
      <c r="H4793" t="str">
        <f t="shared" si="9764"/>
        <v>02</v>
      </c>
      <c r="I4793" t="str">
        <f t="shared" si="9765"/>
        <v>Aborre_02_20211014_DL2021005_GentofteHF</v>
      </c>
      <c r="J4793" t="str">
        <f t="shared" si="9766"/>
        <v>Aborre</v>
      </c>
      <c r="K4793" t="str">
        <f t="shared" si="9767"/>
        <v>eDNA</v>
      </c>
      <c r="L4793">
        <f t="shared" si="9768"/>
        <v>41.54</v>
      </c>
      <c r="M4793" t="str">
        <f t="shared" si="9769"/>
        <v/>
      </c>
      <c r="N4793" t="str">
        <f t="shared" si="9770"/>
        <v/>
      </c>
      <c r="O4793" t="str">
        <f t="shared" si="9771"/>
        <v/>
      </c>
    </row>
    <row r="4794" spans="1:24" x14ac:dyDescent="0.25">
      <c r="A4794" t="s">
        <v>206</v>
      </c>
      <c r="B4794" t="s">
        <v>336</v>
      </c>
      <c r="C4794" t="s">
        <v>13</v>
      </c>
      <c r="D4794" s="7">
        <v>0.1</v>
      </c>
      <c r="E4794" s="7">
        <v>31.31</v>
      </c>
      <c r="F4794" t="s">
        <v>1527</v>
      </c>
      <c r="G4794" t="str">
        <f t="shared" si="9821"/>
        <v>DL2021005</v>
      </c>
      <c r="H4794" t="str">
        <f t="shared" si="9764"/>
        <v>03</v>
      </c>
      <c r="I4794" t="str">
        <f t="shared" si="9765"/>
        <v>Skalle_03_20211014_DL2021005_GentofteHF</v>
      </c>
      <c r="J4794" t="str">
        <f t="shared" si="9766"/>
        <v>Skalle</v>
      </c>
      <c r="K4794" t="str">
        <f t="shared" si="9767"/>
        <v>PosK</v>
      </c>
      <c r="L4794">
        <f t="shared" si="9768"/>
        <v>31.31</v>
      </c>
      <c r="M4794">
        <f t="shared" si="9769"/>
        <v>31.31</v>
      </c>
      <c r="N4794">
        <f t="shared" si="9770"/>
        <v>0</v>
      </c>
      <c r="O4794">
        <f t="shared" si="9771"/>
        <v>70.92</v>
      </c>
      <c r="Q4794">
        <f t="shared" ref="Q4794" si="9836">IF(L4796="No Ct",0,L4796)</f>
        <v>35.04</v>
      </c>
      <c r="R4794">
        <f t="shared" ref="R4794" si="9837">IF(L4797="No Ct",0,L4797)</f>
        <v>35.880000000000003</v>
      </c>
      <c r="S4794" t="str">
        <f t="shared" ref="S4794" si="9838">IF(AND(M4794&gt;0,N4794=0),"Valid","Invalid")</f>
        <v>Valid</v>
      </c>
      <c r="T4794" t="str">
        <f t="shared" ref="T4794" si="9839">IF(OR(Q4794&gt;1,R4794&gt;1),"Present","Absent")</f>
        <v>Present</v>
      </c>
      <c r="U4794" t="str">
        <f t="shared" ref="U4794" si="9840">IF(OR(AND(Q4794&gt;1,Q4794&lt;41),AND(R4794&gt;1,R4794&lt;41)),"Ct&lt;41","Ct&gt;41")</f>
        <v>Ct&lt;41</v>
      </c>
      <c r="V4794" t="str">
        <f>VLOOKUP(J4794,Datasæt_Analysesystemer!$C$2:$D$68,2,FALSE)</f>
        <v>Skalle</v>
      </c>
      <c r="W4794" t="str">
        <f t="shared" ref="W4794" si="9841">MID(F4794,10,9)</f>
        <v>DL2021005</v>
      </c>
      <c r="X4794" t="str">
        <f t="shared" ref="X4794" si="9842">W4794&amp;"_"&amp;V4794&amp;"_"&amp;S4794&amp;"_"&amp;T4794&amp;"_"&amp;U4794</f>
        <v>DL2021005_Skalle_Valid_Present_Ct&lt;41</v>
      </c>
    </row>
    <row r="4795" spans="1:24" x14ac:dyDescent="0.25">
      <c r="A4795" t="s">
        <v>208</v>
      </c>
      <c r="B4795" t="s">
        <v>337</v>
      </c>
      <c r="C4795" t="s">
        <v>16</v>
      </c>
      <c r="D4795" s="7">
        <v>0.1</v>
      </c>
      <c r="E4795" s="6" t="s">
        <v>17</v>
      </c>
      <c r="F4795" t="s">
        <v>1527</v>
      </c>
      <c r="G4795" t="str">
        <f t="shared" si="9821"/>
        <v>DL2021005</v>
      </c>
      <c r="H4795" t="str">
        <f t="shared" si="9764"/>
        <v>03</v>
      </c>
      <c r="I4795" t="str">
        <f t="shared" si="9765"/>
        <v>Skalle_03_20211014_DL2021005_GentofteHF</v>
      </c>
      <c r="J4795" t="str">
        <f t="shared" si="9766"/>
        <v>Skalle</v>
      </c>
      <c r="K4795" t="str">
        <f t="shared" si="9767"/>
        <v>NegK</v>
      </c>
      <c r="L4795" t="str">
        <f t="shared" si="9768"/>
        <v>No Ct</v>
      </c>
      <c r="M4795" t="str">
        <f t="shared" si="9769"/>
        <v/>
      </c>
      <c r="N4795" t="str">
        <f t="shared" si="9770"/>
        <v/>
      </c>
      <c r="O4795" t="str">
        <f t="shared" si="9771"/>
        <v/>
      </c>
    </row>
    <row r="4796" spans="1:24" x14ac:dyDescent="0.25">
      <c r="A4796" t="s">
        <v>210</v>
      </c>
      <c r="B4796" t="s">
        <v>338</v>
      </c>
      <c r="C4796" t="s">
        <v>20</v>
      </c>
      <c r="D4796" s="7">
        <v>0.1</v>
      </c>
      <c r="E4796" s="6">
        <v>35.04</v>
      </c>
      <c r="F4796" t="s">
        <v>1527</v>
      </c>
      <c r="G4796" t="str">
        <f t="shared" si="9821"/>
        <v>DL2021005</v>
      </c>
      <c r="H4796" t="str">
        <f t="shared" si="9764"/>
        <v>03</v>
      </c>
      <c r="I4796" t="str">
        <f t="shared" si="9765"/>
        <v>Skalle_03_20211014_DL2021005_GentofteHF</v>
      </c>
      <c r="J4796" t="str">
        <f t="shared" si="9766"/>
        <v>Skalle</v>
      </c>
      <c r="K4796" t="str">
        <f t="shared" si="9767"/>
        <v>eDNA</v>
      </c>
      <c r="L4796">
        <f t="shared" si="9768"/>
        <v>35.04</v>
      </c>
      <c r="M4796" t="str">
        <f t="shared" si="9769"/>
        <v/>
      </c>
      <c r="N4796" t="str">
        <f t="shared" si="9770"/>
        <v/>
      </c>
      <c r="O4796" t="str">
        <f t="shared" si="9771"/>
        <v/>
      </c>
    </row>
    <row r="4797" spans="1:24" x14ac:dyDescent="0.25">
      <c r="A4797" t="s">
        <v>212</v>
      </c>
      <c r="B4797" t="s">
        <v>338</v>
      </c>
      <c r="C4797" t="s">
        <v>20</v>
      </c>
      <c r="D4797" s="7">
        <v>0.1</v>
      </c>
      <c r="E4797" s="6">
        <v>35.880000000000003</v>
      </c>
      <c r="F4797" t="s">
        <v>1527</v>
      </c>
      <c r="G4797" t="str">
        <f t="shared" si="9821"/>
        <v>DL2021005</v>
      </c>
      <c r="H4797" t="str">
        <f t="shared" si="9764"/>
        <v>03</v>
      </c>
      <c r="I4797" t="str">
        <f t="shared" si="9765"/>
        <v>Skalle_03_20211014_DL2021005_GentofteHF</v>
      </c>
      <c r="J4797" t="str">
        <f t="shared" si="9766"/>
        <v>Skalle</v>
      </c>
      <c r="K4797" t="str">
        <f t="shared" si="9767"/>
        <v>eDNA</v>
      </c>
      <c r="L4797">
        <f t="shared" si="9768"/>
        <v>35.880000000000003</v>
      </c>
      <c r="M4797" t="str">
        <f t="shared" si="9769"/>
        <v/>
      </c>
      <c r="N4797" t="str">
        <f t="shared" si="9770"/>
        <v/>
      </c>
      <c r="O4797" t="str">
        <f t="shared" si="9771"/>
        <v/>
      </c>
    </row>
    <row r="4798" spans="1:24" x14ac:dyDescent="0.25">
      <c r="A4798" t="s">
        <v>213</v>
      </c>
      <c r="B4798" t="s">
        <v>339</v>
      </c>
      <c r="C4798" t="s">
        <v>13</v>
      </c>
      <c r="D4798" s="7">
        <v>0.1</v>
      </c>
      <c r="E4798" s="6">
        <v>26.1</v>
      </c>
      <c r="F4798" t="s">
        <v>1527</v>
      </c>
      <c r="G4798" t="str">
        <f t="shared" si="9821"/>
        <v>DL2021005</v>
      </c>
      <c r="H4798" t="str">
        <f t="shared" si="9764"/>
        <v>04</v>
      </c>
      <c r="I4798" t="str">
        <f t="shared" si="9765"/>
        <v>Skalle_04_20211014_DL2021005_GentofteHF</v>
      </c>
      <c r="J4798" t="str">
        <f t="shared" si="9766"/>
        <v>Skalle</v>
      </c>
      <c r="K4798" t="str">
        <f t="shared" si="9767"/>
        <v>PosK</v>
      </c>
      <c r="L4798">
        <f t="shared" si="9768"/>
        <v>26.1</v>
      </c>
      <c r="M4798">
        <f t="shared" si="9769"/>
        <v>26.1</v>
      </c>
      <c r="N4798">
        <f t="shared" si="9770"/>
        <v>0</v>
      </c>
      <c r="O4798">
        <f t="shared" si="9771"/>
        <v>69.5</v>
      </c>
      <c r="Q4798">
        <f t="shared" ref="Q4798" si="9843">IF(L4800="No Ct",0,L4800)</f>
        <v>34.56</v>
      </c>
      <c r="R4798">
        <f t="shared" ref="R4798" si="9844">IF(L4801="No Ct",0,L4801)</f>
        <v>34.94</v>
      </c>
      <c r="S4798" t="str">
        <f t="shared" ref="S4798" si="9845">IF(AND(M4798&gt;0,N4798=0),"Valid","Invalid")</f>
        <v>Valid</v>
      </c>
      <c r="T4798" t="str">
        <f t="shared" ref="T4798" si="9846">IF(OR(Q4798&gt;1,R4798&gt;1),"Present","Absent")</f>
        <v>Present</v>
      </c>
      <c r="U4798" t="str">
        <f t="shared" ref="U4798" si="9847">IF(OR(AND(Q4798&gt;1,Q4798&lt;41),AND(R4798&gt;1,R4798&lt;41)),"Ct&lt;41","Ct&gt;41")</f>
        <v>Ct&lt;41</v>
      </c>
      <c r="V4798" t="str">
        <f>VLOOKUP(J4798,Datasæt_Analysesystemer!$C$2:$D$68,2,FALSE)</f>
        <v>Skalle</v>
      </c>
      <c r="W4798" t="str">
        <f t="shared" ref="W4798" si="9848">MID(F4798,10,9)</f>
        <v>DL2021005</v>
      </c>
      <c r="X4798" t="str">
        <f t="shared" ref="X4798" si="9849">W4798&amp;"_"&amp;V4798&amp;"_"&amp;S4798&amp;"_"&amp;T4798&amp;"_"&amp;U4798</f>
        <v>DL2021005_Skalle_Valid_Present_Ct&lt;41</v>
      </c>
    </row>
    <row r="4799" spans="1:24" x14ac:dyDescent="0.25">
      <c r="A4799" t="s">
        <v>215</v>
      </c>
      <c r="B4799" t="s">
        <v>340</v>
      </c>
      <c r="C4799" t="s">
        <v>16</v>
      </c>
      <c r="D4799" s="7">
        <v>0.1</v>
      </c>
      <c r="E4799" s="6" t="s">
        <v>17</v>
      </c>
      <c r="F4799" t="s">
        <v>1527</v>
      </c>
      <c r="G4799" t="str">
        <f t="shared" si="9821"/>
        <v>DL2021005</v>
      </c>
      <c r="H4799" t="str">
        <f t="shared" si="9764"/>
        <v>04</v>
      </c>
      <c r="I4799" t="str">
        <f t="shared" si="9765"/>
        <v>Skalle_04_20211014_DL2021005_GentofteHF</v>
      </c>
      <c r="J4799" t="str">
        <f t="shared" si="9766"/>
        <v>Skalle</v>
      </c>
      <c r="K4799" t="str">
        <f t="shared" si="9767"/>
        <v>NegK</v>
      </c>
      <c r="L4799" t="str">
        <f t="shared" si="9768"/>
        <v>No Ct</v>
      </c>
      <c r="M4799" t="str">
        <f t="shared" si="9769"/>
        <v/>
      </c>
      <c r="N4799" t="str">
        <f t="shared" si="9770"/>
        <v/>
      </c>
      <c r="O4799" t="str">
        <f t="shared" si="9771"/>
        <v/>
      </c>
    </row>
    <row r="4800" spans="1:24" x14ac:dyDescent="0.25">
      <c r="A4800" t="s">
        <v>217</v>
      </c>
      <c r="B4800" t="s">
        <v>341</v>
      </c>
      <c r="C4800" t="s">
        <v>20</v>
      </c>
      <c r="D4800" s="7">
        <v>0.1</v>
      </c>
      <c r="E4800" s="6">
        <v>34.56</v>
      </c>
      <c r="F4800" t="s">
        <v>1527</v>
      </c>
      <c r="G4800" t="str">
        <f t="shared" si="9821"/>
        <v>DL2021005</v>
      </c>
      <c r="H4800" t="str">
        <f t="shared" si="9764"/>
        <v>04</v>
      </c>
      <c r="I4800" t="str">
        <f t="shared" si="9765"/>
        <v>Skalle_04_20211014_DL2021005_GentofteHF</v>
      </c>
      <c r="J4800" t="str">
        <f t="shared" si="9766"/>
        <v>Skalle</v>
      </c>
      <c r="K4800" t="str">
        <f t="shared" si="9767"/>
        <v>eDNA</v>
      </c>
      <c r="L4800">
        <f t="shared" si="9768"/>
        <v>34.56</v>
      </c>
      <c r="M4800" t="str">
        <f t="shared" si="9769"/>
        <v/>
      </c>
      <c r="N4800" t="str">
        <f t="shared" si="9770"/>
        <v/>
      </c>
      <c r="O4800" t="str">
        <f t="shared" si="9771"/>
        <v/>
      </c>
    </row>
    <row r="4801" spans="1:24" x14ac:dyDescent="0.25">
      <c r="A4801" t="s">
        <v>219</v>
      </c>
      <c r="B4801" t="s">
        <v>341</v>
      </c>
      <c r="C4801" t="s">
        <v>20</v>
      </c>
      <c r="D4801" s="7">
        <v>0.1</v>
      </c>
      <c r="E4801" s="6">
        <v>34.94</v>
      </c>
      <c r="F4801" t="s">
        <v>1527</v>
      </c>
      <c r="G4801" t="str">
        <f t="shared" si="9821"/>
        <v>DL2021005</v>
      </c>
      <c r="H4801" t="str">
        <f t="shared" si="9764"/>
        <v>04</v>
      </c>
      <c r="I4801" t="str">
        <f t="shared" si="9765"/>
        <v>Skalle_04_20211014_DL2021005_GentofteHF</v>
      </c>
      <c r="J4801" t="str">
        <f t="shared" si="9766"/>
        <v>Skalle</v>
      </c>
      <c r="K4801" t="str">
        <f t="shared" si="9767"/>
        <v>eDNA</v>
      </c>
      <c r="L4801">
        <f t="shared" si="9768"/>
        <v>34.94</v>
      </c>
      <c r="M4801" t="str">
        <f t="shared" si="9769"/>
        <v/>
      </c>
      <c r="N4801" t="str">
        <f t="shared" si="9770"/>
        <v/>
      </c>
      <c r="O4801" t="str">
        <f t="shared" si="9771"/>
        <v/>
      </c>
    </row>
    <row r="4802" spans="1:24" x14ac:dyDescent="0.25">
      <c r="A4802" t="s">
        <v>220</v>
      </c>
      <c r="B4802" t="s">
        <v>1515</v>
      </c>
      <c r="C4802" t="s">
        <v>13</v>
      </c>
      <c r="D4802" s="7">
        <v>0.1</v>
      </c>
      <c r="E4802" s="7" t="s">
        <v>17</v>
      </c>
      <c r="F4802" t="s">
        <v>1527</v>
      </c>
      <c r="G4802" t="str">
        <f t="shared" si="9821"/>
        <v>DL2021005</v>
      </c>
      <c r="H4802" t="str">
        <f t="shared" si="9764"/>
        <v>05</v>
      </c>
      <c r="I4802" t="str">
        <f t="shared" si="9765"/>
        <v>Brasen_05_20211014_DL2021005_GentofteHF</v>
      </c>
      <c r="J4802" t="str">
        <f t="shared" si="9766"/>
        <v>Brasen</v>
      </c>
      <c r="K4802" t="str">
        <f t="shared" si="9767"/>
        <v>PosK</v>
      </c>
      <c r="L4802" t="str">
        <f t="shared" si="9768"/>
        <v>No Ct</v>
      </c>
      <c r="M4802">
        <f t="shared" si="9769"/>
        <v>0</v>
      </c>
      <c r="N4802">
        <f t="shared" si="9770"/>
        <v>31.76</v>
      </c>
      <c r="O4802">
        <f t="shared" si="9771"/>
        <v>75.44</v>
      </c>
      <c r="Q4802">
        <f t="shared" ref="Q4802" si="9850">IF(L4804="No Ct",0,L4804)</f>
        <v>37.29</v>
      </c>
      <c r="R4802">
        <f t="shared" ref="R4802" si="9851">IF(L4805="No Ct",0,L4805)</f>
        <v>38.15</v>
      </c>
      <c r="S4802" t="str">
        <f t="shared" ref="S4802" si="9852">IF(AND(M4802&gt;0,N4802=0),"Valid","Invalid")</f>
        <v>Invalid</v>
      </c>
      <c r="T4802" t="str">
        <f t="shared" ref="T4802" si="9853">IF(OR(Q4802&gt;1,R4802&gt;1),"Present","Absent")</f>
        <v>Present</v>
      </c>
      <c r="U4802" t="str">
        <f t="shared" ref="U4802" si="9854">IF(OR(AND(Q4802&gt;1,Q4802&lt;41),AND(R4802&gt;1,R4802&lt;41)),"Ct&lt;41","Ct&gt;41")</f>
        <v>Ct&lt;41</v>
      </c>
      <c r="V4802" t="str">
        <f>VLOOKUP(J4802,Datasæt_Analysesystemer!$C$2:$D$68,2,FALSE)</f>
        <v>Brasen</v>
      </c>
      <c r="W4802" t="str">
        <f t="shared" ref="W4802" si="9855">MID(F4802,10,9)</f>
        <v>DL2021005</v>
      </c>
      <c r="X4802" t="str">
        <f t="shared" ref="X4802" si="9856">W4802&amp;"_"&amp;V4802&amp;"_"&amp;S4802&amp;"_"&amp;T4802&amp;"_"&amp;U4802</f>
        <v>DL2021005_Brasen_Invalid_Present_Ct&lt;41</v>
      </c>
    </row>
    <row r="4803" spans="1:24" x14ac:dyDescent="0.25">
      <c r="A4803" t="s">
        <v>222</v>
      </c>
      <c r="B4803" t="s">
        <v>1516</v>
      </c>
      <c r="C4803" t="s">
        <v>16</v>
      </c>
      <c r="D4803" s="7">
        <v>0.1</v>
      </c>
      <c r="E4803" s="6">
        <v>31.76</v>
      </c>
      <c r="F4803" t="s">
        <v>1527</v>
      </c>
      <c r="G4803" t="str">
        <f t="shared" si="9821"/>
        <v>DL2021005</v>
      </c>
      <c r="H4803" t="str">
        <f t="shared" si="9764"/>
        <v>05</v>
      </c>
      <c r="I4803" t="str">
        <f t="shared" si="9765"/>
        <v>Brasen_05_20211014_DL2021005_GentofteHF</v>
      </c>
      <c r="J4803" t="str">
        <f t="shared" si="9766"/>
        <v>Brasen</v>
      </c>
      <c r="K4803" t="str">
        <f t="shared" si="9767"/>
        <v>NegK</v>
      </c>
      <c r="L4803">
        <f t="shared" si="9768"/>
        <v>31.76</v>
      </c>
      <c r="M4803" t="str">
        <f t="shared" si="9769"/>
        <v/>
      </c>
      <c r="N4803" t="str">
        <f t="shared" si="9770"/>
        <v/>
      </c>
      <c r="O4803" t="str">
        <f t="shared" si="9771"/>
        <v/>
      </c>
    </row>
    <row r="4804" spans="1:24" x14ac:dyDescent="0.25">
      <c r="A4804" t="s">
        <v>224</v>
      </c>
      <c r="B4804" t="s">
        <v>1517</v>
      </c>
      <c r="C4804" t="s">
        <v>20</v>
      </c>
      <c r="D4804" s="7">
        <v>0.1</v>
      </c>
      <c r="E4804" s="6">
        <v>37.29</v>
      </c>
      <c r="F4804" t="s">
        <v>1527</v>
      </c>
      <c r="G4804" t="str">
        <f t="shared" si="9821"/>
        <v>DL2021005</v>
      </c>
      <c r="H4804" t="str">
        <f t="shared" si="9764"/>
        <v>05</v>
      </c>
      <c r="I4804" t="str">
        <f t="shared" si="9765"/>
        <v>Brasen_05_20211014_DL2021005_GentofteHF</v>
      </c>
      <c r="J4804" t="str">
        <f t="shared" si="9766"/>
        <v>Brasen</v>
      </c>
      <c r="K4804" t="str">
        <f t="shared" si="9767"/>
        <v>eDNA</v>
      </c>
      <c r="L4804">
        <f t="shared" si="9768"/>
        <v>37.29</v>
      </c>
      <c r="M4804" t="str">
        <f t="shared" si="9769"/>
        <v/>
      </c>
      <c r="N4804" t="str">
        <f t="shared" si="9770"/>
        <v/>
      </c>
      <c r="O4804" t="str">
        <f t="shared" si="9771"/>
        <v/>
      </c>
    </row>
    <row r="4805" spans="1:24" x14ac:dyDescent="0.25">
      <c r="A4805" t="s">
        <v>226</v>
      </c>
      <c r="B4805" t="s">
        <v>1517</v>
      </c>
      <c r="C4805" t="s">
        <v>20</v>
      </c>
      <c r="D4805" s="7">
        <v>0.1</v>
      </c>
      <c r="E4805" s="6">
        <v>38.15</v>
      </c>
      <c r="F4805" t="s">
        <v>1527</v>
      </c>
      <c r="G4805" t="str">
        <f t="shared" si="9821"/>
        <v>DL2021005</v>
      </c>
      <c r="H4805" t="str">
        <f t="shared" si="9764"/>
        <v>05</v>
      </c>
      <c r="I4805" t="str">
        <f t="shared" si="9765"/>
        <v>Brasen_05_20211014_DL2021005_GentofteHF</v>
      </c>
      <c r="J4805" t="str">
        <f t="shared" si="9766"/>
        <v>Brasen</v>
      </c>
      <c r="K4805" t="str">
        <f t="shared" si="9767"/>
        <v>eDNA</v>
      </c>
      <c r="L4805">
        <f t="shared" si="9768"/>
        <v>38.15</v>
      </c>
      <c r="M4805" t="str">
        <f t="shared" si="9769"/>
        <v/>
      </c>
      <c r="N4805" t="str">
        <f t="shared" si="9770"/>
        <v/>
      </c>
      <c r="O4805" t="str">
        <f t="shared" si="9771"/>
        <v/>
      </c>
    </row>
    <row r="4806" spans="1:24" x14ac:dyDescent="0.25">
      <c r="A4806" t="s">
        <v>227</v>
      </c>
      <c r="B4806" t="s">
        <v>1518</v>
      </c>
      <c r="C4806" t="s">
        <v>13</v>
      </c>
      <c r="D4806" s="7">
        <v>0.1</v>
      </c>
      <c r="E4806" s="7">
        <v>26.73</v>
      </c>
      <c r="F4806" t="s">
        <v>1527</v>
      </c>
      <c r="G4806" t="str">
        <f t="shared" si="9821"/>
        <v>DL2021005</v>
      </c>
      <c r="H4806" t="str">
        <f t="shared" si="9764"/>
        <v>06</v>
      </c>
      <c r="I4806" t="str">
        <f t="shared" si="9765"/>
        <v>Brasen_06_20211014_DL2021005_GentofteHF</v>
      </c>
      <c r="J4806" t="str">
        <f t="shared" si="9766"/>
        <v>Brasen</v>
      </c>
      <c r="K4806" t="str">
        <f t="shared" si="9767"/>
        <v>PosK</v>
      </c>
      <c r="L4806">
        <f t="shared" si="9768"/>
        <v>26.73</v>
      </c>
      <c r="M4806">
        <f t="shared" si="9769"/>
        <v>26.73</v>
      </c>
      <c r="N4806">
        <f t="shared" si="9770"/>
        <v>0</v>
      </c>
      <c r="O4806">
        <f t="shared" si="9771"/>
        <v>73.23</v>
      </c>
      <c r="Q4806">
        <f t="shared" ref="Q4806" si="9857">IF(L4808="No Ct",0,L4808)</f>
        <v>37.42</v>
      </c>
      <c r="R4806">
        <f t="shared" ref="R4806" si="9858">IF(L4809="No Ct",0,L4809)</f>
        <v>35.81</v>
      </c>
      <c r="S4806" t="str">
        <f t="shared" ref="S4806" si="9859">IF(AND(M4806&gt;0,N4806=0),"Valid","Invalid")</f>
        <v>Valid</v>
      </c>
      <c r="T4806" t="str">
        <f t="shared" ref="T4806" si="9860">IF(OR(Q4806&gt;1,R4806&gt;1),"Present","Absent")</f>
        <v>Present</v>
      </c>
      <c r="U4806" t="str">
        <f t="shared" ref="U4806" si="9861">IF(OR(AND(Q4806&gt;1,Q4806&lt;41),AND(R4806&gt;1,R4806&lt;41)),"Ct&lt;41","Ct&gt;41")</f>
        <v>Ct&lt;41</v>
      </c>
      <c r="V4806" t="str">
        <f>VLOOKUP(J4806,Datasæt_Analysesystemer!$C$2:$D$68,2,FALSE)</f>
        <v>Brasen</v>
      </c>
      <c r="W4806" t="str">
        <f t="shared" ref="W4806" si="9862">MID(F4806,10,9)</f>
        <v>DL2021005</v>
      </c>
      <c r="X4806" t="str">
        <f t="shared" ref="X4806" si="9863">W4806&amp;"_"&amp;V4806&amp;"_"&amp;S4806&amp;"_"&amp;T4806&amp;"_"&amp;U4806</f>
        <v>DL2021005_Brasen_Valid_Present_Ct&lt;41</v>
      </c>
    </row>
    <row r="4807" spans="1:24" x14ac:dyDescent="0.25">
      <c r="A4807" t="s">
        <v>229</v>
      </c>
      <c r="B4807" t="s">
        <v>1519</v>
      </c>
      <c r="C4807" t="s">
        <v>16</v>
      </c>
      <c r="D4807" s="7">
        <v>0.1</v>
      </c>
      <c r="E4807" s="6" t="s">
        <v>17</v>
      </c>
      <c r="F4807" t="s">
        <v>1527</v>
      </c>
      <c r="G4807" t="str">
        <f t="shared" si="9821"/>
        <v>DL2021005</v>
      </c>
      <c r="H4807" t="str">
        <f t="shared" si="9764"/>
        <v>06</v>
      </c>
      <c r="I4807" t="str">
        <f t="shared" si="9765"/>
        <v>Brasen_06_20211014_DL2021005_GentofteHF</v>
      </c>
      <c r="J4807" t="str">
        <f t="shared" si="9766"/>
        <v>Brasen</v>
      </c>
      <c r="K4807" t="str">
        <f t="shared" si="9767"/>
        <v>NegK</v>
      </c>
      <c r="L4807" t="str">
        <f t="shared" si="9768"/>
        <v>No Ct</v>
      </c>
      <c r="M4807" t="str">
        <f t="shared" si="9769"/>
        <v/>
      </c>
      <c r="N4807" t="str">
        <f t="shared" si="9770"/>
        <v/>
      </c>
      <c r="O4807" t="str">
        <f t="shared" si="9771"/>
        <v/>
      </c>
    </row>
    <row r="4808" spans="1:24" x14ac:dyDescent="0.25">
      <c r="A4808" t="s">
        <v>231</v>
      </c>
      <c r="B4808" t="s">
        <v>1520</v>
      </c>
      <c r="C4808" t="s">
        <v>20</v>
      </c>
      <c r="D4808" s="7">
        <v>0.1</v>
      </c>
      <c r="E4808" s="6">
        <v>37.42</v>
      </c>
      <c r="F4808" t="s">
        <v>1527</v>
      </c>
      <c r="G4808" t="str">
        <f t="shared" si="9821"/>
        <v>DL2021005</v>
      </c>
      <c r="H4808" t="str">
        <f t="shared" si="9764"/>
        <v>06</v>
      </c>
      <c r="I4808" t="str">
        <f t="shared" si="9765"/>
        <v>Brasen_06_20211014_DL2021005_GentofteHF</v>
      </c>
      <c r="J4808" t="str">
        <f t="shared" si="9766"/>
        <v>Brasen</v>
      </c>
      <c r="K4808" t="str">
        <f t="shared" si="9767"/>
        <v>eDNA</v>
      </c>
      <c r="L4808">
        <f t="shared" si="9768"/>
        <v>37.42</v>
      </c>
      <c r="M4808" t="str">
        <f t="shared" si="9769"/>
        <v/>
      </c>
      <c r="N4808" t="str">
        <f t="shared" si="9770"/>
        <v/>
      </c>
      <c r="O4808" t="str">
        <f t="shared" si="9771"/>
        <v/>
      </c>
    </row>
    <row r="4809" spans="1:24" x14ac:dyDescent="0.25">
      <c r="A4809" t="s">
        <v>233</v>
      </c>
      <c r="B4809" t="s">
        <v>1520</v>
      </c>
      <c r="C4809" t="s">
        <v>20</v>
      </c>
      <c r="D4809" s="7">
        <v>0.1</v>
      </c>
      <c r="E4809" s="6">
        <v>35.81</v>
      </c>
      <c r="F4809" t="s">
        <v>1527</v>
      </c>
      <c r="G4809" t="str">
        <f t="shared" si="9821"/>
        <v>DL2021005</v>
      </c>
      <c r="H4809" t="str">
        <f t="shared" si="9764"/>
        <v>06</v>
      </c>
      <c r="I4809" t="str">
        <f t="shared" si="9765"/>
        <v>Brasen_06_20211014_DL2021005_GentofteHF</v>
      </c>
      <c r="J4809" t="str">
        <f t="shared" si="9766"/>
        <v>Brasen</v>
      </c>
      <c r="K4809" t="str">
        <f t="shared" si="9767"/>
        <v>eDNA</v>
      </c>
      <c r="L4809">
        <f t="shared" si="9768"/>
        <v>35.81</v>
      </c>
      <c r="M4809" t="str">
        <f t="shared" si="9769"/>
        <v/>
      </c>
      <c r="N4809" t="str">
        <f t="shared" si="9770"/>
        <v/>
      </c>
      <c r="O4809" t="str">
        <f t="shared" si="9771"/>
        <v/>
      </c>
    </row>
    <row r="4810" spans="1:24" x14ac:dyDescent="0.25">
      <c r="A4810" t="s">
        <v>234</v>
      </c>
      <c r="B4810" t="s">
        <v>1349</v>
      </c>
      <c r="C4810" t="s">
        <v>13</v>
      </c>
      <c r="D4810" s="7">
        <v>0.1</v>
      </c>
      <c r="E4810" s="7">
        <v>39.130000000000003</v>
      </c>
      <c r="F4810" t="s">
        <v>1527</v>
      </c>
      <c r="G4810" t="str">
        <f t="shared" si="9821"/>
        <v>DL2021005</v>
      </c>
      <c r="H4810" t="str">
        <f t="shared" si="9764"/>
        <v>07</v>
      </c>
      <c r="I4810" t="str">
        <f t="shared" si="9765"/>
        <v>Gedde_07_20211014_DL2021005_GentofteHF</v>
      </c>
      <c r="J4810" t="str">
        <f t="shared" si="9766"/>
        <v>Gedde</v>
      </c>
      <c r="K4810" t="str">
        <f t="shared" si="9767"/>
        <v>PosK</v>
      </c>
      <c r="L4810">
        <f t="shared" si="9768"/>
        <v>39.130000000000003</v>
      </c>
      <c r="M4810">
        <f t="shared" si="9769"/>
        <v>39.130000000000003</v>
      </c>
      <c r="N4810">
        <f t="shared" si="9770"/>
        <v>0</v>
      </c>
      <c r="O4810">
        <f t="shared" si="9771"/>
        <v>23.08</v>
      </c>
      <c r="Q4810">
        <f t="shared" ref="Q4810" si="9864">IF(L4812="No Ct",0,L4812)</f>
        <v>0</v>
      </c>
      <c r="R4810">
        <f t="shared" ref="R4810" si="9865">IF(L4813="No Ct",0,L4813)</f>
        <v>23.08</v>
      </c>
      <c r="S4810" t="str">
        <f t="shared" ref="S4810" si="9866">IF(AND(M4810&gt;0,N4810=0),"Valid","Invalid")</f>
        <v>Valid</v>
      </c>
      <c r="T4810" t="str">
        <f t="shared" ref="T4810" si="9867">IF(OR(Q4810&gt;1,R4810&gt;1),"Present","Absent")</f>
        <v>Present</v>
      </c>
      <c r="U4810" t="str">
        <f t="shared" ref="U4810" si="9868">IF(OR(AND(Q4810&gt;1,Q4810&lt;41),AND(R4810&gt;1,R4810&lt;41)),"Ct&lt;41","Ct&gt;41")</f>
        <v>Ct&lt;41</v>
      </c>
      <c r="V4810" t="str">
        <f>VLOOKUP(J4810,Datasæt_Analysesystemer!$C$2:$D$68,2,FALSE)</f>
        <v>Gedde</v>
      </c>
      <c r="W4810" t="str">
        <f t="shared" ref="W4810" si="9869">MID(F4810,10,9)</f>
        <v>DL2021005</v>
      </c>
      <c r="X4810" t="str">
        <f t="shared" ref="X4810" si="9870">W4810&amp;"_"&amp;V4810&amp;"_"&amp;S4810&amp;"_"&amp;T4810&amp;"_"&amp;U4810</f>
        <v>DL2021005_Gedde_Valid_Present_Ct&lt;41</v>
      </c>
    </row>
    <row r="4811" spans="1:24" x14ac:dyDescent="0.25">
      <c r="A4811" t="s">
        <v>236</v>
      </c>
      <c r="B4811" t="s">
        <v>1350</v>
      </c>
      <c r="C4811" t="s">
        <v>16</v>
      </c>
      <c r="D4811" s="7">
        <v>0.1</v>
      </c>
      <c r="E4811" s="6" t="s">
        <v>17</v>
      </c>
      <c r="F4811" t="s">
        <v>1527</v>
      </c>
      <c r="G4811" t="str">
        <f t="shared" si="9821"/>
        <v>DL2021005</v>
      </c>
      <c r="H4811" t="str">
        <f t="shared" si="9764"/>
        <v>07</v>
      </c>
      <c r="I4811" t="str">
        <f t="shared" si="9765"/>
        <v>Gedde_07_20211014_DL2021005_GentofteHF</v>
      </c>
      <c r="J4811" t="str">
        <f t="shared" si="9766"/>
        <v>Gedde</v>
      </c>
      <c r="K4811" t="str">
        <f t="shared" si="9767"/>
        <v>NegK</v>
      </c>
      <c r="L4811" t="str">
        <f t="shared" si="9768"/>
        <v>No Ct</v>
      </c>
      <c r="M4811" t="str">
        <f t="shared" si="9769"/>
        <v/>
      </c>
      <c r="N4811" t="str">
        <f t="shared" si="9770"/>
        <v/>
      </c>
      <c r="O4811" t="str">
        <f t="shared" si="9771"/>
        <v/>
      </c>
    </row>
    <row r="4812" spans="1:24" x14ac:dyDescent="0.25">
      <c r="A4812" t="s">
        <v>238</v>
      </c>
      <c r="B4812" t="s">
        <v>1351</v>
      </c>
      <c r="C4812" t="s">
        <v>20</v>
      </c>
      <c r="D4812" s="7">
        <v>0.1</v>
      </c>
      <c r="E4812" s="6" t="s">
        <v>17</v>
      </c>
      <c r="F4812" t="s">
        <v>1527</v>
      </c>
      <c r="G4812" t="str">
        <f t="shared" si="9821"/>
        <v>DL2021005</v>
      </c>
      <c r="H4812" t="str">
        <f t="shared" si="9764"/>
        <v>07</v>
      </c>
      <c r="I4812" t="str">
        <f t="shared" si="9765"/>
        <v>Gedde_07_20211014_DL2021005_GentofteHF</v>
      </c>
      <c r="J4812" t="str">
        <f t="shared" si="9766"/>
        <v>Gedde</v>
      </c>
      <c r="K4812" t="str">
        <f t="shared" si="9767"/>
        <v>eDNA</v>
      </c>
      <c r="L4812" t="str">
        <f t="shared" si="9768"/>
        <v>No Ct</v>
      </c>
      <c r="M4812" t="str">
        <f t="shared" si="9769"/>
        <v/>
      </c>
      <c r="N4812" t="str">
        <f t="shared" si="9770"/>
        <v/>
      </c>
      <c r="O4812" t="str">
        <f t="shared" si="9771"/>
        <v/>
      </c>
    </row>
    <row r="4813" spans="1:24" x14ac:dyDescent="0.25">
      <c r="A4813" t="s">
        <v>240</v>
      </c>
      <c r="B4813" t="s">
        <v>1351</v>
      </c>
      <c r="C4813" t="s">
        <v>20</v>
      </c>
      <c r="D4813" s="7">
        <v>0.1</v>
      </c>
      <c r="E4813" s="6">
        <v>23.08</v>
      </c>
      <c r="F4813" t="s">
        <v>1527</v>
      </c>
      <c r="G4813" t="str">
        <f t="shared" si="9821"/>
        <v>DL2021005</v>
      </c>
      <c r="H4813" t="str">
        <f t="shared" si="9764"/>
        <v>07</v>
      </c>
      <c r="I4813" t="str">
        <f t="shared" si="9765"/>
        <v>Gedde_07_20211014_DL2021005_GentofteHF</v>
      </c>
      <c r="J4813" t="str">
        <f t="shared" si="9766"/>
        <v>Gedde</v>
      </c>
      <c r="K4813" t="str">
        <f t="shared" si="9767"/>
        <v>eDNA</v>
      </c>
      <c r="L4813">
        <f t="shared" si="9768"/>
        <v>23.08</v>
      </c>
      <c r="M4813" t="str">
        <f t="shared" si="9769"/>
        <v/>
      </c>
      <c r="N4813" t="str">
        <f t="shared" si="9770"/>
        <v/>
      </c>
      <c r="O4813" t="str">
        <f t="shared" si="9771"/>
        <v/>
      </c>
    </row>
    <row r="4814" spans="1:24" x14ac:dyDescent="0.25">
      <c r="A4814" t="s">
        <v>241</v>
      </c>
      <c r="B4814" t="s">
        <v>1352</v>
      </c>
      <c r="C4814" t="s">
        <v>13</v>
      </c>
      <c r="D4814" s="7">
        <v>0.1</v>
      </c>
      <c r="E4814" s="6">
        <v>23.46</v>
      </c>
      <c r="F4814" t="s">
        <v>1527</v>
      </c>
      <c r="G4814" t="str">
        <f t="shared" si="9821"/>
        <v>DL2021005</v>
      </c>
      <c r="H4814" t="str">
        <f t="shared" si="9764"/>
        <v>08</v>
      </c>
      <c r="I4814" t="str">
        <f t="shared" si="9765"/>
        <v>Gedde_08_20211014_DL2021005_GentofteHF</v>
      </c>
      <c r="J4814" t="str">
        <f t="shared" si="9766"/>
        <v>Gedde</v>
      </c>
      <c r="K4814" t="str">
        <f t="shared" si="9767"/>
        <v>PosK</v>
      </c>
      <c r="L4814">
        <f t="shared" si="9768"/>
        <v>23.46</v>
      </c>
      <c r="M4814">
        <f t="shared" si="9769"/>
        <v>23.46</v>
      </c>
      <c r="N4814">
        <f t="shared" si="9770"/>
        <v>0</v>
      </c>
      <c r="O4814">
        <f t="shared" si="9771"/>
        <v>73.539999999999992</v>
      </c>
      <c r="Q4814">
        <f t="shared" ref="Q4814" si="9871">IF(L4816="No Ct",0,L4816)</f>
        <v>37.03</v>
      </c>
      <c r="R4814">
        <f t="shared" ref="R4814" si="9872">IF(L4817="No Ct",0,L4817)</f>
        <v>36.51</v>
      </c>
      <c r="S4814" t="str">
        <f t="shared" ref="S4814" si="9873">IF(AND(M4814&gt;0,N4814=0),"Valid","Invalid")</f>
        <v>Valid</v>
      </c>
      <c r="T4814" t="str">
        <f t="shared" ref="T4814" si="9874">IF(OR(Q4814&gt;1,R4814&gt;1),"Present","Absent")</f>
        <v>Present</v>
      </c>
      <c r="U4814" t="str">
        <f t="shared" ref="U4814" si="9875">IF(OR(AND(Q4814&gt;1,Q4814&lt;41),AND(R4814&gt;1,R4814&lt;41)),"Ct&lt;41","Ct&gt;41")</f>
        <v>Ct&lt;41</v>
      </c>
      <c r="V4814" t="str">
        <f>VLOOKUP(J4814,Datasæt_Analysesystemer!$C$2:$D$68,2,FALSE)</f>
        <v>Gedde</v>
      </c>
      <c r="W4814" t="str">
        <f t="shared" ref="W4814" si="9876">MID(F4814,10,9)</f>
        <v>DL2021005</v>
      </c>
      <c r="X4814" t="str">
        <f t="shared" ref="X4814" si="9877">W4814&amp;"_"&amp;V4814&amp;"_"&amp;S4814&amp;"_"&amp;T4814&amp;"_"&amp;U4814</f>
        <v>DL2021005_Gedde_Valid_Present_Ct&lt;41</v>
      </c>
    </row>
    <row r="4815" spans="1:24" x14ac:dyDescent="0.25">
      <c r="A4815" t="s">
        <v>243</v>
      </c>
      <c r="B4815" t="s">
        <v>1353</v>
      </c>
      <c r="C4815" t="s">
        <v>16</v>
      </c>
      <c r="D4815" s="7">
        <v>0.1</v>
      </c>
      <c r="E4815" s="6" t="s">
        <v>17</v>
      </c>
      <c r="F4815" t="s">
        <v>1527</v>
      </c>
      <c r="G4815" t="str">
        <f t="shared" si="9821"/>
        <v>DL2021005</v>
      </c>
      <c r="H4815" t="str">
        <f t="shared" si="9764"/>
        <v>08</v>
      </c>
      <c r="I4815" t="str">
        <f t="shared" si="9765"/>
        <v>Gedde_08_20211014_DL2021005_GentofteHF</v>
      </c>
      <c r="J4815" t="str">
        <f t="shared" si="9766"/>
        <v>Gedde</v>
      </c>
      <c r="K4815" t="str">
        <f t="shared" si="9767"/>
        <v>NegK</v>
      </c>
      <c r="L4815" t="str">
        <f t="shared" si="9768"/>
        <v>No Ct</v>
      </c>
      <c r="M4815" t="str">
        <f t="shared" si="9769"/>
        <v/>
      </c>
      <c r="N4815" t="str">
        <f t="shared" si="9770"/>
        <v/>
      </c>
      <c r="O4815" t="str">
        <f t="shared" si="9771"/>
        <v/>
      </c>
    </row>
    <row r="4816" spans="1:24" x14ac:dyDescent="0.25">
      <c r="A4816" t="s">
        <v>245</v>
      </c>
      <c r="B4816" t="s">
        <v>1354</v>
      </c>
      <c r="C4816" t="s">
        <v>20</v>
      </c>
      <c r="D4816" s="7">
        <v>0.1</v>
      </c>
      <c r="E4816" s="6">
        <v>37.03</v>
      </c>
      <c r="F4816" t="s">
        <v>1527</v>
      </c>
      <c r="G4816" t="str">
        <f t="shared" si="9821"/>
        <v>DL2021005</v>
      </c>
      <c r="H4816" t="str">
        <f t="shared" si="9764"/>
        <v>08</v>
      </c>
      <c r="I4816" t="str">
        <f t="shared" si="9765"/>
        <v>Gedde_08_20211014_DL2021005_GentofteHF</v>
      </c>
      <c r="J4816" t="str">
        <f t="shared" si="9766"/>
        <v>Gedde</v>
      </c>
      <c r="K4816" t="str">
        <f t="shared" si="9767"/>
        <v>eDNA</v>
      </c>
      <c r="L4816">
        <f t="shared" si="9768"/>
        <v>37.03</v>
      </c>
      <c r="M4816" t="str">
        <f t="shared" si="9769"/>
        <v/>
      </c>
      <c r="N4816" t="str">
        <f t="shared" si="9770"/>
        <v/>
      </c>
      <c r="O4816" t="str">
        <f t="shared" si="9771"/>
        <v/>
      </c>
    </row>
    <row r="4817" spans="1:24" x14ac:dyDescent="0.25">
      <c r="A4817" t="s">
        <v>247</v>
      </c>
      <c r="B4817" t="s">
        <v>1354</v>
      </c>
      <c r="C4817" t="s">
        <v>20</v>
      </c>
      <c r="D4817" s="7">
        <v>0.1</v>
      </c>
      <c r="E4817" s="6">
        <v>36.51</v>
      </c>
      <c r="F4817" t="s">
        <v>1527</v>
      </c>
      <c r="G4817" t="str">
        <f t="shared" si="9821"/>
        <v>DL2021005</v>
      </c>
      <c r="H4817" t="str">
        <f t="shared" si="9764"/>
        <v>08</v>
      </c>
      <c r="I4817" t="str">
        <f t="shared" si="9765"/>
        <v>Gedde_08_20211014_DL2021005_GentofteHF</v>
      </c>
      <c r="J4817" t="str">
        <f t="shared" si="9766"/>
        <v>Gedde</v>
      </c>
      <c r="K4817" t="str">
        <f t="shared" si="9767"/>
        <v>eDNA</v>
      </c>
      <c r="L4817">
        <f t="shared" si="9768"/>
        <v>36.51</v>
      </c>
      <c r="M4817" t="str">
        <f t="shared" si="9769"/>
        <v/>
      </c>
      <c r="N4817" t="str">
        <f t="shared" si="9770"/>
        <v/>
      </c>
      <c r="O4817" t="str">
        <f t="shared" si="9771"/>
        <v/>
      </c>
    </row>
    <row r="4818" spans="1:24" x14ac:dyDescent="0.25">
      <c r="A4818" t="s">
        <v>248</v>
      </c>
      <c r="B4818" t="s">
        <v>1355</v>
      </c>
      <c r="C4818" t="s">
        <v>13</v>
      </c>
      <c r="D4818" s="7">
        <v>0.1</v>
      </c>
      <c r="E4818" s="7" t="s">
        <v>17</v>
      </c>
      <c r="F4818" t="s">
        <v>1527</v>
      </c>
      <c r="G4818" t="str">
        <f t="shared" si="9821"/>
        <v>DL2021005</v>
      </c>
      <c r="H4818" t="str">
        <f t="shared" si="9764"/>
        <v>09</v>
      </c>
      <c r="I4818" t="str">
        <f t="shared" si="9765"/>
        <v>Karpe_09_20211014_DL2021005_GentofteHF</v>
      </c>
      <c r="J4818" t="str">
        <f t="shared" si="9766"/>
        <v>Karpe</v>
      </c>
      <c r="K4818" t="str">
        <f t="shared" si="9767"/>
        <v>PosK</v>
      </c>
      <c r="L4818" t="str">
        <f t="shared" si="9768"/>
        <v>No Ct</v>
      </c>
      <c r="M4818">
        <f t="shared" si="9769"/>
        <v>0</v>
      </c>
      <c r="N4818">
        <f t="shared" si="9770"/>
        <v>0</v>
      </c>
      <c r="O4818">
        <f t="shared" si="9771"/>
        <v>0</v>
      </c>
      <c r="Q4818">
        <f t="shared" ref="Q4818" si="9878">IF(L4820="No Ct",0,L4820)</f>
        <v>0</v>
      </c>
      <c r="R4818">
        <f t="shared" ref="R4818" si="9879">IF(L4821="No Ct",0,L4821)</f>
        <v>0</v>
      </c>
      <c r="S4818" t="str">
        <f t="shared" ref="S4818" si="9880">IF(AND(M4818&gt;0,N4818=0),"Valid","Invalid")</f>
        <v>Invalid</v>
      </c>
      <c r="T4818" t="str">
        <f t="shared" ref="T4818" si="9881">IF(OR(Q4818&gt;1,R4818&gt;1),"Present","Absent")</f>
        <v>Absent</v>
      </c>
      <c r="U4818" t="str">
        <f t="shared" ref="U4818" si="9882">IF(OR(AND(Q4818&gt;1,Q4818&lt;41),AND(R4818&gt;1,R4818&lt;41)),"Ct&lt;41","Ct&gt;41")</f>
        <v>Ct&gt;41</v>
      </c>
      <c r="V4818" t="str">
        <f>VLOOKUP(J4818,Datasæt_Analysesystemer!$C$2:$D$68,2,FALSE)</f>
        <v>Karpe</v>
      </c>
      <c r="W4818" t="str">
        <f t="shared" ref="W4818" si="9883">MID(F4818,10,9)</f>
        <v>DL2021005</v>
      </c>
      <c r="X4818" t="str">
        <f t="shared" ref="X4818" si="9884">W4818&amp;"_"&amp;V4818&amp;"_"&amp;S4818&amp;"_"&amp;T4818&amp;"_"&amp;U4818</f>
        <v>DL2021005_Karpe_Invalid_Absent_Ct&gt;41</v>
      </c>
    </row>
    <row r="4819" spans="1:24" x14ac:dyDescent="0.25">
      <c r="A4819" t="s">
        <v>250</v>
      </c>
      <c r="B4819" t="s">
        <v>1356</v>
      </c>
      <c r="C4819" t="s">
        <v>16</v>
      </c>
      <c r="D4819" s="7">
        <v>0.1</v>
      </c>
      <c r="E4819" s="6" t="s">
        <v>17</v>
      </c>
      <c r="F4819" t="s">
        <v>1527</v>
      </c>
      <c r="G4819" t="str">
        <f t="shared" si="9821"/>
        <v>DL2021005</v>
      </c>
      <c r="H4819" t="str">
        <f t="shared" ref="H4819:H4882" si="9885">LEFT(B4819,2)</f>
        <v>09</v>
      </c>
      <c r="I4819" t="str">
        <f t="shared" ref="I4819:I4882" si="9886">J4819&amp;"_"&amp;H4819&amp;"_"&amp;F4819</f>
        <v>Karpe_09_20211014_DL2021005_GentofteHF</v>
      </c>
      <c r="J4819" t="str">
        <f t="shared" ref="J4819:J4882" si="9887">MID(RIGHT(B4819,LEN(B4819)-3),1,FIND("_",RIGHT(B4819,LEN(B4819)-3))-1)</f>
        <v>Karpe</v>
      </c>
      <c r="K4819" t="str">
        <f t="shared" ref="K4819:K4882" si="9888">TRIM(SUBSTITUTE(RIGHT(B4819,FIND(J4819,B4819)+1),"_",""))</f>
        <v>NegK</v>
      </c>
      <c r="L4819" t="str">
        <f t="shared" ref="L4819:L4882" si="9889">IFERROR(VALUE(SUBSTITUTE(E4819,".",",")),E4819)</f>
        <v>No Ct</v>
      </c>
      <c r="M4819" t="str">
        <f t="shared" ref="M4819:M4882" si="9890">IF(K4819="PosK",SUMIFS(L:L,K:K,"PosK",I:I,I4819),"")</f>
        <v/>
      </c>
      <c r="N4819" t="str">
        <f t="shared" ref="N4819:N4882" si="9891">IF(K4819="PosK",SUMIFS(L:L,K:K,"NegK",I:I,I4819),"")</f>
        <v/>
      </c>
      <c r="O4819" t="str">
        <f t="shared" ref="O4819:O4882" si="9892">IF(K4819="PosK",SUMIFS(L:L,K:K,"eDNA",I:I,I4819),"")</f>
        <v/>
      </c>
    </row>
    <row r="4820" spans="1:24" x14ac:dyDescent="0.25">
      <c r="A4820" t="s">
        <v>252</v>
      </c>
      <c r="B4820" t="s">
        <v>1357</v>
      </c>
      <c r="C4820" t="s">
        <v>20</v>
      </c>
      <c r="D4820" s="7">
        <v>0.1</v>
      </c>
      <c r="E4820" s="6" t="s">
        <v>17</v>
      </c>
      <c r="F4820" t="s">
        <v>1527</v>
      </c>
      <c r="G4820" t="str">
        <f t="shared" si="9821"/>
        <v>DL2021005</v>
      </c>
      <c r="H4820" t="str">
        <f t="shared" si="9885"/>
        <v>09</v>
      </c>
      <c r="I4820" t="str">
        <f t="shared" si="9886"/>
        <v>Karpe_09_20211014_DL2021005_GentofteHF</v>
      </c>
      <c r="J4820" t="str">
        <f t="shared" si="9887"/>
        <v>Karpe</v>
      </c>
      <c r="K4820" t="str">
        <f t="shared" si="9888"/>
        <v>eDNA</v>
      </c>
      <c r="L4820" t="str">
        <f t="shared" si="9889"/>
        <v>No Ct</v>
      </c>
      <c r="M4820" t="str">
        <f t="shared" si="9890"/>
        <v/>
      </c>
      <c r="N4820" t="str">
        <f t="shared" si="9891"/>
        <v/>
      </c>
      <c r="O4820" t="str">
        <f t="shared" si="9892"/>
        <v/>
      </c>
    </row>
    <row r="4821" spans="1:24" x14ac:dyDescent="0.25">
      <c r="A4821" t="s">
        <v>254</v>
      </c>
      <c r="B4821" t="s">
        <v>1357</v>
      </c>
      <c r="C4821" t="s">
        <v>20</v>
      </c>
      <c r="D4821" s="7">
        <v>0.1</v>
      </c>
      <c r="E4821" s="6" t="s">
        <v>17</v>
      </c>
      <c r="F4821" t="s">
        <v>1527</v>
      </c>
      <c r="G4821" t="str">
        <f t="shared" si="9821"/>
        <v>DL2021005</v>
      </c>
      <c r="H4821" t="str">
        <f t="shared" si="9885"/>
        <v>09</v>
      </c>
      <c r="I4821" t="str">
        <f t="shared" si="9886"/>
        <v>Karpe_09_20211014_DL2021005_GentofteHF</v>
      </c>
      <c r="J4821" t="str">
        <f t="shared" si="9887"/>
        <v>Karpe</v>
      </c>
      <c r="K4821" t="str">
        <f t="shared" si="9888"/>
        <v>eDNA</v>
      </c>
      <c r="L4821" t="str">
        <f t="shared" si="9889"/>
        <v>No Ct</v>
      </c>
      <c r="M4821" t="str">
        <f t="shared" si="9890"/>
        <v/>
      </c>
      <c r="N4821" t="str">
        <f t="shared" si="9891"/>
        <v/>
      </c>
      <c r="O4821" t="str">
        <f t="shared" si="9892"/>
        <v/>
      </c>
    </row>
    <row r="4822" spans="1:24" x14ac:dyDescent="0.25">
      <c r="A4822" t="s">
        <v>255</v>
      </c>
      <c r="B4822" t="s">
        <v>1358</v>
      </c>
      <c r="C4822" t="s">
        <v>13</v>
      </c>
      <c r="D4822" s="7">
        <v>0.1</v>
      </c>
      <c r="E4822" s="7" t="s">
        <v>17</v>
      </c>
      <c r="F4822" t="s">
        <v>1527</v>
      </c>
      <c r="G4822" t="str">
        <f t="shared" si="9821"/>
        <v>DL2021005</v>
      </c>
      <c r="H4822" t="str">
        <f t="shared" si="9885"/>
        <v>10</v>
      </c>
      <c r="I4822" t="str">
        <f t="shared" si="9886"/>
        <v>Karpe_10_20211014_DL2021005_GentofteHF</v>
      </c>
      <c r="J4822" t="str">
        <f t="shared" si="9887"/>
        <v>Karpe</v>
      </c>
      <c r="K4822" t="str">
        <f t="shared" si="9888"/>
        <v>PosK</v>
      </c>
      <c r="L4822" t="str">
        <f t="shared" si="9889"/>
        <v>No Ct</v>
      </c>
      <c r="M4822">
        <f t="shared" si="9890"/>
        <v>0</v>
      </c>
      <c r="N4822">
        <f t="shared" si="9891"/>
        <v>0</v>
      </c>
      <c r="O4822">
        <f t="shared" si="9892"/>
        <v>0</v>
      </c>
      <c r="Q4822">
        <f t="shared" ref="Q4822" si="9893">IF(L4824="No Ct",0,L4824)</f>
        <v>0</v>
      </c>
      <c r="R4822">
        <f t="shared" ref="R4822" si="9894">IF(L4825="No Ct",0,L4825)</f>
        <v>0</v>
      </c>
      <c r="S4822" t="str">
        <f t="shared" ref="S4822" si="9895">IF(AND(M4822&gt;0,N4822=0),"Valid","Invalid")</f>
        <v>Invalid</v>
      </c>
      <c r="T4822" t="str">
        <f t="shared" ref="T4822" si="9896">IF(OR(Q4822&gt;1,R4822&gt;1),"Present","Absent")</f>
        <v>Absent</v>
      </c>
      <c r="U4822" t="str">
        <f t="shared" ref="U4822" si="9897">IF(OR(AND(Q4822&gt;1,Q4822&lt;41),AND(R4822&gt;1,R4822&lt;41)),"Ct&lt;41","Ct&gt;41")</f>
        <v>Ct&gt;41</v>
      </c>
      <c r="V4822" t="str">
        <f>VLOOKUP(J4822,Datasæt_Analysesystemer!$C$2:$D$68,2,FALSE)</f>
        <v>Karpe</v>
      </c>
      <c r="W4822" t="str">
        <f t="shared" ref="W4822" si="9898">MID(F4822,10,9)</f>
        <v>DL2021005</v>
      </c>
      <c r="X4822" t="str">
        <f t="shared" ref="X4822" si="9899">W4822&amp;"_"&amp;V4822&amp;"_"&amp;S4822&amp;"_"&amp;T4822&amp;"_"&amp;U4822</f>
        <v>DL2021005_Karpe_Invalid_Absent_Ct&gt;41</v>
      </c>
    </row>
    <row r="4823" spans="1:24" x14ac:dyDescent="0.25">
      <c r="A4823" t="s">
        <v>257</v>
      </c>
      <c r="B4823" t="s">
        <v>1359</v>
      </c>
      <c r="C4823" t="s">
        <v>16</v>
      </c>
      <c r="D4823" s="7">
        <v>0.1</v>
      </c>
      <c r="E4823" s="6" t="s">
        <v>17</v>
      </c>
      <c r="F4823" t="s">
        <v>1527</v>
      </c>
      <c r="G4823" t="str">
        <f t="shared" si="9821"/>
        <v>DL2021005</v>
      </c>
      <c r="H4823" t="str">
        <f t="shared" si="9885"/>
        <v>10</v>
      </c>
      <c r="I4823" t="str">
        <f t="shared" si="9886"/>
        <v>Karpe_10_20211014_DL2021005_GentofteHF</v>
      </c>
      <c r="J4823" t="str">
        <f t="shared" si="9887"/>
        <v>Karpe</v>
      </c>
      <c r="K4823" t="str">
        <f t="shared" si="9888"/>
        <v>NegK</v>
      </c>
      <c r="L4823" t="str">
        <f t="shared" si="9889"/>
        <v>No Ct</v>
      </c>
      <c r="M4823" t="str">
        <f t="shared" si="9890"/>
        <v/>
      </c>
      <c r="N4823" t="str">
        <f t="shared" si="9891"/>
        <v/>
      </c>
      <c r="O4823" t="str">
        <f t="shared" si="9892"/>
        <v/>
      </c>
    </row>
    <row r="4824" spans="1:24" x14ac:dyDescent="0.25">
      <c r="A4824" t="s">
        <v>259</v>
      </c>
      <c r="B4824" t="s">
        <v>1360</v>
      </c>
      <c r="C4824" t="s">
        <v>20</v>
      </c>
      <c r="D4824" s="7">
        <v>0.1</v>
      </c>
      <c r="E4824" s="6" t="s">
        <v>17</v>
      </c>
      <c r="F4824" t="s">
        <v>1527</v>
      </c>
      <c r="G4824" t="str">
        <f t="shared" si="9821"/>
        <v>DL2021005</v>
      </c>
      <c r="H4824" t="str">
        <f t="shared" si="9885"/>
        <v>10</v>
      </c>
      <c r="I4824" t="str">
        <f t="shared" si="9886"/>
        <v>Karpe_10_20211014_DL2021005_GentofteHF</v>
      </c>
      <c r="J4824" t="str">
        <f t="shared" si="9887"/>
        <v>Karpe</v>
      </c>
      <c r="K4824" t="str">
        <f t="shared" si="9888"/>
        <v>eDNA</v>
      </c>
      <c r="L4824" t="str">
        <f t="shared" si="9889"/>
        <v>No Ct</v>
      </c>
      <c r="M4824" t="str">
        <f t="shared" si="9890"/>
        <v/>
      </c>
      <c r="N4824" t="str">
        <f t="shared" si="9891"/>
        <v/>
      </c>
      <c r="O4824" t="str">
        <f t="shared" si="9892"/>
        <v/>
      </c>
    </row>
    <row r="4825" spans="1:24" x14ac:dyDescent="0.25">
      <c r="A4825" t="s">
        <v>261</v>
      </c>
      <c r="B4825" t="s">
        <v>1360</v>
      </c>
      <c r="C4825" t="s">
        <v>20</v>
      </c>
      <c r="D4825" s="7">
        <v>0.1</v>
      </c>
      <c r="E4825" s="6" t="s">
        <v>17</v>
      </c>
      <c r="F4825" t="s">
        <v>1527</v>
      </c>
      <c r="G4825" t="str">
        <f t="shared" si="9821"/>
        <v>DL2021005</v>
      </c>
      <c r="H4825" t="str">
        <f t="shared" si="9885"/>
        <v>10</v>
      </c>
      <c r="I4825" t="str">
        <f t="shared" si="9886"/>
        <v>Karpe_10_20211014_DL2021005_GentofteHF</v>
      </c>
      <c r="J4825" t="str">
        <f t="shared" si="9887"/>
        <v>Karpe</v>
      </c>
      <c r="K4825" t="str">
        <f t="shared" si="9888"/>
        <v>eDNA</v>
      </c>
      <c r="L4825" t="str">
        <f t="shared" si="9889"/>
        <v>No Ct</v>
      </c>
      <c r="M4825" t="str">
        <f t="shared" si="9890"/>
        <v/>
      </c>
      <c r="N4825" t="str">
        <f t="shared" si="9891"/>
        <v/>
      </c>
      <c r="O4825" t="str">
        <f t="shared" si="9892"/>
        <v/>
      </c>
    </row>
    <row r="4826" spans="1:24" x14ac:dyDescent="0.25">
      <c r="A4826" t="s">
        <v>262</v>
      </c>
      <c r="B4826" t="s">
        <v>1361</v>
      </c>
      <c r="C4826" t="s">
        <v>13</v>
      </c>
      <c r="D4826" s="7">
        <v>0.1</v>
      </c>
      <c r="E4826" s="7">
        <v>36.78</v>
      </c>
      <c r="F4826" t="s">
        <v>1527</v>
      </c>
      <c r="G4826" t="str">
        <f t="shared" si="9821"/>
        <v>DL2021005</v>
      </c>
      <c r="H4826" t="str">
        <f t="shared" si="9885"/>
        <v>11</v>
      </c>
      <c r="I4826" t="str">
        <f t="shared" si="9886"/>
        <v>Soelvkarusse_11_20211014_DL2021005_GentofteHF</v>
      </c>
      <c r="J4826" t="str">
        <f t="shared" si="9887"/>
        <v>Soelvkarusse</v>
      </c>
      <c r="K4826" t="str">
        <f t="shared" si="9888"/>
        <v>PosK</v>
      </c>
      <c r="L4826">
        <f t="shared" si="9889"/>
        <v>36.78</v>
      </c>
      <c r="M4826">
        <f t="shared" si="9890"/>
        <v>36.78</v>
      </c>
      <c r="N4826">
        <f t="shared" si="9891"/>
        <v>0</v>
      </c>
      <c r="O4826">
        <f t="shared" si="9892"/>
        <v>0</v>
      </c>
      <c r="Q4826">
        <f t="shared" ref="Q4826" si="9900">IF(L4828="No Ct",0,L4828)</f>
        <v>0</v>
      </c>
      <c r="R4826">
        <f t="shared" ref="R4826" si="9901">IF(L4829="No Ct",0,L4829)</f>
        <v>0</v>
      </c>
      <c r="S4826" t="str">
        <f t="shared" ref="S4826" si="9902">IF(AND(M4826&gt;0,N4826=0),"Valid","Invalid")</f>
        <v>Valid</v>
      </c>
      <c r="T4826" t="str">
        <f t="shared" ref="T4826" si="9903">IF(OR(Q4826&gt;1,R4826&gt;1),"Present","Absent")</f>
        <v>Absent</v>
      </c>
      <c r="U4826" t="str">
        <f t="shared" ref="U4826" si="9904">IF(OR(AND(Q4826&gt;1,Q4826&lt;41),AND(R4826&gt;1,R4826&lt;41)),"Ct&lt;41","Ct&gt;41")</f>
        <v>Ct&gt;41</v>
      </c>
      <c r="V4826" t="str">
        <f>VLOOKUP(J4826,Datasæt_Analysesystemer!$C$2:$D$68,2,FALSE)</f>
        <v>Sølvkarusse</v>
      </c>
      <c r="W4826" t="str">
        <f t="shared" ref="W4826" si="9905">MID(F4826,10,9)</f>
        <v>DL2021005</v>
      </c>
      <c r="X4826" t="str">
        <f t="shared" ref="X4826" si="9906">W4826&amp;"_"&amp;V4826&amp;"_"&amp;S4826&amp;"_"&amp;T4826&amp;"_"&amp;U4826</f>
        <v>DL2021005_Sølvkarusse_Valid_Absent_Ct&gt;41</v>
      </c>
    </row>
    <row r="4827" spans="1:24" x14ac:dyDescent="0.25">
      <c r="A4827" t="s">
        <v>264</v>
      </c>
      <c r="B4827" t="s">
        <v>1362</v>
      </c>
      <c r="C4827" t="s">
        <v>16</v>
      </c>
      <c r="D4827" s="7">
        <v>0.1</v>
      </c>
      <c r="E4827" s="6" t="s">
        <v>17</v>
      </c>
      <c r="F4827" t="s">
        <v>1527</v>
      </c>
      <c r="G4827" t="str">
        <f t="shared" si="9821"/>
        <v>DL2021005</v>
      </c>
      <c r="H4827" t="str">
        <f t="shared" si="9885"/>
        <v>11</v>
      </c>
      <c r="I4827" t="str">
        <f t="shared" si="9886"/>
        <v>Soelvkarusse_11_20211014_DL2021005_GentofteHF</v>
      </c>
      <c r="J4827" t="str">
        <f t="shared" si="9887"/>
        <v>Soelvkarusse</v>
      </c>
      <c r="K4827" t="str">
        <f t="shared" si="9888"/>
        <v>NegK</v>
      </c>
      <c r="L4827" t="str">
        <f t="shared" si="9889"/>
        <v>No Ct</v>
      </c>
      <c r="M4827" t="str">
        <f t="shared" si="9890"/>
        <v/>
      </c>
      <c r="N4827" t="str">
        <f t="shared" si="9891"/>
        <v/>
      </c>
      <c r="O4827" t="str">
        <f t="shared" si="9892"/>
        <v/>
      </c>
    </row>
    <row r="4828" spans="1:24" x14ac:dyDescent="0.25">
      <c r="A4828" t="s">
        <v>266</v>
      </c>
      <c r="B4828" t="s">
        <v>1363</v>
      </c>
      <c r="C4828" t="s">
        <v>20</v>
      </c>
      <c r="D4828" s="7">
        <v>0.1</v>
      </c>
      <c r="E4828" s="6" t="s">
        <v>17</v>
      </c>
      <c r="F4828" t="s">
        <v>1527</v>
      </c>
      <c r="G4828" t="str">
        <f t="shared" si="9821"/>
        <v>DL2021005</v>
      </c>
      <c r="H4828" t="str">
        <f t="shared" si="9885"/>
        <v>11</v>
      </c>
      <c r="I4828" t="str">
        <f t="shared" si="9886"/>
        <v>Soelvkarusse_11_20211014_DL2021005_GentofteHF</v>
      </c>
      <c r="J4828" t="str">
        <f t="shared" si="9887"/>
        <v>Soelvkarusse</v>
      </c>
      <c r="K4828" t="str">
        <f t="shared" si="9888"/>
        <v>eDNA</v>
      </c>
      <c r="L4828" t="str">
        <f t="shared" si="9889"/>
        <v>No Ct</v>
      </c>
      <c r="M4828" t="str">
        <f t="shared" si="9890"/>
        <v/>
      </c>
      <c r="N4828" t="str">
        <f t="shared" si="9891"/>
        <v/>
      </c>
      <c r="O4828" t="str">
        <f t="shared" si="9892"/>
        <v/>
      </c>
    </row>
    <row r="4829" spans="1:24" x14ac:dyDescent="0.25">
      <c r="A4829" t="s">
        <v>268</v>
      </c>
      <c r="B4829" t="s">
        <v>1363</v>
      </c>
      <c r="C4829" t="s">
        <v>20</v>
      </c>
      <c r="D4829" s="7">
        <v>0.1</v>
      </c>
      <c r="E4829" s="6" t="s">
        <v>17</v>
      </c>
      <c r="F4829" t="s">
        <v>1527</v>
      </c>
      <c r="G4829" t="str">
        <f t="shared" si="9821"/>
        <v>DL2021005</v>
      </c>
      <c r="H4829" t="str">
        <f t="shared" si="9885"/>
        <v>11</v>
      </c>
      <c r="I4829" t="str">
        <f t="shared" si="9886"/>
        <v>Soelvkarusse_11_20211014_DL2021005_GentofteHF</v>
      </c>
      <c r="J4829" t="str">
        <f t="shared" si="9887"/>
        <v>Soelvkarusse</v>
      </c>
      <c r="K4829" t="str">
        <f t="shared" si="9888"/>
        <v>eDNA</v>
      </c>
      <c r="L4829" t="str">
        <f t="shared" si="9889"/>
        <v>No Ct</v>
      </c>
      <c r="M4829" t="str">
        <f t="shared" si="9890"/>
        <v/>
      </c>
      <c r="N4829" t="str">
        <f t="shared" si="9891"/>
        <v/>
      </c>
      <c r="O4829" t="str">
        <f t="shared" si="9892"/>
        <v/>
      </c>
    </row>
    <row r="4830" spans="1:24" x14ac:dyDescent="0.25">
      <c r="A4830" t="s">
        <v>269</v>
      </c>
      <c r="B4830" t="s">
        <v>1364</v>
      </c>
      <c r="C4830" t="s">
        <v>13</v>
      </c>
      <c r="D4830" s="7">
        <v>0.1</v>
      </c>
      <c r="E4830" s="7" t="s">
        <v>17</v>
      </c>
      <c r="F4830" t="s">
        <v>1527</v>
      </c>
      <c r="G4830" t="str">
        <f t="shared" si="9821"/>
        <v>DL2021005</v>
      </c>
      <c r="H4830" t="str">
        <f t="shared" si="9885"/>
        <v>12</v>
      </c>
      <c r="I4830" t="str">
        <f t="shared" si="9886"/>
        <v>Soelvkarusse_12_20211014_DL2021005_GentofteHF</v>
      </c>
      <c r="J4830" t="str">
        <f t="shared" si="9887"/>
        <v>Soelvkarusse</v>
      </c>
      <c r="K4830" t="str">
        <f t="shared" si="9888"/>
        <v>PosK</v>
      </c>
      <c r="L4830" t="str">
        <f t="shared" si="9889"/>
        <v>No Ct</v>
      </c>
      <c r="M4830">
        <f t="shared" si="9890"/>
        <v>0</v>
      </c>
      <c r="N4830">
        <f t="shared" si="9891"/>
        <v>0</v>
      </c>
      <c r="O4830">
        <f t="shared" si="9892"/>
        <v>0</v>
      </c>
      <c r="Q4830">
        <f t="shared" ref="Q4830" si="9907">IF(L4832="No Ct",0,L4832)</f>
        <v>0</v>
      </c>
      <c r="R4830">
        <f t="shared" ref="R4830" si="9908">IF(L4833="No Ct",0,L4833)</f>
        <v>0</v>
      </c>
      <c r="S4830" t="str">
        <f t="shared" ref="S4830" si="9909">IF(AND(M4830&gt;0,N4830=0),"Valid","Invalid")</f>
        <v>Invalid</v>
      </c>
      <c r="T4830" t="str">
        <f t="shared" ref="T4830" si="9910">IF(OR(Q4830&gt;1,R4830&gt;1),"Present","Absent")</f>
        <v>Absent</v>
      </c>
      <c r="U4830" t="str">
        <f t="shared" ref="U4830" si="9911">IF(OR(AND(Q4830&gt;1,Q4830&lt;41),AND(R4830&gt;1,R4830&lt;41)),"Ct&lt;41","Ct&gt;41")</f>
        <v>Ct&gt;41</v>
      </c>
      <c r="V4830" t="str">
        <f>VLOOKUP(J4830,Datasæt_Analysesystemer!$C$2:$D$68,2,FALSE)</f>
        <v>Sølvkarusse</v>
      </c>
      <c r="W4830" t="str">
        <f t="shared" ref="W4830" si="9912">MID(F4830,10,9)</f>
        <v>DL2021005</v>
      </c>
      <c r="X4830" t="str">
        <f t="shared" ref="X4830" si="9913">W4830&amp;"_"&amp;V4830&amp;"_"&amp;S4830&amp;"_"&amp;T4830&amp;"_"&amp;U4830</f>
        <v>DL2021005_Sølvkarusse_Invalid_Absent_Ct&gt;41</v>
      </c>
    </row>
    <row r="4831" spans="1:24" x14ac:dyDescent="0.25">
      <c r="A4831" t="s">
        <v>271</v>
      </c>
      <c r="B4831" t="s">
        <v>1365</v>
      </c>
      <c r="C4831" t="s">
        <v>16</v>
      </c>
      <c r="D4831" s="7">
        <v>0.1</v>
      </c>
      <c r="E4831" s="6" t="s">
        <v>17</v>
      </c>
      <c r="F4831" t="s">
        <v>1527</v>
      </c>
      <c r="G4831" t="str">
        <f t="shared" si="9821"/>
        <v>DL2021005</v>
      </c>
      <c r="H4831" t="str">
        <f t="shared" si="9885"/>
        <v>12</v>
      </c>
      <c r="I4831" t="str">
        <f t="shared" si="9886"/>
        <v>Soelvkarusse_12_20211014_DL2021005_GentofteHF</v>
      </c>
      <c r="J4831" t="str">
        <f t="shared" si="9887"/>
        <v>Soelvkarusse</v>
      </c>
      <c r="K4831" t="str">
        <f t="shared" si="9888"/>
        <v>NegK</v>
      </c>
      <c r="L4831" t="str">
        <f t="shared" si="9889"/>
        <v>No Ct</v>
      </c>
      <c r="M4831" t="str">
        <f t="shared" si="9890"/>
        <v/>
      </c>
      <c r="N4831" t="str">
        <f t="shared" si="9891"/>
        <v/>
      </c>
      <c r="O4831" t="str">
        <f t="shared" si="9892"/>
        <v/>
      </c>
    </row>
    <row r="4832" spans="1:24" x14ac:dyDescent="0.25">
      <c r="A4832" t="s">
        <v>273</v>
      </c>
      <c r="B4832" t="s">
        <v>1366</v>
      </c>
      <c r="C4832" t="s">
        <v>20</v>
      </c>
      <c r="D4832" s="7">
        <v>0.1</v>
      </c>
      <c r="E4832" s="6" t="s">
        <v>17</v>
      </c>
      <c r="F4832" t="s">
        <v>1527</v>
      </c>
      <c r="G4832" t="str">
        <f t="shared" si="9821"/>
        <v>DL2021005</v>
      </c>
      <c r="H4832" t="str">
        <f t="shared" si="9885"/>
        <v>12</v>
      </c>
      <c r="I4832" t="str">
        <f t="shared" si="9886"/>
        <v>Soelvkarusse_12_20211014_DL2021005_GentofteHF</v>
      </c>
      <c r="J4832" t="str">
        <f t="shared" si="9887"/>
        <v>Soelvkarusse</v>
      </c>
      <c r="K4832" t="str">
        <f t="shared" si="9888"/>
        <v>eDNA</v>
      </c>
      <c r="L4832" t="str">
        <f t="shared" si="9889"/>
        <v>No Ct</v>
      </c>
      <c r="M4832" t="str">
        <f t="shared" si="9890"/>
        <v/>
      </c>
      <c r="N4832" t="str">
        <f t="shared" si="9891"/>
        <v/>
      </c>
      <c r="O4832" t="str">
        <f t="shared" si="9892"/>
        <v/>
      </c>
    </row>
    <row r="4833" spans="1:24" x14ac:dyDescent="0.25">
      <c r="A4833" t="s">
        <v>275</v>
      </c>
      <c r="B4833" t="s">
        <v>1366</v>
      </c>
      <c r="C4833" t="s">
        <v>20</v>
      </c>
      <c r="D4833" s="7">
        <v>0.1</v>
      </c>
      <c r="E4833" s="6" t="s">
        <v>17</v>
      </c>
      <c r="F4833" t="s">
        <v>1527</v>
      </c>
      <c r="G4833" t="str">
        <f t="shared" si="9821"/>
        <v>DL2021005</v>
      </c>
      <c r="H4833" t="str">
        <f t="shared" si="9885"/>
        <v>12</v>
      </c>
      <c r="I4833" t="str">
        <f t="shared" si="9886"/>
        <v>Soelvkarusse_12_20211014_DL2021005_GentofteHF</v>
      </c>
      <c r="J4833" t="str">
        <f t="shared" si="9887"/>
        <v>Soelvkarusse</v>
      </c>
      <c r="K4833" t="str">
        <f t="shared" si="9888"/>
        <v>eDNA</v>
      </c>
      <c r="L4833" t="str">
        <f t="shared" si="9889"/>
        <v>No Ct</v>
      </c>
      <c r="M4833" t="str">
        <f t="shared" si="9890"/>
        <v/>
      </c>
      <c r="N4833" t="str">
        <f t="shared" si="9891"/>
        <v/>
      </c>
      <c r="O4833" t="str">
        <f t="shared" si="9892"/>
        <v/>
      </c>
    </row>
    <row r="4834" spans="1:24" x14ac:dyDescent="0.25">
      <c r="A4834" t="s">
        <v>276</v>
      </c>
      <c r="B4834" t="s">
        <v>1521</v>
      </c>
      <c r="C4834" t="s">
        <v>13</v>
      </c>
      <c r="D4834" s="7">
        <v>0.1</v>
      </c>
      <c r="E4834" s="6" t="s">
        <v>17</v>
      </c>
      <c r="F4834" t="s">
        <v>1527</v>
      </c>
      <c r="G4834" t="str">
        <f t="shared" si="9821"/>
        <v>DL2021005</v>
      </c>
      <c r="H4834" t="str">
        <f t="shared" si="9885"/>
        <v>13</v>
      </c>
      <c r="I4834" t="str">
        <f t="shared" si="9886"/>
        <v>Pigsmerling_13_20211014_DL2021005_GentofteHF</v>
      </c>
      <c r="J4834" t="str">
        <f t="shared" si="9887"/>
        <v>Pigsmerling</v>
      </c>
      <c r="K4834" t="str">
        <f t="shared" si="9888"/>
        <v>PosK</v>
      </c>
      <c r="L4834" t="str">
        <f t="shared" si="9889"/>
        <v>No Ct</v>
      </c>
      <c r="M4834">
        <f t="shared" si="9890"/>
        <v>0</v>
      </c>
      <c r="N4834">
        <f t="shared" si="9891"/>
        <v>0</v>
      </c>
      <c r="O4834">
        <f t="shared" si="9892"/>
        <v>0</v>
      </c>
      <c r="Q4834">
        <f t="shared" ref="Q4834" si="9914">IF(L4836="No Ct",0,L4836)</f>
        <v>0</v>
      </c>
      <c r="R4834">
        <f t="shared" ref="R4834" si="9915">IF(L4837="No Ct",0,L4837)</f>
        <v>0</v>
      </c>
      <c r="S4834" t="str">
        <f t="shared" ref="S4834" si="9916">IF(AND(M4834&gt;0,N4834=0),"Valid","Invalid")</f>
        <v>Invalid</v>
      </c>
      <c r="T4834" t="str">
        <f t="shared" ref="T4834" si="9917">IF(OR(Q4834&gt;1,R4834&gt;1),"Present","Absent")</f>
        <v>Absent</v>
      </c>
      <c r="U4834" t="str">
        <f t="shared" ref="U4834" si="9918">IF(OR(AND(Q4834&gt;1,Q4834&lt;41),AND(R4834&gt;1,R4834&lt;41)),"Ct&lt;41","Ct&gt;41")</f>
        <v>Ct&gt;41</v>
      </c>
      <c r="V4834" t="str">
        <f>VLOOKUP(J4834,Datasæt_Analysesystemer!$C$2:$D$68,2,FALSE)</f>
        <v>Pigsmerling</v>
      </c>
      <c r="W4834" t="str">
        <f t="shared" ref="W4834" si="9919">MID(F4834,10,9)</f>
        <v>DL2021005</v>
      </c>
      <c r="X4834" t="str">
        <f t="shared" ref="X4834" si="9920">W4834&amp;"_"&amp;V4834&amp;"_"&amp;S4834&amp;"_"&amp;T4834&amp;"_"&amp;U4834</f>
        <v>DL2021005_Pigsmerling_Invalid_Absent_Ct&gt;41</v>
      </c>
    </row>
    <row r="4835" spans="1:24" x14ac:dyDescent="0.25">
      <c r="A4835" t="s">
        <v>278</v>
      </c>
      <c r="B4835" t="s">
        <v>1522</v>
      </c>
      <c r="C4835" t="s">
        <v>16</v>
      </c>
      <c r="D4835" s="7">
        <v>0.1</v>
      </c>
      <c r="E4835" s="6" t="s">
        <v>17</v>
      </c>
      <c r="F4835" t="s">
        <v>1527</v>
      </c>
      <c r="G4835" t="str">
        <f t="shared" si="9821"/>
        <v>DL2021005</v>
      </c>
      <c r="H4835" t="str">
        <f t="shared" si="9885"/>
        <v>13</v>
      </c>
      <c r="I4835" t="str">
        <f t="shared" si="9886"/>
        <v>Pigsmerling_13_20211014_DL2021005_GentofteHF</v>
      </c>
      <c r="J4835" t="str">
        <f t="shared" si="9887"/>
        <v>Pigsmerling</v>
      </c>
      <c r="K4835" t="str">
        <f t="shared" si="9888"/>
        <v>NegK</v>
      </c>
      <c r="L4835" t="str">
        <f t="shared" si="9889"/>
        <v>No Ct</v>
      </c>
      <c r="M4835" t="str">
        <f t="shared" si="9890"/>
        <v/>
      </c>
      <c r="N4835" t="str">
        <f t="shared" si="9891"/>
        <v/>
      </c>
      <c r="O4835" t="str">
        <f t="shared" si="9892"/>
        <v/>
      </c>
    </row>
    <row r="4836" spans="1:24" x14ac:dyDescent="0.25">
      <c r="A4836" t="s">
        <v>280</v>
      </c>
      <c r="B4836" t="s">
        <v>1523</v>
      </c>
      <c r="C4836" t="s">
        <v>20</v>
      </c>
      <c r="D4836" s="7">
        <v>0.1</v>
      </c>
      <c r="E4836" s="6" t="s">
        <v>17</v>
      </c>
      <c r="F4836" t="s">
        <v>1527</v>
      </c>
      <c r="G4836" t="str">
        <f t="shared" si="9821"/>
        <v>DL2021005</v>
      </c>
      <c r="H4836" t="str">
        <f t="shared" si="9885"/>
        <v>13</v>
      </c>
      <c r="I4836" t="str">
        <f t="shared" si="9886"/>
        <v>Pigsmerling_13_20211014_DL2021005_GentofteHF</v>
      </c>
      <c r="J4836" t="str">
        <f t="shared" si="9887"/>
        <v>Pigsmerling</v>
      </c>
      <c r="K4836" t="str">
        <f t="shared" si="9888"/>
        <v>eDNA</v>
      </c>
      <c r="L4836" t="str">
        <f t="shared" si="9889"/>
        <v>No Ct</v>
      </c>
      <c r="M4836" t="str">
        <f t="shared" si="9890"/>
        <v/>
      </c>
      <c r="N4836" t="str">
        <f t="shared" si="9891"/>
        <v/>
      </c>
      <c r="O4836" t="str">
        <f t="shared" si="9892"/>
        <v/>
      </c>
    </row>
    <row r="4837" spans="1:24" x14ac:dyDescent="0.25">
      <c r="A4837" t="s">
        <v>282</v>
      </c>
      <c r="B4837" t="s">
        <v>1523</v>
      </c>
      <c r="C4837" t="s">
        <v>20</v>
      </c>
      <c r="D4837" s="7">
        <v>0.1</v>
      </c>
      <c r="E4837" s="7" t="s">
        <v>17</v>
      </c>
      <c r="F4837" t="s">
        <v>1527</v>
      </c>
      <c r="G4837" t="str">
        <f t="shared" si="9821"/>
        <v>DL2021005</v>
      </c>
      <c r="H4837" t="str">
        <f t="shared" si="9885"/>
        <v>13</v>
      </c>
      <c r="I4837" t="str">
        <f t="shared" si="9886"/>
        <v>Pigsmerling_13_20211014_DL2021005_GentofteHF</v>
      </c>
      <c r="J4837" t="str">
        <f t="shared" si="9887"/>
        <v>Pigsmerling</v>
      </c>
      <c r="K4837" t="str">
        <f t="shared" si="9888"/>
        <v>eDNA</v>
      </c>
      <c r="L4837" t="str">
        <f t="shared" si="9889"/>
        <v>No Ct</v>
      </c>
      <c r="M4837" t="str">
        <f t="shared" si="9890"/>
        <v/>
      </c>
      <c r="N4837" t="str">
        <f t="shared" si="9891"/>
        <v/>
      </c>
      <c r="O4837" t="str">
        <f t="shared" si="9892"/>
        <v/>
      </c>
    </row>
    <row r="4838" spans="1:24" x14ac:dyDescent="0.25">
      <c r="A4838" t="s">
        <v>283</v>
      </c>
      <c r="B4838" t="s">
        <v>1524</v>
      </c>
      <c r="C4838" t="s">
        <v>13</v>
      </c>
      <c r="D4838" s="7">
        <v>0.1</v>
      </c>
      <c r="E4838" s="7">
        <v>26.88</v>
      </c>
      <c r="F4838" t="s">
        <v>1527</v>
      </c>
      <c r="G4838" t="str">
        <f t="shared" si="9821"/>
        <v>DL2021005</v>
      </c>
      <c r="H4838" t="str">
        <f t="shared" si="9885"/>
        <v>14</v>
      </c>
      <c r="I4838" t="str">
        <f t="shared" si="9886"/>
        <v>Pigsmerling_14_20211014_DL2021005_GentofteHF</v>
      </c>
      <c r="J4838" t="str">
        <f t="shared" si="9887"/>
        <v>Pigsmerling</v>
      </c>
      <c r="K4838" t="str">
        <f t="shared" si="9888"/>
        <v>PosK</v>
      </c>
      <c r="L4838">
        <f t="shared" si="9889"/>
        <v>26.88</v>
      </c>
      <c r="M4838">
        <f t="shared" si="9890"/>
        <v>26.88</v>
      </c>
      <c r="N4838">
        <f t="shared" si="9891"/>
        <v>0</v>
      </c>
      <c r="O4838">
        <f t="shared" si="9892"/>
        <v>0</v>
      </c>
      <c r="Q4838">
        <f t="shared" ref="Q4838" si="9921">IF(L4840="No Ct",0,L4840)</f>
        <v>0</v>
      </c>
      <c r="R4838">
        <f t="shared" ref="R4838" si="9922">IF(L4841="No Ct",0,L4841)</f>
        <v>0</v>
      </c>
      <c r="S4838" t="str">
        <f t="shared" ref="S4838" si="9923">IF(AND(M4838&gt;0,N4838=0),"Valid","Invalid")</f>
        <v>Valid</v>
      </c>
      <c r="T4838" t="str">
        <f t="shared" ref="T4838" si="9924">IF(OR(Q4838&gt;1,R4838&gt;1),"Present","Absent")</f>
        <v>Absent</v>
      </c>
      <c r="U4838" t="str">
        <f t="shared" ref="U4838" si="9925">IF(OR(AND(Q4838&gt;1,Q4838&lt;41),AND(R4838&gt;1,R4838&lt;41)),"Ct&lt;41","Ct&gt;41")</f>
        <v>Ct&gt;41</v>
      </c>
      <c r="V4838" t="str">
        <f>VLOOKUP(J4838,Datasæt_Analysesystemer!$C$2:$D$68,2,FALSE)</f>
        <v>Pigsmerling</v>
      </c>
      <c r="W4838" t="str">
        <f t="shared" ref="W4838" si="9926">MID(F4838,10,9)</f>
        <v>DL2021005</v>
      </c>
      <c r="X4838" t="str">
        <f t="shared" ref="X4838" si="9927">W4838&amp;"_"&amp;V4838&amp;"_"&amp;S4838&amp;"_"&amp;T4838&amp;"_"&amp;U4838</f>
        <v>DL2021005_Pigsmerling_Valid_Absent_Ct&gt;41</v>
      </c>
    </row>
    <row r="4839" spans="1:24" x14ac:dyDescent="0.25">
      <c r="A4839" t="s">
        <v>285</v>
      </c>
      <c r="B4839" t="s">
        <v>1525</v>
      </c>
      <c r="C4839" t="s">
        <v>16</v>
      </c>
      <c r="D4839" s="7">
        <v>0.1</v>
      </c>
      <c r="E4839" s="7" t="s">
        <v>17</v>
      </c>
      <c r="F4839" t="s">
        <v>1527</v>
      </c>
      <c r="G4839" t="str">
        <f t="shared" si="9821"/>
        <v>DL2021005</v>
      </c>
      <c r="H4839" t="str">
        <f t="shared" si="9885"/>
        <v>14</v>
      </c>
      <c r="I4839" t="str">
        <f t="shared" si="9886"/>
        <v>Pigsmerling_14_20211014_DL2021005_GentofteHF</v>
      </c>
      <c r="J4839" t="str">
        <f t="shared" si="9887"/>
        <v>Pigsmerling</v>
      </c>
      <c r="K4839" t="str">
        <f t="shared" si="9888"/>
        <v>NegK</v>
      </c>
      <c r="L4839" t="str">
        <f t="shared" si="9889"/>
        <v>No Ct</v>
      </c>
      <c r="M4839" t="str">
        <f t="shared" si="9890"/>
        <v/>
      </c>
      <c r="N4839" t="str">
        <f t="shared" si="9891"/>
        <v/>
      </c>
      <c r="O4839" t="str">
        <f t="shared" si="9892"/>
        <v/>
      </c>
    </row>
    <row r="4840" spans="1:24" x14ac:dyDescent="0.25">
      <c r="A4840" t="s">
        <v>287</v>
      </c>
      <c r="B4840" t="s">
        <v>1526</v>
      </c>
      <c r="C4840" t="s">
        <v>20</v>
      </c>
      <c r="D4840" s="7">
        <v>0.1</v>
      </c>
      <c r="E4840" s="6" t="s">
        <v>17</v>
      </c>
      <c r="F4840" t="s">
        <v>1527</v>
      </c>
      <c r="G4840" t="str">
        <f t="shared" si="9821"/>
        <v>DL2021005</v>
      </c>
      <c r="H4840" t="str">
        <f t="shared" si="9885"/>
        <v>14</v>
      </c>
      <c r="I4840" t="str">
        <f t="shared" si="9886"/>
        <v>Pigsmerling_14_20211014_DL2021005_GentofteHF</v>
      </c>
      <c r="J4840" t="str">
        <f t="shared" si="9887"/>
        <v>Pigsmerling</v>
      </c>
      <c r="K4840" t="str">
        <f t="shared" si="9888"/>
        <v>eDNA</v>
      </c>
      <c r="L4840" t="str">
        <f t="shared" si="9889"/>
        <v>No Ct</v>
      </c>
      <c r="M4840" t="str">
        <f t="shared" si="9890"/>
        <v/>
      </c>
      <c r="N4840" t="str">
        <f t="shared" si="9891"/>
        <v/>
      </c>
      <c r="O4840" t="str">
        <f t="shared" si="9892"/>
        <v/>
      </c>
    </row>
    <row r="4841" spans="1:24" x14ac:dyDescent="0.25">
      <c r="A4841" t="s">
        <v>289</v>
      </c>
      <c r="B4841" t="s">
        <v>1526</v>
      </c>
      <c r="C4841" t="s">
        <v>20</v>
      </c>
      <c r="D4841" s="7">
        <v>0.1</v>
      </c>
      <c r="E4841" s="6" t="s">
        <v>17</v>
      </c>
      <c r="F4841" t="s">
        <v>1527</v>
      </c>
      <c r="G4841" t="str">
        <f t="shared" si="9821"/>
        <v>DL2021005</v>
      </c>
      <c r="H4841" t="str">
        <f t="shared" si="9885"/>
        <v>14</v>
      </c>
      <c r="I4841" t="str">
        <f t="shared" si="9886"/>
        <v>Pigsmerling_14_20211014_DL2021005_GentofteHF</v>
      </c>
      <c r="J4841" t="str">
        <f t="shared" si="9887"/>
        <v>Pigsmerling</v>
      </c>
      <c r="K4841" t="str">
        <f t="shared" si="9888"/>
        <v>eDNA</v>
      </c>
      <c r="L4841" t="str">
        <f t="shared" si="9889"/>
        <v>No Ct</v>
      </c>
      <c r="M4841" t="str">
        <f t="shared" si="9890"/>
        <v/>
      </c>
      <c r="N4841" t="str">
        <f t="shared" si="9891"/>
        <v/>
      </c>
      <c r="O4841" t="str">
        <f t="shared" si="9892"/>
        <v/>
      </c>
    </row>
    <row r="4842" spans="1:24" x14ac:dyDescent="0.25">
      <c r="A4842" t="s">
        <v>290</v>
      </c>
      <c r="B4842" t="s">
        <v>1373</v>
      </c>
      <c r="C4842" t="s">
        <v>13</v>
      </c>
      <c r="D4842" s="7">
        <v>0.1</v>
      </c>
      <c r="E4842" s="7">
        <v>31.7</v>
      </c>
      <c r="F4842" t="s">
        <v>1527</v>
      </c>
      <c r="G4842" t="str">
        <f t="shared" si="9821"/>
        <v>DL2021005</v>
      </c>
      <c r="H4842" t="str">
        <f t="shared" si="9885"/>
        <v>15</v>
      </c>
      <c r="I4842" t="str">
        <f t="shared" si="9886"/>
        <v>Flodkrebs_15_20211014_DL2021005_GentofteHF</v>
      </c>
      <c r="J4842" t="str">
        <f t="shared" si="9887"/>
        <v>Flodkrebs</v>
      </c>
      <c r="K4842" t="str">
        <f t="shared" si="9888"/>
        <v>PosK</v>
      </c>
      <c r="L4842">
        <f t="shared" si="9889"/>
        <v>31.7</v>
      </c>
      <c r="M4842">
        <f t="shared" si="9890"/>
        <v>31.7</v>
      </c>
      <c r="N4842">
        <f t="shared" si="9891"/>
        <v>0</v>
      </c>
      <c r="O4842">
        <f t="shared" si="9892"/>
        <v>0</v>
      </c>
      <c r="Q4842">
        <f t="shared" ref="Q4842" si="9928">IF(L4844="No Ct",0,L4844)</f>
        <v>0</v>
      </c>
      <c r="R4842">
        <f t="shared" ref="R4842" si="9929">IF(L4845="No Ct",0,L4845)</f>
        <v>0</v>
      </c>
      <c r="S4842" t="str">
        <f t="shared" ref="S4842" si="9930">IF(AND(M4842&gt;0,N4842=0),"Valid","Invalid")</f>
        <v>Valid</v>
      </c>
      <c r="T4842" t="str">
        <f t="shared" ref="T4842" si="9931">IF(OR(Q4842&gt;1,R4842&gt;1),"Present","Absent")</f>
        <v>Absent</v>
      </c>
      <c r="U4842" t="str">
        <f t="shared" ref="U4842" si="9932">IF(OR(AND(Q4842&gt;1,Q4842&lt;41),AND(R4842&gt;1,R4842&lt;41)),"Ct&lt;41","Ct&gt;41")</f>
        <v>Ct&gt;41</v>
      </c>
      <c r="V4842" t="str">
        <f>VLOOKUP(J4842,Datasæt_Analysesystemer!$C$2:$D$68,2,FALSE)</f>
        <v>Flodkrebs</v>
      </c>
      <c r="W4842" t="str">
        <f t="shared" ref="W4842" si="9933">MID(F4842,10,9)</f>
        <v>DL2021005</v>
      </c>
      <c r="X4842" t="str">
        <f t="shared" ref="X4842" si="9934">W4842&amp;"_"&amp;V4842&amp;"_"&amp;S4842&amp;"_"&amp;T4842&amp;"_"&amp;U4842</f>
        <v>DL2021005_Flodkrebs_Valid_Absent_Ct&gt;41</v>
      </c>
    </row>
    <row r="4843" spans="1:24" x14ac:dyDescent="0.25">
      <c r="A4843" t="s">
        <v>292</v>
      </c>
      <c r="B4843" t="s">
        <v>1374</v>
      </c>
      <c r="C4843" t="s">
        <v>16</v>
      </c>
      <c r="D4843" s="7">
        <v>0.1</v>
      </c>
      <c r="E4843" s="6" t="s">
        <v>17</v>
      </c>
      <c r="F4843" t="s">
        <v>1527</v>
      </c>
      <c r="G4843" t="str">
        <f t="shared" si="9821"/>
        <v>DL2021005</v>
      </c>
      <c r="H4843" t="str">
        <f t="shared" si="9885"/>
        <v>15</v>
      </c>
      <c r="I4843" t="str">
        <f t="shared" si="9886"/>
        <v>Flodkrebs_15_20211014_DL2021005_GentofteHF</v>
      </c>
      <c r="J4843" t="str">
        <f t="shared" si="9887"/>
        <v>Flodkrebs</v>
      </c>
      <c r="K4843" t="str">
        <f t="shared" si="9888"/>
        <v>NegK</v>
      </c>
      <c r="L4843" t="str">
        <f t="shared" si="9889"/>
        <v>No Ct</v>
      </c>
      <c r="M4843" t="str">
        <f t="shared" si="9890"/>
        <v/>
      </c>
      <c r="N4843" t="str">
        <f t="shared" si="9891"/>
        <v/>
      </c>
      <c r="O4843" t="str">
        <f t="shared" si="9892"/>
        <v/>
      </c>
    </row>
    <row r="4844" spans="1:24" x14ac:dyDescent="0.25">
      <c r="A4844" t="s">
        <v>294</v>
      </c>
      <c r="B4844" t="s">
        <v>1375</v>
      </c>
      <c r="C4844" t="s">
        <v>20</v>
      </c>
      <c r="D4844" s="7">
        <v>0.1</v>
      </c>
      <c r="E4844" s="6" t="s">
        <v>17</v>
      </c>
      <c r="F4844" t="s">
        <v>1527</v>
      </c>
      <c r="G4844" t="str">
        <f t="shared" si="9821"/>
        <v>DL2021005</v>
      </c>
      <c r="H4844" t="str">
        <f t="shared" si="9885"/>
        <v>15</v>
      </c>
      <c r="I4844" t="str">
        <f t="shared" si="9886"/>
        <v>Flodkrebs_15_20211014_DL2021005_GentofteHF</v>
      </c>
      <c r="J4844" t="str">
        <f t="shared" si="9887"/>
        <v>Flodkrebs</v>
      </c>
      <c r="K4844" t="str">
        <f t="shared" si="9888"/>
        <v>eDNA</v>
      </c>
      <c r="L4844" t="str">
        <f t="shared" si="9889"/>
        <v>No Ct</v>
      </c>
      <c r="M4844" t="str">
        <f t="shared" si="9890"/>
        <v/>
      </c>
      <c r="N4844" t="str">
        <f t="shared" si="9891"/>
        <v/>
      </c>
      <c r="O4844" t="str">
        <f t="shared" si="9892"/>
        <v/>
      </c>
    </row>
    <row r="4845" spans="1:24" x14ac:dyDescent="0.25">
      <c r="A4845" t="s">
        <v>296</v>
      </c>
      <c r="B4845" t="s">
        <v>1375</v>
      </c>
      <c r="C4845" t="s">
        <v>20</v>
      </c>
      <c r="D4845" s="7">
        <v>0.1</v>
      </c>
      <c r="E4845" s="6" t="s">
        <v>17</v>
      </c>
      <c r="F4845" t="s">
        <v>1527</v>
      </c>
      <c r="G4845" t="str">
        <f t="shared" si="9821"/>
        <v>DL2021005</v>
      </c>
      <c r="H4845" t="str">
        <f t="shared" si="9885"/>
        <v>15</v>
      </c>
      <c r="I4845" t="str">
        <f t="shared" si="9886"/>
        <v>Flodkrebs_15_20211014_DL2021005_GentofteHF</v>
      </c>
      <c r="J4845" t="str">
        <f t="shared" si="9887"/>
        <v>Flodkrebs</v>
      </c>
      <c r="K4845" t="str">
        <f t="shared" si="9888"/>
        <v>eDNA</v>
      </c>
      <c r="L4845" t="str">
        <f t="shared" si="9889"/>
        <v>No Ct</v>
      </c>
      <c r="M4845" t="str">
        <f t="shared" si="9890"/>
        <v/>
      </c>
      <c r="N4845" t="str">
        <f t="shared" si="9891"/>
        <v/>
      </c>
      <c r="O4845" t="str">
        <f t="shared" si="9892"/>
        <v/>
      </c>
    </row>
    <row r="4846" spans="1:24" x14ac:dyDescent="0.25">
      <c r="A4846" t="s">
        <v>297</v>
      </c>
      <c r="B4846" t="s">
        <v>1376</v>
      </c>
      <c r="C4846" t="s">
        <v>13</v>
      </c>
      <c r="D4846" s="7">
        <v>0.1</v>
      </c>
      <c r="E4846" s="7">
        <v>29.97</v>
      </c>
      <c r="F4846" t="s">
        <v>1527</v>
      </c>
      <c r="G4846" t="str">
        <f t="shared" si="9821"/>
        <v>DL2021005</v>
      </c>
      <c r="H4846" t="str">
        <f t="shared" si="9885"/>
        <v>16</v>
      </c>
      <c r="I4846" t="str">
        <f t="shared" si="9886"/>
        <v>Flodkrebs_16_20211014_DL2021005_GentofteHF</v>
      </c>
      <c r="J4846" t="str">
        <f t="shared" si="9887"/>
        <v>Flodkrebs</v>
      </c>
      <c r="K4846" t="str">
        <f t="shared" si="9888"/>
        <v>PosK</v>
      </c>
      <c r="L4846">
        <f t="shared" si="9889"/>
        <v>29.97</v>
      </c>
      <c r="M4846">
        <f t="shared" si="9890"/>
        <v>29.97</v>
      </c>
      <c r="N4846">
        <f t="shared" si="9891"/>
        <v>0</v>
      </c>
      <c r="O4846">
        <f t="shared" si="9892"/>
        <v>0</v>
      </c>
      <c r="Q4846">
        <f t="shared" ref="Q4846" si="9935">IF(L4848="No Ct",0,L4848)</f>
        <v>0</v>
      </c>
      <c r="R4846">
        <f t="shared" ref="R4846" si="9936">IF(L4849="No Ct",0,L4849)</f>
        <v>0</v>
      </c>
      <c r="S4846" t="str">
        <f t="shared" ref="S4846" si="9937">IF(AND(M4846&gt;0,N4846=0),"Valid","Invalid")</f>
        <v>Valid</v>
      </c>
      <c r="T4846" t="str">
        <f t="shared" ref="T4846" si="9938">IF(OR(Q4846&gt;1,R4846&gt;1),"Present","Absent")</f>
        <v>Absent</v>
      </c>
      <c r="U4846" t="str">
        <f t="shared" ref="U4846" si="9939">IF(OR(AND(Q4846&gt;1,Q4846&lt;41),AND(R4846&gt;1,R4846&lt;41)),"Ct&lt;41","Ct&gt;41")</f>
        <v>Ct&gt;41</v>
      </c>
      <c r="V4846" t="str">
        <f>VLOOKUP(J4846,Datasæt_Analysesystemer!$C$2:$D$68,2,FALSE)</f>
        <v>Flodkrebs</v>
      </c>
      <c r="W4846" t="str">
        <f t="shared" ref="W4846" si="9940">MID(F4846,10,9)</f>
        <v>DL2021005</v>
      </c>
      <c r="X4846" t="str">
        <f t="shared" ref="X4846" si="9941">W4846&amp;"_"&amp;V4846&amp;"_"&amp;S4846&amp;"_"&amp;T4846&amp;"_"&amp;U4846</f>
        <v>DL2021005_Flodkrebs_Valid_Absent_Ct&gt;41</v>
      </c>
    </row>
    <row r="4847" spans="1:24" x14ac:dyDescent="0.25">
      <c r="A4847" t="s">
        <v>299</v>
      </c>
      <c r="B4847" t="s">
        <v>1377</v>
      </c>
      <c r="C4847" t="s">
        <v>16</v>
      </c>
      <c r="D4847" s="7">
        <v>0.1</v>
      </c>
      <c r="E4847" s="6" t="s">
        <v>17</v>
      </c>
      <c r="F4847" t="s">
        <v>1527</v>
      </c>
      <c r="G4847" t="str">
        <f t="shared" si="9821"/>
        <v>DL2021005</v>
      </c>
      <c r="H4847" t="str">
        <f t="shared" si="9885"/>
        <v>16</v>
      </c>
      <c r="I4847" t="str">
        <f t="shared" si="9886"/>
        <v>Flodkrebs_16_20211014_DL2021005_GentofteHF</v>
      </c>
      <c r="J4847" t="str">
        <f t="shared" si="9887"/>
        <v>Flodkrebs</v>
      </c>
      <c r="K4847" t="str">
        <f t="shared" si="9888"/>
        <v>NegK</v>
      </c>
      <c r="L4847" t="str">
        <f t="shared" si="9889"/>
        <v>No Ct</v>
      </c>
      <c r="M4847" t="str">
        <f t="shared" si="9890"/>
        <v/>
      </c>
      <c r="N4847" t="str">
        <f t="shared" si="9891"/>
        <v/>
      </c>
      <c r="O4847" t="str">
        <f t="shared" si="9892"/>
        <v/>
      </c>
    </row>
    <row r="4848" spans="1:24" x14ac:dyDescent="0.25">
      <c r="A4848" t="s">
        <v>301</v>
      </c>
      <c r="B4848" t="s">
        <v>1378</v>
      </c>
      <c r="C4848" t="s">
        <v>20</v>
      </c>
      <c r="D4848" s="7">
        <v>0.1</v>
      </c>
      <c r="E4848" s="6" t="s">
        <v>17</v>
      </c>
      <c r="F4848" t="s">
        <v>1527</v>
      </c>
      <c r="G4848" t="str">
        <f t="shared" si="9821"/>
        <v>DL2021005</v>
      </c>
      <c r="H4848" t="str">
        <f t="shared" si="9885"/>
        <v>16</v>
      </c>
      <c r="I4848" t="str">
        <f t="shared" si="9886"/>
        <v>Flodkrebs_16_20211014_DL2021005_GentofteHF</v>
      </c>
      <c r="J4848" t="str">
        <f t="shared" si="9887"/>
        <v>Flodkrebs</v>
      </c>
      <c r="K4848" t="str">
        <f t="shared" si="9888"/>
        <v>eDNA</v>
      </c>
      <c r="L4848" t="str">
        <f t="shared" si="9889"/>
        <v>No Ct</v>
      </c>
      <c r="M4848" t="str">
        <f t="shared" si="9890"/>
        <v/>
      </c>
      <c r="N4848" t="str">
        <f t="shared" si="9891"/>
        <v/>
      </c>
      <c r="O4848" t="str">
        <f t="shared" si="9892"/>
        <v/>
      </c>
    </row>
    <row r="4849" spans="1:24" x14ac:dyDescent="0.25">
      <c r="A4849" t="s">
        <v>303</v>
      </c>
      <c r="B4849" t="s">
        <v>1378</v>
      </c>
      <c r="C4849" t="s">
        <v>20</v>
      </c>
      <c r="D4849" s="7">
        <v>0.1</v>
      </c>
      <c r="E4849" s="6" t="s">
        <v>17</v>
      </c>
      <c r="F4849" t="s">
        <v>1527</v>
      </c>
      <c r="G4849" t="str">
        <f t="shared" si="9821"/>
        <v>DL2021005</v>
      </c>
      <c r="H4849" t="str">
        <f t="shared" si="9885"/>
        <v>16</v>
      </c>
      <c r="I4849" t="str">
        <f t="shared" si="9886"/>
        <v>Flodkrebs_16_20211014_DL2021005_GentofteHF</v>
      </c>
      <c r="J4849" t="str">
        <f t="shared" si="9887"/>
        <v>Flodkrebs</v>
      </c>
      <c r="K4849" t="str">
        <f t="shared" si="9888"/>
        <v>eDNA</v>
      </c>
      <c r="L4849" t="str">
        <f t="shared" si="9889"/>
        <v>No Ct</v>
      </c>
      <c r="M4849" t="str">
        <f t="shared" si="9890"/>
        <v/>
      </c>
      <c r="N4849" t="str">
        <f t="shared" si="9891"/>
        <v/>
      </c>
      <c r="O4849" t="str">
        <f t="shared" si="9892"/>
        <v/>
      </c>
    </row>
    <row r="4850" spans="1:24" x14ac:dyDescent="0.25">
      <c r="A4850" t="s">
        <v>304</v>
      </c>
      <c r="B4850" t="s">
        <v>1379</v>
      </c>
      <c r="C4850" t="s">
        <v>13</v>
      </c>
      <c r="D4850" s="7">
        <v>0.1</v>
      </c>
      <c r="E4850" s="7">
        <v>34.909999999999997</v>
      </c>
      <c r="F4850" t="s">
        <v>1527</v>
      </c>
      <c r="G4850" t="str">
        <f t="shared" ref="G4850:G4913" si="9942">MID(F4850,10,9)</f>
        <v>DL2021005</v>
      </c>
      <c r="H4850" t="str">
        <f t="shared" si="9885"/>
        <v>17</v>
      </c>
      <c r="I4850" t="str">
        <f t="shared" si="9886"/>
        <v>Signalkrebs_17_20211014_DL2021005_GentofteHF</v>
      </c>
      <c r="J4850" t="str">
        <f t="shared" si="9887"/>
        <v>Signalkrebs</v>
      </c>
      <c r="K4850" t="str">
        <f t="shared" si="9888"/>
        <v>PosK</v>
      </c>
      <c r="L4850">
        <f t="shared" si="9889"/>
        <v>34.909999999999997</v>
      </c>
      <c r="M4850">
        <f t="shared" si="9890"/>
        <v>34.909999999999997</v>
      </c>
      <c r="N4850">
        <f t="shared" si="9891"/>
        <v>0</v>
      </c>
      <c r="O4850">
        <f t="shared" si="9892"/>
        <v>0</v>
      </c>
      <c r="Q4850">
        <f t="shared" ref="Q4850" si="9943">IF(L4852="No Ct",0,L4852)</f>
        <v>0</v>
      </c>
      <c r="R4850">
        <f t="shared" ref="R4850" si="9944">IF(L4853="No Ct",0,L4853)</f>
        <v>0</v>
      </c>
      <c r="S4850" t="str">
        <f t="shared" ref="S4850" si="9945">IF(AND(M4850&gt;0,N4850=0),"Valid","Invalid")</f>
        <v>Valid</v>
      </c>
      <c r="T4850" t="str">
        <f t="shared" ref="T4850" si="9946">IF(OR(Q4850&gt;1,R4850&gt;1),"Present","Absent")</f>
        <v>Absent</v>
      </c>
      <c r="U4850" t="str">
        <f t="shared" ref="U4850" si="9947">IF(OR(AND(Q4850&gt;1,Q4850&lt;41),AND(R4850&gt;1,R4850&lt;41)),"Ct&lt;41","Ct&gt;41")</f>
        <v>Ct&gt;41</v>
      </c>
      <c r="V4850" t="str">
        <f>VLOOKUP(J4850,Datasæt_Analysesystemer!$C$2:$D$68,2,FALSE)</f>
        <v>Signalkrebs</v>
      </c>
      <c r="W4850" t="str">
        <f t="shared" ref="W4850" si="9948">MID(F4850,10,9)</f>
        <v>DL2021005</v>
      </c>
      <c r="X4850" t="str">
        <f t="shared" ref="X4850" si="9949">W4850&amp;"_"&amp;V4850&amp;"_"&amp;S4850&amp;"_"&amp;T4850&amp;"_"&amp;U4850</f>
        <v>DL2021005_Signalkrebs_Valid_Absent_Ct&gt;41</v>
      </c>
    </row>
    <row r="4851" spans="1:24" x14ac:dyDescent="0.25">
      <c r="A4851" t="s">
        <v>306</v>
      </c>
      <c r="B4851" t="s">
        <v>1380</v>
      </c>
      <c r="C4851" t="s">
        <v>16</v>
      </c>
      <c r="D4851" s="7">
        <v>0.1</v>
      </c>
      <c r="E4851" s="6" t="s">
        <v>17</v>
      </c>
      <c r="F4851" t="s">
        <v>1527</v>
      </c>
      <c r="G4851" t="str">
        <f t="shared" si="9942"/>
        <v>DL2021005</v>
      </c>
      <c r="H4851" t="str">
        <f t="shared" si="9885"/>
        <v>17</v>
      </c>
      <c r="I4851" t="str">
        <f t="shared" si="9886"/>
        <v>Signalkrebs_17_20211014_DL2021005_GentofteHF</v>
      </c>
      <c r="J4851" t="str">
        <f t="shared" si="9887"/>
        <v>Signalkrebs</v>
      </c>
      <c r="K4851" t="str">
        <f t="shared" si="9888"/>
        <v>NegK</v>
      </c>
      <c r="L4851" t="str">
        <f t="shared" si="9889"/>
        <v>No Ct</v>
      </c>
      <c r="M4851" t="str">
        <f t="shared" si="9890"/>
        <v/>
      </c>
      <c r="N4851" t="str">
        <f t="shared" si="9891"/>
        <v/>
      </c>
      <c r="O4851" t="str">
        <f t="shared" si="9892"/>
        <v/>
      </c>
    </row>
    <row r="4852" spans="1:24" x14ac:dyDescent="0.25">
      <c r="A4852" t="s">
        <v>308</v>
      </c>
      <c r="B4852" t="s">
        <v>1381</v>
      </c>
      <c r="C4852" t="s">
        <v>20</v>
      </c>
      <c r="D4852" s="7">
        <v>0.1</v>
      </c>
      <c r="E4852" s="6" t="s">
        <v>17</v>
      </c>
      <c r="F4852" t="s">
        <v>1527</v>
      </c>
      <c r="G4852" t="str">
        <f t="shared" si="9942"/>
        <v>DL2021005</v>
      </c>
      <c r="H4852" t="str">
        <f t="shared" si="9885"/>
        <v>17</v>
      </c>
      <c r="I4852" t="str">
        <f t="shared" si="9886"/>
        <v>Signalkrebs_17_20211014_DL2021005_GentofteHF</v>
      </c>
      <c r="J4852" t="str">
        <f t="shared" si="9887"/>
        <v>Signalkrebs</v>
      </c>
      <c r="K4852" t="str">
        <f t="shared" si="9888"/>
        <v>eDNA</v>
      </c>
      <c r="L4852" t="str">
        <f t="shared" si="9889"/>
        <v>No Ct</v>
      </c>
      <c r="M4852" t="str">
        <f t="shared" si="9890"/>
        <v/>
      </c>
      <c r="N4852" t="str">
        <f t="shared" si="9891"/>
        <v/>
      </c>
      <c r="O4852" t="str">
        <f t="shared" si="9892"/>
        <v/>
      </c>
    </row>
    <row r="4853" spans="1:24" x14ac:dyDescent="0.25">
      <c r="A4853" t="s">
        <v>310</v>
      </c>
      <c r="B4853" t="s">
        <v>1381</v>
      </c>
      <c r="C4853" t="s">
        <v>20</v>
      </c>
      <c r="D4853" s="7">
        <v>0.1</v>
      </c>
      <c r="E4853" s="6" t="s">
        <v>17</v>
      </c>
      <c r="F4853" t="s">
        <v>1527</v>
      </c>
      <c r="G4853" t="str">
        <f t="shared" si="9942"/>
        <v>DL2021005</v>
      </c>
      <c r="H4853" t="str">
        <f t="shared" si="9885"/>
        <v>17</v>
      </c>
      <c r="I4853" t="str">
        <f t="shared" si="9886"/>
        <v>Signalkrebs_17_20211014_DL2021005_GentofteHF</v>
      </c>
      <c r="J4853" t="str">
        <f t="shared" si="9887"/>
        <v>Signalkrebs</v>
      </c>
      <c r="K4853" t="str">
        <f t="shared" si="9888"/>
        <v>eDNA</v>
      </c>
      <c r="L4853" t="str">
        <f t="shared" si="9889"/>
        <v>No Ct</v>
      </c>
      <c r="M4853" t="str">
        <f t="shared" si="9890"/>
        <v/>
      </c>
      <c r="N4853" t="str">
        <f t="shared" si="9891"/>
        <v/>
      </c>
      <c r="O4853" t="str">
        <f t="shared" si="9892"/>
        <v/>
      </c>
    </row>
    <row r="4854" spans="1:24" x14ac:dyDescent="0.25">
      <c r="A4854" t="s">
        <v>311</v>
      </c>
      <c r="B4854" t="s">
        <v>1382</v>
      </c>
      <c r="C4854" t="s">
        <v>13</v>
      </c>
      <c r="D4854" s="7">
        <v>0.1</v>
      </c>
      <c r="E4854" s="7" t="s">
        <v>17</v>
      </c>
      <c r="F4854" t="s">
        <v>1527</v>
      </c>
      <c r="G4854" t="str">
        <f t="shared" si="9942"/>
        <v>DL2021005</v>
      </c>
      <c r="H4854" t="str">
        <f t="shared" si="9885"/>
        <v>18</v>
      </c>
      <c r="I4854" t="str">
        <f t="shared" si="9886"/>
        <v>Signalkrebs_18_20211014_DL2021005_GentofteHF</v>
      </c>
      <c r="J4854" t="str">
        <f t="shared" si="9887"/>
        <v>Signalkrebs</v>
      </c>
      <c r="K4854" t="str">
        <f t="shared" si="9888"/>
        <v>PosK</v>
      </c>
      <c r="L4854" t="str">
        <f t="shared" si="9889"/>
        <v>No Ct</v>
      </c>
      <c r="M4854">
        <f t="shared" si="9890"/>
        <v>0</v>
      </c>
      <c r="N4854">
        <f t="shared" si="9891"/>
        <v>0</v>
      </c>
      <c r="O4854">
        <f t="shared" si="9892"/>
        <v>0</v>
      </c>
      <c r="Q4854">
        <f t="shared" ref="Q4854" si="9950">IF(L4856="No Ct",0,L4856)</f>
        <v>0</v>
      </c>
      <c r="R4854">
        <f t="shared" ref="R4854" si="9951">IF(L4857="No Ct",0,L4857)</f>
        <v>0</v>
      </c>
      <c r="S4854" t="str">
        <f t="shared" ref="S4854" si="9952">IF(AND(M4854&gt;0,N4854=0),"Valid","Invalid")</f>
        <v>Invalid</v>
      </c>
      <c r="T4854" t="str">
        <f t="shared" ref="T4854" si="9953">IF(OR(Q4854&gt;1,R4854&gt;1),"Present","Absent")</f>
        <v>Absent</v>
      </c>
      <c r="U4854" t="str">
        <f t="shared" ref="U4854" si="9954">IF(OR(AND(Q4854&gt;1,Q4854&lt;41),AND(R4854&gt;1,R4854&lt;41)),"Ct&lt;41","Ct&gt;41")</f>
        <v>Ct&gt;41</v>
      </c>
      <c r="V4854" t="str">
        <f>VLOOKUP(J4854,Datasæt_Analysesystemer!$C$2:$D$68,2,FALSE)</f>
        <v>Signalkrebs</v>
      </c>
      <c r="W4854" t="str">
        <f t="shared" ref="W4854" si="9955">MID(F4854,10,9)</f>
        <v>DL2021005</v>
      </c>
      <c r="X4854" t="str">
        <f t="shared" ref="X4854" si="9956">W4854&amp;"_"&amp;V4854&amp;"_"&amp;S4854&amp;"_"&amp;T4854&amp;"_"&amp;U4854</f>
        <v>DL2021005_Signalkrebs_Invalid_Absent_Ct&gt;41</v>
      </c>
    </row>
    <row r="4855" spans="1:24" x14ac:dyDescent="0.25">
      <c r="A4855" t="s">
        <v>313</v>
      </c>
      <c r="B4855" t="s">
        <v>1383</v>
      </c>
      <c r="C4855" t="s">
        <v>16</v>
      </c>
      <c r="D4855" s="7">
        <v>0.1</v>
      </c>
      <c r="E4855" s="6" t="s">
        <v>17</v>
      </c>
      <c r="F4855" t="s">
        <v>1527</v>
      </c>
      <c r="G4855" t="str">
        <f t="shared" si="9942"/>
        <v>DL2021005</v>
      </c>
      <c r="H4855" t="str">
        <f t="shared" si="9885"/>
        <v>18</v>
      </c>
      <c r="I4855" t="str">
        <f t="shared" si="9886"/>
        <v>Signalkrebs_18_20211014_DL2021005_GentofteHF</v>
      </c>
      <c r="J4855" t="str">
        <f t="shared" si="9887"/>
        <v>Signalkrebs</v>
      </c>
      <c r="K4855" t="str">
        <f t="shared" si="9888"/>
        <v>NegK</v>
      </c>
      <c r="L4855" t="str">
        <f t="shared" si="9889"/>
        <v>No Ct</v>
      </c>
      <c r="M4855" t="str">
        <f t="shared" si="9890"/>
        <v/>
      </c>
      <c r="N4855" t="str">
        <f t="shared" si="9891"/>
        <v/>
      </c>
      <c r="O4855" t="str">
        <f t="shared" si="9892"/>
        <v/>
      </c>
    </row>
    <row r="4856" spans="1:24" x14ac:dyDescent="0.25">
      <c r="A4856" t="s">
        <v>315</v>
      </c>
      <c r="B4856" t="s">
        <v>1384</v>
      </c>
      <c r="C4856" t="s">
        <v>20</v>
      </c>
      <c r="D4856" s="7">
        <v>0.1</v>
      </c>
      <c r="E4856" s="6" t="s">
        <v>17</v>
      </c>
      <c r="F4856" t="s">
        <v>1527</v>
      </c>
      <c r="G4856" t="str">
        <f t="shared" si="9942"/>
        <v>DL2021005</v>
      </c>
      <c r="H4856" t="str">
        <f t="shared" si="9885"/>
        <v>18</v>
      </c>
      <c r="I4856" t="str">
        <f t="shared" si="9886"/>
        <v>Signalkrebs_18_20211014_DL2021005_GentofteHF</v>
      </c>
      <c r="J4856" t="str">
        <f t="shared" si="9887"/>
        <v>Signalkrebs</v>
      </c>
      <c r="K4856" t="str">
        <f t="shared" si="9888"/>
        <v>eDNA</v>
      </c>
      <c r="L4856" t="str">
        <f t="shared" si="9889"/>
        <v>No Ct</v>
      </c>
      <c r="M4856" t="str">
        <f t="shared" si="9890"/>
        <v/>
      </c>
      <c r="N4856" t="str">
        <f t="shared" si="9891"/>
        <v/>
      </c>
      <c r="O4856" t="str">
        <f t="shared" si="9892"/>
        <v/>
      </c>
    </row>
    <row r="4857" spans="1:24" x14ac:dyDescent="0.25">
      <c r="A4857" t="s">
        <v>317</v>
      </c>
      <c r="B4857" t="s">
        <v>1384</v>
      </c>
      <c r="C4857" t="s">
        <v>20</v>
      </c>
      <c r="D4857" s="7">
        <v>0.1</v>
      </c>
      <c r="E4857" s="6" t="s">
        <v>17</v>
      </c>
      <c r="F4857" t="s">
        <v>1527</v>
      </c>
      <c r="G4857" t="str">
        <f t="shared" si="9942"/>
        <v>DL2021005</v>
      </c>
      <c r="H4857" t="str">
        <f t="shared" si="9885"/>
        <v>18</v>
      </c>
      <c r="I4857" t="str">
        <f t="shared" si="9886"/>
        <v>Signalkrebs_18_20211014_DL2021005_GentofteHF</v>
      </c>
      <c r="J4857" t="str">
        <f t="shared" si="9887"/>
        <v>Signalkrebs</v>
      </c>
      <c r="K4857" t="str">
        <f t="shared" si="9888"/>
        <v>eDNA</v>
      </c>
      <c r="L4857" t="str">
        <f t="shared" si="9889"/>
        <v>No Ct</v>
      </c>
      <c r="M4857" t="str">
        <f t="shared" si="9890"/>
        <v/>
      </c>
      <c r="N4857" t="str">
        <f t="shared" si="9891"/>
        <v/>
      </c>
      <c r="O4857" t="str">
        <f t="shared" si="9892"/>
        <v/>
      </c>
    </row>
    <row r="4858" spans="1:24" x14ac:dyDescent="0.25">
      <c r="A4858" t="s">
        <v>318</v>
      </c>
      <c r="B4858" t="s">
        <v>1385</v>
      </c>
      <c r="C4858" t="s">
        <v>13</v>
      </c>
      <c r="D4858" s="7">
        <v>0.1</v>
      </c>
      <c r="E4858" s="7" t="s">
        <v>17</v>
      </c>
      <c r="F4858" t="s">
        <v>1527</v>
      </c>
      <c r="G4858" t="str">
        <f t="shared" si="9942"/>
        <v>DL2021005</v>
      </c>
      <c r="H4858" t="str">
        <f t="shared" si="9885"/>
        <v>19</v>
      </c>
      <c r="I4858" t="str">
        <f t="shared" si="9886"/>
        <v>GaliziskSumpkrebs_19_20211014_DL2021005_GentofteHF</v>
      </c>
      <c r="J4858" t="str">
        <f t="shared" si="9887"/>
        <v>GaliziskSumpkrebs</v>
      </c>
      <c r="K4858" t="str">
        <f t="shared" si="9888"/>
        <v>PosK</v>
      </c>
      <c r="L4858" t="str">
        <f t="shared" si="9889"/>
        <v>No Ct</v>
      </c>
      <c r="M4858">
        <f t="shared" si="9890"/>
        <v>0</v>
      </c>
      <c r="N4858">
        <f t="shared" si="9891"/>
        <v>0</v>
      </c>
      <c r="O4858">
        <f t="shared" si="9892"/>
        <v>0</v>
      </c>
      <c r="Q4858">
        <f t="shared" ref="Q4858" si="9957">IF(L4860="No Ct",0,L4860)</f>
        <v>0</v>
      </c>
      <c r="R4858">
        <f t="shared" ref="R4858" si="9958">IF(L4861="No Ct",0,L4861)</f>
        <v>0</v>
      </c>
      <c r="S4858" t="str">
        <f t="shared" ref="S4858" si="9959">IF(AND(M4858&gt;0,N4858=0),"Valid","Invalid")</f>
        <v>Invalid</v>
      </c>
      <c r="T4858" t="str">
        <f t="shared" ref="T4858" si="9960">IF(OR(Q4858&gt;1,R4858&gt;1),"Present","Absent")</f>
        <v>Absent</v>
      </c>
      <c r="U4858" t="str">
        <f t="shared" ref="U4858" si="9961">IF(OR(AND(Q4858&gt;1,Q4858&lt;41),AND(R4858&gt;1,R4858&lt;41)),"Ct&lt;41","Ct&gt;41")</f>
        <v>Ct&gt;41</v>
      </c>
      <c r="V4858" t="str">
        <f>VLOOKUP(J4858,Datasæt_Analysesystemer!$C$2:$D$68,2,FALSE)</f>
        <v>Galizisk sumpkrebs</v>
      </c>
      <c r="W4858" t="str">
        <f t="shared" ref="W4858" si="9962">MID(F4858,10,9)</f>
        <v>DL2021005</v>
      </c>
      <c r="X4858" t="str">
        <f t="shared" ref="X4858" si="9963">W4858&amp;"_"&amp;V4858&amp;"_"&amp;S4858&amp;"_"&amp;T4858&amp;"_"&amp;U4858</f>
        <v>DL2021005_Galizisk sumpkrebs_Invalid_Absent_Ct&gt;41</v>
      </c>
    </row>
    <row r="4859" spans="1:24" x14ac:dyDescent="0.25">
      <c r="A4859" t="s">
        <v>320</v>
      </c>
      <c r="B4859" t="s">
        <v>1386</v>
      </c>
      <c r="C4859" t="s">
        <v>16</v>
      </c>
      <c r="D4859" s="7">
        <v>0.1</v>
      </c>
      <c r="E4859" s="6" t="s">
        <v>17</v>
      </c>
      <c r="F4859" t="s">
        <v>1527</v>
      </c>
      <c r="G4859" t="str">
        <f t="shared" si="9942"/>
        <v>DL2021005</v>
      </c>
      <c r="H4859" t="str">
        <f t="shared" si="9885"/>
        <v>19</v>
      </c>
      <c r="I4859" t="str">
        <f t="shared" si="9886"/>
        <v>GaliziskSumpkrebs_19_20211014_DL2021005_GentofteHF</v>
      </c>
      <c r="J4859" t="str">
        <f t="shared" si="9887"/>
        <v>GaliziskSumpkrebs</v>
      </c>
      <c r="K4859" t="str">
        <f t="shared" si="9888"/>
        <v>NegK</v>
      </c>
      <c r="L4859" t="str">
        <f t="shared" si="9889"/>
        <v>No Ct</v>
      </c>
      <c r="M4859" t="str">
        <f t="shared" si="9890"/>
        <v/>
      </c>
      <c r="N4859" t="str">
        <f t="shared" si="9891"/>
        <v/>
      </c>
      <c r="O4859" t="str">
        <f t="shared" si="9892"/>
        <v/>
      </c>
    </row>
    <row r="4860" spans="1:24" x14ac:dyDescent="0.25">
      <c r="A4860" t="s">
        <v>322</v>
      </c>
      <c r="B4860" t="s">
        <v>1387</v>
      </c>
      <c r="C4860" t="s">
        <v>20</v>
      </c>
      <c r="D4860" s="7">
        <v>0.1</v>
      </c>
      <c r="E4860" s="7" t="s">
        <v>17</v>
      </c>
      <c r="F4860" t="s">
        <v>1527</v>
      </c>
      <c r="G4860" t="str">
        <f t="shared" si="9942"/>
        <v>DL2021005</v>
      </c>
      <c r="H4860" t="str">
        <f t="shared" si="9885"/>
        <v>19</v>
      </c>
      <c r="I4860" t="str">
        <f t="shared" si="9886"/>
        <v>GaliziskSumpkrebs_19_20211014_DL2021005_GentofteHF</v>
      </c>
      <c r="J4860" t="str">
        <f t="shared" si="9887"/>
        <v>GaliziskSumpkrebs</v>
      </c>
      <c r="K4860" t="str">
        <f t="shared" si="9888"/>
        <v>eDNA</v>
      </c>
      <c r="L4860" t="str">
        <f t="shared" si="9889"/>
        <v>No Ct</v>
      </c>
      <c r="M4860" t="str">
        <f t="shared" si="9890"/>
        <v/>
      </c>
      <c r="N4860" t="str">
        <f t="shared" si="9891"/>
        <v/>
      </c>
      <c r="O4860" t="str">
        <f t="shared" si="9892"/>
        <v/>
      </c>
    </row>
    <row r="4861" spans="1:24" x14ac:dyDescent="0.25">
      <c r="A4861" t="s">
        <v>324</v>
      </c>
      <c r="B4861" t="s">
        <v>1387</v>
      </c>
      <c r="C4861" t="s">
        <v>20</v>
      </c>
      <c r="D4861" s="7">
        <v>0.1</v>
      </c>
      <c r="E4861" s="7" t="s">
        <v>17</v>
      </c>
      <c r="F4861" t="s">
        <v>1527</v>
      </c>
      <c r="G4861" t="str">
        <f t="shared" si="9942"/>
        <v>DL2021005</v>
      </c>
      <c r="H4861" t="str">
        <f t="shared" si="9885"/>
        <v>19</v>
      </c>
      <c r="I4861" t="str">
        <f t="shared" si="9886"/>
        <v>GaliziskSumpkrebs_19_20211014_DL2021005_GentofteHF</v>
      </c>
      <c r="J4861" t="str">
        <f t="shared" si="9887"/>
        <v>GaliziskSumpkrebs</v>
      </c>
      <c r="K4861" t="str">
        <f t="shared" si="9888"/>
        <v>eDNA</v>
      </c>
      <c r="L4861" t="str">
        <f t="shared" si="9889"/>
        <v>No Ct</v>
      </c>
      <c r="M4861" t="str">
        <f t="shared" si="9890"/>
        <v/>
      </c>
      <c r="N4861" t="str">
        <f t="shared" si="9891"/>
        <v/>
      </c>
      <c r="O4861" t="str">
        <f t="shared" si="9892"/>
        <v/>
      </c>
    </row>
    <row r="4862" spans="1:24" x14ac:dyDescent="0.25">
      <c r="A4862" t="s">
        <v>325</v>
      </c>
      <c r="B4862" t="s">
        <v>1388</v>
      </c>
      <c r="C4862" t="s">
        <v>13</v>
      </c>
      <c r="D4862" s="7">
        <v>0.1</v>
      </c>
      <c r="E4862" s="7">
        <v>31.1</v>
      </c>
      <c r="F4862" t="s">
        <v>1527</v>
      </c>
      <c r="G4862" t="str">
        <f t="shared" si="9942"/>
        <v>DL2021005</v>
      </c>
      <c r="H4862" t="str">
        <f t="shared" si="9885"/>
        <v>20</v>
      </c>
      <c r="I4862" t="str">
        <f t="shared" si="9886"/>
        <v>GaliziskSumpkrebs_20_20211014_DL2021005_GentofteHF</v>
      </c>
      <c r="J4862" t="str">
        <f t="shared" si="9887"/>
        <v>GaliziskSumpkrebs</v>
      </c>
      <c r="K4862" t="str">
        <f t="shared" si="9888"/>
        <v>PosK</v>
      </c>
      <c r="L4862">
        <f t="shared" si="9889"/>
        <v>31.1</v>
      </c>
      <c r="M4862">
        <f t="shared" si="9890"/>
        <v>31.1</v>
      </c>
      <c r="N4862">
        <f t="shared" si="9891"/>
        <v>42.53</v>
      </c>
      <c r="O4862">
        <f t="shared" si="9892"/>
        <v>0</v>
      </c>
      <c r="Q4862">
        <f t="shared" ref="Q4862" si="9964">IF(L4864="No Ct",0,L4864)</f>
        <v>0</v>
      </c>
      <c r="R4862">
        <f t="shared" ref="R4862" si="9965">IF(L4865="No Ct",0,L4865)</f>
        <v>0</v>
      </c>
      <c r="S4862" t="str">
        <f t="shared" ref="S4862" si="9966">IF(AND(M4862&gt;0,N4862=0),"Valid","Invalid")</f>
        <v>Invalid</v>
      </c>
      <c r="T4862" t="str">
        <f t="shared" ref="T4862" si="9967">IF(OR(Q4862&gt;1,R4862&gt;1),"Present","Absent")</f>
        <v>Absent</v>
      </c>
      <c r="U4862" t="str">
        <f t="shared" ref="U4862" si="9968">IF(OR(AND(Q4862&gt;1,Q4862&lt;41),AND(R4862&gt;1,R4862&lt;41)),"Ct&lt;41","Ct&gt;41")</f>
        <v>Ct&gt;41</v>
      </c>
      <c r="V4862" t="str">
        <f>VLOOKUP(J4862,Datasæt_Analysesystemer!$C$2:$D$68,2,FALSE)</f>
        <v>Galizisk sumpkrebs</v>
      </c>
      <c r="W4862" t="str">
        <f t="shared" ref="W4862" si="9969">MID(F4862,10,9)</f>
        <v>DL2021005</v>
      </c>
      <c r="X4862" t="str">
        <f t="shared" ref="X4862" si="9970">W4862&amp;"_"&amp;V4862&amp;"_"&amp;S4862&amp;"_"&amp;T4862&amp;"_"&amp;U4862</f>
        <v>DL2021005_Galizisk sumpkrebs_Invalid_Absent_Ct&gt;41</v>
      </c>
    </row>
    <row r="4863" spans="1:24" x14ac:dyDescent="0.25">
      <c r="A4863" t="s">
        <v>327</v>
      </c>
      <c r="B4863" t="s">
        <v>1389</v>
      </c>
      <c r="C4863" t="s">
        <v>16</v>
      </c>
      <c r="D4863" s="7">
        <v>0.1</v>
      </c>
      <c r="E4863" s="6">
        <v>42.53</v>
      </c>
      <c r="F4863" t="s">
        <v>1527</v>
      </c>
      <c r="G4863" t="str">
        <f t="shared" si="9942"/>
        <v>DL2021005</v>
      </c>
      <c r="H4863" t="str">
        <f t="shared" si="9885"/>
        <v>20</v>
      </c>
      <c r="I4863" t="str">
        <f t="shared" si="9886"/>
        <v>GaliziskSumpkrebs_20_20211014_DL2021005_GentofteHF</v>
      </c>
      <c r="J4863" t="str">
        <f t="shared" si="9887"/>
        <v>GaliziskSumpkrebs</v>
      </c>
      <c r="K4863" t="str">
        <f t="shared" si="9888"/>
        <v>NegK</v>
      </c>
      <c r="L4863">
        <f t="shared" si="9889"/>
        <v>42.53</v>
      </c>
      <c r="M4863" t="str">
        <f t="shared" si="9890"/>
        <v/>
      </c>
      <c r="N4863" t="str">
        <f t="shared" si="9891"/>
        <v/>
      </c>
      <c r="O4863" t="str">
        <f t="shared" si="9892"/>
        <v/>
      </c>
    </row>
    <row r="4864" spans="1:24" x14ac:dyDescent="0.25">
      <c r="A4864" t="s">
        <v>329</v>
      </c>
      <c r="B4864" t="s">
        <v>1390</v>
      </c>
      <c r="C4864" t="s">
        <v>20</v>
      </c>
      <c r="D4864" s="7">
        <v>0.1</v>
      </c>
      <c r="E4864" s="6" t="s">
        <v>17</v>
      </c>
      <c r="F4864" t="s">
        <v>1527</v>
      </c>
      <c r="G4864" t="str">
        <f t="shared" si="9942"/>
        <v>DL2021005</v>
      </c>
      <c r="H4864" t="str">
        <f t="shared" si="9885"/>
        <v>20</v>
      </c>
      <c r="I4864" t="str">
        <f t="shared" si="9886"/>
        <v>GaliziskSumpkrebs_20_20211014_DL2021005_GentofteHF</v>
      </c>
      <c r="J4864" t="str">
        <f t="shared" si="9887"/>
        <v>GaliziskSumpkrebs</v>
      </c>
      <c r="K4864" t="str">
        <f t="shared" si="9888"/>
        <v>eDNA</v>
      </c>
      <c r="L4864" t="str">
        <f t="shared" si="9889"/>
        <v>No Ct</v>
      </c>
      <c r="M4864" t="str">
        <f t="shared" si="9890"/>
        <v/>
      </c>
      <c r="N4864" t="str">
        <f t="shared" si="9891"/>
        <v/>
      </c>
      <c r="O4864" t="str">
        <f t="shared" si="9892"/>
        <v/>
      </c>
    </row>
    <row r="4865" spans="1:24" x14ac:dyDescent="0.25">
      <c r="A4865" t="s">
        <v>331</v>
      </c>
      <c r="B4865" t="s">
        <v>1390</v>
      </c>
      <c r="C4865" t="s">
        <v>20</v>
      </c>
      <c r="D4865" s="7">
        <v>0.1</v>
      </c>
      <c r="E4865" s="6" t="s">
        <v>17</v>
      </c>
      <c r="F4865" t="s">
        <v>1527</v>
      </c>
      <c r="G4865" t="str">
        <f t="shared" si="9942"/>
        <v>DL2021005</v>
      </c>
      <c r="H4865" t="str">
        <f t="shared" si="9885"/>
        <v>20</v>
      </c>
      <c r="I4865" t="str">
        <f t="shared" si="9886"/>
        <v>GaliziskSumpkrebs_20_20211014_DL2021005_GentofteHF</v>
      </c>
      <c r="J4865" t="str">
        <f t="shared" si="9887"/>
        <v>GaliziskSumpkrebs</v>
      </c>
      <c r="K4865" t="str">
        <f t="shared" si="9888"/>
        <v>eDNA</v>
      </c>
      <c r="L4865" t="str">
        <f t="shared" si="9889"/>
        <v>No Ct</v>
      </c>
      <c r="M4865" t="str">
        <f t="shared" si="9890"/>
        <v/>
      </c>
      <c r="N4865" t="str">
        <f t="shared" si="9891"/>
        <v/>
      </c>
      <c r="O4865" t="str">
        <f t="shared" si="9892"/>
        <v/>
      </c>
    </row>
    <row r="4866" spans="1:24" x14ac:dyDescent="0.25">
      <c r="A4866" t="s">
        <v>390</v>
      </c>
      <c r="B4866" t="s">
        <v>1391</v>
      </c>
      <c r="C4866" t="s">
        <v>13</v>
      </c>
      <c r="D4866" s="7">
        <v>0.1</v>
      </c>
      <c r="E4866" s="7">
        <v>37.14</v>
      </c>
      <c r="F4866" t="s">
        <v>1527</v>
      </c>
      <c r="G4866" t="str">
        <f t="shared" si="9942"/>
        <v>DL2021005</v>
      </c>
      <c r="H4866" t="str">
        <f t="shared" si="9885"/>
        <v>21</v>
      </c>
      <c r="I4866" t="str">
        <f t="shared" si="9886"/>
        <v>KinesiskUldhaandskrabbe_21_20211014_DL2021005_GentofteHF</v>
      </c>
      <c r="J4866" t="str">
        <f t="shared" si="9887"/>
        <v>KinesiskUldhaandskrabbe</v>
      </c>
      <c r="K4866" t="str">
        <f t="shared" si="9888"/>
        <v>PosK</v>
      </c>
      <c r="L4866">
        <f t="shared" si="9889"/>
        <v>37.14</v>
      </c>
      <c r="M4866">
        <f t="shared" si="9890"/>
        <v>37.14</v>
      </c>
      <c r="N4866">
        <f t="shared" si="9891"/>
        <v>0</v>
      </c>
      <c r="O4866">
        <f t="shared" si="9892"/>
        <v>0</v>
      </c>
      <c r="Q4866">
        <f t="shared" ref="Q4866" si="9971">IF(L4868="No Ct",0,L4868)</f>
        <v>0</v>
      </c>
      <c r="R4866">
        <f t="shared" ref="R4866" si="9972">IF(L4869="No Ct",0,L4869)</f>
        <v>0</v>
      </c>
      <c r="S4866" t="str">
        <f t="shared" ref="S4866" si="9973">IF(AND(M4866&gt;0,N4866=0),"Valid","Invalid")</f>
        <v>Valid</v>
      </c>
      <c r="T4866" t="str">
        <f t="shared" ref="T4866" si="9974">IF(OR(Q4866&gt;1,R4866&gt;1),"Present","Absent")</f>
        <v>Absent</v>
      </c>
      <c r="U4866" t="str">
        <f t="shared" ref="U4866" si="9975">IF(OR(AND(Q4866&gt;1,Q4866&lt;41),AND(R4866&gt;1,R4866&lt;41)),"Ct&lt;41","Ct&gt;41")</f>
        <v>Ct&gt;41</v>
      </c>
      <c r="V4866" t="str">
        <f>VLOOKUP(J4866,Datasæt_Analysesystemer!$C$2:$D$68,2,FALSE)</f>
        <v>Kinesisk uldhåndskrabbe</v>
      </c>
      <c r="W4866" t="str">
        <f t="shared" ref="W4866" si="9976">MID(F4866,10,9)</f>
        <v>DL2021005</v>
      </c>
      <c r="X4866" t="str">
        <f t="shared" ref="X4866" si="9977">W4866&amp;"_"&amp;V4866&amp;"_"&amp;S4866&amp;"_"&amp;T4866&amp;"_"&amp;U4866</f>
        <v>DL2021005_Kinesisk uldhåndskrabbe_Valid_Absent_Ct&gt;41</v>
      </c>
    </row>
    <row r="4867" spans="1:24" x14ac:dyDescent="0.25">
      <c r="A4867" t="s">
        <v>392</v>
      </c>
      <c r="B4867" t="s">
        <v>1392</v>
      </c>
      <c r="C4867" t="s">
        <v>16</v>
      </c>
      <c r="D4867" s="7">
        <v>0.1</v>
      </c>
      <c r="E4867" s="6" t="s">
        <v>17</v>
      </c>
      <c r="F4867" t="s">
        <v>1527</v>
      </c>
      <c r="G4867" t="str">
        <f t="shared" si="9942"/>
        <v>DL2021005</v>
      </c>
      <c r="H4867" t="str">
        <f t="shared" si="9885"/>
        <v>21</v>
      </c>
      <c r="I4867" t="str">
        <f t="shared" si="9886"/>
        <v>KinesiskUldhaandskrabbe_21_20211014_DL2021005_GentofteHF</v>
      </c>
      <c r="J4867" t="str">
        <f t="shared" si="9887"/>
        <v>KinesiskUldhaandskrabbe</v>
      </c>
      <c r="K4867" t="str">
        <f t="shared" si="9888"/>
        <v>NegK</v>
      </c>
      <c r="L4867" t="str">
        <f t="shared" si="9889"/>
        <v>No Ct</v>
      </c>
      <c r="M4867" t="str">
        <f t="shared" si="9890"/>
        <v/>
      </c>
      <c r="N4867" t="str">
        <f t="shared" si="9891"/>
        <v/>
      </c>
      <c r="O4867" t="str">
        <f t="shared" si="9892"/>
        <v/>
      </c>
    </row>
    <row r="4868" spans="1:24" x14ac:dyDescent="0.25">
      <c r="A4868" t="s">
        <v>394</v>
      </c>
      <c r="B4868" t="s">
        <v>1393</v>
      </c>
      <c r="C4868" t="s">
        <v>20</v>
      </c>
      <c r="D4868" s="7">
        <v>0.1</v>
      </c>
      <c r="E4868" s="6" t="s">
        <v>17</v>
      </c>
      <c r="F4868" t="s">
        <v>1527</v>
      </c>
      <c r="G4868" t="str">
        <f t="shared" si="9942"/>
        <v>DL2021005</v>
      </c>
      <c r="H4868" t="str">
        <f t="shared" si="9885"/>
        <v>21</v>
      </c>
      <c r="I4868" t="str">
        <f t="shared" si="9886"/>
        <v>KinesiskUldhaandskrabbe_21_20211014_DL2021005_GentofteHF</v>
      </c>
      <c r="J4868" t="str">
        <f t="shared" si="9887"/>
        <v>KinesiskUldhaandskrabbe</v>
      </c>
      <c r="K4868" t="str">
        <f t="shared" si="9888"/>
        <v>eDNA</v>
      </c>
      <c r="L4868" t="str">
        <f t="shared" si="9889"/>
        <v>No Ct</v>
      </c>
      <c r="M4868" t="str">
        <f t="shared" si="9890"/>
        <v/>
      </c>
      <c r="N4868" t="str">
        <f t="shared" si="9891"/>
        <v/>
      </c>
      <c r="O4868" t="str">
        <f t="shared" si="9892"/>
        <v/>
      </c>
    </row>
    <row r="4869" spans="1:24" x14ac:dyDescent="0.25">
      <c r="A4869" t="s">
        <v>396</v>
      </c>
      <c r="B4869" t="s">
        <v>1393</v>
      </c>
      <c r="C4869" t="s">
        <v>20</v>
      </c>
      <c r="D4869" s="7">
        <v>0.1</v>
      </c>
      <c r="E4869" s="6" t="s">
        <v>17</v>
      </c>
      <c r="F4869" t="s">
        <v>1527</v>
      </c>
      <c r="G4869" t="str">
        <f t="shared" si="9942"/>
        <v>DL2021005</v>
      </c>
      <c r="H4869" t="str">
        <f t="shared" si="9885"/>
        <v>21</v>
      </c>
      <c r="I4869" t="str">
        <f t="shared" si="9886"/>
        <v>KinesiskUldhaandskrabbe_21_20211014_DL2021005_GentofteHF</v>
      </c>
      <c r="J4869" t="str">
        <f t="shared" si="9887"/>
        <v>KinesiskUldhaandskrabbe</v>
      </c>
      <c r="K4869" t="str">
        <f t="shared" si="9888"/>
        <v>eDNA</v>
      </c>
      <c r="L4869" t="str">
        <f t="shared" si="9889"/>
        <v>No Ct</v>
      </c>
      <c r="M4869" t="str">
        <f t="shared" si="9890"/>
        <v/>
      </c>
      <c r="N4869" t="str">
        <f t="shared" si="9891"/>
        <v/>
      </c>
      <c r="O4869" t="str">
        <f t="shared" si="9892"/>
        <v/>
      </c>
    </row>
    <row r="4870" spans="1:24" x14ac:dyDescent="0.25">
      <c r="A4870" t="s">
        <v>397</v>
      </c>
      <c r="B4870" t="s">
        <v>1394</v>
      </c>
      <c r="C4870" t="s">
        <v>13</v>
      </c>
      <c r="D4870" s="7">
        <v>0.1</v>
      </c>
      <c r="E4870" s="7">
        <v>37.97</v>
      </c>
      <c r="F4870" t="s">
        <v>1527</v>
      </c>
      <c r="G4870" t="str">
        <f t="shared" si="9942"/>
        <v>DL2021005</v>
      </c>
      <c r="H4870" t="str">
        <f t="shared" si="9885"/>
        <v>22</v>
      </c>
      <c r="I4870" t="str">
        <f t="shared" si="9886"/>
        <v>KinesiskUldhaandskrabbe_22_20211014_DL2021005_GentofteHF</v>
      </c>
      <c r="J4870" t="str">
        <f t="shared" si="9887"/>
        <v>KinesiskUldhaandskrabbe</v>
      </c>
      <c r="K4870" t="str">
        <f t="shared" si="9888"/>
        <v>PosK</v>
      </c>
      <c r="L4870">
        <f t="shared" si="9889"/>
        <v>37.97</v>
      </c>
      <c r="M4870">
        <f t="shared" si="9890"/>
        <v>37.97</v>
      </c>
      <c r="N4870">
        <f t="shared" si="9891"/>
        <v>0</v>
      </c>
      <c r="O4870">
        <f t="shared" si="9892"/>
        <v>0</v>
      </c>
      <c r="Q4870">
        <f t="shared" ref="Q4870" si="9978">IF(L4872="No Ct",0,L4872)</f>
        <v>0</v>
      </c>
      <c r="R4870">
        <f t="shared" ref="R4870" si="9979">IF(L4873="No Ct",0,L4873)</f>
        <v>0</v>
      </c>
      <c r="S4870" t="str">
        <f t="shared" ref="S4870" si="9980">IF(AND(M4870&gt;0,N4870=0),"Valid","Invalid")</f>
        <v>Valid</v>
      </c>
      <c r="T4870" t="str">
        <f t="shared" ref="T4870" si="9981">IF(OR(Q4870&gt;1,R4870&gt;1),"Present","Absent")</f>
        <v>Absent</v>
      </c>
      <c r="U4870" t="str">
        <f t="shared" ref="U4870" si="9982">IF(OR(AND(Q4870&gt;1,Q4870&lt;41),AND(R4870&gt;1,R4870&lt;41)),"Ct&lt;41","Ct&gt;41")</f>
        <v>Ct&gt;41</v>
      </c>
      <c r="V4870" t="str">
        <f>VLOOKUP(J4870,Datasæt_Analysesystemer!$C$2:$D$68,2,FALSE)</f>
        <v>Kinesisk uldhåndskrabbe</v>
      </c>
      <c r="W4870" t="str">
        <f t="shared" ref="W4870" si="9983">MID(F4870,10,9)</f>
        <v>DL2021005</v>
      </c>
      <c r="X4870" t="str">
        <f t="shared" ref="X4870" si="9984">W4870&amp;"_"&amp;V4870&amp;"_"&amp;S4870&amp;"_"&amp;T4870&amp;"_"&amp;U4870</f>
        <v>DL2021005_Kinesisk uldhåndskrabbe_Valid_Absent_Ct&gt;41</v>
      </c>
    </row>
    <row r="4871" spans="1:24" x14ac:dyDescent="0.25">
      <c r="A4871" t="s">
        <v>399</v>
      </c>
      <c r="B4871" t="s">
        <v>1395</v>
      </c>
      <c r="C4871" t="s">
        <v>16</v>
      </c>
      <c r="D4871" s="7">
        <v>0.1</v>
      </c>
      <c r="E4871" s="6" t="s">
        <v>17</v>
      </c>
      <c r="F4871" t="s">
        <v>1527</v>
      </c>
      <c r="G4871" t="str">
        <f t="shared" si="9942"/>
        <v>DL2021005</v>
      </c>
      <c r="H4871" t="str">
        <f t="shared" si="9885"/>
        <v>22</v>
      </c>
      <c r="I4871" t="str">
        <f t="shared" si="9886"/>
        <v>KinesiskUldhaandskrabbe_22_20211014_DL2021005_GentofteHF</v>
      </c>
      <c r="J4871" t="str">
        <f t="shared" si="9887"/>
        <v>KinesiskUldhaandskrabbe</v>
      </c>
      <c r="K4871" t="str">
        <f t="shared" si="9888"/>
        <v>NegK</v>
      </c>
      <c r="L4871" t="str">
        <f t="shared" si="9889"/>
        <v>No Ct</v>
      </c>
      <c r="M4871" t="str">
        <f t="shared" si="9890"/>
        <v/>
      </c>
      <c r="N4871" t="str">
        <f t="shared" si="9891"/>
        <v/>
      </c>
      <c r="O4871" t="str">
        <f t="shared" si="9892"/>
        <v/>
      </c>
    </row>
    <row r="4872" spans="1:24" x14ac:dyDescent="0.25">
      <c r="A4872" t="s">
        <v>401</v>
      </c>
      <c r="B4872" t="s">
        <v>1396</v>
      </c>
      <c r="C4872" t="s">
        <v>20</v>
      </c>
      <c r="D4872" s="7">
        <v>0.1</v>
      </c>
      <c r="E4872" s="6" t="s">
        <v>17</v>
      </c>
      <c r="F4872" t="s">
        <v>1527</v>
      </c>
      <c r="G4872" t="str">
        <f t="shared" si="9942"/>
        <v>DL2021005</v>
      </c>
      <c r="H4872" t="str">
        <f t="shared" si="9885"/>
        <v>22</v>
      </c>
      <c r="I4872" t="str">
        <f t="shared" si="9886"/>
        <v>KinesiskUldhaandskrabbe_22_20211014_DL2021005_GentofteHF</v>
      </c>
      <c r="J4872" t="str">
        <f t="shared" si="9887"/>
        <v>KinesiskUldhaandskrabbe</v>
      </c>
      <c r="K4872" t="str">
        <f t="shared" si="9888"/>
        <v>eDNA</v>
      </c>
      <c r="L4872" t="str">
        <f t="shared" si="9889"/>
        <v>No Ct</v>
      </c>
      <c r="M4872" t="str">
        <f t="shared" si="9890"/>
        <v/>
      </c>
      <c r="N4872" t="str">
        <f t="shared" si="9891"/>
        <v/>
      </c>
      <c r="O4872" t="str">
        <f t="shared" si="9892"/>
        <v/>
      </c>
    </row>
    <row r="4873" spans="1:24" x14ac:dyDescent="0.25">
      <c r="A4873" t="s">
        <v>403</v>
      </c>
      <c r="B4873" t="s">
        <v>1396</v>
      </c>
      <c r="C4873" t="s">
        <v>20</v>
      </c>
      <c r="D4873" s="7">
        <v>0.1</v>
      </c>
      <c r="E4873" s="6" t="s">
        <v>17</v>
      </c>
      <c r="F4873" t="s">
        <v>1527</v>
      </c>
      <c r="G4873" t="str">
        <f t="shared" si="9942"/>
        <v>DL2021005</v>
      </c>
      <c r="H4873" t="str">
        <f t="shared" si="9885"/>
        <v>22</v>
      </c>
      <c r="I4873" t="str">
        <f t="shared" si="9886"/>
        <v>KinesiskUldhaandskrabbe_22_20211014_DL2021005_GentofteHF</v>
      </c>
      <c r="J4873" t="str">
        <f t="shared" si="9887"/>
        <v>KinesiskUldhaandskrabbe</v>
      </c>
      <c r="K4873" t="str">
        <f t="shared" si="9888"/>
        <v>eDNA</v>
      </c>
      <c r="L4873" t="str">
        <f t="shared" si="9889"/>
        <v>No Ct</v>
      </c>
      <c r="M4873" t="str">
        <f t="shared" si="9890"/>
        <v/>
      </c>
      <c r="N4873" t="str">
        <f t="shared" si="9891"/>
        <v/>
      </c>
      <c r="O4873" t="str">
        <f t="shared" si="9892"/>
        <v/>
      </c>
    </row>
    <row r="4874" spans="1:24" x14ac:dyDescent="0.25">
      <c r="A4874" t="s">
        <v>404</v>
      </c>
      <c r="B4874" t="s">
        <v>1397</v>
      </c>
      <c r="C4874" t="s">
        <v>13</v>
      </c>
      <c r="D4874" s="7">
        <v>0.1</v>
      </c>
      <c r="E4874" s="7" t="s">
        <v>17</v>
      </c>
      <c r="F4874" t="s">
        <v>1527</v>
      </c>
      <c r="G4874" t="str">
        <f t="shared" si="9942"/>
        <v>DL2021005</v>
      </c>
      <c r="H4874" t="str">
        <f t="shared" si="9885"/>
        <v>23</v>
      </c>
      <c r="I4874" t="str">
        <f t="shared" si="9886"/>
        <v>BredVandkalv_23_20211014_DL2021005_GentofteHF</v>
      </c>
      <c r="J4874" t="str">
        <f t="shared" si="9887"/>
        <v>BredVandkalv</v>
      </c>
      <c r="K4874" t="str">
        <f t="shared" si="9888"/>
        <v>PosK</v>
      </c>
      <c r="L4874" t="str">
        <f t="shared" si="9889"/>
        <v>No Ct</v>
      </c>
      <c r="M4874">
        <f t="shared" si="9890"/>
        <v>0</v>
      </c>
      <c r="N4874">
        <f t="shared" si="9891"/>
        <v>0</v>
      </c>
      <c r="O4874">
        <f t="shared" si="9892"/>
        <v>0</v>
      </c>
      <c r="Q4874">
        <f t="shared" ref="Q4874" si="9985">IF(L4876="No Ct",0,L4876)</f>
        <v>0</v>
      </c>
      <c r="R4874">
        <f t="shared" ref="R4874" si="9986">IF(L4877="No Ct",0,L4877)</f>
        <v>0</v>
      </c>
      <c r="S4874" t="str">
        <f t="shared" ref="S4874" si="9987">IF(AND(M4874&gt;0,N4874=0),"Valid","Invalid")</f>
        <v>Invalid</v>
      </c>
      <c r="T4874" t="str">
        <f t="shared" ref="T4874" si="9988">IF(OR(Q4874&gt;1,R4874&gt;1),"Present","Absent")</f>
        <v>Absent</v>
      </c>
      <c r="U4874" t="str">
        <f t="shared" ref="U4874" si="9989">IF(OR(AND(Q4874&gt;1,Q4874&lt;41),AND(R4874&gt;1,R4874&lt;41)),"Ct&lt;41","Ct&gt;41")</f>
        <v>Ct&gt;41</v>
      </c>
      <c r="V4874" t="str">
        <f>VLOOKUP(J4874,Datasæt_Analysesystemer!$C$2:$D$68,2,FALSE)</f>
        <v>Bred vandkalv</v>
      </c>
      <c r="W4874" t="str">
        <f t="shared" ref="W4874" si="9990">MID(F4874,10,9)</f>
        <v>DL2021005</v>
      </c>
      <c r="X4874" t="str">
        <f t="shared" ref="X4874" si="9991">W4874&amp;"_"&amp;V4874&amp;"_"&amp;S4874&amp;"_"&amp;T4874&amp;"_"&amp;U4874</f>
        <v>DL2021005_Bred vandkalv_Invalid_Absent_Ct&gt;41</v>
      </c>
    </row>
    <row r="4875" spans="1:24" x14ac:dyDescent="0.25">
      <c r="A4875" t="s">
        <v>406</v>
      </c>
      <c r="B4875" t="s">
        <v>1398</v>
      </c>
      <c r="C4875" t="s">
        <v>16</v>
      </c>
      <c r="D4875" s="7">
        <v>0.1</v>
      </c>
      <c r="E4875" s="6" t="s">
        <v>17</v>
      </c>
      <c r="F4875" t="s">
        <v>1527</v>
      </c>
      <c r="G4875" t="str">
        <f t="shared" si="9942"/>
        <v>DL2021005</v>
      </c>
      <c r="H4875" t="str">
        <f t="shared" si="9885"/>
        <v>23</v>
      </c>
      <c r="I4875" t="str">
        <f t="shared" si="9886"/>
        <v>BredVandkalv_23_20211014_DL2021005_GentofteHF</v>
      </c>
      <c r="J4875" t="str">
        <f t="shared" si="9887"/>
        <v>BredVandkalv</v>
      </c>
      <c r="K4875" t="str">
        <f t="shared" si="9888"/>
        <v>NegK</v>
      </c>
      <c r="L4875" t="str">
        <f t="shared" si="9889"/>
        <v>No Ct</v>
      </c>
      <c r="M4875" t="str">
        <f t="shared" si="9890"/>
        <v/>
      </c>
      <c r="N4875" t="str">
        <f t="shared" si="9891"/>
        <v/>
      </c>
      <c r="O4875" t="str">
        <f t="shared" si="9892"/>
        <v/>
      </c>
    </row>
    <row r="4876" spans="1:24" x14ac:dyDescent="0.25">
      <c r="A4876" t="s">
        <v>408</v>
      </c>
      <c r="B4876" t="s">
        <v>1399</v>
      </c>
      <c r="C4876" t="s">
        <v>20</v>
      </c>
      <c r="D4876" s="7">
        <v>0.1</v>
      </c>
      <c r="E4876" s="6" t="s">
        <v>17</v>
      </c>
      <c r="F4876" t="s">
        <v>1527</v>
      </c>
      <c r="G4876" t="str">
        <f t="shared" si="9942"/>
        <v>DL2021005</v>
      </c>
      <c r="H4876" t="str">
        <f t="shared" si="9885"/>
        <v>23</v>
      </c>
      <c r="I4876" t="str">
        <f t="shared" si="9886"/>
        <v>BredVandkalv_23_20211014_DL2021005_GentofteHF</v>
      </c>
      <c r="J4876" t="str">
        <f t="shared" si="9887"/>
        <v>BredVandkalv</v>
      </c>
      <c r="K4876" t="str">
        <f t="shared" si="9888"/>
        <v>eDNA</v>
      </c>
      <c r="L4876" t="str">
        <f t="shared" si="9889"/>
        <v>No Ct</v>
      </c>
      <c r="M4876" t="str">
        <f t="shared" si="9890"/>
        <v/>
      </c>
      <c r="N4876" t="str">
        <f t="shared" si="9891"/>
        <v/>
      </c>
      <c r="O4876" t="str">
        <f t="shared" si="9892"/>
        <v/>
      </c>
    </row>
    <row r="4877" spans="1:24" x14ac:dyDescent="0.25">
      <c r="A4877" t="s">
        <v>410</v>
      </c>
      <c r="B4877" t="s">
        <v>1399</v>
      </c>
      <c r="C4877" t="s">
        <v>20</v>
      </c>
      <c r="D4877" s="7">
        <v>0.1</v>
      </c>
      <c r="E4877" s="6" t="s">
        <v>17</v>
      </c>
      <c r="F4877" t="s">
        <v>1527</v>
      </c>
      <c r="G4877" t="str">
        <f t="shared" si="9942"/>
        <v>DL2021005</v>
      </c>
      <c r="H4877" t="str">
        <f t="shared" si="9885"/>
        <v>23</v>
      </c>
      <c r="I4877" t="str">
        <f t="shared" si="9886"/>
        <v>BredVandkalv_23_20211014_DL2021005_GentofteHF</v>
      </c>
      <c r="J4877" t="str">
        <f t="shared" si="9887"/>
        <v>BredVandkalv</v>
      </c>
      <c r="K4877" t="str">
        <f t="shared" si="9888"/>
        <v>eDNA</v>
      </c>
      <c r="L4877" t="str">
        <f t="shared" si="9889"/>
        <v>No Ct</v>
      </c>
      <c r="M4877" t="str">
        <f t="shared" si="9890"/>
        <v/>
      </c>
      <c r="N4877" t="str">
        <f t="shared" si="9891"/>
        <v/>
      </c>
      <c r="O4877" t="str">
        <f t="shared" si="9892"/>
        <v/>
      </c>
    </row>
    <row r="4878" spans="1:24" x14ac:dyDescent="0.25">
      <c r="A4878" t="s">
        <v>411</v>
      </c>
      <c r="B4878" t="s">
        <v>1400</v>
      </c>
      <c r="C4878" t="s">
        <v>13</v>
      </c>
      <c r="D4878" s="7">
        <v>0.1</v>
      </c>
      <c r="E4878" s="7" t="s">
        <v>17</v>
      </c>
      <c r="F4878" t="s">
        <v>1527</v>
      </c>
      <c r="G4878" t="str">
        <f t="shared" si="9942"/>
        <v>DL2021005</v>
      </c>
      <c r="H4878" t="str">
        <f t="shared" si="9885"/>
        <v>24</v>
      </c>
      <c r="I4878" t="str">
        <f t="shared" si="9886"/>
        <v>BredVandkalv_24_20211014_DL2021005_GentofteHF</v>
      </c>
      <c r="J4878" t="str">
        <f t="shared" si="9887"/>
        <v>BredVandkalv</v>
      </c>
      <c r="K4878" t="str">
        <f t="shared" si="9888"/>
        <v>PosK</v>
      </c>
      <c r="L4878" t="str">
        <f t="shared" si="9889"/>
        <v>No Ct</v>
      </c>
      <c r="M4878">
        <f t="shared" si="9890"/>
        <v>0</v>
      </c>
      <c r="N4878">
        <f t="shared" si="9891"/>
        <v>0</v>
      </c>
      <c r="O4878">
        <f t="shared" si="9892"/>
        <v>0</v>
      </c>
      <c r="Q4878">
        <f t="shared" ref="Q4878" si="9992">IF(L4880="No Ct",0,L4880)</f>
        <v>0</v>
      </c>
      <c r="R4878">
        <f t="shared" ref="R4878" si="9993">IF(L4881="No Ct",0,L4881)</f>
        <v>0</v>
      </c>
      <c r="S4878" t="str">
        <f t="shared" ref="S4878" si="9994">IF(AND(M4878&gt;0,N4878=0),"Valid","Invalid")</f>
        <v>Invalid</v>
      </c>
      <c r="T4878" t="str">
        <f t="shared" ref="T4878" si="9995">IF(OR(Q4878&gt;1,R4878&gt;1),"Present","Absent")</f>
        <v>Absent</v>
      </c>
      <c r="U4878" t="str">
        <f t="shared" ref="U4878" si="9996">IF(OR(AND(Q4878&gt;1,Q4878&lt;41),AND(R4878&gt;1,R4878&lt;41)),"Ct&lt;41","Ct&gt;41")</f>
        <v>Ct&gt;41</v>
      </c>
      <c r="V4878" t="str">
        <f>VLOOKUP(J4878,Datasæt_Analysesystemer!$C$2:$D$68,2,FALSE)</f>
        <v>Bred vandkalv</v>
      </c>
      <c r="W4878" t="str">
        <f t="shared" ref="W4878" si="9997">MID(F4878,10,9)</f>
        <v>DL2021005</v>
      </c>
      <c r="X4878" t="str">
        <f t="shared" ref="X4878" si="9998">W4878&amp;"_"&amp;V4878&amp;"_"&amp;S4878&amp;"_"&amp;T4878&amp;"_"&amp;U4878</f>
        <v>DL2021005_Bred vandkalv_Invalid_Absent_Ct&gt;41</v>
      </c>
    </row>
    <row r="4879" spans="1:24" x14ac:dyDescent="0.25">
      <c r="A4879" t="s">
        <v>413</v>
      </c>
      <c r="B4879" t="s">
        <v>1401</v>
      </c>
      <c r="C4879" t="s">
        <v>16</v>
      </c>
      <c r="D4879" s="7">
        <v>0.1</v>
      </c>
      <c r="E4879" s="6" t="s">
        <v>17</v>
      </c>
      <c r="F4879" t="s">
        <v>1527</v>
      </c>
      <c r="G4879" t="str">
        <f t="shared" si="9942"/>
        <v>DL2021005</v>
      </c>
      <c r="H4879" t="str">
        <f t="shared" si="9885"/>
        <v>24</v>
      </c>
      <c r="I4879" t="str">
        <f t="shared" si="9886"/>
        <v>BredVandkalv_24_20211014_DL2021005_GentofteHF</v>
      </c>
      <c r="J4879" t="str">
        <f t="shared" si="9887"/>
        <v>BredVandkalv</v>
      </c>
      <c r="K4879" t="str">
        <f t="shared" si="9888"/>
        <v>NegK</v>
      </c>
      <c r="L4879" t="str">
        <f t="shared" si="9889"/>
        <v>No Ct</v>
      </c>
      <c r="M4879" t="str">
        <f t="shared" si="9890"/>
        <v/>
      </c>
      <c r="N4879" t="str">
        <f t="shared" si="9891"/>
        <v/>
      </c>
      <c r="O4879" t="str">
        <f t="shared" si="9892"/>
        <v/>
      </c>
    </row>
    <row r="4880" spans="1:24" x14ac:dyDescent="0.25">
      <c r="A4880" t="s">
        <v>415</v>
      </c>
      <c r="B4880" t="s">
        <v>1402</v>
      </c>
      <c r="C4880" t="s">
        <v>20</v>
      </c>
      <c r="D4880" s="7">
        <v>0.1</v>
      </c>
      <c r="E4880" s="6" t="s">
        <v>17</v>
      </c>
      <c r="F4880" t="s">
        <v>1527</v>
      </c>
      <c r="G4880" t="str">
        <f t="shared" si="9942"/>
        <v>DL2021005</v>
      </c>
      <c r="H4880" t="str">
        <f t="shared" si="9885"/>
        <v>24</v>
      </c>
      <c r="I4880" t="str">
        <f t="shared" si="9886"/>
        <v>BredVandkalv_24_20211014_DL2021005_GentofteHF</v>
      </c>
      <c r="J4880" t="str">
        <f t="shared" si="9887"/>
        <v>BredVandkalv</v>
      </c>
      <c r="K4880" t="str">
        <f t="shared" si="9888"/>
        <v>eDNA</v>
      </c>
      <c r="L4880" t="str">
        <f t="shared" si="9889"/>
        <v>No Ct</v>
      </c>
      <c r="M4880" t="str">
        <f t="shared" si="9890"/>
        <v/>
      </c>
      <c r="N4880" t="str">
        <f t="shared" si="9891"/>
        <v/>
      </c>
      <c r="O4880" t="str">
        <f t="shared" si="9892"/>
        <v/>
      </c>
    </row>
    <row r="4881" spans="1:24" x14ac:dyDescent="0.25">
      <c r="A4881" t="s">
        <v>417</v>
      </c>
      <c r="B4881" t="s">
        <v>1402</v>
      </c>
      <c r="C4881" t="s">
        <v>20</v>
      </c>
      <c r="D4881" s="7">
        <v>0.1</v>
      </c>
      <c r="E4881" s="6" t="s">
        <v>17</v>
      </c>
      <c r="F4881" t="s">
        <v>1527</v>
      </c>
      <c r="G4881" t="str">
        <f t="shared" si="9942"/>
        <v>DL2021005</v>
      </c>
      <c r="H4881" t="str">
        <f t="shared" si="9885"/>
        <v>24</v>
      </c>
      <c r="I4881" t="str">
        <f t="shared" si="9886"/>
        <v>BredVandkalv_24_20211014_DL2021005_GentofteHF</v>
      </c>
      <c r="J4881" t="str">
        <f t="shared" si="9887"/>
        <v>BredVandkalv</v>
      </c>
      <c r="K4881" t="str">
        <f t="shared" si="9888"/>
        <v>eDNA</v>
      </c>
      <c r="L4881" t="str">
        <f t="shared" si="9889"/>
        <v>No Ct</v>
      </c>
      <c r="M4881" t="str">
        <f t="shared" si="9890"/>
        <v/>
      </c>
      <c r="N4881" t="str">
        <f t="shared" si="9891"/>
        <v/>
      </c>
      <c r="O4881" t="str">
        <f t="shared" si="9892"/>
        <v/>
      </c>
    </row>
    <row r="4882" spans="1:24" x14ac:dyDescent="0.25">
      <c r="A4882" t="s">
        <v>11</v>
      </c>
      <c r="B4882" t="s">
        <v>196</v>
      </c>
      <c r="C4882" t="s">
        <v>13</v>
      </c>
      <c r="D4882" s="7">
        <v>0.1</v>
      </c>
      <c r="E4882" s="7">
        <v>31.05</v>
      </c>
      <c r="F4882" t="s">
        <v>1528</v>
      </c>
      <c r="G4882" t="str">
        <f t="shared" si="9942"/>
        <v>DL2021034</v>
      </c>
      <c r="H4882" t="str">
        <f t="shared" si="9885"/>
        <v>01</v>
      </c>
      <c r="I4882" t="str">
        <f t="shared" si="9886"/>
        <v>Skrubbe_01_20211015_DL2021034_KalundborgGymOrdrupGymBorupgaardGym</v>
      </c>
      <c r="J4882" t="str">
        <f t="shared" si="9887"/>
        <v>Skrubbe</v>
      </c>
      <c r="K4882" t="str">
        <f t="shared" si="9888"/>
        <v>PosK</v>
      </c>
      <c r="L4882">
        <f t="shared" si="9889"/>
        <v>31.05</v>
      </c>
      <c r="M4882">
        <f t="shared" si="9890"/>
        <v>31.05</v>
      </c>
      <c r="N4882">
        <f t="shared" si="9891"/>
        <v>0</v>
      </c>
      <c r="O4882">
        <f t="shared" si="9892"/>
        <v>0</v>
      </c>
      <c r="Q4882">
        <f t="shared" ref="Q4882" si="9999">IF(L4884="No Ct",0,L4884)</f>
        <v>0</v>
      </c>
      <c r="R4882">
        <f t="shared" ref="R4882" si="10000">IF(L4885="No Ct",0,L4885)</f>
        <v>0</v>
      </c>
      <c r="S4882" t="str">
        <f t="shared" ref="S4882" si="10001">IF(AND(M4882&gt;0,N4882=0),"Valid","Invalid")</f>
        <v>Valid</v>
      </c>
      <c r="T4882" t="str">
        <f t="shared" ref="T4882" si="10002">IF(OR(Q4882&gt;1,R4882&gt;1),"Present","Absent")</f>
        <v>Absent</v>
      </c>
      <c r="U4882" t="str">
        <f t="shared" ref="U4882" si="10003">IF(OR(AND(Q4882&gt;1,Q4882&lt;41),AND(R4882&gt;1,R4882&lt;41)),"Ct&lt;41","Ct&gt;41")</f>
        <v>Ct&gt;41</v>
      </c>
      <c r="V4882" t="str">
        <f>VLOOKUP(J4882,Datasæt_Analysesystemer!$C$2:$D$68,2,FALSE)</f>
        <v>Skrubbe</v>
      </c>
      <c r="W4882" t="str">
        <f t="shared" ref="W4882" si="10004">MID(F4882,10,9)</f>
        <v>DL2021034</v>
      </c>
      <c r="X4882" t="str">
        <f t="shared" ref="X4882" si="10005">W4882&amp;"_"&amp;V4882&amp;"_"&amp;S4882&amp;"_"&amp;T4882&amp;"_"&amp;U4882</f>
        <v>DL2021034_Skrubbe_Valid_Absent_Ct&gt;41</v>
      </c>
    </row>
    <row r="4883" spans="1:24" x14ac:dyDescent="0.25">
      <c r="A4883" t="s">
        <v>14</v>
      </c>
      <c r="B4883" t="s">
        <v>197</v>
      </c>
      <c r="C4883" t="s">
        <v>16</v>
      </c>
      <c r="D4883" s="7">
        <v>0.1</v>
      </c>
      <c r="E4883" s="6" t="s">
        <v>17</v>
      </c>
      <c r="F4883" t="s">
        <v>1528</v>
      </c>
      <c r="G4883" t="str">
        <f t="shared" si="9942"/>
        <v>DL2021034</v>
      </c>
      <c r="H4883" t="str">
        <f t="shared" ref="H4883:H4946" si="10006">LEFT(B4883,2)</f>
        <v>01</v>
      </c>
      <c r="I4883" t="str">
        <f t="shared" ref="I4883:I4946" si="10007">J4883&amp;"_"&amp;H4883&amp;"_"&amp;F4883</f>
        <v>Skrubbe_01_20211015_DL2021034_KalundborgGymOrdrupGymBorupgaardGym</v>
      </c>
      <c r="J4883" t="str">
        <f t="shared" ref="J4883:J4946" si="10008">MID(RIGHT(B4883,LEN(B4883)-3),1,FIND("_",RIGHT(B4883,LEN(B4883)-3))-1)</f>
        <v>Skrubbe</v>
      </c>
      <c r="K4883" t="str">
        <f t="shared" ref="K4883:K4946" si="10009">TRIM(SUBSTITUTE(RIGHT(B4883,FIND(J4883,B4883)+1),"_",""))</f>
        <v>NegK</v>
      </c>
      <c r="L4883" t="str">
        <f t="shared" ref="L4883:L4946" si="10010">IFERROR(VALUE(SUBSTITUTE(E4883,".",",")),E4883)</f>
        <v>No Ct</v>
      </c>
      <c r="M4883" t="str">
        <f t="shared" ref="M4883:M4946" si="10011">IF(K4883="PosK",SUMIFS(L:L,K:K,"PosK",I:I,I4883),"")</f>
        <v/>
      </c>
      <c r="N4883" t="str">
        <f t="shared" ref="N4883:N4946" si="10012">IF(K4883="PosK",SUMIFS(L:L,K:K,"NegK",I:I,I4883),"")</f>
        <v/>
      </c>
      <c r="O4883" t="str">
        <f t="shared" ref="O4883:O4946" si="10013">IF(K4883="PosK",SUMIFS(L:L,K:K,"eDNA",I:I,I4883),"")</f>
        <v/>
      </c>
    </row>
    <row r="4884" spans="1:24" x14ac:dyDescent="0.25">
      <c r="A4884" t="s">
        <v>18</v>
      </c>
      <c r="B4884" t="s">
        <v>198</v>
      </c>
      <c r="C4884" t="s">
        <v>20</v>
      </c>
      <c r="D4884" s="7">
        <v>0.1</v>
      </c>
      <c r="E4884" s="6" t="s">
        <v>17</v>
      </c>
      <c r="F4884" t="s">
        <v>1528</v>
      </c>
      <c r="G4884" t="str">
        <f t="shared" si="9942"/>
        <v>DL2021034</v>
      </c>
      <c r="H4884" t="str">
        <f t="shared" si="10006"/>
        <v>01</v>
      </c>
      <c r="I4884" t="str">
        <f t="shared" si="10007"/>
        <v>Skrubbe_01_20211015_DL2021034_KalundborgGymOrdrupGymBorupgaardGym</v>
      </c>
      <c r="J4884" t="str">
        <f t="shared" si="10008"/>
        <v>Skrubbe</v>
      </c>
      <c r="K4884" t="str">
        <f t="shared" si="10009"/>
        <v>eDNA</v>
      </c>
      <c r="L4884" t="str">
        <f t="shared" si="10010"/>
        <v>No Ct</v>
      </c>
      <c r="M4884" t="str">
        <f t="shared" si="10011"/>
        <v/>
      </c>
      <c r="N4884" t="str">
        <f t="shared" si="10012"/>
        <v/>
      </c>
      <c r="O4884" t="str">
        <f t="shared" si="10013"/>
        <v/>
      </c>
    </row>
    <row r="4885" spans="1:24" x14ac:dyDescent="0.25">
      <c r="A4885" t="s">
        <v>21</v>
      </c>
      <c r="B4885" t="s">
        <v>198</v>
      </c>
      <c r="C4885" t="s">
        <v>20</v>
      </c>
      <c r="D4885" s="7">
        <v>0.1</v>
      </c>
      <c r="E4885" s="6" t="s">
        <v>17</v>
      </c>
      <c r="F4885" t="s">
        <v>1528</v>
      </c>
      <c r="G4885" t="str">
        <f t="shared" si="9942"/>
        <v>DL2021034</v>
      </c>
      <c r="H4885" t="str">
        <f t="shared" si="10006"/>
        <v>01</v>
      </c>
      <c r="I4885" t="str">
        <f t="shared" si="10007"/>
        <v>Skrubbe_01_20211015_DL2021034_KalundborgGymOrdrupGymBorupgaardGym</v>
      </c>
      <c r="J4885" t="str">
        <f t="shared" si="10008"/>
        <v>Skrubbe</v>
      </c>
      <c r="K4885" t="str">
        <f t="shared" si="10009"/>
        <v>eDNA</v>
      </c>
      <c r="L4885" t="str">
        <f t="shared" si="10010"/>
        <v>No Ct</v>
      </c>
      <c r="M4885" t="str">
        <f t="shared" si="10011"/>
        <v/>
      </c>
      <c r="N4885" t="str">
        <f t="shared" si="10012"/>
        <v/>
      </c>
      <c r="O4885" t="str">
        <f t="shared" si="10013"/>
        <v/>
      </c>
    </row>
    <row r="4886" spans="1:24" x14ac:dyDescent="0.25">
      <c r="A4886" t="s">
        <v>199</v>
      </c>
      <c r="B4886" t="s">
        <v>200</v>
      </c>
      <c r="C4886" t="s">
        <v>13</v>
      </c>
      <c r="D4886" s="7">
        <v>0.1</v>
      </c>
      <c r="E4886" s="7">
        <v>26.06</v>
      </c>
      <c r="F4886" t="s">
        <v>1528</v>
      </c>
      <c r="G4886" t="str">
        <f t="shared" si="9942"/>
        <v>DL2021034</v>
      </c>
      <c r="H4886" t="str">
        <f t="shared" si="10006"/>
        <v>02</v>
      </c>
      <c r="I4886" t="str">
        <f t="shared" si="10007"/>
        <v>Skrubbe_02_20211015_DL2021034_KalundborgGymOrdrupGymBorupgaardGym</v>
      </c>
      <c r="J4886" t="str">
        <f t="shared" si="10008"/>
        <v>Skrubbe</v>
      </c>
      <c r="K4886" t="str">
        <f t="shared" si="10009"/>
        <v>PosK</v>
      </c>
      <c r="L4886">
        <f t="shared" si="10010"/>
        <v>26.06</v>
      </c>
      <c r="M4886">
        <f t="shared" si="10011"/>
        <v>26.06</v>
      </c>
      <c r="N4886">
        <f t="shared" si="10012"/>
        <v>0</v>
      </c>
      <c r="O4886">
        <f t="shared" si="10013"/>
        <v>73.37</v>
      </c>
      <c r="Q4886">
        <f t="shared" ref="Q4886" si="10014">IF(L4888="No Ct",0,L4888)</f>
        <v>36.56</v>
      </c>
      <c r="R4886">
        <f t="shared" ref="R4886" si="10015">IF(L4889="No Ct",0,L4889)</f>
        <v>36.81</v>
      </c>
      <c r="S4886" t="str">
        <f t="shared" ref="S4886" si="10016">IF(AND(M4886&gt;0,N4886=0),"Valid","Invalid")</f>
        <v>Valid</v>
      </c>
      <c r="T4886" t="str">
        <f t="shared" ref="T4886" si="10017">IF(OR(Q4886&gt;1,R4886&gt;1),"Present","Absent")</f>
        <v>Present</v>
      </c>
      <c r="U4886" t="str">
        <f t="shared" ref="U4886" si="10018">IF(OR(AND(Q4886&gt;1,Q4886&lt;41),AND(R4886&gt;1,R4886&lt;41)),"Ct&lt;41","Ct&gt;41")</f>
        <v>Ct&lt;41</v>
      </c>
      <c r="V4886" t="str">
        <f>VLOOKUP(J4886,Datasæt_Analysesystemer!$C$2:$D$68,2,FALSE)</f>
        <v>Skrubbe</v>
      </c>
      <c r="W4886" t="str">
        <f t="shared" ref="W4886" si="10019">MID(F4886,10,9)</f>
        <v>DL2021034</v>
      </c>
      <c r="X4886" t="str">
        <f t="shared" ref="X4886" si="10020">W4886&amp;"_"&amp;V4886&amp;"_"&amp;S4886&amp;"_"&amp;T4886&amp;"_"&amp;U4886</f>
        <v>DL2021034_Skrubbe_Valid_Present_Ct&lt;41</v>
      </c>
    </row>
    <row r="4887" spans="1:24" x14ac:dyDescent="0.25">
      <c r="A4887" t="s">
        <v>201</v>
      </c>
      <c r="B4887" t="s">
        <v>202</v>
      </c>
      <c r="C4887" t="s">
        <v>16</v>
      </c>
      <c r="D4887" s="7">
        <v>0.1</v>
      </c>
      <c r="E4887" s="6" t="s">
        <v>17</v>
      </c>
      <c r="F4887" t="s">
        <v>1528</v>
      </c>
      <c r="G4887" t="str">
        <f t="shared" si="9942"/>
        <v>DL2021034</v>
      </c>
      <c r="H4887" t="str">
        <f t="shared" si="10006"/>
        <v>02</v>
      </c>
      <c r="I4887" t="str">
        <f t="shared" si="10007"/>
        <v>Skrubbe_02_20211015_DL2021034_KalundborgGymOrdrupGymBorupgaardGym</v>
      </c>
      <c r="J4887" t="str">
        <f t="shared" si="10008"/>
        <v>Skrubbe</v>
      </c>
      <c r="K4887" t="str">
        <f t="shared" si="10009"/>
        <v>NegK</v>
      </c>
      <c r="L4887" t="str">
        <f t="shared" si="10010"/>
        <v>No Ct</v>
      </c>
      <c r="M4887" t="str">
        <f t="shared" si="10011"/>
        <v/>
      </c>
      <c r="N4887" t="str">
        <f t="shared" si="10012"/>
        <v/>
      </c>
      <c r="O4887" t="str">
        <f t="shared" si="10013"/>
        <v/>
      </c>
    </row>
    <row r="4888" spans="1:24" x14ac:dyDescent="0.25">
      <c r="A4888" t="s">
        <v>203</v>
      </c>
      <c r="B4888" t="s">
        <v>204</v>
      </c>
      <c r="C4888" t="s">
        <v>20</v>
      </c>
      <c r="D4888" s="7">
        <v>0.1</v>
      </c>
      <c r="E4888" s="6">
        <v>36.56</v>
      </c>
      <c r="F4888" t="s">
        <v>1528</v>
      </c>
      <c r="G4888" t="str">
        <f t="shared" si="9942"/>
        <v>DL2021034</v>
      </c>
      <c r="H4888" t="str">
        <f t="shared" si="10006"/>
        <v>02</v>
      </c>
      <c r="I4888" t="str">
        <f t="shared" si="10007"/>
        <v>Skrubbe_02_20211015_DL2021034_KalundborgGymOrdrupGymBorupgaardGym</v>
      </c>
      <c r="J4888" t="str">
        <f t="shared" si="10008"/>
        <v>Skrubbe</v>
      </c>
      <c r="K4888" t="str">
        <f t="shared" si="10009"/>
        <v>eDNA</v>
      </c>
      <c r="L4888">
        <f t="shared" si="10010"/>
        <v>36.56</v>
      </c>
      <c r="M4888" t="str">
        <f t="shared" si="10011"/>
        <v/>
      </c>
      <c r="N4888" t="str">
        <f t="shared" si="10012"/>
        <v/>
      </c>
      <c r="O4888" t="str">
        <f t="shared" si="10013"/>
        <v/>
      </c>
    </row>
    <row r="4889" spans="1:24" x14ac:dyDescent="0.25">
      <c r="A4889" t="s">
        <v>205</v>
      </c>
      <c r="B4889" t="s">
        <v>204</v>
      </c>
      <c r="C4889" t="s">
        <v>20</v>
      </c>
      <c r="D4889" s="7">
        <v>0.1</v>
      </c>
      <c r="E4889" s="6">
        <v>36.81</v>
      </c>
      <c r="F4889" t="s">
        <v>1528</v>
      </c>
      <c r="G4889" t="str">
        <f t="shared" si="9942"/>
        <v>DL2021034</v>
      </c>
      <c r="H4889" t="str">
        <f t="shared" si="10006"/>
        <v>02</v>
      </c>
      <c r="I4889" t="str">
        <f t="shared" si="10007"/>
        <v>Skrubbe_02_20211015_DL2021034_KalundborgGymOrdrupGymBorupgaardGym</v>
      </c>
      <c r="J4889" t="str">
        <f t="shared" si="10008"/>
        <v>Skrubbe</v>
      </c>
      <c r="K4889" t="str">
        <f t="shared" si="10009"/>
        <v>eDNA</v>
      </c>
      <c r="L4889">
        <f t="shared" si="10010"/>
        <v>36.81</v>
      </c>
      <c r="M4889" t="str">
        <f t="shared" si="10011"/>
        <v/>
      </c>
      <c r="N4889" t="str">
        <f t="shared" si="10012"/>
        <v/>
      </c>
      <c r="O4889" t="str">
        <f t="shared" si="10013"/>
        <v/>
      </c>
    </row>
    <row r="4890" spans="1:24" x14ac:dyDescent="0.25">
      <c r="A4890" t="s">
        <v>206</v>
      </c>
      <c r="B4890" t="s">
        <v>207</v>
      </c>
      <c r="C4890" t="s">
        <v>13</v>
      </c>
      <c r="D4890" s="7">
        <v>0.1</v>
      </c>
      <c r="E4890" s="7">
        <v>29.34</v>
      </c>
      <c r="F4890" t="s">
        <v>1528</v>
      </c>
      <c r="G4890" t="str">
        <f t="shared" si="9942"/>
        <v>DL2021034</v>
      </c>
      <c r="H4890" t="str">
        <f t="shared" si="10006"/>
        <v>03</v>
      </c>
      <c r="I4890" t="str">
        <f t="shared" si="10007"/>
        <v>Torsk_03_20211015_DL2021034_KalundborgGymOrdrupGymBorupgaardGym</v>
      </c>
      <c r="J4890" t="str">
        <f t="shared" si="10008"/>
        <v>Torsk</v>
      </c>
      <c r="K4890" t="str">
        <f t="shared" si="10009"/>
        <v>PosK</v>
      </c>
      <c r="L4890">
        <f t="shared" si="10010"/>
        <v>29.34</v>
      </c>
      <c r="M4890">
        <f t="shared" si="10011"/>
        <v>29.34</v>
      </c>
      <c r="N4890">
        <f t="shared" si="10012"/>
        <v>0</v>
      </c>
      <c r="O4890">
        <f t="shared" si="10013"/>
        <v>0</v>
      </c>
      <c r="Q4890">
        <f t="shared" ref="Q4890" si="10021">IF(L4892="No Ct",0,L4892)</f>
        <v>0</v>
      </c>
      <c r="R4890">
        <f t="shared" ref="R4890" si="10022">IF(L4893="No Ct",0,L4893)</f>
        <v>0</v>
      </c>
      <c r="S4890" t="str">
        <f t="shared" ref="S4890" si="10023">IF(AND(M4890&gt;0,N4890=0),"Valid","Invalid")</f>
        <v>Valid</v>
      </c>
      <c r="T4890" t="str">
        <f t="shared" ref="T4890" si="10024">IF(OR(Q4890&gt;1,R4890&gt;1),"Present","Absent")</f>
        <v>Absent</v>
      </c>
      <c r="U4890" t="str">
        <f t="shared" ref="U4890" si="10025">IF(OR(AND(Q4890&gt;1,Q4890&lt;41),AND(R4890&gt;1,R4890&lt;41)),"Ct&lt;41","Ct&gt;41")</f>
        <v>Ct&gt;41</v>
      </c>
      <c r="V4890" t="str">
        <f>VLOOKUP(J4890,Datasæt_Analysesystemer!$C$2:$D$68,2,FALSE)</f>
        <v>Torsk</v>
      </c>
      <c r="W4890" t="str">
        <f t="shared" ref="W4890" si="10026">MID(F4890,10,9)</f>
        <v>DL2021034</v>
      </c>
      <c r="X4890" t="str">
        <f t="shared" ref="X4890" si="10027">W4890&amp;"_"&amp;V4890&amp;"_"&amp;S4890&amp;"_"&amp;T4890&amp;"_"&amp;U4890</f>
        <v>DL2021034_Torsk_Valid_Absent_Ct&gt;41</v>
      </c>
    </row>
    <row r="4891" spans="1:24" x14ac:dyDescent="0.25">
      <c r="A4891" t="s">
        <v>208</v>
      </c>
      <c r="B4891" t="s">
        <v>209</v>
      </c>
      <c r="C4891" t="s">
        <v>16</v>
      </c>
      <c r="D4891" s="7">
        <v>0.1</v>
      </c>
      <c r="E4891" s="6" t="s">
        <v>17</v>
      </c>
      <c r="F4891" t="s">
        <v>1528</v>
      </c>
      <c r="G4891" t="str">
        <f t="shared" si="9942"/>
        <v>DL2021034</v>
      </c>
      <c r="H4891" t="str">
        <f t="shared" si="10006"/>
        <v>03</v>
      </c>
      <c r="I4891" t="str">
        <f t="shared" si="10007"/>
        <v>Torsk_03_20211015_DL2021034_KalundborgGymOrdrupGymBorupgaardGym</v>
      </c>
      <c r="J4891" t="str">
        <f t="shared" si="10008"/>
        <v>Torsk</v>
      </c>
      <c r="K4891" t="str">
        <f t="shared" si="10009"/>
        <v>NegK</v>
      </c>
      <c r="L4891" t="str">
        <f t="shared" si="10010"/>
        <v>No Ct</v>
      </c>
      <c r="M4891" t="str">
        <f t="shared" si="10011"/>
        <v/>
      </c>
      <c r="N4891" t="str">
        <f t="shared" si="10012"/>
        <v/>
      </c>
      <c r="O4891" t="str">
        <f t="shared" si="10013"/>
        <v/>
      </c>
    </row>
    <row r="4892" spans="1:24" x14ac:dyDescent="0.25">
      <c r="A4892" t="s">
        <v>210</v>
      </c>
      <c r="B4892" t="s">
        <v>211</v>
      </c>
      <c r="C4892" t="s">
        <v>20</v>
      </c>
      <c r="D4892" s="7">
        <v>0.1</v>
      </c>
      <c r="E4892" s="6" t="s">
        <v>17</v>
      </c>
      <c r="F4892" t="s">
        <v>1528</v>
      </c>
      <c r="G4892" t="str">
        <f t="shared" si="9942"/>
        <v>DL2021034</v>
      </c>
      <c r="H4892" t="str">
        <f t="shared" si="10006"/>
        <v>03</v>
      </c>
      <c r="I4892" t="str">
        <f t="shared" si="10007"/>
        <v>Torsk_03_20211015_DL2021034_KalundborgGymOrdrupGymBorupgaardGym</v>
      </c>
      <c r="J4892" t="str">
        <f t="shared" si="10008"/>
        <v>Torsk</v>
      </c>
      <c r="K4892" t="str">
        <f t="shared" si="10009"/>
        <v>eDNA</v>
      </c>
      <c r="L4892" t="str">
        <f t="shared" si="10010"/>
        <v>No Ct</v>
      </c>
      <c r="M4892" t="str">
        <f t="shared" si="10011"/>
        <v/>
      </c>
      <c r="N4892" t="str">
        <f t="shared" si="10012"/>
        <v/>
      </c>
      <c r="O4892" t="str">
        <f t="shared" si="10013"/>
        <v/>
      </c>
    </row>
    <row r="4893" spans="1:24" x14ac:dyDescent="0.25">
      <c r="A4893" t="s">
        <v>212</v>
      </c>
      <c r="B4893" t="s">
        <v>211</v>
      </c>
      <c r="C4893" t="s">
        <v>20</v>
      </c>
      <c r="D4893" s="7">
        <v>0.1</v>
      </c>
      <c r="E4893" s="6" t="s">
        <v>17</v>
      </c>
      <c r="F4893" t="s">
        <v>1528</v>
      </c>
      <c r="G4893" t="str">
        <f t="shared" si="9942"/>
        <v>DL2021034</v>
      </c>
      <c r="H4893" t="str">
        <f t="shared" si="10006"/>
        <v>03</v>
      </c>
      <c r="I4893" t="str">
        <f t="shared" si="10007"/>
        <v>Torsk_03_20211015_DL2021034_KalundborgGymOrdrupGymBorupgaardGym</v>
      </c>
      <c r="J4893" t="str">
        <f t="shared" si="10008"/>
        <v>Torsk</v>
      </c>
      <c r="K4893" t="str">
        <f t="shared" si="10009"/>
        <v>eDNA</v>
      </c>
      <c r="L4893" t="str">
        <f t="shared" si="10010"/>
        <v>No Ct</v>
      </c>
      <c r="M4893" t="str">
        <f t="shared" si="10011"/>
        <v/>
      </c>
      <c r="N4893" t="str">
        <f t="shared" si="10012"/>
        <v/>
      </c>
      <c r="O4893" t="str">
        <f t="shared" si="10013"/>
        <v/>
      </c>
    </row>
    <row r="4894" spans="1:24" x14ac:dyDescent="0.25">
      <c r="A4894" t="s">
        <v>213</v>
      </c>
      <c r="B4894" t="s">
        <v>214</v>
      </c>
      <c r="C4894" t="s">
        <v>13</v>
      </c>
      <c r="D4894" s="7">
        <v>0.1</v>
      </c>
      <c r="E4894" s="7" t="s">
        <v>17</v>
      </c>
      <c r="F4894" t="s">
        <v>1528</v>
      </c>
      <c r="G4894" t="str">
        <f t="shared" si="9942"/>
        <v>DL2021034</v>
      </c>
      <c r="H4894" t="str">
        <f t="shared" si="10006"/>
        <v>04</v>
      </c>
      <c r="I4894" t="str">
        <f t="shared" si="10007"/>
        <v>Torsk_04_20211015_DL2021034_KalundborgGymOrdrupGymBorupgaardGym</v>
      </c>
      <c r="J4894" t="str">
        <f t="shared" si="10008"/>
        <v>Torsk</v>
      </c>
      <c r="K4894" t="str">
        <f t="shared" si="10009"/>
        <v>PosK</v>
      </c>
      <c r="L4894" t="str">
        <f t="shared" si="10010"/>
        <v>No Ct</v>
      </c>
      <c r="M4894">
        <f t="shared" si="10011"/>
        <v>0</v>
      </c>
      <c r="N4894">
        <f t="shared" si="10012"/>
        <v>0</v>
      </c>
      <c r="O4894">
        <f t="shared" si="10013"/>
        <v>39.75</v>
      </c>
      <c r="Q4894">
        <f t="shared" ref="Q4894" si="10028">IF(L4896="No Ct",0,L4896)</f>
        <v>0</v>
      </c>
      <c r="R4894">
        <f t="shared" ref="R4894" si="10029">IF(L4897="No Ct",0,L4897)</f>
        <v>39.75</v>
      </c>
      <c r="S4894" t="str">
        <f t="shared" ref="S4894" si="10030">IF(AND(M4894&gt;0,N4894=0),"Valid","Invalid")</f>
        <v>Invalid</v>
      </c>
      <c r="T4894" t="str">
        <f t="shared" ref="T4894" si="10031">IF(OR(Q4894&gt;1,R4894&gt;1),"Present","Absent")</f>
        <v>Present</v>
      </c>
      <c r="U4894" t="str">
        <f t="shared" ref="U4894" si="10032">IF(OR(AND(Q4894&gt;1,Q4894&lt;41),AND(R4894&gt;1,R4894&lt;41)),"Ct&lt;41","Ct&gt;41")</f>
        <v>Ct&lt;41</v>
      </c>
      <c r="V4894" t="str">
        <f>VLOOKUP(J4894,Datasæt_Analysesystemer!$C$2:$D$68,2,FALSE)</f>
        <v>Torsk</v>
      </c>
      <c r="W4894" t="str">
        <f t="shared" ref="W4894" si="10033">MID(F4894,10,9)</f>
        <v>DL2021034</v>
      </c>
      <c r="X4894" t="str">
        <f t="shared" ref="X4894" si="10034">W4894&amp;"_"&amp;V4894&amp;"_"&amp;S4894&amp;"_"&amp;T4894&amp;"_"&amp;U4894</f>
        <v>DL2021034_Torsk_Invalid_Present_Ct&lt;41</v>
      </c>
    </row>
    <row r="4895" spans="1:24" x14ac:dyDescent="0.25">
      <c r="A4895" t="s">
        <v>215</v>
      </c>
      <c r="B4895" t="s">
        <v>216</v>
      </c>
      <c r="C4895" t="s">
        <v>16</v>
      </c>
      <c r="D4895" s="7">
        <v>0.1</v>
      </c>
      <c r="E4895" s="6" t="s">
        <v>17</v>
      </c>
      <c r="F4895" t="s">
        <v>1528</v>
      </c>
      <c r="G4895" t="str">
        <f t="shared" si="9942"/>
        <v>DL2021034</v>
      </c>
      <c r="H4895" t="str">
        <f t="shared" si="10006"/>
        <v>04</v>
      </c>
      <c r="I4895" t="str">
        <f t="shared" si="10007"/>
        <v>Torsk_04_20211015_DL2021034_KalundborgGymOrdrupGymBorupgaardGym</v>
      </c>
      <c r="J4895" t="str">
        <f t="shared" si="10008"/>
        <v>Torsk</v>
      </c>
      <c r="K4895" t="str">
        <f t="shared" si="10009"/>
        <v>NegK</v>
      </c>
      <c r="L4895" t="str">
        <f t="shared" si="10010"/>
        <v>No Ct</v>
      </c>
      <c r="M4895" t="str">
        <f t="shared" si="10011"/>
        <v/>
      </c>
      <c r="N4895" t="str">
        <f t="shared" si="10012"/>
        <v/>
      </c>
      <c r="O4895" t="str">
        <f t="shared" si="10013"/>
        <v/>
      </c>
    </row>
    <row r="4896" spans="1:24" x14ac:dyDescent="0.25">
      <c r="A4896" t="s">
        <v>217</v>
      </c>
      <c r="B4896" t="s">
        <v>218</v>
      </c>
      <c r="C4896" t="s">
        <v>20</v>
      </c>
      <c r="D4896" s="7">
        <v>0.1</v>
      </c>
      <c r="E4896" s="7" t="s">
        <v>17</v>
      </c>
      <c r="F4896" t="s">
        <v>1528</v>
      </c>
      <c r="G4896" t="str">
        <f t="shared" si="9942"/>
        <v>DL2021034</v>
      </c>
      <c r="H4896" t="str">
        <f t="shared" si="10006"/>
        <v>04</v>
      </c>
      <c r="I4896" t="str">
        <f t="shared" si="10007"/>
        <v>Torsk_04_20211015_DL2021034_KalundborgGymOrdrupGymBorupgaardGym</v>
      </c>
      <c r="J4896" t="str">
        <f t="shared" si="10008"/>
        <v>Torsk</v>
      </c>
      <c r="K4896" t="str">
        <f t="shared" si="10009"/>
        <v>eDNA</v>
      </c>
      <c r="L4896" t="str">
        <f t="shared" si="10010"/>
        <v>No Ct</v>
      </c>
      <c r="M4896" t="str">
        <f t="shared" si="10011"/>
        <v/>
      </c>
      <c r="N4896" t="str">
        <f t="shared" si="10012"/>
        <v/>
      </c>
      <c r="O4896" t="str">
        <f t="shared" si="10013"/>
        <v/>
      </c>
    </row>
    <row r="4897" spans="1:24" x14ac:dyDescent="0.25">
      <c r="A4897" t="s">
        <v>219</v>
      </c>
      <c r="B4897" t="s">
        <v>218</v>
      </c>
      <c r="C4897" t="s">
        <v>20</v>
      </c>
      <c r="D4897" s="7">
        <v>0.1</v>
      </c>
      <c r="E4897" s="7">
        <v>39.75</v>
      </c>
      <c r="F4897" t="s">
        <v>1528</v>
      </c>
      <c r="G4897" t="str">
        <f t="shared" si="9942"/>
        <v>DL2021034</v>
      </c>
      <c r="H4897" t="str">
        <f t="shared" si="10006"/>
        <v>04</v>
      </c>
      <c r="I4897" t="str">
        <f t="shared" si="10007"/>
        <v>Torsk_04_20211015_DL2021034_KalundborgGymOrdrupGymBorupgaardGym</v>
      </c>
      <c r="J4897" t="str">
        <f t="shared" si="10008"/>
        <v>Torsk</v>
      </c>
      <c r="K4897" t="str">
        <f t="shared" si="10009"/>
        <v>eDNA</v>
      </c>
      <c r="L4897">
        <f t="shared" si="10010"/>
        <v>39.75</v>
      </c>
      <c r="M4897" t="str">
        <f t="shared" si="10011"/>
        <v/>
      </c>
      <c r="N4897" t="str">
        <f t="shared" si="10012"/>
        <v/>
      </c>
      <c r="O4897" t="str">
        <f t="shared" si="10013"/>
        <v/>
      </c>
    </row>
    <row r="4898" spans="1:24" x14ac:dyDescent="0.25">
      <c r="A4898" t="s">
        <v>220</v>
      </c>
      <c r="B4898" t="s">
        <v>221</v>
      </c>
      <c r="C4898" t="s">
        <v>13</v>
      </c>
      <c r="D4898" s="7">
        <v>0.1</v>
      </c>
      <c r="E4898" s="7" t="s">
        <v>17</v>
      </c>
      <c r="F4898" t="s">
        <v>1528</v>
      </c>
      <c r="G4898" t="str">
        <f t="shared" si="9942"/>
        <v>DL2021034</v>
      </c>
      <c r="H4898" t="str">
        <f t="shared" si="10006"/>
        <v>05</v>
      </c>
      <c r="I4898" t="str">
        <f t="shared" si="10007"/>
        <v>Sandmusling_05_20211015_DL2021034_KalundborgGymOrdrupGymBorupgaardGym</v>
      </c>
      <c r="J4898" t="str">
        <f t="shared" si="10008"/>
        <v>Sandmusling</v>
      </c>
      <c r="K4898" t="str">
        <f t="shared" si="10009"/>
        <v>PosK</v>
      </c>
      <c r="L4898" t="str">
        <f t="shared" si="10010"/>
        <v>No Ct</v>
      </c>
      <c r="M4898">
        <f t="shared" si="10011"/>
        <v>0</v>
      </c>
      <c r="N4898">
        <f t="shared" si="10012"/>
        <v>0</v>
      </c>
      <c r="O4898">
        <f t="shared" si="10013"/>
        <v>30.7</v>
      </c>
      <c r="Q4898">
        <f t="shared" ref="Q4898" si="10035">IF(L4900="No Ct",0,L4900)</f>
        <v>0</v>
      </c>
      <c r="R4898">
        <f t="shared" ref="R4898" si="10036">IF(L4901="No Ct",0,L4901)</f>
        <v>30.7</v>
      </c>
      <c r="S4898" t="str">
        <f t="shared" ref="S4898" si="10037">IF(AND(M4898&gt;0,N4898=0),"Valid","Invalid")</f>
        <v>Invalid</v>
      </c>
      <c r="T4898" t="str">
        <f t="shared" ref="T4898" si="10038">IF(OR(Q4898&gt;1,R4898&gt;1),"Present","Absent")</f>
        <v>Present</v>
      </c>
      <c r="U4898" t="str">
        <f t="shared" ref="U4898" si="10039">IF(OR(AND(Q4898&gt;1,Q4898&lt;41),AND(R4898&gt;1,R4898&lt;41)),"Ct&lt;41","Ct&gt;41")</f>
        <v>Ct&lt;41</v>
      </c>
      <c r="V4898" t="str">
        <f>VLOOKUP(J4898,Datasæt_Analysesystemer!$C$2:$D$68,2,FALSE)</f>
        <v>Sandmusling</v>
      </c>
      <c r="W4898" t="str">
        <f t="shared" ref="W4898" si="10040">MID(F4898,10,9)</f>
        <v>DL2021034</v>
      </c>
      <c r="X4898" t="str">
        <f t="shared" ref="X4898" si="10041">W4898&amp;"_"&amp;V4898&amp;"_"&amp;S4898&amp;"_"&amp;T4898&amp;"_"&amp;U4898</f>
        <v>DL2021034_Sandmusling_Invalid_Present_Ct&lt;41</v>
      </c>
    </row>
    <row r="4899" spans="1:24" x14ac:dyDescent="0.25">
      <c r="A4899" t="s">
        <v>222</v>
      </c>
      <c r="B4899" t="s">
        <v>223</v>
      </c>
      <c r="C4899" t="s">
        <v>16</v>
      </c>
      <c r="D4899" s="7">
        <v>0.1</v>
      </c>
      <c r="E4899" s="6" t="s">
        <v>17</v>
      </c>
      <c r="F4899" t="s">
        <v>1528</v>
      </c>
      <c r="G4899" t="str">
        <f t="shared" si="9942"/>
        <v>DL2021034</v>
      </c>
      <c r="H4899" t="str">
        <f t="shared" si="10006"/>
        <v>05</v>
      </c>
      <c r="I4899" t="str">
        <f t="shared" si="10007"/>
        <v>Sandmusling_05_20211015_DL2021034_KalundborgGymOrdrupGymBorupgaardGym</v>
      </c>
      <c r="J4899" t="str">
        <f t="shared" si="10008"/>
        <v>Sandmusling</v>
      </c>
      <c r="K4899" t="str">
        <f t="shared" si="10009"/>
        <v>NegK</v>
      </c>
      <c r="L4899" t="str">
        <f t="shared" si="10010"/>
        <v>No Ct</v>
      </c>
      <c r="M4899" t="str">
        <f t="shared" si="10011"/>
        <v/>
      </c>
      <c r="N4899" t="str">
        <f t="shared" si="10012"/>
        <v/>
      </c>
      <c r="O4899" t="str">
        <f t="shared" si="10013"/>
        <v/>
      </c>
    </row>
    <row r="4900" spans="1:24" x14ac:dyDescent="0.25">
      <c r="A4900" t="s">
        <v>224</v>
      </c>
      <c r="B4900" t="s">
        <v>225</v>
      </c>
      <c r="C4900" t="s">
        <v>20</v>
      </c>
      <c r="D4900" s="7">
        <v>0.1</v>
      </c>
      <c r="E4900" s="6" t="s">
        <v>17</v>
      </c>
      <c r="F4900" t="s">
        <v>1528</v>
      </c>
      <c r="G4900" t="str">
        <f t="shared" si="9942"/>
        <v>DL2021034</v>
      </c>
      <c r="H4900" t="str">
        <f t="shared" si="10006"/>
        <v>05</v>
      </c>
      <c r="I4900" t="str">
        <f t="shared" si="10007"/>
        <v>Sandmusling_05_20211015_DL2021034_KalundborgGymOrdrupGymBorupgaardGym</v>
      </c>
      <c r="J4900" t="str">
        <f t="shared" si="10008"/>
        <v>Sandmusling</v>
      </c>
      <c r="K4900" t="str">
        <f t="shared" si="10009"/>
        <v>eDNA</v>
      </c>
      <c r="L4900" t="str">
        <f t="shared" si="10010"/>
        <v>No Ct</v>
      </c>
      <c r="M4900" t="str">
        <f t="shared" si="10011"/>
        <v/>
      </c>
      <c r="N4900" t="str">
        <f t="shared" si="10012"/>
        <v/>
      </c>
      <c r="O4900" t="str">
        <f t="shared" si="10013"/>
        <v/>
      </c>
    </row>
    <row r="4901" spans="1:24" x14ac:dyDescent="0.25">
      <c r="A4901" t="s">
        <v>226</v>
      </c>
      <c r="B4901" t="s">
        <v>225</v>
      </c>
      <c r="C4901" t="s">
        <v>20</v>
      </c>
      <c r="D4901" s="7">
        <v>0.1</v>
      </c>
      <c r="E4901" s="6">
        <v>30.7</v>
      </c>
      <c r="F4901" t="s">
        <v>1528</v>
      </c>
      <c r="G4901" t="str">
        <f t="shared" si="9942"/>
        <v>DL2021034</v>
      </c>
      <c r="H4901" t="str">
        <f t="shared" si="10006"/>
        <v>05</v>
      </c>
      <c r="I4901" t="str">
        <f t="shared" si="10007"/>
        <v>Sandmusling_05_20211015_DL2021034_KalundborgGymOrdrupGymBorupgaardGym</v>
      </c>
      <c r="J4901" t="str">
        <f t="shared" si="10008"/>
        <v>Sandmusling</v>
      </c>
      <c r="K4901" t="str">
        <f t="shared" si="10009"/>
        <v>eDNA</v>
      </c>
      <c r="L4901">
        <f t="shared" si="10010"/>
        <v>30.7</v>
      </c>
      <c r="M4901" t="str">
        <f t="shared" si="10011"/>
        <v/>
      </c>
      <c r="N4901" t="str">
        <f t="shared" si="10012"/>
        <v/>
      </c>
      <c r="O4901" t="str">
        <f t="shared" si="10013"/>
        <v/>
      </c>
    </row>
    <row r="4902" spans="1:24" x14ac:dyDescent="0.25">
      <c r="A4902" t="s">
        <v>227</v>
      </c>
      <c r="B4902" t="s">
        <v>228</v>
      </c>
      <c r="C4902" t="s">
        <v>13</v>
      </c>
      <c r="D4902" s="7">
        <v>0.1</v>
      </c>
      <c r="E4902" s="6">
        <v>31.78</v>
      </c>
      <c r="F4902" t="s">
        <v>1528</v>
      </c>
      <c r="G4902" t="str">
        <f t="shared" si="9942"/>
        <v>DL2021034</v>
      </c>
      <c r="H4902" t="str">
        <f t="shared" si="10006"/>
        <v>06</v>
      </c>
      <c r="I4902" t="str">
        <f t="shared" si="10007"/>
        <v>Sandmusling_06_20211015_DL2021034_KalundborgGymOrdrupGymBorupgaardGym</v>
      </c>
      <c r="J4902" t="str">
        <f t="shared" si="10008"/>
        <v>Sandmusling</v>
      </c>
      <c r="K4902" t="str">
        <f t="shared" si="10009"/>
        <v>PosK</v>
      </c>
      <c r="L4902">
        <f t="shared" si="10010"/>
        <v>31.78</v>
      </c>
      <c r="M4902">
        <f t="shared" si="10011"/>
        <v>31.78</v>
      </c>
      <c r="N4902">
        <f t="shared" si="10012"/>
        <v>0</v>
      </c>
      <c r="O4902">
        <f t="shared" si="10013"/>
        <v>0</v>
      </c>
      <c r="Q4902">
        <f t="shared" ref="Q4902" si="10042">IF(L4904="No Ct",0,L4904)</f>
        <v>0</v>
      </c>
      <c r="R4902">
        <f t="shared" ref="R4902" si="10043">IF(L4905="No Ct",0,L4905)</f>
        <v>0</v>
      </c>
      <c r="S4902" t="str">
        <f t="shared" ref="S4902" si="10044">IF(AND(M4902&gt;0,N4902=0),"Valid","Invalid")</f>
        <v>Valid</v>
      </c>
      <c r="T4902" t="str">
        <f t="shared" ref="T4902" si="10045">IF(OR(Q4902&gt;1,R4902&gt;1),"Present","Absent")</f>
        <v>Absent</v>
      </c>
      <c r="U4902" t="str">
        <f t="shared" ref="U4902" si="10046">IF(OR(AND(Q4902&gt;1,Q4902&lt;41),AND(R4902&gt;1,R4902&lt;41)),"Ct&lt;41","Ct&gt;41")</f>
        <v>Ct&gt;41</v>
      </c>
      <c r="V4902" t="str">
        <f>VLOOKUP(J4902,Datasæt_Analysesystemer!$C$2:$D$68,2,FALSE)</f>
        <v>Sandmusling</v>
      </c>
      <c r="W4902" t="str">
        <f t="shared" ref="W4902" si="10047">MID(F4902,10,9)</f>
        <v>DL2021034</v>
      </c>
      <c r="X4902" t="str">
        <f t="shared" ref="X4902" si="10048">W4902&amp;"_"&amp;V4902&amp;"_"&amp;S4902&amp;"_"&amp;T4902&amp;"_"&amp;U4902</f>
        <v>DL2021034_Sandmusling_Valid_Absent_Ct&gt;41</v>
      </c>
    </row>
    <row r="4903" spans="1:24" x14ac:dyDescent="0.25">
      <c r="A4903" t="s">
        <v>229</v>
      </c>
      <c r="B4903" t="s">
        <v>230</v>
      </c>
      <c r="C4903" t="s">
        <v>16</v>
      </c>
      <c r="D4903" s="7">
        <v>0.1</v>
      </c>
      <c r="E4903" s="6" t="s">
        <v>17</v>
      </c>
      <c r="F4903" t="s">
        <v>1528</v>
      </c>
      <c r="G4903" t="str">
        <f t="shared" si="9942"/>
        <v>DL2021034</v>
      </c>
      <c r="H4903" t="str">
        <f t="shared" si="10006"/>
        <v>06</v>
      </c>
      <c r="I4903" t="str">
        <f t="shared" si="10007"/>
        <v>Sandmusling_06_20211015_DL2021034_KalundborgGymOrdrupGymBorupgaardGym</v>
      </c>
      <c r="J4903" t="str">
        <f t="shared" si="10008"/>
        <v>Sandmusling</v>
      </c>
      <c r="K4903" t="str">
        <f t="shared" si="10009"/>
        <v>NegK</v>
      </c>
      <c r="L4903" t="str">
        <f t="shared" si="10010"/>
        <v>No Ct</v>
      </c>
      <c r="M4903" t="str">
        <f t="shared" si="10011"/>
        <v/>
      </c>
      <c r="N4903" t="str">
        <f t="shared" si="10012"/>
        <v/>
      </c>
      <c r="O4903" t="str">
        <f t="shared" si="10013"/>
        <v/>
      </c>
    </row>
    <row r="4904" spans="1:24" x14ac:dyDescent="0.25">
      <c r="A4904" t="s">
        <v>231</v>
      </c>
      <c r="B4904" t="s">
        <v>232</v>
      </c>
      <c r="C4904" t="s">
        <v>20</v>
      </c>
      <c r="D4904" s="7">
        <v>0.1</v>
      </c>
      <c r="E4904" s="6" t="s">
        <v>17</v>
      </c>
      <c r="F4904" t="s">
        <v>1528</v>
      </c>
      <c r="G4904" t="str">
        <f t="shared" si="9942"/>
        <v>DL2021034</v>
      </c>
      <c r="H4904" t="str">
        <f t="shared" si="10006"/>
        <v>06</v>
      </c>
      <c r="I4904" t="str">
        <f t="shared" si="10007"/>
        <v>Sandmusling_06_20211015_DL2021034_KalundborgGymOrdrupGymBorupgaardGym</v>
      </c>
      <c r="J4904" t="str">
        <f t="shared" si="10008"/>
        <v>Sandmusling</v>
      </c>
      <c r="K4904" t="str">
        <f t="shared" si="10009"/>
        <v>eDNA</v>
      </c>
      <c r="L4904" t="str">
        <f t="shared" si="10010"/>
        <v>No Ct</v>
      </c>
      <c r="M4904" t="str">
        <f t="shared" si="10011"/>
        <v/>
      </c>
      <c r="N4904" t="str">
        <f t="shared" si="10012"/>
        <v/>
      </c>
      <c r="O4904" t="str">
        <f t="shared" si="10013"/>
        <v/>
      </c>
    </row>
    <row r="4905" spans="1:24" x14ac:dyDescent="0.25">
      <c r="A4905" t="s">
        <v>233</v>
      </c>
      <c r="B4905" t="s">
        <v>232</v>
      </c>
      <c r="C4905" t="s">
        <v>20</v>
      </c>
      <c r="D4905" s="7">
        <v>0.1</v>
      </c>
      <c r="E4905" s="6" t="s">
        <v>17</v>
      </c>
      <c r="F4905" t="s">
        <v>1528</v>
      </c>
      <c r="G4905" t="str">
        <f t="shared" si="9942"/>
        <v>DL2021034</v>
      </c>
      <c r="H4905" t="str">
        <f t="shared" si="10006"/>
        <v>06</v>
      </c>
      <c r="I4905" t="str">
        <f t="shared" si="10007"/>
        <v>Sandmusling_06_20211015_DL2021034_KalundborgGymOrdrupGymBorupgaardGym</v>
      </c>
      <c r="J4905" t="str">
        <f t="shared" si="10008"/>
        <v>Sandmusling</v>
      </c>
      <c r="K4905" t="str">
        <f t="shared" si="10009"/>
        <v>eDNA</v>
      </c>
      <c r="L4905" t="str">
        <f t="shared" si="10010"/>
        <v>No Ct</v>
      </c>
      <c r="M4905" t="str">
        <f t="shared" si="10011"/>
        <v/>
      </c>
      <c r="N4905" t="str">
        <f t="shared" si="10012"/>
        <v/>
      </c>
      <c r="O4905" t="str">
        <f t="shared" si="10013"/>
        <v/>
      </c>
    </row>
    <row r="4906" spans="1:24" x14ac:dyDescent="0.25">
      <c r="A4906" t="s">
        <v>234</v>
      </c>
      <c r="B4906" t="s">
        <v>235</v>
      </c>
      <c r="C4906" t="s">
        <v>13</v>
      </c>
      <c r="D4906" s="7">
        <v>0.1</v>
      </c>
      <c r="E4906" s="7">
        <v>35.4</v>
      </c>
      <c r="F4906" t="s">
        <v>1528</v>
      </c>
      <c r="G4906" t="str">
        <f t="shared" si="9942"/>
        <v>DL2021034</v>
      </c>
      <c r="H4906" t="str">
        <f t="shared" si="10006"/>
        <v>07</v>
      </c>
      <c r="I4906" t="str">
        <f t="shared" si="10007"/>
        <v>AmerikanskRibbegople_07_20211015_DL2021034_KalundborgGymOrdrupGymBorupgaardGym</v>
      </c>
      <c r="J4906" t="str">
        <f t="shared" si="10008"/>
        <v>AmerikanskRibbegople</v>
      </c>
      <c r="K4906" t="str">
        <f t="shared" si="10009"/>
        <v>PosK</v>
      </c>
      <c r="L4906">
        <f t="shared" si="10010"/>
        <v>35.4</v>
      </c>
      <c r="M4906">
        <f t="shared" si="10011"/>
        <v>35.4</v>
      </c>
      <c r="N4906">
        <f t="shared" si="10012"/>
        <v>0</v>
      </c>
      <c r="O4906">
        <f t="shared" si="10013"/>
        <v>0</v>
      </c>
      <c r="Q4906">
        <f t="shared" ref="Q4906" si="10049">IF(L4908="No Ct",0,L4908)</f>
        <v>0</v>
      </c>
      <c r="R4906">
        <f t="shared" ref="R4906" si="10050">IF(L4909="No Ct",0,L4909)</f>
        <v>0</v>
      </c>
      <c r="S4906" t="str">
        <f t="shared" ref="S4906" si="10051">IF(AND(M4906&gt;0,N4906=0),"Valid","Invalid")</f>
        <v>Valid</v>
      </c>
      <c r="T4906" t="str">
        <f t="shared" ref="T4906" si="10052">IF(OR(Q4906&gt;1,R4906&gt;1),"Present","Absent")</f>
        <v>Absent</v>
      </c>
      <c r="U4906" t="str">
        <f t="shared" ref="U4906" si="10053">IF(OR(AND(Q4906&gt;1,Q4906&lt;41),AND(R4906&gt;1,R4906&lt;41)),"Ct&lt;41","Ct&gt;41")</f>
        <v>Ct&gt;41</v>
      </c>
      <c r="V4906" t="str">
        <f>VLOOKUP(J4906,Datasæt_Analysesystemer!$C$2:$D$68,2,FALSE)</f>
        <v>Amerikansk ribbegople</v>
      </c>
      <c r="W4906" t="str">
        <f t="shared" ref="W4906" si="10054">MID(F4906,10,9)</f>
        <v>DL2021034</v>
      </c>
      <c r="X4906" t="str">
        <f t="shared" ref="X4906" si="10055">W4906&amp;"_"&amp;V4906&amp;"_"&amp;S4906&amp;"_"&amp;T4906&amp;"_"&amp;U4906</f>
        <v>DL2021034_Amerikansk ribbegople_Valid_Absent_Ct&gt;41</v>
      </c>
    </row>
    <row r="4907" spans="1:24" x14ac:dyDescent="0.25">
      <c r="A4907" t="s">
        <v>236</v>
      </c>
      <c r="B4907" t="s">
        <v>237</v>
      </c>
      <c r="C4907" t="s">
        <v>16</v>
      </c>
      <c r="D4907" s="7">
        <v>0.1</v>
      </c>
      <c r="E4907" s="6" t="s">
        <v>17</v>
      </c>
      <c r="F4907" t="s">
        <v>1528</v>
      </c>
      <c r="G4907" t="str">
        <f t="shared" si="9942"/>
        <v>DL2021034</v>
      </c>
      <c r="H4907" t="str">
        <f t="shared" si="10006"/>
        <v>07</v>
      </c>
      <c r="I4907" t="str">
        <f t="shared" si="10007"/>
        <v>AmerikanskRibbegople_07_20211015_DL2021034_KalundborgGymOrdrupGymBorupgaardGym</v>
      </c>
      <c r="J4907" t="str">
        <f t="shared" si="10008"/>
        <v>AmerikanskRibbegople</v>
      </c>
      <c r="K4907" t="str">
        <f t="shared" si="10009"/>
        <v>NegK</v>
      </c>
      <c r="L4907" t="str">
        <f t="shared" si="10010"/>
        <v>No Ct</v>
      </c>
      <c r="M4907" t="str">
        <f t="shared" si="10011"/>
        <v/>
      </c>
      <c r="N4907" t="str">
        <f t="shared" si="10012"/>
        <v/>
      </c>
      <c r="O4907" t="str">
        <f t="shared" si="10013"/>
        <v/>
      </c>
    </row>
    <row r="4908" spans="1:24" x14ac:dyDescent="0.25">
      <c r="A4908" t="s">
        <v>238</v>
      </c>
      <c r="B4908" t="s">
        <v>239</v>
      </c>
      <c r="C4908" t="s">
        <v>20</v>
      </c>
      <c r="D4908" s="7">
        <v>0.1</v>
      </c>
      <c r="E4908" s="6" t="s">
        <v>17</v>
      </c>
      <c r="F4908" t="s">
        <v>1528</v>
      </c>
      <c r="G4908" t="str">
        <f t="shared" si="9942"/>
        <v>DL2021034</v>
      </c>
      <c r="H4908" t="str">
        <f t="shared" si="10006"/>
        <v>07</v>
      </c>
      <c r="I4908" t="str">
        <f t="shared" si="10007"/>
        <v>AmerikanskRibbegople_07_20211015_DL2021034_KalundborgGymOrdrupGymBorupgaardGym</v>
      </c>
      <c r="J4908" t="str">
        <f t="shared" si="10008"/>
        <v>AmerikanskRibbegople</v>
      </c>
      <c r="K4908" t="str">
        <f t="shared" si="10009"/>
        <v>eDNA</v>
      </c>
      <c r="L4908" t="str">
        <f t="shared" si="10010"/>
        <v>No Ct</v>
      </c>
      <c r="M4908" t="str">
        <f t="shared" si="10011"/>
        <v/>
      </c>
      <c r="N4908" t="str">
        <f t="shared" si="10012"/>
        <v/>
      </c>
      <c r="O4908" t="str">
        <f t="shared" si="10013"/>
        <v/>
      </c>
    </row>
    <row r="4909" spans="1:24" x14ac:dyDescent="0.25">
      <c r="A4909" t="s">
        <v>240</v>
      </c>
      <c r="B4909" t="s">
        <v>239</v>
      </c>
      <c r="C4909" t="s">
        <v>20</v>
      </c>
      <c r="D4909" s="7">
        <v>0.1</v>
      </c>
      <c r="E4909" s="6" t="s">
        <v>17</v>
      </c>
      <c r="F4909" t="s">
        <v>1528</v>
      </c>
      <c r="G4909" t="str">
        <f t="shared" si="9942"/>
        <v>DL2021034</v>
      </c>
      <c r="H4909" t="str">
        <f t="shared" si="10006"/>
        <v>07</v>
      </c>
      <c r="I4909" t="str">
        <f t="shared" si="10007"/>
        <v>AmerikanskRibbegople_07_20211015_DL2021034_KalundborgGymOrdrupGymBorupgaardGym</v>
      </c>
      <c r="J4909" t="str">
        <f t="shared" si="10008"/>
        <v>AmerikanskRibbegople</v>
      </c>
      <c r="K4909" t="str">
        <f t="shared" si="10009"/>
        <v>eDNA</v>
      </c>
      <c r="L4909" t="str">
        <f t="shared" si="10010"/>
        <v>No Ct</v>
      </c>
      <c r="M4909" t="str">
        <f t="shared" si="10011"/>
        <v/>
      </c>
      <c r="N4909" t="str">
        <f t="shared" si="10012"/>
        <v/>
      </c>
      <c r="O4909" t="str">
        <f t="shared" si="10013"/>
        <v/>
      </c>
    </row>
    <row r="4910" spans="1:24" x14ac:dyDescent="0.25">
      <c r="A4910" t="s">
        <v>241</v>
      </c>
      <c r="B4910" t="s">
        <v>242</v>
      </c>
      <c r="C4910" t="s">
        <v>13</v>
      </c>
      <c r="D4910" s="7">
        <v>0.1</v>
      </c>
      <c r="E4910" s="7">
        <v>34.520000000000003</v>
      </c>
      <c r="F4910" t="s">
        <v>1528</v>
      </c>
      <c r="G4910" t="str">
        <f t="shared" si="9942"/>
        <v>DL2021034</v>
      </c>
      <c r="H4910" t="str">
        <f t="shared" si="10006"/>
        <v>08</v>
      </c>
      <c r="I4910" t="str">
        <f t="shared" si="10007"/>
        <v>AmerikanskRibbegople_08_20211015_DL2021034_KalundborgGymOrdrupGymBorupgaardGym</v>
      </c>
      <c r="J4910" t="str">
        <f t="shared" si="10008"/>
        <v>AmerikanskRibbegople</v>
      </c>
      <c r="K4910" t="str">
        <f t="shared" si="10009"/>
        <v>PosK</v>
      </c>
      <c r="L4910">
        <f t="shared" si="10010"/>
        <v>34.520000000000003</v>
      </c>
      <c r="M4910">
        <f t="shared" si="10011"/>
        <v>34.520000000000003</v>
      </c>
      <c r="N4910">
        <f t="shared" si="10012"/>
        <v>36.229999999999997</v>
      </c>
      <c r="O4910">
        <f t="shared" si="10013"/>
        <v>0</v>
      </c>
      <c r="Q4910">
        <f t="shared" ref="Q4910" si="10056">IF(L4912="No Ct",0,L4912)</f>
        <v>0</v>
      </c>
      <c r="R4910">
        <f t="shared" ref="R4910" si="10057">IF(L4913="No Ct",0,L4913)</f>
        <v>0</v>
      </c>
      <c r="S4910" t="str">
        <f t="shared" ref="S4910" si="10058">IF(AND(M4910&gt;0,N4910=0),"Valid","Invalid")</f>
        <v>Invalid</v>
      </c>
      <c r="T4910" t="str">
        <f t="shared" ref="T4910" si="10059">IF(OR(Q4910&gt;1,R4910&gt;1),"Present","Absent")</f>
        <v>Absent</v>
      </c>
      <c r="U4910" t="str">
        <f t="shared" ref="U4910" si="10060">IF(OR(AND(Q4910&gt;1,Q4910&lt;41),AND(R4910&gt;1,R4910&lt;41)),"Ct&lt;41","Ct&gt;41")</f>
        <v>Ct&gt;41</v>
      </c>
      <c r="V4910" t="str">
        <f>VLOOKUP(J4910,Datasæt_Analysesystemer!$C$2:$D$68,2,FALSE)</f>
        <v>Amerikansk ribbegople</v>
      </c>
      <c r="W4910" t="str">
        <f t="shared" ref="W4910" si="10061">MID(F4910,10,9)</f>
        <v>DL2021034</v>
      </c>
      <c r="X4910" t="str">
        <f t="shared" ref="X4910" si="10062">W4910&amp;"_"&amp;V4910&amp;"_"&amp;S4910&amp;"_"&amp;T4910&amp;"_"&amp;U4910</f>
        <v>DL2021034_Amerikansk ribbegople_Invalid_Absent_Ct&gt;41</v>
      </c>
    </row>
    <row r="4911" spans="1:24" x14ac:dyDescent="0.25">
      <c r="A4911" t="s">
        <v>243</v>
      </c>
      <c r="B4911" t="s">
        <v>244</v>
      </c>
      <c r="C4911" t="s">
        <v>16</v>
      </c>
      <c r="D4911" s="7">
        <v>0.1</v>
      </c>
      <c r="E4911" s="6">
        <v>36.229999999999997</v>
      </c>
      <c r="F4911" t="s">
        <v>1528</v>
      </c>
      <c r="G4911" t="str">
        <f t="shared" si="9942"/>
        <v>DL2021034</v>
      </c>
      <c r="H4911" t="str">
        <f t="shared" si="10006"/>
        <v>08</v>
      </c>
      <c r="I4911" t="str">
        <f t="shared" si="10007"/>
        <v>AmerikanskRibbegople_08_20211015_DL2021034_KalundborgGymOrdrupGymBorupgaardGym</v>
      </c>
      <c r="J4911" t="str">
        <f t="shared" si="10008"/>
        <v>AmerikanskRibbegople</v>
      </c>
      <c r="K4911" t="str">
        <f t="shared" si="10009"/>
        <v>NegK</v>
      </c>
      <c r="L4911">
        <f t="shared" si="10010"/>
        <v>36.229999999999997</v>
      </c>
      <c r="M4911" t="str">
        <f t="shared" si="10011"/>
        <v/>
      </c>
      <c r="N4911" t="str">
        <f t="shared" si="10012"/>
        <v/>
      </c>
      <c r="O4911" t="str">
        <f t="shared" si="10013"/>
        <v/>
      </c>
    </row>
    <row r="4912" spans="1:24" x14ac:dyDescent="0.25">
      <c r="A4912" t="s">
        <v>245</v>
      </c>
      <c r="B4912" t="s">
        <v>246</v>
      </c>
      <c r="C4912" t="s">
        <v>20</v>
      </c>
      <c r="D4912" s="7">
        <v>0.1</v>
      </c>
      <c r="E4912" s="6" t="s">
        <v>17</v>
      </c>
      <c r="F4912" t="s">
        <v>1528</v>
      </c>
      <c r="G4912" t="str">
        <f t="shared" si="9942"/>
        <v>DL2021034</v>
      </c>
      <c r="H4912" t="str">
        <f t="shared" si="10006"/>
        <v>08</v>
      </c>
      <c r="I4912" t="str">
        <f t="shared" si="10007"/>
        <v>AmerikanskRibbegople_08_20211015_DL2021034_KalundborgGymOrdrupGymBorupgaardGym</v>
      </c>
      <c r="J4912" t="str">
        <f t="shared" si="10008"/>
        <v>AmerikanskRibbegople</v>
      </c>
      <c r="K4912" t="str">
        <f t="shared" si="10009"/>
        <v>eDNA</v>
      </c>
      <c r="L4912" t="str">
        <f t="shared" si="10010"/>
        <v>No Ct</v>
      </c>
      <c r="M4912" t="str">
        <f t="shared" si="10011"/>
        <v/>
      </c>
      <c r="N4912" t="str">
        <f t="shared" si="10012"/>
        <v/>
      </c>
      <c r="O4912" t="str">
        <f t="shared" si="10013"/>
        <v/>
      </c>
    </row>
    <row r="4913" spans="1:24" x14ac:dyDescent="0.25">
      <c r="A4913" t="s">
        <v>247</v>
      </c>
      <c r="B4913" t="s">
        <v>246</v>
      </c>
      <c r="C4913" t="s">
        <v>20</v>
      </c>
      <c r="D4913" s="7">
        <v>0.1</v>
      </c>
      <c r="E4913" s="6" t="s">
        <v>17</v>
      </c>
      <c r="F4913" t="s">
        <v>1528</v>
      </c>
      <c r="G4913" t="str">
        <f t="shared" si="9942"/>
        <v>DL2021034</v>
      </c>
      <c r="H4913" t="str">
        <f t="shared" si="10006"/>
        <v>08</v>
      </c>
      <c r="I4913" t="str">
        <f t="shared" si="10007"/>
        <v>AmerikanskRibbegople_08_20211015_DL2021034_KalundborgGymOrdrupGymBorupgaardGym</v>
      </c>
      <c r="J4913" t="str">
        <f t="shared" si="10008"/>
        <v>AmerikanskRibbegople</v>
      </c>
      <c r="K4913" t="str">
        <f t="shared" si="10009"/>
        <v>eDNA</v>
      </c>
      <c r="L4913" t="str">
        <f t="shared" si="10010"/>
        <v>No Ct</v>
      </c>
      <c r="M4913" t="str">
        <f t="shared" si="10011"/>
        <v/>
      </c>
      <c r="N4913" t="str">
        <f t="shared" si="10012"/>
        <v/>
      </c>
      <c r="O4913" t="str">
        <f t="shared" si="10013"/>
        <v/>
      </c>
    </row>
    <row r="4914" spans="1:24" x14ac:dyDescent="0.25">
      <c r="A4914" t="s">
        <v>248</v>
      </c>
      <c r="B4914" t="s">
        <v>249</v>
      </c>
      <c r="C4914" t="s">
        <v>13</v>
      </c>
      <c r="D4914" s="7">
        <v>0.1</v>
      </c>
      <c r="E4914" s="7" t="s">
        <v>17</v>
      </c>
      <c r="F4914" t="s">
        <v>1528</v>
      </c>
      <c r="G4914" t="str">
        <f t="shared" ref="G4914:G4977" si="10063">MID(F4914,10,9)</f>
        <v>DL2021034</v>
      </c>
      <c r="H4914" t="str">
        <f t="shared" si="10006"/>
        <v>09</v>
      </c>
      <c r="I4914" t="str">
        <f t="shared" si="10007"/>
        <v>AmerikanskHummer_09_20211015_DL2021034_KalundborgGymOrdrupGymBorupgaardGym</v>
      </c>
      <c r="J4914" t="str">
        <f t="shared" si="10008"/>
        <v>AmerikanskHummer</v>
      </c>
      <c r="K4914" t="str">
        <f t="shared" si="10009"/>
        <v>PosK</v>
      </c>
      <c r="L4914" t="str">
        <f t="shared" si="10010"/>
        <v>No Ct</v>
      </c>
      <c r="M4914">
        <f t="shared" si="10011"/>
        <v>0</v>
      </c>
      <c r="N4914">
        <f t="shared" si="10012"/>
        <v>0</v>
      </c>
      <c r="O4914">
        <f t="shared" si="10013"/>
        <v>30.21</v>
      </c>
      <c r="Q4914">
        <f t="shared" ref="Q4914" si="10064">IF(L4916="No Ct",0,L4916)</f>
        <v>0</v>
      </c>
      <c r="R4914">
        <f t="shared" ref="R4914" si="10065">IF(L4917="No Ct",0,L4917)</f>
        <v>30.21</v>
      </c>
      <c r="S4914" t="str">
        <f t="shared" ref="S4914" si="10066">IF(AND(M4914&gt;0,N4914=0),"Valid","Invalid")</f>
        <v>Invalid</v>
      </c>
      <c r="T4914" t="str">
        <f t="shared" ref="T4914" si="10067">IF(OR(Q4914&gt;1,R4914&gt;1),"Present","Absent")</f>
        <v>Present</v>
      </c>
      <c r="U4914" t="str">
        <f t="shared" ref="U4914" si="10068">IF(OR(AND(Q4914&gt;1,Q4914&lt;41),AND(R4914&gt;1,R4914&lt;41)),"Ct&lt;41","Ct&gt;41")</f>
        <v>Ct&lt;41</v>
      </c>
      <c r="V4914" t="str">
        <f>VLOOKUP(J4914,Datasæt_Analysesystemer!$C$2:$D$68,2,FALSE)</f>
        <v>Amerikansk hummer</v>
      </c>
      <c r="W4914" t="str">
        <f t="shared" ref="W4914" si="10069">MID(F4914,10,9)</f>
        <v>DL2021034</v>
      </c>
      <c r="X4914" t="str">
        <f t="shared" ref="X4914" si="10070">W4914&amp;"_"&amp;V4914&amp;"_"&amp;S4914&amp;"_"&amp;T4914&amp;"_"&amp;U4914</f>
        <v>DL2021034_Amerikansk hummer_Invalid_Present_Ct&lt;41</v>
      </c>
    </row>
    <row r="4915" spans="1:24" x14ac:dyDescent="0.25">
      <c r="A4915" t="s">
        <v>250</v>
      </c>
      <c r="B4915" t="s">
        <v>251</v>
      </c>
      <c r="C4915" t="s">
        <v>16</v>
      </c>
      <c r="D4915" s="7">
        <v>0.1</v>
      </c>
      <c r="E4915" s="6" t="s">
        <v>17</v>
      </c>
      <c r="F4915" t="s">
        <v>1528</v>
      </c>
      <c r="G4915" t="str">
        <f t="shared" si="10063"/>
        <v>DL2021034</v>
      </c>
      <c r="H4915" t="str">
        <f t="shared" si="10006"/>
        <v>09</v>
      </c>
      <c r="I4915" t="str">
        <f t="shared" si="10007"/>
        <v>AmerikanskHummer_09_20211015_DL2021034_KalundborgGymOrdrupGymBorupgaardGym</v>
      </c>
      <c r="J4915" t="str">
        <f t="shared" si="10008"/>
        <v>AmerikanskHummer</v>
      </c>
      <c r="K4915" t="str">
        <f t="shared" si="10009"/>
        <v>NegK</v>
      </c>
      <c r="L4915" t="str">
        <f t="shared" si="10010"/>
        <v>No Ct</v>
      </c>
      <c r="M4915" t="str">
        <f t="shared" si="10011"/>
        <v/>
      </c>
      <c r="N4915" t="str">
        <f t="shared" si="10012"/>
        <v/>
      </c>
      <c r="O4915" t="str">
        <f t="shared" si="10013"/>
        <v/>
      </c>
    </row>
    <row r="4916" spans="1:24" x14ac:dyDescent="0.25">
      <c r="A4916" t="s">
        <v>252</v>
      </c>
      <c r="B4916" t="s">
        <v>253</v>
      </c>
      <c r="C4916" t="s">
        <v>20</v>
      </c>
      <c r="D4916" s="7">
        <v>0.1</v>
      </c>
      <c r="E4916" s="6" t="s">
        <v>17</v>
      </c>
      <c r="F4916" t="s">
        <v>1528</v>
      </c>
      <c r="G4916" t="str">
        <f t="shared" si="10063"/>
        <v>DL2021034</v>
      </c>
      <c r="H4916" t="str">
        <f t="shared" si="10006"/>
        <v>09</v>
      </c>
      <c r="I4916" t="str">
        <f t="shared" si="10007"/>
        <v>AmerikanskHummer_09_20211015_DL2021034_KalundborgGymOrdrupGymBorupgaardGym</v>
      </c>
      <c r="J4916" t="str">
        <f t="shared" si="10008"/>
        <v>AmerikanskHummer</v>
      </c>
      <c r="K4916" t="str">
        <f t="shared" si="10009"/>
        <v>eDNA</v>
      </c>
      <c r="L4916" t="str">
        <f t="shared" si="10010"/>
        <v>No Ct</v>
      </c>
      <c r="M4916" t="str">
        <f t="shared" si="10011"/>
        <v/>
      </c>
      <c r="N4916" t="str">
        <f t="shared" si="10012"/>
        <v/>
      </c>
      <c r="O4916" t="str">
        <f t="shared" si="10013"/>
        <v/>
      </c>
    </row>
    <row r="4917" spans="1:24" x14ac:dyDescent="0.25">
      <c r="A4917" t="s">
        <v>254</v>
      </c>
      <c r="B4917" t="s">
        <v>253</v>
      </c>
      <c r="C4917" t="s">
        <v>20</v>
      </c>
      <c r="D4917" s="7">
        <v>0.1</v>
      </c>
      <c r="E4917" s="6">
        <v>30.21</v>
      </c>
      <c r="F4917" t="s">
        <v>1528</v>
      </c>
      <c r="G4917" t="str">
        <f t="shared" si="10063"/>
        <v>DL2021034</v>
      </c>
      <c r="H4917" t="str">
        <f t="shared" si="10006"/>
        <v>09</v>
      </c>
      <c r="I4917" t="str">
        <f t="shared" si="10007"/>
        <v>AmerikanskHummer_09_20211015_DL2021034_KalundborgGymOrdrupGymBorupgaardGym</v>
      </c>
      <c r="J4917" t="str">
        <f t="shared" si="10008"/>
        <v>AmerikanskHummer</v>
      </c>
      <c r="K4917" t="str">
        <f t="shared" si="10009"/>
        <v>eDNA</v>
      </c>
      <c r="L4917">
        <f t="shared" si="10010"/>
        <v>30.21</v>
      </c>
      <c r="M4917" t="str">
        <f t="shared" si="10011"/>
        <v/>
      </c>
      <c r="N4917" t="str">
        <f t="shared" si="10012"/>
        <v/>
      </c>
      <c r="O4917" t="str">
        <f t="shared" si="10013"/>
        <v/>
      </c>
    </row>
    <row r="4918" spans="1:24" x14ac:dyDescent="0.25">
      <c r="A4918" t="s">
        <v>255</v>
      </c>
      <c r="B4918" t="s">
        <v>256</v>
      </c>
      <c r="C4918" t="s">
        <v>13</v>
      </c>
      <c r="D4918" s="7">
        <v>0.1</v>
      </c>
      <c r="E4918" s="7">
        <v>29.91</v>
      </c>
      <c r="F4918" t="s">
        <v>1528</v>
      </c>
      <c r="G4918" t="str">
        <f t="shared" si="10063"/>
        <v>DL2021034</v>
      </c>
      <c r="H4918" t="str">
        <f t="shared" si="10006"/>
        <v>10</v>
      </c>
      <c r="I4918" t="str">
        <f t="shared" si="10007"/>
        <v>AmerikanskHummer_10_20211015_DL2021034_KalundborgGymOrdrupGymBorupgaardGym</v>
      </c>
      <c r="J4918" t="str">
        <f t="shared" si="10008"/>
        <v>AmerikanskHummer</v>
      </c>
      <c r="K4918" t="str">
        <f t="shared" si="10009"/>
        <v>PosK</v>
      </c>
      <c r="L4918">
        <f t="shared" si="10010"/>
        <v>29.91</v>
      </c>
      <c r="M4918">
        <f t="shared" si="10011"/>
        <v>29.91</v>
      </c>
      <c r="N4918">
        <f t="shared" si="10012"/>
        <v>0</v>
      </c>
      <c r="O4918">
        <f t="shared" si="10013"/>
        <v>0</v>
      </c>
      <c r="Q4918">
        <f t="shared" ref="Q4918" si="10071">IF(L4920="No Ct",0,L4920)</f>
        <v>0</v>
      </c>
      <c r="R4918">
        <f t="shared" ref="R4918" si="10072">IF(L4921="No Ct",0,L4921)</f>
        <v>0</v>
      </c>
      <c r="S4918" t="str">
        <f t="shared" ref="S4918" si="10073">IF(AND(M4918&gt;0,N4918=0),"Valid","Invalid")</f>
        <v>Valid</v>
      </c>
      <c r="T4918" t="str">
        <f t="shared" ref="T4918" si="10074">IF(OR(Q4918&gt;1,R4918&gt;1),"Present","Absent")</f>
        <v>Absent</v>
      </c>
      <c r="U4918" t="str">
        <f t="shared" ref="U4918" si="10075">IF(OR(AND(Q4918&gt;1,Q4918&lt;41),AND(R4918&gt;1,R4918&lt;41)),"Ct&lt;41","Ct&gt;41")</f>
        <v>Ct&gt;41</v>
      </c>
      <c r="V4918" t="str">
        <f>VLOOKUP(J4918,Datasæt_Analysesystemer!$C$2:$D$68,2,FALSE)</f>
        <v>Amerikansk hummer</v>
      </c>
      <c r="W4918" t="str">
        <f t="shared" ref="W4918" si="10076">MID(F4918,10,9)</f>
        <v>DL2021034</v>
      </c>
      <c r="X4918" t="str">
        <f t="shared" ref="X4918" si="10077">W4918&amp;"_"&amp;V4918&amp;"_"&amp;S4918&amp;"_"&amp;T4918&amp;"_"&amp;U4918</f>
        <v>DL2021034_Amerikansk hummer_Valid_Absent_Ct&gt;41</v>
      </c>
    </row>
    <row r="4919" spans="1:24" x14ac:dyDescent="0.25">
      <c r="A4919" t="s">
        <v>257</v>
      </c>
      <c r="B4919" t="s">
        <v>258</v>
      </c>
      <c r="C4919" t="s">
        <v>16</v>
      </c>
      <c r="D4919" s="7">
        <v>0.1</v>
      </c>
      <c r="E4919" s="6" t="s">
        <v>17</v>
      </c>
      <c r="F4919" t="s">
        <v>1528</v>
      </c>
      <c r="G4919" t="str">
        <f t="shared" si="10063"/>
        <v>DL2021034</v>
      </c>
      <c r="H4919" t="str">
        <f t="shared" si="10006"/>
        <v>10</v>
      </c>
      <c r="I4919" t="str">
        <f t="shared" si="10007"/>
        <v>AmerikanskHummer_10_20211015_DL2021034_KalundborgGymOrdrupGymBorupgaardGym</v>
      </c>
      <c r="J4919" t="str">
        <f t="shared" si="10008"/>
        <v>AmerikanskHummer</v>
      </c>
      <c r="K4919" t="str">
        <f t="shared" si="10009"/>
        <v>NegK</v>
      </c>
      <c r="L4919" t="str">
        <f t="shared" si="10010"/>
        <v>No Ct</v>
      </c>
      <c r="M4919" t="str">
        <f t="shared" si="10011"/>
        <v/>
      </c>
      <c r="N4919" t="str">
        <f t="shared" si="10012"/>
        <v/>
      </c>
      <c r="O4919" t="str">
        <f t="shared" si="10013"/>
        <v/>
      </c>
    </row>
    <row r="4920" spans="1:24" x14ac:dyDescent="0.25">
      <c r="A4920" t="s">
        <v>259</v>
      </c>
      <c r="B4920" t="s">
        <v>260</v>
      </c>
      <c r="C4920" t="s">
        <v>20</v>
      </c>
      <c r="D4920" s="7">
        <v>0.1</v>
      </c>
      <c r="E4920" s="6" t="s">
        <v>17</v>
      </c>
      <c r="F4920" t="s">
        <v>1528</v>
      </c>
      <c r="G4920" t="str">
        <f t="shared" si="10063"/>
        <v>DL2021034</v>
      </c>
      <c r="H4920" t="str">
        <f t="shared" si="10006"/>
        <v>10</v>
      </c>
      <c r="I4920" t="str">
        <f t="shared" si="10007"/>
        <v>AmerikanskHummer_10_20211015_DL2021034_KalundborgGymOrdrupGymBorupgaardGym</v>
      </c>
      <c r="J4920" t="str">
        <f t="shared" si="10008"/>
        <v>AmerikanskHummer</v>
      </c>
      <c r="K4920" t="str">
        <f t="shared" si="10009"/>
        <v>eDNA</v>
      </c>
      <c r="L4920" t="str">
        <f t="shared" si="10010"/>
        <v>No Ct</v>
      </c>
      <c r="M4920" t="str">
        <f t="shared" si="10011"/>
        <v/>
      </c>
      <c r="N4920" t="str">
        <f t="shared" si="10012"/>
        <v/>
      </c>
      <c r="O4920" t="str">
        <f t="shared" si="10013"/>
        <v/>
      </c>
    </row>
    <row r="4921" spans="1:24" x14ac:dyDescent="0.25">
      <c r="A4921" t="s">
        <v>261</v>
      </c>
      <c r="B4921" t="s">
        <v>260</v>
      </c>
      <c r="C4921" t="s">
        <v>20</v>
      </c>
      <c r="D4921" s="7">
        <v>0.1</v>
      </c>
      <c r="E4921" s="6" t="s">
        <v>17</v>
      </c>
      <c r="F4921" t="s">
        <v>1528</v>
      </c>
      <c r="G4921" t="str">
        <f t="shared" si="10063"/>
        <v>DL2021034</v>
      </c>
      <c r="H4921" t="str">
        <f t="shared" si="10006"/>
        <v>10</v>
      </c>
      <c r="I4921" t="str">
        <f t="shared" si="10007"/>
        <v>AmerikanskHummer_10_20211015_DL2021034_KalundborgGymOrdrupGymBorupgaardGym</v>
      </c>
      <c r="J4921" t="str">
        <f t="shared" si="10008"/>
        <v>AmerikanskHummer</v>
      </c>
      <c r="K4921" t="str">
        <f t="shared" si="10009"/>
        <v>eDNA</v>
      </c>
      <c r="L4921" t="str">
        <f t="shared" si="10010"/>
        <v>No Ct</v>
      </c>
      <c r="M4921" t="str">
        <f t="shared" si="10011"/>
        <v/>
      </c>
      <c r="N4921" t="str">
        <f t="shared" si="10012"/>
        <v/>
      </c>
      <c r="O4921" t="str">
        <f t="shared" si="10013"/>
        <v/>
      </c>
    </row>
    <row r="4922" spans="1:24" x14ac:dyDescent="0.25">
      <c r="A4922" t="s">
        <v>262</v>
      </c>
      <c r="B4922" t="s">
        <v>1474</v>
      </c>
      <c r="C4922" t="s">
        <v>13</v>
      </c>
      <c r="D4922" s="7">
        <v>0.1</v>
      </c>
      <c r="E4922" s="6">
        <v>33.72</v>
      </c>
      <c r="F4922" t="s">
        <v>1528</v>
      </c>
      <c r="G4922" t="str">
        <f t="shared" si="10063"/>
        <v>DL2021034</v>
      </c>
      <c r="H4922" t="str">
        <f t="shared" si="10006"/>
        <v>11</v>
      </c>
      <c r="I4922" t="str">
        <f t="shared" si="10007"/>
        <v>Kamjatkakrabbe_11_20211015_DL2021034_KalundborgGymOrdrupGymBorupgaardGym</v>
      </c>
      <c r="J4922" t="str">
        <f t="shared" si="10008"/>
        <v>Kamjatkakrabbe</v>
      </c>
      <c r="K4922" t="str">
        <f t="shared" si="10009"/>
        <v>PosK</v>
      </c>
      <c r="L4922">
        <f t="shared" si="10010"/>
        <v>33.72</v>
      </c>
      <c r="M4922">
        <f t="shared" si="10011"/>
        <v>33.72</v>
      </c>
      <c r="N4922">
        <f t="shared" si="10012"/>
        <v>0</v>
      </c>
      <c r="O4922">
        <f t="shared" si="10013"/>
        <v>0</v>
      </c>
      <c r="Q4922">
        <f t="shared" ref="Q4922" si="10078">IF(L4924="No Ct",0,L4924)</f>
        <v>0</v>
      </c>
      <c r="R4922">
        <f t="shared" ref="R4922" si="10079">IF(L4925="No Ct",0,L4925)</f>
        <v>0</v>
      </c>
      <c r="S4922" t="str">
        <f t="shared" ref="S4922" si="10080">IF(AND(M4922&gt;0,N4922=0),"Valid","Invalid")</f>
        <v>Valid</v>
      </c>
      <c r="T4922" t="str">
        <f t="shared" ref="T4922" si="10081">IF(OR(Q4922&gt;1,R4922&gt;1),"Present","Absent")</f>
        <v>Absent</v>
      </c>
      <c r="U4922" t="str">
        <f t="shared" ref="U4922" si="10082">IF(OR(AND(Q4922&gt;1,Q4922&lt;41),AND(R4922&gt;1,R4922&lt;41)),"Ct&lt;41","Ct&gt;41")</f>
        <v>Ct&gt;41</v>
      </c>
      <c r="V4922" t="str">
        <f>VLOOKUP(J4922,Datasæt_Analysesystemer!$C$2:$D$68,2,FALSE)</f>
        <v>Kamtjatkakrabbe</v>
      </c>
      <c r="W4922" t="str">
        <f t="shared" ref="W4922" si="10083">MID(F4922,10,9)</f>
        <v>DL2021034</v>
      </c>
      <c r="X4922" t="str">
        <f t="shared" ref="X4922" si="10084">W4922&amp;"_"&amp;V4922&amp;"_"&amp;S4922&amp;"_"&amp;T4922&amp;"_"&amp;U4922</f>
        <v>DL2021034_Kamtjatkakrabbe_Valid_Absent_Ct&gt;41</v>
      </c>
    </row>
    <row r="4923" spans="1:24" x14ac:dyDescent="0.25">
      <c r="A4923" t="s">
        <v>264</v>
      </c>
      <c r="B4923" t="s">
        <v>1475</v>
      </c>
      <c r="C4923" t="s">
        <v>16</v>
      </c>
      <c r="D4923" s="7">
        <v>0.1</v>
      </c>
      <c r="E4923" s="6" t="s">
        <v>17</v>
      </c>
      <c r="F4923" t="s">
        <v>1528</v>
      </c>
      <c r="G4923" t="str">
        <f t="shared" si="10063"/>
        <v>DL2021034</v>
      </c>
      <c r="H4923" t="str">
        <f t="shared" si="10006"/>
        <v>11</v>
      </c>
      <c r="I4923" t="str">
        <f t="shared" si="10007"/>
        <v>Kamjatkakrabbe_11_20211015_DL2021034_KalundborgGymOrdrupGymBorupgaardGym</v>
      </c>
      <c r="J4923" t="str">
        <f t="shared" si="10008"/>
        <v>Kamjatkakrabbe</v>
      </c>
      <c r="K4923" t="str">
        <f t="shared" si="10009"/>
        <v>NegK</v>
      </c>
      <c r="L4923" t="str">
        <f t="shared" si="10010"/>
        <v>No Ct</v>
      </c>
      <c r="M4923" t="str">
        <f t="shared" si="10011"/>
        <v/>
      </c>
      <c r="N4923" t="str">
        <f t="shared" si="10012"/>
        <v/>
      </c>
      <c r="O4923" t="str">
        <f t="shared" si="10013"/>
        <v/>
      </c>
    </row>
    <row r="4924" spans="1:24" x14ac:dyDescent="0.25">
      <c r="A4924" t="s">
        <v>266</v>
      </c>
      <c r="B4924" t="s">
        <v>1476</v>
      </c>
      <c r="C4924" t="s">
        <v>20</v>
      </c>
      <c r="D4924" s="7">
        <v>0.1</v>
      </c>
      <c r="E4924" s="6" t="s">
        <v>17</v>
      </c>
      <c r="F4924" t="s">
        <v>1528</v>
      </c>
      <c r="G4924" t="str">
        <f t="shared" si="10063"/>
        <v>DL2021034</v>
      </c>
      <c r="H4924" t="str">
        <f t="shared" si="10006"/>
        <v>11</v>
      </c>
      <c r="I4924" t="str">
        <f t="shared" si="10007"/>
        <v>Kamjatkakrabbe_11_20211015_DL2021034_KalundborgGymOrdrupGymBorupgaardGym</v>
      </c>
      <c r="J4924" t="str">
        <f t="shared" si="10008"/>
        <v>Kamjatkakrabbe</v>
      </c>
      <c r="K4924" t="str">
        <f t="shared" si="10009"/>
        <v>eDNA</v>
      </c>
      <c r="L4924" t="str">
        <f t="shared" si="10010"/>
        <v>No Ct</v>
      </c>
      <c r="M4924" t="str">
        <f t="shared" si="10011"/>
        <v/>
      </c>
      <c r="N4924" t="str">
        <f t="shared" si="10012"/>
        <v/>
      </c>
      <c r="O4924" t="str">
        <f t="shared" si="10013"/>
        <v/>
      </c>
    </row>
    <row r="4925" spans="1:24" x14ac:dyDescent="0.25">
      <c r="A4925" t="s">
        <v>268</v>
      </c>
      <c r="B4925" t="s">
        <v>1476</v>
      </c>
      <c r="C4925" t="s">
        <v>20</v>
      </c>
      <c r="D4925" s="7">
        <v>0.1</v>
      </c>
      <c r="E4925" s="6" t="s">
        <v>17</v>
      </c>
      <c r="F4925" t="s">
        <v>1528</v>
      </c>
      <c r="G4925" t="str">
        <f t="shared" si="10063"/>
        <v>DL2021034</v>
      </c>
      <c r="H4925" t="str">
        <f t="shared" si="10006"/>
        <v>11</v>
      </c>
      <c r="I4925" t="str">
        <f t="shared" si="10007"/>
        <v>Kamjatkakrabbe_11_20211015_DL2021034_KalundborgGymOrdrupGymBorupgaardGym</v>
      </c>
      <c r="J4925" t="str">
        <f t="shared" si="10008"/>
        <v>Kamjatkakrabbe</v>
      </c>
      <c r="K4925" t="str">
        <f t="shared" si="10009"/>
        <v>eDNA</v>
      </c>
      <c r="L4925" t="str">
        <f t="shared" si="10010"/>
        <v>No Ct</v>
      </c>
      <c r="M4925" t="str">
        <f t="shared" si="10011"/>
        <v/>
      </c>
      <c r="N4925" t="str">
        <f t="shared" si="10012"/>
        <v/>
      </c>
      <c r="O4925" t="str">
        <f t="shared" si="10013"/>
        <v/>
      </c>
    </row>
    <row r="4926" spans="1:24" x14ac:dyDescent="0.25">
      <c r="A4926" t="s">
        <v>269</v>
      </c>
      <c r="B4926" t="s">
        <v>1477</v>
      </c>
      <c r="C4926" t="s">
        <v>13</v>
      </c>
      <c r="D4926" s="7">
        <v>0.1</v>
      </c>
      <c r="E4926" s="7">
        <v>33.229999999999997</v>
      </c>
      <c r="F4926" t="s">
        <v>1528</v>
      </c>
      <c r="G4926" t="str">
        <f t="shared" si="10063"/>
        <v>DL2021034</v>
      </c>
      <c r="H4926" t="str">
        <f t="shared" si="10006"/>
        <v>12</v>
      </c>
      <c r="I4926" t="str">
        <f t="shared" si="10007"/>
        <v>Kamjatkakrabbe_12_20211015_DL2021034_KalundborgGymOrdrupGymBorupgaardGym</v>
      </c>
      <c r="J4926" t="str">
        <f t="shared" si="10008"/>
        <v>Kamjatkakrabbe</v>
      </c>
      <c r="K4926" t="str">
        <f t="shared" si="10009"/>
        <v>PosK</v>
      </c>
      <c r="L4926">
        <f t="shared" si="10010"/>
        <v>33.229999999999997</v>
      </c>
      <c r="M4926">
        <f t="shared" si="10011"/>
        <v>33.229999999999997</v>
      </c>
      <c r="N4926">
        <f t="shared" si="10012"/>
        <v>0</v>
      </c>
      <c r="O4926">
        <f t="shared" si="10013"/>
        <v>46.11</v>
      </c>
      <c r="Q4926">
        <f t="shared" ref="Q4926" si="10085">IF(L4928="No Ct",0,L4928)</f>
        <v>0</v>
      </c>
      <c r="R4926">
        <f t="shared" ref="R4926" si="10086">IF(L4929="No Ct",0,L4929)</f>
        <v>46.11</v>
      </c>
      <c r="S4926" t="str">
        <f t="shared" ref="S4926" si="10087">IF(AND(M4926&gt;0,N4926=0),"Valid","Invalid")</f>
        <v>Valid</v>
      </c>
      <c r="T4926" t="str">
        <f t="shared" ref="T4926" si="10088">IF(OR(Q4926&gt;1,R4926&gt;1),"Present","Absent")</f>
        <v>Present</v>
      </c>
      <c r="U4926" t="str">
        <f t="shared" ref="U4926" si="10089">IF(OR(AND(Q4926&gt;1,Q4926&lt;41),AND(R4926&gt;1,R4926&lt;41)),"Ct&lt;41","Ct&gt;41")</f>
        <v>Ct&gt;41</v>
      </c>
      <c r="V4926" t="str">
        <f>VLOOKUP(J4926,Datasæt_Analysesystemer!$C$2:$D$68,2,FALSE)</f>
        <v>Kamtjatkakrabbe</v>
      </c>
      <c r="W4926" t="str">
        <f t="shared" ref="W4926" si="10090">MID(F4926,10,9)</f>
        <v>DL2021034</v>
      </c>
      <c r="X4926" t="str">
        <f t="shared" ref="X4926" si="10091">W4926&amp;"_"&amp;V4926&amp;"_"&amp;S4926&amp;"_"&amp;T4926&amp;"_"&amp;U4926</f>
        <v>DL2021034_Kamtjatkakrabbe_Valid_Present_Ct&gt;41</v>
      </c>
    </row>
    <row r="4927" spans="1:24" x14ac:dyDescent="0.25">
      <c r="A4927" t="s">
        <v>271</v>
      </c>
      <c r="B4927" t="s">
        <v>1478</v>
      </c>
      <c r="C4927" t="s">
        <v>16</v>
      </c>
      <c r="D4927" s="7">
        <v>0.1</v>
      </c>
      <c r="E4927" s="6" t="s">
        <v>17</v>
      </c>
      <c r="F4927" t="s">
        <v>1528</v>
      </c>
      <c r="G4927" t="str">
        <f t="shared" si="10063"/>
        <v>DL2021034</v>
      </c>
      <c r="H4927" t="str">
        <f t="shared" si="10006"/>
        <v>12</v>
      </c>
      <c r="I4927" t="str">
        <f t="shared" si="10007"/>
        <v>Kamjatkakrabbe_12_20211015_DL2021034_KalundborgGymOrdrupGymBorupgaardGym</v>
      </c>
      <c r="J4927" t="str">
        <f t="shared" si="10008"/>
        <v>Kamjatkakrabbe</v>
      </c>
      <c r="K4927" t="str">
        <f t="shared" si="10009"/>
        <v>NegK</v>
      </c>
      <c r="L4927" t="str">
        <f t="shared" si="10010"/>
        <v>No Ct</v>
      </c>
      <c r="M4927" t="str">
        <f t="shared" si="10011"/>
        <v/>
      </c>
      <c r="N4927" t="str">
        <f t="shared" si="10012"/>
        <v/>
      </c>
      <c r="O4927" t="str">
        <f t="shared" si="10013"/>
        <v/>
      </c>
    </row>
    <row r="4928" spans="1:24" x14ac:dyDescent="0.25">
      <c r="A4928" t="s">
        <v>273</v>
      </c>
      <c r="B4928" t="s">
        <v>1479</v>
      </c>
      <c r="C4928" t="s">
        <v>20</v>
      </c>
      <c r="D4928" s="7">
        <v>0.1</v>
      </c>
      <c r="E4928" s="6" t="s">
        <v>17</v>
      </c>
      <c r="F4928" t="s">
        <v>1528</v>
      </c>
      <c r="G4928" t="str">
        <f t="shared" si="10063"/>
        <v>DL2021034</v>
      </c>
      <c r="H4928" t="str">
        <f t="shared" si="10006"/>
        <v>12</v>
      </c>
      <c r="I4928" t="str">
        <f t="shared" si="10007"/>
        <v>Kamjatkakrabbe_12_20211015_DL2021034_KalundborgGymOrdrupGymBorupgaardGym</v>
      </c>
      <c r="J4928" t="str">
        <f t="shared" si="10008"/>
        <v>Kamjatkakrabbe</v>
      </c>
      <c r="K4928" t="str">
        <f t="shared" si="10009"/>
        <v>eDNA</v>
      </c>
      <c r="L4928" t="str">
        <f t="shared" si="10010"/>
        <v>No Ct</v>
      </c>
      <c r="M4928" t="str">
        <f t="shared" si="10011"/>
        <v/>
      </c>
      <c r="N4928" t="str">
        <f t="shared" si="10012"/>
        <v/>
      </c>
      <c r="O4928" t="str">
        <f t="shared" si="10013"/>
        <v/>
      </c>
    </row>
    <row r="4929" spans="1:24" x14ac:dyDescent="0.25">
      <c r="A4929" t="s">
        <v>275</v>
      </c>
      <c r="B4929" t="s">
        <v>1479</v>
      </c>
      <c r="C4929" t="s">
        <v>20</v>
      </c>
      <c r="D4929" s="7">
        <v>0.1</v>
      </c>
      <c r="E4929" s="6">
        <v>46.11</v>
      </c>
      <c r="F4929" t="s">
        <v>1528</v>
      </c>
      <c r="G4929" t="str">
        <f t="shared" si="10063"/>
        <v>DL2021034</v>
      </c>
      <c r="H4929" t="str">
        <f t="shared" si="10006"/>
        <v>12</v>
      </c>
      <c r="I4929" t="str">
        <f t="shared" si="10007"/>
        <v>Kamjatkakrabbe_12_20211015_DL2021034_KalundborgGymOrdrupGymBorupgaardGym</v>
      </c>
      <c r="J4929" t="str">
        <f t="shared" si="10008"/>
        <v>Kamjatkakrabbe</v>
      </c>
      <c r="K4929" t="str">
        <f t="shared" si="10009"/>
        <v>eDNA</v>
      </c>
      <c r="L4929">
        <f t="shared" si="10010"/>
        <v>46.11</v>
      </c>
      <c r="M4929" t="str">
        <f t="shared" si="10011"/>
        <v/>
      </c>
      <c r="N4929" t="str">
        <f t="shared" si="10012"/>
        <v/>
      </c>
      <c r="O4929" t="str">
        <f t="shared" si="10013"/>
        <v/>
      </c>
    </row>
    <row r="4930" spans="1:24" x14ac:dyDescent="0.25">
      <c r="A4930" t="s">
        <v>276</v>
      </c>
      <c r="B4930" t="s">
        <v>1480</v>
      </c>
      <c r="C4930" t="s">
        <v>13</v>
      </c>
      <c r="D4930" s="7">
        <v>0.1</v>
      </c>
      <c r="E4930" s="7">
        <v>32.04</v>
      </c>
      <c r="F4930" t="s">
        <v>1528</v>
      </c>
      <c r="G4930" t="str">
        <f t="shared" si="10063"/>
        <v>DL2021034</v>
      </c>
      <c r="H4930" t="str">
        <f t="shared" si="10006"/>
        <v>13</v>
      </c>
      <c r="I4930" t="str">
        <f t="shared" si="10007"/>
        <v>KinesiskUldhaandskrabbe_13_20211015_DL2021034_KalundborgGymOrdrupGymBorupgaardGym</v>
      </c>
      <c r="J4930" t="str">
        <f t="shared" si="10008"/>
        <v>KinesiskUldhaandskrabbe</v>
      </c>
      <c r="K4930" t="str">
        <f t="shared" si="10009"/>
        <v>PosK</v>
      </c>
      <c r="L4930">
        <f t="shared" si="10010"/>
        <v>32.04</v>
      </c>
      <c r="M4930">
        <f t="shared" si="10011"/>
        <v>32.04</v>
      </c>
      <c r="N4930">
        <f t="shared" si="10012"/>
        <v>0</v>
      </c>
      <c r="O4930">
        <f t="shared" si="10013"/>
        <v>0</v>
      </c>
      <c r="Q4930">
        <f t="shared" ref="Q4930" si="10092">IF(L4932="No Ct",0,L4932)</f>
        <v>0</v>
      </c>
      <c r="R4930">
        <f t="shared" ref="R4930" si="10093">IF(L4933="No Ct",0,L4933)</f>
        <v>0</v>
      </c>
      <c r="S4930" t="str">
        <f t="shared" ref="S4930" si="10094">IF(AND(M4930&gt;0,N4930=0),"Valid","Invalid")</f>
        <v>Valid</v>
      </c>
      <c r="T4930" t="str">
        <f t="shared" ref="T4930" si="10095">IF(OR(Q4930&gt;1,R4930&gt;1),"Present","Absent")</f>
        <v>Absent</v>
      </c>
      <c r="U4930" t="str">
        <f t="shared" ref="U4930" si="10096">IF(OR(AND(Q4930&gt;1,Q4930&lt;41),AND(R4930&gt;1,R4930&lt;41)),"Ct&lt;41","Ct&gt;41")</f>
        <v>Ct&gt;41</v>
      </c>
      <c r="V4930" t="str">
        <f>VLOOKUP(J4930,Datasæt_Analysesystemer!$C$2:$D$68,2,FALSE)</f>
        <v>Kinesisk uldhåndskrabbe</v>
      </c>
      <c r="W4930" t="str">
        <f t="shared" ref="W4930" si="10097">MID(F4930,10,9)</f>
        <v>DL2021034</v>
      </c>
      <c r="X4930" t="str">
        <f t="shared" ref="X4930" si="10098">W4930&amp;"_"&amp;V4930&amp;"_"&amp;S4930&amp;"_"&amp;T4930&amp;"_"&amp;U4930</f>
        <v>DL2021034_Kinesisk uldhåndskrabbe_Valid_Absent_Ct&gt;41</v>
      </c>
    </row>
    <row r="4931" spans="1:24" x14ac:dyDescent="0.25">
      <c r="A4931" t="s">
        <v>278</v>
      </c>
      <c r="B4931" t="s">
        <v>1481</v>
      </c>
      <c r="C4931" t="s">
        <v>16</v>
      </c>
      <c r="D4931" s="7">
        <v>0.1</v>
      </c>
      <c r="E4931" s="7" t="s">
        <v>17</v>
      </c>
      <c r="F4931" t="s">
        <v>1528</v>
      </c>
      <c r="G4931" t="str">
        <f t="shared" si="10063"/>
        <v>DL2021034</v>
      </c>
      <c r="H4931" t="str">
        <f t="shared" si="10006"/>
        <v>13</v>
      </c>
      <c r="I4931" t="str">
        <f t="shared" si="10007"/>
        <v>KinesiskUldhaandskrabbe_13_20211015_DL2021034_KalundborgGymOrdrupGymBorupgaardGym</v>
      </c>
      <c r="J4931" t="str">
        <f t="shared" si="10008"/>
        <v>KinesiskUldhaandskrabbe</v>
      </c>
      <c r="K4931" t="str">
        <f t="shared" si="10009"/>
        <v>NegK</v>
      </c>
      <c r="L4931" t="str">
        <f t="shared" si="10010"/>
        <v>No Ct</v>
      </c>
      <c r="M4931" t="str">
        <f t="shared" si="10011"/>
        <v/>
      </c>
      <c r="N4931" t="str">
        <f t="shared" si="10012"/>
        <v/>
      </c>
      <c r="O4931" t="str">
        <f t="shared" si="10013"/>
        <v/>
      </c>
    </row>
    <row r="4932" spans="1:24" x14ac:dyDescent="0.25">
      <c r="A4932" t="s">
        <v>280</v>
      </c>
      <c r="B4932" t="s">
        <v>1482</v>
      </c>
      <c r="C4932" t="s">
        <v>20</v>
      </c>
      <c r="D4932" s="7">
        <v>0.1</v>
      </c>
      <c r="E4932" s="6" t="s">
        <v>17</v>
      </c>
      <c r="F4932" t="s">
        <v>1528</v>
      </c>
      <c r="G4932" t="str">
        <f t="shared" si="10063"/>
        <v>DL2021034</v>
      </c>
      <c r="H4932" t="str">
        <f t="shared" si="10006"/>
        <v>13</v>
      </c>
      <c r="I4932" t="str">
        <f t="shared" si="10007"/>
        <v>KinesiskUldhaandskrabbe_13_20211015_DL2021034_KalundborgGymOrdrupGymBorupgaardGym</v>
      </c>
      <c r="J4932" t="str">
        <f t="shared" si="10008"/>
        <v>KinesiskUldhaandskrabbe</v>
      </c>
      <c r="K4932" t="str">
        <f t="shared" si="10009"/>
        <v>eDNA</v>
      </c>
      <c r="L4932" t="str">
        <f t="shared" si="10010"/>
        <v>No Ct</v>
      </c>
      <c r="M4932" t="str">
        <f t="shared" si="10011"/>
        <v/>
      </c>
      <c r="N4932" t="str">
        <f t="shared" si="10012"/>
        <v/>
      </c>
      <c r="O4932" t="str">
        <f t="shared" si="10013"/>
        <v/>
      </c>
    </row>
    <row r="4933" spans="1:24" x14ac:dyDescent="0.25">
      <c r="A4933" t="s">
        <v>282</v>
      </c>
      <c r="B4933" t="s">
        <v>1482</v>
      </c>
      <c r="C4933" t="s">
        <v>20</v>
      </c>
      <c r="D4933" s="7">
        <v>0.1</v>
      </c>
      <c r="E4933" s="6" t="s">
        <v>17</v>
      </c>
      <c r="F4933" t="s">
        <v>1528</v>
      </c>
      <c r="G4933" t="str">
        <f t="shared" si="10063"/>
        <v>DL2021034</v>
      </c>
      <c r="H4933" t="str">
        <f t="shared" si="10006"/>
        <v>13</v>
      </c>
      <c r="I4933" t="str">
        <f t="shared" si="10007"/>
        <v>KinesiskUldhaandskrabbe_13_20211015_DL2021034_KalundborgGymOrdrupGymBorupgaardGym</v>
      </c>
      <c r="J4933" t="str">
        <f t="shared" si="10008"/>
        <v>KinesiskUldhaandskrabbe</v>
      </c>
      <c r="K4933" t="str">
        <f t="shared" si="10009"/>
        <v>eDNA</v>
      </c>
      <c r="L4933" t="str">
        <f t="shared" si="10010"/>
        <v>No Ct</v>
      </c>
      <c r="M4933" t="str">
        <f t="shared" si="10011"/>
        <v/>
      </c>
      <c r="N4933" t="str">
        <f t="shared" si="10012"/>
        <v/>
      </c>
      <c r="O4933" t="str">
        <f t="shared" si="10013"/>
        <v/>
      </c>
    </row>
    <row r="4934" spans="1:24" x14ac:dyDescent="0.25">
      <c r="A4934" t="s">
        <v>283</v>
      </c>
      <c r="B4934" t="s">
        <v>1483</v>
      </c>
      <c r="C4934" t="s">
        <v>13</v>
      </c>
      <c r="D4934" s="7">
        <v>0.1</v>
      </c>
      <c r="E4934" s="7" t="s">
        <v>17</v>
      </c>
      <c r="F4934" t="s">
        <v>1528</v>
      </c>
      <c r="G4934" t="str">
        <f t="shared" si="10063"/>
        <v>DL2021034</v>
      </c>
      <c r="H4934" t="str">
        <f t="shared" si="10006"/>
        <v>14</v>
      </c>
      <c r="I4934" t="str">
        <f t="shared" si="10007"/>
        <v>KinesiskUldhaandskrabbe_14_20211015_DL2021034_KalundborgGymOrdrupGymBorupgaardGym</v>
      </c>
      <c r="J4934" t="str">
        <f t="shared" si="10008"/>
        <v>KinesiskUldhaandskrabbe</v>
      </c>
      <c r="K4934" t="str">
        <f t="shared" si="10009"/>
        <v>PosK</v>
      </c>
      <c r="L4934" t="str">
        <f t="shared" si="10010"/>
        <v>No Ct</v>
      </c>
      <c r="M4934">
        <f t="shared" si="10011"/>
        <v>0</v>
      </c>
      <c r="N4934">
        <f t="shared" si="10012"/>
        <v>0</v>
      </c>
      <c r="O4934">
        <f t="shared" si="10013"/>
        <v>0</v>
      </c>
      <c r="Q4934">
        <f t="shared" ref="Q4934" si="10099">IF(L4936="No Ct",0,L4936)</f>
        <v>0</v>
      </c>
      <c r="R4934">
        <f t="shared" ref="R4934" si="10100">IF(L4937="No Ct",0,L4937)</f>
        <v>0</v>
      </c>
      <c r="S4934" t="str">
        <f t="shared" ref="S4934" si="10101">IF(AND(M4934&gt;0,N4934=0),"Valid","Invalid")</f>
        <v>Invalid</v>
      </c>
      <c r="T4934" t="str">
        <f t="shared" ref="T4934" si="10102">IF(OR(Q4934&gt;1,R4934&gt;1),"Present","Absent")</f>
        <v>Absent</v>
      </c>
      <c r="U4934" t="str">
        <f t="shared" ref="U4934" si="10103">IF(OR(AND(Q4934&gt;1,Q4934&lt;41),AND(R4934&gt;1,R4934&lt;41)),"Ct&lt;41","Ct&gt;41")</f>
        <v>Ct&gt;41</v>
      </c>
      <c r="V4934" t="str">
        <f>VLOOKUP(J4934,Datasæt_Analysesystemer!$C$2:$D$68,2,FALSE)</f>
        <v>Kinesisk uldhåndskrabbe</v>
      </c>
      <c r="W4934" t="str">
        <f t="shared" ref="W4934" si="10104">MID(F4934,10,9)</f>
        <v>DL2021034</v>
      </c>
      <c r="X4934" t="str">
        <f t="shared" ref="X4934" si="10105">W4934&amp;"_"&amp;V4934&amp;"_"&amp;S4934&amp;"_"&amp;T4934&amp;"_"&amp;U4934</f>
        <v>DL2021034_Kinesisk uldhåndskrabbe_Invalid_Absent_Ct&gt;41</v>
      </c>
    </row>
    <row r="4935" spans="1:24" x14ac:dyDescent="0.25">
      <c r="A4935" t="s">
        <v>285</v>
      </c>
      <c r="B4935" t="s">
        <v>1484</v>
      </c>
      <c r="C4935" t="s">
        <v>16</v>
      </c>
      <c r="D4935" s="7">
        <v>0.1</v>
      </c>
      <c r="E4935" s="6" t="s">
        <v>17</v>
      </c>
      <c r="F4935" t="s">
        <v>1528</v>
      </c>
      <c r="G4935" t="str">
        <f t="shared" si="10063"/>
        <v>DL2021034</v>
      </c>
      <c r="H4935" t="str">
        <f t="shared" si="10006"/>
        <v>14</v>
      </c>
      <c r="I4935" t="str">
        <f t="shared" si="10007"/>
        <v>KinesiskUldhaandskrabbe_14_20211015_DL2021034_KalundborgGymOrdrupGymBorupgaardGym</v>
      </c>
      <c r="J4935" t="str">
        <f t="shared" si="10008"/>
        <v>KinesiskUldhaandskrabbe</v>
      </c>
      <c r="K4935" t="str">
        <f t="shared" si="10009"/>
        <v>NegK</v>
      </c>
      <c r="L4935" t="str">
        <f t="shared" si="10010"/>
        <v>No Ct</v>
      </c>
      <c r="M4935" t="str">
        <f t="shared" si="10011"/>
        <v/>
      </c>
      <c r="N4935" t="str">
        <f t="shared" si="10012"/>
        <v/>
      </c>
      <c r="O4935" t="str">
        <f t="shared" si="10013"/>
        <v/>
      </c>
    </row>
    <row r="4936" spans="1:24" x14ac:dyDescent="0.25">
      <c r="A4936" t="s">
        <v>287</v>
      </c>
      <c r="B4936" t="s">
        <v>1485</v>
      </c>
      <c r="C4936" t="s">
        <v>20</v>
      </c>
      <c r="D4936" s="7">
        <v>0.1</v>
      </c>
      <c r="E4936" s="6" t="s">
        <v>17</v>
      </c>
      <c r="F4936" t="s">
        <v>1528</v>
      </c>
      <c r="G4936" t="str">
        <f t="shared" si="10063"/>
        <v>DL2021034</v>
      </c>
      <c r="H4936" t="str">
        <f t="shared" si="10006"/>
        <v>14</v>
      </c>
      <c r="I4936" t="str">
        <f t="shared" si="10007"/>
        <v>KinesiskUldhaandskrabbe_14_20211015_DL2021034_KalundborgGymOrdrupGymBorupgaardGym</v>
      </c>
      <c r="J4936" t="str">
        <f t="shared" si="10008"/>
        <v>KinesiskUldhaandskrabbe</v>
      </c>
      <c r="K4936" t="str">
        <f t="shared" si="10009"/>
        <v>eDNA</v>
      </c>
      <c r="L4936" t="str">
        <f t="shared" si="10010"/>
        <v>No Ct</v>
      </c>
      <c r="M4936" t="str">
        <f t="shared" si="10011"/>
        <v/>
      </c>
      <c r="N4936" t="str">
        <f t="shared" si="10012"/>
        <v/>
      </c>
      <c r="O4936" t="str">
        <f t="shared" si="10013"/>
        <v/>
      </c>
    </row>
    <row r="4937" spans="1:24" x14ac:dyDescent="0.25">
      <c r="A4937" t="s">
        <v>289</v>
      </c>
      <c r="B4937" t="s">
        <v>1485</v>
      </c>
      <c r="C4937" t="s">
        <v>20</v>
      </c>
      <c r="D4937" s="7">
        <v>0.1</v>
      </c>
      <c r="E4937" s="6" t="s">
        <v>17</v>
      </c>
      <c r="F4937" t="s">
        <v>1528</v>
      </c>
      <c r="G4937" t="str">
        <f t="shared" si="10063"/>
        <v>DL2021034</v>
      </c>
      <c r="H4937" t="str">
        <f t="shared" si="10006"/>
        <v>14</v>
      </c>
      <c r="I4937" t="str">
        <f t="shared" si="10007"/>
        <v>KinesiskUldhaandskrabbe_14_20211015_DL2021034_KalundborgGymOrdrupGymBorupgaardGym</v>
      </c>
      <c r="J4937" t="str">
        <f t="shared" si="10008"/>
        <v>KinesiskUldhaandskrabbe</v>
      </c>
      <c r="K4937" t="str">
        <f t="shared" si="10009"/>
        <v>eDNA</v>
      </c>
      <c r="L4937" t="str">
        <f t="shared" si="10010"/>
        <v>No Ct</v>
      </c>
      <c r="M4937" t="str">
        <f t="shared" si="10011"/>
        <v/>
      </c>
      <c r="N4937" t="str">
        <f t="shared" si="10012"/>
        <v/>
      </c>
      <c r="O4937" t="str">
        <f t="shared" si="10013"/>
        <v/>
      </c>
    </row>
    <row r="4938" spans="1:24" x14ac:dyDescent="0.25">
      <c r="A4938" t="s">
        <v>290</v>
      </c>
      <c r="B4938" t="s">
        <v>1486</v>
      </c>
      <c r="C4938" t="s">
        <v>13</v>
      </c>
      <c r="D4938" s="7">
        <v>0.1</v>
      </c>
      <c r="E4938" s="7">
        <v>31.57</v>
      </c>
      <c r="F4938" t="s">
        <v>1528</v>
      </c>
      <c r="G4938" t="str">
        <f t="shared" si="10063"/>
        <v>DL2021034</v>
      </c>
      <c r="H4938" t="str">
        <f t="shared" si="10006"/>
        <v>15</v>
      </c>
      <c r="I4938" t="str">
        <f t="shared" si="10007"/>
        <v>NordamerikanskMudderkrabbe_15_20211015_DL2021034_KalundborgGymOrdrupGymBorupgaardGym</v>
      </c>
      <c r="J4938" t="str">
        <f t="shared" si="10008"/>
        <v>NordamerikanskMudderkrabbe</v>
      </c>
      <c r="K4938" t="str">
        <f t="shared" si="10009"/>
        <v>PosK</v>
      </c>
      <c r="L4938">
        <f t="shared" si="10010"/>
        <v>31.57</v>
      </c>
      <c r="M4938">
        <f t="shared" si="10011"/>
        <v>31.57</v>
      </c>
      <c r="N4938">
        <f t="shared" si="10012"/>
        <v>0</v>
      </c>
      <c r="O4938">
        <f t="shared" si="10013"/>
        <v>0</v>
      </c>
      <c r="Q4938">
        <f t="shared" ref="Q4938" si="10106">IF(L4940="No Ct",0,L4940)</f>
        <v>0</v>
      </c>
      <c r="R4938">
        <f t="shared" ref="R4938" si="10107">IF(L4941="No Ct",0,L4941)</f>
        <v>0</v>
      </c>
      <c r="S4938" t="str">
        <f t="shared" ref="S4938" si="10108">IF(AND(M4938&gt;0,N4938=0),"Valid","Invalid")</f>
        <v>Valid</v>
      </c>
      <c r="T4938" t="str">
        <f t="shared" ref="T4938" si="10109">IF(OR(Q4938&gt;1,R4938&gt;1),"Present","Absent")</f>
        <v>Absent</v>
      </c>
      <c r="U4938" t="str">
        <f t="shared" ref="U4938" si="10110">IF(OR(AND(Q4938&gt;1,Q4938&lt;41),AND(R4938&gt;1,R4938&lt;41)),"Ct&lt;41","Ct&gt;41")</f>
        <v>Ct&gt;41</v>
      </c>
      <c r="V4938" t="str">
        <f>VLOOKUP(J4938,Datasæt_Analysesystemer!$C$2:$D$68,2,FALSE)</f>
        <v>Nordam. Brakvandskrabbe / mudderkrabbe</v>
      </c>
      <c r="W4938" t="str">
        <f t="shared" ref="W4938" si="10111">MID(F4938,10,9)</f>
        <v>DL2021034</v>
      </c>
      <c r="X4938" t="str">
        <f t="shared" ref="X4938" si="10112">W4938&amp;"_"&amp;V4938&amp;"_"&amp;S4938&amp;"_"&amp;T4938&amp;"_"&amp;U4938</f>
        <v>DL2021034_Nordam. Brakvandskrabbe / mudderkrabbe_Valid_Absent_Ct&gt;41</v>
      </c>
    </row>
    <row r="4939" spans="1:24" x14ac:dyDescent="0.25">
      <c r="A4939" t="s">
        <v>292</v>
      </c>
      <c r="B4939" t="s">
        <v>1487</v>
      </c>
      <c r="C4939" t="s">
        <v>16</v>
      </c>
      <c r="D4939" s="7">
        <v>0.1</v>
      </c>
      <c r="E4939" s="6" t="s">
        <v>17</v>
      </c>
      <c r="F4939" t="s">
        <v>1528</v>
      </c>
      <c r="G4939" t="str">
        <f t="shared" si="10063"/>
        <v>DL2021034</v>
      </c>
      <c r="H4939" t="str">
        <f t="shared" si="10006"/>
        <v>15</v>
      </c>
      <c r="I4939" t="str">
        <f t="shared" si="10007"/>
        <v>NordamerikanskMudderkrabbe_15_20211015_DL2021034_KalundborgGymOrdrupGymBorupgaardGym</v>
      </c>
      <c r="J4939" t="str">
        <f t="shared" si="10008"/>
        <v>NordamerikanskMudderkrabbe</v>
      </c>
      <c r="K4939" t="str">
        <f t="shared" si="10009"/>
        <v>NegK</v>
      </c>
      <c r="L4939" t="str">
        <f t="shared" si="10010"/>
        <v>No Ct</v>
      </c>
      <c r="M4939" t="str">
        <f t="shared" si="10011"/>
        <v/>
      </c>
      <c r="N4939" t="str">
        <f t="shared" si="10012"/>
        <v/>
      </c>
      <c r="O4939" t="str">
        <f t="shared" si="10013"/>
        <v/>
      </c>
    </row>
    <row r="4940" spans="1:24" x14ac:dyDescent="0.25">
      <c r="A4940" t="s">
        <v>294</v>
      </c>
      <c r="B4940" t="s">
        <v>1488</v>
      </c>
      <c r="C4940" t="s">
        <v>20</v>
      </c>
      <c r="D4940" s="7">
        <v>0.1</v>
      </c>
      <c r="E4940" s="6" t="s">
        <v>17</v>
      </c>
      <c r="F4940" t="s">
        <v>1528</v>
      </c>
      <c r="G4940" t="str">
        <f t="shared" si="10063"/>
        <v>DL2021034</v>
      </c>
      <c r="H4940" t="str">
        <f t="shared" si="10006"/>
        <v>15</v>
      </c>
      <c r="I4940" t="str">
        <f t="shared" si="10007"/>
        <v>NordamerikanskMudderkrabbe_15_20211015_DL2021034_KalundborgGymOrdrupGymBorupgaardGym</v>
      </c>
      <c r="J4940" t="str">
        <f t="shared" si="10008"/>
        <v>NordamerikanskMudderkrabbe</v>
      </c>
      <c r="K4940" t="str">
        <f t="shared" si="10009"/>
        <v>eDNA</v>
      </c>
      <c r="L4940" t="str">
        <f t="shared" si="10010"/>
        <v>No Ct</v>
      </c>
      <c r="M4940" t="str">
        <f t="shared" si="10011"/>
        <v/>
      </c>
      <c r="N4940" t="str">
        <f t="shared" si="10012"/>
        <v/>
      </c>
      <c r="O4940" t="str">
        <f t="shared" si="10013"/>
        <v/>
      </c>
    </row>
    <row r="4941" spans="1:24" x14ac:dyDescent="0.25">
      <c r="A4941" t="s">
        <v>296</v>
      </c>
      <c r="B4941" t="s">
        <v>1488</v>
      </c>
      <c r="C4941" t="s">
        <v>20</v>
      </c>
      <c r="D4941" s="7">
        <v>0.1</v>
      </c>
      <c r="E4941" s="6" t="s">
        <v>17</v>
      </c>
      <c r="F4941" t="s">
        <v>1528</v>
      </c>
      <c r="G4941" t="str">
        <f t="shared" si="10063"/>
        <v>DL2021034</v>
      </c>
      <c r="H4941" t="str">
        <f t="shared" si="10006"/>
        <v>15</v>
      </c>
      <c r="I4941" t="str">
        <f t="shared" si="10007"/>
        <v>NordamerikanskMudderkrabbe_15_20211015_DL2021034_KalundborgGymOrdrupGymBorupgaardGym</v>
      </c>
      <c r="J4941" t="str">
        <f t="shared" si="10008"/>
        <v>NordamerikanskMudderkrabbe</v>
      </c>
      <c r="K4941" t="str">
        <f t="shared" si="10009"/>
        <v>eDNA</v>
      </c>
      <c r="L4941" t="str">
        <f t="shared" si="10010"/>
        <v>No Ct</v>
      </c>
      <c r="M4941" t="str">
        <f t="shared" si="10011"/>
        <v/>
      </c>
      <c r="N4941" t="str">
        <f t="shared" si="10012"/>
        <v/>
      </c>
      <c r="O4941" t="str">
        <f t="shared" si="10013"/>
        <v/>
      </c>
    </row>
    <row r="4942" spans="1:24" x14ac:dyDescent="0.25">
      <c r="A4942" t="s">
        <v>297</v>
      </c>
      <c r="B4942" t="s">
        <v>1489</v>
      </c>
      <c r="C4942" t="s">
        <v>13</v>
      </c>
      <c r="D4942" s="7">
        <v>0.1</v>
      </c>
      <c r="E4942" s="7">
        <v>31.79</v>
      </c>
      <c r="F4942" t="s">
        <v>1528</v>
      </c>
      <c r="G4942" t="str">
        <f t="shared" si="10063"/>
        <v>DL2021034</v>
      </c>
      <c r="H4942" t="str">
        <f t="shared" si="10006"/>
        <v>16</v>
      </c>
      <c r="I4942" t="str">
        <f t="shared" si="10007"/>
        <v>NordamerikanskMudderkrabbe_16_20211015_DL2021034_KalundborgGymOrdrupGymBorupgaardGym</v>
      </c>
      <c r="J4942" t="str">
        <f t="shared" si="10008"/>
        <v>NordamerikanskMudderkrabbe</v>
      </c>
      <c r="K4942" t="str">
        <f t="shared" si="10009"/>
        <v>PosK</v>
      </c>
      <c r="L4942">
        <f t="shared" si="10010"/>
        <v>31.79</v>
      </c>
      <c r="M4942">
        <f t="shared" si="10011"/>
        <v>31.79</v>
      </c>
      <c r="N4942">
        <f t="shared" si="10012"/>
        <v>0</v>
      </c>
      <c r="O4942">
        <f t="shared" si="10013"/>
        <v>0</v>
      </c>
      <c r="Q4942">
        <f t="shared" ref="Q4942" si="10113">IF(L4944="No Ct",0,L4944)</f>
        <v>0</v>
      </c>
      <c r="R4942">
        <f t="shared" ref="R4942" si="10114">IF(L4945="No Ct",0,L4945)</f>
        <v>0</v>
      </c>
      <c r="S4942" t="str">
        <f t="shared" ref="S4942" si="10115">IF(AND(M4942&gt;0,N4942=0),"Valid","Invalid")</f>
        <v>Valid</v>
      </c>
      <c r="T4942" t="str">
        <f t="shared" ref="T4942" si="10116">IF(OR(Q4942&gt;1,R4942&gt;1),"Present","Absent")</f>
        <v>Absent</v>
      </c>
      <c r="U4942" t="str">
        <f t="shared" ref="U4942" si="10117">IF(OR(AND(Q4942&gt;1,Q4942&lt;41),AND(R4942&gt;1,R4942&lt;41)),"Ct&lt;41","Ct&gt;41")</f>
        <v>Ct&gt;41</v>
      </c>
      <c r="V4942" t="str">
        <f>VLOOKUP(J4942,Datasæt_Analysesystemer!$C$2:$D$68,2,FALSE)</f>
        <v>Nordam. Brakvandskrabbe / mudderkrabbe</v>
      </c>
      <c r="W4942" t="str">
        <f t="shared" ref="W4942" si="10118">MID(F4942,10,9)</f>
        <v>DL2021034</v>
      </c>
      <c r="X4942" t="str">
        <f t="shared" ref="X4942" si="10119">W4942&amp;"_"&amp;V4942&amp;"_"&amp;S4942&amp;"_"&amp;T4942&amp;"_"&amp;U4942</f>
        <v>DL2021034_Nordam. Brakvandskrabbe / mudderkrabbe_Valid_Absent_Ct&gt;41</v>
      </c>
    </row>
    <row r="4943" spans="1:24" x14ac:dyDescent="0.25">
      <c r="A4943" t="s">
        <v>299</v>
      </c>
      <c r="B4943" t="s">
        <v>1490</v>
      </c>
      <c r="C4943" t="s">
        <v>16</v>
      </c>
      <c r="D4943" s="7">
        <v>0.1</v>
      </c>
      <c r="E4943" s="6" t="s">
        <v>17</v>
      </c>
      <c r="F4943" t="s">
        <v>1528</v>
      </c>
      <c r="G4943" t="str">
        <f t="shared" si="10063"/>
        <v>DL2021034</v>
      </c>
      <c r="H4943" t="str">
        <f t="shared" si="10006"/>
        <v>16</v>
      </c>
      <c r="I4943" t="str">
        <f t="shared" si="10007"/>
        <v>NordamerikanskMudderkrabbe_16_20211015_DL2021034_KalundborgGymOrdrupGymBorupgaardGym</v>
      </c>
      <c r="J4943" t="str">
        <f t="shared" si="10008"/>
        <v>NordamerikanskMudderkrabbe</v>
      </c>
      <c r="K4943" t="str">
        <f t="shared" si="10009"/>
        <v>NegK</v>
      </c>
      <c r="L4943" t="str">
        <f t="shared" si="10010"/>
        <v>No Ct</v>
      </c>
      <c r="M4943" t="str">
        <f t="shared" si="10011"/>
        <v/>
      </c>
      <c r="N4943" t="str">
        <f t="shared" si="10012"/>
        <v/>
      </c>
      <c r="O4943" t="str">
        <f t="shared" si="10013"/>
        <v/>
      </c>
    </row>
    <row r="4944" spans="1:24" x14ac:dyDescent="0.25">
      <c r="A4944" t="s">
        <v>301</v>
      </c>
      <c r="B4944" t="s">
        <v>1491</v>
      </c>
      <c r="C4944" t="s">
        <v>20</v>
      </c>
      <c r="D4944" s="7">
        <v>0.1</v>
      </c>
      <c r="E4944" s="6" t="s">
        <v>17</v>
      </c>
      <c r="F4944" t="s">
        <v>1528</v>
      </c>
      <c r="G4944" t="str">
        <f t="shared" si="10063"/>
        <v>DL2021034</v>
      </c>
      <c r="H4944" t="str">
        <f t="shared" si="10006"/>
        <v>16</v>
      </c>
      <c r="I4944" t="str">
        <f t="shared" si="10007"/>
        <v>NordamerikanskMudderkrabbe_16_20211015_DL2021034_KalundborgGymOrdrupGymBorupgaardGym</v>
      </c>
      <c r="J4944" t="str">
        <f t="shared" si="10008"/>
        <v>NordamerikanskMudderkrabbe</v>
      </c>
      <c r="K4944" t="str">
        <f t="shared" si="10009"/>
        <v>eDNA</v>
      </c>
      <c r="L4944" t="str">
        <f t="shared" si="10010"/>
        <v>No Ct</v>
      </c>
      <c r="M4944" t="str">
        <f t="shared" si="10011"/>
        <v/>
      </c>
      <c r="N4944" t="str">
        <f t="shared" si="10012"/>
        <v/>
      </c>
      <c r="O4944" t="str">
        <f t="shared" si="10013"/>
        <v/>
      </c>
    </row>
    <row r="4945" spans="1:24" x14ac:dyDescent="0.25">
      <c r="A4945" t="s">
        <v>303</v>
      </c>
      <c r="B4945" t="s">
        <v>1491</v>
      </c>
      <c r="C4945" t="s">
        <v>20</v>
      </c>
      <c r="D4945" s="7">
        <v>0.1</v>
      </c>
      <c r="E4945" s="6" t="s">
        <v>17</v>
      </c>
      <c r="F4945" t="s">
        <v>1528</v>
      </c>
      <c r="G4945" t="str">
        <f t="shared" si="10063"/>
        <v>DL2021034</v>
      </c>
      <c r="H4945" t="str">
        <f t="shared" si="10006"/>
        <v>16</v>
      </c>
      <c r="I4945" t="str">
        <f t="shared" si="10007"/>
        <v>NordamerikanskMudderkrabbe_16_20211015_DL2021034_KalundborgGymOrdrupGymBorupgaardGym</v>
      </c>
      <c r="J4945" t="str">
        <f t="shared" si="10008"/>
        <v>NordamerikanskMudderkrabbe</v>
      </c>
      <c r="K4945" t="str">
        <f t="shared" si="10009"/>
        <v>eDNA</v>
      </c>
      <c r="L4945" t="str">
        <f t="shared" si="10010"/>
        <v>No Ct</v>
      </c>
      <c r="M4945" t="str">
        <f t="shared" si="10011"/>
        <v/>
      </c>
      <c r="N4945" t="str">
        <f t="shared" si="10012"/>
        <v/>
      </c>
      <c r="O4945" t="str">
        <f t="shared" si="10013"/>
        <v/>
      </c>
    </row>
    <row r="4946" spans="1:24" x14ac:dyDescent="0.25">
      <c r="A4946" t="s">
        <v>304</v>
      </c>
      <c r="B4946" t="s">
        <v>1492</v>
      </c>
      <c r="C4946" t="s">
        <v>13</v>
      </c>
      <c r="D4946" s="7">
        <v>0.1</v>
      </c>
      <c r="E4946" s="7">
        <v>31.95</v>
      </c>
      <c r="F4946" t="s">
        <v>1528</v>
      </c>
      <c r="G4946" t="str">
        <f t="shared" si="10063"/>
        <v>DL2021034</v>
      </c>
      <c r="H4946" t="str">
        <f t="shared" si="10006"/>
        <v>17</v>
      </c>
      <c r="I4946" t="str">
        <f t="shared" si="10007"/>
        <v>Pukkellaks_17_20211015_DL2021034_KalundborgGymOrdrupGymBorupgaardGym</v>
      </c>
      <c r="J4946" t="str">
        <f t="shared" si="10008"/>
        <v>Pukkellaks</v>
      </c>
      <c r="K4946" t="str">
        <f t="shared" si="10009"/>
        <v>PosK</v>
      </c>
      <c r="L4946">
        <f t="shared" si="10010"/>
        <v>31.95</v>
      </c>
      <c r="M4946">
        <f t="shared" si="10011"/>
        <v>31.95</v>
      </c>
      <c r="N4946">
        <f t="shared" si="10012"/>
        <v>0</v>
      </c>
      <c r="O4946">
        <f t="shared" si="10013"/>
        <v>0</v>
      </c>
      <c r="Q4946">
        <f t="shared" ref="Q4946" si="10120">IF(L4948="No Ct",0,L4948)</f>
        <v>0</v>
      </c>
      <c r="R4946">
        <f t="shared" ref="R4946" si="10121">IF(L4949="No Ct",0,L4949)</f>
        <v>0</v>
      </c>
      <c r="S4946" t="str">
        <f t="shared" ref="S4946" si="10122">IF(AND(M4946&gt;0,N4946=0),"Valid","Invalid")</f>
        <v>Valid</v>
      </c>
      <c r="T4946" t="str">
        <f t="shared" ref="T4946" si="10123">IF(OR(Q4946&gt;1,R4946&gt;1),"Present","Absent")</f>
        <v>Absent</v>
      </c>
      <c r="U4946" t="str">
        <f t="shared" ref="U4946" si="10124">IF(OR(AND(Q4946&gt;1,Q4946&lt;41),AND(R4946&gt;1,R4946&lt;41)),"Ct&lt;41","Ct&gt;41")</f>
        <v>Ct&gt;41</v>
      </c>
      <c r="V4946" t="str">
        <f>VLOOKUP(J4946,Datasæt_Analysesystemer!$C$2:$D$68,2,FALSE)</f>
        <v>Pukkellaks</v>
      </c>
      <c r="W4946" t="str">
        <f t="shared" ref="W4946" si="10125">MID(F4946,10,9)</f>
        <v>DL2021034</v>
      </c>
      <c r="X4946" t="str">
        <f t="shared" ref="X4946" si="10126">W4946&amp;"_"&amp;V4946&amp;"_"&amp;S4946&amp;"_"&amp;T4946&amp;"_"&amp;U4946</f>
        <v>DL2021034_Pukkellaks_Valid_Absent_Ct&gt;41</v>
      </c>
    </row>
    <row r="4947" spans="1:24" x14ac:dyDescent="0.25">
      <c r="A4947" t="s">
        <v>306</v>
      </c>
      <c r="B4947" t="s">
        <v>1493</v>
      </c>
      <c r="C4947" t="s">
        <v>16</v>
      </c>
      <c r="D4947" s="7">
        <v>0.1</v>
      </c>
      <c r="E4947" s="6" t="s">
        <v>17</v>
      </c>
      <c r="F4947" t="s">
        <v>1528</v>
      </c>
      <c r="G4947" t="str">
        <f t="shared" si="10063"/>
        <v>DL2021034</v>
      </c>
      <c r="H4947" t="str">
        <f t="shared" ref="H4947:H5010" si="10127">LEFT(B4947,2)</f>
        <v>17</v>
      </c>
      <c r="I4947" t="str">
        <f t="shared" ref="I4947:I5010" si="10128">J4947&amp;"_"&amp;H4947&amp;"_"&amp;F4947</f>
        <v>Pukkellaks_17_20211015_DL2021034_KalundborgGymOrdrupGymBorupgaardGym</v>
      </c>
      <c r="J4947" t="str">
        <f t="shared" ref="J4947:J5010" si="10129">MID(RIGHT(B4947,LEN(B4947)-3),1,FIND("_",RIGHT(B4947,LEN(B4947)-3))-1)</f>
        <v>Pukkellaks</v>
      </c>
      <c r="K4947" t="str">
        <f t="shared" ref="K4947:K5010" si="10130">TRIM(SUBSTITUTE(RIGHT(B4947,FIND(J4947,B4947)+1),"_",""))</f>
        <v>NegK</v>
      </c>
      <c r="L4947" t="str">
        <f t="shared" ref="L4947:L5010" si="10131">IFERROR(VALUE(SUBSTITUTE(E4947,".",",")),E4947)</f>
        <v>No Ct</v>
      </c>
      <c r="M4947" t="str">
        <f t="shared" ref="M4947:M5010" si="10132">IF(K4947="PosK",SUMIFS(L:L,K:K,"PosK",I:I,I4947),"")</f>
        <v/>
      </c>
      <c r="N4947" t="str">
        <f t="shared" ref="N4947:N5010" si="10133">IF(K4947="PosK",SUMIFS(L:L,K:K,"NegK",I:I,I4947),"")</f>
        <v/>
      </c>
      <c r="O4947" t="str">
        <f t="shared" ref="O4947:O5010" si="10134">IF(K4947="PosK",SUMIFS(L:L,K:K,"eDNA",I:I,I4947),"")</f>
        <v/>
      </c>
    </row>
    <row r="4948" spans="1:24" x14ac:dyDescent="0.25">
      <c r="A4948" t="s">
        <v>308</v>
      </c>
      <c r="B4948" t="s">
        <v>1494</v>
      </c>
      <c r="C4948" t="s">
        <v>20</v>
      </c>
      <c r="D4948" s="7">
        <v>0.1</v>
      </c>
      <c r="E4948" s="6" t="s">
        <v>17</v>
      </c>
      <c r="F4948" t="s">
        <v>1528</v>
      </c>
      <c r="G4948" t="str">
        <f t="shared" si="10063"/>
        <v>DL2021034</v>
      </c>
      <c r="H4948" t="str">
        <f t="shared" si="10127"/>
        <v>17</v>
      </c>
      <c r="I4948" t="str">
        <f t="shared" si="10128"/>
        <v>Pukkellaks_17_20211015_DL2021034_KalundborgGymOrdrupGymBorupgaardGym</v>
      </c>
      <c r="J4948" t="str">
        <f t="shared" si="10129"/>
        <v>Pukkellaks</v>
      </c>
      <c r="K4948" t="str">
        <f t="shared" si="10130"/>
        <v>eDNA</v>
      </c>
      <c r="L4948" t="str">
        <f t="shared" si="10131"/>
        <v>No Ct</v>
      </c>
      <c r="M4948" t="str">
        <f t="shared" si="10132"/>
        <v/>
      </c>
      <c r="N4948" t="str">
        <f t="shared" si="10133"/>
        <v/>
      </c>
      <c r="O4948" t="str">
        <f t="shared" si="10134"/>
        <v/>
      </c>
    </row>
    <row r="4949" spans="1:24" x14ac:dyDescent="0.25">
      <c r="A4949" t="s">
        <v>310</v>
      </c>
      <c r="B4949" t="s">
        <v>1494</v>
      </c>
      <c r="C4949" t="s">
        <v>20</v>
      </c>
      <c r="D4949" s="7">
        <v>0.1</v>
      </c>
      <c r="E4949" s="6" t="s">
        <v>17</v>
      </c>
      <c r="F4949" t="s">
        <v>1528</v>
      </c>
      <c r="G4949" t="str">
        <f t="shared" si="10063"/>
        <v>DL2021034</v>
      </c>
      <c r="H4949" t="str">
        <f t="shared" si="10127"/>
        <v>17</v>
      </c>
      <c r="I4949" t="str">
        <f t="shared" si="10128"/>
        <v>Pukkellaks_17_20211015_DL2021034_KalundborgGymOrdrupGymBorupgaardGym</v>
      </c>
      <c r="J4949" t="str">
        <f t="shared" si="10129"/>
        <v>Pukkellaks</v>
      </c>
      <c r="K4949" t="str">
        <f t="shared" si="10130"/>
        <v>eDNA</v>
      </c>
      <c r="L4949" t="str">
        <f t="shared" si="10131"/>
        <v>No Ct</v>
      </c>
      <c r="M4949" t="str">
        <f t="shared" si="10132"/>
        <v/>
      </c>
      <c r="N4949" t="str">
        <f t="shared" si="10133"/>
        <v/>
      </c>
      <c r="O4949" t="str">
        <f t="shared" si="10134"/>
        <v/>
      </c>
    </row>
    <row r="4950" spans="1:24" x14ac:dyDescent="0.25">
      <c r="A4950" t="s">
        <v>311</v>
      </c>
      <c r="B4950" t="s">
        <v>1495</v>
      </c>
      <c r="C4950" t="s">
        <v>13</v>
      </c>
      <c r="D4950" s="7">
        <v>0.1</v>
      </c>
      <c r="E4950" s="7">
        <v>31.21</v>
      </c>
      <c r="F4950" t="s">
        <v>1528</v>
      </c>
      <c r="G4950" t="str">
        <f t="shared" si="10063"/>
        <v>DL2021034</v>
      </c>
      <c r="H4950" t="str">
        <f t="shared" si="10127"/>
        <v>18</v>
      </c>
      <c r="I4950" t="str">
        <f t="shared" si="10128"/>
        <v>Pukkellaks_18_20211015_DL2021034_KalundborgGymOrdrupGymBorupgaardGym</v>
      </c>
      <c r="J4950" t="str">
        <f t="shared" si="10129"/>
        <v>Pukkellaks</v>
      </c>
      <c r="K4950" t="str">
        <f t="shared" si="10130"/>
        <v>PosK</v>
      </c>
      <c r="L4950">
        <f t="shared" si="10131"/>
        <v>31.21</v>
      </c>
      <c r="M4950">
        <f t="shared" si="10132"/>
        <v>31.21</v>
      </c>
      <c r="N4950">
        <f t="shared" si="10133"/>
        <v>0</v>
      </c>
      <c r="O4950">
        <f t="shared" si="10134"/>
        <v>38.979999999999997</v>
      </c>
      <c r="Q4950">
        <f t="shared" ref="Q4950" si="10135">IF(L4952="No Ct",0,L4952)</f>
        <v>38.979999999999997</v>
      </c>
      <c r="R4950">
        <f t="shared" ref="R4950" si="10136">IF(L4953="No Ct",0,L4953)</f>
        <v>0</v>
      </c>
      <c r="S4950" t="str">
        <f t="shared" ref="S4950" si="10137">IF(AND(M4950&gt;0,N4950=0),"Valid","Invalid")</f>
        <v>Valid</v>
      </c>
      <c r="T4950" t="str">
        <f t="shared" ref="T4950" si="10138">IF(OR(Q4950&gt;1,R4950&gt;1),"Present","Absent")</f>
        <v>Present</v>
      </c>
      <c r="U4950" t="str">
        <f t="shared" ref="U4950" si="10139">IF(OR(AND(Q4950&gt;1,Q4950&lt;41),AND(R4950&gt;1,R4950&lt;41)),"Ct&lt;41","Ct&gt;41")</f>
        <v>Ct&lt;41</v>
      </c>
      <c r="V4950" t="str">
        <f>VLOOKUP(J4950,Datasæt_Analysesystemer!$C$2:$D$68,2,FALSE)</f>
        <v>Pukkellaks</v>
      </c>
      <c r="W4950" t="str">
        <f t="shared" ref="W4950" si="10140">MID(F4950,10,9)</f>
        <v>DL2021034</v>
      </c>
      <c r="X4950" t="str">
        <f t="shared" ref="X4950" si="10141">W4950&amp;"_"&amp;V4950&amp;"_"&amp;S4950&amp;"_"&amp;T4950&amp;"_"&amp;U4950</f>
        <v>DL2021034_Pukkellaks_Valid_Present_Ct&lt;41</v>
      </c>
    </row>
    <row r="4951" spans="1:24" x14ac:dyDescent="0.25">
      <c r="A4951" t="s">
        <v>313</v>
      </c>
      <c r="B4951" t="s">
        <v>1496</v>
      </c>
      <c r="C4951" t="s">
        <v>16</v>
      </c>
      <c r="D4951" s="7">
        <v>0.1</v>
      </c>
      <c r="E4951" s="6" t="s">
        <v>17</v>
      </c>
      <c r="F4951" t="s">
        <v>1528</v>
      </c>
      <c r="G4951" t="str">
        <f t="shared" si="10063"/>
        <v>DL2021034</v>
      </c>
      <c r="H4951" t="str">
        <f t="shared" si="10127"/>
        <v>18</v>
      </c>
      <c r="I4951" t="str">
        <f t="shared" si="10128"/>
        <v>Pukkellaks_18_20211015_DL2021034_KalundborgGymOrdrupGymBorupgaardGym</v>
      </c>
      <c r="J4951" t="str">
        <f t="shared" si="10129"/>
        <v>Pukkellaks</v>
      </c>
      <c r="K4951" t="str">
        <f t="shared" si="10130"/>
        <v>NegK</v>
      </c>
      <c r="L4951" t="str">
        <f t="shared" si="10131"/>
        <v>No Ct</v>
      </c>
      <c r="M4951" t="str">
        <f t="shared" si="10132"/>
        <v/>
      </c>
      <c r="N4951" t="str">
        <f t="shared" si="10133"/>
        <v/>
      </c>
      <c r="O4951" t="str">
        <f t="shared" si="10134"/>
        <v/>
      </c>
    </row>
    <row r="4952" spans="1:24" x14ac:dyDescent="0.25">
      <c r="A4952" t="s">
        <v>315</v>
      </c>
      <c r="B4952" t="s">
        <v>1497</v>
      </c>
      <c r="C4952" t="s">
        <v>20</v>
      </c>
      <c r="D4952" s="7">
        <v>0.1</v>
      </c>
      <c r="E4952" s="6">
        <v>38.979999999999997</v>
      </c>
      <c r="F4952" t="s">
        <v>1528</v>
      </c>
      <c r="G4952" t="str">
        <f t="shared" si="10063"/>
        <v>DL2021034</v>
      </c>
      <c r="H4952" t="str">
        <f t="shared" si="10127"/>
        <v>18</v>
      </c>
      <c r="I4952" t="str">
        <f t="shared" si="10128"/>
        <v>Pukkellaks_18_20211015_DL2021034_KalundborgGymOrdrupGymBorupgaardGym</v>
      </c>
      <c r="J4952" t="str">
        <f t="shared" si="10129"/>
        <v>Pukkellaks</v>
      </c>
      <c r="K4952" t="str">
        <f t="shared" si="10130"/>
        <v>eDNA</v>
      </c>
      <c r="L4952">
        <f t="shared" si="10131"/>
        <v>38.979999999999997</v>
      </c>
      <c r="M4952" t="str">
        <f t="shared" si="10132"/>
        <v/>
      </c>
      <c r="N4952" t="str">
        <f t="shared" si="10133"/>
        <v/>
      </c>
      <c r="O4952" t="str">
        <f t="shared" si="10134"/>
        <v/>
      </c>
    </row>
    <row r="4953" spans="1:24" x14ac:dyDescent="0.25">
      <c r="A4953" t="s">
        <v>317</v>
      </c>
      <c r="B4953" t="s">
        <v>1497</v>
      </c>
      <c r="C4953" t="s">
        <v>20</v>
      </c>
      <c r="D4953" s="7">
        <v>0.1</v>
      </c>
      <c r="E4953" s="6" t="s">
        <v>17</v>
      </c>
      <c r="F4953" t="s">
        <v>1528</v>
      </c>
      <c r="G4953" t="str">
        <f t="shared" si="10063"/>
        <v>DL2021034</v>
      </c>
      <c r="H4953" t="str">
        <f t="shared" si="10127"/>
        <v>18</v>
      </c>
      <c r="I4953" t="str">
        <f t="shared" si="10128"/>
        <v>Pukkellaks_18_20211015_DL2021034_KalundborgGymOrdrupGymBorupgaardGym</v>
      </c>
      <c r="J4953" t="str">
        <f t="shared" si="10129"/>
        <v>Pukkellaks</v>
      </c>
      <c r="K4953" t="str">
        <f t="shared" si="10130"/>
        <v>eDNA</v>
      </c>
      <c r="L4953" t="str">
        <f t="shared" si="10131"/>
        <v>No Ct</v>
      </c>
      <c r="M4953" t="str">
        <f t="shared" si="10132"/>
        <v/>
      </c>
      <c r="N4953" t="str">
        <f t="shared" si="10133"/>
        <v/>
      </c>
      <c r="O4953" t="str">
        <f t="shared" si="10134"/>
        <v/>
      </c>
    </row>
    <row r="4954" spans="1:24" x14ac:dyDescent="0.25">
      <c r="A4954" t="s">
        <v>318</v>
      </c>
      <c r="B4954" t="s">
        <v>1529</v>
      </c>
      <c r="C4954" t="s">
        <v>13</v>
      </c>
      <c r="D4954" s="7">
        <v>0.1</v>
      </c>
      <c r="E4954" s="7">
        <v>38.58</v>
      </c>
      <c r="F4954" t="s">
        <v>1528</v>
      </c>
      <c r="G4954" t="str">
        <f t="shared" si="10063"/>
        <v>DL2021034</v>
      </c>
      <c r="H4954" t="str">
        <f t="shared" si="10127"/>
        <v>19</v>
      </c>
      <c r="I4954" t="str">
        <f t="shared" si="10128"/>
        <v>BlaafinnetTun_19_20211015_DL2021034_KalundborgGymOrdrupGymBorupgaardGym</v>
      </c>
      <c r="J4954" t="str">
        <f t="shared" si="10129"/>
        <v>BlaafinnetTun</v>
      </c>
      <c r="K4954" t="str">
        <f t="shared" si="10130"/>
        <v>PosK</v>
      </c>
      <c r="L4954">
        <f t="shared" si="10131"/>
        <v>38.58</v>
      </c>
      <c r="M4954">
        <f t="shared" si="10132"/>
        <v>38.58</v>
      </c>
      <c r="N4954">
        <f t="shared" si="10133"/>
        <v>47.69</v>
      </c>
      <c r="O4954">
        <f t="shared" si="10134"/>
        <v>72.89</v>
      </c>
      <c r="Q4954">
        <f t="shared" ref="Q4954" si="10142">IF(L4956="No Ct",0,L4956)</f>
        <v>31.53</v>
      </c>
      <c r="R4954">
        <f t="shared" ref="R4954" si="10143">IF(L4957="No Ct",0,L4957)</f>
        <v>41.36</v>
      </c>
      <c r="S4954" t="str">
        <f t="shared" ref="S4954" si="10144">IF(AND(M4954&gt;0,N4954=0),"Valid","Invalid")</f>
        <v>Invalid</v>
      </c>
      <c r="T4954" t="str">
        <f t="shared" ref="T4954" si="10145">IF(OR(Q4954&gt;1,R4954&gt;1),"Present","Absent")</f>
        <v>Present</v>
      </c>
      <c r="U4954" t="str">
        <f t="shared" ref="U4954" si="10146">IF(OR(AND(Q4954&gt;1,Q4954&lt;41),AND(R4954&gt;1,R4954&lt;41)),"Ct&lt;41","Ct&gt;41")</f>
        <v>Ct&lt;41</v>
      </c>
      <c r="V4954" t="str">
        <f>VLOOKUP(J4954,Datasæt_Analysesystemer!$C$2:$D$68,2,FALSE)</f>
        <v>Blåfinnet tun</v>
      </c>
      <c r="W4954" t="str">
        <f t="shared" ref="W4954" si="10147">MID(F4954,10,9)</f>
        <v>DL2021034</v>
      </c>
      <c r="X4954" t="str">
        <f t="shared" ref="X4954" si="10148">W4954&amp;"_"&amp;V4954&amp;"_"&amp;S4954&amp;"_"&amp;T4954&amp;"_"&amp;U4954</f>
        <v>DL2021034_Blåfinnet tun_Invalid_Present_Ct&lt;41</v>
      </c>
    </row>
    <row r="4955" spans="1:24" x14ac:dyDescent="0.25">
      <c r="A4955" t="s">
        <v>320</v>
      </c>
      <c r="B4955" t="s">
        <v>1530</v>
      </c>
      <c r="C4955" t="s">
        <v>16</v>
      </c>
      <c r="D4955" s="7">
        <v>0.1</v>
      </c>
      <c r="E4955" s="6">
        <v>47.69</v>
      </c>
      <c r="F4955" t="s">
        <v>1528</v>
      </c>
      <c r="G4955" t="str">
        <f t="shared" si="10063"/>
        <v>DL2021034</v>
      </c>
      <c r="H4955" t="str">
        <f t="shared" si="10127"/>
        <v>19</v>
      </c>
      <c r="I4955" t="str">
        <f t="shared" si="10128"/>
        <v>BlaafinnetTun_19_20211015_DL2021034_KalundborgGymOrdrupGymBorupgaardGym</v>
      </c>
      <c r="J4955" t="str">
        <f t="shared" si="10129"/>
        <v>BlaafinnetTun</v>
      </c>
      <c r="K4955" t="str">
        <f t="shared" si="10130"/>
        <v>NegK</v>
      </c>
      <c r="L4955">
        <f t="shared" si="10131"/>
        <v>47.69</v>
      </c>
      <c r="M4955" t="str">
        <f t="shared" si="10132"/>
        <v/>
      </c>
      <c r="N4955" t="str">
        <f t="shared" si="10133"/>
        <v/>
      </c>
      <c r="O4955" t="str">
        <f t="shared" si="10134"/>
        <v/>
      </c>
    </row>
    <row r="4956" spans="1:24" x14ac:dyDescent="0.25">
      <c r="A4956" t="s">
        <v>322</v>
      </c>
      <c r="B4956" t="s">
        <v>1531</v>
      </c>
      <c r="C4956" t="s">
        <v>20</v>
      </c>
      <c r="D4956" s="7">
        <v>0.1</v>
      </c>
      <c r="E4956" s="6">
        <v>31.53</v>
      </c>
      <c r="F4956" t="s">
        <v>1528</v>
      </c>
      <c r="G4956" t="str">
        <f t="shared" si="10063"/>
        <v>DL2021034</v>
      </c>
      <c r="H4956" t="str">
        <f t="shared" si="10127"/>
        <v>19</v>
      </c>
      <c r="I4956" t="str">
        <f t="shared" si="10128"/>
        <v>BlaafinnetTun_19_20211015_DL2021034_KalundborgGymOrdrupGymBorupgaardGym</v>
      </c>
      <c r="J4956" t="str">
        <f t="shared" si="10129"/>
        <v>BlaafinnetTun</v>
      </c>
      <c r="K4956" t="str">
        <f t="shared" si="10130"/>
        <v>eDNA</v>
      </c>
      <c r="L4956">
        <f t="shared" si="10131"/>
        <v>31.53</v>
      </c>
      <c r="M4956" t="str">
        <f t="shared" si="10132"/>
        <v/>
      </c>
      <c r="N4956" t="str">
        <f t="shared" si="10133"/>
        <v/>
      </c>
      <c r="O4956" t="str">
        <f t="shared" si="10134"/>
        <v/>
      </c>
    </row>
    <row r="4957" spans="1:24" x14ac:dyDescent="0.25">
      <c r="A4957" t="s">
        <v>324</v>
      </c>
      <c r="B4957" t="s">
        <v>1531</v>
      </c>
      <c r="C4957" t="s">
        <v>20</v>
      </c>
      <c r="D4957" s="7">
        <v>0.1</v>
      </c>
      <c r="E4957" s="6">
        <v>41.36</v>
      </c>
      <c r="F4957" t="s">
        <v>1528</v>
      </c>
      <c r="G4957" t="str">
        <f t="shared" si="10063"/>
        <v>DL2021034</v>
      </c>
      <c r="H4957" t="str">
        <f t="shared" si="10127"/>
        <v>19</v>
      </c>
      <c r="I4957" t="str">
        <f t="shared" si="10128"/>
        <v>BlaafinnetTun_19_20211015_DL2021034_KalundborgGymOrdrupGymBorupgaardGym</v>
      </c>
      <c r="J4957" t="str">
        <f t="shared" si="10129"/>
        <v>BlaafinnetTun</v>
      </c>
      <c r="K4957" t="str">
        <f t="shared" si="10130"/>
        <v>eDNA</v>
      </c>
      <c r="L4957">
        <f t="shared" si="10131"/>
        <v>41.36</v>
      </c>
      <c r="M4957" t="str">
        <f t="shared" si="10132"/>
        <v/>
      </c>
      <c r="N4957" t="str">
        <f t="shared" si="10133"/>
        <v/>
      </c>
      <c r="O4957" t="str">
        <f t="shared" si="10134"/>
        <v/>
      </c>
    </row>
    <row r="4958" spans="1:24" x14ac:dyDescent="0.25">
      <c r="A4958" t="s">
        <v>325</v>
      </c>
      <c r="B4958" t="s">
        <v>1532</v>
      </c>
      <c r="C4958" t="s">
        <v>13</v>
      </c>
      <c r="D4958" s="7">
        <v>0.1</v>
      </c>
      <c r="E4958" s="7">
        <v>30.39</v>
      </c>
      <c r="F4958" t="s">
        <v>1528</v>
      </c>
      <c r="G4958" t="str">
        <f t="shared" si="10063"/>
        <v>DL2021034</v>
      </c>
      <c r="H4958" t="str">
        <f t="shared" si="10127"/>
        <v>20</v>
      </c>
      <c r="I4958" t="str">
        <f t="shared" si="10128"/>
        <v>BlaafinnetTun_20_20211015_DL2021034_KalundborgGymOrdrupGymBorupgaardGym</v>
      </c>
      <c r="J4958" t="str">
        <f t="shared" si="10129"/>
        <v>BlaafinnetTun</v>
      </c>
      <c r="K4958" t="str">
        <f t="shared" si="10130"/>
        <v>PosK</v>
      </c>
      <c r="L4958">
        <f t="shared" si="10131"/>
        <v>30.39</v>
      </c>
      <c r="M4958">
        <f t="shared" si="10132"/>
        <v>30.39</v>
      </c>
      <c r="N4958">
        <f t="shared" si="10133"/>
        <v>39.81</v>
      </c>
      <c r="O4958">
        <f t="shared" si="10134"/>
        <v>43.48</v>
      </c>
      <c r="Q4958">
        <f t="shared" ref="Q4958" si="10149">IF(L4960="No Ct",0,L4960)</f>
        <v>0</v>
      </c>
      <c r="R4958">
        <f t="shared" ref="R4958" si="10150">IF(L4961="No Ct",0,L4961)</f>
        <v>43.48</v>
      </c>
      <c r="S4958" t="str">
        <f t="shared" ref="S4958" si="10151">IF(AND(M4958&gt;0,N4958=0),"Valid","Invalid")</f>
        <v>Invalid</v>
      </c>
      <c r="T4958" t="str">
        <f t="shared" ref="T4958" si="10152">IF(OR(Q4958&gt;1,R4958&gt;1),"Present","Absent")</f>
        <v>Present</v>
      </c>
      <c r="U4958" t="str">
        <f t="shared" ref="U4958" si="10153">IF(OR(AND(Q4958&gt;1,Q4958&lt;41),AND(R4958&gt;1,R4958&lt;41)),"Ct&lt;41","Ct&gt;41")</f>
        <v>Ct&gt;41</v>
      </c>
      <c r="V4958" t="str">
        <f>VLOOKUP(J4958,Datasæt_Analysesystemer!$C$2:$D$68,2,FALSE)</f>
        <v>Blåfinnet tun</v>
      </c>
      <c r="W4958" t="str">
        <f t="shared" ref="W4958" si="10154">MID(F4958,10,9)</f>
        <v>DL2021034</v>
      </c>
      <c r="X4958" t="str">
        <f t="shared" ref="X4958" si="10155">W4958&amp;"_"&amp;V4958&amp;"_"&amp;S4958&amp;"_"&amp;T4958&amp;"_"&amp;U4958</f>
        <v>DL2021034_Blåfinnet tun_Invalid_Present_Ct&gt;41</v>
      </c>
    </row>
    <row r="4959" spans="1:24" x14ac:dyDescent="0.25">
      <c r="A4959" t="s">
        <v>327</v>
      </c>
      <c r="B4959" t="s">
        <v>1533</v>
      </c>
      <c r="C4959" t="s">
        <v>16</v>
      </c>
      <c r="D4959" s="7">
        <v>0.1</v>
      </c>
      <c r="E4959" s="6">
        <v>39.81</v>
      </c>
      <c r="F4959" t="s">
        <v>1528</v>
      </c>
      <c r="G4959" t="str">
        <f t="shared" si="10063"/>
        <v>DL2021034</v>
      </c>
      <c r="H4959" t="str">
        <f t="shared" si="10127"/>
        <v>20</v>
      </c>
      <c r="I4959" t="str">
        <f t="shared" si="10128"/>
        <v>BlaafinnetTun_20_20211015_DL2021034_KalundborgGymOrdrupGymBorupgaardGym</v>
      </c>
      <c r="J4959" t="str">
        <f t="shared" si="10129"/>
        <v>BlaafinnetTun</v>
      </c>
      <c r="K4959" t="str">
        <f t="shared" si="10130"/>
        <v>NegK</v>
      </c>
      <c r="L4959">
        <f t="shared" si="10131"/>
        <v>39.81</v>
      </c>
      <c r="M4959" t="str">
        <f t="shared" si="10132"/>
        <v/>
      </c>
      <c r="N4959" t="str">
        <f t="shared" si="10133"/>
        <v/>
      </c>
      <c r="O4959" t="str">
        <f t="shared" si="10134"/>
        <v/>
      </c>
    </row>
    <row r="4960" spans="1:24" x14ac:dyDescent="0.25">
      <c r="A4960" t="s">
        <v>329</v>
      </c>
      <c r="B4960" t="s">
        <v>1534</v>
      </c>
      <c r="C4960" t="s">
        <v>20</v>
      </c>
      <c r="D4960" s="7">
        <v>0.1</v>
      </c>
      <c r="E4960" s="6" t="s">
        <v>17</v>
      </c>
      <c r="F4960" t="s">
        <v>1528</v>
      </c>
      <c r="G4960" t="str">
        <f t="shared" si="10063"/>
        <v>DL2021034</v>
      </c>
      <c r="H4960" t="str">
        <f t="shared" si="10127"/>
        <v>20</v>
      </c>
      <c r="I4960" t="str">
        <f t="shared" si="10128"/>
        <v>BlaafinnetTun_20_20211015_DL2021034_KalundborgGymOrdrupGymBorupgaardGym</v>
      </c>
      <c r="J4960" t="str">
        <f t="shared" si="10129"/>
        <v>BlaafinnetTun</v>
      </c>
      <c r="K4960" t="str">
        <f t="shared" si="10130"/>
        <v>eDNA</v>
      </c>
      <c r="L4960" t="str">
        <f t="shared" si="10131"/>
        <v>No Ct</v>
      </c>
      <c r="M4960" t="str">
        <f t="shared" si="10132"/>
        <v/>
      </c>
      <c r="N4960" t="str">
        <f t="shared" si="10133"/>
        <v/>
      </c>
      <c r="O4960" t="str">
        <f t="shared" si="10134"/>
        <v/>
      </c>
    </row>
    <row r="4961" spans="1:24" x14ac:dyDescent="0.25">
      <c r="A4961" t="s">
        <v>331</v>
      </c>
      <c r="B4961" t="s">
        <v>1534</v>
      </c>
      <c r="C4961" t="s">
        <v>20</v>
      </c>
      <c r="D4961" s="7">
        <v>0.1</v>
      </c>
      <c r="E4961" s="6">
        <v>43.48</v>
      </c>
      <c r="F4961" t="s">
        <v>1528</v>
      </c>
      <c r="G4961" t="str">
        <f t="shared" si="10063"/>
        <v>DL2021034</v>
      </c>
      <c r="H4961" t="str">
        <f t="shared" si="10127"/>
        <v>20</v>
      </c>
      <c r="I4961" t="str">
        <f t="shared" si="10128"/>
        <v>BlaafinnetTun_20_20211015_DL2021034_KalundborgGymOrdrupGymBorupgaardGym</v>
      </c>
      <c r="J4961" t="str">
        <f t="shared" si="10129"/>
        <v>BlaafinnetTun</v>
      </c>
      <c r="K4961" t="str">
        <f t="shared" si="10130"/>
        <v>eDNA</v>
      </c>
      <c r="L4961">
        <f t="shared" si="10131"/>
        <v>43.48</v>
      </c>
      <c r="M4961" t="str">
        <f t="shared" si="10132"/>
        <v/>
      </c>
      <c r="N4961" t="str">
        <f t="shared" si="10133"/>
        <v/>
      </c>
      <c r="O4961" t="str">
        <f t="shared" si="10134"/>
        <v/>
      </c>
    </row>
    <row r="4962" spans="1:24" x14ac:dyDescent="0.25">
      <c r="A4962" t="s">
        <v>390</v>
      </c>
      <c r="B4962" t="s">
        <v>1504</v>
      </c>
      <c r="C4962" t="s">
        <v>13</v>
      </c>
      <c r="D4962" s="7">
        <v>0.1</v>
      </c>
      <c r="E4962" s="7">
        <v>32.200000000000003</v>
      </c>
      <c r="F4962" t="s">
        <v>1528</v>
      </c>
      <c r="G4962" t="str">
        <f t="shared" si="10063"/>
        <v>DL2021034</v>
      </c>
      <c r="H4962" t="str">
        <f t="shared" si="10127"/>
        <v>21</v>
      </c>
      <c r="I4962" t="str">
        <f t="shared" si="10128"/>
        <v>Stillehavsoesters_21_20211015_DL2021034_KalundborgGymOrdrupGymBorupgaardGym</v>
      </c>
      <c r="J4962" t="str">
        <f t="shared" si="10129"/>
        <v>Stillehavsoesters</v>
      </c>
      <c r="K4962" t="str">
        <f t="shared" si="10130"/>
        <v>PosK</v>
      </c>
      <c r="L4962">
        <f t="shared" si="10131"/>
        <v>32.200000000000003</v>
      </c>
      <c r="M4962">
        <f t="shared" si="10132"/>
        <v>32.200000000000003</v>
      </c>
      <c r="N4962">
        <f t="shared" si="10133"/>
        <v>0</v>
      </c>
      <c r="O4962">
        <f t="shared" si="10134"/>
        <v>0</v>
      </c>
      <c r="Q4962">
        <f t="shared" ref="Q4962" si="10156">IF(L4964="No Ct",0,L4964)</f>
        <v>0</v>
      </c>
      <c r="R4962">
        <f t="shared" ref="R4962" si="10157">IF(L4965="No Ct",0,L4965)</f>
        <v>0</v>
      </c>
      <c r="S4962" t="str">
        <f t="shared" ref="S4962" si="10158">IF(AND(M4962&gt;0,N4962=0),"Valid","Invalid")</f>
        <v>Valid</v>
      </c>
      <c r="T4962" t="str">
        <f t="shared" ref="T4962" si="10159">IF(OR(Q4962&gt;1,R4962&gt;1),"Present","Absent")</f>
        <v>Absent</v>
      </c>
      <c r="U4962" t="str">
        <f t="shared" ref="U4962" si="10160">IF(OR(AND(Q4962&gt;1,Q4962&lt;41),AND(R4962&gt;1,R4962&lt;41)),"Ct&lt;41","Ct&gt;41")</f>
        <v>Ct&gt;41</v>
      </c>
      <c r="V4962" t="str">
        <f>VLOOKUP(J4962,Datasæt_Analysesystemer!$C$2:$D$68,2,FALSE)</f>
        <v>Stillehavsøsters</v>
      </c>
      <c r="W4962" t="str">
        <f t="shared" ref="W4962" si="10161">MID(F4962,10,9)</f>
        <v>DL2021034</v>
      </c>
      <c r="X4962" t="str">
        <f t="shared" ref="X4962" si="10162">W4962&amp;"_"&amp;V4962&amp;"_"&amp;S4962&amp;"_"&amp;T4962&amp;"_"&amp;U4962</f>
        <v>DL2021034_Stillehavsøsters_Valid_Absent_Ct&gt;41</v>
      </c>
    </row>
    <row r="4963" spans="1:24" x14ac:dyDescent="0.25">
      <c r="A4963" t="s">
        <v>392</v>
      </c>
      <c r="B4963" t="s">
        <v>1505</v>
      </c>
      <c r="C4963" t="s">
        <v>16</v>
      </c>
      <c r="D4963" s="7">
        <v>0.1</v>
      </c>
      <c r="E4963" s="6" t="s">
        <v>17</v>
      </c>
      <c r="F4963" t="s">
        <v>1528</v>
      </c>
      <c r="G4963" t="str">
        <f t="shared" si="10063"/>
        <v>DL2021034</v>
      </c>
      <c r="H4963" t="str">
        <f t="shared" si="10127"/>
        <v>21</v>
      </c>
      <c r="I4963" t="str">
        <f t="shared" si="10128"/>
        <v>Stillehavsoesters_21_20211015_DL2021034_KalundborgGymOrdrupGymBorupgaardGym</v>
      </c>
      <c r="J4963" t="str">
        <f t="shared" si="10129"/>
        <v>Stillehavsoesters</v>
      </c>
      <c r="K4963" t="str">
        <f t="shared" si="10130"/>
        <v>NegK</v>
      </c>
      <c r="L4963" t="str">
        <f t="shared" si="10131"/>
        <v>No Ct</v>
      </c>
      <c r="M4963" t="str">
        <f t="shared" si="10132"/>
        <v/>
      </c>
      <c r="N4963" t="str">
        <f t="shared" si="10133"/>
        <v/>
      </c>
      <c r="O4963" t="str">
        <f t="shared" si="10134"/>
        <v/>
      </c>
    </row>
    <row r="4964" spans="1:24" x14ac:dyDescent="0.25">
      <c r="A4964" t="s">
        <v>394</v>
      </c>
      <c r="B4964" t="s">
        <v>1506</v>
      </c>
      <c r="C4964" t="s">
        <v>20</v>
      </c>
      <c r="D4964" s="7">
        <v>0.1</v>
      </c>
      <c r="E4964" s="6" t="s">
        <v>17</v>
      </c>
      <c r="F4964" t="s">
        <v>1528</v>
      </c>
      <c r="G4964" t="str">
        <f t="shared" si="10063"/>
        <v>DL2021034</v>
      </c>
      <c r="H4964" t="str">
        <f t="shared" si="10127"/>
        <v>21</v>
      </c>
      <c r="I4964" t="str">
        <f t="shared" si="10128"/>
        <v>Stillehavsoesters_21_20211015_DL2021034_KalundborgGymOrdrupGymBorupgaardGym</v>
      </c>
      <c r="J4964" t="str">
        <f t="shared" si="10129"/>
        <v>Stillehavsoesters</v>
      </c>
      <c r="K4964" t="str">
        <f t="shared" si="10130"/>
        <v>eDNA</v>
      </c>
      <c r="L4964" t="str">
        <f t="shared" si="10131"/>
        <v>No Ct</v>
      </c>
      <c r="M4964" t="str">
        <f t="shared" si="10132"/>
        <v/>
      </c>
      <c r="N4964" t="str">
        <f t="shared" si="10133"/>
        <v/>
      </c>
      <c r="O4964" t="str">
        <f t="shared" si="10134"/>
        <v/>
      </c>
    </row>
    <row r="4965" spans="1:24" x14ac:dyDescent="0.25">
      <c r="A4965" t="s">
        <v>396</v>
      </c>
      <c r="B4965" t="s">
        <v>1506</v>
      </c>
      <c r="C4965" t="s">
        <v>20</v>
      </c>
      <c r="D4965" s="7">
        <v>0.1</v>
      </c>
      <c r="E4965" s="6" t="s">
        <v>17</v>
      </c>
      <c r="F4965" t="s">
        <v>1528</v>
      </c>
      <c r="G4965" t="str">
        <f t="shared" si="10063"/>
        <v>DL2021034</v>
      </c>
      <c r="H4965" t="str">
        <f t="shared" si="10127"/>
        <v>21</v>
      </c>
      <c r="I4965" t="str">
        <f t="shared" si="10128"/>
        <v>Stillehavsoesters_21_20211015_DL2021034_KalundborgGymOrdrupGymBorupgaardGym</v>
      </c>
      <c r="J4965" t="str">
        <f t="shared" si="10129"/>
        <v>Stillehavsoesters</v>
      </c>
      <c r="K4965" t="str">
        <f t="shared" si="10130"/>
        <v>eDNA</v>
      </c>
      <c r="L4965" t="str">
        <f t="shared" si="10131"/>
        <v>No Ct</v>
      </c>
      <c r="M4965" t="str">
        <f t="shared" si="10132"/>
        <v/>
      </c>
      <c r="N4965" t="str">
        <f t="shared" si="10133"/>
        <v/>
      </c>
      <c r="O4965" t="str">
        <f t="shared" si="10134"/>
        <v/>
      </c>
    </row>
    <row r="4966" spans="1:24" x14ac:dyDescent="0.25">
      <c r="A4966" t="s">
        <v>397</v>
      </c>
      <c r="B4966" t="s">
        <v>1507</v>
      </c>
      <c r="C4966" t="s">
        <v>13</v>
      </c>
      <c r="D4966" s="7">
        <v>0.1</v>
      </c>
      <c r="E4966" s="7">
        <v>31.35</v>
      </c>
      <c r="F4966" t="s">
        <v>1528</v>
      </c>
      <c r="G4966" t="str">
        <f t="shared" si="10063"/>
        <v>DL2021034</v>
      </c>
      <c r="H4966" t="str">
        <f t="shared" si="10127"/>
        <v>22</v>
      </c>
      <c r="I4966" t="str">
        <f t="shared" si="10128"/>
        <v>Stillehavsoesters_22_20211015_DL2021034_KalundborgGymOrdrupGymBorupgaardGym</v>
      </c>
      <c r="J4966" t="str">
        <f t="shared" si="10129"/>
        <v>Stillehavsoesters</v>
      </c>
      <c r="K4966" t="str">
        <f t="shared" si="10130"/>
        <v>PosK</v>
      </c>
      <c r="L4966">
        <f t="shared" si="10131"/>
        <v>31.35</v>
      </c>
      <c r="M4966">
        <f t="shared" si="10132"/>
        <v>31.35</v>
      </c>
      <c r="N4966">
        <f t="shared" si="10133"/>
        <v>0</v>
      </c>
      <c r="O4966">
        <f t="shared" si="10134"/>
        <v>36.950000000000003</v>
      </c>
      <c r="Q4966">
        <f t="shared" ref="Q4966" si="10163">IF(L4968="No Ct",0,L4968)</f>
        <v>36.950000000000003</v>
      </c>
      <c r="R4966">
        <f t="shared" ref="R4966" si="10164">IF(L4969="No Ct",0,L4969)</f>
        <v>0</v>
      </c>
      <c r="S4966" t="str">
        <f t="shared" ref="S4966" si="10165">IF(AND(M4966&gt;0,N4966=0),"Valid","Invalid")</f>
        <v>Valid</v>
      </c>
      <c r="T4966" t="str">
        <f t="shared" ref="T4966" si="10166">IF(OR(Q4966&gt;1,R4966&gt;1),"Present","Absent")</f>
        <v>Present</v>
      </c>
      <c r="U4966" t="str">
        <f t="shared" ref="U4966" si="10167">IF(OR(AND(Q4966&gt;1,Q4966&lt;41),AND(R4966&gt;1,R4966&lt;41)),"Ct&lt;41","Ct&gt;41")</f>
        <v>Ct&lt;41</v>
      </c>
      <c r="V4966" t="str">
        <f>VLOOKUP(J4966,Datasæt_Analysesystemer!$C$2:$D$68,2,FALSE)</f>
        <v>Stillehavsøsters</v>
      </c>
      <c r="W4966" t="str">
        <f t="shared" ref="W4966" si="10168">MID(F4966,10,9)</f>
        <v>DL2021034</v>
      </c>
      <c r="X4966" t="str">
        <f t="shared" ref="X4966" si="10169">W4966&amp;"_"&amp;V4966&amp;"_"&amp;S4966&amp;"_"&amp;T4966&amp;"_"&amp;U4966</f>
        <v>DL2021034_Stillehavsøsters_Valid_Present_Ct&lt;41</v>
      </c>
    </row>
    <row r="4967" spans="1:24" x14ac:dyDescent="0.25">
      <c r="A4967" t="s">
        <v>399</v>
      </c>
      <c r="B4967" t="s">
        <v>1508</v>
      </c>
      <c r="C4967" t="s">
        <v>16</v>
      </c>
      <c r="D4967" s="7">
        <v>0.1</v>
      </c>
      <c r="E4967" s="6" t="s">
        <v>17</v>
      </c>
      <c r="F4967" t="s">
        <v>1528</v>
      </c>
      <c r="G4967" t="str">
        <f t="shared" si="10063"/>
        <v>DL2021034</v>
      </c>
      <c r="H4967" t="str">
        <f t="shared" si="10127"/>
        <v>22</v>
      </c>
      <c r="I4967" t="str">
        <f t="shared" si="10128"/>
        <v>Stillehavsoesters_22_20211015_DL2021034_KalundborgGymOrdrupGymBorupgaardGym</v>
      </c>
      <c r="J4967" t="str">
        <f t="shared" si="10129"/>
        <v>Stillehavsoesters</v>
      </c>
      <c r="K4967" t="str">
        <f t="shared" si="10130"/>
        <v>NegK</v>
      </c>
      <c r="L4967" t="str">
        <f t="shared" si="10131"/>
        <v>No Ct</v>
      </c>
      <c r="M4967" t="str">
        <f t="shared" si="10132"/>
        <v/>
      </c>
      <c r="N4967" t="str">
        <f t="shared" si="10133"/>
        <v/>
      </c>
      <c r="O4967" t="str">
        <f t="shared" si="10134"/>
        <v/>
      </c>
    </row>
    <row r="4968" spans="1:24" x14ac:dyDescent="0.25">
      <c r="A4968" t="s">
        <v>401</v>
      </c>
      <c r="B4968" t="s">
        <v>1509</v>
      </c>
      <c r="C4968" t="s">
        <v>20</v>
      </c>
      <c r="D4968" s="7">
        <v>0.1</v>
      </c>
      <c r="E4968" s="6">
        <v>36.950000000000003</v>
      </c>
      <c r="F4968" t="s">
        <v>1528</v>
      </c>
      <c r="G4968" t="str">
        <f t="shared" si="10063"/>
        <v>DL2021034</v>
      </c>
      <c r="H4968" t="str">
        <f t="shared" si="10127"/>
        <v>22</v>
      </c>
      <c r="I4968" t="str">
        <f t="shared" si="10128"/>
        <v>Stillehavsoesters_22_20211015_DL2021034_KalundborgGymOrdrupGymBorupgaardGym</v>
      </c>
      <c r="J4968" t="str">
        <f t="shared" si="10129"/>
        <v>Stillehavsoesters</v>
      </c>
      <c r="K4968" t="str">
        <f t="shared" si="10130"/>
        <v>eDNA</v>
      </c>
      <c r="L4968">
        <f t="shared" si="10131"/>
        <v>36.950000000000003</v>
      </c>
      <c r="M4968" t="str">
        <f t="shared" si="10132"/>
        <v/>
      </c>
      <c r="N4968" t="str">
        <f t="shared" si="10133"/>
        <v/>
      </c>
      <c r="O4968" t="str">
        <f t="shared" si="10134"/>
        <v/>
      </c>
    </row>
    <row r="4969" spans="1:24" x14ac:dyDescent="0.25">
      <c r="A4969" t="s">
        <v>403</v>
      </c>
      <c r="B4969" t="s">
        <v>1509</v>
      </c>
      <c r="C4969" t="s">
        <v>20</v>
      </c>
      <c r="D4969" s="7">
        <v>0.1</v>
      </c>
      <c r="E4969" s="6" t="s">
        <v>17</v>
      </c>
      <c r="F4969" t="s">
        <v>1528</v>
      </c>
      <c r="G4969" t="str">
        <f t="shared" si="10063"/>
        <v>DL2021034</v>
      </c>
      <c r="H4969" t="str">
        <f t="shared" si="10127"/>
        <v>22</v>
      </c>
      <c r="I4969" t="str">
        <f t="shared" si="10128"/>
        <v>Stillehavsoesters_22_20211015_DL2021034_KalundborgGymOrdrupGymBorupgaardGym</v>
      </c>
      <c r="J4969" t="str">
        <f t="shared" si="10129"/>
        <v>Stillehavsoesters</v>
      </c>
      <c r="K4969" t="str">
        <f t="shared" si="10130"/>
        <v>eDNA</v>
      </c>
      <c r="L4969" t="str">
        <f t="shared" si="10131"/>
        <v>No Ct</v>
      </c>
      <c r="M4969" t="str">
        <f t="shared" si="10132"/>
        <v/>
      </c>
      <c r="N4969" t="str">
        <f t="shared" si="10133"/>
        <v/>
      </c>
      <c r="O4969" t="str">
        <f t="shared" si="10134"/>
        <v/>
      </c>
    </row>
    <row r="4970" spans="1:24" x14ac:dyDescent="0.25">
      <c r="A4970" t="s">
        <v>404</v>
      </c>
      <c r="B4970" t="s">
        <v>692</v>
      </c>
      <c r="C4970" t="s">
        <v>13</v>
      </c>
      <c r="D4970" s="7">
        <v>0.1</v>
      </c>
      <c r="E4970" s="7">
        <v>34.369999999999997</v>
      </c>
      <c r="F4970" t="s">
        <v>1528</v>
      </c>
      <c r="G4970" t="str">
        <f t="shared" si="10063"/>
        <v>DL2021034</v>
      </c>
      <c r="H4970" t="str">
        <f t="shared" si="10127"/>
        <v>23</v>
      </c>
      <c r="I4970" t="str">
        <f t="shared" si="10128"/>
        <v>SortmundetKutling_23_20211015_DL2021034_KalundborgGymOrdrupGymBorupgaardGym</v>
      </c>
      <c r="J4970" t="str">
        <f t="shared" si="10129"/>
        <v>SortmundetKutling</v>
      </c>
      <c r="K4970" t="str">
        <f t="shared" si="10130"/>
        <v>PosK</v>
      </c>
      <c r="L4970">
        <f t="shared" si="10131"/>
        <v>34.369999999999997</v>
      </c>
      <c r="M4970">
        <f t="shared" si="10132"/>
        <v>34.369999999999997</v>
      </c>
      <c r="N4970">
        <f t="shared" si="10133"/>
        <v>0</v>
      </c>
      <c r="O4970">
        <f t="shared" si="10134"/>
        <v>0</v>
      </c>
      <c r="Q4970">
        <f t="shared" ref="Q4970" si="10170">IF(L4972="No Ct",0,L4972)</f>
        <v>0</v>
      </c>
      <c r="R4970">
        <f t="shared" ref="R4970" si="10171">IF(L4973="No Ct",0,L4973)</f>
        <v>0</v>
      </c>
      <c r="S4970" t="str">
        <f t="shared" ref="S4970" si="10172">IF(AND(M4970&gt;0,N4970=0),"Valid","Invalid")</f>
        <v>Valid</v>
      </c>
      <c r="T4970" t="str">
        <f t="shared" ref="T4970" si="10173">IF(OR(Q4970&gt;1,R4970&gt;1),"Present","Absent")</f>
        <v>Absent</v>
      </c>
      <c r="U4970" t="str">
        <f t="shared" ref="U4970" si="10174">IF(OR(AND(Q4970&gt;1,Q4970&lt;41),AND(R4970&gt;1,R4970&lt;41)),"Ct&lt;41","Ct&gt;41")</f>
        <v>Ct&gt;41</v>
      </c>
      <c r="V4970" t="str">
        <f>VLOOKUP(J4970,Datasæt_Analysesystemer!$C$2:$D$68,2,FALSE)</f>
        <v>Sortmundet kutling</v>
      </c>
      <c r="W4970" t="str">
        <f t="shared" ref="W4970" si="10175">MID(F4970,10,9)</f>
        <v>DL2021034</v>
      </c>
      <c r="X4970" t="str">
        <f t="shared" ref="X4970" si="10176">W4970&amp;"_"&amp;V4970&amp;"_"&amp;S4970&amp;"_"&amp;T4970&amp;"_"&amp;U4970</f>
        <v>DL2021034_Sortmundet kutling_Valid_Absent_Ct&gt;41</v>
      </c>
    </row>
    <row r="4971" spans="1:24" x14ac:dyDescent="0.25">
      <c r="A4971" t="s">
        <v>406</v>
      </c>
      <c r="B4971" t="s">
        <v>693</v>
      </c>
      <c r="C4971" t="s">
        <v>16</v>
      </c>
      <c r="D4971" s="7">
        <v>0.1</v>
      </c>
      <c r="E4971" s="6" t="s">
        <v>17</v>
      </c>
      <c r="F4971" t="s">
        <v>1528</v>
      </c>
      <c r="G4971" t="str">
        <f t="shared" si="10063"/>
        <v>DL2021034</v>
      </c>
      <c r="H4971" t="str">
        <f t="shared" si="10127"/>
        <v>23</v>
      </c>
      <c r="I4971" t="str">
        <f t="shared" si="10128"/>
        <v>SortmundetKutling_23_20211015_DL2021034_KalundborgGymOrdrupGymBorupgaardGym</v>
      </c>
      <c r="J4971" t="str">
        <f t="shared" si="10129"/>
        <v>SortmundetKutling</v>
      </c>
      <c r="K4971" t="str">
        <f t="shared" si="10130"/>
        <v>NegK</v>
      </c>
      <c r="L4971" t="str">
        <f t="shared" si="10131"/>
        <v>No Ct</v>
      </c>
      <c r="M4971" t="str">
        <f t="shared" si="10132"/>
        <v/>
      </c>
      <c r="N4971" t="str">
        <f t="shared" si="10133"/>
        <v/>
      </c>
      <c r="O4971" t="str">
        <f t="shared" si="10134"/>
        <v/>
      </c>
    </row>
    <row r="4972" spans="1:24" x14ac:dyDescent="0.25">
      <c r="A4972" t="s">
        <v>408</v>
      </c>
      <c r="B4972" t="s">
        <v>694</v>
      </c>
      <c r="C4972" t="s">
        <v>20</v>
      </c>
      <c r="D4972" s="7">
        <v>0.1</v>
      </c>
      <c r="E4972" s="6" t="s">
        <v>17</v>
      </c>
      <c r="F4972" t="s">
        <v>1528</v>
      </c>
      <c r="G4972" t="str">
        <f t="shared" si="10063"/>
        <v>DL2021034</v>
      </c>
      <c r="H4972" t="str">
        <f t="shared" si="10127"/>
        <v>23</v>
      </c>
      <c r="I4972" t="str">
        <f t="shared" si="10128"/>
        <v>SortmundetKutling_23_20211015_DL2021034_KalundborgGymOrdrupGymBorupgaardGym</v>
      </c>
      <c r="J4972" t="str">
        <f t="shared" si="10129"/>
        <v>SortmundetKutling</v>
      </c>
      <c r="K4972" t="str">
        <f t="shared" si="10130"/>
        <v>eDNA</v>
      </c>
      <c r="L4972" t="str">
        <f t="shared" si="10131"/>
        <v>No Ct</v>
      </c>
      <c r="M4972" t="str">
        <f t="shared" si="10132"/>
        <v/>
      </c>
      <c r="N4972" t="str">
        <f t="shared" si="10133"/>
        <v/>
      </c>
      <c r="O4972" t="str">
        <f t="shared" si="10134"/>
        <v/>
      </c>
    </row>
    <row r="4973" spans="1:24" x14ac:dyDescent="0.25">
      <c r="A4973" t="s">
        <v>410</v>
      </c>
      <c r="B4973" t="s">
        <v>694</v>
      </c>
      <c r="C4973" t="s">
        <v>20</v>
      </c>
      <c r="D4973" s="7">
        <v>0.1</v>
      </c>
      <c r="E4973" s="6" t="s">
        <v>17</v>
      </c>
      <c r="F4973" t="s">
        <v>1528</v>
      </c>
      <c r="G4973" t="str">
        <f t="shared" si="10063"/>
        <v>DL2021034</v>
      </c>
      <c r="H4973" t="str">
        <f t="shared" si="10127"/>
        <v>23</v>
      </c>
      <c r="I4973" t="str">
        <f t="shared" si="10128"/>
        <v>SortmundetKutling_23_20211015_DL2021034_KalundborgGymOrdrupGymBorupgaardGym</v>
      </c>
      <c r="J4973" t="str">
        <f t="shared" si="10129"/>
        <v>SortmundetKutling</v>
      </c>
      <c r="K4973" t="str">
        <f t="shared" si="10130"/>
        <v>eDNA</v>
      </c>
      <c r="L4973" t="str">
        <f t="shared" si="10131"/>
        <v>No Ct</v>
      </c>
      <c r="M4973" t="str">
        <f t="shared" si="10132"/>
        <v/>
      </c>
      <c r="N4973" t="str">
        <f t="shared" si="10133"/>
        <v/>
      </c>
      <c r="O4973" t="str">
        <f t="shared" si="10134"/>
        <v/>
      </c>
    </row>
    <row r="4974" spans="1:24" x14ac:dyDescent="0.25">
      <c r="A4974" t="s">
        <v>411</v>
      </c>
      <c r="B4974" t="s">
        <v>695</v>
      </c>
      <c r="C4974" t="s">
        <v>13</v>
      </c>
      <c r="D4974" s="7">
        <v>0.1</v>
      </c>
      <c r="E4974" s="7">
        <v>23</v>
      </c>
      <c r="F4974" t="s">
        <v>1528</v>
      </c>
      <c r="G4974" t="str">
        <f t="shared" si="10063"/>
        <v>DL2021034</v>
      </c>
      <c r="H4974" t="str">
        <f t="shared" si="10127"/>
        <v>24</v>
      </c>
      <c r="I4974" t="str">
        <f t="shared" si="10128"/>
        <v>SortmundetKutling_24_20211015_DL2021034_KalundborgGymOrdrupGymBorupgaardGym</v>
      </c>
      <c r="J4974" t="str">
        <f t="shared" si="10129"/>
        <v>SortmundetKutling</v>
      </c>
      <c r="K4974" t="str">
        <f t="shared" si="10130"/>
        <v>PosK</v>
      </c>
      <c r="L4974">
        <f t="shared" si="10131"/>
        <v>23</v>
      </c>
      <c r="M4974">
        <f t="shared" si="10132"/>
        <v>23</v>
      </c>
      <c r="N4974">
        <f t="shared" si="10133"/>
        <v>0</v>
      </c>
      <c r="O4974">
        <f t="shared" si="10134"/>
        <v>0</v>
      </c>
      <c r="Q4974">
        <f t="shared" ref="Q4974" si="10177">IF(L4976="No Ct",0,L4976)</f>
        <v>0</v>
      </c>
      <c r="R4974">
        <f t="shared" ref="R4974" si="10178">IF(L4977="No Ct",0,L4977)</f>
        <v>0</v>
      </c>
      <c r="S4974" t="str">
        <f t="shared" ref="S4974" si="10179">IF(AND(M4974&gt;0,N4974=0),"Valid","Invalid")</f>
        <v>Valid</v>
      </c>
      <c r="T4974" t="str">
        <f t="shared" ref="T4974" si="10180">IF(OR(Q4974&gt;1,R4974&gt;1),"Present","Absent")</f>
        <v>Absent</v>
      </c>
      <c r="U4974" t="str">
        <f t="shared" ref="U4974" si="10181">IF(OR(AND(Q4974&gt;1,Q4974&lt;41),AND(R4974&gt;1,R4974&lt;41)),"Ct&lt;41","Ct&gt;41")</f>
        <v>Ct&gt;41</v>
      </c>
      <c r="V4974" t="str">
        <f>VLOOKUP(J4974,Datasæt_Analysesystemer!$C$2:$D$68,2,FALSE)</f>
        <v>Sortmundet kutling</v>
      </c>
      <c r="W4974" t="str">
        <f t="shared" ref="W4974" si="10182">MID(F4974,10,9)</f>
        <v>DL2021034</v>
      </c>
      <c r="X4974" t="str">
        <f t="shared" ref="X4974" si="10183">W4974&amp;"_"&amp;V4974&amp;"_"&amp;S4974&amp;"_"&amp;T4974&amp;"_"&amp;U4974</f>
        <v>DL2021034_Sortmundet kutling_Valid_Absent_Ct&gt;41</v>
      </c>
    </row>
    <row r="4975" spans="1:24" x14ac:dyDescent="0.25">
      <c r="A4975" t="s">
        <v>413</v>
      </c>
      <c r="B4975" t="s">
        <v>696</v>
      </c>
      <c r="C4975" t="s">
        <v>16</v>
      </c>
      <c r="D4975" s="7">
        <v>0.1</v>
      </c>
      <c r="E4975" s="6" t="s">
        <v>17</v>
      </c>
      <c r="F4975" t="s">
        <v>1528</v>
      </c>
      <c r="G4975" t="str">
        <f t="shared" si="10063"/>
        <v>DL2021034</v>
      </c>
      <c r="H4975" t="str">
        <f t="shared" si="10127"/>
        <v>24</v>
      </c>
      <c r="I4975" t="str">
        <f t="shared" si="10128"/>
        <v>SortmundetKutling_24_20211015_DL2021034_KalundborgGymOrdrupGymBorupgaardGym</v>
      </c>
      <c r="J4975" t="str">
        <f t="shared" si="10129"/>
        <v>SortmundetKutling</v>
      </c>
      <c r="K4975" t="str">
        <f t="shared" si="10130"/>
        <v>NegK</v>
      </c>
      <c r="L4975" t="str">
        <f t="shared" si="10131"/>
        <v>No Ct</v>
      </c>
      <c r="M4975" t="str">
        <f t="shared" si="10132"/>
        <v/>
      </c>
      <c r="N4975" t="str">
        <f t="shared" si="10133"/>
        <v/>
      </c>
      <c r="O4975" t="str">
        <f t="shared" si="10134"/>
        <v/>
      </c>
    </row>
    <row r="4976" spans="1:24" x14ac:dyDescent="0.25">
      <c r="A4976" t="s">
        <v>415</v>
      </c>
      <c r="B4976" t="s">
        <v>697</v>
      </c>
      <c r="C4976" t="s">
        <v>20</v>
      </c>
      <c r="D4976" s="7">
        <v>0.1</v>
      </c>
      <c r="E4976" s="6" t="s">
        <v>17</v>
      </c>
      <c r="F4976" t="s">
        <v>1528</v>
      </c>
      <c r="G4976" t="str">
        <f t="shared" si="10063"/>
        <v>DL2021034</v>
      </c>
      <c r="H4976" t="str">
        <f t="shared" si="10127"/>
        <v>24</v>
      </c>
      <c r="I4976" t="str">
        <f t="shared" si="10128"/>
        <v>SortmundetKutling_24_20211015_DL2021034_KalundborgGymOrdrupGymBorupgaardGym</v>
      </c>
      <c r="J4976" t="str">
        <f t="shared" si="10129"/>
        <v>SortmundetKutling</v>
      </c>
      <c r="K4976" t="str">
        <f t="shared" si="10130"/>
        <v>eDNA</v>
      </c>
      <c r="L4976" t="str">
        <f t="shared" si="10131"/>
        <v>No Ct</v>
      </c>
      <c r="M4976" t="str">
        <f t="shared" si="10132"/>
        <v/>
      </c>
      <c r="N4976" t="str">
        <f t="shared" si="10133"/>
        <v/>
      </c>
      <c r="O4976" t="str">
        <f t="shared" si="10134"/>
        <v/>
      </c>
    </row>
    <row r="4977" spans="1:24" x14ac:dyDescent="0.25">
      <c r="A4977" t="s">
        <v>417</v>
      </c>
      <c r="B4977" t="s">
        <v>697</v>
      </c>
      <c r="C4977" t="s">
        <v>20</v>
      </c>
      <c r="D4977" s="7">
        <v>0.1</v>
      </c>
      <c r="E4977" s="6" t="s">
        <v>17</v>
      </c>
      <c r="F4977" t="s">
        <v>1528</v>
      </c>
      <c r="G4977" t="str">
        <f t="shared" si="10063"/>
        <v>DL2021034</v>
      </c>
      <c r="H4977" t="str">
        <f t="shared" si="10127"/>
        <v>24</v>
      </c>
      <c r="I4977" t="str">
        <f t="shared" si="10128"/>
        <v>SortmundetKutling_24_20211015_DL2021034_KalundborgGymOrdrupGymBorupgaardGym</v>
      </c>
      <c r="J4977" t="str">
        <f t="shared" si="10129"/>
        <v>SortmundetKutling</v>
      </c>
      <c r="K4977" t="str">
        <f t="shared" si="10130"/>
        <v>eDNA</v>
      </c>
      <c r="L4977" t="str">
        <f t="shared" si="10131"/>
        <v>No Ct</v>
      </c>
      <c r="M4977" t="str">
        <f t="shared" si="10132"/>
        <v/>
      </c>
      <c r="N4977" t="str">
        <f t="shared" si="10133"/>
        <v/>
      </c>
      <c r="O4977" t="str">
        <f t="shared" si="10134"/>
        <v/>
      </c>
    </row>
    <row r="4978" spans="1:24" x14ac:dyDescent="0.25">
      <c r="A4978" t="s">
        <v>11</v>
      </c>
      <c r="B4978" t="s">
        <v>196</v>
      </c>
      <c r="C4978" t="s">
        <v>13</v>
      </c>
      <c r="D4978" s="7">
        <v>0.1</v>
      </c>
      <c r="E4978" s="7">
        <v>26.91</v>
      </c>
      <c r="F4978" t="s">
        <v>1535</v>
      </c>
      <c r="G4978" t="str">
        <f t="shared" ref="G4978:G5041" si="10184">MID(F4978,10,9)</f>
        <v>DL2021007</v>
      </c>
      <c r="H4978" t="str">
        <f t="shared" si="10127"/>
        <v>01</v>
      </c>
      <c r="I4978" t="str">
        <f t="shared" si="10128"/>
        <v>Skrubbe_01_20211103_DL2021007_HimmelevGym</v>
      </c>
      <c r="J4978" t="str">
        <f t="shared" si="10129"/>
        <v>Skrubbe</v>
      </c>
      <c r="K4978" t="str">
        <f t="shared" si="10130"/>
        <v>PosK</v>
      </c>
      <c r="L4978">
        <f t="shared" si="10131"/>
        <v>26.91</v>
      </c>
      <c r="M4978">
        <f t="shared" si="10132"/>
        <v>26.91</v>
      </c>
      <c r="N4978">
        <f t="shared" si="10133"/>
        <v>0</v>
      </c>
      <c r="O4978">
        <f t="shared" si="10134"/>
        <v>49.730000000000004</v>
      </c>
      <c r="Q4978">
        <f t="shared" ref="Q4978" si="10185">IF(L4980="No Ct",0,L4980)</f>
        <v>24.75</v>
      </c>
      <c r="R4978">
        <f t="shared" ref="R4978" si="10186">IF(L4981="No Ct",0,L4981)</f>
        <v>24.98</v>
      </c>
      <c r="S4978" t="str">
        <f t="shared" ref="S4978" si="10187">IF(AND(M4978&gt;0,N4978=0),"Valid","Invalid")</f>
        <v>Valid</v>
      </c>
      <c r="T4978" t="str">
        <f t="shared" ref="T4978" si="10188">IF(OR(Q4978&gt;1,R4978&gt;1),"Present","Absent")</f>
        <v>Present</v>
      </c>
      <c r="U4978" t="str">
        <f t="shared" ref="U4978" si="10189">IF(OR(AND(Q4978&gt;1,Q4978&lt;41),AND(R4978&gt;1,R4978&lt;41)),"Ct&lt;41","Ct&gt;41")</f>
        <v>Ct&lt;41</v>
      </c>
      <c r="V4978" t="str">
        <f>VLOOKUP(J4978,Datasæt_Analysesystemer!$C$2:$D$68,2,FALSE)</f>
        <v>Skrubbe</v>
      </c>
      <c r="W4978" t="str">
        <f t="shared" ref="W4978" si="10190">MID(F4978,10,9)</f>
        <v>DL2021007</v>
      </c>
      <c r="X4978" t="str">
        <f t="shared" ref="X4978" si="10191">W4978&amp;"_"&amp;V4978&amp;"_"&amp;S4978&amp;"_"&amp;T4978&amp;"_"&amp;U4978</f>
        <v>DL2021007_Skrubbe_Valid_Present_Ct&lt;41</v>
      </c>
    </row>
    <row r="4979" spans="1:24" x14ac:dyDescent="0.25">
      <c r="A4979" t="s">
        <v>14</v>
      </c>
      <c r="B4979" t="s">
        <v>197</v>
      </c>
      <c r="C4979" t="s">
        <v>16</v>
      </c>
      <c r="D4979" s="7">
        <v>0.1</v>
      </c>
      <c r="E4979" s="6" t="s">
        <v>17</v>
      </c>
      <c r="F4979" t="s">
        <v>1535</v>
      </c>
      <c r="G4979" t="str">
        <f t="shared" si="10184"/>
        <v>DL2021007</v>
      </c>
      <c r="H4979" t="str">
        <f t="shared" si="10127"/>
        <v>01</v>
      </c>
      <c r="I4979" t="str">
        <f t="shared" si="10128"/>
        <v>Skrubbe_01_20211103_DL2021007_HimmelevGym</v>
      </c>
      <c r="J4979" t="str">
        <f t="shared" si="10129"/>
        <v>Skrubbe</v>
      </c>
      <c r="K4979" t="str">
        <f t="shared" si="10130"/>
        <v>NegK</v>
      </c>
      <c r="L4979" t="str">
        <f t="shared" si="10131"/>
        <v>No Ct</v>
      </c>
      <c r="M4979" t="str">
        <f t="shared" si="10132"/>
        <v/>
      </c>
      <c r="N4979" t="str">
        <f t="shared" si="10133"/>
        <v/>
      </c>
      <c r="O4979" t="str">
        <f t="shared" si="10134"/>
        <v/>
      </c>
    </row>
    <row r="4980" spans="1:24" x14ac:dyDescent="0.25">
      <c r="A4980" t="s">
        <v>18</v>
      </c>
      <c r="B4980" t="s">
        <v>198</v>
      </c>
      <c r="C4980" t="s">
        <v>20</v>
      </c>
      <c r="D4980" s="7">
        <v>0.1</v>
      </c>
      <c r="E4980" s="6">
        <v>24.75</v>
      </c>
      <c r="F4980" t="s">
        <v>1535</v>
      </c>
      <c r="G4980" t="str">
        <f t="shared" si="10184"/>
        <v>DL2021007</v>
      </c>
      <c r="H4980" t="str">
        <f t="shared" si="10127"/>
        <v>01</v>
      </c>
      <c r="I4980" t="str">
        <f t="shared" si="10128"/>
        <v>Skrubbe_01_20211103_DL2021007_HimmelevGym</v>
      </c>
      <c r="J4980" t="str">
        <f t="shared" si="10129"/>
        <v>Skrubbe</v>
      </c>
      <c r="K4980" t="str">
        <f t="shared" si="10130"/>
        <v>eDNA</v>
      </c>
      <c r="L4980">
        <f t="shared" si="10131"/>
        <v>24.75</v>
      </c>
      <c r="M4980" t="str">
        <f t="shared" si="10132"/>
        <v/>
      </c>
      <c r="N4980" t="str">
        <f t="shared" si="10133"/>
        <v/>
      </c>
      <c r="O4980" t="str">
        <f t="shared" si="10134"/>
        <v/>
      </c>
    </row>
    <row r="4981" spans="1:24" x14ac:dyDescent="0.25">
      <c r="A4981" t="s">
        <v>21</v>
      </c>
      <c r="B4981" t="s">
        <v>198</v>
      </c>
      <c r="C4981" t="s">
        <v>20</v>
      </c>
      <c r="D4981" s="7">
        <v>0.1</v>
      </c>
      <c r="E4981" s="6">
        <v>24.98</v>
      </c>
      <c r="F4981" t="s">
        <v>1535</v>
      </c>
      <c r="G4981" t="str">
        <f t="shared" si="10184"/>
        <v>DL2021007</v>
      </c>
      <c r="H4981" t="str">
        <f t="shared" si="10127"/>
        <v>01</v>
      </c>
      <c r="I4981" t="str">
        <f t="shared" si="10128"/>
        <v>Skrubbe_01_20211103_DL2021007_HimmelevGym</v>
      </c>
      <c r="J4981" t="str">
        <f t="shared" si="10129"/>
        <v>Skrubbe</v>
      </c>
      <c r="K4981" t="str">
        <f t="shared" si="10130"/>
        <v>eDNA</v>
      </c>
      <c r="L4981">
        <f t="shared" si="10131"/>
        <v>24.98</v>
      </c>
      <c r="M4981" t="str">
        <f t="shared" si="10132"/>
        <v/>
      </c>
      <c r="N4981" t="str">
        <f t="shared" si="10133"/>
        <v/>
      </c>
      <c r="O4981" t="str">
        <f t="shared" si="10134"/>
        <v/>
      </c>
    </row>
    <row r="4982" spans="1:24" x14ac:dyDescent="0.25">
      <c r="A4982" t="s">
        <v>199</v>
      </c>
      <c r="B4982" t="s">
        <v>200</v>
      </c>
      <c r="C4982" t="s">
        <v>13</v>
      </c>
      <c r="D4982" s="7">
        <v>0.1</v>
      </c>
      <c r="E4982" s="7">
        <v>26.74</v>
      </c>
      <c r="F4982" t="s">
        <v>1535</v>
      </c>
      <c r="G4982" t="str">
        <f t="shared" si="10184"/>
        <v>DL2021007</v>
      </c>
      <c r="H4982" t="str">
        <f t="shared" si="10127"/>
        <v>02</v>
      </c>
      <c r="I4982" t="str">
        <f t="shared" si="10128"/>
        <v>Skrubbe_02_20211103_DL2021007_HimmelevGym</v>
      </c>
      <c r="J4982" t="str">
        <f t="shared" si="10129"/>
        <v>Skrubbe</v>
      </c>
      <c r="K4982" t="str">
        <f t="shared" si="10130"/>
        <v>PosK</v>
      </c>
      <c r="L4982">
        <f t="shared" si="10131"/>
        <v>26.74</v>
      </c>
      <c r="M4982">
        <f t="shared" si="10132"/>
        <v>26.74</v>
      </c>
      <c r="N4982">
        <f t="shared" si="10133"/>
        <v>0</v>
      </c>
      <c r="O4982">
        <f t="shared" si="10134"/>
        <v>50.18</v>
      </c>
      <c r="Q4982">
        <f t="shared" ref="Q4982" si="10192">IF(L4984="No Ct",0,L4984)</f>
        <v>24.82</v>
      </c>
      <c r="R4982">
        <f t="shared" ref="R4982" si="10193">IF(L4985="No Ct",0,L4985)</f>
        <v>25.36</v>
      </c>
      <c r="S4982" t="str">
        <f t="shared" ref="S4982" si="10194">IF(AND(M4982&gt;0,N4982=0),"Valid","Invalid")</f>
        <v>Valid</v>
      </c>
      <c r="T4982" t="str">
        <f t="shared" ref="T4982" si="10195">IF(OR(Q4982&gt;1,R4982&gt;1),"Present","Absent")</f>
        <v>Present</v>
      </c>
      <c r="U4982" t="str">
        <f t="shared" ref="U4982" si="10196">IF(OR(AND(Q4982&gt;1,Q4982&lt;41),AND(R4982&gt;1,R4982&lt;41)),"Ct&lt;41","Ct&gt;41")</f>
        <v>Ct&lt;41</v>
      </c>
      <c r="V4982" t="str">
        <f>VLOOKUP(J4982,Datasæt_Analysesystemer!$C$2:$D$68,2,FALSE)</f>
        <v>Skrubbe</v>
      </c>
      <c r="W4982" t="str">
        <f t="shared" ref="W4982" si="10197">MID(F4982,10,9)</f>
        <v>DL2021007</v>
      </c>
      <c r="X4982" t="str">
        <f t="shared" ref="X4982" si="10198">W4982&amp;"_"&amp;V4982&amp;"_"&amp;S4982&amp;"_"&amp;T4982&amp;"_"&amp;U4982</f>
        <v>DL2021007_Skrubbe_Valid_Present_Ct&lt;41</v>
      </c>
    </row>
    <row r="4983" spans="1:24" x14ac:dyDescent="0.25">
      <c r="A4983" t="s">
        <v>201</v>
      </c>
      <c r="B4983" t="s">
        <v>202</v>
      </c>
      <c r="C4983" t="s">
        <v>16</v>
      </c>
      <c r="D4983" s="7">
        <v>0.1</v>
      </c>
      <c r="E4983" s="6" t="s">
        <v>17</v>
      </c>
      <c r="F4983" t="s">
        <v>1535</v>
      </c>
      <c r="G4983" t="str">
        <f t="shared" si="10184"/>
        <v>DL2021007</v>
      </c>
      <c r="H4983" t="str">
        <f t="shared" si="10127"/>
        <v>02</v>
      </c>
      <c r="I4983" t="str">
        <f t="shared" si="10128"/>
        <v>Skrubbe_02_20211103_DL2021007_HimmelevGym</v>
      </c>
      <c r="J4983" t="str">
        <f t="shared" si="10129"/>
        <v>Skrubbe</v>
      </c>
      <c r="K4983" t="str">
        <f t="shared" si="10130"/>
        <v>NegK</v>
      </c>
      <c r="L4983" t="str">
        <f t="shared" si="10131"/>
        <v>No Ct</v>
      </c>
      <c r="M4983" t="str">
        <f t="shared" si="10132"/>
        <v/>
      </c>
      <c r="N4983" t="str">
        <f t="shared" si="10133"/>
        <v/>
      </c>
      <c r="O4983" t="str">
        <f t="shared" si="10134"/>
        <v/>
      </c>
    </row>
    <row r="4984" spans="1:24" x14ac:dyDescent="0.25">
      <c r="A4984" t="s">
        <v>203</v>
      </c>
      <c r="B4984" t="s">
        <v>204</v>
      </c>
      <c r="C4984" t="s">
        <v>20</v>
      </c>
      <c r="D4984" s="7">
        <v>0.1</v>
      </c>
      <c r="E4984" s="6">
        <v>24.82</v>
      </c>
      <c r="F4984" t="s">
        <v>1535</v>
      </c>
      <c r="G4984" t="str">
        <f t="shared" si="10184"/>
        <v>DL2021007</v>
      </c>
      <c r="H4984" t="str">
        <f t="shared" si="10127"/>
        <v>02</v>
      </c>
      <c r="I4984" t="str">
        <f t="shared" si="10128"/>
        <v>Skrubbe_02_20211103_DL2021007_HimmelevGym</v>
      </c>
      <c r="J4984" t="str">
        <f t="shared" si="10129"/>
        <v>Skrubbe</v>
      </c>
      <c r="K4984" t="str">
        <f t="shared" si="10130"/>
        <v>eDNA</v>
      </c>
      <c r="L4984">
        <f t="shared" si="10131"/>
        <v>24.82</v>
      </c>
      <c r="M4984" t="str">
        <f t="shared" si="10132"/>
        <v/>
      </c>
      <c r="N4984" t="str">
        <f t="shared" si="10133"/>
        <v/>
      </c>
      <c r="O4984" t="str">
        <f t="shared" si="10134"/>
        <v/>
      </c>
    </row>
    <row r="4985" spans="1:24" x14ac:dyDescent="0.25">
      <c r="A4985" t="s">
        <v>205</v>
      </c>
      <c r="B4985" t="s">
        <v>204</v>
      </c>
      <c r="C4985" t="s">
        <v>20</v>
      </c>
      <c r="D4985" s="7">
        <v>0.1</v>
      </c>
      <c r="E4985" s="6">
        <v>25.36</v>
      </c>
      <c r="F4985" t="s">
        <v>1535</v>
      </c>
      <c r="G4985" t="str">
        <f t="shared" si="10184"/>
        <v>DL2021007</v>
      </c>
      <c r="H4985" t="str">
        <f t="shared" si="10127"/>
        <v>02</v>
      </c>
      <c r="I4985" t="str">
        <f t="shared" si="10128"/>
        <v>Skrubbe_02_20211103_DL2021007_HimmelevGym</v>
      </c>
      <c r="J4985" t="str">
        <f t="shared" si="10129"/>
        <v>Skrubbe</v>
      </c>
      <c r="K4985" t="str">
        <f t="shared" si="10130"/>
        <v>eDNA</v>
      </c>
      <c r="L4985">
        <f t="shared" si="10131"/>
        <v>25.36</v>
      </c>
      <c r="M4985" t="str">
        <f t="shared" si="10132"/>
        <v/>
      </c>
      <c r="N4985" t="str">
        <f t="shared" si="10133"/>
        <v/>
      </c>
      <c r="O4985" t="str">
        <f t="shared" si="10134"/>
        <v/>
      </c>
    </row>
    <row r="4986" spans="1:24" x14ac:dyDescent="0.25">
      <c r="A4986" t="s">
        <v>206</v>
      </c>
      <c r="B4986" t="s">
        <v>207</v>
      </c>
      <c r="C4986" t="s">
        <v>13</v>
      </c>
      <c r="D4986" s="7">
        <v>0.1</v>
      </c>
      <c r="E4986" s="7">
        <v>29.37</v>
      </c>
      <c r="F4986" t="s">
        <v>1535</v>
      </c>
      <c r="G4986" t="str">
        <f t="shared" si="10184"/>
        <v>DL2021007</v>
      </c>
      <c r="H4986" t="str">
        <f t="shared" si="10127"/>
        <v>03</v>
      </c>
      <c r="I4986" t="str">
        <f t="shared" si="10128"/>
        <v>Torsk_03_20211103_DL2021007_HimmelevGym</v>
      </c>
      <c r="J4986" t="str">
        <f t="shared" si="10129"/>
        <v>Torsk</v>
      </c>
      <c r="K4986" t="str">
        <f t="shared" si="10130"/>
        <v>PosK</v>
      </c>
      <c r="L4986">
        <f t="shared" si="10131"/>
        <v>29.37</v>
      </c>
      <c r="M4986">
        <f t="shared" si="10132"/>
        <v>29.37</v>
      </c>
      <c r="N4986">
        <f t="shared" si="10133"/>
        <v>0</v>
      </c>
      <c r="O4986">
        <f t="shared" si="10134"/>
        <v>0</v>
      </c>
      <c r="Q4986">
        <f t="shared" ref="Q4986" si="10199">IF(L4988="No Ct",0,L4988)</f>
        <v>0</v>
      </c>
      <c r="R4986">
        <f t="shared" ref="R4986" si="10200">IF(L4989="No Ct",0,L4989)</f>
        <v>0</v>
      </c>
      <c r="S4986" t="str">
        <f t="shared" ref="S4986" si="10201">IF(AND(M4986&gt;0,N4986=0),"Valid","Invalid")</f>
        <v>Valid</v>
      </c>
      <c r="T4986" t="str">
        <f t="shared" ref="T4986" si="10202">IF(OR(Q4986&gt;1,R4986&gt;1),"Present","Absent")</f>
        <v>Absent</v>
      </c>
      <c r="U4986" t="str">
        <f t="shared" ref="U4986" si="10203">IF(OR(AND(Q4986&gt;1,Q4986&lt;41),AND(R4986&gt;1,R4986&lt;41)),"Ct&lt;41","Ct&gt;41")</f>
        <v>Ct&gt;41</v>
      </c>
      <c r="V4986" t="str">
        <f>VLOOKUP(J4986,Datasæt_Analysesystemer!$C$2:$D$68,2,FALSE)</f>
        <v>Torsk</v>
      </c>
      <c r="W4986" t="str">
        <f t="shared" ref="W4986" si="10204">MID(F4986,10,9)</f>
        <v>DL2021007</v>
      </c>
      <c r="X4986" t="str">
        <f t="shared" ref="X4986" si="10205">W4986&amp;"_"&amp;V4986&amp;"_"&amp;S4986&amp;"_"&amp;T4986&amp;"_"&amp;U4986</f>
        <v>DL2021007_Torsk_Valid_Absent_Ct&gt;41</v>
      </c>
    </row>
    <row r="4987" spans="1:24" x14ac:dyDescent="0.25">
      <c r="A4987" t="s">
        <v>208</v>
      </c>
      <c r="B4987" t="s">
        <v>209</v>
      </c>
      <c r="C4987" t="s">
        <v>16</v>
      </c>
      <c r="D4987" s="7">
        <v>0.1</v>
      </c>
      <c r="E4987" s="6" t="s">
        <v>17</v>
      </c>
      <c r="F4987" t="s">
        <v>1535</v>
      </c>
      <c r="G4987" t="str">
        <f t="shared" si="10184"/>
        <v>DL2021007</v>
      </c>
      <c r="H4987" t="str">
        <f t="shared" si="10127"/>
        <v>03</v>
      </c>
      <c r="I4987" t="str">
        <f t="shared" si="10128"/>
        <v>Torsk_03_20211103_DL2021007_HimmelevGym</v>
      </c>
      <c r="J4987" t="str">
        <f t="shared" si="10129"/>
        <v>Torsk</v>
      </c>
      <c r="K4987" t="str">
        <f t="shared" si="10130"/>
        <v>NegK</v>
      </c>
      <c r="L4987" t="str">
        <f t="shared" si="10131"/>
        <v>No Ct</v>
      </c>
      <c r="M4987" t="str">
        <f t="shared" si="10132"/>
        <v/>
      </c>
      <c r="N4987" t="str">
        <f t="shared" si="10133"/>
        <v/>
      </c>
      <c r="O4987" t="str">
        <f t="shared" si="10134"/>
        <v/>
      </c>
    </row>
    <row r="4988" spans="1:24" x14ac:dyDescent="0.25">
      <c r="A4988" t="s">
        <v>210</v>
      </c>
      <c r="B4988" t="s">
        <v>211</v>
      </c>
      <c r="C4988" t="s">
        <v>20</v>
      </c>
      <c r="D4988" s="7">
        <v>0.1</v>
      </c>
      <c r="E4988" s="7" t="s">
        <v>17</v>
      </c>
      <c r="F4988" t="s">
        <v>1535</v>
      </c>
      <c r="G4988" t="str">
        <f t="shared" si="10184"/>
        <v>DL2021007</v>
      </c>
      <c r="H4988" t="str">
        <f t="shared" si="10127"/>
        <v>03</v>
      </c>
      <c r="I4988" t="str">
        <f t="shared" si="10128"/>
        <v>Torsk_03_20211103_DL2021007_HimmelevGym</v>
      </c>
      <c r="J4988" t="str">
        <f t="shared" si="10129"/>
        <v>Torsk</v>
      </c>
      <c r="K4988" t="str">
        <f t="shared" si="10130"/>
        <v>eDNA</v>
      </c>
      <c r="L4988" t="str">
        <f t="shared" si="10131"/>
        <v>No Ct</v>
      </c>
      <c r="M4988" t="str">
        <f t="shared" si="10132"/>
        <v/>
      </c>
      <c r="N4988" t="str">
        <f t="shared" si="10133"/>
        <v/>
      </c>
      <c r="O4988" t="str">
        <f t="shared" si="10134"/>
        <v/>
      </c>
    </row>
    <row r="4989" spans="1:24" x14ac:dyDescent="0.25">
      <c r="A4989" t="s">
        <v>212</v>
      </c>
      <c r="B4989" t="s">
        <v>211</v>
      </c>
      <c r="C4989" t="s">
        <v>20</v>
      </c>
      <c r="D4989" s="7">
        <v>0.1</v>
      </c>
      <c r="E4989" s="6" t="s">
        <v>17</v>
      </c>
      <c r="F4989" t="s">
        <v>1535</v>
      </c>
      <c r="G4989" t="str">
        <f t="shared" si="10184"/>
        <v>DL2021007</v>
      </c>
      <c r="H4989" t="str">
        <f t="shared" si="10127"/>
        <v>03</v>
      </c>
      <c r="I4989" t="str">
        <f t="shared" si="10128"/>
        <v>Torsk_03_20211103_DL2021007_HimmelevGym</v>
      </c>
      <c r="J4989" t="str">
        <f t="shared" si="10129"/>
        <v>Torsk</v>
      </c>
      <c r="K4989" t="str">
        <f t="shared" si="10130"/>
        <v>eDNA</v>
      </c>
      <c r="L4989" t="str">
        <f t="shared" si="10131"/>
        <v>No Ct</v>
      </c>
      <c r="M4989" t="str">
        <f t="shared" si="10132"/>
        <v/>
      </c>
      <c r="N4989" t="str">
        <f t="shared" si="10133"/>
        <v/>
      </c>
      <c r="O4989" t="str">
        <f t="shared" si="10134"/>
        <v/>
      </c>
    </row>
    <row r="4990" spans="1:24" x14ac:dyDescent="0.25">
      <c r="A4990" t="s">
        <v>213</v>
      </c>
      <c r="B4990" t="s">
        <v>214</v>
      </c>
      <c r="C4990" t="s">
        <v>13</v>
      </c>
      <c r="D4990" s="7">
        <v>0.1</v>
      </c>
      <c r="E4990" s="7">
        <v>28.97</v>
      </c>
      <c r="F4990" t="s">
        <v>1535</v>
      </c>
      <c r="G4990" t="str">
        <f t="shared" si="10184"/>
        <v>DL2021007</v>
      </c>
      <c r="H4990" t="str">
        <f t="shared" si="10127"/>
        <v>04</v>
      </c>
      <c r="I4990" t="str">
        <f t="shared" si="10128"/>
        <v>Torsk_04_20211103_DL2021007_HimmelevGym</v>
      </c>
      <c r="J4990" t="str">
        <f t="shared" si="10129"/>
        <v>Torsk</v>
      </c>
      <c r="K4990" t="str">
        <f t="shared" si="10130"/>
        <v>PosK</v>
      </c>
      <c r="L4990">
        <f t="shared" si="10131"/>
        <v>28.97</v>
      </c>
      <c r="M4990">
        <f t="shared" si="10132"/>
        <v>28.97</v>
      </c>
      <c r="N4990">
        <f t="shared" si="10133"/>
        <v>0</v>
      </c>
      <c r="O4990">
        <f t="shared" si="10134"/>
        <v>0</v>
      </c>
      <c r="Q4990">
        <f t="shared" ref="Q4990" si="10206">IF(L4992="No Ct",0,L4992)</f>
        <v>0</v>
      </c>
      <c r="R4990">
        <f t="shared" ref="R4990" si="10207">IF(L4993="No Ct",0,L4993)</f>
        <v>0</v>
      </c>
      <c r="S4990" t="str">
        <f t="shared" ref="S4990" si="10208">IF(AND(M4990&gt;0,N4990=0),"Valid","Invalid")</f>
        <v>Valid</v>
      </c>
      <c r="T4990" t="str">
        <f t="shared" ref="T4990" si="10209">IF(OR(Q4990&gt;1,R4990&gt;1),"Present","Absent")</f>
        <v>Absent</v>
      </c>
      <c r="U4990" t="str">
        <f t="shared" ref="U4990" si="10210">IF(OR(AND(Q4990&gt;1,Q4990&lt;41),AND(R4990&gt;1,R4990&lt;41)),"Ct&lt;41","Ct&gt;41")</f>
        <v>Ct&gt;41</v>
      </c>
      <c r="V4990" t="str">
        <f>VLOOKUP(J4990,Datasæt_Analysesystemer!$C$2:$D$68,2,FALSE)</f>
        <v>Torsk</v>
      </c>
      <c r="W4990" t="str">
        <f t="shared" ref="W4990" si="10211">MID(F4990,10,9)</f>
        <v>DL2021007</v>
      </c>
      <c r="X4990" t="str">
        <f t="shared" ref="X4990" si="10212">W4990&amp;"_"&amp;V4990&amp;"_"&amp;S4990&amp;"_"&amp;T4990&amp;"_"&amp;U4990</f>
        <v>DL2021007_Torsk_Valid_Absent_Ct&gt;41</v>
      </c>
    </row>
    <row r="4991" spans="1:24" x14ac:dyDescent="0.25">
      <c r="A4991" t="s">
        <v>215</v>
      </c>
      <c r="B4991" t="s">
        <v>216</v>
      </c>
      <c r="C4991" t="s">
        <v>16</v>
      </c>
      <c r="D4991" s="7">
        <v>0.1</v>
      </c>
      <c r="E4991" s="6" t="s">
        <v>17</v>
      </c>
      <c r="F4991" t="s">
        <v>1535</v>
      </c>
      <c r="G4991" t="str">
        <f t="shared" si="10184"/>
        <v>DL2021007</v>
      </c>
      <c r="H4991" t="str">
        <f t="shared" si="10127"/>
        <v>04</v>
      </c>
      <c r="I4991" t="str">
        <f t="shared" si="10128"/>
        <v>Torsk_04_20211103_DL2021007_HimmelevGym</v>
      </c>
      <c r="J4991" t="str">
        <f t="shared" si="10129"/>
        <v>Torsk</v>
      </c>
      <c r="K4991" t="str">
        <f t="shared" si="10130"/>
        <v>NegK</v>
      </c>
      <c r="L4991" t="str">
        <f t="shared" si="10131"/>
        <v>No Ct</v>
      </c>
      <c r="M4991" t="str">
        <f t="shared" si="10132"/>
        <v/>
      </c>
      <c r="N4991" t="str">
        <f t="shared" si="10133"/>
        <v/>
      </c>
      <c r="O4991" t="str">
        <f t="shared" si="10134"/>
        <v/>
      </c>
    </row>
    <row r="4992" spans="1:24" x14ac:dyDescent="0.25">
      <c r="A4992" t="s">
        <v>217</v>
      </c>
      <c r="B4992" t="s">
        <v>218</v>
      </c>
      <c r="C4992" t="s">
        <v>20</v>
      </c>
      <c r="D4992" s="7">
        <v>0.1</v>
      </c>
      <c r="E4992" s="6" t="s">
        <v>17</v>
      </c>
      <c r="F4992" t="s">
        <v>1535</v>
      </c>
      <c r="G4992" t="str">
        <f t="shared" si="10184"/>
        <v>DL2021007</v>
      </c>
      <c r="H4992" t="str">
        <f t="shared" si="10127"/>
        <v>04</v>
      </c>
      <c r="I4992" t="str">
        <f t="shared" si="10128"/>
        <v>Torsk_04_20211103_DL2021007_HimmelevGym</v>
      </c>
      <c r="J4992" t="str">
        <f t="shared" si="10129"/>
        <v>Torsk</v>
      </c>
      <c r="K4992" t="str">
        <f t="shared" si="10130"/>
        <v>eDNA</v>
      </c>
      <c r="L4992" t="str">
        <f t="shared" si="10131"/>
        <v>No Ct</v>
      </c>
      <c r="M4992" t="str">
        <f t="shared" si="10132"/>
        <v/>
      </c>
      <c r="N4992" t="str">
        <f t="shared" si="10133"/>
        <v/>
      </c>
      <c r="O4992" t="str">
        <f t="shared" si="10134"/>
        <v/>
      </c>
    </row>
    <row r="4993" spans="1:24" x14ac:dyDescent="0.25">
      <c r="A4993" t="s">
        <v>219</v>
      </c>
      <c r="B4993" t="s">
        <v>218</v>
      </c>
      <c r="C4993" t="s">
        <v>20</v>
      </c>
      <c r="D4993" s="7">
        <v>0.1</v>
      </c>
      <c r="E4993" s="6" t="s">
        <v>17</v>
      </c>
      <c r="F4993" t="s">
        <v>1535</v>
      </c>
      <c r="G4993" t="str">
        <f t="shared" si="10184"/>
        <v>DL2021007</v>
      </c>
      <c r="H4993" t="str">
        <f t="shared" si="10127"/>
        <v>04</v>
      </c>
      <c r="I4993" t="str">
        <f t="shared" si="10128"/>
        <v>Torsk_04_20211103_DL2021007_HimmelevGym</v>
      </c>
      <c r="J4993" t="str">
        <f t="shared" si="10129"/>
        <v>Torsk</v>
      </c>
      <c r="K4993" t="str">
        <f t="shared" si="10130"/>
        <v>eDNA</v>
      </c>
      <c r="L4993" t="str">
        <f t="shared" si="10131"/>
        <v>No Ct</v>
      </c>
      <c r="M4993" t="str">
        <f t="shared" si="10132"/>
        <v/>
      </c>
      <c r="N4993" t="str">
        <f t="shared" si="10133"/>
        <v/>
      </c>
      <c r="O4993" t="str">
        <f t="shared" si="10134"/>
        <v/>
      </c>
    </row>
    <row r="4994" spans="1:24" x14ac:dyDescent="0.25">
      <c r="A4994" t="s">
        <v>220</v>
      </c>
      <c r="B4994" t="s">
        <v>221</v>
      </c>
      <c r="C4994" t="s">
        <v>13</v>
      </c>
      <c r="D4994" s="6">
        <v>0.1</v>
      </c>
      <c r="E4994" s="6">
        <v>29.79</v>
      </c>
      <c r="F4994" t="s">
        <v>1535</v>
      </c>
      <c r="G4994" t="str">
        <f t="shared" si="10184"/>
        <v>DL2021007</v>
      </c>
      <c r="H4994" t="str">
        <f t="shared" si="10127"/>
        <v>05</v>
      </c>
      <c r="I4994" t="str">
        <f t="shared" si="10128"/>
        <v>Sandmusling_05_20211103_DL2021007_HimmelevGym</v>
      </c>
      <c r="J4994" t="str">
        <f t="shared" si="10129"/>
        <v>Sandmusling</v>
      </c>
      <c r="K4994" t="str">
        <f t="shared" si="10130"/>
        <v>PosK</v>
      </c>
      <c r="L4994">
        <f t="shared" si="10131"/>
        <v>29.79</v>
      </c>
      <c r="M4994">
        <f t="shared" si="10132"/>
        <v>29.79</v>
      </c>
      <c r="N4994">
        <f t="shared" si="10133"/>
        <v>0</v>
      </c>
      <c r="O4994">
        <f t="shared" si="10134"/>
        <v>59.120000000000005</v>
      </c>
      <c r="Q4994">
        <f t="shared" ref="Q4994" si="10213">IF(L4996="No Ct",0,L4996)</f>
        <v>29.87</v>
      </c>
      <c r="R4994">
        <f t="shared" ref="R4994" si="10214">IF(L4997="No Ct",0,L4997)</f>
        <v>29.25</v>
      </c>
      <c r="S4994" t="str">
        <f t="shared" ref="S4994" si="10215">IF(AND(M4994&gt;0,N4994=0),"Valid","Invalid")</f>
        <v>Valid</v>
      </c>
      <c r="T4994" t="str">
        <f t="shared" ref="T4994" si="10216">IF(OR(Q4994&gt;1,R4994&gt;1),"Present","Absent")</f>
        <v>Present</v>
      </c>
      <c r="U4994" t="str">
        <f t="shared" ref="U4994" si="10217">IF(OR(AND(Q4994&gt;1,Q4994&lt;41),AND(R4994&gt;1,R4994&lt;41)),"Ct&lt;41","Ct&gt;41")</f>
        <v>Ct&lt;41</v>
      </c>
      <c r="V4994" t="str">
        <f>VLOOKUP(J4994,Datasæt_Analysesystemer!$C$2:$D$68,2,FALSE)</f>
        <v>Sandmusling</v>
      </c>
      <c r="W4994" t="str">
        <f t="shared" ref="W4994" si="10218">MID(F4994,10,9)</f>
        <v>DL2021007</v>
      </c>
      <c r="X4994" t="str">
        <f t="shared" ref="X4994" si="10219">W4994&amp;"_"&amp;V4994&amp;"_"&amp;S4994&amp;"_"&amp;T4994&amp;"_"&amp;U4994</f>
        <v>DL2021007_Sandmusling_Valid_Present_Ct&lt;41</v>
      </c>
    </row>
    <row r="4995" spans="1:24" x14ac:dyDescent="0.25">
      <c r="A4995" t="s">
        <v>222</v>
      </c>
      <c r="B4995" t="s">
        <v>223</v>
      </c>
      <c r="C4995" t="s">
        <v>16</v>
      </c>
      <c r="D4995" s="6">
        <v>0.1</v>
      </c>
      <c r="E4995" s="6" t="s">
        <v>17</v>
      </c>
      <c r="F4995" t="s">
        <v>1535</v>
      </c>
      <c r="G4995" t="str">
        <f t="shared" si="10184"/>
        <v>DL2021007</v>
      </c>
      <c r="H4995" t="str">
        <f t="shared" si="10127"/>
        <v>05</v>
      </c>
      <c r="I4995" t="str">
        <f t="shared" si="10128"/>
        <v>Sandmusling_05_20211103_DL2021007_HimmelevGym</v>
      </c>
      <c r="J4995" t="str">
        <f t="shared" si="10129"/>
        <v>Sandmusling</v>
      </c>
      <c r="K4995" t="str">
        <f t="shared" si="10130"/>
        <v>NegK</v>
      </c>
      <c r="L4995" t="str">
        <f t="shared" si="10131"/>
        <v>No Ct</v>
      </c>
      <c r="M4995" t="str">
        <f t="shared" si="10132"/>
        <v/>
      </c>
      <c r="N4995" t="str">
        <f t="shared" si="10133"/>
        <v/>
      </c>
      <c r="O4995" t="str">
        <f t="shared" si="10134"/>
        <v/>
      </c>
    </row>
    <row r="4996" spans="1:24" x14ac:dyDescent="0.25">
      <c r="A4996" t="s">
        <v>224</v>
      </c>
      <c r="B4996" t="s">
        <v>225</v>
      </c>
      <c r="C4996" t="s">
        <v>20</v>
      </c>
      <c r="D4996" s="6">
        <v>0.1</v>
      </c>
      <c r="E4996" s="6">
        <v>29.87</v>
      </c>
      <c r="F4996" t="s">
        <v>1535</v>
      </c>
      <c r="G4996" t="str">
        <f t="shared" si="10184"/>
        <v>DL2021007</v>
      </c>
      <c r="H4996" t="str">
        <f t="shared" si="10127"/>
        <v>05</v>
      </c>
      <c r="I4996" t="str">
        <f t="shared" si="10128"/>
        <v>Sandmusling_05_20211103_DL2021007_HimmelevGym</v>
      </c>
      <c r="J4996" t="str">
        <f t="shared" si="10129"/>
        <v>Sandmusling</v>
      </c>
      <c r="K4996" t="str">
        <f t="shared" si="10130"/>
        <v>eDNA</v>
      </c>
      <c r="L4996">
        <f t="shared" si="10131"/>
        <v>29.87</v>
      </c>
      <c r="M4996" t="str">
        <f t="shared" si="10132"/>
        <v/>
      </c>
      <c r="N4996" t="str">
        <f t="shared" si="10133"/>
        <v/>
      </c>
      <c r="O4996" t="str">
        <f t="shared" si="10134"/>
        <v/>
      </c>
    </row>
    <row r="4997" spans="1:24" x14ac:dyDescent="0.25">
      <c r="A4997" t="s">
        <v>226</v>
      </c>
      <c r="B4997" t="s">
        <v>225</v>
      </c>
      <c r="C4997" t="s">
        <v>20</v>
      </c>
      <c r="D4997" s="6">
        <v>0.1</v>
      </c>
      <c r="E4997" s="6">
        <v>29.25</v>
      </c>
      <c r="F4997" t="s">
        <v>1535</v>
      </c>
      <c r="G4997" t="str">
        <f t="shared" si="10184"/>
        <v>DL2021007</v>
      </c>
      <c r="H4997" t="str">
        <f t="shared" si="10127"/>
        <v>05</v>
      </c>
      <c r="I4997" t="str">
        <f t="shared" si="10128"/>
        <v>Sandmusling_05_20211103_DL2021007_HimmelevGym</v>
      </c>
      <c r="J4997" t="str">
        <f t="shared" si="10129"/>
        <v>Sandmusling</v>
      </c>
      <c r="K4997" t="str">
        <f t="shared" si="10130"/>
        <v>eDNA</v>
      </c>
      <c r="L4997">
        <f t="shared" si="10131"/>
        <v>29.25</v>
      </c>
      <c r="M4997" t="str">
        <f t="shared" si="10132"/>
        <v/>
      </c>
      <c r="N4997" t="str">
        <f t="shared" si="10133"/>
        <v/>
      </c>
      <c r="O4997" t="str">
        <f t="shared" si="10134"/>
        <v/>
      </c>
    </row>
    <row r="4998" spans="1:24" x14ac:dyDescent="0.25">
      <c r="A4998" t="s">
        <v>227</v>
      </c>
      <c r="B4998" t="s">
        <v>228</v>
      </c>
      <c r="C4998" t="s">
        <v>13</v>
      </c>
      <c r="D4998" s="6">
        <v>0.1</v>
      </c>
      <c r="E4998" s="6">
        <v>30.66</v>
      </c>
      <c r="F4998" t="s">
        <v>1535</v>
      </c>
      <c r="G4998" t="str">
        <f t="shared" si="10184"/>
        <v>DL2021007</v>
      </c>
      <c r="H4998" t="str">
        <f t="shared" si="10127"/>
        <v>06</v>
      </c>
      <c r="I4998" t="str">
        <f t="shared" si="10128"/>
        <v>Sandmusling_06_20211103_DL2021007_HimmelevGym</v>
      </c>
      <c r="J4998" t="str">
        <f t="shared" si="10129"/>
        <v>Sandmusling</v>
      </c>
      <c r="K4998" t="str">
        <f t="shared" si="10130"/>
        <v>PosK</v>
      </c>
      <c r="L4998">
        <f t="shared" si="10131"/>
        <v>30.66</v>
      </c>
      <c r="M4998">
        <f t="shared" si="10132"/>
        <v>30.66</v>
      </c>
      <c r="N4998">
        <f t="shared" si="10133"/>
        <v>0</v>
      </c>
      <c r="O4998">
        <f t="shared" si="10134"/>
        <v>58.45</v>
      </c>
      <c r="Q4998">
        <f t="shared" ref="Q4998" si="10220">IF(L5000="No Ct",0,L5000)</f>
        <v>29.33</v>
      </c>
      <c r="R4998">
        <f t="shared" ref="R4998" si="10221">IF(L5001="No Ct",0,L5001)</f>
        <v>29.12</v>
      </c>
      <c r="S4998" t="str">
        <f t="shared" ref="S4998" si="10222">IF(AND(M4998&gt;0,N4998=0),"Valid","Invalid")</f>
        <v>Valid</v>
      </c>
      <c r="T4998" t="str">
        <f t="shared" ref="T4998" si="10223">IF(OR(Q4998&gt;1,R4998&gt;1),"Present","Absent")</f>
        <v>Present</v>
      </c>
      <c r="U4998" t="str">
        <f t="shared" ref="U4998" si="10224">IF(OR(AND(Q4998&gt;1,Q4998&lt;41),AND(R4998&gt;1,R4998&lt;41)),"Ct&lt;41","Ct&gt;41")</f>
        <v>Ct&lt;41</v>
      </c>
      <c r="V4998" t="str">
        <f>VLOOKUP(J4998,Datasæt_Analysesystemer!$C$2:$D$68,2,FALSE)</f>
        <v>Sandmusling</v>
      </c>
      <c r="W4998" t="str">
        <f t="shared" ref="W4998" si="10225">MID(F4998,10,9)</f>
        <v>DL2021007</v>
      </c>
      <c r="X4998" t="str">
        <f t="shared" ref="X4998" si="10226">W4998&amp;"_"&amp;V4998&amp;"_"&amp;S4998&amp;"_"&amp;T4998&amp;"_"&amp;U4998</f>
        <v>DL2021007_Sandmusling_Valid_Present_Ct&lt;41</v>
      </c>
    </row>
    <row r="4999" spans="1:24" x14ac:dyDescent="0.25">
      <c r="A4999" t="s">
        <v>229</v>
      </c>
      <c r="B4999" t="s">
        <v>230</v>
      </c>
      <c r="C4999" t="s">
        <v>16</v>
      </c>
      <c r="D4999" s="6">
        <v>0.1</v>
      </c>
      <c r="E4999" s="6" t="s">
        <v>17</v>
      </c>
      <c r="F4999" t="s">
        <v>1535</v>
      </c>
      <c r="G4999" t="str">
        <f t="shared" si="10184"/>
        <v>DL2021007</v>
      </c>
      <c r="H4999" t="str">
        <f t="shared" si="10127"/>
        <v>06</v>
      </c>
      <c r="I4999" t="str">
        <f t="shared" si="10128"/>
        <v>Sandmusling_06_20211103_DL2021007_HimmelevGym</v>
      </c>
      <c r="J4999" t="str">
        <f t="shared" si="10129"/>
        <v>Sandmusling</v>
      </c>
      <c r="K4999" t="str">
        <f t="shared" si="10130"/>
        <v>NegK</v>
      </c>
      <c r="L4999" t="str">
        <f t="shared" si="10131"/>
        <v>No Ct</v>
      </c>
      <c r="M4999" t="str">
        <f t="shared" si="10132"/>
        <v/>
      </c>
      <c r="N4999" t="str">
        <f t="shared" si="10133"/>
        <v/>
      </c>
      <c r="O4999" t="str">
        <f t="shared" si="10134"/>
        <v/>
      </c>
    </row>
    <row r="5000" spans="1:24" x14ac:dyDescent="0.25">
      <c r="A5000" t="s">
        <v>231</v>
      </c>
      <c r="B5000" t="s">
        <v>232</v>
      </c>
      <c r="C5000" t="s">
        <v>20</v>
      </c>
      <c r="D5000" s="6">
        <v>0.1</v>
      </c>
      <c r="E5000" s="6">
        <v>29.33</v>
      </c>
      <c r="F5000" t="s">
        <v>1535</v>
      </c>
      <c r="G5000" t="str">
        <f t="shared" si="10184"/>
        <v>DL2021007</v>
      </c>
      <c r="H5000" t="str">
        <f t="shared" si="10127"/>
        <v>06</v>
      </c>
      <c r="I5000" t="str">
        <f t="shared" si="10128"/>
        <v>Sandmusling_06_20211103_DL2021007_HimmelevGym</v>
      </c>
      <c r="J5000" t="str">
        <f t="shared" si="10129"/>
        <v>Sandmusling</v>
      </c>
      <c r="K5000" t="str">
        <f t="shared" si="10130"/>
        <v>eDNA</v>
      </c>
      <c r="L5000">
        <f t="shared" si="10131"/>
        <v>29.33</v>
      </c>
      <c r="M5000" t="str">
        <f t="shared" si="10132"/>
        <v/>
      </c>
      <c r="N5000" t="str">
        <f t="shared" si="10133"/>
        <v/>
      </c>
      <c r="O5000" t="str">
        <f t="shared" si="10134"/>
        <v/>
      </c>
    </row>
    <row r="5001" spans="1:24" x14ac:dyDescent="0.25">
      <c r="A5001" t="s">
        <v>233</v>
      </c>
      <c r="B5001" t="s">
        <v>232</v>
      </c>
      <c r="C5001" t="s">
        <v>20</v>
      </c>
      <c r="D5001" s="6">
        <v>0.1</v>
      </c>
      <c r="E5001" s="6">
        <v>29.12</v>
      </c>
      <c r="F5001" t="s">
        <v>1535</v>
      </c>
      <c r="G5001" t="str">
        <f t="shared" si="10184"/>
        <v>DL2021007</v>
      </c>
      <c r="H5001" t="str">
        <f t="shared" si="10127"/>
        <v>06</v>
      </c>
      <c r="I5001" t="str">
        <f t="shared" si="10128"/>
        <v>Sandmusling_06_20211103_DL2021007_HimmelevGym</v>
      </c>
      <c r="J5001" t="str">
        <f t="shared" si="10129"/>
        <v>Sandmusling</v>
      </c>
      <c r="K5001" t="str">
        <f t="shared" si="10130"/>
        <v>eDNA</v>
      </c>
      <c r="L5001">
        <f t="shared" si="10131"/>
        <v>29.12</v>
      </c>
      <c r="M5001" t="str">
        <f t="shared" si="10132"/>
        <v/>
      </c>
      <c r="N5001" t="str">
        <f t="shared" si="10133"/>
        <v/>
      </c>
      <c r="O5001" t="str">
        <f t="shared" si="10134"/>
        <v/>
      </c>
    </row>
    <row r="5002" spans="1:24" x14ac:dyDescent="0.25">
      <c r="A5002" t="s">
        <v>234</v>
      </c>
      <c r="B5002" t="s">
        <v>235</v>
      </c>
      <c r="C5002" t="s">
        <v>13</v>
      </c>
      <c r="D5002" s="6">
        <v>0.1</v>
      </c>
      <c r="E5002" s="6">
        <v>36.200000000000003</v>
      </c>
      <c r="F5002" t="s">
        <v>1535</v>
      </c>
      <c r="G5002" t="str">
        <f t="shared" si="10184"/>
        <v>DL2021007</v>
      </c>
      <c r="H5002" t="str">
        <f t="shared" si="10127"/>
        <v>07</v>
      </c>
      <c r="I5002" t="str">
        <f t="shared" si="10128"/>
        <v>AmerikanskRibbegople_07_20211103_DL2021007_HimmelevGym</v>
      </c>
      <c r="J5002" t="str">
        <f t="shared" si="10129"/>
        <v>AmerikanskRibbegople</v>
      </c>
      <c r="K5002" t="str">
        <f t="shared" si="10130"/>
        <v>PosK</v>
      </c>
      <c r="L5002">
        <f t="shared" si="10131"/>
        <v>36.200000000000003</v>
      </c>
      <c r="M5002">
        <f t="shared" si="10132"/>
        <v>36.200000000000003</v>
      </c>
      <c r="N5002">
        <f t="shared" si="10133"/>
        <v>0</v>
      </c>
      <c r="O5002">
        <f t="shared" si="10134"/>
        <v>69.88</v>
      </c>
      <c r="Q5002">
        <f t="shared" ref="Q5002" si="10227">IF(L5004="No Ct",0,L5004)</f>
        <v>34.840000000000003</v>
      </c>
      <c r="R5002">
        <f t="shared" ref="R5002" si="10228">IF(L5005="No Ct",0,L5005)</f>
        <v>35.04</v>
      </c>
      <c r="S5002" t="str">
        <f t="shared" ref="S5002" si="10229">IF(AND(M5002&gt;0,N5002=0),"Valid","Invalid")</f>
        <v>Valid</v>
      </c>
      <c r="T5002" t="str">
        <f t="shared" ref="T5002" si="10230">IF(OR(Q5002&gt;1,R5002&gt;1),"Present","Absent")</f>
        <v>Present</v>
      </c>
      <c r="U5002" t="str">
        <f t="shared" ref="U5002" si="10231">IF(OR(AND(Q5002&gt;1,Q5002&lt;41),AND(R5002&gt;1,R5002&lt;41)),"Ct&lt;41","Ct&gt;41")</f>
        <v>Ct&lt;41</v>
      </c>
      <c r="V5002" t="str">
        <f>VLOOKUP(J5002,Datasæt_Analysesystemer!$C$2:$D$68,2,FALSE)</f>
        <v>Amerikansk ribbegople</v>
      </c>
      <c r="W5002" t="str">
        <f t="shared" ref="W5002" si="10232">MID(F5002,10,9)</f>
        <v>DL2021007</v>
      </c>
      <c r="X5002" t="str">
        <f t="shared" ref="X5002" si="10233">W5002&amp;"_"&amp;V5002&amp;"_"&amp;S5002&amp;"_"&amp;T5002&amp;"_"&amp;U5002</f>
        <v>DL2021007_Amerikansk ribbegople_Valid_Present_Ct&lt;41</v>
      </c>
    </row>
    <row r="5003" spans="1:24" x14ac:dyDescent="0.25">
      <c r="A5003" t="s">
        <v>236</v>
      </c>
      <c r="B5003" t="s">
        <v>237</v>
      </c>
      <c r="C5003" t="s">
        <v>16</v>
      </c>
      <c r="D5003" s="6">
        <v>0.1</v>
      </c>
      <c r="E5003" s="6" t="s">
        <v>17</v>
      </c>
      <c r="F5003" t="s">
        <v>1535</v>
      </c>
      <c r="G5003" t="str">
        <f t="shared" si="10184"/>
        <v>DL2021007</v>
      </c>
      <c r="H5003" t="str">
        <f t="shared" si="10127"/>
        <v>07</v>
      </c>
      <c r="I5003" t="str">
        <f t="shared" si="10128"/>
        <v>AmerikanskRibbegople_07_20211103_DL2021007_HimmelevGym</v>
      </c>
      <c r="J5003" t="str">
        <f t="shared" si="10129"/>
        <v>AmerikanskRibbegople</v>
      </c>
      <c r="K5003" t="str">
        <f t="shared" si="10130"/>
        <v>NegK</v>
      </c>
      <c r="L5003" t="str">
        <f t="shared" si="10131"/>
        <v>No Ct</v>
      </c>
      <c r="M5003" t="str">
        <f t="shared" si="10132"/>
        <v/>
      </c>
      <c r="N5003" t="str">
        <f t="shared" si="10133"/>
        <v/>
      </c>
      <c r="O5003" t="str">
        <f t="shared" si="10134"/>
        <v/>
      </c>
    </row>
    <row r="5004" spans="1:24" x14ac:dyDescent="0.25">
      <c r="A5004" t="s">
        <v>238</v>
      </c>
      <c r="B5004" t="s">
        <v>239</v>
      </c>
      <c r="C5004" t="s">
        <v>20</v>
      </c>
      <c r="D5004" s="6">
        <v>0.1</v>
      </c>
      <c r="E5004" s="6">
        <v>34.840000000000003</v>
      </c>
      <c r="F5004" t="s">
        <v>1535</v>
      </c>
      <c r="G5004" t="str">
        <f t="shared" si="10184"/>
        <v>DL2021007</v>
      </c>
      <c r="H5004" t="str">
        <f t="shared" si="10127"/>
        <v>07</v>
      </c>
      <c r="I5004" t="str">
        <f t="shared" si="10128"/>
        <v>AmerikanskRibbegople_07_20211103_DL2021007_HimmelevGym</v>
      </c>
      <c r="J5004" t="str">
        <f t="shared" si="10129"/>
        <v>AmerikanskRibbegople</v>
      </c>
      <c r="K5004" t="str">
        <f t="shared" si="10130"/>
        <v>eDNA</v>
      </c>
      <c r="L5004">
        <f t="shared" si="10131"/>
        <v>34.840000000000003</v>
      </c>
      <c r="M5004" t="str">
        <f t="shared" si="10132"/>
        <v/>
      </c>
      <c r="N5004" t="str">
        <f t="shared" si="10133"/>
        <v/>
      </c>
      <c r="O5004" t="str">
        <f t="shared" si="10134"/>
        <v/>
      </c>
    </row>
    <row r="5005" spans="1:24" x14ac:dyDescent="0.25">
      <c r="A5005" t="s">
        <v>240</v>
      </c>
      <c r="B5005" t="s">
        <v>239</v>
      </c>
      <c r="C5005" t="s">
        <v>20</v>
      </c>
      <c r="D5005" s="6">
        <v>0.1</v>
      </c>
      <c r="E5005" s="6">
        <v>35.04</v>
      </c>
      <c r="F5005" t="s">
        <v>1535</v>
      </c>
      <c r="G5005" t="str">
        <f t="shared" si="10184"/>
        <v>DL2021007</v>
      </c>
      <c r="H5005" t="str">
        <f t="shared" si="10127"/>
        <v>07</v>
      </c>
      <c r="I5005" t="str">
        <f t="shared" si="10128"/>
        <v>AmerikanskRibbegople_07_20211103_DL2021007_HimmelevGym</v>
      </c>
      <c r="J5005" t="str">
        <f t="shared" si="10129"/>
        <v>AmerikanskRibbegople</v>
      </c>
      <c r="K5005" t="str">
        <f t="shared" si="10130"/>
        <v>eDNA</v>
      </c>
      <c r="L5005">
        <f t="shared" si="10131"/>
        <v>35.04</v>
      </c>
      <c r="M5005" t="str">
        <f t="shared" si="10132"/>
        <v/>
      </c>
      <c r="N5005" t="str">
        <f t="shared" si="10133"/>
        <v/>
      </c>
      <c r="O5005" t="str">
        <f t="shared" si="10134"/>
        <v/>
      </c>
    </row>
    <row r="5006" spans="1:24" x14ac:dyDescent="0.25">
      <c r="A5006" t="s">
        <v>241</v>
      </c>
      <c r="B5006" t="s">
        <v>242</v>
      </c>
      <c r="C5006" t="s">
        <v>13</v>
      </c>
      <c r="D5006" s="6">
        <v>0.1</v>
      </c>
      <c r="E5006" s="6">
        <v>35.46</v>
      </c>
      <c r="F5006" t="s">
        <v>1535</v>
      </c>
      <c r="G5006" t="str">
        <f t="shared" si="10184"/>
        <v>DL2021007</v>
      </c>
      <c r="H5006" t="str">
        <f t="shared" si="10127"/>
        <v>08</v>
      </c>
      <c r="I5006" t="str">
        <f t="shared" si="10128"/>
        <v>AmerikanskRibbegople_08_20211103_DL2021007_HimmelevGym</v>
      </c>
      <c r="J5006" t="str">
        <f t="shared" si="10129"/>
        <v>AmerikanskRibbegople</v>
      </c>
      <c r="K5006" t="str">
        <f t="shared" si="10130"/>
        <v>PosK</v>
      </c>
      <c r="L5006">
        <f t="shared" si="10131"/>
        <v>35.46</v>
      </c>
      <c r="M5006">
        <f t="shared" si="10132"/>
        <v>35.46</v>
      </c>
      <c r="N5006">
        <f t="shared" si="10133"/>
        <v>0</v>
      </c>
      <c r="O5006">
        <f t="shared" si="10134"/>
        <v>71.010000000000005</v>
      </c>
      <c r="Q5006">
        <f t="shared" ref="Q5006" si="10234">IF(L5008="No Ct",0,L5008)</f>
        <v>35.880000000000003</v>
      </c>
      <c r="R5006">
        <f t="shared" ref="R5006" si="10235">IF(L5009="No Ct",0,L5009)</f>
        <v>35.130000000000003</v>
      </c>
      <c r="S5006" t="str">
        <f t="shared" ref="S5006" si="10236">IF(AND(M5006&gt;0,N5006=0),"Valid","Invalid")</f>
        <v>Valid</v>
      </c>
      <c r="T5006" t="str">
        <f t="shared" ref="T5006" si="10237">IF(OR(Q5006&gt;1,R5006&gt;1),"Present","Absent")</f>
        <v>Present</v>
      </c>
      <c r="U5006" t="str">
        <f t="shared" ref="U5006" si="10238">IF(OR(AND(Q5006&gt;1,Q5006&lt;41),AND(R5006&gt;1,R5006&lt;41)),"Ct&lt;41","Ct&gt;41")</f>
        <v>Ct&lt;41</v>
      </c>
      <c r="V5006" t="str">
        <f>VLOOKUP(J5006,Datasæt_Analysesystemer!$C$2:$D$68,2,FALSE)</f>
        <v>Amerikansk ribbegople</v>
      </c>
      <c r="W5006" t="str">
        <f t="shared" ref="W5006" si="10239">MID(F5006,10,9)</f>
        <v>DL2021007</v>
      </c>
      <c r="X5006" t="str">
        <f t="shared" ref="X5006" si="10240">W5006&amp;"_"&amp;V5006&amp;"_"&amp;S5006&amp;"_"&amp;T5006&amp;"_"&amp;U5006</f>
        <v>DL2021007_Amerikansk ribbegople_Valid_Present_Ct&lt;41</v>
      </c>
    </row>
    <row r="5007" spans="1:24" x14ac:dyDescent="0.25">
      <c r="A5007" t="s">
        <v>243</v>
      </c>
      <c r="B5007" t="s">
        <v>244</v>
      </c>
      <c r="C5007" t="s">
        <v>16</v>
      </c>
      <c r="D5007" s="6">
        <v>0.1</v>
      </c>
      <c r="E5007" s="6" t="s">
        <v>17</v>
      </c>
      <c r="F5007" t="s">
        <v>1535</v>
      </c>
      <c r="G5007" t="str">
        <f t="shared" si="10184"/>
        <v>DL2021007</v>
      </c>
      <c r="H5007" t="str">
        <f t="shared" si="10127"/>
        <v>08</v>
      </c>
      <c r="I5007" t="str">
        <f t="shared" si="10128"/>
        <v>AmerikanskRibbegople_08_20211103_DL2021007_HimmelevGym</v>
      </c>
      <c r="J5007" t="str">
        <f t="shared" si="10129"/>
        <v>AmerikanskRibbegople</v>
      </c>
      <c r="K5007" t="str">
        <f t="shared" si="10130"/>
        <v>NegK</v>
      </c>
      <c r="L5007" t="str">
        <f t="shared" si="10131"/>
        <v>No Ct</v>
      </c>
      <c r="M5007" t="str">
        <f t="shared" si="10132"/>
        <v/>
      </c>
      <c r="N5007" t="str">
        <f t="shared" si="10133"/>
        <v/>
      </c>
      <c r="O5007" t="str">
        <f t="shared" si="10134"/>
        <v/>
      </c>
    </row>
    <row r="5008" spans="1:24" x14ac:dyDescent="0.25">
      <c r="A5008" t="s">
        <v>245</v>
      </c>
      <c r="B5008" t="s">
        <v>246</v>
      </c>
      <c r="C5008" t="s">
        <v>20</v>
      </c>
      <c r="D5008" s="6">
        <v>0.1</v>
      </c>
      <c r="E5008" s="6">
        <v>35.880000000000003</v>
      </c>
      <c r="F5008" t="s">
        <v>1535</v>
      </c>
      <c r="G5008" t="str">
        <f t="shared" si="10184"/>
        <v>DL2021007</v>
      </c>
      <c r="H5008" t="str">
        <f t="shared" si="10127"/>
        <v>08</v>
      </c>
      <c r="I5008" t="str">
        <f t="shared" si="10128"/>
        <v>AmerikanskRibbegople_08_20211103_DL2021007_HimmelevGym</v>
      </c>
      <c r="J5008" t="str">
        <f t="shared" si="10129"/>
        <v>AmerikanskRibbegople</v>
      </c>
      <c r="K5008" t="str">
        <f t="shared" si="10130"/>
        <v>eDNA</v>
      </c>
      <c r="L5008">
        <f t="shared" si="10131"/>
        <v>35.880000000000003</v>
      </c>
      <c r="M5008" t="str">
        <f t="shared" si="10132"/>
        <v/>
      </c>
      <c r="N5008" t="str">
        <f t="shared" si="10133"/>
        <v/>
      </c>
      <c r="O5008" t="str">
        <f t="shared" si="10134"/>
        <v/>
      </c>
    </row>
    <row r="5009" spans="1:24" x14ac:dyDescent="0.25">
      <c r="A5009" t="s">
        <v>247</v>
      </c>
      <c r="B5009" t="s">
        <v>246</v>
      </c>
      <c r="C5009" t="s">
        <v>20</v>
      </c>
      <c r="D5009" s="6">
        <v>0.1</v>
      </c>
      <c r="E5009" s="6">
        <v>35.130000000000003</v>
      </c>
      <c r="F5009" t="s">
        <v>1535</v>
      </c>
      <c r="G5009" t="str">
        <f t="shared" si="10184"/>
        <v>DL2021007</v>
      </c>
      <c r="H5009" t="str">
        <f t="shared" si="10127"/>
        <v>08</v>
      </c>
      <c r="I5009" t="str">
        <f t="shared" si="10128"/>
        <v>AmerikanskRibbegople_08_20211103_DL2021007_HimmelevGym</v>
      </c>
      <c r="J5009" t="str">
        <f t="shared" si="10129"/>
        <v>AmerikanskRibbegople</v>
      </c>
      <c r="K5009" t="str">
        <f t="shared" si="10130"/>
        <v>eDNA</v>
      </c>
      <c r="L5009">
        <f t="shared" si="10131"/>
        <v>35.130000000000003</v>
      </c>
      <c r="M5009" t="str">
        <f t="shared" si="10132"/>
        <v/>
      </c>
      <c r="N5009" t="str">
        <f t="shared" si="10133"/>
        <v/>
      </c>
      <c r="O5009" t="str">
        <f t="shared" si="10134"/>
        <v/>
      </c>
    </row>
    <row r="5010" spans="1:24" x14ac:dyDescent="0.25">
      <c r="A5010" t="s">
        <v>248</v>
      </c>
      <c r="B5010" t="s">
        <v>249</v>
      </c>
      <c r="C5010" t="s">
        <v>13</v>
      </c>
      <c r="D5010" s="6">
        <v>0.1</v>
      </c>
      <c r="E5010" s="6">
        <v>32.19</v>
      </c>
      <c r="F5010" t="s">
        <v>1535</v>
      </c>
      <c r="G5010" t="str">
        <f t="shared" si="10184"/>
        <v>DL2021007</v>
      </c>
      <c r="H5010" t="str">
        <f t="shared" si="10127"/>
        <v>09</v>
      </c>
      <c r="I5010" t="str">
        <f t="shared" si="10128"/>
        <v>AmerikanskHummer_09_20211103_DL2021007_HimmelevGym</v>
      </c>
      <c r="J5010" t="str">
        <f t="shared" si="10129"/>
        <v>AmerikanskHummer</v>
      </c>
      <c r="K5010" t="str">
        <f t="shared" si="10130"/>
        <v>PosK</v>
      </c>
      <c r="L5010">
        <f t="shared" si="10131"/>
        <v>32.19</v>
      </c>
      <c r="M5010">
        <f t="shared" si="10132"/>
        <v>32.19</v>
      </c>
      <c r="N5010">
        <f t="shared" si="10133"/>
        <v>0</v>
      </c>
      <c r="O5010">
        <f t="shared" si="10134"/>
        <v>0</v>
      </c>
      <c r="Q5010">
        <f t="shared" ref="Q5010" si="10241">IF(L5012="No Ct",0,L5012)</f>
        <v>0</v>
      </c>
      <c r="R5010">
        <f t="shared" ref="R5010" si="10242">IF(L5013="No Ct",0,L5013)</f>
        <v>0</v>
      </c>
      <c r="S5010" t="str">
        <f t="shared" ref="S5010" si="10243">IF(AND(M5010&gt;0,N5010=0),"Valid","Invalid")</f>
        <v>Valid</v>
      </c>
      <c r="T5010" t="str">
        <f t="shared" ref="T5010" si="10244">IF(OR(Q5010&gt;1,R5010&gt;1),"Present","Absent")</f>
        <v>Absent</v>
      </c>
      <c r="U5010" t="str">
        <f t="shared" ref="U5010" si="10245">IF(OR(AND(Q5010&gt;1,Q5010&lt;41),AND(R5010&gt;1,R5010&lt;41)),"Ct&lt;41","Ct&gt;41")</f>
        <v>Ct&gt;41</v>
      </c>
      <c r="V5010" t="str">
        <f>VLOOKUP(J5010,Datasæt_Analysesystemer!$C$2:$D$68,2,FALSE)</f>
        <v>Amerikansk hummer</v>
      </c>
      <c r="W5010" t="str">
        <f t="shared" ref="W5010" si="10246">MID(F5010,10,9)</f>
        <v>DL2021007</v>
      </c>
      <c r="X5010" t="str">
        <f t="shared" ref="X5010" si="10247">W5010&amp;"_"&amp;V5010&amp;"_"&amp;S5010&amp;"_"&amp;T5010&amp;"_"&amp;U5010</f>
        <v>DL2021007_Amerikansk hummer_Valid_Absent_Ct&gt;41</v>
      </c>
    </row>
    <row r="5011" spans="1:24" x14ac:dyDescent="0.25">
      <c r="A5011" t="s">
        <v>250</v>
      </c>
      <c r="B5011" t="s">
        <v>251</v>
      </c>
      <c r="C5011" t="s">
        <v>16</v>
      </c>
      <c r="D5011" s="6">
        <v>0.1</v>
      </c>
      <c r="E5011" s="6" t="s">
        <v>17</v>
      </c>
      <c r="F5011" t="s">
        <v>1535</v>
      </c>
      <c r="G5011" t="str">
        <f t="shared" si="10184"/>
        <v>DL2021007</v>
      </c>
      <c r="H5011" t="str">
        <f t="shared" ref="H5011:H5074" si="10248">LEFT(B5011,2)</f>
        <v>09</v>
      </c>
      <c r="I5011" t="str">
        <f t="shared" ref="I5011:I5074" si="10249">J5011&amp;"_"&amp;H5011&amp;"_"&amp;F5011</f>
        <v>AmerikanskHummer_09_20211103_DL2021007_HimmelevGym</v>
      </c>
      <c r="J5011" t="str">
        <f t="shared" ref="J5011:J5074" si="10250">MID(RIGHT(B5011,LEN(B5011)-3),1,FIND("_",RIGHT(B5011,LEN(B5011)-3))-1)</f>
        <v>AmerikanskHummer</v>
      </c>
      <c r="K5011" t="str">
        <f t="shared" ref="K5011:K5074" si="10251">TRIM(SUBSTITUTE(RIGHT(B5011,FIND(J5011,B5011)+1),"_",""))</f>
        <v>NegK</v>
      </c>
      <c r="L5011" t="str">
        <f t="shared" ref="L5011:L5074" si="10252">IFERROR(VALUE(SUBSTITUTE(E5011,".",",")),E5011)</f>
        <v>No Ct</v>
      </c>
      <c r="M5011" t="str">
        <f t="shared" ref="M5011:M5074" si="10253">IF(K5011="PosK",SUMIFS(L:L,K:K,"PosK",I:I,I5011),"")</f>
        <v/>
      </c>
      <c r="N5011" t="str">
        <f t="shared" ref="N5011:N5074" si="10254">IF(K5011="PosK",SUMIFS(L:L,K:K,"NegK",I:I,I5011),"")</f>
        <v/>
      </c>
      <c r="O5011" t="str">
        <f t="shared" ref="O5011:O5074" si="10255">IF(K5011="PosK",SUMIFS(L:L,K:K,"eDNA",I:I,I5011),"")</f>
        <v/>
      </c>
    </row>
    <row r="5012" spans="1:24" x14ac:dyDescent="0.25">
      <c r="A5012" t="s">
        <v>252</v>
      </c>
      <c r="B5012" t="s">
        <v>253</v>
      </c>
      <c r="C5012" t="s">
        <v>20</v>
      </c>
      <c r="D5012" s="6">
        <v>0.1</v>
      </c>
      <c r="E5012" s="6" t="s">
        <v>17</v>
      </c>
      <c r="F5012" t="s">
        <v>1535</v>
      </c>
      <c r="G5012" t="str">
        <f t="shared" si="10184"/>
        <v>DL2021007</v>
      </c>
      <c r="H5012" t="str">
        <f t="shared" si="10248"/>
        <v>09</v>
      </c>
      <c r="I5012" t="str">
        <f t="shared" si="10249"/>
        <v>AmerikanskHummer_09_20211103_DL2021007_HimmelevGym</v>
      </c>
      <c r="J5012" t="str">
        <f t="shared" si="10250"/>
        <v>AmerikanskHummer</v>
      </c>
      <c r="K5012" t="str">
        <f t="shared" si="10251"/>
        <v>eDNA</v>
      </c>
      <c r="L5012" t="str">
        <f t="shared" si="10252"/>
        <v>No Ct</v>
      </c>
      <c r="M5012" t="str">
        <f t="shared" si="10253"/>
        <v/>
      </c>
      <c r="N5012" t="str">
        <f t="shared" si="10254"/>
        <v/>
      </c>
      <c r="O5012" t="str">
        <f t="shared" si="10255"/>
        <v/>
      </c>
    </row>
    <row r="5013" spans="1:24" x14ac:dyDescent="0.25">
      <c r="A5013" t="s">
        <v>254</v>
      </c>
      <c r="B5013" t="s">
        <v>253</v>
      </c>
      <c r="C5013" t="s">
        <v>20</v>
      </c>
      <c r="D5013" s="6">
        <v>0.1</v>
      </c>
      <c r="E5013" s="6" t="s">
        <v>17</v>
      </c>
      <c r="F5013" t="s">
        <v>1535</v>
      </c>
      <c r="G5013" t="str">
        <f t="shared" si="10184"/>
        <v>DL2021007</v>
      </c>
      <c r="H5013" t="str">
        <f t="shared" si="10248"/>
        <v>09</v>
      </c>
      <c r="I5013" t="str">
        <f t="shared" si="10249"/>
        <v>AmerikanskHummer_09_20211103_DL2021007_HimmelevGym</v>
      </c>
      <c r="J5013" t="str">
        <f t="shared" si="10250"/>
        <v>AmerikanskHummer</v>
      </c>
      <c r="K5013" t="str">
        <f t="shared" si="10251"/>
        <v>eDNA</v>
      </c>
      <c r="L5013" t="str">
        <f t="shared" si="10252"/>
        <v>No Ct</v>
      </c>
      <c r="M5013" t="str">
        <f t="shared" si="10253"/>
        <v/>
      </c>
      <c r="N5013" t="str">
        <f t="shared" si="10254"/>
        <v/>
      </c>
      <c r="O5013" t="str">
        <f t="shared" si="10255"/>
        <v/>
      </c>
    </row>
    <row r="5014" spans="1:24" x14ac:dyDescent="0.25">
      <c r="A5014" t="s">
        <v>255</v>
      </c>
      <c r="B5014" t="s">
        <v>256</v>
      </c>
      <c r="C5014" t="s">
        <v>13</v>
      </c>
      <c r="D5014" s="6">
        <v>0.1</v>
      </c>
      <c r="E5014" s="6">
        <v>30.42</v>
      </c>
      <c r="F5014" t="s">
        <v>1535</v>
      </c>
      <c r="G5014" t="str">
        <f t="shared" si="10184"/>
        <v>DL2021007</v>
      </c>
      <c r="H5014" t="str">
        <f t="shared" si="10248"/>
        <v>10</v>
      </c>
      <c r="I5014" t="str">
        <f t="shared" si="10249"/>
        <v>AmerikanskHummer_10_20211103_DL2021007_HimmelevGym</v>
      </c>
      <c r="J5014" t="str">
        <f t="shared" si="10250"/>
        <v>AmerikanskHummer</v>
      </c>
      <c r="K5014" t="str">
        <f t="shared" si="10251"/>
        <v>PosK</v>
      </c>
      <c r="L5014">
        <f t="shared" si="10252"/>
        <v>30.42</v>
      </c>
      <c r="M5014">
        <f t="shared" si="10253"/>
        <v>30.42</v>
      </c>
      <c r="N5014">
        <f t="shared" si="10254"/>
        <v>0</v>
      </c>
      <c r="O5014">
        <f t="shared" si="10255"/>
        <v>0</v>
      </c>
      <c r="Q5014">
        <f t="shared" ref="Q5014" si="10256">IF(L5016="No Ct",0,L5016)</f>
        <v>0</v>
      </c>
      <c r="R5014">
        <f t="shared" ref="R5014" si="10257">IF(L5017="No Ct",0,L5017)</f>
        <v>0</v>
      </c>
      <c r="S5014" t="str">
        <f t="shared" ref="S5014" si="10258">IF(AND(M5014&gt;0,N5014=0),"Valid","Invalid")</f>
        <v>Valid</v>
      </c>
      <c r="T5014" t="str">
        <f t="shared" ref="T5014" si="10259">IF(OR(Q5014&gt;1,R5014&gt;1),"Present","Absent")</f>
        <v>Absent</v>
      </c>
      <c r="U5014" t="str">
        <f t="shared" ref="U5014" si="10260">IF(OR(AND(Q5014&gt;1,Q5014&lt;41),AND(R5014&gt;1,R5014&lt;41)),"Ct&lt;41","Ct&gt;41")</f>
        <v>Ct&gt;41</v>
      </c>
      <c r="V5014" t="str">
        <f>VLOOKUP(J5014,Datasæt_Analysesystemer!$C$2:$D$68,2,FALSE)</f>
        <v>Amerikansk hummer</v>
      </c>
      <c r="W5014" t="str">
        <f t="shared" ref="W5014" si="10261">MID(F5014,10,9)</f>
        <v>DL2021007</v>
      </c>
      <c r="X5014" t="str">
        <f t="shared" ref="X5014" si="10262">W5014&amp;"_"&amp;V5014&amp;"_"&amp;S5014&amp;"_"&amp;T5014&amp;"_"&amp;U5014</f>
        <v>DL2021007_Amerikansk hummer_Valid_Absent_Ct&gt;41</v>
      </c>
    </row>
    <row r="5015" spans="1:24" x14ac:dyDescent="0.25">
      <c r="A5015" t="s">
        <v>257</v>
      </c>
      <c r="B5015" t="s">
        <v>258</v>
      </c>
      <c r="C5015" t="s">
        <v>16</v>
      </c>
      <c r="D5015" s="6">
        <v>0.1</v>
      </c>
      <c r="E5015" s="6" t="s">
        <v>17</v>
      </c>
      <c r="F5015" t="s">
        <v>1535</v>
      </c>
      <c r="G5015" t="str">
        <f t="shared" si="10184"/>
        <v>DL2021007</v>
      </c>
      <c r="H5015" t="str">
        <f t="shared" si="10248"/>
        <v>10</v>
      </c>
      <c r="I5015" t="str">
        <f t="shared" si="10249"/>
        <v>AmerikanskHummer_10_20211103_DL2021007_HimmelevGym</v>
      </c>
      <c r="J5015" t="str">
        <f t="shared" si="10250"/>
        <v>AmerikanskHummer</v>
      </c>
      <c r="K5015" t="str">
        <f t="shared" si="10251"/>
        <v>NegK</v>
      </c>
      <c r="L5015" t="str">
        <f t="shared" si="10252"/>
        <v>No Ct</v>
      </c>
      <c r="M5015" t="str">
        <f t="shared" si="10253"/>
        <v/>
      </c>
      <c r="N5015" t="str">
        <f t="shared" si="10254"/>
        <v/>
      </c>
      <c r="O5015" t="str">
        <f t="shared" si="10255"/>
        <v/>
      </c>
    </row>
    <row r="5016" spans="1:24" x14ac:dyDescent="0.25">
      <c r="A5016" t="s">
        <v>259</v>
      </c>
      <c r="B5016" t="s">
        <v>260</v>
      </c>
      <c r="C5016" t="s">
        <v>20</v>
      </c>
      <c r="D5016" s="6">
        <v>0.1</v>
      </c>
      <c r="E5016" s="6" t="s">
        <v>17</v>
      </c>
      <c r="F5016" t="s">
        <v>1535</v>
      </c>
      <c r="G5016" t="str">
        <f t="shared" si="10184"/>
        <v>DL2021007</v>
      </c>
      <c r="H5016" t="str">
        <f t="shared" si="10248"/>
        <v>10</v>
      </c>
      <c r="I5016" t="str">
        <f t="shared" si="10249"/>
        <v>AmerikanskHummer_10_20211103_DL2021007_HimmelevGym</v>
      </c>
      <c r="J5016" t="str">
        <f t="shared" si="10250"/>
        <v>AmerikanskHummer</v>
      </c>
      <c r="K5016" t="str">
        <f t="shared" si="10251"/>
        <v>eDNA</v>
      </c>
      <c r="L5016" t="str">
        <f t="shared" si="10252"/>
        <v>No Ct</v>
      </c>
      <c r="M5016" t="str">
        <f t="shared" si="10253"/>
        <v/>
      </c>
      <c r="N5016" t="str">
        <f t="shared" si="10254"/>
        <v/>
      </c>
      <c r="O5016" t="str">
        <f t="shared" si="10255"/>
        <v/>
      </c>
    </row>
    <row r="5017" spans="1:24" x14ac:dyDescent="0.25">
      <c r="A5017" t="s">
        <v>261</v>
      </c>
      <c r="B5017" t="s">
        <v>260</v>
      </c>
      <c r="C5017" t="s">
        <v>20</v>
      </c>
      <c r="D5017" s="6">
        <v>0.1</v>
      </c>
      <c r="E5017" s="6" t="s">
        <v>17</v>
      </c>
      <c r="F5017" t="s">
        <v>1535</v>
      </c>
      <c r="G5017" t="str">
        <f t="shared" si="10184"/>
        <v>DL2021007</v>
      </c>
      <c r="H5017" t="str">
        <f t="shared" si="10248"/>
        <v>10</v>
      </c>
      <c r="I5017" t="str">
        <f t="shared" si="10249"/>
        <v>AmerikanskHummer_10_20211103_DL2021007_HimmelevGym</v>
      </c>
      <c r="J5017" t="str">
        <f t="shared" si="10250"/>
        <v>AmerikanskHummer</v>
      </c>
      <c r="K5017" t="str">
        <f t="shared" si="10251"/>
        <v>eDNA</v>
      </c>
      <c r="L5017" t="str">
        <f t="shared" si="10252"/>
        <v>No Ct</v>
      </c>
      <c r="M5017" t="str">
        <f t="shared" si="10253"/>
        <v/>
      </c>
      <c r="N5017" t="str">
        <f t="shared" si="10254"/>
        <v/>
      </c>
      <c r="O5017" t="str">
        <f t="shared" si="10255"/>
        <v/>
      </c>
    </row>
    <row r="5018" spans="1:24" x14ac:dyDescent="0.25">
      <c r="A5018" t="s">
        <v>262</v>
      </c>
      <c r="B5018" t="s">
        <v>1474</v>
      </c>
      <c r="C5018" t="s">
        <v>13</v>
      </c>
      <c r="D5018" s="6">
        <v>0.1</v>
      </c>
      <c r="E5018" s="6">
        <v>33.92</v>
      </c>
      <c r="F5018" t="s">
        <v>1535</v>
      </c>
      <c r="G5018" t="str">
        <f t="shared" si="10184"/>
        <v>DL2021007</v>
      </c>
      <c r="H5018" t="str">
        <f t="shared" si="10248"/>
        <v>11</v>
      </c>
      <c r="I5018" t="str">
        <f t="shared" si="10249"/>
        <v>Kamjatkakrabbe_11_20211103_DL2021007_HimmelevGym</v>
      </c>
      <c r="J5018" t="str">
        <f t="shared" si="10250"/>
        <v>Kamjatkakrabbe</v>
      </c>
      <c r="K5018" t="str">
        <f t="shared" si="10251"/>
        <v>PosK</v>
      </c>
      <c r="L5018">
        <f t="shared" si="10252"/>
        <v>33.92</v>
      </c>
      <c r="M5018">
        <f t="shared" si="10253"/>
        <v>33.92</v>
      </c>
      <c r="N5018">
        <f t="shared" si="10254"/>
        <v>0</v>
      </c>
      <c r="O5018">
        <f t="shared" si="10255"/>
        <v>92.57</v>
      </c>
      <c r="Q5018">
        <f t="shared" ref="Q5018" si="10263">IF(L5020="No Ct",0,L5020)</f>
        <v>47.78</v>
      </c>
      <c r="R5018">
        <f t="shared" ref="R5018" si="10264">IF(L5021="No Ct",0,L5021)</f>
        <v>44.79</v>
      </c>
      <c r="S5018" t="str">
        <f t="shared" ref="S5018" si="10265">IF(AND(M5018&gt;0,N5018=0),"Valid","Invalid")</f>
        <v>Valid</v>
      </c>
      <c r="T5018" t="str">
        <f t="shared" ref="T5018" si="10266">IF(OR(Q5018&gt;1,R5018&gt;1),"Present","Absent")</f>
        <v>Present</v>
      </c>
      <c r="U5018" t="str">
        <f t="shared" ref="U5018" si="10267">IF(OR(AND(Q5018&gt;1,Q5018&lt;41),AND(R5018&gt;1,R5018&lt;41)),"Ct&lt;41","Ct&gt;41")</f>
        <v>Ct&gt;41</v>
      </c>
      <c r="V5018" t="str">
        <f>VLOOKUP(J5018,Datasæt_Analysesystemer!$C$2:$D$68,2,FALSE)</f>
        <v>Kamtjatkakrabbe</v>
      </c>
      <c r="W5018" t="str">
        <f t="shared" ref="W5018" si="10268">MID(F5018,10,9)</f>
        <v>DL2021007</v>
      </c>
      <c r="X5018" t="str">
        <f t="shared" ref="X5018" si="10269">W5018&amp;"_"&amp;V5018&amp;"_"&amp;S5018&amp;"_"&amp;T5018&amp;"_"&amp;U5018</f>
        <v>DL2021007_Kamtjatkakrabbe_Valid_Present_Ct&gt;41</v>
      </c>
    </row>
    <row r="5019" spans="1:24" x14ac:dyDescent="0.25">
      <c r="A5019" t="s">
        <v>264</v>
      </c>
      <c r="B5019" t="s">
        <v>1475</v>
      </c>
      <c r="C5019" t="s">
        <v>16</v>
      </c>
      <c r="D5019" s="6">
        <v>0.1</v>
      </c>
      <c r="E5019" s="6" t="s">
        <v>17</v>
      </c>
      <c r="F5019" t="s">
        <v>1535</v>
      </c>
      <c r="G5019" t="str">
        <f t="shared" si="10184"/>
        <v>DL2021007</v>
      </c>
      <c r="H5019" t="str">
        <f t="shared" si="10248"/>
        <v>11</v>
      </c>
      <c r="I5019" t="str">
        <f t="shared" si="10249"/>
        <v>Kamjatkakrabbe_11_20211103_DL2021007_HimmelevGym</v>
      </c>
      <c r="J5019" t="str">
        <f t="shared" si="10250"/>
        <v>Kamjatkakrabbe</v>
      </c>
      <c r="K5019" t="str">
        <f t="shared" si="10251"/>
        <v>NegK</v>
      </c>
      <c r="L5019" t="str">
        <f t="shared" si="10252"/>
        <v>No Ct</v>
      </c>
      <c r="M5019" t="str">
        <f t="shared" si="10253"/>
        <v/>
      </c>
      <c r="N5019" t="str">
        <f t="shared" si="10254"/>
        <v/>
      </c>
      <c r="O5019" t="str">
        <f t="shared" si="10255"/>
        <v/>
      </c>
    </row>
    <row r="5020" spans="1:24" x14ac:dyDescent="0.25">
      <c r="A5020" t="s">
        <v>266</v>
      </c>
      <c r="B5020" t="s">
        <v>1476</v>
      </c>
      <c r="C5020" t="s">
        <v>20</v>
      </c>
      <c r="D5020" s="6">
        <v>0.1</v>
      </c>
      <c r="E5020" s="6">
        <v>47.78</v>
      </c>
      <c r="F5020" t="s">
        <v>1535</v>
      </c>
      <c r="G5020" t="str">
        <f t="shared" si="10184"/>
        <v>DL2021007</v>
      </c>
      <c r="H5020" t="str">
        <f t="shared" si="10248"/>
        <v>11</v>
      </c>
      <c r="I5020" t="str">
        <f t="shared" si="10249"/>
        <v>Kamjatkakrabbe_11_20211103_DL2021007_HimmelevGym</v>
      </c>
      <c r="J5020" t="str">
        <f t="shared" si="10250"/>
        <v>Kamjatkakrabbe</v>
      </c>
      <c r="K5020" t="str">
        <f t="shared" si="10251"/>
        <v>eDNA</v>
      </c>
      <c r="L5020">
        <f t="shared" si="10252"/>
        <v>47.78</v>
      </c>
      <c r="M5020" t="str">
        <f t="shared" si="10253"/>
        <v/>
      </c>
      <c r="N5020" t="str">
        <f t="shared" si="10254"/>
        <v/>
      </c>
      <c r="O5020" t="str">
        <f t="shared" si="10255"/>
        <v/>
      </c>
    </row>
    <row r="5021" spans="1:24" x14ac:dyDescent="0.25">
      <c r="A5021" t="s">
        <v>268</v>
      </c>
      <c r="B5021" t="s">
        <v>1476</v>
      </c>
      <c r="C5021" t="s">
        <v>20</v>
      </c>
      <c r="D5021" s="6">
        <v>0.1</v>
      </c>
      <c r="E5021" s="6">
        <v>44.79</v>
      </c>
      <c r="F5021" t="s">
        <v>1535</v>
      </c>
      <c r="G5021" t="str">
        <f t="shared" si="10184"/>
        <v>DL2021007</v>
      </c>
      <c r="H5021" t="str">
        <f t="shared" si="10248"/>
        <v>11</v>
      </c>
      <c r="I5021" t="str">
        <f t="shared" si="10249"/>
        <v>Kamjatkakrabbe_11_20211103_DL2021007_HimmelevGym</v>
      </c>
      <c r="J5021" t="str">
        <f t="shared" si="10250"/>
        <v>Kamjatkakrabbe</v>
      </c>
      <c r="K5021" t="str">
        <f t="shared" si="10251"/>
        <v>eDNA</v>
      </c>
      <c r="L5021">
        <f t="shared" si="10252"/>
        <v>44.79</v>
      </c>
      <c r="M5021" t="str">
        <f t="shared" si="10253"/>
        <v/>
      </c>
      <c r="N5021" t="str">
        <f t="shared" si="10254"/>
        <v/>
      </c>
      <c r="O5021" t="str">
        <f t="shared" si="10255"/>
        <v/>
      </c>
    </row>
    <row r="5022" spans="1:24" x14ac:dyDescent="0.25">
      <c r="A5022" t="s">
        <v>269</v>
      </c>
      <c r="B5022" t="s">
        <v>1477</v>
      </c>
      <c r="C5022" t="s">
        <v>13</v>
      </c>
      <c r="D5022" s="6">
        <v>0.1</v>
      </c>
      <c r="E5022" s="6">
        <v>29.79</v>
      </c>
      <c r="F5022" t="s">
        <v>1535</v>
      </c>
      <c r="G5022" t="str">
        <f t="shared" si="10184"/>
        <v>DL2021007</v>
      </c>
      <c r="H5022" t="str">
        <f t="shared" si="10248"/>
        <v>12</v>
      </c>
      <c r="I5022" t="str">
        <f t="shared" si="10249"/>
        <v>Kamjatkakrabbe_12_20211103_DL2021007_HimmelevGym</v>
      </c>
      <c r="J5022" t="str">
        <f t="shared" si="10250"/>
        <v>Kamjatkakrabbe</v>
      </c>
      <c r="K5022" t="str">
        <f t="shared" si="10251"/>
        <v>PosK</v>
      </c>
      <c r="L5022">
        <f t="shared" si="10252"/>
        <v>29.79</v>
      </c>
      <c r="M5022">
        <f t="shared" si="10253"/>
        <v>29.79</v>
      </c>
      <c r="N5022">
        <f t="shared" si="10254"/>
        <v>0</v>
      </c>
      <c r="O5022">
        <f t="shared" si="10255"/>
        <v>46.78</v>
      </c>
      <c r="Q5022">
        <f t="shared" ref="Q5022" si="10270">IF(L5024="No Ct",0,L5024)</f>
        <v>46.78</v>
      </c>
      <c r="R5022">
        <f t="shared" ref="R5022" si="10271">IF(L5025="No Ct",0,L5025)</f>
        <v>0</v>
      </c>
      <c r="S5022" t="str">
        <f t="shared" ref="S5022" si="10272">IF(AND(M5022&gt;0,N5022=0),"Valid","Invalid")</f>
        <v>Valid</v>
      </c>
      <c r="T5022" t="str">
        <f t="shared" ref="T5022" si="10273">IF(OR(Q5022&gt;1,R5022&gt;1),"Present","Absent")</f>
        <v>Present</v>
      </c>
      <c r="U5022" t="str">
        <f t="shared" ref="U5022" si="10274">IF(OR(AND(Q5022&gt;1,Q5022&lt;41),AND(R5022&gt;1,R5022&lt;41)),"Ct&lt;41","Ct&gt;41")</f>
        <v>Ct&gt;41</v>
      </c>
      <c r="V5022" t="str">
        <f>VLOOKUP(J5022,Datasæt_Analysesystemer!$C$2:$D$68,2,FALSE)</f>
        <v>Kamtjatkakrabbe</v>
      </c>
      <c r="W5022" t="str">
        <f t="shared" ref="W5022" si="10275">MID(F5022,10,9)</f>
        <v>DL2021007</v>
      </c>
      <c r="X5022" t="str">
        <f t="shared" ref="X5022" si="10276">W5022&amp;"_"&amp;V5022&amp;"_"&amp;S5022&amp;"_"&amp;T5022&amp;"_"&amp;U5022</f>
        <v>DL2021007_Kamtjatkakrabbe_Valid_Present_Ct&gt;41</v>
      </c>
    </row>
    <row r="5023" spans="1:24" x14ac:dyDescent="0.25">
      <c r="A5023" t="s">
        <v>271</v>
      </c>
      <c r="B5023" t="s">
        <v>1478</v>
      </c>
      <c r="C5023" t="s">
        <v>16</v>
      </c>
      <c r="D5023" s="6">
        <v>0.1</v>
      </c>
      <c r="E5023" s="6" t="s">
        <v>17</v>
      </c>
      <c r="F5023" t="s">
        <v>1535</v>
      </c>
      <c r="G5023" t="str">
        <f t="shared" si="10184"/>
        <v>DL2021007</v>
      </c>
      <c r="H5023" t="str">
        <f t="shared" si="10248"/>
        <v>12</v>
      </c>
      <c r="I5023" t="str">
        <f t="shared" si="10249"/>
        <v>Kamjatkakrabbe_12_20211103_DL2021007_HimmelevGym</v>
      </c>
      <c r="J5023" t="str">
        <f t="shared" si="10250"/>
        <v>Kamjatkakrabbe</v>
      </c>
      <c r="K5023" t="str">
        <f t="shared" si="10251"/>
        <v>NegK</v>
      </c>
      <c r="L5023" t="str">
        <f t="shared" si="10252"/>
        <v>No Ct</v>
      </c>
      <c r="M5023" t="str">
        <f t="shared" si="10253"/>
        <v/>
      </c>
      <c r="N5023" t="str">
        <f t="shared" si="10254"/>
        <v/>
      </c>
      <c r="O5023" t="str">
        <f t="shared" si="10255"/>
        <v/>
      </c>
    </row>
    <row r="5024" spans="1:24" x14ac:dyDescent="0.25">
      <c r="A5024" t="s">
        <v>273</v>
      </c>
      <c r="B5024" t="s">
        <v>1479</v>
      </c>
      <c r="C5024" t="s">
        <v>20</v>
      </c>
      <c r="D5024" s="6">
        <v>0.1</v>
      </c>
      <c r="E5024" s="6">
        <v>46.78</v>
      </c>
      <c r="F5024" t="s">
        <v>1535</v>
      </c>
      <c r="G5024" t="str">
        <f t="shared" si="10184"/>
        <v>DL2021007</v>
      </c>
      <c r="H5024" t="str">
        <f t="shared" si="10248"/>
        <v>12</v>
      </c>
      <c r="I5024" t="str">
        <f t="shared" si="10249"/>
        <v>Kamjatkakrabbe_12_20211103_DL2021007_HimmelevGym</v>
      </c>
      <c r="J5024" t="str">
        <f t="shared" si="10250"/>
        <v>Kamjatkakrabbe</v>
      </c>
      <c r="K5024" t="str">
        <f t="shared" si="10251"/>
        <v>eDNA</v>
      </c>
      <c r="L5024">
        <f t="shared" si="10252"/>
        <v>46.78</v>
      </c>
      <c r="M5024" t="str">
        <f t="shared" si="10253"/>
        <v/>
      </c>
      <c r="N5024" t="str">
        <f t="shared" si="10254"/>
        <v/>
      </c>
      <c r="O5024" t="str">
        <f t="shared" si="10255"/>
        <v/>
      </c>
    </row>
    <row r="5025" spans="1:24" x14ac:dyDescent="0.25">
      <c r="A5025" t="s">
        <v>275</v>
      </c>
      <c r="B5025" t="s">
        <v>1479</v>
      </c>
      <c r="C5025" t="s">
        <v>20</v>
      </c>
      <c r="D5025" s="6">
        <v>0.1</v>
      </c>
      <c r="E5025" s="6" t="s">
        <v>17</v>
      </c>
      <c r="F5025" t="s">
        <v>1535</v>
      </c>
      <c r="G5025" t="str">
        <f t="shared" si="10184"/>
        <v>DL2021007</v>
      </c>
      <c r="H5025" t="str">
        <f t="shared" si="10248"/>
        <v>12</v>
      </c>
      <c r="I5025" t="str">
        <f t="shared" si="10249"/>
        <v>Kamjatkakrabbe_12_20211103_DL2021007_HimmelevGym</v>
      </c>
      <c r="J5025" t="str">
        <f t="shared" si="10250"/>
        <v>Kamjatkakrabbe</v>
      </c>
      <c r="K5025" t="str">
        <f t="shared" si="10251"/>
        <v>eDNA</v>
      </c>
      <c r="L5025" t="str">
        <f t="shared" si="10252"/>
        <v>No Ct</v>
      </c>
      <c r="M5025" t="str">
        <f t="shared" si="10253"/>
        <v/>
      </c>
      <c r="N5025" t="str">
        <f t="shared" si="10254"/>
        <v/>
      </c>
      <c r="O5025" t="str">
        <f t="shared" si="10255"/>
        <v/>
      </c>
    </row>
    <row r="5026" spans="1:24" x14ac:dyDescent="0.25">
      <c r="A5026" t="s">
        <v>276</v>
      </c>
      <c r="B5026" t="s">
        <v>1480</v>
      </c>
      <c r="C5026" t="s">
        <v>13</v>
      </c>
      <c r="D5026" s="6">
        <v>0.1</v>
      </c>
      <c r="E5026" s="6" t="s">
        <v>17</v>
      </c>
      <c r="F5026" t="s">
        <v>1535</v>
      </c>
      <c r="G5026" t="str">
        <f t="shared" si="10184"/>
        <v>DL2021007</v>
      </c>
      <c r="H5026" t="str">
        <f t="shared" si="10248"/>
        <v>13</v>
      </c>
      <c r="I5026" t="str">
        <f t="shared" si="10249"/>
        <v>KinesiskUldhaandskrabbe_13_20211103_DL2021007_HimmelevGym</v>
      </c>
      <c r="J5026" t="str">
        <f t="shared" si="10250"/>
        <v>KinesiskUldhaandskrabbe</v>
      </c>
      <c r="K5026" t="str">
        <f t="shared" si="10251"/>
        <v>PosK</v>
      </c>
      <c r="L5026" t="str">
        <f t="shared" si="10252"/>
        <v>No Ct</v>
      </c>
      <c r="M5026">
        <f t="shared" si="10253"/>
        <v>0</v>
      </c>
      <c r="N5026">
        <f t="shared" si="10254"/>
        <v>0</v>
      </c>
      <c r="O5026">
        <f t="shared" si="10255"/>
        <v>0</v>
      </c>
      <c r="Q5026">
        <f t="shared" ref="Q5026" si="10277">IF(L5028="No Ct",0,L5028)</f>
        <v>0</v>
      </c>
      <c r="R5026">
        <f t="shared" ref="R5026" si="10278">IF(L5029="No Ct",0,L5029)</f>
        <v>0</v>
      </c>
      <c r="S5026" t="str">
        <f t="shared" ref="S5026" si="10279">IF(AND(M5026&gt;0,N5026=0),"Valid","Invalid")</f>
        <v>Invalid</v>
      </c>
      <c r="T5026" t="str">
        <f t="shared" ref="T5026" si="10280">IF(OR(Q5026&gt;1,R5026&gt;1),"Present","Absent")</f>
        <v>Absent</v>
      </c>
      <c r="U5026" t="str">
        <f t="shared" ref="U5026" si="10281">IF(OR(AND(Q5026&gt;1,Q5026&lt;41),AND(R5026&gt;1,R5026&lt;41)),"Ct&lt;41","Ct&gt;41")</f>
        <v>Ct&gt;41</v>
      </c>
      <c r="V5026" t="str">
        <f>VLOOKUP(J5026,Datasæt_Analysesystemer!$C$2:$D$68,2,FALSE)</f>
        <v>Kinesisk uldhåndskrabbe</v>
      </c>
      <c r="W5026" t="str">
        <f t="shared" ref="W5026" si="10282">MID(F5026,10,9)</f>
        <v>DL2021007</v>
      </c>
      <c r="X5026" t="str">
        <f t="shared" ref="X5026" si="10283">W5026&amp;"_"&amp;V5026&amp;"_"&amp;S5026&amp;"_"&amp;T5026&amp;"_"&amp;U5026</f>
        <v>DL2021007_Kinesisk uldhåndskrabbe_Invalid_Absent_Ct&gt;41</v>
      </c>
    </row>
    <row r="5027" spans="1:24" x14ac:dyDescent="0.25">
      <c r="A5027" t="s">
        <v>278</v>
      </c>
      <c r="B5027" t="s">
        <v>1481</v>
      </c>
      <c r="C5027" t="s">
        <v>16</v>
      </c>
      <c r="D5027" s="6">
        <v>0.1</v>
      </c>
      <c r="E5027" s="6" t="s">
        <v>17</v>
      </c>
      <c r="F5027" t="s">
        <v>1535</v>
      </c>
      <c r="G5027" t="str">
        <f t="shared" si="10184"/>
        <v>DL2021007</v>
      </c>
      <c r="H5027" t="str">
        <f t="shared" si="10248"/>
        <v>13</v>
      </c>
      <c r="I5027" t="str">
        <f t="shared" si="10249"/>
        <v>KinesiskUldhaandskrabbe_13_20211103_DL2021007_HimmelevGym</v>
      </c>
      <c r="J5027" t="str">
        <f t="shared" si="10250"/>
        <v>KinesiskUldhaandskrabbe</v>
      </c>
      <c r="K5027" t="str">
        <f t="shared" si="10251"/>
        <v>NegK</v>
      </c>
      <c r="L5027" t="str">
        <f t="shared" si="10252"/>
        <v>No Ct</v>
      </c>
      <c r="M5027" t="str">
        <f t="shared" si="10253"/>
        <v/>
      </c>
      <c r="N5027" t="str">
        <f t="shared" si="10254"/>
        <v/>
      </c>
      <c r="O5027" t="str">
        <f t="shared" si="10255"/>
        <v/>
      </c>
    </row>
    <row r="5028" spans="1:24" x14ac:dyDescent="0.25">
      <c r="A5028" t="s">
        <v>280</v>
      </c>
      <c r="B5028" t="s">
        <v>1482</v>
      </c>
      <c r="C5028" t="s">
        <v>20</v>
      </c>
      <c r="D5028" s="6">
        <v>0.1</v>
      </c>
      <c r="E5028" s="6" t="s">
        <v>17</v>
      </c>
      <c r="F5028" t="s">
        <v>1535</v>
      </c>
      <c r="G5028" t="str">
        <f t="shared" si="10184"/>
        <v>DL2021007</v>
      </c>
      <c r="H5028" t="str">
        <f t="shared" si="10248"/>
        <v>13</v>
      </c>
      <c r="I5028" t="str">
        <f t="shared" si="10249"/>
        <v>KinesiskUldhaandskrabbe_13_20211103_DL2021007_HimmelevGym</v>
      </c>
      <c r="J5028" t="str">
        <f t="shared" si="10250"/>
        <v>KinesiskUldhaandskrabbe</v>
      </c>
      <c r="K5028" t="str">
        <f t="shared" si="10251"/>
        <v>eDNA</v>
      </c>
      <c r="L5028" t="str">
        <f t="shared" si="10252"/>
        <v>No Ct</v>
      </c>
      <c r="M5028" t="str">
        <f t="shared" si="10253"/>
        <v/>
      </c>
      <c r="N5028" t="str">
        <f t="shared" si="10254"/>
        <v/>
      </c>
      <c r="O5028" t="str">
        <f t="shared" si="10255"/>
        <v/>
      </c>
    </row>
    <row r="5029" spans="1:24" x14ac:dyDescent="0.25">
      <c r="A5029" t="s">
        <v>282</v>
      </c>
      <c r="B5029" t="s">
        <v>1482</v>
      </c>
      <c r="C5029" t="s">
        <v>20</v>
      </c>
      <c r="D5029" s="6">
        <v>0.1</v>
      </c>
      <c r="E5029" s="6" t="s">
        <v>17</v>
      </c>
      <c r="F5029" t="s">
        <v>1535</v>
      </c>
      <c r="G5029" t="str">
        <f t="shared" si="10184"/>
        <v>DL2021007</v>
      </c>
      <c r="H5029" t="str">
        <f t="shared" si="10248"/>
        <v>13</v>
      </c>
      <c r="I5029" t="str">
        <f t="shared" si="10249"/>
        <v>KinesiskUldhaandskrabbe_13_20211103_DL2021007_HimmelevGym</v>
      </c>
      <c r="J5029" t="str">
        <f t="shared" si="10250"/>
        <v>KinesiskUldhaandskrabbe</v>
      </c>
      <c r="K5029" t="str">
        <f t="shared" si="10251"/>
        <v>eDNA</v>
      </c>
      <c r="L5029" t="str">
        <f t="shared" si="10252"/>
        <v>No Ct</v>
      </c>
      <c r="M5029" t="str">
        <f t="shared" si="10253"/>
        <v/>
      </c>
      <c r="N5029" t="str">
        <f t="shared" si="10254"/>
        <v/>
      </c>
      <c r="O5029" t="str">
        <f t="shared" si="10255"/>
        <v/>
      </c>
    </row>
    <row r="5030" spans="1:24" x14ac:dyDescent="0.25">
      <c r="A5030" t="s">
        <v>283</v>
      </c>
      <c r="B5030" t="s">
        <v>1483</v>
      </c>
      <c r="C5030" t="s">
        <v>13</v>
      </c>
      <c r="D5030" s="6">
        <v>0.1</v>
      </c>
      <c r="E5030" s="6">
        <v>33.89</v>
      </c>
      <c r="F5030" t="s">
        <v>1535</v>
      </c>
      <c r="G5030" t="str">
        <f t="shared" si="10184"/>
        <v>DL2021007</v>
      </c>
      <c r="H5030" t="str">
        <f t="shared" si="10248"/>
        <v>14</v>
      </c>
      <c r="I5030" t="str">
        <f t="shared" si="10249"/>
        <v>KinesiskUldhaandskrabbe_14_20211103_DL2021007_HimmelevGym</v>
      </c>
      <c r="J5030" t="str">
        <f t="shared" si="10250"/>
        <v>KinesiskUldhaandskrabbe</v>
      </c>
      <c r="K5030" t="str">
        <f t="shared" si="10251"/>
        <v>PosK</v>
      </c>
      <c r="L5030">
        <f t="shared" si="10252"/>
        <v>33.89</v>
      </c>
      <c r="M5030">
        <f t="shared" si="10253"/>
        <v>33.89</v>
      </c>
      <c r="N5030">
        <f t="shared" si="10254"/>
        <v>0</v>
      </c>
      <c r="O5030">
        <f t="shared" si="10255"/>
        <v>0</v>
      </c>
      <c r="Q5030">
        <f t="shared" ref="Q5030" si="10284">IF(L5032="No Ct",0,L5032)</f>
        <v>0</v>
      </c>
      <c r="R5030">
        <f t="shared" ref="R5030" si="10285">IF(L5033="No Ct",0,L5033)</f>
        <v>0</v>
      </c>
      <c r="S5030" t="str">
        <f t="shared" ref="S5030" si="10286">IF(AND(M5030&gt;0,N5030=0),"Valid","Invalid")</f>
        <v>Valid</v>
      </c>
      <c r="T5030" t="str">
        <f t="shared" ref="T5030" si="10287">IF(OR(Q5030&gt;1,R5030&gt;1),"Present","Absent")</f>
        <v>Absent</v>
      </c>
      <c r="U5030" t="str">
        <f t="shared" ref="U5030" si="10288">IF(OR(AND(Q5030&gt;1,Q5030&lt;41),AND(R5030&gt;1,R5030&lt;41)),"Ct&lt;41","Ct&gt;41")</f>
        <v>Ct&gt;41</v>
      </c>
      <c r="V5030" t="str">
        <f>VLOOKUP(J5030,Datasæt_Analysesystemer!$C$2:$D$68,2,FALSE)</f>
        <v>Kinesisk uldhåndskrabbe</v>
      </c>
      <c r="W5030" t="str">
        <f t="shared" ref="W5030" si="10289">MID(F5030,10,9)</f>
        <v>DL2021007</v>
      </c>
      <c r="X5030" t="str">
        <f t="shared" ref="X5030" si="10290">W5030&amp;"_"&amp;V5030&amp;"_"&amp;S5030&amp;"_"&amp;T5030&amp;"_"&amp;U5030</f>
        <v>DL2021007_Kinesisk uldhåndskrabbe_Valid_Absent_Ct&gt;41</v>
      </c>
    </row>
    <row r="5031" spans="1:24" x14ac:dyDescent="0.25">
      <c r="A5031" t="s">
        <v>285</v>
      </c>
      <c r="B5031" t="s">
        <v>1484</v>
      </c>
      <c r="C5031" t="s">
        <v>16</v>
      </c>
      <c r="D5031" s="6">
        <v>0.1</v>
      </c>
      <c r="E5031" s="6" t="s">
        <v>17</v>
      </c>
      <c r="F5031" t="s">
        <v>1535</v>
      </c>
      <c r="G5031" t="str">
        <f t="shared" si="10184"/>
        <v>DL2021007</v>
      </c>
      <c r="H5031" t="str">
        <f t="shared" si="10248"/>
        <v>14</v>
      </c>
      <c r="I5031" t="str">
        <f t="shared" si="10249"/>
        <v>KinesiskUldhaandskrabbe_14_20211103_DL2021007_HimmelevGym</v>
      </c>
      <c r="J5031" t="str">
        <f t="shared" si="10250"/>
        <v>KinesiskUldhaandskrabbe</v>
      </c>
      <c r="K5031" t="str">
        <f t="shared" si="10251"/>
        <v>NegK</v>
      </c>
      <c r="L5031" t="str">
        <f t="shared" si="10252"/>
        <v>No Ct</v>
      </c>
      <c r="M5031" t="str">
        <f t="shared" si="10253"/>
        <v/>
      </c>
      <c r="N5031" t="str">
        <f t="shared" si="10254"/>
        <v/>
      </c>
      <c r="O5031" t="str">
        <f t="shared" si="10255"/>
        <v/>
      </c>
    </row>
    <row r="5032" spans="1:24" x14ac:dyDescent="0.25">
      <c r="A5032" t="s">
        <v>287</v>
      </c>
      <c r="B5032" t="s">
        <v>1485</v>
      </c>
      <c r="C5032" t="s">
        <v>20</v>
      </c>
      <c r="D5032" s="6">
        <v>0.1</v>
      </c>
      <c r="E5032" s="6" t="s">
        <v>17</v>
      </c>
      <c r="F5032" t="s">
        <v>1535</v>
      </c>
      <c r="G5032" t="str">
        <f t="shared" si="10184"/>
        <v>DL2021007</v>
      </c>
      <c r="H5032" t="str">
        <f t="shared" si="10248"/>
        <v>14</v>
      </c>
      <c r="I5032" t="str">
        <f t="shared" si="10249"/>
        <v>KinesiskUldhaandskrabbe_14_20211103_DL2021007_HimmelevGym</v>
      </c>
      <c r="J5032" t="str">
        <f t="shared" si="10250"/>
        <v>KinesiskUldhaandskrabbe</v>
      </c>
      <c r="K5032" t="str">
        <f t="shared" si="10251"/>
        <v>eDNA</v>
      </c>
      <c r="L5032" t="str">
        <f t="shared" si="10252"/>
        <v>No Ct</v>
      </c>
      <c r="M5032" t="str">
        <f t="shared" si="10253"/>
        <v/>
      </c>
      <c r="N5032" t="str">
        <f t="shared" si="10254"/>
        <v/>
      </c>
      <c r="O5032" t="str">
        <f t="shared" si="10255"/>
        <v/>
      </c>
    </row>
    <row r="5033" spans="1:24" x14ac:dyDescent="0.25">
      <c r="A5033" t="s">
        <v>289</v>
      </c>
      <c r="B5033" t="s">
        <v>1485</v>
      </c>
      <c r="C5033" t="s">
        <v>20</v>
      </c>
      <c r="D5033" s="6">
        <v>0.1</v>
      </c>
      <c r="E5033" s="6" t="s">
        <v>17</v>
      </c>
      <c r="F5033" t="s">
        <v>1535</v>
      </c>
      <c r="G5033" t="str">
        <f t="shared" si="10184"/>
        <v>DL2021007</v>
      </c>
      <c r="H5033" t="str">
        <f t="shared" si="10248"/>
        <v>14</v>
      </c>
      <c r="I5033" t="str">
        <f t="shared" si="10249"/>
        <v>KinesiskUldhaandskrabbe_14_20211103_DL2021007_HimmelevGym</v>
      </c>
      <c r="J5033" t="str">
        <f t="shared" si="10250"/>
        <v>KinesiskUldhaandskrabbe</v>
      </c>
      <c r="K5033" t="str">
        <f t="shared" si="10251"/>
        <v>eDNA</v>
      </c>
      <c r="L5033" t="str">
        <f t="shared" si="10252"/>
        <v>No Ct</v>
      </c>
      <c r="M5033" t="str">
        <f t="shared" si="10253"/>
        <v/>
      </c>
      <c r="N5033" t="str">
        <f t="shared" si="10254"/>
        <v/>
      </c>
      <c r="O5033" t="str">
        <f t="shared" si="10255"/>
        <v/>
      </c>
    </row>
    <row r="5034" spans="1:24" x14ac:dyDescent="0.25">
      <c r="A5034" t="s">
        <v>290</v>
      </c>
      <c r="B5034" t="s">
        <v>1486</v>
      </c>
      <c r="C5034" t="s">
        <v>13</v>
      </c>
      <c r="D5034" s="6">
        <v>0.1</v>
      </c>
      <c r="E5034" s="6" t="s">
        <v>17</v>
      </c>
      <c r="F5034" t="s">
        <v>1535</v>
      </c>
      <c r="G5034" t="str">
        <f t="shared" si="10184"/>
        <v>DL2021007</v>
      </c>
      <c r="H5034" t="str">
        <f t="shared" si="10248"/>
        <v>15</v>
      </c>
      <c r="I5034" t="str">
        <f t="shared" si="10249"/>
        <v>NordamerikanskMudderkrabbe_15_20211103_DL2021007_HimmelevGym</v>
      </c>
      <c r="J5034" t="str">
        <f t="shared" si="10250"/>
        <v>NordamerikanskMudderkrabbe</v>
      </c>
      <c r="K5034" t="str">
        <f t="shared" si="10251"/>
        <v>PosK</v>
      </c>
      <c r="L5034" t="str">
        <f t="shared" si="10252"/>
        <v>No Ct</v>
      </c>
      <c r="M5034">
        <f t="shared" si="10253"/>
        <v>0</v>
      </c>
      <c r="N5034">
        <f t="shared" si="10254"/>
        <v>0</v>
      </c>
      <c r="O5034">
        <f t="shared" si="10255"/>
        <v>0</v>
      </c>
      <c r="Q5034">
        <f t="shared" ref="Q5034" si="10291">IF(L5036="No Ct",0,L5036)</f>
        <v>0</v>
      </c>
      <c r="R5034">
        <f t="shared" ref="R5034" si="10292">IF(L5037="No Ct",0,L5037)</f>
        <v>0</v>
      </c>
      <c r="S5034" t="str">
        <f t="shared" ref="S5034" si="10293">IF(AND(M5034&gt;0,N5034=0),"Valid","Invalid")</f>
        <v>Invalid</v>
      </c>
      <c r="T5034" t="str">
        <f t="shared" ref="T5034" si="10294">IF(OR(Q5034&gt;1,R5034&gt;1),"Present","Absent")</f>
        <v>Absent</v>
      </c>
      <c r="U5034" t="str">
        <f t="shared" ref="U5034" si="10295">IF(OR(AND(Q5034&gt;1,Q5034&lt;41),AND(R5034&gt;1,R5034&lt;41)),"Ct&lt;41","Ct&gt;41")</f>
        <v>Ct&gt;41</v>
      </c>
      <c r="V5034" t="str">
        <f>VLOOKUP(J5034,Datasæt_Analysesystemer!$C$2:$D$68,2,FALSE)</f>
        <v>Nordam. Brakvandskrabbe / mudderkrabbe</v>
      </c>
      <c r="W5034" t="str">
        <f t="shared" ref="W5034" si="10296">MID(F5034,10,9)</f>
        <v>DL2021007</v>
      </c>
      <c r="X5034" t="str">
        <f t="shared" ref="X5034" si="10297">W5034&amp;"_"&amp;V5034&amp;"_"&amp;S5034&amp;"_"&amp;T5034&amp;"_"&amp;U5034</f>
        <v>DL2021007_Nordam. Brakvandskrabbe / mudderkrabbe_Invalid_Absent_Ct&gt;41</v>
      </c>
    </row>
    <row r="5035" spans="1:24" x14ac:dyDescent="0.25">
      <c r="A5035" t="s">
        <v>292</v>
      </c>
      <c r="B5035" t="s">
        <v>1487</v>
      </c>
      <c r="C5035" t="s">
        <v>16</v>
      </c>
      <c r="D5035" s="6">
        <v>0.1</v>
      </c>
      <c r="E5035" s="6" t="s">
        <v>17</v>
      </c>
      <c r="F5035" t="s">
        <v>1535</v>
      </c>
      <c r="G5035" t="str">
        <f t="shared" si="10184"/>
        <v>DL2021007</v>
      </c>
      <c r="H5035" t="str">
        <f t="shared" si="10248"/>
        <v>15</v>
      </c>
      <c r="I5035" t="str">
        <f t="shared" si="10249"/>
        <v>NordamerikanskMudderkrabbe_15_20211103_DL2021007_HimmelevGym</v>
      </c>
      <c r="J5035" t="str">
        <f t="shared" si="10250"/>
        <v>NordamerikanskMudderkrabbe</v>
      </c>
      <c r="K5035" t="str">
        <f t="shared" si="10251"/>
        <v>NegK</v>
      </c>
      <c r="L5035" t="str">
        <f t="shared" si="10252"/>
        <v>No Ct</v>
      </c>
      <c r="M5035" t="str">
        <f t="shared" si="10253"/>
        <v/>
      </c>
      <c r="N5035" t="str">
        <f t="shared" si="10254"/>
        <v/>
      </c>
      <c r="O5035" t="str">
        <f t="shared" si="10255"/>
        <v/>
      </c>
    </row>
    <row r="5036" spans="1:24" x14ac:dyDescent="0.25">
      <c r="A5036" t="s">
        <v>294</v>
      </c>
      <c r="B5036" t="s">
        <v>1488</v>
      </c>
      <c r="C5036" t="s">
        <v>20</v>
      </c>
      <c r="D5036" s="6">
        <v>0.1</v>
      </c>
      <c r="E5036" s="6" t="s">
        <v>17</v>
      </c>
      <c r="F5036" t="s">
        <v>1535</v>
      </c>
      <c r="G5036" t="str">
        <f t="shared" si="10184"/>
        <v>DL2021007</v>
      </c>
      <c r="H5036" t="str">
        <f t="shared" si="10248"/>
        <v>15</v>
      </c>
      <c r="I5036" t="str">
        <f t="shared" si="10249"/>
        <v>NordamerikanskMudderkrabbe_15_20211103_DL2021007_HimmelevGym</v>
      </c>
      <c r="J5036" t="str">
        <f t="shared" si="10250"/>
        <v>NordamerikanskMudderkrabbe</v>
      </c>
      <c r="K5036" t="str">
        <f t="shared" si="10251"/>
        <v>eDNA</v>
      </c>
      <c r="L5036" t="str">
        <f t="shared" si="10252"/>
        <v>No Ct</v>
      </c>
      <c r="M5036" t="str">
        <f t="shared" si="10253"/>
        <v/>
      </c>
      <c r="N5036" t="str">
        <f t="shared" si="10254"/>
        <v/>
      </c>
      <c r="O5036" t="str">
        <f t="shared" si="10255"/>
        <v/>
      </c>
    </row>
    <row r="5037" spans="1:24" x14ac:dyDescent="0.25">
      <c r="A5037" t="s">
        <v>296</v>
      </c>
      <c r="B5037" t="s">
        <v>1488</v>
      </c>
      <c r="C5037" t="s">
        <v>20</v>
      </c>
      <c r="D5037" s="6">
        <v>0.1</v>
      </c>
      <c r="E5037" s="6" t="s">
        <v>17</v>
      </c>
      <c r="F5037" t="s">
        <v>1535</v>
      </c>
      <c r="G5037" t="str">
        <f t="shared" si="10184"/>
        <v>DL2021007</v>
      </c>
      <c r="H5037" t="str">
        <f t="shared" si="10248"/>
        <v>15</v>
      </c>
      <c r="I5037" t="str">
        <f t="shared" si="10249"/>
        <v>NordamerikanskMudderkrabbe_15_20211103_DL2021007_HimmelevGym</v>
      </c>
      <c r="J5037" t="str">
        <f t="shared" si="10250"/>
        <v>NordamerikanskMudderkrabbe</v>
      </c>
      <c r="K5037" t="str">
        <f t="shared" si="10251"/>
        <v>eDNA</v>
      </c>
      <c r="L5037" t="str">
        <f t="shared" si="10252"/>
        <v>No Ct</v>
      </c>
      <c r="M5037" t="str">
        <f t="shared" si="10253"/>
        <v/>
      </c>
      <c r="N5037" t="str">
        <f t="shared" si="10254"/>
        <v/>
      </c>
      <c r="O5037" t="str">
        <f t="shared" si="10255"/>
        <v/>
      </c>
    </row>
    <row r="5038" spans="1:24" x14ac:dyDescent="0.25">
      <c r="A5038" t="s">
        <v>297</v>
      </c>
      <c r="B5038" t="s">
        <v>1489</v>
      </c>
      <c r="C5038" t="s">
        <v>13</v>
      </c>
      <c r="D5038" s="6">
        <v>0.1</v>
      </c>
      <c r="E5038" s="6">
        <v>31.49</v>
      </c>
      <c r="F5038" t="s">
        <v>1535</v>
      </c>
      <c r="G5038" t="str">
        <f t="shared" si="10184"/>
        <v>DL2021007</v>
      </c>
      <c r="H5038" t="str">
        <f t="shared" si="10248"/>
        <v>16</v>
      </c>
      <c r="I5038" t="str">
        <f t="shared" si="10249"/>
        <v>NordamerikanskMudderkrabbe_16_20211103_DL2021007_HimmelevGym</v>
      </c>
      <c r="J5038" t="str">
        <f t="shared" si="10250"/>
        <v>NordamerikanskMudderkrabbe</v>
      </c>
      <c r="K5038" t="str">
        <f t="shared" si="10251"/>
        <v>PosK</v>
      </c>
      <c r="L5038">
        <f t="shared" si="10252"/>
        <v>31.49</v>
      </c>
      <c r="M5038">
        <f t="shared" si="10253"/>
        <v>31.49</v>
      </c>
      <c r="N5038">
        <f t="shared" si="10254"/>
        <v>0</v>
      </c>
      <c r="O5038">
        <f t="shared" si="10255"/>
        <v>0</v>
      </c>
      <c r="Q5038">
        <f t="shared" ref="Q5038" si="10298">IF(L5040="No Ct",0,L5040)</f>
        <v>0</v>
      </c>
      <c r="R5038">
        <f t="shared" ref="R5038" si="10299">IF(L5041="No Ct",0,L5041)</f>
        <v>0</v>
      </c>
      <c r="S5038" t="str">
        <f t="shared" ref="S5038" si="10300">IF(AND(M5038&gt;0,N5038=0),"Valid","Invalid")</f>
        <v>Valid</v>
      </c>
      <c r="T5038" t="str">
        <f t="shared" ref="T5038" si="10301">IF(OR(Q5038&gt;1,R5038&gt;1),"Present","Absent")</f>
        <v>Absent</v>
      </c>
      <c r="U5038" t="str">
        <f t="shared" ref="U5038" si="10302">IF(OR(AND(Q5038&gt;1,Q5038&lt;41),AND(R5038&gt;1,R5038&lt;41)),"Ct&lt;41","Ct&gt;41")</f>
        <v>Ct&gt;41</v>
      </c>
      <c r="V5038" t="str">
        <f>VLOOKUP(J5038,Datasæt_Analysesystemer!$C$2:$D$68,2,FALSE)</f>
        <v>Nordam. Brakvandskrabbe / mudderkrabbe</v>
      </c>
      <c r="W5038" t="str">
        <f t="shared" ref="W5038" si="10303">MID(F5038,10,9)</f>
        <v>DL2021007</v>
      </c>
      <c r="X5038" t="str">
        <f t="shared" ref="X5038" si="10304">W5038&amp;"_"&amp;V5038&amp;"_"&amp;S5038&amp;"_"&amp;T5038&amp;"_"&amp;U5038</f>
        <v>DL2021007_Nordam. Brakvandskrabbe / mudderkrabbe_Valid_Absent_Ct&gt;41</v>
      </c>
    </row>
    <row r="5039" spans="1:24" x14ac:dyDescent="0.25">
      <c r="A5039" t="s">
        <v>299</v>
      </c>
      <c r="B5039" t="s">
        <v>1490</v>
      </c>
      <c r="C5039" t="s">
        <v>16</v>
      </c>
      <c r="D5039" s="6">
        <v>0.1</v>
      </c>
      <c r="E5039" s="6" t="s">
        <v>17</v>
      </c>
      <c r="F5039" t="s">
        <v>1535</v>
      </c>
      <c r="G5039" t="str">
        <f t="shared" si="10184"/>
        <v>DL2021007</v>
      </c>
      <c r="H5039" t="str">
        <f t="shared" si="10248"/>
        <v>16</v>
      </c>
      <c r="I5039" t="str">
        <f t="shared" si="10249"/>
        <v>NordamerikanskMudderkrabbe_16_20211103_DL2021007_HimmelevGym</v>
      </c>
      <c r="J5039" t="str">
        <f t="shared" si="10250"/>
        <v>NordamerikanskMudderkrabbe</v>
      </c>
      <c r="K5039" t="str">
        <f t="shared" si="10251"/>
        <v>NegK</v>
      </c>
      <c r="L5039" t="str">
        <f t="shared" si="10252"/>
        <v>No Ct</v>
      </c>
      <c r="M5039" t="str">
        <f t="shared" si="10253"/>
        <v/>
      </c>
      <c r="N5039" t="str">
        <f t="shared" si="10254"/>
        <v/>
      </c>
      <c r="O5039" t="str">
        <f t="shared" si="10255"/>
        <v/>
      </c>
    </row>
    <row r="5040" spans="1:24" x14ac:dyDescent="0.25">
      <c r="A5040" t="s">
        <v>301</v>
      </c>
      <c r="B5040" t="s">
        <v>1491</v>
      </c>
      <c r="C5040" t="s">
        <v>20</v>
      </c>
      <c r="D5040" s="6">
        <v>0.1</v>
      </c>
      <c r="E5040" s="6" t="s">
        <v>17</v>
      </c>
      <c r="F5040" t="s">
        <v>1535</v>
      </c>
      <c r="G5040" t="str">
        <f t="shared" si="10184"/>
        <v>DL2021007</v>
      </c>
      <c r="H5040" t="str">
        <f t="shared" si="10248"/>
        <v>16</v>
      </c>
      <c r="I5040" t="str">
        <f t="shared" si="10249"/>
        <v>NordamerikanskMudderkrabbe_16_20211103_DL2021007_HimmelevGym</v>
      </c>
      <c r="J5040" t="str">
        <f t="shared" si="10250"/>
        <v>NordamerikanskMudderkrabbe</v>
      </c>
      <c r="K5040" t="str">
        <f t="shared" si="10251"/>
        <v>eDNA</v>
      </c>
      <c r="L5040" t="str">
        <f t="shared" si="10252"/>
        <v>No Ct</v>
      </c>
      <c r="M5040" t="str">
        <f t="shared" si="10253"/>
        <v/>
      </c>
      <c r="N5040" t="str">
        <f t="shared" si="10254"/>
        <v/>
      </c>
      <c r="O5040" t="str">
        <f t="shared" si="10255"/>
        <v/>
      </c>
    </row>
    <row r="5041" spans="1:24" x14ac:dyDescent="0.25">
      <c r="A5041" t="s">
        <v>303</v>
      </c>
      <c r="B5041" t="s">
        <v>1491</v>
      </c>
      <c r="C5041" t="s">
        <v>20</v>
      </c>
      <c r="D5041" s="6">
        <v>0.1</v>
      </c>
      <c r="E5041" s="6" t="s">
        <v>17</v>
      </c>
      <c r="F5041" t="s">
        <v>1535</v>
      </c>
      <c r="G5041" t="str">
        <f t="shared" si="10184"/>
        <v>DL2021007</v>
      </c>
      <c r="H5041" t="str">
        <f t="shared" si="10248"/>
        <v>16</v>
      </c>
      <c r="I5041" t="str">
        <f t="shared" si="10249"/>
        <v>NordamerikanskMudderkrabbe_16_20211103_DL2021007_HimmelevGym</v>
      </c>
      <c r="J5041" t="str">
        <f t="shared" si="10250"/>
        <v>NordamerikanskMudderkrabbe</v>
      </c>
      <c r="K5041" t="str">
        <f t="shared" si="10251"/>
        <v>eDNA</v>
      </c>
      <c r="L5041" t="str">
        <f t="shared" si="10252"/>
        <v>No Ct</v>
      </c>
      <c r="M5041" t="str">
        <f t="shared" si="10253"/>
        <v/>
      </c>
      <c r="N5041" t="str">
        <f t="shared" si="10254"/>
        <v/>
      </c>
      <c r="O5041" t="str">
        <f t="shared" si="10255"/>
        <v/>
      </c>
    </row>
    <row r="5042" spans="1:24" x14ac:dyDescent="0.25">
      <c r="A5042" t="s">
        <v>304</v>
      </c>
      <c r="B5042" t="s">
        <v>1492</v>
      </c>
      <c r="C5042" t="s">
        <v>13</v>
      </c>
      <c r="D5042" s="6">
        <v>0.1</v>
      </c>
      <c r="E5042" s="6">
        <v>31.39</v>
      </c>
      <c r="F5042" t="s">
        <v>1535</v>
      </c>
      <c r="G5042" t="str">
        <f t="shared" ref="G5042:G5105" si="10305">MID(F5042,10,9)</f>
        <v>DL2021007</v>
      </c>
      <c r="H5042" t="str">
        <f t="shared" si="10248"/>
        <v>17</v>
      </c>
      <c r="I5042" t="str">
        <f t="shared" si="10249"/>
        <v>Pukkellaks_17_20211103_DL2021007_HimmelevGym</v>
      </c>
      <c r="J5042" t="str">
        <f t="shared" si="10250"/>
        <v>Pukkellaks</v>
      </c>
      <c r="K5042" t="str">
        <f t="shared" si="10251"/>
        <v>PosK</v>
      </c>
      <c r="L5042">
        <f t="shared" si="10252"/>
        <v>31.39</v>
      </c>
      <c r="M5042">
        <f t="shared" si="10253"/>
        <v>31.39</v>
      </c>
      <c r="N5042">
        <f t="shared" si="10254"/>
        <v>0</v>
      </c>
      <c r="O5042">
        <f t="shared" si="10255"/>
        <v>0</v>
      </c>
      <c r="Q5042">
        <f t="shared" ref="Q5042" si="10306">IF(L5044="No Ct",0,L5044)</f>
        <v>0</v>
      </c>
      <c r="R5042">
        <f t="shared" ref="R5042" si="10307">IF(L5045="No Ct",0,L5045)</f>
        <v>0</v>
      </c>
      <c r="S5042" t="str">
        <f t="shared" ref="S5042" si="10308">IF(AND(M5042&gt;0,N5042=0),"Valid","Invalid")</f>
        <v>Valid</v>
      </c>
      <c r="T5042" t="str">
        <f t="shared" ref="T5042" si="10309">IF(OR(Q5042&gt;1,R5042&gt;1),"Present","Absent")</f>
        <v>Absent</v>
      </c>
      <c r="U5042" t="str">
        <f t="shared" ref="U5042" si="10310">IF(OR(AND(Q5042&gt;1,Q5042&lt;41),AND(R5042&gt;1,R5042&lt;41)),"Ct&lt;41","Ct&gt;41")</f>
        <v>Ct&gt;41</v>
      </c>
      <c r="V5042" t="str">
        <f>VLOOKUP(J5042,Datasæt_Analysesystemer!$C$2:$D$68,2,FALSE)</f>
        <v>Pukkellaks</v>
      </c>
      <c r="W5042" t="str">
        <f t="shared" ref="W5042" si="10311">MID(F5042,10,9)</f>
        <v>DL2021007</v>
      </c>
      <c r="X5042" t="str">
        <f t="shared" ref="X5042" si="10312">W5042&amp;"_"&amp;V5042&amp;"_"&amp;S5042&amp;"_"&amp;T5042&amp;"_"&amp;U5042</f>
        <v>DL2021007_Pukkellaks_Valid_Absent_Ct&gt;41</v>
      </c>
    </row>
    <row r="5043" spans="1:24" x14ac:dyDescent="0.25">
      <c r="A5043" t="s">
        <v>306</v>
      </c>
      <c r="B5043" t="s">
        <v>1493</v>
      </c>
      <c r="C5043" t="s">
        <v>16</v>
      </c>
      <c r="D5043" s="6">
        <v>0.1</v>
      </c>
      <c r="E5043" s="6" t="s">
        <v>17</v>
      </c>
      <c r="F5043" t="s">
        <v>1535</v>
      </c>
      <c r="G5043" t="str">
        <f t="shared" si="10305"/>
        <v>DL2021007</v>
      </c>
      <c r="H5043" t="str">
        <f t="shared" si="10248"/>
        <v>17</v>
      </c>
      <c r="I5043" t="str">
        <f t="shared" si="10249"/>
        <v>Pukkellaks_17_20211103_DL2021007_HimmelevGym</v>
      </c>
      <c r="J5043" t="str">
        <f t="shared" si="10250"/>
        <v>Pukkellaks</v>
      </c>
      <c r="K5043" t="str">
        <f t="shared" si="10251"/>
        <v>NegK</v>
      </c>
      <c r="L5043" t="str">
        <f t="shared" si="10252"/>
        <v>No Ct</v>
      </c>
      <c r="M5043" t="str">
        <f t="shared" si="10253"/>
        <v/>
      </c>
      <c r="N5043" t="str">
        <f t="shared" si="10254"/>
        <v/>
      </c>
      <c r="O5043" t="str">
        <f t="shared" si="10255"/>
        <v/>
      </c>
    </row>
    <row r="5044" spans="1:24" x14ac:dyDescent="0.25">
      <c r="A5044" t="s">
        <v>308</v>
      </c>
      <c r="B5044" t="s">
        <v>1494</v>
      </c>
      <c r="C5044" t="s">
        <v>20</v>
      </c>
      <c r="D5044" s="6">
        <v>0.1</v>
      </c>
      <c r="E5044" s="6" t="s">
        <v>17</v>
      </c>
      <c r="F5044" t="s">
        <v>1535</v>
      </c>
      <c r="G5044" t="str">
        <f t="shared" si="10305"/>
        <v>DL2021007</v>
      </c>
      <c r="H5044" t="str">
        <f t="shared" si="10248"/>
        <v>17</v>
      </c>
      <c r="I5044" t="str">
        <f t="shared" si="10249"/>
        <v>Pukkellaks_17_20211103_DL2021007_HimmelevGym</v>
      </c>
      <c r="J5044" t="str">
        <f t="shared" si="10250"/>
        <v>Pukkellaks</v>
      </c>
      <c r="K5044" t="str">
        <f t="shared" si="10251"/>
        <v>eDNA</v>
      </c>
      <c r="L5044" t="str">
        <f t="shared" si="10252"/>
        <v>No Ct</v>
      </c>
      <c r="M5044" t="str">
        <f t="shared" si="10253"/>
        <v/>
      </c>
      <c r="N5044" t="str">
        <f t="shared" si="10254"/>
        <v/>
      </c>
      <c r="O5044" t="str">
        <f t="shared" si="10255"/>
        <v/>
      </c>
    </row>
    <row r="5045" spans="1:24" x14ac:dyDescent="0.25">
      <c r="A5045" t="s">
        <v>310</v>
      </c>
      <c r="B5045" t="s">
        <v>1494</v>
      </c>
      <c r="C5045" t="s">
        <v>20</v>
      </c>
      <c r="D5045" s="6">
        <v>0.1</v>
      </c>
      <c r="E5045" s="6" t="s">
        <v>17</v>
      </c>
      <c r="F5045" t="s">
        <v>1535</v>
      </c>
      <c r="G5045" t="str">
        <f t="shared" si="10305"/>
        <v>DL2021007</v>
      </c>
      <c r="H5045" t="str">
        <f t="shared" si="10248"/>
        <v>17</v>
      </c>
      <c r="I5045" t="str">
        <f t="shared" si="10249"/>
        <v>Pukkellaks_17_20211103_DL2021007_HimmelevGym</v>
      </c>
      <c r="J5045" t="str">
        <f t="shared" si="10250"/>
        <v>Pukkellaks</v>
      </c>
      <c r="K5045" t="str">
        <f t="shared" si="10251"/>
        <v>eDNA</v>
      </c>
      <c r="L5045" t="str">
        <f t="shared" si="10252"/>
        <v>No Ct</v>
      </c>
      <c r="M5045" t="str">
        <f t="shared" si="10253"/>
        <v/>
      </c>
      <c r="N5045" t="str">
        <f t="shared" si="10254"/>
        <v/>
      </c>
      <c r="O5045" t="str">
        <f t="shared" si="10255"/>
        <v/>
      </c>
    </row>
    <row r="5046" spans="1:24" x14ac:dyDescent="0.25">
      <c r="A5046" t="s">
        <v>311</v>
      </c>
      <c r="B5046" t="s">
        <v>1495</v>
      </c>
      <c r="C5046" t="s">
        <v>13</v>
      </c>
      <c r="D5046" s="6">
        <v>0.1</v>
      </c>
      <c r="E5046" s="6">
        <v>31.71</v>
      </c>
      <c r="F5046" t="s">
        <v>1535</v>
      </c>
      <c r="G5046" t="str">
        <f t="shared" si="10305"/>
        <v>DL2021007</v>
      </c>
      <c r="H5046" t="str">
        <f t="shared" si="10248"/>
        <v>18</v>
      </c>
      <c r="I5046" t="str">
        <f t="shared" si="10249"/>
        <v>Pukkellaks_18_20211103_DL2021007_HimmelevGym</v>
      </c>
      <c r="J5046" t="str">
        <f t="shared" si="10250"/>
        <v>Pukkellaks</v>
      </c>
      <c r="K5046" t="str">
        <f t="shared" si="10251"/>
        <v>PosK</v>
      </c>
      <c r="L5046">
        <f t="shared" si="10252"/>
        <v>31.71</v>
      </c>
      <c r="M5046">
        <f t="shared" si="10253"/>
        <v>31.71</v>
      </c>
      <c r="N5046">
        <f t="shared" si="10254"/>
        <v>0</v>
      </c>
      <c r="O5046">
        <f t="shared" si="10255"/>
        <v>0</v>
      </c>
      <c r="Q5046">
        <f t="shared" ref="Q5046" si="10313">IF(L5048="No Ct",0,L5048)</f>
        <v>0</v>
      </c>
      <c r="R5046">
        <f t="shared" ref="R5046" si="10314">IF(L5049="No Ct",0,L5049)</f>
        <v>0</v>
      </c>
      <c r="S5046" t="str">
        <f t="shared" ref="S5046" si="10315">IF(AND(M5046&gt;0,N5046=0),"Valid","Invalid")</f>
        <v>Valid</v>
      </c>
      <c r="T5046" t="str">
        <f t="shared" ref="T5046" si="10316">IF(OR(Q5046&gt;1,R5046&gt;1),"Present","Absent")</f>
        <v>Absent</v>
      </c>
      <c r="U5046" t="str">
        <f t="shared" ref="U5046" si="10317">IF(OR(AND(Q5046&gt;1,Q5046&lt;41),AND(R5046&gt;1,R5046&lt;41)),"Ct&lt;41","Ct&gt;41")</f>
        <v>Ct&gt;41</v>
      </c>
      <c r="V5046" t="str">
        <f>VLOOKUP(J5046,Datasæt_Analysesystemer!$C$2:$D$68,2,FALSE)</f>
        <v>Pukkellaks</v>
      </c>
      <c r="W5046" t="str">
        <f t="shared" ref="W5046" si="10318">MID(F5046,10,9)</f>
        <v>DL2021007</v>
      </c>
      <c r="X5046" t="str">
        <f t="shared" ref="X5046" si="10319">W5046&amp;"_"&amp;V5046&amp;"_"&amp;S5046&amp;"_"&amp;T5046&amp;"_"&amp;U5046</f>
        <v>DL2021007_Pukkellaks_Valid_Absent_Ct&gt;41</v>
      </c>
    </row>
    <row r="5047" spans="1:24" x14ac:dyDescent="0.25">
      <c r="A5047" t="s">
        <v>313</v>
      </c>
      <c r="B5047" t="s">
        <v>1496</v>
      </c>
      <c r="C5047" t="s">
        <v>16</v>
      </c>
      <c r="D5047" s="6">
        <v>0.1</v>
      </c>
      <c r="E5047" s="6" t="s">
        <v>17</v>
      </c>
      <c r="F5047" t="s">
        <v>1535</v>
      </c>
      <c r="G5047" t="str">
        <f t="shared" si="10305"/>
        <v>DL2021007</v>
      </c>
      <c r="H5047" t="str">
        <f t="shared" si="10248"/>
        <v>18</v>
      </c>
      <c r="I5047" t="str">
        <f t="shared" si="10249"/>
        <v>Pukkellaks_18_20211103_DL2021007_HimmelevGym</v>
      </c>
      <c r="J5047" t="str">
        <f t="shared" si="10250"/>
        <v>Pukkellaks</v>
      </c>
      <c r="K5047" t="str">
        <f t="shared" si="10251"/>
        <v>NegK</v>
      </c>
      <c r="L5047" t="str">
        <f t="shared" si="10252"/>
        <v>No Ct</v>
      </c>
      <c r="M5047" t="str">
        <f t="shared" si="10253"/>
        <v/>
      </c>
      <c r="N5047" t="str">
        <f t="shared" si="10254"/>
        <v/>
      </c>
      <c r="O5047" t="str">
        <f t="shared" si="10255"/>
        <v/>
      </c>
    </row>
    <row r="5048" spans="1:24" x14ac:dyDescent="0.25">
      <c r="A5048" t="s">
        <v>315</v>
      </c>
      <c r="B5048" t="s">
        <v>1497</v>
      </c>
      <c r="C5048" t="s">
        <v>20</v>
      </c>
      <c r="D5048" s="6">
        <v>0.1</v>
      </c>
      <c r="E5048" s="6" t="s">
        <v>17</v>
      </c>
      <c r="F5048" t="s">
        <v>1535</v>
      </c>
      <c r="G5048" t="str">
        <f t="shared" si="10305"/>
        <v>DL2021007</v>
      </c>
      <c r="H5048" t="str">
        <f t="shared" si="10248"/>
        <v>18</v>
      </c>
      <c r="I5048" t="str">
        <f t="shared" si="10249"/>
        <v>Pukkellaks_18_20211103_DL2021007_HimmelevGym</v>
      </c>
      <c r="J5048" t="str">
        <f t="shared" si="10250"/>
        <v>Pukkellaks</v>
      </c>
      <c r="K5048" t="str">
        <f t="shared" si="10251"/>
        <v>eDNA</v>
      </c>
      <c r="L5048" t="str">
        <f t="shared" si="10252"/>
        <v>No Ct</v>
      </c>
      <c r="M5048" t="str">
        <f t="shared" si="10253"/>
        <v/>
      </c>
      <c r="N5048" t="str">
        <f t="shared" si="10254"/>
        <v/>
      </c>
      <c r="O5048" t="str">
        <f t="shared" si="10255"/>
        <v/>
      </c>
    </row>
    <row r="5049" spans="1:24" x14ac:dyDescent="0.25">
      <c r="A5049" t="s">
        <v>317</v>
      </c>
      <c r="B5049" t="s">
        <v>1497</v>
      </c>
      <c r="C5049" t="s">
        <v>20</v>
      </c>
      <c r="D5049" s="6">
        <v>0.1</v>
      </c>
      <c r="E5049" s="6" t="s">
        <v>17</v>
      </c>
      <c r="F5049" t="s">
        <v>1535</v>
      </c>
      <c r="G5049" t="str">
        <f t="shared" si="10305"/>
        <v>DL2021007</v>
      </c>
      <c r="H5049" t="str">
        <f t="shared" si="10248"/>
        <v>18</v>
      </c>
      <c r="I5049" t="str">
        <f t="shared" si="10249"/>
        <v>Pukkellaks_18_20211103_DL2021007_HimmelevGym</v>
      </c>
      <c r="J5049" t="str">
        <f t="shared" si="10250"/>
        <v>Pukkellaks</v>
      </c>
      <c r="K5049" t="str">
        <f t="shared" si="10251"/>
        <v>eDNA</v>
      </c>
      <c r="L5049" t="str">
        <f t="shared" si="10252"/>
        <v>No Ct</v>
      </c>
      <c r="M5049" t="str">
        <f t="shared" si="10253"/>
        <v/>
      </c>
      <c r="N5049" t="str">
        <f t="shared" si="10254"/>
        <v/>
      </c>
      <c r="O5049" t="str">
        <f t="shared" si="10255"/>
        <v/>
      </c>
    </row>
    <row r="5050" spans="1:24" x14ac:dyDescent="0.25">
      <c r="A5050" t="s">
        <v>318</v>
      </c>
      <c r="B5050" t="s">
        <v>1529</v>
      </c>
      <c r="C5050" t="s">
        <v>13</v>
      </c>
      <c r="D5050" s="6">
        <v>0.1</v>
      </c>
      <c r="E5050" s="6">
        <v>31.66</v>
      </c>
      <c r="F5050" t="s">
        <v>1535</v>
      </c>
      <c r="G5050" t="str">
        <f t="shared" si="10305"/>
        <v>DL2021007</v>
      </c>
      <c r="H5050" t="str">
        <f t="shared" si="10248"/>
        <v>19</v>
      </c>
      <c r="I5050" t="str">
        <f t="shared" si="10249"/>
        <v>BlaafinnetTun_19_20211103_DL2021007_HimmelevGym</v>
      </c>
      <c r="J5050" t="str">
        <f t="shared" si="10250"/>
        <v>BlaafinnetTun</v>
      </c>
      <c r="K5050" t="str">
        <f t="shared" si="10251"/>
        <v>PosK</v>
      </c>
      <c r="L5050">
        <f t="shared" si="10252"/>
        <v>31.66</v>
      </c>
      <c r="M5050">
        <f t="shared" si="10253"/>
        <v>31.66</v>
      </c>
      <c r="N5050">
        <f t="shared" si="10254"/>
        <v>40.56</v>
      </c>
      <c r="O5050">
        <f t="shared" si="10255"/>
        <v>79.75</v>
      </c>
      <c r="Q5050">
        <f t="shared" ref="Q5050" si="10320">IF(L5052="No Ct",0,L5052)</f>
        <v>39.799999999999997</v>
      </c>
      <c r="R5050">
        <f t="shared" ref="R5050" si="10321">IF(L5053="No Ct",0,L5053)</f>
        <v>39.950000000000003</v>
      </c>
      <c r="S5050" t="str">
        <f t="shared" ref="S5050" si="10322">IF(AND(M5050&gt;0,N5050=0),"Valid","Invalid")</f>
        <v>Invalid</v>
      </c>
      <c r="T5050" t="str">
        <f t="shared" ref="T5050" si="10323">IF(OR(Q5050&gt;1,R5050&gt;1),"Present","Absent")</f>
        <v>Present</v>
      </c>
      <c r="U5050" t="str">
        <f t="shared" ref="U5050" si="10324">IF(OR(AND(Q5050&gt;1,Q5050&lt;41),AND(R5050&gt;1,R5050&lt;41)),"Ct&lt;41","Ct&gt;41")</f>
        <v>Ct&lt;41</v>
      </c>
      <c r="V5050" t="str">
        <f>VLOOKUP(J5050,Datasæt_Analysesystemer!$C$2:$D$68,2,FALSE)</f>
        <v>Blåfinnet tun</v>
      </c>
      <c r="W5050" t="str">
        <f t="shared" ref="W5050" si="10325">MID(F5050,10,9)</f>
        <v>DL2021007</v>
      </c>
      <c r="X5050" t="str">
        <f t="shared" ref="X5050" si="10326">W5050&amp;"_"&amp;V5050&amp;"_"&amp;S5050&amp;"_"&amp;T5050&amp;"_"&amp;U5050</f>
        <v>DL2021007_Blåfinnet tun_Invalid_Present_Ct&lt;41</v>
      </c>
    </row>
    <row r="5051" spans="1:24" x14ac:dyDescent="0.25">
      <c r="A5051" t="s">
        <v>320</v>
      </c>
      <c r="B5051" t="s">
        <v>1530</v>
      </c>
      <c r="C5051" t="s">
        <v>16</v>
      </c>
      <c r="D5051" s="6">
        <v>0.1</v>
      </c>
      <c r="E5051" s="6">
        <v>40.56</v>
      </c>
      <c r="F5051" t="s">
        <v>1535</v>
      </c>
      <c r="G5051" t="str">
        <f t="shared" si="10305"/>
        <v>DL2021007</v>
      </c>
      <c r="H5051" t="str">
        <f t="shared" si="10248"/>
        <v>19</v>
      </c>
      <c r="I5051" t="str">
        <f t="shared" si="10249"/>
        <v>BlaafinnetTun_19_20211103_DL2021007_HimmelevGym</v>
      </c>
      <c r="J5051" t="str">
        <f t="shared" si="10250"/>
        <v>BlaafinnetTun</v>
      </c>
      <c r="K5051" t="str">
        <f t="shared" si="10251"/>
        <v>NegK</v>
      </c>
      <c r="L5051">
        <f t="shared" si="10252"/>
        <v>40.56</v>
      </c>
      <c r="M5051" t="str">
        <f t="shared" si="10253"/>
        <v/>
      </c>
      <c r="N5051" t="str">
        <f t="shared" si="10254"/>
        <v/>
      </c>
      <c r="O5051" t="str">
        <f t="shared" si="10255"/>
        <v/>
      </c>
    </row>
    <row r="5052" spans="1:24" x14ac:dyDescent="0.25">
      <c r="A5052" t="s">
        <v>322</v>
      </c>
      <c r="B5052" t="s">
        <v>1531</v>
      </c>
      <c r="C5052" t="s">
        <v>20</v>
      </c>
      <c r="D5052" s="6">
        <v>0.1</v>
      </c>
      <c r="E5052" s="6">
        <v>39.799999999999997</v>
      </c>
      <c r="F5052" t="s">
        <v>1535</v>
      </c>
      <c r="G5052" t="str">
        <f t="shared" si="10305"/>
        <v>DL2021007</v>
      </c>
      <c r="H5052" t="str">
        <f t="shared" si="10248"/>
        <v>19</v>
      </c>
      <c r="I5052" t="str">
        <f t="shared" si="10249"/>
        <v>BlaafinnetTun_19_20211103_DL2021007_HimmelevGym</v>
      </c>
      <c r="J5052" t="str">
        <f t="shared" si="10250"/>
        <v>BlaafinnetTun</v>
      </c>
      <c r="K5052" t="str">
        <f t="shared" si="10251"/>
        <v>eDNA</v>
      </c>
      <c r="L5052">
        <f t="shared" si="10252"/>
        <v>39.799999999999997</v>
      </c>
      <c r="M5052" t="str">
        <f t="shared" si="10253"/>
        <v/>
      </c>
      <c r="N5052" t="str">
        <f t="shared" si="10254"/>
        <v/>
      </c>
      <c r="O5052" t="str">
        <f t="shared" si="10255"/>
        <v/>
      </c>
    </row>
    <row r="5053" spans="1:24" x14ac:dyDescent="0.25">
      <c r="A5053" t="s">
        <v>324</v>
      </c>
      <c r="B5053" t="s">
        <v>1531</v>
      </c>
      <c r="C5053" t="s">
        <v>20</v>
      </c>
      <c r="D5053" s="6">
        <v>0.1</v>
      </c>
      <c r="E5053" s="6">
        <v>39.950000000000003</v>
      </c>
      <c r="F5053" t="s">
        <v>1535</v>
      </c>
      <c r="G5053" t="str">
        <f t="shared" si="10305"/>
        <v>DL2021007</v>
      </c>
      <c r="H5053" t="str">
        <f t="shared" si="10248"/>
        <v>19</v>
      </c>
      <c r="I5053" t="str">
        <f t="shared" si="10249"/>
        <v>BlaafinnetTun_19_20211103_DL2021007_HimmelevGym</v>
      </c>
      <c r="J5053" t="str">
        <f t="shared" si="10250"/>
        <v>BlaafinnetTun</v>
      </c>
      <c r="K5053" t="str">
        <f t="shared" si="10251"/>
        <v>eDNA</v>
      </c>
      <c r="L5053">
        <f t="shared" si="10252"/>
        <v>39.950000000000003</v>
      </c>
      <c r="M5053" t="str">
        <f t="shared" si="10253"/>
        <v/>
      </c>
      <c r="N5053" t="str">
        <f t="shared" si="10254"/>
        <v/>
      </c>
      <c r="O5053" t="str">
        <f t="shared" si="10255"/>
        <v/>
      </c>
    </row>
    <row r="5054" spans="1:24" x14ac:dyDescent="0.25">
      <c r="A5054" t="s">
        <v>325</v>
      </c>
      <c r="B5054" t="s">
        <v>1532</v>
      </c>
      <c r="C5054" t="s">
        <v>13</v>
      </c>
      <c r="D5054" s="6">
        <v>0.1</v>
      </c>
      <c r="E5054" s="6">
        <v>37.590000000000003</v>
      </c>
      <c r="F5054" t="s">
        <v>1535</v>
      </c>
      <c r="G5054" t="str">
        <f t="shared" si="10305"/>
        <v>DL2021007</v>
      </c>
      <c r="H5054" t="str">
        <f t="shared" si="10248"/>
        <v>20</v>
      </c>
      <c r="I5054" t="str">
        <f t="shared" si="10249"/>
        <v>BlaafinnetTun_20_20211103_DL2021007_HimmelevGym</v>
      </c>
      <c r="J5054" t="str">
        <f t="shared" si="10250"/>
        <v>BlaafinnetTun</v>
      </c>
      <c r="K5054" t="str">
        <f t="shared" si="10251"/>
        <v>PosK</v>
      </c>
      <c r="L5054">
        <f t="shared" si="10252"/>
        <v>37.590000000000003</v>
      </c>
      <c r="M5054">
        <f t="shared" si="10253"/>
        <v>37.590000000000003</v>
      </c>
      <c r="N5054">
        <f t="shared" si="10254"/>
        <v>39.869999999999997</v>
      </c>
      <c r="O5054">
        <f t="shared" si="10255"/>
        <v>77.800000000000011</v>
      </c>
      <c r="Q5054">
        <f t="shared" ref="Q5054" si="10327">IF(L5056="No Ct",0,L5056)</f>
        <v>39.020000000000003</v>
      </c>
      <c r="R5054">
        <f t="shared" ref="R5054" si="10328">IF(L5057="No Ct",0,L5057)</f>
        <v>38.78</v>
      </c>
      <c r="S5054" t="str">
        <f t="shared" ref="S5054" si="10329">IF(AND(M5054&gt;0,N5054=0),"Valid","Invalid")</f>
        <v>Invalid</v>
      </c>
      <c r="T5054" t="str">
        <f t="shared" ref="T5054" si="10330">IF(OR(Q5054&gt;1,R5054&gt;1),"Present","Absent")</f>
        <v>Present</v>
      </c>
      <c r="U5054" t="str">
        <f t="shared" ref="U5054" si="10331">IF(OR(AND(Q5054&gt;1,Q5054&lt;41),AND(R5054&gt;1,R5054&lt;41)),"Ct&lt;41","Ct&gt;41")</f>
        <v>Ct&lt;41</v>
      </c>
      <c r="V5054" t="str">
        <f>VLOOKUP(J5054,Datasæt_Analysesystemer!$C$2:$D$68,2,FALSE)</f>
        <v>Blåfinnet tun</v>
      </c>
      <c r="W5054" t="str">
        <f t="shared" ref="W5054" si="10332">MID(F5054,10,9)</f>
        <v>DL2021007</v>
      </c>
      <c r="X5054" t="str">
        <f t="shared" ref="X5054" si="10333">W5054&amp;"_"&amp;V5054&amp;"_"&amp;S5054&amp;"_"&amp;T5054&amp;"_"&amp;U5054</f>
        <v>DL2021007_Blåfinnet tun_Invalid_Present_Ct&lt;41</v>
      </c>
    </row>
    <row r="5055" spans="1:24" x14ac:dyDescent="0.25">
      <c r="A5055" t="s">
        <v>327</v>
      </c>
      <c r="B5055" t="s">
        <v>1533</v>
      </c>
      <c r="C5055" t="s">
        <v>16</v>
      </c>
      <c r="D5055" s="6">
        <v>0.1</v>
      </c>
      <c r="E5055" s="6">
        <v>39.869999999999997</v>
      </c>
      <c r="F5055" t="s">
        <v>1535</v>
      </c>
      <c r="G5055" t="str">
        <f t="shared" si="10305"/>
        <v>DL2021007</v>
      </c>
      <c r="H5055" t="str">
        <f t="shared" si="10248"/>
        <v>20</v>
      </c>
      <c r="I5055" t="str">
        <f t="shared" si="10249"/>
        <v>BlaafinnetTun_20_20211103_DL2021007_HimmelevGym</v>
      </c>
      <c r="J5055" t="str">
        <f t="shared" si="10250"/>
        <v>BlaafinnetTun</v>
      </c>
      <c r="K5055" t="str">
        <f t="shared" si="10251"/>
        <v>NegK</v>
      </c>
      <c r="L5055">
        <f t="shared" si="10252"/>
        <v>39.869999999999997</v>
      </c>
      <c r="M5055" t="str">
        <f t="shared" si="10253"/>
        <v/>
      </c>
      <c r="N5055" t="str">
        <f t="shared" si="10254"/>
        <v/>
      </c>
      <c r="O5055" t="str">
        <f t="shared" si="10255"/>
        <v/>
      </c>
    </row>
    <row r="5056" spans="1:24" x14ac:dyDescent="0.25">
      <c r="A5056" t="s">
        <v>329</v>
      </c>
      <c r="B5056" t="s">
        <v>1534</v>
      </c>
      <c r="C5056" t="s">
        <v>20</v>
      </c>
      <c r="D5056" s="6">
        <v>0.1</v>
      </c>
      <c r="E5056" s="6">
        <v>39.020000000000003</v>
      </c>
      <c r="F5056" t="s">
        <v>1535</v>
      </c>
      <c r="G5056" t="str">
        <f t="shared" si="10305"/>
        <v>DL2021007</v>
      </c>
      <c r="H5056" t="str">
        <f t="shared" si="10248"/>
        <v>20</v>
      </c>
      <c r="I5056" t="str">
        <f t="shared" si="10249"/>
        <v>BlaafinnetTun_20_20211103_DL2021007_HimmelevGym</v>
      </c>
      <c r="J5056" t="str">
        <f t="shared" si="10250"/>
        <v>BlaafinnetTun</v>
      </c>
      <c r="K5056" t="str">
        <f t="shared" si="10251"/>
        <v>eDNA</v>
      </c>
      <c r="L5056">
        <f t="shared" si="10252"/>
        <v>39.020000000000003</v>
      </c>
      <c r="M5056" t="str">
        <f t="shared" si="10253"/>
        <v/>
      </c>
      <c r="N5056" t="str">
        <f t="shared" si="10254"/>
        <v/>
      </c>
      <c r="O5056" t="str">
        <f t="shared" si="10255"/>
        <v/>
      </c>
    </row>
    <row r="5057" spans="1:24" x14ac:dyDescent="0.25">
      <c r="A5057" t="s">
        <v>331</v>
      </c>
      <c r="B5057" t="s">
        <v>1534</v>
      </c>
      <c r="C5057" t="s">
        <v>20</v>
      </c>
      <c r="D5057" s="6">
        <v>0.1</v>
      </c>
      <c r="E5057" s="6">
        <v>38.78</v>
      </c>
      <c r="F5057" t="s">
        <v>1535</v>
      </c>
      <c r="G5057" t="str">
        <f t="shared" si="10305"/>
        <v>DL2021007</v>
      </c>
      <c r="H5057" t="str">
        <f t="shared" si="10248"/>
        <v>20</v>
      </c>
      <c r="I5057" t="str">
        <f t="shared" si="10249"/>
        <v>BlaafinnetTun_20_20211103_DL2021007_HimmelevGym</v>
      </c>
      <c r="J5057" t="str">
        <f t="shared" si="10250"/>
        <v>BlaafinnetTun</v>
      </c>
      <c r="K5057" t="str">
        <f t="shared" si="10251"/>
        <v>eDNA</v>
      </c>
      <c r="L5057">
        <f t="shared" si="10252"/>
        <v>38.78</v>
      </c>
      <c r="M5057" t="str">
        <f t="shared" si="10253"/>
        <v/>
      </c>
      <c r="N5057" t="str">
        <f t="shared" si="10254"/>
        <v/>
      </c>
      <c r="O5057" t="str">
        <f t="shared" si="10255"/>
        <v/>
      </c>
    </row>
    <row r="5058" spans="1:24" x14ac:dyDescent="0.25">
      <c r="A5058" t="s">
        <v>390</v>
      </c>
      <c r="B5058" t="s">
        <v>1504</v>
      </c>
      <c r="C5058" t="s">
        <v>13</v>
      </c>
      <c r="D5058" s="6">
        <v>0.1</v>
      </c>
      <c r="E5058" s="6">
        <v>34.630000000000003</v>
      </c>
      <c r="F5058" t="s">
        <v>1535</v>
      </c>
      <c r="G5058" t="str">
        <f t="shared" si="10305"/>
        <v>DL2021007</v>
      </c>
      <c r="H5058" t="str">
        <f t="shared" si="10248"/>
        <v>21</v>
      </c>
      <c r="I5058" t="str">
        <f t="shared" si="10249"/>
        <v>Stillehavsoesters_21_20211103_DL2021007_HimmelevGym</v>
      </c>
      <c r="J5058" t="str">
        <f t="shared" si="10250"/>
        <v>Stillehavsoesters</v>
      </c>
      <c r="K5058" t="str">
        <f t="shared" si="10251"/>
        <v>PosK</v>
      </c>
      <c r="L5058">
        <f t="shared" si="10252"/>
        <v>34.630000000000003</v>
      </c>
      <c r="M5058">
        <f t="shared" si="10253"/>
        <v>34.630000000000003</v>
      </c>
      <c r="N5058">
        <f t="shared" si="10254"/>
        <v>0</v>
      </c>
      <c r="O5058">
        <f t="shared" si="10255"/>
        <v>0</v>
      </c>
      <c r="Q5058">
        <f t="shared" ref="Q5058" si="10334">IF(L5060="No Ct",0,L5060)</f>
        <v>0</v>
      </c>
      <c r="R5058">
        <f t="shared" ref="R5058" si="10335">IF(L5061="No Ct",0,L5061)</f>
        <v>0</v>
      </c>
      <c r="S5058" t="str">
        <f t="shared" ref="S5058" si="10336">IF(AND(M5058&gt;0,N5058=0),"Valid","Invalid")</f>
        <v>Valid</v>
      </c>
      <c r="T5058" t="str">
        <f t="shared" ref="T5058" si="10337">IF(OR(Q5058&gt;1,R5058&gt;1),"Present","Absent")</f>
        <v>Absent</v>
      </c>
      <c r="U5058" t="str">
        <f t="shared" ref="U5058" si="10338">IF(OR(AND(Q5058&gt;1,Q5058&lt;41),AND(R5058&gt;1,R5058&lt;41)),"Ct&lt;41","Ct&gt;41")</f>
        <v>Ct&gt;41</v>
      </c>
      <c r="V5058" t="str">
        <f>VLOOKUP(J5058,Datasæt_Analysesystemer!$C$2:$D$68,2,FALSE)</f>
        <v>Stillehavsøsters</v>
      </c>
      <c r="W5058" t="str">
        <f t="shared" ref="W5058" si="10339">MID(F5058,10,9)</f>
        <v>DL2021007</v>
      </c>
      <c r="X5058" t="str">
        <f t="shared" ref="X5058" si="10340">W5058&amp;"_"&amp;V5058&amp;"_"&amp;S5058&amp;"_"&amp;T5058&amp;"_"&amp;U5058</f>
        <v>DL2021007_Stillehavsøsters_Valid_Absent_Ct&gt;41</v>
      </c>
    </row>
    <row r="5059" spans="1:24" x14ac:dyDescent="0.25">
      <c r="A5059" t="s">
        <v>392</v>
      </c>
      <c r="B5059" t="s">
        <v>1505</v>
      </c>
      <c r="C5059" t="s">
        <v>16</v>
      </c>
      <c r="D5059" s="6">
        <v>0.1</v>
      </c>
      <c r="E5059" s="6" t="s">
        <v>17</v>
      </c>
      <c r="F5059" t="s">
        <v>1535</v>
      </c>
      <c r="G5059" t="str">
        <f t="shared" si="10305"/>
        <v>DL2021007</v>
      </c>
      <c r="H5059" t="str">
        <f t="shared" si="10248"/>
        <v>21</v>
      </c>
      <c r="I5059" t="str">
        <f t="shared" si="10249"/>
        <v>Stillehavsoesters_21_20211103_DL2021007_HimmelevGym</v>
      </c>
      <c r="J5059" t="str">
        <f t="shared" si="10250"/>
        <v>Stillehavsoesters</v>
      </c>
      <c r="K5059" t="str">
        <f t="shared" si="10251"/>
        <v>NegK</v>
      </c>
      <c r="L5059" t="str">
        <f t="shared" si="10252"/>
        <v>No Ct</v>
      </c>
      <c r="M5059" t="str">
        <f t="shared" si="10253"/>
        <v/>
      </c>
      <c r="N5059" t="str">
        <f t="shared" si="10254"/>
        <v/>
      </c>
      <c r="O5059" t="str">
        <f t="shared" si="10255"/>
        <v/>
      </c>
    </row>
    <row r="5060" spans="1:24" x14ac:dyDescent="0.25">
      <c r="A5060" t="s">
        <v>394</v>
      </c>
      <c r="B5060" t="s">
        <v>1506</v>
      </c>
      <c r="C5060" t="s">
        <v>20</v>
      </c>
      <c r="D5060" s="6">
        <v>0.1</v>
      </c>
      <c r="E5060" s="6" t="s">
        <v>17</v>
      </c>
      <c r="F5060" t="s">
        <v>1535</v>
      </c>
      <c r="G5060" t="str">
        <f t="shared" si="10305"/>
        <v>DL2021007</v>
      </c>
      <c r="H5060" t="str">
        <f t="shared" si="10248"/>
        <v>21</v>
      </c>
      <c r="I5060" t="str">
        <f t="shared" si="10249"/>
        <v>Stillehavsoesters_21_20211103_DL2021007_HimmelevGym</v>
      </c>
      <c r="J5060" t="str">
        <f t="shared" si="10250"/>
        <v>Stillehavsoesters</v>
      </c>
      <c r="K5060" t="str">
        <f t="shared" si="10251"/>
        <v>eDNA</v>
      </c>
      <c r="L5060" t="str">
        <f t="shared" si="10252"/>
        <v>No Ct</v>
      </c>
      <c r="M5060" t="str">
        <f t="shared" si="10253"/>
        <v/>
      </c>
      <c r="N5060" t="str">
        <f t="shared" si="10254"/>
        <v/>
      </c>
      <c r="O5060" t="str">
        <f t="shared" si="10255"/>
        <v/>
      </c>
    </row>
    <row r="5061" spans="1:24" x14ac:dyDescent="0.25">
      <c r="A5061" t="s">
        <v>396</v>
      </c>
      <c r="B5061" t="s">
        <v>1506</v>
      </c>
      <c r="C5061" t="s">
        <v>20</v>
      </c>
      <c r="D5061" s="6">
        <v>0.1</v>
      </c>
      <c r="E5061" s="6" t="s">
        <v>17</v>
      </c>
      <c r="F5061" t="s">
        <v>1535</v>
      </c>
      <c r="G5061" t="str">
        <f t="shared" si="10305"/>
        <v>DL2021007</v>
      </c>
      <c r="H5061" t="str">
        <f t="shared" si="10248"/>
        <v>21</v>
      </c>
      <c r="I5061" t="str">
        <f t="shared" si="10249"/>
        <v>Stillehavsoesters_21_20211103_DL2021007_HimmelevGym</v>
      </c>
      <c r="J5061" t="str">
        <f t="shared" si="10250"/>
        <v>Stillehavsoesters</v>
      </c>
      <c r="K5061" t="str">
        <f t="shared" si="10251"/>
        <v>eDNA</v>
      </c>
      <c r="L5061" t="str">
        <f t="shared" si="10252"/>
        <v>No Ct</v>
      </c>
      <c r="M5061" t="str">
        <f t="shared" si="10253"/>
        <v/>
      </c>
      <c r="N5061" t="str">
        <f t="shared" si="10254"/>
        <v/>
      </c>
      <c r="O5061" t="str">
        <f t="shared" si="10255"/>
        <v/>
      </c>
    </row>
    <row r="5062" spans="1:24" x14ac:dyDescent="0.25">
      <c r="A5062" t="s">
        <v>397</v>
      </c>
      <c r="B5062" t="s">
        <v>1507</v>
      </c>
      <c r="C5062" t="s">
        <v>13</v>
      </c>
      <c r="D5062" s="6">
        <v>0.1</v>
      </c>
      <c r="E5062" s="6">
        <v>32.130000000000003</v>
      </c>
      <c r="F5062" t="s">
        <v>1535</v>
      </c>
      <c r="G5062" t="str">
        <f t="shared" si="10305"/>
        <v>DL2021007</v>
      </c>
      <c r="H5062" t="str">
        <f t="shared" si="10248"/>
        <v>22</v>
      </c>
      <c r="I5062" t="str">
        <f t="shared" si="10249"/>
        <v>Stillehavsoesters_22_20211103_DL2021007_HimmelevGym</v>
      </c>
      <c r="J5062" t="str">
        <f t="shared" si="10250"/>
        <v>Stillehavsoesters</v>
      </c>
      <c r="K5062" t="str">
        <f t="shared" si="10251"/>
        <v>PosK</v>
      </c>
      <c r="L5062">
        <f t="shared" si="10252"/>
        <v>32.130000000000003</v>
      </c>
      <c r="M5062">
        <f t="shared" si="10253"/>
        <v>32.130000000000003</v>
      </c>
      <c r="N5062">
        <f t="shared" si="10254"/>
        <v>0</v>
      </c>
      <c r="O5062">
        <f t="shared" si="10255"/>
        <v>39.159999999999997</v>
      </c>
      <c r="Q5062">
        <f t="shared" ref="Q5062" si="10341">IF(L5064="No Ct",0,L5064)</f>
        <v>0</v>
      </c>
      <c r="R5062">
        <f t="shared" ref="R5062" si="10342">IF(L5065="No Ct",0,L5065)</f>
        <v>39.159999999999997</v>
      </c>
      <c r="S5062" t="str">
        <f t="shared" ref="S5062" si="10343">IF(AND(M5062&gt;0,N5062=0),"Valid","Invalid")</f>
        <v>Valid</v>
      </c>
      <c r="T5062" t="str">
        <f t="shared" ref="T5062" si="10344">IF(OR(Q5062&gt;1,R5062&gt;1),"Present","Absent")</f>
        <v>Present</v>
      </c>
      <c r="U5062" t="str">
        <f t="shared" ref="U5062" si="10345">IF(OR(AND(Q5062&gt;1,Q5062&lt;41),AND(R5062&gt;1,R5062&lt;41)),"Ct&lt;41","Ct&gt;41")</f>
        <v>Ct&lt;41</v>
      </c>
      <c r="V5062" t="str">
        <f>VLOOKUP(J5062,Datasæt_Analysesystemer!$C$2:$D$68,2,FALSE)</f>
        <v>Stillehavsøsters</v>
      </c>
      <c r="W5062" t="str">
        <f t="shared" ref="W5062" si="10346">MID(F5062,10,9)</f>
        <v>DL2021007</v>
      </c>
      <c r="X5062" t="str">
        <f t="shared" ref="X5062" si="10347">W5062&amp;"_"&amp;V5062&amp;"_"&amp;S5062&amp;"_"&amp;T5062&amp;"_"&amp;U5062</f>
        <v>DL2021007_Stillehavsøsters_Valid_Present_Ct&lt;41</v>
      </c>
    </row>
    <row r="5063" spans="1:24" x14ac:dyDescent="0.25">
      <c r="A5063" t="s">
        <v>399</v>
      </c>
      <c r="B5063" t="s">
        <v>1508</v>
      </c>
      <c r="C5063" t="s">
        <v>16</v>
      </c>
      <c r="D5063" s="6">
        <v>0.1</v>
      </c>
      <c r="E5063" s="6" t="s">
        <v>17</v>
      </c>
      <c r="F5063" t="s">
        <v>1535</v>
      </c>
      <c r="G5063" t="str">
        <f t="shared" si="10305"/>
        <v>DL2021007</v>
      </c>
      <c r="H5063" t="str">
        <f t="shared" si="10248"/>
        <v>22</v>
      </c>
      <c r="I5063" t="str">
        <f t="shared" si="10249"/>
        <v>Stillehavsoesters_22_20211103_DL2021007_HimmelevGym</v>
      </c>
      <c r="J5063" t="str">
        <f t="shared" si="10250"/>
        <v>Stillehavsoesters</v>
      </c>
      <c r="K5063" t="str">
        <f t="shared" si="10251"/>
        <v>NegK</v>
      </c>
      <c r="L5063" t="str">
        <f t="shared" si="10252"/>
        <v>No Ct</v>
      </c>
      <c r="M5063" t="str">
        <f t="shared" si="10253"/>
        <v/>
      </c>
      <c r="N5063" t="str">
        <f t="shared" si="10254"/>
        <v/>
      </c>
      <c r="O5063" t="str">
        <f t="shared" si="10255"/>
        <v/>
      </c>
    </row>
    <row r="5064" spans="1:24" x14ac:dyDescent="0.25">
      <c r="A5064" t="s">
        <v>401</v>
      </c>
      <c r="B5064" t="s">
        <v>1509</v>
      </c>
      <c r="C5064" t="s">
        <v>20</v>
      </c>
      <c r="D5064" s="6">
        <v>0.1</v>
      </c>
      <c r="E5064" s="6" t="s">
        <v>17</v>
      </c>
      <c r="F5064" t="s">
        <v>1535</v>
      </c>
      <c r="G5064" t="str">
        <f t="shared" si="10305"/>
        <v>DL2021007</v>
      </c>
      <c r="H5064" t="str">
        <f t="shared" si="10248"/>
        <v>22</v>
      </c>
      <c r="I5064" t="str">
        <f t="shared" si="10249"/>
        <v>Stillehavsoesters_22_20211103_DL2021007_HimmelevGym</v>
      </c>
      <c r="J5064" t="str">
        <f t="shared" si="10250"/>
        <v>Stillehavsoesters</v>
      </c>
      <c r="K5064" t="str">
        <f t="shared" si="10251"/>
        <v>eDNA</v>
      </c>
      <c r="L5064" t="str">
        <f t="shared" si="10252"/>
        <v>No Ct</v>
      </c>
      <c r="M5064" t="str">
        <f t="shared" si="10253"/>
        <v/>
      </c>
      <c r="N5064" t="str">
        <f t="shared" si="10254"/>
        <v/>
      </c>
      <c r="O5064" t="str">
        <f t="shared" si="10255"/>
        <v/>
      </c>
    </row>
    <row r="5065" spans="1:24" x14ac:dyDescent="0.25">
      <c r="A5065" t="s">
        <v>403</v>
      </c>
      <c r="B5065" t="s">
        <v>1509</v>
      </c>
      <c r="C5065" t="s">
        <v>20</v>
      </c>
      <c r="D5065" s="6">
        <v>0.1</v>
      </c>
      <c r="E5065" s="6">
        <v>39.159999999999997</v>
      </c>
      <c r="F5065" t="s">
        <v>1535</v>
      </c>
      <c r="G5065" t="str">
        <f t="shared" si="10305"/>
        <v>DL2021007</v>
      </c>
      <c r="H5065" t="str">
        <f t="shared" si="10248"/>
        <v>22</v>
      </c>
      <c r="I5065" t="str">
        <f t="shared" si="10249"/>
        <v>Stillehavsoesters_22_20211103_DL2021007_HimmelevGym</v>
      </c>
      <c r="J5065" t="str">
        <f t="shared" si="10250"/>
        <v>Stillehavsoesters</v>
      </c>
      <c r="K5065" t="str">
        <f t="shared" si="10251"/>
        <v>eDNA</v>
      </c>
      <c r="L5065">
        <f t="shared" si="10252"/>
        <v>39.159999999999997</v>
      </c>
      <c r="M5065" t="str">
        <f t="shared" si="10253"/>
        <v/>
      </c>
      <c r="N5065" t="str">
        <f t="shared" si="10254"/>
        <v/>
      </c>
      <c r="O5065" t="str">
        <f t="shared" si="10255"/>
        <v/>
      </c>
    </row>
    <row r="5066" spans="1:24" x14ac:dyDescent="0.25">
      <c r="A5066" t="s">
        <v>404</v>
      </c>
      <c r="B5066" t="s">
        <v>692</v>
      </c>
      <c r="C5066" t="s">
        <v>13</v>
      </c>
      <c r="D5066" s="6">
        <v>0.1</v>
      </c>
      <c r="E5066" s="6">
        <v>23.87</v>
      </c>
      <c r="F5066" t="s">
        <v>1535</v>
      </c>
      <c r="G5066" t="str">
        <f t="shared" si="10305"/>
        <v>DL2021007</v>
      </c>
      <c r="H5066" t="str">
        <f t="shared" si="10248"/>
        <v>23</v>
      </c>
      <c r="I5066" t="str">
        <f t="shared" si="10249"/>
        <v>SortmundetKutling_23_20211103_DL2021007_HimmelevGym</v>
      </c>
      <c r="J5066" t="str">
        <f t="shared" si="10250"/>
        <v>SortmundetKutling</v>
      </c>
      <c r="K5066" t="str">
        <f t="shared" si="10251"/>
        <v>PosK</v>
      </c>
      <c r="L5066">
        <f t="shared" si="10252"/>
        <v>23.87</v>
      </c>
      <c r="M5066">
        <f t="shared" si="10253"/>
        <v>23.87</v>
      </c>
      <c r="N5066">
        <f t="shared" si="10254"/>
        <v>0</v>
      </c>
      <c r="O5066">
        <f t="shared" si="10255"/>
        <v>0</v>
      </c>
      <c r="Q5066">
        <f t="shared" ref="Q5066" si="10348">IF(L5068="No Ct",0,L5068)</f>
        <v>0</v>
      </c>
      <c r="R5066">
        <f t="shared" ref="R5066" si="10349">IF(L5069="No Ct",0,L5069)</f>
        <v>0</v>
      </c>
      <c r="S5066" t="str">
        <f t="shared" ref="S5066" si="10350">IF(AND(M5066&gt;0,N5066=0),"Valid","Invalid")</f>
        <v>Valid</v>
      </c>
      <c r="T5066" t="str">
        <f t="shared" ref="T5066" si="10351">IF(OR(Q5066&gt;1,R5066&gt;1),"Present","Absent")</f>
        <v>Absent</v>
      </c>
      <c r="U5066" t="str">
        <f t="shared" ref="U5066" si="10352">IF(OR(AND(Q5066&gt;1,Q5066&lt;41),AND(R5066&gt;1,R5066&lt;41)),"Ct&lt;41","Ct&gt;41")</f>
        <v>Ct&gt;41</v>
      </c>
      <c r="V5066" t="str">
        <f>VLOOKUP(J5066,Datasæt_Analysesystemer!$C$2:$D$68,2,FALSE)</f>
        <v>Sortmundet kutling</v>
      </c>
      <c r="W5066" t="str">
        <f t="shared" ref="W5066" si="10353">MID(F5066,10,9)</f>
        <v>DL2021007</v>
      </c>
      <c r="X5066" t="str">
        <f t="shared" ref="X5066" si="10354">W5066&amp;"_"&amp;V5066&amp;"_"&amp;S5066&amp;"_"&amp;T5066&amp;"_"&amp;U5066</f>
        <v>DL2021007_Sortmundet kutling_Valid_Absent_Ct&gt;41</v>
      </c>
    </row>
    <row r="5067" spans="1:24" x14ac:dyDescent="0.25">
      <c r="A5067" t="s">
        <v>406</v>
      </c>
      <c r="B5067" t="s">
        <v>693</v>
      </c>
      <c r="C5067" t="s">
        <v>16</v>
      </c>
      <c r="D5067" s="6">
        <v>0.1</v>
      </c>
      <c r="E5067" s="6" t="s">
        <v>17</v>
      </c>
      <c r="F5067" t="s">
        <v>1535</v>
      </c>
      <c r="G5067" t="str">
        <f t="shared" si="10305"/>
        <v>DL2021007</v>
      </c>
      <c r="H5067" t="str">
        <f t="shared" si="10248"/>
        <v>23</v>
      </c>
      <c r="I5067" t="str">
        <f t="shared" si="10249"/>
        <v>SortmundetKutling_23_20211103_DL2021007_HimmelevGym</v>
      </c>
      <c r="J5067" t="str">
        <f t="shared" si="10250"/>
        <v>SortmundetKutling</v>
      </c>
      <c r="K5067" t="str">
        <f t="shared" si="10251"/>
        <v>NegK</v>
      </c>
      <c r="L5067" t="str">
        <f t="shared" si="10252"/>
        <v>No Ct</v>
      </c>
      <c r="M5067" t="str">
        <f t="shared" si="10253"/>
        <v/>
      </c>
      <c r="N5067" t="str">
        <f t="shared" si="10254"/>
        <v/>
      </c>
      <c r="O5067" t="str">
        <f t="shared" si="10255"/>
        <v/>
      </c>
    </row>
    <row r="5068" spans="1:24" x14ac:dyDescent="0.25">
      <c r="A5068" t="s">
        <v>408</v>
      </c>
      <c r="B5068" t="s">
        <v>694</v>
      </c>
      <c r="C5068" t="s">
        <v>20</v>
      </c>
      <c r="D5068" s="6">
        <v>0.1</v>
      </c>
      <c r="E5068" s="6" t="s">
        <v>17</v>
      </c>
      <c r="F5068" t="s">
        <v>1535</v>
      </c>
      <c r="G5068" t="str">
        <f t="shared" si="10305"/>
        <v>DL2021007</v>
      </c>
      <c r="H5068" t="str">
        <f t="shared" si="10248"/>
        <v>23</v>
      </c>
      <c r="I5068" t="str">
        <f t="shared" si="10249"/>
        <v>SortmundetKutling_23_20211103_DL2021007_HimmelevGym</v>
      </c>
      <c r="J5068" t="str">
        <f t="shared" si="10250"/>
        <v>SortmundetKutling</v>
      </c>
      <c r="K5068" t="str">
        <f t="shared" si="10251"/>
        <v>eDNA</v>
      </c>
      <c r="L5068" t="str">
        <f t="shared" si="10252"/>
        <v>No Ct</v>
      </c>
      <c r="M5068" t="str">
        <f t="shared" si="10253"/>
        <v/>
      </c>
      <c r="N5068" t="str">
        <f t="shared" si="10254"/>
        <v/>
      </c>
      <c r="O5068" t="str">
        <f t="shared" si="10255"/>
        <v/>
      </c>
    </row>
    <row r="5069" spans="1:24" x14ac:dyDescent="0.25">
      <c r="A5069" t="s">
        <v>410</v>
      </c>
      <c r="B5069" t="s">
        <v>694</v>
      </c>
      <c r="C5069" t="s">
        <v>20</v>
      </c>
      <c r="D5069" s="6">
        <v>0.1</v>
      </c>
      <c r="E5069" s="6" t="s">
        <v>17</v>
      </c>
      <c r="F5069" t="s">
        <v>1535</v>
      </c>
      <c r="G5069" t="str">
        <f t="shared" si="10305"/>
        <v>DL2021007</v>
      </c>
      <c r="H5069" t="str">
        <f t="shared" si="10248"/>
        <v>23</v>
      </c>
      <c r="I5069" t="str">
        <f t="shared" si="10249"/>
        <v>SortmundetKutling_23_20211103_DL2021007_HimmelevGym</v>
      </c>
      <c r="J5069" t="str">
        <f t="shared" si="10250"/>
        <v>SortmundetKutling</v>
      </c>
      <c r="K5069" t="str">
        <f t="shared" si="10251"/>
        <v>eDNA</v>
      </c>
      <c r="L5069" t="str">
        <f t="shared" si="10252"/>
        <v>No Ct</v>
      </c>
      <c r="M5069" t="str">
        <f t="shared" si="10253"/>
        <v/>
      </c>
      <c r="N5069" t="str">
        <f t="shared" si="10254"/>
        <v/>
      </c>
      <c r="O5069" t="str">
        <f t="shared" si="10255"/>
        <v/>
      </c>
    </row>
    <row r="5070" spans="1:24" x14ac:dyDescent="0.25">
      <c r="A5070" t="s">
        <v>411</v>
      </c>
      <c r="B5070" t="s">
        <v>695</v>
      </c>
      <c r="C5070" t="s">
        <v>13</v>
      </c>
      <c r="D5070" s="6">
        <v>0.1</v>
      </c>
      <c r="E5070" s="6">
        <v>21.18</v>
      </c>
      <c r="F5070" t="s">
        <v>1535</v>
      </c>
      <c r="G5070" t="str">
        <f t="shared" si="10305"/>
        <v>DL2021007</v>
      </c>
      <c r="H5070" t="str">
        <f t="shared" si="10248"/>
        <v>24</v>
      </c>
      <c r="I5070" t="str">
        <f t="shared" si="10249"/>
        <v>SortmundetKutling_24_20211103_DL2021007_HimmelevGym</v>
      </c>
      <c r="J5070" t="str">
        <f t="shared" si="10250"/>
        <v>SortmundetKutling</v>
      </c>
      <c r="K5070" t="str">
        <f t="shared" si="10251"/>
        <v>PosK</v>
      </c>
      <c r="L5070">
        <f t="shared" si="10252"/>
        <v>21.18</v>
      </c>
      <c r="M5070">
        <f t="shared" si="10253"/>
        <v>21.18</v>
      </c>
      <c r="N5070">
        <f t="shared" si="10254"/>
        <v>0</v>
      </c>
      <c r="O5070">
        <f t="shared" si="10255"/>
        <v>0</v>
      </c>
      <c r="Q5070">
        <f t="shared" ref="Q5070" si="10355">IF(L5072="No Ct",0,L5072)</f>
        <v>0</v>
      </c>
      <c r="R5070">
        <f t="shared" ref="R5070" si="10356">IF(L5073="No Ct",0,L5073)</f>
        <v>0</v>
      </c>
      <c r="S5070" t="str">
        <f t="shared" ref="S5070" si="10357">IF(AND(M5070&gt;0,N5070=0),"Valid","Invalid")</f>
        <v>Valid</v>
      </c>
      <c r="T5070" t="str">
        <f t="shared" ref="T5070" si="10358">IF(OR(Q5070&gt;1,R5070&gt;1),"Present","Absent")</f>
        <v>Absent</v>
      </c>
      <c r="U5070" t="str">
        <f t="shared" ref="U5070" si="10359">IF(OR(AND(Q5070&gt;1,Q5070&lt;41),AND(R5070&gt;1,R5070&lt;41)),"Ct&lt;41","Ct&gt;41")</f>
        <v>Ct&gt;41</v>
      </c>
      <c r="V5070" t="str">
        <f>VLOOKUP(J5070,Datasæt_Analysesystemer!$C$2:$D$68,2,FALSE)</f>
        <v>Sortmundet kutling</v>
      </c>
      <c r="W5070" t="str">
        <f t="shared" ref="W5070" si="10360">MID(F5070,10,9)</f>
        <v>DL2021007</v>
      </c>
      <c r="X5070" t="str">
        <f t="shared" ref="X5070" si="10361">W5070&amp;"_"&amp;V5070&amp;"_"&amp;S5070&amp;"_"&amp;T5070&amp;"_"&amp;U5070</f>
        <v>DL2021007_Sortmundet kutling_Valid_Absent_Ct&gt;41</v>
      </c>
    </row>
    <row r="5071" spans="1:24" x14ac:dyDescent="0.25">
      <c r="A5071" t="s">
        <v>413</v>
      </c>
      <c r="B5071" t="s">
        <v>696</v>
      </c>
      <c r="C5071" t="s">
        <v>16</v>
      </c>
      <c r="D5071" s="6">
        <v>0.1</v>
      </c>
      <c r="E5071" s="6" t="s">
        <v>17</v>
      </c>
      <c r="F5071" t="s">
        <v>1535</v>
      </c>
      <c r="G5071" t="str">
        <f t="shared" si="10305"/>
        <v>DL2021007</v>
      </c>
      <c r="H5071" t="str">
        <f t="shared" si="10248"/>
        <v>24</v>
      </c>
      <c r="I5071" t="str">
        <f t="shared" si="10249"/>
        <v>SortmundetKutling_24_20211103_DL2021007_HimmelevGym</v>
      </c>
      <c r="J5071" t="str">
        <f t="shared" si="10250"/>
        <v>SortmundetKutling</v>
      </c>
      <c r="K5071" t="str">
        <f t="shared" si="10251"/>
        <v>NegK</v>
      </c>
      <c r="L5071" t="str">
        <f t="shared" si="10252"/>
        <v>No Ct</v>
      </c>
      <c r="M5071" t="str">
        <f t="shared" si="10253"/>
        <v/>
      </c>
      <c r="N5071" t="str">
        <f t="shared" si="10254"/>
        <v/>
      </c>
      <c r="O5071" t="str">
        <f t="shared" si="10255"/>
        <v/>
      </c>
    </row>
    <row r="5072" spans="1:24" x14ac:dyDescent="0.25">
      <c r="A5072" t="s">
        <v>415</v>
      </c>
      <c r="B5072" t="s">
        <v>697</v>
      </c>
      <c r="C5072" t="s">
        <v>20</v>
      </c>
      <c r="D5072" s="6">
        <v>0.1</v>
      </c>
      <c r="E5072" s="6" t="s">
        <v>17</v>
      </c>
      <c r="F5072" t="s">
        <v>1535</v>
      </c>
      <c r="G5072" t="str">
        <f t="shared" si="10305"/>
        <v>DL2021007</v>
      </c>
      <c r="H5072" t="str">
        <f t="shared" si="10248"/>
        <v>24</v>
      </c>
      <c r="I5072" t="str">
        <f t="shared" si="10249"/>
        <v>SortmundetKutling_24_20211103_DL2021007_HimmelevGym</v>
      </c>
      <c r="J5072" t="str">
        <f t="shared" si="10250"/>
        <v>SortmundetKutling</v>
      </c>
      <c r="K5072" t="str">
        <f t="shared" si="10251"/>
        <v>eDNA</v>
      </c>
      <c r="L5072" t="str">
        <f t="shared" si="10252"/>
        <v>No Ct</v>
      </c>
      <c r="M5072" t="str">
        <f t="shared" si="10253"/>
        <v/>
      </c>
      <c r="N5072" t="str">
        <f t="shared" si="10254"/>
        <v/>
      </c>
      <c r="O5072" t="str">
        <f t="shared" si="10255"/>
        <v/>
      </c>
    </row>
    <row r="5073" spans="1:24" x14ac:dyDescent="0.25">
      <c r="A5073" t="s">
        <v>417</v>
      </c>
      <c r="B5073" t="s">
        <v>697</v>
      </c>
      <c r="C5073" t="s">
        <v>20</v>
      </c>
      <c r="D5073" s="6">
        <v>0.1</v>
      </c>
      <c r="E5073" s="6" t="s">
        <v>17</v>
      </c>
      <c r="F5073" t="s">
        <v>1535</v>
      </c>
      <c r="G5073" t="str">
        <f t="shared" si="10305"/>
        <v>DL2021007</v>
      </c>
      <c r="H5073" t="str">
        <f t="shared" si="10248"/>
        <v>24</v>
      </c>
      <c r="I5073" t="str">
        <f t="shared" si="10249"/>
        <v>SortmundetKutling_24_20211103_DL2021007_HimmelevGym</v>
      </c>
      <c r="J5073" t="str">
        <f t="shared" si="10250"/>
        <v>SortmundetKutling</v>
      </c>
      <c r="K5073" t="str">
        <f t="shared" si="10251"/>
        <v>eDNA</v>
      </c>
      <c r="L5073" t="str">
        <f t="shared" si="10252"/>
        <v>No Ct</v>
      </c>
      <c r="M5073" t="str">
        <f t="shared" si="10253"/>
        <v/>
      </c>
      <c r="N5073" t="str">
        <f t="shared" si="10254"/>
        <v/>
      </c>
      <c r="O5073" t="str">
        <f t="shared" si="10255"/>
        <v/>
      </c>
    </row>
    <row r="5074" spans="1:24" x14ac:dyDescent="0.25">
      <c r="A5074" t="s">
        <v>11</v>
      </c>
      <c r="B5074" t="s">
        <v>196</v>
      </c>
      <c r="C5074" t="s">
        <v>13</v>
      </c>
      <c r="D5074" s="6">
        <v>0.1</v>
      </c>
      <c r="E5074" s="6">
        <v>26.91</v>
      </c>
      <c r="F5074" t="s">
        <v>1536</v>
      </c>
      <c r="G5074" t="str">
        <f t="shared" si="10305"/>
        <v>DL2021009</v>
      </c>
      <c r="H5074" t="str">
        <f t="shared" si="10248"/>
        <v>01</v>
      </c>
      <c r="I5074" t="str">
        <f t="shared" si="10249"/>
        <v>Skrubbe_01_20211104_DL2021009_FrederiksborgGymNextSukkertoppen</v>
      </c>
      <c r="J5074" t="str">
        <f t="shared" si="10250"/>
        <v>Skrubbe</v>
      </c>
      <c r="K5074" t="str">
        <f t="shared" si="10251"/>
        <v>PosK</v>
      </c>
      <c r="L5074">
        <f t="shared" si="10252"/>
        <v>26.91</v>
      </c>
      <c r="M5074">
        <f t="shared" si="10253"/>
        <v>26.91</v>
      </c>
      <c r="N5074">
        <f t="shared" si="10254"/>
        <v>0</v>
      </c>
      <c r="O5074">
        <f t="shared" si="10255"/>
        <v>72.67</v>
      </c>
      <c r="Q5074">
        <f t="shared" ref="Q5074" si="10362">IF(L5076="No Ct",0,L5076)</f>
        <v>36.07</v>
      </c>
      <c r="R5074">
        <f t="shared" ref="R5074" si="10363">IF(L5077="No Ct",0,L5077)</f>
        <v>36.6</v>
      </c>
      <c r="S5074" t="str">
        <f t="shared" ref="S5074" si="10364">IF(AND(M5074&gt;0,N5074=0),"Valid","Invalid")</f>
        <v>Valid</v>
      </c>
      <c r="T5074" t="str">
        <f t="shared" ref="T5074" si="10365">IF(OR(Q5074&gt;1,R5074&gt;1),"Present","Absent")</f>
        <v>Present</v>
      </c>
      <c r="U5074" t="str">
        <f t="shared" ref="U5074" si="10366">IF(OR(AND(Q5074&gt;1,Q5074&lt;41),AND(R5074&gt;1,R5074&lt;41)),"Ct&lt;41","Ct&gt;41")</f>
        <v>Ct&lt;41</v>
      </c>
      <c r="V5074" t="str">
        <f>VLOOKUP(J5074,Datasæt_Analysesystemer!$C$2:$D$68,2,FALSE)</f>
        <v>Skrubbe</v>
      </c>
      <c r="W5074" t="str">
        <f t="shared" ref="W5074" si="10367">MID(F5074,10,9)</f>
        <v>DL2021009</v>
      </c>
      <c r="X5074" t="str">
        <f t="shared" ref="X5074" si="10368">W5074&amp;"_"&amp;V5074&amp;"_"&amp;S5074&amp;"_"&amp;T5074&amp;"_"&amp;U5074</f>
        <v>DL2021009_Skrubbe_Valid_Present_Ct&lt;41</v>
      </c>
    </row>
    <row r="5075" spans="1:24" x14ac:dyDescent="0.25">
      <c r="A5075" t="s">
        <v>14</v>
      </c>
      <c r="B5075" t="s">
        <v>197</v>
      </c>
      <c r="C5075" t="s">
        <v>16</v>
      </c>
      <c r="D5075" s="6">
        <v>0.1</v>
      </c>
      <c r="E5075" s="6" t="s">
        <v>17</v>
      </c>
      <c r="F5075" t="s">
        <v>1536</v>
      </c>
      <c r="G5075" t="str">
        <f t="shared" si="10305"/>
        <v>DL2021009</v>
      </c>
      <c r="H5075" t="str">
        <f t="shared" ref="H5075:H5138" si="10369">LEFT(B5075,2)</f>
        <v>01</v>
      </c>
      <c r="I5075" t="str">
        <f t="shared" ref="I5075:I5138" si="10370">J5075&amp;"_"&amp;H5075&amp;"_"&amp;F5075</f>
        <v>Skrubbe_01_20211104_DL2021009_FrederiksborgGymNextSukkertoppen</v>
      </c>
      <c r="J5075" t="str">
        <f t="shared" ref="J5075:J5138" si="10371">MID(RIGHT(B5075,LEN(B5075)-3),1,FIND("_",RIGHT(B5075,LEN(B5075)-3))-1)</f>
        <v>Skrubbe</v>
      </c>
      <c r="K5075" t="str">
        <f t="shared" ref="K5075:K5138" si="10372">TRIM(SUBSTITUTE(RIGHT(B5075,FIND(J5075,B5075)+1),"_",""))</f>
        <v>NegK</v>
      </c>
      <c r="L5075" t="str">
        <f t="shared" ref="L5075:L5138" si="10373">IFERROR(VALUE(SUBSTITUTE(E5075,".",",")),E5075)</f>
        <v>No Ct</v>
      </c>
      <c r="M5075" t="str">
        <f t="shared" ref="M5075:M5138" si="10374">IF(K5075="PosK",SUMIFS(L:L,K:K,"PosK",I:I,I5075),"")</f>
        <v/>
      </c>
      <c r="N5075" t="str">
        <f t="shared" ref="N5075:N5138" si="10375">IF(K5075="PosK",SUMIFS(L:L,K:K,"NegK",I:I,I5075),"")</f>
        <v/>
      </c>
      <c r="O5075" t="str">
        <f t="shared" ref="O5075:O5138" si="10376">IF(K5075="PosK",SUMIFS(L:L,K:K,"eDNA",I:I,I5075),"")</f>
        <v/>
      </c>
    </row>
    <row r="5076" spans="1:24" x14ac:dyDescent="0.25">
      <c r="A5076" t="s">
        <v>18</v>
      </c>
      <c r="B5076" t="s">
        <v>198</v>
      </c>
      <c r="C5076" t="s">
        <v>20</v>
      </c>
      <c r="D5076" s="6">
        <v>0.1</v>
      </c>
      <c r="E5076" s="6">
        <v>36.07</v>
      </c>
      <c r="F5076" t="s">
        <v>1536</v>
      </c>
      <c r="G5076" t="str">
        <f t="shared" si="10305"/>
        <v>DL2021009</v>
      </c>
      <c r="H5076" t="str">
        <f t="shared" si="10369"/>
        <v>01</v>
      </c>
      <c r="I5076" t="str">
        <f t="shared" si="10370"/>
        <v>Skrubbe_01_20211104_DL2021009_FrederiksborgGymNextSukkertoppen</v>
      </c>
      <c r="J5076" t="str">
        <f t="shared" si="10371"/>
        <v>Skrubbe</v>
      </c>
      <c r="K5076" t="str">
        <f t="shared" si="10372"/>
        <v>eDNA</v>
      </c>
      <c r="L5076">
        <f t="shared" si="10373"/>
        <v>36.07</v>
      </c>
      <c r="M5076" t="str">
        <f t="shared" si="10374"/>
        <v/>
      </c>
      <c r="N5076" t="str">
        <f t="shared" si="10375"/>
        <v/>
      </c>
      <c r="O5076" t="str">
        <f t="shared" si="10376"/>
        <v/>
      </c>
    </row>
    <row r="5077" spans="1:24" x14ac:dyDescent="0.25">
      <c r="A5077" t="s">
        <v>21</v>
      </c>
      <c r="B5077" t="s">
        <v>198</v>
      </c>
      <c r="C5077" t="s">
        <v>20</v>
      </c>
      <c r="D5077" s="6">
        <v>0.1</v>
      </c>
      <c r="E5077" s="6">
        <v>36.6</v>
      </c>
      <c r="F5077" t="s">
        <v>1536</v>
      </c>
      <c r="G5077" t="str">
        <f t="shared" si="10305"/>
        <v>DL2021009</v>
      </c>
      <c r="H5077" t="str">
        <f t="shared" si="10369"/>
        <v>01</v>
      </c>
      <c r="I5077" t="str">
        <f t="shared" si="10370"/>
        <v>Skrubbe_01_20211104_DL2021009_FrederiksborgGymNextSukkertoppen</v>
      </c>
      <c r="J5077" t="str">
        <f t="shared" si="10371"/>
        <v>Skrubbe</v>
      </c>
      <c r="K5077" t="str">
        <f t="shared" si="10372"/>
        <v>eDNA</v>
      </c>
      <c r="L5077">
        <f t="shared" si="10373"/>
        <v>36.6</v>
      </c>
      <c r="M5077" t="str">
        <f t="shared" si="10374"/>
        <v/>
      </c>
      <c r="N5077" t="str">
        <f t="shared" si="10375"/>
        <v/>
      </c>
      <c r="O5077" t="str">
        <f t="shared" si="10376"/>
        <v/>
      </c>
    </row>
    <row r="5078" spans="1:24" x14ac:dyDescent="0.25">
      <c r="A5078" t="s">
        <v>199</v>
      </c>
      <c r="B5078" t="s">
        <v>200</v>
      </c>
      <c r="C5078" t="s">
        <v>13</v>
      </c>
      <c r="D5078" s="6">
        <v>0.1</v>
      </c>
      <c r="E5078" s="6">
        <v>26.4</v>
      </c>
      <c r="F5078" t="s">
        <v>1536</v>
      </c>
      <c r="G5078" t="str">
        <f t="shared" si="10305"/>
        <v>DL2021009</v>
      </c>
      <c r="H5078" t="str">
        <f t="shared" si="10369"/>
        <v>02</v>
      </c>
      <c r="I5078" t="str">
        <f t="shared" si="10370"/>
        <v>Skrubbe_02_20211104_DL2021009_FrederiksborgGymNextSukkertoppen</v>
      </c>
      <c r="J5078" t="str">
        <f t="shared" si="10371"/>
        <v>Skrubbe</v>
      </c>
      <c r="K5078" t="str">
        <f t="shared" si="10372"/>
        <v>PosK</v>
      </c>
      <c r="L5078">
        <f t="shared" si="10373"/>
        <v>26.4</v>
      </c>
      <c r="M5078">
        <f t="shared" si="10374"/>
        <v>26.4</v>
      </c>
      <c r="N5078">
        <f t="shared" si="10375"/>
        <v>0</v>
      </c>
      <c r="O5078">
        <f t="shared" si="10376"/>
        <v>72.56</v>
      </c>
      <c r="Q5078">
        <f t="shared" ref="Q5078" si="10377">IF(L5080="No Ct",0,L5080)</f>
        <v>36.65</v>
      </c>
      <c r="R5078">
        <f t="shared" ref="R5078" si="10378">IF(L5081="No Ct",0,L5081)</f>
        <v>35.909999999999997</v>
      </c>
      <c r="S5078" t="str">
        <f t="shared" ref="S5078" si="10379">IF(AND(M5078&gt;0,N5078=0),"Valid","Invalid")</f>
        <v>Valid</v>
      </c>
      <c r="T5078" t="str">
        <f t="shared" ref="T5078" si="10380">IF(OR(Q5078&gt;1,R5078&gt;1),"Present","Absent")</f>
        <v>Present</v>
      </c>
      <c r="U5078" t="str">
        <f t="shared" ref="U5078" si="10381">IF(OR(AND(Q5078&gt;1,Q5078&lt;41),AND(R5078&gt;1,R5078&lt;41)),"Ct&lt;41","Ct&gt;41")</f>
        <v>Ct&lt;41</v>
      </c>
      <c r="V5078" t="str">
        <f>VLOOKUP(J5078,Datasæt_Analysesystemer!$C$2:$D$68,2,FALSE)</f>
        <v>Skrubbe</v>
      </c>
      <c r="W5078" t="str">
        <f t="shared" ref="W5078" si="10382">MID(F5078,10,9)</f>
        <v>DL2021009</v>
      </c>
      <c r="X5078" t="str">
        <f t="shared" ref="X5078" si="10383">W5078&amp;"_"&amp;V5078&amp;"_"&amp;S5078&amp;"_"&amp;T5078&amp;"_"&amp;U5078</f>
        <v>DL2021009_Skrubbe_Valid_Present_Ct&lt;41</v>
      </c>
    </row>
    <row r="5079" spans="1:24" x14ac:dyDescent="0.25">
      <c r="A5079" t="s">
        <v>201</v>
      </c>
      <c r="B5079" t="s">
        <v>202</v>
      </c>
      <c r="C5079" t="s">
        <v>16</v>
      </c>
      <c r="D5079" s="6">
        <v>0.1</v>
      </c>
      <c r="E5079" s="6" t="s">
        <v>17</v>
      </c>
      <c r="F5079" t="s">
        <v>1536</v>
      </c>
      <c r="G5079" t="str">
        <f t="shared" si="10305"/>
        <v>DL2021009</v>
      </c>
      <c r="H5079" t="str">
        <f t="shared" si="10369"/>
        <v>02</v>
      </c>
      <c r="I5079" t="str">
        <f t="shared" si="10370"/>
        <v>Skrubbe_02_20211104_DL2021009_FrederiksborgGymNextSukkertoppen</v>
      </c>
      <c r="J5079" t="str">
        <f t="shared" si="10371"/>
        <v>Skrubbe</v>
      </c>
      <c r="K5079" t="str">
        <f t="shared" si="10372"/>
        <v>NegK</v>
      </c>
      <c r="L5079" t="str">
        <f t="shared" si="10373"/>
        <v>No Ct</v>
      </c>
      <c r="M5079" t="str">
        <f t="shared" si="10374"/>
        <v/>
      </c>
      <c r="N5079" t="str">
        <f t="shared" si="10375"/>
        <v/>
      </c>
      <c r="O5079" t="str">
        <f t="shared" si="10376"/>
        <v/>
      </c>
    </row>
    <row r="5080" spans="1:24" x14ac:dyDescent="0.25">
      <c r="A5080" t="s">
        <v>203</v>
      </c>
      <c r="B5080" t="s">
        <v>204</v>
      </c>
      <c r="C5080" t="s">
        <v>20</v>
      </c>
      <c r="D5080" s="6">
        <v>0.1</v>
      </c>
      <c r="E5080" s="6">
        <v>36.65</v>
      </c>
      <c r="F5080" t="s">
        <v>1536</v>
      </c>
      <c r="G5080" t="str">
        <f t="shared" si="10305"/>
        <v>DL2021009</v>
      </c>
      <c r="H5080" t="str">
        <f t="shared" si="10369"/>
        <v>02</v>
      </c>
      <c r="I5080" t="str">
        <f t="shared" si="10370"/>
        <v>Skrubbe_02_20211104_DL2021009_FrederiksborgGymNextSukkertoppen</v>
      </c>
      <c r="J5080" t="str">
        <f t="shared" si="10371"/>
        <v>Skrubbe</v>
      </c>
      <c r="K5080" t="str">
        <f t="shared" si="10372"/>
        <v>eDNA</v>
      </c>
      <c r="L5080">
        <f t="shared" si="10373"/>
        <v>36.65</v>
      </c>
      <c r="M5080" t="str">
        <f t="shared" si="10374"/>
        <v/>
      </c>
      <c r="N5080" t="str">
        <f t="shared" si="10375"/>
        <v/>
      </c>
      <c r="O5080" t="str">
        <f t="shared" si="10376"/>
        <v/>
      </c>
    </row>
    <row r="5081" spans="1:24" x14ac:dyDescent="0.25">
      <c r="A5081" t="s">
        <v>205</v>
      </c>
      <c r="B5081" t="s">
        <v>204</v>
      </c>
      <c r="C5081" t="s">
        <v>20</v>
      </c>
      <c r="D5081" s="6">
        <v>0.1</v>
      </c>
      <c r="E5081" s="6">
        <v>35.909999999999997</v>
      </c>
      <c r="F5081" t="s">
        <v>1536</v>
      </c>
      <c r="G5081" t="str">
        <f t="shared" si="10305"/>
        <v>DL2021009</v>
      </c>
      <c r="H5081" t="str">
        <f t="shared" si="10369"/>
        <v>02</v>
      </c>
      <c r="I5081" t="str">
        <f t="shared" si="10370"/>
        <v>Skrubbe_02_20211104_DL2021009_FrederiksborgGymNextSukkertoppen</v>
      </c>
      <c r="J5081" t="str">
        <f t="shared" si="10371"/>
        <v>Skrubbe</v>
      </c>
      <c r="K5081" t="str">
        <f t="shared" si="10372"/>
        <v>eDNA</v>
      </c>
      <c r="L5081">
        <f t="shared" si="10373"/>
        <v>35.909999999999997</v>
      </c>
      <c r="M5081" t="str">
        <f t="shared" si="10374"/>
        <v/>
      </c>
      <c r="N5081" t="str">
        <f t="shared" si="10375"/>
        <v/>
      </c>
      <c r="O5081" t="str">
        <f t="shared" si="10376"/>
        <v/>
      </c>
    </row>
    <row r="5082" spans="1:24" x14ac:dyDescent="0.25">
      <c r="A5082" t="s">
        <v>206</v>
      </c>
      <c r="B5082" t="s">
        <v>207</v>
      </c>
      <c r="C5082" t="s">
        <v>13</v>
      </c>
      <c r="D5082" s="6">
        <v>0.1</v>
      </c>
      <c r="E5082" s="6">
        <v>29.11</v>
      </c>
      <c r="F5082" t="s">
        <v>1536</v>
      </c>
      <c r="G5082" t="str">
        <f t="shared" si="10305"/>
        <v>DL2021009</v>
      </c>
      <c r="H5082" t="str">
        <f t="shared" si="10369"/>
        <v>03</v>
      </c>
      <c r="I5082" t="str">
        <f t="shared" si="10370"/>
        <v>Torsk_03_20211104_DL2021009_FrederiksborgGymNextSukkertoppen</v>
      </c>
      <c r="J5082" t="str">
        <f t="shared" si="10371"/>
        <v>Torsk</v>
      </c>
      <c r="K5082" t="str">
        <f t="shared" si="10372"/>
        <v>PosK</v>
      </c>
      <c r="L5082">
        <f t="shared" si="10373"/>
        <v>29.11</v>
      </c>
      <c r="M5082">
        <f t="shared" si="10374"/>
        <v>29.11</v>
      </c>
      <c r="N5082">
        <f t="shared" si="10375"/>
        <v>0</v>
      </c>
      <c r="O5082">
        <f t="shared" si="10376"/>
        <v>0</v>
      </c>
      <c r="Q5082">
        <f t="shared" ref="Q5082" si="10384">IF(L5084="No Ct",0,L5084)</f>
        <v>0</v>
      </c>
      <c r="R5082">
        <f t="shared" ref="R5082" si="10385">IF(L5085="No Ct",0,L5085)</f>
        <v>0</v>
      </c>
      <c r="S5082" t="str">
        <f t="shared" ref="S5082" si="10386">IF(AND(M5082&gt;0,N5082=0),"Valid","Invalid")</f>
        <v>Valid</v>
      </c>
      <c r="T5082" t="str">
        <f t="shared" ref="T5082" si="10387">IF(OR(Q5082&gt;1,R5082&gt;1),"Present","Absent")</f>
        <v>Absent</v>
      </c>
      <c r="U5082" t="str">
        <f t="shared" ref="U5082" si="10388">IF(OR(AND(Q5082&gt;1,Q5082&lt;41),AND(R5082&gt;1,R5082&lt;41)),"Ct&lt;41","Ct&gt;41")</f>
        <v>Ct&gt;41</v>
      </c>
      <c r="V5082" t="str">
        <f>VLOOKUP(J5082,Datasæt_Analysesystemer!$C$2:$D$68,2,FALSE)</f>
        <v>Torsk</v>
      </c>
      <c r="W5082" t="str">
        <f t="shared" ref="W5082" si="10389">MID(F5082,10,9)</f>
        <v>DL2021009</v>
      </c>
      <c r="X5082" t="str">
        <f t="shared" ref="X5082" si="10390">W5082&amp;"_"&amp;V5082&amp;"_"&amp;S5082&amp;"_"&amp;T5082&amp;"_"&amp;U5082</f>
        <v>DL2021009_Torsk_Valid_Absent_Ct&gt;41</v>
      </c>
    </row>
    <row r="5083" spans="1:24" x14ac:dyDescent="0.25">
      <c r="A5083" t="s">
        <v>208</v>
      </c>
      <c r="B5083" t="s">
        <v>209</v>
      </c>
      <c r="C5083" t="s">
        <v>16</v>
      </c>
      <c r="D5083" s="6">
        <v>0.1</v>
      </c>
      <c r="E5083" s="6" t="s">
        <v>17</v>
      </c>
      <c r="F5083" t="s">
        <v>1536</v>
      </c>
      <c r="G5083" t="str">
        <f t="shared" si="10305"/>
        <v>DL2021009</v>
      </c>
      <c r="H5083" t="str">
        <f t="shared" si="10369"/>
        <v>03</v>
      </c>
      <c r="I5083" t="str">
        <f t="shared" si="10370"/>
        <v>Torsk_03_20211104_DL2021009_FrederiksborgGymNextSukkertoppen</v>
      </c>
      <c r="J5083" t="str">
        <f t="shared" si="10371"/>
        <v>Torsk</v>
      </c>
      <c r="K5083" t="str">
        <f t="shared" si="10372"/>
        <v>NegK</v>
      </c>
      <c r="L5083" t="str">
        <f t="shared" si="10373"/>
        <v>No Ct</v>
      </c>
      <c r="M5083" t="str">
        <f t="shared" si="10374"/>
        <v/>
      </c>
      <c r="N5083" t="str">
        <f t="shared" si="10375"/>
        <v/>
      </c>
      <c r="O5083" t="str">
        <f t="shared" si="10376"/>
        <v/>
      </c>
    </row>
    <row r="5084" spans="1:24" x14ac:dyDescent="0.25">
      <c r="A5084" t="s">
        <v>210</v>
      </c>
      <c r="B5084" t="s">
        <v>211</v>
      </c>
      <c r="C5084" t="s">
        <v>20</v>
      </c>
      <c r="D5084" s="6">
        <v>0.1</v>
      </c>
      <c r="E5084" s="6" t="s">
        <v>17</v>
      </c>
      <c r="F5084" t="s">
        <v>1536</v>
      </c>
      <c r="G5084" t="str">
        <f t="shared" si="10305"/>
        <v>DL2021009</v>
      </c>
      <c r="H5084" t="str">
        <f t="shared" si="10369"/>
        <v>03</v>
      </c>
      <c r="I5084" t="str">
        <f t="shared" si="10370"/>
        <v>Torsk_03_20211104_DL2021009_FrederiksborgGymNextSukkertoppen</v>
      </c>
      <c r="J5084" t="str">
        <f t="shared" si="10371"/>
        <v>Torsk</v>
      </c>
      <c r="K5084" t="str">
        <f t="shared" si="10372"/>
        <v>eDNA</v>
      </c>
      <c r="L5084" t="str">
        <f t="shared" si="10373"/>
        <v>No Ct</v>
      </c>
      <c r="M5084" t="str">
        <f t="shared" si="10374"/>
        <v/>
      </c>
      <c r="N5084" t="str">
        <f t="shared" si="10375"/>
        <v/>
      </c>
      <c r="O5084" t="str">
        <f t="shared" si="10376"/>
        <v/>
      </c>
    </row>
    <row r="5085" spans="1:24" x14ac:dyDescent="0.25">
      <c r="A5085" t="s">
        <v>212</v>
      </c>
      <c r="B5085" t="s">
        <v>211</v>
      </c>
      <c r="C5085" t="s">
        <v>20</v>
      </c>
      <c r="D5085" s="6">
        <v>0.1</v>
      </c>
      <c r="E5085" s="6" t="s">
        <v>17</v>
      </c>
      <c r="F5085" t="s">
        <v>1536</v>
      </c>
      <c r="G5085" t="str">
        <f t="shared" si="10305"/>
        <v>DL2021009</v>
      </c>
      <c r="H5085" t="str">
        <f t="shared" si="10369"/>
        <v>03</v>
      </c>
      <c r="I5085" t="str">
        <f t="shared" si="10370"/>
        <v>Torsk_03_20211104_DL2021009_FrederiksborgGymNextSukkertoppen</v>
      </c>
      <c r="J5085" t="str">
        <f t="shared" si="10371"/>
        <v>Torsk</v>
      </c>
      <c r="K5085" t="str">
        <f t="shared" si="10372"/>
        <v>eDNA</v>
      </c>
      <c r="L5085" t="str">
        <f t="shared" si="10373"/>
        <v>No Ct</v>
      </c>
      <c r="M5085" t="str">
        <f t="shared" si="10374"/>
        <v/>
      </c>
      <c r="N5085" t="str">
        <f t="shared" si="10375"/>
        <v/>
      </c>
      <c r="O5085" t="str">
        <f t="shared" si="10376"/>
        <v/>
      </c>
    </row>
    <row r="5086" spans="1:24" x14ac:dyDescent="0.25">
      <c r="A5086" t="s">
        <v>213</v>
      </c>
      <c r="B5086" t="s">
        <v>214</v>
      </c>
      <c r="C5086" t="s">
        <v>13</v>
      </c>
      <c r="D5086" s="6">
        <v>0.1</v>
      </c>
      <c r="E5086" s="6">
        <v>27.57</v>
      </c>
      <c r="F5086" t="s">
        <v>1536</v>
      </c>
      <c r="G5086" t="str">
        <f t="shared" si="10305"/>
        <v>DL2021009</v>
      </c>
      <c r="H5086" t="str">
        <f t="shared" si="10369"/>
        <v>04</v>
      </c>
      <c r="I5086" t="str">
        <f t="shared" si="10370"/>
        <v>Torsk_04_20211104_DL2021009_FrederiksborgGymNextSukkertoppen</v>
      </c>
      <c r="J5086" t="str">
        <f t="shared" si="10371"/>
        <v>Torsk</v>
      </c>
      <c r="K5086" t="str">
        <f t="shared" si="10372"/>
        <v>PosK</v>
      </c>
      <c r="L5086">
        <f t="shared" si="10373"/>
        <v>27.57</v>
      </c>
      <c r="M5086">
        <f t="shared" si="10374"/>
        <v>27.57</v>
      </c>
      <c r="N5086">
        <f t="shared" si="10375"/>
        <v>0</v>
      </c>
      <c r="O5086">
        <f t="shared" si="10376"/>
        <v>77.289999999999992</v>
      </c>
      <c r="Q5086">
        <f t="shared" ref="Q5086" si="10391">IF(L5088="No Ct",0,L5088)</f>
        <v>38.479999999999997</v>
      </c>
      <c r="R5086">
        <f t="shared" ref="R5086" si="10392">IF(L5089="No Ct",0,L5089)</f>
        <v>38.81</v>
      </c>
      <c r="S5086" t="str">
        <f t="shared" ref="S5086" si="10393">IF(AND(M5086&gt;0,N5086=0),"Valid","Invalid")</f>
        <v>Valid</v>
      </c>
      <c r="T5086" t="str">
        <f t="shared" ref="T5086" si="10394">IF(OR(Q5086&gt;1,R5086&gt;1),"Present","Absent")</f>
        <v>Present</v>
      </c>
      <c r="U5086" t="str">
        <f t="shared" ref="U5086" si="10395">IF(OR(AND(Q5086&gt;1,Q5086&lt;41),AND(R5086&gt;1,R5086&lt;41)),"Ct&lt;41","Ct&gt;41")</f>
        <v>Ct&lt;41</v>
      </c>
      <c r="V5086" t="str">
        <f>VLOOKUP(J5086,Datasæt_Analysesystemer!$C$2:$D$68,2,FALSE)</f>
        <v>Torsk</v>
      </c>
      <c r="W5086" t="str">
        <f t="shared" ref="W5086" si="10396">MID(F5086,10,9)</f>
        <v>DL2021009</v>
      </c>
      <c r="X5086" t="str">
        <f t="shared" ref="X5086" si="10397">W5086&amp;"_"&amp;V5086&amp;"_"&amp;S5086&amp;"_"&amp;T5086&amp;"_"&amp;U5086</f>
        <v>DL2021009_Torsk_Valid_Present_Ct&lt;41</v>
      </c>
    </row>
    <row r="5087" spans="1:24" x14ac:dyDescent="0.25">
      <c r="A5087" t="s">
        <v>215</v>
      </c>
      <c r="B5087" t="s">
        <v>216</v>
      </c>
      <c r="C5087" t="s">
        <v>16</v>
      </c>
      <c r="D5087" s="6">
        <v>0.1</v>
      </c>
      <c r="E5087" s="6" t="s">
        <v>17</v>
      </c>
      <c r="F5087" t="s">
        <v>1536</v>
      </c>
      <c r="G5087" t="str">
        <f t="shared" si="10305"/>
        <v>DL2021009</v>
      </c>
      <c r="H5087" t="str">
        <f t="shared" si="10369"/>
        <v>04</v>
      </c>
      <c r="I5087" t="str">
        <f t="shared" si="10370"/>
        <v>Torsk_04_20211104_DL2021009_FrederiksborgGymNextSukkertoppen</v>
      </c>
      <c r="J5087" t="str">
        <f t="shared" si="10371"/>
        <v>Torsk</v>
      </c>
      <c r="K5087" t="str">
        <f t="shared" si="10372"/>
        <v>NegK</v>
      </c>
      <c r="L5087" t="str">
        <f t="shared" si="10373"/>
        <v>No Ct</v>
      </c>
      <c r="M5087" t="str">
        <f t="shared" si="10374"/>
        <v/>
      </c>
      <c r="N5087" t="str">
        <f t="shared" si="10375"/>
        <v/>
      </c>
      <c r="O5087" t="str">
        <f t="shared" si="10376"/>
        <v/>
      </c>
    </row>
    <row r="5088" spans="1:24" x14ac:dyDescent="0.25">
      <c r="A5088" t="s">
        <v>217</v>
      </c>
      <c r="B5088" t="s">
        <v>218</v>
      </c>
      <c r="C5088" t="s">
        <v>20</v>
      </c>
      <c r="D5088" s="6">
        <v>0.1</v>
      </c>
      <c r="E5088" s="6">
        <v>38.479999999999997</v>
      </c>
      <c r="F5088" t="s">
        <v>1536</v>
      </c>
      <c r="G5088" t="str">
        <f t="shared" si="10305"/>
        <v>DL2021009</v>
      </c>
      <c r="H5088" t="str">
        <f t="shared" si="10369"/>
        <v>04</v>
      </c>
      <c r="I5088" t="str">
        <f t="shared" si="10370"/>
        <v>Torsk_04_20211104_DL2021009_FrederiksborgGymNextSukkertoppen</v>
      </c>
      <c r="J5088" t="str">
        <f t="shared" si="10371"/>
        <v>Torsk</v>
      </c>
      <c r="K5088" t="str">
        <f t="shared" si="10372"/>
        <v>eDNA</v>
      </c>
      <c r="L5088">
        <f t="shared" si="10373"/>
        <v>38.479999999999997</v>
      </c>
      <c r="M5088" t="str">
        <f t="shared" si="10374"/>
        <v/>
      </c>
      <c r="N5088" t="str">
        <f t="shared" si="10375"/>
        <v/>
      </c>
      <c r="O5088" t="str">
        <f t="shared" si="10376"/>
        <v/>
      </c>
    </row>
    <row r="5089" spans="1:24" x14ac:dyDescent="0.25">
      <c r="A5089" t="s">
        <v>219</v>
      </c>
      <c r="B5089" t="s">
        <v>218</v>
      </c>
      <c r="C5089" t="s">
        <v>20</v>
      </c>
      <c r="D5089" s="6">
        <v>0.1</v>
      </c>
      <c r="E5089" s="6">
        <v>38.81</v>
      </c>
      <c r="F5089" t="s">
        <v>1536</v>
      </c>
      <c r="G5089" t="str">
        <f t="shared" si="10305"/>
        <v>DL2021009</v>
      </c>
      <c r="H5089" t="str">
        <f t="shared" si="10369"/>
        <v>04</v>
      </c>
      <c r="I5089" t="str">
        <f t="shared" si="10370"/>
        <v>Torsk_04_20211104_DL2021009_FrederiksborgGymNextSukkertoppen</v>
      </c>
      <c r="J5089" t="str">
        <f t="shared" si="10371"/>
        <v>Torsk</v>
      </c>
      <c r="K5089" t="str">
        <f t="shared" si="10372"/>
        <v>eDNA</v>
      </c>
      <c r="L5089">
        <f t="shared" si="10373"/>
        <v>38.81</v>
      </c>
      <c r="M5089" t="str">
        <f t="shared" si="10374"/>
        <v/>
      </c>
      <c r="N5089" t="str">
        <f t="shared" si="10375"/>
        <v/>
      </c>
      <c r="O5089" t="str">
        <f t="shared" si="10376"/>
        <v/>
      </c>
    </row>
    <row r="5090" spans="1:24" x14ac:dyDescent="0.25">
      <c r="A5090" t="s">
        <v>220</v>
      </c>
      <c r="B5090" t="s">
        <v>221</v>
      </c>
      <c r="C5090" t="s">
        <v>13</v>
      </c>
      <c r="D5090" s="6">
        <v>0.1</v>
      </c>
      <c r="E5090" s="6">
        <v>31.01</v>
      </c>
      <c r="F5090" t="s">
        <v>1536</v>
      </c>
      <c r="G5090" t="str">
        <f t="shared" si="10305"/>
        <v>DL2021009</v>
      </c>
      <c r="H5090" t="str">
        <f t="shared" si="10369"/>
        <v>05</v>
      </c>
      <c r="I5090" t="str">
        <f t="shared" si="10370"/>
        <v>Sandmusling_05_20211104_DL2021009_FrederiksborgGymNextSukkertoppen</v>
      </c>
      <c r="J5090" t="str">
        <f t="shared" si="10371"/>
        <v>Sandmusling</v>
      </c>
      <c r="K5090" t="str">
        <f t="shared" si="10372"/>
        <v>PosK</v>
      </c>
      <c r="L5090">
        <f t="shared" si="10373"/>
        <v>31.01</v>
      </c>
      <c r="M5090">
        <f t="shared" si="10374"/>
        <v>31.01</v>
      </c>
      <c r="N5090">
        <f t="shared" si="10375"/>
        <v>0</v>
      </c>
      <c r="O5090">
        <f t="shared" si="10376"/>
        <v>37.24</v>
      </c>
      <c r="Q5090">
        <f t="shared" ref="Q5090" si="10398">IF(L5092="No Ct",0,L5092)</f>
        <v>37.24</v>
      </c>
      <c r="R5090">
        <f t="shared" ref="R5090" si="10399">IF(L5093="No Ct",0,L5093)</f>
        <v>0</v>
      </c>
      <c r="S5090" t="str">
        <f t="shared" ref="S5090" si="10400">IF(AND(M5090&gt;0,N5090=0),"Valid","Invalid")</f>
        <v>Valid</v>
      </c>
      <c r="T5090" t="str">
        <f t="shared" ref="T5090" si="10401">IF(OR(Q5090&gt;1,R5090&gt;1),"Present","Absent")</f>
        <v>Present</v>
      </c>
      <c r="U5090" t="str">
        <f t="shared" ref="U5090" si="10402">IF(OR(AND(Q5090&gt;1,Q5090&lt;41),AND(R5090&gt;1,R5090&lt;41)),"Ct&lt;41","Ct&gt;41")</f>
        <v>Ct&lt;41</v>
      </c>
      <c r="V5090" t="str">
        <f>VLOOKUP(J5090,Datasæt_Analysesystemer!$C$2:$D$68,2,FALSE)</f>
        <v>Sandmusling</v>
      </c>
      <c r="W5090" t="str">
        <f t="shared" ref="W5090" si="10403">MID(F5090,10,9)</f>
        <v>DL2021009</v>
      </c>
      <c r="X5090" t="str">
        <f t="shared" ref="X5090" si="10404">W5090&amp;"_"&amp;V5090&amp;"_"&amp;S5090&amp;"_"&amp;T5090&amp;"_"&amp;U5090</f>
        <v>DL2021009_Sandmusling_Valid_Present_Ct&lt;41</v>
      </c>
    </row>
    <row r="5091" spans="1:24" x14ac:dyDescent="0.25">
      <c r="A5091" t="s">
        <v>222</v>
      </c>
      <c r="B5091" t="s">
        <v>223</v>
      </c>
      <c r="C5091" t="s">
        <v>16</v>
      </c>
      <c r="D5091" s="6">
        <v>0.1</v>
      </c>
      <c r="E5091" s="6" t="s">
        <v>17</v>
      </c>
      <c r="F5091" t="s">
        <v>1536</v>
      </c>
      <c r="G5091" t="str">
        <f t="shared" si="10305"/>
        <v>DL2021009</v>
      </c>
      <c r="H5091" t="str">
        <f t="shared" si="10369"/>
        <v>05</v>
      </c>
      <c r="I5091" t="str">
        <f t="shared" si="10370"/>
        <v>Sandmusling_05_20211104_DL2021009_FrederiksborgGymNextSukkertoppen</v>
      </c>
      <c r="J5091" t="str">
        <f t="shared" si="10371"/>
        <v>Sandmusling</v>
      </c>
      <c r="K5091" t="str">
        <f t="shared" si="10372"/>
        <v>NegK</v>
      </c>
      <c r="L5091" t="str">
        <f t="shared" si="10373"/>
        <v>No Ct</v>
      </c>
      <c r="M5091" t="str">
        <f t="shared" si="10374"/>
        <v/>
      </c>
      <c r="N5091" t="str">
        <f t="shared" si="10375"/>
        <v/>
      </c>
      <c r="O5091" t="str">
        <f t="shared" si="10376"/>
        <v/>
      </c>
    </row>
    <row r="5092" spans="1:24" x14ac:dyDescent="0.25">
      <c r="A5092" t="s">
        <v>224</v>
      </c>
      <c r="B5092" t="s">
        <v>225</v>
      </c>
      <c r="C5092" t="s">
        <v>20</v>
      </c>
      <c r="D5092" s="6">
        <v>0.1</v>
      </c>
      <c r="E5092" s="6">
        <v>37.24</v>
      </c>
      <c r="F5092" t="s">
        <v>1536</v>
      </c>
      <c r="G5092" t="str">
        <f t="shared" si="10305"/>
        <v>DL2021009</v>
      </c>
      <c r="H5092" t="str">
        <f t="shared" si="10369"/>
        <v>05</v>
      </c>
      <c r="I5092" t="str">
        <f t="shared" si="10370"/>
        <v>Sandmusling_05_20211104_DL2021009_FrederiksborgGymNextSukkertoppen</v>
      </c>
      <c r="J5092" t="str">
        <f t="shared" si="10371"/>
        <v>Sandmusling</v>
      </c>
      <c r="K5092" t="str">
        <f t="shared" si="10372"/>
        <v>eDNA</v>
      </c>
      <c r="L5092">
        <f t="shared" si="10373"/>
        <v>37.24</v>
      </c>
      <c r="M5092" t="str">
        <f t="shared" si="10374"/>
        <v/>
      </c>
      <c r="N5092" t="str">
        <f t="shared" si="10375"/>
        <v/>
      </c>
      <c r="O5092" t="str">
        <f t="shared" si="10376"/>
        <v/>
      </c>
    </row>
    <row r="5093" spans="1:24" x14ac:dyDescent="0.25">
      <c r="A5093" t="s">
        <v>226</v>
      </c>
      <c r="B5093" t="s">
        <v>225</v>
      </c>
      <c r="C5093" t="s">
        <v>20</v>
      </c>
      <c r="D5093" s="6">
        <v>0.1</v>
      </c>
      <c r="E5093" s="6" t="s">
        <v>17</v>
      </c>
      <c r="F5093" t="s">
        <v>1536</v>
      </c>
      <c r="G5093" t="str">
        <f t="shared" si="10305"/>
        <v>DL2021009</v>
      </c>
      <c r="H5093" t="str">
        <f t="shared" si="10369"/>
        <v>05</v>
      </c>
      <c r="I5093" t="str">
        <f t="shared" si="10370"/>
        <v>Sandmusling_05_20211104_DL2021009_FrederiksborgGymNextSukkertoppen</v>
      </c>
      <c r="J5093" t="str">
        <f t="shared" si="10371"/>
        <v>Sandmusling</v>
      </c>
      <c r="K5093" t="str">
        <f t="shared" si="10372"/>
        <v>eDNA</v>
      </c>
      <c r="L5093" t="str">
        <f t="shared" si="10373"/>
        <v>No Ct</v>
      </c>
      <c r="M5093" t="str">
        <f t="shared" si="10374"/>
        <v/>
      </c>
      <c r="N5093" t="str">
        <f t="shared" si="10375"/>
        <v/>
      </c>
      <c r="O5093" t="str">
        <f t="shared" si="10376"/>
        <v/>
      </c>
    </row>
    <row r="5094" spans="1:24" x14ac:dyDescent="0.25">
      <c r="A5094" t="s">
        <v>227</v>
      </c>
      <c r="B5094" t="s">
        <v>228</v>
      </c>
      <c r="C5094" t="s">
        <v>13</v>
      </c>
      <c r="D5094" s="6">
        <v>0.1</v>
      </c>
      <c r="E5094" s="6">
        <v>31.32</v>
      </c>
      <c r="F5094" t="s">
        <v>1536</v>
      </c>
      <c r="G5094" t="str">
        <f t="shared" si="10305"/>
        <v>DL2021009</v>
      </c>
      <c r="H5094" t="str">
        <f t="shared" si="10369"/>
        <v>06</v>
      </c>
      <c r="I5094" t="str">
        <f t="shared" si="10370"/>
        <v>Sandmusling_06_20211104_DL2021009_FrederiksborgGymNextSukkertoppen</v>
      </c>
      <c r="J5094" t="str">
        <f t="shared" si="10371"/>
        <v>Sandmusling</v>
      </c>
      <c r="K5094" t="str">
        <f t="shared" si="10372"/>
        <v>PosK</v>
      </c>
      <c r="L5094">
        <f t="shared" si="10373"/>
        <v>31.32</v>
      </c>
      <c r="M5094">
        <f t="shared" si="10374"/>
        <v>31.32</v>
      </c>
      <c r="N5094">
        <f t="shared" si="10375"/>
        <v>0</v>
      </c>
      <c r="O5094">
        <f t="shared" si="10376"/>
        <v>0</v>
      </c>
      <c r="Q5094">
        <f t="shared" ref="Q5094" si="10405">IF(L5096="No Ct",0,L5096)</f>
        <v>0</v>
      </c>
      <c r="R5094">
        <f t="shared" ref="R5094" si="10406">IF(L5097="No Ct",0,L5097)</f>
        <v>0</v>
      </c>
      <c r="S5094" t="str">
        <f t="shared" ref="S5094" si="10407">IF(AND(M5094&gt;0,N5094=0),"Valid","Invalid")</f>
        <v>Valid</v>
      </c>
      <c r="T5094" t="str">
        <f t="shared" ref="T5094" si="10408">IF(OR(Q5094&gt;1,R5094&gt;1),"Present","Absent")</f>
        <v>Absent</v>
      </c>
      <c r="U5094" t="str">
        <f t="shared" ref="U5094" si="10409">IF(OR(AND(Q5094&gt;1,Q5094&lt;41),AND(R5094&gt;1,R5094&lt;41)),"Ct&lt;41","Ct&gt;41")</f>
        <v>Ct&gt;41</v>
      </c>
      <c r="V5094" t="str">
        <f>VLOOKUP(J5094,Datasæt_Analysesystemer!$C$2:$D$68,2,FALSE)</f>
        <v>Sandmusling</v>
      </c>
      <c r="W5094" t="str">
        <f t="shared" ref="W5094" si="10410">MID(F5094,10,9)</f>
        <v>DL2021009</v>
      </c>
      <c r="X5094" t="str">
        <f t="shared" ref="X5094" si="10411">W5094&amp;"_"&amp;V5094&amp;"_"&amp;S5094&amp;"_"&amp;T5094&amp;"_"&amp;U5094</f>
        <v>DL2021009_Sandmusling_Valid_Absent_Ct&gt;41</v>
      </c>
    </row>
    <row r="5095" spans="1:24" x14ac:dyDescent="0.25">
      <c r="A5095" t="s">
        <v>229</v>
      </c>
      <c r="B5095" t="s">
        <v>230</v>
      </c>
      <c r="C5095" t="s">
        <v>16</v>
      </c>
      <c r="D5095" s="6">
        <v>0.1</v>
      </c>
      <c r="E5095" s="6" t="s">
        <v>17</v>
      </c>
      <c r="F5095" t="s">
        <v>1536</v>
      </c>
      <c r="G5095" t="str">
        <f t="shared" si="10305"/>
        <v>DL2021009</v>
      </c>
      <c r="H5095" t="str">
        <f t="shared" si="10369"/>
        <v>06</v>
      </c>
      <c r="I5095" t="str">
        <f t="shared" si="10370"/>
        <v>Sandmusling_06_20211104_DL2021009_FrederiksborgGymNextSukkertoppen</v>
      </c>
      <c r="J5095" t="str">
        <f t="shared" si="10371"/>
        <v>Sandmusling</v>
      </c>
      <c r="K5095" t="str">
        <f t="shared" si="10372"/>
        <v>NegK</v>
      </c>
      <c r="L5095" t="str">
        <f t="shared" si="10373"/>
        <v>No Ct</v>
      </c>
      <c r="M5095" t="str">
        <f t="shared" si="10374"/>
        <v/>
      </c>
      <c r="N5095" t="str">
        <f t="shared" si="10375"/>
        <v/>
      </c>
      <c r="O5095" t="str">
        <f t="shared" si="10376"/>
        <v/>
      </c>
    </row>
    <row r="5096" spans="1:24" x14ac:dyDescent="0.25">
      <c r="A5096" t="s">
        <v>231</v>
      </c>
      <c r="B5096" t="s">
        <v>232</v>
      </c>
      <c r="C5096" t="s">
        <v>20</v>
      </c>
      <c r="D5096" s="6">
        <v>0.1</v>
      </c>
      <c r="E5096" s="6" t="s">
        <v>17</v>
      </c>
      <c r="F5096" t="s">
        <v>1536</v>
      </c>
      <c r="G5096" t="str">
        <f t="shared" si="10305"/>
        <v>DL2021009</v>
      </c>
      <c r="H5096" t="str">
        <f t="shared" si="10369"/>
        <v>06</v>
      </c>
      <c r="I5096" t="str">
        <f t="shared" si="10370"/>
        <v>Sandmusling_06_20211104_DL2021009_FrederiksborgGymNextSukkertoppen</v>
      </c>
      <c r="J5096" t="str">
        <f t="shared" si="10371"/>
        <v>Sandmusling</v>
      </c>
      <c r="K5096" t="str">
        <f t="shared" si="10372"/>
        <v>eDNA</v>
      </c>
      <c r="L5096" t="str">
        <f t="shared" si="10373"/>
        <v>No Ct</v>
      </c>
      <c r="M5096" t="str">
        <f t="shared" si="10374"/>
        <v/>
      </c>
      <c r="N5096" t="str">
        <f t="shared" si="10375"/>
        <v/>
      </c>
      <c r="O5096" t="str">
        <f t="shared" si="10376"/>
        <v/>
      </c>
    </row>
    <row r="5097" spans="1:24" x14ac:dyDescent="0.25">
      <c r="A5097" t="s">
        <v>233</v>
      </c>
      <c r="B5097" t="s">
        <v>232</v>
      </c>
      <c r="C5097" t="s">
        <v>20</v>
      </c>
      <c r="D5097" s="6">
        <v>0.1</v>
      </c>
      <c r="E5097" s="6" t="s">
        <v>17</v>
      </c>
      <c r="F5097" t="s">
        <v>1536</v>
      </c>
      <c r="G5097" t="str">
        <f t="shared" si="10305"/>
        <v>DL2021009</v>
      </c>
      <c r="H5097" t="str">
        <f t="shared" si="10369"/>
        <v>06</v>
      </c>
      <c r="I5097" t="str">
        <f t="shared" si="10370"/>
        <v>Sandmusling_06_20211104_DL2021009_FrederiksborgGymNextSukkertoppen</v>
      </c>
      <c r="J5097" t="str">
        <f t="shared" si="10371"/>
        <v>Sandmusling</v>
      </c>
      <c r="K5097" t="str">
        <f t="shared" si="10372"/>
        <v>eDNA</v>
      </c>
      <c r="L5097" t="str">
        <f t="shared" si="10373"/>
        <v>No Ct</v>
      </c>
      <c r="M5097" t="str">
        <f t="shared" si="10374"/>
        <v/>
      </c>
      <c r="N5097" t="str">
        <f t="shared" si="10375"/>
        <v/>
      </c>
      <c r="O5097" t="str">
        <f t="shared" si="10376"/>
        <v/>
      </c>
    </row>
    <row r="5098" spans="1:24" x14ac:dyDescent="0.25">
      <c r="A5098" t="s">
        <v>234</v>
      </c>
      <c r="B5098" t="s">
        <v>235</v>
      </c>
      <c r="C5098" t="s">
        <v>13</v>
      </c>
      <c r="D5098" s="6">
        <v>0.1</v>
      </c>
      <c r="E5098" s="6">
        <v>35.11</v>
      </c>
      <c r="F5098" t="s">
        <v>1536</v>
      </c>
      <c r="G5098" t="str">
        <f t="shared" si="10305"/>
        <v>DL2021009</v>
      </c>
      <c r="H5098" t="str">
        <f t="shared" si="10369"/>
        <v>07</v>
      </c>
      <c r="I5098" t="str">
        <f t="shared" si="10370"/>
        <v>AmerikanskRibbegople_07_20211104_DL2021009_FrederiksborgGymNextSukkertoppen</v>
      </c>
      <c r="J5098" t="str">
        <f t="shared" si="10371"/>
        <v>AmerikanskRibbegople</v>
      </c>
      <c r="K5098" t="str">
        <f t="shared" si="10372"/>
        <v>PosK</v>
      </c>
      <c r="L5098">
        <f t="shared" si="10373"/>
        <v>35.11</v>
      </c>
      <c r="M5098">
        <f t="shared" si="10374"/>
        <v>35.11</v>
      </c>
      <c r="N5098">
        <f t="shared" si="10375"/>
        <v>0</v>
      </c>
      <c r="O5098">
        <f t="shared" si="10376"/>
        <v>0</v>
      </c>
      <c r="Q5098">
        <f t="shared" ref="Q5098" si="10412">IF(L5100="No Ct",0,L5100)</f>
        <v>0</v>
      </c>
      <c r="R5098">
        <f t="shared" ref="R5098" si="10413">IF(L5101="No Ct",0,L5101)</f>
        <v>0</v>
      </c>
      <c r="S5098" t="str">
        <f t="shared" ref="S5098" si="10414">IF(AND(M5098&gt;0,N5098=0),"Valid","Invalid")</f>
        <v>Valid</v>
      </c>
      <c r="T5098" t="str">
        <f t="shared" ref="T5098" si="10415">IF(OR(Q5098&gt;1,R5098&gt;1),"Present","Absent")</f>
        <v>Absent</v>
      </c>
      <c r="U5098" t="str">
        <f t="shared" ref="U5098" si="10416">IF(OR(AND(Q5098&gt;1,Q5098&lt;41),AND(R5098&gt;1,R5098&lt;41)),"Ct&lt;41","Ct&gt;41")</f>
        <v>Ct&gt;41</v>
      </c>
      <c r="V5098" t="str">
        <f>VLOOKUP(J5098,Datasæt_Analysesystemer!$C$2:$D$68,2,FALSE)</f>
        <v>Amerikansk ribbegople</v>
      </c>
      <c r="W5098" t="str">
        <f t="shared" ref="W5098" si="10417">MID(F5098,10,9)</f>
        <v>DL2021009</v>
      </c>
      <c r="X5098" t="str">
        <f t="shared" ref="X5098" si="10418">W5098&amp;"_"&amp;V5098&amp;"_"&amp;S5098&amp;"_"&amp;T5098&amp;"_"&amp;U5098</f>
        <v>DL2021009_Amerikansk ribbegople_Valid_Absent_Ct&gt;41</v>
      </c>
    </row>
    <row r="5099" spans="1:24" x14ac:dyDescent="0.25">
      <c r="A5099" t="s">
        <v>236</v>
      </c>
      <c r="B5099" t="s">
        <v>237</v>
      </c>
      <c r="C5099" t="s">
        <v>16</v>
      </c>
      <c r="D5099" s="6">
        <v>0.1</v>
      </c>
      <c r="E5099" s="6" t="s">
        <v>17</v>
      </c>
      <c r="F5099" t="s">
        <v>1536</v>
      </c>
      <c r="G5099" t="str">
        <f t="shared" si="10305"/>
        <v>DL2021009</v>
      </c>
      <c r="H5099" t="str">
        <f t="shared" si="10369"/>
        <v>07</v>
      </c>
      <c r="I5099" t="str">
        <f t="shared" si="10370"/>
        <v>AmerikanskRibbegople_07_20211104_DL2021009_FrederiksborgGymNextSukkertoppen</v>
      </c>
      <c r="J5099" t="str">
        <f t="shared" si="10371"/>
        <v>AmerikanskRibbegople</v>
      </c>
      <c r="K5099" t="str">
        <f t="shared" si="10372"/>
        <v>NegK</v>
      </c>
      <c r="L5099" t="str">
        <f t="shared" si="10373"/>
        <v>No Ct</v>
      </c>
      <c r="M5099" t="str">
        <f t="shared" si="10374"/>
        <v/>
      </c>
      <c r="N5099" t="str">
        <f t="shared" si="10375"/>
        <v/>
      </c>
      <c r="O5099" t="str">
        <f t="shared" si="10376"/>
        <v/>
      </c>
    </row>
    <row r="5100" spans="1:24" x14ac:dyDescent="0.25">
      <c r="A5100" t="s">
        <v>238</v>
      </c>
      <c r="B5100" t="s">
        <v>239</v>
      </c>
      <c r="C5100" t="s">
        <v>20</v>
      </c>
      <c r="D5100" s="6">
        <v>0.1</v>
      </c>
      <c r="E5100" s="6" t="s">
        <v>17</v>
      </c>
      <c r="F5100" t="s">
        <v>1536</v>
      </c>
      <c r="G5100" t="str">
        <f t="shared" si="10305"/>
        <v>DL2021009</v>
      </c>
      <c r="H5100" t="str">
        <f t="shared" si="10369"/>
        <v>07</v>
      </c>
      <c r="I5100" t="str">
        <f t="shared" si="10370"/>
        <v>AmerikanskRibbegople_07_20211104_DL2021009_FrederiksborgGymNextSukkertoppen</v>
      </c>
      <c r="J5100" t="str">
        <f t="shared" si="10371"/>
        <v>AmerikanskRibbegople</v>
      </c>
      <c r="K5100" t="str">
        <f t="shared" si="10372"/>
        <v>eDNA</v>
      </c>
      <c r="L5100" t="str">
        <f t="shared" si="10373"/>
        <v>No Ct</v>
      </c>
      <c r="M5100" t="str">
        <f t="shared" si="10374"/>
        <v/>
      </c>
      <c r="N5100" t="str">
        <f t="shared" si="10375"/>
        <v/>
      </c>
      <c r="O5100" t="str">
        <f t="shared" si="10376"/>
        <v/>
      </c>
    </row>
    <row r="5101" spans="1:24" x14ac:dyDescent="0.25">
      <c r="A5101" t="s">
        <v>240</v>
      </c>
      <c r="B5101" t="s">
        <v>239</v>
      </c>
      <c r="C5101" t="s">
        <v>20</v>
      </c>
      <c r="D5101" s="6">
        <v>0.1</v>
      </c>
      <c r="E5101" s="6" t="s">
        <v>17</v>
      </c>
      <c r="F5101" t="s">
        <v>1536</v>
      </c>
      <c r="G5101" t="str">
        <f t="shared" si="10305"/>
        <v>DL2021009</v>
      </c>
      <c r="H5101" t="str">
        <f t="shared" si="10369"/>
        <v>07</v>
      </c>
      <c r="I5101" t="str">
        <f t="shared" si="10370"/>
        <v>AmerikanskRibbegople_07_20211104_DL2021009_FrederiksborgGymNextSukkertoppen</v>
      </c>
      <c r="J5101" t="str">
        <f t="shared" si="10371"/>
        <v>AmerikanskRibbegople</v>
      </c>
      <c r="K5101" t="str">
        <f t="shared" si="10372"/>
        <v>eDNA</v>
      </c>
      <c r="L5101" t="str">
        <f t="shared" si="10373"/>
        <v>No Ct</v>
      </c>
      <c r="M5101" t="str">
        <f t="shared" si="10374"/>
        <v/>
      </c>
      <c r="N5101" t="str">
        <f t="shared" si="10375"/>
        <v/>
      </c>
      <c r="O5101" t="str">
        <f t="shared" si="10376"/>
        <v/>
      </c>
    </row>
    <row r="5102" spans="1:24" x14ac:dyDescent="0.25">
      <c r="A5102" t="s">
        <v>241</v>
      </c>
      <c r="B5102" t="s">
        <v>242</v>
      </c>
      <c r="C5102" t="s">
        <v>13</v>
      </c>
      <c r="D5102" s="6">
        <v>0.1</v>
      </c>
      <c r="E5102" s="6">
        <v>35.76</v>
      </c>
      <c r="F5102" t="s">
        <v>1536</v>
      </c>
      <c r="G5102" t="str">
        <f t="shared" si="10305"/>
        <v>DL2021009</v>
      </c>
      <c r="H5102" t="str">
        <f t="shared" si="10369"/>
        <v>08</v>
      </c>
      <c r="I5102" t="str">
        <f t="shared" si="10370"/>
        <v>AmerikanskRibbegople_08_20211104_DL2021009_FrederiksborgGymNextSukkertoppen</v>
      </c>
      <c r="J5102" t="str">
        <f t="shared" si="10371"/>
        <v>AmerikanskRibbegople</v>
      </c>
      <c r="K5102" t="str">
        <f t="shared" si="10372"/>
        <v>PosK</v>
      </c>
      <c r="L5102">
        <f t="shared" si="10373"/>
        <v>35.76</v>
      </c>
      <c r="M5102">
        <f t="shared" si="10374"/>
        <v>35.76</v>
      </c>
      <c r="N5102">
        <f t="shared" si="10375"/>
        <v>0</v>
      </c>
      <c r="O5102">
        <f t="shared" si="10376"/>
        <v>0</v>
      </c>
      <c r="Q5102">
        <f t="shared" ref="Q5102" si="10419">IF(L5104="No Ct",0,L5104)</f>
        <v>0</v>
      </c>
      <c r="R5102">
        <f t="shared" ref="R5102" si="10420">IF(L5105="No Ct",0,L5105)</f>
        <v>0</v>
      </c>
      <c r="S5102" t="str">
        <f t="shared" ref="S5102" si="10421">IF(AND(M5102&gt;0,N5102=0),"Valid","Invalid")</f>
        <v>Valid</v>
      </c>
      <c r="T5102" t="str">
        <f t="shared" ref="T5102" si="10422">IF(OR(Q5102&gt;1,R5102&gt;1),"Present","Absent")</f>
        <v>Absent</v>
      </c>
      <c r="U5102" t="str">
        <f t="shared" ref="U5102" si="10423">IF(OR(AND(Q5102&gt;1,Q5102&lt;41),AND(R5102&gt;1,R5102&lt;41)),"Ct&lt;41","Ct&gt;41")</f>
        <v>Ct&gt;41</v>
      </c>
      <c r="V5102" t="str">
        <f>VLOOKUP(J5102,Datasæt_Analysesystemer!$C$2:$D$68,2,FALSE)</f>
        <v>Amerikansk ribbegople</v>
      </c>
      <c r="W5102" t="str">
        <f t="shared" ref="W5102" si="10424">MID(F5102,10,9)</f>
        <v>DL2021009</v>
      </c>
      <c r="X5102" t="str">
        <f t="shared" ref="X5102" si="10425">W5102&amp;"_"&amp;V5102&amp;"_"&amp;S5102&amp;"_"&amp;T5102&amp;"_"&amp;U5102</f>
        <v>DL2021009_Amerikansk ribbegople_Valid_Absent_Ct&gt;41</v>
      </c>
    </row>
    <row r="5103" spans="1:24" x14ac:dyDescent="0.25">
      <c r="A5103" t="s">
        <v>243</v>
      </c>
      <c r="B5103" t="s">
        <v>244</v>
      </c>
      <c r="C5103" t="s">
        <v>16</v>
      </c>
      <c r="D5103" s="6">
        <v>0.1</v>
      </c>
      <c r="E5103" s="6" t="s">
        <v>17</v>
      </c>
      <c r="F5103" t="s">
        <v>1536</v>
      </c>
      <c r="G5103" t="str">
        <f t="shared" si="10305"/>
        <v>DL2021009</v>
      </c>
      <c r="H5103" t="str">
        <f t="shared" si="10369"/>
        <v>08</v>
      </c>
      <c r="I5103" t="str">
        <f t="shared" si="10370"/>
        <v>AmerikanskRibbegople_08_20211104_DL2021009_FrederiksborgGymNextSukkertoppen</v>
      </c>
      <c r="J5103" t="str">
        <f t="shared" si="10371"/>
        <v>AmerikanskRibbegople</v>
      </c>
      <c r="K5103" t="str">
        <f t="shared" si="10372"/>
        <v>NegK</v>
      </c>
      <c r="L5103" t="str">
        <f t="shared" si="10373"/>
        <v>No Ct</v>
      </c>
      <c r="M5103" t="str">
        <f t="shared" si="10374"/>
        <v/>
      </c>
      <c r="N5103" t="str">
        <f t="shared" si="10375"/>
        <v/>
      </c>
      <c r="O5103" t="str">
        <f t="shared" si="10376"/>
        <v/>
      </c>
    </row>
    <row r="5104" spans="1:24" x14ac:dyDescent="0.25">
      <c r="A5104" t="s">
        <v>245</v>
      </c>
      <c r="B5104" t="s">
        <v>246</v>
      </c>
      <c r="C5104" t="s">
        <v>20</v>
      </c>
      <c r="D5104" s="6">
        <v>0.1</v>
      </c>
      <c r="E5104" s="6" t="s">
        <v>17</v>
      </c>
      <c r="F5104" t="s">
        <v>1536</v>
      </c>
      <c r="G5104" t="str">
        <f t="shared" si="10305"/>
        <v>DL2021009</v>
      </c>
      <c r="H5104" t="str">
        <f t="shared" si="10369"/>
        <v>08</v>
      </c>
      <c r="I5104" t="str">
        <f t="shared" si="10370"/>
        <v>AmerikanskRibbegople_08_20211104_DL2021009_FrederiksborgGymNextSukkertoppen</v>
      </c>
      <c r="J5104" t="str">
        <f t="shared" si="10371"/>
        <v>AmerikanskRibbegople</v>
      </c>
      <c r="K5104" t="str">
        <f t="shared" si="10372"/>
        <v>eDNA</v>
      </c>
      <c r="L5104" t="str">
        <f t="shared" si="10373"/>
        <v>No Ct</v>
      </c>
      <c r="M5104" t="str">
        <f t="shared" si="10374"/>
        <v/>
      </c>
      <c r="N5104" t="str">
        <f t="shared" si="10375"/>
        <v/>
      </c>
      <c r="O5104" t="str">
        <f t="shared" si="10376"/>
        <v/>
      </c>
    </row>
    <row r="5105" spans="1:24" x14ac:dyDescent="0.25">
      <c r="A5105" t="s">
        <v>247</v>
      </c>
      <c r="B5105" t="s">
        <v>246</v>
      </c>
      <c r="C5105" t="s">
        <v>20</v>
      </c>
      <c r="D5105" s="6">
        <v>0.1</v>
      </c>
      <c r="E5105" s="6" t="s">
        <v>17</v>
      </c>
      <c r="F5105" t="s">
        <v>1536</v>
      </c>
      <c r="G5105" t="str">
        <f t="shared" si="10305"/>
        <v>DL2021009</v>
      </c>
      <c r="H5105" t="str">
        <f t="shared" si="10369"/>
        <v>08</v>
      </c>
      <c r="I5105" t="str">
        <f t="shared" si="10370"/>
        <v>AmerikanskRibbegople_08_20211104_DL2021009_FrederiksborgGymNextSukkertoppen</v>
      </c>
      <c r="J5105" t="str">
        <f t="shared" si="10371"/>
        <v>AmerikanskRibbegople</v>
      </c>
      <c r="K5105" t="str">
        <f t="shared" si="10372"/>
        <v>eDNA</v>
      </c>
      <c r="L5105" t="str">
        <f t="shared" si="10373"/>
        <v>No Ct</v>
      </c>
      <c r="M5105" t="str">
        <f t="shared" si="10374"/>
        <v/>
      </c>
      <c r="N5105" t="str">
        <f t="shared" si="10375"/>
        <v/>
      </c>
      <c r="O5105" t="str">
        <f t="shared" si="10376"/>
        <v/>
      </c>
    </row>
    <row r="5106" spans="1:24" x14ac:dyDescent="0.25">
      <c r="A5106" t="s">
        <v>248</v>
      </c>
      <c r="B5106" t="s">
        <v>249</v>
      </c>
      <c r="C5106" t="s">
        <v>13</v>
      </c>
      <c r="D5106" s="6">
        <v>0.1</v>
      </c>
      <c r="E5106" s="6">
        <v>33.03</v>
      </c>
      <c r="F5106" t="s">
        <v>1536</v>
      </c>
      <c r="G5106" t="str">
        <f t="shared" ref="G5106:G5169" si="10426">MID(F5106,10,9)</f>
        <v>DL2021009</v>
      </c>
      <c r="H5106" t="str">
        <f t="shared" si="10369"/>
        <v>09</v>
      </c>
      <c r="I5106" t="str">
        <f t="shared" si="10370"/>
        <v>AmerikanskHummer_09_20211104_DL2021009_FrederiksborgGymNextSukkertoppen</v>
      </c>
      <c r="J5106" t="str">
        <f t="shared" si="10371"/>
        <v>AmerikanskHummer</v>
      </c>
      <c r="K5106" t="str">
        <f t="shared" si="10372"/>
        <v>PosK</v>
      </c>
      <c r="L5106">
        <f t="shared" si="10373"/>
        <v>33.03</v>
      </c>
      <c r="M5106">
        <f t="shared" si="10374"/>
        <v>33.03</v>
      </c>
      <c r="N5106">
        <f t="shared" si="10375"/>
        <v>0</v>
      </c>
      <c r="O5106">
        <f t="shared" si="10376"/>
        <v>0</v>
      </c>
      <c r="Q5106">
        <f t="shared" ref="Q5106" si="10427">IF(L5108="No Ct",0,L5108)</f>
        <v>0</v>
      </c>
      <c r="R5106">
        <f t="shared" ref="R5106" si="10428">IF(L5109="No Ct",0,L5109)</f>
        <v>0</v>
      </c>
      <c r="S5106" t="str">
        <f t="shared" ref="S5106" si="10429">IF(AND(M5106&gt;0,N5106=0),"Valid","Invalid")</f>
        <v>Valid</v>
      </c>
      <c r="T5106" t="str">
        <f t="shared" ref="T5106" si="10430">IF(OR(Q5106&gt;1,R5106&gt;1),"Present","Absent")</f>
        <v>Absent</v>
      </c>
      <c r="U5106" t="str">
        <f t="shared" ref="U5106" si="10431">IF(OR(AND(Q5106&gt;1,Q5106&lt;41),AND(R5106&gt;1,R5106&lt;41)),"Ct&lt;41","Ct&gt;41")</f>
        <v>Ct&gt;41</v>
      </c>
      <c r="V5106" t="str">
        <f>VLOOKUP(J5106,Datasæt_Analysesystemer!$C$2:$D$68,2,FALSE)</f>
        <v>Amerikansk hummer</v>
      </c>
      <c r="W5106" t="str">
        <f t="shared" ref="W5106" si="10432">MID(F5106,10,9)</f>
        <v>DL2021009</v>
      </c>
      <c r="X5106" t="str">
        <f t="shared" ref="X5106" si="10433">W5106&amp;"_"&amp;V5106&amp;"_"&amp;S5106&amp;"_"&amp;T5106&amp;"_"&amp;U5106</f>
        <v>DL2021009_Amerikansk hummer_Valid_Absent_Ct&gt;41</v>
      </c>
    </row>
    <row r="5107" spans="1:24" x14ac:dyDescent="0.25">
      <c r="A5107" t="s">
        <v>250</v>
      </c>
      <c r="B5107" t="s">
        <v>251</v>
      </c>
      <c r="C5107" t="s">
        <v>16</v>
      </c>
      <c r="D5107" s="6">
        <v>0.1</v>
      </c>
      <c r="E5107" s="6" t="s">
        <v>17</v>
      </c>
      <c r="F5107" t="s">
        <v>1536</v>
      </c>
      <c r="G5107" t="str">
        <f t="shared" si="10426"/>
        <v>DL2021009</v>
      </c>
      <c r="H5107" t="str">
        <f t="shared" si="10369"/>
        <v>09</v>
      </c>
      <c r="I5107" t="str">
        <f t="shared" si="10370"/>
        <v>AmerikanskHummer_09_20211104_DL2021009_FrederiksborgGymNextSukkertoppen</v>
      </c>
      <c r="J5107" t="str">
        <f t="shared" si="10371"/>
        <v>AmerikanskHummer</v>
      </c>
      <c r="K5107" t="str">
        <f t="shared" si="10372"/>
        <v>NegK</v>
      </c>
      <c r="L5107" t="str">
        <f t="shared" si="10373"/>
        <v>No Ct</v>
      </c>
      <c r="M5107" t="str">
        <f t="shared" si="10374"/>
        <v/>
      </c>
      <c r="N5107" t="str">
        <f t="shared" si="10375"/>
        <v/>
      </c>
      <c r="O5107" t="str">
        <f t="shared" si="10376"/>
        <v/>
      </c>
    </row>
    <row r="5108" spans="1:24" x14ac:dyDescent="0.25">
      <c r="A5108" t="s">
        <v>252</v>
      </c>
      <c r="B5108" t="s">
        <v>253</v>
      </c>
      <c r="C5108" t="s">
        <v>20</v>
      </c>
      <c r="D5108" s="6">
        <v>0.1</v>
      </c>
      <c r="E5108" s="6" t="s">
        <v>17</v>
      </c>
      <c r="F5108" t="s">
        <v>1536</v>
      </c>
      <c r="G5108" t="str">
        <f t="shared" si="10426"/>
        <v>DL2021009</v>
      </c>
      <c r="H5108" t="str">
        <f t="shared" si="10369"/>
        <v>09</v>
      </c>
      <c r="I5108" t="str">
        <f t="shared" si="10370"/>
        <v>AmerikanskHummer_09_20211104_DL2021009_FrederiksborgGymNextSukkertoppen</v>
      </c>
      <c r="J5108" t="str">
        <f t="shared" si="10371"/>
        <v>AmerikanskHummer</v>
      </c>
      <c r="K5108" t="str">
        <f t="shared" si="10372"/>
        <v>eDNA</v>
      </c>
      <c r="L5108" t="str">
        <f t="shared" si="10373"/>
        <v>No Ct</v>
      </c>
      <c r="M5108" t="str">
        <f t="shared" si="10374"/>
        <v/>
      </c>
      <c r="N5108" t="str">
        <f t="shared" si="10375"/>
        <v/>
      </c>
      <c r="O5108" t="str">
        <f t="shared" si="10376"/>
        <v/>
      </c>
    </row>
    <row r="5109" spans="1:24" x14ac:dyDescent="0.25">
      <c r="A5109" t="s">
        <v>254</v>
      </c>
      <c r="B5109" t="s">
        <v>253</v>
      </c>
      <c r="C5109" t="s">
        <v>20</v>
      </c>
      <c r="D5109" s="6">
        <v>0.1</v>
      </c>
      <c r="E5109" s="6" t="s">
        <v>17</v>
      </c>
      <c r="F5109" t="s">
        <v>1536</v>
      </c>
      <c r="G5109" t="str">
        <f t="shared" si="10426"/>
        <v>DL2021009</v>
      </c>
      <c r="H5109" t="str">
        <f t="shared" si="10369"/>
        <v>09</v>
      </c>
      <c r="I5109" t="str">
        <f t="shared" si="10370"/>
        <v>AmerikanskHummer_09_20211104_DL2021009_FrederiksborgGymNextSukkertoppen</v>
      </c>
      <c r="J5109" t="str">
        <f t="shared" si="10371"/>
        <v>AmerikanskHummer</v>
      </c>
      <c r="K5109" t="str">
        <f t="shared" si="10372"/>
        <v>eDNA</v>
      </c>
      <c r="L5109" t="str">
        <f t="shared" si="10373"/>
        <v>No Ct</v>
      </c>
      <c r="M5109" t="str">
        <f t="shared" si="10374"/>
        <v/>
      </c>
      <c r="N5109" t="str">
        <f t="shared" si="10375"/>
        <v/>
      </c>
      <c r="O5109" t="str">
        <f t="shared" si="10376"/>
        <v/>
      </c>
    </row>
    <row r="5110" spans="1:24" x14ac:dyDescent="0.25">
      <c r="A5110" t="s">
        <v>255</v>
      </c>
      <c r="B5110" t="s">
        <v>256</v>
      </c>
      <c r="C5110" t="s">
        <v>13</v>
      </c>
      <c r="D5110" s="6">
        <v>0.1</v>
      </c>
      <c r="E5110" s="6">
        <v>30.05</v>
      </c>
      <c r="F5110" t="s">
        <v>1536</v>
      </c>
      <c r="G5110" t="str">
        <f t="shared" si="10426"/>
        <v>DL2021009</v>
      </c>
      <c r="H5110" t="str">
        <f t="shared" si="10369"/>
        <v>10</v>
      </c>
      <c r="I5110" t="str">
        <f t="shared" si="10370"/>
        <v>AmerikanskHummer_10_20211104_DL2021009_FrederiksborgGymNextSukkertoppen</v>
      </c>
      <c r="J5110" t="str">
        <f t="shared" si="10371"/>
        <v>AmerikanskHummer</v>
      </c>
      <c r="K5110" t="str">
        <f t="shared" si="10372"/>
        <v>PosK</v>
      </c>
      <c r="L5110">
        <f t="shared" si="10373"/>
        <v>30.05</v>
      </c>
      <c r="M5110">
        <f t="shared" si="10374"/>
        <v>30.05</v>
      </c>
      <c r="N5110">
        <f t="shared" si="10375"/>
        <v>0</v>
      </c>
      <c r="O5110">
        <f t="shared" si="10376"/>
        <v>0</v>
      </c>
      <c r="Q5110">
        <f t="shared" ref="Q5110" si="10434">IF(L5112="No Ct",0,L5112)</f>
        <v>0</v>
      </c>
      <c r="R5110">
        <f t="shared" ref="R5110" si="10435">IF(L5113="No Ct",0,L5113)</f>
        <v>0</v>
      </c>
      <c r="S5110" t="str">
        <f t="shared" ref="S5110" si="10436">IF(AND(M5110&gt;0,N5110=0),"Valid","Invalid")</f>
        <v>Valid</v>
      </c>
      <c r="T5110" t="str">
        <f t="shared" ref="T5110" si="10437">IF(OR(Q5110&gt;1,R5110&gt;1),"Present","Absent")</f>
        <v>Absent</v>
      </c>
      <c r="U5110" t="str">
        <f t="shared" ref="U5110" si="10438">IF(OR(AND(Q5110&gt;1,Q5110&lt;41),AND(R5110&gt;1,R5110&lt;41)),"Ct&lt;41","Ct&gt;41")</f>
        <v>Ct&gt;41</v>
      </c>
      <c r="V5110" t="str">
        <f>VLOOKUP(J5110,Datasæt_Analysesystemer!$C$2:$D$68,2,FALSE)</f>
        <v>Amerikansk hummer</v>
      </c>
      <c r="W5110" t="str">
        <f t="shared" ref="W5110" si="10439">MID(F5110,10,9)</f>
        <v>DL2021009</v>
      </c>
      <c r="X5110" t="str">
        <f t="shared" ref="X5110" si="10440">W5110&amp;"_"&amp;V5110&amp;"_"&amp;S5110&amp;"_"&amp;T5110&amp;"_"&amp;U5110</f>
        <v>DL2021009_Amerikansk hummer_Valid_Absent_Ct&gt;41</v>
      </c>
    </row>
    <row r="5111" spans="1:24" x14ac:dyDescent="0.25">
      <c r="A5111" t="s">
        <v>257</v>
      </c>
      <c r="B5111" t="s">
        <v>258</v>
      </c>
      <c r="C5111" t="s">
        <v>16</v>
      </c>
      <c r="D5111" s="6">
        <v>0.1</v>
      </c>
      <c r="E5111" s="6" t="s">
        <v>17</v>
      </c>
      <c r="F5111" t="s">
        <v>1536</v>
      </c>
      <c r="G5111" t="str">
        <f t="shared" si="10426"/>
        <v>DL2021009</v>
      </c>
      <c r="H5111" t="str">
        <f t="shared" si="10369"/>
        <v>10</v>
      </c>
      <c r="I5111" t="str">
        <f t="shared" si="10370"/>
        <v>AmerikanskHummer_10_20211104_DL2021009_FrederiksborgGymNextSukkertoppen</v>
      </c>
      <c r="J5111" t="str">
        <f t="shared" si="10371"/>
        <v>AmerikanskHummer</v>
      </c>
      <c r="K5111" t="str">
        <f t="shared" si="10372"/>
        <v>NegK</v>
      </c>
      <c r="L5111" t="str">
        <f t="shared" si="10373"/>
        <v>No Ct</v>
      </c>
      <c r="M5111" t="str">
        <f t="shared" si="10374"/>
        <v/>
      </c>
      <c r="N5111" t="str">
        <f t="shared" si="10375"/>
        <v/>
      </c>
      <c r="O5111" t="str">
        <f t="shared" si="10376"/>
        <v/>
      </c>
    </row>
    <row r="5112" spans="1:24" x14ac:dyDescent="0.25">
      <c r="A5112" t="s">
        <v>259</v>
      </c>
      <c r="B5112" t="s">
        <v>260</v>
      </c>
      <c r="C5112" t="s">
        <v>20</v>
      </c>
      <c r="D5112" s="6">
        <v>0.1</v>
      </c>
      <c r="E5112" s="6" t="s">
        <v>17</v>
      </c>
      <c r="F5112" t="s">
        <v>1536</v>
      </c>
      <c r="G5112" t="str">
        <f t="shared" si="10426"/>
        <v>DL2021009</v>
      </c>
      <c r="H5112" t="str">
        <f t="shared" si="10369"/>
        <v>10</v>
      </c>
      <c r="I5112" t="str">
        <f t="shared" si="10370"/>
        <v>AmerikanskHummer_10_20211104_DL2021009_FrederiksborgGymNextSukkertoppen</v>
      </c>
      <c r="J5112" t="str">
        <f t="shared" si="10371"/>
        <v>AmerikanskHummer</v>
      </c>
      <c r="K5112" t="str">
        <f t="shared" si="10372"/>
        <v>eDNA</v>
      </c>
      <c r="L5112" t="str">
        <f t="shared" si="10373"/>
        <v>No Ct</v>
      </c>
      <c r="M5112" t="str">
        <f t="shared" si="10374"/>
        <v/>
      </c>
      <c r="N5112" t="str">
        <f t="shared" si="10375"/>
        <v/>
      </c>
      <c r="O5112" t="str">
        <f t="shared" si="10376"/>
        <v/>
      </c>
    </row>
    <row r="5113" spans="1:24" x14ac:dyDescent="0.25">
      <c r="A5113" t="s">
        <v>261</v>
      </c>
      <c r="B5113" t="s">
        <v>260</v>
      </c>
      <c r="C5113" t="s">
        <v>20</v>
      </c>
      <c r="D5113" s="6">
        <v>0.1</v>
      </c>
      <c r="E5113" s="6" t="s">
        <v>17</v>
      </c>
      <c r="F5113" t="s">
        <v>1536</v>
      </c>
      <c r="G5113" t="str">
        <f t="shared" si="10426"/>
        <v>DL2021009</v>
      </c>
      <c r="H5113" t="str">
        <f t="shared" si="10369"/>
        <v>10</v>
      </c>
      <c r="I5113" t="str">
        <f t="shared" si="10370"/>
        <v>AmerikanskHummer_10_20211104_DL2021009_FrederiksborgGymNextSukkertoppen</v>
      </c>
      <c r="J5113" t="str">
        <f t="shared" si="10371"/>
        <v>AmerikanskHummer</v>
      </c>
      <c r="K5113" t="str">
        <f t="shared" si="10372"/>
        <v>eDNA</v>
      </c>
      <c r="L5113" t="str">
        <f t="shared" si="10373"/>
        <v>No Ct</v>
      </c>
      <c r="M5113" t="str">
        <f t="shared" si="10374"/>
        <v/>
      </c>
      <c r="N5113" t="str">
        <f t="shared" si="10375"/>
        <v/>
      </c>
      <c r="O5113" t="str">
        <f t="shared" si="10376"/>
        <v/>
      </c>
    </row>
    <row r="5114" spans="1:24" x14ac:dyDescent="0.25">
      <c r="A5114" t="s">
        <v>262</v>
      </c>
      <c r="B5114" t="s">
        <v>1474</v>
      </c>
      <c r="C5114" t="s">
        <v>13</v>
      </c>
      <c r="D5114" s="6">
        <v>0.1</v>
      </c>
      <c r="E5114" s="6">
        <v>33.81</v>
      </c>
      <c r="F5114" t="s">
        <v>1536</v>
      </c>
      <c r="G5114" t="str">
        <f t="shared" si="10426"/>
        <v>DL2021009</v>
      </c>
      <c r="H5114" t="str">
        <f t="shared" si="10369"/>
        <v>11</v>
      </c>
      <c r="I5114" t="str">
        <f t="shared" si="10370"/>
        <v>Kamjatkakrabbe_11_20211104_DL2021009_FrederiksborgGymNextSukkertoppen</v>
      </c>
      <c r="J5114" t="str">
        <f t="shared" si="10371"/>
        <v>Kamjatkakrabbe</v>
      </c>
      <c r="K5114" t="str">
        <f t="shared" si="10372"/>
        <v>PosK</v>
      </c>
      <c r="L5114">
        <f t="shared" si="10373"/>
        <v>33.81</v>
      </c>
      <c r="M5114">
        <f t="shared" si="10374"/>
        <v>33.81</v>
      </c>
      <c r="N5114">
        <f t="shared" si="10375"/>
        <v>0</v>
      </c>
      <c r="O5114">
        <f t="shared" si="10376"/>
        <v>0</v>
      </c>
      <c r="Q5114">
        <f t="shared" ref="Q5114" si="10441">IF(L5116="No Ct",0,L5116)</f>
        <v>0</v>
      </c>
      <c r="R5114">
        <f t="shared" ref="R5114" si="10442">IF(L5117="No Ct",0,L5117)</f>
        <v>0</v>
      </c>
      <c r="S5114" t="str">
        <f t="shared" ref="S5114" si="10443">IF(AND(M5114&gt;0,N5114=0),"Valid","Invalid")</f>
        <v>Valid</v>
      </c>
      <c r="T5114" t="str">
        <f t="shared" ref="T5114" si="10444">IF(OR(Q5114&gt;1,R5114&gt;1),"Present","Absent")</f>
        <v>Absent</v>
      </c>
      <c r="U5114" t="str">
        <f t="shared" ref="U5114" si="10445">IF(OR(AND(Q5114&gt;1,Q5114&lt;41),AND(R5114&gt;1,R5114&lt;41)),"Ct&lt;41","Ct&gt;41")</f>
        <v>Ct&gt;41</v>
      </c>
      <c r="V5114" t="str">
        <f>VLOOKUP(J5114,Datasæt_Analysesystemer!$C$2:$D$68,2,FALSE)</f>
        <v>Kamtjatkakrabbe</v>
      </c>
      <c r="W5114" t="str">
        <f t="shared" ref="W5114" si="10446">MID(F5114,10,9)</f>
        <v>DL2021009</v>
      </c>
      <c r="X5114" t="str">
        <f t="shared" ref="X5114" si="10447">W5114&amp;"_"&amp;V5114&amp;"_"&amp;S5114&amp;"_"&amp;T5114&amp;"_"&amp;U5114</f>
        <v>DL2021009_Kamtjatkakrabbe_Valid_Absent_Ct&gt;41</v>
      </c>
    </row>
    <row r="5115" spans="1:24" x14ac:dyDescent="0.25">
      <c r="A5115" t="s">
        <v>264</v>
      </c>
      <c r="B5115" t="s">
        <v>1475</v>
      </c>
      <c r="C5115" t="s">
        <v>16</v>
      </c>
      <c r="D5115" s="6">
        <v>0.1</v>
      </c>
      <c r="E5115" s="6" t="s">
        <v>17</v>
      </c>
      <c r="F5115" t="s">
        <v>1536</v>
      </c>
      <c r="G5115" t="str">
        <f t="shared" si="10426"/>
        <v>DL2021009</v>
      </c>
      <c r="H5115" t="str">
        <f t="shared" si="10369"/>
        <v>11</v>
      </c>
      <c r="I5115" t="str">
        <f t="shared" si="10370"/>
        <v>Kamjatkakrabbe_11_20211104_DL2021009_FrederiksborgGymNextSukkertoppen</v>
      </c>
      <c r="J5115" t="str">
        <f t="shared" si="10371"/>
        <v>Kamjatkakrabbe</v>
      </c>
      <c r="K5115" t="str">
        <f t="shared" si="10372"/>
        <v>NegK</v>
      </c>
      <c r="L5115" t="str">
        <f t="shared" si="10373"/>
        <v>No Ct</v>
      </c>
      <c r="M5115" t="str">
        <f t="shared" si="10374"/>
        <v/>
      </c>
      <c r="N5115" t="str">
        <f t="shared" si="10375"/>
        <v/>
      </c>
      <c r="O5115" t="str">
        <f t="shared" si="10376"/>
        <v/>
      </c>
    </row>
    <row r="5116" spans="1:24" x14ac:dyDescent="0.25">
      <c r="A5116" t="s">
        <v>266</v>
      </c>
      <c r="B5116" t="s">
        <v>1476</v>
      </c>
      <c r="C5116" t="s">
        <v>20</v>
      </c>
      <c r="D5116" s="6">
        <v>0.1</v>
      </c>
      <c r="E5116" s="6" t="s">
        <v>17</v>
      </c>
      <c r="F5116" t="s">
        <v>1536</v>
      </c>
      <c r="G5116" t="str">
        <f t="shared" si="10426"/>
        <v>DL2021009</v>
      </c>
      <c r="H5116" t="str">
        <f t="shared" si="10369"/>
        <v>11</v>
      </c>
      <c r="I5116" t="str">
        <f t="shared" si="10370"/>
        <v>Kamjatkakrabbe_11_20211104_DL2021009_FrederiksborgGymNextSukkertoppen</v>
      </c>
      <c r="J5116" t="str">
        <f t="shared" si="10371"/>
        <v>Kamjatkakrabbe</v>
      </c>
      <c r="K5116" t="str">
        <f t="shared" si="10372"/>
        <v>eDNA</v>
      </c>
      <c r="L5116" t="str">
        <f t="shared" si="10373"/>
        <v>No Ct</v>
      </c>
      <c r="M5116" t="str">
        <f t="shared" si="10374"/>
        <v/>
      </c>
      <c r="N5116" t="str">
        <f t="shared" si="10375"/>
        <v/>
      </c>
      <c r="O5116" t="str">
        <f t="shared" si="10376"/>
        <v/>
      </c>
    </row>
    <row r="5117" spans="1:24" x14ac:dyDescent="0.25">
      <c r="A5117" t="s">
        <v>268</v>
      </c>
      <c r="B5117" t="s">
        <v>1476</v>
      </c>
      <c r="C5117" t="s">
        <v>20</v>
      </c>
      <c r="D5117" s="6">
        <v>0.1</v>
      </c>
      <c r="E5117" s="6" t="s">
        <v>17</v>
      </c>
      <c r="F5117" t="s">
        <v>1536</v>
      </c>
      <c r="G5117" t="str">
        <f t="shared" si="10426"/>
        <v>DL2021009</v>
      </c>
      <c r="H5117" t="str">
        <f t="shared" si="10369"/>
        <v>11</v>
      </c>
      <c r="I5117" t="str">
        <f t="shared" si="10370"/>
        <v>Kamjatkakrabbe_11_20211104_DL2021009_FrederiksborgGymNextSukkertoppen</v>
      </c>
      <c r="J5117" t="str">
        <f t="shared" si="10371"/>
        <v>Kamjatkakrabbe</v>
      </c>
      <c r="K5117" t="str">
        <f t="shared" si="10372"/>
        <v>eDNA</v>
      </c>
      <c r="L5117" t="str">
        <f t="shared" si="10373"/>
        <v>No Ct</v>
      </c>
      <c r="M5117" t="str">
        <f t="shared" si="10374"/>
        <v/>
      </c>
      <c r="N5117" t="str">
        <f t="shared" si="10375"/>
        <v/>
      </c>
      <c r="O5117" t="str">
        <f t="shared" si="10376"/>
        <v/>
      </c>
    </row>
    <row r="5118" spans="1:24" x14ac:dyDescent="0.25">
      <c r="A5118" t="s">
        <v>269</v>
      </c>
      <c r="B5118" t="s">
        <v>1477</v>
      </c>
      <c r="C5118" t="s">
        <v>13</v>
      </c>
      <c r="D5118" s="6">
        <v>0.1</v>
      </c>
      <c r="E5118" s="6">
        <v>40.76</v>
      </c>
      <c r="F5118" t="s">
        <v>1536</v>
      </c>
      <c r="G5118" t="str">
        <f t="shared" si="10426"/>
        <v>DL2021009</v>
      </c>
      <c r="H5118" t="str">
        <f t="shared" si="10369"/>
        <v>12</v>
      </c>
      <c r="I5118" t="str">
        <f t="shared" si="10370"/>
        <v>Kamjatkakrabbe_12_20211104_DL2021009_FrederiksborgGymNextSukkertoppen</v>
      </c>
      <c r="J5118" t="str">
        <f t="shared" si="10371"/>
        <v>Kamjatkakrabbe</v>
      </c>
      <c r="K5118" t="str">
        <f t="shared" si="10372"/>
        <v>PosK</v>
      </c>
      <c r="L5118">
        <f t="shared" si="10373"/>
        <v>40.76</v>
      </c>
      <c r="M5118">
        <f t="shared" si="10374"/>
        <v>40.76</v>
      </c>
      <c r="N5118">
        <f t="shared" si="10375"/>
        <v>0</v>
      </c>
      <c r="O5118">
        <f t="shared" si="10376"/>
        <v>0</v>
      </c>
      <c r="Q5118">
        <f t="shared" ref="Q5118" si="10448">IF(L5120="No Ct",0,L5120)</f>
        <v>0</v>
      </c>
      <c r="R5118">
        <f t="shared" ref="R5118" si="10449">IF(L5121="No Ct",0,L5121)</f>
        <v>0</v>
      </c>
      <c r="S5118" t="str">
        <f t="shared" ref="S5118" si="10450">IF(AND(M5118&gt;0,N5118=0),"Valid","Invalid")</f>
        <v>Valid</v>
      </c>
      <c r="T5118" t="str">
        <f t="shared" ref="T5118" si="10451">IF(OR(Q5118&gt;1,R5118&gt;1),"Present","Absent")</f>
        <v>Absent</v>
      </c>
      <c r="U5118" t="str">
        <f t="shared" ref="U5118" si="10452">IF(OR(AND(Q5118&gt;1,Q5118&lt;41),AND(R5118&gt;1,R5118&lt;41)),"Ct&lt;41","Ct&gt;41")</f>
        <v>Ct&gt;41</v>
      </c>
      <c r="V5118" t="str">
        <f>VLOOKUP(J5118,Datasæt_Analysesystemer!$C$2:$D$68,2,FALSE)</f>
        <v>Kamtjatkakrabbe</v>
      </c>
      <c r="W5118" t="str">
        <f t="shared" ref="W5118" si="10453">MID(F5118,10,9)</f>
        <v>DL2021009</v>
      </c>
      <c r="X5118" t="str">
        <f t="shared" ref="X5118" si="10454">W5118&amp;"_"&amp;V5118&amp;"_"&amp;S5118&amp;"_"&amp;T5118&amp;"_"&amp;U5118</f>
        <v>DL2021009_Kamtjatkakrabbe_Valid_Absent_Ct&gt;41</v>
      </c>
    </row>
    <row r="5119" spans="1:24" x14ac:dyDescent="0.25">
      <c r="A5119" t="s">
        <v>271</v>
      </c>
      <c r="B5119" t="s">
        <v>1478</v>
      </c>
      <c r="C5119" t="s">
        <v>16</v>
      </c>
      <c r="D5119" s="6">
        <v>0.1</v>
      </c>
      <c r="E5119" s="6" t="s">
        <v>17</v>
      </c>
      <c r="F5119" t="s">
        <v>1536</v>
      </c>
      <c r="G5119" t="str">
        <f t="shared" si="10426"/>
        <v>DL2021009</v>
      </c>
      <c r="H5119" t="str">
        <f t="shared" si="10369"/>
        <v>12</v>
      </c>
      <c r="I5119" t="str">
        <f t="shared" si="10370"/>
        <v>Kamjatkakrabbe_12_20211104_DL2021009_FrederiksborgGymNextSukkertoppen</v>
      </c>
      <c r="J5119" t="str">
        <f t="shared" si="10371"/>
        <v>Kamjatkakrabbe</v>
      </c>
      <c r="K5119" t="str">
        <f t="shared" si="10372"/>
        <v>NegK</v>
      </c>
      <c r="L5119" t="str">
        <f t="shared" si="10373"/>
        <v>No Ct</v>
      </c>
      <c r="M5119" t="str">
        <f t="shared" si="10374"/>
        <v/>
      </c>
      <c r="N5119" t="str">
        <f t="shared" si="10375"/>
        <v/>
      </c>
      <c r="O5119" t="str">
        <f t="shared" si="10376"/>
        <v/>
      </c>
    </row>
    <row r="5120" spans="1:24" x14ac:dyDescent="0.25">
      <c r="A5120" t="s">
        <v>273</v>
      </c>
      <c r="B5120" t="s">
        <v>1479</v>
      </c>
      <c r="C5120" t="s">
        <v>20</v>
      </c>
      <c r="D5120" s="6">
        <v>0.1</v>
      </c>
      <c r="E5120" s="6" t="s">
        <v>17</v>
      </c>
      <c r="F5120" t="s">
        <v>1536</v>
      </c>
      <c r="G5120" t="str">
        <f t="shared" si="10426"/>
        <v>DL2021009</v>
      </c>
      <c r="H5120" t="str">
        <f t="shared" si="10369"/>
        <v>12</v>
      </c>
      <c r="I5120" t="str">
        <f t="shared" si="10370"/>
        <v>Kamjatkakrabbe_12_20211104_DL2021009_FrederiksborgGymNextSukkertoppen</v>
      </c>
      <c r="J5120" t="str">
        <f t="shared" si="10371"/>
        <v>Kamjatkakrabbe</v>
      </c>
      <c r="K5120" t="str">
        <f t="shared" si="10372"/>
        <v>eDNA</v>
      </c>
      <c r="L5120" t="str">
        <f t="shared" si="10373"/>
        <v>No Ct</v>
      </c>
      <c r="M5120" t="str">
        <f t="shared" si="10374"/>
        <v/>
      </c>
      <c r="N5120" t="str">
        <f t="shared" si="10375"/>
        <v/>
      </c>
      <c r="O5120" t="str">
        <f t="shared" si="10376"/>
        <v/>
      </c>
    </row>
    <row r="5121" spans="1:24" x14ac:dyDescent="0.25">
      <c r="A5121" t="s">
        <v>275</v>
      </c>
      <c r="B5121" t="s">
        <v>1479</v>
      </c>
      <c r="C5121" t="s">
        <v>20</v>
      </c>
      <c r="D5121" s="6">
        <v>0.1</v>
      </c>
      <c r="E5121" s="6" t="s">
        <v>17</v>
      </c>
      <c r="F5121" t="s">
        <v>1536</v>
      </c>
      <c r="G5121" t="str">
        <f t="shared" si="10426"/>
        <v>DL2021009</v>
      </c>
      <c r="H5121" t="str">
        <f t="shared" si="10369"/>
        <v>12</v>
      </c>
      <c r="I5121" t="str">
        <f t="shared" si="10370"/>
        <v>Kamjatkakrabbe_12_20211104_DL2021009_FrederiksborgGymNextSukkertoppen</v>
      </c>
      <c r="J5121" t="str">
        <f t="shared" si="10371"/>
        <v>Kamjatkakrabbe</v>
      </c>
      <c r="K5121" t="str">
        <f t="shared" si="10372"/>
        <v>eDNA</v>
      </c>
      <c r="L5121" t="str">
        <f t="shared" si="10373"/>
        <v>No Ct</v>
      </c>
      <c r="M5121" t="str">
        <f t="shared" si="10374"/>
        <v/>
      </c>
      <c r="N5121" t="str">
        <f t="shared" si="10375"/>
        <v/>
      </c>
      <c r="O5121" t="str">
        <f t="shared" si="10376"/>
        <v/>
      </c>
    </row>
    <row r="5122" spans="1:24" x14ac:dyDescent="0.25">
      <c r="A5122" t="s">
        <v>276</v>
      </c>
      <c r="B5122" t="s">
        <v>1480</v>
      </c>
      <c r="C5122" t="s">
        <v>13</v>
      </c>
      <c r="D5122" s="6">
        <v>0.1</v>
      </c>
      <c r="E5122" s="6">
        <v>35.049999999999997</v>
      </c>
      <c r="F5122" t="s">
        <v>1536</v>
      </c>
      <c r="G5122" t="str">
        <f t="shared" si="10426"/>
        <v>DL2021009</v>
      </c>
      <c r="H5122" t="str">
        <f t="shared" si="10369"/>
        <v>13</v>
      </c>
      <c r="I5122" t="str">
        <f t="shared" si="10370"/>
        <v>KinesiskUldhaandskrabbe_13_20211104_DL2021009_FrederiksborgGymNextSukkertoppen</v>
      </c>
      <c r="J5122" t="str">
        <f t="shared" si="10371"/>
        <v>KinesiskUldhaandskrabbe</v>
      </c>
      <c r="K5122" t="str">
        <f t="shared" si="10372"/>
        <v>PosK</v>
      </c>
      <c r="L5122">
        <f t="shared" si="10373"/>
        <v>35.049999999999997</v>
      </c>
      <c r="M5122">
        <f t="shared" si="10374"/>
        <v>35.049999999999997</v>
      </c>
      <c r="N5122">
        <f t="shared" si="10375"/>
        <v>0</v>
      </c>
      <c r="O5122">
        <f t="shared" si="10376"/>
        <v>0</v>
      </c>
      <c r="Q5122">
        <f t="shared" ref="Q5122" si="10455">IF(L5124="No Ct",0,L5124)</f>
        <v>0</v>
      </c>
      <c r="R5122">
        <f t="shared" ref="R5122" si="10456">IF(L5125="No Ct",0,L5125)</f>
        <v>0</v>
      </c>
      <c r="S5122" t="str">
        <f t="shared" ref="S5122" si="10457">IF(AND(M5122&gt;0,N5122=0),"Valid","Invalid")</f>
        <v>Valid</v>
      </c>
      <c r="T5122" t="str">
        <f t="shared" ref="T5122" si="10458">IF(OR(Q5122&gt;1,R5122&gt;1),"Present","Absent")</f>
        <v>Absent</v>
      </c>
      <c r="U5122" t="str">
        <f t="shared" ref="U5122" si="10459">IF(OR(AND(Q5122&gt;1,Q5122&lt;41),AND(R5122&gt;1,R5122&lt;41)),"Ct&lt;41","Ct&gt;41")</f>
        <v>Ct&gt;41</v>
      </c>
      <c r="V5122" t="str">
        <f>VLOOKUP(J5122,Datasæt_Analysesystemer!$C$2:$D$68,2,FALSE)</f>
        <v>Kinesisk uldhåndskrabbe</v>
      </c>
      <c r="W5122" t="str">
        <f t="shared" ref="W5122" si="10460">MID(F5122,10,9)</f>
        <v>DL2021009</v>
      </c>
      <c r="X5122" t="str">
        <f t="shared" ref="X5122" si="10461">W5122&amp;"_"&amp;V5122&amp;"_"&amp;S5122&amp;"_"&amp;T5122&amp;"_"&amp;U5122</f>
        <v>DL2021009_Kinesisk uldhåndskrabbe_Valid_Absent_Ct&gt;41</v>
      </c>
    </row>
    <row r="5123" spans="1:24" x14ac:dyDescent="0.25">
      <c r="A5123" t="s">
        <v>278</v>
      </c>
      <c r="B5123" t="s">
        <v>1481</v>
      </c>
      <c r="C5123" t="s">
        <v>16</v>
      </c>
      <c r="D5123" s="6">
        <v>0.1</v>
      </c>
      <c r="E5123" s="6" t="s">
        <v>17</v>
      </c>
      <c r="F5123" t="s">
        <v>1536</v>
      </c>
      <c r="G5123" t="str">
        <f t="shared" si="10426"/>
        <v>DL2021009</v>
      </c>
      <c r="H5123" t="str">
        <f t="shared" si="10369"/>
        <v>13</v>
      </c>
      <c r="I5123" t="str">
        <f t="shared" si="10370"/>
        <v>KinesiskUldhaandskrabbe_13_20211104_DL2021009_FrederiksborgGymNextSukkertoppen</v>
      </c>
      <c r="J5123" t="str">
        <f t="shared" si="10371"/>
        <v>KinesiskUldhaandskrabbe</v>
      </c>
      <c r="K5123" t="str">
        <f t="shared" si="10372"/>
        <v>NegK</v>
      </c>
      <c r="L5123" t="str">
        <f t="shared" si="10373"/>
        <v>No Ct</v>
      </c>
      <c r="M5123" t="str">
        <f t="shared" si="10374"/>
        <v/>
      </c>
      <c r="N5123" t="str">
        <f t="shared" si="10375"/>
        <v/>
      </c>
      <c r="O5123" t="str">
        <f t="shared" si="10376"/>
        <v/>
      </c>
    </row>
    <row r="5124" spans="1:24" x14ac:dyDescent="0.25">
      <c r="A5124" t="s">
        <v>280</v>
      </c>
      <c r="B5124" t="s">
        <v>1482</v>
      </c>
      <c r="C5124" t="s">
        <v>20</v>
      </c>
      <c r="D5124" s="6">
        <v>0.1</v>
      </c>
      <c r="E5124" s="6" t="s">
        <v>17</v>
      </c>
      <c r="F5124" t="s">
        <v>1536</v>
      </c>
      <c r="G5124" t="str">
        <f t="shared" si="10426"/>
        <v>DL2021009</v>
      </c>
      <c r="H5124" t="str">
        <f t="shared" si="10369"/>
        <v>13</v>
      </c>
      <c r="I5124" t="str">
        <f t="shared" si="10370"/>
        <v>KinesiskUldhaandskrabbe_13_20211104_DL2021009_FrederiksborgGymNextSukkertoppen</v>
      </c>
      <c r="J5124" t="str">
        <f t="shared" si="10371"/>
        <v>KinesiskUldhaandskrabbe</v>
      </c>
      <c r="K5124" t="str">
        <f t="shared" si="10372"/>
        <v>eDNA</v>
      </c>
      <c r="L5124" t="str">
        <f t="shared" si="10373"/>
        <v>No Ct</v>
      </c>
      <c r="M5124" t="str">
        <f t="shared" si="10374"/>
        <v/>
      </c>
      <c r="N5124" t="str">
        <f t="shared" si="10375"/>
        <v/>
      </c>
      <c r="O5124" t="str">
        <f t="shared" si="10376"/>
        <v/>
      </c>
    </row>
    <row r="5125" spans="1:24" x14ac:dyDescent="0.25">
      <c r="A5125" t="s">
        <v>282</v>
      </c>
      <c r="B5125" t="s">
        <v>1482</v>
      </c>
      <c r="C5125" t="s">
        <v>20</v>
      </c>
      <c r="D5125" s="6">
        <v>0.1</v>
      </c>
      <c r="E5125" s="6" t="s">
        <v>17</v>
      </c>
      <c r="F5125" t="s">
        <v>1536</v>
      </c>
      <c r="G5125" t="str">
        <f t="shared" si="10426"/>
        <v>DL2021009</v>
      </c>
      <c r="H5125" t="str">
        <f t="shared" si="10369"/>
        <v>13</v>
      </c>
      <c r="I5125" t="str">
        <f t="shared" si="10370"/>
        <v>KinesiskUldhaandskrabbe_13_20211104_DL2021009_FrederiksborgGymNextSukkertoppen</v>
      </c>
      <c r="J5125" t="str">
        <f t="shared" si="10371"/>
        <v>KinesiskUldhaandskrabbe</v>
      </c>
      <c r="K5125" t="str">
        <f t="shared" si="10372"/>
        <v>eDNA</v>
      </c>
      <c r="L5125" t="str">
        <f t="shared" si="10373"/>
        <v>No Ct</v>
      </c>
      <c r="M5125" t="str">
        <f t="shared" si="10374"/>
        <v/>
      </c>
      <c r="N5125" t="str">
        <f t="shared" si="10375"/>
        <v/>
      </c>
      <c r="O5125" t="str">
        <f t="shared" si="10376"/>
        <v/>
      </c>
    </row>
    <row r="5126" spans="1:24" x14ac:dyDescent="0.25">
      <c r="A5126" t="s">
        <v>283</v>
      </c>
      <c r="B5126" t="s">
        <v>1483</v>
      </c>
      <c r="C5126" t="s">
        <v>13</v>
      </c>
      <c r="D5126" s="6">
        <v>0.1</v>
      </c>
      <c r="E5126" s="6">
        <v>34.33</v>
      </c>
      <c r="F5126" t="s">
        <v>1536</v>
      </c>
      <c r="G5126" t="str">
        <f t="shared" si="10426"/>
        <v>DL2021009</v>
      </c>
      <c r="H5126" t="str">
        <f t="shared" si="10369"/>
        <v>14</v>
      </c>
      <c r="I5126" t="str">
        <f t="shared" si="10370"/>
        <v>KinesiskUldhaandskrabbe_14_20211104_DL2021009_FrederiksborgGymNextSukkertoppen</v>
      </c>
      <c r="J5126" t="str">
        <f t="shared" si="10371"/>
        <v>KinesiskUldhaandskrabbe</v>
      </c>
      <c r="K5126" t="str">
        <f t="shared" si="10372"/>
        <v>PosK</v>
      </c>
      <c r="L5126">
        <f t="shared" si="10373"/>
        <v>34.33</v>
      </c>
      <c r="M5126">
        <f t="shared" si="10374"/>
        <v>34.33</v>
      </c>
      <c r="N5126">
        <f t="shared" si="10375"/>
        <v>0</v>
      </c>
      <c r="O5126">
        <f t="shared" si="10376"/>
        <v>0</v>
      </c>
      <c r="Q5126">
        <f t="shared" ref="Q5126" si="10462">IF(L5128="No Ct",0,L5128)</f>
        <v>0</v>
      </c>
      <c r="R5126">
        <f t="shared" ref="R5126" si="10463">IF(L5129="No Ct",0,L5129)</f>
        <v>0</v>
      </c>
      <c r="S5126" t="str">
        <f t="shared" ref="S5126" si="10464">IF(AND(M5126&gt;0,N5126=0),"Valid","Invalid")</f>
        <v>Valid</v>
      </c>
      <c r="T5126" t="str">
        <f t="shared" ref="T5126" si="10465">IF(OR(Q5126&gt;1,R5126&gt;1),"Present","Absent")</f>
        <v>Absent</v>
      </c>
      <c r="U5126" t="str">
        <f t="shared" ref="U5126" si="10466">IF(OR(AND(Q5126&gt;1,Q5126&lt;41),AND(R5126&gt;1,R5126&lt;41)),"Ct&lt;41","Ct&gt;41")</f>
        <v>Ct&gt;41</v>
      </c>
      <c r="V5126" t="str">
        <f>VLOOKUP(J5126,Datasæt_Analysesystemer!$C$2:$D$68,2,FALSE)</f>
        <v>Kinesisk uldhåndskrabbe</v>
      </c>
      <c r="W5126" t="str">
        <f t="shared" ref="W5126" si="10467">MID(F5126,10,9)</f>
        <v>DL2021009</v>
      </c>
      <c r="X5126" t="str">
        <f t="shared" ref="X5126" si="10468">W5126&amp;"_"&amp;V5126&amp;"_"&amp;S5126&amp;"_"&amp;T5126&amp;"_"&amp;U5126</f>
        <v>DL2021009_Kinesisk uldhåndskrabbe_Valid_Absent_Ct&gt;41</v>
      </c>
    </row>
    <row r="5127" spans="1:24" x14ac:dyDescent="0.25">
      <c r="A5127" t="s">
        <v>285</v>
      </c>
      <c r="B5127" t="s">
        <v>1484</v>
      </c>
      <c r="C5127" t="s">
        <v>16</v>
      </c>
      <c r="D5127" s="6">
        <v>0.1</v>
      </c>
      <c r="E5127" s="6" t="s">
        <v>17</v>
      </c>
      <c r="F5127" t="s">
        <v>1536</v>
      </c>
      <c r="G5127" t="str">
        <f t="shared" si="10426"/>
        <v>DL2021009</v>
      </c>
      <c r="H5127" t="str">
        <f t="shared" si="10369"/>
        <v>14</v>
      </c>
      <c r="I5127" t="str">
        <f t="shared" si="10370"/>
        <v>KinesiskUldhaandskrabbe_14_20211104_DL2021009_FrederiksborgGymNextSukkertoppen</v>
      </c>
      <c r="J5127" t="str">
        <f t="shared" si="10371"/>
        <v>KinesiskUldhaandskrabbe</v>
      </c>
      <c r="K5127" t="str">
        <f t="shared" si="10372"/>
        <v>NegK</v>
      </c>
      <c r="L5127" t="str">
        <f t="shared" si="10373"/>
        <v>No Ct</v>
      </c>
      <c r="M5127" t="str">
        <f t="shared" si="10374"/>
        <v/>
      </c>
      <c r="N5127" t="str">
        <f t="shared" si="10375"/>
        <v/>
      </c>
      <c r="O5127" t="str">
        <f t="shared" si="10376"/>
        <v/>
      </c>
    </row>
    <row r="5128" spans="1:24" x14ac:dyDescent="0.25">
      <c r="A5128" t="s">
        <v>287</v>
      </c>
      <c r="B5128" t="s">
        <v>1485</v>
      </c>
      <c r="C5128" t="s">
        <v>20</v>
      </c>
      <c r="D5128" s="6">
        <v>0.1</v>
      </c>
      <c r="E5128" s="6" t="s">
        <v>17</v>
      </c>
      <c r="F5128" t="s">
        <v>1536</v>
      </c>
      <c r="G5128" t="str">
        <f t="shared" si="10426"/>
        <v>DL2021009</v>
      </c>
      <c r="H5128" t="str">
        <f t="shared" si="10369"/>
        <v>14</v>
      </c>
      <c r="I5128" t="str">
        <f t="shared" si="10370"/>
        <v>KinesiskUldhaandskrabbe_14_20211104_DL2021009_FrederiksborgGymNextSukkertoppen</v>
      </c>
      <c r="J5128" t="str">
        <f t="shared" si="10371"/>
        <v>KinesiskUldhaandskrabbe</v>
      </c>
      <c r="K5128" t="str">
        <f t="shared" si="10372"/>
        <v>eDNA</v>
      </c>
      <c r="L5128" t="str">
        <f t="shared" si="10373"/>
        <v>No Ct</v>
      </c>
      <c r="M5128" t="str">
        <f t="shared" si="10374"/>
        <v/>
      </c>
      <c r="N5128" t="str">
        <f t="shared" si="10375"/>
        <v/>
      </c>
      <c r="O5128" t="str">
        <f t="shared" si="10376"/>
        <v/>
      </c>
    </row>
    <row r="5129" spans="1:24" x14ac:dyDescent="0.25">
      <c r="A5129" t="s">
        <v>289</v>
      </c>
      <c r="B5129" t="s">
        <v>1485</v>
      </c>
      <c r="C5129" t="s">
        <v>20</v>
      </c>
      <c r="D5129" s="6">
        <v>0.1</v>
      </c>
      <c r="E5129" s="6" t="s">
        <v>17</v>
      </c>
      <c r="F5129" t="s">
        <v>1536</v>
      </c>
      <c r="G5129" t="str">
        <f t="shared" si="10426"/>
        <v>DL2021009</v>
      </c>
      <c r="H5129" t="str">
        <f t="shared" si="10369"/>
        <v>14</v>
      </c>
      <c r="I5129" t="str">
        <f t="shared" si="10370"/>
        <v>KinesiskUldhaandskrabbe_14_20211104_DL2021009_FrederiksborgGymNextSukkertoppen</v>
      </c>
      <c r="J5129" t="str">
        <f t="shared" si="10371"/>
        <v>KinesiskUldhaandskrabbe</v>
      </c>
      <c r="K5129" t="str">
        <f t="shared" si="10372"/>
        <v>eDNA</v>
      </c>
      <c r="L5129" t="str">
        <f t="shared" si="10373"/>
        <v>No Ct</v>
      </c>
      <c r="M5129" t="str">
        <f t="shared" si="10374"/>
        <v/>
      </c>
      <c r="N5129" t="str">
        <f t="shared" si="10375"/>
        <v/>
      </c>
      <c r="O5129" t="str">
        <f t="shared" si="10376"/>
        <v/>
      </c>
    </row>
    <row r="5130" spans="1:24" x14ac:dyDescent="0.25">
      <c r="A5130" t="s">
        <v>290</v>
      </c>
      <c r="B5130" t="s">
        <v>1486</v>
      </c>
      <c r="C5130" t="s">
        <v>13</v>
      </c>
      <c r="D5130" s="6">
        <v>0.1</v>
      </c>
      <c r="E5130" s="6">
        <v>31.64</v>
      </c>
      <c r="F5130" t="s">
        <v>1536</v>
      </c>
      <c r="G5130" t="str">
        <f t="shared" si="10426"/>
        <v>DL2021009</v>
      </c>
      <c r="H5130" t="str">
        <f t="shared" si="10369"/>
        <v>15</v>
      </c>
      <c r="I5130" t="str">
        <f t="shared" si="10370"/>
        <v>NordamerikanskMudderkrabbe_15_20211104_DL2021009_FrederiksborgGymNextSukkertoppen</v>
      </c>
      <c r="J5130" t="str">
        <f t="shared" si="10371"/>
        <v>NordamerikanskMudderkrabbe</v>
      </c>
      <c r="K5130" t="str">
        <f t="shared" si="10372"/>
        <v>PosK</v>
      </c>
      <c r="L5130">
        <f t="shared" si="10373"/>
        <v>31.64</v>
      </c>
      <c r="M5130">
        <f t="shared" si="10374"/>
        <v>31.64</v>
      </c>
      <c r="N5130">
        <f t="shared" si="10375"/>
        <v>0</v>
      </c>
      <c r="O5130">
        <f t="shared" si="10376"/>
        <v>0</v>
      </c>
      <c r="Q5130">
        <f t="shared" ref="Q5130" si="10469">IF(L5132="No Ct",0,L5132)</f>
        <v>0</v>
      </c>
      <c r="R5130">
        <f t="shared" ref="R5130" si="10470">IF(L5133="No Ct",0,L5133)</f>
        <v>0</v>
      </c>
      <c r="S5130" t="str">
        <f t="shared" ref="S5130" si="10471">IF(AND(M5130&gt;0,N5130=0),"Valid","Invalid")</f>
        <v>Valid</v>
      </c>
      <c r="T5130" t="str">
        <f t="shared" ref="T5130" si="10472">IF(OR(Q5130&gt;1,R5130&gt;1),"Present","Absent")</f>
        <v>Absent</v>
      </c>
      <c r="U5130" t="str">
        <f t="shared" ref="U5130" si="10473">IF(OR(AND(Q5130&gt;1,Q5130&lt;41),AND(R5130&gt;1,R5130&lt;41)),"Ct&lt;41","Ct&gt;41")</f>
        <v>Ct&gt;41</v>
      </c>
      <c r="V5130" t="str">
        <f>VLOOKUP(J5130,Datasæt_Analysesystemer!$C$2:$D$68,2,FALSE)</f>
        <v>Nordam. Brakvandskrabbe / mudderkrabbe</v>
      </c>
      <c r="W5130" t="str">
        <f t="shared" ref="W5130" si="10474">MID(F5130,10,9)</f>
        <v>DL2021009</v>
      </c>
      <c r="X5130" t="str">
        <f t="shared" ref="X5130" si="10475">W5130&amp;"_"&amp;V5130&amp;"_"&amp;S5130&amp;"_"&amp;T5130&amp;"_"&amp;U5130</f>
        <v>DL2021009_Nordam. Brakvandskrabbe / mudderkrabbe_Valid_Absent_Ct&gt;41</v>
      </c>
    </row>
    <row r="5131" spans="1:24" x14ac:dyDescent="0.25">
      <c r="A5131" t="s">
        <v>292</v>
      </c>
      <c r="B5131" t="s">
        <v>1487</v>
      </c>
      <c r="C5131" t="s">
        <v>16</v>
      </c>
      <c r="D5131" s="6">
        <v>0.1</v>
      </c>
      <c r="E5131" s="6" t="s">
        <v>17</v>
      </c>
      <c r="F5131" t="s">
        <v>1536</v>
      </c>
      <c r="G5131" t="str">
        <f t="shared" si="10426"/>
        <v>DL2021009</v>
      </c>
      <c r="H5131" t="str">
        <f t="shared" si="10369"/>
        <v>15</v>
      </c>
      <c r="I5131" t="str">
        <f t="shared" si="10370"/>
        <v>NordamerikanskMudderkrabbe_15_20211104_DL2021009_FrederiksborgGymNextSukkertoppen</v>
      </c>
      <c r="J5131" t="str">
        <f t="shared" si="10371"/>
        <v>NordamerikanskMudderkrabbe</v>
      </c>
      <c r="K5131" t="str">
        <f t="shared" si="10372"/>
        <v>NegK</v>
      </c>
      <c r="L5131" t="str">
        <f t="shared" si="10373"/>
        <v>No Ct</v>
      </c>
      <c r="M5131" t="str">
        <f t="shared" si="10374"/>
        <v/>
      </c>
      <c r="N5131" t="str">
        <f t="shared" si="10375"/>
        <v/>
      </c>
      <c r="O5131" t="str">
        <f t="shared" si="10376"/>
        <v/>
      </c>
    </row>
    <row r="5132" spans="1:24" x14ac:dyDescent="0.25">
      <c r="A5132" t="s">
        <v>294</v>
      </c>
      <c r="B5132" t="s">
        <v>1488</v>
      </c>
      <c r="C5132" t="s">
        <v>20</v>
      </c>
      <c r="D5132" s="6">
        <v>0.1</v>
      </c>
      <c r="E5132" s="6" t="s">
        <v>17</v>
      </c>
      <c r="F5132" t="s">
        <v>1536</v>
      </c>
      <c r="G5132" t="str">
        <f t="shared" si="10426"/>
        <v>DL2021009</v>
      </c>
      <c r="H5132" t="str">
        <f t="shared" si="10369"/>
        <v>15</v>
      </c>
      <c r="I5132" t="str">
        <f t="shared" si="10370"/>
        <v>NordamerikanskMudderkrabbe_15_20211104_DL2021009_FrederiksborgGymNextSukkertoppen</v>
      </c>
      <c r="J5132" t="str">
        <f t="shared" si="10371"/>
        <v>NordamerikanskMudderkrabbe</v>
      </c>
      <c r="K5132" t="str">
        <f t="shared" si="10372"/>
        <v>eDNA</v>
      </c>
      <c r="L5132" t="str">
        <f t="shared" si="10373"/>
        <v>No Ct</v>
      </c>
      <c r="M5132" t="str">
        <f t="shared" si="10374"/>
        <v/>
      </c>
      <c r="N5132" t="str">
        <f t="shared" si="10375"/>
        <v/>
      </c>
      <c r="O5132" t="str">
        <f t="shared" si="10376"/>
        <v/>
      </c>
    </row>
    <row r="5133" spans="1:24" x14ac:dyDescent="0.25">
      <c r="A5133" t="s">
        <v>296</v>
      </c>
      <c r="B5133" t="s">
        <v>1488</v>
      </c>
      <c r="C5133" t="s">
        <v>20</v>
      </c>
      <c r="D5133" s="6">
        <v>0.1</v>
      </c>
      <c r="E5133" s="6" t="s">
        <v>17</v>
      </c>
      <c r="F5133" t="s">
        <v>1536</v>
      </c>
      <c r="G5133" t="str">
        <f t="shared" si="10426"/>
        <v>DL2021009</v>
      </c>
      <c r="H5133" t="str">
        <f t="shared" si="10369"/>
        <v>15</v>
      </c>
      <c r="I5133" t="str">
        <f t="shared" si="10370"/>
        <v>NordamerikanskMudderkrabbe_15_20211104_DL2021009_FrederiksborgGymNextSukkertoppen</v>
      </c>
      <c r="J5133" t="str">
        <f t="shared" si="10371"/>
        <v>NordamerikanskMudderkrabbe</v>
      </c>
      <c r="K5133" t="str">
        <f t="shared" si="10372"/>
        <v>eDNA</v>
      </c>
      <c r="L5133" t="str">
        <f t="shared" si="10373"/>
        <v>No Ct</v>
      </c>
      <c r="M5133" t="str">
        <f t="shared" si="10374"/>
        <v/>
      </c>
      <c r="N5133" t="str">
        <f t="shared" si="10375"/>
        <v/>
      </c>
      <c r="O5133" t="str">
        <f t="shared" si="10376"/>
        <v/>
      </c>
    </row>
    <row r="5134" spans="1:24" x14ac:dyDescent="0.25">
      <c r="A5134" t="s">
        <v>297</v>
      </c>
      <c r="B5134" t="s">
        <v>1489</v>
      </c>
      <c r="C5134" t="s">
        <v>13</v>
      </c>
      <c r="D5134" s="6">
        <v>0.1</v>
      </c>
      <c r="E5134" s="6" t="s">
        <v>17</v>
      </c>
      <c r="F5134" t="s">
        <v>1536</v>
      </c>
      <c r="G5134" t="str">
        <f t="shared" si="10426"/>
        <v>DL2021009</v>
      </c>
      <c r="H5134" t="str">
        <f t="shared" si="10369"/>
        <v>16</v>
      </c>
      <c r="I5134" t="str">
        <f t="shared" si="10370"/>
        <v>NordamerikanskMudderkrabbe_16_20211104_DL2021009_FrederiksborgGymNextSukkertoppen</v>
      </c>
      <c r="J5134" t="str">
        <f t="shared" si="10371"/>
        <v>NordamerikanskMudderkrabbe</v>
      </c>
      <c r="K5134" t="str">
        <f t="shared" si="10372"/>
        <v>PosK</v>
      </c>
      <c r="L5134" t="str">
        <f t="shared" si="10373"/>
        <v>No Ct</v>
      </c>
      <c r="M5134">
        <f t="shared" si="10374"/>
        <v>0</v>
      </c>
      <c r="N5134">
        <f t="shared" si="10375"/>
        <v>0</v>
      </c>
      <c r="O5134">
        <f t="shared" si="10376"/>
        <v>0</v>
      </c>
      <c r="Q5134">
        <f t="shared" ref="Q5134" si="10476">IF(L5136="No Ct",0,L5136)</f>
        <v>0</v>
      </c>
      <c r="R5134">
        <f t="shared" ref="R5134" si="10477">IF(L5137="No Ct",0,L5137)</f>
        <v>0</v>
      </c>
      <c r="S5134" t="str">
        <f t="shared" ref="S5134" si="10478">IF(AND(M5134&gt;0,N5134=0),"Valid","Invalid")</f>
        <v>Invalid</v>
      </c>
      <c r="T5134" t="str">
        <f t="shared" ref="T5134" si="10479">IF(OR(Q5134&gt;1,R5134&gt;1),"Present","Absent")</f>
        <v>Absent</v>
      </c>
      <c r="U5134" t="str">
        <f t="shared" ref="U5134" si="10480">IF(OR(AND(Q5134&gt;1,Q5134&lt;41),AND(R5134&gt;1,R5134&lt;41)),"Ct&lt;41","Ct&gt;41")</f>
        <v>Ct&gt;41</v>
      </c>
      <c r="V5134" t="str">
        <f>VLOOKUP(J5134,Datasæt_Analysesystemer!$C$2:$D$68,2,FALSE)</f>
        <v>Nordam. Brakvandskrabbe / mudderkrabbe</v>
      </c>
      <c r="W5134" t="str">
        <f t="shared" ref="W5134" si="10481">MID(F5134,10,9)</f>
        <v>DL2021009</v>
      </c>
      <c r="X5134" t="str">
        <f t="shared" ref="X5134" si="10482">W5134&amp;"_"&amp;V5134&amp;"_"&amp;S5134&amp;"_"&amp;T5134&amp;"_"&amp;U5134</f>
        <v>DL2021009_Nordam. Brakvandskrabbe / mudderkrabbe_Invalid_Absent_Ct&gt;41</v>
      </c>
    </row>
    <row r="5135" spans="1:24" x14ac:dyDescent="0.25">
      <c r="A5135" t="s">
        <v>299</v>
      </c>
      <c r="B5135" t="s">
        <v>1490</v>
      </c>
      <c r="C5135" t="s">
        <v>16</v>
      </c>
      <c r="D5135" s="6">
        <v>0.1</v>
      </c>
      <c r="E5135" s="6" t="s">
        <v>17</v>
      </c>
      <c r="F5135" t="s">
        <v>1536</v>
      </c>
      <c r="G5135" t="str">
        <f t="shared" si="10426"/>
        <v>DL2021009</v>
      </c>
      <c r="H5135" t="str">
        <f t="shared" si="10369"/>
        <v>16</v>
      </c>
      <c r="I5135" t="str">
        <f t="shared" si="10370"/>
        <v>NordamerikanskMudderkrabbe_16_20211104_DL2021009_FrederiksborgGymNextSukkertoppen</v>
      </c>
      <c r="J5135" t="str">
        <f t="shared" si="10371"/>
        <v>NordamerikanskMudderkrabbe</v>
      </c>
      <c r="K5135" t="str">
        <f t="shared" si="10372"/>
        <v>NegK</v>
      </c>
      <c r="L5135" t="str">
        <f t="shared" si="10373"/>
        <v>No Ct</v>
      </c>
      <c r="M5135" t="str">
        <f t="shared" si="10374"/>
        <v/>
      </c>
      <c r="N5135" t="str">
        <f t="shared" si="10375"/>
        <v/>
      </c>
      <c r="O5135" t="str">
        <f t="shared" si="10376"/>
        <v/>
      </c>
    </row>
    <row r="5136" spans="1:24" x14ac:dyDescent="0.25">
      <c r="A5136" t="s">
        <v>301</v>
      </c>
      <c r="B5136" t="s">
        <v>1491</v>
      </c>
      <c r="C5136" t="s">
        <v>20</v>
      </c>
      <c r="D5136" s="6">
        <v>0.1</v>
      </c>
      <c r="E5136" s="6" t="s">
        <v>17</v>
      </c>
      <c r="F5136" t="s">
        <v>1536</v>
      </c>
      <c r="G5136" t="str">
        <f t="shared" si="10426"/>
        <v>DL2021009</v>
      </c>
      <c r="H5136" t="str">
        <f t="shared" si="10369"/>
        <v>16</v>
      </c>
      <c r="I5136" t="str">
        <f t="shared" si="10370"/>
        <v>NordamerikanskMudderkrabbe_16_20211104_DL2021009_FrederiksborgGymNextSukkertoppen</v>
      </c>
      <c r="J5136" t="str">
        <f t="shared" si="10371"/>
        <v>NordamerikanskMudderkrabbe</v>
      </c>
      <c r="K5136" t="str">
        <f t="shared" si="10372"/>
        <v>eDNA</v>
      </c>
      <c r="L5136" t="str">
        <f t="shared" si="10373"/>
        <v>No Ct</v>
      </c>
      <c r="M5136" t="str">
        <f t="shared" si="10374"/>
        <v/>
      </c>
      <c r="N5136" t="str">
        <f t="shared" si="10375"/>
        <v/>
      </c>
      <c r="O5136" t="str">
        <f t="shared" si="10376"/>
        <v/>
      </c>
    </row>
    <row r="5137" spans="1:24" x14ac:dyDescent="0.25">
      <c r="A5137" t="s">
        <v>303</v>
      </c>
      <c r="B5137" t="s">
        <v>1491</v>
      </c>
      <c r="C5137" t="s">
        <v>20</v>
      </c>
      <c r="D5137" s="6">
        <v>0.1</v>
      </c>
      <c r="E5137" s="6" t="s">
        <v>17</v>
      </c>
      <c r="F5137" t="s">
        <v>1536</v>
      </c>
      <c r="G5137" t="str">
        <f t="shared" si="10426"/>
        <v>DL2021009</v>
      </c>
      <c r="H5137" t="str">
        <f t="shared" si="10369"/>
        <v>16</v>
      </c>
      <c r="I5137" t="str">
        <f t="shared" si="10370"/>
        <v>NordamerikanskMudderkrabbe_16_20211104_DL2021009_FrederiksborgGymNextSukkertoppen</v>
      </c>
      <c r="J5137" t="str">
        <f t="shared" si="10371"/>
        <v>NordamerikanskMudderkrabbe</v>
      </c>
      <c r="K5137" t="str">
        <f t="shared" si="10372"/>
        <v>eDNA</v>
      </c>
      <c r="L5137" t="str">
        <f t="shared" si="10373"/>
        <v>No Ct</v>
      </c>
      <c r="M5137" t="str">
        <f t="shared" si="10374"/>
        <v/>
      </c>
      <c r="N5137" t="str">
        <f t="shared" si="10375"/>
        <v/>
      </c>
      <c r="O5137" t="str">
        <f t="shared" si="10376"/>
        <v/>
      </c>
    </row>
    <row r="5138" spans="1:24" x14ac:dyDescent="0.25">
      <c r="A5138" t="s">
        <v>304</v>
      </c>
      <c r="B5138" t="s">
        <v>1492</v>
      </c>
      <c r="C5138" t="s">
        <v>13</v>
      </c>
      <c r="D5138" s="6">
        <v>0.1</v>
      </c>
      <c r="E5138" s="6">
        <v>31.42</v>
      </c>
      <c r="F5138" t="s">
        <v>1536</v>
      </c>
      <c r="G5138" t="str">
        <f t="shared" si="10426"/>
        <v>DL2021009</v>
      </c>
      <c r="H5138" t="str">
        <f t="shared" si="10369"/>
        <v>17</v>
      </c>
      <c r="I5138" t="str">
        <f t="shared" si="10370"/>
        <v>Pukkellaks_17_20211104_DL2021009_FrederiksborgGymNextSukkertoppen</v>
      </c>
      <c r="J5138" t="str">
        <f t="shared" si="10371"/>
        <v>Pukkellaks</v>
      </c>
      <c r="K5138" t="str">
        <f t="shared" si="10372"/>
        <v>PosK</v>
      </c>
      <c r="L5138">
        <f t="shared" si="10373"/>
        <v>31.42</v>
      </c>
      <c r="M5138">
        <f t="shared" si="10374"/>
        <v>31.42</v>
      </c>
      <c r="N5138">
        <f t="shared" si="10375"/>
        <v>0</v>
      </c>
      <c r="O5138">
        <f t="shared" si="10376"/>
        <v>0</v>
      </c>
      <c r="Q5138">
        <f t="shared" ref="Q5138" si="10483">IF(L5140="No Ct",0,L5140)</f>
        <v>0</v>
      </c>
      <c r="R5138">
        <f t="shared" ref="R5138" si="10484">IF(L5141="No Ct",0,L5141)</f>
        <v>0</v>
      </c>
      <c r="S5138" t="str">
        <f t="shared" ref="S5138" si="10485">IF(AND(M5138&gt;0,N5138=0),"Valid","Invalid")</f>
        <v>Valid</v>
      </c>
      <c r="T5138" t="str">
        <f t="shared" ref="T5138" si="10486">IF(OR(Q5138&gt;1,R5138&gt;1),"Present","Absent")</f>
        <v>Absent</v>
      </c>
      <c r="U5138" t="str">
        <f t="shared" ref="U5138" si="10487">IF(OR(AND(Q5138&gt;1,Q5138&lt;41),AND(R5138&gt;1,R5138&lt;41)),"Ct&lt;41","Ct&gt;41")</f>
        <v>Ct&gt;41</v>
      </c>
      <c r="V5138" t="str">
        <f>VLOOKUP(J5138,Datasæt_Analysesystemer!$C$2:$D$68,2,FALSE)</f>
        <v>Pukkellaks</v>
      </c>
      <c r="W5138" t="str">
        <f t="shared" ref="W5138" si="10488">MID(F5138,10,9)</f>
        <v>DL2021009</v>
      </c>
      <c r="X5138" t="str">
        <f t="shared" ref="X5138" si="10489">W5138&amp;"_"&amp;V5138&amp;"_"&amp;S5138&amp;"_"&amp;T5138&amp;"_"&amp;U5138</f>
        <v>DL2021009_Pukkellaks_Valid_Absent_Ct&gt;41</v>
      </c>
    </row>
    <row r="5139" spans="1:24" x14ac:dyDescent="0.25">
      <c r="A5139" t="s">
        <v>306</v>
      </c>
      <c r="B5139" t="s">
        <v>1493</v>
      </c>
      <c r="C5139" t="s">
        <v>16</v>
      </c>
      <c r="D5139" s="6">
        <v>0.1</v>
      </c>
      <c r="E5139" s="6" t="s">
        <v>17</v>
      </c>
      <c r="F5139" t="s">
        <v>1536</v>
      </c>
      <c r="G5139" t="str">
        <f t="shared" si="10426"/>
        <v>DL2021009</v>
      </c>
      <c r="H5139" t="str">
        <f t="shared" ref="H5139:H5202" si="10490">LEFT(B5139,2)</f>
        <v>17</v>
      </c>
      <c r="I5139" t="str">
        <f t="shared" ref="I5139:I5202" si="10491">J5139&amp;"_"&amp;H5139&amp;"_"&amp;F5139</f>
        <v>Pukkellaks_17_20211104_DL2021009_FrederiksborgGymNextSukkertoppen</v>
      </c>
      <c r="J5139" t="str">
        <f t="shared" ref="J5139:J5202" si="10492">MID(RIGHT(B5139,LEN(B5139)-3),1,FIND("_",RIGHT(B5139,LEN(B5139)-3))-1)</f>
        <v>Pukkellaks</v>
      </c>
      <c r="K5139" t="str">
        <f t="shared" ref="K5139:K5202" si="10493">TRIM(SUBSTITUTE(RIGHT(B5139,FIND(J5139,B5139)+1),"_",""))</f>
        <v>NegK</v>
      </c>
      <c r="L5139" t="str">
        <f t="shared" ref="L5139:L5202" si="10494">IFERROR(VALUE(SUBSTITUTE(E5139,".",",")),E5139)</f>
        <v>No Ct</v>
      </c>
      <c r="M5139" t="str">
        <f t="shared" ref="M5139:M5202" si="10495">IF(K5139="PosK",SUMIFS(L:L,K:K,"PosK",I:I,I5139),"")</f>
        <v/>
      </c>
      <c r="N5139" t="str">
        <f t="shared" ref="N5139:N5202" si="10496">IF(K5139="PosK",SUMIFS(L:L,K:K,"NegK",I:I,I5139),"")</f>
        <v/>
      </c>
      <c r="O5139" t="str">
        <f t="shared" ref="O5139:O5202" si="10497">IF(K5139="PosK",SUMIFS(L:L,K:K,"eDNA",I:I,I5139),"")</f>
        <v/>
      </c>
    </row>
    <row r="5140" spans="1:24" x14ac:dyDescent="0.25">
      <c r="A5140" t="s">
        <v>308</v>
      </c>
      <c r="B5140" t="s">
        <v>1494</v>
      </c>
      <c r="C5140" t="s">
        <v>20</v>
      </c>
      <c r="D5140" s="6">
        <v>0.1</v>
      </c>
      <c r="E5140" s="6" t="s">
        <v>17</v>
      </c>
      <c r="F5140" t="s">
        <v>1536</v>
      </c>
      <c r="G5140" t="str">
        <f t="shared" si="10426"/>
        <v>DL2021009</v>
      </c>
      <c r="H5140" t="str">
        <f t="shared" si="10490"/>
        <v>17</v>
      </c>
      <c r="I5140" t="str">
        <f t="shared" si="10491"/>
        <v>Pukkellaks_17_20211104_DL2021009_FrederiksborgGymNextSukkertoppen</v>
      </c>
      <c r="J5140" t="str">
        <f t="shared" si="10492"/>
        <v>Pukkellaks</v>
      </c>
      <c r="K5140" t="str">
        <f t="shared" si="10493"/>
        <v>eDNA</v>
      </c>
      <c r="L5140" t="str">
        <f t="shared" si="10494"/>
        <v>No Ct</v>
      </c>
      <c r="M5140" t="str">
        <f t="shared" si="10495"/>
        <v/>
      </c>
      <c r="N5140" t="str">
        <f t="shared" si="10496"/>
        <v/>
      </c>
      <c r="O5140" t="str">
        <f t="shared" si="10497"/>
        <v/>
      </c>
    </row>
    <row r="5141" spans="1:24" x14ac:dyDescent="0.25">
      <c r="A5141" t="s">
        <v>310</v>
      </c>
      <c r="B5141" t="s">
        <v>1494</v>
      </c>
      <c r="C5141" t="s">
        <v>20</v>
      </c>
      <c r="D5141" s="6">
        <v>0.1</v>
      </c>
      <c r="E5141" s="6" t="s">
        <v>17</v>
      </c>
      <c r="F5141" t="s">
        <v>1536</v>
      </c>
      <c r="G5141" t="str">
        <f t="shared" si="10426"/>
        <v>DL2021009</v>
      </c>
      <c r="H5141" t="str">
        <f t="shared" si="10490"/>
        <v>17</v>
      </c>
      <c r="I5141" t="str">
        <f t="shared" si="10491"/>
        <v>Pukkellaks_17_20211104_DL2021009_FrederiksborgGymNextSukkertoppen</v>
      </c>
      <c r="J5141" t="str">
        <f t="shared" si="10492"/>
        <v>Pukkellaks</v>
      </c>
      <c r="K5141" t="str">
        <f t="shared" si="10493"/>
        <v>eDNA</v>
      </c>
      <c r="L5141" t="str">
        <f t="shared" si="10494"/>
        <v>No Ct</v>
      </c>
      <c r="M5141" t="str">
        <f t="shared" si="10495"/>
        <v/>
      </c>
      <c r="N5141" t="str">
        <f t="shared" si="10496"/>
        <v/>
      </c>
      <c r="O5141" t="str">
        <f t="shared" si="10497"/>
        <v/>
      </c>
    </row>
    <row r="5142" spans="1:24" x14ac:dyDescent="0.25">
      <c r="A5142" t="s">
        <v>311</v>
      </c>
      <c r="B5142" t="s">
        <v>1495</v>
      </c>
      <c r="C5142" t="s">
        <v>13</v>
      </c>
      <c r="D5142" s="6">
        <v>0.1</v>
      </c>
      <c r="E5142" s="6">
        <v>28.81</v>
      </c>
      <c r="F5142" t="s">
        <v>1536</v>
      </c>
      <c r="G5142" t="str">
        <f t="shared" si="10426"/>
        <v>DL2021009</v>
      </c>
      <c r="H5142" t="str">
        <f t="shared" si="10490"/>
        <v>18</v>
      </c>
      <c r="I5142" t="str">
        <f t="shared" si="10491"/>
        <v>Pukkellaks_18_20211104_DL2021009_FrederiksborgGymNextSukkertoppen</v>
      </c>
      <c r="J5142" t="str">
        <f t="shared" si="10492"/>
        <v>Pukkellaks</v>
      </c>
      <c r="K5142" t="str">
        <f t="shared" si="10493"/>
        <v>PosK</v>
      </c>
      <c r="L5142">
        <f t="shared" si="10494"/>
        <v>28.81</v>
      </c>
      <c r="M5142">
        <f t="shared" si="10495"/>
        <v>28.81</v>
      </c>
      <c r="N5142">
        <f t="shared" si="10496"/>
        <v>0</v>
      </c>
      <c r="O5142">
        <f t="shared" si="10497"/>
        <v>0</v>
      </c>
      <c r="Q5142">
        <f t="shared" ref="Q5142" si="10498">IF(L5144="No Ct",0,L5144)</f>
        <v>0</v>
      </c>
      <c r="R5142">
        <f t="shared" ref="R5142" si="10499">IF(L5145="No Ct",0,L5145)</f>
        <v>0</v>
      </c>
      <c r="S5142" t="str">
        <f t="shared" ref="S5142" si="10500">IF(AND(M5142&gt;0,N5142=0),"Valid","Invalid")</f>
        <v>Valid</v>
      </c>
      <c r="T5142" t="str">
        <f t="shared" ref="T5142" si="10501">IF(OR(Q5142&gt;1,R5142&gt;1),"Present","Absent")</f>
        <v>Absent</v>
      </c>
      <c r="U5142" t="str">
        <f t="shared" ref="U5142" si="10502">IF(OR(AND(Q5142&gt;1,Q5142&lt;41),AND(R5142&gt;1,R5142&lt;41)),"Ct&lt;41","Ct&gt;41")</f>
        <v>Ct&gt;41</v>
      </c>
      <c r="V5142" t="str">
        <f>VLOOKUP(J5142,Datasæt_Analysesystemer!$C$2:$D$68,2,FALSE)</f>
        <v>Pukkellaks</v>
      </c>
      <c r="W5142" t="str">
        <f t="shared" ref="W5142" si="10503">MID(F5142,10,9)</f>
        <v>DL2021009</v>
      </c>
      <c r="X5142" t="str">
        <f t="shared" ref="X5142" si="10504">W5142&amp;"_"&amp;V5142&amp;"_"&amp;S5142&amp;"_"&amp;T5142&amp;"_"&amp;U5142</f>
        <v>DL2021009_Pukkellaks_Valid_Absent_Ct&gt;41</v>
      </c>
    </row>
    <row r="5143" spans="1:24" x14ac:dyDescent="0.25">
      <c r="A5143" t="s">
        <v>313</v>
      </c>
      <c r="B5143" t="s">
        <v>1496</v>
      </c>
      <c r="C5143" t="s">
        <v>16</v>
      </c>
      <c r="D5143" s="6">
        <v>0.1</v>
      </c>
      <c r="E5143" s="6" t="s">
        <v>17</v>
      </c>
      <c r="F5143" t="s">
        <v>1536</v>
      </c>
      <c r="G5143" t="str">
        <f t="shared" si="10426"/>
        <v>DL2021009</v>
      </c>
      <c r="H5143" t="str">
        <f t="shared" si="10490"/>
        <v>18</v>
      </c>
      <c r="I5143" t="str">
        <f t="shared" si="10491"/>
        <v>Pukkellaks_18_20211104_DL2021009_FrederiksborgGymNextSukkertoppen</v>
      </c>
      <c r="J5143" t="str">
        <f t="shared" si="10492"/>
        <v>Pukkellaks</v>
      </c>
      <c r="K5143" t="str">
        <f t="shared" si="10493"/>
        <v>NegK</v>
      </c>
      <c r="L5143" t="str">
        <f t="shared" si="10494"/>
        <v>No Ct</v>
      </c>
      <c r="M5143" t="str">
        <f t="shared" si="10495"/>
        <v/>
      </c>
      <c r="N5143" t="str">
        <f t="shared" si="10496"/>
        <v/>
      </c>
      <c r="O5143" t="str">
        <f t="shared" si="10497"/>
        <v/>
      </c>
    </row>
    <row r="5144" spans="1:24" x14ac:dyDescent="0.25">
      <c r="A5144" t="s">
        <v>315</v>
      </c>
      <c r="B5144" t="s">
        <v>1497</v>
      </c>
      <c r="C5144" t="s">
        <v>20</v>
      </c>
      <c r="D5144" s="6">
        <v>0.1</v>
      </c>
      <c r="E5144" s="6" t="s">
        <v>17</v>
      </c>
      <c r="F5144" t="s">
        <v>1536</v>
      </c>
      <c r="G5144" t="str">
        <f t="shared" si="10426"/>
        <v>DL2021009</v>
      </c>
      <c r="H5144" t="str">
        <f t="shared" si="10490"/>
        <v>18</v>
      </c>
      <c r="I5144" t="str">
        <f t="shared" si="10491"/>
        <v>Pukkellaks_18_20211104_DL2021009_FrederiksborgGymNextSukkertoppen</v>
      </c>
      <c r="J5144" t="str">
        <f t="shared" si="10492"/>
        <v>Pukkellaks</v>
      </c>
      <c r="K5144" t="str">
        <f t="shared" si="10493"/>
        <v>eDNA</v>
      </c>
      <c r="L5144" t="str">
        <f t="shared" si="10494"/>
        <v>No Ct</v>
      </c>
      <c r="M5144" t="str">
        <f t="shared" si="10495"/>
        <v/>
      </c>
      <c r="N5144" t="str">
        <f t="shared" si="10496"/>
        <v/>
      </c>
      <c r="O5144" t="str">
        <f t="shared" si="10497"/>
        <v/>
      </c>
    </row>
    <row r="5145" spans="1:24" x14ac:dyDescent="0.25">
      <c r="A5145" t="s">
        <v>317</v>
      </c>
      <c r="B5145" t="s">
        <v>1497</v>
      </c>
      <c r="C5145" t="s">
        <v>20</v>
      </c>
      <c r="D5145" s="6">
        <v>0.1</v>
      </c>
      <c r="E5145" s="6" t="s">
        <v>17</v>
      </c>
      <c r="F5145" t="s">
        <v>1536</v>
      </c>
      <c r="G5145" t="str">
        <f t="shared" si="10426"/>
        <v>DL2021009</v>
      </c>
      <c r="H5145" t="str">
        <f t="shared" si="10490"/>
        <v>18</v>
      </c>
      <c r="I5145" t="str">
        <f t="shared" si="10491"/>
        <v>Pukkellaks_18_20211104_DL2021009_FrederiksborgGymNextSukkertoppen</v>
      </c>
      <c r="J5145" t="str">
        <f t="shared" si="10492"/>
        <v>Pukkellaks</v>
      </c>
      <c r="K5145" t="str">
        <f t="shared" si="10493"/>
        <v>eDNA</v>
      </c>
      <c r="L5145" t="str">
        <f t="shared" si="10494"/>
        <v>No Ct</v>
      </c>
      <c r="M5145" t="str">
        <f t="shared" si="10495"/>
        <v/>
      </c>
      <c r="N5145" t="str">
        <f t="shared" si="10496"/>
        <v/>
      </c>
      <c r="O5145" t="str">
        <f t="shared" si="10497"/>
        <v/>
      </c>
    </row>
    <row r="5146" spans="1:24" x14ac:dyDescent="0.25">
      <c r="A5146" t="s">
        <v>318</v>
      </c>
      <c r="B5146" t="s">
        <v>1529</v>
      </c>
      <c r="C5146" t="s">
        <v>13</v>
      </c>
      <c r="D5146" s="6">
        <v>0.1</v>
      </c>
      <c r="E5146" s="6" t="s">
        <v>17</v>
      </c>
      <c r="F5146" t="s">
        <v>1536</v>
      </c>
      <c r="G5146" t="str">
        <f t="shared" si="10426"/>
        <v>DL2021009</v>
      </c>
      <c r="H5146" t="str">
        <f t="shared" si="10490"/>
        <v>19</v>
      </c>
      <c r="I5146" t="str">
        <f t="shared" si="10491"/>
        <v>BlaafinnetTun_19_20211104_DL2021009_FrederiksborgGymNextSukkertoppen</v>
      </c>
      <c r="J5146" t="str">
        <f t="shared" si="10492"/>
        <v>BlaafinnetTun</v>
      </c>
      <c r="K5146" t="str">
        <f t="shared" si="10493"/>
        <v>PosK</v>
      </c>
      <c r="L5146" t="str">
        <f t="shared" si="10494"/>
        <v>No Ct</v>
      </c>
      <c r="M5146">
        <f t="shared" si="10495"/>
        <v>0</v>
      </c>
      <c r="N5146">
        <f t="shared" si="10496"/>
        <v>0</v>
      </c>
      <c r="O5146">
        <f t="shared" si="10497"/>
        <v>0</v>
      </c>
      <c r="Q5146">
        <f t="shared" ref="Q5146" si="10505">IF(L5148="No Ct",0,L5148)</f>
        <v>0</v>
      </c>
      <c r="R5146">
        <f t="shared" ref="R5146" si="10506">IF(L5149="No Ct",0,L5149)</f>
        <v>0</v>
      </c>
      <c r="S5146" t="str">
        <f t="shared" ref="S5146" si="10507">IF(AND(M5146&gt;0,N5146=0),"Valid","Invalid")</f>
        <v>Invalid</v>
      </c>
      <c r="T5146" t="str">
        <f t="shared" ref="T5146" si="10508">IF(OR(Q5146&gt;1,R5146&gt;1),"Present","Absent")</f>
        <v>Absent</v>
      </c>
      <c r="U5146" t="str">
        <f t="shared" ref="U5146" si="10509">IF(OR(AND(Q5146&gt;1,Q5146&lt;41),AND(R5146&gt;1,R5146&lt;41)),"Ct&lt;41","Ct&gt;41")</f>
        <v>Ct&gt;41</v>
      </c>
      <c r="V5146" t="str">
        <f>VLOOKUP(J5146,Datasæt_Analysesystemer!$C$2:$D$68,2,FALSE)</f>
        <v>Blåfinnet tun</v>
      </c>
      <c r="W5146" t="str">
        <f t="shared" ref="W5146" si="10510">MID(F5146,10,9)</f>
        <v>DL2021009</v>
      </c>
      <c r="X5146" t="str">
        <f t="shared" ref="X5146" si="10511">W5146&amp;"_"&amp;V5146&amp;"_"&amp;S5146&amp;"_"&amp;T5146&amp;"_"&amp;U5146</f>
        <v>DL2021009_Blåfinnet tun_Invalid_Absent_Ct&gt;41</v>
      </c>
    </row>
    <row r="5147" spans="1:24" x14ac:dyDescent="0.25">
      <c r="A5147" t="s">
        <v>320</v>
      </c>
      <c r="B5147" t="s">
        <v>1530</v>
      </c>
      <c r="C5147" t="s">
        <v>16</v>
      </c>
      <c r="D5147" s="6">
        <v>0.1</v>
      </c>
      <c r="E5147" s="6" t="s">
        <v>17</v>
      </c>
      <c r="F5147" t="s">
        <v>1536</v>
      </c>
      <c r="G5147" t="str">
        <f t="shared" si="10426"/>
        <v>DL2021009</v>
      </c>
      <c r="H5147" t="str">
        <f t="shared" si="10490"/>
        <v>19</v>
      </c>
      <c r="I5147" t="str">
        <f t="shared" si="10491"/>
        <v>BlaafinnetTun_19_20211104_DL2021009_FrederiksborgGymNextSukkertoppen</v>
      </c>
      <c r="J5147" t="str">
        <f t="shared" si="10492"/>
        <v>BlaafinnetTun</v>
      </c>
      <c r="K5147" t="str">
        <f t="shared" si="10493"/>
        <v>NegK</v>
      </c>
      <c r="L5147" t="str">
        <f t="shared" si="10494"/>
        <v>No Ct</v>
      </c>
      <c r="M5147" t="str">
        <f t="shared" si="10495"/>
        <v/>
      </c>
      <c r="N5147" t="str">
        <f t="shared" si="10496"/>
        <v/>
      </c>
      <c r="O5147" t="str">
        <f t="shared" si="10497"/>
        <v/>
      </c>
    </row>
    <row r="5148" spans="1:24" x14ac:dyDescent="0.25">
      <c r="A5148" t="s">
        <v>322</v>
      </c>
      <c r="B5148" t="s">
        <v>1531</v>
      </c>
      <c r="C5148" t="s">
        <v>20</v>
      </c>
      <c r="D5148" s="6">
        <v>0.1</v>
      </c>
      <c r="E5148" s="6" t="s">
        <v>17</v>
      </c>
      <c r="F5148" t="s">
        <v>1536</v>
      </c>
      <c r="G5148" t="str">
        <f t="shared" si="10426"/>
        <v>DL2021009</v>
      </c>
      <c r="H5148" t="str">
        <f t="shared" si="10490"/>
        <v>19</v>
      </c>
      <c r="I5148" t="str">
        <f t="shared" si="10491"/>
        <v>BlaafinnetTun_19_20211104_DL2021009_FrederiksborgGymNextSukkertoppen</v>
      </c>
      <c r="J5148" t="str">
        <f t="shared" si="10492"/>
        <v>BlaafinnetTun</v>
      </c>
      <c r="K5148" t="str">
        <f t="shared" si="10493"/>
        <v>eDNA</v>
      </c>
      <c r="L5148" t="str">
        <f t="shared" si="10494"/>
        <v>No Ct</v>
      </c>
      <c r="M5148" t="str">
        <f t="shared" si="10495"/>
        <v/>
      </c>
      <c r="N5148" t="str">
        <f t="shared" si="10496"/>
        <v/>
      </c>
      <c r="O5148" t="str">
        <f t="shared" si="10497"/>
        <v/>
      </c>
    </row>
    <row r="5149" spans="1:24" x14ac:dyDescent="0.25">
      <c r="A5149" t="s">
        <v>324</v>
      </c>
      <c r="B5149" t="s">
        <v>1531</v>
      </c>
      <c r="C5149" t="s">
        <v>20</v>
      </c>
      <c r="D5149" s="6">
        <v>0.1</v>
      </c>
      <c r="E5149" s="6" t="s">
        <v>17</v>
      </c>
      <c r="F5149" t="s">
        <v>1536</v>
      </c>
      <c r="G5149" t="str">
        <f t="shared" si="10426"/>
        <v>DL2021009</v>
      </c>
      <c r="H5149" t="str">
        <f t="shared" si="10490"/>
        <v>19</v>
      </c>
      <c r="I5149" t="str">
        <f t="shared" si="10491"/>
        <v>BlaafinnetTun_19_20211104_DL2021009_FrederiksborgGymNextSukkertoppen</v>
      </c>
      <c r="J5149" t="str">
        <f t="shared" si="10492"/>
        <v>BlaafinnetTun</v>
      </c>
      <c r="K5149" t="str">
        <f t="shared" si="10493"/>
        <v>eDNA</v>
      </c>
      <c r="L5149" t="str">
        <f t="shared" si="10494"/>
        <v>No Ct</v>
      </c>
      <c r="M5149" t="str">
        <f t="shared" si="10495"/>
        <v/>
      </c>
      <c r="N5149" t="str">
        <f t="shared" si="10496"/>
        <v/>
      </c>
      <c r="O5149" t="str">
        <f t="shared" si="10497"/>
        <v/>
      </c>
    </row>
    <row r="5150" spans="1:24" x14ac:dyDescent="0.25">
      <c r="A5150" t="s">
        <v>325</v>
      </c>
      <c r="B5150" t="s">
        <v>1532</v>
      </c>
      <c r="C5150" t="s">
        <v>13</v>
      </c>
      <c r="D5150" s="6">
        <v>0.1</v>
      </c>
      <c r="E5150" s="6">
        <v>39.26</v>
      </c>
      <c r="F5150" t="s">
        <v>1536</v>
      </c>
      <c r="G5150" t="str">
        <f t="shared" si="10426"/>
        <v>DL2021009</v>
      </c>
      <c r="H5150" t="str">
        <f t="shared" si="10490"/>
        <v>20</v>
      </c>
      <c r="I5150" t="str">
        <f t="shared" si="10491"/>
        <v>BlaafinnetTun_20_20211104_DL2021009_FrederiksborgGymNextSukkertoppen</v>
      </c>
      <c r="J5150" t="str">
        <f t="shared" si="10492"/>
        <v>BlaafinnetTun</v>
      </c>
      <c r="K5150" t="str">
        <f t="shared" si="10493"/>
        <v>PosK</v>
      </c>
      <c r="L5150">
        <f t="shared" si="10494"/>
        <v>39.26</v>
      </c>
      <c r="M5150">
        <f t="shared" si="10495"/>
        <v>39.26</v>
      </c>
      <c r="N5150">
        <f t="shared" si="10496"/>
        <v>39.4</v>
      </c>
      <c r="O5150">
        <f t="shared" si="10497"/>
        <v>0</v>
      </c>
      <c r="Q5150">
        <f t="shared" ref="Q5150" si="10512">IF(L5152="No Ct",0,L5152)</f>
        <v>0</v>
      </c>
      <c r="R5150">
        <f t="shared" ref="R5150" si="10513">IF(L5153="No Ct",0,L5153)</f>
        <v>0</v>
      </c>
      <c r="S5150" t="str">
        <f t="shared" ref="S5150" si="10514">IF(AND(M5150&gt;0,N5150=0),"Valid","Invalid")</f>
        <v>Invalid</v>
      </c>
      <c r="T5150" t="str">
        <f t="shared" ref="T5150" si="10515">IF(OR(Q5150&gt;1,R5150&gt;1),"Present","Absent")</f>
        <v>Absent</v>
      </c>
      <c r="U5150" t="str">
        <f t="shared" ref="U5150" si="10516">IF(OR(AND(Q5150&gt;1,Q5150&lt;41),AND(R5150&gt;1,R5150&lt;41)),"Ct&lt;41","Ct&gt;41")</f>
        <v>Ct&gt;41</v>
      </c>
      <c r="V5150" t="str">
        <f>VLOOKUP(J5150,Datasæt_Analysesystemer!$C$2:$D$68,2,FALSE)</f>
        <v>Blåfinnet tun</v>
      </c>
      <c r="W5150" t="str">
        <f t="shared" ref="W5150" si="10517">MID(F5150,10,9)</f>
        <v>DL2021009</v>
      </c>
      <c r="X5150" t="str">
        <f t="shared" ref="X5150" si="10518">W5150&amp;"_"&amp;V5150&amp;"_"&amp;S5150&amp;"_"&amp;T5150&amp;"_"&amp;U5150</f>
        <v>DL2021009_Blåfinnet tun_Invalid_Absent_Ct&gt;41</v>
      </c>
    </row>
    <row r="5151" spans="1:24" x14ac:dyDescent="0.25">
      <c r="A5151" t="s">
        <v>327</v>
      </c>
      <c r="B5151" t="s">
        <v>1533</v>
      </c>
      <c r="C5151" t="s">
        <v>16</v>
      </c>
      <c r="D5151" s="6">
        <v>0.1</v>
      </c>
      <c r="E5151" s="6">
        <v>39.4</v>
      </c>
      <c r="F5151" t="s">
        <v>1536</v>
      </c>
      <c r="G5151" t="str">
        <f t="shared" si="10426"/>
        <v>DL2021009</v>
      </c>
      <c r="H5151" t="str">
        <f t="shared" si="10490"/>
        <v>20</v>
      </c>
      <c r="I5151" t="str">
        <f t="shared" si="10491"/>
        <v>BlaafinnetTun_20_20211104_DL2021009_FrederiksborgGymNextSukkertoppen</v>
      </c>
      <c r="J5151" t="str">
        <f t="shared" si="10492"/>
        <v>BlaafinnetTun</v>
      </c>
      <c r="K5151" t="str">
        <f t="shared" si="10493"/>
        <v>NegK</v>
      </c>
      <c r="L5151">
        <f t="shared" si="10494"/>
        <v>39.4</v>
      </c>
      <c r="M5151" t="str">
        <f t="shared" si="10495"/>
        <v/>
      </c>
      <c r="N5151" t="str">
        <f t="shared" si="10496"/>
        <v/>
      </c>
      <c r="O5151" t="str">
        <f t="shared" si="10497"/>
        <v/>
      </c>
    </row>
    <row r="5152" spans="1:24" x14ac:dyDescent="0.25">
      <c r="A5152" t="s">
        <v>329</v>
      </c>
      <c r="B5152" t="s">
        <v>1534</v>
      </c>
      <c r="C5152" t="s">
        <v>20</v>
      </c>
      <c r="D5152" s="6">
        <v>0.1</v>
      </c>
      <c r="E5152" s="6" t="s">
        <v>17</v>
      </c>
      <c r="F5152" t="s">
        <v>1536</v>
      </c>
      <c r="G5152" t="str">
        <f t="shared" si="10426"/>
        <v>DL2021009</v>
      </c>
      <c r="H5152" t="str">
        <f t="shared" si="10490"/>
        <v>20</v>
      </c>
      <c r="I5152" t="str">
        <f t="shared" si="10491"/>
        <v>BlaafinnetTun_20_20211104_DL2021009_FrederiksborgGymNextSukkertoppen</v>
      </c>
      <c r="J5152" t="str">
        <f t="shared" si="10492"/>
        <v>BlaafinnetTun</v>
      </c>
      <c r="K5152" t="str">
        <f t="shared" si="10493"/>
        <v>eDNA</v>
      </c>
      <c r="L5152" t="str">
        <f t="shared" si="10494"/>
        <v>No Ct</v>
      </c>
      <c r="M5152" t="str">
        <f t="shared" si="10495"/>
        <v/>
      </c>
      <c r="N5152" t="str">
        <f t="shared" si="10496"/>
        <v/>
      </c>
      <c r="O5152" t="str">
        <f t="shared" si="10497"/>
        <v/>
      </c>
    </row>
    <row r="5153" spans="1:24" x14ac:dyDescent="0.25">
      <c r="A5153" t="s">
        <v>331</v>
      </c>
      <c r="B5153" t="s">
        <v>1534</v>
      </c>
      <c r="C5153" t="s">
        <v>20</v>
      </c>
      <c r="D5153" s="6">
        <v>0.1</v>
      </c>
      <c r="E5153" s="6" t="s">
        <v>17</v>
      </c>
      <c r="F5153" t="s">
        <v>1536</v>
      </c>
      <c r="G5153" t="str">
        <f t="shared" si="10426"/>
        <v>DL2021009</v>
      </c>
      <c r="H5153" t="str">
        <f t="shared" si="10490"/>
        <v>20</v>
      </c>
      <c r="I5153" t="str">
        <f t="shared" si="10491"/>
        <v>BlaafinnetTun_20_20211104_DL2021009_FrederiksborgGymNextSukkertoppen</v>
      </c>
      <c r="J5153" t="str">
        <f t="shared" si="10492"/>
        <v>BlaafinnetTun</v>
      </c>
      <c r="K5153" t="str">
        <f t="shared" si="10493"/>
        <v>eDNA</v>
      </c>
      <c r="L5153" t="str">
        <f t="shared" si="10494"/>
        <v>No Ct</v>
      </c>
      <c r="M5153" t="str">
        <f t="shared" si="10495"/>
        <v/>
      </c>
      <c r="N5153" t="str">
        <f t="shared" si="10496"/>
        <v/>
      </c>
      <c r="O5153" t="str">
        <f t="shared" si="10497"/>
        <v/>
      </c>
    </row>
    <row r="5154" spans="1:24" x14ac:dyDescent="0.25">
      <c r="A5154" t="s">
        <v>390</v>
      </c>
      <c r="B5154" t="s">
        <v>1504</v>
      </c>
      <c r="C5154" t="s">
        <v>13</v>
      </c>
      <c r="D5154" s="6">
        <v>0.1</v>
      </c>
      <c r="E5154" s="6" t="s">
        <v>17</v>
      </c>
      <c r="F5154" t="s">
        <v>1536</v>
      </c>
      <c r="G5154" t="str">
        <f t="shared" si="10426"/>
        <v>DL2021009</v>
      </c>
      <c r="H5154" t="str">
        <f t="shared" si="10490"/>
        <v>21</v>
      </c>
      <c r="I5154" t="str">
        <f t="shared" si="10491"/>
        <v>Stillehavsoesters_21_20211104_DL2021009_FrederiksborgGymNextSukkertoppen</v>
      </c>
      <c r="J5154" t="str">
        <f t="shared" si="10492"/>
        <v>Stillehavsoesters</v>
      </c>
      <c r="K5154" t="str">
        <f t="shared" si="10493"/>
        <v>PosK</v>
      </c>
      <c r="L5154" t="str">
        <f t="shared" si="10494"/>
        <v>No Ct</v>
      </c>
      <c r="M5154">
        <f t="shared" si="10495"/>
        <v>0</v>
      </c>
      <c r="N5154">
        <f t="shared" si="10496"/>
        <v>0</v>
      </c>
      <c r="O5154">
        <f t="shared" si="10497"/>
        <v>0</v>
      </c>
      <c r="Q5154">
        <f t="shared" ref="Q5154" si="10519">IF(L5156="No Ct",0,L5156)</f>
        <v>0</v>
      </c>
      <c r="R5154">
        <f t="shared" ref="R5154" si="10520">IF(L5157="No Ct",0,L5157)</f>
        <v>0</v>
      </c>
      <c r="S5154" t="str">
        <f t="shared" ref="S5154" si="10521">IF(AND(M5154&gt;0,N5154=0),"Valid","Invalid")</f>
        <v>Invalid</v>
      </c>
      <c r="T5154" t="str">
        <f t="shared" ref="T5154" si="10522">IF(OR(Q5154&gt;1,R5154&gt;1),"Present","Absent")</f>
        <v>Absent</v>
      </c>
      <c r="U5154" t="str">
        <f t="shared" ref="U5154" si="10523">IF(OR(AND(Q5154&gt;1,Q5154&lt;41),AND(R5154&gt;1,R5154&lt;41)),"Ct&lt;41","Ct&gt;41")</f>
        <v>Ct&gt;41</v>
      </c>
      <c r="V5154" t="str">
        <f>VLOOKUP(J5154,Datasæt_Analysesystemer!$C$2:$D$68,2,FALSE)</f>
        <v>Stillehavsøsters</v>
      </c>
      <c r="W5154" t="str">
        <f t="shared" ref="W5154" si="10524">MID(F5154,10,9)</f>
        <v>DL2021009</v>
      </c>
      <c r="X5154" t="str">
        <f t="shared" ref="X5154" si="10525">W5154&amp;"_"&amp;V5154&amp;"_"&amp;S5154&amp;"_"&amp;T5154&amp;"_"&amp;U5154</f>
        <v>DL2021009_Stillehavsøsters_Invalid_Absent_Ct&gt;41</v>
      </c>
    </row>
    <row r="5155" spans="1:24" x14ac:dyDescent="0.25">
      <c r="A5155" t="s">
        <v>392</v>
      </c>
      <c r="B5155" t="s">
        <v>1505</v>
      </c>
      <c r="C5155" t="s">
        <v>16</v>
      </c>
      <c r="D5155" s="6">
        <v>0.1</v>
      </c>
      <c r="E5155" s="6" t="s">
        <v>17</v>
      </c>
      <c r="F5155" t="s">
        <v>1536</v>
      </c>
      <c r="G5155" t="str">
        <f t="shared" si="10426"/>
        <v>DL2021009</v>
      </c>
      <c r="H5155" t="str">
        <f t="shared" si="10490"/>
        <v>21</v>
      </c>
      <c r="I5155" t="str">
        <f t="shared" si="10491"/>
        <v>Stillehavsoesters_21_20211104_DL2021009_FrederiksborgGymNextSukkertoppen</v>
      </c>
      <c r="J5155" t="str">
        <f t="shared" si="10492"/>
        <v>Stillehavsoesters</v>
      </c>
      <c r="K5155" t="str">
        <f t="shared" si="10493"/>
        <v>NegK</v>
      </c>
      <c r="L5155" t="str">
        <f t="shared" si="10494"/>
        <v>No Ct</v>
      </c>
      <c r="M5155" t="str">
        <f t="shared" si="10495"/>
        <v/>
      </c>
      <c r="N5155" t="str">
        <f t="shared" si="10496"/>
        <v/>
      </c>
      <c r="O5155" t="str">
        <f t="shared" si="10497"/>
        <v/>
      </c>
    </row>
    <row r="5156" spans="1:24" x14ac:dyDescent="0.25">
      <c r="A5156" t="s">
        <v>394</v>
      </c>
      <c r="B5156" t="s">
        <v>1506</v>
      </c>
      <c r="C5156" t="s">
        <v>20</v>
      </c>
      <c r="D5156" s="6">
        <v>0.1</v>
      </c>
      <c r="E5156" s="6" t="s">
        <v>17</v>
      </c>
      <c r="F5156" t="s">
        <v>1536</v>
      </c>
      <c r="G5156" t="str">
        <f t="shared" si="10426"/>
        <v>DL2021009</v>
      </c>
      <c r="H5156" t="str">
        <f t="shared" si="10490"/>
        <v>21</v>
      </c>
      <c r="I5156" t="str">
        <f t="shared" si="10491"/>
        <v>Stillehavsoesters_21_20211104_DL2021009_FrederiksborgGymNextSukkertoppen</v>
      </c>
      <c r="J5156" t="str">
        <f t="shared" si="10492"/>
        <v>Stillehavsoesters</v>
      </c>
      <c r="K5156" t="str">
        <f t="shared" si="10493"/>
        <v>eDNA</v>
      </c>
      <c r="L5156" t="str">
        <f t="shared" si="10494"/>
        <v>No Ct</v>
      </c>
      <c r="M5156" t="str">
        <f t="shared" si="10495"/>
        <v/>
      </c>
      <c r="N5156" t="str">
        <f t="shared" si="10496"/>
        <v/>
      </c>
      <c r="O5156" t="str">
        <f t="shared" si="10497"/>
        <v/>
      </c>
    </row>
    <row r="5157" spans="1:24" x14ac:dyDescent="0.25">
      <c r="A5157" t="s">
        <v>396</v>
      </c>
      <c r="B5157" t="s">
        <v>1506</v>
      </c>
      <c r="C5157" t="s">
        <v>20</v>
      </c>
      <c r="D5157" s="6">
        <v>0.1</v>
      </c>
      <c r="E5157" s="6" t="s">
        <v>17</v>
      </c>
      <c r="F5157" t="s">
        <v>1536</v>
      </c>
      <c r="G5157" t="str">
        <f t="shared" si="10426"/>
        <v>DL2021009</v>
      </c>
      <c r="H5157" t="str">
        <f t="shared" si="10490"/>
        <v>21</v>
      </c>
      <c r="I5157" t="str">
        <f t="shared" si="10491"/>
        <v>Stillehavsoesters_21_20211104_DL2021009_FrederiksborgGymNextSukkertoppen</v>
      </c>
      <c r="J5157" t="str">
        <f t="shared" si="10492"/>
        <v>Stillehavsoesters</v>
      </c>
      <c r="K5157" t="str">
        <f t="shared" si="10493"/>
        <v>eDNA</v>
      </c>
      <c r="L5157" t="str">
        <f t="shared" si="10494"/>
        <v>No Ct</v>
      </c>
      <c r="M5157" t="str">
        <f t="shared" si="10495"/>
        <v/>
      </c>
      <c r="N5157" t="str">
        <f t="shared" si="10496"/>
        <v/>
      </c>
      <c r="O5157" t="str">
        <f t="shared" si="10497"/>
        <v/>
      </c>
    </row>
    <row r="5158" spans="1:24" x14ac:dyDescent="0.25">
      <c r="A5158" t="s">
        <v>397</v>
      </c>
      <c r="B5158" t="s">
        <v>1507</v>
      </c>
      <c r="C5158" t="s">
        <v>13</v>
      </c>
      <c r="D5158" s="6">
        <v>0.1</v>
      </c>
      <c r="E5158" s="6">
        <v>32.479999999999997</v>
      </c>
      <c r="F5158" t="s">
        <v>1536</v>
      </c>
      <c r="G5158" t="str">
        <f t="shared" si="10426"/>
        <v>DL2021009</v>
      </c>
      <c r="H5158" t="str">
        <f t="shared" si="10490"/>
        <v>22</v>
      </c>
      <c r="I5158" t="str">
        <f t="shared" si="10491"/>
        <v>Stillehavsoesters_22_20211104_DL2021009_FrederiksborgGymNextSukkertoppen</v>
      </c>
      <c r="J5158" t="str">
        <f t="shared" si="10492"/>
        <v>Stillehavsoesters</v>
      </c>
      <c r="K5158" t="str">
        <f t="shared" si="10493"/>
        <v>PosK</v>
      </c>
      <c r="L5158">
        <f t="shared" si="10494"/>
        <v>32.479999999999997</v>
      </c>
      <c r="M5158">
        <f t="shared" si="10495"/>
        <v>32.479999999999997</v>
      </c>
      <c r="N5158">
        <f t="shared" si="10496"/>
        <v>0</v>
      </c>
      <c r="O5158">
        <f t="shared" si="10497"/>
        <v>0</v>
      </c>
      <c r="Q5158">
        <f t="shared" ref="Q5158" si="10526">IF(L5160="No Ct",0,L5160)</f>
        <v>0</v>
      </c>
      <c r="R5158">
        <f t="shared" ref="R5158" si="10527">IF(L5161="No Ct",0,L5161)</f>
        <v>0</v>
      </c>
      <c r="S5158" t="str">
        <f t="shared" ref="S5158" si="10528">IF(AND(M5158&gt;0,N5158=0),"Valid","Invalid")</f>
        <v>Valid</v>
      </c>
      <c r="T5158" t="str">
        <f t="shared" ref="T5158" si="10529">IF(OR(Q5158&gt;1,R5158&gt;1),"Present","Absent")</f>
        <v>Absent</v>
      </c>
      <c r="U5158" t="str">
        <f t="shared" ref="U5158" si="10530">IF(OR(AND(Q5158&gt;1,Q5158&lt;41),AND(R5158&gt;1,R5158&lt;41)),"Ct&lt;41","Ct&gt;41")</f>
        <v>Ct&gt;41</v>
      </c>
      <c r="V5158" t="str">
        <f>VLOOKUP(J5158,Datasæt_Analysesystemer!$C$2:$D$68,2,FALSE)</f>
        <v>Stillehavsøsters</v>
      </c>
      <c r="W5158" t="str">
        <f t="shared" ref="W5158" si="10531">MID(F5158,10,9)</f>
        <v>DL2021009</v>
      </c>
      <c r="X5158" t="str">
        <f t="shared" ref="X5158" si="10532">W5158&amp;"_"&amp;V5158&amp;"_"&amp;S5158&amp;"_"&amp;T5158&amp;"_"&amp;U5158</f>
        <v>DL2021009_Stillehavsøsters_Valid_Absent_Ct&gt;41</v>
      </c>
    </row>
    <row r="5159" spans="1:24" x14ac:dyDescent="0.25">
      <c r="A5159" t="s">
        <v>399</v>
      </c>
      <c r="B5159" t="s">
        <v>1508</v>
      </c>
      <c r="C5159" t="s">
        <v>16</v>
      </c>
      <c r="D5159" s="6">
        <v>0.1</v>
      </c>
      <c r="E5159" s="6" t="s">
        <v>17</v>
      </c>
      <c r="F5159" t="s">
        <v>1536</v>
      </c>
      <c r="G5159" t="str">
        <f t="shared" si="10426"/>
        <v>DL2021009</v>
      </c>
      <c r="H5159" t="str">
        <f t="shared" si="10490"/>
        <v>22</v>
      </c>
      <c r="I5159" t="str">
        <f t="shared" si="10491"/>
        <v>Stillehavsoesters_22_20211104_DL2021009_FrederiksborgGymNextSukkertoppen</v>
      </c>
      <c r="J5159" t="str">
        <f t="shared" si="10492"/>
        <v>Stillehavsoesters</v>
      </c>
      <c r="K5159" t="str">
        <f t="shared" si="10493"/>
        <v>NegK</v>
      </c>
      <c r="L5159" t="str">
        <f t="shared" si="10494"/>
        <v>No Ct</v>
      </c>
      <c r="M5159" t="str">
        <f t="shared" si="10495"/>
        <v/>
      </c>
      <c r="N5159" t="str">
        <f t="shared" si="10496"/>
        <v/>
      </c>
      <c r="O5159" t="str">
        <f t="shared" si="10497"/>
        <v/>
      </c>
    </row>
    <row r="5160" spans="1:24" x14ac:dyDescent="0.25">
      <c r="A5160" t="s">
        <v>401</v>
      </c>
      <c r="B5160" t="s">
        <v>1509</v>
      </c>
      <c r="C5160" t="s">
        <v>20</v>
      </c>
      <c r="D5160" s="6">
        <v>0.1</v>
      </c>
      <c r="E5160" s="6" t="s">
        <v>17</v>
      </c>
      <c r="F5160" t="s">
        <v>1536</v>
      </c>
      <c r="G5160" t="str">
        <f t="shared" si="10426"/>
        <v>DL2021009</v>
      </c>
      <c r="H5160" t="str">
        <f t="shared" si="10490"/>
        <v>22</v>
      </c>
      <c r="I5160" t="str">
        <f t="shared" si="10491"/>
        <v>Stillehavsoesters_22_20211104_DL2021009_FrederiksborgGymNextSukkertoppen</v>
      </c>
      <c r="J5160" t="str">
        <f t="shared" si="10492"/>
        <v>Stillehavsoesters</v>
      </c>
      <c r="K5160" t="str">
        <f t="shared" si="10493"/>
        <v>eDNA</v>
      </c>
      <c r="L5160" t="str">
        <f t="shared" si="10494"/>
        <v>No Ct</v>
      </c>
      <c r="M5160" t="str">
        <f t="shared" si="10495"/>
        <v/>
      </c>
      <c r="N5160" t="str">
        <f t="shared" si="10496"/>
        <v/>
      </c>
      <c r="O5160" t="str">
        <f t="shared" si="10497"/>
        <v/>
      </c>
    </row>
    <row r="5161" spans="1:24" x14ac:dyDescent="0.25">
      <c r="A5161" t="s">
        <v>403</v>
      </c>
      <c r="B5161" t="s">
        <v>1509</v>
      </c>
      <c r="C5161" t="s">
        <v>20</v>
      </c>
      <c r="D5161" s="6">
        <v>0.1</v>
      </c>
      <c r="E5161" s="6" t="s">
        <v>17</v>
      </c>
      <c r="F5161" t="s">
        <v>1536</v>
      </c>
      <c r="G5161" t="str">
        <f t="shared" si="10426"/>
        <v>DL2021009</v>
      </c>
      <c r="H5161" t="str">
        <f t="shared" si="10490"/>
        <v>22</v>
      </c>
      <c r="I5161" t="str">
        <f t="shared" si="10491"/>
        <v>Stillehavsoesters_22_20211104_DL2021009_FrederiksborgGymNextSukkertoppen</v>
      </c>
      <c r="J5161" t="str">
        <f t="shared" si="10492"/>
        <v>Stillehavsoesters</v>
      </c>
      <c r="K5161" t="str">
        <f t="shared" si="10493"/>
        <v>eDNA</v>
      </c>
      <c r="L5161" t="str">
        <f t="shared" si="10494"/>
        <v>No Ct</v>
      </c>
      <c r="M5161" t="str">
        <f t="shared" si="10495"/>
        <v/>
      </c>
      <c r="N5161" t="str">
        <f t="shared" si="10496"/>
        <v/>
      </c>
      <c r="O5161" t="str">
        <f t="shared" si="10497"/>
        <v/>
      </c>
    </row>
    <row r="5162" spans="1:24" x14ac:dyDescent="0.25">
      <c r="A5162" t="s">
        <v>404</v>
      </c>
      <c r="B5162" t="s">
        <v>692</v>
      </c>
      <c r="C5162" t="s">
        <v>13</v>
      </c>
      <c r="D5162" s="6">
        <v>0.1</v>
      </c>
      <c r="E5162" s="6">
        <v>23.03</v>
      </c>
      <c r="F5162" t="s">
        <v>1536</v>
      </c>
      <c r="G5162" t="str">
        <f t="shared" si="10426"/>
        <v>DL2021009</v>
      </c>
      <c r="H5162" t="str">
        <f t="shared" si="10490"/>
        <v>23</v>
      </c>
      <c r="I5162" t="str">
        <f t="shared" si="10491"/>
        <v>SortmundetKutling_23_20211104_DL2021009_FrederiksborgGymNextSukkertoppen</v>
      </c>
      <c r="J5162" t="str">
        <f t="shared" si="10492"/>
        <v>SortmundetKutling</v>
      </c>
      <c r="K5162" t="str">
        <f t="shared" si="10493"/>
        <v>PosK</v>
      </c>
      <c r="L5162">
        <f t="shared" si="10494"/>
        <v>23.03</v>
      </c>
      <c r="M5162">
        <f t="shared" si="10495"/>
        <v>23.03</v>
      </c>
      <c r="N5162">
        <f t="shared" si="10496"/>
        <v>0</v>
      </c>
      <c r="O5162">
        <f t="shared" si="10497"/>
        <v>0</v>
      </c>
      <c r="Q5162">
        <f t="shared" ref="Q5162" si="10533">IF(L5164="No Ct",0,L5164)</f>
        <v>0</v>
      </c>
      <c r="R5162">
        <f t="shared" ref="R5162" si="10534">IF(L5165="No Ct",0,L5165)</f>
        <v>0</v>
      </c>
      <c r="S5162" t="str">
        <f t="shared" ref="S5162" si="10535">IF(AND(M5162&gt;0,N5162=0),"Valid","Invalid")</f>
        <v>Valid</v>
      </c>
      <c r="T5162" t="str">
        <f t="shared" ref="T5162" si="10536">IF(OR(Q5162&gt;1,R5162&gt;1),"Present","Absent")</f>
        <v>Absent</v>
      </c>
      <c r="U5162" t="str">
        <f t="shared" ref="U5162" si="10537">IF(OR(AND(Q5162&gt;1,Q5162&lt;41),AND(R5162&gt;1,R5162&lt;41)),"Ct&lt;41","Ct&gt;41")</f>
        <v>Ct&gt;41</v>
      </c>
      <c r="V5162" t="str">
        <f>VLOOKUP(J5162,Datasæt_Analysesystemer!$C$2:$D$68,2,FALSE)</f>
        <v>Sortmundet kutling</v>
      </c>
      <c r="W5162" t="str">
        <f t="shared" ref="W5162" si="10538">MID(F5162,10,9)</f>
        <v>DL2021009</v>
      </c>
      <c r="X5162" t="str">
        <f t="shared" ref="X5162" si="10539">W5162&amp;"_"&amp;V5162&amp;"_"&amp;S5162&amp;"_"&amp;T5162&amp;"_"&amp;U5162</f>
        <v>DL2021009_Sortmundet kutling_Valid_Absent_Ct&gt;41</v>
      </c>
    </row>
    <row r="5163" spans="1:24" x14ac:dyDescent="0.25">
      <c r="A5163" t="s">
        <v>406</v>
      </c>
      <c r="B5163" t="s">
        <v>693</v>
      </c>
      <c r="C5163" t="s">
        <v>16</v>
      </c>
      <c r="D5163" s="6">
        <v>0.1</v>
      </c>
      <c r="E5163" s="6" t="s">
        <v>17</v>
      </c>
      <c r="F5163" t="s">
        <v>1536</v>
      </c>
      <c r="G5163" t="str">
        <f t="shared" si="10426"/>
        <v>DL2021009</v>
      </c>
      <c r="H5163" t="str">
        <f t="shared" si="10490"/>
        <v>23</v>
      </c>
      <c r="I5163" t="str">
        <f t="shared" si="10491"/>
        <v>SortmundetKutling_23_20211104_DL2021009_FrederiksborgGymNextSukkertoppen</v>
      </c>
      <c r="J5163" t="str">
        <f t="shared" si="10492"/>
        <v>SortmundetKutling</v>
      </c>
      <c r="K5163" t="str">
        <f t="shared" si="10493"/>
        <v>NegK</v>
      </c>
      <c r="L5163" t="str">
        <f t="shared" si="10494"/>
        <v>No Ct</v>
      </c>
      <c r="M5163" t="str">
        <f t="shared" si="10495"/>
        <v/>
      </c>
      <c r="N5163" t="str">
        <f t="shared" si="10496"/>
        <v/>
      </c>
      <c r="O5163" t="str">
        <f t="shared" si="10497"/>
        <v/>
      </c>
    </row>
    <row r="5164" spans="1:24" x14ac:dyDescent="0.25">
      <c r="A5164" t="s">
        <v>408</v>
      </c>
      <c r="B5164" t="s">
        <v>694</v>
      </c>
      <c r="C5164" t="s">
        <v>20</v>
      </c>
      <c r="D5164" s="6">
        <v>0.1</v>
      </c>
      <c r="E5164" s="6" t="s">
        <v>17</v>
      </c>
      <c r="F5164" t="s">
        <v>1536</v>
      </c>
      <c r="G5164" t="str">
        <f t="shared" si="10426"/>
        <v>DL2021009</v>
      </c>
      <c r="H5164" t="str">
        <f t="shared" si="10490"/>
        <v>23</v>
      </c>
      <c r="I5164" t="str">
        <f t="shared" si="10491"/>
        <v>SortmundetKutling_23_20211104_DL2021009_FrederiksborgGymNextSukkertoppen</v>
      </c>
      <c r="J5164" t="str">
        <f t="shared" si="10492"/>
        <v>SortmundetKutling</v>
      </c>
      <c r="K5164" t="str">
        <f t="shared" si="10493"/>
        <v>eDNA</v>
      </c>
      <c r="L5164" t="str">
        <f t="shared" si="10494"/>
        <v>No Ct</v>
      </c>
      <c r="M5164" t="str">
        <f t="shared" si="10495"/>
        <v/>
      </c>
      <c r="N5164" t="str">
        <f t="shared" si="10496"/>
        <v/>
      </c>
      <c r="O5164" t="str">
        <f t="shared" si="10497"/>
        <v/>
      </c>
    </row>
    <row r="5165" spans="1:24" x14ac:dyDescent="0.25">
      <c r="A5165" t="s">
        <v>410</v>
      </c>
      <c r="B5165" t="s">
        <v>694</v>
      </c>
      <c r="C5165" t="s">
        <v>20</v>
      </c>
      <c r="D5165" s="6">
        <v>0.1</v>
      </c>
      <c r="E5165" s="6" t="s">
        <v>17</v>
      </c>
      <c r="F5165" t="s">
        <v>1536</v>
      </c>
      <c r="G5165" t="str">
        <f t="shared" si="10426"/>
        <v>DL2021009</v>
      </c>
      <c r="H5165" t="str">
        <f t="shared" si="10490"/>
        <v>23</v>
      </c>
      <c r="I5165" t="str">
        <f t="shared" si="10491"/>
        <v>SortmundetKutling_23_20211104_DL2021009_FrederiksborgGymNextSukkertoppen</v>
      </c>
      <c r="J5165" t="str">
        <f t="shared" si="10492"/>
        <v>SortmundetKutling</v>
      </c>
      <c r="K5165" t="str">
        <f t="shared" si="10493"/>
        <v>eDNA</v>
      </c>
      <c r="L5165" t="str">
        <f t="shared" si="10494"/>
        <v>No Ct</v>
      </c>
      <c r="M5165" t="str">
        <f t="shared" si="10495"/>
        <v/>
      </c>
      <c r="N5165" t="str">
        <f t="shared" si="10496"/>
        <v/>
      </c>
      <c r="O5165" t="str">
        <f t="shared" si="10497"/>
        <v/>
      </c>
    </row>
    <row r="5166" spans="1:24" x14ac:dyDescent="0.25">
      <c r="A5166" t="s">
        <v>411</v>
      </c>
      <c r="B5166" t="s">
        <v>695</v>
      </c>
      <c r="C5166" t="s">
        <v>13</v>
      </c>
      <c r="D5166" s="6">
        <v>0.1</v>
      </c>
      <c r="E5166" s="6">
        <v>22.78</v>
      </c>
      <c r="F5166" t="s">
        <v>1536</v>
      </c>
      <c r="G5166" t="str">
        <f t="shared" si="10426"/>
        <v>DL2021009</v>
      </c>
      <c r="H5166" t="str">
        <f t="shared" si="10490"/>
        <v>24</v>
      </c>
      <c r="I5166" t="str">
        <f t="shared" si="10491"/>
        <v>SortmundetKutling_24_20211104_DL2021009_FrederiksborgGymNextSukkertoppen</v>
      </c>
      <c r="J5166" t="str">
        <f t="shared" si="10492"/>
        <v>SortmundetKutling</v>
      </c>
      <c r="K5166" t="str">
        <f t="shared" si="10493"/>
        <v>PosK</v>
      </c>
      <c r="L5166">
        <f t="shared" si="10494"/>
        <v>22.78</v>
      </c>
      <c r="M5166">
        <f t="shared" si="10495"/>
        <v>22.78</v>
      </c>
      <c r="N5166">
        <f t="shared" si="10496"/>
        <v>0</v>
      </c>
      <c r="O5166">
        <f t="shared" si="10497"/>
        <v>73</v>
      </c>
      <c r="Q5166">
        <f t="shared" ref="Q5166" si="10540">IF(L5168="No Ct",0,L5168)</f>
        <v>36.1</v>
      </c>
      <c r="R5166">
        <f t="shared" ref="R5166" si="10541">IF(L5169="No Ct",0,L5169)</f>
        <v>36.9</v>
      </c>
      <c r="S5166" t="str">
        <f t="shared" ref="S5166" si="10542">IF(AND(M5166&gt;0,N5166=0),"Valid","Invalid")</f>
        <v>Valid</v>
      </c>
      <c r="T5166" t="str">
        <f t="shared" ref="T5166" si="10543">IF(OR(Q5166&gt;1,R5166&gt;1),"Present","Absent")</f>
        <v>Present</v>
      </c>
      <c r="U5166" t="str">
        <f t="shared" ref="U5166" si="10544">IF(OR(AND(Q5166&gt;1,Q5166&lt;41),AND(R5166&gt;1,R5166&lt;41)),"Ct&lt;41","Ct&gt;41")</f>
        <v>Ct&lt;41</v>
      </c>
      <c r="V5166" t="str">
        <f>VLOOKUP(J5166,Datasæt_Analysesystemer!$C$2:$D$68,2,FALSE)</f>
        <v>Sortmundet kutling</v>
      </c>
      <c r="W5166" t="str">
        <f t="shared" ref="W5166" si="10545">MID(F5166,10,9)</f>
        <v>DL2021009</v>
      </c>
      <c r="X5166" t="str">
        <f t="shared" ref="X5166" si="10546">W5166&amp;"_"&amp;V5166&amp;"_"&amp;S5166&amp;"_"&amp;T5166&amp;"_"&amp;U5166</f>
        <v>DL2021009_Sortmundet kutling_Valid_Present_Ct&lt;41</v>
      </c>
    </row>
    <row r="5167" spans="1:24" x14ac:dyDescent="0.25">
      <c r="A5167" t="s">
        <v>413</v>
      </c>
      <c r="B5167" t="s">
        <v>696</v>
      </c>
      <c r="C5167" t="s">
        <v>16</v>
      </c>
      <c r="D5167" s="6">
        <v>0.1</v>
      </c>
      <c r="E5167" s="6" t="s">
        <v>17</v>
      </c>
      <c r="F5167" t="s">
        <v>1536</v>
      </c>
      <c r="G5167" t="str">
        <f t="shared" si="10426"/>
        <v>DL2021009</v>
      </c>
      <c r="H5167" t="str">
        <f t="shared" si="10490"/>
        <v>24</v>
      </c>
      <c r="I5167" t="str">
        <f t="shared" si="10491"/>
        <v>SortmundetKutling_24_20211104_DL2021009_FrederiksborgGymNextSukkertoppen</v>
      </c>
      <c r="J5167" t="str">
        <f t="shared" si="10492"/>
        <v>SortmundetKutling</v>
      </c>
      <c r="K5167" t="str">
        <f t="shared" si="10493"/>
        <v>NegK</v>
      </c>
      <c r="L5167" t="str">
        <f t="shared" si="10494"/>
        <v>No Ct</v>
      </c>
      <c r="M5167" t="str">
        <f t="shared" si="10495"/>
        <v/>
      </c>
      <c r="N5167" t="str">
        <f t="shared" si="10496"/>
        <v/>
      </c>
      <c r="O5167" t="str">
        <f t="shared" si="10497"/>
        <v/>
      </c>
    </row>
    <row r="5168" spans="1:24" x14ac:dyDescent="0.25">
      <c r="A5168" t="s">
        <v>415</v>
      </c>
      <c r="B5168" t="s">
        <v>697</v>
      </c>
      <c r="C5168" t="s">
        <v>20</v>
      </c>
      <c r="D5168" s="6">
        <v>0.1</v>
      </c>
      <c r="E5168" s="6">
        <v>36.1</v>
      </c>
      <c r="F5168" t="s">
        <v>1536</v>
      </c>
      <c r="G5168" t="str">
        <f t="shared" si="10426"/>
        <v>DL2021009</v>
      </c>
      <c r="H5168" t="str">
        <f t="shared" si="10490"/>
        <v>24</v>
      </c>
      <c r="I5168" t="str">
        <f t="shared" si="10491"/>
        <v>SortmundetKutling_24_20211104_DL2021009_FrederiksborgGymNextSukkertoppen</v>
      </c>
      <c r="J5168" t="str">
        <f t="shared" si="10492"/>
        <v>SortmundetKutling</v>
      </c>
      <c r="K5168" t="str">
        <f t="shared" si="10493"/>
        <v>eDNA</v>
      </c>
      <c r="L5168">
        <f t="shared" si="10494"/>
        <v>36.1</v>
      </c>
      <c r="M5168" t="str">
        <f t="shared" si="10495"/>
        <v/>
      </c>
      <c r="N5168" t="str">
        <f t="shared" si="10496"/>
        <v/>
      </c>
      <c r="O5168" t="str">
        <f t="shared" si="10497"/>
        <v/>
      </c>
    </row>
    <row r="5169" spans="1:24" x14ac:dyDescent="0.25">
      <c r="A5169" t="s">
        <v>417</v>
      </c>
      <c r="B5169" t="s">
        <v>697</v>
      </c>
      <c r="C5169" t="s">
        <v>20</v>
      </c>
      <c r="D5169" s="6">
        <v>0.1</v>
      </c>
      <c r="E5169" s="6">
        <v>36.9</v>
      </c>
      <c r="F5169" t="s">
        <v>1536</v>
      </c>
      <c r="G5169" t="str">
        <f t="shared" si="10426"/>
        <v>DL2021009</v>
      </c>
      <c r="H5169" t="str">
        <f t="shared" si="10490"/>
        <v>24</v>
      </c>
      <c r="I5169" t="str">
        <f t="shared" si="10491"/>
        <v>SortmundetKutling_24_20211104_DL2021009_FrederiksborgGymNextSukkertoppen</v>
      </c>
      <c r="J5169" t="str">
        <f t="shared" si="10492"/>
        <v>SortmundetKutling</v>
      </c>
      <c r="K5169" t="str">
        <f t="shared" si="10493"/>
        <v>eDNA</v>
      </c>
      <c r="L5169">
        <f t="shared" si="10494"/>
        <v>36.9</v>
      </c>
      <c r="M5169" t="str">
        <f t="shared" si="10495"/>
        <v/>
      </c>
      <c r="N5169" t="str">
        <f t="shared" si="10496"/>
        <v/>
      </c>
      <c r="O5169" t="str">
        <f t="shared" si="10497"/>
        <v/>
      </c>
    </row>
    <row r="5170" spans="1:24" x14ac:dyDescent="0.25">
      <c r="A5170" t="s">
        <v>11</v>
      </c>
      <c r="B5170" t="s">
        <v>12</v>
      </c>
      <c r="C5170" t="s">
        <v>13</v>
      </c>
      <c r="D5170" s="6">
        <v>0.1</v>
      </c>
      <c r="E5170" s="6" t="s">
        <v>17</v>
      </c>
      <c r="F5170" t="s">
        <v>1537</v>
      </c>
      <c r="G5170" t="str">
        <f t="shared" ref="G5170:G5233" si="10547">MID(F5170,10,9)</f>
        <v>DL2021032</v>
      </c>
      <c r="H5170" t="str">
        <f t="shared" si="10490"/>
        <v>01</v>
      </c>
      <c r="I5170" t="str">
        <f t="shared" si="10491"/>
        <v>Aborre_01_20211109_DL2021032_SvendborgGymFrederiksborgGym</v>
      </c>
      <c r="J5170" t="str">
        <f t="shared" si="10492"/>
        <v>Aborre</v>
      </c>
      <c r="K5170" t="str">
        <f t="shared" si="10493"/>
        <v>PosK</v>
      </c>
      <c r="L5170" t="str">
        <f t="shared" si="10494"/>
        <v>No Ct</v>
      </c>
      <c r="M5170">
        <f t="shared" si="10495"/>
        <v>0</v>
      </c>
      <c r="N5170">
        <f t="shared" si="10496"/>
        <v>0</v>
      </c>
      <c r="O5170">
        <f t="shared" si="10497"/>
        <v>0</v>
      </c>
      <c r="Q5170">
        <f t="shared" ref="Q5170" si="10548">IF(L5172="No Ct",0,L5172)</f>
        <v>0</v>
      </c>
      <c r="R5170">
        <f t="shared" ref="R5170" si="10549">IF(L5173="No Ct",0,L5173)</f>
        <v>0</v>
      </c>
      <c r="S5170" t="str">
        <f t="shared" ref="S5170" si="10550">IF(AND(M5170&gt;0,N5170=0),"Valid","Invalid")</f>
        <v>Invalid</v>
      </c>
      <c r="T5170" t="str">
        <f t="shared" ref="T5170" si="10551">IF(OR(Q5170&gt;1,R5170&gt;1),"Present","Absent")</f>
        <v>Absent</v>
      </c>
      <c r="U5170" t="str">
        <f t="shared" ref="U5170" si="10552">IF(OR(AND(Q5170&gt;1,Q5170&lt;41),AND(R5170&gt;1,R5170&lt;41)),"Ct&lt;41","Ct&gt;41")</f>
        <v>Ct&gt;41</v>
      </c>
      <c r="V5170" t="str">
        <f>VLOOKUP(J5170,Datasæt_Analysesystemer!$C$2:$D$68,2,FALSE)</f>
        <v>Aborre</v>
      </c>
      <c r="W5170" t="str">
        <f t="shared" ref="W5170" si="10553">MID(F5170,10,9)</f>
        <v>DL2021032</v>
      </c>
      <c r="X5170" t="str">
        <f t="shared" ref="X5170" si="10554">W5170&amp;"_"&amp;V5170&amp;"_"&amp;S5170&amp;"_"&amp;T5170&amp;"_"&amp;U5170</f>
        <v>DL2021032_Aborre_Invalid_Absent_Ct&gt;41</v>
      </c>
    </row>
    <row r="5171" spans="1:24" x14ac:dyDescent="0.25">
      <c r="A5171" t="s">
        <v>14</v>
      </c>
      <c r="B5171" t="s">
        <v>15</v>
      </c>
      <c r="C5171" t="s">
        <v>16</v>
      </c>
      <c r="D5171" s="6">
        <v>0.1</v>
      </c>
      <c r="E5171" s="6" t="s">
        <v>17</v>
      </c>
      <c r="F5171" t="s">
        <v>1537</v>
      </c>
      <c r="G5171" t="str">
        <f t="shared" si="10547"/>
        <v>DL2021032</v>
      </c>
      <c r="H5171" t="str">
        <f t="shared" si="10490"/>
        <v>01</v>
      </c>
      <c r="I5171" t="str">
        <f t="shared" si="10491"/>
        <v>Aborre_01_20211109_DL2021032_SvendborgGymFrederiksborgGym</v>
      </c>
      <c r="J5171" t="str">
        <f t="shared" si="10492"/>
        <v>Aborre</v>
      </c>
      <c r="K5171" t="str">
        <f t="shared" si="10493"/>
        <v>NegK</v>
      </c>
      <c r="L5171" t="str">
        <f t="shared" si="10494"/>
        <v>No Ct</v>
      </c>
      <c r="M5171" t="str">
        <f t="shared" si="10495"/>
        <v/>
      </c>
      <c r="N5171" t="str">
        <f t="shared" si="10496"/>
        <v/>
      </c>
      <c r="O5171" t="str">
        <f t="shared" si="10497"/>
        <v/>
      </c>
    </row>
    <row r="5172" spans="1:24" x14ac:dyDescent="0.25">
      <c r="A5172" t="s">
        <v>18</v>
      </c>
      <c r="B5172" t="s">
        <v>19</v>
      </c>
      <c r="C5172" t="s">
        <v>20</v>
      </c>
      <c r="D5172" s="6">
        <v>0.1</v>
      </c>
      <c r="E5172" s="6" t="s">
        <v>17</v>
      </c>
      <c r="F5172" t="s">
        <v>1537</v>
      </c>
      <c r="G5172" t="str">
        <f t="shared" si="10547"/>
        <v>DL2021032</v>
      </c>
      <c r="H5172" t="str">
        <f t="shared" si="10490"/>
        <v>01</v>
      </c>
      <c r="I5172" t="str">
        <f t="shared" si="10491"/>
        <v>Aborre_01_20211109_DL2021032_SvendborgGymFrederiksborgGym</v>
      </c>
      <c r="J5172" t="str">
        <f t="shared" si="10492"/>
        <v>Aborre</v>
      </c>
      <c r="K5172" t="str">
        <f t="shared" si="10493"/>
        <v>eDNA</v>
      </c>
      <c r="L5172" t="str">
        <f t="shared" si="10494"/>
        <v>No Ct</v>
      </c>
      <c r="M5172" t="str">
        <f t="shared" si="10495"/>
        <v/>
      </c>
      <c r="N5172" t="str">
        <f t="shared" si="10496"/>
        <v/>
      </c>
      <c r="O5172" t="str">
        <f t="shared" si="10497"/>
        <v/>
      </c>
    </row>
    <row r="5173" spans="1:24" x14ac:dyDescent="0.25">
      <c r="A5173" t="s">
        <v>21</v>
      </c>
      <c r="B5173" t="s">
        <v>19</v>
      </c>
      <c r="C5173" t="s">
        <v>20</v>
      </c>
      <c r="D5173" s="6">
        <v>0.1</v>
      </c>
      <c r="E5173" s="6" t="s">
        <v>17</v>
      </c>
      <c r="F5173" t="s">
        <v>1537</v>
      </c>
      <c r="G5173" t="str">
        <f t="shared" si="10547"/>
        <v>DL2021032</v>
      </c>
      <c r="H5173" t="str">
        <f t="shared" si="10490"/>
        <v>01</v>
      </c>
      <c r="I5173" t="str">
        <f t="shared" si="10491"/>
        <v>Aborre_01_20211109_DL2021032_SvendborgGymFrederiksborgGym</v>
      </c>
      <c r="J5173" t="str">
        <f t="shared" si="10492"/>
        <v>Aborre</v>
      </c>
      <c r="K5173" t="str">
        <f t="shared" si="10493"/>
        <v>eDNA</v>
      </c>
      <c r="L5173" t="str">
        <f t="shared" si="10494"/>
        <v>No Ct</v>
      </c>
      <c r="M5173" t="str">
        <f t="shared" si="10495"/>
        <v/>
      </c>
      <c r="N5173" t="str">
        <f t="shared" si="10496"/>
        <v/>
      </c>
      <c r="O5173" t="str">
        <f t="shared" si="10497"/>
        <v/>
      </c>
    </row>
    <row r="5174" spans="1:24" x14ac:dyDescent="0.25">
      <c r="A5174" t="s">
        <v>199</v>
      </c>
      <c r="B5174" t="s">
        <v>333</v>
      </c>
      <c r="C5174" t="s">
        <v>13</v>
      </c>
      <c r="D5174" s="6">
        <v>0.1</v>
      </c>
      <c r="E5174" s="6">
        <v>33.61</v>
      </c>
      <c r="F5174" t="s">
        <v>1537</v>
      </c>
      <c r="G5174" t="str">
        <f t="shared" si="10547"/>
        <v>DL2021032</v>
      </c>
      <c r="H5174" t="str">
        <f t="shared" si="10490"/>
        <v>02</v>
      </c>
      <c r="I5174" t="str">
        <f t="shared" si="10491"/>
        <v>Aborre_02_20211109_DL2021032_SvendborgGymFrederiksborgGym</v>
      </c>
      <c r="J5174" t="str">
        <f t="shared" si="10492"/>
        <v>Aborre</v>
      </c>
      <c r="K5174" t="str">
        <f t="shared" si="10493"/>
        <v>PosK</v>
      </c>
      <c r="L5174">
        <f t="shared" si="10494"/>
        <v>33.61</v>
      </c>
      <c r="M5174">
        <f t="shared" si="10495"/>
        <v>33.61</v>
      </c>
      <c r="N5174">
        <f t="shared" si="10496"/>
        <v>0</v>
      </c>
      <c r="O5174">
        <f t="shared" si="10497"/>
        <v>75.259999999999991</v>
      </c>
      <c r="Q5174">
        <f t="shared" ref="Q5174" si="10555">IF(L5176="No Ct",0,L5176)</f>
        <v>37.909999999999997</v>
      </c>
      <c r="R5174">
        <f t="shared" ref="R5174" si="10556">IF(L5177="No Ct",0,L5177)</f>
        <v>37.35</v>
      </c>
      <c r="S5174" t="str">
        <f t="shared" ref="S5174" si="10557">IF(AND(M5174&gt;0,N5174=0),"Valid","Invalid")</f>
        <v>Valid</v>
      </c>
      <c r="T5174" t="str">
        <f t="shared" ref="T5174" si="10558">IF(OR(Q5174&gt;1,R5174&gt;1),"Present","Absent")</f>
        <v>Present</v>
      </c>
      <c r="U5174" t="str">
        <f t="shared" ref="U5174" si="10559">IF(OR(AND(Q5174&gt;1,Q5174&lt;41),AND(R5174&gt;1,R5174&lt;41)),"Ct&lt;41","Ct&gt;41")</f>
        <v>Ct&lt;41</v>
      </c>
      <c r="V5174" t="str">
        <f>VLOOKUP(J5174,Datasæt_Analysesystemer!$C$2:$D$68,2,FALSE)</f>
        <v>Aborre</v>
      </c>
      <c r="W5174" t="str">
        <f t="shared" ref="W5174" si="10560">MID(F5174,10,9)</f>
        <v>DL2021032</v>
      </c>
      <c r="X5174" t="str">
        <f t="shared" ref="X5174" si="10561">W5174&amp;"_"&amp;V5174&amp;"_"&amp;S5174&amp;"_"&amp;T5174&amp;"_"&amp;U5174</f>
        <v>DL2021032_Aborre_Valid_Present_Ct&lt;41</v>
      </c>
    </row>
    <row r="5175" spans="1:24" x14ac:dyDescent="0.25">
      <c r="A5175" t="s">
        <v>201</v>
      </c>
      <c r="B5175" t="s">
        <v>334</v>
      </c>
      <c r="C5175" t="s">
        <v>16</v>
      </c>
      <c r="D5175" s="6">
        <v>0.1</v>
      </c>
      <c r="E5175" s="6" t="s">
        <v>17</v>
      </c>
      <c r="F5175" t="s">
        <v>1537</v>
      </c>
      <c r="G5175" t="str">
        <f t="shared" si="10547"/>
        <v>DL2021032</v>
      </c>
      <c r="H5175" t="str">
        <f t="shared" si="10490"/>
        <v>02</v>
      </c>
      <c r="I5175" t="str">
        <f t="shared" si="10491"/>
        <v>Aborre_02_20211109_DL2021032_SvendborgGymFrederiksborgGym</v>
      </c>
      <c r="J5175" t="str">
        <f t="shared" si="10492"/>
        <v>Aborre</v>
      </c>
      <c r="K5175" t="str">
        <f t="shared" si="10493"/>
        <v>NegK</v>
      </c>
      <c r="L5175" t="str">
        <f t="shared" si="10494"/>
        <v>No Ct</v>
      </c>
      <c r="M5175" t="str">
        <f t="shared" si="10495"/>
        <v/>
      </c>
      <c r="N5175" t="str">
        <f t="shared" si="10496"/>
        <v/>
      </c>
      <c r="O5175" t="str">
        <f t="shared" si="10497"/>
        <v/>
      </c>
    </row>
    <row r="5176" spans="1:24" x14ac:dyDescent="0.25">
      <c r="A5176" t="s">
        <v>203</v>
      </c>
      <c r="B5176" t="s">
        <v>335</v>
      </c>
      <c r="C5176" t="s">
        <v>20</v>
      </c>
      <c r="D5176" s="6">
        <v>0.1</v>
      </c>
      <c r="E5176" s="6">
        <v>37.909999999999997</v>
      </c>
      <c r="F5176" t="s">
        <v>1537</v>
      </c>
      <c r="G5176" t="str">
        <f t="shared" si="10547"/>
        <v>DL2021032</v>
      </c>
      <c r="H5176" t="str">
        <f t="shared" si="10490"/>
        <v>02</v>
      </c>
      <c r="I5176" t="str">
        <f t="shared" si="10491"/>
        <v>Aborre_02_20211109_DL2021032_SvendborgGymFrederiksborgGym</v>
      </c>
      <c r="J5176" t="str">
        <f t="shared" si="10492"/>
        <v>Aborre</v>
      </c>
      <c r="K5176" t="str">
        <f t="shared" si="10493"/>
        <v>eDNA</v>
      </c>
      <c r="L5176">
        <f t="shared" si="10494"/>
        <v>37.909999999999997</v>
      </c>
      <c r="M5176" t="str">
        <f t="shared" si="10495"/>
        <v/>
      </c>
      <c r="N5176" t="str">
        <f t="shared" si="10496"/>
        <v/>
      </c>
      <c r="O5176" t="str">
        <f t="shared" si="10497"/>
        <v/>
      </c>
    </row>
    <row r="5177" spans="1:24" x14ac:dyDescent="0.25">
      <c r="A5177" t="s">
        <v>205</v>
      </c>
      <c r="B5177" t="s">
        <v>335</v>
      </c>
      <c r="C5177" t="s">
        <v>20</v>
      </c>
      <c r="D5177" s="6">
        <v>0.1</v>
      </c>
      <c r="E5177" s="6">
        <v>37.35</v>
      </c>
      <c r="F5177" t="s">
        <v>1537</v>
      </c>
      <c r="G5177" t="str">
        <f t="shared" si="10547"/>
        <v>DL2021032</v>
      </c>
      <c r="H5177" t="str">
        <f t="shared" si="10490"/>
        <v>02</v>
      </c>
      <c r="I5177" t="str">
        <f t="shared" si="10491"/>
        <v>Aborre_02_20211109_DL2021032_SvendborgGymFrederiksborgGym</v>
      </c>
      <c r="J5177" t="str">
        <f t="shared" si="10492"/>
        <v>Aborre</v>
      </c>
      <c r="K5177" t="str">
        <f t="shared" si="10493"/>
        <v>eDNA</v>
      </c>
      <c r="L5177">
        <f t="shared" si="10494"/>
        <v>37.35</v>
      </c>
      <c r="M5177" t="str">
        <f t="shared" si="10495"/>
        <v/>
      </c>
      <c r="N5177" t="str">
        <f t="shared" si="10496"/>
        <v/>
      </c>
      <c r="O5177" t="str">
        <f t="shared" si="10497"/>
        <v/>
      </c>
    </row>
    <row r="5178" spans="1:24" x14ac:dyDescent="0.25">
      <c r="A5178" t="s">
        <v>206</v>
      </c>
      <c r="B5178" t="s">
        <v>336</v>
      </c>
      <c r="C5178" t="s">
        <v>13</v>
      </c>
      <c r="D5178" s="6">
        <v>0.1</v>
      </c>
      <c r="E5178" s="6">
        <v>31.39</v>
      </c>
      <c r="F5178" t="s">
        <v>1537</v>
      </c>
      <c r="G5178" t="str">
        <f t="shared" si="10547"/>
        <v>DL2021032</v>
      </c>
      <c r="H5178" t="str">
        <f t="shared" si="10490"/>
        <v>03</v>
      </c>
      <c r="I5178" t="str">
        <f t="shared" si="10491"/>
        <v>Skalle_03_20211109_DL2021032_SvendborgGymFrederiksborgGym</v>
      </c>
      <c r="J5178" t="str">
        <f t="shared" si="10492"/>
        <v>Skalle</v>
      </c>
      <c r="K5178" t="str">
        <f t="shared" si="10493"/>
        <v>PosK</v>
      </c>
      <c r="L5178">
        <f t="shared" si="10494"/>
        <v>31.39</v>
      </c>
      <c r="M5178">
        <f t="shared" si="10495"/>
        <v>31.39</v>
      </c>
      <c r="N5178">
        <f t="shared" si="10496"/>
        <v>0</v>
      </c>
      <c r="O5178">
        <f t="shared" si="10497"/>
        <v>39.090000000000003</v>
      </c>
      <c r="Q5178">
        <f t="shared" ref="Q5178" si="10562">IF(L5180="No Ct",0,L5180)</f>
        <v>39.090000000000003</v>
      </c>
      <c r="R5178">
        <f t="shared" ref="R5178" si="10563">IF(L5181="No Ct",0,L5181)</f>
        <v>0</v>
      </c>
      <c r="S5178" t="str">
        <f t="shared" ref="S5178" si="10564">IF(AND(M5178&gt;0,N5178=0),"Valid","Invalid")</f>
        <v>Valid</v>
      </c>
      <c r="T5178" t="str">
        <f t="shared" ref="T5178" si="10565">IF(OR(Q5178&gt;1,R5178&gt;1),"Present","Absent")</f>
        <v>Present</v>
      </c>
      <c r="U5178" t="str">
        <f t="shared" ref="U5178" si="10566">IF(OR(AND(Q5178&gt;1,Q5178&lt;41),AND(R5178&gt;1,R5178&lt;41)),"Ct&lt;41","Ct&gt;41")</f>
        <v>Ct&lt;41</v>
      </c>
      <c r="V5178" t="str">
        <f>VLOOKUP(J5178,Datasæt_Analysesystemer!$C$2:$D$68,2,FALSE)</f>
        <v>Skalle</v>
      </c>
      <c r="W5178" t="str">
        <f t="shared" ref="W5178" si="10567">MID(F5178,10,9)</f>
        <v>DL2021032</v>
      </c>
      <c r="X5178" t="str">
        <f t="shared" ref="X5178" si="10568">W5178&amp;"_"&amp;V5178&amp;"_"&amp;S5178&amp;"_"&amp;T5178&amp;"_"&amp;U5178</f>
        <v>DL2021032_Skalle_Valid_Present_Ct&lt;41</v>
      </c>
    </row>
    <row r="5179" spans="1:24" x14ac:dyDescent="0.25">
      <c r="A5179" t="s">
        <v>208</v>
      </c>
      <c r="B5179" t="s">
        <v>337</v>
      </c>
      <c r="C5179" t="s">
        <v>16</v>
      </c>
      <c r="D5179" s="6">
        <v>0.1</v>
      </c>
      <c r="E5179" s="6" t="s">
        <v>17</v>
      </c>
      <c r="F5179" t="s">
        <v>1537</v>
      </c>
      <c r="G5179" t="str">
        <f t="shared" si="10547"/>
        <v>DL2021032</v>
      </c>
      <c r="H5179" t="str">
        <f t="shared" si="10490"/>
        <v>03</v>
      </c>
      <c r="I5179" t="str">
        <f t="shared" si="10491"/>
        <v>Skalle_03_20211109_DL2021032_SvendborgGymFrederiksborgGym</v>
      </c>
      <c r="J5179" t="str">
        <f t="shared" si="10492"/>
        <v>Skalle</v>
      </c>
      <c r="K5179" t="str">
        <f t="shared" si="10493"/>
        <v>NegK</v>
      </c>
      <c r="L5179" t="str">
        <f t="shared" si="10494"/>
        <v>No Ct</v>
      </c>
      <c r="M5179" t="str">
        <f t="shared" si="10495"/>
        <v/>
      </c>
      <c r="N5179" t="str">
        <f t="shared" si="10496"/>
        <v/>
      </c>
      <c r="O5179" t="str">
        <f t="shared" si="10497"/>
        <v/>
      </c>
    </row>
    <row r="5180" spans="1:24" x14ac:dyDescent="0.25">
      <c r="A5180" t="s">
        <v>210</v>
      </c>
      <c r="B5180" t="s">
        <v>338</v>
      </c>
      <c r="C5180" t="s">
        <v>20</v>
      </c>
      <c r="D5180" s="6">
        <v>0.1</v>
      </c>
      <c r="E5180" s="6">
        <v>39.090000000000003</v>
      </c>
      <c r="F5180" t="s">
        <v>1537</v>
      </c>
      <c r="G5180" t="str">
        <f t="shared" si="10547"/>
        <v>DL2021032</v>
      </c>
      <c r="H5180" t="str">
        <f t="shared" si="10490"/>
        <v>03</v>
      </c>
      <c r="I5180" t="str">
        <f t="shared" si="10491"/>
        <v>Skalle_03_20211109_DL2021032_SvendborgGymFrederiksborgGym</v>
      </c>
      <c r="J5180" t="str">
        <f t="shared" si="10492"/>
        <v>Skalle</v>
      </c>
      <c r="K5180" t="str">
        <f t="shared" si="10493"/>
        <v>eDNA</v>
      </c>
      <c r="L5180">
        <f t="shared" si="10494"/>
        <v>39.090000000000003</v>
      </c>
      <c r="M5180" t="str">
        <f t="shared" si="10495"/>
        <v/>
      </c>
      <c r="N5180" t="str">
        <f t="shared" si="10496"/>
        <v/>
      </c>
      <c r="O5180" t="str">
        <f t="shared" si="10497"/>
        <v/>
      </c>
    </row>
    <row r="5181" spans="1:24" x14ac:dyDescent="0.25">
      <c r="A5181" t="s">
        <v>212</v>
      </c>
      <c r="B5181" t="s">
        <v>338</v>
      </c>
      <c r="C5181" t="s">
        <v>20</v>
      </c>
      <c r="D5181" s="6">
        <v>0.1</v>
      </c>
      <c r="E5181" s="6" t="s">
        <v>17</v>
      </c>
      <c r="F5181" t="s">
        <v>1537</v>
      </c>
      <c r="G5181" t="str">
        <f t="shared" si="10547"/>
        <v>DL2021032</v>
      </c>
      <c r="H5181" t="str">
        <f t="shared" si="10490"/>
        <v>03</v>
      </c>
      <c r="I5181" t="str">
        <f t="shared" si="10491"/>
        <v>Skalle_03_20211109_DL2021032_SvendborgGymFrederiksborgGym</v>
      </c>
      <c r="J5181" t="str">
        <f t="shared" si="10492"/>
        <v>Skalle</v>
      </c>
      <c r="K5181" t="str">
        <f t="shared" si="10493"/>
        <v>eDNA</v>
      </c>
      <c r="L5181" t="str">
        <f t="shared" si="10494"/>
        <v>No Ct</v>
      </c>
      <c r="M5181" t="str">
        <f t="shared" si="10495"/>
        <v/>
      </c>
      <c r="N5181" t="str">
        <f t="shared" si="10496"/>
        <v/>
      </c>
      <c r="O5181" t="str">
        <f t="shared" si="10497"/>
        <v/>
      </c>
    </row>
    <row r="5182" spans="1:24" x14ac:dyDescent="0.25">
      <c r="A5182" t="s">
        <v>213</v>
      </c>
      <c r="B5182" t="s">
        <v>339</v>
      </c>
      <c r="C5182" t="s">
        <v>13</v>
      </c>
      <c r="D5182" s="6">
        <v>0.1</v>
      </c>
      <c r="E5182" s="6">
        <v>33</v>
      </c>
      <c r="F5182" t="s">
        <v>1537</v>
      </c>
      <c r="G5182" t="str">
        <f t="shared" si="10547"/>
        <v>DL2021032</v>
      </c>
      <c r="H5182" t="str">
        <f t="shared" si="10490"/>
        <v>04</v>
      </c>
      <c r="I5182" t="str">
        <f t="shared" si="10491"/>
        <v>Skalle_04_20211109_DL2021032_SvendborgGymFrederiksborgGym</v>
      </c>
      <c r="J5182" t="str">
        <f t="shared" si="10492"/>
        <v>Skalle</v>
      </c>
      <c r="K5182" t="str">
        <f t="shared" si="10493"/>
        <v>PosK</v>
      </c>
      <c r="L5182">
        <f t="shared" si="10494"/>
        <v>33</v>
      </c>
      <c r="M5182">
        <f t="shared" si="10495"/>
        <v>33</v>
      </c>
      <c r="N5182">
        <f t="shared" si="10496"/>
        <v>32.270000000000003</v>
      </c>
      <c r="O5182">
        <f t="shared" si="10497"/>
        <v>62.599999999999994</v>
      </c>
      <c r="Q5182">
        <f t="shared" ref="Q5182" si="10569">IF(L5184="No Ct",0,L5184)</f>
        <v>29.13</v>
      </c>
      <c r="R5182">
        <f t="shared" ref="R5182" si="10570">IF(L5185="No Ct",0,L5185)</f>
        <v>33.47</v>
      </c>
      <c r="S5182" t="str">
        <f t="shared" ref="S5182" si="10571">IF(AND(M5182&gt;0,N5182=0),"Valid","Invalid")</f>
        <v>Invalid</v>
      </c>
      <c r="T5182" t="str">
        <f t="shared" ref="T5182" si="10572">IF(OR(Q5182&gt;1,R5182&gt;1),"Present","Absent")</f>
        <v>Present</v>
      </c>
      <c r="U5182" t="str">
        <f t="shared" ref="U5182" si="10573">IF(OR(AND(Q5182&gt;1,Q5182&lt;41),AND(R5182&gt;1,R5182&lt;41)),"Ct&lt;41","Ct&gt;41")</f>
        <v>Ct&lt;41</v>
      </c>
      <c r="V5182" t="str">
        <f>VLOOKUP(J5182,Datasæt_Analysesystemer!$C$2:$D$68,2,FALSE)</f>
        <v>Skalle</v>
      </c>
      <c r="W5182" t="str">
        <f t="shared" ref="W5182" si="10574">MID(F5182,10,9)</f>
        <v>DL2021032</v>
      </c>
      <c r="X5182" t="str">
        <f t="shared" ref="X5182" si="10575">W5182&amp;"_"&amp;V5182&amp;"_"&amp;S5182&amp;"_"&amp;T5182&amp;"_"&amp;U5182</f>
        <v>DL2021032_Skalle_Invalid_Present_Ct&lt;41</v>
      </c>
    </row>
    <row r="5183" spans="1:24" x14ac:dyDescent="0.25">
      <c r="A5183" t="s">
        <v>215</v>
      </c>
      <c r="B5183" t="s">
        <v>340</v>
      </c>
      <c r="C5183" t="s">
        <v>16</v>
      </c>
      <c r="D5183" s="6">
        <v>0.1</v>
      </c>
      <c r="E5183" s="6">
        <v>32.270000000000003</v>
      </c>
      <c r="F5183" t="s">
        <v>1537</v>
      </c>
      <c r="G5183" t="str">
        <f t="shared" si="10547"/>
        <v>DL2021032</v>
      </c>
      <c r="H5183" t="str">
        <f t="shared" si="10490"/>
        <v>04</v>
      </c>
      <c r="I5183" t="str">
        <f t="shared" si="10491"/>
        <v>Skalle_04_20211109_DL2021032_SvendborgGymFrederiksborgGym</v>
      </c>
      <c r="J5183" t="str">
        <f t="shared" si="10492"/>
        <v>Skalle</v>
      </c>
      <c r="K5183" t="str">
        <f t="shared" si="10493"/>
        <v>NegK</v>
      </c>
      <c r="L5183">
        <f t="shared" si="10494"/>
        <v>32.270000000000003</v>
      </c>
      <c r="M5183" t="str">
        <f t="shared" si="10495"/>
        <v/>
      </c>
      <c r="N5183" t="str">
        <f t="shared" si="10496"/>
        <v/>
      </c>
      <c r="O5183" t="str">
        <f t="shared" si="10497"/>
        <v/>
      </c>
    </row>
    <row r="5184" spans="1:24" x14ac:dyDescent="0.25">
      <c r="A5184" t="s">
        <v>217</v>
      </c>
      <c r="B5184" t="s">
        <v>341</v>
      </c>
      <c r="C5184" t="s">
        <v>20</v>
      </c>
      <c r="D5184" s="6">
        <v>0.1</v>
      </c>
      <c r="E5184" s="6">
        <v>29.13</v>
      </c>
      <c r="F5184" t="s">
        <v>1537</v>
      </c>
      <c r="G5184" t="str">
        <f t="shared" si="10547"/>
        <v>DL2021032</v>
      </c>
      <c r="H5184" t="str">
        <f t="shared" si="10490"/>
        <v>04</v>
      </c>
      <c r="I5184" t="str">
        <f t="shared" si="10491"/>
        <v>Skalle_04_20211109_DL2021032_SvendborgGymFrederiksborgGym</v>
      </c>
      <c r="J5184" t="str">
        <f t="shared" si="10492"/>
        <v>Skalle</v>
      </c>
      <c r="K5184" t="str">
        <f t="shared" si="10493"/>
        <v>eDNA</v>
      </c>
      <c r="L5184">
        <f t="shared" si="10494"/>
        <v>29.13</v>
      </c>
      <c r="M5184" t="str">
        <f t="shared" si="10495"/>
        <v/>
      </c>
      <c r="N5184" t="str">
        <f t="shared" si="10496"/>
        <v/>
      </c>
      <c r="O5184" t="str">
        <f t="shared" si="10497"/>
        <v/>
      </c>
    </row>
    <row r="5185" spans="1:24" x14ac:dyDescent="0.25">
      <c r="A5185" t="s">
        <v>219</v>
      </c>
      <c r="B5185" t="s">
        <v>341</v>
      </c>
      <c r="C5185" t="s">
        <v>20</v>
      </c>
      <c r="D5185" s="6">
        <v>0.1</v>
      </c>
      <c r="E5185" s="6">
        <v>33.47</v>
      </c>
      <c r="F5185" t="s">
        <v>1537</v>
      </c>
      <c r="G5185" t="str">
        <f t="shared" si="10547"/>
        <v>DL2021032</v>
      </c>
      <c r="H5185" t="str">
        <f t="shared" si="10490"/>
        <v>04</v>
      </c>
      <c r="I5185" t="str">
        <f t="shared" si="10491"/>
        <v>Skalle_04_20211109_DL2021032_SvendborgGymFrederiksborgGym</v>
      </c>
      <c r="J5185" t="str">
        <f t="shared" si="10492"/>
        <v>Skalle</v>
      </c>
      <c r="K5185" t="str">
        <f t="shared" si="10493"/>
        <v>eDNA</v>
      </c>
      <c r="L5185">
        <f t="shared" si="10494"/>
        <v>33.47</v>
      </c>
      <c r="M5185" t="str">
        <f t="shared" si="10495"/>
        <v/>
      </c>
      <c r="N5185" t="str">
        <f t="shared" si="10496"/>
        <v/>
      </c>
      <c r="O5185" t="str">
        <f t="shared" si="10497"/>
        <v/>
      </c>
    </row>
    <row r="5186" spans="1:24" x14ac:dyDescent="0.25">
      <c r="A5186" t="s">
        <v>220</v>
      </c>
      <c r="B5186" t="s">
        <v>1343</v>
      </c>
      <c r="C5186" t="s">
        <v>13</v>
      </c>
      <c r="D5186" s="6">
        <v>0.1</v>
      </c>
      <c r="E5186" s="6">
        <v>28.88</v>
      </c>
      <c r="F5186" t="s">
        <v>1537</v>
      </c>
      <c r="G5186" t="str">
        <f t="shared" si="10547"/>
        <v>DL2021032</v>
      </c>
      <c r="H5186" t="str">
        <f t="shared" si="10490"/>
        <v>05</v>
      </c>
      <c r="I5186" t="str">
        <f t="shared" si="10491"/>
        <v>StorVandsalamander_05_20211109_DL2021032_SvendborgGymFrederiksborgGym</v>
      </c>
      <c r="J5186" t="str">
        <f t="shared" si="10492"/>
        <v>StorVandsalamander</v>
      </c>
      <c r="K5186" t="str">
        <f t="shared" si="10493"/>
        <v>PosK</v>
      </c>
      <c r="L5186">
        <f t="shared" si="10494"/>
        <v>28.88</v>
      </c>
      <c r="M5186">
        <f t="shared" si="10495"/>
        <v>28.88</v>
      </c>
      <c r="N5186">
        <f t="shared" si="10496"/>
        <v>0</v>
      </c>
      <c r="O5186">
        <f t="shared" si="10497"/>
        <v>0</v>
      </c>
      <c r="Q5186">
        <f t="shared" ref="Q5186" si="10576">IF(L5188="No Ct",0,L5188)</f>
        <v>0</v>
      </c>
      <c r="R5186">
        <f t="shared" ref="R5186" si="10577">IF(L5189="No Ct",0,L5189)</f>
        <v>0</v>
      </c>
      <c r="S5186" t="str">
        <f t="shared" ref="S5186" si="10578">IF(AND(M5186&gt;0,N5186=0),"Valid","Invalid")</f>
        <v>Valid</v>
      </c>
      <c r="T5186" t="str">
        <f t="shared" ref="T5186" si="10579">IF(OR(Q5186&gt;1,R5186&gt;1),"Present","Absent")</f>
        <v>Absent</v>
      </c>
      <c r="U5186" t="str">
        <f t="shared" ref="U5186" si="10580">IF(OR(AND(Q5186&gt;1,Q5186&lt;41),AND(R5186&gt;1,R5186&lt;41)),"Ct&lt;41","Ct&gt;41")</f>
        <v>Ct&gt;41</v>
      </c>
      <c r="V5186" t="str">
        <f>VLOOKUP(J5186,Datasæt_Analysesystemer!$C$2:$D$68,2,FALSE)</f>
        <v>Stor vandsalamander</v>
      </c>
      <c r="W5186" t="str">
        <f t="shared" ref="W5186" si="10581">MID(F5186,10,9)</f>
        <v>DL2021032</v>
      </c>
      <c r="X5186" t="str">
        <f t="shared" ref="X5186" si="10582">W5186&amp;"_"&amp;V5186&amp;"_"&amp;S5186&amp;"_"&amp;T5186&amp;"_"&amp;U5186</f>
        <v>DL2021032_Stor vandsalamander_Valid_Absent_Ct&gt;41</v>
      </c>
    </row>
    <row r="5187" spans="1:24" x14ac:dyDescent="0.25">
      <c r="A5187" t="s">
        <v>222</v>
      </c>
      <c r="B5187" t="s">
        <v>1344</v>
      </c>
      <c r="C5187" t="s">
        <v>16</v>
      </c>
      <c r="D5187" s="6">
        <v>0.1</v>
      </c>
      <c r="E5187" s="6" t="s">
        <v>17</v>
      </c>
      <c r="F5187" t="s">
        <v>1537</v>
      </c>
      <c r="G5187" t="str">
        <f t="shared" si="10547"/>
        <v>DL2021032</v>
      </c>
      <c r="H5187" t="str">
        <f t="shared" si="10490"/>
        <v>05</v>
      </c>
      <c r="I5187" t="str">
        <f t="shared" si="10491"/>
        <v>StorVandsalamander_05_20211109_DL2021032_SvendborgGymFrederiksborgGym</v>
      </c>
      <c r="J5187" t="str">
        <f t="shared" si="10492"/>
        <v>StorVandsalamander</v>
      </c>
      <c r="K5187" t="str">
        <f t="shared" si="10493"/>
        <v>NegK</v>
      </c>
      <c r="L5187" t="str">
        <f t="shared" si="10494"/>
        <v>No Ct</v>
      </c>
      <c r="M5187" t="str">
        <f t="shared" si="10495"/>
        <v/>
      </c>
      <c r="N5187" t="str">
        <f t="shared" si="10496"/>
        <v/>
      </c>
      <c r="O5187" t="str">
        <f t="shared" si="10497"/>
        <v/>
      </c>
    </row>
    <row r="5188" spans="1:24" x14ac:dyDescent="0.25">
      <c r="A5188" t="s">
        <v>224</v>
      </c>
      <c r="B5188" t="s">
        <v>1345</v>
      </c>
      <c r="C5188" t="s">
        <v>20</v>
      </c>
      <c r="D5188" s="6">
        <v>0.1</v>
      </c>
      <c r="E5188" s="6" t="s">
        <v>17</v>
      </c>
      <c r="F5188" t="s">
        <v>1537</v>
      </c>
      <c r="G5188" t="str">
        <f t="shared" si="10547"/>
        <v>DL2021032</v>
      </c>
      <c r="H5188" t="str">
        <f t="shared" si="10490"/>
        <v>05</v>
      </c>
      <c r="I5188" t="str">
        <f t="shared" si="10491"/>
        <v>StorVandsalamander_05_20211109_DL2021032_SvendborgGymFrederiksborgGym</v>
      </c>
      <c r="J5188" t="str">
        <f t="shared" si="10492"/>
        <v>StorVandsalamander</v>
      </c>
      <c r="K5188" t="str">
        <f t="shared" si="10493"/>
        <v>eDNA</v>
      </c>
      <c r="L5188" t="str">
        <f t="shared" si="10494"/>
        <v>No Ct</v>
      </c>
      <c r="M5188" t="str">
        <f t="shared" si="10495"/>
        <v/>
      </c>
      <c r="N5188" t="str">
        <f t="shared" si="10496"/>
        <v/>
      </c>
      <c r="O5188" t="str">
        <f t="shared" si="10497"/>
        <v/>
      </c>
    </row>
    <row r="5189" spans="1:24" x14ac:dyDescent="0.25">
      <c r="A5189" t="s">
        <v>226</v>
      </c>
      <c r="B5189" t="s">
        <v>1345</v>
      </c>
      <c r="C5189" t="s">
        <v>20</v>
      </c>
      <c r="D5189" s="6">
        <v>0.1</v>
      </c>
      <c r="E5189" s="6" t="s">
        <v>17</v>
      </c>
      <c r="F5189" t="s">
        <v>1537</v>
      </c>
      <c r="G5189" t="str">
        <f t="shared" si="10547"/>
        <v>DL2021032</v>
      </c>
      <c r="H5189" t="str">
        <f t="shared" si="10490"/>
        <v>05</v>
      </c>
      <c r="I5189" t="str">
        <f t="shared" si="10491"/>
        <v>StorVandsalamander_05_20211109_DL2021032_SvendborgGymFrederiksborgGym</v>
      </c>
      <c r="J5189" t="str">
        <f t="shared" si="10492"/>
        <v>StorVandsalamander</v>
      </c>
      <c r="K5189" t="str">
        <f t="shared" si="10493"/>
        <v>eDNA</v>
      </c>
      <c r="L5189" t="str">
        <f t="shared" si="10494"/>
        <v>No Ct</v>
      </c>
      <c r="M5189" t="str">
        <f t="shared" si="10495"/>
        <v/>
      </c>
      <c r="N5189" t="str">
        <f t="shared" si="10496"/>
        <v/>
      </c>
      <c r="O5189" t="str">
        <f t="shared" si="10497"/>
        <v/>
      </c>
    </row>
    <row r="5190" spans="1:24" x14ac:dyDescent="0.25">
      <c r="A5190" t="s">
        <v>227</v>
      </c>
      <c r="B5190" t="s">
        <v>1346</v>
      </c>
      <c r="C5190" t="s">
        <v>13</v>
      </c>
      <c r="D5190" s="6">
        <v>0.1</v>
      </c>
      <c r="E5190" s="6">
        <v>29.8</v>
      </c>
      <c r="F5190" t="s">
        <v>1537</v>
      </c>
      <c r="G5190" t="str">
        <f t="shared" si="10547"/>
        <v>DL2021032</v>
      </c>
      <c r="H5190" t="str">
        <f t="shared" si="10490"/>
        <v>06</v>
      </c>
      <c r="I5190" t="str">
        <f t="shared" si="10491"/>
        <v>StorVandsalamander_06_20211109_DL2021032_SvendborgGymFrederiksborgGym</v>
      </c>
      <c r="J5190" t="str">
        <f t="shared" si="10492"/>
        <v>StorVandsalamander</v>
      </c>
      <c r="K5190" t="str">
        <f t="shared" si="10493"/>
        <v>PosK</v>
      </c>
      <c r="L5190">
        <f t="shared" si="10494"/>
        <v>29.8</v>
      </c>
      <c r="M5190">
        <f t="shared" si="10495"/>
        <v>29.8</v>
      </c>
      <c r="N5190">
        <f t="shared" si="10496"/>
        <v>0</v>
      </c>
      <c r="O5190">
        <f t="shared" si="10497"/>
        <v>0</v>
      </c>
      <c r="Q5190">
        <f t="shared" ref="Q5190" si="10583">IF(L5192="No Ct",0,L5192)</f>
        <v>0</v>
      </c>
      <c r="R5190">
        <f t="shared" ref="R5190" si="10584">IF(L5193="No Ct",0,L5193)</f>
        <v>0</v>
      </c>
      <c r="S5190" t="str">
        <f t="shared" ref="S5190" si="10585">IF(AND(M5190&gt;0,N5190=0),"Valid","Invalid")</f>
        <v>Valid</v>
      </c>
      <c r="T5190" t="str">
        <f t="shared" ref="T5190" si="10586">IF(OR(Q5190&gt;1,R5190&gt;1),"Present","Absent")</f>
        <v>Absent</v>
      </c>
      <c r="U5190" t="str">
        <f t="shared" ref="U5190" si="10587">IF(OR(AND(Q5190&gt;1,Q5190&lt;41),AND(R5190&gt;1,R5190&lt;41)),"Ct&lt;41","Ct&gt;41")</f>
        <v>Ct&gt;41</v>
      </c>
      <c r="V5190" t="str">
        <f>VLOOKUP(J5190,Datasæt_Analysesystemer!$C$2:$D$68,2,FALSE)</f>
        <v>Stor vandsalamander</v>
      </c>
      <c r="W5190" t="str">
        <f t="shared" ref="W5190" si="10588">MID(F5190,10,9)</f>
        <v>DL2021032</v>
      </c>
      <c r="X5190" t="str">
        <f t="shared" ref="X5190" si="10589">W5190&amp;"_"&amp;V5190&amp;"_"&amp;S5190&amp;"_"&amp;T5190&amp;"_"&amp;U5190</f>
        <v>DL2021032_Stor vandsalamander_Valid_Absent_Ct&gt;41</v>
      </c>
    </row>
    <row r="5191" spans="1:24" x14ac:dyDescent="0.25">
      <c r="A5191" t="s">
        <v>229</v>
      </c>
      <c r="B5191" t="s">
        <v>1347</v>
      </c>
      <c r="C5191" t="s">
        <v>16</v>
      </c>
      <c r="D5191" s="6">
        <v>0.1</v>
      </c>
      <c r="E5191" s="6" t="s">
        <v>17</v>
      </c>
      <c r="F5191" t="s">
        <v>1537</v>
      </c>
      <c r="G5191" t="str">
        <f t="shared" si="10547"/>
        <v>DL2021032</v>
      </c>
      <c r="H5191" t="str">
        <f t="shared" si="10490"/>
        <v>06</v>
      </c>
      <c r="I5191" t="str">
        <f t="shared" si="10491"/>
        <v>StorVandsalamander_06_20211109_DL2021032_SvendborgGymFrederiksborgGym</v>
      </c>
      <c r="J5191" t="str">
        <f t="shared" si="10492"/>
        <v>StorVandsalamander</v>
      </c>
      <c r="K5191" t="str">
        <f t="shared" si="10493"/>
        <v>NegK</v>
      </c>
      <c r="L5191" t="str">
        <f t="shared" si="10494"/>
        <v>No Ct</v>
      </c>
      <c r="M5191" t="str">
        <f t="shared" si="10495"/>
        <v/>
      </c>
      <c r="N5191" t="str">
        <f t="shared" si="10496"/>
        <v/>
      </c>
      <c r="O5191" t="str">
        <f t="shared" si="10497"/>
        <v/>
      </c>
    </row>
    <row r="5192" spans="1:24" x14ac:dyDescent="0.25">
      <c r="A5192" t="s">
        <v>231</v>
      </c>
      <c r="B5192" t="s">
        <v>1348</v>
      </c>
      <c r="C5192" t="s">
        <v>20</v>
      </c>
      <c r="D5192" s="6">
        <v>0.1</v>
      </c>
      <c r="E5192" s="6" t="s">
        <v>17</v>
      </c>
      <c r="F5192" t="s">
        <v>1537</v>
      </c>
      <c r="G5192" t="str">
        <f t="shared" si="10547"/>
        <v>DL2021032</v>
      </c>
      <c r="H5192" t="str">
        <f t="shared" si="10490"/>
        <v>06</v>
      </c>
      <c r="I5192" t="str">
        <f t="shared" si="10491"/>
        <v>StorVandsalamander_06_20211109_DL2021032_SvendborgGymFrederiksborgGym</v>
      </c>
      <c r="J5192" t="str">
        <f t="shared" si="10492"/>
        <v>StorVandsalamander</v>
      </c>
      <c r="K5192" t="str">
        <f t="shared" si="10493"/>
        <v>eDNA</v>
      </c>
      <c r="L5192" t="str">
        <f t="shared" si="10494"/>
        <v>No Ct</v>
      </c>
      <c r="M5192" t="str">
        <f t="shared" si="10495"/>
        <v/>
      </c>
      <c r="N5192" t="str">
        <f t="shared" si="10496"/>
        <v/>
      </c>
      <c r="O5192" t="str">
        <f t="shared" si="10497"/>
        <v/>
      </c>
    </row>
    <row r="5193" spans="1:24" x14ac:dyDescent="0.25">
      <c r="A5193" t="s">
        <v>233</v>
      </c>
      <c r="B5193" t="s">
        <v>1348</v>
      </c>
      <c r="C5193" t="s">
        <v>20</v>
      </c>
      <c r="D5193" s="6">
        <v>0.1</v>
      </c>
      <c r="E5193" s="6" t="s">
        <v>17</v>
      </c>
      <c r="F5193" t="s">
        <v>1537</v>
      </c>
      <c r="G5193" t="str">
        <f t="shared" si="10547"/>
        <v>DL2021032</v>
      </c>
      <c r="H5193" t="str">
        <f t="shared" si="10490"/>
        <v>06</v>
      </c>
      <c r="I5193" t="str">
        <f t="shared" si="10491"/>
        <v>StorVandsalamander_06_20211109_DL2021032_SvendborgGymFrederiksborgGym</v>
      </c>
      <c r="J5193" t="str">
        <f t="shared" si="10492"/>
        <v>StorVandsalamander</v>
      </c>
      <c r="K5193" t="str">
        <f t="shared" si="10493"/>
        <v>eDNA</v>
      </c>
      <c r="L5193" t="str">
        <f t="shared" si="10494"/>
        <v>No Ct</v>
      </c>
      <c r="M5193" t="str">
        <f t="shared" si="10495"/>
        <v/>
      </c>
      <c r="N5193" t="str">
        <f t="shared" si="10496"/>
        <v/>
      </c>
      <c r="O5193" t="str">
        <f t="shared" si="10497"/>
        <v/>
      </c>
    </row>
    <row r="5194" spans="1:24" x14ac:dyDescent="0.25">
      <c r="A5194" t="s">
        <v>234</v>
      </c>
      <c r="B5194" t="s">
        <v>1349</v>
      </c>
      <c r="C5194" t="s">
        <v>13</v>
      </c>
      <c r="D5194" s="6">
        <v>0.1</v>
      </c>
      <c r="E5194" s="6">
        <v>23.82</v>
      </c>
      <c r="F5194" t="s">
        <v>1537</v>
      </c>
      <c r="G5194" t="str">
        <f t="shared" si="10547"/>
        <v>DL2021032</v>
      </c>
      <c r="H5194" t="str">
        <f t="shared" si="10490"/>
        <v>07</v>
      </c>
      <c r="I5194" t="str">
        <f t="shared" si="10491"/>
        <v>Gedde_07_20211109_DL2021032_SvendborgGymFrederiksborgGym</v>
      </c>
      <c r="J5194" t="str">
        <f t="shared" si="10492"/>
        <v>Gedde</v>
      </c>
      <c r="K5194" t="str">
        <f t="shared" si="10493"/>
        <v>PosK</v>
      </c>
      <c r="L5194">
        <f t="shared" si="10494"/>
        <v>23.82</v>
      </c>
      <c r="M5194">
        <f t="shared" si="10495"/>
        <v>23.82</v>
      </c>
      <c r="N5194">
        <f t="shared" si="10496"/>
        <v>0</v>
      </c>
      <c r="O5194">
        <f t="shared" si="10497"/>
        <v>75.459999999999994</v>
      </c>
      <c r="Q5194">
        <f t="shared" ref="Q5194" si="10590">IF(L5196="No Ct",0,L5196)</f>
        <v>38.909999999999997</v>
      </c>
      <c r="R5194">
        <f t="shared" ref="R5194" si="10591">IF(L5197="No Ct",0,L5197)</f>
        <v>36.549999999999997</v>
      </c>
      <c r="S5194" t="str">
        <f t="shared" ref="S5194" si="10592">IF(AND(M5194&gt;0,N5194=0),"Valid","Invalid")</f>
        <v>Valid</v>
      </c>
      <c r="T5194" t="str">
        <f t="shared" ref="T5194" si="10593">IF(OR(Q5194&gt;1,R5194&gt;1),"Present","Absent")</f>
        <v>Present</v>
      </c>
      <c r="U5194" t="str">
        <f t="shared" ref="U5194" si="10594">IF(OR(AND(Q5194&gt;1,Q5194&lt;41),AND(R5194&gt;1,R5194&lt;41)),"Ct&lt;41","Ct&gt;41")</f>
        <v>Ct&lt;41</v>
      </c>
      <c r="V5194" t="str">
        <f>VLOOKUP(J5194,Datasæt_Analysesystemer!$C$2:$D$68,2,FALSE)</f>
        <v>Gedde</v>
      </c>
      <c r="W5194" t="str">
        <f t="shared" ref="W5194" si="10595">MID(F5194,10,9)</f>
        <v>DL2021032</v>
      </c>
      <c r="X5194" t="str">
        <f t="shared" ref="X5194" si="10596">W5194&amp;"_"&amp;V5194&amp;"_"&amp;S5194&amp;"_"&amp;T5194&amp;"_"&amp;U5194</f>
        <v>DL2021032_Gedde_Valid_Present_Ct&lt;41</v>
      </c>
    </row>
    <row r="5195" spans="1:24" x14ac:dyDescent="0.25">
      <c r="A5195" t="s">
        <v>236</v>
      </c>
      <c r="B5195" t="s">
        <v>1350</v>
      </c>
      <c r="C5195" t="s">
        <v>16</v>
      </c>
      <c r="D5195" s="6">
        <v>0.1</v>
      </c>
      <c r="E5195" s="6" t="s">
        <v>17</v>
      </c>
      <c r="F5195" t="s">
        <v>1537</v>
      </c>
      <c r="G5195" t="str">
        <f t="shared" si="10547"/>
        <v>DL2021032</v>
      </c>
      <c r="H5195" t="str">
        <f t="shared" si="10490"/>
        <v>07</v>
      </c>
      <c r="I5195" t="str">
        <f t="shared" si="10491"/>
        <v>Gedde_07_20211109_DL2021032_SvendborgGymFrederiksborgGym</v>
      </c>
      <c r="J5195" t="str">
        <f t="shared" si="10492"/>
        <v>Gedde</v>
      </c>
      <c r="K5195" t="str">
        <f t="shared" si="10493"/>
        <v>NegK</v>
      </c>
      <c r="L5195" t="str">
        <f t="shared" si="10494"/>
        <v>No Ct</v>
      </c>
      <c r="M5195" t="str">
        <f t="shared" si="10495"/>
        <v/>
      </c>
      <c r="N5195" t="str">
        <f t="shared" si="10496"/>
        <v/>
      </c>
      <c r="O5195" t="str">
        <f t="shared" si="10497"/>
        <v/>
      </c>
    </row>
    <row r="5196" spans="1:24" x14ac:dyDescent="0.25">
      <c r="A5196" t="s">
        <v>238</v>
      </c>
      <c r="B5196" t="s">
        <v>1351</v>
      </c>
      <c r="C5196" t="s">
        <v>20</v>
      </c>
      <c r="D5196" s="6">
        <v>0.1</v>
      </c>
      <c r="E5196" s="6">
        <v>38.909999999999997</v>
      </c>
      <c r="F5196" t="s">
        <v>1537</v>
      </c>
      <c r="G5196" t="str">
        <f t="shared" si="10547"/>
        <v>DL2021032</v>
      </c>
      <c r="H5196" t="str">
        <f t="shared" si="10490"/>
        <v>07</v>
      </c>
      <c r="I5196" t="str">
        <f t="shared" si="10491"/>
        <v>Gedde_07_20211109_DL2021032_SvendborgGymFrederiksborgGym</v>
      </c>
      <c r="J5196" t="str">
        <f t="shared" si="10492"/>
        <v>Gedde</v>
      </c>
      <c r="K5196" t="str">
        <f t="shared" si="10493"/>
        <v>eDNA</v>
      </c>
      <c r="L5196">
        <f t="shared" si="10494"/>
        <v>38.909999999999997</v>
      </c>
      <c r="M5196" t="str">
        <f t="shared" si="10495"/>
        <v/>
      </c>
      <c r="N5196" t="str">
        <f t="shared" si="10496"/>
        <v/>
      </c>
      <c r="O5196" t="str">
        <f t="shared" si="10497"/>
        <v/>
      </c>
    </row>
    <row r="5197" spans="1:24" x14ac:dyDescent="0.25">
      <c r="A5197" t="s">
        <v>240</v>
      </c>
      <c r="B5197" t="s">
        <v>1351</v>
      </c>
      <c r="C5197" t="s">
        <v>20</v>
      </c>
      <c r="D5197" s="6">
        <v>0.1</v>
      </c>
      <c r="E5197" s="6">
        <v>36.549999999999997</v>
      </c>
      <c r="F5197" t="s">
        <v>1537</v>
      </c>
      <c r="G5197" t="str">
        <f t="shared" si="10547"/>
        <v>DL2021032</v>
      </c>
      <c r="H5197" t="str">
        <f t="shared" si="10490"/>
        <v>07</v>
      </c>
      <c r="I5197" t="str">
        <f t="shared" si="10491"/>
        <v>Gedde_07_20211109_DL2021032_SvendborgGymFrederiksborgGym</v>
      </c>
      <c r="J5197" t="str">
        <f t="shared" si="10492"/>
        <v>Gedde</v>
      </c>
      <c r="K5197" t="str">
        <f t="shared" si="10493"/>
        <v>eDNA</v>
      </c>
      <c r="L5197">
        <f t="shared" si="10494"/>
        <v>36.549999999999997</v>
      </c>
      <c r="M5197" t="str">
        <f t="shared" si="10495"/>
        <v/>
      </c>
      <c r="N5197" t="str">
        <f t="shared" si="10496"/>
        <v/>
      </c>
      <c r="O5197" t="str">
        <f t="shared" si="10497"/>
        <v/>
      </c>
    </row>
    <row r="5198" spans="1:24" x14ac:dyDescent="0.25">
      <c r="A5198" t="s">
        <v>241</v>
      </c>
      <c r="B5198" t="s">
        <v>1352</v>
      </c>
      <c r="C5198" t="s">
        <v>13</v>
      </c>
      <c r="D5198" s="6">
        <v>0.1</v>
      </c>
      <c r="E5198" s="6">
        <v>23.28</v>
      </c>
      <c r="F5198" t="s">
        <v>1537</v>
      </c>
      <c r="G5198" t="str">
        <f t="shared" si="10547"/>
        <v>DL2021032</v>
      </c>
      <c r="H5198" t="str">
        <f t="shared" si="10490"/>
        <v>08</v>
      </c>
      <c r="I5198" t="str">
        <f t="shared" si="10491"/>
        <v>Gedde_08_20211109_DL2021032_SvendborgGymFrederiksborgGym</v>
      </c>
      <c r="J5198" t="str">
        <f t="shared" si="10492"/>
        <v>Gedde</v>
      </c>
      <c r="K5198" t="str">
        <f t="shared" si="10493"/>
        <v>PosK</v>
      </c>
      <c r="L5198">
        <f t="shared" si="10494"/>
        <v>23.28</v>
      </c>
      <c r="M5198">
        <f t="shared" si="10495"/>
        <v>23.28</v>
      </c>
      <c r="N5198">
        <f t="shared" si="10496"/>
        <v>0</v>
      </c>
      <c r="O5198">
        <f t="shared" si="10497"/>
        <v>74.28</v>
      </c>
      <c r="Q5198">
        <f t="shared" ref="Q5198" si="10597">IF(L5200="No Ct",0,L5200)</f>
        <v>37.24</v>
      </c>
      <c r="R5198">
        <f t="shared" ref="R5198" si="10598">IF(L5201="No Ct",0,L5201)</f>
        <v>37.04</v>
      </c>
      <c r="S5198" t="str">
        <f t="shared" ref="S5198" si="10599">IF(AND(M5198&gt;0,N5198=0),"Valid","Invalid")</f>
        <v>Valid</v>
      </c>
      <c r="T5198" t="str">
        <f t="shared" ref="T5198" si="10600">IF(OR(Q5198&gt;1,R5198&gt;1),"Present","Absent")</f>
        <v>Present</v>
      </c>
      <c r="U5198" t="str">
        <f t="shared" ref="U5198" si="10601">IF(OR(AND(Q5198&gt;1,Q5198&lt;41),AND(R5198&gt;1,R5198&lt;41)),"Ct&lt;41","Ct&gt;41")</f>
        <v>Ct&lt;41</v>
      </c>
      <c r="V5198" t="str">
        <f>VLOOKUP(J5198,Datasæt_Analysesystemer!$C$2:$D$68,2,FALSE)</f>
        <v>Gedde</v>
      </c>
      <c r="W5198" t="str">
        <f t="shared" ref="W5198" si="10602">MID(F5198,10,9)</f>
        <v>DL2021032</v>
      </c>
      <c r="X5198" t="str">
        <f t="shared" ref="X5198" si="10603">W5198&amp;"_"&amp;V5198&amp;"_"&amp;S5198&amp;"_"&amp;T5198&amp;"_"&amp;U5198</f>
        <v>DL2021032_Gedde_Valid_Present_Ct&lt;41</v>
      </c>
    </row>
    <row r="5199" spans="1:24" x14ac:dyDescent="0.25">
      <c r="A5199" t="s">
        <v>243</v>
      </c>
      <c r="B5199" t="s">
        <v>1353</v>
      </c>
      <c r="C5199" t="s">
        <v>16</v>
      </c>
      <c r="D5199" s="6">
        <v>0.1</v>
      </c>
      <c r="E5199" s="6" t="s">
        <v>17</v>
      </c>
      <c r="F5199" t="s">
        <v>1537</v>
      </c>
      <c r="G5199" t="str">
        <f t="shared" si="10547"/>
        <v>DL2021032</v>
      </c>
      <c r="H5199" t="str">
        <f t="shared" si="10490"/>
        <v>08</v>
      </c>
      <c r="I5199" t="str">
        <f t="shared" si="10491"/>
        <v>Gedde_08_20211109_DL2021032_SvendborgGymFrederiksborgGym</v>
      </c>
      <c r="J5199" t="str">
        <f t="shared" si="10492"/>
        <v>Gedde</v>
      </c>
      <c r="K5199" t="str">
        <f t="shared" si="10493"/>
        <v>NegK</v>
      </c>
      <c r="L5199" t="str">
        <f t="shared" si="10494"/>
        <v>No Ct</v>
      </c>
      <c r="M5199" t="str">
        <f t="shared" si="10495"/>
        <v/>
      </c>
      <c r="N5199" t="str">
        <f t="shared" si="10496"/>
        <v/>
      </c>
      <c r="O5199" t="str">
        <f t="shared" si="10497"/>
        <v/>
      </c>
    </row>
    <row r="5200" spans="1:24" x14ac:dyDescent="0.25">
      <c r="A5200" t="s">
        <v>245</v>
      </c>
      <c r="B5200" t="s">
        <v>1354</v>
      </c>
      <c r="C5200" t="s">
        <v>20</v>
      </c>
      <c r="D5200" s="6">
        <v>0.1</v>
      </c>
      <c r="E5200" s="6">
        <v>37.24</v>
      </c>
      <c r="F5200" t="s">
        <v>1537</v>
      </c>
      <c r="G5200" t="str">
        <f t="shared" si="10547"/>
        <v>DL2021032</v>
      </c>
      <c r="H5200" t="str">
        <f t="shared" si="10490"/>
        <v>08</v>
      </c>
      <c r="I5200" t="str">
        <f t="shared" si="10491"/>
        <v>Gedde_08_20211109_DL2021032_SvendborgGymFrederiksborgGym</v>
      </c>
      <c r="J5200" t="str">
        <f t="shared" si="10492"/>
        <v>Gedde</v>
      </c>
      <c r="K5200" t="str">
        <f t="shared" si="10493"/>
        <v>eDNA</v>
      </c>
      <c r="L5200">
        <f t="shared" si="10494"/>
        <v>37.24</v>
      </c>
      <c r="M5200" t="str">
        <f t="shared" si="10495"/>
        <v/>
      </c>
      <c r="N5200" t="str">
        <f t="shared" si="10496"/>
        <v/>
      </c>
      <c r="O5200" t="str">
        <f t="shared" si="10497"/>
        <v/>
      </c>
    </row>
    <row r="5201" spans="1:24" x14ac:dyDescent="0.25">
      <c r="A5201" t="s">
        <v>247</v>
      </c>
      <c r="B5201" t="s">
        <v>1354</v>
      </c>
      <c r="C5201" t="s">
        <v>20</v>
      </c>
      <c r="D5201" s="6">
        <v>0.1</v>
      </c>
      <c r="E5201" s="6">
        <v>37.04</v>
      </c>
      <c r="F5201" t="s">
        <v>1537</v>
      </c>
      <c r="G5201" t="str">
        <f t="shared" si="10547"/>
        <v>DL2021032</v>
      </c>
      <c r="H5201" t="str">
        <f t="shared" si="10490"/>
        <v>08</v>
      </c>
      <c r="I5201" t="str">
        <f t="shared" si="10491"/>
        <v>Gedde_08_20211109_DL2021032_SvendborgGymFrederiksborgGym</v>
      </c>
      <c r="J5201" t="str">
        <f t="shared" si="10492"/>
        <v>Gedde</v>
      </c>
      <c r="K5201" t="str">
        <f t="shared" si="10493"/>
        <v>eDNA</v>
      </c>
      <c r="L5201">
        <f t="shared" si="10494"/>
        <v>37.04</v>
      </c>
      <c r="M5201" t="str">
        <f t="shared" si="10495"/>
        <v/>
      </c>
      <c r="N5201" t="str">
        <f t="shared" si="10496"/>
        <v/>
      </c>
      <c r="O5201" t="str">
        <f t="shared" si="10497"/>
        <v/>
      </c>
    </row>
    <row r="5202" spans="1:24" x14ac:dyDescent="0.25">
      <c r="A5202" t="s">
        <v>248</v>
      </c>
      <c r="B5202" t="s">
        <v>1355</v>
      </c>
      <c r="C5202" t="s">
        <v>13</v>
      </c>
      <c r="D5202" s="6">
        <v>0.1</v>
      </c>
      <c r="E5202" s="6" t="s">
        <v>17</v>
      </c>
      <c r="F5202" t="s">
        <v>1537</v>
      </c>
      <c r="G5202" t="str">
        <f t="shared" si="10547"/>
        <v>DL2021032</v>
      </c>
      <c r="H5202" t="str">
        <f t="shared" si="10490"/>
        <v>09</v>
      </c>
      <c r="I5202" t="str">
        <f t="shared" si="10491"/>
        <v>Karpe_09_20211109_DL2021032_SvendborgGymFrederiksborgGym</v>
      </c>
      <c r="J5202" t="str">
        <f t="shared" si="10492"/>
        <v>Karpe</v>
      </c>
      <c r="K5202" t="str">
        <f t="shared" si="10493"/>
        <v>PosK</v>
      </c>
      <c r="L5202" t="str">
        <f t="shared" si="10494"/>
        <v>No Ct</v>
      </c>
      <c r="M5202">
        <f t="shared" si="10495"/>
        <v>0</v>
      </c>
      <c r="N5202">
        <f t="shared" si="10496"/>
        <v>0</v>
      </c>
      <c r="O5202">
        <f t="shared" si="10497"/>
        <v>0</v>
      </c>
      <c r="Q5202">
        <f t="shared" ref="Q5202" si="10604">IF(L5204="No Ct",0,L5204)</f>
        <v>0</v>
      </c>
      <c r="R5202">
        <f t="shared" ref="R5202" si="10605">IF(L5205="No Ct",0,L5205)</f>
        <v>0</v>
      </c>
      <c r="S5202" t="str">
        <f t="shared" ref="S5202" si="10606">IF(AND(M5202&gt;0,N5202=0),"Valid","Invalid")</f>
        <v>Invalid</v>
      </c>
      <c r="T5202" t="str">
        <f t="shared" ref="T5202" si="10607">IF(OR(Q5202&gt;1,R5202&gt;1),"Present","Absent")</f>
        <v>Absent</v>
      </c>
      <c r="U5202" t="str">
        <f t="shared" ref="U5202" si="10608">IF(OR(AND(Q5202&gt;1,Q5202&lt;41),AND(R5202&gt;1,R5202&lt;41)),"Ct&lt;41","Ct&gt;41")</f>
        <v>Ct&gt;41</v>
      </c>
      <c r="V5202" t="str">
        <f>VLOOKUP(J5202,Datasæt_Analysesystemer!$C$2:$D$68,2,FALSE)</f>
        <v>Karpe</v>
      </c>
      <c r="W5202" t="str">
        <f t="shared" ref="W5202" si="10609">MID(F5202,10,9)</f>
        <v>DL2021032</v>
      </c>
      <c r="X5202" t="str">
        <f t="shared" ref="X5202" si="10610">W5202&amp;"_"&amp;V5202&amp;"_"&amp;S5202&amp;"_"&amp;T5202&amp;"_"&amp;U5202</f>
        <v>DL2021032_Karpe_Invalid_Absent_Ct&gt;41</v>
      </c>
    </row>
    <row r="5203" spans="1:24" x14ac:dyDescent="0.25">
      <c r="A5203" t="s">
        <v>250</v>
      </c>
      <c r="B5203" t="s">
        <v>1356</v>
      </c>
      <c r="C5203" t="s">
        <v>16</v>
      </c>
      <c r="D5203" s="6">
        <v>0.1</v>
      </c>
      <c r="E5203" s="6" t="s">
        <v>17</v>
      </c>
      <c r="F5203" t="s">
        <v>1537</v>
      </c>
      <c r="G5203" t="str">
        <f t="shared" si="10547"/>
        <v>DL2021032</v>
      </c>
      <c r="H5203" t="str">
        <f t="shared" ref="H5203:H5266" si="10611">LEFT(B5203,2)</f>
        <v>09</v>
      </c>
      <c r="I5203" t="str">
        <f t="shared" ref="I5203:I5266" si="10612">J5203&amp;"_"&amp;H5203&amp;"_"&amp;F5203</f>
        <v>Karpe_09_20211109_DL2021032_SvendborgGymFrederiksborgGym</v>
      </c>
      <c r="J5203" t="str">
        <f t="shared" ref="J5203:J5266" si="10613">MID(RIGHT(B5203,LEN(B5203)-3),1,FIND("_",RIGHT(B5203,LEN(B5203)-3))-1)</f>
        <v>Karpe</v>
      </c>
      <c r="K5203" t="str">
        <f t="shared" ref="K5203:K5266" si="10614">TRIM(SUBSTITUTE(RIGHT(B5203,FIND(J5203,B5203)+1),"_",""))</f>
        <v>NegK</v>
      </c>
      <c r="L5203" t="str">
        <f t="shared" ref="L5203:L5266" si="10615">IFERROR(VALUE(SUBSTITUTE(E5203,".",",")),E5203)</f>
        <v>No Ct</v>
      </c>
      <c r="M5203" t="str">
        <f t="shared" ref="M5203:M5266" si="10616">IF(K5203="PosK",SUMIFS(L:L,K:K,"PosK",I:I,I5203),"")</f>
        <v/>
      </c>
      <c r="N5203" t="str">
        <f t="shared" ref="N5203:N5266" si="10617">IF(K5203="PosK",SUMIFS(L:L,K:K,"NegK",I:I,I5203),"")</f>
        <v/>
      </c>
      <c r="O5203" t="str">
        <f t="shared" ref="O5203:O5266" si="10618">IF(K5203="PosK",SUMIFS(L:L,K:K,"eDNA",I:I,I5203),"")</f>
        <v/>
      </c>
    </row>
    <row r="5204" spans="1:24" x14ac:dyDescent="0.25">
      <c r="A5204" t="s">
        <v>252</v>
      </c>
      <c r="B5204" t="s">
        <v>1357</v>
      </c>
      <c r="C5204" t="s">
        <v>20</v>
      </c>
      <c r="D5204" s="6">
        <v>0.1</v>
      </c>
      <c r="E5204" s="6" t="s">
        <v>17</v>
      </c>
      <c r="F5204" t="s">
        <v>1537</v>
      </c>
      <c r="G5204" t="str">
        <f t="shared" si="10547"/>
        <v>DL2021032</v>
      </c>
      <c r="H5204" t="str">
        <f t="shared" si="10611"/>
        <v>09</v>
      </c>
      <c r="I5204" t="str">
        <f t="shared" si="10612"/>
        <v>Karpe_09_20211109_DL2021032_SvendborgGymFrederiksborgGym</v>
      </c>
      <c r="J5204" t="str">
        <f t="shared" si="10613"/>
        <v>Karpe</v>
      </c>
      <c r="K5204" t="str">
        <f t="shared" si="10614"/>
        <v>eDNA</v>
      </c>
      <c r="L5204" t="str">
        <f t="shared" si="10615"/>
        <v>No Ct</v>
      </c>
      <c r="M5204" t="str">
        <f t="shared" si="10616"/>
        <v/>
      </c>
      <c r="N5204" t="str">
        <f t="shared" si="10617"/>
        <v/>
      </c>
      <c r="O5204" t="str">
        <f t="shared" si="10618"/>
        <v/>
      </c>
    </row>
    <row r="5205" spans="1:24" x14ac:dyDescent="0.25">
      <c r="A5205" t="s">
        <v>254</v>
      </c>
      <c r="B5205" t="s">
        <v>1357</v>
      </c>
      <c r="C5205" t="s">
        <v>20</v>
      </c>
      <c r="D5205" s="6">
        <v>0.1</v>
      </c>
      <c r="E5205" s="6" t="s">
        <v>17</v>
      </c>
      <c r="F5205" t="s">
        <v>1537</v>
      </c>
      <c r="G5205" t="str">
        <f t="shared" si="10547"/>
        <v>DL2021032</v>
      </c>
      <c r="H5205" t="str">
        <f t="shared" si="10611"/>
        <v>09</v>
      </c>
      <c r="I5205" t="str">
        <f t="shared" si="10612"/>
        <v>Karpe_09_20211109_DL2021032_SvendborgGymFrederiksborgGym</v>
      </c>
      <c r="J5205" t="str">
        <f t="shared" si="10613"/>
        <v>Karpe</v>
      </c>
      <c r="K5205" t="str">
        <f t="shared" si="10614"/>
        <v>eDNA</v>
      </c>
      <c r="L5205" t="str">
        <f t="shared" si="10615"/>
        <v>No Ct</v>
      </c>
      <c r="M5205" t="str">
        <f t="shared" si="10616"/>
        <v/>
      </c>
      <c r="N5205" t="str">
        <f t="shared" si="10617"/>
        <v/>
      </c>
      <c r="O5205" t="str">
        <f t="shared" si="10618"/>
        <v/>
      </c>
    </row>
    <row r="5206" spans="1:24" x14ac:dyDescent="0.25">
      <c r="A5206" t="s">
        <v>255</v>
      </c>
      <c r="B5206" t="s">
        <v>1358</v>
      </c>
      <c r="C5206" t="s">
        <v>13</v>
      </c>
      <c r="D5206" s="6">
        <v>0.1</v>
      </c>
      <c r="E5206" s="6" t="s">
        <v>17</v>
      </c>
      <c r="F5206" t="s">
        <v>1537</v>
      </c>
      <c r="G5206" t="str">
        <f t="shared" si="10547"/>
        <v>DL2021032</v>
      </c>
      <c r="H5206" t="str">
        <f t="shared" si="10611"/>
        <v>10</v>
      </c>
      <c r="I5206" t="str">
        <f t="shared" si="10612"/>
        <v>Karpe_10_20211109_DL2021032_SvendborgGymFrederiksborgGym</v>
      </c>
      <c r="J5206" t="str">
        <f t="shared" si="10613"/>
        <v>Karpe</v>
      </c>
      <c r="K5206" t="str">
        <f t="shared" si="10614"/>
        <v>PosK</v>
      </c>
      <c r="L5206" t="str">
        <f t="shared" si="10615"/>
        <v>No Ct</v>
      </c>
      <c r="M5206">
        <f t="shared" si="10616"/>
        <v>0</v>
      </c>
      <c r="N5206">
        <f t="shared" si="10617"/>
        <v>0</v>
      </c>
      <c r="O5206">
        <f t="shared" si="10618"/>
        <v>0</v>
      </c>
      <c r="Q5206">
        <f t="shared" ref="Q5206" si="10619">IF(L5208="No Ct",0,L5208)</f>
        <v>0</v>
      </c>
      <c r="R5206">
        <f t="shared" ref="R5206" si="10620">IF(L5209="No Ct",0,L5209)</f>
        <v>0</v>
      </c>
      <c r="S5206" t="str">
        <f t="shared" ref="S5206" si="10621">IF(AND(M5206&gt;0,N5206=0),"Valid","Invalid")</f>
        <v>Invalid</v>
      </c>
      <c r="T5206" t="str">
        <f t="shared" ref="T5206" si="10622">IF(OR(Q5206&gt;1,R5206&gt;1),"Present","Absent")</f>
        <v>Absent</v>
      </c>
      <c r="U5206" t="str">
        <f t="shared" ref="U5206" si="10623">IF(OR(AND(Q5206&gt;1,Q5206&lt;41),AND(R5206&gt;1,R5206&lt;41)),"Ct&lt;41","Ct&gt;41")</f>
        <v>Ct&gt;41</v>
      </c>
      <c r="V5206" t="str">
        <f>VLOOKUP(J5206,Datasæt_Analysesystemer!$C$2:$D$68,2,FALSE)</f>
        <v>Karpe</v>
      </c>
      <c r="W5206" t="str">
        <f t="shared" ref="W5206" si="10624">MID(F5206,10,9)</f>
        <v>DL2021032</v>
      </c>
      <c r="X5206" t="str">
        <f t="shared" ref="X5206" si="10625">W5206&amp;"_"&amp;V5206&amp;"_"&amp;S5206&amp;"_"&amp;T5206&amp;"_"&amp;U5206</f>
        <v>DL2021032_Karpe_Invalid_Absent_Ct&gt;41</v>
      </c>
    </row>
    <row r="5207" spans="1:24" x14ac:dyDescent="0.25">
      <c r="A5207" t="s">
        <v>257</v>
      </c>
      <c r="B5207" t="s">
        <v>1359</v>
      </c>
      <c r="C5207" t="s">
        <v>16</v>
      </c>
      <c r="D5207" s="6">
        <v>0.1</v>
      </c>
      <c r="E5207" s="6" t="s">
        <v>17</v>
      </c>
      <c r="F5207" t="s">
        <v>1537</v>
      </c>
      <c r="G5207" t="str">
        <f t="shared" si="10547"/>
        <v>DL2021032</v>
      </c>
      <c r="H5207" t="str">
        <f t="shared" si="10611"/>
        <v>10</v>
      </c>
      <c r="I5207" t="str">
        <f t="shared" si="10612"/>
        <v>Karpe_10_20211109_DL2021032_SvendborgGymFrederiksborgGym</v>
      </c>
      <c r="J5207" t="str">
        <f t="shared" si="10613"/>
        <v>Karpe</v>
      </c>
      <c r="K5207" t="str">
        <f t="shared" si="10614"/>
        <v>NegK</v>
      </c>
      <c r="L5207" t="str">
        <f t="shared" si="10615"/>
        <v>No Ct</v>
      </c>
      <c r="M5207" t="str">
        <f t="shared" si="10616"/>
        <v/>
      </c>
      <c r="N5207" t="str">
        <f t="shared" si="10617"/>
        <v/>
      </c>
      <c r="O5207" t="str">
        <f t="shared" si="10618"/>
        <v/>
      </c>
    </row>
    <row r="5208" spans="1:24" x14ac:dyDescent="0.25">
      <c r="A5208" t="s">
        <v>259</v>
      </c>
      <c r="B5208" t="s">
        <v>1360</v>
      </c>
      <c r="C5208" t="s">
        <v>20</v>
      </c>
      <c r="D5208" s="6">
        <v>0.1</v>
      </c>
      <c r="E5208" s="6" t="s">
        <v>17</v>
      </c>
      <c r="F5208" t="s">
        <v>1537</v>
      </c>
      <c r="G5208" t="str">
        <f t="shared" si="10547"/>
        <v>DL2021032</v>
      </c>
      <c r="H5208" t="str">
        <f t="shared" si="10611"/>
        <v>10</v>
      </c>
      <c r="I5208" t="str">
        <f t="shared" si="10612"/>
        <v>Karpe_10_20211109_DL2021032_SvendborgGymFrederiksborgGym</v>
      </c>
      <c r="J5208" t="str">
        <f t="shared" si="10613"/>
        <v>Karpe</v>
      </c>
      <c r="K5208" t="str">
        <f t="shared" si="10614"/>
        <v>eDNA</v>
      </c>
      <c r="L5208" t="str">
        <f t="shared" si="10615"/>
        <v>No Ct</v>
      </c>
      <c r="M5208" t="str">
        <f t="shared" si="10616"/>
        <v/>
      </c>
      <c r="N5208" t="str">
        <f t="shared" si="10617"/>
        <v/>
      </c>
      <c r="O5208" t="str">
        <f t="shared" si="10618"/>
        <v/>
      </c>
    </row>
    <row r="5209" spans="1:24" x14ac:dyDescent="0.25">
      <c r="A5209" t="s">
        <v>261</v>
      </c>
      <c r="B5209" t="s">
        <v>1360</v>
      </c>
      <c r="C5209" t="s">
        <v>20</v>
      </c>
      <c r="D5209" s="6">
        <v>0.1</v>
      </c>
      <c r="E5209" s="6" t="s">
        <v>17</v>
      </c>
      <c r="F5209" t="s">
        <v>1537</v>
      </c>
      <c r="G5209" t="str">
        <f t="shared" si="10547"/>
        <v>DL2021032</v>
      </c>
      <c r="H5209" t="str">
        <f t="shared" si="10611"/>
        <v>10</v>
      </c>
      <c r="I5209" t="str">
        <f t="shared" si="10612"/>
        <v>Karpe_10_20211109_DL2021032_SvendborgGymFrederiksborgGym</v>
      </c>
      <c r="J5209" t="str">
        <f t="shared" si="10613"/>
        <v>Karpe</v>
      </c>
      <c r="K5209" t="str">
        <f t="shared" si="10614"/>
        <v>eDNA</v>
      </c>
      <c r="L5209" t="str">
        <f t="shared" si="10615"/>
        <v>No Ct</v>
      </c>
      <c r="M5209" t="str">
        <f t="shared" si="10616"/>
        <v/>
      </c>
      <c r="N5209" t="str">
        <f t="shared" si="10617"/>
        <v/>
      </c>
      <c r="O5209" t="str">
        <f t="shared" si="10618"/>
        <v/>
      </c>
    </row>
    <row r="5210" spans="1:24" x14ac:dyDescent="0.25">
      <c r="A5210" t="s">
        <v>262</v>
      </c>
      <c r="B5210" t="s">
        <v>1361</v>
      </c>
      <c r="C5210" t="s">
        <v>13</v>
      </c>
      <c r="D5210" s="6">
        <v>0.1</v>
      </c>
      <c r="E5210" s="6">
        <v>35.22</v>
      </c>
      <c r="F5210" t="s">
        <v>1537</v>
      </c>
      <c r="G5210" t="str">
        <f t="shared" si="10547"/>
        <v>DL2021032</v>
      </c>
      <c r="H5210" t="str">
        <f t="shared" si="10611"/>
        <v>11</v>
      </c>
      <c r="I5210" t="str">
        <f t="shared" si="10612"/>
        <v>Soelvkarusse_11_20211109_DL2021032_SvendborgGymFrederiksborgGym</v>
      </c>
      <c r="J5210" t="str">
        <f t="shared" si="10613"/>
        <v>Soelvkarusse</v>
      </c>
      <c r="K5210" t="str">
        <f t="shared" si="10614"/>
        <v>PosK</v>
      </c>
      <c r="L5210">
        <f t="shared" si="10615"/>
        <v>35.22</v>
      </c>
      <c r="M5210">
        <f t="shared" si="10616"/>
        <v>35.22</v>
      </c>
      <c r="N5210">
        <f t="shared" si="10617"/>
        <v>0</v>
      </c>
      <c r="O5210">
        <f t="shared" si="10618"/>
        <v>0</v>
      </c>
      <c r="Q5210">
        <f t="shared" ref="Q5210" si="10626">IF(L5212="No Ct",0,L5212)</f>
        <v>0</v>
      </c>
      <c r="R5210">
        <f t="shared" ref="R5210" si="10627">IF(L5213="No Ct",0,L5213)</f>
        <v>0</v>
      </c>
      <c r="S5210" t="str">
        <f t="shared" ref="S5210" si="10628">IF(AND(M5210&gt;0,N5210=0),"Valid","Invalid")</f>
        <v>Valid</v>
      </c>
      <c r="T5210" t="str">
        <f t="shared" ref="T5210" si="10629">IF(OR(Q5210&gt;1,R5210&gt;1),"Present","Absent")</f>
        <v>Absent</v>
      </c>
      <c r="U5210" t="str">
        <f t="shared" ref="U5210" si="10630">IF(OR(AND(Q5210&gt;1,Q5210&lt;41),AND(R5210&gt;1,R5210&lt;41)),"Ct&lt;41","Ct&gt;41")</f>
        <v>Ct&gt;41</v>
      </c>
      <c r="V5210" t="str">
        <f>VLOOKUP(J5210,Datasæt_Analysesystemer!$C$2:$D$68,2,FALSE)</f>
        <v>Sølvkarusse</v>
      </c>
      <c r="W5210" t="str">
        <f t="shared" ref="W5210" si="10631">MID(F5210,10,9)</f>
        <v>DL2021032</v>
      </c>
      <c r="X5210" t="str">
        <f t="shared" ref="X5210" si="10632">W5210&amp;"_"&amp;V5210&amp;"_"&amp;S5210&amp;"_"&amp;T5210&amp;"_"&amp;U5210</f>
        <v>DL2021032_Sølvkarusse_Valid_Absent_Ct&gt;41</v>
      </c>
    </row>
    <row r="5211" spans="1:24" x14ac:dyDescent="0.25">
      <c r="A5211" t="s">
        <v>264</v>
      </c>
      <c r="B5211" t="s">
        <v>1362</v>
      </c>
      <c r="C5211" t="s">
        <v>16</v>
      </c>
      <c r="D5211" s="6">
        <v>0.1</v>
      </c>
      <c r="E5211" s="6" t="s">
        <v>17</v>
      </c>
      <c r="F5211" t="s">
        <v>1537</v>
      </c>
      <c r="G5211" t="str">
        <f t="shared" si="10547"/>
        <v>DL2021032</v>
      </c>
      <c r="H5211" t="str">
        <f t="shared" si="10611"/>
        <v>11</v>
      </c>
      <c r="I5211" t="str">
        <f t="shared" si="10612"/>
        <v>Soelvkarusse_11_20211109_DL2021032_SvendborgGymFrederiksborgGym</v>
      </c>
      <c r="J5211" t="str">
        <f t="shared" si="10613"/>
        <v>Soelvkarusse</v>
      </c>
      <c r="K5211" t="str">
        <f t="shared" si="10614"/>
        <v>NegK</v>
      </c>
      <c r="L5211" t="str">
        <f t="shared" si="10615"/>
        <v>No Ct</v>
      </c>
      <c r="M5211" t="str">
        <f t="shared" si="10616"/>
        <v/>
      </c>
      <c r="N5211" t="str">
        <f t="shared" si="10617"/>
        <v/>
      </c>
      <c r="O5211" t="str">
        <f t="shared" si="10618"/>
        <v/>
      </c>
    </row>
    <row r="5212" spans="1:24" x14ac:dyDescent="0.25">
      <c r="A5212" t="s">
        <v>266</v>
      </c>
      <c r="B5212" t="s">
        <v>1363</v>
      </c>
      <c r="C5212" t="s">
        <v>20</v>
      </c>
      <c r="D5212" s="6">
        <v>0.1</v>
      </c>
      <c r="E5212" s="6" t="s">
        <v>17</v>
      </c>
      <c r="F5212" t="s">
        <v>1537</v>
      </c>
      <c r="G5212" t="str">
        <f t="shared" si="10547"/>
        <v>DL2021032</v>
      </c>
      <c r="H5212" t="str">
        <f t="shared" si="10611"/>
        <v>11</v>
      </c>
      <c r="I5212" t="str">
        <f t="shared" si="10612"/>
        <v>Soelvkarusse_11_20211109_DL2021032_SvendborgGymFrederiksborgGym</v>
      </c>
      <c r="J5212" t="str">
        <f t="shared" si="10613"/>
        <v>Soelvkarusse</v>
      </c>
      <c r="K5212" t="str">
        <f t="shared" si="10614"/>
        <v>eDNA</v>
      </c>
      <c r="L5212" t="str">
        <f t="shared" si="10615"/>
        <v>No Ct</v>
      </c>
      <c r="M5212" t="str">
        <f t="shared" si="10616"/>
        <v/>
      </c>
      <c r="N5212" t="str">
        <f t="shared" si="10617"/>
        <v/>
      </c>
      <c r="O5212" t="str">
        <f t="shared" si="10618"/>
        <v/>
      </c>
    </row>
    <row r="5213" spans="1:24" x14ac:dyDescent="0.25">
      <c r="A5213" t="s">
        <v>268</v>
      </c>
      <c r="B5213" t="s">
        <v>1363</v>
      </c>
      <c r="C5213" t="s">
        <v>20</v>
      </c>
      <c r="D5213" s="6">
        <v>0.1</v>
      </c>
      <c r="E5213" s="6" t="s">
        <v>17</v>
      </c>
      <c r="F5213" t="s">
        <v>1537</v>
      </c>
      <c r="G5213" t="str">
        <f t="shared" si="10547"/>
        <v>DL2021032</v>
      </c>
      <c r="H5213" t="str">
        <f t="shared" si="10611"/>
        <v>11</v>
      </c>
      <c r="I5213" t="str">
        <f t="shared" si="10612"/>
        <v>Soelvkarusse_11_20211109_DL2021032_SvendborgGymFrederiksborgGym</v>
      </c>
      <c r="J5213" t="str">
        <f t="shared" si="10613"/>
        <v>Soelvkarusse</v>
      </c>
      <c r="K5213" t="str">
        <f t="shared" si="10614"/>
        <v>eDNA</v>
      </c>
      <c r="L5213" t="str">
        <f t="shared" si="10615"/>
        <v>No Ct</v>
      </c>
      <c r="M5213" t="str">
        <f t="shared" si="10616"/>
        <v/>
      </c>
      <c r="N5213" t="str">
        <f t="shared" si="10617"/>
        <v/>
      </c>
      <c r="O5213" t="str">
        <f t="shared" si="10618"/>
        <v/>
      </c>
    </row>
    <row r="5214" spans="1:24" x14ac:dyDescent="0.25">
      <c r="A5214" t="s">
        <v>269</v>
      </c>
      <c r="B5214" t="s">
        <v>1364</v>
      </c>
      <c r="C5214" t="s">
        <v>13</v>
      </c>
      <c r="D5214" s="6">
        <v>0.1</v>
      </c>
      <c r="E5214" s="6" t="s">
        <v>17</v>
      </c>
      <c r="F5214" t="s">
        <v>1537</v>
      </c>
      <c r="G5214" t="str">
        <f t="shared" si="10547"/>
        <v>DL2021032</v>
      </c>
      <c r="H5214" t="str">
        <f t="shared" si="10611"/>
        <v>12</v>
      </c>
      <c r="I5214" t="str">
        <f t="shared" si="10612"/>
        <v>Soelvkarusse_12_20211109_DL2021032_SvendborgGymFrederiksborgGym</v>
      </c>
      <c r="J5214" t="str">
        <f t="shared" si="10613"/>
        <v>Soelvkarusse</v>
      </c>
      <c r="K5214" t="str">
        <f t="shared" si="10614"/>
        <v>PosK</v>
      </c>
      <c r="L5214" t="str">
        <f t="shared" si="10615"/>
        <v>No Ct</v>
      </c>
      <c r="M5214">
        <f t="shared" si="10616"/>
        <v>0</v>
      </c>
      <c r="N5214">
        <f t="shared" si="10617"/>
        <v>0</v>
      </c>
      <c r="O5214">
        <f t="shared" si="10618"/>
        <v>0</v>
      </c>
      <c r="Q5214">
        <f t="shared" ref="Q5214" si="10633">IF(L5216="No Ct",0,L5216)</f>
        <v>0</v>
      </c>
      <c r="R5214">
        <f t="shared" ref="R5214" si="10634">IF(L5217="No Ct",0,L5217)</f>
        <v>0</v>
      </c>
      <c r="S5214" t="str">
        <f t="shared" ref="S5214" si="10635">IF(AND(M5214&gt;0,N5214=0),"Valid","Invalid")</f>
        <v>Invalid</v>
      </c>
      <c r="T5214" t="str">
        <f t="shared" ref="T5214" si="10636">IF(OR(Q5214&gt;1,R5214&gt;1),"Present","Absent")</f>
        <v>Absent</v>
      </c>
      <c r="U5214" t="str">
        <f t="shared" ref="U5214" si="10637">IF(OR(AND(Q5214&gt;1,Q5214&lt;41),AND(R5214&gt;1,R5214&lt;41)),"Ct&lt;41","Ct&gt;41")</f>
        <v>Ct&gt;41</v>
      </c>
      <c r="V5214" t="str">
        <f>VLOOKUP(J5214,Datasæt_Analysesystemer!$C$2:$D$68,2,FALSE)</f>
        <v>Sølvkarusse</v>
      </c>
      <c r="W5214" t="str">
        <f t="shared" ref="W5214" si="10638">MID(F5214,10,9)</f>
        <v>DL2021032</v>
      </c>
      <c r="X5214" t="str">
        <f t="shared" ref="X5214" si="10639">W5214&amp;"_"&amp;V5214&amp;"_"&amp;S5214&amp;"_"&amp;T5214&amp;"_"&amp;U5214</f>
        <v>DL2021032_Sølvkarusse_Invalid_Absent_Ct&gt;41</v>
      </c>
    </row>
    <row r="5215" spans="1:24" x14ac:dyDescent="0.25">
      <c r="A5215" t="s">
        <v>271</v>
      </c>
      <c r="B5215" t="s">
        <v>1365</v>
      </c>
      <c r="C5215" t="s">
        <v>16</v>
      </c>
      <c r="D5215" s="6">
        <v>0.1</v>
      </c>
      <c r="E5215" s="6" t="s">
        <v>17</v>
      </c>
      <c r="F5215" t="s">
        <v>1537</v>
      </c>
      <c r="G5215" t="str">
        <f t="shared" si="10547"/>
        <v>DL2021032</v>
      </c>
      <c r="H5215" t="str">
        <f t="shared" si="10611"/>
        <v>12</v>
      </c>
      <c r="I5215" t="str">
        <f t="shared" si="10612"/>
        <v>Soelvkarusse_12_20211109_DL2021032_SvendborgGymFrederiksborgGym</v>
      </c>
      <c r="J5215" t="str">
        <f t="shared" si="10613"/>
        <v>Soelvkarusse</v>
      </c>
      <c r="K5215" t="str">
        <f t="shared" si="10614"/>
        <v>NegK</v>
      </c>
      <c r="L5215" t="str">
        <f t="shared" si="10615"/>
        <v>No Ct</v>
      </c>
      <c r="M5215" t="str">
        <f t="shared" si="10616"/>
        <v/>
      </c>
      <c r="N5215" t="str">
        <f t="shared" si="10617"/>
        <v/>
      </c>
      <c r="O5215" t="str">
        <f t="shared" si="10618"/>
        <v/>
      </c>
    </row>
    <row r="5216" spans="1:24" x14ac:dyDescent="0.25">
      <c r="A5216" t="s">
        <v>273</v>
      </c>
      <c r="B5216" t="s">
        <v>1366</v>
      </c>
      <c r="C5216" t="s">
        <v>20</v>
      </c>
      <c r="D5216" s="6">
        <v>0.1</v>
      </c>
      <c r="E5216" s="6" t="s">
        <v>17</v>
      </c>
      <c r="F5216" t="s">
        <v>1537</v>
      </c>
      <c r="G5216" t="str">
        <f t="shared" si="10547"/>
        <v>DL2021032</v>
      </c>
      <c r="H5216" t="str">
        <f t="shared" si="10611"/>
        <v>12</v>
      </c>
      <c r="I5216" t="str">
        <f t="shared" si="10612"/>
        <v>Soelvkarusse_12_20211109_DL2021032_SvendborgGymFrederiksborgGym</v>
      </c>
      <c r="J5216" t="str">
        <f t="shared" si="10613"/>
        <v>Soelvkarusse</v>
      </c>
      <c r="K5216" t="str">
        <f t="shared" si="10614"/>
        <v>eDNA</v>
      </c>
      <c r="L5216" t="str">
        <f t="shared" si="10615"/>
        <v>No Ct</v>
      </c>
      <c r="M5216" t="str">
        <f t="shared" si="10616"/>
        <v/>
      </c>
      <c r="N5216" t="str">
        <f t="shared" si="10617"/>
        <v/>
      </c>
      <c r="O5216" t="str">
        <f t="shared" si="10618"/>
        <v/>
      </c>
    </row>
    <row r="5217" spans="1:24" x14ac:dyDescent="0.25">
      <c r="A5217" t="s">
        <v>275</v>
      </c>
      <c r="B5217" t="s">
        <v>1366</v>
      </c>
      <c r="C5217" t="s">
        <v>20</v>
      </c>
      <c r="D5217" s="6">
        <v>0.1</v>
      </c>
      <c r="E5217" s="6" t="s">
        <v>17</v>
      </c>
      <c r="F5217" t="s">
        <v>1537</v>
      </c>
      <c r="G5217" t="str">
        <f t="shared" si="10547"/>
        <v>DL2021032</v>
      </c>
      <c r="H5217" t="str">
        <f t="shared" si="10611"/>
        <v>12</v>
      </c>
      <c r="I5217" t="str">
        <f t="shared" si="10612"/>
        <v>Soelvkarusse_12_20211109_DL2021032_SvendborgGymFrederiksborgGym</v>
      </c>
      <c r="J5217" t="str">
        <f t="shared" si="10613"/>
        <v>Soelvkarusse</v>
      </c>
      <c r="K5217" t="str">
        <f t="shared" si="10614"/>
        <v>eDNA</v>
      </c>
      <c r="L5217" t="str">
        <f t="shared" si="10615"/>
        <v>No Ct</v>
      </c>
      <c r="M5217" t="str">
        <f t="shared" si="10616"/>
        <v/>
      </c>
      <c r="N5217" t="str">
        <f t="shared" si="10617"/>
        <v/>
      </c>
      <c r="O5217" t="str">
        <f t="shared" si="10618"/>
        <v/>
      </c>
    </row>
    <row r="5218" spans="1:24" x14ac:dyDescent="0.25">
      <c r="A5218" t="s">
        <v>276</v>
      </c>
      <c r="B5218" t="s">
        <v>1367</v>
      </c>
      <c r="C5218" t="s">
        <v>13</v>
      </c>
      <c r="D5218" s="6">
        <v>0.1</v>
      </c>
      <c r="E5218" s="6" t="s">
        <v>17</v>
      </c>
      <c r="F5218" t="s">
        <v>1537</v>
      </c>
      <c r="G5218" t="str">
        <f t="shared" si="10547"/>
        <v>DL2021032</v>
      </c>
      <c r="H5218" t="str">
        <f t="shared" si="10611"/>
        <v>13</v>
      </c>
      <c r="I5218" t="str">
        <f t="shared" si="10612"/>
        <v>LilleVandsalamander_13_20211109_DL2021032_SvendborgGymFrederiksborgGym</v>
      </c>
      <c r="J5218" t="str">
        <f t="shared" si="10613"/>
        <v>LilleVandsalamander</v>
      </c>
      <c r="K5218" t="str">
        <f t="shared" si="10614"/>
        <v>PosK</v>
      </c>
      <c r="L5218" t="str">
        <f t="shared" si="10615"/>
        <v>No Ct</v>
      </c>
      <c r="M5218">
        <f t="shared" si="10616"/>
        <v>0</v>
      </c>
      <c r="N5218">
        <f t="shared" si="10617"/>
        <v>0</v>
      </c>
      <c r="O5218">
        <f t="shared" si="10618"/>
        <v>0</v>
      </c>
      <c r="Q5218">
        <f t="shared" ref="Q5218" si="10640">IF(L5220="No Ct",0,L5220)</f>
        <v>0</v>
      </c>
      <c r="R5218">
        <f t="shared" ref="R5218" si="10641">IF(L5221="No Ct",0,L5221)</f>
        <v>0</v>
      </c>
      <c r="S5218" t="str">
        <f t="shared" ref="S5218" si="10642">IF(AND(M5218&gt;0,N5218=0),"Valid","Invalid")</f>
        <v>Invalid</v>
      </c>
      <c r="T5218" t="str">
        <f t="shared" ref="T5218" si="10643">IF(OR(Q5218&gt;1,R5218&gt;1),"Present","Absent")</f>
        <v>Absent</v>
      </c>
      <c r="U5218" t="str">
        <f t="shared" ref="U5218" si="10644">IF(OR(AND(Q5218&gt;1,Q5218&lt;41),AND(R5218&gt;1,R5218&lt;41)),"Ct&lt;41","Ct&gt;41")</f>
        <v>Ct&gt;41</v>
      </c>
      <c r="V5218" t="str">
        <f>VLOOKUP(J5218,Datasæt_Analysesystemer!$C$2:$D$68,2,FALSE)</f>
        <v>Lille vandsalamander</v>
      </c>
      <c r="W5218" t="str">
        <f t="shared" ref="W5218" si="10645">MID(F5218,10,9)</f>
        <v>DL2021032</v>
      </c>
      <c r="X5218" t="str">
        <f t="shared" ref="X5218" si="10646">W5218&amp;"_"&amp;V5218&amp;"_"&amp;S5218&amp;"_"&amp;T5218&amp;"_"&amp;U5218</f>
        <v>DL2021032_Lille vandsalamander_Invalid_Absent_Ct&gt;41</v>
      </c>
    </row>
    <row r="5219" spans="1:24" x14ac:dyDescent="0.25">
      <c r="A5219" t="s">
        <v>278</v>
      </c>
      <c r="B5219" t="s">
        <v>1368</v>
      </c>
      <c r="C5219" t="s">
        <v>16</v>
      </c>
      <c r="D5219" s="6">
        <v>0.1</v>
      </c>
      <c r="E5219" s="6" t="s">
        <v>17</v>
      </c>
      <c r="F5219" t="s">
        <v>1537</v>
      </c>
      <c r="G5219" t="str">
        <f t="shared" si="10547"/>
        <v>DL2021032</v>
      </c>
      <c r="H5219" t="str">
        <f t="shared" si="10611"/>
        <v>13</v>
      </c>
      <c r="I5219" t="str">
        <f t="shared" si="10612"/>
        <v>LilleVandsalamander_13_20211109_DL2021032_SvendborgGymFrederiksborgGym</v>
      </c>
      <c r="J5219" t="str">
        <f t="shared" si="10613"/>
        <v>LilleVandsalamander</v>
      </c>
      <c r="K5219" t="str">
        <f t="shared" si="10614"/>
        <v>NegK</v>
      </c>
      <c r="L5219" t="str">
        <f t="shared" si="10615"/>
        <v>No Ct</v>
      </c>
      <c r="M5219" t="str">
        <f t="shared" si="10616"/>
        <v/>
      </c>
      <c r="N5219" t="str">
        <f t="shared" si="10617"/>
        <v/>
      </c>
      <c r="O5219" t="str">
        <f t="shared" si="10618"/>
        <v/>
      </c>
    </row>
    <row r="5220" spans="1:24" x14ac:dyDescent="0.25">
      <c r="A5220" t="s">
        <v>280</v>
      </c>
      <c r="B5220" t="s">
        <v>1369</v>
      </c>
      <c r="C5220" t="s">
        <v>20</v>
      </c>
      <c r="D5220" s="6">
        <v>0.1</v>
      </c>
      <c r="E5220" s="6" t="s">
        <v>17</v>
      </c>
      <c r="F5220" t="s">
        <v>1537</v>
      </c>
      <c r="G5220" t="str">
        <f t="shared" si="10547"/>
        <v>DL2021032</v>
      </c>
      <c r="H5220" t="str">
        <f t="shared" si="10611"/>
        <v>13</v>
      </c>
      <c r="I5220" t="str">
        <f t="shared" si="10612"/>
        <v>LilleVandsalamander_13_20211109_DL2021032_SvendborgGymFrederiksborgGym</v>
      </c>
      <c r="J5220" t="str">
        <f t="shared" si="10613"/>
        <v>LilleVandsalamander</v>
      </c>
      <c r="K5220" t="str">
        <f t="shared" si="10614"/>
        <v>eDNA</v>
      </c>
      <c r="L5220" t="str">
        <f t="shared" si="10615"/>
        <v>No Ct</v>
      </c>
      <c r="M5220" t="str">
        <f t="shared" si="10616"/>
        <v/>
      </c>
      <c r="N5220" t="str">
        <f t="shared" si="10617"/>
        <v/>
      </c>
      <c r="O5220" t="str">
        <f t="shared" si="10618"/>
        <v/>
      </c>
    </row>
    <row r="5221" spans="1:24" x14ac:dyDescent="0.25">
      <c r="A5221" t="s">
        <v>282</v>
      </c>
      <c r="B5221" t="s">
        <v>1369</v>
      </c>
      <c r="C5221" t="s">
        <v>20</v>
      </c>
      <c r="D5221" s="6">
        <v>0.1</v>
      </c>
      <c r="E5221" s="6" t="s">
        <v>17</v>
      </c>
      <c r="F5221" t="s">
        <v>1537</v>
      </c>
      <c r="G5221" t="str">
        <f t="shared" si="10547"/>
        <v>DL2021032</v>
      </c>
      <c r="H5221" t="str">
        <f t="shared" si="10611"/>
        <v>13</v>
      </c>
      <c r="I5221" t="str">
        <f t="shared" si="10612"/>
        <v>LilleVandsalamander_13_20211109_DL2021032_SvendborgGymFrederiksborgGym</v>
      </c>
      <c r="J5221" t="str">
        <f t="shared" si="10613"/>
        <v>LilleVandsalamander</v>
      </c>
      <c r="K5221" t="str">
        <f t="shared" si="10614"/>
        <v>eDNA</v>
      </c>
      <c r="L5221" t="str">
        <f t="shared" si="10615"/>
        <v>No Ct</v>
      </c>
      <c r="M5221" t="str">
        <f t="shared" si="10616"/>
        <v/>
      </c>
      <c r="N5221" t="str">
        <f t="shared" si="10617"/>
        <v/>
      </c>
      <c r="O5221" t="str">
        <f t="shared" si="10618"/>
        <v/>
      </c>
    </row>
    <row r="5222" spans="1:24" x14ac:dyDescent="0.25">
      <c r="A5222" t="s">
        <v>283</v>
      </c>
      <c r="B5222" t="s">
        <v>1370</v>
      </c>
      <c r="C5222" t="s">
        <v>13</v>
      </c>
      <c r="D5222" s="6">
        <v>0.1</v>
      </c>
      <c r="E5222" s="6">
        <v>46.35</v>
      </c>
      <c r="F5222" t="s">
        <v>1537</v>
      </c>
      <c r="G5222" t="str">
        <f t="shared" si="10547"/>
        <v>DL2021032</v>
      </c>
      <c r="H5222" t="str">
        <f t="shared" si="10611"/>
        <v>14</v>
      </c>
      <c r="I5222" t="str">
        <f t="shared" si="10612"/>
        <v>LilleVandsalamander_14_20211109_DL2021032_SvendborgGymFrederiksborgGym</v>
      </c>
      <c r="J5222" t="str">
        <f t="shared" si="10613"/>
        <v>LilleVandsalamander</v>
      </c>
      <c r="K5222" t="str">
        <f t="shared" si="10614"/>
        <v>PosK</v>
      </c>
      <c r="L5222">
        <f t="shared" si="10615"/>
        <v>46.35</v>
      </c>
      <c r="M5222">
        <f t="shared" si="10616"/>
        <v>46.35</v>
      </c>
      <c r="N5222">
        <f t="shared" si="10617"/>
        <v>0</v>
      </c>
      <c r="O5222">
        <f t="shared" si="10618"/>
        <v>0</v>
      </c>
      <c r="Q5222">
        <f t="shared" ref="Q5222" si="10647">IF(L5224="No Ct",0,L5224)</f>
        <v>0</v>
      </c>
      <c r="R5222">
        <f t="shared" ref="R5222" si="10648">IF(L5225="No Ct",0,L5225)</f>
        <v>0</v>
      </c>
      <c r="S5222" t="str">
        <f t="shared" ref="S5222" si="10649">IF(AND(M5222&gt;0,N5222=0),"Valid","Invalid")</f>
        <v>Valid</v>
      </c>
      <c r="T5222" t="str">
        <f t="shared" ref="T5222" si="10650">IF(OR(Q5222&gt;1,R5222&gt;1),"Present","Absent")</f>
        <v>Absent</v>
      </c>
      <c r="U5222" t="str">
        <f t="shared" ref="U5222" si="10651">IF(OR(AND(Q5222&gt;1,Q5222&lt;41),AND(R5222&gt;1,R5222&lt;41)),"Ct&lt;41","Ct&gt;41")</f>
        <v>Ct&gt;41</v>
      </c>
      <c r="V5222" t="str">
        <f>VLOOKUP(J5222,Datasæt_Analysesystemer!$C$2:$D$68,2,FALSE)</f>
        <v>Lille vandsalamander</v>
      </c>
      <c r="W5222" t="str">
        <f t="shared" ref="W5222" si="10652">MID(F5222,10,9)</f>
        <v>DL2021032</v>
      </c>
      <c r="X5222" t="str">
        <f t="shared" ref="X5222" si="10653">W5222&amp;"_"&amp;V5222&amp;"_"&amp;S5222&amp;"_"&amp;T5222&amp;"_"&amp;U5222</f>
        <v>DL2021032_Lille vandsalamander_Valid_Absent_Ct&gt;41</v>
      </c>
    </row>
    <row r="5223" spans="1:24" x14ac:dyDescent="0.25">
      <c r="A5223" t="s">
        <v>285</v>
      </c>
      <c r="B5223" t="s">
        <v>1371</v>
      </c>
      <c r="C5223" t="s">
        <v>16</v>
      </c>
      <c r="D5223" s="6">
        <v>0.1</v>
      </c>
      <c r="E5223" s="6" t="s">
        <v>17</v>
      </c>
      <c r="F5223" t="s">
        <v>1537</v>
      </c>
      <c r="G5223" t="str">
        <f t="shared" si="10547"/>
        <v>DL2021032</v>
      </c>
      <c r="H5223" t="str">
        <f t="shared" si="10611"/>
        <v>14</v>
      </c>
      <c r="I5223" t="str">
        <f t="shared" si="10612"/>
        <v>LilleVandsalamander_14_20211109_DL2021032_SvendborgGymFrederiksborgGym</v>
      </c>
      <c r="J5223" t="str">
        <f t="shared" si="10613"/>
        <v>LilleVandsalamander</v>
      </c>
      <c r="K5223" t="str">
        <f t="shared" si="10614"/>
        <v>NegK</v>
      </c>
      <c r="L5223" t="str">
        <f t="shared" si="10615"/>
        <v>No Ct</v>
      </c>
      <c r="M5223" t="str">
        <f t="shared" si="10616"/>
        <v/>
      </c>
      <c r="N5223" t="str">
        <f t="shared" si="10617"/>
        <v/>
      </c>
      <c r="O5223" t="str">
        <f t="shared" si="10618"/>
        <v/>
      </c>
    </row>
    <row r="5224" spans="1:24" x14ac:dyDescent="0.25">
      <c r="A5224" t="s">
        <v>287</v>
      </c>
      <c r="B5224" t="s">
        <v>1372</v>
      </c>
      <c r="C5224" t="s">
        <v>20</v>
      </c>
      <c r="D5224" s="6">
        <v>0.1</v>
      </c>
      <c r="E5224" s="6" t="s">
        <v>17</v>
      </c>
      <c r="F5224" t="s">
        <v>1537</v>
      </c>
      <c r="G5224" t="str">
        <f t="shared" si="10547"/>
        <v>DL2021032</v>
      </c>
      <c r="H5224" t="str">
        <f t="shared" si="10611"/>
        <v>14</v>
      </c>
      <c r="I5224" t="str">
        <f t="shared" si="10612"/>
        <v>LilleVandsalamander_14_20211109_DL2021032_SvendborgGymFrederiksborgGym</v>
      </c>
      <c r="J5224" t="str">
        <f t="shared" si="10613"/>
        <v>LilleVandsalamander</v>
      </c>
      <c r="K5224" t="str">
        <f t="shared" si="10614"/>
        <v>eDNA</v>
      </c>
      <c r="L5224" t="str">
        <f t="shared" si="10615"/>
        <v>No Ct</v>
      </c>
      <c r="M5224" t="str">
        <f t="shared" si="10616"/>
        <v/>
      </c>
      <c r="N5224" t="str">
        <f t="shared" si="10617"/>
        <v/>
      </c>
      <c r="O5224" t="str">
        <f t="shared" si="10618"/>
        <v/>
      </c>
    </row>
    <row r="5225" spans="1:24" x14ac:dyDescent="0.25">
      <c r="A5225" t="s">
        <v>289</v>
      </c>
      <c r="B5225" t="s">
        <v>1372</v>
      </c>
      <c r="C5225" t="s">
        <v>20</v>
      </c>
      <c r="D5225" s="6">
        <v>0.1</v>
      </c>
      <c r="E5225" s="6" t="s">
        <v>17</v>
      </c>
      <c r="F5225" t="s">
        <v>1537</v>
      </c>
      <c r="G5225" t="str">
        <f t="shared" si="10547"/>
        <v>DL2021032</v>
      </c>
      <c r="H5225" t="str">
        <f t="shared" si="10611"/>
        <v>14</v>
      </c>
      <c r="I5225" t="str">
        <f t="shared" si="10612"/>
        <v>LilleVandsalamander_14_20211109_DL2021032_SvendborgGymFrederiksborgGym</v>
      </c>
      <c r="J5225" t="str">
        <f t="shared" si="10613"/>
        <v>LilleVandsalamander</v>
      </c>
      <c r="K5225" t="str">
        <f t="shared" si="10614"/>
        <v>eDNA</v>
      </c>
      <c r="L5225" t="str">
        <f t="shared" si="10615"/>
        <v>No Ct</v>
      </c>
      <c r="M5225" t="str">
        <f t="shared" si="10616"/>
        <v/>
      </c>
      <c r="N5225" t="str">
        <f t="shared" si="10617"/>
        <v/>
      </c>
      <c r="O5225" t="str">
        <f t="shared" si="10618"/>
        <v/>
      </c>
    </row>
    <row r="5226" spans="1:24" x14ac:dyDescent="0.25">
      <c r="A5226" t="s">
        <v>290</v>
      </c>
      <c r="B5226" t="s">
        <v>1373</v>
      </c>
      <c r="C5226" t="s">
        <v>13</v>
      </c>
      <c r="D5226" s="6">
        <v>0.1</v>
      </c>
      <c r="E5226" s="6">
        <v>31.64</v>
      </c>
      <c r="F5226" t="s">
        <v>1537</v>
      </c>
      <c r="G5226" t="str">
        <f t="shared" si="10547"/>
        <v>DL2021032</v>
      </c>
      <c r="H5226" t="str">
        <f t="shared" si="10611"/>
        <v>15</v>
      </c>
      <c r="I5226" t="str">
        <f t="shared" si="10612"/>
        <v>Flodkrebs_15_20211109_DL2021032_SvendborgGymFrederiksborgGym</v>
      </c>
      <c r="J5226" t="str">
        <f t="shared" si="10613"/>
        <v>Flodkrebs</v>
      </c>
      <c r="K5226" t="str">
        <f t="shared" si="10614"/>
        <v>PosK</v>
      </c>
      <c r="L5226">
        <f t="shared" si="10615"/>
        <v>31.64</v>
      </c>
      <c r="M5226">
        <f t="shared" si="10616"/>
        <v>31.64</v>
      </c>
      <c r="N5226">
        <f t="shared" si="10617"/>
        <v>0</v>
      </c>
      <c r="O5226">
        <f t="shared" si="10618"/>
        <v>0</v>
      </c>
      <c r="Q5226">
        <f t="shared" ref="Q5226" si="10654">IF(L5228="No Ct",0,L5228)</f>
        <v>0</v>
      </c>
      <c r="R5226">
        <f t="shared" ref="R5226" si="10655">IF(L5229="No Ct",0,L5229)</f>
        <v>0</v>
      </c>
      <c r="S5226" t="str">
        <f t="shared" ref="S5226" si="10656">IF(AND(M5226&gt;0,N5226=0),"Valid","Invalid")</f>
        <v>Valid</v>
      </c>
      <c r="T5226" t="str">
        <f t="shared" ref="T5226" si="10657">IF(OR(Q5226&gt;1,R5226&gt;1),"Present","Absent")</f>
        <v>Absent</v>
      </c>
      <c r="U5226" t="str">
        <f t="shared" ref="U5226" si="10658">IF(OR(AND(Q5226&gt;1,Q5226&lt;41),AND(R5226&gt;1,R5226&lt;41)),"Ct&lt;41","Ct&gt;41")</f>
        <v>Ct&gt;41</v>
      </c>
      <c r="V5226" t="str">
        <f>VLOOKUP(J5226,Datasæt_Analysesystemer!$C$2:$D$68,2,FALSE)</f>
        <v>Flodkrebs</v>
      </c>
      <c r="W5226" t="str">
        <f t="shared" ref="W5226" si="10659">MID(F5226,10,9)</f>
        <v>DL2021032</v>
      </c>
      <c r="X5226" t="str">
        <f t="shared" ref="X5226" si="10660">W5226&amp;"_"&amp;V5226&amp;"_"&amp;S5226&amp;"_"&amp;T5226&amp;"_"&amp;U5226</f>
        <v>DL2021032_Flodkrebs_Valid_Absent_Ct&gt;41</v>
      </c>
    </row>
    <row r="5227" spans="1:24" x14ac:dyDescent="0.25">
      <c r="A5227" t="s">
        <v>292</v>
      </c>
      <c r="B5227" t="s">
        <v>1374</v>
      </c>
      <c r="C5227" t="s">
        <v>16</v>
      </c>
      <c r="D5227" s="6">
        <v>0.1</v>
      </c>
      <c r="E5227" s="6" t="s">
        <v>17</v>
      </c>
      <c r="F5227" t="s">
        <v>1537</v>
      </c>
      <c r="G5227" t="str">
        <f t="shared" si="10547"/>
        <v>DL2021032</v>
      </c>
      <c r="H5227" t="str">
        <f t="shared" si="10611"/>
        <v>15</v>
      </c>
      <c r="I5227" t="str">
        <f t="shared" si="10612"/>
        <v>Flodkrebs_15_20211109_DL2021032_SvendborgGymFrederiksborgGym</v>
      </c>
      <c r="J5227" t="str">
        <f t="shared" si="10613"/>
        <v>Flodkrebs</v>
      </c>
      <c r="K5227" t="str">
        <f t="shared" si="10614"/>
        <v>NegK</v>
      </c>
      <c r="L5227" t="str">
        <f t="shared" si="10615"/>
        <v>No Ct</v>
      </c>
      <c r="M5227" t="str">
        <f t="shared" si="10616"/>
        <v/>
      </c>
      <c r="N5227" t="str">
        <f t="shared" si="10617"/>
        <v/>
      </c>
      <c r="O5227" t="str">
        <f t="shared" si="10618"/>
        <v/>
      </c>
    </row>
    <row r="5228" spans="1:24" x14ac:dyDescent="0.25">
      <c r="A5228" t="s">
        <v>294</v>
      </c>
      <c r="B5228" t="s">
        <v>1375</v>
      </c>
      <c r="C5228" t="s">
        <v>20</v>
      </c>
      <c r="D5228" s="6">
        <v>0.1</v>
      </c>
      <c r="E5228" s="6" t="s">
        <v>17</v>
      </c>
      <c r="F5228" t="s">
        <v>1537</v>
      </c>
      <c r="G5228" t="str">
        <f t="shared" si="10547"/>
        <v>DL2021032</v>
      </c>
      <c r="H5228" t="str">
        <f t="shared" si="10611"/>
        <v>15</v>
      </c>
      <c r="I5228" t="str">
        <f t="shared" si="10612"/>
        <v>Flodkrebs_15_20211109_DL2021032_SvendborgGymFrederiksborgGym</v>
      </c>
      <c r="J5228" t="str">
        <f t="shared" si="10613"/>
        <v>Flodkrebs</v>
      </c>
      <c r="K5228" t="str">
        <f t="shared" si="10614"/>
        <v>eDNA</v>
      </c>
      <c r="L5228" t="str">
        <f t="shared" si="10615"/>
        <v>No Ct</v>
      </c>
      <c r="M5228" t="str">
        <f t="shared" si="10616"/>
        <v/>
      </c>
      <c r="N5228" t="str">
        <f t="shared" si="10617"/>
        <v/>
      </c>
      <c r="O5228" t="str">
        <f t="shared" si="10618"/>
        <v/>
      </c>
    </row>
    <row r="5229" spans="1:24" x14ac:dyDescent="0.25">
      <c r="A5229" t="s">
        <v>296</v>
      </c>
      <c r="B5229" t="s">
        <v>1375</v>
      </c>
      <c r="C5229" t="s">
        <v>20</v>
      </c>
      <c r="D5229" s="6">
        <v>0.1</v>
      </c>
      <c r="E5229" s="6" t="s">
        <v>17</v>
      </c>
      <c r="F5229" t="s">
        <v>1537</v>
      </c>
      <c r="G5229" t="str">
        <f t="shared" si="10547"/>
        <v>DL2021032</v>
      </c>
      <c r="H5229" t="str">
        <f t="shared" si="10611"/>
        <v>15</v>
      </c>
      <c r="I5229" t="str">
        <f t="shared" si="10612"/>
        <v>Flodkrebs_15_20211109_DL2021032_SvendborgGymFrederiksborgGym</v>
      </c>
      <c r="J5229" t="str">
        <f t="shared" si="10613"/>
        <v>Flodkrebs</v>
      </c>
      <c r="K5229" t="str">
        <f t="shared" si="10614"/>
        <v>eDNA</v>
      </c>
      <c r="L5229" t="str">
        <f t="shared" si="10615"/>
        <v>No Ct</v>
      </c>
      <c r="M5229" t="str">
        <f t="shared" si="10616"/>
        <v/>
      </c>
      <c r="N5229" t="str">
        <f t="shared" si="10617"/>
        <v/>
      </c>
      <c r="O5229" t="str">
        <f t="shared" si="10618"/>
        <v/>
      </c>
    </row>
    <row r="5230" spans="1:24" x14ac:dyDescent="0.25">
      <c r="A5230" t="s">
        <v>297</v>
      </c>
      <c r="B5230" t="s">
        <v>1376</v>
      </c>
      <c r="C5230" t="s">
        <v>13</v>
      </c>
      <c r="D5230" s="6">
        <v>0.1</v>
      </c>
      <c r="E5230" s="6">
        <v>29.14</v>
      </c>
      <c r="F5230" t="s">
        <v>1537</v>
      </c>
      <c r="G5230" t="str">
        <f t="shared" si="10547"/>
        <v>DL2021032</v>
      </c>
      <c r="H5230" t="str">
        <f t="shared" si="10611"/>
        <v>16</v>
      </c>
      <c r="I5230" t="str">
        <f t="shared" si="10612"/>
        <v>Flodkrebs_16_20211109_DL2021032_SvendborgGymFrederiksborgGym</v>
      </c>
      <c r="J5230" t="str">
        <f t="shared" si="10613"/>
        <v>Flodkrebs</v>
      </c>
      <c r="K5230" t="str">
        <f t="shared" si="10614"/>
        <v>PosK</v>
      </c>
      <c r="L5230">
        <f t="shared" si="10615"/>
        <v>29.14</v>
      </c>
      <c r="M5230">
        <f t="shared" si="10616"/>
        <v>29.14</v>
      </c>
      <c r="N5230">
        <f t="shared" si="10617"/>
        <v>0</v>
      </c>
      <c r="O5230">
        <f t="shared" si="10618"/>
        <v>0</v>
      </c>
      <c r="Q5230">
        <f t="shared" ref="Q5230" si="10661">IF(L5232="No Ct",0,L5232)</f>
        <v>0</v>
      </c>
      <c r="R5230">
        <f t="shared" ref="R5230" si="10662">IF(L5233="No Ct",0,L5233)</f>
        <v>0</v>
      </c>
      <c r="S5230" t="str">
        <f t="shared" ref="S5230" si="10663">IF(AND(M5230&gt;0,N5230=0),"Valid","Invalid")</f>
        <v>Valid</v>
      </c>
      <c r="T5230" t="str">
        <f t="shared" ref="T5230" si="10664">IF(OR(Q5230&gt;1,R5230&gt;1),"Present","Absent")</f>
        <v>Absent</v>
      </c>
      <c r="U5230" t="str">
        <f t="shared" ref="U5230" si="10665">IF(OR(AND(Q5230&gt;1,Q5230&lt;41),AND(R5230&gt;1,R5230&lt;41)),"Ct&lt;41","Ct&gt;41")</f>
        <v>Ct&gt;41</v>
      </c>
      <c r="V5230" t="str">
        <f>VLOOKUP(J5230,Datasæt_Analysesystemer!$C$2:$D$68,2,FALSE)</f>
        <v>Flodkrebs</v>
      </c>
      <c r="W5230" t="str">
        <f t="shared" ref="W5230" si="10666">MID(F5230,10,9)</f>
        <v>DL2021032</v>
      </c>
      <c r="X5230" t="str">
        <f t="shared" ref="X5230" si="10667">W5230&amp;"_"&amp;V5230&amp;"_"&amp;S5230&amp;"_"&amp;T5230&amp;"_"&amp;U5230</f>
        <v>DL2021032_Flodkrebs_Valid_Absent_Ct&gt;41</v>
      </c>
    </row>
    <row r="5231" spans="1:24" x14ac:dyDescent="0.25">
      <c r="A5231" t="s">
        <v>299</v>
      </c>
      <c r="B5231" t="s">
        <v>1377</v>
      </c>
      <c r="C5231" t="s">
        <v>16</v>
      </c>
      <c r="D5231" s="6">
        <v>0.1</v>
      </c>
      <c r="E5231" s="6" t="s">
        <v>17</v>
      </c>
      <c r="F5231" t="s">
        <v>1537</v>
      </c>
      <c r="G5231" t="str">
        <f t="shared" si="10547"/>
        <v>DL2021032</v>
      </c>
      <c r="H5231" t="str">
        <f t="shared" si="10611"/>
        <v>16</v>
      </c>
      <c r="I5231" t="str">
        <f t="shared" si="10612"/>
        <v>Flodkrebs_16_20211109_DL2021032_SvendborgGymFrederiksborgGym</v>
      </c>
      <c r="J5231" t="str">
        <f t="shared" si="10613"/>
        <v>Flodkrebs</v>
      </c>
      <c r="K5231" t="str">
        <f t="shared" si="10614"/>
        <v>NegK</v>
      </c>
      <c r="L5231" t="str">
        <f t="shared" si="10615"/>
        <v>No Ct</v>
      </c>
      <c r="M5231" t="str">
        <f t="shared" si="10616"/>
        <v/>
      </c>
      <c r="N5231" t="str">
        <f t="shared" si="10617"/>
        <v/>
      </c>
      <c r="O5231" t="str">
        <f t="shared" si="10618"/>
        <v/>
      </c>
    </row>
    <row r="5232" spans="1:24" x14ac:dyDescent="0.25">
      <c r="A5232" t="s">
        <v>301</v>
      </c>
      <c r="B5232" t="s">
        <v>1378</v>
      </c>
      <c r="C5232" t="s">
        <v>20</v>
      </c>
      <c r="D5232" s="6">
        <v>0.1</v>
      </c>
      <c r="E5232" s="6" t="s">
        <v>17</v>
      </c>
      <c r="F5232" t="s">
        <v>1537</v>
      </c>
      <c r="G5232" t="str">
        <f t="shared" si="10547"/>
        <v>DL2021032</v>
      </c>
      <c r="H5232" t="str">
        <f t="shared" si="10611"/>
        <v>16</v>
      </c>
      <c r="I5232" t="str">
        <f t="shared" si="10612"/>
        <v>Flodkrebs_16_20211109_DL2021032_SvendborgGymFrederiksborgGym</v>
      </c>
      <c r="J5232" t="str">
        <f t="shared" si="10613"/>
        <v>Flodkrebs</v>
      </c>
      <c r="K5232" t="str">
        <f t="shared" si="10614"/>
        <v>eDNA</v>
      </c>
      <c r="L5232" t="str">
        <f t="shared" si="10615"/>
        <v>No Ct</v>
      </c>
      <c r="M5232" t="str">
        <f t="shared" si="10616"/>
        <v/>
      </c>
      <c r="N5232" t="str">
        <f t="shared" si="10617"/>
        <v/>
      </c>
      <c r="O5232" t="str">
        <f t="shared" si="10618"/>
        <v/>
      </c>
    </row>
    <row r="5233" spans="1:24" x14ac:dyDescent="0.25">
      <c r="A5233" t="s">
        <v>303</v>
      </c>
      <c r="B5233" t="s">
        <v>1378</v>
      </c>
      <c r="C5233" t="s">
        <v>20</v>
      </c>
      <c r="D5233" s="6">
        <v>0.1</v>
      </c>
      <c r="E5233" s="6" t="s">
        <v>17</v>
      </c>
      <c r="F5233" t="s">
        <v>1537</v>
      </c>
      <c r="G5233" t="str">
        <f t="shared" si="10547"/>
        <v>DL2021032</v>
      </c>
      <c r="H5233" t="str">
        <f t="shared" si="10611"/>
        <v>16</v>
      </c>
      <c r="I5233" t="str">
        <f t="shared" si="10612"/>
        <v>Flodkrebs_16_20211109_DL2021032_SvendborgGymFrederiksborgGym</v>
      </c>
      <c r="J5233" t="str">
        <f t="shared" si="10613"/>
        <v>Flodkrebs</v>
      </c>
      <c r="K5233" t="str">
        <f t="shared" si="10614"/>
        <v>eDNA</v>
      </c>
      <c r="L5233" t="str">
        <f t="shared" si="10615"/>
        <v>No Ct</v>
      </c>
      <c r="M5233" t="str">
        <f t="shared" si="10616"/>
        <v/>
      </c>
      <c r="N5233" t="str">
        <f t="shared" si="10617"/>
        <v/>
      </c>
      <c r="O5233" t="str">
        <f t="shared" si="10618"/>
        <v/>
      </c>
    </row>
    <row r="5234" spans="1:24" x14ac:dyDescent="0.25">
      <c r="A5234" t="s">
        <v>304</v>
      </c>
      <c r="B5234" t="s">
        <v>1379</v>
      </c>
      <c r="C5234" t="s">
        <v>13</v>
      </c>
      <c r="D5234" s="6">
        <v>0.1</v>
      </c>
      <c r="E5234" s="6">
        <v>31.06</v>
      </c>
      <c r="F5234" t="s">
        <v>1537</v>
      </c>
      <c r="G5234" t="str">
        <f t="shared" ref="G5234:G5297" si="10668">MID(F5234,10,9)</f>
        <v>DL2021032</v>
      </c>
      <c r="H5234" t="str">
        <f t="shared" si="10611"/>
        <v>17</v>
      </c>
      <c r="I5234" t="str">
        <f t="shared" si="10612"/>
        <v>Signalkrebs_17_20211109_DL2021032_SvendborgGymFrederiksborgGym</v>
      </c>
      <c r="J5234" t="str">
        <f t="shared" si="10613"/>
        <v>Signalkrebs</v>
      </c>
      <c r="K5234" t="str">
        <f t="shared" si="10614"/>
        <v>PosK</v>
      </c>
      <c r="L5234">
        <f t="shared" si="10615"/>
        <v>31.06</v>
      </c>
      <c r="M5234">
        <f t="shared" si="10616"/>
        <v>31.06</v>
      </c>
      <c r="N5234">
        <f t="shared" si="10617"/>
        <v>0</v>
      </c>
      <c r="O5234">
        <f t="shared" si="10618"/>
        <v>0</v>
      </c>
      <c r="Q5234">
        <f t="shared" ref="Q5234" si="10669">IF(L5236="No Ct",0,L5236)</f>
        <v>0</v>
      </c>
      <c r="R5234">
        <f t="shared" ref="R5234" si="10670">IF(L5237="No Ct",0,L5237)</f>
        <v>0</v>
      </c>
      <c r="S5234" t="str">
        <f t="shared" ref="S5234" si="10671">IF(AND(M5234&gt;0,N5234=0),"Valid","Invalid")</f>
        <v>Valid</v>
      </c>
      <c r="T5234" t="str">
        <f t="shared" ref="T5234" si="10672">IF(OR(Q5234&gt;1,R5234&gt;1),"Present","Absent")</f>
        <v>Absent</v>
      </c>
      <c r="U5234" t="str">
        <f t="shared" ref="U5234" si="10673">IF(OR(AND(Q5234&gt;1,Q5234&lt;41),AND(R5234&gt;1,R5234&lt;41)),"Ct&lt;41","Ct&gt;41")</f>
        <v>Ct&gt;41</v>
      </c>
      <c r="V5234" t="str">
        <f>VLOOKUP(J5234,Datasæt_Analysesystemer!$C$2:$D$68,2,FALSE)</f>
        <v>Signalkrebs</v>
      </c>
      <c r="W5234" t="str">
        <f t="shared" ref="W5234" si="10674">MID(F5234,10,9)</f>
        <v>DL2021032</v>
      </c>
      <c r="X5234" t="str">
        <f t="shared" ref="X5234" si="10675">W5234&amp;"_"&amp;V5234&amp;"_"&amp;S5234&amp;"_"&amp;T5234&amp;"_"&amp;U5234</f>
        <v>DL2021032_Signalkrebs_Valid_Absent_Ct&gt;41</v>
      </c>
    </row>
    <row r="5235" spans="1:24" x14ac:dyDescent="0.25">
      <c r="A5235" t="s">
        <v>306</v>
      </c>
      <c r="B5235" t="s">
        <v>1380</v>
      </c>
      <c r="C5235" t="s">
        <v>16</v>
      </c>
      <c r="D5235" s="6">
        <v>0.1</v>
      </c>
      <c r="E5235" s="6" t="s">
        <v>17</v>
      </c>
      <c r="F5235" t="s">
        <v>1537</v>
      </c>
      <c r="G5235" t="str">
        <f t="shared" si="10668"/>
        <v>DL2021032</v>
      </c>
      <c r="H5235" t="str">
        <f t="shared" si="10611"/>
        <v>17</v>
      </c>
      <c r="I5235" t="str">
        <f t="shared" si="10612"/>
        <v>Signalkrebs_17_20211109_DL2021032_SvendborgGymFrederiksborgGym</v>
      </c>
      <c r="J5235" t="str">
        <f t="shared" si="10613"/>
        <v>Signalkrebs</v>
      </c>
      <c r="K5235" t="str">
        <f t="shared" si="10614"/>
        <v>NegK</v>
      </c>
      <c r="L5235" t="str">
        <f t="shared" si="10615"/>
        <v>No Ct</v>
      </c>
      <c r="M5235" t="str">
        <f t="shared" si="10616"/>
        <v/>
      </c>
      <c r="N5235" t="str">
        <f t="shared" si="10617"/>
        <v/>
      </c>
      <c r="O5235" t="str">
        <f t="shared" si="10618"/>
        <v/>
      </c>
    </row>
    <row r="5236" spans="1:24" x14ac:dyDescent="0.25">
      <c r="A5236" t="s">
        <v>308</v>
      </c>
      <c r="B5236" t="s">
        <v>1381</v>
      </c>
      <c r="C5236" t="s">
        <v>20</v>
      </c>
      <c r="D5236" s="6">
        <v>0.1</v>
      </c>
      <c r="E5236" s="6" t="s">
        <v>17</v>
      </c>
      <c r="F5236" t="s">
        <v>1537</v>
      </c>
      <c r="G5236" t="str">
        <f t="shared" si="10668"/>
        <v>DL2021032</v>
      </c>
      <c r="H5236" t="str">
        <f t="shared" si="10611"/>
        <v>17</v>
      </c>
      <c r="I5236" t="str">
        <f t="shared" si="10612"/>
        <v>Signalkrebs_17_20211109_DL2021032_SvendborgGymFrederiksborgGym</v>
      </c>
      <c r="J5236" t="str">
        <f t="shared" si="10613"/>
        <v>Signalkrebs</v>
      </c>
      <c r="K5236" t="str">
        <f t="shared" si="10614"/>
        <v>eDNA</v>
      </c>
      <c r="L5236" t="str">
        <f t="shared" si="10615"/>
        <v>No Ct</v>
      </c>
      <c r="M5236" t="str">
        <f t="shared" si="10616"/>
        <v/>
      </c>
      <c r="N5236" t="str">
        <f t="shared" si="10617"/>
        <v/>
      </c>
      <c r="O5236" t="str">
        <f t="shared" si="10618"/>
        <v/>
      </c>
    </row>
    <row r="5237" spans="1:24" x14ac:dyDescent="0.25">
      <c r="A5237" t="s">
        <v>310</v>
      </c>
      <c r="B5237" t="s">
        <v>1381</v>
      </c>
      <c r="C5237" t="s">
        <v>20</v>
      </c>
      <c r="D5237" s="6">
        <v>0.1</v>
      </c>
      <c r="E5237" s="6" t="s">
        <v>17</v>
      </c>
      <c r="F5237" t="s">
        <v>1537</v>
      </c>
      <c r="G5237" t="str">
        <f t="shared" si="10668"/>
        <v>DL2021032</v>
      </c>
      <c r="H5237" t="str">
        <f t="shared" si="10611"/>
        <v>17</v>
      </c>
      <c r="I5237" t="str">
        <f t="shared" si="10612"/>
        <v>Signalkrebs_17_20211109_DL2021032_SvendborgGymFrederiksborgGym</v>
      </c>
      <c r="J5237" t="str">
        <f t="shared" si="10613"/>
        <v>Signalkrebs</v>
      </c>
      <c r="K5237" t="str">
        <f t="shared" si="10614"/>
        <v>eDNA</v>
      </c>
      <c r="L5237" t="str">
        <f t="shared" si="10615"/>
        <v>No Ct</v>
      </c>
      <c r="M5237" t="str">
        <f t="shared" si="10616"/>
        <v/>
      </c>
      <c r="N5237" t="str">
        <f t="shared" si="10617"/>
        <v/>
      </c>
      <c r="O5237" t="str">
        <f t="shared" si="10618"/>
        <v/>
      </c>
    </row>
    <row r="5238" spans="1:24" x14ac:dyDescent="0.25">
      <c r="A5238" t="s">
        <v>311</v>
      </c>
      <c r="B5238" t="s">
        <v>1382</v>
      </c>
      <c r="C5238" t="s">
        <v>13</v>
      </c>
      <c r="D5238" s="6">
        <v>0.1</v>
      </c>
      <c r="E5238" s="6" t="s">
        <v>17</v>
      </c>
      <c r="F5238" t="s">
        <v>1537</v>
      </c>
      <c r="G5238" t="str">
        <f t="shared" si="10668"/>
        <v>DL2021032</v>
      </c>
      <c r="H5238" t="str">
        <f t="shared" si="10611"/>
        <v>18</v>
      </c>
      <c r="I5238" t="str">
        <f t="shared" si="10612"/>
        <v>Signalkrebs_18_20211109_DL2021032_SvendborgGymFrederiksborgGym</v>
      </c>
      <c r="J5238" t="str">
        <f t="shared" si="10613"/>
        <v>Signalkrebs</v>
      </c>
      <c r="K5238" t="str">
        <f t="shared" si="10614"/>
        <v>PosK</v>
      </c>
      <c r="L5238" t="str">
        <f t="shared" si="10615"/>
        <v>No Ct</v>
      </c>
      <c r="M5238">
        <f t="shared" si="10616"/>
        <v>0</v>
      </c>
      <c r="N5238">
        <f t="shared" si="10617"/>
        <v>0</v>
      </c>
      <c r="O5238">
        <f t="shared" si="10618"/>
        <v>0</v>
      </c>
      <c r="Q5238">
        <f t="shared" ref="Q5238" si="10676">IF(L5240="No Ct",0,L5240)</f>
        <v>0</v>
      </c>
      <c r="R5238">
        <f t="shared" ref="R5238" si="10677">IF(L5241="No Ct",0,L5241)</f>
        <v>0</v>
      </c>
      <c r="S5238" t="str">
        <f t="shared" ref="S5238" si="10678">IF(AND(M5238&gt;0,N5238=0),"Valid","Invalid")</f>
        <v>Invalid</v>
      </c>
      <c r="T5238" t="str">
        <f t="shared" ref="T5238" si="10679">IF(OR(Q5238&gt;1,R5238&gt;1),"Present","Absent")</f>
        <v>Absent</v>
      </c>
      <c r="U5238" t="str">
        <f t="shared" ref="U5238" si="10680">IF(OR(AND(Q5238&gt;1,Q5238&lt;41),AND(R5238&gt;1,R5238&lt;41)),"Ct&lt;41","Ct&gt;41")</f>
        <v>Ct&gt;41</v>
      </c>
      <c r="V5238" t="str">
        <f>VLOOKUP(J5238,Datasæt_Analysesystemer!$C$2:$D$68,2,FALSE)</f>
        <v>Signalkrebs</v>
      </c>
      <c r="W5238" t="str">
        <f t="shared" ref="W5238" si="10681">MID(F5238,10,9)</f>
        <v>DL2021032</v>
      </c>
      <c r="X5238" t="str">
        <f t="shared" ref="X5238" si="10682">W5238&amp;"_"&amp;V5238&amp;"_"&amp;S5238&amp;"_"&amp;T5238&amp;"_"&amp;U5238</f>
        <v>DL2021032_Signalkrebs_Invalid_Absent_Ct&gt;41</v>
      </c>
    </row>
    <row r="5239" spans="1:24" x14ac:dyDescent="0.25">
      <c r="A5239" t="s">
        <v>313</v>
      </c>
      <c r="B5239" t="s">
        <v>1383</v>
      </c>
      <c r="C5239" t="s">
        <v>16</v>
      </c>
      <c r="D5239" s="6">
        <v>0.1</v>
      </c>
      <c r="E5239" s="6" t="s">
        <v>17</v>
      </c>
      <c r="F5239" t="s">
        <v>1537</v>
      </c>
      <c r="G5239" t="str">
        <f t="shared" si="10668"/>
        <v>DL2021032</v>
      </c>
      <c r="H5239" t="str">
        <f t="shared" si="10611"/>
        <v>18</v>
      </c>
      <c r="I5239" t="str">
        <f t="shared" si="10612"/>
        <v>Signalkrebs_18_20211109_DL2021032_SvendborgGymFrederiksborgGym</v>
      </c>
      <c r="J5239" t="str">
        <f t="shared" si="10613"/>
        <v>Signalkrebs</v>
      </c>
      <c r="K5239" t="str">
        <f t="shared" si="10614"/>
        <v>NegK</v>
      </c>
      <c r="L5239" t="str">
        <f t="shared" si="10615"/>
        <v>No Ct</v>
      </c>
      <c r="M5239" t="str">
        <f t="shared" si="10616"/>
        <v/>
      </c>
      <c r="N5239" t="str">
        <f t="shared" si="10617"/>
        <v/>
      </c>
      <c r="O5239" t="str">
        <f t="shared" si="10618"/>
        <v/>
      </c>
    </row>
    <row r="5240" spans="1:24" x14ac:dyDescent="0.25">
      <c r="A5240" t="s">
        <v>315</v>
      </c>
      <c r="B5240" t="s">
        <v>1384</v>
      </c>
      <c r="C5240" t="s">
        <v>20</v>
      </c>
      <c r="D5240" s="6">
        <v>0.1</v>
      </c>
      <c r="E5240" s="6" t="s">
        <v>17</v>
      </c>
      <c r="F5240" t="s">
        <v>1537</v>
      </c>
      <c r="G5240" t="str">
        <f t="shared" si="10668"/>
        <v>DL2021032</v>
      </c>
      <c r="H5240" t="str">
        <f t="shared" si="10611"/>
        <v>18</v>
      </c>
      <c r="I5240" t="str">
        <f t="shared" si="10612"/>
        <v>Signalkrebs_18_20211109_DL2021032_SvendborgGymFrederiksborgGym</v>
      </c>
      <c r="J5240" t="str">
        <f t="shared" si="10613"/>
        <v>Signalkrebs</v>
      </c>
      <c r="K5240" t="str">
        <f t="shared" si="10614"/>
        <v>eDNA</v>
      </c>
      <c r="L5240" t="str">
        <f t="shared" si="10615"/>
        <v>No Ct</v>
      </c>
      <c r="M5240" t="str">
        <f t="shared" si="10616"/>
        <v/>
      </c>
      <c r="N5240" t="str">
        <f t="shared" si="10617"/>
        <v/>
      </c>
      <c r="O5240" t="str">
        <f t="shared" si="10618"/>
        <v/>
      </c>
    </row>
    <row r="5241" spans="1:24" x14ac:dyDescent="0.25">
      <c r="A5241" t="s">
        <v>317</v>
      </c>
      <c r="B5241" t="s">
        <v>1384</v>
      </c>
      <c r="C5241" t="s">
        <v>20</v>
      </c>
      <c r="D5241" s="6">
        <v>0.1</v>
      </c>
      <c r="E5241" s="6" t="s">
        <v>17</v>
      </c>
      <c r="F5241" t="s">
        <v>1537</v>
      </c>
      <c r="G5241" t="str">
        <f t="shared" si="10668"/>
        <v>DL2021032</v>
      </c>
      <c r="H5241" t="str">
        <f t="shared" si="10611"/>
        <v>18</v>
      </c>
      <c r="I5241" t="str">
        <f t="shared" si="10612"/>
        <v>Signalkrebs_18_20211109_DL2021032_SvendborgGymFrederiksborgGym</v>
      </c>
      <c r="J5241" t="str">
        <f t="shared" si="10613"/>
        <v>Signalkrebs</v>
      </c>
      <c r="K5241" t="str">
        <f t="shared" si="10614"/>
        <v>eDNA</v>
      </c>
      <c r="L5241" t="str">
        <f t="shared" si="10615"/>
        <v>No Ct</v>
      </c>
      <c r="M5241" t="str">
        <f t="shared" si="10616"/>
        <v/>
      </c>
      <c r="N5241" t="str">
        <f t="shared" si="10617"/>
        <v/>
      </c>
      <c r="O5241" t="str">
        <f t="shared" si="10618"/>
        <v/>
      </c>
    </row>
    <row r="5242" spans="1:24" x14ac:dyDescent="0.25">
      <c r="A5242" t="s">
        <v>318</v>
      </c>
      <c r="B5242" t="s">
        <v>1385</v>
      </c>
      <c r="C5242" t="s">
        <v>13</v>
      </c>
      <c r="D5242" s="6">
        <v>0.1</v>
      </c>
      <c r="E5242" s="6">
        <v>32.78</v>
      </c>
      <c r="F5242" t="s">
        <v>1537</v>
      </c>
      <c r="G5242" t="str">
        <f t="shared" si="10668"/>
        <v>DL2021032</v>
      </c>
      <c r="H5242" t="str">
        <f t="shared" si="10611"/>
        <v>19</v>
      </c>
      <c r="I5242" t="str">
        <f t="shared" si="10612"/>
        <v>GaliziskSumpkrebs_19_20211109_DL2021032_SvendborgGymFrederiksborgGym</v>
      </c>
      <c r="J5242" t="str">
        <f t="shared" si="10613"/>
        <v>GaliziskSumpkrebs</v>
      </c>
      <c r="K5242" t="str">
        <f t="shared" si="10614"/>
        <v>PosK</v>
      </c>
      <c r="L5242">
        <f t="shared" si="10615"/>
        <v>32.78</v>
      </c>
      <c r="M5242">
        <f t="shared" si="10616"/>
        <v>32.78</v>
      </c>
      <c r="N5242">
        <f t="shared" si="10617"/>
        <v>0</v>
      </c>
      <c r="O5242">
        <f t="shared" si="10618"/>
        <v>0</v>
      </c>
      <c r="Q5242">
        <f t="shared" ref="Q5242" si="10683">IF(L5244="No Ct",0,L5244)</f>
        <v>0</v>
      </c>
      <c r="R5242">
        <f t="shared" ref="R5242" si="10684">IF(L5245="No Ct",0,L5245)</f>
        <v>0</v>
      </c>
      <c r="S5242" t="str">
        <f t="shared" ref="S5242" si="10685">IF(AND(M5242&gt;0,N5242=0),"Valid","Invalid")</f>
        <v>Valid</v>
      </c>
      <c r="T5242" t="str">
        <f t="shared" ref="T5242" si="10686">IF(OR(Q5242&gt;1,R5242&gt;1),"Present","Absent")</f>
        <v>Absent</v>
      </c>
      <c r="U5242" t="str">
        <f t="shared" ref="U5242" si="10687">IF(OR(AND(Q5242&gt;1,Q5242&lt;41),AND(R5242&gt;1,R5242&lt;41)),"Ct&lt;41","Ct&gt;41")</f>
        <v>Ct&gt;41</v>
      </c>
      <c r="V5242" t="str">
        <f>VLOOKUP(J5242,Datasæt_Analysesystemer!$C$2:$D$68,2,FALSE)</f>
        <v>Galizisk sumpkrebs</v>
      </c>
      <c r="W5242" t="str">
        <f t="shared" ref="W5242" si="10688">MID(F5242,10,9)</f>
        <v>DL2021032</v>
      </c>
      <c r="X5242" t="str">
        <f t="shared" ref="X5242" si="10689">W5242&amp;"_"&amp;V5242&amp;"_"&amp;S5242&amp;"_"&amp;T5242&amp;"_"&amp;U5242</f>
        <v>DL2021032_Galizisk sumpkrebs_Valid_Absent_Ct&gt;41</v>
      </c>
    </row>
    <row r="5243" spans="1:24" x14ac:dyDescent="0.25">
      <c r="A5243" t="s">
        <v>320</v>
      </c>
      <c r="B5243" t="s">
        <v>1386</v>
      </c>
      <c r="C5243" t="s">
        <v>16</v>
      </c>
      <c r="D5243" s="6">
        <v>0.1</v>
      </c>
      <c r="E5243" s="6" t="s">
        <v>17</v>
      </c>
      <c r="F5243" t="s">
        <v>1537</v>
      </c>
      <c r="G5243" t="str">
        <f t="shared" si="10668"/>
        <v>DL2021032</v>
      </c>
      <c r="H5243" t="str">
        <f t="shared" si="10611"/>
        <v>19</v>
      </c>
      <c r="I5243" t="str">
        <f t="shared" si="10612"/>
        <v>GaliziskSumpkrebs_19_20211109_DL2021032_SvendborgGymFrederiksborgGym</v>
      </c>
      <c r="J5243" t="str">
        <f t="shared" si="10613"/>
        <v>GaliziskSumpkrebs</v>
      </c>
      <c r="K5243" t="str">
        <f t="shared" si="10614"/>
        <v>NegK</v>
      </c>
      <c r="L5243" t="str">
        <f t="shared" si="10615"/>
        <v>No Ct</v>
      </c>
      <c r="M5243" t="str">
        <f t="shared" si="10616"/>
        <v/>
      </c>
      <c r="N5243" t="str">
        <f t="shared" si="10617"/>
        <v/>
      </c>
      <c r="O5243" t="str">
        <f t="shared" si="10618"/>
        <v/>
      </c>
    </row>
    <row r="5244" spans="1:24" x14ac:dyDescent="0.25">
      <c r="A5244" t="s">
        <v>322</v>
      </c>
      <c r="B5244" t="s">
        <v>1387</v>
      </c>
      <c r="C5244" t="s">
        <v>20</v>
      </c>
      <c r="D5244" s="6">
        <v>0.1</v>
      </c>
      <c r="E5244" s="6" t="s">
        <v>17</v>
      </c>
      <c r="F5244" t="s">
        <v>1537</v>
      </c>
      <c r="G5244" t="str">
        <f t="shared" si="10668"/>
        <v>DL2021032</v>
      </c>
      <c r="H5244" t="str">
        <f t="shared" si="10611"/>
        <v>19</v>
      </c>
      <c r="I5244" t="str">
        <f t="shared" si="10612"/>
        <v>GaliziskSumpkrebs_19_20211109_DL2021032_SvendborgGymFrederiksborgGym</v>
      </c>
      <c r="J5244" t="str">
        <f t="shared" si="10613"/>
        <v>GaliziskSumpkrebs</v>
      </c>
      <c r="K5244" t="str">
        <f t="shared" si="10614"/>
        <v>eDNA</v>
      </c>
      <c r="L5244" t="str">
        <f t="shared" si="10615"/>
        <v>No Ct</v>
      </c>
      <c r="M5244" t="str">
        <f t="shared" si="10616"/>
        <v/>
      </c>
      <c r="N5244" t="str">
        <f t="shared" si="10617"/>
        <v/>
      </c>
      <c r="O5244" t="str">
        <f t="shared" si="10618"/>
        <v/>
      </c>
    </row>
    <row r="5245" spans="1:24" x14ac:dyDescent="0.25">
      <c r="A5245" t="s">
        <v>324</v>
      </c>
      <c r="B5245" t="s">
        <v>1387</v>
      </c>
      <c r="C5245" t="s">
        <v>20</v>
      </c>
      <c r="D5245" s="6">
        <v>0.1</v>
      </c>
      <c r="E5245" s="6" t="s">
        <v>17</v>
      </c>
      <c r="F5245" t="s">
        <v>1537</v>
      </c>
      <c r="G5245" t="str">
        <f t="shared" si="10668"/>
        <v>DL2021032</v>
      </c>
      <c r="H5245" t="str">
        <f t="shared" si="10611"/>
        <v>19</v>
      </c>
      <c r="I5245" t="str">
        <f t="shared" si="10612"/>
        <v>GaliziskSumpkrebs_19_20211109_DL2021032_SvendborgGymFrederiksborgGym</v>
      </c>
      <c r="J5245" t="str">
        <f t="shared" si="10613"/>
        <v>GaliziskSumpkrebs</v>
      </c>
      <c r="K5245" t="str">
        <f t="shared" si="10614"/>
        <v>eDNA</v>
      </c>
      <c r="L5245" t="str">
        <f t="shared" si="10615"/>
        <v>No Ct</v>
      </c>
      <c r="M5245" t="str">
        <f t="shared" si="10616"/>
        <v/>
      </c>
      <c r="N5245" t="str">
        <f t="shared" si="10617"/>
        <v/>
      </c>
      <c r="O5245" t="str">
        <f t="shared" si="10618"/>
        <v/>
      </c>
    </row>
    <row r="5246" spans="1:24" x14ac:dyDescent="0.25">
      <c r="A5246" t="s">
        <v>325</v>
      </c>
      <c r="B5246" t="s">
        <v>1388</v>
      </c>
      <c r="C5246" t="s">
        <v>13</v>
      </c>
      <c r="D5246" s="6">
        <v>0.1</v>
      </c>
      <c r="E5246" s="6">
        <v>31.6</v>
      </c>
      <c r="F5246" t="s">
        <v>1537</v>
      </c>
      <c r="G5246" t="str">
        <f t="shared" si="10668"/>
        <v>DL2021032</v>
      </c>
      <c r="H5246" t="str">
        <f t="shared" si="10611"/>
        <v>20</v>
      </c>
      <c r="I5246" t="str">
        <f t="shared" si="10612"/>
        <v>GaliziskSumpkrebs_20_20211109_DL2021032_SvendborgGymFrederiksborgGym</v>
      </c>
      <c r="J5246" t="str">
        <f t="shared" si="10613"/>
        <v>GaliziskSumpkrebs</v>
      </c>
      <c r="K5246" t="str">
        <f t="shared" si="10614"/>
        <v>PosK</v>
      </c>
      <c r="L5246">
        <f t="shared" si="10615"/>
        <v>31.6</v>
      </c>
      <c r="M5246">
        <f t="shared" si="10616"/>
        <v>31.6</v>
      </c>
      <c r="N5246">
        <f t="shared" si="10617"/>
        <v>0</v>
      </c>
      <c r="O5246">
        <f t="shared" si="10618"/>
        <v>0</v>
      </c>
      <c r="Q5246">
        <f t="shared" ref="Q5246" si="10690">IF(L5248="No Ct",0,L5248)</f>
        <v>0</v>
      </c>
      <c r="R5246">
        <f t="shared" ref="R5246" si="10691">IF(L5249="No Ct",0,L5249)</f>
        <v>0</v>
      </c>
      <c r="S5246" t="str">
        <f t="shared" ref="S5246" si="10692">IF(AND(M5246&gt;0,N5246=0),"Valid","Invalid")</f>
        <v>Valid</v>
      </c>
      <c r="T5246" t="str">
        <f t="shared" ref="T5246" si="10693">IF(OR(Q5246&gt;1,R5246&gt;1),"Present","Absent")</f>
        <v>Absent</v>
      </c>
      <c r="U5246" t="str">
        <f t="shared" ref="U5246" si="10694">IF(OR(AND(Q5246&gt;1,Q5246&lt;41),AND(R5246&gt;1,R5246&lt;41)),"Ct&lt;41","Ct&gt;41")</f>
        <v>Ct&gt;41</v>
      </c>
      <c r="V5246" t="str">
        <f>VLOOKUP(J5246,Datasæt_Analysesystemer!$C$2:$D$68,2,FALSE)</f>
        <v>Galizisk sumpkrebs</v>
      </c>
      <c r="W5246" t="str">
        <f t="shared" ref="W5246" si="10695">MID(F5246,10,9)</f>
        <v>DL2021032</v>
      </c>
      <c r="X5246" t="str">
        <f t="shared" ref="X5246" si="10696">W5246&amp;"_"&amp;V5246&amp;"_"&amp;S5246&amp;"_"&amp;T5246&amp;"_"&amp;U5246</f>
        <v>DL2021032_Galizisk sumpkrebs_Valid_Absent_Ct&gt;41</v>
      </c>
    </row>
    <row r="5247" spans="1:24" x14ac:dyDescent="0.25">
      <c r="A5247" t="s">
        <v>327</v>
      </c>
      <c r="B5247" t="s">
        <v>1389</v>
      </c>
      <c r="C5247" t="s">
        <v>16</v>
      </c>
      <c r="D5247" s="6">
        <v>0.1</v>
      </c>
      <c r="E5247" s="6" t="s">
        <v>17</v>
      </c>
      <c r="F5247" t="s">
        <v>1537</v>
      </c>
      <c r="G5247" t="str">
        <f t="shared" si="10668"/>
        <v>DL2021032</v>
      </c>
      <c r="H5247" t="str">
        <f t="shared" si="10611"/>
        <v>20</v>
      </c>
      <c r="I5247" t="str">
        <f t="shared" si="10612"/>
        <v>GaliziskSumpkrebs_20_20211109_DL2021032_SvendborgGymFrederiksborgGym</v>
      </c>
      <c r="J5247" t="str">
        <f t="shared" si="10613"/>
        <v>GaliziskSumpkrebs</v>
      </c>
      <c r="K5247" t="str">
        <f t="shared" si="10614"/>
        <v>NegK</v>
      </c>
      <c r="L5247" t="str">
        <f t="shared" si="10615"/>
        <v>No Ct</v>
      </c>
      <c r="M5247" t="str">
        <f t="shared" si="10616"/>
        <v/>
      </c>
      <c r="N5247" t="str">
        <f t="shared" si="10617"/>
        <v/>
      </c>
      <c r="O5247" t="str">
        <f t="shared" si="10618"/>
        <v/>
      </c>
    </row>
    <row r="5248" spans="1:24" x14ac:dyDescent="0.25">
      <c r="A5248" t="s">
        <v>329</v>
      </c>
      <c r="B5248" t="s">
        <v>1390</v>
      </c>
      <c r="C5248" t="s">
        <v>20</v>
      </c>
      <c r="D5248" s="6">
        <v>0.1</v>
      </c>
      <c r="E5248" s="6" t="s">
        <v>17</v>
      </c>
      <c r="F5248" t="s">
        <v>1537</v>
      </c>
      <c r="G5248" t="str">
        <f t="shared" si="10668"/>
        <v>DL2021032</v>
      </c>
      <c r="H5248" t="str">
        <f t="shared" si="10611"/>
        <v>20</v>
      </c>
      <c r="I5248" t="str">
        <f t="shared" si="10612"/>
        <v>GaliziskSumpkrebs_20_20211109_DL2021032_SvendborgGymFrederiksborgGym</v>
      </c>
      <c r="J5248" t="str">
        <f t="shared" si="10613"/>
        <v>GaliziskSumpkrebs</v>
      </c>
      <c r="K5248" t="str">
        <f t="shared" si="10614"/>
        <v>eDNA</v>
      </c>
      <c r="L5248" t="str">
        <f t="shared" si="10615"/>
        <v>No Ct</v>
      </c>
      <c r="M5248" t="str">
        <f t="shared" si="10616"/>
        <v/>
      </c>
      <c r="N5248" t="str">
        <f t="shared" si="10617"/>
        <v/>
      </c>
      <c r="O5248" t="str">
        <f t="shared" si="10618"/>
        <v/>
      </c>
    </row>
    <row r="5249" spans="1:24" x14ac:dyDescent="0.25">
      <c r="A5249" t="s">
        <v>331</v>
      </c>
      <c r="B5249" t="s">
        <v>1390</v>
      </c>
      <c r="C5249" t="s">
        <v>20</v>
      </c>
      <c r="D5249" s="6">
        <v>0.1</v>
      </c>
      <c r="E5249" s="6" t="s">
        <v>17</v>
      </c>
      <c r="F5249" t="s">
        <v>1537</v>
      </c>
      <c r="G5249" t="str">
        <f t="shared" si="10668"/>
        <v>DL2021032</v>
      </c>
      <c r="H5249" t="str">
        <f t="shared" si="10611"/>
        <v>20</v>
      </c>
      <c r="I5249" t="str">
        <f t="shared" si="10612"/>
        <v>GaliziskSumpkrebs_20_20211109_DL2021032_SvendborgGymFrederiksborgGym</v>
      </c>
      <c r="J5249" t="str">
        <f t="shared" si="10613"/>
        <v>GaliziskSumpkrebs</v>
      </c>
      <c r="K5249" t="str">
        <f t="shared" si="10614"/>
        <v>eDNA</v>
      </c>
      <c r="L5249" t="str">
        <f t="shared" si="10615"/>
        <v>No Ct</v>
      </c>
      <c r="M5249" t="str">
        <f t="shared" si="10616"/>
        <v/>
      </c>
      <c r="N5249" t="str">
        <f t="shared" si="10617"/>
        <v/>
      </c>
      <c r="O5249" t="str">
        <f t="shared" si="10618"/>
        <v/>
      </c>
    </row>
    <row r="5250" spans="1:24" x14ac:dyDescent="0.25">
      <c r="A5250" t="s">
        <v>390</v>
      </c>
      <c r="B5250" t="s">
        <v>1391</v>
      </c>
      <c r="C5250" t="s">
        <v>13</v>
      </c>
      <c r="D5250" s="6">
        <v>0.1</v>
      </c>
      <c r="E5250" s="6">
        <v>32.93</v>
      </c>
      <c r="F5250" t="s">
        <v>1537</v>
      </c>
      <c r="G5250" t="str">
        <f t="shared" si="10668"/>
        <v>DL2021032</v>
      </c>
      <c r="H5250" t="str">
        <f t="shared" si="10611"/>
        <v>21</v>
      </c>
      <c r="I5250" t="str">
        <f t="shared" si="10612"/>
        <v>KinesiskUldhaandskrabbe_21_20211109_DL2021032_SvendborgGymFrederiksborgGym</v>
      </c>
      <c r="J5250" t="str">
        <f t="shared" si="10613"/>
        <v>KinesiskUldhaandskrabbe</v>
      </c>
      <c r="K5250" t="str">
        <f t="shared" si="10614"/>
        <v>PosK</v>
      </c>
      <c r="L5250">
        <f t="shared" si="10615"/>
        <v>32.93</v>
      </c>
      <c r="M5250">
        <f t="shared" si="10616"/>
        <v>32.93</v>
      </c>
      <c r="N5250">
        <f t="shared" si="10617"/>
        <v>0</v>
      </c>
      <c r="O5250">
        <f t="shared" si="10618"/>
        <v>0</v>
      </c>
      <c r="Q5250">
        <f t="shared" ref="Q5250" si="10697">IF(L5252="No Ct",0,L5252)</f>
        <v>0</v>
      </c>
      <c r="R5250">
        <f t="shared" ref="R5250" si="10698">IF(L5253="No Ct",0,L5253)</f>
        <v>0</v>
      </c>
      <c r="S5250" t="str">
        <f t="shared" ref="S5250" si="10699">IF(AND(M5250&gt;0,N5250=0),"Valid","Invalid")</f>
        <v>Valid</v>
      </c>
      <c r="T5250" t="str">
        <f t="shared" ref="T5250" si="10700">IF(OR(Q5250&gt;1,R5250&gt;1),"Present","Absent")</f>
        <v>Absent</v>
      </c>
      <c r="U5250" t="str">
        <f t="shared" ref="U5250" si="10701">IF(OR(AND(Q5250&gt;1,Q5250&lt;41),AND(R5250&gt;1,R5250&lt;41)),"Ct&lt;41","Ct&gt;41")</f>
        <v>Ct&gt;41</v>
      </c>
      <c r="V5250" t="str">
        <f>VLOOKUP(J5250,Datasæt_Analysesystemer!$C$2:$D$68,2,FALSE)</f>
        <v>Kinesisk uldhåndskrabbe</v>
      </c>
      <c r="W5250" t="str">
        <f t="shared" ref="W5250" si="10702">MID(F5250,10,9)</f>
        <v>DL2021032</v>
      </c>
      <c r="X5250" t="str">
        <f t="shared" ref="X5250" si="10703">W5250&amp;"_"&amp;V5250&amp;"_"&amp;S5250&amp;"_"&amp;T5250&amp;"_"&amp;U5250</f>
        <v>DL2021032_Kinesisk uldhåndskrabbe_Valid_Absent_Ct&gt;41</v>
      </c>
    </row>
    <row r="5251" spans="1:24" x14ac:dyDescent="0.25">
      <c r="A5251" t="s">
        <v>392</v>
      </c>
      <c r="B5251" t="s">
        <v>1392</v>
      </c>
      <c r="C5251" t="s">
        <v>16</v>
      </c>
      <c r="D5251" s="6">
        <v>0.1</v>
      </c>
      <c r="E5251" s="6" t="s">
        <v>17</v>
      </c>
      <c r="F5251" t="s">
        <v>1537</v>
      </c>
      <c r="G5251" t="str">
        <f t="shared" si="10668"/>
        <v>DL2021032</v>
      </c>
      <c r="H5251" t="str">
        <f t="shared" si="10611"/>
        <v>21</v>
      </c>
      <c r="I5251" t="str">
        <f t="shared" si="10612"/>
        <v>KinesiskUldhaandskrabbe_21_20211109_DL2021032_SvendborgGymFrederiksborgGym</v>
      </c>
      <c r="J5251" t="str">
        <f t="shared" si="10613"/>
        <v>KinesiskUldhaandskrabbe</v>
      </c>
      <c r="K5251" t="str">
        <f t="shared" si="10614"/>
        <v>NegK</v>
      </c>
      <c r="L5251" t="str">
        <f t="shared" si="10615"/>
        <v>No Ct</v>
      </c>
      <c r="M5251" t="str">
        <f t="shared" si="10616"/>
        <v/>
      </c>
      <c r="N5251" t="str">
        <f t="shared" si="10617"/>
        <v/>
      </c>
      <c r="O5251" t="str">
        <f t="shared" si="10618"/>
        <v/>
      </c>
    </row>
    <row r="5252" spans="1:24" x14ac:dyDescent="0.25">
      <c r="A5252" t="s">
        <v>394</v>
      </c>
      <c r="B5252" t="s">
        <v>1393</v>
      </c>
      <c r="C5252" t="s">
        <v>20</v>
      </c>
      <c r="D5252" s="6">
        <v>0.1</v>
      </c>
      <c r="E5252" s="6" t="s">
        <v>17</v>
      </c>
      <c r="F5252" t="s">
        <v>1537</v>
      </c>
      <c r="G5252" t="str">
        <f t="shared" si="10668"/>
        <v>DL2021032</v>
      </c>
      <c r="H5252" t="str">
        <f t="shared" si="10611"/>
        <v>21</v>
      </c>
      <c r="I5252" t="str">
        <f t="shared" si="10612"/>
        <v>KinesiskUldhaandskrabbe_21_20211109_DL2021032_SvendborgGymFrederiksborgGym</v>
      </c>
      <c r="J5252" t="str">
        <f t="shared" si="10613"/>
        <v>KinesiskUldhaandskrabbe</v>
      </c>
      <c r="K5252" t="str">
        <f t="shared" si="10614"/>
        <v>eDNA</v>
      </c>
      <c r="L5252" t="str">
        <f t="shared" si="10615"/>
        <v>No Ct</v>
      </c>
      <c r="M5252" t="str">
        <f t="shared" si="10616"/>
        <v/>
      </c>
      <c r="N5252" t="str">
        <f t="shared" si="10617"/>
        <v/>
      </c>
      <c r="O5252" t="str">
        <f t="shared" si="10618"/>
        <v/>
      </c>
    </row>
    <row r="5253" spans="1:24" x14ac:dyDescent="0.25">
      <c r="A5253" t="s">
        <v>396</v>
      </c>
      <c r="B5253" t="s">
        <v>1393</v>
      </c>
      <c r="C5253" t="s">
        <v>20</v>
      </c>
      <c r="D5253" s="6">
        <v>0.1</v>
      </c>
      <c r="E5253" s="6" t="s">
        <v>17</v>
      </c>
      <c r="F5253" t="s">
        <v>1537</v>
      </c>
      <c r="G5253" t="str">
        <f t="shared" si="10668"/>
        <v>DL2021032</v>
      </c>
      <c r="H5253" t="str">
        <f t="shared" si="10611"/>
        <v>21</v>
      </c>
      <c r="I5253" t="str">
        <f t="shared" si="10612"/>
        <v>KinesiskUldhaandskrabbe_21_20211109_DL2021032_SvendborgGymFrederiksborgGym</v>
      </c>
      <c r="J5253" t="str">
        <f t="shared" si="10613"/>
        <v>KinesiskUldhaandskrabbe</v>
      </c>
      <c r="K5253" t="str">
        <f t="shared" si="10614"/>
        <v>eDNA</v>
      </c>
      <c r="L5253" t="str">
        <f t="shared" si="10615"/>
        <v>No Ct</v>
      </c>
      <c r="M5253" t="str">
        <f t="shared" si="10616"/>
        <v/>
      </c>
      <c r="N5253" t="str">
        <f t="shared" si="10617"/>
        <v/>
      </c>
      <c r="O5253" t="str">
        <f t="shared" si="10618"/>
        <v/>
      </c>
    </row>
    <row r="5254" spans="1:24" x14ac:dyDescent="0.25">
      <c r="A5254" t="s">
        <v>397</v>
      </c>
      <c r="B5254" t="s">
        <v>1394</v>
      </c>
      <c r="C5254" t="s">
        <v>13</v>
      </c>
      <c r="D5254" s="6">
        <v>0.1</v>
      </c>
      <c r="E5254" s="6">
        <v>32.89</v>
      </c>
      <c r="F5254" t="s">
        <v>1537</v>
      </c>
      <c r="G5254" t="str">
        <f t="shared" si="10668"/>
        <v>DL2021032</v>
      </c>
      <c r="H5254" t="str">
        <f t="shared" si="10611"/>
        <v>22</v>
      </c>
      <c r="I5254" t="str">
        <f t="shared" si="10612"/>
        <v>KinesiskUldhaandskrabbe_22_20211109_DL2021032_SvendborgGymFrederiksborgGym</v>
      </c>
      <c r="J5254" t="str">
        <f t="shared" si="10613"/>
        <v>KinesiskUldhaandskrabbe</v>
      </c>
      <c r="K5254" t="str">
        <f t="shared" si="10614"/>
        <v>PosK</v>
      </c>
      <c r="L5254">
        <f t="shared" si="10615"/>
        <v>32.89</v>
      </c>
      <c r="M5254">
        <f t="shared" si="10616"/>
        <v>32.89</v>
      </c>
      <c r="N5254">
        <f t="shared" si="10617"/>
        <v>0</v>
      </c>
      <c r="O5254">
        <f t="shared" si="10618"/>
        <v>0</v>
      </c>
      <c r="Q5254">
        <f t="shared" ref="Q5254" si="10704">IF(L5256="No Ct",0,L5256)</f>
        <v>0</v>
      </c>
      <c r="R5254">
        <f t="shared" ref="R5254" si="10705">IF(L5257="No Ct",0,L5257)</f>
        <v>0</v>
      </c>
      <c r="S5254" t="str">
        <f t="shared" ref="S5254" si="10706">IF(AND(M5254&gt;0,N5254=0),"Valid","Invalid")</f>
        <v>Valid</v>
      </c>
      <c r="T5254" t="str">
        <f t="shared" ref="T5254" si="10707">IF(OR(Q5254&gt;1,R5254&gt;1),"Present","Absent")</f>
        <v>Absent</v>
      </c>
      <c r="U5254" t="str">
        <f t="shared" ref="U5254" si="10708">IF(OR(AND(Q5254&gt;1,Q5254&lt;41),AND(R5254&gt;1,R5254&lt;41)),"Ct&lt;41","Ct&gt;41")</f>
        <v>Ct&gt;41</v>
      </c>
      <c r="V5254" t="str">
        <f>VLOOKUP(J5254,Datasæt_Analysesystemer!$C$2:$D$68,2,FALSE)</f>
        <v>Kinesisk uldhåndskrabbe</v>
      </c>
      <c r="W5254" t="str">
        <f t="shared" ref="W5254" si="10709">MID(F5254,10,9)</f>
        <v>DL2021032</v>
      </c>
      <c r="X5254" t="str">
        <f t="shared" ref="X5254" si="10710">W5254&amp;"_"&amp;V5254&amp;"_"&amp;S5254&amp;"_"&amp;T5254&amp;"_"&amp;U5254</f>
        <v>DL2021032_Kinesisk uldhåndskrabbe_Valid_Absent_Ct&gt;41</v>
      </c>
    </row>
    <row r="5255" spans="1:24" x14ac:dyDescent="0.25">
      <c r="A5255" t="s">
        <v>399</v>
      </c>
      <c r="B5255" t="s">
        <v>1395</v>
      </c>
      <c r="C5255" t="s">
        <v>16</v>
      </c>
      <c r="D5255" s="6">
        <v>0.1</v>
      </c>
      <c r="E5255" s="6" t="s">
        <v>17</v>
      </c>
      <c r="F5255" t="s">
        <v>1537</v>
      </c>
      <c r="G5255" t="str">
        <f t="shared" si="10668"/>
        <v>DL2021032</v>
      </c>
      <c r="H5255" t="str">
        <f t="shared" si="10611"/>
        <v>22</v>
      </c>
      <c r="I5255" t="str">
        <f t="shared" si="10612"/>
        <v>KinesiskUldhaandskrabbe_22_20211109_DL2021032_SvendborgGymFrederiksborgGym</v>
      </c>
      <c r="J5255" t="str">
        <f t="shared" si="10613"/>
        <v>KinesiskUldhaandskrabbe</v>
      </c>
      <c r="K5255" t="str">
        <f t="shared" si="10614"/>
        <v>NegK</v>
      </c>
      <c r="L5255" t="str">
        <f t="shared" si="10615"/>
        <v>No Ct</v>
      </c>
      <c r="M5255" t="str">
        <f t="shared" si="10616"/>
        <v/>
      </c>
      <c r="N5255" t="str">
        <f t="shared" si="10617"/>
        <v/>
      </c>
      <c r="O5255" t="str">
        <f t="shared" si="10618"/>
        <v/>
      </c>
    </row>
    <row r="5256" spans="1:24" x14ac:dyDescent="0.25">
      <c r="A5256" t="s">
        <v>401</v>
      </c>
      <c r="B5256" t="s">
        <v>1396</v>
      </c>
      <c r="C5256" t="s">
        <v>20</v>
      </c>
      <c r="D5256" s="6">
        <v>0.1</v>
      </c>
      <c r="E5256" s="6" t="s">
        <v>17</v>
      </c>
      <c r="F5256" t="s">
        <v>1537</v>
      </c>
      <c r="G5256" t="str">
        <f t="shared" si="10668"/>
        <v>DL2021032</v>
      </c>
      <c r="H5256" t="str">
        <f t="shared" si="10611"/>
        <v>22</v>
      </c>
      <c r="I5256" t="str">
        <f t="shared" si="10612"/>
        <v>KinesiskUldhaandskrabbe_22_20211109_DL2021032_SvendborgGymFrederiksborgGym</v>
      </c>
      <c r="J5256" t="str">
        <f t="shared" si="10613"/>
        <v>KinesiskUldhaandskrabbe</v>
      </c>
      <c r="K5256" t="str">
        <f t="shared" si="10614"/>
        <v>eDNA</v>
      </c>
      <c r="L5256" t="str">
        <f t="shared" si="10615"/>
        <v>No Ct</v>
      </c>
      <c r="M5256" t="str">
        <f t="shared" si="10616"/>
        <v/>
      </c>
      <c r="N5256" t="str">
        <f t="shared" si="10617"/>
        <v/>
      </c>
      <c r="O5256" t="str">
        <f t="shared" si="10618"/>
        <v/>
      </c>
    </row>
    <row r="5257" spans="1:24" x14ac:dyDescent="0.25">
      <c r="A5257" t="s">
        <v>403</v>
      </c>
      <c r="B5257" t="s">
        <v>1396</v>
      </c>
      <c r="C5257" t="s">
        <v>20</v>
      </c>
      <c r="D5257" s="6">
        <v>0.1</v>
      </c>
      <c r="E5257" s="6" t="s">
        <v>17</v>
      </c>
      <c r="F5257" t="s">
        <v>1537</v>
      </c>
      <c r="G5257" t="str">
        <f t="shared" si="10668"/>
        <v>DL2021032</v>
      </c>
      <c r="H5257" t="str">
        <f t="shared" si="10611"/>
        <v>22</v>
      </c>
      <c r="I5257" t="str">
        <f t="shared" si="10612"/>
        <v>KinesiskUldhaandskrabbe_22_20211109_DL2021032_SvendborgGymFrederiksborgGym</v>
      </c>
      <c r="J5257" t="str">
        <f t="shared" si="10613"/>
        <v>KinesiskUldhaandskrabbe</v>
      </c>
      <c r="K5257" t="str">
        <f t="shared" si="10614"/>
        <v>eDNA</v>
      </c>
      <c r="L5257" t="str">
        <f t="shared" si="10615"/>
        <v>No Ct</v>
      </c>
      <c r="M5257" t="str">
        <f t="shared" si="10616"/>
        <v/>
      </c>
      <c r="N5257" t="str">
        <f t="shared" si="10617"/>
        <v/>
      </c>
      <c r="O5257" t="str">
        <f t="shared" si="10618"/>
        <v/>
      </c>
    </row>
    <row r="5258" spans="1:24" x14ac:dyDescent="0.25">
      <c r="A5258" t="s">
        <v>404</v>
      </c>
      <c r="B5258" t="s">
        <v>1397</v>
      </c>
      <c r="C5258" t="s">
        <v>13</v>
      </c>
      <c r="D5258" s="6">
        <v>0.1</v>
      </c>
      <c r="E5258" s="6">
        <v>23.6</v>
      </c>
      <c r="F5258" t="s">
        <v>1537</v>
      </c>
      <c r="G5258" t="str">
        <f t="shared" si="10668"/>
        <v>DL2021032</v>
      </c>
      <c r="H5258" t="str">
        <f t="shared" si="10611"/>
        <v>23</v>
      </c>
      <c r="I5258" t="str">
        <f t="shared" si="10612"/>
        <v>BredVandkalv_23_20211109_DL2021032_SvendborgGymFrederiksborgGym</v>
      </c>
      <c r="J5258" t="str">
        <f t="shared" si="10613"/>
        <v>BredVandkalv</v>
      </c>
      <c r="K5258" t="str">
        <f t="shared" si="10614"/>
        <v>PosK</v>
      </c>
      <c r="L5258">
        <f t="shared" si="10615"/>
        <v>23.6</v>
      </c>
      <c r="M5258">
        <f t="shared" si="10616"/>
        <v>23.6</v>
      </c>
      <c r="N5258">
        <f t="shared" si="10617"/>
        <v>0</v>
      </c>
      <c r="O5258">
        <f t="shared" si="10618"/>
        <v>0</v>
      </c>
      <c r="Q5258">
        <f t="shared" ref="Q5258" si="10711">IF(L5260="No Ct",0,L5260)</f>
        <v>0</v>
      </c>
      <c r="R5258">
        <f t="shared" ref="R5258" si="10712">IF(L5261="No Ct",0,L5261)</f>
        <v>0</v>
      </c>
      <c r="S5258" t="str">
        <f t="shared" ref="S5258" si="10713">IF(AND(M5258&gt;0,N5258=0),"Valid","Invalid")</f>
        <v>Valid</v>
      </c>
      <c r="T5258" t="str">
        <f t="shared" ref="T5258" si="10714">IF(OR(Q5258&gt;1,R5258&gt;1),"Present","Absent")</f>
        <v>Absent</v>
      </c>
      <c r="U5258" t="str">
        <f t="shared" ref="U5258" si="10715">IF(OR(AND(Q5258&gt;1,Q5258&lt;41),AND(R5258&gt;1,R5258&lt;41)),"Ct&lt;41","Ct&gt;41")</f>
        <v>Ct&gt;41</v>
      </c>
      <c r="V5258" t="str">
        <f>VLOOKUP(J5258,Datasæt_Analysesystemer!$C$2:$D$68,2,FALSE)</f>
        <v>Bred vandkalv</v>
      </c>
      <c r="W5258" t="str">
        <f t="shared" ref="W5258" si="10716">MID(F5258,10,9)</f>
        <v>DL2021032</v>
      </c>
      <c r="X5258" t="str">
        <f t="shared" ref="X5258" si="10717">W5258&amp;"_"&amp;V5258&amp;"_"&amp;S5258&amp;"_"&amp;T5258&amp;"_"&amp;U5258</f>
        <v>DL2021032_Bred vandkalv_Valid_Absent_Ct&gt;41</v>
      </c>
    </row>
    <row r="5259" spans="1:24" x14ac:dyDescent="0.25">
      <c r="A5259" t="s">
        <v>406</v>
      </c>
      <c r="B5259" t="s">
        <v>1398</v>
      </c>
      <c r="C5259" t="s">
        <v>16</v>
      </c>
      <c r="D5259" s="6">
        <v>0.1</v>
      </c>
      <c r="E5259" s="6" t="s">
        <v>17</v>
      </c>
      <c r="F5259" t="s">
        <v>1537</v>
      </c>
      <c r="G5259" t="str">
        <f t="shared" si="10668"/>
        <v>DL2021032</v>
      </c>
      <c r="H5259" t="str">
        <f t="shared" si="10611"/>
        <v>23</v>
      </c>
      <c r="I5259" t="str">
        <f t="shared" si="10612"/>
        <v>BredVandkalv_23_20211109_DL2021032_SvendborgGymFrederiksborgGym</v>
      </c>
      <c r="J5259" t="str">
        <f t="shared" si="10613"/>
        <v>BredVandkalv</v>
      </c>
      <c r="K5259" t="str">
        <f t="shared" si="10614"/>
        <v>NegK</v>
      </c>
      <c r="L5259" t="str">
        <f t="shared" si="10615"/>
        <v>No Ct</v>
      </c>
      <c r="M5259" t="str">
        <f t="shared" si="10616"/>
        <v/>
      </c>
      <c r="N5259" t="str">
        <f t="shared" si="10617"/>
        <v/>
      </c>
      <c r="O5259" t="str">
        <f t="shared" si="10618"/>
        <v/>
      </c>
    </row>
    <row r="5260" spans="1:24" x14ac:dyDescent="0.25">
      <c r="A5260" t="s">
        <v>408</v>
      </c>
      <c r="B5260" t="s">
        <v>1399</v>
      </c>
      <c r="C5260" t="s">
        <v>20</v>
      </c>
      <c r="D5260" s="6">
        <v>0.1</v>
      </c>
      <c r="E5260" s="6" t="s">
        <v>17</v>
      </c>
      <c r="F5260" t="s">
        <v>1537</v>
      </c>
      <c r="G5260" t="str">
        <f t="shared" si="10668"/>
        <v>DL2021032</v>
      </c>
      <c r="H5260" t="str">
        <f t="shared" si="10611"/>
        <v>23</v>
      </c>
      <c r="I5260" t="str">
        <f t="shared" si="10612"/>
        <v>BredVandkalv_23_20211109_DL2021032_SvendborgGymFrederiksborgGym</v>
      </c>
      <c r="J5260" t="str">
        <f t="shared" si="10613"/>
        <v>BredVandkalv</v>
      </c>
      <c r="K5260" t="str">
        <f t="shared" si="10614"/>
        <v>eDNA</v>
      </c>
      <c r="L5260" t="str">
        <f t="shared" si="10615"/>
        <v>No Ct</v>
      </c>
      <c r="M5260" t="str">
        <f t="shared" si="10616"/>
        <v/>
      </c>
      <c r="N5260" t="str">
        <f t="shared" si="10617"/>
        <v/>
      </c>
      <c r="O5260" t="str">
        <f t="shared" si="10618"/>
        <v/>
      </c>
    </row>
    <row r="5261" spans="1:24" x14ac:dyDescent="0.25">
      <c r="A5261" t="s">
        <v>410</v>
      </c>
      <c r="B5261" t="s">
        <v>1399</v>
      </c>
      <c r="C5261" t="s">
        <v>20</v>
      </c>
      <c r="D5261" s="6">
        <v>0.1</v>
      </c>
      <c r="E5261" s="6" t="s">
        <v>17</v>
      </c>
      <c r="F5261" t="s">
        <v>1537</v>
      </c>
      <c r="G5261" t="str">
        <f t="shared" si="10668"/>
        <v>DL2021032</v>
      </c>
      <c r="H5261" t="str">
        <f t="shared" si="10611"/>
        <v>23</v>
      </c>
      <c r="I5261" t="str">
        <f t="shared" si="10612"/>
        <v>BredVandkalv_23_20211109_DL2021032_SvendborgGymFrederiksborgGym</v>
      </c>
      <c r="J5261" t="str">
        <f t="shared" si="10613"/>
        <v>BredVandkalv</v>
      </c>
      <c r="K5261" t="str">
        <f t="shared" si="10614"/>
        <v>eDNA</v>
      </c>
      <c r="L5261" t="str">
        <f t="shared" si="10615"/>
        <v>No Ct</v>
      </c>
      <c r="M5261" t="str">
        <f t="shared" si="10616"/>
        <v/>
      </c>
      <c r="N5261" t="str">
        <f t="shared" si="10617"/>
        <v/>
      </c>
      <c r="O5261" t="str">
        <f t="shared" si="10618"/>
        <v/>
      </c>
    </row>
    <row r="5262" spans="1:24" x14ac:dyDescent="0.25">
      <c r="A5262" t="s">
        <v>411</v>
      </c>
      <c r="B5262" t="s">
        <v>1400</v>
      </c>
      <c r="C5262" t="s">
        <v>13</v>
      </c>
      <c r="D5262" s="6">
        <v>0.1</v>
      </c>
      <c r="E5262" s="6">
        <v>23.67</v>
      </c>
      <c r="F5262" t="s">
        <v>1537</v>
      </c>
      <c r="G5262" t="str">
        <f t="shared" si="10668"/>
        <v>DL2021032</v>
      </c>
      <c r="H5262" t="str">
        <f t="shared" si="10611"/>
        <v>24</v>
      </c>
      <c r="I5262" t="str">
        <f t="shared" si="10612"/>
        <v>BredVandkalv_24_20211109_DL2021032_SvendborgGymFrederiksborgGym</v>
      </c>
      <c r="J5262" t="str">
        <f t="shared" si="10613"/>
        <v>BredVandkalv</v>
      </c>
      <c r="K5262" t="str">
        <f t="shared" si="10614"/>
        <v>PosK</v>
      </c>
      <c r="L5262">
        <f t="shared" si="10615"/>
        <v>23.67</v>
      </c>
      <c r="M5262">
        <f t="shared" si="10616"/>
        <v>23.67</v>
      </c>
      <c r="N5262">
        <f t="shared" si="10617"/>
        <v>0</v>
      </c>
      <c r="O5262">
        <f t="shared" si="10618"/>
        <v>0</v>
      </c>
      <c r="Q5262">
        <f t="shared" ref="Q5262" si="10718">IF(L5264="No Ct",0,L5264)</f>
        <v>0</v>
      </c>
      <c r="R5262">
        <f t="shared" ref="R5262" si="10719">IF(L5265="No Ct",0,L5265)</f>
        <v>0</v>
      </c>
      <c r="S5262" t="str">
        <f t="shared" ref="S5262" si="10720">IF(AND(M5262&gt;0,N5262=0),"Valid","Invalid")</f>
        <v>Valid</v>
      </c>
      <c r="T5262" t="str">
        <f t="shared" ref="T5262" si="10721">IF(OR(Q5262&gt;1,R5262&gt;1),"Present","Absent")</f>
        <v>Absent</v>
      </c>
      <c r="U5262" t="str">
        <f t="shared" ref="U5262" si="10722">IF(OR(AND(Q5262&gt;1,Q5262&lt;41),AND(R5262&gt;1,R5262&lt;41)),"Ct&lt;41","Ct&gt;41")</f>
        <v>Ct&gt;41</v>
      </c>
      <c r="V5262" t="str">
        <f>VLOOKUP(J5262,Datasæt_Analysesystemer!$C$2:$D$68,2,FALSE)</f>
        <v>Bred vandkalv</v>
      </c>
      <c r="W5262" t="str">
        <f t="shared" ref="W5262" si="10723">MID(F5262,10,9)</f>
        <v>DL2021032</v>
      </c>
      <c r="X5262" t="str">
        <f t="shared" ref="X5262" si="10724">W5262&amp;"_"&amp;V5262&amp;"_"&amp;S5262&amp;"_"&amp;T5262&amp;"_"&amp;U5262</f>
        <v>DL2021032_Bred vandkalv_Valid_Absent_Ct&gt;41</v>
      </c>
    </row>
    <row r="5263" spans="1:24" x14ac:dyDescent="0.25">
      <c r="A5263" t="s">
        <v>413</v>
      </c>
      <c r="B5263" t="s">
        <v>1401</v>
      </c>
      <c r="C5263" t="s">
        <v>16</v>
      </c>
      <c r="D5263" s="6">
        <v>0.1</v>
      </c>
      <c r="E5263" s="6" t="s">
        <v>17</v>
      </c>
      <c r="F5263" t="s">
        <v>1537</v>
      </c>
      <c r="G5263" t="str">
        <f t="shared" si="10668"/>
        <v>DL2021032</v>
      </c>
      <c r="H5263" t="str">
        <f t="shared" si="10611"/>
        <v>24</v>
      </c>
      <c r="I5263" t="str">
        <f t="shared" si="10612"/>
        <v>BredVandkalv_24_20211109_DL2021032_SvendborgGymFrederiksborgGym</v>
      </c>
      <c r="J5263" t="str">
        <f t="shared" si="10613"/>
        <v>BredVandkalv</v>
      </c>
      <c r="K5263" t="str">
        <f t="shared" si="10614"/>
        <v>NegK</v>
      </c>
      <c r="L5263" t="str">
        <f t="shared" si="10615"/>
        <v>No Ct</v>
      </c>
      <c r="M5263" t="str">
        <f t="shared" si="10616"/>
        <v/>
      </c>
      <c r="N5263" t="str">
        <f t="shared" si="10617"/>
        <v/>
      </c>
      <c r="O5263" t="str">
        <f t="shared" si="10618"/>
        <v/>
      </c>
    </row>
    <row r="5264" spans="1:24" x14ac:dyDescent="0.25">
      <c r="A5264" t="s">
        <v>415</v>
      </c>
      <c r="B5264" t="s">
        <v>1402</v>
      </c>
      <c r="C5264" t="s">
        <v>20</v>
      </c>
      <c r="D5264" s="6">
        <v>0.1</v>
      </c>
      <c r="E5264" s="6" t="s">
        <v>17</v>
      </c>
      <c r="F5264" t="s">
        <v>1537</v>
      </c>
      <c r="G5264" t="str">
        <f t="shared" si="10668"/>
        <v>DL2021032</v>
      </c>
      <c r="H5264" t="str">
        <f t="shared" si="10611"/>
        <v>24</v>
      </c>
      <c r="I5264" t="str">
        <f t="shared" si="10612"/>
        <v>BredVandkalv_24_20211109_DL2021032_SvendborgGymFrederiksborgGym</v>
      </c>
      <c r="J5264" t="str">
        <f t="shared" si="10613"/>
        <v>BredVandkalv</v>
      </c>
      <c r="K5264" t="str">
        <f t="shared" si="10614"/>
        <v>eDNA</v>
      </c>
      <c r="L5264" t="str">
        <f t="shared" si="10615"/>
        <v>No Ct</v>
      </c>
      <c r="M5264" t="str">
        <f t="shared" si="10616"/>
        <v/>
      </c>
      <c r="N5264" t="str">
        <f t="shared" si="10617"/>
        <v/>
      </c>
      <c r="O5264" t="str">
        <f t="shared" si="10618"/>
        <v/>
      </c>
    </row>
    <row r="5265" spans="1:24" x14ac:dyDescent="0.25">
      <c r="A5265" t="s">
        <v>417</v>
      </c>
      <c r="B5265" t="s">
        <v>1402</v>
      </c>
      <c r="C5265" t="s">
        <v>20</v>
      </c>
      <c r="D5265" s="6">
        <v>0.1</v>
      </c>
      <c r="E5265" s="6" t="s">
        <v>17</v>
      </c>
      <c r="F5265" t="s">
        <v>1537</v>
      </c>
      <c r="G5265" t="str">
        <f t="shared" si="10668"/>
        <v>DL2021032</v>
      </c>
      <c r="H5265" t="str">
        <f t="shared" si="10611"/>
        <v>24</v>
      </c>
      <c r="I5265" t="str">
        <f t="shared" si="10612"/>
        <v>BredVandkalv_24_20211109_DL2021032_SvendborgGymFrederiksborgGym</v>
      </c>
      <c r="J5265" t="str">
        <f t="shared" si="10613"/>
        <v>BredVandkalv</v>
      </c>
      <c r="K5265" t="str">
        <f t="shared" si="10614"/>
        <v>eDNA</v>
      </c>
      <c r="L5265" t="str">
        <f t="shared" si="10615"/>
        <v>No Ct</v>
      </c>
      <c r="M5265" t="str">
        <f t="shared" si="10616"/>
        <v/>
      </c>
      <c r="N5265" t="str">
        <f t="shared" si="10617"/>
        <v/>
      </c>
      <c r="O5265" t="str">
        <f t="shared" si="10618"/>
        <v/>
      </c>
    </row>
    <row r="5266" spans="1:24" x14ac:dyDescent="0.25">
      <c r="A5266" t="s">
        <v>11</v>
      </c>
      <c r="B5266" t="s">
        <v>12</v>
      </c>
      <c r="C5266" t="s">
        <v>13</v>
      </c>
      <c r="D5266" s="6">
        <v>0.1</v>
      </c>
      <c r="E5266" s="6">
        <v>33.299999999999997</v>
      </c>
      <c r="F5266" t="s">
        <v>1538</v>
      </c>
      <c r="G5266" t="str">
        <f t="shared" si="10668"/>
        <v>DL2021016</v>
      </c>
      <c r="H5266" t="str">
        <f t="shared" si="10611"/>
        <v>01</v>
      </c>
      <c r="I5266" t="str">
        <f t="shared" si="10612"/>
        <v xml:space="preserve">Aborre_01_20211110_DL2021016_FrederiksborgGymHoejeTaastrupGym </v>
      </c>
      <c r="J5266" t="str">
        <f t="shared" si="10613"/>
        <v>Aborre</v>
      </c>
      <c r="K5266" t="str">
        <f t="shared" si="10614"/>
        <v>PosK</v>
      </c>
      <c r="L5266">
        <f t="shared" si="10615"/>
        <v>33.299999999999997</v>
      </c>
      <c r="M5266">
        <f t="shared" si="10616"/>
        <v>33.299999999999997</v>
      </c>
      <c r="N5266">
        <f t="shared" si="10617"/>
        <v>0</v>
      </c>
      <c r="O5266">
        <f t="shared" si="10618"/>
        <v>43.38</v>
      </c>
      <c r="Q5266">
        <f t="shared" ref="Q5266" si="10725">IF(L5268="No Ct",0,L5268)</f>
        <v>43.38</v>
      </c>
      <c r="R5266">
        <f t="shared" ref="R5266" si="10726">IF(L5269="No Ct",0,L5269)</f>
        <v>0</v>
      </c>
      <c r="S5266" t="str">
        <f t="shared" ref="S5266" si="10727">IF(AND(M5266&gt;0,N5266=0),"Valid","Invalid")</f>
        <v>Valid</v>
      </c>
      <c r="T5266" t="str">
        <f t="shared" ref="T5266" si="10728">IF(OR(Q5266&gt;1,R5266&gt;1),"Present","Absent")</f>
        <v>Present</v>
      </c>
      <c r="U5266" t="str">
        <f t="shared" ref="U5266" si="10729">IF(OR(AND(Q5266&gt;1,Q5266&lt;41),AND(R5266&gt;1,R5266&lt;41)),"Ct&lt;41","Ct&gt;41")</f>
        <v>Ct&gt;41</v>
      </c>
      <c r="V5266" t="str">
        <f>VLOOKUP(J5266,Datasæt_Analysesystemer!$C$2:$D$68,2,FALSE)</f>
        <v>Aborre</v>
      </c>
      <c r="W5266" t="str">
        <f t="shared" ref="W5266" si="10730">MID(F5266,10,9)</f>
        <v>DL2021016</v>
      </c>
      <c r="X5266" t="str">
        <f t="shared" ref="X5266" si="10731">W5266&amp;"_"&amp;V5266&amp;"_"&amp;S5266&amp;"_"&amp;T5266&amp;"_"&amp;U5266</f>
        <v>DL2021016_Aborre_Valid_Present_Ct&gt;41</v>
      </c>
    </row>
    <row r="5267" spans="1:24" x14ac:dyDescent="0.25">
      <c r="A5267" t="s">
        <v>14</v>
      </c>
      <c r="B5267" t="s">
        <v>15</v>
      </c>
      <c r="C5267" t="s">
        <v>16</v>
      </c>
      <c r="D5267" s="6">
        <v>0.1</v>
      </c>
      <c r="E5267" s="6" t="s">
        <v>17</v>
      </c>
      <c r="F5267" t="s">
        <v>1538</v>
      </c>
      <c r="G5267" t="str">
        <f t="shared" si="10668"/>
        <v>DL2021016</v>
      </c>
      <c r="H5267" t="str">
        <f t="shared" ref="H5267:H5330" si="10732">LEFT(B5267,2)</f>
        <v>01</v>
      </c>
      <c r="I5267" t="str">
        <f t="shared" ref="I5267:I5330" si="10733">J5267&amp;"_"&amp;H5267&amp;"_"&amp;F5267</f>
        <v xml:space="preserve">Aborre_01_20211110_DL2021016_FrederiksborgGymHoejeTaastrupGym </v>
      </c>
      <c r="J5267" t="str">
        <f t="shared" ref="J5267:J5330" si="10734">MID(RIGHT(B5267,LEN(B5267)-3),1,FIND("_",RIGHT(B5267,LEN(B5267)-3))-1)</f>
        <v>Aborre</v>
      </c>
      <c r="K5267" t="str">
        <f t="shared" ref="K5267:K5330" si="10735">TRIM(SUBSTITUTE(RIGHT(B5267,FIND(J5267,B5267)+1),"_",""))</f>
        <v>NegK</v>
      </c>
      <c r="L5267" t="str">
        <f t="shared" ref="L5267:L5330" si="10736">IFERROR(VALUE(SUBSTITUTE(E5267,".",",")),E5267)</f>
        <v>No Ct</v>
      </c>
      <c r="M5267" t="str">
        <f t="shared" ref="M5267:M5330" si="10737">IF(K5267="PosK",SUMIFS(L:L,K:K,"PosK",I:I,I5267),"")</f>
        <v/>
      </c>
      <c r="N5267" t="str">
        <f t="shared" ref="N5267:N5330" si="10738">IF(K5267="PosK",SUMIFS(L:L,K:K,"NegK",I:I,I5267),"")</f>
        <v/>
      </c>
      <c r="O5267" t="str">
        <f t="shared" ref="O5267:O5330" si="10739">IF(K5267="PosK",SUMIFS(L:L,K:K,"eDNA",I:I,I5267),"")</f>
        <v/>
      </c>
    </row>
    <row r="5268" spans="1:24" x14ac:dyDescent="0.25">
      <c r="A5268" t="s">
        <v>18</v>
      </c>
      <c r="B5268" t="s">
        <v>19</v>
      </c>
      <c r="C5268" t="s">
        <v>20</v>
      </c>
      <c r="D5268" s="6">
        <v>0.1</v>
      </c>
      <c r="E5268" s="6">
        <v>43.38</v>
      </c>
      <c r="F5268" t="s">
        <v>1538</v>
      </c>
      <c r="G5268" t="str">
        <f t="shared" si="10668"/>
        <v>DL2021016</v>
      </c>
      <c r="H5268" t="str">
        <f t="shared" si="10732"/>
        <v>01</v>
      </c>
      <c r="I5268" t="str">
        <f t="shared" si="10733"/>
        <v xml:space="preserve">Aborre_01_20211110_DL2021016_FrederiksborgGymHoejeTaastrupGym </v>
      </c>
      <c r="J5268" t="str">
        <f t="shared" si="10734"/>
        <v>Aborre</v>
      </c>
      <c r="K5268" t="str">
        <f t="shared" si="10735"/>
        <v>eDNA</v>
      </c>
      <c r="L5268">
        <f t="shared" si="10736"/>
        <v>43.38</v>
      </c>
      <c r="M5268" t="str">
        <f t="shared" si="10737"/>
        <v/>
      </c>
      <c r="N5268" t="str">
        <f t="shared" si="10738"/>
        <v/>
      </c>
      <c r="O5268" t="str">
        <f t="shared" si="10739"/>
        <v/>
      </c>
    </row>
    <row r="5269" spans="1:24" x14ac:dyDescent="0.25">
      <c r="A5269" t="s">
        <v>21</v>
      </c>
      <c r="B5269" t="s">
        <v>19</v>
      </c>
      <c r="C5269" t="s">
        <v>20</v>
      </c>
      <c r="D5269" s="6">
        <v>0.1</v>
      </c>
      <c r="E5269" s="6" t="s">
        <v>17</v>
      </c>
      <c r="F5269" t="s">
        <v>1538</v>
      </c>
      <c r="G5269" t="str">
        <f t="shared" si="10668"/>
        <v>DL2021016</v>
      </c>
      <c r="H5269" t="str">
        <f t="shared" si="10732"/>
        <v>01</v>
      </c>
      <c r="I5269" t="str">
        <f t="shared" si="10733"/>
        <v xml:space="preserve">Aborre_01_20211110_DL2021016_FrederiksborgGymHoejeTaastrupGym </v>
      </c>
      <c r="J5269" t="str">
        <f t="shared" si="10734"/>
        <v>Aborre</v>
      </c>
      <c r="K5269" t="str">
        <f t="shared" si="10735"/>
        <v>eDNA</v>
      </c>
      <c r="L5269" t="str">
        <f t="shared" si="10736"/>
        <v>No Ct</v>
      </c>
      <c r="M5269" t="str">
        <f t="shared" si="10737"/>
        <v/>
      </c>
      <c r="N5269" t="str">
        <f t="shared" si="10738"/>
        <v/>
      </c>
      <c r="O5269" t="str">
        <f t="shared" si="10739"/>
        <v/>
      </c>
    </row>
    <row r="5270" spans="1:24" x14ac:dyDescent="0.25">
      <c r="A5270" t="s">
        <v>199</v>
      </c>
      <c r="B5270" t="s">
        <v>333</v>
      </c>
      <c r="C5270" t="s">
        <v>13</v>
      </c>
      <c r="D5270" s="6">
        <v>0.1</v>
      </c>
      <c r="E5270" s="6" t="s">
        <v>17</v>
      </c>
      <c r="F5270" t="s">
        <v>1538</v>
      </c>
      <c r="G5270" t="str">
        <f t="shared" si="10668"/>
        <v>DL2021016</v>
      </c>
      <c r="H5270" t="str">
        <f t="shared" si="10732"/>
        <v>02</v>
      </c>
      <c r="I5270" t="str">
        <f t="shared" si="10733"/>
        <v xml:space="preserve">Aborre_02_20211110_DL2021016_FrederiksborgGymHoejeTaastrupGym </v>
      </c>
      <c r="J5270" t="str">
        <f t="shared" si="10734"/>
        <v>Aborre</v>
      </c>
      <c r="K5270" t="str">
        <f t="shared" si="10735"/>
        <v>PosK</v>
      </c>
      <c r="L5270" t="str">
        <f t="shared" si="10736"/>
        <v>No Ct</v>
      </c>
      <c r="M5270">
        <f t="shared" si="10737"/>
        <v>0</v>
      </c>
      <c r="N5270">
        <f t="shared" si="10738"/>
        <v>0</v>
      </c>
      <c r="O5270">
        <f t="shared" si="10739"/>
        <v>0</v>
      </c>
      <c r="Q5270">
        <f t="shared" ref="Q5270" si="10740">IF(L5272="No Ct",0,L5272)</f>
        <v>0</v>
      </c>
      <c r="R5270">
        <f t="shared" ref="R5270" si="10741">IF(L5273="No Ct",0,L5273)</f>
        <v>0</v>
      </c>
      <c r="S5270" t="str">
        <f t="shared" ref="S5270" si="10742">IF(AND(M5270&gt;0,N5270=0),"Valid","Invalid")</f>
        <v>Invalid</v>
      </c>
      <c r="T5270" t="str">
        <f t="shared" ref="T5270" si="10743">IF(OR(Q5270&gt;1,R5270&gt;1),"Present","Absent")</f>
        <v>Absent</v>
      </c>
      <c r="U5270" t="str">
        <f t="shared" ref="U5270" si="10744">IF(OR(AND(Q5270&gt;1,Q5270&lt;41),AND(R5270&gt;1,R5270&lt;41)),"Ct&lt;41","Ct&gt;41")</f>
        <v>Ct&gt;41</v>
      </c>
      <c r="V5270" t="str">
        <f>VLOOKUP(J5270,Datasæt_Analysesystemer!$C$2:$D$68,2,FALSE)</f>
        <v>Aborre</v>
      </c>
      <c r="W5270" t="str">
        <f t="shared" ref="W5270" si="10745">MID(F5270,10,9)</f>
        <v>DL2021016</v>
      </c>
      <c r="X5270" t="str">
        <f t="shared" ref="X5270" si="10746">W5270&amp;"_"&amp;V5270&amp;"_"&amp;S5270&amp;"_"&amp;T5270&amp;"_"&amp;U5270</f>
        <v>DL2021016_Aborre_Invalid_Absent_Ct&gt;41</v>
      </c>
    </row>
    <row r="5271" spans="1:24" x14ac:dyDescent="0.25">
      <c r="A5271" t="s">
        <v>201</v>
      </c>
      <c r="B5271" t="s">
        <v>334</v>
      </c>
      <c r="C5271" t="s">
        <v>16</v>
      </c>
      <c r="D5271" s="6">
        <v>0.1</v>
      </c>
      <c r="E5271" s="6" t="s">
        <v>17</v>
      </c>
      <c r="F5271" t="s">
        <v>1538</v>
      </c>
      <c r="G5271" t="str">
        <f t="shared" si="10668"/>
        <v>DL2021016</v>
      </c>
      <c r="H5271" t="str">
        <f t="shared" si="10732"/>
        <v>02</v>
      </c>
      <c r="I5271" t="str">
        <f t="shared" si="10733"/>
        <v xml:space="preserve">Aborre_02_20211110_DL2021016_FrederiksborgGymHoejeTaastrupGym </v>
      </c>
      <c r="J5271" t="str">
        <f t="shared" si="10734"/>
        <v>Aborre</v>
      </c>
      <c r="K5271" t="str">
        <f t="shared" si="10735"/>
        <v>NegK</v>
      </c>
      <c r="L5271" t="str">
        <f t="shared" si="10736"/>
        <v>No Ct</v>
      </c>
      <c r="M5271" t="str">
        <f t="shared" si="10737"/>
        <v/>
      </c>
      <c r="N5271" t="str">
        <f t="shared" si="10738"/>
        <v/>
      </c>
      <c r="O5271" t="str">
        <f t="shared" si="10739"/>
        <v/>
      </c>
    </row>
    <row r="5272" spans="1:24" x14ac:dyDescent="0.25">
      <c r="A5272" t="s">
        <v>203</v>
      </c>
      <c r="B5272" t="s">
        <v>335</v>
      </c>
      <c r="C5272" t="s">
        <v>20</v>
      </c>
      <c r="D5272" s="6">
        <v>0.1</v>
      </c>
      <c r="E5272" s="6" t="s">
        <v>17</v>
      </c>
      <c r="F5272" t="s">
        <v>1538</v>
      </c>
      <c r="G5272" t="str">
        <f t="shared" si="10668"/>
        <v>DL2021016</v>
      </c>
      <c r="H5272" t="str">
        <f t="shared" si="10732"/>
        <v>02</v>
      </c>
      <c r="I5272" t="str">
        <f t="shared" si="10733"/>
        <v xml:space="preserve">Aborre_02_20211110_DL2021016_FrederiksborgGymHoejeTaastrupGym </v>
      </c>
      <c r="J5272" t="str">
        <f t="shared" si="10734"/>
        <v>Aborre</v>
      </c>
      <c r="K5272" t="str">
        <f t="shared" si="10735"/>
        <v>eDNA</v>
      </c>
      <c r="L5272" t="str">
        <f t="shared" si="10736"/>
        <v>No Ct</v>
      </c>
      <c r="M5272" t="str">
        <f t="shared" si="10737"/>
        <v/>
      </c>
      <c r="N5272" t="str">
        <f t="shared" si="10738"/>
        <v/>
      </c>
      <c r="O5272" t="str">
        <f t="shared" si="10739"/>
        <v/>
      </c>
    </row>
    <row r="5273" spans="1:24" x14ac:dyDescent="0.25">
      <c r="A5273" t="s">
        <v>205</v>
      </c>
      <c r="B5273" t="s">
        <v>335</v>
      </c>
      <c r="C5273" t="s">
        <v>20</v>
      </c>
      <c r="D5273" s="6">
        <v>0.1</v>
      </c>
      <c r="E5273" s="6" t="s">
        <v>17</v>
      </c>
      <c r="F5273" t="s">
        <v>1538</v>
      </c>
      <c r="G5273" t="str">
        <f t="shared" si="10668"/>
        <v>DL2021016</v>
      </c>
      <c r="H5273" t="str">
        <f t="shared" si="10732"/>
        <v>02</v>
      </c>
      <c r="I5273" t="str">
        <f t="shared" si="10733"/>
        <v xml:space="preserve">Aborre_02_20211110_DL2021016_FrederiksborgGymHoejeTaastrupGym </v>
      </c>
      <c r="J5273" t="str">
        <f t="shared" si="10734"/>
        <v>Aborre</v>
      </c>
      <c r="K5273" t="str">
        <f t="shared" si="10735"/>
        <v>eDNA</v>
      </c>
      <c r="L5273" t="str">
        <f t="shared" si="10736"/>
        <v>No Ct</v>
      </c>
      <c r="M5273" t="str">
        <f t="shared" si="10737"/>
        <v/>
      </c>
      <c r="N5273" t="str">
        <f t="shared" si="10738"/>
        <v/>
      </c>
      <c r="O5273" t="str">
        <f t="shared" si="10739"/>
        <v/>
      </c>
    </row>
    <row r="5274" spans="1:24" x14ac:dyDescent="0.25">
      <c r="A5274" t="s">
        <v>206</v>
      </c>
      <c r="B5274" t="s">
        <v>336</v>
      </c>
      <c r="C5274" t="s">
        <v>13</v>
      </c>
      <c r="D5274" s="6">
        <v>0.1</v>
      </c>
      <c r="E5274" s="6">
        <v>31.99</v>
      </c>
      <c r="F5274" t="s">
        <v>1538</v>
      </c>
      <c r="G5274" t="str">
        <f t="shared" si="10668"/>
        <v>DL2021016</v>
      </c>
      <c r="H5274" t="str">
        <f t="shared" si="10732"/>
        <v>03</v>
      </c>
      <c r="I5274" t="str">
        <f t="shared" si="10733"/>
        <v xml:space="preserve">Skalle_03_20211110_DL2021016_FrederiksborgGymHoejeTaastrupGym </v>
      </c>
      <c r="J5274" t="str">
        <f t="shared" si="10734"/>
        <v>Skalle</v>
      </c>
      <c r="K5274" t="str">
        <f t="shared" si="10735"/>
        <v>PosK</v>
      </c>
      <c r="L5274">
        <f t="shared" si="10736"/>
        <v>31.99</v>
      </c>
      <c r="M5274">
        <f t="shared" si="10737"/>
        <v>31.99</v>
      </c>
      <c r="N5274">
        <f t="shared" si="10738"/>
        <v>0</v>
      </c>
      <c r="O5274">
        <f t="shared" si="10739"/>
        <v>0</v>
      </c>
      <c r="Q5274">
        <f t="shared" ref="Q5274" si="10747">IF(L5276="No Ct",0,L5276)</f>
        <v>0</v>
      </c>
      <c r="R5274">
        <f t="shared" ref="R5274" si="10748">IF(L5277="No Ct",0,L5277)</f>
        <v>0</v>
      </c>
      <c r="S5274" t="str">
        <f t="shared" ref="S5274" si="10749">IF(AND(M5274&gt;0,N5274=0),"Valid","Invalid")</f>
        <v>Valid</v>
      </c>
      <c r="T5274" t="str">
        <f t="shared" ref="T5274" si="10750">IF(OR(Q5274&gt;1,R5274&gt;1),"Present","Absent")</f>
        <v>Absent</v>
      </c>
      <c r="U5274" t="str">
        <f t="shared" ref="U5274" si="10751">IF(OR(AND(Q5274&gt;1,Q5274&lt;41),AND(R5274&gt;1,R5274&lt;41)),"Ct&lt;41","Ct&gt;41")</f>
        <v>Ct&gt;41</v>
      </c>
      <c r="V5274" t="str">
        <f>VLOOKUP(J5274,Datasæt_Analysesystemer!$C$2:$D$68,2,FALSE)</f>
        <v>Skalle</v>
      </c>
      <c r="W5274" t="str">
        <f t="shared" ref="W5274" si="10752">MID(F5274,10,9)</f>
        <v>DL2021016</v>
      </c>
      <c r="X5274" t="str">
        <f t="shared" ref="X5274" si="10753">W5274&amp;"_"&amp;V5274&amp;"_"&amp;S5274&amp;"_"&amp;T5274&amp;"_"&amp;U5274</f>
        <v>DL2021016_Skalle_Valid_Absent_Ct&gt;41</v>
      </c>
    </row>
    <row r="5275" spans="1:24" x14ac:dyDescent="0.25">
      <c r="A5275" t="s">
        <v>208</v>
      </c>
      <c r="B5275" t="s">
        <v>337</v>
      </c>
      <c r="C5275" t="s">
        <v>16</v>
      </c>
      <c r="D5275" s="6">
        <v>0.1</v>
      </c>
      <c r="E5275" s="6" t="s">
        <v>17</v>
      </c>
      <c r="F5275" t="s">
        <v>1538</v>
      </c>
      <c r="G5275" t="str">
        <f t="shared" si="10668"/>
        <v>DL2021016</v>
      </c>
      <c r="H5275" t="str">
        <f t="shared" si="10732"/>
        <v>03</v>
      </c>
      <c r="I5275" t="str">
        <f t="shared" si="10733"/>
        <v xml:space="preserve">Skalle_03_20211110_DL2021016_FrederiksborgGymHoejeTaastrupGym </v>
      </c>
      <c r="J5275" t="str">
        <f t="shared" si="10734"/>
        <v>Skalle</v>
      </c>
      <c r="K5275" t="str">
        <f t="shared" si="10735"/>
        <v>NegK</v>
      </c>
      <c r="L5275" t="str">
        <f t="shared" si="10736"/>
        <v>No Ct</v>
      </c>
      <c r="M5275" t="str">
        <f t="shared" si="10737"/>
        <v/>
      </c>
      <c r="N5275" t="str">
        <f t="shared" si="10738"/>
        <v/>
      </c>
      <c r="O5275" t="str">
        <f t="shared" si="10739"/>
        <v/>
      </c>
    </row>
    <row r="5276" spans="1:24" x14ac:dyDescent="0.25">
      <c r="A5276" t="s">
        <v>210</v>
      </c>
      <c r="B5276" t="s">
        <v>338</v>
      </c>
      <c r="C5276" t="s">
        <v>20</v>
      </c>
      <c r="D5276" s="6">
        <v>0.1</v>
      </c>
      <c r="E5276" s="6" t="s">
        <v>17</v>
      </c>
      <c r="F5276" t="s">
        <v>1538</v>
      </c>
      <c r="G5276" t="str">
        <f t="shared" si="10668"/>
        <v>DL2021016</v>
      </c>
      <c r="H5276" t="str">
        <f t="shared" si="10732"/>
        <v>03</v>
      </c>
      <c r="I5276" t="str">
        <f t="shared" si="10733"/>
        <v xml:space="preserve">Skalle_03_20211110_DL2021016_FrederiksborgGymHoejeTaastrupGym </v>
      </c>
      <c r="J5276" t="str">
        <f t="shared" si="10734"/>
        <v>Skalle</v>
      </c>
      <c r="K5276" t="str">
        <f t="shared" si="10735"/>
        <v>eDNA</v>
      </c>
      <c r="L5276" t="str">
        <f t="shared" si="10736"/>
        <v>No Ct</v>
      </c>
      <c r="M5276" t="str">
        <f t="shared" si="10737"/>
        <v/>
      </c>
      <c r="N5276" t="str">
        <f t="shared" si="10738"/>
        <v/>
      </c>
      <c r="O5276" t="str">
        <f t="shared" si="10739"/>
        <v/>
      </c>
    </row>
    <row r="5277" spans="1:24" x14ac:dyDescent="0.25">
      <c r="A5277" t="s">
        <v>212</v>
      </c>
      <c r="B5277" t="s">
        <v>338</v>
      </c>
      <c r="C5277" t="s">
        <v>20</v>
      </c>
      <c r="D5277" s="6">
        <v>0.1</v>
      </c>
      <c r="E5277" s="6" t="s">
        <v>17</v>
      </c>
      <c r="F5277" t="s">
        <v>1538</v>
      </c>
      <c r="G5277" t="str">
        <f t="shared" si="10668"/>
        <v>DL2021016</v>
      </c>
      <c r="H5277" t="str">
        <f t="shared" si="10732"/>
        <v>03</v>
      </c>
      <c r="I5277" t="str">
        <f t="shared" si="10733"/>
        <v xml:space="preserve">Skalle_03_20211110_DL2021016_FrederiksborgGymHoejeTaastrupGym </v>
      </c>
      <c r="J5277" t="str">
        <f t="shared" si="10734"/>
        <v>Skalle</v>
      </c>
      <c r="K5277" t="str">
        <f t="shared" si="10735"/>
        <v>eDNA</v>
      </c>
      <c r="L5277" t="str">
        <f t="shared" si="10736"/>
        <v>No Ct</v>
      </c>
      <c r="M5277" t="str">
        <f t="shared" si="10737"/>
        <v/>
      </c>
      <c r="N5277" t="str">
        <f t="shared" si="10738"/>
        <v/>
      </c>
      <c r="O5277" t="str">
        <f t="shared" si="10739"/>
        <v/>
      </c>
    </row>
    <row r="5278" spans="1:24" x14ac:dyDescent="0.25">
      <c r="A5278" t="s">
        <v>213</v>
      </c>
      <c r="B5278" t="s">
        <v>339</v>
      </c>
      <c r="C5278" t="s">
        <v>13</v>
      </c>
      <c r="D5278" s="6">
        <v>0.1</v>
      </c>
      <c r="E5278" s="6">
        <v>38.79</v>
      </c>
      <c r="F5278" t="s">
        <v>1538</v>
      </c>
      <c r="G5278" t="str">
        <f t="shared" si="10668"/>
        <v>DL2021016</v>
      </c>
      <c r="H5278" t="str">
        <f t="shared" si="10732"/>
        <v>04</v>
      </c>
      <c r="I5278" t="str">
        <f t="shared" si="10733"/>
        <v xml:space="preserve">Skalle_04_20211110_DL2021016_FrederiksborgGymHoejeTaastrupGym </v>
      </c>
      <c r="J5278" t="str">
        <f t="shared" si="10734"/>
        <v>Skalle</v>
      </c>
      <c r="K5278" t="str">
        <f t="shared" si="10735"/>
        <v>PosK</v>
      </c>
      <c r="L5278">
        <f t="shared" si="10736"/>
        <v>38.79</v>
      </c>
      <c r="M5278">
        <f t="shared" si="10737"/>
        <v>38.79</v>
      </c>
      <c r="N5278">
        <f t="shared" si="10738"/>
        <v>0</v>
      </c>
      <c r="O5278">
        <f t="shared" si="10739"/>
        <v>0</v>
      </c>
      <c r="Q5278">
        <f t="shared" ref="Q5278" si="10754">IF(L5280="No Ct",0,L5280)</f>
        <v>0</v>
      </c>
      <c r="R5278">
        <f t="shared" ref="R5278" si="10755">IF(L5281="No Ct",0,L5281)</f>
        <v>0</v>
      </c>
      <c r="S5278" t="str">
        <f t="shared" ref="S5278" si="10756">IF(AND(M5278&gt;0,N5278=0),"Valid","Invalid")</f>
        <v>Valid</v>
      </c>
      <c r="T5278" t="str">
        <f t="shared" ref="T5278" si="10757">IF(OR(Q5278&gt;1,R5278&gt;1),"Present","Absent")</f>
        <v>Absent</v>
      </c>
      <c r="U5278" t="str">
        <f t="shared" ref="U5278" si="10758">IF(OR(AND(Q5278&gt;1,Q5278&lt;41),AND(R5278&gt;1,R5278&lt;41)),"Ct&lt;41","Ct&gt;41")</f>
        <v>Ct&gt;41</v>
      </c>
      <c r="V5278" t="str">
        <f>VLOOKUP(J5278,Datasæt_Analysesystemer!$C$2:$D$68,2,FALSE)</f>
        <v>Skalle</v>
      </c>
      <c r="W5278" t="str">
        <f t="shared" ref="W5278" si="10759">MID(F5278,10,9)</f>
        <v>DL2021016</v>
      </c>
      <c r="X5278" t="str">
        <f t="shared" ref="X5278" si="10760">W5278&amp;"_"&amp;V5278&amp;"_"&amp;S5278&amp;"_"&amp;T5278&amp;"_"&amp;U5278</f>
        <v>DL2021016_Skalle_Valid_Absent_Ct&gt;41</v>
      </c>
    </row>
    <row r="5279" spans="1:24" x14ac:dyDescent="0.25">
      <c r="A5279" t="s">
        <v>215</v>
      </c>
      <c r="B5279" t="s">
        <v>340</v>
      </c>
      <c r="C5279" t="s">
        <v>16</v>
      </c>
      <c r="D5279" s="6">
        <v>0.1</v>
      </c>
      <c r="E5279" s="6" t="s">
        <v>17</v>
      </c>
      <c r="F5279" t="s">
        <v>1538</v>
      </c>
      <c r="G5279" t="str">
        <f t="shared" si="10668"/>
        <v>DL2021016</v>
      </c>
      <c r="H5279" t="str">
        <f t="shared" si="10732"/>
        <v>04</v>
      </c>
      <c r="I5279" t="str">
        <f t="shared" si="10733"/>
        <v xml:space="preserve">Skalle_04_20211110_DL2021016_FrederiksborgGymHoejeTaastrupGym </v>
      </c>
      <c r="J5279" t="str">
        <f t="shared" si="10734"/>
        <v>Skalle</v>
      </c>
      <c r="K5279" t="str">
        <f t="shared" si="10735"/>
        <v>NegK</v>
      </c>
      <c r="L5279" t="str">
        <f t="shared" si="10736"/>
        <v>No Ct</v>
      </c>
      <c r="M5279" t="str">
        <f t="shared" si="10737"/>
        <v/>
      </c>
      <c r="N5279" t="str">
        <f t="shared" si="10738"/>
        <v/>
      </c>
      <c r="O5279" t="str">
        <f t="shared" si="10739"/>
        <v/>
      </c>
    </row>
    <row r="5280" spans="1:24" x14ac:dyDescent="0.25">
      <c r="A5280" t="s">
        <v>217</v>
      </c>
      <c r="B5280" t="s">
        <v>341</v>
      </c>
      <c r="C5280" t="s">
        <v>20</v>
      </c>
      <c r="D5280" s="6">
        <v>0.1</v>
      </c>
      <c r="E5280" s="6" t="s">
        <v>17</v>
      </c>
      <c r="F5280" t="s">
        <v>1538</v>
      </c>
      <c r="G5280" t="str">
        <f t="shared" si="10668"/>
        <v>DL2021016</v>
      </c>
      <c r="H5280" t="str">
        <f t="shared" si="10732"/>
        <v>04</v>
      </c>
      <c r="I5280" t="str">
        <f t="shared" si="10733"/>
        <v xml:space="preserve">Skalle_04_20211110_DL2021016_FrederiksborgGymHoejeTaastrupGym </v>
      </c>
      <c r="J5280" t="str">
        <f t="shared" si="10734"/>
        <v>Skalle</v>
      </c>
      <c r="K5280" t="str">
        <f t="shared" si="10735"/>
        <v>eDNA</v>
      </c>
      <c r="L5280" t="str">
        <f t="shared" si="10736"/>
        <v>No Ct</v>
      </c>
      <c r="M5280" t="str">
        <f t="shared" si="10737"/>
        <v/>
      </c>
      <c r="N5280" t="str">
        <f t="shared" si="10738"/>
        <v/>
      </c>
      <c r="O5280" t="str">
        <f t="shared" si="10739"/>
        <v/>
      </c>
    </row>
    <row r="5281" spans="1:24" x14ac:dyDescent="0.25">
      <c r="A5281" t="s">
        <v>219</v>
      </c>
      <c r="B5281" t="s">
        <v>341</v>
      </c>
      <c r="C5281" t="s">
        <v>20</v>
      </c>
      <c r="D5281" s="6">
        <v>0.1</v>
      </c>
      <c r="E5281" s="6" t="s">
        <v>17</v>
      </c>
      <c r="F5281" t="s">
        <v>1538</v>
      </c>
      <c r="G5281" t="str">
        <f t="shared" si="10668"/>
        <v>DL2021016</v>
      </c>
      <c r="H5281" t="str">
        <f t="shared" si="10732"/>
        <v>04</v>
      </c>
      <c r="I5281" t="str">
        <f t="shared" si="10733"/>
        <v xml:space="preserve">Skalle_04_20211110_DL2021016_FrederiksborgGymHoejeTaastrupGym </v>
      </c>
      <c r="J5281" t="str">
        <f t="shared" si="10734"/>
        <v>Skalle</v>
      </c>
      <c r="K5281" t="str">
        <f t="shared" si="10735"/>
        <v>eDNA</v>
      </c>
      <c r="L5281" t="str">
        <f t="shared" si="10736"/>
        <v>No Ct</v>
      </c>
      <c r="M5281" t="str">
        <f t="shared" si="10737"/>
        <v/>
      </c>
      <c r="N5281" t="str">
        <f t="shared" si="10738"/>
        <v/>
      </c>
      <c r="O5281" t="str">
        <f t="shared" si="10739"/>
        <v/>
      </c>
    </row>
    <row r="5282" spans="1:24" x14ac:dyDescent="0.25">
      <c r="A5282" t="s">
        <v>220</v>
      </c>
      <c r="B5282" t="s">
        <v>1343</v>
      </c>
      <c r="C5282" t="s">
        <v>13</v>
      </c>
      <c r="D5282" s="6">
        <v>0.1</v>
      </c>
      <c r="E5282" s="6">
        <v>28.61</v>
      </c>
      <c r="F5282" t="s">
        <v>1538</v>
      </c>
      <c r="G5282" t="str">
        <f t="shared" si="10668"/>
        <v>DL2021016</v>
      </c>
      <c r="H5282" t="str">
        <f t="shared" si="10732"/>
        <v>05</v>
      </c>
      <c r="I5282" t="str">
        <f t="shared" si="10733"/>
        <v xml:space="preserve">StorVandsalamander_05_20211110_DL2021016_FrederiksborgGymHoejeTaastrupGym </v>
      </c>
      <c r="J5282" t="str">
        <f t="shared" si="10734"/>
        <v>StorVandsalamander</v>
      </c>
      <c r="K5282" t="str">
        <f t="shared" si="10735"/>
        <v>PosK</v>
      </c>
      <c r="L5282">
        <f t="shared" si="10736"/>
        <v>28.61</v>
      </c>
      <c r="M5282">
        <f t="shared" si="10737"/>
        <v>28.61</v>
      </c>
      <c r="N5282">
        <f t="shared" si="10738"/>
        <v>0</v>
      </c>
      <c r="O5282">
        <f t="shared" si="10739"/>
        <v>0</v>
      </c>
      <c r="Q5282">
        <f t="shared" ref="Q5282" si="10761">IF(L5284="No Ct",0,L5284)</f>
        <v>0</v>
      </c>
      <c r="R5282">
        <f t="shared" ref="R5282" si="10762">IF(L5285="No Ct",0,L5285)</f>
        <v>0</v>
      </c>
      <c r="S5282" t="str">
        <f t="shared" ref="S5282" si="10763">IF(AND(M5282&gt;0,N5282=0),"Valid","Invalid")</f>
        <v>Valid</v>
      </c>
      <c r="T5282" t="str">
        <f t="shared" ref="T5282" si="10764">IF(OR(Q5282&gt;1,R5282&gt;1),"Present","Absent")</f>
        <v>Absent</v>
      </c>
      <c r="U5282" t="str">
        <f t="shared" ref="U5282" si="10765">IF(OR(AND(Q5282&gt;1,Q5282&lt;41),AND(R5282&gt;1,R5282&lt;41)),"Ct&lt;41","Ct&gt;41")</f>
        <v>Ct&gt;41</v>
      </c>
      <c r="V5282" t="str">
        <f>VLOOKUP(J5282,Datasæt_Analysesystemer!$C$2:$D$68,2,FALSE)</f>
        <v>Stor vandsalamander</v>
      </c>
      <c r="W5282" t="str">
        <f t="shared" ref="W5282" si="10766">MID(F5282,10,9)</f>
        <v>DL2021016</v>
      </c>
      <c r="X5282" t="str">
        <f t="shared" ref="X5282" si="10767">W5282&amp;"_"&amp;V5282&amp;"_"&amp;S5282&amp;"_"&amp;T5282&amp;"_"&amp;U5282</f>
        <v>DL2021016_Stor vandsalamander_Valid_Absent_Ct&gt;41</v>
      </c>
    </row>
    <row r="5283" spans="1:24" x14ac:dyDescent="0.25">
      <c r="A5283" t="s">
        <v>222</v>
      </c>
      <c r="B5283" t="s">
        <v>1344</v>
      </c>
      <c r="C5283" t="s">
        <v>16</v>
      </c>
      <c r="D5283" s="6">
        <v>0.1</v>
      </c>
      <c r="E5283" s="6" t="s">
        <v>17</v>
      </c>
      <c r="F5283" t="s">
        <v>1538</v>
      </c>
      <c r="G5283" t="str">
        <f t="shared" si="10668"/>
        <v>DL2021016</v>
      </c>
      <c r="H5283" t="str">
        <f t="shared" si="10732"/>
        <v>05</v>
      </c>
      <c r="I5283" t="str">
        <f t="shared" si="10733"/>
        <v xml:space="preserve">StorVandsalamander_05_20211110_DL2021016_FrederiksborgGymHoejeTaastrupGym </v>
      </c>
      <c r="J5283" t="str">
        <f t="shared" si="10734"/>
        <v>StorVandsalamander</v>
      </c>
      <c r="K5283" t="str">
        <f t="shared" si="10735"/>
        <v>NegK</v>
      </c>
      <c r="L5283" t="str">
        <f t="shared" si="10736"/>
        <v>No Ct</v>
      </c>
      <c r="M5283" t="str">
        <f t="shared" si="10737"/>
        <v/>
      </c>
      <c r="N5283" t="str">
        <f t="shared" si="10738"/>
        <v/>
      </c>
      <c r="O5283" t="str">
        <f t="shared" si="10739"/>
        <v/>
      </c>
    </row>
    <row r="5284" spans="1:24" x14ac:dyDescent="0.25">
      <c r="A5284" t="s">
        <v>224</v>
      </c>
      <c r="B5284" t="s">
        <v>1345</v>
      </c>
      <c r="C5284" t="s">
        <v>20</v>
      </c>
      <c r="D5284" s="6">
        <v>0.1</v>
      </c>
      <c r="E5284" s="6" t="s">
        <v>17</v>
      </c>
      <c r="F5284" t="s">
        <v>1538</v>
      </c>
      <c r="G5284" t="str">
        <f t="shared" si="10668"/>
        <v>DL2021016</v>
      </c>
      <c r="H5284" t="str">
        <f t="shared" si="10732"/>
        <v>05</v>
      </c>
      <c r="I5284" t="str">
        <f t="shared" si="10733"/>
        <v xml:space="preserve">StorVandsalamander_05_20211110_DL2021016_FrederiksborgGymHoejeTaastrupGym </v>
      </c>
      <c r="J5284" t="str">
        <f t="shared" si="10734"/>
        <v>StorVandsalamander</v>
      </c>
      <c r="K5284" t="str">
        <f t="shared" si="10735"/>
        <v>eDNA</v>
      </c>
      <c r="L5284" t="str">
        <f t="shared" si="10736"/>
        <v>No Ct</v>
      </c>
      <c r="M5284" t="str">
        <f t="shared" si="10737"/>
        <v/>
      </c>
      <c r="N5284" t="str">
        <f t="shared" si="10738"/>
        <v/>
      </c>
      <c r="O5284" t="str">
        <f t="shared" si="10739"/>
        <v/>
      </c>
    </row>
    <row r="5285" spans="1:24" x14ac:dyDescent="0.25">
      <c r="A5285" t="s">
        <v>226</v>
      </c>
      <c r="B5285" t="s">
        <v>1345</v>
      </c>
      <c r="C5285" t="s">
        <v>20</v>
      </c>
      <c r="D5285" s="6">
        <v>0.1</v>
      </c>
      <c r="E5285" s="6" t="s">
        <v>17</v>
      </c>
      <c r="F5285" t="s">
        <v>1538</v>
      </c>
      <c r="G5285" t="str">
        <f t="shared" si="10668"/>
        <v>DL2021016</v>
      </c>
      <c r="H5285" t="str">
        <f t="shared" si="10732"/>
        <v>05</v>
      </c>
      <c r="I5285" t="str">
        <f t="shared" si="10733"/>
        <v xml:space="preserve">StorVandsalamander_05_20211110_DL2021016_FrederiksborgGymHoejeTaastrupGym </v>
      </c>
      <c r="J5285" t="str">
        <f t="shared" si="10734"/>
        <v>StorVandsalamander</v>
      </c>
      <c r="K5285" t="str">
        <f t="shared" si="10735"/>
        <v>eDNA</v>
      </c>
      <c r="L5285" t="str">
        <f t="shared" si="10736"/>
        <v>No Ct</v>
      </c>
      <c r="M5285" t="str">
        <f t="shared" si="10737"/>
        <v/>
      </c>
      <c r="N5285" t="str">
        <f t="shared" si="10738"/>
        <v/>
      </c>
      <c r="O5285" t="str">
        <f t="shared" si="10739"/>
        <v/>
      </c>
    </row>
    <row r="5286" spans="1:24" x14ac:dyDescent="0.25">
      <c r="A5286" t="s">
        <v>227</v>
      </c>
      <c r="B5286" t="s">
        <v>1346</v>
      </c>
      <c r="C5286" t="s">
        <v>13</v>
      </c>
      <c r="D5286" s="6">
        <v>0.1</v>
      </c>
      <c r="E5286" s="6">
        <v>29.31</v>
      </c>
      <c r="F5286" t="s">
        <v>1538</v>
      </c>
      <c r="G5286" t="str">
        <f t="shared" si="10668"/>
        <v>DL2021016</v>
      </c>
      <c r="H5286" t="str">
        <f t="shared" si="10732"/>
        <v>06</v>
      </c>
      <c r="I5286" t="str">
        <f t="shared" si="10733"/>
        <v xml:space="preserve">StorVandsalamander_06_20211110_DL2021016_FrederiksborgGymHoejeTaastrupGym </v>
      </c>
      <c r="J5286" t="str">
        <f t="shared" si="10734"/>
        <v>StorVandsalamander</v>
      </c>
      <c r="K5286" t="str">
        <f t="shared" si="10735"/>
        <v>PosK</v>
      </c>
      <c r="L5286">
        <f t="shared" si="10736"/>
        <v>29.31</v>
      </c>
      <c r="M5286">
        <f t="shared" si="10737"/>
        <v>29.31</v>
      </c>
      <c r="N5286">
        <f t="shared" si="10738"/>
        <v>0</v>
      </c>
      <c r="O5286">
        <f t="shared" si="10739"/>
        <v>0</v>
      </c>
      <c r="Q5286">
        <f t="shared" ref="Q5286" si="10768">IF(L5288="No Ct",0,L5288)</f>
        <v>0</v>
      </c>
      <c r="R5286">
        <f t="shared" ref="R5286" si="10769">IF(L5289="No Ct",0,L5289)</f>
        <v>0</v>
      </c>
      <c r="S5286" t="str">
        <f t="shared" ref="S5286" si="10770">IF(AND(M5286&gt;0,N5286=0),"Valid","Invalid")</f>
        <v>Valid</v>
      </c>
      <c r="T5286" t="str">
        <f t="shared" ref="T5286" si="10771">IF(OR(Q5286&gt;1,R5286&gt;1),"Present","Absent")</f>
        <v>Absent</v>
      </c>
      <c r="U5286" t="str">
        <f t="shared" ref="U5286" si="10772">IF(OR(AND(Q5286&gt;1,Q5286&lt;41),AND(R5286&gt;1,R5286&lt;41)),"Ct&lt;41","Ct&gt;41")</f>
        <v>Ct&gt;41</v>
      </c>
      <c r="V5286" t="str">
        <f>VLOOKUP(J5286,Datasæt_Analysesystemer!$C$2:$D$68,2,FALSE)</f>
        <v>Stor vandsalamander</v>
      </c>
      <c r="W5286" t="str">
        <f t="shared" ref="W5286" si="10773">MID(F5286,10,9)</f>
        <v>DL2021016</v>
      </c>
      <c r="X5286" t="str">
        <f t="shared" ref="X5286" si="10774">W5286&amp;"_"&amp;V5286&amp;"_"&amp;S5286&amp;"_"&amp;T5286&amp;"_"&amp;U5286</f>
        <v>DL2021016_Stor vandsalamander_Valid_Absent_Ct&gt;41</v>
      </c>
    </row>
    <row r="5287" spans="1:24" x14ac:dyDescent="0.25">
      <c r="A5287" t="s">
        <v>229</v>
      </c>
      <c r="B5287" t="s">
        <v>1347</v>
      </c>
      <c r="C5287" t="s">
        <v>16</v>
      </c>
      <c r="D5287" s="6">
        <v>0.1</v>
      </c>
      <c r="E5287" s="6" t="s">
        <v>17</v>
      </c>
      <c r="F5287" t="s">
        <v>1538</v>
      </c>
      <c r="G5287" t="str">
        <f t="shared" si="10668"/>
        <v>DL2021016</v>
      </c>
      <c r="H5287" t="str">
        <f t="shared" si="10732"/>
        <v>06</v>
      </c>
      <c r="I5287" t="str">
        <f t="shared" si="10733"/>
        <v xml:space="preserve">StorVandsalamander_06_20211110_DL2021016_FrederiksborgGymHoejeTaastrupGym </v>
      </c>
      <c r="J5287" t="str">
        <f t="shared" si="10734"/>
        <v>StorVandsalamander</v>
      </c>
      <c r="K5287" t="str">
        <f t="shared" si="10735"/>
        <v>NegK</v>
      </c>
      <c r="L5287" t="str">
        <f t="shared" si="10736"/>
        <v>No Ct</v>
      </c>
      <c r="M5287" t="str">
        <f t="shared" si="10737"/>
        <v/>
      </c>
      <c r="N5287" t="str">
        <f t="shared" si="10738"/>
        <v/>
      </c>
      <c r="O5287" t="str">
        <f t="shared" si="10739"/>
        <v/>
      </c>
    </row>
    <row r="5288" spans="1:24" x14ac:dyDescent="0.25">
      <c r="A5288" t="s">
        <v>231</v>
      </c>
      <c r="B5288" t="s">
        <v>1348</v>
      </c>
      <c r="C5288" t="s">
        <v>20</v>
      </c>
      <c r="D5288" s="6">
        <v>0.1</v>
      </c>
      <c r="E5288" s="6" t="s">
        <v>17</v>
      </c>
      <c r="F5288" t="s">
        <v>1538</v>
      </c>
      <c r="G5288" t="str">
        <f t="shared" si="10668"/>
        <v>DL2021016</v>
      </c>
      <c r="H5288" t="str">
        <f t="shared" si="10732"/>
        <v>06</v>
      </c>
      <c r="I5288" t="str">
        <f t="shared" si="10733"/>
        <v xml:space="preserve">StorVandsalamander_06_20211110_DL2021016_FrederiksborgGymHoejeTaastrupGym </v>
      </c>
      <c r="J5288" t="str">
        <f t="shared" si="10734"/>
        <v>StorVandsalamander</v>
      </c>
      <c r="K5288" t="str">
        <f t="shared" si="10735"/>
        <v>eDNA</v>
      </c>
      <c r="L5288" t="str">
        <f t="shared" si="10736"/>
        <v>No Ct</v>
      </c>
      <c r="M5288" t="str">
        <f t="shared" si="10737"/>
        <v/>
      </c>
      <c r="N5288" t="str">
        <f t="shared" si="10738"/>
        <v/>
      </c>
      <c r="O5288" t="str">
        <f t="shared" si="10739"/>
        <v/>
      </c>
    </row>
    <row r="5289" spans="1:24" x14ac:dyDescent="0.25">
      <c r="A5289" t="s">
        <v>233</v>
      </c>
      <c r="B5289" t="s">
        <v>1348</v>
      </c>
      <c r="C5289" t="s">
        <v>20</v>
      </c>
      <c r="D5289" s="6">
        <v>0.1</v>
      </c>
      <c r="E5289" s="6" t="s">
        <v>17</v>
      </c>
      <c r="F5289" t="s">
        <v>1538</v>
      </c>
      <c r="G5289" t="str">
        <f t="shared" si="10668"/>
        <v>DL2021016</v>
      </c>
      <c r="H5289" t="str">
        <f t="shared" si="10732"/>
        <v>06</v>
      </c>
      <c r="I5289" t="str">
        <f t="shared" si="10733"/>
        <v xml:space="preserve">StorVandsalamander_06_20211110_DL2021016_FrederiksborgGymHoejeTaastrupGym </v>
      </c>
      <c r="J5289" t="str">
        <f t="shared" si="10734"/>
        <v>StorVandsalamander</v>
      </c>
      <c r="K5289" t="str">
        <f t="shared" si="10735"/>
        <v>eDNA</v>
      </c>
      <c r="L5289" t="str">
        <f t="shared" si="10736"/>
        <v>No Ct</v>
      </c>
      <c r="M5289" t="str">
        <f t="shared" si="10737"/>
        <v/>
      </c>
      <c r="N5289" t="str">
        <f t="shared" si="10738"/>
        <v/>
      </c>
      <c r="O5289" t="str">
        <f t="shared" si="10739"/>
        <v/>
      </c>
    </row>
    <row r="5290" spans="1:24" x14ac:dyDescent="0.25">
      <c r="A5290" t="s">
        <v>234</v>
      </c>
      <c r="B5290" t="s">
        <v>1349</v>
      </c>
      <c r="C5290" t="s">
        <v>13</v>
      </c>
      <c r="D5290" s="6">
        <v>0.1</v>
      </c>
      <c r="E5290" s="6">
        <v>23.52</v>
      </c>
      <c r="F5290" t="s">
        <v>1538</v>
      </c>
      <c r="G5290" t="str">
        <f t="shared" si="10668"/>
        <v>DL2021016</v>
      </c>
      <c r="H5290" t="str">
        <f t="shared" si="10732"/>
        <v>07</v>
      </c>
      <c r="I5290" t="str">
        <f t="shared" si="10733"/>
        <v xml:space="preserve">Gedde_07_20211110_DL2021016_FrederiksborgGymHoejeTaastrupGym </v>
      </c>
      <c r="J5290" t="str">
        <f t="shared" si="10734"/>
        <v>Gedde</v>
      </c>
      <c r="K5290" t="str">
        <f t="shared" si="10735"/>
        <v>PosK</v>
      </c>
      <c r="L5290">
        <f t="shared" si="10736"/>
        <v>23.52</v>
      </c>
      <c r="M5290">
        <f t="shared" si="10737"/>
        <v>23.52</v>
      </c>
      <c r="N5290">
        <f t="shared" si="10738"/>
        <v>0</v>
      </c>
      <c r="O5290">
        <f t="shared" si="10739"/>
        <v>0</v>
      </c>
      <c r="Q5290">
        <f t="shared" ref="Q5290" si="10775">IF(L5292="No Ct",0,L5292)</f>
        <v>0</v>
      </c>
      <c r="R5290">
        <f t="shared" ref="R5290" si="10776">IF(L5293="No Ct",0,L5293)</f>
        <v>0</v>
      </c>
      <c r="S5290" t="str">
        <f t="shared" ref="S5290" si="10777">IF(AND(M5290&gt;0,N5290=0),"Valid","Invalid")</f>
        <v>Valid</v>
      </c>
      <c r="T5290" t="str">
        <f t="shared" ref="T5290" si="10778">IF(OR(Q5290&gt;1,R5290&gt;1),"Present","Absent")</f>
        <v>Absent</v>
      </c>
      <c r="U5290" t="str">
        <f t="shared" ref="U5290" si="10779">IF(OR(AND(Q5290&gt;1,Q5290&lt;41),AND(R5290&gt;1,R5290&lt;41)),"Ct&lt;41","Ct&gt;41")</f>
        <v>Ct&gt;41</v>
      </c>
      <c r="V5290" t="str">
        <f>VLOOKUP(J5290,Datasæt_Analysesystemer!$C$2:$D$68,2,FALSE)</f>
        <v>Gedde</v>
      </c>
      <c r="W5290" t="str">
        <f t="shared" ref="W5290" si="10780">MID(F5290,10,9)</f>
        <v>DL2021016</v>
      </c>
      <c r="X5290" t="str">
        <f t="shared" ref="X5290" si="10781">W5290&amp;"_"&amp;V5290&amp;"_"&amp;S5290&amp;"_"&amp;T5290&amp;"_"&amp;U5290</f>
        <v>DL2021016_Gedde_Valid_Absent_Ct&gt;41</v>
      </c>
    </row>
    <row r="5291" spans="1:24" x14ac:dyDescent="0.25">
      <c r="A5291" t="s">
        <v>236</v>
      </c>
      <c r="B5291" t="s">
        <v>1350</v>
      </c>
      <c r="C5291" t="s">
        <v>16</v>
      </c>
      <c r="D5291" s="6">
        <v>0.1</v>
      </c>
      <c r="E5291" s="6" t="s">
        <v>17</v>
      </c>
      <c r="F5291" t="s">
        <v>1538</v>
      </c>
      <c r="G5291" t="str">
        <f t="shared" si="10668"/>
        <v>DL2021016</v>
      </c>
      <c r="H5291" t="str">
        <f t="shared" si="10732"/>
        <v>07</v>
      </c>
      <c r="I5291" t="str">
        <f t="shared" si="10733"/>
        <v xml:space="preserve">Gedde_07_20211110_DL2021016_FrederiksborgGymHoejeTaastrupGym </v>
      </c>
      <c r="J5291" t="str">
        <f t="shared" si="10734"/>
        <v>Gedde</v>
      </c>
      <c r="K5291" t="str">
        <f t="shared" si="10735"/>
        <v>NegK</v>
      </c>
      <c r="L5291" t="str">
        <f t="shared" si="10736"/>
        <v>No Ct</v>
      </c>
      <c r="M5291" t="str">
        <f t="shared" si="10737"/>
        <v/>
      </c>
      <c r="N5291" t="str">
        <f t="shared" si="10738"/>
        <v/>
      </c>
      <c r="O5291" t="str">
        <f t="shared" si="10739"/>
        <v/>
      </c>
    </row>
    <row r="5292" spans="1:24" x14ac:dyDescent="0.25">
      <c r="A5292" t="s">
        <v>238</v>
      </c>
      <c r="B5292" t="s">
        <v>1351</v>
      </c>
      <c r="C5292" t="s">
        <v>20</v>
      </c>
      <c r="D5292" s="6">
        <v>0.1</v>
      </c>
      <c r="E5292" s="6" t="s">
        <v>17</v>
      </c>
      <c r="F5292" t="s">
        <v>1538</v>
      </c>
      <c r="G5292" t="str">
        <f t="shared" si="10668"/>
        <v>DL2021016</v>
      </c>
      <c r="H5292" t="str">
        <f t="shared" si="10732"/>
        <v>07</v>
      </c>
      <c r="I5292" t="str">
        <f t="shared" si="10733"/>
        <v xml:space="preserve">Gedde_07_20211110_DL2021016_FrederiksborgGymHoejeTaastrupGym </v>
      </c>
      <c r="J5292" t="str">
        <f t="shared" si="10734"/>
        <v>Gedde</v>
      </c>
      <c r="K5292" t="str">
        <f t="shared" si="10735"/>
        <v>eDNA</v>
      </c>
      <c r="L5292" t="str">
        <f t="shared" si="10736"/>
        <v>No Ct</v>
      </c>
      <c r="M5292" t="str">
        <f t="shared" si="10737"/>
        <v/>
      </c>
      <c r="N5292" t="str">
        <f t="shared" si="10738"/>
        <v/>
      </c>
      <c r="O5292" t="str">
        <f t="shared" si="10739"/>
        <v/>
      </c>
    </row>
    <row r="5293" spans="1:24" x14ac:dyDescent="0.25">
      <c r="A5293" t="s">
        <v>240</v>
      </c>
      <c r="B5293" t="s">
        <v>1351</v>
      </c>
      <c r="C5293" t="s">
        <v>20</v>
      </c>
      <c r="D5293" s="6">
        <v>0.1</v>
      </c>
      <c r="E5293" s="6" t="s">
        <v>17</v>
      </c>
      <c r="F5293" t="s">
        <v>1538</v>
      </c>
      <c r="G5293" t="str">
        <f t="shared" si="10668"/>
        <v>DL2021016</v>
      </c>
      <c r="H5293" t="str">
        <f t="shared" si="10732"/>
        <v>07</v>
      </c>
      <c r="I5293" t="str">
        <f t="shared" si="10733"/>
        <v xml:space="preserve">Gedde_07_20211110_DL2021016_FrederiksborgGymHoejeTaastrupGym </v>
      </c>
      <c r="J5293" t="str">
        <f t="shared" si="10734"/>
        <v>Gedde</v>
      </c>
      <c r="K5293" t="str">
        <f t="shared" si="10735"/>
        <v>eDNA</v>
      </c>
      <c r="L5293" t="str">
        <f t="shared" si="10736"/>
        <v>No Ct</v>
      </c>
      <c r="M5293" t="str">
        <f t="shared" si="10737"/>
        <v/>
      </c>
      <c r="N5293" t="str">
        <f t="shared" si="10738"/>
        <v/>
      </c>
      <c r="O5293" t="str">
        <f t="shared" si="10739"/>
        <v/>
      </c>
    </row>
    <row r="5294" spans="1:24" x14ac:dyDescent="0.25">
      <c r="A5294" t="s">
        <v>241</v>
      </c>
      <c r="B5294" t="s">
        <v>1352</v>
      </c>
      <c r="C5294" t="s">
        <v>13</v>
      </c>
      <c r="D5294" s="6">
        <v>0.1</v>
      </c>
      <c r="E5294" s="6">
        <v>23.72</v>
      </c>
      <c r="F5294" t="s">
        <v>1538</v>
      </c>
      <c r="G5294" t="str">
        <f t="shared" si="10668"/>
        <v>DL2021016</v>
      </c>
      <c r="H5294" t="str">
        <f t="shared" si="10732"/>
        <v>08</v>
      </c>
      <c r="I5294" t="str">
        <f t="shared" si="10733"/>
        <v xml:space="preserve">Gedde_08_20211110_DL2021016_FrederiksborgGymHoejeTaastrupGym </v>
      </c>
      <c r="J5294" t="str">
        <f t="shared" si="10734"/>
        <v>Gedde</v>
      </c>
      <c r="K5294" t="str">
        <f t="shared" si="10735"/>
        <v>PosK</v>
      </c>
      <c r="L5294">
        <f t="shared" si="10736"/>
        <v>23.72</v>
      </c>
      <c r="M5294">
        <f t="shared" si="10737"/>
        <v>23.72</v>
      </c>
      <c r="N5294">
        <f t="shared" si="10738"/>
        <v>0</v>
      </c>
      <c r="O5294">
        <f t="shared" si="10739"/>
        <v>0</v>
      </c>
      <c r="Q5294">
        <f t="shared" ref="Q5294" si="10782">IF(L5296="No Ct",0,L5296)</f>
        <v>0</v>
      </c>
      <c r="R5294">
        <f t="shared" ref="R5294" si="10783">IF(L5297="No Ct",0,L5297)</f>
        <v>0</v>
      </c>
      <c r="S5294" t="str">
        <f t="shared" ref="S5294" si="10784">IF(AND(M5294&gt;0,N5294=0),"Valid","Invalid")</f>
        <v>Valid</v>
      </c>
      <c r="T5294" t="str">
        <f t="shared" ref="T5294" si="10785">IF(OR(Q5294&gt;1,R5294&gt;1),"Present","Absent")</f>
        <v>Absent</v>
      </c>
      <c r="U5294" t="str">
        <f t="shared" ref="U5294" si="10786">IF(OR(AND(Q5294&gt;1,Q5294&lt;41),AND(R5294&gt;1,R5294&lt;41)),"Ct&lt;41","Ct&gt;41")</f>
        <v>Ct&gt;41</v>
      </c>
      <c r="V5294" t="str">
        <f>VLOOKUP(J5294,Datasæt_Analysesystemer!$C$2:$D$68,2,FALSE)</f>
        <v>Gedde</v>
      </c>
      <c r="W5294" t="str">
        <f t="shared" ref="W5294" si="10787">MID(F5294,10,9)</f>
        <v>DL2021016</v>
      </c>
      <c r="X5294" t="str">
        <f t="shared" ref="X5294" si="10788">W5294&amp;"_"&amp;V5294&amp;"_"&amp;S5294&amp;"_"&amp;T5294&amp;"_"&amp;U5294</f>
        <v>DL2021016_Gedde_Valid_Absent_Ct&gt;41</v>
      </c>
    </row>
    <row r="5295" spans="1:24" x14ac:dyDescent="0.25">
      <c r="A5295" t="s">
        <v>243</v>
      </c>
      <c r="B5295" t="s">
        <v>1353</v>
      </c>
      <c r="C5295" t="s">
        <v>16</v>
      </c>
      <c r="D5295" s="6">
        <v>0.1</v>
      </c>
      <c r="E5295" s="6" t="s">
        <v>17</v>
      </c>
      <c r="F5295" t="s">
        <v>1538</v>
      </c>
      <c r="G5295" t="str">
        <f t="shared" si="10668"/>
        <v>DL2021016</v>
      </c>
      <c r="H5295" t="str">
        <f t="shared" si="10732"/>
        <v>08</v>
      </c>
      <c r="I5295" t="str">
        <f t="shared" si="10733"/>
        <v xml:space="preserve">Gedde_08_20211110_DL2021016_FrederiksborgGymHoejeTaastrupGym </v>
      </c>
      <c r="J5295" t="str">
        <f t="shared" si="10734"/>
        <v>Gedde</v>
      </c>
      <c r="K5295" t="str">
        <f t="shared" si="10735"/>
        <v>NegK</v>
      </c>
      <c r="L5295" t="str">
        <f t="shared" si="10736"/>
        <v>No Ct</v>
      </c>
      <c r="M5295" t="str">
        <f t="shared" si="10737"/>
        <v/>
      </c>
      <c r="N5295" t="str">
        <f t="shared" si="10738"/>
        <v/>
      </c>
      <c r="O5295" t="str">
        <f t="shared" si="10739"/>
        <v/>
      </c>
    </row>
    <row r="5296" spans="1:24" x14ac:dyDescent="0.25">
      <c r="A5296" t="s">
        <v>245</v>
      </c>
      <c r="B5296" t="s">
        <v>1354</v>
      </c>
      <c r="C5296" t="s">
        <v>20</v>
      </c>
      <c r="D5296" s="6">
        <v>0.1</v>
      </c>
      <c r="E5296" s="6" t="s">
        <v>17</v>
      </c>
      <c r="F5296" t="s">
        <v>1538</v>
      </c>
      <c r="G5296" t="str">
        <f t="shared" si="10668"/>
        <v>DL2021016</v>
      </c>
      <c r="H5296" t="str">
        <f t="shared" si="10732"/>
        <v>08</v>
      </c>
      <c r="I5296" t="str">
        <f t="shared" si="10733"/>
        <v xml:space="preserve">Gedde_08_20211110_DL2021016_FrederiksborgGymHoejeTaastrupGym </v>
      </c>
      <c r="J5296" t="str">
        <f t="shared" si="10734"/>
        <v>Gedde</v>
      </c>
      <c r="K5296" t="str">
        <f t="shared" si="10735"/>
        <v>eDNA</v>
      </c>
      <c r="L5296" t="str">
        <f t="shared" si="10736"/>
        <v>No Ct</v>
      </c>
      <c r="M5296" t="str">
        <f t="shared" si="10737"/>
        <v/>
      </c>
      <c r="N5296" t="str">
        <f t="shared" si="10738"/>
        <v/>
      </c>
      <c r="O5296" t="str">
        <f t="shared" si="10739"/>
        <v/>
      </c>
    </row>
    <row r="5297" spans="1:24" x14ac:dyDescent="0.25">
      <c r="A5297" t="s">
        <v>247</v>
      </c>
      <c r="B5297" t="s">
        <v>1354</v>
      </c>
      <c r="C5297" t="s">
        <v>20</v>
      </c>
      <c r="D5297" s="6">
        <v>0.1</v>
      </c>
      <c r="E5297" s="6" t="s">
        <v>17</v>
      </c>
      <c r="F5297" t="s">
        <v>1538</v>
      </c>
      <c r="G5297" t="str">
        <f t="shared" si="10668"/>
        <v>DL2021016</v>
      </c>
      <c r="H5297" t="str">
        <f t="shared" si="10732"/>
        <v>08</v>
      </c>
      <c r="I5297" t="str">
        <f t="shared" si="10733"/>
        <v xml:space="preserve">Gedde_08_20211110_DL2021016_FrederiksborgGymHoejeTaastrupGym </v>
      </c>
      <c r="J5297" t="str">
        <f t="shared" si="10734"/>
        <v>Gedde</v>
      </c>
      <c r="K5297" t="str">
        <f t="shared" si="10735"/>
        <v>eDNA</v>
      </c>
      <c r="L5297" t="str">
        <f t="shared" si="10736"/>
        <v>No Ct</v>
      </c>
      <c r="M5297" t="str">
        <f t="shared" si="10737"/>
        <v/>
      </c>
      <c r="N5297" t="str">
        <f t="shared" si="10738"/>
        <v/>
      </c>
      <c r="O5297" t="str">
        <f t="shared" si="10739"/>
        <v/>
      </c>
    </row>
    <row r="5298" spans="1:24" x14ac:dyDescent="0.25">
      <c r="A5298" t="s">
        <v>248</v>
      </c>
      <c r="B5298" t="s">
        <v>1355</v>
      </c>
      <c r="C5298" t="s">
        <v>13</v>
      </c>
      <c r="D5298" s="6">
        <v>0.1</v>
      </c>
      <c r="E5298" s="6" t="s">
        <v>17</v>
      </c>
      <c r="F5298" t="s">
        <v>1538</v>
      </c>
      <c r="G5298" t="str">
        <f t="shared" ref="G5298:G5361" si="10789">MID(F5298,10,9)</f>
        <v>DL2021016</v>
      </c>
      <c r="H5298" t="str">
        <f t="shared" si="10732"/>
        <v>09</v>
      </c>
      <c r="I5298" t="str">
        <f t="shared" si="10733"/>
        <v xml:space="preserve">Karpe_09_20211110_DL2021016_FrederiksborgGymHoejeTaastrupGym </v>
      </c>
      <c r="J5298" t="str">
        <f t="shared" si="10734"/>
        <v>Karpe</v>
      </c>
      <c r="K5298" t="str">
        <f t="shared" si="10735"/>
        <v>PosK</v>
      </c>
      <c r="L5298" t="str">
        <f t="shared" si="10736"/>
        <v>No Ct</v>
      </c>
      <c r="M5298">
        <f t="shared" si="10737"/>
        <v>0</v>
      </c>
      <c r="N5298">
        <f t="shared" si="10738"/>
        <v>0</v>
      </c>
      <c r="O5298">
        <f t="shared" si="10739"/>
        <v>0</v>
      </c>
      <c r="Q5298">
        <f t="shared" ref="Q5298" si="10790">IF(L5300="No Ct",0,L5300)</f>
        <v>0</v>
      </c>
      <c r="R5298">
        <f t="shared" ref="R5298" si="10791">IF(L5301="No Ct",0,L5301)</f>
        <v>0</v>
      </c>
      <c r="S5298" t="str">
        <f t="shared" ref="S5298" si="10792">IF(AND(M5298&gt;0,N5298=0),"Valid","Invalid")</f>
        <v>Invalid</v>
      </c>
      <c r="T5298" t="str">
        <f t="shared" ref="T5298" si="10793">IF(OR(Q5298&gt;1,R5298&gt;1),"Present","Absent")</f>
        <v>Absent</v>
      </c>
      <c r="U5298" t="str">
        <f t="shared" ref="U5298" si="10794">IF(OR(AND(Q5298&gt;1,Q5298&lt;41),AND(R5298&gt;1,R5298&lt;41)),"Ct&lt;41","Ct&gt;41")</f>
        <v>Ct&gt;41</v>
      </c>
      <c r="V5298" t="str">
        <f>VLOOKUP(J5298,Datasæt_Analysesystemer!$C$2:$D$68,2,FALSE)</f>
        <v>Karpe</v>
      </c>
      <c r="W5298" t="str">
        <f t="shared" ref="W5298" si="10795">MID(F5298,10,9)</f>
        <v>DL2021016</v>
      </c>
      <c r="X5298" t="str">
        <f t="shared" ref="X5298" si="10796">W5298&amp;"_"&amp;V5298&amp;"_"&amp;S5298&amp;"_"&amp;T5298&amp;"_"&amp;U5298</f>
        <v>DL2021016_Karpe_Invalid_Absent_Ct&gt;41</v>
      </c>
    </row>
    <row r="5299" spans="1:24" x14ac:dyDescent="0.25">
      <c r="A5299" t="s">
        <v>250</v>
      </c>
      <c r="B5299" t="s">
        <v>1356</v>
      </c>
      <c r="C5299" t="s">
        <v>16</v>
      </c>
      <c r="D5299" s="6">
        <v>0.1</v>
      </c>
      <c r="E5299" s="6" t="s">
        <v>17</v>
      </c>
      <c r="F5299" t="s">
        <v>1538</v>
      </c>
      <c r="G5299" t="str">
        <f t="shared" si="10789"/>
        <v>DL2021016</v>
      </c>
      <c r="H5299" t="str">
        <f t="shared" si="10732"/>
        <v>09</v>
      </c>
      <c r="I5299" t="str">
        <f t="shared" si="10733"/>
        <v xml:space="preserve">Karpe_09_20211110_DL2021016_FrederiksborgGymHoejeTaastrupGym </v>
      </c>
      <c r="J5299" t="str">
        <f t="shared" si="10734"/>
        <v>Karpe</v>
      </c>
      <c r="K5299" t="str">
        <f t="shared" si="10735"/>
        <v>NegK</v>
      </c>
      <c r="L5299" t="str">
        <f t="shared" si="10736"/>
        <v>No Ct</v>
      </c>
      <c r="M5299" t="str">
        <f t="shared" si="10737"/>
        <v/>
      </c>
      <c r="N5299" t="str">
        <f t="shared" si="10738"/>
        <v/>
      </c>
      <c r="O5299" t="str">
        <f t="shared" si="10739"/>
        <v/>
      </c>
    </row>
    <row r="5300" spans="1:24" x14ac:dyDescent="0.25">
      <c r="A5300" t="s">
        <v>252</v>
      </c>
      <c r="B5300" t="s">
        <v>1357</v>
      </c>
      <c r="C5300" t="s">
        <v>20</v>
      </c>
      <c r="D5300" s="6">
        <v>0.1</v>
      </c>
      <c r="E5300" s="6" t="s">
        <v>17</v>
      </c>
      <c r="F5300" t="s">
        <v>1538</v>
      </c>
      <c r="G5300" t="str">
        <f t="shared" si="10789"/>
        <v>DL2021016</v>
      </c>
      <c r="H5300" t="str">
        <f t="shared" si="10732"/>
        <v>09</v>
      </c>
      <c r="I5300" t="str">
        <f t="shared" si="10733"/>
        <v xml:space="preserve">Karpe_09_20211110_DL2021016_FrederiksborgGymHoejeTaastrupGym </v>
      </c>
      <c r="J5300" t="str">
        <f t="shared" si="10734"/>
        <v>Karpe</v>
      </c>
      <c r="K5300" t="str">
        <f t="shared" si="10735"/>
        <v>eDNA</v>
      </c>
      <c r="L5300" t="str">
        <f t="shared" si="10736"/>
        <v>No Ct</v>
      </c>
      <c r="M5300" t="str">
        <f t="shared" si="10737"/>
        <v/>
      </c>
      <c r="N5300" t="str">
        <f t="shared" si="10738"/>
        <v/>
      </c>
      <c r="O5300" t="str">
        <f t="shared" si="10739"/>
        <v/>
      </c>
    </row>
    <row r="5301" spans="1:24" x14ac:dyDescent="0.25">
      <c r="A5301" t="s">
        <v>254</v>
      </c>
      <c r="B5301" t="s">
        <v>1357</v>
      </c>
      <c r="C5301" t="s">
        <v>20</v>
      </c>
      <c r="D5301" s="6">
        <v>0.1</v>
      </c>
      <c r="E5301" s="6" t="s">
        <v>17</v>
      </c>
      <c r="F5301" t="s">
        <v>1538</v>
      </c>
      <c r="G5301" t="str">
        <f t="shared" si="10789"/>
        <v>DL2021016</v>
      </c>
      <c r="H5301" t="str">
        <f t="shared" si="10732"/>
        <v>09</v>
      </c>
      <c r="I5301" t="str">
        <f t="shared" si="10733"/>
        <v xml:space="preserve">Karpe_09_20211110_DL2021016_FrederiksborgGymHoejeTaastrupGym </v>
      </c>
      <c r="J5301" t="str">
        <f t="shared" si="10734"/>
        <v>Karpe</v>
      </c>
      <c r="K5301" t="str">
        <f t="shared" si="10735"/>
        <v>eDNA</v>
      </c>
      <c r="L5301" t="str">
        <f t="shared" si="10736"/>
        <v>No Ct</v>
      </c>
      <c r="M5301" t="str">
        <f t="shared" si="10737"/>
        <v/>
      </c>
      <c r="N5301" t="str">
        <f t="shared" si="10738"/>
        <v/>
      </c>
      <c r="O5301" t="str">
        <f t="shared" si="10739"/>
        <v/>
      </c>
    </row>
    <row r="5302" spans="1:24" x14ac:dyDescent="0.25">
      <c r="A5302" t="s">
        <v>255</v>
      </c>
      <c r="B5302" t="s">
        <v>1358</v>
      </c>
      <c r="C5302" t="s">
        <v>13</v>
      </c>
      <c r="D5302" s="6">
        <v>0.1</v>
      </c>
      <c r="E5302" s="6" t="s">
        <v>17</v>
      </c>
      <c r="F5302" t="s">
        <v>1538</v>
      </c>
      <c r="G5302" t="str">
        <f t="shared" si="10789"/>
        <v>DL2021016</v>
      </c>
      <c r="H5302" t="str">
        <f t="shared" si="10732"/>
        <v>10</v>
      </c>
      <c r="I5302" t="str">
        <f t="shared" si="10733"/>
        <v xml:space="preserve">Karpe_10_20211110_DL2021016_FrederiksborgGymHoejeTaastrupGym </v>
      </c>
      <c r="J5302" t="str">
        <f t="shared" si="10734"/>
        <v>Karpe</v>
      </c>
      <c r="K5302" t="str">
        <f t="shared" si="10735"/>
        <v>PosK</v>
      </c>
      <c r="L5302" t="str">
        <f t="shared" si="10736"/>
        <v>No Ct</v>
      </c>
      <c r="M5302">
        <f t="shared" si="10737"/>
        <v>0</v>
      </c>
      <c r="N5302">
        <f t="shared" si="10738"/>
        <v>0</v>
      </c>
      <c r="O5302">
        <f t="shared" si="10739"/>
        <v>0</v>
      </c>
      <c r="Q5302">
        <f t="shared" ref="Q5302" si="10797">IF(L5304="No Ct",0,L5304)</f>
        <v>0</v>
      </c>
      <c r="R5302">
        <f t="shared" ref="R5302" si="10798">IF(L5305="No Ct",0,L5305)</f>
        <v>0</v>
      </c>
      <c r="S5302" t="str">
        <f t="shared" ref="S5302" si="10799">IF(AND(M5302&gt;0,N5302=0),"Valid","Invalid")</f>
        <v>Invalid</v>
      </c>
      <c r="T5302" t="str">
        <f t="shared" ref="T5302" si="10800">IF(OR(Q5302&gt;1,R5302&gt;1),"Present","Absent")</f>
        <v>Absent</v>
      </c>
      <c r="U5302" t="str">
        <f t="shared" ref="U5302" si="10801">IF(OR(AND(Q5302&gt;1,Q5302&lt;41),AND(R5302&gt;1,R5302&lt;41)),"Ct&lt;41","Ct&gt;41")</f>
        <v>Ct&gt;41</v>
      </c>
      <c r="V5302" t="str">
        <f>VLOOKUP(J5302,Datasæt_Analysesystemer!$C$2:$D$68,2,FALSE)</f>
        <v>Karpe</v>
      </c>
      <c r="W5302" t="str">
        <f t="shared" ref="W5302" si="10802">MID(F5302,10,9)</f>
        <v>DL2021016</v>
      </c>
      <c r="X5302" t="str">
        <f t="shared" ref="X5302" si="10803">W5302&amp;"_"&amp;V5302&amp;"_"&amp;S5302&amp;"_"&amp;T5302&amp;"_"&amp;U5302</f>
        <v>DL2021016_Karpe_Invalid_Absent_Ct&gt;41</v>
      </c>
    </row>
    <row r="5303" spans="1:24" x14ac:dyDescent="0.25">
      <c r="A5303" t="s">
        <v>257</v>
      </c>
      <c r="B5303" t="s">
        <v>1359</v>
      </c>
      <c r="C5303" t="s">
        <v>16</v>
      </c>
      <c r="D5303" s="6">
        <v>0.1</v>
      </c>
      <c r="E5303" s="6" t="s">
        <v>17</v>
      </c>
      <c r="F5303" t="s">
        <v>1538</v>
      </c>
      <c r="G5303" t="str">
        <f t="shared" si="10789"/>
        <v>DL2021016</v>
      </c>
      <c r="H5303" t="str">
        <f t="shared" si="10732"/>
        <v>10</v>
      </c>
      <c r="I5303" t="str">
        <f t="shared" si="10733"/>
        <v xml:space="preserve">Karpe_10_20211110_DL2021016_FrederiksborgGymHoejeTaastrupGym </v>
      </c>
      <c r="J5303" t="str">
        <f t="shared" si="10734"/>
        <v>Karpe</v>
      </c>
      <c r="K5303" t="str">
        <f t="shared" si="10735"/>
        <v>NegK</v>
      </c>
      <c r="L5303" t="str">
        <f t="shared" si="10736"/>
        <v>No Ct</v>
      </c>
      <c r="M5303" t="str">
        <f t="shared" si="10737"/>
        <v/>
      </c>
      <c r="N5303" t="str">
        <f t="shared" si="10738"/>
        <v/>
      </c>
      <c r="O5303" t="str">
        <f t="shared" si="10739"/>
        <v/>
      </c>
    </row>
    <row r="5304" spans="1:24" x14ac:dyDescent="0.25">
      <c r="A5304" t="s">
        <v>259</v>
      </c>
      <c r="B5304" t="s">
        <v>1360</v>
      </c>
      <c r="C5304" t="s">
        <v>20</v>
      </c>
      <c r="D5304" s="6">
        <v>0.1</v>
      </c>
      <c r="E5304" s="6" t="s">
        <v>17</v>
      </c>
      <c r="F5304" t="s">
        <v>1538</v>
      </c>
      <c r="G5304" t="str">
        <f t="shared" si="10789"/>
        <v>DL2021016</v>
      </c>
      <c r="H5304" t="str">
        <f t="shared" si="10732"/>
        <v>10</v>
      </c>
      <c r="I5304" t="str">
        <f t="shared" si="10733"/>
        <v xml:space="preserve">Karpe_10_20211110_DL2021016_FrederiksborgGymHoejeTaastrupGym </v>
      </c>
      <c r="J5304" t="str">
        <f t="shared" si="10734"/>
        <v>Karpe</v>
      </c>
      <c r="K5304" t="str">
        <f t="shared" si="10735"/>
        <v>eDNA</v>
      </c>
      <c r="L5304" t="str">
        <f t="shared" si="10736"/>
        <v>No Ct</v>
      </c>
      <c r="M5304" t="str">
        <f t="shared" si="10737"/>
        <v/>
      </c>
      <c r="N5304" t="str">
        <f t="shared" si="10738"/>
        <v/>
      </c>
      <c r="O5304" t="str">
        <f t="shared" si="10739"/>
        <v/>
      </c>
    </row>
    <row r="5305" spans="1:24" x14ac:dyDescent="0.25">
      <c r="A5305" t="s">
        <v>261</v>
      </c>
      <c r="B5305" t="s">
        <v>1360</v>
      </c>
      <c r="C5305" t="s">
        <v>20</v>
      </c>
      <c r="D5305" s="6">
        <v>0.1</v>
      </c>
      <c r="E5305" s="6" t="s">
        <v>17</v>
      </c>
      <c r="F5305" t="s">
        <v>1538</v>
      </c>
      <c r="G5305" t="str">
        <f t="shared" si="10789"/>
        <v>DL2021016</v>
      </c>
      <c r="H5305" t="str">
        <f t="shared" si="10732"/>
        <v>10</v>
      </c>
      <c r="I5305" t="str">
        <f t="shared" si="10733"/>
        <v xml:space="preserve">Karpe_10_20211110_DL2021016_FrederiksborgGymHoejeTaastrupGym </v>
      </c>
      <c r="J5305" t="str">
        <f t="shared" si="10734"/>
        <v>Karpe</v>
      </c>
      <c r="K5305" t="str">
        <f t="shared" si="10735"/>
        <v>eDNA</v>
      </c>
      <c r="L5305" t="str">
        <f t="shared" si="10736"/>
        <v>No Ct</v>
      </c>
      <c r="M5305" t="str">
        <f t="shared" si="10737"/>
        <v/>
      </c>
      <c r="N5305" t="str">
        <f t="shared" si="10738"/>
        <v/>
      </c>
      <c r="O5305" t="str">
        <f t="shared" si="10739"/>
        <v/>
      </c>
    </row>
    <row r="5306" spans="1:24" x14ac:dyDescent="0.25">
      <c r="A5306" t="s">
        <v>262</v>
      </c>
      <c r="B5306" t="s">
        <v>1361</v>
      </c>
      <c r="C5306" t="s">
        <v>13</v>
      </c>
      <c r="D5306" s="6">
        <v>0.1</v>
      </c>
      <c r="E5306" s="6" t="s">
        <v>17</v>
      </c>
      <c r="F5306" t="s">
        <v>1538</v>
      </c>
      <c r="G5306" t="str">
        <f t="shared" si="10789"/>
        <v>DL2021016</v>
      </c>
      <c r="H5306" t="str">
        <f t="shared" si="10732"/>
        <v>11</v>
      </c>
      <c r="I5306" t="str">
        <f t="shared" si="10733"/>
        <v xml:space="preserve">Soelvkarusse_11_20211110_DL2021016_FrederiksborgGymHoejeTaastrupGym </v>
      </c>
      <c r="J5306" t="str">
        <f t="shared" si="10734"/>
        <v>Soelvkarusse</v>
      </c>
      <c r="K5306" t="str">
        <f t="shared" si="10735"/>
        <v>PosK</v>
      </c>
      <c r="L5306" t="str">
        <f t="shared" si="10736"/>
        <v>No Ct</v>
      </c>
      <c r="M5306">
        <f t="shared" si="10737"/>
        <v>0</v>
      </c>
      <c r="N5306">
        <f t="shared" si="10738"/>
        <v>0</v>
      </c>
      <c r="O5306">
        <f t="shared" si="10739"/>
        <v>0</v>
      </c>
      <c r="Q5306">
        <f t="shared" ref="Q5306" si="10804">IF(L5308="No Ct",0,L5308)</f>
        <v>0</v>
      </c>
      <c r="R5306">
        <f t="shared" ref="R5306" si="10805">IF(L5309="No Ct",0,L5309)</f>
        <v>0</v>
      </c>
      <c r="S5306" t="str">
        <f t="shared" ref="S5306" si="10806">IF(AND(M5306&gt;0,N5306=0),"Valid","Invalid")</f>
        <v>Invalid</v>
      </c>
      <c r="T5306" t="str">
        <f t="shared" ref="T5306" si="10807">IF(OR(Q5306&gt;1,R5306&gt;1),"Present","Absent")</f>
        <v>Absent</v>
      </c>
      <c r="U5306" t="str">
        <f t="shared" ref="U5306" si="10808">IF(OR(AND(Q5306&gt;1,Q5306&lt;41),AND(R5306&gt;1,R5306&lt;41)),"Ct&lt;41","Ct&gt;41")</f>
        <v>Ct&gt;41</v>
      </c>
      <c r="V5306" t="str">
        <f>VLOOKUP(J5306,Datasæt_Analysesystemer!$C$2:$D$68,2,FALSE)</f>
        <v>Sølvkarusse</v>
      </c>
      <c r="W5306" t="str">
        <f t="shared" ref="W5306" si="10809">MID(F5306,10,9)</f>
        <v>DL2021016</v>
      </c>
      <c r="X5306" t="str">
        <f t="shared" ref="X5306" si="10810">W5306&amp;"_"&amp;V5306&amp;"_"&amp;S5306&amp;"_"&amp;T5306&amp;"_"&amp;U5306</f>
        <v>DL2021016_Sølvkarusse_Invalid_Absent_Ct&gt;41</v>
      </c>
    </row>
    <row r="5307" spans="1:24" x14ac:dyDescent="0.25">
      <c r="A5307" t="s">
        <v>264</v>
      </c>
      <c r="B5307" t="s">
        <v>1362</v>
      </c>
      <c r="C5307" t="s">
        <v>16</v>
      </c>
      <c r="D5307" s="6">
        <v>0.1</v>
      </c>
      <c r="E5307" s="6" t="s">
        <v>17</v>
      </c>
      <c r="F5307" t="s">
        <v>1538</v>
      </c>
      <c r="G5307" t="str">
        <f t="shared" si="10789"/>
        <v>DL2021016</v>
      </c>
      <c r="H5307" t="str">
        <f t="shared" si="10732"/>
        <v>11</v>
      </c>
      <c r="I5307" t="str">
        <f t="shared" si="10733"/>
        <v xml:space="preserve">Soelvkarusse_11_20211110_DL2021016_FrederiksborgGymHoejeTaastrupGym </v>
      </c>
      <c r="J5307" t="str">
        <f t="shared" si="10734"/>
        <v>Soelvkarusse</v>
      </c>
      <c r="K5307" t="str">
        <f t="shared" si="10735"/>
        <v>NegK</v>
      </c>
      <c r="L5307" t="str">
        <f t="shared" si="10736"/>
        <v>No Ct</v>
      </c>
      <c r="M5307" t="str">
        <f t="shared" si="10737"/>
        <v/>
      </c>
      <c r="N5307" t="str">
        <f t="shared" si="10738"/>
        <v/>
      </c>
      <c r="O5307" t="str">
        <f t="shared" si="10739"/>
        <v/>
      </c>
    </row>
    <row r="5308" spans="1:24" x14ac:dyDescent="0.25">
      <c r="A5308" t="s">
        <v>266</v>
      </c>
      <c r="B5308" t="s">
        <v>1363</v>
      </c>
      <c r="C5308" t="s">
        <v>20</v>
      </c>
      <c r="D5308" s="6">
        <v>0.1</v>
      </c>
      <c r="E5308" s="6" t="s">
        <v>17</v>
      </c>
      <c r="F5308" t="s">
        <v>1538</v>
      </c>
      <c r="G5308" t="str">
        <f t="shared" si="10789"/>
        <v>DL2021016</v>
      </c>
      <c r="H5308" t="str">
        <f t="shared" si="10732"/>
        <v>11</v>
      </c>
      <c r="I5308" t="str">
        <f t="shared" si="10733"/>
        <v xml:space="preserve">Soelvkarusse_11_20211110_DL2021016_FrederiksborgGymHoejeTaastrupGym </v>
      </c>
      <c r="J5308" t="str">
        <f t="shared" si="10734"/>
        <v>Soelvkarusse</v>
      </c>
      <c r="K5308" t="str">
        <f t="shared" si="10735"/>
        <v>eDNA</v>
      </c>
      <c r="L5308" t="str">
        <f t="shared" si="10736"/>
        <v>No Ct</v>
      </c>
      <c r="M5308" t="str">
        <f t="shared" si="10737"/>
        <v/>
      </c>
      <c r="N5308" t="str">
        <f t="shared" si="10738"/>
        <v/>
      </c>
      <c r="O5308" t="str">
        <f t="shared" si="10739"/>
        <v/>
      </c>
    </row>
    <row r="5309" spans="1:24" x14ac:dyDescent="0.25">
      <c r="A5309" t="s">
        <v>268</v>
      </c>
      <c r="B5309" t="s">
        <v>1363</v>
      </c>
      <c r="C5309" t="s">
        <v>20</v>
      </c>
      <c r="D5309" s="6">
        <v>0.1</v>
      </c>
      <c r="E5309" s="6" t="s">
        <v>17</v>
      </c>
      <c r="F5309" t="s">
        <v>1538</v>
      </c>
      <c r="G5309" t="str">
        <f t="shared" si="10789"/>
        <v>DL2021016</v>
      </c>
      <c r="H5309" t="str">
        <f t="shared" si="10732"/>
        <v>11</v>
      </c>
      <c r="I5309" t="str">
        <f t="shared" si="10733"/>
        <v xml:space="preserve">Soelvkarusse_11_20211110_DL2021016_FrederiksborgGymHoejeTaastrupGym </v>
      </c>
      <c r="J5309" t="str">
        <f t="shared" si="10734"/>
        <v>Soelvkarusse</v>
      </c>
      <c r="K5309" t="str">
        <f t="shared" si="10735"/>
        <v>eDNA</v>
      </c>
      <c r="L5309" t="str">
        <f t="shared" si="10736"/>
        <v>No Ct</v>
      </c>
      <c r="M5309" t="str">
        <f t="shared" si="10737"/>
        <v/>
      </c>
      <c r="N5309" t="str">
        <f t="shared" si="10738"/>
        <v/>
      </c>
      <c r="O5309" t="str">
        <f t="shared" si="10739"/>
        <v/>
      </c>
    </row>
    <row r="5310" spans="1:24" x14ac:dyDescent="0.25">
      <c r="A5310" t="s">
        <v>269</v>
      </c>
      <c r="B5310" t="s">
        <v>1364</v>
      </c>
      <c r="C5310" t="s">
        <v>13</v>
      </c>
      <c r="D5310" s="6">
        <v>0.1</v>
      </c>
      <c r="E5310" s="6">
        <v>39.380000000000003</v>
      </c>
      <c r="F5310" t="s">
        <v>1538</v>
      </c>
      <c r="G5310" t="str">
        <f t="shared" si="10789"/>
        <v>DL2021016</v>
      </c>
      <c r="H5310" t="str">
        <f t="shared" si="10732"/>
        <v>12</v>
      </c>
      <c r="I5310" t="str">
        <f t="shared" si="10733"/>
        <v xml:space="preserve">Soelvkarusse_12_20211110_DL2021016_FrederiksborgGymHoejeTaastrupGym </v>
      </c>
      <c r="J5310" t="str">
        <f t="shared" si="10734"/>
        <v>Soelvkarusse</v>
      </c>
      <c r="K5310" t="str">
        <f t="shared" si="10735"/>
        <v>PosK</v>
      </c>
      <c r="L5310">
        <f t="shared" si="10736"/>
        <v>39.380000000000003</v>
      </c>
      <c r="M5310">
        <f t="shared" si="10737"/>
        <v>39.380000000000003</v>
      </c>
      <c r="N5310">
        <f t="shared" si="10738"/>
        <v>0</v>
      </c>
      <c r="O5310">
        <f t="shared" si="10739"/>
        <v>0</v>
      </c>
      <c r="Q5310">
        <f t="shared" ref="Q5310" si="10811">IF(L5312="No Ct",0,L5312)</f>
        <v>0</v>
      </c>
      <c r="R5310">
        <f t="shared" ref="R5310" si="10812">IF(L5313="No Ct",0,L5313)</f>
        <v>0</v>
      </c>
      <c r="S5310" t="str">
        <f t="shared" ref="S5310" si="10813">IF(AND(M5310&gt;0,N5310=0),"Valid","Invalid")</f>
        <v>Valid</v>
      </c>
      <c r="T5310" t="str">
        <f t="shared" ref="T5310" si="10814">IF(OR(Q5310&gt;1,R5310&gt;1),"Present","Absent")</f>
        <v>Absent</v>
      </c>
      <c r="U5310" t="str">
        <f t="shared" ref="U5310" si="10815">IF(OR(AND(Q5310&gt;1,Q5310&lt;41),AND(R5310&gt;1,R5310&lt;41)),"Ct&lt;41","Ct&gt;41")</f>
        <v>Ct&gt;41</v>
      </c>
      <c r="V5310" t="str">
        <f>VLOOKUP(J5310,Datasæt_Analysesystemer!$C$2:$D$68,2,FALSE)</f>
        <v>Sølvkarusse</v>
      </c>
      <c r="W5310" t="str">
        <f t="shared" ref="W5310" si="10816">MID(F5310,10,9)</f>
        <v>DL2021016</v>
      </c>
      <c r="X5310" t="str">
        <f t="shared" ref="X5310" si="10817">W5310&amp;"_"&amp;V5310&amp;"_"&amp;S5310&amp;"_"&amp;T5310&amp;"_"&amp;U5310</f>
        <v>DL2021016_Sølvkarusse_Valid_Absent_Ct&gt;41</v>
      </c>
    </row>
    <row r="5311" spans="1:24" x14ac:dyDescent="0.25">
      <c r="A5311" t="s">
        <v>271</v>
      </c>
      <c r="B5311" t="s">
        <v>1365</v>
      </c>
      <c r="C5311" t="s">
        <v>16</v>
      </c>
      <c r="D5311" s="6">
        <v>0.1</v>
      </c>
      <c r="E5311" s="6" t="s">
        <v>17</v>
      </c>
      <c r="F5311" t="s">
        <v>1538</v>
      </c>
      <c r="G5311" t="str">
        <f t="shared" si="10789"/>
        <v>DL2021016</v>
      </c>
      <c r="H5311" t="str">
        <f t="shared" si="10732"/>
        <v>12</v>
      </c>
      <c r="I5311" t="str">
        <f t="shared" si="10733"/>
        <v xml:space="preserve">Soelvkarusse_12_20211110_DL2021016_FrederiksborgGymHoejeTaastrupGym </v>
      </c>
      <c r="J5311" t="str">
        <f t="shared" si="10734"/>
        <v>Soelvkarusse</v>
      </c>
      <c r="K5311" t="str">
        <f t="shared" si="10735"/>
        <v>NegK</v>
      </c>
      <c r="L5311" t="str">
        <f t="shared" si="10736"/>
        <v>No Ct</v>
      </c>
      <c r="M5311" t="str">
        <f t="shared" si="10737"/>
        <v/>
      </c>
      <c r="N5311" t="str">
        <f t="shared" si="10738"/>
        <v/>
      </c>
      <c r="O5311" t="str">
        <f t="shared" si="10739"/>
        <v/>
      </c>
    </row>
    <row r="5312" spans="1:24" x14ac:dyDescent="0.25">
      <c r="A5312" t="s">
        <v>273</v>
      </c>
      <c r="B5312" t="s">
        <v>1366</v>
      </c>
      <c r="C5312" t="s">
        <v>20</v>
      </c>
      <c r="D5312" s="6">
        <v>0.1</v>
      </c>
      <c r="E5312" s="6" t="s">
        <v>17</v>
      </c>
      <c r="F5312" t="s">
        <v>1538</v>
      </c>
      <c r="G5312" t="str">
        <f t="shared" si="10789"/>
        <v>DL2021016</v>
      </c>
      <c r="H5312" t="str">
        <f t="shared" si="10732"/>
        <v>12</v>
      </c>
      <c r="I5312" t="str">
        <f t="shared" si="10733"/>
        <v xml:space="preserve">Soelvkarusse_12_20211110_DL2021016_FrederiksborgGymHoejeTaastrupGym </v>
      </c>
      <c r="J5312" t="str">
        <f t="shared" si="10734"/>
        <v>Soelvkarusse</v>
      </c>
      <c r="K5312" t="str">
        <f t="shared" si="10735"/>
        <v>eDNA</v>
      </c>
      <c r="L5312" t="str">
        <f t="shared" si="10736"/>
        <v>No Ct</v>
      </c>
      <c r="M5312" t="str">
        <f t="shared" si="10737"/>
        <v/>
      </c>
      <c r="N5312" t="str">
        <f t="shared" si="10738"/>
        <v/>
      </c>
      <c r="O5312" t="str">
        <f t="shared" si="10739"/>
        <v/>
      </c>
    </row>
    <row r="5313" spans="1:24" x14ac:dyDescent="0.25">
      <c r="A5313" t="s">
        <v>275</v>
      </c>
      <c r="B5313" t="s">
        <v>1366</v>
      </c>
      <c r="C5313" t="s">
        <v>20</v>
      </c>
      <c r="D5313" s="6">
        <v>0.1</v>
      </c>
      <c r="E5313" s="6" t="s">
        <v>17</v>
      </c>
      <c r="F5313" t="s">
        <v>1538</v>
      </c>
      <c r="G5313" t="str">
        <f t="shared" si="10789"/>
        <v>DL2021016</v>
      </c>
      <c r="H5313" t="str">
        <f t="shared" si="10732"/>
        <v>12</v>
      </c>
      <c r="I5313" t="str">
        <f t="shared" si="10733"/>
        <v xml:space="preserve">Soelvkarusse_12_20211110_DL2021016_FrederiksborgGymHoejeTaastrupGym </v>
      </c>
      <c r="J5313" t="str">
        <f t="shared" si="10734"/>
        <v>Soelvkarusse</v>
      </c>
      <c r="K5313" t="str">
        <f t="shared" si="10735"/>
        <v>eDNA</v>
      </c>
      <c r="L5313" t="str">
        <f t="shared" si="10736"/>
        <v>No Ct</v>
      </c>
      <c r="M5313" t="str">
        <f t="shared" si="10737"/>
        <v/>
      </c>
      <c r="N5313" t="str">
        <f t="shared" si="10738"/>
        <v/>
      </c>
      <c r="O5313" t="str">
        <f t="shared" si="10739"/>
        <v/>
      </c>
    </row>
    <row r="5314" spans="1:24" x14ac:dyDescent="0.25">
      <c r="A5314" t="s">
        <v>276</v>
      </c>
      <c r="B5314" t="s">
        <v>1367</v>
      </c>
      <c r="C5314" t="s">
        <v>13</v>
      </c>
      <c r="D5314" s="6">
        <v>0.1</v>
      </c>
      <c r="E5314" s="6">
        <v>37.479999999999997</v>
      </c>
      <c r="F5314" t="s">
        <v>1538</v>
      </c>
      <c r="G5314" t="str">
        <f t="shared" si="10789"/>
        <v>DL2021016</v>
      </c>
      <c r="H5314" t="str">
        <f t="shared" si="10732"/>
        <v>13</v>
      </c>
      <c r="I5314" t="str">
        <f t="shared" si="10733"/>
        <v xml:space="preserve">LilleVandsalamander_13_20211110_DL2021016_FrederiksborgGymHoejeTaastrupGym </v>
      </c>
      <c r="J5314" t="str">
        <f t="shared" si="10734"/>
        <v>LilleVandsalamander</v>
      </c>
      <c r="K5314" t="str">
        <f t="shared" si="10735"/>
        <v>PosK</v>
      </c>
      <c r="L5314">
        <f t="shared" si="10736"/>
        <v>37.479999999999997</v>
      </c>
      <c r="M5314">
        <f t="shared" si="10737"/>
        <v>37.479999999999997</v>
      </c>
      <c r="N5314">
        <f t="shared" si="10738"/>
        <v>0</v>
      </c>
      <c r="O5314">
        <f t="shared" si="10739"/>
        <v>0</v>
      </c>
      <c r="Q5314">
        <f t="shared" ref="Q5314" si="10818">IF(L5316="No Ct",0,L5316)</f>
        <v>0</v>
      </c>
      <c r="R5314">
        <f t="shared" ref="R5314" si="10819">IF(L5317="No Ct",0,L5317)</f>
        <v>0</v>
      </c>
      <c r="S5314" t="str">
        <f t="shared" ref="S5314" si="10820">IF(AND(M5314&gt;0,N5314=0),"Valid","Invalid")</f>
        <v>Valid</v>
      </c>
      <c r="T5314" t="str">
        <f t="shared" ref="T5314" si="10821">IF(OR(Q5314&gt;1,R5314&gt;1),"Present","Absent")</f>
        <v>Absent</v>
      </c>
      <c r="U5314" t="str">
        <f t="shared" ref="U5314" si="10822">IF(OR(AND(Q5314&gt;1,Q5314&lt;41),AND(R5314&gt;1,R5314&lt;41)),"Ct&lt;41","Ct&gt;41")</f>
        <v>Ct&gt;41</v>
      </c>
      <c r="V5314" t="str">
        <f>VLOOKUP(J5314,Datasæt_Analysesystemer!$C$2:$D$68,2,FALSE)</f>
        <v>Lille vandsalamander</v>
      </c>
      <c r="W5314" t="str">
        <f t="shared" ref="W5314" si="10823">MID(F5314,10,9)</f>
        <v>DL2021016</v>
      </c>
      <c r="X5314" t="str">
        <f t="shared" ref="X5314" si="10824">W5314&amp;"_"&amp;V5314&amp;"_"&amp;S5314&amp;"_"&amp;T5314&amp;"_"&amp;U5314</f>
        <v>DL2021016_Lille vandsalamander_Valid_Absent_Ct&gt;41</v>
      </c>
    </row>
    <row r="5315" spans="1:24" x14ac:dyDescent="0.25">
      <c r="A5315" t="s">
        <v>278</v>
      </c>
      <c r="B5315" t="s">
        <v>1368</v>
      </c>
      <c r="C5315" t="s">
        <v>16</v>
      </c>
      <c r="D5315" s="6">
        <v>0.1</v>
      </c>
      <c r="E5315" s="6" t="s">
        <v>17</v>
      </c>
      <c r="F5315" t="s">
        <v>1538</v>
      </c>
      <c r="G5315" t="str">
        <f t="shared" si="10789"/>
        <v>DL2021016</v>
      </c>
      <c r="H5315" t="str">
        <f t="shared" si="10732"/>
        <v>13</v>
      </c>
      <c r="I5315" t="str">
        <f t="shared" si="10733"/>
        <v xml:space="preserve">LilleVandsalamander_13_20211110_DL2021016_FrederiksborgGymHoejeTaastrupGym </v>
      </c>
      <c r="J5315" t="str">
        <f t="shared" si="10734"/>
        <v>LilleVandsalamander</v>
      </c>
      <c r="K5315" t="str">
        <f t="shared" si="10735"/>
        <v>NegK</v>
      </c>
      <c r="L5315" t="str">
        <f t="shared" si="10736"/>
        <v>No Ct</v>
      </c>
      <c r="M5315" t="str">
        <f t="shared" si="10737"/>
        <v/>
      </c>
      <c r="N5315" t="str">
        <f t="shared" si="10738"/>
        <v/>
      </c>
      <c r="O5315" t="str">
        <f t="shared" si="10739"/>
        <v/>
      </c>
    </row>
    <row r="5316" spans="1:24" x14ac:dyDescent="0.25">
      <c r="A5316" t="s">
        <v>280</v>
      </c>
      <c r="B5316" t="s">
        <v>1369</v>
      </c>
      <c r="C5316" t="s">
        <v>20</v>
      </c>
      <c r="D5316" s="6">
        <v>0.1</v>
      </c>
      <c r="E5316" s="6" t="s">
        <v>17</v>
      </c>
      <c r="F5316" t="s">
        <v>1538</v>
      </c>
      <c r="G5316" t="str">
        <f t="shared" si="10789"/>
        <v>DL2021016</v>
      </c>
      <c r="H5316" t="str">
        <f t="shared" si="10732"/>
        <v>13</v>
      </c>
      <c r="I5316" t="str">
        <f t="shared" si="10733"/>
        <v xml:space="preserve">LilleVandsalamander_13_20211110_DL2021016_FrederiksborgGymHoejeTaastrupGym </v>
      </c>
      <c r="J5316" t="str">
        <f t="shared" si="10734"/>
        <v>LilleVandsalamander</v>
      </c>
      <c r="K5316" t="str">
        <f t="shared" si="10735"/>
        <v>eDNA</v>
      </c>
      <c r="L5316" t="str">
        <f t="shared" si="10736"/>
        <v>No Ct</v>
      </c>
      <c r="M5316" t="str">
        <f t="shared" si="10737"/>
        <v/>
      </c>
      <c r="N5316" t="str">
        <f t="shared" si="10738"/>
        <v/>
      </c>
      <c r="O5316" t="str">
        <f t="shared" si="10739"/>
        <v/>
      </c>
    </row>
    <row r="5317" spans="1:24" x14ac:dyDescent="0.25">
      <c r="A5317" t="s">
        <v>282</v>
      </c>
      <c r="B5317" t="s">
        <v>1369</v>
      </c>
      <c r="C5317" t="s">
        <v>20</v>
      </c>
      <c r="D5317" s="6">
        <v>0.1</v>
      </c>
      <c r="E5317" s="6" t="s">
        <v>17</v>
      </c>
      <c r="F5317" t="s">
        <v>1538</v>
      </c>
      <c r="G5317" t="str">
        <f t="shared" si="10789"/>
        <v>DL2021016</v>
      </c>
      <c r="H5317" t="str">
        <f t="shared" si="10732"/>
        <v>13</v>
      </c>
      <c r="I5317" t="str">
        <f t="shared" si="10733"/>
        <v xml:space="preserve">LilleVandsalamander_13_20211110_DL2021016_FrederiksborgGymHoejeTaastrupGym </v>
      </c>
      <c r="J5317" t="str">
        <f t="shared" si="10734"/>
        <v>LilleVandsalamander</v>
      </c>
      <c r="K5317" t="str">
        <f t="shared" si="10735"/>
        <v>eDNA</v>
      </c>
      <c r="L5317" t="str">
        <f t="shared" si="10736"/>
        <v>No Ct</v>
      </c>
      <c r="M5317" t="str">
        <f t="shared" si="10737"/>
        <v/>
      </c>
      <c r="N5317" t="str">
        <f t="shared" si="10738"/>
        <v/>
      </c>
      <c r="O5317" t="str">
        <f t="shared" si="10739"/>
        <v/>
      </c>
    </row>
    <row r="5318" spans="1:24" x14ac:dyDescent="0.25">
      <c r="A5318" t="s">
        <v>283</v>
      </c>
      <c r="B5318" t="s">
        <v>1370</v>
      </c>
      <c r="C5318" t="s">
        <v>13</v>
      </c>
      <c r="D5318" s="6">
        <v>0.1</v>
      </c>
      <c r="E5318" s="6">
        <v>35.82</v>
      </c>
      <c r="F5318" t="s">
        <v>1538</v>
      </c>
      <c r="G5318" t="str">
        <f t="shared" si="10789"/>
        <v>DL2021016</v>
      </c>
      <c r="H5318" t="str">
        <f t="shared" si="10732"/>
        <v>14</v>
      </c>
      <c r="I5318" t="str">
        <f t="shared" si="10733"/>
        <v xml:space="preserve">LilleVandsalamander_14_20211110_DL2021016_FrederiksborgGymHoejeTaastrupGym </v>
      </c>
      <c r="J5318" t="str">
        <f t="shared" si="10734"/>
        <v>LilleVandsalamander</v>
      </c>
      <c r="K5318" t="str">
        <f t="shared" si="10735"/>
        <v>PosK</v>
      </c>
      <c r="L5318">
        <f t="shared" si="10736"/>
        <v>35.82</v>
      </c>
      <c r="M5318">
        <f t="shared" si="10737"/>
        <v>35.82</v>
      </c>
      <c r="N5318">
        <f t="shared" si="10738"/>
        <v>0</v>
      </c>
      <c r="O5318">
        <f t="shared" si="10739"/>
        <v>0</v>
      </c>
      <c r="Q5318">
        <f t="shared" ref="Q5318" si="10825">IF(L5320="No Ct",0,L5320)</f>
        <v>0</v>
      </c>
      <c r="R5318">
        <f t="shared" ref="R5318" si="10826">IF(L5321="No Ct",0,L5321)</f>
        <v>0</v>
      </c>
      <c r="S5318" t="str">
        <f t="shared" ref="S5318" si="10827">IF(AND(M5318&gt;0,N5318=0),"Valid","Invalid")</f>
        <v>Valid</v>
      </c>
      <c r="T5318" t="str">
        <f t="shared" ref="T5318" si="10828">IF(OR(Q5318&gt;1,R5318&gt;1),"Present","Absent")</f>
        <v>Absent</v>
      </c>
      <c r="U5318" t="str">
        <f t="shared" ref="U5318" si="10829">IF(OR(AND(Q5318&gt;1,Q5318&lt;41),AND(R5318&gt;1,R5318&lt;41)),"Ct&lt;41","Ct&gt;41")</f>
        <v>Ct&gt;41</v>
      </c>
      <c r="V5318" t="str">
        <f>VLOOKUP(J5318,Datasæt_Analysesystemer!$C$2:$D$68,2,FALSE)</f>
        <v>Lille vandsalamander</v>
      </c>
      <c r="W5318" t="str">
        <f t="shared" ref="W5318" si="10830">MID(F5318,10,9)</f>
        <v>DL2021016</v>
      </c>
      <c r="X5318" t="str">
        <f t="shared" ref="X5318" si="10831">W5318&amp;"_"&amp;V5318&amp;"_"&amp;S5318&amp;"_"&amp;T5318&amp;"_"&amp;U5318</f>
        <v>DL2021016_Lille vandsalamander_Valid_Absent_Ct&gt;41</v>
      </c>
    </row>
    <row r="5319" spans="1:24" x14ac:dyDescent="0.25">
      <c r="A5319" t="s">
        <v>285</v>
      </c>
      <c r="B5319" t="s">
        <v>1371</v>
      </c>
      <c r="C5319" t="s">
        <v>16</v>
      </c>
      <c r="D5319" s="6">
        <v>0.1</v>
      </c>
      <c r="E5319" s="6" t="s">
        <v>17</v>
      </c>
      <c r="F5319" t="s">
        <v>1538</v>
      </c>
      <c r="G5319" t="str">
        <f t="shared" si="10789"/>
        <v>DL2021016</v>
      </c>
      <c r="H5319" t="str">
        <f t="shared" si="10732"/>
        <v>14</v>
      </c>
      <c r="I5319" t="str">
        <f t="shared" si="10733"/>
        <v xml:space="preserve">LilleVandsalamander_14_20211110_DL2021016_FrederiksborgGymHoejeTaastrupGym </v>
      </c>
      <c r="J5319" t="str">
        <f t="shared" si="10734"/>
        <v>LilleVandsalamander</v>
      </c>
      <c r="K5319" t="str">
        <f t="shared" si="10735"/>
        <v>NegK</v>
      </c>
      <c r="L5319" t="str">
        <f t="shared" si="10736"/>
        <v>No Ct</v>
      </c>
      <c r="M5319" t="str">
        <f t="shared" si="10737"/>
        <v/>
      </c>
      <c r="N5319" t="str">
        <f t="shared" si="10738"/>
        <v/>
      </c>
      <c r="O5319" t="str">
        <f t="shared" si="10739"/>
        <v/>
      </c>
    </row>
    <row r="5320" spans="1:24" x14ac:dyDescent="0.25">
      <c r="A5320" t="s">
        <v>287</v>
      </c>
      <c r="B5320" t="s">
        <v>1372</v>
      </c>
      <c r="C5320" t="s">
        <v>20</v>
      </c>
      <c r="D5320" s="6">
        <v>0.1</v>
      </c>
      <c r="E5320" s="6" t="s">
        <v>17</v>
      </c>
      <c r="F5320" t="s">
        <v>1538</v>
      </c>
      <c r="G5320" t="str">
        <f t="shared" si="10789"/>
        <v>DL2021016</v>
      </c>
      <c r="H5320" t="str">
        <f t="shared" si="10732"/>
        <v>14</v>
      </c>
      <c r="I5320" t="str">
        <f t="shared" si="10733"/>
        <v xml:space="preserve">LilleVandsalamander_14_20211110_DL2021016_FrederiksborgGymHoejeTaastrupGym </v>
      </c>
      <c r="J5320" t="str">
        <f t="shared" si="10734"/>
        <v>LilleVandsalamander</v>
      </c>
      <c r="K5320" t="str">
        <f t="shared" si="10735"/>
        <v>eDNA</v>
      </c>
      <c r="L5320" t="str">
        <f t="shared" si="10736"/>
        <v>No Ct</v>
      </c>
      <c r="M5320" t="str">
        <f t="shared" si="10737"/>
        <v/>
      </c>
      <c r="N5320" t="str">
        <f t="shared" si="10738"/>
        <v/>
      </c>
      <c r="O5320" t="str">
        <f t="shared" si="10739"/>
        <v/>
      </c>
    </row>
    <row r="5321" spans="1:24" x14ac:dyDescent="0.25">
      <c r="A5321" t="s">
        <v>289</v>
      </c>
      <c r="B5321" t="s">
        <v>1372</v>
      </c>
      <c r="C5321" t="s">
        <v>20</v>
      </c>
      <c r="D5321" s="6">
        <v>0.1</v>
      </c>
      <c r="E5321" s="6" t="s">
        <v>17</v>
      </c>
      <c r="F5321" t="s">
        <v>1538</v>
      </c>
      <c r="G5321" t="str">
        <f t="shared" si="10789"/>
        <v>DL2021016</v>
      </c>
      <c r="H5321" t="str">
        <f t="shared" si="10732"/>
        <v>14</v>
      </c>
      <c r="I5321" t="str">
        <f t="shared" si="10733"/>
        <v xml:space="preserve">LilleVandsalamander_14_20211110_DL2021016_FrederiksborgGymHoejeTaastrupGym </v>
      </c>
      <c r="J5321" t="str">
        <f t="shared" si="10734"/>
        <v>LilleVandsalamander</v>
      </c>
      <c r="K5321" t="str">
        <f t="shared" si="10735"/>
        <v>eDNA</v>
      </c>
      <c r="L5321" t="str">
        <f t="shared" si="10736"/>
        <v>No Ct</v>
      </c>
      <c r="M5321" t="str">
        <f t="shared" si="10737"/>
        <v/>
      </c>
      <c r="N5321" t="str">
        <f t="shared" si="10738"/>
        <v/>
      </c>
      <c r="O5321" t="str">
        <f t="shared" si="10739"/>
        <v/>
      </c>
    </row>
    <row r="5322" spans="1:24" x14ac:dyDescent="0.25">
      <c r="A5322" t="s">
        <v>290</v>
      </c>
      <c r="B5322" t="s">
        <v>1373</v>
      </c>
      <c r="C5322" t="s">
        <v>13</v>
      </c>
      <c r="D5322" s="6">
        <v>0.1</v>
      </c>
      <c r="E5322" s="6">
        <v>36.67</v>
      </c>
      <c r="F5322" t="s">
        <v>1538</v>
      </c>
      <c r="G5322" t="str">
        <f t="shared" si="10789"/>
        <v>DL2021016</v>
      </c>
      <c r="H5322" t="str">
        <f t="shared" si="10732"/>
        <v>15</v>
      </c>
      <c r="I5322" t="str">
        <f t="shared" si="10733"/>
        <v xml:space="preserve">Flodkrebs_15_20211110_DL2021016_FrederiksborgGymHoejeTaastrupGym </v>
      </c>
      <c r="J5322" t="str">
        <f t="shared" si="10734"/>
        <v>Flodkrebs</v>
      </c>
      <c r="K5322" t="str">
        <f t="shared" si="10735"/>
        <v>PosK</v>
      </c>
      <c r="L5322">
        <f t="shared" si="10736"/>
        <v>36.67</v>
      </c>
      <c r="M5322">
        <f t="shared" si="10737"/>
        <v>36.67</v>
      </c>
      <c r="N5322">
        <f t="shared" si="10738"/>
        <v>0</v>
      </c>
      <c r="O5322">
        <f t="shared" si="10739"/>
        <v>0</v>
      </c>
      <c r="Q5322">
        <f t="shared" ref="Q5322" si="10832">IF(L5324="No Ct",0,L5324)</f>
        <v>0</v>
      </c>
      <c r="R5322">
        <f t="shared" ref="R5322" si="10833">IF(L5325="No Ct",0,L5325)</f>
        <v>0</v>
      </c>
      <c r="S5322" t="str">
        <f t="shared" ref="S5322" si="10834">IF(AND(M5322&gt;0,N5322=0),"Valid","Invalid")</f>
        <v>Valid</v>
      </c>
      <c r="T5322" t="str">
        <f t="shared" ref="T5322" si="10835">IF(OR(Q5322&gt;1,R5322&gt;1),"Present","Absent")</f>
        <v>Absent</v>
      </c>
      <c r="U5322" t="str">
        <f t="shared" ref="U5322" si="10836">IF(OR(AND(Q5322&gt;1,Q5322&lt;41),AND(R5322&gt;1,R5322&lt;41)),"Ct&lt;41","Ct&gt;41")</f>
        <v>Ct&gt;41</v>
      </c>
      <c r="V5322" t="str">
        <f>VLOOKUP(J5322,Datasæt_Analysesystemer!$C$2:$D$68,2,FALSE)</f>
        <v>Flodkrebs</v>
      </c>
      <c r="W5322" t="str">
        <f t="shared" ref="W5322" si="10837">MID(F5322,10,9)</f>
        <v>DL2021016</v>
      </c>
      <c r="X5322" t="str">
        <f t="shared" ref="X5322" si="10838">W5322&amp;"_"&amp;V5322&amp;"_"&amp;S5322&amp;"_"&amp;T5322&amp;"_"&amp;U5322</f>
        <v>DL2021016_Flodkrebs_Valid_Absent_Ct&gt;41</v>
      </c>
    </row>
    <row r="5323" spans="1:24" x14ac:dyDescent="0.25">
      <c r="A5323" t="s">
        <v>292</v>
      </c>
      <c r="B5323" t="s">
        <v>1374</v>
      </c>
      <c r="C5323" t="s">
        <v>16</v>
      </c>
      <c r="D5323" s="6">
        <v>0.1</v>
      </c>
      <c r="E5323" s="6" t="s">
        <v>17</v>
      </c>
      <c r="F5323" t="s">
        <v>1538</v>
      </c>
      <c r="G5323" t="str">
        <f t="shared" si="10789"/>
        <v>DL2021016</v>
      </c>
      <c r="H5323" t="str">
        <f t="shared" si="10732"/>
        <v>15</v>
      </c>
      <c r="I5323" t="str">
        <f t="shared" si="10733"/>
        <v xml:space="preserve">Flodkrebs_15_20211110_DL2021016_FrederiksborgGymHoejeTaastrupGym </v>
      </c>
      <c r="J5323" t="str">
        <f t="shared" si="10734"/>
        <v>Flodkrebs</v>
      </c>
      <c r="K5323" t="str">
        <f t="shared" si="10735"/>
        <v>NegK</v>
      </c>
      <c r="L5323" t="str">
        <f t="shared" si="10736"/>
        <v>No Ct</v>
      </c>
      <c r="M5323" t="str">
        <f t="shared" si="10737"/>
        <v/>
      </c>
      <c r="N5323" t="str">
        <f t="shared" si="10738"/>
        <v/>
      </c>
      <c r="O5323" t="str">
        <f t="shared" si="10739"/>
        <v/>
      </c>
    </row>
    <row r="5324" spans="1:24" x14ac:dyDescent="0.25">
      <c r="A5324" t="s">
        <v>294</v>
      </c>
      <c r="B5324" t="s">
        <v>1375</v>
      </c>
      <c r="C5324" t="s">
        <v>20</v>
      </c>
      <c r="D5324" s="6">
        <v>0.1</v>
      </c>
      <c r="E5324" s="6" t="s">
        <v>17</v>
      </c>
      <c r="F5324" t="s">
        <v>1538</v>
      </c>
      <c r="G5324" t="str">
        <f t="shared" si="10789"/>
        <v>DL2021016</v>
      </c>
      <c r="H5324" t="str">
        <f t="shared" si="10732"/>
        <v>15</v>
      </c>
      <c r="I5324" t="str">
        <f t="shared" si="10733"/>
        <v xml:space="preserve">Flodkrebs_15_20211110_DL2021016_FrederiksborgGymHoejeTaastrupGym </v>
      </c>
      <c r="J5324" t="str">
        <f t="shared" si="10734"/>
        <v>Flodkrebs</v>
      </c>
      <c r="K5324" t="str">
        <f t="shared" si="10735"/>
        <v>eDNA</v>
      </c>
      <c r="L5324" t="str">
        <f t="shared" si="10736"/>
        <v>No Ct</v>
      </c>
      <c r="M5324" t="str">
        <f t="shared" si="10737"/>
        <v/>
      </c>
      <c r="N5324" t="str">
        <f t="shared" si="10738"/>
        <v/>
      </c>
      <c r="O5324" t="str">
        <f t="shared" si="10739"/>
        <v/>
      </c>
    </row>
    <row r="5325" spans="1:24" x14ac:dyDescent="0.25">
      <c r="A5325" t="s">
        <v>296</v>
      </c>
      <c r="B5325" t="s">
        <v>1375</v>
      </c>
      <c r="C5325" t="s">
        <v>20</v>
      </c>
      <c r="D5325" s="6">
        <v>0.1</v>
      </c>
      <c r="E5325" s="6" t="s">
        <v>17</v>
      </c>
      <c r="F5325" t="s">
        <v>1538</v>
      </c>
      <c r="G5325" t="str">
        <f t="shared" si="10789"/>
        <v>DL2021016</v>
      </c>
      <c r="H5325" t="str">
        <f t="shared" si="10732"/>
        <v>15</v>
      </c>
      <c r="I5325" t="str">
        <f t="shared" si="10733"/>
        <v xml:space="preserve">Flodkrebs_15_20211110_DL2021016_FrederiksborgGymHoejeTaastrupGym </v>
      </c>
      <c r="J5325" t="str">
        <f t="shared" si="10734"/>
        <v>Flodkrebs</v>
      </c>
      <c r="K5325" t="str">
        <f t="shared" si="10735"/>
        <v>eDNA</v>
      </c>
      <c r="L5325" t="str">
        <f t="shared" si="10736"/>
        <v>No Ct</v>
      </c>
      <c r="M5325" t="str">
        <f t="shared" si="10737"/>
        <v/>
      </c>
      <c r="N5325" t="str">
        <f t="shared" si="10738"/>
        <v/>
      </c>
      <c r="O5325" t="str">
        <f t="shared" si="10739"/>
        <v/>
      </c>
    </row>
    <row r="5326" spans="1:24" x14ac:dyDescent="0.25">
      <c r="A5326" t="s">
        <v>297</v>
      </c>
      <c r="B5326" t="s">
        <v>1376</v>
      </c>
      <c r="C5326" t="s">
        <v>13</v>
      </c>
      <c r="D5326" s="6">
        <v>0.1</v>
      </c>
      <c r="E5326" s="6" t="s">
        <v>17</v>
      </c>
      <c r="F5326" t="s">
        <v>1538</v>
      </c>
      <c r="G5326" t="str">
        <f t="shared" si="10789"/>
        <v>DL2021016</v>
      </c>
      <c r="H5326" t="str">
        <f t="shared" si="10732"/>
        <v>16</v>
      </c>
      <c r="I5326" t="str">
        <f t="shared" si="10733"/>
        <v xml:space="preserve">Flodkrebs_16_20211110_DL2021016_FrederiksborgGymHoejeTaastrupGym </v>
      </c>
      <c r="J5326" t="str">
        <f t="shared" si="10734"/>
        <v>Flodkrebs</v>
      </c>
      <c r="K5326" t="str">
        <f t="shared" si="10735"/>
        <v>PosK</v>
      </c>
      <c r="L5326" t="str">
        <f t="shared" si="10736"/>
        <v>No Ct</v>
      </c>
      <c r="M5326">
        <f t="shared" si="10737"/>
        <v>0</v>
      </c>
      <c r="N5326">
        <f t="shared" si="10738"/>
        <v>0</v>
      </c>
      <c r="O5326">
        <f t="shared" si="10739"/>
        <v>0</v>
      </c>
      <c r="Q5326">
        <f t="shared" ref="Q5326" si="10839">IF(L5328="No Ct",0,L5328)</f>
        <v>0</v>
      </c>
      <c r="R5326">
        <f t="shared" ref="R5326" si="10840">IF(L5329="No Ct",0,L5329)</f>
        <v>0</v>
      </c>
      <c r="S5326" t="str">
        <f t="shared" ref="S5326" si="10841">IF(AND(M5326&gt;0,N5326=0),"Valid","Invalid")</f>
        <v>Invalid</v>
      </c>
      <c r="T5326" t="str">
        <f t="shared" ref="T5326" si="10842">IF(OR(Q5326&gt;1,R5326&gt;1),"Present","Absent")</f>
        <v>Absent</v>
      </c>
      <c r="U5326" t="str">
        <f t="shared" ref="U5326" si="10843">IF(OR(AND(Q5326&gt;1,Q5326&lt;41),AND(R5326&gt;1,R5326&lt;41)),"Ct&lt;41","Ct&gt;41")</f>
        <v>Ct&gt;41</v>
      </c>
      <c r="V5326" t="str">
        <f>VLOOKUP(J5326,Datasæt_Analysesystemer!$C$2:$D$68,2,FALSE)</f>
        <v>Flodkrebs</v>
      </c>
      <c r="W5326" t="str">
        <f t="shared" ref="W5326" si="10844">MID(F5326,10,9)</f>
        <v>DL2021016</v>
      </c>
      <c r="X5326" t="str">
        <f t="shared" ref="X5326" si="10845">W5326&amp;"_"&amp;V5326&amp;"_"&amp;S5326&amp;"_"&amp;T5326&amp;"_"&amp;U5326</f>
        <v>DL2021016_Flodkrebs_Invalid_Absent_Ct&gt;41</v>
      </c>
    </row>
    <row r="5327" spans="1:24" x14ac:dyDescent="0.25">
      <c r="A5327" t="s">
        <v>299</v>
      </c>
      <c r="B5327" t="s">
        <v>1377</v>
      </c>
      <c r="C5327" t="s">
        <v>16</v>
      </c>
      <c r="D5327" s="6">
        <v>0.1</v>
      </c>
      <c r="E5327" s="6" t="s">
        <v>17</v>
      </c>
      <c r="F5327" t="s">
        <v>1538</v>
      </c>
      <c r="G5327" t="str">
        <f t="shared" si="10789"/>
        <v>DL2021016</v>
      </c>
      <c r="H5327" t="str">
        <f t="shared" si="10732"/>
        <v>16</v>
      </c>
      <c r="I5327" t="str">
        <f t="shared" si="10733"/>
        <v xml:space="preserve">Flodkrebs_16_20211110_DL2021016_FrederiksborgGymHoejeTaastrupGym </v>
      </c>
      <c r="J5327" t="str">
        <f t="shared" si="10734"/>
        <v>Flodkrebs</v>
      </c>
      <c r="K5327" t="str">
        <f t="shared" si="10735"/>
        <v>NegK</v>
      </c>
      <c r="L5327" t="str">
        <f t="shared" si="10736"/>
        <v>No Ct</v>
      </c>
      <c r="M5327" t="str">
        <f t="shared" si="10737"/>
        <v/>
      </c>
      <c r="N5327" t="str">
        <f t="shared" si="10738"/>
        <v/>
      </c>
      <c r="O5327" t="str">
        <f t="shared" si="10739"/>
        <v/>
      </c>
    </row>
    <row r="5328" spans="1:24" x14ac:dyDescent="0.25">
      <c r="A5328" t="s">
        <v>301</v>
      </c>
      <c r="B5328" t="s">
        <v>1378</v>
      </c>
      <c r="C5328" t="s">
        <v>20</v>
      </c>
      <c r="D5328" s="6">
        <v>0.1</v>
      </c>
      <c r="E5328" s="6" t="s">
        <v>17</v>
      </c>
      <c r="F5328" t="s">
        <v>1538</v>
      </c>
      <c r="G5328" t="str">
        <f t="shared" si="10789"/>
        <v>DL2021016</v>
      </c>
      <c r="H5328" t="str">
        <f t="shared" si="10732"/>
        <v>16</v>
      </c>
      <c r="I5328" t="str">
        <f t="shared" si="10733"/>
        <v xml:space="preserve">Flodkrebs_16_20211110_DL2021016_FrederiksborgGymHoejeTaastrupGym </v>
      </c>
      <c r="J5328" t="str">
        <f t="shared" si="10734"/>
        <v>Flodkrebs</v>
      </c>
      <c r="K5328" t="str">
        <f t="shared" si="10735"/>
        <v>eDNA</v>
      </c>
      <c r="L5328" t="str">
        <f t="shared" si="10736"/>
        <v>No Ct</v>
      </c>
      <c r="M5328" t="str">
        <f t="shared" si="10737"/>
        <v/>
      </c>
      <c r="N5328" t="str">
        <f t="shared" si="10738"/>
        <v/>
      </c>
      <c r="O5328" t="str">
        <f t="shared" si="10739"/>
        <v/>
      </c>
    </row>
    <row r="5329" spans="1:24" x14ac:dyDescent="0.25">
      <c r="A5329" t="s">
        <v>303</v>
      </c>
      <c r="B5329" t="s">
        <v>1378</v>
      </c>
      <c r="C5329" t="s">
        <v>20</v>
      </c>
      <c r="D5329" s="6">
        <v>0.1</v>
      </c>
      <c r="E5329" s="6" t="s">
        <v>17</v>
      </c>
      <c r="F5329" t="s">
        <v>1538</v>
      </c>
      <c r="G5329" t="str">
        <f t="shared" si="10789"/>
        <v>DL2021016</v>
      </c>
      <c r="H5329" t="str">
        <f t="shared" si="10732"/>
        <v>16</v>
      </c>
      <c r="I5329" t="str">
        <f t="shared" si="10733"/>
        <v xml:space="preserve">Flodkrebs_16_20211110_DL2021016_FrederiksborgGymHoejeTaastrupGym </v>
      </c>
      <c r="J5329" t="str">
        <f t="shared" si="10734"/>
        <v>Flodkrebs</v>
      </c>
      <c r="K5329" t="str">
        <f t="shared" si="10735"/>
        <v>eDNA</v>
      </c>
      <c r="L5329" t="str">
        <f t="shared" si="10736"/>
        <v>No Ct</v>
      </c>
      <c r="M5329" t="str">
        <f t="shared" si="10737"/>
        <v/>
      </c>
      <c r="N5329" t="str">
        <f t="shared" si="10738"/>
        <v/>
      </c>
      <c r="O5329" t="str">
        <f t="shared" si="10739"/>
        <v/>
      </c>
    </row>
    <row r="5330" spans="1:24" x14ac:dyDescent="0.25">
      <c r="A5330" t="s">
        <v>304</v>
      </c>
      <c r="B5330" t="s">
        <v>1379</v>
      </c>
      <c r="C5330" t="s">
        <v>13</v>
      </c>
      <c r="D5330" s="6">
        <v>0.1</v>
      </c>
      <c r="E5330" s="6" t="s">
        <v>17</v>
      </c>
      <c r="F5330" t="s">
        <v>1538</v>
      </c>
      <c r="G5330" t="str">
        <f t="shared" si="10789"/>
        <v>DL2021016</v>
      </c>
      <c r="H5330" t="str">
        <f t="shared" si="10732"/>
        <v>17</v>
      </c>
      <c r="I5330" t="str">
        <f t="shared" si="10733"/>
        <v xml:space="preserve">Signalkrebs_17_20211110_DL2021016_FrederiksborgGymHoejeTaastrupGym </v>
      </c>
      <c r="J5330" t="str">
        <f t="shared" si="10734"/>
        <v>Signalkrebs</v>
      </c>
      <c r="K5330" t="str">
        <f t="shared" si="10735"/>
        <v>PosK</v>
      </c>
      <c r="L5330" t="str">
        <f t="shared" si="10736"/>
        <v>No Ct</v>
      </c>
      <c r="M5330">
        <f t="shared" si="10737"/>
        <v>0</v>
      </c>
      <c r="N5330">
        <f t="shared" si="10738"/>
        <v>0</v>
      </c>
      <c r="O5330">
        <f t="shared" si="10739"/>
        <v>0</v>
      </c>
      <c r="Q5330">
        <f t="shared" ref="Q5330" si="10846">IF(L5332="No Ct",0,L5332)</f>
        <v>0</v>
      </c>
      <c r="R5330">
        <f t="shared" ref="R5330" si="10847">IF(L5333="No Ct",0,L5333)</f>
        <v>0</v>
      </c>
      <c r="S5330" t="str">
        <f t="shared" ref="S5330" si="10848">IF(AND(M5330&gt;0,N5330=0),"Valid","Invalid")</f>
        <v>Invalid</v>
      </c>
      <c r="T5330" t="str">
        <f t="shared" ref="T5330" si="10849">IF(OR(Q5330&gt;1,R5330&gt;1),"Present","Absent")</f>
        <v>Absent</v>
      </c>
      <c r="U5330" t="str">
        <f t="shared" ref="U5330" si="10850">IF(OR(AND(Q5330&gt;1,Q5330&lt;41),AND(R5330&gt;1,R5330&lt;41)),"Ct&lt;41","Ct&gt;41")</f>
        <v>Ct&gt;41</v>
      </c>
      <c r="V5330" t="str">
        <f>VLOOKUP(J5330,Datasæt_Analysesystemer!$C$2:$D$68,2,FALSE)</f>
        <v>Signalkrebs</v>
      </c>
      <c r="W5330" t="str">
        <f t="shared" ref="W5330" si="10851">MID(F5330,10,9)</f>
        <v>DL2021016</v>
      </c>
      <c r="X5330" t="str">
        <f t="shared" ref="X5330" si="10852">W5330&amp;"_"&amp;V5330&amp;"_"&amp;S5330&amp;"_"&amp;T5330&amp;"_"&amp;U5330</f>
        <v>DL2021016_Signalkrebs_Invalid_Absent_Ct&gt;41</v>
      </c>
    </row>
    <row r="5331" spans="1:24" x14ac:dyDescent="0.25">
      <c r="A5331" t="s">
        <v>306</v>
      </c>
      <c r="B5331" t="s">
        <v>1380</v>
      </c>
      <c r="C5331" t="s">
        <v>16</v>
      </c>
      <c r="D5331" s="6">
        <v>0.1</v>
      </c>
      <c r="E5331" s="6" t="s">
        <v>17</v>
      </c>
      <c r="F5331" t="s">
        <v>1538</v>
      </c>
      <c r="G5331" t="str">
        <f t="shared" si="10789"/>
        <v>DL2021016</v>
      </c>
      <c r="H5331" t="str">
        <f t="shared" ref="H5331:H5394" si="10853">LEFT(B5331,2)</f>
        <v>17</v>
      </c>
      <c r="I5331" t="str">
        <f t="shared" ref="I5331:I5394" si="10854">J5331&amp;"_"&amp;H5331&amp;"_"&amp;F5331</f>
        <v xml:space="preserve">Signalkrebs_17_20211110_DL2021016_FrederiksborgGymHoejeTaastrupGym </v>
      </c>
      <c r="J5331" t="str">
        <f t="shared" ref="J5331:J5394" si="10855">MID(RIGHT(B5331,LEN(B5331)-3),1,FIND("_",RIGHT(B5331,LEN(B5331)-3))-1)</f>
        <v>Signalkrebs</v>
      </c>
      <c r="K5331" t="str">
        <f t="shared" ref="K5331:K5394" si="10856">TRIM(SUBSTITUTE(RIGHT(B5331,FIND(J5331,B5331)+1),"_",""))</f>
        <v>NegK</v>
      </c>
      <c r="L5331" t="str">
        <f t="shared" ref="L5331:L5394" si="10857">IFERROR(VALUE(SUBSTITUTE(E5331,".",",")),E5331)</f>
        <v>No Ct</v>
      </c>
      <c r="M5331" t="str">
        <f t="shared" ref="M5331:M5394" si="10858">IF(K5331="PosK",SUMIFS(L:L,K:K,"PosK",I:I,I5331),"")</f>
        <v/>
      </c>
      <c r="N5331" t="str">
        <f t="shared" ref="N5331:N5394" si="10859">IF(K5331="PosK",SUMIFS(L:L,K:K,"NegK",I:I,I5331),"")</f>
        <v/>
      </c>
      <c r="O5331" t="str">
        <f t="shared" ref="O5331:O5394" si="10860">IF(K5331="PosK",SUMIFS(L:L,K:K,"eDNA",I:I,I5331),"")</f>
        <v/>
      </c>
    </row>
    <row r="5332" spans="1:24" x14ac:dyDescent="0.25">
      <c r="A5332" t="s">
        <v>308</v>
      </c>
      <c r="B5332" t="s">
        <v>1381</v>
      </c>
      <c r="C5332" t="s">
        <v>20</v>
      </c>
      <c r="D5332" s="6">
        <v>0.1</v>
      </c>
      <c r="E5332" s="6" t="s">
        <v>17</v>
      </c>
      <c r="F5332" t="s">
        <v>1538</v>
      </c>
      <c r="G5332" t="str">
        <f t="shared" si="10789"/>
        <v>DL2021016</v>
      </c>
      <c r="H5332" t="str">
        <f t="shared" si="10853"/>
        <v>17</v>
      </c>
      <c r="I5332" t="str">
        <f t="shared" si="10854"/>
        <v xml:space="preserve">Signalkrebs_17_20211110_DL2021016_FrederiksborgGymHoejeTaastrupGym </v>
      </c>
      <c r="J5332" t="str">
        <f t="shared" si="10855"/>
        <v>Signalkrebs</v>
      </c>
      <c r="K5332" t="str">
        <f t="shared" si="10856"/>
        <v>eDNA</v>
      </c>
      <c r="L5332" t="str">
        <f t="shared" si="10857"/>
        <v>No Ct</v>
      </c>
      <c r="M5332" t="str">
        <f t="shared" si="10858"/>
        <v/>
      </c>
      <c r="N5332" t="str">
        <f t="shared" si="10859"/>
        <v/>
      </c>
      <c r="O5332" t="str">
        <f t="shared" si="10860"/>
        <v/>
      </c>
    </row>
    <row r="5333" spans="1:24" x14ac:dyDescent="0.25">
      <c r="A5333" t="s">
        <v>310</v>
      </c>
      <c r="B5333" t="s">
        <v>1381</v>
      </c>
      <c r="C5333" t="s">
        <v>20</v>
      </c>
      <c r="D5333" s="6">
        <v>0.1</v>
      </c>
      <c r="E5333" s="6" t="s">
        <v>17</v>
      </c>
      <c r="F5333" t="s">
        <v>1538</v>
      </c>
      <c r="G5333" t="str">
        <f t="shared" si="10789"/>
        <v>DL2021016</v>
      </c>
      <c r="H5333" t="str">
        <f t="shared" si="10853"/>
        <v>17</v>
      </c>
      <c r="I5333" t="str">
        <f t="shared" si="10854"/>
        <v xml:space="preserve">Signalkrebs_17_20211110_DL2021016_FrederiksborgGymHoejeTaastrupGym </v>
      </c>
      <c r="J5333" t="str">
        <f t="shared" si="10855"/>
        <v>Signalkrebs</v>
      </c>
      <c r="K5333" t="str">
        <f t="shared" si="10856"/>
        <v>eDNA</v>
      </c>
      <c r="L5333" t="str">
        <f t="shared" si="10857"/>
        <v>No Ct</v>
      </c>
      <c r="M5333" t="str">
        <f t="shared" si="10858"/>
        <v/>
      </c>
      <c r="N5333" t="str">
        <f t="shared" si="10859"/>
        <v/>
      </c>
      <c r="O5333" t="str">
        <f t="shared" si="10860"/>
        <v/>
      </c>
    </row>
    <row r="5334" spans="1:24" x14ac:dyDescent="0.25">
      <c r="A5334" t="s">
        <v>311</v>
      </c>
      <c r="B5334" t="s">
        <v>1382</v>
      </c>
      <c r="C5334" t="s">
        <v>13</v>
      </c>
      <c r="D5334" s="6">
        <v>0.1</v>
      </c>
      <c r="E5334" s="6">
        <v>32.65</v>
      </c>
      <c r="F5334" t="s">
        <v>1538</v>
      </c>
      <c r="G5334" t="str">
        <f t="shared" si="10789"/>
        <v>DL2021016</v>
      </c>
      <c r="H5334" t="str">
        <f t="shared" si="10853"/>
        <v>18</v>
      </c>
      <c r="I5334" t="str">
        <f t="shared" si="10854"/>
        <v xml:space="preserve">Signalkrebs_18_20211110_DL2021016_FrederiksborgGymHoejeTaastrupGym </v>
      </c>
      <c r="J5334" t="str">
        <f t="shared" si="10855"/>
        <v>Signalkrebs</v>
      </c>
      <c r="K5334" t="str">
        <f t="shared" si="10856"/>
        <v>PosK</v>
      </c>
      <c r="L5334">
        <f t="shared" si="10857"/>
        <v>32.65</v>
      </c>
      <c r="M5334">
        <f t="shared" si="10858"/>
        <v>32.65</v>
      </c>
      <c r="N5334">
        <f t="shared" si="10859"/>
        <v>0</v>
      </c>
      <c r="O5334">
        <f t="shared" si="10860"/>
        <v>0</v>
      </c>
      <c r="Q5334">
        <f t="shared" ref="Q5334" si="10861">IF(L5336="No Ct",0,L5336)</f>
        <v>0</v>
      </c>
      <c r="R5334">
        <f t="shared" ref="R5334" si="10862">IF(L5337="No Ct",0,L5337)</f>
        <v>0</v>
      </c>
      <c r="S5334" t="str">
        <f t="shared" ref="S5334" si="10863">IF(AND(M5334&gt;0,N5334=0),"Valid","Invalid")</f>
        <v>Valid</v>
      </c>
      <c r="T5334" t="str">
        <f t="shared" ref="T5334" si="10864">IF(OR(Q5334&gt;1,R5334&gt;1),"Present","Absent")</f>
        <v>Absent</v>
      </c>
      <c r="U5334" t="str">
        <f t="shared" ref="U5334" si="10865">IF(OR(AND(Q5334&gt;1,Q5334&lt;41),AND(R5334&gt;1,R5334&lt;41)),"Ct&lt;41","Ct&gt;41")</f>
        <v>Ct&gt;41</v>
      </c>
      <c r="V5334" t="str">
        <f>VLOOKUP(J5334,Datasæt_Analysesystemer!$C$2:$D$68,2,FALSE)</f>
        <v>Signalkrebs</v>
      </c>
      <c r="W5334" t="str">
        <f t="shared" ref="W5334" si="10866">MID(F5334,10,9)</f>
        <v>DL2021016</v>
      </c>
      <c r="X5334" t="str">
        <f t="shared" ref="X5334" si="10867">W5334&amp;"_"&amp;V5334&amp;"_"&amp;S5334&amp;"_"&amp;T5334&amp;"_"&amp;U5334</f>
        <v>DL2021016_Signalkrebs_Valid_Absent_Ct&gt;41</v>
      </c>
    </row>
    <row r="5335" spans="1:24" x14ac:dyDescent="0.25">
      <c r="A5335" t="s">
        <v>313</v>
      </c>
      <c r="B5335" t="s">
        <v>1383</v>
      </c>
      <c r="C5335" t="s">
        <v>16</v>
      </c>
      <c r="D5335" s="6">
        <v>0.1</v>
      </c>
      <c r="E5335" s="6" t="s">
        <v>17</v>
      </c>
      <c r="F5335" t="s">
        <v>1538</v>
      </c>
      <c r="G5335" t="str">
        <f t="shared" si="10789"/>
        <v>DL2021016</v>
      </c>
      <c r="H5335" t="str">
        <f t="shared" si="10853"/>
        <v>18</v>
      </c>
      <c r="I5335" t="str">
        <f t="shared" si="10854"/>
        <v xml:space="preserve">Signalkrebs_18_20211110_DL2021016_FrederiksborgGymHoejeTaastrupGym </v>
      </c>
      <c r="J5335" t="str">
        <f t="shared" si="10855"/>
        <v>Signalkrebs</v>
      </c>
      <c r="K5335" t="str">
        <f t="shared" si="10856"/>
        <v>NegK</v>
      </c>
      <c r="L5335" t="str">
        <f t="shared" si="10857"/>
        <v>No Ct</v>
      </c>
      <c r="M5335" t="str">
        <f t="shared" si="10858"/>
        <v/>
      </c>
      <c r="N5335" t="str">
        <f t="shared" si="10859"/>
        <v/>
      </c>
      <c r="O5335" t="str">
        <f t="shared" si="10860"/>
        <v/>
      </c>
    </row>
    <row r="5336" spans="1:24" x14ac:dyDescent="0.25">
      <c r="A5336" t="s">
        <v>315</v>
      </c>
      <c r="B5336" t="s">
        <v>1384</v>
      </c>
      <c r="C5336" t="s">
        <v>20</v>
      </c>
      <c r="D5336" s="6">
        <v>0.1</v>
      </c>
      <c r="E5336" s="6" t="s">
        <v>17</v>
      </c>
      <c r="F5336" t="s">
        <v>1538</v>
      </c>
      <c r="G5336" t="str">
        <f t="shared" si="10789"/>
        <v>DL2021016</v>
      </c>
      <c r="H5336" t="str">
        <f t="shared" si="10853"/>
        <v>18</v>
      </c>
      <c r="I5336" t="str">
        <f t="shared" si="10854"/>
        <v xml:space="preserve">Signalkrebs_18_20211110_DL2021016_FrederiksborgGymHoejeTaastrupGym </v>
      </c>
      <c r="J5336" t="str">
        <f t="shared" si="10855"/>
        <v>Signalkrebs</v>
      </c>
      <c r="K5336" t="str">
        <f t="shared" si="10856"/>
        <v>eDNA</v>
      </c>
      <c r="L5336" t="str">
        <f t="shared" si="10857"/>
        <v>No Ct</v>
      </c>
      <c r="M5336" t="str">
        <f t="shared" si="10858"/>
        <v/>
      </c>
      <c r="N5336" t="str">
        <f t="shared" si="10859"/>
        <v/>
      </c>
      <c r="O5336" t="str">
        <f t="shared" si="10860"/>
        <v/>
      </c>
    </row>
    <row r="5337" spans="1:24" x14ac:dyDescent="0.25">
      <c r="A5337" t="s">
        <v>317</v>
      </c>
      <c r="B5337" t="s">
        <v>1384</v>
      </c>
      <c r="C5337" t="s">
        <v>20</v>
      </c>
      <c r="D5337" s="6">
        <v>0.1</v>
      </c>
      <c r="E5337" s="6" t="s">
        <v>17</v>
      </c>
      <c r="F5337" t="s">
        <v>1538</v>
      </c>
      <c r="G5337" t="str">
        <f t="shared" si="10789"/>
        <v>DL2021016</v>
      </c>
      <c r="H5337" t="str">
        <f t="shared" si="10853"/>
        <v>18</v>
      </c>
      <c r="I5337" t="str">
        <f t="shared" si="10854"/>
        <v xml:space="preserve">Signalkrebs_18_20211110_DL2021016_FrederiksborgGymHoejeTaastrupGym </v>
      </c>
      <c r="J5337" t="str">
        <f t="shared" si="10855"/>
        <v>Signalkrebs</v>
      </c>
      <c r="K5337" t="str">
        <f t="shared" si="10856"/>
        <v>eDNA</v>
      </c>
      <c r="L5337" t="str">
        <f t="shared" si="10857"/>
        <v>No Ct</v>
      </c>
      <c r="M5337" t="str">
        <f t="shared" si="10858"/>
        <v/>
      </c>
      <c r="N5337" t="str">
        <f t="shared" si="10859"/>
        <v/>
      </c>
      <c r="O5337" t="str">
        <f t="shared" si="10860"/>
        <v/>
      </c>
    </row>
    <row r="5338" spans="1:24" x14ac:dyDescent="0.25">
      <c r="A5338" t="s">
        <v>318</v>
      </c>
      <c r="B5338" t="s">
        <v>1385</v>
      </c>
      <c r="C5338" t="s">
        <v>13</v>
      </c>
      <c r="D5338" s="6">
        <v>0.1</v>
      </c>
      <c r="E5338" s="6">
        <v>31.23</v>
      </c>
      <c r="F5338" t="s">
        <v>1538</v>
      </c>
      <c r="G5338" t="str">
        <f t="shared" si="10789"/>
        <v>DL2021016</v>
      </c>
      <c r="H5338" t="str">
        <f t="shared" si="10853"/>
        <v>19</v>
      </c>
      <c r="I5338" t="str">
        <f t="shared" si="10854"/>
        <v xml:space="preserve">GaliziskSumpkrebs_19_20211110_DL2021016_FrederiksborgGymHoejeTaastrupGym </v>
      </c>
      <c r="J5338" t="str">
        <f t="shared" si="10855"/>
        <v>GaliziskSumpkrebs</v>
      </c>
      <c r="K5338" t="str">
        <f t="shared" si="10856"/>
        <v>PosK</v>
      </c>
      <c r="L5338">
        <f t="shared" si="10857"/>
        <v>31.23</v>
      </c>
      <c r="M5338">
        <f t="shared" si="10858"/>
        <v>31.23</v>
      </c>
      <c r="N5338">
        <f t="shared" si="10859"/>
        <v>0</v>
      </c>
      <c r="O5338">
        <f t="shared" si="10860"/>
        <v>0</v>
      </c>
      <c r="Q5338">
        <f t="shared" ref="Q5338" si="10868">IF(L5340="No Ct",0,L5340)</f>
        <v>0</v>
      </c>
      <c r="R5338">
        <f t="shared" ref="R5338" si="10869">IF(L5341="No Ct",0,L5341)</f>
        <v>0</v>
      </c>
      <c r="S5338" t="str">
        <f t="shared" ref="S5338" si="10870">IF(AND(M5338&gt;0,N5338=0),"Valid","Invalid")</f>
        <v>Valid</v>
      </c>
      <c r="T5338" t="str">
        <f t="shared" ref="T5338" si="10871">IF(OR(Q5338&gt;1,R5338&gt;1),"Present","Absent")</f>
        <v>Absent</v>
      </c>
      <c r="U5338" t="str">
        <f t="shared" ref="U5338" si="10872">IF(OR(AND(Q5338&gt;1,Q5338&lt;41),AND(R5338&gt;1,R5338&lt;41)),"Ct&lt;41","Ct&gt;41")</f>
        <v>Ct&gt;41</v>
      </c>
      <c r="V5338" t="str">
        <f>VLOOKUP(J5338,Datasæt_Analysesystemer!$C$2:$D$68,2,FALSE)</f>
        <v>Galizisk sumpkrebs</v>
      </c>
      <c r="W5338" t="str">
        <f t="shared" ref="W5338" si="10873">MID(F5338,10,9)</f>
        <v>DL2021016</v>
      </c>
      <c r="X5338" t="str">
        <f t="shared" ref="X5338" si="10874">W5338&amp;"_"&amp;V5338&amp;"_"&amp;S5338&amp;"_"&amp;T5338&amp;"_"&amp;U5338</f>
        <v>DL2021016_Galizisk sumpkrebs_Valid_Absent_Ct&gt;41</v>
      </c>
    </row>
    <row r="5339" spans="1:24" x14ac:dyDescent="0.25">
      <c r="A5339" t="s">
        <v>320</v>
      </c>
      <c r="B5339" t="s">
        <v>1386</v>
      </c>
      <c r="C5339" t="s">
        <v>16</v>
      </c>
      <c r="D5339" s="6">
        <v>0.1</v>
      </c>
      <c r="E5339" s="6" t="s">
        <v>17</v>
      </c>
      <c r="F5339" t="s">
        <v>1538</v>
      </c>
      <c r="G5339" t="str">
        <f t="shared" si="10789"/>
        <v>DL2021016</v>
      </c>
      <c r="H5339" t="str">
        <f t="shared" si="10853"/>
        <v>19</v>
      </c>
      <c r="I5339" t="str">
        <f t="shared" si="10854"/>
        <v xml:space="preserve">GaliziskSumpkrebs_19_20211110_DL2021016_FrederiksborgGymHoejeTaastrupGym </v>
      </c>
      <c r="J5339" t="str">
        <f t="shared" si="10855"/>
        <v>GaliziskSumpkrebs</v>
      </c>
      <c r="K5339" t="str">
        <f t="shared" si="10856"/>
        <v>NegK</v>
      </c>
      <c r="L5339" t="str">
        <f t="shared" si="10857"/>
        <v>No Ct</v>
      </c>
      <c r="M5339" t="str">
        <f t="shared" si="10858"/>
        <v/>
      </c>
      <c r="N5339" t="str">
        <f t="shared" si="10859"/>
        <v/>
      </c>
      <c r="O5339" t="str">
        <f t="shared" si="10860"/>
        <v/>
      </c>
    </row>
    <row r="5340" spans="1:24" x14ac:dyDescent="0.25">
      <c r="A5340" t="s">
        <v>322</v>
      </c>
      <c r="B5340" t="s">
        <v>1387</v>
      </c>
      <c r="C5340" t="s">
        <v>20</v>
      </c>
      <c r="D5340" s="6">
        <v>0.1</v>
      </c>
      <c r="E5340" s="6" t="s">
        <v>17</v>
      </c>
      <c r="F5340" t="s">
        <v>1538</v>
      </c>
      <c r="G5340" t="str">
        <f t="shared" si="10789"/>
        <v>DL2021016</v>
      </c>
      <c r="H5340" t="str">
        <f t="shared" si="10853"/>
        <v>19</v>
      </c>
      <c r="I5340" t="str">
        <f t="shared" si="10854"/>
        <v xml:space="preserve">GaliziskSumpkrebs_19_20211110_DL2021016_FrederiksborgGymHoejeTaastrupGym </v>
      </c>
      <c r="J5340" t="str">
        <f t="shared" si="10855"/>
        <v>GaliziskSumpkrebs</v>
      </c>
      <c r="K5340" t="str">
        <f t="shared" si="10856"/>
        <v>eDNA</v>
      </c>
      <c r="L5340" t="str">
        <f t="shared" si="10857"/>
        <v>No Ct</v>
      </c>
      <c r="M5340" t="str">
        <f t="shared" si="10858"/>
        <v/>
      </c>
      <c r="N5340" t="str">
        <f t="shared" si="10859"/>
        <v/>
      </c>
      <c r="O5340" t="str">
        <f t="shared" si="10860"/>
        <v/>
      </c>
    </row>
    <row r="5341" spans="1:24" x14ac:dyDescent="0.25">
      <c r="A5341" t="s">
        <v>324</v>
      </c>
      <c r="B5341" t="s">
        <v>1387</v>
      </c>
      <c r="C5341" t="s">
        <v>20</v>
      </c>
      <c r="D5341" s="6">
        <v>0.1</v>
      </c>
      <c r="E5341" s="6" t="s">
        <v>17</v>
      </c>
      <c r="F5341" t="s">
        <v>1538</v>
      </c>
      <c r="G5341" t="str">
        <f t="shared" si="10789"/>
        <v>DL2021016</v>
      </c>
      <c r="H5341" t="str">
        <f t="shared" si="10853"/>
        <v>19</v>
      </c>
      <c r="I5341" t="str">
        <f t="shared" si="10854"/>
        <v xml:space="preserve">GaliziskSumpkrebs_19_20211110_DL2021016_FrederiksborgGymHoejeTaastrupGym </v>
      </c>
      <c r="J5341" t="str">
        <f t="shared" si="10855"/>
        <v>GaliziskSumpkrebs</v>
      </c>
      <c r="K5341" t="str">
        <f t="shared" si="10856"/>
        <v>eDNA</v>
      </c>
      <c r="L5341" t="str">
        <f t="shared" si="10857"/>
        <v>No Ct</v>
      </c>
      <c r="M5341" t="str">
        <f t="shared" si="10858"/>
        <v/>
      </c>
      <c r="N5341" t="str">
        <f t="shared" si="10859"/>
        <v/>
      </c>
      <c r="O5341" t="str">
        <f t="shared" si="10860"/>
        <v/>
      </c>
    </row>
    <row r="5342" spans="1:24" x14ac:dyDescent="0.25">
      <c r="A5342" t="s">
        <v>325</v>
      </c>
      <c r="B5342" t="s">
        <v>1388</v>
      </c>
      <c r="C5342" t="s">
        <v>13</v>
      </c>
      <c r="D5342" s="6">
        <v>0.1</v>
      </c>
      <c r="E5342" s="6">
        <v>33.200000000000003</v>
      </c>
      <c r="F5342" t="s">
        <v>1538</v>
      </c>
      <c r="G5342" t="str">
        <f t="shared" si="10789"/>
        <v>DL2021016</v>
      </c>
      <c r="H5342" t="str">
        <f t="shared" si="10853"/>
        <v>20</v>
      </c>
      <c r="I5342" t="str">
        <f t="shared" si="10854"/>
        <v xml:space="preserve">GaliziskSumpkrebs_20_20211110_DL2021016_FrederiksborgGymHoejeTaastrupGym </v>
      </c>
      <c r="J5342" t="str">
        <f t="shared" si="10855"/>
        <v>GaliziskSumpkrebs</v>
      </c>
      <c r="K5342" t="str">
        <f t="shared" si="10856"/>
        <v>PosK</v>
      </c>
      <c r="L5342">
        <f t="shared" si="10857"/>
        <v>33.200000000000003</v>
      </c>
      <c r="M5342">
        <f t="shared" si="10858"/>
        <v>33.200000000000003</v>
      </c>
      <c r="N5342">
        <f t="shared" si="10859"/>
        <v>0</v>
      </c>
      <c r="O5342">
        <f t="shared" si="10860"/>
        <v>0</v>
      </c>
      <c r="Q5342">
        <f t="shared" ref="Q5342" si="10875">IF(L5344="No Ct",0,L5344)</f>
        <v>0</v>
      </c>
      <c r="R5342">
        <f t="shared" ref="R5342" si="10876">IF(L5345="No Ct",0,L5345)</f>
        <v>0</v>
      </c>
      <c r="S5342" t="str">
        <f t="shared" ref="S5342" si="10877">IF(AND(M5342&gt;0,N5342=0),"Valid","Invalid")</f>
        <v>Valid</v>
      </c>
      <c r="T5342" t="str">
        <f t="shared" ref="T5342" si="10878">IF(OR(Q5342&gt;1,R5342&gt;1),"Present","Absent")</f>
        <v>Absent</v>
      </c>
      <c r="U5342" t="str">
        <f t="shared" ref="U5342" si="10879">IF(OR(AND(Q5342&gt;1,Q5342&lt;41),AND(R5342&gt;1,R5342&lt;41)),"Ct&lt;41","Ct&gt;41")</f>
        <v>Ct&gt;41</v>
      </c>
      <c r="V5342" t="str">
        <f>VLOOKUP(J5342,Datasæt_Analysesystemer!$C$2:$D$68,2,FALSE)</f>
        <v>Galizisk sumpkrebs</v>
      </c>
      <c r="W5342" t="str">
        <f t="shared" ref="W5342" si="10880">MID(F5342,10,9)</f>
        <v>DL2021016</v>
      </c>
      <c r="X5342" t="str">
        <f t="shared" ref="X5342" si="10881">W5342&amp;"_"&amp;V5342&amp;"_"&amp;S5342&amp;"_"&amp;T5342&amp;"_"&amp;U5342</f>
        <v>DL2021016_Galizisk sumpkrebs_Valid_Absent_Ct&gt;41</v>
      </c>
    </row>
    <row r="5343" spans="1:24" x14ac:dyDescent="0.25">
      <c r="A5343" t="s">
        <v>327</v>
      </c>
      <c r="B5343" t="s">
        <v>1389</v>
      </c>
      <c r="C5343" t="s">
        <v>16</v>
      </c>
      <c r="D5343" s="6">
        <v>0.1</v>
      </c>
      <c r="E5343" s="6" t="s">
        <v>17</v>
      </c>
      <c r="F5343" t="s">
        <v>1538</v>
      </c>
      <c r="G5343" t="str">
        <f t="shared" si="10789"/>
        <v>DL2021016</v>
      </c>
      <c r="H5343" t="str">
        <f t="shared" si="10853"/>
        <v>20</v>
      </c>
      <c r="I5343" t="str">
        <f t="shared" si="10854"/>
        <v xml:space="preserve">GaliziskSumpkrebs_20_20211110_DL2021016_FrederiksborgGymHoejeTaastrupGym </v>
      </c>
      <c r="J5343" t="str">
        <f t="shared" si="10855"/>
        <v>GaliziskSumpkrebs</v>
      </c>
      <c r="K5343" t="str">
        <f t="shared" si="10856"/>
        <v>NegK</v>
      </c>
      <c r="L5343" t="str">
        <f t="shared" si="10857"/>
        <v>No Ct</v>
      </c>
      <c r="M5343" t="str">
        <f t="shared" si="10858"/>
        <v/>
      </c>
      <c r="N5343" t="str">
        <f t="shared" si="10859"/>
        <v/>
      </c>
      <c r="O5343" t="str">
        <f t="shared" si="10860"/>
        <v/>
      </c>
    </row>
    <row r="5344" spans="1:24" x14ac:dyDescent="0.25">
      <c r="A5344" t="s">
        <v>329</v>
      </c>
      <c r="B5344" t="s">
        <v>1390</v>
      </c>
      <c r="C5344" t="s">
        <v>20</v>
      </c>
      <c r="D5344" s="6">
        <v>0.1</v>
      </c>
      <c r="E5344" s="6" t="s">
        <v>17</v>
      </c>
      <c r="F5344" t="s">
        <v>1538</v>
      </c>
      <c r="G5344" t="str">
        <f t="shared" si="10789"/>
        <v>DL2021016</v>
      </c>
      <c r="H5344" t="str">
        <f t="shared" si="10853"/>
        <v>20</v>
      </c>
      <c r="I5344" t="str">
        <f t="shared" si="10854"/>
        <v xml:space="preserve">GaliziskSumpkrebs_20_20211110_DL2021016_FrederiksborgGymHoejeTaastrupGym </v>
      </c>
      <c r="J5344" t="str">
        <f t="shared" si="10855"/>
        <v>GaliziskSumpkrebs</v>
      </c>
      <c r="K5344" t="str">
        <f t="shared" si="10856"/>
        <v>eDNA</v>
      </c>
      <c r="L5344" t="str">
        <f t="shared" si="10857"/>
        <v>No Ct</v>
      </c>
      <c r="M5344" t="str">
        <f t="shared" si="10858"/>
        <v/>
      </c>
      <c r="N5344" t="str">
        <f t="shared" si="10859"/>
        <v/>
      </c>
      <c r="O5344" t="str">
        <f t="shared" si="10860"/>
        <v/>
      </c>
    </row>
    <row r="5345" spans="1:24" x14ac:dyDescent="0.25">
      <c r="A5345" t="s">
        <v>331</v>
      </c>
      <c r="B5345" t="s">
        <v>1390</v>
      </c>
      <c r="C5345" t="s">
        <v>20</v>
      </c>
      <c r="D5345" s="6">
        <v>0.1</v>
      </c>
      <c r="E5345" s="6" t="s">
        <v>17</v>
      </c>
      <c r="F5345" t="s">
        <v>1538</v>
      </c>
      <c r="G5345" t="str">
        <f t="shared" si="10789"/>
        <v>DL2021016</v>
      </c>
      <c r="H5345" t="str">
        <f t="shared" si="10853"/>
        <v>20</v>
      </c>
      <c r="I5345" t="str">
        <f t="shared" si="10854"/>
        <v xml:space="preserve">GaliziskSumpkrebs_20_20211110_DL2021016_FrederiksborgGymHoejeTaastrupGym </v>
      </c>
      <c r="J5345" t="str">
        <f t="shared" si="10855"/>
        <v>GaliziskSumpkrebs</v>
      </c>
      <c r="K5345" t="str">
        <f t="shared" si="10856"/>
        <v>eDNA</v>
      </c>
      <c r="L5345" t="str">
        <f t="shared" si="10857"/>
        <v>No Ct</v>
      </c>
      <c r="M5345" t="str">
        <f t="shared" si="10858"/>
        <v/>
      </c>
      <c r="N5345" t="str">
        <f t="shared" si="10859"/>
        <v/>
      </c>
      <c r="O5345" t="str">
        <f t="shared" si="10860"/>
        <v/>
      </c>
    </row>
    <row r="5346" spans="1:24" x14ac:dyDescent="0.25">
      <c r="A5346" t="s">
        <v>390</v>
      </c>
      <c r="B5346" t="s">
        <v>1391</v>
      </c>
      <c r="C5346" t="s">
        <v>13</v>
      </c>
      <c r="D5346" s="6">
        <v>0.1</v>
      </c>
      <c r="E5346" s="6">
        <v>35.53</v>
      </c>
      <c r="F5346" t="s">
        <v>1538</v>
      </c>
      <c r="G5346" t="str">
        <f t="shared" si="10789"/>
        <v>DL2021016</v>
      </c>
      <c r="H5346" t="str">
        <f t="shared" si="10853"/>
        <v>21</v>
      </c>
      <c r="I5346" t="str">
        <f t="shared" si="10854"/>
        <v xml:space="preserve">KinesiskUldhaandskrabbe_21_20211110_DL2021016_FrederiksborgGymHoejeTaastrupGym </v>
      </c>
      <c r="J5346" t="str">
        <f t="shared" si="10855"/>
        <v>KinesiskUldhaandskrabbe</v>
      </c>
      <c r="K5346" t="str">
        <f t="shared" si="10856"/>
        <v>PosK</v>
      </c>
      <c r="L5346">
        <f t="shared" si="10857"/>
        <v>35.53</v>
      </c>
      <c r="M5346">
        <f t="shared" si="10858"/>
        <v>35.53</v>
      </c>
      <c r="N5346">
        <f t="shared" si="10859"/>
        <v>0</v>
      </c>
      <c r="O5346">
        <f t="shared" si="10860"/>
        <v>0</v>
      </c>
      <c r="Q5346">
        <f t="shared" ref="Q5346" si="10882">IF(L5348="No Ct",0,L5348)</f>
        <v>0</v>
      </c>
      <c r="R5346">
        <f t="shared" ref="R5346" si="10883">IF(L5349="No Ct",0,L5349)</f>
        <v>0</v>
      </c>
      <c r="S5346" t="str">
        <f t="shared" ref="S5346" si="10884">IF(AND(M5346&gt;0,N5346=0),"Valid","Invalid")</f>
        <v>Valid</v>
      </c>
      <c r="T5346" t="str">
        <f t="shared" ref="T5346" si="10885">IF(OR(Q5346&gt;1,R5346&gt;1),"Present","Absent")</f>
        <v>Absent</v>
      </c>
      <c r="U5346" t="str">
        <f t="shared" ref="U5346" si="10886">IF(OR(AND(Q5346&gt;1,Q5346&lt;41),AND(R5346&gt;1,R5346&lt;41)),"Ct&lt;41","Ct&gt;41")</f>
        <v>Ct&gt;41</v>
      </c>
      <c r="V5346" t="str">
        <f>VLOOKUP(J5346,Datasæt_Analysesystemer!$C$2:$D$68,2,FALSE)</f>
        <v>Kinesisk uldhåndskrabbe</v>
      </c>
      <c r="W5346" t="str">
        <f t="shared" ref="W5346" si="10887">MID(F5346,10,9)</f>
        <v>DL2021016</v>
      </c>
      <c r="X5346" t="str">
        <f t="shared" ref="X5346" si="10888">W5346&amp;"_"&amp;V5346&amp;"_"&amp;S5346&amp;"_"&amp;T5346&amp;"_"&amp;U5346</f>
        <v>DL2021016_Kinesisk uldhåndskrabbe_Valid_Absent_Ct&gt;41</v>
      </c>
    </row>
    <row r="5347" spans="1:24" x14ac:dyDescent="0.25">
      <c r="A5347" t="s">
        <v>392</v>
      </c>
      <c r="B5347" t="s">
        <v>1392</v>
      </c>
      <c r="C5347" t="s">
        <v>16</v>
      </c>
      <c r="D5347" s="6">
        <v>0.1</v>
      </c>
      <c r="E5347" s="6" t="s">
        <v>17</v>
      </c>
      <c r="F5347" t="s">
        <v>1538</v>
      </c>
      <c r="G5347" t="str">
        <f t="shared" si="10789"/>
        <v>DL2021016</v>
      </c>
      <c r="H5347" t="str">
        <f t="shared" si="10853"/>
        <v>21</v>
      </c>
      <c r="I5347" t="str">
        <f t="shared" si="10854"/>
        <v xml:space="preserve">KinesiskUldhaandskrabbe_21_20211110_DL2021016_FrederiksborgGymHoejeTaastrupGym </v>
      </c>
      <c r="J5347" t="str">
        <f t="shared" si="10855"/>
        <v>KinesiskUldhaandskrabbe</v>
      </c>
      <c r="K5347" t="str">
        <f t="shared" si="10856"/>
        <v>NegK</v>
      </c>
      <c r="L5347" t="str">
        <f t="shared" si="10857"/>
        <v>No Ct</v>
      </c>
      <c r="M5347" t="str">
        <f t="shared" si="10858"/>
        <v/>
      </c>
      <c r="N5347" t="str">
        <f t="shared" si="10859"/>
        <v/>
      </c>
      <c r="O5347" t="str">
        <f t="shared" si="10860"/>
        <v/>
      </c>
    </row>
    <row r="5348" spans="1:24" x14ac:dyDescent="0.25">
      <c r="A5348" t="s">
        <v>394</v>
      </c>
      <c r="B5348" t="s">
        <v>1393</v>
      </c>
      <c r="C5348" t="s">
        <v>20</v>
      </c>
      <c r="D5348" s="6">
        <v>0.1</v>
      </c>
      <c r="E5348" s="6" t="s">
        <v>17</v>
      </c>
      <c r="F5348" t="s">
        <v>1538</v>
      </c>
      <c r="G5348" t="str">
        <f t="shared" si="10789"/>
        <v>DL2021016</v>
      </c>
      <c r="H5348" t="str">
        <f t="shared" si="10853"/>
        <v>21</v>
      </c>
      <c r="I5348" t="str">
        <f t="shared" si="10854"/>
        <v xml:space="preserve">KinesiskUldhaandskrabbe_21_20211110_DL2021016_FrederiksborgGymHoejeTaastrupGym </v>
      </c>
      <c r="J5348" t="str">
        <f t="shared" si="10855"/>
        <v>KinesiskUldhaandskrabbe</v>
      </c>
      <c r="K5348" t="str">
        <f t="shared" si="10856"/>
        <v>eDNA</v>
      </c>
      <c r="L5348" t="str">
        <f t="shared" si="10857"/>
        <v>No Ct</v>
      </c>
      <c r="M5348" t="str">
        <f t="shared" si="10858"/>
        <v/>
      </c>
      <c r="N5348" t="str">
        <f t="shared" si="10859"/>
        <v/>
      </c>
      <c r="O5348" t="str">
        <f t="shared" si="10860"/>
        <v/>
      </c>
    </row>
    <row r="5349" spans="1:24" x14ac:dyDescent="0.25">
      <c r="A5349" t="s">
        <v>396</v>
      </c>
      <c r="B5349" t="s">
        <v>1393</v>
      </c>
      <c r="C5349" t="s">
        <v>20</v>
      </c>
      <c r="D5349" s="6">
        <v>0.1</v>
      </c>
      <c r="E5349" s="6" t="s">
        <v>17</v>
      </c>
      <c r="F5349" t="s">
        <v>1538</v>
      </c>
      <c r="G5349" t="str">
        <f t="shared" si="10789"/>
        <v>DL2021016</v>
      </c>
      <c r="H5349" t="str">
        <f t="shared" si="10853"/>
        <v>21</v>
      </c>
      <c r="I5349" t="str">
        <f t="shared" si="10854"/>
        <v xml:space="preserve">KinesiskUldhaandskrabbe_21_20211110_DL2021016_FrederiksborgGymHoejeTaastrupGym </v>
      </c>
      <c r="J5349" t="str">
        <f t="shared" si="10855"/>
        <v>KinesiskUldhaandskrabbe</v>
      </c>
      <c r="K5349" t="str">
        <f t="shared" si="10856"/>
        <v>eDNA</v>
      </c>
      <c r="L5349" t="str">
        <f t="shared" si="10857"/>
        <v>No Ct</v>
      </c>
      <c r="M5349" t="str">
        <f t="shared" si="10858"/>
        <v/>
      </c>
      <c r="N5349" t="str">
        <f t="shared" si="10859"/>
        <v/>
      </c>
      <c r="O5349" t="str">
        <f t="shared" si="10860"/>
        <v/>
      </c>
    </row>
    <row r="5350" spans="1:24" x14ac:dyDescent="0.25">
      <c r="A5350" t="s">
        <v>397</v>
      </c>
      <c r="B5350" t="s">
        <v>1394</v>
      </c>
      <c r="C5350" t="s">
        <v>13</v>
      </c>
      <c r="D5350" s="6">
        <v>0.1</v>
      </c>
      <c r="E5350" s="6" t="s">
        <v>17</v>
      </c>
      <c r="F5350" t="s">
        <v>1538</v>
      </c>
      <c r="G5350" t="str">
        <f t="shared" si="10789"/>
        <v>DL2021016</v>
      </c>
      <c r="H5350" t="str">
        <f t="shared" si="10853"/>
        <v>22</v>
      </c>
      <c r="I5350" t="str">
        <f t="shared" si="10854"/>
        <v xml:space="preserve">KinesiskUldhaandskrabbe_22_20211110_DL2021016_FrederiksborgGymHoejeTaastrupGym </v>
      </c>
      <c r="J5350" t="str">
        <f t="shared" si="10855"/>
        <v>KinesiskUldhaandskrabbe</v>
      </c>
      <c r="K5350" t="str">
        <f t="shared" si="10856"/>
        <v>PosK</v>
      </c>
      <c r="L5350" t="str">
        <f t="shared" si="10857"/>
        <v>No Ct</v>
      </c>
      <c r="M5350">
        <f t="shared" si="10858"/>
        <v>0</v>
      </c>
      <c r="N5350">
        <f t="shared" si="10859"/>
        <v>0</v>
      </c>
      <c r="O5350">
        <f t="shared" si="10860"/>
        <v>0</v>
      </c>
      <c r="Q5350">
        <f t="shared" ref="Q5350" si="10889">IF(L5352="No Ct",0,L5352)</f>
        <v>0</v>
      </c>
      <c r="R5350">
        <f t="shared" ref="R5350" si="10890">IF(L5353="No Ct",0,L5353)</f>
        <v>0</v>
      </c>
      <c r="S5350" t="str">
        <f t="shared" ref="S5350" si="10891">IF(AND(M5350&gt;0,N5350=0),"Valid","Invalid")</f>
        <v>Invalid</v>
      </c>
      <c r="T5350" t="str">
        <f t="shared" ref="T5350" si="10892">IF(OR(Q5350&gt;1,R5350&gt;1),"Present","Absent")</f>
        <v>Absent</v>
      </c>
      <c r="U5350" t="str">
        <f t="shared" ref="U5350" si="10893">IF(OR(AND(Q5350&gt;1,Q5350&lt;41),AND(R5350&gt;1,R5350&lt;41)),"Ct&lt;41","Ct&gt;41")</f>
        <v>Ct&gt;41</v>
      </c>
      <c r="V5350" t="str">
        <f>VLOOKUP(J5350,Datasæt_Analysesystemer!$C$2:$D$68,2,FALSE)</f>
        <v>Kinesisk uldhåndskrabbe</v>
      </c>
      <c r="W5350" t="str">
        <f t="shared" ref="W5350" si="10894">MID(F5350,10,9)</f>
        <v>DL2021016</v>
      </c>
      <c r="X5350" t="str">
        <f t="shared" ref="X5350" si="10895">W5350&amp;"_"&amp;V5350&amp;"_"&amp;S5350&amp;"_"&amp;T5350&amp;"_"&amp;U5350</f>
        <v>DL2021016_Kinesisk uldhåndskrabbe_Invalid_Absent_Ct&gt;41</v>
      </c>
    </row>
    <row r="5351" spans="1:24" x14ac:dyDescent="0.25">
      <c r="A5351" t="s">
        <v>399</v>
      </c>
      <c r="B5351" t="s">
        <v>1395</v>
      </c>
      <c r="C5351" t="s">
        <v>16</v>
      </c>
      <c r="D5351" s="6">
        <v>0.1</v>
      </c>
      <c r="E5351" s="6" t="s">
        <v>17</v>
      </c>
      <c r="F5351" t="s">
        <v>1538</v>
      </c>
      <c r="G5351" t="str">
        <f t="shared" si="10789"/>
        <v>DL2021016</v>
      </c>
      <c r="H5351" t="str">
        <f t="shared" si="10853"/>
        <v>22</v>
      </c>
      <c r="I5351" t="str">
        <f t="shared" si="10854"/>
        <v xml:space="preserve">KinesiskUldhaandskrabbe_22_20211110_DL2021016_FrederiksborgGymHoejeTaastrupGym </v>
      </c>
      <c r="J5351" t="str">
        <f t="shared" si="10855"/>
        <v>KinesiskUldhaandskrabbe</v>
      </c>
      <c r="K5351" t="str">
        <f t="shared" si="10856"/>
        <v>NegK</v>
      </c>
      <c r="L5351" t="str">
        <f t="shared" si="10857"/>
        <v>No Ct</v>
      </c>
      <c r="M5351" t="str">
        <f t="shared" si="10858"/>
        <v/>
      </c>
      <c r="N5351" t="str">
        <f t="shared" si="10859"/>
        <v/>
      </c>
      <c r="O5351" t="str">
        <f t="shared" si="10860"/>
        <v/>
      </c>
    </row>
    <row r="5352" spans="1:24" x14ac:dyDescent="0.25">
      <c r="A5352" t="s">
        <v>401</v>
      </c>
      <c r="B5352" t="s">
        <v>1396</v>
      </c>
      <c r="C5352" t="s">
        <v>20</v>
      </c>
      <c r="D5352" s="6">
        <v>0.1</v>
      </c>
      <c r="E5352" s="6" t="s">
        <v>17</v>
      </c>
      <c r="F5352" t="s">
        <v>1538</v>
      </c>
      <c r="G5352" t="str">
        <f t="shared" si="10789"/>
        <v>DL2021016</v>
      </c>
      <c r="H5352" t="str">
        <f t="shared" si="10853"/>
        <v>22</v>
      </c>
      <c r="I5352" t="str">
        <f t="shared" si="10854"/>
        <v xml:space="preserve">KinesiskUldhaandskrabbe_22_20211110_DL2021016_FrederiksborgGymHoejeTaastrupGym </v>
      </c>
      <c r="J5352" t="str">
        <f t="shared" si="10855"/>
        <v>KinesiskUldhaandskrabbe</v>
      </c>
      <c r="K5352" t="str">
        <f t="shared" si="10856"/>
        <v>eDNA</v>
      </c>
      <c r="L5352" t="str">
        <f t="shared" si="10857"/>
        <v>No Ct</v>
      </c>
      <c r="M5352" t="str">
        <f t="shared" si="10858"/>
        <v/>
      </c>
      <c r="N5352" t="str">
        <f t="shared" si="10859"/>
        <v/>
      </c>
      <c r="O5352" t="str">
        <f t="shared" si="10860"/>
        <v/>
      </c>
    </row>
    <row r="5353" spans="1:24" x14ac:dyDescent="0.25">
      <c r="A5353" t="s">
        <v>403</v>
      </c>
      <c r="B5353" t="s">
        <v>1396</v>
      </c>
      <c r="C5353" t="s">
        <v>20</v>
      </c>
      <c r="D5353" s="6">
        <v>0.1</v>
      </c>
      <c r="E5353" s="6" t="s">
        <v>17</v>
      </c>
      <c r="F5353" t="s">
        <v>1538</v>
      </c>
      <c r="G5353" t="str">
        <f t="shared" si="10789"/>
        <v>DL2021016</v>
      </c>
      <c r="H5353" t="str">
        <f t="shared" si="10853"/>
        <v>22</v>
      </c>
      <c r="I5353" t="str">
        <f t="shared" si="10854"/>
        <v xml:space="preserve">KinesiskUldhaandskrabbe_22_20211110_DL2021016_FrederiksborgGymHoejeTaastrupGym </v>
      </c>
      <c r="J5353" t="str">
        <f t="shared" si="10855"/>
        <v>KinesiskUldhaandskrabbe</v>
      </c>
      <c r="K5353" t="str">
        <f t="shared" si="10856"/>
        <v>eDNA</v>
      </c>
      <c r="L5353" t="str">
        <f t="shared" si="10857"/>
        <v>No Ct</v>
      </c>
      <c r="M5353" t="str">
        <f t="shared" si="10858"/>
        <v/>
      </c>
      <c r="N5353" t="str">
        <f t="shared" si="10859"/>
        <v/>
      </c>
      <c r="O5353" t="str">
        <f t="shared" si="10860"/>
        <v/>
      </c>
    </row>
    <row r="5354" spans="1:24" x14ac:dyDescent="0.25">
      <c r="A5354" t="s">
        <v>404</v>
      </c>
      <c r="B5354" t="s">
        <v>1397</v>
      </c>
      <c r="C5354" t="s">
        <v>13</v>
      </c>
      <c r="D5354" s="6">
        <v>0.1</v>
      </c>
      <c r="E5354" s="6">
        <v>24.25</v>
      </c>
      <c r="F5354" t="s">
        <v>1538</v>
      </c>
      <c r="G5354" t="str">
        <f t="shared" si="10789"/>
        <v>DL2021016</v>
      </c>
      <c r="H5354" t="str">
        <f t="shared" si="10853"/>
        <v>23</v>
      </c>
      <c r="I5354" t="str">
        <f t="shared" si="10854"/>
        <v xml:space="preserve">BredVandkalv_23_20211110_DL2021016_FrederiksborgGymHoejeTaastrupGym </v>
      </c>
      <c r="J5354" t="str">
        <f t="shared" si="10855"/>
        <v>BredVandkalv</v>
      </c>
      <c r="K5354" t="str">
        <f t="shared" si="10856"/>
        <v>PosK</v>
      </c>
      <c r="L5354">
        <f t="shared" si="10857"/>
        <v>24.25</v>
      </c>
      <c r="M5354">
        <f t="shared" si="10858"/>
        <v>24.25</v>
      </c>
      <c r="N5354">
        <f t="shared" si="10859"/>
        <v>0</v>
      </c>
      <c r="O5354">
        <f t="shared" si="10860"/>
        <v>0</v>
      </c>
      <c r="Q5354">
        <f t="shared" ref="Q5354" si="10896">IF(L5356="No Ct",0,L5356)</f>
        <v>0</v>
      </c>
      <c r="R5354">
        <f t="shared" ref="R5354" si="10897">IF(L5357="No Ct",0,L5357)</f>
        <v>0</v>
      </c>
      <c r="S5354" t="str">
        <f t="shared" ref="S5354" si="10898">IF(AND(M5354&gt;0,N5354=0),"Valid","Invalid")</f>
        <v>Valid</v>
      </c>
      <c r="T5354" t="str">
        <f t="shared" ref="T5354" si="10899">IF(OR(Q5354&gt;1,R5354&gt;1),"Present","Absent")</f>
        <v>Absent</v>
      </c>
      <c r="U5354" t="str">
        <f t="shared" ref="U5354" si="10900">IF(OR(AND(Q5354&gt;1,Q5354&lt;41),AND(R5354&gt;1,R5354&lt;41)),"Ct&lt;41","Ct&gt;41")</f>
        <v>Ct&gt;41</v>
      </c>
      <c r="V5354" t="str">
        <f>VLOOKUP(J5354,Datasæt_Analysesystemer!$C$2:$D$68,2,FALSE)</f>
        <v>Bred vandkalv</v>
      </c>
      <c r="W5354" t="str">
        <f t="shared" ref="W5354" si="10901">MID(F5354,10,9)</f>
        <v>DL2021016</v>
      </c>
      <c r="X5354" t="str">
        <f t="shared" ref="X5354" si="10902">W5354&amp;"_"&amp;V5354&amp;"_"&amp;S5354&amp;"_"&amp;T5354&amp;"_"&amp;U5354</f>
        <v>DL2021016_Bred vandkalv_Valid_Absent_Ct&gt;41</v>
      </c>
    </row>
    <row r="5355" spans="1:24" x14ac:dyDescent="0.25">
      <c r="A5355" t="s">
        <v>406</v>
      </c>
      <c r="B5355" t="s">
        <v>1398</v>
      </c>
      <c r="C5355" t="s">
        <v>16</v>
      </c>
      <c r="D5355" s="6">
        <v>0.1</v>
      </c>
      <c r="E5355" s="6" t="s">
        <v>17</v>
      </c>
      <c r="F5355" t="s">
        <v>1538</v>
      </c>
      <c r="G5355" t="str">
        <f t="shared" si="10789"/>
        <v>DL2021016</v>
      </c>
      <c r="H5355" t="str">
        <f t="shared" si="10853"/>
        <v>23</v>
      </c>
      <c r="I5355" t="str">
        <f t="shared" si="10854"/>
        <v xml:space="preserve">BredVandkalv_23_20211110_DL2021016_FrederiksborgGymHoejeTaastrupGym </v>
      </c>
      <c r="J5355" t="str">
        <f t="shared" si="10855"/>
        <v>BredVandkalv</v>
      </c>
      <c r="K5355" t="str">
        <f t="shared" si="10856"/>
        <v>NegK</v>
      </c>
      <c r="L5355" t="str">
        <f t="shared" si="10857"/>
        <v>No Ct</v>
      </c>
      <c r="M5355" t="str">
        <f t="shared" si="10858"/>
        <v/>
      </c>
      <c r="N5355" t="str">
        <f t="shared" si="10859"/>
        <v/>
      </c>
      <c r="O5355" t="str">
        <f t="shared" si="10860"/>
        <v/>
      </c>
    </row>
    <row r="5356" spans="1:24" x14ac:dyDescent="0.25">
      <c r="A5356" t="s">
        <v>408</v>
      </c>
      <c r="B5356" t="s">
        <v>1399</v>
      </c>
      <c r="C5356" t="s">
        <v>20</v>
      </c>
      <c r="D5356" s="6">
        <v>0.1</v>
      </c>
      <c r="E5356" s="6" t="s">
        <v>17</v>
      </c>
      <c r="F5356" t="s">
        <v>1538</v>
      </c>
      <c r="G5356" t="str">
        <f t="shared" si="10789"/>
        <v>DL2021016</v>
      </c>
      <c r="H5356" t="str">
        <f t="shared" si="10853"/>
        <v>23</v>
      </c>
      <c r="I5356" t="str">
        <f t="shared" si="10854"/>
        <v xml:space="preserve">BredVandkalv_23_20211110_DL2021016_FrederiksborgGymHoejeTaastrupGym </v>
      </c>
      <c r="J5356" t="str">
        <f t="shared" si="10855"/>
        <v>BredVandkalv</v>
      </c>
      <c r="K5356" t="str">
        <f t="shared" si="10856"/>
        <v>eDNA</v>
      </c>
      <c r="L5356" t="str">
        <f t="shared" si="10857"/>
        <v>No Ct</v>
      </c>
      <c r="M5356" t="str">
        <f t="shared" si="10858"/>
        <v/>
      </c>
      <c r="N5356" t="str">
        <f t="shared" si="10859"/>
        <v/>
      </c>
      <c r="O5356" t="str">
        <f t="shared" si="10860"/>
        <v/>
      </c>
    </row>
    <row r="5357" spans="1:24" x14ac:dyDescent="0.25">
      <c r="A5357" t="s">
        <v>410</v>
      </c>
      <c r="B5357" t="s">
        <v>1399</v>
      </c>
      <c r="C5357" t="s">
        <v>20</v>
      </c>
      <c r="D5357" s="6">
        <v>0.1</v>
      </c>
      <c r="E5357" s="6" t="s">
        <v>17</v>
      </c>
      <c r="F5357" t="s">
        <v>1538</v>
      </c>
      <c r="G5357" t="str">
        <f t="shared" si="10789"/>
        <v>DL2021016</v>
      </c>
      <c r="H5357" t="str">
        <f t="shared" si="10853"/>
        <v>23</v>
      </c>
      <c r="I5357" t="str">
        <f t="shared" si="10854"/>
        <v xml:space="preserve">BredVandkalv_23_20211110_DL2021016_FrederiksborgGymHoejeTaastrupGym </v>
      </c>
      <c r="J5357" t="str">
        <f t="shared" si="10855"/>
        <v>BredVandkalv</v>
      </c>
      <c r="K5357" t="str">
        <f t="shared" si="10856"/>
        <v>eDNA</v>
      </c>
      <c r="L5357" t="str">
        <f t="shared" si="10857"/>
        <v>No Ct</v>
      </c>
      <c r="M5357" t="str">
        <f t="shared" si="10858"/>
        <v/>
      </c>
      <c r="N5357" t="str">
        <f t="shared" si="10859"/>
        <v/>
      </c>
      <c r="O5357" t="str">
        <f t="shared" si="10860"/>
        <v/>
      </c>
    </row>
    <row r="5358" spans="1:24" x14ac:dyDescent="0.25">
      <c r="A5358" t="s">
        <v>411</v>
      </c>
      <c r="B5358" t="s">
        <v>1400</v>
      </c>
      <c r="C5358" t="s">
        <v>13</v>
      </c>
      <c r="D5358" s="6">
        <v>0.1</v>
      </c>
      <c r="E5358" s="6">
        <v>24.67</v>
      </c>
      <c r="F5358" t="s">
        <v>1538</v>
      </c>
      <c r="G5358" t="str">
        <f t="shared" si="10789"/>
        <v>DL2021016</v>
      </c>
      <c r="H5358" t="str">
        <f t="shared" si="10853"/>
        <v>24</v>
      </c>
      <c r="I5358" t="str">
        <f t="shared" si="10854"/>
        <v xml:space="preserve">BredVandkalv_24_20211110_DL2021016_FrederiksborgGymHoejeTaastrupGym </v>
      </c>
      <c r="J5358" t="str">
        <f t="shared" si="10855"/>
        <v>BredVandkalv</v>
      </c>
      <c r="K5358" t="str">
        <f t="shared" si="10856"/>
        <v>PosK</v>
      </c>
      <c r="L5358">
        <f t="shared" si="10857"/>
        <v>24.67</v>
      </c>
      <c r="M5358">
        <f t="shared" si="10858"/>
        <v>24.67</v>
      </c>
      <c r="N5358">
        <f t="shared" si="10859"/>
        <v>0</v>
      </c>
      <c r="O5358">
        <f t="shared" si="10860"/>
        <v>0</v>
      </c>
      <c r="Q5358">
        <f t="shared" ref="Q5358" si="10903">IF(L5360="No Ct",0,L5360)</f>
        <v>0</v>
      </c>
      <c r="R5358">
        <f t="shared" ref="R5358" si="10904">IF(L5361="No Ct",0,L5361)</f>
        <v>0</v>
      </c>
      <c r="S5358" t="str">
        <f t="shared" ref="S5358" si="10905">IF(AND(M5358&gt;0,N5358=0),"Valid","Invalid")</f>
        <v>Valid</v>
      </c>
      <c r="T5358" t="str">
        <f t="shared" ref="T5358" si="10906">IF(OR(Q5358&gt;1,R5358&gt;1),"Present","Absent")</f>
        <v>Absent</v>
      </c>
      <c r="U5358" t="str">
        <f t="shared" ref="U5358" si="10907">IF(OR(AND(Q5358&gt;1,Q5358&lt;41),AND(R5358&gt;1,R5358&lt;41)),"Ct&lt;41","Ct&gt;41")</f>
        <v>Ct&gt;41</v>
      </c>
      <c r="V5358" t="str">
        <f>VLOOKUP(J5358,Datasæt_Analysesystemer!$C$2:$D$68,2,FALSE)</f>
        <v>Bred vandkalv</v>
      </c>
      <c r="W5358" t="str">
        <f t="shared" ref="W5358" si="10908">MID(F5358,10,9)</f>
        <v>DL2021016</v>
      </c>
      <c r="X5358" t="str">
        <f t="shared" ref="X5358" si="10909">W5358&amp;"_"&amp;V5358&amp;"_"&amp;S5358&amp;"_"&amp;T5358&amp;"_"&amp;U5358</f>
        <v>DL2021016_Bred vandkalv_Valid_Absent_Ct&gt;41</v>
      </c>
    </row>
    <row r="5359" spans="1:24" x14ac:dyDescent="0.25">
      <c r="A5359" t="s">
        <v>413</v>
      </c>
      <c r="B5359" t="s">
        <v>1401</v>
      </c>
      <c r="C5359" t="s">
        <v>16</v>
      </c>
      <c r="D5359" s="6">
        <v>0.1</v>
      </c>
      <c r="E5359" s="6" t="s">
        <v>17</v>
      </c>
      <c r="F5359" t="s">
        <v>1538</v>
      </c>
      <c r="G5359" t="str">
        <f t="shared" si="10789"/>
        <v>DL2021016</v>
      </c>
      <c r="H5359" t="str">
        <f t="shared" si="10853"/>
        <v>24</v>
      </c>
      <c r="I5359" t="str">
        <f t="shared" si="10854"/>
        <v xml:space="preserve">BredVandkalv_24_20211110_DL2021016_FrederiksborgGymHoejeTaastrupGym </v>
      </c>
      <c r="J5359" t="str">
        <f t="shared" si="10855"/>
        <v>BredVandkalv</v>
      </c>
      <c r="K5359" t="str">
        <f t="shared" si="10856"/>
        <v>NegK</v>
      </c>
      <c r="L5359" t="str">
        <f t="shared" si="10857"/>
        <v>No Ct</v>
      </c>
      <c r="M5359" t="str">
        <f t="shared" si="10858"/>
        <v/>
      </c>
      <c r="N5359" t="str">
        <f t="shared" si="10859"/>
        <v/>
      </c>
      <c r="O5359" t="str">
        <f t="shared" si="10860"/>
        <v/>
      </c>
    </row>
    <row r="5360" spans="1:24" x14ac:dyDescent="0.25">
      <c r="A5360" t="s">
        <v>415</v>
      </c>
      <c r="B5360" t="s">
        <v>1402</v>
      </c>
      <c r="C5360" t="s">
        <v>20</v>
      </c>
      <c r="D5360" s="6">
        <v>0.1</v>
      </c>
      <c r="E5360" s="6" t="s">
        <v>17</v>
      </c>
      <c r="F5360" t="s">
        <v>1538</v>
      </c>
      <c r="G5360" t="str">
        <f t="shared" si="10789"/>
        <v>DL2021016</v>
      </c>
      <c r="H5360" t="str">
        <f t="shared" si="10853"/>
        <v>24</v>
      </c>
      <c r="I5360" t="str">
        <f t="shared" si="10854"/>
        <v xml:space="preserve">BredVandkalv_24_20211110_DL2021016_FrederiksborgGymHoejeTaastrupGym </v>
      </c>
      <c r="J5360" t="str">
        <f t="shared" si="10855"/>
        <v>BredVandkalv</v>
      </c>
      <c r="K5360" t="str">
        <f t="shared" si="10856"/>
        <v>eDNA</v>
      </c>
      <c r="L5360" t="str">
        <f t="shared" si="10857"/>
        <v>No Ct</v>
      </c>
      <c r="M5360" t="str">
        <f t="shared" si="10858"/>
        <v/>
      </c>
      <c r="N5360" t="str">
        <f t="shared" si="10859"/>
        <v/>
      </c>
      <c r="O5360" t="str">
        <f t="shared" si="10860"/>
        <v/>
      </c>
    </row>
    <row r="5361" spans="1:24" x14ac:dyDescent="0.25">
      <c r="A5361" t="s">
        <v>417</v>
      </c>
      <c r="B5361" t="s">
        <v>1402</v>
      </c>
      <c r="C5361" t="s">
        <v>20</v>
      </c>
      <c r="D5361" s="6">
        <v>0.1</v>
      </c>
      <c r="E5361" s="6" t="s">
        <v>17</v>
      </c>
      <c r="F5361" t="s">
        <v>1538</v>
      </c>
      <c r="G5361" t="str">
        <f t="shared" si="10789"/>
        <v>DL2021016</v>
      </c>
      <c r="H5361" t="str">
        <f t="shared" si="10853"/>
        <v>24</v>
      </c>
      <c r="I5361" t="str">
        <f t="shared" si="10854"/>
        <v xml:space="preserve">BredVandkalv_24_20211110_DL2021016_FrederiksborgGymHoejeTaastrupGym </v>
      </c>
      <c r="J5361" t="str">
        <f t="shared" si="10855"/>
        <v>BredVandkalv</v>
      </c>
      <c r="K5361" t="str">
        <f t="shared" si="10856"/>
        <v>eDNA</v>
      </c>
      <c r="L5361" t="str">
        <f t="shared" si="10857"/>
        <v>No Ct</v>
      </c>
      <c r="M5361" t="str">
        <f t="shared" si="10858"/>
        <v/>
      </c>
      <c r="N5361" t="str">
        <f t="shared" si="10859"/>
        <v/>
      </c>
      <c r="O5361" t="str">
        <f t="shared" si="10860"/>
        <v/>
      </c>
    </row>
    <row r="5362" spans="1:24" x14ac:dyDescent="0.25">
      <c r="A5362" t="s">
        <v>11</v>
      </c>
      <c r="B5362" t="s">
        <v>12</v>
      </c>
      <c r="C5362" t="s">
        <v>13</v>
      </c>
      <c r="D5362" s="6">
        <v>0.1</v>
      </c>
      <c r="E5362" s="6">
        <v>33.380000000000003</v>
      </c>
      <c r="F5362" t="s">
        <v>1539</v>
      </c>
      <c r="G5362" t="str">
        <f t="shared" ref="G5362:G5425" si="10910">MID(F5362,10,9)</f>
        <v>DL2021038</v>
      </c>
      <c r="H5362" t="str">
        <f t="shared" si="10853"/>
        <v>01</v>
      </c>
      <c r="I5362" t="str">
        <f t="shared" si="10854"/>
        <v>Aborre_01_20211111_DL2021038_NextSukkertoppen</v>
      </c>
      <c r="J5362" t="str">
        <f t="shared" si="10855"/>
        <v>Aborre</v>
      </c>
      <c r="K5362" t="str">
        <f t="shared" si="10856"/>
        <v>PosK</v>
      </c>
      <c r="L5362">
        <f t="shared" si="10857"/>
        <v>33.380000000000003</v>
      </c>
      <c r="M5362">
        <f t="shared" si="10858"/>
        <v>33.380000000000003</v>
      </c>
      <c r="N5362">
        <f t="shared" si="10859"/>
        <v>0</v>
      </c>
      <c r="O5362">
        <f t="shared" si="10860"/>
        <v>40.15</v>
      </c>
      <c r="Q5362">
        <f t="shared" ref="Q5362" si="10911">IF(L5364="No Ct",0,L5364)</f>
        <v>0</v>
      </c>
      <c r="R5362">
        <f t="shared" ref="R5362" si="10912">IF(L5365="No Ct",0,L5365)</f>
        <v>40.15</v>
      </c>
      <c r="S5362" t="str">
        <f t="shared" ref="S5362" si="10913">IF(AND(M5362&gt;0,N5362=0),"Valid","Invalid")</f>
        <v>Valid</v>
      </c>
      <c r="T5362" t="str">
        <f t="shared" ref="T5362" si="10914">IF(OR(Q5362&gt;1,R5362&gt;1),"Present","Absent")</f>
        <v>Present</v>
      </c>
      <c r="U5362" t="str">
        <f t="shared" ref="U5362" si="10915">IF(OR(AND(Q5362&gt;1,Q5362&lt;41),AND(R5362&gt;1,R5362&lt;41)),"Ct&lt;41","Ct&gt;41")</f>
        <v>Ct&lt;41</v>
      </c>
      <c r="V5362" t="str">
        <f>VLOOKUP(J5362,Datasæt_Analysesystemer!$C$2:$D$68,2,FALSE)</f>
        <v>Aborre</v>
      </c>
      <c r="W5362" t="str">
        <f t="shared" ref="W5362" si="10916">MID(F5362,10,9)</f>
        <v>DL2021038</v>
      </c>
      <c r="X5362" t="str">
        <f t="shared" ref="X5362" si="10917">W5362&amp;"_"&amp;V5362&amp;"_"&amp;S5362&amp;"_"&amp;T5362&amp;"_"&amp;U5362</f>
        <v>DL2021038_Aborre_Valid_Present_Ct&lt;41</v>
      </c>
    </row>
    <row r="5363" spans="1:24" x14ac:dyDescent="0.25">
      <c r="A5363" t="s">
        <v>14</v>
      </c>
      <c r="B5363" t="s">
        <v>15</v>
      </c>
      <c r="C5363" t="s">
        <v>16</v>
      </c>
      <c r="D5363" s="6">
        <v>0.1</v>
      </c>
      <c r="E5363" s="6" t="s">
        <v>17</v>
      </c>
      <c r="F5363" t="s">
        <v>1539</v>
      </c>
      <c r="G5363" t="str">
        <f t="shared" si="10910"/>
        <v>DL2021038</v>
      </c>
      <c r="H5363" t="str">
        <f t="shared" si="10853"/>
        <v>01</v>
      </c>
      <c r="I5363" t="str">
        <f t="shared" si="10854"/>
        <v>Aborre_01_20211111_DL2021038_NextSukkertoppen</v>
      </c>
      <c r="J5363" t="str">
        <f t="shared" si="10855"/>
        <v>Aborre</v>
      </c>
      <c r="K5363" t="str">
        <f t="shared" si="10856"/>
        <v>NegK</v>
      </c>
      <c r="L5363" t="str">
        <f t="shared" si="10857"/>
        <v>No Ct</v>
      </c>
      <c r="M5363" t="str">
        <f t="shared" si="10858"/>
        <v/>
      </c>
      <c r="N5363" t="str">
        <f t="shared" si="10859"/>
        <v/>
      </c>
      <c r="O5363" t="str">
        <f t="shared" si="10860"/>
        <v/>
      </c>
    </row>
    <row r="5364" spans="1:24" x14ac:dyDescent="0.25">
      <c r="A5364" t="s">
        <v>18</v>
      </c>
      <c r="B5364" t="s">
        <v>19</v>
      </c>
      <c r="C5364" t="s">
        <v>20</v>
      </c>
      <c r="D5364" s="6">
        <v>0.1</v>
      </c>
      <c r="E5364" s="6" t="s">
        <v>17</v>
      </c>
      <c r="F5364" t="s">
        <v>1539</v>
      </c>
      <c r="G5364" t="str">
        <f t="shared" si="10910"/>
        <v>DL2021038</v>
      </c>
      <c r="H5364" t="str">
        <f t="shared" si="10853"/>
        <v>01</v>
      </c>
      <c r="I5364" t="str">
        <f t="shared" si="10854"/>
        <v>Aborre_01_20211111_DL2021038_NextSukkertoppen</v>
      </c>
      <c r="J5364" t="str">
        <f t="shared" si="10855"/>
        <v>Aborre</v>
      </c>
      <c r="K5364" t="str">
        <f t="shared" si="10856"/>
        <v>eDNA</v>
      </c>
      <c r="L5364" t="str">
        <f t="shared" si="10857"/>
        <v>No Ct</v>
      </c>
      <c r="M5364" t="str">
        <f t="shared" si="10858"/>
        <v/>
      </c>
      <c r="N5364" t="str">
        <f t="shared" si="10859"/>
        <v/>
      </c>
      <c r="O5364" t="str">
        <f t="shared" si="10860"/>
        <v/>
      </c>
    </row>
    <row r="5365" spans="1:24" x14ac:dyDescent="0.25">
      <c r="A5365" t="s">
        <v>21</v>
      </c>
      <c r="B5365" t="s">
        <v>19</v>
      </c>
      <c r="C5365" t="s">
        <v>20</v>
      </c>
      <c r="D5365" s="6">
        <v>0.1</v>
      </c>
      <c r="E5365" s="6">
        <v>40.15</v>
      </c>
      <c r="F5365" t="s">
        <v>1539</v>
      </c>
      <c r="G5365" t="str">
        <f t="shared" si="10910"/>
        <v>DL2021038</v>
      </c>
      <c r="H5365" t="str">
        <f t="shared" si="10853"/>
        <v>01</v>
      </c>
      <c r="I5365" t="str">
        <f t="shared" si="10854"/>
        <v>Aborre_01_20211111_DL2021038_NextSukkertoppen</v>
      </c>
      <c r="J5365" t="str">
        <f t="shared" si="10855"/>
        <v>Aborre</v>
      </c>
      <c r="K5365" t="str">
        <f t="shared" si="10856"/>
        <v>eDNA</v>
      </c>
      <c r="L5365">
        <f t="shared" si="10857"/>
        <v>40.15</v>
      </c>
      <c r="M5365" t="str">
        <f t="shared" si="10858"/>
        <v/>
      </c>
      <c r="N5365" t="str">
        <f t="shared" si="10859"/>
        <v/>
      </c>
      <c r="O5365" t="str">
        <f t="shared" si="10860"/>
        <v/>
      </c>
    </row>
    <row r="5366" spans="1:24" x14ac:dyDescent="0.25">
      <c r="A5366" t="s">
        <v>199</v>
      </c>
      <c r="B5366" t="s">
        <v>333</v>
      </c>
      <c r="C5366" t="s">
        <v>13</v>
      </c>
      <c r="D5366" s="6">
        <v>0.1</v>
      </c>
      <c r="E5366" s="6" t="s">
        <v>17</v>
      </c>
      <c r="F5366" t="s">
        <v>1539</v>
      </c>
      <c r="G5366" t="str">
        <f t="shared" si="10910"/>
        <v>DL2021038</v>
      </c>
      <c r="H5366" t="str">
        <f t="shared" si="10853"/>
        <v>02</v>
      </c>
      <c r="I5366" t="str">
        <f t="shared" si="10854"/>
        <v>Aborre_02_20211111_DL2021038_NextSukkertoppen</v>
      </c>
      <c r="J5366" t="str">
        <f t="shared" si="10855"/>
        <v>Aborre</v>
      </c>
      <c r="K5366" t="str">
        <f t="shared" si="10856"/>
        <v>PosK</v>
      </c>
      <c r="L5366" t="str">
        <f t="shared" si="10857"/>
        <v>No Ct</v>
      </c>
      <c r="M5366">
        <f t="shared" si="10858"/>
        <v>0</v>
      </c>
      <c r="N5366">
        <f t="shared" si="10859"/>
        <v>0</v>
      </c>
      <c r="O5366">
        <f t="shared" si="10860"/>
        <v>0</v>
      </c>
      <c r="Q5366">
        <f t="shared" ref="Q5366" si="10918">IF(L5368="No Ct",0,L5368)</f>
        <v>0</v>
      </c>
      <c r="R5366">
        <f t="shared" ref="R5366" si="10919">IF(L5369="No Ct",0,L5369)</f>
        <v>0</v>
      </c>
      <c r="S5366" t="str">
        <f t="shared" ref="S5366" si="10920">IF(AND(M5366&gt;0,N5366=0),"Valid","Invalid")</f>
        <v>Invalid</v>
      </c>
      <c r="T5366" t="str">
        <f t="shared" ref="T5366" si="10921">IF(OR(Q5366&gt;1,R5366&gt;1),"Present","Absent")</f>
        <v>Absent</v>
      </c>
      <c r="U5366" t="str">
        <f t="shared" ref="U5366" si="10922">IF(OR(AND(Q5366&gt;1,Q5366&lt;41),AND(R5366&gt;1,R5366&lt;41)),"Ct&lt;41","Ct&gt;41")</f>
        <v>Ct&gt;41</v>
      </c>
      <c r="V5366" t="str">
        <f>VLOOKUP(J5366,Datasæt_Analysesystemer!$C$2:$D$68,2,FALSE)</f>
        <v>Aborre</v>
      </c>
      <c r="W5366" t="str">
        <f t="shared" ref="W5366" si="10923">MID(F5366,10,9)</f>
        <v>DL2021038</v>
      </c>
      <c r="X5366" t="str">
        <f t="shared" ref="X5366" si="10924">W5366&amp;"_"&amp;V5366&amp;"_"&amp;S5366&amp;"_"&amp;T5366&amp;"_"&amp;U5366</f>
        <v>DL2021038_Aborre_Invalid_Absent_Ct&gt;41</v>
      </c>
    </row>
    <row r="5367" spans="1:24" x14ac:dyDescent="0.25">
      <c r="A5367" t="s">
        <v>201</v>
      </c>
      <c r="B5367" t="s">
        <v>334</v>
      </c>
      <c r="C5367" t="s">
        <v>16</v>
      </c>
      <c r="D5367" s="6">
        <v>0.1</v>
      </c>
      <c r="E5367" s="6" t="s">
        <v>17</v>
      </c>
      <c r="F5367" t="s">
        <v>1539</v>
      </c>
      <c r="G5367" t="str">
        <f t="shared" si="10910"/>
        <v>DL2021038</v>
      </c>
      <c r="H5367" t="str">
        <f t="shared" si="10853"/>
        <v>02</v>
      </c>
      <c r="I5367" t="str">
        <f t="shared" si="10854"/>
        <v>Aborre_02_20211111_DL2021038_NextSukkertoppen</v>
      </c>
      <c r="J5367" t="str">
        <f t="shared" si="10855"/>
        <v>Aborre</v>
      </c>
      <c r="K5367" t="str">
        <f t="shared" si="10856"/>
        <v>NegK</v>
      </c>
      <c r="L5367" t="str">
        <f t="shared" si="10857"/>
        <v>No Ct</v>
      </c>
      <c r="M5367" t="str">
        <f t="shared" si="10858"/>
        <v/>
      </c>
      <c r="N5367" t="str">
        <f t="shared" si="10859"/>
        <v/>
      </c>
      <c r="O5367" t="str">
        <f t="shared" si="10860"/>
        <v/>
      </c>
    </row>
    <row r="5368" spans="1:24" x14ac:dyDescent="0.25">
      <c r="A5368" t="s">
        <v>203</v>
      </c>
      <c r="B5368" t="s">
        <v>335</v>
      </c>
      <c r="C5368" t="s">
        <v>20</v>
      </c>
      <c r="D5368" s="6">
        <v>0.1</v>
      </c>
      <c r="E5368" s="6" t="s">
        <v>17</v>
      </c>
      <c r="F5368" t="s">
        <v>1539</v>
      </c>
      <c r="G5368" t="str">
        <f t="shared" si="10910"/>
        <v>DL2021038</v>
      </c>
      <c r="H5368" t="str">
        <f t="shared" si="10853"/>
        <v>02</v>
      </c>
      <c r="I5368" t="str">
        <f t="shared" si="10854"/>
        <v>Aborre_02_20211111_DL2021038_NextSukkertoppen</v>
      </c>
      <c r="J5368" t="str">
        <f t="shared" si="10855"/>
        <v>Aborre</v>
      </c>
      <c r="K5368" t="str">
        <f t="shared" si="10856"/>
        <v>eDNA</v>
      </c>
      <c r="L5368" t="str">
        <f t="shared" si="10857"/>
        <v>No Ct</v>
      </c>
      <c r="M5368" t="str">
        <f t="shared" si="10858"/>
        <v/>
      </c>
      <c r="N5368" t="str">
        <f t="shared" si="10859"/>
        <v/>
      </c>
      <c r="O5368" t="str">
        <f t="shared" si="10860"/>
        <v/>
      </c>
    </row>
    <row r="5369" spans="1:24" x14ac:dyDescent="0.25">
      <c r="A5369" t="s">
        <v>205</v>
      </c>
      <c r="B5369" t="s">
        <v>335</v>
      </c>
      <c r="C5369" t="s">
        <v>20</v>
      </c>
      <c r="D5369" s="6">
        <v>0.1</v>
      </c>
      <c r="E5369" s="6" t="s">
        <v>17</v>
      </c>
      <c r="F5369" t="s">
        <v>1539</v>
      </c>
      <c r="G5369" t="str">
        <f t="shared" si="10910"/>
        <v>DL2021038</v>
      </c>
      <c r="H5369" t="str">
        <f t="shared" si="10853"/>
        <v>02</v>
      </c>
      <c r="I5369" t="str">
        <f t="shared" si="10854"/>
        <v>Aborre_02_20211111_DL2021038_NextSukkertoppen</v>
      </c>
      <c r="J5369" t="str">
        <f t="shared" si="10855"/>
        <v>Aborre</v>
      </c>
      <c r="K5369" t="str">
        <f t="shared" si="10856"/>
        <v>eDNA</v>
      </c>
      <c r="L5369" t="str">
        <f t="shared" si="10857"/>
        <v>No Ct</v>
      </c>
      <c r="M5369" t="str">
        <f t="shared" si="10858"/>
        <v/>
      </c>
      <c r="N5369" t="str">
        <f t="shared" si="10859"/>
        <v/>
      </c>
      <c r="O5369" t="str">
        <f t="shared" si="10860"/>
        <v/>
      </c>
    </row>
    <row r="5370" spans="1:24" x14ac:dyDescent="0.25">
      <c r="A5370" t="s">
        <v>206</v>
      </c>
      <c r="B5370" t="s">
        <v>336</v>
      </c>
      <c r="C5370" t="s">
        <v>13</v>
      </c>
      <c r="D5370" s="6">
        <v>0.1</v>
      </c>
      <c r="E5370" s="6">
        <v>34.869999999999997</v>
      </c>
      <c r="F5370" t="s">
        <v>1539</v>
      </c>
      <c r="G5370" t="str">
        <f t="shared" si="10910"/>
        <v>DL2021038</v>
      </c>
      <c r="H5370" t="str">
        <f t="shared" si="10853"/>
        <v>03</v>
      </c>
      <c r="I5370" t="str">
        <f t="shared" si="10854"/>
        <v>Skalle_03_20211111_DL2021038_NextSukkertoppen</v>
      </c>
      <c r="J5370" t="str">
        <f t="shared" si="10855"/>
        <v>Skalle</v>
      </c>
      <c r="K5370" t="str">
        <f t="shared" si="10856"/>
        <v>PosK</v>
      </c>
      <c r="L5370">
        <f t="shared" si="10857"/>
        <v>34.869999999999997</v>
      </c>
      <c r="M5370">
        <f t="shared" si="10858"/>
        <v>34.869999999999997</v>
      </c>
      <c r="N5370">
        <f t="shared" si="10859"/>
        <v>0</v>
      </c>
      <c r="O5370">
        <f t="shared" si="10860"/>
        <v>0</v>
      </c>
      <c r="Q5370">
        <f t="shared" ref="Q5370" si="10925">IF(L5372="No Ct",0,L5372)</f>
        <v>0</v>
      </c>
      <c r="R5370">
        <f t="shared" ref="R5370" si="10926">IF(L5373="No Ct",0,L5373)</f>
        <v>0</v>
      </c>
      <c r="S5370" t="str">
        <f t="shared" ref="S5370" si="10927">IF(AND(M5370&gt;0,N5370=0),"Valid","Invalid")</f>
        <v>Valid</v>
      </c>
      <c r="T5370" t="str">
        <f t="shared" ref="T5370" si="10928">IF(OR(Q5370&gt;1,R5370&gt;1),"Present","Absent")</f>
        <v>Absent</v>
      </c>
      <c r="U5370" t="str">
        <f t="shared" ref="U5370" si="10929">IF(OR(AND(Q5370&gt;1,Q5370&lt;41),AND(R5370&gt;1,R5370&lt;41)),"Ct&lt;41","Ct&gt;41")</f>
        <v>Ct&gt;41</v>
      </c>
      <c r="V5370" t="str">
        <f>VLOOKUP(J5370,Datasæt_Analysesystemer!$C$2:$D$68,2,FALSE)</f>
        <v>Skalle</v>
      </c>
      <c r="W5370" t="str">
        <f t="shared" ref="W5370" si="10930">MID(F5370,10,9)</f>
        <v>DL2021038</v>
      </c>
      <c r="X5370" t="str">
        <f t="shared" ref="X5370" si="10931">W5370&amp;"_"&amp;V5370&amp;"_"&amp;S5370&amp;"_"&amp;T5370&amp;"_"&amp;U5370</f>
        <v>DL2021038_Skalle_Valid_Absent_Ct&gt;41</v>
      </c>
    </row>
    <row r="5371" spans="1:24" x14ac:dyDescent="0.25">
      <c r="A5371" t="s">
        <v>208</v>
      </c>
      <c r="B5371" t="s">
        <v>337</v>
      </c>
      <c r="C5371" t="s">
        <v>16</v>
      </c>
      <c r="D5371" s="6">
        <v>0.1</v>
      </c>
      <c r="E5371" s="6" t="s">
        <v>17</v>
      </c>
      <c r="F5371" t="s">
        <v>1539</v>
      </c>
      <c r="G5371" t="str">
        <f t="shared" si="10910"/>
        <v>DL2021038</v>
      </c>
      <c r="H5371" t="str">
        <f t="shared" si="10853"/>
        <v>03</v>
      </c>
      <c r="I5371" t="str">
        <f t="shared" si="10854"/>
        <v>Skalle_03_20211111_DL2021038_NextSukkertoppen</v>
      </c>
      <c r="J5371" t="str">
        <f t="shared" si="10855"/>
        <v>Skalle</v>
      </c>
      <c r="K5371" t="str">
        <f t="shared" si="10856"/>
        <v>NegK</v>
      </c>
      <c r="L5371" t="str">
        <f t="shared" si="10857"/>
        <v>No Ct</v>
      </c>
      <c r="M5371" t="str">
        <f t="shared" si="10858"/>
        <v/>
      </c>
      <c r="N5371" t="str">
        <f t="shared" si="10859"/>
        <v/>
      </c>
      <c r="O5371" t="str">
        <f t="shared" si="10860"/>
        <v/>
      </c>
    </row>
    <row r="5372" spans="1:24" x14ac:dyDescent="0.25">
      <c r="A5372" t="s">
        <v>210</v>
      </c>
      <c r="B5372" t="s">
        <v>338</v>
      </c>
      <c r="C5372" t="s">
        <v>20</v>
      </c>
      <c r="D5372" s="6">
        <v>0.1</v>
      </c>
      <c r="E5372" s="6" t="s">
        <v>17</v>
      </c>
      <c r="F5372" t="s">
        <v>1539</v>
      </c>
      <c r="G5372" t="str">
        <f t="shared" si="10910"/>
        <v>DL2021038</v>
      </c>
      <c r="H5372" t="str">
        <f t="shared" si="10853"/>
        <v>03</v>
      </c>
      <c r="I5372" t="str">
        <f t="shared" si="10854"/>
        <v>Skalle_03_20211111_DL2021038_NextSukkertoppen</v>
      </c>
      <c r="J5372" t="str">
        <f t="shared" si="10855"/>
        <v>Skalle</v>
      </c>
      <c r="K5372" t="str">
        <f t="shared" si="10856"/>
        <v>eDNA</v>
      </c>
      <c r="L5372" t="str">
        <f t="shared" si="10857"/>
        <v>No Ct</v>
      </c>
      <c r="M5372" t="str">
        <f t="shared" si="10858"/>
        <v/>
      </c>
      <c r="N5372" t="str">
        <f t="shared" si="10859"/>
        <v/>
      </c>
      <c r="O5372" t="str">
        <f t="shared" si="10860"/>
        <v/>
      </c>
    </row>
    <row r="5373" spans="1:24" x14ac:dyDescent="0.25">
      <c r="A5373" t="s">
        <v>212</v>
      </c>
      <c r="B5373" t="s">
        <v>338</v>
      </c>
      <c r="C5373" t="s">
        <v>20</v>
      </c>
      <c r="D5373" s="6">
        <v>0.1</v>
      </c>
      <c r="E5373" s="6" t="s">
        <v>17</v>
      </c>
      <c r="F5373" t="s">
        <v>1539</v>
      </c>
      <c r="G5373" t="str">
        <f t="shared" si="10910"/>
        <v>DL2021038</v>
      </c>
      <c r="H5373" t="str">
        <f t="shared" si="10853"/>
        <v>03</v>
      </c>
      <c r="I5373" t="str">
        <f t="shared" si="10854"/>
        <v>Skalle_03_20211111_DL2021038_NextSukkertoppen</v>
      </c>
      <c r="J5373" t="str">
        <f t="shared" si="10855"/>
        <v>Skalle</v>
      </c>
      <c r="K5373" t="str">
        <f t="shared" si="10856"/>
        <v>eDNA</v>
      </c>
      <c r="L5373" t="str">
        <f t="shared" si="10857"/>
        <v>No Ct</v>
      </c>
      <c r="M5373" t="str">
        <f t="shared" si="10858"/>
        <v/>
      </c>
      <c r="N5373" t="str">
        <f t="shared" si="10859"/>
        <v/>
      </c>
      <c r="O5373" t="str">
        <f t="shared" si="10860"/>
        <v/>
      </c>
    </row>
    <row r="5374" spans="1:24" x14ac:dyDescent="0.25">
      <c r="A5374" t="s">
        <v>213</v>
      </c>
      <c r="B5374" t="s">
        <v>339</v>
      </c>
      <c r="C5374" t="s">
        <v>13</v>
      </c>
      <c r="D5374" s="6">
        <v>0.1</v>
      </c>
      <c r="E5374" s="6" t="s">
        <v>17</v>
      </c>
      <c r="F5374" t="s">
        <v>1539</v>
      </c>
      <c r="G5374" t="str">
        <f t="shared" si="10910"/>
        <v>DL2021038</v>
      </c>
      <c r="H5374" t="str">
        <f t="shared" si="10853"/>
        <v>04</v>
      </c>
      <c r="I5374" t="str">
        <f t="shared" si="10854"/>
        <v>Skalle_04_20211111_DL2021038_NextSukkertoppen</v>
      </c>
      <c r="J5374" t="str">
        <f t="shared" si="10855"/>
        <v>Skalle</v>
      </c>
      <c r="K5374" t="str">
        <f t="shared" si="10856"/>
        <v>PosK</v>
      </c>
      <c r="L5374" t="str">
        <f t="shared" si="10857"/>
        <v>No Ct</v>
      </c>
      <c r="M5374">
        <f t="shared" si="10858"/>
        <v>0</v>
      </c>
      <c r="N5374">
        <f t="shared" si="10859"/>
        <v>0</v>
      </c>
      <c r="O5374">
        <f t="shared" si="10860"/>
        <v>0</v>
      </c>
      <c r="Q5374">
        <f t="shared" ref="Q5374" si="10932">IF(L5376="No Ct",0,L5376)</f>
        <v>0</v>
      </c>
      <c r="R5374">
        <f t="shared" ref="R5374" si="10933">IF(L5377="No Ct",0,L5377)</f>
        <v>0</v>
      </c>
      <c r="S5374" t="str">
        <f t="shared" ref="S5374" si="10934">IF(AND(M5374&gt;0,N5374=0),"Valid","Invalid")</f>
        <v>Invalid</v>
      </c>
      <c r="T5374" t="str">
        <f t="shared" ref="T5374" si="10935">IF(OR(Q5374&gt;1,R5374&gt;1),"Present","Absent")</f>
        <v>Absent</v>
      </c>
      <c r="U5374" t="str">
        <f t="shared" ref="U5374" si="10936">IF(OR(AND(Q5374&gt;1,Q5374&lt;41),AND(R5374&gt;1,R5374&lt;41)),"Ct&lt;41","Ct&gt;41")</f>
        <v>Ct&gt;41</v>
      </c>
      <c r="V5374" t="str">
        <f>VLOOKUP(J5374,Datasæt_Analysesystemer!$C$2:$D$68,2,FALSE)</f>
        <v>Skalle</v>
      </c>
      <c r="W5374" t="str">
        <f t="shared" ref="W5374" si="10937">MID(F5374,10,9)</f>
        <v>DL2021038</v>
      </c>
      <c r="X5374" t="str">
        <f t="shared" ref="X5374" si="10938">W5374&amp;"_"&amp;V5374&amp;"_"&amp;S5374&amp;"_"&amp;T5374&amp;"_"&amp;U5374</f>
        <v>DL2021038_Skalle_Invalid_Absent_Ct&gt;41</v>
      </c>
    </row>
    <row r="5375" spans="1:24" x14ac:dyDescent="0.25">
      <c r="A5375" t="s">
        <v>215</v>
      </c>
      <c r="B5375" t="s">
        <v>340</v>
      </c>
      <c r="C5375" t="s">
        <v>16</v>
      </c>
      <c r="D5375" s="6">
        <v>0.1</v>
      </c>
      <c r="E5375" s="6" t="s">
        <v>17</v>
      </c>
      <c r="F5375" t="s">
        <v>1539</v>
      </c>
      <c r="G5375" t="str">
        <f t="shared" si="10910"/>
        <v>DL2021038</v>
      </c>
      <c r="H5375" t="str">
        <f t="shared" si="10853"/>
        <v>04</v>
      </c>
      <c r="I5375" t="str">
        <f t="shared" si="10854"/>
        <v>Skalle_04_20211111_DL2021038_NextSukkertoppen</v>
      </c>
      <c r="J5375" t="str">
        <f t="shared" si="10855"/>
        <v>Skalle</v>
      </c>
      <c r="K5375" t="str">
        <f t="shared" si="10856"/>
        <v>NegK</v>
      </c>
      <c r="L5375" t="str">
        <f t="shared" si="10857"/>
        <v>No Ct</v>
      </c>
      <c r="M5375" t="str">
        <f t="shared" si="10858"/>
        <v/>
      </c>
      <c r="N5375" t="str">
        <f t="shared" si="10859"/>
        <v/>
      </c>
      <c r="O5375" t="str">
        <f t="shared" si="10860"/>
        <v/>
      </c>
    </row>
    <row r="5376" spans="1:24" x14ac:dyDescent="0.25">
      <c r="A5376" t="s">
        <v>217</v>
      </c>
      <c r="B5376" t="s">
        <v>341</v>
      </c>
      <c r="C5376" t="s">
        <v>20</v>
      </c>
      <c r="D5376" s="6">
        <v>0.1</v>
      </c>
      <c r="E5376" s="6" t="s">
        <v>17</v>
      </c>
      <c r="F5376" t="s">
        <v>1539</v>
      </c>
      <c r="G5376" t="str">
        <f t="shared" si="10910"/>
        <v>DL2021038</v>
      </c>
      <c r="H5376" t="str">
        <f t="shared" si="10853"/>
        <v>04</v>
      </c>
      <c r="I5376" t="str">
        <f t="shared" si="10854"/>
        <v>Skalle_04_20211111_DL2021038_NextSukkertoppen</v>
      </c>
      <c r="J5376" t="str">
        <f t="shared" si="10855"/>
        <v>Skalle</v>
      </c>
      <c r="K5376" t="str">
        <f t="shared" si="10856"/>
        <v>eDNA</v>
      </c>
      <c r="L5376" t="str">
        <f t="shared" si="10857"/>
        <v>No Ct</v>
      </c>
      <c r="M5376" t="str">
        <f t="shared" si="10858"/>
        <v/>
      </c>
      <c r="N5376" t="str">
        <f t="shared" si="10859"/>
        <v/>
      </c>
      <c r="O5376" t="str">
        <f t="shared" si="10860"/>
        <v/>
      </c>
    </row>
    <row r="5377" spans="1:24" x14ac:dyDescent="0.25">
      <c r="A5377" t="s">
        <v>219</v>
      </c>
      <c r="B5377" t="s">
        <v>341</v>
      </c>
      <c r="C5377" t="s">
        <v>20</v>
      </c>
      <c r="D5377" s="6">
        <v>0.1</v>
      </c>
      <c r="E5377" s="6" t="s">
        <v>17</v>
      </c>
      <c r="F5377" t="s">
        <v>1539</v>
      </c>
      <c r="G5377" t="str">
        <f t="shared" si="10910"/>
        <v>DL2021038</v>
      </c>
      <c r="H5377" t="str">
        <f t="shared" si="10853"/>
        <v>04</v>
      </c>
      <c r="I5377" t="str">
        <f t="shared" si="10854"/>
        <v>Skalle_04_20211111_DL2021038_NextSukkertoppen</v>
      </c>
      <c r="J5377" t="str">
        <f t="shared" si="10855"/>
        <v>Skalle</v>
      </c>
      <c r="K5377" t="str">
        <f t="shared" si="10856"/>
        <v>eDNA</v>
      </c>
      <c r="L5377" t="str">
        <f t="shared" si="10857"/>
        <v>No Ct</v>
      </c>
      <c r="M5377" t="str">
        <f t="shared" si="10858"/>
        <v/>
      </c>
      <c r="N5377" t="str">
        <f t="shared" si="10859"/>
        <v/>
      </c>
      <c r="O5377" t="str">
        <f t="shared" si="10860"/>
        <v/>
      </c>
    </row>
    <row r="5378" spans="1:24" x14ac:dyDescent="0.25">
      <c r="A5378" t="s">
        <v>220</v>
      </c>
      <c r="B5378" t="s">
        <v>1343</v>
      </c>
      <c r="C5378" t="s">
        <v>13</v>
      </c>
      <c r="D5378" s="6">
        <v>0.1</v>
      </c>
      <c r="E5378" s="6">
        <v>28.45</v>
      </c>
      <c r="F5378" t="s">
        <v>1539</v>
      </c>
      <c r="G5378" t="str">
        <f t="shared" si="10910"/>
        <v>DL2021038</v>
      </c>
      <c r="H5378" t="str">
        <f t="shared" si="10853"/>
        <v>05</v>
      </c>
      <c r="I5378" t="str">
        <f t="shared" si="10854"/>
        <v>StorVandsalamander_05_20211111_DL2021038_NextSukkertoppen</v>
      </c>
      <c r="J5378" t="str">
        <f t="shared" si="10855"/>
        <v>StorVandsalamander</v>
      </c>
      <c r="K5378" t="str">
        <f t="shared" si="10856"/>
        <v>PosK</v>
      </c>
      <c r="L5378">
        <f t="shared" si="10857"/>
        <v>28.45</v>
      </c>
      <c r="M5378">
        <f t="shared" si="10858"/>
        <v>28.45</v>
      </c>
      <c r="N5378">
        <f t="shared" si="10859"/>
        <v>0</v>
      </c>
      <c r="O5378">
        <f t="shared" si="10860"/>
        <v>0</v>
      </c>
      <c r="Q5378">
        <f t="shared" ref="Q5378" si="10939">IF(L5380="No Ct",0,L5380)</f>
        <v>0</v>
      </c>
      <c r="R5378">
        <f t="shared" ref="R5378" si="10940">IF(L5381="No Ct",0,L5381)</f>
        <v>0</v>
      </c>
      <c r="S5378" t="str">
        <f t="shared" ref="S5378" si="10941">IF(AND(M5378&gt;0,N5378=0),"Valid","Invalid")</f>
        <v>Valid</v>
      </c>
      <c r="T5378" t="str">
        <f t="shared" ref="T5378" si="10942">IF(OR(Q5378&gt;1,R5378&gt;1),"Present","Absent")</f>
        <v>Absent</v>
      </c>
      <c r="U5378" t="str">
        <f t="shared" ref="U5378" si="10943">IF(OR(AND(Q5378&gt;1,Q5378&lt;41),AND(R5378&gt;1,R5378&lt;41)),"Ct&lt;41","Ct&gt;41")</f>
        <v>Ct&gt;41</v>
      </c>
      <c r="V5378" t="str">
        <f>VLOOKUP(J5378,Datasæt_Analysesystemer!$C$2:$D$68,2,FALSE)</f>
        <v>Stor vandsalamander</v>
      </c>
      <c r="W5378" t="str">
        <f t="shared" ref="W5378" si="10944">MID(F5378,10,9)</f>
        <v>DL2021038</v>
      </c>
      <c r="X5378" t="str">
        <f t="shared" ref="X5378" si="10945">W5378&amp;"_"&amp;V5378&amp;"_"&amp;S5378&amp;"_"&amp;T5378&amp;"_"&amp;U5378</f>
        <v>DL2021038_Stor vandsalamander_Valid_Absent_Ct&gt;41</v>
      </c>
    </row>
    <row r="5379" spans="1:24" x14ac:dyDescent="0.25">
      <c r="A5379" t="s">
        <v>222</v>
      </c>
      <c r="B5379" t="s">
        <v>1344</v>
      </c>
      <c r="C5379" t="s">
        <v>16</v>
      </c>
      <c r="D5379" s="6">
        <v>0.1</v>
      </c>
      <c r="E5379" s="6" t="s">
        <v>17</v>
      </c>
      <c r="F5379" t="s">
        <v>1539</v>
      </c>
      <c r="G5379" t="str">
        <f t="shared" si="10910"/>
        <v>DL2021038</v>
      </c>
      <c r="H5379" t="str">
        <f t="shared" si="10853"/>
        <v>05</v>
      </c>
      <c r="I5379" t="str">
        <f t="shared" si="10854"/>
        <v>StorVandsalamander_05_20211111_DL2021038_NextSukkertoppen</v>
      </c>
      <c r="J5379" t="str">
        <f t="shared" si="10855"/>
        <v>StorVandsalamander</v>
      </c>
      <c r="K5379" t="str">
        <f t="shared" si="10856"/>
        <v>NegK</v>
      </c>
      <c r="L5379" t="str">
        <f t="shared" si="10857"/>
        <v>No Ct</v>
      </c>
      <c r="M5379" t="str">
        <f t="shared" si="10858"/>
        <v/>
      </c>
      <c r="N5379" t="str">
        <f t="shared" si="10859"/>
        <v/>
      </c>
      <c r="O5379" t="str">
        <f t="shared" si="10860"/>
        <v/>
      </c>
    </row>
    <row r="5380" spans="1:24" x14ac:dyDescent="0.25">
      <c r="A5380" t="s">
        <v>224</v>
      </c>
      <c r="B5380" t="s">
        <v>1345</v>
      </c>
      <c r="C5380" t="s">
        <v>20</v>
      </c>
      <c r="D5380" s="6">
        <v>0.1</v>
      </c>
      <c r="E5380" s="6" t="s">
        <v>17</v>
      </c>
      <c r="F5380" t="s">
        <v>1539</v>
      </c>
      <c r="G5380" t="str">
        <f t="shared" si="10910"/>
        <v>DL2021038</v>
      </c>
      <c r="H5380" t="str">
        <f t="shared" si="10853"/>
        <v>05</v>
      </c>
      <c r="I5380" t="str">
        <f t="shared" si="10854"/>
        <v>StorVandsalamander_05_20211111_DL2021038_NextSukkertoppen</v>
      </c>
      <c r="J5380" t="str">
        <f t="shared" si="10855"/>
        <v>StorVandsalamander</v>
      </c>
      <c r="K5380" t="str">
        <f t="shared" si="10856"/>
        <v>eDNA</v>
      </c>
      <c r="L5380" t="str">
        <f t="shared" si="10857"/>
        <v>No Ct</v>
      </c>
      <c r="M5380" t="str">
        <f t="shared" si="10858"/>
        <v/>
      </c>
      <c r="N5380" t="str">
        <f t="shared" si="10859"/>
        <v/>
      </c>
      <c r="O5380" t="str">
        <f t="shared" si="10860"/>
        <v/>
      </c>
    </row>
    <row r="5381" spans="1:24" x14ac:dyDescent="0.25">
      <c r="A5381" t="s">
        <v>226</v>
      </c>
      <c r="B5381" t="s">
        <v>1345</v>
      </c>
      <c r="C5381" t="s">
        <v>20</v>
      </c>
      <c r="D5381" s="6">
        <v>0.1</v>
      </c>
      <c r="E5381" s="6" t="s">
        <v>17</v>
      </c>
      <c r="F5381" t="s">
        <v>1539</v>
      </c>
      <c r="G5381" t="str">
        <f t="shared" si="10910"/>
        <v>DL2021038</v>
      </c>
      <c r="H5381" t="str">
        <f t="shared" si="10853"/>
        <v>05</v>
      </c>
      <c r="I5381" t="str">
        <f t="shared" si="10854"/>
        <v>StorVandsalamander_05_20211111_DL2021038_NextSukkertoppen</v>
      </c>
      <c r="J5381" t="str">
        <f t="shared" si="10855"/>
        <v>StorVandsalamander</v>
      </c>
      <c r="K5381" t="str">
        <f t="shared" si="10856"/>
        <v>eDNA</v>
      </c>
      <c r="L5381" t="str">
        <f t="shared" si="10857"/>
        <v>No Ct</v>
      </c>
      <c r="M5381" t="str">
        <f t="shared" si="10858"/>
        <v/>
      </c>
      <c r="N5381" t="str">
        <f t="shared" si="10859"/>
        <v/>
      </c>
      <c r="O5381" t="str">
        <f t="shared" si="10860"/>
        <v/>
      </c>
    </row>
    <row r="5382" spans="1:24" x14ac:dyDescent="0.25">
      <c r="A5382" t="s">
        <v>227</v>
      </c>
      <c r="B5382" t="s">
        <v>1346</v>
      </c>
      <c r="C5382" t="s">
        <v>13</v>
      </c>
      <c r="D5382" s="6">
        <v>0.1</v>
      </c>
      <c r="E5382" s="6">
        <v>29.2</v>
      </c>
      <c r="F5382" t="s">
        <v>1539</v>
      </c>
      <c r="G5382" t="str">
        <f t="shared" si="10910"/>
        <v>DL2021038</v>
      </c>
      <c r="H5382" t="str">
        <f t="shared" si="10853"/>
        <v>06</v>
      </c>
      <c r="I5382" t="str">
        <f t="shared" si="10854"/>
        <v>StorVandsalamander_06_20211111_DL2021038_NextSukkertoppen</v>
      </c>
      <c r="J5382" t="str">
        <f t="shared" si="10855"/>
        <v>StorVandsalamander</v>
      </c>
      <c r="K5382" t="str">
        <f t="shared" si="10856"/>
        <v>PosK</v>
      </c>
      <c r="L5382">
        <f t="shared" si="10857"/>
        <v>29.2</v>
      </c>
      <c r="M5382">
        <f t="shared" si="10858"/>
        <v>29.2</v>
      </c>
      <c r="N5382">
        <f t="shared" si="10859"/>
        <v>0</v>
      </c>
      <c r="O5382">
        <f t="shared" si="10860"/>
        <v>0</v>
      </c>
      <c r="Q5382">
        <f t="shared" ref="Q5382" si="10946">IF(L5384="No Ct",0,L5384)</f>
        <v>0</v>
      </c>
      <c r="R5382">
        <f t="shared" ref="R5382" si="10947">IF(L5385="No Ct",0,L5385)</f>
        <v>0</v>
      </c>
      <c r="S5382" t="str">
        <f t="shared" ref="S5382" si="10948">IF(AND(M5382&gt;0,N5382=0),"Valid","Invalid")</f>
        <v>Valid</v>
      </c>
      <c r="T5382" t="str">
        <f t="shared" ref="T5382" si="10949">IF(OR(Q5382&gt;1,R5382&gt;1),"Present","Absent")</f>
        <v>Absent</v>
      </c>
      <c r="U5382" t="str">
        <f t="shared" ref="U5382" si="10950">IF(OR(AND(Q5382&gt;1,Q5382&lt;41),AND(R5382&gt;1,R5382&lt;41)),"Ct&lt;41","Ct&gt;41")</f>
        <v>Ct&gt;41</v>
      </c>
      <c r="V5382" t="str">
        <f>VLOOKUP(J5382,Datasæt_Analysesystemer!$C$2:$D$68,2,FALSE)</f>
        <v>Stor vandsalamander</v>
      </c>
      <c r="W5382" t="str">
        <f t="shared" ref="W5382" si="10951">MID(F5382,10,9)</f>
        <v>DL2021038</v>
      </c>
      <c r="X5382" t="str">
        <f t="shared" ref="X5382" si="10952">W5382&amp;"_"&amp;V5382&amp;"_"&amp;S5382&amp;"_"&amp;T5382&amp;"_"&amp;U5382</f>
        <v>DL2021038_Stor vandsalamander_Valid_Absent_Ct&gt;41</v>
      </c>
    </row>
    <row r="5383" spans="1:24" x14ac:dyDescent="0.25">
      <c r="A5383" t="s">
        <v>229</v>
      </c>
      <c r="B5383" t="s">
        <v>1347</v>
      </c>
      <c r="C5383" t="s">
        <v>16</v>
      </c>
      <c r="D5383" s="6">
        <v>0.1</v>
      </c>
      <c r="E5383" s="6" t="s">
        <v>17</v>
      </c>
      <c r="F5383" t="s">
        <v>1539</v>
      </c>
      <c r="G5383" t="str">
        <f t="shared" si="10910"/>
        <v>DL2021038</v>
      </c>
      <c r="H5383" t="str">
        <f t="shared" si="10853"/>
        <v>06</v>
      </c>
      <c r="I5383" t="str">
        <f t="shared" si="10854"/>
        <v>StorVandsalamander_06_20211111_DL2021038_NextSukkertoppen</v>
      </c>
      <c r="J5383" t="str">
        <f t="shared" si="10855"/>
        <v>StorVandsalamander</v>
      </c>
      <c r="K5383" t="str">
        <f t="shared" si="10856"/>
        <v>NegK</v>
      </c>
      <c r="L5383" t="str">
        <f t="shared" si="10857"/>
        <v>No Ct</v>
      </c>
      <c r="M5383" t="str">
        <f t="shared" si="10858"/>
        <v/>
      </c>
      <c r="N5383" t="str">
        <f t="shared" si="10859"/>
        <v/>
      </c>
      <c r="O5383" t="str">
        <f t="shared" si="10860"/>
        <v/>
      </c>
    </row>
    <row r="5384" spans="1:24" x14ac:dyDescent="0.25">
      <c r="A5384" t="s">
        <v>231</v>
      </c>
      <c r="B5384" t="s">
        <v>1348</v>
      </c>
      <c r="C5384" t="s">
        <v>20</v>
      </c>
      <c r="D5384" s="6">
        <v>0.1</v>
      </c>
      <c r="E5384" s="6" t="s">
        <v>17</v>
      </c>
      <c r="F5384" t="s">
        <v>1539</v>
      </c>
      <c r="G5384" t="str">
        <f t="shared" si="10910"/>
        <v>DL2021038</v>
      </c>
      <c r="H5384" t="str">
        <f t="shared" si="10853"/>
        <v>06</v>
      </c>
      <c r="I5384" t="str">
        <f t="shared" si="10854"/>
        <v>StorVandsalamander_06_20211111_DL2021038_NextSukkertoppen</v>
      </c>
      <c r="J5384" t="str">
        <f t="shared" si="10855"/>
        <v>StorVandsalamander</v>
      </c>
      <c r="K5384" t="str">
        <f t="shared" si="10856"/>
        <v>eDNA</v>
      </c>
      <c r="L5384" t="str">
        <f t="shared" si="10857"/>
        <v>No Ct</v>
      </c>
      <c r="M5384" t="str">
        <f t="shared" si="10858"/>
        <v/>
      </c>
      <c r="N5384" t="str">
        <f t="shared" si="10859"/>
        <v/>
      </c>
      <c r="O5384" t="str">
        <f t="shared" si="10860"/>
        <v/>
      </c>
    </row>
    <row r="5385" spans="1:24" x14ac:dyDescent="0.25">
      <c r="A5385" t="s">
        <v>233</v>
      </c>
      <c r="B5385" t="s">
        <v>1348</v>
      </c>
      <c r="C5385" t="s">
        <v>20</v>
      </c>
      <c r="D5385" s="6">
        <v>0.1</v>
      </c>
      <c r="E5385" s="6" t="s">
        <v>17</v>
      </c>
      <c r="F5385" t="s">
        <v>1539</v>
      </c>
      <c r="G5385" t="str">
        <f t="shared" si="10910"/>
        <v>DL2021038</v>
      </c>
      <c r="H5385" t="str">
        <f t="shared" si="10853"/>
        <v>06</v>
      </c>
      <c r="I5385" t="str">
        <f t="shared" si="10854"/>
        <v>StorVandsalamander_06_20211111_DL2021038_NextSukkertoppen</v>
      </c>
      <c r="J5385" t="str">
        <f t="shared" si="10855"/>
        <v>StorVandsalamander</v>
      </c>
      <c r="K5385" t="str">
        <f t="shared" si="10856"/>
        <v>eDNA</v>
      </c>
      <c r="L5385" t="str">
        <f t="shared" si="10857"/>
        <v>No Ct</v>
      </c>
      <c r="M5385" t="str">
        <f t="shared" si="10858"/>
        <v/>
      </c>
      <c r="N5385" t="str">
        <f t="shared" si="10859"/>
        <v/>
      </c>
      <c r="O5385" t="str">
        <f t="shared" si="10860"/>
        <v/>
      </c>
    </row>
    <row r="5386" spans="1:24" x14ac:dyDescent="0.25">
      <c r="A5386" t="s">
        <v>234</v>
      </c>
      <c r="B5386" t="s">
        <v>1349</v>
      </c>
      <c r="C5386" t="s">
        <v>13</v>
      </c>
      <c r="D5386" s="6">
        <v>0.1</v>
      </c>
      <c r="E5386" s="6">
        <v>25.99</v>
      </c>
      <c r="F5386" t="s">
        <v>1539</v>
      </c>
      <c r="G5386" t="str">
        <f t="shared" si="10910"/>
        <v>DL2021038</v>
      </c>
      <c r="H5386" t="str">
        <f t="shared" si="10853"/>
        <v>07</v>
      </c>
      <c r="I5386" t="str">
        <f t="shared" si="10854"/>
        <v>Gedde_07_20211111_DL2021038_NextSukkertoppen</v>
      </c>
      <c r="J5386" t="str">
        <f t="shared" si="10855"/>
        <v>Gedde</v>
      </c>
      <c r="K5386" t="str">
        <f t="shared" si="10856"/>
        <v>PosK</v>
      </c>
      <c r="L5386">
        <f t="shared" si="10857"/>
        <v>25.99</v>
      </c>
      <c r="M5386">
        <f t="shared" si="10858"/>
        <v>25.99</v>
      </c>
      <c r="N5386">
        <f t="shared" si="10859"/>
        <v>0</v>
      </c>
      <c r="O5386">
        <f t="shared" si="10860"/>
        <v>78.960000000000008</v>
      </c>
      <c r="Q5386">
        <f t="shared" ref="Q5386" si="10953">IF(L5388="No Ct",0,L5388)</f>
        <v>40.340000000000003</v>
      </c>
      <c r="R5386">
        <f t="shared" ref="R5386" si="10954">IF(L5389="No Ct",0,L5389)</f>
        <v>38.619999999999997</v>
      </c>
      <c r="S5386" t="str">
        <f t="shared" ref="S5386" si="10955">IF(AND(M5386&gt;0,N5386=0),"Valid","Invalid")</f>
        <v>Valid</v>
      </c>
      <c r="T5386" t="str">
        <f t="shared" ref="T5386" si="10956">IF(OR(Q5386&gt;1,R5386&gt;1),"Present","Absent")</f>
        <v>Present</v>
      </c>
      <c r="U5386" t="str">
        <f t="shared" ref="U5386" si="10957">IF(OR(AND(Q5386&gt;1,Q5386&lt;41),AND(R5386&gt;1,R5386&lt;41)),"Ct&lt;41","Ct&gt;41")</f>
        <v>Ct&lt;41</v>
      </c>
      <c r="V5386" t="str">
        <f>VLOOKUP(J5386,Datasæt_Analysesystemer!$C$2:$D$68,2,FALSE)</f>
        <v>Gedde</v>
      </c>
      <c r="W5386" t="str">
        <f t="shared" ref="W5386" si="10958">MID(F5386,10,9)</f>
        <v>DL2021038</v>
      </c>
      <c r="X5386" t="str">
        <f t="shared" ref="X5386" si="10959">W5386&amp;"_"&amp;V5386&amp;"_"&amp;S5386&amp;"_"&amp;T5386&amp;"_"&amp;U5386</f>
        <v>DL2021038_Gedde_Valid_Present_Ct&lt;41</v>
      </c>
    </row>
    <row r="5387" spans="1:24" x14ac:dyDescent="0.25">
      <c r="A5387" t="s">
        <v>236</v>
      </c>
      <c r="B5387" t="s">
        <v>1350</v>
      </c>
      <c r="C5387" t="s">
        <v>16</v>
      </c>
      <c r="D5387" s="6">
        <v>0.1</v>
      </c>
      <c r="E5387" s="6" t="s">
        <v>17</v>
      </c>
      <c r="F5387" t="s">
        <v>1539</v>
      </c>
      <c r="G5387" t="str">
        <f t="shared" si="10910"/>
        <v>DL2021038</v>
      </c>
      <c r="H5387" t="str">
        <f t="shared" si="10853"/>
        <v>07</v>
      </c>
      <c r="I5387" t="str">
        <f t="shared" si="10854"/>
        <v>Gedde_07_20211111_DL2021038_NextSukkertoppen</v>
      </c>
      <c r="J5387" t="str">
        <f t="shared" si="10855"/>
        <v>Gedde</v>
      </c>
      <c r="K5387" t="str">
        <f t="shared" si="10856"/>
        <v>NegK</v>
      </c>
      <c r="L5387" t="str">
        <f t="shared" si="10857"/>
        <v>No Ct</v>
      </c>
      <c r="M5387" t="str">
        <f t="shared" si="10858"/>
        <v/>
      </c>
      <c r="N5387" t="str">
        <f t="shared" si="10859"/>
        <v/>
      </c>
      <c r="O5387" t="str">
        <f t="shared" si="10860"/>
        <v/>
      </c>
    </row>
    <row r="5388" spans="1:24" x14ac:dyDescent="0.25">
      <c r="A5388" t="s">
        <v>238</v>
      </c>
      <c r="B5388" t="s">
        <v>1351</v>
      </c>
      <c r="C5388" t="s">
        <v>20</v>
      </c>
      <c r="D5388" s="6">
        <v>0.1</v>
      </c>
      <c r="E5388" s="6">
        <v>40.340000000000003</v>
      </c>
      <c r="F5388" t="s">
        <v>1539</v>
      </c>
      <c r="G5388" t="str">
        <f t="shared" si="10910"/>
        <v>DL2021038</v>
      </c>
      <c r="H5388" t="str">
        <f t="shared" si="10853"/>
        <v>07</v>
      </c>
      <c r="I5388" t="str">
        <f t="shared" si="10854"/>
        <v>Gedde_07_20211111_DL2021038_NextSukkertoppen</v>
      </c>
      <c r="J5388" t="str">
        <f t="shared" si="10855"/>
        <v>Gedde</v>
      </c>
      <c r="K5388" t="str">
        <f t="shared" si="10856"/>
        <v>eDNA</v>
      </c>
      <c r="L5388">
        <f t="shared" si="10857"/>
        <v>40.340000000000003</v>
      </c>
      <c r="M5388" t="str">
        <f t="shared" si="10858"/>
        <v/>
      </c>
      <c r="N5388" t="str">
        <f t="shared" si="10859"/>
        <v/>
      </c>
      <c r="O5388" t="str">
        <f t="shared" si="10860"/>
        <v/>
      </c>
    </row>
    <row r="5389" spans="1:24" x14ac:dyDescent="0.25">
      <c r="A5389" t="s">
        <v>240</v>
      </c>
      <c r="B5389" t="s">
        <v>1351</v>
      </c>
      <c r="C5389" t="s">
        <v>20</v>
      </c>
      <c r="D5389" s="6">
        <v>0.1</v>
      </c>
      <c r="E5389" s="6">
        <v>38.619999999999997</v>
      </c>
      <c r="F5389" t="s">
        <v>1539</v>
      </c>
      <c r="G5389" t="str">
        <f t="shared" si="10910"/>
        <v>DL2021038</v>
      </c>
      <c r="H5389" t="str">
        <f t="shared" si="10853"/>
        <v>07</v>
      </c>
      <c r="I5389" t="str">
        <f t="shared" si="10854"/>
        <v>Gedde_07_20211111_DL2021038_NextSukkertoppen</v>
      </c>
      <c r="J5389" t="str">
        <f t="shared" si="10855"/>
        <v>Gedde</v>
      </c>
      <c r="K5389" t="str">
        <f t="shared" si="10856"/>
        <v>eDNA</v>
      </c>
      <c r="L5389">
        <f t="shared" si="10857"/>
        <v>38.619999999999997</v>
      </c>
      <c r="M5389" t="str">
        <f t="shared" si="10858"/>
        <v/>
      </c>
      <c r="N5389" t="str">
        <f t="shared" si="10859"/>
        <v/>
      </c>
      <c r="O5389" t="str">
        <f t="shared" si="10860"/>
        <v/>
      </c>
    </row>
    <row r="5390" spans="1:24" x14ac:dyDescent="0.25">
      <c r="A5390" t="s">
        <v>241</v>
      </c>
      <c r="B5390" t="s">
        <v>1352</v>
      </c>
      <c r="C5390" t="s">
        <v>13</v>
      </c>
      <c r="D5390" s="6">
        <v>0.1</v>
      </c>
      <c r="E5390" s="6">
        <v>25.16</v>
      </c>
      <c r="F5390" t="s">
        <v>1539</v>
      </c>
      <c r="G5390" t="str">
        <f t="shared" si="10910"/>
        <v>DL2021038</v>
      </c>
      <c r="H5390" t="str">
        <f t="shared" si="10853"/>
        <v>08</v>
      </c>
      <c r="I5390" t="str">
        <f t="shared" si="10854"/>
        <v>Gedde_08_20211111_DL2021038_NextSukkertoppen</v>
      </c>
      <c r="J5390" t="str">
        <f t="shared" si="10855"/>
        <v>Gedde</v>
      </c>
      <c r="K5390" t="str">
        <f t="shared" si="10856"/>
        <v>PosK</v>
      </c>
      <c r="L5390">
        <f t="shared" si="10857"/>
        <v>25.16</v>
      </c>
      <c r="M5390">
        <f t="shared" si="10858"/>
        <v>25.16</v>
      </c>
      <c r="N5390">
        <f t="shared" si="10859"/>
        <v>0</v>
      </c>
      <c r="O5390">
        <f t="shared" si="10860"/>
        <v>81.45</v>
      </c>
      <c r="Q5390">
        <f t="shared" ref="Q5390" si="10960">IF(L5392="No Ct",0,L5392)</f>
        <v>41.02</v>
      </c>
      <c r="R5390">
        <f t="shared" ref="R5390" si="10961">IF(L5393="No Ct",0,L5393)</f>
        <v>40.43</v>
      </c>
      <c r="S5390" t="str">
        <f t="shared" ref="S5390" si="10962">IF(AND(M5390&gt;0,N5390=0),"Valid","Invalid")</f>
        <v>Valid</v>
      </c>
      <c r="T5390" t="str">
        <f t="shared" ref="T5390" si="10963">IF(OR(Q5390&gt;1,R5390&gt;1),"Present","Absent")</f>
        <v>Present</v>
      </c>
      <c r="U5390" t="str">
        <f t="shared" ref="U5390" si="10964">IF(OR(AND(Q5390&gt;1,Q5390&lt;41),AND(R5390&gt;1,R5390&lt;41)),"Ct&lt;41","Ct&gt;41")</f>
        <v>Ct&lt;41</v>
      </c>
      <c r="V5390" t="str">
        <f>VLOOKUP(J5390,Datasæt_Analysesystemer!$C$2:$D$68,2,FALSE)</f>
        <v>Gedde</v>
      </c>
      <c r="W5390" t="str">
        <f t="shared" ref="W5390" si="10965">MID(F5390,10,9)</f>
        <v>DL2021038</v>
      </c>
      <c r="X5390" t="str">
        <f t="shared" ref="X5390" si="10966">W5390&amp;"_"&amp;V5390&amp;"_"&amp;S5390&amp;"_"&amp;T5390&amp;"_"&amp;U5390</f>
        <v>DL2021038_Gedde_Valid_Present_Ct&lt;41</v>
      </c>
    </row>
    <row r="5391" spans="1:24" x14ac:dyDescent="0.25">
      <c r="A5391" t="s">
        <v>243</v>
      </c>
      <c r="B5391" t="s">
        <v>1353</v>
      </c>
      <c r="C5391" t="s">
        <v>16</v>
      </c>
      <c r="D5391" s="6">
        <v>0.1</v>
      </c>
      <c r="E5391" s="6" t="s">
        <v>17</v>
      </c>
      <c r="F5391" t="s">
        <v>1539</v>
      </c>
      <c r="G5391" t="str">
        <f t="shared" si="10910"/>
        <v>DL2021038</v>
      </c>
      <c r="H5391" t="str">
        <f t="shared" si="10853"/>
        <v>08</v>
      </c>
      <c r="I5391" t="str">
        <f t="shared" si="10854"/>
        <v>Gedde_08_20211111_DL2021038_NextSukkertoppen</v>
      </c>
      <c r="J5391" t="str">
        <f t="shared" si="10855"/>
        <v>Gedde</v>
      </c>
      <c r="K5391" t="str">
        <f t="shared" si="10856"/>
        <v>NegK</v>
      </c>
      <c r="L5391" t="str">
        <f t="shared" si="10857"/>
        <v>No Ct</v>
      </c>
      <c r="M5391" t="str">
        <f t="shared" si="10858"/>
        <v/>
      </c>
      <c r="N5391" t="str">
        <f t="shared" si="10859"/>
        <v/>
      </c>
      <c r="O5391" t="str">
        <f t="shared" si="10860"/>
        <v/>
      </c>
    </row>
    <row r="5392" spans="1:24" x14ac:dyDescent="0.25">
      <c r="A5392" t="s">
        <v>245</v>
      </c>
      <c r="B5392" t="s">
        <v>1354</v>
      </c>
      <c r="C5392" t="s">
        <v>20</v>
      </c>
      <c r="D5392" s="6">
        <v>0.1</v>
      </c>
      <c r="E5392" s="6">
        <v>41.02</v>
      </c>
      <c r="F5392" t="s">
        <v>1539</v>
      </c>
      <c r="G5392" t="str">
        <f t="shared" si="10910"/>
        <v>DL2021038</v>
      </c>
      <c r="H5392" t="str">
        <f t="shared" si="10853"/>
        <v>08</v>
      </c>
      <c r="I5392" t="str">
        <f t="shared" si="10854"/>
        <v>Gedde_08_20211111_DL2021038_NextSukkertoppen</v>
      </c>
      <c r="J5392" t="str">
        <f t="shared" si="10855"/>
        <v>Gedde</v>
      </c>
      <c r="K5392" t="str">
        <f t="shared" si="10856"/>
        <v>eDNA</v>
      </c>
      <c r="L5392">
        <f t="shared" si="10857"/>
        <v>41.02</v>
      </c>
      <c r="M5392" t="str">
        <f t="shared" si="10858"/>
        <v/>
      </c>
      <c r="N5392" t="str">
        <f t="shared" si="10859"/>
        <v/>
      </c>
      <c r="O5392" t="str">
        <f t="shared" si="10860"/>
        <v/>
      </c>
    </row>
    <row r="5393" spans="1:24" x14ac:dyDescent="0.25">
      <c r="A5393" t="s">
        <v>247</v>
      </c>
      <c r="B5393" t="s">
        <v>1354</v>
      </c>
      <c r="C5393" t="s">
        <v>20</v>
      </c>
      <c r="D5393" s="6">
        <v>0.1</v>
      </c>
      <c r="E5393" s="6">
        <v>40.43</v>
      </c>
      <c r="F5393" t="s">
        <v>1539</v>
      </c>
      <c r="G5393" t="str">
        <f t="shared" si="10910"/>
        <v>DL2021038</v>
      </c>
      <c r="H5393" t="str">
        <f t="shared" si="10853"/>
        <v>08</v>
      </c>
      <c r="I5393" t="str">
        <f t="shared" si="10854"/>
        <v>Gedde_08_20211111_DL2021038_NextSukkertoppen</v>
      </c>
      <c r="J5393" t="str">
        <f t="shared" si="10855"/>
        <v>Gedde</v>
      </c>
      <c r="K5393" t="str">
        <f t="shared" si="10856"/>
        <v>eDNA</v>
      </c>
      <c r="L5393">
        <f t="shared" si="10857"/>
        <v>40.43</v>
      </c>
      <c r="M5393" t="str">
        <f t="shared" si="10858"/>
        <v/>
      </c>
      <c r="N5393" t="str">
        <f t="shared" si="10859"/>
        <v/>
      </c>
      <c r="O5393" t="str">
        <f t="shared" si="10860"/>
        <v/>
      </c>
    </row>
    <row r="5394" spans="1:24" x14ac:dyDescent="0.25">
      <c r="A5394" t="s">
        <v>248</v>
      </c>
      <c r="B5394" t="s">
        <v>1355</v>
      </c>
      <c r="C5394" t="s">
        <v>13</v>
      </c>
      <c r="D5394" s="6">
        <v>0.1</v>
      </c>
      <c r="E5394" s="6" t="s">
        <v>17</v>
      </c>
      <c r="F5394" t="s">
        <v>1539</v>
      </c>
      <c r="G5394" t="str">
        <f t="shared" si="10910"/>
        <v>DL2021038</v>
      </c>
      <c r="H5394" t="str">
        <f t="shared" si="10853"/>
        <v>09</v>
      </c>
      <c r="I5394" t="str">
        <f t="shared" si="10854"/>
        <v>Karpe_09_20211111_DL2021038_NextSukkertoppen</v>
      </c>
      <c r="J5394" t="str">
        <f t="shared" si="10855"/>
        <v>Karpe</v>
      </c>
      <c r="K5394" t="str">
        <f t="shared" si="10856"/>
        <v>PosK</v>
      </c>
      <c r="L5394" t="str">
        <f t="shared" si="10857"/>
        <v>No Ct</v>
      </c>
      <c r="M5394">
        <f t="shared" si="10858"/>
        <v>0</v>
      </c>
      <c r="N5394">
        <f t="shared" si="10859"/>
        <v>0</v>
      </c>
      <c r="O5394">
        <f t="shared" si="10860"/>
        <v>0</v>
      </c>
      <c r="Q5394">
        <f t="shared" ref="Q5394" si="10967">IF(L5396="No Ct",0,L5396)</f>
        <v>0</v>
      </c>
      <c r="R5394">
        <f t="shared" ref="R5394" si="10968">IF(L5397="No Ct",0,L5397)</f>
        <v>0</v>
      </c>
      <c r="S5394" t="str">
        <f t="shared" ref="S5394" si="10969">IF(AND(M5394&gt;0,N5394=0),"Valid","Invalid")</f>
        <v>Invalid</v>
      </c>
      <c r="T5394" t="str">
        <f t="shared" ref="T5394" si="10970">IF(OR(Q5394&gt;1,R5394&gt;1),"Present","Absent")</f>
        <v>Absent</v>
      </c>
      <c r="U5394" t="str">
        <f t="shared" ref="U5394" si="10971">IF(OR(AND(Q5394&gt;1,Q5394&lt;41),AND(R5394&gt;1,R5394&lt;41)),"Ct&lt;41","Ct&gt;41")</f>
        <v>Ct&gt;41</v>
      </c>
      <c r="V5394" t="str">
        <f>VLOOKUP(J5394,Datasæt_Analysesystemer!$C$2:$D$68,2,FALSE)</f>
        <v>Karpe</v>
      </c>
      <c r="W5394" t="str">
        <f t="shared" ref="W5394" si="10972">MID(F5394,10,9)</f>
        <v>DL2021038</v>
      </c>
      <c r="X5394" t="str">
        <f t="shared" ref="X5394" si="10973">W5394&amp;"_"&amp;V5394&amp;"_"&amp;S5394&amp;"_"&amp;T5394&amp;"_"&amp;U5394</f>
        <v>DL2021038_Karpe_Invalid_Absent_Ct&gt;41</v>
      </c>
    </row>
    <row r="5395" spans="1:24" x14ac:dyDescent="0.25">
      <c r="A5395" t="s">
        <v>250</v>
      </c>
      <c r="B5395" t="s">
        <v>1356</v>
      </c>
      <c r="C5395" t="s">
        <v>16</v>
      </c>
      <c r="D5395" s="6">
        <v>0.1</v>
      </c>
      <c r="E5395" s="6" t="s">
        <v>17</v>
      </c>
      <c r="F5395" t="s">
        <v>1539</v>
      </c>
      <c r="G5395" t="str">
        <f t="shared" si="10910"/>
        <v>DL2021038</v>
      </c>
      <c r="H5395" t="str">
        <f t="shared" ref="H5395:H5458" si="10974">LEFT(B5395,2)</f>
        <v>09</v>
      </c>
      <c r="I5395" t="str">
        <f t="shared" ref="I5395:I5458" si="10975">J5395&amp;"_"&amp;H5395&amp;"_"&amp;F5395</f>
        <v>Karpe_09_20211111_DL2021038_NextSukkertoppen</v>
      </c>
      <c r="J5395" t="str">
        <f t="shared" ref="J5395:J5458" si="10976">MID(RIGHT(B5395,LEN(B5395)-3),1,FIND("_",RIGHT(B5395,LEN(B5395)-3))-1)</f>
        <v>Karpe</v>
      </c>
      <c r="K5395" t="str">
        <f t="shared" ref="K5395:K5458" si="10977">TRIM(SUBSTITUTE(RIGHT(B5395,FIND(J5395,B5395)+1),"_",""))</f>
        <v>NegK</v>
      </c>
      <c r="L5395" t="str">
        <f t="shared" ref="L5395:L5458" si="10978">IFERROR(VALUE(SUBSTITUTE(E5395,".",",")),E5395)</f>
        <v>No Ct</v>
      </c>
      <c r="M5395" t="str">
        <f t="shared" ref="M5395:M5458" si="10979">IF(K5395="PosK",SUMIFS(L:L,K:K,"PosK",I:I,I5395),"")</f>
        <v/>
      </c>
      <c r="N5395" t="str">
        <f t="shared" ref="N5395:N5458" si="10980">IF(K5395="PosK",SUMIFS(L:L,K:K,"NegK",I:I,I5395),"")</f>
        <v/>
      </c>
      <c r="O5395" t="str">
        <f t="shared" ref="O5395:O5458" si="10981">IF(K5395="PosK",SUMIFS(L:L,K:K,"eDNA",I:I,I5395),"")</f>
        <v/>
      </c>
    </row>
    <row r="5396" spans="1:24" x14ac:dyDescent="0.25">
      <c r="A5396" t="s">
        <v>252</v>
      </c>
      <c r="B5396" t="s">
        <v>1357</v>
      </c>
      <c r="C5396" t="s">
        <v>20</v>
      </c>
      <c r="D5396" s="6">
        <v>0.1</v>
      </c>
      <c r="E5396" s="6" t="s">
        <v>17</v>
      </c>
      <c r="F5396" t="s">
        <v>1539</v>
      </c>
      <c r="G5396" t="str">
        <f t="shared" si="10910"/>
        <v>DL2021038</v>
      </c>
      <c r="H5396" t="str">
        <f t="shared" si="10974"/>
        <v>09</v>
      </c>
      <c r="I5396" t="str">
        <f t="shared" si="10975"/>
        <v>Karpe_09_20211111_DL2021038_NextSukkertoppen</v>
      </c>
      <c r="J5396" t="str">
        <f t="shared" si="10976"/>
        <v>Karpe</v>
      </c>
      <c r="K5396" t="str">
        <f t="shared" si="10977"/>
        <v>eDNA</v>
      </c>
      <c r="L5396" t="str">
        <f t="shared" si="10978"/>
        <v>No Ct</v>
      </c>
      <c r="M5396" t="str">
        <f t="shared" si="10979"/>
        <v/>
      </c>
      <c r="N5396" t="str">
        <f t="shared" si="10980"/>
        <v/>
      </c>
      <c r="O5396" t="str">
        <f t="shared" si="10981"/>
        <v/>
      </c>
    </row>
    <row r="5397" spans="1:24" x14ac:dyDescent="0.25">
      <c r="A5397" t="s">
        <v>254</v>
      </c>
      <c r="B5397" t="s">
        <v>1357</v>
      </c>
      <c r="C5397" t="s">
        <v>20</v>
      </c>
      <c r="D5397" s="6">
        <v>0.1</v>
      </c>
      <c r="E5397" s="6" t="s">
        <v>17</v>
      </c>
      <c r="F5397" t="s">
        <v>1539</v>
      </c>
      <c r="G5397" t="str">
        <f t="shared" si="10910"/>
        <v>DL2021038</v>
      </c>
      <c r="H5397" t="str">
        <f t="shared" si="10974"/>
        <v>09</v>
      </c>
      <c r="I5397" t="str">
        <f t="shared" si="10975"/>
        <v>Karpe_09_20211111_DL2021038_NextSukkertoppen</v>
      </c>
      <c r="J5397" t="str">
        <f t="shared" si="10976"/>
        <v>Karpe</v>
      </c>
      <c r="K5397" t="str">
        <f t="shared" si="10977"/>
        <v>eDNA</v>
      </c>
      <c r="L5397" t="str">
        <f t="shared" si="10978"/>
        <v>No Ct</v>
      </c>
      <c r="M5397" t="str">
        <f t="shared" si="10979"/>
        <v/>
      </c>
      <c r="N5397" t="str">
        <f t="shared" si="10980"/>
        <v/>
      </c>
      <c r="O5397" t="str">
        <f t="shared" si="10981"/>
        <v/>
      </c>
    </row>
    <row r="5398" spans="1:24" x14ac:dyDescent="0.25">
      <c r="A5398" t="s">
        <v>255</v>
      </c>
      <c r="B5398" t="s">
        <v>1358</v>
      </c>
      <c r="C5398" t="s">
        <v>13</v>
      </c>
      <c r="D5398" s="6">
        <v>0.1</v>
      </c>
      <c r="E5398" s="6" t="s">
        <v>17</v>
      </c>
      <c r="F5398" t="s">
        <v>1539</v>
      </c>
      <c r="G5398" t="str">
        <f t="shared" si="10910"/>
        <v>DL2021038</v>
      </c>
      <c r="H5398" t="str">
        <f t="shared" si="10974"/>
        <v>10</v>
      </c>
      <c r="I5398" t="str">
        <f t="shared" si="10975"/>
        <v>Karpe_10_20211111_DL2021038_NextSukkertoppen</v>
      </c>
      <c r="J5398" t="str">
        <f t="shared" si="10976"/>
        <v>Karpe</v>
      </c>
      <c r="K5398" t="str">
        <f t="shared" si="10977"/>
        <v>PosK</v>
      </c>
      <c r="L5398" t="str">
        <f t="shared" si="10978"/>
        <v>No Ct</v>
      </c>
      <c r="M5398">
        <f t="shared" si="10979"/>
        <v>0</v>
      </c>
      <c r="N5398">
        <f t="shared" si="10980"/>
        <v>0</v>
      </c>
      <c r="O5398">
        <f t="shared" si="10981"/>
        <v>0</v>
      </c>
      <c r="Q5398">
        <f t="shared" ref="Q5398" si="10982">IF(L5400="No Ct",0,L5400)</f>
        <v>0</v>
      </c>
      <c r="R5398">
        <f t="shared" ref="R5398" si="10983">IF(L5401="No Ct",0,L5401)</f>
        <v>0</v>
      </c>
      <c r="S5398" t="str">
        <f t="shared" ref="S5398" si="10984">IF(AND(M5398&gt;0,N5398=0),"Valid","Invalid")</f>
        <v>Invalid</v>
      </c>
      <c r="T5398" t="str">
        <f t="shared" ref="T5398" si="10985">IF(OR(Q5398&gt;1,R5398&gt;1),"Present","Absent")</f>
        <v>Absent</v>
      </c>
      <c r="U5398" t="str">
        <f t="shared" ref="U5398" si="10986">IF(OR(AND(Q5398&gt;1,Q5398&lt;41),AND(R5398&gt;1,R5398&lt;41)),"Ct&lt;41","Ct&gt;41")</f>
        <v>Ct&gt;41</v>
      </c>
      <c r="V5398" t="str">
        <f>VLOOKUP(J5398,Datasæt_Analysesystemer!$C$2:$D$68,2,FALSE)</f>
        <v>Karpe</v>
      </c>
      <c r="W5398" t="str">
        <f t="shared" ref="W5398" si="10987">MID(F5398,10,9)</f>
        <v>DL2021038</v>
      </c>
      <c r="X5398" t="str">
        <f t="shared" ref="X5398" si="10988">W5398&amp;"_"&amp;V5398&amp;"_"&amp;S5398&amp;"_"&amp;T5398&amp;"_"&amp;U5398</f>
        <v>DL2021038_Karpe_Invalid_Absent_Ct&gt;41</v>
      </c>
    </row>
    <row r="5399" spans="1:24" x14ac:dyDescent="0.25">
      <c r="A5399" t="s">
        <v>257</v>
      </c>
      <c r="B5399" t="s">
        <v>1359</v>
      </c>
      <c r="C5399" t="s">
        <v>16</v>
      </c>
      <c r="D5399" s="6">
        <v>0.1</v>
      </c>
      <c r="E5399" s="6" t="s">
        <v>17</v>
      </c>
      <c r="F5399" t="s">
        <v>1539</v>
      </c>
      <c r="G5399" t="str">
        <f t="shared" si="10910"/>
        <v>DL2021038</v>
      </c>
      <c r="H5399" t="str">
        <f t="shared" si="10974"/>
        <v>10</v>
      </c>
      <c r="I5399" t="str">
        <f t="shared" si="10975"/>
        <v>Karpe_10_20211111_DL2021038_NextSukkertoppen</v>
      </c>
      <c r="J5399" t="str">
        <f t="shared" si="10976"/>
        <v>Karpe</v>
      </c>
      <c r="K5399" t="str">
        <f t="shared" si="10977"/>
        <v>NegK</v>
      </c>
      <c r="L5399" t="str">
        <f t="shared" si="10978"/>
        <v>No Ct</v>
      </c>
      <c r="M5399" t="str">
        <f t="shared" si="10979"/>
        <v/>
      </c>
      <c r="N5399" t="str">
        <f t="shared" si="10980"/>
        <v/>
      </c>
      <c r="O5399" t="str">
        <f t="shared" si="10981"/>
        <v/>
      </c>
    </row>
    <row r="5400" spans="1:24" x14ac:dyDescent="0.25">
      <c r="A5400" t="s">
        <v>259</v>
      </c>
      <c r="B5400" t="s">
        <v>1360</v>
      </c>
      <c r="C5400" t="s">
        <v>20</v>
      </c>
      <c r="D5400" s="6">
        <v>0.1</v>
      </c>
      <c r="E5400" s="6" t="s">
        <v>17</v>
      </c>
      <c r="F5400" t="s">
        <v>1539</v>
      </c>
      <c r="G5400" t="str">
        <f t="shared" si="10910"/>
        <v>DL2021038</v>
      </c>
      <c r="H5400" t="str">
        <f t="shared" si="10974"/>
        <v>10</v>
      </c>
      <c r="I5400" t="str">
        <f t="shared" si="10975"/>
        <v>Karpe_10_20211111_DL2021038_NextSukkertoppen</v>
      </c>
      <c r="J5400" t="str">
        <f t="shared" si="10976"/>
        <v>Karpe</v>
      </c>
      <c r="K5400" t="str">
        <f t="shared" si="10977"/>
        <v>eDNA</v>
      </c>
      <c r="L5400" t="str">
        <f t="shared" si="10978"/>
        <v>No Ct</v>
      </c>
      <c r="M5400" t="str">
        <f t="shared" si="10979"/>
        <v/>
      </c>
      <c r="N5400" t="str">
        <f t="shared" si="10980"/>
        <v/>
      </c>
      <c r="O5400" t="str">
        <f t="shared" si="10981"/>
        <v/>
      </c>
    </row>
    <row r="5401" spans="1:24" x14ac:dyDescent="0.25">
      <c r="A5401" t="s">
        <v>261</v>
      </c>
      <c r="B5401" t="s">
        <v>1360</v>
      </c>
      <c r="C5401" t="s">
        <v>20</v>
      </c>
      <c r="D5401" s="6">
        <v>0.1</v>
      </c>
      <c r="E5401" s="6" t="s">
        <v>17</v>
      </c>
      <c r="F5401" t="s">
        <v>1539</v>
      </c>
      <c r="G5401" t="str">
        <f t="shared" si="10910"/>
        <v>DL2021038</v>
      </c>
      <c r="H5401" t="str">
        <f t="shared" si="10974"/>
        <v>10</v>
      </c>
      <c r="I5401" t="str">
        <f t="shared" si="10975"/>
        <v>Karpe_10_20211111_DL2021038_NextSukkertoppen</v>
      </c>
      <c r="J5401" t="str">
        <f t="shared" si="10976"/>
        <v>Karpe</v>
      </c>
      <c r="K5401" t="str">
        <f t="shared" si="10977"/>
        <v>eDNA</v>
      </c>
      <c r="L5401" t="str">
        <f t="shared" si="10978"/>
        <v>No Ct</v>
      </c>
      <c r="M5401" t="str">
        <f t="shared" si="10979"/>
        <v/>
      </c>
      <c r="N5401" t="str">
        <f t="shared" si="10980"/>
        <v/>
      </c>
      <c r="O5401" t="str">
        <f t="shared" si="10981"/>
        <v/>
      </c>
    </row>
    <row r="5402" spans="1:24" x14ac:dyDescent="0.25">
      <c r="A5402" t="s">
        <v>262</v>
      </c>
      <c r="B5402" t="s">
        <v>1361</v>
      </c>
      <c r="C5402" t="s">
        <v>13</v>
      </c>
      <c r="D5402" s="6">
        <v>0.1</v>
      </c>
      <c r="E5402" s="6" t="s">
        <v>17</v>
      </c>
      <c r="F5402" t="s">
        <v>1539</v>
      </c>
      <c r="G5402" t="str">
        <f t="shared" si="10910"/>
        <v>DL2021038</v>
      </c>
      <c r="H5402" t="str">
        <f t="shared" si="10974"/>
        <v>11</v>
      </c>
      <c r="I5402" t="str">
        <f t="shared" si="10975"/>
        <v>Soelvkarusse_11_20211111_DL2021038_NextSukkertoppen</v>
      </c>
      <c r="J5402" t="str">
        <f t="shared" si="10976"/>
        <v>Soelvkarusse</v>
      </c>
      <c r="K5402" t="str">
        <f t="shared" si="10977"/>
        <v>PosK</v>
      </c>
      <c r="L5402" t="str">
        <f t="shared" si="10978"/>
        <v>No Ct</v>
      </c>
      <c r="M5402">
        <f t="shared" si="10979"/>
        <v>0</v>
      </c>
      <c r="N5402">
        <f t="shared" si="10980"/>
        <v>0</v>
      </c>
      <c r="O5402">
        <f t="shared" si="10981"/>
        <v>0</v>
      </c>
      <c r="Q5402">
        <f t="shared" ref="Q5402" si="10989">IF(L5404="No Ct",0,L5404)</f>
        <v>0</v>
      </c>
      <c r="R5402">
        <f t="shared" ref="R5402" si="10990">IF(L5405="No Ct",0,L5405)</f>
        <v>0</v>
      </c>
      <c r="S5402" t="str">
        <f t="shared" ref="S5402" si="10991">IF(AND(M5402&gt;0,N5402=0),"Valid","Invalid")</f>
        <v>Invalid</v>
      </c>
      <c r="T5402" t="str">
        <f t="shared" ref="T5402" si="10992">IF(OR(Q5402&gt;1,R5402&gt;1),"Present","Absent")</f>
        <v>Absent</v>
      </c>
      <c r="U5402" t="str">
        <f t="shared" ref="U5402" si="10993">IF(OR(AND(Q5402&gt;1,Q5402&lt;41),AND(R5402&gt;1,R5402&lt;41)),"Ct&lt;41","Ct&gt;41")</f>
        <v>Ct&gt;41</v>
      </c>
      <c r="V5402" t="str">
        <f>VLOOKUP(J5402,Datasæt_Analysesystemer!$C$2:$D$68,2,FALSE)</f>
        <v>Sølvkarusse</v>
      </c>
      <c r="W5402" t="str">
        <f t="shared" ref="W5402" si="10994">MID(F5402,10,9)</f>
        <v>DL2021038</v>
      </c>
      <c r="X5402" t="str">
        <f t="shared" ref="X5402" si="10995">W5402&amp;"_"&amp;V5402&amp;"_"&amp;S5402&amp;"_"&amp;T5402&amp;"_"&amp;U5402</f>
        <v>DL2021038_Sølvkarusse_Invalid_Absent_Ct&gt;41</v>
      </c>
    </row>
    <row r="5403" spans="1:24" x14ac:dyDescent="0.25">
      <c r="A5403" t="s">
        <v>264</v>
      </c>
      <c r="B5403" t="s">
        <v>1362</v>
      </c>
      <c r="C5403" t="s">
        <v>16</v>
      </c>
      <c r="D5403" s="6">
        <v>0.1</v>
      </c>
      <c r="E5403" s="6" t="s">
        <v>17</v>
      </c>
      <c r="F5403" t="s">
        <v>1539</v>
      </c>
      <c r="G5403" t="str">
        <f t="shared" si="10910"/>
        <v>DL2021038</v>
      </c>
      <c r="H5403" t="str">
        <f t="shared" si="10974"/>
        <v>11</v>
      </c>
      <c r="I5403" t="str">
        <f t="shared" si="10975"/>
        <v>Soelvkarusse_11_20211111_DL2021038_NextSukkertoppen</v>
      </c>
      <c r="J5403" t="str">
        <f t="shared" si="10976"/>
        <v>Soelvkarusse</v>
      </c>
      <c r="K5403" t="str">
        <f t="shared" si="10977"/>
        <v>NegK</v>
      </c>
      <c r="L5403" t="str">
        <f t="shared" si="10978"/>
        <v>No Ct</v>
      </c>
      <c r="M5403" t="str">
        <f t="shared" si="10979"/>
        <v/>
      </c>
      <c r="N5403" t="str">
        <f t="shared" si="10980"/>
        <v/>
      </c>
      <c r="O5403" t="str">
        <f t="shared" si="10981"/>
        <v/>
      </c>
    </row>
    <row r="5404" spans="1:24" x14ac:dyDescent="0.25">
      <c r="A5404" t="s">
        <v>266</v>
      </c>
      <c r="B5404" t="s">
        <v>1363</v>
      </c>
      <c r="C5404" t="s">
        <v>20</v>
      </c>
      <c r="D5404" s="6">
        <v>0.1</v>
      </c>
      <c r="E5404" s="6" t="s">
        <v>17</v>
      </c>
      <c r="F5404" t="s">
        <v>1539</v>
      </c>
      <c r="G5404" t="str">
        <f t="shared" si="10910"/>
        <v>DL2021038</v>
      </c>
      <c r="H5404" t="str">
        <f t="shared" si="10974"/>
        <v>11</v>
      </c>
      <c r="I5404" t="str">
        <f t="shared" si="10975"/>
        <v>Soelvkarusse_11_20211111_DL2021038_NextSukkertoppen</v>
      </c>
      <c r="J5404" t="str">
        <f t="shared" si="10976"/>
        <v>Soelvkarusse</v>
      </c>
      <c r="K5404" t="str">
        <f t="shared" si="10977"/>
        <v>eDNA</v>
      </c>
      <c r="L5404" t="str">
        <f t="shared" si="10978"/>
        <v>No Ct</v>
      </c>
      <c r="M5404" t="str">
        <f t="shared" si="10979"/>
        <v/>
      </c>
      <c r="N5404" t="str">
        <f t="shared" si="10980"/>
        <v/>
      </c>
      <c r="O5404" t="str">
        <f t="shared" si="10981"/>
        <v/>
      </c>
    </row>
    <row r="5405" spans="1:24" x14ac:dyDescent="0.25">
      <c r="A5405" t="s">
        <v>268</v>
      </c>
      <c r="B5405" t="s">
        <v>1363</v>
      </c>
      <c r="C5405" t="s">
        <v>20</v>
      </c>
      <c r="D5405" s="6">
        <v>0.1</v>
      </c>
      <c r="E5405" s="6" t="s">
        <v>17</v>
      </c>
      <c r="F5405" t="s">
        <v>1539</v>
      </c>
      <c r="G5405" t="str">
        <f t="shared" si="10910"/>
        <v>DL2021038</v>
      </c>
      <c r="H5405" t="str">
        <f t="shared" si="10974"/>
        <v>11</v>
      </c>
      <c r="I5405" t="str">
        <f t="shared" si="10975"/>
        <v>Soelvkarusse_11_20211111_DL2021038_NextSukkertoppen</v>
      </c>
      <c r="J5405" t="str">
        <f t="shared" si="10976"/>
        <v>Soelvkarusse</v>
      </c>
      <c r="K5405" t="str">
        <f t="shared" si="10977"/>
        <v>eDNA</v>
      </c>
      <c r="L5405" t="str">
        <f t="shared" si="10978"/>
        <v>No Ct</v>
      </c>
      <c r="M5405" t="str">
        <f t="shared" si="10979"/>
        <v/>
      </c>
      <c r="N5405" t="str">
        <f t="shared" si="10980"/>
        <v/>
      </c>
      <c r="O5405" t="str">
        <f t="shared" si="10981"/>
        <v/>
      </c>
    </row>
    <row r="5406" spans="1:24" x14ac:dyDescent="0.25">
      <c r="A5406" t="s">
        <v>269</v>
      </c>
      <c r="B5406" t="s">
        <v>1364</v>
      </c>
      <c r="C5406" t="s">
        <v>13</v>
      </c>
      <c r="D5406" s="6">
        <v>0.1</v>
      </c>
      <c r="E5406" s="6" t="s">
        <v>17</v>
      </c>
      <c r="F5406" t="s">
        <v>1539</v>
      </c>
      <c r="G5406" t="str">
        <f t="shared" si="10910"/>
        <v>DL2021038</v>
      </c>
      <c r="H5406" t="str">
        <f t="shared" si="10974"/>
        <v>12</v>
      </c>
      <c r="I5406" t="str">
        <f t="shared" si="10975"/>
        <v>Soelvkarusse_12_20211111_DL2021038_NextSukkertoppen</v>
      </c>
      <c r="J5406" t="str">
        <f t="shared" si="10976"/>
        <v>Soelvkarusse</v>
      </c>
      <c r="K5406" t="str">
        <f t="shared" si="10977"/>
        <v>PosK</v>
      </c>
      <c r="L5406" t="str">
        <f t="shared" si="10978"/>
        <v>No Ct</v>
      </c>
      <c r="M5406">
        <f t="shared" si="10979"/>
        <v>0</v>
      </c>
      <c r="N5406">
        <f t="shared" si="10980"/>
        <v>0</v>
      </c>
      <c r="O5406">
        <f t="shared" si="10981"/>
        <v>0</v>
      </c>
      <c r="Q5406">
        <f t="shared" ref="Q5406" si="10996">IF(L5408="No Ct",0,L5408)</f>
        <v>0</v>
      </c>
      <c r="R5406">
        <f t="shared" ref="R5406" si="10997">IF(L5409="No Ct",0,L5409)</f>
        <v>0</v>
      </c>
      <c r="S5406" t="str">
        <f t="shared" ref="S5406" si="10998">IF(AND(M5406&gt;0,N5406=0),"Valid","Invalid")</f>
        <v>Invalid</v>
      </c>
      <c r="T5406" t="str">
        <f t="shared" ref="T5406" si="10999">IF(OR(Q5406&gt;1,R5406&gt;1),"Present","Absent")</f>
        <v>Absent</v>
      </c>
      <c r="U5406" t="str">
        <f t="shared" ref="U5406" si="11000">IF(OR(AND(Q5406&gt;1,Q5406&lt;41),AND(R5406&gt;1,R5406&lt;41)),"Ct&lt;41","Ct&gt;41")</f>
        <v>Ct&gt;41</v>
      </c>
      <c r="V5406" t="str">
        <f>VLOOKUP(J5406,Datasæt_Analysesystemer!$C$2:$D$68,2,FALSE)</f>
        <v>Sølvkarusse</v>
      </c>
      <c r="W5406" t="str">
        <f t="shared" ref="W5406" si="11001">MID(F5406,10,9)</f>
        <v>DL2021038</v>
      </c>
      <c r="X5406" t="str">
        <f t="shared" ref="X5406" si="11002">W5406&amp;"_"&amp;V5406&amp;"_"&amp;S5406&amp;"_"&amp;T5406&amp;"_"&amp;U5406</f>
        <v>DL2021038_Sølvkarusse_Invalid_Absent_Ct&gt;41</v>
      </c>
    </row>
    <row r="5407" spans="1:24" x14ac:dyDescent="0.25">
      <c r="A5407" t="s">
        <v>271</v>
      </c>
      <c r="B5407" t="s">
        <v>1365</v>
      </c>
      <c r="C5407" t="s">
        <v>16</v>
      </c>
      <c r="D5407" s="6">
        <v>0.1</v>
      </c>
      <c r="E5407" s="6" t="s">
        <v>17</v>
      </c>
      <c r="F5407" t="s">
        <v>1539</v>
      </c>
      <c r="G5407" t="str">
        <f t="shared" si="10910"/>
        <v>DL2021038</v>
      </c>
      <c r="H5407" t="str">
        <f t="shared" si="10974"/>
        <v>12</v>
      </c>
      <c r="I5407" t="str">
        <f t="shared" si="10975"/>
        <v>Soelvkarusse_12_20211111_DL2021038_NextSukkertoppen</v>
      </c>
      <c r="J5407" t="str">
        <f t="shared" si="10976"/>
        <v>Soelvkarusse</v>
      </c>
      <c r="K5407" t="str">
        <f t="shared" si="10977"/>
        <v>NegK</v>
      </c>
      <c r="L5407" t="str">
        <f t="shared" si="10978"/>
        <v>No Ct</v>
      </c>
      <c r="M5407" t="str">
        <f t="shared" si="10979"/>
        <v/>
      </c>
      <c r="N5407" t="str">
        <f t="shared" si="10980"/>
        <v/>
      </c>
      <c r="O5407" t="str">
        <f t="shared" si="10981"/>
        <v/>
      </c>
    </row>
    <row r="5408" spans="1:24" x14ac:dyDescent="0.25">
      <c r="A5408" t="s">
        <v>273</v>
      </c>
      <c r="B5408" t="s">
        <v>1366</v>
      </c>
      <c r="C5408" t="s">
        <v>20</v>
      </c>
      <c r="D5408" s="6">
        <v>0.1</v>
      </c>
      <c r="E5408" s="6" t="s">
        <v>17</v>
      </c>
      <c r="F5408" t="s">
        <v>1539</v>
      </c>
      <c r="G5408" t="str">
        <f t="shared" si="10910"/>
        <v>DL2021038</v>
      </c>
      <c r="H5408" t="str">
        <f t="shared" si="10974"/>
        <v>12</v>
      </c>
      <c r="I5408" t="str">
        <f t="shared" si="10975"/>
        <v>Soelvkarusse_12_20211111_DL2021038_NextSukkertoppen</v>
      </c>
      <c r="J5408" t="str">
        <f t="shared" si="10976"/>
        <v>Soelvkarusse</v>
      </c>
      <c r="K5408" t="str">
        <f t="shared" si="10977"/>
        <v>eDNA</v>
      </c>
      <c r="L5408" t="str">
        <f t="shared" si="10978"/>
        <v>No Ct</v>
      </c>
      <c r="M5408" t="str">
        <f t="shared" si="10979"/>
        <v/>
      </c>
      <c r="N5408" t="str">
        <f t="shared" si="10980"/>
        <v/>
      </c>
      <c r="O5408" t="str">
        <f t="shared" si="10981"/>
        <v/>
      </c>
    </row>
    <row r="5409" spans="1:24" x14ac:dyDescent="0.25">
      <c r="A5409" t="s">
        <v>275</v>
      </c>
      <c r="B5409" t="s">
        <v>1366</v>
      </c>
      <c r="C5409" t="s">
        <v>20</v>
      </c>
      <c r="D5409" s="6">
        <v>0.1</v>
      </c>
      <c r="E5409" s="6" t="s">
        <v>17</v>
      </c>
      <c r="F5409" t="s">
        <v>1539</v>
      </c>
      <c r="G5409" t="str">
        <f t="shared" si="10910"/>
        <v>DL2021038</v>
      </c>
      <c r="H5409" t="str">
        <f t="shared" si="10974"/>
        <v>12</v>
      </c>
      <c r="I5409" t="str">
        <f t="shared" si="10975"/>
        <v>Soelvkarusse_12_20211111_DL2021038_NextSukkertoppen</v>
      </c>
      <c r="J5409" t="str">
        <f t="shared" si="10976"/>
        <v>Soelvkarusse</v>
      </c>
      <c r="K5409" t="str">
        <f t="shared" si="10977"/>
        <v>eDNA</v>
      </c>
      <c r="L5409" t="str">
        <f t="shared" si="10978"/>
        <v>No Ct</v>
      </c>
      <c r="M5409" t="str">
        <f t="shared" si="10979"/>
        <v/>
      </c>
      <c r="N5409" t="str">
        <f t="shared" si="10980"/>
        <v/>
      </c>
      <c r="O5409" t="str">
        <f t="shared" si="10981"/>
        <v/>
      </c>
    </row>
    <row r="5410" spans="1:24" x14ac:dyDescent="0.25">
      <c r="A5410" t="s">
        <v>276</v>
      </c>
      <c r="B5410" t="s">
        <v>1367</v>
      </c>
      <c r="C5410" t="s">
        <v>13</v>
      </c>
      <c r="D5410" s="6">
        <v>0.1</v>
      </c>
      <c r="E5410" s="6">
        <v>31.34</v>
      </c>
      <c r="F5410" t="s">
        <v>1539</v>
      </c>
      <c r="G5410" t="str">
        <f t="shared" si="10910"/>
        <v>DL2021038</v>
      </c>
      <c r="H5410" t="str">
        <f t="shared" si="10974"/>
        <v>13</v>
      </c>
      <c r="I5410" t="str">
        <f t="shared" si="10975"/>
        <v>LilleVandsalamander_13_20211111_DL2021038_NextSukkertoppen</v>
      </c>
      <c r="J5410" t="str">
        <f t="shared" si="10976"/>
        <v>LilleVandsalamander</v>
      </c>
      <c r="K5410" t="str">
        <f t="shared" si="10977"/>
        <v>PosK</v>
      </c>
      <c r="L5410">
        <f t="shared" si="10978"/>
        <v>31.34</v>
      </c>
      <c r="M5410">
        <f t="shared" si="10979"/>
        <v>31.34</v>
      </c>
      <c r="N5410">
        <f t="shared" si="10980"/>
        <v>0</v>
      </c>
      <c r="O5410">
        <f t="shared" si="10981"/>
        <v>0</v>
      </c>
      <c r="Q5410">
        <f t="shared" ref="Q5410" si="11003">IF(L5412="No Ct",0,L5412)</f>
        <v>0</v>
      </c>
      <c r="R5410">
        <f t="shared" ref="R5410" si="11004">IF(L5413="No Ct",0,L5413)</f>
        <v>0</v>
      </c>
      <c r="S5410" t="str">
        <f t="shared" ref="S5410" si="11005">IF(AND(M5410&gt;0,N5410=0),"Valid","Invalid")</f>
        <v>Valid</v>
      </c>
      <c r="T5410" t="str">
        <f t="shared" ref="T5410" si="11006">IF(OR(Q5410&gt;1,R5410&gt;1),"Present","Absent")</f>
        <v>Absent</v>
      </c>
      <c r="U5410" t="str">
        <f t="shared" ref="U5410" si="11007">IF(OR(AND(Q5410&gt;1,Q5410&lt;41),AND(R5410&gt;1,R5410&lt;41)),"Ct&lt;41","Ct&gt;41")</f>
        <v>Ct&gt;41</v>
      </c>
      <c r="V5410" t="str">
        <f>VLOOKUP(J5410,Datasæt_Analysesystemer!$C$2:$D$68,2,FALSE)</f>
        <v>Lille vandsalamander</v>
      </c>
      <c r="W5410" t="str">
        <f t="shared" ref="W5410" si="11008">MID(F5410,10,9)</f>
        <v>DL2021038</v>
      </c>
      <c r="X5410" t="str">
        <f t="shared" ref="X5410" si="11009">W5410&amp;"_"&amp;V5410&amp;"_"&amp;S5410&amp;"_"&amp;T5410&amp;"_"&amp;U5410</f>
        <v>DL2021038_Lille vandsalamander_Valid_Absent_Ct&gt;41</v>
      </c>
    </row>
    <row r="5411" spans="1:24" x14ac:dyDescent="0.25">
      <c r="A5411" t="s">
        <v>278</v>
      </c>
      <c r="B5411" t="s">
        <v>1368</v>
      </c>
      <c r="C5411" t="s">
        <v>16</v>
      </c>
      <c r="D5411" s="6">
        <v>0.1</v>
      </c>
      <c r="E5411" s="6" t="s">
        <v>17</v>
      </c>
      <c r="F5411" t="s">
        <v>1539</v>
      </c>
      <c r="G5411" t="str">
        <f t="shared" si="10910"/>
        <v>DL2021038</v>
      </c>
      <c r="H5411" t="str">
        <f t="shared" si="10974"/>
        <v>13</v>
      </c>
      <c r="I5411" t="str">
        <f t="shared" si="10975"/>
        <v>LilleVandsalamander_13_20211111_DL2021038_NextSukkertoppen</v>
      </c>
      <c r="J5411" t="str">
        <f t="shared" si="10976"/>
        <v>LilleVandsalamander</v>
      </c>
      <c r="K5411" t="str">
        <f t="shared" si="10977"/>
        <v>NegK</v>
      </c>
      <c r="L5411" t="str">
        <f t="shared" si="10978"/>
        <v>No Ct</v>
      </c>
      <c r="M5411" t="str">
        <f t="shared" si="10979"/>
        <v/>
      </c>
      <c r="N5411" t="str">
        <f t="shared" si="10980"/>
        <v/>
      </c>
      <c r="O5411" t="str">
        <f t="shared" si="10981"/>
        <v/>
      </c>
    </row>
    <row r="5412" spans="1:24" x14ac:dyDescent="0.25">
      <c r="A5412" t="s">
        <v>280</v>
      </c>
      <c r="B5412" t="s">
        <v>1369</v>
      </c>
      <c r="C5412" t="s">
        <v>20</v>
      </c>
      <c r="D5412" s="6">
        <v>0.1</v>
      </c>
      <c r="E5412" s="6" t="s">
        <v>17</v>
      </c>
      <c r="F5412" t="s">
        <v>1539</v>
      </c>
      <c r="G5412" t="str">
        <f t="shared" si="10910"/>
        <v>DL2021038</v>
      </c>
      <c r="H5412" t="str">
        <f t="shared" si="10974"/>
        <v>13</v>
      </c>
      <c r="I5412" t="str">
        <f t="shared" si="10975"/>
        <v>LilleVandsalamander_13_20211111_DL2021038_NextSukkertoppen</v>
      </c>
      <c r="J5412" t="str">
        <f t="shared" si="10976"/>
        <v>LilleVandsalamander</v>
      </c>
      <c r="K5412" t="str">
        <f t="shared" si="10977"/>
        <v>eDNA</v>
      </c>
      <c r="L5412" t="str">
        <f t="shared" si="10978"/>
        <v>No Ct</v>
      </c>
      <c r="M5412" t="str">
        <f t="shared" si="10979"/>
        <v/>
      </c>
      <c r="N5412" t="str">
        <f t="shared" si="10980"/>
        <v/>
      </c>
      <c r="O5412" t="str">
        <f t="shared" si="10981"/>
        <v/>
      </c>
    </row>
    <row r="5413" spans="1:24" x14ac:dyDescent="0.25">
      <c r="A5413" t="s">
        <v>282</v>
      </c>
      <c r="B5413" t="s">
        <v>1369</v>
      </c>
      <c r="C5413" t="s">
        <v>20</v>
      </c>
      <c r="D5413" s="6">
        <v>0.1</v>
      </c>
      <c r="E5413" s="6" t="s">
        <v>17</v>
      </c>
      <c r="F5413" t="s">
        <v>1539</v>
      </c>
      <c r="G5413" t="str">
        <f t="shared" si="10910"/>
        <v>DL2021038</v>
      </c>
      <c r="H5413" t="str">
        <f t="shared" si="10974"/>
        <v>13</v>
      </c>
      <c r="I5413" t="str">
        <f t="shared" si="10975"/>
        <v>LilleVandsalamander_13_20211111_DL2021038_NextSukkertoppen</v>
      </c>
      <c r="J5413" t="str">
        <f t="shared" si="10976"/>
        <v>LilleVandsalamander</v>
      </c>
      <c r="K5413" t="str">
        <f t="shared" si="10977"/>
        <v>eDNA</v>
      </c>
      <c r="L5413" t="str">
        <f t="shared" si="10978"/>
        <v>No Ct</v>
      </c>
      <c r="M5413" t="str">
        <f t="shared" si="10979"/>
        <v/>
      </c>
      <c r="N5413" t="str">
        <f t="shared" si="10980"/>
        <v/>
      </c>
      <c r="O5413" t="str">
        <f t="shared" si="10981"/>
        <v/>
      </c>
    </row>
    <row r="5414" spans="1:24" x14ac:dyDescent="0.25">
      <c r="A5414" t="s">
        <v>283</v>
      </c>
      <c r="B5414" t="s">
        <v>1370</v>
      </c>
      <c r="C5414" t="s">
        <v>13</v>
      </c>
      <c r="D5414" s="6">
        <v>0.1</v>
      </c>
      <c r="E5414" s="6">
        <v>36.58</v>
      </c>
      <c r="F5414" t="s">
        <v>1539</v>
      </c>
      <c r="G5414" t="str">
        <f t="shared" si="10910"/>
        <v>DL2021038</v>
      </c>
      <c r="H5414" t="str">
        <f t="shared" si="10974"/>
        <v>14</v>
      </c>
      <c r="I5414" t="str">
        <f t="shared" si="10975"/>
        <v>LilleVandsalamander_14_20211111_DL2021038_NextSukkertoppen</v>
      </c>
      <c r="J5414" t="str">
        <f t="shared" si="10976"/>
        <v>LilleVandsalamander</v>
      </c>
      <c r="K5414" t="str">
        <f t="shared" si="10977"/>
        <v>PosK</v>
      </c>
      <c r="L5414">
        <f t="shared" si="10978"/>
        <v>36.58</v>
      </c>
      <c r="M5414">
        <f t="shared" si="10979"/>
        <v>36.58</v>
      </c>
      <c r="N5414">
        <f t="shared" si="10980"/>
        <v>0</v>
      </c>
      <c r="O5414">
        <f t="shared" si="10981"/>
        <v>0</v>
      </c>
      <c r="Q5414">
        <f t="shared" ref="Q5414" si="11010">IF(L5416="No Ct",0,L5416)</f>
        <v>0</v>
      </c>
      <c r="R5414">
        <f t="shared" ref="R5414" si="11011">IF(L5417="No Ct",0,L5417)</f>
        <v>0</v>
      </c>
      <c r="S5414" t="str">
        <f t="shared" ref="S5414" si="11012">IF(AND(M5414&gt;0,N5414=0),"Valid","Invalid")</f>
        <v>Valid</v>
      </c>
      <c r="T5414" t="str">
        <f t="shared" ref="T5414" si="11013">IF(OR(Q5414&gt;1,R5414&gt;1),"Present","Absent")</f>
        <v>Absent</v>
      </c>
      <c r="U5414" t="str">
        <f t="shared" ref="U5414" si="11014">IF(OR(AND(Q5414&gt;1,Q5414&lt;41),AND(R5414&gt;1,R5414&lt;41)),"Ct&lt;41","Ct&gt;41")</f>
        <v>Ct&gt;41</v>
      </c>
      <c r="V5414" t="str">
        <f>VLOOKUP(J5414,Datasæt_Analysesystemer!$C$2:$D$68,2,FALSE)</f>
        <v>Lille vandsalamander</v>
      </c>
      <c r="W5414" t="str">
        <f t="shared" ref="W5414" si="11015">MID(F5414,10,9)</f>
        <v>DL2021038</v>
      </c>
      <c r="X5414" t="str">
        <f t="shared" ref="X5414" si="11016">W5414&amp;"_"&amp;V5414&amp;"_"&amp;S5414&amp;"_"&amp;T5414&amp;"_"&amp;U5414</f>
        <v>DL2021038_Lille vandsalamander_Valid_Absent_Ct&gt;41</v>
      </c>
    </row>
    <row r="5415" spans="1:24" x14ac:dyDescent="0.25">
      <c r="A5415" t="s">
        <v>285</v>
      </c>
      <c r="B5415" t="s">
        <v>1371</v>
      </c>
      <c r="C5415" t="s">
        <v>16</v>
      </c>
      <c r="D5415" s="6">
        <v>0.1</v>
      </c>
      <c r="E5415" s="6" t="s">
        <v>17</v>
      </c>
      <c r="F5415" t="s">
        <v>1539</v>
      </c>
      <c r="G5415" t="str">
        <f t="shared" si="10910"/>
        <v>DL2021038</v>
      </c>
      <c r="H5415" t="str">
        <f t="shared" si="10974"/>
        <v>14</v>
      </c>
      <c r="I5415" t="str">
        <f t="shared" si="10975"/>
        <v>LilleVandsalamander_14_20211111_DL2021038_NextSukkertoppen</v>
      </c>
      <c r="J5415" t="str">
        <f t="shared" si="10976"/>
        <v>LilleVandsalamander</v>
      </c>
      <c r="K5415" t="str">
        <f t="shared" si="10977"/>
        <v>NegK</v>
      </c>
      <c r="L5415" t="str">
        <f t="shared" si="10978"/>
        <v>No Ct</v>
      </c>
      <c r="M5415" t="str">
        <f t="shared" si="10979"/>
        <v/>
      </c>
      <c r="N5415" t="str">
        <f t="shared" si="10980"/>
        <v/>
      </c>
      <c r="O5415" t="str">
        <f t="shared" si="10981"/>
        <v/>
      </c>
    </row>
    <row r="5416" spans="1:24" x14ac:dyDescent="0.25">
      <c r="A5416" t="s">
        <v>287</v>
      </c>
      <c r="B5416" t="s">
        <v>1372</v>
      </c>
      <c r="C5416" t="s">
        <v>20</v>
      </c>
      <c r="D5416" s="6">
        <v>0.1</v>
      </c>
      <c r="E5416" s="6" t="s">
        <v>17</v>
      </c>
      <c r="F5416" t="s">
        <v>1539</v>
      </c>
      <c r="G5416" t="str">
        <f t="shared" si="10910"/>
        <v>DL2021038</v>
      </c>
      <c r="H5416" t="str">
        <f t="shared" si="10974"/>
        <v>14</v>
      </c>
      <c r="I5416" t="str">
        <f t="shared" si="10975"/>
        <v>LilleVandsalamander_14_20211111_DL2021038_NextSukkertoppen</v>
      </c>
      <c r="J5416" t="str">
        <f t="shared" si="10976"/>
        <v>LilleVandsalamander</v>
      </c>
      <c r="K5416" t="str">
        <f t="shared" si="10977"/>
        <v>eDNA</v>
      </c>
      <c r="L5416" t="str">
        <f t="shared" si="10978"/>
        <v>No Ct</v>
      </c>
      <c r="M5416" t="str">
        <f t="shared" si="10979"/>
        <v/>
      </c>
      <c r="N5416" t="str">
        <f t="shared" si="10980"/>
        <v/>
      </c>
      <c r="O5416" t="str">
        <f t="shared" si="10981"/>
        <v/>
      </c>
    </row>
    <row r="5417" spans="1:24" x14ac:dyDescent="0.25">
      <c r="A5417" t="s">
        <v>289</v>
      </c>
      <c r="B5417" t="s">
        <v>1372</v>
      </c>
      <c r="C5417" t="s">
        <v>20</v>
      </c>
      <c r="D5417" s="6">
        <v>0.1</v>
      </c>
      <c r="E5417" s="6" t="s">
        <v>17</v>
      </c>
      <c r="F5417" t="s">
        <v>1539</v>
      </c>
      <c r="G5417" t="str">
        <f t="shared" si="10910"/>
        <v>DL2021038</v>
      </c>
      <c r="H5417" t="str">
        <f t="shared" si="10974"/>
        <v>14</v>
      </c>
      <c r="I5417" t="str">
        <f t="shared" si="10975"/>
        <v>LilleVandsalamander_14_20211111_DL2021038_NextSukkertoppen</v>
      </c>
      <c r="J5417" t="str">
        <f t="shared" si="10976"/>
        <v>LilleVandsalamander</v>
      </c>
      <c r="K5417" t="str">
        <f t="shared" si="10977"/>
        <v>eDNA</v>
      </c>
      <c r="L5417" t="str">
        <f t="shared" si="10978"/>
        <v>No Ct</v>
      </c>
      <c r="M5417" t="str">
        <f t="shared" si="10979"/>
        <v/>
      </c>
      <c r="N5417" t="str">
        <f t="shared" si="10980"/>
        <v/>
      </c>
      <c r="O5417" t="str">
        <f t="shared" si="10981"/>
        <v/>
      </c>
    </row>
    <row r="5418" spans="1:24" x14ac:dyDescent="0.25">
      <c r="A5418" t="s">
        <v>290</v>
      </c>
      <c r="B5418" t="s">
        <v>1373</v>
      </c>
      <c r="C5418" t="s">
        <v>13</v>
      </c>
      <c r="D5418" s="6">
        <v>0.1</v>
      </c>
      <c r="E5418" s="6">
        <v>49.79</v>
      </c>
      <c r="F5418" t="s">
        <v>1539</v>
      </c>
      <c r="G5418" t="str">
        <f t="shared" si="10910"/>
        <v>DL2021038</v>
      </c>
      <c r="H5418" t="str">
        <f t="shared" si="10974"/>
        <v>15</v>
      </c>
      <c r="I5418" t="str">
        <f t="shared" si="10975"/>
        <v>Flodkrebs_15_20211111_DL2021038_NextSukkertoppen</v>
      </c>
      <c r="J5418" t="str">
        <f t="shared" si="10976"/>
        <v>Flodkrebs</v>
      </c>
      <c r="K5418" t="str">
        <f t="shared" si="10977"/>
        <v>PosK</v>
      </c>
      <c r="L5418">
        <f t="shared" si="10978"/>
        <v>49.79</v>
      </c>
      <c r="M5418">
        <f t="shared" si="10979"/>
        <v>49.79</v>
      </c>
      <c r="N5418">
        <f t="shared" si="10980"/>
        <v>0</v>
      </c>
      <c r="O5418">
        <f t="shared" si="10981"/>
        <v>0</v>
      </c>
      <c r="Q5418">
        <f t="shared" ref="Q5418" si="11017">IF(L5420="No Ct",0,L5420)</f>
        <v>0</v>
      </c>
      <c r="R5418">
        <f t="shared" ref="R5418" si="11018">IF(L5421="No Ct",0,L5421)</f>
        <v>0</v>
      </c>
      <c r="S5418" t="str">
        <f t="shared" ref="S5418" si="11019">IF(AND(M5418&gt;0,N5418=0),"Valid","Invalid")</f>
        <v>Valid</v>
      </c>
      <c r="T5418" t="str">
        <f t="shared" ref="T5418" si="11020">IF(OR(Q5418&gt;1,R5418&gt;1),"Present","Absent")</f>
        <v>Absent</v>
      </c>
      <c r="U5418" t="str">
        <f t="shared" ref="U5418" si="11021">IF(OR(AND(Q5418&gt;1,Q5418&lt;41),AND(R5418&gt;1,R5418&lt;41)),"Ct&lt;41","Ct&gt;41")</f>
        <v>Ct&gt;41</v>
      </c>
      <c r="V5418" t="str">
        <f>VLOOKUP(J5418,Datasæt_Analysesystemer!$C$2:$D$68,2,FALSE)</f>
        <v>Flodkrebs</v>
      </c>
      <c r="W5418" t="str">
        <f t="shared" ref="W5418" si="11022">MID(F5418,10,9)</f>
        <v>DL2021038</v>
      </c>
      <c r="X5418" t="str">
        <f t="shared" ref="X5418" si="11023">W5418&amp;"_"&amp;V5418&amp;"_"&amp;S5418&amp;"_"&amp;T5418&amp;"_"&amp;U5418</f>
        <v>DL2021038_Flodkrebs_Valid_Absent_Ct&gt;41</v>
      </c>
    </row>
    <row r="5419" spans="1:24" x14ac:dyDescent="0.25">
      <c r="A5419" t="s">
        <v>292</v>
      </c>
      <c r="B5419" t="s">
        <v>1374</v>
      </c>
      <c r="C5419" t="s">
        <v>16</v>
      </c>
      <c r="D5419" s="6">
        <v>0.1</v>
      </c>
      <c r="E5419" s="6" t="s">
        <v>17</v>
      </c>
      <c r="F5419" t="s">
        <v>1539</v>
      </c>
      <c r="G5419" t="str">
        <f t="shared" si="10910"/>
        <v>DL2021038</v>
      </c>
      <c r="H5419" t="str">
        <f t="shared" si="10974"/>
        <v>15</v>
      </c>
      <c r="I5419" t="str">
        <f t="shared" si="10975"/>
        <v>Flodkrebs_15_20211111_DL2021038_NextSukkertoppen</v>
      </c>
      <c r="J5419" t="str">
        <f t="shared" si="10976"/>
        <v>Flodkrebs</v>
      </c>
      <c r="K5419" t="str">
        <f t="shared" si="10977"/>
        <v>NegK</v>
      </c>
      <c r="L5419" t="str">
        <f t="shared" si="10978"/>
        <v>No Ct</v>
      </c>
      <c r="M5419" t="str">
        <f t="shared" si="10979"/>
        <v/>
      </c>
      <c r="N5419" t="str">
        <f t="shared" si="10980"/>
        <v/>
      </c>
      <c r="O5419" t="str">
        <f t="shared" si="10981"/>
        <v/>
      </c>
    </row>
    <row r="5420" spans="1:24" x14ac:dyDescent="0.25">
      <c r="A5420" t="s">
        <v>294</v>
      </c>
      <c r="B5420" t="s">
        <v>1375</v>
      </c>
      <c r="C5420" t="s">
        <v>20</v>
      </c>
      <c r="D5420" s="6">
        <v>0.1</v>
      </c>
      <c r="E5420" s="6" t="s">
        <v>17</v>
      </c>
      <c r="F5420" t="s">
        <v>1539</v>
      </c>
      <c r="G5420" t="str">
        <f t="shared" si="10910"/>
        <v>DL2021038</v>
      </c>
      <c r="H5420" t="str">
        <f t="shared" si="10974"/>
        <v>15</v>
      </c>
      <c r="I5420" t="str">
        <f t="shared" si="10975"/>
        <v>Flodkrebs_15_20211111_DL2021038_NextSukkertoppen</v>
      </c>
      <c r="J5420" t="str">
        <f t="shared" si="10976"/>
        <v>Flodkrebs</v>
      </c>
      <c r="K5420" t="str">
        <f t="shared" si="10977"/>
        <v>eDNA</v>
      </c>
      <c r="L5420" t="str">
        <f t="shared" si="10978"/>
        <v>No Ct</v>
      </c>
      <c r="M5420" t="str">
        <f t="shared" si="10979"/>
        <v/>
      </c>
      <c r="N5420" t="str">
        <f t="shared" si="10980"/>
        <v/>
      </c>
      <c r="O5420" t="str">
        <f t="shared" si="10981"/>
        <v/>
      </c>
    </row>
    <row r="5421" spans="1:24" x14ac:dyDescent="0.25">
      <c r="A5421" t="s">
        <v>296</v>
      </c>
      <c r="B5421" t="s">
        <v>1375</v>
      </c>
      <c r="C5421" t="s">
        <v>20</v>
      </c>
      <c r="D5421" s="6">
        <v>0.1</v>
      </c>
      <c r="E5421" s="6" t="s">
        <v>17</v>
      </c>
      <c r="F5421" t="s">
        <v>1539</v>
      </c>
      <c r="G5421" t="str">
        <f t="shared" si="10910"/>
        <v>DL2021038</v>
      </c>
      <c r="H5421" t="str">
        <f t="shared" si="10974"/>
        <v>15</v>
      </c>
      <c r="I5421" t="str">
        <f t="shared" si="10975"/>
        <v>Flodkrebs_15_20211111_DL2021038_NextSukkertoppen</v>
      </c>
      <c r="J5421" t="str">
        <f t="shared" si="10976"/>
        <v>Flodkrebs</v>
      </c>
      <c r="K5421" t="str">
        <f t="shared" si="10977"/>
        <v>eDNA</v>
      </c>
      <c r="L5421" t="str">
        <f t="shared" si="10978"/>
        <v>No Ct</v>
      </c>
      <c r="M5421" t="str">
        <f t="shared" si="10979"/>
        <v/>
      </c>
      <c r="N5421" t="str">
        <f t="shared" si="10980"/>
        <v/>
      </c>
      <c r="O5421" t="str">
        <f t="shared" si="10981"/>
        <v/>
      </c>
    </row>
    <row r="5422" spans="1:24" x14ac:dyDescent="0.25">
      <c r="A5422" t="s">
        <v>297</v>
      </c>
      <c r="B5422" t="s">
        <v>1376</v>
      </c>
      <c r="C5422" t="s">
        <v>13</v>
      </c>
      <c r="D5422" s="6">
        <v>0.1</v>
      </c>
      <c r="E5422" s="6" t="s">
        <v>17</v>
      </c>
      <c r="F5422" t="s">
        <v>1539</v>
      </c>
      <c r="G5422" t="str">
        <f t="shared" si="10910"/>
        <v>DL2021038</v>
      </c>
      <c r="H5422" t="str">
        <f t="shared" si="10974"/>
        <v>16</v>
      </c>
      <c r="I5422" t="str">
        <f t="shared" si="10975"/>
        <v>Flodkrebs_16_20211111_DL2021038_NextSukkertoppen</v>
      </c>
      <c r="J5422" t="str">
        <f t="shared" si="10976"/>
        <v>Flodkrebs</v>
      </c>
      <c r="K5422" t="str">
        <f t="shared" si="10977"/>
        <v>PosK</v>
      </c>
      <c r="L5422" t="str">
        <f t="shared" si="10978"/>
        <v>No Ct</v>
      </c>
      <c r="M5422">
        <f t="shared" si="10979"/>
        <v>0</v>
      </c>
      <c r="N5422">
        <f t="shared" si="10980"/>
        <v>0</v>
      </c>
      <c r="O5422">
        <f t="shared" si="10981"/>
        <v>0</v>
      </c>
      <c r="Q5422">
        <f t="shared" ref="Q5422" si="11024">IF(L5424="No Ct",0,L5424)</f>
        <v>0</v>
      </c>
      <c r="R5422">
        <f t="shared" ref="R5422" si="11025">IF(L5425="No Ct",0,L5425)</f>
        <v>0</v>
      </c>
      <c r="S5422" t="str">
        <f t="shared" ref="S5422" si="11026">IF(AND(M5422&gt;0,N5422=0),"Valid","Invalid")</f>
        <v>Invalid</v>
      </c>
      <c r="T5422" t="str">
        <f t="shared" ref="T5422" si="11027">IF(OR(Q5422&gt;1,R5422&gt;1),"Present","Absent")</f>
        <v>Absent</v>
      </c>
      <c r="U5422" t="str">
        <f t="shared" ref="U5422" si="11028">IF(OR(AND(Q5422&gt;1,Q5422&lt;41),AND(R5422&gt;1,R5422&lt;41)),"Ct&lt;41","Ct&gt;41")</f>
        <v>Ct&gt;41</v>
      </c>
      <c r="V5422" t="str">
        <f>VLOOKUP(J5422,Datasæt_Analysesystemer!$C$2:$D$68,2,FALSE)</f>
        <v>Flodkrebs</v>
      </c>
      <c r="W5422" t="str">
        <f t="shared" ref="W5422" si="11029">MID(F5422,10,9)</f>
        <v>DL2021038</v>
      </c>
      <c r="X5422" t="str">
        <f t="shared" ref="X5422" si="11030">W5422&amp;"_"&amp;V5422&amp;"_"&amp;S5422&amp;"_"&amp;T5422&amp;"_"&amp;U5422</f>
        <v>DL2021038_Flodkrebs_Invalid_Absent_Ct&gt;41</v>
      </c>
    </row>
    <row r="5423" spans="1:24" x14ac:dyDescent="0.25">
      <c r="A5423" t="s">
        <v>299</v>
      </c>
      <c r="B5423" t="s">
        <v>1377</v>
      </c>
      <c r="C5423" t="s">
        <v>16</v>
      </c>
      <c r="D5423" s="6">
        <v>0.1</v>
      </c>
      <c r="E5423" s="6" t="s">
        <v>17</v>
      </c>
      <c r="F5423" t="s">
        <v>1539</v>
      </c>
      <c r="G5423" t="str">
        <f t="shared" si="10910"/>
        <v>DL2021038</v>
      </c>
      <c r="H5423" t="str">
        <f t="shared" si="10974"/>
        <v>16</v>
      </c>
      <c r="I5423" t="str">
        <f t="shared" si="10975"/>
        <v>Flodkrebs_16_20211111_DL2021038_NextSukkertoppen</v>
      </c>
      <c r="J5423" t="str">
        <f t="shared" si="10976"/>
        <v>Flodkrebs</v>
      </c>
      <c r="K5423" t="str">
        <f t="shared" si="10977"/>
        <v>NegK</v>
      </c>
      <c r="L5423" t="str">
        <f t="shared" si="10978"/>
        <v>No Ct</v>
      </c>
      <c r="M5423" t="str">
        <f t="shared" si="10979"/>
        <v/>
      </c>
      <c r="N5423" t="str">
        <f t="shared" si="10980"/>
        <v/>
      </c>
      <c r="O5423" t="str">
        <f t="shared" si="10981"/>
        <v/>
      </c>
    </row>
    <row r="5424" spans="1:24" x14ac:dyDescent="0.25">
      <c r="A5424" t="s">
        <v>301</v>
      </c>
      <c r="B5424" t="s">
        <v>1378</v>
      </c>
      <c r="C5424" t="s">
        <v>20</v>
      </c>
      <c r="D5424" s="6">
        <v>0.1</v>
      </c>
      <c r="E5424" s="6" t="s">
        <v>17</v>
      </c>
      <c r="F5424" t="s">
        <v>1539</v>
      </c>
      <c r="G5424" t="str">
        <f t="shared" si="10910"/>
        <v>DL2021038</v>
      </c>
      <c r="H5424" t="str">
        <f t="shared" si="10974"/>
        <v>16</v>
      </c>
      <c r="I5424" t="str">
        <f t="shared" si="10975"/>
        <v>Flodkrebs_16_20211111_DL2021038_NextSukkertoppen</v>
      </c>
      <c r="J5424" t="str">
        <f t="shared" si="10976"/>
        <v>Flodkrebs</v>
      </c>
      <c r="K5424" t="str">
        <f t="shared" si="10977"/>
        <v>eDNA</v>
      </c>
      <c r="L5424" t="str">
        <f t="shared" si="10978"/>
        <v>No Ct</v>
      </c>
      <c r="M5424" t="str">
        <f t="shared" si="10979"/>
        <v/>
      </c>
      <c r="N5424" t="str">
        <f t="shared" si="10980"/>
        <v/>
      </c>
      <c r="O5424" t="str">
        <f t="shared" si="10981"/>
        <v/>
      </c>
    </row>
    <row r="5425" spans="1:24" x14ac:dyDescent="0.25">
      <c r="A5425" t="s">
        <v>303</v>
      </c>
      <c r="B5425" t="s">
        <v>1378</v>
      </c>
      <c r="C5425" t="s">
        <v>20</v>
      </c>
      <c r="D5425" s="6">
        <v>0.1</v>
      </c>
      <c r="E5425" s="6" t="s">
        <v>17</v>
      </c>
      <c r="F5425" t="s">
        <v>1539</v>
      </c>
      <c r="G5425" t="str">
        <f t="shared" si="10910"/>
        <v>DL2021038</v>
      </c>
      <c r="H5425" t="str">
        <f t="shared" si="10974"/>
        <v>16</v>
      </c>
      <c r="I5425" t="str">
        <f t="shared" si="10975"/>
        <v>Flodkrebs_16_20211111_DL2021038_NextSukkertoppen</v>
      </c>
      <c r="J5425" t="str">
        <f t="shared" si="10976"/>
        <v>Flodkrebs</v>
      </c>
      <c r="K5425" t="str">
        <f t="shared" si="10977"/>
        <v>eDNA</v>
      </c>
      <c r="L5425" t="str">
        <f t="shared" si="10978"/>
        <v>No Ct</v>
      </c>
      <c r="M5425" t="str">
        <f t="shared" si="10979"/>
        <v/>
      </c>
      <c r="N5425" t="str">
        <f t="shared" si="10980"/>
        <v/>
      </c>
      <c r="O5425" t="str">
        <f t="shared" si="10981"/>
        <v/>
      </c>
    </row>
    <row r="5426" spans="1:24" x14ac:dyDescent="0.25">
      <c r="A5426" t="s">
        <v>304</v>
      </c>
      <c r="B5426" t="s">
        <v>1379</v>
      </c>
      <c r="C5426" t="s">
        <v>13</v>
      </c>
      <c r="D5426" s="6">
        <v>0.1</v>
      </c>
      <c r="E5426" s="6">
        <v>30.75</v>
      </c>
      <c r="F5426" t="s">
        <v>1539</v>
      </c>
      <c r="G5426" t="str">
        <f t="shared" ref="G5426:G5489" si="11031">MID(F5426,10,9)</f>
        <v>DL2021038</v>
      </c>
      <c r="H5426" t="str">
        <f t="shared" si="10974"/>
        <v>17</v>
      </c>
      <c r="I5426" t="str">
        <f t="shared" si="10975"/>
        <v>Signalkrebs_17_20211111_DL2021038_NextSukkertoppen</v>
      </c>
      <c r="J5426" t="str">
        <f t="shared" si="10976"/>
        <v>Signalkrebs</v>
      </c>
      <c r="K5426" t="str">
        <f t="shared" si="10977"/>
        <v>PosK</v>
      </c>
      <c r="L5426">
        <f t="shared" si="10978"/>
        <v>30.75</v>
      </c>
      <c r="M5426">
        <f t="shared" si="10979"/>
        <v>30.75</v>
      </c>
      <c r="N5426">
        <f t="shared" si="10980"/>
        <v>0</v>
      </c>
      <c r="O5426">
        <f t="shared" si="10981"/>
        <v>0</v>
      </c>
      <c r="Q5426">
        <f t="shared" ref="Q5426" si="11032">IF(L5428="No Ct",0,L5428)</f>
        <v>0</v>
      </c>
      <c r="R5426">
        <f t="shared" ref="R5426" si="11033">IF(L5429="No Ct",0,L5429)</f>
        <v>0</v>
      </c>
      <c r="S5426" t="str">
        <f t="shared" ref="S5426" si="11034">IF(AND(M5426&gt;0,N5426=0),"Valid","Invalid")</f>
        <v>Valid</v>
      </c>
      <c r="T5426" t="str">
        <f t="shared" ref="T5426" si="11035">IF(OR(Q5426&gt;1,R5426&gt;1),"Present","Absent")</f>
        <v>Absent</v>
      </c>
      <c r="U5426" t="str">
        <f t="shared" ref="U5426" si="11036">IF(OR(AND(Q5426&gt;1,Q5426&lt;41),AND(R5426&gt;1,R5426&lt;41)),"Ct&lt;41","Ct&gt;41")</f>
        <v>Ct&gt;41</v>
      </c>
      <c r="V5426" t="str">
        <f>VLOOKUP(J5426,Datasæt_Analysesystemer!$C$2:$D$68,2,FALSE)</f>
        <v>Signalkrebs</v>
      </c>
      <c r="W5426" t="str">
        <f t="shared" ref="W5426" si="11037">MID(F5426,10,9)</f>
        <v>DL2021038</v>
      </c>
      <c r="X5426" t="str">
        <f t="shared" ref="X5426" si="11038">W5426&amp;"_"&amp;V5426&amp;"_"&amp;S5426&amp;"_"&amp;T5426&amp;"_"&amp;U5426</f>
        <v>DL2021038_Signalkrebs_Valid_Absent_Ct&gt;41</v>
      </c>
    </row>
    <row r="5427" spans="1:24" x14ac:dyDescent="0.25">
      <c r="A5427" t="s">
        <v>306</v>
      </c>
      <c r="B5427" t="s">
        <v>1380</v>
      </c>
      <c r="C5427" t="s">
        <v>16</v>
      </c>
      <c r="D5427" s="6">
        <v>0.1</v>
      </c>
      <c r="E5427" s="6" t="s">
        <v>17</v>
      </c>
      <c r="F5427" t="s">
        <v>1539</v>
      </c>
      <c r="G5427" t="str">
        <f t="shared" si="11031"/>
        <v>DL2021038</v>
      </c>
      <c r="H5427" t="str">
        <f t="shared" si="10974"/>
        <v>17</v>
      </c>
      <c r="I5427" t="str">
        <f t="shared" si="10975"/>
        <v>Signalkrebs_17_20211111_DL2021038_NextSukkertoppen</v>
      </c>
      <c r="J5427" t="str">
        <f t="shared" si="10976"/>
        <v>Signalkrebs</v>
      </c>
      <c r="K5427" t="str">
        <f t="shared" si="10977"/>
        <v>NegK</v>
      </c>
      <c r="L5427" t="str">
        <f t="shared" si="10978"/>
        <v>No Ct</v>
      </c>
      <c r="M5427" t="str">
        <f t="shared" si="10979"/>
        <v/>
      </c>
      <c r="N5427" t="str">
        <f t="shared" si="10980"/>
        <v/>
      </c>
      <c r="O5427" t="str">
        <f t="shared" si="10981"/>
        <v/>
      </c>
    </row>
    <row r="5428" spans="1:24" x14ac:dyDescent="0.25">
      <c r="A5428" t="s">
        <v>308</v>
      </c>
      <c r="B5428" t="s">
        <v>1381</v>
      </c>
      <c r="C5428" t="s">
        <v>20</v>
      </c>
      <c r="D5428" s="6">
        <v>0.1</v>
      </c>
      <c r="E5428" s="6" t="s">
        <v>17</v>
      </c>
      <c r="F5428" t="s">
        <v>1539</v>
      </c>
      <c r="G5428" t="str">
        <f t="shared" si="11031"/>
        <v>DL2021038</v>
      </c>
      <c r="H5428" t="str">
        <f t="shared" si="10974"/>
        <v>17</v>
      </c>
      <c r="I5428" t="str">
        <f t="shared" si="10975"/>
        <v>Signalkrebs_17_20211111_DL2021038_NextSukkertoppen</v>
      </c>
      <c r="J5428" t="str">
        <f t="shared" si="10976"/>
        <v>Signalkrebs</v>
      </c>
      <c r="K5428" t="str">
        <f t="shared" si="10977"/>
        <v>eDNA</v>
      </c>
      <c r="L5428" t="str">
        <f t="shared" si="10978"/>
        <v>No Ct</v>
      </c>
      <c r="M5428" t="str">
        <f t="shared" si="10979"/>
        <v/>
      </c>
      <c r="N5428" t="str">
        <f t="shared" si="10980"/>
        <v/>
      </c>
      <c r="O5428" t="str">
        <f t="shared" si="10981"/>
        <v/>
      </c>
    </row>
    <row r="5429" spans="1:24" x14ac:dyDescent="0.25">
      <c r="A5429" t="s">
        <v>310</v>
      </c>
      <c r="B5429" t="s">
        <v>1381</v>
      </c>
      <c r="C5429" t="s">
        <v>20</v>
      </c>
      <c r="D5429" s="6">
        <v>0.1</v>
      </c>
      <c r="E5429" s="6" t="s">
        <v>17</v>
      </c>
      <c r="F5429" t="s">
        <v>1539</v>
      </c>
      <c r="G5429" t="str">
        <f t="shared" si="11031"/>
        <v>DL2021038</v>
      </c>
      <c r="H5429" t="str">
        <f t="shared" si="10974"/>
        <v>17</v>
      </c>
      <c r="I5429" t="str">
        <f t="shared" si="10975"/>
        <v>Signalkrebs_17_20211111_DL2021038_NextSukkertoppen</v>
      </c>
      <c r="J5429" t="str">
        <f t="shared" si="10976"/>
        <v>Signalkrebs</v>
      </c>
      <c r="K5429" t="str">
        <f t="shared" si="10977"/>
        <v>eDNA</v>
      </c>
      <c r="L5429" t="str">
        <f t="shared" si="10978"/>
        <v>No Ct</v>
      </c>
      <c r="M5429" t="str">
        <f t="shared" si="10979"/>
        <v/>
      </c>
      <c r="N5429" t="str">
        <f t="shared" si="10980"/>
        <v/>
      </c>
      <c r="O5429" t="str">
        <f t="shared" si="10981"/>
        <v/>
      </c>
    </row>
    <row r="5430" spans="1:24" x14ac:dyDescent="0.25">
      <c r="A5430" t="s">
        <v>311</v>
      </c>
      <c r="B5430" t="s">
        <v>1382</v>
      </c>
      <c r="C5430" t="s">
        <v>13</v>
      </c>
      <c r="D5430" s="6">
        <v>0.1</v>
      </c>
      <c r="E5430" s="6">
        <v>31.09</v>
      </c>
      <c r="F5430" t="s">
        <v>1539</v>
      </c>
      <c r="G5430" t="str">
        <f t="shared" si="11031"/>
        <v>DL2021038</v>
      </c>
      <c r="H5430" t="str">
        <f t="shared" si="10974"/>
        <v>18</v>
      </c>
      <c r="I5430" t="str">
        <f t="shared" si="10975"/>
        <v>Signalkrebs_18_20211111_DL2021038_NextSukkertoppen</v>
      </c>
      <c r="J5430" t="str">
        <f t="shared" si="10976"/>
        <v>Signalkrebs</v>
      </c>
      <c r="K5430" t="str">
        <f t="shared" si="10977"/>
        <v>PosK</v>
      </c>
      <c r="L5430">
        <f t="shared" si="10978"/>
        <v>31.09</v>
      </c>
      <c r="M5430">
        <f t="shared" si="10979"/>
        <v>31.09</v>
      </c>
      <c r="N5430">
        <f t="shared" si="10980"/>
        <v>0</v>
      </c>
      <c r="O5430">
        <f t="shared" si="10981"/>
        <v>0</v>
      </c>
      <c r="Q5430">
        <f t="shared" ref="Q5430" si="11039">IF(L5432="No Ct",0,L5432)</f>
        <v>0</v>
      </c>
      <c r="R5430">
        <f t="shared" ref="R5430" si="11040">IF(L5433="No Ct",0,L5433)</f>
        <v>0</v>
      </c>
      <c r="S5430" t="str">
        <f t="shared" ref="S5430" si="11041">IF(AND(M5430&gt;0,N5430=0),"Valid","Invalid")</f>
        <v>Valid</v>
      </c>
      <c r="T5430" t="str">
        <f t="shared" ref="T5430" si="11042">IF(OR(Q5430&gt;1,R5430&gt;1),"Present","Absent")</f>
        <v>Absent</v>
      </c>
      <c r="U5430" t="str">
        <f t="shared" ref="U5430" si="11043">IF(OR(AND(Q5430&gt;1,Q5430&lt;41),AND(R5430&gt;1,R5430&lt;41)),"Ct&lt;41","Ct&gt;41")</f>
        <v>Ct&gt;41</v>
      </c>
      <c r="V5430" t="str">
        <f>VLOOKUP(J5430,Datasæt_Analysesystemer!$C$2:$D$68,2,FALSE)</f>
        <v>Signalkrebs</v>
      </c>
      <c r="W5430" t="str">
        <f t="shared" ref="W5430" si="11044">MID(F5430,10,9)</f>
        <v>DL2021038</v>
      </c>
      <c r="X5430" t="str">
        <f t="shared" ref="X5430" si="11045">W5430&amp;"_"&amp;V5430&amp;"_"&amp;S5430&amp;"_"&amp;T5430&amp;"_"&amp;U5430</f>
        <v>DL2021038_Signalkrebs_Valid_Absent_Ct&gt;41</v>
      </c>
    </row>
    <row r="5431" spans="1:24" x14ac:dyDescent="0.25">
      <c r="A5431" t="s">
        <v>313</v>
      </c>
      <c r="B5431" t="s">
        <v>1383</v>
      </c>
      <c r="C5431" t="s">
        <v>16</v>
      </c>
      <c r="D5431" s="6">
        <v>0.1</v>
      </c>
      <c r="E5431" s="6" t="s">
        <v>17</v>
      </c>
      <c r="F5431" t="s">
        <v>1539</v>
      </c>
      <c r="G5431" t="str">
        <f t="shared" si="11031"/>
        <v>DL2021038</v>
      </c>
      <c r="H5431" t="str">
        <f t="shared" si="10974"/>
        <v>18</v>
      </c>
      <c r="I5431" t="str">
        <f t="shared" si="10975"/>
        <v>Signalkrebs_18_20211111_DL2021038_NextSukkertoppen</v>
      </c>
      <c r="J5431" t="str">
        <f t="shared" si="10976"/>
        <v>Signalkrebs</v>
      </c>
      <c r="K5431" t="str">
        <f t="shared" si="10977"/>
        <v>NegK</v>
      </c>
      <c r="L5431" t="str">
        <f t="shared" si="10978"/>
        <v>No Ct</v>
      </c>
      <c r="M5431" t="str">
        <f t="shared" si="10979"/>
        <v/>
      </c>
      <c r="N5431" t="str">
        <f t="shared" si="10980"/>
        <v/>
      </c>
      <c r="O5431" t="str">
        <f t="shared" si="10981"/>
        <v/>
      </c>
    </row>
    <row r="5432" spans="1:24" x14ac:dyDescent="0.25">
      <c r="A5432" t="s">
        <v>315</v>
      </c>
      <c r="B5432" t="s">
        <v>1384</v>
      </c>
      <c r="C5432" t="s">
        <v>20</v>
      </c>
      <c r="D5432" s="6">
        <v>0.1</v>
      </c>
      <c r="E5432" s="6" t="s">
        <v>17</v>
      </c>
      <c r="F5432" t="s">
        <v>1539</v>
      </c>
      <c r="G5432" t="str">
        <f t="shared" si="11031"/>
        <v>DL2021038</v>
      </c>
      <c r="H5432" t="str">
        <f t="shared" si="10974"/>
        <v>18</v>
      </c>
      <c r="I5432" t="str">
        <f t="shared" si="10975"/>
        <v>Signalkrebs_18_20211111_DL2021038_NextSukkertoppen</v>
      </c>
      <c r="J5432" t="str">
        <f t="shared" si="10976"/>
        <v>Signalkrebs</v>
      </c>
      <c r="K5432" t="str">
        <f t="shared" si="10977"/>
        <v>eDNA</v>
      </c>
      <c r="L5432" t="str">
        <f t="shared" si="10978"/>
        <v>No Ct</v>
      </c>
      <c r="M5432" t="str">
        <f t="shared" si="10979"/>
        <v/>
      </c>
      <c r="N5432" t="str">
        <f t="shared" si="10980"/>
        <v/>
      </c>
      <c r="O5432" t="str">
        <f t="shared" si="10981"/>
        <v/>
      </c>
    </row>
    <row r="5433" spans="1:24" x14ac:dyDescent="0.25">
      <c r="A5433" t="s">
        <v>317</v>
      </c>
      <c r="B5433" t="s">
        <v>1384</v>
      </c>
      <c r="C5433" t="s">
        <v>20</v>
      </c>
      <c r="D5433" s="6">
        <v>0.1</v>
      </c>
      <c r="E5433" s="6" t="s">
        <v>17</v>
      </c>
      <c r="F5433" t="s">
        <v>1539</v>
      </c>
      <c r="G5433" t="str">
        <f t="shared" si="11031"/>
        <v>DL2021038</v>
      </c>
      <c r="H5433" t="str">
        <f t="shared" si="10974"/>
        <v>18</v>
      </c>
      <c r="I5433" t="str">
        <f t="shared" si="10975"/>
        <v>Signalkrebs_18_20211111_DL2021038_NextSukkertoppen</v>
      </c>
      <c r="J5433" t="str">
        <f t="shared" si="10976"/>
        <v>Signalkrebs</v>
      </c>
      <c r="K5433" t="str">
        <f t="shared" si="10977"/>
        <v>eDNA</v>
      </c>
      <c r="L5433" t="str">
        <f t="shared" si="10978"/>
        <v>No Ct</v>
      </c>
      <c r="M5433" t="str">
        <f t="shared" si="10979"/>
        <v/>
      </c>
      <c r="N5433" t="str">
        <f t="shared" si="10980"/>
        <v/>
      </c>
      <c r="O5433" t="str">
        <f t="shared" si="10981"/>
        <v/>
      </c>
    </row>
    <row r="5434" spans="1:24" x14ac:dyDescent="0.25">
      <c r="A5434" t="s">
        <v>318</v>
      </c>
      <c r="B5434" t="s">
        <v>1385</v>
      </c>
      <c r="C5434" t="s">
        <v>13</v>
      </c>
      <c r="D5434" s="6">
        <v>0.1</v>
      </c>
      <c r="E5434" s="6">
        <v>30.99</v>
      </c>
      <c r="F5434" t="s">
        <v>1539</v>
      </c>
      <c r="G5434" t="str">
        <f t="shared" si="11031"/>
        <v>DL2021038</v>
      </c>
      <c r="H5434" t="str">
        <f t="shared" si="10974"/>
        <v>19</v>
      </c>
      <c r="I5434" t="str">
        <f t="shared" si="10975"/>
        <v>GaliziskSumpkrebs_19_20211111_DL2021038_NextSukkertoppen</v>
      </c>
      <c r="J5434" t="str">
        <f t="shared" si="10976"/>
        <v>GaliziskSumpkrebs</v>
      </c>
      <c r="K5434" t="str">
        <f t="shared" si="10977"/>
        <v>PosK</v>
      </c>
      <c r="L5434">
        <f t="shared" si="10978"/>
        <v>30.99</v>
      </c>
      <c r="M5434">
        <f t="shared" si="10979"/>
        <v>30.99</v>
      </c>
      <c r="N5434">
        <f t="shared" si="10980"/>
        <v>0</v>
      </c>
      <c r="O5434">
        <f t="shared" si="10981"/>
        <v>49.29</v>
      </c>
      <c r="Q5434">
        <f t="shared" ref="Q5434" si="11046">IF(L5436="No Ct",0,L5436)</f>
        <v>0</v>
      </c>
      <c r="R5434">
        <f t="shared" ref="R5434" si="11047">IF(L5437="No Ct",0,L5437)</f>
        <v>49.29</v>
      </c>
      <c r="S5434" t="str">
        <f t="shared" ref="S5434" si="11048">IF(AND(M5434&gt;0,N5434=0),"Valid","Invalid")</f>
        <v>Valid</v>
      </c>
      <c r="T5434" t="str">
        <f t="shared" ref="T5434" si="11049">IF(OR(Q5434&gt;1,R5434&gt;1),"Present","Absent")</f>
        <v>Present</v>
      </c>
      <c r="U5434" t="str">
        <f t="shared" ref="U5434" si="11050">IF(OR(AND(Q5434&gt;1,Q5434&lt;41),AND(R5434&gt;1,R5434&lt;41)),"Ct&lt;41","Ct&gt;41")</f>
        <v>Ct&gt;41</v>
      </c>
      <c r="V5434" t="str">
        <f>VLOOKUP(J5434,Datasæt_Analysesystemer!$C$2:$D$68,2,FALSE)</f>
        <v>Galizisk sumpkrebs</v>
      </c>
      <c r="W5434" t="str">
        <f t="shared" ref="W5434" si="11051">MID(F5434,10,9)</f>
        <v>DL2021038</v>
      </c>
      <c r="X5434" t="str">
        <f t="shared" ref="X5434" si="11052">W5434&amp;"_"&amp;V5434&amp;"_"&amp;S5434&amp;"_"&amp;T5434&amp;"_"&amp;U5434</f>
        <v>DL2021038_Galizisk sumpkrebs_Valid_Present_Ct&gt;41</v>
      </c>
    </row>
    <row r="5435" spans="1:24" x14ac:dyDescent="0.25">
      <c r="A5435" t="s">
        <v>320</v>
      </c>
      <c r="B5435" t="s">
        <v>1386</v>
      </c>
      <c r="C5435" t="s">
        <v>16</v>
      </c>
      <c r="D5435" s="6">
        <v>0.1</v>
      </c>
      <c r="E5435" s="6" t="s">
        <v>17</v>
      </c>
      <c r="F5435" t="s">
        <v>1539</v>
      </c>
      <c r="G5435" t="str">
        <f t="shared" si="11031"/>
        <v>DL2021038</v>
      </c>
      <c r="H5435" t="str">
        <f t="shared" si="10974"/>
        <v>19</v>
      </c>
      <c r="I5435" t="str">
        <f t="shared" si="10975"/>
        <v>GaliziskSumpkrebs_19_20211111_DL2021038_NextSukkertoppen</v>
      </c>
      <c r="J5435" t="str">
        <f t="shared" si="10976"/>
        <v>GaliziskSumpkrebs</v>
      </c>
      <c r="K5435" t="str">
        <f t="shared" si="10977"/>
        <v>NegK</v>
      </c>
      <c r="L5435" t="str">
        <f t="shared" si="10978"/>
        <v>No Ct</v>
      </c>
      <c r="M5435" t="str">
        <f t="shared" si="10979"/>
        <v/>
      </c>
      <c r="N5435" t="str">
        <f t="shared" si="10980"/>
        <v/>
      </c>
      <c r="O5435" t="str">
        <f t="shared" si="10981"/>
        <v/>
      </c>
    </row>
    <row r="5436" spans="1:24" x14ac:dyDescent="0.25">
      <c r="A5436" t="s">
        <v>322</v>
      </c>
      <c r="B5436" t="s">
        <v>1387</v>
      </c>
      <c r="C5436" t="s">
        <v>20</v>
      </c>
      <c r="D5436" s="6">
        <v>0.1</v>
      </c>
      <c r="E5436" s="6" t="s">
        <v>17</v>
      </c>
      <c r="F5436" t="s">
        <v>1539</v>
      </c>
      <c r="G5436" t="str">
        <f t="shared" si="11031"/>
        <v>DL2021038</v>
      </c>
      <c r="H5436" t="str">
        <f t="shared" si="10974"/>
        <v>19</v>
      </c>
      <c r="I5436" t="str">
        <f t="shared" si="10975"/>
        <v>GaliziskSumpkrebs_19_20211111_DL2021038_NextSukkertoppen</v>
      </c>
      <c r="J5436" t="str">
        <f t="shared" si="10976"/>
        <v>GaliziskSumpkrebs</v>
      </c>
      <c r="K5436" t="str">
        <f t="shared" si="10977"/>
        <v>eDNA</v>
      </c>
      <c r="L5436" t="str">
        <f t="shared" si="10978"/>
        <v>No Ct</v>
      </c>
      <c r="M5436" t="str">
        <f t="shared" si="10979"/>
        <v/>
      </c>
      <c r="N5436" t="str">
        <f t="shared" si="10980"/>
        <v/>
      </c>
      <c r="O5436" t="str">
        <f t="shared" si="10981"/>
        <v/>
      </c>
    </row>
    <row r="5437" spans="1:24" x14ac:dyDescent="0.25">
      <c r="A5437" t="s">
        <v>324</v>
      </c>
      <c r="B5437" t="s">
        <v>1387</v>
      </c>
      <c r="C5437" t="s">
        <v>20</v>
      </c>
      <c r="D5437" s="6">
        <v>0.1</v>
      </c>
      <c r="E5437" s="6">
        <v>49.29</v>
      </c>
      <c r="F5437" t="s">
        <v>1539</v>
      </c>
      <c r="G5437" t="str">
        <f t="shared" si="11031"/>
        <v>DL2021038</v>
      </c>
      <c r="H5437" t="str">
        <f t="shared" si="10974"/>
        <v>19</v>
      </c>
      <c r="I5437" t="str">
        <f t="shared" si="10975"/>
        <v>GaliziskSumpkrebs_19_20211111_DL2021038_NextSukkertoppen</v>
      </c>
      <c r="J5437" t="str">
        <f t="shared" si="10976"/>
        <v>GaliziskSumpkrebs</v>
      </c>
      <c r="K5437" t="str">
        <f t="shared" si="10977"/>
        <v>eDNA</v>
      </c>
      <c r="L5437">
        <f t="shared" si="10978"/>
        <v>49.29</v>
      </c>
      <c r="M5437" t="str">
        <f t="shared" si="10979"/>
        <v/>
      </c>
      <c r="N5437" t="str">
        <f t="shared" si="10980"/>
        <v/>
      </c>
      <c r="O5437" t="str">
        <f t="shared" si="10981"/>
        <v/>
      </c>
    </row>
    <row r="5438" spans="1:24" x14ac:dyDescent="0.25">
      <c r="A5438" t="s">
        <v>325</v>
      </c>
      <c r="B5438" t="s">
        <v>1388</v>
      </c>
      <c r="C5438" t="s">
        <v>13</v>
      </c>
      <c r="D5438" s="6">
        <v>0.1</v>
      </c>
      <c r="E5438" s="6">
        <v>31.36</v>
      </c>
      <c r="F5438" t="s">
        <v>1539</v>
      </c>
      <c r="G5438" t="str">
        <f t="shared" si="11031"/>
        <v>DL2021038</v>
      </c>
      <c r="H5438" t="str">
        <f t="shared" si="10974"/>
        <v>20</v>
      </c>
      <c r="I5438" t="str">
        <f t="shared" si="10975"/>
        <v>GaliziskSumpkrebs_20_20211111_DL2021038_NextSukkertoppen</v>
      </c>
      <c r="J5438" t="str">
        <f t="shared" si="10976"/>
        <v>GaliziskSumpkrebs</v>
      </c>
      <c r="K5438" t="str">
        <f t="shared" si="10977"/>
        <v>PosK</v>
      </c>
      <c r="L5438">
        <f t="shared" si="10978"/>
        <v>31.36</v>
      </c>
      <c r="M5438">
        <f t="shared" si="10979"/>
        <v>31.36</v>
      </c>
      <c r="N5438">
        <f t="shared" si="10980"/>
        <v>0</v>
      </c>
      <c r="O5438">
        <f t="shared" si="10981"/>
        <v>0</v>
      </c>
      <c r="Q5438">
        <f t="shared" ref="Q5438" si="11053">IF(L5440="No Ct",0,L5440)</f>
        <v>0</v>
      </c>
      <c r="R5438">
        <f t="shared" ref="R5438" si="11054">IF(L5441="No Ct",0,L5441)</f>
        <v>0</v>
      </c>
      <c r="S5438" t="str">
        <f t="shared" ref="S5438" si="11055">IF(AND(M5438&gt;0,N5438=0),"Valid","Invalid")</f>
        <v>Valid</v>
      </c>
      <c r="T5438" t="str">
        <f t="shared" ref="T5438" si="11056">IF(OR(Q5438&gt;1,R5438&gt;1),"Present","Absent")</f>
        <v>Absent</v>
      </c>
      <c r="U5438" t="str">
        <f t="shared" ref="U5438" si="11057">IF(OR(AND(Q5438&gt;1,Q5438&lt;41),AND(R5438&gt;1,R5438&lt;41)),"Ct&lt;41","Ct&gt;41")</f>
        <v>Ct&gt;41</v>
      </c>
      <c r="V5438" t="str">
        <f>VLOOKUP(J5438,Datasæt_Analysesystemer!$C$2:$D$68,2,FALSE)</f>
        <v>Galizisk sumpkrebs</v>
      </c>
      <c r="W5438" t="str">
        <f t="shared" ref="W5438" si="11058">MID(F5438,10,9)</f>
        <v>DL2021038</v>
      </c>
      <c r="X5438" t="str">
        <f t="shared" ref="X5438" si="11059">W5438&amp;"_"&amp;V5438&amp;"_"&amp;S5438&amp;"_"&amp;T5438&amp;"_"&amp;U5438</f>
        <v>DL2021038_Galizisk sumpkrebs_Valid_Absent_Ct&gt;41</v>
      </c>
    </row>
    <row r="5439" spans="1:24" x14ac:dyDescent="0.25">
      <c r="A5439" t="s">
        <v>327</v>
      </c>
      <c r="B5439" t="s">
        <v>1389</v>
      </c>
      <c r="C5439" t="s">
        <v>16</v>
      </c>
      <c r="D5439" s="6">
        <v>0.1</v>
      </c>
      <c r="E5439" s="6" t="s">
        <v>17</v>
      </c>
      <c r="F5439" t="s">
        <v>1539</v>
      </c>
      <c r="G5439" t="str">
        <f t="shared" si="11031"/>
        <v>DL2021038</v>
      </c>
      <c r="H5439" t="str">
        <f t="shared" si="10974"/>
        <v>20</v>
      </c>
      <c r="I5439" t="str">
        <f t="shared" si="10975"/>
        <v>GaliziskSumpkrebs_20_20211111_DL2021038_NextSukkertoppen</v>
      </c>
      <c r="J5439" t="str">
        <f t="shared" si="10976"/>
        <v>GaliziskSumpkrebs</v>
      </c>
      <c r="K5439" t="str">
        <f t="shared" si="10977"/>
        <v>NegK</v>
      </c>
      <c r="L5439" t="str">
        <f t="shared" si="10978"/>
        <v>No Ct</v>
      </c>
      <c r="M5439" t="str">
        <f t="shared" si="10979"/>
        <v/>
      </c>
      <c r="N5439" t="str">
        <f t="shared" si="10980"/>
        <v/>
      </c>
      <c r="O5439" t="str">
        <f t="shared" si="10981"/>
        <v/>
      </c>
    </row>
    <row r="5440" spans="1:24" x14ac:dyDescent="0.25">
      <c r="A5440" t="s">
        <v>329</v>
      </c>
      <c r="B5440" t="s">
        <v>1390</v>
      </c>
      <c r="C5440" t="s">
        <v>20</v>
      </c>
      <c r="D5440" s="6">
        <v>0.1</v>
      </c>
      <c r="E5440" s="6" t="s">
        <v>17</v>
      </c>
      <c r="F5440" t="s">
        <v>1539</v>
      </c>
      <c r="G5440" t="str">
        <f t="shared" si="11031"/>
        <v>DL2021038</v>
      </c>
      <c r="H5440" t="str">
        <f t="shared" si="10974"/>
        <v>20</v>
      </c>
      <c r="I5440" t="str">
        <f t="shared" si="10975"/>
        <v>GaliziskSumpkrebs_20_20211111_DL2021038_NextSukkertoppen</v>
      </c>
      <c r="J5440" t="str">
        <f t="shared" si="10976"/>
        <v>GaliziskSumpkrebs</v>
      </c>
      <c r="K5440" t="str">
        <f t="shared" si="10977"/>
        <v>eDNA</v>
      </c>
      <c r="L5440" t="str">
        <f t="shared" si="10978"/>
        <v>No Ct</v>
      </c>
      <c r="M5440" t="str">
        <f t="shared" si="10979"/>
        <v/>
      </c>
      <c r="N5440" t="str">
        <f t="shared" si="10980"/>
        <v/>
      </c>
      <c r="O5440" t="str">
        <f t="shared" si="10981"/>
        <v/>
      </c>
    </row>
    <row r="5441" spans="1:24" x14ac:dyDescent="0.25">
      <c r="A5441" t="s">
        <v>331</v>
      </c>
      <c r="B5441" t="s">
        <v>1390</v>
      </c>
      <c r="C5441" t="s">
        <v>20</v>
      </c>
      <c r="D5441" s="6">
        <v>0.1</v>
      </c>
      <c r="E5441" s="6" t="s">
        <v>17</v>
      </c>
      <c r="F5441" t="s">
        <v>1539</v>
      </c>
      <c r="G5441" t="str">
        <f t="shared" si="11031"/>
        <v>DL2021038</v>
      </c>
      <c r="H5441" t="str">
        <f t="shared" si="10974"/>
        <v>20</v>
      </c>
      <c r="I5441" t="str">
        <f t="shared" si="10975"/>
        <v>GaliziskSumpkrebs_20_20211111_DL2021038_NextSukkertoppen</v>
      </c>
      <c r="J5441" t="str">
        <f t="shared" si="10976"/>
        <v>GaliziskSumpkrebs</v>
      </c>
      <c r="K5441" t="str">
        <f t="shared" si="10977"/>
        <v>eDNA</v>
      </c>
      <c r="L5441" t="str">
        <f t="shared" si="10978"/>
        <v>No Ct</v>
      </c>
      <c r="M5441" t="str">
        <f t="shared" si="10979"/>
        <v/>
      </c>
      <c r="N5441" t="str">
        <f t="shared" si="10980"/>
        <v/>
      </c>
      <c r="O5441" t="str">
        <f t="shared" si="10981"/>
        <v/>
      </c>
    </row>
    <row r="5442" spans="1:24" x14ac:dyDescent="0.25">
      <c r="A5442" t="s">
        <v>390</v>
      </c>
      <c r="B5442" t="s">
        <v>1391</v>
      </c>
      <c r="C5442" t="s">
        <v>13</v>
      </c>
      <c r="D5442" s="6">
        <v>0.1</v>
      </c>
      <c r="E5442" s="6">
        <v>34.770000000000003</v>
      </c>
      <c r="F5442" t="s">
        <v>1539</v>
      </c>
      <c r="G5442" t="str">
        <f t="shared" si="11031"/>
        <v>DL2021038</v>
      </c>
      <c r="H5442" t="str">
        <f t="shared" si="10974"/>
        <v>21</v>
      </c>
      <c r="I5442" t="str">
        <f t="shared" si="10975"/>
        <v>KinesiskUldhaandskrabbe_21_20211111_DL2021038_NextSukkertoppen</v>
      </c>
      <c r="J5442" t="str">
        <f t="shared" si="10976"/>
        <v>KinesiskUldhaandskrabbe</v>
      </c>
      <c r="K5442" t="str">
        <f t="shared" si="10977"/>
        <v>PosK</v>
      </c>
      <c r="L5442">
        <f t="shared" si="10978"/>
        <v>34.770000000000003</v>
      </c>
      <c r="M5442">
        <f t="shared" si="10979"/>
        <v>34.770000000000003</v>
      </c>
      <c r="N5442">
        <f t="shared" si="10980"/>
        <v>36.53</v>
      </c>
      <c r="O5442">
        <f t="shared" si="10981"/>
        <v>0</v>
      </c>
      <c r="Q5442">
        <f t="shared" ref="Q5442" si="11060">IF(L5444="No Ct",0,L5444)</f>
        <v>0</v>
      </c>
      <c r="R5442">
        <f t="shared" ref="R5442" si="11061">IF(L5445="No Ct",0,L5445)</f>
        <v>0</v>
      </c>
      <c r="S5442" t="str">
        <f t="shared" ref="S5442" si="11062">IF(AND(M5442&gt;0,N5442=0),"Valid","Invalid")</f>
        <v>Invalid</v>
      </c>
      <c r="T5442" t="str">
        <f t="shared" ref="T5442" si="11063">IF(OR(Q5442&gt;1,R5442&gt;1),"Present","Absent")</f>
        <v>Absent</v>
      </c>
      <c r="U5442" t="str">
        <f t="shared" ref="U5442" si="11064">IF(OR(AND(Q5442&gt;1,Q5442&lt;41),AND(R5442&gt;1,R5442&lt;41)),"Ct&lt;41","Ct&gt;41")</f>
        <v>Ct&gt;41</v>
      </c>
      <c r="V5442" t="str">
        <f>VLOOKUP(J5442,Datasæt_Analysesystemer!$C$2:$D$68,2,FALSE)</f>
        <v>Kinesisk uldhåndskrabbe</v>
      </c>
      <c r="W5442" t="str">
        <f t="shared" ref="W5442" si="11065">MID(F5442,10,9)</f>
        <v>DL2021038</v>
      </c>
      <c r="X5442" t="str">
        <f t="shared" ref="X5442" si="11066">W5442&amp;"_"&amp;V5442&amp;"_"&amp;S5442&amp;"_"&amp;T5442&amp;"_"&amp;U5442</f>
        <v>DL2021038_Kinesisk uldhåndskrabbe_Invalid_Absent_Ct&gt;41</v>
      </c>
    </row>
    <row r="5443" spans="1:24" x14ac:dyDescent="0.25">
      <c r="A5443" t="s">
        <v>392</v>
      </c>
      <c r="B5443" t="s">
        <v>1392</v>
      </c>
      <c r="C5443" t="s">
        <v>16</v>
      </c>
      <c r="D5443" s="6">
        <v>0.1</v>
      </c>
      <c r="E5443" s="6">
        <v>36.53</v>
      </c>
      <c r="F5443" t="s">
        <v>1539</v>
      </c>
      <c r="G5443" t="str">
        <f t="shared" si="11031"/>
        <v>DL2021038</v>
      </c>
      <c r="H5443" t="str">
        <f t="shared" si="10974"/>
        <v>21</v>
      </c>
      <c r="I5443" t="str">
        <f t="shared" si="10975"/>
        <v>KinesiskUldhaandskrabbe_21_20211111_DL2021038_NextSukkertoppen</v>
      </c>
      <c r="J5443" t="str">
        <f t="shared" si="10976"/>
        <v>KinesiskUldhaandskrabbe</v>
      </c>
      <c r="K5443" t="str">
        <f t="shared" si="10977"/>
        <v>NegK</v>
      </c>
      <c r="L5443">
        <f t="shared" si="10978"/>
        <v>36.53</v>
      </c>
      <c r="M5443" t="str">
        <f t="shared" si="10979"/>
        <v/>
      </c>
      <c r="N5443" t="str">
        <f t="shared" si="10980"/>
        <v/>
      </c>
      <c r="O5443" t="str">
        <f t="shared" si="10981"/>
        <v/>
      </c>
    </row>
    <row r="5444" spans="1:24" x14ac:dyDescent="0.25">
      <c r="A5444" t="s">
        <v>394</v>
      </c>
      <c r="B5444" t="s">
        <v>1393</v>
      </c>
      <c r="C5444" t="s">
        <v>20</v>
      </c>
      <c r="D5444" s="6">
        <v>0.1</v>
      </c>
      <c r="E5444" s="6" t="s">
        <v>17</v>
      </c>
      <c r="F5444" t="s">
        <v>1539</v>
      </c>
      <c r="G5444" t="str">
        <f t="shared" si="11031"/>
        <v>DL2021038</v>
      </c>
      <c r="H5444" t="str">
        <f t="shared" si="10974"/>
        <v>21</v>
      </c>
      <c r="I5444" t="str">
        <f t="shared" si="10975"/>
        <v>KinesiskUldhaandskrabbe_21_20211111_DL2021038_NextSukkertoppen</v>
      </c>
      <c r="J5444" t="str">
        <f t="shared" si="10976"/>
        <v>KinesiskUldhaandskrabbe</v>
      </c>
      <c r="K5444" t="str">
        <f t="shared" si="10977"/>
        <v>eDNA</v>
      </c>
      <c r="L5444" t="str">
        <f t="shared" si="10978"/>
        <v>No Ct</v>
      </c>
      <c r="M5444" t="str">
        <f t="shared" si="10979"/>
        <v/>
      </c>
      <c r="N5444" t="str">
        <f t="shared" si="10980"/>
        <v/>
      </c>
      <c r="O5444" t="str">
        <f t="shared" si="10981"/>
        <v/>
      </c>
    </row>
    <row r="5445" spans="1:24" x14ac:dyDescent="0.25">
      <c r="A5445" t="s">
        <v>396</v>
      </c>
      <c r="B5445" t="s">
        <v>1393</v>
      </c>
      <c r="C5445" t="s">
        <v>20</v>
      </c>
      <c r="D5445" s="6">
        <v>0.1</v>
      </c>
      <c r="E5445" s="6" t="s">
        <v>17</v>
      </c>
      <c r="F5445" t="s">
        <v>1539</v>
      </c>
      <c r="G5445" t="str">
        <f t="shared" si="11031"/>
        <v>DL2021038</v>
      </c>
      <c r="H5445" t="str">
        <f t="shared" si="10974"/>
        <v>21</v>
      </c>
      <c r="I5445" t="str">
        <f t="shared" si="10975"/>
        <v>KinesiskUldhaandskrabbe_21_20211111_DL2021038_NextSukkertoppen</v>
      </c>
      <c r="J5445" t="str">
        <f t="shared" si="10976"/>
        <v>KinesiskUldhaandskrabbe</v>
      </c>
      <c r="K5445" t="str">
        <f t="shared" si="10977"/>
        <v>eDNA</v>
      </c>
      <c r="L5445" t="str">
        <f t="shared" si="10978"/>
        <v>No Ct</v>
      </c>
      <c r="M5445" t="str">
        <f t="shared" si="10979"/>
        <v/>
      </c>
      <c r="N5445" t="str">
        <f t="shared" si="10980"/>
        <v/>
      </c>
      <c r="O5445" t="str">
        <f t="shared" si="10981"/>
        <v/>
      </c>
    </row>
    <row r="5446" spans="1:24" x14ac:dyDescent="0.25">
      <c r="A5446" t="s">
        <v>397</v>
      </c>
      <c r="B5446" t="s">
        <v>1394</v>
      </c>
      <c r="C5446" t="s">
        <v>13</v>
      </c>
      <c r="D5446" s="6">
        <v>0.1</v>
      </c>
      <c r="E5446" s="6">
        <v>34.880000000000003</v>
      </c>
      <c r="F5446" t="s">
        <v>1539</v>
      </c>
      <c r="G5446" t="str">
        <f t="shared" si="11031"/>
        <v>DL2021038</v>
      </c>
      <c r="H5446" t="str">
        <f t="shared" si="10974"/>
        <v>22</v>
      </c>
      <c r="I5446" t="str">
        <f t="shared" si="10975"/>
        <v>KinesiskUldhaandskrabbe_22_20211111_DL2021038_NextSukkertoppen</v>
      </c>
      <c r="J5446" t="str">
        <f t="shared" si="10976"/>
        <v>KinesiskUldhaandskrabbe</v>
      </c>
      <c r="K5446" t="str">
        <f t="shared" si="10977"/>
        <v>PosK</v>
      </c>
      <c r="L5446">
        <f t="shared" si="10978"/>
        <v>34.880000000000003</v>
      </c>
      <c r="M5446">
        <f t="shared" si="10979"/>
        <v>34.880000000000003</v>
      </c>
      <c r="N5446">
        <f t="shared" si="10980"/>
        <v>0</v>
      </c>
      <c r="O5446">
        <f t="shared" si="10981"/>
        <v>0</v>
      </c>
      <c r="Q5446">
        <f t="shared" ref="Q5446" si="11067">IF(L5448="No Ct",0,L5448)</f>
        <v>0</v>
      </c>
      <c r="R5446">
        <f t="shared" ref="R5446" si="11068">IF(L5449="No Ct",0,L5449)</f>
        <v>0</v>
      </c>
      <c r="S5446" t="str">
        <f t="shared" ref="S5446" si="11069">IF(AND(M5446&gt;0,N5446=0),"Valid","Invalid")</f>
        <v>Valid</v>
      </c>
      <c r="T5446" t="str">
        <f t="shared" ref="T5446" si="11070">IF(OR(Q5446&gt;1,R5446&gt;1),"Present","Absent")</f>
        <v>Absent</v>
      </c>
      <c r="U5446" t="str">
        <f t="shared" ref="U5446" si="11071">IF(OR(AND(Q5446&gt;1,Q5446&lt;41),AND(R5446&gt;1,R5446&lt;41)),"Ct&lt;41","Ct&gt;41")</f>
        <v>Ct&gt;41</v>
      </c>
      <c r="V5446" t="str">
        <f>VLOOKUP(J5446,Datasæt_Analysesystemer!$C$2:$D$68,2,FALSE)</f>
        <v>Kinesisk uldhåndskrabbe</v>
      </c>
      <c r="W5446" t="str">
        <f t="shared" ref="W5446" si="11072">MID(F5446,10,9)</f>
        <v>DL2021038</v>
      </c>
      <c r="X5446" t="str">
        <f t="shared" ref="X5446" si="11073">W5446&amp;"_"&amp;V5446&amp;"_"&amp;S5446&amp;"_"&amp;T5446&amp;"_"&amp;U5446</f>
        <v>DL2021038_Kinesisk uldhåndskrabbe_Valid_Absent_Ct&gt;41</v>
      </c>
    </row>
    <row r="5447" spans="1:24" x14ac:dyDescent="0.25">
      <c r="A5447" t="s">
        <v>399</v>
      </c>
      <c r="B5447" t="s">
        <v>1395</v>
      </c>
      <c r="C5447" t="s">
        <v>16</v>
      </c>
      <c r="D5447" s="6">
        <v>0.1</v>
      </c>
      <c r="E5447" s="6" t="s">
        <v>17</v>
      </c>
      <c r="F5447" t="s">
        <v>1539</v>
      </c>
      <c r="G5447" t="str">
        <f t="shared" si="11031"/>
        <v>DL2021038</v>
      </c>
      <c r="H5447" t="str">
        <f t="shared" si="10974"/>
        <v>22</v>
      </c>
      <c r="I5447" t="str">
        <f t="shared" si="10975"/>
        <v>KinesiskUldhaandskrabbe_22_20211111_DL2021038_NextSukkertoppen</v>
      </c>
      <c r="J5447" t="str">
        <f t="shared" si="10976"/>
        <v>KinesiskUldhaandskrabbe</v>
      </c>
      <c r="K5447" t="str">
        <f t="shared" si="10977"/>
        <v>NegK</v>
      </c>
      <c r="L5447" t="str">
        <f t="shared" si="10978"/>
        <v>No Ct</v>
      </c>
      <c r="M5447" t="str">
        <f t="shared" si="10979"/>
        <v/>
      </c>
      <c r="N5447" t="str">
        <f t="shared" si="10980"/>
        <v/>
      </c>
      <c r="O5447" t="str">
        <f t="shared" si="10981"/>
        <v/>
      </c>
    </row>
    <row r="5448" spans="1:24" x14ac:dyDescent="0.25">
      <c r="A5448" t="s">
        <v>401</v>
      </c>
      <c r="B5448" t="s">
        <v>1396</v>
      </c>
      <c r="C5448" t="s">
        <v>20</v>
      </c>
      <c r="D5448" s="6">
        <v>0.1</v>
      </c>
      <c r="E5448" s="6" t="s">
        <v>17</v>
      </c>
      <c r="F5448" t="s">
        <v>1539</v>
      </c>
      <c r="G5448" t="str">
        <f t="shared" si="11031"/>
        <v>DL2021038</v>
      </c>
      <c r="H5448" t="str">
        <f t="shared" si="10974"/>
        <v>22</v>
      </c>
      <c r="I5448" t="str">
        <f t="shared" si="10975"/>
        <v>KinesiskUldhaandskrabbe_22_20211111_DL2021038_NextSukkertoppen</v>
      </c>
      <c r="J5448" t="str">
        <f t="shared" si="10976"/>
        <v>KinesiskUldhaandskrabbe</v>
      </c>
      <c r="K5448" t="str">
        <f t="shared" si="10977"/>
        <v>eDNA</v>
      </c>
      <c r="L5448" t="str">
        <f t="shared" si="10978"/>
        <v>No Ct</v>
      </c>
      <c r="M5448" t="str">
        <f t="shared" si="10979"/>
        <v/>
      </c>
      <c r="N5448" t="str">
        <f t="shared" si="10980"/>
        <v/>
      </c>
      <c r="O5448" t="str">
        <f t="shared" si="10981"/>
        <v/>
      </c>
    </row>
    <row r="5449" spans="1:24" x14ac:dyDescent="0.25">
      <c r="A5449" t="s">
        <v>403</v>
      </c>
      <c r="B5449" t="s">
        <v>1396</v>
      </c>
      <c r="C5449" t="s">
        <v>20</v>
      </c>
      <c r="D5449" s="6">
        <v>0.1</v>
      </c>
      <c r="E5449" s="6" t="s">
        <v>17</v>
      </c>
      <c r="F5449" t="s">
        <v>1539</v>
      </c>
      <c r="G5449" t="str">
        <f t="shared" si="11031"/>
        <v>DL2021038</v>
      </c>
      <c r="H5449" t="str">
        <f t="shared" si="10974"/>
        <v>22</v>
      </c>
      <c r="I5449" t="str">
        <f t="shared" si="10975"/>
        <v>KinesiskUldhaandskrabbe_22_20211111_DL2021038_NextSukkertoppen</v>
      </c>
      <c r="J5449" t="str">
        <f t="shared" si="10976"/>
        <v>KinesiskUldhaandskrabbe</v>
      </c>
      <c r="K5449" t="str">
        <f t="shared" si="10977"/>
        <v>eDNA</v>
      </c>
      <c r="L5449" t="str">
        <f t="shared" si="10978"/>
        <v>No Ct</v>
      </c>
      <c r="M5449" t="str">
        <f t="shared" si="10979"/>
        <v/>
      </c>
      <c r="N5449" t="str">
        <f t="shared" si="10980"/>
        <v/>
      </c>
      <c r="O5449" t="str">
        <f t="shared" si="10981"/>
        <v/>
      </c>
    </row>
    <row r="5450" spans="1:24" x14ac:dyDescent="0.25">
      <c r="A5450" t="s">
        <v>404</v>
      </c>
      <c r="B5450" t="s">
        <v>1397</v>
      </c>
      <c r="C5450" t="s">
        <v>13</v>
      </c>
      <c r="D5450" s="6">
        <v>0.1</v>
      </c>
      <c r="E5450" s="6" t="s">
        <v>17</v>
      </c>
      <c r="F5450" t="s">
        <v>1539</v>
      </c>
      <c r="G5450" t="str">
        <f t="shared" si="11031"/>
        <v>DL2021038</v>
      </c>
      <c r="H5450" t="str">
        <f t="shared" si="10974"/>
        <v>23</v>
      </c>
      <c r="I5450" t="str">
        <f t="shared" si="10975"/>
        <v>BredVandkalv_23_20211111_DL2021038_NextSukkertoppen</v>
      </c>
      <c r="J5450" t="str">
        <f t="shared" si="10976"/>
        <v>BredVandkalv</v>
      </c>
      <c r="K5450" t="str">
        <f t="shared" si="10977"/>
        <v>PosK</v>
      </c>
      <c r="L5450" t="str">
        <f t="shared" si="10978"/>
        <v>No Ct</v>
      </c>
      <c r="M5450">
        <f t="shared" si="10979"/>
        <v>0</v>
      </c>
      <c r="N5450">
        <f t="shared" si="10980"/>
        <v>0</v>
      </c>
      <c r="O5450">
        <f t="shared" si="10981"/>
        <v>0</v>
      </c>
      <c r="Q5450">
        <f t="shared" ref="Q5450" si="11074">IF(L5452="No Ct",0,L5452)</f>
        <v>0</v>
      </c>
      <c r="R5450">
        <f t="shared" ref="R5450" si="11075">IF(L5453="No Ct",0,L5453)</f>
        <v>0</v>
      </c>
      <c r="S5450" t="str">
        <f t="shared" ref="S5450" si="11076">IF(AND(M5450&gt;0,N5450=0),"Valid","Invalid")</f>
        <v>Invalid</v>
      </c>
      <c r="T5450" t="str">
        <f t="shared" ref="T5450" si="11077">IF(OR(Q5450&gt;1,R5450&gt;1),"Present","Absent")</f>
        <v>Absent</v>
      </c>
      <c r="U5450" t="str">
        <f t="shared" ref="U5450" si="11078">IF(OR(AND(Q5450&gt;1,Q5450&lt;41),AND(R5450&gt;1,R5450&lt;41)),"Ct&lt;41","Ct&gt;41")</f>
        <v>Ct&gt;41</v>
      </c>
      <c r="V5450" t="str">
        <f>VLOOKUP(J5450,Datasæt_Analysesystemer!$C$2:$D$68,2,FALSE)</f>
        <v>Bred vandkalv</v>
      </c>
      <c r="W5450" t="str">
        <f t="shared" ref="W5450" si="11079">MID(F5450,10,9)</f>
        <v>DL2021038</v>
      </c>
      <c r="X5450" t="str">
        <f t="shared" ref="X5450" si="11080">W5450&amp;"_"&amp;V5450&amp;"_"&amp;S5450&amp;"_"&amp;T5450&amp;"_"&amp;U5450</f>
        <v>DL2021038_Bred vandkalv_Invalid_Absent_Ct&gt;41</v>
      </c>
    </row>
    <row r="5451" spans="1:24" x14ac:dyDescent="0.25">
      <c r="A5451" t="s">
        <v>406</v>
      </c>
      <c r="B5451" t="s">
        <v>1398</v>
      </c>
      <c r="C5451" t="s">
        <v>16</v>
      </c>
      <c r="D5451" s="6">
        <v>0.1</v>
      </c>
      <c r="E5451" s="6" t="s">
        <v>17</v>
      </c>
      <c r="F5451" t="s">
        <v>1539</v>
      </c>
      <c r="G5451" t="str">
        <f t="shared" si="11031"/>
        <v>DL2021038</v>
      </c>
      <c r="H5451" t="str">
        <f t="shared" si="10974"/>
        <v>23</v>
      </c>
      <c r="I5451" t="str">
        <f t="shared" si="10975"/>
        <v>BredVandkalv_23_20211111_DL2021038_NextSukkertoppen</v>
      </c>
      <c r="J5451" t="str">
        <f t="shared" si="10976"/>
        <v>BredVandkalv</v>
      </c>
      <c r="K5451" t="str">
        <f t="shared" si="10977"/>
        <v>NegK</v>
      </c>
      <c r="L5451" t="str">
        <f t="shared" si="10978"/>
        <v>No Ct</v>
      </c>
      <c r="M5451" t="str">
        <f t="shared" si="10979"/>
        <v/>
      </c>
      <c r="N5451" t="str">
        <f t="shared" si="10980"/>
        <v/>
      </c>
      <c r="O5451" t="str">
        <f t="shared" si="10981"/>
        <v/>
      </c>
    </row>
    <row r="5452" spans="1:24" x14ac:dyDescent="0.25">
      <c r="A5452" t="s">
        <v>408</v>
      </c>
      <c r="B5452" t="s">
        <v>1399</v>
      </c>
      <c r="C5452" t="s">
        <v>20</v>
      </c>
      <c r="D5452" s="6">
        <v>0.1</v>
      </c>
      <c r="E5452" s="6" t="s">
        <v>17</v>
      </c>
      <c r="F5452" t="s">
        <v>1539</v>
      </c>
      <c r="G5452" t="str">
        <f t="shared" si="11031"/>
        <v>DL2021038</v>
      </c>
      <c r="H5452" t="str">
        <f t="shared" si="10974"/>
        <v>23</v>
      </c>
      <c r="I5452" t="str">
        <f t="shared" si="10975"/>
        <v>BredVandkalv_23_20211111_DL2021038_NextSukkertoppen</v>
      </c>
      <c r="J5452" t="str">
        <f t="shared" si="10976"/>
        <v>BredVandkalv</v>
      </c>
      <c r="K5452" t="str">
        <f t="shared" si="10977"/>
        <v>eDNA</v>
      </c>
      <c r="L5452" t="str">
        <f t="shared" si="10978"/>
        <v>No Ct</v>
      </c>
      <c r="M5452" t="str">
        <f t="shared" si="10979"/>
        <v/>
      </c>
      <c r="N5452" t="str">
        <f t="shared" si="10980"/>
        <v/>
      </c>
      <c r="O5452" t="str">
        <f t="shared" si="10981"/>
        <v/>
      </c>
    </row>
    <row r="5453" spans="1:24" x14ac:dyDescent="0.25">
      <c r="A5453" t="s">
        <v>410</v>
      </c>
      <c r="B5453" t="s">
        <v>1399</v>
      </c>
      <c r="C5453" t="s">
        <v>20</v>
      </c>
      <c r="D5453" s="6">
        <v>0.1</v>
      </c>
      <c r="E5453" s="6" t="s">
        <v>17</v>
      </c>
      <c r="F5453" t="s">
        <v>1539</v>
      </c>
      <c r="G5453" t="str">
        <f t="shared" si="11031"/>
        <v>DL2021038</v>
      </c>
      <c r="H5453" t="str">
        <f t="shared" si="10974"/>
        <v>23</v>
      </c>
      <c r="I5453" t="str">
        <f t="shared" si="10975"/>
        <v>BredVandkalv_23_20211111_DL2021038_NextSukkertoppen</v>
      </c>
      <c r="J5453" t="str">
        <f t="shared" si="10976"/>
        <v>BredVandkalv</v>
      </c>
      <c r="K5453" t="str">
        <f t="shared" si="10977"/>
        <v>eDNA</v>
      </c>
      <c r="L5453" t="str">
        <f t="shared" si="10978"/>
        <v>No Ct</v>
      </c>
      <c r="M5453" t="str">
        <f t="shared" si="10979"/>
        <v/>
      </c>
      <c r="N5453" t="str">
        <f t="shared" si="10980"/>
        <v/>
      </c>
      <c r="O5453" t="str">
        <f t="shared" si="10981"/>
        <v/>
      </c>
    </row>
    <row r="5454" spans="1:24" x14ac:dyDescent="0.25">
      <c r="A5454" t="s">
        <v>411</v>
      </c>
      <c r="B5454" t="s">
        <v>1400</v>
      </c>
      <c r="C5454" t="s">
        <v>13</v>
      </c>
      <c r="D5454" s="6">
        <v>0.1</v>
      </c>
      <c r="E5454" s="6">
        <v>44.69</v>
      </c>
      <c r="F5454" t="s">
        <v>1539</v>
      </c>
      <c r="G5454" t="str">
        <f t="shared" si="11031"/>
        <v>DL2021038</v>
      </c>
      <c r="H5454" t="str">
        <f t="shared" si="10974"/>
        <v>24</v>
      </c>
      <c r="I5454" t="str">
        <f t="shared" si="10975"/>
        <v>BredVandkalv_24_20211111_DL2021038_NextSukkertoppen</v>
      </c>
      <c r="J5454" t="str">
        <f t="shared" si="10976"/>
        <v>BredVandkalv</v>
      </c>
      <c r="K5454" t="str">
        <f t="shared" si="10977"/>
        <v>PosK</v>
      </c>
      <c r="L5454">
        <f t="shared" si="10978"/>
        <v>44.69</v>
      </c>
      <c r="M5454">
        <f t="shared" si="10979"/>
        <v>44.69</v>
      </c>
      <c r="N5454">
        <f t="shared" si="10980"/>
        <v>0</v>
      </c>
      <c r="O5454">
        <f t="shared" si="10981"/>
        <v>0</v>
      </c>
      <c r="Q5454">
        <f t="shared" ref="Q5454" si="11081">IF(L5456="No Ct",0,L5456)</f>
        <v>0</v>
      </c>
      <c r="R5454">
        <f t="shared" ref="R5454" si="11082">IF(L5457="No Ct",0,L5457)</f>
        <v>0</v>
      </c>
      <c r="S5454" t="str">
        <f t="shared" ref="S5454" si="11083">IF(AND(M5454&gt;0,N5454=0),"Valid","Invalid")</f>
        <v>Valid</v>
      </c>
      <c r="T5454" t="str">
        <f t="shared" ref="T5454" si="11084">IF(OR(Q5454&gt;1,R5454&gt;1),"Present","Absent")</f>
        <v>Absent</v>
      </c>
      <c r="U5454" t="str">
        <f t="shared" ref="U5454" si="11085">IF(OR(AND(Q5454&gt;1,Q5454&lt;41),AND(R5454&gt;1,R5454&lt;41)),"Ct&lt;41","Ct&gt;41")</f>
        <v>Ct&gt;41</v>
      </c>
      <c r="V5454" t="str">
        <f>VLOOKUP(J5454,Datasæt_Analysesystemer!$C$2:$D$68,2,FALSE)</f>
        <v>Bred vandkalv</v>
      </c>
      <c r="W5454" t="str">
        <f t="shared" ref="W5454" si="11086">MID(F5454,10,9)</f>
        <v>DL2021038</v>
      </c>
      <c r="X5454" t="str">
        <f t="shared" ref="X5454" si="11087">W5454&amp;"_"&amp;V5454&amp;"_"&amp;S5454&amp;"_"&amp;T5454&amp;"_"&amp;U5454</f>
        <v>DL2021038_Bred vandkalv_Valid_Absent_Ct&gt;41</v>
      </c>
    </row>
    <row r="5455" spans="1:24" x14ac:dyDescent="0.25">
      <c r="A5455" t="s">
        <v>413</v>
      </c>
      <c r="B5455" t="s">
        <v>1401</v>
      </c>
      <c r="C5455" t="s">
        <v>16</v>
      </c>
      <c r="D5455" s="6">
        <v>0.1</v>
      </c>
      <c r="E5455" s="6" t="s">
        <v>17</v>
      </c>
      <c r="F5455" t="s">
        <v>1539</v>
      </c>
      <c r="G5455" t="str">
        <f t="shared" si="11031"/>
        <v>DL2021038</v>
      </c>
      <c r="H5455" t="str">
        <f t="shared" si="10974"/>
        <v>24</v>
      </c>
      <c r="I5455" t="str">
        <f t="shared" si="10975"/>
        <v>BredVandkalv_24_20211111_DL2021038_NextSukkertoppen</v>
      </c>
      <c r="J5455" t="str">
        <f t="shared" si="10976"/>
        <v>BredVandkalv</v>
      </c>
      <c r="K5455" t="str">
        <f t="shared" si="10977"/>
        <v>NegK</v>
      </c>
      <c r="L5455" t="str">
        <f t="shared" si="10978"/>
        <v>No Ct</v>
      </c>
      <c r="M5455" t="str">
        <f t="shared" si="10979"/>
        <v/>
      </c>
      <c r="N5455" t="str">
        <f t="shared" si="10980"/>
        <v/>
      </c>
      <c r="O5455" t="str">
        <f t="shared" si="10981"/>
        <v/>
      </c>
    </row>
    <row r="5456" spans="1:24" x14ac:dyDescent="0.25">
      <c r="A5456" t="s">
        <v>415</v>
      </c>
      <c r="B5456" t="s">
        <v>1402</v>
      </c>
      <c r="C5456" t="s">
        <v>20</v>
      </c>
      <c r="D5456" s="6">
        <v>0.1</v>
      </c>
      <c r="E5456" s="6" t="s">
        <v>17</v>
      </c>
      <c r="F5456" t="s">
        <v>1539</v>
      </c>
      <c r="G5456" t="str">
        <f t="shared" si="11031"/>
        <v>DL2021038</v>
      </c>
      <c r="H5456" t="str">
        <f t="shared" si="10974"/>
        <v>24</v>
      </c>
      <c r="I5456" t="str">
        <f t="shared" si="10975"/>
        <v>BredVandkalv_24_20211111_DL2021038_NextSukkertoppen</v>
      </c>
      <c r="J5456" t="str">
        <f t="shared" si="10976"/>
        <v>BredVandkalv</v>
      </c>
      <c r="K5456" t="str">
        <f t="shared" si="10977"/>
        <v>eDNA</v>
      </c>
      <c r="L5456" t="str">
        <f t="shared" si="10978"/>
        <v>No Ct</v>
      </c>
      <c r="M5456" t="str">
        <f t="shared" si="10979"/>
        <v/>
      </c>
      <c r="N5456" t="str">
        <f t="shared" si="10980"/>
        <v/>
      </c>
      <c r="O5456" t="str">
        <f t="shared" si="10981"/>
        <v/>
      </c>
    </row>
    <row r="5457" spans="1:24" x14ac:dyDescent="0.25">
      <c r="A5457" t="s">
        <v>417</v>
      </c>
      <c r="B5457" t="s">
        <v>1402</v>
      </c>
      <c r="C5457" t="s">
        <v>20</v>
      </c>
      <c r="D5457" s="6">
        <v>0.1</v>
      </c>
      <c r="E5457" s="6" t="s">
        <v>17</v>
      </c>
      <c r="F5457" t="s">
        <v>1539</v>
      </c>
      <c r="G5457" t="str">
        <f t="shared" si="11031"/>
        <v>DL2021038</v>
      </c>
      <c r="H5457" t="str">
        <f t="shared" si="10974"/>
        <v>24</v>
      </c>
      <c r="I5457" t="str">
        <f t="shared" si="10975"/>
        <v>BredVandkalv_24_20211111_DL2021038_NextSukkertoppen</v>
      </c>
      <c r="J5457" t="str">
        <f t="shared" si="10976"/>
        <v>BredVandkalv</v>
      </c>
      <c r="K5457" t="str">
        <f t="shared" si="10977"/>
        <v>eDNA</v>
      </c>
      <c r="L5457" t="str">
        <f t="shared" si="10978"/>
        <v>No Ct</v>
      </c>
      <c r="M5457" t="str">
        <f t="shared" si="10979"/>
        <v/>
      </c>
      <c r="N5457" t="str">
        <f t="shared" si="10980"/>
        <v/>
      </c>
      <c r="O5457" t="str">
        <f t="shared" si="10981"/>
        <v/>
      </c>
    </row>
    <row r="5458" spans="1:24" x14ac:dyDescent="0.25">
      <c r="A5458" t="s">
        <v>11</v>
      </c>
      <c r="B5458" t="s">
        <v>196</v>
      </c>
      <c r="C5458" t="s">
        <v>13</v>
      </c>
      <c r="D5458" s="6">
        <v>0.1</v>
      </c>
      <c r="E5458" s="6">
        <v>26.53</v>
      </c>
      <c r="F5458" t="s">
        <v>1540</v>
      </c>
      <c r="G5458" t="str">
        <f t="shared" si="11031"/>
        <v>DL2021014</v>
      </c>
      <c r="H5458" t="str">
        <f t="shared" si="10974"/>
        <v>01</v>
      </c>
      <c r="I5458" t="str">
        <f t="shared" si="10975"/>
        <v>Skrubbe_01_20211116_DL2021014_GentofteHF</v>
      </c>
      <c r="J5458" t="str">
        <f t="shared" si="10976"/>
        <v>Skrubbe</v>
      </c>
      <c r="K5458" t="str">
        <f t="shared" si="10977"/>
        <v>PosK</v>
      </c>
      <c r="L5458">
        <f t="shared" si="10978"/>
        <v>26.53</v>
      </c>
      <c r="M5458">
        <f t="shared" si="10979"/>
        <v>26.53</v>
      </c>
      <c r="N5458">
        <f t="shared" si="10980"/>
        <v>0</v>
      </c>
      <c r="O5458">
        <f t="shared" si="10981"/>
        <v>0</v>
      </c>
      <c r="Q5458">
        <f t="shared" ref="Q5458" si="11088">IF(L5460="No Ct",0,L5460)</f>
        <v>0</v>
      </c>
      <c r="R5458">
        <f t="shared" ref="R5458" si="11089">IF(L5461="No Ct",0,L5461)</f>
        <v>0</v>
      </c>
      <c r="S5458" t="str">
        <f t="shared" ref="S5458" si="11090">IF(AND(M5458&gt;0,N5458=0),"Valid","Invalid")</f>
        <v>Valid</v>
      </c>
      <c r="T5458" t="str">
        <f t="shared" ref="T5458" si="11091">IF(OR(Q5458&gt;1,R5458&gt;1),"Present","Absent")</f>
        <v>Absent</v>
      </c>
      <c r="U5458" t="str">
        <f t="shared" ref="U5458" si="11092">IF(OR(AND(Q5458&gt;1,Q5458&lt;41),AND(R5458&gt;1,R5458&lt;41)),"Ct&lt;41","Ct&gt;41")</f>
        <v>Ct&gt;41</v>
      </c>
      <c r="V5458" t="str">
        <f>VLOOKUP(J5458,Datasæt_Analysesystemer!$C$2:$D$68,2,FALSE)</f>
        <v>Skrubbe</v>
      </c>
      <c r="W5458" t="str">
        <f t="shared" ref="W5458" si="11093">MID(F5458,10,9)</f>
        <v>DL2021014</v>
      </c>
      <c r="X5458" t="str">
        <f t="shared" ref="X5458" si="11094">W5458&amp;"_"&amp;V5458&amp;"_"&amp;S5458&amp;"_"&amp;T5458&amp;"_"&amp;U5458</f>
        <v>DL2021014_Skrubbe_Valid_Absent_Ct&gt;41</v>
      </c>
    </row>
    <row r="5459" spans="1:24" x14ac:dyDescent="0.25">
      <c r="A5459" t="s">
        <v>14</v>
      </c>
      <c r="B5459" t="s">
        <v>197</v>
      </c>
      <c r="C5459" t="s">
        <v>16</v>
      </c>
      <c r="D5459" s="6">
        <v>0.1</v>
      </c>
      <c r="E5459" s="6" t="s">
        <v>17</v>
      </c>
      <c r="F5459" t="s">
        <v>1540</v>
      </c>
      <c r="G5459" t="str">
        <f t="shared" si="11031"/>
        <v>DL2021014</v>
      </c>
      <c r="H5459" t="str">
        <f t="shared" ref="H5459:H5522" si="11095">LEFT(B5459,2)</f>
        <v>01</v>
      </c>
      <c r="I5459" t="str">
        <f t="shared" ref="I5459:I5522" si="11096">J5459&amp;"_"&amp;H5459&amp;"_"&amp;F5459</f>
        <v>Skrubbe_01_20211116_DL2021014_GentofteHF</v>
      </c>
      <c r="J5459" t="str">
        <f t="shared" ref="J5459:J5522" si="11097">MID(RIGHT(B5459,LEN(B5459)-3),1,FIND("_",RIGHT(B5459,LEN(B5459)-3))-1)</f>
        <v>Skrubbe</v>
      </c>
      <c r="K5459" t="str">
        <f t="shared" ref="K5459:K5522" si="11098">TRIM(SUBSTITUTE(RIGHT(B5459,FIND(J5459,B5459)+1),"_",""))</f>
        <v>NegK</v>
      </c>
      <c r="L5459" t="str">
        <f t="shared" ref="L5459:L5522" si="11099">IFERROR(VALUE(SUBSTITUTE(E5459,".",",")),E5459)</f>
        <v>No Ct</v>
      </c>
      <c r="M5459" t="str">
        <f t="shared" ref="M5459:M5522" si="11100">IF(K5459="PosK",SUMIFS(L:L,K:K,"PosK",I:I,I5459),"")</f>
        <v/>
      </c>
      <c r="N5459" t="str">
        <f t="shared" ref="N5459:N5522" si="11101">IF(K5459="PosK",SUMIFS(L:L,K:K,"NegK",I:I,I5459),"")</f>
        <v/>
      </c>
      <c r="O5459" t="str">
        <f t="shared" ref="O5459:O5522" si="11102">IF(K5459="PosK",SUMIFS(L:L,K:K,"eDNA",I:I,I5459),"")</f>
        <v/>
      </c>
    </row>
    <row r="5460" spans="1:24" x14ac:dyDescent="0.25">
      <c r="A5460" t="s">
        <v>18</v>
      </c>
      <c r="B5460" t="s">
        <v>198</v>
      </c>
      <c r="C5460" t="s">
        <v>20</v>
      </c>
      <c r="D5460" s="6">
        <v>0.1</v>
      </c>
      <c r="E5460" s="6" t="s">
        <v>17</v>
      </c>
      <c r="F5460" t="s">
        <v>1540</v>
      </c>
      <c r="G5460" t="str">
        <f t="shared" si="11031"/>
        <v>DL2021014</v>
      </c>
      <c r="H5460" t="str">
        <f t="shared" si="11095"/>
        <v>01</v>
      </c>
      <c r="I5460" t="str">
        <f t="shared" si="11096"/>
        <v>Skrubbe_01_20211116_DL2021014_GentofteHF</v>
      </c>
      <c r="J5460" t="str">
        <f t="shared" si="11097"/>
        <v>Skrubbe</v>
      </c>
      <c r="K5460" t="str">
        <f t="shared" si="11098"/>
        <v>eDNA</v>
      </c>
      <c r="L5460" t="str">
        <f t="shared" si="11099"/>
        <v>No Ct</v>
      </c>
      <c r="M5460" t="str">
        <f t="shared" si="11100"/>
        <v/>
      </c>
      <c r="N5460" t="str">
        <f t="shared" si="11101"/>
        <v/>
      </c>
      <c r="O5460" t="str">
        <f t="shared" si="11102"/>
        <v/>
      </c>
    </row>
    <row r="5461" spans="1:24" x14ac:dyDescent="0.25">
      <c r="A5461" t="s">
        <v>21</v>
      </c>
      <c r="B5461" t="s">
        <v>198</v>
      </c>
      <c r="C5461" t="s">
        <v>20</v>
      </c>
      <c r="D5461" s="6">
        <v>0.1</v>
      </c>
      <c r="E5461" s="6" t="s">
        <v>17</v>
      </c>
      <c r="F5461" t="s">
        <v>1540</v>
      </c>
      <c r="G5461" t="str">
        <f t="shared" si="11031"/>
        <v>DL2021014</v>
      </c>
      <c r="H5461" t="str">
        <f t="shared" si="11095"/>
        <v>01</v>
      </c>
      <c r="I5461" t="str">
        <f t="shared" si="11096"/>
        <v>Skrubbe_01_20211116_DL2021014_GentofteHF</v>
      </c>
      <c r="J5461" t="str">
        <f t="shared" si="11097"/>
        <v>Skrubbe</v>
      </c>
      <c r="K5461" t="str">
        <f t="shared" si="11098"/>
        <v>eDNA</v>
      </c>
      <c r="L5461" t="str">
        <f t="shared" si="11099"/>
        <v>No Ct</v>
      </c>
      <c r="M5461" t="str">
        <f t="shared" si="11100"/>
        <v/>
      </c>
      <c r="N5461" t="str">
        <f t="shared" si="11101"/>
        <v/>
      </c>
      <c r="O5461" t="str">
        <f t="shared" si="11102"/>
        <v/>
      </c>
    </row>
    <row r="5462" spans="1:24" x14ac:dyDescent="0.25">
      <c r="A5462" t="s">
        <v>199</v>
      </c>
      <c r="B5462" t="s">
        <v>200</v>
      </c>
      <c r="C5462" t="s">
        <v>13</v>
      </c>
      <c r="D5462" s="6">
        <v>0.1</v>
      </c>
      <c r="E5462" s="6">
        <v>26.95</v>
      </c>
      <c r="F5462" t="s">
        <v>1540</v>
      </c>
      <c r="G5462" t="str">
        <f t="shared" si="11031"/>
        <v>DL2021014</v>
      </c>
      <c r="H5462" t="str">
        <f t="shared" si="11095"/>
        <v>02</v>
      </c>
      <c r="I5462" t="str">
        <f t="shared" si="11096"/>
        <v>Skrubbe_02_20211116_DL2021014_GentofteHF</v>
      </c>
      <c r="J5462" t="str">
        <f t="shared" si="11097"/>
        <v>Skrubbe</v>
      </c>
      <c r="K5462" t="str">
        <f t="shared" si="11098"/>
        <v>PosK</v>
      </c>
      <c r="L5462">
        <f t="shared" si="11099"/>
        <v>26.95</v>
      </c>
      <c r="M5462">
        <f t="shared" si="11100"/>
        <v>26.95</v>
      </c>
      <c r="N5462">
        <f t="shared" si="11101"/>
        <v>0</v>
      </c>
      <c r="O5462">
        <f t="shared" si="11102"/>
        <v>0</v>
      </c>
      <c r="Q5462">
        <f t="shared" ref="Q5462" si="11103">IF(L5464="No Ct",0,L5464)</f>
        <v>0</v>
      </c>
      <c r="R5462">
        <f t="shared" ref="R5462" si="11104">IF(L5465="No Ct",0,L5465)</f>
        <v>0</v>
      </c>
      <c r="S5462" t="str">
        <f t="shared" ref="S5462" si="11105">IF(AND(M5462&gt;0,N5462=0),"Valid","Invalid")</f>
        <v>Valid</v>
      </c>
      <c r="T5462" t="str">
        <f t="shared" ref="T5462" si="11106">IF(OR(Q5462&gt;1,R5462&gt;1),"Present","Absent")</f>
        <v>Absent</v>
      </c>
      <c r="U5462" t="str">
        <f t="shared" ref="U5462" si="11107">IF(OR(AND(Q5462&gt;1,Q5462&lt;41),AND(R5462&gt;1,R5462&lt;41)),"Ct&lt;41","Ct&gt;41")</f>
        <v>Ct&gt;41</v>
      </c>
      <c r="V5462" t="str">
        <f>VLOOKUP(J5462,Datasæt_Analysesystemer!$C$2:$D$68,2,FALSE)</f>
        <v>Skrubbe</v>
      </c>
      <c r="W5462" t="str">
        <f t="shared" ref="W5462" si="11108">MID(F5462,10,9)</f>
        <v>DL2021014</v>
      </c>
      <c r="X5462" t="str">
        <f t="shared" ref="X5462" si="11109">W5462&amp;"_"&amp;V5462&amp;"_"&amp;S5462&amp;"_"&amp;T5462&amp;"_"&amp;U5462</f>
        <v>DL2021014_Skrubbe_Valid_Absent_Ct&gt;41</v>
      </c>
    </row>
    <row r="5463" spans="1:24" x14ac:dyDescent="0.25">
      <c r="A5463" t="s">
        <v>201</v>
      </c>
      <c r="B5463" t="s">
        <v>202</v>
      </c>
      <c r="C5463" t="s">
        <v>16</v>
      </c>
      <c r="D5463" s="6">
        <v>0.1</v>
      </c>
      <c r="E5463" s="6" t="s">
        <v>17</v>
      </c>
      <c r="F5463" t="s">
        <v>1540</v>
      </c>
      <c r="G5463" t="str">
        <f t="shared" si="11031"/>
        <v>DL2021014</v>
      </c>
      <c r="H5463" t="str">
        <f t="shared" si="11095"/>
        <v>02</v>
      </c>
      <c r="I5463" t="str">
        <f t="shared" si="11096"/>
        <v>Skrubbe_02_20211116_DL2021014_GentofteHF</v>
      </c>
      <c r="J5463" t="str">
        <f t="shared" si="11097"/>
        <v>Skrubbe</v>
      </c>
      <c r="K5463" t="str">
        <f t="shared" si="11098"/>
        <v>NegK</v>
      </c>
      <c r="L5463" t="str">
        <f t="shared" si="11099"/>
        <v>No Ct</v>
      </c>
      <c r="M5463" t="str">
        <f t="shared" si="11100"/>
        <v/>
      </c>
      <c r="N5463" t="str">
        <f t="shared" si="11101"/>
        <v/>
      </c>
      <c r="O5463" t="str">
        <f t="shared" si="11102"/>
        <v/>
      </c>
    </row>
    <row r="5464" spans="1:24" x14ac:dyDescent="0.25">
      <c r="A5464" t="s">
        <v>203</v>
      </c>
      <c r="B5464" t="s">
        <v>204</v>
      </c>
      <c r="C5464" t="s">
        <v>20</v>
      </c>
      <c r="D5464" s="6">
        <v>0.1</v>
      </c>
      <c r="E5464" s="6" t="s">
        <v>17</v>
      </c>
      <c r="F5464" t="s">
        <v>1540</v>
      </c>
      <c r="G5464" t="str">
        <f t="shared" si="11031"/>
        <v>DL2021014</v>
      </c>
      <c r="H5464" t="str">
        <f t="shared" si="11095"/>
        <v>02</v>
      </c>
      <c r="I5464" t="str">
        <f t="shared" si="11096"/>
        <v>Skrubbe_02_20211116_DL2021014_GentofteHF</v>
      </c>
      <c r="J5464" t="str">
        <f t="shared" si="11097"/>
        <v>Skrubbe</v>
      </c>
      <c r="K5464" t="str">
        <f t="shared" si="11098"/>
        <v>eDNA</v>
      </c>
      <c r="L5464" t="str">
        <f t="shared" si="11099"/>
        <v>No Ct</v>
      </c>
      <c r="M5464" t="str">
        <f t="shared" si="11100"/>
        <v/>
      </c>
      <c r="N5464" t="str">
        <f t="shared" si="11101"/>
        <v/>
      </c>
      <c r="O5464" t="str">
        <f t="shared" si="11102"/>
        <v/>
      </c>
    </row>
    <row r="5465" spans="1:24" x14ac:dyDescent="0.25">
      <c r="A5465" t="s">
        <v>205</v>
      </c>
      <c r="B5465" t="s">
        <v>204</v>
      </c>
      <c r="C5465" t="s">
        <v>20</v>
      </c>
      <c r="D5465" s="6">
        <v>0.1</v>
      </c>
      <c r="E5465" s="6" t="s">
        <v>17</v>
      </c>
      <c r="F5465" t="s">
        <v>1540</v>
      </c>
      <c r="G5465" t="str">
        <f t="shared" si="11031"/>
        <v>DL2021014</v>
      </c>
      <c r="H5465" t="str">
        <f t="shared" si="11095"/>
        <v>02</v>
      </c>
      <c r="I5465" t="str">
        <f t="shared" si="11096"/>
        <v>Skrubbe_02_20211116_DL2021014_GentofteHF</v>
      </c>
      <c r="J5465" t="str">
        <f t="shared" si="11097"/>
        <v>Skrubbe</v>
      </c>
      <c r="K5465" t="str">
        <f t="shared" si="11098"/>
        <v>eDNA</v>
      </c>
      <c r="L5465" t="str">
        <f t="shared" si="11099"/>
        <v>No Ct</v>
      </c>
      <c r="M5465" t="str">
        <f t="shared" si="11100"/>
        <v/>
      </c>
      <c r="N5465" t="str">
        <f t="shared" si="11101"/>
        <v/>
      </c>
      <c r="O5465" t="str">
        <f t="shared" si="11102"/>
        <v/>
      </c>
    </row>
    <row r="5466" spans="1:24" x14ac:dyDescent="0.25">
      <c r="A5466" t="s">
        <v>206</v>
      </c>
      <c r="B5466" t="s">
        <v>207</v>
      </c>
      <c r="C5466" t="s">
        <v>13</v>
      </c>
      <c r="D5466" s="6">
        <v>0.1</v>
      </c>
      <c r="E5466" s="6">
        <v>28.42</v>
      </c>
      <c r="F5466" t="s">
        <v>1540</v>
      </c>
      <c r="G5466" t="str">
        <f t="shared" si="11031"/>
        <v>DL2021014</v>
      </c>
      <c r="H5466" t="str">
        <f t="shared" si="11095"/>
        <v>03</v>
      </c>
      <c r="I5466" t="str">
        <f t="shared" si="11096"/>
        <v>Torsk_03_20211116_DL2021014_GentofteHF</v>
      </c>
      <c r="J5466" t="str">
        <f t="shared" si="11097"/>
        <v>Torsk</v>
      </c>
      <c r="K5466" t="str">
        <f t="shared" si="11098"/>
        <v>PosK</v>
      </c>
      <c r="L5466">
        <f t="shared" si="11099"/>
        <v>28.42</v>
      </c>
      <c r="M5466">
        <f t="shared" si="11100"/>
        <v>28.42</v>
      </c>
      <c r="N5466">
        <f t="shared" si="11101"/>
        <v>0</v>
      </c>
      <c r="O5466">
        <f t="shared" si="11102"/>
        <v>0</v>
      </c>
      <c r="Q5466">
        <f t="shared" ref="Q5466" si="11110">IF(L5468="No Ct",0,L5468)</f>
        <v>0</v>
      </c>
      <c r="R5466">
        <f t="shared" ref="R5466" si="11111">IF(L5469="No Ct",0,L5469)</f>
        <v>0</v>
      </c>
      <c r="S5466" t="str">
        <f t="shared" ref="S5466" si="11112">IF(AND(M5466&gt;0,N5466=0),"Valid","Invalid")</f>
        <v>Valid</v>
      </c>
      <c r="T5466" t="str">
        <f t="shared" ref="T5466" si="11113">IF(OR(Q5466&gt;1,R5466&gt;1),"Present","Absent")</f>
        <v>Absent</v>
      </c>
      <c r="U5466" t="str">
        <f t="shared" ref="U5466" si="11114">IF(OR(AND(Q5466&gt;1,Q5466&lt;41),AND(R5466&gt;1,R5466&lt;41)),"Ct&lt;41","Ct&gt;41")</f>
        <v>Ct&gt;41</v>
      </c>
      <c r="V5466" t="str">
        <f>VLOOKUP(J5466,Datasæt_Analysesystemer!$C$2:$D$68,2,FALSE)</f>
        <v>Torsk</v>
      </c>
      <c r="W5466" t="str">
        <f t="shared" ref="W5466" si="11115">MID(F5466,10,9)</f>
        <v>DL2021014</v>
      </c>
      <c r="X5466" t="str">
        <f t="shared" ref="X5466" si="11116">W5466&amp;"_"&amp;V5466&amp;"_"&amp;S5466&amp;"_"&amp;T5466&amp;"_"&amp;U5466</f>
        <v>DL2021014_Torsk_Valid_Absent_Ct&gt;41</v>
      </c>
    </row>
    <row r="5467" spans="1:24" x14ac:dyDescent="0.25">
      <c r="A5467" t="s">
        <v>208</v>
      </c>
      <c r="B5467" t="s">
        <v>209</v>
      </c>
      <c r="C5467" t="s">
        <v>16</v>
      </c>
      <c r="D5467" s="6">
        <v>0.1</v>
      </c>
      <c r="E5467" s="6" t="s">
        <v>17</v>
      </c>
      <c r="F5467" t="s">
        <v>1540</v>
      </c>
      <c r="G5467" t="str">
        <f t="shared" si="11031"/>
        <v>DL2021014</v>
      </c>
      <c r="H5467" t="str">
        <f t="shared" si="11095"/>
        <v>03</v>
      </c>
      <c r="I5467" t="str">
        <f t="shared" si="11096"/>
        <v>Torsk_03_20211116_DL2021014_GentofteHF</v>
      </c>
      <c r="J5467" t="str">
        <f t="shared" si="11097"/>
        <v>Torsk</v>
      </c>
      <c r="K5467" t="str">
        <f t="shared" si="11098"/>
        <v>NegK</v>
      </c>
      <c r="L5467" t="str">
        <f t="shared" si="11099"/>
        <v>No Ct</v>
      </c>
      <c r="M5467" t="str">
        <f t="shared" si="11100"/>
        <v/>
      </c>
      <c r="N5467" t="str">
        <f t="shared" si="11101"/>
        <v/>
      </c>
      <c r="O5467" t="str">
        <f t="shared" si="11102"/>
        <v/>
      </c>
    </row>
    <row r="5468" spans="1:24" x14ac:dyDescent="0.25">
      <c r="A5468" t="s">
        <v>210</v>
      </c>
      <c r="B5468" t="s">
        <v>211</v>
      </c>
      <c r="C5468" t="s">
        <v>20</v>
      </c>
      <c r="D5468" s="6">
        <v>0.1</v>
      </c>
      <c r="E5468" s="6" t="s">
        <v>17</v>
      </c>
      <c r="F5468" t="s">
        <v>1540</v>
      </c>
      <c r="G5468" t="str">
        <f t="shared" si="11031"/>
        <v>DL2021014</v>
      </c>
      <c r="H5468" t="str">
        <f t="shared" si="11095"/>
        <v>03</v>
      </c>
      <c r="I5468" t="str">
        <f t="shared" si="11096"/>
        <v>Torsk_03_20211116_DL2021014_GentofteHF</v>
      </c>
      <c r="J5468" t="str">
        <f t="shared" si="11097"/>
        <v>Torsk</v>
      </c>
      <c r="K5468" t="str">
        <f t="shared" si="11098"/>
        <v>eDNA</v>
      </c>
      <c r="L5468" t="str">
        <f t="shared" si="11099"/>
        <v>No Ct</v>
      </c>
      <c r="M5468" t="str">
        <f t="shared" si="11100"/>
        <v/>
      </c>
      <c r="N5468" t="str">
        <f t="shared" si="11101"/>
        <v/>
      </c>
      <c r="O5468" t="str">
        <f t="shared" si="11102"/>
        <v/>
      </c>
    </row>
    <row r="5469" spans="1:24" x14ac:dyDescent="0.25">
      <c r="A5469" t="s">
        <v>212</v>
      </c>
      <c r="B5469" t="s">
        <v>211</v>
      </c>
      <c r="C5469" t="s">
        <v>20</v>
      </c>
      <c r="D5469" s="6">
        <v>0.1</v>
      </c>
      <c r="E5469" s="6" t="s">
        <v>17</v>
      </c>
      <c r="F5469" t="s">
        <v>1540</v>
      </c>
      <c r="G5469" t="str">
        <f t="shared" si="11031"/>
        <v>DL2021014</v>
      </c>
      <c r="H5469" t="str">
        <f t="shared" si="11095"/>
        <v>03</v>
      </c>
      <c r="I5469" t="str">
        <f t="shared" si="11096"/>
        <v>Torsk_03_20211116_DL2021014_GentofteHF</v>
      </c>
      <c r="J5469" t="str">
        <f t="shared" si="11097"/>
        <v>Torsk</v>
      </c>
      <c r="K5469" t="str">
        <f t="shared" si="11098"/>
        <v>eDNA</v>
      </c>
      <c r="L5469" t="str">
        <f t="shared" si="11099"/>
        <v>No Ct</v>
      </c>
      <c r="M5469" t="str">
        <f t="shared" si="11100"/>
        <v/>
      </c>
      <c r="N5469" t="str">
        <f t="shared" si="11101"/>
        <v/>
      </c>
      <c r="O5469" t="str">
        <f t="shared" si="11102"/>
        <v/>
      </c>
    </row>
    <row r="5470" spans="1:24" x14ac:dyDescent="0.25">
      <c r="A5470" t="s">
        <v>213</v>
      </c>
      <c r="B5470" t="s">
        <v>214</v>
      </c>
      <c r="C5470" t="s">
        <v>13</v>
      </c>
      <c r="D5470" s="6">
        <v>0.1</v>
      </c>
      <c r="E5470" s="6">
        <v>45.64</v>
      </c>
      <c r="F5470" t="s">
        <v>1540</v>
      </c>
      <c r="G5470" t="str">
        <f t="shared" si="11031"/>
        <v>DL2021014</v>
      </c>
      <c r="H5470" t="str">
        <f t="shared" si="11095"/>
        <v>04</v>
      </c>
      <c r="I5470" t="str">
        <f t="shared" si="11096"/>
        <v>Torsk_04_20211116_DL2021014_GentofteHF</v>
      </c>
      <c r="J5470" t="str">
        <f t="shared" si="11097"/>
        <v>Torsk</v>
      </c>
      <c r="K5470" t="str">
        <f t="shared" si="11098"/>
        <v>PosK</v>
      </c>
      <c r="L5470">
        <f t="shared" si="11099"/>
        <v>45.64</v>
      </c>
      <c r="M5470">
        <f t="shared" si="11100"/>
        <v>45.64</v>
      </c>
      <c r="N5470">
        <f t="shared" si="11101"/>
        <v>0</v>
      </c>
      <c r="O5470">
        <f t="shared" si="11102"/>
        <v>0</v>
      </c>
      <c r="Q5470">
        <f t="shared" ref="Q5470" si="11117">IF(L5472="No Ct",0,L5472)</f>
        <v>0</v>
      </c>
      <c r="R5470">
        <f t="shared" ref="R5470" si="11118">IF(L5473="No Ct",0,L5473)</f>
        <v>0</v>
      </c>
      <c r="S5470" t="str">
        <f t="shared" ref="S5470" si="11119">IF(AND(M5470&gt;0,N5470=0),"Valid","Invalid")</f>
        <v>Valid</v>
      </c>
      <c r="T5470" t="str">
        <f t="shared" ref="T5470" si="11120">IF(OR(Q5470&gt;1,R5470&gt;1),"Present","Absent")</f>
        <v>Absent</v>
      </c>
      <c r="U5470" t="str">
        <f t="shared" ref="U5470" si="11121">IF(OR(AND(Q5470&gt;1,Q5470&lt;41),AND(R5470&gt;1,R5470&lt;41)),"Ct&lt;41","Ct&gt;41")</f>
        <v>Ct&gt;41</v>
      </c>
      <c r="V5470" t="str">
        <f>VLOOKUP(J5470,Datasæt_Analysesystemer!$C$2:$D$68,2,FALSE)</f>
        <v>Torsk</v>
      </c>
      <c r="W5470" t="str">
        <f t="shared" ref="W5470" si="11122">MID(F5470,10,9)</f>
        <v>DL2021014</v>
      </c>
      <c r="X5470" t="str">
        <f t="shared" ref="X5470" si="11123">W5470&amp;"_"&amp;V5470&amp;"_"&amp;S5470&amp;"_"&amp;T5470&amp;"_"&amp;U5470</f>
        <v>DL2021014_Torsk_Valid_Absent_Ct&gt;41</v>
      </c>
    </row>
    <row r="5471" spans="1:24" x14ac:dyDescent="0.25">
      <c r="A5471" t="s">
        <v>215</v>
      </c>
      <c r="B5471" t="s">
        <v>216</v>
      </c>
      <c r="C5471" t="s">
        <v>16</v>
      </c>
      <c r="D5471" s="6">
        <v>0.1</v>
      </c>
      <c r="E5471" s="6" t="s">
        <v>17</v>
      </c>
      <c r="F5471" t="s">
        <v>1540</v>
      </c>
      <c r="G5471" t="str">
        <f t="shared" si="11031"/>
        <v>DL2021014</v>
      </c>
      <c r="H5471" t="str">
        <f t="shared" si="11095"/>
        <v>04</v>
      </c>
      <c r="I5471" t="str">
        <f t="shared" si="11096"/>
        <v>Torsk_04_20211116_DL2021014_GentofteHF</v>
      </c>
      <c r="J5471" t="str">
        <f t="shared" si="11097"/>
        <v>Torsk</v>
      </c>
      <c r="K5471" t="str">
        <f t="shared" si="11098"/>
        <v>NegK</v>
      </c>
      <c r="L5471" t="str">
        <f t="shared" si="11099"/>
        <v>No Ct</v>
      </c>
      <c r="M5471" t="str">
        <f t="shared" si="11100"/>
        <v/>
      </c>
      <c r="N5471" t="str">
        <f t="shared" si="11101"/>
        <v/>
      </c>
      <c r="O5471" t="str">
        <f t="shared" si="11102"/>
        <v/>
      </c>
    </row>
    <row r="5472" spans="1:24" x14ac:dyDescent="0.25">
      <c r="A5472" t="s">
        <v>217</v>
      </c>
      <c r="B5472" t="s">
        <v>218</v>
      </c>
      <c r="C5472" t="s">
        <v>20</v>
      </c>
      <c r="D5472" s="6">
        <v>0.1</v>
      </c>
      <c r="E5472" s="6" t="s">
        <v>17</v>
      </c>
      <c r="F5472" t="s">
        <v>1540</v>
      </c>
      <c r="G5472" t="str">
        <f t="shared" si="11031"/>
        <v>DL2021014</v>
      </c>
      <c r="H5472" t="str">
        <f t="shared" si="11095"/>
        <v>04</v>
      </c>
      <c r="I5472" t="str">
        <f t="shared" si="11096"/>
        <v>Torsk_04_20211116_DL2021014_GentofteHF</v>
      </c>
      <c r="J5472" t="str">
        <f t="shared" si="11097"/>
        <v>Torsk</v>
      </c>
      <c r="K5472" t="str">
        <f t="shared" si="11098"/>
        <v>eDNA</v>
      </c>
      <c r="L5472" t="str">
        <f t="shared" si="11099"/>
        <v>No Ct</v>
      </c>
      <c r="M5472" t="str">
        <f t="shared" si="11100"/>
        <v/>
      </c>
      <c r="N5472" t="str">
        <f t="shared" si="11101"/>
        <v/>
      </c>
      <c r="O5472" t="str">
        <f t="shared" si="11102"/>
        <v/>
      </c>
    </row>
    <row r="5473" spans="1:24" x14ac:dyDescent="0.25">
      <c r="A5473" t="s">
        <v>219</v>
      </c>
      <c r="B5473" t="s">
        <v>218</v>
      </c>
      <c r="C5473" t="s">
        <v>20</v>
      </c>
      <c r="D5473" s="6">
        <v>0.1</v>
      </c>
      <c r="E5473" s="6" t="s">
        <v>17</v>
      </c>
      <c r="F5473" t="s">
        <v>1540</v>
      </c>
      <c r="G5473" t="str">
        <f t="shared" si="11031"/>
        <v>DL2021014</v>
      </c>
      <c r="H5473" t="str">
        <f t="shared" si="11095"/>
        <v>04</v>
      </c>
      <c r="I5473" t="str">
        <f t="shared" si="11096"/>
        <v>Torsk_04_20211116_DL2021014_GentofteHF</v>
      </c>
      <c r="J5473" t="str">
        <f t="shared" si="11097"/>
        <v>Torsk</v>
      </c>
      <c r="K5473" t="str">
        <f t="shared" si="11098"/>
        <v>eDNA</v>
      </c>
      <c r="L5473" t="str">
        <f t="shared" si="11099"/>
        <v>No Ct</v>
      </c>
      <c r="M5473" t="str">
        <f t="shared" si="11100"/>
        <v/>
      </c>
      <c r="N5473" t="str">
        <f t="shared" si="11101"/>
        <v/>
      </c>
      <c r="O5473" t="str">
        <f t="shared" si="11102"/>
        <v/>
      </c>
    </row>
    <row r="5474" spans="1:24" x14ac:dyDescent="0.25">
      <c r="A5474" t="s">
        <v>220</v>
      </c>
      <c r="B5474" t="s">
        <v>221</v>
      </c>
      <c r="C5474" t="s">
        <v>13</v>
      </c>
      <c r="D5474" s="6">
        <v>0.1</v>
      </c>
      <c r="E5474" s="6">
        <v>30.39</v>
      </c>
      <c r="F5474" t="s">
        <v>1540</v>
      </c>
      <c r="G5474" t="str">
        <f t="shared" si="11031"/>
        <v>DL2021014</v>
      </c>
      <c r="H5474" t="str">
        <f t="shared" si="11095"/>
        <v>05</v>
      </c>
      <c r="I5474" t="str">
        <f t="shared" si="11096"/>
        <v>Sandmusling_05_20211116_DL2021014_GentofteHF</v>
      </c>
      <c r="J5474" t="str">
        <f t="shared" si="11097"/>
        <v>Sandmusling</v>
      </c>
      <c r="K5474" t="str">
        <f t="shared" si="11098"/>
        <v>PosK</v>
      </c>
      <c r="L5474">
        <f t="shared" si="11099"/>
        <v>30.39</v>
      </c>
      <c r="M5474">
        <f t="shared" si="11100"/>
        <v>30.39</v>
      </c>
      <c r="N5474">
        <f t="shared" si="11101"/>
        <v>0</v>
      </c>
      <c r="O5474">
        <f t="shared" si="11102"/>
        <v>68.989999999999995</v>
      </c>
      <c r="Q5474">
        <f t="shared" ref="Q5474" si="11124">IF(L5476="No Ct",0,L5476)</f>
        <v>34.26</v>
      </c>
      <c r="R5474">
        <f t="shared" ref="R5474" si="11125">IF(L5477="No Ct",0,L5477)</f>
        <v>34.729999999999997</v>
      </c>
      <c r="S5474" t="str">
        <f t="shared" ref="S5474" si="11126">IF(AND(M5474&gt;0,N5474=0),"Valid","Invalid")</f>
        <v>Valid</v>
      </c>
      <c r="T5474" t="str">
        <f t="shared" ref="T5474" si="11127">IF(OR(Q5474&gt;1,R5474&gt;1),"Present","Absent")</f>
        <v>Present</v>
      </c>
      <c r="U5474" t="str">
        <f t="shared" ref="U5474" si="11128">IF(OR(AND(Q5474&gt;1,Q5474&lt;41),AND(R5474&gt;1,R5474&lt;41)),"Ct&lt;41","Ct&gt;41")</f>
        <v>Ct&lt;41</v>
      </c>
      <c r="V5474" t="str">
        <f>VLOOKUP(J5474,Datasæt_Analysesystemer!$C$2:$D$68,2,FALSE)</f>
        <v>Sandmusling</v>
      </c>
      <c r="W5474" t="str">
        <f t="shared" ref="W5474" si="11129">MID(F5474,10,9)</f>
        <v>DL2021014</v>
      </c>
      <c r="X5474" t="str">
        <f t="shared" ref="X5474" si="11130">W5474&amp;"_"&amp;V5474&amp;"_"&amp;S5474&amp;"_"&amp;T5474&amp;"_"&amp;U5474</f>
        <v>DL2021014_Sandmusling_Valid_Present_Ct&lt;41</v>
      </c>
    </row>
    <row r="5475" spans="1:24" x14ac:dyDescent="0.25">
      <c r="A5475" t="s">
        <v>222</v>
      </c>
      <c r="B5475" t="s">
        <v>223</v>
      </c>
      <c r="C5475" t="s">
        <v>16</v>
      </c>
      <c r="D5475" s="6">
        <v>0.1</v>
      </c>
      <c r="E5475" s="6" t="s">
        <v>17</v>
      </c>
      <c r="F5475" t="s">
        <v>1540</v>
      </c>
      <c r="G5475" t="str">
        <f t="shared" si="11031"/>
        <v>DL2021014</v>
      </c>
      <c r="H5475" t="str">
        <f t="shared" si="11095"/>
        <v>05</v>
      </c>
      <c r="I5475" t="str">
        <f t="shared" si="11096"/>
        <v>Sandmusling_05_20211116_DL2021014_GentofteHF</v>
      </c>
      <c r="J5475" t="str">
        <f t="shared" si="11097"/>
        <v>Sandmusling</v>
      </c>
      <c r="K5475" t="str">
        <f t="shared" si="11098"/>
        <v>NegK</v>
      </c>
      <c r="L5475" t="str">
        <f t="shared" si="11099"/>
        <v>No Ct</v>
      </c>
      <c r="M5475" t="str">
        <f t="shared" si="11100"/>
        <v/>
      </c>
      <c r="N5475" t="str">
        <f t="shared" si="11101"/>
        <v/>
      </c>
      <c r="O5475" t="str">
        <f t="shared" si="11102"/>
        <v/>
      </c>
    </row>
    <row r="5476" spans="1:24" x14ac:dyDescent="0.25">
      <c r="A5476" t="s">
        <v>224</v>
      </c>
      <c r="B5476" t="s">
        <v>225</v>
      </c>
      <c r="C5476" t="s">
        <v>20</v>
      </c>
      <c r="D5476" s="6">
        <v>0.1</v>
      </c>
      <c r="E5476" s="6">
        <v>34.26</v>
      </c>
      <c r="F5476" t="s">
        <v>1540</v>
      </c>
      <c r="G5476" t="str">
        <f t="shared" si="11031"/>
        <v>DL2021014</v>
      </c>
      <c r="H5476" t="str">
        <f t="shared" si="11095"/>
        <v>05</v>
      </c>
      <c r="I5476" t="str">
        <f t="shared" si="11096"/>
        <v>Sandmusling_05_20211116_DL2021014_GentofteHF</v>
      </c>
      <c r="J5476" t="str">
        <f t="shared" si="11097"/>
        <v>Sandmusling</v>
      </c>
      <c r="K5476" t="str">
        <f t="shared" si="11098"/>
        <v>eDNA</v>
      </c>
      <c r="L5476">
        <f t="shared" si="11099"/>
        <v>34.26</v>
      </c>
      <c r="M5476" t="str">
        <f t="shared" si="11100"/>
        <v/>
      </c>
      <c r="N5476" t="str">
        <f t="shared" si="11101"/>
        <v/>
      </c>
      <c r="O5476" t="str">
        <f t="shared" si="11102"/>
        <v/>
      </c>
    </row>
    <row r="5477" spans="1:24" x14ac:dyDescent="0.25">
      <c r="A5477" t="s">
        <v>226</v>
      </c>
      <c r="B5477" t="s">
        <v>225</v>
      </c>
      <c r="C5477" t="s">
        <v>20</v>
      </c>
      <c r="D5477" s="6">
        <v>0.1</v>
      </c>
      <c r="E5477" s="6">
        <v>34.729999999999997</v>
      </c>
      <c r="F5477" t="s">
        <v>1540</v>
      </c>
      <c r="G5477" t="str">
        <f t="shared" si="11031"/>
        <v>DL2021014</v>
      </c>
      <c r="H5477" t="str">
        <f t="shared" si="11095"/>
        <v>05</v>
      </c>
      <c r="I5477" t="str">
        <f t="shared" si="11096"/>
        <v>Sandmusling_05_20211116_DL2021014_GentofteHF</v>
      </c>
      <c r="J5477" t="str">
        <f t="shared" si="11097"/>
        <v>Sandmusling</v>
      </c>
      <c r="K5477" t="str">
        <f t="shared" si="11098"/>
        <v>eDNA</v>
      </c>
      <c r="L5477">
        <f t="shared" si="11099"/>
        <v>34.729999999999997</v>
      </c>
      <c r="M5477" t="str">
        <f t="shared" si="11100"/>
        <v/>
      </c>
      <c r="N5477" t="str">
        <f t="shared" si="11101"/>
        <v/>
      </c>
      <c r="O5477" t="str">
        <f t="shared" si="11102"/>
        <v/>
      </c>
    </row>
    <row r="5478" spans="1:24" x14ac:dyDescent="0.25">
      <c r="A5478" t="s">
        <v>227</v>
      </c>
      <c r="B5478" t="s">
        <v>228</v>
      </c>
      <c r="C5478" t="s">
        <v>13</v>
      </c>
      <c r="D5478" s="6">
        <v>0.1</v>
      </c>
      <c r="E5478" s="6" t="s">
        <v>17</v>
      </c>
      <c r="F5478" t="s">
        <v>1540</v>
      </c>
      <c r="G5478" t="str">
        <f t="shared" si="11031"/>
        <v>DL2021014</v>
      </c>
      <c r="H5478" t="str">
        <f t="shared" si="11095"/>
        <v>06</v>
      </c>
      <c r="I5478" t="str">
        <f t="shared" si="11096"/>
        <v>Sandmusling_06_20211116_DL2021014_GentofteHF</v>
      </c>
      <c r="J5478" t="str">
        <f t="shared" si="11097"/>
        <v>Sandmusling</v>
      </c>
      <c r="K5478" t="str">
        <f t="shared" si="11098"/>
        <v>PosK</v>
      </c>
      <c r="L5478" t="str">
        <f t="shared" si="11099"/>
        <v>No Ct</v>
      </c>
      <c r="M5478">
        <f t="shared" si="11100"/>
        <v>0</v>
      </c>
      <c r="N5478">
        <f t="shared" si="11101"/>
        <v>0</v>
      </c>
      <c r="O5478">
        <f t="shared" si="11102"/>
        <v>38.96</v>
      </c>
      <c r="Q5478">
        <f t="shared" ref="Q5478" si="11131">IF(L5480="No Ct",0,L5480)</f>
        <v>38.96</v>
      </c>
      <c r="R5478">
        <f t="shared" ref="R5478" si="11132">IF(L5481="No Ct",0,L5481)</f>
        <v>0</v>
      </c>
      <c r="S5478" t="str">
        <f t="shared" ref="S5478" si="11133">IF(AND(M5478&gt;0,N5478=0),"Valid","Invalid")</f>
        <v>Invalid</v>
      </c>
      <c r="T5478" t="str">
        <f t="shared" ref="T5478" si="11134">IF(OR(Q5478&gt;1,R5478&gt;1),"Present","Absent")</f>
        <v>Present</v>
      </c>
      <c r="U5478" t="str">
        <f t="shared" ref="U5478" si="11135">IF(OR(AND(Q5478&gt;1,Q5478&lt;41),AND(R5478&gt;1,R5478&lt;41)),"Ct&lt;41","Ct&gt;41")</f>
        <v>Ct&lt;41</v>
      </c>
      <c r="V5478" t="str">
        <f>VLOOKUP(J5478,Datasæt_Analysesystemer!$C$2:$D$68,2,FALSE)</f>
        <v>Sandmusling</v>
      </c>
      <c r="W5478" t="str">
        <f t="shared" ref="W5478" si="11136">MID(F5478,10,9)</f>
        <v>DL2021014</v>
      </c>
      <c r="X5478" t="str">
        <f t="shared" ref="X5478" si="11137">W5478&amp;"_"&amp;V5478&amp;"_"&amp;S5478&amp;"_"&amp;T5478&amp;"_"&amp;U5478</f>
        <v>DL2021014_Sandmusling_Invalid_Present_Ct&lt;41</v>
      </c>
    </row>
    <row r="5479" spans="1:24" x14ac:dyDescent="0.25">
      <c r="A5479" t="s">
        <v>229</v>
      </c>
      <c r="B5479" t="s">
        <v>230</v>
      </c>
      <c r="C5479" t="s">
        <v>16</v>
      </c>
      <c r="D5479" s="6">
        <v>0.1</v>
      </c>
      <c r="E5479" s="6" t="s">
        <v>17</v>
      </c>
      <c r="F5479" t="s">
        <v>1540</v>
      </c>
      <c r="G5479" t="str">
        <f t="shared" si="11031"/>
        <v>DL2021014</v>
      </c>
      <c r="H5479" t="str">
        <f t="shared" si="11095"/>
        <v>06</v>
      </c>
      <c r="I5479" t="str">
        <f t="shared" si="11096"/>
        <v>Sandmusling_06_20211116_DL2021014_GentofteHF</v>
      </c>
      <c r="J5479" t="str">
        <f t="shared" si="11097"/>
        <v>Sandmusling</v>
      </c>
      <c r="K5479" t="str">
        <f t="shared" si="11098"/>
        <v>NegK</v>
      </c>
      <c r="L5479" t="str">
        <f t="shared" si="11099"/>
        <v>No Ct</v>
      </c>
      <c r="M5479" t="str">
        <f t="shared" si="11100"/>
        <v/>
      </c>
      <c r="N5479" t="str">
        <f t="shared" si="11101"/>
        <v/>
      </c>
      <c r="O5479" t="str">
        <f t="shared" si="11102"/>
        <v/>
      </c>
    </row>
    <row r="5480" spans="1:24" x14ac:dyDescent="0.25">
      <c r="A5480" t="s">
        <v>231</v>
      </c>
      <c r="B5480" t="s">
        <v>232</v>
      </c>
      <c r="C5480" t="s">
        <v>20</v>
      </c>
      <c r="D5480" s="6">
        <v>0.1</v>
      </c>
      <c r="E5480" s="6">
        <v>38.96</v>
      </c>
      <c r="F5480" t="s">
        <v>1540</v>
      </c>
      <c r="G5480" t="str">
        <f t="shared" si="11031"/>
        <v>DL2021014</v>
      </c>
      <c r="H5480" t="str">
        <f t="shared" si="11095"/>
        <v>06</v>
      </c>
      <c r="I5480" t="str">
        <f t="shared" si="11096"/>
        <v>Sandmusling_06_20211116_DL2021014_GentofteHF</v>
      </c>
      <c r="J5480" t="str">
        <f t="shared" si="11097"/>
        <v>Sandmusling</v>
      </c>
      <c r="K5480" t="str">
        <f t="shared" si="11098"/>
        <v>eDNA</v>
      </c>
      <c r="L5480">
        <f t="shared" si="11099"/>
        <v>38.96</v>
      </c>
      <c r="M5480" t="str">
        <f t="shared" si="11100"/>
        <v/>
      </c>
      <c r="N5480" t="str">
        <f t="shared" si="11101"/>
        <v/>
      </c>
      <c r="O5480" t="str">
        <f t="shared" si="11102"/>
        <v/>
      </c>
    </row>
    <row r="5481" spans="1:24" x14ac:dyDescent="0.25">
      <c r="A5481" t="s">
        <v>233</v>
      </c>
      <c r="B5481" t="s">
        <v>232</v>
      </c>
      <c r="C5481" t="s">
        <v>20</v>
      </c>
      <c r="D5481" s="6">
        <v>0.1</v>
      </c>
      <c r="E5481" s="6" t="s">
        <v>17</v>
      </c>
      <c r="F5481" t="s">
        <v>1540</v>
      </c>
      <c r="G5481" t="str">
        <f t="shared" si="11031"/>
        <v>DL2021014</v>
      </c>
      <c r="H5481" t="str">
        <f t="shared" si="11095"/>
        <v>06</v>
      </c>
      <c r="I5481" t="str">
        <f t="shared" si="11096"/>
        <v>Sandmusling_06_20211116_DL2021014_GentofteHF</v>
      </c>
      <c r="J5481" t="str">
        <f t="shared" si="11097"/>
        <v>Sandmusling</v>
      </c>
      <c r="K5481" t="str">
        <f t="shared" si="11098"/>
        <v>eDNA</v>
      </c>
      <c r="L5481" t="str">
        <f t="shared" si="11099"/>
        <v>No Ct</v>
      </c>
      <c r="M5481" t="str">
        <f t="shared" si="11100"/>
        <v/>
      </c>
      <c r="N5481" t="str">
        <f t="shared" si="11101"/>
        <v/>
      </c>
      <c r="O5481" t="str">
        <f t="shared" si="11102"/>
        <v/>
      </c>
    </row>
    <row r="5482" spans="1:24" x14ac:dyDescent="0.25">
      <c r="A5482" t="s">
        <v>234</v>
      </c>
      <c r="B5482" t="s">
        <v>235</v>
      </c>
      <c r="C5482" t="s">
        <v>13</v>
      </c>
      <c r="D5482" s="6">
        <v>0.1</v>
      </c>
      <c r="E5482" s="6">
        <v>34.83</v>
      </c>
      <c r="F5482" t="s">
        <v>1540</v>
      </c>
      <c r="G5482" t="str">
        <f t="shared" si="11031"/>
        <v>DL2021014</v>
      </c>
      <c r="H5482" t="str">
        <f t="shared" si="11095"/>
        <v>07</v>
      </c>
      <c r="I5482" t="str">
        <f t="shared" si="11096"/>
        <v>AmerikanskRibbegople_07_20211116_DL2021014_GentofteHF</v>
      </c>
      <c r="J5482" t="str">
        <f t="shared" si="11097"/>
        <v>AmerikanskRibbegople</v>
      </c>
      <c r="K5482" t="str">
        <f t="shared" si="11098"/>
        <v>PosK</v>
      </c>
      <c r="L5482">
        <f t="shared" si="11099"/>
        <v>34.83</v>
      </c>
      <c r="M5482">
        <f t="shared" si="11100"/>
        <v>34.83</v>
      </c>
      <c r="N5482">
        <f t="shared" si="11101"/>
        <v>0</v>
      </c>
      <c r="O5482">
        <f t="shared" si="11102"/>
        <v>84.42</v>
      </c>
      <c r="Q5482">
        <f t="shared" ref="Q5482" si="11138">IF(L5484="No Ct",0,L5484)</f>
        <v>39.39</v>
      </c>
      <c r="R5482">
        <f t="shared" ref="R5482" si="11139">IF(L5485="No Ct",0,L5485)</f>
        <v>45.03</v>
      </c>
      <c r="S5482" t="str">
        <f t="shared" ref="S5482" si="11140">IF(AND(M5482&gt;0,N5482=0),"Valid","Invalid")</f>
        <v>Valid</v>
      </c>
      <c r="T5482" t="str">
        <f t="shared" ref="T5482" si="11141">IF(OR(Q5482&gt;1,R5482&gt;1),"Present","Absent")</f>
        <v>Present</v>
      </c>
      <c r="U5482" t="str">
        <f t="shared" ref="U5482" si="11142">IF(OR(AND(Q5482&gt;1,Q5482&lt;41),AND(R5482&gt;1,R5482&lt;41)),"Ct&lt;41","Ct&gt;41")</f>
        <v>Ct&lt;41</v>
      </c>
      <c r="V5482" t="str">
        <f>VLOOKUP(J5482,Datasæt_Analysesystemer!$C$2:$D$68,2,FALSE)</f>
        <v>Amerikansk ribbegople</v>
      </c>
      <c r="W5482" t="str">
        <f t="shared" ref="W5482" si="11143">MID(F5482,10,9)</f>
        <v>DL2021014</v>
      </c>
      <c r="X5482" t="str">
        <f t="shared" ref="X5482" si="11144">W5482&amp;"_"&amp;V5482&amp;"_"&amp;S5482&amp;"_"&amp;T5482&amp;"_"&amp;U5482</f>
        <v>DL2021014_Amerikansk ribbegople_Valid_Present_Ct&lt;41</v>
      </c>
    </row>
    <row r="5483" spans="1:24" x14ac:dyDescent="0.25">
      <c r="A5483" t="s">
        <v>236</v>
      </c>
      <c r="B5483" t="s">
        <v>237</v>
      </c>
      <c r="C5483" t="s">
        <v>16</v>
      </c>
      <c r="D5483" s="6">
        <v>0.1</v>
      </c>
      <c r="E5483" s="6" t="s">
        <v>17</v>
      </c>
      <c r="F5483" t="s">
        <v>1540</v>
      </c>
      <c r="G5483" t="str">
        <f t="shared" si="11031"/>
        <v>DL2021014</v>
      </c>
      <c r="H5483" t="str">
        <f t="shared" si="11095"/>
        <v>07</v>
      </c>
      <c r="I5483" t="str">
        <f t="shared" si="11096"/>
        <v>AmerikanskRibbegople_07_20211116_DL2021014_GentofteHF</v>
      </c>
      <c r="J5483" t="str">
        <f t="shared" si="11097"/>
        <v>AmerikanskRibbegople</v>
      </c>
      <c r="K5483" t="str">
        <f t="shared" si="11098"/>
        <v>NegK</v>
      </c>
      <c r="L5483" t="str">
        <f t="shared" si="11099"/>
        <v>No Ct</v>
      </c>
      <c r="M5483" t="str">
        <f t="shared" si="11100"/>
        <v/>
      </c>
      <c r="N5483" t="str">
        <f t="shared" si="11101"/>
        <v/>
      </c>
      <c r="O5483" t="str">
        <f t="shared" si="11102"/>
        <v/>
      </c>
    </row>
    <row r="5484" spans="1:24" x14ac:dyDescent="0.25">
      <c r="A5484" t="s">
        <v>238</v>
      </c>
      <c r="B5484" t="s">
        <v>239</v>
      </c>
      <c r="C5484" t="s">
        <v>20</v>
      </c>
      <c r="D5484" s="6">
        <v>0.1</v>
      </c>
      <c r="E5484" s="6">
        <v>39.39</v>
      </c>
      <c r="F5484" t="s">
        <v>1540</v>
      </c>
      <c r="G5484" t="str">
        <f t="shared" si="11031"/>
        <v>DL2021014</v>
      </c>
      <c r="H5484" t="str">
        <f t="shared" si="11095"/>
        <v>07</v>
      </c>
      <c r="I5484" t="str">
        <f t="shared" si="11096"/>
        <v>AmerikanskRibbegople_07_20211116_DL2021014_GentofteHF</v>
      </c>
      <c r="J5484" t="str">
        <f t="shared" si="11097"/>
        <v>AmerikanskRibbegople</v>
      </c>
      <c r="K5484" t="str">
        <f t="shared" si="11098"/>
        <v>eDNA</v>
      </c>
      <c r="L5484">
        <f t="shared" si="11099"/>
        <v>39.39</v>
      </c>
      <c r="M5484" t="str">
        <f t="shared" si="11100"/>
        <v/>
      </c>
      <c r="N5484" t="str">
        <f t="shared" si="11101"/>
        <v/>
      </c>
      <c r="O5484" t="str">
        <f t="shared" si="11102"/>
        <v/>
      </c>
    </row>
    <row r="5485" spans="1:24" x14ac:dyDescent="0.25">
      <c r="A5485" t="s">
        <v>240</v>
      </c>
      <c r="B5485" t="s">
        <v>239</v>
      </c>
      <c r="C5485" t="s">
        <v>20</v>
      </c>
      <c r="D5485" s="6">
        <v>0.1</v>
      </c>
      <c r="E5485" s="6">
        <v>45.03</v>
      </c>
      <c r="F5485" t="s">
        <v>1540</v>
      </c>
      <c r="G5485" t="str">
        <f t="shared" si="11031"/>
        <v>DL2021014</v>
      </c>
      <c r="H5485" t="str">
        <f t="shared" si="11095"/>
        <v>07</v>
      </c>
      <c r="I5485" t="str">
        <f t="shared" si="11096"/>
        <v>AmerikanskRibbegople_07_20211116_DL2021014_GentofteHF</v>
      </c>
      <c r="J5485" t="str">
        <f t="shared" si="11097"/>
        <v>AmerikanskRibbegople</v>
      </c>
      <c r="K5485" t="str">
        <f t="shared" si="11098"/>
        <v>eDNA</v>
      </c>
      <c r="L5485">
        <f t="shared" si="11099"/>
        <v>45.03</v>
      </c>
      <c r="M5485" t="str">
        <f t="shared" si="11100"/>
        <v/>
      </c>
      <c r="N5485" t="str">
        <f t="shared" si="11101"/>
        <v/>
      </c>
      <c r="O5485" t="str">
        <f t="shared" si="11102"/>
        <v/>
      </c>
    </row>
    <row r="5486" spans="1:24" x14ac:dyDescent="0.25">
      <c r="A5486" t="s">
        <v>241</v>
      </c>
      <c r="B5486" t="s">
        <v>242</v>
      </c>
      <c r="C5486" t="s">
        <v>13</v>
      </c>
      <c r="D5486" s="6">
        <v>0.1</v>
      </c>
      <c r="E5486" s="6">
        <v>35.58</v>
      </c>
      <c r="F5486" t="s">
        <v>1540</v>
      </c>
      <c r="G5486" t="str">
        <f t="shared" si="11031"/>
        <v>DL2021014</v>
      </c>
      <c r="H5486" t="str">
        <f t="shared" si="11095"/>
        <v>08</v>
      </c>
      <c r="I5486" t="str">
        <f t="shared" si="11096"/>
        <v>AmerikanskRibbegople_08_20211116_DL2021014_GentofteHF</v>
      </c>
      <c r="J5486" t="str">
        <f t="shared" si="11097"/>
        <v>AmerikanskRibbegople</v>
      </c>
      <c r="K5486" t="str">
        <f t="shared" si="11098"/>
        <v>PosK</v>
      </c>
      <c r="L5486">
        <f t="shared" si="11099"/>
        <v>35.58</v>
      </c>
      <c r="M5486">
        <f t="shared" si="11100"/>
        <v>35.58</v>
      </c>
      <c r="N5486">
        <f t="shared" si="11101"/>
        <v>0</v>
      </c>
      <c r="O5486">
        <f t="shared" si="11102"/>
        <v>81.010000000000005</v>
      </c>
      <c r="Q5486">
        <f t="shared" ref="Q5486" si="11145">IF(L5488="No Ct",0,L5488)</f>
        <v>39.770000000000003</v>
      </c>
      <c r="R5486">
        <f t="shared" ref="R5486" si="11146">IF(L5489="No Ct",0,L5489)</f>
        <v>41.24</v>
      </c>
      <c r="S5486" t="str">
        <f t="shared" ref="S5486" si="11147">IF(AND(M5486&gt;0,N5486=0),"Valid","Invalid")</f>
        <v>Valid</v>
      </c>
      <c r="T5486" t="str">
        <f t="shared" ref="T5486" si="11148">IF(OR(Q5486&gt;1,R5486&gt;1),"Present","Absent")</f>
        <v>Present</v>
      </c>
      <c r="U5486" t="str">
        <f t="shared" ref="U5486" si="11149">IF(OR(AND(Q5486&gt;1,Q5486&lt;41),AND(R5486&gt;1,R5486&lt;41)),"Ct&lt;41","Ct&gt;41")</f>
        <v>Ct&lt;41</v>
      </c>
      <c r="V5486" t="str">
        <f>VLOOKUP(J5486,Datasæt_Analysesystemer!$C$2:$D$68,2,FALSE)</f>
        <v>Amerikansk ribbegople</v>
      </c>
      <c r="W5486" t="str">
        <f t="shared" ref="W5486" si="11150">MID(F5486,10,9)</f>
        <v>DL2021014</v>
      </c>
      <c r="X5486" t="str">
        <f t="shared" ref="X5486" si="11151">W5486&amp;"_"&amp;V5486&amp;"_"&amp;S5486&amp;"_"&amp;T5486&amp;"_"&amp;U5486</f>
        <v>DL2021014_Amerikansk ribbegople_Valid_Present_Ct&lt;41</v>
      </c>
    </row>
    <row r="5487" spans="1:24" x14ac:dyDescent="0.25">
      <c r="A5487" t="s">
        <v>243</v>
      </c>
      <c r="B5487" t="s">
        <v>244</v>
      </c>
      <c r="C5487" t="s">
        <v>16</v>
      </c>
      <c r="D5487" s="6">
        <v>0.1</v>
      </c>
      <c r="E5487" s="6" t="s">
        <v>17</v>
      </c>
      <c r="F5487" t="s">
        <v>1540</v>
      </c>
      <c r="G5487" t="str">
        <f t="shared" si="11031"/>
        <v>DL2021014</v>
      </c>
      <c r="H5487" t="str">
        <f t="shared" si="11095"/>
        <v>08</v>
      </c>
      <c r="I5487" t="str">
        <f t="shared" si="11096"/>
        <v>AmerikanskRibbegople_08_20211116_DL2021014_GentofteHF</v>
      </c>
      <c r="J5487" t="str">
        <f t="shared" si="11097"/>
        <v>AmerikanskRibbegople</v>
      </c>
      <c r="K5487" t="str">
        <f t="shared" si="11098"/>
        <v>NegK</v>
      </c>
      <c r="L5487" t="str">
        <f t="shared" si="11099"/>
        <v>No Ct</v>
      </c>
      <c r="M5487" t="str">
        <f t="shared" si="11100"/>
        <v/>
      </c>
      <c r="N5487" t="str">
        <f t="shared" si="11101"/>
        <v/>
      </c>
      <c r="O5487" t="str">
        <f t="shared" si="11102"/>
        <v/>
      </c>
    </row>
    <row r="5488" spans="1:24" x14ac:dyDescent="0.25">
      <c r="A5488" t="s">
        <v>245</v>
      </c>
      <c r="B5488" t="s">
        <v>246</v>
      </c>
      <c r="C5488" t="s">
        <v>20</v>
      </c>
      <c r="D5488" s="6">
        <v>0.1</v>
      </c>
      <c r="E5488" s="6">
        <v>39.770000000000003</v>
      </c>
      <c r="F5488" t="s">
        <v>1540</v>
      </c>
      <c r="G5488" t="str">
        <f t="shared" si="11031"/>
        <v>DL2021014</v>
      </c>
      <c r="H5488" t="str">
        <f t="shared" si="11095"/>
        <v>08</v>
      </c>
      <c r="I5488" t="str">
        <f t="shared" si="11096"/>
        <v>AmerikanskRibbegople_08_20211116_DL2021014_GentofteHF</v>
      </c>
      <c r="J5488" t="str">
        <f t="shared" si="11097"/>
        <v>AmerikanskRibbegople</v>
      </c>
      <c r="K5488" t="str">
        <f t="shared" si="11098"/>
        <v>eDNA</v>
      </c>
      <c r="L5488">
        <f t="shared" si="11099"/>
        <v>39.770000000000003</v>
      </c>
      <c r="M5488" t="str">
        <f t="shared" si="11100"/>
        <v/>
      </c>
      <c r="N5488" t="str">
        <f t="shared" si="11101"/>
        <v/>
      </c>
      <c r="O5488" t="str">
        <f t="shared" si="11102"/>
        <v/>
      </c>
    </row>
    <row r="5489" spans="1:24" x14ac:dyDescent="0.25">
      <c r="A5489" t="s">
        <v>247</v>
      </c>
      <c r="B5489" t="s">
        <v>246</v>
      </c>
      <c r="C5489" t="s">
        <v>20</v>
      </c>
      <c r="D5489" s="6">
        <v>0.1</v>
      </c>
      <c r="E5489" s="6">
        <v>41.24</v>
      </c>
      <c r="F5489" t="s">
        <v>1540</v>
      </c>
      <c r="G5489" t="str">
        <f t="shared" si="11031"/>
        <v>DL2021014</v>
      </c>
      <c r="H5489" t="str">
        <f t="shared" si="11095"/>
        <v>08</v>
      </c>
      <c r="I5489" t="str">
        <f t="shared" si="11096"/>
        <v>AmerikanskRibbegople_08_20211116_DL2021014_GentofteHF</v>
      </c>
      <c r="J5489" t="str">
        <f t="shared" si="11097"/>
        <v>AmerikanskRibbegople</v>
      </c>
      <c r="K5489" t="str">
        <f t="shared" si="11098"/>
        <v>eDNA</v>
      </c>
      <c r="L5489">
        <f t="shared" si="11099"/>
        <v>41.24</v>
      </c>
      <c r="M5489" t="str">
        <f t="shared" si="11100"/>
        <v/>
      </c>
      <c r="N5489" t="str">
        <f t="shared" si="11101"/>
        <v/>
      </c>
      <c r="O5489" t="str">
        <f t="shared" si="11102"/>
        <v/>
      </c>
    </row>
    <row r="5490" spans="1:24" x14ac:dyDescent="0.25">
      <c r="A5490" t="s">
        <v>248</v>
      </c>
      <c r="B5490" t="s">
        <v>249</v>
      </c>
      <c r="C5490" t="s">
        <v>13</v>
      </c>
      <c r="D5490" s="6">
        <v>0.1</v>
      </c>
      <c r="E5490" s="6">
        <v>32.96</v>
      </c>
      <c r="F5490" t="s">
        <v>1540</v>
      </c>
      <c r="G5490" t="str">
        <f t="shared" ref="G5490:G5553" si="11152">MID(F5490,10,9)</f>
        <v>DL2021014</v>
      </c>
      <c r="H5490" t="str">
        <f t="shared" si="11095"/>
        <v>09</v>
      </c>
      <c r="I5490" t="str">
        <f t="shared" si="11096"/>
        <v>AmerikanskHummer_09_20211116_DL2021014_GentofteHF</v>
      </c>
      <c r="J5490" t="str">
        <f t="shared" si="11097"/>
        <v>AmerikanskHummer</v>
      </c>
      <c r="K5490" t="str">
        <f t="shared" si="11098"/>
        <v>PosK</v>
      </c>
      <c r="L5490">
        <f t="shared" si="11099"/>
        <v>32.96</v>
      </c>
      <c r="M5490">
        <f t="shared" si="11100"/>
        <v>32.96</v>
      </c>
      <c r="N5490">
        <f t="shared" si="11101"/>
        <v>0</v>
      </c>
      <c r="O5490">
        <f t="shared" si="11102"/>
        <v>0</v>
      </c>
      <c r="Q5490">
        <f t="shared" ref="Q5490" si="11153">IF(L5492="No Ct",0,L5492)</f>
        <v>0</v>
      </c>
      <c r="R5490">
        <f t="shared" ref="R5490" si="11154">IF(L5493="No Ct",0,L5493)</f>
        <v>0</v>
      </c>
      <c r="S5490" t="str">
        <f t="shared" ref="S5490" si="11155">IF(AND(M5490&gt;0,N5490=0),"Valid","Invalid")</f>
        <v>Valid</v>
      </c>
      <c r="T5490" t="str">
        <f t="shared" ref="T5490" si="11156">IF(OR(Q5490&gt;1,R5490&gt;1),"Present","Absent")</f>
        <v>Absent</v>
      </c>
      <c r="U5490" t="str">
        <f t="shared" ref="U5490" si="11157">IF(OR(AND(Q5490&gt;1,Q5490&lt;41),AND(R5490&gt;1,R5490&lt;41)),"Ct&lt;41","Ct&gt;41")</f>
        <v>Ct&gt;41</v>
      </c>
      <c r="V5490" t="str">
        <f>VLOOKUP(J5490,Datasæt_Analysesystemer!$C$2:$D$68,2,FALSE)</f>
        <v>Amerikansk hummer</v>
      </c>
      <c r="W5490" t="str">
        <f t="shared" ref="W5490" si="11158">MID(F5490,10,9)</f>
        <v>DL2021014</v>
      </c>
      <c r="X5490" t="str">
        <f t="shared" ref="X5490" si="11159">W5490&amp;"_"&amp;V5490&amp;"_"&amp;S5490&amp;"_"&amp;T5490&amp;"_"&amp;U5490</f>
        <v>DL2021014_Amerikansk hummer_Valid_Absent_Ct&gt;41</v>
      </c>
    </row>
    <row r="5491" spans="1:24" x14ac:dyDescent="0.25">
      <c r="A5491" t="s">
        <v>250</v>
      </c>
      <c r="B5491" t="s">
        <v>251</v>
      </c>
      <c r="C5491" t="s">
        <v>16</v>
      </c>
      <c r="D5491" s="6">
        <v>0.1</v>
      </c>
      <c r="E5491" s="6" t="s">
        <v>17</v>
      </c>
      <c r="F5491" t="s">
        <v>1540</v>
      </c>
      <c r="G5491" t="str">
        <f t="shared" si="11152"/>
        <v>DL2021014</v>
      </c>
      <c r="H5491" t="str">
        <f t="shared" si="11095"/>
        <v>09</v>
      </c>
      <c r="I5491" t="str">
        <f t="shared" si="11096"/>
        <v>AmerikanskHummer_09_20211116_DL2021014_GentofteHF</v>
      </c>
      <c r="J5491" t="str">
        <f t="shared" si="11097"/>
        <v>AmerikanskHummer</v>
      </c>
      <c r="K5491" t="str">
        <f t="shared" si="11098"/>
        <v>NegK</v>
      </c>
      <c r="L5491" t="str">
        <f t="shared" si="11099"/>
        <v>No Ct</v>
      </c>
      <c r="M5491" t="str">
        <f t="shared" si="11100"/>
        <v/>
      </c>
      <c r="N5491" t="str">
        <f t="shared" si="11101"/>
        <v/>
      </c>
      <c r="O5491" t="str">
        <f t="shared" si="11102"/>
        <v/>
      </c>
    </row>
    <row r="5492" spans="1:24" x14ac:dyDescent="0.25">
      <c r="A5492" t="s">
        <v>252</v>
      </c>
      <c r="B5492" t="s">
        <v>253</v>
      </c>
      <c r="C5492" t="s">
        <v>20</v>
      </c>
      <c r="D5492" s="6">
        <v>0.1</v>
      </c>
      <c r="E5492" s="6" t="s">
        <v>17</v>
      </c>
      <c r="F5492" t="s">
        <v>1540</v>
      </c>
      <c r="G5492" t="str">
        <f t="shared" si="11152"/>
        <v>DL2021014</v>
      </c>
      <c r="H5492" t="str">
        <f t="shared" si="11095"/>
        <v>09</v>
      </c>
      <c r="I5492" t="str">
        <f t="shared" si="11096"/>
        <v>AmerikanskHummer_09_20211116_DL2021014_GentofteHF</v>
      </c>
      <c r="J5492" t="str">
        <f t="shared" si="11097"/>
        <v>AmerikanskHummer</v>
      </c>
      <c r="K5492" t="str">
        <f t="shared" si="11098"/>
        <v>eDNA</v>
      </c>
      <c r="L5492" t="str">
        <f t="shared" si="11099"/>
        <v>No Ct</v>
      </c>
      <c r="M5492" t="str">
        <f t="shared" si="11100"/>
        <v/>
      </c>
      <c r="N5492" t="str">
        <f t="shared" si="11101"/>
        <v/>
      </c>
      <c r="O5492" t="str">
        <f t="shared" si="11102"/>
        <v/>
      </c>
    </row>
    <row r="5493" spans="1:24" x14ac:dyDescent="0.25">
      <c r="A5493" t="s">
        <v>254</v>
      </c>
      <c r="B5493" t="s">
        <v>253</v>
      </c>
      <c r="C5493" t="s">
        <v>20</v>
      </c>
      <c r="D5493" s="6">
        <v>0.1</v>
      </c>
      <c r="E5493" s="6" t="s">
        <v>17</v>
      </c>
      <c r="F5493" t="s">
        <v>1540</v>
      </c>
      <c r="G5493" t="str">
        <f t="shared" si="11152"/>
        <v>DL2021014</v>
      </c>
      <c r="H5493" t="str">
        <f t="shared" si="11095"/>
        <v>09</v>
      </c>
      <c r="I5493" t="str">
        <f t="shared" si="11096"/>
        <v>AmerikanskHummer_09_20211116_DL2021014_GentofteHF</v>
      </c>
      <c r="J5493" t="str">
        <f t="shared" si="11097"/>
        <v>AmerikanskHummer</v>
      </c>
      <c r="K5493" t="str">
        <f t="shared" si="11098"/>
        <v>eDNA</v>
      </c>
      <c r="L5493" t="str">
        <f t="shared" si="11099"/>
        <v>No Ct</v>
      </c>
      <c r="M5493" t="str">
        <f t="shared" si="11100"/>
        <v/>
      </c>
      <c r="N5493" t="str">
        <f t="shared" si="11101"/>
        <v/>
      </c>
      <c r="O5493" t="str">
        <f t="shared" si="11102"/>
        <v/>
      </c>
    </row>
    <row r="5494" spans="1:24" x14ac:dyDescent="0.25">
      <c r="A5494" t="s">
        <v>255</v>
      </c>
      <c r="B5494" t="s">
        <v>256</v>
      </c>
      <c r="C5494" t="s">
        <v>13</v>
      </c>
      <c r="D5494" s="6">
        <v>0.1</v>
      </c>
      <c r="E5494" s="6">
        <v>30.63</v>
      </c>
      <c r="F5494" t="s">
        <v>1540</v>
      </c>
      <c r="G5494" t="str">
        <f t="shared" si="11152"/>
        <v>DL2021014</v>
      </c>
      <c r="H5494" t="str">
        <f t="shared" si="11095"/>
        <v>10</v>
      </c>
      <c r="I5494" t="str">
        <f t="shared" si="11096"/>
        <v>AmerikanskHummer_10_20211116_DL2021014_GentofteHF</v>
      </c>
      <c r="J5494" t="str">
        <f t="shared" si="11097"/>
        <v>AmerikanskHummer</v>
      </c>
      <c r="K5494" t="str">
        <f t="shared" si="11098"/>
        <v>PosK</v>
      </c>
      <c r="L5494">
        <f t="shared" si="11099"/>
        <v>30.63</v>
      </c>
      <c r="M5494">
        <f t="shared" si="11100"/>
        <v>30.63</v>
      </c>
      <c r="N5494">
        <f t="shared" si="11101"/>
        <v>0</v>
      </c>
      <c r="O5494">
        <f t="shared" si="11102"/>
        <v>0</v>
      </c>
      <c r="Q5494">
        <f t="shared" ref="Q5494" si="11160">IF(L5496="No Ct",0,L5496)</f>
        <v>0</v>
      </c>
      <c r="R5494">
        <f t="shared" ref="R5494" si="11161">IF(L5497="No Ct",0,L5497)</f>
        <v>0</v>
      </c>
      <c r="S5494" t="str">
        <f t="shared" ref="S5494" si="11162">IF(AND(M5494&gt;0,N5494=0),"Valid","Invalid")</f>
        <v>Valid</v>
      </c>
      <c r="T5494" t="str">
        <f t="shared" ref="T5494" si="11163">IF(OR(Q5494&gt;1,R5494&gt;1),"Present","Absent")</f>
        <v>Absent</v>
      </c>
      <c r="U5494" t="str">
        <f t="shared" ref="U5494" si="11164">IF(OR(AND(Q5494&gt;1,Q5494&lt;41),AND(R5494&gt;1,R5494&lt;41)),"Ct&lt;41","Ct&gt;41")</f>
        <v>Ct&gt;41</v>
      </c>
      <c r="V5494" t="str">
        <f>VLOOKUP(J5494,Datasæt_Analysesystemer!$C$2:$D$68,2,FALSE)</f>
        <v>Amerikansk hummer</v>
      </c>
      <c r="W5494" t="str">
        <f t="shared" ref="W5494" si="11165">MID(F5494,10,9)</f>
        <v>DL2021014</v>
      </c>
      <c r="X5494" t="str">
        <f t="shared" ref="X5494" si="11166">W5494&amp;"_"&amp;V5494&amp;"_"&amp;S5494&amp;"_"&amp;T5494&amp;"_"&amp;U5494</f>
        <v>DL2021014_Amerikansk hummer_Valid_Absent_Ct&gt;41</v>
      </c>
    </row>
    <row r="5495" spans="1:24" x14ac:dyDescent="0.25">
      <c r="A5495" t="s">
        <v>257</v>
      </c>
      <c r="B5495" t="s">
        <v>258</v>
      </c>
      <c r="C5495" t="s">
        <v>16</v>
      </c>
      <c r="D5495" s="6">
        <v>0.1</v>
      </c>
      <c r="E5495" s="6" t="s">
        <v>17</v>
      </c>
      <c r="F5495" t="s">
        <v>1540</v>
      </c>
      <c r="G5495" t="str">
        <f t="shared" si="11152"/>
        <v>DL2021014</v>
      </c>
      <c r="H5495" t="str">
        <f t="shared" si="11095"/>
        <v>10</v>
      </c>
      <c r="I5495" t="str">
        <f t="shared" si="11096"/>
        <v>AmerikanskHummer_10_20211116_DL2021014_GentofteHF</v>
      </c>
      <c r="J5495" t="str">
        <f t="shared" si="11097"/>
        <v>AmerikanskHummer</v>
      </c>
      <c r="K5495" t="str">
        <f t="shared" si="11098"/>
        <v>NegK</v>
      </c>
      <c r="L5495" t="str">
        <f t="shared" si="11099"/>
        <v>No Ct</v>
      </c>
      <c r="M5495" t="str">
        <f t="shared" si="11100"/>
        <v/>
      </c>
      <c r="N5495" t="str">
        <f t="shared" si="11101"/>
        <v/>
      </c>
      <c r="O5495" t="str">
        <f t="shared" si="11102"/>
        <v/>
      </c>
    </row>
    <row r="5496" spans="1:24" x14ac:dyDescent="0.25">
      <c r="A5496" t="s">
        <v>259</v>
      </c>
      <c r="B5496" t="s">
        <v>260</v>
      </c>
      <c r="C5496" t="s">
        <v>20</v>
      </c>
      <c r="D5496" s="6">
        <v>0.1</v>
      </c>
      <c r="E5496" s="6" t="s">
        <v>17</v>
      </c>
      <c r="F5496" t="s">
        <v>1540</v>
      </c>
      <c r="G5496" t="str">
        <f t="shared" si="11152"/>
        <v>DL2021014</v>
      </c>
      <c r="H5496" t="str">
        <f t="shared" si="11095"/>
        <v>10</v>
      </c>
      <c r="I5496" t="str">
        <f t="shared" si="11096"/>
        <v>AmerikanskHummer_10_20211116_DL2021014_GentofteHF</v>
      </c>
      <c r="J5496" t="str">
        <f t="shared" si="11097"/>
        <v>AmerikanskHummer</v>
      </c>
      <c r="K5496" t="str">
        <f t="shared" si="11098"/>
        <v>eDNA</v>
      </c>
      <c r="L5496" t="str">
        <f t="shared" si="11099"/>
        <v>No Ct</v>
      </c>
      <c r="M5496" t="str">
        <f t="shared" si="11100"/>
        <v/>
      </c>
      <c r="N5496" t="str">
        <f t="shared" si="11101"/>
        <v/>
      </c>
      <c r="O5496" t="str">
        <f t="shared" si="11102"/>
        <v/>
      </c>
    </row>
    <row r="5497" spans="1:24" x14ac:dyDescent="0.25">
      <c r="A5497" t="s">
        <v>261</v>
      </c>
      <c r="B5497" t="s">
        <v>260</v>
      </c>
      <c r="C5497" t="s">
        <v>20</v>
      </c>
      <c r="D5497" s="6">
        <v>0.1</v>
      </c>
      <c r="E5497" s="6" t="s">
        <v>17</v>
      </c>
      <c r="F5497" t="s">
        <v>1540</v>
      </c>
      <c r="G5497" t="str">
        <f t="shared" si="11152"/>
        <v>DL2021014</v>
      </c>
      <c r="H5497" t="str">
        <f t="shared" si="11095"/>
        <v>10</v>
      </c>
      <c r="I5497" t="str">
        <f t="shared" si="11096"/>
        <v>AmerikanskHummer_10_20211116_DL2021014_GentofteHF</v>
      </c>
      <c r="J5497" t="str">
        <f t="shared" si="11097"/>
        <v>AmerikanskHummer</v>
      </c>
      <c r="K5497" t="str">
        <f t="shared" si="11098"/>
        <v>eDNA</v>
      </c>
      <c r="L5497" t="str">
        <f t="shared" si="11099"/>
        <v>No Ct</v>
      </c>
      <c r="M5497" t="str">
        <f t="shared" si="11100"/>
        <v/>
      </c>
      <c r="N5497" t="str">
        <f t="shared" si="11101"/>
        <v/>
      </c>
      <c r="O5497" t="str">
        <f t="shared" si="11102"/>
        <v/>
      </c>
    </row>
    <row r="5498" spans="1:24" x14ac:dyDescent="0.25">
      <c r="A5498" t="s">
        <v>262</v>
      </c>
      <c r="B5498" t="s">
        <v>1474</v>
      </c>
      <c r="C5498" t="s">
        <v>13</v>
      </c>
      <c r="D5498" s="6">
        <v>0.1</v>
      </c>
      <c r="E5498" s="6" t="s">
        <v>17</v>
      </c>
      <c r="F5498" t="s">
        <v>1540</v>
      </c>
      <c r="G5498" t="str">
        <f t="shared" si="11152"/>
        <v>DL2021014</v>
      </c>
      <c r="H5498" t="str">
        <f t="shared" si="11095"/>
        <v>11</v>
      </c>
      <c r="I5498" t="str">
        <f t="shared" si="11096"/>
        <v>Kamjatkakrabbe_11_20211116_DL2021014_GentofteHF</v>
      </c>
      <c r="J5498" t="str">
        <f t="shared" si="11097"/>
        <v>Kamjatkakrabbe</v>
      </c>
      <c r="K5498" t="str">
        <f t="shared" si="11098"/>
        <v>PosK</v>
      </c>
      <c r="L5498" t="str">
        <f t="shared" si="11099"/>
        <v>No Ct</v>
      </c>
      <c r="M5498">
        <f t="shared" si="11100"/>
        <v>0</v>
      </c>
      <c r="N5498">
        <f t="shared" si="11101"/>
        <v>0</v>
      </c>
      <c r="O5498">
        <f t="shared" si="11102"/>
        <v>0</v>
      </c>
      <c r="Q5498">
        <f t="shared" ref="Q5498" si="11167">IF(L5500="No Ct",0,L5500)</f>
        <v>0</v>
      </c>
      <c r="R5498">
        <f t="shared" ref="R5498" si="11168">IF(L5501="No Ct",0,L5501)</f>
        <v>0</v>
      </c>
      <c r="S5498" t="str">
        <f t="shared" ref="S5498" si="11169">IF(AND(M5498&gt;0,N5498=0),"Valid","Invalid")</f>
        <v>Invalid</v>
      </c>
      <c r="T5498" t="str">
        <f t="shared" ref="T5498" si="11170">IF(OR(Q5498&gt;1,R5498&gt;1),"Present","Absent")</f>
        <v>Absent</v>
      </c>
      <c r="U5498" t="str">
        <f t="shared" ref="U5498" si="11171">IF(OR(AND(Q5498&gt;1,Q5498&lt;41),AND(R5498&gt;1,R5498&lt;41)),"Ct&lt;41","Ct&gt;41")</f>
        <v>Ct&gt;41</v>
      </c>
      <c r="V5498" t="str">
        <f>VLOOKUP(J5498,Datasæt_Analysesystemer!$C$2:$D$68,2,FALSE)</f>
        <v>Kamtjatkakrabbe</v>
      </c>
      <c r="W5498" t="str">
        <f t="shared" ref="W5498" si="11172">MID(F5498,10,9)</f>
        <v>DL2021014</v>
      </c>
      <c r="X5498" t="str">
        <f t="shared" ref="X5498" si="11173">W5498&amp;"_"&amp;V5498&amp;"_"&amp;S5498&amp;"_"&amp;T5498&amp;"_"&amp;U5498</f>
        <v>DL2021014_Kamtjatkakrabbe_Invalid_Absent_Ct&gt;41</v>
      </c>
    </row>
    <row r="5499" spans="1:24" x14ac:dyDescent="0.25">
      <c r="A5499" t="s">
        <v>264</v>
      </c>
      <c r="B5499" t="s">
        <v>1475</v>
      </c>
      <c r="C5499" t="s">
        <v>16</v>
      </c>
      <c r="D5499" s="6">
        <v>0.1</v>
      </c>
      <c r="E5499" s="6" t="s">
        <v>17</v>
      </c>
      <c r="F5499" t="s">
        <v>1540</v>
      </c>
      <c r="G5499" t="str">
        <f t="shared" si="11152"/>
        <v>DL2021014</v>
      </c>
      <c r="H5499" t="str">
        <f t="shared" si="11095"/>
        <v>11</v>
      </c>
      <c r="I5499" t="str">
        <f t="shared" si="11096"/>
        <v>Kamjatkakrabbe_11_20211116_DL2021014_GentofteHF</v>
      </c>
      <c r="J5499" t="str">
        <f t="shared" si="11097"/>
        <v>Kamjatkakrabbe</v>
      </c>
      <c r="K5499" t="str">
        <f t="shared" si="11098"/>
        <v>NegK</v>
      </c>
      <c r="L5499" t="str">
        <f t="shared" si="11099"/>
        <v>No Ct</v>
      </c>
      <c r="M5499" t="str">
        <f t="shared" si="11100"/>
        <v/>
      </c>
      <c r="N5499" t="str">
        <f t="shared" si="11101"/>
        <v/>
      </c>
      <c r="O5499" t="str">
        <f t="shared" si="11102"/>
        <v/>
      </c>
    </row>
    <row r="5500" spans="1:24" x14ac:dyDescent="0.25">
      <c r="A5500" t="s">
        <v>266</v>
      </c>
      <c r="B5500" t="s">
        <v>1476</v>
      </c>
      <c r="C5500" t="s">
        <v>20</v>
      </c>
      <c r="D5500" s="6">
        <v>0.1</v>
      </c>
      <c r="E5500" s="6" t="s">
        <v>17</v>
      </c>
      <c r="F5500" t="s">
        <v>1540</v>
      </c>
      <c r="G5500" t="str">
        <f t="shared" si="11152"/>
        <v>DL2021014</v>
      </c>
      <c r="H5500" t="str">
        <f t="shared" si="11095"/>
        <v>11</v>
      </c>
      <c r="I5500" t="str">
        <f t="shared" si="11096"/>
        <v>Kamjatkakrabbe_11_20211116_DL2021014_GentofteHF</v>
      </c>
      <c r="J5500" t="str">
        <f t="shared" si="11097"/>
        <v>Kamjatkakrabbe</v>
      </c>
      <c r="K5500" t="str">
        <f t="shared" si="11098"/>
        <v>eDNA</v>
      </c>
      <c r="L5500" t="str">
        <f t="shared" si="11099"/>
        <v>No Ct</v>
      </c>
      <c r="M5500" t="str">
        <f t="shared" si="11100"/>
        <v/>
      </c>
      <c r="N5500" t="str">
        <f t="shared" si="11101"/>
        <v/>
      </c>
      <c r="O5500" t="str">
        <f t="shared" si="11102"/>
        <v/>
      </c>
    </row>
    <row r="5501" spans="1:24" x14ac:dyDescent="0.25">
      <c r="A5501" t="s">
        <v>268</v>
      </c>
      <c r="B5501" t="s">
        <v>1476</v>
      </c>
      <c r="C5501" t="s">
        <v>20</v>
      </c>
      <c r="D5501" s="6">
        <v>0.1</v>
      </c>
      <c r="E5501" s="6" t="s">
        <v>17</v>
      </c>
      <c r="F5501" t="s">
        <v>1540</v>
      </c>
      <c r="G5501" t="str">
        <f t="shared" si="11152"/>
        <v>DL2021014</v>
      </c>
      <c r="H5501" t="str">
        <f t="shared" si="11095"/>
        <v>11</v>
      </c>
      <c r="I5501" t="str">
        <f t="shared" si="11096"/>
        <v>Kamjatkakrabbe_11_20211116_DL2021014_GentofteHF</v>
      </c>
      <c r="J5501" t="str">
        <f t="shared" si="11097"/>
        <v>Kamjatkakrabbe</v>
      </c>
      <c r="K5501" t="str">
        <f t="shared" si="11098"/>
        <v>eDNA</v>
      </c>
      <c r="L5501" t="str">
        <f t="shared" si="11099"/>
        <v>No Ct</v>
      </c>
      <c r="M5501" t="str">
        <f t="shared" si="11100"/>
        <v/>
      </c>
      <c r="N5501" t="str">
        <f t="shared" si="11101"/>
        <v/>
      </c>
      <c r="O5501" t="str">
        <f t="shared" si="11102"/>
        <v/>
      </c>
    </row>
    <row r="5502" spans="1:24" x14ac:dyDescent="0.25">
      <c r="A5502" t="s">
        <v>269</v>
      </c>
      <c r="B5502" t="s">
        <v>1477</v>
      </c>
      <c r="C5502" t="s">
        <v>13</v>
      </c>
      <c r="D5502" s="6">
        <v>0.1</v>
      </c>
      <c r="E5502" s="6">
        <v>34.01</v>
      </c>
      <c r="F5502" t="s">
        <v>1540</v>
      </c>
      <c r="G5502" t="str">
        <f t="shared" si="11152"/>
        <v>DL2021014</v>
      </c>
      <c r="H5502" t="str">
        <f t="shared" si="11095"/>
        <v>12</v>
      </c>
      <c r="I5502" t="str">
        <f t="shared" si="11096"/>
        <v>Kamjatkakrabbe_12_20211116_DL2021014_GentofteHF</v>
      </c>
      <c r="J5502" t="str">
        <f t="shared" si="11097"/>
        <v>Kamjatkakrabbe</v>
      </c>
      <c r="K5502" t="str">
        <f t="shared" si="11098"/>
        <v>PosK</v>
      </c>
      <c r="L5502">
        <f t="shared" si="11099"/>
        <v>34.01</v>
      </c>
      <c r="M5502">
        <f t="shared" si="11100"/>
        <v>34.01</v>
      </c>
      <c r="N5502">
        <f t="shared" si="11101"/>
        <v>0</v>
      </c>
      <c r="O5502">
        <f t="shared" si="11102"/>
        <v>0</v>
      </c>
      <c r="Q5502">
        <f t="shared" ref="Q5502" si="11174">IF(L5504="No Ct",0,L5504)</f>
        <v>0</v>
      </c>
      <c r="R5502">
        <f t="shared" ref="R5502" si="11175">IF(L5505="No Ct",0,L5505)</f>
        <v>0</v>
      </c>
      <c r="S5502" t="str">
        <f t="shared" ref="S5502" si="11176">IF(AND(M5502&gt;0,N5502=0),"Valid","Invalid")</f>
        <v>Valid</v>
      </c>
      <c r="T5502" t="str">
        <f t="shared" ref="T5502" si="11177">IF(OR(Q5502&gt;1,R5502&gt;1),"Present","Absent")</f>
        <v>Absent</v>
      </c>
      <c r="U5502" t="str">
        <f t="shared" ref="U5502" si="11178">IF(OR(AND(Q5502&gt;1,Q5502&lt;41),AND(R5502&gt;1,R5502&lt;41)),"Ct&lt;41","Ct&gt;41")</f>
        <v>Ct&gt;41</v>
      </c>
      <c r="V5502" t="str">
        <f>VLOOKUP(J5502,Datasæt_Analysesystemer!$C$2:$D$68,2,FALSE)</f>
        <v>Kamtjatkakrabbe</v>
      </c>
      <c r="W5502" t="str">
        <f t="shared" ref="W5502" si="11179">MID(F5502,10,9)</f>
        <v>DL2021014</v>
      </c>
      <c r="X5502" t="str">
        <f t="shared" ref="X5502" si="11180">W5502&amp;"_"&amp;V5502&amp;"_"&amp;S5502&amp;"_"&amp;T5502&amp;"_"&amp;U5502</f>
        <v>DL2021014_Kamtjatkakrabbe_Valid_Absent_Ct&gt;41</v>
      </c>
    </row>
    <row r="5503" spans="1:24" x14ac:dyDescent="0.25">
      <c r="A5503" t="s">
        <v>271</v>
      </c>
      <c r="B5503" t="s">
        <v>1478</v>
      </c>
      <c r="C5503" t="s">
        <v>16</v>
      </c>
      <c r="D5503" s="6">
        <v>0.1</v>
      </c>
      <c r="E5503" s="6" t="s">
        <v>17</v>
      </c>
      <c r="F5503" t="s">
        <v>1540</v>
      </c>
      <c r="G5503" t="str">
        <f t="shared" si="11152"/>
        <v>DL2021014</v>
      </c>
      <c r="H5503" t="str">
        <f t="shared" si="11095"/>
        <v>12</v>
      </c>
      <c r="I5503" t="str">
        <f t="shared" si="11096"/>
        <v>Kamjatkakrabbe_12_20211116_DL2021014_GentofteHF</v>
      </c>
      <c r="J5503" t="str">
        <f t="shared" si="11097"/>
        <v>Kamjatkakrabbe</v>
      </c>
      <c r="K5503" t="str">
        <f t="shared" si="11098"/>
        <v>NegK</v>
      </c>
      <c r="L5503" t="str">
        <f t="shared" si="11099"/>
        <v>No Ct</v>
      </c>
      <c r="M5503" t="str">
        <f t="shared" si="11100"/>
        <v/>
      </c>
      <c r="N5503" t="str">
        <f t="shared" si="11101"/>
        <v/>
      </c>
      <c r="O5503" t="str">
        <f t="shared" si="11102"/>
        <v/>
      </c>
    </row>
    <row r="5504" spans="1:24" x14ac:dyDescent="0.25">
      <c r="A5504" t="s">
        <v>273</v>
      </c>
      <c r="B5504" t="s">
        <v>1479</v>
      </c>
      <c r="C5504" t="s">
        <v>20</v>
      </c>
      <c r="D5504" s="6">
        <v>0.1</v>
      </c>
      <c r="E5504" s="6" t="s">
        <v>17</v>
      </c>
      <c r="F5504" t="s">
        <v>1540</v>
      </c>
      <c r="G5504" t="str">
        <f t="shared" si="11152"/>
        <v>DL2021014</v>
      </c>
      <c r="H5504" t="str">
        <f t="shared" si="11095"/>
        <v>12</v>
      </c>
      <c r="I5504" t="str">
        <f t="shared" si="11096"/>
        <v>Kamjatkakrabbe_12_20211116_DL2021014_GentofteHF</v>
      </c>
      <c r="J5504" t="str">
        <f t="shared" si="11097"/>
        <v>Kamjatkakrabbe</v>
      </c>
      <c r="K5504" t="str">
        <f t="shared" si="11098"/>
        <v>eDNA</v>
      </c>
      <c r="L5504" t="str">
        <f t="shared" si="11099"/>
        <v>No Ct</v>
      </c>
      <c r="M5504" t="str">
        <f t="shared" si="11100"/>
        <v/>
      </c>
      <c r="N5504" t="str">
        <f t="shared" si="11101"/>
        <v/>
      </c>
      <c r="O5504" t="str">
        <f t="shared" si="11102"/>
        <v/>
      </c>
    </row>
    <row r="5505" spans="1:24" x14ac:dyDescent="0.25">
      <c r="A5505" t="s">
        <v>275</v>
      </c>
      <c r="B5505" t="s">
        <v>1479</v>
      </c>
      <c r="C5505" t="s">
        <v>20</v>
      </c>
      <c r="D5505" s="6">
        <v>0.1</v>
      </c>
      <c r="E5505" s="6" t="s">
        <v>17</v>
      </c>
      <c r="F5505" t="s">
        <v>1540</v>
      </c>
      <c r="G5505" t="str">
        <f t="shared" si="11152"/>
        <v>DL2021014</v>
      </c>
      <c r="H5505" t="str">
        <f t="shared" si="11095"/>
        <v>12</v>
      </c>
      <c r="I5505" t="str">
        <f t="shared" si="11096"/>
        <v>Kamjatkakrabbe_12_20211116_DL2021014_GentofteHF</v>
      </c>
      <c r="J5505" t="str">
        <f t="shared" si="11097"/>
        <v>Kamjatkakrabbe</v>
      </c>
      <c r="K5505" t="str">
        <f t="shared" si="11098"/>
        <v>eDNA</v>
      </c>
      <c r="L5505" t="str">
        <f t="shared" si="11099"/>
        <v>No Ct</v>
      </c>
      <c r="M5505" t="str">
        <f t="shared" si="11100"/>
        <v/>
      </c>
      <c r="N5505" t="str">
        <f t="shared" si="11101"/>
        <v/>
      </c>
      <c r="O5505" t="str">
        <f t="shared" si="11102"/>
        <v/>
      </c>
    </row>
    <row r="5506" spans="1:24" x14ac:dyDescent="0.25">
      <c r="A5506" t="s">
        <v>276</v>
      </c>
      <c r="B5506" t="s">
        <v>1480</v>
      </c>
      <c r="C5506" t="s">
        <v>13</v>
      </c>
      <c r="D5506" s="6">
        <v>0.1</v>
      </c>
      <c r="E5506" s="6">
        <v>35.06</v>
      </c>
      <c r="F5506" t="s">
        <v>1540</v>
      </c>
      <c r="G5506" t="str">
        <f t="shared" si="11152"/>
        <v>DL2021014</v>
      </c>
      <c r="H5506" t="str">
        <f t="shared" si="11095"/>
        <v>13</v>
      </c>
      <c r="I5506" t="str">
        <f t="shared" si="11096"/>
        <v>KinesiskUldhaandskrabbe_13_20211116_DL2021014_GentofteHF</v>
      </c>
      <c r="J5506" t="str">
        <f t="shared" si="11097"/>
        <v>KinesiskUldhaandskrabbe</v>
      </c>
      <c r="K5506" t="str">
        <f t="shared" si="11098"/>
        <v>PosK</v>
      </c>
      <c r="L5506">
        <f t="shared" si="11099"/>
        <v>35.06</v>
      </c>
      <c r="M5506">
        <f t="shared" si="11100"/>
        <v>35.06</v>
      </c>
      <c r="N5506">
        <f t="shared" si="11101"/>
        <v>0</v>
      </c>
      <c r="O5506">
        <f t="shared" si="11102"/>
        <v>0</v>
      </c>
      <c r="Q5506">
        <f t="shared" ref="Q5506" si="11181">IF(L5508="No Ct",0,L5508)</f>
        <v>0</v>
      </c>
      <c r="R5506">
        <f t="shared" ref="R5506" si="11182">IF(L5509="No Ct",0,L5509)</f>
        <v>0</v>
      </c>
      <c r="S5506" t="str">
        <f t="shared" ref="S5506" si="11183">IF(AND(M5506&gt;0,N5506=0),"Valid","Invalid")</f>
        <v>Valid</v>
      </c>
      <c r="T5506" t="str">
        <f t="shared" ref="T5506" si="11184">IF(OR(Q5506&gt;1,R5506&gt;1),"Present","Absent")</f>
        <v>Absent</v>
      </c>
      <c r="U5506" t="str">
        <f t="shared" ref="U5506" si="11185">IF(OR(AND(Q5506&gt;1,Q5506&lt;41),AND(R5506&gt;1,R5506&lt;41)),"Ct&lt;41","Ct&gt;41")</f>
        <v>Ct&gt;41</v>
      </c>
      <c r="V5506" t="str">
        <f>VLOOKUP(J5506,Datasæt_Analysesystemer!$C$2:$D$68,2,FALSE)</f>
        <v>Kinesisk uldhåndskrabbe</v>
      </c>
      <c r="W5506" t="str">
        <f t="shared" ref="W5506" si="11186">MID(F5506,10,9)</f>
        <v>DL2021014</v>
      </c>
      <c r="X5506" t="str">
        <f t="shared" ref="X5506" si="11187">W5506&amp;"_"&amp;V5506&amp;"_"&amp;S5506&amp;"_"&amp;T5506&amp;"_"&amp;U5506</f>
        <v>DL2021014_Kinesisk uldhåndskrabbe_Valid_Absent_Ct&gt;41</v>
      </c>
    </row>
    <row r="5507" spans="1:24" x14ac:dyDescent="0.25">
      <c r="A5507" t="s">
        <v>278</v>
      </c>
      <c r="B5507" t="s">
        <v>1481</v>
      </c>
      <c r="C5507" t="s">
        <v>16</v>
      </c>
      <c r="D5507" s="6">
        <v>0.1</v>
      </c>
      <c r="E5507" s="6" t="s">
        <v>17</v>
      </c>
      <c r="F5507" t="s">
        <v>1540</v>
      </c>
      <c r="G5507" t="str">
        <f t="shared" si="11152"/>
        <v>DL2021014</v>
      </c>
      <c r="H5507" t="str">
        <f t="shared" si="11095"/>
        <v>13</v>
      </c>
      <c r="I5507" t="str">
        <f t="shared" si="11096"/>
        <v>KinesiskUldhaandskrabbe_13_20211116_DL2021014_GentofteHF</v>
      </c>
      <c r="J5507" t="str">
        <f t="shared" si="11097"/>
        <v>KinesiskUldhaandskrabbe</v>
      </c>
      <c r="K5507" t="str">
        <f t="shared" si="11098"/>
        <v>NegK</v>
      </c>
      <c r="L5507" t="str">
        <f t="shared" si="11099"/>
        <v>No Ct</v>
      </c>
      <c r="M5507" t="str">
        <f t="shared" si="11100"/>
        <v/>
      </c>
      <c r="N5507" t="str">
        <f t="shared" si="11101"/>
        <v/>
      </c>
      <c r="O5507" t="str">
        <f t="shared" si="11102"/>
        <v/>
      </c>
    </row>
    <row r="5508" spans="1:24" x14ac:dyDescent="0.25">
      <c r="A5508" t="s">
        <v>280</v>
      </c>
      <c r="B5508" t="s">
        <v>1482</v>
      </c>
      <c r="C5508" t="s">
        <v>20</v>
      </c>
      <c r="D5508" s="6">
        <v>0.1</v>
      </c>
      <c r="E5508" s="6" t="s">
        <v>17</v>
      </c>
      <c r="F5508" t="s">
        <v>1540</v>
      </c>
      <c r="G5508" t="str">
        <f t="shared" si="11152"/>
        <v>DL2021014</v>
      </c>
      <c r="H5508" t="str">
        <f t="shared" si="11095"/>
        <v>13</v>
      </c>
      <c r="I5508" t="str">
        <f t="shared" si="11096"/>
        <v>KinesiskUldhaandskrabbe_13_20211116_DL2021014_GentofteHF</v>
      </c>
      <c r="J5508" t="str">
        <f t="shared" si="11097"/>
        <v>KinesiskUldhaandskrabbe</v>
      </c>
      <c r="K5508" t="str">
        <f t="shared" si="11098"/>
        <v>eDNA</v>
      </c>
      <c r="L5508" t="str">
        <f t="shared" si="11099"/>
        <v>No Ct</v>
      </c>
      <c r="M5508" t="str">
        <f t="shared" si="11100"/>
        <v/>
      </c>
      <c r="N5508" t="str">
        <f t="shared" si="11101"/>
        <v/>
      </c>
      <c r="O5508" t="str">
        <f t="shared" si="11102"/>
        <v/>
      </c>
    </row>
    <row r="5509" spans="1:24" x14ac:dyDescent="0.25">
      <c r="A5509" t="s">
        <v>282</v>
      </c>
      <c r="B5509" t="s">
        <v>1482</v>
      </c>
      <c r="C5509" t="s">
        <v>20</v>
      </c>
      <c r="D5509" s="6">
        <v>0.1</v>
      </c>
      <c r="E5509" s="6" t="s">
        <v>17</v>
      </c>
      <c r="F5509" t="s">
        <v>1540</v>
      </c>
      <c r="G5509" t="str">
        <f t="shared" si="11152"/>
        <v>DL2021014</v>
      </c>
      <c r="H5509" t="str">
        <f t="shared" si="11095"/>
        <v>13</v>
      </c>
      <c r="I5509" t="str">
        <f t="shared" si="11096"/>
        <v>KinesiskUldhaandskrabbe_13_20211116_DL2021014_GentofteHF</v>
      </c>
      <c r="J5509" t="str">
        <f t="shared" si="11097"/>
        <v>KinesiskUldhaandskrabbe</v>
      </c>
      <c r="K5509" t="str">
        <f t="shared" si="11098"/>
        <v>eDNA</v>
      </c>
      <c r="L5509" t="str">
        <f t="shared" si="11099"/>
        <v>No Ct</v>
      </c>
      <c r="M5509" t="str">
        <f t="shared" si="11100"/>
        <v/>
      </c>
      <c r="N5509" t="str">
        <f t="shared" si="11101"/>
        <v/>
      </c>
      <c r="O5509" t="str">
        <f t="shared" si="11102"/>
        <v/>
      </c>
    </row>
    <row r="5510" spans="1:24" x14ac:dyDescent="0.25">
      <c r="A5510" t="s">
        <v>283</v>
      </c>
      <c r="B5510" t="s">
        <v>1483</v>
      </c>
      <c r="C5510" t="s">
        <v>13</v>
      </c>
      <c r="D5510" s="6">
        <v>0.1</v>
      </c>
      <c r="E5510" s="6">
        <v>32.83</v>
      </c>
      <c r="F5510" t="s">
        <v>1540</v>
      </c>
      <c r="G5510" t="str">
        <f t="shared" si="11152"/>
        <v>DL2021014</v>
      </c>
      <c r="H5510" t="str">
        <f t="shared" si="11095"/>
        <v>14</v>
      </c>
      <c r="I5510" t="str">
        <f t="shared" si="11096"/>
        <v>KinesiskUldhaandskrabbe_14_20211116_DL2021014_GentofteHF</v>
      </c>
      <c r="J5510" t="str">
        <f t="shared" si="11097"/>
        <v>KinesiskUldhaandskrabbe</v>
      </c>
      <c r="K5510" t="str">
        <f t="shared" si="11098"/>
        <v>PosK</v>
      </c>
      <c r="L5510">
        <f t="shared" si="11099"/>
        <v>32.83</v>
      </c>
      <c r="M5510">
        <f t="shared" si="11100"/>
        <v>32.83</v>
      </c>
      <c r="N5510">
        <f t="shared" si="11101"/>
        <v>0</v>
      </c>
      <c r="O5510">
        <f t="shared" si="11102"/>
        <v>0</v>
      </c>
      <c r="Q5510">
        <f t="shared" ref="Q5510" si="11188">IF(L5512="No Ct",0,L5512)</f>
        <v>0</v>
      </c>
      <c r="R5510">
        <f t="shared" ref="R5510" si="11189">IF(L5513="No Ct",0,L5513)</f>
        <v>0</v>
      </c>
      <c r="S5510" t="str">
        <f t="shared" ref="S5510" si="11190">IF(AND(M5510&gt;0,N5510=0),"Valid","Invalid")</f>
        <v>Valid</v>
      </c>
      <c r="T5510" t="str">
        <f t="shared" ref="T5510" si="11191">IF(OR(Q5510&gt;1,R5510&gt;1),"Present","Absent")</f>
        <v>Absent</v>
      </c>
      <c r="U5510" t="str">
        <f t="shared" ref="U5510" si="11192">IF(OR(AND(Q5510&gt;1,Q5510&lt;41),AND(R5510&gt;1,R5510&lt;41)),"Ct&lt;41","Ct&gt;41")</f>
        <v>Ct&gt;41</v>
      </c>
      <c r="V5510" t="str">
        <f>VLOOKUP(J5510,Datasæt_Analysesystemer!$C$2:$D$68,2,FALSE)</f>
        <v>Kinesisk uldhåndskrabbe</v>
      </c>
      <c r="W5510" t="str">
        <f t="shared" ref="W5510" si="11193">MID(F5510,10,9)</f>
        <v>DL2021014</v>
      </c>
      <c r="X5510" t="str">
        <f t="shared" ref="X5510" si="11194">W5510&amp;"_"&amp;V5510&amp;"_"&amp;S5510&amp;"_"&amp;T5510&amp;"_"&amp;U5510</f>
        <v>DL2021014_Kinesisk uldhåndskrabbe_Valid_Absent_Ct&gt;41</v>
      </c>
    </row>
    <row r="5511" spans="1:24" x14ac:dyDescent="0.25">
      <c r="A5511" t="s">
        <v>285</v>
      </c>
      <c r="B5511" t="s">
        <v>1484</v>
      </c>
      <c r="C5511" t="s">
        <v>16</v>
      </c>
      <c r="D5511" s="6">
        <v>0.1</v>
      </c>
      <c r="E5511" s="6" t="s">
        <v>17</v>
      </c>
      <c r="F5511" t="s">
        <v>1540</v>
      </c>
      <c r="G5511" t="str">
        <f t="shared" si="11152"/>
        <v>DL2021014</v>
      </c>
      <c r="H5511" t="str">
        <f t="shared" si="11095"/>
        <v>14</v>
      </c>
      <c r="I5511" t="str">
        <f t="shared" si="11096"/>
        <v>KinesiskUldhaandskrabbe_14_20211116_DL2021014_GentofteHF</v>
      </c>
      <c r="J5511" t="str">
        <f t="shared" si="11097"/>
        <v>KinesiskUldhaandskrabbe</v>
      </c>
      <c r="K5511" t="str">
        <f t="shared" si="11098"/>
        <v>NegK</v>
      </c>
      <c r="L5511" t="str">
        <f t="shared" si="11099"/>
        <v>No Ct</v>
      </c>
      <c r="M5511" t="str">
        <f t="shared" si="11100"/>
        <v/>
      </c>
      <c r="N5511" t="str">
        <f t="shared" si="11101"/>
        <v/>
      </c>
      <c r="O5511" t="str">
        <f t="shared" si="11102"/>
        <v/>
      </c>
    </row>
    <row r="5512" spans="1:24" x14ac:dyDescent="0.25">
      <c r="A5512" t="s">
        <v>287</v>
      </c>
      <c r="B5512" t="s">
        <v>1485</v>
      </c>
      <c r="C5512" t="s">
        <v>20</v>
      </c>
      <c r="D5512" s="6">
        <v>0.1</v>
      </c>
      <c r="E5512" s="6" t="s">
        <v>17</v>
      </c>
      <c r="F5512" t="s">
        <v>1540</v>
      </c>
      <c r="G5512" t="str">
        <f t="shared" si="11152"/>
        <v>DL2021014</v>
      </c>
      <c r="H5512" t="str">
        <f t="shared" si="11095"/>
        <v>14</v>
      </c>
      <c r="I5512" t="str">
        <f t="shared" si="11096"/>
        <v>KinesiskUldhaandskrabbe_14_20211116_DL2021014_GentofteHF</v>
      </c>
      <c r="J5512" t="str">
        <f t="shared" si="11097"/>
        <v>KinesiskUldhaandskrabbe</v>
      </c>
      <c r="K5512" t="str">
        <f t="shared" si="11098"/>
        <v>eDNA</v>
      </c>
      <c r="L5512" t="str">
        <f t="shared" si="11099"/>
        <v>No Ct</v>
      </c>
      <c r="M5512" t="str">
        <f t="shared" si="11100"/>
        <v/>
      </c>
      <c r="N5512" t="str">
        <f t="shared" si="11101"/>
        <v/>
      </c>
      <c r="O5512" t="str">
        <f t="shared" si="11102"/>
        <v/>
      </c>
    </row>
    <row r="5513" spans="1:24" x14ac:dyDescent="0.25">
      <c r="A5513" t="s">
        <v>289</v>
      </c>
      <c r="B5513" t="s">
        <v>1485</v>
      </c>
      <c r="C5513" t="s">
        <v>20</v>
      </c>
      <c r="D5513" s="6">
        <v>0.1</v>
      </c>
      <c r="E5513" s="6" t="s">
        <v>17</v>
      </c>
      <c r="F5513" t="s">
        <v>1540</v>
      </c>
      <c r="G5513" t="str">
        <f t="shared" si="11152"/>
        <v>DL2021014</v>
      </c>
      <c r="H5513" t="str">
        <f t="shared" si="11095"/>
        <v>14</v>
      </c>
      <c r="I5513" t="str">
        <f t="shared" si="11096"/>
        <v>KinesiskUldhaandskrabbe_14_20211116_DL2021014_GentofteHF</v>
      </c>
      <c r="J5513" t="str">
        <f t="shared" si="11097"/>
        <v>KinesiskUldhaandskrabbe</v>
      </c>
      <c r="K5513" t="str">
        <f t="shared" si="11098"/>
        <v>eDNA</v>
      </c>
      <c r="L5513" t="str">
        <f t="shared" si="11099"/>
        <v>No Ct</v>
      </c>
      <c r="M5513" t="str">
        <f t="shared" si="11100"/>
        <v/>
      </c>
      <c r="N5513" t="str">
        <f t="shared" si="11101"/>
        <v/>
      </c>
      <c r="O5513" t="str">
        <f t="shared" si="11102"/>
        <v/>
      </c>
    </row>
    <row r="5514" spans="1:24" x14ac:dyDescent="0.25">
      <c r="A5514" t="s">
        <v>290</v>
      </c>
      <c r="B5514" t="s">
        <v>1486</v>
      </c>
      <c r="C5514" t="s">
        <v>13</v>
      </c>
      <c r="D5514" s="6">
        <v>0.1</v>
      </c>
      <c r="E5514" s="6" t="s">
        <v>17</v>
      </c>
      <c r="F5514" t="s">
        <v>1540</v>
      </c>
      <c r="G5514" t="str">
        <f t="shared" si="11152"/>
        <v>DL2021014</v>
      </c>
      <c r="H5514" t="str">
        <f t="shared" si="11095"/>
        <v>15</v>
      </c>
      <c r="I5514" t="str">
        <f t="shared" si="11096"/>
        <v>NordamerikanskMudderkrabbe_15_20211116_DL2021014_GentofteHF</v>
      </c>
      <c r="J5514" t="str">
        <f t="shared" si="11097"/>
        <v>NordamerikanskMudderkrabbe</v>
      </c>
      <c r="K5514" t="str">
        <f t="shared" si="11098"/>
        <v>PosK</v>
      </c>
      <c r="L5514" t="str">
        <f t="shared" si="11099"/>
        <v>No Ct</v>
      </c>
      <c r="M5514">
        <f t="shared" si="11100"/>
        <v>0</v>
      </c>
      <c r="N5514">
        <f t="shared" si="11101"/>
        <v>0</v>
      </c>
      <c r="O5514">
        <f t="shared" si="11102"/>
        <v>0</v>
      </c>
      <c r="Q5514">
        <f t="shared" ref="Q5514" si="11195">IF(L5516="No Ct",0,L5516)</f>
        <v>0</v>
      </c>
      <c r="R5514">
        <f t="shared" ref="R5514" si="11196">IF(L5517="No Ct",0,L5517)</f>
        <v>0</v>
      </c>
      <c r="S5514" t="str">
        <f t="shared" ref="S5514" si="11197">IF(AND(M5514&gt;0,N5514=0),"Valid","Invalid")</f>
        <v>Invalid</v>
      </c>
      <c r="T5514" t="str">
        <f t="shared" ref="T5514" si="11198">IF(OR(Q5514&gt;1,R5514&gt;1),"Present","Absent")</f>
        <v>Absent</v>
      </c>
      <c r="U5514" t="str">
        <f t="shared" ref="U5514" si="11199">IF(OR(AND(Q5514&gt;1,Q5514&lt;41),AND(R5514&gt;1,R5514&lt;41)),"Ct&lt;41","Ct&gt;41")</f>
        <v>Ct&gt;41</v>
      </c>
      <c r="V5514" t="str">
        <f>VLOOKUP(J5514,Datasæt_Analysesystemer!$C$2:$D$68,2,FALSE)</f>
        <v>Nordam. Brakvandskrabbe / mudderkrabbe</v>
      </c>
      <c r="W5514" t="str">
        <f t="shared" ref="W5514" si="11200">MID(F5514,10,9)</f>
        <v>DL2021014</v>
      </c>
      <c r="X5514" t="str">
        <f t="shared" ref="X5514" si="11201">W5514&amp;"_"&amp;V5514&amp;"_"&amp;S5514&amp;"_"&amp;T5514&amp;"_"&amp;U5514</f>
        <v>DL2021014_Nordam. Brakvandskrabbe / mudderkrabbe_Invalid_Absent_Ct&gt;41</v>
      </c>
    </row>
    <row r="5515" spans="1:24" x14ac:dyDescent="0.25">
      <c r="A5515" t="s">
        <v>292</v>
      </c>
      <c r="B5515" t="s">
        <v>1487</v>
      </c>
      <c r="C5515" t="s">
        <v>16</v>
      </c>
      <c r="D5515" s="6">
        <v>0.1</v>
      </c>
      <c r="E5515" s="6" t="s">
        <v>17</v>
      </c>
      <c r="F5515" t="s">
        <v>1540</v>
      </c>
      <c r="G5515" t="str">
        <f t="shared" si="11152"/>
        <v>DL2021014</v>
      </c>
      <c r="H5515" t="str">
        <f t="shared" si="11095"/>
        <v>15</v>
      </c>
      <c r="I5515" t="str">
        <f t="shared" si="11096"/>
        <v>NordamerikanskMudderkrabbe_15_20211116_DL2021014_GentofteHF</v>
      </c>
      <c r="J5515" t="str">
        <f t="shared" si="11097"/>
        <v>NordamerikanskMudderkrabbe</v>
      </c>
      <c r="K5515" t="str">
        <f t="shared" si="11098"/>
        <v>NegK</v>
      </c>
      <c r="L5515" t="str">
        <f t="shared" si="11099"/>
        <v>No Ct</v>
      </c>
      <c r="M5515" t="str">
        <f t="shared" si="11100"/>
        <v/>
      </c>
      <c r="N5515" t="str">
        <f t="shared" si="11101"/>
        <v/>
      </c>
      <c r="O5515" t="str">
        <f t="shared" si="11102"/>
        <v/>
      </c>
    </row>
    <row r="5516" spans="1:24" x14ac:dyDescent="0.25">
      <c r="A5516" t="s">
        <v>294</v>
      </c>
      <c r="B5516" t="s">
        <v>1488</v>
      </c>
      <c r="C5516" t="s">
        <v>20</v>
      </c>
      <c r="D5516" s="6">
        <v>0.1</v>
      </c>
      <c r="E5516" s="6" t="s">
        <v>17</v>
      </c>
      <c r="F5516" t="s">
        <v>1540</v>
      </c>
      <c r="G5516" t="str">
        <f t="shared" si="11152"/>
        <v>DL2021014</v>
      </c>
      <c r="H5516" t="str">
        <f t="shared" si="11095"/>
        <v>15</v>
      </c>
      <c r="I5516" t="str">
        <f t="shared" si="11096"/>
        <v>NordamerikanskMudderkrabbe_15_20211116_DL2021014_GentofteHF</v>
      </c>
      <c r="J5516" t="str">
        <f t="shared" si="11097"/>
        <v>NordamerikanskMudderkrabbe</v>
      </c>
      <c r="K5516" t="str">
        <f t="shared" si="11098"/>
        <v>eDNA</v>
      </c>
      <c r="L5516" t="str">
        <f t="shared" si="11099"/>
        <v>No Ct</v>
      </c>
      <c r="M5516" t="str">
        <f t="shared" si="11100"/>
        <v/>
      </c>
      <c r="N5516" t="str">
        <f t="shared" si="11101"/>
        <v/>
      </c>
      <c r="O5516" t="str">
        <f t="shared" si="11102"/>
        <v/>
      </c>
    </row>
    <row r="5517" spans="1:24" x14ac:dyDescent="0.25">
      <c r="A5517" t="s">
        <v>296</v>
      </c>
      <c r="B5517" t="s">
        <v>1488</v>
      </c>
      <c r="C5517" t="s">
        <v>20</v>
      </c>
      <c r="D5517" s="6">
        <v>0.1</v>
      </c>
      <c r="E5517" s="6" t="s">
        <v>17</v>
      </c>
      <c r="F5517" t="s">
        <v>1540</v>
      </c>
      <c r="G5517" t="str">
        <f t="shared" si="11152"/>
        <v>DL2021014</v>
      </c>
      <c r="H5517" t="str">
        <f t="shared" si="11095"/>
        <v>15</v>
      </c>
      <c r="I5517" t="str">
        <f t="shared" si="11096"/>
        <v>NordamerikanskMudderkrabbe_15_20211116_DL2021014_GentofteHF</v>
      </c>
      <c r="J5517" t="str">
        <f t="shared" si="11097"/>
        <v>NordamerikanskMudderkrabbe</v>
      </c>
      <c r="K5517" t="str">
        <f t="shared" si="11098"/>
        <v>eDNA</v>
      </c>
      <c r="L5517" t="str">
        <f t="shared" si="11099"/>
        <v>No Ct</v>
      </c>
      <c r="M5517" t="str">
        <f t="shared" si="11100"/>
        <v/>
      </c>
      <c r="N5517" t="str">
        <f t="shared" si="11101"/>
        <v/>
      </c>
      <c r="O5517" t="str">
        <f t="shared" si="11102"/>
        <v/>
      </c>
    </row>
    <row r="5518" spans="1:24" x14ac:dyDescent="0.25">
      <c r="A5518" t="s">
        <v>297</v>
      </c>
      <c r="B5518" t="s">
        <v>1489</v>
      </c>
      <c r="C5518" t="s">
        <v>13</v>
      </c>
      <c r="D5518" s="6">
        <v>0.1</v>
      </c>
      <c r="E5518" s="6">
        <v>34.119999999999997</v>
      </c>
      <c r="F5518" t="s">
        <v>1540</v>
      </c>
      <c r="G5518" t="str">
        <f t="shared" si="11152"/>
        <v>DL2021014</v>
      </c>
      <c r="H5518" t="str">
        <f t="shared" si="11095"/>
        <v>16</v>
      </c>
      <c r="I5518" t="str">
        <f t="shared" si="11096"/>
        <v>NordamerikanskMudderkrabbe_16_20211116_DL2021014_GentofteHF</v>
      </c>
      <c r="J5518" t="str">
        <f t="shared" si="11097"/>
        <v>NordamerikanskMudderkrabbe</v>
      </c>
      <c r="K5518" t="str">
        <f t="shared" si="11098"/>
        <v>PosK</v>
      </c>
      <c r="L5518">
        <f t="shared" si="11099"/>
        <v>34.119999999999997</v>
      </c>
      <c r="M5518">
        <f t="shared" si="11100"/>
        <v>34.119999999999997</v>
      </c>
      <c r="N5518">
        <f t="shared" si="11101"/>
        <v>0</v>
      </c>
      <c r="O5518">
        <f t="shared" si="11102"/>
        <v>0</v>
      </c>
      <c r="Q5518">
        <f t="shared" ref="Q5518" si="11202">IF(L5520="No Ct",0,L5520)</f>
        <v>0</v>
      </c>
      <c r="R5518">
        <f t="shared" ref="R5518" si="11203">IF(L5521="No Ct",0,L5521)</f>
        <v>0</v>
      </c>
      <c r="S5518" t="str">
        <f t="shared" ref="S5518" si="11204">IF(AND(M5518&gt;0,N5518=0),"Valid","Invalid")</f>
        <v>Valid</v>
      </c>
      <c r="T5518" t="str">
        <f t="shared" ref="T5518" si="11205">IF(OR(Q5518&gt;1,R5518&gt;1),"Present","Absent")</f>
        <v>Absent</v>
      </c>
      <c r="U5518" t="str">
        <f t="shared" ref="U5518" si="11206">IF(OR(AND(Q5518&gt;1,Q5518&lt;41),AND(R5518&gt;1,R5518&lt;41)),"Ct&lt;41","Ct&gt;41")</f>
        <v>Ct&gt;41</v>
      </c>
      <c r="V5518" t="str">
        <f>VLOOKUP(J5518,Datasæt_Analysesystemer!$C$2:$D$68,2,FALSE)</f>
        <v>Nordam. Brakvandskrabbe / mudderkrabbe</v>
      </c>
      <c r="W5518" t="str">
        <f t="shared" ref="W5518" si="11207">MID(F5518,10,9)</f>
        <v>DL2021014</v>
      </c>
      <c r="X5518" t="str">
        <f t="shared" ref="X5518" si="11208">W5518&amp;"_"&amp;V5518&amp;"_"&amp;S5518&amp;"_"&amp;T5518&amp;"_"&amp;U5518</f>
        <v>DL2021014_Nordam. Brakvandskrabbe / mudderkrabbe_Valid_Absent_Ct&gt;41</v>
      </c>
    </row>
    <row r="5519" spans="1:24" x14ac:dyDescent="0.25">
      <c r="A5519" t="s">
        <v>299</v>
      </c>
      <c r="B5519" t="s">
        <v>1490</v>
      </c>
      <c r="C5519" t="s">
        <v>16</v>
      </c>
      <c r="D5519" s="6">
        <v>0.1</v>
      </c>
      <c r="E5519" s="6" t="s">
        <v>17</v>
      </c>
      <c r="F5519" t="s">
        <v>1540</v>
      </c>
      <c r="G5519" t="str">
        <f t="shared" si="11152"/>
        <v>DL2021014</v>
      </c>
      <c r="H5519" t="str">
        <f t="shared" si="11095"/>
        <v>16</v>
      </c>
      <c r="I5519" t="str">
        <f t="shared" si="11096"/>
        <v>NordamerikanskMudderkrabbe_16_20211116_DL2021014_GentofteHF</v>
      </c>
      <c r="J5519" t="str">
        <f t="shared" si="11097"/>
        <v>NordamerikanskMudderkrabbe</v>
      </c>
      <c r="K5519" t="str">
        <f t="shared" si="11098"/>
        <v>NegK</v>
      </c>
      <c r="L5519" t="str">
        <f t="shared" si="11099"/>
        <v>No Ct</v>
      </c>
      <c r="M5519" t="str">
        <f t="shared" si="11100"/>
        <v/>
      </c>
      <c r="N5519" t="str">
        <f t="shared" si="11101"/>
        <v/>
      </c>
      <c r="O5519" t="str">
        <f t="shared" si="11102"/>
        <v/>
      </c>
    </row>
    <row r="5520" spans="1:24" x14ac:dyDescent="0.25">
      <c r="A5520" t="s">
        <v>301</v>
      </c>
      <c r="B5520" t="s">
        <v>1491</v>
      </c>
      <c r="C5520" t="s">
        <v>20</v>
      </c>
      <c r="D5520" s="6">
        <v>0.1</v>
      </c>
      <c r="E5520" s="6" t="s">
        <v>17</v>
      </c>
      <c r="F5520" t="s">
        <v>1540</v>
      </c>
      <c r="G5520" t="str">
        <f t="shared" si="11152"/>
        <v>DL2021014</v>
      </c>
      <c r="H5520" t="str">
        <f t="shared" si="11095"/>
        <v>16</v>
      </c>
      <c r="I5520" t="str">
        <f t="shared" si="11096"/>
        <v>NordamerikanskMudderkrabbe_16_20211116_DL2021014_GentofteHF</v>
      </c>
      <c r="J5520" t="str">
        <f t="shared" si="11097"/>
        <v>NordamerikanskMudderkrabbe</v>
      </c>
      <c r="K5520" t="str">
        <f t="shared" si="11098"/>
        <v>eDNA</v>
      </c>
      <c r="L5520" t="str">
        <f t="shared" si="11099"/>
        <v>No Ct</v>
      </c>
      <c r="M5520" t="str">
        <f t="shared" si="11100"/>
        <v/>
      </c>
      <c r="N5520" t="str">
        <f t="shared" si="11101"/>
        <v/>
      </c>
      <c r="O5520" t="str">
        <f t="shared" si="11102"/>
        <v/>
      </c>
    </row>
    <row r="5521" spans="1:24" x14ac:dyDescent="0.25">
      <c r="A5521" t="s">
        <v>303</v>
      </c>
      <c r="B5521" t="s">
        <v>1491</v>
      </c>
      <c r="C5521" t="s">
        <v>20</v>
      </c>
      <c r="D5521" s="6">
        <v>0.1</v>
      </c>
      <c r="E5521" s="6" t="s">
        <v>17</v>
      </c>
      <c r="F5521" t="s">
        <v>1540</v>
      </c>
      <c r="G5521" t="str">
        <f t="shared" si="11152"/>
        <v>DL2021014</v>
      </c>
      <c r="H5521" t="str">
        <f t="shared" si="11095"/>
        <v>16</v>
      </c>
      <c r="I5521" t="str">
        <f t="shared" si="11096"/>
        <v>NordamerikanskMudderkrabbe_16_20211116_DL2021014_GentofteHF</v>
      </c>
      <c r="J5521" t="str">
        <f t="shared" si="11097"/>
        <v>NordamerikanskMudderkrabbe</v>
      </c>
      <c r="K5521" t="str">
        <f t="shared" si="11098"/>
        <v>eDNA</v>
      </c>
      <c r="L5521" t="str">
        <f t="shared" si="11099"/>
        <v>No Ct</v>
      </c>
      <c r="M5521" t="str">
        <f t="shared" si="11100"/>
        <v/>
      </c>
      <c r="N5521" t="str">
        <f t="shared" si="11101"/>
        <v/>
      </c>
      <c r="O5521" t="str">
        <f t="shared" si="11102"/>
        <v/>
      </c>
    </row>
    <row r="5522" spans="1:24" x14ac:dyDescent="0.25">
      <c r="A5522" t="s">
        <v>304</v>
      </c>
      <c r="B5522" t="s">
        <v>1492</v>
      </c>
      <c r="C5522" t="s">
        <v>13</v>
      </c>
      <c r="D5522" s="6">
        <v>0.1</v>
      </c>
      <c r="E5522" s="6">
        <v>30.88</v>
      </c>
      <c r="F5522" t="s">
        <v>1540</v>
      </c>
      <c r="G5522" t="str">
        <f t="shared" si="11152"/>
        <v>DL2021014</v>
      </c>
      <c r="H5522" t="str">
        <f t="shared" si="11095"/>
        <v>17</v>
      </c>
      <c r="I5522" t="str">
        <f t="shared" si="11096"/>
        <v>Pukkellaks_17_20211116_DL2021014_GentofteHF</v>
      </c>
      <c r="J5522" t="str">
        <f t="shared" si="11097"/>
        <v>Pukkellaks</v>
      </c>
      <c r="K5522" t="str">
        <f t="shared" si="11098"/>
        <v>PosK</v>
      </c>
      <c r="L5522">
        <f t="shared" si="11099"/>
        <v>30.88</v>
      </c>
      <c r="M5522">
        <f t="shared" si="11100"/>
        <v>30.88</v>
      </c>
      <c r="N5522">
        <f t="shared" si="11101"/>
        <v>0</v>
      </c>
      <c r="O5522">
        <f t="shared" si="11102"/>
        <v>0</v>
      </c>
      <c r="Q5522">
        <f t="shared" ref="Q5522" si="11209">IF(L5524="No Ct",0,L5524)</f>
        <v>0</v>
      </c>
      <c r="R5522">
        <f t="shared" ref="R5522" si="11210">IF(L5525="No Ct",0,L5525)</f>
        <v>0</v>
      </c>
      <c r="S5522" t="str">
        <f t="shared" ref="S5522" si="11211">IF(AND(M5522&gt;0,N5522=0),"Valid","Invalid")</f>
        <v>Valid</v>
      </c>
      <c r="T5522" t="str">
        <f t="shared" ref="T5522" si="11212">IF(OR(Q5522&gt;1,R5522&gt;1),"Present","Absent")</f>
        <v>Absent</v>
      </c>
      <c r="U5522" t="str">
        <f t="shared" ref="U5522" si="11213">IF(OR(AND(Q5522&gt;1,Q5522&lt;41),AND(R5522&gt;1,R5522&lt;41)),"Ct&lt;41","Ct&gt;41")</f>
        <v>Ct&gt;41</v>
      </c>
      <c r="V5522" t="str">
        <f>VLOOKUP(J5522,Datasæt_Analysesystemer!$C$2:$D$68,2,FALSE)</f>
        <v>Pukkellaks</v>
      </c>
      <c r="W5522" t="str">
        <f t="shared" ref="W5522" si="11214">MID(F5522,10,9)</f>
        <v>DL2021014</v>
      </c>
      <c r="X5522" t="str">
        <f t="shared" ref="X5522" si="11215">W5522&amp;"_"&amp;V5522&amp;"_"&amp;S5522&amp;"_"&amp;T5522&amp;"_"&amp;U5522</f>
        <v>DL2021014_Pukkellaks_Valid_Absent_Ct&gt;41</v>
      </c>
    </row>
    <row r="5523" spans="1:24" x14ac:dyDescent="0.25">
      <c r="A5523" t="s">
        <v>306</v>
      </c>
      <c r="B5523" t="s">
        <v>1493</v>
      </c>
      <c r="C5523" t="s">
        <v>16</v>
      </c>
      <c r="D5523" s="6">
        <v>0.1</v>
      </c>
      <c r="E5523" s="6" t="s">
        <v>17</v>
      </c>
      <c r="F5523" t="s">
        <v>1540</v>
      </c>
      <c r="G5523" t="str">
        <f t="shared" si="11152"/>
        <v>DL2021014</v>
      </c>
      <c r="H5523" t="str">
        <f t="shared" ref="H5523:H5586" si="11216">LEFT(B5523,2)</f>
        <v>17</v>
      </c>
      <c r="I5523" t="str">
        <f t="shared" ref="I5523:I5586" si="11217">J5523&amp;"_"&amp;H5523&amp;"_"&amp;F5523</f>
        <v>Pukkellaks_17_20211116_DL2021014_GentofteHF</v>
      </c>
      <c r="J5523" t="str">
        <f t="shared" ref="J5523:J5586" si="11218">MID(RIGHT(B5523,LEN(B5523)-3),1,FIND("_",RIGHT(B5523,LEN(B5523)-3))-1)</f>
        <v>Pukkellaks</v>
      </c>
      <c r="K5523" t="str">
        <f t="shared" ref="K5523:K5586" si="11219">TRIM(SUBSTITUTE(RIGHT(B5523,FIND(J5523,B5523)+1),"_",""))</f>
        <v>NegK</v>
      </c>
      <c r="L5523" t="str">
        <f t="shared" ref="L5523:L5586" si="11220">IFERROR(VALUE(SUBSTITUTE(E5523,".",",")),E5523)</f>
        <v>No Ct</v>
      </c>
      <c r="M5523" t="str">
        <f t="shared" ref="M5523:M5586" si="11221">IF(K5523="PosK",SUMIFS(L:L,K:K,"PosK",I:I,I5523),"")</f>
        <v/>
      </c>
      <c r="N5523" t="str">
        <f t="shared" ref="N5523:N5586" si="11222">IF(K5523="PosK",SUMIFS(L:L,K:K,"NegK",I:I,I5523),"")</f>
        <v/>
      </c>
      <c r="O5523" t="str">
        <f t="shared" ref="O5523:O5586" si="11223">IF(K5523="PosK",SUMIFS(L:L,K:K,"eDNA",I:I,I5523),"")</f>
        <v/>
      </c>
    </row>
    <row r="5524" spans="1:24" x14ac:dyDescent="0.25">
      <c r="A5524" t="s">
        <v>308</v>
      </c>
      <c r="B5524" t="s">
        <v>1494</v>
      </c>
      <c r="C5524" t="s">
        <v>20</v>
      </c>
      <c r="D5524" s="6">
        <v>0.1</v>
      </c>
      <c r="E5524" s="6" t="s">
        <v>17</v>
      </c>
      <c r="F5524" t="s">
        <v>1540</v>
      </c>
      <c r="G5524" t="str">
        <f t="shared" si="11152"/>
        <v>DL2021014</v>
      </c>
      <c r="H5524" t="str">
        <f t="shared" si="11216"/>
        <v>17</v>
      </c>
      <c r="I5524" t="str">
        <f t="shared" si="11217"/>
        <v>Pukkellaks_17_20211116_DL2021014_GentofteHF</v>
      </c>
      <c r="J5524" t="str">
        <f t="shared" si="11218"/>
        <v>Pukkellaks</v>
      </c>
      <c r="K5524" t="str">
        <f t="shared" si="11219"/>
        <v>eDNA</v>
      </c>
      <c r="L5524" t="str">
        <f t="shared" si="11220"/>
        <v>No Ct</v>
      </c>
      <c r="M5524" t="str">
        <f t="shared" si="11221"/>
        <v/>
      </c>
      <c r="N5524" t="str">
        <f t="shared" si="11222"/>
        <v/>
      </c>
      <c r="O5524" t="str">
        <f t="shared" si="11223"/>
        <v/>
      </c>
    </row>
    <row r="5525" spans="1:24" x14ac:dyDescent="0.25">
      <c r="A5525" t="s">
        <v>310</v>
      </c>
      <c r="B5525" t="s">
        <v>1494</v>
      </c>
      <c r="C5525" t="s">
        <v>20</v>
      </c>
      <c r="D5525" s="6">
        <v>0.1</v>
      </c>
      <c r="E5525" s="6" t="s">
        <v>17</v>
      </c>
      <c r="F5525" t="s">
        <v>1540</v>
      </c>
      <c r="G5525" t="str">
        <f t="shared" si="11152"/>
        <v>DL2021014</v>
      </c>
      <c r="H5525" t="str">
        <f t="shared" si="11216"/>
        <v>17</v>
      </c>
      <c r="I5525" t="str">
        <f t="shared" si="11217"/>
        <v>Pukkellaks_17_20211116_DL2021014_GentofteHF</v>
      </c>
      <c r="J5525" t="str">
        <f t="shared" si="11218"/>
        <v>Pukkellaks</v>
      </c>
      <c r="K5525" t="str">
        <f t="shared" si="11219"/>
        <v>eDNA</v>
      </c>
      <c r="L5525" t="str">
        <f t="shared" si="11220"/>
        <v>No Ct</v>
      </c>
      <c r="M5525" t="str">
        <f t="shared" si="11221"/>
        <v/>
      </c>
      <c r="N5525" t="str">
        <f t="shared" si="11222"/>
        <v/>
      </c>
      <c r="O5525" t="str">
        <f t="shared" si="11223"/>
        <v/>
      </c>
    </row>
    <row r="5526" spans="1:24" x14ac:dyDescent="0.25">
      <c r="A5526" t="s">
        <v>311</v>
      </c>
      <c r="B5526" t="s">
        <v>1495</v>
      </c>
      <c r="C5526" t="s">
        <v>13</v>
      </c>
      <c r="D5526" s="6">
        <v>0.1</v>
      </c>
      <c r="E5526" s="6">
        <v>29.48</v>
      </c>
      <c r="F5526" t="s">
        <v>1540</v>
      </c>
      <c r="G5526" t="str">
        <f t="shared" si="11152"/>
        <v>DL2021014</v>
      </c>
      <c r="H5526" t="str">
        <f t="shared" si="11216"/>
        <v>18</v>
      </c>
      <c r="I5526" t="str">
        <f t="shared" si="11217"/>
        <v>Pukkellaks_18_20211116_DL2021014_GentofteHF</v>
      </c>
      <c r="J5526" t="str">
        <f t="shared" si="11218"/>
        <v>Pukkellaks</v>
      </c>
      <c r="K5526" t="str">
        <f t="shared" si="11219"/>
        <v>PosK</v>
      </c>
      <c r="L5526">
        <f t="shared" si="11220"/>
        <v>29.48</v>
      </c>
      <c r="M5526">
        <f t="shared" si="11221"/>
        <v>29.48</v>
      </c>
      <c r="N5526">
        <f t="shared" si="11222"/>
        <v>0</v>
      </c>
      <c r="O5526">
        <f t="shared" si="11223"/>
        <v>0</v>
      </c>
      <c r="Q5526">
        <f t="shared" ref="Q5526" si="11224">IF(L5528="No Ct",0,L5528)</f>
        <v>0</v>
      </c>
      <c r="R5526">
        <f t="shared" ref="R5526" si="11225">IF(L5529="No Ct",0,L5529)</f>
        <v>0</v>
      </c>
      <c r="S5526" t="str">
        <f t="shared" ref="S5526" si="11226">IF(AND(M5526&gt;0,N5526=0),"Valid","Invalid")</f>
        <v>Valid</v>
      </c>
      <c r="T5526" t="str">
        <f t="shared" ref="T5526" si="11227">IF(OR(Q5526&gt;1,R5526&gt;1),"Present","Absent")</f>
        <v>Absent</v>
      </c>
      <c r="U5526" t="str">
        <f t="shared" ref="U5526" si="11228">IF(OR(AND(Q5526&gt;1,Q5526&lt;41),AND(R5526&gt;1,R5526&lt;41)),"Ct&lt;41","Ct&gt;41")</f>
        <v>Ct&gt;41</v>
      </c>
      <c r="V5526" t="str">
        <f>VLOOKUP(J5526,Datasæt_Analysesystemer!$C$2:$D$68,2,FALSE)</f>
        <v>Pukkellaks</v>
      </c>
      <c r="W5526" t="str">
        <f t="shared" ref="W5526" si="11229">MID(F5526,10,9)</f>
        <v>DL2021014</v>
      </c>
      <c r="X5526" t="str">
        <f t="shared" ref="X5526" si="11230">W5526&amp;"_"&amp;V5526&amp;"_"&amp;S5526&amp;"_"&amp;T5526&amp;"_"&amp;U5526</f>
        <v>DL2021014_Pukkellaks_Valid_Absent_Ct&gt;41</v>
      </c>
    </row>
    <row r="5527" spans="1:24" x14ac:dyDescent="0.25">
      <c r="A5527" t="s">
        <v>313</v>
      </c>
      <c r="B5527" t="s">
        <v>1496</v>
      </c>
      <c r="C5527" t="s">
        <v>16</v>
      </c>
      <c r="D5527" s="6">
        <v>0.1</v>
      </c>
      <c r="E5527" s="6" t="s">
        <v>17</v>
      </c>
      <c r="F5527" t="s">
        <v>1540</v>
      </c>
      <c r="G5527" t="str">
        <f t="shared" si="11152"/>
        <v>DL2021014</v>
      </c>
      <c r="H5527" t="str">
        <f t="shared" si="11216"/>
        <v>18</v>
      </c>
      <c r="I5527" t="str">
        <f t="shared" si="11217"/>
        <v>Pukkellaks_18_20211116_DL2021014_GentofteHF</v>
      </c>
      <c r="J5527" t="str">
        <f t="shared" si="11218"/>
        <v>Pukkellaks</v>
      </c>
      <c r="K5527" t="str">
        <f t="shared" si="11219"/>
        <v>NegK</v>
      </c>
      <c r="L5527" t="str">
        <f t="shared" si="11220"/>
        <v>No Ct</v>
      </c>
      <c r="M5527" t="str">
        <f t="shared" si="11221"/>
        <v/>
      </c>
      <c r="N5527" t="str">
        <f t="shared" si="11222"/>
        <v/>
      </c>
      <c r="O5527" t="str">
        <f t="shared" si="11223"/>
        <v/>
      </c>
    </row>
    <row r="5528" spans="1:24" x14ac:dyDescent="0.25">
      <c r="A5528" t="s">
        <v>315</v>
      </c>
      <c r="B5528" t="s">
        <v>1497</v>
      </c>
      <c r="C5528" t="s">
        <v>20</v>
      </c>
      <c r="D5528" s="6">
        <v>0.1</v>
      </c>
      <c r="E5528" s="6" t="s">
        <v>17</v>
      </c>
      <c r="F5528" t="s">
        <v>1540</v>
      </c>
      <c r="G5528" t="str">
        <f t="shared" si="11152"/>
        <v>DL2021014</v>
      </c>
      <c r="H5528" t="str">
        <f t="shared" si="11216"/>
        <v>18</v>
      </c>
      <c r="I5528" t="str">
        <f t="shared" si="11217"/>
        <v>Pukkellaks_18_20211116_DL2021014_GentofteHF</v>
      </c>
      <c r="J5528" t="str">
        <f t="shared" si="11218"/>
        <v>Pukkellaks</v>
      </c>
      <c r="K5528" t="str">
        <f t="shared" si="11219"/>
        <v>eDNA</v>
      </c>
      <c r="L5528" t="str">
        <f t="shared" si="11220"/>
        <v>No Ct</v>
      </c>
      <c r="M5528" t="str">
        <f t="shared" si="11221"/>
        <v/>
      </c>
      <c r="N5528" t="str">
        <f t="shared" si="11222"/>
        <v/>
      </c>
      <c r="O5528" t="str">
        <f t="shared" si="11223"/>
        <v/>
      </c>
    </row>
    <row r="5529" spans="1:24" x14ac:dyDescent="0.25">
      <c r="A5529" t="s">
        <v>317</v>
      </c>
      <c r="B5529" t="s">
        <v>1497</v>
      </c>
      <c r="C5529" t="s">
        <v>20</v>
      </c>
      <c r="D5529" s="6">
        <v>0.1</v>
      </c>
      <c r="E5529" s="6" t="s">
        <v>17</v>
      </c>
      <c r="F5529" t="s">
        <v>1540</v>
      </c>
      <c r="G5529" t="str">
        <f t="shared" si="11152"/>
        <v>DL2021014</v>
      </c>
      <c r="H5529" t="str">
        <f t="shared" si="11216"/>
        <v>18</v>
      </c>
      <c r="I5529" t="str">
        <f t="shared" si="11217"/>
        <v>Pukkellaks_18_20211116_DL2021014_GentofteHF</v>
      </c>
      <c r="J5529" t="str">
        <f t="shared" si="11218"/>
        <v>Pukkellaks</v>
      </c>
      <c r="K5529" t="str">
        <f t="shared" si="11219"/>
        <v>eDNA</v>
      </c>
      <c r="L5529" t="str">
        <f t="shared" si="11220"/>
        <v>No Ct</v>
      </c>
      <c r="M5529" t="str">
        <f t="shared" si="11221"/>
        <v/>
      </c>
      <c r="N5529" t="str">
        <f t="shared" si="11222"/>
        <v/>
      </c>
      <c r="O5529" t="str">
        <f t="shared" si="11223"/>
        <v/>
      </c>
    </row>
    <row r="5530" spans="1:24" x14ac:dyDescent="0.25">
      <c r="A5530" t="s">
        <v>318</v>
      </c>
      <c r="B5530" t="s">
        <v>1529</v>
      </c>
      <c r="C5530" t="s">
        <v>13</v>
      </c>
      <c r="D5530" s="6">
        <v>0.1</v>
      </c>
      <c r="E5530" s="6">
        <v>40.51</v>
      </c>
      <c r="F5530" t="s">
        <v>1540</v>
      </c>
      <c r="G5530" t="str">
        <f t="shared" si="11152"/>
        <v>DL2021014</v>
      </c>
      <c r="H5530" t="str">
        <f t="shared" si="11216"/>
        <v>19</v>
      </c>
      <c r="I5530" t="str">
        <f t="shared" si="11217"/>
        <v>BlaafinnetTun_19_20211116_DL2021014_GentofteHF</v>
      </c>
      <c r="J5530" t="str">
        <f t="shared" si="11218"/>
        <v>BlaafinnetTun</v>
      </c>
      <c r="K5530" t="str">
        <f t="shared" si="11219"/>
        <v>PosK</v>
      </c>
      <c r="L5530">
        <f t="shared" si="11220"/>
        <v>40.51</v>
      </c>
      <c r="M5530">
        <f t="shared" si="11221"/>
        <v>40.51</v>
      </c>
      <c r="N5530">
        <f t="shared" si="11222"/>
        <v>0</v>
      </c>
      <c r="O5530">
        <f t="shared" si="11223"/>
        <v>71.460000000000008</v>
      </c>
      <c r="Q5530">
        <f t="shared" ref="Q5530" si="11231">IF(L5532="No Ct",0,L5532)</f>
        <v>31.79</v>
      </c>
      <c r="R5530">
        <f t="shared" ref="R5530" si="11232">IF(L5533="No Ct",0,L5533)</f>
        <v>39.67</v>
      </c>
      <c r="S5530" t="str">
        <f t="shared" ref="S5530" si="11233">IF(AND(M5530&gt;0,N5530=0),"Valid","Invalid")</f>
        <v>Valid</v>
      </c>
      <c r="T5530" t="str">
        <f t="shared" ref="T5530" si="11234">IF(OR(Q5530&gt;1,R5530&gt;1),"Present","Absent")</f>
        <v>Present</v>
      </c>
      <c r="U5530" t="str">
        <f t="shared" ref="U5530" si="11235">IF(OR(AND(Q5530&gt;1,Q5530&lt;41),AND(R5530&gt;1,R5530&lt;41)),"Ct&lt;41","Ct&gt;41")</f>
        <v>Ct&lt;41</v>
      </c>
      <c r="V5530" t="str">
        <f>VLOOKUP(J5530,Datasæt_Analysesystemer!$C$2:$D$68,2,FALSE)</f>
        <v>Blåfinnet tun</v>
      </c>
      <c r="W5530" t="str">
        <f t="shared" ref="W5530" si="11236">MID(F5530,10,9)</f>
        <v>DL2021014</v>
      </c>
      <c r="X5530" t="str">
        <f t="shared" ref="X5530" si="11237">W5530&amp;"_"&amp;V5530&amp;"_"&amp;S5530&amp;"_"&amp;T5530&amp;"_"&amp;U5530</f>
        <v>DL2021014_Blåfinnet tun_Valid_Present_Ct&lt;41</v>
      </c>
    </row>
    <row r="5531" spans="1:24" x14ac:dyDescent="0.25">
      <c r="A5531" t="s">
        <v>320</v>
      </c>
      <c r="B5531" t="s">
        <v>1530</v>
      </c>
      <c r="C5531" t="s">
        <v>16</v>
      </c>
      <c r="D5531" s="6">
        <v>0.1</v>
      </c>
      <c r="E5531" s="6" t="s">
        <v>17</v>
      </c>
      <c r="F5531" t="s">
        <v>1540</v>
      </c>
      <c r="G5531" t="str">
        <f t="shared" si="11152"/>
        <v>DL2021014</v>
      </c>
      <c r="H5531" t="str">
        <f t="shared" si="11216"/>
        <v>19</v>
      </c>
      <c r="I5531" t="str">
        <f t="shared" si="11217"/>
        <v>BlaafinnetTun_19_20211116_DL2021014_GentofteHF</v>
      </c>
      <c r="J5531" t="str">
        <f t="shared" si="11218"/>
        <v>BlaafinnetTun</v>
      </c>
      <c r="K5531" t="str">
        <f t="shared" si="11219"/>
        <v>NegK</v>
      </c>
      <c r="L5531" t="str">
        <f t="shared" si="11220"/>
        <v>No Ct</v>
      </c>
      <c r="M5531" t="str">
        <f t="shared" si="11221"/>
        <v/>
      </c>
      <c r="N5531" t="str">
        <f t="shared" si="11222"/>
        <v/>
      </c>
      <c r="O5531" t="str">
        <f t="shared" si="11223"/>
        <v/>
      </c>
    </row>
    <row r="5532" spans="1:24" x14ac:dyDescent="0.25">
      <c r="A5532" t="s">
        <v>322</v>
      </c>
      <c r="B5532" t="s">
        <v>1531</v>
      </c>
      <c r="C5532" t="s">
        <v>20</v>
      </c>
      <c r="D5532" s="6">
        <v>0.1</v>
      </c>
      <c r="E5532" s="6">
        <v>31.79</v>
      </c>
      <c r="F5532" t="s">
        <v>1540</v>
      </c>
      <c r="G5532" t="str">
        <f t="shared" si="11152"/>
        <v>DL2021014</v>
      </c>
      <c r="H5532" t="str">
        <f t="shared" si="11216"/>
        <v>19</v>
      </c>
      <c r="I5532" t="str">
        <f t="shared" si="11217"/>
        <v>BlaafinnetTun_19_20211116_DL2021014_GentofteHF</v>
      </c>
      <c r="J5532" t="str">
        <f t="shared" si="11218"/>
        <v>BlaafinnetTun</v>
      </c>
      <c r="K5532" t="str">
        <f t="shared" si="11219"/>
        <v>eDNA</v>
      </c>
      <c r="L5532">
        <f t="shared" si="11220"/>
        <v>31.79</v>
      </c>
      <c r="M5532" t="str">
        <f t="shared" si="11221"/>
        <v/>
      </c>
      <c r="N5532" t="str">
        <f t="shared" si="11222"/>
        <v/>
      </c>
      <c r="O5532" t="str">
        <f t="shared" si="11223"/>
        <v/>
      </c>
    </row>
    <row r="5533" spans="1:24" x14ac:dyDescent="0.25">
      <c r="A5533" t="s">
        <v>324</v>
      </c>
      <c r="B5533" t="s">
        <v>1531</v>
      </c>
      <c r="C5533" t="s">
        <v>20</v>
      </c>
      <c r="D5533" s="6">
        <v>0.1</v>
      </c>
      <c r="E5533" s="6">
        <v>39.67</v>
      </c>
      <c r="F5533" t="s">
        <v>1540</v>
      </c>
      <c r="G5533" t="str">
        <f t="shared" si="11152"/>
        <v>DL2021014</v>
      </c>
      <c r="H5533" t="str">
        <f t="shared" si="11216"/>
        <v>19</v>
      </c>
      <c r="I5533" t="str">
        <f t="shared" si="11217"/>
        <v>BlaafinnetTun_19_20211116_DL2021014_GentofteHF</v>
      </c>
      <c r="J5533" t="str">
        <f t="shared" si="11218"/>
        <v>BlaafinnetTun</v>
      </c>
      <c r="K5533" t="str">
        <f t="shared" si="11219"/>
        <v>eDNA</v>
      </c>
      <c r="L5533">
        <f t="shared" si="11220"/>
        <v>39.67</v>
      </c>
      <c r="M5533" t="str">
        <f t="shared" si="11221"/>
        <v/>
      </c>
      <c r="N5533" t="str">
        <f t="shared" si="11222"/>
        <v/>
      </c>
      <c r="O5533" t="str">
        <f t="shared" si="11223"/>
        <v/>
      </c>
    </row>
    <row r="5534" spans="1:24" x14ac:dyDescent="0.25">
      <c r="A5534" t="s">
        <v>325</v>
      </c>
      <c r="B5534" t="s">
        <v>1532</v>
      </c>
      <c r="C5534" t="s">
        <v>13</v>
      </c>
      <c r="D5534" s="6">
        <v>0.1</v>
      </c>
      <c r="E5534" s="6" t="s">
        <v>17</v>
      </c>
      <c r="F5534" t="s">
        <v>1540</v>
      </c>
      <c r="G5534" t="str">
        <f t="shared" si="11152"/>
        <v>DL2021014</v>
      </c>
      <c r="H5534" t="str">
        <f t="shared" si="11216"/>
        <v>20</v>
      </c>
      <c r="I5534" t="str">
        <f t="shared" si="11217"/>
        <v>BlaafinnetTun_20_20211116_DL2021014_GentofteHF</v>
      </c>
      <c r="J5534" t="str">
        <f t="shared" si="11218"/>
        <v>BlaafinnetTun</v>
      </c>
      <c r="K5534" t="str">
        <f t="shared" si="11219"/>
        <v>PosK</v>
      </c>
      <c r="L5534" t="str">
        <f t="shared" si="11220"/>
        <v>No Ct</v>
      </c>
      <c r="M5534">
        <f t="shared" si="11221"/>
        <v>0</v>
      </c>
      <c r="N5534">
        <f t="shared" si="11222"/>
        <v>0</v>
      </c>
      <c r="O5534">
        <f t="shared" si="11223"/>
        <v>0</v>
      </c>
      <c r="Q5534">
        <f t="shared" ref="Q5534" si="11238">IF(L5536="No Ct",0,L5536)</f>
        <v>0</v>
      </c>
      <c r="R5534">
        <f t="shared" ref="R5534" si="11239">IF(L5537="No Ct",0,L5537)</f>
        <v>0</v>
      </c>
      <c r="S5534" t="str">
        <f t="shared" ref="S5534" si="11240">IF(AND(M5534&gt;0,N5534=0),"Valid","Invalid")</f>
        <v>Invalid</v>
      </c>
      <c r="T5534" t="str">
        <f t="shared" ref="T5534" si="11241">IF(OR(Q5534&gt;1,R5534&gt;1),"Present","Absent")</f>
        <v>Absent</v>
      </c>
      <c r="U5534" t="str">
        <f t="shared" ref="U5534" si="11242">IF(OR(AND(Q5534&gt;1,Q5534&lt;41),AND(R5534&gt;1,R5534&lt;41)),"Ct&lt;41","Ct&gt;41")</f>
        <v>Ct&gt;41</v>
      </c>
      <c r="V5534" t="str">
        <f>VLOOKUP(J5534,Datasæt_Analysesystemer!$C$2:$D$68,2,FALSE)</f>
        <v>Blåfinnet tun</v>
      </c>
      <c r="W5534" t="str">
        <f t="shared" ref="W5534" si="11243">MID(F5534,10,9)</f>
        <v>DL2021014</v>
      </c>
      <c r="X5534" t="str">
        <f t="shared" ref="X5534" si="11244">W5534&amp;"_"&amp;V5534&amp;"_"&amp;S5534&amp;"_"&amp;T5534&amp;"_"&amp;U5534</f>
        <v>DL2021014_Blåfinnet tun_Invalid_Absent_Ct&gt;41</v>
      </c>
    </row>
    <row r="5535" spans="1:24" x14ac:dyDescent="0.25">
      <c r="A5535" t="s">
        <v>327</v>
      </c>
      <c r="B5535" t="s">
        <v>1533</v>
      </c>
      <c r="C5535" t="s">
        <v>16</v>
      </c>
      <c r="D5535" s="6">
        <v>0.1</v>
      </c>
      <c r="E5535" s="6" t="s">
        <v>17</v>
      </c>
      <c r="F5535" t="s">
        <v>1540</v>
      </c>
      <c r="G5535" t="str">
        <f t="shared" si="11152"/>
        <v>DL2021014</v>
      </c>
      <c r="H5535" t="str">
        <f t="shared" si="11216"/>
        <v>20</v>
      </c>
      <c r="I5535" t="str">
        <f t="shared" si="11217"/>
        <v>BlaafinnetTun_20_20211116_DL2021014_GentofteHF</v>
      </c>
      <c r="J5535" t="str">
        <f t="shared" si="11218"/>
        <v>BlaafinnetTun</v>
      </c>
      <c r="K5535" t="str">
        <f t="shared" si="11219"/>
        <v>NegK</v>
      </c>
      <c r="L5535" t="str">
        <f t="shared" si="11220"/>
        <v>No Ct</v>
      </c>
      <c r="M5535" t="str">
        <f t="shared" si="11221"/>
        <v/>
      </c>
      <c r="N5535" t="str">
        <f t="shared" si="11222"/>
        <v/>
      </c>
      <c r="O5535" t="str">
        <f t="shared" si="11223"/>
        <v/>
      </c>
    </row>
    <row r="5536" spans="1:24" x14ac:dyDescent="0.25">
      <c r="A5536" t="s">
        <v>329</v>
      </c>
      <c r="B5536" t="s">
        <v>1534</v>
      </c>
      <c r="C5536" t="s">
        <v>20</v>
      </c>
      <c r="D5536" s="6">
        <v>0.1</v>
      </c>
      <c r="E5536" s="6" t="s">
        <v>17</v>
      </c>
      <c r="F5536" t="s">
        <v>1540</v>
      </c>
      <c r="G5536" t="str">
        <f t="shared" si="11152"/>
        <v>DL2021014</v>
      </c>
      <c r="H5536" t="str">
        <f t="shared" si="11216"/>
        <v>20</v>
      </c>
      <c r="I5536" t="str">
        <f t="shared" si="11217"/>
        <v>BlaafinnetTun_20_20211116_DL2021014_GentofteHF</v>
      </c>
      <c r="J5536" t="str">
        <f t="shared" si="11218"/>
        <v>BlaafinnetTun</v>
      </c>
      <c r="K5536" t="str">
        <f t="shared" si="11219"/>
        <v>eDNA</v>
      </c>
      <c r="L5536" t="str">
        <f t="shared" si="11220"/>
        <v>No Ct</v>
      </c>
      <c r="M5536" t="str">
        <f t="shared" si="11221"/>
        <v/>
      </c>
      <c r="N5536" t="str">
        <f t="shared" si="11222"/>
        <v/>
      </c>
      <c r="O5536" t="str">
        <f t="shared" si="11223"/>
        <v/>
      </c>
    </row>
    <row r="5537" spans="1:24" x14ac:dyDescent="0.25">
      <c r="A5537" t="s">
        <v>331</v>
      </c>
      <c r="B5537" t="s">
        <v>1534</v>
      </c>
      <c r="C5537" t="s">
        <v>20</v>
      </c>
      <c r="D5537" s="6">
        <v>0.1</v>
      </c>
      <c r="E5537" s="6" t="s">
        <v>17</v>
      </c>
      <c r="F5537" t="s">
        <v>1540</v>
      </c>
      <c r="G5537" t="str">
        <f t="shared" si="11152"/>
        <v>DL2021014</v>
      </c>
      <c r="H5537" t="str">
        <f t="shared" si="11216"/>
        <v>20</v>
      </c>
      <c r="I5537" t="str">
        <f t="shared" si="11217"/>
        <v>BlaafinnetTun_20_20211116_DL2021014_GentofteHF</v>
      </c>
      <c r="J5537" t="str">
        <f t="shared" si="11218"/>
        <v>BlaafinnetTun</v>
      </c>
      <c r="K5537" t="str">
        <f t="shared" si="11219"/>
        <v>eDNA</v>
      </c>
      <c r="L5537" t="str">
        <f t="shared" si="11220"/>
        <v>No Ct</v>
      </c>
      <c r="M5537" t="str">
        <f t="shared" si="11221"/>
        <v/>
      </c>
      <c r="N5537" t="str">
        <f t="shared" si="11222"/>
        <v/>
      </c>
      <c r="O5537" t="str">
        <f t="shared" si="11223"/>
        <v/>
      </c>
    </row>
    <row r="5538" spans="1:24" x14ac:dyDescent="0.25">
      <c r="A5538" t="s">
        <v>390</v>
      </c>
      <c r="B5538" t="s">
        <v>1504</v>
      </c>
      <c r="C5538" t="s">
        <v>13</v>
      </c>
      <c r="D5538" s="6">
        <v>0.1</v>
      </c>
      <c r="E5538" s="6">
        <v>32.5</v>
      </c>
      <c r="F5538" t="s">
        <v>1540</v>
      </c>
      <c r="G5538" t="str">
        <f t="shared" si="11152"/>
        <v>DL2021014</v>
      </c>
      <c r="H5538" t="str">
        <f t="shared" si="11216"/>
        <v>21</v>
      </c>
      <c r="I5538" t="str">
        <f t="shared" si="11217"/>
        <v>Stillehavsoesters_21_20211116_DL2021014_GentofteHF</v>
      </c>
      <c r="J5538" t="str">
        <f t="shared" si="11218"/>
        <v>Stillehavsoesters</v>
      </c>
      <c r="K5538" t="str">
        <f t="shared" si="11219"/>
        <v>PosK</v>
      </c>
      <c r="L5538">
        <f t="shared" si="11220"/>
        <v>32.5</v>
      </c>
      <c r="M5538">
        <f t="shared" si="11221"/>
        <v>32.5</v>
      </c>
      <c r="N5538">
        <f t="shared" si="11222"/>
        <v>0</v>
      </c>
      <c r="O5538">
        <f t="shared" si="11223"/>
        <v>0</v>
      </c>
      <c r="Q5538">
        <f t="shared" ref="Q5538" si="11245">IF(L5540="No Ct",0,L5540)</f>
        <v>0</v>
      </c>
      <c r="R5538">
        <f t="shared" ref="R5538" si="11246">IF(L5541="No Ct",0,L5541)</f>
        <v>0</v>
      </c>
      <c r="S5538" t="str">
        <f t="shared" ref="S5538" si="11247">IF(AND(M5538&gt;0,N5538=0),"Valid","Invalid")</f>
        <v>Valid</v>
      </c>
      <c r="T5538" t="str">
        <f t="shared" ref="T5538" si="11248">IF(OR(Q5538&gt;1,R5538&gt;1),"Present","Absent")</f>
        <v>Absent</v>
      </c>
      <c r="U5538" t="str">
        <f t="shared" ref="U5538" si="11249">IF(OR(AND(Q5538&gt;1,Q5538&lt;41),AND(R5538&gt;1,R5538&lt;41)),"Ct&lt;41","Ct&gt;41")</f>
        <v>Ct&gt;41</v>
      </c>
      <c r="V5538" t="str">
        <f>VLOOKUP(J5538,Datasæt_Analysesystemer!$C$2:$D$68,2,FALSE)</f>
        <v>Stillehavsøsters</v>
      </c>
      <c r="W5538" t="str">
        <f t="shared" ref="W5538" si="11250">MID(F5538,10,9)</f>
        <v>DL2021014</v>
      </c>
      <c r="X5538" t="str">
        <f t="shared" ref="X5538" si="11251">W5538&amp;"_"&amp;V5538&amp;"_"&amp;S5538&amp;"_"&amp;T5538&amp;"_"&amp;U5538</f>
        <v>DL2021014_Stillehavsøsters_Valid_Absent_Ct&gt;41</v>
      </c>
    </row>
    <row r="5539" spans="1:24" x14ac:dyDescent="0.25">
      <c r="A5539" t="s">
        <v>392</v>
      </c>
      <c r="B5539" t="s">
        <v>1505</v>
      </c>
      <c r="C5539" t="s">
        <v>16</v>
      </c>
      <c r="D5539" s="6">
        <v>0.1</v>
      </c>
      <c r="E5539" s="6" t="s">
        <v>17</v>
      </c>
      <c r="F5539" t="s">
        <v>1540</v>
      </c>
      <c r="G5539" t="str">
        <f t="shared" si="11152"/>
        <v>DL2021014</v>
      </c>
      <c r="H5539" t="str">
        <f t="shared" si="11216"/>
        <v>21</v>
      </c>
      <c r="I5539" t="str">
        <f t="shared" si="11217"/>
        <v>Stillehavsoesters_21_20211116_DL2021014_GentofteHF</v>
      </c>
      <c r="J5539" t="str">
        <f t="shared" si="11218"/>
        <v>Stillehavsoesters</v>
      </c>
      <c r="K5539" t="str">
        <f t="shared" si="11219"/>
        <v>NegK</v>
      </c>
      <c r="L5539" t="str">
        <f t="shared" si="11220"/>
        <v>No Ct</v>
      </c>
      <c r="M5539" t="str">
        <f t="shared" si="11221"/>
        <v/>
      </c>
      <c r="N5539" t="str">
        <f t="shared" si="11222"/>
        <v/>
      </c>
      <c r="O5539" t="str">
        <f t="shared" si="11223"/>
        <v/>
      </c>
    </row>
    <row r="5540" spans="1:24" x14ac:dyDescent="0.25">
      <c r="A5540" t="s">
        <v>394</v>
      </c>
      <c r="B5540" t="s">
        <v>1506</v>
      </c>
      <c r="C5540" t="s">
        <v>20</v>
      </c>
      <c r="D5540" s="6">
        <v>0.1</v>
      </c>
      <c r="E5540" s="6" t="s">
        <v>17</v>
      </c>
      <c r="F5540" t="s">
        <v>1540</v>
      </c>
      <c r="G5540" t="str">
        <f t="shared" si="11152"/>
        <v>DL2021014</v>
      </c>
      <c r="H5540" t="str">
        <f t="shared" si="11216"/>
        <v>21</v>
      </c>
      <c r="I5540" t="str">
        <f t="shared" si="11217"/>
        <v>Stillehavsoesters_21_20211116_DL2021014_GentofteHF</v>
      </c>
      <c r="J5540" t="str">
        <f t="shared" si="11218"/>
        <v>Stillehavsoesters</v>
      </c>
      <c r="K5540" t="str">
        <f t="shared" si="11219"/>
        <v>eDNA</v>
      </c>
      <c r="L5540" t="str">
        <f t="shared" si="11220"/>
        <v>No Ct</v>
      </c>
      <c r="M5540" t="str">
        <f t="shared" si="11221"/>
        <v/>
      </c>
      <c r="N5540" t="str">
        <f t="shared" si="11222"/>
        <v/>
      </c>
      <c r="O5540" t="str">
        <f t="shared" si="11223"/>
        <v/>
      </c>
    </row>
    <row r="5541" spans="1:24" x14ac:dyDescent="0.25">
      <c r="A5541" t="s">
        <v>396</v>
      </c>
      <c r="B5541" t="s">
        <v>1506</v>
      </c>
      <c r="C5541" t="s">
        <v>20</v>
      </c>
      <c r="D5541" s="6">
        <v>0.1</v>
      </c>
      <c r="E5541" s="6" t="s">
        <v>17</v>
      </c>
      <c r="F5541" t="s">
        <v>1540</v>
      </c>
      <c r="G5541" t="str">
        <f t="shared" si="11152"/>
        <v>DL2021014</v>
      </c>
      <c r="H5541" t="str">
        <f t="shared" si="11216"/>
        <v>21</v>
      </c>
      <c r="I5541" t="str">
        <f t="shared" si="11217"/>
        <v>Stillehavsoesters_21_20211116_DL2021014_GentofteHF</v>
      </c>
      <c r="J5541" t="str">
        <f t="shared" si="11218"/>
        <v>Stillehavsoesters</v>
      </c>
      <c r="K5541" t="str">
        <f t="shared" si="11219"/>
        <v>eDNA</v>
      </c>
      <c r="L5541" t="str">
        <f t="shared" si="11220"/>
        <v>No Ct</v>
      </c>
      <c r="M5541" t="str">
        <f t="shared" si="11221"/>
        <v/>
      </c>
      <c r="N5541" t="str">
        <f t="shared" si="11222"/>
        <v/>
      </c>
      <c r="O5541" t="str">
        <f t="shared" si="11223"/>
        <v/>
      </c>
    </row>
    <row r="5542" spans="1:24" x14ac:dyDescent="0.25">
      <c r="A5542" t="s">
        <v>397</v>
      </c>
      <c r="B5542" t="s">
        <v>1507</v>
      </c>
      <c r="C5542" t="s">
        <v>13</v>
      </c>
      <c r="D5542" s="6">
        <v>0.1</v>
      </c>
      <c r="E5542" s="6">
        <v>29.5</v>
      </c>
      <c r="F5542" t="s">
        <v>1540</v>
      </c>
      <c r="G5542" t="str">
        <f t="shared" si="11152"/>
        <v>DL2021014</v>
      </c>
      <c r="H5542" t="str">
        <f t="shared" si="11216"/>
        <v>22</v>
      </c>
      <c r="I5542" t="str">
        <f t="shared" si="11217"/>
        <v>Stillehavsoesters_22_20211116_DL2021014_GentofteHF</v>
      </c>
      <c r="J5542" t="str">
        <f t="shared" si="11218"/>
        <v>Stillehavsoesters</v>
      </c>
      <c r="K5542" t="str">
        <f t="shared" si="11219"/>
        <v>PosK</v>
      </c>
      <c r="L5542">
        <f t="shared" si="11220"/>
        <v>29.5</v>
      </c>
      <c r="M5542">
        <f t="shared" si="11221"/>
        <v>29.5</v>
      </c>
      <c r="N5542">
        <f t="shared" si="11222"/>
        <v>0</v>
      </c>
      <c r="O5542">
        <f t="shared" si="11223"/>
        <v>0</v>
      </c>
      <c r="Q5542">
        <f t="shared" ref="Q5542" si="11252">IF(L5544="No Ct",0,L5544)</f>
        <v>0</v>
      </c>
      <c r="R5542">
        <f t="shared" ref="R5542" si="11253">IF(L5545="No Ct",0,L5545)</f>
        <v>0</v>
      </c>
      <c r="S5542" t="str">
        <f t="shared" ref="S5542" si="11254">IF(AND(M5542&gt;0,N5542=0),"Valid","Invalid")</f>
        <v>Valid</v>
      </c>
      <c r="T5542" t="str">
        <f t="shared" ref="T5542" si="11255">IF(OR(Q5542&gt;1,R5542&gt;1),"Present","Absent")</f>
        <v>Absent</v>
      </c>
      <c r="U5542" t="str">
        <f t="shared" ref="U5542" si="11256">IF(OR(AND(Q5542&gt;1,Q5542&lt;41),AND(R5542&gt;1,R5542&lt;41)),"Ct&lt;41","Ct&gt;41")</f>
        <v>Ct&gt;41</v>
      </c>
      <c r="V5542" t="str">
        <f>VLOOKUP(J5542,Datasæt_Analysesystemer!$C$2:$D$68,2,FALSE)</f>
        <v>Stillehavsøsters</v>
      </c>
      <c r="W5542" t="str">
        <f t="shared" ref="W5542" si="11257">MID(F5542,10,9)</f>
        <v>DL2021014</v>
      </c>
      <c r="X5542" t="str">
        <f t="shared" ref="X5542" si="11258">W5542&amp;"_"&amp;V5542&amp;"_"&amp;S5542&amp;"_"&amp;T5542&amp;"_"&amp;U5542</f>
        <v>DL2021014_Stillehavsøsters_Valid_Absent_Ct&gt;41</v>
      </c>
    </row>
    <row r="5543" spans="1:24" x14ac:dyDescent="0.25">
      <c r="A5543" t="s">
        <v>399</v>
      </c>
      <c r="B5543" t="s">
        <v>1508</v>
      </c>
      <c r="C5543" t="s">
        <v>16</v>
      </c>
      <c r="D5543" s="6">
        <v>0.1</v>
      </c>
      <c r="E5543" s="6" t="s">
        <v>17</v>
      </c>
      <c r="F5543" t="s">
        <v>1540</v>
      </c>
      <c r="G5543" t="str">
        <f t="shared" si="11152"/>
        <v>DL2021014</v>
      </c>
      <c r="H5543" t="str">
        <f t="shared" si="11216"/>
        <v>22</v>
      </c>
      <c r="I5543" t="str">
        <f t="shared" si="11217"/>
        <v>Stillehavsoesters_22_20211116_DL2021014_GentofteHF</v>
      </c>
      <c r="J5543" t="str">
        <f t="shared" si="11218"/>
        <v>Stillehavsoesters</v>
      </c>
      <c r="K5543" t="str">
        <f t="shared" si="11219"/>
        <v>NegK</v>
      </c>
      <c r="L5543" t="str">
        <f t="shared" si="11220"/>
        <v>No Ct</v>
      </c>
      <c r="M5543" t="str">
        <f t="shared" si="11221"/>
        <v/>
      </c>
      <c r="N5543" t="str">
        <f t="shared" si="11222"/>
        <v/>
      </c>
      <c r="O5543" t="str">
        <f t="shared" si="11223"/>
        <v/>
      </c>
    </row>
    <row r="5544" spans="1:24" x14ac:dyDescent="0.25">
      <c r="A5544" t="s">
        <v>401</v>
      </c>
      <c r="B5544" t="s">
        <v>1509</v>
      </c>
      <c r="C5544" t="s">
        <v>20</v>
      </c>
      <c r="D5544" s="6">
        <v>0.1</v>
      </c>
      <c r="E5544" s="6" t="s">
        <v>17</v>
      </c>
      <c r="F5544" t="s">
        <v>1540</v>
      </c>
      <c r="G5544" t="str">
        <f t="shared" si="11152"/>
        <v>DL2021014</v>
      </c>
      <c r="H5544" t="str">
        <f t="shared" si="11216"/>
        <v>22</v>
      </c>
      <c r="I5544" t="str">
        <f t="shared" si="11217"/>
        <v>Stillehavsoesters_22_20211116_DL2021014_GentofteHF</v>
      </c>
      <c r="J5544" t="str">
        <f t="shared" si="11218"/>
        <v>Stillehavsoesters</v>
      </c>
      <c r="K5544" t="str">
        <f t="shared" si="11219"/>
        <v>eDNA</v>
      </c>
      <c r="L5544" t="str">
        <f t="shared" si="11220"/>
        <v>No Ct</v>
      </c>
      <c r="M5544" t="str">
        <f t="shared" si="11221"/>
        <v/>
      </c>
      <c r="N5544" t="str">
        <f t="shared" si="11222"/>
        <v/>
      </c>
      <c r="O5544" t="str">
        <f t="shared" si="11223"/>
        <v/>
      </c>
    </row>
    <row r="5545" spans="1:24" x14ac:dyDescent="0.25">
      <c r="A5545" t="s">
        <v>403</v>
      </c>
      <c r="B5545" t="s">
        <v>1509</v>
      </c>
      <c r="C5545" t="s">
        <v>20</v>
      </c>
      <c r="D5545" s="6">
        <v>0.1</v>
      </c>
      <c r="E5545" s="6" t="s">
        <v>17</v>
      </c>
      <c r="F5545" t="s">
        <v>1540</v>
      </c>
      <c r="G5545" t="str">
        <f t="shared" si="11152"/>
        <v>DL2021014</v>
      </c>
      <c r="H5545" t="str">
        <f t="shared" si="11216"/>
        <v>22</v>
      </c>
      <c r="I5545" t="str">
        <f t="shared" si="11217"/>
        <v>Stillehavsoesters_22_20211116_DL2021014_GentofteHF</v>
      </c>
      <c r="J5545" t="str">
        <f t="shared" si="11218"/>
        <v>Stillehavsoesters</v>
      </c>
      <c r="K5545" t="str">
        <f t="shared" si="11219"/>
        <v>eDNA</v>
      </c>
      <c r="L5545" t="str">
        <f t="shared" si="11220"/>
        <v>No Ct</v>
      </c>
      <c r="M5545" t="str">
        <f t="shared" si="11221"/>
        <v/>
      </c>
      <c r="N5545" t="str">
        <f t="shared" si="11222"/>
        <v/>
      </c>
      <c r="O5545" t="str">
        <f t="shared" si="11223"/>
        <v/>
      </c>
    </row>
    <row r="5546" spans="1:24" x14ac:dyDescent="0.25">
      <c r="A5546" t="s">
        <v>404</v>
      </c>
      <c r="B5546" t="s">
        <v>692</v>
      </c>
      <c r="C5546" t="s">
        <v>13</v>
      </c>
      <c r="D5546" s="6">
        <v>0.1</v>
      </c>
      <c r="E5546" s="6">
        <v>23.13</v>
      </c>
      <c r="F5546" t="s">
        <v>1540</v>
      </c>
      <c r="G5546" t="str">
        <f t="shared" si="11152"/>
        <v>DL2021014</v>
      </c>
      <c r="H5546" t="str">
        <f t="shared" si="11216"/>
        <v>23</v>
      </c>
      <c r="I5546" t="str">
        <f t="shared" si="11217"/>
        <v>SortmundetKutling_23_20211116_DL2021014_GentofteHF</v>
      </c>
      <c r="J5546" t="str">
        <f t="shared" si="11218"/>
        <v>SortmundetKutling</v>
      </c>
      <c r="K5546" t="str">
        <f t="shared" si="11219"/>
        <v>PosK</v>
      </c>
      <c r="L5546">
        <f t="shared" si="11220"/>
        <v>23.13</v>
      </c>
      <c r="M5546">
        <f t="shared" si="11221"/>
        <v>23.13</v>
      </c>
      <c r="N5546">
        <f t="shared" si="11222"/>
        <v>0</v>
      </c>
      <c r="O5546">
        <f t="shared" si="11223"/>
        <v>0</v>
      </c>
      <c r="Q5546">
        <f t="shared" ref="Q5546" si="11259">IF(L5548="No Ct",0,L5548)</f>
        <v>0</v>
      </c>
      <c r="R5546">
        <f t="shared" ref="R5546" si="11260">IF(L5549="No Ct",0,L5549)</f>
        <v>0</v>
      </c>
      <c r="S5546" t="str">
        <f t="shared" ref="S5546" si="11261">IF(AND(M5546&gt;0,N5546=0),"Valid","Invalid")</f>
        <v>Valid</v>
      </c>
      <c r="T5546" t="str">
        <f t="shared" ref="T5546" si="11262">IF(OR(Q5546&gt;1,R5546&gt;1),"Present","Absent")</f>
        <v>Absent</v>
      </c>
      <c r="U5546" t="str">
        <f t="shared" ref="U5546" si="11263">IF(OR(AND(Q5546&gt;1,Q5546&lt;41),AND(R5546&gt;1,R5546&lt;41)),"Ct&lt;41","Ct&gt;41")</f>
        <v>Ct&gt;41</v>
      </c>
      <c r="V5546" t="str">
        <f>VLOOKUP(J5546,Datasæt_Analysesystemer!$C$2:$D$68,2,FALSE)</f>
        <v>Sortmundet kutling</v>
      </c>
      <c r="W5546" t="str">
        <f t="shared" ref="W5546" si="11264">MID(F5546,10,9)</f>
        <v>DL2021014</v>
      </c>
      <c r="X5546" t="str">
        <f t="shared" ref="X5546" si="11265">W5546&amp;"_"&amp;V5546&amp;"_"&amp;S5546&amp;"_"&amp;T5546&amp;"_"&amp;U5546</f>
        <v>DL2021014_Sortmundet kutling_Valid_Absent_Ct&gt;41</v>
      </c>
    </row>
    <row r="5547" spans="1:24" x14ac:dyDescent="0.25">
      <c r="A5547" t="s">
        <v>406</v>
      </c>
      <c r="B5547" t="s">
        <v>693</v>
      </c>
      <c r="C5547" t="s">
        <v>16</v>
      </c>
      <c r="D5547" s="6">
        <v>0.1</v>
      </c>
      <c r="E5547" s="6" t="s">
        <v>17</v>
      </c>
      <c r="F5547" t="s">
        <v>1540</v>
      </c>
      <c r="G5547" t="str">
        <f t="shared" si="11152"/>
        <v>DL2021014</v>
      </c>
      <c r="H5547" t="str">
        <f t="shared" si="11216"/>
        <v>23</v>
      </c>
      <c r="I5547" t="str">
        <f t="shared" si="11217"/>
        <v>SortmundetKutling_23_20211116_DL2021014_GentofteHF</v>
      </c>
      <c r="J5547" t="str">
        <f t="shared" si="11218"/>
        <v>SortmundetKutling</v>
      </c>
      <c r="K5547" t="str">
        <f t="shared" si="11219"/>
        <v>NegK</v>
      </c>
      <c r="L5547" t="str">
        <f t="shared" si="11220"/>
        <v>No Ct</v>
      </c>
      <c r="M5547" t="str">
        <f t="shared" si="11221"/>
        <v/>
      </c>
      <c r="N5547" t="str">
        <f t="shared" si="11222"/>
        <v/>
      </c>
      <c r="O5547" t="str">
        <f t="shared" si="11223"/>
        <v/>
      </c>
    </row>
    <row r="5548" spans="1:24" x14ac:dyDescent="0.25">
      <c r="A5548" t="s">
        <v>408</v>
      </c>
      <c r="B5548" t="s">
        <v>694</v>
      </c>
      <c r="C5548" t="s">
        <v>20</v>
      </c>
      <c r="D5548" s="6">
        <v>0.1</v>
      </c>
      <c r="E5548" s="6" t="s">
        <v>17</v>
      </c>
      <c r="F5548" t="s">
        <v>1540</v>
      </c>
      <c r="G5548" t="str">
        <f t="shared" si="11152"/>
        <v>DL2021014</v>
      </c>
      <c r="H5548" t="str">
        <f t="shared" si="11216"/>
        <v>23</v>
      </c>
      <c r="I5548" t="str">
        <f t="shared" si="11217"/>
        <v>SortmundetKutling_23_20211116_DL2021014_GentofteHF</v>
      </c>
      <c r="J5548" t="str">
        <f t="shared" si="11218"/>
        <v>SortmundetKutling</v>
      </c>
      <c r="K5548" t="str">
        <f t="shared" si="11219"/>
        <v>eDNA</v>
      </c>
      <c r="L5548" t="str">
        <f t="shared" si="11220"/>
        <v>No Ct</v>
      </c>
      <c r="M5548" t="str">
        <f t="shared" si="11221"/>
        <v/>
      </c>
      <c r="N5548" t="str">
        <f t="shared" si="11222"/>
        <v/>
      </c>
      <c r="O5548" t="str">
        <f t="shared" si="11223"/>
        <v/>
      </c>
    </row>
    <row r="5549" spans="1:24" x14ac:dyDescent="0.25">
      <c r="A5549" t="s">
        <v>410</v>
      </c>
      <c r="B5549" t="s">
        <v>694</v>
      </c>
      <c r="C5549" t="s">
        <v>20</v>
      </c>
      <c r="D5549" s="6">
        <v>0.1</v>
      </c>
      <c r="E5549" s="6" t="s">
        <v>17</v>
      </c>
      <c r="F5549" t="s">
        <v>1540</v>
      </c>
      <c r="G5549" t="str">
        <f t="shared" si="11152"/>
        <v>DL2021014</v>
      </c>
      <c r="H5549" t="str">
        <f t="shared" si="11216"/>
        <v>23</v>
      </c>
      <c r="I5549" t="str">
        <f t="shared" si="11217"/>
        <v>SortmundetKutling_23_20211116_DL2021014_GentofteHF</v>
      </c>
      <c r="J5549" t="str">
        <f t="shared" si="11218"/>
        <v>SortmundetKutling</v>
      </c>
      <c r="K5549" t="str">
        <f t="shared" si="11219"/>
        <v>eDNA</v>
      </c>
      <c r="L5549" t="str">
        <f t="shared" si="11220"/>
        <v>No Ct</v>
      </c>
      <c r="M5549" t="str">
        <f t="shared" si="11221"/>
        <v/>
      </c>
      <c r="N5549" t="str">
        <f t="shared" si="11222"/>
        <v/>
      </c>
      <c r="O5549" t="str">
        <f t="shared" si="11223"/>
        <v/>
      </c>
    </row>
    <row r="5550" spans="1:24" x14ac:dyDescent="0.25">
      <c r="A5550" t="s">
        <v>411</v>
      </c>
      <c r="B5550" t="s">
        <v>695</v>
      </c>
      <c r="C5550" t="s">
        <v>13</v>
      </c>
      <c r="D5550" s="6">
        <v>0.1</v>
      </c>
      <c r="E5550" s="6">
        <v>22.97</v>
      </c>
      <c r="F5550" t="s">
        <v>1540</v>
      </c>
      <c r="G5550" t="str">
        <f t="shared" si="11152"/>
        <v>DL2021014</v>
      </c>
      <c r="H5550" t="str">
        <f t="shared" si="11216"/>
        <v>24</v>
      </c>
      <c r="I5550" t="str">
        <f t="shared" si="11217"/>
        <v>SortmundetKutling_24_20211116_DL2021014_GentofteHF</v>
      </c>
      <c r="J5550" t="str">
        <f t="shared" si="11218"/>
        <v>SortmundetKutling</v>
      </c>
      <c r="K5550" t="str">
        <f t="shared" si="11219"/>
        <v>PosK</v>
      </c>
      <c r="L5550">
        <f t="shared" si="11220"/>
        <v>22.97</v>
      </c>
      <c r="M5550">
        <f t="shared" si="11221"/>
        <v>22.97</v>
      </c>
      <c r="N5550">
        <f t="shared" si="11222"/>
        <v>0</v>
      </c>
      <c r="O5550">
        <f t="shared" si="11223"/>
        <v>0</v>
      </c>
      <c r="Q5550">
        <f t="shared" ref="Q5550" si="11266">IF(L5552="No Ct",0,L5552)</f>
        <v>0</v>
      </c>
      <c r="R5550">
        <f t="shared" ref="R5550" si="11267">IF(L5553="No Ct",0,L5553)</f>
        <v>0</v>
      </c>
      <c r="S5550" t="str">
        <f t="shared" ref="S5550" si="11268">IF(AND(M5550&gt;0,N5550=0),"Valid","Invalid")</f>
        <v>Valid</v>
      </c>
      <c r="T5550" t="str">
        <f t="shared" ref="T5550" si="11269">IF(OR(Q5550&gt;1,R5550&gt;1),"Present","Absent")</f>
        <v>Absent</v>
      </c>
      <c r="U5550" t="str">
        <f t="shared" ref="U5550" si="11270">IF(OR(AND(Q5550&gt;1,Q5550&lt;41),AND(R5550&gt;1,R5550&lt;41)),"Ct&lt;41","Ct&gt;41")</f>
        <v>Ct&gt;41</v>
      </c>
      <c r="V5550" t="str">
        <f>VLOOKUP(J5550,Datasæt_Analysesystemer!$C$2:$D$68,2,FALSE)</f>
        <v>Sortmundet kutling</v>
      </c>
      <c r="W5550" t="str">
        <f t="shared" ref="W5550" si="11271">MID(F5550,10,9)</f>
        <v>DL2021014</v>
      </c>
      <c r="X5550" t="str">
        <f t="shared" ref="X5550" si="11272">W5550&amp;"_"&amp;V5550&amp;"_"&amp;S5550&amp;"_"&amp;T5550&amp;"_"&amp;U5550</f>
        <v>DL2021014_Sortmundet kutling_Valid_Absent_Ct&gt;41</v>
      </c>
    </row>
    <row r="5551" spans="1:24" x14ac:dyDescent="0.25">
      <c r="A5551" t="s">
        <v>413</v>
      </c>
      <c r="B5551" t="s">
        <v>696</v>
      </c>
      <c r="C5551" t="s">
        <v>16</v>
      </c>
      <c r="D5551" s="6">
        <v>0.1</v>
      </c>
      <c r="E5551" s="6" t="s">
        <v>17</v>
      </c>
      <c r="F5551" t="s">
        <v>1540</v>
      </c>
      <c r="G5551" t="str">
        <f t="shared" si="11152"/>
        <v>DL2021014</v>
      </c>
      <c r="H5551" t="str">
        <f t="shared" si="11216"/>
        <v>24</v>
      </c>
      <c r="I5551" t="str">
        <f t="shared" si="11217"/>
        <v>SortmundetKutling_24_20211116_DL2021014_GentofteHF</v>
      </c>
      <c r="J5551" t="str">
        <f t="shared" si="11218"/>
        <v>SortmundetKutling</v>
      </c>
      <c r="K5551" t="str">
        <f t="shared" si="11219"/>
        <v>NegK</v>
      </c>
      <c r="L5551" t="str">
        <f t="shared" si="11220"/>
        <v>No Ct</v>
      </c>
      <c r="M5551" t="str">
        <f t="shared" si="11221"/>
        <v/>
      </c>
      <c r="N5551" t="str">
        <f t="shared" si="11222"/>
        <v/>
      </c>
      <c r="O5551" t="str">
        <f t="shared" si="11223"/>
        <v/>
      </c>
    </row>
    <row r="5552" spans="1:24" x14ac:dyDescent="0.25">
      <c r="A5552" t="s">
        <v>415</v>
      </c>
      <c r="B5552" t="s">
        <v>697</v>
      </c>
      <c r="C5552" t="s">
        <v>20</v>
      </c>
      <c r="D5552" s="6">
        <v>0.1</v>
      </c>
      <c r="E5552" s="6" t="s">
        <v>17</v>
      </c>
      <c r="F5552" t="s">
        <v>1540</v>
      </c>
      <c r="G5552" t="str">
        <f t="shared" si="11152"/>
        <v>DL2021014</v>
      </c>
      <c r="H5552" t="str">
        <f t="shared" si="11216"/>
        <v>24</v>
      </c>
      <c r="I5552" t="str">
        <f t="shared" si="11217"/>
        <v>SortmundetKutling_24_20211116_DL2021014_GentofteHF</v>
      </c>
      <c r="J5552" t="str">
        <f t="shared" si="11218"/>
        <v>SortmundetKutling</v>
      </c>
      <c r="K5552" t="str">
        <f t="shared" si="11219"/>
        <v>eDNA</v>
      </c>
      <c r="L5552" t="str">
        <f t="shared" si="11220"/>
        <v>No Ct</v>
      </c>
      <c r="M5552" t="str">
        <f t="shared" si="11221"/>
        <v/>
      </c>
      <c r="N5552" t="str">
        <f t="shared" si="11222"/>
        <v/>
      </c>
      <c r="O5552" t="str">
        <f t="shared" si="11223"/>
        <v/>
      </c>
    </row>
    <row r="5553" spans="1:24" x14ac:dyDescent="0.25">
      <c r="A5553" t="s">
        <v>417</v>
      </c>
      <c r="B5553" t="s">
        <v>697</v>
      </c>
      <c r="C5553" t="s">
        <v>20</v>
      </c>
      <c r="D5553" s="6">
        <v>0.1</v>
      </c>
      <c r="E5553" s="6" t="s">
        <v>17</v>
      </c>
      <c r="F5553" t="s">
        <v>1540</v>
      </c>
      <c r="G5553" t="str">
        <f t="shared" si="11152"/>
        <v>DL2021014</v>
      </c>
      <c r="H5553" t="str">
        <f t="shared" si="11216"/>
        <v>24</v>
      </c>
      <c r="I5553" t="str">
        <f t="shared" si="11217"/>
        <v>SortmundetKutling_24_20211116_DL2021014_GentofteHF</v>
      </c>
      <c r="J5553" t="str">
        <f t="shared" si="11218"/>
        <v>SortmundetKutling</v>
      </c>
      <c r="K5553" t="str">
        <f t="shared" si="11219"/>
        <v>eDNA</v>
      </c>
      <c r="L5553" t="str">
        <f t="shared" si="11220"/>
        <v>No Ct</v>
      </c>
      <c r="M5553" t="str">
        <f t="shared" si="11221"/>
        <v/>
      </c>
      <c r="N5553" t="str">
        <f t="shared" si="11222"/>
        <v/>
      </c>
      <c r="O5553" t="str">
        <f t="shared" si="11223"/>
        <v/>
      </c>
    </row>
    <row r="5554" spans="1:24" x14ac:dyDescent="0.25">
      <c r="A5554" t="s">
        <v>11</v>
      </c>
      <c r="B5554" t="s">
        <v>196</v>
      </c>
      <c r="C5554" t="s">
        <v>13</v>
      </c>
      <c r="D5554" s="6">
        <v>0.1</v>
      </c>
      <c r="E5554" s="6">
        <v>36.200000000000003</v>
      </c>
      <c r="F5554" t="s">
        <v>1541</v>
      </c>
      <c r="G5554" t="str">
        <f t="shared" ref="G5554:G5617" si="11273">MID(F5554,10,9)</f>
        <v>DL2021025</v>
      </c>
      <c r="H5554" t="str">
        <f t="shared" si="11216"/>
        <v>01</v>
      </c>
      <c r="I5554" t="str">
        <f t="shared" si="11217"/>
        <v>Skrubbe_01_20211117_DL2021025_HelsingoerGymStenhusGym</v>
      </c>
      <c r="J5554" t="str">
        <f t="shared" si="11218"/>
        <v>Skrubbe</v>
      </c>
      <c r="K5554" t="str">
        <f t="shared" si="11219"/>
        <v>PosK</v>
      </c>
      <c r="L5554">
        <f t="shared" si="11220"/>
        <v>36.200000000000003</v>
      </c>
      <c r="M5554">
        <f t="shared" si="11221"/>
        <v>36.200000000000003</v>
      </c>
      <c r="N5554">
        <f t="shared" si="11222"/>
        <v>0</v>
      </c>
      <c r="O5554">
        <f t="shared" si="11223"/>
        <v>40.270000000000003</v>
      </c>
      <c r="Q5554">
        <f t="shared" ref="Q5554" si="11274">IF(L5556="No Ct",0,L5556)</f>
        <v>0</v>
      </c>
      <c r="R5554">
        <f t="shared" ref="R5554" si="11275">IF(L5557="No Ct",0,L5557)</f>
        <v>40.270000000000003</v>
      </c>
      <c r="S5554" t="str">
        <f t="shared" ref="S5554" si="11276">IF(AND(M5554&gt;0,N5554=0),"Valid","Invalid")</f>
        <v>Valid</v>
      </c>
      <c r="T5554" t="str">
        <f t="shared" ref="T5554" si="11277">IF(OR(Q5554&gt;1,R5554&gt;1),"Present","Absent")</f>
        <v>Present</v>
      </c>
      <c r="U5554" t="str">
        <f t="shared" ref="U5554" si="11278">IF(OR(AND(Q5554&gt;1,Q5554&lt;41),AND(R5554&gt;1,R5554&lt;41)),"Ct&lt;41","Ct&gt;41")</f>
        <v>Ct&lt;41</v>
      </c>
      <c r="V5554" t="str">
        <f>VLOOKUP(J5554,Datasæt_Analysesystemer!$C$2:$D$68,2,FALSE)</f>
        <v>Skrubbe</v>
      </c>
      <c r="W5554" t="str">
        <f t="shared" ref="W5554" si="11279">MID(F5554,10,9)</f>
        <v>DL2021025</v>
      </c>
      <c r="X5554" t="str">
        <f t="shared" ref="X5554" si="11280">W5554&amp;"_"&amp;V5554&amp;"_"&amp;S5554&amp;"_"&amp;T5554&amp;"_"&amp;U5554</f>
        <v>DL2021025_Skrubbe_Valid_Present_Ct&lt;41</v>
      </c>
    </row>
    <row r="5555" spans="1:24" x14ac:dyDescent="0.25">
      <c r="A5555" t="s">
        <v>14</v>
      </c>
      <c r="B5555" t="s">
        <v>197</v>
      </c>
      <c r="C5555" t="s">
        <v>16</v>
      </c>
      <c r="D5555" s="6">
        <v>0.1</v>
      </c>
      <c r="E5555" s="6" t="s">
        <v>17</v>
      </c>
      <c r="F5555" t="s">
        <v>1541</v>
      </c>
      <c r="G5555" t="str">
        <f t="shared" si="11273"/>
        <v>DL2021025</v>
      </c>
      <c r="H5555" t="str">
        <f t="shared" si="11216"/>
        <v>01</v>
      </c>
      <c r="I5555" t="str">
        <f t="shared" si="11217"/>
        <v>Skrubbe_01_20211117_DL2021025_HelsingoerGymStenhusGym</v>
      </c>
      <c r="J5555" t="str">
        <f t="shared" si="11218"/>
        <v>Skrubbe</v>
      </c>
      <c r="K5555" t="str">
        <f t="shared" si="11219"/>
        <v>NegK</v>
      </c>
      <c r="L5555" t="str">
        <f t="shared" si="11220"/>
        <v>No Ct</v>
      </c>
      <c r="M5555" t="str">
        <f t="shared" si="11221"/>
        <v/>
      </c>
      <c r="N5555" t="str">
        <f t="shared" si="11222"/>
        <v/>
      </c>
      <c r="O5555" t="str">
        <f t="shared" si="11223"/>
        <v/>
      </c>
    </row>
    <row r="5556" spans="1:24" x14ac:dyDescent="0.25">
      <c r="A5556" t="s">
        <v>18</v>
      </c>
      <c r="B5556" t="s">
        <v>198</v>
      </c>
      <c r="C5556" t="s">
        <v>20</v>
      </c>
      <c r="D5556" s="6">
        <v>0.1</v>
      </c>
      <c r="E5556" s="6" t="s">
        <v>17</v>
      </c>
      <c r="F5556" t="s">
        <v>1541</v>
      </c>
      <c r="G5556" t="str">
        <f t="shared" si="11273"/>
        <v>DL2021025</v>
      </c>
      <c r="H5556" t="str">
        <f t="shared" si="11216"/>
        <v>01</v>
      </c>
      <c r="I5556" t="str">
        <f t="shared" si="11217"/>
        <v>Skrubbe_01_20211117_DL2021025_HelsingoerGymStenhusGym</v>
      </c>
      <c r="J5556" t="str">
        <f t="shared" si="11218"/>
        <v>Skrubbe</v>
      </c>
      <c r="K5556" t="str">
        <f t="shared" si="11219"/>
        <v>eDNA</v>
      </c>
      <c r="L5556" t="str">
        <f t="shared" si="11220"/>
        <v>No Ct</v>
      </c>
      <c r="M5556" t="str">
        <f t="shared" si="11221"/>
        <v/>
      </c>
      <c r="N5556" t="str">
        <f t="shared" si="11222"/>
        <v/>
      </c>
      <c r="O5556" t="str">
        <f t="shared" si="11223"/>
        <v/>
      </c>
    </row>
    <row r="5557" spans="1:24" x14ac:dyDescent="0.25">
      <c r="A5557" t="s">
        <v>21</v>
      </c>
      <c r="B5557" t="s">
        <v>198</v>
      </c>
      <c r="C5557" t="s">
        <v>20</v>
      </c>
      <c r="D5557" s="6">
        <v>0.1</v>
      </c>
      <c r="E5557" s="6">
        <v>40.270000000000003</v>
      </c>
      <c r="F5557" t="s">
        <v>1541</v>
      </c>
      <c r="G5557" t="str">
        <f t="shared" si="11273"/>
        <v>DL2021025</v>
      </c>
      <c r="H5557" t="str">
        <f t="shared" si="11216"/>
        <v>01</v>
      </c>
      <c r="I5557" t="str">
        <f t="shared" si="11217"/>
        <v>Skrubbe_01_20211117_DL2021025_HelsingoerGymStenhusGym</v>
      </c>
      <c r="J5557" t="str">
        <f t="shared" si="11218"/>
        <v>Skrubbe</v>
      </c>
      <c r="K5557" t="str">
        <f t="shared" si="11219"/>
        <v>eDNA</v>
      </c>
      <c r="L5557">
        <f t="shared" si="11220"/>
        <v>40.270000000000003</v>
      </c>
      <c r="M5557" t="str">
        <f t="shared" si="11221"/>
        <v/>
      </c>
      <c r="N5557" t="str">
        <f t="shared" si="11222"/>
        <v/>
      </c>
      <c r="O5557" t="str">
        <f t="shared" si="11223"/>
        <v/>
      </c>
    </row>
    <row r="5558" spans="1:24" x14ac:dyDescent="0.25">
      <c r="A5558" t="s">
        <v>199</v>
      </c>
      <c r="B5558" t="s">
        <v>200</v>
      </c>
      <c r="C5558" t="s">
        <v>13</v>
      </c>
      <c r="D5558" s="6">
        <v>0.1</v>
      </c>
      <c r="E5558" s="6">
        <v>22.29</v>
      </c>
      <c r="F5558" t="s">
        <v>1541</v>
      </c>
      <c r="G5558" t="str">
        <f t="shared" si="11273"/>
        <v>DL2021025</v>
      </c>
      <c r="H5558" t="str">
        <f t="shared" si="11216"/>
        <v>02</v>
      </c>
      <c r="I5558" t="str">
        <f t="shared" si="11217"/>
        <v>Skrubbe_02_20211117_DL2021025_HelsingoerGymStenhusGym</v>
      </c>
      <c r="J5558" t="str">
        <f t="shared" si="11218"/>
        <v>Skrubbe</v>
      </c>
      <c r="K5558" t="str">
        <f t="shared" si="11219"/>
        <v>PosK</v>
      </c>
      <c r="L5558">
        <f t="shared" si="11220"/>
        <v>22.29</v>
      </c>
      <c r="M5558">
        <f t="shared" si="11221"/>
        <v>22.29</v>
      </c>
      <c r="N5558">
        <f t="shared" si="11222"/>
        <v>0</v>
      </c>
      <c r="O5558">
        <f t="shared" si="11223"/>
        <v>37.01</v>
      </c>
      <c r="Q5558">
        <f t="shared" ref="Q5558" si="11281">IF(L5560="No Ct",0,L5560)</f>
        <v>0</v>
      </c>
      <c r="R5558">
        <f t="shared" ref="R5558" si="11282">IF(L5561="No Ct",0,L5561)</f>
        <v>37.01</v>
      </c>
      <c r="S5558" t="str">
        <f t="shared" ref="S5558" si="11283">IF(AND(M5558&gt;0,N5558=0),"Valid","Invalid")</f>
        <v>Valid</v>
      </c>
      <c r="T5558" t="str">
        <f t="shared" ref="T5558" si="11284">IF(OR(Q5558&gt;1,R5558&gt;1),"Present","Absent")</f>
        <v>Present</v>
      </c>
      <c r="U5558" t="str">
        <f t="shared" ref="U5558" si="11285">IF(OR(AND(Q5558&gt;1,Q5558&lt;41),AND(R5558&gt;1,R5558&lt;41)),"Ct&lt;41","Ct&gt;41")</f>
        <v>Ct&lt;41</v>
      </c>
      <c r="V5558" t="str">
        <f>VLOOKUP(J5558,Datasæt_Analysesystemer!$C$2:$D$68,2,FALSE)</f>
        <v>Skrubbe</v>
      </c>
      <c r="W5558" t="str">
        <f t="shared" ref="W5558" si="11286">MID(F5558,10,9)</f>
        <v>DL2021025</v>
      </c>
      <c r="X5558" t="str">
        <f t="shared" ref="X5558" si="11287">W5558&amp;"_"&amp;V5558&amp;"_"&amp;S5558&amp;"_"&amp;T5558&amp;"_"&amp;U5558</f>
        <v>DL2021025_Skrubbe_Valid_Present_Ct&lt;41</v>
      </c>
    </row>
    <row r="5559" spans="1:24" x14ac:dyDescent="0.25">
      <c r="A5559" t="s">
        <v>201</v>
      </c>
      <c r="B5559" t="s">
        <v>202</v>
      </c>
      <c r="C5559" t="s">
        <v>16</v>
      </c>
      <c r="D5559" s="6">
        <v>0.1</v>
      </c>
      <c r="E5559" s="6" t="s">
        <v>17</v>
      </c>
      <c r="F5559" t="s">
        <v>1541</v>
      </c>
      <c r="G5559" t="str">
        <f t="shared" si="11273"/>
        <v>DL2021025</v>
      </c>
      <c r="H5559" t="str">
        <f t="shared" si="11216"/>
        <v>02</v>
      </c>
      <c r="I5559" t="str">
        <f t="shared" si="11217"/>
        <v>Skrubbe_02_20211117_DL2021025_HelsingoerGymStenhusGym</v>
      </c>
      <c r="J5559" t="str">
        <f t="shared" si="11218"/>
        <v>Skrubbe</v>
      </c>
      <c r="K5559" t="str">
        <f t="shared" si="11219"/>
        <v>NegK</v>
      </c>
      <c r="L5559" t="str">
        <f t="shared" si="11220"/>
        <v>No Ct</v>
      </c>
      <c r="M5559" t="str">
        <f t="shared" si="11221"/>
        <v/>
      </c>
      <c r="N5559" t="str">
        <f t="shared" si="11222"/>
        <v/>
      </c>
      <c r="O5559" t="str">
        <f t="shared" si="11223"/>
        <v/>
      </c>
    </row>
    <row r="5560" spans="1:24" x14ac:dyDescent="0.25">
      <c r="A5560" t="s">
        <v>203</v>
      </c>
      <c r="B5560" t="s">
        <v>204</v>
      </c>
      <c r="C5560" t="s">
        <v>20</v>
      </c>
      <c r="D5560" s="6">
        <v>0.1</v>
      </c>
      <c r="E5560" s="6" t="s">
        <v>17</v>
      </c>
      <c r="F5560" t="s">
        <v>1541</v>
      </c>
      <c r="G5560" t="str">
        <f t="shared" si="11273"/>
        <v>DL2021025</v>
      </c>
      <c r="H5560" t="str">
        <f t="shared" si="11216"/>
        <v>02</v>
      </c>
      <c r="I5560" t="str">
        <f t="shared" si="11217"/>
        <v>Skrubbe_02_20211117_DL2021025_HelsingoerGymStenhusGym</v>
      </c>
      <c r="J5560" t="str">
        <f t="shared" si="11218"/>
        <v>Skrubbe</v>
      </c>
      <c r="K5560" t="str">
        <f t="shared" si="11219"/>
        <v>eDNA</v>
      </c>
      <c r="L5560" t="str">
        <f t="shared" si="11220"/>
        <v>No Ct</v>
      </c>
      <c r="M5560" t="str">
        <f t="shared" si="11221"/>
        <v/>
      </c>
      <c r="N5560" t="str">
        <f t="shared" si="11222"/>
        <v/>
      </c>
      <c r="O5560" t="str">
        <f t="shared" si="11223"/>
        <v/>
      </c>
    </row>
    <row r="5561" spans="1:24" x14ac:dyDescent="0.25">
      <c r="A5561" t="s">
        <v>205</v>
      </c>
      <c r="B5561" t="s">
        <v>204</v>
      </c>
      <c r="C5561" t="s">
        <v>20</v>
      </c>
      <c r="D5561" s="6">
        <v>0.1</v>
      </c>
      <c r="E5561" s="6">
        <v>37.01</v>
      </c>
      <c r="F5561" t="s">
        <v>1541</v>
      </c>
      <c r="G5561" t="str">
        <f t="shared" si="11273"/>
        <v>DL2021025</v>
      </c>
      <c r="H5561" t="str">
        <f t="shared" si="11216"/>
        <v>02</v>
      </c>
      <c r="I5561" t="str">
        <f t="shared" si="11217"/>
        <v>Skrubbe_02_20211117_DL2021025_HelsingoerGymStenhusGym</v>
      </c>
      <c r="J5561" t="str">
        <f t="shared" si="11218"/>
        <v>Skrubbe</v>
      </c>
      <c r="K5561" t="str">
        <f t="shared" si="11219"/>
        <v>eDNA</v>
      </c>
      <c r="L5561">
        <f t="shared" si="11220"/>
        <v>37.01</v>
      </c>
      <c r="M5561" t="str">
        <f t="shared" si="11221"/>
        <v/>
      </c>
      <c r="N5561" t="str">
        <f t="shared" si="11222"/>
        <v/>
      </c>
      <c r="O5561" t="str">
        <f t="shared" si="11223"/>
        <v/>
      </c>
    </row>
    <row r="5562" spans="1:24" x14ac:dyDescent="0.25">
      <c r="A5562" t="s">
        <v>206</v>
      </c>
      <c r="B5562" t="s">
        <v>207</v>
      </c>
      <c r="C5562" t="s">
        <v>13</v>
      </c>
      <c r="D5562" s="6">
        <v>0.1</v>
      </c>
      <c r="E5562" s="6" t="s">
        <v>17</v>
      </c>
      <c r="F5562" t="s">
        <v>1541</v>
      </c>
      <c r="G5562" t="str">
        <f t="shared" si="11273"/>
        <v>DL2021025</v>
      </c>
      <c r="H5562" t="str">
        <f t="shared" si="11216"/>
        <v>03</v>
      </c>
      <c r="I5562" t="str">
        <f t="shared" si="11217"/>
        <v>Torsk_03_20211117_DL2021025_HelsingoerGymStenhusGym</v>
      </c>
      <c r="J5562" t="str">
        <f t="shared" si="11218"/>
        <v>Torsk</v>
      </c>
      <c r="K5562" t="str">
        <f t="shared" si="11219"/>
        <v>PosK</v>
      </c>
      <c r="L5562" t="str">
        <f t="shared" si="11220"/>
        <v>No Ct</v>
      </c>
      <c r="M5562">
        <f t="shared" si="11221"/>
        <v>0</v>
      </c>
      <c r="N5562">
        <f t="shared" si="11222"/>
        <v>0</v>
      </c>
      <c r="O5562">
        <f t="shared" si="11223"/>
        <v>0</v>
      </c>
      <c r="Q5562">
        <f t="shared" ref="Q5562" si="11288">IF(L5564="No Ct",0,L5564)</f>
        <v>0</v>
      </c>
      <c r="R5562">
        <f t="shared" ref="R5562" si="11289">IF(L5565="No Ct",0,L5565)</f>
        <v>0</v>
      </c>
      <c r="S5562" t="str">
        <f t="shared" ref="S5562" si="11290">IF(AND(M5562&gt;0,N5562=0),"Valid","Invalid")</f>
        <v>Invalid</v>
      </c>
      <c r="T5562" t="str">
        <f t="shared" ref="T5562" si="11291">IF(OR(Q5562&gt;1,R5562&gt;1),"Present","Absent")</f>
        <v>Absent</v>
      </c>
      <c r="U5562" t="str">
        <f t="shared" ref="U5562" si="11292">IF(OR(AND(Q5562&gt;1,Q5562&lt;41),AND(R5562&gt;1,R5562&lt;41)),"Ct&lt;41","Ct&gt;41")</f>
        <v>Ct&gt;41</v>
      </c>
      <c r="V5562" t="str">
        <f>VLOOKUP(J5562,Datasæt_Analysesystemer!$C$2:$D$68,2,FALSE)</f>
        <v>Torsk</v>
      </c>
      <c r="W5562" t="str">
        <f t="shared" ref="W5562" si="11293">MID(F5562,10,9)</f>
        <v>DL2021025</v>
      </c>
      <c r="X5562" t="str">
        <f t="shared" ref="X5562" si="11294">W5562&amp;"_"&amp;V5562&amp;"_"&amp;S5562&amp;"_"&amp;T5562&amp;"_"&amp;U5562</f>
        <v>DL2021025_Torsk_Invalid_Absent_Ct&gt;41</v>
      </c>
    </row>
    <row r="5563" spans="1:24" x14ac:dyDescent="0.25">
      <c r="A5563" t="s">
        <v>208</v>
      </c>
      <c r="B5563" t="s">
        <v>209</v>
      </c>
      <c r="C5563" t="s">
        <v>16</v>
      </c>
      <c r="D5563" s="6">
        <v>0.1</v>
      </c>
      <c r="E5563" s="6" t="s">
        <v>17</v>
      </c>
      <c r="F5563" t="s">
        <v>1541</v>
      </c>
      <c r="G5563" t="str">
        <f t="shared" si="11273"/>
        <v>DL2021025</v>
      </c>
      <c r="H5563" t="str">
        <f t="shared" si="11216"/>
        <v>03</v>
      </c>
      <c r="I5563" t="str">
        <f t="shared" si="11217"/>
        <v>Torsk_03_20211117_DL2021025_HelsingoerGymStenhusGym</v>
      </c>
      <c r="J5563" t="str">
        <f t="shared" si="11218"/>
        <v>Torsk</v>
      </c>
      <c r="K5563" t="str">
        <f t="shared" si="11219"/>
        <v>NegK</v>
      </c>
      <c r="L5563" t="str">
        <f t="shared" si="11220"/>
        <v>No Ct</v>
      </c>
      <c r="M5563" t="str">
        <f t="shared" si="11221"/>
        <v/>
      </c>
      <c r="N5563" t="str">
        <f t="shared" si="11222"/>
        <v/>
      </c>
      <c r="O5563" t="str">
        <f t="shared" si="11223"/>
        <v/>
      </c>
    </row>
    <row r="5564" spans="1:24" x14ac:dyDescent="0.25">
      <c r="A5564" t="s">
        <v>210</v>
      </c>
      <c r="B5564" t="s">
        <v>211</v>
      </c>
      <c r="C5564" t="s">
        <v>20</v>
      </c>
      <c r="D5564" s="6">
        <v>0.1</v>
      </c>
      <c r="E5564" s="6" t="s">
        <v>17</v>
      </c>
      <c r="F5564" t="s">
        <v>1541</v>
      </c>
      <c r="G5564" t="str">
        <f t="shared" si="11273"/>
        <v>DL2021025</v>
      </c>
      <c r="H5564" t="str">
        <f t="shared" si="11216"/>
        <v>03</v>
      </c>
      <c r="I5564" t="str">
        <f t="shared" si="11217"/>
        <v>Torsk_03_20211117_DL2021025_HelsingoerGymStenhusGym</v>
      </c>
      <c r="J5564" t="str">
        <f t="shared" si="11218"/>
        <v>Torsk</v>
      </c>
      <c r="K5564" t="str">
        <f t="shared" si="11219"/>
        <v>eDNA</v>
      </c>
      <c r="L5564" t="str">
        <f t="shared" si="11220"/>
        <v>No Ct</v>
      </c>
      <c r="M5564" t="str">
        <f t="shared" si="11221"/>
        <v/>
      </c>
      <c r="N5564" t="str">
        <f t="shared" si="11222"/>
        <v/>
      </c>
      <c r="O5564" t="str">
        <f t="shared" si="11223"/>
        <v/>
      </c>
    </row>
    <row r="5565" spans="1:24" x14ac:dyDescent="0.25">
      <c r="A5565" t="s">
        <v>212</v>
      </c>
      <c r="B5565" t="s">
        <v>211</v>
      </c>
      <c r="C5565" t="s">
        <v>20</v>
      </c>
      <c r="D5565" s="6">
        <v>0.1</v>
      </c>
      <c r="E5565" s="6" t="s">
        <v>17</v>
      </c>
      <c r="F5565" t="s">
        <v>1541</v>
      </c>
      <c r="G5565" t="str">
        <f t="shared" si="11273"/>
        <v>DL2021025</v>
      </c>
      <c r="H5565" t="str">
        <f t="shared" si="11216"/>
        <v>03</v>
      </c>
      <c r="I5565" t="str">
        <f t="shared" si="11217"/>
        <v>Torsk_03_20211117_DL2021025_HelsingoerGymStenhusGym</v>
      </c>
      <c r="J5565" t="str">
        <f t="shared" si="11218"/>
        <v>Torsk</v>
      </c>
      <c r="K5565" t="str">
        <f t="shared" si="11219"/>
        <v>eDNA</v>
      </c>
      <c r="L5565" t="str">
        <f t="shared" si="11220"/>
        <v>No Ct</v>
      </c>
      <c r="M5565" t="str">
        <f t="shared" si="11221"/>
        <v/>
      </c>
      <c r="N5565" t="str">
        <f t="shared" si="11222"/>
        <v/>
      </c>
      <c r="O5565" t="str">
        <f t="shared" si="11223"/>
        <v/>
      </c>
    </row>
    <row r="5566" spans="1:24" x14ac:dyDescent="0.25">
      <c r="A5566" t="s">
        <v>213</v>
      </c>
      <c r="B5566" t="s">
        <v>214</v>
      </c>
      <c r="C5566" t="s">
        <v>13</v>
      </c>
      <c r="D5566" s="6">
        <v>0.1</v>
      </c>
      <c r="E5566" s="6">
        <v>28.52</v>
      </c>
      <c r="F5566" t="s">
        <v>1541</v>
      </c>
      <c r="G5566" t="str">
        <f t="shared" si="11273"/>
        <v>DL2021025</v>
      </c>
      <c r="H5566" t="str">
        <f t="shared" si="11216"/>
        <v>04</v>
      </c>
      <c r="I5566" t="str">
        <f t="shared" si="11217"/>
        <v>Torsk_04_20211117_DL2021025_HelsingoerGymStenhusGym</v>
      </c>
      <c r="J5566" t="str">
        <f t="shared" si="11218"/>
        <v>Torsk</v>
      </c>
      <c r="K5566" t="str">
        <f t="shared" si="11219"/>
        <v>PosK</v>
      </c>
      <c r="L5566">
        <f t="shared" si="11220"/>
        <v>28.52</v>
      </c>
      <c r="M5566">
        <f t="shared" si="11221"/>
        <v>28.52</v>
      </c>
      <c r="N5566">
        <f t="shared" si="11222"/>
        <v>0</v>
      </c>
      <c r="O5566">
        <f t="shared" si="11223"/>
        <v>0</v>
      </c>
      <c r="Q5566">
        <f t="shared" ref="Q5566" si="11295">IF(L5568="No Ct",0,L5568)</f>
        <v>0</v>
      </c>
      <c r="R5566">
        <f t="shared" ref="R5566" si="11296">IF(L5569="No Ct",0,L5569)</f>
        <v>0</v>
      </c>
      <c r="S5566" t="str">
        <f t="shared" ref="S5566" si="11297">IF(AND(M5566&gt;0,N5566=0),"Valid","Invalid")</f>
        <v>Valid</v>
      </c>
      <c r="T5566" t="str">
        <f t="shared" ref="T5566" si="11298">IF(OR(Q5566&gt;1,R5566&gt;1),"Present","Absent")</f>
        <v>Absent</v>
      </c>
      <c r="U5566" t="str">
        <f t="shared" ref="U5566" si="11299">IF(OR(AND(Q5566&gt;1,Q5566&lt;41),AND(R5566&gt;1,R5566&lt;41)),"Ct&lt;41","Ct&gt;41")</f>
        <v>Ct&gt;41</v>
      </c>
      <c r="V5566" t="str">
        <f>VLOOKUP(J5566,Datasæt_Analysesystemer!$C$2:$D$68,2,FALSE)</f>
        <v>Torsk</v>
      </c>
      <c r="W5566" t="str">
        <f t="shared" ref="W5566" si="11300">MID(F5566,10,9)</f>
        <v>DL2021025</v>
      </c>
      <c r="X5566" t="str">
        <f t="shared" ref="X5566" si="11301">W5566&amp;"_"&amp;V5566&amp;"_"&amp;S5566&amp;"_"&amp;T5566&amp;"_"&amp;U5566</f>
        <v>DL2021025_Torsk_Valid_Absent_Ct&gt;41</v>
      </c>
    </row>
    <row r="5567" spans="1:24" x14ac:dyDescent="0.25">
      <c r="A5567" t="s">
        <v>215</v>
      </c>
      <c r="B5567" t="s">
        <v>216</v>
      </c>
      <c r="C5567" t="s">
        <v>16</v>
      </c>
      <c r="D5567" s="6">
        <v>0.1</v>
      </c>
      <c r="E5567" s="6" t="s">
        <v>17</v>
      </c>
      <c r="F5567" t="s">
        <v>1541</v>
      </c>
      <c r="G5567" t="str">
        <f t="shared" si="11273"/>
        <v>DL2021025</v>
      </c>
      <c r="H5567" t="str">
        <f t="shared" si="11216"/>
        <v>04</v>
      </c>
      <c r="I5567" t="str">
        <f t="shared" si="11217"/>
        <v>Torsk_04_20211117_DL2021025_HelsingoerGymStenhusGym</v>
      </c>
      <c r="J5567" t="str">
        <f t="shared" si="11218"/>
        <v>Torsk</v>
      </c>
      <c r="K5567" t="str">
        <f t="shared" si="11219"/>
        <v>NegK</v>
      </c>
      <c r="L5567" t="str">
        <f t="shared" si="11220"/>
        <v>No Ct</v>
      </c>
      <c r="M5567" t="str">
        <f t="shared" si="11221"/>
        <v/>
      </c>
      <c r="N5567" t="str">
        <f t="shared" si="11222"/>
        <v/>
      </c>
      <c r="O5567" t="str">
        <f t="shared" si="11223"/>
        <v/>
      </c>
    </row>
    <row r="5568" spans="1:24" x14ac:dyDescent="0.25">
      <c r="A5568" t="s">
        <v>217</v>
      </c>
      <c r="B5568" t="s">
        <v>218</v>
      </c>
      <c r="C5568" t="s">
        <v>20</v>
      </c>
      <c r="D5568" s="6">
        <v>0.1</v>
      </c>
      <c r="E5568" s="6" t="s">
        <v>17</v>
      </c>
      <c r="F5568" t="s">
        <v>1541</v>
      </c>
      <c r="G5568" t="str">
        <f t="shared" si="11273"/>
        <v>DL2021025</v>
      </c>
      <c r="H5568" t="str">
        <f t="shared" si="11216"/>
        <v>04</v>
      </c>
      <c r="I5568" t="str">
        <f t="shared" si="11217"/>
        <v>Torsk_04_20211117_DL2021025_HelsingoerGymStenhusGym</v>
      </c>
      <c r="J5568" t="str">
        <f t="shared" si="11218"/>
        <v>Torsk</v>
      </c>
      <c r="K5568" t="str">
        <f t="shared" si="11219"/>
        <v>eDNA</v>
      </c>
      <c r="L5568" t="str">
        <f t="shared" si="11220"/>
        <v>No Ct</v>
      </c>
      <c r="M5568" t="str">
        <f t="shared" si="11221"/>
        <v/>
      </c>
      <c r="N5568" t="str">
        <f t="shared" si="11222"/>
        <v/>
      </c>
      <c r="O5568" t="str">
        <f t="shared" si="11223"/>
        <v/>
      </c>
    </row>
    <row r="5569" spans="1:24" x14ac:dyDescent="0.25">
      <c r="A5569" t="s">
        <v>219</v>
      </c>
      <c r="B5569" t="s">
        <v>218</v>
      </c>
      <c r="C5569" t="s">
        <v>20</v>
      </c>
      <c r="D5569" s="6">
        <v>0.1</v>
      </c>
      <c r="E5569" s="6" t="s">
        <v>17</v>
      </c>
      <c r="F5569" t="s">
        <v>1541</v>
      </c>
      <c r="G5569" t="str">
        <f t="shared" si="11273"/>
        <v>DL2021025</v>
      </c>
      <c r="H5569" t="str">
        <f t="shared" si="11216"/>
        <v>04</v>
      </c>
      <c r="I5569" t="str">
        <f t="shared" si="11217"/>
        <v>Torsk_04_20211117_DL2021025_HelsingoerGymStenhusGym</v>
      </c>
      <c r="J5569" t="str">
        <f t="shared" si="11218"/>
        <v>Torsk</v>
      </c>
      <c r="K5569" t="str">
        <f t="shared" si="11219"/>
        <v>eDNA</v>
      </c>
      <c r="L5569" t="str">
        <f t="shared" si="11220"/>
        <v>No Ct</v>
      </c>
      <c r="M5569" t="str">
        <f t="shared" si="11221"/>
        <v/>
      </c>
      <c r="N5569" t="str">
        <f t="shared" si="11222"/>
        <v/>
      </c>
      <c r="O5569" t="str">
        <f t="shared" si="11223"/>
        <v/>
      </c>
    </row>
    <row r="5570" spans="1:24" x14ac:dyDescent="0.25">
      <c r="A5570" t="s">
        <v>220</v>
      </c>
      <c r="B5570" t="s">
        <v>221</v>
      </c>
      <c r="C5570" t="s">
        <v>13</v>
      </c>
      <c r="D5570" s="6">
        <v>0.1</v>
      </c>
      <c r="E5570" s="6">
        <v>29.46</v>
      </c>
      <c r="F5570" t="s">
        <v>1541</v>
      </c>
      <c r="G5570" t="str">
        <f t="shared" si="11273"/>
        <v>DL2021025</v>
      </c>
      <c r="H5570" t="str">
        <f t="shared" si="11216"/>
        <v>05</v>
      </c>
      <c r="I5570" t="str">
        <f t="shared" si="11217"/>
        <v>Sandmusling_05_20211117_DL2021025_HelsingoerGymStenhusGym</v>
      </c>
      <c r="J5570" t="str">
        <f t="shared" si="11218"/>
        <v>Sandmusling</v>
      </c>
      <c r="K5570" t="str">
        <f t="shared" si="11219"/>
        <v>PosK</v>
      </c>
      <c r="L5570">
        <f t="shared" si="11220"/>
        <v>29.46</v>
      </c>
      <c r="M5570">
        <f t="shared" si="11221"/>
        <v>29.46</v>
      </c>
      <c r="N5570">
        <f t="shared" si="11222"/>
        <v>0</v>
      </c>
      <c r="O5570">
        <f t="shared" si="11223"/>
        <v>60.370000000000005</v>
      </c>
      <c r="Q5570">
        <f t="shared" ref="Q5570" si="11302">IF(L5572="No Ct",0,L5572)</f>
        <v>29.82</v>
      </c>
      <c r="R5570">
        <f t="shared" ref="R5570" si="11303">IF(L5573="No Ct",0,L5573)</f>
        <v>30.55</v>
      </c>
      <c r="S5570" t="str">
        <f t="shared" ref="S5570" si="11304">IF(AND(M5570&gt;0,N5570=0),"Valid","Invalid")</f>
        <v>Valid</v>
      </c>
      <c r="T5570" t="str">
        <f t="shared" ref="T5570" si="11305">IF(OR(Q5570&gt;1,R5570&gt;1),"Present","Absent")</f>
        <v>Present</v>
      </c>
      <c r="U5570" t="str">
        <f t="shared" ref="U5570" si="11306">IF(OR(AND(Q5570&gt;1,Q5570&lt;41),AND(R5570&gt;1,R5570&lt;41)),"Ct&lt;41","Ct&gt;41")</f>
        <v>Ct&lt;41</v>
      </c>
      <c r="V5570" t="str">
        <f>VLOOKUP(J5570,Datasæt_Analysesystemer!$C$2:$D$68,2,FALSE)</f>
        <v>Sandmusling</v>
      </c>
      <c r="W5570" t="str">
        <f t="shared" ref="W5570" si="11307">MID(F5570,10,9)</f>
        <v>DL2021025</v>
      </c>
      <c r="X5570" t="str">
        <f t="shared" ref="X5570" si="11308">W5570&amp;"_"&amp;V5570&amp;"_"&amp;S5570&amp;"_"&amp;T5570&amp;"_"&amp;U5570</f>
        <v>DL2021025_Sandmusling_Valid_Present_Ct&lt;41</v>
      </c>
    </row>
    <row r="5571" spans="1:24" x14ac:dyDescent="0.25">
      <c r="A5571" t="s">
        <v>222</v>
      </c>
      <c r="B5571" t="s">
        <v>223</v>
      </c>
      <c r="C5571" t="s">
        <v>16</v>
      </c>
      <c r="D5571" s="6">
        <v>0.1</v>
      </c>
      <c r="E5571" s="6" t="s">
        <v>17</v>
      </c>
      <c r="F5571" t="s">
        <v>1541</v>
      </c>
      <c r="G5571" t="str">
        <f t="shared" si="11273"/>
        <v>DL2021025</v>
      </c>
      <c r="H5571" t="str">
        <f t="shared" si="11216"/>
        <v>05</v>
      </c>
      <c r="I5571" t="str">
        <f t="shared" si="11217"/>
        <v>Sandmusling_05_20211117_DL2021025_HelsingoerGymStenhusGym</v>
      </c>
      <c r="J5571" t="str">
        <f t="shared" si="11218"/>
        <v>Sandmusling</v>
      </c>
      <c r="K5571" t="str">
        <f t="shared" si="11219"/>
        <v>NegK</v>
      </c>
      <c r="L5571" t="str">
        <f t="shared" si="11220"/>
        <v>No Ct</v>
      </c>
      <c r="M5571" t="str">
        <f t="shared" si="11221"/>
        <v/>
      </c>
      <c r="N5571" t="str">
        <f t="shared" si="11222"/>
        <v/>
      </c>
      <c r="O5571" t="str">
        <f t="shared" si="11223"/>
        <v/>
      </c>
    </row>
    <row r="5572" spans="1:24" x14ac:dyDescent="0.25">
      <c r="A5572" t="s">
        <v>224</v>
      </c>
      <c r="B5572" t="s">
        <v>225</v>
      </c>
      <c r="C5572" t="s">
        <v>20</v>
      </c>
      <c r="D5572" s="6">
        <v>0.1</v>
      </c>
      <c r="E5572" s="6">
        <v>29.82</v>
      </c>
      <c r="F5572" t="s">
        <v>1541</v>
      </c>
      <c r="G5572" t="str">
        <f t="shared" si="11273"/>
        <v>DL2021025</v>
      </c>
      <c r="H5572" t="str">
        <f t="shared" si="11216"/>
        <v>05</v>
      </c>
      <c r="I5572" t="str">
        <f t="shared" si="11217"/>
        <v>Sandmusling_05_20211117_DL2021025_HelsingoerGymStenhusGym</v>
      </c>
      <c r="J5572" t="str">
        <f t="shared" si="11218"/>
        <v>Sandmusling</v>
      </c>
      <c r="K5572" t="str">
        <f t="shared" si="11219"/>
        <v>eDNA</v>
      </c>
      <c r="L5572">
        <f t="shared" si="11220"/>
        <v>29.82</v>
      </c>
      <c r="M5572" t="str">
        <f t="shared" si="11221"/>
        <v/>
      </c>
      <c r="N5572" t="str">
        <f t="shared" si="11222"/>
        <v/>
      </c>
      <c r="O5572" t="str">
        <f t="shared" si="11223"/>
        <v/>
      </c>
    </row>
    <row r="5573" spans="1:24" x14ac:dyDescent="0.25">
      <c r="A5573" t="s">
        <v>226</v>
      </c>
      <c r="B5573" t="s">
        <v>225</v>
      </c>
      <c r="C5573" t="s">
        <v>20</v>
      </c>
      <c r="D5573" s="6">
        <v>0.1</v>
      </c>
      <c r="E5573" s="6">
        <v>30.55</v>
      </c>
      <c r="F5573" t="s">
        <v>1541</v>
      </c>
      <c r="G5573" t="str">
        <f t="shared" si="11273"/>
        <v>DL2021025</v>
      </c>
      <c r="H5573" t="str">
        <f t="shared" si="11216"/>
        <v>05</v>
      </c>
      <c r="I5573" t="str">
        <f t="shared" si="11217"/>
        <v>Sandmusling_05_20211117_DL2021025_HelsingoerGymStenhusGym</v>
      </c>
      <c r="J5573" t="str">
        <f t="shared" si="11218"/>
        <v>Sandmusling</v>
      </c>
      <c r="K5573" t="str">
        <f t="shared" si="11219"/>
        <v>eDNA</v>
      </c>
      <c r="L5573">
        <f t="shared" si="11220"/>
        <v>30.55</v>
      </c>
      <c r="M5573" t="str">
        <f t="shared" si="11221"/>
        <v/>
      </c>
      <c r="N5573" t="str">
        <f t="shared" si="11222"/>
        <v/>
      </c>
      <c r="O5573" t="str">
        <f t="shared" si="11223"/>
        <v/>
      </c>
    </row>
    <row r="5574" spans="1:24" x14ac:dyDescent="0.25">
      <c r="A5574" t="s">
        <v>227</v>
      </c>
      <c r="B5574" t="s">
        <v>228</v>
      </c>
      <c r="C5574" t="s">
        <v>13</v>
      </c>
      <c r="D5574" s="6">
        <v>0.1</v>
      </c>
      <c r="E5574" s="6">
        <v>38.659999999999997</v>
      </c>
      <c r="F5574" t="s">
        <v>1541</v>
      </c>
      <c r="G5574" t="str">
        <f t="shared" si="11273"/>
        <v>DL2021025</v>
      </c>
      <c r="H5574" t="str">
        <f t="shared" si="11216"/>
        <v>06</v>
      </c>
      <c r="I5574" t="str">
        <f t="shared" si="11217"/>
        <v>Sandmusling_06_20211117_DL2021025_HelsingoerGymStenhusGym</v>
      </c>
      <c r="J5574" t="str">
        <f t="shared" si="11218"/>
        <v>Sandmusling</v>
      </c>
      <c r="K5574" t="str">
        <f t="shared" si="11219"/>
        <v>PosK</v>
      </c>
      <c r="L5574">
        <f t="shared" si="11220"/>
        <v>38.659999999999997</v>
      </c>
      <c r="M5574">
        <f t="shared" si="11221"/>
        <v>38.659999999999997</v>
      </c>
      <c r="N5574">
        <f t="shared" si="11222"/>
        <v>0</v>
      </c>
      <c r="O5574">
        <f t="shared" si="11223"/>
        <v>63.2</v>
      </c>
      <c r="Q5574">
        <f t="shared" ref="Q5574" si="11309">IF(L5576="No Ct",0,L5576)</f>
        <v>31.59</v>
      </c>
      <c r="R5574">
        <f t="shared" ref="R5574" si="11310">IF(L5577="No Ct",0,L5577)</f>
        <v>31.61</v>
      </c>
      <c r="S5574" t="str">
        <f t="shared" ref="S5574" si="11311">IF(AND(M5574&gt;0,N5574=0),"Valid","Invalid")</f>
        <v>Valid</v>
      </c>
      <c r="T5574" t="str">
        <f t="shared" ref="T5574" si="11312">IF(OR(Q5574&gt;1,R5574&gt;1),"Present","Absent")</f>
        <v>Present</v>
      </c>
      <c r="U5574" t="str">
        <f t="shared" ref="U5574" si="11313">IF(OR(AND(Q5574&gt;1,Q5574&lt;41),AND(R5574&gt;1,R5574&lt;41)),"Ct&lt;41","Ct&gt;41")</f>
        <v>Ct&lt;41</v>
      </c>
      <c r="V5574" t="str">
        <f>VLOOKUP(J5574,Datasæt_Analysesystemer!$C$2:$D$68,2,FALSE)</f>
        <v>Sandmusling</v>
      </c>
      <c r="W5574" t="str">
        <f t="shared" ref="W5574" si="11314">MID(F5574,10,9)</f>
        <v>DL2021025</v>
      </c>
      <c r="X5574" t="str">
        <f t="shared" ref="X5574" si="11315">W5574&amp;"_"&amp;V5574&amp;"_"&amp;S5574&amp;"_"&amp;T5574&amp;"_"&amp;U5574</f>
        <v>DL2021025_Sandmusling_Valid_Present_Ct&lt;41</v>
      </c>
    </row>
    <row r="5575" spans="1:24" x14ac:dyDescent="0.25">
      <c r="A5575" t="s">
        <v>229</v>
      </c>
      <c r="B5575" t="s">
        <v>230</v>
      </c>
      <c r="C5575" t="s">
        <v>16</v>
      </c>
      <c r="D5575" s="6">
        <v>0.1</v>
      </c>
      <c r="E5575" s="6" t="s">
        <v>17</v>
      </c>
      <c r="F5575" t="s">
        <v>1541</v>
      </c>
      <c r="G5575" t="str">
        <f t="shared" si="11273"/>
        <v>DL2021025</v>
      </c>
      <c r="H5575" t="str">
        <f t="shared" si="11216"/>
        <v>06</v>
      </c>
      <c r="I5575" t="str">
        <f t="shared" si="11217"/>
        <v>Sandmusling_06_20211117_DL2021025_HelsingoerGymStenhusGym</v>
      </c>
      <c r="J5575" t="str">
        <f t="shared" si="11218"/>
        <v>Sandmusling</v>
      </c>
      <c r="K5575" t="str">
        <f t="shared" si="11219"/>
        <v>NegK</v>
      </c>
      <c r="L5575" t="str">
        <f t="shared" si="11220"/>
        <v>No Ct</v>
      </c>
      <c r="M5575" t="str">
        <f t="shared" si="11221"/>
        <v/>
      </c>
      <c r="N5575" t="str">
        <f t="shared" si="11222"/>
        <v/>
      </c>
      <c r="O5575" t="str">
        <f t="shared" si="11223"/>
        <v/>
      </c>
    </row>
    <row r="5576" spans="1:24" x14ac:dyDescent="0.25">
      <c r="A5576" t="s">
        <v>231</v>
      </c>
      <c r="B5576" t="s">
        <v>232</v>
      </c>
      <c r="C5576" t="s">
        <v>20</v>
      </c>
      <c r="D5576" s="6">
        <v>0.1</v>
      </c>
      <c r="E5576" s="6">
        <v>31.59</v>
      </c>
      <c r="F5576" t="s">
        <v>1541</v>
      </c>
      <c r="G5576" t="str">
        <f t="shared" si="11273"/>
        <v>DL2021025</v>
      </c>
      <c r="H5576" t="str">
        <f t="shared" si="11216"/>
        <v>06</v>
      </c>
      <c r="I5576" t="str">
        <f t="shared" si="11217"/>
        <v>Sandmusling_06_20211117_DL2021025_HelsingoerGymStenhusGym</v>
      </c>
      <c r="J5576" t="str">
        <f t="shared" si="11218"/>
        <v>Sandmusling</v>
      </c>
      <c r="K5576" t="str">
        <f t="shared" si="11219"/>
        <v>eDNA</v>
      </c>
      <c r="L5576">
        <f t="shared" si="11220"/>
        <v>31.59</v>
      </c>
      <c r="M5576" t="str">
        <f t="shared" si="11221"/>
        <v/>
      </c>
      <c r="N5576" t="str">
        <f t="shared" si="11222"/>
        <v/>
      </c>
      <c r="O5576" t="str">
        <f t="shared" si="11223"/>
        <v/>
      </c>
    </row>
    <row r="5577" spans="1:24" x14ac:dyDescent="0.25">
      <c r="A5577" t="s">
        <v>233</v>
      </c>
      <c r="B5577" t="s">
        <v>232</v>
      </c>
      <c r="C5577" t="s">
        <v>20</v>
      </c>
      <c r="D5577" s="6">
        <v>0.1</v>
      </c>
      <c r="E5577" s="6">
        <v>31.61</v>
      </c>
      <c r="F5577" t="s">
        <v>1541</v>
      </c>
      <c r="G5577" t="str">
        <f t="shared" si="11273"/>
        <v>DL2021025</v>
      </c>
      <c r="H5577" t="str">
        <f t="shared" si="11216"/>
        <v>06</v>
      </c>
      <c r="I5577" t="str">
        <f t="shared" si="11217"/>
        <v>Sandmusling_06_20211117_DL2021025_HelsingoerGymStenhusGym</v>
      </c>
      <c r="J5577" t="str">
        <f t="shared" si="11218"/>
        <v>Sandmusling</v>
      </c>
      <c r="K5577" t="str">
        <f t="shared" si="11219"/>
        <v>eDNA</v>
      </c>
      <c r="L5577">
        <f t="shared" si="11220"/>
        <v>31.61</v>
      </c>
      <c r="M5577" t="str">
        <f t="shared" si="11221"/>
        <v/>
      </c>
      <c r="N5577" t="str">
        <f t="shared" si="11222"/>
        <v/>
      </c>
      <c r="O5577" t="str">
        <f t="shared" si="11223"/>
        <v/>
      </c>
    </row>
    <row r="5578" spans="1:24" x14ac:dyDescent="0.25">
      <c r="A5578" t="s">
        <v>234</v>
      </c>
      <c r="B5578" t="s">
        <v>235</v>
      </c>
      <c r="C5578" t="s">
        <v>13</v>
      </c>
      <c r="D5578" s="6">
        <v>0.1</v>
      </c>
      <c r="E5578" s="6">
        <v>34.18</v>
      </c>
      <c r="F5578" t="s">
        <v>1541</v>
      </c>
      <c r="G5578" t="str">
        <f t="shared" si="11273"/>
        <v>DL2021025</v>
      </c>
      <c r="H5578" t="str">
        <f t="shared" si="11216"/>
        <v>07</v>
      </c>
      <c r="I5578" t="str">
        <f t="shared" si="11217"/>
        <v>AmerikanskRibbegople_07_20211117_DL2021025_HelsingoerGymStenhusGym</v>
      </c>
      <c r="J5578" t="str">
        <f t="shared" si="11218"/>
        <v>AmerikanskRibbegople</v>
      </c>
      <c r="K5578" t="str">
        <f t="shared" si="11219"/>
        <v>PosK</v>
      </c>
      <c r="L5578">
        <f t="shared" si="11220"/>
        <v>34.18</v>
      </c>
      <c r="M5578">
        <f t="shared" si="11221"/>
        <v>34.18</v>
      </c>
      <c r="N5578">
        <f t="shared" si="11222"/>
        <v>0</v>
      </c>
      <c r="O5578">
        <f t="shared" si="11223"/>
        <v>0</v>
      </c>
      <c r="Q5578">
        <f t="shared" ref="Q5578" si="11316">IF(L5580="No Ct",0,L5580)</f>
        <v>0</v>
      </c>
      <c r="R5578">
        <f t="shared" ref="R5578" si="11317">IF(L5581="No Ct",0,L5581)</f>
        <v>0</v>
      </c>
      <c r="S5578" t="str">
        <f t="shared" ref="S5578" si="11318">IF(AND(M5578&gt;0,N5578=0),"Valid","Invalid")</f>
        <v>Valid</v>
      </c>
      <c r="T5578" t="str">
        <f t="shared" ref="T5578" si="11319">IF(OR(Q5578&gt;1,R5578&gt;1),"Present","Absent")</f>
        <v>Absent</v>
      </c>
      <c r="U5578" t="str">
        <f t="shared" ref="U5578" si="11320">IF(OR(AND(Q5578&gt;1,Q5578&lt;41),AND(R5578&gt;1,R5578&lt;41)),"Ct&lt;41","Ct&gt;41")</f>
        <v>Ct&gt;41</v>
      </c>
      <c r="V5578" t="str">
        <f>VLOOKUP(J5578,Datasæt_Analysesystemer!$C$2:$D$68,2,FALSE)</f>
        <v>Amerikansk ribbegople</v>
      </c>
      <c r="W5578" t="str">
        <f t="shared" ref="W5578" si="11321">MID(F5578,10,9)</f>
        <v>DL2021025</v>
      </c>
      <c r="X5578" t="str">
        <f t="shared" ref="X5578" si="11322">W5578&amp;"_"&amp;V5578&amp;"_"&amp;S5578&amp;"_"&amp;T5578&amp;"_"&amp;U5578</f>
        <v>DL2021025_Amerikansk ribbegople_Valid_Absent_Ct&gt;41</v>
      </c>
    </row>
    <row r="5579" spans="1:24" x14ac:dyDescent="0.25">
      <c r="A5579" t="s">
        <v>236</v>
      </c>
      <c r="B5579" t="s">
        <v>237</v>
      </c>
      <c r="C5579" t="s">
        <v>16</v>
      </c>
      <c r="D5579" s="6">
        <v>0.1</v>
      </c>
      <c r="E5579" s="6" t="s">
        <v>17</v>
      </c>
      <c r="F5579" t="s">
        <v>1541</v>
      </c>
      <c r="G5579" t="str">
        <f t="shared" si="11273"/>
        <v>DL2021025</v>
      </c>
      <c r="H5579" t="str">
        <f t="shared" si="11216"/>
        <v>07</v>
      </c>
      <c r="I5579" t="str">
        <f t="shared" si="11217"/>
        <v>AmerikanskRibbegople_07_20211117_DL2021025_HelsingoerGymStenhusGym</v>
      </c>
      <c r="J5579" t="str">
        <f t="shared" si="11218"/>
        <v>AmerikanskRibbegople</v>
      </c>
      <c r="K5579" t="str">
        <f t="shared" si="11219"/>
        <v>NegK</v>
      </c>
      <c r="L5579" t="str">
        <f t="shared" si="11220"/>
        <v>No Ct</v>
      </c>
      <c r="M5579" t="str">
        <f t="shared" si="11221"/>
        <v/>
      </c>
      <c r="N5579" t="str">
        <f t="shared" si="11222"/>
        <v/>
      </c>
      <c r="O5579" t="str">
        <f t="shared" si="11223"/>
        <v/>
      </c>
    </row>
    <row r="5580" spans="1:24" x14ac:dyDescent="0.25">
      <c r="A5580" t="s">
        <v>238</v>
      </c>
      <c r="B5580" t="s">
        <v>239</v>
      </c>
      <c r="C5580" t="s">
        <v>20</v>
      </c>
      <c r="D5580" s="6">
        <v>0.1</v>
      </c>
      <c r="E5580" s="6" t="s">
        <v>17</v>
      </c>
      <c r="F5580" t="s">
        <v>1541</v>
      </c>
      <c r="G5580" t="str">
        <f t="shared" si="11273"/>
        <v>DL2021025</v>
      </c>
      <c r="H5580" t="str">
        <f t="shared" si="11216"/>
        <v>07</v>
      </c>
      <c r="I5580" t="str">
        <f t="shared" si="11217"/>
        <v>AmerikanskRibbegople_07_20211117_DL2021025_HelsingoerGymStenhusGym</v>
      </c>
      <c r="J5580" t="str">
        <f t="shared" si="11218"/>
        <v>AmerikanskRibbegople</v>
      </c>
      <c r="K5580" t="str">
        <f t="shared" si="11219"/>
        <v>eDNA</v>
      </c>
      <c r="L5580" t="str">
        <f t="shared" si="11220"/>
        <v>No Ct</v>
      </c>
      <c r="M5580" t="str">
        <f t="shared" si="11221"/>
        <v/>
      </c>
      <c r="N5580" t="str">
        <f t="shared" si="11222"/>
        <v/>
      </c>
      <c r="O5580" t="str">
        <f t="shared" si="11223"/>
        <v/>
      </c>
    </row>
    <row r="5581" spans="1:24" x14ac:dyDescent="0.25">
      <c r="A5581" t="s">
        <v>240</v>
      </c>
      <c r="B5581" t="s">
        <v>239</v>
      </c>
      <c r="C5581" t="s">
        <v>20</v>
      </c>
      <c r="D5581" s="6">
        <v>0.1</v>
      </c>
      <c r="E5581" s="6" t="s">
        <v>17</v>
      </c>
      <c r="F5581" t="s">
        <v>1541</v>
      </c>
      <c r="G5581" t="str">
        <f t="shared" si="11273"/>
        <v>DL2021025</v>
      </c>
      <c r="H5581" t="str">
        <f t="shared" si="11216"/>
        <v>07</v>
      </c>
      <c r="I5581" t="str">
        <f t="shared" si="11217"/>
        <v>AmerikanskRibbegople_07_20211117_DL2021025_HelsingoerGymStenhusGym</v>
      </c>
      <c r="J5581" t="str">
        <f t="shared" si="11218"/>
        <v>AmerikanskRibbegople</v>
      </c>
      <c r="K5581" t="str">
        <f t="shared" si="11219"/>
        <v>eDNA</v>
      </c>
      <c r="L5581" t="str">
        <f t="shared" si="11220"/>
        <v>No Ct</v>
      </c>
      <c r="M5581" t="str">
        <f t="shared" si="11221"/>
        <v/>
      </c>
      <c r="N5581" t="str">
        <f t="shared" si="11222"/>
        <v/>
      </c>
      <c r="O5581" t="str">
        <f t="shared" si="11223"/>
        <v/>
      </c>
    </row>
    <row r="5582" spans="1:24" x14ac:dyDescent="0.25">
      <c r="A5582" t="s">
        <v>241</v>
      </c>
      <c r="B5582" t="s">
        <v>242</v>
      </c>
      <c r="C5582" t="s">
        <v>13</v>
      </c>
      <c r="D5582" s="6">
        <v>0.1</v>
      </c>
      <c r="E5582" s="6">
        <v>34.96</v>
      </c>
      <c r="F5582" t="s">
        <v>1541</v>
      </c>
      <c r="G5582" t="str">
        <f t="shared" si="11273"/>
        <v>DL2021025</v>
      </c>
      <c r="H5582" t="str">
        <f t="shared" si="11216"/>
        <v>08</v>
      </c>
      <c r="I5582" t="str">
        <f t="shared" si="11217"/>
        <v>AmerikanskRibbegople_08_20211117_DL2021025_HelsingoerGymStenhusGym</v>
      </c>
      <c r="J5582" t="str">
        <f t="shared" si="11218"/>
        <v>AmerikanskRibbegople</v>
      </c>
      <c r="K5582" t="str">
        <f t="shared" si="11219"/>
        <v>PosK</v>
      </c>
      <c r="L5582">
        <f t="shared" si="11220"/>
        <v>34.96</v>
      </c>
      <c r="M5582">
        <f t="shared" si="11221"/>
        <v>34.96</v>
      </c>
      <c r="N5582">
        <f t="shared" si="11222"/>
        <v>0</v>
      </c>
      <c r="O5582">
        <f t="shared" si="11223"/>
        <v>0</v>
      </c>
      <c r="Q5582">
        <f t="shared" ref="Q5582" si="11323">IF(L5584="No Ct",0,L5584)</f>
        <v>0</v>
      </c>
      <c r="R5582">
        <f t="shared" ref="R5582" si="11324">IF(L5585="No Ct",0,L5585)</f>
        <v>0</v>
      </c>
      <c r="S5582" t="str">
        <f t="shared" ref="S5582" si="11325">IF(AND(M5582&gt;0,N5582=0),"Valid","Invalid")</f>
        <v>Valid</v>
      </c>
      <c r="T5582" t="str">
        <f t="shared" ref="T5582" si="11326">IF(OR(Q5582&gt;1,R5582&gt;1),"Present","Absent")</f>
        <v>Absent</v>
      </c>
      <c r="U5582" t="str">
        <f t="shared" ref="U5582" si="11327">IF(OR(AND(Q5582&gt;1,Q5582&lt;41),AND(R5582&gt;1,R5582&lt;41)),"Ct&lt;41","Ct&gt;41")</f>
        <v>Ct&gt;41</v>
      </c>
      <c r="V5582" t="str">
        <f>VLOOKUP(J5582,Datasæt_Analysesystemer!$C$2:$D$68,2,FALSE)</f>
        <v>Amerikansk ribbegople</v>
      </c>
      <c r="W5582" t="str">
        <f t="shared" ref="W5582" si="11328">MID(F5582,10,9)</f>
        <v>DL2021025</v>
      </c>
      <c r="X5582" t="str">
        <f t="shared" ref="X5582" si="11329">W5582&amp;"_"&amp;V5582&amp;"_"&amp;S5582&amp;"_"&amp;T5582&amp;"_"&amp;U5582</f>
        <v>DL2021025_Amerikansk ribbegople_Valid_Absent_Ct&gt;41</v>
      </c>
    </row>
    <row r="5583" spans="1:24" x14ac:dyDescent="0.25">
      <c r="A5583" t="s">
        <v>243</v>
      </c>
      <c r="B5583" t="s">
        <v>244</v>
      </c>
      <c r="C5583" t="s">
        <v>16</v>
      </c>
      <c r="D5583" s="6">
        <v>0.1</v>
      </c>
      <c r="E5583" s="6" t="s">
        <v>17</v>
      </c>
      <c r="F5583" t="s">
        <v>1541</v>
      </c>
      <c r="G5583" t="str">
        <f t="shared" si="11273"/>
        <v>DL2021025</v>
      </c>
      <c r="H5583" t="str">
        <f t="shared" si="11216"/>
        <v>08</v>
      </c>
      <c r="I5583" t="str">
        <f t="shared" si="11217"/>
        <v>AmerikanskRibbegople_08_20211117_DL2021025_HelsingoerGymStenhusGym</v>
      </c>
      <c r="J5583" t="str">
        <f t="shared" si="11218"/>
        <v>AmerikanskRibbegople</v>
      </c>
      <c r="K5583" t="str">
        <f t="shared" si="11219"/>
        <v>NegK</v>
      </c>
      <c r="L5583" t="str">
        <f t="shared" si="11220"/>
        <v>No Ct</v>
      </c>
      <c r="M5583" t="str">
        <f t="shared" si="11221"/>
        <v/>
      </c>
      <c r="N5583" t="str">
        <f t="shared" si="11222"/>
        <v/>
      </c>
      <c r="O5583" t="str">
        <f t="shared" si="11223"/>
        <v/>
      </c>
    </row>
    <row r="5584" spans="1:24" x14ac:dyDescent="0.25">
      <c r="A5584" t="s">
        <v>245</v>
      </c>
      <c r="B5584" t="s">
        <v>246</v>
      </c>
      <c r="C5584" t="s">
        <v>20</v>
      </c>
      <c r="D5584" s="6">
        <v>0.1</v>
      </c>
      <c r="E5584" s="6" t="s">
        <v>17</v>
      </c>
      <c r="F5584" t="s">
        <v>1541</v>
      </c>
      <c r="G5584" t="str">
        <f t="shared" si="11273"/>
        <v>DL2021025</v>
      </c>
      <c r="H5584" t="str">
        <f t="shared" si="11216"/>
        <v>08</v>
      </c>
      <c r="I5584" t="str">
        <f t="shared" si="11217"/>
        <v>AmerikanskRibbegople_08_20211117_DL2021025_HelsingoerGymStenhusGym</v>
      </c>
      <c r="J5584" t="str">
        <f t="shared" si="11218"/>
        <v>AmerikanskRibbegople</v>
      </c>
      <c r="K5584" t="str">
        <f t="shared" si="11219"/>
        <v>eDNA</v>
      </c>
      <c r="L5584" t="str">
        <f t="shared" si="11220"/>
        <v>No Ct</v>
      </c>
      <c r="M5584" t="str">
        <f t="shared" si="11221"/>
        <v/>
      </c>
      <c r="N5584" t="str">
        <f t="shared" si="11222"/>
        <v/>
      </c>
      <c r="O5584" t="str">
        <f t="shared" si="11223"/>
        <v/>
      </c>
    </row>
    <row r="5585" spans="1:24" x14ac:dyDescent="0.25">
      <c r="A5585" t="s">
        <v>247</v>
      </c>
      <c r="B5585" t="s">
        <v>246</v>
      </c>
      <c r="C5585" t="s">
        <v>20</v>
      </c>
      <c r="D5585" s="6">
        <v>0.1</v>
      </c>
      <c r="E5585" s="6" t="s">
        <v>17</v>
      </c>
      <c r="F5585" t="s">
        <v>1541</v>
      </c>
      <c r="G5585" t="str">
        <f t="shared" si="11273"/>
        <v>DL2021025</v>
      </c>
      <c r="H5585" t="str">
        <f t="shared" si="11216"/>
        <v>08</v>
      </c>
      <c r="I5585" t="str">
        <f t="shared" si="11217"/>
        <v>AmerikanskRibbegople_08_20211117_DL2021025_HelsingoerGymStenhusGym</v>
      </c>
      <c r="J5585" t="str">
        <f t="shared" si="11218"/>
        <v>AmerikanskRibbegople</v>
      </c>
      <c r="K5585" t="str">
        <f t="shared" si="11219"/>
        <v>eDNA</v>
      </c>
      <c r="L5585" t="str">
        <f t="shared" si="11220"/>
        <v>No Ct</v>
      </c>
      <c r="M5585" t="str">
        <f t="shared" si="11221"/>
        <v/>
      </c>
      <c r="N5585" t="str">
        <f t="shared" si="11222"/>
        <v/>
      </c>
      <c r="O5585" t="str">
        <f t="shared" si="11223"/>
        <v/>
      </c>
    </row>
    <row r="5586" spans="1:24" x14ac:dyDescent="0.25">
      <c r="A5586" t="s">
        <v>248</v>
      </c>
      <c r="B5586" t="s">
        <v>249</v>
      </c>
      <c r="C5586" t="s">
        <v>13</v>
      </c>
      <c r="D5586" s="6">
        <v>0.1</v>
      </c>
      <c r="E5586" s="6">
        <v>30.93</v>
      </c>
      <c r="F5586" t="s">
        <v>1541</v>
      </c>
      <c r="G5586" t="str">
        <f t="shared" si="11273"/>
        <v>DL2021025</v>
      </c>
      <c r="H5586" t="str">
        <f t="shared" si="11216"/>
        <v>09</v>
      </c>
      <c r="I5586" t="str">
        <f t="shared" si="11217"/>
        <v>AmerikanskHummer_09_20211117_DL2021025_HelsingoerGymStenhusGym</v>
      </c>
      <c r="J5586" t="str">
        <f t="shared" si="11218"/>
        <v>AmerikanskHummer</v>
      </c>
      <c r="K5586" t="str">
        <f t="shared" si="11219"/>
        <v>PosK</v>
      </c>
      <c r="L5586">
        <f t="shared" si="11220"/>
        <v>30.93</v>
      </c>
      <c r="M5586">
        <f t="shared" si="11221"/>
        <v>30.93</v>
      </c>
      <c r="N5586">
        <f t="shared" si="11222"/>
        <v>0</v>
      </c>
      <c r="O5586">
        <f t="shared" si="11223"/>
        <v>0</v>
      </c>
      <c r="Q5586">
        <f t="shared" ref="Q5586" si="11330">IF(L5588="No Ct",0,L5588)</f>
        <v>0</v>
      </c>
      <c r="R5586">
        <f t="shared" ref="R5586" si="11331">IF(L5589="No Ct",0,L5589)</f>
        <v>0</v>
      </c>
      <c r="S5586" t="str">
        <f t="shared" ref="S5586" si="11332">IF(AND(M5586&gt;0,N5586=0),"Valid","Invalid")</f>
        <v>Valid</v>
      </c>
      <c r="T5586" t="str">
        <f t="shared" ref="T5586" si="11333">IF(OR(Q5586&gt;1,R5586&gt;1),"Present","Absent")</f>
        <v>Absent</v>
      </c>
      <c r="U5586" t="str">
        <f t="shared" ref="U5586" si="11334">IF(OR(AND(Q5586&gt;1,Q5586&lt;41),AND(R5586&gt;1,R5586&lt;41)),"Ct&lt;41","Ct&gt;41")</f>
        <v>Ct&gt;41</v>
      </c>
      <c r="V5586" t="str">
        <f>VLOOKUP(J5586,Datasæt_Analysesystemer!$C$2:$D$68,2,FALSE)</f>
        <v>Amerikansk hummer</v>
      </c>
      <c r="W5586" t="str">
        <f t="shared" ref="W5586" si="11335">MID(F5586,10,9)</f>
        <v>DL2021025</v>
      </c>
      <c r="X5586" t="str">
        <f t="shared" ref="X5586" si="11336">W5586&amp;"_"&amp;V5586&amp;"_"&amp;S5586&amp;"_"&amp;T5586&amp;"_"&amp;U5586</f>
        <v>DL2021025_Amerikansk hummer_Valid_Absent_Ct&gt;41</v>
      </c>
    </row>
    <row r="5587" spans="1:24" x14ac:dyDescent="0.25">
      <c r="A5587" t="s">
        <v>250</v>
      </c>
      <c r="B5587" t="s">
        <v>251</v>
      </c>
      <c r="C5587" t="s">
        <v>16</v>
      </c>
      <c r="D5587" s="6">
        <v>0.1</v>
      </c>
      <c r="E5587" s="6" t="s">
        <v>17</v>
      </c>
      <c r="F5587" t="s">
        <v>1541</v>
      </c>
      <c r="G5587" t="str">
        <f t="shared" si="11273"/>
        <v>DL2021025</v>
      </c>
      <c r="H5587" t="str">
        <f t="shared" ref="H5587:H5650" si="11337">LEFT(B5587,2)</f>
        <v>09</v>
      </c>
      <c r="I5587" t="str">
        <f t="shared" ref="I5587:I5650" si="11338">J5587&amp;"_"&amp;H5587&amp;"_"&amp;F5587</f>
        <v>AmerikanskHummer_09_20211117_DL2021025_HelsingoerGymStenhusGym</v>
      </c>
      <c r="J5587" t="str">
        <f t="shared" ref="J5587:J5650" si="11339">MID(RIGHT(B5587,LEN(B5587)-3),1,FIND("_",RIGHT(B5587,LEN(B5587)-3))-1)</f>
        <v>AmerikanskHummer</v>
      </c>
      <c r="K5587" t="str">
        <f t="shared" ref="K5587:K5650" si="11340">TRIM(SUBSTITUTE(RIGHT(B5587,FIND(J5587,B5587)+1),"_",""))</f>
        <v>NegK</v>
      </c>
      <c r="L5587" t="str">
        <f t="shared" ref="L5587:L5650" si="11341">IFERROR(VALUE(SUBSTITUTE(E5587,".",",")),E5587)</f>
        <v>No Ct</v>
      </c>
      <c r="M5587" t="str">
        <f t="shared" ref="M5587:M5650" si="11342">IF(K5587="PosK",SUMIFS(L:L,K:K,"PosK",I:I,I5587),"")</f>
        <v/>
      </c>
      <c r="N5587" t="str">
        <f t="shared" ref="N5587:N5650" si="11343">IF(K5587="PosK",SUMIFS(L:L,K:K,"NegK",I:I,I5587),"")</f>
        <v/>
      </c>
      <c r="O5587" t="str">
        <f t="shared" ref="O5587:O5650" si="11344">IF(K5587="PosK",SUMIFS(L:L,K:K,"eDNA",I:I,I5587),"")</f>
        <v/>
      </c>
    </row>
    <row r="5588" spans="1:24" x14ac:dyDescent="0.25">
      <c r="A5588" t="s">
        <v>252</v>
      </c>
      <c r="B5588" t="s">
        <v>253</v>
      </c>
      <c r="C5588" t="s">
        <v>20</v>
      </c>
      <c r="D5588" s="6">
        <v>0.1</v>
      </c>
      <c r="E5588" s="6" t="s">
        <v>17</v>
      </c>
      <c r="F5588" t="s">
        <v>1541</v>
      </c>
      <c r="G5588" t="str">
        <f t="shared" si="11273"/>
        <v>DL2021025</v>
      </c>
      <c r="H5588" t="str">
        <f t="shared" si="11337"/>
        <v>09</v>
      </c>
      <c r="I5588" t="str">
        <f t="shared" si="11338"/>
        <v>AmerikanskHummer_09_20211117_DL2021025_HelsingoerGymStenhusGym</v>
      </c>
      <c r="J5588" t="str">
        <f t="shared" si="11339"/>
        <v>AmerikanskHummer</v>
      </c>
      <c r="K5588" t="str">
        <f t="shared" si="11340"/>
        <v>eDNA</v>
      </c>
      <c r="L5588" t="str">
        <f t="shared" si="11341"/>
        <v>No Ct</v>
      </c>
      <c r="M5588" t="str">
        <f t="shared" si="11342"/>
        <v/>
      </c>
      <c r="N5588" t="str">
        <f t="shared" si="11343"/>
        <v/>
      </c>
      <c r="O5588" t="str">
        <f t="shared" si="11344"/>
        <v/>
      </c>
    </row>
    <row r="5589" spans="1:24" x14ac:dyDescent="0.25">
      <c r="A5589" t="s">
        <v>254</v>
      </c>
      <c r="B5589" t="s">
        <v>253</v>
      </c>
      <c r="C5589" t="s">
        <v>20</v>
      </c>
      <c r="D5589" s="6">
        <v>0.1</v>
      </c>
      <c r="E5589" s="6" t="s">
        <v>17</v>
      </c>
      <c r="F5589" t="s">
        <v>1541</v>
      </c>
      <c r="G5589" t="str">
        <f t="shared" si="11273"/>
        <v>DL2021025</v>
      </c>
      <c r="H5589" t="str">
        <f t="shared" si="11337"/>
        <v>09</v>
      </c>
      <c r="I5589" t="str">
        <f t="shared" si="11338"/>
        <v>AmerikanskHummer_09_20211117_DL2021025_HelsingoerGymStenhusGym</v>
      </c>
      <c r="J5589" t="str">
        <f t="shared" si="11339"/>
        <v>AmerikanskHummer</v>
      </c>
      <c r="K5589" t="str">
        <f t="shared" si="11340"/>
        <v>eDNA</v>
      </c>
      <c r="L5589" t="str">
        <f t="shared" si="11341"/>
        <v>No Ct</v>
      </c>
      <c r="M5589" t="str">
        <f t="shared" si="11342"/>
        <v/>
      </c>
      <c r="N5589" t="str">
        <f t="shared" si="11343"/>
        <v/>
      </c>
      <c r="O5589" t="str">
        <f t="shared" si="11344"/>
        <v/>
      </c>
    </row>
    <row r="5590" spans="1:24" x14ac:dyDescent="0.25">
      <c r="A5590" t="s">
        <v>255</v>
      </c>
      <c r="B5590" t="s">
        <v>256</v>
      </c>
      <c r="C5590" t="s">
        <v>13</v>
      </c>
      <c r="D5590" s="6">
        <v>0.1</v>
      </c>
      <c r="E5590" s="6">
        <v>28.53</v>
      </c>
      <c r="F5590" t="s">
        <v>1541</v>
      </c>
      <c r="G5590" t="str">
        <f t="shared" si="11273"/>
        <v>DL2021025</v>
      </c>
      <c r="H5590" t="str">
        <f t="shared" si="11337"/>
        <v>10</v>
      </c>
      <c r="I5590" t="str">
        <f t="shared" si="11338"/>
        <v>AmerikanskHummer_10_20211117_DL2021025_HelsingoerGymStenhusGym</v>
      </c>
      <c r="J5590" t="str">
        <f t="shared" si="11339"/>
        <v>AmerikanskHummer</v>
      </c>
      <c r="K5590" t="str">
        <f t="shared" si="11340"/>
        <v>PosK</v>
      </c>
      <c r="L5590">
        <f t="shared" si="11341"/>
        <v>28.53</v>
      </c>
      <c r="M5590">
        <f t="shared" si="11342"/>
        <v>28.53</v>
      </c>
      <c r="N5590">
        <f t="shared" si="11343"/>
        <v>0</v>
      </c>
      <c r="O5590">
        <f t="shared" si="11344"/>
        <v>0</v>
      </c>
      <c r="Q5590">
        <f t="shared" ref="Q5590" si="11345">IF(L5592="No Ct",0,L5592)</f>
        <v>0</v>
      </c>
      <c r="R5590">
        <f t="shared" ref="R5590" si="11346">IF(L5593="No Ct",0,L5593)</f>
        <v>0</v>
      </c>
      <c r="S5590" t="str">
        <f t="shared" ref="S5590" si="11347">IF(AND(M5590&gt;0,N5590=0),"Valid","Invalid")</f>
        <v>Valid</v>
      </c>
      <c r="T5590" t="str">
        <f t="shared" ref="T5590" si="11348">IF(OR(Q5590&gt;1,R5590&gt;1),"Present","Absent")</f>
        <v>Absent</v>
      </c>
      <c r="U5590" t="str">
        <f t="shared" ref="U5590" si="11349">IF(OR(AND(Q5590&gt;1,Q5590&lt;41),AND(R5590&gt;1,R5590&lt;41)),"Ct&lt;41","Ct&gt;41")</f>
        <v>Ct&gt;41</v>
      </c>
      <c r="V5590" t="str">
        <f>VLOOKUP(J5590,Datasæt_Analysesystemer!$C$2:$D$68,2,FALSE)</f>
        <v>Amerikansk hummer</v>
      </c>
      <c r="W5590" t="str">
        <f t="shared" ref="W5590" si="11350">MID(F5590,10,9)</f>
        <v>DL2021025</v>
      </c>
      <c r="X5590" t="str">
        <f t="shared" ref="X5590" si="11351">W5590&amp;"_"&amp;V5590&amp;"_"&amp;S5590&amp;"_"&amp;T5590&amp;"_"&amp;U5590</f>
        <v>DL2021025_Amerikansk hummer_Valid_Absent_Ct&gt;41</v>
      </c>
    </row>
    <row r="5591" spans="1:24" x14ac:dyDescent="0.25">
      <c r="A5591" t="s">
        <v>257</v>
      </c>
      <c r="B5591" t="s">
        <v>258</v>
      </c>
      <c r="C5591" t="s">
        <v>16</v>
      </c>
      <c r="D5591" s="6">
        <v>0.1</v>
      </c>
      <c r="E5591" s="6" t="s">
        <v>17</v>
      </c>
      <c r="F5591" t="s">
        <v>1541</v>
      </c>
      <c r="G5591" t="str">
        <f t="shared" si="11273"/>
        <v>DL2021025</v>
      </c>
      <c r="H5591" t="str">
        <f t="shared" si="11337"/>
        <v>10</v>
      </c>
      <c r="I5591" t="str">
        <f t="shared" si="11338"/>
        <v>AmerikanskHummer_10_20211117_DL2021025_HelsingoerGymStenhusGym</v>
      </c>
      <c r="J5591" t="str">
        <f t="shared" si="11339"/>
        <v>AmerikanskHummer</v>
      </c>
      <c r="K5591" t="str">
        <f t="shared" si="11340"/>
        <v>NegK</v>
      </c>
      <c r="L5591" t="str">
        <f t="shared" si="11341"/>
        <v>No Ct</v>
      </c>
      <c r="M5591" t="str">
        <f t="shared" si="11342"/>
        <v/>
      </c>
      <c r="N5591" t="str">
        <f t="shared" si="11343"/>
        <v/>
      </c>
      <c r="O5591" t="str">
        <f t="shared" si="11344"/>
        <v/>
      </c>
    </row>
    <row r="5592" spans="1:24" x14ac:dyDescent="0.25">
      <c r="A5592" t="s">
        <v>259</v>
      </c>
      <c r="B5592" t="s">
        <v>260</v>
      </c>
      <c r="C5592" t="s">
        <v>20</v>
      </c>
      <c r="D5592" s="6">
        <v>0.1</v>
      </c>
      <c r="E5592" s="6" t="s">
        <v>17</v>
      </c>
      <c r="F5592" t="s">
        <v>1541</v>
      </c>
      <c r="G5592" t="str">
        <f t="shared" si="11273"/>
        <v>DL2021025</v>
      </c>
      <c r="H5592" t="str">
        <f t="shared" si="11337"/>
        <v>10</v>
      </c>
      <c r="I5592" t="str">
        <f t="shared" si="11338"/>
        <v>AmerikanskHummer_10_20211117_DL2021025_HelsingoerGymStenhusGym</v>
      </c>
      <c r="J5592" t="str">
        <f t="shared" si="11339"/>
        <v>AmerikanskHummer</v>
      </c>
      <c r="K5592" t="str">
        <f t="shared" si="11340"/>
        <v>eDNA</v>
      </c>
      <c r="L5592" t="str">
        <f t="shared" si="11341"/>
        <v>No Ct</v>
      </c>
      <c r="M5592" t="str">
        <f t="shared" si="11342"/>
        <v/>
      </c>
      <c r="N5592" t="str">
        <f t="shared" si="11343"/>
        <v/>
      </c>
      <c r="O5592" t="str">
        <f t="shared" si="11344"/>
        <v/>
      </c>
    </row>
    <row r="5593" spans="1:24" x14ac:dyDescent="0.25">
      <c r="A5593" t="s">
        <v>261</v>
      </c>
      <c r="B5593" t="s">
        <v>260</v>
      </c>
      <c r="C5593" t="s">
        <v>20</v>
      </c>
      <c r="D5593" s="6">
        <v>0.1</v>
      </c>
      <c r="E5593" s="6" t="s">
        <v>17</v>
      </c>
      <c r="F5593" t="s">
        <v>1541</v>
      </c>
      <c r="G5593" t="str">
        <f t="shared" si="11273"/>
        <v>DL2021025</v>
      </c>
      <c r="H5593" t="str">
        <f t="shared" si="11337"/>
        <v>10</v>
      </c>
      <c r="I5593" t="str">
        <f t="shared" si="11338"/>
        <v>AmerikanskHummer_10_20211117_DL2021025_HelsingoerGymStenhusGym</v>
      </c>
      <c r="J5593" t="str">
        <f t="shared" si="11339"/>
        <v>AmerikanskHummer</v>
      </c>
      <c r="K5593" t="str">
        <f t="shared" si="11340"/>
        <v>eDNA</v>
      </c>
      <c r="L5593" t="str">
        <f t="shared" si="11341"/>
        <v>No Ct</v>
      </c>
      <c r="M5593" t="str">
        <f t="shared" si="11342"/>
        <v/>
      </c>
      <c r="N5593" t="str">
        <f t="shared" si="11343"/>
        <v/>
      </c>
      <c r="O5593" t="str">
        <f t="shared" si="11344"/>
        <v/>
      </c>
    </row>
    <row r="5594" spans="1:24" x14ac:dyDescent="0.25">
      <c r="A5594" t="s">
        <v>262</v>
      </c>
      <c r="B5594" t="s">
        <v>1474</v>
      </c>
      <c r="C5594" t="s">
        <v>13</v>
      </c>
      <c r="D5594" s="6">
        <v>0.1</v>
      </c>
      <c r="E5594" s="6">
        <v>39.78</v>
      </c>
      <c r="F5594" t="s">
        <v>1541</v>
      </c>
      <c r="G5594" t="str">
        <f t="shared" si="11273"/>
        <v>DL2021025</v>
      </c>
      <c r="H5594" t="str">
        <f t="shared" si="11337"/>
        <v>11</v>
      </c>
      <c r="I5594" t="str">
        <f t="shared" si="11338"/>
        <v>Kamjatkakrabbe_11_20211117_DL2021025_HelsingoerGymStenhusGym</v>
      </c>
      <c r="J5594" t="str">
        <f t="shared" si="11339"/>
        <v>Kamjatkakrabbe</v>
      </c>
      <c r="K5594" t="str">
        <f t="shared" si="11340"/>
        <v>PosK</v>
      </c>
      <c r="L5594">
        <f t="shared" si="11341"/>
        <v>39.78</v>
      </c>
      <c r="M5594">
        <f t="shared" si="11342"/>
        <v>39.78</v>
      </c>
      <c r="N5594">
        <f t="shared" si="11343"/>
        <v>0</v>
      </c>
      <c r="O5594">
        <f t="shared" si="11344"/>
        <v>25.71</v>
      </c>
      <c r="Q5594">
        <f t="shared" ref="Q5594" si="11352">IF(L5596="No Ct",0,L5596)</f>
        <v>0</v>
      </c>
      <c r="R5594">
        <f t="shared" ref="R5594" si="11353">IF(L5597="No Ct",0,L5597)</f>
        <v>25.71</v>
      </c>
      <c r="S5594" t="str">
        <f t="shared" ref="S5594" si="11354">IF(AND(M5594&gt;0,N5594=0),"Valid","Invalid")</f>
        <v>Valid</v>
      </c>
      <c r="T5594" t="str">
        <f t="shared" ref="T5594" si="11355">IF(OR(Q5594&gt;1,R5594&gt;1),"Present","Absent")</f>
        <v>Present</v>
      </c>
      <c r="U5594" t="str">
        <f t="shared" ref="U5594" si="11356">IF(OR(AND(Q5594&gt;1,Q5594&lt;41),AND(R5594&gt;1,R5594&lt;41)),"Ct&lt;41","Ct&gt;41")</f>
        <v>Ct&lt;41</v>
      </c>
      <c r="V5594" t="str">
        <f>VLOOKUP(J5594,Datasæt_Analysesystemer!$C$2:$D$68,2,FALSE)</f>
        <v>Kamtjatkakrabbe</v>
      </c>
      <c r="W5594" t="str">
        <f t="shared" ref="W5594" si="11357">MID(F5594,10,9)</f>
        <v>DL2021025</v>
      </c>
      <c r="X5594" t="str">
        <f t="shared" ref="X5594" si="11358">W5594&amp;"_"&amp;V5594&amp;"_"&amp;S5594&amp;"_"&amp;T5594&amp;"_"&amp;U5594</f>
        <v>DL2021025_Kamtjatkakrabbe_Valid_Present_Ct&lt;41</v>
      </c>
    </row>
    <row r="5595" spans="1:24" x14ac:dyDescent="0.25">
      <c r="A5595" t="s">
        <v>264</v>
      </c>
      <c r="B5595" t="s">
        <v>1475</v>
      </c>
      <c r="C5595" t="s">
        <v>16</v>
      </c>
      <c r="D5595" s="6">
        <v>0.1</v>
      </c>
      <c r="E5595" s="6" t="s">
        <v>17</v>
      </c>
      <c r="F5595" t="s">
        <v>1541</v>
      </c>
      <c r="G5595" t="str">
        <f t="shared" si="11273"/>
        <v>DL2021025</v>
      </c>
      <c r="H5595" t="str">
        <f t="shared" si="11337"/>
        <v>11</v>
      </c>
      <c r="I5595" t="str">
        <f t="shared" si="11338"/>
        <v>Kamjatkakrabbe_11_20211117_DL2021025_HelsingoerGymStenhusGym</v>
      </c>
      <c r="J5595" t="str">
        <f t="shared" si="11339"/>
        <v>Kamjatkakrabbe</v>
      </c>
      <c r="K5595" t="str">
        <f t="shared" si="11340"/>
        <v>NegK</v>
      </c>
      <c r="L5595" t="str">
        <f t="shared" si="11341"/>
        <v>No Ct</v>
      </c>
      <c r="M5595" t="str">
        <f t="shared" si="11342"/>
        <v/>
      </c>
      <c r="N5595" t="str">
        <f t="shared" si="11343"/>
        <v/>
      </c>
      <c r="O5595" t="str">
        <f t="shared" si="11344"/>
        <v/>
      </c>
    </row>
    <row r="5596" spans="1:24" x14ac:dyDescent="0.25">
      <c r="A5596" t="s">
        <v>266</v>
      </c>
      <c r="B5596" t="s">
        <v>1476</v>
      </c>
      <c r="C5596" t="s">
        <v>20</v>
      </c>
      <c r="D5596" s="6">
        <v>0.1</v>
      </c>
      <c r="E5596" s="6" t="s">
        <v>17</v>
      </c>
      <c r="F5596" t="s">
        <v>1541</v>
      </c>
      <c r="G5596" t="str">
        <f t="shared" si="11273"/>
        <v>DL2021025</v>
      </c>
      <c r="H5596" t="str">
        <f t="shared" si="11337"/>
        <v>11</v>
      </c>
      <c r="I5596" t="str">
        <f t="shared" si="11338"/>
        <v>Kamjatkakrabbe_11_20211117_DL2021025_HelsingoerGymStenhusGym</v>
      </c>
      <c r="J5596" t="str">
        <f t="shared" si="11339"/>
        <v>Kamjatkakrabbe</v>
      </c>
      <c r="K5596" t="str">
        <f t="shared" si="11340"/>
        <v>eDNA</v>
      </c>
      <c r="L5596" t="str">
        <f t="shared" si="11341"/>
        <v>No Ct</v>
      </c>
      <c r="M5596" t="str">
        <f t="shared" si="11342"/>
        <v/>
      </c>
      <c r="N5596" t="str">
        <f t="shared" si="11343"/>
        <v/>
      </c>
      <c r="O5596" t="str">
        <f t="shared" si="11344"/>
        <v/>
      </c>
    </row>
    <row r="5597" spans="1:24" x14ac:dyDescent="0.25">
      <c r="A5597" t="s">
        <v>268</v>
      </c>
      <c r="B5597" t="s">
        <v>1476</v>
      </c>
      <c r="C5597" t="s">
        <v>20</v>
      </c>
      <c r="D5597" s="6">
        <v>0.1</v>
      </c>
      <c r="E5597" s="6">
        <v>25.71</v>
      </c>
      <c r="F5597" t="s">
        <v>1541</v>
      </c>
      <c r="G5597" t="str">
        <f t="shared" si="11273"/>
        <v>DL2021025</v>
      </c>
      <c r="H5597" t="str">
        <f t="shared" si="11337"/>
        <v>11</v>
      </c>
      <c r="I5597" t="str">
        <f t="shared" si="11338"/>
        <v>Kamjatkakrabbe_11_20211117_DL2021025_HelsingoerGymStenhusGym</v>
      </c>
      <c r="J5597" t="str">
        <f t="shared" si="11339"/>
        <v>Kamjatkakrabbe</v>
      </c>
      <c r="K5597" t="str">
        <f t="shared" si="11340"/>
        <v>eDNA</v>
      </c>
      <c r="L5597">
        <f t="shared" si="11341"/>
        <v>25.71</v>
      </c>
      <c r="M5597" t="str">
        <f t="shared" si="11342"/>
        <v/>
      </c>
      <c r="N5597" t="str">
        <f t="shared" si="11343"/>
        <v/>
      </c>
      <c r="O5597" t="str">
        <f t="shared" si="11344"/>
        <v/>
      </c>
    </row>
    <row r="5598" spans="1:24" x14ac:dyDescent="0.25">
      <c r="A5598" t="s">
        <v>269</v>
      </c>
      <c r="B5598" t="s">
        <v>1477</v>
      </c>
      <c r="C5598" t="s">
        <v>13</v>
      </c>
      <c r="D5598" s="6">
        <v>0.1</v>
      </c>
      <c r="E5598" s="6">
        <v>33.49</v>
      </c>
      <c r="F5598" t="s">
        <v>1541</v>
      </c>
      <c r="G5598" t="str">
        <f t="shared" si="11273"/>
        <v>DL2021025</v>
      </c>
      <c r="H5598" t="str">
        <f t="shared" si="11337"/>
        <v>12</v>
      </c>
      <c r="I5598" t="str">
        <f t="shared" si="11338"/>
        <v>Kamjatkakrabbe_12_20211117_DL2021025_HelsingoerGymStenhusGym</v>
      </c>
      <c r="J5598" t="str">
        <f t="shared" si="11339"/>
        <v>Kamjatkakrabbe</v>
      </c>
      <c r="K5598" t="str">
        <f t="shared" si="11340"/>
        <v>PosK</v>
      </c>
      <c r="L5598">
        <f t="shared" si="11341"/>
        <v>33.49</v>
      </c>
      <c r="M5598">
        <f t="shared" si="11342"/>
        <v>33.49</v>
      </c>
      <c r="N5598">
        <f t="shared" si="11343"/>
        <v>0</v>
      </c>
      <c r="O5598">
        <f t="shared" si="11344"/>
        <v>0</v>
      </c>
      <c r="Q5598">
        <f t="shared" ref="Q5598" si="11359">IF(L5600="No Ct",0,L5600)</f>
        <v>0</v>
      </c>
      <c r="R5598">
        <f t="shared" ref="R5598" si="11360">IF(L5601="No Ct",0,L5601)</f>
        <v>0</v>
      </c>
      <c r="S5598" t="str">
        <f t="shared" ref="S5598" si="11361">IF(AND(M5598&gt;0,N5598=0),"Valid","Invalid")</f>
        <v>Valid</v>
      </c>
      <c r="T5598" t="str">
        <f t="shared" ref="T5598" si="11362">IF(OR(Q5598&gt;1,R5598&gt;1),"Present","Absent")</f>
        <v>Absent</v>
      </c>
      <c r="U5598" t="str">
        <f t="shared" ref="U5598" si="11363">IF(OR(AND(Q5598&gt;1,Q5598&lt;41),AND(R5598&gt;1,R5598&lt;41)),"Ct&lt;41","Ct&gt;41")</f>
        <v>Ct&gt;41</v>
      </c>
      <c r="V5598" t="str">
        <f>VLOOKUP(J5598,Datasæt_Analysesystemer!$C$2:$D$68,2,FALSE)</f>
        <v>Kamtjatkakrabbe</v>
      </c>
      <c r="W5598" t="str">
        <f t="shared" ref="W5598" si="11364">MID(F5598,10,9)</f>
        <v>DL2021025</v>
      </c>
      <c r="X5598" t="str">
        <f t="shared" ref="X5598" si="11365">W5598&amp;"_"&amp;V5598&amp;"_"&amp;S5598&amp;"_"&amp;T5598&amp;"_"&amp;U5598</f>
        <v>DL2021025_Kamtjatkakrabbe_Valid_Absent_Ct&gt;41</v>
      </c>
    </row>
    <row r="5599" spans="1:24" x14ac:dyDescent="0.25">
      <c r="A5599" t="s">
        <v>271</v>
      </c>
      <c r="B5599" t="s">
        <v>1478</v>
      </c>
      <c r="C5599" t="s">
        <v>16</v>
      </c>
      <c r="D5599" s="6">
        <v>0.1</v>
      </c>
      <c r="E5599" s="6" t="s">
        <v>17</v>
      </c>
      <c r="F5599" t="s">
        <v>1541</v>
      </c>
      <c r="G5599" t="str">
        <f t="shared" si="11273"/>
        <v>DL2021025</v>
      </c>
      <c r="H5599" t="str">
        <f t="shared" si="11337"/>
        <v>12</v>
      </c>
      <c r="I5599" t="str">
        <f t="shared" si="11338"/>
        <v>Kamjatkakrabbe_12_20211117_DL2021025_HelsingoerGymStenhusGym</v>
      </c>
      <c r="J5599" t="str">
        <f t="shared" si="11339"/>
        <v>Kamjatkakrabbe</v>
      </c>
      <c r="K5599" t="str">
        <f t="shared" si="11340"/>
        <v>NegK</v>
      </c>
      <c r="L5599" t="str">
        <f t="shared" si="11341"/>
        <v>No Ct</v>
      </c>
      <c r="M5599" t="str">
        <f t="shared" si="11342"/>
        <v/>
      </c>
      <c r="N5599" t="str">
        <f t="shared" si="11343"/>
        <v/>
      </c>
      <c r="O5599" t="str">
        <f t="shared" si="11344"/>
        <v/>
      </c>
    </row>
    <row r="5600" spans="1:24" x14ac:dyDescent="0.25">
      <c r="A5600" t="s">
        <v>273</v>
      </c>
      <c r="B5600" t="s">
        <v>1479</v>
      </c>
      <c r="C5600" t="s">
        <v>20</v>
      </c>
      <c r="D5600" s="6">
        <v>0.1</v>
      </c>
      <c r="E5600" s="6" t="s">
        <v>17</v>
      </c>
      <c r="F5600" t="s">
        <v>1541</v>
      </c>
      <c r="G5600" t="str">
        <f t="shared" si="11273"/>
        <v>DL2021025</v>
      </c>
      <c r="H5600" t="str">
        <f t="shared" si="11337"/>
        <v>12</v>
      </c>
      <c r="I5600" t="str">
        <f t="shared" si="11338"/>
        <v>Kamjatkakrabbe_12_20211117_DL2021025_HelsingoerGymStenhusGym</v>
      </c>
      <c r="J5600" t="str">
        <f t="shared" si="11339"/>
        <v>Kamjatkakrabbe</v>
      </c>
      <c r="K5600" t="str">
        <f t="shared" si="11340"/>
        <v>eDNA</v>
      </c>
      <c r="L5600" t="str">
        <f t="shared" si="11341"/>
        <v>No Ct</v>
      </c>
      <c r="M5600" t="str">
        <f t="shared" si="11342"/>
        <v/>
      </c>
      <c r="N5600" t="str">
        <f t="shared" si="11343"/>
        <v/>
      </c>
      <c r="O5600" t="str">
        <f t="shared" si="11344"/>
        <v/>
      </c>
    </row>
    <row r="5601" spans="1:24" x14ac:dyDescent="0.25">
      <c r="A5601" t="s">
        <v>275</v>
      </c>
      <c r="B5601" t="s">
        <v>1479</v>
      </c>
      <c r="C5601" t="s">
        <v>20</v>
      </c>
      <c r="D5601" s="6">
        <v>0.1</v>
      </c>
      <c r="E5601" s="6" t="s">
        <v>17</v>
      </c>
      <c r="F5601" t="s">
        <v>1541</v>
      </c>
      <c r="G5601" t="str">
        <f t="shared" si="11273"/>
        <v>DL2021025</v>
      </c>
      <c r="H5601" t="str">
        <f t="shared" si="11337"/>
        <v>12</v>
      </c>
      <c r="I5601" t="str">
        <f t="shared" si="11338"/>
        <v>Kamjatkakrabbe_12_20211117_DL2021025_HelsingoerGymStenhusGym</v>
      </c>
      <c r="J5601" t="str">
        <f t="shared" si="11339"/>
        <v>Kamjatkakrabbe</v>
      </c>
      <c r="K5601" t="str">
        <f t="shared" si="11340"/>
        <v>eDNA</v>
      </c>
      <c r="L5601" t="str">
        <f t="shared" si="11341"/>
        <v>No Ct</v>
      </c>
      <c r="M5601" t="str">
        <f t="shared" si="11342"/>
        <v/>
      </c>
      <c r="N5601" t="str">
        <f t="shared" si="11343"/>
        <v/>
      </c>
      <c r="O5601" t="str">
        <f t="shared" si="11344"/>
        <v/>
      </c>
    </row>
    <row r="5602" spans="1:24" x14ac:dyDescent="0.25">
      <c r="A5602" t="s">
        <v>276</v>
      </c>
      <c r="B5602" t="s">
        <v>1480</v>
      </c>
      <c r="C5602" t="s">
        <v>13</v>
      </c>
      <c r="D5602" s="6">
        <v>0.1</v>
      </c>
      <c r="E5602" s="6">
        <v>35.43</v>
      </c>
      <c r="F5602" t="s">
        <v>1541</v>
      </c>
      <c r="G5602" t="str">
        <f t="shared" si="11273"/>
        <v>DL2021025</v>
      </c>
      <c r="H5602" t="str">
        <f t="shared" si="11337"/>
        <v>13</v>
      </c>
      <c r="I5602" t="str">
        <f t="shared" si="11338"/>
        <v>KinesiskUldhaandskrabbe_13_20211117_DL2021025_HelsingoerGymStenhusGym</v>
      </c>
      <c r="J5602" t="str">
        <f t="shared" si="11339"/>
        <v>KinesiskUldhaandskrabbe</v>
      </c>
      <c r="K5602" t="str">
        <f t="shared" si="11340"/>
        <v>PosK</v>
      </c>
      <c r="L5602">
        <f t="shared" si="11341"/>
        <v>35.43</v>
      </c>
      <c r="M5602">
        <f t="shared" si="11342"/>
        <v>35.43</v>
      </c>
      <c r="N5602">
        <f t="shared" si="11343"/>
        <v>0</v>
      </c>
      <c r="O5602">
        <f t="shared" si="11344"/>
        <v>0</v>
      </c>
      <c r="Q5602">
        <f t="shared" ref="Q5602" si="11366">IF(L5604="No Ct",0,L5604)</f>
        <v>0</v>
      </c>
      <c r="R5602">
        <f t="shared" ref="R5602" si="11367">IF(L5605="No Ct",0,L5605)</f>
        <v>0</v>
      </c>
      <c r="S5602" t="str">
        <f t="shared" ref="S5602" si="11368">IF(AND(M5602&gt;0,N5602=0),"Valid","Invalid")</f>
        <v>Valid</v>
      </c>
      <c r="T5602" t="str">
        <f t="shared" ref="T5602" si="11369">IF(OR(Q5602&gt;1,R5602&gt;1),"Present","Absent")</f>
        <v>Absent</v>
      </c>
      <c r="U5602" t="str">
        <f t="shared" ref="U5602" si="11370">IF(OR(AND(Q5602&gt;1,Q5602&lt;41),AND(R5602&gt;1,R5602&lt;41)),"Ct&lt;41","Ct&gt;41")</f>
        <v>Ct&gt;41</v>
      </c>
      <c r="V5602" t="str">
        <f>VLOOKUP(J5602,Datasæt_Analysesystemer!$C$2:$D$68,2,FALSE)</f>
        <v>Kinesisk uldhåndskrabbe</v>
      </c>
      <c r="W5602" t="str">
        <f t="shared" ref="W5602" si="11371">MID(F5602,10,9)</f>
        <v>DL2021025</v>
      </c>
      <c r="X5602" t="str">
        <f t="shared" ref="X5602" si="11372">W5602&amp;"_"&amp;V5602&amp;"_"&amp;S5602&amp;"_"&amp;T5602&amp;"_"&amp;U5602</f>
        <v>DL2021025_Kinesisk uldhåndskrabbe_Valid_Absent_Ct&gt;41</v>
      </c>
    </row>
    <row r="5603" spans="1:24" x14ac:dyDescent="0.25">
      <c r="A5603" t="s">
        <v>278</v>
      </c>
      <c r="B5603" t="s">
        <v>1481</v>
      </c>
      <c r="C5603" t="s">
        <v>16</v>
      </c>
      <c r="D5603" s="6">
        <v>0.1</v>
      </c>
      <c r="E5603" s="6" t="s">
        <v>17</v>
      </c>
      <c r="F5603" t="s">
        <v>1541</v>
      </c>
      <c r="G5603" t="str">
        <f t="shared" si="11273"/>
        <v>DL2021025</v>
      </c>
      <c r="H5603" t="str">
        <f t="shared" si="11337"/>
        <v>13</v>
      </c>
      <c r="I5603" t="str">
        <f t="shared" si="11338"/>
        <v>KinesiskUldhaandskrabbe_13_20211117_DL2021025_HelsingoerGymStenhusGym</v>
      </c>
      <c r="J5603" t="str">
        <f t="shared" si="11339"/>
        <v>KinesiskUldhaandskrabbe</v>
      </c>
      <c r="K5603" t="str">
        <f t="shared" si="11340"/>
        <v>NegK</v>
      </c>
      <c r="L5603" t="str">
        <f t="shared" si="11341"/>
        <v>No Ct</v>
      </c>
      <c r="M5603" t="str">
        <f t="shared" si="11342"/>
        <v/>
      </c>
      <c r="N5603" t="str">
        <f t="shared" si="11343"/>
        <v/>
      </c>
      <c r="O5603" t="str">
        <f t="shared" si="11344"/>
        <v/>
      </c>
    </row>
    <row r="5604" spans="1:24" x14ac:dyDescent="0.25">
      <c r="A5604" t="s">
        <v>280</v>
      </c>
      <c r="B5604" t="s">
        <v>1482</v>
      </c>
      <c r="C5604" t="s">
        <v>20</v>
      </c>
      <c r="D5604" s="6">
        <v>0.1</v>
      </c>
      <c r="E5604" s="6" t="s">
        <v>17</v>
      </c>
      <c r="F5604" t="s">
        <v>1541</v>
      </c>
      <c r="G5604" t="str">
        <f t="shared" si="11273"/>
        <v>DL2021025</v>
      </c>
      <c r="H5604" t="str">
        <f t="shared" si="11337"/>
        <v>13</v>
      </c>
      <c r="I5604" t="str">
        <f t="shared" si="11338"/>
        <v>KinesiskUldhaandskrabbe_13_20211117_DL2021025_HelsingoerGymStenhusGym</v>
      </c>
      <c r="J5604" t="str">
        <f t="shared" si="11339"/>
        <v>KinesiskUldhaandskrabbe</v>
      </c>
      <c r="K5604" t="str">
        <f t="shared" si="11340"/>
        <v>eDNA</v>
      </c>
      <c r="L5604" t="str">
        <f t="shared" si="11341"/>
        <v>No Ct</v>
      </c>
      <c r="M5604" t="str">
        <f t="shared" si="11342"/>
        <v/>
      </c>
      <c r="N5604" t="str">
        <f t="shared" si="11343"/>
        <v/>
      </c>
      <c r="O5604" t="str">
        <f t="shared" si="11344"/>
        <v/>
      </c>
    </row>
    <row r="5605" spans="1:24" x14ac:dyDescent="0.25">
      <c r="A5605" t="s">
        <v>282</v>
      </c>
      <c r="B5605" t="s">
        <v>1482</v>
      </c>
      <c r="C5605" t="s">
        <v>20</v>
      </c>
      <c r="D5605" s="6">
        <v>0.1</v>
      </c>
      <c r="E5605" s="6" t="s">
        <v>17</v>
      </c>
      <c r="F5605" t="s">
        <v>1541</v>
      </c>
      <c r="G5605" t="str">
        <f t="shared" si="11273"/>
        <v>DL2021025</v>
      </c>
      <c r="H5605" t="str">
        <f t="shared" si="11337"/>
        <v>13</v>
      </c>
      <c r="I5605" t="str">
        <f t="shared" si="11338"/>
        <v>KinesiskUldhaandskrabbe_13_20211117_DL2021025_HelsingoerGymStenhusGym</v>
      </c>
      <c r="J5605" t="str">
        <f t="shared" si="11339"/>
        <v>KinesiskUldhaandskrabbe</v>
      </c>
      <c r="K5605" t="str">
        <f t="shared" si="11340"/>
        <v>eDNA</v>
      </c>
      <c r="L5605" t="str">
        <f t="shared" si="11341"/>
        <v>No Ct</v>
      </c>
      <c r="M5605" t="str">
        <f t="shared" si="11342"/>
        <v/>
      </c>
      <c r="N5605" t="str">
        <f t="shared" si="11343"/>
        <v/>
      </c>
      <c r="O5605" t="str">
        <f t="shared" si="11344"/>
        <v/>
      </c>
    </row>
    <row r="5606" spans="1:24" x14ac:dyDescent="0.25">
      <c r="A5606" t="s">
        <v>283</v>
      </c>
      <c r="B5606" t="s">
        <v>1483</v>
      </c>
      <c r="C5606" t="s">
        <v>13</v>
      </c>
      <c r="D5606" s="6">
        <v>0.1</v>
      </c>
      <c r="E5606" s="6">
        <v>33.79</v>
      </c>
      <c r="F5606" t="s">
        <v>1541</v>
      </c>
      <c r="G5606" t="str">
        <f t="shared" si="11273"/>
        <v>DL2021025</v>
      </c>
      <c r="H5606" t="str">
        <f t="shared" si="11337"/>
        <v>14</v>
      </c>
      <c r="I5606" t="str">
        <f t="shared" si="11338"/>
        <v>KinesiskUldhaandskrabbe_14_20211117_DL2021025_HelsingoerGymStenhusGym</v>
      </c>
      <c r="J5606" t="str">
        <f t="shared" si="11339"/>
        <v>KinesiskUldhaandskrabbe</v>
      </c>
      <c r="K5606" t="str">
        <f t="shared" si="11340"/>
        <v>PosK</v>
      </c>
      <c r="L5606">
        <f t="shared" si="11341"/>
        <v>33.79</v>
      </c>
      <c r="M5606">
        <f t="shared" si="11342"/>
        <v>33.79</v>
      </c>
      <c r="N5606">
        <f t="shared" si="11343"/>
        <v>0</v>
      </c>
      <c r="O5606">
        <f t="shared" si="11344"/>
        <v>0</v>
      </c>
      <c r="Q5606">
        <f t="shared" ref="Q5606" si="11373">IF(L5608="No Ct",0,L5608)</f>
        <v>0</v>
      </c>
      <c r="R5606">
        <f t="shared" ref="R5606" si="11374">IF(L5609="No Ct",0,L5609)</f>
        <v>0</v>
      </c>
      <c r="S5606" t="str">
        <f t="shared" ref="S5606" si="11375">IF(AND(M5606&gt;0,N5606=0),"Valid","Invalid")</f>
        <v>Valid</v>
      </c>
      <c r="T5606" t="str">
        <f t="shared" ref="T5606" si="11376">IF(OR(Q5606&gt;1,R5606&gt;1),"Present","Absent")</f>
        <v>Absent</v>
      </c>
      <c r="U5606" t="str">
        <f t="shared" ref="U5606" si="11377">IF(OR(AND(Q5606&gt;1,Q5606&lt;41),AND(R5606&gt;1,R5606&lt;41)),"Ct&lt;41","Ct&gt;41")</f>
        <v>Ct&gt;41</v>
      </c>
      <c r="V5606" t="str">
        <f>VLOOKUP(J5606,Datasæt_Analysesystemer!$C$2:$D$68,2,FALSE)</f>
        <v>Kinesisk uldhåndskrabbe</v>
      </c>
      <c r="W5606" t="str">
        <f t="shared" ref="W5606" si="11378">MID(F5606,10,9)</f>
        <v>DL2021025</v>
      </c>
      <c r="X5606" t="str">
        <f t="shared" ref="X5606" si="11379">W5606&amp;"_"&amp;V5606&amp;"_"&amp;S5606&amp;"_"&amp;T5606&amp;"_"&amp;U5606</f>
        <v>DL2021025_Kinesisk uldhåndskrabbe_Valid_Absent_Ct&gt;41</v>
      </c>
    </row>
    <row r="5607" spans="1:24" x14ac:dyDescent="0.25">
      <c r="A5607" t="s">
        <v>285</v>
      </c>
      <c r="B5607" t="s">
        <v>1484</v>
      </c>
      <c r="C5607" t="s">
        <v>16</v>
      </c>
      <c r="D5607" s="6">
        <v>0.1</v>
      </c>
      <c r="E5607" s="6" t="s">
        <v>17</v>
      </c>
      <c r="F5607" t="s">
        <v>1541</v>
      </c>
      <c r="G5607" t="str">
        <f t="shared" si="11273"/>
        <v>DL2021025</v>
      </c>
      <c r="H5607" t="str">
        <f t="shared" si="11337"/>
        <v>14</v>
      </c>
      <c r="I5607" t="str">
        <f t="shared" si="11338"/>
        <v>KinesiskUldhaandskrabbe_14_20211117_DL2021025_HelsingoerGymStenhusGym</v>
      </c>
      <c r="J5607" t="str">
        <f t="shared" si="11339"/>
        <v>KinesiskUldhaandskrabbe</v>
      </c>
      <c r="K5607" t="str">
        <f t="shared" si="11340"/>
        <v>NegK</v>
      </c>
      <c r="L5607" t="str">
        <f t="shared" si="11341"/>
        <v>No Ct</v>
      </c>
      <c r="M5607" t="str">
        <f t="shared" si="11342"/>
        <v/>
      </c>
      <c r="N5607" t="str">
        <f t="shared" si="11343"/>
        <v/>
      </c>
      <c r="O5607" t="str">
        <f t="shared" si="11344"/>
        <v/>
      </c>
    </row>
    <row r="5608" spans="1:24" x14ac:dyDescent="0.25">
      <c r="A5608" t="s">
        <v>287</v>
      </c>
      <c r="B5608" t="s">
        <v>1485</v>
      </c>
      <c r="C5608" t="s">
        <v>20</v>
      </c>
      <c r="D5608" s="6">
        <v>0.1</v>
      </c>
      <c r="E5608" s="6" t="s">
        <v>17</v>
      </c>
      <c r="F5608" t="s">
        <v>1541</v>
      </c>
      <c r="G5608" t="str">
        <f t="shared" si="11273"/>
        <v>DL2021025</v>
      </c>
      <c r="H5608" t="str">
        <f t="shared" si="11337"/>
        <v>14</v>
      </c>
      <c r="I5608" t="str">
        <f t="shared" si="11338"/>
        <v>KinesiskUldhaandskrabbe_14_20211117_DL2021025_HelsingoerGymStenhusGym</v>
      </c>
      <c r="J5608" t="str">
        <f t="shared" si="11339"/>
        <v>KinesiskUldhaandskrabbe</v>
      </c>
      <c r="K5608" t="str">
        <f t="shared" si="11340"/>
        <v>eDNA</v>
      </c>
      <c r="L5608" t="str">
        <f t="shared" si="11341"/>
        <v>No Ct</v>
      </c>
      <c r="M5608" t="str">
        <f t="shared" si="11342"/>
        <v/>
      </c>
      <c r="N5608" t="str">
        <f t="shared" si="11343"/>
        <v/>
      </c>
      <c r="O5608" t="str">
        <f t="shared" si="11344"/>
        <v/>
      </c>
    </row>
    <row r="5609" spans="1:24" x14ac:dyDescent="0.25">
      <c r="A5609" t="s">
        <v>289</v>
      </c>
      <c r="B5609" t="s">
        <v>1485</v>
      </c>
      <c r="C5609" t="s">
        <v>20</v>
      </c>
      <c r="D5609" s="6">
        <v>0.1</v>
      </c>
      <c r="E5609" s="6" t="s">
        <v>17</v>
      </c>
      <c r="F5609" t="s">
        <v>1541</v>
      </c>
      <c r="G5609" t="str">
        <f t="shared" si="11273"/>
        <v>DL2021025</v>
      </c>
      <c r="H5609" t="str">
        <f t="shared" si="11337"/>
        <v>14</v>
      </c>
      <c r="I5609" t="str">
        <f t="shared" si="11338"/>
        <v>KinesiskUldhaandskrabbe_14_20211117_DL2021025_HelsingoerGymStenhusGym</v>
      </c>
      <c r="J5609" t="str">
        <f t="shared" si="11339"/>
        <v>KinesiskUldhaandskrabbe</v>
      </c>
      <c r="K5609" t="str">
        <f t="shared" si="11340"/>
        <v>eDNA</v>
      </c>
      <c r="L5609" t="str">
        <f t="shared" si="11341"/>
        <v>No Ct</v>
      </c>
      <c r="M5609" t="str">
        <f t="shared" si="11342"/>
        <v/>
      </c>
      <c r="N5609" t="str">
        <f t="shared" si="11343"/>
        <v/>
      </c>
      <c r="O5609" t="str">
        <f t="shared" si="11344"/>
        <v/>
      </c>
    </row>
    <row r="5610" spans="1:24" x14ac:dyDescent="0.25">
      <c r="A5610" t="s">
        <v>290</v>
      </c>
      <c r="B5610" t="s">
        <v>1486</v>
      </c>
      <c r="C5610" t="s">
        <v>13</v>
      </c>
      <c r="D5610" s="6">
        <v>0.1</v>
      </c>
      <c r="E5610" s="6">
        <v>31.95</v>
      </c>
      <c r="F5610" t="s">
        <v>1541</v>
      </c>
      <c r="G5610" t="str">
        <f t="shared" si="11273"/>
        <v>DL2021025</v>
      </c>
      <c r="H5610" t="str">
        <f t="shared" si="11337"/>
        <v>15</v>
      </c>
      <c r="I5610" t="str">
        <f t="shared" si="11338"/>
        <v>NordamerikanskMudderkrabbe_15_20211117_DL2021025_HelsingoerGymStenhusGym</v>
      </c>
      <c r="J5610" t="str">
        <f t="shared" si="11339"/>
        <v>NordamerikanskMudderkrabbe</v>
      </c>
      <c r="K5610" t="str">
        <f t="shared" si="11340"/>
        <v>PosK</v>
      </c>
      <c r="L5610">
        <f t="shared" si="11341"/>
        <v>31.95</v>
      </c>
      <c r="M5610">
        <f t="shared" si="11342"/>
        <v>31.95</v>
      </c>
      <c r="N5610">
        <f t="shared" si="11343"/>
        <v>0</v>
      </c>
      <c r="O5610">
        <f t="shared" si="11344"/>
        <v>0</v>
      </c>
      <c r="Q5610">
        <f t="shared" ref="Q5610" si="11380">IF(L5612="No Ct",0,L5612)</f>
        <v>0</v>
      </c>
      <c r="R5610">
        <f t="shared" ref="R5610" si="11381">IF(L5613="No Ct",0,L5613)</f>
        <v>0</v>
      </c>
      <c r="S5610" t="str">
        <f t="shared" ref="S5610" si="11382">IF(AND(M5610&gt;0,N5610=0),"Valid","Invalid")</f>
        <v>Valid</v>
      </c>
      <c r="T5610" t="str">
        <f t="shared" ref="T5610" si="11383">IF(OR(Q5610&gt;1,R5610&gt;1),"Present","Absent")</f>
        <v>Absent</v>
      </c>
      <c r="U5610" t="str">
        <f t="shared" ref="U5610" si="11384">IF(OR(AND(Q5610&gt;1,Q5610&lt;41),AND(R5610&gt;1,R5610&lt;41)),"Ct&lt;41","Ct&gt;41")</f>
        <v>Ct&gt;41</v>
      </c>
      <c r="V5610" t="str">
        <f>VLOOKUP(J5610,Datasæt_Analysesystemer!$C$2:$D$68,2,FALSE)</f>
        <v>Nordam. Brakvandskrabbe / mudderkrabbe</v>
      </c>
      <c r="W5610" t="str">
        <f t="shared" ref="W5610" si="11385">MID(F5610,10,9)</f>
        <v>DL2021025</v>
      </c>
      <c r="X5610" t="str">
        <f t="shared" ref="X5610" si="11386">W5610&amp;"_"&amp;V5610&amp;"_"&amp;S5610&amp;"_"&amp;T5610&amp;"_"&amp;U5610</f>
        <v>DL2021025_Nordam. Brakvandskrabbe / mudderkrabbe_Valid_Absent_Ct&gt;41</v>
      </c>
    </row>
    <row r="5611" spans="1:24" x14ac:dyDescent="0.25">
      <c r="A5611" t="s">
        <v>292</v>
      </c>
      <c r="B5611" t="s">
        <v>1487</v>
      </c>
      <c r="C5611" t="s">
        <v>16</v>
      </c>
      <c r="D5611" s="6">
        <v>0.1</v>
      </c>
      <c r="E5611" s="6" t="s">
        <v>17</v>
      </c>
      <c r="F5611" t="s">
        <v>1541</v>
      </c>
      <c r="G5611" t="str">
        <f t="shared" si="11273"/>
        <v>DL2021025</v>
      </c>
      <c r="H5611" t="str">
        <f t="shared" si="11337"/>
        <v>15</v>
      </c>
      <c r="I5611" t="str">
        <f t="shared" si="11338"/>
        <v>NordamerikanskMudderkrabbe_15_20211117_DL2021025_HelsingoerGymStenhusGym</v>
      </c>
      <c r="J5611" t="str">
        <f t="shared" si="11339"/>
        <v>NordamerikanskMudderkrabbe</v>
      </c>
      <c r="K5611" t="str">
        <f t="shared" si="11340"/>
        <v>NegK</v>
      </c>
      <c r="L5611" t="str">
        <f t="shared" si="11341"/>
        <v>No Ct</v>
      </c>
      <c r="M5611" t="str">
        <f t="shared" si="11342"/>
        <v/>
      </c>
      <c r="N5611" t="str">
        <f t="shared" si="11343"/>
        <v/>
      </c>
      <c r="O5611" t="str">
        <f t="shared" si="11344"/>
        <v/>
      </c>
    </row>
    <row r="5612" spans="1:24" x14ac:dyDescent="0.25">
      <c r="A5612" t="s">
        <v>294</v>
      </c>
      <c r="B5612" t="s">
        <v>1488</v>
      </c>
      <c r="C5612" t="s">
        <v>20</v>
      </c>
      <c r="D5612" s="6">
        <v>0.1</v>
      </c>
      <c r="E5612" s="6" t="s">
        <v>17</v>
      </c>
      <c r="F5612" t="s">
        <v>1541</v>
      </c>
      <c r="G5612" t="str">
        <f t="shared" si="11273"/>
        <v>DL2021025</v>
      </c>
      <c r="H5612" t="str">
        <f t="shared" si="11337"/>
        <v>15</v>
      </c>
      <c r="I5612" t="str">
        <f t="shared" si="11338"/>
        <v>NordamerikanskMudderkrabbe_15_20211117_DL2021025_HelsingoerGymStenhusGym</v>
      </c>
      <c r="J5612" t="str">
        <f t="shared" si="11339"/>
        <v>NordamerikanskMudderkrabbe</v>
      </c>
      <c r="K5612" t="str">
        <f t="shared" si="11340"/>
        <v>eDNA</v>
      </c>
      <c r="L5612" t="str">
        <f t="shared" si="11341"/>
        <v>No Ct</v>
      </c>
      <c r="M5612" t="str">
        <f t="shared" si="11342"/>
        <v/>
      </c>
      <c r="N5612" t="str">
        <f t="shared" si="11343"/>
        <v/>
      </c>
      <c r="O5612" t="str">
        <f t="shared" si="11344"/>
        <v/>
      </c>
    </row>
    <row r="5613" spans="1:24" x14ac:dyDescent="0.25">
      <c r="A5613" t="s">
        <v>296</v>
      </c>
      <c r="B5613" t="s">
        <v>1488</v>
      </c>
      <c r="C5613" t="s">
        <v>20</v>
      </c>
      <c r="D5613" s="6">
        <v>0.1</v>
      </c>
      <c r="E5613" s="6" t="s">
        <v>17</v>
      </c>
      <c r="F5613" t="s">
        <v>1541</v>
      </c>
      <c r="G5613" t="str">
        <f t="shared" si="11273"/>
        <v>DL2021025</v>
      </c>
      <c r="H5613" t="str">
        <f t="shared" si="11337"/>
        <v>15</v>
      </c>
      <c r="I5613" t="str">
        <f t="shared" si="11338"/>
        <v>NordamerikanskMudderkrabbe_15_20211117_DL2021025_HelsingoerGymStenhusGym</v>
      </c>
      <c r="J5613" t="str">
        <f t="shared" si="11339"/>
        <v>NordamerikanskMudderkrabbe</v>
      </c>
      <c r="K5613" t="str">
        <f t="shared" si="11340"/>
        <v>eDNA</v>
      </c>
      <c r="L5613" t="str">
        <f t="shared" si="11341"/>
        <v>No Ct</v>
      </c>
      <c r="M5613" t="str">
        <f t="shared" si="11342"/>
        <v/>
      </c>
      <c r="N5613" t="str">
        <f t="shared" si="11343"/>
        <v/>
      </c>
      <c r="O5613" t="str">
        <f t="shared" si="11344"/>
        <v/>
      </c>
    </row>
    <row r="5614" spans="1:24" x14ac:dyDescent="0.25">
      <c r="A5614" t="s">
        <v>297</v>
      </c>
      <c r="B5614" t="s">
        <v>1489</v>
      </c>
      <c r="C5614" t="s">
        <v>13</v>
      </c>
      <c r="D5614" s="6">
        <v>0.1</v>
      </c>
      <c r="E5614" s="6">
        <v>31.83</v>
      </c>
      <c r="F5614" t="s">
        <v>1541</v>
      </c>
      <c r="G5614" t="str">
        <f t="shared" si="11273"/>
        <v>DL2021025</v>
      </c>
      <c r="H5614" t="str">
        <f t="shared" si="11337"/>
        <v>16</v>
      </c>
      <c r="I5614" t="str">
        <f t="shared" si="11338"/>
        <v>NordamerikanskMudderkrabbe_16_20211117_DL2021025_HelsingoerGymStenhusGym</v>
      </c>
      <c r="J5614" t="str">
        <f t="shared" si="11339"/>
        <v>NordamerikanskMudderkrabbe</v>
      </c>
      <c r="K5614" t="str">
        <f t="shared" si="11340"/>
        <v>PosK</v>
      </c>
      <c r="L5614">
        <f t="shared" si="11341"/>
        <v>31.83</v>
      </c>
      <c r="M5614">
        <f t="shared" si="11342"/>
        <v>31.83</v>
      </c>
      <c r="N5614">
        <f t="shared" si="11343"/>
        <v>0</v>
      </c>
      <c r="O5614">
        <f t="shared" si="11344"/>
        <v>0</v>
      </c>
      <c r="Q5614">
        <f t="shared" ref="Q5614" si="11387">IF(L5616="No Ct",0,L5616)</f>
        <v>0</v>
      </c>
      <c r="R5614">
        <f t="shared" ref="R5614" si="11388">IF(L5617="No Ct",0,L5617)</f>
        <v>0</v>
      </c>
      <c r="S5614" t="str">
        <f t="shared" ref="S5614" si="11389">IF(AND(M5614&gt;0,N5614=0),"Valid","Invalid")</f>
        <v>Valid</v>
      </c>
      <c r="T5614" t="str">
        <f t="shared" ref="T5614" si="11390">IF(OR(Q5614&gt;1,R5614&gt;1),"Present","Absent")</f>
        <v>Absent</v>
      </c>
      <c r="U5614" t="str">
        <f t="shared" ref="U5614" si="11391">IF(OR(AND(Q5614&gt;1,Q5614&lt;41),AND(R5614&gt;1,R5614&lt;41)),"Ct&lt;41","Ct&gt;41")</f>
        <v>Ct&gt;41</v>
      </c>
      <c r="V5614" t="str">
        <f>VLOOKUP(J5614,Datasæt_Analysesystemer!$C$2:$D$68,2,FALSE)</f>
        <v>Nordam. Brakvandskrabbe / mudderkrabbe</v>
      </c>
      <c r="W5614" t="str">
        <f t="shared" ref="W5614" si="11392">MID(F5614,10,9)</f>
        <v>DL2021025</v>
      </c>
      <c r="X5614" t="str">
        <f t="shared" ref="X5614" si="11393">W5614&amp;"_"&amp;V5614&amp;"_"&amp;S5614&amp;"_"&amp;T5614&amp;"_"&amp;U5614</f>
        <v>DL2021025_Nordam. Brakvandskrabbe / mudderkrabbe_Valid_Absent_Ct&gt;41</v>
      </c>
    </row>
    <row r="5615" spans="1:24" x14ac:dyDescent="0.25">
      <c r="A5615" t="s">
        <v>299</v>
      </c>
      <c r="B5615" t="s">
        <v>1490</v>
      </c>
      <c r="C5615" t="s">
        <v>16</v>
      </c>
      <c r="D5615" s="6">
        <v>0.1</v>
      </c>
      <c r="E5615" s="6" t="s">
        <v>17</v>
      </c>
      <c r="F5615" t="s">
        <v>1541</v>
      </c>
      <c r="G5615" t="str">
        <f t="shared" si="11273"/>
        <v>DL2021025</v>
      </c>
      <c r="H5615" t="str">
        <f t="shared" si="11337"/>
        <v>16</v>
      </c>
      <c r="I5615" t="str">
        <f t="shared" si="11338"/>
        <v>NordamerikanskMudderkrabbe_16_20211117_DL2021025_HelsingoerGymStenhusGym</v>
      </c>
      <c r="J5615" t="str">
        <f t="shared" si="11339"/>
        <v>NordamerikanskMudderkrabbe</v>
      </c>
      <c r="K5615" t="str">
        <f t="shared" si="11340"/>
        <v>NegK</v>
      </c>
      <c r="L5615" t="str">
        <f t="shared" si="11341"/>
        <v>No Ct</v>
      </c>
      <c r="M5615" t="str">
        <f t="shared" si="11342"/>
        <v/>
      </c>
      <c r="N5615" t="str">
        <f t="shared" si="11343"/>
        <v/>
      </c>
      <c r="O5615" t="str">
        <f t="shared" si="11344"/>
        <v/>
      </c>
    </row>
    <row r="5616" spans="1:24" x14ac:dyDescent="0.25">
      <c r="A5616" t="s">
        <v>301</v>
      </c>
      <c r="B5616" t="s">
        <v>1491</v>
      </c>
      <c r="C5616" t="s">
        <v>20</v>
      </c>
      <c r="D5616" s="6">
        <v>0.1</v>
      </c>
      <c r="E5616" s="6" t="s">
        <v>17</v>
      </c>
      <c r="F5616" t="s">
        <v>1541</v>
      </c>
      <c r="G5616" t="str">
        <f t="shared" si="11273"/>
        <v>DL2021025</v>
      </c>
      <c r="H5616" t="str">
        <f t="shared" si="11337"/>
        <v>16</v>
      </c>
      <c r="I5616" t="str">
        <f t="shared" si="11338"/>
        <v>NordamerikanskMudderkrabbe_16_20211117_DL2021025_HelsingoerGymStenhusGym</v>
      </c>
      <c r="J5616" t="str">
        <f t="shared" si="11339"/>
        <v>NordamerikanskMudderkrabbe</v>
      </c>
      <c r="K5616" t="str">
        <f t="shared" si="11340"/>
        <v>eDNA</v>
      </c>
      <c r="L5616" t="str">
        <f t="shared" si="11341"/>
        <v>No Ct</v>
      </c>
      <c r="M5616" t="str">
        <f t="shared" si="11342"/>
        <v/>
      </c>
      <c r="N5616" t="str">
        <f t="shared" si="11343"/>
        <v/>
      </c>
      <c r="O5616" t="str">
        <f t="shared" si="11344"/>
        <v/>
      </c>
    </row>
    <row r="5617" spans="1:24" x14ac:dyDescent="0.25">
      <c r="A5617" t="s">
        <v>303</v>
      </c>
      <c r="B5617" t="s">
        <v>1491</v>
      </c>
      <c r="C5617" t="s">
        <v>20</v>
      </c>
      <c r="D5617" s="6">
        <v>0.1</v>
      </c>
      <c r="E5617" s="6" t="s">
        <v>17</v>
      </c>
      <c r="F5617" t="s">
        <v>1541</v>
      </c>
      <c r="G5617" t="str">
        <f t="shared" si="11273"/>
        <v>DL2021025</v>
      </c>
      <c r="H5617" t="str">
        <f t="shared" si="11337"/>
        <v>16</v>
      </c>
      <c r="I5617" t="str">
        <f t="shared" si="11338"/>
        <v>NordamerikanskMudderkrabbe_16_20211117_DL2021025_HelsingoerGymStenhusGym</v>
      </c>
      <c r="J5617" t="str">
        <f t="shared" si="11339"/>
        <v>NordamerikanskMudderkrabbe</v>
      </c>
      <c r="K5617" t="str">
        <f t="shared" si="11340"/>
        <v>eDNA</v>
      </c>
      <c r="L5617" t="str">
        <f t="shared" si="11341"/>
        <v>No Ct</v>
      </c>
      <c r="M5617" t="str">
        <f t="shared" si="11342"/>
        <v/>
      </c>
      <c r="N5617" t="str">
        <f t="shared" si="11343"/>
        <v/>
      </c>
      <c r="O5617" t="str">
        <f t="shared" si="11344"/>
        <v/>
      </c>
    </row>
    <row r="5618" spans="1:24" x14ac:dyDescent="0.25">
      <c r="A5618" t="s">
        <v>304</v>
      </c>
      <c r="B5618" t="s">
        <v>1492</v>
      </c>
      <c r="C5618" t="s">
        <v>13</v>
      </c>
      <c r="D5618" s="6">
        <v>0.1</v>
      </c>
      <c r="E5618" s="6">
        <v>31.04</v>
      </c>
      <c r="F5618" t="s">
        <v>1541</v>
      </c>
      <c r="G5618" t="str">
        <f t="shared" ref="G5618:G5681" si="11394">MID(F5618,10,9)</f>
        <v>DL2021025</v>
      </c>
      <c r="H5618" t="str">
        <f t="shared" si="11337"/>
        <v>17</v>
      </c>
      <c r="I5618" t="str">
        <f t="shared" si="11338"/>
        <v>Pukkellaks_17_20211117_DL2021025_HelsingoerGymStenhusGym</v>
      </c>
      <c r="J5618" t="str">
        <f t="shared" si="11339"/>
        <v>Pukkellaks</v>
      </c>
      <c r="K5618" t="str">
        <f t="shared" si="11340"/>
        <v>PosK</v>
      </c>
      <c r="L5618">
        <f t="shared" si="11341"/>
        <v>31.04</v>
      </c>
      <c r="M5618">
        <f t="shared" si="11342"/>
        <v>31.04</v>
      </c>
      <c r="N5618">
        <f t="shared" si="11343"/>
        <v>0</v>
      </c>
      <c r="O5618">
        <f t="shared" si="11344"/>
        <v>0</v>
      </c>
      <c r="Q5618">
        <f t="shared" ref="Q5618" si="11395">IF(L5620="No Ct",0,L5620)</f>
        <v>0</v>
      </c>
      <c r="R5618">
        <f t="shared" ref="R5618" si="11396">IF(L5621="No Ct",0,L5621)</f>
        <v>0</v>
      </c>
      <c r="S5618" t="str">
        <f t="shared" ref="S5618" si="11397">IF(AND(M5618&gt;0,N5618=0),"Valid","Invalid")</f>
        <v>Valid</v>
      </c>
      <c r="T5618" t="str">
        <f t="shared" ref="T5618" si="11398">IF(OR(Q5618&gt;1,R5618&gt;1),"Present","Absent")</f>
        <v>Absent</v>
      </c>
      <c r="U5618" t="str">
        <f t="shared" ref="U5618" si="11399">IF(OR(AND(Q5618&gt;1,Q5618&lt;41),AND(R5618&gt;1,R5618&lt;41)),"Ct&lt;41","Ct&gt;41")</f>
        <v>Ct&gt;41</v>
      </c>
      <c r="V5618" t="str">
        <f>VLOOKUP(J5618,Datasæt_Analysesystemer!$C$2:$D$68,2,FALSE)</f>
        <v>Pukkellaks</v>
      </c>
      <c r="W5618" t="str">
        <f t="shared" ref="W5618" si="11400">MID(F5618,10,9)</f>
        <v>DL2021025</v>
      </c>
      <c r="X5618" t="str">
        <f t="shared" ref="X5618" si="11401">W5618&amp;"_"&amp;V5618&amp;"_"&amp;S5618&amp;"_"&amp;T5618&amp;"_"&amp;U5618</f>
        <v>DL2021025_Pukkellaks_Valid_Absent_Ct&gt;41</v>
      </c>
    </row>
    <row r="5619" spans="1:24" x14ac:dyDescent="0.25">
      <c r="A5619" t="s">
        <v>306</v>
      </c>
      <c r="B5619" t="s">
        <v>1493</v>
      </c>
      <c r="C5619" t="s">
        <v>16</v>
      </c>
      <c r="D5619" s="6">
        <v>0.1</v>
      </c>
      <c r="E5619" s="6" t="s">
        <v>17</v>
      </c>
      <c r="F5619" t="s">
        <v>1541</v>
      </c>
      <c r="G5619" t="str">
        <f t="shared" si="11394"/>
        <v>DL2021025</v>
      </c>
      <c r="H5619" t="str">
        <f t="shared" si="11337"/>
        <v>17</v>
      </c>
      <c r="I5619" t="str">
        <f t="shared" si="11338"/>
        <v>Pukkellaks_17_20211117_DL2021025_HelsingoerGymStenhusGym</v>
      </c>
      <c r="J5619" t="str">
        <f t="shared" si="11339"/>
        <v>Pukkellaks</v>
      </c>
      <c r="K5619" t="str">
        <f t="shared" si="11340"/>
        <v>NegK</v>
      </c>
      <c r="L5619" t="str">
        <f t="shared" si="11341"/>
        <v>No Ct</v>
      </c>
      <c r="M5619" t="str">
        <f t="shared" si="11342"/>
        <v/>
      </c>
      <c r="N5619" t="str">
        <f t="shared" si="11343"/>
        <v/>
      </c>
      <c r="O5619" t="str">
        <f t="shared" si="11344"/>
        <v/>
      </c>
    </row>
    <row r="5620" spans="1:24" x14ac:dyDescent="0.25">
      <c r="A5620" t="s">
        <v>308</v>
      </c>
      <c r="B5620" t="s">
        <v>1494</v>
      </c>
      <c r="C5620" t="s">
        <v>20</v>
      </c>
      <c r="D5620" s="6">
        <v>0.1</v>
      </c>
      <c r="E5620" s="6" t="s">
        <v>17</v>
      </c>
      <c r="F5620" t="s">
        <v>1541</v>
      </c>
      <c r="G5620" t="str">
        <f t="shared" si="11394"/>
        <v>DL2021025</v>
      </c>
      <c r="H5620" t="str">
        <f t="shared" si="11337"/>
        <v>17</v>
      </c>
      <c r="I5620" t="str">
        <f t="shared" si="11338"/>
        <v>Pukkellaks_17_20211117_DL2021025_HelsingoerGymStenhusGym</v>
      </c>
      <c r="J5620" t="str">
        <f t="shared" si="11339"/>
        <v>Pukkellaks</v>
      </c>
      <c r="K5620" t="str">
        <f t="shared" si="11340"/>
        <v>eDNA</v>
      </c>
      <c r="L5620" t="str">
        <f t="shared" si="11341"/>
        <v>No Ct</v>
      </c>
      <c r="M5620" t="str">
        <f t="shared" si="11342"/>
        <v/>
      </c>
      <c r="N5620" t="str">
        <f t="shared" si="11343"/>
        <v/>
      </c>
      <c r="O5620" t="str">
        <f t="shared" si="11344"/>
        <v/>
      </c>
    </row>
    <row r="5621" spans="1:24" x14ac:dyDescent="0.25">
      <c r="A5621" t="s">
        <v>310</v>
      </c>
      <c r="B5621" t="s">
        <v>1494</v>
      </c>
      <c r="C5621" t="s">
        <v>20</v>
      </c>
      <c r="D5621" s="6">
        <v>0.1</v>
      </c>
      <c r="E5621" s="6" t="s">
        <v>17</v>
      </c>
      <c r="F5621" t="s">
        <v>1541</v>
      </c>
      <c r="G5621" t="str">
        <f t="shared" si="11394"/>
        <v>DL2021025</v>
      </c>
      <c r="H5621" t="str">
        <f t="shared" si="11337"/>
        <v>17</v>
      </c>
      <c r="I5621" t="str">
        <f t="shared" si="11338"/>
        <v>Pukkellaks_17_20211117_DL2021025_HelsingoerGymStenhusGym</v>
      </c>
      <c r="J5621" t="str">
        <f t="shared" si="11339"/>
        <v>Pukkellaks</v>
      </c>
      <c r="K5621" t="str">
        <f t="shared" si="11340"/>
        <v>eDNA</v>
      </c>
      <c r="L5621" t="str">
        <f t="shared" si="11341"/>
        <v>No Ct</v>
      </c>
      <c r="M5621" t="str">
        <f t="shared" si="11342"/>
        <v/>
      </c>
      <c r="N5621" t="str">
        <f t="shared" si="11343"/>
        <v/>
      </c>
      <c r="O5621" t="str">
        <f t="shared" si="11344"/>
        <v/>
      </c>
    </row>
    <row r="5622" spans="1:24" x14ac:dyDescent="0.25">
      <c r="A5622" t="s">
        <v>311</v>
      </c>
      <c r="B5622" t="s">
        <v>1495</v>
      </c>
      <c r="C5622" t="s">
        <v>13</v>
      </c>
      <c r="D5622" s="6">
        <v>0.1</v>
      </c>
      <c r="E5622" s="6">
        <v>30.6</v>
      </c>
      <c r="F5622" t="s">
        <v>1541</v>
      </c>
      <c r="G5622" t="str">
        <f t="shared" si="11394"/>
        <v>DL2021025</v>
      </c>
      <c r="H5622" t="str">
        <f t="shared" si="11337"/>
        <v>18</v>
      </c>
      <c r="I5622" t="str">
        <f t="shared" si="11338"/>
        <v>Pukkellaks_18_20211117_DL2021025_HelsingoerGymStenhusGym</v>
      </c>
      <c r="J5622" t="str">
        <f t="shared" si="11339"/>
        <v>Pukkellaks</v>
      </c>
      <c r="K5622" t="str">
        <f t="shared" si="11340"/>
        <v>PosK</v>
      </c>
      <c r="L5622">
        <f t="shared" si="11341"/>
        <v>30.6</v>
      </c>
      <c r="M5622">
        <f t="shared" si="11342"/>
        <v>30.6</v>
      </c>
      <c r="N5622">
        <f t="shared" si="11343"/>
        <v>0</v>
      </c>
      <c r="O5622">
        <f t="shared" si="11344"/>
        <v>0</v>
      </c>
      <c r="Q5622">
        <f t="shared" ref="Q5622" si="11402">IF(L5624="No Ct",0,L5624)</f>
        <v>0</v>
      </c>
      <c r="R5622">
        <f t="shared" ref="R5622" si="11403">IF(L5625="No Ct",0,L5625)</f>
        <v>0</v>
      </c>
      <c r="S5622" t="str">
        <f t="shared" ref="S5622" si="11404">IF(AND(M5622&gt;0,N5622=0),"Valid","Invalid")</f>
        <v>Valid</v>
      </c>
      <c r="T5622" t="str">
        <f t="shared" ref="T5622" si="11405">IF(OR(Q5622&gt;1,R5622&gt;1),"Present","Absent")</f>
        <v>Absent</v>
      </c>
      <c r="U5622" t="str">
        <f t="shared" ref="U5622" si="11406">IF(OR(AND(Q5622&gt;1,Q5622&lt;41),AND(R5622&gt;1,R5622&lt;41)),"Ct&lt;41","Ct&gt;41")</f>
        <v>Ct&gt;41</v>
      </c>
      <c r="V5622" t="str">
        <f>VLOOKUP(J5622,Datasæt_Analysesystemer!$C$2:$D$68,2,FALSE)</f>
        <v>Pukkellaks</v>
      </c>
      <c r="W5622" t="str">
        <f t="shared" ref="W5622" si="11407">MID(F5622,10,9)</f>
        <v>DL2021025</v>
      </c>
      <c r="X5622" t="str">
        <f t="shared" ref="X5622" si="11408">W5622&amp;"_"&amp;V5622&amp;"_"&amp;S5622&amp;"_"&amp;T5622&amp;"_"&amp;U5622</f>
        <v>DL2021025_Pukkellaks_Valid_Absent_Ct&gt;41</v>
      </c>
    </row>
    <row r="5623" spans="1:24" x14ac:dyDescent="0.25">
      <c r="A5623" t="s">
        <v>313</v>
      </c>
      <c r="B5623" t="s">
        <v>1496</v>
      </c>
      <c r="C5623" t="s">
        <v>16</v>
      </c>
      <c r="D5623" s="6">
        <v>0.1</v>
      </c>
      <c r="E5623" s="6" t="s">
        <v>17</v>
      </c>
      <c r="F5623" t="s">
        <v>1541</v>
      </c>
      <c r="G5623" t="str">
        <f t="shared" si="11394"/>
        <v>DL2021025</v>
      </c>
      <c r="H5623" t="str">
        <f t="shared" si="11337"/>
        <v>18</v>
      </c>
      <c r="I5623" t="str">
        <f t="shared" si="11338"/>
        <v>Pukkellaks_18_20211117_DL2021025_HelsingoerGymStenhusGym</v>
      </c>
      <c r="J5623" t="str">
        <f t="shared" si="11339"/>
        <v>Pukkellaks</v>
      </c>
      <c r="K5623" t="str">
        <f t="shared" si="11340"/>
        <v>NegK</v>
      </c>
      <c r="L5623" t="str">
        <f t="shared" si="11341"/>
        <v>No Ct</v>
      </c>
      <c r="M5623" t="str">
        <f t="shared" si="11342"/>
        <v/>
      </c>
      <c r="N5623" t="str">
        <f t="shared" si="11343"/>
        <v/>
      </c>
      <c r="O5623" t="str">
        <f t="shared" si="11344"/>
        <v/>
      </c>
    </row>
    <row r="5624" spans="1:24" x14ac:dyDescent="0.25">
      <c r="A5624" t="s">
        <v>315</v>
      </c>
      <c r="B5624" t="s">
        <v>1497</v>
      </c>
      <c r="C5624" t="s">
        <v>20</v>
      </c>
      <c r="D5624" s="6">
        <v>0.1</v>
      </c>
      <c r="E5624" s="6" t="s">
        <v>17</v>
      </c>
      <c r="F5624" t="s">
        <v>1541</v>
      </c>
      <c r="G5624" t="str">
        <f t="shared" si="11394"/>
        <v>DL2021025</v>
      </c>
      <c r="H5624" t="str">
        <f t="shared" si="11337"/>
        <v>18</v>
      </c>
      <c r="I5624" t="str">
        <f t="shared" si="11338"/>
        <v>Pukkellaks_18_20211117_DL2021025_HelsingoerGymStenhusGym</v>
      </c>
      <c r="J5624" t="str">
        <f t="shared" si="11339"/>
        <v>Pukkellaks</v>
      </c>
      <c r="K5624" t="str">
        <f t="shared" si="11340"/>
        <v>eDNA</v>
      </c>
      <c r="L5624" t="str">
        <f t="shared" si="11341"/>
        <v>No Ct</v>
      </c>
      <c r="M5624" t="str">
        <f t="shared" si="11342"/>
        <v/>
      </c>
      <c r="N5624" t="str">
        <f t="shared" si="11343"/>
        <v/>
      </c>
      <c r="O5624" t="str">
        <f t="shared" si="11344"/>
        <v/>
      </c>
    </row>
    <row r="5625" spans="1:24" x14ac:dyDescent="0.25">
      <c r="A5625" t="s">
        <v>317</v>
      </c>
      <c r="B5625" t="s">
        <v>1497</v>
      </c>
      <c r="C5625" t="s">
        <v>20</v>
      </c>
      <c r="D5625" s="6">
        <v>0.1</v>
      </c>
      <c r="E5625" s="6" t="s">
        <v>17</v>
      </c>
      <c r="F5625" t="s">
        <v>1541</v>
      </c>
      <c r="G5625" t="str">
        <f t="shared" si="11394"/>
        <v>DL2021025</v>
      </c>
      <c r="H5625" t="str">
        <f t="shared" si="11337"/>
        <v>18</v>
      </c>
      <c r="I5625" t="str">
        <f t="shared" si="11338"/>
        <v>Pukkellaks_18_20211117_DL2021025_HelsingoerGymStenhusGym</v>
      </c>
      <c r="J5625" t="str">
        <f t="shared" si="11339"/>
        <v>Pukkellaks</v>
      </c>
      <c r="K5625" t="str">
        <f t="shared" si="11340"/>
        <v>eDNA</v>
      </c>
      <c r="L5625" t="str">
        <f t="shared" si="11341"/>
        <v>No Ct</v>
      </c>
      <c r="M5625" t="str">
        <f t="shared" si="11342"/>
        <v/>
      </c>
      <c r="N5625" t="str">
        <f t="shared" si="11343"/>
        <v/>
      </c>
      <c r="O5625" t="str">
        <f t="shared" si="11344"/>
        <v/>
      </c>
    </row>
    <row r="5626" spans="1:24" x14ac:dyDescent="0.25">
      <c r="A5626" t="s">
        <v>318</v>
      </c>
      <c r="B5626" t="s">
        <v>1529</v>
      </c>
      <c r="C5626" t="s">
        <v>13</v>
      </c>
      <c r="D5626" s="6">
        <v>0.1</v>
      </c>
      <c r="E5626" s="6" t="s">
        <v>17</v>
      </c>
      <c r="F5626" t="s">
        <v>1541</v>
      </c>
      <c r="G5626" t="str">
        <f t="shared" si="11394"/>
        <v>DL2021025</v>
      </c>
      <c r="H5626" t="str">
        <f t="shared" si="11337"/>
        <v>19</v>
      </c>
      <c r="I5626" t="str">
        <f t="shared" si="11338"/>
        <v>BlaafinnetTun_19_20211117_DL2021025_HelsingoerGymStenhusGym</v>
      </c>
      <c r="J5626" t="str">
        <f t="shared" si="11339"/>
        <v>BlaafinnetTun</v>
      </c>
      <c r="K5626" t="str">
        <f t="shared" si="11340"/>
        <v>PosK</v>
      </c>
      <c r="L5626" t="str">
        <f t="shared" si="11341"/>
        <v>No Ct</v>
      </c>
      <c r="M5626">
        <f t="shared" si="11342"/>
        <v>0</v>
      </c>
      <c r="N5626">
        <f t="shared" si="11343"/>
        <v>0</v>
      </c>
      <c r="O5626">
        <f t="shared" si="11344"/>
        <v>0</v>
      </c>
      <c r="Q5626">
        <f t="shared" ref="Q5626" si="11409">IF(L5628="No Ct",0,L5628)</f>
        <v>0</v>
      </c>
      <c r="R5626">
        <f t="shared" ref="R5626" si="11410">IF(L5629="No Ct",0,L5629)</f>
        <v>0</v>
      </c>
      <c r="S5626" t="str">
        <f t="shared" ref="S5626" si="11411">IF(AND(M5626&gt;0,N5626=0),"Valid","Invalid")</f>
        <v>Invalid</v>
      </c>
      <c r="T5626" t="str">
        <f t="shared" ref="T5626" si="11412">IF(OR(Q5626&gt;1,R5626&gt;1),"Present","Absent")</f>
        <v>Absent</v>
      </c>
      <c r="U5626" t="str">
        <f t="shared" ref="U5626" si="11413">IF(OR(AND(Q5626&gt;1,Q5626&lt;41),AND(R5626&gt;1,R5626&lt;41)),"Ct&lt;41","Ct&gt;41")</f>
        <v>Ct&gt;41</v>
      </c>
      <c r="V5626" t="str">
        <f>VLOOKUP(J5626,Datasæt_Analysesystemer!$C$2:$D$68,2,FALSE)</f>
        <v>Blåfinnet tun</v>
      </c>
      <c r="W5626" t="str">
        <f t="shared" ref="W5626" si="11414">MID(F5626,10,9)</f>
        <v>DL2021025</v>
      </c>
      <c r="X5626" t="str">
        <f t="shared" ref="X5626" si="11415">W5626&amp;"_"&amp;V5626&amp;"_"&amp;S5626&amp;"_"&amp;T5626&amp;"_"&amp;U5626</f>
        <v>DL2021025_Blåfinnet tun_Invalid_Absent_Ct&gt;41</v>
      </c>
    </row>
    <row r="5627" spans="1:24" x14ac:dyDescent="0.25">
      <c r="A5627" t="s">
        <v>320</v>
      </c>
      <c r="B5627" t="s">
        <v>1530</v>
      </c>
      <c r="C5627" t="s">
        <v>16</v>
      </c>
      <c r="D5627" s="6">
        <v>0.1</v>
      </c>
      <c r="E5627" s="6" t="s">
        <v>17</v>
      </c>
      <c r="F5627" t="s">
        <v>1541</v>
      </c>
      <c r="G5627" t="str">
        <f t="shared" si="11394"/>
        <v>DL2021025</v>
      </c>
      <c r="H5627" t="str">
        <f t="shared" si="11337"/>
        <v>19</v>
      </c>
      <c r="I5627" t="str">
        <f t="shared" si="11338"/>
        <v>BlaafinnetTun_19_20211117_DL2021025_HelsingoerGymStenhusGym</v>
      </c>
      <c r="J5627" t="str">
        <f t="shared" si="11339"/>
        <v>BlaafinnetTun</v>
      </c>
      <c r="K5627" t="str">
        <f t="shared" si="11340"/>
        <v>NegK</v>
      </c>
      <c r="L5627" t="str">
        <f t="shared" si="11341"/>
        <v>No Ct</v>
      </c>
      <c r="M5627" t="str">
        <f t="shared" si="11342"/>
        <v/>
      </c>
      <c r="N5627" t="str">
        <f t="shared" si="11343"/>
        <v/>
      </c>
      <c r="O5627" t="str">
        <f t="shared" si="11344"/>
        <v/>
      </c>
    </row>
    <row r="5628" spans="1:24" x14ac:dyDescent="0.25">
      <c r="A5628" t="s">
        <v>322</v>
      </c>
      <c r="B5628" t="s">
        <v>1531</v>
      </c>
      <c r="C5628" t="s">
        <v>20</v>
      </c>
      <c r="D5628" s="6">
        <v>0.1</v>
      </c>
      <c r="E5628" s="6" t="s">
        <v>17</v>
      </c>
      <c r="F5628" t="s">
        <v>1541</v>
      </c>
      <c r="G5628" t="str">
        <f t="shared" si="11394"/>
        <v>DL2021025</v>
      </c>
      <c r="H5628" t="str">
        <f t="shared" si="11337"/>
        <v>19</v>
      </c>
      <c r="I5628" t="str">
        <f t="shared" si="11338"/>
        <v>BlaafinnetTun_19_20211117_DL2021025_HelsingoerGymStenhusGym</v>
      </c>
      <c r="J5628" t="str">
        <f t="shared" si="11339"/>
        <v>BlaafinnetTun</v>
      </c>
      <c r="K5628" t="str">
        <f t="shared" si="11340"/>
        <v>eDNA</v>
      </c>
      <c r="L5628" t="str">
        <f t="shared" si="11341"/>
        <v>No Ct</v>
      </c>
      <c r="M5628" t="str">
        <f t="shared" si="11342"/>
        <v/>
      </c>
      <c r="N5628" t="str">
        <f t="shared" si="11343"/>
        <v/>
      </c>
      <c r="O5628" t="str">
        <f t="shared" si="11344"/>
        <v/>
      </c>
    </row>
    <row r="5629" spans="1:24" x14ac:dyDescent="0.25">
      <c r="A5629" t="s">
        <v>324</v>
      </c>
      <c r="B5629" t="s">
        <v>1531</v>
      </c>
      <c r="C5629" t="s">
        <v>20</v>
      </c>
      <c r="D5629" s="6">
        <v>0.1</v>
      </c>
      <c r="E5629" s="6" t="s">
        <v>17</v>
      </c>
      <c r="F5629" t="s">
        <v>1541</v>
      </c>
      <c r="G5629" t="str">
        <f t="shared" si="11394"/>
        <v>DL2021025</v>
      </c>
      <c r="H5629" t="str">
        <f t="shared" si="11337"/>
        <v>19</v>
      </c>
      <c r="I5629" t="str">
        <f t="shared" si="11338"/>
        <v>BlaafinnetTun_19_20211117_DL2021025_HelsingoerGymStenhusGym</v>
      </c>
      <c r="J5629" t="str">
        <f t="shared" si="11339"/>
        <v>BlaafinnetTun</v>
      </c>
      <c r="K5629" t="str">
        <f t="shared" si="11340"/>
        <v>eDNA</v>
      </c>
      <c r="L5629" t="str">
        <f t="shared" si="11341"/>
        <v>No Ct</v>
      </c>
      <c r="M5629" t="str">
        <f t="shared" si="11342"/>
        <v/>
      </c>
      <c r="N5629" t="str">
        <f t="shared" si="11343"/>
        <v/>
      </c>
      <c r="O5629" t="str">
        <f t="shared" si="11344"/>
        <v/>
      </c>
    </row>
    <row r="5630" spans="1:24" x14ac:dyDescent="0.25">
      <c r="A5630" t="s">
        <v>325</v>
      </c>
      <c r="B5630" t="s">
        <v>1532</v>
      </c>
      <c r="C5630" t="s">
        <v>13</v>
      </c>
      <c r="D5630" s="6">
        <v>0.1</v>
      </c>
      <c r="E5630" s="6">
        <v>40.729999999999997</v>
      </c>
      <c r="F5630" t="s">
        <v>1541</v>
      </c>
      <c r="G5630" t="str">
        <f t="shared" si="11394"/>
        <v>DL2021025</v>
      </c>
      <c r="H5630" t="str">
        <f t="shared" si="11337"/>
        <v>20</v>
      </c>
      <c r="I5630" t="str">
        <f t="shared" si="11338"/>
        <v>BlaafinnetTun_20_20211117_DL2021025_HelsingoerGymStenhusGym</v>
      </c>
      <c r="J5630" t="str">
        <f t="shared" si="11339"/>
        <v>BlaafinnetTun</v>
      </c>
      <c r="K5630" t="str">
        <f t="shared" si="11340"/>
        <v>PosK</v>
      </c>
      <c r="L5630">
        <f t="shared" si="11341"/>
        <v>40.729999999999997</v>
      </c>
      <c r="M5630">
        <f t="shared" si="11342"/>
        <v>40.729999999999997</v>
      </c>
      <c r="N5630">
        <f t="shared" si="11343"/>
        <v>40.74</v>
      </c>
      <c r="O5630">
        <f t="shared" si="11344"/>
        <v>40.43</v>
      </c>
      <c r="Q5630">
        <f t="shared" ref="Q5630" si="11416">IF(L5632="No Ct",0,L5632)</f>
        <v>40.43</v>
      </c>
      <c r="R5630">
        <f t="shared" ref="R5630" si="11417">IF(L5633="No Ct",0,L5633)</f>
        <v>0</v>
      </c>
      <c r="S5630" t="str">
        <f t="shared" ref="S5630" si="11418">IF(AND(M5630&gt;0,N5630=0),"Valid","Invalid")</f>
        <v>Invalid</v>
      </c>
      <c r="T5630" t="str">
        <f t="shared" ref="T5630" si="11419">IF(OR(Q5630&gt;1,R5630&gt;1),"Present","Absent")</f>
        <v>Present</v>
      </c>
      <c r="U5630" t="str">
        <f t="shared" ref="U5630" si="11420">IF(OR(AND(Q5630&gt;1,Q5630&lt;41),AND(R5630&gt;1,R5630&lt;41)),"Ct&lt;41","Ct&gt;41")</f>
        <v>Ct&lt;41</v>
      </c>
      <c r="V5630" t="str">
        <f>VLOOKUP(J5630,Datasæt_Analysesystemer!$C$2:$D$68,2,FALSE)</f>
        <v>Blåfinnet tun</v>
      </c>
      <c r="W5630" t="str">
        <f t="shared" ref="W5630" si="11421">MID(F5630,10,9)</f>
        <v>DL2021025</v>
      </c>
      <c r="X5630" t="str">
        <f t="shared" ref="X5630" si="11422">W5630&amp;"_"&amp;V5630&amp;"_"&amp;S5630&amp;"_"&amp;T5630&amp;"_"&amp;U5630</f>
        <v>DL2021025_Blåfinnet tun_Invalid_Present_Ct&lt;41</v>
      </c>
    </row>
    <row r="5631" spans="1:24" x14ac:dyDescent="0.25">
      <c r="A5631" t="s">
        <v>327</v>
      </c>
      <c r="B5631" t="s">
        <v>1533</v>
      </c>
      <c r="C5631" t="s">
        <v>16</v>
      </c>
      <c r="D5631" s="6">
        <v>0.1</v>
      </c>
      <c r="E5631" s="6">
        <v>40.74</v>
      </c>
      <c r="F5631" t="s">
        <v>1541</v>
      </c>
      <c r="G5631" t="str">
        <f t="shared" si="11394"/>
        <v>DL2021025</v>
      </c>
      <c r="H5631" t="str">
        <f t="shared" si="11337"/>
        <v>20</v>
      </c>
      <c r="I5631" t="str">
        <f t="shared" si="11338"/>
        <v>BlaafinnetTun_20_20211117_DL2021025_HelsingoerGymStenhusGym</v>
      </c>
      <c r="J5631" t="str">
        <f t="shared" si="11339"/>
        <v>BlaafinnetTun</v>
      </c>
      <c r="K5631" t="str">
        <f t="shared" si="11340"/>
        <v>NegK</v>
      </c>
      <c r="L5631">
        <f t="shared" si="11341"/>
        <v>40.74</v>
      </c>
      <c r="M5631" t="str">
        <f t="shared" si="11342"/>
        <v/>
      </c>
      <c r="N5631" t="str">
        <f t="shared" si="11343"/>
        <v/>
      </c>
      <c r="O5631" t="str">
        <f t="shared" si="11344"/>
        <v/>
      </c>
    </row>
    <row r="5632" spans="1:24" x14ac:dyDescent="0.25">
      <c r="A5632" t="s">
        <v>329</v>
      </c>
      <c r="B5632" t="s">
        <v>1534</v>
      </c>
      <c r="C5632" t="s">
        <v>20</v>
      </c>
      <c r="D5632" s="6">
        <v>0.1</v>
      </c>
      <c r="E5632" s="6">
        <v>40.43</v>
      </c>
      <c r="F5632" t="s">
        <v>1541</v>
      </c>
      <c r="G5632" t="str">
        <f t="shared" si="11394"/>
        <v>DL2021025</v>
      </c>
      <c r="H5632" t="str">
        <f t="shared" si="11337"/>
        <v>20</v>
      </c>
      <c r="I5632" t="str">
        <f t="shared" si="11338"/>
        <v>BlaafinnetTun_20_20211117_DL2021025_HelsingoerGymStenhusGym</v>
      </c>
      <c r="J5632" t="str">
        <f t="shared" si="11339"/>
        <v>BlaafinnetTun</v>
      </c>
      <c r="K5632" t="str">
        <f t="shared" si="11340"/>
        <v>eDNA</v>
      </c>
      <c r="L5632">
        <f t="shared" si="11341"/>
        <v>40.43</v>
      </c>
      <c r="M5632" t="str">
        <f t="shared" si="11342"/>
        <v/>
      </c>
      <c r="N5632" t="str">
        <f t="shared" si="11343"/>
        <v/>
      </c>
      <c r="O5632" t="str">
        <f t="shared" si="11344"/>
        <v/>
      </c>
    </row>
    <row r="5633" spans="1:24" x14ac:dyDescent="0.25">
      <c r="A5633" t="s">
        <v>331</v>
      </c>
      <c r="B5633" t="s">
        <v>1534</v>
      </c>
      <c r="C5633" t="s">
        <v>20</v>
      </c>
      <c r="D5633" s="6">
        <v>0.1</v>
      </c>
      <c r="E5633" s="6" t="s">
        <v>17</v>
      </c>
      <c r="F5633" t="s">
        <v>1541</v>
      </c>
      <c r="G5633" t="str">
        <f t="shared" si="11394"/>
        <v>DL2021025</v>
      </c>
      <c r="H5633" t="str">
        <f t="shared" si="11337"/>
        <v>20</v>
      </c>
      <c r="I5633" t="str">
        <f t="shared" si="11338"/>
        <v>BlaafinnetTun_20_20211117_DL2021025_HelsingoerGymStenhusGym</v>
      </c>
      <c r="J5633" t="str">
        <f t="shared" si="11339"/>
        <v>BlaafinnetTun</v>
      </c>
      <c r="K5633" t="str">
        <f t="shared" si="11340"/>
        <v>eDNA</v>
      </c>
      <c r="L5633" t="str">
        <f t="shared" si="11341"/>
        <v>No Ct</v>
      </c>
      <c r="M5633" t="str">
        <f t="shared" si="11342"/>
        <v/>
      </c>
      <c r="N5633" t="str">
        <f t="shared" si="11343"/>
        <v/>
      </c>
      <c r="O5633" t="str">
        <f t="shared" si="11344"/>
        <v/>
      </c>
    </row>
    <row r="5634" spans="1:24" x14ac:dyDescent="0.25">
      <c r="A5634" t="s">
        <v>390</v>
      </c>
      <c r="B5634" t="s">
        <v>1504</v>
      </c>
      <c r="C5634" t="s">
        <v>13</v>
      </c>
      <c r="D5634" s="6">
        <v>0.1</v>
      </c>
      <c r="E5634" s="6">
        <v>31.26</v>
      </c>
      <c r="F5634" t="s">
        <v>1541</v>
      </c>
      <c r="G5634" t="str">
        <f t="shared" si="11394"/>
        <v>DL2021025</v>
      </c>
      <c r="H5634" t="str">
        <f t="shared" si="11337"/>
        <v>21</v>
      </c>
      <c r="I5634" t="str">
        <f t="shared" si="11338"/>
        <v>Stillehavsoesters_21_20211117_DL2021025_HelsingoerGymStenhusGym</v>
      </c>
      <c r="J5634" t="str">
        <f t="shared" si="11339"/>
        <v>Stillehavsoesters</v>
      </c>
      <c r="K5634" t="str">
        <f t="shared" si="11340"/>
        <v>PosK</v>
      </c>
      <c r="L5634">
        <f t="shared" si="11341"/>
        <v>31.26</v>
      </c>
      <c r="M5634">
        <f t="shared" si="11342"/>
        <v>31.26</v>
      </c>
      <c r="N5634">
        <f t="shared" si="11343"/>
        <v>0</v>
      </c>
      <c r="O5634">
        <f t="shared" si="11344"/>
        <v>0</v>
      </c>
      <c r="Q5634">
        <f t="shared" ref="Q5634" si="11423">IF(L5636="No Ct",0,L5636)</f>
        <v>0</v>
      </c>
      <c r="R5634">
        <f t="shared" ref="R5634" si="11424">IF(L5637="No Ct",0,L5637)</f>
        <v>0</v>
      </c>
      <c r="S5634" t="str">
        <f t="shared" ref="S5634" si="11425">IF(AND(M5634&gt;0,N5634=0),"Valid","Invalid")</f>
        <v>Valid</v>
      </c>
      <c r="T5634" t="str">
        <f t="shared" ref="T5634" si="11426">IF(OR(Q5634&gt;1,R5634&gt;1),"Present","Absent")</f>
        <v>Absent</v>
      </c>
      <c r="U5634" t="str">
        <f t="shared" ref="U5634" si="11427">IF(OR(AND(Q5634&gt;1,Q5634&lt;41),AND(R5634&gt;1,R5634&lt;41)),"Ct&lt;41","Ct&gt;41")</f>
        <v>Ct&gt;41</v>
      </c>
      <c r="V5634" t="str">
        <f>VLOOKUP(J5634,Datasæt_Analysesystemer!$C$2:$D$68,2,FALSE)</f>
        <v>Stillehavsøsters</v>
      </c>
      <c r="W5634" t="str">
        <f t="shared" ref="W5634" si="11428">MID(F5634,10,9)</f>
        <v>DL2021025</v>
      </c>
      <c r="X5634" t="str">
        <f t="shared" ref="X5634" si="11429">W5634&amp;"_"&amp;V5634&amp;"_"&amp;S5634&amp;"_"&amp;T5634&amp;"_"&amp;U5634</f>
        <v>DL2021025_Stillehavsøsters_Valid_Absent_Ct&gt;41</v>
      </c>
    </row>
    <row r="5635" spans="1:24" x14ac:dyDescent="0.25">
      <c r="A5635" t="s">
        <v>392</v>
      </c>
      <c r="B5635" t="s">
        <v>1505</v>
      </c>
      <c r="C5635" t="s">
        <v>16</v>
      </c>
      <c r="D5635" s="6">
        <v>0.1</v>
      </c>
      <c r="E5635" s="6" t="s">
        <v>17</v>
      </c>
      <c r="F5635" t="s">
        <v>1541</v>
      </c>
      <c r="G5635" t="str">
        <f t="shared" si="11394"/>
        <v>DL2021025</v>
      </c>
      <c r="H5635" t="str">
        <f t="shared" si="11337"/>
        <v>21</v>
      </c>
      <c r="I5635" t="str">
        <f t="shared" si="11338"/>
        <v>Stillehavsoesters_21_20211117_DL2021025_HelsingoerGymStenhusGym</v>
      </c>
      <c r="J5635" t="str">
        <f t="shared" si="11339"/>
        <v>Stillehavsoesters</v>
      </c>
      <c r="K5635" t="str">
        <f t="shared" si="11340"/>
        <v>NegK</v>
      </c>
      <c r="L5635" t="str">
        <f t="shared" si="11341"/>
        <v>No Ct</v>
      </c>
      <c r="M5635" t="str">
        <f t="shared" si="11342"/>
        <v/>
      </c>
      <c r="N5635" t="str">
        <f t="shared" si="11343"/>
        <v/>
      </c>
      <c r="O5635" t="str">
        <f t="shared" si="11344"/>
        <v/>
      </c>
    </row>
    <row r="5636" spans="1:24" x14ac:dyDescent="0.25">
      <c r="A5636" t="s">
        <v>394</v>
      </c>
      <c r="B5636" t="s">
        <v>1506</v>
      </c>
      <c r="C5636" t="s">
        <v>20</v>
      </c>
      <c r="D5636" s="6">
        <v>0.1</v>
      </c>
      <c r="E5636" s="6" t="s">
        <v>17</v>
      </c>
      <c r="F5636" t="s">
        <v>1541</v>
      </c>
      <c r="G5636" t="str">
        <f t="shared" si="11394"/>
        <v>DL2021025</v>
      </c>
      <c r="H5636" t="str">
        <f t="shared" si="11337"/>
        <v>21</v>
      </c>
      <c r="I5636" t="str">
        <f t="shared" si="11338"/>
        <v>Stillehavsoesters_21_20211117_DL2021025_HelsingoerGymStenhusGym</v>
      </c>
      <c r="J5636" t="str">
        <f t="shared" si="11339"/>
        <v>Stillehavsoesters</v>
      </c>
      <c r="K5636" t="str">
        <f t="shared" si="11340"/>
        <v>eDNA</v>
      </c>
      <c r="L5636" t="str">
        <f t="shared" si="11341"/>
        <v>No Ct</v>
      </c>
      <c r="M5636" t="str">
        <f t="shared" si="11342"/>
        <v/>
      </c>
      <c r="N5636" t="str">
        <f t="shared" si="11343"/>
        <v/>
      </c>
      <c r="O5636" t="str">
        <f t="shared" si="11344"/>
        <v/>
      </c>
    </row>
    <row r="5637" spans="1:24" x14ac:dyDescent="0.25">
      <c r="A5637" t="s">
        <v>396</v>
      </c>
      <c r="B5637" t="s">
        <v>1506</v>
      </c>
      <c r="C5637" t="s">
        <v>20</v>
      </c>
      <c r="D5637" s="6">
        <v>0.1</v>
      </c>
      <c r="E5637" s="6" t="s">
        <v>17</v>
      </c>
      <c r="F5637" t="s">
        <v>1541</v>
      </c>
      <c r="G5637" t="str">
        <f t="shared" si="11394"/>
        <v>DL2021025</v>
      </c>
      <c r="H5637" t="str">
        <f t="shared" si="11337"/>
        <v>21</v>
      </c>
      <c r="I5637" t="str">
        <f t="shared" si="11338"/>
        <v>Stillehavsoesters_21_20211117_DL2021025_HelsingoerGymStenhusGym</v>
      </c>
      <c r="J5637" t="str">
        <f t="shared" si="11339"/>
        <v>Stillehavsoesters</v>
      </c>
      <c r="K5637" t="str">
        <f t="shared" si="11340"/>
        <v>eDNA</v>
      </c>
      <c r="L5637" t="str">
        <f t="shared" si="11341"/>
        <v>No Ct</v>
      </c>
      <c r="M5637" t="str">
        <f t="shared" si="11342"/>
        <v/>
      </c>
      <c r="N5637" t="str">
        <f t="shared" si="11343"/>
        <v/>
      </c>
      <c r="O5637" t="str">
        <f t="shared" si="11344"/>
        <v/>
      </c>
    </row>
    <row r="5638" spans="1:24" x14ac:dyDescent="0.25">
      <c r="A5638" t="s">
        <v>397</v>
      </c>
      <c r="B5638" t="s">
        <v>1507</v>
      </c>
      <c r="C5638" t="s">
        <v>13</v>
      </c>
      <c r="D5638" s="6">
        <v>0.1</v>
      </c>
      <c r="E5638" s="6" t="s">
        <v>17</v>
      </c>
      <c r="F5638" t="s">
        <v>1541</v>
      </c>
      <c r="G5638" t="str">
        <f t="shared" si="11394"/>
        <v>DL2021025</v>
      </c>
      <c r="H5638" t="str">
        <f t="shared" si="11337"/>
        <v>22</v>
      </c>
      <c r="I5638" t="str">
        <f t="shared" si="11338"/>
        <v>Stillehavsoesters_22_20211117_DL2021025_HelsingoerGymStenhusGym</v>
      </c>
      <c r="J5638" t="str">
        <f t="shared" si="11339"/>
        <v>Stillehavsoesters</v>
      </c>
      <c r="K5638" t="str">
        <f t="shared" si="11340"/>
        <v>PosK</v>
      </c>
      <c r="L5638" t="str">
        <f t="shared" si="11341"/>
        <v>No Ct</v>
      </c>
      <c r="M5638">
        <f t="shared" si="11342"/>
        <v>0</v>
      </c>
      <c r="N5638">
        <f t="shared" si="11343"/>
        <v>0</v>
      </c>
      <c r="O5638">
        <f t="shared" si="11344"/>
        <v>0</v>
      </c>
      <c r="Q5638">
        <f t="shared" ref="Q5638" si="11430">IF(L5640="No Ct",0,L5640)</f>
        <v>0</v>
      </c>
      <c r="R5638">
        <f t="shared" ref="R5638" si="11431">IF(L5641="No Ct",0,L5641)</f>
        <v>0</v>
      </c>
      <c r="S5638" t="str">
        <f t="shared" ref="S5638" si="11432">IF(AND(M5638&gt;0,N5638=0),"Valid","Invalid")</f>
        <v>Invalid</v>
      </c>
      <c r="T5638" t="str">
        <f t="shared" ref="T5638" si="11433">IF(OR(Q5638&gt;1,R5638&gt;1),"Present","Absent")</f>
        <v>Absent</v>
      </c>
      <c r="U5638" t="str">
        <f t="shared" ref="U5638" si="11434">IF(OR(AND(Q5638&gt;1,Q5638&lt;41),AND(R5638&gt;1,R5638&lt;41)),"Ct&lt;41","Ct&gt;41")</f>
        <v>Ct&gt;41</v>
      </c>
      <c r="V5638" t="str">
        <f>VLOOKUP(J5638,Datasæt_Analysesystemer!$C$2:$D$68,2,FALSE)</f>
        <v>Stillehavsøsters</v>
      </c>
      <c r="W5638" t="str">
        <f t="shared" ref="W5638" si="11435">MID(F5638,10,9)</f>
        <v>DL2021025</v>
      </c>
      <c r="X5638" t="str">
        <f t="shared" ref="X5638" si="11436">W5638&amp;"_"&amp;V5638&amp;"_"&amp;S5638&amp;"_"&amp;T5638&amp;"_"&amp;U5638</f>
        <v>DL2021025_Stillehavsøsters_Invalid_Absent_Ct&gt;41</v>
      </c>
    </row>
    <row r="5639" spans="1:24" x14ac:dyDescent="0.25">
      <c r="A5639" t="s">
        <v>399</v>
      </c>
      <c r="B5639" t="s">
        <v>1508</v>
      </c>
      <c r="C5639" t="s">
        <v>16</v>
      </c>
      <c r="D5639" s="6">
        <v>0.1</v>
      </c>
      <c r="E5639" s="6" t="s">
        <v>17</v>
      </c>
      <c r="F5639" t="s">
        <v>1541</v>
      </c>
      <c r="G5639" t="str">
        <f t="shared" si="11394"/>
        <v>DL2021025</v>
      </c>
      <c r="H5639" t="str">
        <f t="shared" si="11337"/>
        <v>22</v>
      </c>
      <c r="I5639" t="str">
        <f t="shared" si="11338"/>
        <v>Stillehavsoesters_22_20211117_DL2021025_HelsingoerGymStenhusGym</v>
      </c>
      <c r="J5639" t="str">
        <f t="shared" si="11339"/>
        <v>Stillehavsoesters</v>
      </c>
      <c r="K5639" t="str">
        <f t="shared" si="11340"/>
        <v>NegK</v>
      </c>
      <c r="L5639" t="str">
        <f t="shared" si="11341"/>
        <v>No Ct</v>
      </c>
      <c r="M5639" t="str">
        <f t="shared" si="11342"/>
        <v/>
      </c>
      <c r="N5639" t="str">
        <f t="shared" si="11343"/>
        <v/>
      </c>
      <c r="O5639" t="str">
        <f t="shared" si="11344"/>
        <v/>
      </c>
    </row>
    <row r="5640" spans="1:24" x14ac:dyDescent="0.25">
      <c r="A5640" t="s">
        <v>401</v>
      </c>
      <c r="B5640" t="s">
        <v>1509</v>
      </c>
      <c r="C5640" t="s">
        <v>20</v>
      </c>
      <c r="D5640" s="6">
        <v>0.1</v>
      </c>
      <c r="E5640" s="6" t="s">
        <v>17</v>
      </c>
      <c r="F5640" t="s">
        <v>1541</v>
      </c>
      <c r="G5640" t="str">
        <f t="shared" si="11394"/>
        <v>DL2021025</v>
      </c>
      <c r="H5640" t="str">
        <f t="shared" si="11337"/>
        <v>22</v>
      </c>
      <c r="I5640" t="str">
        <f t="shared" si="11338"/>
        <v>Stillehavsoesters_22_20211117_DL2021025_HelsingoerGymStenhusGym</v>
      </c>
      <c r="J5640" t="str">
        <f t="shared" si="11339"/>
        <v>Stillehavsoesters</v>
      </c>
      <c r="K5640" t="str">
        <f t="shared" si="11340"/>
        <v>eDNA</v>
      </c>
      <c r="L5640" t="str">
        <f t="shared" si="11341"/>
        <v>No Ct</v>
      </c>
      <c r="M5640" t="str">
        <f t="shared" si="11342"/>
        <v/>
      </c>
      <c r="N5640" t="str">
        <f t="shared" si="11343"/>
        <v/>
      </c>
      <c r="O5640" t="str">
        <f t="shared" si="11344"/>
        <v/>
      </c>
    </row>
    <row r="5641" spans="1:24" x14ac:dyDescent="0.25">
      <c r="A5641" t="s">
        <v>403</v>
      </c>
      <c r="B5641" t="s">
        <v>1509</v>
      </c>
      <c r="C5641" t="s">
        <v>20</v>
      </c>
      <c r="D5641" s="6">
        <v>0.1</v>
      </c>
      <c r="E5641" s="6" t="s">
        <v>17</v>
      </c>
      <c r="F5641" t="s">
        <v>1541</v>
      </c>
      <c r="G5641" t="str">
        <f t="shared" si="11394"/>
        <v>DL2021025</v>
      </c>
      <c r="H5641" t="str">
        <f t="shared" si="11337"/>
        <v>22</v>
      </c>
      <c r="I5641" t="str">
        <f t="shared" si="11338"/>
        <v>Stillehavsoesters_22_20211117_DL2021025_HelsingoerGymStenhusGym</v>
      </c>
      <c r="J5641" t="str">
        <f t="shared" si="11339"/>
        <v>Stillehavsoesters</v>
      </c>
      <c r="K5641" t="str">
        <f t="shared" si="11340"/>
        <v>eDNA</v>
      </c>
      <c r="L5641" t="str">
        <f t="shared" si="11341"/>
        <v>No Ct</v>
      </c>
      <c r="M5641" t="str">
        <f t="shared" si="11342"/>
        <v/>
      </c>
      <c r="N5641" t="str">
        <f t="shared" si="11343"/>
        <v/>
      </c>
      <c r="O5641" t="str">
        <f t="shared" si="11344"/>
        <v/>
      </c>
    </row>
    <row r="5642" spans="1:24" x14ac:dyDescent="0.25">
      <c r="A5642" t="s">
        <v>404</v>
      </c>
      <c r="B5642" t="s">
        <v>692</v>
      </c>
      <c r="C5642" t="s">
        <v>13</v>
      </c>
      <c r="D5642" s="6">
        <v>0.1</v>
      </c>
      <c r="E5642" s="6">
        <v>22.72</v>
      </c>
      <c r="F5642" t="s">
        <v>1541</v>
      </c>
      <c r="G5642" t="str">
        <f t="shared" si="11394"/>
        <v>DL2021025</v>
      </c>
      <c r="H5642" t="str">
        <f t="shared" si="11337"/>
        <v>23</v>
      </c>
      <c r="I5642" t="str">
        <f t="shared" si="11338"/>
        <v>SortmundetKutling_23_20211117_DL2021025_HelsingoerGymStenhusGym</v>
      </c>
      <c r="J5642" t="str">
        <f t="shared" si="11339"/>
        <v>SortmundetKutling</v>
      </c>
      <c r="K5642" t="str">
        <f t="shared" si="11340"/>
        <v>PosK</v>
      </c>
      <c r="L5642">
        <f t="shared" si="11341"/>
        <v>22.72</v>
      </c>
      <c r="M5642">
        <f t="shared" si="11342"/>
        <v>22.72</v>
      </c>
      <c r="N5642">
        <f t="shared" si="11343"/>
        <v>0</v>
      </c>
      <c r="O5642">
        <f t="shared" si="11344"/>
        <v>73.56</v>
      </c>
      <c r="Q5642">
        <f t="shared" ref="Q5642" si="11437">IF(L5644="No Ct",0,L5644)</f>
        <v>36.619999999999997</v>
      </c>
      <c r="R5642">
        <f t="shared" ref="R5642" si="11438">IF(L5645="No Ct",0,L5645)</f>
        <v>36.94</v>
      </c>
      <c r="S5642" t="str">
        <f t="shared" ref="S5642" si="11439">IF(AND(M5642&gt;0,N5642=0),"Valid","Invalid")</f>
        <v>Valid</v>
      </c>
      <c r="T5642" t="str">
        <f t="shared" ref="T5642" si="11440">IF(OR(Q5642&gt;1,R5642&gt;1),"Present","Absent")</f>
        <v>Present</v>
      </c>
      <c r="U5642" t="str">
        <f t="shared" ref="U5642" si="11441">IF(OR(AND(Q5642&gt;1,Q5642&lt;41),AND(R5642&gt;1,R5642&lt;41)),"Ct&lt;41","Ct&gt;41")</f>
        <v>Ct&lt;41</v>
      </c>
      <c r="V5642" t="str">
        <f>VLOOKUP(J5642,Datasæt_Analysesystemer!$C$2:$D$68,2,FALSE)</f>
        <v>Sortmundet kutling</v>
      </c>
      <c r="W5642" t="str">
        <f t="shared" ref="W5642" si="11442">MID(F5642,10,9)</f>
        <v>DL2021025</v>
      </c>
      <c r="X5642" t="str">
        <f t="shared" ref="X5642" si="11443">W5642&amp;"_"&amp;V5642&amp;"_"&amp;S5642&amp;"_"&amp;T5642&amp;"_"&amp;U5642</f>
        <v>DL2021025_Sortmundet kutling_Valid_Present_Ct&lt;41</v>
      </c>
    </row>
    <row r="5643" spans="1:24" x14ac:dyDescent="0.25">
      <c r="A5643" t="s">
        <v>406</v>
      </c>
      <c r="B5643" t="s">
        <v>693</v>
      </c>
      <c r="C5643" t="s">
        <v>16</v>
      </c>
      <c r="D5643" s="6">
        <v>0.1</v>
      </c>
      <c r="E5643" s="6" t="s">
        <v>17</v>
      </c>
      <c r="F5643" t="s">
        <v>1541</v>
      </c>
      <c r="G5643" t="str">
        <f t="shared" si="11394"/>
        <v>DL2021025</v>
      </c>
      <c r="H5643" t="str">
        <f t="shared" si="11337"/>
        <v>23</v>
      </c>
      <c r="I5643" t="str">
        <f t="shared" si="11338"/>
        <v>SortmundetKutling_23_20211117_DL2021025_HelsingoerGymStenhusGym</v>
      </c>
      <c r="J5643" t="str">
        <f t="shared" si="11339"/>
        <v>SortmundetKutling</v>
      </c>
      <c r="K5643" t="str">
        <f t="shared" si="11340"/>
        <v>NegK</v>
      </c>
      <c r="L5643" t="str">
        <f t="shared" si="11341"/>
        <v>No Ct</v>
      </c>
      <c r="M5643" t="str">
        <f t="shared" si="11342"/>
        <v/>
      </c>
      <c r="N5643" t="str">
        <f t="shared" si="11343"/>
        <v/>
      </c>
      <c r="O5643" t="str">
        <f t="shared" si="11344"/>
        <v/>
      </c>
    </row>
    <row r="5644" spans="1:24" x14ac:dyDescent="0.25">
      <c r="A5644" t="s">
        <v>408</v>
      </c>
      <c r="B5644" t="s">
        <v>694</v>
      </c>
      <c r="C5644" t="s">
        <v>20</v>
      </c>
      <c r="D5644" s="6">
        <v>0.1</v>
      </c>
      <c r="E5644" s="6">
        <v>36.619999999999997</v>
      </c>
      <c r="F5644" t="s">
        <v>1541</v>
      </c>
      <c r="G5644" t="str">
        <f t="shared" si="11394"/>
        <v>DL2021025</v>
      </c>
      <c r="H5644" t="str">
        <f t="shared" si="11337"/>
        <v>23</v>
      </c>
      <c r="I5644" t="str">
        <f t="shared" si="11338"/>
        <v>SortmundetKutling_23_20211117_DL2021025_HelsingoerGymStenhusGym</v>
      </c>
      <c r="J5644" t="str">
        <f t="shared" si="11339"/>
        <v>SortmundetKutling</v>
      </c>
      <c r="K5644" t="str">
        <f t="shared" si="11340"/>
        <v>eDNA</v>
      </c>
      <c r="L5644">
        <f t="shared" si="11341"/>
        <v>36.619999999999997</v>
      </c>
      <c r="M5644" t="str">
        <f t="shared" si="11342"/>
        <v/>
      </c>
      <c r="N5644" t="str">
        <f t="shared" si="11343"/>
        <v/>
      </c>
      <c r="O5644" t="str">
        <f t="shared" si="11344"/>
        <v/>
      </c>
    </row>
    <row r="5645" spans="1:24" x14ac:dyDescent="0.25">
      <c r="A5645" t="s">
        <v>410</v>
      </c>
      <c r="B5645" t="s">
        <v>694</v>
      </c>
      <c r="C5645" t="s">
        <v>20</v>
      </c>
      <c r="D5645" s="6">
        <v>0.1</v>
      </c>
      <c r="E5645" s="6">
        <v>36.94</v>
      </c>
      <c r="F5645" t="s">
        <v>1541</v>
      </c>
      <c r="G5645" t="str">
        <f t="shared" si="11394"/>
        <v>DL2021025</v>
      </c>
      <c r="H5645" t="str">
        <f t="shared" si="11337"/>
        <v>23</v>
      </c>
      <c r="I5645" t="str">
        <f t="shared" si="11338"/>
        <v>SortmundetKutling_23_20211117_DL2021025_HelsingoerGymStenhusGym</v>
      </c>
      <c r="J5645" t="str">
        <f t="shared" si="11339"/>
        <v>SortmundetKutling</v>
      </c>
      <c r="K5645" t="str">
        <f t="shared" si="11340"/>
        <v>eDNA</v>
      </c>
      <c r="L5645">
        <f t="shared" si="11341"/>
        <v>36.94</v>
      </c>
      <c r="M5645" t="str">
        <f t="shared" si="11342"/>
        <v/>
      </c>
      <c r="N5645" t="str">
        <f t="shared" si="11343"/>
        <v/>
      </c>
      <c r="O5645" t="str">
        <f t="shared" si="11344"/>
        <v/>
      </c>
    </row>
    <row r="5646" spans="1:24" x14ac:dyDescent="0.25">
      <c r="A5646" t="s">
        <v>411</v>
      </c>
      <c r="B5646" t="s">
        <v>695</v>
      </c>
      <c r="C5646" t="s">
        <v>13</v>
      </c>
      <c r="D5646" s="6">
        <v>0.1</v>
      </c>
      <c r="E5646" s="6">
        <v>33.64</v>
      </c>
      <c r="F5646" t="s">
        <v>1541</v>
      </c>
      <c r="G5646" t="str">
        <f t="shared" si="11394"/>
        <v>DL2021025</v>
      </c>
      <c r="H5646" t="str">
        <f t="shared" si="11337"/>
        <v>24</v>
      </c>
      <c r="I5646" t="str">
        <f t="shared" si="11338"/>
        <v>SortmundetKutling_24_20211117_DL2021025_HelsingoerGymStenhusGym</v>
      </c>
      <c r="J5646" t="str">
        <f t="shared" si="11339"/>
        <v>SortmundetKutling</v>
      </c>
      <c r="K5646" t="str">
        <f t="shared" si="11340"/>
        <v>PosK</v>
      </c>
      <c r="L5646">
        <f t="shared" si="11341"/>
        <v>33.64</v>
      </c>
      <c r="M5646">
        <f t="shared" si="11342"/>
        <v>33.64</v>
      </c>
      <c r="N5646">
        <f t="shared" si="11343"/>
        <v>0</v>
      </c>
      <c r="O5646">
        <f t="shared" si="11344"/>
        <v>98.72</v>
      </c>
      <c r="Q5646">
        <f t="shared" ref="Q5646" si="11444">IF(L5648="No Ct",0,L5648)</f>
        <v>49.85</v>
      </c>
      <c r="R5646">
        <f t="shared" ref="R5646" si="11445">IF(L5649="No Ct",0,L5649)</f>
        <v>48.87</v>
      </c>
      <c r="S5646" t="str">
        <f t="shared" ref="S5646" si="11446">IF(AND(M5646&gt;0,N5646=0),"Valid","Invalid")</f>
        <v>Valid</v>
      </c>
      <c r="T5646" t="str">
        <f t="shared" ref="T5646" si="11447">IF(OR(Q5646&gt;1,R5646&gt;1),"Present","Absent")</f>
        <v>Present</v>
      </c>
      <c r="U5646" t="str">
        <f t="shared" ref="U5646" si="11448">IF(OR(AND(Q5646&gt;1,Q5646&lt;41),AND(R5646&gt;1,R5646&lt;41)),"Ct&lt;41","Ct&gt;41")</f>
        <v>Ct&gt;41</v>
      </c>
      <c r="V5646" t="str">
        <f>VLOOKUP(J5646,Datasæt_Analysesystemer!$C$2:$D$68,2,FALSE)</f>
        <v>Sortmundet kutling</v>
      </c>
      <c r="W5646" t="str">
        <f t="shared" ref="W5646" si="11449">MID(F5646,10,9)</f>
        <v>DL2021025</v>
      </c>
      <c r="X5646" t="str">
        <f t="shared" ref="X5646" si="11450">W5646&amp;"_"&amp;V5646&amp;"_"&amp;S5646&amp;"_"&amp;T5646&amp;"_"&amp;U5646</f>
        <v>DL2021025_Sortmundet kutling_Valid_Present_Ct&gt;41</v>
      </c>
    </row>
    <row r="5647" spans="1:24" x14ac:dyDescent="0.25">
      <c r="A5647" t="s">
        <v>413</v>
      </c>
      <c r="B5647" t="s">
        <v>696</v>
      </c>
      <c r="C5647" t="s">
        <v>16</v>
      </c>
      <c r="D5647" s="6">
        <v>0.1</v>
      </c>
      <c r="E5647" s="6" t="s">
        <v>17</v>
      </c>
      <c r="F5647" t="s">
        <v>1541</v>
      </c>
      <c r="G5647" t="str">
        <f t="shared" si="11394"/>
        <v>DL2021025</v>
      </c>
      <c r="H5647" t="str">
        <f t="shared" si="11337"/>
        <v>24</v>
      </c>
      <c r="I5647" t="str">
        <f t="shared" si="11338"/>
        <v>SortmundetKutling_24_20211117_DL2021025_HelsingoerGymStenhusGym</v>
      </c>
      <c r="J5647" t="str">
        <f t="shared" si="11339"/>
        <v>SortmundetKutling</v>
      </c>
      <c r="K5647" t="str">
        <f t="shared" si="11340"/>
        <v>NegK</v>
      </c>
      <c r="L5647" t="str">
        <f t="shared" si="11341"/>
        <v>No Ct</v>
      </c>
      <c r="M5647" t="str">
        <f t="shared" si="11342"/>
        <v/>
      </c>
      <c r="N5647" t="str">
        <f t="shared" si="11343"/>
        <v/>
      </c>
      <c r="O5647" t="str">
        <f t="shared" si="11344"/>
        <v/>
      </c>
    </row>
    <row r="5648" spans="1:24" x14ac:dyDescent="0.25">
      <c r="A5648" t="s">
        <v>415</v>
      </c>
      <c r="B5648" t="s">
        <v>697</v>
      </c>
      <c r="C5648" t="s">
        <v>20</v>
      </c>
      <c r="D5648" s="6">
        <v>0.1</v>
      </c>
      <c r="E5648" s="6">
        <v>49.85</v>
      </c>
      <c r="F5648" t="s">
        <v>1541</v>
      </c>
      <c r="G5648" t="str">
        <f t="shared" si="11394"/>
        <v>DL2021025</v>
      </c>
      <c r="H5648" t="str">
        <f t="shared" si="11337"/>
        <v>24</v>
      </c>
      <c r="I5648" t="str">
        <f t="shared" si="11338"/>
        <v>SortmundetKutling_24_20211117_DL2021025_HelsingoerGymStenhusGym</v>
      </c>
      <c r="J5648" t="str">
        <f t="shared" si="11339"/>
        <v>SortmundetKutling</v>
      </c>
      <c r="K5648" t="str">
        <f t="shared" si="11340"/>
        <v>eDNA</v>
      </c>
      <c r="L5648">
        <f t="shared" si="11341"/>
        <v>49.85</v>
      </c>
      <c r="M5648" t="str">
        <f t="shared" si="11342"/>
        <v/>
      </c>
      <c r="N5648" t="str">
        <f t="shared" si="11343"/>
        <v/>
      </c>
      <c r="O5648" t="str">
        <f t="shared" si="11344"/>
        <v/>
      </c>
    </row>
    <row r="5649" spans="1:24" x14ac:dyDescent="0.25">
      <c r="A5649" t="s">
        <v>417</v>
      </c>
      <c r="B5649" t="s">
        <v>697</v>
      </c>
      <c r="C5649" t="s">
        <v>20</v>
      </c>
      <c r="D5649" s="6">
        <v>0.1</v>
      </c>
      <c r="E5649" s="6">
        <v>48.87</v>
      </c>
      <c r="F5649" t="s">
        <v>1541</v>
      </c>
      <c r="G5649" t="str">
        <f t="shared" si="11394"/>
        <v>DL2021025</v>
      </c>
      <c r="H5649" t="str">
        <f t="shared" si="11337"/>
        <v>24</v>
      </c>
      <c r="I5649" t="str">
        <f t="shared" si="11338"/>
        <v>SortmundetKutling_24_20211117_DL2021025_HelsingoerGymStenhusGym</v>
      </c>
      <c r="J5649" t="str">
        <f t="shared" si="11339"/>
        <v>SortmundetKutling</v>
      </c>
      <c r="K5649" t="str">
        <f t="shared" si="11340"/>
        <v>eDNA</v>
      </c>
      <c r="L5649">
        <f t="shared" si="11341"/>
        <v>48.87</v>
      </c>
      <c r="M5649" t="str">
        <f t="shared" si="11342"/>
        <v/>
      </c>
      <c r="N5649" t="str">
        <f t="shared" si="11343"/>
        <v/>
      </c>
      <c r="O5649" t="str">
        <f t="shared" si="11344"/>
        <v/>
      </c>
    </row>
    <row r="5650" spans="1:24" x14ac:dyDescent="0.25">
      <c r="A5650" t="s">
        <v>11</v>
      </c>
      <c r="B5650" t="s">
        <v>12</v>
      </c>
      <c r="C5650" t="s">
        <v>13</v>
      </c>
      <c r="D5650" s="6">
        <v>0.1</v>
      </c>
      <c r="E5650" s="6">
        <v>32.9</v>
      </c>
      <c r="F5650" t="s">
        <v>1542</v>
      </c>
      <c r="G5650" t="str">
        <f t="shared" si="11394"/>
        <v>DL2021045</v>
      </c>
      <c r="H5650" t="str">
        <f t="shared" si="11337"/>
        <v>01</v>
      </c>
      <c r="I5650" t="str">
        <f t="shared" si="11338"/>
        <v>Aborre_01_20211130_DL2021045_EgedalGymFrederiksborgGym</v>
      </c>
      <c r="J5650" t="str">
        <f t="shared" si="11339"/>
        <v>Aborre</v>
      </c>
      <c r="K5650" t="str">
        <f t="shared" si="11340"/>
        <v>PosK</v>
      </c>
      <c r="L5650">
        <f t="shared" si="11341"/>
        <v>32.9</v>
      </c>
      <c r="M5650">
        <f t="shared" si="11342"/>
        <v>32.9</v>
      </c>
      <c r="N5650">
        <f t="shared" si="11343"/>
        <v>0</v>
      </c>
      <c r="O5650">
        <f t="shared" si="11344"/>
        <v>81.48</v>
      </c>
      <c r="Q5650">
        <f t="shared" ref="Q5650" si="11451">IF(L5652="No Ct",0,L5652)</f>
        <v>40.700000000000003</v>
      </c>
      <c r="R5650">
        <f t="shared" ref="R5650" si="11452">IF(L5653="No Ct",0,L5653)</f>
        <v>40.78</v>
      </c>
      <c r="S5650" t="str">
        <f t="shared" ref="S5650" si="11453">IF(AND(M5650&gt;0,N5650=0),"Valid","Invalid")</f>
        <v>Valid</v>
      </c>
      <c r="T5650" t="str">
        <f t="shared" ref="T5650" si="11454">IF(OR(Q5650&gt;1,R5650&gt;1),"Present","Absent")</f>
        <v>Present</v>
      </c>
      <c r="U5650" t="str">
        <f t="shared" ref="U5650" si="11455">IF(OR(AND(Q5650&gt;1,Q5650&lt;41),AND(R5650&gt;1,R5650&lt;41)),"Ct&lt;41","Ct&gt;41")</f>
        <v>Ct&lt;41</v>
      </c>
      <c r="V5650" t="str">
        <f>VLOOKUP(J5650,Datasæt_Analysesystemer!$C$2:$D$68,2,FALSE)</f>
        <v>Aborre</v>
      </c>
      <c r="W5650" t="str">
        <f t="shared" ref="W5650" si="11456">MID(F5650,10,9)</f>
        <v>DL2021045</v>
      </c>
      <c r="X5650" t="str">
        <f t="shared" ref="X5650" si="11457">W5650&amp;"_"&amp;V5650&amp;"_"&amp;S5650&amp;"_"&amp;T5650&amp;"_"&amp;U5650</f>
        <v>DL2021045_Aborre_Valid_Present_Ct&lt;41</v>
      </c>
    </row>
    <row r="5651" spans="1:24" x14ac:dyDescent="0.25">
      <c r="A5651" t="s">
        <v>14</v>
      </c>
      <c r="B5651" t="s">
        <v>15</v>
      </c>
      <c r="C5651" t="s">
        <v>16</v>
      </c>
      <c r="D5651" s="6">
        <v>0.1</v>
      </c>
      <c r="E5651" s="6" t="s">
        <v>17</v>
      </c>
      <c r="F5651" t="s">
        <v>1542</v>
      </c>
      <c r="G5651" t="str">
        <f t="shared" si="11394"/>
        <v>DL2021045</v>
      </c>
      <c r="H5651" t="str">
        <f t="shared" ref="H5651:H5714" si="11458">LEFT(B5651,2)</f>
        <v>01</v>
      </c>
      <c r="I5651" t="str">
        <f t="shared" ref="I5651:I5714" si="11459">J5651&amp;"_"&amp;H5651&amp;"_"&amp;F5651</f>
        <v>Aborre_01_20211130_DL2021045_EgedalGymFrederiksborgGym</v>
      </c>
      <c r="J5651" t="str">
        <f t="shared" ref="J5651:J5714" si="11460">MID(RIGHT(B5651,LEN(B5651)-3),1,FIND("_",RIGHT(B5651,LEN(B5651)-3))-1)</f>
        <v>Aborre</v>
      </c>
      <c r="K5651" t="str">
        <f t="shared" ref="K5651:K5714" si="11461">TRIM(SUBSTITUTE(RIGHT(B5651,FIND(J5651,B5651)+1),"_",""))</f>
        <v>NegK</v>
      </c>
      <c r="L5651" t="str">
        <f t="shared" ref="L5651:L5714" si="11462">IFERROR(VALUE(SUBSTITUTE(E5651,".",",")),E5651)</f>
        <v>No Ct</v>
      </c>
      <c r="M5651" t="str">
        <f t="shared" ref="M5651:M5714" si="11463">IF(K5651="PosK",SUMIFS(L:L,K:K,"PosK",I:I,I5651),"")</f>
        <v/>
      </c>
      <c r="N5651" t="str">
        <f t="shared" ref="N5651:N5714" si="11464">IF(K5651="PosK",SUMIFS(L:L,K:K,"NegK",I:I,I5651),"")</f>
        <v/>
      </c>
      <c r="O5651" t="str">
        <f t="shared" ref="O5651:O5714" si="11465">IF(K5651="PosK",SUMIFS(L:L,K:K,"eDNA",I:I,I5651),"")</f>
        <v/>
      </c>
    </row>
    <row r="5652" spans="1:24" x14ac:dyDescent="0.25">
      <c r="A5652" t="s">
        <v>18</v>
      </c>
      <c r="B5652" t="s">
        <v>19</v>
      </c>
      <c r="C5652" t="s">
        <v>20</v>
      </c>
      <c r="D5652" s="6">
        <v>0.1</v>
      </c>
      <c r="E5652" s="6">
        <v>40.700000000000003</v>
      </c>
      <c r="F5652" t="s">
        <v>1542</v>
      </c>
      <c r="G5652" t="str">
        <f t="shared" si="11394"/>
        <v>DL2021045</v>
      </c>
      <c r="H5652" t="str">
        <f t="shared" si="11458"/>
        <v>01</v>
      </c>
      <c r="I5652" t="str">
        <f t="shared" si="11459"/>
        <v>Aborre_01_20211130_DL2021045_EgedalGymFrederiksborgGym</v>
      </c>
      <c r="J5652" t="str">
        <f t="shared" si="11460"/>
        <v>Aborre</v>
      </c>
      <c r="K5652" t="str">
        <f t="shared" si="11461"/>
        <v>eDNA</v>
      </c>
      <c r="L5652">
        <f t="shared" si="11462"/>
        <v>40.700000000000003</v>
      </c>
      <c r="M5652" t="str">
        <f t="shared" si="11463"/>
        <v/>
      </c>
      <c r="N5652" t="str">
        <f t="shared" si="11464"/>
        <v/>
      </c>
      <c r="O5652" t="str">
        <f t="shared" si="11465"/>
        <v/>
      </c>
    </row>
    <row r="5653" spans="1:24" x14ac:dyDescent="0.25">
      <c r="A5653" t="s">
        <v>21</v>
      </c>
      <c r="B5653" t="s">
        <v>19</v>
      </c>
      <c r="C5653" t="s">
        <v>20</v>
      </c>
      <c r="D5653" s="6">
        <v>0.1</v>
      </c>
      <c r="E5653" s="6">
        <v>40.78</v>
      </c>
      <c r="F5653" t="s">
        <v>1542</v>
      </c>
      <c r="G5653" t="str">
        <f t="shared" si="11394"/>
        <v>DL2021045</v>
      </c>
      <c r="H5653" t="str">
        <f t="shared" si="11458"/>
        <v>01</v>
      </c>
      <c r="I5653" t="str">
        <f t="shared" si="11459"/>
        <v>Aborre_01_20211130_DL2021045_EgedalGymFrederiksborgGym</v>
      </c>
      <c r="J5653" t="str">
        <f t="shared" si="11460"/>
        <v>Aborre</v>
      </c>
      <c r="K5653" t="str">
        <f t="shared" si="11461"/>
        <v>eDNA</v>
      </c>
      <c r="L5653">
        <f t="shared" si="11462"/>
        <v>40.78</v>
      </c>
      <c r="M5653" t="str">
        <f t="shared" si="11463"/>
        <v/>
      </c>
      <c r="N5653" t="str">
        <f t="shared" si="11464"/>
        <v/>
      </c>
      <c r="O5653" t="str">
        <f t="shared" si="11465"/>
        <v/>
      </c>
    </row>
    <row r="5654" spans="1:24" x14ac:dyDescent="0.25">
      <c r="A5654" t="s">
        <v>199</v>
      </c>
      <c r="B5654" t="s">
        <v>333</v>
      </c>
      <c r="C5654" t="s">
        <v>13</v>
      </c>
      <c r="D5654" s="6">
        <v>0.1</v>
      </c>
      <c r="E5654" s="6">
        <v>32.119999999999997</v>
      </c>
      <c r="F5654" t="s">
        <v>1542</v>
      </c>
      <c r="G5654" t="str">
        <f t="shared" si="11394"/>
        <v>DL2021045</v>
      </c>
      <c r="H5654" t="str">
        <f t="shared" si="11458"/>
        <v>02</v>
      </c>
      <c r="I5654" t="str">
        <f t="shared" si="11459"/>
        <v>Aborre_02_20211130_DL2021045_EgedalGymFrederiksborgGym</v>
      </c>
      <c r="J5654" t="str">
        <f t="shared" si="11460"/>
        <v>Aborre</v>
      </c>
      <c r="K5654" t="str">
        <f t="shared" si="11461"/>
        <v>PosK</v>
      </c>
      <c r="L5654">
        <f t="shared" si="11462"/>
        <v>32.119999999999997</v>
      </c>
      <c r="M5654">
        <f t="shared" si="11463"/>
        <v>32.119999999999997</v>
      </c>
      <c r="N5654">
        <f t="shared" si="11464"/>
        <v>0</v>
      </c>
      <c r="O5654">
        <f t="shared" si="11465"/>
        <v>80.52000000000001</v>
      </c>
      <c r="Q5654">
        <f t="shared" ref="Q5654" si="11466">IF(L5656="No Ct",0,L5656)</f>
        <v>40.89</v>
      </c>
      <c r="R5654">
        <f t="shared" ref="R5654" si="11467">IF(L5657="No Ct",0,L5657)</f>
        <v>39.630000000000003</v>
      </c>
      <c r="S5654" t="str">
        <f t="shared" ref="S5654" si="11468">IF(AND(M5654&gt;0,N5654=0),"Valid","Invalid")</f>
        <v>Valid</v>
      </c>
      <c r="T5654" t="str">
        <f t="shared" ref="T5654" si="11469">IF(OR(Q5654&gt;1,R5654&gt;1),"Present","Absent")</f>
        <v>Present</v>
      </c>
      <c r="U5654" t="str">
        <f t="shared" ref="U5654" si="11470">IF(OR(AND(Q5654&gt;1,Q5654&lt;41),AND(R5654&gt;1,R5654&lt;41)),"Ct&lt;41","Ct&gt;41")</f>
        <v>Ct&lt;41</v>
      </c>
      <c r="V5654" t="str">
        <f>VLOOKUP(J5654,Datasæt_Analysesystemer!$C$2:$D$68,2,FALSE)</f>
        <v>Aborre</v>
      </c>
      <c r="W5654" t="str">
        <f t="shared" ref="W5654" si="11471">MID(F5654,10,9)</f>
        <v>DL2021045</v>
      </c>
      <c r="X5654" t="str">
        <f t="shared" ref="X5654" si="11472">W5654&amp;"_"&amp;V5654&amp;"_"&amp;S5654&amp;"_"&amp;T5654&amp;"_"&amp;U5654</f>
        <v>DL2021045_Aborre_Valid_Present_Ct&lt;41</v>
      </c>
    </row>
    <row r="5655" spans="1:24" x14ac:dyDescent="0.25">
      <c r="A5655" t="s">
        <v>201</v>
      </c>
      <c r="B5655" t="s">
        <v>334</v>
      </c>
      <c r="C5655" t="s">
        <v>16</v>
      </c>
      <c r="D5655" s="6">
        <v>0.1</v>
      </c>
      <c r="E5655" s="6" t="s">
        <v>17</v>
      </c>
      <c r="F5655" t="s">
        <v>1542</v>
      </c>
      <c r="G5655" t="str">
        <f t="shared" si="11394"/>
        <v>DL2021045</v>
      </c>
      <c r="H5655" t="str">
        <f t="shared" si="11458"/>
        <v>02</v>
      </c>
      <c r="I5655" t="str">
        <f t="shared" si="11459"/>
        <v>Aborre_02_20211130_DL2021045_EgedalGymFrederiksborgGym</v>
      </c>
      <c r="J5655" t="str">
        <f t="shared" si="11460"/>
        <v>Aborre</v>
      </c>
      <c r="K5655" t="str">
        <f t="shared" si="11461"/>
        <v>NegK</v>
      </c>
      <c r="L5655" t="str">
        <f t="shared" si="11462"/>
        <v>No Ct</v>
      </c>
      <c r="M5655" t="str">
        <f t="shared" si="11463"/>
        <v/>
      </c>
      <c r="N5655" t="str">
        <f t="shared" si="11464"/>
        <v/>
      </c>
      <c r="O5655" t="str">
        <f t="shared" si="11465"/>
        <v/>
      </c>
    </row>
    <row r="5656" spans="1:24" x14ac:dyDescent="0.25">
      <c r="A5656" t="s">
        <v>203</v>
      </c>
      <c r="B5656" t="s">
        <v>335</v>
      </c>
      <c r="C5656" t="s">
        <v>20</v>
      </c>
      <c r="D5656" s="6">
        <v>0.1</v>
      </c>
      <c r="E5656" s="6">
        <v>40.89</v>
      </c>
      <c r="F5656" t="s">
        <v>1542</v>
      </c>
      <c r="G5656" t="str">
        <f t="shared" si="11394"/>
        <v>DL2021045</v>
      </c>
      <c r="H5656" t="str">
        <f t="shared" si="11458"/>
        <v>02</v>
      </c>
      <c r="I5656" t="str">
        <f t="shared" si="11459"/>
        <v>Aborre_02_20211130_DL2021045_EgedalGymFrederiksborgGym</v>
      </c>
      <c r="J5656" t="str">
        <f t="shared" si="11460"/>
        <v>Aborre</v>
      </c>
      <c r="K5656" t="str">
        <f t="shared" si="11461"/>
        <v>eDNA</v>
      </c>
      <c r="L5656">
        <f t="shared" si="11462"/>
        <v>40.89</v>
      </c>
      <c r="M5656" t="str">
        <f t="shared" si="11463"/>
        <v/>
      </c>
      <c r="N5656" t="str">
        <f t="shared" si="11464"/>
        <v/>
      </c>
      <c r="O5656" t="str">
        <f t="shared" si="11465"/>
        <v/>
      </c>
    </row>
    <row r="5657" spans="1:24" x14ac:dyDescent="0.25">
      <c r="A5657" t="s">
        <v>205</v>
      </c>
      <c r="B5657" t="s">
        <v>335</v>
      </c>
      <c r="C5657" t="s">
        <v>20</v>
      </c>
      <c r="D5657" s="6">
        <v>0.1</v>
      </c>
      <c r="E5657" s="6">
        <v>39.630000000000003</v>
      </c>
      <c r="F5657" t="s">
        <v>1542</v>
      </c>
      <c r="G5657" t="str">
        <f t="shared" si="11394"/>
        <v>DL2021045</v>
      </c>
      <c r="H5657" t="str">
        <f t="shared" si="11458"/>
        <v>02</v>
      </c>
      <c r="I5657" t="str">
        <f t="shared" si="11459"/>
        <v>Aborre_02_20211130_DL2021045_EgedalGymFrederiksborgGym</v>
      </c>
      <c r="J5657" t="str">
        <f t="shared" si="11460"/>
        <v>Aborre</v>
      </c>
      <c r="K5657" t="str">
        <f t="shared" si="11461"/>
        <v>eDNA</v>
      </c>
      <c r="L5657">
        <f t="shared" si="11462"/>
        <v>39.630000000000003</v>
      </c>
      <c r="M5657" t="str">
        <f t="shared" si="11463"/>
        <v/>
      </c>
      <c r="N5657" t="str">
        <f t="shared" si="11464"/>
        <v/>
      </c>
      <c r="O5657" t="str">
        <f t="shared" si="11465"/>
        <v/>
      </c>
    </row>
    <row r="5658" spans="1:24" x14ac:dyDescent="0.25">
      <c r="A5658" t="s">
        <v>206</v>
      </c>
      <c r="B5658" t="s">
        <v>336</v>
      </c>
      <c r="C5658" t="s">
        <v>13</v>
      </c>
      <c r="D5658" s="6">
        <v>0.1</v>
      </c>
      <c r="E5658" s="6" t="s">
        <v>17</v>
      </c>
      <c r="F5658" t="s">
        <v>1542</v>
      </c>
      <c r="G5658" t="str">
        <f t="shared" si="11394"/>
        <v>DL2021045</v>
      </c>
      <c r="H5658" t="str">
        <f t="shared" si="11458"/>
        <v>03</v>
      </c>
      <c r="I5658" t="str">
        <f t="shared" si="11459"/>
        <v>Skalle_03_20211130_DL2021045_EgedalGymFrederiksborgGym</v>
      </c>
      <c r="J5658" t="str">
        <f t="shared" si="11460"/>
        <v>Skalle</v>
      </c>
      <c r="K5658" t="str">
        <f t="shared" si="11461"/>
        <v>PosK</v>
      </c>
      <c r="L5658" t="str">
        <f t="shared" si="11462"/>
        <v>No Ct</v>
      </c>
      <c r="M5658">
        <f t="shared" si="11463"/>
        <v>0</v>
      </c>
      <c r="N5658">
        <f t="shared" si="11464"/>
        <v>0</v>
      </c>
      <c r="O5658">
        <f t="shared" si="11465"/>
        <v>0</v>
      </c>
      <c r="Q5658">
        <f t="shared" ref="Q5658" si="11473">IF(L5660="No Ct",0,L5660)</f>
        <v>0</v>
      </c>
      <c r="R5658">
        <f t="shared" ref="R5658" si="11474">IF(L5661="No Ct",0,L5661)</f>
        <v>0</v>
      </c>
      <c r="S5658" t="str">
        <f t="shared" ref="S5658" si="11475">IF(AND(M5658&gt;0,N5658=0),"Valid","Invalid")</f>
        <v>Invalid</v>
      </c>
      <c r="T5658" t="str">
        <f t="shared" ref="T5658" si="11476">IF(OR(Q5658&gt;1,R5658&gt;1),"Present","Absent")</f>
        <v>Absent</v>
      </c>
      <c r="U5658" t="str">
        <f t="shared" ref="U5658" si="11477">IF(OR(AND(Q5658&gt;1,Q5658&lt;41),AND(R5658&gt;1,R5658&lt;41)),"Ct&lt;41","Ct&gt;41")</f>
        <v>Ct&gt;41</v>
      </c>
      <c r="V5658" t="str">
        <f>VLOOKUP(J5658,Datasæt_Analysesystemer!$C$2:$D$68,2,FALSE)</f>
        <v>Skalle</v>
      </c>
      <c r="W5658" t="str">
        <f t="shared" ref="W5658" si="11478">MID(F5658,10,9)</f>
        <v>DL2021045</v>
      </c>
      <c r="X5658" t="str">
        <f t="shared" ref="X5658" si="11479">W5658&amp;"_"&amp;V5658&amp;"_"&amp;S5658&amp;"_"&amp;T5658&amp;"_"&amp;U5658</f>
        <v>DL2021045_Skalle_Invalid_Absent_Ct&gt;41</v>
      </c>
    </row>
    <row r="5659" spans="1:24" x14ac:dyDescent="0.25">
      <c r="A5659" t="s">
        <v>208</v>
      </c>
      <c r="B5659" t="s">
        <v>337</v>
      </c>
      <c r="C5659" t="s">
        <v>16</v>
      </c>
      <c r="D5659" s="6">
        <v>0.1</v>
      </c>
      <c r="E5659" s="6" t="s">
        <v>17</v>
      </c>
      <c r="F5659" t="s">
        <v>1542</v>
      </c>
      <c r="G5659" t="str">
        <f t="shared" si="11394"/>
        <v>DL2021045</v>
      </c>
      <c r="H5659" t="str">
        <f t="shared" si="11458"/>
        <v>03</v>
      </c>
      <c r="I5659" t="str">
        <f t="shared" si="11459"/>
        <v>Skalle_03_20211130_DL2021045_EgedalGymFrederiksborgGym</v>
      </c>
      <c r="J5659" t="str">
        <f t="shared" si="11460"/>
        <v>Skalle</v>
      </c>
      <c r="K5659" t="str">
        <f t="shared" si="11461"/>
        <v>NegK</v>
      </c>
      <c r="L5659" t="str">
        <f t="shared" si="11462"/>
        <v>No Ct</v>
      </c>
      <c r="M5659" t="str">
        <f t="shared" si="11463"/>
        <v/>
      </c>
      <c r="N5659" t="str">
        <f t="shared" si="11464"/>
        <v/>
      </c>
      <c r="O5659" t="str">
        <f t="shared" si="11465"/>
        <v/>
      </c>
    </row>
    <row r="5660" spans="1:24" x14ac:dyDescent="0.25">
      <c r="A5660" t="s">
        <v>210</v>
      </c>
      <c r="B5660" t="s">
        <v>338</v>
      </c>
      <c r="C5660" t="s">
        <v>20</v>
      </c>
      <c r="D5660" s="6">
        <v>0.1</v>
      </c>
      <c r="E5660" s="6" t="s">
        <v>17</v>
      </c>
      <c r="F5660" t="s">
        <v>1542</v>
      </c>
      <c r="G5660" t="str">
        <f t="shared" si="11394"/>
        <v>DL2021045</v>
      </c>
      <c r="H5660" t="str">
        <f t="shared" si="11458"/>
        <v>03</v>
      </c>
      <c r="I5660" t="str">
        <f t="shared" si="11459"/>
        <v>Skalle_03_20211130_DL2021045_EgedalGymFrederiksborgGym</v>
      </c>
      <c r="J5660" t="str">
        <f t="shared" si="11460"/>
        <v>Skalle</v>
      </c>
      <c r="K5660" t="str">
        <f t="shared" si="11461"/>
        <v>eDNA</v>
      </c>
      <c r="L5660" t="str">
        <f t="shared" si="11462"/>
        <v>No Ct</v>
      </c>
      <c r="M5660" t="str">
        <f t="shared" si="11463"/>
        <v/>
      </c>
      <c r="N5660" t="str">
        <f t="shared" si="11464"/>
        <v/>
      </c>
      <c r="O5660" t="str">
        <f t="shared" si="11465"/>
        <v/>
      </c>
    </row>
    <row r="5661" spans="1:24" x14ac:dyDescent="0.25">
      <c r="A5661" t="s">
        <v>212</v>
      </c>
      <c r="B5661" t="s">
        <v>338</v>
      </c>
      <c r="C5661" t="s">
        <v>20</v>
      </c>
      <c r="D5661" s="6">
        <v>0.1</v>
      </c>
      <c r="E5661" s="6" t="s">
        <v>17</v>
      </c>
      <c r="F5661" t="s">
        <v>1542</v>
      </c>
      <c r="G5661" t="str">
        <f t="shared" si="11394"/>
        <v>DL2021045</v>
      </c>
      <c r="H5661" t="str">
        <f t="shared" si="11458"/>
        <v>03</v>
      </c>
      <c r="I5661" t="str">
        <f t="shared" si="11459"/>
        <v>Skalle_03_20211130_DL2021045_EgedalGymFrederiksborgGym</v>
      </c>
      <c r="J5661" t="str">
        <f t="shared" si="11460"/>
        <v>Skalle</v>
      </c>
      <c r="K5661" t="str">
        <f t="shared" si="11461"/>
        <v>eDNA</v>
      </c>
      <c r="L5661" t="str">
        <f t="shared" si="11462"/>
        <v>No Ct</v>
      </c>
      <c r="M5661" t="str">
        <f t="shared" si="11463"/>
        <v/>
      </c>
      <c r="N5661" t="str">
        <f t="shared" si="11464"/>
        <v/>
      </c>
      <c r="O5661" t="str">
        <f t="shared" si="11465"/>
        <v/>
      </c>
    </row>
    <row r="5662" spans="1:24" x14ac:dyDescent="0.25">
      <c r="A5662" t="s">
        <v>213</v>
      </c>
      <c r="B5662" t="s">
        <v>339</v>
      </c>
      <c r="C5662" t="s">
        <v>13</v>
      </c>
      <c r="D5662" s="6">
        <v>0.1</v>
      </c>
      <c r="E5662" s="6">
        <v>31.35</v>
      </c>
      <c r="F5662" t="s">
        <v>1542</v>
      </c>
      <c r="G5662" t="str">
        <f t="shared" si="11394"/>
        <v>DL2021045</v>
      </c>
      <c r="H5662" t="str">
        <f t="shared" si="11458"/>
        <v>04</v>
      </c>
      <c r="I5662" t="str">
        <f t="shared" si="11459"/>
        <v>Skalle_04_20211130_DL2021045_EgedalGymFrederiksborgGym</v>
      </c>
      <c r="J5662" t="str">
        <f t="shared" si="11460"/>
        <v>Skalle</v>
      </c>
      <c r="K5662" t="str">
        <f t="shared" si="11461"/>
        <v>PosK</v>
      </c>
      <c r="L5662">
        <f t="shared" si="11462"/>
        <v>31.35</v>
      </c>
      <c r="M5662">
        <f t="shared" si="11463"/>
        <v>31.35</v>
      </c>
      <c r="N5662">
        <f t="shared" si="11464"/>
        <v>0</v>
      </c>
      <c r="O5662">
        <f t="shared" si="11465"/>
        <v>38.74</v>
      </c>
      <c r="Q5662">
        <f t="shared" ref="Q5662" si="11480">IF(L5664="No Ct",0,L5664)</f>
        <v>0</v>
      </c>
      <c r="R5662">
        <f t="shared" ref="R5662" si="11481">IF(L5665="No Ct",0,L5665)</f>
        <v>38.74</v>
      </c>
      <c r="S5662" t="str">
        <f t="shared" ref="S5662" si="11482">IF(AND(M5662&gt;0,N5662=0),"Valid","Invalid")</f>
        <v>Valid</v>
      </c>
      <c r="T5662" t="str">
        <f t="shared" ref="T5662" si="11483">IF(OR(Q5662&gt;1,R5662&gt;1),"Present","Absent")</f>
        <v>Present</v>
      </c>
      <c r="U5662" t="str">
        <f t="shared" ref="U5662" si="11484">IF(OR(AND(Q5662&gt;1,Q5662&lt;41),AND(R5662&gt;1,R5662&lt;41)),"Ct&lt;41","Ct&gt;41")</f>
        <v>Ct&lt;41</v>
      </c>
      <c r="V5662" t="str">
        <f>VLOOKUP(J5662,Datasæt_Analysesystemer!$C$2:$D$68,2,FALSE)</f>
        <v>Skalle</v>
      </c>
      <c r="W5662" t="str">
        <f t="shared" ref="W5662" si="11485">MID(F5662,10,9)</f>
        <v>DL2021045</v>
      </c>
      <c r="X5662" t="str">
        <f t="shared" ref="X5662" si="11486">W5662&amp;"_"&amp;V5662&amp;"_"&amp;S5662&amp;"_"&amp;T5662&amp;"_"&amp;U5662</f>
        <v>DL2021045_Skalle_Valid_Present_Ct&lt;41</v>
      </c>
    </row>
    <row r="5663" spans="1:24" x14ac:dyDescent="0.25">
      <c r="A5663" t="s">
        <v>215</v>
      </c>
      <c r="B5663" t="s">
        <v>340</v>
      </c>
      <c r="C5663" t="s">
        <v>16</v>
      </c>
      <c r="D5663" s="6">
        <v>0.1</v>
      </c>
      <c r="E5663" s="6" t="s">
        <v>17</v>
      </c>
      <c r="F5663" t="s">
        <v>1542</v>
      </c>
      <c r="G5663" t="str">
        <f t="shared" si="11394"/>
        <v>DL2021045</v>
      </c>
      <c r="H5663" t="str">
        <f t="shared" si="11458"/>
        <v>04</v>
      </c>
      <c r="I5663" t="str">
        <f t="shared" si="11459"/>
        <v>Skalle_04_20211130_DL2021045_EgedalGymFrederiksborgGym</v>
      </c>
      <c r="J5663" t="str">
        <f t="shared" si="11460"/>
        <v>Skalle</v>
      </c>
      <c r="K5663" t="str">
        <f t="shared" si="11461"/>
        <v>NegK</v>
      </c>
      <c r="L5663" t="str">
        <f t="shared" si="11462"/>
        <v>No Ct</v>
      </c>
      <c r="M5663" t="str">
        <f t="shared" si="11463"/>
        <v/>
      </c>
      <c r="N5663" t="str">
        <f t="shared" si="11464"/>
        <v/>
      </c>
      <c r="O5663" t="str">
        <f t="shared" si="11465"/>
        <v/>
      </c>
    </row>
    <row r="5664" spans="1:24" x14ac:dyDescent="0.25">
      <c r="A5664" t="s">
        <v>217</v>
      </c>
      <c r="B5664" t="s">
        <v>341</v>
      </c>
      <c r="C5664" t="s">
        <v>20</v>
      </c>
      <c r="D5664" s="6">
        <v>0.1</v>
      </c>
      <c r="E5664" s="6" t="s">
        <v>17</v>
      </c>
      <c r="F5664" t="s">
        <v>1542</v>
      </c>
      <c r="G5664" t="str">
        <f t="shared" si="11394"/>
        <v>DL2021045</v>
      </c>
      <c r="H5664" t="str">
        <f t="shared" si="11458"/>
        <v>04</v>
      </c>
      <c r="I5664" t="str">
        <f t="shared" si="11459"/>
        <v>Skalle_04_20211130_DL2021045_EgedalGymFrederiksborgGym</v>
      </c>
      <c r="J5664" t="str">
        <f t="shared" si="11460"/>
        <v>Skalle</v>
      </c>
      <c r="K5664" t="str">
        <f t="shared" si="11461"/>
        <v>eDNA</v>
      </c>
      <c r="L5664" t="str">
        <f t="shared" si="11462"/>
        <v>No Ct</v>
      </c>
      <c r="M5664" t="str">
        <f t="shared" si="11463"/>
        <v/>
      </c>
      <c r="N5664" t="str">
        <f t="shared" si="11464"/>
        <v/>
      </c>
      <c r="O5664" t="str">
        <f t="shared" si="11465"/>
        <v/>
      </c>
    </row>
    <row r="5665" spans="1:24" x14ac:dyDescent="0.25">
      <c r="A5665" t="s">
        <v>219</v>
      </c>
      <c r="B5665" t="s">
        <v>341</v>
      </c>
      <c r="C5665" t="s">
        <v>20</v>
      </c>
      <c r="D5665" s="6">
        <v>0.1</v>
      </c>
      <c r="E5665" s="6">
        <v>38.74</v>
      </c>
      <c r="F5665" t="s">
        <v>1542</v>
      </c>
      <c r="G5665" t="str">
        <f t="shared" si="11394"/>
        <v>DL2021045</v>
      </c>
      <c r="H5665" t="str">
        <f t="shared" si="11458"/>
        <v>04</v>
      </c>
      <c r="I5665" t="str">
        <f t="shared" si="11459"/>
        <v>Skalle_04_20211130_DL2021045_EgedalGymFrederiksborgGym</v>
      </c>
      <c r="J5665" t="str">
        <f t="shared" si="11460"/>
        <v>Skalle</v>
      </c>
      <c r="K5665" t="str">
        <f t="shared" si="11461"/>
        <v>eDNA</v>
      </c>
      <c r="L5665">
        <f t="shared" si="11462"/>
        <v>38.74</v>
      </c>
      <c r="M5665" t="str">
        <f t="shared" si="11463"/>
        <v/>
      </c>
      <c r="N5665" t="str">
        <f t="shared" si="11464"/>
        <v/>
      </c>
      <c r="O5665" t="str">
        <f t="shared" si="11465"/>
        <v/>
      </c>
    </row>
    <row r="5666" spans="1:24" x14ac:dyDescent="0.25">
      <c r="A5666" t="s">
        <v>220</v>
      </c>
      <c r="B5666" t="s">
        <v>1343</v>
      </c>
      <c r="C5666" t="s">
        <v>13</v>
      </c>
      <c r="D5666" s="6">
        <v>0.1</v>
      </c>
      <c r="E5666" s="6">
        <v>28.58</v>
      </c>
      <c r="F5666" t="s">
        <v>1542</v>
      </c>
      <c r="G5666" t="str">
        <f t="shared" si="11394"/>
        <v>DL2021045</v>
      </c>
      <c r="H5666" t="str">
        <f t="shared" si="11458"/>
        <v>05</v>
      </c>
      <c r="I5666" t="str">
        <f t="shared" si="11459"/>
        <v>StorVandsalamander_05_20211130_DL2021045_EgedalGymFrederiksborgGym</v>
      </c>
      <c r="J5666" t="str">
        <f t="shared" si="11460"/>
        <v>StorVandsalamander</v>
      </c>
      <c r="K5666" t="str">
        <f t="shared" si="11461"/>
        <v>PosK</v>
      </c>
      <c r="L5666">
        <f t="shared" si="11462"/>
        <v>28.58</v>
      </c>
      <c r="M5666">
        <f t="shared" si="11463"/>
        <v>28.58</v>
      </c>
      <c r="N5666">
        <f t="shared" si="11464"/>
        <v>0</v>
      </c>
      <c r="O5666">
        <f t="shared" si="11465"/>
        <v>0</v>
      </c>
      <c r="Q5666">
        <f t="shared" ref="Q5666" si="11487">IF(L5668="No Ct",0,L5668)</f>
        <v>0</v>
      </c>
      <c r="R5666">
        <f t="shared" ref="R5666" si="11488">IF(L5669="No Ct",0,L5669)</f>
        <v>0</v>
      </c>
      <c r="S5666" t="str">
        <f t="shared" ref="S5666" si="11489">IF(AND(M5666&gt;0,N5666=0),"Valid","Invalid")</f>
        <v>Valid</v>
      </c>
      <c r="T5666" t="str">
        <f t="shared" ref="T5666" si="11490">IF(OR(Q5666&gt;1,R5666&gt;1),"Present","Absent")</f>
        <v>Absent</v>
      </c>
      <c r="U5666" t="str">
        <f t="shared" ref="U5666" si="11491">IF(OR(AND(Q5666&gt;1,Q5666&lt;41),AND(R5666&gt;1,R5666&lt;41)),"Ct&lt;41","Ct&gt;41")</f>
        <v>Ct&gt;41</v>
      </c>
      <c r="V5666" t="str">
        <f>VLOOKUP(J5666,Datasæt_Analysesystemer!$C$2:$D$68,2,FALSE)</f>
        <v>Stor vandsalamander</v>
      </c>
      <c r="W5666" t="str">
        <f t="shared" ref="W5666" si="11492">MID(F5666,10,9)</f>
        <v>DL2021045</v>
      </c>
      <c r="X5666" t="str">
        <f t="shared" ref="X5666" si="11493">W5666&amp;"_"&amp;V5666&amp;"_"&amp;S5666&amp;"_"&amp;T5666&amp;"_"&amp;U5666</f>
        <v>DL2021045_Stor vandsalamander_Valid_Absent_Ct&gt;41</v>
      </c>
    </row>
    <row r="5667" spans="1:24" x14ac:dyDescent="0.25">
      <c r="A5667" t="s">
        <v>222</v>
      </c>
      <c r="B5667" t="s">
        <v>1344</v>
      </c>
      <c r="C5667" t="s">
        <v>16</v>
      </c>
      <c r="D5667" s="6">
        <v>0.1</v>
      </c>
      <c r="E5667" s="6" t="s">
        <v>17</v>
      </c>
      <c r="F5667" t="s">
        <v>1542</v>
      </c>
      <c r="G5667" t="str">
        <f t="shared" si="11394"/>
        <v>DL2021045</v>
      </c>
      <c r="H5667" t="str">
        <f t="shared" si="11458"/>
        <v>05</v>
      </c>
      <c r="I5667" t="str">
        <f t="shared" si="11459"/>
        <v>StorVandsalamander_05_20211130_DL2021045_EgedalGymFrederiksborgGym</v>
      </c>
      <c r="J5667" t="str">
        <f t="shared" si="11460"/>
        <v>StorVandsalamander</v>
      </c>
      <c r="K5667" t="str">
        <f t="shared" si="11461"/>
        <v>NegK</v>
      </c>
      <c r="L5667" t="str">
        <f t="shared" si="11462"/>
        <v>No Ct</v>
      </c>
      <c r="M5667" t="str">
        <f t="shared" si="11463"/>
        <v/>
      </c>
      <c r="N5667" t="str">
        <f t="shared" si="11464"/>
        <v/>
      </c>
      <c r="O5667" t="str">
        <f t="shared" si="11465"/>
        <v/>
      </c>
    </row>
    <row r="5668" spans="1:24" x14ac:dyDescent="0.25">
      <c r="A5668" t="s">
        <v>224</v>
      </c>
      <c r="B5668" t="s">
        <v>1345</v>
      </c>
      <c r="C5668" t="s">
        <v>20</v>
      </c>
      <c r="D5668" s="6">
        <v>0.1</v>
      </c>
      <c r="E5668" s="6" t="s">
        <v>17</v>
      </c>
      <c r="F5668" t="s">
        <v>1542</v>
      </c>
      <c r="G5668" t="str">
        <f t="shared" si="11394"/>
        <v>DL2021045</v>
      </c>
      <c r="H5668" t="str">
        <f t="shared" si="11458"/>
        <v>05</v>
      </c>
      <c r="I5668" t="str">
        <f t="shared" si="11459"/>
        <v>StorVandsalamander_05_20211130_DL2021045_EgedalGymFrederiksborgGym</v>
      </c>
      <c r="J5668" t="str">
        <f t="shared" si="11460"/>
        <v>StorVandsalamander</v>
      </c>
      <c r="K5668" t="str">
        <f t="shared" si="11461"/>
        <v>eDNA</v>
      </c>
      <c r="L5668" t="str">
        <f t="shared" si="11462"/>
        <v>No Ct</v>
      </c>
      <c r="M5668" t="str">
        <f t="shared" si="11463"/>
        <v/>
      </c>
      <c r="N5668" t="str">
        <f t="shared" si="11464"/>
        <v/>
      </c>
      <c r="O5668" t="str">
        <f t="shared" si="11465"/>
        <v/>
      </c>
    </row>
    <row r="5669" spans="1:24" x14ac:dyDescent="0.25">
      <c r="A5669" t="s">
        <v>226</v>
      </c>
      <c r="B5669" t="s">
        <v>1345</v>
      </c>
      <c r="C5669" t="s">
        <v>20</v>
      </c>
      <c r="D5669" s="6">
        <v>0.1</v>
      </c>
      <c r="E5669" s="6" t="s">
        <v>17</v>
      </c>
      <c r="F5669" t="s">
        <v>1542</v>
      </c>
      <c r="G5669" t="str">
        <f t="shared" si="11394"/>
        <v>DL2021045</v>
      </c>
      <c r="H5669" t="str">
        <f t="shared" si="11458"/>
        <v>05</v>
      </c>
      <c r="I5669" t="str">
        <f t="shared" si="11459"/>
        <v>StorVandsalamander_05_20211130_DL2021045_EgedalGymFrederiksborgGym</v>
      </c>
      <c r="J5669" t="str">
        <f t="shared" si="11460"/>
        <v>StorVandsalamander</v>
      </c>
      <c r="K5669" t="str">
        <f t="shared" si="11461"/>
        <v>eDNA</v>
      </c>
      <c r="L5669" t="str">
        <f t="shared" si="11462"/>
        <v>No Ct</v>
      </c>
      <c r="M5669" t="str">
        <f t="shared" si="11463"/>
        <v/>
      </c>
      <c r="N5669" t="str">
        <f t="shared" si="11464"/>
        <v/>
      </c>
      <c r="O5669" t="str">
        <f t="shared" si="11465"/>
        <v/>
      </c>
    </row>
    <row r="5670" spans="1:24" x14ac:dyDescent="0.25">
      <c r="A5670" t="s">
        <v>227</v>
      </c>
      <c r="B5670" t="s">
        <v>1346</v>
      </c>
      <c r="C5670" t="s">
        <v>13</v>
      </c>
      <c r="D5670" s="6">
        <v>0.1</v>
      </c>
      <c r="E5670" s="6">
        <v>28.33</v>
      </c>
      <c r="F5670" t="s">
        <v>1542</v>
      </c>
      <c r="G5670" t="str">
        <f t="shared" si="11394"/>
        <v>DL2021045</v>
      </c>
      <c r="H5670" t="str">
        <f t="shared" si="11458"/>
        <v>06</v>
      </c>
      <c r="I5670" t="str">
        <f t="shared" si="11459"/>
        <v>StorVandsalamander_06_20211130_DL2021045_EgedalGymFrederiksborgGym</v>
      </c>
      <c r="J5670" t="str">
        <f t="shared" si="11460"/>
        <v>StorVandsalamander</v>
      </c>
      <c r="K5670" t="str">
        <f t="shared" si="11461"/>
        <v>PosK</v>
      </c>
      <c r="L5670">
        <f t="shared" si="11462"/>
        <v>28.33</v>
      </c>
      <c r="M5670">
        <f t="shared" si="11463"/>
        <v>28.33</v>
      </c>
      <c r="N5670">
        <f t="shared" si="11464"/>
        <v>0</v>
      </c>
      <c r="O5670">
        <f t="shared" si="11465"/>
        <v>0</v>
      </c>
      <c r="Q5670">
        <f t="shared" ref="Q5670" si="11494">IF(L5672="No Ct",0,L5672)</f>
        <v>0</v>
      </c>
      <c r="R5670">
        <f t="shared" ref="R5670" si="11495">IF(L5673="No Ct",0,L5673)</f>
        <v>0</v>
      </c>
      <c r="S5670" t="str">
        <f t="shared" ref="S5670" si="11496">IF(AND(M5670&gt;0,N5670=0),"Valid","Invalid")</f>
        <v>Valid</v>
      </c>
      <c r="T5670" t="str">
        <f t="shared" ref="T5670" si="11497">IF(OR(Q5670&gt;1,R5670&gt;1),"Present","Absent")</f>
        <v>Absent</v>
      </c>
      <c r="U5670" t="str">
        <f t="shared" ref="U5670" si="11498">IF(OR(AND(Q5670&gt;1,Q5670&lt;41),AND(R5670&gt;1,R5670&lt;41)),"Ct&lt;41","Ct&gt;41")</f>
        <v>Ct&gt;41</v>
      </c>
      <c r="V5670" t="str">
        <f>VLOOKUP(J5670,Datasæt_Analysesystemer!$C$2:$D$68,2,FALSE)</f>
        <v>Stor vandsalamander</v>
      </c>
      <c r="W5670" t="str">
        <f t="shared" ref="W5670" si="11499">MID(F5670,10,9)</f>
        <v>DL2021045</v>
      </c>
      <c r="X5670" t="str">
        <f t="shared" ref="X5670" si="11500">W5670&amp;"_"&amp;V5670&amp;"_"&amp;S5670&amp;"_"&amp;T5670&amp;"_"&amp;U5670</f>
        <v>DL2021045_Stor vandsalamander_Valid_Absent_Ct&gt;41</v>
      </c>
    </row>
    <row r="5671" spans="1:24" x14ac:dyDescent="0.25">
      <c r="A5671" t="s">
        <v>229</v>
      </c>
      <c r="B5671" t="s">
        <v>1347</v>
      </c>
      <c r="C5671" t="s">
        <v>16</v>
      </c>
      <c r="D5671" s="6">
        <v>0.1</v>
      </c>
      <c r="E5671" s="6" t="s">
        <v>17</v>
      </c>
      <c r="F5671" t="s">
        <v>1542</v>
      </c>
      <c r="G5671" t="str">
        <f t="shared" si="11394"/>
        <v>DL2021045</v>
      </c>
      <c r="H5671" t="str">
        <f t="shared" si="11458"/>
        <v>06</v>
      </c>
      <c r="I5671" t="str">
        <f t="shared" si="11459"/>
        <v>StorVandsalamander_06_20211130_DL2021045_EgedalGymFrederiksborgGym</v>
      </c>
      <c r="J5671" t="str">
        <f t="shared" si="11460"/>
        <v>StorVandsalamander</v>
      </c>
      <c r="K5671" t="str">
        <f t="shared" si="11461"/>
        <v>NegK</v>
      </c>
      <c r="L5671" t="str">
        <f t="shared" si="11462"/>
        <v>No Ct</v>
      </c>
      <c r="M5671" t="str">
        <f t="shared" si="11463"/>
        <v/>
      </c>
      <c r="N5671" t="str">
        <f t="shared" si="11464"/>
        <v/>
      </c>
      <c r="O5671" t="str">
        <f t="shared" si="11465"/>
        <v/>
      </c>
    </row>
    <row r="5672" spans="1:24" x14ac:dyDescent="0.25">
      <c r="A5672" t="s">
        <v>231</v>
      </c>
      <c r="B5672" t="s">
        <v>1348</v>
      </c>
      <c r="C5672" t="s">
        <v>20</v>
      </c>
      <c r="D5672" s="6">
        <v>0.1</v>
      </c>
      <c r="E5672" s="6" t="s">
        <v>17</v>
      </c>
      <c r="F5672" t="s">
        <v>1542</v>
      </c>
      <c r="G5672" t="str">
        <f t="shared" si="11394"/>
        <v>DL2021045</v>
      </c>
      <c r="H5672" t="str">
        <f t="shared" si="11458"/>
        <v>06</v>
      </c>
      <c r="I5672" t="str">
        <f t="shared" si="11459"/>
        <v>StorVandsalamander_06_20211130_DL2021045_EgedalGymFrederiksborgGym</v>
      </c>
      <c r="J5672" t="str">
        <f t="shared" si="11460"/>
        <v>StorVandsalamander</v>
      </c>
      <c r="K5672" t="str">
        <f t="shared" si="11461"/>
        <v>eDNA</v>
      </c>
      <c r="L5672" t="str">
        <f t="shared" si="11462"/>
        <v>No Ct</v>
      </c>
      <c r="M5672" t="str">
        <f t="shared" si="11463"/>
        <v/>
      </c>
      <c r="N5672" t="str">
        <f t="shared" si="11464"/>
        <v/>
      </c>
      <c r="O5672" t="str">
        <f t="shared" si="11465"/>
        <v/>
      </c>
    </row>
    <row r="5673" spans="1:24" x14ac:dyDescent="0.25">
      <c r="A5673" t="s">
        <v>233</v>
      </c>
      <c r="B5673" t="s">
        <v>1348</v>
      </c>
      <c r="C5673" t="s">
        <v>20</v>
      </c>
      <c r="D5673" s="6">
        <v>0.1</v>
      </c>
      <c r="E5673" s="6" t="s">
        <v>17</v>
      </c>
      <c r="F5673" t="s">
        <v>1542</v>
      </c>
      <c r="G5673" t="str">
        <f t="shared" si="11394"/>
        <v>DL2021045</v>
      </c>
      <c r="H5673" t="str">
        <f t="shared" si="11458"/>
        <v>06</v>
      </c>
      <c r="I5673" t="str">
        <f t="shared" si="11459"/>
        <v>StorVandsalamander_06_20211130_DL2021045_EgedalGymFrederiksborgGym</v>
      </c>
      <c r="J5673" t="str">
        <f t="shared" si="11460"/>
        <v>StorVandsalamander</v>
      </c>
      <c r="K5673" t="str">
        <f t="shared" si="11461"/>
        <v>eDNA</v>
      </c>
      <c r="L5673" t="str">
        <f t="shared" si="11462"/>
        <v>No Ct</v>
      </c>
      <c r="M5673" t="str">
        <f t="shared" si="11463"/>
        <v/>
      </c>
      <c r="N5673" t="str">
        <f t="shared" si="11464"/>
        <v/>
      </c>
      <c r="O5673" t="str">
        <f t="shared" si="11465"/>
        <v/>
      </c>
    </row>
    <row r="5674" spans="1:24" x14ac:dyDescent="0.25">
      <c r="A5674" t="s">
        <v>234</v>
      </c>
      <c r="B5674" t="s">
        <v>1349</v>
      </c>
      <c r="C5674" t="s">
        <v>13</v>
      </c>
      <c r="D5674" s="6">
        <v>0.1</v>
      </c>
      <c r="E5674" s="6">
        <v>23.1</v>
      </c>
      <c r="F5674" t="s">
        <v>1542</v>
      </c>
      <c r="G5674" t="str">
        <f t="shared" si="11394"/>
        <v>DL2021045</v>
      </c>
      <c r="H5674" t="str">
        <f t="shared" si="11458"/>
        <v>07</v>
      </c>
      <c r="I5674" t="str">
        <f t="shared" si="11459"/>
        <v>Gedde_07_20211130_DL2021045_EgedalGymFrederiksborgGym</v>
      </c>
      <c r="J5674" t="str">
        <f t="shared" si="11460"/>
        <v>Gedde</v>
      </c>
      <c r="K5674" t="str">
        <f t="shared" si="11461"/>
        <v>PosK</v>
      </c>
      <c r="L5674">
        <f t="shared" si="11462"/>
        <v>23.1</v>
      </c>
      <c r="M5674">
        <f t="shared" si="11463"/>
        <v>23.1</v>
      </c>
      <c r="N5674">
        <f t="shared" si="11464"/>
        <v>0</v>
      </c>
      <c r="O5674">
        <f t="shared" si="11465"/>
        <v>0</v>
      </c>
      <c r="Q5674">
        <f t="shared" ref="Q5674" si="11501">IF(L5676="No Ct",0,L5676)</f>
        <v>0</v>
      </c>
      <c r="R5674">
        <f t="shared" ref="R5674" si="11502">IF(L5677="No Ct",0,L5677)</f>
        <v>0</v>
      </c>
      <c r="S5674" t="str">
        <f t="shared" ref="S5674" si="11503">IF(AND(M5674&gt;0,N5674=0),"Valid","Invalid")</f>
        <v>Valid</v>
      </c>
      <c r="T5674" t="str">
        <f t="shared" ref="T5674" si="11504">IF(OR(Q5674&gt;1,R5674&gt;1),"Present","Absent")</f>
        <v>Absent</v>
      </c>
      <c r="U5674" t="str">
        <f t="shared" ref="U5674" si="11505">IF(OR(AND(Q5674&gt;1,Q5674&lt;41),AND(R5674&gt;1,R5674&lt;41)),"Ct&lt;41","Ct&gt;41")</f>
        <v>Ct&gt;41</v>
      </c>
      <c r="V5674" t="str">
        <f>VLOOKUP(J5674,Datasæt_Analysesystemer!$C$2:$D$68,2,FALSE)</f>
        <v>Gedde</v>
      </c>
      <c r="W5674" t="str">
        <f t="shared" ref="W5674" si="11506">MID(F5674,10,9)</f>
        <v>DL2021045</v>
      </c>
      <c r="X5674" t="str">
        <f t="shared" ref="X5674" si="11507">W5674&amp;"_"&amp;V5674&amp;"_"&amp;S5674&amp;"_"&amp;T5674&amp;"_"&amp;U5674</f>
        <v>DL2021045_Gedde_Valid_Absent_Ct&gt;41</v>
      </c>
    </row>
    <row r="5675" spans="1:24" x14ac:dyDescent="0.25">
      <c r="A5675" t="s">
        <v>236</v>
      </c>
      <c r="B5675" t="s">
        <v>1350</v>
      </c>
      <c r="C5675" t="s">
        <v>16</v>
      </c>
      <c r="D5675" s="6">
        <v>0.1</v>
      </c>
      <c r="E5675" s="6" t="s">
        <v>17</v>
      </c>
      <c r="F5675" t="s">
        <v>1542</v>
      </c>
      <c r="G5675" t="str">
        <f t="shared" si="11394"/>
        <v>DL2021045</v>
      </c>
      <c r="H5675" t="str">
        <f t="shared" si="11458"/>
        <v>07</v>
      </c>
      <c r="I5675" t="str">
        <f t="shared" si="11459"/>
        <v>Gedde_07_20211130_DL2021045_EgedalGymFrederiksborgGym</v>
      </c>
      <c r="J5675" t="str">
        <f t="shared" si="11460"/>
        <v>Gedde</v>
      </c>
      <c r="K5675" t="str">
        <f t="shared" si="11461"/>
        <v>NegK</v>
      </c>
      <c r="L5675" t="str">
        <f t="shared" si="11462"/>
        <v>No Ct</v>
      </c>
      <c r="M5675" t="str">
        <f t="shared" si="11463"/>
        <v/>
      </c>
      <c r="N5675" t="str">
        <f t="shared" si="11464"/>
        <v/>
      </c>
      <c r="O5675" t="str">
        <f t="shared" si="11465"/>
        <v/>
      </c>
    </row>
    <row r="5676" spans="1:24" x14ac:dyDescent="0.25">
      <c r="A5676" t="s">
        <v>238</v>
      </c>
      <c r="B5676" t="s">
        <v>1351</v>
      </c>
      <c r="C5676" t="s">
        <v>20</v>
      </c>
      <c r="D5676" s="6">
        <v>0.1</v>
      </c>
      <c r="E5676" s="6" t="s">
        <v>17</v>
      </c>
      <c r="F5676" t="s">
        <v>1542</v>
      </c>
      <c r="G5676" t="str">
        <f t="shared" si="11394"/>
        <v>DL2021045</v>
      </c>
      <c r="H5676" t="str">
        <f t="shared" si="11458"/>
        <v>07</v>
      </c>
      <c r="I5676" t="str">
        <f t="shared" si="11459"/>
        <v>Gedde_07_20211130_DL2021045_EgedalGymFrederiksborgGym</v>
      </c>
      <c r="J5676" t="str">
        <f t="shared" si="11460"/>
        <v>Gedde</v>
      </c>
      <c r="K5676" t="str">
        <f t="shared" si="11461"/>
        <v>eDNA</v>
      </c>
      <c r="L5676" t="str">
        <f t="shared" si="11462"/>
        <v>No Ct</v>
      </c>
      <c r="M5676" t="str">
        <f t="shared" si="11463"/>
        <v/>
      </c>
      <c r="N5676" t="str">
        <f t="shared" si="11464"/>
        <v/>
      </c>
      <c r="O5676" t="str">
        <f t="shared" si="11465"/>
        <v/>
      </c>
    </row>
    <row r="5677" spans="1:24" x14ac:dyDescent="0.25">
      <c r="A5677" t="s">
        <v>240</v>
      </c>
      <c r="B5677" t="s">
        <v>1351</v>
      </c>
      <c r="C5677" t="s">
        <v>20</v>
      </c>
      <c r="D5677" s="6">
        <v>0.1</v>
      </c>
      <c r="E5677" s="6" t="s">
        <v>17</v>
      </c>
      <c r="F5677" t="s">
        <v>1542</v>
      </c>
      <c r="G5677" t="str">
        <f t="shared" si="11394"/>
        <v>DL2021045</v>
      </c>
      <c r="H5677" t="str">
        <f t="shared" si="11458"/>
        <v>07</v>
      </c>
      <c r="I5677" t="str">
        <f t="shared" si="11459"/>
        <v>Gedde_07_20211130_DL2021045_EgedalGymFrederiksborgGym</v>
      </c>
      <c r="J5677" t="str">
        <f t="shared" si="11460"/>
        <v>Gedde</v>
      </c>
      <c r="K5677" t="str">
        <f t="shared" si="11461"/>
        <v>eDNA</v>
      </c>
      <c r="L5677" t="str">
        <f t="shared" si="11462"/>
        <v>No Ct</v>
      </c>
      <c r="M5677" t="str">
        <f t="shared" si="11463"/>
        <v/>
      </c>
      <c r="N5677" t="str">
        <f t="shared" si="11464"/>
        <v/>
      </c>
      <c r="O5677" t="str">
        <f t="shared" si="11465"/>
        <v/>
      </c>
    </row>
    <row r="5678" spans="1:24" x14ac:dyDescent="0.25">
      <c r="A5678" t="s">
        <v>241</v>
      </c>
      <c r="B5678" t="s">
        <v>1352</v>
      </c>
      <c r="C5678" t="s">
        <v>13</v>
      </c>
      <c r="D5678" s="6">
        <v>0.1</v>
      </c>
      <c r="E5678" s="6">
        <v>37.75</v>
      </c>
      <c r="F5678" t="s">
        <v>1542</v>
      </c>
      <c r="G5678" t="str">
        <f t="shared" si="11394"/>
        <v>DL2021045</v>
      </c>
      <c r="H5678" t="str">
        <f t="shared" si="11458"/>
        <v>08</v>
      </c>
      <c r="I5678" t="str">
        <f t="shared" si="11459"/>
        <v>Gedde_08_20211130_DL2021045_EgedalGymFrederiksborgGym</v>
      </c>
      <c r="J5678" t="str">
        <f t="shared" si="11460"/>
        <v>Gedde</v>
      </c>
      <c r="K5678" t="str">
        <f t="shared" si="11461"/>
        <v>PosK</v>
      </c>
      <c r="L5678">
        <f t="shared" si="11462"/>
        <v>37.75</v>
      </c>
      <c r="M5678">
        <f t="shared" si="11463"/>
        <v>37.75</v>
      </c>
      <c r="N5678">
        <f t="shared" si="11464"/>
        <v>37.82</v>
      </c>
      <c r="O5678">
        <f t="shared" si="11465"/>
        <v>23.8</v>
      </c>
      <c r="Q5678">
        <f t="shared" ref="Q5678" si="11508">IF(L5680="No Ct",0,L5680)</f>
        <v>0</v>
      </c>
      <c r="R5678">
        <f t="shared" ref="R5678" si="11509">IF(L5681="No Ct",0,L5681)</f>
        <v>23.8</v>
      </c>
      <c r="S5678" t="str">
        <f t="shared" ref="S5678" si="11510">IF(AND(M5678&gt;0,N5678=0),"Valid","Invalid")</f>
        <v>Invalid</v>
      </c>
      <c r="T5678" t="str">
        <f t="shared" ref="T5678" si="11511">IF(OR(Q5678&gt;1,R5678&gt;1),"Present","Absent")</f>
        <v>Present</v>
      </c>
      <c r="U5678" t="str">
        <f t="shared" ref="U5678" si="11512">IF(OR(AND(Q5678&gt;1,Q5678&lt;41),AND(R5678&gt;1,R5678&lt;41)),"Ct&lt;41","Ct&gt;41")</f>
        <v>Ct&lt;41</v>
      </c>
      <c r="V5678" t="str">
        <f>VLOOKUP(J5678,Datasæt_Analysesystemer!$C$2:$D$68,2,FALSE)</f>
        <v>Gedde</v>
      </c>
      <c r="W5678" t="str">
        <f t="shared" ref="W5678" si="11513">MID(F5678,10,9)</f>
        <v>DL2021045</v>
      </c>
      <c r="X5678" t="str">
        <f t="shared" ref="X5678" si="11514">W5678&amp;"_"&amp;V5678&amp;"_"&amp;S5678&amp;"_"&amp;T5678&amp;"_"&amp;U5678</f>
        <v>DL2021045_Gedde_Invalid_Present_Ct&lt;41</v>
      </c>
    </row>
    <row r="5679" spans="1:24" x14ac:dyDescent="0.25">
      <c r="A5679" t="s">
        <v>243</v>
      </c>
      <c r="B5679" t="s">
        <v>1353</v>
      </c>
      <c r="C5679" t="s">
        <v>16</v>
      </c>
      <c r="D5679" s="6">
        <v>0.1</v>
      </c>
      <c r="E5679" s="6">
        <v>37.82</v>
      </c>
      <c r="F5679" t="s">
        <v>1542</v>
      </c>
      <c r="G5679" t="str">
        <f t="shared" si="11394"/>
        <v>DL2021045</v>
      </c>
      <c r="H5679" t="str">
        <f t="shared" si="11458"/>
        <v>08</v>
      </c>
      <c r="I5679" t="str">
        <f t="shared" si="11459"/>
        <v>Gedde_08_20211130_DL2021045_EgedalGymFrederiksborgGym</v>
      </c>
      <c r="J5679" t="str">
        <f t="shared" si="11460"/>
        <v>Gedde</v>
      </c>
      <c r="K5679" t="str">
        <f t="shared" si="11461"/>
        <v>NegK</v>
      </c>
      <c r="L5679">
        <f t="shared" si="11462"/>
        <v>37.82</v>
      </c>
      <c r="M5679" t="str">
        <f t="shared" si="11463"/>
        <v/>
      </c>
      <c r="N5679" t="str">
        <f t="shared" si="11464"/>
        <v/>
      </c>
      <c r="O5679" t="str">
        <f t="shared" si="11465"/>
        <v/>
      </c>
    </row>
    <row r="5680" spans="1:24" x14ac:dyDescent="0.25">
      <c r="A5680" t="s">
        <v>245</v>
      </c>
      <c r="B5680" t="s">
        <v>1354</v>
      </c>
      <c r="C5680" t="s">
        <v>20</v>
      </c>
      <c r="D5680" s="6">
        <v>0.1</v>
      </c>
      <c r="E5680" s="6" t="s">
        <v>17</v>
      </c>
      <c r="F5680" t="s">
        <v>1542</v>
      </c>
      <c r="G5680" t="str">
        <f t="shared" si="11394"/>
        <v>DL2021045</v>
      </c>
      <c r="H5680" t="str">
        <f t="shared" si="11458"/>
        <v>08</v>
      </c>
      <c r="I5680" t="str">
        <f t="shared" si="11459"/>
        <v>Gedde_08_20211130_DL2021045_EgedalGymFrederiksborgGym</v>
      </c>
      <c r="J5680" t="str">
        <f t="shared" si="11460"/>
        <v>Gedde</v>
      </c>
      <c r="K5680" t="str">
        <f t="shared" si="11461"/>
        <v>eDNA</v>
      </c>
      <c r="L5680" t="str">
        <f t="shared" si="11462"/>
        <v>No Ct</v>
      </c>
      <c r="M5680" t="str">
        <f t="shared" si="11463"/>
        <v/>
      </c>
      <c r="N5680" t="str">
        <f t="shared" si="11464"/>
        <v/>
      </c>
      <c r="O5680" t="str">
        <f t="shared" si="11465"/>
        <v/>
      </c>
    </row>
    <row r="5681" spans="1:24" x14ac:dyDescent="0.25">
      <c r="A5681" t="s">
        <v>247</v>
      </c>
      <c r="B5681" t="s">
        <v>1354</v>
      </c>
      <c r="C5681" t="s">
        <v>20</v>
      </c>
      <c r="D5681" s="6">
        <v>0.1</v>
      </c>
      <c r="E5681" s="6">
        <v>23.8</v>
      </c>
      <c r="F5681" t="s">
        <v>1542</v>
      </c>
      <c r="G5681" t="str">
        <f t="shared" si="11394"/>
        <v>DL2021045</v>
      </c>
      <c r="H5681" t="str">
        <f t="shared" si="11458"/>
        <v>08</v>
      </c>
      <c r="I5681" t="str">
        <f t="shared" si="11459"/>
        <v>Gedde_08_20211130_DL2021045_EgedalGymFrederiksborgGym</v>
      </c>
      <c r="J5681" t="str">
        <f t="shared" si="11460"/>
        <v>Gedde</v>
      </c>
      <c r="K5681" t="str">
        <f t="shared" si="11461"/>
        <v>eDNA</v>
      </c>
      <c r="L5681">
        <f t="shared" si="11462"/>
        <v>23.8</v>
      </c>
      <c r="M5681" t="str">
        <f t="shared" si="11463"/>
        <v/>
      </c>
      <c r="N5681" t="str">
        <f t="shared" si="11464"/>
        <v/>
      </c>
      <c r="O5681" t="str">
        <f t="shared" si="11465"/>
        <v/>
      </c>
    </row>
    <row r="5682" spans="1:24" x14ac:dyDescent="0.25">
      <c r="A5682" t="s">
        <v>248</v>
      </c>
      <c r="B5682" t="s">
        <v>1355</v>
      </c>
      <c r="C5682" t="s">
        <v>13</v>
      </c>
      <c r="D5682" s="6">
        <v>0.1</v>
      </c>
      <c r="E5682" s="6" t="s">
        <v>17</v>
      </c>
      <c r="F5682" t="s">
        <v>1542</v>
      </c>
      <c r="G5682" t="str">
        <f t="shared" ref="G5682:G5745" si="11515">MID(F5682,10,9)</f>
        <v>DL2021045</v>
      </c>
      <c r="H5682" t="str">
        <f t="shared" si="11458"/>
        <v>09</v>
      </c>
      <c r="I5682" t="str">
        <f t="shared" si="11459"/>
        <v>Karpe_09_20211130_DL2021045_EgedalGymFrederiksborgGym</v>
      </c>
      <c r="J5682" t="str">
        <f t="shared" si="11460"/>
        <v>Karpe</v>
      </c>
      <c r="K5682" t="str">
        <f t="shared" si="11461"/>
        <v>PosK</v>
      </c>
      <c r="L5682" t="str">
        <f t="shared" si="11462"/>
        <v>No Ct</v>
      </c>
      <c r="M5682">
        <f t="shared" si="11463"/>
        <v>0</v>
      </c>
      <c r="N5682">
        <f t="shared" si="11464"/>
        <v>0</v>
      </c>
      <c r="O5682">
        <f t="shared" si="11465"/>
        <v>0</v>
      </c>
      <c r="Q5682">
        <f t="shared" ref="Q5682" si="11516">IF(L5684="No Ct",0,L5684)</f>
        <v>0</v>
      </c>
      <c r="R5682">
        <f t="shared" ref="R5682" si="11517">IF(L5685="No Ct",0,L5685)</f>
        <v>0</v>
      </c>
      <c r="S5682" t="str">
        <f t="shared" ref="S5682" si="11518">IF(AND(M5682&gt;0,N5682=0),"Valid","Invalid")</f>
        <v>Invalid</v>
      </c>
      <c r="T5682" t="str">
        <f t="shared" ref="T5682" si="11519">IF(OR(Q5682&gt;1,R5682&gt;1),"Present","Absent")</f>
        <v>Absent</v>
      </c>
      <c r="U5682" t="str">
        <f t="shared" ref="U5682" si="11520">IF(OR(AND(Q5682&gt;1,Q5682&lt;41),AND(R5682&gt;1,R5682&lt;41)),"Ct&lt;41","Ct&gt;41")</f>
        <v>Ct&gt;41</v>
      </c>
      <c r="V5682" t="str">
        <f>VLOOKUP(J5682,Datasæt_Analysesystemer!$C$2:$D$68,2,FALSE)</f>
        <v>Karpe</v>
      </c>
      <c r="W5682" t="str">
        <f t="shared" ref="W5682" si="11521">MID(F5682,10,9)</f>
        <v>DL2021045</v>
      </c>
      <c r="X5682" t="str">
        <f t="shared" ref="X5682" si="11522">W5682&amp;"_"&amp;V5682&amp;"_"&amp;S5682&amp;"_"&amp;T5682&amp;"_"&amp;U5682</f>
        <v>DL2021045_Karpe_Invalid_Absent_Ct&gt;41</v>
      </c>
    </row>
    <row r="5683" spans="1:24" x14ac:dyDescent="0.25">
      <c r="A5683" t="s">
        <v>250</v>
      </c>
      <c r="B5683" t="s">
        <v>1356</v>
      </c>
      <c r="C5683" t="s">
        <v>16</v>
      </c>
      <c r="D5683" s="6">
        <v>0.1</v>
      </c>
      <c r="E5683" s="6" t="s">
        <v>17</v>
      </c>
      <c r="F5683" t="s">
        <v>1542</v>
      </c>
      <c r="G5683" t="str">
        <f t="shared" si="11515"/>
        <v>DL2021045</v>
      </c>
      <c r="H5683" t="str">
        <f t="shared" si="11458"/>
        <v>09</v>
      </c>
      <c r="I5683" t="str">
        <f t="shared" si="11459"/>
        <v>Karpe_09_20211130_DL2021045_EgedalGymFrederiksborgGym</v>
      </c>
      <c r="J5683" t="str">
        <f t="shared" si="11460"/>
        <v>Karpe</v>
      </c>
      <c r="K5683" t="str">
        <f t="shared" si="11461"/>
        <v>NegK</v>
      </c>
      <c r="L5683" t="str">
        <f t="shared" si="11462"/>
        <v>No Ct</v>
      </c>
      <c r="M5683" t="str">
        <f t="shared" si="11463"/>
        <v/>
      </c>
      <c r="N5683" t="str">
        <f t="shared" si="11464"/>
        <v/>
      </c>
      <c r="O5683" t="str">
        <f t="shared" si="11465"/>
        <v/>
      </c>
    </row>
    <row r="5684" spans="1:24" x14ac:dyDescent="0.25">
      <c r="A5684" t="s">
        <v>252</v>
      </c>
      <c r="B5684" t="s">
        <v>1357</v>
      </c>
      <c r="C5684" t="s">
        <v>20</v>
      </c>
      <c r="D5684" s="6">
        <v>0.1</v>
      </c>
      <c r="E5684" s="6" t="s">
        <v>17</v>
      </c>
      <c r="F5684" t="s">
        <v>1542</v>
      </c>
      <c r="G5684" t="str">
        <f t="shared" si="11515"/>
        <v>DL2021045</v>
      </c>
      <c r="H5684" t="str">
        <f t="shared" si="11458"/>
        <v>09</v>
      </c>
      <c r="I5684" t="str">
        <f t="shared" si="11459"/>
        <v>Karpe_09_20211130_DL2021045_EgedalGymFrederiksborgGym</v>
      </c>
      <c r="J5684" t="str">
        <f t="shared" si="11460"/>
        <v>Karpe</v>
      </c>
      <c r="K5684" t="str">
        <f t="shared" si="11461"/>
        <v>eDNA</v>
      </c>
      <c r="L5684" t="str">
        <f t="shared" si="11462"/>
        <v>No Ct</v>
      </c>
      <c r="M5684" t="str">
        <f t="shared" si="11463"/>
        <v/>
      </c>
      <c r="N5684" t="str">
        <f t="shared" si="11464"/>
        <v/>
      </c>
      <c r="O5684" t="str">
        <f t="shared" si="11465"/>
        <v/>
      </c>
    </row>
    <row r="5685" spans="1:24" x14ac:dyDescent="0.25">
      <c r="A5685" t="s">
        <v>254</v>
      </c>
      <c r="B5685" t="s">
        <v>1357</v>
      </c>
      <c r="C5685" t="s">
        <v>20</v>
      </c>
      <c r="D5685" s="6">
        <v>0.1</v>
      </c>
      <c r="E5685" s="6" t="s">
        <v>17</v>
      </c>
      <c r="F5685" t="s">
        <v>1542</v>
      </c>
      <c r="G5685" t="str">
        <f t="shared" si="11515"/>
        <v>DL2021045</v>
      </c>
      <c r="H5685" t="str">
        <f t="shared" si="11458"/>
        <v>09</v>
      </c>
      <c r="I5685" t="str">
        <f t="shared" si="11459"/>
        <v>Karpe_09_20211130_DL2021045_EgedalGymFrederiksborgGym</v>
      </c>
      <c r="J5685" t="str">
        <f t="shared" si="11460"/>
        <v>Karpe</v>
      </c>
      <c r="K5685" t="str">
        <f t="shared" si="11461"/>
        <v>eDNA</v>
      </c>
      <c r="L5685" t="str">
        <f t="shared" si="11462"/>
        <v>No Ct</v>
      </c>
      <c r="M5685" t="str">
        <f t="shared" si="11463"/>
        <v/>
      </c>
      <c r="N5685" t="str">
        <f t="shared" si="11464"/>
        <v/>
      </c>
      <c r="O5685" t="str">
        <f t="shared" si="11465"/>
        <v/>
      </c>
    </row>
    <row r="5686" spans="1:24" x14ac:dyDescent="0.25">
      <c r="A5686" t="s">
        <v>255</v>
      </c>
      <c r="B5686" t="s">
        <v>1358</v>
      </c>
      <c r="C5686" t="s">
        <v>13</v>
      </c>
      <c r="D5686" s="6">
        <v>0.1</v>
      </c>
      <c r="E5686" s="6" t="s">
        <v>17</v>
      </c>
      <c r="F5686" t="s">
        <v>1542</v>
      </c>
      <c r="G5686" t="str">
        <f t="shared" si="11515"/>
        <v>DL2021045</v>
      </c>
      <c r="H5686" t="str">
        <f t="shared" si="11458"/>
        <v>10</v>
      </c>
      <c r="I5686" t="str">
        <f t="shared" si="11459"/>
        <v>Karpe_10_20211130_DL2021045_EgedalGymFrederiksborgGym</v>
      </c>
      <c r="J5686" t="str">
        <f t="shared" si="11460"/>
        <v>Karpe</v>
      </c>
      <c r="K5686" t="str">
        <f t="shared" si="11461"/>
        <v>PosK</v>
      </c>
      <c r="L5686" t="str">
        <f t="shared" si="11462"/>
        <v>No Ct</v>
      </c>
      <c r="M5686">
        <f t="shared" si="11463"/>
        <v>0</v>
      </c>
      <c r="N5686">
        <f t="shared" si="11464"/>
        <v>0</v>
      </c>
      <c r="O5686">
        <f t="shared" si="11465"/>
        <v>0</v>
      </c>
      <c r="Q5686">
        <f t="shared" ref="Q5686" si="11523">IF(L5688="No Ct",0,L5688)</f>
        <v>0</v>
      </c>
      <c r="R5686">
        <f t="shared" ref="R5686" si="11524">IF(L5689="No Ct",0,L5689)</f>
        <v>0</v>
      </c>
      <c r="S5686" t="str">
        <f t="shared" ref="S5686" si="11525">IF(AND(M5686&gt;0,N5686=0),"Valid","Invalid")</f>
        <v>Invalid</v>
      </c>
      <c r="T5686" t="str">
        <f t="shared" ref="T5686" si="11526">IF(OR(Q5686&gt;1,R5686&gt;1),"Present","Absent")</f>
        <v>Absent</v>
      </c>
      <c r="U5686" t="str">
        <f t="shared" ref="U5686" si="11527">IF(OR(AND(Q5686&gt;1,Q5686&lt;41),AND(R5686&gt;1,R5686&lt;41)),"Ct&lt;41","Ct&gt;41")</f>
        <v>Ct&gt;41</v>
      </c>
      <c r="V5686" t="str">
        <f>VLOOKUP(J5686,Datasæt_Analysesystemer!$C$2:$D$68,2,FALSE)</f>
        <v>Karpe</v>
      </c>
      <c r="W5686" t="str">
        <f t="shared" ref="W5686" si="11528">MID(F5686,10,9)</f>
        <v>DL2021045</v>
      </c>
      <c r="X5686" t="str">
        <f t="shared" ref="X5686" si="11529">W5686&amp;"_"&amp;V5686&amp;"_"&amp;S5686&amp;"_"&amp;T5686&amp;"_"&amp;U5686</f>
        <v>DL2021045_Karpe_Invalid_Absent_Ct&gt;41</v>
      </c>
    </row>
    <row r="5687" spans="1:24" x14ac:dyDescent="0.25">
      <c r="A5687" t="s">
        <v>257</v>
      </c>
      <c r="B5687" t="s">
        <v>1359</v>
      </c>
      <c r="C5687" t="s">
        <v>16</v>
      </c>
      <c r="D5687" s="6">
        <v>0.1</v>
      </c>
      <c r="E5687" s="6" t="s">
        <v>17</v>
      </c>
      <c r="F5687" t="s">
        <v>1542</v>
      </c>
      <c r="G5687" t="str">
        <f t="shared" si="11515"/>
        <v>DL2021045</v>
      </c>
      <c r="H5687" t="str">
        <f t="shared" si="11458"/>
        <v>10</v>
      </c>
      <c r="I5687" t="str">
        <f t="shared" si="11459"/>
        <v>Karpe_10_20211130_DL2021045_EgedalGymFrederiksborgGym</v>
      </c>
      <c r="J5687" t="str">
        <f t="shared" si="11460"/>
        <v>Karpe</v>
      </c>
      <c r="K5687" t="str">
        <f t="shared" si="11461"/>
        <v>NegK</v>
      </c>
      <c r="L5687" t="str">
        <f t="shared" si="11462"/>
        <v>No Ct</v>
      </c>
      <c r="M5687" t="str">
        <f t="shared" si="11463"/>
        <v/>
      </c>
      <c r="N5687" t="str">
        <f t="shared" si="11464"/>
        <v/>
      </c>
      <c r="O5687" t="str">
        <f t="shared" si="11465"/>
        <v/>
      </c>
    </row>
    <row r="5688" spans="1:24" x14ac:dyDescent="0.25">
      <c r="A5688" t="s">
        <v>259</v>
      </c>
      <c r="B5688" t="s">
        <v>1360</v>
      </c>
      <c r="C5688" t="s">
        <v>20</v>
      </c>
      <c r="D5688" s="6">
        <v>0.1</v>
      </c>
      <c r="E5688" s="6" t="s">
        <v>17</v>
      </c>
      <c r="F5688" t="s">
        <v>1542</v>
      </c>
      <c r="G5688" t="str">
        <f t="shared" si="11515"/>
        <v>DL2021045</v>
      </c>
      <c r="H5688" t="str">
        <f t="shared" si="11458"/>
        <v>10</v>
      </c>
      <c r="I5688" t="str">
        <f t="shared" si="11459"/>
        <v>Karpe_10_20211130_DL2021045_EgedalGymFrederiksborgGym</v>
      </c>
      <c r="J5688" t="str">
        <f t="shared" si="11460"/>
        <v>Karpe</v>
      </c>
      <c r="K5688" t="str">
        <f t="shared" si="11461"/>
        <v>eDNA</v>
      </c>
      <c r="L5688" t="str">
        <f t="shared" si="11462"/>
        <v>No Ct</v>
      </c>
      <c r="M5688" t="str">
        <f t="shared" si="11463"/>
        <v/>
      </c>
      <c r="N5688" t="str">
        <f t="shared" si="11464"/>
        <v/>
      </c>
      <c r="O5688" t="str">
        <f t="shared" si="11465"/>
        <v/>
      </c>
    </row>
    <row r="5689" spans="1:24" x14ac:dyDescent="0.25">
      <c r="A5689" t="s">
        <v>261</v>
      </c>
      <c r="B5689" t="s">
        <v>1360</v>
      </c>
      <c r="C5689" t="s">
        <v>20</v>
      </c>
      <c r="D5689" s="6">
        <v>0.1</v>
      </c>
      <c r="E5689" s="6" t="s">
        <v>17</v>
      </c>
      <c r="F5689" t="s">
        <v>1542</v>
      </c>
      <c r="G5689" t="str">
        <f t="shared" si="11515"/>
        <v>DL2021045</v>
      </c>
      <c r="H5689" t="str">
        <f t="shared" si="11458"/>
        <v>10</v>
      </c>
      <c r="I5689" t="str">
        <f t="shared" si="11459"/>
        <v>Karpe_10_20211130_DL2021045_EgedalGymFrederiksborgGym</v>
      </c>
      <c r="J5689" t="str">
        <f t="shared" si="11460"/>
        <v>Karpe</v>
      </c>
      <c r="K5689" t="str">
        <f t="shared" si="11461"/>
        <v>eDNA</v>
      </c>
      <c r="L5689" t="str">
        <f t="shared" si="11462"/>
        <v>No Ct</v>
      </c>
      <c r="M5689" t="str">
        <f t="shared" si="11463"/>
        <v/>
      </c>
      <c r="N5689" t="str">
        <f t="shared" si="11464"/>
        <v/>
      </c>
      <c r="O5689" t="str">
        <f t="shared" si="11465"/>
        <v/>
      </c>
    </row>
    <row r="5690" spans="1:24" x14ac:dyDescent="0.25">
      <c r="A5690" t="s">
        <v>262</v>
      </c>
      <c r="B5690" t="s">
        <v>1361</v>
      </c>
      <c r="C5690" t="s">
        <v>13</v>
      </c>
      <c r="D5690" s="6">
        <v>0.1</v>
      </c>
      <c r="E5690" s="6" t="s">
        <v>17</v>
      </c>
      <c r="F5690" t="s">
        <v>1542</v>
      </c>
      <c r="G5690" t="str">
        <f t="shared" si="11515"/>
        <v>DL2021045</v>
      </c>
      <c r="H5690" t="str">
        <f t="shared" si="11458"/>
        <v>11</v>
      </c>
      <c r="I5690" t="str">
        <f t="shared" si="11459"/>
        <v>Soelvkarusse_11_20211130_DL2021045_EgedalGymFrederiksborgGym</v>
      </c>
      <c r="J5690" t="str">
        <f t="shared" si="11460"/>
        <v>Soelvkarusse</v>
      </c>
      <c r="K5690" t="str">
        <f t="shared" si="11461"/>
        <v>PosK</v>
      </c>
      <c r="L5690" t="str">
        <f t="shared" si="11462"/>
        <v>No Ct</v>
      </c>
      <c r="M5690">
        <f t="shared" si="11463"/>
        <v>0</v>
      </c>
      <c r="N5690">
        <f t="shared" si="11464"/>
        <v>0</v>
      </c>
      <c r="O5690">
        <f t="shared" si="11465"/>
        <v>0</v>
      </c>
      <c r="Q5690">
        <f t="shared" ref="Q5690" si="11530">IF(L5692="No Ct",0,L5692)</f>
        <v>0</v>
      </c>
      <c r="R5690">
        <f t="shared" ref="R5690" si="11531">IF(L5693="No Ct",0,L5693)</f>
        <v>0</v>
      </c>
      <c r="S5690" t="str">
        <f t="shared" ref="S5690" si="11532">IF(AND(M5690&gt;0,N5690=0),"Valid","Invalid")</f>
        <v>Invalid</v>
      </c>
      <c r="T5690" t="str">
        <f t="shared" ref="T5690" si="11533">IF(OR(Q5690&gt;1,R5690&gt;1),"Present","Absent")</f>
        <v>Absent</v>
      </c>
      <c r="U5690" t="str">
        <f t="shared" ref="U5690" si="11534">IF(OR(AND(Q5690&gt;1,Q5690&lt;41),AND(R5690&gt;1,R5690&lt;41)),"Ct&lt;41","Ct&gt;41")</f>
        <v>Ct&gt;41</v>
      </c>
      <c r="V5690" t="str">
        <f>VLOOKUP(J5690,Datasæt_Analysesystemer!$C$2:$D$68,2,FALSE)</f>
        <v>Sølvkarusse</v>
      </c>
      <c r="W5690" t="str">
        <f t="shared" ref="W5690" si="11535">MID(F5690,10,9)</f>
        <v>DL2021045</v>
      </c>
      <c r="X5690" t="str">
        <f t="shared" ref="X5690" si="11536">W5690&amp;"_"&amp;V5690&amp;"_"&amp;S5690&amp;"_"&amp;T5690&amp;"_"&amp;U5690</f>
        <v>DL2021045_Sølvkarusse_Invalid_Absent_Ct&gt;41</v>
      </c>
    </row>
    <row r="5691" spans="1:24" x14ac:dyDescent="0.25">
      <c r="A5691" t="s">
        <v>264</v>
      </c>
      <c r="B5691" t="s">
        <v>1362</v>
      </c>
      <c r="C5691" t="s">
        <v>16</v>
      </c>
      <c r="D5691" s="6">
        <v>0.1</v>
      </c>
      <c r="E5691" s="6" t="s">
        <v>17</v>
      </c>
      <c r="F5691" t="s">
        <v>1542</v>
      </c>
      <c r="G5691" t="str">
        <f t="shared" si="11515"/>
        <v>DL2021045</v>
      </c>
      <c r="H5691" t="str">
        <f t="shared" si="11458"/>
        <v>11</v>
      </c>
      <c r="I5691" t="str">
        <f t="shared" si="11459"/>
        <v>Soelvkarusse_11_20211130_DL2021045_EgedalGymFrederiksborgGym</v>
      </c>
      <c r="J5691" t="str">
        <f t="shared" si="11460"/>
        <v>Soelvkarusse</v>
      </c>
      <c r="K5691" t="str">
        <f t="shared" si="11461"/>
        <v>NegK</v>
      </c>
      <c r="L5691" t="str">
        <f t="shared" si="11462"/>
        <v>No Ct</v>
      </c>
      <c r="M5691" t="str">
        <f t="shared" si="11463"/>
        <v/>
      </c>
      <c r="N5691" t="str">
        <f t="shared" si="11464"/>
        <v/>
      </c>
      <c r="O5691" t="str">
        <f t="shared" si="11465"/>
        <v/>
      </c>
    </row>
    <row r="5692" spans="1:24" x14ac:dyDescent="0.25">
      <c r="A5692" t="s">
        <v>266</v>
      </c>
      <c r="B5692" t="s">
        <v>1363</v>
      </c>
      <c r="C5692" t="s">
        <v>20</v>
      </c>
      <c r="D5692" s="6">
        <v>0.1</v>
      </c>
      <c r="E5692" s="6" t="s">
        <v>17</v>
      </c>
      <c r="F5692" t="s">
        <v>1542</v>
      </c>
      <c r="G5692" t="str">
        <f t="shared" si="11515"/>
        <v>DL2021045</v>
      </c>
      <c r="H5692" t="str">
        <f t="shared" si="11458"/>
        <v>11</v>
      </c>
      <c r="I5692" t="str">
        <f t="shared" si="11459"/>
        <v>Soelvkarusse_11_20211130_DL2021045_EgedalGymFrederiksborgGym</v>
      </c>
      <c r="J5692" t="str">
        <f t="shared" si="11460"/>
        <v>Soelvkarusse</v>
      </c>
      <c r="K5692" t="str">
        <f t="shared" si="11461"/>
        <v>eDNA</v>
      </c>
      <c r="L5692" t="str">
        <f t="shared" si="11462"/>
        <v>No Ct</v>
      </c>
      <c r="M5692" t="str">
        <f t="shared" si="11463"/>
        <v/>
      </c>
      <c r="N5692" t="str">
        <f t="shared" si="11464"/>
        <v/>
      </c>
      <c r="O5692" t="str">
        <f t="shared" si="11465"/>
        <v/>
      </c>
    </row>
    <row r="5693" spans="1:24" x14ac:dyDescent="0.25">
      <c r="A5693" t="s">
        <v>268</v>
      </c>
      <c r="B5693" t="s">
        <v>1363</v>
      </c>
      <c r="C5693" t="s">
        <v>20</v>
      </c>
      <c r="D5693" s="6">
        <v>0.1</v>
      </c>
      <c r="E5693" s="6" t="s">
        <v>17</v>
      </c>
      <c r="F5693" t="s">
        <v>1542</v>
      </c>
      <c r="G5693" t="str">
        <f t="shared" si="11515"/>
        <v>DL2021045</v>
      </c>
      <c r="H5693" t="str">
        <f t="shared" si="11458"/>
        <v>11</v>
      </c>
      <c r="I5693" t="str">
        <f t="shared" si="11459"/>
        <v>Soelvkarusse_11_20211130_DL2021045_EgedalGymFrederiksborgGym</v>
      </c>
      <c r="J5693" t="str">
        <f t="shared" si="11460"/>
        <v>Soelvkarusse</v>
      </c>
      <c r="K5693" t="str">
        <f t="shared" si="11461"/>
        <v>eDNA</v>
      </c>
      <c r="L5693" t="str">
        <f t="shared" si="11462"/>
        <v>No Ct</v>
      </c>
      <c r="M5693" t="str">
        <f t="shared" si="11463"/>
        <v/>
      </c>
      <c r="N5693" t="str">
        <f t="shared" si="11464"/>
        <v/>
      </c>
      <c r="O5693" t="str">
        <f t="shared" si="11465"/>
        <v/>
      </c>
    </row>
    <row r="5694" spans="1:24" x14ac:dyDescent="0.25">
      <c r="A5694" t="s">
        <v>269</v>
      </c>
      <c r="B5694" t="s">
        <v>1364</v>
      </c>
      <c r="C5694" t="s">
        <v>13</v>
      </c>
      <c r="D5694" s="6">
        <v>0.1</v>
      </c>
      <c r="E5694" s="6">
        <v>37.25</v>
      </c>
      <c r="F5694" t="s">
        <v>1542</v>
      </c>
      <c r="G5694" t="str">
        <f t="shared" si="11515"/>
        <v>DL2021045</v>
      </c>
      <c r="H5694" t="str">
        <f t="shared" si="11458"/>
        <v>12</v>
      </c>
      <c r="I5694" t="str">
        <f t="shared" si="11459"/>
        <v>Soelvkarusse_12_20211130_DL2021045_EgedalGymFrederiksborgGym</v>
      </c>
      <c r="J5694" t="str">
        <f t="shared" si="11460"/>
        <v>Soelvkarusse</v>
      </c>
      <c r="K5694" t="str">
        <f t="shared" si="11461"/>
        <v>PosK</v>
      </c>
      <c r="L5694">
        <f t="shared" si="11462"/>
        <v>37.25</v>
      </c>
      <c r="M5694">
        <f t="shared" si="11463"/>
        <v>37.25</v>
      </c>
      <c r="N5694">
        <f t="shared" si="11464"/>
        <v>0</v>
      </c>
      <c r="O5694">
        <f t="shared" si="11465"/>
        <v>0</v>
      </c>
      <c r="Q5694">
        <f t="shared" ref="Q5694" si="11537">IF(L5696="No Ct",0,L5696)</f>
        <v>0</v>
      </c>
      <c r="R5694">
        <f t="shared" ref="R5694" si="11538">IF(L5697="No Ct",0,L5697)</f>
        <v>0</v>
      </c>
      <c r="S5694" t="str">
        <f t="shared" ref="S5694" si="11539">IF(AND(M5694&gt;0,N5694=0),"Valid","Invalid")</f>
        <v>Valid</v>
      </c>
      <c r="T5694" t="str">
        <f t="shared" ref="T5694" si="11540">IF(OR(Q5694&gt;1,R5694&gt;1),"Present","Absent")</f>
        <v>Absent</v>
      </c>
      <c r="U5694" t="str">
        <f t="shared" ref="U5694" si="11541">IF(OR(AND(Q5694&gt;1,Q5694&lt;41),AND(R5694&gt;1,R5694&lt;41)),"Ct&lt;41","Ct&gt;41")</f>
        <v>Ct&gt;41</v>
      </c>
      <c r="V5694" t="str">
        <f>VLOOKUP(J5694,Datasæt_Analysesystemer!$C$2:$D$68,2,FALSE)</f>
        <v>Sølvkarusse</v>
      </c>
      <c r="W5694" t="str">
        <f t="shared" ref="W5694" si="11542">MID(F5694,10,9)</f>
        <v>DL2021045</v>
      </c>
      <c r="X5694" t="str">
        <f t="shared" ref="X5694" si="11543">W5694&amp;"_"&amp;V5694&amp;"_"&amp;S5694&amp;"_"&amp;T5694&amp;"_"&amp;U5694</f>
        <v>DL2021045_Sølvkarusse_Valid_Absent_Ct&gt;41</v>
      </c>
    </row>
    <row r="5695" spans="1:24" x14ac:dyDescent="0.25">
      <c r="A5695" t="s">
        <v>271</v>
      </c>
      <c r="B5695" t="s">
        <v>1365</v>
      </c>
      <c r="C5695" t="s">
        <v>16</v>
      </c>
      <c r="D5695" s="6">
        <v>0.1</v>
      </c>
      <c r="E5695" s="6" t="s">
        <v>17</v>
      </c>
      <c r="F5695" t="s">
        <v>1542</v>
      </c>
      <c r="G5695" t="str">
        <f t="shared" si="11515"/>
        <v>DL2021045</v>
      </c>
      <c r="H5695" t="str">
        <f t="shared" si="11458"/>
        <v>12</v>
      </c>
      <c r="I5695" t="str">
        <f t="shared" si="11459"/>
        <v>Soelvkarusse_12_20211130_DL2021045_EgedalGymFrederiksborgGym</v>
      </c>
      <c r="J5695" t="str">
        <f t="shared" si="11460"/>
        <v>Soelvkarusse</v>
      </c>
      <c r="K5695" t="str">
        <f t="shared" si="11461"/>
        <v>NegK</v>
      </c>
      <c r="L5695" t="str">
        <f t="shared" si="11462"/>
        <v>No Ct</v>
      </c>
      <c r="M5695" t="str">
        <f t="shared" si="11463"/>
        <v/>
      </c>
      <c r="N5695" t="str">
        <f t="shared" si="11464"/>
        <v/>
      </c>
      <c r="O5695" t="str">
        <f t="shared" si="11465"/>
        <v/>
      </c>
    </row>
    <row r="5696" spans="1:24" x14ac:dyDescent="0.25">
      <c r="A5696" t="s">
        <v>273</v>
      </c>
      <c r="B5696" t="s">
        <v>1366</v>
      </c>
      <c r="C5696" t="s">
        <v>20</v>
      </c>
      <c r="D5696" s="6">
        <v>0.1</v>
      </c>
      <c r="E5696" s="6" t="s">
        <v>17</v>
      </c>
      <c r="F5696" t="s">
        <v>1542</v>
      </c>
      <c r="G5696" t="str">
        <f t="shared" si="11515"/>
        <v>DL2021045</v>
      </c>
      <c r="H5696" t="str">
        <f t="shared" si="11458"/>
        <v>12</v>
      </c>
      <c r="I5696" t="str">
        <f t="shared" si="11459"/>
        <v>Soelvkarusse_12_20211130_DL2021045_EgedalGymFrederiksborgGym</v>
      </c>
      <c r="J5696" t="str">
        <f t="shared" si="11460"/>
        <v>Soelvkarusse</v>
      </c>
      <c r="K5696" t="str">
        <f t="shared" si="11461"/>
        <v>eDNA</v>
      </c>
      <c r="L5696" t="str">
        <f t="shared" si="11462"/>
        <v>No Ct</v>
      </c>
      <c r="M5696" t="str">
        <f t="shared" si="11463"/>
        <v/>
      </c>
      <c r="N5696" t="str">
        <f t="shared" si="11464"/>
        <v/>
      </c>
      <c r="O5696" t="str">
        <f t="shared" si="11465"/>
        <v/>
      </c>
    </row>
    <row r="5697" spans="1:24" x14ac:dyDescent="0.25">
      <c r="A5697" t="s">
        <v>275</v>
      </c>
      <c r="B5697" t="s">
        <v>1366</v>
      </c>
      <c r="C5697" t="s">
        <v>20</v>
      </c>
      <c r="D5697" s="6">
        <v>0.1</v>
      </c>
      <c r="E5697" s="6" t="s">
        <v>17</v>
      </c>
      <c r="F5697" t="s">
        <v>1542</v>
      </c>
      <c r="G5697" t="str">
        <f t="shared" si="11515"/>
        <v>DL2021045</v>
      </c>
      <c r="H5697" t="str">
        <f t="shared" si="11458"/>
        <v>12</v>
      </c>
      <c r="I5697" t="str">
        <f t="shared" si="11459"/>
        <v>Soelvkarusse_12_20211130_DL2021045_EgedalGymFrederiksborgGym</v>
      </c>
      <c r="J5697" t="str">
        <f t="shared" si="11460"/>
        <v>Soelvkarusse</v>
      </c>
      <c r="K5697" t="str">
        <f t="shared" si="11461"/>
        <v>eDNA</v>
      </c>
      <c r="L5697" t="str">
        <f t="shared" si="11462"/>
        <v>No Ct</v>
      </c>
      <c r="M5697" t="str">
        <f t="shared" si="11463"/>
        <v/>
      </c>
      <c r="N5697" t="str">
        <f t="shared" si="11464"/>
        <v/>
      </c>
      <c r="O5697" t="str">
        <f t="shared" si="11465"/>
        <v/>
      </c>
    </row>
    <row r="5698" spans="1:24" x14ac:dyDescent="0.25">
      <c r="A5698" t="s">
        <v>276</v>
      </c>
      <c r="B5698" t="s">
        <v>1367</v>
      </c>
      <c r="C5698" t="s">
        <v>13</v>
      </c>
      <c r="D5698" s="6">
        <v>0.1</v>
      </c>
      <c r="E5698" s="6" t="s">
        <v>17</v>
      </c>
      <c r="F5698" t="s">
        <v>1542</v>
      </c>
      <c r="G5698" t="str">
        <f t="shared" si="11515"/>
        <v>DL2021045</v>
      </c>
      <c r="H5698" t="str">
        <f t="shared" si="11458"/>
        <v>13</v>
      </c>
      <c r="I5698" t="str">
        <f t="shared" si="11459"/>
        <v>LilleVandsalamander_13_20211130_DL2021045_EgedalGymFrederiksborgGym</v>
      </c>
      <c r="J5698" t="str">
        <f t="shared" si="11460"/>
        <v>LilleVandsalamander</v>
      </c>
      <c r="K5698" t="str">
        <f t="shared" si="11461"/>
        <v>PosK</v>
      </c>
      <c r="L5698" t="str">
        <f t="shared" si="11462"/>
        <v>No Ct</v>
      </c>
      <c r="M5698">
        <f t="shared" si="11463"/>
        <v>0</v>
      </c>
      <c r="N5698">
        <f t="shared" si="11464"/>
        <v>0</v>
      </c>
      <c r="O5698">
        <f t="shared" si="11465"/>
        <v>0</v>
      </c>
      <c r="Q5698">
        <f t="shared" ref="Q5698" si="11544">IF(L5700="No Ct",0,L5700)</f>
        <v>0</v>
      </c>
      <c r="R5698">
        <f t="shared" ref="R5698" si="11545">IF(L5701="No Ct",0,L5701)</f>
        <v>0</v>
      </c>
      <c r="S5698" t="str">
        <f t="shared" ref="S5698" si="11546">IF(AND(M5698&gt;0,N5698=0),"Valid","Invalid")</f>
        <v>Invalid</v>
      </c>
      <c r="T5698" t="str">
        <f t="shared" ref="T5698" si="11547">IF(OR(Q5698&gt;1,R5698&gt;1),"Present","Absent")</f>
        <v>Absent</v>
      </c>
      <c r="U5698" t="str">
        <f t="shared" ref="U5698" si="11548">IF(OR(AND(Q5698&gt;1,Q5698&lt;41),AND(R5698&gt;1,R5698&lt;41)),"Ct&lt;41","Ct&gt;41")</f>
        <v>Ct&gt;41</v>
      </c>
      <c r="V5698" t="str">
        <f>VLOOKUP(J5698,Datasæt_Analysesystemer!$C$2:$D$68,2,FALSE)</f>
        <v>Lille vandsalamander</v>
      </c>
      <c r="W5698" t="str">
        <f t="shared" ref="W5698" si="11549">MID(F5698,10,9)</f>
        <v>DL2021045</v>
      </c>
      <c r="X5698" t="str">
        <f t="shared" ref="X5698" si="11550">W5698&amp;"_"&amp;V5698&amp;"_"&amp;S5698&amp;"_"&amp;T5698&amp;"_"&amp;U5698</f>
        <v>DL2021045_Lille vandsalamander_Invalid_Absent_Ct&gt;41</v>
      </c>
    </row>
    <row r="5699" spans="1:24" x14ac:dyDescent="0.25">
      <c r="A5699" t="s">
        <v>278</v>
      </c>
      <c r="B5699" t="s">
        <v>1368</v>
      </c>
      <c r="C5699" t="s">
        <v>16</v>
      </c>
      <c r="D5699" s="6">
        <v>0.1</v>
      </c>
      <c r="E5699" s="6" t="s">
        <v>17</v>
      </c>
      <c r="F5699" t="s">
        <v>1542</v>
      </c>
      <c r="G5699" t="str">
        <f t="shared" si="11515"/>
        <v>DL2021045</v>
      </c>
      <c r="H5699" t="str">
        <f t="shared" si="11458"/>
        <v>13</v>
      </c>
      <c r="I5699" t="str">
        <f t="shared" si="11459"/>
        <v>LilleVandsalamander_13_20211130_DL2021045_EgedalGymFrederiksborgGym</v>
      </c>
      <c r="J5699" t="str">
        <f t="shared" si="11460"/>
        <v>LilleVandsalamander</v>
      </c>
      <c r="K5699" t="str">
        <f t="shared" si="11461"/>
        <v>NegK</v>
      </c>
      <c r="L5699" t="str">
        <f t="shared" si="11462"/>
        <v>No Ct</v>
      </c>
      <c r="M5699" t="str">
        <f t="shared" si="11463"/>
        <v/>
      </c>
      <c r="N5699" t="str">
        <f t="shared" si="11464"/>
        <v/>
      </c>
      <c r="O5699" t="str">
        <f t="shared" si="11465"/>
        <v/>
      </c>
    </row>
    <row r="5700" spans="1:24" x14ac:dyDescent="0.25">
      <c r="A5700" t="s">
        <v>280</v>
      </c>
      <c r="B5700" t="s">
        <v>1369</v>
      </c>
      <c r="C5700" t="s">
        <v>20</v>
      </c>
      <c r="D5700" s="6">
        <v>0.1</v>
      </c>
      <c r="E5700" s="6" t="s">
        <v>17</v>
      </c>
      <c r="F5700" t="s">
        <v>1542</v>
      </c>
      <c r="G5700" t="str">
        <f t="shared" si="11515"/>
        <v>DL2021045</v>
      </c>
      <c r="H5700" t="str">
        <f t="shared" si="11458"/>
        <v>13</v>
      </c>
      <c r="I5700" t="str">
        <f t="shared" si="11459"/>
        <v>LilleVandsalamander_13_20211130_DL2021045_EgedalGymFrederiksborgGym</v>
      </c>
      <c r="J5700" t="str">
        <f t="shared" si="11460"/>
        <v>LilleVandsalamander</v>
      </c>
      <c r="K5700" t="str">
        <f t="shared" si="11461"/>
        <v>eDNA</v>
      </c>
      <c r="L5700" t="str">
        <f t="shared" si="11462"/>
        <v>No Ct</v>
      </c>
      <c r="M5700" t="str">
        <f t="shared" si="11463"/>
        <v/>
      </c>
      <c r="N5700" t="str">
        <f t="shared" si="11464"/>
        <v/>
      </c>
      <c r="O5700" t="str">
        <f t="shared" si="11465"/>
        <v/>
      </c>
    </row>
    <row r="5701" spans="1:24" x14ac:dyDescent="0.25">
      <c r="A5701" t="s">
        <v>282</v>
      </c>
      <c r="B5701" t="s">
        <v>1369</v>
      </c>
      <c r="C5701" t="s">
        <v>20</v>
      </c>
      <c r="D5701" s="6">
        <v>0.1</v>
      </c>
      <c r="E5701" s="6" t="s">
        <v>17</v>
      </c>
      <c r="F5701" t="s">
        <v>1542</v>
      </c>
      <c r="G5701" t="str">
        <f t="shared" si="11515"/>
        <v>DL2021045</v>
      </c>
      <c r="H5701" t="str">
        <f t="shared" si="11458"/>
        <v>13</v>
      </c>
      <c r="I5701" t="str">
        <f t="shared" si="11459"/>
        <v>LilleVandsalamander_13_20211130_DL2021045_EgedalGymFrederiksborgGym</v>
      </c>
      <c r="J5701" t="str">
        <f t="shared" si="11460"/>
        <v>LilleVandsalamander</v>
      </c>
      <c r="K5701" t="str">
        <f t="shared" si="11461"/>
        <v>eDNA</v>
      </c>
      <c r="L5701" t="str">
        <f t="shared" si="11462"/>
        <v>No Ct</v>
      </c>
      <c r="M5701" t="str">
        <f t="shared" si="11463"/>
        <v/>
      </c>
      <c r="N5701" t="str">
        <f t="shared" si="11464"/>
        <v/>
      </c>
      <c r="O5701" t="str">
        <f t="shared" si="11465"/>
        <v/>
      </c>
    </row>
    <row r="5702" spans="1:24" x14ac:dyDescent="0.25">
      <c r="A5702" t="s">
        <v>283</v>
      </c>
      <c r="B5702" t="s">
        <v>1370</v>
      </c>
      <c r="C5702" t="s">
        <v>13</v>
      </c>
      <c r="D5702" s="6">
        <v>0.1</v>
      </c>
      <c r="E5702" s="6">
        <v>29.68</v>
      </c>
      <c r="F5702" t="s">
        <v>1542</v>
      </c>
      <c r="G5702" t="str">
        <f t="shared" si="11515"/>
        <v>DL2021045</v>
      </c>
      <c r="H5702" t="str">
        <f t="shared" si="11458"/>
        <v>14</v>
      </c>
      <c r="I5702" t="str">
        <f t="shared" si="11459"/>
        <v>LilleVandsalamander_14_20211130_DL2021045_EgedalGymFrederiksborgGym</v>
      </c>
      <c r="J5702" t="str">
        <f t="shared" si="11460"/>
        <v>LilleVandsalamander</v>
      </c>
      <c r="K5702" t="str">
        <f t="shared" si="11461"/>
        <v>PosK</v>
      </c>
      <c r="L5702">
        <f t="shared" si="11462"/>
        <v>29.68</v>
      </c>
      <c r="M5702">
        <f t="shared" si="11463"/>
        <v>29.68</v>
      </c>
      <c r="N5702">
        <f t="shared" si="11464"/>
        <v>0</v>
      </c>
      <c r="O5702">
        <f t="shared" si="11465"/>
        <v>0</v>
      </c>
      <c r="Q5702">
        <f t="shared" ref="Q5702" si="11551">IF(L5704="No Ct",0,L5704)</f>
        <v>0</v>
      </c>
      <c r="R5702">
        <f t="shared" ref="R5702" si="11552">IF(L5705="No Ct",0,L5705)</f>
        <v>0</v>
      </c>
      <c r="S5702" t="str">
        <f t="shared" ref="S5702" si="11553">IF(AND(M5702&gt;0,N5702=0),"Valid","Invalid")</f>
        <v>Valid</v>
      </c>
      <c r="T5702" t="str">
        <f t="shared" ref="T5702" si="11554">IF(OR(Q5702&gt;1,R5702&gt;1),"Present","Absent")</f>
        <v>Absent</v>
      </c>
      <c r="U5702" t="str">
        <f t="shared" ref="U5702" si="11555">IF(OR(AND(Q5702&gt;1,Q5702&lt;41),AND(R5702&gt;1,R5702&lt;41)),"Ct&lt;41","Ct&gt;41")</f>
        <v>Ct&gt;41</v>
      </c>
      <c r="V5702" t="str">
        <f>VLOOKUP(J5702,Datasæt_Analysesystemer!$C$2:$D$68,2,FALSE)</f>
        <v>Lille vandsalamander</v>
      </c>
      <c r="W5702" t="str">
        <f t="shared" ref="W5702" si="11556">MID(F5702,10,9)</f>
        <v>DL2021045</v>
      </c>
      <c r="X5702" t="str">
        <f t="shared" ref="X5702" si="11557">W5702&amp;"_"&amp;V5702&amp;"_"&amp;S5702&amp;"_"&amp;T5702&amp;"_"&amp;U5702</f>
        <v>DL2021045_Lille vandsalamander_Valid_Absent_Ct&gt;41</v>
      </c>
    </row>
    <row r="5703" spans="1:24" x14ac:dyDescent="0.25">
      <c r="A5703" t="s">
        <v>285</v>
      </c>
      <c r="B5703" t="s">
        <v>1371</v>
      </c>
      <c r="C5703" t="s">
        <v>16</v>
      </c>
      <c r="D5703" s="6">
        <v>0.1</v>
      </c>
      <c r="E5703" s="6" t="s">
        <v>17</v>
      </c>
      <c r="F5703" t="s">
        <v>1542</v>
      </c>
      <c r="G5703" t="str">
        <f t="shared" si="11515"/>
        <v>DL2021045</v>
      </c>
      <c r="H5703" t="str">
        <f t="shared" si="11458"/>
        <v>14</v>
      </c>
      <c r="I5703" t="str">
        <f t="shared" si="11459"/>
        <v>LilleVandsalamander_14_20211130_DL2021045_EgedalGymFrederiksborgGym</v>
      </c>
      <c r="J5703" t="str">
        <f t="shared" si="11460"/>
        <v>LilleVandsalamander</v>
      </c>
      <c r="K5703" t="str">
        <f t="shared" si="11461"/>
        <v>NegK</v>
      </c>
      <c r="L5703" t="str">
        <f t="shared" si="11462"/>
        <v>No Ct</v>
      </c>
      <c r="M5703" t="str">
        <f t="shared" si="11463"/>
        <v/>
      </c>
      <c r="N5703" t="str">
        <f t="shared" si="11464"/>
        <v/>
      </c>
      <c r="O5703" t="str">
        <f t="shared" si="11465"/>
        <v/>
      </c>
    </row>
    <row r="5704" spans="1:24" x14ac:dyDescent="0.25">
      <c r="A5704" t="s">
        <v>287</v>
      </c>
      <c r="B5704" t="s">
        <v>1372</v>
      </c>
      <c r="C5704" t="s">
        <v>20</v>
      </c>
      <c r="D5704" s="6">
        <v>0.1</v>
      </c>
      <c r="E5704" s="6" t="s">
        <v>17</v>
      </c>
      <c r="F5704" t="s">
        <v>1542</v>
      </c>
      <c r="G5704" t="str">
        <f t="shared" si="11515"/>
        <v>DL2021045</v>
      </c>
      <c r="H5704" t="str">
        <f t="shared" si="11458"/>
        <v>14</v>
      </c>
      <c r="I5704" t="str">
        <f t="shared" si="11459"/>
        <v>LilleVandsalamander_14_20211130_DL2021045_EgedalGymFrederiksborgGym</v>
      </c>
      <c r="J5704" t="str">
        <f t="shared" si="11460"/>
        <v>LilleVandsalamander</v>
      </c>
      <c r="K5704" t="str">
        <f t="shared" si="11461"/>
        <v>eDNA</v>
      </c>
      <c r="L5704" t="str">
        <f t="shared" si="11462"/>
        <v>No Ct</v>
      </c>
      <c r="M5704" t="str">
        <f t="shared" si="11463"/>
        <v/>
      </c>
      <c r="N5704" t="str">
        <f t="shared" si="11464"/>
        <v/>
      </c>
      <c r="O5704" t="str">
        <f t="shared" si="11465"/>
        <v/>
      </c>
    </row>
    <row r="5705" spans="1:24" x14ac:dyDescent="0.25">
      <c r="A5705" t="s">
        <v>289</v>
      </c>
      <c r="B5705" t="s">
        <v>1372</v>
      </c>
      <c r="C5705" t="s">
        <v>20</v>
      </c>
      <c r="D5705" s="6">
        <v>0.1</v>
      </c>
      <c r="E5705" s="6" t="s">
        <v>17</v>
      </c>
      <c r="F5705" t="s">
        <v>1542</v>
      </c>
      <c r="G5705" t="str">
        <f t="shared" si="11515"/>
        <v>DL2021045</v>
      </c>
      <c r="H5705" t="str">
        <f t="shared" si="11458"/>
        <v>14</v>
      </c>
      <c r="I5705" t="str">
        <f t="shared" si="11459"/>
        <v>LilleVandsalamander_14_20211130_DL2021045_EgedalGymFrederiksborgGym</v>
      </c>
      <c r="J5705" t="str">
        <f t="shared" si="11460"/>
        <v>LilleVandsalamander</v>
      </c>
      <c r="K5705" t="str">
        <f t="shared" si="11461"/>
        <v>eDNA</v>
      </c>
      <c r="L5705" t="str">
        <f t="shared" si="11462"/>
        <v>No Ct</v>
      </c>
      <c r="M5705" t="str">
        <f t="shared" si="11463"/>
        <v/>
      </c>
      <c r="N5705" t="str">
        <f t="shared" si="11464"/>
        <v/>
      </c>
      <c r="O5705" t="str">
        <f t="shared" si="11465"/>
        <v/>
      </c>
    </row>
    <row r="5706" spans="1:24" x14ac:dyDescent="0.25">
      <c r="A5706" t="s">
        <v>290</v>
      </c>
      <c r="B5706" t="s">
        <v>1373</v>
      </c>
      <c r="C5706" t="s">
        <v>13</v>
      </c>
      <c r="D5706" s="6">
        <v>0.1</v>
      </c>
      <c r="E5706" s="6">
        <v>33.79</v>
      </c>
      <c r="F5706" t="s">
        <v>1542</v>
      </c>
      <c r="G5706" t="str">
        <f t="shared" si="11515"/>
        <v>DL2021045</v>
      </c>
      <c r="H5706" t="str">
        <f t="shared" si="11458"/>
        <v>15</v>
      </c>
      <c r="I5706" t="str">
        <f t="shared" si="11459"/>
        <v>Flodkrebs_15_20211130_DL2021045_EgedalGymFrederiksborgGym</v>
      </c>
      <c r="J5706" t="str">
        <f t="shared" si="11460"/>
        <v>Flodkrebs</v>
      </c>
      <c r="K5706" t="str">
        <f t="shared" si="11461"/>
        <v>PosK</v>
      </c>
      <c r="L5706">
        <f t="shared" si="11462"/>
        <v>33.79</v>
      </c>
      <c r="M5706">
        <f t="shared" si="11463"/>
        <v>33.79</v>
      </c>
      <c r="N5706">
        <f t="shared" si="11464"/>
        <v>0</v>
      </c>
      <c r="O5706">
        <f t="shared" si="11465"/>
        <v>0</v>
      </c>
      <c r="Q5706">
        <f t="shared" ref="Q5706" si="11558">IF(L5708="No Ct",0,L5708)</f>
        <v>0</v>
      </c>
      <c r="R5706">
        <f t="shared" ref="R5706" si="11559">IF(L5709="No Ct",0,L5709)</f>
        <v>0</v>
      </c>
      <c r="S5706" t="str">
        <f t="shared" ref="S5706" si="11560">IF(AND(M5706&gt;0,N5706=0),"Valid","Invalid")</f>
        <v>Valid</v>
      </c>
      <c r="T5706" t="str">
        <f t="shared" ref="T5706" si="11561">IF(OR(Q5706&gt;1,R5706&gt;1),"Present","Absent")</f>
        <v>Absent</v>
      </c>
      <c r="U5706" t="str">
        <f t="shared" ref="U5706" si="11562">IF(OR(AND(Q5706&gt;1,Q5706&lt;41),AND(R5706&gt;1,R5706&lt;41)),"Ct&lt;41","Ct&gt;41")</f>
        <v>Ct&gt;41</v>
      </c>
      <c r="V5706" t="str">
        <f>VLOOKUP(J5706,Datasæt_Analysesystemer!$C$2:$D$68,2,FALSE)</f>
        <v>Flodkrebs</v>
      </c>
      <c r="W5706" t="str">
        <f t="shared" ref="W5706" si="11563">MID(F5706,10,9)</f>
        <v>DL2021045</v>
      </c>
      <c r="X5706" t="str">
        <f t="shared" ref="X5706" si="11564">W5706&amp;"_"&amp;V5706&amp;"_"&amp;S5706&amp;"_"&amp;T5706&amp;"_"&amp;U5706</f>
        <v>DL2021045_Flodkrebs_Valid_Absent_Ct&gt;41</v>
      </c>
    </row>
    <row r="5707" spans="1:24" x14ac:dyDescent="0.25">
      <c r="A5707" t="s">
        <v>292</v>
      </c>
      <c r="B5707" t="s">
        <v>1374</v>
      </c>
      <c r="C5707" t="s">
        <v>16</v>
      </c>
      <c r="D5707" s="6">
        <v>0.1</v>
      </c>
      <c r="E5707" s="6" t="s">
        <v>17</v>
      </c>
      <c r="F5707" t="s">
        <v>1542</v>
      </c>
      <c r="G5707" t="str">
        <f t="shared" si="11515"/>
        <v>DL2021045</v>
      </c>
      <c r="H5707" t="str">
        <f t="shared" si="11458"/>
        <v>15</v>
      </c>
      <c r="I5707" t="str">
        <f t="shared" si="11459"/>
        <v>Flodkrebs_15_20211130_DL2021045_EgedalGymFrederiksborgGym</v>
      </c>
      <c r="J5707" t="str">
        <f t="shared" si="11460"/>
        <v>Flodkrebs</v>
      </c>
      <c r="K5707" t="str">
        <f t="shared" si="11461"/>
        <v>NegK</v>
      </c>
      <c r="L5707" t="str">
        <f t="shared" si="11462"/>
        <v>No Ct</v>
      </c>
      <c r="M5707" t="str">
        <f t="shared" si="11463"/>
        <v/>
      </c>
      <c r="N5707" t="str">
        <f t="shared" si="11464"/>
        <v/>
      </c>
      <c r="O5707" t="str">
        <f t="shared" si="11465"/>
        <v/>
      </c>
    </row>
    <row r="5708" spans="1:24" x14ac:dyDescent="0.25">
      <c r="A5708" t="s">
        <v>294</v>
      </c>
      <c r="B5708" t="s">
        <v>1375</v>
      </c>
      <c r="C5708" t="s">
        <v>20</v>
      </c>
      <c r="D5708" s="6">
        <v>0.1</v>
      </c>
      <c r="E5708" s="6" t="s">
        <v>17</v>
      </c>
      <c r="F5708" t="s">
        <v>1542</v>
      </c>
      <c r="G5708" t="str">
        <f t="shared" si="11515"/>
        <v>DL2021045</v>
      </c>
      <c r="H5708" t="str">
        <f t="shared" si="11458"/>
        <v>15</v>
      </c>
      <c r="I5708" t="str">
        <f t="shared" si="11459"/>
        <v>Flodkrebs_15_20211130_DL2021045_EgedalGymFrederiksborgGym</v>
      </c>
      <c r="J5708" t="str">
        <f t="shared" si="11460"/>
        <v>Flodkrebs</v>
      </c>
      <c r="K5708" t="str">
        <f t="shared" si="11461"/>
        <v>eDNA</v>
      </c>
      <c r="L5708" t="str">
        <f t="shared" si="11462"/>
        <v>No Ct</v>
      </c>
      <c r="M5708" t="str">
        <f t="shared" si="11463"/>
        <v/>
      </c>
      <c r="N5708" t="str">
        <f t="shared" si="11464"/>
        <v/>
      </c>
      <c r="O5708" t="str">
        <f t="shared" si="11465"/>
        <v/>
      </c>
    </row>
    <row r="5709" spans="1:24" x14ac:dyDescent="0.25">
      <c r="A5709" t="s">
        <v>296</v>
      </c>
      <c r="B5709" t="s">
        <v>1375</v>
      </c>
      <c r="C5709" t="s">
        <v>20</v>
      </c>
      <c r="D5709" s="6">
        <v>0.1</v>
      </c>
      <c r="E5709" s="6" t="s">
        <v>17</v>
      </c>
      <c r="F5709" t="s">
        <v>1542</v>
      </c>
      <c r="G5709" t="str">
        <f t="shared" si="11515"/>
        <v>DL2021045</v>
      </c>
      <c r="H5709" t="str">
        <f t="shared" si="11458"/>
        <v>15</v>
      </c>
      <c r="I5709" t="str">
        <f t="shared" si="11459"/>
        <v>Flodkrebs_15_20211130_DL2021045_EgedalGymFrederiksborgGym</v>
      </c>
      <c r="J5709" t="str">
        <f t="shared" si="11460"/>
        <v>Flodkrebs</v>
      </c>
      <c r="K5709" t="str">
        <f t="shared" si="11461"/>
        <v>eDNA</v>
      </c>
      <c r="L5709" t="str">
        <f t="shared" si="11462"/>
        <v>No Ct</v>
      </c>
      <c r="M5709" t="str">
        <f t="shared" si="11463"/>
        <v/>
      </c>
      <c r="N5709" t="str">
        <f t="shared" si="11464"/>
        <v/>
      </c>
      <c r="O5709" t="str">
        <f t="shared" si="11465"/>
        <v/>
      </c>
    </row>
    <row r="5710" spans="1:24" x14ac:dyDescent="0.25">
      <c r="A5710" t="s">
        <v>297</v>
      </c>
      <c r="B5710" t="s">
        <v>1376</v>
      </c>
      <c r="C5710" t="s">
        <v>13</v>
      </c>
      <c r="D5710" s="6">
        <v>0.1</v>
      </c>
      <c r="E5710" s="6">
        <v>29.51</v>
      </c>
      <c r="F5710" t="s">
        <v>1542</v>
      </c>
      <c r="G5710" t="str">
        <f t="shared" si="11515"/>
        <v>DL2021045</v>
      </c>
      <c r="H5710" t="str">
        <f t="shared" si="11458"/>
        <v>16</v>
      </c>
      <c r="I5710" t="str">
        <f t="shared" si="11459"/>
        <v>Flodkrebs_16_20211130_DL2021045_EgedalGymFrederiksborgGym</v>
      </c>
      <c r="J5710" t="str">
        <f t="shared" si="11460"/>
        <v>Flodkrebs</v>
      </c>
      <c r="K5710" t="str">
        <f t="shared" si="11461"/>
        <v>PosK</v>
      </c>
      <c r="L5710">
        <f t="shared" si="11462"/>
        <v>29.51</v>
      </c>
      <c r="M5710">
        <f t="shared" si="11463"/>
        <v>29.51</v>
      </c>
      <c r="N5710">
        <f t="shared" si="11464"/>
        <v>0</v>
      </c>
      <c r="O5710">
        <f t="shared" si="11465"/>
        <v>0</v>
      </c>
      <c r="Q5710">
        <f t="shared" ref="Q5710" si="11565">IF(L5712="No Ct",0,L5712)</f>
        <v>0</v>
      </c>
      <c r="R5710">
        <f t="shared" ref="R5710" si="11566">IF(L5713="No Ct",0,L5713)</f>
        <v>0</v>
      </c>
      <c r="S5710" t="str">
        <f t="shared" ref="S5710" si="11567">IF(AND(M5710&gt;0,N5710=0),"Valid","Invalid")</f>
        <v>Valid</v>
      </c>
      <c r="T5710" t="str">
        <f t="shared" ref="T5710" si="11568">IF(OR(Q5710&gt;1,R5710&gt;1),"Present","Absent")</f>
        <v>Absent</v>
      </c>
      <c r="U5710" t="str">
        <f t="shared" ref="U5710" si="11569">IF(OR(AND(Q5710&gt;1,Q5710&lt;41),AND(R5710&gt;1,R5710&lt;41)),"Ct&lt;41","Ct&gt;41")</f>
        <v>Ct&gt;41</v>
      </c>
      <c r="V5710" t="str">
        <f>VLOOKUP(J5710,Datasæt_Analysesystemer!$C$2:$D$68,2,FALSE)</f>
        <v>Flodkrebs</v>
      </c>
      <c r="W5710" t="str">
        <f t="shared" ref="W5710" si="11570">MID(F5710,10,9)</f>
        <v>DL2021045</v>
      </c>
      <c r="X5710" t="str">
        <f t="shared" ref="X5710" si="11571">W5710&amp;"_"&amp;V5710&amp;"_"&amp;S5710&amp;"_"&amp;T5710&amp;"_"&amp;U5710</f>
        <v>DL2021045_Flodkrebs_Valid_Absent_Ct&gt;41</v>
      </c>
    </row>
    <row r="5711" spans="1:24" x14ac:dyDescent="0.25">
      <c r="A5711" t="s">
        <v>299</v>
      </c>
      <c r="B5711" t="s">
        <v>1377</v>
      </c>
      <c r="C5711" t="s">
        <v>16</v>
      </c>
      <c r="D5711" s="6">
        <v>0.1</v>
      </c>
      <c r="E5711" s="6" t="s">
        <v>17</v>
      </c>
      <c r="F5711" t="s">
        <v>1542</v>
      </c>
      <c r="G5711" t="str">
        <f t="shared" si="11515"/>
        <v>DL2021045</v>
      </c>
      <c r="H5711" t="str">
        <f t="shared" si="11458"/>
        <v>16</v>
      </c>
      <c r="I5711" t="str">
        <f t="shared" si="11459"/>
        <v>Flodkrebs_16_20211130_DL2021045_EgedalGymFrederiksborgGym</v>
      </c>
      <c r="J5711" t="str">
        <f t="shared" si="11460"/>
        <v>Flodkrebs</v>
      </c>
      <c r="K5711" t="str">
        <f t="shared" si="11461"/>
        <v>NegK</v>
      </c>
      <c r="L5711" t="str">
        <f t="shared" si="11462"/>
        <v>No Ct</v>
      </c>
      <c r="M5711" t="str">
        <f t="shared" si="11463"/>
        <v/>
      </c>
      <c r="N5711" t="str">
        <f t="shared" si="11464"/>
        <v/>
      </c>
      <c r="O5711" t="str">
        <f t="shared" si="11465"/>
        <v/>
      </c>
    </row>
    <row r="5712" spans="1:24" x14ac:dyDescent="0.25">
      <c r="A5712" t="s">
        <v>301</v>
      </c>
      <c r="B5712" t="s">
        <v>1378</v>
      </c>
      <c r="C5712" t="s">
        <v>20</v>
      </c>
      <c r="D5712" s="6">
        <v>0.1</v>
      </c>
      <c r="E5712" s="6" t="s">
        <v>17</v>
      </c>
      <c r="F5712" t="s">
        <v>1542</v>
      </c>
      <c r="G5712" t="str">
        <f t="shared" si="11515"/>
        <v>DL2021045</v>
      </c>
      <c r="H5712" t="str">
        <f t="shared" si="11458"/>
        <v>16</v>
      </c>
      <c r="I5712" t="str">
        <f t="shared" si="11459"/>
        <v>Flodkrebs_16_20211130_DL2021045_EgedalGymFrederiksborgGym</v>
      </c>
      <c r="J5712" t="str">
        <f t="shared" si="11460"/>
        <v>Flodkrebs</v>
      </c>
      <c r="K5712" t="str">
        <f t="shared" si="11461"/>
        <v>eDNA</v>
      </c>
      <c r="L5712" t="str">
        <f t="shared" si="11462"/>
        <v>No Ct</v>
      </c>
      <c r="M5712" t="str">
        <f t="shared" si="11463"/>
        <v/>
      </c>
      <c r="N5712" t="str">
        <f t="shared" si="11464"/>
        <v/>
      </c>
      <c r="O5712" t="str">
        <f t="shared" si="11465"/>
        <v/>
      </c>
    </row>
    <row r="5713" spans="1:24" x14ac:dyDescent="0.25">
      <c r="A5713" t="s">
        <v>303</v>
      </c>
      <c r="B5713" t="s">
        <v>1378</v>
      </c>
      <c r="C5713" t="s">
        <v>20</v>
      </c>
      <c r="D5713" s="6">
        <v>0.1</v>
      </c>
      <c r="E5713" s="6" t="s">
        <v>17</v>
      </c>
      <c r="F5713" t="s">
        <v>1542</v>
      </c>
      <c r="G5713" t="str">
        <f t="shared" si="11515"/>
        <v>DL2021045</v>
      </c>
      <c r="H5713" t="str">
        <f t="shared" si="11458"/>
        <v>16</v>
      </c>
      <c r="I5713" t="str">
        <f t="shared" si="11459"/>
        <v>Flodkrebs_16_20211130_DL2021045_EgedalGymFrederiksborgGym</v>
      </c>
      <c r="J5713" t="str">
        <f t="shared" si="11460"/>
        <v>Flodkrebs</v>
      </c>
      <c r="K5713" t="str">
        <f t="shared" si="11461"/>
        <v>eDNA</v>
      </c>
      <c r="L5713" t="str">
        <f t="shared" si="11462"/>
        <v>No Ct</v>
      </c>
      <c r="M5713" t="str">
        <f t="shared" si="11463"/>
        <v/>
      </c>
      <c r="N5713" t="str">
        <f t="shared" si="11464"/>
        <v/>
      </c>
      <c r="O5713" t="str">
        <f t="shared" si="11465"/>
        <v/>
      </c>
    </row>
    <row r="5714" spans="1:24" x14ac:dyDescent="0.25">
      <c r="A5714" t="s">
        <v>304</v>
      </c>
      <c r="B5714" t="s">
        <v>1379</v>
      </c>
      <c r="C5714" t="s">
        <v>13</v>
      </c>
      <c r="D5714" s="6">
        <v>0.1</v>
      </c>
      <c r="E5714" s="6">
        <v>29.26</v>
      </c>
      <c r="F5714" t="s">
        <v>1542</v>
      </c>
      <c r="G5714" t="str">
        <f t="shared" si="11515"/>
        <v>DL2021045</v>
      </c>
      <c r="H5714" t="str">
        <f t="shared" si="11458"/>
        <v>17</v>
      </c>
      <c r="I5714" t="str">
        <f t="shared" si="11459"/>
        <v>Signalkrebs_17_20211130_DL2021045_EgedalGymFrederiksborgGym</v>
      </c>
      <c r="J5714" t="str">
        <f t="shared" si="11460"/>
        <v>Signalkrebs</v>
      </c>
      <c r="K5714" t="str">
        <f t="shared" si="11461"/>
        <v>PosK</v>
      </c>
      <c r="L5714">
        <f t="shared" si="11462"/>
        <v>29.26</v>
      </c>
      <c r="M5714">
        <f t="shared" si="11463"/>
        <v>29.26</v>
      </c>
      <c r="N5714">
        <f t="shared" si="11464"/>
        <v>0</v>
      </c>
      <c r="O5714">
        <f t="shared" si="11465"/>
        <v>0</v>
      </c>
      <c r="Q5714">
        <f t="shared" ref="Q5714" si="11572">IF(L5716="No Ct",0,L5716)</f>
        <v>0</v>
      </c>
      <c r="R5714">
        <f t="shared" ref="R5714" si="11573">IF(L5717="No Ct",0,L5717)</f>
        <v>0</v>
      </c>
      <c r="S5714" t="str">
        <f t="shared" ref="S5714" si="11574">IF(AND(M5714&gt;0,N5714=0),"Valid","Invalid")</f>
        <v>Valid</v>
      </c>
      <c r="T5714" t="str">
        <f t="shared" ref="T5714" si="11575">IF(OR(Q5714&gt;1,R5714&gt;1),"Present","Absent")</f>
        <v>Absent</v>
      </c>
      <c r="U5714" t="str">
        <f t="shared" ref="U5714" si="11576">IF(OR(AND(Q5714&gt;1,Q5714&lt;41),AND(R5714&gt;1,R5714&lt;41)),"Ct&lt;41","Ct&gt;41")</f>
        <v>Ct&gt;41</v>
      </c>
      <c r="V5714" t="str">
        <f>VLOOKUP(J5714,Datasæt_Analysesystemer!$C$2:$D$68,2,FALSE)</f>
        <v>Signalkrebs</v>
      </c>
      <c r="W5714" t="str">
        <f t="shared" ref="W5714" si="11577">MID(F5714,10,9)</f>
        <v>DL2021045</v>
      </c>
      <c r="X5714" t="str">
        <f t="shared" ref="X5714" si="11578">W5714&amp;"_"&amp;V5714&amp;"_"&amp;S5714&amp;"_"&amp;T5714&amp;"_"&amp;U5714</f>
        <v>DL2021045_Signalkrebs_Valid_Absent_Ct&gt;41</v>
      </c>
    </row>
    <row r="5715" spans="1:24" x14ac:dyDescent="0.25">
      <c r="A5715" t="s">
        <v>306</v>
      </c>
      <c r="B5715" t="s">
        <v>1380</v>
      </c>
      <c r="C5715" t="s">
        <v>16</v>
      </c>
      <c r="D5715" s="6">
        <v>0.1</v>
      </c>
      <c r="E5715" s="6" t="s">
        <v>17</v>
      </c>
      <c r="F5715" t="s">
        <v>1542</v>
      </c>
      <c r="G5715" t="str">
        <f t="shared" si="11515"/>
        <v>DL2021045</v>
      </c>
      <c r="H5715" t="str">
        <f t="shared" ref="H5715:H5778" si="11579">LEFT(B5715,2)</f>
        <v>17</v>
      </c>
      <c r="I5715" t="str">
        <f t="shared" ref="I5715:I5778" si="11580">J5715&amp;"_"&amp;H5715&amp;"_"&amp;F5715</f>
        <v>Signalkrebs_17_20211130_DL2021045_EgedalGymFrederiksborgGym</v>
      </c>
      <c r="J5715" t="str">
        <f t="shared" ref="J5715:J5778" si="11581">MID(RIGHT(B5715,LEN(B5715)-3),1,FIND("_",RIGHT(B5715,LEN(B5715)-3))-1)</f>
        <v>Signalkrebs</v>
      </c>
      <c r="K5715" t="str">
        <f t="shared" ref="K5715:K5778" si="11582">TRIM(SUBSTITUTE(RIGHT(B5715,FIND(J5715,B5715)+1),"_",""))</f>
        <v>NegK</v>
      </c>
      <c r="L5715" t="str">
        <f t="shared" ref="L5715:L5778" si="11583">IFERROR(VALUE(SUBSTITUTE(E5715,".",",")),E5715)</f>
        <v>No Ct</v>
      </c>
      <c r="M5715" t="str">
        <f t="shared" ref="M5715:M5778" si="11584">IF(K5715="PosK",SUMIFS(L:L,K:K,"PosK",I:I,I5715),"")</f>
        <v/>
      </c>
      <c r="N5715" t="str">
        <f t="shared" ref="N5715:N5778" si="11585">IF(K5715="PosK",SUMIFS(L:L,K:K,"NegK",I:I,I5715),"")</f>
        <v/>
      </c>
      <c r="O5715" t="str">
        <f t="shared" ref="O5715:O5778" si="11586">IF(K5715="PosK",SUMIFS(L:L,K:K,"eDNA",I:I,I5715),"")</f>
        <v/>
      </c>
    </row>
    <row r="5716" spans="1:24" x14ac:dyDescent="0.25">
      <c r="A5716" t="s">
        <v>308</v>
      </c>
      <c r="B5716" t="s">
        <v>1381</v>
      </c>
      <c r="C5716" t="s">
        <v>20</v>
      </c>
      <c r="D5716" s="6">
        <v>0.1</v>
      </c>
      <c r="E5716" s="6" t="s">
        <v>17</v>
      </c>
      <c r="F5716" t="s">
        <v>1542</v>
      </c>
      <c r="G5716" t="str">
        <f t="shared" si="11515"/>
        <v>DL2021045</v>
      </c>
      <c r="H5716" t="str">
        <f t="shared" si="11579"/>
        <v>17</v>
      </c>
      <c r="I5716" t="str">
        <f t="shared" si="11580"/>
        <v>Signalkrebs_17_20211130_DL2021045_EgedalGymFrederiksborgGym</v>
      </c>
      <c r="J5716" t="str">
        <f t="shared" si="11581"/>
        <v>Signalkrebs</v>
      </c>
      <c r="K5716" t="str">
        <f t="shared" si="11582"/>
        <v>eDNA</v>
      </c>
      <c r="L5716" t="str">
        <f t="shared" si="11583"/>
        <v>No Ct</v>
      </c>
      <c r="M5716" t="str">
        <f t="shared" si="11584"/>
        <v/>
      </c>
      <c r="N5716" t="str">
        <f t="shared" si="11585"/>
        <v/>
      </c>
      <c r="O5716" t="str">
        <f t="shared" si="11586"/>
        <v/>
      </c>
    </row>
    <row r="5717" spans="1:24" x14ac:dyDescent="0.25">
      <c r="A5717" t="s">
        <v>310</v>
      </c>
      <c r="B5717" t="s">
        <v>1381</v>
      </c>
      <c r="C5717" t="s">
        <v>20</v>
      </c>
      <c r="D5717" s="6">
        <v>0.1</v>
      </c>
      <c r="E5717" s="6" t="s">
        <v>17</v>
      </c>
      <c r="F5717" t="s">
        <v>1542</v>
      </c>
      <c r="G5717" t="str">
        <f t="shared" si="11515"/>
        <v>DL2021045</v>
      </c>
      <c r="H5717" t="str">
        <f t="shared" si="11579"/>
        <v>17</v>
      </c>
      <c r="I5717" t="str">
        <f t="shared" si="11580"/>
        <v>Signalkrebs_17_20211130_DL2021045_EgedalGymFrederiksborgGym</v>
      </c>
      <c r="J5717" t="str">
        <f t="shared" si="11581"/>
        <v>Signalkrebs</v>
      </c>
      <c r="K5717" t="str">
        <f t="shared" si="11582"/>
        <v>eDNA</v>
      </c>
      <c r="L5717" t="str">
        <f t="shared" si="11583"/>
        <v>No Ct</v>
      </c>
      <c r="M5717" t="str">
        <f t="shared" si="11584"/>
        <v/>
      </c>
      <c r="N5717" t="str">
        <f t="shared" si="11585"/>
        <v/>
      </c>
      <c r="O5717" t="str">
        <f t="shared" si="11586"/>
        <v/>
      </c>
    </row>
    <row r="5718" spans="1:24" x14ac:dyDescent="0.25">
      <c r="A5718" t="s">
        <v>311</v>
      </c>
      <c r="B5718" t="s">
        <v>1382</v>
      </c>
      <c r="C5718" t="s">
        <v>13</v>
      </c>
      <c r="D5718" s="6">
        <v>0.1</v>
      </c>
      <c r="E5718" s="6">
        <v>29.27</v>
      </c>
      <c r="F5718" t="s">
        <v>1542</v>
      </c>
      <c r="G5718" t="str">
        <f t="shared" si="11515"/>
        <v>DL2021045</v>
      </c>
      <c r="H5718" t="str">
        <f t="shared" si="11579"/>
        <v>18</v>
      </c>
      <c r="I5718" t="str">
        <f t="shared" si="11580"/>
        <v>Signalkrebs_18_20211130_DL2021045_EgedalGymFrederiksborgGym</v>
      </c>
      <c r="J5718" t="str">
        <f t="shared" si="11581"/>
        <v>Signalkrebs</v>
      </c>
      <c r="K5718" t="str">
        <f t="shared" si="11582"/>
        <v>PosK</v>
      </c>
      <c r="L5718">
        <f t="shared" si="11583"/>
        <v>29.27</v>
      </c>
      <c r="M5718">
        <f t="shared" si="11584"/>
        <v>29.27</v>
      </c>
      <c r="N5718">
        <f t="shared" si="11585"/>
        <v>0</v>
      </c>
      <c r="O5718">
        <f t="shared" si="11586"/>
        <v>0</v>
      </c>
      <c r="Q5718">
        <f t="shared" ref="Q5718" si="11587">IF(L5720="No Ct",0,L5720)</f>
        <v>0</v>
      </c>
      <c r="R5718">
        <f t="shared" ref="R5718" si="11588">IF(L5721="No Ct",0,L5721)</f>
        <v>0</v>
      </c>
      <c r="S5718" t="str">
        <f t="shared" ref="S5718" si="11589">IF(AND(M5718&gt;0,N5718=0),"Valid","Invalid")</f>
        <v>Valid</v>
      </c>
      <c r="T5718" t="str">
        <f t="shared" ref="T5718" si="11590">IF(OR(Q5718&gt;1,R5718&gt;1),"Present","Absent")</f>
        <v>Absent</v>
      </c>
      <c r="U5718" t="str">
        <f t="shared" ref="U5718" si="11591">IF(OR(AND(Q5718&gt;1,Q5718&lt;41),AND(R5718&gt;1,R5718&lt;41)),"Ct&lt;41","Ct&gt;41")</f>
        <v>Ct&gt;41</v>
      </c>
      <c r="V5718" t="str">
        <f>VLOOKUP(J5718,Datasæt_Analysesystemer!$C$2:$D$68,2,FALSE)</f>
        <v>Signalkrebs</v>
      </c>
      <c r="W5718" t="str">
        <f t="shared" ref="W5718" si="11592">MID(F5718,10,9)</f>
        <v>DL2021045</v>
      </c>
      <c r="X5718" t="str">
        <f t="shared" ref="X5718" si="11593">W5718&amp;"_"&amp;V5718&amp;"_"&amp;S5718&amp;"_"&amp;T5718&amp;"_"&amp;U5718</f>
        <v>DL2021045_Signalkrebs_Valid_Absent_Ct&gt;41</v>
      </c>
    </row>
    <row r="5719" spans="1:24" x14ac:dyDescent="0.25">
      <c r="A5719" t="s">
        <v>313</v>
      </c>
      <c r="B5719" t="s">
        <v>1383</v>
      </c>
      <c r="C5719" t="s">
        <v>16</v>
      </c>
      <c r="D5719" s="6">
        <v>0.1</v>
      </c>
      <c r="E5719" s="6" t="s">
        <v>17</v>
      </c>
      <c r="F5719" t="s">
        <v>1542</v>
      </c>
      <c r="G5719" t="str">
        <f t="shared" si="11515"/>
        <v>DL2021045</v>
      </c>
      <c r="H5719" t="str">
        <f t="shared" si="11579"/>
        <v>18</v>
      </c>
      <c r="I5719" t="str">
        <f t="shared" si="11580"/>
        <v>Signalkrebs_18_20211130_DL2021045_EgedalGymFrederiksborgGym</v>
      </c>
      <c r="J5719" t="str">
        <f t="shared" si="11581"/>
        <v>Signalkrebs</v>
      </c>
      <c r="K5719" t="str">
        <f t="shared" si="11582"/>
        <v>NegK</v>
      </c>
      <c r="L5719" t="str">
        <f t="shared" si="11583"/>
        <v>No Ct</v>
      </c>
      <c r="M5719" t="str">
        <f t="shared" si="11584"/>
        <v/>
      </c>
      <c r="N5719" t="str">
        <f t="shared" si="11585"/>
        <v/>
      </c>
      <c r="O5719" t="str">
        <f t="shared" si="11586"/>
        <v/>
      </c>
    </row>
    <row r="5720" spans="1:24" x14ac:dyDescent="0.25">
      <c r="A5720" t="s">
        <v>315</v>
      </c>
      <c r="B5720" t="s">
        <v>1384</v>
      </c>
      <c r="C5720" t="s">
        <v>20</v>
      </c>
      <c r="D5720" s="6">
        <v>0.1</v>
      </c>
      <c r="E5720" s="6" t="s">
        <v>17</v>
      </c>
      <c r="F5720" t="s">
        <v>1542</v>
      </c>
      <c r="G5720" t="str">
        <f t="shared" si="11515"/>
        <v>DL2021045</v>
      </c>
      <c r="H5720" t="str">
        <f t="shared" si="11579"/>
        <v>18</v>
      </c>
      <c r="I5720" t="str">
        <f t="shared" si="11580"/>
        <v>Signalkrebs_18_20211130_DL2021045_EgedalGymFrederiksborgGym</v>
      </c>
      <c r="J5720" t="str">
        <f t="shared" si="11581"/>
        <v>Signalkrebs</v>
      </c>
      <c r="K5720" t="str">
        <f t="shared" si="11582"/>
        <v>eDNA</v>
      </c>
      <c r="L5720" t="str">
        <f t="shared" si="11583"/>
        <v>No Ct</v>
      </c>
      <c r="M5720" t="str">
        <f t="shared" si="11584"/>
        <v/>
      </c>
      <c r="N5720" t="str">
        <f t="shared" si="11585"/>
        <v/>
      </c>
      <c r="O5720" t="str">
        <f t="shared" si="11586"/>
        <v/>
      </c>
    </row>
    <row r="5721" spans="1:24" x14ac:dyDescent="0.25">
      <c r="A5721" t="s">
        <v>317</v>
      </c>
      <c r="B5721" t="s">
        <v>1384</v>
      </c>
      <c r="C5721" t="s">
        <v>20</v>
      </c>
      <c r="D5721" s="6">
        <v>0.1</v>
      </c>
      <c r="E5721" s="6" t="s">
        <v>17</v>
      </c>
      <c r="F5721" t="s">
        <v>1542</v>
      </c>
      <c r="G5721" t="str">
        <f t="shared" si="11515"/>
        <v>DL2021045</v>
      </c>
      <c r="H5721" t="str">
        <f t="shared" si="11579"/>
        <v>18</v>
      </c>
      <c r="I5721" t="str">
        <f t="shared" si="11580"/>
        <v>Signalkrebs_18_20211130_DL2021045_EgedalGymFrederiksborgGym</v>
      </c>
      <c r="J5721" t="str">
        <f t="shared" si="11581"/>
        <v>Signalkrebs</v>
      </c>
      <c r="K5721" t="str">
        <f t="shared" si="11582"/>
        <v>eDNA</v>
      </c>
      <c r="L5721" t="str">
        <f t="shared" si="11583"/>
        <v>No Ct</v>
      </c>
      <c r="M5721" t="str">
        <f t="shared" si="11584"/>
        <v/>
      </c>
      <c r="N5721" t="str">
        <f t="shared" si="11585"/>
        <v/>
      </c>
      <c r="O5721" t="str">
        <f t="shared" si="11586"/>
        <v/>
      </c>
    </row>
    <row r="5722" spans="1:24" x14ac:dyDescent="0.25">
      <c r="A5722" t="s">
        <v>318</v>
      </c>
      <c r="B5722" t="s">
        <v>1385</v>
      </c>
      <c r="C5722" t="s">
        <v>13</v>
      </c>
      <c r="D5722" s="6">
        <v>0.1</v>
      </c>
      <c r="E5722" s="6">
        <v>32.36</v>
      </c>
      <c r="F5722" t="s">
        <v>1542</v>
      </c>
      <c r="G5722" t="str">
        <f t="shared" si="11515"/>
        <v>DL2021045</v>
      </c>
      <c r="H5722" t="str">
        <f t="shared" si="11579"/>
        <v>19</v>
      </c>
      <c r="I5722" t="str">
        <f t="shared" si="11580"/>
        <v>GaliziskSumpkrebs_19_20211130_DL2021045_EgedalGymFrederiksborgGym</v>
      </c>
      <c r="J5722" t="str">
        <f t="shared" si="11581"/>
        <v>GaliziskSumpkrebs</v>
      </c>
      <c r="K5722" t="str">
        <f t="shared" si="11582"/>
        <v>PosK</v>
      </c>
      <c r="L5722">
        <f t="shared" si="11583"/>
        <v>32.36</v>
      </c>
      <c r="M5722">
        <f t="shared" si="11584"/>
        <v>32.36</v>
      </c>
      <c r="N5722">
        <f t="shared" si="11585"/>
        <v>0</v>
      </c>
      <c r="O5722">
        <f t="shared" si="11586"/>
        <v>0</v>
      </c>
      <c r="Q5722">
        <f t="shared" ref="Q5722" si="11594">IF(L5724="No Ct",0,L5724)</f>
        <v>0</v>
      </c>
      <c r="R5722">
        <f t="shared" ref="R5722" si="11595">IF(L5725="No Ct",0,L5725)</f>
        <v>0</v>
      </c>
      <c r="S5722" t="str">
        <f t="shared" ref="S5722" si="11596">IF(AND(M5722&gt;0,N5722=0),"Valid","Invalid")</f>
        <v>Valid</v>
      </c>
      <c r="T5722" t="str">
        <f t="shared" ref="T5722" si="11597">IF(OR(Q5722&gt;1,R5722&gt;1),"Present","Absent")</f>
        <v>Absent</v>
      </c>
      <c r="U5722" t="str">
        <f t="shared" ref="U5722" si="11598">IF(OR(AND(Q5722&gt;1,Q5722&lt;41),AND(R5722&gt;1,R5722&lt;41)),"Ct&lt;41","Ct&gt;41")</f>
        <v>Ct&gt;41</v>
      </c>
      <c r="V5722" t="str">
        <f>VLOOKUP(J5722,Datasæt_Analysesystemer!$C$2:$D$68,2,FALSE)</f>
        <v>Galizisk sumpkrebs</v>
      </c>
      <c r="W5722" t="str">
        <f t="shared" ref="W5722" si="11599">MID(F5722,10,9)</f>
        <v>DL2021045</v>
      </c>
      <c r="X5722" t="str">
        <f t="shared" ref="X5722" si="11600">W5722&amp;"_"&amp;V5722&amp;"_"&amp;S5722&amp;"_"&amp;T5722&amp;"_"&amp;U5722</f>
        <v>DL2021045_Galizisk sumpkrebs_Valid_Absent_Ct&gt;41</v>
      </c>
    </row>
    <row r="5723" spans="1:24" x14ac:dyDescent="0.25">
      <c r="A5723" t="s">
        <v>320</v>
      </c>
      <c r="B5723" t="s">
        <v>1386</v>
      </c>
      <c r="C5723" t="s">
        <v>16</v>
      </c>
      <c r="D5723" s="6">
        <v>0.1</v>
      </c>
      <c r="E5723" s="6" t="s">
        <v>17</v>
      </c>
      <c r="F5723" t="s">
        <v>1542</v>
      </c>
      <c r="G5723" t="str">
        <f t="shared" si="11515"/>
        <v>DL2021045</v>
      </c>
      <c r="H5723" t="str">
        <f t="shared" si="11579"/>
        <v>19</v>
      </c>
      <c r="I5723" t="str">
        <f t="shared" si="11580"/>
        <v>GaliziskSumpkrebs_19_20211130_DL2021045_EgedalGymFrederiksborgGym</v>
      </c>
      <c r="J5723" t="str">
        <f t="shared" si="11581"/>
        <v>GaliziskSumpkrebs</v>
      </c>
      <c r="K5723" t="str">
        <f t="shared" si="11582"/>
        <v>NegK</v>
      </c>
      <c r="L5723" t="str">
        <f t="shared" si="11583"/>
        <v>No Ct</v>
      </c>
      <c r="M5723" t="str">
        <f t="shared" si="11584"/>
        <v/>
      </c>
      <c r="N5723" t="str">
        <f t="shared" si="11585"/>
        <v/>
      </c>
      <c r="O5723" t="str">
        <f t="shared" si="11586"/>
        <v/>
      </c>
    </row>
    <row r="5724" spans="1:24" x14ac:dyDescent="0.25">
      <c r="A5724" t="s">
        <v>322</v>
      </c>
      <c r="B5724" t="s">
        <v>1387</v>
      </c>
      <c r="C5724" t="s">
        <v>20</v>
      </c>
      <c r="D5724" s="6">
        <v>0.1</v>
      </c>
      <c r="E5724" s="6" t="s">
        <v>17</v>
      </c>
      <c r="F5724" t="s">
        <v>1542</v>
      </c>
      <c r="G5724" t="str">
        <f t="shared" si="11515"/>
        <v>DL2021045</v>
      </c>
      <c r="H5724" t="str">
        <f t="shared" si="11579"/>
        <v>19</v>
      </c>
      <c r="I5724" t="str">
        <f t="shared" si="11580"/>
        <v>GaliziskSumpkrebs_19_20211130_DL2021045_EgedalGymFrederiksborgGym</v>
      </c>
      <c r="J5724" t="str">
        <f t="shared" si="11581"/>
        <v>GaliziskSumpkrebs</v>
      </c>
      <c r="K5724" t="str">
        <f t="shared" si="11582"/>
        <v>eDNA</v>
      </c>
      <c r="L5724" t="str">
        <f t="shared" si="11583"/>
        <v>No Ct</v>
      </c>
      <c r="M5724" t="str">
        <f t="shared" si="11584"/>
        <v/>
      </c>
      <c r="N5724" t="str">
        <f t="shared" si="11585"/>
        <v/>
      </c>
      <c r="O5724" t="str">
        <f t="shared" si="11586"/>
        <v/>
      </c>
    </row>
    <row r="5725" spans="1:24" x14ac:dyDescent="0.25">
      <c r="A5725" t="s">
        <v>324</v>
      </c>
      <c r="B5725" t="s">
        <v>1387</v>
      </c>
      <c r="C5725" t="s">
        <v>20</v>
      </c>
      <c r="D5725" s="6">
        <v>0.1</v>
      </c>
      <c r="E5725" s="6" t="s">
        <v>17</v>
      </c>
      <c r="F5725" t="s">
        <v>1542</v>
      </c>
      <c r="G5725" t="str">
        <f t="shared" si="11515"/>
        <v>DL2021045</v>
      </c>
      <c r="H5725" t="str">
        <f t="shared" si="11579"/>
        <v>19</v>
      </c>
      <c r="I5725" t="str">
        <f t="shared" si="11580"/>
        <v>GaliziskSumpkrebs_19_20211130_DL2021045_EgedalGymFrederiksborgGym</v>
      </c>
      <c r="J5725" t="str">
        <f t="shared" si="11581"/>
        <v>GaliziskSumpkrebs</v>
      </c>
      <c r="K5725" t="str">
        <f t="shared" si="11582"/>
        <v>eDNA</v>
      </c>
      <c r="L5725" t="str">
        <f t="shared" si="11583"/>
        <v>No Ct</v>
      </c>
      <c r="M5725" t="str">
        <f t="shared" si="11584"/>
        <v/>
      </c>
      <c r="N5725" t="str">
        <f t="shared" si="11585"/>
        <v/>
      </c>
      <c r="O5725" t="str">
        <f t="shared" si="11586"/>
        <v/>
      </c>
    </row>
    <row r="5726" spans="1:24" x14ac:dyDescent="0.25">
      <c r="A5726" t="s">
        <v>325</v>
      </c>
      <c r="B5726" t="s">
        <v>1388</v>
      </c>
      <c r="C5726" t="s">
        <v>13</v>
      </c>
      <c r="D5726" s="6">
        <v>0.1</v>
      </c>
      <c r="E5726" s="6">
        <v>31.55</v>
      </c>
      <c r="F5726" t="s">
        <v>1542</v>
      </c>
      <c r="G5726" t="str">
        <f t="shared" si="11515"/>
        <v>DL2021045</v>
      </c>
      <c r="H5726" t="str">
        <f t="shared" si="11579"/>
        <v>20</v>
      </c>
      <c r="I5726" t="str">
        <f t="shared" si="11580"/>
        <v>GaliziskSumpkrebs_20_20211130_DL2021045_EgedalGymFrederiksborgGym</v>
      </c>
      <c r="J5726" t="str">
        <f t="shared" si="11581"/>
        <v>GaliziskSumpkrebs</v>
      </c>
      <c r="K5726" t="str">
        <f t="shared" si="11582"/>
        <v>PosK</v>
      </c>
      <c r="L5726">
        <f t="shared" si="11583"/>
        <v>31.55</v>
      </c>
      <c r="M5726">
        <f t="shared" si="11584"/>
        <v>31.55</v>
      </c>
      <c r="N5726">
        <f t="shared" si="11585"/>
        <v>0</v>
      </c>
      <c r="O5726">
        <f t="shared" si="11586"/>
        <v>0</v>
      </c>
      <c r="Q5726">
        <f t="shared" ref="Q5726" si="11601">IF(L5728="No Ct",0,L5728)</f>
        <v>0</v>
      </c>
      <c r="R5726">
        <f t="shared" ref="R5726" si="11602">IF(L5729="No Ct",0,L5729)</f>
        <v>0</v>
      </c>
      <c r="S5726" t="str">
        <f t="shared" ref="S5726" si="11603">IF(AND(M5726&gt;0,N5726=0),"Valid","Invalid")</f>
        <v>Valid</v>
      </c>
      <c r="T5726" t="str">
        <f t="shared" ref="T5726" si="11604">IF(OR(Q5726&gt;1,R5726&gt;1),"Present","Absent")</f>
        <v>Absent</v>
      </c>
      <c r="U5726" t="str">
        <f t="shared" ref="U5726" si="11605">IF(OR(AND(Q5726&gt;1,Q5726&lt;41),AND(R5726&gt;1,R5726&lt;41)),"Ct&lt;41","Ct&gt;41")</f>
        <v>Ct&gt;41</v>
      </c>
      <c r="V5726" t="str">
        <f>VLOOKUP(J5726,Datasæt_Analysesystemer!$C$2:$D$68,2,FALSE)</f>
        <v>Galizisk sumpkrebs</v>
      </c>
      <c r="W5726" t="str">
        <f t="shared" ref="W5726" si="11606">MID(F5726,10,9)</f>
        <v>DL2021045</v>
      </c>
      <c r="X5726" t="str">
        <f t="shared" ref="X5726" si="11607">W5726&amp;"_"&amp;V5726&amp;"_"&amp;S5726&amp;"_"&amp;T5726&amp;"_"&amp;U5726</f>
        <v>DL2021045_Galizisk sumpkrebs_Valid_Absent_Ct&gt;41</v>
      </c>
    </row>
    <row r="5727" spans="1:24" x14ac:dyDescent="0.25">
      <c r="A5727" t="s">
        <v>327</v>
      </c>
      <c r="B5727" t="s">
        <v>1389</v>
      </c>
      <c r="C5727" t="s">
        <v>16</v>
      </c>
      <c r="D5727" s="6">
        <v>0.1</v>
      </c>
      <c r="E5727" s="6" t="s">
        <v>17</v>
      </c>
      <c r="F5727" t="s">
        <v>1542</v>
      </c>
      <c r="G5727" t="str">
        <f t="shared" si="11515"/>
        <v>DL2021045</v>
      </c>
      <c r="H5727" t="str">
        <f t="shared" si="11579"/>
        <v>20</v>
      </c>
      <c r="I5727" t="str">
        <f t="shared" si="11580"/>
        <v>GaliziskSumpkrebs_20_20211130_DL2021045_EgedalGymFrederiksborgGym</v>
      </c>
      <c r="J5727" t="str">
        <f t="shared" si="11581"/>
        <v>GaliziskSumpkrebs</v>
      </c>
      <c r="K5727" t="str">
        <f t="shared" si="11582"/>
        <v>NegK</v>
      </c>
      <c r="L5727" t="str">
        <f t="shared" si="11583"/>
        <v>No Ct</v>
      </c>
      <c r="M5727" t="str">
        <f t="shared" si="11584"/>
        <v/>
      </c>
      <c r="N5727" t="str">
        <f t="shared" si="11585"/>
        <v/>
      </c>
      <c r="O5727" t="str">
        <f t="shared" si="11586"/>
        <v/>
      </c>
    </row>
    <row r="5728" spans="1:24" x14ac:dyDescent="0.25">
      <c r="A5728" t="s">
        <v>329</v>
      </c>
      <c r="B5728" t="s">
        <v>1390</v>
      </c>
      <c r="C5728" t="s">
        <v>20</v>
      </c>
      <c r="D5728" s="6">
        <v>0.1</v>
      </c>
      <c r="E5728" s="6" t="s">
        <v>17</v>
      </c>
      <c r="F5728" t="s">
        <v>1542</v>
      </c>
      <c r="G5728" t="str">
        <f t="shared" si="11515"/>
        <v>DL2021045</v>
      </c>
      <c r="H5728" t="str">
        <f t="shared" si="11579"/>
        <v>20</v>
      </c>
      <c r="I5728" t="str">
        <f t="shared" si="11580"/>
        <v>GaliziskSumpkrebs_20_20211130_DL2021045_EgedalGymFrederiksborgGym</v>
      </c>
      <c r="J5728" t="str">
        <f t="shared" si="11581"/>
        <v>GaliziskSumpkrebs</v>
      </c>
      <c r="K5728" t="str">
        <f t="shared" si="11582"/>
        <v>eDNA</v>
      </c>
      <c r="L5728" t="str">
        <f t="shared" si="11583"/>
        <v>No Ct</v>
      </c>
      <c r="M5728" t="str">
        <f t="shared" si="11584"/>
        <v/>
      </c>
      <c r="N5728" t="str">
        <f t="shared" si="11585"/>
        <v/>
      </c>
      <c r="O5728" t="str">
        <f t="shared" si="11586"/>
        <v/>
      </c>
    </row>
    <row r="5729" spans="1:24" x14ac:dyDescent="0.25">
      <c r="A5729" t="s">
        <v>331</v>
      </c>
      <c r="B5729" t="s">
        <v>1390</v>
      </c>
      <c r="C5729" t="s">
        <v>20</v>
      </c>
      <c r="D5729" s="6">
        <v>0.1</v>
      </c>
      <c r="E5729" s="6" t="s">
        <v>17</v>
      </c>
      <c r="F5729" t="s">
        <v>1542</v>
      </c>
      <c r="G5729" t="str">
        <f t="shared" si="11515"/>
        <v>DL2021045</v>
      </c>
      <c r="H5729" t="str">
        <f t="shared" si="11579"/>
        <v>20</v>
      </c>
      <c r="I5729" t="str">
        <f t="shared" si="11580"/>
        <v>GaliziskSumpkrebs_20_20211130_DL2021045_EgedalGymFrederiksborgGym</v>
      </c>
      <c r="J5729" t="str">
        <f t="shared" si="11581"/>
        <v>GaliziskSumpkrebs</v>
      </c>
      <c r="K5729" t="str">
        <f t="shared" si="11582"/>
        <v>eDNA</v>
      </c>
      <c r="L5729" t="str">
        <f t="shared" si="11583"/>
        <v>No Ct</v>
      </c>
      <c r="M5729" t="str">
        <f t="shared" si="11584"/>
        <v/>
      </c>
      <c r="N5729" t="str">
        <f t="shared" si="11585"/>
        <v/>
      </c>
      <c r="O5729" t="str">
        <f t="shared" si="11586"/>
        <v/>
      </c>
    </row>
    <row r="5730" spans="1:24" x14ac:dyDescent="0.25">
      <c r="A5730" t="s">
        <v>390</v>
      </c>
      <c r="B5730" t="s">
        <v>1391</v>
      </c>
      <c r="C5730" t="s">
        <v>13</v>
      </c>
      <c r="D5730" s="6">
        <v>0.1</v>
      </c>
      <c r="E5730" s="6">
        <v>35.26</v>
      </c>
      <c r="F5730" t="s">
        <v>1542</v>
      </c>
      <c r="G5730" t="str">
        <f t="shared" si="11515"/>
        <v>DL2021045</v>
      </c>
      <c r="H5730" t="str">
        <f t="shared" si="11579"/>
        <v>21</v>
      </c>
      <c r="I5730" t="str">
        <f t="shared" si="11580"/>
        <v>KinesiskUldhaandskrabbe_21_20211130_DL2021045_EgedalGymFrederiksborgGym</v>
      </c>
      <c r="J5730" t="str">
        <f t="shared" si="11581"/>
        <v>KinesiskUldhaandskrabbe</v>
      </c>
      <c r="K5730" t="str">
        <f t="shared" si="11582"/>
        <v>PosK</v>
      </c>
      <c r="L5730">
        <f t="shared" si="11583"/>
        <v>35.26</v>
      </c>
      <c r="M5730">
        <f t="shared" si="11584"/>
        <v>35.26</v>
      </c>
      <c r="N5730">
        <f t="shared" si="11585"/>
        <v>0</v>
      </c>
      <c r="O5730">
        <f t="shared" si="11586"/>
        <v>0</v>
      </c>
      <c r="Q5730">
        <f t="shared" ref="Q5730" si="11608">IF(L5732="No Ct",0,L5732)</f>
        <v>0</v>
      </c>
      <c r="R5730">
        <f t="shared" ref="R5730" si="11609">IF(L5733="No Ct",0,L5733)</f>
        <v>0</v>
      </c>
      <c r="S5730" t="str">
        <f t="shared" ref="S5730" si="11610">IF(AND(M5730&gt;0,N5730=0),"Valid","Invalid")</f>
        <v>Valid</v>
      </c>
      <c r="T5730" t="str">
        <f t="shared" ref="T5730" si="11611">IF(OR(Q5730&gt;1,R5730&gt;1),"Present","Absent")</f>
        <v>Absent</v>
      </c>
      <c r="U5730" t="str">
        <f t="shared" ref="U5730" si="11612">IF(OR(AND(Q5730&gt;1,Q5730&lt;41),AND(R5730&gt;1,R5730&lt;41)),"Ct&lt;41","Ct&gt;41")</f>
        <v>Ct&gt;41</v>
      </c>
      <c r="V5730" t="str">
        <f>VLOOKUP(J5730,Datasæt_Analysesystemer!$C$2:$D$68,2,FALSE)</f>
        <v>Kinesisk uldhåndskrabbe</v>
      </c>
      <c r="W5730" t="str">
        <f t="shared" ref="W5730" si="11613">MID(F5730,10,9)</f>
        <v>DL2021045</v>
      </c>
      <c r="X5730" t="str">
        <f t="shared" ref="X5730" si="11614">W5730&amp;"_"&amp;V5730&amp;"_"&amp;S5730&amp;"_"&amp;T5730&amp;"_"&amp;U5730</f>
        <v>DL2021045_Kinesisk uldhåndskrabbe_Valid_Absent_Ct&gt;41</v>
      </c>
    </row>
    <row r="5731" spans="1:24" x14ac:dyDescent="0.25">
      <c r="A5731" t="s">
        <v>392</v>
      </c>
      <c r="B5731" t="s">
        <v>1392</v>
      </c>
      <c r="C5731" t="s">
        <v>16</v>
      </c>
      <c r="D5731" s="6">
        <v>0.1</v>
      </c>
      <c r="E5731" s="6" t="s">
        <v>17</v>
      </c>
      <c r="F5731" t="s">
        <v>1542</v>
      </c>
      <c r="G5731" t="str">
        <f t="shared" si="11515"/>
        <v>DL2021045</v>
      </c>
      <c r="H5731" t="str">
        <f t="shared" si="11579"/>
        <v>21</v>
      </c>
      <c r="I5731" t="str">
        <f t="shared" si="11580"/>
        <v>KinesiskUldhaandskrabbe_21_20211130_DL2021045_EgedalGymFrederiksborgGym</v>
      </c>
      <c r="J5731" t="str">
        <f t="shared" si="11581"/>
        <v>KinesiskUldhaandskrabbe</v>
      </c>
      <c r="K5731" t="str">
        <f t="shared" si="11582"/>
        <v>NegK</v>
      </c>
      <c r="L5731" t="str">
        <f t="shared" si="11583"/>
        <v>No Ct</v>
      </c>
      <c r="M5731" t="str">
        <f t="shared" si="11584"/>
        <v/>
      </c>
      <c r="N5731" t="str">
        <f t="shared" si="11585"/>
        <v/>
      </c>
      <c r="O5731" t="str">
        <f t="shared" si="11586"/>
        <v/>
      </c>
    </row>
    <row r="5732" spans="1:24" x14ac:dyDescent="0.25">
      <c r="A5732" t="s">
        <v>394</v>
      </c>
      <c r="B5732" t="s">
        <v>1393</v>
      </c>
      <c r="C5732" t="s">
        <v>20</v>
      </c>
      <c r="D5732" s="6">
        <v>0.1</v>
      </c>
      <c r="E5732" s="6" t="s">
        <v>17</v>
      </c>
      <c r="F5732" t="s">
        <v>1542</v>
      </c>
      <c r="G5732" t="str">
        <f t="shared" si="11515"/>
        <v>DL2021045</v>
      </c>
      <c r="H5732" t="str">
        <f t="shared" si="11579"/>
        <v>21</v>
      </c>
      <c r="I5732" t="str">
        <f t="shared" si="11580"/>
        <v>KinesiskUldhaandskrabbe_21_20211130_DL2021045_EgedalGymFrederiksborgGym</v>
      </c>
      <c r="J5732" t="str">
        <f t="shared" si="11581"/>
        <v>KinesiskUldhaandskrabbe</v>
      </c>
      <c r="K5732" t="str">
        <f t="shared" si="11582"/>
        <v>eDNA</v>
      </c>
      <c r="L5732" t="str">
        <f t="shared" si="11583"/>
        <v>No Ct</v>
      </c>
      <c r="M5732" t="str">
        <f t="shared" si="11584"/>
        <v/>
      </c>
      <c r="N5732" t="str">
        <f t="shared" si="11585"/>
        <v/>
      </c>
      <c r="O5732" t="str">
        <f t="shared" si="11586"/>
        <v/>
      </c>
    </row>
    <row r="5733" spans="1:24" x14ac:dyDescent="0.25">
      <c r="A5733" t="s">
        <v>396</v>
      </c>
      <c r="B5733" t="s">
        <v>1393</v>
      </c>
      <c r="C5733" t="s">
        <v>20</v>
      </c>
      <c r="D5733" s="6">
        <v>0.1</v>
      </c>
      <c r="E5733" s="6" t="s">
        <v>17</v>
      </c>
      <c r="F5733" t="s">
        <v>1542</v>
      </c>
      <c r="G5733" t="str">
        <f t="shared" si="11515"/>
        <v>DL2021045</v>
      </c>
      <c r="H5733" t="str">
        <f t="shared" si="11579"/>
        <v>21</v>
      </c>
      <c r="I5733" t="str">
        <f t="shared" si="11580"/>
        <v>KinesiskUldhaandskrabbe_21_20211130_DL2021045_EgedalGymFrederiksborgGym</v>
      </c>
      <c r="J5733" t="str">
        <f t="shared" si="11581"/>
        <v>KinesiskUldhaandskrabbe</v>
      </c>
      <c r="K5733" t="str">
        <f t="shared" si="11582"/>
        <v>eDNA</v>
      </c>
      <c r="L5733" t="str">
        <f t="shared" si="11583"/>
        <v>No Ct</v>
      </c>
      <c r="M5733" t="str">
        <f t="shared" si="11584"/>
        <v/>
      </c>
      <c r="N5733" t="str">
        <f t="shared" si="11585"/>
        <v/>
      </c>
      <c r="O5733" t="str">
        <f t="shared" si="11586"/>
        <v/>
      </c>
    </row>
    <row r="5734" spans="1:24" x14ac:dyDescent="0.25">
      <c r="A5734" t="s">
        <v>397</v>
      </c>
      <c r="B5734" t="s">
        <v>1394</v>
      </c>
      <c r="C5734" t="s">
        <v>13</v>
      </c>
      <c r="D5734" s="6">
        <v>0.1</v>
      </c>
      <c r="E5734" s="6">
        <v>32.880000000000003</v>
      </c>
      <c r="F5734" t="s">
        <v>1542</v>
      </c>
      <c r="G5734" t="str">
        <f t="shared" si="11515"/>
        <v>DL2021045</v>
      </c>
      <c r="H5734" t="str">
        <f t="shared" si="11579"/>
        <v>22</v>
      </c>
      <c r="I5734" t="str">
        <f t="shared" si="11580"/>
        <v>KinesiskUldhaandskrabbe_22_20211130_DL2021045_EgedalGymFrederiksborgGym</v>
      </c>
      <c r="J5734" t="str">
        <f t="shared" si="11581"/>
        <v>KinesiskUldhaandskrabbe</v>
      </c>
      <c r="K5734" t="str">
        <f t="shared" si="11582"/>
        <v>PosK</v>
      </c>
      <c r="L5734">
        <f t="shared" si="11583"/>
        <v>32.880000000000003</v>
      </c>
      <c r="M5734">
        <f t="shared" si="11584"/>
        <v>32.880000000000003</v>
      </c>
      <c r="N5734">
        <f t="shared" si="11585"/>
        <v>0</v>
      </c>
      <c r="O5734">
        <f t="shared" si="11586"/>
        <v>0</v>
      </c>
      <c r="Q5734">
        <f t="shared" ref="Q5734" si="11615">IF(L5736="No Ct",0,L5736)</f>
        <v>0</v>
      </c>
      <c r="R5734">
        <f t="shared" ref="R5734" si="11616">IF(L5737="No Ct",0,L5737)</f>
        <v>0</v>
      </c>
      <c r="S5734" t="str">
        <f t="shared" ref="S5734" si="11617">IF(AND(M5734&gt;0,N5734=0),"Valid","Invalid")</f>
        <v>Valid</v>
      </c>
      <c r="T5734" t="str">
        <f t="shared" ref="T5734" si="11618">IF(OR(Q5734&gt;1,R5734&gt;1),"Present","Absent")</f>
        <v>Absent</v>
      </c>
      <c r="U5734" t="str">
        <f t="shared" ref="U5734" si="11619">IF(OR(AND(Q5734&gt;1,Q5734&lt;41),AND(R5734&gt;1,R5734&lt;41)),"Ct&lt;41","Ct&gt;41")</f>
        <v>Ct&gt;41</v>
      </c>
      <c r="V5734" t="str">
        <f>VLOOKUP(J5734,Datasæt_Analysesystemer!$C$2:$D$68,2,FALSE)</f>
        <v>Kinesisk uldhåndskrabbe</v>
      </c>
      <c r="W5734" t="str">
        <f t="shared" ref="W5734" si="11620">MID(F5734,10,9)</f>
        <v>DL2021045</v>
      </c>
      <c r="X5734" t="str">
        <f t="shared" ref="X5734" si="11621">W5734&amp;"_"&amp;V5734&amp;"_"&amp;S5734&amp;"_"&amp;T5734&amp;"_"&amp;U5734</f>
        <v>DL2021045_Kinesisk uldhåndskrabbe_Valid_Absent_Ct&gt;41</v>
      </c>
    </row>
    <row r="5735" spans="1:24" x14ac:dyDescent="0.25">
      <c r="A5735" t="s">
        <v>399</v>
      </c>
      <c r="B5735" t="s">
        <v>1395</v>
      </c>
      <c r="C5735" t="s">
        <v>16</v>
      </c>
      <c r="D5735" s="6">
        <v>0.1</v>
      </c>
      <c r="E5735" s="6" t="s">
        <v>17</v>
      </c>
      <c r="F5735" t="s">
        <v>1542</v>
      </c>
      <c r="G5735" t="str">
        <f t="shared" si="11515"/>
        <v>DL2021045</v>
      </c>
      <c r="H5735" t="str">
        <f t="shared" si="11579"/>
        <v>22</v>
      </c>
      <c r="I5735" t="str">
        <f t="shared" si="11580"/>
        <v>KinesiskUldhaandskrabbe_22_20211130_DL2021045_EgedalGymFrederiksborgGym</v>
      </c>
      <c r="J5735" t="str">
        <f t="shared" si="11581"/>
        <v>KinesiskUldhaandskrabbe</v>
      </c>
      <c r="K5735" t="str">
        <f t="shared" si="11582"/>
        <v>NegK</v>
      </c>
      <c r="L5735" t="str">
        <f t="shared" si="11583"/>
        <v>No Ct</v>
      </c>
      <c r="M5735" t="str">
        <f t="shared" si="11584"/>
        <v/>
      </c>
      <c r="N5735" t="str">
        <f t="shared" si="11585"/>
        <v/>
      </c>
      <c r="O5735" t="str">
        <f t="shared" si="11586"/>
        <v/>
      </c>
    </row>
    <row r="5736" spans="1:24" x14ac:dyDescent="0.25">
      <c r="A5736" t="s">
        <v>401</v>
      </c>
      <c r="B5736" t="s">
        <v>1396</v>
      </c>
      <c r="C5736" t="s">
        <v>20</v>
      </c>
      <c r="D5736" s="6">
        <v>0.1</v>
      </c>
      <c r="E5736" s="6" t="s">
        <v>17</v>
      </c>
      <c r="F5736" t="s">
        <v>1542</v>
      </c>
      <c r="G5736" t="str">
        <f t="shared" si="11515"/>
        <v>DL2021045</v>
      </c>
      <c r="H5736" t="str">
        <f t="shared" si="11579"/>
        <v>22</v>
      </c>
      <c r="I5736" t="str">
        <f t="shared" si="11580"/>
        <v>KinesiskUldhaandskrabbe_22_20211130_DL2021045_EgedalGymFrederiksborgGym</v>
      </c>
      <c r="J5736" t="str">
        <f t="shared" si="11581"/>
        <v>KinesiskUldhaandskrabbe</v>
      </c>
      <c r="K5736" t="str">
        <f t="shared" si="11582"/>
        <v>eDNA</v>
      </c>
      <c r="L5736" t="str">
        <f t="shared" si="11583"/>
        <v>No Ct</v>
      </c>
      <c r="M5736" t="str">
        <f t="shared" si="11584"/>
        <v/>
      </c>
      <c r="N5736" t="str">
        <f t="shared" si="11585"/>
        <v/>
      </c>
      <c r="O5736" t="str">
        <f t="shared" si="11586"/>
        <v/>
      </c>
    </row>
    <row r="5737" spans="1:24" x14ac:dyDescent="0.25">
      <c r="A5737" t="s">
        <v>403</v>
      </c>
      <c r="B5737" t="s">
        <v>1396</v>
      </c>
      <c r="C5737" t="s">
        <v>20</v>
      </c>
      <c r="D5737" s="6">
        <v>0.1</v>
      </c>
      <c r="E5737" s="6" t="s">
        <v>17</v>
      </c>
      <c r="F5737" t="s">
        <v>1542</v>
      </c>
      <c r="G5737" t="str">
        <f t="shared" si="11515"/>
        <v>DL2021045</v>
      </c>
      <c r="H5737" t="str">
        <f t="shared" si="11579"/>
        <v>22</v>
      </c>
      <c r="I5737" t="str">
        <f t="shared" si="11580"/>
        <v>KinesiskUldhaandskrabbe_22_20211130_DL2021045_EgedalGymFrederiksborgGym</v>
      </c>
      <c r="J5737" t="str">
        <f t="shared" si="11581"/>
        <v>KinesiskUldhaandskrabbe</v>
      </c>
      <c r="K5737" t="str">
        <f t="shared" si="11582"/>
        <v>eDNA</v>
      </c>
      <c r="L5737" t="str">
        <f t="shared" si="11583"/>
        <v>No Ct</v>
      </c>
      <c r="M5737" t="str">
        <f t="shared" si="11584"/>
        <v/>
      </c>
      <c r="N5737" t="str">
        <f t="shared" si="11585"/>
        <v/>
      </c>
      <c r="O5737" t="str">
        <f t="shared" si="11586"/>
        <v/>
      </c>
    </row>
    <row r="5738" spans="1:24" x14ac:dyDescent="0.25">
      <c r="A5738" t="s">
        <v>404</v>
      </c>
      <c r="B5738" t="s">
        <v>1397</v>
      </c>
      <c r="C5738" t="s">
        <v>13</v>
      </c>
      <c r="D5738" s="6">
        <v>0.1</v>
      </c>
      <c r="E5738" s="6">
        <v>23.6</v>
      </c>
      <c r="F5738" t="s">
        <v>1542</v>
      </c>
      <c r="G5738" t="str">
        <f t="shared" si="11515"/>
        <v>DL2021045</v>
      </c>
      <c r="H5738" t="str">
        <f t="shared" si="11579"/>
        <v>23</v>
      </c>
      <c r="I5738" t="str">
        <f t="shared" si="11580"/>
        <v>BredVandkalv_23_20211130_DL2021045_EgedalGymFrederiksborgGym</v>
      </c>
      <c r="J5738" t="str">
        <f t="shared" si="11581"/>
        <v>BredVandkalv</v>
      </c>
      <c r="K5738" t="str">
        <f t="shared" si="11582"/>
        <v>PosK</v>
      </c>
      <c r="L5738">
        <f t="shared" si="11583"/>
        <v>23.6</v>
      </c>
      <c r="M5738">
        <f t="shared" si="11584"/>
        <v>23.6</v>
      </c>
      <c r="N5738">
        <f t="shared" si="11585"/>
        <v>0</v>
      </c>
      <c r="O5738">
        <f t="shared" si="11586"/>
        <v>0</v>
      </c>
      <c r="Q5738">
        <f t="shared" ref="Q5738" si="11622">IF(L5740="No Ct",0,L5740)</f>
        <v>0</v>
      </c>
      <c r="R5738">
        <f t="shared" ref="R5738" si="11623">IF(L5741="No Ct",0,L5741)</f>
        <v>0</v>
      </c>
      <c r="S5738" t="str">
        <f t="shared" ref="S5738" si="11624">IF(AND(M5738&gt;0,N5738=0),"Valid","Invalid")</f>
        <v>Valid</v>
      </c>
      <c r="T5738" t="str">
        <f t="shared" ref="T5738" si="11625">IF(OR(Q5738&gt;1,R5738&gt;1),"Present","Absent")</f>
        <v>Absent</v>
      </c>
      <c r="U5738" t="str">
        <f t="shared" ref="U5738" si="11626">IF(OR(AND(Q5738&gt;1,Q5738&lt;41),AND(R5738&gt;1,R5738&lt;41)),"Ct&lt;41","Ct&gt;41")</f>
        <v>Ct&gt;41</v>
      </c>
      <c r="V5738" t="str">
        <f>VLOOKUP(J5738,Datasæt_Analysesystemer!$C$2:$D$68,2,FALSE)</f>
        <v>Bred vandkalv</v>
      </c>
      <c r="W5738" t="str">
        <f t="shared" ref="W5738" si="11627">MID(F5738,10,9)</f>
        <v>DL2021045</v>
      </c>
      <c r="X5738" t="str">
        <f t="shared" ref="X5738" si="11628">W5738&amp;"_"&amp;V5738&amp;"_"&amp;S5738&amp;"_"&amp;T5738&amp;"_"&amp;U5738</f>
        <v>DL2021045_Bred vandkalv_Valid_Absent_Ct&gt;41</v>
      </c>
    </row>
    <row r="5739" spans="1:24" x14ac:dyDescent="0.25">
      <c r="A5739" t="s">
        <v>406</v>
      </c>
      <c r="B5739" t="s">
        <v>1398</v>
      </c>
      <c r="C5739" t="s">
        <v>16</v>
      </c>
      <c r="D5739" s="6">
        <v>0.1</v>
      </c>
      <c r="E5739" s="6" t="s">
        <v>17</v>
      </c>
      <c r="F5739" t="s">
        <v>1542</v>
      </c>
      <c r="G5739" t="str">
        <f t="shared" si="11515"/>
        <v>DL2021045</v>
      </c>
      <c r="H5739" t="str">
        <f t="shared" si="11579"/>
        <v>23</v>
      </c>
      <c r="I5739" t="str">
        <f t="shared" si="11580"/>
        <v>BredVandkalv_23_20211130_DL2021045_EgedalGymFrederiksborgGym</v>
      </c>
      <c r="J5739" t="str">
        <f t="shared" si="11581"/>
        <v>BredVandkalv</v>
      </c>
      <c r="K5739" t="str">
        <f t="shared" si="11582"/>
        <v>NegK</v>
      </c>
      <c r="L5739" t="str">
        <f t="shared" si="11583"/>
        <v>No Ct</v>
      </c>
      <c r="M5739" t="str">
        <f t="shared" si="11584"/>
        <v/>
      </c>
      <c r="N5739" t="str">
        <f t="shared" si="11585"/>
        <v/>
      </c>
      <c r="O5739" t="str">
        <f t="shared" si="11586"/>
        <v/>
      </c>
    </row>
    <row r="5740" spans="1:24" x14ac:dyDescent="0.25">
      <c r="A5740" t="s">
        <v>408</v>
      </c>
      <c r="B5740" t="s">
        <v>1399</v>
      </c>
      <c r="C5740" t="s">
        <v>20</v>
      </c>
      <c r="D5740" s="6">
        <v>0.1</v>
      </c>
      <c r="E5740" s="6" t="s">
        <v>17</v>
      </c>
      <c r="F5740" t="s">
        <v>1542</v>
      </c>
      <c r="G5740" t="str">
        <f t="shared" si="11515"/>
        <v>DL2021045</v>
      </c>
      <c r="H5740" t="str">
        <f t="shared" si="11579"/>
        <v>23</v>
      </c>
      <c r="I5740" t="str">
        <f t="shared" si="11580"/>
        <v>BredVandkalv_23_20211130_DL2021045_EgedalGymFrederiksborgGym</v>
      </c>
      <c r="J5740" t="str">
        <f t="shared" si="11581"/>
        <v>BredVandkalv</v>
      </c>
      <c r="K5740" t="str">
        <f t="shared" si="11582"/>
        <v>eDNA</v>
      </c>
      <c r="L5740" t="str">
        <f t="shared" si="11583"/>
        <v>No Ct</v>
      </c>
      <c r="M5740" t="str">
        <f t="shared" si="11584"/>
        <v/>
      </c>
      <c r="N5740" t="str">
        <f t="shared" si="11585"/>
        <v/>
      </c>
      <c r="O5740" t="str">
        <f t="shared" si="11586"/>
        <v/>
      </c>
    </row>
    <row r="5741" spans="1:24" x14ac:dyDescent="0.25">
      <c r="A5741" t="s">
        <v>410</v>
      </c>
      <c r="B5741" t="s">
        <v>1399</v>
      </c>
      <c r="C5741" t="s">
        <v>20</v>
      </c>
      <c r="D5741" s="6">
        <v>0.1</v>
      </c>
      <c r="E5741" s="6" t="s">
        <v>17</v>
      </c>
      <c r="F5741" t="s">
        <v>1542</v>
      </c>
      <c r="G5741" t="str">
        <f t="shared" si="11515"/>
        <v>DL2021045</v>
      </c>
      <c r="H5741" t="str">
        <f t="shared" si="11579"/>
        <v>23</v>
      </c>
      <c r="I5741" t="str">
        <f t="shared" si="11580"/>
        <v>BredVandkalv_23_20211130_DL2021045_EgedalGymFrederiksborgGym</v>
      </c>
      <c r="J5741" t="str">
        <f t="shared" si="11581"/>
        <v>BredVandkalv</v>
      </c>
      <c r="K5741" t="str">
        <f t="shared" si="11582"/>
        <v>eDNA</v>
      </c>
      <c r="L5741" t="str">
        <f t="shared" si="11583"/>
        <v>No Ct</v>
      </c>
      <c r="M5741" t="str">
        <f t="shared" si="11584"/>
        <v/>
      </c>
      <c r="N5741" t="str">
        <f t="shared" si="11585"/>
        <v/>
      </c>
      <c r="O5741" t="str">
        <f t="shared" si="11586"/>
        <v/>
      </c>
    </row>
    <row r="5742" spans="1:24" x14ac:dyDescent="0.25">
      <c r="A5742" t="s">
        <v>411</v>
      </c>
      <c r="B5742" t="s">
        <v>1400</v>
      </c>
      <c r="C5742" t="s">
        <v>13</v>
      </c>
      <c r="D5742" s="6">
        <v>0.1</v>
      </c>
      <c r="E5742" s="6">
        <v>23.54</v>
      </c>
      <c r="F5742" t="s">
        <v>1542</v>
      </c>
      <c r="G5742" t="str">
        <f t="shared" si="11515"/>
        <v>DL2021045</v>
      </c>
      <c r="H5742" t="str">
        <f t="shared" si="11579"/>
        <v>24</v>
      </c>
      <c r="I5742" t="str">
        <f t="shared" si="11580"/>
        <v>BredVandkalv_24_20211130_DL2021045_EgedalGymFrederiksborgGym</v>
      </c>
      <c r="J5742" t="str">
        <f t="shared" si="11581"/>
        <v>BredVandkalv</v>
      </c>
      <c r="K5742" t="str">
        <f t="shared" si="11582"/>
        <v>PosK</v>
      </c>
      <c r="L5742">
        <f t="shared" si="11583"/>
        <v>23.54</v>
      </c>
      <c r="M5742">
        <f t="shared" si="11584"/>
        <v>23.54</v>
      </c>
      <c r="N5742">
        <f t="shared" si="11585"/>
        <v>0</v>
      </c>
      <c r="O5742">
        <f t="shared" si="11586"/>
        <v>0</v>
      </c>
      <c r="Q5742">
        <f t="shared" ref="Q5742" si="11629">IF(L5744="No Ct",0,L5744)</f>
        <v>0</v>
      </c>
      <c r="R5742">
        <f t="shared" ref="R5742" si="11630">IF(L5745="No Ct",0,L5745)</f>
        <v>0</v>
      </c>
      <c r="S5742" t="str">
        <f t="shared" ref="S5742" si="11631">IF(AND(M5742&gt;0,N5742=0),"Valid","Invalid")</f>
        <v>Valid</v>
      </c>
      <c r="T5742" t="str">
        <f t="shared" ref="T5742" si="11632">IF(OR(Q5742&gt;1,R5742&gt;1),"Present","Absent")</f>
        <v>Absent</v>
      </c>
      <c r="U5742" t="str">
        <f t="shared" ref="U5742" si="11633">IF(OR(AND(Q5742&gt;1,Q5742&lt;41),AND(R5742&gt;1,R5742&lt;41)),"Ct&lt;41","Ct&gt;41")</f>
        <v>Ct&gt;41</v>
      </c>
      <c r="V5742" t="str">
        <f>VLOOKUP(J5742,Datasæt_Analysesystemer!$C$2:$D$68,2,FALSE)</f>
        <v>Bred vandkalv</v>
      </c>
      <c r="W5742" t="str">
        <f t="shared" ref="W5742" si="11634">MID(F5742,10,9)</f>
        <v>DL2021045</v>
      </c>
      <c r="X5742" t="str">
        <f t="shared" ref="X5742" si="11635">W5742&amp;"_"&amp;V5742&amp;"_"&amp;S5742&amp;"_"&amp;T5742&amp;"_"&amp;U5742</f>
        <v>DL2021045_Bred vandkalv_Valid_Absent_Ct&gt;41</v>
      </c>
    </row>
    <row r="5743" spans="1:24" x14ac:dyDescent="0.25">
      <c r="A5743" t="s">
        <v>413</v>
      </c>
      <c r="B5743" t="s">
        <v>1401</v>
      </c>
      <c r="C5743" t="s">
        <v>16</v>
      </c>
      <c r="D5743" s="6">
        <v>0.1</v>
      </c>
      <c r="E5743" s="6" t="s">
        <v>17</v>
      </c>
      <c r="F5743" t="s">
        <v>1542</v>
      </c>
      <c r="G5743" t="str">
        <f t="shared" si="11515"/>
        <v>DL2021045</v>
      </c>
      <c r="H5743" t="str">
        <f t="shared" si="11579"/>
        <v>24</v>
      </c>
      <c r="I5743" t="str">
        <f t="shared" si="11580"/>
        <v>BredVandkalv_24_20211130_DL2021045_EgedalGymFrederiksborgGym</v>
      </c>
      <c r="J5743" t="str">
        <f t="shared" si="11581"/>
        <v>BredVandkalv</v>
      </c>
      <c r="K5743" t="str">
        <f t="shared" si="11582"/>
        <v>NegK</v>
      </c>
      <c r="L5743" t="str">
        <f t="shared" si="11583"/>
        <v>No Ct</v>
      </c>
      <c r="M5743" t="str">
        <f t="shared" si="11584"/>
        <v/>
      </c>
      <c r="N5743" t="str">
        <f t="shared" si="11585"/>
        <v/>
      </c>
      <c r="O5743" t="str">
        <f t="shared" si="11586"/>
        <v/>
      </c>
    </row>
    <row r="5744" spans="1:24" x14ac:dyDescent="0.25">
      <c r="A5744" t="s">
        <v>415</v>
      </c>
      <c r="B5744" t="s">
        <v>1402</v>
      </c>
      <c r="C5744" t="s">
        <v>20</v>
      </c>
      <c r="D5744" s="6">
        <v>0.1</v>
      </c>
      <c r="E5744" s="6" t="s">
        <v>17</v>
      </c>
      <c r="F5744" t="s">
        <v>1542</v>
      </c>
      <c r="G5744" t="str">
        <f t="shared" si="11515"/>
        <v>DL2021045</v>
      </c>
      <c r="H5744" t="str">
        <f t="shared" si="11579"/>
        <v>24</v>
      </c>
      <c r="I5744" t="str">
        <f t="shared" si="11580"/>
        <v>BredVandkalv_24_20211130_DL2021045_EgedalGymFrederiksborgGym</v>
      </c>
      <c r="J5744" t="str">
        <f t="shared" si="11581"/>
        <v>BredVandkalv</v>
      </c>
      <c r="K5744" t="str">
        <f t="shared" si="11582"/>
        <v>eDNA</v>
      </c>
      <c r="L5744" t="str">
        <f t="shared" si="11583"/>
        <v>No Ct</v>
      </c>
      <c r="M5744" t="str">
        <f t="shared" si="11584"/>
        <v/>
      </c>
      <c r="N5744" t="str">
        <f t="shared" si="11585"/>
        <v/>
      </c>
      <c r="O5744" t="str">
        <f t="shared" si="11586"/>
        <v/>
      </c>
    </row>
    <row r="5745" spans="1:24" x14ac:dyDescent="0.25">
      <c r="A5745" t="s">
        <v>417</v>
      </c>
      <c r="B5745" t="s">
        <v>1402</v>
      </c>
      <c r="C5745" t="s">
        <v>20</v>
      </c>
      <c r="D5745" s="6">
        <v>0.1</v>
      </c>
      <c r="E5745" s="6" t="s">
        <v>17</v>
      </c>
      <c r="F5745" t="s">
        <v>1542</v>
      </c>
      <c r="G5745" t="str">
        <f t="shared" si="11515"/>
        <v>DL2021045</v>
      </c>
      <c r="H5745" t="str">
        <f t="shared" si="11579"/>
        <v>24</v>
      </c>
      <c r="I5745" t="str">
        <f t="shared" si="11580"/>
        <v>BredVandkalv_24_20211130_DL2021045_EgedalGymFrederiksborgGym</v>
      </c>
      <c r="J5745" t="str">
        <f t="shared" si="11581"/>
        <v>BredVandkalv</v>
      </c>
      <c r="K5745" t="str">
        <f t="shared" si="11582"/>
        <v>eDNA</v>
      </c>
      <c r="L5745" t="str">
        <f t="shared" si="11583"/>
        <v>No Ct</v>
      </c>
      <c r="M5745" t="str">
        <f t="shared" si="11584"/>
        <v/>
      </c>
      <c r="N5745" t="str">
        <f t="shared" si="11585"/>
        <v/>
      </c>
      <c r="O5745" t="str">
        <f t="shared" si="11586"/>
        <v/>
      </c>
    </row>
    <row r="5746" spans="1:24" x14ac:dyDescent="0.25">
      <c r="A5746" t="s">
        <v>11</v>
      </c>
      <c r="B5746" t="s">
        <v>12</v>
      </c>
      <c r="C5746" t="s">
        <v>13</v>
      </c>
      <c r="D5746" s="6">
        <v>0.1</v>
      </c>
      <c r="E5746" s="6" t="s">
        <v>17</v>
      </c>
      <c r="F5746" t="s">
        <v>1543</v>
      </c>
      <c r="G5746" t="str">
        <f t="shared" ref="G5746:G5809" si="11636">MID(F5746,10,9)</f>
        <v>DL2021053</v>
      </c>
      <c r="H5746" t="str">
        <f t="shared" si="11579"/>
        <v>01</v>
      </c>
      <c r="I5746" t="str">
        <f t="shared" si="11580"/>
        <v>Aborre_01_20211201_DL2021053_IngridJespersensGymFrederiksborgGym</v>
      </c>
      <c r="J5746" t="str">
        <f t="shared" si="11581"/>
        <v>Aborre</v>
      </c>
      <c r="K5746" t="str">
        <f t="shared" si="11582"/>
        <v>PosK</v>
      </c>
      <c r="L5746" t="str">
        <f t="shared" si="11583"/>
        <v>No Ct</v>
      </c>
      <c r="M5746">
        <f t="shared" si="11584"/>
        <v>0</v>
      </c>
      <c r="N5746">
        <f t="shared" si="11585"/>
        <v>0</v>
      </c>
      <c r="O5746">
        <f t="shared" si="11586"/>
        <v>83.31</v>
      </c>
      <c r="Q5746">
        <f t="shared" ref="Q5746" si="11637">IF(L5748="No Ct",0,L5748)</f>
        <v>41.83</v>
      </c>
      <c r="R5746">
        <f t="shared" ref="R5746" si="11638">IF(L5749="No Ct",0,L5749)</f>
        <v>41.48</v>
      </c>
      <c r="S5746" t="str">
        <f t="shared" ref="S5746" si="11639">IF(AND(M5746&gt;0,N5746=0),"Valid","Invalid")</f>
        <v>Invalid</v>
      </c>
      <c r="T5746" t="str">
        <f t="shared" ref="T5746" si="11640">IF(OR(Q5746&gt;1,R5746&gt;1),"Present","Absent")</f>
        <v>Present</v>
      </c>
      <c r="U5746" t="str">
        <f t="shared" ref="U5746" si="11641">IF(OR(AND(Q5746&gt;1,Q5746&lt;41),AND(R5746&gt;1,R5746&lt;41)),"Ct&lt;41","Ct&gt;41")</f>
        <v>Ct&gt;41</v>
      </c>
      <c r="V5746" t="str">
        <f>VLOOKUP(J5746,Datasæt_Analysesystemer!$C$2:$D$68,2,FALSE)</f>
        <v>Aborre</v>
      </c>
      <c r="W5746" t="str">
        <f t="shared" ref="W5746" si="11642">MID(F5746,10,9)</f>
        <v>DL2021053</v>
      </c>
      <c r="X5746" t="str">
        <f t="shared" ref="X5746" si="11643">W5746&amp;"_"&amp;V5746&amp;"_"&amp;S5746&amp;"_"&amp;T5746&amp;"_"&amp;U5746</f>
        <v>DL2021053_Aborre_Invalid_Present_Ct&gt;41</v>
      </c>
    </row>
    <row r="5747" spans="1:24" x14ac:dyDescent="0.25">
      <c r="A5747" t="s">
        <v>14</v>
      </c>
      <c r="B5747" t="s">
        <v>15</v>
      </c>
      <c r="C5747" t="s">
        <v>16</v>
      </c>
      <c r="D5747" s="6">
        <v>0.1</v>
      </c>
      <c r="E5747" s="6" t="s">
        <v>17</v>
      </c>
      <c r="F5747" t="s">
        <v>1543</v>
      </c>
      <c r="G5747" t="str">
        <f t="shared" si="11636"/>
        <v>DL2021053</v>
      </c>
      <c r="H5747" t="str">
        <f t="shared" si="11579"/>
        <v>01</v>
      </c>
      <c r="I5747" t="str">
        <f t="shared" si="11580"/>
        <v>Aborre_01_20211201_DL2021053_IngridJespersensGymFrederiksborgGym</v>
      </c>
      <c r="J5747" t="str">
        <f t="shared" si="11581"/>
        <v>Aborre</v>
      </c>
      <c r="K5747" t="str">
        <f t="shared" si="11582"/>
        <v>NegK</v>
      </c>
      <c r="L5747" t="str">
        <f t="shared" si="11583"/>
        <v>No Ct</v>
      </c>
      <c r="M5747" t="str">
        <f t="shared" si="11584"/>
        <v/>
      </c>
      <c r="N5747" t="str">
        <f t="shared" si="11585"/>
        <v/>
      </c>
      <c r="O5747" t="str">
        <f t="shared" si="11586"/>
        <v/>
      </c>
    </row>
    <row r="5748" spans="1:24" x14ac:dyDescent="0.25">
      <c r="A5748" t="s">
        <v>18</v>
      </c>
      <c r="B5748" t="s">
        <v>19</v>
      </c>
      <c r="C5748" t="s">
        <v>20</v>
      </c>
      <c r="D5748" s="6">
        <v>0.1</v>
      </c>
      <c r="E5748" s="6">
        <v>41.83</v>
      </c>
      <c r="F5748" t="s">
        <v>1543</v>
      </c>
      <c r="G5748" t="str">
        <f t="shared" si="11636"/>
        <v>DL2021053</v>
      </c>
      <c r="H5748" t="str">
        <f t="shared" si="11579"/>
        <v>01</v>
      </c>
      <c r="I5748" t="str">
        <f t="shared" si="11580"/>
        <v>Aborre_01_20211201_DL2021053_IngridJespersensGymFrederiksborgGym</v>
      </c>
      <c r="J5748" t="str">
        <f t="shared" si="11581"/>
        <v>Aborre</v>
      </c>
      <c r="K5748" t="str">
        <f t="shared" si="11582"/>
        <v>eDNA</v>
      </c>
      <c r="L5748">
        <f t="shared" si="11583"/>
        <v>41.83</v>
      </c>
      <c r="M5748" t="str">
        <f t="shared" si="11584"/>
        <v/>
      </c>
      <c r="N5748" t="str">
        <f t="shared" si="11585"/>
        <v/>
      </c>
      <c r="O5748" t="str">
        <f t="shared" si="11586"/>
        <v/>
      </c>
    </row>
    <row r="5749" spans="1:24" x14ac:dyDescent="0.25">
      <c r="A5749" t="s">
        <v>21</v>
      </c>
      <c r="B5749" t="s">
        <v>19</v>
      </c>
      <c r="C5749" t="s">
        <v>20</v>
      </c>
      <c r="D5749" s="6">
        <v>0.1</v>
      </c>
      <c r="E5749" s="6">
        <v>41.48</v>
      </c>
      <c r="F5749" t="s">
        <v>1543</v>
      </c>
      <c r="G5749" t="str">
        <f t="shared" si="11636"/>
        <v>DL2021053</v>
      </c>
      <c r="H5749" t="str">
        <f t="shared" si="11579"/>
        <v>01</v>
      </c>
      <c r="I5749" t="str">
        <f t="shared" si="11580"/>
        <v>Aborre_01_20211201_DL2021053_IngridJespersensGymFrederiksborgGym</v>
      </c>
      <c r="J5749" t="str">
        <f t="shared" si="11581"/>
        <v>Aborre</v>
      </c>
      <c r="K5749" t="str">
        <f t="shared" si="11582"/>
        <v>eDNA</v>
      </c>
      <c r="L5749">
        <f t="shared" si="11583"/>
        <v>41.48</v>
      </c>
      <c r="M5749" t="str">
        <f t="shared" si="11584"/>
        <v/>
      </c>
      <c r="N5749" t="str">
        <f t="shared" si="11585"/>
        <v/>
      </c>
      <c r="O5749" t="str">
        <f t="shared" si="11586"/>
        <v/>
      </c>
    </row>
    <row r="5750" spans="1:24" x14ac:dyDescent="0.25">
      <c r="A5750" t="s">
        <v>199</v>
      </c>
      <c r="B5750" t="s">
        <v>333</v>
      </c>
      <c r="C5750" t="s">
        <v>13</v>
      </c>
      <c r="D5750" s="6">
        <v>0.1</v>
      </c>
      <c r="E5750" s="6">
        <v>32.36</v>
      </c>
      <c r="F5750" t="s">
        <v>1543</v>
      </c>
      <c r="G5750" t="str">
        <f t="shared" si="11636"/>
        <v>DL2021053</v>
      </c>
      <c r="H5750" t="str">
        <f t="shared" si="11579"/>
        <v>02</v>
      </c>
      <c r="I5750" t="str">
        <f t="shared" si="11580"/>
        <v>Aborre_02_20211201_DL2021053_IngridJespersensGymFrederiksborgGym</v>
      </c>
      <c r="J5750" t="str">
        <f t="shared" si="11581"/>
        <v>Aborre</v>
      </c>
      <c r="K5750" t="str">
        <f t="shared" si="11582"/>
        <v>PosK</v>
      </c>
      <c r="L5750">
        <f t="shared" si="11583"/>
        <v>32.36</v>
      </c>
      <c r="M5750">
        <f t="shared" si="11584"/>
        <v>32.36</v>
      </c>
      <c r="N5750">
        <f t="shared" si="11585"/>
        <v>0</v>
      </c>
      <c r="O5750">
        <f t="shared" si="11586"/>
        <v>40.31</v>
      </c>
      <c r="Q5750">
        <f t="shared" ref="Q5750" si="11644">IF(L5752="No Ct",0,L5752)</f>
        <v>40.31</v>
      </c>
      <c r="R5750">
        <f t="shared" ref="R5750" si="11645">IF(L5753="No Ct",0,L5753)</f>
        <v>0</v>
      </c>
      <c r="S5750" t="str">
        <f t="shared" ref="S5750" si="11646">IF(AND(M5750&gt;0,N5750=0),"Valid","Invalid")</f>
        <v>Valid</v>
      </c>
      <c r="T5750" t="str">
        <f t="shared" ref="T5750" si="11647">IF(OR(Q5750&gt;1,R5750&gt;1),"Present","Absent")</f>
        <v>Present</v>
      </c>
      <c r="U5750" t="str">
        <f t="shared" ref="U5750" si="11648">IF(OR(AND(Q5750&gt;1,Q5750&lt;41),AND(R5750&gt;1,R5750&lt;41)),"Ct&lt;41","Ct&gt;41")</f>
        <v>Ct&lt;41</v>
      </c>
      <c r="V5750" t="str">
        <f>VLOOKUP(J5750,Datasæt_Analysesystemer!$C$2:$D$68,2,FALSE)</f>
        <v>Aborre</v>
      </c>
      <c r="W5750" t="str">
        <f t="shared" ref="W5750" si="11649">MID(F5750,10,9)</f>
        <v>DL2021053</v>
      </c>
      <c r="X5750" t="str">
        <f t="shared" ref="X5750" si="11650">W5750&amp;"_"&amp;V5750&amp;"_"&amp;S5750&amp;"_"&amp;T5750&amp;"_"&amp;U5750</f>
        <v>DL2021053_Aborre_Valid_Present_Ct&lt;41</v>
      </c>
    </row>
    <row r="5751" spans="1:24" x14ac:dyDescent="0.25">
      <c r="A5751" t="s">
        <v>201</v>
      </c>
      <c r="B5751" t="s">
        <v>334</v>
      </c>
      <c r="C5751" t="s">
        <v>16</v>
      </c>
      <c r="D5751" s="6">
        <v>0.1</v>
      </c>
      <c r="E5751" s="6" t="s">
        <v>17</v>
      </c>
      <c r="F5751" t="s">
        <v>1543</v>
      </c>
      <c r="G5751" t="str">
        <f t="shared" si="11636"/>
        <v>DL2021053</v>
      </c>
      <c r="H5751" t="str">
        <f t="shared" si="11579"/>
        <v>02</v>
      </c>
      <c r="I5751" t="str">
        <f t="shared" si="11580"/>
        <v>Aborre_02_20211201_DL2021053_IngridJespersensGymFrederiksborgGym</v>
      </c>
      <c r="J5751" t="str">
        <f t="shared" si="11581"/>
        <v>Aborre</v>
      </c>
      <c r="K5751" t="str">
        <f t="shared" si="11582"/>
        <v>NegK</v>
      </c>
      <c r="L5751" t="str">
        <f t="shared" si="11583"/>
        <v>No Ct</v>
      </c>
      <c r="M5751" t="str">
        <f t="shared" si="11584"/>
        <v/>
      </c>
      <c r="N5751" t="str">
        <f t="shared" si="11585"/>
        <v/>
      </c>
      <c r="O5751" t="str">
        <f t="shared" si="11586"/>
        <v/>
      </c>
    </row>
    <row r="5752" spans="1:24" x14ac:dyDescent="0.25">
      <c r="A5752" t="s">
        <v>203</v>
      </c>
      <c r="B5752" t="s">
        <v>335</v>
      </c>
      <c r="C5752" t="s">
        <v>20</v>
      </c>
      <c r="D5752" s="6">
        <v>0.1</v>
      </c>
      <c r="E5752" s="6">
        <v>40.31</v>
      </c>
      <c r="F5752" t="s">
        <v>1543</v>
      </c>
      <c r="G5752" t="str">
        <f t="shared" si="11636"/>
        <v>DL2021053</v>
      </c>
      <c r="H5752" t="str">
        <f t="shared" si="11579"/>
        <v>02</v>
      </c>
      <c r="I5752" t="str">
        <f t="shared" si="11580"/>
        <v>Aborre_02_20211201_DL2021053_IngridJespersensGymFrederiksborgGym</v>
      </c>
      <c r="J5752" t="str">
        <f t="shared" si="11581"/>
        <v>Aborre</v>
      </c>
      <c r="K5752" t="str">
        <f t="shared" si="11582"/>
        <v>eDNA</v>
      </c>
      <c r="L5752">
        <f t="shared" si="11583"/>
        <v>40.31</v>
      </c>
      <c r="M5752" t="str">
        <f t="shared" si="11584"/>
        <v/>
      </c>
      <c r="N5752" t="str">
        <f t="shared" si="11585"/>
        <v/>
      </c>
      <c r="O5752" t="str">
        <f t="shared" si="11586"/>
        <v/>
      </c>
    </row>
    <row r="5753" spans="1:24" x14ac:dyDescent="0.25">
      <c r="A5753" t="s">
        <v>205</v>
      </c>
      <c r="B5753" t="s">
        <v>335</v>
      </c>
      <c r="C5753" t="s">
        <v>20</v>
      </c>
      <c r="D5753" s="6">
        <v>0.1</v>
      </c>
      <c r="E5753" s="6" t="s">
        <v>17</v>
      </c>
      <c r="F5753" t="s">
        <v>1543</v>
      </c>
      <c r="G5753" t="str">
        <f t="shared" si="11636"/>
        <v>DL2021053</v>
      </c>
      <c r="H5753" t="str">
        <f t="shared" si="11579"/>
        <v>02</v>
      </c>
      <c r="I5753" t="str">
        <f t="shared" si="11580"/>
        <v>Aborre_02_20211201_DL2021053_IngridJespersensGymFrederiksborgGym</v>
      </c>
      <c r="J5753" t="str">
        <f t="shared" si="11581"/>
        <v>Aborre</v>
      </c>
      <c r="K5753" t="str">
        <f t="shared" si="11582"/>
        <v>eDNA</v>
      </c>
      <c r="L5753" t="str">
        <f t="shared" si="11583"/>
        <v>No Ct</v>
      </c>
      <c r="M5753" t="str">
        <f t="shared" si="11584"/>
        <v/>
      </c>
      <c r="N5753" t="str">
        <f t="shared" si="11585"/>
        <v/>
      </c>
      <c r="O5753" t="str">
        <f t="shared" si="11586"/>
        <v/>
      </c>
    </row>
    <row r="5754" spans="1:24" x14ac:dyDescent="0.25">
      <c r="A5754" t="s">
        <v>206</v>
      </c>
      <c r="B5754" t="s">
        <v>336</v>
      </c>
      <c r="C5754" t="s">
        <v>13</v>
      </c>
      <c r="D5754" s="6">
        <v>0.1</v>
      </c>
      <c r="E5754" s="6">
        <v>31.19</v>
      </c>
      <c r="F5754" t="s">
        <v>1543</v>
      </c>
      <c r="G5754" t="str">
        <f t="shared" si="11636"/>
        <v>DL2021053</v>
      </c>
      <c r="H5754" t="str">
        <f t="shared" si="11579"/>
        <v>03</v>
      </c>
      <c r="I5754" t="str">
        <f t="shared" si="11580"/>
        <v>Skalle_03_20211201_DL2021053_IngridJespersensGymFrederiksborgGym</v>
      </c>
      <c r="J5754" t="str">
        <f t="shared" si="11581"/>
        <v>Skalle</v>
      </c>
      <c r="K5754" t="str">
        <f t="shared" si="11582"/>
        <v>PosK</v>
      </c>
      <c r="L5754">
        <f t="shared" si="11583"/>
        <v>31.19</v>
      </c>
      <c r="M5754">
        <f t="shared" si="11584"/>
        <v>31.19</v>
      </c>
      <c r="N5754">
        <f t="shared" si="11585"/>
        <v>0</v>
      </c>
      <c r="O5754">
        <f t="shared" si="11586"/>
        <v>70.03</v>
      </c>
      <c r="Q5754">
        <f t="shared" ref="Q5754" si="11651">IF(L5756="No Ct",0,L5756)</f>
        <v>34.409999999999997</v>
      </c>
      <c r="R5754">
        <f t="shared" ref="R5754" si="11652">IF(L5757="No Ct",0,L5757)</f>
        <v>35.619999999999997</v>
      </c>
      <c r="S5754" t="str">
        <f t="shared" ref="S5754" si="11653">IF(AND(M5754&gt;0,N5754=0),"Valid","Invalid")</f>
        <v>Valid</v>
      </c>
      <c r="T5754" t="str">
        <f t="shared" ref="T5754" si="11654">IF(OR(Q5754&gt;1,R5754&gt;1),"Present","Absent")</f>
        <v>Present</v>
      </c>
      <c r="U5754" t="str">
        <f t="shared" ref="U5754" si="11655">IF(OR(AND(Q5754&gt;1,Q5754&lt;41),AND(R5754&gt;1,R5754&lt;41)),"Ct&lt;41","Ct&gt;41")</f>
        <v>Ct&lt;41</v>
      </c>
      <c r="V5754" t="str">
        <f>VLOOKUP(J5754,Datasæt_Analysesystemer!$C$2:$D$68,2,FALSE)</f>
        <v>Skalle</v>
      </c>
      <c r="W5754" t="str">
        <f t="shared" ref="W5754" si="11656">MID(F5754,10,9)</f>
        <v>DL2021053</v>
      </c>
      <c r="X5754" t="str">
        <f t="shared" ref="X5754" si="11657">W5754&amp;"_"&amp;V5754&amp;"_"&amp;S5754&amp;"_"&amp;T5754&amp;"_"&amp;U5754</f>
        <v>DL2021053_Skalle_Valid_Present_Ct&lt;41</v>
      </c>
    </row>
    <row r="5755" spans="1:24" x14ac:dyDescent="0.25">
      <c r="A5755" t="s">
        <v>208</v>
      </c>
      <c r="B5755" t="s">
        <v>337</v>
      </c>
      <c r="C5755" t="s">
        <v>16</v>
      </c>
      <c r="D5755" s="6">
        <v>0.1</v>
      </c>
      <c r="E5755" s="6" t="s">
        <v>17</v>
      </c>
      <c r="F5755" t="s">
        <v>1543</v>
      </c>
      <c r="G5755" t="str">
        <f t="shared" si="11636"/>
        <v>DL2021053</v>
      </c>
      <c r="H5755" t="str">
        <f t="shared" si="11579"/>
        <v>03</v>
      </c>
      <c r="I5755" t="str">
        <f t="shared" si="11580"/>
        <v>Skalle_03_20211201_DL2021053_IngridJespersensGymFrederiksborgGym</v>
      </c>
      <c r="J5755" t="str">
        <f t="shared" si="11581"/>
        <v>Skalle</v>
      </c>
      <c r="K5755" t="str">
        <f t="shared" si="11582"/>
        <v>NegK</v>
      </c>
      <c r="L5755" t="str">
        <f t="shared" si="11583"/>
        <v>No Ct</v>
      </c>
      <c r="M5755" t="str">
        <f t="shared" si="11584"/>
        <v/>
      </c>
      <c r="N5755" t="str">
        <f t="shared" si="11585"/>
        <v/>
      </c>
      <c r="O5755" t="str">
        <f t="shared" si="11586"/>
        <v/>
      </c>
    </row>
    <row r="5756" spans="1:24" x14ac:dyDescent="0.25">
      <c r="A5756" t="s">
        <v>210</v>
      </c>
      <c r="B5756" t="s">
        <v>338</v>
      </c>
      <c r="C5756" t="s">
        <v>20</v>
      </c>
      <c r="D5756" s="6">
        <v>0.1</v>
      </c>
      <c r="E5756" s="6">
        <v>34.409999999999997</v>
      </c>
      <c r="F5756" t="s">
        <v>1543</v>
      </c>
      <c r="G5756" t="str">
        <f t="shared" si="11636"/>
        <v>DL2021053</v>
      </c>
      <c r="H5756" t="str">
        <f t="shared" si="11579"/>
        <v>03</v>
      </c>
      <c r="I5756" t="str">
        <f t="shared" si="11580"/>
        <v>Skalle_03_20211201_DL2021053_IngridJespersensGymFrederiksborgGym</v>
      </c>
      <c r="J5756" t="str">
        <f t="shared" si="11581"/>
        <v>Skalle</v>
      </c>
      <c r="K5756" t="str">
        <f t="shared" si="11582"/>
        <v>eDNA</v>
      </c>
      <c r="L5756">
        <f t="shared" si="11583"/>
        <v>34.409999999999997</v>
      </c>
      <c r="M5756" t="str">
        <f t="shared" si="11584"/>
        <v/>
      </c>
      <c r="N5756" t="str">
        <f t="shared" si="11585"/>
        <v/>
      </c>
      <c r="O5756" t="str">
        <f t="shared" si="11586"/>
        <v/>
      </c>
    </row>
    <row r="5757" spans="1:24" x14ac:dyDescent="0.25">
      <c r="A5757" t="s">
        <v>212</v>
      </c>
      <c r="B5757" t="s">
        <v>338</v>
      </c>
      <c r="C5757" t="s">
        <v>20</v>
      </c>
      <c r="D5757" s="6">
        <v>0.1</v>
      </c>
      <c r="E5757" s="6">
        <v>35.619999999999997</v>
      </c>
      <c r="F5757" t="s">
        <v>1543</v>
      </c>
      <c r="G5757" t="str">
        <f t="shared" si="11636"/>
        <v>DL2021053</v>
      </c>
      <c r="H5757" t="str">
        <f t="shared" si="11579"/>
        <v>03</v>
      </c>
      <c r="I5757" t="str">
        <f t="shared" si="11580"/>
        <v>Skalle_03_20211201_DL2021053_IngridJespersensGymFrederiksborgGym</v>
      </c>
      <c r="J5757" t="str">
        <f t="shared" si="11581"/>
        <v>Skalle</v>
      </c>
      <c r="K5757" t="str">
        <f t="shared" si="11582"/>
        <v>eDNA</v>
      </c>
      <c r="L5757">
        <f t="shared" si="11583"/>
        <v>35.619999999999997</v>
      </c>
      <c r="M5757" t="str">
        <f t="shared" si="11584"/>
        <v/>
      </c>
      <c r="N5757" t="str">
        <f t="shared" si="11585"/>
        <v/>
      </c>
      <c r="O5757" t="str">
        <f t="shared" si="11586"/>
        <v/>
      </c>
    </row>
    <row r="5758" spans="1:24" x14ac:dyDescent="0.25">
      <c r="A5758" t="s">
        <v>213</v>
      </c>
      <c r="B5758" t="s">
        <v>339</v>
      </c>
      <c r="C5758" t="s">
        <v>13</v>
      </c>
      <c r="D5758" s="6">
        <v>0.1</v>
      </c>
      <c r="E5758" s="6" t="s">
        <v>17</v>
      </c>
      <c r="F5758" t="s">
        <v>1543</v>
      </c>
      <c r="G5758" t="str">
        <f t="shared" si="11636"/>
        <v>DL2021053</v>
      </c>
      <c r="H5758" t="str">
        <f t="shared" si="11579"/>
        <v>04</v>
      </c>
      <c r="I5758" t="str">
        <f t="shared" si="11580"/>
        <v>Skalle_04_20211201_DL2021053_IngridJespersensGymFrederiksborgGym</v>
      </c>
      <c r="J5758" t="str">
        <f t="shared" si="11581"/>
        <v>Skalle</v>
      </c>
      <c r="K5758" t="str">
        <f t="shared" si="11582"/>
        <v>PosK</v>
      </c>
      <c r="L5758" t="str">
        <f t="shared" si="11583"/>
        <v>No Ct</v>
      </c>
      <c r="M5758">
        <f t="shared" si="11584"/>
        <v>0</v>
      </c>
      <c r="N5758">
        <f t="shared" si="11585"/>
        <v>0</v>
      </c>
      <c r="O5758">
        <f t="shared" si="11586"/>
        <v>0</v>
      </c>
      <c r="Q5758">
        <f t="shared" ref="Q5758" si="11658">IF(L5760="No Ct",0,L5760)</f>
        <v>0</v>
      </c>
      <c r="R5758">
        <f t="shared" ref="R5758" si="11659">IF(L5761="No Ct",0,L5761)</f>
        <v>0</v>
      </c>
      <c r="S5758" t="str">
        <f t="shared" ref="S5758" si="11660">IF(AND(M5758&gt;0,N5758=0),"Valid","Invalid")</f>
        <v>Invalid</v>
      </c>
      <c r="T5758" t="str">
        <f t="shared" ref="T5758" si="11661">IF(OR(Q5758&gt;1,R5758&gt;1),"Present","Absent")</f>
        <v>Absent</v>
      </c>
      <c r="U5758" t="str">
        <f t="shared" ref="U5758" si="11662">IF(OR(AND(Q5758&gt;1,Q5758&lt;41),AND(R5758&gt;1,R5758&lt;41)),"Ct&lt;41","Ct&gt;41")</f>
        <v>Ct&gt;41</v>
      </c>
      <c r="V5758" t="str">
        <f>VLOOKUP(J5758,Datasæt_Analysesystemer!$C$2:$D$68,2,FALSE)</f>
        <v>Skalle</v>
      </c>
      <c r="W5758" t="str">
        <f t="shared" ref="W5758" si="11663">MID(F5758,10,9)</f>
        <v>DL2021053</v>
      </c>
      <c r="X5758" t="str">
        <f t="shared" ref="X5758" si="11664">W5758&amp;"_"&amp;V5758&amp;"_"&amp;S5758&amp;"_"&amp;T5758&amp;"_"&amp;U5758</f>
        <v>DL2021053_Skalle_Invalid_Absent_Ct&gt;41</v>
      </c>
    </row>
    <row r="5759" spans="1:24" x14ac:dyDescent="0.25">
      <c r="A5759" t="s">
        <v>215</v>
      </c>
      <c r="B5759" t="s">
        <v>340</v>
      </c>
      <c r="C5759" t="s">
        <v>16</v>
      </c>
      <c r="D5759" s="6">
        <v>0.1</v>
      </c>
      <c r="E5759" s="6" t="s">
        <v>17</v>
      </c>
      <c r="F5759" t="s">
        <v>1543</v>
      </c>
      <c r="G5759" t="str">
        <f t="shared" si="11636"/>
        <v>DL2021053</v>
      </c>
      <c r="H5759" t="str">
        <f t="shared" si="11579"/>
        <v>04</v>
      </c>
      <c r="I5759" t="str">
        <f t="shared" si="11580"/>
        <v>Skalle_04_20211201_DL2021053_IngridJespersensGymFrederiksborgGym</v>
      </c>
      <c r="J5759" t="str">
        <f t="shared" si="11581"/>
        <v>Skalle</v>
      </c>
      <c r="K5759" t="str">
        <f t="shared" si="11582"/>
        <v>NegK</v>
      </c>
      <c r="L5759" t="str">
        <f t="shared" si="11583"/>
        <v>No Ct</v>
      </c>
      <c r="M5759" t="str">
        <f t="shared" si="11584"/>
        <v/>
      </c>
      <c r="N5759" t="str">
        <f t="shared" si="11585"/>
        <v/>
      </c>
      <c r="O5759" t="str">
        <f t="shared" si="11586"/>
        <v/>
      </c>
    </row>
    <row r="5760" spans="1:24" x14ac:dyDescent="0.25">
      <c r="A5760" t="s">
        <v>217</v>
      </c>
      <c r="B5760" t="s">
        <v>341</v>
      </c>
      <c r="C5760" t="s">
        <v>20</v>
      </c>
      <c r="D5760" s="6">
        <v>0.1</v>
      </c>
      <c r="E5760" s="6" t="s">
        <v>17</v>
      </c>
      <c r="F5760" t="s">
        <v>1543</v>
      </c>
      <c r="G5760" t="str">
        <f t="shared" si="11636"/>
        <v>DL2021053</v>
      </c>
      <c r="H5760" t="str">
        <f t="shared" si="11579"/>
        <v>04</v>
      </c>
      <c r="I5760" t="str">
        <f t="shared" si="11580"/>
        <v>Skalle_04_20211201_DL2021053_IngridJespersensGymFrederiksborgGym</v>
      </c>
      <c r="J5760" t="str">
        <f t="shared" si="11581"/>
        <v>Skalle</v>
      </c>
      <c r="K5760" t="str">
        <f t="shared" si="11582"/>
        <v>eDNA</v>
      </c>
      <c r="L5760" t="str">
        <f t="shared" si="11583"/>
        <v>No Ct</v>
      </c>
      <c r="M5760" t="str">
        <f t="shared" si="11584"/>
        <v/>
      </c>
      <c r="N5760" t="str">
        <f t="shared" si="11585"/>
        <v/>
      </c>
      <c r="O5760" t="str">
        <f t="shared" si="11586"/>
        <v/>
      </c>
    </row>
    <row r="5761" spans="1:24" x14ac:dyDescent="0.25">
      <c r="A5761" t="s">
        <v>219</v>
      </c>
      <c r="B5761" t="s">
        <v>341</v>
      </c>
      <c r="C5761" t="s">
        <v>20</v>
      </c>
      <c r="D5761" s="6">
        <v>0.1</v>
      </c>
      <c r="E5761" s="6" t="s">
        <v>17</v>
      </c>
      <c r="F5761" t="s">
        <v>1543</v>
      </c>
      <c r="G5761" t="str">
        <f t="shared" si="11636"/>
        <v>DL2021053</v>
      </c>
      <c r="H5761" t="str">
        <f t="shared" si="11579"/>
        <v>04</v>
      </c>
      <c r="I5761" t="str">
        <f t="shared" si="11580"/>
        <v>Skalle_04_20211201_DL2021053_IngridJespersensGymFrederiksborgGym</v>
      </c>
      <c r="J5761" t="str">
        <f t="shared" si="11581"/>
        <v>Skalle</v>
      </c>
      <c r="K5761" t="str">
        <f t="shared" si="11582"/>
        <v>eDNA</v>
      </c>
      <c r="L5761" t="str">
        <f t="shared" si="11583"/>
        <v>No Ct</v>
      </c>
      <c r="M5761" t="str">
        <f t="shared" si="11584"/>
        <v/>
      </c>
      <c r="N5761" t="str">
        <f t="shared" si="11585"/>
        <v/>
      </c>
      <c r="O5761" t="str">
        <f t="shared" si="11586"/>
        <v/>
      </c>
    </row>
    <row r="5762" spans="1:24" x14ac:dyDescent="0.25">
      <c r="A5762" t="s">
        <v>220</v>
      </c>
      <c r="B5762" t="s">
        <v>1343</v>
      </c>
      <c r="C5762" t="s">
        <v>13</v>
      </c>
      <c r="D5762" s="6">
        <v>0.1</v>
      </c>
      <c r="E5762" s="6">
        <v>29.09</v>
      </c>
      <c r="F5762" t="s">
        <v>1543</v>
      </c>
      <c r="G5762" t="str">
        <f t="shared" si="11636"/>
        <v>DL2021053</v>
      </c>
      <c r="H5762" t="str">
        <f t="shared" si="11579"/>
        <v>05</v>
      </c>
      <c r="I5762" t="str">
        <f t="shared" si="11580"/>
        <v>StorVandsalamander_05_20211201_DL2021053_IngridJespersensGymFrederiksborgGym</v>
      </c>
      <c r="J5762" t="str">
        <f t="shared" si="11581"/>
        <v>StorVandsalamander</v>
      </c>
      <c r="K5762" t="str">
        <f t="shared" si="11582"/>
        <v>PosK</v>
      </c>
      <c r="L5762">
        <f t="shared" si="11583"/>
        <v>29.09</v>
      </c>
      <c r="M5762">
        <f t="shared" si="11584"/>
        <v>29.09</v>
      </c>
      <c r="N5762">
        <f t="shared" si="11585"/>
        <v>0</v>
      </c>
      <c r="O5762">
        <f t="shared" si="11586"/>
        <v>0</v>
      </c>
      <c r="Q5762">
        <f t="shared" ref="Q5762" si="11665">IF(L5764="No Ct",0,L5764)</f>
        <v>0</v>
      </c>
      <c r="R5762">
        <f t="shared" ref="R5762" si="11666">IF(L5765="No Ct",0,L5765)</f>
        <v>0</v>
      </c>
      <c r="S5762" t="str">
        <f t="shared" ref="S5762" si="11667">IF(AND(M5762&gt;0,N5762=0),"Valid","Invalid")</f>
        <v>Valid</v>
      </c>
      <c r="T5762" t="str">
        <f t="shared" ref="T5762" si="11668">IF(OR(Q5762&gt;1,R5762&gt;1),"Present","Absent")</f>
        <v>Absent</v>
      </c>
      <c r="U5762" t="str">
        <f t="shared" ref="U5762" si="11669">IF(OR(AND(Q5762&gt;1,Q5762&lt;41),AND(R5762&gt;1,R5762&lt;41)),"Ct&lt;41","Ct&gt;41")</f>
        <v>Ct&gt;41</v>
      </c>
      <c r="V5762" t="str">
        <f>VLOOKUP(J5762,Datasæt_Analysesystemer!$C$2:$D$68,2,FALSE)</f>
        <v>Stor vandsalamander</v>
      </c>
      <c r="W5762" t="str">
        <f t="shared" ref="W5762" si="11670">MID(F5762,10,9)</f>
        <v>DL2021053</v>
      </c>
      <c r="X5762" t="str">
        <f t="shared" ref="X5762" si="11671">W5762&amp;"_"&amp;V5762&amp;"_"&amp;S5762&amp;"_"&amp;T5762&amp;"_"&amp;U5762</f>
        <v>DL2021053_Stor vandsalamander_Valid_Absent_Ct&gt;41</v>
      </c>
    </row>
    <row r="5763" spans="1:24" x14ac:dyDescent="0.25">
      <c r="A5763" t="s">
        <v>222</v>
      </c>
      <c r="B5763" t="s">
        <v>1344</v>
      </c>
      <c r="C5763" t="s">
        <v>16</v>
      </c>
      <c r="D5763" s="6">
        <v>0.1</v>
      </c>
      <c r="E5763" s="6" t="s">
        <v>17</v>
      </c>
      <c r="F5763" t="s">
        <v>1543</v>
      </c>
      <c r="G5763" t="str">
        <f t="shared" si="11636"/>
        <v>DL2021053</v>
      </c>
      <c r="H5763" t="str">
        <f t="shared" si="11579"/>
        <v>05</v>
      </c>
      <c r="I5763" t="str">
        <f t="shared" si="11580"/>
        <v>StorVandsalamander_05_20211201_DL2021053_IngridJespersensGymFrederiksborgGym</v>
      </c>
      <c r="J5763" t="str">
        <f t="shared" si="11581"/>
        <v>StorVandsalamander</v>
      </c>
      <c r="K5763" t="str">
        <f t="shared" si="11582"/>
        <v>NegK</v>
      </c>
      <c r="L5763" t="str">
        <f t="shared" si="11583"/>
        <v>No Ct</v>
      </c>
      <c r="M5763" t="str">
        <f t="shared" si="11584"/>
        <v/>
      </c>
      <c r="N5763" t="str">
        <f t="shared" si="11585"/>
        <v/>
      </c>
      <c r="O5763" t="str">
        <f t="shared" si="11586"/>
        <v/>
      </c>
    </row>
    <row r="5764" spans="1:24" x14ac:dyDescent="0.25">
      <c r="A5764" t="s">
        <v>224</v>
      </c>
      <c r="B5764" t="s">
        <v>1345</v>
      </c>
      <c r="C5764" t="s">
        <v>20</v>
      </c>
      <c r="D5764" s="6">
        <v>0.1</v>
      </c>
      <c r="E5764" s="6" t="s">
        <v>17</v>
      </c>
      <c r="F5764" t="s">
        <v>1543</v>
      </c>
      <c r="G5764" t="str">
        <f t="shared" si="11636"/>
        <v>DL2021053</v>
      </c>
      <c r="H5764" t="str">
        <f t="shared" si="11579"/>
        <v>05</v>
      </c>
      <c r="I5764" t="str">
        <f t="shared" si="11580"/>
        <v>StorVandsalamander_05_20211201_DL2021053_IngridJespersensGymFrederiksborgGym</v>
      </c>
      <c r="J5764" t="str">
        <f t="shared" si="11581"/>
        <v>StorVandsalamander</v>
      </c>
      <c r="K5764" t="str">
        <f t="shared" si="11582"/>
        <v>eDNA</v>
      </c>
      <c r="L5764" t="str">
        <f t="shared" si="11583"/>
        <v>No Ct</v>
      </c>
      <c r="M5764" t="str">
        <f t="shared" si="11584"/>
        <v/>
      </c>
      <c r="N5764" t="str">
        <f t="shared" si="11585"/>
        <v/>
      </c>
      <c r="O5764" t="str">
        <f t="shared" si="11586"/>
        <v/>
      </c>
    </row>
    <row r="5765" spans="1:24" x14ac:dyDescent="0.25">
      <c r="A5765" t="s">
        <v>226</v>
      </c>
      <c r="B5765" t="s">
        <v>1345</v>
      </c>
      <c r="C5765" t="s">
        <v>20</v>
      </c>
      <c r="D5765" s="6">
        <v>0.1</v>
      </c>
      <c r="E5765" s="6" t="s">
        <v>17</v>
      </c>
      <c r="F5765" t="s">
        <v>1543</v>
      </c>
      <c r="G5765" t="str">
        <f t="shared" si="11636"/>
        <v>DL2021053</v>
      </c>
      <c r="H5765" t="str">
        <f t="shared" si="11579"/>
        <v>05</v>
      </c>
      <c r="I5765" t="str">
        <f t="shared" si="11580"/>
        <v>StorVandsalamander_05_20211201_DL2021053_IngridJespersensGymFrederiksborgGym</v>
      </c>
      <c r="J5765" t="str">
        <f t="shared" si="11581"/>
        <v>StorVandsalamander</v>
      </c>
      <c r="K5765" t="str">
        <f t="shared" si="11582"/>
        <v>eDNA</v>
      </c>
      <c r="L5765" t="str">
        <f t="shared" si="11583"/>
        <v>No Ct</v>
      </c>
      <c r="M5765" t="str">
        <f t="shared" si="11584"/>
        <v/>
      </c>
      <c r="N5765" t="str">
        <f t="shared" si="11585"/>
        <v/>
      </c>
      <c r="O5765" t="str">
        <f t="shared" si="11586"/>
        <v/>
      </c>
    </row>
    <row r="5766" spans="1:24" x14ac:dyDescent="0.25">
      <c r="A5766" t="s">
        <v>227</v>
      </c>
      <c r="B5766" t="s">
        <v>1346</v>
      </c>
      <c r="C5766" t="s">
        <v>13</v>
      </c>
      <c r="D5766" s="6">
        <v>0.1</v>
      </c>
      <c r="E5766" s="6">
        <v>28.3</v>
      </c>
      <c r="F5766" t="s">
        <v>1543</v>
      </c>
      <c r="G5766" t="str">
        <f t="shared" si="11636"/>
        <v>DL2021053</v>
      </c>
      <c r="H5766" t="str">
        <f t="shared" si="11579"/>
        <v>06</v>
      </c>
      <c r="I5766" t="str">
        <f t="shared" si="11580"/>
        <v>StorVandsalamander_06_20211201_DL2021053_IngridJespersensGymFrederiksborgGym</v>
      </c>
      <c r="J5766" t="str">
        <f t="shared" si="11581"/>
        <v>StorVandsalamander</v>
      </c>
      <c r="K5766" t="str">
        <f t="shared" si="11582"/>
        <v>PosK</v>
      </c>
      <c r="L5766">
        <f t="shared" si="11583"/>
        <v>28.3</v>
      </c>
      <c r="M5766">
        <f t="shared" si="11584"/>
        <v>28.3</v>
      </c>
      <c r="N5766">
        <f t="shared" si="11585"/>
        <v>0</v>
      </c>
      <c r="O5766">
        <f t="shared" si="11586"/>
        <v>0</v>
      </c>
      <c r="Q5766">
        <f t="shared" ref="Q5766" si="11672">IF(L5768="No Ct",0,L5768)</f>
        <v>0</v>
      </c>
      <c r="R5766">
        <f t="shared" ref="R5766" si="11673">IF(L5769="No Ct",0,L5769)</f>
        <v>0</v>
      </c>
      <c r="S5766" t="str">
        <f t="shared" ref="S5766" si="11674">IF(AND(M5766&gt;0,N5766=0),"Valid","Invalid")</f>
        <v>Valid</v>
      </c>
      <c r="T5766" t="str">
        <f t="shared" ref="T5766" si="11675">IF(OR(Q5766&gt;1,R5766&gt;1),"Present","Absent")</f>
        <v>Absent</v>
      </c>
      <c r="U5766" t="str">
        <f t="shared" ref="U5766" si="11676">IF(OR(AND(Q5766&gt;1,Q5766&lt;41),AND(R5766&gt;1,R5766&lt;41)),"Ct&lt;41","Ct&gt;41")</f>
        <v>Ct&gt;41</v>
      </c>
      <c r="V5766" t="str">
        <f>VLOOKUP(J5766,Datasæt_Analysesystemer!$C$2:$D$68,2,FALSE)</f>
        <v>Stor vandsalamander</v>
      </c>
      <c r="W5766" t="str">
        <f t="shared" ref="W5766" si="11677">MID(F5766,10,9)</f>
        <v>DL2021053</v>
      </c>
      <c r="X5766" t="str">
        <f t="shared" ref="X5766" si="11678">W5766&amp;"_"&amp;V5766&amp;"_"&amp;S5766&amp;"_"&amp;T5766&amp;"_"&amp;U5766</f>
        <v>DL2021053_Stor vandsalamander_Valid_Absent_Ct&gt;41</v>
      </c>
    </row>
    <row r="5767" spans="1:24" x14ac:dyDescent="0.25">
      <c r="A5767" t="s">
        <v>229</v>
      </c>
      <c r="B5767" t="s">
        <v>1347</v>
      </c>
      <c r="C5767" t="s">
        <v>16</v>
      </c>
      <c r="D5767" s="6">
        <v>0.1</v>
      </c>
      <c r="E5767" s="6" t="s">
        <v>17</v>
      </c>
      <c r="F5767" t="s">
        <v>1543</v>
      </c>
      <c r="G5767" t="str">
        <f t="shared" si="11636"/>
        <v>DL2021053</v>
      </c>
      <c r="H5767" t="str">
        <f t="shared" si="11579"/>
        <v>06</v>
      </c>
      <c r="I5767" t="str">
        <f t="shared" si="11580"/>
        <v>StorVandsalamander_06_20211201_DL2021053_IngridJespersensGymFrederiksborgGym</v>
      </c>
      <c r="J5767" t="str">
        <f t="shared" si="11581"/>
        <v>StorVandsalamander</v>
      </c>
      <c r="K5767" t="str">
        <f t="shared" si="11582"/>
        <v>NegK</v>
      </c>
      <c r="L5767" t="str">
        <f t="shared" si="11583"/>
        <v>No Ct</v>
      </c>
      <c r="M5767" t="str">
        <f t="shared" si="11584"/>
        <v/>
      </c>
      <c r="N5767" t="str">
        <f t="shared" si="11585"/>
        <v/>
      </c>
      <c r="O5767" t="str">
        <f t="shared" si="11586"/>
        <v/>
      </c>
    </row>
    <row r="5768" spans="1:24" x14ac:dyDescent="0.25">
      <c r="A5768" t="s">
        <v>231</v>
      </c>
      <c r="B5768" t="s">
        <v>1348</v>
      </c>
      <c r="C5768" t="s">
        <v>20</v>
      </c>
      <c r="D5768" s="6">
        <v>0.1</v>
      </c>
      <c r="E5768" s="6" t="s">
        <v>17</v>
      </c>
      <c r="F5768" t="s">
        <v>1543</v>
      </c>
      <c r="G5768" t="str">
        <f t="shared" si="11636"/>
        <v>DL2021053</v>
      </c>
      <c r="H5768" t="str">
        <f t="shared" si="11579"/>
        <v>06</v>
      </c>
      <c r="I5768" t="str">
        <f t="shared" si="11580"/>
        <v>StorVandsalamander_06_20211201_DL2021053_IngridJespersensGymFrederiksborgGym</v>
      </c>
      <c r="J5768" t="str">
        <f t="shared" si="11581"/>
        <v>StorVandsalamander</v>
      </c>
      <c r="K5768" t="str">
        <f t="shared" si="11582"/>
        <v>eDNA</v>
      </c>
      <c r="L5768" t="str">
        <f t="shared" si="11583"/>
        <v>No Ct</v>
      </c>
      <c r="M5768" t="str">
        <f t="shared" si="11584"/>
        <v/>
      </c>
      <c r="N5768" t="str">
        <f t="shared" si="11585"/>
        <v/>
      </c>
      <c r="O5768" t="str">
        <f t="shared" si="11586"/>
        <v/>
      </c>
    </row>
    <row r="5769" spans="1:24" x14ac:dyDescent="0.25">
      <c r="A5769" t="s">
        <v>233</v>
      </c>
      <c r="B5769" t="s">
        <v>1348</v>
      </c>
      <c r="C5769" t="s">
        <v>20</v>
      </c>
      <c r="D5769" s="6">
        <v>0.1</v>
      </c>
      <c r="E5769" s="6" t="s">
        <v>17</v>
      </c>
      <c r="F5769" t="s">
        <v>1543</v>
      </c>
      <c r="G5769" t="str">
        <f t="shared" si="11636"/>
        <v>DL2021053</v>
      </c>
      <c r="H5769" t="str">
        <f t="shared" si="11579"/>
        <v>06</v>
      </c>
      <c r="I5769" t="str">
        <f t="shared" si="11580"/>
        <v>StorVandsalamander_06_20211201_DL2021053_IngridJespersensGymFrederiksborgGym</v>
      </c>
      <c r="J5769" t="str">
        <f t="shared" si="11581"/>
        <v>StorVandsalamander</v>
      </c>
      <c r="K5769" t="str">
        <f t="shared" si="11582"/>
        <v>eDNA</v>
      </c>
      <c r="L5769" t="str">
        <f t="shared" si="11583"/>
        <v>No Ct</v>
      </c>
      <c r="M5769" t="str">
        <f t="shared" si="11584"/>
        <v/>
      </c>
      <c r="N5769" t="str">
        <f t="shared" si="11585"/>
        <v/>
      </c>
      <c r="O5769" t="str">
        <f t="shared" si="11586"/>
        <v/>
      </c>
    </row>
    <row r="5770" spans="1:24" x14ac:dyDescent="0.25">
      <c r="A5770" t="s">
        <v>234</v>
      </c>
      <c r="B5770" t="s">
        <v>1349</v>
      </c>
      <c r="C5770" t="s">
        <v>13</v>
      </c>
      <c r="D5770" s="6">
        <v>0.1</v>
      </c>
      <c r="E5770" s="6">
        <v>23.41</v>
      </c>
      <c r="F5770" t="s">
        <v>1543</v>
      </c>
      <c r="G5770" t="str">
        <f t="shared" si="11636"/>
        <v>DL2021053</v>
      </c>
      <c r="H5770" t="str">
        <f t="shared" si="11579"/>
        <v>07</v>
      </c>
      <c r="I5770" t="str">
        <f t="shared" si="11580"/>
        <v>Gedde_07_20211201_DL2021053_IngridJespersensGymFrederiksborgGym</v>
      </c>
      <c r="J5770" t="str">
        <f t="shared" si="11581"/>
        <v>Gedde</v>
      </c>
      <c r="K5770" t="str">
        <f t="shared" si="11582"/>
        <v>PosK</v>
      </c>
      <c r="L5770">
        <f t="shared" si="11583"/>
        <v>23.41</v>
      </c>
      <c r="M5770">
        <f t="shared" si="11584"/>
        <v>23.41</v>
      </c>
      <c r="N5770">
        <f t="shared" si="11585"/>
        <v>0</v>
      </c>
      <c r="O5770">
        <f t="shared" si="11586"/>
        <v>0</v>
      </c>
      <c r="Q5770">
        <f t="shared" ref="Q5770" si="11679">IF(L5772="No Ct",0,L5772)</f>
        <v>0</v>
      </c>
      <c r="R5770">
        <f t="shared" ref="R5770" si="11680">IF(L5773="No Ct",0,L5773)</f>
        <v>0</v>
      </c>
      <c r="S5770" t="str">
        <f t="shared" ref="S5770" si="11681">IF(AND(M5770&gt;0,N5770=0),"Valid","Invalid")</f>
        <v>Valid</v>
      </c>
      <c r="T5770" t="str">
        <f t="shared" ref="T5770" si="11682">IF(OR(Q5770&gt;1,R5770&gt;1),"Present","Absent")</f>
        <v>Absent</v>
      </c>
      <c r="U5770" t="str">
        <f t="shared" ref="U5770" si="11683">IF(OR(AND(Q5770&gt;1,Q5770&lt;41),AND(R5770&gt;1,R5770&lt;41)),"Ct&lt;41","Ct&gt;41")</f>
        <v>Ct&gt;41</v>
      </c>
      <c r="V5770" t="str">
        <f>VLOOKUP(J5770,Datasæt_Analysesystemer!$C$2:$D$68,2,FALSE)</f>
        <v>Gedde</v>
      </c>
      <c r="W5770" t="str">
        <f t="shared" ref="W5770" si="11684">MID(F5770,10,9)</f>
        <v>DL2021053</v>
      </c>
      <c r="X5770" t="str">
        <f t="shared" ref="X5770" si="11685">W5770&amp;"_"&amp;V5770&amp;"_"&amp;S5770&amp;"_"&amp;T5770&amp;"_"&amp;U5770</f>
        <v>DL2021053_Gedde_Valid_Absent_Ct&gt;41</v>
      </c>
    </row>
    <row r="5771" spans="1:24" x14ac:dyDescent="0.25">
      <c r="A5771" t="s">
        <v>236</v>
      </c>
      <c r="B5771" t="s">
        <v>1350</v>
      </c>
      <c r="C5771" t="s">
        <v>16</v>
      </c>
      <c r="D5771" s="6">
        <v>0.1</v>
      </c>
      <c r="E5771" s="6" t="s">
        <v>17</v>
      </c>
      <c r="F5771" t="s">
        <v>1543</v>
      </c>
      <c r="G5771" t="str">
        <f t="shared" si="11636"/>
        <v>DL2021053</v>
      </c>
      <c r="H5771" t="str">
        <f t="shared" si="11579"/>
        <v>07</v>
      </c>
      <c r="I5771" t="str">
        <f t="shared" si="11580"/>
        <v>Gedde_07_20211201_DL2021053_IngridJespersensGymFrederiksborgGym</v>
      </c>
      <c r="J5771" t="str">
        <f t="shared" si="11581"/>
        <v>Gedde</v>
      </c>
      <c r="K5771" t="str">
        <f t="shared" si="11582"/>
        <v>NegK</v>
      </c>
      <c r="L5771" t="str">
        <f t="shared" si="11583"/>
        <v>No Ct</v>
      </c>
      <c r="M5771" t="str">
        <f t="shared" si="11584"/>
        <v/>
      </c>
      <c r="N5771" t="str">
        <f t="shared" si="11585"/>
        <v/>
      </c>
      <c r="O5771" t="str">
        <f t="shared" si="11586"/>
        <v/>
      </c>
    </row>
    <row r="5772" spans="1:24" x14ac:dyDescent="0.25">
      <c r="A5772" t="s">
        <v>238</v>
      </c>
      <c r="B5772" t="s">
        <v>1351</v>
      </c>
      <c r="C5772" t="s">
        <v>20</v>
      </c>
      <c r="D5772" s="6">
        <v>0.1</v>
      </c>
      <c r="E5772" s="6" t="s">
        <v>17</v>
      </c>
      <c r="F5772" t="s">
        <v>1543</v>
      </c>
      <c r="G5772" t="str">
        <f t="shared" si="11636"/>
        <v>DL2021053</v>
      </c>
      <c r="H5772" t="str">
        <f t="shared" si="11579"/>
        <v>07</v>
      </c>
      <c r="I5772" t="str">
        <f t="shared" si="11580"/>
        <v>Gedde_07_20211201_DL2021053_IngridJespersensGymFrederiksborgGym</v>
      </c>
      <c r="J5772" t="str">
        <f t="shared" si="11581"/>
        <v>Gedde</v>
      </c>
      <c r="K5772" t="str">
        <f t="shared" si="11582"/>
        <v>eDNA</v>
      </c>
      <c r="L5772" t="str">
        <f t="shared" si="11583"/>
        <v>No Ct</v>
      </c>
      <c r="M5772" t="str">
        <f t="shared" si="11584"/>
        <v/>
      </c>
      <c r="N5772" t="str">
        <f t="shared" si="11585"/>
        <v/>
      </c>
      <c r="O5772" t="str">
        <f t="shared" si="11586"/>
        <v/>
      </c>
    </row>
    <row r="5773" spans="1:24" x14ac:dyDescent="0.25">
      <c r="A5773" t="s">
        <v>240</v>
      </c>
      <c r="B5773" t="s">
        <v>1351</v>
      </c>
      <c r="C5773" t="s">
        <v>20</v>
      </c>
      <c r="D5773" s="6">
        <v>0.1</v>
      </c>
      <c r="E5773" s="6" t="s">
        <v>17</v>
      </c>
      <c r="F5773" t="s">
        <v>1543</v>
      </c>
      <c r="G5773" t="str">
        <f t="shared" si="11636"/>
        <v>DL2021053</v>
      </c>
      <c r="H5773" t="str">
        <f t="shared" si="11579"/>
        <v>07</v>
      </c>
      <c r="I5773" t="str">
        <f t="shared" si="11580"/>
        <v>Gedde_07_20211201_DL2021053_IngridJespersensGymFrederiksborgGym</v>
      </c>
      <c r="J5773" t="str">
        <f t="shared" si="11581"/>
        <v>Gedde</v>
      </c>
      <c r="K5773" t="str">
        <f t="shared" si="11582"/>
        <v>eDNA</v>
      </c>
      <c r="L5773" t="str">
        <f t="shared" si="11583"/>
        <v>No Ct</v>
      </c>
      <c r="M5773" t="str">
        <f t="shared" si="11584"/>
        <v/>
      </c>
      <c r="N5773" t="str">
        <f t="shared" si="11585"/>
        <v/>
      </c>
      <c r="O5773" t="str">
        <f t="shared" si="11586"/>
        <v/>
      </c>
    </row>
    <row r="5774" spans="1:24" x14ac:dyDescent="0.25">
      <c r="A5774" t="s">
        <v>241</v>
      </c>
      <c r="B5774" t="s">
        <v>1352</v>
      </c>
      <c r="C5774" t="s">
        <v>13</v>
      </c>
      <c r="D5774" s="6">
        <v>0.1</v>
      </c>
      <c r="E5774" s="6">
        <v>24.37</v>
      </c>
      <c r="F5774" t="s">
        <v>1543</v>
      </c>
      <c r="G5774" t="str">
        <f t="shared" si="11636"/>
        <v>DL2021053</v>
      </c>
      <c r="H5774" t="str">
        <f t="shared" si="11579"/>
        <v>08</v>
      </c>
      <c r="I5774" t="str">
        <f t="shared" si="11580"/>
        <v>Gedde_08_20211201_DL2021053_IngridJespersensGymFrederiksborgGym</v>
      </c>
      <c r="J5774" t="str">
        <f t="shared" si="11581"/>
        <v>Gedde</v>
      </c>
      <c r="K5774" t="str">
        <f t="shared" si="11582"/>
        <v>PosK</v>
      </c>
      <c r="L5774">
        <f t="shared" si="11583"/>
        <v>24.37</v>
      </c>
      <c r="M5774">
        <f t="shared" si="11584"/>
        <v>24.37</v>
      </c>
      <c r="N5774">
        <f t="shared" si="11585"/>
        <v>0</v>
      </c>
      <c r="O5774">
        <f t="shared" si="11586"/>
        <v>0</v>
      </c>
      <c r="Q5774">
        <f t="shared" ref="Q5774" si="11686">IF(L5776="No Ct",0,L5776)</f>
        <v>0</v>
      </c>
      <c r="R5774">
        <f t="shared" ref="R5774" si="11687">IF(L5777="No Ct",0,L5777)</f>
        <v>0</v>
      </c>
      <c r="S5774" t="str">
        <f t="shared" ref="S5774" si="11688">IF(AND(M5774&gt;0,N5774=0),"Valid","Invalid")</f>
        <v>Valid</v>
      </c>
      <c r="T5774" t="str">
        <f t="shared" ref="T5774" si="11689">IF(OR(Q5774&gt;1,R5774&gt;1),"Present","Absent")</f>
        <v>Absent</v>
      </c>
      <c r="U5774" t="str">
        <f t="shared" ref="U5774" si="11690">IF(OR(AND(Q5774&gt;1,Q5774&lt;41),AND(R5774&gt;1,R5774&lt;41)),"Ct&lt;41","Ct&gt;41")</f>
        <v>Ct&gt;41</v>
      </c>
      <c r="V5774" t="str">
        <f>VLOOKUP(J5774,Datasæt_Analysesystemer!$C$2:$D$68,2,FALSE)</f>
        <v>Gedde</v>
      </c>
      <c r="W5774" t="str">
        <f t="shared" ref="W5774" si="11691">MID(F5774,10,9)</f>
        <v>DL2021053</v>
      </c>
      <c r="X5774" t="str">
        <f t="shared" ref="X5774" si="11692">W5774&amp;"_"&amp;V5774&amp;"_"&amp;S5774&amp;"_"&amp;T5774&amp;"_"&amp;U5774</f>
        <v>DL2021053_Gedde_Valid_Absent_Ct&gt;41</v>
      </c>
    </row>
    <row r="5775" spans="1:24" x14ac:dyDescent="0.25">
      <c r="A5775" t="s">
        <v>243</v>
      </c>
      <c r="B5775" t="s">
        <v>1353</v>
      </c>
      <c r="C5775" t="s">
        <v>16</v>
      </c>
      <c r="D5775" s="6">
        <v>0.1</v>
      </c>
      <c r="E5775" s="6" t="s">
        <v>17</v>
      </c>
      <c r="F5775" t="s">
        <v>1543</v>
      </c>
      <c r="G5775" t="str">
        <f t="shared" si="11636"/>
        <v>DL2021053</v>
      </c>
      <c r="H5775" t="str">
        <f t="shared" si="11579"/>
        <v>08</v>
      </c>
      <c r="I5775" t="str">
        <f t="shared" si="11580"/>
        <v>Gedde_08_20211201_DL2021053_IngridJespersensGymFrederiksborgGym</v>
      </c>
      <c r="J5775" t="str">
        <f t="shared" si="11581"/>
        <v>Gedde</v>
      </c>
      <c r="K5775" t="str">
        <f t="shared" si="11582"/>
        <v>NegK</v>
      </c>
      <c r="L5775" t="str">
        <f t="shared" si="11583"/>
        <v>No Ct</v>
      </c>
      <c r="M5775" t="str">
        <f t="shared" si="11584"/>
        <v/>
      </c>
      <c r="N5775" t="str">
        <f t="shared" si="11585"/>
        <v/>
      </c>
      <c r="O5775" t="str">
        <f t="shared" si="11586"/>
        <v/>
      </c>
    </row>
    <row r="5776" spans="1:24" x14ac:dyDescent="0.25">
      <c r="A5776" t="s">
        <v>245</v>
      </c>
      <c r="B5776" t="s">
        <v>1354</v>
      </c>
      <c r="C5776" t="s">
        <v>20</v>
      </c>
      <c r="D5776" s="6">
        <v>0.1</v>
      </c>
      <c r="E5776" s="6" t="s">
        <v>17</v>
      </c>
      <c r="F5776" t="s">
        <v>1543</v>
      </c>
      <c r="G5776" t="str">
        <f t="shared" si="11636"/>
        <v>DL2021053</v>
      </c>
      <c r="H5776" t="str">
        <f t="shared" si="11579"/>
        <v>08</v>
      </c>
      <c r="I5776" t="str">
        <f t="shared" si="11580"/>
        <v>Gedde_08_20211201_DL2021053_IngridJespersensGymFrederiksborgGym</v>
      </c>
      <c r="J5776" t="str">
        <f t="shared" si="11581"/>
        <v>Gedde</v>
      </c>
      <c r="K5776" t="str">
        <f t="shared" si="11582"/>
        <v>eDNA</v>
      </c>
      <c r="L5776" t="str">
        <f t="shared" si="11583"/>
        <v>No Ct</v>
      </c>
      <c r="M5776" t="str">
        <f t="shared" si="11584"/>
        <v/>
      </c>
      <c r="N5776" t="str">
        <f t="shared" si="11585"/>
        <v/>
      </c>
      <c r="O5776" t="str">
        <f t="shared" si="11586"/>
        <v/>
      </c>
    </row>
    <row r="5777" spans="1:24" x14ac:dyDescent="0.25">
      <c r="A5777" t="s">
        <v>247</v>
      </c>
      <c r="B5777" t="s">
        <v>1354</v>
      </c>
      <c r="C5777" t="s">
        <v>20</v>
      </c>
      <c r="D5777" s="6">
        <v>0.1</v>
      </c>
      <c r="E5777" s="6" t="s">
        <v>17</v>
      </c>
      <c r="F5777" t="s">
        <v>1543</v>
      </c>
      <c r="G5777" t="str">
        <f t="shared" si="11636"/>
        <v>DL2021053</v>
      </c>
      <c r="H5777" t="str">
        <f t="shared" si="11579"/>
        <v>08</v>
      </c>
      <c r="I5777" t="str">
        <f t="shared" si="11580"/>
        <v>Gedde_08_20211201_DL2021053_IngridJespersensGymFrederiksborgGym</v>
      </c>
      <c r="J5777" t="str">
        <f t="shared" si="11581"/>
        <v>Gedde</v>
      </c>
      <c r="K5777" t="str">
        <f t="shared" si="11582"/>
        <v>eDNA</v>
      </c>
      <c r="L5777" t="str">
        <f t="shared" si="11583"/>
        <v>No Ct</v>
      </c>
      <c r="M5777" t="str">
        <f t="shared" si="11584"/>
        <v/>
      </c>
      <c r="N5777" t="str">
        <f t="shared" si="11585"/>
        <v/>
      </c>
      <c r="O5777" t="str">
        <f t="shared" si="11586"/>
        <v/>
      </c>
    </row>
    <row r="5778" spans="1:24" x14ac:dyDescent="0.25">
      <c r="A5778" t="s">
        <v>248</v>
      </c>
      <c r="B5778" t="s">
        <v>1355</v>
      </c>
      <c r="C5778" t="s">
        <v>13</v>
      </c>
      <c r="D5778" s="6">
        <v>0.1</v>
      </c>
      <c r="E5778" s="6" t="s">
        <v>17</v>
      </c>
      <c r="F5778" t="s">
        <v>1543</v>
      </c>
      <c r="G5778" t="str">
        <f t="shared" si="11636"/>
        <v>DL2021053</v>
      </c>
      <c r="H5778" t="str">
        <f t="shared" si="11579"/>
        <v>09</v>
      </c>
      <c r="I5778" t="str">
        <f t="shared" si="11580"/>
        <v>Karpe_09_20211201_DL2021053_IngridJespersensGymFrederiksborgGym</v>
      </c>
      <c r="J5778" t="str">
        <f t="shared" si="11581"/>
        <v>Karpe</v>
      </c>
      <c r="K5778" t="str">
        <f t="shared" si="11582"/>
        <v>PosK</v>
      </c>
      <c r="L5778" t="str">
        <f t="shared" si="11583"/>
        <v>No Ct</v>
      </c>
      <c r="M5778">
        <f t="shared" si="11584"/>
        <v>0</v>
      </c>
      <c r="N5778">
        <f t="shared" si="11585"/>
        <v>0</v>
      </c>
      <c r="O5778">
        <f t="shared" si="11586"/>
        <v>0</v>
      </c>
      <c r="Q5778">
        <f t="shared" ref="Q5778" si="11693">IF(L5780="No Ct",0,L5780)</f>
        <v>0</v>
      </c>
      <c r="R5778">
        <f t="shared" ref="R5778" si="11694">IF(L5781="No Ct",0,L5781)</f>
        <v>0</v>
      </c>
      <c r="S5778" t="str">
        <f t="shared" ref="S5778" si="11695">IF(AND(M5778&gt;0,N5778=0),"Valid","Invalid")</f>
        <v>Invalid</v>
      </c>
      <c r="T5778" t="str">
        <f t="shared" ref="T5778" si="11696">IF(OR(Q5778&gt;1,R5778&gt;1),"Present","Absent")</f>
        <v>Absent</v>
      </c>
      <c r="U5778" t="str">
        <f t="shared" ref="U5778" si="11697">IF(OR(AND(Q5778&gt;1,Q5778&lt;41),AND(R5778&gt;1,R5778&lt;41)),"Ct&lt;41","Ct&gt;41")</f>
        <v>Ct&gt;41</v>
      </c>
      <c r="V5778" t="str">
        <f>VLOOKUP(J5778,Datasæt_Analysesystemer!$C$2:$D$68,2,FALSE)</f>
        <v>Karpe</v>
      </c>
      <c r="W5778" t="str">
        <f t="shared" ref="W5778" si="11698">MID(F5778,10,9)</f>
        <v>DL2021053</v>
      </c>
      <c r="X5778" t="str">
        <f t="shared" ref="X5778" si="11699">W5778&amp;"_"&amp;V5778&amp;"_"&amp;S5778&amp;"_"&amp;T5778&amp;"_"&amp;U5778</f>
        <v>DL2021053_Karpe_Invalid_Absent_Ct&gt;41</v>
      </c>
    </row>
    <row r="5779" spans="1:24" x14ac:dyDescent="0.25">
      <c r="A5779" t="s">
        <v>250</v>
      </c>
      <c r="B5779" t="s">
        <v>1356</v>
      </c>
      <c r="C5779" t="s">
        <v>16</v>
      </c>
      <c r="D5779" s="6">
        <v>0.1</v>
      </c>
      <c r="E5779" s="6" t="s">
        <v>17</v>
      </c>
      <c r="F5779" t="s">
        <v>1543</v>
      </c>
      <c r="G5779" t="str">
        <f t="shared" si="11636"/>
        <v>DL2021053</v>
      </c>
      <c r="H5779" t="str">
        <f t="shared" ref="H5779:H5842" si="11700">LEFT(B5779,2)</f>
        <v>09</v>
      </c>
      <c r="I5779" t="str">
        <f t="shared" ref="I5779:I5842" si="11701">J5779&amp;"_"&amp;H5779&amp;"_"&amp;F5779</f>
        <v>Karpe_09_20211201_DL2021053_IngridJespersensGymFrederiksborgGym</v>
      </c>
      <c r="J5779" t="str">
        <f t="shared" ref="J5779:J5842" si="11702">MID(RIGHT(B5779,LEN(B5779)-3),1,FIND("_",RIGHT(B5779,LEN(B5779)-3))-1)</f>
        <v>Karpe</v>
      </c>
      <c r="K5779" t="str">
        <f t="shared" ref="K5779:K5842" si="11703">TRIM(SUBSTITUTE(RIGHT(B5779,FIND(J5779,B5779)+1),"_",""))</f>
        <v>NegK</v>
      </c>
      <c r="L5779" t="str">
        <f t="shared" ref="L5779:L5842" si="11704">IFERROR(VALUE(SUBSTITUTE(E5779,".",",")),E5779)</f>
        <v>No Ct</v>
      </c>
      <c r="M5779" t="str">
        <f t="shared" ref="M5779:M5842" si="11705">IF(K5779="PosK",SUMIFS(L:L,K:K,"PosK",I:I,I5779),"")</f>
        <v/>
      </c>
      <c r="N5779" t="str">
        <f t="shared" ref="N5779:N5842" si="11706">IF(K5779="PosK",SUMIFS(L:L,K:K,"NegK",I:I,I5779),"")</f>
        <v/>
      </c>
      <c r="O5779" t="str">
        <f t="shared" ref="O5779:O5842" si="11707">IF(K5779="PosK",SUMIFS(L:L,K:K,"eDNA",I:I,I5779),"")</f>
        <v/>
      </c>
    </row>
    <row r="5780" spans="1:24" x14ac:dyDescent="0.25">
      <c r="A5780" t="s">
        <v>252</v>
      </c>
      <c r="B5780" t="s">
        <v>1357</v>
      </c>
      <c r="C5780" t="s">
        <v>20</v>
      </c>
      <c r="D5780" s="6">
        <v>0.1</v>
      </c>
      <c r="E5780" s="6" t="s">
        <v>17</v>
      </c>
      <c r="F5780" t="s">
        <v>1543</v>
      </c>
      <c r="G5780" t="str">
        <f t="shared" si="11636"/>
        <v>DL2021053</v>
      </c>
      <c r="H5780" t="str">
        <f t="shared" si="11700"/>
        <v>09</v>
      </c>
      <c r="I5780" t="str">
        <f t="shared" si="11701"/>
        <v>Karpe_09_20211201_DL2021053_IngridJespersensGymFrederiksborgGym</v>
      </c>
      <c r="J5780" t="str">
        <f t="shared" si="11702"/>
        <v>Karpe</v>
      </c>
      <c r="K5780" t="str">
        <f t="shared" si="11703"/>
        <v>eDNA</v>
      </c>
      <c r="L5780" t="str">
        <f t="shared" si="11704"/>
        <v>No Ct</v>
      </c>
      <c r="M5780" t="str">
        <f t="shared" si="11705"/>
        <v/>
      </c>
      <c r="N5780" t="str">
        <f t="shared" si="11706"/>
        <v/>
      </c>
      <c r="O5780" t="str">
        <f t="shared" si="11707"/>
        <v/>
      </c>
    </row>
    <row r="5781" spans="1:24" x14ac:dyDescent="0.25">
      <c r="A5781" t="s">
        <v>254</v>
      </c>
      <c r="B5781" t="s">
        <v>1357</v>
      </c>
      <c r="C5781" t="s">
        <v>20</v>
      </c>
      <c r="D5781" s="6">
        <v>0.1</v>
      </c>
      <c r="E5781" s="6" t="s">
        <v>17</v>
      </c>
      <c r="F5781" t="s">
        <v>1543</v>
      </c>
      <c r="G5781" t="str">
        <f t="shared" si="11636"/>
        <v>DL2021053</v>
      </c>
      <c r="H5781" t="str">
        <f t="shared" si="11700"/>
        <v>09</v>
      </c>
      <c r="I5781" t="str">
        <f t="shared" si="11701"/>
        <v>Karpe_09_20211201_DL2021053_IngridJespersensGymFrederiksborgGym</v>
      </c>
      <c r="J5781" t="str">
        <f t="shared" si="11702"/>
        <v>Karpe</v>
      </c>
      <c r="K5781" t="str">
        <f t="shared" si="11703"/>
        <v>eDNA</v>
      </c>
      <c r="L5781" t="str">
        <f t="shared" si="11704"/>
        <v>No Ct</v>
      </c>
      <c r="M5781" t="str">
        <f t="shared" si="11705"/>
        <v/>
      </c>
      <c r="N5781" t="str">
        <f t="shared" si="11706"/>
        <v/>
      </c>
      <c r="O5781" t="str">
        <f t="shared" si="11707"/>
        <v/>
      </c>
    </row>
    <row r="5782" spans="1:24" x14ac:dyDescent="0.25">
      <c r="A5782" t="s">
        <v>255</v>
      </c>
      <c r="B5782" t="s">
        <v>1358</v>
      </c>
      <c r="C5782" t="s">
        <v>13</v>
      </c>
      <c r="D5782" s="6">
        <v>0.1</v>
      </c>
      <c r="E5782" s="6" t="s">
        <v>17</v>
      </c>
      <c r="F5782" t="s">
        <v>1543</v>
      </c>
      <c r="G5782" t="str">
        <f t="shared" si="11636"/>
        <v>DL2021053</v>
      </c>
      <c r="H5782" t="str">
        <f t="shared" si="11700"/>
        <v>10</v>
      </c>
      <c r="I5782" t="str">
        <f t="shared" si="11701"/>
        <v>Karpe_10_20211201_DL2021053_IngridJespersensGymFrederiksborgGym</v>
      </c>
      <c r="J5782" t="str">
        <f t="shared" si="11702"/>
        <v>Karpe</v>
      </c>
      <c r="K5782" t="str">
        <f t="shared" si="11703"/>
        <v>PosK</v>
      </c>
      <c r="L5782" t="str">
        <f t="shared" si="11704"/>
        <v>No Ct</v>
      </c>
      <c r="M5782">
        <f t="shared" si="11705"/>
        <v>0</v>
      </c>
      <c r="N5782">
        <f t="shared" si="11706"/>
        <v>0</v>
      </c>
      <c r="O5782">
        <f t="shared" si="11707"/>
        <v>0</v>
      </c>
      <c r="Q5782">
        <f t="shared" ref="Q5782" si="11708">IF(L5784="No Ct",0,L5784)</f>
        <v>0</v>
      </c>
      <c r="R5782">
        <f t="shared" ref="R5782" si="11709">IF(L5785="No Ct",0,L5785)</f>
        <v>0</v>
      </c>
      <c r="S5782" t="str">
        <f t="shared" ref="S5782" si="11710">IF(AND(M5782&gt;0,N5782=0),"Valid","Invalid")</f>
        <v>Invalid</v>
      </c>
      <c r="T5782" t="str">
        <f t="shared" ref="T5782" si="11711">IF(OR(Q5782&gt;1,R5782&gt;1),"Present","Absent")</f>
        <v>Absent</v>
      </c>
      <c r="U5782" t="str">
        <f t="shared" ref="U5782" si="11712">IF(OR(AND(Q5782&gt;1,Q5782&lt;41),AND(R5782&gt;1,R5782&lt;41)),"Ct&lt;41","Ct&gt;41")</f>
        <v>Ct&gt;41</v>
      </c>
      <c r="V5782" t="str">
        <f>VLOOKUP(J5782,Datasæt_Analysesystemer!$C$2:$D$68,2,FALSE)</f>
        <v>Karpe</v>
      </c>
      <c r="W5782" t="str">
        <f t="shared" ref="W5782" si="11713">MID(F5782,10,9)</f>
        <v>DL2021053</v>
      </c>
      <c r="X5782" t="str">
        <f t="shared" ref="X5782" si="11714">W5782&amp;"_"&amp;V5782&amp;"_"&amp;S5782&amp;"_"&amp;T5782&amp;"_"&amp;U5782</f>
        <v>DL2021053_Karpe_Invalid_Absent_Ct&gt;41</v>
      </c>
    </row>
    <row r="5783" spans="1:24" x14ac:dyDescent="0.25">
      <c r="A5783" t="s">
        <v>257</v>
      </c>
      <c r="B5783" t="s">
        <v>1359</v>
      </c>
      <c r="C5783" t="s">
        <v>16</v>
      </c>
      <c r="D5783" s="6">
        <v>0.1</v>
      </c>
      <c r="E5783" s="6" t="s">
        <v>17</v>
      </c>
      <c r="F5783" t="s">
        <v>1543</v>
      </c>
      <c r="G5783" t="str">
        <f t="shared" si="11636"/>
        <v>DL2021053</v>
      </c>
      <c r="H5783" t="str">
        <f t="shared" si="11700"/>
        <v>10</v>
      </c>
      <c r="I5783" t="str">
        <f t="shared" si="11701"/>
        <v>Karpe_10_20211201_DL2021053_IngridJespersensGymFrederiksborgGym</v>
      </c>
      <c r="J5783" t="str">
        <f t="shared" si="11702"/>
        <v>Karpe</v>
      </c>
      <c r="K5783" t="str">
        <f t="shared" si="11703"/>
        <v>NegK</v>
      </c>
      <c r="L5783" t="str">
        <f t="shared" si="11704"/>
        <v>No Ct</v>
      </c>
      <c r="M5783" t="str">
        <f t="shared" si="11705"/>
        <v/>
      </c>
      <c r="N5783" t="str">
        <f t="shared" si="11706"/>
        <v/>
      </c>
      <c r="O5783" t="str">
        <f t="shared" si="11707"/>
        <v/>
      </c>
    </row>
    <row r="5784" spans="1:24" x14ac:dyDescent="0.25">
      <c r="A5784" t="s">
        <v>259</v>
      </c>
      <c r="B5784" t="s">
        <v>1360</v>
      </c>
      <c r="C5784" t="s">
        <v>20</v>
      </c>
      <c r="D5784" s="6">
        <v>0.1</v>
      </c>
      <c r="E5784" s="6" t="s">
        <v>17</v>
      </c>
      <c r="F5784" t="s">
        <v>1543</v>
      </c>
      <c r="G5784" t="str">
        <f t="shared" si="11636"/>
        <v>DL2021053</v>
      </c>
      <c r="H5784" t="str">
        <f t="shared" si="11700"/>
        <v>10</v>
      </c>
      <c r="I5784" t="str">
        <f t="shared" si="11701"/>
        <v>Karpe_10_20211201_DL2021053_IngridJespersensGymFrederiksborgGym</v>
      </c>
      <c r="J5784" t="str">
        <f t="shared" si="11702"/>
        <v>Karpe</v>
      </c>
      <c r="K5784" t="str">
        <f t="shared" si="11703"/>
        <v>eDNA</v>
      </c>
      <c r="L5784" t="str">
        <f t="shared" si="11704"/>
        <v>No Ct</v>
      </c>
      <c r="M5784" t="str">
        <f t="shared" si="11705"/>
        <v/>
      </c>
      <c r="N5784" t="str">
        <f t="shared" si="11706"/>
        <v/>
      </c>
      <c r="O5784" t="str">
        <f t="shared" si="11707"/>
        <v/>
      </c>
    </row>
    <row r="5785" spans="1:24" x14ac:dyDescent="0.25">
      <c r="A5785" t="s">
        <v>261</v>
      </c>
      <c r="B5785" t="s">
        <v>1360</v>
      </c>
      <c r="C5785" t="s">
        <v>20</v>
      </c>
      <c r="D5785" s="6">
        <v>0.1</v>
      </c>
      <c r="E5785" s="6" t="s">
        <v>17</v>
      </c>
      <c r="F5785" t="s">
        <v>1543</v>
      </c>
      <c r="G5785" t="str">
        <f t="shared" si="11636"/>
        <v>DL2021053</v>
      </c>
      <c r="H5785" t="str">
        <f t="shared" si="11700"/>
        <v>10</v>
      </c>
      <c r="I5785" t="str">
        <f t="shared" si="11701"/>
        <v>Karpe_10_20211201_DL2021053_IngridJespersensGymFrederiksborgGym</v>
      </c>
      <c r="J5785" t="str">
        <f t="shared" si="11702"/>
        <v>Karpe</v>
      </c>
      <c r="K5785" t="str">
        <f t="shared" si="11703"/>
        <v>eDNA</v>
      </c>
      <c r="L5785" t="str">
        <f t="shared" si="11704"/>
        <v>No Ct</v>
      </c>
      <c r="M5785" t="str">
        <f t="shared" si="11705"/>
        <v/>
      </c>
      <c r="N5785" t="str">
        <f t="shared" si="11706"/>
        <v/>
      </c>
      <c r="O5785" t="str">
        <f t="shared" si="11707"/>
        <v/>
      </c>
    </row>
    <row r="5786" spans="1:24" x14ac:dyDescent="0.25">
      <c r="A5786" t="s">
        <v>262</v>
      </c>
      <c r="B5786" t="s">
        <v>1361</v>
      </c>
      <c r="C5786" t="s">
        <v>13</v>
      </c>
      <c r="D5786" s="6">
        <v>0.1</v>
      </c>
      <c r="E5786" s="6">
        <v>36.81</v>
      </c>
      <c r="F5786" t="s">
        <v>1543</v>
      </c>
      <c r="G5786" t="str">
        <f t="shared" si="11636"/>
        <v>DL2021053</v>
      </c>
      <c r="H5786" t="str">
        <f t="shared" si="11700"/>
        <v>11</v>
      </c>
      <c r="I5786" t="str">
        <f t="shared" si="11701"/>
        <v>Soelvkarusse_11_20211201_DL2021053_IngridJespersensGymFrederiksborgGym</v>
      </c>
      <c r="J5786" t="str">
        <f t="shared" si="11702"/>
        <v>Soelvkarusse</v>
      </c>
      <c r="K5786" t="str">
        <f t="shared" si="11703"/>
        <v>PosK</v>
      </c>
      <c r="L5786">
        <f t="shared" si="11704"/>
        <v>36.81</v>
      </c>
      <c r="M5786">
        <f t="shared" si="11705"/>
        <v>36.81</v>
      </c>
      <c r="N5786">
        <f t="shared" si="11706"/>
        <v>0</v>
      </c>
      <c r="O5786">
        <f t="shared" si="11707"/>
        <v>0</v>
      </c>
      <c r="Q5786">
        <f t="shared" ref="Q5786" si="11715">IF(L5788="No Ct",0,L5788)</f>
        <v>0</v>
      </c>
      <c r="R5786">
        <f t="shared" ref="R5786" si="11716">IF(L5789="No Ct",0,L5789)</f>
        <v>0</v>
      </c>
      <c r="S5786" t="str">
        <f t="shared" ref="S5786" si="11717">IF(AND(M5786&gt;0,N5786=0),"Valid","Invalid")</f>
        <v>Valid</v>
      </c>
      <c r="T5786" t="str">
        <f t="shared" ref="T5786" si="11718">IF(OR(Q5786&gt;1,R5786&gt;1),"Present","Absent")</f>
        <v>Absent</v>
      </c>
      <c r="U5786" t="str">
        <f t="shared" ref="U5786" si="11719">IF(OR(AND(Q5786&gt;1,Q5786&lt;41),AND(R5786&gt;1,R5786&lt;41)),"Ct&lt;41","Ct&gt;41")</f>
        <v>Ct&gt;41</v>
      </c>
      <c r="V5786" t="str">
        <f>VLOOKUP(J5786,Datasæt_Analysesystemer!$C$2:$D$68,2,FALSE)</f>
        <v>Sølvkarusse</v>
      </c>
      <c r="W5786" t="str">
        <f t="shared" ref="W5786" si="11720">MID(F5786,10,9)</f>
        <v>DL2021053</v>
      </c>
      <c r="X5786" t="str">
        <f t="shared" ref="X5786" si="11721">W5786&amp;"_"&amp;V5786&amp;"_"&amp;S5786&amp;"_"&amp;T5786&amp;"_"&amp;U5786</f>
        <v>DL2021053_Sølvkarusse_Valid_Absent_Ct&gt;41</v>
      </c>
    </row>
    <row r="5787" spans="1:24" x14ac:dyDescent="0.25">
      <c r="A5787" t="s">
        <v>264</v>
      </c>
      <c r="B5787" t="s">
        <v>1362</v>
      </c>
      <c r="C5787" t="s">
        <v>16</v>
      </c>
      <c r="D5787" s="6">
        <v>0.1</v>
      </c>
      <c r="E5787" s="6" t="s">
        <v>17</v>
      </c>
      <c r="F5787" t="s">
        <v>1543</v>
      </c>
      <c r="G5787" t="str">
        <f t="shared" si="11636"/>
        <v>DL2021053</v>
      </c>
      <c r="H5787" t="str">
        <f t="shared" si="11700"/>
        <v>11</v>
      </c>
      <c r="I5787" t="str">
        <f t="shared" si="11701"/>
        <v>Soelvkarusse_11_20211201_DL2021053_IngridJespersensGymFrederiksborgGym</v>
      </c>
      <c r="J5787" t="str">
        <f t="shared" si="11702"/>
        <v>Soelvkarusse</v>
      </c>
      <c r="K5787" t="str">
        <f t="shared" si="11703"/>
        <v>NegK</v>
      </c>
      <c r="L5787" t="str">
        <f t="shared" si="11704"/>
        <v>No Ct</v>
      </c>
      <c r="M5787" t="str">
        <f t="shared" si="11705"/>
        <v/>
      </c>
      <c r="N5787" t="str">
        <f t="shared" si="11706"/>
        <v/>
      </c>
      <c r="O5787" t="str">
        <f t="shared" si="11707"/>
        <v/>
      </c>
    </row>
    <row r="5788" spans="1:24" x14ac:dyDescent="0.25">
      <c r="A5788" t="s">
        <v>266</v>
      </c>
      <c r="B5788" t="s">
        <v>1363</v>
      </c>
      <c r="C5788" t="s">
        <v>20</v>
      </c>
      <c r="D5788" s="6">
        <v>0.1</v>
      </c>
      <c r="E5788" s="6" t="s">
        <v>17</v>
      </c>
      <c r="F5788" t="s">
        <v>1543</v>
      </c>
      <c r="G5788" t="str">
        <f t="shared" si="11636"/>
        <v>DL2021053</v>
      </c>
      <c r="H5788" t="str">
        <f t="shared" si="11700"/>
        <v>11</v>
      </c>
      <c r="I5788" t="str">
        <f t="shared" si="11701"/>
        <v>Soelvkarusse_11_20211201_DL2021053_IngridJespersensGymFrederiksborgGym</v>
      </c>
      <c r="J5788" t="str">
        <f t="shared" si="11702"/>
        <v>Soelvkarusse</v>
      </c>
      <c r="K5788" t="str">
        <f t="shared" si="11703"/>
        <v>eDNA</v>
      </c>
      <c r="L5788" t="str">
        <f t="shared" si="11704"/>
        <v>No Ct</v>
      </c>
      <c r="M5788" t="str">
        <f t="shared" si="11705"/>
        <v/>
      </c>
      <c r="N5788" t="str">
        <f t="shared" si="11706"/>
        <v/>
      </c>
      <c r="O5788" t="str">
        <f t="shared" si="11707"/>
        <v/>
      </c>
    </row>
    <row r="5789" spans="1:24" x14ac:dyDescent="0.25">
      <c r="A5789" t="s">
        <v>268</v>
      </c>
      <c r="B5789" t="s">
        <v>1363</v>
      </c>
      <c r="C5789" t="s">
        <v>20</v>
      </c>
      <c r="D5789" s="6">
        <v>0.1</v>
      </c>
      <c r="E5789" s="6" t="s">
        <v>17</v>
      </c>
      <c r="F5789" t="s">
        <v>1543</v>
      </c>
      <c r="G5789" t="str">
        <f t="shared" si="11636"/>
        <v>DL2021053</v>
      </c>
      <c r="H5789" t="str">
        <f t="shared" si="11700"/>
        <v>11</v>
      </c>
      <c r="I5789" t="str">
        <f t="shared" si="11701"/>
        <v>Soelvkarusse_11_20211201_DL2021053_IngridJespersensGymFrederiksborgGym</v>
      </c>
      <c r="J5789" t="str">
        <f t="shared" si="11702"/>
        <v>Soelvkarusse</v>
      </c>
      <c r="K5789" t="str">
        <f t="shared" si="11703"/>
        <v>eDNA</v>
      </c>
      <c r="L5789" t="str">
        <f t="shared" si="11704"/>
        <v>No Ct</v>
      </c>
      <c r="M5789" t="str">
        <f t="shared" si="11705"/>
        <v/>
      </c>
      <c r="N5789" t="str">
        <f t="shared" si="11706"/>
        <v/>
      </c>
      <c r="O5789" t="str">
        <f t="shared" si="11707"/>
        <v/>
      </c>
    </row>
    <row r="5790" spans="1:24" x14ac:dyDescent="0.25">
      <c r="A5790" t="s">
        <v>269</v>
      </c>
      <c r="B5790" t="s">
        <v>1364</v>
      </c>
      <c r="C5790" t="s">
        <v>13</v>
      </c>
      <c r="D5790" s="6">
        <v>0.1</v>
      </c>
      <c r="E5790" s="6" t="s">
        <v>17</v>
      </c>
      <c r="F5790" t="s">
        <v>1543</v>
      </c>
      <c r="G5790" t="str">
        <f t="shared" si="11636"/>
        <v>DL2021053</v>
      </c>
      <c r="H5790" t="str">
        <f t="shared" si="11700"/>
        <v>12</v>
      </c>
      <c r="I5790" t="str">
        <f t="shared" si="11701"/>
        <v>Soelvkarusse_12_20211201_DL2021053_IngridJespersensGymFrederiksborgGym</v>
      </c>
      <c r="J5790" t="str">
        <f t="shared" si="11702"/>
        <v>Soelvkarusse</v>
      </c>
      <c r="K5790" t="str">
        <f t="shared" si="11703"/>
        <v>PosK</v>
      </c>
      <c r="L5790" t="str">
        <f t="shared" si="11704"/>
        <v>No Ct</v>
      </c>
      <c r="M5790">
        <f t="shared" si="11705"/>
        <v>0</v>
      </c>
      <c r="N5790">
        <f t="shared" si="11706"/>
        <v>0</v>
      </c>
      <c r="O5790">
        <f t="shared" si="11707"/>
        <v>0</v>
      </c>
      <c r="Q5790">
        <f t="shared" ref="Q5790" si="11722">IF(L5792="No Ct",0,L5792)</f>
        <v>0</v>
      </c>
      <c r="R5790">
        <f t="shared" ref="R5790" si="11723">IF(L5793="No Ct",0,L5793)</f>
        <v>0</v>
      </c>
      <c r="S5790" t="str">
        <f t="shared" ref="S5790" si="11724">IF(AND(M5790&gt;0,N5790=0),"Valid","Invalid")</f>
        <v>Invalid</v>
      </c>
      <c r="T5790" t="str">
        <f t="shared" ref="T5790" si="11725">IF(OR(Q5790&gt;1,R5790&gt;1),"Present","Absent")</f>
        <v>Absent</v>
      </c>
      <c r="U5790" t="str">
        <f t="shared" ref="U5790" si="11726">IF(OR(AND(Q5790&gt;1,Q5790&lt;41),AND(R5790&gt;1,R5790&lt;41)),"Ct&lt;41","Ct&gt;41")</f>
        <v>Ct&gt;41</v>
      </c>
      <c r="V5790" t="str">
        <f>VLOOKUP(J5790,Datasæt_Analysesystemer!$C$2:$D$68,2,FALSE)</f>
        <v>Sølvkarusse</v>
      </c>
      <c r="W5790" t="str">
        <f t="shared" ref="W5790" si="11727">MID(F5790,10,9)</f>
        <v>DL2021053</v>
      </c>
      <c r="X5790" t="str">
        <f t="shared" ref="X5790" si="11728">W5790&amp;"_"&amp;V5790&amp;"_"&amp;S5790&amp;"_"&amp;T5790&amp;"_"&amp;U5790</f>
        <v>DL2021053_Sølvkarusse_Invalid_Absent_Ct&gt;41</v>
      </c>
    </row>
    <row r="5791" spans="1:24" x14ac:dyDescent="0.25">
      <c r="A5791" t="s">
        <v>271</v>
      </c>
      <c r="B5791" t="s">
        <v>1365</v>
      </c>
      <c r="C5791" t="s">
        <v>16</v>
      </c>
      <c r="D5791" s="6">
        <v>0.1</v>
      </c>
      <c r="E5791" s="6" t="s">
        <v>17</v>
      </c>
      <c r="F5791" t="s">
        <v>1543</v>
      </c>
      <c r="G5791" t="str">
        <f t="shared" si="11636"/>
        <v>DL2021053</v>
      </c>
      <c r="H5791" t="str">
        <f t="shared" si="11700"/>
        <v>12</v>
      </c>
      <c r="I5791" t="str">
        <f t="shared" si="11701"/>
        <v>Soelvkarusse_12_20211201_DL2021053_IngridJespersensGymFrederiksborgGym</v>
      </c>
      <c r="J5791" t="str">
        <f t="shared" si="11702"/>
        <v>Soelvkarusse</v>
      </c>
      <c r="K5791" t="str">
        <f t="shared" si="11703"/>
        <v>NegK</v>
      </c>
      <c r="L5791" t="str">
        <f t="shared" si="11704"/>
        <v>No Ct</v>
      </c>
      <c r="M5791" t="str">
        <f t="shared" si="11705"/>
        <v/>
      </c>
      <c r="N5791" t="str">
        <f t="shared" si="11706"/>
        <v/>
      </c>
      <c r="O5791" t="str">
        <f t="shared" si="11707"/>
        <v/>
      </c>
    </row>
    <row r="5792" spans="1:24" x14ac:dyDescent="0.25">
      <c r="A5792" t="s">
        <v>273</v>
      </c>
      <c r="B5792" t="s">
        <v>1366</v>
      </c>
      <c r="C5792" t="s">
        <v>20</v>
      </c>
      <c r="D5792" s="6">
        <v>0.1</v>
      </c>
      <c r="E5792" s="6" t="s">
        <v>17</v>
      </c>
      <c r="F5792" t="s">
        <v>1543</v>
      </c>
      <c r="G5792" t="str">
        <f t="shared" si="11636"/>
        <v>DL2021053</v>
      </c>
      <c r="H5792" t="str">
        <f t="shared" si="11700"/>
        <v>12</v>
      </c>
      <c r="I5792" t="str">
        <f t="shared" si="11701"/>
        <v>Soelvkarusse_12_20211201_DL2021053_IngridJespersensGymFrederiksborgGym</v>
      </c>
      <c r="J5792" t="str">
        <f t="shared" si="11702"/>
        <v>Soelvkarusse</v>
      </c>
      <c r="K5792" t="str">
        <f t="shared" si="11703"/>
        <v>eDNA</v>
      </c>
      <c r="L5792" t="str">
        <f t="shared" si="11704"/>
        <v>No Ct</v>
      </c>
      <c r="M5792" t="str">
        <f t="shared" si="11705"/>
        <v/>
      </c>
      <c r="N5792" t="str">
        <f t="shared" si="11706"/>
        <v/>
      </c>
      <c r="O5792" t="str">
        <f t="shared" si="11707"/>
        <v/>
      </c>
    </row>
    <row r="5793" spans="1:24" x14ac:dyDescent="0.25">
      <c r="A5793" t="s">
        <v>275</v>
      </c>
      <c r="B5793" t="s">
        <v>1366</v>
      </c>
      <c r="C5793" t="s">
        <v>20</v>
      </c>
      <c r="D5793" s="6">
        <v>0.1</v>
      </c>
      <c r="E5793" s="6" t="s">
        <v>17</v>
      </c>
      <c r="F5793" t="s">
        <v>1543</v>
      </c>
      <c r="G5793" t="str">
        <f t="shared" si="11636"/>
        <v>DL2021053</v>
      </c>
      <c r="H5793" t="str">
        <f t="shared" si="11700"/>
        <v>12</v>
      </c>
      <c r="I5793" t="str">
        <f t="shared" si="11701"/>
        <v>Soelvkarusse_12_20211201_DL2021053_IngridJespersensGymFrederiksborgGym</v>
      </c>
      <c r="J5793" t="str">
        <f t="shared" si="11702"/>
        <v>Soelvkarusse</v>
      </c>
      <c r="K5793" t="str">
        <f t="shared" si="11703"/>
        <v>eDNA</v>
      </c>
      <c r="L5793" t="str">
        <f t="shared" si="11704"/>
        <v>No Ct</v>
      </c>
      <c r="M5793" t="str">
        <f t="shared" si="11705"/>
        <v/>
      </c>
      <c r="N5793" t="str">
        <f t="shared" si="11706"/>
        <v/>
      </c>
      <c r="O5793" t="str">
        <f t="shared" si="11707"/>
        <v/>
      </c>
    </row>
    <row r="5794" spans="1:24" x14ac:dyDescent="0.25">
      <c r="A5794" t="s">
        <v>276</v>
      </c>
      <c r="B5794" t="s">
        <v>1367</v>
      </c>
      <c r="C5794" t="s">
        <v>13</v>
      </c>
      <c r="D5794" s="6">
        <v>0.1</v>
      </c>
      <c r="E5794" s="6">
        <v>34.369999999999997</v>
      </c>
      <c r="F5794" t="s">
        <v>1543</v>
      </c>
      <c r="G5794" t="str">
        <f t="shared" si="11636"/>
        <v>DL2021053</v>
      </c>
      <c r="H5794" t="str">
        <f t="shared" si="11700"/>
        <v>13</v>
      </c>
      <c r="I5794" t="str">
        <f t="shared" si="11701"/>
        <v>LilleVandsalamander_13_20211201_DL2021053_IngridJespersensGymFrederiksborgGym</v>
      </c>
      <c r="J5794" t="str">
        <f t="shared" si="11702"/>
        <v>LilleVandsalamander</v>
      </c>
      <c r="K5794" t="str">
        <f t="shared" si="11703"/>
        <v>PosK</v>
      </c>
      <c r="L5794">
        <f t="shared" si="11704"/>
        <v>34.369999999999997</v>
      </c>
      <c r="M5794">
        <f t="shared" si="11705"/>
        <v>34.369999999999997</v>
      </c>
      <c r="N5794">
        <f t="shared" si="11706"/>
        <v>0</v>
      </c>
      <c r="O5794">
        <f t="shared" si="11707"/>
        <v>0</v>
      </c>
      <c r="Q5794">
        <f t="shared" ref="Q5794" si="11729">IF(L5796="No Ct",0,L5796)</f>
        <v>0</v>
      </c>
      <c r="R5794">
        <f t="shared" ref="R5794" si="11730">IF(L5797="No Ct",0,L5797)</f>
        <v>0</v>
      </c>
      <c r="S5794" t="str">
        <f t="shared" ref="S5794" si="11731">IF(AND(M5794&gt;0,N5794=0),"Valid","Invalid")</f>
        <v>Valid</v>
      </c>
      <c r="T5794" t="str">
        <f t="shared" ref="T5794" si="11732">IF(OR(Q5794&gt;1,R5794&gt;1),"Present","Absent")</f>
        <v>Absent</v>
      </c>
      <c r="U5794" t="str">
        <f t="shared" ref="U5794" si="11733">IF(OR(AND(Q5794&gt;1,Q5794&lt;41),AND(R5794&gt;1,R5794&lt;41)),"Ct&lt;41","Ct&gt;41")</f>
        <v>Ct&gt;41</v>
      </c>
      <c r="V5794" t="str">
        <f>VLOOKUP(J5794,Datasæt_Analysesystemer!$C$2:$D$68,2,FALSE)</f>
        <v>Lille vandsalamander</v>
      </c>
      <c r="W5794" t="str">
        <f t="shared" ref="W5794" si="11734">MID(F5794,10,9)</f>
        <v>DL2021053</v>
      </c>
      <c r="X5794" t="str">
        <f t="shared" ref="X5794" si="11735">W5794&amp;"_"&amp;V5794&amp;"_"&amp;S5794&amp;"_"&amp;T5794&amp;"_"&amp;U5794</f>
        <v>DL2021053_Lille vandsalamander_Valid_Absent_Ct&gt;41</v>
      </c>
    </row>
    <row r="5795" spans="1:24" x14ac:dyDescent="0.25">
      <c r="A5795" t="s">
        <v>278</v>
      </c>
      <c r="B5795" t="s">
        <v>1368</v>
      </c>
      <c r="C5795" t="s">
        <v>16</v>
      </c>
      <c r="D5795" s="6">
        <v>0.1</v>
      </c>
      <c r="E5795" s="6" t="s">
        <v>17</v>
      </c>
      <c r="F5795" t="s">
        <v>1543</v>
      </c>
      <c r="G5795" t="str">
        <f t="shared" si="11636"/>
        <v>DL2021053</v>
      </c>
      <c r="H5795" t="str">
        <f t="shared" si="11700"/>
        <v>13</v>
      </c>
      <c r="I5795" t="str">
        <f t="shared" si="11701"/>
        <v>LilleVandsalamander_13_20211201_DL2021053_IngridJespersensGymFrederiksborgGym</v>
      </c>
      <c r="J5795" t="str">
        <f t="shared" si="11702"/>
        <v>LilleVandsalamander</v>
      </c>
      <c r="K5795" t="str">
        <f t="shared" si="11703"/>
        <v>NegK</v>
      </c>
      <c r="L5795" t="str">
        <f t="shared" si="11704"/>
        <v>No Ct</v>
      </c>
      <c r="M5795" t="str">
        <f t="shared" si="11705"/>
        <v/>
      </c>
      <c r="N5795" t="str">
        <f t="shared" si="11706"/>
        <v/>
      </c>
      <c r="O5795" t="str">
        <f t="shared" si="11707"/>
        <v/>
      </c>
    </row>
    <row r="5796" spans="1:24" x14ac:dyDescent="0.25">
      <c r="A5796" t="s">
        <v>280</v>
      </c>
      <c r="B5796" t="s">
        <v>1369</v>
      </c>
      <c r="C5796" t="s">
        <v>20</v>
      </c>
      <c r="D5796" s="6">
        <v>0.1</v>
      </c>
      <c r="E5796" s="6" t="s">
        <v>17</v>
      </c>
      <c r="F5796" t="s">
        <v>1543</v>
      </c>
      <c r="G5796" t="str">
        <f t="shared" si="11636"/>
        <v>DL2021053</v>
      </c>
      <c r="H5796" t="str">
        <f t="shared" si="11700"/>
        <v>13</v>
      </c>
      <c r="I5796" t="str">
        <f t="shared" si="11701"/>
        <v>LilleVandsalamander_13_20211201_DL2021053_IngridJespersensGymFrederiksborgGym</v>
      </c>
      <c r="J5796" t="str">
        <f t="shared" si="11702"/>
        <v>LilleVandsalamander</v>
      </c>
      <c r="K5796" t="str">
        <f t="shared" si="11703"/>
        <v>eDNA</v>
      </c>
      <c r="L5796" t="str">
        <f t="shared" si="11704"/>
        <v>No Ct</v>
      </c>
      <c r="M5796" t="str">
        <f t="shared" si="11705"/>
        <v/>
      </c>
      <c r="N5796" t="str">
        <f t="shared" si="11706"/>
        <v/>
      </c>
      <c r="O5796" t="str">
        <f t="shared" si="11707"/>
        <v/>
      </c>
    </row>
    <row r="5797" spans="1:24" x14ac:dyDescent="0.25">
      <c r="A5797" t="s">
        <v>282</v>
      </c>
      <c r="B5797" t="s">
        <v>1369</v>
      </c>
      <c r="C5797" t="s">
        <v>20</v>
      </c>
      <c r="D5797" s="6">
        <v>0.1</v>
      </c>
      <c r="E5797" s="6" t="s">
        <v>17</v>
      </c>
      <c r="F5797" t="s">
        <v>1543</v>
      </c>
      <c r="G5797" t="str">
        <f t="shared" si="11636"/>
        <v>DL2021053</v>
      </c>
      <c r="H5797" t="str">
        <f t="shared" si="11700"/>
        <v>13</v>
      </c>
      <c r="I5797" t="str">
        <f t="shared" si="11701"/>
        <v>LilleVandsalamander_13_20211201_DL2021053_IngridJespersensGymFrederiksborgGym</v>
      </c>
      <c r="J5797" t="str">
        <f t="shared" si="11702"/>
        <v>LilleVandsalamander</v>
      </c>
      <c r="K5797" t="str">
        <f t="shared" si="11703"/>
        <v>eDNA</v>
      </c>
      <c r="L5797" t="str">
        <f t="shared" si="11704"/>
        <v>No Ct</v>
      </c>
      <c r="M5797" t="str">
        <f t="shared" si="11705"/>
        <v/>
      </c>
      <c r="N5797" t="str">
        <f t="shared" si="11706"/>
        <v/>
      </c>
      <c r="O5797" t="str">
        <f t="shared" si="11707"/>
        <v/>
      </c>
    </row>
    <row r="5798" spans="1:24" x14ac:dyDescent="0.25">
      <c r="A5798" t="s">
        <v>283</v>
      </c>
      <c r="B5798" t="s">
        <v>1370</v>
      </c>
      <c r="C5798" t="s">
        <v>13</v>
      </c>
      <c r="D5798" s="6">
        <v>0.1</v>
      </c>
      <c r="E5798" s="6">
        <v>28.24</v>
      </c>
      <c r="F5798" t="s">
        <v>1543</v>
      </c>
      <c r="G5798" t="str">
        <f t="shared" si="11636"/>
        <v>DL2021053</v>
      </c>
      <c r="H5798" t="str">
        <f t="shared" si="11700"/>
        <v>14</v>
      </c>
      <c r="I5798" t="str">
        <f t="shared" si="11701"/>
        <v>LilleVandsalamander_14_20211201_DL2021053_IngridJespersensGymFrederiksborgGym</v>
      </c>
      <c r="J5798" t="str">
        <f t="shared" si="11702"/>
        <v>LilleVandsalamander</v>
      </c>
      <c r="K5798" t="str">
        <f t="shared" si="11703"/>
        <v>PosK</v>
      </c>
      <c r="L5798">
        <f t="shared" si="11704"/>
        <v>28.24</v>
      </c>
      <c r="M5798">
        <f t="shared" si="11705"/>
        <v>28.24</v>
      </c>
      <c r="N5798">
        <f t="shared" si="11706"/>
        <v>0</v>
      </c>
      <c r="O5798">
        <f t="shared" si="11707"/>
        <v>0</v>
      </c>
      <c r="Q5798">
        <f t="shared" ref="Q5798" si="11736">IF(L5800="No Ct",0,L5800)</f>
        <v>0</v>
      </c>
      <c r="R5798">
        <f t="shared" ref="R5798" si="11737">IF(L5801="No Ct",0,L5801)</f>
        <v>0</v>
      </c>
      <c r="S5798" t="str">
        <f t="shared" ref="S5798" si="11738">IF(AND(M5798&gt;0,N5798=0),"Valid","Invalid")</f>
        <v>Valid</v>
      </c>
      <c r="T5798" t="str">
        <f t="shared" ref="T5798" si="11739">IF(OR(Q5798&gt;1,R5798&gt;1),"Present","Absent")</f>
        <v>Absent</v>
      </c>
      <c r="U5798" t="str">
        <f t="shared" ref="U5798" si="11740">IF(OR(AND(Q5798&gt;1,Q5798&lt;41),AND(R5798&gt;1,R5798&lt;41)),"Ct&lt;41","Ct&gt;41")</f>
        <v>Ct&gt;41</v>
      </c>
      <c r="V5798" t="str">
        <f>VLOOKUP(J5798,Datasæt_Analysesystemer!$C$2:$D$68,2,FALSE)</f>
        <v>Lille vandsalamander</v>
      </c>
      <c r="W5798" t="str">
        <f t="shared" ref="W5798" si="11741">MID(F5798,10,9)</f>
        <v>DL2021053</v>
      </c>
      <c r="X5798" t="str">
        <f t="shared" ref="X5798" si="11742">W5798&amp;"_"&amp;V5798&amp;"_"&amp;S5798&amp;"_"&amp;T5798&amp;"_"&amp;U5798</f>
        <v>DL2021053_Lille vandsalamander_Valid_Absent_Ct&gt;41</v>
      </c>
    </row>
    <row r="5799" spans="1:24" x14ac:dyDescent="0.25">
      <c r="A5799" t="s">
        <v>285</v>
      </c>
      <c r="B5799" t="s">
        <v>1371</v>
      </c>
      <c r="C5799" t="s">
        <v>16</v>
      </c>
      <c r="D5799" s="6">
        <v>0.1</v>
      </c>
      <c r="E5799" s="6" t="s">
        <v>17</v>
      </c>
      <c r="F5799" t="s">
        <v>1543</v>
      </c>
      <c r="G5799" t="str">
        <f t="shared" si="11636"/>
        <v>DL2021053</v>
      </c>
      <c r="H5799" t="str">
        <f t="shared" si="11700"/>
        <v>14</v>
      </c>
      <c r="I5799" t="str">
        <f t="shared" si="11701"/>
        <v>LilleVandsalamander_14_20211201_DL2021053_IngridJespersensGymFrederiksborgGym</v>
      </c>
      <c r="J5799" t="str">
        <f t="shared" si="11702"/>
        <v>LilleVandsalamander</v>
      </c>
      <c r="K5799" t="str">
        <f t="shared" si="11703"/>
        <v>NegK</v>
      </c>
      <c r="L5799" t="str">
        <f t="shared" si="11704"/>
        <v>No Ct</v>
      </c>
      <c r="M5799" t="str">
        <f t="shared" si="11705"/>
        <v/>
      </c>
      <c r="N5799" t="str">
        <f t="shared" si="11706"/>
        <v/>
      </c>
      <c r="O5799" t="str">
        <f t="shared" si="11707"/>
        <v/>
      </c>
    </row>
    <row r="5800" spans="1:24" x14ac:dyDescent="0.25">
      <c r="A5800" t="s">
        <v>287</v>
      </c>
      <c r="B5800" t="s">
        <v>1372</v>
      </c>
      <c r="C5800" t="s">
        <v>20</v>
      </c>
      <c r="D5800" s="6">
        <v>0.1</v>
      </c>
      <c r="E5800" s="6" t="s">
        <v>17</v>
      </c>
      <c r="F5800" t="s">
        <v>1543</v>
      </c>
      <c r="G5800" t="str">
        <f t="shared" si="11636"/>
        <v>DL2021053</v>
      </c>
      <c r="H5800" t="str">
        <f t="shared" si="11700"/>
        <v>14</v>
      </c>
      <c r="I5800" t="str">
        <f t="shared" si="11701"/>
        <v>LilleVandsalamander_14_20211201_DL2021053_IngridJespersensGymFrederiksborgGym</v>
      </c>
      <c r="J5800" t="str">
        <f t="shared" si="11702"/>
        <v>LilleVandsalamander</v>
      </c>
      <c r="K5800" t="str">
        <f t="shared" si="11703"/>
        <v>eDNA</v>
      </c>
      <c r="L5800" t="str">
        <f t="shared" si="11704"/>
        <v>No Ct</v>
      </c>
      <c r="M5800" t="str">
        <f t="shared" si="11705"/>
        <v/>
      </c>
      <c r="N5800" t="str">
        <f t="shared" si="11706"/>
        <v/>
      </c>
      <c r="O5800" t="str">
        <f t="shared" si="11707"/>
        <v/>
      </c>
    </row>
    <row r="5801" spans="1:24" x14ac:dyDescent="0.25">
      <c r="A5801" t="s">
        <v>289</v>
      </c>
      <c r="B5801" t="s">
        <v>1372</v>
      </c>
      <c r="C5801" t="s">
        <v>20</v>
      </c>
      <c r="D5801" s="6">
        <v>0.1</v>
      </c>
      <c r="E5801" s="6" t="s">
        <v>17</v>
      </c>
      <c r="F5801" t="s">
        <v>1543</v>
      </c>
      <c r="G5801" t="str">
        <f t="shared" si="11636"/>
        <v>DL2021053</v>
      </c>
      <c r="H5801" t="str">
        <f t="shared" si="11700"/>
        <v>14</v>
      </c>
      <c r="I5801" t="str">
        <f t="shared" si="11701"/>
        <v>LilleVandsalamander_14_20211201_DL2021053_IngridJespersensGymFrederiksborgGym</v>
      </c>
      <c r="J5801" t="str">
        <f t="shared" si="11702"/>
        <v>LilleVandsalamander</v>
      </c>
      <c r="K5801" t="str">
        <f t="shared" si="11703"/>
        <v>eDNA</v>
      </c>
      <c r="L5801" t="str">
        <f t="shared" si="11704"/>
        <v>No Ct</v>
      </c>
      <c r="M5801" t="str">
        <f t="shared" si="11705"/>
        <v/>
      </c>
      <c r="N5801" t="str">
        <f t="shared" si="11706"/>
        <v/>
      </c>
      <c r="O5801" t="str">
        <f t="shared" si="11707"/>
        <v/>
      </c>
    </row>
    <row r="5802" spans="1:24" x14ac:dyDescent="0.25">
      <c r="A5802" t="s">
        <v>290</v>
      </c>
      <c r="B5802" t="s">
        <v>1373</v>
      </c>
      <c r="C5802" t="s">
        <v>13</v>
      </c>
      <c r="D5802" s="6">
        <v>0.1</v>
      </c>
      <c r="E5802" s="6">
        <v>31.76</v>
      </c>
      <c r="F5802" t="s">
        <v>1543</v>
      </c>
      <c r="G5802" t="str">
        <f t="shared" si="11636"/>
        <v>DL2021053</v>
      </c>
      <c r="H5802" t="str">
        <f t="shared" si="11700"/>
        <v>15</v>
      </c>
      <c r="I5802" t="str">
        <f t="shared" si="11701"/>
        <v>Flodkrebs_15_20211201_DL2021053_IngridJespersensGymFrederiksborgGym</v>
      </c>
      <c r="J5802" t="str">
        <f t="shared" si="11702"/>
        <v>Flodkrebs</v>
      </c>
      <c r="K5802" t="str">
        <f t="shared" si="11703"/>
        <v>PosK</v>
      </c>
      <c r="L5802">
        <f t="shared" si="11704"/>
        <v>31.76</v>
      </c>
      <c r="M5802">
        <f t="shared" si="11705"/>
        <v>31.76</v>
      </c>
      <c r="N5802">
        <f t="shared" si="11706"/>
        <v>0</v>
      </c>
      <c r="O5802">
        <f t="shared" si="11707"/>
        <v>0</v>
      </c>
      <c r="Q5802">
        <f t="shared" ref="Q5802" si="11743">IF(L5804="No Ct",0,L5804)</f>
        <v>0</v>
      </c>
      <c r="R5802">
        <f t="shared" ref="R5802" si="11744">IF(L5805="No Ct",0,L5805)</f>
        <v>0</v>
      </c>
      <c r="S5802" t="str">
        <f t="shared" ref="S5802" si="11745">IF(AND(M5802&gt;0,N5802=0),"Valid","Invalid")</f>
        <v>Valid</v>
      </c>
      <c r="T5802" t="str">
        <f t="shared" ref="T5802" si="11746">IF(OR(Q5802&gt;1,R5802&gt;1),"Present","Absent")</f>
        <v>Absent</v>
      </c>
      <c r="U5802" t="str">
        <f t="shared" ref="U5802" si="11747">IF(OR(AND(Q5802&gt;1,Q5802&lt;41),AND(R5802&gt;1,R5802&lt;41)),"Ct&lt;41","Ct&gt;41")</f>
        <v>Ct&gt;41</v>
      </c>
      <c r="V5802" t="str">
        <f>VLOOKUP(J5802,Datasæt_Analysesystemer!$C$2:$D$68,2,FALSE)</f>
        <v>Flodkrebs</v>
      </c>
      <c r="W5802" t="str">
        <f t="shared" ref="W5802" si="11748">MID(F5802,10,9)</f>
        <v>DL2021053</v>
      </c>
      <c r="X5802" t="str">
        <f t="shared" ref="X5802" si="11749">W5802&amp;"_"&amp;V5802&amp;"_"&amp;S5802&amp;"_"&amp;T5802&amp;"_"&amp;U5802</f>
        <v>DL2021053_Flodkrebs_Valid_Absent_Ct&gt;41</v>
      </c>
    </row>
    <row r="5803" spans="1:24" x14ac:dyDescent="0.25">
      <c r="A5803" t="s">
        <v>292</v>
      </c>
      <c r="B5803" t="s">
        <v>1374</v>
      </c>
      <c r="C5803" t="s">
        <v>16</v>
      </c>
      <c r="D5803" s="6">
        <v>0.1</v>
      </c>
      <c r="E5803" s="6" t="s">
        <v>17</v>
      </c>
      <c r="F5803" t="s">
        <v>1543</v>
      </c>
      <c r="G5803" t="str">
        <f t="shared" si="11636"/>
        <v>DL2021053</v>
      </c>
      <c r="H5803" t="str">
        <f t="shared" si="11700"/>
        <v>15</v>
      </c>
      <c r="I5803" t="str">
        <f t="shared" si="11701"/>
        <v>Flodkrebs_15_20211201_DL2021053_IngridJespersensGymFrederiksborgGym</v>
      </c>
      <c r="J5803" t="str">
        <f t="shared" si="11702"/>
        <v>Flodkrebs</v>
      </c>
      <c r="K5803" t="str">
        <f t="shared" si="11703"/>
        <v>NegK</v>
      </c>
      <c r="L5803" t="str">
        <f t="shared" si="11704"/>
        <v>No Ct</v>
      </c>
      <c r="M5803" t="str">
        <f t="shared" si="11705"/>
        <v/>
      </c>
      <c r="N5803" t="str">
        <f t="shared" si="11706"/>
        <v/>
      </c>
      <c r="O5803" t="str">
        <f t="shared" si="11707"/>
        <v/>
      </c>
    </row>
    <row r="5804" spans="1:24" x14ac:dyDescent="0.25">
      <c r="A5804" t="s">
        <v>294</v>
      </c>
      <c r="B5804" t="s">
        <v>1375</v>
      </c>
      <c r="C5804" t="s">
        <v>20</v>
      </c>
      <c r="D5804" s="6">
        <v>0.1</v>
      </c>
      <c r="E5804" s="6" t="s">
        <v>17</v>
      </c>
      <c r="F5804" t="s">
        <v>1543</v>
      </c>
      <c r="G5804" t="str">
        <f t="shared" si="11636"/>
        <v>DL2021053</v>
      </c>
      <c r="H5804" t="str">
        <f t="shared" si="11700"/>
        <v>15</v>
      </c>
      <c r="I5804" t="str">
        <f t="shared" si="11701"/>
        <v>Flodkrebs_15_20211201_DL2021053_IngridJespersensGymFrederiksborgGym</v>
      </c>
      <c r="J5804" t="str">
        <f t="shared" si="11702"/>
        <v>Flodkrebs</v>
      </c>
      <c r="K5804" t="str">
        <f t="shared" si="11703"/>
        <v>eDNA</v>
      </c>
      <c r="L5804" t="str">
        <f t="shared" si="11704"/>
        <v>No Ct</v>
      </c>
      <c r="M5804" t="str">
        <f t="shared" si="11705"/>
        <v/>
      </c>
      <c r="N5804" t="str">
        <f t="shared" si="11706"/>
        <v/>
      </c>
      <c r="O5804" t="str">
        <f t="shared" si="11707"/>
        <v/>
      </c>
    </row>
    <row r="5805" spans="1:24" x14ac:dyDescent="0.25">
      <c r="A5805" t="s">
        <v>296</v>
      </c>
      <c r="B5805" t="s">
        <v>1375</v>
      </c>
      <c r="C5805" t="s">
        <v>20</v>
      </c>
      <c r="D5805" s="6">
        <v>0.1</v>
      </c>
      <c r="E5805" s="6" t="s">
        <v>17</v>
      </c>
      <c r="F5805" t="s">
        <v>1543</v>
      </c>
      <c r="G5805" t="str">
        <f t="shared" si="11636"/>
        <v>DL2021053</v>
      </c>
      <c r="H5805" t="str">
        <f t="shared" si="11700"/>
        <v>15</v>
      </c>
      <c r="I5805" t="str">
        <f t="shared" si="11701"/>
        <v>Flodkrebs_15_20211201_DL2021053_IngridJespersensGymFrederiksborgGym</v>
      </c>
      <c r="J5805" t="str">
        <f t="shared" si="11702"/>
        <v>Flodkrebs</v>
      </c>
      <c r="K5805" t="str">
        <f t="shared" si="11703"/>
        <v>eDNA</v>
      </c>
      <c r="L5805" t="str">
        <f t="shared" si="11704"/>
        <v>No Ct</v>
      </c>
      <c r="M5805" t="str">
        <f t="shared" si="11705"/>
        <v/>
      </c>
      <c r="N5805" t="str">
        <f t="shared" si="11706"/>
        <v/>
      </c>
      <c r="O5805" t="str">
        <f t="shared" si="11707"/>
        <v/>
      </c>
    </row>
    <row r="5806" spans="1:24" x14ac:dyDescent="0.25">
      <c r="A5806" t="s">
        <v>297</v>
      </c>
      <c r="B5806" t="s">
        <v>1376</v>
      </c>
      <c r="C5806" t="s">
        <v>13</v>
      </c>
      <c r="D5806" s="6">
        <v>0.1</v>
      </c>
      <c r="E5806" s="6">
        <v>30.14</v>
      </c>
      <c r="F5806" t="s">
        <v>1543</v>
      </c>
      <c r="G5806" t="str">
        <f t="shared" si="11636"/>
        <v>DL2021053</v>
      </c>
      <c r="H5806" t="str">
        <f t="shared" si="11700"/>
        <v>16</v>
      </c>
      <c r="I5806" t="str">
        <f t="shared" si="11701"/>
        <v>Flodkrebs_16_20211201_DL2021053_IngridJespersensGymFrederiksborgGym</v>
      </c>
      <c r="J5806" t="str">
        <f t="shared" si="11702"/>
        <v>Flodkrebs</v>
      </c>
      <c r="K5806" t="str">
        <f t="shared" si="11703"/>
        <v>PosK</v>
      </c>
      <c r="L5806">
        <f t="shared" si="11704"/>
        <v>30.14</v>
      </c>
      <c r="M5806">
        <f t="shared" si="11705"/>
        <v>30.14</v>
      </c>
      <c r="N5806">
        <f t="shared" si="11706"/>
        <v>0</v>
      </c>
      <c r="O5806">
        <f t="shared" si="11707"/>
        <v>0</v>
      </c>
      <c r="Q5806">
        <f t="shared" ref="Q5806" si="11750">IF(L5808="No Ct",0,L5808)</f>
        <v>0</v>
      </c>
      <c r="R5806">
        <f t="shared" ref="R5806" si="11751">IF(L5809="No Ct",0,L5809)</f>
        <v>0</v>
      </c>
      <c r="S5806" t="str">
        <f t="shared" ref="S5806" si="11752">IF(AND(M5806&gt;0,N5806=0),"Valid","Invalid")</f>
        <v>Valid</v>
      </c>
      <c r="T5806" t="str">
        <f t="shared" ref="T5806" si="11753">IF(OR(Q5806&gt;1,R5806&gt;1),"Present","Absent")</f>
        <v>Absent</v>
      </c>
      <c r="U5806" t="str">
        <f t="shared" ref="U5806" si="11754">IF(OR(AND(Q5806&gt;1,Q5806&lt;41),AND(R5806&gt;1,R5806&lt;41)),"Ct&lt;41","Ct&gt;41")</f>
        <v>Ct&gt;41</v>
      </c>
      <c r="V5806" t="str">
        <f>VLOOKUP(J5806,Datasæt_Analysesystemer!$C$2:$D$68,2,FALSE)</f>
        <v>Flodkrebs</v>
      </c>
      <c r="W5806" t="str">
        <f t="shared" ref="W5806" si="11755">MID(F5806,10,9)</f>
        <v>DL2021053</v>
      </c>
      <c r="X5806" t="str">
        <f t="shared" ref="X5806" si="11756">W5806&amp;"_"&amp;V5806&amp;"_"&amp;S5806&amp;"_"&amp;T5806&amp;"_"&amp;U5806</f>
        <v>DL2021053_Flodkrebs_Valid_Absent_Ct&gt;41</v>
      </c>
    </row>
    <row r="5807" spans="1:24" x14ac:dyDescent="0.25">
      <c r="A5807" t="s">
        <v>299</v>
      </c>
      <c r="B5807" t="s">
        <v>1377</v>
      </c>
      <c r="C5807" t="s">
        <v>16</v>
      </c>
      <c r="D5807" s="6">
        <v>0.1</v>
      </c>
      <c r="E5807" s="6" t="s">
        <v>17</v>
      </c>
      <c r="F5807" t="s">
        <v>1543</v>
      </c>
      <c r="G5807" t="str">
        <f t="shared" si="11636"/>
        <v>DL2021053</v>
      </c>
      <c r="H5807" t="str">
        <f t="shared" si="11700"/>
        <v>16</v>
      </c>
      <c r="I5807" t="str">
        <f t="shared" si="11701"/>
        <v>Flodkrebs_16_20211201_DL2021053_IngridJespersensGymFrederiksborgGym</v>
      </c>
      <c r="J5807" t="str">
        <f t="shared" si="11702"/>
        <v>Flodkrebs</v>
      </c>
      <c r="K5807" t="str">
        <f t="shared" si="11703"/>
        <v>NegK</v>
      </c>
      <c r="L5807" t="str">
        <f t="shared" si="11704"/>
        <v>No Ct</v>
      </c>
      <c r="M5807" t="str">
        <f t="shared" si="11705"/>
        <v/>
      </c>
      <c r="N5807" t="str">
        <f t="shared" si="11706"/>
        <v/>
      </c>
      <c r="O5807" t="str">
        <f t="shared" si="11707"/>
        <v/>
      </c>
    </row>
    <row r="5808" spans="1:24" x14ac:dyDescent="0.25">
      <c r="A5808" t="s">
        <v>301</v>
      </c>
      <c r="B5808" t="s">
        <v>1378</v>
      </c>
      <c r="C5808" t="s">
        <v>20</v>
      </c>
      <c r="D5808" s="6">
        <v>0.1</v>
      </c>
      <c r="E5808" s="6" t="s">
        <v>17</v>
      </c>
      <c r="F5808" t="s">
        <v>1543</v>
      </c>
      <c r="G5808" t="str">
        <f t="shared" si="11636"/>
        <v>DL2021053</v>
      </c>
      <c r="H5808" t="str">
        <f t="shared" si="11700"/>
        <v>16</v>
      </c>
      <c r="I5808" t="str">
        <f t="shared" si="11701"/>
        <v>Flodkrebs_16_20211201_DL2021053_IngridJespersensGymFrederiksborgGym</v>
      </c>
      <c r="J5808" t="str">
        <f t="shared" si="11702"/>
        <v>Flodkrebs</v>
      </c>
      <c r="K5808" t="str">
        <f t="shared" si="11703"/>
        <v>eDNA</v>
      </c>
      <c r="L5808" t="str">
        <f t="shared" si="11704"/>
        <v>No Ct</v>
      </c>
      <c r="M5808" t="str">
        <f t="shared" si="11705"/>
        <v/>
      </c>
      <c r="N5808" t="str">
        <f t="shared" si="11706"/>
        <v/>
      </c>
      <c r="O5808" t="str">
        <f t="shared" si="11707"/>
        <v/>
      </c>
    </row>
    <row r="5809" spans="1:24" x14ac:dyDescent="0.25">
      <c r="A5809" t="s">
        <v>303</v>
      </c>
      <c r="B5809" t="s">
        <v>1378</v>
      </c>
      <c r="C5809" t="s">
        <v>20</v>
      </c>
      <c r="D5809" s="6">
        <v>0.1</v>
      </c>
      <c r="E5809" s="6" t="s">
        <v>17</v>
      </c>
      <c r="F5809" t="s">
        <v>1543</v>
      </c>
      <c r="G5809" t="str">
        <f t="shared" si="11636"/>
        <v>DL2021053</v>
      </c>
      <c r="H5809" t="str">
        <f t="shared" si="11700"/>
        <v>16</v>
      </c>
      <c r="I5809" t="str">
        <f t="shared" si="11701"/>
        <v>Flodkrebs_16_20211201_DL2021053_IngridJespersensGymFrederiksborgGym</v>
      </c>
      <c r="J5809" t="str">
        <f t="shared" si="11702"/>
        <v>Flodkrebs</v>
      </c>
      <c r="K5809" t="str">
        <f t="shared" si="11703"/>
        <v>eDNA</v>
      </c>
      <c r="L5809" t="str">
        <f t="shared" si="11704"/>
        <v>No Ct</v>
      </c>
      <c r="M5809" t="str">
        <f t="shared" si="11705"/>
        <v/>
      </c>
      <c r="N5809" t="str">
        <f t="shared" si="11706"/>
        <v/>
      </c>
      <c r="O5809" t="str">
        <f t="shared" si="11707"/>
        <v/>
      </c>
    </row>
    <row r="5810" spans="1:24" x14ac:dyDescent="0.25">
      <c r="A5810" t="s">
        <v>304</v>
      </c>
      <c r="B5810" t="s">
        <v>1379</v>
      </c>
      <c r="C5810" t="s">
        <v>13</v>
      </c>
      <c r="D5810" s="6">
        <v>0.1</v>
      </c>
      <c r="E5810" s="6">
        <v>30.04</v>
      </c>
      <c r="F5810" t="s">
        <v>1543</v>
      </c>
      <c r="G5810" t="str">
        <f t="shared" ref="G5810:G5873" si="11757">MID(F5810,10,9)</f>
        <v>DL2021053</v>
      </c>
      <c r="H5810" t="str">
        <f t="shared" si="11700"/>
        <v>17</v>
      </c>
      <c r="I5810" t="str">
        <f t="shared" si="11701"/>
        <v>Signalkrebs_17_20211201_DL2021053_IngridJespersensGymFrederiksborgGym</v>
      </c>
      <c r="J5810" t="str">
        <f t="shared" si="11702"/>
        <v>Signalkrebs</v>
      </c>
      <c r="K5810" t="str">
        <f t="shared" si="11703"/>
        <v>PosK</v>
      </c>
      <c r="L5810">
        <f t="shared" si="11704"/>
        <v>30.04</v>
      </c>
      <c r="M5810">
        <f t="shared" si="11705"/>
        <v>30.04</v>
      </c>
      <c r="N5810">
        <f t="shared" si="11706"/>
        <v>0</v>
      </c>
      <c r="O5810">
        <f t="shared" si="11707"/>
        <v>0</v>
      </c>
      <c r="Q5810">
        <f t="shared" ref="Q5810" si="11758">IF(L5812="No Ct",0,L5812)</f>
        <v>0</v>
      </c>
      <c r="R5810">
        <f t="shared" ref="R5810" si="11759">IF(L5813="No Ct",0,L5813)</f>
        <v>0</v>
      </c>
      <c r="S5810" t="str">
        <f t="shared" ref="S5810" si="11760">IF(AND(M5810&gt;0,N5810=0),"Valid","Invalid")</f>
        <v>Valid</v>
      </c>
      <c r="T5810" t="str">
        <f t="shared" ref="T5810" si="11761">IF(OR(Q5810&gt;1,R5810&gt;1),"Present","Absent")</f>
        <v>Absent</v>
      </c>
      <c r="U5810" t="str">
        <f t="shared" ref="U5810" si="11762">IF(OR(AND(Q5810&gt;1,Q5810&lt;41),AND(R5810&gt;1,R5810&lt;41)),"Ct&lt;41","Ct&gt;41")</f>
        <v>Ct&gt;41</v>
      </c>
      <c r="V5810" t="str">
        <f>VLOOKUP(J5810,Datasæt_Analysesystemer!$C$2:$D$68,2,FALSE)</f>
        <v>Signalkrebs</v>
      </c>
      <c r="W5810" t="str">
        <f t="shared" ref="W5810" si="11763">MID(F5810,10,9)</f>
        <v>DL2021053</v>
      </c>
      <c r="X5810" t="str">
        <f t="shared" ref="X5810" si="11764">W5810&amp;"_"&amp;V5810&amp;"_"&amp;S5810&amp;"_"&amp;T5810&amp;"_"&amp;U5810</f>
        <v>DL2021053_Signalkrebs_Valid_Absent_Ct&gt;41</v>
      </c>
    </row>
    <row r="5811" spans="1:24" x14ac:dyDescent="0.25">
      <c r="A5811" t="s">
        <v>306</v>
      </c>
      <c r="B5811" t="s">
        <v>1380</v>
      </c>
      <c r="C5811" t="s">
        <v>16</v>
      </c>
      <c r="D5811" s="6">
        <v>0.1</v>
      </c>
      <c r="E5811" s="6" t="s">
        <v>17</v>
      </c>
      <c r="F5811" t="s">
        <v>1543</v>
      </c>
      <c r="G5811" t="str">
        <f t="shared" si="11757"/>
        <v>DL2021053</v>
      </c>
      <c r="H5811" t="str">
        <f t="shared" si="11700"/>
        <v>17</v>
      </c>
      <c r="I5811" t="str">
        <f t="shared" si="11701"/>
        <v>Signalkrebs_17_20211201_DL2021053_IngridJespersensGymFrederiksborgGym</v>
      </c>
      <c r="J5811" t="str">
        <f t="shared" si="11702"/>
        <v>Signalkrebs</v>
      </c>
      <c r="K5811" t="str">
        <f t="shared" si="11703"/>
        <v>NegK</v>
      </c>
      <c r="L5811" t="str">
        <f t="shared" si="11704"/>
        <v>No Ct</v>
      </c>
      <c r="M5811" t="str">
        <f t="shared" si="11705"/>
        <v/>
      </c>
      <c r="N5811" t="str">
        <f t="shared" si="11706"/>
        <v/>
      </c>
      <c r="O5811" t="str">
        <f t="shared" si="11707"/>
        <v/>
      </c>
    </row>
    <row r="5812" spans="1:24" x14ac:dyDescent="0.25">
      <c r="A5812" t="s">
        <v>308</v>
      </c>
      <c r="B5812" t="s">
        <v>1381</v>
      </c>
      <c r="C5812" t="s">
        <v>20</v>
      </c>
      <c r="D5812" s="6">
        <v>0.1</v>
      </c>
      <c r="E5812" s="6" t="s">
        <v>17</v>
      </c>
      <c r="F5812" t="s">
        <v>1543</v>
      </c>
      <c r="G5812" t="str">
        <f t="shared" si="11757"/>
        <v>DL2021053</v>
      </c>
      <c r="H5812" t="str">
        <f t="shared" si="11700"/>
        <v>17</v>
      </c>
      <c r="I5812" t="str">
        <f t="shared" si="11701"/>
        <v>Signalkrebs_17_20211201_DL2021053_IngridJespersensGymFrederiksborgGym</v>
      </c>
      <c r="J5812" t="str">
        <f t="shared" si="11702"/>
        <v>Signalkrebs</v>
      </c>
      <c r="K5812" t="str">
        <f t="shared" si="11703"/>
        <v>eDNA</v>
      </c>
      <c r="L5812" t="str">
        <f t="shared" si="11704"/>
        <v>No Ct</v>
      </c>
      <c r="M5812" t="str">
        <f t="shared" si="11705"/>
        <v/>
      </c>
      <c r="N5812" t="str">
        <f t="shared" si="11706"/>
        <v/>
      </c>
      <c r="O5812" t="str">
        <f t="shared" si="11707"/>
        <v/>
      </c>
    </row>
    <row r="5813" spans="1:24" x14ac:dyDescent="0.25">
      <c r="A5813" t="s">
        <v>310</v>
      </c>
      <c r="B5813" t="s">
        <v>1381</v>
      </c>
      <c r="C5813" t="s">
        <v>20</v>
      </c>
      <c r="D5813" s="6">
        <v>0.1</v>
      </c>
      <c r="E5813" s="6" t="s">
        <v>17</v>
      </c>
      <c r="F5813" t="s">
        <v>1543</v>
      </c>
      <c r="G5813" t="str">
        <f t="shared" si="11757"/>
        <v>DL2021053</v>
      </c>
      <c r="H5813" t="str">
        <f t="shared" si="11700"/>
        <v>17</v>
      </c>
      <c r="I5813" t="str">
        <f t="shared" si="11701"/>
        <v>Signalkrebs_17_20211201_DL2021053_IngridJespersensGymFrederiksborgGym</v>
      </c>
      <c r="J5813" t="str">
        <f t="shared" si="11702"/>
        <v>Signalkrebs</v>
      </c>
      <c r="K5813" t="str">
        <f t="shared" si="11703"/>
        <v>eDNA</v>
      </c>
      <c r="L5813" t="str">
        <f t="shared" si="11704"/>
        <v>No Ct</v>
      </c>
      <c r="M5813" t="str">
        <f t="shared" si="11705"/>
        <v/>
      </c>
      <c r="N5813" t="str">
        <f t="shared" si="11706"/>
        <v/>
      </c>
      <c r="O5813" t="str">
        <f t="shared" si="11707"/>
        <v/>
      </c>
    </row>
    <row r="5814" spans="1:24" x14ac:dyDescent="0.25">
      <c r="A5814" t="s">
        <v>311</v>
      </c>
      <c r="B5814" t="s">
        <v>1382</v>
      </c>
      <c r="C5814" t="s">
        <v>13</v>
      </c>
      <c r="D5814" s="6">
        <v>0.1</v>
      </c>
      <c r="E5814" s="6" t="s">
        <v>17</v>
      </c>
      <c r="F5814" t="s">
        <v>1543</v>
      </c>
      <c r="G5814" t="str">
        <f t="shared" si="11757"/>
        <v>DL2021053</v>
      </c>
      <c r="H5814" t="str">
        <f t="shared" si="11700"/>
        <v>18</v>
      </c>
      <c r="I5814" t="str">
        <f t="shared" si="11701"/>
        <v>Signalkrebs_18_20211201_DL2021053_IngridJespersensGymFrederiksborgGym</v>
      </c>
      <c r="J5814" t="str">
        <f t="shared" si="11702"/>
        <v>Signalkrebs</v>
      </c>
      <c r="K5814" t="str">
        <f t="shared" si="11703"/>
        <v>PosK</v>
      </c>
      <c r="L5814" t="str">
        <f t="shared" si="11704"/>
        <v>No Ct</v>
      </c>
      <c r="M5814">
        <f t="shared" si="11705"/>
        <v>0</v>
      </c>
      <c r="N5814">
        <f t="shared" si="11706"/>
        <v>0</v>
      </c>
      <c r="O5814">
        <f t="shared" si="11707"/>
        <v>0</v>
      </c>
      <c r="Q5814">
        <f t="shared" ref="Q5814" si="11765">IF(L5816="No Ct",0,L5816)</f>
        <v>0</v>
      </c>
      <c r="R5814">
        <f t="shared" ref="R5814" si="11766">IF(L5817="No Ct",0,L5817)</f>
        <v>0</v>
      </c>
      <c r="S5814" t="str">
        <f t="shared" ref="S5814" si="11767">IF(AND(M5814&gt;0,N5814=0),"Valid","Invalid")</f>
        <v>Invalid</v>
      </c>
      <c r="T5814" t="str">
        <f t="shared" ref="T5814" si="11768">IF(OR(Q5814&gt;1,R5814&gt;1),"Present","Absent")</f>
        <v>Absent</v>
      </c>
      <c r="U5814" t="str">
        <f t="shared" ref="U5814" si="11769">IF(OR(AND(Q5814&gt;1,Q5814&lt;41),AND(R5814&gt;1,R5814&lt;41)),"Ct&lt;41","Ct&gt;41")</f>
        <v>Ct&gt;41</v>
      </c>
      <c r="V5814" t="str">
        <f>VLOOKUP(J5814,Datasæt_Analysesystemer!$C$2:$D$68,2,FALSE)</f>
        <v>Signalkrebs</v>
      </c>
      <c r="W5814" t="str">
        <f t="shared" ref="W5814" si="11770">MID(F5814,10,9)</f>
        <v>DL2021053</v>
      </c>
      <c r="X5814" t="str">
        <f t="shared" ref="X5814" si="11771">W5814&amp;"_"&amp;V5814&amp;"_"&amp;S5814&amp;"_"&amp;T5814&amp;"_"&amp;U5814</f>
        <v>DL2021053_Signalkrebs_Invalid_Absent_Ct&gt;41</v>
      </c>
    </row>
    <row r="5815" spans="1:24" x14ac:dyDescent="0.25">
      <c r="A5815" t="s">
        <v>313</v>
      </c>
      <c r="B5815" t="s">
        <v>1383</v>
      </c>
      <c r="C5815" t="s">
        <v>16</v>
      </c>
      <c r="D5815" s="6">
        <v>0.1</v>
      </c>
      <c r="E5815" s="6" t="s">
        <v>17</v>
      </c>
      <c r="F5815" t="s">
        <v>1543</v>
      </c>
      <c r="G5815" t="str">
        <f t="shared" si="11757"/>
        <v>DL2021053</v>
      </c>
      <c r="H5815" t="str">
        <f t="shared" si="11700"/>
        <v>18</v>
      </c>
      <c r="I5815" t="str">
        <f t="shared" si="11701"/>
        <v>Signalkrebs_18_20211201_DL2021053_IngridJespersensGymFrederiksborgGym</v>
      </c>
      <c r="J5815" t="str">
        <f t="shared" si="11702"/>
        <v>Signalkrebs</v>
      </c>
      <c r="K5815" t="str">
        <f t="shared" si="11703"/>
        <v>NegK</v>
      </c>
      <c r="L5815" t="str">
        <f t="shared" si="11704"/>
        <v>No Ct</v>
      </c>
      <c r="M5815" t="str">
        <f t="shared" si="11705"/>
        <v/>
      </c>
      <c r="N5815" t="str">
        <f t="shared" si="11706"/>
        <v/>
      </c>
      <c r="O5815" t="str">
        <f t="shared" si="11707"/>
        <v/>
      </c>
    </row>
    <row r="5816" spans="1:24" x14ac:dyDescent="0.25">
      <c r="A5816" t="s">
        <v>315</v>
      </c>
      <c r="B5816" t="s">
        <v>1384</v>
      </c>
      <c r="C5816" t="s">
        <v>20</v>
      </c>
      <c r="D5816" s="6">
        <v>0.1</v>
      </c>
      <c r="E5816" s="6" t="s">
        <v>17</v>
      </c>
      <c r="F5816" t="s">
        <v>1543</v>
      </c>
      <c r="G5816" t="str">
        <f t="shared" si="11757"/>
        <v>DL2021053</v>
      </c>
      <c r="H5816" t="str">
        <f t="shared" si="11700"/>
        <v>18</v>
      </c>
      <c r="I5816" t="str">
        <f t="shared" si="11701"/>
        <v>Signalkrebs_18_20211201_DL2021053_IngridJespersensGymFrederiksborgGym</v>
      </c>
      <c r="J5816" t="str">
        <f t="shared" si="11702"/>
        <v>Signalkrebs</v>
      </c>
      <c r="K5816" t="str">
        <f t="shared" si="11703"/>
        <v>eDNA</v>
      </c>
      <c r="L5816" t="str">
        <f t="shared" si="11704"/>
        <v>No Ct</v>
      </c>
      <c r="M5816" t="str">
        <f t="shared" si="11705"/>
        <v/>
      </c>
      <c r="N5816" t="str">
        <f t="shared" si="11706"/>
        <v/>
      </c>
      <c r="O5816" t="str">
        <f t="shared" si="11707"/>
        <v/>
      </c>
    </row>
    <row r="5817" spans="1:24" x14ac:dyDescent="0.25">
      <c r="A5817" t="s">
        <v>317</v>
      </c>
      <c r="B5817" t="s">
        <v>1384</v>
      </c>
      <c r="C5817" t="s">
        <v>20</v>
      </c>
      <c r="D5817" s="6">
        <v>0.1</v>
      </c>
      <c r="E5817" s="6" t="s">
        <v>17</v>
      </c>
      <c r="F5817" t="s">
        <v>1543</v>
      </c>
      <c r="G5817" t="str">
        <f t="shared" si="11757"/>
        <v>DL2021053</v>
      </c>
      <c r="H5817" t="str">
        <f t="shared" si="11700"/>
        <v>18</v>
      </c>
      <c r="I5817" t="str">
        <f t="shared" si="11701"/>
        <v>Signalkrebs_18_20211201_DL2021053_IngridJespersensGymFrederiksborgGym</v>
      </c>
      <c r="J5817" t="str">
        <f t="shared" si="11702"/>
        <v>Signalkrebs</v>
      </c>
      <c r="K5817" t="str">
        <f t="shared" si="11703"/>
        <v>eDNA</v>
      </c>
      <c r="L5817" t="str">
        <f t="shared" si="11704"/>
        <v>No Ct</v>
      </c>
      <c r="M5817" t="str">
        <f t="shared" si="11705"/>
        <v/>
      </c>
      <c r="N5817" t="str">
        <f t="shared" si="11706"/>
        <v/>
      </c>
      <c r="O5817" t="str">
        <f t="shared" si="11707"/>
        <v/>
      </c>
    </row>
    <row r="5818" spans="1:24" x14ac:dyDescent="0.25">
      <c r="A5818" t="s">
        <v>318</v>
      </c>
      <c r="B5818" t="s">
        <v>1385</v>
      </c>
      <c r="C5818" t="s">
        <v>13</v>
      </c>
      <c r="D5818" s="6">
        <v>0.1</v>
      </c>
      <c r="E5818" s="6">
        <v>31.76</v>
      </c>
      <c r="F5818" t="s">
        <v>1543</v>
      </c>
      <c r="G5818" t="str">
        <f t="shared" si="11757"/>
        <v>DL2021053</v>
      </c>
      <c r="H5818" t="str">
        <f t="shared" si="11700"/>
        <v>19</v>
      </c>
      <c r="I5818" t="str">
        <f t="shared" si="11701"/>
        <v>GaliziskSumpkrebs_19_20211201_DL2021053_IngridJespersensGymFrederiksborgGym</v>
      </c>
      <c r="J5818" t="str">
        <f t="shared" si="11702"/>
        <v>GaliziskSumpkrebs</v>
      </c>
      <c r="K5818" t="str">
        <f t="shared" si="11703"/>
        <v>PosK</v>
      </c>
      <c r="L5818">
        <f t="shared" si="11704"/>
        <v>31.76</v>
      </c>
      <c r="M5818">
        <f t="shared" si="11705"/>
        <v>31.76</v>
      </c>
      <c r="N5818">
        <f t="shared" si="11706"/>
        <v>0</v>
      </c>
      <c r="O5818">
        <f t="shared" si="11707"/>
        <v>0</v>
      </c>
      <c r="Q5818">
        <f t="shared" ref="Q5818" si="11772">IF(L5820="No Ct",0,L5820)</f>
        <v>0</v>
      </c>
      <c r="R5818">
        <f t="shared" ref="R5818" si="11773">IF(L5821="No Ct",0,L5821)</f>
        <v>0</v>
      </c>
      <c r="S5818" t="str">
        <f t="shared" ref="S5818" si="11774">IF(AND(M5818&gt;0,N5818=0),"Valid","Invalid")</f>
        <v>Valid</v>
      </c>
      <c r="T5818" t="str">
        <f t="shared" ref="T5818" si="11775">IF(OR(Q5818&gt;1,R5818&gt;1),"Present","Absent")</f>
        <v>Absent</v>
      </c>
      <c r="U5818" t="str">
        <f t="shared" ref="U5818" si="11776">IF(OR(AND(Q5818&gt;1,Q5818&lt;41),AND(R5818&gt;1,R5818&lt;41)),"Ct&lt;41","Ct&gt;41")</f>
        <v>Ct&gt;41</v>
      </c>
      <c r="V5818" t="str">
        <f>VLOOKUP(J5818,Datasæt_Analysesystemer!$C$2:$D$68,2,FALSE)</f>
        <v>Galizisk sumpkrebs</v>
      </c>
      <c r="W5818" t="str">
        <f t="shared" ref="W5818" si="11777">MID(F5818,10,9)</f>
        <v>DL2021053</v>
      </c>
      <c r="X5818" t="str">
        <f t="shared" ref="X5818" si="11778">W5818&amp;"_"&amp;V5818&amp;"_"&amp;S5818&amp;"_"&amp;T5818&amp;"_"&amp;U5818</f>
        <v>DL2021053_Galizisk sumpkrebs_Valid_Absent_Ct&gt;41</v>
      </c>
    </row>
    <row r="5819" spans="1:24" x14ac:dyDescent="0.25">
      <c r="A5819" t="s">
        <v>320</v>
      </c>
      <c r="B5819" t="s">
        <v>1386</v>
      </c>
      <c r="C5819" t="s">
        <v>16</v>
      </c>
      <c r="D5819" s="6">
        <v>0.1</v>
      </c>
      <c r="E5819" s="6" t="s">
        <v>17</v>
      </c>
      <c r="F5819" t="s">
        <v>1543</v>
      </c>
      <c r="G5819" t="str">
        <f t="shared" si="11757"/>
        <v>DL2021053</v>
      </c>
      <c r="H5819" t="str">
        <f t="shared" si="11700"/>
        <v>19</v>
      </c>
      <c r="I5819" t="str">
        <f t="shared" si="11701"/>
        <v>GaliziskSumpkrebs_19_20211201_DL2021053_IngridJespersensGymFrederiksborgGym</v>
      </c>
      <c r="J5819" t="str">
        <f t="shared" si="11702"/>
        <v>GaliziskSumpkrebs</v>
      </c>
      <c r="K5819" t="str">
        <f t="shared" si="11703"/>
        <v>NegK</v>
      </c>
      <c r="L5819" t="str">
        <f t="shared" si="11704"/>
        <v>No Ct</v>
      </c>
      <c r="M5819" t="str">
        <f t="shared" si="11705"/>
        <v/>
      </c>
      <c r="N5819" t="str">
        <f t="shared" si="11706"/>
        <v/>
      </c>
      <c r="O5819" t="str">
        <f t="shared" si="11707"/>
        <v/>
      </c>
    </row>
    <row r="5820" spans="1:24" x14ac:dyDescent="0.25">
      <c r="A5820" t="s">
        <v>322</v>
      </c>
      <c r="B5820" t="s">
        <v>1387</v>
      </c>
      <c r="C5820" t="s">
        <v>20</v>
      </c>
      <c r="D5820" s="6">
        <v>0.1</v>
      </c>
      <c r="E5820" s="6" t="s">
        <v>17</v>
      </c>
      <c r="F5820" t="s">
        <v>1543</v>
      </c>
      <c r="G5820" t="str">
        <f t="shared" si="11757"/>
        <v>DL2021053</v>
      </c>
      <c r="H5820" t="str">
        <f t="shared" si="11700"/>
        <v>19</v>
      </c>
      <c r="I5820" t="str">
        <f t="shared" si="11701"/>
        <v>GaliziskSumpkrebs_19_20211201_DL2021053_IngridJespersensGymFrederiksborgGym</v>
      </c>
      <c r="J5820" t="str">
        <f t="shared" si="11702"/>
        <v>GaliziskSumpkrebs</v>
      </c>
      <c r="K5820" t="str">
        <f t="shared" si="11703"/>
        <v>eDNA</v>
      </c>
      <c r="L5820" t="str">
        <f t="shared" si="11704"/>
        <v>No Ct</v>
      </c>
      <c r="M5820" t="str">
        <f t="shared" si="11705"/>
        <v/>
      </c>
      <c r="N5820" t="str">
        <f t="shared" si="11706"/>
        <v/>
      </c>
      <c r="O5820" t="str">
        <f t="shared" si="11707"/>
        <v/>
      </c>
    </row>
    <row r="5821" spans="1:24" x14ac:dyDescent="0.25">
      <c r="A5821" t="s">
        <v>324</v>
      </c>
      <c r="B5821" t="s">
        <v>1387</v>
      </c>
      <c r="C5821" t="s">
        <v>20</v>
      </c>
      <c r="D5821" s="6">
        <v>0.1</v>
      </c>
      <c r="E5821" s="6" t="s">
        <v>17</v>
      </c>
      <c r="F5821" t="s">
        <v>1543</v>
      </c>
      <c r="G5821" t="str">
        <f t="shared" si="11757"/>
        <v>DL2021053</v>
      </c>
      <c r="H5821" t="str">
        <f t="shared" si="11700"/>
        <v>19</v>
      </c>
      <c r="I5821" t="str">
        <f t="shared" si="11701"/>
        <v>GaliziskSumpkrebs_19_20211201_DL2021053_IngridJespersensGymFrederiksborgGym</v>
      </c>
      <c r="J5821" t="str">
        <f t="shared" si="11702"/>
        <v>GaliziskSumpkrebs</v>
      </c>
      <c r="K5821" t="str">
        <f t="shared" si="11703"/>
        <v>eDNA</v>
      </c>
      <c r="L5821" t="str">
        <f t="shared" si="11704"/>
        <v>No Ct</v>
      </c>
      <c r="M5821" t="str">
        <f t="shared" si="11705"/>
        <v/>
      </c>
      <c r="N5821" t="str">
        <f t="shared" si="11706"/>
        <v/>
      </c>
      <c r="O5821" t="str">
        <f t="shared" si="11707"/>
        <v/>
      </c>
    </row>
    <row r="5822" spans="1:24" x14ac:dyDescent="0.25">
      <c r="A5822" t="s">
        <v>325</v>
      </c>
      <c r="B5822" t="s">
        <v>1388</v>
      </c>
      <c r="C5822" t="s">
        <v>13</v>
      </c>
      <c r="D5822" s="6">
        <v>0.1</v>
      </c>
      <c r="E5822" s="6">
        <v>31.78</v>
      </c>
      <c r="F5822" t="s">
        <v>1543</v>
      </c>
      <c r="G5822" t="str">
        <f t="shared" si="11757"/>
        <v>DL2021053</v>
      </c>
      <c r="H5822" t="str">
        <f t="shared" si="11700"/>
        <v>20</v>
      </c>
      <c r="I5822" t="str">
        <f t="shared" si="11701"/>
        <v>GaliziskSumpkrebs_20_20211201_DL2021053_IngridJespersensGymFrederiksborgGym</v>
      </c>
      <c r="J5822" t="str">
        <f t="shared" si="11702"/>
        <v>GaliziskSumpkrebs</v>
      </c>
      <c r="K5822" t="str">
        <f t="shared" si="11703"/>
        <v>PosK</v>
      </c>
      <c r="L5822">
        <f t="shared" si="11704"/>
        <v>31.78</v>
      </c>
      <c r="M5822">
        <f t="shared" si="11705"/>
        <v>31.78</v>
      </c>
      <c r="N5822">
        <f t="shared" si="11706"/>
        <v>0</v>
      </c>
      <c r="O5822">
        <f t="shared" si="11707"/>
        <v>0</v>
      </c>
      <c r="Q5822">
        <f t="shared" ref="Q5822" si="11779">IF(L5824="No Ct",0,L5824)</f>
        <v>0</v>
      </c>
      <c r="R5822">
        <f t="shared" ref="R5822" si="11780">IF(L5825="No Ct",0,L5825)</f>
        <v>0</v>
      </c>
      <c r="S5822" t="str">
        <f t="shared" ref="S5822" si="11781">IF(AND(M5822&gt;0,N5822=0),"Valid","Invalid")</f>
        <v>Valid</v>
      </c>
      <c r="T5822" t="str">
        <f t="shared" ref="T5822" si="11782">IF(OR(Q5822&gt;1,R5822&gt;1),"Present","Absent")</f>
        <v>Absent</v>
      </c>
      <c r="U5822" t="str">
        <f t="shared" ref="U5822" si="11783">IF(OR(AND(Q5822&gt;1,Q5822&lt;41),AND(R5822&gt;1,R5822&lt;41)),"Ct&lt;41","Ct&gt;41")</f>
        <v>Ct&gt;41</v>
      </c>
      <c r="V5822" t="str">
        <f>VLOOKUP(J5822,Datasæt_Analysesystemer!$C$2:$D$68,2,FALSE)</f>
        <v>Galizisk sumpkrebs</v>
      </c>
      <c r="W5822" t="str">
        <f t="shared" ref="W5822" si="11784">MID(F5822,10,9)</f>
        <v>DL2021053</v>
      </c>
      <c r="X5822" t="str">
        <f t="shared" ref="X5822" si="11785">W5822&amp;"_"&amp;V5822&amp;"_"&amp;S5822&amp;"_"&amp;T5822&amp;"_"&amp;U5822</f>
        <v>DL2021053_Galizisk sumpkrebs_Valid_Absent_Ct&gt;41</v>
      </c>
    </row>
    <row r="5823" spans="1:24" x14ac:dyDescent="0.25">
      <c r="A5823" t="s">
        <v>327</v>
      </c>
      <c r="B5823" t="s">
        <v>1389</v>
      </c>
      <c r="C5823" t="s">
        <v>16</v>
      </c>
      <c r="D5823" s="6">
        <v>0.1</v>
      </c>
      <c r="E5823" s="6" t="s">
        <v>17</v>
      </c>
      <c r="F5823" t="s">
        <v>1543</v>
      </c>
      <c r="G5823" t="str">
        <f t="shared" si="11757"/>
        <v>DL2021053</v>
      </c>
      <c r="H5823" t="str">
        <f t="shared" si="11700"/>
        <v>20</v>
      </c>
      <c r="I5823" t="str">
        <f t="shared" si="11701"/>
        <v>GaliziskSumpkrebs_20_20211201_DL2021053_IngridJespersensGymFrederiksborgGym</v>
      </c>
      <c r="J5823" t="str">
        <f t="shared" si="11702"/>
        <v>GaliziskSumpkrebs</v>
      </c>
      <c r="K5823" t="str">
        <f t="shared" si="11703"/>
        <v>NegK</v>
      </c>
      <c r="L5823" t="str">
        <f t="shared" si="11704"/>
        <v>No Ct</v>
      </c>
      <c r="M5823" t="str">
        <f t="shared" si="11705"/>
        <v/>
      </c>
      <c r="N5823" t="str">
        <f t="shared" si="11706"/>
        <v/>
      </c>
      <c r="O5823" t="str">
        <f t="shared" si="11707"/>
        <v/>
      </c>
    </row>
    <row r="5824" spans="1:24" x14ac:dyDescent="0.25">
      <c r="A5824" t="s">
        <v>329</v>
      </c>
      <c r="B5824" t="s">
        <v>1390</v>
      </c>
      <c r="C5824" t="s">
        <v>20</v>
      </c>
      <c r="D5824" s="6">
        <v>0.1</v>
      </c>
      <c r="E5824" s="6" t="s">
        <v>17</v>
      </c>
      <c r="F5824" t="s">
        <v>1543</v>
      </c>
      <c r="G5824" t="str">
        <f t="shared" si="11757"/>
        <v>DL2021053</v>
      </c>
      <c r="H5824" t="str">
        <f t="shared" si="11700"/>
        <v>20</v>
      </c>
      <c r="I5824" t="str">
        <f t="shared" si="11701"/>
        <v>GaliziskSumpkrebs_20_20211201_DL2021053_IngridJespersensGymFrederiksborgGym</v>
      </c>
      <c r="J5824" t="str">
        <f t="shared" si="11702"/>
        <v>GaliziskSumpkrebs</v>
      </c>
      <c r="K5824" t="str">
        <f t="shared" si="11703"/>
        <v>eDNA</v>
      </c>
      <c r="L5824" t="str">
        <f t="shared" si="11704"/>
        <v>No Ct</v>
      </c>
      <c r="M5824" t="str">
        <f t="shared" si="11705"/>
        <v/>
      </c>
      <c r="N5824" t="str">
        <f t="shared" si="11706"/>
        <v/>
      </c>
      <c r="O5824" t="str">
        <f t="shared" si="11707"/>
        <v/>
      </c>
    </row>
    <row r="5825" spans="1:24" x14ac:dyDescent="0.25">
      <c r="A5825" t="s">
        <v>331</v>
      </c>
      <c r="B5825" t="s">
        <v>1390</v>
      </c>
      <c r="C5825" t="s">
        <v>20</v>
      </c>
      <c r="D5825" s="6">
        <v>0.1</v>
      </c>
      <c r="E5825" s="6" t="s">
        <v>17</v>
      </c>
      <c r="F5825" t="s">
        <v>1543</v>
      </c>
      <c r="G5825" t="str">
        <f t="shared" si="11757"/>
        <v>DL2021053</v>
      </c>
      <c r="H5825" t="str">
        <f t="shared" si="11700"/>
        <v>20</v>
      </c>
      <c r="I5825" t="str">
        <f t="shared" si="11701"/>
        <v>GaliziskSumpkrebs_20_20211201_DL2021053_IngridJespersensGymFrederiksborgGym</v>
      </c>
      <c r="J5825" t="str">
        <f t="shared" si="11702"/>
        <v>GaliziskSumpkrebs</v>
      </c>
      <c r="K5825" t="str">
        <f t="shared" si="11703"/>
        <v>eDNA</v>
      </c>
      <c r="L5825" t="str">
        <f t="shared" si="11704"/>
        <v>No Ct</v>
      </c>
      <c r="M5825" t="str">
        <f t="shared" si="11705"/>
        <v/>
      </c>
      <c r="N5825" t="str">
        <f t="shared" si="11706"/>
        <v/>
      </c>
      <c r="O5825" t="str">
        <f t="shared" si="11707"/>
        <v/>
      </c>
    </row>
    <row r="5826" spans="1:24" x14ac:dyDescent="0.25">
      <c r="A5826" t="s">
        <v>390</v>
      </c>
      <c r="B5826" t="s">
        <v>1391</v>
      </c>
      <c r="C5826" t="s">
        <v>13</v>
      </c>
      <c r="D5826" s="6">
        <v>0.1</v>
      </c>
      <c r="E5826" s="6">
        <v>34.47</v>
      </c>
      <c r="F5826" t="s">
        <v>1543</v>
      </c>
      <c r="G5826" t="str">
        <f t="shared" si="11757"/>
        <v>DL2021053</v>
      </c>
      <c r="H5826" t="str">
        <f t="shared" si="11700"/>
        <v>21</v>
      </c>
      <c r="I5826" t="str">
        <f t="shared" si="11701"/>
        <v>KinesiskUldhaandskrabbe_21_20211201_DL2021053_IngridJespersensGymFrederiksborgGym</v>
      </c>
      <c r="J5826" t="str">
        <f t="shared" si="11702"/>
        <v>KinesiskUldhaandskrabbe</v>
      </c>
      <c r="K5826" t="str">
        <f t="shared" si="11703"/>
        <v>PosK</v>
      </c>
      <c r="L5826">
        <f t="shared" si="11704"/>
        <v>34.47</v>
      </c>
      <c r="M5826">
        <f t="shared" si="11705"/>
        <v>34.47</v>
      </c>
      <c r="N5826">
        <f t="shared" si="11706"/>
        <v>0</v>
      </c>
      <c r="O5826">
        <f t="shared" si="11707"/>
        <v>0</v>
      </c>
      <c r="Q5826">
        <f t="shared" ref="Q5826" si="11786">IF(L5828="No Ct",0,L5828)</f>
        <v>0</v>
      </c>
      <c r="R5826">
        <f t="shared" ref="R5826" si="11787">IF(L5829="No Ct",0,L5829)</f>
        <v>0</v>
      </c>
      <c r="S5826" t="str">
        <f t="shared" ref="S5826" si="11788">IF(AND(M5826&gt;0,N5826=0),"Valid","Invalid")</f>
        <v>Valid</v>
      </c>
      <c r="T5826" t="str">
        <f t="shared" ref="T5826" si="11789">IF(OR(Q5826&gt;1,R5826&gt;1),"Present","Absent")</f>
        <v>Absent</v>
      </c>
      <c r="U5826" t="str">
        <f t="shared" ref="U5826" si="11790">IF(OR(AND(Q5826&gt;1,Q5826&lt;41),AND(R5826&gt;1,R5826&lt;41)),"Ct&lt;41","Ct&gt;41")</f>
        <v>Ct&gt;41</v>
      </c>
      <c r="V5826" t="str">
        <f>VLOOKUP(J5826,Datasæt_Analysesystemer!$C$2:$D$68,2,FALSE)</f>
        <v>Kinesisk uldhåndskrabbe</v>
      </c>
      <c r="W5826" t="str">
        <f t="shared" ref="W5826" si="11791">MID(F5826,10,9)</f>
        <v>DL2021053</v>
      </c>
      <c r="X5826" t="str">
        <f t="shared" ref="X5826" si="11792">W5826&amp;"_"&amp;V5826&amp;"_"&amp;S5826&amp;"_"&amp;T5826&amp;"_"&amp;U5826</f>
        <v>DL2021053_Kinesisk uldhåndskrabbe_Valid_Absent_Ct&gt;41</v>
      </c>
    </row>
    <row r="5827" spans="1:24" x14ac:dyDescent="0.25">
      <c r="A5827" t="s">
        <v>392</v>
      </c>
      <c r="B5827" t="s">
        <v>1392</v>
      </c>
      <c r="C5827" t="s">
        <v>16</v>
      </c>
      <c r="D5827" s="6">
        <v>0.1</v>
      </c>
      <c r="E5827" s="6" t="s">
        <v>17</v>
      </c>
      <c r="F5827" t="s">
        <v>1543</v>
      </c>
      <c r="G5827" t="str">
        <f t="shared" si="11757"/>
        <v>DL2021053</v>
      </c>
      <c r="H5827" t="str">
        <f t="shared" si="11700"/>
        <v>21</v>
      </c>
      <c r="I5827" t="str">
        <f t="shared" si="11701"/>
        <v>KinesiskUldhaandskrabbe_21_20211201_DL2021053_IngridJespersensGymFrederiksborgGym</v>
      </c>
      <c r="J5827" t="str">
        <f t="shared" si="11702"/>
        <v>KinesiskUldhaandskrabbe</v>
      </c>
      <c r="K5827" t="str">
        <f t="shared" si="11703"/>
        <v>NegK</v>
      </c>
      <c r="L5827" t="str">
        <f t="shared" si="11704"/>
        <v>No Ct</v>
      </c>
      <c r="M5827" t="str">
        <f t="shared" si="11705"/>
        <v/>
      </c>
      <c r="N5827" t="str">
        <f t="shared" si="11706"/>
        <v/>
      </c>
      <c r="O5827" t="str">
        <f t="shared" si="11707"/>
        <v/>
      </c>
    </row>
    <row r="5828" spans="1:24" x14ac:dyDescent="0.25">
      <c r="A5828" t="s">
        <v>394</v>
      </c>
      <c r="B5828" t="s">
        <v>1393</v>
      </c>
      <c r="C5828" t="s">
        <v>20</v>
      </c>
      <c r="D5828" s="6">
        <v>0.1</v>
      </c>
      <c r="E5828" s="6" t="s">
        <v>17</v>
      </c>
      <c r="F5828" t="s">
        <v>1543</v>
      </c>
      <c r="G5828" t="str">
        <f t="shared" si="11757"/>
        <v>DL2021053</v>
      </c>
      <c r="H5828" t="str">
        <f t="shared" si="11700"/>
        <v>21</v>
      </c>
      <c r="I5828" t="str">
        <f t="shared" si="11701"/>
        <v>KinesiskUldhaandskrabbe_21_20211201_DL2021053_IngridJespersensGymFrederiksborgGym</v>
      </c>
      <c r="J5828" t="str">
        <f t="shared" si="11702"/>
        <v>KinesiskUldhaandskrabbe</v>
      </c>
      <c r="K5828" t="str">
        <f t="shared" si="11703"/>
        <v>eDNA</v>
      </c>
      <c r="L5828" t="str">
        <f t="shared" si="11704"/>
        <v>No Ct</v>
      </c>
      <c r="M5828" t="str">
        <f t="shared" si="11705"/>
        <v/>
      </c>
      <c r="N5828" t="str">
        <f t="shared" si="11706"/>
        <v/>
      </c>
      <c r="O5828" t="str">
        <f t="shared" si="11707"/>
        <v/>
      </c>
    </row>
    <row r="5829" spans="1:24" x14ac:dyDescent="0.25">
      <c r="A5829" t="s">
        <v>396</v>
      </c>
      <c r="B5829" t="s">
        <v>1393</v>
      </c>
      <c r="C5829" t="s">
        <v>20</v>
      </c>
      <c r="D5829" s="6">
        <v>0.1</v>
      </c>
      <c r="E5829" s="6" t="s">
        <v>17</v>
      </c>
      <c r="F5829" t="s">
        <v>1543</v>
      </c>
      <c r="G5829" t="str">
        <f t="shared" si="11757"/>
        <v>DL2021053</v>
      </c>
      <c r="H5829" t="str">
        <f t="shared" si="11700"/>
        <v>21</v>
      </c>
      <c r="I5829" t="str">
        <f t="shared" si="11701"/>
        <v>KinesiskUldhaandskrabbe_21_20211201_DL2021053_IngridJespersensGymFrederiksborgGym</v>
      </c>
      <c r="J5829" t="str">
        <f t="shared" si="11702"/>
        <v>KinesiskUldhaandskrabbe</v>
      </c>
      <c r="K5829" t="str">
        <f t="shared" si="11703"/>
        <v>eDNA</v>
      </c>
      <c r="L5829" t="str">
        <f t="shared" si="11704"/>
        <v>No Ct</v>
      </c>
      <c r="M5829" t="str">
        <f t="shared" si="11705"/>
        <v/>
      </c>
      <c r="N5829" t="str">
        <f t="shared" si="11706"/>
        <v/>
      </c>
      <c r="O5829" t="str">
        <f t="shared" si="11707"/>
        <v/>
      </c>
    </row>
    <row r="5830" spans="1:24" x14ac:dyDescent="0.25">
      <c r="A5830" t="s">
        <v>397</v>
      </c>
      <c r="B5830" t="s">
        <v>1394</v>
      </c>
      <c r="C5830" t="s">
        <v>13</v>
      </c>
      <c r="D5830" s="6">
        <v>0.1</v>
      </c>
      <c r="E5830" s="6">
        <v>34.56</v>
      </c>
      <c r="F5830" t="s">
        <v>1543</v>
      </c>
      <c r="G5830" t="str">
        <f t="shared" si="11757"/>
        <v>DL2021053</v>
      </c>
      <c r="H5830" t="str">
        <f t="shared" si="11700"/>
        <v>22</v>
      </c>
      <c r="I5830" t="str">
        <f t="shared" si="11701"/>
        <v>KinesiskUldhaandskrabbe_22_20211201_DL2021053_IngridJespersensGymFrederiksborgGym</v>
      </c>
      <c r="J5830" t="str">
        <f t="shared" si="11702"/>
        <v>KinesiskUldhaandskrabbe</v>
      </c>
      <c r="K5830" t="str">
        <f t="shared" si="11703"/>
        <v>PosK</v>
      </c>
      <c r="L5830">
        <f t="shared" si="11704"/>
        <v>34.56</v>
      </c>
      <c r="M5830">
        <f t="shared" si="11705"/>
        <v>34.56</v>
      </c>
      <c r="N5830">
        <f t="shared" si="11706"/>
        <v>0</v>
      </c>
      <c r="O5830">
        <f t="shared" si="11707"/>
        <v>0</v>
      </c>
      <c r="Q5830">
        <f t="shared" ref="Q5830" si="11793">IF(L5832="No Ct",0,L5832)</f>
        <v>0</v>
      </c>
      <c r="R5830">
        <f t="shared" ref="R5830" si="11794">IF(L5833="No Ct",0,L5833)</f>
        <v>0</v>
      </c>
      <c r="S5830" t="str">
        <f t="shared" ref="S5830" si="11795">IF(AND(M5830&gt;0,N5830=0),"Valid","Invalid")</f>
        <v>Valid</v>
      </c>
      <c r="T5830" t="str">
        <f t="shared" ref="T5830" si="11796">IF(OR(Q5830&gt;1,R5830&gt;1),"Present","Absent")</f>
        <v>Absent</v>
      </c>
      <c r="U5830" t="str">
        <f t="shared" ref="U5830" si="11797">IF(OR(AND(Q5830&gt;1,Q5830&lt;41),AND(R5830&gt;1,R5830&lt;41)),"Ct&lt;41","Ct&gt;41")</f>
        <v>Ct&gt;41</v>
      </c>
      <c r="V5830" t="str">
        <f>VLOOKUP(J5830,Datasæt_Analysesystemer!$C$2:$D$68,2,FALSE)</f>
        <v>Kinesisk uldhåndskrabbe</v>
      </c>
      <c r="W5830" t="str">
        <f t="shared" ref="W5830" si="11798">MID(F5830,10,9)</f>
        <v>DL2021053</v>
      </c>
      <c r="X5830" t="str">
        <f t="shared" ref="X5830" si="11799">W5830&amp;"_"&amp;V5830&amp;"_"&amp;S5830&amp;"_"&amp;T5830&amp;"_"&amp;U5830</f>
        <v>DL2021053_Kinesisk uldhåndskrabbe_Valid_Absent_Ct&gt;41</v>
      </c>
    </row>
    <row r="5831" spans="1:24" x14ac:dyDescent="0.25">
      <c r="A5831" t="s">
        <v>399</v>
      </c>
      <c r="B5831" t="s">
        <v>1395</v>
      </c>
      <c r="C5831" t="s">
        <v>16</v>
      </c>
      <c r="D5831" s="6">
        <v>0.1</v>
      </c>
      <c r="E5831" s="6" t="s">
        <v>17</v>
      </c>
      <c r="F5831" t="s">
        <v>1543</v>
      </c>
      <c r="G5831" t="str">
        <f t="shared" si="11757"/>
        <v>DL2021053</v>
      </c>
      <c r="H5831" t="str">
        <f t="shared" si="11700"/>
        <v>22</v>
      </c>
      <c r="I5831" t="str">
        <f t="shared" si="11701"/>
        <v>KinesiskUldhaandskrabbe_22_20211201_DL2021053_IngridJespersensGymFrederiksborgGym</v>
      </c>
      <c r="J5831" t="str">
        <f t="shared" si="11702"/>
        <v>KinesiskUldhaandskrabbe</v>
      </c>
      <c r="K5831" t="str">
        <f t="shared" si="11703"/>
        <v>NegK</v>
      </c>
      <c r="L5831" t="str">
        <f t="shared" si="11704"/>
        <v>No Ct</v>
      </c>
      <c r="M5831" t="str">
        <f t="shared" si="11705"/>
        <v/>
      </c>
      <c r="N5831" t="str">
        <f t="shared" si="11706"/>
        <v/>
      </c>
      <c r="O5831" t="str">
        <f t="shared" si="11707"/>
        <v/>
      </c>
    </row>
    <row r="5832" spans="1:24" x14ac:dyDescent="0.25">
      <c r="A5832" t="s">
        <v>401</v>
      </c>
      <c r="B5832" t="s">
        <v>1396</v>
      </c>
      <c r="C5832" t="s">
        <v>20</v>
      </c>
      <c r="D5832" s="6">
        <v>0.1</v>
      </c>
      <c r="E5832" s="6" t="s">
        <v>17</v>
      </c>
      <c r="F5832" t="s">
        <v>1543</v>
      </c>
      <c r="G5832" t="str">
        <f t="shared" si="11757"/>
        <v>DL2021053</v>
      </c>
      <c r="H5832" t="str">
        <f t="shared" si="11700"/>
        <v>22</v>
      </c>
      <c r="I5832" t="str">
        <f t="shared" si="11701"/>
        <v>KinesiskUldhaandskrabbe_22_20211201_DL2021053_IngridJespersensGymFrederiksborgGym</v>
      </c>
      <c r="J5832" t="str">
        <f t="shared" si="11702"/>
        <v>KinesiskUldhaandskrabbe</v>
      </c>
      <c r="K5832" t="str">
        <f t="shared" si="11703"/>
        <v>eDNA</v>
      </c>
      <c r="L5832" t="str">
        <f t="shared" si="11704"/>
        <v>No Ct</v>
      </c>
      <c r="M5832" t="str">
        <f t="shared" si="11705"/>
        <v/>
      </c>
      <c r="N5832" t="str">
        <f t="shared" si="11706"/>
        <v/>
      </c>
      <c r="O5832" t="str">
        <f t="shared" si="11707"/>
        <v/>
      </c>
    </row>
    <row r="5833" spans="1:24" x14ac:dyDescent="0.25">
      <c r="A5833" t="s">
        <v>403</v>
      </c>
      <c r="B5833" t="s">
        <v>1396</v>
      </c>
      <c r="C5833" t="s">
        <v>20</v>
      </c>
      <c r="D5833" s="6">
        <v>0.1</v>
      </c>
      <c r="E5833" s="6" t="s">
        <v>17</v>
      </c>
      <c r="F5833" t="s">
        <v>1543</v>
      </c>
      <c r="G5833" t="str">
        <f t="shared" si="11757"/>
        <v>DL2021053</v>
      </c>
      <c r="H5833" t="str">
        <f t="shared" si="11700"/>
        <v>22</v>
      </c>
      <c r="I5833" t="str">
        <f t="shared" si="11701"/>
        <v>KinesiskUldhaandskrabbe_22_20211201_DL2021053_IngridJespersensGymFrederiksborgGym</v>
      </c>
      <c r="J5833" t="str">
        <f t="shared" si="11702"/>
        <v>KinesiskUldhaandskrabbe</v>
      </c>
      <c r="K5833" t="str">
        <f t="shared" si="11703"/>
        <v>eDNA</v>
      </c>
      <c r="L5833" t="str">
        <f t="shared" si="11704"/>
        <v>No Ct</v>
      </c>
      <c r="M5833" t="str">
        <f t="shared" si="11705"/>
        <v/>
      </c>
      <c r="N5833" t="str">
        <f t="shared" si="11706"/>
        <v/>
      </c>
      <c r="O5833" t="str">
        <f t="shared" si="11707"/>
        <v/>
      </c>
    </row>
    <row r="5834" spans="1:24" x14ac:dyDescent="0.25">
      <c r="A5834" t="s">
        <v>404</v>
      </c>
      <c r="B5834" t="s">
        <v>1397</v>
      </c>
      <c r="C5834" t="s">
        <v>13</v>
      </c>
      <c r="D5834" s="6">
        <v>0.1</v>
      </c>
      <c r="E5834" s="6">
        <v>24.82</v>
      </c>
      <c r="F5834" t="s">
        <v>1543</v>
      </c>
      <c r="G5834" t="str">
        <f t="shared" si="11757"/>
        <v>DL2021053</v>
      </c>
      <c r="H5834" t="str">
        <f t="shared" si="11700"/>
        <v>23</v>
      </c>
      <c r="I5834" t="str">
        <f t="shared" si="11701"/>
        <v>BredVandkalv_23_20211201_DL2021053_IngridJespersensGymFrederiksborgGym</v>
      </c>
      <c r="J5834" t="str">
        <f t="shared" si="11702"/>
        <v>BredVandkalv</v>
      </c>
      <c r="K5834" t="str">
        <f t="shared" si="11703"/>
        <v>PosK</v>
      </c>
      <c r="L5834">
        <f t="shared" si="11704"/>
        <v>24.82</v>
      </c>
      <c r="M5834">
        <f t="shared" si="11705"/>
        <v>24.82</v>
      </c>
      <c r="N5834">
        <f t="shared" si="11706"/>
        <v>0</v>
      </c>
      <c r="O5834">
        <f t="shared" si="11707"/>
        <v>0</v>
      </c>
      <c r="Q5834">
        <f t="shared" ref="Q5834" si="11800">IF(L5836="No Ct",0,L5836)</f>
        <v>0</v>
      </c>
      <c r="R5834">
        <f t="shared" ref="R5834" si="11801">IF(L5837="No Ct",0,L5837)</f>
        <v>0</v>
      </c>
      <c r="S5834" t="str">
        <f t="shared" ref="S5834" si="11802">IF(AND(M5834&gt;0,N5834=0),"Valid","Invalid")</f>
        <v>Valid</v>
      </c>
      <c r="T5834" t="str">
        <f t="shared" ref="T5834" si="11803">IF(OR(Q5834&gt;1,R5834&gt;1),"Present","Absent")</f>
        <v>Absent</v>
      </c>
      <c r="U5834" t="str">
        <f t="shared" ref="U5834" si="11804">IF(OR(AND(Q5834&gt;1,Q5834&lt;41),AND(R5834&gt;1,R5834&lt;41)),"Ct&lt;41","Ct&gt;41")</f>
        <v>Ct&gt;41</v>
      </c>
      <c r="V5834" t="str">
        <f>VLOOKUP(J5834,Datasæt_Analysesystemer!$C$2:$D$68,2,FALSE)</f>
        <v>Bred vandkalv</v>
      </c>
      <c r="W5834" t="str">
        <f t="shared" ref="W5834" si="11805">MID(F5834,10,9)</f>
        <v>DL2021053</v>
      </c>
      <c r="X5834" t="str">
        <f t="shared" ref="X5834" si="11806">W5834&amp;"_"&amp;V5834&amp;"_"&amp;S5834&amp;"_"&amp;T5834&amp;"_"&amp;U5834</f>
        <v>DL2021053_Bred vandkalv_Valid_Absent_Ct&gt;41</v>
      </c>
    </row>
    <row r="5835" spans="1:24" x14ac:dyDescent="0.25">
      <c r="A5835" t="s">
        <v>406</v>
      </c>
      <c r="B5835" t="s">
        <v>1398</v>
      </c>
      <c r="C5835" t="s">
        <v>16</v>
      </c>
      <c r="D5835" s="6">
        <v>0.1</v>
      </c>
      <c r="E5835" s="6" t="s">
        <v>17</v>
      </c>
      <c r="F5835" t="s">
        <v>1543</v>
      </c>
      <c r="G5835" t="str">
        <f t="shared" si="11757"/>
        <v>DL2021053</v>
      </c>
      <c r="H5835" t="str">
        <f t="shared" si="11700"/>
        <v>23</v>
      </c>
      <c r="I5835" t="str">
        <f t="shared" si="11701"/>
        <v>BredVandkalv_23_20211201_DL2021053_IngridJespersensGymFrederiksborgGym</v>
      </c>
      <c r="J5835" t="str">
        <f t="shared" si="11702"/>
        <v>BredVandkalv</v>
      </c>
      <c r="K5835" t="str">
        <f t="shared" si="11703"/>
        <v>NegK</v>
      </c>
      <c r="L5835" t="str">
        <f t="shared" si="11704"/>
        <v>No Ct</v>
      </c>
      <c r="M5835" t="str">
        <f t="shared" si="11705"/>
        <v/>
      </c>
      <c r="N5835" t="str">
        <f t="shared" si="11706"/>
        <v/>
      </c>
      <c r="O5835" t="str">
        <f t="shared" si="11707"/>
        <v/>
      </c>
    </row>
    <row r="5836" spans="1:24" x14ac:dyDescent="0.25">
      <c r="A5836" t="s">
        <v>408</v>
      </c>
      <c r="B5836" t="s">
        <v>1399</v>
      </c>
      <c r="C5836" t="s">
        <v>20</v>
      </c>
      <c r="D5836" s="6">
        <v>0.1</v>
      </c>
      <c r="E5836" s="6" t="s">
        <v>17</v>
      </c>
      <c r="F5836" t="s">
        <v>1543</v>
      </c>
      <c r="G5836" t="str">
        <f t="shared" si="11757"/>
        <v>DL2021053</v>
      </c>
      <c r="H5836" t="str">
        <f t="shared" si="11700"/>
        <v>23</v>
      </c>
      <c r="I5836" t="str">
        <f t="shared" si="11701"/>
        <v>BredVandkalv_23_20211201_DL2021053_IngridJespersensGymFrederiksborgGym</v>
      </c>
      <c r="J5836" t="str">
        <f t="shared" si="11702"/>
        <v>BredVandkalv</v>
      </c>
      <c r="K5836" t="str">
        <f t="shared" si="11703"/>
        <v>eDNA</v>
      </c>
      <c r="L5836" t="str">
        <f t="shared" si="11704"/>
        <v>No Ct</v>
      </c>
      <c r="M5836" t="str">
        <f t="shared" si="11705"/>
        <v/>
      </c>
      <c r="N5836" t="str">
        <f t="shared" si="11706"/>
        <v/>
      </c>
      <c r="O5836" t="str">
        <f t="shared" si="11707"/>
        <v/>
      </c>
    </row>
    <row r="5837" spans="1:24" x14ac:dyDescent="0.25">
      <c r="A5837" t="s">
        <v>410</v>
      </c>
      <c r="B5837" t="s">
        <v>1399</v>
      </c>
      <c r="C5837" t="s">
        <v>20</v>
      </c>
      <c r="D5837" s="6">
        <v>0.1</v>
      </c>
      <c r="E5837" s="6" t="s">
        <v>17</v>
      </c>
      <c r="F5837" t="s">
        <v>1543</v>
      </c>
      <c r="G5837" t="str">
        <f t="shared" si="11757"/>
        <v>DL2021053</v>
      </c>
      <c r="H5837" t="str">
        <f t="shared" si="11700"/>
        <v>23</v>
      </c>
      <c r="I5837" t="str">
        <f t="shared" si="11701"/>
        <v>BredVandkalv_23_20211201_DL2021053_IngridJespersensGymFrederiksborgGym</v>
      </c>
      <c r="J5837" t="str">
        <f t="shared" si="11702"/>
        <v>BredVandkalv</v>
      </c>
      <c r="K5837" t="str">
        <f t="shared" si="11703"/>
        <v>eDNA</v>
      </c>
      <c r="L5837" t="str">
        <f t="shared" si="11704"/>
        <v>No Ct</v>
      </c>
      <c r="M5837" t="str">
        <f t="shared" si="11705"/>
        <v/>
      </c>
      <c r="N5837" t="str">
        <f t="shared" si="11706"/>
        <v/>
      </c>
      <c r="O5837" t="str">
        <f t="shared" si="11707"/>
        <v/>
      </c>
    </row>
    <row r="5838" spans="1:24" x14ac:dyDescent="0.25">
      <c r="A5838" t="s">
        <v>411</v>
      </c>
      <c r="B5838" t="s">
        <v>1400</v>
      </c>
      <c r="C5838" t="s">
        <v>13</v>
      </c>
      <c r="D5838" s="6">
        <v>0.1</v>
      </c>
      <c r="E5838" s="6" t="s">
        <v>17</v>
      </c>
      <c r="F5838" t="s">
        <v>1543</v>
      </c>
      <c r="G5838" t="str">
        <f t="shared" si="11757"/>
        <v>DL2021053</v>
      </c>
      <c r="H5838" t="str">
        <f t="shared" si="11700"/>
        <v>24</v>
      </c>
      <c r="I5838" t="str">
        <f t="shared" si="11701"/>
        <v>BredVandkalv_24_20211201_DL2021053_IngridJespersensGymFrederiksborgGym</v>
      </c>
      <c r="J5838" t="str">
        <f t="shared" si="11702"/>
        <v>BredVandkalv</v>
      </c>
      <c r="K5838" t="str">
        <f t="shared" si="11703"/>
        <v>PosK</v>
      </c>
      <c r="L5838" t="str">
        <f t="shared" si="11704"/>
        <v>No Ct</v>
      </c>
      <c r="M5838">
        <f t="shared" si="11705"/>
        <v>0</v>
      </c>
      <c r="N5838">
        <f t="shared" si="11706"/>
        <v>0</v>
      </c>
      <c r="O5838">
        <f t="shared" si="11707"/>
        <v>0</v>
      </c>
      <c r="Q5838">
        <f t="shared" ref="Q5838" si="11807">IF(L5840="No Ct",0,L5840)</f>
        <v>0</v>
      </c>
      <c r="R5838">
        <f t="shared" ref="R5838" si="11808">IF(L5841="No Ct",0,L5841)</f>
        <v>0</v>
      </c>
      <c r="S5838" t="str">
        <f t="shared" ref="S5838" si="11809">IF(AND(M5838&gt;0,N5838=0),"Valid","Invalid")</f>
        <v>Invalid</v>
      </c>
      <c r="T5838" t="str">
        <f t="shared" ref="T5838" si="11810">IF(OR(Q5838&gt;1,R5838&gt;1),"Present","Absent")</f>
        <v>Absent</v>
      </c>
      <c r="U5838" t="str">
        <f t="shared" ref="U5838" si="11811">IF(OR(AND(Q5838&gt;1,Q5838&lt;41),AND(R5838&gt;1,R5838&lt;41)),"Ct&lt;41","Ct&gt;41")</f>
        <v>Ct&gt;41</v>
      </c>
      <c r="V5838" t="str">
        <f>VLOOKUP(J5838,Datasæt_Analysesystemer!$C$2:$D$68,2,FALSE)</f>
        <v>Bred vandkalv</v>
      </c>
      <c r="W5838" t="str">
        <f t="shared" ref="W5838" si="11812">MID(F5838,10,9)</f>
        <v>DL2021053</v>
      </c>
      <c r="X5838" t="str">
        <f t="shared" ref="X5838" si="11813">W5838&amp;"_"&amp;V5838&amp;"_"&amp;S5838&amp;"_"&amp;T5838&amp;"_"&amp;U5838</f>
        <v>DL2021053_Bred vandkalv_Invalid_Absent_Ct&gt;41</v>
      </c>
    </row>
    <row r="5839" spans="1:24" x14ac:dyDescent="0.25">
      <c r="A5839" t="s">
        <v>413</v>
      </c>
      <c r="B5839" t="s">
        <v>1401</v>
      </c>
      <c r="C5839" t="s">
        <v>16</v>
      </c>
      <c r="D5839" s="6">
        <v>0.1</v>
      </c>
      <c r="E5839" s="6" t="s">
        <v>17</v>
      </c>
      <c r="F5839" t="s">
        <v>1543</v>
      </c>
      <c r="G5839" t="str">
        <f t="shared" si="11757"/>
        <v>DL2021053</v>
      </c>
      <c r="H5839" t="str">
        <f t="shared" si="11700"/>
        <v>24</v>
      </c>
      <c r="I5839" t="str">
        <f t="shared" si="11701"/>
        <v>BredVandkalv_24_20211201_DL2021053_IngridJespersensGymFrederiksborgGym</v>
      </c>
      <c r="J5839" t="str">
        <f t="shared" si="11702"/>
        <v>BredVandkalv</v>
      </c>
      <c r="K5839" t="str">
        <f t="shared" si="11703"/>
        <v>NegK</v>
      </c>
      <c r="L5839" t="str">
        <f t="shared" si="11704"/>
        <v>No Ct</v>
      </c>
      <c r="M5839" t="str">
        <f t="shared" si="11705"/>
        <v/>
      </c>
      <c r="N5839" t="str">
        <f t="shared" si="11706"/>
        <v/>
      </c>
      <c r="O5839" t="str">
        <f t="shared" si="11707"/>
        <v/>
      </c>
    </row>
    <row r="5840" spans="1:24" x14ac:dyDescent="0.25">
      <c r="A5840" t="s">
        <v>415</v>
      </c>
      <c r="B5840" t="s">
        <v>1402</v>
      </c>
      <c r="C5840" t="s">
        <v>20</v>
      </c>
      <c r="D5840" s="6">
        <v>0.1</v>
      </c>
      <c r="E5840" s="6" t="s">
        <v>17</v>
      </c>
      <c r="F5840" t="s">
        <v>1543</v>
      </c>
      <c r="G5840" t="str">
        <f t="shared" si="11757"/>
        <v>DL2021053</v>
      </c>
      <c r="H5840" t="str">
        <f t="shared" si="11700"/>
        <v>24</v>
      </c>
      <c r="I5840" t="str">
        <f t="shared" si="11701"/>
        <v>BredVandkalv_24_20211201_DL2021053_IngridJespersensGymFrederiksborgGym</v>
      </c>
      <c r="J5840" t="str">
        <f t="shared" si="11702"/>
        <v>BredVandkalv</v>
      </c>
      <c r="K5840" t="str">
        <f t="shared" si="11703"/>
        <v>eDNA</v>
      </c>
      <c r="L5840" t="str">
        <f t="shared" si="11704"/>
        <v>No Ct</v>
      </c>
      <c r="M5840" t="str">
        <f t="shared" si="11705"/>
        <v/>
      </c>
      <c r="N5840" t="str">
        <f t="shared" si="11706"/>
        <v/>
      </c>
      <c r="O5840" t="str">
        <f t="shared" si="11707"/>
        <v/>
      </c>
    </row>
    <row r="5841" spans="1:24" x14ac:dyDescent="0.25">
      <c r="A5841" t="s">
        <v>417</v>
      </c>
      <c r="B5841" t="s">
        <v>1402</v>
      </c>
      <c r="C5841" t="s">
        <v>20</v>
      </c>
      <c r="D5841" s="6">
        <v>0.1</v>
      </c>
      <c r="E5841" s="6" t="s">
        <v>17</v>
      </c>
      <c r="F5841" t="s">
        <v>1543</v>
      </c>
      <c r="G5841" t="str">
        <f t="shared" si="11757"/>
        <v>DL2021053</v>
      </c>
      <c r="H5841" t="str">
        <f t="shared" si="11700"/>
        <v>24</v>
      </c>
      <c r="I5841" t="str">
        <f t="shared" si="11701"/>
        <v>BredVandkalv_24_20211201_DL2021053_IngridJespersensGymFrederiksborgGym</v>
      </c>
      <c r="J5841" t="str">
        <f t="shared" si="11702"/>
        <v>BredVandkalv</v>
      </c>
      <c r="K5841" t="str">
        <f t="shared" si="11703"/>
        <v>eDNA</v>
      </c>
      <c r="L5841" t="str">
        <f t="shared" si="11704"/>
        <v>No Ct</v>
      </c>
      <c r="M5841" t="str">
        <f t="shared" si="11705"/>
        <v/>
      </c>
      <c r="N5841" t="str">
        <f t="shared" si="11706"/>
        <v/>
      </c>
      <c r="O5841" t="str">
        <f t="shared" si="11707"/>
        <v/>
      </c>
    </row>
    <row r="5842" spans="1:24" x14ac:dyDescent="0.25">
      <c r="A5842" t="s">
        <v>11</v>
      </c>
      <c r="B5842" t="s">
        <v>12</v>
      </c>
      <c r="C5842" t="s">
        <v>13</v>
      </c>
      <c r="D5842" s="6">
        <v>0.1</v>
      </c>
      <c r="E5842" s="6">
        <v>32.19</v>
      </c>
      <c r="F5842" t="s">
        <v>1544</v>
      </c>
      <c r="G5842" t="str">
        <f t="shared" si="11757"/>
        <v>DL2021051</v>
      </c>
      <c r="H5842" t="str">
        <f t="shared" si="11700"/>
        <v>01</v>
      </c>
      <c r="I5842" t="str">
        <f t="shared" si="11701"/>
        <v>Aborre_01_20211202_DL2021051_HimmerlevGym</v>
      </c>
      <c r="J5842" t="str">
        <f t="shared" si="11702"/>
        <v>Aborre</v>
      </c>
      <c r="K5842" t="str">
        <f t="shared" si="11703"/>
        <v>PosK</v>
      </c>
      <c r="L5842">
        <f t="shared" si="11704"/>
        <v>32.19</v>
      </c>
      <c r="M5842">
        <f t="shared" si="11705"/>
        <v>32.19</v>
      </c>
      <c r="N5842">
        <f t="shared" si="11706"/>
        <v>0</v>
      </c>
      <c r="O5842">
        <f t="shared" si="11707"/>
        <v>0</v>
      </c>
      <c r="Q5842">
        <f t="shared" ref="Q5842" si="11814">IF(L5844="No Ct",0,L5844)</f>
        <v>0</v>
      </c>
      <c r="R5842">
        <f t="shared" ref="R5842" si="11815">IF(L5845="No Ct",0,L5845)</f>
        <v>0</v>
      </c>
      <c r="S5842" t="str">
        <f t="shared" ref="S5842" si="11816">IF(AND(M5842&gt;0,N5842=0),"Valid","Invalid")</f>
        <v>Valid</v>
      </c>
      <c r="T5842" t="str">
        <f t="shared" ref="T5842" si="11817">IF(OR(Q5842&gt;1,R5842&gt;1),"Present","Absent")</f>
        <v>Absent</v>
      </c>
      <c r="U5842" t="str">
        <f t="shared" ref="U5842" si="11818">IF(OR(AND(Q5842&gt;1,Q5842&lt;41),AND(R5842&gt;1,R5842&lt;41)),"Ct&lt;41","Ct&gt;41")</f>
        <v>Ct&gt;41</v>
      </c>
      <c r="V5842" t="str">
        <f>VLOOKUP(J5842,Datasæt_Analysesystemer!$C$2:$D$68,2,FALSE)</f>
        <v>Aborre</v>
      </c>
      <c r="W5842" t="str">
        <f t="shared" ref="W5842" si="11819">MID(F5842,10,9)</f>
        <v>DL2021051</v>
      </c>
      <c r="X5842" t="str">
        <f t="shared" ref="X5842" si="11820">W5842&amp;"_"&amp;V5842&amp;"_"&amp;S5842&amp;"_"&amp;T5842&amp;"_"&amp;U5842</f>
        <v>DL2021051_Aborre_Valid_Absent_Ct&gt;41</v>
      </c>
    </row>
    <row r="5843" spans="1:24" x14ac:dyDescent="0.25">
      <c r="A5843" t="s">
        <v>14</v>
      </c>
      <c r="B5843" t="s">
        <v>15</v>
      </c>
      <c r="C5843" t="s">
        <v>16</v>
      </c>
      <c r="D5843" s="6">
        <v>0.1</v>
      </c>
      <c r="E5843" s="6" t="s">
        <v>17</v>
      </c>
      <c r="F5843" t="s">
        <v>1544</v>
      </c>
      <c r="G5843" t="str">
        <f t="shared" si="11757"/>
        <v>DL2021051</v>
      </c>
      <c r="H5843" t="str">
        <f t="shared" ref="H5843:H5906" si="11821">LEFT(B5843,2)</f>
        <v>01</v>
      </c>
      <c r="I5843" t="str">
        <f t="shared" ref="I5843:I5906" si="11822">J5843&amp;"_"&amp;H5843&amp;"_"&amp;F5843</f>
        <v>Aborre_01_20211202_DL2021051_HimmerlevGym</v>
      </c>
      <c r="J5843" t="str">
        <f t="shared" ref="J5843:J5906" si="11823">MID(RIGHT(B5843,LEN(B5843)-3),1,FIND("_",RIGHT(B5843,LEN(B5843)-3))-1)</f>
        <v>Aborre</v>
      </c>
      <c r="K5843" t="str">
        <f t="shared" ref="K5843:K5906" si="11824">TRIM(SUBSTITUTE(RIGHT(B5843,FIND(J5843,B5843)+1),"_",""))</f>
        <v>NegK</v>
      </c>
      <c r="L5843" t="str">
        <f t="shared" ref="L5843:L5906" si="11825">IFERROR(VALUE(SUBSTITUTE(E5843,".",",")),E5843)</f>
        <v>No Ct</v>
      </c>
      <c r="M5843" t="str">
        <f t="shared" ref="M5843:M5906" si="11826">IF(K5843="PosK",SUMIFS(L:L,K:K,"PosK",I:I,I5843),"")</f>
        <v/>
      </c>
      <c r="N5843" t="str">
        <f t="shared" ref="N5843:N5906" si="11827">IF(K5843="PosK",SUMIFS(L:L,K:K,"NegK",I:I,I5843),"")</f>
        <v/>
      </c>
      <c r="O5843" t="str">
        <f t="shared" ref="O5843:O5906" si="11828">IF(K5843="PosK",SUMIFS(L:L,K:K,"eDNA",I:I,I5843),"")</f>
        <v/>
      </c>
    </row>
    <row r="5844" spans="1:24" x14ac:dyDescent="0.25">
      <c r="A5844" t="s">
        <v>18</v>
      </c>
      <c r="B5844" t="s">
        <v>19</v>
      </c>
      <c r="C5844" t="s">
        <v>20</v>
      </c>
      <c r="D5844" s="6">
        <v>0.1</v>
      </c>
      <c r="E5844" s="6" t="s">
        <v>17</v>
      </c>
      <c r="F5844" t="s">
        <v>1544</v>
      </c>
      <c r="G5844" t="str">
        <f t="shared" si="11757"/>
        <v>DL2021051</v>
      </c>
      <c r="H5844" t="str">
        <f t="shared" si="11821"/>
        <v>01</v>
      </c>
      <c r="I5844" t="str">
        <f t="shared" si="11822"/>
        <v>Aborre_01_20211202_DL2021051_HimmerlevGym</v>
      </c>
      <c r="J5844" t="str">
        <f t="shared" si="11823"/>
        <v>Aborre</v>
      </c>
      <c r="K5844" t="str">
        <f t="shared" si="11824"/>
        <v>eDNA</v>
      </c>
      <c r="L5844" t="str">
        <f t="shared" si="11825"/>
        <v>No Ct</v>
      </c>
      <c r="M5844" t="str">
        <f t="shared" si="11826"/>
        <v/>
      </c>
      <c r="N5844" t="str">
        <f t="shared" si="11827"/>
        <v/>
      </c>
      <c r="O5844" t="str">
        <f t="shared" si="11828"/>
        <v/>
      </c>
    </row>
    <row r="5845" spans="1:24" x14ac:dyDescent="0.25">
      <c r="A5845" t="s">
        <v>21</v>
      </c>
      <c r="B5845" t="s">
        <v>19</v>
      </c>
      <c r="C5845" t="s">
        <v>20</v>
      </c>
      <c r="D5845" s="6">
        <v>0.1</v>
      </c>
      <c r="E5845" s="6" t="s">
        <v>17</v>
      </c>
      <c r="F5845" t="s">
        <v>1544</v>
      </c>
      <c r="G5845" t="str">
        <f t="shared" si="11757"/>
        <v>DL2021051</v>
      </c>
      <c r="H5845" t="str">
        <f t="shared" si="11821"/>
        <v>01</v>
      </c>
      <c r="I5845" t="str">
        <f t="shared" si="11822"/>
        <v>Aborre_01_20211202_DL2021051_HimmerlevGym</v>
      </c>
      <c r="J5845" t="str">
        <f t="shared" si="11823"/>
        <v>Aborre</v>
      </c>
      <c r="K5845" t="str">
        <f t="shared" si="11824"/>
        <v>eDNA</v>
      </c>
      <c r="L5845" t="str">
        <f t="shared" si="11825"/>
        <v>No Ct</v>
      </c>
      <c r="M5845" t="str">
        <f t="shared" si="11826"/>
        <v/>
      </c>
      <c r="N5845" t="str">
        <f t="shared" si="11827"/>
        <v/>
      </c>
      <c r="O5845" t="str">
        <f t="shared" si="11828"/>
        <v/>
      </c>
    </row>
    <row r="5846" spans="1:24" x14ac:dyDescent="0.25">
      <c r="A5846" t="s">
        <v>199</v>
      </c>
      <c r="B5846" t="s">
        <v>333</v>
      </c>
      <c r="C5846" t="s">
        <v>13</v>
      </c>
      <c r="D5846" s="6">
        <v>0.1</v>
      </c>
      <c r="E5846" s="6">
        <v>31.67</v>
      </c>
      <c r="F5846" t="s">
        <v>1544</v>
      </c>
      <c r="G5846" t="str">
        <f t="shared" si="11757"/>
        <v>DL2021051</v>
      </c>
      <c r="H5846" t="str">
        <f t="shared" si="11821"/>
        <v>02</v>
      </c>
      <c r="I5846" t="str">
        <f t="shared" si="11822"/>
        <v>Aborre_02_20211202_DL2021051_HimmerlevGym</v>
      </c>
      <c r="J5846" t="str">
        <f t="shared" si="11823"/>
        <v>Aborre</v>
      </c>
      <c r="K5846" t="str">
        <f t="shared" si="11824"/>
        <v>PosK</v>
      </c>
      <c r="L5846">
        <f t="shared" si="11825"/>
        <v>31.67</v>
      </c>
      <c r="M5846">
        <f t="shared" si="11826"/>
        <v>31.67</v>
      </c>
      <c r="N5846">
        <f t="shared" si="11827"/>
        <v>0</v>
      </c>
      <c r="O5846">
        <f t="shared" si="11828"/>
        <v>0</v>
      </c>
      <c r="Q5846">
        <f t="shared" ref="Q5846" si="11829">IF(L5848="No Ct",0,L5848)</f>
        <v>0</v>
      </c>
      <c r="R5846">
        <f t="shared" ref="R5846" si="11830">IF(L5849="No Ct",0,L5849)</f>
        <v>0</v>
      </c>
      <c r="S5846" t="str">
        <f t="shared" ref="S5846" si="11831">IF(AND(M5846&gt;0,N5846=0),"Valid","Invalid")</f>
        <v>Valid</v>
      </c>
      <c r="T5846" t="str">
        <f t="shared" ref="T5846" si="11832">IF(OR(Q5846&gt;1,R5846&gt;1),"Present","Absent")</f>
        <v>Absent</v>
      </c>
      <c r="U5846" t="str">
        <f t="shared" ref="U5846" si="11833">IF(OR(AND(Q5846&gt;1,Q5846&lt;41),AND(R5846&gt;1,R5846&lt;41)),"Ct&lt;41","Ct&gt;41")</f>
        <v>Ct&gt;41</v>
      </c>
      <c r="V5846" t="str">
        <f>VLOOKUP(J5846,Datasæt_Analysesystemer!$C$2:$D$68,2,FALSE)</f>
        <v>Aborre</v>
      </c>
      <c r="W5846" t="str">
        <f t="shared" ref="W5846" si="11834">MID(F5846,10,9)</f>
        <v>DL2021051</v>
      </c>
      <c r="X5846" t="str">
        <f t="shared" ref="X5846" si="11835">W5846&amp;"_"&amp;V5846&amp;"_"&amp;S5846&amp;"_"&amp;T5846&amp;"_"&amp;U5846</f>
        <v>DL2021051_Aborre_Valid_Absent_Ct&gt;41</v>
      </c>
    </row>
    <row r="5847" spans="1:24" x14ac:dyDescent="0.25">
      <c r="A5847" t="s">
        <v>201</v>
      </c>
      <c r="B5847" t="s">
        <v>334</v>
      </c>
      <c r="C5847" t="s">
        <v>16</v>
      </c>
      <c r="D5847" s="6">
        <v>0.1</v>
      </c>
      <c r="E5847" s="6" t="s">
        <v>17</v>
      </c>
      <c r="F5847" t="s">
        <v>1544</v>
      </c>
      <c r="G5847" t="str">
        <f t="shared" si="11757"/>
        <v>DL2021051</v>
      </c>
      <c r="H5847" t="str">
        <f t="shared" si="11821"/>
        <v>02</v>
      </c>
      <c r="I5847" t="str">
        <f t="shared" si="11822"/>
        <v>Aborre_02_20211202_DL2021051_HimmerlevGym</v>
      </c>
      <c r="J5847" t="str">
        <f t="shared" si="11823"/>
        <v>Aborre</v>
      </c>
      <c r="K5847" t="str">
        <f t="shared" si="11824"/>
        <v>NegK</v>
      </c>
      <c r="L5847" t="str">
        <f t="shared" si="11825"/>
        <v>No Ct</v>
      </c>
      <c r="M5847" t="str">
        <f t="shared" si="11826"/>
        <v/>
      </c>
      <c r="N5847" t="str">
        <f t="shared" si="11827"/>
        <v/>
      </c>
      <c r="O5847" t="str">
        <f t="shared" si="11828"/>
        <v/>
      </c>
    </row>
    <row r="5848" spans="1:24" x14ac:dyDescent="0.25">
      <c r="A5848" t="s">
        <v>203</v>
      </c>
      <c r="B5848" t="s">
        <v>335</v>
      </c>
      <c r="C5848" t="s">
        <v>20</v>
      </c>
      <c r="D5848" s="6">
        <v>0.1</v>
      </c>
      <c r="E5848" s="6" t="s">
        <v>17</v>
      </c>
      <c r="F5848" t="s">
        <v>1544</v>
      </c>
      <c r="G5848" t="str">
        <f t="shared" si="11757"/>
        <v>DL2021051</v>
      </c>
      <c r="H5848" t="str">
        <f t="shared" si="11821"/>
        <v>02</v>
      </c>
      <c r="I5848" t="str">
        <f t="shared" si="11822"/>
        <v>Aborre_02_20211202_DL2021051_HimmerlevGym</v>
      </c>
      <c r="J5848" t="str">
        <f t="shared" si="11823"/>
        <v>Aborre</v>
      </c>
      <c r="K5848" t="str">
        <f t="shared" si="11824"/>
        <v>eDNA</v>
      </c>
      <c r="L5848" t="str">
        <f t="shared" si="11825"/>
        <v>No Ct</v>
      </c>
      <c r="M5848" t="str">
        <f t="shared" si="11826"/>
        <v/>
      </c>
      <c r="N5848" t="str">
        <f t="shared" si="11827"/>
        <v/>
      </c>
      <c r="O5848" t="str">
        <f t="shared" si="11828"/>
        <v/>
      </c>
    </row>
    <row r="5849" spans="1:24" x14ac:dyDescent="0.25">
      <c r="A5849" t="s">
        <v>205</v>
      </c>
      <c r="B5849" t="s">
        <v>335</v>
      </c>
      <c r="C5849" t="s">
        <v>20</v>
      </c>
      <c r="D5849" s="6">
        <v>0.1</v>
      </c>
      <c r="E5849" s="6" t="s">
        <v>17</v>
      </c>
      <c r="F5849" t="s">
        <v>1544</v>
      </c>
      <c r="G5849" t="str">
        <f t="shared" si="11757"/>
        <v>DL2021051</v>
      </c>
      <c r="H5849" t="str">
        <f t="shared" si="11821"/>
        <v>02</v>
      </c>
      <c r="I5849" t="str">
        <f t="shared" si="11822"/>
        <v>Aborre_02_20211202_DL2021051_HimmerlevGym</v>
      </c>
      <c r="J5849" t="str">
        <f t="shared" si="11823"/>
        <v>Aborre</v>
      </c>
      <c r="K5849" t="str">
        <f t="shared" si="11824"/>
        <v>eDNA</v>
      </c>
      <c r="L5849" t="str">
        <f t="shared" si="11825"/>
        <v>No Ct</v>
      </c>
      <c r="M5849" t="str">
        <f t="shared" si="11826"/>
        <v/>
      </c>
      <c r="N5849" t="str">
        <f t="shared" si="11827"/>
        <v/>
      </c>
      <c r="O5849" t="str">
        <f t="shared" si="11828"/>
        <v/>
      </c>
    </row>
    <row r="5850" spans="1:24" x14ac:dyDescent="0.25">
      <c r="A5850" t="s">
        <v>206</v>
      </c>
      <c r="B5850" t="s">
        <v>336</v>
      </c>
      <c r="C5850" t="s">
        <v>13</v>
      </c>
      <c r="D5850" s="6">
        <v>0.1</v>
      </c>
      <c r="E5850" s="6" t="s">
        <v>17</v>
      </c>
      <c r="F5850" t="s">
        <v>1544</v>
      </c>
      <c r="G5850" t="str">
        <f t="shared" si="11757"/>
        <v>DL2021051</v>
      </c>
      <c r="H5850" t="str">
        <f t="shared" si="11821"/>
        <v>03</v>
      </c>
      <c r="I5850" t="str">
        <f t="shared" si="11822"/>
        <v>Skalle_03_20211202_DL2021051_HimmerlevGym</v>
      </c>
      <c r="J5850" t="str">
        <f t="shared" si="11823"/>
        <v>Skalle</v>
      </c>
      <c r="K5850" t="str">
        <f t="shared" si="11824"/>
        <v>PosK</v>
      </c>
      <c r="L5850" t="str">
        <f t="shared" si="11825"/>
        <v>No Ct</v>
      </c>
      <c r="M5850">
        <f t="shared" si="11826"/>
        <v>0</v>
      </c>
      <c r="N5850">
        <f t="shared" si="11827"/>
        <v>0</v>
      </c>
      <c r="O5850">
        <f t="shared" si="11828"/>
        <v>0</v>
      </c>
      <c r="Q5850">
        <f t="shared" ref="Q5850" si="11836">IF(L5852="No Ct",0,L5852)</f>
        <v>0</v>
      </c>
      <c r="R5850">
        <f t="shared" ref="R5850" si="11837">IF(L5853="No Ct",0,L5853)</f>
        <v>0</v>
      </c>
      <c r="S5850" t="str">
        <f t="shared" ref="S5850" si="11838">IF(AND(M5850&gt;0,N5850=0),"Valid","Invalid")</f>
        <v>Invalid</v>
      </c>
      <c r="T5850" t="str">
        <f t="shared" ref="T5850" si="11839">IF(OR(Q5850&gt;1,R5850&gt;1),"Present","Absent")</f>
        <v>Absent</v>
      </c>
      <c r="U5850" t="str">
        <f t="shared" ref="U5850" si="11840">IF(OR(AND(Q5850&gt;1,Q5850&lt;41),AND(R5850&gt;1,R5850&lt;41)),"Ct&lt;41","Ct&gt;41")</f>
        <v>Ct&gt;41</v>
      </c>
      <c r="V5850" t="str">
        <f>VLOOKUP(J5850,Datasæt_Analysesystemer!$C$2:$D$68,2,FALSE)</f>
        <v>Skalle</v>
      </c>
      <c r="W5850" t="str">
        <f t="shared" ref="W5850" si="11841">MID(F5850,10,9)</f>
        <v>DL2021051</v>
      </c>
      <c r="X5850" t="str">
        <f t="shared" ref="X5850" si="11842">W5850&amp;"_"&amp;V5850&amp;"_"&amp;S5850&amp;"_"&amp;T5850&amp;"_"&amp;U5850</f>
        <v>DL2021051_Skalle_Invalid_Absent_Ct&gt;41</v>
      </c>
    </row>
    <row r="5851" spans="1:24" x14ac:dyDescent="0.25">
      <c r="A5851" t="s">
        <v>208</v>
      </c>
      <c r="B5851" t="s">
        <v>337</v>
      </c>
      <c r="C5851" t="s">
        <v>16</v>
      </c>
      <c r="D5851" s="6">
        <v>0.1</v>
      </c>
      <c r="E5851" s="6" t="s">
        <v>17</v>
      </c>
      <c r="F5851" t="s">
        <v>1544</v>
      </c>
      <c r="G5851" t="str">
        <f t="shared" si="11757"/>
        <v>DL2021051</v>
      </c>
      <c r="H5851" t="str">
        <f t="shared" si="11821"/>
        <v>03</v>
      </c>
      <c r="I5851" t="str">
        <f t="shared" si="11822"/>
        <v>Skalle_03_20211202_DL2021051_HimmerlevGym</v>
      </c>
      <c r="J5851" t="str">
        <f t="shared" si="11823"/>
        <v>Skalle</v>
      </c>
      <c r="K5851" t="str">
        <f t="shared" si="11824"/>
        <v>NegK</v>
      </c>
      <c r="L5851" t="str">
        <f t="shared" si="11825"/>
        <v>No Ct</v>
      </c>
      <c r="M5851" t="str">
        <f t="shared" si="11826"/>
        <v/>
      </c>
      <c r="N5851" t="str">
        <f t="shared" si="11827"/>
        <v/>
      </c>
      <c r="O5851" t="str">
        <f t="shared" si="11828"/>
        <v/>
      </c>
    </row>
    <row r="5852" spans="1:24" x14ac:dyDescent="0.25">
      <c r="A5852" t="s">
        <v>210</v>
      </c>
      <c r="B5852" t="s">
        <v>338</v>
      </c>
      <c r="C5852" t="s">
        <v>20</v>
      </c>
      <c r="D5852" s="6">
        <v>0.1</v>
      </c>
      <c r="E5852" s="6" t="s">
        <v>17</v>
      </c>
      <c r="F5852" t="s">
        <v>1544</v>
      </c>
      <c r="G5852" t="str">
        <f t="shared" si="11757"/>
        <v>DL2021051</v>
      </c>
      <c r="H5852" t="str">
        <f t="shared" si="11821"/>
        <v>03</v>
      </c>
      <c r="I5852" t="str">
        <f t="shared" si="11822"/>
        <v>Skalle_03_20211202_DL2021051_HimmerlevGym</v>
      </c>
      <c r="J5852" t="str">
        <f t="shared" si="11823"/>
        <v>Skalle</v>
      </c>
      <c r="K5852" t="str">
        <f t="shared" si="11824"/>
        <v>eDNA</v>
      </c>
      <c r="L5852" t="str">
        <f t="shared" si="11825"/>
        <v>No Ct</v>
      </c>
      <c r="M5852" t="str">
        <f t="shared" si="11826"/>
        <v/>
      </c>
      <c r="N5852" t="str">
        <f t="shared" si="11827"/>
        <v/>
      </c>
      <c r="O5852" t="str">
        <f t="shared" si="11828"/>
        <v/>
      </c>
    </row>
    <row r="5853" spans="1:24" x14ac:dyDescent="0.25">
      <c r="A5853" t="s">
        <v>212</v>
      </c>
      <c r="B5853" t="s">
        <v>338</v>
      </c>
      <c r="C5853" t="s">
        <v>20</v>
      </c>
      <c r="D5853" s="6">
        <v>0.1</v>
      </c>
      <c r="E5853" s="6" t="s">
        <v>17</v>
      </c>
      <c r="F5853" t="s">
        <v>1544</v>
      </c>
      <c r="G5853" t="str">
        <f t="shared" si="11757"/>
        <v>DL2021051</v>
      </c>
      <c r="H5853" t="str">
        <f t="shared" si="11821"/>
        <v>03</v>
      </c>
      <c r="I5853" t="str">
        <f t="shared" si="11822"/>
        <v>Skalle_03_20211202_DL2021051_HimmerlevGym</v>
      </c>
      <c r="J5853" t="str">
        <f t="shared" si="11823"/>
        <v>Skalle</v>
      </c>
      <c r="K5853" t="str">
        <f t="shared" si="11824"/>
        <v>eDNA</v>
      </c>
      <c r="L5853" t="str">
        <f t="shared" si="11825"/>
        <v>No Ct</v>
      </c>
      <c r="M5853" t="str">
        <f t="shared" si="11826"/>
        <v/>
      </c>
      <c r="N5853" t="str">
        <f t="shared" si="11827"/>
        <v/>
      </c>
      <c r="O5853" t="str">
        <f t="shared" si="11828"/>
        <v/>
      </c>
    </row>
    <row r="5854" spans="1:24" x14ac:dyDescent="0.25">
      <c r="A5854" t="s">
        <v>213</v>
      </c>
      <c r="B5854" t="s">
        <v>339</v>
      </c>
      <c r="C5854" t="s">
        <v>13</v>
      </c>
      <c r="D5854" s="6">
        <v>0.1</v>
      </c>
      <c r="E5854" s="6">
        <v>25.84</v>
      </c>
      <c r="F5854" t="s">
        <v>1544</v>
      </c>
      <c r="G5854" t="str">
        <f t="shared" si="11757"/>
        <v>DL2021051</v>
      </c>
      <c r="H5854" t="str">
        <f t="shared" si="11821"/>
        <v>04</v>
      </c>
      <c r="I5854" t="str">
        <f t="shared" si="11822"/>
        <v>Skalle_04_20211202_DL2021051_HimmerlevGym</v>
      </c>
      <c r="J5854" t="str">
        <f t="shared" si="11823"/>
        <v>Skalle</v>
      </c>
      <c r="K5854" t="str">
        <f t="shared" si="11824"/>
        <v>PosK</v>
      </c>
      <c r="L5854">
        <f t="shared" si="11825"/>
        <v>25.84</v>
      </c>
      <c r="M5854">
        <f t="shared" si="11826"/>
        <v>25.84</v>
      </c>
      <c r="N5854">
        <f t="shared" si="11827"/>
        <v>0</v>
      </c>
      <c r="O5854">
        <f t="shared" si="11828"/>
        <v>38.51</v>
      </c>
      <c r="Q5854">
        <f t="shared" ref="Q5854" si="11843">IF(L5856="No Ct",0,L5856)</f>
        <v>38.51</v>
      </c>
      <c r="R5854">
        <f t="shared" ref="R5854" si="11844">IF(L5857="No Ct",0,L5857)</f>
        <v>0</v>
      </c>
      <c r="S5854" t="str">
        <f t="shared" ref="S5854" si="11845">IF(AND(M5854&gt;0,N5854=0),"Valid","Invalid")</f>
        <v>Valid</v>
      </c>
      <c r="T5854" t="str">
        <f t="shared" ref="T5854" si="11846">IF(OR(Q5854&gt;1,R5854&gt;1),"Present","Absent")</f>
        <v>Present</v>
      </c>
      <c r="U5854" t="str">
        <f t="shared" ref="U5854" si="11847">IF(OR(AND(Q5854&gt;1,Q5854&lt;41),AND(R5854&gt;1,R5854&lt;41)),"Ct&lt;41","Ct&gt;41")</f>
        <v>Ct&lt;41</v>
      </c>
      <c r="V5854" t="str">
        <f>VLOOKUP(J5854,Datasæt_Analysesystemer!$C$2:$D$68,2,FALSE)</f>
        <v>Skalle</v>
      </c>
      <c r="W5854" t="str">
        <f t="shared" ref="W5854" si="11848">MID(F5854,10,9)</f>
        <v>DL2021051</v>
      </c>
      <c r="X5854" t="str">
        <f t="shared" ref="X5854" si="11849">W5854&amp;"_"&amp;V5854&amp;"_"&amp;S5854&amp;"_"&amp;T5854&amp;"_"&amp;U5854</f>
        <v>DL2021051_Skalle_Valid_Present_Ct&lt;41</v>
      </c>
    </row>
    <row r="5855" spans="1:24" x14ac:dyDescent="0.25">
      <c r="A5855" t="s">
        <v>215</v>
      </c>
      <c r="B5855" t="s">
        <v>340</v>
      </c>
      <c r="C5855" t="s">
        <v>16</v>
      </c>
      <c r="D5855" s="6">
        <v>0.1</v>
      </c>
      <c r="E5855" s="6" t="s">
        <v>17</v>
      </c>
      <c r="F5855" t="s">
        <v>1544</v>
      </c>
      <c r="G5855" t="str">
        <f t="shared" si="11757"/>
        <v>DL2021051</v>
      </c>
      <c r="H5855" t="str">
        <f t="shared" si="11821"/>
        <v>04</v>
      </c>
      <c r="I5855" t="str">
        <f t="shared" si="11822"/>
        <v>Skalle_04_20211202_DL2021051_HimmerlevGym</v>
      </c>
      <c r="J5855" t="str">
        <f t="shared" si="11823"/>
        <v>Skalle</v>
      </c>
      <c r="K5855" t="str">
        <f t="shared" si="11824"/>
        <v>NegK</v>
      </c>
      <c r="L5855" t="str">
        <f t="shared" si="11825"/>
        <v>No Ct</v>
      </c>
      <c r="M5855" t="str">
        <f t="shared" si="11826"/>
        <v/>
      </c>
      <c r="N5855" t="str">
        <f t="shared" si="11827"/>
        <v/>
      </c>
      <c r="O5855" t="str">
        <f t="shared" si="11828"/>
        <v/>
      </c>
    </row>
    <row r="5856" spans="1:24" x14ac:dyDescent="0.25">
      <c r="A5856" t="s">
        <v>217</v>
      </c>
      <c r="B5856" t="s">
        <v>341</v>
      </c>
      <c r="C5856" t="s">
        <v>20</v>
      </c>
      <c r="D5856" s="6">
        <v>0.1</v>
      </c>
      <c r="E5856" s="6">
        <v>38.51</v>
      </c>
      <c r="F5856" t="s">
        <v>1544</v>
      </c>
      <c r="G5856" t="str">
        <f t="shared" si="11757"/>
        <v>DL2021051</v>
      </c>
      <c r="H5856" t="str">
        <f t="shared" si="11821"/>
        <v>04</v>
      </c>
      <c r="I5856" t="str">
        <f t="shared" si="11822"/>
        <v>Skalle_04_20211202_DL2021051_HimmerlevGym</v>
      </c>
      <c r="J5856" t="str">
        <f t="shared" si="11823"/>
        <v>Skalle</v>
      </c>
      <c r="K5856" t="str">
        <f t="shared" si="11824"/>
        <v>eDNA</v>
      </c>
      <c r="L5856">
        <f t="shared" si="11825"/>
        <v>38.51</v>
      </c>
      <c r="M5856" t="str">
        <f t="shared" si="11826"/>
        <v/>
      </c>
      <c r="N5856" t="str">
        <f t="shared" si="11827"/>
        <v/>
      </c>
      <c r="O5856" t="str">
        <f t="shared" si="11828"/>
        <v/>
      </c>
    </row>
    <row r="5857" spans="1:24" x14ac:dyDescent="0.25">
      <c r="A5857" t="s">
        <v>219</v>
      </c>
      <c r="B5857" t="s">
        <v>341</v>
      </c>
      <c r="C5857" t="s">
        <v>20</v>
      </c>
      <c r="D5857" s="6">
        <v>0.1</v>
      </c>
      <c r="E5857" s="6" t="s">
        <v>17</v>
      </c>
      <c r="F5857" t="s">
        <v>1544</v>
      </c>
      <c r="G5857" t="str">
        <f t="shared" si="11757"/>
        <v>DL2021051</v>
      </c>
      <c r="H5857" t="str">
        <f t="shared" si="11821"/>
        <v>04</v>
      </c>
      <c r="I5857" t="str">
        <f t="shared" si="11822"/>
        <v>Skalle_04_20211202_DL2021051_HimmerlevGym</v>
      </c>
      <c r="J5857" t="str">
        <f t="shared" si="11823"/>
        <v>Skalle</v>
      </c>
      <c r="K5857" t="str">
        <f t="shared" si="11824"/>
        <v>eDNA</v>
      </c>
      <c r="L5857" t="str">
        <f t="shared" si="11825"/>
        <v>No Ct</v>
      </c>
      <c r="M5857" t="str">
        <f t="shared" si="11826"/>
        <v/>
      </c>
      <c r="N5857" t="str">
        <f t="shared" si="11827"/>
        <v/>
      </c>
      <c r="O5857" t="str">
        <f t="shared" si="11828"/>
        <v/>
      </c>
    </row>
    <row r="5858" spans="1:24" x14ac:dyDescent="0.25">
      <c r="A5858" t="s">
        <v>220</v>
      </c>
      <c r="B5858" t="s">
        <v>1343</v>
      </c>
      <c r="C5858" t="s">
        <v>13</v>
      </c>
      <c r="D5858" s="6">
        <v>0.1</v>
      </c>
      <c r="E5858" s="6">
        <v>28.36</v>
      </c>
      <c r="F5858" t="s">
        <v>1544</v>
      </c>
      <c r="G5858" t="str">
        <f t="shared" si="11757"/>
        <v>DL2021051</v>
      </c>
      <c r="H5858" t="str">
        <f t="shared" si="11821"/>
        <v>05</v>
      </c>
      <c r="I5858" t="str">
        <f t="shared" si="11822"/>
        <v>StorVandsalamander_05_20211202_DL2021051_HimmerlevGym</v>
      </c>
      <c r="J5858" t="str">
        <f t="shared" si="11823"/>
        <v>StorVandsalamander</v>
      </c>
      <c r="K5858" t="str">
        <f t="shared" si="11824"/>
        <v>PosK</v>
      </c>
      <c r="L5858">
        <f t="shared" si="11825"/>
        <v>28.36</v>
      </c>
      <c r="M5858">
        <f t="shared" si="11826"/>
        <v>28.36</v>
      </c>
      <c r="N5858">
        <f t="shared" si="11827"/>
        <v>0</v>
      </c>
      <c r="O5858">
        <f t="shared" si="11828"/>
        <v>0</v>
      </c>
      <c r="Q5858">
        <f t="shared" ref="Q5858" si="11850">IF(L5860="No Ct",0,L5860)</f>
        <v>0</v>
      </c>
      <c r="R5858">
        <f t="shared" ref="R5858" si="11851">IF(L5861="No Ct",0,L5861)</f>
        <v>0</v>
      </c>
      <c r="S5858" t="str">
        <f t="shared" ref="S5858" si="11852">IF(AND(M5858&gt;0,N5858=0),"Valid","Invalid")</f>
        <v>Valid</v>
      </c>
      <c r="T5858" t="str">
        <f t="shared" ref="T5858" si="11853">IF(OR(Q5858&gt;1,R5858&gt;1),"Present","Absent")</f>
        <v>Absent</v>
      </c>
      <c r="U5858" t="str">
        <f t="shared" ref="U5858" si="11854">IF(OR(AND(Q5858&gt;1,Q5858&lt;41),AND(R5858&gt;1,R5858&lt;41)),"Ct&lt;41","Ct&gt;41")</f>
        <v>Ct&gt;41</v>
      </c>
      <c r="V5858" t="str">
        <f>VLOOKUP(J5858,Datasæt_Analysesystemer!$C$2:$D$68,2,FALSE)</f>
        <v>Stor vandsalamander</v>
      </c>
      <c r="W5858" t="str">
        <f t="shared" ref="W5858" si="11855">MID(F5858,10,9)</f>
        <v>DL2021051</v>
      </c>
      <c r="X5858" t="str">
        <f t="shared" ref="X5858" si="11856">W5858&amp;"_"&amp;V5858&amp;"_"&amp;S5858&amp;"_"&amp;T5858&amp;"_"&amp;U5858</f>
        <v>DL2021051_Stor vandsalamander_Valid_Absent_Ct&gt;41</v>
      </c>
    </row>
    <row r="5859" spans="1:24" x14ac:dyDescent="0.25">
      <c r="A5859" t="s">
        <v>222</v>
      </c>
      <c r="B5859" t="s">
        <v>1344</v>
      </c>
      <c r="C5859" t="s">
        <v>16</v>
      </c>
      <c r="D5859" s="6">
        <v>0.1</v>
      </c>
      <c r="E5859" s="6" t="s">
        <v>17</v>
      </c>
      <c r="F5859" t="s">
        <v>1544</v>
      </c>
      <c r="G5859" t="str">
        <f t="shared" si="11757"/>
        <v>DL2021051</v>
      </c>
      <c r="H5859" t="str">
        <f t="shared" si="11821"/>
        <v>05</v>
      </c>
      <c r="I5859" t="str">
        <f t="shared" si="11822"/>
        <v>StorVandsalamander_05_20211202_DL2021051_HimmerlevGym</v>
      </c>
      <c r="J5859" t="str">
        <f t="shared" si="11823"/>
        <v>StorVandsalamander</v>
      </c>
      <c r="K5859" t="str">
        <f t="shared" si="11824"/>
        <v>NegK</v>
      </c>
      <c r="L5859" t="str">
        <f t="shared" si="11825"/>
        <v>No Ct</v>
      </c>
      <c r="M5859" t="str">
        <f t="shared" si="11826"/>
        <v/>
      </c>
      <c r="N5859" t="str">
        <f t="shared" si="11827"/>
        <v/>
      </c>
      <c r="O5859" t="str">
        <f t="shared" si="11828"/>
        <v/>
      </c>
    </row>
    <row r="5860" spans="1:24" x14ac:dyDescent="0.25">
      <c r="A5860" t="s">
        <v>224</v>
      </c>
      <c r="B5860" t="s">
        <v>1345</v>
      </c>
      <c r="C5860" t="s">
        <v>20</v>
      </c>
      <c r="D5860" s="6">
        <v>0.1</v>
      </c>
      <c r="E5860" s="6" t="s">
        <v>17</v>
      </c>
      <c r="F5860" t="s">
        <v>1544</v>
      </c>
      <c r="G5860" t="str">
        <f t="shared" si="11757"/>
        <v>DL2021051</v>
      </c>
      <c r="H5860" t="str">
        <f t="shared" si="11821"/>
        <v>05</v>
      </c>
      <c r="I5860" t="str">
        <f t="shared" si="11822"/>
        <v>StorVandsalamander_05_20211202_DL2021051_HimmerlevGym</v>
      </c>
      <c r="J5860" t="str">
        <f t="shared" si="11823"/>
        <v>StorVandsalamander</v>
      </c>
      <c r="K5860" t="str">
        <f t="shared" si="11824"/>
        <v>eDNA</v>
      </c>
      <c r="L5860" t="str">
        <f t="shared" si="11825"/>
        <v>No Ct</v>
      </c>
      <c r="M5860" t="str">
        <f t="shared" si="11826"/>
        <v/>
      </c>
      <c r="N5860" t="str">
        <f t="shared" si="11827"/>
        <v/>
      </c>
      <c r="O5860" t="str">
        <f t="shared" si="11828"/>
        <v/>
      </c>
    </row>
    <row r="5861" spans="1:24" x14ac:dyDescent="0.25">
      <c r="A5861" t="s">
        <v>226</v>
      </c>
      <c r="B5861" t="s">
        <v>1345</v>
      </c>
      <c r="C5861" t="s">
        <v>20</v>
      </c>
      <c r="D5861" s="6">
        <v>0.1</v>
      </c>
      <c r="E5861" s="6" t="s">
        <v>17</v>
      </c>
      <c r="F5861" t="s">
        <v>1544</v>
      </c>
      <c r="G5861" t="str">
        <f t="shared" si="11757"/>
        <v>DL2021051</v>
      </c>
      <c r="H5861" t="str">
        <f t="shared" si="11821"/>
        <v>05</v>
      </c>
      <c r="I5861" t="str">
        <f t="shared" si="11822"/>
        <v>StorVandsalamander_05_20211202_DL2021051_HimmerlevGym</v>
      </c>
      <c r="J5861" t="str">
        <f t="shared" si="11823"/>
        <v>StorVandsalamander</v>
      </c>
      <c r="K5861" t="str">
        <f t="shared" si="11824"/>
        <v>eDNA</v>
      </c>
      <c r="L5861" t="str">
        <f t="shared" si="11825"/>
        <v>No Ct</v>
      </c>
      <c r="M5861" t="str">
        <f t="shared" si="11826"/>
        <v/>
      </c>
      <c r="N5861" t="str">
        <f t="shared" si="11827"/>
        <v/>
      </c>
      <c r="O5861" t="str">
        <f t="shared" si="11828"/>
        <v/>
      </c>
    </row>
    <row r="5862" spans="1:24" x14ac:dyDescent="0.25">
      <c r="A5862" t="s">
        <v>227</v>
      </c>
      <c r="B5862" t="s">
        <v>1346</v>
      </c>
      <c r="C5862" t="s">
        <v>13</v>
      </c>
      <c r="D5862" s="6">
        <v>0.1</v>
      </c>
      <c r="E5862" s="6">
        <v>28.61</v>
      </c>
      <c r="F5862" t="s">
        <v>1544</v>
      </c>
      <c r="G5862" t="str">
        <f t="shared" si="11757"/>
        <v>DL2021051</v>
      </c>
      <c r="H5862" t="str">
        <f t="shared" si="11821"/>
        <v>06</v>
      </c>
      <c r="I5862" t="str">
        <f t="shared" si="11822"/>
        <v>StorVandsalamander_06_20211202_DL2021051_HimmerlevGym</v>
      </c>
      <c r="J5862" t="str">
        <f t="shared" si="11823"/>
        <v>StorVandsalamander</v>
      </c>
      <c r="K5862" t="str">
        <f t="shared" si="11824"/>
        <v>PosK</v>
      </c>
      <c r="L5862">
        <f t="shared" si="11825"/>
        <v>28.61</v>
      </c>
      <c r="M5862">
        <f t="shared" si="11826"/>
        <v>28.61</v>
      </c>
      <c r="N5862">
        <f t="shared" si="11827"/>
        <v>0</v>
      </c>
      <c r="O5862">
        <f t="shared" si="11828"/>
        <v>0</v>
      </c>
      <c r="Q5862">
        <f t="shared" ref="Q5862" si="11857">IF(L5864="No Ct",0,L5864)</f>
        <v>0</v>
      </c>
      <c r="R5862">
        <f t="shared" ref="R5862" si="11858">IF(L5865="No Ct",0,L5865)</f>
        <v>0</v>
      </c>
      <c r="S5862" t="str">
        <f t="shared" ref="S5862" si="11859">IF(AND(M5862&gt;0,N5862=0),"Valid","Invalid")</f>
        <v>Valid</v>
      </c>
      <c r="T5862" t="str">
        <f t="shared" ref="T5862" si="11860">IF(OR(Q5862&gt;1,R5862&gt;1),"Present","Absent")</f>
        <v>Absent</v>
      </c>
      <c r="U5862" t="str">
        <f t="shared" ref="U5862" si="11861">IF(OR(AND(Q5862&gt;1,Q5862&lt;41),AND(R5862&gt;1,R5862&lt;41)),"Ct&lt;41","Ct&gt;41")</f>
        <v>Ct&gt;41</v>
      </c>
      <c r="V5862" t="str">
        <f>VLOOKUP(J5862,Datasæt_Analysesystemer!$C$2:$D$68,2,FALSE)</f>
        <v>Stor vandsalamander</v>
      </c>
      <c r="W5862" t="str">
        <f t="shared" ref="W5862" si="11862">MID(F5862,10,9)</f>
        <v>DL2021051</v>
      </c>
      <c r="X5862" t="str">
        <f t="shared" ref="X5862" si="11863">W5862&amp;"_"&amp;V5862&amp;"_"&amp;S5862&amp;"_"&amp;T5862&amp;"_"&amp;U5862</f>
        <v>DL2021051_Stor vandsalamander_Valid_Absent_Ct&gt;41</v>
      </c>
    </row>
    <row r="5863" spans="1:24" x14ac:dyDescent="0.25">
      <c r="A5863" t="s">
        <v>229</v>
      </c>
      <c r="B5863" t="s">
        <v>1347</v>
      </c>
      <c r="C5863" t="s">
        <v>16</v>
      </c>
      <c r="D5863" s="6">
        <v>0.1</v>
      </c>
      <c r="E5863" s="6" t="s">
        <v>17</v>
      </c>
      <c r="F5863" t="s">
        <v>1544</v>
      </c>
      <c r="G5863" t="str">
        <f t="shared" si="11757"/>
        <v>DL2021051</v>
      </c>
      <c r="H5863" t="str">
        <f t="shared" si="11821"/>
        <v>06</v>
      </c>
      <c r="I5863" t="str">
        <f t="shared" si="11822"/>
        <v>StorVandsalamander_06_20211202_DL2021051_HimmerlevGym</v>
      </c>
      <c r="J5863" t="str">
        <f t="shared" si="11823"/>
        <v>StorVandsalamander</v>
      </c>
      <c r="K5863" t="str">
        <f t="shared" si="11824"/>
        <v>NegK</v>
      </c>
      <c r="L5863" t="str">
        <f t="shared" si="11825"/>
        <v>No Ct</v>
      </c>
      <c r="M5863" t="str">
        <f t="shared" si="11826"/>
        <v/>
      </c>
      <c r="N5863" t="str">
        <f t="shared" si="11827"/>
        <v/>
      </c>
      <c r="O5863" t="str">
        <f t="shared" si="11828"/>
        <v/>
      </c>
    </row>
    <row r="5864" spans="1:24" x14ac:dyDescent="0.25">
      <c r="A5864" t="s">
        <v>231</v>
      </c>
      <c r="B5864" t="s">
        <v>1348</v>
      </c>
      <c r="C5864" t="s">
        <v>20</v>
      </c>
      <c r="D5864" s="6">
        <v>0.1</v>
      </c>
      <c r="E5864" s="6" t="s">
        <v>17</v>
      </c>
      <c r="F5864" t="s">
        <v>1544</v>
      </c>
      <c r="G5864" t="str">
        <f t="shared" si="11757"/>
        <v>DL2021051</v>
      </c>
      <c r="H5864" t="str">
        <f t="shared" si="11821"/>
        <v>06</v>
      </c>
      <c r="I5864" t="str">
        <f t="shared" si="11822"/>
        <v>StorVandsalamander_06_20211202_DL2021051_HimmerlevGym</v>
      </c>
      <c r="J5864" t="str">
        <f t="shared" si="11823"/>
        <v>StorVandsalamander</v>
      </c>
      <c r="K5864" t="str">
        <f t="shared" si="11824"/>
        <v>eDNA</v>
      </c>
      <c r="L5864" t="str">
        <f t="shared" si="11825"/>
        <v>No Ct</v>
      </c>
      <c r="M5864" t="str">
        <f t="shared" si="11826"/>
        <v/>
      </c>
      <c r="N5864" t="str">
        <f t="shared" si="11827"/>
        <v/>
      </c>
      <c r="O5864" t="str">
        <f t="shared" si="11828"/>
        <v/>
      </c>
    </row>
    <row r="5865" spans="1:24" x14ac:dyDescent="0.25">
      <c r="A5865" t="s">
        <v>233</v>
      </c>
      <c r="B5865" t="s">
        <v>1348</v>
      </c>
      <c r="C5865" t="s">
        <v>20</v>
      </c>
      <c r="D5865" s="6">
        <v>0.1</v>
      </c>
      <c r="E5865" s="6" t="s">
        <v>17</v>
      </c>
      <c r="F5865" t="s">
        <v>1544</v>
      </c>
      <c r="G5865" t="str">
        <f t="shared" si="11757"/>
        <v>DL2021051</v>
      </c>
      <c r="H5865" t="str">
        <f t="shared" si="11821"/>
        <v>06</v>
      </c>
      <c r="I5865" t="str">
        <f t="shared" si="11822"/>
        <v>StorVandsalamander_06_20211202_DL2021051_HimmerlevGym</v>
      </c>
      <c r="J5865" t="str">
        <f t="shared" si="11823"/>
        <v>StorVandsalamander</v>
      </c>
      <c r="K5865" t="str">
        <f t="shared" si="11824"/>
        <v>eDNA</v>
      </c>
      <c r="L5865" t="str">
        <f t="shared" si="11825"/>
        <v>No Ct</v>
      </c>
      <c r="M5865" t="str">
        <f t="shared" si="11826"/>
        <v/>
      </c>
      <c r="N5865" t="str">
        <f t="shared" si="11827"/>
        <v/>
      </c>
      <c r="O5865" t="str">
        <f t="shared" si="11828"/>
        <v/>
      </c>
    </row>
    <row r="5866" spans="1:24" x14ac:dyDescent="0.25">
      <c r="A5866" t="s">
        <v>234</v>
      </c>
      <c r="B5866" t="s">
        <v>1349</v>
      </c>
      <c r="C5866" t="s">
        <v>13</v>
      </c>
      <c r="D5866" s="6">
        <v>0.1</v>
      </c>
      <c r="E5866" s="6">
        <v>24.59</v>
      </c>
      <c r="F5866" t="s">
        <v>1544</v>
      </c>
      <c r="G5866" t="str">
        <f t="shared" si="11757"/>
        <v>DL2021051</v>
      </c>
      <c r="H5866" t="str">
        <f t="shared" si="11821"/>
        <v>07</v>
      </c>
      <c r="I5866" t="str">
        <f t="shared" si="11822"/>
        <v>Gedde_07_20211202_DL2021051_HimmerlevGym</v>
      </c>
      <c r="J5866" t="str">
        <f t="shared" si="11823"/>
        <v>Gedde</v>
      </c>
      <c r="K5866" t="str">
        <f t="shared" si="11824"/>
        <v>PosK</v>
      </c>
      <c r="L5866">
        <f t="shared" si="11825"/>
        <v>24.59</v>
      </c>
      <c r="M5866">
        <f t="shared" si="11826"/>
        <v>24.59</v>
      </c>
      <c r="N5866">
        <f t="shared" si="11827"/>
        <v>38.21</v>
      </c>
      <c r="O5866">
        <f t="shared" si="11828"/>
        <v>0</v>
      </c>
      <c r="Q5866">
        <f t="shared" ref="Q5866" si="11864">IF(L5868="No Ct",0,L5868)</f>
        <v>0</v>
      </c>
      <c r="R5866">
        <f t="shared" ref="R5866" si="11865">IF(L5869="No Ct",0,L5869)</f>
        <v>0</v>
      </c>
      <c r="S5866" t="str">
        <f t="shared" ref="S5866" si="11866">IF(AND(M5866&gt;0,N5866=0),"Valid","Invalid")</f>
        <v>Invalid</v>
      </c>
      <c r="T5866" t="str">
        <f t="shared" ref="T5866" si="11867">IF(OR(Q5866&gt;1,R5866&gt;1),"Present","Absent")</f>
        <v>Absent</v>
      </c>
      <c r="U5866" t="str">
        <f t="shared" ref="U5866" si="11868">IF(OR(AND(Q5866&gt;1,Q5866&lt;41),AND(R5866&gt;1,R5866&lt;41)),"Ct&lt;41","Ct&gt;41")</f>
        <v>Ct&gt;41</v>
      </c>
      <c r="V5866" t="str">
        <f>VLOOKUP(J5866,Datasæt_Analysesystemer!$C$2:$D$68,2,FALSE)</f>
        <v>Gedde</v>
      </c>
      <c r="W5866" t="str">
        <f t="shared" ref="W5866" si="11869">MID(F5866,10,9)</f>
        <v>DL2021051</v>
      </c>
      <c r="X5866" t="str">
        <f t="shared" ref="X5866" si="11870">W5866&amp;"_"&amp;V5866&amp;"_"&amp;S5866&amp;"_"&amp;T5866&amp;"_"&amp;U5866</f>
        <v>DL2021051_Gedde_Invalid_Absent_Ct&gt;41</v>
      </c>
    </row>
    <row r="5867" spans="1:24" x14ac:dyDescent="0.25">
      <c r="A5867" t="s">
        <v>236</v>
      </c>
      <c r="B5867" t="s">
        <v>1350</v>
      </c>
      <c r="C5867" t="s">
        <v>16</v>
      </c>
      <c r="D5867" s="6">
        <v>0.1</v>
      </c>
      <c r="E5867" s="6">
        <v>38.21</v>
      </c>
      <c r="F5867" t="s">
        <v>1544</v>
      </c>
      <c r="G5867" t="str">
        <f t="shared" si="11757"/>
        <v>DL2021051</v>
      </c>
      <c r="H5867" t="str">
        <f t="shared" si="11821"/>
        <v>07</v>
      </c>
      <c r="I5867" t="str">
        <f t="shared" si="11822"/>
        <v>Gedde_07_20211202_DL2021051_HimmerlevGym</v>
      </c>
      <c r="J5867" t="str">
        <f t="shared" si="11823"/>
        <v>Gedde</v>
      </c>
      <c r="K5867" t="str">
        <f t="shared" si="11824"/>
        <v>NegK</v>
      </c>
      <c r="L5867">
        <f t="shared" si="11825"/>
        <v>38.21</v>
      </c>
      <c r="M5867" t="str">
        <f t="shared" si="11826"/>
        <v/>
      </c>
      <c r="N5867" t="str">
        <f t="shared" si="11827"/>
        <v/>
      </c>
      <c r="O5867" t="str">
        <f t="shared" si="11828"/>
        <v/>
      </c>
    </row>
    <row r="5868" spans="1:24" x14ac:dyDescent="0.25">
      <c r="A5868" t="s">
        <v>238</v>
      </c>
      <c r="B5868" t="s">
        <v>1351</v>
      </c>
      <c r="C5868" t="s">
        <v>20</v>
      </c>
      <c r="D5868" s="6">
        <v>0.1</v>
      </c>
      <c r="E5868" s="6" t="s">
        <v>17</v>
      </c>
      <c r="F5868" t="s">
        <v>1544</v>
      </c>
      <c r="G5868" t="str">
        <f t="shared" si="11757"/>
        <v>DL2021051</v>
      </c>
      <c r="H5868" t="str">
        <f t="shared" si="11821"/>
        <v>07</v>
      </c>
      <c r="I5868" t="str">
        <f t="shared" si="11822"/>
        <v>Gedde_07_20211202_DL2021051_HimmerlevGym</v>
      </c>
      <c r="J5868" t="str">
        <f t="shared" si="11823"/>
        <v>Gedde</v>
      </c>
      <c r="K5868" t="str">
        <f t="shared" si="11824"/>
        <v>eDNA</v>
      </c>
      <c r="L5868" t="str">
        <f t="shared" si="11825"/>
        <v>No Ct</v>
      </c>
      <c r="M5868" t="str">
        <f t="shared" si="11826"/>
        <v/>
      </c>
      <c r="N5868" t="str">
        <f t="shared" si="11827"/>
        <v/>
      </c>
      <c r="O5868" t="str">
        <f t="shared" si="11828"/>
        <v/>
      </c>
    </row>
    <row r="5869" spans="1:24" x14ac:dyDescent="0.25">
      <c r="A5869" t="s">
        <v>240</v>
      </c>
      <c r="B5869" t="s">
        <v>1351</v>
      </c>
      <c r="C5869" t="s">
        <v>20</v>
      </c>
      <c r="D5869" s="6">
        <v>0.1</v>
      </c>
      <c r="E5869" s="6" t="s">
        <v>17</v>
      </c>
      <c r="F5869" t="s">
        <v>1544</v>
      </c>
      <c r="G5869" t="str">
        <f t="shared" si="11757"/>
        <v>DL2021051</v>
      </c>
      <c r="H5869" t="str">
        <f t="shared" si="11821"/>
        <v>07</v>
      </c>
      <c r="I5869" t="str">
        <f t="shared" si="11822"/>
        <v>Gedde_07_20211202_DL2021051_HimmerlevGym</v>
      </c>
      <c r="J5869" t="str">
        <f t="shared" si="11823"/>
        <v>Gedde</v>
      </c>
      <c r="K5869" t="str">
        <f t="shared" si="11824"/>
        <v>eDNA</v>
      </c>
      <c r="L5869" t="str">
        <f t="shared" si="11825"/>
        <v>No Ct</v>
      </c>
      <c r="M5869" t="str">
        <f t="shared" si="11826"/>
        <v/>
      </c>
      <c r="N5869" t="str">
        <f t="shared" si="11827"/>
        <v/>
      </c>
      <c r="O5869" t="str">
        <f t="shared" si="11828"/>
        <v/>
      </c>
    </row>
    <row r="5870" spans="1:24" x14ac:dyDescent="0.25">
      <c r="A5870" t="s">
        <v>241</v>
      </c>
      <c r="B5870" t="s">
        <v>1352</v>
      </c>
      <c r="C5870" t="s">
        <v>13</v>
      </c>
      <c r="D5870" s="6">
        <v>0.1</v>
      </c>
      <c r="E5870" s="6">
        <v>37.85</v>
      </c>
      <c r="F5870" t="s">
        <v>1544</v>
      </c>
      <c r="G5870" t="str">
        <f t="shared" si="11757"/>
        <v>DL2021051</v>
      </c>
      <c r="H5870" t="str">
        <f t="shared" si="11821"/>
        <v>08</v>
      </c>
      <c r="I5870" t="str">
        <f t="shared" si="11822"/>
        <v>Gedde_08_20211202_DL2021051_HimmerlevGym</v>
      </c>
      <c r="J5870" t="str">
        <f t="shared" si="11823"/>
        <v>Gedde</v>
      </c>
      <c r="K5870" t="str">
        <f t="shared" si="11824"/>
        <v>PosK</v>
      </c>
      <c r="L5870">
        <f t="shared" si="11825"/>
        <v>37.85</v>
      </c>
      <c r="M5870">
        <f t="shared" si="11826"/>
        <v>37.85</v>
      </c>
      <c r="N5870">
        <f t="shared" si="11827"/>
        <v>0</v>
      </c>
      <c r="O5870">
        <f t="shared" si="11828"/>
        <v>0</v>
      </c>
      <c r="Q5870">
        <f t="shared" ref="Q5870" si="11871">IF(L5872="No Ct",0,L5872)</f>
        <v>0</v>
      </c>
      <c r="R5870">
        <f t="shared" ref="R5870" si="11872">IF(L5873="No Ct",0,L5873)</f>
        <v>0</v>
      </c>
      <c r="S5870" t="str">
        <f t="shared" ref="S5870" si="11873">IF(AND(M5870&gt;0,N5870=0),"Valid","Invalid")</f>
        <v>Valid</v>
      </c>
      <c r="T5870" t="str">
        <f t="shared" ref="T5870" si="11874">IF(OR(Q5870&gt;1,R5870&gt;1),"Present","Absent")</f>
        <v>Absent</v>
      </c>
      <c r="U5870" t="str">
        <f t="shared" ref="U5870" si="11875">IF(OR(AND(Q5870&gt;1,Q5870&lt;41),AND(R5870&gt;1,R5870&lt;41)),"Ct&lt;41","Ct&gt;41")</f>
        <v>Ct&gt;41</v>
      </c>
      <c r="V5870" t="str">
        <f>VLOOKUP(J5870,Datasæt_Analysesystemer!$C$2:$D$68,2,FALSE)</f>
        <v>Gedde</v>
      </c>
      <c r="W5870" t="str">
        <f t="shared" ref="W5870" si="11876">MID(F5870,10,9)</f>
        <v>DL2021051</v>
      </c>
      <c r="X5870" t="str">
        <f t="shared" ref="X5870" si="11877">W5870&amp;"_"&amp;V5870&amp;"_"&amp;S5870&amp;"_"&amp;T5870&amp;"_"&amp;U5870</f>
        <v>DL2021051_Gedde_Valid_Absent_Ct&gt;41</v>
      </c>
    </row>
    <row r="5871" spans="1:24" x14ac:dyDescent="0.25">
      <c r="A5871" t="s">
        <v>243</v>
      </c>
      <c r="B5871" t="s">
        <v>1353</v>
      </c>
      <c r="C5871" t="s">
        <v>16</v>
      </c>
      <c r="D5871" s="6">
        <v>0.1</v>
      </c>
      <c r="E5871" s="6" t="s">
        <v>17</v>
      </c>
      <c r="F5871" t="s">
        <v>1544</v>
      </c>
      <c r="G5871" t="str">
        <f t="shared" si="11757"/>
        <v>DL2021051</v>
      </c>
      <c r="H5871" t="str">
        <f t="shared" si="11821"/>
        <v>08</v>
      </c>
      <c r="I5871" t="str">
        <f t="shared" si="11822"/>
        <v>Gedde_08_20211202_DL2021051_HimmerlevGym</v>
      </c>
      <c r="J5871" t="str">
        <f t="shared" si="11823"/>
        <v>Gedde</v>
      </c>
      <c r="K5871" t="str">
        <f t="shared" si="11824"/>
        <v>NegK</v>
      </c>
      <c r="L5871" t="str">
        <f t="shared" si="11825"/>
        <v>No Ct</v>
      </c>
      <c r="M5871" t="str">
        <f t="shared" si="11826"/>
        <v/>
      </c>
      <c r="N5871" t="str">
        <f t="shared" si="11827"/>
        <v/>
      </c>
      <c r="O5871" t="str">
        <f t="shared" si="11828"/>
        <v/>
      </c>
    </row>
    <row r="5872" spans="1:24" x14ac:dyDescent="0.25">
      <c r="A5872" t="s">
        <v>245</v>
      </c>
      <c r="B5872" t="s">
        <v>1354</v>
      </c>
      <c r="C5872" t="s">
        <v>20</v>
      </c>
      <c r="D5872" s="6">
        <v>0.1</v>
      </c>
      <c r="E5872" s="6" t="s">
        <v>17</v>
      </c>
      <c r="F5872" t="s">
        <v>1544</v>
      </c>
      <c r="G5872" t="str">
        <f t="shared" si="11757"/>
        <v>DL2021051</v>
      </c>
      <c r="H5872" t="str">
        <f t="shared" si="11821"/>
        <v>08</v>
      </c>
      <c r="I5872" t="str">
        <f t="shared" si="11822"/>
        <v>Gedde_08_20211202_DL2021051_HimmerlevGym</v>
      </c>
      <c r="J5872" t="str">
        <f t="shared" si="11823"/>
        <v>Gedde</v>
      </c>
      <c r="K5872" t="str">
        <f t="shared" si="11824"/>
        <v>eDNA</v>
      </c>
      <c r="L5872" t="str">
        <f t="shared" si="11825"/>
        <v>No Ct</v>
      </c>
      <c r="M5872" t="str">
        <f t="shared" si="11826"/>
        <v/>
      </c>
      <c r="N5872" t="str">
        <f t="shared" si="11827"/>
        <v/>
      </c>
      <c r="O5872" t="str">
        <f t="shared" si="11828"/>
        <v/>
      </c>
    </row>
    <row r="5873" spans="1:24" x14ac:dyDescent="0.25">
      <c r="A5873" t="s">
        <v>247</v>
      </c>
      <c r="B5873" t="s">
        <v>1354</v>
      </c>
      <c r="C5873" t="s">
        <v>20</v>
      </c>
      <c r="D5873" s="6">
        <v>0.1</v>
      </c>
      <c r="E5873" s="6" t="s">
        <v>17</v>
      </c>
      <c r="F5873" t="s">
        <v>1544</v>
      </c>
      <c r="G5873" t="str">
        <f t="shared" si="11757"/>
        <v>DL2021051</v>
      </c>
      <c r="H5873" t="str">
        <f t="shared" si="11821"/>
        <v>08</v>
      </c>
      <c r="I5873" t="str">
        <f t="shared" si="11822"/>
        <v>Gedde_08_20211202_DL2021051_HimmerlevGym</v>
      </c>
      <c r="J5873" t="str">
        <f t="shared" si="11823"/>
        <v>Gedde</v>
      </c>
      <c r="K5873" t="str">
        <f t="shared" si="11824"/>
        <v>eDNA</v>
      </c>
      <c r="L5873" t="str">
        <f t="shared" si="11825"/>
        <v>No Ct</v>
      </c>
      <c r="M5873" t="str">
        <f t="shared" si="11826"/>
        <v/>
      </c>
      <c r="N5873" t="str">
        <f t="shared" si="11827"/>
        <v/>
      </c>
      <c r="O5873" t="str">
        <f t="shared" si="11828"/>
        <v/>
      </c>
    </row>
    <row r="5874" spans="1:24" x14ac:dyDescent="0.25">
      <c r="A5874" t="s">
        <v>248</v>
      </c>
      <c r="B5874" t="s">
        <v>1355</v>
      </c>
      <c r="C5874" t="s">
        <v>13</v>
      </c>
      <c r="D5874" s="6">
        <v>0.1</v>
      </c>
      <c r="E5874" s="6" t="s">
        <v>17</v>
      </c>
      <c r="F5874" t="s">
        <v>1544</v>
      </c>
      <c r="G5874" t="str">
        <f t="shared" ref="G5874:G5937" si="11878">MID(F5874,10,9)</f>
        <v>DL2021051</v>
      </c>
      <c r="H5874" t="str">
        <f t="shared" si="11821"/>
        <v>09</v>
      </c>
      <c r="I5874" t="str">
        <f t="shared" si="11822"/>
        <v>Karpe_09_20211202_DL2021051_HimmerlevGym</v>
      </c>
      <c r="J5874" t="str">
        <f t="shared" si="11823"/>
        <v>Karpe</v>
      </c>
      <c r="K5874" t="str">
        <f t="shared" si="11824"/>
        <v>PosK</v>
      </c>
      <c r="L5874" t="str">
        <f t="shared" si="11825"/>
        <v>No Ct</v>
      </c>
      <c r="M5874">
        <f t="shared" si="11826"/>
        <v>0</v>
      </c>
      <c r="N5874">
        <f t="shared" si="11827"/>
        <v>0</v>
      </c>
      <c r="O5874">
        <f t="shared" si="11828"/>
        <v>0</v>
      </c>
      <c r="Q5874">
        <f t="shared" ref="Q5874" si="11879">IF(L5876="No Ct",0,L5876)</f>
        <v>0</v>
      </c>
      <c r="R5874">
        <f t="shared" ref="R5874" si="11880">IF(L5877="No Ct",0,L5877)</f>
        <v>0</v>
      </c>
      <c r="S5874" t="str">
        <f t="shared" ref="S5874" si="11881">IF(AND(M5874&gt;0,N5874=0),"Valid","Invalid")</f>
        <v>Invalid</v>
      </c>
      <c r="T5874" t="str">
        <f t="shared" ref="T5874" si="11882">IF(OR(Q5874&gt;1,R5874&gt;1),"Present","Absent")</f>
        <v>Absent</v>
      </c>
      <c r="U5874" t="str">
        <f t="shared" ref="U5874" si="11883">IF(OR(AND(Q5874&gt;1,Q5874&lt;41),AND(R5874&gt;1,R5874&lt;41)),"Ct&lt;41","Ct&gt;41")</f>
        <v>Ct&gt;41</v>
      </c>
      <c r="V5874" t="str">
        <f>VLOOKUP(J5874,Datasæt_Analysesystemer!$C$2:$D$68,2,FALSE)</f>
        <v>Karpe</v>
      </c>
      <c r="W5874" t="str">
        <f t="shared" ref="W5874" si="11884">MID(F5874,10,9)</f>
        <v>DL2021051</v>
      </c>
      <c r="X5874" t="str">
        <f t="shared" ref="X5874" si="11885">W5874&amp;"_"&amp;V5874&amp;"_"&amp;S5874&amp;"_"&amp;T5874&amp;"_"&amp;U5874</f>
        <v>DL2021051_Karpe_Invalid_Absent_Ct&gt;41</v>
      </c>
    </row>
    <row r="5875" spans="1:24" x14ac:dyDescent="0.25">
      <c r="A5875" t="s">
        <v>250</v>
      </c>
      <c r="B5875" t="s">
        <v>1356</v>
      </c>
      <c r="C5875" t="s">
        <v>16</v>
      </c>
      <c r="D5875" s="6">
        <v>0.1</v>
      </c>
      <c r="E5875" s="6" t="s">
        <v>17</v>
      </c>
      <c r="F5875" t="s">
        <v>1544</v>
      </c>
      <c r="G5875" t="str">
        <f t="shared" si="11878"/>
        <v>DL2021051</v>
      </c>
      <c r="H5875" t="str">
        <f t="shared" si="11821"/>
        <v>09</v>
      </c>
      <c r="I5875" t="str">
        <f t="shared" si="11822"/>
        <v>Karpe_09_20211202_DL2021051_HimmerlevGym</v>
      </c>
      <c r="J5875" t="str">
        <f t="shared" si="11823"/>
        <v>Karpe</v>
      </c>
      <c r="K5875" t="str">
        <f t="shared" si="11824"/>
        <v>NegK</v>
      </c>
      <c r="L5875" t="str">
        <f t="shared" si="11825"/>
        <v>No Ct</v>
      </c>
      <c r="M5875" t="str">
        <f t="shared" si="11826"/>
        <v/>
      </c>
      <c r="N5875" t="str">
        <f t="shared" si="11827"/>
        <v/>
      </c>
      <c r="O5875" t="str">
        <f t="shared" si="11828"/>
        <v/>
      </c>
    </row>
    <row r="5876" spans="1:24" x14ac:dyDescent="0.25">
      <c r="A5876" t="s">
        <v>252</v>
      </c>
      <c r="B5876" t="s">
        <v>1357</v>
      </c>
      <c r="C5876" t="s">
        <v>20</v>
      </c>
      <c r="D5876" s="6">
        <v>0.1</v>
      </c>
      <c r="E5876" s="6" t="s">
        <v>17</v>
      </c>
      <c r="F5876" t="s">
        <v>1544</v>
      </c>
      <c r="G5876" t="str">
        <f t="shared" si="11878"/>
        <v>DL2021051</v>
      </c>
      <c r="H5876" t="str">
        <f t="shared" si="11821"/>
        <v>09</v>
      </c>
      <c r="I5876" t="str">
        <f t="shared" si="11822"/>
        <v>Karpe_09_20211202_DL2021051_HimmerlevGym</v>
      </c>
      <c r="J5876" t="str">
        <f t="shared" si="11823"/>
        <v>Karpe</v>
      </c>
      <c r="K5876" t="str">
        <f t="shared" si="11824"/>
        <v>eDNA</v>
      </c>
      <c r="L5876" t="str">
        <f t="shared" si="11825"/>
        <v>No Ct</v>
      </c>
      <c r="M5876" t="str">
        <f t="shared" si="11826"/>
        <v/>
      </c>
      <c r="N5876" t="str">
        <f t="shared" si="11827"/>
        <v/>
      </c>
      <c r="O5876" t="str">
        <f t="shared" si="11828"/>
        <v/>
      </c>
    </row>
    <row r="5877" spans="1:24" x14ac:dyDescent="0.25">
      <c r="A5877" t="s">
        <v>254</v>
      </c>
      <c r="B5877" t="s">
        <v>1357</v>
      </c>
      <c r="C5877" t="s">
        <v>20</v>
      </c>
      <c r="D5877" s="6">
        <v>0.1</v>
      </c>
      <c r="E5877" s="6" t="s">
        <v>17</v>
      </c>
      <c r="F5877" t="s">
        <v>1544</v>
      </c>
      <c r="G5877" t="str">
        <f t="shared" si="11878"/>
        <v>DL2021051</v>
      </c>
      <c r="H5877" t="str">
        <f t="shared" si="11821"/>
        <v>09</v>
      </c>
      <c r="I5877" t="str">
        <f t="shared" si="11822"/>
        <v>Karpe_09_20211202_DL2021051_HimmerlevGym</v>
      </c>
      <c r="J5877" t="str">
        <f t="shared" si="11823"/>
        <v>Karpe</v>
      </c>
      <c r="K5877" t="str">
        <f t="shared" si="11824"/>
        <v>eDNA</v>
      </c>
      <c r="L5877" t="str">
        <f t="shared" si="11825"/>
        <v>No Ct</v>
      </c>
      <c r="M5877" t="str">
        <f t="shared" si="11826"/>
        <v/>
      </c>
      <c r="N5877" t="str">
        <f t="shared" si="11827"/>
        <v/>
      </c>
      <c r="O5877" t="str">
        <f t="shared" si="11828"/>
        <v/>
      </c>
    </row>
    <row r="5878" spans="1:24" x14ac:dyDescent="0.25">
      <c r="A5878" t="s">
        <v>255</v>
      </c>
      <c r="B5878" t="s">
        <v>1358</v>
      </c>
      <c r="C5878" t="s">
        <v>13</v>
      </c>
      <c r="D5878" s="6">
        <v>0.1</v>
      </c>
      <c r="E5878" s="6" t="s">
        <v>17</v>
      </c>
      <c r="F5878" t="s">
        <v>1544</v>
      </c>
      <c r="G5878" t="str">
        <f t="shared" si="11878"/>
        <v>DL2021051</v>
      </c>
      <c r="H5878" t="str">
        <f t="shared" si="11821"/>
        <v>10</v>
      </c>
      <c r="I5878" t="str">
        <f t="shared" si="11822"/>
        <v>Karpe_10_20211202_DL2021051_HimmerlevGym</v>
      </c>
      <c r="J5878" t="str">
        <f t="shared" si="11823"/>
        <v>Karpe</v>
      </c>
      <c r="K5878" t="str">
        <f t="shared" si="11824"/>
        <v>PosK</v>
      </c>
      <c r="L5878" t="str">
        <f t="shared" si="11825"/>
        <v>No Ct</v>
      </c>
      <c r="M5878">
        <f t="shared" si="11826"/>
        <v>0</v>
      </c>
      <c r="N5878">
        <f t="shared" si="11827"/>
        <v>0</v>
      </c>
      <c r="O5878">
        <f t="shared" si="11828"/>
        <v>0</v>
      </c>
      <c r="Q5878">
        <f t="shared" ref="Q5878" si="11886">IF(L5880="No Ct",0,L5880)</f>
        <v>0</v>
      </c>
      <c r="R5878">
        <f t="shared" ref="R5878" si="11887">IF(L5881="No Ct",0,L5881)</f>
        <v>0</v>
      </c>
      <c r="S5878" t="str">
        <f t="shared" ref="S5878" si="11888">IF(AND(M5878&gt;0,N5878=0),"Valid","Invalid")</f>
        <v>Invalid</v>
      </c>
      <c r="T5878" t="str">
        <f t="shared" ref="T5878" si="11889">IF(OR(Q5878&gt;1,R5878&gt;1),"Present","Absent")</f>
        <v>Absent</v>
      </c>
      <c r="U5878" t="str">
        <f t="shared" ref="U5878" si="11890">IF(OR(AND(Q5878&gt;1,Q5878&lt;41),AND(R5878&gt;1,R5878&lt;41)),"Ct&lt;41","Ct&gt;41")</f>
        <v>Ct&gt;41</v>
      </c>
      <c r="V5878" t="str">
        <f>VLOOKUP(J5878,Datasæt_Analysesystemer!$C$2:$D$68,2,FALSE)</f>
        <v>Karpe</v>
      </c>
      <c r="W5878" t="str">
        <f t="shared" ref="W5878" si="11891">MID(F5878,10,9)</f>
        <v>DL2021051</v>
      </c>
      <c r="X5878" t="str">
        <f t="shared" ref="X5878" si="11892">W5878&amp;"_"&amp;V5878&amp;"_"&amp;S5878&amp;"_"&amp;T5878&amp;"_"&amp;U5878</f>
        <v>DL2021051_Karpe_Invalid_Absent_Ct&gt;41</v>
      </c>
    </row>
    <row r="5879" spans="1:24" x14ac:dyDescent="0.25">
      <c r="A5879" t="s">
        <v>257</v>
      </c>
      <c r="B5879" t="s">
        <v>1359</v>
      </c>
      <c r="C5879" t="s">
        <v>16</v>
      </c>
      <c r="D5879" s="6">
        <v>0.1</v>
      </c>
      <c r="E5879" s="6" t="s">
        <v>17</v>
      </c>
      <c r="F5879" t="s">
        <v>1544</v>
      </c>
      <c r="G5879" t="str">
        <f t="shared" si="11878"/>
        <v>DL2021051</v>
      </c>
      <c r="H5879" t="str">
        <f t="shared" si="11821"/>
        <v>10</v>
      </c>
      <c r="I5879" t="str">
        <f t="shared" si="11822"/>
        <v>Karpe_10_20211202_DL2021051_HimmerlevGym</v>
      </c>
      <c r="J5879" t="str">
        <f t="shared" si="11823"/>
        <v>Karpe</v>
      </c>
      <c r="K5879" t="str">
        <f t="shared" si="11824"/>
        <v>NegK</v>
      </c>
      <c r="L5879" t="str">
        <f t="shared" si="11825"/>
        <v>No Ct</v>
      </c>
      <c r="M5879" t="str">
        <f t="shared" si="11826"/>
        <v/>
      </c>
      <c r="N5879" t="str">
        <f t="shared" si="11827"/>
        <v/>
      </c>
      <c r="O5879" t="str">
        <f t="shared" si="11828"/>
        <v/>
      </c>
    </row>
    <row r="5880" spans="1:24" x14ac:dyDescent="0.25">
      <c r="A5880" t="s">
        <v>259</v>
      </c>
      <c r="B5880" t="s">
        <v>1360</v>
      </c>
      <c r="C5880" t="s">
        <v>20</v>
      </c>
      <c r="D5880" s="6">
        <v>0.1</v>
      </c>
      <c r="E5880" s="6" t="s">
        <v>17</v>
      </c>
      <c r="F5880" t="s">
        <v>1544</v>
      </c>
      <c r="G5880" t="str">
        <f t="shared" si="11878"/>
        <v>DL2021051</v>
      </c>
      <c r="H5880" t="str">
        <f t="shared" si="11821"/>
        <v>10</v>
      </c>
      <c r="I5880" t="str">
        <f t="shared" si="11822"/>
        <v>Karpe_10_20211202_DL2021051_HimmerlevGym</v>
      </c>
      <c r="J5880" t="str">
        <f t="shared" si="11823"/>
        <v>Karpe</v>
      </c>
      <c r="K5880" t="str">
        <f t="shared" si="11824"/>
        <v>eDNA</v>
      </c>
      <c r="L5880" t="str">
        <f t="shared" si="11825"/>
        <v>No Ct</v>
      </c>
      <c r="M5880" t="str">
        <f t="shared" si="11826"/>
        <v/>
      </c>
      <c r="N5880" t="str">
        <f t="shared" si="11827"/>
        <v/>
      </c>
      <c r="O5880" t="str">
        <f t="shared" si="11828"/>
        <v/>
      </c>
    </row>
    <row r="5881" spans="1:24" x14ac:dyDescent="0.25">
      <c r="A5881" t="s">
        <v>261</v>
      </c>
      <c r="B5881" t="s">
        <v>1360</v>
      </c>
      <c r="C5881" t="s">
        <v>20</v>
      </c>
      <c r="D5881" s="6">
        <v>0.1</v>
      </c>
      <c r="E5881" s="6" t="s">
        <v>17</v>
      </c>
      <c r="F5881" t="s">
        <v>1544</v>
      </c>
      <c r="G5881" t="str">
        <f t="shared" si="11878"/>
        <v>DL2021051</v>
      </c>
      <c r="H5881" t="str">
        <f t="shared" si="11821"/>
        <v>10</v>
      </c>
      <c r="I5881" t="str">
        <f t="shared" si="11822"/>
        <v>Karpe_10_20211202_DL2021051_HimmerlevGym</v>
      </c>
      <c r="J5881" t="str">
        <f t="shared" si="11823"/>
        <v>Karpe</v>
      </c>
      <c r="K5881" t="str">
        <f t="shared" si="11824"/>
        <v>eDNA</v>
      </c>
      <c r="L5881" t="str">
        <f t="shared" si="11825"/>
        <v>No Ct</v>
      </c>
      <c r="M5881" t="str">
        <f t="shared" si="11826"/>
        <v/>
      </c>
      <c r="N5881" t="str">
        <f t="shared" si="11827"/>
        <v/>
      </c>
      <c r="O5881" t="str">
        <f t="shared" si="11828"/>
        <v/>
      </c>
    </row>
    <row r="5882" spans="1:24" x14ac:dyDescent="0.25">
      <c r="A5882" t="s">
        <v>262</v>
      </c>
      <c r="B5882" t="s">
        <v>1361</v>
      </c>
      <c r="C5882" t="s">
        <v>13</v>
      </c>
      <c r="D5882" s="6">
        <v>0.1</v>
      </c>
      <c r="E5882" s="6">
        <v>36.04</v>
      </c>
      <c r="F5882" t="s">
        <v>1544</v>
      </c>
      <c r="G5882" t="str">
        <f t="shared" si="11878"/>
        <v>DL2021051</v>
      </c>
      <c r="H5882" t="str">
        <f t="shared" si="11821"/>
        <v>11</v>
      </c>
      <c r="I5882" t="str">
        <f t="shared" si="11822"/>
        <v>Soelvkarusse_11_20211202_DL2021051_HimmerlevGym</v>
      </c>
      <c r="J5882" t="str">
        <f t="shared" si="11823"/>
        <v>Soelvkarusse</v>
      </c>
      <c r="K5882" t="str">
        <f t="shared" si="11824"/>
        <v>PosK</v>
      </c>
      <c r="L5882">
        <f t="shared" si="11825"/>
        <v>36.04</v>
      </c>
      <c r="M5882">
        <f t="shared" si="11826"/>
        <v>36.04</v>
      </c>
      <c r="N5882">
        <f t="shared" si="11827"/>
        <v>0</v>
      </c>
      <c r="O5882">
        <f t="shared" si="11828"/>
        <v>0</v>
      </c>
      <c r="Q5882">
        <f t="shared" ref="Q5882" si="11893">IF(L5884="No Ct",0,L5884)</f>
        <v>0</v>
      </c>
      <c r="R5882">
        <f t="shared" ref="R5882" si="11894">IF(L5885="No Ct",0,L5885)</f>
        <v>0</v>
      </c>
      <c r="S5882" t="str">
        <f t="shared" ref="S5882" si="11895">IF(AND(M5882&gt;0,N5882=0),"Valid","Invalid")</f>
        <v>Valid</v>
      </c>
      <c r="T5882" t="str">
        <f t="shared" ref="T5882" si="11896">IF(OR(Q5882&gt;1,R5882&gt;1),"Present","Absent")</f>
        <v>Absent</v>
      </c>
      <c r="U5882" t="str">
        <f t="shared" ref="U5882" si="11897">IF(OR(AND(Q5882&gt;1,Q5882&lt;41),AND(R5882&gt;1,R5882&lt;41)),"Ct&lt;41","Ct&gt;41")</f>
        <v>Ct&gt;41</v>
      </c>
      <c r="V5882" t="str">
        <f>VLOOKUP(J5882,Datasæt_Analysesystemer!$C$2:$D$68,2,FALSE)</f>
        <v>Sølvkarusse</v>
      </c>
      <c r="W5882" t="str">
        <f t="shared" ref="W5882" si="11898">MID(F5882,10,9)</f>
        <v>DL2021051</v>
      </c>
      <c r="X5882" t="str">
        <f t="shared" ref="X5882" si="11899">W5882&amp;"_"&amp;V5882&amp;"_"&amp;S5882&amp;"_"&amp;T5882&amp;"_"&amp;U5882</f>
        <v>DL2021051_Sølvkarusse_Valid_Absent_Ct&gt;41</v>
      </c>
    </row>
    <row r="5883" spans="1:24" x14ac:dyDescent="0.25">
      <c r="A5883" t="s">
        <v>264</v>
      </c>
      <c r="B5883" t="s">
        <v>1362</v>
      </c>
      <c r="C5883" t="s">
        <v>16</v>
      </c>
      <c r="D5883" s="6">
        <v>0.1</v>
      </c>
      <c r="E5883" s="6" t="s">
        <v>17</v>
      </c>
      <c r="F5883" t="s">
        <v>1544</v>
      </c>
      <c r="G5883" t="str">
        <f t="shared" si="11878"/>
        <v>DL2021051</v>
      </c>
      <c r="H5883" t="str">
        <f t="shared" si="11821"/>
        <v>11</v>
      </c>
      <c r="I5883" t="str">
        <f t="shared" si="11822"/>
        <v>Soelvkarusse_11_20211202_DL2021051_HimmerlevGym</v>
      </c>
      <c r="J5883" t="str">
        <f t="shared" si="11823"/>
        <v>Soelvkarusse</v>
      </c>
      <c r="K5883" t="str">
        <f t="shared" si="11824"/>
        <v>NegK</v>
      </c>
      <c r="L5883" t="str">
        <f t="shared" si="11825"/>
        <v>No Ct</v>
      </c>
      <c r="M5883" t="str">
        <f t="shared" si="11826"/>
        <v/>
      </c>
      <c r="N5883" t="str">
        <f t="shared" si="11827"/>
        <v/>
      </c>
      <c r="O5883" t="str">
        <f t="shared" si="11828"/>
        <v/>
      </c>
    </row>
    <row r="5884" spans="1:24" x14ac:dyDescent="0.25">
      <c r="A5884" t="s">
        <v>266</v>
      </c>
      <c r="B5884" t="s">
        <v>1363</v>
      </c>
      <c r="C5884" t="s">
        <v>20</v>
      </c>
      <c r="D5884" s="6">
        <v>0.1</v>
      </c>
      <c r="E5884" s="6" t="s">
        <v>17</v>
      </c>
      <c r="F5884" t="s">
        <v>1544</v>
      </c>
      <c r="G5884" t="str">
        <f t="shared" si="11878"/>
        <v>DL2021051</v>
      </c>
      <c r="H5884" t="str">
        <f t="shared" si="11821"/>
        <v>11</v>
      </c>
      <c r="I5884" t="str">
        <f t="shared" si="11822"/>
        <v>Soelvkarusse_11_20211202_DL2021051_HimmerlevGym</v>
      </c>
      <c r="J5884" t="str">
        <f t="shared" si="11823"/>
        <v>Soelvkarusse</v>
      </c>
      <c r="K5884" t="str">
        <f t="shared" si="11824"/>
        <v>eDNA</v>
      </c>
      <c r="L5884" t="str">
        <f t="shared" si="11825"/>
        <v>No Ct</v>
      </c>
      <c r="M5884" t="str">
        <f t="shared" si="11826"/>
        <v/>
      </c>
      <c r="N5884" t="str">
        <f t="shared" si="11827"/>
        <v/>
      </c>
      <c r="O5884" t="str">
        <f t="shared" si="11828"/>
        <v/>
      </c>
    </row>
    <row r="5885" spans="1:24" x14ac:dyDescent="0.25">
      <c r="A5885" t="s">
        <v>268</v>
      </c>
      <c r="B5885" t="s">
        <v>1363</v>
      </c>
      <c r="C5885" t="s">
        <v>20</v>
      </c>
      <c r="D5885" s="6">
        <v>0.1</v>
      </c>
      <c r="E5885" s="6" t="s">
        <v>17</v>
      </c>
      <c r="F5885" t="s">
        <v>1544</v>
      </c>
      <c r="G5885" t="str">
        <f t="shared" si="11878"/>
        <v>DL2021051</v>
      </c>
      <c r="H5885" t="str">
        <f t="shared" si="11821"/>
        <v>11</v>
      </c>
      <c r="I5885" t="str">
        <f t="shared" si="11822"/>
        <v>Soelvkarusse_11_20211202_DL2021051_HimmerlevGym</v>
      </c>
      <c r="J5885" t="str">
        <f t="shared" si="11823"/>
        <v>Soelvkarusse</v>
      </c>
      <c r="K5885" t="str">
        <f t="shared" si="11824"/>
        <v>eDNA</v>
      </c>
      <c r="L5885" t="str">
        <f t="shared" si="11825"/>
        <v>No Ct</v>
      </c>
      <c r="M5885" t="str">
        <f t="shared" si="11826"/>
        <v/>
      </c>
      <c r="N5885" t="str">
        <f t="shared" si="11827"/>
        <v/>
      </c>
      <c r="O5885" t="str">
        <f t="shared" si="11828"/>
        <v/>
      </c>
    </row>
    <row r="5886" spans="1:24" x14ac:dyDescent="0.25">
      <c r="A5886" t="s">
        <v>269</v>
      </c>
      <c r="B5886" t="s">
        <v>1364</v>
      </c>
      <c r="C5886" t="s">
        <v>13</v>
      </c>
      <c r="D5886" s="6">
        <v>0.1</v>
      </c>
      <c r="E5886" s="6" t="s">
        <v>17</v>
      </c>
      <c r="F5886" t="s">
        <v>1544</v>
      </c>
      <c r="G5886" t="str">
        <f t="shared" si="11878"/>
        <v>DL2021051</v>
      </c>
      <c r="H5886" t="str">
        <f t="shared" si="11821"/>
        <v>12</v>
      </c>
      <c r="I5886" t="str">
        <f t="shared" si="11822"/>
        <v>Soelvkarusse_12_20211202_DL2021051_HimmerlevGym</v>
      </c>
      <c r="J5886" t="str">
        <f t="shared" si="11823"/>
        <v>Soelvkarusse</v>
      </c>
      <c r="K5886" t="str">
        <f t="shared" si="11824"/>
        <v>PosK</v>
      </c>
      <c r="L5886" t="str">
        <f t="shared" si="11825"/>
        <v>No Ct</v>
      </c>
      <c r="M5886">
        <f t="shared" si="11826"/>
        <v>0</v>
      </c>
      <c r="N5886">
        <f t="shared" si="11827"/>
        <v>0</v>
      </c>
      <c r="O5886">
        <f t="shared" si="11828"/>
        <v>0</v>
      </c>
      <c r="Q5886">
        <f t="shared" ref="Q5886" si="11900">IF(L5888="No Ct",0,L5888)</f>
        <v>0</v>
      </c>
      <c r="R5886">
        <f t="shared" ref="R5886" si="11901">IF(L5889="No Ct",0,L5889)</f>
        <v>0</v>
      </c>
      <c r="S5886" t="str">
        <f t="shared" ref="S5886" si="11902">IF(AND(M5886&gt;0,N5886=0),"Valid","Invalid")</f>
        <v>Invalid</v>
      </c>
      <c r="T5886" t="str">
        <f t="shared" ref="T5886" si="11903">IF(OR(Q5886&gt;1,R5886&gt;1),"Present","Absent")</f>
        <v>Absent</v>
      </c>
      <c r="U5886" t="str">
        <f t="shared" ref="U5886" si="11904">IF(OR(AND(Q5886&gt;1,Q5886&lt;41),AND(R5886&gt;1,R5886&lt;41)),"Ct&lt;41","Ct&gt;41")</f>
        <v>Ct&gt;41</v>
      </c>
      <c r="V5886" t="str">
        <f>VLOOKUP(J5886,Datasæt_Analysesystemer!$C$2:$D$68,2,FALSE)</f>
        <v>Sølvkarusse</v>
      </c>
      <c r="W5886" t="str">
        <f t="shared" ref="W5886" si="11905">MID(F5886,10,9)</f>
        <v>DL2021051</v>
      </c>
      <c r="X5886" t="str">
        <f t="shared" ref="X5886" si="11906">W5886&amp;"_"&amp;V5886&amp;"_"&amp;S5886&amp;"_"&amp;T5886&amp;"_"&amp;U5886</f>
        <v>DL2021051_Sølvkarusse_Invalid_Absent_Ct&gt;41</v>
      </c>
    </row>
    <row r="5887" spans="1:24" x14ac:dyDescent="0.25">
      <c r="A5887" t="s">
        <v>271</v>
      </c>
      <c r="B5887" t="s">
        <v>1365</v>
      </c>
      <c r="C5887" t="s">
        <v>16</v>
      </c>
      <c r="D5887" s="6">
        <v>0.1</v>
      </c>
      <c r="E5887" s="6" t="s">
        <v>17</v>
      </c>
      <c r="F5887" t="s">
        <v>1544</v>
      </c>
      <c r="G5887" t="str">
        <f t="shared" si="11878"/>
        <v>DL2021051</v>
      </c>
      <c r="H5887" t="str">
        <f t="shared" si="11821"/>
        <v>12</v>
      </c>
      <c r="I5887" t="str">
        <f t="shared" si="11822"/>
        <v>Soelvkarusse_12_20211202_DL2021051_HimmerlevGym</v>
      </c>
      <c r="J5887" t="str">
        <f t="shared" si="11823"/>
        <v>Soelvkarusse</v>
      </c>
      <c r="K5887" t="str">
        <f t="shared" si="11824"/>
        <v>NegK</v>
      </c>
      <c r="L5887" t="str">
        <f t="shared" si="11825"/>
        <v>No Ct</v>
      </c>
      <c r="M5887" t="str">
        <f t="shared" si="11826"/>
        <v/>
      </c>
      <c r="N5887" t="str">
        <f t="shared" si="11827"/>
        <v/>
      </c>
      <c r="O5887" t="str">
        <f t="shared" si="11828"/>
        <v/>
      </c>
    </row>
    <row r="5888" spans="1:24" x14ac:dyDescent="0.25">
      <c r="A5888" t="s">
        <v>273</v>
      </c>
      <c r="B5888" t="s">
        <v>1366</v>
      </c>
      <c r="C5888" t="s">
        <v>20</v>
      </c>
      <c r="D5888" s="6">
        <v>0.1</v>
      </c>
      <c r="E5888" s="6" t="s">
        <v>17</v>
      </c>
      <c r="F5888" t="s">
        <v>1544</v>
      </c>
      <c r="G5888" t="str">
        <f t="shared" si="11878"/>
        <v>DL2021051</v>
      </c>
      <c r="H5888" t="str">
        <f t="shared" si="11821"/>
        <v>12</v>
      </c>
      <c r="I5888" t="str">
        <f t="shared" si="11822"/>
        <v>Soelvkarusse_12_20211202_DL2021051_HimmerlevGym</v>
      </c>
      <c r="J5888" t="str">
        <f t="shared" si="11823"/>
        <v>Soelvkarusse</v>
      </c>
      <c r="K5888" t="str">
        <f t="shared" si="11824"/>
        <v>eDNA</v>
      </c>
      <c r="L5888" t="str">
        <f t="shared" si="11825"/>
        <v>No Ct</v>
      </c>
      <c r="M5888" t="str">
        <f t="shared" si="11826"/>
        <v/>
      </c>
      <c r="N5888" t="str">
        <f t="shared" si="11827"/>
        <v/>
      </c>
      <c r="O5888" t="str">
        <f t="shared" si="11828"/>
        <v/>
      </c>
    </row>
    <row r="5889" spans="1:24" x14ac:dyDescent="0.25">
      <c r="A5889" t="s">
        <v>275</v>
      </c>
      <c r="B5889" t="s">
        <v>1366</v>
      </c>
      <c r="C5889" t="s">
        <v>20</v>
      </c>
      <c r="D5889" s="6">
        <v>0.1</v>
      </c>
      <c r="E5889" s="6" t="s">
        <v>17</v>
      </c>
      <c r="F5889" t="s">
        <v>1544</v>
      </c>
      <c r="G5889" t="str">
        <f t="shared" si="11878"/>
        <v>DL2021051</v>
      </c>
      <c r="H5889" t="str">
        <f t="shared" si="11821"/>
        <v>12</v>
      </c>
      <c r="I5889" t="str">
        <f t="shared" si="11822"/>
        <v>Soelvkarusse_12_20211202_DL2021051_HimmerlevGym</v>
      </c>
      <c r="J5889" t="str">
        <f t="shared" si="11823"/>
        <v>Soelvkarusse</v>
      </c>
      <c r="K5889" t="str">
        <f t="shared" si="11824"/>
        <v>eDNA</v>
      </c>
      <c r="L5889" t="str">
        <f t="shared" si="11825"/>
        <v>No Ct</v>
      </c>
      <c r="M5889" t="str">
        <f t="shared" si="11826"/>
        <v/>
      </c>
      <c r="N5889" t="str">
        <f t="shared" si="11827"/>
        <v/>
      </c>
      <c r="O5889" t="str">
        <f t="shared" si="11828"/>
        <v/>
      </c>
    </row>
    <row r="5890" spans="1:24" x14ac:dyDescent="0.25">
      <c r="A5890" t="s">
        <v>276</v>
      </c>
      <c r="B5890" t="s">
        <v>1367</v>
      </c>
      <c r="C5890" t="s">
        <v>13</v>
      </c>
      <c r="D5890" s="6">
        <v>0.1</v>
      </c>
      <c r="E5890" s="6" t="s">
        <v>17</v>
      </c>
      <c r="F5890" t="s">
        <v>1544</v>
      </c>
      <c r="G5890" t="str">
        <f t="shared" si="11878"/>
        <v>DL2021051</v>
      </c>
      <c r="H5890" t="str">
        <f t="shared" si="11821"/>
        <v>13</v>
      </c>
      <c r="I5890" t="str">
        <f t="shared" si="11822"/>
        <v>LilleVandsalamander_13_20211202_DL2021051_HimmerlevGym</v>
      </c>
      <c r="J5890" t="str">
        <f t="shared" si="11823"/>
        <v>LilleVandsalamander</v>
      </c>
      <c r="K5890" t="str">
        <f t="shared" si="11824"/>
        <v>PosK</v>
      </c>
      <c r="L5890" t="str">
        <f t="shared" si="11825"/>
        <v>No Ct</v>
      </c>
      <c r="M5890">
        <f t="shared" si="11826"/>
        <v>0</v>
      </c>
      <c r="N5890">
        <f t="shared" si="11827"/>
        <v>0</v>
      </c>
      <c r="O5890">
        <f t="shared" si="11828"/>
        <v>0</v>
      </c>
      <c r="Q5890">
        <f t="shared" ref="Q5890" si="11907">IF(L5892="No Ct",0,L5892)</f>
        <v>0</v>
      </c>
      <c r="R5890">
        <f t="shared" ref="R5890" si="11908">IF(L5893="No Ct",0,L5893)</f>
        <v>0</v>
      </c>
      <c r="S5890" t="str">
        <f t="shared" ref="S5890" si="11909">IF(AND(M5890&gt;0,N5890=0),"Valid","Invalid")</f>
        <v>Invalid</v>
      </c>
      <c r="T5890" t="str">
        <f t="shared" ref="T5890" si="11910">IF(OR(Q5890&gt;1,R5890&gt;1),"Present","Absent")</f>
        <v>Absent</v>
      </c>
      <c r="U5890" t="str">
        <f t="shared" ref="U5890" si="11911">IF(OR(AND(Q5890&gt;1,Q5890&lt;41),AND(R5890&gt;1,R5890&lt;41)),"Ct&lt;41","Ct&gt;41")</f>
        <v>Ct&gt;41</v>
      </c>
      <c r="V5890" t="str">
        <f>VLOOKUP(J5890,Datasæt_Analysesystemer!$C$2:$D$68,2,FALSE)</f>
        <v>Lille vandsalamander</v>
      </c>
      <c r="W5890" t="str">
        <f t="shared" ref="W5890" si="11912">MID(F5890,10,9)</f>
        <v>DL2021051</v>
      </c>
      <c r="X5890" t="str">
        <f t="shared" ref="X5890" si="11913">W5890&amp;"_"&amp;V5890&amp;"_"&amp;S5890&amp;"_"&amp;T5890&amp;"_"&amp;U5890</f>
        <v>DL2021051_Lille vandsalamander_Invalid_Absent_Ct&gt;41</v>
      </c>
    </row>
    <row r="5891" spans="1:24" x14ac:dyDescent="0.25">
      <c r="A5891" t="s">
        <v>278</v>
      </c>
      <c r="B5891" t="s">
        <v>1368</v>
      </c>
      <c r="C5891" t="s">
        <v>16</v>
      </c>
      <c r="D5891" s="6">
        <v>0.1</v>
      </c>
      <c r="E5891" s="6" t="s">
        <v>17</v>
      </c>
      <c r="F5891" t="s">
        <v>1544</v>
      </c>
      <c r="G5891" t="str">
        <f t="shared" si="11878"/>
        <v>DL2021051</v>
      </c>
      <c r="H5891" t="str">
        <f t="shared" si="11821"/>
        <v>13</v>
      </c>
      <c r="I5891" t="str">
        <f t="shared" si="11822"/>
        <v>LilleVandsalamander_13_20211202_DL2021051_HimmerlevGym</v>
      </c>
      <c r="J5891" t="str">
        <f t="shared" si="11823"/>
        <v>LilleVandsalamander</v>
      </c>
      <c r="K5891" t="str">
        <f t="shared" si="11824"/>
        <v>NegK</v>
      </c>
      <c r="L5891" t="str">
        <f t="shared" si="11825"/>
        <v>No Ct</v>
      </c>
      <c r="M5891" t="str">
        <f t="shared" si="11826"/>
        <v/>
      </c>
      <c r="N5891" t="str">
        <f t="shared" si="11827"/>
        <v/>
      </c>
      <c r="O5891" t="str">
        <f t="shared" si="11828"/>
        <v/>
      </c>
    </row>
    <row r="5892" spans="1:24" x14ac:dyDescent="0.25">
      <c r="A5892" t="s">
        <v>280</v>
      </c>
      <c r="B5892" t="s">
        <v>1369</v>
      </c>
      <c r="C5892" t="s">
        <v>20</v>
      </c>
      <c r="D5892" s="6">
        <v>0.1</v>
      </c>
      <c r="E5892" s="6" t="s">
        <v>17</v>
      </c>
      <c r="F5892" t="s">
        <v>1544</v>
      </c>
      <c r="G5892" t="str">
        <f t="shared" si="11878"/>
        <v>DL2021051</v>
      </c>
      <c r="H5892" t="str">
        <f t="shared" si="11821"/>
        <v>13</v>
      </c>
      <c r="I5892" t="str">
        <f t="shared" si="11822"/>
        <v>LilleVandsalamander_13_20211202_DL2021051_HimmerlevGym</v>
      </c>
      <c r="J5892" t="str">
        <f t="shared" si="11823"/>
        <v>LilleVandsalamander</v>
      </c>
      <c r="K5892" t="str">
        <f t="shared" si="11824"/>
        <v>eDNA</v>
      </c>
      <c r="L5892" t="str">
        <f t="shared" si="11825"/>
        <v>No Ct</v>
      </c>
      <c r="M5892" t="str">
        <f t="shared" si="11826"/>
        <v/>
      </c>
      <c r="N5892" t="str">
        <f t="shared" si="11827"/>
        <v/>
      </c>
      <c r="O5892" t="str">
        <f t="shared" si="11828"/>
        <v/>
      </c>
    </row>
    <row r="5893" spans="1:24" x14ac:dyDescent="0.25">
      <c r="A5893" t="s">
        <v>282</v>
      </c>
      <c r="B5893" t="s">
        <v>1369</v>
      </c>
      <c r="C5893" t="s">
        <v>20</v>
      </c>
      <c r="D5893" s="6">
        <v>0.1</v>
      </c>
      <c r="E5893" s="6" t="s">
        <v>17</v>
      </c>
      <c r="F5893" t="s">
        <v>1544</v>
      </c>
      <c r="G5893" t="str">
        <f t="shared" si="11878"/>
        <v>DL2021051</v>
      </c>
      <c r="H5893" t="str">
        <f t="shared" si="11821"/>
        <v>13</v>
      </c>
      <c r="I5893" t="str">
        <f t="shared" si="11822"/>
        <v>LilleVandsalamander_13_20211202_DL2021051_HimmerlevGym</v>
      </c>
      <c r="J5893" t="str">
        <f t="shared" si="11823"/>
        <v>LilleVandsalamander</v>
      </c>
      <c r="K5893" t="str">
        <f t="shared" si="11824"/>
        <v>eDNA</v>
      </c>
      <c r="L5893" t="str">
        <f t="shared" si="11825"/>
        <v>No Ct</v>
      </c>
      <c r="M5893" t="str">
        <f t="shared" si="11826"/>
        <v/>
      </c>
      <c r="N5893" t="str">
        <f t="shared" si="11827"/>
        <v/>
      </c>
      <c r="O5893" t="str">
        <f t="shared" si="11828"/>
        <v/>
      </c>
    </row>
    <row r="5894" spans="1:24" x14ac:dyDescent="0.25">
      <c r="A5894" t="s">
        <v>283</v>
      </c>
      <c r="B5894" t="s">
        <v>1370</v>
      </c>
      <c r="C5894" t="s">
        <v>13</v>
      </c>
      <c r="D5894" s="6">
        <v>0.1</v>
      </c>
      <c r="E5894" s="6">
        <v>37.61</v>
      </c>
      <c r="F5894" t="s">
        <v>1544</v>
      </c>
      <c r="G5894" t="str">
        <f t="shared" si="11878"/>
        <v>DL2021051</v>
      </c>
      <c r="H5894" t="str">
        <f t="shared" si="11821"/>
        <v>14</v>
      </c>
      <c r="I5894" t="str">
        <f t="shared" si="11822"/>
        <v>LilleVandsalamander_14_20211202_DL2021051_HimmerlevGym</v>
      </c>
      <c r="J5894" t="str">
        <f t="shared" si="11823"/>
        <v>LilleVandsalamander</v>
      </c>
      <c r="K5894" t="str">
        <f t="shared" si="11824"/>
        <v>PosK</v>
      </c>
      <c r="L5894">
        <f t="shared" si="11825"/>
        <v>37.61</v>
      </c>
      <c r="M5894">
        <f t="shared" si="11826"/>
        <v>37.61</v>
      </c>
      <c r="N5894">
        <f t="shared" si="11827"/>
        <v>0</v>
      </c>
      <c r="O5894">
        <f t="shared" si="11828"/>
        <v>0</v>
      </c>
      <c r="Q5894">
        <f t="shared" ref="Q5894" si="11914">IF(L5896="No Ct",0,L5896)</f>
        <v>0</v>
      </c>
      <c r="R5894">
        <f t="shared" ref="R5894" si="11915">IF(L5897="No Ct",0,L5897)</f>
        <v>0</v>
      </c>
      <c r="S5894" t="str">
        <f t="shared" ref="S5894" si="11916">IF(AND(M5894&gt;0,N5894=0),"Valid","Invalid")</f>
        <v>Valid</v>
      </c>
      <c r="T5894" t="str">
        <f t="shared" ref="T5894" si="11917">IF(OR(Q5894&gt;1,R5894&gt;1),"Present","Absent")</f>
        <v>Absent</v>
      </c>
      <c r="U5894" t="str">
        <f t="shared" ref="U5894" si="11918">IF(OR(AND(Q5894&gt;1,Q5894&lt;41),AND(R5894&gt;1,R5894&lt;41)),"Ct&lt;41","Ct&gt;41")</f>
        <v>Ct&gt;41</v>
      </c>
      <c r="V5894" t="str">
        <f>VLOOKUP(J5894,Datasæt_Analysesystemer!$C$2:$D$68,2,FALSE)</f>
        <v>Lille vandsalamander</v>
      </c>
      <c r="W5894" t="str">
        <f t="shared" ref="W5894" si="11919">MID(F5894,10,9)</f>
        <v>DL2021051</v>
      </c>
      <c r="X5894" t="str">
        <f t="shared" ref="X5894" si="11920">W5894&amp;"_"&amp;V5894&amp;"_"&amp;S5894&amp;"_"&amp;T5894&amp;"_"&amp;U5894</f>
        <v>DL2021051_Lille vandsalamander_Valid_Absent_Ct&gt;41</v>
      </c>
    </row>
    <row r="5895" spans="1:24" x14ac:dyDescent="0.25">
      <c r="A5895" t="s">
        <v>285</v>
      </c>
      <c r="B5895" t="s">
        <v>1371</v>
      </c>
      <c r="C5895" t="s">
        <v>16</v>
      </c>
      <c r="D5895" s="6">
        <v>0.1</v>
      </c>
      <c r="E5895" s="6" t="s">
        <v>17</v>
      </c>
      <c r="F5895" t="s">
        <v>1544</v>
      </c>
      <c r="G5895" t="str">
        <f t="shared" si="11878"/>
        <v>DL2021051</v>
      </c>
      <c r="H5895" t="str">
        <f t="shared" si="11821"/>
        <v>14</v>
      </c>
      <c r="I5895" t="str">
        <f t="shared" si="11822"/>
        <v>LilleVandsalamander_14_20211202_DL2021051_HimmerlevGym</v>
      </c>
      <c r="J5895" t="str">
        <f t="shared" si="11823"/>
        <v>LilleVandsalamander</v>
      </c>
      <c r="K5895" t="str">
        <f t="shared" si="11824"/>
        <v>NegK</v>
      </c>
      <c r="L5895" t="str">
        <f t="shared" si="11825"/>
        <v>No Ct</v>
      </c>
      <c r="M5895" t="str">
        <f t="shared" si="11826"/>
        <v/>
      </c>
      <c r="N5895" t="str">
        <f t="shared" si="11827"/>
        <v/>
      </c>
      <c r="O5895" t="str">
        <f t="shared" si="11828"/>
        <v/>
      </c>
    </row>
    <row r="5896" spans="1:24" x14ac:dyDescent="0.25">
      <c r="A5896" t="s">
        <v>287</v>
      </c>
      <c r="B5896" t="s">
        <v>1372</v>
      </c>
      <c r="C5896" t="s">
        <v>20</v>
      </c>
      <c r="D5896" s="6">
        <v>0.1</v>
      </c>
      <c r="E5896" s="6" t="s">
        <v>17</v>
      </c>
      <c r="F5896" t="s">
        <v>1544</v>
      </c>
      <c r="G5896" t="str">
        <f t="shared" si="11878"/>
        <v>DL2021051</v>
      </c>
      <c r="H5896" t="str">
        <f t="shared" si="11821"/>
        <v>14</v>
      </c>
      <c r="I5896" t="str">
        <f t="shared" si="11822"/>
        <v>LilleVandsalamander_14_20211202_DL2021051_HimmerlevGym</v>
      </c>
      <c r="J5896" t="str">
        <f t="shared" si="11823"/>
        <v>LilleVandsalamander</v>
      </c>
      <c r="K5896" t="str">
        <f t="shared" si="11824"/>
        <v>eDNA</v>
      </c>
      <c r="L5896" t="str">
        <f t="shared" si="11825"/>
        <v>No Ct</v>
      </c>
      <c r="M5896" t="str">
        <f t="shared" si="11826"/>
        <v/>
      </c>
      <c r="N5896" t="str">
        <f t="shared" si="11827"/>
        <v/>
      </c>
      <c r="O5896" t="str">
        <f t="shared" si="11828"/>
        <v/>
      </c>
    </row>
    <row r="5897" spans="1:24" x14ac:dyDescent="0.25">
      <c r="A5897" t="s">
        <v>289</v>
      </c>
      <c r="B5897" t="s">
        <v>1372</v>
      </c>
      <c r="C5897" t="s">
        <v>20</v>
      </c>
      <c r="D5897" s="6">
        <v>0.1</v>
      </c>
      <c r="E5897" s="6" t="s">
        <v>17</v>
      </c>
      <c r="F5897" t="s">
        <v>1544</v>
      </c>
      <c r="G5897" t="str">
        <f t="shared" si="11878"/>
        <v>DL2021051</v>
      </c>
      <c r="H5897" t="str">
        <f t="shared" si="11821"/>
        <v>14</v>
      </c>
      <c r="I5897" t="str">
        <f t="shared" si="11822"/>
        <v>LilleVandsalamander_14_20211202_DL2021051_HimmerlevGym</v>
      </c>
      <c r="J5897" t="str">
        <f t="shared" si="11823"/>
        <v>LilleVandsalamander</v>
      </c>
      <c r="K5897" t="str">
        <f t="shared" si="11824"/>
        <v>eDNA</v>
      </c>
      <c r="L5897" t="str">
        <f t="shared" si="11825"/>
        <v>No Ct</v>
      </c>
      <c r="M5897" t="str">
        <f t="shared" si="11826"/>
        <v/>
      </c>
      <c r="N5897" t="str">
        <f t="shared" si="11827"/>
        <v/>
      </c>
      <c r="O5897" t="str">
        <f t="shared" si="11828"/>
        <v/>
      </c>
    </row>
    <row r="5898" spans="1:24" x14ac:dyDescent="0.25">
      <c r="A5898" t="s">
        <v>290</v>
      </c>
      <c r="B5898" t="s">
        <v>1373</v>
      </c>
      <c r="C5898" t="s">
        <v>13</v>
      </c>
      <c r="D5898" s="6">
        <v>0.1</v>
      </c>
      <c r="E5898" s="6">
        <v>32.22</v>
      </c>
      <c r="F5898" t="s">
        <v>1544</v>
      </c>
      <c r="G5898" t="str">
        <f t="shared" si="11878"/>
        <v>DL2021051</v>
      </c>
      <c r="H5898" t="str">
        <f t="shared" si="11821"/>
        <v>15</v>
      </c>
      <c r="I5898" t="str">
        <f t="shared" si="11822"/>
        <v>Flodkrebs_15_20211202_DL2021051_HimmerlevGym</v>
      </c>
      <c r="J5898" t="str">
        <f t="shared" si="11823"/>
        <v>Flodkrebs</v>
      </c>
      <c r="K5898" t="str">
        <f t="shared" si="11824"/>
        <v>PosK</v>
      </c>
      <c r="L5898">
        <f t="shared" si="11825"/>
        <v>32.22</v>
      </c>
      <c r="M5898">
        <f t="shared" si="11826"/>
        <v>32.22</v>
      </c>
      <c r="N5898">
        <f t="shared" si="11827"/>
        <v>0</v>
      </c>
      <c r="O5898">
        <f t="shared" si="11828"/>
        <v>0</v>
      </c>
      <c r="Q5898">
        <f t="shared" ref="Q5898" si="11921">IF(L5900="No Ct",0,L5900)</f>
        <v>0</v>
      </c>
      <c r="R5898">
        <f t="shared" ref="R5898" si="11922">IF(L5901="No Ct",0,L5901)</f>
        <v>0</v>
      </c>
      <c r="S5898" t="str">
        <f t="shared" ref="S5898" si="11923">IF(AND(M5898&gt;0,N5898=0),"Valid","Invalid")</f>
        <v>Valid</v>
      </c>
      <c r="T5898" t="str">
        <f t="shared" ref="T5898" si="11924">IF(OR(Q5898&gt;1,R5898&gt;1),"Present","Absent")</f>
        <v>Absent</v>
      </c>
      <c r="U5898" t="str">
        <f t="shared" ref="U5898" si="11925">IF(OR(AND(Q5898&gt;1,Q5898&lt;41),AND(R5898&gt;1,R5898&lt;41)),"Ct&lt;41","Ct&gt;41")</f>
        <v>Ct&gt;41</v>
      </c>
      <c r="V5898" t="str">
        <f>VLOOKUP(J5898,Datasæt_Analysesystemer!$C$2:$D$68,2,FALSE)</f>
        <v>Flodkrebs</v>
      </c>
      <c r="W5898" t="str">
        <f t="shared" ref="W5898" si="11926">MID(F5898,10,9)</f>
        <v>DL2021051</v>
      </c>
      <c r="X5898" t="str">
        <f t="shared" ref="X5898" si="11927">W5898&amp;"_"&amp;V5898&amp;"_"&amp;S5898&amp;"_"&amp;T5898&amp;"_"&amp;U5898</f>
        <v>DL2021051_Flodkrebs_Valid_Absent_Ct&gt;41</v>
      </c>
    </row>
    <row r="5899" spans="1:24" x14ac:dyDescent="0.25">
      <c r="A5899" t="s">
        <v>292</v>
      </c>
      <c r="B5899" t="s">
        <v>1374</v>
      </c>
      <c r="C5899" t="s">
        <v>16</v>
      </c>
      <c r="D5899" s="6">
        <v>0.1</v>
      </c>
      <c r="E5899" s="6" t="s">
        <v>17</v>
      </c>
      <c r="F5899" t="s">
        <v>1544</v>
      </c>
      <c r="G5899" t="str">
        <f t="shared" si="11878"/>
        <v>DL2021051</v>
      </c>
      <c r="H5899" t="str">
        <f t="shared" si="11821"/>
        <v>15</v>
      </c>
      <c r="I5899" t="str">
        <f t="shared" si="11822"/>
        <v>Flodkrebs_15_20211202_DL2021051_HimmerlevGym</v>
      </c>
      <c r="J5899" t="str">
        <f t="shared" si="11823"/>
        <v>Flodkrebs</v>
      </c>
      <c r="K5899" t="str">
        <f t="shared" si="11824"/>
        <v>NegK</v>
      </c>
      <c r="L5899" t="str">
        <f t="shared" si="11825"/>
        <v>No Ct</v>
      </c>
      <c r="M5899" t="str">
        <f t="shared" si="11826"/>
        <v/>
      </c>
      <c r="N5899" t="str">
        <f t="shared" si="11827"/>
        <v/>
      </c>
      <c r="O5899" t="str">
        <f t="shared" si="11828"/>
        <v/>
      </c>
    </row>
    <row r="5900" spans="1:24" x14ac:dyDescent="0.25">
      <c r="A5900" t="s">
        <v>294</v>
      </c>
      <c r="B5900" t="s">
        <v>1375</v>
      </c>
      <c r="C5900" t="s">
        <v>20</v>
      </c>
      <c r="D5900" s="6">
        <v>0.1</v>
      </c>
      <c r="E5900" s="6" t="s">
        <v>17</v>
      </c>
      <c r="F5900" t="s">
        <v>1544</v>
      </c>
      <c r="G5900" t="str">
        <f t="shared" si="11878"/>
        <v>DL2021051</v>
      </c>
      <c r="H5900" t="str">
        <f t="shared" si="11821"/>
        <v>15</v>
      </c>
      <c r="I5900" t="str">
        <f t="shared" si="11822"/>
        <v>Flodkrebs_15_20211202_DL2021051_HimmerlevGym</v>
      </c>
      <c r="J5900" t="str">
        <f t="shared" si="11823"/>
        <v>Flodkrebs</v>
      </c>
      <c r="K5900" t="str">
        <f t="shared" si="11824"/>
        <v>eDNA</v>
      </c>
      <c r="L5900" t="str">
        <f t="shared" si="11825"/>
        <v>No Ct</v>
      </c>
      <c r="M5900" t="str">
        <f t="shared" si="11826"/>
        <v/>
      </c>
      <c r="N5900" t="str">
        <f t="shared" si="11827"/>
        <v/>
      </c>
      <c r="O5900" t="str">
        <f t="shared" si="11828"/>
        <v/>
      </c>
    </row>
    <row r="5901" spans="1:24" x14ac:dyDescent="0.25">
      <c r="A5901" t="s">
        <v>296</v>
      </c>
      <c r="B5901" t="s">
        <v>1375</v>
      </c>
      <c r="C5901" t="s">
        <v>20</v>
      </c>
      <c r="D5901" s="6">
        <v>0.1</v>
      </c>
      <c r="E5901" s="6" t="s">
        <v>17</v>
      </c>
      <c r="F5901" t="s">
        <v>1544</v>
      </c>
      <c r="G5901" t="str">
        <f t="shared" si="11878"/>
        <v>DL2021051</v>
      </c>
      <c r="H5901" t="str">
        <f t="shared" si="11821"/>
        <v>15</v>
      </c>
      <c r="I5901" t="str">
        <f t="shared" si="11822"/>
        <v>Flodkrebs_15_20211202_DL2021051_HimmerlevGym</v>
      </c>
      <c r="J5901" t="str">
        <f t="shared" si="11823"/>
        <v>Flodkrebs</v>
      </c>
      <c r="K5901" t="str">
        <f t="shared" si="11824"/>
        <v>eDNA</v>
      </c>
      <c r="L5901" t="str">
        <f t="shared" si="11825"/>
        <v>No Ct</v>
      </c>
      <c r="M5901" t="str">
        <f t="shared" si="11826"/>
        <v/>
      </c>
      <c r="N5901" t="str">
        <f t="shared" si="11827"/>
        <v/>
      </c>
      <c r="O5901" t="str">
        <f t="shared" si="11828"/>
        <v/>
      </c>
    </row>
    <row r="5902" spans="1:24" x14ac:dyDescent="0.25">
      <c r="A5902" t="s">
        <v>297</v>
      </c>
      <c r="B5902" t="s">
        <v>1376</v>
      </c>
      <c r="C5902" t="s">
        <v>13</v>
      </c>
      <c r="D5902" s="6">
        <v>0.1</v>
      </c>
      <c r="E5902" s="6" t="s">
        <v>17</v>
      </c>
      <c r="F5902" t="s">
        <v>1544</v>
      </c>
      <c r="G5902" t="str">
        <f t="shared" si="11878"/>
        <v>DL2021051</v>
      </c>
      <c r="H5902" t="str">
        <f t="shared" si="11821"/>
        <v>16</v>
      </c>
      <c r="I5902" t="str">
        <f t="shared" si="11822"/>
        <v>Flodkrebs_16_20211202_DL2021051_HimmerlevGym</v>
      </c>
      <c r="J5902" t="str">
        <f t="shared" si="11823"/>
        <v>Flodkrebs</v>
      </c>
      <c r="K5902" t="str">
        <f t="shared" si="11824"/>
        <v>PosK</v>
      </c>
      <c r="L5902" t="str">
        <f t="shared" si="11825"/>
        <v>No Ct</v>
      </c>
      <c r="M5902">
        <f t="shared" si="11826"/>
        <v>0</v>
      </c>
      <c r="N5902">
        <f t="shared" si="11827"/>
        <v>0</v>
      </c>
      <c r="O5902">
        <f t="shared" si="11828"/>
        <v>0</v>
      </c>
      <c r="Q5902">
        <f t="shared" ref="Q5902" si="11928">IF(L5904="No Ct",0,L5904)</f>
        <v>0</v>
      </c>
      <c r="R5902">
        <f t="shared" ref="R5902" si="11929">IF(L5905="No Ct",0,L5905)</f>
        <v>0</v>
      </c>
      <c r="S5902" t="str">
        <f t="shared" ref="S5902" si="11930">IF(AND(M5902&gt;0,N5902=0),"Valid","Invalid")</f>
        <v>Invalid</v>
      </c>
      <c r="T5902" t="str">
        <f t="shared" ref="T5902" si="11931">IF(OR(Q5902&gt;1,R5902&gt;1),"Present","Absent")</f>
        <v>Absent</v>
      </c>
      <c r="U5902" t="str">
        <f t="shared" ref="U5902" si="11932">IF(OR(AND(Q5902&gt;1,Q5902&lt;41),AND(R5902&gt;1,R5902&lt;41)),"Ct&lt;41","Ct&gt;41")</f>
        <v>Ct&gt;41</v>
      </c>
      <c r="V5902" t="str">
        <f>VLOOKUP(J5902,Datasæt_Analysesystemer!$C$2:$D$68,2,FALSE)</f>
        <v>Flodkrebs</v>
      </c>
      <c r="W5902" t="str">
        <f t="shared" ref="W5902" si="11933">MID(F5902,10,9)</f>
        <v>DL2021051</v>
      </c>
      <c r="X5902" t="str">
        <f t="shared" ref="X5902" si="11934">W5902&amp;"_"&amp;V5902&amp;"_"&amp;S5902&amp;"_"&amp;T5902&amp;"_"&amp;U5902</f>
        <v>DL2021051_Flodkrebs_Invalid_Absent_Ct&gt;41</v>
      </c>
    </row>
    <row r="5903" spans="1:24" x14ac:dyDescent="0.25">
      <c r="A5903" t="s">
        <v>299</v>
      </c>
      <c r="B5903" t="s">
        <v>1377</v>
      </c>
      <c r="C5903" t="s">
        <v>16</v>
      </c>
      <c r="D5903" s="6">
        <v>0.1</v>
      </c>
      <c r="E5903" s="6" t="s">
        <v>17</v>
      </c>
      <c r="F5903" t="s">
        <v>1544</v>
      </c>
      <c r="G5903" t="str">
        <f t="shared" si="11878"/>
        <v>DL2021051</v>
      </c>
      <c r="H5903" t="str">
        <f t="shared" si="11821"/>
        <v>16</v>
      </c>
      <c r="I5903" t="str">
        <f t="shared" si="11822"/>
        <v>Flodkrebs_16_20211202_DL2021051_HimmerlevGym</v>
      </c>
      <c r="J5903" t="str">
        <f t="shared" si="11823"/>
        <v>Flodkrebs</v>
      </c>
      <c r="K5903" t="str">
        <f t="shared" si="11824"/>
        <v>NegK</v>
      </c>
      <c r="L5903" t="str">
        <f t="shared" si="11825"/>
        <v>No Ct</v>
      </c>
      <c r="M5903" t="str">
        <f t="shared" si="11826"/>
        <v/>
      </c>
      <c r="N5903" t="str">
        <f t="shared" si="11827"/>
        <v/>
      </c>
      <c r="O5903" t="str">
        <f t="shared" si="11828"/>
        <v/>
      </c>
    </row>
    <row r="5904" spans="1:24" x14ac:dyDescent="0.25">
      <c r="A5904" t="s">
        <v>301</v>
      </c>
      <c r="B5904" t="s">
        <v>1378</v>
      </c>
      <c r="C5904" t="s">
        <v>20</v>
      </c>
      <c r="D5904" s="6">
        <v>0.1</v>
      </c>
      <c r="E5904" s="6" t="s">
        <v>17</v>
      </c>
      <c r="F5904" t="s">
        <v>1544</v>
      </c>
      <c r="G5904" t="str">
        <f t="shared" si="11878"/>
        <v>DL2021051</v>
      </c>
      <c r="H5904" t="str">
        <f t="shared" si="11821"/>
        <v>16</v>
      </c>
      <c r="I5904" t="str">
        <f t="shared" si="11822"/>
        <v>Flodkrebs_16_20211202_DL2021051_HimmerlevGym</v>
      </c>
      <c r="J5904" t="str">
        <f t="shared" si="11823"/>
        <v>Flodkrebs</v>
      </c>
      <c r="K5904" t="str">
        <f t="shared" si="11824"/>
        <v>eDNA</v>
      </c>
      <c r="L5904" t="str">
        <f t="shared" si="11825"/>
        <v>No Ct</v>
      </c>
      <c r="M5904" t="str">
        <f t="shared" si="11826"/>
        <v/>
      </c>
      <c r="N5904" t="str">
        <f t="shared" si="11827"/>
        <v/>
      </c>
      <c r="O5904" t="str">
        <f t="shared" si="11828"/>
        <v/>
      </c>
    </row>
    <row r="5905" spans="1:24" x14ac:dyDescent="0.25">
      <c r="A5905" t="s">
        <v>303</v>
      </c>
      <c r="B5905" t="s">
        <v>1378</v>
      </c>
      <c r="C5905" t="s">
        <v>20</v>
      </c>
      <c r="D5905" s="6">
        <v>0.1</v>
      </c>
      <c r="E5905" s="6" t="s">
        <v>17</v>
      </c>
      <c r="F5905" t="s">
        <v>1544</v>
      </c>
      <c r="G5905" t="str">
        <f t="shared" si="11878"/>
        <v>DL2021051</v>
      </c>
      <c r="H5905" t="str">
        <f t="shared" si="11821"/>
        <v>16</v>
      </c>
      <c r="I5905" t="str">
        <f t="shared" si="11822"/>
        <v>Flodkrebs_16_20211202_DL2021051_HimmerlevGym</v>
      </c>
      <c r="J5905" t="str">
        <f t="shared" si="11823"/>
        <v>Flodkrebs</v>
      </c>
      <c r="K5905" t="str">
        <f t="shared" si="11824"/>
        <v>eDNA</v>
      </c>
      <c r="L5905" t="str">
        <f t="shared" si="11825"/>
        <v>No Ct</v>
      </c>
      <c r="M5905" t="str">
        <f t="shared" si="11826"/>
        <v/>
      </c>
      <c r="N5905" t="str">
        <f t="shared" si="11827"/>
        <v/>
      </c>
      <c r="O5905" t="str">
        <f t="shared" si="11828"/>
        <v/>
      </c>
    </row>
    <row r="5906" spans="1:24" x14ac:dyDescent="0.25">
      <c r="A5906" t="s">
        <v>304</v>
      </c>
      <c r="B5906" t="s">
        <v>1379</v>
      </c>
      <c r="C5906" t="s">
        <v>13</v>
      </c>
      <c r="D5906" s="6">
        <v>0.1</v>
      </c>
      <c r="E5906" s="6">
        <v>30.03</v>
      </c>
      <c r="F5906" t="s">
        <v>1544</v>
      </c>
      <c r="G5906" t="str">
        <f t="shared" si="11878"/>
        <v>DL2021051</v>
      </c>
      <c r="H5906" t="str">
        <f t="shared" si="11821"/>
        <v>17</v>
      </c>
      <c r="I5906" t="str">
        <f t="shared" si="11822"/>
        <v>Signalkrebs_17_20211202_DL2021051_HimmerlevGym</v>
      </c>
      <c r="J5906" t="str">
        <f t="shared" si="11823"/>
        <v>Signalkrebs</v>
      </c>
      <c r="K5906" t="str">
        <f t="shared" si="11824"/>
        <v>PosK</v>
      </c>
      <c r="L5906">
        <f t="shared" si="11825"/>
        <v>30.03</v>
      </c>
      <c r="M5906">
        <f t="shared" si="11826"/>
        <v>30.03</v>
      </c>
      <c r="N5906">
        <f t="shared" si="11827"/>
        <v>0</v>
      </c>
      <c r="O5906">
        <f t="shared" si="11828"/>
        <v>0</v>
      </c>
      <c r="Q5906">
        <f t="shared" ref="Q5906" si="11935">IF(L5908="No Ct",0,L5908)</f>
        <v>0</v>
      </c>
      <c r="R5906">
        <f t="shared" ref="R5906" si="11936">IF(L5909="No Ct",0,L5909)</f>
        <v>0</v>
      </c>
      <c r="S5906" t="str">
        <f t="shared" ref="S5906" si="11937">IF(AND(M5906&gt;0,N5906=0),"Valid","Invalid")</f>
        <v>Valid</v>
      </c>
      <c r="T5906" t="str">
        <f t="shared" ref="T5906" si="11938">IF(OR(Q5906&gt;1,R5906&gt;1),"Present","Absent")</f>
        <v>Absent</v>
      </c>
      <c r="U5906" t="str">
        <f t="shared" ref="U5906" si="11939">IF(OR(AND(Q5906&gt;1,Q5906&lt;41),AND(R5906&gt;1,R5906&lt;41)),"Ct&lt;41","Ct&gt;41")</f>
        <v>Ct&gt;41</v>
      </c>
      <c r="V5906" t="str">
        <f>VLOOKUP(J5906,Datasæt_Analysesystemer!$C$2:$D$68,2,FALSE)</f>
        <v>Signalkrebs</v>
      </c>
      <c r="W5906" t="str">
        <f t="shared" ref="W5906" si="11940">MID(F5906,10,9)</f>
        <v>DL2021051</v>
      </c>
      <c r="X5906" t="str">
        <f t="shared" ref="X5906" si="11941">W5906&amp;"_"&amp;V5906&amp;"_"&amp;S5906&amp;"_"&amp;T5906&amp;"_"&amp;U5906</f>
        <v>DL2021051_Signalkrebs_Valid_Absent_Ct&gt;41</v>
      </c>
    </row>
    <row r="5907" spans="1:24" x14ac:dyDescent="0.25">
      <c r="A5907" t="s">
        <v>306</v>
      </c>
      <c r="B5907" t="s">
        <v>1380</v>
      </c>
      <c r="C5907" t="s">
        <v>16</v>
      </c>
      <c r="D5907" s="6">
        <v>0.1</v>
      </c>
      <c r="E5907" s="6" t="s">
        <v>17</v>
      </c>
      <c r="F5907" t="s">
        <v>1544</v>
      </c>
      <c r="G5907" t="str">
        <f t="shared" si="11878"/>
        <v>DL2021051</v>
      </c>
      <c r="H5907" t="str">
        <f t="shared" ref="H5907:H5970" si="11942">LEFT(B5907,2)</f>
        <v>17</v>
      </c>
      <c r="I5907" t="str">
        <f t="shared" ref="I5907:I5970" si="11943">J5907&amp;"_"&amp;H5907&amp;"_"&amp;F5907</f>
        <v>Signalkrebs_17_20211202_DL2021051_HimmerlevGym</v>
      </c>
      <c r="J5907" t="str">
        <f t="shared" ref="J5907:J5970" si="11944">MID(RIGHT(B5907,LEN(B5907)-3),1,FIND("_",RIGHT(B5907,LEN(B5907)-3))-1)</f>
        <v>Signalkrebs</v>
      </c>
      <c r="K5907" t="str">
        <f t="shared" ref="K5907:K5970" si="11945">TRIM(SUBSTITUTE(RIGHT(B5907,FIND(J5907,B5907)+1),"_",""))</f>
        <v>NegK</v>
      </c>
      <c r="L5907" t="str">
        <f t="shared" ref="L5907:L5970" si="11946">IFERROR(VALUE(SUBSTITUTE(E5907,".",",")),E5907)</f>
        <v>No Ct</v>
      </c>
      <c r="M5907" t="str">
        <f t="shared" ref="M5907:M5970" si="11947">IF(K5907="PosK",SUMIFS(L:L,K:K,"PosK",I:I,I5907),"")</f>
        <v/>
      </c>
      <c r="N5907" t="str">
        <f t="shared" ref="N5907:N5970" si="11948">IF(K5907="PosK",SUMIFS(L:L,K:K,"NegK",I:I,I5907),"")</f>
        <v/>
      </c>
      <c r="O5907" t="str">
        <f t="shared" ref="O5907:O5970" si="11949">IF(K5907="PosK",SUMIFS(L:L,K:K,"eDNA",I:I,I5907),"")</f>
        <v/>
      </c>
    </row>
    <row r="5908" spans="1:24" x14ac:dyDescent="0.25">
      <c r="A5908" t="s">
        <v>308</v>
      </c>
      <c r="B5908" t="s">
        <v>1381</v>
      </c>
      <c r="C5908" t="s">
        <v>20</v>
      </c>
      <c r="D5908" s="6">
        <v>0.1</v>
      </c>
      <c r="E5908" s="6" t="s">
        <v>17</v>
      </c>
      <c r="F5908" t="s">
        <v>1544</v>
      </c>
      <c r="G5908" t="str">
        <f t="shared" si="11878"/>
        <v>DL2021051</v>
      </c>
      <c r="H5908" t="str">
        <f t="shared" si="11942"/>
        <v>17</v>
      </c>
      <c r="I5908" t="str">
        <f t="shared" si="11943"/>
        <v>Signalkrebs_17_20211202_DL2021051_HimmerlevGym</v>
      </c>
      <c r="J5908" t="str">
        <f t="shared" si="11944"/>
        <v>Signalkrebs</v>
      </c>
      <c r="K5908" t="str">
        <f t="shared" si="11945"/>
        <v>eDNA</v>
      </c>
      <c r="L5908" t="str">
        <f t="shared" si="11946"/>
        <v>No Ct</v>
      </c>
      <c r="M5908" t="str">
        <f t="shared" si="11947"/>
        <v/>
      </c>
      <c r="N5908" t="str">
        <f t="shared" si="11948"/>
        <v/>
      </c>
      <c r="O5908" t="str">
        <f t="shared" si="11949"/>
        <v/>
      </c>
    </row>
    <row r="5909" spans="1:24" x14ac:dyDescent="0.25">
      <c r="A5909" t="s">
        <v>310</v>
      </c>
      <c r="B5909" t="s">
        <v>1381</v>
      </c>
      <c r="C5909" t="s">
        <v>20</v>
      </c>
      <c r="D5909" s="6">
        <v>0.1</v>
      </c>
      <c r="E5909" s="6" t="s">
        <v>17</v>
      </c>
      <c r="F5909" t="s">
        <v>1544</v>
      </c>
      <c r="G5909" t="str">
        <f t="shared" si="11878"/>
        <v>DL2021051</v>
      </c>
      <c r="H5909" t="str">
        <f t="shared" si="11942"/>
        <v>17</v>
      </c>
      <c r="I5909" t="str">
        <f t="shared" si="11943"/>
        <v>Signalkrebs_17_20211202_DL2021051_HimmerlevGym</v>
      </c>
      <c r="J5909" t="str">
        <f t="shared" si="11944"/>
        <v>Signalkrebs</v>
      </c>
      <c r="K5909" t="str">
        <f t="shared" si="11945"/>
        <v>eDNA</v>
      </c>
      <c r="L5909" t="str">
        <f t="shared" si="11946"/>
        <v>No Ct</v>
      </c>
      <c r="M5909" t="str">
        <f t="shared" si="11947"/>
        <v/>
      </c>
      <c r="N5909" t="str">
        <f t="shared" si="11948"/>
        <v/>
      </c>
      <c r="O5909" t="str">
        <f t="shared" si="11949"/>
        <v/>
      </c>
    </row>
    <row r="5910" spans="1:24" x14ac:dyDescent="0.25">
      <c r="A5910" t="s">
        <v>311</v>
      </c>
      <c r="B5910" t="s">
        <v>1382</v>
      </c>
      <c r="C5910" t="s">
        <v>13</v>
      </c>
      <c r="D5910" s="6">
        <v>0.1</v>
      </c>
      <c r="E5910" s="6">
        <v>39.89</v>
      </c>
      <c r="F5910" t="s">
        <v>1544</v>
      </c>
      <c r="G5910" t="str">
        <f t="shared" si="11878"/>
        <v>DL2021051</v>
      </c>
      <c r="H5910" t="str">
        <f t="shared" si="11942"/>
        <v>18</v>
      </c>
      <c r="I5910" t="str">
        <f t="shared" si="11943"/>
        <v>Signalkrebs_18_20211202_DL2021051_HimmerlevGym</v>
      </c>
      <c r="J5910" t="str">
        <f t="shared" si="11944"/>
        <v>Signalkrebs</v>
      </c>
      <c r="K5910" t="str">
        <f t="shared" si="11945"/>
        <v>PosK</v>
      </c>
      <c r="L5910">
        <f t="shared" si="11946"/>
        <v>39.89</v>
      </c>
      <c r="M5910">
        <f t="shared" si="11947"/>
        <v>39.89</v>
      </c>
      <c r="N5910">
        <f t="shared" si="11948"/>
        <v>40.92</v>
      </c>
      <c r="O5910">
        <f t="shared" si="11949"/>
        <v>0</v>
      </c>
      <c r="Q5910">
        <f t="shared" ref="Q5910" si="11950">IF(L5912="No Ct",0,L5912)</f>
        <v>0</v>
      </c>
      <c r="R5910">
        <f t="shared" ref="R5910" si="11951">IF(L5913="No Ct",0,L5913)</f>
        <v>0</v>
      </c>
      <c r="S5910" t="str">
        <f t="shared" ref="S5910" si="11952">IF(AND(M5910&gt;0,N5910=0),"Valid","Invalid")</f>
        <v>Invalid</v>
      </c>
      <c r="T5910" t="str">
        <f t="shared" ref="T5910" si="11953">IF(OR(Q5910&gt;1,R5910&gt;1),"Present","Absent")</f>
        <v>Absent</v>
      </c>
      <c r="U5910" t="str">
        <f t="shared" ref="U5910" si="11954">IF(OR(AND(Q5910&gt;1,Q5910&lt;41),AND(R5910&gt;1,R5910&lt;41)),"Ct&lt;41","Ct&gt;41")</f>
        <v>Ct&gt;41</v>
      </c>
      <c r="V5910" t="str">
        <f>VLOOKUP(J5910,Datasæt_Analysesystemer!$C$2:$D$68,2,FALSE)</f>
        <v>Signalkrebs</v>
      </c>
      <c r="W5910" t="str">
        <f t="shared" ref="W5910" si="11955">MID(F5910,10,9)</f>
        <v>DL2021051</v>
      </c>
      <c r="X5910" t="str">
        <f t="shared" ref="X5910" si="11956">W5910&amp;"_"&amp;V5910&amp;"_"&amp;S5910&amp;"_"&amp;T5910&amp;"_"&amp;U5910</f>
        <v>DL2021051_Signalkrebs_Invalid_Absent_Ct&gt;41</v>
      </c>
    </row>
    <row r="5911" spans="1:24" x14ac:dyDescent="0.25">
      <c r="A5911" t="s">
        <v>313</v>
      </c>
      <c r="B5911" t="s">
        <v>1383</v>
      </c>
      <c r="C5911" t="s">
        <v>16</v>
      </c>
      <c r="D5911" s="6">
        <v>0.1</v>
      </c>
      <c r="E5911" s="6">
        <v>40.92</v>
      </c>
      <c r="F5911" t="s">
        <v>1544</v>
      </c>
      <c r="G5911" t="str">
        <f t="shared" si="11878"/>
        <v>DL2021051</v>
      </c>
      <c r="H5911" t="str">
        <f t="shared" si="11942"/>
        <v>18</v>
      </c>
      <c r="I5911" t="str">
        <f t="shared" si="11943"/>
        <v>Signalkrebs_18_20211202_DL2021051_HimmerlevGym</v>
      </c>
      <c r="J5911" t="str">
        <f t="shared" si="11944"/>
        <v>Signalkrebs</v>
      </c>
      <c r="K5911" t="str">
        <f t="shared" si="11945"/>
        <v>NegK</v>
      </c>
      <c r="L5911">
        <f t="shared" si="11946"/>
        <v>40.92</v>
      </c>
      <c r="M5911" t="str">
        <f t="shared" si="11947"/>
        <v/>
      </c>
      <c r="N5911" t="str">
        <f t="shared" si="11948"/>
        <v/>
      </c>
      <c r="O5911" t="str">
        <f t="shared" si="11949"/>
        <v/>
      </c>
    </row>
    <row r="5912" spans="1:24" x14ac:dyDescent="0.25">
      <c r="A5912" t="s">
        <v>315</v>
      </c>
      <c r="B5912" t="s">
        <v>1384</v>
      </c>
      <c r="C5912" t="s">
        <v>20</v>
      </c>
      <c r="D5912" s="6">
        <v>0.1</v>
      </c>
      <c r="E5912" s="6" t="s">
        <v>17</v>
      </c>
      <c r="F5912" t="s">
        <v>1544</v>
      </c>
      <c r="G5912" t="str">
        <f t="shared" si="11878"/>
        <v>DL2021051</v>
      </c>
      <c r="H5912" t="str">
        <f t="shared" si="11942"/>
        <v>18</v>
      </c>
      <c r="I5912" t="str">
        <f t="shared" si="11943"/>
        <v>Signalkrebs_18_20211202_DL2021051_HimmerlevGym</v>
      </c>
      <c r="J5912" t="str">
        <f t="shared" si="11944"/>
        <v>Signalkrebs</v>
      </c>
      <c r="K5912" t="str">
        <f t="shared" si="11945"/>
        <v>eDNA</v>
      </c>
      <c r="L5912" t="str">
        <f t="shared" si="11946"/>
        <v>No Ct</v>
      </c>
      <c r="M5912" t="str">
        <f t="shared" si="11947"/>
        <v/>
      </c>
      <c r="N5912" t="str">
        <f t="shared" si="11948"/>
        <v/>
      </c>
      <c r="O5912" t="str">
        <f t="shared" si="11949"/>
        <v/>
      </c>
    </row>
    <row r="5913" spans="1:24" x14ac:dyDescent="0.25">
      <c r="A5913" t="s">
        <v>317</v>
      </c>
      <c r="B5913" t="s">
        <v>1384</v>
      </c>
      <c r="C5913" t="s">
        <v>20</v>
      </c>
      <c r="D5913" s="6">
        <v>0.1</v>
      </c>
      <c r="E5913" s="6" t="s">
        <v>17</v>
      </c>
      <c r="F5913" t="s">
        <v>1544</v>
      </c>
      <c r="G5913" t="str">
        <f t="shared" si="11878"/>
        <v>DL2021051</v>
      </c>
      <c r="H5913" t="str">
        <f t="shared" si="11942"/>
        <v>18</v>
      </c>
      <c r="I5913" t="str">
        <f t="shared" si="11943"/>
        <v>Signalkrebs_18_20211202_DL2021051_HimmerlevGym</v>
      </c>
      <c r="J5913" t="str">
        <f t="shared" si="11944"/>
        <v>Signalkrebs</v>
      </c>
      <c r="K5913" t="str">
        <f t="shared" si="11945"/>
        <v>eDNA</v>
      </c>
      <c r="L5913" t="str">
        <f t="shared" si="11946"/>
        <v>No Ct</v>
      </c>
      <c r="M5913" t="str">
        <f t="shared" si="11947"/>
        <v/>
      </c>
      <c r="N5913" t="str">
        <f t="shared" si="11948"/>
        <v/>
      </c>
      <c r="O5913" t="str">
        <f t="shared" si="11949"/>
        <v/>
      </c>
    </row>
    <row r="5914" spans="1:24" x14ac:dyDescent="0.25">
      <c r="A5914" t="s">
        <v>318</v>
      </c>
      <c r="B5914" t="s">
        <v>1385</v>
      </c>
      <c r="C5914" t="s">
        <v>13</v>
      </c>
      <c r="D5914" s="6">
        <v>0.1</v>
      </c>
      <c r="E5914" s="6">
        <v>30.84</v>
      </c>
      <c r="F5914" t="s">
        <v>1544</v>
      </c>
      <c r="G5914" t="str">
        <f t="shared" si="11878"/>
        <v>DL2021051</v>
      </c>
      <c r="H5914" t="str">
        <f t="shared" si="11942"/>
        <v>19</v>
      </c>
      <c r="I5914" t="str">
        <f t="shared" si="11943"/>
        <v>GaliziskSumpkrebs_19_20211202_DL2021051_HimmerlevGym</v>
      </c>
      <c r="J5914" t="str">
        <f t="shared" si="11944"/>
        <v>GaliziskSumpkrebs</v>
      </c>
      <c r="K5914" t="str">
        <f t="shared" si="11945"/>
        <v>PosK</v>
      </c>
      <c r="L5914">
        <f t="shared" si="11946"/>
        <v>30.84</v>
      </c>
      <c r="M5914">
        <f t="shared" si="11947"/>
        <v>30.84</v>
      </c>
      <c r="N5914">
        <f t="shared" si="11948"/>
        <v>0</v>
      </c>
      <c r="O5914">
        <f t="shared" si="11949"/>
        <v>0</v>
      </c>
      <c r="Q5914">
        <f t="shared" ref="Q5914" si="11957">IF(L5916="No Ct",0,L5916)</f>
        <v>0</v>
      </c>
      <c r="R5914">
        <f t="shared" ref="R5914" si="11958">IF(L5917="No Ct",0,L5917)</f>
        <v>0</v>
      </c>
      <c r="S5914" t="str">
        <f t="shared" ref="S5914" si="11959">IF(AND(M5914&gt;0,N5914=0),"Valid","Invalid")</f>
        <v>Valid</v>
      </c>
      <c r="T5914" t="str">
        <f t="shared" ref="T5914" si="11960">IF(OR(Q5914&gt;1,R5914&gt;1),"Present","Absent")</f>
        <v>Absent</v>
      </c>
      <c r="U5914" t="str">
        <f t="shared" ref="U5914" si="11961">IF(OR(AND(Q5914&gt;1,Q5914&lt;41),AND(R5914&gt;1,R5914&lt;41)),"Ct&lt;41","Ct&gt;41")</f>
        <v>Ct&gt;41</v>
      </c>
      <c r="V5914" t="str">
        <f>VLOOKUP(J5914,Datasæt_Analysesystemer!$C$2:$D$68,2,FALSE)</f>
        <v>Galizisk sumpkrebs</v>
      </c>
      <c r="W5914" t="str">
        <f t="shared" ref="W5914" si="11962">MID(F5914,10,9)</f>
        <v>DL2021051</v>
      </c>
      <c r="X5914" t="str">
        <f t="shared" ref="X5914" si="11963">W5914&amp;"_"&amp;V5914&amp;"_"&amp;S5914&amp;"_"&amp;T5914&amp;"_"&amp;U5914</f>
        <v>DL2021051_Galizisk sumpkrebs_Valid_Absent_Ct&gt;41</v>
      </c>
    </row>
    <row r="5915" spans="1:24" x14ac:dyDescent="0.25">
      <c r="A5915" t="s">
        <v>320</v>
      </c>
      <c r="B5915" t="s">
        <v>1386</v>
      </c>
      <c r="C5915" t="s">
        <v>16</v>
      </c>
      <c r="D5915" s="6">
        <v>0.1</v>
      </c>
      <c r="E5915" s="6" t="s">
        <v>17</v>
      </c>
      <c r="F5915" t="s">
        <v>1544</v>
      </c>
      <c r="G5915" t="str">
        <f t="shared" si="11878"/>
        <v>DL2021051</v>
      </c>
      <c r="H5915" t="str">
        <f t="shared" si="11942"/>
        <v>19</v>
      </c>
      <c r="I5915" t="str">
        <f t="shared" si="11943"/>
        <v>GaliziskSumpkrebs_19_20211202_DL2021051_HimmerlevGym</v>
      </c>
      <c r="J5915" t="str">
        <f t="shared" si="11944"/>
        <v>GaliziskSumpkrebs</v>
      </c>
      <c r="K5915" t="str">
        <f t="shared" si="11945"/>
        <v>NegK</v>
      </c>
      <c r="L5915" t="str">
        <f t="shared" si="11946"/>
        <v>No Ct</v>
      </c>
      <c r="M5915" t="str">
        <f t="shared" si="11947"/>
        <v/>
      </c>
      <c r="N5915" t="str">
        <f t="shared" si="11948"/>
        <v/>
      </c>
      <c r="O5915" t="str">
        <f t="shared" si="11949"/>
        <v/>
      </c>
    </row>
    <row r="5916" spans="1:24" x14ac:dyDescent="0.25">
      <c r="A5916" t="s">
        <v>322</v>
      </c>
      <c r="B5916" t="s">
        <v>1387</v>
      </c>
      <c r="C5916" t="s">
        <v>20</v>
      </c>
      <c r="D5916" s="6">
        <v>0.1</v>
      </c>
      <c r="E5916" s="6" t="s">
        <v>17</v>
      </c>
      <c r="F5916" t="s">
        <v>1544</v>
      </c>
      <c r="G5916" t="str">
        <f t="shared" si="11878"/>
        <v>DL2021051</v>
      </c>
      <c r="H5916" t="str">
        <f t="shared" si="11942"/>
        <v>19</v>
      </c>
      <c r="I5916" t="str">
        <f t="shared" si="11943"/>
        <v>GaliziskSumpkrebs_19_20211202_DL2021051_HimmerlevGym</v>
      </c>
      <c r="J5916" t="str">
        <f t="shared" si="11944"/>
        <v>GaliziskSumpkrebs</v>
      </c>
      <c r="K5916" t="str">
        <f t="shared" si="11945"/>
        <v>eDNA</v>
      </c>
      <c r="L5916" t="str">
        <f t="shared" si="11946"/>
        <v>No Ct</v>
      </c>
      <c r="M5916" t="str">
        <f t="shared" si="11947"/>
        <v/>
      </c>
      <c r="N5916" t="str">
        <f t="shared" si="11948"/>
        <v/>
      </c>
      <c r="O5916" t="str">
        <f t="shared" si="11949"/>
        <v/>
      </c>
    </row>
    <row r="5917" spans="1:24" x14ac:dyDescent="0.25">
      <c r="A5917" t="s">
        <v>324</v>
      </c>
      <c r="B5917" t="s">
        <v>1387</v>
      </c>
      <c r="C5917" t="s">
        <v>20</v>
      </c>
      <c r="D5917" s="6">
        <v>0.1</v>
      </c>
      <c r="E5917" s="6" t="s">
        <v>17</v>
      </c>
      <c r="F5917" t="s">
        <v>1544</v>
      </c>
      <c r="G5917" t="str">
        <f t="shared" si="11878"/>
        <v>DL2021051</v>
      </c>
      <c r="H5917" t="str">
        <f t="shared" si="11942"/>
        <v>19</v>
      </c>
      <c r="I5917" t="str">
        <f t="shared" si="11943"/>
        <v>GaliziskSumpkrebs_19_20211202_DL2021051_HimmerlevGym</v>
      </c>
      <c r="J5917" t="str">
        <f t="shared" si="11944"/>
        <v>GaliziskSumpkrebs</v>
      </c>
      <c r="K5917" t="str">
        <f t="shared" si="11945"/>
        <v>eDNA</v>
      </c>
      <c r="L5917" t="str">
        <f t="shared" si="11946"/>
        <v>No Ct</v>
      </c>
      <c r="M5917" t="str">
        <f t="shared" si="11947"/>
        <v/>
      </c>
      <c r="N5917" t="str">
        <f t="shared" si="11948"/>
        <v/>
      </c>
      <c r="O5917" t="str">
        <f t="shared" si="11949"/>
        <v/>
      </c>
    </row>
    <row r="5918" spans="1:24" x14ac:dyDescent="0.25">
      <c r="A5918" t="s">
        <v>325</v>
      </c>
      <c r="B5918" t="s">
        <v>1388</v>
      </c>
      <c r="C5918" t="s">
        <v>13</v>
      </c>
      <c r="D5918" s="6">
        <v>0.1</v>
      </c>
      <c r="E5918" s="6" t="s">
        <v>17</v>
      </c>
      <c r="F5918" t="s">
        <v>1544</v>
      </c>
      <c r="G5918" t="str">
        <f t="shared" si="11878"/>
        <v>DL2021051</v>
      </c>
      <c r="H5918" t="str">
        <f t="shared" si="11942"/>
        <v>20</v>
      </c>
      <c r="I5918" t="str">
        <f t="shared" si="11943"/>
        <v>GaliziskSumpkrebs_20_20211202_DL2021051_HimmerlevGym</v>
      </c>
      <c r="J5918" t="str">
        <f t="shared" si="11944"/>
        <v>GaliziskSumpkrebs</v>
      </c>
      <c r="K5918" t="str">
        <f t="shared" si="11945"/>
        <v>PosK</v>
      </c>
      <c r="L5918" t="str">
        <f t="shared" si="11946"/>
        <v>No Ct</v>
      </c>
      <c r="M5918">
        <f t="shared" si="11947"/>
        <v>0</v>
      </c>
      <c r="N5918">
        <f t="shared" si="11948"/>
        <v>0</v>
      </c>
      <c r="O5918">
        <f t="shared" si="11949"/>
        <v>0</v>
      </c>
      <c r="Q5918">
        <f t="shared" ref="Q5918" si="11964">IF(L5920="No Ct",0,L5920)</f>
        <v>0</v>
      </c>
      <c r="R5918">
        <f t="shared" ref="R5918" si="11965">IF(L5921="No Ct",0,L5921)</f>
        <v>0</v>
      </c>
      <c r="S5918" t="str">
        <f t="shared" ref="S5918" si="11966">IF(AND(M5918&gt;0,N5918=0),"Valid","Invalid")</f>
        <v>Invalid</v>
      </c>
      <c r="T5918" t="str">
        <f t="shared" ref="T5918" si="11967">IF(OR(Q5918&gt;1,R5918&gt;1),"Present","Absent")</f>
        <v>Absent</v>
      </c>
      <c r="U5918" t="str">
        <f t="shared" ref="U5918" si="11968">IF(OR(AND(Q5918&gt;1,Q5918&lt;41),AND(R5918&gt;1,R5918&lt;41)),"Ct&lt;41","Ct&gt;41")</f>
        <v>Ct&gt;41</v>
      </c>
      <c r="V5918" t="str">
        <f>VLOOKUP(J5918,Datasæt_Analysesystemer!$C$2:$D$68,2,FALSE)</f>
        <v>Galizisk sumpkrebs</v>
      </c>
      <c r="W5918" t="str">
        <f t="shared" ref="W5918" si="11969">MID(F5918,10,9)</f>
        <v>DL2021051</v>
      </c>
      <c r="X5918" t="str">
        <f t="shared" ref="X5918" si="11970">W5918&amp;"_"&amp;V5918&amp;"_"&amp;S5918&amp;"_"&amp;T5918&amp;"_"&amp;U5918</f>
        <v>DL2021051_Galizisk sumpkrebs_Invalid_Absent_Ct&gt;41</v>
      </c>
    </row>
    <row r="5919" spans="1:24" x14ac:dyDescent="0.25">
      <c r="A5919" t="s">
        <v>327</v>
      </c>
      <c r="B5919" t="s">
        <v>1389</v>
      </c>
      <c r="C5919" t="s">
        <v>16</v>
      </c>
      <c r="D5919" s="6">
        <v>0.1</v>
      </c>
      <c r="E5919" s="6" t="s">
        <v>17</v>
      </c>
      <c r="F5919" t="s">
        <v>1544</v>
      </c>
      <c r="G5919" t="str">
        <f t="shared" si="11878"/>
        <v>DL2021051</v>
      </c>
      <c r="H5919" t="str">
        <f t="shared" si="11942"/>
        <v>20</v>
      </c>
      <c r="I5919" t="str">
        <f t="shared" si="11943"/>
        <v>GaliziskSumpkrebs_20_20211202_DL2021051_HimmerlevGym</v>
      </c>
      <c r="J5919" t="str">
        <f t="shared" si="11944"/>
        <v>GaliziskSumpkrebs</v>
      </c>
      <c r="K5919" t="str">
        <f t="shared" si="11945"/>
        <v>NegK</v>
      </c>
      <c r="L5919" t="str">
        <f t="shared" si="11946"/>
        <v>No Ct</v>
      </c>
      <c r="M5919" t="str">
        <f t="shared" si="11947"/>
        <v/>
      </c>
      <c r="N5919" t="str">
        <f t="shared" si="11948"/>
        <v/>
      </c>
      <c r="O5919" t="str">
        <f t="shared" si="11949"/>
        <v/>
      </c>
    </row>
    <row r="5920" spans="1:24" x14ac:dyDescent="0.25">
      <c r="A5920" t="s">
        <v>329</v>
      </c>
      <c r="B5920" t="s">
        <v>1390</v>
      </c>
      <c r="C5920" t="s">
        <v>20</v>
      </c>
      <c r="D5920" s="6">
        <v>0.1</v>
      </c>
      <c r="E5920" s="6" t="s">
        <v>17</v>
      </c>
      <c r="F5920" t="s">
        <v>1544</v>
      </c>
      <c r="G5920" t="str">
        <f t="shared" si="11878"/>
        <v>DL2021051</v>
      </c>
      <c r="H5920" t="str">
        <f t="shared" si="11942"/>
        <v>20</v>
      </c>
      <c r="I5920" t="str">
        <f t="shared" si="11943"/>
        <v>GaliziskSumpkrebs_20_20211202_DL2021051_HimmerlevGym</v>
      </c>
      <c r="J5920" t="str">
        <f t="shared" si="11944"/>
        <v>GaliziskSumpkrebs</v>
      </c>
      <c r="K5920" t="str">
        <f t="shared" si="11945"/>
        <v>eDNA</v>
      </c>
      <c r="L5920" t="str">
        <f t="shared" si="11946"/>
        <v>No Ct</v>
      </c>
      <c r="M5920" t="str">
        <f t="shared" si="11947"/>
        <v/>
      </c>
      <c r="N5920" t="str">
        <f t="shared" si="11948"/>
        <v/>
      </c>
      <c r="O5920" t="str">
        <f t="shared" si="11949"/>
        <v/>
      </c>
    </row>
    <row r="5921" spans="1:24" x14ac:dyDescent="0.25">
      <c r="A5921" t="s">
        <v>331</v>
      </c>
      <c r="B5921" t="s">
        <v>1390</v>
      </c>
      <c r="C5921" t="s">
        <v>20</v>
      </c>
      <c r="D5921" s="6">
        <v>0.1</v>
      </c>
      <c r="E5921" s="6" t="s">
        <v>17</v>
      </c>
      <c r="F5921" t="s">
        <v>1544</v>
      </c>
      <c r="G5921" t="str">
        <f t="shared" si="11878"/>
        <v>DL2021051</v>
      </c>
      <c r="H5921" t="str">
        <f t="shared" si="11942"/>
        <v>20</v>
      </c>
      <c r="I5921" t="str">
        <f t="shared" si="11943"/>
        <v>GaliziskSumpkrebs_20_20211202_DL2021051_HimmerlevGym</v>
      </c>
      <c r="J5921" t="str">
        <f t="shared" si="11944"/>
        <v>GaliziskSumpkrebs</v>
      </c>
      <c r="K5921" t="str">
        <f t="shared" si="11945"/>
        <v>eDNA</v>
      </c>
      <c r="L5921" t="str">
        <f t="shared" si="11946"/>
        <v>No Ct</v>
      </c>
      <c r="M5921" t="str">
        <f t="shared" si="11947"/>
        <v/>
      </c>
      <c r="N5921" t="str">
        <f t="shared" si="11948"/>
        <v/>
      </c>
      <c r="O5921" t="str">
        <f t="shared" si="11949"/>
        <v/>
      </c>
    </row>
    <row r="5922" spans="1:24" x14ac:dyDescent="0.25">
      <c r="A5922" t="s">
        <v>390</v>
      </c>
      <c r="B5922" t="s">
        <v>1391</v>
      </c>
      <c r="C5922" t="s">
        <v>13</v>
      </c>
      <c r="D5922" s="6">
        <v>0.1</v>
      </c>
      <c r="E5922" s="6">
        <v>48.59</v>
      </c>
      <c r="F5922" t="s">
        <v>1544</v>
      </c>
      <c r="G5922" t="str">
        <f t="shared" si="11878"/>
        <v>DL2021051</v>
      </c>
      <c r="H5922" t="str">
        <f t="shared" si="11942"/>
        <v>21</v>
      </c>
      <c r="I5922" t="str">
        <f t="shared" si="11943"/>
        <v>KinesiskUldhaandskrabbe_21_20211202_DL2021051_HimmerlevGym</v>
      </c>
      <c r="J5922" t="str">
        <f t="shared" si="11944"/>
        <v>KinesiskUldhaandskrabbe</v>
      </c>
      <c r="K5922" t="str">
        <f t="shared" si="11945"/>
        <v>PosK</v>
      </c>
      <c r="L5922">
        <f t="shared" si="11946"/>
        <v>48.59</v>
      </c>
      <c r="M5922">
        <f t="shared" si="11947"/>
        <v>48.59</v>
      </c>
      <c r="N5922">
        <f t="shared" si="11948"/>
        <v>0</v>
      </c>
      <c r="O5922">
        <f t="shared" si="11949"/>
        <v>0</v>
      </c>
      <c r="Q5922">
        <f t="shared" ref="Q5922" si="11971">IF(L5924="No Ct",0,L5924)</f>
        <v>0</v>
      </c>
      <c r="R5922">
        <f t="shared" ref="R5922" si="11972">IF(L5925="No Ct",0,L5925)</f>
        <v>0</v>
      </c>
      <c r="S5922" t="str">
        <f t="shared" ref="S5922" si="11973">IF(AND(M5922&gt;0,N5922=0),"Valid","Invalid")</f>
        <v>Valid</v>
      </c>
      <c r="T5922" t="str">
        <f t="shared" ref="T5922" si="11974">IF(OR(Q5922&gt;1,R5922&gt;1),"Present","Absent")</f>
        <v>Absent</v>
      </c>
      <c r="U5922" t="str">
        <f t="shared" ref="U5922" si="11975">IF(OR(AND(Q5922&gt;1,Q5922&lt;41),AND(R5922&gt;1,R5922&lt;41)),"Ct&lt;41","Ct&gt;41")</f>
        <v>Ct&gt;41</v>
      </c>
      <c r="V5922" t="str">
        <f>VLOOKUP(J5922,Datasæt_Analysesystemer!$C$2:$D$68,2,FALSE)</f>
        <v>Kinesisk uldhåndskrabbe</v>
      </c>
      <c r="W5922" t="str">
        <f t="shared" ref="W5922" si="11976">MID(F5922,10,9)</f>
        <v>DL2021051</v>
      </c>
      <c r="X5922" t="str">
        <f t="shared" ref="X5922" si="11977">W5922&amp;"_"&amp;V5922&amp;"_"&amp;S5922&amp;"_"&amp;T5922&amp;"_"&amp;U5922</f>
        <v>DL2021051_Kinesisk uldhåndskrabbe_Valid_Absent_Ct&gt;41</v>
      </c>
    </row>
    <row r="5923" spans="1:24" x14ac:dyDescent="0.25">
      <c r="A5923" t="s">
        <v>392</v>
      </c>
      <c r="B5923" t="s">
        <v>1392</v>
      </c>
      <c r="C5923" t="s">
        <v>16</v>
      </c>
      <c r="D5923" s="6">
        <v>0.1</v>
      </c>
      <c r="E5923" s="6" t="s">
        <v>17</v>
      </c>
      <c r="F5923" t="s">
        <v>1544</v>
      </c>
      <c r="G5923" t="str">
        <f t="shared" si="11878"/>
        <v>DL2021051</v>
      </c>
      <c r="H5923" t="str">
        <f t="shared" si="11942"/>
        <v>21</v>
      </c>
      <c r="I5923" t="str">
        <f t="shared" si="11943"/>
        <v>KinesiskUldhaandskrabbe_21_20211202_DL2021051_HimmerlevGym</v>
      </c>
      <c r="J5923" t="str">
        <f t="shared" si="11944"/>
        <v>KinesiskUldhaandskrabbe</v>
      </c>
      <c r="K5923" t="str">
        <f t="shared" si="11945"/>
        <v>NegK</v>
      </c>
      <c r="L5923" t="str">
        <f t="shared" si="11946"/>
        <v>No Ct</v>
      </c>
      <c r="M5923" t="str">
        <f t="shared" si="11947"/>
        <v/>
      </c>
      <c r="N5923" t="str">
        <f t="shared" si="11948"/>
        <v/>
      </c>
      <c r="O5923" t="str">
        <f t="shared" si="11949"/>
        <v/>
      </c>
    </row>
    <row r="5924" spans="1:24" x14ac:dyDescent="0.25">
      <c r="A5924" t="s">
        <v>394</v>
      </c>
      <c r="B5924" t="s">
        <v>1393</v>
      </c>
      <c r="C5924" t="s">
        <v>20</v>
      </c>
      <c r="D5924" s="6">
        <v>0.1</v>
      </c>
      <c r="E5924" s="6" t="s">
        <v>17</v>
      </c>
      <c r="F5924" t="s">
        <v>1544</v>
      </c>
      <c r="G5924" t="str">
        <f t="shared" si="11878"/>
        <v>DL2021051</v>
      </c>
      <c r="H5924" t="str">
        <f t="shared" si="11942"/>
        <v>21</v>
      </c>
      <c r="I5924" t="str">
        <f t="shared" si="11943"/>
        <v>KinesiskUldhaandskrabbe_21_20211202_DL2021051_HimmerlevGym</v>
      </c>
      <c r="J5924" t="str">
        <f t="shared" si="11944"/>
        <v>KinesiskUldhaandskrabbe</v>
      </c>
      <c r="K5924" t="str">
        <f t="shared" si="11945"/>
        <v>eDNA</v>
      </c>
      <c r="L5924" t="str">
        <f t="shared" si="11946"/>
        <v>No Ct</v>
      </c>
      <c r="M5924" t="str">
        <f t="shared" si="11947"/>
        <v/>
      </c>
      <c r="N5924" t="str">
        <f t="shared" si="11948"/>
        <v/>
      </c>
      <c r="O5924" t="str">
        <f t="shared" si="11949"/>
        <v/>
      </c>
    </row>
    <row r="5925" spans="1:24" x14ac:dyDescent="0.25">
      <c r="A5925" t="s">
        <v>396</v>
      </c>
      <c r="B5925" t="s">
        <v>1393</v>
      </c>
      <c r="C5925" t="s">
        <v>20</v>
      </c>
      <c r="D5925" s="6">
        <v>0.1</v>
      </c>
      <c r="E5925" s="6" t="s">
        <v>17</v>
      </c>
      <c r="F5925" t="s">
        <v>1544</v>
      </c>
      <c r="G5925" t="str">
        <f t="shared" si="11878"/>
        <v>DL2021051</v>
      </c>
      <c r="H5925" t="str">
        <f t="shared" si="11942"/>
        <v>21</v>
      </c>
      <c r="I5925" t="str">
        <f t="shared" si="11943"/>
        <v>KinesiskUldhaandskrabbe_21_20211202_DL2021051_HimmerlevGym</v>
      </c>
      <c r="J5925" t="str">
        <f t="shared" si="11944"/>
        <v>KinesiskUldhaandskrabbe</v>
      </c>
      <c r="K5925" t="str">
        <f t="shared" si="11945"/>
        <v>eDNA</v>
      </c>
      <c r="L5925" t="str">
        <f t="shared" si="11946"/>
        <v>No Ct</v>
      </c>
      <c r="M5925" t="str">
        <f t="shared" si="11947"/>
        <v/>
      </c>
      <c r="N5925" t="str">
        <f t="shared" si="11948"/>
        <v/>
      </c>
      <c r="O5925" t="str">
        <f t="shared" si="11949"/>
        <v/>
      </c>
    </row>
    <row r="5926" spans="1:24" x14ac:dyDescent="0.25">
      <c r="A5926" t="s">
        <v>397</v>
      </c>
      <c r="B5926" t="s">
        <v>1394</v>
      </c>
      <c r="C5926" t="s">
        <v>13</v>
      </c>
      <c r="D5926" s="6">
        <v>0.1</v>
      </c>
      <c r="E5926" s="6">
        <v>33.72</v>
      </c>
      <c r="F5926" t="s">
        <v>1544</v>
      </c>
      <c r="G5926" t="str">
        <f t="shared" si="11878"/>
        <v>DL2021051</v>
      </c>
      <c r="H5926" t="str">
        <f t="shared" si="11942"/>
        <v>22</v>
      </c>
      <c r="I5926" t="str">
        <f t="shared" si="11943"/>
        <v>KinesiskUldhaandskrabbe_22_20211202_DL2021051_HimmerlevGym</v>
      </c>
      <c r="J5926" t="str">
        <f t="shared" si="11944"/>
        <v>KinesiskUldhaandskrabbe</v>
      </c>
      <c r="K5926" t="str">
        <f t="shared" si="11945"/>
        <v>PosK</v>
      </c>
      <c r="L5926">
        <f t="shared" si="11946"/>
        <v>33.72</v>
      </c>
      <c r="M5926">
        <f t="shared" si="11947"/>
        <v>33.72</v>
      </c>
      <c r="N5926">
        <f t="shared" si="11948"/>
        <v>0</v>
      </c>
      <c r="O5926">
        <f t="shared" si="11949"/>
        <v>0</v>
      </c>
      <c r="Q5926">
        <f t="shared" ref="Q5926" si="11978">IF(L5928="No Ct",0,L5928)</f>
        <v>0</v>
      </c>
      <c r="R5926">
        <f t="shared" ref="R5926" si="11979">IF(L5929="No Ct",0,L5929)</f>
        <v>0</v>
      </c>
      <c r="S5926" t="str">
        <f t="shared" ref="S5926" si="11980">IF(AND(M5926&gt;0,N5926=0),"Valid","Invalid")</f>
        <v>Valid</v>
      </c>
      <c r="T5926" t="str">
        <f t="shared" ref="T5926" si="11981">IF(OR(Q5926&gt;1,R5926&gt;1),"Present","Absent")</f>
        <v>Absent</v>
      </c>
      <c r="U5926" t="str">
        <f t="shared" ref="U5926" si="11982">IF(OR(AND(Q5926&gt;1,Q5926&lt;41),AND(R5926&gt;1,R5926&lt;41)),"Ct&lt;41","Ct&gt;41")</f>
        <v>Ct&gt;41</v>
      </c>
      <c r="V5926" t="str">
        <f>VLOOKUP(J5926,Datasæt_Analysesystemer!$C$2:$D$68,2,FALSE)</f>
        <v>Kinesisk uldhåndskrabbe</v>
      </c>
      <c r="W5926" t="str">
        <f t="shared" ref="W5926" si="11983">MID(F5926,10,9)</f>
        <v>DL2021051</v>
      </c>
      <c r="X5926" t="str">
        <f t="shared" ref="X5926" si="11984">W5926&amp;"_"&amp;V5926&amp;"_"&amp;S5926&amp;"_"&amp;T5926&amp;"_"&amp;U5926</f>
        <v>DL2021051_Kinesisk uldhåndskrabbe_Valid_Absent_Ct&gt;41</v>
      </c>
    </row>
    <row r="5927" spans="1:24" x14ac:dyDescent="0.25">
      <c r="A5927" t="s">
        <v>399</v>
      </c>
      <c r="B5927" t="s">
        <v>1395</v>
      </c>
      <c r="C5927" t="s">
        <v>16</v>
      </c>
      <c r="D5927" s="6">
        <v>0.1</v>
      </c>
      <c r="E5927" s="6" t="s">
        <v>17</v>
      </c>
      <c r="F5927" t="s">
        <v>1544</v>
      </c>
      <c r="G5927" t="str">
        <f t="shared" si="11878"/>
        <v>DL2021051</v>
      </c>
      <c r="H5927" t="str">
        <f t="shared" si="11942"/>
        <v>22</v>
      </c>
      <c r="I5927" t="str">
        <f t="shared" si="11943"/>
        <v>KinesiskUldhaandskrabbe_22_20211202_DL2021051_HimmerlevGym</v>
      </c>
      <c r="J5927" t="str">
        <f t="shared" si="11944"/>
        <v>KinesiskUldhaandskrabbe</v>
      </c>
      <c r="K5927" t="str">
        <f t="shared" si="11945"/>
        <v>NegK</v>
      </c>
      <c r="L5927" t="str">
        <f t="shared" si="11946"/>
        <v>No Ct</v>
      </c>
      <c r="M5927" t="str">
        <f t="shared" si="11947"/>
        <v/>
      </c>
      <c r="N5927" t="str">
        <f t="shared" si="11948"/>
        <v/>
      </c>
      <c r="O5927" t="str">
        <f t="shared" si="11949"/>
        <v/>
      </c>
    </row>
    <row r="5928" spans="1:24" x14ac:dyDescent="0.25">
      <c r="A5928" t="s">
        <v>401</v>
      </c>
      <c r="B5928" t="s">
        <v>1396</v>
      </c>
      <c r="C5928" t="s">
        <v>20</v>
      </c>
      <c r="D5928" s="6">
        <v>0.1</v>
      </c>
      <c r="E5928" s="6" t="s">
        <v>17</v>
      </c>
      <c r="F5928" t="s">
        <v>1544</v>
      </c>
      <c r="G5928" t="str">
        <f t="shared" si="11878"/>
        <v>DL2021051</v>
      </c>
      <c r="H5928" t="str">
        <f t="shared" si="11942"/>
        <v>22</v>
      </c>
      <c r="I5928" t="str">
        <f t="shared" si="11943"/>
        <v>KinesiskUldhaandskrabbe_22_20211202_DL2021051_HimmerlevGym</v>
      </c>
      <c r="J5928" t="str">
        <f t="shared" si="11944"/>
        <v>KinesiskUldhaandskrabbe</v>
      </c>
      <c r="K5928" t="str">
        <f t="shared" si="11945"/>
        <v>eDNA</v>
      </c>
      <c r="L5928" t="str">
        <f t="shared" si="11946"/>
        <v>No Ct</v>
      </c>
      <c r="M5928" t="str">
        <f t="shared" si="11947"/>
        <v/>
      </c>
      <c r="N5928" t="str">
        <f t="shared" si="11948"/>
        <v/>
      </c>
      <c r="O5928" t="str">
        <f t="shared" si="11949"/>
        <v/>
      </c>
    </row>
    <row r="5929" spans="1:24" x14ac:dyDescent="0.25">
      <c r="A5929" t="s">
        <v>403</v>
      </c>
      <c r="B5929" t="s">
        <v>1396</v>
      </c>
      <c r="C5929" t="s">
        <v>20</v>
      </c>
      <c r="D5929" s="6">
        <v>0.1</v>
      </c>
      <c r="E5929" s="6" t="s">
        <v>17</v>
      </c>
      <c r="F5929" t="s">
        <v>1544</v>
      </c>
      <c r="G5929" t="str">
        <f t="shared" si="11878"/>
        <v>DL2021051</v>
      </c>
      <c r="H5929" t="str">
        <f t="shared" si="11942"/>
        <v>22</v>
      </c>
      <c r="I5929" t="str">
        <f t="shared" si="11943"/>
        <v>KinesiskUldhaandskrabbe_22_20211202_DL2021051_HimmerlevGym</v>
      </c>
      <c r="J5929" t="str">
        <f t="shared" si="11944"/>
        <v>KinesiskUldhaandskrabbe</v>
      </c>
      <c r="K5929" t="str">
        <f t="shared" si="11945"/>
        <v>eDNA</v>
      </c>
      <c r="L5929" t="str">
        <f t="shared" si="11946"/>
        <v>No Ct</v>
      </c>
      <c r="M5929" t="str">
        <f t="shared" si="11947"/>
        <v/>
      </c>
      <c r="N5929" t="str">
        <f t="shared" si="11948"/>
        <v/>
      </c>
      <c r="O5929" t="str">
        <f t="shared" si="11949"/>
        <v/>
      </c>
    </row>
    <row r="5930" spans="1:24" x14ac:dyDescent="0.25">
      <c r="A5930" t="s">
        <v>404</v>
      </c>
      <c r="B5930" t="s">
        <v>1397</v>
      </c>
      <c r="C5930" t="s">
        <v>13</v>
      </c>
      <c r="D5930" s="6">
        <v>0.1</v>
      </c>
      <c r="E5930" s="6" t="s">
        <v>17</v>
      </c>
      <c r="F5930" t="s">
        <v>1544</v>
      </c>
      <c r="G5930" t="str">
        <f t="shared" si="11878"/>
        <v>DL2021051</v>
      </c>
      <c r="H5930" t="str">
        <f t="shared" si="11942"/>
        <v>23</v>
      </c>
      <c r="I5930" t="str">
        <f t="shared" si="11943"/>
        <v>BredVandkalv_23_20211202_DL2021051_HimmerlevGym</v>
      </c>
      <c r="J5930" t="str">
        <f t="shared" si="11944"/>
        <v>BredVandkalv</v>
      </c>
      <c r="K5930" t="str">
        <f t="shared" si="11945"/>
        <v>PosK</v>
      </c>
      <c r="L5930" t="str">
        <f t="shared" si="11946"/>
        <v>No Ct</v>
      </c>
      <c r="M5930">
        <f t="shared" si="11947"/>
        <v>0</v>
      </c>
      <c r="N5930">
        <f t="shared" si="11948"/>
        <v>0</v>
      </c>
      <c r="O5930">
        <f t="shared" si="11949"/>
        <v>0</v>
      </c>
      <c r="Q5930">
        <f t="shared" ref="Q5930" si="11985">IF(L5932="No Ct",0,L5932)</f>
        <v>0</v>
      </c>
      <c r="R5930">
        <f t="shared" ref="R5930" si="11986">IF(L5933="No Ct",0,L5933)</f>
        <v>0</v>
      </c>
      <c r="S5930" t="str">
        <f t="shared" ref="S5930" si="11987">IF(AND(M5930&gt;0,N5930=0),"Valid","Invalid")</f>
        <v>Invalid</v>
      </c>
      <c r="T5930" t="str">
        <f t="shared" ref="T5930" si="11988">IF(OR(Q5930&gt;1,R5930&gt;1),"Present","Absent")</f>
        <v>Absent</v>
      </c>
      <c r="U5930" t="str">
        <f t="shared" ref="U5930" si="11989">IF(OR(AND(Q5930&gt;1,Q5930&lt;41),AND(R5930&gt;1,R5930&lt;41)),"Ct&lt;41","Ct&gt;41")</f>
        <v>Ct&gt;41</v>
      </c>
      <c r="V5930" t="str">
        <f>VLOOKUP(J5930,Datasæt_Analysesystemer!$C$2:$D$68,2,FALSE)</f>
        <v>Bred vandkalv</v>
      </c>
      <c r="W5930" t="str">
        <f t="shared" ref="W5930" si="11990">MID(F5930,10,9)</f>
        <v>DL2021051</v>
      </c>
      <c r="X5930" t="str">
        <f t="shared" ref="X5930" si="11991">W5930&amp;"_"&amp;V5930&amp;"_"&amp;S5930&amp;"_"&amp;T5930&amp;"_"&amp;U5930</f>
        <v>DL2021051_Bred vandkalv_Invalid_Absent_Ct&gt;41</v>
      </c>
    </row>
    <row r="5931" spans="1:24" x14ac:dyDescent="0.25">
      <c r="A5931" t="s">
        <v>406</v>
      </c>
      <c r="B5931" t="s">
        <v>1398</v>
      </c>
      <c r="C5931" t="s">
        <v>16</v>
      </c>
      <c r="D5931" s="6">
        <v>0.1</v>
      </c>
      <c r="E5931" s="6" t="s">
        <v>17</v>
      </c>
      <c r="F5931" t="s">
        <v>1544</v>
      </c>
      <c r="G5931" t="str">
        <f t="shared" si="11878"/>
        <v>DL2021051</v>
      </c>
      <c r="H5931" t="str">
        <f t="shared" si="11942"/>
        <v>23</v>
      </c>
      <c r="I5931" t="str">
        <f t="shared" si="11943"/>
        <v>BredVandkalv_23_20211202_DL2021051_HimmerlevGym</v>
      </c>
      <c r="J5931" t="str">
        <f t="shared" si="11944"/>
        <v>BredVandkalv</v>
      </c>
      <c r="K5931" t="str">
        <f t="shared" si="11945"/>
        <v>NegK</v>
      </c>
      <c r="L5931" t="str">
        <f t="shared" si="11946"/>
        <v>No Ct</v>
      </c>
      <c r="M5931" t="str">
        <f t="shared" si="11947"/>
        <v/>
      </c>
      <c r="N5931" t="str">
        <f t="shared" si="11948"/>
        <v/>
      </c>
      <c r="O5931" t="str">
        <f t="shared" si="11949"/>
        <v/>
      </c>
    </row>
    <row r="5932" spans="1:24" x14ac:dyDescent="0.25">
      <c r="A5932" t="s">
        <v>408</v>
      </c>
      <c r="B5932" t="s">
        <v>1399</v>
      </c>
      <c r="C5932" t="s">
        <v>20</v>
      </c>
      <c r="D5932" s="6">
        <v>0.1</v>
      </c>
      <c r="E5932" s="6" t="s">
        <v>17</v>
      </c>
      <c r="F5932" t="s">
        <v>1544</v>
      </c>
      <c r="G5932" t="str">
        <f t="shared" si="11878"/>
        <v>DL2021051</v>
      </c>
      <c r="H5932" t="str">
        <f t="shared" si="11942"/>
        <v>23</v>
      </c>
      <c r="I5932" t="str">
        <f t="shared" si="11943"/>
        <v>BredVandkalv_23_20211202_DL2021051_HimmerlevGym</v>
      </c>
      <c r="J5932" t="str">
        <f t="shared" si="11944"/>
        <v>BredVandkalv</v>
      </c>
      <c r="K5932" t="str">
        <f t="shared" si="11945"/>
        <v>eDNA</v>
      </c>
      <c r="L5932" t="str">
        <f t="shared" si="11946"/>
        <v>No Ct</v>
      </c>
      <c r="M5932" t="str">
        <f t="shared" si="11947"/>
        <v/>
      </c>
      <c r="N5932" t="str">
        <f t="shared" si="11948"/>
        <v/>
      </c>
      <c r="O5932" t="str">
        <f t="shared" si="11949"/>
        <v/>
      </c>
    </row>
    <row r="5933" spans="1:24" x14ac:dyDescent="0.25">
      <c r="A5933" t="s">
        <v>410</v>
      </c>
      <c r="B5933" t="s">
        <v>1399</v>
      </c>
      <c r="C5933" t="s">
        <v>20</v>
      </c>
      <c r="D5933" s="6">
        <v>0.1</v>
      </c>
      <c r="E5933" s="6" t="s">
        <v>17</v>
      </c>
      <c r="F5933" t="s">
        <v>1544</v>
      </c>
      <c r="G5933" t="str">
        <f t="shared" si="11878"/>
        <v>DL2021051</v>
      </c>
      <c r="H5933" t="str">
        <f t="shared" si="11942"/>
        <v>23</v>
      </c>
      <c r="I5933" t="str">
        <f t="shared" si="11943"/>
        <v>BredVandkalv_23_20211202_DL2021051_HimmerlevGym</v>
      </c>
      <c r="J5933" t="str">
        <f t="shared" si="11944"/>
        <v>BredVandkalv</v>
      </c>
      <c r="K5933" t="str">
        <f t="shared" si="11945"/>
        <v>eDNA</v>
      </c>
      <c r="L5933" t="str">
        <f t="shared" si="11946"/>
        <v>No Ct</v>
      </c>
      <c r="M5933" t="str">
        <f t="shared" si="11947"/>
        <v/>
      </c>
      <c r="N5933" t="str">
        <f t="shared" si="11948"/>
        <v/>
      </c>
      <c r="O5933" t="str">
        <f t="shared" si="11949"/>
        <v/>
      </c>
    </row>
    <row r="5934" spans="1:24" x14ac:dyDescent="0.25">
      <c r="A5934" t="s">
        <v>411</v>
      </c>
      <c r="B5934" t="s">
        <v>1400</v>
      </c>
      <c r="C5934" t="s">
        <v>13</v>
      </c>
      <c r="D5934" s="6">
        <v>0.1</v>
      </c>
      <c r="E5934" s="6" t="s">
        <v>17</v>
      </c>
      <c r="F5934" t="s">
        <v>1544</v>
      </c>
      <c r="G5934" t="str">
        <f t="shared" si="11878"/>
        <v>DL2021051</v>
      </c>
      <c r="H5934" t="str">
        <f t="shared" si="11942"/>
        <v>24</v>
      </c>
      <c r="I5934" t="str">
        <f t="shared" si="11943"/>
        <v>BredVandkalv_24_20211202_DL2021051_HimmerlevGym</v>
      </c>
      <c r="J5934" t="str">
        <f t="shared" si="11944"/>
        <v>BredVandkalv</v>
      </c>
      <c r="K5934" t="str">
        <f t="shared" si="11945"/>
        <v>PosK</v>
      </c>
      <c r="L5934" t="str">
        <f t="shared" si="11946"/>
        <v>No Ct</v>
      </c>
      <c r="M5934">
        <f t="shared" si="11947"/>
        <v>0</v>
      </c>
      <c r="N5934">
        <f t="shared" si="11948"/>
        <v>0</v>
      </c>
      <c r="O5934">
        <f t="shared" si="11949"/>
        <v>0</v>
      </c>
      <c r="Q5934">
        <f t="shared" ref="Q5934" si="11992">IF(L5936="No Ct",0,L5936)</f>
        <v>0</v>
      </c>
      <c r="R5934">
        <f t="shared" ref="R5934" si="11993">IF(L5937="No Ct",0,L5937)</f>
        <v>0</v>
      </c>
      <c r="S5934" t="str">
        <f t="shared" ref="S5934" si="11994">IF(AND(M5934&gt;0,N5934=0),"Valid","Invalid")</f>
        <v>Invalid</v>
      </c>
      <c r="T5934" t="str">
        <f t="shared" ref="T5934" si="11995">IF(OR(Q5934&gt;1,R5934&gt;1),"Present","Absent")</f>
        <v>Absent</v>
      </c>
      <c r="U5934" t="str">
        <f t="shared" ref="U5934" si="11996">IF(OR(AND(Q5934&gt;1,Q5934&lt;41),AND(R5934&gt;1,R5934&lt;41)),"Ct&lt;41","Ct&gt;41")</f>
        <v>Ct&gt;41</v>
      </c>
      <c r="V5934" t="str">
        <f>VLOOKUP(J5934,Datasæt_Analysesystemer!$C$2:$D$68,2,FALSE)</f>
        <v>Bred vandkalv</v>
      </c>
      <c r="W5934" t="str">
        <f t="shared" ref="W5934" si="11997">MID(F5934,10,9)</f>
        <v>DL2021051</v>
      </c>
      <c r="X5934" t="str">
        <f t="shared" ref="X5934" si="11998">W5934&amp;"_"&amp;V5934&amp;"_"&amp;S5934&amp;"_"&amp;T5934&amp;"_"&amp;U5934</f>
        <v>DL2021051_Bred vandkalv_Invalid_Absent_Ct&gt;41</v>
      </c>
    </row>
    <row r="5935" spans="1:24" x14ac:dyDescent="0.25">
      <c r="A5935" t="s">
        <v>413</v>
      </c>
      <c r="B5935" t="s">
        <v>1401</v>
      </c>
      <c r="C5935" t="s">
        <v>16</v>
      </c>
      <c r="D5935" s="6">
        <v>0.1</v>
      </c>
      <c r="E5935" s="6" t="s">
        <v>17</v>
      </c>
      <c r="F5935" t="s">
        <v>1544</v>
      </c>
      <c r="G5935" t="str">
        <f t="shared" si="11878"/>
        <v>DL2021051</v>
      </c>
      <c r="H5935" t="str">
        <f t="shared" si="11942"/>
        <v>24</v>
      </c>
      <c r="I5935" t="str">
        <f t="shared" si="11943"/>
        <v>BredVandkalv_24_20211202_DL2021051_HimmerlevGym</v>
      </c>
      <c r="J5935" t="str">
        <f t="shared" si="11944"/>
        <v>BredVandkalv</v>
      </c>
      <c r="K5935" t="str">
        <f t="shared" si="11945"/>
        <v>NegK</v>
      </c>
      <c r="L5935" t="str">
        <f t="shared" si="11946"/>
        <v>No Ct</v>
      </c>
      <c r="M5935" t="str">
        <f t="shared" si="11947"/>
        <v/>
      </c>
      <c r="N5935" t="str">
        <f t="shared" si="11948"/>
        <v/>
      </c>
      <c r="O5935" t="str">
        <f t="shared" si="11949"/>
        <v/>
      </c>
    </row>
    <row r="5936" spans="1:24" x14ac:dyDescent="0.25">
      <c r="A5936" t="s">
        <v>415</v>
      </c>
      <c r="B5936" t="s">
        <v>1402</v>
      </c>
      <c r="C5936" t="s">
        <v>20</v>
      </c>
      <c r="D5936" s="6">
        <v>0.1</v>
      </c>
      <c r="E5936" s="6" t="s">
        <v>17</v>
      </c>
      <c r="F5936" t="s">
        <v>1544</v>
      </c>
      <c r="G5936" t="str">
        <f t="shared" si="11878"/>
        <v>DL2021051</v>
      </c>
      <c r="H5936" t="str">
        <f t="shared" si="11942"/>
        <v>24</v>
      </c>
      <c r="I5936" t="str">
        <f t="shared" si="11943"/>
        <v>BredVandkalv_24_20211202_DL2021051_HimmerlevGym</v>
      </c>
      <c r="J5936" t="str">
        <f t="shared" si="11944"/>
        <v>BredVandkalv</v>
      </c>
      <c r="K5936" t="str">
        <f t="shared" si="11945"/>
        <v>eDNA</v>
      </c>
      <c r="L5936" t="str">
        <f t="shared" si="11946"/>
        <v>No Ct</v>
      </c>
      <c r="M5936" t="str">
        <f t="shared" si="11947"/>
        <v/>
      </c>
      <c r="N5936" t="str">
        <f t="shared" si="11948"/>
        <v/>
      </c>
      <c r="O5936" t="str">
        <f t="shared" si="11949"/>
        <v/>
      </c>
    </row>
    <row r="5937" spans="1:24" x14ac:dyDescent="0.25">
      <c r="A5937" t="s">
        <v>417</v>
      </c>
      <c r="B5937" t="s">
        <v>1402</v>
      </c>
      <c r="C5937" t="s">
        <v>20</v>
      </c>
      <c r="D5937" s="6">
        <v>0.1</v>
      </c>
      <c r="E5937" s="6" t="s">
        <v>17</v>
      </c>
      <c r="F5937" t="s">
        <v>1544</v>
      </c>
      <c r="G5937" t="str">
        <f t="shared" si="11878"/>
        <v>DL2021051</v>
      </c>
      <c r="H5937" t="str">
        <f t="shared" si="11942"/>
        <v>24</v>
      </c>
      <c r="I5937" t="str">
        <f t="shared" si="11943"/>
        <v>BredVandkalv_24_20211202_DL2021051_HimmerlevGym</v>
      </c>
      <c r="J5937" t="str">
        <f t="shared" si="11944"/>
        <v>BredVandkalv</v>
      </c>
      <c r="K5937" t="str">
        <f t="shared" si="11945"/>
        <v>eDNA</v>
      </c>
      <c r="L5937" t="str">
        <f t="shared" si="11946"/>
        <v>No Ct</v>
      </c>
      <c r="M5937" t="str">
        <f t="shared" si="11947"/>
        <v/>
      </c>
      <c r="N5937" t="str">
        <f t="shared" si="11948"/>
        <v/>
      </c>
      <c r="O5937" t="str">
        <f t="shared" si="11949"/>
        <v/>
      </c>
    </row>
    <row r="5938" spans="1:24" x14ac:dyDescent="0.25">
      <c r="A5938" t="s">
        <v>11</v>
      </c>
      <c r="B5938" t="s">
        <v>196</v>
      </c>
      <c r="C5938" t="s">
        <v>13</v>
      </c>
      <c r="D5938" s="6">
        <v>0.1</v>
      </c>
      <c r="E5938" s="6">
        <v>22.27</v>
      </c>
      <c r="F5938" t="s">
        <v>1545</v>
      </c>
      <c r="G5938" t="str">
        <f t="shared" ref="G5938:G6001" si="11999">MID(F5938,10,9)</f>
        <v>DL2021011</v>
      </c>
      <c r="H5938" t="str">
        <f t="shared" si="11942"/>
        <v>01</v>
      </c>
      <c r="I5938" t="str">
        <f t="shared" si="11943"/>
        <v>Skrubbe_01_20211207_DL2021011_GlHellerupGym</v>
      </c>
      <c r="J5938" t="str">
        <f t="shared" si="11944"/>
        <v>Skrubbe</v>
      </c>
      <c r="K5938" t="str">
        <f t="shared" si="11945"/>
        <v>PosK</v>
      </c>
      <c r="L5938">
        <f t="shared" si="11946"/>
        <v>22.27</v>
      </c>
      <c r="M5938">
        <f t="shared" si="11947"/>
        <v>22.27</v>
      </c>
      <c r="N5938">
        <f t="shared" si="11948"/>
        <v>0</v>
      </c>
      <c r="O5938">
        <f t="shared" si="11949"/>
        <v>0</v>
      </c>
      <c r="Q5938">
        <f t="shared" ref="Q5938" si="12000">IF(L5940="No Ct",0,L5940)</f>
        <v>0</v>
      </c>
      <c r="R5938">
        <f t="shared" ref="R5938" si="12001">IF(L5941="No Ct",0,L5941)</f>
        <v>0</v>
      </c>
      <c r="S5938" t="str">
        <f t="shared" ref="S5938" si="12002">IF(AND(M5938&gt;0,N5938=0),"Valid","Invalid")</f>
        <v>Valid</v>
      </c>
      <c r="T5938" t="str">
        <f t="shared" ref="T5938" si="12003">IF(OR(Q5938&gt;1,R5938&gt;1),"Present","Absent")</f>
        <v>Absent</v>
      </c>
      <c r="U5938" t="str">
        <f t="shared" ref="U5938" si="12004">IF(OR(AND(Q5938&gt;1,Q5938&lt;41),AND(R5938&gt;1,R5938&lt;41)),"Ct&lt;41","Ct&gt;41")</f>
        <v>Ct&gt;41</v>
      </c>
      <c r="V5938" t="str">
        <f>VLOOKUP(J5938,Datasæt_Analysesystemer!$C$2:$D$68,2,FALSE)</f>
        <v>Skrubbe</v>
      </c>
      <c r="W5938" t="str">
        <f t="shared" ref="W5938" si="12005">MID(F5938,10,9)</f>
        <v>DL2021011</v>
      </c>
      <c r="X5938" t="str">
        <f t="shared" ref="X5938" si="12006">W5938&amp;"_"&amp;V5938&amp;"_"&amp;S5938&amp;"_"&amp;T5938&amp;"_"&amp;U5938</f>
        <v>DL2021011_Skrubbe_Valid_Absent_Ct&gt;41</v>
      </c>
    </row>
    <row r="5939" spans="1:24" x14ac:dyDescent="0.25">
      <c r="A5939" t="s">
        <v>14</v>
      </c>
      <c r="B5939" t="s">
        <v>197</v>
      </c>
      <c r="C5939" t="s">
        <v>16</v>
      </c>
      <c r="D5939" s="6">
        <v>0.1</v>
      </c>
      <c r="E5939" s="6" t="s">
        <v>17</v>
      </c>
      <c r="F5939" t="s">
        <v>1545</v>
      </c>
      <c r="G5939" t="str">
        <f t="shared" si="11999"/>
        <v>DL2021011</v>
      </c>
      <c r="H5939" t="str">
        <f t="shared" si="11942"/>
        <v>01</v>
      </c>
      <c r="I5939" t="str">
        <f t="shared" si="11943"/>
        <v>Skrubbe_01_20211207_DL2021011_GlHellerupGym</v>
      </c>
      <c r="J5939" t="str">
        <f t="shared" si="11944"/>
        <v>Skrubbe</v>
      </c>
      <c r="K5939" t="str">
        <f t="shared" si="11945"/>
        <v>NegK</v>
      </c>
      <c r="L5939" t="str">
        <f t="shared" si="11946"/>
        <v>No Ct</v>
      </c>
      <c r="M5939" t="str">
        <f t="shared" si="11947"/>
        <v/>
      </c>
      <c r="N5939" t="str">
        <f t="shared" si="11948"/>
        <v/>
      </c>
      <c r="O5939" t="str">
        <f t="shared" si="11949"/>
        <v/>
      </c>
    </row>
    <row r="5940" spans="1:24" x14ac:dyDescent="0.25">
      <c r="A5940" t="s">
        <v>18</v>
      </c>
      <c r="B5940" t="s">
        <v>198</v>
      </c>
      <c r="C5940" t="s">
        <v>20</v>
      </c>
      <c r="D5940" s="6">
        <v>0.1</v>
      </c>
      <c r="E5940" s="6" t="s">
        <v>17</v>
      </c>
      <c r="F5940" t="s">
        <v>1545</v>
      </c>
      <c r="G5940" t="str">
        <f t="shared" si="11999"/>
        <v>DL2021011</v>
      </c>
      <c r="H5940" t="str">
        <f t="shared" si="11942"/>
        <v>01</v>
      </c>
      <c r="I5940" t="str">
        <f t="shared" si="11943"/>
        <v>Skrubbe_01_20211207_DL2021011_GlHellerupGym</v>
      </c>
      <c r="J5940" t="str">
        <f t="shared" si="11944"/>
        <v>Skrubbe</v>
      </c>
      <c r="K5940" t="str">
        <f t="shared" si="11945"/>
        <v>eDNA</v>
      </c>
      <c r="L5940" t="str">
        <f t="shared" si="11946"/>
        <v>No Ct</v>
      </c>
      <c r="M5940" t="str">
        <f t="shared" si="11947"/>
        <v/>
      </c>
      <c r="N5940" t="str">
        <f t="shared" si="11948"/>
        <v/>
      </c>
      <c r="O5940" t="str">
        <f t="shared" si="11949"/>
        <v/>
      </c>
    </row>
    <row r="5941" spans="1:24" x14ac:dyDescent="0.25">
      <c r="A5941" t="s">
        <v>21</v>
      </c>
      <c r="B5941" t="s">
        <v>198</v>
      </c>
      <c r="C5941" t="s">
        <v>20</v>
      </c>
      <c r="D5941" s="6">
        <v>0.1</v>
      </c>
      <c r="E5941" s="6" t="s">
        <v>17</v>
      </c>
      <c r="F5941" t="s">
        <v>1545</v>
      </c>
      <c r="G5941" t="str">
        <f t="shared" si="11999"/>
        <v>DL2021011</v>
      </c>
      <c r="H5941" t="str">
        <f t="shared" si="11942"/>
        <v>01</v>
      </c>
      <c r="I5941" t="str">
        <f t="shared" si="11943"/>
        <v>Skrubbe_01_20211207_DL2021011_GlHellerupGym</v>
      </c>
      <c r="J5941" t="str">
        <f t="shared" si="11944"/>
        <v>Skrubbe</v>
      </c>
      <c r="K5941" t="str">
        <f t="shared" si="11945"/>
        <v>eDNA</v>
      </c>
      <c r="L5941" t="str">
        <f t="shared" si="11946"/>
        <v>No Ct</v>
      </c>
      <c r="M5941" t="str">
        <f t="shared" si="11947"/>
        <v/>
      </c>
      <c r="N5941" t="str">
        <f t="shared" si="11948"/>
        <v/>
      </c>
      <c r="O5941" t="str">
        <f t="shared" si="11949"/>
        <v/>
      </c>
    </row>
    <row r="5942" spans="1:24" x14ac:dyDescent="0.25">
      <c r="A5942" t="s">
        <v>199</v>
      </c>
      <c r="B5942" t="s">
        <v>200</v>
      </c>
      <c r="C5942" t="s">
        <v>13</v>
      </c>
      <c r="D5942" s="6">
        <v>0.1</v>
      </c>
      <c r="E5942" s="6">
        <v>28.58</v>
      </c>
      <c r="F5942" t="s">
        <v>1545</v>
      </c>
      <c r="G5942" t="str">
        <f t="shared" si="11999"/>
        <v>DL2021011</v>
      </c>
      <c r="H5942" t="str">
        <f t="shared" si="11942"/>
        <v>02</v>
      </c>
      <c r="I5942" t="str">
        <f t="shared" si="11943"/>
        <v>Skrubbe_02_20211207_DL2021011_GlHellerupGym</v>
      </c>
      <c r="J5942" t="str">
        <f t="shared" si="11944"/>
        <v>Skrubbe</v>
      </c>
      <c r="K5942" t="str">
        <f t="shared" si="11945"/>
        <v>PosK</v>
      </c>
      <c r="L5942">
        <f t="shared" si="11946"/>
        <v>28.58</v>
      </c>
      <c r="M5942">
        <f t="shared" si="11947"/>
        <v>28.58</v>
      </c>
      <c r="N5942">
        <f t="shared" si="11948"/>
        <v>35.049999999999997</v>
      </c>
      <c r="O5942">
        <f t="shared" si="11949"/>
        <v>38.76</v>
      </c>
      <c r="Q5942">
        <f t="shared" ref="Q5942" si="12007">IF(L5944="No Ct",0,L5944)</f>
        <v>0</v>
      </c>
      <c r="R5942">
        <f t="shared" ref="R5942" si="12008">IF(L5945="No Ct",0,L5945)</f>
        <v>38.76</v>
      </c>
      <c r="S5942" t="str">
        <f t="shared" ref="S5942" si="12009">IF(AND(M5942&gt;0,N5942=0),"Valid","Invalid")</f>
        <v>Invalid</v>
      </c>
      <c r="T5942" t="str">
        <f t="shared" ref="T5942" si="12010">IF(OR(Q5942&gt;1,R5942&gt;1),"Present","Absent")</f>
        <v>Present</v>
      </c>
      <c r="U5942" t="str">
        <f t="shared" ref="U5942" si="12011">IF(OR(AND(Q5942&gt;1,Q5942&lt;41),AND(R5942&gt;1,R5942&lt;41)),"Ct&lt;41","Ct&gt;41")</f>
        <v>Ct&lt;41</v>
      </c>
      <c r="V5942" t="str">
        <f>VLOOKUP(J5942,Datasæt_Analysesystemer!$C$2:$D$68,2,FALSE)</f>
        <v>Skrubbe</v>
      </c>
      <c r="W5942" t="str">
        <f t="shared" ref="W5942" si="12012">MID(F5942,10,9)</f>
        <v>DL2021011</v>
      </c>
      <c r="X5942" t="str">
        <f t="shared" ref="X5942" si="12013">W5942&amp;"_"&amp;V5942&amp;"_"&amp;S5942&amp;"_"&amp;T5942&amp;"_"&amp;U5942</f>
        <v>DL2021011_Skrubbe_Invalid_Present_Ct&lt;41</v>
      </c>
    </row>
    <row r="5943" spans="1:24" x14ac:dyDescent="0.25">
      <c r="A5943" t="s">
        <v>201</v>
      </c>
      <c r="B5943" t="s">
        <v>202</v>
      </c>
      <c r="C5943" t="s">
        <v>16</v>
      </c>
      <c r="D5943" s="6">
        <v>0.1</v>
      </c>
      <c r="E5943" s="6">
        <v>35.049999999999997</v>
      </c>
      <c r="F5943" t="s">
        <v>1545</v>
      </c>
      <c r="G5943" t="str">
        <f t="shared" si="11999"/>
        <v>DL2021011</v>
      </c>
      <c r="H5943" t="str">
        <f t="shared" si="11942"/>
        <v>02</v>
      </c>
      <c r="I5943" t="str">
        <f t="shared" si="11943"/>
        <v>Skrubbe_02_20211207_DL2021011_GlHellerupGym</v>
      </c>
      <c r="J5943" t="str">
        <f t="shared" si="11944"/>
        <v>Skrubbe</v>
      </c>
      <c r="K5943" t="str">
        <f t="shared" si="11945"/>
        <v>NegK</v>
      </c>
      <c r="L5943">
        <f t="shared" si="11946"/>
        <v>35.049999999999997</v>
      </c>
      <c r="M5943" t="str">
        <f t="shared" si="11947"/>
        <v/>
      </c>
      <c r="N5943" t="str">
        <f t="shared" si="11948"/>
        <v/>
      </c>
      <c r="O5943" t="str">
        <f t="shared" si="11949"/>
        <v/>
      </c>
    </row>
    <row r="5944" spans="1:24" x14ac:dyDescent="0.25">
      <c r="A5944" t="s">
        <v>203</v>
      </c>
      <c r="B5944" t="s">
        <v>204</v>
      </c>
      <c r="C5944" t="s">
        <v>20</v>
      </c>
      <c r="D5944" s="6">
        <v>0.1</v>
      </c>
      <c r="E5944" s="6" t="s">
        <v>17</v>
      </c>
      <c r="F5944" t="s">
        <v>1545</v>
      </c>
      <c r="G5944" t="str">
        <f t="shared" si="11999"/>
        <v>DL2021011</v>
      </c>
      <c r="H5944" t="str">
        <f t="shared" si="11942"/>
        <v>02</v>
      </c>
      <c r="I5944" t="str">
        <f t="shared" si="11943"/>
        <v>Skrubbe_02_20211207_DL2021011_GlHellerupGym</v>
      </c>
      <c r="J5944" t="str">
        <f t="shared" si="11944"/>
        <v>Skrubbe</v>
      </c>
      <c r="K5944" t="str">
        <f t="shared" si="11945"/>
        <v>eDNA</v>
      </c>
      <c r="L5944" t="str">
        <f t="shared" si="11946"/>
        <v>No Ct</v>
      </c>
      <c r="M5944" t="str">
        <f t="shared" si="11947"/>
        <v/>
      </c>
      <c r="N5944" t="str">
        <f t="shared" si="11948"/>
        <v/>
      </c>
      <c r="O5944" t="str">
        <f t="shared" si="11949"/>
        <v/>
      </c>
    </row>
    <row r="5945" spans="1:24" x14ac:dyDescent="0.25">
      <c r="A5945" t="s">
        <v>205</v>
      </c>
      <c r="B5945" t="s">
        <v>204</v>
      </c>
      <c r="C5945" t="s">
        <v>20</v>
      </c>
      <c r="D5945" s="6">
        <v>0.1</v>
      </c>
      <c r="E5945" s="6">
        <v>38.76</v>
      </c>
      <c r="F5945" t="s">
        <v>1545</v>
      </c>
      <c r="G5945" t="str">
        <f t="shared" si="11999"/>
        <v>DL2021011</v>
      </c>
      <c r="H5945" t="str">
        <f t="shared" si="11942"/>
        <v>02</v>
      </c>
      <c r="I5945" t="str">
        <f t="shared" si="11943"/>
        <v>Skrubbe_02_20211207_DL2021011_GlHellerupGym</v>
      </c>
      <c r="J5945" t="str">
        <f t="shared" si="11944"/>
        <v>Skrubbe</v>
      </c>
      <c r="K5945" t="str">
        <f t="shared" si="11945"/>
        <v>eDNA</v>
      </c>
      <c r="L5945">
        <f t="shared" si="11946"/>
        <v>38.76</v>
      </c>
      <c r="M5945" t="str">
        <f t="shared" si="11947"/>
        <v/>
      </c>
      <c r="N5945" t="str">
        <f t="shared" si="11948"/>
        <v/>
      </c>
      <c r="O5945" t="str">
        <f t="shared" si="11949"/>
        <v/>
      </c>
    </row>
    <row r="5946" spans="1:24" x14ac:dyDescent="0.25">
      <c r="A5946" t="s">
        <v>206</v>
      </c>
      <c r="B5946" t="s">
        <v>207</v>
      </c>
      <c r="C5946" t="s">
        <v>13</v>
      </c>
      <c r="D5946" s="6">
        <v>0.1</v>
      </c>
      <c r="E5946" s="6">
        <v>28.39</v>
      </c>
      <c r="F5946" t="s">
        <v>1545</v>
      </c>
      <c r="G5946" t="str">
        <f t="shared" si="11999"/>
        <v>DL2021011</v>
      </c>
      <c r="H5946" t="str">
        <f t="shared" si="11942"/>
        <v>03</v>
      </c>
      <c r="I5946" t="str">
        <f t="shared" si="11943"/>
        <v>Torsk_03_20211207_DL2021011_GlHellerupGym</v>
      </c>
      <c r="J5946" t="str">
        <f t="shared" si="11944"/>
        <v>Torsk</v>
      </c>
      <c r="K5946" t="str">
        <f t="shared" si="11945"/>
        <v>PosK</v>
      </c>
      <c r="L5946">
        <f t="shared" si="11946"/>
        <v>28.39</v>
      </c>
      <c r="M5946">
        <f t="shared" si="11947"/>
        <v>28.39</v>
      </c>
      <c r="N5946">
        <f t="shared" si="11948"/>
        <v>0</v>
      </c>
      <c r="O5946">
        <f t="shared" si="11949"/>
        <v>0</v>
      </c>
      <c r="Q5946">
        <f t="shared" ref="Q5946" si="12014">IF(L5948="No Ct",0,L5948)</f>
        <v>0</v>
      </c>
      <c r="R5946">
        <f t="shared" ref="R5946" si="12015">IF(L5949="No Ct",0,L5949)</f>
        <v>0</v>
      </c>
      <c r="S5946" t="str">
        <f t="shared" ref="S5946" si="12016">IF(AND(M5946&gt;0,N5946=0),"Valid","Invalid")</f>
        <v>Valid</v>
      </c>
      <c r="T5946" t="str">
        <f t="shared" ref="T5946" si="12017">IF(OR(Q5946&gt;1,R5946&gt;1),"Present","Absent")</f>
        <v>Absent</v>
      </c>
      <c r="U5946" t="str">
        <f t="shared" ref="U5946" si="12018">IF(OR(AND(Q5946&gt;1,Q5946&lt;41),AND(R5946&gt;1,R5946&lt;41)),"Ct&lt;41","Ct&gt;41")</f>
        <v>Ct&gt;41</v>
      </c>
      <c r="V5946" t="str">
        <f>VLOOKUP(J5946,Datasæt_Analysesystemer!$C$2:$D$68,2,FALSE)</f>
        <v>Torsk</v>
      </c>
      <c r="W5946" t="str">
        <f t="shared" ref="W5946" si="12019">MID(F5946,10,9)</f>
        <v>DL2021011</v>
      </c>
      <c r="X5946" t="str">
        <f t="shared" ref="X5946" si="12020">W5946&amp;"_"&amp;V5946&amp;"_"&amp;S5946&amp;"_"&amp;T5946&amp;"_"&amp;U5946</f>
        <v>DL2021011_Torsk_Valid_Absent_Ct&gt;41</v>
      </c>
    </row>
    <row r="5947" spans="1:24" x14ac:dyDescent="0.25">
      <c r="A5947" t="s">
        <v>208</v>
      </c>
      <c r="B5947" t="s">
        <v>209</v>
      </c>
      <c r="C5947" t="s">
        <v>16</v>
      </c>
      <c r="D5947" s="6">
        <v>0.1</v>
      </c>
      <c r="E5947" s="6" t="s">
        <v>17</v>
      </c>
      <c r="F5947" t="s">
        <v>1545</v>
      </c>
      <c r="G5947" t="str">
        <f t="shared" si="11999"/>
        <v>DL2021011</v>
      </c>
      <c r="H5947" t="str">
        <f t="shared" si="11942"/>
        <v>03</v>
      </c>
      <c r="I5947" t="str">
        <f t="shared" si="11943"/>
        <v>Torsk_03_20211207_DL2021011_GlHellerupGym</v>
      </c>
      <c r="J5947" t="str">
        <f t="shared" si="11944"/>
        <v>Torsk</v>
      </c>
      <c r="K5947" t="str">
        <f t="shared" si="11945"/>
        <v>NegK</v>
      </c>
      <c r="L5947" t="str">
        <f t="shared" si="11946"/>
        <v>No Ct</v>
      </c>
      <c r="M5947" t="str">
        <f t="shared" si="11947"/>
        <v/>
      </c>
      <c r="N5947" t="str">
        <f t="shared" si="11948"/>
        <v/>
      </c>
      <c r="O5947" t="str">
        <f t="shared" si="11949"/>
        <v/>
      </c>
    </row>
    <row r="5948" spans="1:24" x14ac:dyDescent="0.25">
      <c r="A5948" t="s">
        <v>210</v>
      </c>
      <c r="B5948" t="s">
        <v>211</v>
      </c>
      <c r="C5948" t="s">
        <v>20</v>
      </c>
      <c r="D5948" s="6">
        <v>0.1</v>
      </c>
      <c r="E5948" s="6" t="s">
        <v>17</v>
      </c>
      <c r="F5948" t="s">
        <v>1545</v>
      </c>
      <c r="G5948" t="str">
        <f t="shared" si="11999"/>
        <v>DL2021011</v>
      </c>
      <c r="H5948" t="str">
        <f t="shared" si="11942"/>
        <v>03</v>
      </c>
      <c r="I5948" t="str">
        <f t="shared" si="11943"/>
        <v>Torsk_03_20211207_DL2021011_GlHellerupGym</v>
      </c>
      <c r="J5948" t="str">
        <f t="shared" si="11944"/>
        <v>Torsk</v>
      </c>
      <c r="K5948" t="str">
        <f t="shared" si="11945"/>
        <v>eDNA</v>
      </c>
      <c r="L5948" t="str">
        <f t="shared" si="11946"/>
        <v>No Ct</v>
      </c>
      <c r="M5948" t="str">
        <f t="shared" si="11947"/>
        <v/>
      </c>
      <c r="N5948" t="str">
        <f t="shared" si="11948"/>
        <v/>
      </c>
      <c r="O5948" t="str">
        <f t="shared" si="11949"/>
        <v/>
      </c>
    </row>
    <row r="5949" spans="1:24" x14ac:dyDescent="0.25">
      <c r="A5949" t="s">
        <v>212</v>
      </c>
      <c r="B5949" t="s">
        <v>211</v>
      </c>
      <c r="C5949" t="s">
        <v>20</v>
      </c>
      <c r="D5949" s="6">
        <v>0.1</v>
      </c>
      <c r="E5949" s="6" t="s">
        <v>17</v>
      </c>
      <c r="F5949" t="s">
        <v>1545</v>
      </c>
      <c r="G5949" t="str">
        <f t="shared" si="11999"/>
        <v>DL2021011</v>
      </c>
      <c r="H5949" t="str">
        <f t="shared" si="11942"/>
        <v>03</v>
      </c>
      <c r="I5949" t="str">
        <f t="shared" si="11943"/>
        <v>Torsk_03_20211207_DL2021011_GlHellerupGym</v>
      </c>
      <c r="J5949" t="str">
        <f t="shared" si="11944"/>
        <v>Torsk</v>
      </c>
      <c r="K5949" t="str">
        <f t="shared" si="11945"/>
        <v>eDNA</v>
      </c>
      <c r="L5949" t="str">
        <f t="shared" si="11946"/>
        <v>No Ct</v>
      </c>
      <c r="M5949" t="str">
        <f t="shared" si="11947"/>
        <v/>
      </c>
      <c r="N5949" t="str">
        <f t="shared" si="11948"/>
        <v/>
      </c>
      <c r="O5949" t="str">
        <f t="shared" si="11949"/>
        <v/>
      </c>
    </row>
    <row r="5950" spans="1:24" x14ac:dyDescent="0.25">
      <c r="A5950" t="s">
        <v>213</v>
      </c>
      <c r="B5950" t="s">
        <v>214</v>
      </c>
      <c r="C5950" t="s">
        <v>13</v>
      </c>
      <c r="D5950" s="6">
        <v>0.1</v>
      </c>
      <c r="E5950" s="6">
        <v>35.409999999999997</v>
      </c>
      <c r="F5950" t="s">
        <v>1545</v>
      </c>
      <c r="G5950" t="str">
        <f t="shared" si="11999"/>
        <v>DL2021011</v>
      </c>
      <c r="H5950" t="str">
        <f t="shared" si="11942"/>
        <v>04</v>
      </c>
      <c r="I5950" t="str">
        <f t="shared" si="11943"/>
        <v>Torsk_04_20211207_DL2021011_GlHellerupGym</v>
      </c>
      <c r="J5950" t="str">
        <f t="shared" si="11944"/>
        <v>Torsk</v>
      </c>
      <c r="K5950" t="str">
        <f t="shared" si="11945"/>
        <v>PosK</v>
      </c>
      <c r="L5950">
        <f t="shared" si="11946"/>
        <v>35.409999999999997</v>
      </c>
      <c r="M5950">
        <f t="shared" si="11947"/>
        <v>35.409999999999997</v>
      </c>
      <c r="N5950">
        <f t="shared" si="11948"/>
        <v>27.97</v>
      </c>
      <c r="O5950">
        <f t="shared" si="11949"/>
        <v>77.17</v>
      </c>
      <c r="Q5950">
        <f t="shared" ref="Q5950" si="12021">IF(L5952="No Ct",0,L5952)</f>
        <v>39.64</v>
      </c>
      <c r="R5950">
        <f t="shared" ref="R5950" si="12022">IF(L5953="No Ct",0,L5953)</f>
        <v>37.53</v>
      </c>
      <c r="S5950" t="str">
        <f t="shared" ref="S5950" si="12023">IF(AND(M5950&gt;0,N5950=0),"Valid","Invalid")</f>
        <v>Invalid</v>
      </c>
      <c r="T5950" t="str">
        <f t="shared" ref="T5950" si="12024">IF(OR(Q5950&gt;1,R5950&gt;1),"Present","Absent")</f>
        <v>Present</v>
      </c>
      <c r="U5950" t="str">
        <f t="shared" ref="U5950" si="12025">IF(OR(AND(Q5950&gt;1,Q5950&lt;41),AND(R5950&gt;1,R5950&lt;41)),"Ct&lt;41","Ct&gt;41")</f>
        <v>Ct&lt;41</v>
      </c>
      <c r="V5950" t="str">
        <f>VLOOKUP(J5950,Datasæt_Analysesystemer!$C$2:$D$68,2,FALSE)</f>
        <v>Torsk</v>
      </c>
      <c r="W5950" t="str">
        <f t="shared" ref="W5950" si="12026">MID(F5950,10,9)</f>
        <v>DL2021011</v>
      </c>
      <c r="X5950" t="str">
        <f t="shared" ref="X5950" si="12027">W5950&amp;"_"&amp;V5950&amp;"_"&amp;S5950&amp;"_"&amp;T5950&amp;"_"&amp;U5950</f>
        <v>DL2021011_Torsk_Invalid_Present_Ct&lt;41</v>
      </c>
    </row>
    <row r="5951" spans="1:24" x14ac:dyDescent="0.25">
      <c r="A5951" t="s">
        <v>215</v>
      </c>
      <c r="B5951" t="s">
        <v>216</v>
      </c>
      <c r="C5951" t="s">
        <v>16</v>
      </c>
      <c r="D5951" s="6">
        <v>0.1</v>
      </c>
      <c r="E5951" s="6">
        <v>27.97</v>
      </c>
      <c r="F5951" t="s">
        <v>1545</v>
      </c>
      <c r="G5951" t="str">
        <f t="shared" si="11999"/>
        <v>DL2021011</v>
      </c>
      <c r="H5951" t="str">
        <f t="shared" si="11942"/>
        <v>04</v>
      </c>
      <c r="I5951" t="str">
        <f t="shared" si="11943"/>
        <v>Torsk_04_20211207_DL2021011_GlHellerupGym</v>
      </c>
      <c r="J5951" t="str">
        <f t="shared" si="11944"/>
        <v>Torsk</v>
      </c>
      <c r="K5951" t="str">
        <f t="shared" si="11945"/>
        <v>NegK</v>
      </c>
      <c r="L5951">
        <f t="shared" si="11946"/>
        <v>27.97</v>
      </c>
      <c r="M5951" t="str">
        <f t="shared" si="11947"/>
        <v/>
      </c>
      <c r="N5951" t="str">
        <f t="shared" si="11948"/>
        <v/>
      </c>
      <c r="O5951" t="str">
        <f t="shared" si="11949"/>
        <v/>
      </c>
    </row>
    <row r="5952" spans="1:24" x14ac:dyDescent="0.25">
      <c r="A5952" t="s">
        <v>217</v>
      </c>
      <c r="B5952" t="s">
        <v>218</v>
      </c>
      <c r="C5952" t="s">
        <v>20</v>
      </c>
      <c r="D5952" s="6">
        <v>0.1</v>
      </c>
      <c r="E5952" s="6">
        <v>39.64</v>
      </c>
      <c r="F5952" t="s">
        <v>1545</v>
      </c>
      <c r="G5952" t="str">
        <f t="shared" si="11999"/>
        <v>DL2021011</v>
      </c>
      <c r="H5952" t="str">
        <f t="shared" si="11942"/>
        <v>04</v>
      </c>
      <c r="I5952" t="str">
        <f t="shared" si="11943"/>
        <v>Torsk_04_20211207_DL2021011_GlHellerupGym</v>
      </c>
      <c r="J5952" t="str">
        <f t="shared" si="11944"/>
        <v>Torsk</v>
      </c>
      <c r="K5952" t="str">
        <f t="shared" si="11945"/>
        <v>eDNA</v>
      </c>
      <c r="L5952">
        <f t="shared" si="11946"/>
        <v>39.64</v>
      </c>
      <c r="M5952" t="str">
        <f t="shared" si="11947"/>
        <v/>
      </c>
      <c r="N5952" t="str">
        <f t="shared" si="11948"/>
        <v/>
      </c>
      <c r="O5952" t="str">
        <f t="shared" si="11949"/>
        <v/>
      </c>
    </row>
    <row r="5953" spans="1:24" x14ac:dyDescent="0.25">
      <c r="A5953" t="s">
        <v>219</v>
      </c>
      <c r="B5953" t="s">
        <v>218</v>
      </c>
      <c r="C5953" t="s">
        <v>20</v>
      </c>
      <c r="D5953" s="6">
        <v>0.1</v>
      </c>
      <c r="E5953" s="6">
        <v>37.53</v>
      </c>
      <c r="F5953" t="s">
        <v>1545</v>
      </c>
      <c r="G5953" t="str">
        <f t="shared" si="11999"/>
        <v>DL2021011</v>
      </c>
      <c r="H5953" t="str">
        <f t="shared" si="11942"/>
        <v>04</v>
      </c>
      <c r="I5953" t="str">
        <f t="shared" si="11943"/>
        <v>Torsk_04_20211207_DL2021011_GlHellerupGym</v>
      </c>
      <c r="J5953" t="str">
        <f t="shared" si="11944"/>
        <v>Torsk</v>
      </c>
      <c r="K5953" t="str">
        <f t="shared" si="11945"/>
        <v>eDNA</v>
      </c>
      <c r="L5953">
        <f t="shared" si="11946"/>
        <v>37.53</v>
      </c>
      <c r="M5953" t="str">
        <f t="shared" si="11947"/>
        <v/>
      </c>
      <c r="N5953" t="str">
        <f t="shared" si="11948"/>
        <v/>
      </c>
      <c r="O5953" t="str">
        <f t="shared" si="11949"/>
        <v/>
      </c>
    </row>
    <row r="5954" spans="1:24" x14ac:dyDescent="0.25">
      <c r="A5954" t="s">
        <v>220</v>
      </c>
      <c r="B5954" t="s">
        <v>221</v>
      </c>
      <c r="C5954" t="s">
        <v>13</v>
      </c>
      <c r="D5954" s="6">
        <v>0.1</v>
      </c>
      <c r="E5954" s="6">
        <v>32.25</v>
      </c>
      <c r="F5954" t="s">
        <v>1545</v>
      </c>
      <c r="G5954" t="str">
        <f t="shared" si="11999"/>
        <v>DL2021011</v>
      </c>
      <c r="H5954" t="str">
        <f t="shared" si="11942"/>
        <v>05</v>
      </c>
      <c r="I5954" t="str">
        <f t="shared" si="11943"/>
        <v>Sandmusling_05_20211207_DL2021011_GlHellerupGym</v>
      </c>
      <c r="J5954" t="str">
        <f t="shared" si="11944"/>
        <v>Sandmusling</v>
      </c>
      <c r="K5954" t="str">
        <f t="shared" si="11945"/>
        <v>PosK</v>
      </c>
      <c r="L5954">
        <f t="shared" si="11946"/>
        <v>32.25</v>
      </c>
      <c r="M5954">
        <f t="shared" si="11947"/>
        <v>32.25</v>
      </c>
      <c r="N5954">
        <f t="shared" si="11948"/>
        <v>0</v>
      </c>
      <c r="O5954">
        <f t="shared" si="11949"/>
        <v>69.53</v>
      </c>
      <c r="Q5954">
        <f t="shared" ref="Q5954" si="12028">IF(L5956="No Ct",0,L5956)</f>
        <v>34.6</v>
      </c>
      <c r="R5954">
        <f t="shared" ref="R5954" si="12029">IF(L5957="No Ct",0,L5957)</f>
        <v>34.93</v>
      </c>
      <c r="S5954" t="str">
        <f t="shared" ref="S5954" si="12030">IF(AND(M5954&gt;0,N5954=0),"Valid","Invalid")</f>
        <v>Valid</v>
      </c>
      <c r="T5954" t="str">
        <f t="shared" ref="T5954" si="12031">IF(OR(Q5954&gt;1,R5954&gt;1),"Present","Absent")</f>
        <v>Present</v>
      </c>
      <c r="U5954" t="str">
        <f t="shared" ref="U5954" si="12032">IF(OR(AND(Q5954&gt;1,Q5954&lt;41),AND(R5954&gt;1,R5954&lt;41)),"Ct&lt;41","Ct&gt;41")</f>
        <v>Ct&lt;41</v>
      </c>
      <c r="V5954" t="str">
        <f>VLOOKUP(J5954,Datasæt_Analysesystemer!$C$2:$D$68,2,FALSE)</f>
        <v>Sandmusling</v>
      </c>
      <c r="W5954" t="str">
        <f t="shared" ref="W5954" si="12033">MID(F5954,10,9)</f>
        <v>DL2021011</v>
      </c>
      <c r="X5954" t="str">
        <f t="shared" ref="X5954" si="12034">W5954&amp;"_"&amp;V5954&amp;"_"&amp;S5954&amp;"_"&amp;T5954&amp;"_"&amp;U5954</f>
        <v>DL2021011_Sandmusling_Valid_Present_Ct&lt;41</v>
      </c>
    </row>
    <row r="5955" spans="1:24" x14ac:dyDescent="0.25">
      <c r="A5955" t="s">
        <v>222</v>
      </c>
      <c r="B5955" t="s">
        <v>223</v>
      </c>
      <c r="C5955" t="s">
        <v>16</v>
      </c>
      <c r="D5955" s="6">
        <v>0.1</v>
      </c>
      <c r="E5955" s="6" t="s">
        <v>17</v>
      </c>
      <c r="F5955" t="s">
        <v>1545</v>
      </c>
      <c r="G5955" t="str">
        <f t="shared" si="11999"/>
        <v>DL2021011</v>
      </c>
      <c r="H5955" t="str">
        <f t="shared" si="11942"/>
        <v>05</v>
      </c>
      <c r="I5955" t="str">
        <f t="shared" si="11943"/>
        <v>Sandmusling_05_20211207_DL2021011_GlHellerupGym</v>
      </c>
      <c r="J5955" t="str">
        <f t="shared" si="11944"/>
        <v>Sandmusling</v>
      </c>
      <c r="K5955" t="str">
        <f t="shared" si="11945"/>
        <v>NegK</v>
      </c>
      <c r="L5955" t="str">
        <f t="shared" si="11946"/>
        <v>No Ct</v>
      </c>
      <c r="M5955" t="str">
        <f t="shared" si="11947"/>
        <v/>
      </c>
      <c r="N5955" t="str">
        <f t="shared" si="11948"/>
        <v/>
      </c>
      <c r="O5955" t="str">
        <f t="shared" si="11949"/>
        <v/>
      </c>
    </row>
    <row r="5956" spans="1:24" x14ac:dyDescent="0.25">
      <c r="A5956" t="s">
        <v>224</v>
      </c>
      <c r="B5956" t="s">
        <v>225</v>
      </c>
      <c r="C5956" t="s">
        <v>20</v>
      </c>
      <c r="D5956" s="6">
        <v>0.1</v>
      </c>
      <c r="E5956" s="6">
        <v>34.6</v>
      </c>
      <c r="F5956" t="s">
        <v>1545</v>
      </c>
      <c r="G5956" t="str">
        <f t="shared" si="11999"/>
        <v>DL2021011</v>
      </c>
      <c r="H5956" t="str">
        <f t="shared" si="11942"/>
        <v>05</v>
      </c>
      <c r="I5956" t="str">
        <f t="shared" si="11943"/>
        <v>Sandmusling_05_20211207_DL2021011_GlHellerupGym</v>
      </c>
      <c r="J5956" t="str">
        <f t="shared" si="11944"/>
        <v>Sandmusling</v>
      </c>
      <c r="K5956" t="str">
        <f t="shared" si="11945"/>
        <v>eDNA</v>
      </c>
      <c r="L5956">
        <f t="shared" si="11946"/>
        <v>34.6</v>
      </c>
      <c r="M5956" t="str">
        <f t="shared" si="11947"/>
        <v/>
      </c>
      <c r="N5956" t="str">
        <f t="shared" si="11948"/>
        <v/>
      </c>
      <c r="O5956" t="str">
        <f t="shared" si="11949"/>
        <v/>
      </c>
    </row>
    <row r="5957" spans="1:24" x14ac:dyDescent="0.25">
      <c r="A5957" t="s">
        <v>226</v>
      </c>
      <c r="B5957" t="s">
        <v>225</v>
      </c>
      <c r="C5957" t="s">
        <v>20</v>
      </c>
      <c r="D5957" s="6">
        <v>0.1</v>
      </c>
      <c r="E5957" s="6">
        <v>34.93</v>
      </c>
      <c r="F5957" t="s">
        <v>1545</v>
      </c>
      <c r="G5957" t="str">
        <f t="shared" si="11999"/>
        <v>DL2021011</v>
      </c>
      <c r="H5957" t="str">
        <f t="shared" si="11942"/>
        <v>05</v>
      </c>
      <c r="I5957" t="str">
        <f t="shared" si="11943"/>
        <v>Sandmusling_05_20211207_DL2021011_GlHellerupGym</v>
      </c>
      <c r="J5957" t="str">
        <f t="shared" si="11944"/>
        <v>Sandmusling</v>
      </c>
      <c r="K5957" t="str">
        <f t="shared" si="11945"/>
        <v>eDNA</v>
      </c>
      <c r="L5957">
        <f t="shared" si="11946"/>
        <v>34.93</v>
      </c>
      <c r="M5957" t="str">
        <f t="shared" si="11947"/>
        <v/>
      </c>
      <c r="N5957" t="str">
        <f t="shared" si="11948"/>
        <v/>
      </c>
      <c r="O5957" t="str">
        <f t="shared" si="11949"/>
        <v/>
      </c>
    </row>
    <row r="5958" spans="1:24" x14ac:dyDescent="0.25">
      <c r="A5958" t="s">
        <v>227</v>
      </c>
      <c r="B5958" t="s">
        <v>228</v>
      </c>
      <c r="C5958" t="s">
        <v>13</v>
      </c>
      <c r="D5958" s="6">
        <v>0.1</v>
      </c>
      <c r="E5958" s="6">
        <v>32.380000000000003</v>
      </c>
      <c r="F5958" t="s">
        <v>1545</v>
      </c>
      <c r="G5958" t="str">
        <f t="shared" si="11999"/>
        <v>DL2021011</v>
      </c>
      <c r="H5958" t="str">
        <f t="shared" si="11942"/>
        <v>06</v>
      </c>
      <c r="I5958" t="str">
        <f t="shared" si="11943"/>
        <v>Sandmusling_06_20211207_DL2021011_GlHellerupGym</v>
      </c>
      <c r="J5958" t="str">
        <f t="shared" si="11944"/>
        <v>Sandmusling</v>
      </c>
      <c r="K5958" t="str">
        <f t="shared" si="11945"/>
        <v>PosK</v>
      </c>
      <c r="L5958">
        <f t="shared" si="11946"/>
        <v>32.380000000000003</v>
      </c>
      <c r="M5958">
        <f t="shared" si="11947"/>
        <v>32.380000000000003</v>
      </c>
      <c r="N5958">
        <f t="shared" si="11948"/>
        <v>0</v>
      </c>
      <c r="O5958">
        <f t="shared" si="11949"/>
        <v>63.3</v>
      </c>
      <c r="Q5958">
        <f t="shared" ref="Q5958" si="12035">IF(L5960="No Ct",0,L5960)</f>
        <v>31.86</v>
      </c>
      <c r="R5958">
        <f t="shared" ref="R5958" si="12036">IF(L5961="No Ct",0,L5961)</f>
        <v>31.44</v>
      </c>
      <c r="S5958" t="str">
        <f t="shared" ref="S5958" si="12037">IF(AND(M5958&gt;0,N5958=0),"Valid","Invalid")</f>
        <v>Valid</v>
      </c>
      <c r="T5958" t="str">
        <f t="shared" ref="T5958" si="12038">IF(OR(Q5958&gt;1,R5958&gt;1),"Present","Absent")</f>
        <v>Present</v>
      </c>
      <c r="U5958" t="str">
        <f t="shared" ref="U5958" si="12039">IF(OR(AND(Q5958&gt;1,Q5958&lt;41),AND(R5958&gt;1,R5958&lt;41)),"Ct&lt;41","Ct&gt;41")</f>
        <v>Ct&lt;41</v>
      </c>
      <c r="V5958" t="str">
        <f>VLOOKUP(J5958,Datasæt_Analysesystemer!$C$2:$D$68,2,FALSE)</f>
        <v>Sandmusling</v>
      </c>
      <c r="W5958" t="str">
        <f t="shared" ref="W5958" si="12040">MID(F5958,10,9)</f>
        <v>DL2021011</v>
      </c>
      <c r="X5958" t="str">
        <f t="shared" ref="X5958" si="12041">W5958&amp;"_"&amp;V5958&amp;"_"&amp;S5958&amp;"_"&amp;T5958&amp;"_"&amp;U5958</f>
        <v>DL2021011_Sandmusling_Valid_Present_Ct&lt;41</v>
      </c>
    </row>
    <row r="5959" spans="1:24" x14ac:dyDescent="0.25">
      <c r="A5959" t="s">
        <v>229</v>
      </c>
      <c r="B5959" t="s">
        <v>230</v>
      </c>
      <c r="C5959" t="s">
        <v>16</v>
      </c>
      <c r="D5959" s="6">
        <v>0.1</v>
      </c>
      <c r="E5959" s="6" t="s">
        <v>17</v>
      </c>
      <c r="F5959" t="s">
        <v>1545</v>
      </c>
      <c r="G5959" t="str">
        <f t="shared" si="11999"/>
        <v>DL2021011</v>
      </c>
      <c r="H5959" t="str">
        <f t="shared" si="11942"/>
        <v>06</v>
      </c>
      <c r="I5959" t="str">
        <f t="shared" si="11943"/>
        <v>Sandmusling_06_20211207_DL2021011_GlHellerupGym</v>
      </c>
      <c r="J5959" t="str">
        <f t="shared" si="11944"/>
        <v>Sandmusling</v>
      </c>
      <c r="K5959" t="str">
        <f t="shared" si="11945"/>
        <v>NegK</v>
      </c>
      <c r="L5959" t="str">
        <f t="shared" si="11946"/>
        <v>No Ct</v>
      </c>
      <c r="M5959" t="str">
        <f t="shared" si="11947"/>
        <v/>
      </c>
      <c r="N5959" t="str">
        <f t="shared" si="11948"/>
        <v/>
      </c>
      <c r="O5959" t="str">
        <f t="shared" si="11949"/>
        <v/>
      </c>
    </row>
    <row r="5960" spans="1:24" x14ac:dyDescent="0.25">
      <c r="A5960" t="s">
        <v>231</v>
      </c>
      <c r="B5960" t="s">
        <v>232</v>
      </c>
      <c r="C5960" t="s">
        <v>20</v>
      </c>
      <c r="D5960" s="6">
        <v>0.1</v>
      </c>
      <c r="E5960" s="6">
        <v>31.86</v>
      </c>
      <c r="F5960" t="s">
        <v>1545</v>
      </c>
      <c r="G5960" t="str">
        <f t="shared" si="11999"/>
        <v>DL2021011</v>
      </c>
      <c r="H5960" t="str">
        <f t="shared" si="11942"/>
        <v>06</v>
      </c>
      <c r="I5960" t="str">
        <f t="shared" si="11943"/>
        <v>Sandmusling_06_20211207_DL2021011_GlHellerupGym</v>
      </c>
      <c r="J5960" t="str">
        <f t="shared" si="11944"/>
        <v>Sandmusling</v>
      </c>
      <c r="K5960" t="str">
        <f t="shared" si="11945"/>
        <v>eDNA</v>
      </c>
      <c r="L5960">
        <f t="shared" si="11946"/>
        <v>31.86</v>
      </c>
      <c r="M5960" t="str">
        <f t="shared" si="11947"/>
        <v/>
      </c>
      <c r="N5960" t="str">
        <f t="shared" si="11948"/>
        <v/>
      </c>
      <c r="O5960" t="str">
        <f t="shared" si="11949"/>
        <v/>
      </c>
    </row>
    <row r="5961" spans="1:24" x14ac:dyDescent="0.25">
      <c r="A5961" t="s">
        <v>233</v>
      </c>
      <c r="B5961" t="s">
        <v>232</v>
      </c>
      <c r="C5961" t="s">
        <v>20</v>
      </c>
      <c r="D5961" s="6">
        <v>0.1</v>
      </c>
      <c r="E5961" s="6">
        <v>31.44</v>
      </c>
      <c r="F5961" t="s">
        <v>1545</v>
      </c>
      <c r="G5961" t="str">
        <f t="shared" si="11999"/>
        <v>DL2021011</v>
      </c>
      <c r="H5961" t="str">
        <f t="shared" si="11942"/>
        <v>06</v>
      </c>
      <c r="I5961" t="str">
        <f t="shared" si="11943"/>
        <v>Sandmusling_06_20211207_DL2021011_GlHellerupGym</v>
      </c>
      <c r="J5961" t="str">
        <f t="shared" si="11944"/>
        <v>Sandmusling</v>
      </c>
      <c r="K5961" t="str">
        <f t="shared" si="11945"/>
        <v>eDNA</v>
      </c>
      <c r="L5961">
        <f t="shared" si="11946"/>
        <v>31.44</v>
      </c>
      <c r="M5961" t="str">
        <f t="shared" si="11947"/>
        <v/>
      </c>
      <c r="N5961" t="str">
        <f t="shared" si="11948"/>
        <v/>
      </c>
      <c r="O5961" t="str">
        <f t="shared" si="11949"/>
        <v/>
      </c>
    </row>
    <row r="5962" spans="1:24" x14ac:dyDescent="0.25">
      <c r="A5962" t="s">
        <v>234</v>
      </c>
      <c r="B5962" t="s">
        <v>235</v>
      </c>
      <c r="C5962" t="s">
        <v>13</v>
      </c>
      <c r="D5962" s="6">
        <v>0.1</v>
      </c>
      <c r="E5962" s="6">
        <v>35.67</v>
      </c>
      <c r="F5962" t="s">
        <v>1545</v>
      </c>
      <c r="G5962" t="str">
        <f t="shared" si="11999"/>
        <v>DL2021011</v>
      </c>
      <c r="H5962" t="str">
        <f t="shared" si="11942"/>
        <v>07</v>
      </c>
      <c r="I5962" t="str">
        <f t="shared" si="11943"/>
        <v>AmerikanskRibbegople_07_20211207_DL2021011_GlHellerupGym</v>
      </c>
      <c r="J5962" t="str">
        <f t="shared" si="11944"/>
        <v>AmerikanskRibbegople</v>
      </c>
      <c r="K5962" t="str">
        <f t="shared" si="11945"/>
        <v>PosK</v>
      </c>
      <c r="L5962">
        <f t="shared" si="11946"/>
        <v>35.67</v>
      </c>
      <c r="M5962">
        <f t="shared" si="11947"/>
        <v>35.67</v>
      </c>
      <c r="N5962">
        <f t="shared" si="11948"/>
        <v>0</v>
      </c>
      <c r="O5962">
        <f t="shared" si="11949"/>
        <v>0</v>
      </c>
      <c r="Q5962">
        <f t="shared" ref="Q5962" si="12042">IF(L5964="No Ct",0,L5964)</f>
        <v>0</v>
      </c>
      <c r="R5962">
        <f t="shared" ref="R5962" si="12043">IF(L5965="No Ct",0,L5965)</f>
        <v>0</v>
      </c>
      <c r="S5962" t="str">
        <f t="shared" ref="S5962" si="12044">IF(AND(M5962&gt;0,N5962=0),"Valid","Invalid")</f>
        <v>Valid</v>
      </c>
      <c r="T5962" t="str">
        <f t="shared" ref="T5962" si="12045">IF(OR(Q5962&gt;1,R5962&gt;1),"Present","Absent")</f>
        <v>Absent</v>
      </c>
      <c r="U5962" t="str">
        <f t="shared" ref="U5962" si="12046">IF(OR(AND(Q5962&gt;1,Q5962&lt;41),AND(R5962&gt;1,R5962&lt;41)),"Ct&lt;41","Ct&gt;41")</f>
        <v>Ct&gt;41</v>
      </c>
      <c r="V5962" t="str">
        <f>VLOOKUP(J5962,Datasæt_Analysesystemer!$C$2:$D$68,2,FALSE)</f>
        <v>Amerikansk ribbegople</v>
      </c>
      <c r="W5962" t="str">
        <f t="shared" ref="W5962" si="12047">MID(F5962,10,9)</f>
        <v>DL2021011</v>
      </c>
      <c r="X5962" t="str">
        <f t="shared" ref="X5962" si="12048">W5962&amp;"_"&amp;V5962&amp;"_"&amp;S5962&amp;"_"&amp;T5962&amp;"_"&amp;U5962</f>
        <v>DL2021011_Amerikansk ribbegople_Valid_Absent_Ct&gt;41</v>
      </c>
    </row>
    <row r="5963" spans="1:24" x14ac:dyDescent="0.25">
      <c r="A5963" t="s">
        <v>236</v>
      </c>
      <c r="B5963" t="s">
        <v>237</v>
      </c>
      <c r="C5963" t="s">
        <v>16</v>
      </c>
      <c r="D5963" s="6">
        <v>0.1</v>
      </c>
      <c r="E5963" s="6" t="s">
        <v>17</v>
      </c>
      <c r="F5963" t="s">
        <v>1545</v>
      </c>
      <c r="G5963" t="str">
        <f t="shared" si="11999"/>
        <v>DL2021011</v>
      </c>
      <c r="H5963" t="str">
        <f t="shared" si="11942"/>
        <v>07</v>
      </c>
      <c r="I5963" t="str">
        <f t="shared" si="11943"/>
        <v>AmerikanskRibbegople_07_20211207_DL2021011_GlHellerupGym</v>
      </c>
      <c r="J5963" t="str">
        <f t="shared" si="11944"/>
        <v>AmerikanskRibbegople</v>
      </c>
      <c r="K5963" t="str">
        <f t="shared" si="11945"/>
        <v>NegK</v>
      </c>
      <c r="L5963" t="str">
        <f t="shared" si="11946"/>
        <v>No Ct</v>
      </c>
      <c r="M5963" t="str">
        <f t="shared" si="11947"/>
        <v/>
      </c>
      <c r="N5963" t="str">
        <f t="shared" si="11948"/>
        <v/>
      </c>
      <c r="O5963" t="str">
        <f t="shared" si="11949"/>
        <v/>
      </c>
    </row>
    <row r="5964" spans="1:24" x14ac:dyDescent="0.25">
      <c r="A5964" t="s">
        <v>238</v>
      </c>
      <c r="B5964" t="s">
        <v>239</v>
      </c>
      <c r="C5964" t="s">
        <v>20</v>
      </c>
      <c r="D5964" s="6">
        <v>0.1</v>
      </c>
      <c r="E5964" s="6" t="s">
        <v>17</v>
      </c>
      <c r="F5964" t="s">
        <v>1545</v>
      </c>
      <c r="G5964" t="str">
        <f t="shared" si="11999"/>
        <v>DL2021011</v>
      </c>
      <c r="H5964" t="str">
        <f t="shared" si="11942"/>
        <v>07</v>
      </c>
      <c r="I5964" t="str">
        <f t="shared" si="11943"/>
        <v>AmerikanskRibbegople_07_20211207_DL2021011_GlHellerupGym</v>
      </c>
      <c r="J5964" t="str">
        <f t="shared" si="11944"/>
        <v>AmerikanskRibbegople</v>
      </c>
      <c r="K5964" t="str">
        <f t="shared" si="11945"/>
        <v>eDNA</v>
      </c>
      <c r="L5964" t="str">
        <f t="shared" si="11946"/>
        <v>No Ct</v>
      </c>
      <c r="M5964" t="str">
        <f t="shared" si="11947"/>
        <v/>
      </c>
      <c r="N5964" t="str">
        <f t="shared" si="11948"/>
        <v/>
      </c>
      <c r="O5964" t="str">
        <f t="shared" si="11949"/>
        <v/>
      </c>
    </row>
    <row r="5965" spans="1:24" x14ac:dyDescent="0.25">
      <c r="A5965" t="s">
        <v>240</v>
      </c>
      <c r="B5965" t="s">
        <v>239</v>
      </c>
      <c r="C5965" t="s">
        <v>20</v>
      </c>
      <c r="D5965" s="6">
        <v>0.1</v>
      </c>
      <c r="E5965" s="6" t="s">
        <v>17</v>
      </c>
      <c r="F5965" t="s">
        <v>1545</v>
      </c>
      <c r="G5965" t="str">
        <f t="shared" si="11999"/>
        <v>DL2021011</v>
      </c>
      <c r="H5965" t="str">
        <f t="shared" si="11942"/>
        <v>07</v>
      </c>
      <c r="I5965" t="str">
        <f t="shared" si="11943"/>
        <v>AmerikanskRibbegople_07_20211207_DL2021011_GlHellerupGym</v>
      </c>
      <c r="J5965" t="str">
        <f t="shared" si="11944"/>
        <v>AmerikanskRibbegople</v>
      </c>
      <c r="K5965" t="str">
        <f t="shared" si="11945"/>
        <v>eDNA</v>
      </c>
      <c r="L5965" t="str">
        <f t="shared" si="11946"/>
        <v>No Ct</v>
      </c>
      <c r="M5965" t="str">
        <f t="shared" si="11947"/>
        <v/>
      </c>
      <c r="N5965" t="str">
        <f t="shared" si="11948"/>
        <v/>
      </c>
      <c r="O5965" t="str">
        <f t="shared" si="11949"/>
        <v/>
      </c>
    </row>
    <row r="5966" spans="1:24" x14ac:dyDescent="0.25">
      <c r="A5966" t="s">
        <v>241</v>
      </c>
      <c r="B5966" t="s">
        <v>242</v>
      </c>
      <c r="C5966" t="s">
        <v>13</v>
      </c>
      <c r="D5966" s="6">
        <v>0.1</v>
      </c>
      <c r="E5966" s="6">
        <v>39.21</v>
      </c>
      <c r="F5966" t="s">
        <v>1545</v>
      </c>
      <c r="G5966" t="str">
        <f t="shared" si="11999"/>
        <v>DL2021011</v>
      </c>
      <c r="H5966" t="str">
        <f t="shared" si="11942"/>
        <v>08</v>
      </c>
      <c r="I5966" t="str">
        <f t="shared" si="11943"/>
        <v>AmerikanskRibbegople_08_20211207_DL2021011_GlHellerupGym</v>
      </c>
      <c r="J5966" t="str">
        <f t="shared" si="11944"/>
        <v>AmerikanskRibbegople</v>
      </c>
      <c r="K5966" t="str">
        <f t="shared" si="11945"/>
        <v>PosK</v>
      </c>
      <c r="L5966">
        <f t="shared" si="11946"/>
        <v>39.21</v>
      </c>
      <c r="M5966">
        <f t="shared" si="11947"/>
        <v>39.21</v>
      </c>
      <c r="N5966">
        <f t="shared" si="11948"/>
        <v>0</v>
      </c>
      <c r="O5966">
        <f t="shared" si="11949"/>
        <v>90.53</v>
      </c>
      <c r="Q5966">
        <f t="shared" ref="Q5966" si="12049">IF(L5968="No Ct",0,L5968)</f>
        <v>46.78</v>
      </c>
      <c r="R5966">
        <f t="shared" ref="R5966" si="12050">IF(L5969="No Ct",0,L5969)</f>
        <v>43.75</v>
      </c>
      <c r="S5966" t="str">
        <f t="shared" ref="S5966" si="12051">IF(AND(M5966&gt;0,N5966=0),"Valid","Invalid")</f>
        <v>Valid</v>
      </c>
      <c r="T5966" t="str">
        <f t="shared" ref="T5966" si="12052">IF(OR(Q5966&gt;1,R5966&gt;1),"Present","Absent")</f>
        <v>Present</v>
      </c>
      <c r="U5966" t="str">
        <f t="shared" ref="U5966" si="12053">IF(OR(AND(Q5966&gt;1,Q5966&lt;41),AND(R5966&gt;1,R5966&lt;41)),"Ct&lt;41","Ct&gt;41")</f>
        <v>Ct&gt;41</v>
      </c>
      <c r="V5966" t="str">
        <f>VLOOKUP(J5966,Datasæt_Analysesystemer!$C$2:$D$68,2,FALSE)</f>
        <v>Amerikansk ribbegople</v>
      </c>
      <c r="W5966" t="str">
        <f t="shared" ref="W5966" si="12054">MID(F5966,10,9)</f>
        <v>DL2021011</v>
      </c>
      <c r="X5966" t="str">
        <f t="shared" ref="X5966" si="12055">W5966&amp;"_"&amp;V5966&amp;"_"&amp;S5966&amp;"_"&amp;T5966&amp;"_"&amp;U5966</f>
        <v>DL2021011_Amerikansk ribbegople_Valid_Present_Ct&gt;41</v>
      </c>
    </row>
    <row r="5967" spans="1:24" x14ac:dyDescent="0.25">
      <c r="A5967" t="s">
        <v>243</v>
      </c>
      <c r="B5967" t="s">
        <v>244</v>
      </c>
      <c r="C5967" t="s">
        <v>16</v>
      </c>
      <c r="D5967" s="6">
        <v>0.1</v>
      </c>
      <c r="E5967" s="6" t="s">
        <v>17</v>
      </c>
      <c r="F5967" t="s">
        <v>1545</v>
      </c>
      <c r="G5967" t="str">
        <f t="shared" si="11999"/>
        <v>DL2021011</v>
      </c>
      <c r="H5967" t="str">
        <f t="shared" si="11942"/>
        <v>08</v>
      </c>
      <c r="I5967" t="str">
        <f t="shared" si="11943"/>
        <v>AmerikanskRibbegople_08_20211207_DL2021011_GlHellerupGym</v>
      </c>
      <c r="J5967" t="str">
        <f t="shared" si="11944"/>
        <v>AmerikanskRibbegople</v>
      </c>
      <c r="K5967" t="str">
        <f t="shared" si="11945"/>
        <v>NegK</v>
      </c>
      <c r="L5967" t="str">
        <f t="shared" si="11946"/>
        <v>No Ct</v>
      </c>
      <c r="M5967" t="str">
        <f t="shared" si="11947"/>
        <v/>
      </c>
      <c r="N5967" t="str">
        <f t="shared" si="11948"/>
        <v/>
      </c>
      <c r="O5967" t="str">
        <f t="shared" si="11949"/>
        <v/>
      </c>
    </row>
    <row r="5968" spans="1:24" x14ac:dyDescent="0.25">
      <c r="A5968" t="s">
        <v>245</v>
      </c>
      <c r="B5968" t="s">
        <v>246</v>
      </c>
      <c r="C5968" t="s">
        <v>20</v>
      </c>
      <c r="D5968" s="6">
        <v>0.1</v>
      </c>
      <c r="E5968" s="6">
        <v>46.78</v>
      </c>
      <c r="F5968" t="s">
        <v>1545</v>
      </c>
      <c r="G5968" t="str">
        <f t="shared" si="11999"/>
        <v>DL2021011</v>
      </c>
      <c r="H5968" t="str">
        <f t="shared" si="11942"/>
        <v>08</v>
      </c>
      <c r="I5968" t="str">
        <f t="shared" si="11943"/>
        <v>AmerikanskRibbegople_08_20211207_DL2021011_GlHellerupGym</v>
      </c>
      <c r="J5968" t="str">
        <f t="shared" si="11944"/>
        <v>AmerikanskRibbegople</v>
      </c>
      <c r="K5968" t="str">
        <f t="shared" si="11945"/>
        <v>eDNA</v>
      </c>
      <c r="L5968">
        <f t="shared" si="11946"/>
        <v>46.78</v>
      </c>
      <c r="M5968" t="str">
        <f t="shared" si="11947"/>
        <v/>
      </c>
      <c r="N5968" t="str">
        <f t="shared" si="11948"/>
        <v/>
      </c>
      <c r="O5968" t="str">
        <f t="shared" si="11949"/>
        <v/>
      </c>
    </row>
    <row r="5969" spans="1:24" x14ac:dyDescent="0.25">
      <c r="A5969" t="s">
        <v>247</v>
      </c>
      <c r="B5969" t="s">
        <v>246</v>
      </c>
      <c r="C5969" t="s">
        <v>20</v>
      </c>
      <c r="D5969" s="6">
        <v>0.1</v>
      </c>
      <c r="E5969" s="6">
        <v>43.75</v>
      </c>
      <c r="F5969" t="s">
        <v>1545</v>
      </c>
      <c r="G5969" t="str">
        <f t="shared" si="11999"/>
        <v>DL2021011</v>
      </c>
      <c r="H5969" t="str">
        <f t="shared" si="11942"/>
        <v>08</v>
      </c>
      <c r="I5969" t="str">
        <f t="shared" si="11943"/>
        <v>AmerikanskRibbegople_08_20211207_DL2021011_GlHellerupGym</v>
      </c>
      <c r="J5969" t="str">
        <f t="shared" si="11944"/>
        <v>AmerikanskRibbegople</v>
      </c>
      <c r="K5969" t="str">
        <f t="shared" si="11945"/>
        <v>eDNA</v>
      </c>
      <c r="L5969">
        <f t="shared" si="11946"/>
        <v>43.75</v>
      </c>
      <c r="M5969" t="str">
        <f t="shared" si="11947"/>
        <v/>
      </c>
      <c r="N5969" t="str">
        <f t="shared" si="11948"/>
        <v/>
      </c>
      <c r="O5969" t="str">
        <f t="shared" si="11949"/>
        <v/>
      </c>
    </row>
    <row r="5970" spans="1:24" x14ac:dyDescent="0.25">
      <c r="A5970" t="s">
        <v>248</v>
      </c>
      <c r="B5970" t="s">
        <v>249</v>
      </c>
      <c r="C5970" t="s">
        <v>13</v>
      </c>
      <c r="D5970" s="6">
        <v>0.1</v>
      </c>
      <c r="E5970" s="6">
        <v>30.48</v>
      </c>
      <c r="F5970" t="s">
        <v>1545</v>
      </c>
      <c r="G5970" t="str">
        <f t="shared" si="11999"/>
        <v>DL2021011</v>
      </c>
      <c r="H5970" t="str">
        <f t="shared" si="11942"/>
        <v>09</v>
      </c>
      <c r="I5970" t="str">
        <f t="shared" si="11943"/>
        <v>AmerikanskHummer_09_20211207_DL2021011_GlHellerupGym</v>
      </c>
      <c r="J5970" t="str">
        <f t="shared" si="11944"/>
        <v>AmerikanskHummer</v>
      </c>
      <c r="K5970" t="str">
        <f t="shared" si="11945"/>
        <v>PosK</v>
      </c>
      <c r="L5970">
        <f t="shared" si="11946"/>
        <v>30.48</v>
      </c>
      <c r="M5970">
        <f t="shared" si="11947"/>
        <v>30.48</v>
      </c>
      <c r="N5970">
        <f t="shared" si="11948"/>
        <v>0</v>
      </c>
      <c r="O5970">
        <f t="shared" si="11949"/>
        <v>0</v>
      </c>
      <c r="Q5970">
        <f t="shared" ref="Q5970" si="12056">IF(L5972="No Ct",0,L5972)</f>
        <v>0</v>
      </c>
      <c r="R5970">
        <f t="shared" ref="R5970" si="12057">IF(L5973="No Ct",0,L5973)</f>
        <v>0</v>
      </c>
      <c r="S5970" t="str">
        <f t="shared" ref="S5970" si="12058">IF(AND(M5970&gt;0,N5970=0),"Valid","Invalid")</f>
        <v>Valid</v>
      </c>
      <c r="T5970" t="str">
        <f t="shared" ref="T5970" si="12059">IF(OR(Q5970&gt;1,R5970&gt;1),"Present","Absent")</f>
        <v>Absent</v>
      </c>
      <c r="U5970" t="str">
        <f t="shared" ref="U5970" si="12060">IF(OR(AND(Q5970&gt;1,Q5970&lt;41),AND(R5970&gt;1,R5970&lt;41)),"Ct&lt;41","Ct&gt;41")</f>
        <v>Ct&gt;41</v>
      </c>
      <c r="V5970" t="str">
        <f>VLOOKUP(J5970,Datasæt_Analysesystemer!$C$2:$D$68,2,FALSE)</f>
        <v>Amerikansk hummer</v>
      </c>
      <c r="W5970" t="str">
        <f t="shared" ref="W5970" si="12061">MID(F5970,10,9)</f>
        <v>DL2021011</v>
      </c>
      <c r="X5970" t="str">
        <f t="shared" ref="X5970" si="12062">W5970&amp;"_"&amp;V5970&amp;"_"&amp;S5970&amp;"_"&amp;T5970&amp;"_"&amp;U5970</f>
        <v>DL2021011_Amerikansk hummer_Valid_Absent_Ct&gt;41</v>
      </c>
    </row>
    <row r="5971" spans="1:24" x14ac:dyDescent="0.25">
      <c r="A5971" t="s">
        <v>250</v>
      </c>
      <c r="B5971" t="s">
        <v>251</v>
      </c>
      <c r="C5971" t="s">
        <v>16</v>
      </c>
      <c r="D5971" s="6">
        <v>0.1</v>
      </c>
      <c r="E5971" s="6" t="s">
        <v>17</v>
      </c>
      <c r="F5971" t="s">
        <v>1545</v>
      </c>
      <c r="G5971" t="str">
        <f t="shared" si="11999"/>
        <v>DL2021011</v>
      </c>
      <c r="H5971" t="str">
        <f t="shared" ref="H5971:H6034" si="12063">LEFT(B5971,2)</f>
        <v>09</v>
      </c>
      <c r="I5971" t="str">
        <f t="shared" ref="I5971:I6034" si="12064">J5971&amp;"_"&amp;H5971&amp;"_"&amp;F5971</f>
        <v>AmerikanskHummer_09_20211207_DL2021011_GlHellerupGym</v>
      </c>
      <c r="J5971" t="str">
        <f t="shared" ref="J5971:J6034" si="12065">MID(RIGHT(B5971,LEN(B5971)-3),1,FIND("_",RIGHT(B5971,LEN(B5971)-3))-1)</f>
        <v>AmerikanskHummer</v>
      </c>
      <c r="K5971" t="str">
        <f t="shared" ref="K5971:K6034" si="12066">TRIM(SUBSTITUTE(RIGHT(B5971,FIND(J5971,B5971)+1),"_",""))</f>
        <v>NegK</v>
      </c>
      <c r="L5971" t="str">
        <f t="shared" ref="L5971:L6034" si="12067">IFERROR(VALUE(SUBSTITUTE(E5971,".",",")),E5971)</f>
        <v>No Ct</v>
      </c>
      <c r="M5971" t="str">
        <f t="shared" ref="M5971:M6034" si="12068">IF(K5971="PosK",SUMIFS(L:L,K:K,"PosK",I:I,I5971),"")</f>
        <v/>
      </c>
      <c r="N5971" t="str">
        <f t="shared" ref="N5971:N6034" si="12069">IF(K5971="PosK",SUMIFS(L:L,K:K,"NegK",I:I,I5971),"")</f>
        <v/>
      </c>
      <c r="O5971" t="str">
        <f t="shared" ref="O5971:O6034" si="12070">IF(K5971="PosK",SUMIFS(L:L,K:K,"eDNA",I:I,I5971),"")</f>
        <v/>
      </c>
    </row>
    <row r="5972" spans="1:24" x14ac:dyDescent="0.25">
      <c r="A5972" t="s">
        <v>252</v>
      </c>
      <c r="B5972" t="s">
        <v>253</v>
      </c>
      <c r="C5972" t="s">
        <v>20</v>
      </c>
      <c r="D5972" s="6">
        <v>0.1</v>
      </c>
      <c r="E5972" s="6" t="s">
        <v>17</v>
      </c>
      <c r="F5972" t="s">
        <v>1545</v>
      </c>
      <c r="G5972" t="str">
        <f t="shared" si="11999"/>
        <v>DL2021011</v>
      </c>
      <c r="H5972" t="str">
        <f t="shared" si="12063"/>
        <v>09</v>
      </c>
      <c r="I5972" t="str">
        <f t="shared" si="12064"/>
        <v>AmerikanskHummer_09_20211207_DL2021011_GlHellerupGym</v>
      </c>
      <c r="J5972" t="str">
        <f t="shared" si="12065"/>
        <v>AmerikanskHummer</v>
      </c>
      <c r="K5972" t="str">
        <f t="shared" si="12066"/>
        <v>eDNA</v>
      </c>
      <c r="L5972" t="str">
        <f t="shared" si="12067"/>
        <v>No Ct</v>
      </c>
      <c r="M5972" t="str">
        <f t="shared" si="12068"/>
        <v/>
      </c>
      <c r="N5972" t="str">
        <f t="shared" si="12069"/>
        <v/>
      </c>
      <c r="O5972" t="str">
        <f t="shared" si="12070"/>
        <v/>
      </c>
    </row>
    <row r="5973" spans="1:24" x14ac:dyDescent="0.25">
      <c r="A5973" t="s">
        <v>254</v>
      </c>
      <c r="B5973" t="s">
        <v>253</v>
      </c>
      <c r="C5973" t="s">
        <v>20</v>
      </c>
      <c r="D5973" s="6">
        <v>0.1</v>
      </c>
      <c r="E5973" s="6" t="s">
        <v>17</v>
      </c>
      <c r="F5973" t="s">
        <v>1545</v>
      </c>
      <c r="G5973" t="str">
        <f t="shared" si="11999"/>
        <v>DL2021011</v>
      </c>
      <c r="H5973" t="str">
        <f t="shared" si="12063"/>
        <v>09</v>
      </c>
      <c r="I5973" t="str">
        <f t="shared" si="12064"/>
        <v>AmerikanskHummer_09_20211207_DL2021011_GlHellerupGym</v>
      </c>
      <c r="J5973" t="str">
        <f t="shared" si="12065"/>
        <v>AmerikanskHummer</v>
      </c>
      <c r="K5973" t="str">
        <f t="shared" si="12066"/>
        <v>eDNA</v>
      </c>
      <c r="L5973" t="str">
        <f t="shared" si="12067"/>
        <v>No Ct</v>
      </c>
      <c r="M5973" t="str">
        <f t="shared" si="12068"/>
        <v/>
      </c>
      <c r="N5973" t="str">
        <f t="shared" si="12069"/>
        <v/>
      </c>
      <c r="O5973" t="str">
        <f t="shared" si="12070"/>
        <v/>
      </c>
    </row>
    <row r="5974" spans="1:24" x14ac:dyDescent="0.25">
      <c r="A5974" t="s">
        <v>255</v>
      </c>
      <c r="B5974" t="s">
        <v>256</v>
      </c>
      <c r="C5974" t="s">
        <v>13</v>
      </c>
      <c r="D5974" s="6">
        <v>0.1</v>
      </c>
      <c r="E5974" s="6">
        <v>32.82</v>
      </c>
      <c r="F5974" t="s">
        <v>1545</v>
      </c>
      <c r="G5974" t="str">
        <f t="shared" si="11999"/>
        <v>DL2021011</v>
      </c>
      <c r="H5974" t="str">
        <f t="shared" si="12063"/>
        <v>10</v>
      </c>
      <c r="I5974" t="str">
        <f t="shared" si="12064"/>
        <v>AmerikanskHummer_10_20211207_DL2021011_GlHellerupGym</v>
      </c>
      <c r="J5974" t="str">
        <f t="shared" si="12065"/>
        <v>AmerikanskHummer</v>
      </c>
      <c r="K5974" t="str">
        <f t="shared" si="12066"/>
        <v>PosK</v>
      </c>
      <c r="L5974">
        <f t="shared" si="12067"/>
        <v>32.82</v>
      </c>
      <c r="M5974">
        <f t="shared" si="12068"/>
        <v>32.82</v>
      </c>
      <c r="N5974">
        <f t="shared" si="12069"/>
        <v>0</v>
      </c>
      <c r="O5974">
        <f t="shared" si="12070"/>
        <v>40.67</v>
      </c>
      <c r="Q5974">
        <f t="shared" ref="Q5974" si="12071">IF(L5976="No Ct",0,L5976)</f>
        <v>40.67</v>
      </c>
      <c r="R5974">
        <f t="shared" ref="R5974" si="12072">IF(L5977="No Ct",0,L5977)</f>
        <v>0</v>
      </c>
      <c r="S5974" t="str">
        <f t="shared" ref="S5974" si="12073">IF(AND(M5974&gt;0,N5974=0),"Valid","Invalid")</f>
        <v>Valid</v>
      </c>
      <c r="T5974" t="str">
        <f t="shared" ref="T5974" si="12074">IF(OR(Q5974&gt;1,R5974&gt;1),"Present","Absent")</f>
        <v>Present</v>
      </c>
      <c r="U5974" t="str">
        <f t="shared" ref="U5974" si="12075">IF(OR(AND(Q5974&gt;1,Q5974&lt;41),AND(R5974&gt;1,R5974&lt;41)),"Ct&lt;41","Ct&gt;41")</f>
        <v>Ct&lt;41</v>
      </c>
      <c r="V5974" t="str">
        <f>VLOOKUP(J5974,Datasæt_Analysesystemer!$C$2:$D$68,2,FALSE)</f>
        <v>Amerikansk hummer</v>
      </c>
      <c r="W5974" t="str">
        <f t="shared" ref="W5974" si="12076">MID(F5974,10,9)</f>
        <v>DL2021011</v>
      </c>
      <c r="X5974" t="str">
        <f t="shared" ref="X5974" si="12077">W5974&amp;"_"&amp;V5974&amp;"_"&amp;S5974&amp;"_"&amp;T5974&amp;"_"&amp;U5974</f>
        <v>DL2021011_Amerikansk hummer_Valid_Present_Ct&lt;41</v>
      </c>
    </row>
    <row r="5975" spans="1:24" x14ac:dyDescent="0.25">
      <c r="A5975" t="s">
        <v>257</v>
      </c>
      <c r="B5975" t="s">
        <v>258</v>
      </c>
      <c r="C5975" t="s">
        <v>16</v>
      </c>
      <c r="D5975" s="6">
        <v>0.1</v>
      </c>
      <c r="E5975" s="6" t="s">
        <v>17</v>
      </c>
      <c r="F5975" t="s">
        <v>1545</v>
      </c>
      <c r="G5975" t="str">
        <f t="shared" si="11999"/>
        <v>DL2021011</v>
      </c>
      <c r="H5975" t="str">
        <f t="shared" si="12063"/>
        <v>10</v>
      </c>
      <c r="I5975" t="str">
        <f t="shared" si="12064"/>
        <v>AmerikanskHummer_10_20211207_DL2021011_GlHellerupGym</v>
      </c>
      <c r="J5975" t="str">
        <f t="shared" si="12065"/>
        <v>AmerikanskHummer</v>
      </c>
      <c r="K5975" t="str">
        <f t="shared" si="12066"/>
        <v>NegK</v>
      </c>
      <c r="L5975" t="str">
        <f t="shared" si="12067"/>
        <v>No Ct</v>
      </c>
      <c r="M5975" t="str">
        <f t="shared" si="12068"/>
        <v/>
      </c>
      <c r="N5975" t="str">
        <f t="shared" si="12069"/>
        <v/>
      </c>
      <c r="O5975" t="str">
        <f t="shared" si="12070"/>
        <v/>
      </c>
    </row>
    <row r="5976" spans="1:24" x14ac:dyDescent="0.25">
      <c r="A5976" t="s">
        <v>259</v>
      </c>
      <c r="B5976" t="s">
        <v>260</v>
      </c>
      <c r="C5976" t="s">
        <v>20</v>
      </c>
      <c r="D5976" s="6">
        <v>0.1</v>
      </c>
      <c r="E5976" s="6">
        <v>40.67</v>
      </c>
      <c r="F5976" t="s">
        <v>1545</v>
      </c>
      <c r="G5976" t="str">
        <f t="shared" si="11999"/>
        <v>DL2021011</v>
      </c>
      <c r="H5976" t="str">
        <f t="shared" si="12063"/>
        <v>10</v>
      </c>
      <c r="I5976" t="str">
        <f t="shared" si="12064"/>
        <v>AmerikanskHummer_10_20211207_DL2021011_GlHellerupGym</v>
      </c>
      <c r="J5976" t="str">
        <f t="shared" si="12065"/>
        <v>AmerikanskHummer</v>
      </c>
      <c r="K5976" t="str">
        <f t="shared" si="12066"/>
        <v>eDNA</v>
      </c>
      <c r="L5976">
        <f t="shared" si="12067"/>
        <v>40.67</v>
      </c>
      <c r="M5976" t="str">
        <f t="shared" si="12068"/>
        <v/>
      </c>
      <c r="N5976" t="str">
        <f t="shared" si="12069"/>
        <v/>
      </c>
      <c r="O5976" t="str">
        <f t="shared" si="12070"/>
        <v/>
      </c>
    </row>
    <row r="5977" spans="1:24" x14ac:dyDescent="0.25">
      <c r="A5977" t="s">
        <v>261</v>
      </c>
      <c r="B5977" t="s">
        <v>260</v>
      </c>
      <c r="C5977" t="s">
        <v>20</v>
      </c>
      <c r="D5977" s="6">
        <v>0.1</v>
      </c>
      <c r="E5977" s="6" t="s">
        <v>17</v>
      </c>
      <c r="F5977" t="s">
        <v>1545</v>
      </c>
      <c r="G5977" t="str">
        <f t="shared" si="11999"/>
        <v>DL2021011</v>
      </c>
      <c r="H5977" t="str">
        <f t="shared" si="12063"/>
        <v>10</v>
      </c>
      <c r="I5977" t="str">
        <f t="shared" si="12064"/>
        <v>AmerikanskHummer_10_20211207_DL2021011_GlHellerupGym</v>
      </c>
      <c r="J5977" t="str">
        <f t="shared" si="12065"/>
        <v>AmerikanskHummer</v>
      </c>
      <c r="K5977" t="str">
        <f t="shared" si="12066"/>
        <v>eDNA</v>
      </c>
      <c r="L5977" t="str">
        <f t="shared" si="12067"/>
        <v>No Ct</v>
      </c>
      <c r="M5977" t="str">
        <f t="shared" si="12068"/>
        <v/>
      </c>
      <c r="N5977" t="str">
        <f t="shared" si="12069"/>
        <v/>
      </c>
      <c r="O5977" t="str">
        <f t="shared" si="12070"/>
        <v/>
      </c>
    </row>
    <row r="5978" spans="1:24" x14ac:dyDescent="0.25">
      <c r="A5978" t="s">
        <v>262</v>
      </c>
      <c r="B5978" t="s">
        <v>1474</v>
      </c>
      <c r="C5978" t="s">
        <v>13</v>
      </c>
      <c r="D5978" s="6">
        <v>0.1</v>
      </c>
      <c r="E5978" s="6">
        <v>33.93</v>
      </c>
      <c r="F5978" t="s">
        <v>1545</v>
      </c>
      <c r="G5978" t="str">
        <f t="shared" si="11999"/>
        <v>DL2021011</v>
      </c>
      <c r="H5978" t="str">
        <f t="shared" si="12063"/>
        <v>11</v>
      </c>
      <c r="I5978" t="str">
        <f t="shared" si="12064"/>
        <v>Kamjatkakrabbe_11_20211207_DL2021011_GlHellerupGym</v>
      </c>
      <c r="J5978" t="str">
        <f t="shared" si="12065"/>
        <v>Kamjatkakrabbe</v>
      </c>
      <c r="K5978" t="str">
        <f t="shared" si="12066"/>
        <v>PosK</v>
      </c>
      <c r="L5978">
        <f t="shared" si="12067"/>
        <v>33.93</v>
      </c>
      <c r="M5978">
        <f t="shared" si="12068"/>
        <v>33.93</v>
      </c>
      <c r="N5978">
        <f t="shared" si="12069"/>
        <v>0</v>
      </c>
      <c r="O5978">
        <f t="shared" si="12070"/>
        <v>0</v>
      </c>
      <c r="Q5978">
        <f t="shared" ref="Q5978" si="12078">IF(L5980="No Ct",0,L5980)</f>
        <v>0</v>
      </c>
      <c r="R5978">
        <f t="shared" ref="R5978" si="12079">IF(L5981="No Ct",0,L5981)</f>
        <v>0</v>
      </c>
      <c r="S5978" t="str">
        <f t="shared" ref="S5978" si="12080">IF(AND(M5978&gt;0,N5978=0),"Valid","Invalid")</f>
        <v>Valid</v>
      </c>
      <c r="T5978" t="str">
        <f t="shared" ref="T5978" si="12081">IF(OR(Q5978&gt;1,R5978&gt;1),"Present","Absent")</f>
        <v>Absent</v>
      </c>
      <c r="U5978" t="str">
        <f t="shared" ref="U5978" si="12082">IF(OR(AND(Q5978&gt;1,Q5978&lt;41),AND(R5978&gt;1,R5978&lt;41)),"Ct&lt;41","Ct&gt;41")</f>
        <v>Ct&gt;41</v>
      </c>
      <c r="V5978" t="str">
        <f>VLOOKUP(J5978,Datasæt_Analysesystemer!$C$2:$D$68,2,FALSE)</f>
        <v>Kamtjatkakrabbe</v>
      </c>
      <c r="W5978" t="str">
        <f t="shared" ref="W5978" si="12083">MID(F5978,10,9)</f>
        <v>DL2021011</v>
      </c>
      <c r="X5978" t="str">
        <f t="shared" ref="X5978" si="12084">W5978&amp;"_"&amp;V5978&amp;"_"&amp;S5978&amp;"_"&amp;T5978&amp;"_"&amp;U5978</f>
        <v>DL2021011_Kamtjatkakrabbe_Valid_Absent_Ct&gt;41</v>
      </c>
    </row>
    <row r="5979" spans="1:24" x14ac:dyDescent="0.25">
      <c r="A5979" t="s">
        <v>264</v>
      </c>
      <c r="B5979" t="s">
        <v>1475</v>
      </c>
      <c r="C5979" t="s">
        <v>16</v>
      </c>
      <c r="D5979" s="6">
        <v>0.1</v>
      </c>
      <c r="E5979" s="6" t="s">
        <v>17</v>
      </c>
      <c r="F5979" t="s">
        <v>1545</v>
      </c>
      <c r="G5979" t="str">
        <f t="shared" si="11999"/>
        <v>DL2021011</v>
      </c>
      <c r="H5979" t="str">
        <f t="shared" si="12063"/>
        <v>11</v>
      </c>
      <c r="I5979" t="str">
        <f t="shared" si="12064"/>
        <v>Kamjatkakrabbe_11_20211207_DL2021011_GlHellerupGym</v>
      </c>
      <c r="J5979" t="str">
        <f t="shared" si="12065"/>
        <v>Kamjatkakrabbe</v>
      </c>
      <c r="K5979" t="str">
        <f t="shared" si="12066"/>
        <v>NegK</v>
      </c>
      <c r="L5979" t="str">
        <f t="shared" si="12067"/>
        <v>No Ct</v>
      </c>
      <c r="M5979" t="str">
        <f t="shared" si="12068"/>
        <v/>
      </c>
      <c r="N5979" t="str">
        <f t="shared" si="12069"/>
        <v/>
      </c>
      <c r="O5979" t="str">
        <f t="shared" si="12070"/>
        <v/>
      </c>
    </row>
    <row r="5980" spans="1:24" x14ac:dyDescent="0.25">
      <c r="A5980" t="s">
        <v>266</v>
      </c>
      <c r="B5980" t="s">
        <v>1476</v>
      </c>
      <c r="C5980" t="s">
        <v>20</v>
      </c>
      <c r="D5980" s="6">
        <v>0.1</v>
      </c>
      <c r="E5980" s="6" t="s">
        <v>17</v>
      </c>
      <c r="F5980" t="s">
        <v>1545</v>
      </c>
      <c r="G5980" t="str">
        <f t="shared" si="11999"/>
        <v>DL2021011</v>
      </c>
      <c r="H5980" t="str">
        <f t="shared" si="12063"/>
        <v>11</v>
      </c>
      <c r="I5980" t="str">
        <f t="shared" si="12064"/>
        <v>Kamjatkakrabbe_11_20211207_DL2021011_GlHellerupGym</v>
      </c>
      <c r="J5980" t="str">
        <f t="shared" si="12065"/>
        <v>Kamjatkakrabbe</v>
      </c>
      <c r="K5980" t="str">
        <f t="shared" si="12066"/>
        <v>eDNA</v>
      </c>
      <c r="L5980" t="str">
        <f t="shared" si="12067"/>
        <v>No Ct</v>
      </c>
      <c r="M5980" t="str">
        <f t="shared" si="12068"/>
        <v/>
      </c>
      <c r="N5980" t="str">
        <f t="shared" si="12069"/>
        <v/>
      </c>
      <c r="O5980" t="str">
        <f t="shared" si="12070"/>
        <v/>
      </c>
    </row>
    <row r="5981" spans="1:24" x14ac:dyDescent="0.25">
      <c r="A5981" t="s">
        <v>268</v>
      </c>
      <c r="B5981" t="s">
        <v>1476</v>
      </c>
      <c r="C5981" t="s">
        <v>20</v>
      </c>
      <c r="D5981" s="6">
        <v>0.1</v>
      </c>
      <c r="E5981" s="6" t="s">
        <v>17</v>
      </c>
      <c r="F5981" t="s">
        <v>1545</v>
      </c>
      <c r="G5981" t="str">
        <f t="shared" si="11999"/>
        <v>DL2021011</v>
      </c>
      <c r="H5981" t="str">
        <f t="shared" si="12063"/>
        <v>11</v>
      </c>
      <c r="I5981" t="str">
        <f t="shared" si="12064"/>
        <v>Kamjatkakrabbe_11_20211207_DL2021011_GlHellerupGym</v>
      </c>
      <c r="J5981" t="str">
        <f t="shared" si="12065"/>
        <v>Kamjatkakrabbe</v>
      </c>
      <c r="K5981" t="str">
        <f t="shared" si="12066"/>
        <v>eDNA</v>
      </c>
      <c r="L5981" t="str">
        <f t="shared" si="12067"/>
        <v>No Ct</v>
      </c>
      <c r="M5981" t="str">
        <f t="shared" si="12068"/>
        <v/>
      </c>
      <c r="N5981" t="str">
        <f t="shared" si="12069"/>
        <v/>
      </c>
      <c r="O5981" t="str">
        <f t="shared" si="12070"/>
        <v/>
      </c>
    </row>
    <row r="5982" spans="1:24" x14ac:dyDescent="0.25">
      <c r="A5982" t="s">
        <v>269</v>
      </c>
      <c r="B5982" t="s">
        <v>1477</v>
      </c>
      <c r="C5982" t="s">
        <v>13</v>
      </c>
      <c r="D5982" s="6">
        <v>0.1</v>
      </c>
      <c r="E5982" s="6">
        <v>33.57</v>
      </c>
      <c r="F5982" t="s">
        <v>1545</v>
      </c>
      <c r="G5982" t="str">
        <f t="shared" si="11999"/>
        <v>DL2021011</v>
      </c>
      <c r="H5982" t="str">
        <f t="shared" si="12063"/>
        <v>12</v>
      </c>
      <c r="I5982" t="str">
        <f t="shared" si="12064"/>
        <v>Kamjatkakrabbe_12_20211207_DL2021011_GlHellerupGym</v>
      </c>
      <c r="J5982" t="str">
        <f t="shared" si="12065"/>
        <v>Kamjatkakrabbe</v>
      </c>
      <c r="K5982" t="str">
        <f t="shared" si="12066"/>
        <v>PosK</v>
      </c>
      <c r="L5982">
        <f t="shared" si="12067"/>
        <v>33.57</v>
      </c>
      <c r="M5982">
        <f t="shared" si="12068"/>
        <v>33.57</v>
      </c>
      <c r="N5982">
        <f t="shared" si="12069"/>
        <v>0</v>
      </c>
      <c r="O5982">
        <f t="shared" si="12070"/>
        <v>0</v>
      </c>
      <c r="Q5982">
        <f t="shared" ref="Q5982" si="12085">IF(L5984="No Ct",0,L5984)</f>
        <v>0</v>
      </c>
      <c r="R5982">
        <f t="shared" ref="R5982" si="12086">IF(L5985="No Ct",0,L5985)</f>
        <v>0</v>
      </c>
      <c r="S5982" t="str">
        <f t="shared" ref="S5982" si="12087">IF(AND(M5982&gt;0,N5982=0),"Valid","Invalid")</f>
        <v>Valid</v>
      </c>
      <c r="T5982" t="str">
        <f t="shared" ref="T5982" si="12088">IF(OR(Q5982&gt;1,R5982&gt;1),"Present","Absent")</f>
        <v>Absent</v>
      </c>
      <c r="U5982" t="str">
        <f t="shared" ref="U5982" si="12089">IF(OR(AND(Q5982&gt;1,Q5982&lt;41),AND(R5982&gt;1,R5982&lt;41)),"Ct&lt;41","Ct&gt;41")</f>
        <v>Ct&gt;41</v>
      </c>
      <c r="V5982" t="str">
        <f>VLOOKUP(J5982,Datasæt_Analysesystemer!$C$2:$D$68,2,FALSE)</f>
        <v>Kamtjatkakrabbe</v>
      </c>
      <c r="W5982" t="str">
        <f t="shared" ref="W5982" si="12090">MID(F5982,10,9)</f>
        <v>DL2021011</v>
      </c>
      <c r="X5982" t="str">
        <f t="shared" ref="X5982" si="12091">W5982&amp;"_"&amp;V5982&amp;"_"&amp;S5982&amp;"_"&amp;T5982&amp;"_"&amp;U5982</f>
        <v>DL2021011_Kamtjatkakrabbe_Valid_Absent_Ct&gt;41</v>
      </c>
    </row>
    <row r="5983" spans="1:24" x14ac:dyDescent="0.25">
      <c r="A5983" t="s">
        <v>271</v>
      </c>
      <c r="B5983" t="s">
        <v>1478</v>
      </c>
      <c r="C5983" t="s">
        <v>16</v>
      </c>
      <c r="D5983" s="6">
        <v>0.1</v>
      </c>
      <c r="E5983" s="6" t="s">
        <v>17</v>
      </c>
      <c r="F5983" t="s">
        <v>1545</v>
      </c>
      <c r="G5983" t="str">
        <f t="shared" si="11999"/>
        <v>DL2021011</v>
      </c>
      <c r="H5983" t="str">
        <f t="shared" si="12063"/>
        <v>12</v>
      </c>
      <c r="I5983" t="str">
        <f t="shared" si="12064"/>
        <v>Kamjatkakrabbe_12_20211207_DL2021011_GlHellerupGym</v>
      </c>
      <c r="J5983" t="str">
        <f t="shared" si="12065"/>
        <v>Kamjatkakrabbe</v>
      </c>
      <c r="K5983" t="str">
        <f t="shared" si="12066"/>
        <v>NegK</v>
      </c>
      <c r="L5983" t="str">
        <f t="shared" si="12067"/>
        <v>No Ct</v>
      </c>
      <c r="M5983" t="str">
        <f t="shared" si="12068"/>
        <v/>
      </c>
      <c r="N5983" t="str">
        <f t="shared" si="12069"/>
        <v/>
      </c>
      <c r="O5983" t="str">
        <f t="shared" si="12070"/>
        <v/>
      </c>
    </row>
    <row r="5984" spans="1:24" x14ac:dyDescent="0.25">
      <c r="A5984" t="s">
        <v>273</v>
      </c>
      <c r="B5984" t="s">
        <v>1479</v>
      </c>
      <c r="C5984" t="s">
        <v>20</v>
      </c>
      <c r="D5984" s="6">
        <v>0.1</v>
      </c>
      <c r="E5984" s="6" t="s">
        <v>17</v>
      </c>
      <c r="F5984" t="s">
        <v>1545</v>
      </c>
      <c r="G5984" t="str">
        <f t="shared" si="11999"/>
        <v>DL2021011</v>
      </c>
      <c r="H5984" t="str">
        <f t="shared" si="12063"/>
        <v>12</v>
      </c>
      <c r="I5984" t="str">
        <f t="shared" si="12064"/>
        <v>Kamjatkakrabbe_12_20211207_DL2021011_GlHellerupGym</v>
      </c>
      <c r="J5984" t="str">
        <f t="shared" si="12065"/>
        <v>Kamjatkakrabbe</v>
      </c>
      <c r="K5984" t="str">
        <f t="shared" si="12066"/>
        <v>eDNA</v>
      </c>
      <c r="L5984" t="str">
        <f t="shared" si="12067"/>
        <v>No Ct</v>
      </c>
      <c r="M5984" t="str">
        <f t="shared" si="12068"/>
        <v/>
      </c>
      <c r="N5984" t="str">
        <f t="shared" si="12069"/>
        <v/>
      </c>
      <c r="O5984" t="str">
        <f t="shared" si="12070"/>
        <v/>
      </c>
    </row>
    <row r="5985" spans="1:24" x14ac:dyDescent="0.25">
      <c r="A5985" t="s">
        <v>275</v>
      </c>
      <c r="B5985" t="s">
        <v>1479</v>
      </c>
      <c r="C5985" t="s">
        <v>20</v>
      </c>
      <c r="D5985" s="6">
        <v>0.1</v>
      </c>
      <c r="E5985" s="6" t="s">
        <v>17</v>
      </c>
      <c r="F5985" t="s">
        <v>1545</v>
      </c>
      <c r="G5985" t="str">
        <f t="shared" si="11999"/>
        <v>DL2021011</v>
      </c>
      <c r="H5985" t="str">
        <f t="shared" si="12063"/>
        <v>12</v>
      </c>
      <c r="I5985" t="str">
        <f t="shared" si="12064"/>
        <v>Kamjatkakrabbe_12_20211207_DL2021011_GlHellerupGym</v>
      </c>
      <c r="J5985" t="str">
        <f t="shared" si="12065"/>
        <v>Kamjatkakrabbe</v>
      </c>
      <c r="K5985" t="str">
        <f t="shared" si="12066"/>
        <v>eDNA</v>
      </c>
      <c r="L5985" t="str">
        <f t="shared" si="12067"/>
        <v>No Ct</v>
      </c>
      <c r="M5985" t="str">
        <f t="shared" si="12068"/>
        <v/>
      </c>
      <c r="N5985" t="str">
        <f t="shared" si="12069"/>
        <v/>
      </c>
      <c r="O5985" t="str">
        <f t="shared" si="12070"/>
        <v/>
      </c>
    </row>
    <row r="5986" spans="1:24" x14ac:dyDescent="0.25">
      <c r="A5986" t="s">
        <v>276</v>
      </c>
      <c r="B5986" t="s">
        <v>1480</v>
      </c>
      <c r="C5986" t="s">
        <v>13</v>
      </c>
      <c r="D5986" s="6">
        <v>0.1</v>
      </c>
      <c r="E5986" s="6">
        <v>35.26</v>
      </c>
      <c r="F5986" t="s">
        <v>1545</v>
      </c>
      <c r="G5986" t="str">
        <f t="shared" si="11999"/>
        <v>DL2021011</v>
      </c>
      <c r="H5986" t="str">
        <f t="shared" si="12063"/>
        <v>13</v>
      </c>
      <c r="I5986" t="str">
        <f t="shared" si="12064"/>
        <v>KinesiskUldhaandskrabbe_13_20211207_DL2021011_GlHellerupGym</v>
      </c>
      <c r="J5986" t="str">
        <f t="shared" si="12065"/>
        <v>KinesiskUldhaandskrabbe</v>
      </c>
      <c r="K5986" t="str">
        <f t="shared" si="12066"/>
        <v>PosK</v>
      </c>
      <c r="L5986">
        <f t="shared" si="12067"/>
        <v>35.26</v>
      </c>
      <c r="M5986">
        <f t="shared" si="12068"/>
        <v>35.26</v>
      </c>
      <c r="N5986">
        <f t="shared" si="12069"/>
        <v>0</v>
      </c>
      <c r="O5986">
        <f t="shared" si="12070"/>
        <v>0</v>
      </c>
      <c r="Q5986">
        <f t="shared" ref="Q5986" si="12092">IF(L5988="No Ct",0,L5988)</f>
        <v>0</v>
      </c>
      <c r="R5986">
        <f t="shared" ref="R5986" si="12093">IF(L5989="No Ct",0,L5989)</f>
        <v>0</v>
      </c>
      <c r="S5986" t="str">
        <f t="shared" ref="S5986" si="12094">IF(AND(M5986&gt;0,N5986=0),"Valid","Invalid")</f>
        <v>Valid</v>
      </c>
      <c r="T5986" t="str">
        <f t="shared" ref="T5986" si="12095">IF(OR(Q5986&gt;1,R5986&gt;1),"Present","Absent")</f>
        <v>Absent</v>
      </c>
      <c r="U5986" t="str">
        <f t="shared" ref="U5986" si="12096">IF(OR(AND(Q5986&gt;1,Q5986&lt;41),AND(R5986&gt;1,R5986&lt;41)),"Ct&lt;41","Ct&gt;41")</f>
        <v>Ct&gt;41</v>
      </c>
      <c r="V5986" t="str">
        <f>VLOOKUP(J5986,Datasæt_Analysesystemer!$C$2:$D$68,2,FALSE)</f>
        <v>Kinesisk uldhåndskrabbe</v>
      </c>
      <c r="W5986" t="str">
        <f t="shared" ref="W5986" si="12097">MID(F5986,10,9)</f>
        <v>DL2021011</v>
      </c>
      <c r="X5986" t="str">
        <f t="shared" ref="X5986" si="12098">W5986&amp;"_"&amp;V5986&amp;"_"&amp;S5986&amp;"_"&amp;T5986&amp;"_"&amp;U5986</f>
        <v>DL2021011_Kinesisk uldhåndskrabbe_Valid_Absent_Ct&gt;41</v>
      </c>
    </row>
    <row r="5987" spans="1:24" x14ac:dyDescent="0.25">
      <c r="A5987" t="s">
        <v>278</v>
      </c>
      <c r="B5987" t="s">
        <v>1481</v>
      </c>
      <c r="C5987" t="s">
        <v>16</v>
      </c>
      <c r="D5987" s="6">
        <v>0.1</v>
      </c>
      <c r="E5987" s="6" t="s">
        <v>17</v>
      </c>
      <c r="F5987" t="s">
        <v>1545</v>
      </c>
      <c r="G5987" t="str">
        <f t="shared" si="11999"/>
        <v>DL2021011</v>
      </c>
      <c r="H5987" t="str">
        <f t="shared" si="12063"/>
        <v>13</v>
      </c>
      <c r="I5987" t="str">
        <f t="shared" si="12064"/>
        <v>KinesiskUldhaandskrabbe_13_20211207_DL2021011_GlHellerupGym</v>
      </c>
      <c r="J5987" t="str">
        <f t="shared" si="12065"/>
        <v>KinesiskUldhaandskrabbe</v>
      </c>
      <c r="K5987" t="str">
        <f t="shared" si="12066"/>
        <v>NegK</v>
      </c>
      <c r="L5987" t="str">
        <f t="shared" si="12067"/>
        <v>No Ct</v>
      </c>
      <c r="M5987" t="str">
        <f t="shared" si="12068"/>
        <v/>
      </c>
      <c r="N5987" t="str">
        <f t="shared" si="12069"/>
        <v/>
      </c>
      <c r="O5987" t="str">
        <f t="shared" si="12070"/>
        <v/>
      </c>
    </row>
    <row r="5988" spans="1:24" x14ac:dyDescent="0.25">
      <c r="A5988" t="s">
        <v>280</v>
      </c>
      <c r="B5988" t="s">
        <v>1482</v>
      </c>
      <c r="C5988" t="s">
        <v>20</v>
      </c>
      <c r="D5988" s="6">
        <v>0.1</v>
      </c>
      <c r="E5988" s="6" t="s">
        <v>17</v>
      </c>
      <c r="F5988" t="s">
        <v>1545</v>
      </c>
      <c r="G5988" t="str">
        <f t="shared" si="11999"/>
        <v>DL2021011</v>
      </c>
      <c r="H5988" t="str">
        <f t="shared" si="12063"/>
        <v>13</v>
      </c>
      <c r="I5988" t="str">
        <f t="shared" si="12064"/>
        <v>KinesiskUldhaandskrabbe_13_20211207_DL2021011_GlHellerupGym</v>
      </c>
      <c r="J5988" t="str">
        <f t="shared" si="12065"/>
        <v>KinesiskUldhaandskrabbe</v>
      </c>
      <c r="K5988" t="str">
        <f t="shared" si="12066"/>
        <v>eDNA</v>
      </c>
      <c r="L5988" t="str">
        <f t="shared" si="12067"/>
        <v>No Ct</v>
      </c>
      <c r="M5988" t="str">
        <f t="shared" si="12068"/>
        <v/>
      </c>
      <c r="N5988" t="str">
        <f t="shared" si="12069"/>
        <v/>
      </c>
      <c r="O5988" t="str">
        <f t="shared" si="12070"/>
        <v/>
      </c>
    </row>
    <row r="5989" spans="1:24" x14ac:dyDescent="0.25">
      <c r="A5989" t="s">
        <v>282</v>
      </c>
      <c r="B5989" t="s">
        <v>1482</v>
      </c>
      <c r="C5989" t="s">
        <v>20</v>
      </c>
      <c r="D5989" s="6">
        <v>0.1</v>
      </c>
      <c r="E5989" s="6" t="s">
        <v>17</v>
      </c>
      <c r="F5989" t="s">
        <v>1545</v>
      </c>
      <c r="G5989" t="str">
        <f t="shared" si="11999"/>
        <v>DL2021011</v>
      </c>
      <c r="H5989" t="str">
        <f t="shared" si="12063"/>
        <v>13</v>
      </c>
      <c r="I5989" t="str">
        <f t="shared" si="12064"/>
        <v>KinesiskUldhaandskrabbe_13_20211207_DL2021011_GlHellerupGym</v>
      </c>
      <c r="J5989" t="str">
        <f t="shared" si="12065"/>
        <v>KinesiskUldhaandskrabbe</v>
      </c>
      <c r="K5989" t="str">
        <f t="shared" si="12066"/>
        <v>eDNA</v>
      </c>
      <c r="L5989" t="str">
        <f t="shared" si="12067"/>
        <v>No Ct</v>
      </c>
      <c r="M5989" t="str">
        <f t="shared" si="12068"/>
        <v/>
      </c>
      <c r="N5989" t="str">
        <f t="shared" si="12069"/>
        <v/>
      </c>
      <c r="O5989" t="str">
        <f t="shared" si="12070"/>
        <v/>
      </c>
    </row>
    <row r="5990" spans="1:24" x14ac:dyDescent="0.25">
      <c r="A5990" t="s">
        <v>283</v>
      </c>
      <c r="B5990" t="s">
        <v>1483</v>
      </c>
      <c r="C5990" t="s">
        <v>13</v>
      </c>
      <c r="D5990" s="6">
        <v>0.1</v>
      </c>
      <c r="E5990" s="6">
        <v>37.33</v>
      </c>
      <c r="F5990" t="s">
        <v>1545</v>
      </c>
      <c r="G5990" t="str">
        <f t="shared" si="11999"/>
        <v>DL2021011</v>
      </c>
      <c r="H5990" t="str">
        <f t="shared" si="12063"/>
        <v>14</v>
      </c>
      <c r="I5990" t="str">
        <f t="shared" si="12064"/>
        <v>KinesiskUldhaandskrabbe_14_20211207_DL2021011_GlHellerupGym</v>
      </c>
      <c r="J5990" t="str">
        <f t="shared" si="12065"/>
        <v>KinesiskUldhaandskrabbe</v>
      </c>
      <c r="K5990" t="str">
        <f t="shared" si="12066"/>
        <v>PosK</v>
      </c>
      <c r="L5990">
        <f t="shared" si="12067"/>
        <v>37.33</v>
      </c>
      <c r="M5990">
        <f t="shared" si="12068"/>
        <v>37.33</v>
      </c>
      <c r="N5990">
        <f t="shared" si="12069"/>
        <v>0</v>
      </c>
      <c r="O5990">
        <f t="shared" si="12070"/>
        <v>0</v>
      </c>
      <c r="Q5990">
        <f t="shared" ref="Q5990" si="12099">IF(L5992="No Ct",0,L5992)</f>
        <v>0</v>
      </c>
      <c r="R5990">
        <f t="shared" ref="R5990" si="12100">IF(L5993="No Ct",0,L5993)</f>
        <v>0</v>
      </c>
      <c r="S5990" t="str">
        <f t="shared" ref="S5990" si="12101">IF(AND(M5990&gt;0,N5990=0),"Valid","Invalid")</f>
        <v>Valid</v>
      </c>
      <c r="T5990" t="str">
        <f t="shared" ref="T5990" si="12102">IF(OR(Q5990&gt;1,R5990&gt;1),"Present","Absent")</f>
        <v>Absent</v>
      </c>
      <c r="U5990" t="str">
        <f t="shared" ref="U5990" si="12103">IF(OR(AND(Q5990&gt;1,Q5990&lt;41),AND(R5990&gt;1,R5990&lt;41)),"Ct&lt;41","Ct&gt;41")</f>
        <v>Ct&gt;41</v>
      </c>
      <c r="V5990" t="str">
        <f>VLOOKUP(J5990,Datasæt_Analysesystemer!$C$2:$D$68,2,FALSE)</f>
        <v>Kinesisk uldhåndskrabbe</v>
      </c>
      <c r="W5990" t="str">
        <f t="shared" ref="W5990" si="12104">MID(F5990,10,9)</f>
        <v>DL2021011</v>
      </c>
      <c r="X5990" t="str">
        <f t="shared" ref="X5990" si="12105">W5990&amp;"_"&amp;V5990&amp;"_"&amp;S5990&amp;"_"&amp;T5990&amp;"_"&amp;U5990</f>
        <v>DL2021011_Kinesisk uldhåndskrabbe_Valid_Absent_Ct&gt;41</v>
      </c>
    </row>
    <row r="5991" spans="1:24" x14ac:dyDescent="0.25">
      <c r="A5991" t="s">
        <v>285</v>
      </c>
      <c r="B5991" t="s">
        <v>1484</v>
      </c>
      <c r="C5991" t="s">
        <v>16</v>
      </c>
      <c r="D5991" s="6">
        <v>0.1</v>
      </c>
      <c r="E5991" s="6" t="s">
        <v>17</v>
      </c>
      <c r="F5991" t="s">
        <v>1545</v>
      </c>
      <c r="G5991" t="str">
        <f t="shared" si="11999"/>
        <v>DL2021011</v>
      </c>
      <c r="H5991" t="str">
        <f t="shared" si="12063"/>
        <v>14</v>
      </c>
      <c r="I5991" t="str">
        <f t="shared" si="12064"/>
        <v>KinesiskUldhaandskrabbe_14_20211207_DL2021011_GlHellerupGym</v>
      </c>
      <c r="J5991" t="str">
        <f t="shared" si="12065"/>
        <v>KinesiskUldhaandskrabbe</v>
      </c>
      <c r="K5991" t="str">
        <f t="shared" si="12066"/>
        <v>NegK</v>
      </c>
      <c r="L5991" t="str">
        <f t="shared" si="12067"/>
        <v>No Ct</v>
      </c>
      <c r="M5991" t="str">
        <f t="shared" si="12068"/>
        <v/>
      </c>
      <c r="N5991" t="str">
        <f t="shared" si="12069"/>
        <v/>
      </c>
      <c r="O5991" t="str">
        <f t="shared" si="12070"/>
        <v/>
      </c>
    </row>
    <row r="5992" spans="1:24" x14ac:dyDescent="0.25">
      <c r="A5992" t="s">
        <v>287</v>
      </c>
      <c r="B5992" t="s">
        <v>1485</v>
      </c>
      <c r="C5992" t="s">
        <v>20</v>
      </c>
      <c r="D5992" s="6">
        <v>0.1</v>
      </c>
      <c r="E5992" s="6" t="s">
        <v>17</v>
      </c>
      <c r="F5992" t="s">
        <v>1545</v>
      </c>
      <c r="G5992" t="str">
        <f t="shared" si="11999"/>
        <v>DL2021011</v>
      </c>
      <c r="H5992" t="str">
        <f t="shared" si="12063"/>
        <v>14</v>
      </c>
      <c r="I5992" t="str">
        <f t="shared" si="12064"/>
        <v>KinesiskUldhaandskrabbe_14_20211207_DL2021011_GlHellerupGym</v>
      </c>
      <c r="J5992" t="str">
        <f t="shared" si="12065"/>
        <v>KinesiskUldhaandskrabbe</v>
      </c>
      <c r="K5992" t="str">
        <f t="shared" si="12066"/>
        <v>eDNA</v>
      </c>
      <c r="L5992" t="str">
        <f t="shared" si="12067"/>
        <v>No Ct</v>
      </c>
      <c r="M5992" t="str">
        <f t="shared" si="12068"/>
        <v/>
      </c>
      <c r="N5992" t="str">
        <f t="shared" si="12069"/>
        <v/>
      </c>
      <c r="O5992" t="str">
        <f t="shared" si="12070"/>
        <v/>
      </c>
    </row>
    <row r="5993" spans="1:24" x14ac:dyDescent="0.25">
      <c r="A5993" t="s">
        <v>289</v>
      </c>
      <c r="B5993" t="s">
        <v>1485</v>
      </c>
      <c r="C5993" t="s">
        <v>20</v>
      </c>
      <c r="D5993" s="6">
        <v>0.1</v>
      </c>
      <c r="E5993" s="6" t="s">
        <v>17</v>
      </c>
      <c r="F5993" t="s">
        <v>1545</v>
      </c>
      <c r="G5993" t="str">
        <f t="shared" si="11999"/>
        <v>DL2021011</v>
      </c>
      <c r="H5993" t="str">
        <f t="shared" si="12063"/>
        <v>14</v>
      </c>
      <c r="I5993" t="str">
        <f t="shared" si="12064"/>
        <v>KinesiskUldhaandskrabbe_14_20211207_DL2021011_GlHellerupGym</v>
      </c>
      <c r="J5993" t="str">
        <f t="shared" si="12065"/>
        <v>KinesiskUldhaandskrabbe</v>
      </c>
      <c r="K5993" t="str">
        <f t="shared" si="12066"/>
        <v>eDNA</v>
      </c>
      <c r="L5993" t="str">
        <f t="shared" si="12067"/>
        <v>No Ct</v>
      </c>
      <c r="M5993" t="str">
        <f t="shared" si="12068"/>
        <v/>
      </c>
      <c r="N5993" t="str">
        <f t="shared" si="12069"/>
        <v/>
      </c>
      <c r="O5993" t="str">
        <f t="shared" si="12070"/>
        <v/>
      </c>
    </row>
    <row r="5994" spans="1:24" x14ac:dyDescent="0.25">
      <c r="A5994" t="s">
        <v>290</v>
      </c>
      <c r="B5994" t="s">
        <v>1486</v>
      </c>
      <c r="C5994" t="s">
        <v>13</v>
      </c>
      <c r="D5994" s="6">
        <v>0.1</v>
      </c>
      <c r="E5994" s="6" t="s">
        <v>17</v>
      </c>
      <c r="F5994" t="s">
        <v>1545</v>
      </c>
      <c r="G5994" t="str">
        <f t="shared" si="11999"/>
        <v>DL2021011</v>
      </c>
      <c r="H5994" t="str">
        <f t="shared" si="12063"/>
        <v>15</v>
      </c>
      <c r="I5994" t="str">
        <f t="shared" si="12064"/>
        <v>NordamerikanskMudderkrabbe_15_20211207_DL2021011_GlHellerupGym</v>
      </c>
      <c r="J5994" t="str">
        <f t="shared" si="12065"/>
        <v>NordamerikanskMudderkrabbe</v>
      </c>
      <c r="K5994" t="str">
        <f t="shared" si="12066"/>
        <v>PosK</v>
      </c>
      <c r="L5994" t="str">
        <f t="shared" si="12067"/>
        <v>No Ct</v>
      </c>
      <c r="M5994">
        <f t="shared" si="12068"/>
        <v>0</v>
      </c>
      <c r="N5994">
        <f t="shared" si="12069"/>
        <v>0</v>
      </c>
      <c r="O5994">
        <f t="shared" si="12070"/>
        <v>0</v>
      </c>
      <c r="Q5994">
        <f t="shared" ref="Q5994" si="12106">IF(L5996="No Ct",0,L5996)</f>
        <v>0</v>
      </c>
      <c r="R5994">
        <f t="shared" ref="R5994" si="12107">IF(L5997="No Ct",0,L5997)</f>
        <v>0</v>
      </c>
      <c r="S5994" t="str">
        <f t="shared" ref="S5994" si="12108">IF(AND(M5994&gt;0,N5994=0),"Valid","Invalid")</f>
        <v>Invalid</v>
      </c>
      <c r="T5994" t="str">
        <f t="shared" ref="T5994" si="12109">IF(OR(Q5994&gt;1,R5994&gt;1),"Present","Absent")</f>
        <v>Absent</v>
      </c>
      <c r="U5994" t="str">
        <f t="shared" ref="U5994" si="12110">IF(OR(AND(Q5994&gt;1,Q5994&lt;41),AND(R5994&gt;1,R5994&lt;41)),"Ct&lt;41","Ct&gt;41")</f>
        <v>Ct&gt;41</v>
      </c>
      <c r="V5994" t="str">
        <f>VLOOKUP(J5994,Datasæt_Analysesystemer!$C$2:$D$68,2,FALSE)</f>
        <v>Nordam. Brakvandskrabbe / mudderkrabbe</v>
      </c>
      <c r="W5994" t="str">
        <f t="shared" ref="W5994" si="12111">MID(F5994,10,9)</f>
        <v>DL2021011</v>
      </c>
      <c r="X5994" t="str">
        <f t="shared" ref="X5994" si="12112">W5994&amp;"_"&amp;V5994&amp;"_"&amp;S5994&amp;"_"&amp;T5994&amp;"_"&amp;U5994</f>
        <v>DL2021011_Nordam. Brakvandskrabbe / mudderkrabbe_Invalid_Absent_Ct&gt;41</v>
      </c>
    </row>
    <row r="5995" spans="1:24" x14ac:dyDescent="0.25">
      <c r="A5995" t="s">
        <v>292</v>
      </c>
      <c r="B5995" t="s">
        <v>1487</v>
      </c>
      <c r="C5995" t="s">
        <v>16</v>
      </c>
      <c r="D5995" s="6">
        <v>0.1</v>
      </c>
      <c r="E5995" s="6" t="s">
        <v>17</v>
      </c>
      <c r="F5995" t="s">
        <v>1545</v>
      </c>
      <c r="G5995" t="str">
        <f t="shared" si="11999"/>
        <v>DL2021011</v>
      </c>
      <c r="H5995" t="str">
        <f t="shared" si="12063"/>
        <v>15</v>
      </c>
      <c r="I5995" t="str">
        <f t="shared" si="12064"/>
        <v>NordamerikanskMudderkrabbe_15_20211207_DL2021011_GlHellerupGym</v>
      </c>
      <c r="J5995" t="str">
        <f t="shared" si="12065"/>
        <v>NordamerikanskMudderkrabbe</v>
      </c>
      <c r="K5995" t="str">
        <f t="shared" si="12066"/>
        <v>NegK</v>
      </c>
      <c r="L5995" t="str">
        <f t="shared" si="12067"/>
        <v>No Ct</v>
      </c>
      <c r="M5995" t="str">
        <f t="shared" si="12068"/>
        <v/>
      </c>
      <c r="N5995" t="str">
        <f t="shared" si="12069"/>
        <v/>
      </c>
      <c r="O5995" t="str">
        <f t="shared" si="12070"/>
        <v/>
      </c>
    </row>
    <row r="5996" spans="1:24" x14ac:dyDescent="0.25">
      <c r="A5996" t="s">
        <v>294</v>
      </c>
      <c r="B5996" t="s">
        <v>1488</v>
      </c>
      <c r="C5996" t="s">
        <v>20</v>
      </c>
      <c r="D5996" s="6">
        <v>0.1</v>
      </c>
      <c r="E5996" s="6" t="s">
        <v>17</v>
      </c>
      <c r="F5996" t="s">
        <v>1545</v>
      </c>
      <c r="G5996" t="str">
        <f t="shared" si="11999"/>
        <v>DL2021011</v>
      </c>
      <c r="H5996" t="str">
        <f t="shared" si="12063"/>
        <v>15</v>
      </c>
      <c r="I5996" t="str">
        <f t="shared" si="12064"/>
        <v>NordamerikanskMudderkrabbe_15_20211207_DL2021011_GlHellerupGym</v>
      </c>
      <c r="J5996" t="str">
        <f t="shared" si="12065"/>
        <v>NordamerikanskMudderkrabbe</v>
      </c>
      <c r="K5996" t="str">
        <f t="shared" si="12066"/>
        <v>eDNA</v>
      </c>
      <c r="L5996" t="str">
        <f t="shared" si="12067"/>
        <v>No Ct</v>
      </c>
      <c r="M5996" t="str">
        <f t="shared" si="12068"/>
        <v/>
      </c>
      <c r="N5996" t="str">
        <f t="shared" si="12069"/>
        <v/>
      </c>
      <c r="O5996" t="str">
        <f t="shared" si="12070"/>
        <v/>
      </c>
    </row>
    <row r="5997" spans="1:24" x14ac:dyDescent="0.25">
      <c r="A5997" t="s">
        <v>296</v>
      </c>
      <c r="B5997" t="s">
        <v>1488</v>
      </c>
      <c r="C5997" t="s">
        <v>20</v>
      </c>
      <c r="D5997" s="6">
        <v>0.1</v>
      </c>
      <c r="E5997" s="6" t="s">
        <v>17</v>
      </c>
      <c r="F5997" t="s">
        <v>1545</v>
      </c>
      <c r="G5997" t="str">
        <f t="shared" si="11999"/>
        <v>DL2021011</v>
      </c>
      <c r="H5997" t="str">
        <f t="shared" si="12063"/>
        <v>15</v>
      </c>
      <c r="I5997" t="str">
        <f t="shared" si="12064"/>
        <v>NordamerikanskMudderkrabbe_15_20211207_DL2021011_GlHellerupGym</v>
      </c>
      <c r="J5997" t="str">
        <f t="shared" si="12065"/>
        <v>NordamerikanskMudderkrabbe</v>
      </c>
      <c r="K5997" t="str">
        <f t="shared" si="12066"/>
        <v>eDNA</v>
      </c>
      <c r="L5997" t="str">
        <f t="shared" si="12067"/>
        <v>No Ct</v>
      </c>
      <c r="M5997" t="str">
        <f t="shared" si="12068"/>
        <v/>
      </c>
      <c r="N5997" t="str">
        <f t="shared" si="12069"/>
        <v/>
      </c>
      <c r="O5997" t="str">
        <f t="shared" si="12070"/>
        <v/>
      </c>
    </row>
    <row r="5998" spans="1:24" x14ac:dyDescent="0.25">
      <c r="A5998" t="s">
        <v>297</v>
      </c>
      <c r="B5998" t="s">
        <v>1489</v>
      </c>
      <c r="C5998" t="s">
        <v>13</v>
      </c>
      <c r="D5998" s="6">
        <v>0.1</v>
      </c>
      <c r="E5998" s="6">
        <v>32.56</v>
      </c>
      <c r="F5998" t="s">
        <v>1545</v>
      </c>
      <c r="G5998" t="str">
        <f t="shared" si="11999"/>
        <v>DL2021011</v>
      </c>
      <c r="H5998" t="str">
        <f t="shared" si="12063"/>
        <v>16</v>
      </c>
      <c r="I5998" t="str">
        <f t="shared" si="12064"/>
        <v>NordamerikanskMudderkrabbe_16_20211207_DL2021011_GlHellerupGym</v>
      </c>
      <c r="J5998" t="str">
        <f t="shared" si="12065"/>
        <v>NordamerikanskMudderkrabbe</v>
      </c>
      <c r="K5998" t="str">
        <f t="shared" si="12066"/>
        <v>PosK</v>
      </c>
      <c r="L5998">
        <f t="shared" si="12067"/>
        <v>32.56</v>
      </c>
      <c r="M5998">
        <f t="shared" si="12068"/>
        <v>32.56</v>
      </c>
      <c r="N5998">
        <f t="shared" si="12069"/>
        <v>0</v>
      </c>
      <c r="O5998">
        <f t="shared" si="12070"/>
        <v>0</v>
      </c>
      <c r="Q5998">
        <f t="shared" ref="Q5998" si="12113">IF(L6000="No Ct",0,L6000)</f>
        <v>0</v>
      </c>
      <c r="R5998">
        <f t="shared" ref="R5998" si="12114">IF(L6001="No Ct",0,L6001)</f>
        <v>0</v>
      </c>
      <c r="S5998" t="str">
        <f t="shared" ref="S5998" si="12115">IF(AND(M5998&gt;0,N5998=0),"Valid","Invalid")</f>
        <v>Valid</v>
      </c>
      <c r="T5998" t="str">
        <f t="shared" ref="T5998" si="12116">IF(OR(Q5998&gt;1,R5998&gt;1),"Present","Absent")</f>
        <v>Absent</v>
      </c>
      <c r="U5998" t="str">
        <f t="shared" ref="U5998" si="12117">IF(OR(AND(Q5998&gt;1,Q5998&lt;41),AND(R5998&gt;1,R5998&lt;41)),"Ct&lt;41","Ct&gt;41")</f>
        <v>Ct&gt;41</v>
      </c>
      <c r="V5998" t="str">
        <f>VLOOKUP(J5998,Datasæt_Analysesystemer!$C$2:$D$68,2,FALSE)</f>
        <v>Nordam. Brakvandskrabbe / mudderkrabbe</v>
      </c>
      <c r="W5998" t="str">
        <f t="shared" ref="W5998" si="12118">MID(F5998,10,9)</f>
        <v>DL2021011</v>
      </c>
      <c r="X5998" t="str">
        <f t="shared" ref="X5998" si="12119">W5998&amp;"_"&amp;V5998&amp;"_"&amp;S5998&amp;"_"&amp;T5998&amp;"_"&amp;U5998</f>
        <v>DL2021011_Nordam. Brakvandskrabbe / mudderkrabbe_Valid_Absent_Ct&gt;41</v>
      </c>
    </row>
    <row r="5999" spans="1:24" x14ac:dyDescent="0.25">
      <c r="A5999" t="s">
        <v>299</v>
      </c>
      <c r="B5999" t="s">
        <v>1490</v>
      </c>
      <c r="C5999" t="s">
        <v>16</v>
      </c>
      <c r="D5999" s="6">
        <v>0.1</v>
      </c>
      <c r="E5999" s="6" t="s">
        <v>17</v>
      </c>
      <c r="F5999" t="s">
        <v>1545</v>
      </c>
      <c r="G5999" t="str">
        <f t="shared" si="11999"/>
        <v>DL2021011</v>
      </c>
      <c r="H5999" t="str">
        <f t="shared" si="12063"/>
        <v>16</v>
      </c>
      <c r="I5999" t="str">
        <f t="shared" si="12064"/>
        <v>NordamerikanskMudderkrabbe_16_20211207_DL2021011_GlHellerupGym</v>
      </c>
      <c r="J5999" t="str">
        <f t="shared" si="12065"/>
        <v>NordamerikanskMudderkrabbe</v>
      </c>
      <c r="K5999" t="str">
        <f t="shared" si="12066"/>
        <v>NegK</v>
      </c>
      <c r="L5999" t="str">
        <f t="shared" si="12067"/>
        <v>No Ct</v>
      </c>
      <c r="M5999" t="str">
        <f t="shared" si="12068"/>
        <v/>
      </c>
      <c r="N5999" t="str">
        <f t="shared" si="12069"/>
        <v/>
      </c>
      <c r="O5999" t="str">
        <f t="shared" si="12070"/>
        <v/>
      </c>
    </row>
    <row r="6000" spans="1:24" x14ac:dyDescent="0.25">
      <c r="A6000" t="s">
        <v>301</v>
      </c>
      <c r="B6000" t="s">
        <v>1491</v>
      </c>
      <c r="C6000" t="s">
        <v>20</v>
      </c>
      <c r="D6000" s="6">
        <v>0.1</v>
      </c>
      <c r="E6000" s="6" t="s">
        <v>17</v>
      </c>
      <c r="F6000" t="s">
        <v>1545</v>
      </c>
      <c r="G6000" t="str">
        <f t="shared" si="11999"/>
        <v>DL2021011</v>
      </c>
      <c r="H6000" t="str">
        <f t="shared" si="12063"/>
        <v>16</v>
      </c>
      <c r="I6000" t="str">
        <f t="shared" si="12064"/>
        <v>NordamerikanskMudderkrabbe_16_20211207_DL2021011_GlHellerupGym</v>
      </c>
      <c r="J6000" t="str">
        <f t="shared" si="12065"/>
        <v>NordamerikanskMudderkrabbe</v>
      </c>
      <c r="K6000" t="str">
        <f t="shared" si="12066"/>
        <v>eDNA</v>
      </c>
      <c r="L6000" t="str">
        <f t="shared" si="12067"/>
        <v>No Ct</v>
      </c>
      <c r="M6000" t="str">
        <f t="shared" si="12068"/>
        <v/>
      </c>
      <c r="N6000" t="str">
        <f t="shared" si="12069"/>
        <v/>
      </c>
      <c r="O6000" t="str">
        <f t="shared" si="12070"/>
        <v/>
      </c>
    </row>
    <row r="6001" spans="1:24" x14ac:dyDescent="0.25">
      <c r="A6001" t="s">
        <v>303</v>
      </c>
      <c r="B6001" t="s">
        <v>1491</v>
      </c>
      <c r="C6001" t="s">
        <v>20</v>
      </c>
      <c r="D6001" s="6">
        <v>0.1</v>
      </c>
      <c r="E6001" s="6" t="s">
        <v>17</v>
      </c>
      <c r="F6001" t="s">
        <v>1545</v>
      </c>
      <c r="G6001" t="str">
        <f t="shared" si="11999"/>
        <v>DL2021011</v>
      </c>
      <c r="H6001" t="str">
        <f t="shared" si="12063"/>
        <v>16</v>
      </c>
      <c r="I6001" t="str">
        <f t="shared" si="12064"/>
        <v>NordamerikanskMudderkrabbe_16_20211207_DL2021011_GlHellerupGym</v>
      </c>
      <c r="J6001" t="str">
        <f t="shared" si="12065"/>
        <v>NordamerikanskMudderkrabbe</v>
      </c>
      <c r="K6001" t="str">
        <f t="shared" si="12066"/>
        <v>eDNA</v>
      </c>
      <c r="L6001" t="str">
        <f t="shared" si="12067"/>
        <v>No Ct</v>
      </c>
      <c r="M6001" t="str">
        <f t="shared" si="12068"/>
        <v/>
      </c>
      <c r="N6001" t="str">
        <f t="shared" si="12069"/>
        <v/>
      </c>
      <c r="O6001" t="str">
        <f t="shared" si="12070"/>
        <v/>
      </c>
    </row>
    <row r="6002" spans="1:24" x14ac:dyDescent="0.25">
      <c r="A6002" t="s">
        <v>304</v>
      </c>
      <c r="B6002" t="s">
        <v>1492</v>
      </c>
      <c r="C6002" t="s">
        <v>13</v>
      </c>
      <c r="D6002" s="6">
        <v>0.1</v>
      </c>
      <c r="E6002" s="6" t="s">
        <v>17</v>
      </c>
      <c r="F6002" t="s">
        <v>1545</v>
      </c>
      <c r="G6002" t="str">
        <f t="shared" ref="G6002:G6065" si="12120">MID(F6002,10,9)</f>
        <v>DL2021011</v>
      </c>
      <c r="H6002" t="str">
        <f t="shared" si="12063"/>
        <v>17</v>
      </c>
      <c r="I6002" t="str">
        <f t="shared" si="12064"/>
        <v>Pukkellaks_17_20211207_DL2021011_GlHellerupGym</v>
      </c>
      <c r="J6002" t="str">
        <f t="shared" si="12065"/>
        <v>Pukkellaks</v>
      </c>
      <c r="K6002" t="str">
        <f t="shared" si="12066"/>
        <v>PosK</v>
      </c>
      <c r="L6002" t="str">
        <f t="shared" si="12067"/>
        <v>No Ct</v>
      </c>
      <c r="M6002">
        <f t="shared" si="12068"/>
        <v>0</v>
      </c>
      <c r="N6002">
        <f t="shared" si="12069"/>
        <v>0</v>
      </c>
      <c r="O6002">
        <f t="shared" si="12070"/>
        <v>0</v>
      </c>
      <c r="Q6002">
        <f t="shared" ref="Q6002" si="12121">IF(L6004="No Ct",0,L6004)</f>
        <v>0</v>
      </c>
      <c r="R6002">
        <f t="shared" ref="R6002" si="12122">IF(L6005="No Ct",0,L6005)</f>
        <v>0</v>
      </c>
      <c r="S6002" t="str">
        <f t="shared" ref="S6002" si="12123">IF(AND(M6002&gt;0,N6002=0),"Valid","Invalid")</f>
        <v>Invalid</v>
      </c>
      <c r="T6002" t="str">
        <f t="shared" ref="T6002" si="12124">IF(OR(Q6002&gt;1,R6002&gt;1),"Present","Absent")</f>
        <v>Absent</v>
      </c>
      <c r="U6002" t="str">
        <f t="shared" ref="U6002" si="12125">IF(OR(AND(Q6002&gt;1,Q6002&lt;41),AND(R6002&gt;1,R6002&lt;41)),"Ct&lt;41","Ct&gt;41")</f>
        <v>Ct&gt;41</v>
      </c>
      <c r="V6002" t="str">
        <f>VLOOKUP(J6002,Datasæt_Analysesystemer!$C$2:$D$68,2,FALSE)</f>
        <v>Pukkellaks</v>
      </c>
      <c r="W6002" t="str">
        <f t="shared" ref="W6002" si="12126">MID(F6002,10,9)</f>
        <v>DL2021011</v>
      </c>
      <c r="X6002" t="str">
        <f t="shared" ref="X6002" si="12127">W6002&amp;"_"&amp;V6002&amp;"_"&amp;S6002&amp;"_"&amp;T6002&amp;"_"&amp;U6002</f>
        <v>DL2021011_Pukkellaks_Invalid_Absent_Ct&gt;41</v>
      </c>
    </row>
    <row r="6003" spans="1:24" x14ac:dyDescent="0.25">
      <c r="A6003" t="s">
        <v>306</v>
      </c>
      <c r="B6003" t="s">
        <v>1493</v>
      </c>
      <c r="C6003" t="s">
        <v>16</v>
      </c>
      <c r="D6003" s="6">
        <v>0.1</v>
      </c>
      <c r="E6003" s="6" t="s">
        <v>17</v>
      </c>
      <c r="F6003" t="s">
        <v>1545</v>
      </c>
      <c r="G6003" t="str">
        <f t="shared" si="12120"/>
        <v>DL2021011</v>
      </c>
      <c r="H6003" t="str">
        <f t="shared" si="12063"/>
        <v>17</v>
      </c>
      <c r="I6003" t="str">
        <f t="shared" si="12064"/>
        <v>Pukkellaks_17_20211207_DL2021011_GlHellerupGym</v>
      </c>
      <c r="J6003" t="str">
        <f t="shared" si="12065"/>
        <v>Pukkellaks</v>
      </c>
      <c r="K6003" t="str">
        <f t="shared" si="12066"/>
        <v>NegK</v>
      </c>
      <c r="L6003" t="str">
        <f t="shared" si="12067"/>
        <v>No Ct</v>
      </c>
      <c r="M6003" t="str">
        <f t="shared" si="12068"/>
        <v/>
      </c>
      <c r="N6003" t="str">
        <f t="shared" si="12069"/>
        <v/>
      </c>
      <c r="O6003" t="str">
        <f t="shared" si="12070"/>
        <v/>
      </c>
    </row>
    <row r="6004" spans="1:24" x14ac:dyDescent="0.25">
      <c r="A6004" t="s">
        <v>308</v>
      </c>
      <c r="B6004" t="s">
        <v>1494</v>
      </c>
      <c r="C6004" t="s">
        <v>20</v>
      </c>
      <c r="D6004" s="6">
        <v>0.1</v>
      </c>
      <c r="E6004" s="6" t="s">
        <v>17</v>
      </c>
      <c r="F6004" t="s">
        <v>1545</v>
      </c>
      <c r="G6004" t="str">
        <f t="shared" si="12120"/>
        <v>DL2021011</v>
      </c>
      <c r="H6004" t="str">
        <f t="shared" si="12063"/>
        <v>17</v>
      </c>
      <c r="I6004" t="str">
        <f t="shared" si="12064"/>
        <v>Pukkellaks_17_20211207_DL2021011_GlHellerupGym</v>
      </c>
      <c r="J6004" t="str">
        <f t="shared" si="12065"/>
        <v>Pukkellaks</v>
      </c>
      <c r="K6004" t="str">
        <f t="shared" si="12066"/>
        <v>eDNA</v>
      </c>
      <c r="L6004" t="str">
        <f t="shared" si="12067"/>
        <v>No Ct</v>
      </c>
      <c r="M6004" t="str">
        <f t="shared" si="12068"/>
        <v/>
      </c>
      <c r="N6004" t="str">
        <f t="shared" si="12069"/>
        <v/>
      </c>
      <c r="O6004" t="str">
        <f t="shared" si="12070"/>
        <v/>
      </c>
    </row>
    <row r="6005" spans="1:24" x14ac:dyDescent="0.25">
      <c r="A6005" t="s">
        <v>310</v>
      </c>
      <c r="B6005" t="s">
        <v>1494</v>
      </c>
      <c r="C6005" t="s">
        <v>20</v>
      </c>
      <c r="D6005" s="6">
        <v>0.1</v>
      </c>
      <c r="E6005" s="6" t="s">
        <v>17</v>
      </c>
      <c r="F6005" t="s">
        <v>1545</v>
      </c>
      <c r="G6005" t="str">
        <f t="shared" si="12120"/>
        <v>DL2021011</v>
      </c>
      <c r="H6005" t="str">
        <f t="shared" si="12063"/>
        <v>17</v>
      </c>
      <c r="I6005" t="str">
        <f t="shared" si="12064"/>
        <v>Pukkellaks_17_20211207_DL2021011_GlHellerupGym</v>
      </c>
      <c r="J6005" t="str">
        <f t="shared" si="12065"/>
        <v>Pukkellaks</v>
      </c>
      <c r="K6005" t="str">
        <f t="shared" si="12066"/>
        <v>eDNA</v>
      </c>
      <c r="L6005" t="str">
        <f t="shared" si="12067"/>
        <v>No Ct</v>
      </c>
      <c r="M6005" t="str">
        <f t="shared" si="12068"/>
        <v/>
      </c>
      <c r="N6005" t="str">
        <f t="shared" si="12069"/>
        <v/>
      </c>
      <c r="O6005" t="str">
        <f t="shared" si="12070"/>
        <v/>
      </c>
    </row>
    <row r="6006" spans="1:24" x14ac:dyDescent="0.25">
      <c r="A6006" t="s">
        <v>311</v>
      </c>
      <c r="B6006" t="s">
        <v>1495</v>
      </c>
      <c r="C6006" t="s">
        <v>13</v>
      </c>
      <c r="D6006" s="6">
        <v>0.1</v>
      </c>
      <c r="E6006" s="6">
        <v>31.07</v>
      </c>
      <c r="F6006" t="s">
        <v>1545</v>
      </c>
      <c r="G6006" t="str">
        <f t="shared" si="12120"/>
        <v>DL2021011</v>
      </c>
      <c r="H6006" t="str">
        <f t="shared" si="12063"/>
        <v>18</v>
      </c>
      <c r="I6006" t="str">
        <f t="shared" si="12064"/>
        <v>Pukkellaks_18_20211207_DL2021011_GlHellerupGym</v>
      </c>
      <c r="J6006" t="str">
        <f t="shared" si="12065"/>
        <v>Pukkellaks</v>
      </c>
      <c r="K6006" t="str">
        <f t="shared" si="12066"/>
        <v>PosK</v>
      </c>
      <c r="L6006">
        <f t="shared" si="12067"/>
        <v>31.07</v>
      </c>
      <c r="M6006">
        <f t="shared" si="12068"/>
        <v>31.07</v>
      </c>
      <c r="N6006">
        <f t="shared" si="12069"/>
        <v>0</v>
      </c>
      <c r="O6006">
        <f t="shared" si="12070"/>
        <v>0</v>
      </c>
      <c r="Q6006">
        <f t="shared" ref="Q6006" si="12128">IF(L6008="No Ct",0,L6008)</f>
        <v>0</v>
      </c>
      <c r="R6006">
        <f t="shared" ref="R6006" si="12129">IF(L6009="No Ct",0,L6009)</f>
        <v>0</v>
      </c>
      <c r="S6006" t="str">
        <f t="shared" ref="S6006" si="12130">IF(AND(M6006&gt;0,N6006=0),"Valid","Invalid")</f>
        <v>Valid</v>
      </c>
      <c r="T6006" t="str">
        <f t="shared" ref="T6006" si="12131">IF(OR(Q6006&gt;1,R6006&gt;1),"Present","Absent")</f>
        <v>Absent</v>
      </c>
      <c r="U6006" t="str">
        <f t="shared" ref="U6006" si="12132">IF(OR(AND(Q6006&gt;1,Q6006&lt;41),AND(R6006&gt;1,R6006&lt;41)),"Ct&lt;41","Ct&gt;41")</f>
        <v>Ct&gt;41</v>
      </c>
      <c r="V6006" t="str">
        <f>VLOOKUP(J6006,Datasæt_Analysesystemer!$C$2:$D$68,2,FALSE)</f>
        <v>Pukkellaks</v>
      </c>
      <c r="W6006" t="str">
        <f t="shared" ref="W6006" si="12133">MID(F6006,10,9)</f>
        <v>DL2021011</v>
      </c>
      <c r="X6006" t="str">
        <f t="shared" ref="X6006" si="12134">W6006&amp;"_"&amp;V6006&amp;"_"&amp;S6006&amp;"_"&amp;T6006&amp;"_"&amp;U6006</f>
        <v>DL2021011_Pukkellaks_Valid_Absent_Ct&gt;41</v>
      </c>
    </row>
    <row r="6007" spans="1:24" x14ac:dyDescent="0.25">
      <c r="A6007" t="s">
        <v>313</v>
      </c>
      <c r="B6007" t="s">
        <v>1496</v>
      </c>
      <c r="C6007" t="s">
        <v>16</v>
      </c>
      <c r="D6007" s="6">
        <v>0.1</v>
      </c>
      <c r="E6007" s="6" t="s">
        <v>17</v>
      </c>
      <c r="F6007" t="s">
        <v>1545</v>
      </c>
      <c r="G6007" t="str">
        <f t="shared" si="12120"/>
        <v>DL2021011</v>
      </c>
      <c r="H6007" t="str">
        <f t="shared" si="12063"/>
        <v>18</v>
      </c>
      <c r="I6007" t="str">
        <f t="shared" si="12064"/>
        <v>Pukkellaks_18_20211207_DL2021011_GlHellerupGym</v>
      </c>
      <c r="J6007" t="str">
        <f t="shared" si="12065"/>
        <v>Pukkellaks</v>
      </c>
      <c r="K6007" t="str">
        <f t="shared" si="12066"/>
        <v>NegK</v>
      </c>
      <c r="L6007" t="str">
        <f t="shared" si="12067"/>
        <v>No Ct</v>
      </c>
      <c r="M6007" t="str">
        <f t="shared" si="12068"/>
        <v/>
      </c>
      <c r="N6007" t="str">
        <f t="shared" si="12069"/>
        <v/>
      </c>
      <c r="O6007" t="str">
        <f t="shared" si="12070"/>
        <v/>
      </c>
    </row>
    <row r="6008" spans="1:24" x14ac:dyDescent="0.25">
      <c r="A6008" t="s">
        <v>315</v>
      </c>
      <c r="B6008" t="s">
        <v>1497</v>
      </c>
      <c r="C6008" t="s">
        <v>20</v>
      </c>
      <c r="D6008" s="6">
        <v>0.1</v>
      </c>
      <c r="E6008" s="6" t="s">
        <v>17</v>
      </c>
      <c r="F6008" t="s">
        <v>1545</v>
      </c>
      <c r="G6008" t="str">
        <f t="shared" si="12120"/>
        <v>DL2021011</v>
      </c>
      <c r="H6008" t="str">
        <f t="shared" si="12063"/>
        <v>18</v>
      </c>
      <c r="I6008" t="str">
        <f t="shared" si="12064"/>
        <v>Pukkellaks_18_20211207_DL2021011_GlHellerupGym</v>
      </c>
      <c r="J6008" t="str">
        <f t="shared" si="12065"/>
        <v>Pukkellaks</v>
      </c>
      <c r="K6008" t="str">
        <f t="shared" si="12066"/>
        <v>eDNA</v>
      </c>
      <c r="L6008" t="str">
        <f t="shared" si="12067"/>
        <v>No Ct</v>
      </c>
      <c r="M6008" t="str">
        <f t="shared" si="12068"/>
        <v/>
      </c>
      <c r="N6008" t="str">
        <f t="shared" si="12069"/>
        <v/>
      </c>
      <c r="O6008" t="str">
        <f t="shared" si="12070"/>
        <v/>
      </c>
    </row>
    <row r="6009" spans="1:24" x14ac:dyDescent="0.25">
      <c r="A6009" t="s">
        <v>317</v>
      </c>
      <c r="B6009" t="s">
        <v>1497</v>
      </c>
      <c r="C6009" t="s">
        <v>20</v>
      </c>
      <c r="D6009" s="6">
        <v>0.1</v>
      </c>
      <c r="E6009" s="6" t="s">
        <v>17</v>
      </c>
      <c r="F6009" t="s">
        <v>1545</v>
      </c>
      <c r="G6009" t="str">
        <f t="shared" si="12120"/>
        <v>DL2021011</v>
      </c>
      <c r="H6009" t="str">
        <f t="shared" si="12063"/>
        <v>18</v>
      </c>
      <c r="I6009" t="str">
        <f t="shared" si="12064"/>
        <v>Pukkellaks_18_20211207_DL2021011_GlHellerupGym</v>
      </c>
      <c r="J6009" t="str">
        <f t="shared" si="12065"/>
        <v>Pukkellaks</v>
      </c>
      <c r="K6009" t="str">
        <f t="shared" si="12066"/>
        <v>eDNA</v>
      </c>
      <c r="L6009" t="str">
        <f t="shared" si="12067"/>
        <v>No Ct</v>
      </c>
      <c r="M6009" t="str">
        <f t="shared" si="12068"/>
        <v/>
      </c>
      <c r="N6009" t="str">
        <f t="shared" si="12069"/>
        <v/>
      </c>
      <c r="O6009" t="str">
        <f t="shared" si="12070"/>
        <v/>
      </c>
    </row>
    <row r="6010" spans="1:24" x14ac:dyDescent="0.25">
      <c r="A6010" t="s">
        <v>318</v>
      </c>
      <c r="B6010" t="s">
        <v>1529</v>
      </c>
      <c r="C6010" t="s">
        <v>13</v>
      </c>
      <c r="D6010" s="6">
        <v>0.1</v>
      </c>
      <c r="E6010" s="6" t="s">
        <v>17</v>
      </c>
      <c r="F6010" t="s">
        <v>1545</v>
      </c>
      <c r="G6010" t="str">
        <f t="shared" si="12120"/>
        <v>DL2021011</v>
      </c>
      <c r="H6010" t="str">
        <f t="shared" si="12063"/>
        <v>19</v>
      </c>
      <c r="I6010" t="str">
        <f t="shared" si="12064"/>
        <v>BlaafinnetTun_19_20211207_DL2021011_GlHellerupGym</v>
      </c>
      <c r="J6010" t="str">
        <f t="shared" si="12065"/>
        <v>BlaafinnetTun</v>
      </c>
      <c r="K6010" t="str">
        <f t="shared" si="12066"/>
        <v>PosK</v>
      </c>
      <c r="L6010" t="str">
        <f t="shared" si="12067"/>
        <v>No Ct</v>
      </c>
      <c r="M6010">
        <f t="shared" si="12068"/>
        <v>0</v>
      </c>
      <c r="N6010">
        <f t="shared" si="12069"/>
        <v>39.43</v>
      </c>
      <c r="O6010">
        <f t="shared" si="12070"/>
        <v>79.739999999999995</v>
      </c>
      <c r="Q6010">
        <f t="shared" ref="Q6010" si="12135">IF(L6012="No Ct",0,L6012)</f>
        <v>40.58</v>
      </c>
      <c r="R6010">
        <f t="shared" ref="R6010" si="12136">IF(L6013="No Ct",0,L6013)</f>
        <v>39.159999999999997</v>
      </c>
      <c r="S6010" t="str">
        <f t="shared" ref="S6010" si="12137">IF(AND(M6010&gt;0,N6010=0),"Valid","Invalid")</f>
        <v>Invalid</v>
      </c>
      <c r="T6010" t="str">
        <f t="shared" ref="T6010" si="12138">IF(OR(Q6010&gt;1,R6010&gt;1),"Present","Absent")</f>
        <v>Present</v>
      </c>
      <c r="U6010" t="str">
        <f t="shared" ref="U6010" si="12139">IF(OR(AND(Q6010&gt;1,Q6010&lt;41),AND(R6010&gt;1,R6010&lt;41)),"Ct&lt;41","Ct&gt;41")</f>
        <v>Ct&lt;41</v>
      </c>
      <c r="V6010" t="str">
        <f>VLOOKUP(J6010,Datasæt_Analysesystemer!$C$2:$D$68,2,FALSE)</f>
        <v>Blåfinnet tun</v>
      </c>
      <c r="W6010" t="str">
        <f t="shared" ref="W6010" si="12140">MID(F6010,10,9)</f>
        <v>DL2021011</v>
      </c>
      <c r="X6010" t="str">
        <f t="shared" ref="X6010" si="12141">W6010&amp;"_"&amp;V6010&amp;"_"&amp;S6010&amp;"_"&amp;T6010&amp;"_"&amp;U6010</f>
        <v>DL2021011_Blåfinnet tun_Invalid_Present_Ct&lt;41</v>
      </c>
    </row>
    <row r="6011" spans="1:24" x14ac:dyDescent="0.25">
      <c r="A6011" t="s">
        <v>320</v>
      </c>
      <c r="B6011" t="s">
        <v>1530</v>
      </c>
      <c r="C6011" t="s">
        <v>16</v>
      </c>
      <c r="D6011" s="6">
        <v>0.1</v>
      </c>
      <c r="E6011" s="6">
        <v>39.43</v>
      </c>
      <c r="F6011" t="s">
        <v>1545</v>
      </c>
      <c r="G6011" t="str">
        <f t="shared" si="12120"/>
        <v>DL2021011</v>
      </c>
      <c r="H6011" t="str">
        <f t="shared" si="12063"/>
        <v>19</v>
      </c>
      <c r="I6011" t="str">
        <f t="shared" si="12064"/>
        <v>BlaafinnetTun_19_20211207_DL2021011_GlHellerupGym</v>
      </c>
      <c r="J6011" t="str">
        <f t="shared" si="12065"/>
        <v>BlaafinnetTun</v>
      </c>
      <c r="K6011" t="str">
        <f t="shared" si="12066"/>
        <v>NegK</v>
      </c>
      <c r="L6011">
        <f t="shared" si="12067"/>
        <v>39.43</v>
      </c>
      <c r="M6011" t="str">
        <f t="shared" si="12068"/>
        <v/>
      </c>
      <c r="N6011" t="str">
        <f t="shared" si="12069"/>
        <v/>
      </c>
      <c r="O6011" t="str">
        <f t="shared" si="12070"/>
        <v/>
      </c>
    </row>
    <row r="6012" spans="1:24" x14ac:dyDescent="0.25">
      <c r="A6012" t="s">
        <v>322</v>
      </c>
      <c r="B6012" t="s">
        <v>1531</v>
      </c>
      <c r="C6012" t="s">
        <v>20</v>
      </c>
      <c r="D6012" s="6">
        <v>0.1</v>
      </c>
      <c r="E6012" s="6">
        <v>40.58</v>
      </c>
      <c r="F6012" t="s">
        <v>1545</v>
      </c>
      <c r="G6012" t="str">
        <f t="shared" si="12120"/>
        <v>DL2021011</v>
      </c>
      <c r="H6012" t="str">
        <f t="shared" si="12063"/>
        <v>19</v>
      </c>
      <c r="I6012" t="str">
        <f t="shared" si="12064"/>
        <v>BlaafinnetTun_19_20211207_DL2021011_GlHellerupGym</v>
      </c>
      <c r="J6012" t="str">
        <f t="shared" si="12065"/>
        <v>BlaafinnetTun</v>
      </c>
      <c r="K6012" t="str">
        <f t="shared" si="12066"/>
        <v>eDNA</v>
      </c>
      <c r="L6012">
        <f t="shared" si="12067"/>
        <v>40.58</v>
      </c>
      <c r="M6012" t="str">
        <f t="shared" si="12068"/>
        <v/>
      </c>
      <c r="N6012" t="str">
        <f t="shared" si="12069"/>
        <v/>
      </c>
      <c r="O6012" t="str">
        <f t="shared" si="12070"/>
        <v/>
      </c>
    </row>
    <row r="6013" spans="1:24" x14ac:dyDescent="0.25">
      <c r="A6013" t="s">
        <v>324</v>
      </c>
      <c r="B6013" t="s">
        <v>1531</v>
      </c>
      <c r="C6013" t="s">
        <v>20</v>
      </c>
      <c r="D6013" s="6">
        <v>0.1</v>
      </c>
      <c r="E6013" s="6">
        <v>39.159999999999997</v>
      </c>
      <c r="F6013" t="s">
        <v>1545</v>
      </c>
      <c r="G6013" t="str">
        <f t="shared" si="12120"/>
        <v>DL2021011</v>
      </c>
      <c r="H6013" t="str">
        <f t="shared" si="12063"/>
        <v>19</v>
      </c>
      <c r="I6013" t="str">
        <f t="shared" si="12064"/>
        <v>BlaafinnetTun_19_20211207_DL2021011_GlHellerupGym</v>
      </c>
      <c r="J6013" t="str">
        <f t="shared" si="12065"/>
        <v>BlaafinnetTun</v>
      </c>
      <c r="K6013" t="str">
        <f t="shared" si="12066"/>
        <v>eDNA</v>
      </c>
      <c r="L6013">
        <f t="shared" si="12067"/>
        <v>39.159999999999997</v>
      </c>
      <c r="M6013" t="str">
        <f t="shared" si="12068"/>
        <v/>
      </c>
      <c r="N6013" t="str">
        <f t="shared" si="12069"/>
        <v/>
      </c>
      <c r="O6013" t="str">
        <f t="shared" si="12070"/>
        <v/>
      </c>
    </row>
    <row r="6014" spans="1:24" x14ac:dyDescent="0.25">
      <c r="A6014" t="s">
        <v>325</v>
      </c>
      <c r="B6014" t="s">
        <v>1532</v>
      </c>
      <c r="C6014" t="s">
        <v>13</v>
      </c>
      <c r="D6014" s="6">
        <v>0.1</v>
      </c>
      <c r="E6014" s="6">
        <v>39.590000000000003</v>
      </c>
      <c r="F6014" t="s">
        <v>1545</v>
      </c>
      <c r="G6014" t="str">
        <f t="shared" si="12120"/>
        <v>DL2021011</v>
      </c>
      <c r="H6014" t="str">
        <f t="shared" si="12063"/>
        <v>20</v>
      </c>
      <c r="I6014" t="str">
        <f t="shared" si="12064"/>
        <v>BlaafinnetTun_20_20211207_DL2021011_GlHellerupGym</v>
      </c>
      <c r="J6014" t="str">
        <f t="shared" si="12065"/>
        <v>BlaafinnetTun</v>
      </c>
      <c r="K6014" t="str">
        <f t="shared" si="12066"/>
        <v>PosK</v>
      </c>
      <c r="L6014">
        <f t="shared" si="12067"/>
        <v>39.590000000000003</v>
      </c>
      <c r="M6014">
        <f t="shared" si="12068"/>
        <v>39.590000000000003</v>
      </c>
      <c r="N6014">
        <f t="shared" si="12069"/>
        <v>0</v>
      </c>
      <c r="O6014">
        <f t="shared" si="12070"/>
        <v>38.729999999999997</v>
      </c>
      <c r="Q6014">
        <f t="shared" ref="Q6014" si="12142">IF(L6016="No Ct",0,L6016)</f>
        <v>38.729999999999997</v>
      </c>
      <c r="R6014">
        <f t="shared" ref="R6014" si="12143">IF(L6017="No Ct",0,L6017)</f>
        <v>0</v>
      </c>
      <c r="S6014" t="str">
        <f t="shared" ref="S6014" si="12144">IF(AND(M6014&gt;0,N6014=0),"Valid","Invalid")</f>
        <v>Valid</v>
      </c>
      <c r="T6014" t="str">
        <f t="shared" ref="T6014" si="12145">IF(OR(Q6014&gt;1,R6014&gt;1),"Present","Absent")</f>
        <v>Present</v>
      </c>
      <c r="U6014" t="str">
        <f t="shared" ref="U6014" si="12146">IF(OR(AND(Q6014&gt;1,Q6014&lt;41),AND(R6014&gt;1,R6014&lt;41)),"Ct&lt;41","Ct&gt;41")</f>
        <v>Ct&lt;41</v>
      </c>
      <c r="V6014" t="str">
        <f>VLOOKUP(J6014,Datasæt_Analysesystemer!$C$2:$D$68,2,FALSE)</f>
        <v>Blåfinnet tun</v>
      </c>
      <c r="W6014" t="str">
        <f t="shared" ref="W6014" si="12147">MID(F6014,10,9)</f>
        <v>DL2021011</v>
      </c>
      <c r="X6014" t="str">
        <f t="shared" ref="X6014" si="12148">W6014&amp;"_"&amp;V6014&amp;"_"&amp;S6014&amp;"_"&amp;T6014&amp;"_"&amp;U6014</f>
        <v>DL2021011_Blåfinnet tun_Valid_Present_Ct&lt;41</v>
      </c>
    </row>
    <row r="6015" spans="1:24" x14ac:dyDescent="0.25">
      <c r="A6015" t="s">
        <v>327</v>
      </c>
      <c r="B6015" t="s">
        <v>1533</v>
      </c>
      <c r="C6015" t="s">
        <v>16</v>
      </c>
      <c r="D6015" s="6">
        <v>0.1</v>
      </c>
      <c r="E6015" s="6" t="s">
        <v>17</v>
      </c>
      <c r="F6015" t="s">
        <v>1545</v>
      </c>
      <c r="G6015" t="str">
        <f t="shared" si="12120"/>
        <v>DL2021011</v>
      </c>
      <c r="H6015" t="str">
        <f t="shared" si="12063"/>
        <v>20</v>
      </c>
      <c r="I6015" t="str">
        <f t="shared" si="12064"/>
        <v>BlaafinnetTun_20_20211207_DL2021011_GlHellerupGym</v>
      </c>
      <c r="J6015" t="str">
        <f t="shared" si="12065"/>
        <v>BlaafinnetTun</v>
      </c>
      <c r="K6015" t="str">
        <f t="shared" si="12066"/>
        <v>NegK</v>
      </c>
      <c r="L6015" t="str">
        <f t="shared" si="12067"/>
        <v>No Ct</v>
      </c>
      <c r="M6015" t="str">
        <f t="shared" si="12068"/>
        <v/>
      </c>
      <c r="N6015" t="str">
        <f t="shared" si="12069"/>
        <v/>
      </c>
      <c r="O6015" t="str">
        <f t="shared" si="12070"/>
        <v/>
      </c>
    </row>
    <row r="6016" spans="1:24" x14ac:dyDescent="0.25">
      <c r="A6016" t="s">
        <v>329</v>
      </c>
      <c r="B6016" t="s">
        <v>1534</v>
      </c>
      <c r="C6016" t="s">
        <v>20</v>
      </c>
      <c r="D6016" s="6">
        <v>0.1</v>
      </c>
      <c r="E6016" s="6">
        <v>38.729999999999997</v>
      </c>
      <c r="F6016" t="s">
        <v>1545</v>
      </c>
      <c r="G6016" t="str">
        <f t="shared" si="12120"/>
        <v>DL2021011</v>
      </c>
      <c r="H6016" t="str">
        <f t="shared" si="12063"/>
        <v>20</v>
      </c>
      <c r="I6016" t="str">
        <f t="shared" si="12064"/>
        <v>BlaafinnetTun_20_20211207_DL2021011_GlHellerupGym</v>
      </c>
      <c r="J6016" t="str">
        <f t="shared" si="12065"/>
        <v>BlaafinnetTun</v>
      </c>
      <c r="K6016" t="str">
        <f t="shared" si="12066"/>
        <v>eDNA</v>
      </c>
      <c r="L6016">
        <f t="shared" si="12067"/>
        <v>38.729999999999997</v>
      </c>
      <c r="M6016" t="str">
        <f t="shared" si="12068"/>
        <v/>
      </c>
      <c r="N6016" t="str">
        <f t="shared" si="12069"/>
        <v/>
      </c>
      <c r="O6016" t="str">
        <f t="shared" si="12070"/>
        <v/>
      </c>
    </row>
    <row r="6017" spans="1:24" x14ac:dyDescent="0.25">
      <c r="A6017" t="s">
        <v>331</v>
      </c>
      <c r="B6017" t="s">
        <v>1534</v>
      </c>
      <c r="C6017" t="s">
        <v>20</v>
      </c>
      <c r="D6017" s="6">
        <v>0.1</v>
      </c>
      <c r="E6017" s="6" t="s">
        <v>17</v>
      </c>
      <c r="F6017" t="s">
        <v>1545</v>
      </c>
      <c r="G6017" t="str">
        <f t="shared" si="12120"/>
        <v>DL2021011</v>
      </c>
      <c r="H6017" t="str">
        <f t="shared" si="12063"/>
        <v>20</v>
      </c>
      <c r="I6017" t="str">
        <f t="shared" si="12064"/>
        <v>BlaafinnetTun_20_20211207_DL2021011_GlHellerupGym</v>
      </c>
      <c r="J6017" t="str">
        <f t="shared" si="12065"/>
        <v>BlaafinnetTun</v>
      </c>
      <c r="K6017" t="str">
        <f t="shared" si="12066"/>
        <v>eDNA</v>
      </c>
      <c r="L6017" t="str">
        <f t="shared" si="12067"/>
        <v>No Ct</v>
      </c>
      <c r="M6017" t="str">
        <f t="shared" si="12068"/>
        <v/>
      </c>
      <c r="N6017" t="str">
        <f t="shared" si="12069"/>
        <v/>
      </c>
      <c r="O6017" t="str">
        <f t="shared" si="12070"/>
        <v/>
      </c>
    </row>
    <row r="6018" spans="1:24" x14ac:dyDescent="0.25">
      <c r="A6018" t="s">
        <v>390</v>
      </c>
      <c r="B6018" t="s">
        <v>1504</v>
      </c>
      <c r="C6018" t="s">
        <v>13</v>
      </c>
      <c r="D6018" s="6">
        <v>0.1</v>
      </c>
      <c r="E6018" s="6">
        <v>32.020000000000003</v>
      </c>
      <c r="F6018" t="s">
        <v>1545</v>
      </c>
      <c r="G6018" t="str">
        <f t="shared" si="12120"/>
        <v>DL2021011</v>
      </c>
      <c r="H6018" t="str">
        <f t="shared" si="12063"/>
        <v>21</v>
      </c>
      <c r="I6018" t="str">
        <f t="shared" si="12064"/>
        <v>Stillehavsoesters_21_20211207_DL2021011_GlHellerupGym</v>
      </c>
      <c r="J6018" t="str">
        <f t="shared" si="12065"/>
        <v>Stillehavsoesters</v>
      </c>
      <c r="K6018" t="str">
        <f t="shared" si="12066"/>
        <v>PosK</v>
      </c>
      <c r="L6018">
        <f t="shared" si="12067"/>
        <v>32.020000000000003</v>
      </c>
      <c r="M6018">
        <f t="shared" si="12068"/>
        <v>32.020000000000003</v>
      </c>
      <c r="N6018">
        <f t="shared" si="12069"/>
        <v>0</v>
      </c>
      <c r="O6018">
        <f t="shared" si="12070"/>
        <v>0</v>
      </c>
      <c r="Q6018">
        <f t="shared" ref="Q6018" si="12149">IF(L6020="No Ct",0,L6020)</f>
        <v>0</v>
      </c>
      <c r="R6018">
        <f t="shared" ref="R6018" si="12150">IF(L6021="No Ct",0,L6021)</f>
        <v>0</v>
      </c>
      <c r="S6018" t="str">
        <f t="shared" ref="S6018" si="12151">IF(AND(M6018&gt;0,N6018=0),"Valid","Invalid")</f>
        <v>Valid</v>
      </c>
      <c r="T6018" t="str">
        <f t="shared" ref="T6018" si="12152">IF(OR(Q6018&gt;1,R6018&gt;1),"Present","Absent")</f>
        <v>Absent</v>
      </c>
      <c r="U6018" t="str">
        <f t="shared" ref="U6018" si="12153">IF(OR(AND(Q6018&gt;1,Q6018&lt;41),AND(R6018&gt;1,R6018&lt;41)),"Ct&lt;41","Ct&gt;41")</f>
        <v>Ct&gt;41</v>
      </c>
      <c r="V6018" t="str">
        <f>VLOOKUP(J6018,Datasæt_Analysesystemer!$C$2:$D$68,2,FALSE)</f>
        <v>Stillehavsøsters</v>
      </c>
      <c r="W6018" t="str">
        <f t="shared" ref="W6018" si="12154">MID(F6018,10,9)</f>
        <v>DL2021011</v>
      </c>
      <c r="X6018" t="str">
        <f t="shared" ref="X6018" si="12155">W6018&amp;"_"&amp;V6018&amp;"_"&amp;S6018&amp;"_"&amp;T6018&amp;"_"&amp;U6018</f>
        <v>DL2021011_Stillehavsøsters_Valid_Absent_Ct&gt;41</v>
      </c>
    </row>
    <row r="6019" spans="1:24" x14ac:dyDescent="0.25">
      <c r="A6019" t="s">
        <v>392</v>
      </c>
      <c r="B6019" t="s">
        <v>1505</v>
      </c>
      <c r="C6019" t="s">
        <v>16</v>
      </c>
      <c r="D6019" s="6">
        <v>0.1</v>
      </c>
      <c r="E6019" s="6" t="s">
        <v>17</v>
      </c>
      <c r="F6019" t="s">
        <v>1545</v>
      </c>
      <c r="G6019" t="str">
        <f t="shared" si="12120"/>
        <v>DL2021011</v>
      </c>
      <c r="H6019" t="str">
        <f t="shared" si="12063"/>
        <v>21</v>
      </c>
      <c r="I6019" t="str">
        <f t="shared" si="12064"/>
        <v>Stillehavsoesters_21_20211207_DL2021011_GlHellerupGym</v>
      </c>
      <c r="J6019" t="str">
        <f t="shared" si="12065"/>
        <v>Stillehavsoesters</v>
      </c>
      <c r="K6019" t="str">
        <f t="shared" si="12066"/>
        <v>NegK</v>
      </c>
      <c r="L6019" t="str">
        <f t="shared" si="12067"/>
        <v>No Ct</v>
      </c>
      <c r="M6019" t="str">
        <f t="shared" si="12068"/>
        <v/>
      </c>
      <c r="N6019" t="str">
        <f t="shared" si="12069"/>
        <v/>
      </c>
      <c r="O6019" t="str">
        <f t="shared" si="12070"/>
        <v/>
      </c>
    </row>
    <row r="6020" spans="1:24" x14ac:dyDescent="0.25">
      <c r="A6020" t="s">
        <v>394</v>
      </c>
      <c r="B6020" t="s">
        <v>1506</v>
      </c>
      <c r="C6020" t="s">
        <v>20</v>
      </c>
      <c r="D6020" s="6">
        <v>0.1</v>
      </c>
      <c r="E6020" s="6" t="s">
        <v>17</v>
      </c>
      <c r="F6020" t="s">
        <v>1545</v>
      </c>
      <c r="G6020" t="str">
        <f t="shared" si="12120"/>
        <v>DL2021011</v>
      </c>
      <c r="H6020" t="str">
        <f t="shared" si="12063"/>
        <v>21</v>
      </c>
      <c r="I6020" t="str">
        <f t="shared" si="12064"/>
        <v>Stillehavsoesters_21_20211207_DL2021011_GlHellerupGym</v>
      </c>
      <c r="J6020" t="str">
        <f t="shared" si="12065"/>
        <v>Stillehavsoesters</v>
      </c>
      <c r="K6020" t="str">
        <f t="shared" si="12066"/>
        <v>eDNA</v>
      </c>
      <c r="L6020" t="str">
        <f t="shared" si="12067"/>
        <v>No Ct</v>
      </c>
      <c r="M6020" t="str">
        <f t="shared" si="12068"/>
        <v/>
      </c>
      <c r="N6020" t="str">
        <f t="shared" si="12069"/>
        <v/>
      </c>
      <c r="O6020" t="str">
        <f t="shared" si="12070"/>
        <v/>
      </c>
    </row>
    <row r="6021" spans="1:24" x14ac:dyDescent="0.25">
      <c r="A6021" t="s">
        <v>396</v>
      </c>
      <c r="B6021" t="s">
        <v>1506</v>
      </c>
      <c r="C6021" t="s">
        <v>20</v>
      </c>
      <c r="D6021" s="6">
        <v>0.1</v>
      </c>
      <c r="E6021" s="6" t="s">
        <v>17</v>
      </c>
      <c r="F6021" t="s">
        <v>1545</v>
      </c>
      <c r="G6021" t="str">
        <f t="shared" si="12120"/>
        <v>DL2021011</v>
      </c>
      <c r="H6021" t="str">
        <f t="shared" si="12063"/>
        <v>21</v>
      </c>
      <c r="I6021" t="str">
        <f t="shared" si="12064"/>
        <v>Stillehavsoesters_21_20211207_DL2021011_GlHellerupGym</v>
      </c>
      <c r="J6021" t="str">
        <f t="shared" si="12065"/>
        <v>Stillehavsoesters</v>
      </c>
      <c r="K6021" t="str">
        <f t="shared" si="12066"/>
        <v>eDNA</v>
      </c>
      <c r="L6021" t="str">
        <f t="shared" si="12067"/>
        <v>No Ct</v>
      </c>
      <c r="M6021" t="str">
        <f t="shared" si="12068"/>
        <v/>
      </c>
      <c r="N6021" t="str">
        <f t="shared" si="12069"/>
        <v/>
      </c>
      <c r="O6021" t="str">
        <f t="shared" si="12070"/>
        <v/>
      </c>
    </row>
    <row r="6022" spans="1:24" x14ac:dyDescent="0.25">
      <c r="A6022" t="s">
        <v>397</v>
      </c>
      <c r="B6022" t="s">
        <v>1507</v>
      </c>
      <c r="C6022" t="s">
        <v>13</v>
      </c>
      <c r="D6022" s="6">
        <v>0.1</v>
      </c>
      <c r="E6022" s="6" t="s">
        <v>17</v>
      </c>
      <c r="F6022" t="s">
        <v>1545</v>
      </c>
      <c r="G6022" t="str">
        <f t="shared" si="12120"/>
        <v>DL2021011</v>
      </c>
      <c r="H6022" t="str">
        <f t="shared" si="12063"/>
        <v>22</v>
      </c>
      <c r="I6022" t="str">
        <f t="shared" si="12064"/>
        <v>Stillehavsoesters_22_20211207_DL2021011_GlHellerupGym</v>
      </c>
      <c r="J6022" t="str">
        <f t="shared" si="12065"/>
        <v>Stillehavsoesters</v>
      </c>
      <c r="K6022" t="str">
        <f t="shared" si="12066"/>
        <v>PosK</v>
      </c>
      <c r="L6022" t="str">
        <f t="shared" si="12067"/>
        <v>No Ct</v>
      </c>
      <c r="M6022">
        <f t="shared" si="12068"/>
        <v>0</v>
      </c>
      <c r="N6022">
        <f t="shared" si="12069"/>
        <v>0</v>
      </c>
      <c r="O6022">
        <f t="shared" si="12070"/>
        <v>0</v>
      </c>
      <c r="Q6022">
        <f t="shared" ref="Q6022" si="12156">IF(L6024="No Ct",0,L6024)</f>
        <v>0</v>
      </c>
      <c r="R6022">
        <f t="shared" ref="R6022" si="12157">IF(L6025="No Ct",0,L6025)</f>
        <v>0</v>
      </c>
      <c r="S6022" t="str">
        <f t="shared" ref="S6022" si="12158">IF(AND(M6022&gt;0,N6022=0),"Valid","Invalid")</f>
        <v>Invalid</v>
      </c>
      <c r="T6022" t="str">
        <f t="shared" ref="T6022" si="12159">IF(OR(Q6022&gt;1,R6022&gt;1),"Present","Absent")</f>
        <v>Absent</v>
      </c>
      <c r="U6022" t="str">
        <f t="shared" ref="U6022" si="12160">IF(OR(AND(Q6022&gt;1,Q6022&lt;41),AND(R6022&gt;1,R6022&lt;41)),"Ct&lt;41","Ct&gt;41")</f>
        <v>Ct&gt;41</v>
      </c>
      <c r="V6022" t="str">
        <f>VLOOKUP(J6022,Datasæt_Analysesystemer!$C$2:$D$68,2,FALSE)</f>
        <v>Stillehavsøsters</v>
      </c>
      <c r="W6022" t="str">
        <f t="shared" ref="W6022" si="12161">MID(F6022,10,9)</f>
        <v>DL2021011</v>
      </c>
      <c r="X6022" t="str">
        <f t="shared" ref="X6022" si="12162">W6022&amp;"_"&amp;V6022&amp;"_"&amp;S6022&amp;"_"&amp;T6022&amp;"_"&amp;U6022</f>
        <v>DL2021011_Stillehavsøsters_Invalid_Absent_Ct&gt;41</v>
      </c>
    </row>
    <row r="6023" spans="1:24" x14ac:dyDescent="0.25">
      <c r="A6023" t="s">
        <v>399</v>
      </c>
      <c r="B6023" t="s">
        <v>1508</v>
      </c>
      <c r="C6023" t="s">
        <v>16</v>
      </c>
      <c r="D6023" s="6">
        <v>0.1</v>
      </c>
      <c r="E6023" s="6" t="s">
        <v>17</v>
      </c>
      <c r="F6023" t="s">
        <v>1545</v>
      </c>
      <c r="G6023" t="str">
        <f t="shared" si="12120"/>
        <v>DL2021011</v>
      </c>
      <c r="H6023" t="str">
        <f t="shared" si="12063"/>
        <v>22</v>
      </c>
      <c r="I6023" t="str">
        <f t="shared" si="12064"/>
        <v>Stillehavsoesters_22_20211207_DL2021011_GlHellerupGym</v>
      </c>
      <c r="J6023" t="str">
        <f t="shared" si="12065"/>
        <v>Stillehavsoesters</v>
      </c>
      <c r="K6023" t="str">
        <f t="shared" si="12066"/>
        <v>NegK</v>
      </c>
      <c r="L6023" t="str">
        <f t="shared" si="12067"/>
        <v>No Ct</v>
      </c>
      <c r="M6023" t="str">
        <f t="shared" si="12068"/>
        <v/>
      </c>
      <c r="N6023" t="str">
        <f t="shared" si="12069"/>
        <v/>
      </c>
      <c r="O6023" t="str">
        <f t="shared" si="12070"/>
        <v/>
      </c>
    </row>
    <row r="6024" spans="1:24" x14ac:dyDescent="0.25">
      <c r="A6024" t="s">
        <v>401</v>
      </c>
      <c r="B6024" t="s">
        <v>1509</v>
      </c>
      <c r="C6024" t="s">
        <v>20</v>
      </c>
      <c r="D6024" s="6">
        <v>0.1</v>
      </c>
      <c r="E6024" s="6" t="s">
        <v>17</v>
      </c>
      <c r="F6024" t="s">
        <v>1545</v>
      </c>
      <c r="G6024" t="str">
        <f t="shared" si="12120"/>
        <v>DL2021011</v>
      </c>
      <c r="H6024" t="str">
        <f t="shared" si="12063"/>
        <v>22</v>
      </c>
      <c r="I6024" t="str">
        <f t="shared" si="12064"/>
        <v>Stillehavsoesters_22_20211207_DL2021011_GlHellerupGym</v>
      </c>
      <c r="J6024" t="str">
        <f t="shared" si="12065"/>
        <v>Stillehavsoesters</v>
      </c>
      <c r="K6024" t="str">
        <f t="shared" si="12066"/>
        <v>eDNA</v>
      </c>
      <c r="L6024" t="str">
        <f t="shared" si="12067"/>
        <v>No Ct</v>
      </c>
      <c r="M6024" t="str">
        <f t="shared" si="12068"/>
        <v/>
      </c>
      <c r="N6024" t="str">
        <f t="shared" si="12069"/>
        <v/>
      </c>
      <c r="O6024" t="str">
        <f t="shared" si="12070"/>
        <v/>
      </c>
    </row>
    <row r="6025" spans="1:24" x14ac:dyDescent="0.25">
      <c r="A6025" t="s">
        <v>403</v>
      </c>
      <c r="B6025" t="s">
        <v>1509</v>
      </c>
      <c r="C6025" t="s">
        <v>20</v>
      </c>
      <c r="D6025" s="6">
        <v>0.1</v>
      </c>
      <c r="E6025" s="6" t="s">
        <v>17</v>
      </c>
      <c r="F6025" t="s">
        <v>1545</v>
      </c>
      <c r="G6025" t="str">
        <f t="shared" si="12120"/>
        <v>DL2021011</v>
      </c>
      <c r="H6025" t="str">
        <f t="shared" si="12063"/>
        <v>22</v>
      </c>
      <c r="I6025" t="str">
        <f t="shared" si="12064"/>
        <v>Stillehavsoesters_22_20211207_DL2021011_GlHellerupGym</v>
      </c>
      <c r="J6025" t="str">
        <f t="shared" si="12065"/>
        <v>Stillehavsoesters</v>
      </c>
      <c r="K6025" t="str">
        <f t="shared" si="12066"/>
        <v>eDNA</v>
      </c>
      <c r="L6025" t="str">
        <f t="shared" si="12067"/>
        <v>No Ct</v>
      </c>
      <c r="M6025" t="str">
        <f t="shared" si="12068"/>
        <v/>
      </c>
      <c r="N6025" t="str">
        <f t="shared" si="12069"/>
        <v/>
      </c>
      <c r="O6025" t="str">
        <f t="shared" si="12070"/>
        <v/>
      </c>
    </row>
    <row r="6026" spans="1:24" x14ac:dyDescent="0.25">
      <c r="A6026" t="s">
        <v>404</v>
      </c>
      <c r="B6026" t="s">
        <v>692</v>
      </c>
      <c r="C6026" t="s">
        <v>13</v>
      </c>
      <c r="D6026" s="6">
        <v>0.1</v>
      </c>
      <c r="E6026" s="6" t="s">
        <v>17</v>
      </c>
      <c r="F6026" t="s">
        <v>1545</v>
      </c>
      <c r="G6026" t="str">
        <f t="shared" si="12120"/>
        <v>DL2021011</v>
      </c>
      <c r="H6026" t="str">
        <f t="shared" si="12063"/>
        <v>23</v>
      </c>
      <c r="I6026" t="str">
        <f t="shared" si="12064"/>
        <v>SortmundetKutling_23_20211207_DL2021011_GlHellerupGym</v>
      </c>
      <c r="J6026" t="str">
        <f t="shared" si="12065"/>
        <v>SortmundetKutling</v>
      </c>
      <c r="K6026" t="str">
        <f t="shared" si="12066"/>
        <v>PosK</v>
      </c>
      <c r="L6026" t="str">
        <f t="shared" si="12067"/>
        <v>No Ct</v>
      </c>
      <c r="M6026">
        <f t="shared" si="12068"/>
        <v>0</v>
      </c>
      <c r="N6026">
        <f t="shared" si="12069"/>
        <v>0</v>
      </c>
      <c r="O6026">
        <f t="shared" si="12070"/>
        <v>23.55</v>
      </c>
      <c r="Q6026">
        <f t="shared" ref="Q6026" si="12163">IF(L6028="No Ct",0,L6028)</f>
        <v>23.55</v>
      </c>
      <c r="R6026">
        <f t="shared" ref="R6026" si="12164">IF(L6029="No Ct",0,L6029)</f>
        <v>0</v>
      </c>
      <c r="S6026" t="str">
        <f t="shared" ref="S6026" si="12165">IF(AND(M6026&gt;0,N6026=0),"Valid","Invalid")</f>
        <v>Invalid</v>
      </c>
      <c r="T6026" t="str">
        <f t="shared" ref="T6026" si="12166">IF(OR(Q6026&gt;1,R6026&gt;1),"Present","Absent")</f>
        <v>Present</v>
      </c>
      <c r="U6026" t="str">
        <f t="shared" ref="U6026" si="12167">IF(OR(AND(Q6026&gt;1,Q6026&lt;41),AND(R6026&gt;1,R6026&lt;41)),"Ct&lt;41","Ct&gt;41")</f>
        <v>Ct&lt;41</v>
      </c>
      <c r="V6026" t="str">
        <f>VLOOKUP(J6026,Datasæt_Analysesystemer!$C$2:$D$68,2,FALSE)</f>
        <v>Sortmundet kutling</v>
      </c>
      <c r="W6026" t="str">
        <f t="shared" ref="W6026" si="12168">MID(F6026,10,9)</f>
        <v>DL2021011</v>
      </c>
      <c r="X6026" t="str">
        <f t="shared" ref="X6026" si="12169">W6026&amp;"_"&amp;V6026&amp;"_"&amp;S6026&amp;"_"&amp;T6026&amp;"_"&amp;U6026</f>
        <v>DL2021011_Sortmundet kutling_Invalid_Present_Ct&lt;41</v>
      </c>
    </row>
    <row r="6027" spans="1:24" x14ac:dyDescent="0.25">
      <c r="A6027" t="s">
        <v>406</v>
      </c>
      <c r="B6027" t="s">
        <v>693</v>
      </c>
      <c r="C6027" t="s">
        <v>16</v>
      </c>
      <c r="D6027" s="6">
        <v>0.1</v>
      </c>
      <c r="E6027" s="6" t="s">
        <v>17</v>
      </c>
      <c r="F6027" t="s">
        <v>1545</v>
      </c>
      <c r="G6027" t="str">
        <f t="shared" si="12120"/>
        <v>DL2021011</v>
      </c>
      <c r="H6027" t="str">
        <f t="shared" si="12063"/>
        <v>23</v>
      </c>
      <c r="I6027" t="str">
        <f t="shared" si="12064"/>
        <v>SortmundetKutling_23_20211207_DL2021011_GlHellerupGym</v>
      </c>
      <c r="J6027" t="str">
        <f t="shared" si="12065"/>
        <v>SortmundetKutling</v>
      </c>
      <c r="K6027" t="str">
        <f t="shared" si="12066"/>
        <v>NegK</v>
      </c>
      <c r="L6027" t="str">
        <f t="shared" si="12067"/>
        <v>No Ct</v>
      </c>
      <c r="M6027" t="str">
        <f t="shared" si="12068"/>
        <v/>
      </c>
      <c r="N6027" t="str">
        <f t="shared" si="12069"/>
        <v/>
      </c>
      <c r="O6027" t="str">
        <f t="shared" si="12070"/>
        <v/>
      </c>
    </row>
    <row r="6028" spans="1:24" x14ac:dyDescent="0.25">
      <c r="A6028" t="s">
        <v>408</v>
      </c>
      <c r="B6028" t="s">
        <v>694</v>
      </c>
      <c r="C6028" t="s">
        <v>20</v>
      </c>
      <c r="D6028" s="6">
        <v>0.1</v>
      </c>
      <c r="E6028" s="6">
        <v>23.55</v>
      </c>
      <c r="F6028" t="s">
        <v>1545</v>
      </c>
      <c r="G6028" t="str">
        <f t="shared" si="12120"/>
        <v>DL2021011</v>
      </c>
      <c r="H6028" t="str">
        <f t="shared" si="12063"/>
        <v>23</v>
      </c>
      <c r="I6028" t="str">
        <f t="shared" si="12064"/>
        <v>SortmundetKutling_23_20211207_DL2021011_GlHellerupGym</v>
      </c>
      <c r="J6028" t="str">
        <f t="shared" si="12065"/>
        <v>SortmundetKutling</v>
      </c>
      <c r="K6028" t="str">
        <f t="shared" si="12066"/>
        <v>eDNA</v>
      </c>
      <c r="L6028">
        <f t="shared" si="12067"/>
        <v>23.55</v>
      </c>
      <c r="M6028" t="str">
        <f t="shared" si="12068"/>
        <v/>
      </c>
      <c r="N6028" t="str">
        <f t="shared" si="12069"/>
        <v/>
      </c>
      <c r="O6028" t="str">
        <f t="shared" si="12070"/>
        <v/>
      </c>
    </row>
    <row r="6029" spans="1:24" x14ac:dyDescent="0.25">
      <c r="A6029" t="s">
        <v>410</v>
      </c>
      <c r="B6029" t="s">
        <v>694</v>
      </c>
      <c r="C6029" t="s">
        <v>20</v>
      </c>
      <c r="D6029" s="6">
        <v>0.1</v>
      </c>
      <c r="E6029" s="6" t="s">
        <v>17</v>
      </c>
      <c r="F6029" t="s">
        <v>1545</v>
      </c>
      <c r="G6029" t="str">
        <f t="shared" si="12120"/>
        <v>DL2021011</v>
      </c>
      <c r="H6029" t="str">
        <f t="shared" si="12063"/>
        <v>23</v>
      </c>
      <c r="I6029" t="str">
        <f t="shared" si="12064"/>
        <v>SortmundetKutling_23_20211207_DL2021011_GlHellerupGym</v>
      </c>
      <c r="J6029" t="str">
        <f t="shared" si="12065"/>
        <v>SortmundetKutling</v>
      </c>
      <c r="K6029" t="str">
        <f t="shared" si="12066"/>
        <v>eDNA</v>
      </c>
      <c r="L6029" t="str">
        <f t="shared" si="12067"/>
        <v>No Ct</v>
      </c>
      <c r="M6029" t="str">
        <f t="shared" si="12068"/>
        <v/>
      </c>
      <c r="N6029" t="str">
        <f t="shared" si="12069"/>
        <v/>
      </c>
      <c r="O6029" t="str">
        <f t="shared" si="12070"/>
        <v/>
      </c>
    </row>
    <row r="6030" spans="1:24" x14ac:dyDescent="0.25">
      <c r="A6030" t="s">
        <v>411</v>
      </c>
      <c r="B6030" t="s">
        <v>695</v>
      </c>
      <c r="C6030" t="s">
        <v>13</v>
      </c>
      <c r="D6030" s="6">
        <v>0.1</v>
      </c>
      <c r="E6030" s="6">
        <v>22.81</v>
      </c>
      <c r="F6030" t="s">
        <v>1545</v>
      </c>
      <c r="G6030" t="str">
        <f t="shared" si="12120"/>
        <v>DL2021011</v>
      </c>
      <c r="H6030" t="str">
        <f t="shared" si="12063"/>
        <v>24</v>
      </c>
      <c r="I6030" t="str">
        <f t="shared" si="12064"/>
        <v>SortmundetKutling_24_20211207_DL2021011_GlHellerupGym</v>
      </c>
      <c r="J6030" t="str">
        <f t="shared" si="12065"/>
        <v>SortmundetKutling</v>
      </c>
      <c r="K6030" t="str">
        <f t="shared" si="12066"/>
        <v>PosK</v>
      </c>
      <c r="L6030">
        <f t="shared" si="12067"/>
        <v>22.81</v>
      </c>
      <c r="M6030">
        <f t="shared" si="12068"/>
        <v>22.81</v>
      </c>
      <c r="N6030">
        <f t="shared" si="12069"/>
        <v>26.44</v>
      </c>
      <c r="O6030">
        <f t="shared" si="12070"/>
        <v>0</v>
      </c>
      <c r="Q6030">
        <f t="shared" ref="Q6030" si="12170">IF(L6032="No Ct",0,L6032)</f>
        <v>0</v>
      </c>
      <c r="R6030">
        <f t="shared" ref="R6030" si="12171">IF(L6033="No Ct",0,L6033)</f>
        <v>0</v>
      </c>
      <c r="S6030" t="str">
        <f t="shared" ref="S6030" si="12172">IF(AND(M6030&gt;0,N6030=0),"Valid","Invalid")</f>
        <v>Invalid</v>
      </c>
      <c r="T6030" t="str">
        <f t="shared" ref="T6030" si="12173">IF(OR(Q6030&gt;1,R6030&gt;1),"Present","Absent")</f>
        <v>Absent</v>
      </c>
      <c r="U6030" t="str">
        <f t="shared" ref="U6030" si="12174">IF(OR(AND(Q6030&gt;1,Q6030&lt;41),AND(R6030&gt;1,R6030&lt;41)),"Ct&lt;41","Ct&gt;41")</f>
        <v>Ct&gt;41</v>
      </c>
      <c r="V6030" t="str">
        <f>VLOOKUP(J6030,Datasæt_Analysesystemer!$C$2:$D$68,2,FALSE)</f>
        <v>Sortmundet kutling</v>
      </c>
      <c r="W6030" t="str">
        <f t="shared" ref="W6030" si="12175">MID(F6030,10,9)</f>
        <v>DL2021011</v>
      </c>
      <c r="X6030" t="str">
        <f t="shared" ref="X6030" si="12176">W6030&amp;"_"&amp;V6030&amp;"_"&amp;S6030&amp;"_"&amp;T6030&amp;"_"&amp;U6030</f>
        <v>DL2021011_Sortmundet kutling_Invalid_Absent_Ct&gt;41</v>
      </c>
    </row>
    <row r="6031" spans="1:24" x14ac:dyDescent="0.25">
      <c r="A6031" t="s">
        <v>413</v>
      </c>
      <c r="B6031" t="s">
        <v>696</v>
      </c>
      <c r="C6031" t="s">
        <v>16</v>
      </c>
      <c r="D6031" s="6">
        <v>0.1</v>
      </c>
      <c r="E6031" s="6">
        <v>26.44</v>
      </c>
      <c r="F6031" t="s">
        <v>1545</v>
      </c>
      <c r="G6031" t="str">
        <f t="shared" si="12120"/>
        <v>DL2021011</v>
      </c>
      <c r="H6031" t="str">
        <f t="shared" si="12063"/>
        <v>24</v>
      </c>
      <c r="I6031" t="str">
        <f t="shared" si="12064"/>
        <v>SortmundetKutling_24_20211207_DL2021011_GlHellerupGym</v>
      </c>
      <c r="J6031" t="str">
        <f t="shared" si="12065"/>
        <v>SortmundetKutling</v>
      </c>
      <c r="K6031" t="str">
        <f t="shared" si="12066"/>
        <v>NegK</v>
      </c>
      <c r="L6031">
        <f t="shared" si="12067"/>
        <v>26.44</v>
      </c>
      <c r="M6031" t="str">
        <f t="shared" si="12068"/>
        <v/>
      </c>
      <c r="N6031" t="str">
        <f t="shared" si="12069"/>
        <v/>
      </c>
      <c r="O6031" t="str">
        <f t="shared" si="12070"/>
        <v/>
      </c>
    </row>
    <row r="6032" spans="1:24" x14ac:dyDescent="0.25">
      <c r="A6032" t="s">
        <v>415</v>
      </c>
      <c r="B6032" t="s">
        <v>697</v>
      </c>
      <c r="C6032" t="s">
        <v>20</v>
      </c>
      <c r="D6032" s="6">
        <v>0.1</v>
      </c>
      <c r="E6032" s="6" t="s">
        <v>17</v>
      </c>
      <c r="F6032" t="s">
        <v>1545</v>
      </c>
      <c r="G6032" t="str">
        <f t="shared" si="12120"/>
        <v>DL2021011</v>
      </c>
      <c r="H6032" t="str">
        <f t="shared" si="12063"/>
        <v>24</v>
      </c>
      <c r="I6032" t="str">
        <f t="shared" si="12064"/>
        <v>SortmundetKutling_24_20211207_DL2021011_GlHellerupGym</v>
      </c>
      <c r="J6032" t="str">
        <f t="shared" si="12065"/>
        <v>SortmundetKutling</v>
      </c>
      <c r="K6032" t="str">
        <f t="shared" si="12066"/>
        <v>eDNA</v>
      </c>
      <c r="L6032" t="str">
        <f t="shared" si="12067"/>
        <v>No Ct</v>
      </c>
      <c r="M6032" t="str">
        <f t="shared" si="12068"/>
        <v/>
      </c>
      <c r="N6032" t="str">
        <f t="shared" si="12069"/>
        <v/>
      </c>
      <c r="O6032" t="str">
        <f t="shared" si="12070"/>
        <v/>
      </c>
    </row>
    <row r="6033" spans="1:24" x14ac:dyDescent="0.25">
      <c r="A6033" t="s">
        <v>417</v>
      </c>
      <c r="B6033" t="s">
        <v>697</v>
      </c>
      <c r="C6033" t="s">
        <v>20</v>
      </c>
      <c r="D6033" s="6">
        <v>0.1</v>
      </c>
      <c r="E6033" s="6" t="s">
        <v>17</v>
      </c>
      <c r="F6033" t="s">
        <v>1545</v>
      </c>
      <c r="G6033" t="str">
        <f t="shared" si="12120"/>
        <v>DL2021011</v>
      </c>
      <c r="H6033" t="str">
        <f t="shared" si="12063"/>
        <v>24</v>
      </c>
      <c r="I6033" t="str">
        <f t="shared" si="12064"/>
        <v>SortmundetKutling_24_20211207_DL2021011_GlHellerupGym</v>
      </c>
      <c r="J6033" t="str">
        <f t="shared" si="12065"/>
        <v>SortmundetKutling</v>
      </c>
      <c r="K6033" t="str">
        <f t="shared" si="12066"/>
        <v>eDNA</v>
      </c>
      <c r="L6033" t="str">
        <f t="shared" si="12067"/>
        <v>No Ct</v>
      </c>
      <c r="M6033" t="str">
        <f t="shared" si="12068"/>
        <v/>
      </c>
      <c r="N6033" t="str">
        <f t="shared" si="12069"/>
        <v/>
      </c>
      <c r="O6033" t="str">
        <f t="shared" si="12070"/>
        <v/>
      </c>
    </row>
    <row r="6034" spans="1:24" x14ac:dyDescent="0.25">
      <c r="A6034" t="s">
        <v>11</v>
      </c>
      <c r="B6034" t="s">
        <v>12</v>
      </c>
      <c r="C6034" t="s">
        <v>13</v>
      </c>
      <c r="D6034" s="6">
        <v>0.1</v>
      </c>
      <c r="E6034" s="6">
        <v>35.36</v>
      </c>
      <c r="F6034" t="s">
        <v>1546</v>
      </c>
      <c r="G6034" t="str">
        <f t="shared" si="12120"/>
        <v>DL2021049</v>
      </c>
      <c r="H6034" t="str">
        <f t="shared" si="12063"/>
        <v>01</v>
      </c>
      <c r="I6034" t="str">
        <f t="shared" si="12064"/>
        <v>Aborre_01_20211208_DL2021049_ZahlesGym</v>
      </c>
      <c r="J6034" t="str">
        <f t="shared" si="12065"/>
        <v>Aborre</v>
      </c>
      <c r="K6034" t="str">
        <f t="shared" si="12066"/>
        <v>PosK</v>
      </c>
      <c r="L6034">
        <f t="shared" si="12067"/>
        <v>35.36</v>
      </c>
      <c r="M6034">
        <f t="shared" si="12068"/>
        <v>35.36</v>
      </c>
      <c r="N6034">
        <f t="shared" si="12069"/>
        <v>0</v>
      </c>
      <c r="O6034">
        <f t="shared" si="12070"/>
        <v>0</v>
      </c>
      <c r="Q6034">
        <f t="shared" ref="Q6034" si="12177">IF(L6036="No Ct",0,L6036)</f>
        <v>0</v>
      </c>
      <c r="R6034">
        <f t="shared" ref="R6034" si="12178">IF(L6037="No Ct",0,L6037)</f>
        <v>0</v>
      </c>
      <c r="S6034" t="str">
        <f t="shared" ref="S6034" si="12179">IF(AND(M6034&gt;0,N6034=0),"Valid","Invalid")</f>
        <v>Valid</v>
      </c>
      <c r="T6034" t="str">
        <f t="shared" ref="T6034" si="12180">IF(OR(Q6034&gt;1,R6034&gt;1),"Present","Absent")</f>
        <v>Absent</v>
      </c>
      <c r="U6034" t="str">
        <f t="shared" ref="U6034" si="12181">IF(OR(AND(Q6034&gt;1,Q6034&lt;41),AND(R6034&gt;1,R6034&lt;41)),"Ct&lt;41","Ct&gt;41")</f>
        <v>Ct&gt;41</v>
      </c>
      <c r="V6034" t="str">
        <f>VLOOKUP(J6034,Datasæt_Analysesystemer!$C$2:$D$68,2,FALSE)</f>
        <v>Aborre</v>
      </c>
      <c r="W6034" t="str">
        <f t="shared" ref="W6034" si="12182">MID(F6034,10,9)</f>
        <v>DL2021049</v>
      </c>
      <c r="X6034" t="str">
        <f t="shared" ref="X6034" si="12183">W6034&amp;"_"&amp;V6034&amp;"_"&amp;S6034&amp;"_"&amp;T6034&amp;"_"&amp;U6034</f>
        <v>DL2021049_Aborre_Valid_Absent_Ct&gt;41</v>
      </c>
    </row>
    <row r="6035" spans="1:24" x14ac:dyDescent="0.25">
      <c r="A6035" t="s">
        <v>14</v>
      </c>
      <c r="B6035" t="s">
        <v>15</v>
      </c>
      <c r="C6035" t="s">
        <v>16</v>
      </c>
      <c r="D6035" s="6">
        <v>0.1</v>
      </c>
      <c r="E6035" s="6" t="s">
        <v>17</v>
      </c>
      <c r="F6035" t="s">
        <v>1546</v>
      </c>
      <c r="G6035" t="str">
        <f t="shared" si="12120"/>
        <v>DL2021049</v>
      </c>
      <c r="H6035" t="str">
        <f t="shared" ref="H6035:H6098" si="12184">LEFT(B6035,2)</f>
        <v>01</v>
      </c>
      <c r="I6035" t="str">
        <f t="shared" ref="I6035:I6098" si="12185">J6035&amp;"_"&amp;H6035&amp;"_"&amp;F6035</f>
        <v>Aborre_01_20211208_DL2021049_ZahlesGym</v>
      </c>
      <c r="J6035" t="str">
        <f t="shared" ref="J6035:J6098" si="12186">MID(RIGHT(B6035,LEN(B6035)-3),1,FIND("_",RIGHT(B6035,LEN(B6035)-3))-1)</f>
        <v>Aborre</v>
      </c>
      <c r="K6035" t="str">
        <f t="shared" ref="K6035:K6098" si="12187">TRIM(SUBSTITUTE(RIGHT(B6035,FIND(J6035,B6035)+1),"_",""))</f>
        <v>NegK</v>
      </c>
      <c r="L6035" t="str">
        <f t="shared" ref="L6035:L6098" si="12188">IFERROR(VALUE(SUBSTITUTE(E6035,".",",")),E6035)</f>
        <v>No Ct</v>
      </c>
      <c r="M6035" t="str">
        <f t="shared" ref="M6035:M6098" si="12189">IF(K6035="PosK",SUMIFS(L:L,K:K,"PosK",I:I,I6035),"")</f>
        <v/>
      </c>
      <c r="N6035" t="str">
        <f t="shared" ref="N6035:N6098" si="12190">IF(K6035="PosK",SUMIFS(L:L,K:K,"NegK",I:I,I6035),"")</f>
        <v/>
      </c>
      <c r="O6035" t="str">
        <f t="shared" ref="O6035:O6098" si="12191">IF(K6035="PosK",SUMIFS(L:L,K:K,"eDNA",I:I,I6035),"")</f>
        <v/>
      </c>
    </row>
    <row r="6036" spans="1:24" x14ac:dyDescent="0.25">
      <c r="A6036" t="s">
        <v>18</v>
      </c>
      <c r="B6036" t="s">
        <v>19</v>
      </c>
      <c r="C6036" t="s">
        <v>20</v>
      </c>
      <c r="D6036" s="6">
        <v>0.1</v>
      </c>
      <c r="E6036" s="6" t="s">
        <v>17</v>
      </c>
      <c r="F6036" t="s">
        <v>1546</v>
      </c>
      <c r="G6036" t="str">
        <f t="shared" si="12120"/>
        <v>DL2021049</v>
      </c>
      <c r="H6036" t="str">
        <f t="shared" si="12184"/>
        <v>01</v>
      </c>
      <c r="I6036" t="str">
        <f t="shared" si="12185"/>
        <v>Aborre_01_20211208_DL2021049_ZahlesGym</v>
      </c>
      <c r="J6036" t="str">
        <f t="shared" si="12186"/>
        <v>Aborre</v>
      </c>
      <c r="K6036" t="str">
        <f t="shared" si="12187"/>
        <v>eDNA</v>
      </c>
      <c r="L6036" t="str">
        <f t="shared" si="12188"/>
        <v>No Ct</v>
      </c>
      <c r="M6036" t="str">
        <f t="shared" si="12189"/>
        <v/>
      </c>
      <c r="N6036" t="str">
        <f t="shared" si="12190"/>
        <v/>
      </c>
      <c r="O6036" t="str">
        <f t="shared" si="12191"/>
        <v/>
      </c>
    </row>
    <row r="6037" spans="1:24" x14ac:dyDescent="0.25">
      <c r="A6037" t="s">
        <v>21</v>
      </c>
      <c r="B6037" t="s">
        <v>19</v>
      </c>
      <c r="C6037" t="s">
        <v>20</v>
      </c>
      <c r="D6037" s="6">
        <v>0.1</v>
      </c>
      <c r="E6037" s="6" t="s">
        <v>17</v>
      </c>
      <c r="F6037" t="s">
        <v>1546</v>
      </c>
      <c r="G6037" t="str">
        <f t="shared" si="12120"/>
        <v>DL2021049</v>
      </c>
      <c r="H6037" t="str">
        <f t="shared" si="12184"/>
        <v>01</v>
      </c>
      <c r="I6037" t="str">
        <f t="shared" si="12185"/>
        <v>Aborre_01_20211208_DL2021049_ZahlesGym</v>
      </c>
      <c r="J6037" t="str">
        <f t="shared" si="12186"/>
        <v>Aborre</v>
      </c>
      <c r="K6037" t="str">
        <f t="shared" si="12187"/>
        <v>eDNA</v>
      </c>
      <c r="L6037" t="str">
        <f t="shared" si="12188"/>
        <v>No Ct</v>
      </c>
      <c r="M6037" t="str">
        <f t="shared" si="12189"/>
        <v/>
      </c>
      <c r="N6037" t="str">
        <f t="shared" si="12190"/>
        <v/>
      </c>
      <c r="O6037" t="str">
        <f t="shared" si="12191"/>
        <v/>
      </c>
    </row>
    <row r="6038" spans="1:24" x14ac:dyDescent="0.25">
      <c r="A6038" t="s">
        <v>199</v>
      </c>
      <c r="B6038" t="s">
        <v>333</v>
      </c>
      <c r="C6038" t="s">
        <v>13</v>
      </c>
      <c r="D6038" s="6">
        <v>0.1</v>
      </c>
      <c r="E6038" s="6" t="s">
        <v>17</v>
      </c>
      <c r="F6038" t="s">
        <v>1546</v>
      </c>
      <c r="G6038" t="str">
        <f t="shared" si="12120"/>
        <v>DL2021049</v>
      </c>
      <c r="H6038" t="str">
        <f t="shared" si="12184"/>
        <v>02</v>
      </c>
      <c r="I6038" t="str">
        <f t="shared" si="12185"/>
        <v>Aborre_02_20211208_DL2021049_ZahlesGym</v>
      </c>
      <c r="J6038" t="str">
        <f t="shared" si="12186"/>
        <v>Aborre</v>
      </c>
      <c r="K6038" t="str">
        <f t="shared" si="12187"/>
        <v>PosK</v>
      </c>
      <c r="L6038" t="str">
        <f t="shared" si="12188"/>
        <v>No Ct</v>
      </c>
      <c r="M6038">
        <f t="shared" si="12189"/>
        <v>0</v>
      </c>
      <c r="N6038">
        <f t="shared" si="12190"/>
        <v>0</v>
      </c>
      <c r="O6038">
        <f t="shared" si="12191"/>
        <v>0</v>
      </c>
      <c r="Q6038">
        <f t="shared" ref="Q6038" si="12192">IF(L6040="No Ct",0,L6040)</f>
        <v>0</v>
      </c>
      <c r="R6038">
        <f t="shared" ref="R6038" si="12193">IF(L6041="No Ct",0,L6041)</f>
        <v>0</v>
      </c>
      <c r="S6038" t="str">
        <f t="shared" ref="S6038" si="12194">IF(AND(M6038&gt;0,N6038=0),"Valid","Invalid")</f>
        <v>Invalid</v>
      </c>
      <c r="T6038" t="str">
        <f t="shared" ref="T6038" si="12195">IF(OR(Q6038&gt;1,R6038&gt;1),"Present","Absent")</f>
        <v>Absent</v>
      </c>
      <c r="U6038" t="str">
        <f t="shared" ref="U6038" si="12196">IF(OR(AND(Q6038&gt;1,Q6038&lt;41),AND(R6038&gt;1,R6038&lt;41)),"Ct&lt;41","Ct&gt;41")</f>
        <v>Ct&gt;41</v>
      </c>
      <c r="V6038" t="str">
        <f>VLOOKUP(J6038,Datasæt_Analysesystemer!$C$2:$D$68,2,FALSE)</f>
        <v>Aborre</v>
      </c>
      <c r="W6038" t="str">
        <f t="shared" ref="W6038" si="12197">MID(F6038,10,9)</f>
        <v>DL2021049</v>
      </c>
      <c r="X6038" t="str">
        <f t="shared" ref="X6038" si="12198">W6038&amp;"_"&amp;V6038&amp;"_"&amp;S6038&amp;"_"&amp;T6038&amp;"_"&amp;U6038</f>
        <v>DL2021049_Aborre_Invalid_Absent_Ct&gt;41</v>
      </c>
    </row>
    <row r="6039" spans="1:24" x14ac:dyDescent="0.25">
      <c r="A6039" t="s">
        <v>201</v>
      </c>
      <c r="B6039" t="s">
        <v>334</v>
      </c>
      <c r="C6039" t="s">
        <v>16</v>
      </c>
      <c r="D6039" s="6">
        <v>0.1</v>
      </c>
      <c r="E6039" s="6" t="s">
        <v>17</v>
      </c>
      <c r="F6039" t="s">
        <v>1546</v>
      </c>
      <c r="G6039" t="str">
        <f t="shared" si="12120"/>
        <v>DL2021049</v>
      </c>
      <c r="H6039" t="str">
        <f t="shared" si="12184"/>
        <v>02</v>
      </c>
      <c r="I6039" t="str">
        <f t="shared" si="12185"/>
        <v>Aborre_02_20211208_DL2021049_ZahlesGym</v>
      </c>
      <c r="J6039" t="str">
        <f t="shared" si="12186"/>
        <v>Aborre</v>
      </c>
      <c r="K6039" t="str">
        <f t="shared" si="12187"/>
        <v>NegK</v>
      </c>
      <c r="L6039" t="str">
        <f t="shared" si="12188"/>
        <v>No Ct</v>
      </c>
      <c r="M6039" t="str">
        <f t="shared" si="12189"/>
        <v/>
      </c>
      <c r="N6039" t="str">
        <f t="shared" si="12190"/>
        <v/>
      </c>
      <c r="O6039" t="str">
        <f t="shared" si="12191"/>
        <v/>
      </c>
    </row>
    <row r="6040" spans="1:24" x14ac:dyDescent="0.25">
      <c r="A6040" t="s">
        <v>203</v>
      </c>
      <c r="B6040" t="s">
        <v>335</v>
      </c>
      <c r="C6040" t="s">
        <v>20</v>
      </c>
      <c r="D6040" s="6">
        <v>0.1</v>
      </c>
      <c r="E6040" s="6" t="s">
        <v>17</v>
      </c>
      <c r="F6040" t="s">
        <v>1546</v>
      </c>
      <c r="G6040" t="str">
        <f t="shared" si="12120"/>
        <v>DL2021049</v>
      </c>
      <c r="H6040" t="str">
        <f t="shared" si="12184"/>
        <v>02</v>
      </c>
      <c r="I6040" t="str">
        <f t="shared" si="12185"/>
        <v>Aborre_02_20211208_DL2021049_ZahlesGym</v>
      </c>
      <c r="J6040" t="str">
        <f t="shared" si="12186"/>
        <v>Aborre</v>
      </c>
      <c r="K6040" t="str">
        <f t="shared" si="12187"/>
        <v>eDNA</v>
      </c>
      <c r="L6040" t="str">
        <f t="shared" si="12188"/>
        <v>No Ct</v>
      </c>
      <c r="M6040" t="str">
        <f t="shared" si="12189"/>
        <v/>
      </c>
      <c r="N6040" t="str">
        <f t="shared" si="12190"/>
        <v/>
      </c>
      <c r="O6040" t="str">
        <f t="shared" si="12191"/>
        <v/>
      </c>
    </row>
    <row r="6041" spans="1:24" x14ac:dyDescent="0.25">
      <c r="A6041" t="s">
        <v>205</v>
      </c>
      <c r="B6041" t="s">
        <v>335</v>
      </c>
      <c r="C6041" t="s">
        <v>20</v>
      </c>
      <c r="D6041" s="6">
        <v>0.1</v>
      </c>
      <c r="E6041" s="6" t="s">
        <v>17</v>
      </c>
      <c r="F6041" t="s">
        <v>1546</v>
      </c>
      <c r="G6041" t="str">
        <f t="shared" si="12120"/>
        <v>DL2021049</v>
      </c>
      <c r="H6041" t="str">
        <f t="shared" si="12184"/>
        <v>02</v>
      </c>
      <c r="I6041" t="str">
        <f t="shared" si="12185"/>
        <v>Aborre_02_20211208_DL2021049_ZahlesGym</v>
      </c>
      <c r="J6041" t="str">
        <f t="shared" si="12186"/>
        <v>Aborre</v>
      </c>
      <c r="K6041" t="str">
        <f t="shared" si="12187"/>
        <v>eDNA</v>
      </c>
      <c r="L6041" t="str">
        <f t="shared" si="12188"/>
        <v>No Ct</v>
      </c>
      <c r="M6041" t="str">
        <f t="shared" si="12189"/>
        <v/>
      </c>
      <c r="N6041" t="str">
        <f t="shared" si="12190"/>
        <v/>
      </c>
      <c r="O6041" t="str">
        <f t="shared" si="12191"/>
        <v/>
      </c>
    </row>
    <row r="6042" spans="1:24" x14ac:dyDescent="0.25">
      <c r="A6042" t="s">
        <v>206</v>
      </c>
      <c r="B6042" t="s">
        <v>336</v>
      </c>
      <c r="C6042" t="s">
        <v>13</v>
      </c>
      <c r="D6042" s="6">
        <v>0.1</v>
      </c>
      <c r="E6042" s="6">
        <v>24.22</v>
      </c>
      <c r="F6042" t="s">
        <v>1546</v>
      </c>
      <c r="G6042" t="str">
        <f t="shared" si="12120"/>
        <v>DL2021049</v>
      </c>
      <c r="H6042" t="str">
        <f t="shared" si="12184"/>
        <v>03</v>
      </c>
      <c r="I6042" t="str">
        <f t="shared" si="12185"/>
        <v>Skalle_03_20211208_DL2021049_ZahlesGym</v>
      </c>
      <c r="J6042" t="str">
        <f t="shared" si="12186"/>
        <v>Skalle</v>
      </c>
      <c r="K6042" t="str">
        <f t="shared" si="12187"/>
        <v>PosK</v>
      </c>
      <c r="L6042">
        <f t="shared" si="12188"/>
        <v>24.22</v>
      </c>
      <c r="M6042">
        <f t="shared" si="12189"/>
        <v>24.22</v>
      </c>
      <c r="N6042">
        <f t="shared" si="12190"/>
        <v>0</v>
      </c>
      <c r="O6042">
        <f t="shared" si="12191"/>
        <v>36.869999999999997</v>
      </c>
      <c r="Q6042">
        <f t="shared" ref="Q6042" si="12199">IF(L6044="No Ct",0,L6044)</f>
        <v>36.869999999999997</v>
      </c>
      <c r="R6042">
        <f t="shared" ref="R6042" si="12200">IF(L6045="No Ct",0,L6045)</f>
        <v>0</v>
      </c>
      <c r="S6042" t="str">
        <f t="shared" ref="S6042" si="12201">IF(AND(M6042&gt;0,N6042=0),"Valid","Invalid")</f>
        <v>Valid</v>
      </c>
      <c r="T6042" t="str">
        <f t="shared" ref="T6042" si="12202">IF(OR(Q6042&gt;1,R6042&gt;1),"Present","Absent")</f>
        <v>Present</v>
      </c>
      <c r="U6042" t="str">
        <f t="shared" ref="U6042" si="12203">IF(OR(AND(Q6042&gt;1,Q6042&lt;41),AND(R6042&gt;1,R6042&lt;41)),"Ct&lt;41","Ct&gt;41")</f>
        <v>Ct&lt;41</v>
      </c>
      <c r="V6042" t="str">
        <f>VLOOKUP(J6042,Datasæt_Analysesystemer!$C$2:$D$68,2,FALSE)</f>
        <v>Skalle</v>
      </c>
      <c r="W6042" t="str">
        <f t="shared" ref="W6042" si="12204">MID(F6042,10,9)</f>
        <v>DL2021049</v>
      </c>
      <c r="X6042" t="str">
        <f t="shared" ref="X6042" si="12205">W6042&amp;"_"&amp;V6042&amp;"_"&amp;S6042&amp;"_"&amp;T6042&amp;"_"&amp;U6042</f>
        <v>DL2021049_Skalle_Valid_Present_Ct&lt;41</v>
      </c>
    </row>
    <row r="6043" spans="1:24" x14ac:dyDescent="0.25">
      <c r="A6043" t="s">
        <v>208</v>
      </c>
      <c r="B6043" t="s">
        <v>337</v>
      </c>
      <c r="C6043" t="s">
        <v>16</v>
      </c>
      <c r="D6043" s="6">
        <v>0.1</v>
      </c>
      <c r="E6043" s="6" t="s">
        <v>17</v>
      </c>
      <c r="F6043" t="s">
        <v>1546</v>
      </c>
      <c r="G6043" t="str">
        <f t="shared" si="12120"/>
        <v>DL2021049</v>
      </c>
      <c r="H6043" t="str">
        <f t="shared" si="12184"/>
        <v>03</v>
      </c>
      <c r="I6043" t="str">
        <f t="shared" si="12185"/>
        <v>Skalle_03_20211208_DL2021049_ZahlesGym</v>
      </c>
      <c r="J6043" t="str">
        <f t="shared" si="12186"/>
        <v>Skalle</v>
      </c>
      <c r="K6043" t="str">
        <f t="shared" si="12187"/>
        <v>NegK</v>
      </c>
      <c r="L6043" t="str">
        <f t="shared" si="12188"/>
        <v>No Ct</v>
      </c>
      <c r="M6043" t="str">
        <f t="shared" si="12189"/>
        <v/>
      </c>
      <c r="N6043" t="str">
        <f t="shared" si="12190"/>
        <v/>
      </c>
      <c r="O6043" t="str">
        <f t="shared" si="12191"/>
        <v/>
      </c>
    </row>
    <row r="6044" spans="1:24" x14ac:dyDescent="0.25">
      <c r="A6044" t="s">
        <v>210</v>
      </c>
      <c r="B6044" t="s">
        <v>338</v>
      </c>
      <c r="C6044" t="s">
        <v>20</v>
      </c>
      <c r="D6044" s="6">
        <v>0.1</v>
      </c>
      <c r="E6044" s="6">
        <v>36.869999999999997</v>
      </c>
      <c r="F6044" t="s">
        <v>1546</v>
      </c>
      <c r="G6044" t="str">
        <f t="shared" si="12120"/>
        <v>DL2021049</v>
      </c>
      <c r="H6044" t="str">
        <f t="shared" si="12184"/>
        <v>03</v>
      </c>
      <c r="I6044" t="str">
        <f t="shared" si="12185"/>
        <v>Skalle_03_20211208_DL2021049_ZahlesGym</v>
      </c>
      <c r="J6044" t="str">
        <f t="shared" si="12186"/>
        <v>Skalle</v>
      </c>
      <c r="K6044" t="str">
        <f t="shared" si="12187"/>
        <v>eDNA</v>
      </c>
      <c r="L6044">
        <f t="shared" si="12188"/>
        <v>36.869999999999997</v>
      </c>
      <c r="M6044" t="str">
        <f t="shared" si="12189"/>
        <v/>
      </c>
      <c r="N6044" t="str">
        <f t="shared" si="12190"/>
        <v/>
      </c>
      <c r="O6044" t="str">
        <f t="shared" si="12191"/>
        <v/>
      </c>
    </row>
    <row r="6045" spans="1:24" x14ac:dyDescent="0.25">
      <c r="A6045" t="s">
        <v>212</v>
      </c>
      <c r="B6045" t="s">
        <v>338</v>
      </c>
      <c r="C6045" t="s">
        <v>20</v>
      </c>
      <c r="D6045" s="6">
        <v>0.1</v>
      </c>
      <c r="E6045" s="6" t="s">
        <v>17</v>
      </c>
      <c r="F6045" t="s">
        <v>1546</v>
      </c>
      <c r="G6045" t="str">
        <f t="shared" si="12120"/>
        <v>DL2021049</v>
      </c>
      <c r="H6045" t="str">
        <f t="shared" si="12184"/>
        <v>03</v>
      </c>
      <c r="I6045" t="str">
        <f t="shared" si="12185"/>
        <v>Skalle_03_20211208_DL2021049_ZahlesGym</v>
      </c>
      <c r="J6045" t="str">
        <f t="shared" si="12186"/>
        <v>Skalle</v>
      </c>
      <c r="K6045" t="str">
        <f t="shared" si="12187"/>
        <v>eDNA</v>
      </c>
      <c r="L6045" t="str">
        <f t="shared" si="12188"/>
        <v>No Ct</v>
      </c>
      <c r="M6045" t="str">
        <f t="shared" si="12189"/>
        <v/>
      </c>
      <c r="N6045" t="str">
        <f t="shared" si="12190"/>
        <v/>
      </c>
      <c r="O6045" t="str">
        <f t="shared" si="12191"/>
        <v/>
      </c>
    </row>
    <row r="6046" spans="1:24" x14ac:dyDescent="0.25">
      <c r="A6046" t="s">
        <v>213</v>
      </c>
      <c r="B6046" t="s">
        <v>339</v>
      </c>
      <c r="C6046" t="s">
        <v>13</v>
      </c>
      <c r="D6046" s="6">
        <v>0.1</v>
      </c>
      <c r="E6046" s="6">
        <v>25.6</v>
      </c>
      <c r="F6046" t="s">
        <v>1546</v>
      </c>
      <c r="G6046" t="str">
        <f t="shared" si="12120"/>
        <v>DL2021049</v>
      </c>
      <c r="H6046" t="str">
        <f t="shared" si="12184"/>
        <v>04</v>
      </c>
      <c r="I6046" t="str">
        <f t="shared" si="12185"/>
        <v>Skalle_04_20211208_DL2021049_ZahlesGym</v>
      </c>
      <c r="J6046" t="str">
        <f t="shared" si="12186"/>
        <v>Skalle</v>
      </c>
      <c r="K6046" t="str">
        <f t="shared" si="12187"/>
        <v>PosK</v>
      </c>
      <c r="L6046">
        <f t="shared" si="12188"/>
        <v>25.6</v>
      </c>
      <c r="M6046">
        <f t="shared" si="12189"/>
        <v>25.6</v>
      </c>
      <c r="N6046">
        <f t="shared" si="12190"/>
        <v>0</v>
      </c>
      <c r="O6046">
        <f t="shared" si="12191"/>
        <v>36.83</v>
      </c>
      <c r="Q6046">
        <f t="shared" ref="Q6046" si="12206">IF(L6048="No Ct",0,L6048)</f>
        <v>36.83</v>
      </c>
      <c r="R6046">
        <f t="shared" ref="R6046" si="12207">IF(L6049="No Ct",0,L6049)</f>
        <v>0</v>
      </c>
      <c r="S6046" t="str">
        <f t="shared" ref="S6046" si="12208">IF(AND(M6046&gt;0,N6046=0),"Valid","Invalid")</f>
        <v>Valid</v>
      </c>
      <c r="T6046" t="str">
        <f t="shared" ref="T6046" si="12209">IF(OR(Q6046&gt;1,R6046&gt;1),"Present","Absent")</f>
        <v>Present</v>
      </c>
      <c r="U6046" t="str">
        <f t="shared" ref="U6046" si="12210">IF(OR(AND(Q6046&gt;1,Q6046&lt;41),AND(R6046&gt;1,R6046&lt;41)),"Ct&lt;41","Ct&gt;41")</f>
        <v>Ct&lt;41</v>
      </c>
      <c r="V6046" t="str">
        <f>VLOOKUP(J6046,Datasæt_Analysesystemer!$C$2:$D$68,2,FALSE)</f>
        <v>Skalle</v>
      </c>
      <c r="W6046" t="str">
        <f t="shared" ref="W6046" si="12211">MID(F6046,10,9)</f>
        <v>DL2021049</v>
      </c>
      <c r="X6046" t="str">
        <f t="shared" ref="X6046" si="12212">W6046&amp;"_"&amp;V6046&amp;"_"&amp;S6046&amp;"_"&amp;T6046&amp;"_"&amp;U6046</f>
        <v>DL2021049_Skalle_Valid_Present_Ct&lt;41</v>
      </c>
    </row>
    <row r="6047" spans="1:24" x14ac:dyDescent="0.25">
      <c r="A6047" t="s">
        <v>215</v>
      </c>
      <c r="B6047" t="s">
        <v>340</v>
      </c>
      <c r="C6047" t="s">
        <v>16</v>
      </c>
      <c r="D6047" s="6">
        <v>0.1</v>
      </c>
      <c r="E6047" s="6" t="s">
        <v>17</v>
      </c>
      <c r="F6047" t="s">
        <v>1546</v>
      </c>
      <c r="G6047" t="str">
        <f t="shared" si="12120"/>
        <v>DL2021049</v>
      </c>
      <c r="H6047" t="str">
        <f t="shared" si="12184"/>
        <v>04</v>
      </c>
      <c r="I6047" t="str">
        <f t="shared" si="12185"/>
        <v>Skalle_04_20211208_DL2021049_ZahlesGym</v>
      </c>
      <c r="J6047" t="str">
        <f t="shared" si="12186"/>
        <v>Skalle</v>
      </c>
      <c r="K6047" t="str">
        <f t="shared" si="12187"/>
        <v>NegK</v>
      </c>
      <c r="L6047" t="str">
        <f t="shared" si="12188"/>
        <v>No Ct</v>
      </c>
      <c r="M6047" t="str">
        <f t="shared" si="12189"/>
        <v/>
      </c>
      <c r="N6047" t="str">
        <f t="shared" si="12190"/>
        <v/>
      </c>
      <c r="O6047" t="str">
        <f t="shared" si="12191"/>
        <v/>
      </c>
    </row>
    <row r="6048" spans="1:24" x14ac:dyDescent="0.25">
      <c r="A6048" t="s">
        <v>217</v>
      </c>
      <c r="B6048" t="s">
        <v>341</v>
      </c>
      <c r="C6048" t="s">
        <v>20</v>
      </c>
      <c r="D6048" s="6">
        <v>0.1</v>
      </c>
      <c r="E6048" s="6">
        <v>36.83</v>
      </c>
      <c r="F6048" t="s">
        <v>1546</v>
      </c>
      <c r="G6048" t="str">
        <f t="shared" si="12120"/>
        <v>DL2021049</v>
      </c>
      <c r="H6048" t="str">
        <f t="shared" si="12184"/>
        <v>04</v>
      </c>
      <c r="I6048" t="str">
        <f t="shared" si="12185"/>
        <v>Skalle_04_20211208_DL2021049_ZahlesGym</v>
      </c>
      <c r="J6048" t="str">
        <f t="shared" si="12186"/>
        <v>Skalle</v>
      </c>
      <c r="K6048" t="str">
        <f t="shared" si="12187"/>
        <v>eDNA</v>
      </c>
      <c r="L6048">
        <f t="shared" si="12188"/>
        <v>36.83</v>
      </c>
      <c r="M6048" t="str">
        <f t="shared" si="12189"/>
        <v/>
      </c>
      <c r="N6048" t="str">
        <f t="shared" si="12190"/>
        <v/>
      </c>
      <c r="O6048" t="str">
        <f t="shared" si="12191"/>
        <v/>
      </c>
    </row>
    <row r="6049" spans="1:24" x14ac:dyDescent="0.25">
      <c r="A6049" t="s">
        <v>219</v>
      </c>
      <c r="B6049" t="s">
        <v>341</v>
      </c>
      <c r="C6049" t="s">
        <v>20</v>
      </c>
      <c r="D6049" s="6">
        <v>0.1</v>
      </c>
      <c r="E6049" s="6" t="s">
        <v>17</v>
      </c>
      <c r="F6049" t="s">
        <v>1546</v>
      </c>
      <c r="G6049" t="str">
        <f t="shared" si="12120"/>
        <v>DL2021049</v>
      </c>
      <c r="H6049" t="str">
        <f t="shared" si="12184"/>
        <v>04</v>
      </c>
      <c r="I6049" t="str">
        <f t="shared" si="12185"/>
        <v>Skalle_04_20211208_DL2021049_ZahlesGym</v>
      </c>
      <c r="J6049" t="str">
        <f t="shared" si="12186"/>
        <v>Skalle</v>
      </c>
      <c r="K6049" t="str">
        <f t="shared" si="12187"/>
        <v>eDNA</v>
      </c>
      <c r="L6049" t="str">
        <f t="shared" si="12188"/>
        <v>No Ct</v>
      </c>
      <c r="M6049" t="str">
        <f t="shared" si="12189"/>
        <v/>
      </c>
      <c r="N6049" t="str">
        <f t="shared" si="12190"/>
        <v/>
      </c>
      <c r="O6049" t="str">
        <f t="shared" si="12191"/>
        <v/>
      </c>
    </row>
    <row r="6050" spans="1:24" x14ac:dyDescent="0.25">
      <c r="A6050" t="s">
        <v>220</v>
      </c>
      <c r="B6050" t="s">
        <v>1343</v>
      </c>
      <c r="C6050" t="s">
        <v>13</v>
      </c>
      <c r="D6050" s="6">
        <v>0.1</v>
      </c>
      <c r="E6050" s="6">
        <v>28.8</v>
      </c>
      <c r="F6050" t="s">
        <v>1546</v>
      </c>
      <c r="G6050" t="str">
        <f t="shared" si="12120"/>
        <v>DL2021049</v>
      </c>
      <c r="H6050" t="str">
        <f t="shared" si="12184"/>
        <v>05</v>
      </c>
      <c r="I6050" t="str">
        <f t="shared" si="12185"/>
        <v>StorVandsalamander_05_20211208_DL2021049_ZahlesGym</v>
      </c>
      <c r="J6050" t="str">
        <f t="shared" si="12186"/>
        <v>StorVandsalamander</v>
      </c>
      <c r="K6050" t="str">
        <f t="shared" si="12187"/>
        <v>PosK</v>
      </c>
      <c r="L6050">
        <f t="shared" si="12188"/>
        <v>28.8</v>
      </c>
      <c r="M6050">
        <f t="shared" si="12189"/>
        <v>28.8</v>
      </c>
      <c r="N6050">
        <f t="shared" si="12190"/>
        <v>0</v>
      </c>
      <c r="O6050">
        <f t="shared" si="12191"/>
        <v>0</v>
      </c>
      <c r="Q6050">
        <f t="shared" ref="Q6050" si="12213">IF(L6052="No Ct",0,L6052)</f>
        <v>0</v>
      </c>
      <c r="R6050">
        <f t="shared" ref="R6050" si="12214">IF(L6053="No Ct",0,L6053)</f>
        <v>0</v>
      </c>
      <c r="S6050" t="str">
        <f t="shared" ref="S6050" si="12215">IF(AND(M6050&gt;0,N6050=0),"Valid","Invalid")</f>
        <v>Valid</v>
      </c>
      <c r="T6050" t="str">
        <f t="shared" ref="T6050" si="12216">IF(OR(Q6050&gt;1,R6050&gt;1),"Present","Absent")</f>
        <v>Absent</v>
      </c>
      <c r="U6050" t="str">
        <f t="shared" ref="U6050" si="12217">IF(OR(AND(Q6050&gt;1,Q6050&lt;41),AND(R6050&gt;1,R6050&lt;41)),"Ct&lt;41","Ct&gt;41")</f>
        <v>Ct&gt;41</v>
      </c>
      <c r="V6050" t="str">
        <f>VLOOKUP(J6050,Datasæt_Analysesystemer!$C$2:$D$68,2,FALSE)</f>
        <v>Stor vandsalamander</v>
      </c>
      <c r="W6050" t="str">
        <f t="shared" ref="W6050" si="12218">MID(F6050,10,9)</f>
        <v>DL2021049</v>
      </c>
      <c r="X6050" t="str">
        <f t="shared" ref="X6050" si="12219">W6050&amp;"_"&amp;V6050&amp;"_"&amp;S6050&amp;"_"&amp;T6050&amp;"_"&amp;U6050</f>
        <v>DL2021049_Stor vandsalamander_Valid_Absent_Ct&gt;41</v>
      </c>
    </row>
    <row r="6051" spans="1:24" x14ac:dyDescent="0.25">
      <c r="A6051" t="s">
        <v>222</v>
      </c>
      <c r="B6051" t="s">
        <v>1344</v>
      </c>
      <c r="C6051" t="s">
        <v>16</v>
      </c>
      <c r="D6051" s="6">
        <v>0.1</v>
      </c>
      <c r="E6051" s="6" t="s">
        <v>17</v>
      </c>
      <c r="F6051" t="s">
        <v>1546</v>
      </c>
      <c r="G6051" t="str">
        <f t="shared" si="12120"/>
        <v>DL2021049</v>
      </c>
      <c r="H6051" t="str">
        <f t="shared" si="12184"/>
        <v>05</v>
      </c>
      <c r="I6051" t="str">
        <f t="shared" si="12185"/>
        <v>StorVandsalamander_05_20211208_DL2021049_ZahlesGym</v>
      </c>
      <c r="J6051" t="str">
        <f t="shared" si="12186"/>
        <v>StorVandsalamander</v>
      </c>
      <c r="K6051" t="str">
        <f t="shared" si="12187"/>
        <v>NegK</v>
      </c>
      <c r="L6051" t="str">
        <f t="shared" si="12188"/>
        <v>No Ct</v>
      </c>
      <c r="M6051" t="str">
        <f t="shared" si="12189"/>
        <v/>
      </c>
      <c r="N6051" t="str">
        <f t="shared" si="12190"/>
        <v/>
      </c>
      <c r="O6051" t="str">
        <f t="shared" si="12191"/>
        <v/>
      </c>
    </row>
    <row r="6052" spans="1:24" x14ac:dyDescent="0.25">
      <c r="A6052" t="s">
        <v>224</v>
      </c>
      <c r="B6052" t="s">
        <v>1345</v>
      </c>
      <c r="C6052" t="s">
        <v>20</v>
      </c>
      <c r="D6052" s="6">
        <v>0.1</v>
      </c>
      <c r="E6052" s="6" t="s">
        <v>17</v>
      </c>
      <c r="F6052" t="s">
        <v>1546</v>
      </c>
      <c r="G6052" t="str">
        <f t="shared" si="12120"/>
        <v>DL2021049</v>
      </c>
      <c r="H6052" t="str">
        <f t="shared" si="12184"/>
        <v>05</v>
      </c>
      <c r="I6052" t="str">
        <f t="shared" si="12185"/>
        <v>StorVandsalamander_05_20211208_DL2021049_ZahlesGym</v>
      </c>
      <c r="J6052" t="str">
        <f t="shared" si="12186"/>
        <v>StorVandsalamander</v>
      </c>
      <c r="K6052" t="str">
        <f t="shared" si="12187"/>
        <v>eDNA</v>
      </c>
      <c r="L6052" t="str">
        <f t="shared" si="12188"/>
        <v>No Ct</v>
      </c>
      <c r="M6052" t="str">
        <f t="shared" si="12189"/>
        <v/>
      </c>
      <c r="N6052" t="str">
        <f t="shared" si="12190"/>
        <v/>
      </c>
      <c r="O6052" t="str">
        <f t="shared" si="12191"/>
        <v/>
      </c>
    </row>
    <row r="6053" spans="1:24" x14ac:dyDescent="0.25">
      <c r="A6053" t="s">
        <v>226</v>
      </c>
      <c r="B6053" t="s">
        <v>1345</v>
      </c>
      <c r="C6053" t="s">
        <v>20</v>
      </c>
      <c r="D6053" s="6">
        <v>0.1</v>
      </c>
      <c r="E6053" s="6" t="s">
        <v>17</v>
      </c>
      <c r="F6053" t="s">
        <v>1546</v>
      </c>
      <c r="G6053" t="str">
        <f t="shared" si="12120"/>
        <v>DL2021049</v>
      </c>
      <c r="H6053" t="str">
        <f t="shared" si="12184"/>
        <v>05</v>
      </c>
      <c r="I6053" t="str">
        <f t="shared" si="12185"/>
        <v>StorVandsalamander_05_20211208_DL2021049_ZahlesGym</v>
      </c>
      <c r="J6053" t="str">
        <f t="shared" si="12186"/>
        <v>StorVandsalamander</v>
      </c>
      <c r="K6053" t="str">
        <f t="shared" si="12187"/>
        <v>eDNA</v>
      </c>
      <c r="L6053" t="str">
        <f t="shared" si="12188"/>
        <v>No Ct</v>
      </c>
      <c r="M6053" t="str">
        <f t="shared" si="12189"/>
        <v/>
      </c>
      <c r="N6053" t="str">
        <f t="shared" si="12190"/>
        <v/>
      </c>
      <c r="O6053" t="str">
        <f t="shared" si="12191"/>
        <v/>
      </c>
    </row>
    <row r="6054" spans="1:24" x14ac:dyDescent="0.25">
      <c r="A6054" t="s">
        <v>227</v>
      </c>
      <c r="B6054" t="s">
        <v>1346</v>
      </c>
      <c r="C6054" t="s">
        <v>13</v>
      </c>
      <c r="D6054" s="6">
        <v>0.1</v>
      </c>
      <c r="E6054" s="6">
        <v>28.84</v>
      </c>
      <c r="F6054" t="s">
        <v>1546</v>
      </c>
      <c r="G6054" t="str">
        <f t="shared" si="12120"/>
        <v>DL2021049</v>
      </c>
      <c r="H6054" t="str">
        <f t="shared" si="12184"/>
        <v>06</v>
      </c>
      <c r="I6054" t="str">
        <f t="shared" si="12185"/>
        <v>StorVandsalamander_06_20211208_DL2021049_ZahlesGym</v>
      </c>
      <c r="J6054" t="str">
        <f t="shared" si="12186"/>
        <v>StorVandsalamander</v>
      </c>
      <c r="K6054" t="str">
        <f t="shared" si="12187"/>
        <v>PosK</v>
      </c>
      <c r="L6054">
        <f t="shared" si="12188"/>
        <v>28.84</v>
      </c>
      <c r="M6054">
        <f t="shared" si="12189"/>
        <v>28.84</v>
      </c>
      <c r="N6054">
        <f t="shared" si="12190"/>
        <v>0</v>
      </c>
      <c r="O6054">
        <f t="shared" si="12191"/>
        <v>0</v>
      </c>
      <c r="Q6054">
        <f t="shared" ref="Q6054" si="12220">IF(L6056="No Ct",0,L6056)</f>
        <v>0</v>
      </c>
      <c r="R6054">
        <f t="shared" ref="R6054" si="12221">IF(L6057="No Ct",0,L6057)</f>
        <v>0</v>
      </c>
      <c r="S6054" t="str">
        <f t="shared" ref="S6054" si="12222">IF(AND(M6054&gt;0,N6054=0),"Valid","Invalid")</f>
        <v>Valid</v>
      </c>
      <c r="T6054" t="str">
        <f t="shared" ref="T6054" si="12223">IF(OR(Q6054&gt;1,R6054&gt;1),"Present","Absent")</f>
        <v>Absent</v>
      </c>
      <c r="U6054" t="str">
        <f t="shared" ref="U6054" si="12224">IF(OR(AND(Q6054&gt;1,Q6054&lt;41),AND(R6054&gt;1,R6054&lt;41)),"Ct&lt;41","Ct&gt;41")</f>
        <v>Ct&gt;41</v>
      </c>
      <c r="V6054" t="str">
        <f>VLOOKUP(J6054,Datasæt_Analysesystemer!$C$2:$D$68,2,FALSE)</f>
        <v>Stor vandsalamander</v>
      </c>
      <c r="W6054" t="str">
        <f t="shared" ref="W6054" si="12225">MID(F6054,10,9)</f>
        <v>DL2021049</v>
      </c>
      <c r="X6054" t="str">
        <f t="shared" ref="X6054" si="12226">W6054&amp;"_"&amp;V6054&amp;"_"&amp;S6054&amp;"_"&amp;T6054&amp;"_"&amp;U6054</f>
        <v>DL2021049_Stor vandsalamander_Valid_Absent_Ct&gt;41</v>
      </c>
    </row>
    <row r="6055" spans="1:24" x14ac:dyDescent="0.25">
      <c r="A6055" t="s">
        <v>229</v>
      </c>
      <c r="B6055" t="s">
        <v>1347</v>
      </c>
      <c r="C6055" t="s">
        <v>16</v>
      </c>
      <c r="D6055" s="6">
        <v>0.1</v>
      </c>
      <c r="E6055" s="6" t="s">
        <v>17</v>
      </c>
      <c r="F6055" t="s">
        <v>1546</v>
      </c>
      <c r="G6055" t="str">
        <f t="shared" si="12120"/>
        <v>DL2021049</v>
      </c>
      <c r="H6055" t="str">
        <f t="shared" si="12184"/>
        <v>06</v>
      </c>
      <c r="I6055" t="str">
        <f t="shared" si="12185"/>
        <v>StorVandsalamander_06_20211208_DL2021049_ZahlesGym</v>
      </c>
      <c r="J6055" t="str">
        <f t="shared" si="12186"/>
        <v>StorVandsalamander</v>
      </c>
      <c r="K6055" t="str">
        <f t="shared" si="12187"/>
        <v>NegK</v>
      </c>
      <c r="L6055" t="str">
        <f t="shared" si="12188"/>
        <v>No Ct</v>
      </c>
      <c r="M6055" t="str">
        <f t="shared" si="12189"/>
        <v/>
      </c>
      <c r="N6055" t="str">
        <f t="shared" si="12190"/>
        <v/>
      </c>
      <c r="O6055" t="str">
        <f t="shared" si="12191"/>
        <v/>
      </c>
    </row>
    <row r="6056" spans="1:24" x14ac:dyDescent="0.25">
      <c r="A6056" t="s">
        <v>231</v>
      </c>
      <c r="B6056" t="s">
        <v>1348</v>
      </c>
      <c r="C6056" t="s">
        <v>20</v>
      </c>
      <c r="D6056" s="6">
        <v>0.1</v>
      </c>
      <c r="E6056" s="6" t="s">
        <v>17</v>
      </c>
      <c r="F6056" t="s">
        <v>1546</v>
      </c>
      <c r="G6056" t="str">
        <f t="shared" si="12120"/>
        <v>DL2021049</v>
      </c>
      <c r="H6056" t="str">
        <f t="shared" si="12184"/>
        <v>06</v>
      </c>
      <c r="I6056" t="str">
        <f t="shared" si="12185"/>
        <v>StorVandsalamander_06_20211208_DL2021049_ZahlesGym</v>
      </c>
      <c r="J6056" t="str">
        <f t="shared" si="12186"/>
        <v>StorVandsalamander</v>
      </c>
      <c r="K6056" t="str">
        <f t="shared" si="12187"/>
        <v>eDNA</v>
      </c>
      <c r="L6056" t="str">
        <f t="shared" si="12188"/>
        <v>No Ct</v>
      </c>
      <c r="M6056" t="str">
        <f t="shared" si="12189"/>
        <v/>
      </c>
      <c r="N6056" t="str">
        <f t="shared" si="12190"/>
        <v/>
      </c>
      <c r="O6056" t="str">
        <f t="shared" si="12191"/>
        <v/>
      </c>
    </row>
    <row r="6057" spans="1:24" x14ac:dyDescent="0.25">
      <c r="A6057" t="s">
        <v>233</v>
      </c>
      <c r="B6057" t="s">
        <v>1348</v>
      </c>
      <c r="C6057" t="s">
        <v>20</v>
      </c>
      <c r="D6057" s="6">
        <v>0.1</v>
      </c>
      <c r="E6057" s="6" t="s">
        <v>17</v>
      </c>
      <c r="F6057" t="s">
        <v>1546</v>
      </c>
      <c r="G6057" t="str">
        <f t="shared" si="12120"/>
        <v>DL2021049</v>
      </c>
      <c r="H6057" t="str">
        <f t="shared" si="12184"/>
        <v>06</v>
      </c>
      <c r="I6057" t="str">
        <f t="shared" si="12185"/>
        <v>StorVandsalamander_06_20211208_DL2021049_ZahlesGym</v>
      </c>
      <c r="J6057" t="str">
        <f t="shared" si="12186"/>
        <v>StorVandsalamander</v>
      </c>
      <c r="K6057" t="str">
        <f t="shared" si="12187"/>
        <v>eDNA</v>
      </c>
      <c r="L6057" t="str">
        <f t="shared" si="12188"/>
        <v>No Ct</v>
      </c>
      <c r="M6057" t="str">
        <f t="shared" si="12189"/>
        <v/>
      </c>
      <c r="N6057" t="str">
        <f t="shared" si="12190"/>
        <v/>
      </c>
      <c r="O6057" t="str">
        <f t="shared" si="12191"/>
        <v/>
      </c>
    </row>
    <row r="6058" spans="1:24" x14ac:dyDescent="0.25">
      <c r="A6058" t="s">
        <v>234</v>
      </c>
      <c r="B6058" t="s">
        <v>1349</v>
      </c>
      <c r="C6058" t="s">
        <v>13</v>
      </c>
      <c r="D6058" s="6">
        <v>0.1</v>
      </c>
      <c r="E6058" s="6" t="s">
        <v>17</v>
      </c>
      <c r="F6058" t="s">
        <v>1546</v>
      </c>
      <c r="G6058" t="str">
        <f t="shared" si="12120"/>
        <v>DL2021049</v>
      </c>
      <c r="H6058" t="str">
        <f t="shared" si="12184"/>
        <v>07</v>
      </c>
      <c r="I6058" t="str">
        <f t="shared" si="12185"/>
        <v>Gedde_07_20211208_DL2021049_ZahlesGym</v>
      </c>
      <c r="J6058" t="str">
        <f t="shared" si="12186"/>
        <v>Gedde</v>
      </c>
      <c r="K6058" t="str">
        <f t="shared" si="12187"/>
        <v>PosK</v>
      </c>
      <c r="L6058" t="str">
        <f t="shared" si="12188"/>
        <v>No Ct</v>
      </c>
      <c r="M6058">
        <f t="shared" si="12189"/>
        <v>0</v>
      </c>
      <c r="N6058">
        <f t="shared" si="12190"/>
        <v>0</v>
      </c>
      <c r="O6058">
        <f t="shared" si="12191"/>
        <v>0</v>
      </c>
      <c r="Q6058">
        <f t="shared" ref="Q6058" si="12227">IF(L6060="No Ct",0,L6060)</f>
        <v>0</v>
      </c>
      <c r="R6058">
        <f t="shared" ref="R6058" si="12228">IF(L6061="No Ct",0,L6061)</f>
        <v>0</v>
      </c>
      <c r="S6058" t="str">
        <f t="shared" ref="S6058" si="12229">IF(AND(M6058&gt;0,N6058=0),"Valid","Invalid")</f>
        <v>Invalid</v>
      </c>
      <c r="T6058" t="str">
        <f t="shared" ref="T6058" si="12230">IF(OR(Q6058&gt;1,R6058&gt;1),"Present","Absent")</f>
        <v>Absent</v>
      </c>
      <c r="U6058" t="str">
        <f t="shared" ref="U6058" si="12231">IF(OR(AND(Q6058&gt;1,Q6058&lt;41),AND(R6058&gt;1,R6058&lt;41)),"Ct&lt;41","Ct&gt;41")</f>
        <v>Ct&gt;41</v>
      </c>
      <c r="V6058" t="str">
        <f>VLOOKUP(J6058,Datasæt_Analysesystemer!$C$2:$D$68,2,FALSE)</f>
        <v>Gedde</v>
      </c>
      <c r="W6058" t="str">
        <f t="shared" ref="W6058" si="12232">MID(F6058,10,9)</f>
        <v>DL2021049</v>
      </c>
      <c r="X6058" t="str">
        <f t="shared" ref="X6058" si="12233">W6058&amp;"_"&amp;V6058&amp;"_"&amp;S6058&amp;"_"&amp;T6058&amp;"_"&amp;U6058</f>
        <v>DL2021049_Gedde_Invalid_Absent_Ct&gt;41</v>
      </c>
    </row>
    <row r="6059" spans="1:24" x14ac:dyDescent="0.25">
      <c r="A6059" t="s">
        <v>236</v>
      </c>
      <c r="B6059" t="s">
        <v>1350</v>
      </c>
      <c r="C6059" t="s">
        <v>16</v>
      </c>
      <c r="D6059" s="6">
        <v>0.1</v>
      </c>
      <c r="E6059" s="6" t="s">
        <v>17</v>
      </c>
      <c r="F6059" t="s">
        <v>1546</v>
      </c>
      <c r="G6059" t="str">
        <f t="shared" si="12120"/>
        <v>DL2021049</v>
      </c>
      <c r="H6059" t="str">
        <f t="shared" si="12184"/>
        <v>07</v>
      </c>
      <c r="I6059" t="str">
        <f t="shared" si="12185"/>
        <v>Gedde_07_20211208_DL2021049_ZahlesGym</v>
      </c>
      <c r="J6059" t="str">
        <f t="shared" si="12186"/>
        <v>Gedde</v>
      </c>
      <c r="K6059" t="str">
        <f t="shared" si="12187"/>
        <v>NegK</v>
      </c>
      <c r="L6059" t="str">
        <f t="shared" si="12188"/>
        <v>No Ct</v>
      </c>
      <c r="M6059" t="str">
        <f t="shared" si="12189"/>
        <v/>
      </c>
      <c r="N6059" t="str">
        <f t="shared" si="12190"/>
        <v/>
      </c>
      <c r="O6059" t="str">
        <f t="shared" si="12191"/>
        <v/>
      </c>
    </row>
    <row r="6060" spans="1:24" x14ac:dyDescent="0.25">
      <c r="A6060" t="s">
        <v>238</v>
      </c>
      <c r="B6060" t="s">
        <v>1351</v>
      </c>
      <c r="C6060" t="s">
        <v>20</v>
      </c>
      <c r="D6060" s="6">
        <v>0.1</v>
      </c>
      <c r="E6060" s="6" t="s">
        <v>17</v>
      </c>
      <c r="F6060" t="s">
        <v>1546</v>
      </c>
      <c r="G6060" t="str">
        <f t="shared" si="12120"/>
        <v>DL2021049</v>
      </c>
      <c r="H6060" t="str">
        <f t="shared" si="12184"/>
        <v>07</v>
      </c>
      <c r="I6060" t="str">
        <f t="shared" si="12185"/>
        <v>Gedde_07_20211208_DL2021049_ZahlesGym</v>
      </c>
      <c r="J6060" t="str">
        <f t="shared" si="12186"/>
        <v>Gedde</v>
      </c>
      <c r="K6060" t="str">
        <f t="shared" si="12187"/>
        <v>eDNA</v>
      </c>
      <c r="L6060" t="str">
        <f t="shared" si="12188"/>
        <v>No Ct</v>
      </c>
      <c r="M6060" t="str">
        <f t="shared" si="12189"/>
        <v/>
      </c>
      <c r="N6060" t="str">
        <f t="shared" si="12190"/>
        <v/>
      </c>
      <c r="O6060" t="str">
        <f t="shared" si="12191"/>
        <v/>
      </c>
    </row>
    <row r="6061" spans="1:24" x14ac:dyDescent="0.25">
      <c r="A6061" t="s">
        <v>240</v>
      </c>
      <c r="B6061" t="s">
        <v>1351</v>
      </c>
      <c r="C6061" t="s">
        <v>20</v>
      </c>
      <c r="D6061" s="6">
        <v>0.1</v>
      </c>
      <c r="E6061" s="6" t="s">
        <v>17</v>
      </c>
      <c r="F6061" t="s">
        <v>1546</v>
      </c>
      <c r="G6061" t="str">
        <f t="shared" si="12120"/>
        <v>DL2021049</v>
      </c>
      <c r="H6061" t="str">
        <f t="shared" si="12184"/>
        <v>07</v>
      </c>
      <c r="I6061" t="str">
        <f t="shared" si="12185"/>
        <v>Gedde_07_20211208_DL2021049_ZahlesGym</v>
      </c>
      <c r="J6061" t="str">
        <f t="shared" si="12186"/>
        <v>Gedde</v>
      </c>
      <c r="K6061" t="str">
        <f t="shared" si="12187"/>
        <v>eDNA</v>
      </c>
      <c r="L6061" t="str">
        <f t="shared" si="12188"/>
        <v>No Ct</v>
      </c>
      <c r="M6061" t="str">
        <f t="shared" si="12189"/>
        <v/>
      </c>
      <c r="N6061" t="str">
        <f t="shared" si="12190"/>
        <v/>
      </c>
      <c r="O6061" t="str">
        <f t="shared" si="12191"/>
        <v/>
      </c>
    </row>
    <row r="6062" spans="1:24" x14ac:dyDescent="0.25">
      <c r="A6062" t="s">
        <v>241</v>
      </c>
      <c r="B6062" t="s">
        <v>1352</v>
      </c>
      <c r="C6062" t="s">
        <v>13</v>
      </c>
      <c r="D6062" s="6">
        <v>0.1</v>
      </c>
      <c r="E6062" s="6">
        <v>24.17</v>
      </c>
      <c r="F6062" t="s">
        <v>1546</v>
      </c>
      <c r="G6062" t="str">
        <f t="shared" si="12120"/>
        <v>DL2021049</v>
      </c>
      <c r="H6062" t="str">
        <f t="shared" si="12184"/>
        <v>08</v>
      </c>
      <c r="I6062" t="str">
        <f t="shared" si="12185"/>
        <v>Gedde_08_20211208_DL2021049_ZahlesGym</v>
      </c>
      <c r="J6062" t="str">
        <f t="shared" si="12186"/>
        <v>Gedde</v>
      </c>
      <c r="K6062" t="str">
        <f t="shared" si="12187"/>
        <v>PosK</v>
      </c>
      <c r="L6062">
        <f t="shared" si="12188"/>
        <v>24.17</v>
      </c>
      <c r="M6062">
        <f t="shared" si="12189"/>
        <v>24.17</v>
      </c>
      <c r="N6062">
        <f t="shared" si="12190"/>
        <v>0</v>
      </c>
      <c r="O6062">
        <f t="shared" si="12191"/>
        <v>0</v>
      </c>
      <c r="Q6062">
        <f t="shared" ref="Q6062" si="12234">IF(L6064="No Ct",0,L6064)</f>
        <v>0</v>
      </c>
      <c r="R6062">
        <f t="shared" ref="R6062" si="12235">IF(L6065="No Ct",0,L6065)</f>
        <v>0</v>
      </c>
      <c r="S6062" t="str">
        <f t="shared" ref="S6062" si="12236">IF(AND(M6062&gt;0,N6062=0),"Valid","Invalid")</f>
        <v>Valid</v>
      </c>
      <c r="T6062" t="str">
        <f t="shared" ref="T6062" si="12237">IF(OR(Q6062&gt;1,R6062&gt;1),"Present","Absent")</f>
        <v>Absent</v>
      </c>
      <c r="U6062" t="str">
        <f t="shared" ref="U6062" si="12238">IF(OR(AND(Q6062&gt;1,Q6062&lt;41),AND(R6062&gt;1,R6062&lt;41)),"Ct&lt;41","Ct&gt;41")</f>
        <v>Ct&gt;41</v>
      </c>
      <c r="V6062" t="str">
        <f>VLOOKUP(J6062,Datasæt_Analysesystemer!$C$2:$D$68,2,FALSE)</f>
        <v>Gedde</v>
      </c>
      <c r="W6062" t="str">
        <f t="shared" ref="W6062" si="12239">MID(F6062,10,9)</f>
        <v>DL2021049</v>
      </c>
      <c r="X6062" t="str">
        <f t="shared" ref="X6062" si="12240">W6062&amp;"_"&amp;V6062&amp;"_"&amp;S6062&amp;"_"&amp;T6062&amp;"_"&amp;U6062</f>
        <v>DL2021049_Gedde_Valid_Absent_Ct&gt;41</v>
      </c>
    </row>
    <row r="6063" spans="1:24" x14ac:dyDescent="0.25">
      <c r="A6063" t="s">
        <v>243</v>
      </c>
      <c r="B6063" t="s">
        <v>1353</v>
      </c>
      <c r="C6063" t="s">
        <v>16</v>
      </c>
      <c r="D6063" s="6">
        <v>0.1</v>
      </c>
      <c r="E6063" s="6" t="s">
        <v>17</v>
      </c>
      <c r="F6063" t="s">
        <v>1546</v>
      </c>
      <c r="G6063" t="str">
        <f t="shared" si="12120"/>
        <v>DL2021049</v>
      </c>
      <c r="H6063" t="str">
        <f t="shared" si="12184"/>
        <v>08</v>
      </c>
      <c r="I6063" t="str">
        <f t="shared" si="12185"/>
        <v>Gedde_08_20211208_DL2021049_ZahlesGym</v>
      </c>
      <c r="J6063" t="str">
        <f t="shared" si="12186"/>
        <v>Gedde</v>
      </c>
      <c r="K6063" t="str">
        <f t="shared" si="12187"/>
        <v>NegK</v>
      </c>
      <c r="L6063" t="str">
        <f t="shared" si="12188"/>
        <v>No Ct</v>
      </c>
      <c r="M6063" t="str">
        <f t="shared" si="12189"/>
        <v/>
      </c>
      <c r="N6063" t="str">
        <f t="shared" si="12190"/>
        <v/>
      </c>
      <c r="O6063" t="str">
        <f t="shared" si="12191"/>
        <v/>
      </c>
    </row>
    <row r="6064" spans="1:24" x14ac:dyDescent="0.25">
      <c r="A6064" t="s">
        <v>245</v>
      </c>
      <c r="B6064" t="s">
        <v>1354</v>
      </c>
      <c r="C6064" t="s">
        <v>20</v>
      </c>
      <c r="D6064" s="6">
        <v>0.1</v>
      </c>
      <c r="E6064" s="6" t="s">
        <v>17</v>
      </c>
      <c r="F6064" t="s">
        <v>1546</v>
      </c>
      <c r="G6064" t="str">
        <f t="shared" si="12120"/>
        <v>DL2021049</v>
      </c>
      <c r="H6064" t="str">
        <f t="shared" si="12184"/>
        <v>08</v>
      </c>
      <c r="I6064" t="str">
        <f t="shared" si="12185"/>
        <v>Gedde_08_20211208_DL2021049_ZahlesGym</v>
      </c>
      <c r="J6064" t="str">
        <f t="shared" si="12186"/>
        <v>Gedde</v>
      </c>
      <c r="K6064" t="str">
        <f t="shared" si="12187"/>
        <v>eDNA</v>
      </c>
      <c r="L6064" t="str">
        <f t="shared" si="12188"/>
        <v>No Ct</v>
      </c>
      <c r="M6064" t="str">
        <f t="shared" si="12189"/>
        <v/>
      </c>
      <c r="N6064" t="str">
        <f t="shared" si="12190"/>
        <v/>
      </c>
      <c r="O6064" t="str">
        <f t="shared" si="12191"/>
        <v/>
      </c>
    </row>
    <row r="6065" spans="1:24" x14ac:dyDescent="0.25">
      <c r="A6065" t="s">
        <v>247</v>
      </c>
      <c r="B6065" t="s">
        <v>1354</v>
      </c>
      <c r="C6065" t="s">
        <v>20</v>
      </c>
      <c r="D6065" s="6">
        <v>0.1</v>
      </c>
      <c r="E6065" s="6" t="s">
        <v>17</v>
      </c>
      <c r="F6065" t="s">
        <v>1546</v>
      </c>
      <c r="G6065" t="str">
        <f t="shared" si="12120"/>
        <v>DL2021049</v>
      </c>
      <c r="H6065" t="str">
        <f t="shared" si="12184"/>
        <v>08</v>
      </c>
      <c r="I6065" t="str">
        <f t="shared" si="12185"/>
        <v>Gedde_08_20211208_DL2021049_ZahlesGym</v>
      </c>
      <c r="J6065" t="str">
        <f t="shared" si="12186"/>
        <v>Gedde</v>
      </c>
      <c r="K6065" t="str">
        <f t="shared" si="12187"/>
        <v>eDNA</v>
      </c>
      <c r="L6065" t="str">
        <f t="shared" si="12188"/>
        <v>No Ct</v>
      </c>
      <c r="M6065" t="str">
        <f t="shared" si="12189"/>
        <v/>
      </c>
      <c r="N6065" t="str">
        <f t="shared" si="12190"/>
        <v/>
      </c>
      <c r="O6065" t="str">
        <f t="shared" si="12191"/>
        <v/>
      </c>
    </row>
    <row r="6066" spans="1:24" x14ac:dyDescent="0.25">
      <c r="A6066" t="s">
        <v>248</v>
      </c>
      <c r="B6066" t="s">
        <v>1355</v>
      </c>
      <c r="C6066" t="s">
        <v>13</v>
      </c>
      <c r="D6066" s="6">
        <v>0.1</v>
      </c>
      <c r="E6066" s="6" t="s">
        <v>17</v>
      </c>
      <c r="F6066" t="s">
        <v>1546</v>
      </c>
      <c r="G6066" t="str">
        <f t="shared" ref="G6066:G6129" si="12241">MID(F6066,10,9)</f>
        <v>DL2021049</v>
      </c>
      <c r="H6066" t="str">
        <f t="shared" si="12184"/>
        <v>09</v>
      </c>
      <c r="I6066" t="str">
        <f t="shared" si="12185"/>
        <v>Karpe_09_20211208_DL2021049_ZahlesGym</v>
      </c>
      <c r="J6066" t="str">
        <f t="shared" si="12186"/>
        <v>Karpe</v>
      </c>
      <c r="K6066" t="str">
        <f t="shared" si="12187"/>
        <v>PosK</v>
      </c>
      <c r="L6066" t="str">
        <f t="shared" si="12188"/>
        <v>No Ct</v>
      </c>
      <c r="M6066">
        <f t="shared" si="12189"/>
        <v>0</v>
      </c>
      <c r="N6066">
        <f t="shared" si="12190"/>
        <v>0</v>
      </c>
      <c r="O6066">
        <f t="shared" si="12191"/>
        <v>0</v>
      </c>
      <c r="Q6066">
        <f t="shared" ref="Q6066" si="12242">IF(L6068="No Ct",0,L6068)</f>
        <v>0</v>
      </c>
      <c r="R6066">
        <f t="shared" ref="R6066" si="12243">IF(L6069="No Ct",0,L6069)</f>
        <v>0</v>
      </c>
      <c r="S6066" t="str">
        <f t="shared" ref="S6066" si="12244">IF(AND(M6066&gt;0,N6066=0),"Valid","Invalid")</f>
        <v>Invalid</v>
      </c>
      <c r="T6066" t="str">
        <f t="shared" ref="T6066" si="12245">IF(OR(Q6066&gt;1,R6066&gt;1),"Present","Absent")</f>
        <v>Absent</v>
      </c>
      <c r="U6066" t="str">
        <f t="shared" ref="U6066" si="12246">IF(OR(AND(Q6066&gt;1,Q6066&lt;41),AND(R6066&gt;1,R6066&lt;41)),"Ct&lt;41","Ct&gt;41")</f>
        <v>Ct&gt;41</v>
      </c>
      <c r="V6066" t="str">
        <f>VLOOKUP(J6066,Datasæt_Analysesystemer!$C$2:$D$68,2,FALSE)</f>
        <v>Karpe</v>
      </c>
      <c r="W6066" t="str">
        <f t="shared" ref="W6066" si="12247">MID(F6066,10,9)</f>
        <v>DL2021049</v>
      </c>
      <c r="X6066" t="str">
        <f t="shared" ref="X6066" si="12248">W6066&amp;"_"&amp;V6066&amp;"_"&amp;S6066&amp;"_"&amp;T6066&amp;"_"&amp;U6066</f>
        <v>DL2021049_Karpe_Invalid_Absent_Ct&gt;41</v>
      </c>
    </row>
    <row r="6067" spans="1:24" x14ac:dyDescent="0.25">
      <c r="A6067" t="s">
        <v>250</v>
      </c>
      <c r="B6067" t="s">
        <v>1356</v>
      </c>
      <c r="C6067" t="s">
        <v>16</v>
      </c>
      <c r="D6067" s="6">
        <v>0.1</v>
      </c>
      <c r="E6067" s="6" t="s">
        <v>17</v>
      </c>
      <c r="F6067" t="s">
        <v>1546</v>
      </c>
      <c r="G6067" t="str">
        <f t="shared" si="12241"/>
        <v>DL2021049</v>
      </c>
      <c r="H6067" t="str">
        <f t="shared" si="12184"/>
        <v>09</v>
      </c>
      <c r="I6067" t="str">
        <f t="shared" si="12185"/>
        <v>Karpe_09_20211208_DL2021049_ZahlesGym</v>
      </c>
      <c r="J6067" t="str">
        <f t="shared" si="12186"/>
        <v>Karpe</v>
      </c>
      <c r="K6067" t="str">
        <f t="shared" si="12187"/>
        <v>NegK</v>
      </c>
      <c r="L6067" t="str">
        <f t="shared" si="12188"/>
        <v>No Ct</v>
      </c>
      <c r="M6067" t="str">
        <f t="shared" si="12189"/>
        <v/>
      </c>
      <c r="N6067" t="str">
        <f t="shared" si="12190"/>
        <v/>
      </c>
      <c r="O6067" t="str">
        <f t="shared" si="12191"/>
        <v/>
      </c>
    </row>
    <row r="6068" spans="1:24" x14ac:dyDescent="0.25">
      <c r="A6068" t="s">
        <v>252</v>
      </c>
      <c r="B6068" t="s">
        <v>1357</v>
      </c>
      <c r="C6068" t="s">
        <v>20</v>
      </c>
      <c r="D6068" s="6">
        <v>0.1</v>
      </c>
      <c r="E6068" s="6" t="s">
        <v>17</v>
      </c>
      <c r="F6068" t="s">
        <v>1546</v>
      </c>
      <c r="G6068" t="str">
        <f t="shared" si="12241"/>
        <v>DL2021049</v>
      </c>
      <c r="H6068" t="str">
        <f t="shared" si="12184"/>
        <v>09</v>
      </c>
      <c r="I6068" t="str">
        <f t="shared" si="12185"/>
        <v>Karpe_09_20211208_DL2021049_ZahlesGym</v>
      </c>
      <c r="J6068" t="str">
        <f t="shared" si="12186"/>
        <v>Karpe</v>
      </c>
      <c r="K6068" t="str">
        <f t="shared" si="12187"/>
        <v>eDNA</v>
      </c>
      <c r="L6068" t="str">
        <f t="shared" si="12188"/>
        <v>No Ct</v>
      </c>
      <c r="M6068" t="str">
        <f t="shared" si="12189"/>
        <v/>
      </c>
      <c r="N6068" t="str">
        <f t="shared" si="12190"/>
        <v/>
      </c>
      <c r="O6068" t="str">
        <f t="shared" si="12191"/>
        <v/>
      </c>
    </row>
    <row r="6069" spans="1:24" x14ac:dyDescent="0.25">
      <c r="A6069" t="s">
        <v>254</v>
      </c>
      <c r="B6069" t="s">
        <v>1357</v>
      </c>
      <c r="C6069" t="s">
        <v>20</v>
      </c>
      <c r="D6069" s="6">
        <v>0.1</v>
      </c>
      <c r="E6069" s="6" t="s">
        <v>17</v>
      </c>
      <c r="F6069" t="s">
        <v>1546</v>
      </c>
      <c r="G6069" t="str">
        <f t="shared" si="12241"/>
        <v>DL2021049</v>
      </c>
      <c r="H6069" t="str">
        <f t="shared" si="12184"/>
        <v>09</v>
      </c>
      <c r="I6069" t="str">
        <f t="shared" si="12185"/>
        <v>Karpe_09_20211208_DL2021049_ZahlesGym</v>
      </c>
      <c r="J6069" t="str">
        <f t="shared" si="12186"/>
        <v>Karpe</v>
      </c>
      <c r="K6069" t="str">
        <f t="shared" si="12187"/>
        <v>eDNA</v>
      </c>
      <c r="L6069" t="str">
        <f t="shared" si="12188"/>
        <v>No Ct</v>
      </c>
      <c r="M6069" t="str">
        <f t="shared" si="12189"/>
        <v/>
      </c>
      <c r="N6069" t="str">
        <f t="shared" si="12190"/>
        <v/>
      </c>
      <c r="O6069" t="str">
        <f t="shared" si="12191"/>
        <v/>
      </c>
    </row>
    <row r="6070" spans="1:24" x14ac:dyDescent="0.25">
      <c r="A6070" t="s">
        <v>255</v>
      </c>
      <c r="B6070" t="s">
        <v>1358</v>
      </c>
      <c r="C6070" t="s">
        <v>13</v>
      </c>
      <c r="D6070" s="6">
        <v>0.1</v>
      </c>
      <c r="E6070" s="6" t="s">
        <v>17</v>
      </c>
      <c r="F6070" t="s">
        <v>1546</v>
      </c>
      <c r="G6070" t="str">
        <f t="shared" si="12241"/>
        <v>DL2021049</v>
      </c>
      <c r="H6070" t="str">
        <f t="shared" si="12184"/>
        <v>10</v>
      </c>
      <c r="I6070" t="str">
        <f t="shared" si="12185"/>
        <v>Karpe_10_20211208_DL2021049_ZahlesGym</v>
      </c>
      <c r="J6070" t="str">
        <f t="shared" si="12186"/>
        <v>Karpe</v>
      </c>
      <c r="K6070" t="str">
        <f t="shared" si="12187"/>
        <v>PosK</v>
      </c>
      <c r="L6070" t="str">
        <f t="shared" si="12188"/>
        <v>No Ct</v>
      </c>
      <c r="M6070">
        <f t="shared" si="12189"/>
        <v>0</v>
      </c>
      <c r="N6070">
        <f t="shared" si="12190"/>
        <v>0</v>
      </c>
      <c r="O6070">
        <f t="shared" si="12191"/>
        <v>0</v>
      </c>
      <c r="Q6070">
        <f t="shared" ref="Q6070" si="12249">IF(L6072="No Ct",0,L6072)</f>
        <v>0</v>
      </c>
      <c r="R6070">
        <f t="shared" ref="R6070" si="12250">IF(L6073="No Ct",0,L6073)</f>
        <v>0</v>
      </c>
      <c r="S6070" t="str">
        <f t="shared" ref="S6070" si="12251">IF(AND(M6070&gt;0,N6070=0),"Valid","Invalid")</f>
        <v>Invalid</v>
      </c>
      <c r="T6070" t="str">
        <f t="shared" ref="T6070" si="12252">IF(OR(Q6070&gt;1,R6070&gt;1),"Present","Absent")</f>
        <v>Absent</v>
      </c>
      <c r="U6070" t="str">
        <f t="shared" ref="U6070" si="12253">IF(OR(AND(Q6070&gt;1,Q6070&lt;41),AND(R6070&gt;1,R6070&lt;41)),"Ct&lt;41","Ct&gt;41")</f>
        <v>Ct&gt;41</v>
      </c>
      <c r="V6070" t="str">
        <f>VLOOKUP(J6070,Datasæt_Analysesystemer!$C$2:$D$68,2,FALSE)</f>
        <v>Karpe</v>
      </c>
      <c r="W6070" t="str">
        <f t="shared" ref="W6070" si="12254">MID(F6070,10,9)</f>
        <v>DL2021049</v>
      </c>
      <c r="X6070" t="str">
        <f t="shared" ref="X6070" si="12255">W6070&amp;"_"&amp;V6070&amp;"_"&amp;S6070&amp;"_"&amp;T6070&amp;"_"&amp;U6070</f>
        <v>DL2021049_Karpe_Invalid_Absent_Ct&gt;41</v>
      </c>
    </row>
    <row r="6071" spans="1:24" x14ac:dyDescent="0.25">
      <c r="A6071" t="s">
        <v>257</v>
      </c>
      <c r="B6071" t="s">
        <v>1359</v>
      </c>
      <c r="C6071" t="s">
        <v>16</v>
      </c>
      <c r="D6071" s="6">
        <v>0.1</v>
      </c>
      <c r="E6071" s="6" t="s">
        <v>17</v>
      </c>
      <c r="F6071" t="s">
        <v>1546</v>
      </c>
      <c r="G6071" t="str">
        <f t="shared" si="12241"/>
        <v>DL2021049</v>
      </c>
      <c r="H6071" t="str">
        <f t="shared" si="12184"/>
        <v>10</v>
      </c>
      <c r="I6071" t="str">
        <f t="shared" si="12185"/>
        <v>Karpe_10_20211208_DL2021049_ZahlesGym</v>
      </c>
      <c r="J6071" t="str">
        <f t="shared" si="12186"/>
        <v>Karpe</v>
      </c>
      <c r="K6071" t="str">
        <f t="shared" si="12187"/>
        <v>NegK</v>
      </c>
      <c r="L6071" t="str">
        <f t="shared" si="12188"/>
        <v>No Ct</v>
      </c>
      <c r="M6071" t="str">
        <f t="shared" si="12189"/>
        <v/>
      </c>
      <c r="N6071" t="str">
        <f t="shared" si="12190"/>
        <v/>
      </c>
      <c r="O6071" t="str">
        <f t="shared" si="12191"/>
        <v/>
      </c>
    </row>
    <row r="6072" spans="1:24" x14ac:dyDescent="0.25">
      <c r="A6072" t="s">
        <v>259</v>
      </c>
      <c r="B6072" t="s">
        <v>1360</v>
      </c>
      <c r="C6072" t="s">
        <v>20</v>
      </c>
      <c r="D6072" s="6">
        <v>0.1</v>
      </c>
      <c r="E6072" s="6" t="s">
        <v>17</v>
      </c>
      <c r="F6072" t="s">
        <v>1546</v>
      </c>
      <c r="G6072" t="str">
        <f t="shared" si="12241"/>
        <v>DL2021049</v>
      </c>
      <c r="H6072" t="str">
        <f t="shared" si="12184"/>
        <v>10</v>
      </c>
      <c r="I6072" t="str">
        <f t="shared" si="12185"/>
        <v>Karpe_10_20211208_DL2021049_ZahlesGym</v>
      </c>
      <c r="J6072" t="str">
        <f t="shared" si="12186"/>
        <v>Karpe</v>
      </c>
      <c r="K6072" t="str">
        <f t="shared" si="12187"/>
        <v>eDNA</v>
      </c>
      <c r="L6072" t="str">
        <f t="shared" si="12188"/>
        <v>No Ct</v>
      </c>
      <c r="M6072" t="str">
        <f t="shared" si="12189"/>
        <v/>
      </c>
      <c r="N6072" t="str">
        <f t="shared" si="12190"/>
        <v/>
      </c>
      <c r="O6072" t="str">
        <f t="shared" si="12191"/>
        <v/>
      </c>
    </row>
    <row r="6073" spans="1:24" x14ac:dyDescent="0.25">
      <c r="A6073" t="s">
        <v>261</v>
      </c>
      <c r="B6073" t="s">
        <v>1360</v>
      </c>
      <c r="C6073" t="s">
        <v>20</v>
      </c>
      <c r="D6073" s="6">
        <v>0.1</v>
      </c>
      <c r="E6073" s="6" t="s">
        <v>17</v>
      </c>
      <c r="F6073" t="s">
        <v>1546</v>
      </c>
      <c r="G6073" t="str">
        <f t="shared" si="12241"/>
        <v>DL2021049</v>
      </c>
      <c r="H6073" t="str">
        <f t="shared" si="12184"/>
        <v>10</v>
      </c>
      <c r="I6073" t="str">
        <f t="shared" si="12185"/>
        <v>Karpe_10_20211208_DL2021049_ZahlesGym</v>
      </c>
      <c r="J6073" t="str">
        <f t="shared" si="12186"/>
        <v>Karpe</v>
      </c>
      <c r="K6073" t="str">
        <f t="shared" si="12187"/>
        <v>eDNA</v>
      </c>
      <c r="L6073" t="str">
        <f t="shared" si="12188"/>
        <v>No Ct</v>
      </c>
      <c r="M6073" t="str">
        <f t="shared" si="12189"/>
        <v/>
      </c>
      <c r="N6073" t="str">
        <f t="shared" si="12190"/>
        <v/>
      </c>
      <c r="O6073" t="str">
        <f t="shared" si="12191"/>
        <v/>
      </c>
    </row>
    <row r="6074" spans="1:24" x14ac:dyDescent="0.25">
      <c r="A6074" t="s">
        <v>262</v>
      </c>
      <c r="B6074" t="s">
        <v>1361</v>
      </c>
      <c r="C6074" t="s">
        <v>13</v>
      </c>
      <c r="D6074" s="6">
        <v>0.1</v>
      </c>
      <c r="E6074" s="6">
        <v>36.31</v>
      </c>
      <c r="F6074" t="s">
        <v>1546</v>
      </c>
      <c r="G6074" t="str">
        <f t="shared" si="12241"/>
        <v>DL2021049</v>
      </c>
      <c r="H6074" t="str">
        <f t="shared" si="12184"/>
        <v>11</v>
      </c>
      <c r="I6074" t="str">
        <f t="shared" si="12185"/>
        <v>Soelvkarusse_11_20211208_DL2021049_ZahlesGym</v>
      </c>
      <c r="J6074" t="str">
        <f t="shared" si="12186"/>
        <v>Soelvkarusse</v>
      </c>
      <c r="K6074" t="str">
        <f t="shared" si="12187"/>
        <v>PosK</v>
      </c>
      <c r="L6074">
        <f t="shared" si="12188"/>
        <v>36.31</v>
      </c>
      <c r="M6074">
        <f t="shared" si="12189"/>
        <v>36.31</v>
      </c>
      <c r="N6074">
        <f t="shared" si="12190"/>
        <v>0</v>
      </c>
      <c r="O6074">
        <f t="shared" si="12191"/>
        <v>0</v>
      </c>
      <c r="Q6074">
        <f t="shared" ref="Q6074" si="12256">IF(L6076="No Ct",0,L6076)</f>
        <v>0</v>
      </c>
      <c r="R6074">
        <f t="shared" ref="R6074" si="12257">IF(L6077="No Ct",0,L6077)</f>
        <v>0</v>
      </c>
      <c r="S6074" t="str">
        <f t="shared" ref="S6074" si="12258">IF(AND(M6074&gt;0,N6074=0),"Valid","Invalid")</f>
        <v>Valid</v>
      </c>
      <c r="T6074" t="str">
        <f t="shared" ref="T6074" si="12259">IF(OR(Q6074&gt;1,R6074&gt;1),"Present","Absent")</f>
        <v>Absent</v>
      </c>
      <c r="U6074" t="str">
        <f t="shared" ref="U6074" si="12260">IF(OR(AND(Q6074&gt;1,Q6074&lt;41),AND(R6074&gt;1,R6074&lt;41)),"Ct&lt;41","Ct&gt;41")</f>
        <v>Ct&gt;41</v>
      </c>
      <c r="V6074" t="str">
        <f>VLOOKUP(J6074,Datasæt_Analysesystemer!$C$2:$D$68,2,FALSE)</f>
        <v>Sølvkarusse</v>
      </c>
      <c r="W6074" t="str">
        <f t="shared" ref="W6074" si="12261">MID(F6074,10,9)</f>
        <v>DL2021049</v>
      </c>
      <c r="X6074" t="str">
        <f t="shared" ref="X6074" si="12262">W6074&amp;"_"&amp;V6074&amp;"_"&amp;S6074&amp;"_"&amp;T6074&amp;"_"&amp;U6074</f>
        <v>DL2021049_Sølvkarusse_Valid_Absent_Ct&gt;41</v>
      </c>
    </row>
    <row r="6075" spans="1:24" x14ac:dyDescent="0.25">
      <c r="A6075" t="s">
        <v>264</v>
      </c>
      <c r="B6075" t="s">
        <v>1362</v>
      </c>
      <c r="C6075" t="s">
        <v>16</v>
      </c>
      <c r="D6075" s="6">
        <v>0.1</v>
      </c>
      <c r="E6075" s="6" t="s">
        <v>17</v>
      </c>
      <c r="F6075" t="s">
        <v>1546</v>
      </c>
      <c r="G6075" t="str">
        <f t="shared" si="12241"/>
        <v>DL2021049</v>
      </c>
      <c r="H6075" t="str">
        <f t="shared" si="12184"/>
        <v>11</v>
      </c>
      <c r="I6075" t="str">
        <f t="shared" si="12185"/>
        <v>Soelvkarusse_11_20211208_DL2021049_ZahlesGym</v>
      </c>
      <c r="J6075" t="str">
        <f t="shared" si="12186"/>
        <v>Soelvkarusse</v>
      </c>
      <c r="K6075" t="str">
        <f t="shared" si="12187"/>
        <v>NegK</v>
      </c>
      <c r="L6075" t="str">
        <f t="shared" si="12188"/>
        <v>No Ct</v>
      </c>
      <c r="M6075" t="str">
        <f t="shared" si="12189"/>
        <v/>
      </c>
      <c r="N6075" t="str">
        <f t="shared" si="12190"/>
        <v/>
      </c>
      <c r="O6075" t="str">
        <f t="shared" si="12191"/>
        <v/>
      </c>
    </row>
    <row r="6076" spans="1:24" x14ac:dyDescent="0.25">
      <c r="A6076" t="s">
        <v>266</v>
      </c>
      <c r="B6076" t="s">
        <v>1363</v>
      </c>
      <c r="C6076" t="s">
        <v>20</v>
      </c>
      <c r="D6076" s="6">
        <v>0.1</v>
      </c>
      <c r="E6076" s="6" t="s">
        <v>17</v>
      </c>
      <c r="F6076" t="s">
        <v>1546</v>
      </c>
      <c r="G6076" t="str">
        <f t="shared" si="12241"/>
        <v>DL2021049</v>
      </c>
      <c r="H6076" t="str">
        <f t="shared" si="12184"/>
        <v>11</v>
      </c>
      <c r="I6076" t="str">
        <f t="shared" si="12185"/>
        <v>Soelvkarusse_11_20211208_DL2021049_ZahlesGym</v>
      </c>
      <c r="J6076" t="str">
        <f t="shared" si="12186"/>
        <v>Soelvkarusse</v>
      </c>
      <c r="K6076" t="str">
        <f t="shared" si="12187"/>
        <v>eDNA</v>
      </c>
      <c r="L6076" t="str">
        <f t="shared" si="12188"/>
        <v>No Ct</v>
      </c>
      <c r="M6076" t="str">
        <f t="shared" si="12189"/>
        <v/>
      </c>
      <c r="N6076" t="str">
        <f t="shared" si="12190"/>
        <v/>
      </c>
      <c r="O6076" t="str">
        <f t="shared" si="12191"/>
        <v/>
      </c>
    </row>
    <row r="6077" spans="1:24" x14ac:dyDescent="0.25">
      <c r="A6077" t="s">
        <v>268</v>
      </c>
      <c r="B6077" t="s">
        <v>1363</v>
      </c>
      <c r="C6077" t="s">
        <v>20</v>
      </c>
      <c r="D6077" s="6">
        <v>0.1</v>
      </c>
      <c r="E6077" s="6" t="s">
        <v>17</v>
      </c>
      <c r="F6077" t="s">
        <v>1546</v>
      </c>
      <c r="G6077" t="str">
        <f t="shared" si="12241"/>
        <v>DL2021049</v>
      </c>
      <c r="H6077" t="str">
        <f t="shared" si="12184"/>
        <v>11</v>
      </c>
      <c r="I6077" t="str">
        <f t="shared" si="12185"/>
        <v>Soelvkarusse_11_20211208_DL2021049_ZahlesGym</v>
      </c>
      <c r="J6077" t="str">
        <f t="shared" si="12186"/>
        <v>Soelvkarusse</v>
      </c>
      <c r="K6077" t="str">
        <f t="shared" si="12187"/>
        <v>eDNA</v>
      </c>
      <c r="L6077" t="str">
        <f t="shared" si="12188"/>
        <v>No Ct</v>
      </c>
      <c r="M6077" t="str">
        <f t="shared" si="12189"/>
        <v/>
      </c>
      <c r="N6077" t="str">
        <f t="shared" si="12190"/>
        <v/>
      </c>
      <c r="O6077" t="str">
        <f t="shared" si="12191"/>
        <v/>
      </c>
    </row>
    <row r="6078" spans="1:24" x14ac:dyDescent="0.25">
      <c r="A6078" t="s">
        <v>269</v>
      </c>
      <c r="B6078" t="s">
        <v>1364</v>
      </c>
      <c r="C6078" t="s">
        <v>13</v>
      </c>
      <c r="D6078" s="6">
        <v>0.1</v>
      </c>
      <c r="E6078" s="6">
        <v>36.75</v>
      </c>
      <c r="F6078" t="s">
        <v>1546</v>
      </c>
      <c r="G6078" t="str">
        <f t="shared" si="12241"/>
        <v>DL2021049</v>
      </c>
      <c r="H6078" t="str">
        <f t="shared" si="12184"/>
        <v>12</v>
      </c>
      <c r="I6078" t="str">
        <f t="shared" si="12185"/>
        <v>Soelvkarusse_12_20211208_DL2021049_ZahlesGym</v>
      </c>
      <c r="J6078" t="str">
        <f t="shared" si="12186"/>
        <v>Soelvkarusse</v>
      </c>
      <c r="K6078" t="str">
        <f t="shared" si="12187"/>
        <v>PosK</v>
      </c>
      <c r="L6078">
        <f t="shared" si="12188"/>
        <v>36.75</v>
      </c>
      <c r="M6078">
        <f t="shared" si="12189"/>
        <v>36.75</v>
      </c>
      <c r="N6078">
        <f t="shared" si="12190"/>
        <v>0</v>
      </c>
      <c r="O6078">
        <f t="shared" si="12191"/>
        <v>0</v>
      </c>
      <c r="Q6078">
        <f t="shared" ref="Q6078" si="12263">IF(L6080="No Ct",0,L6080)</f>
        <v>0</v>
      </c>
      <c r="R6078">
        <f t="shared" ref="R6078" si="12264">IF(L6081="No Ct",0,L6081)</f>
        <v>0</v>
      </c>
      <c r="S6078" t="str">
        <f t="shared" ref="S6078" si="12265">IF(AND(M6078&gt;0,N6078=0),"Valid","Invalid")</f>
        <v>Valid</v>
      </c>
      <c r="T6078" t="str">
        <f t="shared" ref="T6078" si="12266">IF(OR(Q6078&gt;1,R6078&gt;1),"Present","Absent")</f>
        <v>Absent</v>
      </c>
      <c r="U6078" t="str">
        <f t="shared" ref="U6078" si="12267">IF(OR(AND(Q6078&gt;1,Q6078&lt;41),AND(R6078&gt;1,R6078&lt;41)),"Ct&lt;41","Ct&gt;41")</f>
        <v>Ct&gt;41</v>
      </c>
      <c r="V6078" t="str">
        <f>VLOOKUP(J6078,Datasæt_Analysesystemer!$C$2:$D$68,2,FALSE)</f>
        <v>Sølvkarusse</v>
      </c>
      <c r="W6078" t="str">
        <f t="shared" ref="W6078" si="12268">MID(F6078,10,9)</f>
        <v>DL2021049</v>
      </c>
      <c r="X6078" t="str">
        <f t="shared" ref="X6078" si="12269">W6078&amp;"_"&amp;V6078&amp;"_"&amp;S6078&amp;"_"&amp;T6078&amp;"_"&amp;U6078</f>
        <v>DL2021049_Sølvkarusse_Valid_Absent_Ct&gt;41</v>
      </c>
    </row>
    <row r="6079" spans="1:24" x14ac:dyDescent="0.25">
      <c r="A6079" t="s">
        <v>271</v>
      </c>
      <c r="B6079" t="s">
        <v>1365</v>
      </c>
      <c r="C6079" t="s">
        <v>16</v>
      </c>
      <c r="D6079" s="6">
        <v>0.1</v>
      </c>
      <c r="E6079" s="6" t="s">
        <v>17</v>
      </c>
      <c r="F6079" t="s">
        <v>1546</v>
      </c>
      <c r="G6079" t="str">
        <f t="shared" si="12241"/>
        <v>DL2021049</v>
      </c>
      <c r="H6079" t="str">
        <f t="shared" si="12184"/>
        <v>12</v>
      </c>
      <c r="I6079" t="str">
        <f t="shared" si="12185"/>
        <v>Soelvkarusse_12_20211208_DL2021049_ZahlesGym</v>
      </c>
      <c r="J6079" t="str">
        <f t="shared" si="12186"/>
        <v>Soelvkarusse</v>
      </c>
      <c r="K6079" t="str">
        <f t="shared" si="12187"/>
        <v>NegK</v>
      </c>
      <c r="L6079" t="str">
        <f t="shared" si="12188"/>
        <v>No Ct</v>
      </c>
      <c r="M6079" t="str">
        <f t="shared" si="12189"/>
        <v/>
      </c>
      <c r="N6079" t="str">
        <f t="shared" si="12190"/>
        <v/>
      </c>
      <c r="O6079" t="str">
        <f t="shared" si="12191"/>
        <v/>
      </c>
    </row>
    <row r="6080" spans="1:24" x14ac:dyDescent="0.25">
      <c r="A6080" t="s">
        <v>273</v>
      </c>
      <c r="B6080" t="s">
        <v>1366</v>
      </c>
      <c r="C6080" t="s">
        <v>20</v>
      </c>
      <c r="D6080" s="6">
        <v>0.1</v>
      </c>
      <c r="E6080" s="6" t="s">
        <v>17</v>
      </c>
      <c r="F6080" t="s">
        <v>1546</v>
      </c>
      <c r="G6080" t="str">
        <f t="shared" si="12241"/>
        <v>DL2021049</v>
      </c>
      <c r="H6080" t="str">
        <f t="shared" si="12184"/>
        <v>12</v>
      </c>
      <c r="I6080" t="str">
        <f t="shared" si="12185"/>
        <v>Soelvkarusse_12_20211208_DL2021049_ZahlesGym</v>
      </c>
      <c r="J6080" t="str">
        <f t="shared" si="12186"/>
        <v>Soelvkarusse</v>
      </c>
      <c r="K6080" t="str">
        <f t="shared" si="12187"/>
        <v>eDNA</v>
      </c>
      <c r="L6080" t="str">
        <f t="shared" si="12188"/>
        <v>No Ct</v>
      </c>
      <c r="M6080" t="str">
        <f t="shared" si="12189"/>
        <v/>
      </c>
      <c r="N6080" t="str">
        <f t="shared" si="12190"/>
        <v/>
      </c>
      <c r="O6080" t="str">
        <f t="shared" si="12191"/>
        <v/>
      </c>
    </row>
    <row r="6081" spans="1:24" x14ac:dyDescent="0.25">
      <c r="A6081" t="s">
        <v>275</v>
      </c>
      <c r="B6081" t="s">
        <v>1366</v>
      </c>
      <c r="C6081" t="s">
        <v>20</v>
      </c>
      <c r="D6081" s="6">
        <v>0.1</v>
      </c>
      <c r="E6081" s="6" t="s">
        <v>17</v>
      </c>
      <c r="F6081" t="s">
        <v>1546</v>
      </c>
      <c r="G6081" t="str">
        <f t="shared" si="12241"/>
        <v>DL2021049</v>
      </c>
      <c r="H6081" t="str">
        <f t="shared" si="12184"/>
        <v>12</v>
      </c>
      <c r="I6081" t="str">
        <f t="shared" si="12185"/>
        <v>Soelvkarusse_12_20211208_DL2021049_ZahlesGym</v>
      </c>
      <c r="J6081" t="str">
        <f t="shared" si="12186"/>
        <v>Soelvkarusse</v>
      </c>
      <c r="K6081" t="str">
        <f t="shared" si="12187"/>
        <v>eDNA</v>
      </c>
      <c r="L6081" t="str">
        <f t="shared" si="12188"/>
        <v>No Ct</v>
      </c>
      <c r="M6081" t="str">
        <f t="shared" si="12189"/>
        <v/>
      </c>
      <c r="N6081" t="str">
        <f t="shared" si="12190"/>
        <v/>
      </c>
      <c r="O6081" t="str">
        <f t="shared" si="12191"/>
        <v/>
      </c>
    </row>
    <row r="6082" spans="1:24" x14ac:dyDescent="0.25">
      <c r="A6082" t="s">
        <v>276</v>
      </c>
      <c r="B6082" t="s">
        <v>1367</v>
      </c>
      <c r="C6082" t="s">
        <v>13</v>
      </c>
      <c r="D6082" s="6">
        <v>0.1</v>
      </c>
      <c r="E6082" s="6">
        <v>34.51</v>
      </c>
      <c r="F6082" t="s">
        <v>1546</v>
      </c>
      <c r="G6082" t="str">
        <f t="shared" si="12241"/>
        <v>DL2021049</v>
      </c>
      <c r="H6082" t="str">
        <f t="shared" si="12184"/>
        <v>13</v>
      </c>
      <c r="I6082" t="str">
        <f t="shared" si="12185"/>
        <v>LilleVandsalamander_13_20211208_DL2021049_ZahlesGym</v>
      </c>
      <c r="J6082" t="str">
        <f t="shared" si="12186"/>
        <v>LilleVandsalamander</v>
      </c>
      <c r="K6082" t="str">
        <f t="shared" si="12187"/>
        <v>PosK</v>
      </c>
      <c r="L6082">
        <f t="shared" si="12188"/>
        <v>34.51</v>
      </c>
      <c r="M6082">
        <f t="shared" si="12189"/>
        <v>34.51</v>
      </c>
      <c r="N6082">
        <f t="shared" si="12190"/>
        <v>0</v>
      </c>
      <c r="O6082">
        <f t="shared" si="12191"/>
        <v>0</v>
      </c>
      <c r="Q6082">
        <f t="shared" ref="Q6082" si="12270">IF(L6084="No Ct",0,L6084)</f>
        <v>0</v>
      </c>
      <c r="R6082">
        <f t="shared" ref="R6082" si="12271">IF(L6085="No Ct",0,L6085)</f>
        <v>0</v>
      </c>
      <c r="S6082" t="str">
        <f t="shared" ref="S6082" si="12272">IF(AND(M6082&gt;0,N6082=0),"Valid","Invalid")</f>
        <v>Valid</v>
      </c>
      <c r="T6082" t="str">
        <f t="shared" ref="T6082" si="12273">IF(OR(Q6082&gt;1,R6082&gt;1),"Present","Absent")</f>
        <v>Absent</v>
      </c>
      <c r="U6082" t="str">
        <f t="shared" ref="U6082" si="12274">IF(OR(AND(Q6082&gt;1,Q6082&lt;41),AND(R6082&gt;1,R6082&lt;41)),"Ct&lt;41","Ct&gt;41")</f>
        <v>Ct&gt;41</v>
      </c>
      <c r="V6082" t="str">
        <f>VLOOKUP(J6082,Datasæt_Analysesystemer!$C$2:$D$68,2,FALSE)</f>
        <v>Lille vandsalamander</v>
      </c>
      <c r="W6082" t="str">
        <f t="shared" ref="W6082" si="12275">MID(F6082,10,9)</f>
        <v>DL2021049</v>
      </c>
      <c r="X6082" t="str">
        <f t="shared" ref="X6082" si="12276">W6082&amp;"_"&amp;V6082&amp;"_"&amp;S6082&amp;"_"&amp;T6082&amp;"_"&amp;U6082</f>
        <v>DL2021049_Lille vandsalamander_Valid_Absent_Ct&gt;41</v>
      </c>
    </row>
    <row r="6083" spans="1:24" x14ac:dyDescent="0.25">
      <c r="A6083" t="s">
        <v>278</v>
      </c>
      <c r="B6083" t="s">
        <v>1368</v>
      </c>
      <c r="C6083" t="s">
        <v>16</v>
      </c>
      <c r="D6083" s="6">
        <v>0.1</v>
      </c>
      <c r="E6083" s="6" t="s">
        <v>17</v>
      </c>
      <c r="F6083" t="s">
        <v>1546</v>
      </c>
      <c r="G6083" t="str">
        <f t="shared" si="12241"/>
        <v>DL2021049</v>
      </c>
      <c r="H6083" t="str">
        <f t="shared" si="12184"/>
        <v>13</v>
      </c>
      <c r="I6083" t="str">
        <f t="shared" si="12185"/>
        <v>LilleVandsalamander_13_20211208_DL2021049_ZahlesGym</v>
      </c>
      <c r="J6083" t="str">
        <f t="shared" si="12186"/>
        <v>LilleVandsalamander</v>
      </c>
      <c r="K6083" t="str">
        <f t="shared" si="12187"/>
        <v>NegK</v>
      </c>
      <c r="L6083" t="str">
        <f t="shared" si="12188"/>
        <v>No Ct</v>
      </c>
      <c r="M6083" t="str">
        <f t="shared" si="12189"/>
        <v/>
      </c>
      <c r="N6083" t="str">
        <f t="shared" si="12190"/>
        <v/>
      </c>
      <c r="O6083" t="str">
        <f t="shared" si="12191"/>
        <v/>
      </c>
    </row>
    <row r="6084" spans="1:24" x14ac:dyDescent="0.25">
      <c r="A6084" t="s">
        <v>280</v>
      </c>
      <c r="B6084" t="s">
        <v>1369</v>
      </c>
      <c r="C6084" t="s">
        <v>20</v>
      </c>
      <c r="D6084" s="6">
        <v>0.1</v>
      </c>
      <c r="E6084" s="6" t="s">
        <v>17</v>
      </c>
      <c r="F6084" t="s">
        <v>1546</v>
      </c>
      <c r="G6084" t="str">
        <f t="shared" si="12241"/>
        <v>DL2021049</v>
      </c>
      <c r="H6084" t="str">
        <f t="shared" si="12184"/>
        <v>13</v>
      </c>
      <c r="I6084" t="str">
        <f t="shared" si="12185"/>
        <v>LilleVandsalamander_13_20211208_DL2021049_ZahlesGym</v>
      </c>
      <c r="J6084" t="str">
        <f t="shared" si="12186"/>
        <v>LilleVandsalamander</v>
      </c>
      <c r="K6084" t="str">
        <f t="shared" si="12187"/>
        <v>eDNA</v>
      </c>
      <c r="L6084" t="str">
        <f t="shared" si="12188"/>
        <v>No Ct</v>
      </c>
      <c r="M6084" t="str">
        <f t="shared" si="12189"/>
        <v/>
      </c>
      <c r="N6084" t="str">
        <f t="shared" si="12190"/>
        <v/>
      </c>
      <c r="O6084" t="str">
        <f t="shared" si="12191"/>
        <v/>
      </c>
    </row>
    <row r="6085" spans="1:24" x14ac:dyDescent="0.25">
      <c r="A6085" t="s">
        <v>282</v>
      </c>
      <c r="B6085" t="s">
        <v>1369</v>
      </c>
      <c r="C6085" t="s">
        <v>20</v>
      </c>
      <c r="D6085" s="6">
        <v>0.1</v>
      </c>
      <c r="E6085" s="6" t="s">
        <v>17</v>
      </c>
      <c r="F6085" t="s">
        <v>1546</v>
      </c>
      <c r="G6085" t="str">
        <f t="shared" si="12241"/>
        <v>DL2021049</v>
      </c>
      <c r="H6085" t="str">
        <f t="shared" si="12184"/>
        <v>13</v>
      </c>
      <c r="I6085" t="str">
        <f t="shared" si="12185"/>
        <v>LilleVandsalamander_13_20211208_DL2021049_ZahlesGym</v>
      </c>
      <c r="J6085" t="str">
        <f t="shared" si="12186"/>
        <v>LilleVandsalamander</v>
      </c>
      <c r="K6085" t="str">
        <f t="shared" si="12187"/>
        <v>eDNA</v>
      </c>
      <c r="L6085" t="str">
        <f t="shared" si="12188"/>
        <v>No Ct</v>
      </c>
      <c r="M6085" t="str">
        <f t="shared" si="12189"/>
        <v/>
      </c>
      <c r="N6085" t="str">
        <f t="shared" si="12190"/>
        <v/>
      </c>
      <c r="O6085" t="str">
        <f t="shared" si="12191"/>
        <v/>
      </c>
    </row>
    <row r="6086" spans="1:24" x14ac:dyDescent="0.25">
      <c r="A6086" t="s">
        <v>283</v>
      </c>
      <c r="B6086" t="s">
        <v>1370</v>
      </c>
      <c r="C6086" t="s">
        <v>13</v>
      </c>
      <c r="D6086" s="6">
        <v>0.1</v>
      </c>
      <c r="E6086" s="6">
        <v>32.909999999999997</v>
      </c>
      <c r="F6086" t="s">
        <v>1546</v>
      </c>
      <c r="G6086" t="str">
        <f t="shared" si="12241"/>
        <v>DL2021049</v>
      </c>
      <c r="H6086" t="str">
        <f t="shared" si="12184"/>
        <v>14</v>
      </c>
      <c r="I6086" t="str">
        <f t="shared" si="12185"/>
        <v>LilleVandsalamander_14_20211208_DL2021049_ZahlesGym</v>
      </c>
      <c r="J6086" t="str">
        <f t="shared" si="12186"/>
        <v>LilleVandsalamander</v>
      </c>
      <c r="K6086" t="str">
        <f t="shared" si="12187"/>
        <v>PosK</v>
      </c>
      <c r="L6086">
        <f t="shared" si="12188"/>
        <v>32.909999999999997</v>
      </c>
      <c r="M6086">
        <f t="shared" si="12189"/>
        <v>32.909999999999997</v>
      </c>
      <c r="N6086">
        <f t="shared" si="12190"/>
        <v>0</v>
      </c>
      <c r="O6086">
        <f t="shared" si="12191"/>
        <v>0</v>
      </c>
      <c r="Q6086">
        <f t="shared" ref="Q6086" si="12277">IF(L6088="No Ct",0,L6088)</f>
        <v>0</v>
      </c>
      <c r="R6086">
        <f t="shared" ref="R6086" si="12278">IF(L6089="No Ct",0,L6089)</f>
        <v>0</v>
      </c>
      <c r="S6086" t="str">
        <f t="shared" ref="S6086" si="12279">IF(AND(M6086&gt;0,N6086=0),"Valid","Invalid")</f>
        <v>Valid</v>
      </c>
      <c r="T6086" t="str">
        <f t="shared" ref="T6086" si="12280">IF(OR(Q6086&gt;1,R6086&gt;1),"Present","Absent")</f>
        <v>Absent</v>
      </c>
      <c r="U6086" t="str">
        <f t="shared" ref="U6086" si="12281">IF(OR(AND(Q6086&gt;1,Q6086&lt;41),AND(R6086&gt;1,R6086&lt;41)),"Ct&lt;41","Ct&gt;41")</f>
        <v>Ct&gt;41</v>
      </c>
      <c r="V6086" t="str">
        <f>VLOOKUP(J6086,Datasæt_Analysesystemer!$C$2:$D$68,2,FALSE)</f>
        <v>Lille vandsalamander</v>
      </c>
      <c r="W6086" t="str">
        <f t="shared" ref="W6086" si="12282">MID(F6086,10,9)</f>
        <v>DL2021049</v>
      </c>
      <c r="X6086" t="str">
        <f t="shared" ref="X6086" si="12283">W6086&amp;"_"&amp;V6086&amp;"_"&amp;S6086&amp;"_"&amp;T6086&amp;"_"&amp;U6086</f>
        <v>DL2021049_Lille vandsalamander_Valid_Absent_Ct&gt;41</v>
      </c>
    </row>
    <row r="6087" spans="1:24" x14ac:dyDescent="0.25">
      <c r="A6087" t="s">
        <v>285</v>
      </c>
      <c r="B6087" t="s">
        <v>1371</v>
      </c>
      <c r="C6087" t="s">
        <v>16</v>
      </c>
      <c r="D6087" s="6">
        <v>0.1</v>
      </c>
      <c r="E6087" s="6" t="s">
        <v>17</v>
      </c>
      <c r="F6087" t="s">
        <v>1546</v>
      </c>
      <c r="G6087" t="str">
        <f t="shared" si="12241"/>
        <v>DL2021049</v>
      </c>
      <c r="H6087" t="str">
        <f t="shared" si="12184"/>
        <v>14</v>
      </c>
      <c r="I6087" t="str">
        <f t="shared" si="12185"/>
        <v>LilleVandsalamander_14_20211208_DL2021049_ZahlesGym</v>
      </c>
      <c r="J6087" t="str">
        <f t="shared" si="12186"/>
        <v>LilleVandsalamander</v>
      </c>
      <c r="K6087" t="str">
        <f t="shared" si="12187"/>
        <v>NegK</v>
      </c>
      <c r="L6087" t="str">
        <f t="shared" si="12188"/>
        <v>No Ct</v>
      </c>
      <c r="M6087" t="str">
        <f t="shared" si="12189"/>
        <v/>
      </c>
      <c r="N6087" t="str">
        <f t="shared" si="12190"/>
        <v/>
      </c>
      <c r="O6087" t="str">
        <f t="shared" si="12191"/>
        <v/>
      </c>
    </row>
    <row r="6088" spans="1:24" x14ac:dyDescent="0.25">
      <c r="A6088" t="s">
        <v>287</v>
      </c>
      <c r="B6088" t="s">
        <v>1372</v>
      </c>
      <c r="C6088" t="s">
        <v>20</v>
      </c>
      <c r="D6088" s="6">
        <v>0.1</v>
      </c>
      <c r="E6088" s="6" t="s">
        <v>17</v>
      </c>
      <c r="F6088" t="s">
        <v>1546</v>
      </c>
      <c r="G6088" t="str">
        <f t="shared" si="12241"/>
        <v>DL2021049</v>
      </c>
      <c r="H6088" t="str">
        <f t="shared" si="12184"/>
        <v>14</v>
      </c>
      <c r="I6088" t="str">
        <f t="shared" si="12185"/>
        <v>LilleVandsalamander_14_20211208_DL2021049_ZahlesGym</v>
      </c>
      <c r="J6088" t="str">
        <f t="shared" si="12186"/>
        <v>LilleVandsalamander</v>
      </c>
      <c r="K6088" t="str">
        <f t="shared" si="12187"/>
        <v>eDNA</v>
      </c>
      <c r="L6088" t="str">
        <f t="shared" si="12188"/>
        <v>No Ct</v>
      </c>
      <c r="M6088" t="str">
        <f t="shared" si="12189"/>
        <v/>
      </c>
      <c r="N6088" t="str">
        <f t="shared" si="12190"/>
        <v/>
      </c>
      <c r="O6088" t="str">
        <f t="shared" si="12191"/>
        <v/>
      </c>
    </row>
    <row r="6089" spans="1:24" x14ac:dyDescent="0.25">
      <c r="A6089" t="s">
        <v>289</v>
      </c>
      <c r="B6089" t="s">
        <v>1372</v>
      </c>
      <c r="C6089" t="s">
        <v>20</v>
      </c>
      <c r="D6089" s="6">
        <v>0.1</v>
      </c>
      <c r="E6089" s="6" t="s">
        <v>17</v>
      </c>
      <c r="F6089" t="s">
        <v>1546</v>
      </c>
      <c r="G6089" t="str">
        <f t="shared" si="12241"/>
        <v>DL2021049</v>
      </c>
      <c r="H6089" t="str">
        <f t="shared" si="12184"/>
        <v>14</v>
      </c>
      <c r="I6089" t="str">
        <f t="shared" si="12185"/>
        <v>LilleVandsalamander_14_20211208_DL2021049_ZahlesGym</v>
      </c>
      <c r="J6089" t="str">
        <f t="shared" si="12186"/>
        <v>LilleVandsalamander</v>
      </c>
      <c r="K6089" t="str">
        <f t="shared" si="12187"/>
        <v>eDNA</v>
      </c>
      <c r="L6089" t="str">
        <f t="shared" si="12188"/>
        <v>No Ct</v>
      </c>
      <c r="M6089" t="str">
        <f t="shared" si="12189"/>
        <v/>
      </c>
      <c r="N6089" t="str">
        <f t="shared" si="12190"/>
        <v/>
      </c>
      <c r="O6089" t="str">
        <f t="shared" si="12191"/>
        <v/>
      </c>
    </row>
    <row r="6090" spans="1:24" x14ac:dyDescent="0.25">
      <c r="A6090" t="s">
        <v>290</v>
      </c>
      <c r="B6090" t="s">
        <v>1373</v>
      </c>
      <c r="C6090" t="s">
        <v>13</v>
      </c>
      <c r="D6090" s="6">
        <v>0.1</v>
      </c>
      <c r="E6090" s="6">
        <v>32.29</v>
      </c>
      <c r="F6090" t="s">
        <v>1546</v>
      </c>
      <c r="G6090" t="str">
        <f t="shared" si="12241"/>
        <v>DL2021049</v>
      </c>
      <c r="H6090" t="str">
        <f t="shared" si="12184"/>
        <v>15</v>
      </c>
      <c r="I6090" t="str">
        <f t="shared" si="12185"/>
        <v>Flodkrebs_15_20211208_DL2021049_ZahlesGym</v>
      </c>
      <c r="J6090" t="str">
        <f t="shared" si="12186"/>
        <v>Flodkrebs</v>
      </c>
      <c r="K6090" t="str">
        <f t="shared" si="12187"/>
        <v>PosK</v>
      </c>
      <c r="L6090">
        <f t="shared" si="12188"/>
        <v>32.29</v>
      </c>
      <c r="M6090">
        <f t="shared" si="12189"/>
        <v>32.29</v>
      </c>
      <c r="N6090">
        <f t="shared" si="12190"/>
        <v>0</v>
      </c>
      <c r="O6090">
        <f t="shared" si="12191"/>
        <v>0</v>
      </c>
      <c r="Q6090">
        <f t="shared" ref="Q6090" si="12284">IF(L6092="No Ct",0,L6092)</f>
        <v>0</v>
      </c>
      <c r="R6090">
        <f t="shared" ref="R6090" si="12285">IF(L6093="No Ct",0,L6093)</f>
        <v>0</v>
      </c>
      <c r="S6090" t="str">
        <f t="shared" ref="S6090" si="12286">IF(AND(M6090&gt;0,N6090=0),"Valid","Invalid")</f>
        <v>Valid</v>
      </c>
      <c r="T6090" t="str">
        <f t="shared" ref="T6090" si="12287">IF(OR(Q6090&gt;1,R6090&gt;1),"Present","Absent")</f>
        <v>Absent</v>
      </c>
      <c r="U6090" t="str">
        <f t="shared" ref="U6090" si="12288">IF(OR(AND(Q6090&gt;1,Q6090&lt;41),AND(R6090&gt;1,R6090&lt;41)),"Ct&lt;41","Ct&gt;41")</f>
        <v>Ct&gt;41</v>
      </c>
      <c r="V6090" t="str">
        <f>VLOOKUP(J6090,Datasæt_Analysesystemer!$C$2:$D$68,2,FALSE)</f>
        <v>Flodkrebs</v>
      </c>
      <c r="W6090" t="str">
        <f t="shared" ref="W6090" si="12289">MID(F6090,10,9)</f>
        <v>DL2021049</v>
      </c>
      <c r="X6090" t="str">
        <f t="shared" ref="X6090" si="12290">W6090&amp;"_"&amp;V6090&amp;"_"&amp;S6090&amp;"_"&amp;T6090&amp;"_"&amp;U6090</f>
        <v>DL2021049_Flodkrebs_Valid_Absent_Ct&gt;41</v>
      </c>
    </row>
    <row r="6091" spans="1:24" x14ac:dyDescent="0.25">
      <c r="A6091" t="s">
        <v>292</v>
      </c>
      <c r="B6091" t="s">
        <v>1374</v>
      </c>
      <c r="C6091" t="s">
        <v>16</v>
      </c>
      <c r="D6091" s="6">
        <v>0.1</v>
      </c>
      <c r="E6091" s="6" t="s">
        <v>17</v>
      </c>
      <c r="F6091" t="s">
        <v>1546</v>
      </c>
      <c r="G6091" t="str">
        <f t="shared" si="12241"/>
        <v>DL2021049</v>
      </c>
      <c r="H6091" t="str">
        <f t="shared" si="12184"/>
        <v>15</v>
      </c>
      <c r="I6091" t="str">
        <f t="shared" si="12185"/>
        <v>Flodkrebs_15_20211208_DL2021049_ZahlesGym</v>
      </c>
      <c r="J6091" t="str">
        <f t="shared" si="12186"/>
        <v>Flodkrebs</v>
      </c>
      <c r="K6091" t="str">
        <f t="shared" si="12187"/>
        <v>NegK</v>
      </c>
      <c r="L6091" t="str">
        <f t="shared" si="12188"/>
        <v>No Ct</v>
      </c>
      <c r="M6091" t="str">
        <f t="shared" si="12189"/>
        <v/>
      </c>
      <c r="N6091" t="str">
        <f t="shared" si="12190"/>
        <v/>
      </c>
      <c r="O6091" t="str">
        <f t="shared" si="12191"/>
        <v/>
      </c>
    </row>
    <row r="6092" spans="1:24" x14ac:dyDescent="0.25">
      <c r="A6092" t="s">
        <v>294</v>
      </c>
      <c r="B6092" t="s">
        <v>1375</v>
      </c>
      <c r="C6092" t="s">
        <v>20</v>
      </c>
      <c r="D6092" s="6">
        <v>0.1</v>
      </c>
      <c r="E6092" s="6" t="s">
        <v>17</v>
      </c>
      <c r="F6092" t="s">
        <v>1546</v>
      </c>
      <c r="G6092" t="str">
        <f t="shared" si="12241"/>
        <v>DL2021049</v>
      </c>
      <c r="H6092" t="str">
        <f t="shared" si="12184"/>
        <v>15</v>
      </c>
      <c r="I6092" t="str">
        <f t="shared" si="12185"/>
        <v>Flodkrebs_15_20211208_DL2021049_ZahlesGym</v>
      </c>
      <c r="J6092" t="str">
        <f t="shared" si="12186"/>
        <v>Flodkrebs</v>
      </c>
      <c r="K6092" t="str">
        <f t="shared" si="12187"/>
        <v>eDNA</v>
      </c>
      <c r="L6092" t="str">
        <f t="shared" si="12188"/>
        <v>No Ct</v>
      </c>
      <c r="M6092" t="str">
        <f t="shared" si="12189"/>
        <v/>
      </c>
      <c r="N6092" t="str">
        <f t="shared" si="12190"/>
        <v/>
      </c>
      <c r="O6092" t="str">
        <f t="shared" si="12191"/>
        <v/>
      </c>
    </row>
    <row r="6093" spans="1:24" x14ac:dyDescent="0.25">
      <c r="A6093" t="s">
        <v>296</v>
      </c>
      <c r="B6093" t="s">
        <v>1375</v>
      </c>
      <c r="C6093" t="s">
        <v>20</v>
      </c>
      <c r="D6093" s="6">
        <v>0.1</v>
      </c>
      <c r="E6093" s="6" t="s">
        <v>17</v>
      </c>
      <c r="F6093" t="s">
        <v>1546</v>
      </c>
      <c r="G6093" t="str">
        <f t="shared" si="12241"/>
        <v>DL2021049</v>
      </c>
      <c r="H6093" t="str">
        <f t="shared" si="12184"/>
        <v>15</v>
      </c>
      <c r="I6093" t="str">
        <f t="shared" si="12185"/>
        <v>Flodkrebs_15_20211208_DL2021049_ZahlesGym</v>
      </c>
      <c r="J6093" t="str">
        <f t="shared" si="12186"/>
        <v>Flodkrebs</v>
      </c>
      <c r="K6093" t="str">
        <f t="shared" si="12187"/>
        <v>eDNA</v>
      </c>
      <c r="L6093" t="str">
        <f t="shared" si="12188"/>
        <v>No Ct</v>
      </c>
      <c r="M6093" t="str">
        <f t="shared" si="12189"/>
        <v/>
      </c>
      <c r="N6093" t="str">
        <f t="shared" si="12190"/>
        <v/>
      </c>
      <c r="O6093" t="str">
        <f t="shared" si="12191"/>
        <v/>
      </c>
    </row>
    <row r="6094" spans="1:24" x14ac:dyDescent="0.25">
      <c r="A6094" t="s">
        <v>297</v>
      </c>
      <c r="B6094" t="s">
        <v>1376</v>
      </c>
      <c r="C6094" t="s">
        <v>13</v>
      </c>
      <c r="D6094" s="6">
        <v>0.1</v>
      </c>
      <c r="E6094" s="6">
        <v>30.71</v>
      </c>
      <c r="F6094" t="s">
        <v>1546</v>
      </c>
      <c r="G6094" t="str">
        <f t="shared" si="12241"/>
        <v>DL2021049</v>
      </c>
      <c r="H6094" t="str">
        <f t="shared" si="12184"/>
        <v>16</v>
      </c>
      <c r="I6094" t="str">
        <f t="shared" si="12185"/>
        <v>Flodkrebs_16_20211208_DL2021049_ZahlesGym</v>
      </c>
      <c r="J6094" t="str">
        <f t="shared" si="12186"/>
        <v>Flodkrebs</v>
      </c>
      <c r="K6094" t="str">
        <f t="shared" si="12187"/>
        <v>PosK</v>
      </c>
      <c r="L6094">
        <f t="shared" si="12188"/>
        <v>30.71</v>
      </c>
      <c r="M6094">
        <f t="shared" si="12189"/>
        <v>30.71</v>
      </c>
      <c r="N6094">
        <f t="shared" si="12190"/>
        <v>0</v>
      </c>
      <c r="O6094">
        <f t="shared" si="12191"/>
        <v>0</v>
      </c>
      <c r="Q6094">
        <f t="shared" ref="Q6094" si="12291">IF(L6096="No Ct",0,L6096)</f>
        <v>0</v>
      </c>
      <c r="R6094">
        <f t="shared" ref="R6094" si="12292">IF(L6097="No Ct",0,L6097)</f>
        <v>0</v>
      </c>
      <c r="S6094" t="str">
        <f t="shared" ref="S6094" si="12293">IF(AND(M6094&gt;0,N6094=0),"Valid","Invalid")</f>
        <v>Valid</v>
      </c>
      <c r="T6094" t="str">
        <f t="shared" ref="T6094" si="12294">IF(OR(Q6094&gt;1,R6094&gt;1),"Present","Absent")</f>
        <v>Absent</v>
      </c>
      <c r="U6094" t="str">
        <f t="shared" ref="U6094" si="12295">IF(OR(AND(Q6094&gt;1,Q6094&lt;41),AND(R6094&gt;1,R6094&lt;41)),"Ct&lt;41","Ct&gt;41")</f>
        <v>Ct&gt;41</v>
      </c>
      <c r="V6094" t="str">
        <f>VLOOKUP(J6094,Datasæt_Analysesystemer!$C$2:$D$68,2,FALSE)</f>
        <v>Flodkrebs</v>
      </c>
      <c r="W6094" t="str">
        <f t="shared" ref="W6094" si="12296">MID(F6094,10,9)</f>
        <v>DL2021049</v>
      </c>
      <c r="X6094" t="str">
        <f t="shared" ref="X6094" si="12297">W6094&amp;"_"&amp;V6094&amp;"_"&amp;S6094&amp;"_"&amp;T6094&amp;"_"&amp;U6094</f>
        <v>DL2021049_Flodkrebs_Valid_Absent_Ct&gt;41</v>
      </c>
    </row>
    <row r="6095" spans="1:24" x14ac:dyDescent="0.25">
      <c r="A6095" t="s">
        <v>299</v>
      </c>
      <c r="B6095" t="s">
        <v>1377</v>
      </c>
      <c r="C6095" t="s">
        <v>16</v>
      </c>
      <c r="D6095" s="6">
        <v>0.1</v>
      </c>
      <c r="E6095" s="6" t="s">
        <v>17</v>
      </c>
      <c r="F6095" t="s">
        <v>1546</v>
      </c>
      <c r="G6095" t="str">
        <f t="shared" si="12241"/>
        <v>DL2021049</v>
      </c>
      <c r="H6095" t="str">
        <f t="shared" si="12184"/>
        <v>16</v>
      </c>
      <c r="I6095" t="str">
        <f t="shared" si="12185"/>
        <v>Flodkrebs_16_20211208_DL2021049_ZahlesGym</v>
      </c>
      <c r="J6095" t="str">
        <f t="shared" si="12186"/>
        <v>Flodkrebs</v>
      </c>
      <c r="K6095" t="str">
        <f t="shared" si="12187"/>
        <v>NegK</v>
      </c>
      <c r="L6095" t="str">
        <f t="shared" si="12188"/>
        <v>No Ct</v>
      </c>
      <c r="M6095" t="str">
        <f t="shared" si="12189"/>
        <v/>
      </c>
      <c r="N6095" t="str">
        <f t="shared" si="12190"/>
        <v/>
      </c>
      <c r="O6095" t="str">
        <f t="shared" si="12191"/>
        <v/>
      </c>
    </row>
    <row r="6096" spans="1:24" x14ac:dyDescent="0.25">
      <c r="A6096" t="s">
        <v>301</v>
      </c>
      <c r="B6096" t="s">
        <v>1378</v>
      </c>
      <c r="C6096" t="s">
        <v>20</v>
      </c>
      <c r="D6096" s="6">
        <v>0.1</v>
      </c>
      <c r="E6096" s="6" t="s">
        <v>17</v>
      </c>
      <c r="F6096" t="s">
        <v>1546</v>
      </c>
      <c r="G6096" t="str">
        <f t="shared" si="12241"/>
        <v>DL2021049</v>
      </c>
      <c r="H6096" t="str">
        <f t="shared" si="12184"/>
        <v>16</v>
      </c>
      <c r="I6096" t="str">
        <f t="shared" si="12185"/>
        <v>Flodkrebs_16_20211208_DL2021049_ZahlesGym</v>
      </c>
      <c r="J6096" t="str">
        <f t="shared" si="12186"/>
        <v>Flodkrebs</v>
      </c>
      <c r="K6096" t="str">
        <f t="shared" si="12187"/>
        <v>eDNA</v>
      </c>
      <c r="L6096" t="str">
        <f t="shared" si="12188"/>
        <v>No Ct</v>
      </c>
      <c r="M6096" t="str">
        <f t="shared" si="12189"/>
        <v/>
      </c>
      <c r="N6096" t="str">
        <f t="shared" si="12190"/>
        <v/>
      </c>
      <c r="O6096" t="str">
        <f t="shared" si="12191"/>
        <v/>
      </c>
    </row>
    <row r="6097" spans="1:24" x14ac:dyDescent="0.25">
      <c r="A6097" t="s">
        <v>303</v>
      </c>
      <c r="B6097" t="s">
        <v>1378</v>
      </c>
      <c r="C6097" t="s">
        <v>20</v>
      </c>
      <c r="D6097" s="6">
        <v>0.1</v>
      </c>
      <c r="E6097" s="6" t="s">
        <v>17</v>
      </c>
      <c r="F6097" t="s">
        <v>1546</v>
      </c>
      <c r="G6097" t="str">
        <f t="shared" si="12241"/>
        <v>DL2021049</v>
      </c>
      <c r="H6097" t="str">
        <f t="shared" si="12184"/>
        <v>16</v>
      </c>
      <c r="I6097" t="str">
        <f t="shared" si="12185"/>
        <v>Flodkrebs_16_20211208_DL2021049_ZahlesGym</v>
      </c>
      <c r="J6097" t="str">
        <f t="shared" si="12186"/>
        <v>Flodkrebs</v>
      </c>
      <c r="K6097" t="str">
        <f t="shared" si="12187"/>
        <v>eDNA</v>
      </c>
      <c r="L6097" t="str">
        <f t="shared" si="12188"/>
        <v>No Ct</v>
      </c>
      <c r="M6097" t="str">
        <f t="shared" si="12189"/>
        <v/>
      </c>
      <c r="N6097" t="str">
        <f t="shared" si="12190"/>
        <v/>
      </c>
      <c r="O6097" t="str">
        <f t="shared" si="12191"/>
        <v/>
      </c>
    </row>
    <row r="6098" spans="1:24" x14ac:dyDescent="0.25">
      <c r="A6098" t="s">
        <v>304</v>
      </c>
      <c r="B6098" t="s">
        <v>1379</v>
      </c>
      <c r="C6098" t="s">
        <v>13</v>
      </c>
      <c r="D6098" s="6">
        <v>0.1</v>
      </c>
      <c r="E6098" s="6" t="s">
        <v>17</v>
      </c>
      <c r="F6098" t="s">
        <v>1546</v>
      </c>
      <c r="G6098" t="str">
        <f t="shared" si="12241"/>
        <v>DL2021049</v>
      </c>
      <c r="H6098" t="str">
        <f t="shared" si="12184"/>
        <v>17</v>
      </c>
      <c r="I6098" t="str">
        <f t="shared" si="12185"/>
        <v>Signalkrebs_17_20211208_DL2021049_ZahlesGym</v>
      </c>
      <c r="J6098" t="str">
        <f t="shared" si="12186"/>
        <v>Signalkrebs</v>
      </c>
      <c r="K6098" t="str">
        <f t="shared" si="12187"/>
        <v>PosK</v>
      </c>
      <c r="L6098" t="str">
        <f t="shared" si="12188"/>
        <v>No Ct</v>
      </c>
      <c r="M6098">
        <f t="shared" si="12189"/>
        <v>0</v>
      </c>
      <c r="N6098">
        <f t="shared" si="12190"/>
        <v>0</v>
      </c>
      <c r="O6098">
        <f t="shared" si="12191"/>
        <v>0</v>
      </c>
      <c r="Q6098">
        <f t="shared" ref="Q6098" si="12298">IF(L6100="No Ct",0,L6100)</f>
        <v>0</v>
      </c>
      <c r="R6098">
        <f t="shared" ref="R6098" si="12299">IF(L6101="No Ct",0,L6101)</f>
        <v>0</v>
      </c>
      <c r="S6098" t="str">
        <f t="shared" ref="S6098" si="12300">IF(AND(M6098&gt;0,N6098=0),"Valid","Invalid")</f>
        <v>Invalid</v>
      </c>
      <c r="T6098" t="str">
        <f t="shared" ref="T6098" si="12301">IF(OR(Q6098&gt;1,R6098&gt;1),"Present","Absent")</f>
        <v>Absent</v>
      </c>
      <c r="U6098" t="str">
        <f t="shared" ref="U6098" si="12302">IF(OR(AND(Q6098&gt;1,Q6098&lt;41),AND(R6098&gt;1,R6098&lt;41)),"Ct&lt;41","Ct&gt;41")</f>
        <v>Ct&gt;41</v>
      </c>
      <c r="V6098" t="str">
        <f>VLOOKUP(J6098,Datasæt_Analysesystemer!$C$2:$D$68,2,FALSE)</f>
        <v>Signalkrebs</v>
      </c>
      <c r="W6098" t="str">
        <f t="shared" ref="W6098" si="12303">MID(F6098,10,9)</f>
        <v>DL2021049</v>
      </c>
      <c r="X6098" t="str">
        <f t="shared" ref="X6098" si="12304">W6098&amp;"_"&amp;V6098&amp;"_"&amp;S6098&amp;"_"&amp;T6098&amp;"_"&amp;U6098</f>
        <v>DL2021049_Signalkrebs_Invalid_Absent_Ct&gt;41</v>
      </c>
    </row>
    <row r="6099" spans="1:24" x14ac:dyDescent="0.25">
      <c r="A6099" t="s">
        <v>306</v>
      </c>
      <c r="B6099" t="s">
        <v>1380</v>
      </c>
      <c r="C6099" t="s">
        <v>16</v>
      </c>
      <c r="D6099" s="6">
        <v>0.1</v>
      </c>
      <c r="E6099" s="6" t="s">
        <v>17</v>
      </c>
      <c r="F6099" t="s">
        <v>1546</v>
      </c>
      <c r="G6099" t="str">
        <f t="shared" si="12241"/>
        <v>DL2021049</v>
      </c>
      <c r="H6099" t="str">
        <f t="shared" ref="H6099:H6162" si="12305">LEFT(B6099,2)</f>
        <v>17</v>
      </c>
      <c r="I6099" t="str">
        <f t="shared" ref="I6099:I6162" si="12306">J6099&amp;"_"&amp;H6099&amp;"_"&amp;F6099</f>
        <v>Signalkrebs_17_20211208_DL2021049_ZahlesGym</v>
      </c>
      <c r="J6099" t="str">
        <f t="shared" ref="J6099:J6162" si="12307">MID(RIGHT(B6099,LEN(B6099)-3),1,FIND("_",RIGHT(B6099,LEN(B6099)-3))-1)</f>
        <v>Signalkrebs</v>
      </c>
      <c r="K6099" t="str">
        <f t="shared" ref="K6099:K6162" si="12308">TRIM(SUBSTITUTE(RIGHT(B6099,FIND(J6099,B6099)+1),"_",""))</f>
        <v>NegK</v>
      </c>
      <c r="L6099" t="str">
        <f t="shared" ref="L6099:L6162" si="12309">IFERROR(VALUE(SUBSTITUTE(E6099,".",",")),E6099)</f>
        <v>No Ct</v>
      </c>
      <c r="M6099" t="str">
        <f t="shared" ref="M6099:M6162" si="12310">IF(K6099="PosK",SUMIFS(L:L,K:K,"PosK",I:I,I6099),"")</f>
        <v/>
      </c>
      <c r="N6099" t="str">
        <f t="shared" ref="N6099:N6162" si="12311">IF(K6099="PosK",SUMIFS(L:L,K:K,"NegK",I:I,I6099),"")</f>
        <v/>
      </c>
      <c r="O6099" t="str">
        <f t="shared" ref="O6099:O6162" si="12312">IF(K6099="PosK",SUMIFS(L:L,K:K,"eDNA",I:I,I6099),"")</f>
        <v/>
      </c>
    </row>
    <row r="6100" spans="1:24" x14ac:dyDescent="0.25">
      <c r="A6100" t="s">
        <v>308</v>
      </c>
      <c r="B6100" t="s">
        <v>1381</v>
      </c>
      <c r="C6100" t="s">
        <v>20</v>
      </c>
      <c r="D6100" s="6">
        <v>0.1</v>
      </c>
      <c r="E6100" s="6" t="s">
        <v>17</v>
      </c>
      <c r="F6100" t="s">
        <v>1546</v>
      </c>
      <c r="G6100" t="str">
        <f t="shared" si="12241"/>
        <v>DL2021049</v>
      </c>
      <c r="H6100" t="str">
        <f t="shared" si="12305"/>
        <v>17</v>
      </c>
      <c r="I6100" t="str">
        <f t="shared" si="12306"/>
        <v>Signalkrebs_17_20211208_DL2021049_ZahlesGym</v>
      </c>
      <c r="J6100" t="str">
        <f t="shared" si="12307"/>
        <v>Signalkrebs</v>
      </c>
      <c r="K6100" t="str">
        <f t="shared" si="12308"/>
        <v>eDNA</v>
      </c>
      <c r="L6100" t="str">
        <f t="shared" si="12309"/>
        <v>No Ct</v>
      </c>
      <c r="M6100" t="str">
        <f t="shared" si="12310"/>
        <v/>
      </c>
      <c r="N6100" t="str">
        <f t="shared" si="12311"/>
        <v/>
      </c>
      <c r="O6100" t="str">
        <f t="shared" si="12312"/>
        <v/>
      </c>
    </row>
    <row r="6101" spans="1:24" x14ac:dyDescent="0.25">
      <c r="A6101" t="s">
        <v>310</v>
      </c>
      <c r="B6101" t="s">
        <v>1381</v>
      </c>
      <c r="C6101" t="s">
        <v>20</v>
      </c>
      <c r="D6101" s="6">
        <v>0.1</v>
      </c>
      <c r="E6101" s="6" t="s">
        <v>17</v>
      </c>
      <c r="F6101" t="s">
        <v>1546</v>
      </c>
      <c r="G6101" t="str">
        <f t="shared" si="12241"/>
        <v>DL2021049</v>
      </c>
      <c r="H6101" t="str">
        <f t="shared" si="12305"/>
        <v>17</v>
      </c>
      <c r="I6101" t="str">
        <f t="shared" si="12306"/>
        <v>Signalkrebs_17_20211208_DL2021049_ZahlesGym</v>
      </c>
      <c r="J6101" t="str">
        <f t="shared" si="12307"/>
        <v>Signalkrebs</v>
      </c>
      <c r="K6101" t="str">
        <f t="shared" si="12308"/>
        <v>eDNA</v>
      </c>
      <c r="L6101" t="str">
        <f t="shared" si="12309"/>
        <v>No Ct</v>
      </c>
      <c r="M6101" t="str">
        <f t="shared" si="12310"/>
        <v/>
      </c>
      <c r="N6101" t="str">
        <f t="shared" si="12311"/>
        <v/>
      </c>
      <c r="O6101" t="str">
        <f t="shared" si="12312"/>
        <v/>
      </c>
    </row>
    <row r="6102" spans="1:24" x14ac:dyDescent="0.25">
      <c r="A6102" t="s">
        <v>311</v>
      </c>
      <c r="B6102" t="s">
        <v>1382</v>
      </c>
      <c r="C6102" t="s">
        <v>13</v>
      </c>
      <c r="D6102" s="6">
        <v>0.1</v>
      </c>
      <c r="E6102" s="6" t="s">
        <v>17</v>
      </c>
      <c r="F6102" t="s">
        <v>1546</v>
      </c>
      <c r="G6102" t="str">
        <f t="shared" si="12241"/>
        <v>DL2021049</v>
      </c>
      <c r="H6102" t="str">
        <f t="shared" si="12305"/>
        <v>18</v>
      </c>
      <c r="I6102" t="str">
        <f t="shared" si="12306"/>
        <v>Signalkrebs_18_20211208_DL2021049_ZahlesGym</v>
      </c>
      <c r="J6102" t="str">
        <f t="shared" si="12307"/>
        <v>Signalkrebs</v>
      </c>
      <c r="K6102" t="str">
        <f t="shared" si="12308"/>
        <v>PosK</v>
      </c>
      <c r="L6102" t="str">
        <f t="shared" si="12309"/>
        <v>No Ct</v>
      </c>
      <c r="M6102">
        <f t="shared" si="12310"/>
        <v>0</v>
      </c>
      <c r="N6102">
        <f t="shared" si="12311"/>
        <v>0</v>
      </c>
      <c r="O6102">
        <f t="shared" si="12312"/>
        <v>0</v>
      </c>
      <c r="Q6102">
        <f t="shared" ref="Q6102" si="12313">IF(L6104="No Ct",0,L6104)</f>
        <v>0</v>
      </c>
      <c r="R6102">
        <f t="shared" ref="R6102" si="12314">IF(L6105="No Ct",0,L6105)</f>
        <v>0</v>
      </c>
      <c r="S6102" t="str">
        <f t="shared" ref="S6102" si="12315">IF(AND(M6102&gt;0,N6102=0),"Valid","Invalid")</f>
        <v>Invalid</v>
      </c>
      <c r="T6102" t="str">
        <f t="shared" ref="T6102" si="12316">IF(OR(Q6102&gt;1,R6102&gt;1),"Present","Absent")</f>
        <v>Absent</v>
      </c>
      <c r="U6102" t="str">
        <f t="shared" ref="U6102" si="12317">IF(OR(AND(Q6102&gt;1,Q6102&lt;41),AND(R6102&gt;1,R6102&lt;41)),"Ct&lt;41","Ct&gt;41")</f>
        <v>Ct&gt;41</v>
      </c>
      <c r="V6102" t="str">
        <f>VLOOKUP(J6102,Datasæt_Analysesystemer!$C$2:$D$68,2,FALSE)</f>
        <v>Signalkrebs</v>
      </c>
      <c r="W6102" t="str">
        <f t="shared" ref="W6102" si="12318">MID(F6102,10,9)</f>
        <v>DL2021049</v>
      </c>
      <c r="X6102" t="str">
        <f t="shared" ref="X6102" si="12319">W6102&amp;"_"&amp;V6102&amp;"_"&amp;S6102&amp;"_"&amp;T6102&amp;"_"&amp;U6102</f>
        <v>DL2021049_Signalkrebs_Invalid_Absent_Ct&gt;41</v>
      </c>
    </row>
    <row r="6103" spans="1:24" x14ac:dyDescent="0.25">
      <c r="A6103" t="s">
        <v>313</v>
      </c>
      <c r="B6103" t="s">
        <v>1383</v>
      </c>
      <c r="C6103" t="s">
        <v>16</v>
      </c>
      <c r="D6103" s="6">
        <v>0.1</v>
      </c>
      <c r="E6103" s="6" t="s">
        <v>17</v>
      </c>
      <c r="F6103" t="s">
        <v>1546</v>
      </c>
      <c r="G6103" t="str">
        <f t="shared" si="12241"/>
        <v>DL2021049</v>
      </c>
      <c r="H6103" t="str">
        <f t="shared" si="12305"/>
        <v>18</v>
      </c>
      <c r="I6103" t="str">
        <f t="shared" si="12306"/>
        <v>Signalkrebs_18_20211208_DL2021049_ZahlesGym</v>
      </c>
      <c r="J6103" t="str">
        <f t="shared" si="12307"/>
        <v>Signalkrebs</v>
      </c>
      <c r="K6103" t="str">
        <f t="shared" si="12308"/>
        <v>NegK</v>
      </c>
      <c r="L6103" t="str">
        <f t="shared" si="12309"/>
        <v>No Ct</v>
      </c>
      <c r="M6103" t="str">
        <f t="shared" si="12310"/>
        <v/>
      </c>
      <c r="N6103" t="str">
        <f t="shared" si="12311"/>
        <v/>
      </c>
      <c r="O6103" t="str">
        <f t="shared" si="12312"/>
        <v/>
      </c>
    </row>
    <row r="6104" spans="1:24" x14ac:dyDescent="0.25">
      <c r="A6104" t="s">
        <v>315</v>
      </c>
      <c r="B6104" t="s">
        <v>1384</v>
      </c>
      <c r="C6104" t="s">
        <v>20</v>
      </c>
      <c r="D6104" s="6">
        <v>0.1</v>
      </c>
      <c r="E6104" s="6" t="s">
        <v>17</v>
      </c>
      <c r="F6104" t="s">
        <v>1546</v>
      </c>
      <c r="G6104" t="str">
        <f t="shared" si="12241"/>
        <v>DL2021049</v>
      </c>
      <c r="H6104" t="str">
        <f t="shared" si="12305"/>
        <v>18</v>
      </c>
      <c r="I6104" t="str">
        <f t="shared" si="12306"/>
        <v>Signalkrebs_18_20211208_DL2021049_ZahlesGym</v>
      </c>
      <c r="J6104" t="str">
        <f t="shared" si="12307"/>
        <v>Signalkrebs</v>
      </c>
      <c r="K6104" t="str">
        <f t="shared" si="12308"/>
        <v>eDNA</v>
      </c>
      <c r="L6104" t="str">
        <f t="shared" si="12309"/>
        <v>No Ct</v>
      </c>
      <c r="M6104" t="str">
        <f t="shared" si="12310"/>
        <v/>
      </c>
      <c r="N6104" t="str">
        <f t="shared" si="12311"/>
        <v/>
      </c>
      <c r="O6104" t="str">
        <f t="shared" si="12312"/>
        <v/>
      </c>
    </row>
    <row r="6105" spans="1:24" x14ac:dyDescent="0.25">
      <c r="A6105" t="s">
        <v>317</v>
      </c>
      <c r="B6105" t="s">
        <v>1384</v>
      </c>
      <c r="C6105" t="s">
        <v>20</v>
      </c>
      <c r="D6105" s="6">
        <v>0.1</v>
      </c>
      <c r="E6105" s="6" t="s">
        <v>17</v>
      </c>
      <c r="F6105" t="s">
        <v>1546</v>
      </c>
      <c r="G6105" t="str">
        <f t="shared" si="12241"/>
        <v>DL2021049</v>
      </c>
      <c r="H6105" t="str">
        <f t="shared" si="12305"/>
        <v>18</v>
      </c>
      <c r="I6105" t="str">
        <f t="shared" si="12306"/>
        <v>Signalkrebs_18_20211208_DL2021049_ZahlesGym</v>
      </c>
      <c r="J6105" t="str">
        <f t="shared" si="12307"/>
        <v>Signalkrebs</v>
      </c>
      <c r="K6105" t="str">
        <f t="shared" si="12308"/>
        <v>eDNA</v>
      </c>
      <c r="L6105" t="str">
        <f t="shared" si="12309"/>
        <v>No Ct</v>
      </c>
      <c r="M6105" t="str">
        <f t="shared" si="12310"/>
        <v/>
      </c>
      <c r="N6105" t="str">
        <f t="shared" si="12311"/>
        <v/>
      </c>
      <c r="O6105" t="str">
        <f t="shared" si="12312"/>
        <v/>
      </c>
    </row>
    <row r="6106" spans="1:24" x14ac:dyDescent="0.25">
      <c r="A6106" t="s">
        <v>318</v>
      </c>
      <c r="B6106" t="s">
        <v>1385</v>
      </c>
      <c r="C6106" t="s">
        <v>13</v>
      </c>
      <c r="D6106" s="6">
        <v>0.1</v>
      </c>
      <c r="E6106" s="6">
        <v>31.77</v>
      </c>
      <c r="F6106" t="s">
        <v>1546</v>
      </c>
      <c r="G6106" t="str">
        <f t="shared" si="12241"/>
        <v>DL2021049</v>
      </c>
      <c r="H6106" t="str">
        <f t="shared" si="12305"/>
        <v>19</v>
      </c>
      <c r="I6106" t="str">
        <f t="shared" si="12306"/>
        <v>GaliziskSumpkrebs_19_20211208_DL2021049_ZahlesGym</v>
      </c>
      <c r="J6106" t="str">
        <f t="shared" si="12307"/>
        <v>GaliziskSumpkrebs</v>
      </c>
      <c r="K6106" t="str">
        <f t="shared" si="12308"/>
        <v>PosK</v>
      </c>
      <c r="L6106">
        <f t="shared" si="12309"/>
        <v>31.77</v>
      </c>
      <c r="M6106">
        <f t="shared" si="12310"/>
        <v>31.77</v>
      </c>
      <c r="N6106">
        <f t="shared" si="12311"/>
        <v>0</v>
      </c>
      <c r="O6106">
        <f t="shared" si="12312"/>
        <v>0</v>
      </c>
      <c r="Q6106">
        <f t="shared" ref="Q6106" si="12320">IF(L6108="No Ct",0,L6108)</f>
        <v>0</v>
      </c>
      <c r="R6106">
        <f t="shared" ref="R6106" si="12321">IF(L6109="No Ct",0,L6109)</f>
        <v>0</v>
      </c>
      <c r="S6106" t="str">
        <f t="shared" ref="S6106" si="12322">IF(AND(M6106&gt;0,N6106=0),"Valid","Invalid")</f>
        <v>Valid</v>
      </c>
      <c r="T6106" t="str">
        <f t="shared" ref="T6106" si="12323">IF(OR(Q6106&gt;1,R6106&gt;1),"Present","Absent")</f>
        <v>Absent</v>
      </c>
      <c r="U6106" t="str">
        <f t="shared" ref="U6106" si="12324">IF(OR(AND(Q6106&gt;1,Q6106&lt;41),AND(R6106&gt;1,R6106&lt;41)),"Ct&lt;41","Ct&gt;41")</f>
        <v>Ct&gt;41</v>
      </c>
      <c r="V6106" t="str">
        <f>VLOOKUP(J6106,Datasæt_Analysesystemer!$C$2:$D$68,2,FALSE)</f>
        <v>Galizisk sumpkrebs</v>
      </c>
      <c r="W6106" t="str">
        <f t="shared" ref="W6106" si="12325">MID(F6106,10,9)</f>
        <v>DL2021049</v>
      </c>
      <c r="X6106" t="str">
        <f t="shared" ref="X6106" si="12326">W6106&amp;"_"&amp;V6106&amp;"_"&amp;S6106&amp;"_"&amp;T6106&amp;"_"&amp;U6106</f>
        <v>DL2021049_Galizisk sumpkrebs_Valid_Absent_Ct&gt;41</v>
      </c>
    </row>
    <row r="6107" spans="1:24" x14ac:dyDescent="0.25">
      <c r="A6107" t="s">
        <v>320</v>
      </c>
      <c r="B6107" t="s">
        <v>1386</v>
      </c>
      <c r="C6107" t="s">
        <v>16</v>
      </c>
      <c r="D6107" s="6">
        <v>0.1</v>
      </c>
      <c r="E6107" s="6" t="s">
        <v>17</v>
      </c>
      <c r="F6107" t="s">
        <v>1546</v>
      </c>
      <c r="G6107" t="str">
        <f t="shared" si="12241"/>
        <v>DL2021049</v>
      </c>
      <c r="H6107" t="str">
        <f t="shared" si="12305"/>
        <v>19</v>
      </c>
      <c r="I6107" t="str">
        <f t="shared" si="12306"/>
        <v>GaliziskSumpkrebs_19_20211208_DL2021049_ZahlesGym</v>
      </c>
      <c r="J6107" t="str">
        <f t="shared" si="12307"/>
        <v>GaliziskSumpkrebs</v>
      </c>
      <c r="K6107" t="str">
        <f t="shared" si="12308"/>
        <v>NegK</v>
      </c>
      <c r="L6107" t="str">
        <f t="shared" si="12309"/>
        <v>No Ct</v>
      </c>
      <c r="M6107" t="str">
        <f t="shared" si="12310"/>
        <v/>
      </c>
      <c r="N6107" t="str">
        <f t="shared" si="12311"/>
        <v/>
      </c>
      <c r="O6107" t="str">
        <f t="shared" si="12312"/>
        <v/>
      </c>
    </row>
    <row r="6108" spans="1:24" x14ac:dyDescent="0.25">
      <c r="A6108" t="s">
        <v>322</v>
      </c>
      <c r="B6108" t="s">
        <v>1387</v>
      </c>
      <c r="C6108" t="s">
        <v>20</v>
      </c>
      <c r="D6108" s="6">
        <v>0.1</v>
      </c>
      <c r="E6108" s="6" t="s">
        <v>17</v>
      </c>
      <c r="F6108" t="s">
        <v>1546</v>
      </c>
      <c r="G6108" t="str">
        <f t="shared" si="12241"/>
        <v>DL2021049</v>
      </c>
      <c r="H6108" t="str">
        <f t="shared" si="12305"/>
        <v>19</v>
      </c>
      <c r="I6108" t="str">
        <f t="shared" si="12306"/>
        <v>GaliziskSumpkrebs_19_20211208_DL2021049_ZahlesGym</v>
      </c>
      <c r="J6108" t="str">
        <f t="shared" si="12307"/>
        <v>GaliziskSumpkrebs</v>
      </c>
      <c r="K6108" t="str">
        <f t="shared" si="12308"/>
        <v>eDNA</v>
      </c>
      <c r="L6108" t="str">
        <f t="shared" si="12309"/>
        <v>No Ct</v>
      </c>
      <c r="M6108" t="str">
        <f t="shared" si="12310"/>
        <v/>
      </c>
      <c r="N6108" t="str">
        <f t="shared" si="12311"/>
        <v/>
      </c>
      <c r="O6108" t="str">
        <f t="shared" si="12312"/>
        <v/>
      </c>
    </row>
    <row r="6109" spans="1:24" x14ac:dyDescent="0.25">
      <c r="A6109" t="s">
        <v>324</v>
      </c>
      <c r="B6109" t="s">
        <v>1387</v>
      </c>
      <c r="C6109" t="s">
        <v>20</v>
      </c>
      <c r="D6109" s="6">
        <v>0.1</v>
      </c>
      <c r="E6109" s="6" t="s">
        <v>17</v>
      </c>
      <c r="F6109" t="s">
        <v>1546</v>
      </c>
      <c r="G6109" t="str">
        <f t="shared" si="12241"/>
        <v>DL2021049</v>
      </c>
      <c r="H6109" t="str">
        <f t="shared" si="12305"/>
        <v>19</v>
      </c>
      <c r="I6109" t="str">
        <f t="shared" si="12306"/>
        <v>GaliziskSumpkrebs_19_20211208_DL2021049_ZahlesGym</v>
      </c>
      <c r="J6109" t="str">
        <f t="shared" si="12307"/>
        <v>GaliziskSumpkrebs</v>
      </c>
      <c r="K6109" t="str">
        <f t="shared" si="12308"/>
        <v>eDNA</v>
      </c>
      <c r="L6109" t="str">
        <f t="shared" si="12309"/>
        <v>No Ct</v>
      </c>
      <c r="M6109" t="str">
        <f t="shared" si="12310"/>
        <v/>
      </c>
      <c r="N6109" t="str">
        <f t="shared" si="12311"/>
        <v/>
      </c>
      <c r="O6109" t="str">
        <f t="shared" si="12312"/>
        <v/>
      </c>
    </row>
    <row r="6110" spans="1:24" x14ac:dyDescent="0.25">
      <c r="A6110" t="s">
        <v>325</v>
      </c>
      <c r="B6110" t="s">
        <v>1388</v>
      </c>
      <c r="C6110" t="s">
        <v>13</v>
      </c>
      <c r="D6110" s="6">
        <v>0.1</v>
      </c>
      <c r="E6110" s="6">
        <v>32.22</v>
      </c>
      <c r="F6110" t="s">
        <v>1546</v>
      </c>
      <c r="G6110" t="str">
        <f t="shared" si="12241"/>
        <v>DL2021049</v>
      </c>
      <c r="H6110" t="str">
        <f t="shared" si="12305"/>
        <v>20</v>
      </c>
      <c r="I6110" t="str">
        <f t="shared" si="12306"/>
        <v>GaliziskSumpkrebs_20_20211208_DL2021049_ZahlesGym</v>
      </c>
      <c r="J6110" t="str">
        <f t="shared" si="12307"/>
        <v>GaliziskSumpkrebs</v>
      </c>
      <c r="K6110" t="str">
        <f t="shared" si="12308"/>
        <v>PosK</v>
      </c>
      <c r="L6110">
        <f t="shared" si="12309"/>
        <v>32.22</v>
      </c>
      <c r="M6110">
        <f t="shared" si="12310"/>
        <v>32.22</v>
      </c>
      <c r="N6110">
        <f t="shared" si="12311"/>
        <v>0</v>
      </c>
      <c r="O6110">
        <f t="shared" si="12312"/>
        <v>0</v>
      </c>
      <c r="Q6110">
        <f t="shared" ref="Q6110" si="12327">IF(L6112="No Ct",0,L6112)</f>
        <v>0</v>
      </c>
      <c r="R6110">
        <f t="shared" ref="R6110" si="12328">IF(L6113="No Ct",0,L6113)</f>
        <v>0</v>
      </c>
      <c r="S6110" t="str">
        <f t="shared" ref="S6110" si="12329">IF(AND(M6110&gt;0,N6110=0),"Valid","Invalid")</f>
        <v>Valid</v>
      </c>
      <c r="T6110" t="str">
        <f t="shared" ref="T6110" si="12330">IF(OR(Q6110&gt;1,R6110&gt;1),"Present","Absent")</f>
        <v>Absent</v>
      </c>
      <c r="U6110" t="str">
        <f t="shared" ref="U6110" si="12331">IF(OR(AND(Q6110&gt;1,Q6110&lt;41),AND(R6110&gt;1,R6110&lt;41)),"Ct&lt;41","Ct&gt;41")</f>
        <v>Ct&gt;41</v>
      </c>
      <c r="V6110" t="str">
        <f>VLOOKUP(J6110,Datasæt_Analysesystemer!$C$2:$D$68,2,FALSE)</f>
        <v>Galizisk sumpkrebs</v>
      </c>
      <c r="W6110" t="str">
        <f t="shared" ref="W6110" si="12332">MID(F6110,10,9)</f>
        <v>DL2021049</v>
      </c>
      <c r="X6110" t="str">
        <f t="shared" ref="X6110" si="12333">W6110&amp;"_"&amp;V6110&amp;"_"&amp;S6110&amp;"_"&amp;T6110&amp;"_"&amp;U6110</f>
        <v>DL2021049_Galizisk sumpkrebs_Valid_Absent_Ct&gt;41</v>
      </c>
    </row>
    <row r="6111" spans="1:24" x14ac:dyDescent="0.25">
      <c r="A6111" t="s">
        <v>327</v>
      </c>
      <c r="B6111" t="s">
        <v>1389</v>
      </c>
      <c r="C6111" t="s">
        <v>16</v>
      </c>
      <c r="D6111" s="6">
        <v>0.1</v>
      </c>
      <c r="E6111" s="6" t="s">
        <v>17</v>
      </c>
      <c r="F6111" t="s">
        <v>1546</v>
      </c>
      <c r="G6111" t="str">
        <f t="shared" si="12241"/>
        <v>DL2021049</v>
      </c>
      <c r="H6111" t="str">
        <f t="shared" si="12305"/>
        <v>20</v>
      </c>
      <c r="I6111" t="str">
        <f t="shared" si="12306"/>
        <v>GaliziskSumpkrebs_20_20211208_DL2021049_ZahlesGym</v>
      </c>
      <c r="J6111" t="str">
        <f t="shared" si="12307"/>
        <v>GaliziskSumpkrebs</v>
      </c>
      <c r="K6111" t="str">
        <f t="shared" si="12308"/>
        <v>NegK</v>
      </c>
      <c r="L6111" t="str">
        <f t="shared" si="12309"/>
        <v>No Ct</v>
      </c>
      <c r="M6111" t="str">
        <f t="shared" si="12310"/>
        <v/>
      </c>
      <c r="N6111" t="str">
        <f t="shared" si="12311"/>
        <v/>
      </c>
      <c r="O6111" t="str">
        <f t="shared" si="12312"/>
        <v/>
      </c>
    </row>
    <row r="6112" spans="1:24" x14ac:dyDescent="0.25">
      <c r="A6112" t="s">
        <v>329</v>
      </c>
      <c r="B6112" t="s">
        <v>1390</v>
      </c>
      <c r="C6112" t="s">
        <v>20</v>
      </c>
      <c r="D6112" s="6">
        <v>0.1</v>
      </c>
      <c r="E6112" s="6" t="s">
        <v>17</v>
      </c>
      <c r="F6112" t="s">
        <v>1546</v>
      </c>
      <c r="G6112" t="str">
        <f t="shared" si="12241"/>
        <v>DL2021049</v>
      </c>
      <c r="H6112" t="str">
        <f t="shared" si="12305"/>
        <v>20</v>
      </c>
      <c r="I6112" t="str">
        <f t="shared" si="12306"/>
        <v>GaliziskSumpkrebs_20_20211208_DL2021049_ZahlesGym</v>
      </c>
      <c r="J6112" t="str">
        <f t="shared" si="12307"/>
        <v>GaliziskSumpkrebs</v>
      </c>
      <c r="K6112" t="str">
        <f t="shared" si="12308"/>
        <v>eDNA</v>
      </c>
      <c r="L6112" t="str">
        <f t="shared" si="12309"/>
        <v>No Ct</v>
      </c>
      <c r="M6112" t="str">
        <f t="shared" si="12310"/>
        <v/>
      </c>
      <c r="N6112" t="str">
        <f t="shared" si="12311"/>
        <v/>
      </c>
      <c r="O6112" t="str">
        <f t="shared" si="12312"/>
        <v/>
      </c>
    </row>
    <row r="6113" spans="1:24" x14ac:dyDescent="0.25">
      <c r="A6113" t="s">
        <v>331</v>
      </c>
      <c r="B6113" t="s">
        <v>1390</v>
      </c>
      <c r="C6113" t="s">
        <v>20</v>
      </c>
      <c r="D6113" s="6">
        <v>0.1</v>
      </c>
      <c r="E6113" s="6" t="s">
        <v>17</v>
      </c>
      <c r="F6113" t="s">
        <v>1546</v>
      </c>
      <c r="G6113" t="str">
        <f t="shared" si="12241"/>
        <v>DL2021049</v>
      </c>
      <c r="H6113" t="str">
        <f t="shared" si="12305"/>
        <v>20</v>
      </c>
      <c r="I6113" t="str">
        <f t="shared" si="12306"/>
        <v>GaliziskSumpkrebs_20_20211208_DL2021049_ZahlesGym</v>
      </c>
      <c r="J6113" t="str">
        <f t="shared" si="12307"/>
        <v>GaliziskSumpkrebs</v>
      </c>
      <c r="K6113" t="str">
        <f t="shared" si="12308"/>
        <v>eDNA</v>
      </c>
      <c r="L6113" t="str">
        <f t="shared" si="12309"/>
        <v>No Ct</v>
      </c>
      <c r="M6113" t="str">
        <f t="shared" si="12310"/>
        <v/>
      </c>
      <c r="N6113" t="str">
        <f t="shared" si="12311"/>
        <v/>
      </c>
      <c r="O6113" t="str">
        <f t="shared" si="12312"/>
        <v/>
      </c>
    </row>
    <row r="6114" spans="1:24" x14ac:dyDescent="0.25">
      <c r="A6114" t="s">
        <v>390</v>
      </c>
      <c r="B6114" t="s">
        <v>1391</v>
      </c>
      <c r="C6114" t="s">
        <v>13</v>
      </c>
      <c r="D6114" s="6">
        <v>0.1</v>
      </c>
      <c r="E6114" s="6">
        <v>36.14</v>
      </c>
      <c r="F6114" t="s">
        <v>1546</v>
      </c>
      <c r="G6114" t="str">
        <f t="shared" si="12241"/>
        <v>DL2021049</v>
      </c>
      <c r="H6114" t="str">
        <f t="shared" si="12305"/>
        <v>21</v>
      </c>
      <c r="I6114" t="str">
        <f t="shared" si="12306"/>
        <v>KinesiskUldhaandskrabbe_21_20211208_DL2021049_ZahlesGym</v>
      </c>
      <c r="J6114" t="str">
        <f t="shared" si="12307"/>
        <v>KinesiskUldhaandskrabbe</v>
      </c>
      <c r="K6114" t="str">
        <f t="shared" si="12308"/>
        <v>PosK</v>
      </c>
      <c r="L6114">
        <f t="shared" si="12309"/>
        <v>36.14</v>
      </c>
      <c r="M6114">
        <f t="shared" si="12310"/>
        <v>36.14</v>
      </c>
      <c r="N6114">
        <f t="shared" si="12311"/>
        <v>0</v>
      </c>
      <c r="O6114">
        <f t="shared" si="12312"/>
        <v>0</v>
      </c>
      <c r="Q6114">
        <f t="shared" ref="Q6114" si="12334">IF(L6116="No Ct",0,L6116)</f>
        <v>0</v>
      </c>
      <c r="R6114">
        <f t="shared" ref="R6114" si="12335">IF(L6117="No Ct",0,L6117)</f>
        <v>0</v>
      </c>
      <c r="S6114" t="str">
        <f t="shared" ref="S6114" si="12336">IF(AND(M6114&gt;0,N6114=0),"Valid","Invalid")</f>
        <v>Valid</v>
      </c>
      <c r="T6114" t="str">
        <f t="shared" ref="T6114" si="12337">IF(OR(Q6114&gt;1,R6114&gt;1),"Present","Absent")</f>
        <v>Absent</v>
      </c>
      <c r="U6114" t="str">
        <f t="shared" ref="U6114" si="12338">IF(OR(AND(Q6114&gt;1,Q6114&lt;41),AND(R6114&gt;1,R6114&lt;41)),"Ct&lt;41","Ct&gt;41")</f>
        <v>Ct&gt;41</v>
      </c>
      <c r="V6114" t="str">
        <f>VLOOKUP(J6114,Datasæt_Analysesystemer!$C$2:$D$68,2,FALSE)</f>
        <v>Kinesisk uldhåndskrabbe</v>
      </c>
      <c r="W6114" t="str">
        <f t="shared" ref="W6114" si="12339">MID(F6114,10,9)</f>
        <v>DL2021049</v>
      </c>
      <c r="X6114" t="str">
        <f t="shared" ref="X6114" si="12340">W6114&amp;"_"&amp;V6114&amp;"_"&amp;S6114&amp;"_"&amp;T6114&amp;"_"&amp;U6114</f>
        <v>DL2021049_Kinesisk uldhåndskrabbe_Valid_Absent_Ct&gt;41</v>
      </c>
    </row>
    <row r="6115" spans="1:24" x14ac:dyDescent="0.25">
      <c r="A6115" t="s">
        <v>392</v>
      </c>
      <c r="B6115" t="s">
        <v>1392</v>
      </c>
      <c r="C6115" t="s">
        <v>16</v>
      </c>
      <c r="D6115" s="6">
        <v>0.1</v>
      </c>
      <c r="E6115" s="6" t="s">
        <v>17</v>
      </c>
      <c r="F6115" t="s">
        <v>1546</v>
      </c>
      <c r="G6115" t="str">
        <f t="shared" si="12241"/>
        <v>DL2021049</v>
      </c>
      <c r="H6115" t="str">
        <f t="shared" si="12305"/>
        <v>21</v>
      </c>
      <c r="I6115" t="str">
        <f t="shared" si="12306"/>
        <v>KinesiskUldhaandskrabbe_21_20211208_DL2021049_ZahlesGym</v>
      </c>
      <c r="J6115" t="str">
        <f t="shared" si="12307"/>
        <v>KinesiskUldhaandskrabbe</v>
      </c>
      <c r="K6115" t="str">
        <f t="shared" si="12308"/>
        <v>NegK</v>
      </c>
      <c r="L6115" t="str">
        <f t="shared" si="12309"/>
        <v>No Ct</v>
      </c>
      <c r="M6115" t="str">
        <f t="shared" si="12310"/>
        <v/>
      </c>
      <c r="N6115" t="str">
        <f t="shared" si="12311"/>
        <v/>
      </c>
      <c r="O6115" t="str">
        <f t="shared" si="12312"/>
        <v/>
      </c>
    </row>
    <row r="6116" spans="1:24" x14ac:dyDescent="0.25">
      <c r="A6116" t="s">
        <v>394</v>
      </c>
      <c r="B6116" t="s">
        <v>1393</v>
      </c>
      <c r="C6116" t="s">
        <v>20</v>
      </c>
      <c r="D6116" s="6">
        <v>0.1</v>
      </c>
      <c r="E6116" s="6" t="s">
        <v>17</v>
      </c>
      <c r="F6116" t="s">
        <v>1546</v>
      </c>
      <c r="G6116" t="str">
        <f t="shared" si="12241"/>
        <v>DL2021049</v>
      </c>
      <c r="H6116" t="str">
        <f t="shared" si="12305"/>
        <v>21</v>
      </c>
      <c r="I6116" t="str">
        <f t="shared" si="12306"/>
        <v>KinesiskUldhaandskrabbe_21_20211208_DL2021049_ZahlesGym</v>
      </c>
      <c r="J6116" t="str">
        <f t="shared" si="12307"/>
        <v>KinesiskUldhaandskrabbe</v>
      </c>
      <c r="K6116" t="str">
        <f t="shared" si="12308"/>
        <v>eDNA</v>
      </c>
      <c r="L6116" t="str">
        <f t="shared" si="12309"/>
        <v>No Ct</v>
      </c>
      <c r="M6116" t="str">
        <f t="shared" si="12310"/>
        <v/>
      </c>
      <c r="N6116" t="str">
        <f t="shared" si="12311"/>
        <v/>
      </c>
      <c r="O6116" t="str">
        <f t="shared" si="12312"/>
        <v/>
      </c>
    </row>
    <row r="6117" spans="1:24" x14ac:dyDescent="0.25">
      <c r="A6117" t="s">
        <v>396</v>
      </c>
      <c r="B6117" t="s">
        <v>1393</v>
      </c>
      <c r="C6117" t="s">
        <v>20</v>
      </c>
      <c r="D6117" s="6">
        <v>0.1</v>
      </c>
      <c r="E6117" s="6" t="s">
        <v>17</v>
      </c>
      <c r="F6117" t="s">
        <v>1546</v>
      </c>
      <c r="G6117" t="str">
        <f t="shared" si="12241"/>
        <v>DL2021049</v>
      </c>
      <c r="H6117" t="str">
        <f t="shared" si="12305"/>
        <v>21</v>
      </c>
      <c r="I6117" t="str">
        <f t="shared" si="12306"/>
        <v>KinesiskUldhaandskrabbe_21_20211208_DL2021049_ZahlesGym</v>
      </c>
      <c r="J6117" t="str">
        <f t="shared" si="12307"/>
        <v>KinesiskUldhaandskrabbe</v>
      </c>
      <c r="K6117" t="str">
        <f t="shared" si="12308"/>
        <v>eDNA</v>
      </c>
      <c r="L6117" t="str">
        <f t="shared" si="12309"/>
        <v>No Ct</v>
      </c>
      <c r="M6117" t="str">
        <f t="shared" si="12310"/>
        <v/>
      </c>
      <c r="N6117" t="str">
        <f t="shared" si="12311"/>
        <v/>
      </c>
      <c r="O6117" t="str">
        <f t="shared" si="12312"/>
        <v/>
      </c>
    </row>
    <row r="6118" spans="1:24" x14ac:dyDescent="0.25">
      <c r="A6118" t="s">
        <v>397</v>
      </c>
      <c r="B6118" t="s">
        <v>1394</v>
      </c>
      <c r="C6118" t="s">
        <v>13</v>
      </c>
      <c r="D6118" s="6">
        <v>0.1</v>
      </c>
      <c r="E6118" s="6">
        <v>33.880000000000003</v>
      </c>
      <c r="F6118" t="s">
        <v>1546</v>
      </c>
      <c r="G6118" t="str">
        <f t="shared" si="12241"/>
        <v>DL2021049</v>
      </c>
      <c r="H6118" t="str">
        <f t="shared" si="12305"/>
        <v>22</v>
      </c>
      <c r="I6118" t="str">
        <f t="shared" si="12306"/>
        <v>KinesiskUldhaandskrabbe_22_20211208_DL2021049_ZahlesGym</v>
      </c>
      <c r="J6118" t="str">
        <f t="shared" si="12307"/>
        <v>KinesiskUldhaandskrabbe</v>
      </c>
      <c r="K6118" t="str">
        <f t="shared" si="12308"/>
        <v>PosK</v>
      </c>
      <c r="L6118">
        <f t="shared" si="12309"/>
        <v>33.880000000000003</v>
      </c>
      <c r="M6118">
        <f t="shared" si="12310"/>
        <v>33.880000000000003</v>
      </c>
      <c r="N6118">
        <f t="shared" si="12311"/>
        <v>0</v>
      </c>
      <c r="O6118">
        <f t="shared" si="12312"/>
        <v>0</v>
      </c>
      <c r="Q6118">
        <f t="shared" ref="Q6118" si="12341">IF(L6120="No Ct",0,L6120)</f>
        <v>0</v>
      </c>
      <c r="R6118">
        <f t="shared" ref="R6118" si="12342">IF(L6121="No Ct",0,L6121)</f>
        <v>0</v>
      </c>
      <c r="S6118" t="str">
        <f t="shared" ref="S6118" si="12343">IF(AND(M6118&gt;0,N6118=0),"Valid","Invalid")</f>
        <v>Valid</v>
      </c>
      <c r="T6118" t="str">
        <f t="shared" ref="T6118" si="12344">IF(OR(Q6118&gt;1,R6118&gt;1),"Present","Absent")</f>
        <v>Absent</v>
      </c>
      <c r="U6118" t="str">
        <f t="shared" ref="U6118" si="12345">IF(OR(AND(Q6118&gt;1,Q6118&lt;41),AND(R6118&gt;1,R6118&lt;41)),"Ct&lt;41","Ct&gt;41")</f>
        <v>Ct&gt;41</v>
      </c>
      <c r="V6118" t="str">
        <f>VLOOKUP(J6118,Datasæt_Analysesystemer!$C$2:$D$68,2,FALSE)</f>
        <v>Kinesisk uldhåndskrabbe</v>
      </c>
      <c r="W6118" t="str">
        <f t="shared" ref="W6118" si="12346">MID(F6118,10,9)</f>
        <v>DL2021049</v>
      </c>
      <c r="X6118" t="str">
        <f t="shared" ref="X6118" si="12347">W6118&amp;"_"&amp;V6118&amp;"_"&amp;S6118&amp;"_"&amp;T6118&amp;"_"&amp;U6118</f>
        <v>DL2021049_Kinesisk uldhåndskrabbe_Valid_Absent_Ct&gt;41</v>
      </c>
    </row>
    <row r="6119" spans="1:24" x14ac:dyDescent="0.25">
      <c r="A6119" t="s">
        <v>399</v>
      </c>
      <c r="B6119" t="s">
        <v>1395</v>
      </c>
      <c r="C6119" t="s">
        <v>16</v>
      </c>
      <c r="D6119" s="6">
        <v>0.1</v>
      </c>
      <c r="E6119" s="6" t="s">
        <v>17</v>
      </c>
      <c r="F6119" t="s">
        <v>1546</v>
      </c>
      <c r="G6119" t="str">
        <f t="shared" si="12241"/>
        <v>DL2021049</v>
      </c>
      <c r="H6119" t="str">
        <f t="shared" si="12305"/>
        <v>22</v>
      </c>
      <c r="I6119" t="str">
        <f t="shared" si="12306"/>
        <v>KinesiskUldhaandskrabbe_22_20211208_DL2021049_ZahlesGym</v>
      </c>
      <c r="J6119" t="str">
        <f t="shared" si="12307"/>
        <v>KinesiskUldhaandskrabbe</v>
      </c>
      <c r="K6119" t="str">
        <f t="shared" si="12308"/>
        <v>NegK</v>
      </c>
      <c r="L6119" t="str">
        <f t="shared" si="12309"/>
        <v>No Ct</v>
      </c>
      <c r="M6119" t="str">
        <f t="shared" si="12310"/>
        <v/>
      </c>
      <c r="N6119" t="str">
        <f t="shared" si="12311"/>
        <v/>
      </c>
      <c r="O6119" t="str">
        <f t="shared" si="12312"/>
        <v/>
      </c>
    </row>
    <row r="6120" spans="1:24" x14ac:dyDescent="0.25">
      <c r="A6120" t="s">
        <v>401</v>
      </c>
      <c r="B6120" t="s">
        <v>1396</v>
      </c>
      <c r="C6120" t="s">
        <v>20</v>
      </c>
      <c r="D6120" s="6">
        <v>0.1</v>
      </c>
      <c r="E6120" s="6" t="s">
        <v>17</v>
      </c>
      <c r="F6120" t="s">
        <v>1546</v>
      </c>
      <c r="G6120" t="str">
        <f t="shared" si="12241"/>
        <v>DL2021049</v>
      </c>
      <c r="H6120" t="str">
        <f t="shared" si="12305"/>
        <v>22</v>
      </c>
      <c r="I6120" t="str">
        <f t="shared" si="12306"/>
        <v>KinesiskUldhaandskrabbe_22_20211208_DL2021049_ZahlesGym</v>
      </c>
      <c r="J6120" t="str">
        <f t="shared" si="12307"/>
        <v>KinesiskUldhaandskrabbe</v>
      </c>
      <c r="K6120" t="str">
        <f t="shared" si="12308"/>
        <v>eDNA</v>
      </c>
      <c r="L6120" t="str">
        <f t="shared" si="12309"/>
        <v>No Ct</v>
      </c>
      <c r="M6120" t="str">
        <f t="shared" si="12310"/>
        <v/>
      </c>
      <c r="N6120" t="str">
        <f t="shared" si="12311"/>
        <v/>
      </c>
      <c r="O6120" t="str">
        <f t="shared" si="12312"/>
        <v/>
      </c>
    </row>
    <row r="6121" spans="1:24" x14ac:dyDescent="0.25">
      <c r="A6121" t="s">
        <v>403</v>
      </c>
      <c r="B6121" t="s">
        <v>1396</v>
      </c>
      <c r="C6121" t="s">
        <v>20</v>
      </c>
      <c r="D6121" s="6">
        <v>0.1</v>
      </c>
      <c r="E6121" s="6" t="s">
        <v>17</v>
      </c>
      <c r="F6121" t="s">
        <v>1546</v>
      </c>
      <c r="G6121" t="str">
        <f t="shared" si="12241"/>
        <v>DL2021049</v>
      </c>
      <c r="H6121" t="str">
        <f t="shared" si="12305"/>
        <v>22</v>
      </c>
      <c r="I6121" t="str">
        <f t="shared" si="12306"/>
        <v>KinesiskUldhaandskrabbe_22_20211208_DL2021049_ZahlesGym</v>
      </c>
      <c r="J6121" t="str">
        <f t="shared" si="12307"/>
        <v>KinesiskUldhaandskrabbe</v>
      </c>
      <c r="K6121" t="str">
        <f t="shared" si="12308"/>
        <v>eDNA</v>
      </c>
      <c r="L6121" t="str">
        <f t="shared" si="12309"/>
        <v>No Ct</v>
      </c>
      <c r="M6121" t="str">
        <f t="shared" si="12310"/>
        <v/>
      </c>
      <c r="N6121" t="str">
        <f t="shared" si="12311"/>
        <v/>
      </c>
      <c r="O6121" t="str">
        <f t="shared" si="12312"/>
        <v/>
      </c>
    </row>
    <row r="6122" spans="1:24" x14ac:dyDescent="0.25">
      <c r="A6122" t="s">
        <v>404</v>
      </c>
      <c r="B6122" t="s">
        <v>1397</v>
      </c>
      <c r="C6122" t="s">
        <v>13</v>
      </c>
      <c r="D6122" s="6">
        <v>0.1</v>
      </c>
      <c r="E6122" s="6">
        <v>27.14</v>
      </c>
      <c r="F6122" t="s">
        <v>1546</v>
      </c>
      <c r="G6122" t="str">
        <f t="shared" si="12241"/>
        <v>DL2021049</v>
      </c>
      <c r="H6122" t="str">
        <f t="shared" si="12305"/>
        <v>23</v>
      </c>
      <c r="I6122" t="str">
        <f t="shared" si="12306"/>
        <v>BredVandkalv_23_20211208_DL2021049_ZahlesGym</v>
      </c>
      <c r="J6122" t="str">
        <f t="shared" si="12307"/>
        <v>BredVandkalv</v>
      </c>
      <c r="K6122" t="str">
        <f t="shared" si="12308"/>
        <v>PosK</v>
      </c>
      <c r="L6122">
        <f t="shared" si="12309"/>
        <v>27.14</v>
      </c>
      <c r="M6122">
        <f t="shared" si="12310"/>
        <v>27.14</v>
      </c>
      <c r="N6122">
        <f t="shared" si="12311"/>
        <v>0</v>
      </c>
      <c r="O6122">
        <f t="shared" si="12312"/>
        <v>0</v>
      </c>
      <c r="Q6122">
        <f t="shared" ref="Q6122" si="12348">IF(L6124="No Ct",0,L6124)</f>
        <v>0</v>
      </c>
      <c r="R6122">
        <f t="shared" ref="R6122" si="12349">IF(L6125="No Ct",0,L6125)</f>
        <v>0</v>
      </c>
      <c r="S6122" t="str">
        <f t="shared" ref="S6122" si="12350">IF(AND(M6122&gt;0,N6122=0),"Valid","Invalid")</f>
        <v>Valid</v>
      </c>
      <c r="T6122" t="str">
        <f t="shared" ref="T6122" si="12351">IF(OR(Q6122&gt;1,R6122&gt;1),"Present","Absent")</f>
        <v>Absent</v>
      </c>
      <c r="U6122" t="str">
        <f t="shared" ref="U6122" si="12352">IF(OR(AND(Q6122&gt;1,Q6122&lt;41),AND(R6122&gt;1,R6122&lt;41)),"Ct&lt;41","Ct&gt;41")</f>
        <v>Ct&gt;41</v>
      </c>
      <c r="V6122" t="str">
        <f>VLOOKUP(J6122,Datasæt_Analysesystemer!$C$2:$D$68,2,FALSE)</f>
        <v>Bred vandkalv</v>
      </c>
      <c r="W6122" t="str">
        <f t="shared" ref="W6122" si="12353">MID(F6122,10,9)</f>
        <v>DL2021049</v>
      </c>
      <c r="X6122" t="str">
        <f t="shared" ref="X6122" si="12354">W6122&amp;"_"&amp;V6122&amp;"_"&amp;S6122&amp;"_"&amp;T6122&amp;"_"&amp;U6122</f>
        <v>DL2021049_Bred vandkalv_Valid_Absent_Ct&gt;41</v>
      </c>
    </row>
    <row r="6123" spans="1:24" x14ac:dyDescent="0.25">
      <c r="A6123" t="s">
        <v>406</v>
      </c>
      <c r="B6123" t="s">
        <v>1398</v>
      </c>
      <c r="C6123" t="s">
        <v>16</v>
      </c>
      <c r="D6123" s="6">
        <v>0.1</v>
      </c>
      <c r="E6123" s="6" t="s">
        <v>17</v>
      </c>
      <c r="F6123" t="s">
        <v>1546</v>
      </c>
      <c r="G6123" t="str">
        <f t="shared" si="12241"/>
        <v>DL2021049</v>
      </c>
      <c r="H6123" t="str">
        <f t="shared" si="12305"/>
        <v>23</v>
      </c>
      <c r="I6123" t="str">
        <f t="shared" si="12306"/>
        <v>BredVandkalv_23_20211208_DL2021049_ZahlesGym</v>
      </c>
      <c r="J6123" t="str">
        <f t="shared" si="12307"/>
        <v>BredVandkalv</v>
      </c>
      <c r="K6123" t="str">
        <f t="shared" si="12308"/>
        <v>NegK</v>
      </c>
      <c r="L6123" t="str">
        <f t="shared" si="12309"/>
        <v>No Ct</v>
      </c>
      <c r="M6123" t="str">
        <f t="shared" si="12310"/>
        <v/>
      </c>
      <c r="N6123" t="str">
        <f t="shared" si="12311"/>
        <v/>
      </c>
      <c r="O6123" t="str">
        <f t="shared" si="12312"/>
        <v/>
      </c>
    </row>
    <row r="6124" spans="1:24" x14ac:dyDescent="0.25">
      <c r="A6124" t="s">
        <v>408</v>
      </c>
      <c r="B6124" t="s">
        <v>1399</v>
      </c>
      <c r="C6124" t="s">
        <v>20</v>
      </c>
      <c r="D6124" s="6">
        <v>0.1</v>
      </c>
      <c r="E6124" s="6" t="s">
        <v>17</v>
      </c>
      <c r="F6124" t="s">
        <v>1546</v>
      </c>
      <c r="G6124" t="str">
        <f t="shared" si="12241"/>
        <v>DL2021049</v>
      </c>
      <c r="H6124" t="str">
        <f t="shared" si="12305"/>
        <v>23</v>
      </c>
      <c r="I6124" t="str">
        <f t="shared" si="12306"/>
        <v>BredVandkalv_23_20211208_DL2021049_ZahlesGym</v>
      </c>
      <c r="J6124" t="str">
        <f t="shared" si="12307"/>
        <v>BredVandkalv</v>
      </c>
      <c r="K6124" t="str">
        <f t="shared" si="12308"/>
        <v>eDNA</v>
      </c>
      <c r="L6124" t="str">
        <f t="shared" si="12309"/>
        <v>No Ct</v>
      </c>
      <c r="M6124" t="str">
        <f t="shared" si="12310"/>
        <v/>
      </c>
      <c r="N6124" t="str">
        <f t="shared" si="12311"/>
        <v/>
      </c>
      <c r="O6124" t="str">
        <f t="shared" si="12312"/>
        <v/>
      </c>
    </row>
    <row r="6125" spans="1:24" x14ac:dyDescent="0.25">
      <c r="A6125" t="s">
        <v>410</v>
      </c>
      <c r="B6125" t="s">
        <v>1399</v>
      </c>
      <c r="C6125" t="s">
        <v>20</v>
      </c>
      <c r="D6125" s="6">
        <v>0.1</v>
      </c>
      <c r="E6125" s="6" t="s">
        <v>17</v>
      </c>
      <c r="F6125" t="s">
        <v>1546</v>
      </c>
      <c r="G6125" t="str">
        <f t="shared" si="12241"/>
        <v>DL2021049</v>
      </c>
      <c r="H6125" t="str">
        <f t="shared" si="12305"/>
        <v>23</v>
      </c>
      <c r="I6125" t="str">
        <f t="shared" si="12306"/>
        <v>BredVandkalv_23_20211208_DL2021049_ZahlesGym</v>
      </c>
      <c r="J6125" t="str">
        <f t="shared" si="12307"/>
        <v>BredVandkalv</v>
      </c>
      <c r="K6125" t="str">
        <f t="shared" si="12308"/>
        <v>eDNA</v>
      </c>
      <c r="L6125" t="str">
        <f t="shared" si="12309"/>
        <v>No Ct</v>
      </c>
      <c r="M6125" t="str">
        <f t="shared" si="12310"/>
        <v/>
      </c>
      <c r="N6125" t="str">
        <f t="shared" si="12311"/>
        <v/>
      </c>
      <c r="O6125" t="str">
        <f t="shared" si="12312"/>
        <v/>
      </c>
    </row>
    <row r="6126" spans="1:24" x14ac:dyDescent="0.25">
      <c r="A6126" t="s">
        <v>411</v>
      </c>
      <c r="B6126" t="s">
        <v>1400</v>
      </c>
      <c r="C6126" t="s">
        <v>13</v>
      </c>
      <c r="D6126" s="6">
        <v>0.1</v>
      </c>
      <c r="E6126" s="6">
        <v>24.51</v>
      </c>
      <c r="F6126" t="s">
        <v>1546</v>
      </c>
      <c r="G6126" t="str">
        <f t="shared" si="12241"/>
        <v>DL2021049</v>
      </c>
      <c r="H6126" t="str">
        <f t="shared" si="12305"/>
        <v>24</v>
      </c>
      <c r="I6126" t="str">
        <f t="shared" si="12306"/>
        <v>BredVandkalv_24_20211208_DL2021049_ZahlesGym</v>
      </c>
      <c r="J6126" t="str">
        <f t="shared" si="12307"/>
        <v>BredVandkalv</v>
      </c>
      <c r="K6126" t="str">
        <f t="shared" si="12308"/>
        <v>PosK</v>
      </c>
      <c r="L6126">
        <f t="shared" si="12309"/>
        <v>24.51</v>
      </c>
      <c r="M6126">
        <f t="shared" si="12310"/>
        <v>24.51</v>
      </c>
      <c r="N6126">
        <f t="shared" si="12311"/>
        <v>0</v>
      </c>
      <c r="O6126">
        <f t="shared" si="12312"/>
        <v>0</v>
      </c>
      <c r="Q6126">
        <f t="shared" ref="Q6126" si="12355">IF(L6128="No Ct",0,L6128)</f>
        <v>0</v>
      </c>
      <c r="R6126">
        <f t="shared" ref="R6126" si="12356">IF(L6129="No Ct",0,L6129)</f>
        <v>0</v>
      </c>
      <c r="S6126" t="str">
        <f t="shared" ref="S6126" si="12357">IF(AND(M6126&gt;0,N6126=0),"Valid","Invalid")</f>
        <v>Valid</v>
      </c>
      <c r="T6126" t="str">
        <f t="shared" ref="T6126" si="12358">IF(OR(Q6126&gt;1,R6126&gt;1),"Present","Absent")</f>
        <v>Absent</v>
      </c>
      <c r="U6126" t="str">
        <f t="shared" ref="U6126" si="12359">IF(OR(AND(Q6126&gt;1,Q6126&lt;41),AND(R6126&gt;1,R6126&lt;41)),"Ct&lt;41","Ct&gt;41")</f>
        <v>Ct&gt;41</v>
      </c>
      <c r="V6126" t="str">
        <f>VLOOKUP(J6126,Datasæt_Analysesystemer!$C$2:$D$68,2,FALSE)</f>
        <v>Bred vandkalv</v>
      </c>
      <c r="W6126" t="str">
        <f t="shared" ref="W6126" si="12360">MID(F6126,10,9)</f>
        <v>DL2021049</v>
      </c>
      <c r="X6126" t="str">
        <f t="shared" ref="X6126" si="12361">W6126&amp;"_"&amp;V6126&amp;"_"&amp;S6126&amp;"_"&amp;T6126&amp;"_"&amp;U6126</f>
        <v>DL2021049_Bred vandkalv_Valid_Absent_Ct&gt;41</v>
      </c>
    </row>
    <row r="6127" spans="1:24" x14ac:dyDescent="0.25">
      <c r="A6127" t="s">
        <v>413</v>
      </c>
      <c r="B6127" t="s">
        <v>1401</v>
      </c>
      <c r="C6127" t="s">
        <v>16</v>
      </c>
      <c r="D6127" s="6">
        <v>0.1</v>
      </c>
      <c r="E6127" s="6" t="s">
        <v>17</v>
      </c>
      <c r="F6127" t="s">
        <v>1546</v>
      </c>
      <c r="G6127" t="str">
        <f t="shared" si="12241"/>
        <v>DL2021049</v>
      </c>
      <c r="H6127" t="str">
        <f t="shared" si="12305"/>
        <v>24</v>
      </c>
      <c r="I6127" t="str">
        <f t="shared" si="12306"/>
        <v>BredVandkalv_24_20211208_DL2021049_ZahlesGym</v>
      </c>
      <c r="J6127" t="str">
        <f t="shared" si="12307"/>
        <v>BredVandkalv</v>
      </c>
      <c r="K6127" t="str">
        <f t="shared" si="12308"/>
        <v>NegK</v>
      </c>
      <c r="L6127" t="str">
        <f t="shared" si="12309"/>
        <v>No Ct</v>
      </c>
      <c r="M6127" t="str">
        <f t="shared" si="12310"/>
        <v/>
      </c>
      <c r="N6127" t="str">
        <f t="shared" si="12311"/>
        <v/>
      </c>
      <c r="O6127" t="str">
        <f t="shared" si="12312"/>
        <v/>
      </c>
    </row>
    <row r="6128" spans="1:24" x14ac:dyDescent="0.25">
      <c r="A6128" t="s">
        <v>415</v>
      </c>
      <c r="B6128" t="s">
        <v>1402</v>
      </c>
      <c r="C6128" t="s">
        <v>20</v>
      </c>
      <c r="D6128" s="6">
        <v>0.1</v>
      </c>
      <c r="E6128" s="6" t="s">
        <v>17</v>
      </c>
      <c r="F6128" t="s">
        <v>1546</v>
      </c>
      <c r="G6128" t="str">
        <f t="shared" si="12241"/>
        <v>DL2021049</v>
      </c>
      <c r="H6128" t="str">
        <f t="shared" si="12305"/>
        <v>24</v>
      </c>
      <c r="I6128" t="str">
        <f t="shared" si="12306"/>
        <v>BredVandkalv_24_20211208_DL2021049_ZahlesGym</v>
      </c>
      <c r="J6128" t="str">
        <f t="shared" si="12307"/>
        <v>BredVandkalv</v>
      </c>
      <c r="K6128" t="str">
        <f t="shared" si="12308"/>
        <v>eDNA</v>
      </c>
      <c r="L6128" t="str">
        <f t="shared" si="12309"/>
        <v>No Ct</v>
      </c>
      <c r="M6128" t="str">
        <f t="shared" si="12310"/>
        <v/>
      </c>
      <c r="N6128" t="str">
        <f t="shared" si="12311"/>
        <v/>
      </c>
      <c r="O6128" t="str">
        <f t="shared" si="12312"/>
        <v/>
      </c>
    </row>
    <row r="6129" spans="1:24" x14ac:dyDescent="0.25">
      <c r="A6129" t="s">
        <v>417</v>
      </c>
      <c r="B6129" t="s">
        <v>1402</v>
      </c>
      <c r="C6129" t="s">
        <v>20</v>
      </c>
      <c r="D6129" s="6">
        <v>0.1</v>
      </c>
      <c r="E6129" s="6" t="s">
        <v>17</v>
      </c>
      <c r="F6129" t="s">
        <v>1546</v>
      </c>
      <c r="G6129" t="str">
        <f t="shared" si="12241"/>
        <v>DL2021049</v>
      </c>
      <c r="H6129" t="str">
        <f t="shared" si="12305"/>
        <v>24</v>
      </c>
      <c r="I6129" t="str">
        <f t="shared" si="12306"/>
        <v>BredVandkalv_24_20211208_DL2021049_ZahlesGym</v>
      </c>
      <c r="J6129" t="str">
        <f t="shared" si="12307"/>
        <v>BredVandkalv</v>
      </c>
      <c r="K6129" t="str">
        <f t="shared" si="12308"/>
        <v>eDNA</v>
      </c>
      <c r="L6129" t="str">
        <f t="shared" si="12309"/>
        <v>No Ct</v>
      </c>
      <c r="M6129" t="str">
        <f t="shared" si="12310"/>
        <v/>
      </c>
      <c r="N6129" t="str">
        <f t="shared" si="12311"/>
        <v/>
      </c>
      <c r="O6129" t="str">
        <f t="shared" si="12312"/>
        <v/>
      </c>
    </row>
    <row r="6130" spans="1:24" x14ac:dyDescent="0.25">
      <c r="A6130" t="s">
        <v>11</v>
      </c>
      <c r="B6130" t="s">
        <v>196</v>
      </c>
      <c r="C6130" t="s">
        <v>13</v>
      </c>
      <c r="D6130" s="6">
        <v>0.1</v>
      </c>
      <c r="E6130" s="6">
        <v>21.89</v>
      </c>
      <c r="F6130" t="s">
        <v>1547</v>
      </c>
      <c r="G6130" t="str">
        <f t="shared" ref="G6130:G6193" si="12362">MID(F6130,10,9)</f>
        <v>DL2021003</v>
      </c>
      <c r="H6130" t="str">
        <f t="shared" si="12305"/>
        <v>01</v>
      </c>
      <c r="I6130" t="str">
        <f t="shared" si="12306"/>
        <v>Skrubbe_01_20211209_DL2021003_FrederiksbergVUCogSTX</v>
      </c>
      <c r="J6130" t="str">
        <f t="shared" si="12307"/>
        <v>Skrubbe</v>
      </c>
      <c r="K6130" t="str">
        <f t="shared" si="12308"/>
        <v>PosK</v>
      </c>
      <c r="L6130">
        <f t="shared" si="12309"/>
        <v>21.89</v>
      </c>
      <c r="M6130">
        <f t="shared" si="12310"/>
        <v>21.89</v>
      </c>
      <c r="N6130">
        <f t="shared" si="12311"/>
        <v>0</v>
      </c>
      <c r="O6130">
        <f t="shared" si="12312"/>
        <v>78.45</v>
      </c>
      <c r="Q6130">
        <f t="shared" ref="Q6130" si="12363">IF(L6132="No Ct",0,L6132)</f>
        <v>40.86</v>
      </c>
      <c r="R6130">
        <f t="shared" ref="R6130" si="12364">IF(L6133="No Ct",0,L6133)</f>
        <v>37.590000000000003</v>
      </c>
      <c r="S6130" t="str">
        <f t="shared" ref="S6130" si="12365">IF(AND(M6130&gt;0,N6130=0),"Valid","Invalid")</f>
        <v>Valid</v>
      </c>
      <c r="T6130" t="str">
        <f t="shared" ref="T6130" si="12366">IF(OR(Q6130&gt;1,R6130&gt;1),"Present","Absent")</f>
        <v>Present</v>
      </c>
      <c r="U6130" t="str">
        <f t="shared" ref="U6130" si="12367">IF(OR(AND(Q6130&gt;1,Q6130&lt;41),AND(R6130&gt;1,R6130&lt;41)),"Ct&lt;41","Ct&gt;41")</f>
        <v>Ct&lt;41</v>
      </c>
      <c r="V6130" t="str">
        <f>VLOOKUP(J6130,Datasæt_Analysesystemer!$C$2:$D$68,2,FALSE)</f>
        <v>Skrubbe</v>
      </c>
      <c r="W6130" t="str">
        <f t="shared" ref="W6130" si="12368">MID(F6130,10,9)</f>
        <v>DL2021003</v>
      </c>
      <c r="X6130" t="str">
        <f t="shared" ref="X6130" si="12369">W6130&amp;"_"&amp;V6130&amp;"_"&amp;S6130&amp;"_"&amp;T6130&amp;"_"&amp;U6130</f>
        <v>DL2021003_Skrubbe_Valid_Present_Ct&lt;41</v>
      </c>
    </row>
    <row r="6131" spans="1:24" x14ac:dyDescent="0.25">
      <c r="A6131" t="s">
        <v>14</v>
      </c>
      <c r="B6131" t="s">
        <v>197</v>
      </c>
      <c r="C6131" t="s">
        <v>16</v>
      </c>
      <c r="D6131" s="6">
        <v>0.1</v>
      </c>
      <c r="E6131" s="6" t="s">
        <v>17</v>
      </c>
      <c r="F6131" t="s">
        <v>1547</v>
      </c>
      <c r="G6131" t="str">
        <f t="shared" si="12362"/>
        <v>DL2021003</v>
      </c>
      <c r="H6131" t="str">
        <f t="shared" si="12305"/>
        <v>01</v>
      </c>
      <c r="I6131" t="str">
        <f t="shared" si="12306"/>
        <v>Skrubbe_01_20211209_DL2021003_FrederiksbergVUCogSTX</v>
      </c>
      <c r="J6131" t="str">
        <f t="shared" si="12307"/>
        <v>Skrubbe</v>
      </c>
      <c r="K6131" t="str">
        <f t="shared" si="12308"/>
        <v>NegK</v>
      </c>
      <c r="L6131" t="str">
        <f t="shared" si="12309"/>
        <v>No Ct</v>
      </c>
      <c r="M6131" t="str">
        <f t="shared" si="12310"/>
        <v/>
      </c>
      <c r="N6131" t="str">
        <f t="shared" si="12311"/>
        <v/>
      </c>
      <c r="O6131" t="str">
        <f t="shared" si="12312"/>
        <v/>
      </c>
    </row>
    <row r="6132" spans="1:24" x14ac:dyDescent="0.25">
      <c r="A6132" t="s">
        <v>18</v>
      </c>
      <c r="B6132" t="s">
        <v>198</v>
      </c>
      <c r="C6132" t="s">
        <v>20</v>
      </c>
      <c r="D6132" s="6">
        <v>0.1</v>
      </c>
      <c r="E6132" s="6">
        <v>40.86</v>
      </c>
      <c r="F6132" t="s">
        <v>1547</v>
      </c>
      <c r="G6132" t="str">
        <f t="shared" si="12362"/>
        <v>DL2021003</v>
      </c>
      <c r="H6132" t="str">
        <f t="shared" si="12305"/>
        <v>01</v>
      </c>
      <c r="I6132" t="str">
        <f t="shared" si="12306"/>
        <v>Skrubbe_01_20211209_DL2021003_FrederiksbergVUCogSTX</v>
      </c>
      <c r="J6132" t="str">
        <f t="shared" si="12307"/>
        <v>Skrubbe</v>
      </c>
      <c r="K6132" t="str">
        <f t="shared" si="12308"/>
        <v>eDNA</v>
      </c>
      <c r="L6132">
        <f t="shared" si="12309"/>
        <v>40.86</v>
      </c>
      <c r="M6132" t="str">
        <f t="shared" si="12310"/>
        <v/>
      </c>
      <c r="N6132" t="str">
        <f t="shared" si="12311"/>
        <v/>
      </c>
      <c r="O6132" t="str">
        <f t="shared" si="12312"/>
        <v/>
      </c>
    </row>
    <row r="6133" spans="1:24" x14ac:dyDescent="0.25">
      <c r="A6133" t="s">
        <v>21</v>
      </c>
      <c r="B6133" t="s">
        <v>198</v>
      </c>
      <c r="C6133" t="s">
        <v>20</v>
      </c>
      <c r="D6133" s="6">
        <v>0.1</v>
      </c>
      <c r="E6133" s="6">
        <v>37.590000000000003</v>
      </c>
      <c r="F6133" t="s">
        <v>1547</v>
      </c>
      <c r="G6133" t="str">
        <f t="shared" si="12362"/>
        <v>DL2021003</v>
      </c>
      <c r="H6133" t="str">
        <f t="shared" si="12305"/>
        <v>01</v>
      </c>
      <c r="I6133" t="str">
        <f t="shared" si="12306"/>
        <v>Skrubbe_01_20211209_DL2021003_FrederiksbergVUCogSTX</v>
      </c>
      <c r="J6133" t="str">
        <f t="shared" si="12307"/>
        <v>Skrubbe</v>
      </c>
      <c r="K6133" t="str">
        <f t="shared" si="12308"/>
        <v>eDNA</v>
      </c>
      <c r="L6133">
        <f t="shared" si="12309"/>
        <v>37.590000000000003</v>
      </c>
      <c r="M6133" t="str">
        <f t="shared" si="12310"/>
        <v/>
      </c>
      <c r="N6133" t="str">
        <f t="shared" si="12311"/>
        <v/>
      </c>
      <c r="O6133" t="str">
        <f t="shared" si="12312"/>
        <v/>
      </c>
    </row>
    <row r="6134" spans="1:24" x14ac:dyDescent="0.25">
      <c r="A6134" t="s">
        <v>199</v>
      </c>
      <c r="B6134" t="s">
        <v>200</v>
      </c>
      <c r="C6134" t="s">
        <v>13</v>
      </c>
      <c r="D6134" s="6">
        <v>0.1</v>
      </c>
      <c r="E6134" s="6">
        <v>28.39</v>
      </c>
      <c r="F6134" t="s">
        <v>1547</v>
      </c>
      <c r="G6134" t="str">
        <f t="shared" si="12362"/>
        <v>DL2021003</v>
      </c>
      <c r="H6134" t="str">
        <f t="shared" si="12305"/>
        <v>02</v>
      </c>
      <c r="I6134" t="str">
        <f t="shared" si="12306"/>
        <v>Skrubbe_02_20211209_DL2021003_FrederiksbergVUCogSTX</v>
      </c>
      <c r="J6134" t="str">
        <f t="shared" si="12307"/>
        <v>Skrubbe</v>
      </c>
      <c r="K6134" t="str">
        <f t="shared" si="12308"/>
        <v>PosK</v>
      </c>
      <c r="L6134">
        <f t="shared" si="12309"/>
        <v>28.39</v>
      </c>
      <c r="M6134">
        <f t="shared" si="12310"/>
        <v>28.39</v>
      </c>
      <c r="N6134">
        <f t="shared" si="12311"/>
        <v>0</v>
      </c>
      <c r="O6134">
        <f t="shared" si="12312"/>
        <v>0</v>
      </c>
      <c r="Q6134">
        <f t="shared" ref="Q6134" si="12370">IF(L6136="No Ct",0,L6136)</f>
        <v>0</v>
      </c>
      <c r="R6134">
        <f t="shared" ref="R6134" si="12371">IF(L6137="No Ct",0,L6137)</f>
        <v>0</v>
      </c>
      <c r="S6134" t="str">
        <f t="shared" ref="S6134" si="12372">IF(AND(M6134&gt;0,N6134=0),"Valid","Invalid")</f>
        <v>Valid</v>
      </c>
      <c r="T6134" t="str">
        <f t="shared" ref="T6134" si="12373">IF(OR(Q6134&gt;1,R6134&gt;1),"Present","Absent")</f>
        <v>Absent</v>
      </c>
      <c r="U6134" t="str">
        <f t="shared" ref="U6134" si="12374">IF(OR(AND(Q6134&gt;1,Q6134&lt;41),AND(R6134&gt;1,R6134&lt;41)),"Ct&lt;41","Ct&gt;41")</f>
        <v>Ct&gt;41</v>
      </c>
      <c r="V6134" t="str">
        <f>VLOOKUP(J6134,Datasæt_Analysesystemer!$C$2:$D$68,2,FALSE)</f>
        <v>Skrubbe</v>
      </c>
      <c r="W6134" t="str">
        <f t="shared" ref="W6134" si="12375">MID(F6134,10,9)</f>
        <v>DL2021003</v>
      </c>
      <c r="X6134" t="str">
        <f t="shared" ref="X6134" si="12376">W6134&amp;"_"&amp;V6134&amp;"_"&amp;S6134&amp;"_"&amp;T6134&amp;"_"&amp;U6134</f>
        <v>DL2021003_Skrubbe_Valid_Absent_Ct&gt;41</v>
      </c>
    </row>
    <row r="6135" spans="1:24" x14ac:dyDescent="0.25">
      <c r="A6135" t="s">
        <v>201</v>
      </c>
      <c r="B6135" t="s">
        <v>202</v>
      </c>
      <c r="C6135" t="s">
        <v>16</v>
      </c>
      <c r="D6135" s="6">
        <v>0.1</v>
      </c>
      <c r="E6135" s="6" t="s">
        <v>17</v>
      </c>
      <c r="F6135" t="s">
        <v>1547</v>
      </c>
      <c r="G6135" t="str">
        <f t="shared" si="12362"/>
        <v>DL2021003</v>
      </c>
      <c r="H6135" t="str">
        <f t="shared" si="12305"/>
        <v>02</v>
      </c>
      <c r="I6135" t="str">
        <f t="shared" si="12306"/>
        <v>Skrubbe_02_20211209_DL2021003_FrederiksbergVUCogSTX</v>
      </c>
      <c r="J6135" t="str">
        <f t="shared" si="12307"/>
        <v>Skrubbe</v>
      </c>
      <c r="K6135" t="str">
        <f t="shared" si="12308"/>
        <v>NegK</v>
      </c>
      <c r="L6135" t="str">
        <f t="shared" si="12309"/>
        <v>No Ct</v>
      </c>
      <c r="M6135" t="str">
        <f t="shared" si="12310"/>
        <v/>
      </c>
      <c r="N6135" t="str">
        <f t="shared" si="12311"/>
        <v/>
      </c>
      <c r="O6135" t="str">
        <f t="shared" si="12312"/>
        <v/>
      </c>
    </row>
    <row r="6136" spans="1:24" x14ac:dyDescent="0.25">
      <c r="A6136" t="s">
        <v>203</v>
      </c>
      <c r="B6136" t="s">
        <v>204</v>
      </c>
      <c r="C6136" t="s">
        <v>20</v>
      </c>
      <c r="D6136" s="6">
        <v>0.1</v>
      </c>
      <c r="E6136" s="6" t="s">
        <v>17</v>
      </c>
      <c r="F6136" t="s">
        <v>1547</v>
      </c>
      <c r="G6136" t="str">
        <f t="shared" si="12362"/>
        <v>DL2021003</v>
      </c>
      <c r="H6136" t="str">
        <f t="shared" si="12305"/>
        <v>02</v>
      </c>
      <c r="I6136" t="str">
        <f t="shared" si="12306"/>
        <v>Skrubbe_02_20211209_DL2021003_FrederiksbergVUCogSTX</v>
      </c>
      <c r="J6136" t="str">
        <f t="shared" si="12307"/>
        <v>Skrubbe</v>
      </c>
      <c r="K6136" t="str">
        <f t="shared" si="12308"/>
        <v>eDNA</v>
      </c>
      <c r="L6136" t="str">
        <f t="shared" si="12309"/>
        <v>No Ct</v>
      </c>
      <c r="M6136" t="str">
        <f t="shared" si="12310"/>
        <v/>
      </c>
      <c r="N6136" t="str">
        <f t="shared" si="12311"/>
        <v/>
      </c>
      <c r="O6136" t="str">
        <f t="shared" si="12312"/>
        <v/>
      </c>
    </row>
    <row r="6137" spans="1:24" x14ac:dyDescent="0.25">
      <c r="A6137" t="s">
        <v>205</v>
      </c>
      <c r="B6137" t="s">
        <v>204</v>
      </c>
      <c r="C6137" t="s">
        <v>20</v>
      </c>
      <c r="D6137" s="6">
        <v>0.1</v>
      </c>
      <c r="E6137" s="6" t="s">
        <v>17</v>
      </c>
      <c r="F6137" t="s">
        <v>1547</v>
      </c>
      <c r="G6137" t="str">
        <f t="shared" si="12362"/>
        <v>DL2021003</v>
      </c>
      <c r="H6137" t="str">
        <f t="shared" si="12305"/>
        <v>02</v>
      </c>
      <c r="I6137" t="str">
        <f t="shared" si="12306"/>
        <v>Skrubbe_02_20211209_DL2021003_FrederiksbergVUCogSTX</v>
      </c>
      <c r="J6137" t="str">
        <f t="shared" si="12307"/>
        <v>Skrubbe</v>
      </c>
      <c r="K6137" t="str">
        <f t="shared" si="12308"/>
        <v>eDNA</v>
      </c>
      <c r="L6137" t="str">
        <f t="shared" si="12309"/>
        <v>No Ct</v>
      </c>
      <c r="M6137" t="str">
        <f t="shared" si="12310"/>
        <v/>
      </c>
      <c r="N6137" t="str">
        <f t="shared" si="12311"/>
        <v/>
      </c>
      <c r="O6137" t="str">
        <f t="shared" si="12312"/>
        <v/>
      </c>
    </row>
    <row r="6138" spans="1:24" x14ac:dyDescent="0.25">
      <c r="A6138" t="s">
        <v>206</v>
      </c>
      <c r="B6138" t="s">
        <v>207</v>
      </c>
      <c r="C6138" t="s">
        <v>13</v>
      </c>
      <c r="D6138" s="6">
        <v>0.1</v>
      </c>
      <c r="E6138" s="6">
        <v>30.48</v>
      </c>
      <c r="F6138" t="s">
        <v>1547</v>
      </c>
      <c r="G6138" t="str">
        <f t="shared" si="12362"/>
        <v>DL2021003</v>
      </c>
      <c r="H6138" t="str">
        <f t="shared" si="12305"/>
        <v>03</v>
      </c>
      <c r="I6138" t="str">
        <f t="shared" si="12306"/>
        <v>Torsk_03_20211209_DL2021003_FrederiksbergVUCogSTX</v>
      </c>
      <c r="J6138" t="str">
        <f t="shared" si="12307"/>
        <v>Torsk</v>
      </c>
      <c r="K6138" t="str">
        <f t="shared" si="12308"/>
        <v>PosK</v>
      </c>
      <c r="L6138">
        <f t="shared" si="12309"/>
        <v>30.48</v>
      </c>
      <c r="M6138">
        <f t="shared" si="12310"/>
        <v>30.48</v>
      </c>
      <c r="N6138">
        <f t="shared" si="12311"/>
        <v>0</v>
      </c>
      <c r="O6138">
        <f t="shared" si="12312"/>
        <v>0</v>
      </c>
      <c r="Q6138">
        <f t="shared" ref="Q6138" si="12377">IF(L6140="No Ct",0,L6140)</f>
        <v>0</v>
      </c>
      <c r="R6138">
        <f t="shared" ref="R6138" si="12378">IF(L6141="No Ct",0,L6141)</f>
        <v>0</v>
      </c>
      <c r="S6138" t="str">
        <f t="shared" ref="S6138" si="12379">IF(AND(M6138&gt;0,N6138=0),"Valid","Invalid")</f>
        <v>Valid</v>
      </c>
      <c r="T6138" t="str">
        <f t="shared" ref="T6138" si="12380">IF(OR(Q6138&gt;1,R6138&gt;1),"Present","Absent")</f>
        <v>Absent</v>
      </c>
      <c r="U6138" t="str">
        <f t="shared" ref="U6138" si="12381">IF(OR(AND(Q6138&gt;1,Q6138&lt;41),AND(R6138&gt;1,R6138&lt;41)),"Ct&lt;41","Ct&gt;41")</f>
        <v>Ct&gt;41</v>
      </c>
      <c r="V6138" t="str">
        <f>VLOOKUP(J6138,Datasæt_Analysesystemer!$C$2:$D$68,2,FALSE)</f>
        <v>Torsk</v>
      </c>
      <c r="W6138" t="str">
        <f t="shared" ref="W6138" si="12382">MID(F6138,10,9)</f>
        <v>DL2021003</v>
      </c>
      <c r="X6138" t="str">
        <f t="shared" ref="X6138" si="12383">W6138&amp;"_"&amp;V6138&amp;"_"&amp;S6138&amp;"_"&amp;T6138&amp;"_"&amp;U6138</f>
        <v>DL2021003_Torsk_Valid_Absent_Ct&gt;41</v>
      </c>
    </row>
    <row r="6139" spans="1:24" x14ac:dyDescent="0.25">
      <c r="A6139" t="s">
        <v>208</v>
      </c>
      <c r="B6139" t="s">
        <v>209</v>
      </c>
      <c r="C6139" t="s">
        <v>16</v>
      </c>
      <c r="D6139" s="6">
        <v>0.1</v>
      </c>
      <c r="E6139" s="6" t="s">
        <v>17</v>
      </c>
      <c r="F6139" t="s">
        <v>1547</v>
      </c>
      <c r="G6139" t="str">
        <f t="shared" si="12362"/>
        <v>DL2021003</v>
      </c>
      <c r="H6139" t="str">
        <f t="shared" si="12305"/>
        <v>03</v>
      </c>
      <c r="I6139" t="str">
        <f t="shared" si="12306"/>
        <v>Torsk_03_20211209_DL2021003_FrederiksbergVUCogSTX</v>
      </c>
      <c r="J6139" t="str">
        <f t="shared" si="12307"/>
        <v>Torsk</v>
      </c>
      <c r="K6139" t="str">
        <f t="shared" si="12308"/>
        <v>NegK</v>
      </c>
      <c r="L6139" t="str">
        <f t="shared" si="12309"/>
        <v>No Ct</v>
      </c>
      <c r="M6139" t="str">
        <f t="shared" si="12310"/>
        <v/>
      </c>
      <c r="N6139" t="str">
        <f t="shared" si="12311"/>
        <v/>
      </c>
      <c r="O6139" t="str">
        <f t="shared" si="12312"/>
        <v/>
      </c>
    </row>
    <row r="6140" spans="1:24" x14ac:dyDescent="0.25">
      <c r="A6140" t="s">
        <v>210</v>
      </c>
      <c r="B6140" t="s">
        <v>211</v>
      </c>
      <c r="C6140" t="s">
        <v>20</v>
      </c>
      <c r="D6140" s="6">
        <v>0.1</v>
      </c>
      <c r="E6140" s="6" t="s">
        <v>17</v>
      </c>
      <c r="F6140" t="s">
        <v>1547</v>
      </c>
      <c r="G6140" t="str">
        <f t="shared" si="12362"/>
        <v>DL2021003</v>
      </c>
      <c r="H6140" t="str">
        <f t="shared" si="12305"/>
        <v>03</v>
      </c>
      <c r="I6140" t="str">
        <f t="shared" si="12306"/>
        <v>Torsk_03_20211209_DL2021003_FrederiksbergVUCogSTX</v>
      </c>
      <c r="J6140" t="str">
        <f t="shared" si="12307"/>
        <v>Torsk</v>
      </c>
      <c r="K6140" t="str">
        <f t="shared" si="12308"/>
        <v>eDNA</v>
      </c>
      <c r="L6140" t="str">
        <f t="shared" si="12309"/>
        <v>No Ct</v>
      </c>
      <c r="M6140" t="str">
        <f t="shared" si="12310"/>
        <v/>
      </c>
      <c r="N6140" t="str">
        <f t="shared" si="12311"/>
        <v/>
      </c>
      <c r="O6140" t="str">
        <f t="shared" si="12312"/>
        <v/>
      </c>
    </row>
    <row r="6141" spans="1:24" x14ac:dyDescent="0.25">
      <c r="A6141" t="s">
        <v>212</v>
      </c>
      <c r="B6141" t="s">
        <v>211</v>
      </c>
      <c r="C6141" t="s">
        <v>20</v>
      </c>
      <c r="D6141" s="6">
        <v>0.1</v>
      </c>
      <c r="E6141" s="6" t="s">
        <v>17</v>
      </c>
      <c r="F6141" t="s">
        <v>1547</v>
      </c>
      <c r="G6141" t="str">
        <f t="shared" si="12362"/>
        <v>DL2021003</v>
      </c>
      <c r="H6141" t="str">
        <f t="shared" si="12305"/>
        <v>03</v>
      </c>
      <c r="I6141" t="str">
        <f t="shared" si="12306"/>
        <v>Torsk_03_20211209_DL2021003_FrederiksbergVUCogSTX</v>
      </c>
      <c r="J6141" t="str">
        <f t="shared" si="12307"/>
        <v>Torsk</v>
      </c>
      <c r="K6141" t="str">
        <f t="shared" si="12308"/>
        <v>eDNA</v>
      </c>
      <c r="L6141" t="str">
        <f t="shared" si="12309"/>
        <v>No Ct</v>
      </c>
      <c r="M6141" t="str">
        <f t="shared" si="12310"/>
        <v/>
      </c>
      <c r="N6141" t="str">
        <f t="shared" si="12311"/>
        <v/>
      </c>
      <c r="O6141" t="str">
        <f t="shared" si="12312"/>
        <v/>
      </c>
    </row>
    <row r="6142" spans="1:24" x14ac:dyDescent="0.25">
      <c r="A6142" t="s">
        <v>213</v>
      </c>
      <c r="B6142" t="s">
        <v>214</v>
      </c>
      <c r="C6142" t="s">
        <v>13</v>
      </c>
      <c r="D6142" s="6">
        <v>0.1</v>
      </c>
      <c r="E6142" s="6" t="s">
        <v>17</v>
      </c>
      <c r="F6142" t="s">
        <v>1547</v>
      </c>
      <c r="G6142" t="str">
        <f t="shared" si="12362"/>
        <v>DL2021003</v>
      </c>
      <c r="H6142" t="str">
        <f t="shared" si="12305"/>
        <v>04</v>
      </c>
      <c r="I6142" t="str">
        <f t="shared" si="12306"/>
        <v>Torsk_04_20211209_DL2021003_FrederiksbergVUCogSTX</v>
      </c>
      <c r="J6142" t="str">
        <f t="shared" si="12307"/>
        <v>Torsk</v>
      </c>
      <c r="K6142" t="str">
        <f t="shared" si="12308"/>
        <v>PosK</v>
      </c>
      <c r="L6142" t="str">
        <f t="shared" si="12309"/>
        <v>No Ct</v>
      </c>
      <c r="M6142">
        <f t="shared" si="12310"/>
        <v>0</v>
      </c>
      <c r="N6142">
        <f t="shared" si="12311"/>
        <v>0</v>
      </c>
      <c r="O6142">
        <f t="shared" si="12312"/>
        <v>0</v>
      </c>
      <c r="Q6142">
        <f t="shared" ref="Q6142" si="12384">IF(L6144="No Ct",0,L6144)</f>
        <v>0</v>
      </c>
      <c r="R6142">
        <f t="shared" ref="R6142" si="12385">IF(L6145="No Ct",0,L6145)</f>
        <v>0</v>
      </c>
      <c r="S6142" t="str">
        <f t="shared" ref="S6142" si="12386">IF(AND(M6142&gt;0,N6142=0),"Valid","Invalid")</f>
        <v>Invalid</v>
      </c>
      <c r="T6142" t="str">
        <f t="shared" ref="T6142" si="12387">IF(OR(Q6142&gt;1,R6142&gt;1),"Present","Absent")</f>
        <v>Absent</v>
      </c>
      <c r="U6142" t="str">
        <f t="shared" ref="U6142" si="12388">IF(OR(AND(Q6142&gt;1,Q6142&lt;41),AND(R6142&gt;1,R6142&lt;41)),"Ct&lt;41","Ct&gt;41")</f>
        <v>Ct&gt;41</v>
      </c>
      <c r="V6142" t="str">
        <f>VLOOKUP(J6142,Datasæt_Analysesystemer!$C$2:$D$68,2,FALSE)</f>
        <v>Torsk</v>
      </c>
      <c r="W6142" t="str">
        <f t="shared" ref="W6142" si="12389">MID(F6142,10,9)</f>
        <v>DL2021003</v>
      </c>
      <c r="X6142" t="str">
        <f t="shared" ref="X6142" si="12390">W6142&amp;"_"&amp;V6142&amp;"_"&amp;S6142&amp;"_"&amp;T6142&amp;"_"&amp;U6142</f>
        <v>DL2021003_Torsk_Invalid_Absent_Ct&gt;41</v>
      </c>
    </row>
    <row r="6143" spans="1:24" x14ac:dyDescent="0.25">
      <c r="A6143" t="s">
        <v>215</v>
      </c>
      <c r="B6143" t="s">
        <v>216</v>
      </c>
      <c r="C6143" t="s">
        <v>16</v>
      </c>
      <c r="D6143" s="6">
        <v>0.1</v>
      </c>
      <c r="E6143" s="6" t="s">
        <v>17</v>
      </c>
      <c r="F6143" t="s">
        <v>1547</v>
      </c>
      <c r="G6143" t="str">
        <f t="shared" si="12362"/>
        <v>DL2021003</v>
      </c>
      <c r="H6143" t="str">
        <f t="shared" si="12305"/>
        <v>04</v>
      </c>
      <c r="I6143" t="str">
        <f t="shared" si="12306"/>
        <v>Torsk_04_20211209_DL2021003_FrederiksbergVUCogSTX</v>
      </c>
      <c r="J6143" t="str">
        <f t="shared" si="12307"/>
        <v>Torsk</v>
      </c>
      <c r="K6143" t="str">
        <f t="shared" si="12308"/>
        <v>NegK</v>
      </c>
      <c r="L6143" t="str">
        <f t="shared" si="12309"/>
        <v>No Ct</v>
      </c>
      <c r="M6143" t="str">
        <f t="shared" si="12310"/>
        <v/>
      </c>
      <c r="N6143" t="str">
        <f t="shared" si="12311"/>
        <v/>
      </c>
      <c r="O6143" t="str">
        <f t="shared" si="12312"/>
        <v/>
      </c>
    </row>
    <row r="6144" spans="1:24" x14ac:dyDescent="0.25">
      <c r="A6144" t="s">
        <v>217</v>
      </c>
      <c r="B6144" t="s">
        <v>218</v>
      </c>
      <c r="C6144" t="s">
        <v>20</v>
      </c>
      <c r="D6144" s="6">
        <v>0.1</v>
      </c>
      <c r="E6144" s="6" t="s">
        <v>17</v>
      </c>
      <c r="F6144" t="s">
        <v>1547</v>
      </c>
      <c r="G6144" t="str">
        <f t="shared" si="12362"/>
        <v>DL2021003</v>
      </c>
      <c r="H6144" t="str">
        <f t="shared" si="12305"/>
        <v>04</v>
      </c>
      <c r="I6144" t="str">
        <f t="shared" si="12306"/>
        <v>Torsk_04_20211209_DL2021003_FrederiksbergVUCogSTX</v>
      </c>
      <c r="J6144" t="str">
        <f t="shared" si="12307"/>
        <v>Torsk</v>
      </c>
      <c r="K6144" t="str">
        <f t="shared" si="12308"/>
        <v>eDNA</v>
      </c>
      <c r="L6144" t="str">
        <f t="shared" si="12309"/>
        <v>No Ct</v>
      </c>
      <c r="M6144" t="str">
        <f t="shared" si="12310"/>
        <v/>
      </c>
      <c r="N6144" t="str">
        <f t="shared" si="12311"/>
        <v/>
      </c>
      <c r="O6144" t="str">
        <f t="shared" si="12312"/>
        <v/>
      </c>
    </row>
    <row r="6145" spans="1:24" x14ac:dyDescent="0.25">
      <c r="A6145" t="s">
        <v>219</v>
      </c>
      <c r="B6145" t="s">
        <v>218</v>
      </c>
      <c r="C6145" t="s">
        <v>20</v>
      </c>
      <c r="D6145" s="6">
        <v>0.1</v>
      </c>
      <c r="E6145" s="6" t="s">
        <v>17</v>
      </c>
      <c r="F6145" t="s">
        <v>1547</v>
      </c>
      <c r="G6145" t="str">
        <f t="shared" si="12362"/>
        <v>DL2021003</v>
      </c>
      <c r="H6145" t="str">
        <f t="shared" si="12305"/>
        <v>04</v>
      </c>
      <c r="I6145" t="str">
        <f t="shared" si="12306"/>
        <v>Torsk_04_20211209_DL2021003_FrederiksbergVUCogSTX</v>
      </c>
      <c r="J6145" t="str">
        <f t="shared" si="12307"/>
        <v>Torsk</v>
      </c>
      <c r="K6145" t="str">
        <f t="shared" si="12308"/>
        <v>eDNA</v>
      </c>
      <c r="L6145" t="str">
        <f t="shared" si="12309"/>
        <v>No Ct</v>
      </c>
      <c r="M6145" t="str">
        <f t="shared" si="12310"/>
        <v/>
      </c>
      <c r="N6145" t="str">
        <f t="shared" si="12311"/>
        <v/>
      </c>
      <c r="O6145" t="str">
        <f t="shared" si="12312"/>
        <v/>
      </c>
    </row>
    <row r="6146" spans="1:24" x14ac:dyDescent="0.25">
      <c r="A6146" t="s">
        <v>220</v>
      </c>
      <c r="B6146" t="s">
        <v>221</v>
      </c>
      <c r="C6146" t="s">
        <v>13</v>
      </c>
      <c r="D6146" s="6">
        <v>0.1</v>
      </c>
      <c r="E6146" s="6">
        <v>30.92</v>
      </c>
      <c r="F6146" t="s">
        <v>1547</v>
      </c>
      <c r="G6146" t="str">
        <f t="shared" si="12362"/>
        <v>DL2021003</v>
      </c>
      <c r="H6146" t="str">
        <f t="shared" si="12305"/>
        <v>05</v>
      </c>
      <c r="I6146" t="str">
        <f t="shared" si="12306"/>
        <v>Sandmusling_05_20211209_DL2021003_FrederiksbergVUCogSTX</v>
      </c>
      <c r="J6146" t="str">
        <f t="shared" si="12307"/>
        <v>Sandmusling</v>
      </c>
      <c r="K6146" t="str">
        <f t="shared" si="12308"/>
        <v>PosK</v>
      </c>
      <c r="L6146">
        <f t="shared" si="12309"/>
        <v>30.92</v>
      </c>
      <c r="M6146">
        <f t="shared" si="12310"/>
        <v>30.92</v>
      </c>
      <c r="N6146">
        <f t="shared" si="12311"/>
        <v>0</v>
      </c>
      <c r="O6146">
        <f t="shared" si="12312"/>
        <v>0</v>
      </c>
      <c r="Q6146">
        <f t="shared" ref="Q6146" si="12391">IF(L6148="No Ct",0,L6148)</f>
        <v>0</v>
      </c>
      <c r="R6146">
        <f t="shared" ref="R6146" si="12392">IF(L6149="No Ct",0,L6149)</f>
        <v>0</v>
      </c>
      <c r="S6146" t="str">
        <f t="shared" ref="S6146" si="12393">IF(AND(M6146&gt;0,N6146=0),"Valid","Invalid")</f>
        <v>Valid</v>
      </c>
      <c r="T6146" t="str">
        <f t="shared" ref="T6146" si="12394">IF(OR(Q6146&gt;1,R6146&gt;1),"Present","Absent")</f>
        <v>Absent</v>
      </c>
      <c r="U6146" t="str">
        <f t="shared" ref="U6146" si="12395">IF(OR(AND(Q6146&gt;1,Q6146&lt;41),AND(R6146&gt;1,R6146&lt;41)),"Ct&lt;41","Ct&gt;41")</f>
        <v>Ct&gt;41</v>
      </c>
      <c r="V6146" t="str">
        <f>VLOOKUP(J6146,Datasæt_Analysesystemer!$C$2:$D$68,2,FALSE)</f>
        <v>Sandmusling</v>
      </c>
      <c r="W6146" t="str">
        <f t="shared" ref="W6146" si="12396">MID(F6146,10,9)</f>
        <v>DL2021003</v>
      </c>
      <c r="X6146" t="str">
        <f t="shared" ref="X6146" si="12397">W6146&amp;"_"&amp;V6146&amp;"_"&amp;S6146&amp;"_"&amp;T6146&amp;"_"&amp;U6146</f>
        <v>DL2021003_Sandmusling_Valid_Absent_Ct&gt;41</v>
      </c>
    </row>
    <row r="6147" spans="1:24" x14ac:dyDescent="0.25">
      <c r="A6147" t="s">
        <v>222</v>
      </c>
      <c r="B6147" t="s">
        <v>223</v>
      </c>
      <c r="C6147" t="s">
        <v>16</v>
      </c>
      <c r="D6147" s="6">
        <v>0.1</v>
      </c>
      <c r="E6147" s="6" t="s">
        <v>17</v>
      </c>
      <c r="F6147" t="s">
        <v>1547</v>
      </c>
      <c r="G6147" t="str">
        <f t="shared" si="12362"/>
        <v>DL2021003</v>
      </c>
      <c r="H6147" t="str">
        <f t="shared" si="12305"/>
        <v>05</v>
      </c>
      <c r="I6147" t="str">
        <f t="shared" si="12306"/>
        <v>Sandmusling_05_20211209_DL2021003_FrederiksbergVUCogSTX</v>
      </c>
      <c r="J6147" t="str">
        <f t="shared" si="12307"/>
        <v>Sandmusling</v>
      </c>
      <c r="K6147" t="str">
        <f t="shared" si="12308"/>
        <v>NegK</v>
      </c>
      <c r="L6147" t="str">
        <f t="shared" si="12309"/>
        <v>No Ct</v>
      </c>
      <c r="M6147" t="str">
        <f t="shared" si="12310"/>
        <v/>
      </c>
      <c r="N6147" t="str">
        <f t="shared" si="12311"/>
        <v/>
      </c>
      <c r="O6147" t="str">
        <f t="shared" si="12312"/>
        <v/>
      </c>
    </row>
    <row r="6148" spans="1:24" x14ac:dyDescent="0.25">
      <c r="A6148" t="s">
        <v>224</v>
      </c>
      <c r="B6148" t="s">
        <v>225</v>
      </c>
      <c r="C6148" t="s">
        <v>20</v>
      </c>
      <c r="D6148" s="6">
        <v>0.1</v>
      </c>
      <c r="E6148" s="6" t="s">
        <v>17</v>
      </c>
      <c r="F6148" t="s">
        <v>1547</v>
      </c>
      <c r="G6148" t="str">
        <f t="shared" si="12362"/>
        <v>DL2021003</v>
      </c>
      <c r="H6148" t="str">
        <f t="shared" si="12305"/>
        <v>05</v>
      </c>
      <c r="I6148" t="str">
        <f t="shared" si="12306"/>
        <v>Sandmusling_05_20211209_DL2021003_FrederiksbergVUCogSTX</v>
      </c>
      <c r="J6148" t="str">
        <f t="shared" si="12307"/>
        <v>Sandmusling</v>
      </c>
      <c r="K6148" t="str">
        <f t="shared" si="12308"/>
        <v>eDNA</v>
      </c>
      <c r="L6148" t="str">
        <f t="shared" si="12309"/>
        <v>No Ct</v>
      </c>
      <c r="M6148" t="str">
        <f t="shared" si="12310"/>
        <v/>
      </c>
      <c r="N6148" t="str">
        <f t="shared" si="12311"/>
        <v/>
      </c>
      <c r="O6148" t="str">
        <f t="shared" si="12312"/>
        <v/>
      </c>
    </row>
    <row r="6149" spans="1:24" x14ac:dyDescent="0.25">
      <c r="A6149" t="s">
        <v>226</v>
      </c>
      <c r="B6149" t="s">
        <v>225</v>
      </c>
      <c r="C6149" t="s">
        <v>20</v>
      </c>
      <c r="D6149" s="6">
        <v>0.1</v>
      </c>
      <c r="E6149" s="6" t="s">
        <v>17</v>
      </c>
      <c r="F6149" t="s">
        <v>1547</v>
      </c>
      <c r="G6149" t="str">
        <f t="shared" si="12362"/>
        <v>DL2021003</v>
      </c>
      <c r="H6149" t="str">
        <f t="shared" si="12305"/>
        <v>05</v>
      </c>
      <c r="I6149" t="str">
        <f t="shared" si="12306"/>
        <v>Sandmusling_05_20211209_DL2021003_FrederiksbergVUCogSTX</v>
      </c>
      <c r="J6149" t="str">
        <f t="shared" si="12307"/>
        <v>Sandmusling</v>
      </c>
      <c r="K6149" t="str">
        <f t="shared" si="12308"/>
        <v>eDNA</v>
      </c>
      <c r="L6149" t="str">
        <f t="shared" si="12309"/>
        <v>No Ct</v>
      </c>
      <c r="M6149" t="str">
        <f t="shared" si="12310"/>
        <v/>
      </c>
      <c r="N6149" t="str">
        <f t="shared" si="12311"/>
        <v/>
      </c>
      <c r="O6149" t="str">
        <f t="shared" si="12312"/>
        <v/>
      </c>
    </row>
    <row r="6150" spans="1:24" x14ac:dyDescent="0.25">
      <c r="A6150" t="s">
        <v>227</v>
      </c>
      <c r="B6150" t="s">
        <v>228</v>
      </c>
      <c r="C6150" t="s">
        <v>13</v>
      </c>
      <c r="D6150" s="6">
        <v>0.1</v>
      </c>
      <c r="E6150" s="6">
        <v>37.520000000000003</v>
      </c>
      <c r="F6150" t="s">
        <v>1547</v>
      </c>
      <c r="G6150" t="str">
        <f t="shared" si="12362"/>
        <v>DL2021003</v>
      </c>
      <c r="H6150" t="str">
        <f t="shared" si="12305"/>
        <v>06</v>
      </c>
      <c r="I6150" t="str">
        <f t="shared" si="12306"/>
        <v>Sandmusling_06_20211209_DL2021003_FrederiksbergVUCogSTX</v>
      </c>
      <c r="J6150" t="str">
        <f t="shared" si="12307"/>
        <v>Sandmusling</v>
      </c>
      <c r="K6150" t="str">
        <f t="shared" si="12308"/>
        <v>PosK</v>
      </c>
      <c r="L6150">
        <f t="shared" si="12309"/>
        <v>37.520000000000003</v>
      </c>
      <c r="M6150">
        <f t="shared" si="12310"/>
        <v>37.520000000000003</v>
      </c>
      <c r="N6150">
        <f t="shared" si="12311"/>
        <v>0</v>
      </c>
      <c r="O6150">
        <f t="shared" si="12312"/>
        <v>0</v>
      </c>
      <c r="Q6150">
        <f t="shared" ref="Q6150" si="12398">IF(L6152="No Ct",0,L6152)</f>
        <v>0</v>
      </c>
      <c r="R6150">
        <f t="shared" ref="R6150" si="12399">IF(L6153="No Ct",0,L6153)</f>
        <v>0</v>
      </c>
      <c r="S6150" t="str">
        <f t="shared" ref="S6150" si="12400">IF(AND(M6150&gt;0,N6150=0),"Valid","Invalid")</f>
        <v>Valid</v>
      </c>
      <c r="T6150" t="str">
        <f t="shared" ref="T6150" si="12401">IF(OR(Q6150&gt;1,R6150&gt;1),"Present","Absent")</f>
        <v>Absent</v>
      </c>
      <c r="U6150" t="str">
        <f t="shared" ref="U6150" si="12402">IF(OR(AND(Q6150&gt;1,Q6150&lt;41),AND(R6150&gt;1,R6150&lt;41)),"Ct&lt;41","Ct&gt;41")</f>
        <v>Ct&gt;41</v>
      </c>
      <c r="V6150" t="str">
        <f>VLOOKUP(J6150,Datasæt_Analysesystemer!$C$2:$D$68,2,FALSE)</f>
        <v>Sandmusling</v>
      </c>
      <c r="W6150" t="str">
        <f t="shared" ref="W6150" si="12403">MID(F6150,10,9)</f>
        <v>DL2021003</v>
      </c>
      <c r="X6150" t="str">
        <f t="shared" ref="X6150" si="12404">W6150&amp;"_"&amp;V6150&amp;"_"&amp;S6150&amp;"_"&amp;T6150&amp;"_"&amp;U6150</f>
        <v>DL2021003_Sandmusling_Valid_Absent_Ct&gt;41</v>
      </c>
    </row>
    <row r="6151" spans="1:24" x14ac:dyDescent="0.25">
      <c r="A6151" t="s">
        <v>229</v>
      </c>
      <c r="B6151" t="s">
        <v>230</v>
      </c>
      <c r="C6151" t="s">
        <v>16</v>
      </c>
      <c r="D6151" s="6">
        <v>0.1</v>
      </c>
      <c r="E6151" s="6" t="s">
        <v>17</v>
      </c>
      <c r="F6151" t="s">
        <v>1547</v>
      </c>
      <c r="G6151" t="str">
        <f t="shared" si="12362"/>
        <v>DL2021003</v>
      </c>
      <c r="H6151" t="str">
        <f t="shared" si="12305"/>
        <v>06</v>
      </c>
      <c r="I6151" t="str">
        <f t="shared" si="12306"/>
        <v>Sandmusling_06_20211209_DL2021003_FrederiksbergVUCogSTX</v>
      </c>
      <c r="J6151" t="str">
        <f t="shared" si="12307"/>
        <v>Sandmusling</v>
      </c>
      <c r="K6151" t="str">
        <f t="shared" si="12308"/>
        <v>NegK</v>
      </c>
      <c r="L6151" t="str">
        <f t="shared" si="12309"/>
        <v>No Ct</v>
      </c>
      <c r="M6151" t="str">
        <f t="shared" si="12310"/>
        <v/>
      </c>
      <c r="N6151" t="str">
        <f t="shared" si="12311"/>
        <v/>
      </c>
      <c r="O6151" t="str">
        <f t="shared" si="12312"/>
        <v/>
      </c>
    </row>
    <row r="6152" spans="1:24" x14ac:dyDescent="0.25">
      <c r="A6152" t="s">
        <v>231</v>
      </c>
      <c r="B6152" t="s">
        <v>232</v>
      </c>
      <c r="C6152" t="s">
        <v>20</v>
      </c>
      <c r="D6152" s="6">
        <v>0.1</v>
      </c>
      <c r="E6152" s="6" t="s">
        <v>17</v>
      </c>
      <c r="F6152" t="s">
        <v>1547</v>
      </c>
      <c r="G6152" t="str">
        <f t="shared" si="12362"/>
        <v>DL2021003</v>
      </c>
      <c r="H6152" t="str">
        <f t="shared" si="12305"/>
        <v>06</v>
      </c>
      <c r="I6152" t="str">
        <f t="shared" si="12306"/>
        <v>Sandmusling_06_20211209_DL2021003_FrederiksbergVUCogSTX</v>
      </c>
      <c r="J6152" t="str">
        <f t="shared" si="12307"/>
        <v>Sandmusling</v>
      </c>
      <c r="K6152" t="str">
        <f t="shared" si="12308"/>
        <v>eDNA</v>
      </c>
      <c r="L6152" t="str">
        <f t="shared" si="12309"/>
        <v>No Ct</v>
      </c>
      <c r="M6152" t="str">
        <f t="shared" si="12310"/>
        <v/>
      </c>
      <c r="N6152" t="str">
        <f t="shared" si="12311"/>
        <v/>
      </c>
      <c r="O6152" t="str">
        <f t="shared" si="12312"/>
        <v/>
      </c>
    </row>
    <row r="6153" spans="1:24" x14ac:dyDescent="0.25">
      <c r="A6153" t="s">
        <v>233</v>
      </c>
      <c r="B6153" t="s">
        <v>232</v>
      </c>
      <c r="C6153" t="s">
        <v>20</v>
      </c>
      <c r="D6153" s="6">
        <v>0.1</v>
      </c>
      <c r="E6153" s="6" t="s">
        <v>17</v>
      </c>
      <c r="F6153" t="s">
        <v>1547</v>
      </c>
      <c r="G6153" t="str">
        <f t="shared" si="12362"/>
        <v>DL2021003</v>
      </c>
      <c r="H6153" t="str">
        <f t="shared" si="12305"/>
        <v>06</v>
      </c>
      <c r="I6153" t="str">
        <f t="shared" si="12306"/>
        <v>Sandmusling_06_20211209_DL2021003_FrederiksbergVUCogSTX</v>
      </c>
      <c r="J6153" t="str">
        <f t="shared" si="12307"/>
        <v>Sandmusling</v>
      </c>
      <c r="K6153" t="str">
        <f t="shared" si="12308"/>
        <v>eDNA</v>
      </c>
      <c r="L6153" t="str">
        <f t="shared" si="12309"/>
        <v>No Ct</v>
      </c>
      <c r="M6153" t="str">
        <f t="shared" si="12310"/>
        <v/>
      </c>
      <c r="N6153" t="str">
        <f t="shared" si="12311"/>
        <v/>
      </c>
      <c r="O6153" t="str">
        <f t="shared" si="12312"/>
        <v/>
      </c>
    </row>
    <row r="6154" spans="1:24" x14ac:dyDescent="0.25">
      <c r="A6154" t="s">
        <v>234</v>
      </c>
      <c r="B6154" t="s">
        <v>235</v>
      </c>
      <c r="C6154" t="s">
        <v>13</v>
      </c>
      <c r="D6154" s="6">
        <v>0.1</v>
      </c>
      <c r="E6154" s="6">
        <v>35.5</v>
      </c>
      <c r="F6154" t="s">
        <v>1547</v>
      </c>
      <c r="G6154" t="str">
        <f t="shared" si="12362"/>
        <v>DL2021003</v>
      </c>
      <c r="H6154" t="str">
        <f t="shared" si="12305"/>
        <v>07</v>
      </c>
      <c r="I6154" t="str">
        <f t="shared" si="12306"/>
        <v>AmerikanskRibbegople_07_20211209_DL2021003_FrederiksbergVUCogSTX</v>
      </c>
      <c r="J6154" t="str">
        <f t="shared" si="12307"/>
        <v>AmerikanskRibbegople</v>
      </c>
      <c r="K6154" t="str">
        <f t="shared" si="12308"/>
        <v>PosK</v>
      </c>
      <c r="L6154">
        <f t="shared" si="12309"/>
        <v>35.5</v>
      </c>
      <c r="M6154">
        <f t="shared" si="12310"/>
        <v>35.5</v>
      </c>
      <c r="N6154">
        <f t="shared" si="12311"/>
        <v>0</v>
      </c>
      <c r="O6154">
        <f t="shared" si="12312"/>
        <v>80.419999999999987</v>
      </c>
      <c r="Q6154">
        <f t="shared" ref="Q6154" si="12405">IF(L6156="No Ct",0,L6156)</f>
        <v>39.01</v>
      </c>
      <c r="R6154">
        <f t="shared" ref="R6154" si="12406">IF(L6157="No Ct",0,L6157)</f>
        <v>41.41</v>
      </c>
      <c r="S6154" t="str">
        <f t="shared" ref="S6154" si="12407">IF(AND(M6154&gt;0,N6154=0),"Valid","Invalid")</f>
        <v>Valid</v>
      </c>
      <c r="T6154" t="str">
        <f t="shared" ref="T6154" si="12408">IF(OR(Q6154&gt;1,R6154&gt;1),"Present","Absent")</f>
        <v>Present</v>
      </c>
      <c r="U6154" t="str">
        <f t="shared" ref="U6154" si="12409">IF(OR(AND(Q6154&gt;1,Q6154&lt;41),AND(R6154&gt;1,R6154&lt;41)),"Ct&lt;41","Ct&gt;41")</f>
        <v>Ct&lt;41</v>
      </c>
      <c r="V6154" t="str">
        <f>VLOOKUP(J6154,Datasæt_Analysesystemer!$C$2:$D$68,2,FALSE)</f>
        <v>Amerikansk ribbegople</v>
      </c>
      <c r="W6154" t="str">
        <f t="shared" ref="W6154" si="12410">MID(F6154,10,9)</f>
        <v>DL2021003</v>
      </c>
      <c r="X6154" t="str">
        <f t="shared" ref="X6154" si="12411">W6154&amp;"_"&amp;V6154&amp;"_"&amp;S6154&amp;"_"&amp;T6154&amp;"_"&amp;U6154</f>
        <v>DL2021003_Amerikansk ribbegople_Valid_Present_Ct&lt;41</v>
      </c>
    </row>
    <row r="6155" spans="1:24" x14ac:dyDescent="0.25">
      <c r="A6155" t="s">
        <v>236</v>
      </c>
      <c r="B6155" t="s">
        <v>237</v>
      </c>
      <c r="C6155" t="s">
        <v>16</v>
      </c>
      <c r="D6155" s="6">
        <v>0.1</v>
      </c>
      <c r="E6155" s="6" t="s">
        <v>17</v>
      </c>
      <c r="F6155" t="s">
        <v>1547</v>
      </c>
      <c r="G6155" t="str">
        <f t="shared" si="12362"/>
        <v>DL2021003</v>
      </c>
      <c r="H6155" t="str">
        <f t="shared" si="12305"/>
        <v>07</v>
      </c>
      <c r="I6155" t="str">
        <f t="shared" si="12306"/>
        <v>AmerikanskRibbegople_07_20211209_DL2021003_FrederiksbergVUCogSTX</v>
      </c>
      <c r="J6155" t="str">
        <f t="shared" si="12307"/>
        <v>AmerikanskRibbegople</v>
      </c>
      <c r="K6155" t="str">
        <f t="shared" si="12308"/>
        <v>NegK</v>
      </c>
      <c r="L6155" t="str">
        <f t="shared" si="12309"/>
        <v>No Ct</v>
      </c>
      <c r="M6155" t="str">
        <f t="shared" si="12310"/>
        <v/>
      </c>
      <c r="N6155" t="str">
        <f t="shared" si="12311"/>
        <v/>
      </c>
      <c r="O6155" t="str">
        <f t="shared" si="12312"/>
        <v/>
      </c>
    </row>
    <row r="6156" spans="1:24" x14ac:dyDescent="0.25">
      <c r="A6156" t="s">
        <v>238</v>
      </c>
      <c r="B6156" t="s">
        <v>239</v>
      </c>
      <c r="C6156" t="s">
        <v>20</v>
      </c>
      <c r="D6156" s="6">
        <v>0.1</v>
      </c>
      <c r="E6156" s="6">
        <v>39.01</v>
      </c>
      <c r="F6156" t="s">
        <v>1547</v>
      </c>
      <c r="G6156" t="str">
        <f t="shared" si="12362"/>
        <v>DL2021003</v>
      </c>
      <c r="H6156" t="str">
        <f t="shared" si="12305"/>
        <v>07</v>
      </c>
      <c r="I6156" t="str">
        <f t="shared" si="12306"/>
        <v>AmerikanskRibbegople_07_20211209_DL2021003_FrederiksbergVUCogSTX</v>
      </c>
      <c r="J6156" t="str">
        <f t="shared" si="12307"/>
        <v>AmerikanskRibbegople</v>
      </c>
      <c r="K6156" t="str">
        <f t="shared" si="12308"/>
        <v>eDNA</v>
      </c>
      <c r="L6156">
        <f t="shared" si="12309"/>
        <v>39.01</v>
      </c>
      <c r="M6156" t="str">
        <f t="shared" si="12310"/>
        <v/>
      </c>
      <c r="N6156" t="str">
        <f t="shared" si="12311"/>
        <v/>
      </c>
      <c r="O6156" t="str">
        <f t="shared" si="12312"/>
        <v/>
      </c>
    </row>
    <row r="6157" spans="1:24" x14ac:dyDescent="0.25">
      <c r="A6157" t="s">
        <v>240</v>
      </c>
      <c r="B6157" t="s">
        <v>239</v>
      </c>
      <c r="C6157" t="s">
        <v>20</v>
      </c>
      <c r="D6157" s="6">
        <v>0.1</v>
      </c>
      <c r="E6157" s="6">
        <v>41.41</v>
      </c>
      <c r="F6157" t="s">
        <v>1547</v>
      </c>
      <c r="G6157" t="str">
        <f t="shared" si="12362"/>
        <v>DL2021003</v>
      </c>
      <c r="H6157" t="str">
        <f t="shared" si="12305"/>
        <v>07</v>
      </c>
      <c r="I6157" t="str">
        <f t="shared" si="12306"/>
        <v>AmerikanskRibbegople_07_20211209_DL2021003_FrederiksbergVUCogSTX</v>
      </c>
      <c r="J6157" t="str">
        <f t="shared" si="12307"/>
        <v>AmerikanskRibbegople</v>
      </c>
      <c r="K6157" t="str">
        <f t="shared" si="12308"/>
        <v>eDNA</v>
      </c>
      <c r="L6157">
        <f t="shared" si="12309"/>
        <v>41.41</v>
      </c>
      <c r="M6157" t="str">
        <f t="shared" si="12310"/>
        <v/>
      </c>
      <c r="N6157" t="str">
        <f t="shared" si="12311"/>
        <v/>
      </c>
      <c r="O6157" t="str">
        <f t="shared" si="12312"/>
        <v/>
      </c>
    </row>
    <row r="6158" spans="1:24" x14ac:dyDescent="0.25">
      <c r="A6158" t="s">
        <v>241</v>
      </c>
      <c r="B6158" t="s">
        <v>242</v>
      </c>
      <c r="C6158" t="s">
        <v>13</v>
      </c>
      <c r="D6158" s="6">
        <v>0.1</v>
      </c>
      <c r="E6158" s="6" t="s">
        <v>17</v>
      </c>
      <c r="F6158" t="s">
        <v>1547</v>
      </c>
      <c r="G6158" t="str">
        <f t="shared" si="12362"/>
        <v>DL2021003</v>
      </c>
      <c r="H6158" t="str">
        <f t="shared" si="12305"/>
        <v>08</v>
      </c>
      <c r="I6158" t="str">
        <f t="shared" si="12306"/>
        <v>AmerikanskRibbegople_08_20211209_DL2021003_FrederiksbergVUCogSTX</v>
      </c>
      <c r="J6158" t="str">
        <f t="shared" si="12307"/>
        <v>AmerikanskRibbegople</v>
      </c>
      <c r="K6158" t="str">
        <f t="shared" si="12308"/>
        <v>PosK</v>
      </c>
      <c r="L6158" t="str">
        <f t="shared" si="12309"/>
        <v>No Ct</v>
      </c>
      <c r="M6158">
        <f t="shared" si="12310"/>
        <v>0</v>
      </c>
      <c r="N6158">
        <f t="shared" si="12311"/>
        <v>0</v>
      </c>
      <c r="O6158">
        <f t="shared" si="12312"/>
        <v>0</v>
      </c>
      <c r="Q6158">
        <f t="shared" ref="Q6158" si="12412">IF(L6160="No Ct",0,L6160)</f>
        <v>0</v>
      </c>
      <c r="R6158">
        <f t="shared" ref="R6158" si="12413">IF(L6161="No Ct",0,L6161)</f>
        <v>0</v>
      </c>
      <c r="S6158" t="str">
        <f t="shared" ref="S6158" si="12414">IF(AND(M6158&gt;0,N6158=0),"Valid","Invalid")</f>
        <v>Invalid</v>
      </c>
      <c r="T6158" t="str">
        <f t="shared" ref="T6158" si="12415">IF(OR(Q6158&gt;1,R6158&gt;1),"Present","Absent")</f>
        <v>Absent</v>
      </c>
      <c r="U6158" t="str">
        <f t="shared" ref="U6158" si="12416">IF(OR(AND(Q6158&gt;1,Q6158&lt;41),AND(R6158&gt;1,R6158&lt;41)),"Ct&lt;41","Ct&gt;41")</f>
        <v>Ct&gt;41</v>
      </c>
      <c r="V6158" t="str">
        <f>VLOOKUP(J6158,Datasæt_Analysesystemer!$C$2:$D$68,2,FALSE)</f>
        <v>Amerikansk ribbegople</v>
      </c>
      <c r="W6158" t="str">
        <f t="shared" ref="W6158" si="12417">MID(F6158,10,9)</f>
        <v>DL2021003</v>
      </c>
      <c r="X6158" t="str">
        <f t="shared" ref="X6158" si="12418">W6158&amp;"_"&amp;V6158&amp;"_"&amp;S6158&amp;"_"&amp;T6158&amp;"_"&amp;U6158</f>
        <v>DL2021003_Amerikansk ribbegople_Invalid_Absent_Ct&gt;41</v>
      </c>
    </row>
    <row r="6159" spans="1:24" x14ac:dyDescent="0.25">
      <c r="A6159" t="s">
        <v>243</v>
      </c>
      <c r="B6159" t="s">
        <v>244</v>
      </c>
      <c r="C6159" t="s">
        <v>16</v>
      </c>
      <c r="D6159" s="6">
        <v>0.1</v>
      </c>
      <c r="E6159" s="6" t="s">
        <v>17</v>
      </c>
      <c r="F6159" t="s">
        <v>1547</v>
      </c>
      <c r="G6159" t="str">
        <f t="shared" si="12362"/>
        <v>DL2021003</v>
      </c>
      <c r="H6159" t="str">
        <f t="shared" si="12305"/>
        <v>08</v>
      </c>
      <c r="I6159" t="str">
        <f t="shared" si="12306"/>
        <v>AmerikanskRibbegople_08_20211209_DL2021003_FrederiksbergVUCogSTX</v>
      </c>
      <c r="J6159" t="str">
        <f t="shared" si="12307"/>
        <v>AmerikanskRibbegople</v>
      </c>
      <c r="K6159" t="str">
        <f t="shared" si="12308"/>
        <v>NegK</v>
      </c>
      <c r="L6159" t="str">
        <f t="shared" si="12309"/>
        <v>No Ct</v>
      </c>
      <c r="M6159" t="str">
        <f t="shared" si="12310"/>
        <v/>
      </c>
      <c r="N6159" t="str">
        <f t="shared" si="12311"/>
        <v/>
      </c>
      <c r="O6159" t="str">
        <f t="shared" si="12312"/>
        <v/>
      </c>
    </row>
    <row r="6160" spans="1:24" x14ac:dyDescent="0.25">
      <c r="A6160" t="s">
        <v>245</v>
      </c>
      <c r="B6160" t="s">
        <v>246</v>
      </c>
      <c r="C6160" t="s">
        <v>20</v>
      </c>
      <c r="D6160" s="6">
        <v>0.1</v>
      </c>
      <c r="E6160" s="6" t="s">
        <v>17</v>
      </c>
      <c r="F6160" t="s">
        <v>1547</v>
      </c>
      <c r="G6160" t="str">
        <f t="shared" si="12362"/>
        <v>DL2021003</v>
      </c>
      <c r="H6160" t="str">
        <f t="shared" si="12305"/>
        <v>08</v>
      </c>
      <c r="I6160" t="str">
        <f t="shared" si="12306"/>
        <v>AmerikanskRibbegople_08_20211209_DL2021003_FrederiksbergVUCogSTX</v>
      </c>
      <c r="J6160" t="str">
        <f t="shared" si="12307"/>
        <v>AmerikanskRibbegople</v>
      </c>
      <c r="K6160" t="str">
        <f t="shared" si="12308"/>
        <v>eDNA</v>
      </c>
      <c r="L6160" t="str">
        <f t="shared" si="12309"/>
        <v>No Ct</v>
      </c>
      <c r="M6160" t="str">
        <f t="shared" si="12310"/>
        <v/>
      </c>
      <c r="N6160" t="str">
        <f t="shared" si="12311"/>
        <v/>
      </c>
      <c r="O6160" t="str">
        <f t="shared" si="12312"/>
        <v/>
      </c>
    </row>
    <row r="6161" spans="1:24" x14ac:dyDescent="0.25">
      <c r="A6161" t="s">
        <v>247</v>
      </c>
      <c r="B6161" t="s">
        <v>246</v>
      </c>
      <c r="C6161" t="s">
        <v>20</v>
      </c>
      <c r="D6161" s="6">
        <v>0.1</v>
      </c>
      <c r="E6161" s="6" t="s">
        <v>17</v>
      </c>
      <c r="F6161" t="s">
        <v>1547</v>
      </c>
      <c r="G6161" t="str">
        <f t="shared" si="12362"/>
        <v>DL2021003</v>
      </c>
      <c r="H6161" t="str">
        <f t="shared" si="12305"/>
        <v>08</v>
      </c>
      <c r="I6161" t="str">
        <f t="shared" si="12306"/>
        <v>AmerikanskRibbegople_08_20211209_DL2021003_FrederiksbergVUCogSTX</v>
      </c>
      <c r="J6161" t="str">
        <f t="shared" si="12307"/>
        <v>AmerikanskRibbegople</v>
      </c>
      <c r="K6161" t="str">
        <f t="shared" si="12308"/>
        <v>eDNA</v>
      </c>
      <c r="L6161" t="str">
        <f t="shared" si="12309"/>
        <v>No Ct</v>
      </c>
      <c r="M6161" t="str">
        <f t="shared" si="12310"/>
        <v/>
      </c>
      <c r="N6161" t="str">
        <f t="shared" si="12311"/>
        <v/>
      </c>
      <c r="O6161" t="str">
        <f t="shared" si="12312"/>
        <v/>
      </c>
    </row>
    <row r="6162" spans="1:24" x14ac:dyDescent="0.25">
      <c r="A6162" t="s">
        <v>248</v>
      </c>
      <c r="B6162" t="s">
        <v>249</v>
      </c>
      <c r="C6162" t="s">
        <v>13</v>
      </c>
      <c r="D6162" s="6">
        <v>0.1</v>
      </c>
      <c r="E6162" s="6">
        <v>30.01</v>
      </c>
      <c r="F6162" t="s">
        <v>1547</v>
      </c>
      <c r="G6162" t="str">
        <f t="shared" si="12362"/>
        <v>DL2021003</v>
      </c>
      <c r="H6162" t="str">
        <f t="shared" si="12305"/>
        <v>09</v>
      </c>
      <c r="I6162" t="str">
        <f t="shared" si="12306"/>
        <v>AmerikanskHummer_09_20211209_DL2021003_FrederiksbergVUCogSTX</v>
      </c>
      <c r="J6162" t="str">
        <f t="shared" si="12307"/>
        <v>AmerikanskHummer</v>
      </c>
      <c r="K6162" t="str">
        <f t="shared" si="12308"/>
        <v>PosK</v>
      </c>
      <c r="L6162">
        <f t="shared" si="12309"/>
        <v>30.01</v>
      </c>
      <c r="M6162">
        <f t="shared" si="12310"/>
        <v>30.01</v>
      </c>
      <c r="N6162">
        <f t="shared" si="12311"/>
        <v>0</v>
      </c>
      <c r="O6162">
        <f t="shared" si="12312"/>
        <v>0</v>
      </c>
      <c r="Q6162">
        <f t="shared" ref="Q6162" si="12419">IF(L6164="No Ct",0,L6164)</f>
        <v>0</v>
      </c>
      <c r="R6162">
        <f t="shared" ref="R6162" si="12420">IF(L6165="No Ct",0,L6165)</f>
        <v>0</v>
      </c>
      <c r="S6162" t="str">
        <f t="shared" ref="S6162" si="12421">IF(AND(M6162&gt;0,N6162=0),"Valid","Invalid")</f>
        <v>Valid</v>
      </c>
      <c r="T6162" t="str">
        <f t="shared" ref="T6162" si="12422">IF(OR(Q6162&gt;1,R6162&gt;1),"Present","Absent")</f>
        <v>Absent</v>
      </c>
      <c r="U6162" t="str">
        <f t="shared" ref="U6162" si="12423">IF(OR(AND(Q6162&gt;1,Q6162&lt;41),AND(R6162&gt;1,R6162&lt;41)),"Ct&lt;41","Ct&gt;41")</f>
        <v>Ct&gt;41</v>
      </c>
      <c r="V6162" t="str">
        <f>VLOOKUP(J6162,Datasæt_Analysesystemer!$C$2:$D$68,2,FALSE)</f>
        <v>Amerikansk hummer</v>
      </c>
      <c r="W6162" t="str">
        <f t="shared" ref="W6162" si="12424">MID(F6162,10,9)</f>
        <v>DL2021003</v>
      </c>
      <c r="X6162" t="str">
        <f t="shared" ref="X6162" si="12425">W6162&amp;"_"&amp;V6162&amp;"_"&amp;S6162&amp;"_"&amp;T6162&amp;"_"&amp;U6162</f>
        <v>DL2021003_Amerikansk hummer_Valid_Absent_Ct&gt;41</v>
      </c>
    </row>
    <row r="6163" spans="1:24" x14ac:dyDescent="0.25">
      <c r="A6163" t="s">
        <v>250</v>
      </c>
      <c r="B6163" t="s">
        <v>251</v>
      </c>
      <c r="C6163" t="s">
        <v>16</v>
      </c>
      <c r="D6163" s="6">
        <v>0.1</v>
      </c>
      <c r="E6163" s="6" t="s">
        <v>17</v>
      </c>
      <c r="F6163" t="s">
        <v>1547</v>
      </c>
      <c r="G6163" t="str">
        <f t="shared" si="12362"/>
        <v>DL2021003</v>
      </c>
      <c r="H6163" t="str">
        <f t="shared" ref="H6163:H6226" si="12426">LEFT(B6163,2)</f>
        <v>09</v>
      </c>
      <c r="I6163" t="str">
        <f t="shared" ref="I6163:I6226" si="12427">J6163&amp;"_"&amp;H6163&amp;"_"&amp;F6163</f>
        <v>AmerikanskHummer_09_20211209_DL2021003_FrederiksbergVUCogSTX</v>
      </c>
      <c r="J6163" t="str">
        <f t="shared" ref="J6163:J6226" si="12428">MID(RIGHT(B6163,LEN(B6163)-3),1,FIND("_",RIGHT(B6163,LEN(B6163)-3))-1)</f>
        <v>AmerikanskHummer</v>
      </c>
      <c r="K6163" t="str">
        <f t="shared" ref="K6163:K6226" si="12429">TRIM(SUBSTITUTE(RIGHT(B6163,FIND(J6163,B6163)+1),"_",""))</f>
        <v>NegK</v>
      </c>
      <c r="L6163" t="str">
        <f t="shared" ref="L6163:L6226" si="12430">IFERROR(VALUE(SUBSTITUTE(E6163,".",",")),E6163)</f>
        <v>No Ct</v>
      </c>
      <c r="M6163" t="str">
        <f t="shared" ref="M6163:M6226" si="12431">IF(K6163="PosK",SUMIFS(L:L,K:K,"PosK",I:I,I6163),"")</f>
        <v/>
      </c>
      <c r="N6163" t="str">
        <f t="shared" ref="N6163:N6226" si="12432">IF(K6163="PosK",SUMIFS(L:L,K:K,"NegK",I:I,I6163),"")</f>
        <v/>
      </c>
      <c r="O6163" t="str">
        <f t="shared" ref="O6163:O6226" si="12433">IF(K6163="PosK",SUMIFS(L:L,K:K,"eDNA",I:I,I6163),"")</f>
        <v/>
      </c>
    </row>
    <row r="6164" spans="1:24" x14ac:dyDescent="0.25">
      <c r="A6164" t="s">
        <v>252</v>
      </c>
      <c r="B6164" t="s">
        <v>253</v>
      </c>
      <c r="C6164" t="s">
        <v>20</v>
      </c>
      <c r="D6164" s="6">
        <v>0.1</v>
      </c>
      <c r="E6164" s="6" t="s">
        <v>17</v>
      </c>
      <c r="F6164" t="s">
        <v>1547</v>
      </c>
      <c r="G6164" t="str">
        <f t="shared" si="12362"/>
        <v>DL2021003</v>
      </c>
      <c r="H6164" t="str">
        <f t="shared" si="12426"/>
        <v>09</v>
      </c>
      <c r="I6164" t="str">
        <f t="shared" si="12427"/>
        <v>AmerikanskHummer_09_20211209_DL2021003_FrederiksbergVUCogSTX</v>
      </c>
      <c r="J6164" t="str">
        <f t="shared" si="12428"/>
        <v>AmerikanskHummer</v>
      </c>
      <c r="K6164" t="str">
        <f t="shared" si="12429"/>
        <v>eDNA</v>
      </c>
      <c r="L6164" t="str">
        <f t="shared" si="12430"/>
        <v>No Ct</v>
      </c>
      <c r="M6164" t="str">
        <f t="shared" si="12431"/>
        <v/>
      </c>
      <c r="N6164" t="str">
        <f t="shared" si="12432"/>
        <v/>
      </c>
      <c r="O6164" t="str">
        <f t="shared" si="12433"/>
        <v/>
      </c>
    </row>
    <row r="6165" spans="1:24" x14ac:dyDescent="0.25">
      <c r="A6165" t="s">
        <v>254</v>
      </c>
      <c r="B6165" t="s">
        <v>253</v>
      </c>
      <c r="C6165" t="s">
        <v>20</v>
      </c>
      <c r="D6165" s="6">
        <v>0.1</v>
      </c>
      <c r="E6165" s="6" t="s">
        <v>17</v>
      </c>
      <c r="F6165" t="s">
        <v>1547</v>
      </c>
      <c r="G6165" t="str">
        <f t="shared" si="12362"/>
        <v>DL2021003</v>
      </c>
      <c r="H6165" t="str">
        <f t="shared" si="12426"/>
        <v>09</v>
      </c>
      <c r="I6165" t="str">
        <f t="shared" si="12427"/>
        <v>AmerikanskHummer_09_20211209_DL2021003_FrederiksbergVUCogSTX</v>
      </c>
      <c r="J6165" t="str">
        <f t="shared" si="12428"/>
        <v>AmerikanskHummer</v>
      </c>
      <c r="K6165" t="str">
        <f t="shared" si="12429"/>
        <v>eDNA</v>
      </c>
      <c r="L6165" t="str">
        <f t="shared" si="12430"/>
        <v>No Ct</v>
      </c>
      <c r="M6165" t="str">
        <f t="shared" si="12431"/>
        <v/>
      </c>
      <c r="N6165" t="str">
        <f t="shared" si="12432"/>
        <v/>
      </c>
      <c r="O6165" t="str">
        <f t="shared" si="12433"/>
        <v/>
      </c>
    </row>
    <row r="6166" spans="1:24" x14ac:dyDescent="0.25">
      <c r="A6166" t="s">
        <v>255</v>
      </c>
      <c r="B6166" t="s">
        <v>256</v>
      </c>
      <c r="C6166" t="s">
        <v>13</v>
      </c>
      <c r="D6166" s="6">
        <v>0.1</v>
      </c>
      <c r="E6166" s="6">
        <v>30.28</v>
      </c>
      <c r="F6166" t="s">
        <v>1547</v>
      </c>
      <c r="G6166" t="str">
        <f t="shared" si="12362"/>
        <v>DL2021003</v>
      </c>
      <c r="H6166" t="str">
        <f t="shared" si="12426"/>
        <v>10</v>
      </c>
      <c r="I6166" t="str">
        <f t="shared" si="12427"/>
        <v>AmerikanskHummer_10_20211209_DL2021003_FrederiksbergVUCogSTX</v>
      </c>
      <c r="J6166" t="str">
        <f t="shared" si="12428"/>
        <v>AmerikanskHummer</v>
      </c>
      <c r="K6166" t="str">
        <f t="shared" si="12429"/>
        <v>PosK</v>
      </c>
      <c r="L6166">
        <f t="shared" si="12430"/>
        <v>30.28</v>
      </c>
      <c r="M6166">
        <f t="shared" si="12431"/>
        <v>30.28</v>
      </c>
      <c r="N6166">
        <f t="shared" si="12432"/>
        <v>0</v>
      </c>
      <c r="O6166">
        <f t="shared" si="12433"/>
        <v>0</v>
      </c>
      <c r="Q6166">
        <f t="shared" ref="Q6166" si="12434">IF(L6168="No Ct",0,L6168)</f>
        <v>0</v>
      </c>
      <c r="R6166">
        <f t="shared" ref="R6166" si="12435">IF(L6169="No Ct",0,L6169)</f>
        <v>0</v>
      </c>
      <c r="S6166" t="str">
        <f t="shared" ref="S6166" si="12436">IF(AND(M6166&gt;0,N6166=0),"Valid","Invalid")</f>
        <v>Valid</v>
      </c>
      <c r="T6166" t="str">
        <f t="shared" ref="T6166" si="12437">IF(OR(Q6166&gt;1,R6166&gt;1),"Present","Absent")</f>
        <v>Absent</v>
      </c>
      <c r="U6166" t="str">
        <f t="shared" ref="U6166" si="12438">IF(OR(AND(Q6166&gt;1,Q6166&lt;41),AND(R6166&gt;1,R6166&lt;41)),"Ct&lt;41","Ct&gt;41")</f>
        <v>Ct&gt;41</v>
      </c>
      <c r="V6166" t="str">
        <f>VLOOKUP(J6166,Datasæt_Analysesystemer!$C$2:$D$68,2,FALSE)</f>
        <v>Amerikansk hummer</v>
      </c>
      <c r="W6166" t="str">
        <f t="shared" ref="W6166" si="12439">MID(F6166,10,9)</f>
        <v>DL2021003</v>
      </c>
      <c r="X6166" t="str">
        <f t="shared" ref="X6166" si="12440">W6166&amp;"_"&amp;V6166&amp;"_"&amp;S6166&amp;"_"&amp;T6166&amp;"_"&amp;U6166</f>
        <v>DL2021003_Amerikansk hummer_Valid_Absent_Ct&gt;41</v>
      </c>
    </row>
    <row r="6167" spans="1:24" x14ac:dyDescent="0.25">
      <c r="A6167" t="s">
        <v>257</v>
      </c>
      <c r="B6167" t="s">
        <v>258</v>
      </c>
      <c r="C6167" t="s">
        <v>16</v>
      </c>
      <c r="D6167" s="6">
        <v>0.1</v>
      </c>
      <c r="E6167" s="6" t="s">
        <v>17</v>
      </c>
      <c r="F6167" t="s">
        <v>1547</v>
      </c>
      <c r="G6167" t="str">
        <f t="shared" si="12362"/>
        <v>DL2021003</v>
      </c>
      <c r="H6167" t="str">
        <f t="shared" si="12426"/>
        <v>10</v>
      </c>
      <c r="I6167" t="str">
        <f t="shared" si="12427"/>
        <v>AmerikanskHummer_10_20211209_DL2021003_FrederiksbergVUCogSTX</v>
      </c>
      <c r="J6167" t="str">
        <f t="shared" si="12428"/>
        <v>AmerikanskHummer</v>
      </c>
      <c r="K6167" t="str">
        <f t="shared" si="12429"/>
        <v>NegK</v>
      </c>
      <c r="L6167" t="str">
        <f t="shared" si="12430"/>
        <v>No Ct</v>
      </c>
      <c r="M6167" t="str">
        <f t="shared" si="12431"/>
        <v/>
      </c>
      <c r="N6167" t="str">
        <f t="shared" si="12432"/>
        <v/>
      </c>
      <c r="O6167" t="str">
        <f t="shared" si="12433"/>
        <v/>
      </c>
    </row>
    <row r="6168" spans="1:24" x14ac:dyDescent="0.25">
      <c r="A6168" t="s">
        <v>259</v>
      </c>
      <c r="B6168" t="s">
        <v>260</v>
      </c>
      <c r="C6168" t="s">
        <v>20</v>
      </c>
      <c r="D6168" s="6">
        <v>0.1</v>
      </c>
      <c r="E6168" s="6" t="s">
        <v>17</v>
      </c>
      <c r="F6168" t="s">
        <v>1547</v>
      </c>
      <c r="G6168" t="str">
        <f t="shared" si="12362"/>
        <v>DL2021003</v>
      </c>
      <c r="H6168" t="str">
        <f t="shared" si="12426"/>
        <v>10</v>
      </c>
      <c r="I6168" t="str">
        <f t="shared" si="12427"/>
        <v>AmerikanskHummer_10_20211209_DL2021003_FrederiksbergVUCogSTX</v>
      </c>
      <c r="J6168" t="str">
        <f t="shared" si="12428"/>
        <v>AmerikanskHummer</v>
      </c>
      <c r="K6168" t="str">
        <f t="shared" si="12429"/>
        <v>eDNA</v>
      </c>
      <c r="L6168" t="str">
        <f t="shared" si="12430"/>
        <v>No Ct</v>
      </c>
      <c r="M6168" t="str">
        <f t="shared" si="12431"/>
        <v/>
      </c>
      <c r="N6168" t="str">
        <f t="shared" si="12432"/>
        <v/>
      </c>
      <c r="O6168" t="str">
        <f t="shared" si="12433"/>
        <v/>
      </c>
    </row>
    <row r="6169" spans="1:24" x14ac:dyDescent="0.25">
      <c r="A6169" t="s">
        <v>261</v>
      </c>
      <c r="B6169" t="s">
        <v>260</v>
      </c>
      <c r="C6169" t="s">
        <v>20</v>
      </c>
      <c r="D6169" s="6">
        <v>0.1</v>
      </c>
      <c r="E6169" s="6" t="s">
        <v>17</v>
      </c>
      <c r="F6169" t="s">
        <v>1547</v>
      </c>
      <c r="G6169" t="str">
        <f t="shared" si="12362"/>
        <v>DL2021003</v>
      </c>
      <c r="H6169" t="str">
        <f t="shared" si="12426"/>
        <v>10</v>
      </c>
      <c r="I6169" t="str">
        <f t="shared" si="12427"/>
        <v>AmerikanskHummer_10_20211209_DL2021003_FrederiksbergVUCogSTX</v>
      </c>
      <c r="J6169" t="str">
        <f t="shared" si="12428"/>
        <v>AmerikanskHummer</v>
      </c>
      <c r="K6169" t="str">
        <f t="shared" si="12429"/>
        <v>eDNA</v>
      </c>
      <c r="L6169" t="str">
        <f t="shared" si="12430"/>
        <v>No Ct</v>
      </c>
      <c r="M6169" t="str">
        <f t="shared" si="12431"/>
        <v/>
      </c>
      <c r="N6169" t="str">
        <f t="shared" si="12432"/>
        <v/>
      </c>
      <c r="O6169" t="str">
        <f t="shared" si="12433"/>
        <v/>
      </c>
    </row>
    <row r="6170" spans="1:24" x14ac:dyDescent="0.25">
      <c r="A6170" t="s">
        <v>262</v>
      </c>
      <c r="B6170" t="s">
        <v>1474</v>
      </c>
      <c r="C6170" t="s">
        <v>13</v>
      </c>
      <c r="D6170" s="6">
        <v>0.1</v>
      </c>
      <c r="E6170" s="6">
        <v>32.880000000000003</v>
      </c>
      <c r="F6170" t="s">
        <v>1547</v>
      </c>
      <c r="G6170" t="str">
        <f t="shared" si="12362"/>
        <v>DL2021003</v>
      </c>
      <c r="H6170" t="str">
        <f t="shared" si="12426"/>
        <v>11</v>
      </c>
      <c r="I6170" t="str">
        <f t="shared" si="12427"/>
        <v>Kamjatkakrabbe_11_20211209_DL2021003_FrederiksbergVUCogSTX</v>
      </c>
      <c r="J6170" t="str">
        <f t="shared" si="12428"/>
        <v>Kamjatkakrabbe</v>
      </c>
      <c r="K6170" t="str">
        <f t="shared" si="12429"/>
        <v>PosK</v>
      </c>
      <c r="L6170">
        <f t="shared" si="12430"/>
        <v>32.880000000000003</v>
      </c>
      <c r="M6170">
        <f t="shared" si="12431"/>
        <v>32.880000000000003</v>
      </c>
      <c r="N6170">
        <f t="shared" si="12432"/>
        <v>0</v>
      </c>
      <c r="O6170">
        <f t="shared" si="12433"/>
        <v>0</v>
      </c>
      <c r="Q6170">
        <f t="shared" ref="Q6170" si="12441">IF(L6172="No Ct",0,L6172)</f>
        <v>0</v>
      </c>
      <c r="R6170">
        <f t="shared" ref="R6170" si="12442">IF(L6173="No Ct",0,L6173)</f>
        <v>0</v>
      </c>
      <c r="S6170" t="str">
        <f t="shared" ref="S6170" si="12443">IF(AND(M6170&gt;0,N6170=0),"Valid","Invalid")</f>
        <v>Valid</v>
      </c>
      <c r="T6170" t="str">
        <f t="shared" ref="T6170" si="12444">IF(OR(Q6170&gt;1,R6170&gt;1),"Present","Absent")</f>
        <v>Absent</v>
      </c>
      <c r="U6170" t="str">
        <f t="shared" ref="U6170" si="12445">IF(OR(AND(Q6170&gt;1,Q6170&lt;41),AND(R6170&gt;1,R6170&lt;41)),"Ct&lt;41","Ct&gt;41")</f>
        <v>Ct&gt;41</v>
      </c>
      <c r="V6170" t="str">
        <f>VLOOKUP(J6170,Datasæt_Analysesystemer!$C$2:$D$68,2,FALSE)</f>
        <v>Kamtjatkakrabbe</v>
      </c>
      <c r="W6170" t="str">
        <f t="shared" ref="W6170" si="12446">MID(F6170,10,9)</f>
        <v>DL2021003</v>
      </c>
      <c r="X6170" t="str">
        <f t="shared" ref="X6170" si="12447">W6170&amp;"_"&amp;V6170&amp;"_"&amp;S6170&amp;"_"&amp;T6170&amp;"_"&amp;U6170</f>
        <v>DL2021003_Kamtjatkakrabbe_Valid_Absent_Ct&gt;41</v>
      </c>
    </row>
    <row r="6171" spans="1:24" x14ac:dyDescent="0.25">
      <c r="A6171" t="s">
        <v>264</v>
      </c>
      <c r="B6171" t="s">
        <v>1475</v>
      </c>
      <c r="C6171" t="s">
        <v>16</v>
      </c>
      <c r="D6171" s="6">
        <v>0.1</v>
      </c>
      <c r="E6171" s="6" t="s">
        <v>17</v>
      </c>
      <c r="F6171" t="s">
        <v>1547</v>
      </c>
      <c r="G6171" t="str">
        <f t="shared" si="12362"/>
        <v>DL2021003</v>
      </c>
      <c r="H6171" t="str">
        <f t="shared" si="12426"/>
        <v>11</v>
      </c>
      <c r="I6171" t="str">
        <f t="shared" si="12427"/>
        <v>Kamjatkakrabbe_11_20211209_DL2021003_FrederiksbergVUCogSTX</v>
      </c>
      <c r="J6171" t="str">
        <f t="shared" si="12428"/>
        <v>Kamjatkakrabbe</v>
      </c>
      <c r="K6171" t="str">
        <f t="shared" si="12429"/>
        <v>NegK</v>
      </c>
      <c r="L6171" t="str">
        <f t="shared" si="12430"/>
        <v>No Ct</v>
      </c>
      <c r="M6171" t="str">
        <f t="shared" si="12431"/>
        <v/>
      </c>
      <c r="N6171" t="str">
        <f t="shared" si="12432"/>
        <v/>
      </c>
      <c r="O6171" t="str">
        <f t="shared" si="12433"/>
        <v/>
      </c>
    </row>
    <row r="6172" spans="1:24" x14ac:dyDescent="0.25">
      <c r="A6172" t="s">
        <v>266</v>
      </c>
      <c r="B6172" t="s">
        <v>1476</v>
      </c>
      <c r="C6172" t="s">
        <v>20</v>
      </c>
      <c r="D6172" s="6">
        <v>0.1</v>
      </c>
      <c r="E6172" s="6" t="s">
        <v>17</v>
      </c>
      <c r="F6172" t="s">
        <v>1547</v>
      </c>
      <c r="G6172" t="str">
        <f t="shared" si="12362"/>
        <v>DL2021003</v>
      </c>
      <c r="H6172" t="str">
        <f t="shared" si="12426"/>
        <v>11</v>
      </c>
      <c r="I6172" t="str">
        <f t="shared" si="12427"/>
        <v>Kamjatkakrabbe_11_20211209_DL2021003_FrederiksbergVUCogSTX</v>
      </c>
      <c r="J6172" t="str">
        <f t="shared" si="12428"/>
        <v>Kamjatkakrabbe</v>
      </c>
      <c r="K6172" t="str">
        <f t="shared" si="12429"/>
        <v>eDNA</v>
      </c>
      <c r="L6172" t="str">
        <f t="shared" si="12430"/>
        <v>No Ct</v>
      </c>
      <c r="M6172" t="str">
        <f t="shared" si="12431"/>
        <v/>
      </c>
      <c r="N6172" t="str">
        <f t="shared" si="12432"/>
        <v/>
      </c>
      <c r="O6172" t="str">
        <f t="shared" si="12433"/>
        <v/>
      </c>
    </row>
    <row r="6173" spans="1:24" x14ac:dyDescent="0.25">
      <c r="A6173" t="s">
        <v>268</v>
      </c>
      <c r="B6173" t="s">
        <v>1476</v>
      </c>
      <c r="C6173" t="s">
        <v>20</v>
      </c>
      <c r="D6173" s="6">
        <v>0.1</v>
      </c>
      <c r="E6173" s="6" t="s">
        <v>17</v>
      </c>
      <c r="F6173" t="s">
        <v>1547</v>
      </c>
      <c r="G6173" t="str">
        <f t="shared" si="12362"/>
        <v>DL2021003</v>
      </c>
      <c r="H6173" t="str">
        <f t="shared" si="12426"/>
        <v>11</v>
      </c>
      <c r="I6173" t="str">
        <f t="shared" si="12427"/>
        <v>Kamjatkakrabbe_11_20211209_DL2021003_FrederiksbergVUCogSTX</v>
      </c>
      <c r="J6173" t="str">
        <f t="shared" si="12428"/>
        <v>Kamjatkakrabbe</v>
      </c>
      <c r="K6173" t="str">
        <f t="shared" si="12429"/>
        <v>eDNA</v>
      </c>
      <c r="L6173" t="str">
        <f t="shared" si="12430"/>
        <v>No Ct</v>
      </c>
      <c r="M6173" t="str">
        <f t="shared" si="12431"/>
        <v/>
      </c>
      <c r="N6173" t="str">
        <f t="shared" si="12432"/>
        <v/>
      </c>
      <c r="O6173" t="str">
        <f t="shared" si="12433"/>
        <v/>
      </c>
    </row>
    <row r="6174" spans="1:24" x14ac:dyDescent="0.25">
      <c r="A6174" t="s">
        <v>269</v>
      </c>
      <c r="B6174" t="s">
        <v>1477</v>
      </c>
      <c r="C6174" t="s">
        <v>13</v>
      </c>
      <c r="D6174" s="6">
        <v>0.1</v>
      </c>
      <c r="E6174" s="6">
        <v>32.58</v>
      </c>
      <c r="F6174" t="s">
        <v>1547</v>
      </c>
      <c r="G6174" t="str">
        <f t="shared" si="12362"/>
        <v>DL2021003</v>
      </c>
      <c r="H6174" t="str">
        <f t="shared" si="12426"/>
        <v>12</v>
      </c>
      <c r="I6174" t="str">
        <f t="shared" si="12427"/>
        <v>Kamjatkakrabbe_12_20211209_DL2021003_FrederiksbergVUCogSTX</v>
      </c>
      <c r="J6174" t="str">
        <f t="shared" si="12428"/>
        <v>Kamjatkakrabbe</v>
      </c>
      <c r="K6174" t="str">
        <f t="shared" si="12429"/>
        <v>PosK</v>
      </c>
      <c r="L6174">
        <f t="shared" si="12430"/>
        <v>32.58</v>
      </c>
      <c r="M6174">
        <f t="shared" si="12431"/>
        <v>32.58</v>
      </c>
      <c r="N6174">
        <f t="shared" si="12432"/>
        <v>0</v>
      </c>
      <c r="O6174">
        <f t="shared" si="12433"/>
        <v>0</v>
      </c>
      <c r="Q6174">
        <f t="shared" ref="Q6174" si="12448">IF(L6176="No Ct",0,L6176)</f>
        <v>0</v>
      </c>
      <c r="R6174">
        <f t="shared" ref="R6174" si="12449">IF(L6177="No Ct",0,L6177)</f>
        <v>0</v>
      </c>
      <c r="S6174" t="str">
        <f t="shared" ref="S6174" si="12450">IF(AND(M6174&gt;0,N6174=0),"Valid","Invalid")</f>
        <v>Valid</v>
      </c>
      <c r="T6174" t="str">
        <f t="shared" ref="T6174" si="12451">IF(OR(Q6174&gt;1,R6174&gt;1),"Present","Absent")</f>
        <v>Absent</v>
      </c>
      <c r="U6174" t="str">
        <f t="shared" ref="U6174" si="12452">IF(OR(AND(Q6174&gt;1,Q6174&lt;41),AND(R6174&gt;1,R6174&lt;41)),"Ct&lt;41","Ct&gt;41")</f>
        <v>Ct&gt;41</v>
      </c>
      <c r="V6174" t="str">
        <f>VLOOKUP(J6174,Datasæt_Analysesystemer!$C$2:$D$68,2,FALSE)</f>
        <v>Kamtjatkakrabbe</v>
      </c>
      <c r="W6174" t="str">
        <f t="shared" ref="W6174" si="12453">MID(F6174,10,9)</f>
        <v>DL2021003</v>
      </c>
      <c r="X6174" t="str">
        <f t="shared" ref="X6174" si="12454">W6174&amp;"_"&amp;V6174&amp;"_"&amp;S6174&amp;"_"&amp;T6174&amp;"_"&amp;U6174</f>
        <v>DL2021003_Kamtjatkakrabbe_Valid_Absent_Ct&gt;41</v>
      </c>
    </row>
    <row r="6175" spans="1:24" x14ac:dyDescent="0.25">
      <c r="A6175" t="s">
        <v>271</v>
      </c>
      <c r="B6175" t="s">
        <v>1478</v>
      </c>
      <c r="C6175" t="s">
        <v>16</v>
      </c>
      <c r="D6175" s="6">
        <v>0.1</v>
      </c>
      <c r="E6175" s="6" t="s">
        <v>17</v>
      </c>
      <c r="F6175" t="s">
        <v>1547</v>
      </c>
      <c r="G6175" t="str">
        <f t="shared" si="12362"/>
        <v>DL2021003</v>
      </c>
      <c r="H6175" t="str">
        <f t="shared" si="12426"/>
        <v>12</v>
      </c>
      <c r="I6175" t="str">
        <f t="shared" si="12427"/>
        <v>Kamjatkakrabbe_12_20211209_DL2021003_FrederiksbergVUCogSTX</v>
      </c>
      <c r="J6175" t="str">
        <f t="shared" si="12428"/>
        <v>Kamjatkakrabbe</v>
      </c>
      <c r="K6175" t="str">
        <f t="shared" si="12429"/>
        <v>NegK</v>
      </c>
      <c r="L6175" t="str">
        <f t="shared" si="12430"/>
        <v>No Ct</v>
      </c>
      <c r="M6175" t="str">
        <f t="shared" si="12431"/>
        <v/>
      </c>
      <c r="N6175" t="str">
        <f t="shared" si="12432"/>
        <v/>
      </c>
      <c r="O6175" t="str">
        <f t="shared" si="12433"/>
        <v/>
      </c>
    </row>
    <row r="6176" spans="1:24" x14ac:dyDescent="0.25">
      <c r="A6176" t="s">
        <v>273</v>
      </c>
      <c r="B6176" t="s">
        <v>1479</v>
      </c>
      <c r="C6176" t="s">
        <v>20</v>
      </c>
      <c r="D6176" s="6">
        <v>0.1</v>
      </c>
      <c r="E6176" s="6" t="s">
        <v>17</v>
      </c>
      <c r="F6176" t="s">
        <v>1547</v>
      </c>
      <c r="G6176" t="str">
        <f t="shared" si="12362"/>
        <v>DL2021003</v>
      </c>
      <c r="H6176" t="str">
        <f t="shared" si="12426"/>
        <v>12</v>
      </c>
      <c r="I6176" t="str">
        <f t="shared" si="12427"/>
        <v>Kamjatkakrabbe_12_20211209_DL2021003_FrederiksbergVUCogSTX</v>
      </c>
      <c r="J6176" t="str">
        <f t="shared" si="12428"/>
        <v>Kamjatkakrabbe</v>
      </c>
      <c r="K6176" t="str">
        <f t="shared" si="12429"/>
        <v>eDNA</v>
      </c>
      <c r="L6176" t="str">
        <f t="shared" si="12430"/>
        <v>No Ct</v>
      </c>
      <c r="M6176" t="str">
        <f t="shared" si="12431"/>
        <v/>
      </c>
      <c r="N6176" t="str">
        <f t="shared" si="12432"/>
        <v/>
      </c>
      <c r="O6176" t="str">
        <f t="shared" si="12433"/>
        <v/>
      </c>
    </row>
    <row r="6177" spans="1:24" x14ac:dyDescent="0.25">
      <c r="A6177" t="s">
        <v>275</v>
      </c>
      <c r="B6177" t="s">
        <v>1479</v>
      </c>
      <c r="C6177" t="s">
        <v>20</v>
      </c>
      <c r="D6177" s="6">
        <v>0.1</v>
      </c>
      <c r="E6177" s="6" t="s">
        <v>17</v>
      </c>
      <c r="F6177" t="s">
        <v>1547</v>
      </c>
      <c r="G6177" t="str">
        <f t="shared" si="12362"/>
        <v>DL2021003</v>
      </c>
      <c r="H6177" t="str">
        <f t="shared" si="12426"/>
        <v>12</v>
      </c>
      <c r="I6177" t="str">
        <f t="shared" si="12427"/>
        <v>Kamjatkakrabbe_12_20211209_DL2021003_FrederiksbergVUCogSTX</v>
      </c>
      <c r="J6177" t="str">
        <f t="shared" si="12428"/>
        <v>Kamjatkakrabbe</v>
      </c>
      <c r="K6177" t="str">
        <f t="shared" si="12429"/>
        <v>eDNA</v>
      </c>
      <c r="L6177" t="str">
        <f t="shared" si="12430"/>
        <v>No Ct</v>
      </c>
      <c r="M6177" t="str">
        <f t="shared" si="12431"/>
        <v/>
      </c>
      <c r="N6177" t="str">
        <f t="shared" si="12432"/>
        <v/>
      </c>
      <c r="O6177" t="str">
        <f t="shared" si="12433"/>
        <v/>
      </c>
    </row>
    <row r="6178" spans="1:24" x14ac:dyDescent="0.25">
      <c r="A6178" t="s">
        <v>276</v>
      </c>
      <c r="B6178" t="s">
        <v>1480</v>
      </c>
      <c r="C6178" t="s">
        <v>13</v>
      </c>
      <c r="D6178" s="6">
        <v>0.1</v>
      </c>
      <c r="E6178" s="6">
        <v>37.96</v>
      </c>
      <c r="F6178" t="s">
        <v>1547</v>
      </c>
      <c r="G6178" t="str">
        <f t="shared" si="12362"/>
        <v>DL2021003</v>
      </c>
      <c r="H6178" t="str">
        <f t="shared" si="12426"/>
        <v>13</v>
      </c>
      <c r="I6178" t="str">
        <f t="shared" si="12427"/>
        <v>KinesiskUldhaandskrabbe_13_20211209_DL2021003_FrederiksbergVUCogSTX</v>
      </c>
      <c r="J6178" t="str">
        <f t="shared" si="12428"/>
        <v>KinesiskUldhaandskrabbe</v>
      </c>
      <c r="K6178" t="str">
        <f t="shared" si="12429"/>
        <v>PosK</v>
      </c>
      <c r="L6178">
        <f t="shared" si="12430"/>
        <v>37.96</v>
      </c>
      <c r="M6178">
        <f t="shared" si="12431"/>
        <v>37.96</v>
      </c>
      <c r="N6178">
        <f t="shared" si="12432"/>
        <v>0</v>
      </c>
      <c r="O6178">
        <f t="shared" si="12433"/>
        <v>0</v>
      </c>
      <c r="Q6178">
        <f t="shared" ref="Q6178" si="12455">IF(L6180="No Ct",0,L6180)</f>
        <v>0</v>
      </c>
      <c r="R6178">
        <f t="shared" ref="R6178" si="12456">IF(L6181="No Ct",0,L6181)</f>
        <v>0</v>
      </c>
      <c r="S6178" t="str">
        <f t="shared" ref="S6178" si="12457">IF(AND(M6178&gt;0,N6178=0),"Valid","Invalid")</f>
        <v>Valid</v>
      </c>
      <c r="T6178" t="str">
        <f t="shared" ref="T6178" si="12458">IF(OR(Q6178&gt;1,R6178&gt;1),"Present","Absent")</f>
        <v>Absent</v>
      </c>
      <c r="U6178" t="str">
        <f t="shared" ref="U6178" si="12459">IF(OR(AND(Q6178&gt;1,Q6178&lt;41),AND(R6178&gt;1,R6178&lt;41)),"Ct&lt;41","Ct&gt;41")</f>
        <v>Ct&gt;41</v>
      </c>
      <c r="V6178" t="str">
        <f>VLOOKUP(J6178,Datasæt_Analysesystemer!$C$2:$D$68,2,FALSE)</f>
        <v>Kinesisk uldhåndskrabbe</v>
      </c>
      <c r="W6178" t="str">
        <f t="shared" ref="W6178" si="12460">MID(F6178,10,9)</f>
        <v>DL2021003</v>
      </c>
      <c r="X6178" t="str">
        <f t="shared" ref="X6178" si="12461">W6178&amp;"_"&amp;V6178&amp;"_"&amp;S6178&amp;"_"&amp;T6178&amp;"_"&amp;U6178</f>
        <v>DL2021003_Kinesisk uldhåndskrabbe_Valid_Absent_Ct&gt;41</v>
      </c>
    </row>
    <row r="6179" spans="1:24" x14ac:dyDescent="0.25">
      <c r="A6179" t="s">
        <v>278</v>
      </c>
      <c r="B6179" t="s">
        <v>1481</v>
      </c>
      <c r="C6179" t="s">
        <v>16</v>
      </c>
      <c r="D6179" s="6">
        <v>0.1</v>
      </c>
      <c r="E6179" s="6" t="s">
        <v>17</v>
      </c>
      <c r="F6179" t="s">
        <v>1547</v>
      </c>
      <c r="G6179" t="str">
        <f t="shared" si="12362"/>
        <v>DL2021003</v>
      </c>
      <c r="H6179" t="str">
        <f t="shared" si="12426"/>
        <v>13</v>
      </c>
      <c r="I6179" t="str">
        <f t="shared" si="12427"/>
        <v>KinesiskUldhaandskrabbe_13_20211209_DL2021003_FrederiksbergVUCogSTX</v>
      </c>
      <c r="J6179" t="str">
        <f t="shared" si="12428"/>
        <v>KinesiskUldhaandskrabbe</v>
      </c>
      <c r="K6179" t="str">
        <f t="shared" si="12429"/>
        <v>NegK</v>
      </c>
      <c r="L6179" t="str">
        <f t="shared" si="12430"/>
        <v>No Ct</v>
      </c>
      <c r="M6179" t="str">
        <f t="shared" si="12431"/>
        <v/>
      </c>
      <c r="N6179" t="str">
        <f t="shared" si="12432"/>
        <v/>
      </c>
      <c r="O6179" t="str">
        <f t="shared" si="12433"/>
        <v/>
      </c>
    </row>
    <row r="6180" spans="1:24" x14ac:dyDescent="0.25">
      <c r="A6180" t="s">
        <v>280</v>
      </c>
      <c r="B6180" t="s">
        <v>1482</v>
      </c>
      <c r="C6180" t="s">
        <v>20</v>
      </c>
      <c r="D6180" s="6">
        <v>0.1</v>
      </c>
      <c r="E6180" s="6" t="s">
        <v>17</v>
      </c>
      <c r="F6180" t="s">
        <v>1547</v>
      </c>
      <c r="G6180" t="str">
        <f t="shared" si="12362"/>
        <v>DL2021003</v>
      </c>
      <c r="H6180" t="str">
        <f t="shared" si="12426"/>
        <v>13</v>
      </c>
      <c r="I6180" t="str">
        <f t="shared" si="12427"/>
        <v>KinesiskUldhaandskrabbe_13_20211209_DL2021003_FrederiksbergVUCogSTX</v>
      </c>
      <c r="J6180" t="str">
        <f t="shared" si="12428"/>
        <v>KinesiskUldhaandskrabbe</v>
      </c>
      <c r="K6180" t="str">
        <f t="shared" si="12429"/>
        <v>eDNA</v>
      </c>
      <c r="L6180" t="str">
        <f t="shared" si="12430"/>
        <v>No Ct</v>
      </c>
      <c r="M6180" t="str">
        <f t="shared" si="12431"/>
        <v/>
      </c>
      <c r="N6180" t="str">
        <f t="shared" si="12432"/>
        <v/>
      </c>
      <c r="O6180" t="str">
        <f t="shared" si="12433"/>
        <v/>
      </c>
    </row>
    <row r="6181" spans="1:24" x14ac:dyDescent="0.25">
      <c r="A6181" t="s">
        <v>282</v>
      </c>
      <c r="B6181" t="s">
        <v>1482</v>
      </c>
      <c r="C6181" t="s">
        <v>20</v>
      </c>
      <c r="D6181" s="6">
        <v>0.1</v>
      </c>
      <c r="E6181" s="6" t="s">
        <v>17</v>
      </c>
      <c r="F6181" t="s">
        <v>1547</v>
      </c>
      <c r="G6181" t="str">
        <f t="shared" si="12362"/>
        <v>DL2021003</v>
      </c>
      <c r="H6181" t="str">
        <f t="shared" si="12426"/>
        <v>13</v>
      </c>
      <c r="I6181" t="str">
        <f t="shared" si="12427"/>
        <v>KinesiskUldhaandskrabbe_13_20211209_DL2021003_FrederiksbergVUCogSTX</v>
      </c>
      <c r="J6181" t="str">
        <f t="shared" si="12428"/>
        <v>KinesiskUldhaandskrabbe</v>
      </c>
      <c r="K6181" t="str">
        <f t="shared" si="12429"/>
        <v>eDNA</v>
      </c>
      <c r="L6181" t="str">
        <f t="shared" si="12430"/>
        <v>No Ct</v>
      </c>
      <c r="M6181" t="str">
        <f t="shared" si="12431"/>
        <v/>
      </c>
      <c r="N6181" t="str">
        <f t="shared" si="12432"/>
        <v/>
      </c>
      <c r="O6181" t="str">
        <f t="shared" si="12433"/>
        <v/>
      </c>
    </row>
    <row r="6182" spans="1:24" x14ac:dyDescent="0.25">
      <c r="A6182" t="s">
        <v>283</v>
      </c>
      <c r="B6182" t="s">
        <v>1483</v>
      </c>
      <c r="C6182" t="s">
        <v>13</v>
      </c>
      <c r="D6182" s="6">
        <v>0.1</v>
      </c>
      <c r="E6182" s="6">
        <v>37.090000000000003</v>
      </c>
      <c r="F6182" t="s">
        <v>1547</v>
      </c>
      <c r="G6182" t="str">
        <f t="shared" si="12362"/>
        <v>DL2021003</v>
      </c>
      <c r="H6182" t="str">
        <f t="shared" si="12426"/>
        <v>14</v>
      </c>
      <c r="I6182" t="str">
        <f t="shared" si="12427"/>
        <v>KinesiskUldhaandskrabbe_14_20211209_DL2021003_FrederiksbergVUCogSTX</v>
      </c>
      <c r="J6182" t="str">
        <f t="shared" si="12428"/>
        <v>KinesiskUldhaandskrabbe</v>
      </c>
      <c r="K6182" t="str">
        <f t="shared" si="12429"/>
        <v>PosK</v>
      </c>
      <c r="L6182">
        <f t="shared" si="12430"/>
        <v>37.090000000000003</v>
      </c>
      <c r="M6182">
        <f t="shared" si="12431"/>
        <v>37.090000000000003</v>
      </c>
      <c r="N6182">
        <f t="shared" si="12432"/>
        <v>0</v>
      </c>
      <c r="O6182">
        <f t="shared" si="12433"/>
        <v>0</v>
      </c>
      <c r="Q6182">
        <f t="shared" ref="Q6182" si="12462">IF(L6184="No Ct",0,L6184)</f>
        <v>0</v>
      </c>
      <c r="R6182">
        <f t="shared" ref="R6182" si="12463">IF(L6185="No Ct",0,L6185)</f>
        <v>0</v>
      </c>
      <c r="S6182" t="str">
        <f t="shared" ref="S6182" si="12464">IF(AND(M6182&gt;0,N6182=0),"Valid","Invalid")</f>
        <v>Valid</v>
      </c>
      <c r="T6182" t="str">
        <f t="shared" ref="T6182" si="12465">IF(OR(Q6182&gt;1,R6182&gt;1),"Present","Absent")</f>
        <v>Absent</v>
      </c>
      <c r="U6182" t="str">
        <f t="shared" ref="U6182" si="12466">IF(OR(AND(Q6182&gt;1,Q6182&lt;41),AND(R6182&gt;1,R6182&lt;41)),"Ct&lt;41","Ct&gt;41")</f>
        <v>Ct&gt;41</v>
      </c>
      <c r="V6182" t="str">
        <f>VLOOKUP(J6182,Datasæt_Analysesystemer!$C$2:$D$68,2,FALSE)</f>
        <v>Kinesisk uldhåndskrabbe</v>
      </c>
      <c r="W6182" t="str">
        <f t="shared" ref="W6182" si="12467">MID(F6182,10,9)</f>
        <v>DL2021003</v>
      </c>
      <c r="X6182" t="str">
        <f t="shared" ref="X6182" si="12468">W6182&amp;"_"&amp;V6182&amp;"_"&amp;S6182&amp;"_"&amp;T6182&amp;"_"&amp;U6182</f>
        <v>DL2021003_Kinesisk uldhåndskrabbe_Valid_Absent_Ct&gt;41</v>
      </c>
    </row>
    <row r="6183" spans="1:24" x14ac:dyDescent="0.25">
      <c r="A6183" t="s">
        <v>285</v>
      </c>
      <c r="B6183" t="s">
        <v>1484</v>
      </c>
      <c r="C6183" t="s">
        <v>16</v>
      </c>
      <c r="D6183" s="6">
        <v>0.1</v>
      </c>
      <c r="E6183" s="6" t="s">
        <v>17</v>
      </c>
      <c r="F6183" t="s">
        <v>1547</v>
      </c>
      <c r="G6183" t="str">
        <f t="shared" si="12362"/>
        <v>DL2021003</v>
      </c>
      <c r="H6183" t="str">
        <f t="shared" si="12426"/>
        <v>14</v>
      </c>
      <c r="I6183" t="str">
        <f t="shared" si="12427"/>
        <v>KinesiskUldhaandskrabbe_14_20211209_DL2021003_FrederiksbergVUCogSTX</v>
      </c>
      <c r="J6183" t="str">
        <f t="shared" si="12428"/>
        <v>KinesiskUldhaandskrabbe</v>
      </c>
      <c r="K6183" t="str">
        <f t="shared" si="12429"/>
        <v>NegK</v>
      </c>
      <c r="L6183" t="str">
        <f t="shared" si="12430"/>
        <v>No Ct</v>
      </c>
      <c r="M6183" t="str">
        <f t="shared" si="12431"/>
        <v/>
      </c>
      <c r="N6183" t="str">
        <f t="shared" si="12432"/>
        <v/>
      </c>
      <c r="O6183" t="str">
        <f t="shared" si="12433"/>
        <v/>
      </c>
    </row>
    <row r="6184" spans="1:24" x14ac:dyDescent="0.25">
      <c r="A6184" t="s">
        <v>287</v>
      </c>
      <c r="B6184" t="s">
        <v>1485</v>
      </c>
      <c r="C6184" t="s">
        <v>20</v>
      </c>
      <c r="D6184" s="6">
        <v>0.1</v>
      </c>
      <c r="E6184" s="6" t="s">
        <v>17</v>
      </c>
      <c r="F6184" t="s">
        <v>1547</v>
      </c>
      <c r="G6184" t="str">
        <f t="shared" si="12362"/>
        <v>DL2021003</v>
      </c>
      <c r="H6184" t="str">
        <f t="shared" si="12426"/>
        <v>14</v>
      </c>
      <c r="I6184" t="str">
        <f t="shared" si="12427"/>
        <v>KinesiskUldhaandskrabbe_14_20211209_DL2021003_FrederiksbergVUCogSTX</v>
      </c>
      <c r="J6184" t="str">
        <f t="shared" si="12428"/>
        <v>KinesiskUldhaandskrabbe</v>
      </c>
      <c r="K6184" t="str">
        <f t="shared" si="12429"/>
        <v>eDNA</v>
      </c>
      <c r="L6184" t="str">
        <f t="shared" si="12430"/>
        <v>No Ct</v>
      </c>
      <c r="M6184" t="str">
        <f t="shared" si="12431"/>
        <v/>
      </c>
      <c r="N6184" t="str">
        <f t="shared" si="12432"/>
        <v/>
      </c>
      <c r="O6184" t="str">
        <f t="shared" si="12433"/>
        <v/>
      </c>
    </row>
    <row r="6185" spans="1:24" x14ac:dyDescent="0.25">
      <c r="A6185" t="s">
        <v>289</v>
      </c>
      <c r="B6185" t="s">
        <v>1485</v>
      </c>
      <c r="C6185" t="s">
        <v>20</v>
      </c>
      <c r="D6185" s="6">
        <v>0.1</v>
      </c>
      <c r="E6185" s="6" t="s">
        <v>17</v>
      </c>
      <c r="F6185" t="s">
        <v>1547</v>
      </c>
      <c r="G6185" t="str">
        <f t="shared" si="12362"/>
        <v>DL2021003</v>
      </c>
      <c r="H6185" t="str">
        <f t="shared" si="12426"/>
        <v>14</v>
      </c>
      <c r="I6185" t="str">
        <f t="shared" si="12427"/>
        <v>KinesiskUldhaandskrabbe_14_20211209_DL2021003_FrederiksbergVUCogSTX</v>
      </c>
      <c r="J6185" t="str">
        <f t="shared" si="12428"/>
        <v>KinesiskUldhaandskrabbe</v>
      </c>
      <c r="K6185" t="str">
        <f t="shared" si="12429"/>
        <v>eDNA</v>
      </c>
      <c r="L6185" t="str">
        <f t="shared" si="12430"/>
        <v>No Ct</v>
      </c>
      <c r="M6185" t="str">
        <f t="shared" si="12431"/>
        <v/>
      </c>
      <c r="N6185" t="str">
        <f t="shared" si="12432"/>
        <v/>
      </c>
      <c r="O6185" t="str">
        <f t="shared" si="12433"/>
        <v/>
      </c>
    </row>
    <row r="6186" spans="1:24" x14ac:dyDescent="0.25">
      <c r="A6186" t="s">
        <v>290</v>
      </c>
      <c r="B6186" t="s">
        <v>1486</v>
      </c>
      <c r="C6186" t="s">
        <v>13</v>
      </c>
      <c r="D6186" s="6">
        <v>0.1</v>
      </c>
      <c r="E6186" s="6">
        <v>32.409999999999997</v>
      </c>
      <c r="F6186" t="s">
        <v>1547</v>
      </c>
      <c r="G6186" t="str">
        <f t="shared" si="12362"/>
        <v>DL2021003</v>
      </c>
      <c r="H6186" t="str">
        <f t="shared" si="12426"/>
        <v>15</v>
      </c>
      <c r="I6186" t="str">
        <f t="shared" si="12427"/>
        <v>NordamerikanskMudderkrabbe_15_20211209_DL2021003_FrederiksbergVUCogSTX</v>
      </c>
      <c r="J6186" t="str">
        <f t="shared" si="12428"/>
        <v>NordamerikanskMudderkrabbe</v>
      </c>
      <c r="K6186" t="str">
        <f t="shared" si="12429"/>
        <v>PosK</v>
      </c>
      <c r="L6186">
        <f t="shared" si="12430"/>
        <v>32.409999999999997</v>
      </c>
      <c r="M6186">
        <f t="shared" si="12431"/>
        <v>32.409999999999997</v>
      </c>
      <c r="N6186">
        <f t="shared" si="12432"/>
        <v>0</v>
      </c>
      <c r="O6186">
        <f t="shared" si="12433"/>
        <v>0</v>
      </c>
      <c r="Q6186">
        <f t="shared" ref="Q6186" si="12469">IF(L6188="No Ct",0,L6188)</f>
        <v>0</v>
      </c>
      <c r="R6186">
        <f t="shared" ref="R6186" si="12470">IF(L6189="No Ct",0,L6189)</f>
        <v>0</v>
      </c>
      <c r="S6186" t="str">
        <f t="shared" ref="S6186" si="12471">IF(AND(M6186&gt;0,N6186=0),"Valid","Invalid")</f>
        <v>Valid</v>
      </c>
      <c r="T6186" t="str">
        <f t="shared" ref="T6186" si="12472">IF(OR(Q6186&gt;1,R6186&gt;1),"Present","Absent")</f>
        <v>Absent</v>
      </c>
      <c r="U6186" t="str">
        <f t="shared" ref="U6186" si="12473">IF(OR(AND(Q6186&gt;1,Q6186&lt;41),AND(R6186&gt;1,R6186&lt;41)),"Ct&lt;41","Ct&gt;41")</f>
        <v>Ct&gt;41</v>
      </c>
      <c r="V6186" t="str">
        <f>VLOOKUP(J6186,Datasæt_Analysesystemer!$C$2:$D$68,2,FALSE)</f>
        <v>Nordam. Brakvandskrabbe / mudderkrabbe</v>
      </c>
      <c r="W6186" t="str">
        <f t="shared" ref="W6186" si="12474">MID(F6186,10,9)</f>
        <v>DL2021003</v>
      </c>
      <c r="X6186" t="str">
        <f t="shared" ref="X6186" si="12475">W6186&amp;"_"&amp;V6186&amp;"_"&amp;S6186&amp;"_"&amp;T6186&amp;"_"&amp;U6186</f>
        <v>DL2021003_Nordam. Brakvandskrabbe / mudderkrabbe_Valid_Absent_Ct&gt;41</v>
      </c>
    </row>
    <row r="6187" spans="1:24" x14ac:dyDescent="0.25">
      <c r="A6187" t="s">
        <v>292</v>
      </c>
      <c r="B6187" t="s">
        <v>1487</v>
      </c>
      <c r="C6187" t="s">
        <v>16</v>
      </c>
      <c r="D6187" s="6">
        <v>0.1</v>
      </c>
      <c r="E6187" s="6" t="s">
        <v>17</v>
      </c>
      <c r="F6187" t="s">
        <v>1547</v>
      </c>
      <c r="G6187" t="str">
        <f t="shared" si="12362"/>
        <v>DL2021003</v>
      </c>
      <c r="H6187" t="str">
        <f t="shared" si="12426"/>
        <v>15</v>
      </c>
      <c r="I6187" t="str">
        <f t="shared" si="12427"/>
        <v>NordamerikanskMudderkrabbe_15_20211209_DL2021003_FrederiksbergVUCogSTX</v>
      </c>
      <c r="J6187" t="str">
        <f t="shared" si="12428"/>
        <v>NordamerikanskMudderkrabbe</v>
      </c>
      <c r="K6187" t="str">
        <f t="shared" si="12429"/>
        <v>NegK</v>
      </c>
      <c r="L6187" t="str">
        <f t="shared" si="12430"/>
        <v>No Ct</v>
      </c>
      <c r="M6187" t="str">
        <f t="shared" si="12431"/>
        <v/>
      </c>
      <c r="N6187" t="str">
        <f t="shared" si="12432"/>
        <v/>
      </c>
      <c r="O6187" t="str">
        <f t="shared" si="12433"/>
        <v/>
      </c>
    </row>
    <row r="6188" spans="1:24" x14ac:dyDescent="0.25">
      <c r="A6188" t="s">
        <v>294</v>
      </c>
      <c r="B6188" t="s">
        <v>1488</v>
      </c>
      <c r="C6188" t="s">
        <v>20</v>
      </c>
      <c r="D6188" s="6">
        <v>0.1</v>
      </c>
      <c r="E6188" s="6" t="s">
        <v>17</v>
      </c>
      <c r="F6188" t="s">
        <v>1547</v>
      </c>
      <c r="G6188" t="str">
        <f t="shared" si="12362"/>
        <v>DL2021003</v>
      </c>
      <c r="H6188" t="str">
        <f t="shared" si="12426"/>
        <v>15</v>
      </c>
      <c r="I6188" t="str">
        <f t="shared" si="12427"/>
        <v>NordamerikanskMudderkrabbe_15_20211209_DL2021003_FrederiksbergVUCogSTX</v>
      </c>
      <c r="J6188" t="str">
        <f t="shared" si="12428"/>
        <v>NordamerikanskMudderkrabbe</v>
      </c>
      <c r="K6188" t="str">
        <f t="shared" si="12429"/>
        <v>eDNA</v>
      </c>
      <c r="L6188" t="str">
        <f t="shared" si="12430"/>
        <v>No Ct</v>
      </c>
      <c r="M6188" t="str">
        <f t="shared" si="12431"/>
        <v/>
      </c>
      <c r="N6188" t="str">
        <f t="shared" si="12432"/>
        <v/>
      </c>
      <c r="O6188" t="str">
        <f t="shared" si="12433"/>
        <v/>
      </c>
    </row>
    <row r="6189" spans="1:24" x14ac:dyDescent="0.25">
      <c r="A6189" t="s">
        <v>296</v>
      </c>
      <c r="B6189" t="s">
        <v>1488</v>
      </c>
      <c r="C6189" t="s">
        <v>20</v>
      </c>
      <c r="D6189" s="6">
        <v>0.1</v>
      </c>
      <c r="E6189" s="6" t="s">
        <v>17</v>
      </c>
      <c r="F6189" t="s">
        <v>1547</v>
      </c>
      <c r="G6189" t="str">
        <f t="shared" si="12362"/>
        <v>DL2021003</v>
      </c>
      <c r="H6189" t="str">
        <f t="shared" si="12426"/>
        <v>15</v>
      </c>
      <c r="I6189" t="str">
        <f t="shared" si="12427"/>
        <v>NordamerikanskMudderkrabbe_15_20211209_DL2021003_FrederiksbergVUCogSTX</v>
      </c>
      <c r="J6189" t="str">
        <f t="shared" si="12428"/>
        <v>NordamerikanskMudderkrabbe</v>
      </c>
      <c r="K6189" t="str">
        <f t="shared" si="12429"/>
        <v>eDNA</v>
      </c>
      <c r="L6189" t="str">
        <f t="shared" si="12430"/>
        <v>No Ct</v>
      </c>
      <c r="M6189" t="str">
        <f t="shared" si="12431"/>
        <v/>
      </c>
      <c r="N6189" t="str">
        <f t="shared" si="12432"/>
        <v/>
      </c>
      <c r="O6189" t="str">
        <f t="shared" si="12433"/>
        <v/>
      </c>
    </row>
    <row r="6190" spans="1:24" x14ac:dyDescent="0.25">
      <c r="A6190" t="s">
        <v>297</v>
      </c>
      <c r="B6190" t="s">
        <v>1489</v>
      </c>
      <c r="C6190" t="s">
        <v>13</v>
      </c>
      <c r="D6190" s="6">
        <v>0.1</v>
      </c>
      <c r="E6190" s="6">
        <v>38.81</v>
      </c>
      <c r="F6190" t="s">
        <v>1547</v>
      </c>
      <c r="G6190" t="str">
        <f t="shared" si="12362"/>
        <v>DL2021003</v>
      </c>
      <c r="H6190" t="str">
        <f t="shared" si="12426"/>
        <v>16</v>
      </c>
      <c r="I6190" t="str">
        <f t="shared" si="12427"/>
        <v>NordamerikanskMudderkrabbe_16_20211209_DL2021003_FrederiksbergVUCogSTX</v>
      </c>
      <c r="J6190" t="str">
        <f t="shared" si="12428"/>
        <v>NordamerikanskMudderkrabbe</v>
      </c>
      <c r="K6190" t="str">
        <f t="shared" si="12429"/>
        <v>PosK</v>
      </c>
      <c r="L6190">
        <f t="shared" si="12430"/>
        <v>38.81</v>
      </c>
      <c r="M6190">
        <f t="shared" si="12431"/>
        <v>38.81</v>
      </c>
      <c r="N6190">
        <f t="shared" si="12432"/>
        <v>0</v>
      </c>
      <c r="O6190">
        <f t="shared" si="12433"/>
        <v>0</v>
      </c>
      <c r="Q6190">
        <f t="shared" ref="Q6190" si="12476">IF(L6192="No Ct",0,L6192)</f>
        <v>0</v>
      </c>
      <c r="R6190">
        <f t="shared" ref="R6190" si="12477">IF(L6193="No Ct",0,L6193)</f>
        <v>0</v>
      </c>
      <c r="S6190" t="str">
        <f t="shared" ref="S6190" si="12478">IF(AND(M6190&gt;0,N6190=0),"Valid","Invalid")</f>
        <v>Valid</v>
      </c>
      <c r="T6190" t="str">
        <f t="shared" ref="T6190" si="12479">IF(OR(Q6190&gt;1,R6190&gt;1),"Present","Absent")</f>
        <v>Absent</v>
      </c>
      <c r="U6190" t="str">
        <f t="shared" ref="U6190" si="12480">IF(OR(AND(Q6190&gt;1,Q6190&lt;41),AND(R6190&gt;1,R6190&lt;41)),"Ct&lt;41","Ct&gt;41")</f>
        <v>Ct&gt;41</v>
      </c>
      <c r="V6190" t="str">
        <f>VLOOKUP(J6190,Datasæt_Analysesystemer!$C$2:$D$68,2,FALSE)</f>
        <v>Nordam. Brakvandskrabbe / mudderkrabbe</v>
      </c>
      <c r="W6190" t="str">
        <f t="shared" ref="W6190" si="12481">MID(F6190,10,9)</f>
        <v>DL2021003</v>
      </c>
      <c r="X6190" t="str">
        <f t="shared" ref="X6190" si="12482">W6190&amp;"_"&amp;V6190&amp;"_"&amp;S6190&amp;"_"&amp;T6190&amp;"_"&amp;U6190</f>
        <v>DL2021003_Nordam. Brakvandskrabbe / mudderkrabbe_Valid_Absent_Ct&gt;41</v>
      </c>
    </row>
    <row r="6191" spans="1:24" x14ac:dyDescent="0.25">
      <c r="A6191" t="s">
        <v>299</v>
      </c>
      <c r="B6191" t="s">
        <v>1490</v>
      </c>
      <c r="C6191" t="s">
        <v>16</v>
      </c>
      <c r="D6191" s="6">
        <v>0.1</v>
      </c>
      <c r="E6191" s="6" t="s">
        <v>17</v>
      </c>
      <c r="F6191" t="s">
        <v>1547</v>
      </c>
      <c r="G6191" t="str">
        <f t="shared" si="12362"/>
        <v>DL2021003</v>
      </c>
      <c r="H6191" t="str">
        <f t="shared" si="12426"/>
        <v>16</v>
      </c>
      <c r="I6191" t="str">
        <f t="shared" si="12427"/>
        <v>NordamerikanskMudderkrabbe_16_20211209_DL2021003_FrederiksbergVUCogSTX</v>
      </c>
      <c r="J6191" t="str">
        <f t="shared" si="12428"/>
        <v>NordamerikanskMudderkrabbe</v>
      </c>
      <c r="K6191" t="str">
        <f t="shared" si="12429"/>
        <v>NegK</v>
      </c>
      <c r="L6191" t="str">
        <f t="shared" si="12430"/>
        <v>No Ct</v>
      </c>
      <c r="M6191" t="str">
        <f t="shared" si="12431"/>
        <v/>
      </c>
      <c r="N6191" t="str">
        <f t="shared" si="12432"/>
        <v/>
      </c>
      <c r="O6191" t="str">
        <f t="shared" si="12433"/>
        <v/>
      </c>
    </row>
    <row r="6192" spans="1:24" x14ac:dyDescent="0.25">
      <c r="A6192" t="s">
        <v>301</v>
      </c>
      <c r="B6192" t="s">
        <v>1491</v>
      </c>
      <c r="C6192" t="s">
        <v>20</v>
      </c>
      <c r="D6192" s="6">
        <v>0.1</v>
      </c>
      <c r="E6192" s="6" t="s">
        <v>17</v>
      </c>
      <c r="F6192" t="s">
        <v>1547</v>
      </c>
      <c r="G6192" t="str">
        <f t="shared" si="12362"/>
        <v>DL2021003</v>
      </c>
      <c r="H6192" t="str">
        <f t="shared" si="12426"/>
        <v>16</v>
      </c>
      <c r="I6192" t="str">
        <f t="shared" si="12427"/>
        <v>NordamerikanskMudderkrabbe_16_20211209_DL2021003_FrederiksbergVUCogSTX</v>
      </c>
      <c r="J6192" t="str">
        <f t="shared" si="12428"/>
        <v>NordamerikanskMudderkrabbe</v>
      </c>
      <c r="K6192" t="str">
        <f t="shared" si="12429"/>
        <v>eDNA</v>
      </c>
      <c r="L6192" t="str">
        <f t="shared" si="12430"/>
        <v>No Ct</v>
      </c>
      <c r="M6192" t="str">
        <f t="shared" si="12431"/>
        <v/>
      </c>
      <c r="N6192" t="str">
        <f t="shared" si="12432"/>
        <v/>
      </c>
      <c r="O6192" t="str">
        <f t="shared" si="12433"/>
        <v/>
      </c>
    </row>
    <row r="6193" spans="1:24" x14ac:dyDescent="0.25">
      <c r="A6193" t="s">
        <v>303</v>
      </c>
      <c r="B6193" t="s">
        <v>1491</v>
      </c>
      <c r="C6193" t="s">
        <v>20</v>
      </c>
      <c r="D6193" s="6">
        <v>0.1</v>
      </c>
      <c r="E6193" s="6" t="s">
        <v>17</v>
      </c>
      <c r="F6193" t="s">
        <v>1547</v>
      </c>
      <c r="G6193" t="str">
        <f t="shared" si="12362"/>
        <v>DL2021003</v>
      </c>
      <c r="H6193" t="str">
        <f t="shared" si="12426"/>
        <v>16</v>
      </c>
      <c r="I6193" t="str">
        <f t="shared" si="12427"/>
        <v>NordamerikanskMudderkrabbe_16_20211209_DL2021003_FrederiksbergVUCogSTX</v>
      </c>
      <c r="J6193" t="str">
        <f t="shared" si="12428"/>
        <v>NordamerikanskMudderkrabbe</v>
      </c>
      <c r="K6193" t="str">
        <f t="shared" si="12429"/>
        <v>eDNA</v>
      </c>
      <c r="L6193" t="str">
        <f t="shared" si="12430"/>
        <v>No Ct</v>
      </c>
      <c r="M6193" t="str">
        <f t="shared" si="12431"/>
        <v/>
      </c>
      <c r="N6193" t="str">
        <f t="shared" si="12432"/>
        <v/>
      </c>
      <c r="O6193" t="str">
        <f t="shared" si="12433"/>
        <v/>
      </c>
    </row>
    <row r="6194" spans="1:24" x14ac:dyDescent="0.25">
      <c r="A6194" t="s">
        <v>304</v>
      </c>
      <c r="B6194" t="s">
        <v>1492</v>
      </c>
      <c r="C6194" t="s">
        <v>13</v>
      </c>
      <c r="D6194" s="6">
        <v>0.1</v>
      </c>
      <c r="E6194" s="6">
        <v>32.11</v>
      </c>
      <c r="F6194" t="s">
        <v>1547</v>
      </c>
      <c r="G6194" t="str">
        <f t="shared" ref="G6194:G6257" si="12483">MID(F6194,10,9)</f>
        <v>DL2021003</v>
      </c>
      <c r="H6194" t="str">
        <f t="shared" si="12426"/>
        <v>17</v>
      </c>
      <c r="I6194" t="str">
        <f t="shared" si="12427"/>
        <v>Pukkellaks_17_20211209_DL2021003_FrederiksbergVUCogSTX</v>
      </c>
      <c r="J6194" t="str">
        <f t="shared" si="12428"/>
        <v>Pukkellaks</v>
      </c>
      <c r="K6194" t="str">
        <f t="shared" si="12429"/>
        <v>PosK</v>
      </c>
      <c r="L6194">
        <f t="shared" si="12430"/>
        <v>32.11</v>
      </c>
      <c r="M6194">
        <f t="shared" si="12431"/>
        <v>32.11</v>
      </c>
      <c r="N6194">
        <f t="shared" si="12432"/>
        <v>0</v>
      </c>
      <c r="O6194">
        <f t="shared" si="12433"/>
        <v>0</v>
      </c>
      <c r="Q6194">
        <f t="shared" ref="Q6194" si="12484">IF(L6196="No Ct",0,L6196)</f>
        <v>0</v>
      </c>
      <c r="R6194">
        <f t="shared" ref="R6194" si="12485">IF(L6197="No Ct",0,L6197)</f>
        <v>0</v>
      </c>
      <c r="S6194" t="str">
        <f t="shared" ref="S6194" si="12486">IF(AND(M6194&gt;0,N6194=0),"Valid","Invalid")</f>
        <v>Valid</v>
      </c>
      <c r="T6194" t="str">
        <f t="shared" ref="T6194" si="12487">IF(OR(Q6194&gt;1,R6194&gt;1),"Present","Absent")</f>
        <v>Absent</v>
      </c>
      <c r="U6194" t="str">
        <f t="shared" ref="U6194" si="12488">IF(OR(AND(Q6194&gt;1,Q6194&lt;41),AND(R6194&gt;1,R6194&lt;41)),"Ct&lt;41","Ct&gt;41")</f>
        <v>Ct&gt;41</v>
      </c>
      <c r="V6194" t="str">
        <f>VLOOKUP(J6194,Datasæt_Analysesystemer!$C$2:$D$68,2,FALSE)</f>
        <v>Pukkellaks</v>
      </c>
      <c r="W6194" t="str">
        <f t="shared" ref="W6194" si="12489">MID(F6194,10,9)</f>
        <v>DL2021003</v>
      </c>
      <c r="X6194" t="str">
        <f t="shared" ref="X6194" si="12490">W6194&amp;"_"&amp;V6194&amp;"_"&amp;S6194&amp;"_"&amp;T6194&amp;"_"&amp;U6194</f>
        <v>DL2021003_Pukkellaks_Valid_Absent_Ct&gt;41</v>
      </c>
    </row>
    <row r="6195" spans="1:24" x14ac:dyDescent="0.25">
      <c r="A6195" t="s">
        <v>306</v>
      </c>
      <c r="B6195" t="s">
        <v>1493</v>
      </c>
      <c r="C6195" t="s">
        <v>16</v>
      </c>
      <c r="D6195" s="6">
        <v>0.1</v>
      </c>
      <c r="E6195" s="6" t="s">
        <v>17</v>
      </c>
      <c r="F6195" t="s">
        <v>1547</v>
      </c>
      <c r="G6195" t="str">
        <f t="shared" si="12483"/>
        <v>DL2021003</v>
      </c>
      <c r="H6195" t="str">
        <f t="shared" si="12426"/>
        <v>17</v>
      </c>
      <c r="I6195" t="str">
        <f t="shared" si="12427"/>
        <v>Pukkellaks_17_20211209_DL2021003_FrederiksbergVUCogSTX</v>
      </c>
      <c r="J6195" t="str">
        <f t="shared" si="12428"/>
        <v>Pukkellaks</v>
      </c>
      <c r="K6195" t="str">
        <f t="shared" si="12429"/>
        <v>NegK</v>
      </c>
      <c r="L6195" t="str">
        <f t="shared" si="12430"/>
        <v>No Ct</v>
      </c>
      <c r="M6195" t="str">
        <f t="shared" si="12431"/>
        <v/>
      </c>
      <c r="N6195" t="str">
        <f t="shared" si="12432"/>
        <v/>
      </c>
      <c r="O6195" t="str">
        <f t="shared" si="12433"/>
        <v/>
      </c>
    </row>
    <row r="6196" spans="1:24" x14ac:dyDescent="0.25">
      <c r="A6196" t="s">
        <v>308</v>
      </c>
      <c r="B6196" t="s">
        <v>1494</v>
      </c>
      <c r="C6196" t="s">
        <v>20</v>
      </c>
      <c r="D6196" s="6">
        <v>0.1</v>
      </c>
      <c r="E6196" s="6" t="s">
        <v>17</v>
      </c>
      <c r="F6196" t="s">
        <v>1547</v>
      </c>
      <c r="G6196" t="str">
        <f t="shared" si="12483"/>
        <v>DL2021003</v>
      </c>
      <c r="H6196" t="str">
        <f t="shared" si="12426"/>
        <v>17</v>
      </c>
      <c r="I6196" t="str">
        <f t="shared" si="12427"/>
        <v>Pukkellaks_17_20211209_DL2021003_FrederiksbergVUCogSTX</v>
      </c>
      <c r="J6196" t="str">
        <f t="shared" si="12428"/>
        <v>Pukkellaks</v>
      </c>
      <c r="K6196" t="str">
        <f t="shared" si="12429"/>
        <v>eDNA</v>
      </c>
      <c r="L6196" t="str">
        <f t="shared" si="12430"/>
        <v>No Ct</v>
      </c>
      <c r="M6196" t="str">
        <f t="shared" si="12431"/>
        <v/>
      </c>
      <c r="N6196" t="str">
        <f t="shared" si="12432"/>
        <v/>
      </c>
      <c r="O6196" t="str">
        <f t="shared" si="12433"/>
        <v/>
      </c>
    </row>
    <row r="6197" spans="1:24" x14ac:dyDescent="0.25">
      <c r="A6197" t="s">
        <v>310</v>
      </c>
      <c r="B6197" t="s">
        <v>1494</v>
      </c>
      <c r="C6197" t="s">
        <v>20</v>
      </c>
      <c r="D6197" s="6">
        <v>0.1</v>
      </c>
      <c r="E6197" s="6" t="s">
        <v>17</v>
      </c>
      <c r="F6197" t="s">
        <v>1547</v>
      </c>
      <c r="G6197" t="str">
        <f t="shared" si="12483"/>
        <v>DL2021003</v>
      </c>
      <c r="H6197" t="str">
        <f t="shared" si="12426"/>
        <v>17</v>
      </c>
      <c r="I6197" t="str">
        <f t="shared" si="12427"/>
        <v>Pukkellaks_17_20211209_DL2021003_FrederiksbergVUCogSTX</v>
      </c>
      <c r="J6197" t="str">
        <f t="shared" si="12428"/>
        <v>Pukkellaks</v>
      </c>
      <c r="K6197" t="str">
        <f t="shared" si="12429"/>
        <v>eDNA</v>
      </c>
      <c r="L6197" t="str">
        <f t="shared" si="12430"/>
        <v>No Ct</v>
      </c>
      <c r="M6197" t="str">
        <f t="shared" si="12431"/>
        <v/>
      </c>
      <c r="N6197" t="str">
        <f t="shared" si="12432"/>
        <v/>
      </c>
      <c r="O6197" t="str">
        <f t="shared" si="12433"/>
        <v/>
      </c>
    </row>
    <row r="6198" spans="1:24" x14ac:dyDescent="0.25">
      <c r="A6198" t="s">
        <v>311</v>
      </c>
      <c r="B6198" t="s">
        <v>1495</v>
      </c>
      <c r="C6198" t="s">
        <v>13</v>
      </c>
      <c r="D6198" s="6">
        <v>0.1</v>
      </c>
      <c r="E6198" s="6">
        <v>31.87</v>
      </c>
      <c r="F6198" t="s">
        <v>1547</v>
      </c>
      <c r="G6198" t="str">
        <f t="shared" si="12483"/>
        <v>DL2021003</v>
      </c>
      <c r="H6198" t="str">
        <f t="shared" si="12426"/>
        <v>18</v>
      </c>
      <c r="I6198" t="str">
        <f t="shared" si="12427"/>
        <v>Pukkellaks_18_20211209_DL2021003_FrederiksbergVUCogSTX</v>
      </c>
      <c r="J6198" t="str">
        <f t="shared" si="12428"/>
        <v>Pukkellaks</v>
      </c>
      <c r="K6198" t="str">
        <f t="shared" si="12429"/>
        <v>PosK</v>
      </c>
      <c r="L6198">
        <f t="shared" si="12430"/>
        <v>31.87</v>
      </c>
      <c r="M6198">
        <f t="shared" si="12431"/>
        <v>31.87</v>
      </c>
      <c r="N6198">
        <f t="shared" si="12432"/>
        <v>0</v>
      </c>
      <c r="O6198">
        <f t="shared" si="12433"/>
        <v>0</v>
      </c>
      <c r="Q6198">
        <f t="shared" ref="Q6198" si="12491">IF(L6200="No Ct",0,L6200)</f>
        <v>0</v>
      </c>
      <c r="R6198">
        <f t="shared" ref="R6198" si="12492">IF(L6201="No Ct",0,L6201)</f>
        <v>0</v>
      </c>
      <c r="S6198" t="str">
        <f t="shared" ref="S6198" si="12493">IF(AND(M6198&gt;0,N6198=0),"Valid","Invalid")</f>
        <v>Valid</v>
      </c>
      <c r="T6198" t="str">
        <f t="shared" ref="T6198" si="12494">IF(OR(Q6198&gt;1,R6198&gt;1),"Present","Absent")</f>
        <v>Absent</v>
      </c>
      <c r="U6198" t="str">
        <f t="shared" ref="U6198" si="12495">IF(OR(AND(Q6198&gt;1,Q6198&lt;41),AND(R6198&gt;1,R6198&lt;41)),"Ct&lt;41","Ct&gt;41")</f>
        <v>Ct&gt;41</v>
      </c>
      <c r="V6198" t="str">
        <f>VLOOKUP(J6198,Datasæt_Analysesystemer!$C$2:$D$68,2,FALSE)</f>
        <v>Pukkellaks</v>
      </c>
      <c r="W6198" t="str">
        <f t="shared" ref="W6198" si="12496">MID(F6198,10,9)</f>
        <v>DL2021003</v>
      </c>
      <c r="X6198" t="str">
        <f t="shared" ref="X6198" si="12497">W6198&amp;"_"&amp;V6198&amp;"_"&amp;S6198&amp;"_"&amp;T6198&amp;"_"&amp;U6198</f>
        <v>DL2021003_Pukkellaks_Valid_Absent_Ct&gt;41</v>
      </c>
    </row>
    <row r="6199" spans="1:24" x14ac:dyDescent="0.25">
      <c r="A6199" t="s">
        <v>313</v>
      </c>
      <c r="B6199" t="s">
        <v>1496</v>
      </c>
      <c r="C6199" t="s">
        <v>16</v>
      </c>
      <c r="D6199" s="6">
        <v>0.1</v>
      </c>
      <c r="E6199" s="6" t="s">
        <v>17</v>
      </c>
      <c r="F6199" t="s">
        <v>1547</v>
      </c>
      <c r="G6199" t="str">
        <f t="shared" si="12483"/>
        <v>DL2021003</v>
      </c>
      <c r="H6199" t="str">
        <f t="shared" si="12426"/>
        <v>18</v>
      </c>
      <c r="I6199" t="str">
        <f t="shared" si="12427"/>
        <v>Pukkellaks_18_20211209_DL2021003_FrederiksbergVUCogSTX</v>
      </c>
      <c r="J6199" t="str">
        <f t="shared" si="12428"/>
        <v>Pukkellaks</v>
      </c>
      <c r="K6199" t="str">
        <f t="shared" si="12429"/>
        <v>NegK</v>
      </c>
      <c r="L6199" t="str">
        <f t="shared" si="12430"/>
        <v>No Ct</v>
      </c>
      <c r="M6199" t="str">
        <f t="shared" si="12431"/>
        <v/>
      </c>
      <c r="N6199" t="str">
        <f t="shared" si="12432"/>
        <v/>
      </c>
      <c r="O6199" t="str">
        <f t="shared" si="12433"/>
        <v/>
      </c>
    </row>
    <row r="6200" spans="1:24" x14ac:dyDescent="0.25">
      <c r="A6200" t="s">
        <v>315</v>
      </c>
      <c r="B6200" t="s">
        <v>1497</v>
      </c>
      <c r="C6200" t="s">
        <v>20</v>
      </c>
      <c r="D6200" s="6">
        <v>0.1</v>
      </c>
      <c r="E6200" s="6" t="s">
        <v>17</v>
      </c>
      <c r="F6200" t="s">
        <v>1547</v>
      </c>
      <c r="G6200" t="str">
        <f t="shared" si="12483"/>
        <v>DL2021003</v>
      </c>
      <c r="H6200" t="str">
        <f t="shared" si="12426"/>
        <v>18</v>
      </c>
      <c r="I6200" t="str">
        <f t="shared" si="12427"/>
        <v>Pukkellaks_18_20211209_DL2021003_FrederiksbergVUCogSTX</v>
      </c>
      <c r="J6200" t="str">
        <f t="shared" si="12428"/>
        <v>Pukkellaks</v>
      </c>
      <c r="K6200" t="str">
        <f t="shared" si="12429"/>
        <v>eDNA</v>
      </c>
      <c r="L6200" t="str">
        <f t="shared" si="12430"/>
        <v>No Ct</v>
      </c>
      <c r="M6200" t="str">
        <f t="shared" si="12431"/>
        <v/>
      </c>
      <c r="N6200" t="str">
        <f t="shared" si="12432"/>
        <v/>
      </c>
      <c r="O6200" t="str">
        <f t="shared" si="12433"/>
        <v/>
      </c>
    </row>
    <row r="6201" spans="1:24" x14ac:dyDescent="0.25">
      <c r="A6201" t="s">
        <v>317</v>
      </c>
      <c r="B6201" t="s">
        <v>1497</v>
      </c>
      <c r="C6201" t="s">
        <v>20</v>
      </c>
      <c r="D6201" s="6">
        <v>0.1</v>
      </c>
      <c r="E6201" s="6" t="s">
        <v>17</v>
      </c>
      <c r="F6201" t="s">
        <v>1547</v>
      </c>
      <c r="G6201" t="str">
        <f t="shared" si="12483"/>
        <v>DL2021003</v>
      </c>
      <c r="H6201" t="str">
        <f t="shared" si="12426"/>
        <v>18</v>
      </c>
      <c r="I6201" t="str">
        <f t="shared" si="12427"/>
        <v>Pukkellaks_18_20211209_DL2021003_FrederiksbergVUCogSTX</v>
      </c>
      <c r="J6201" t="str">
        <f t="shared" si="12428"/>
        <v>Pukkellaks</v>
      </c>
      <c r="K6201" t="str">
        <f t="shared" si="12429"/>
        <v>eDNA</v>
      </c>
      <c r="L6201" t="str">
        <f t="shared" si="12430"/>
        <v>No Ct</v>
      </c>
      <c r="M6201" t="str">
        <f t="shared" si="12431"/>
        <v/>
      </c>
      <c r="N6201" t="str">
        <f t="shared" si="12432"/>
        <v/>
      </c>
      <c r="O6201" t="str">
        <f t="shared" si="12433"/>
        <v/>
      </c>
    </row>
    <row r="6202" spans="1:24" x14ac:dyDescent="0.25">
      <c r="A6202" t="s">
        <v>318</v>
      </c>
      <c r="B6202" t="s">
        <v>1529</v>
      </c>
      <c r="C6202" t="s">
        <v>13</v>
      </c>
      <c r="D6202" s="6">
        <v>0.1</v>
      </c>
      <c r="E6202" s="6">
        <v>37.58</v>
      </c>
      <c r="F6202" t="s">
        <v>1547</v>
      </c>
      <c r="G6202" t="str">
        <f t="shared" si="12483"/>
        <v>DL2021003</v>
      </c>
      <c r="H6202" t="str">
        <f t="shared" si="12426"/>
        <v>19</v>
      </c>
      <c r="I6202" t="str">
        <f t="shared" si="12427"/>
        <v>BlaafinnetTun_19_20211209_DL2021003_FrederiksbergVUCogSTX</v>
      </c>
      <c r="J6202" t="str">
        <f t="shared" si="12428"/>
        <v>BlaafinnetTun</v>
      </c>
      <c r="K6202" t="str">
        <f t="shared" si="12429"/>
        <v>PosK</v>
      </c>
      <c r="L6202">
        <f t="shared" si="12430"/>
        <v>37.58</v>
      </c>
      <c r="M6202">
        <f t="shared" si="12431"/>
        <v>37.58</v>
      </c>
      <c r="N6202">
        <f t="shared" si="12432"/>
        <v>0</v>
      </c>
      <c r="O6202">
        <f t="shared" si="12433"/>
        <v>41.4</v>
      </c>
      <c r="Q6202">
        <f t="shared" ref="Q6202" si="12498">IF(L6204="No Ct",0,L6204)</f>
        <v>41.4</v>
      </c>
      <c r="R6202">
        <f t="shared" ref="R6202" si="12499">IF(L6205="No Ct",0,L6205)</f>
        <v>0</v>
      </c>
      <c r="S6202" t="str">
        <f t="shared" ref="S6202" si="12500">IF(AND(M6202&gt;0,N6202=0),"Valid","Invalid")</f>
        <v>Valid</v>
      </c>
      <c r="T6202" t="str">
        <f t="shared" ref="T6202" si="12501">IF(OR(Q6202&gt;1,R6202&gt;1),"Present","Absent")</f>
        <v>Present</v>
      </c>
      <c r="U6202" t="str">
        <f t="shared" ref="U6202" si="12502">IF(OR(AND(Q6202&gt;1,Q6202&lt;41),AND(R6202&gt;1,R6202&lt;41)),"Ct&lt;41","Ct&gt;41")</f>
        <v>Ct&gt;41</v>
      </c>
      <c r="V6202" t="str">
        <f>VLOOKUP(J6202,Datasæt_Analysesystemer!$C$2:$D$68,2,FALSE)</f>
        <v>Blåfinnet tun</v>
      </c>
      <c r="W6202" t="str">
        <f t="shared" ref="W6202" si="12503">MID(F6202,10,9)</f>
        <v>DL2021003</v>
      </c>
      <c r="X6202" t="str">
        <f t="shared" ref="X6202" si="12504">W6202&amp;"_"&amp;V6202&amp;"_"&amp;S6202&amp;"_"&amp;T6202&amp;"_"&amp;U6202</f>
        <v>DL2021003_Blåfinnet tun_Valid_Present_Ct&gt;41</v>
      </c>
    </row>
    <row r="6203" spans="1:24" x14ac:dyDescent="0.25">
      <c r="A6203" t="s">
        <v>320</v>
      </c>
      <c r="B6203" t="s">
        <v>1530</v>
      </c>
      <c r="C6203" t="s">
        <v>16</v>
      </c>
      <c r="D6203" s="6">
        <v>0.1</v>
      </c>
      <c r="E6203" s="6" t="s">
        <v>17</v>
      </c>
      <c r="F6203" t="s">
        <v>1547</v>
      </c>
      <c r="G6203" t="str">
        <f t="shared" si="12483"/>
        <v>DL2021003</v>
      </c>
      <c r="H6203" t="str">
        <f t="shared" si="12426"/>
        <v>19</v>
      </c>
      <c r="I6203" t="str">
        <f t="shared" si="12427"/>
        <v>BlaafinnetTun_19_20211209_DL2021003_FrederiksbergVUCogSTX</v>
      </c>
      <c r="J6203" t="str">
        <f t="shared" si="12428"/>
        <v>BlaafinnetTun</v>
      </c>
      <c r="K6203" t="str">
        <f t="shared" si="12429"/>
        <v>NegK</v>
      </c>
      <c r="L6203" t="str">
        <f t="shared" si="12430"/>
        <v>No Ct</v>
      </c>
      <c r="M6203" t="str">
        <f t="shared" si="12431"/>
        <v/>
      </c>
      <c r="N6203" t="str">
        <f t="shared" si="12432"/>
        <v/>
      </c>
      <c r="O6203" t="str">
        <f t="shared" si="12433"/>
        <v/>
      </c>
    </row>
    <row r="6204" spans="1:24" x14ac:dyDescent="0.25">
      <c r="A6204" t="s">
        <v>322</v>
      </c>
      <c r="B6204" t="s">
        <v>1531</v>
      </c>
      <c r="C6204" t="s">
        <v>20</v>
      </c>
      <c r="D6204" s="6">
        <v>0.1</v>
      </c>
      <c r="E6204" s="6">
        <v>41.4</v>
      </c>
      <c r="F6204" t="s">
        <v>1547</v>
      </c>
      <c r="G6204" t="str">
        <f t="shared" si="12483"/>
        <v>DL2021003</v>
      </c>
      <c r="H6204" t="str">
        <f t="shared" si="12426"/>
        <v>19</v>
      </c>
      <c r="I6204" t="str">
        <f t="shared" si="12427"/>
        <v>BlaafinnetTun_19_20211209_DL2021003_FrederiksbergVUCogSTX</v>
      </c>
      <c r="J6204" t="str">
        <f t="shared" si="12428"/>
        <v>BlaafinnetTun</v>
      </c>
      <c r="K6204" t="str">
        <f t="shared" si="12429"/>
        <v>eDNA</v>
      </c>
      <c r="L6204">
        <f t="shared" si="12430"/>
        <v>41.4</v>
      </c>
      <c r="M6204" t="str">
        <f t="shared" si="12431"/>
        <v/>
      </c>
      <c r="N6204" t="str">
        <f t="shared" si="12432"/>
        <v/>
      </c>
      <c r="O6204" t="str">
        <f t="shared" si="12433"/>
        <v/>
      </c>
    </row>
    <row r="6205" spans="1:24" x14ac:dyDescent="0.25">
      <c r="A6205" t="s">
        <v>324</v>
      </c>
      <c r="B6205" t="s">
        <v>1531</v>
      </c>
      <c r="C6205" t="s">
        <v>20</v>
      </c>
      <c r="D6205" s="6">
        <v>0.1</v>
      </c>
      <c r="E6205" s="6" t="s">
        <v>17</v>
      </c>
      <c r="F6205" t="s">
        <v>1547</v>
      </c>
      <c r="G6205" t="str">
        <f t="shared" si="12483"/>
        <v>DL2021003</v>
      </c>
      <c r="H6205" t="str">
        <f t="shared" si="12426"/>
        <v>19</v>
      </c>
      <c r="I6205" t="str">
        <f t="shared" si="12427"/>
        <v>BlaafinnetTun_19_20211209_DL2021003_FrederiksbergVUCogSTX</v>
      </c>
      <c r="J6205" t="str">
        <f t="shared" si="12428"/>
        <v>BlaafinnetTun</v>
      </c>
      <c r="K6205" t="str">
        <f t="shared" si="12429"/>
        <v>eDNA</v>
      </c>
      <c r="L6205" t="str">
        <f t="shared" si="12430"/>
        <v>No Ct</v>
      </c>
      <c r="M6205" t="str">
        <f t="shared" si="12431"/>
        <v/>
      </c>
      <c r="N6205" t="str">
        <f t="shared" si="12432"/>
        <v/>
      </c>
      <c r="O6205" t="str">
        <f t="shared" si="12433"/>
        <v/>
      </c>
    </row>
    <row r="6206" spans="1:24" x14ac:dyDescent="0.25">
      <c r="A6206" t="s">
        <v>325</v>
      </c>
      <c r="B6206" t="s">
        <v>1532</v>
      </c>
      <c r="C6206" t="s">
        <v>13</v>
      </c>
      <c r="D6206" s="6">
        <v>0.1</v>
      </c>
      <c r="E6206" s="6">
        <v>38.31</v>
      </c>
      <c r="F6206" t="s">
        <v>1547</v>
      </c>
      <c r="G6206" t="str">
        <f t="shared" si="12483"/>
        <v>DL2021003</v>
      </c>
      <c r="H6206" t="str">
        <f t="shared" si="12426"/>
        <v>20</v>
      </c>
      <c r="I6206" t="str">
        <f t="shared" si="12427"/>
        <v>BlaafinnetTun_20_20211209_DL2021003_FrederiksbergVUCogSTX</v>
      </c>
      <c r="J6206" t="str">
        <f t="shared" si="12428"/>
        <v>BlaafinnetTun</v>
      </c>
      <c r="K6206" t="str">
        <f t="shared" si="12429"/>
        <v>PosK</v>
      </c>
      <c r="L6206">
        <f t="shared" si="12430"/>
        <v>38.31</v>
      </c>
      <c r="M6206">
        <f t="shared" si="12431"/>
        <v>38.31</v>
      </c>
      <c r="N6206">
        <f t="shared" si="12432"/>
        <v>38.950000000000003</v>
      </c>
      <c r="O6206">
        <f t="shared" si="12433"/>
        <v>0</v>
      </c>
      <c r="Q6206">
        <f t="shared" ref="Q6206" si="12505">IF(L6208="No Ct",0,L6208)</f>
        <v>0</v>
      </c>
      <c r="R6206">
        <f t="shared" ref="R6206" si="12506">IF(L6209="No Ct",0,L6209)</f>
        <v>0</v>
      </c>
      <c r="S6206" t="str">
        <f t="shared" ref="S6206" si="12507">IF(AND(M6206&gt;0,N6206=0),"Valid","Invalid")</f>
        <v>Invalid</v>
      </c>
      <c r="T6206" t="str">
        <f t="shared" ref="T6206" si="12508">IF(OR(Q6206&gt;1,R6206&gt;1),"Present","Absent")</f>
        <v>Absent</v>
      </c>
      <c r="U6206" t="str">
        <f t="shared" ref="U6206" si="12509">IF(OR(AND(Q6206&gt;1,Q6206&lt;41),AND(R6206&gt;1,R6206&lt;41)),"Ct&lt;41","Ct&gt;41")</f>
        <v>Ct&gt;41</v>
      </c>
      <c r="V6206" t="str">
        <f>VLOOKUP(J6206,Datasæt_Analysesystemer!$C$2:$D$68,2,FALSE)</f>
        <v>Blåfinnet tun</v>
      </c>
      <c r="W6206" t="str">
        <f t="shared" ref="W6206" si="12510">MID(F6206,10,9)</f>
        <v>DL2021003</v>
      </c>
      <c r="X6206" t="str">
        <f t="shared" ref="X6206" si="12511">W6206&amp;"_"&amp;V6206&amp;"_"&amp;S6206&amp;"_"&amp;T6206&amp;"_"&amp;U6206</f>
        <v>DL2021003_Blåfinnet tun_Invalid_Absent_Ct&gt;41</v>
      </c>
    </row>
    <row r="6207" spans="1:24" x14ac:dyDescent="0.25">
      <c r="A6207" t="s">
        <v>327</v>
      </c>
      <c r="B6207" t="s">
        <v>1533</v>
      </c>
      <c r="C6207" t="s">
        <v>16</v>
      </c>
      <c r="D6207" s="6">
        <v>0.1</v>
      </c>
      <c r="E6207" s="6">
        <v>38.950000000000003</v>
      </c>
      <c r="F6207" t="s">
        <v>1547</v>
      </c>
      <c r="G6207" t="str">
        <f t="shared" si="12483"/>
        <v>DL2021003</v>
      </c>
      <c r="H6207" t="str">
        <f t="shared" si="12426"/>
        <v>20</v>
      </c>
      <c r="I6207" t="str">
        <f t="shared" si="12427"/>
        <v>BlaafinnetTun_20_20211209_DL2021003_FrederiksbergVUCogSTX</v>
      </c>
      <c r="J6207" t="str">
        <f t="shared" si="12428"/>
        <v>BlaafinnetTun</v>
      </c>
      <c r="K6207" t="str">
        <f t="shared" si="12429"/>
        <v>NegK</v>
      </c>
      <c r="L6207">
        <f t="shared" si="12430"/>
        <v>38.950000000000003</v>
      </c>
      <c r="M6207" t="str">
        <f t="shared" si="12431"/>
        <v/>
      </c>
      <c r="N6207" t="str">
        <f t="shared" si="12432"/>
        <v/>
      </c>
      <c r="O6207" t="str">
        <f t="shared" si="12433"/>
        <v/>
      </c>
    </row>
    <row r="6208" spans="1:24" x14ac:dyDescent="0.25">
      <c r="A6208" t="s">
        <v>329</v>
      </c>
      <c r="B6208" t="s">
        <v>1534</v>
      </c>
      <c r="C6208" t="s">
        <v>20</v>
      </c>
      <c r="D6208" s="6">
        <v>0.1</v>
      </c>
      <c r="E6208" s="6" t="s">
        <v>17</v>
      </c>
      <c r="F6208" t="s">
        <v>1547</v>
      </c>
      <c r="G6208" t="str">
        <f t="shared" si="12483"/>
        <v>DL2021003</v>
      </c>
      <c r="H6208" t="str">
        <f t="shared" si="12426"/>
        <v>20</v>
      </c>
      <c r="I6208" t="str">
        <f t="shared" si="12427"/>
        <v>BlaafinnetTun_20_20211209_DL2021003_FrederiksbergVUCogSTX</v>
      </c>
      <c r="J6208" t="str">
        <f t="shared" si="12428"/>
        <v>BlaafinnetTun</v>
      </c>
      <c r="K6208" t="str">
        <f t="shared" si="12429"/>
        <v>eDNA</v>
      </c>
      <c r="L6208" t="str">
        <f t="shared" si="12430"/>
        <v>No Ct</v>
      </c>
      <c r="M6208" t="str">
        <f t="shared" si="12431"/>
        <v/>
      </c>
      <c r="N6208" t="str">
        <f t="shared" si="12432"/>
        <v/>
      </c>
      <c r="O6208" t="str">
        <f t="shared" si="12433"/>
        <v/>
      </c>
    </row>
    <row r="6209" spans="1:24" x14ac:dyDescent="0.25">
      <c r="A6209" t="s">
        <v>331</v>
      </c>
      <c r="B6209" t="s">
        <v>1534</v>
      </c>
      <c r="C6209" t="s">
        <v>20</v>
      </c>
      <c r="D6209" s="6">
        <v>0.1</v>
      </c>
      <c r="E6209" s="6" t="s">
        <v>17</v>
      </c>
      <c r="F6209" t="s">
        <v>1547</v>
      </c>
      <c r="G6209" t="str">
        <f t="shared" si="12483"/>
        <v>DL2021003</v>
      </c>
      <c r="H6209" t="str">
        <f t="shared" si="12426"/>
        <v>20</v>
      </c>
      <c r="I6209" t="str">
        <f t="shared" si="12427"/>
        <v>BlaafinnetTun_20_20211209_DL2021003_FrederiksbergVUCogSTX</v>
      </c>
      <c r="J6209" t="str">
        <f t="shared" si="12428"/>
        <v>BlaafinnetTun</v>
      </c>
      <c r="K6209" t="str">
        <f t="shared" si="12429"/>
        <v>eDNA</v>
      </c>
      <c r="L6209" t="str">
        <f t="shared" si="12430"/>
        <v>No Ct</v>
      </c>
      <c r="M6209" t="str">
        <f t="shared" si="12431"/>
        <v/>
      </c>
      <c r="N6209" t="str">
        <f t="shared" si="12432"/>
        <v/>
      </c>
      <c r="O6209" t="str">
        <f t="shared" si="12433"/>
        <v/>
      </c>
    </row>
    <row r="6210" spans="1:24" x14ac:dyDescent="0.25">
      <c r="A6210" t="s">
        <v>390</v>
      </c>
      <c r="B6210" t="s">
        <v>1504</v>
      </c>
      <c r="C6210" t="s">
        <v>13</v>
      </c>
      <c r="D6210" s="6">
        <v>0.1</v>
      </c>
      <c r="E6210" s="6">
        <v>32.75</v>
      </c>
      <c r="F6210" t="s">
        <v>1547</v>
      </c>
      <c r="G6210" t="str">
        <f t="shared" si="12483"/>
        <v>DL2021003</v>
      </c>
      <c r="H6210" t="str">
        <f t="shared" si="12426"/>
        <v>21</v>
      </c>
      <c r="I6210" t="str">
        <f t="shared" si="12427"/>
        <v>Stillehavsoesters_21_20211209_DL2021003_FrederiksbergVUCogSTX</v>
      </c>
      <c r="J6210" t="str">
        <f t="shared" si="12428"/>
        <v>Stillehavsoesters</v>
      </c>
      <c r="K6210" t="str">
        <f t="shared" si="12429"/>
        <v>PosK</v>
      </c>
      <c r="L6210">
        <f t="shared" si="12430"/>
        <v>32.75</v>
      </c>
      <c r="M6210">
        <f t="shared" si="12431"/>
        <v>32.75</v>
      </c>
      <c r="N6210">
        <f t="shared" si="12432"/>
        <v>0</v>
      </c>
      <c r="O6210">
        <f t="shared" si="12433"/>
        <v>0</v>
      </c>
      <c r="Q6210">
        <f t="shared" ref="Q6210" si="12512">IF(L6212="No Ct",0,L6212)</f>
        <v>0</v>
      </c>
      <c r="R6210">
        <f t="shared" ref="R6210" si="12513">IF(L6213="No Ct",0,L6213)</f>
        <v>0</v>
      </c>
      <c r="S6210" t="str">
        <f t="shared" ref="S6210" si="12514">IF(AND(M6210&gt;0,N6210=0),"Valid","Invalid")</f>
        <v>Valid</v>
      </c>
      <c r="T6210" t="str">
        <f t="shared" ref="T6210" si="12515">IF(OR(Q6210&gt;1,R6210&gt;1),"Present","Absent")</f>
        <v>Absent</v>
      </c>
      <c r="U6210" t="str">
        <f t="shared" ref="U6210" si="12516">IF(OR(AND(Q6210&gt;1,Q6210&lt;41),AND(R6210&gt;1,R6210&lt;41)),"Ct&lt;41","Ct&gt;41")</f>
        <v>Ct&gt;41</v>
      </c>
      <c r="V6210" t="str">
        <f>VLOOKUP(J6210,Datasæt_Analysesystemer!$C$2:$D$68,2,FALSE)</f>
        <v>Stillehavsøsters</v>
      </c>
      <c r="W6210" t="str">
        <f t="shared" ref="W6210" si="12517">MID(F6210,10,9)</f>
        <v>DL2021003</v>
      </c>
      <c r="X6210" t="str">
        <f t="shared" ref="X6210" si="12518">W6210&amp;"_"&amp;V6210&amp;"_"&amp;S6210&amp;"_"&amp;T6210&amp;"_"&amp;U6210</f>
        <v>DL2021003_Stillehavsøsters_Valid_Absent_Ct&gt;41</v>
      </c>
    </row>
    <row r="6211" spans="1:24" x14ac:dyDescent="0.25">
      <c r="A6211" t="s">
        <v>392</v>
      </c>
      <c r="B6211" t="s">
        <v>1505</v>
      </c>
      <c r="C6211" t="s">
        <v>16</v>
      </c>
      <c r="D6211" s="6">
        <v>0.1</v>
      </c>
      <c r="E6211" s="6" t="s">
        <v>17</v>
      </c>
      <c r="F6211" t="s">
        <v>1547</v>
      </c>
      <c r="G6211" t="str">
        <f t="shared" si="12483"/>
        <v>DL2021003</v>
      </c>
      <c r="H6211" t="str">
        <f t="shared" si="12426"/>
        <v>21</v>
      </c>
      <c r="I6211" t="str">
        <f t="shared" si="12427"/>
        <v>Stillehavsoesters_21_20211209_DL2021003_FrederiksbergVUCogSTX</v>
      </c>
      <c r="J6211" t="str">
        <f t="shared" si="12428"/>
        <v>Stillehavsoesters</v>
      </c>
      <c r="K6211" t="str">
        <f t="shared" si="12429"/>
        <v>NegK</v>
      </c>
      <c r="L6211" t="str">
        <f t="shared" si="12430"/>
        <v>No Ct</v>
      </c>
      <c r="M6211" t="str">
        <f t="shared" si="12431"/>
        <v/>
      </c>
      <c r="N6211" t="str">
        <f t="shared" si="12432"/>
        <v/>
      </c>
      <c r="O6211" t="str">
        <f t="shared" si="12433"/>
        <v/>
      </c>
    </row>
    <row r="6212" spans="1:24" x14ac:dyDescent="0.25">
      <c r="A6212" t="s">
        <v>394</v>
      </c>
      <c r="B6212" t="s">
        <v>1506</v>
      </c>
      <c r="C6212" t="s">
        <v>20</v>
      </c>
      <c r="D6212" s="6">
        <v>0.1</v>
      </c>
      <c r="E6212" s="6" t="s">
        <v>17</v>
      </c>
      <c r="F6212" t="s">
        <v>1547</v>
      </c>
      <c r="G6212" t="str">
        <f t="shared" si="12483"/>
        <v>DL2021003</v>
      </c>
      <c r="H6212" t="str">
        <f t="shared" si="12426"/>
        <v>21</v>
      </c>
      <c r="I6212" t="str">
        <f t="shared" si="12427"/>
        <v>Stillehavsoesters_21_20211209_DL2021003_FrederiksbergVUCogSTX</v>
      </c>
      <c r="J6212" t="str">
        <f t="shared" si="12428"/>
        <v>Stillehavsoesters</v>
      </c>
      <c r="K6212" t="str">
        <f t="shared" si="12429"/>
        <v>eDNA</v>
      </c>
      <c r="L6212" t="str">
        <f t="shared" si="12430"/>
        <v>No Ct</v>
      </c>
      <c r="M6212" t="str">
        <f t="shared" si="12431"/>
        <v/>
      </c>
      <c r="N6212" t="str">
        <f t="shared" si="12432"/>
        <v/>
      </c>
      <c r="O6212" t="str">
        <f t="shared" si="12433"/>
        <v/>
      </c>
    </row>
    <row r="6213" spans="1:24" x14ac:dyDescent="0.25">
      <c r="A6213" t="s">
        <v>396</v>
      </c>
      <c r="B6213" t="s">
        <v>1506</v>
      </c>
      <c r="C6213" t="s">
        <v>20</v>
      </c>
      <c r="D6213" s="6">
        <v>0.1</v>
      </c>
      <c r="E6213" s="6" t="s">
        <v>17</v>
      </c>
      <c r="F6213" t="s">
        <v>1547</v>
      </c>
      <c r="G6213" t="str">
        <f t="shared" si="12483"/>
        <v>DL2021003</v>
      </c>
      <c r="H6213" t="str">
        <f t="shared" si="12426"/>
        <v>21</v>
      </c>
      <c r="I6213" t="str">
        <f t="shared" si="12427"/>
        <v>Stillehavsoesters_21_20211209_DL2021003_FrederiksbergVUCogSTX</v>
      </c>
      <c r="J6213" t="str">
        <f t="shared" si="12428"/>
        <v>Stillehavsoesters</v>
      </c>
      <c r="K6213" t="str">
        <f t="shared" si="12429"/>
        <v>eDNA</v>
      </c>
      <c r="L6213" t="str">
        <f t="shared" si="12430"/>
        <v>No Ct</v>
      </c>
      <c r="M6213" t="str">
        <f t="shared" si="12431"/>
        <v/>
      </c>
      <c r="N6213" t="str">
        <f t="shared" si="12432"/>
        <v/>
      </c>
      <c r="O6213" t="str">
        <f t="shared" si="12433"/>
        <v/>
      </c>
    </row>
    <row r="6214" spans="1:24" x14ac:dyDescent="0.25">
      <c r="A6214" t="s">
        <v>397</v>
      </c>
      <c r="B6214" t="s">
        <v>1507</v>
      </c>
      <c r="C6214" t="s">
        <v>13</v>
      </c>
      <c r="D6214" s="6">
        <v>0.1</v>
      </c>
      <c r="E6214" s="6">
        <v>34.92</v>
      </c>
      <c r="F6214" t="s">
        <v>1547</v>
      </c>
      <c r="G6214" t="str">
        <f t="shared" si="12483"/>
        <v>DL2021003</v>
      </c>
      <c r="H6214" t="str">
        <f t="shared" si="12426"/>
        <v>22</v>
      </c>
      <c r="I6214" t="str">
        <f t="shared" si="12427"/>
        <v>Stillehavsoesters_22_20211209_DL2021003_FrederiksbergVUCogSTX</v>
      </c>
      <c r="J6214" t="str">
        <f t="shared" si="12428"/>
        <v>Stillehavsoesters</v>
      </c>
      <c r="K6214" t="str">
        <f t="shared" si="12429"/>
        <v>PosK</v>
      </c>
      <c r="L6214">
        <f t="shared" si="12430"/>
        <v>34.92</v>
      </c>
      <c r="M6214">
        <f t="shared" si="12431"/>
        <v>34.92</v>
      </c>
      <c r="N6214">
        <f t="shared" si="12432"/>
        <v>0</v>
      </c>
      <c r="O6214">
        <f t="shared" si="12433"/>
        <v>0</v>
      </c>
      <c r="Q6214">
        <f t="shared" ref="Q6214" si="12519">IF(L6216="No Ct",0,L6216)</f>
        <v>0</v>
      </c>
      <c r="R6214">
        <f t="shared" ref="R6214" si="12520">IF(L6217="No Ct",0,L6217)</f>
        <v>0</v>
      </c>
      <c r="S6214" t="str">
        <f t="shared" ref="S6214" si="12521">IF(AND(M6214&gt;0,N6214=0),"Valid","Invalid")</f>
        <v>Valid</v>
      </c>
      <c r="T6214" t="str">
        <f t="shared" ref="T6214" si="12522">IF(OR(Q6214&gt;1,R6214&gt;1),"Present","Absent")</f>
        <v>Absent</v>
      </c>
      <c r="U6214" t="str">
        <f t="shared" ref="U6214" si="12523">IF(OR(AND(Q6214&gt;1,Q6214&lt;41),AND(R6214&gt;1,R6214&lt;41)),"Ct&lt;41","Ct&gt;41")</f>
        <v>Ct&gt;41</v>
      </c>
      <c r="V6214" t="str">
        <f>VLOOKUP(J6214,Datasæt_Analysesystemer!$C$2:$D$68,2,FALSE)</f>
        <v>Stillehavsøsters</v>
      </c>
      <c r="W6214" t="str">
        <f t="shared" ref="W6214" si="12524">MID(F6214,10,9)</f>
        <v>DL2021003</v>
      </c>
      <c r="X6214" t="str">
        <f t="shared" ref="X6214" si="12525">W6214&amp;"_"&amp;V6214&amp;"_"&amp;S6214&amp;"_"&amp;T6214&amp;"_"&amp;U6214</f>
        <v>DL2021003_Stillehavsøsters_Valid_Absent_Ct&gt;41</v>
      </c>
    </row>
    <row r="6215" spans="1:24" x14ac:dyDescent="0.25">
      <c r="A6215" t="s">
        <v>399</v>
      </c>
      <c r="B6215" t="s">
        <v>1508</v>
      </c>
      <c r="C6215" t="s">
        <v>16</v>
      </c>
      <c r="D6215" s="6">
        <v>0.1</v>
      </c>
      <c r="E6215" s="6" t="s">
        <v>17</v>
      </c>
      <c r="F6215" t="s">
        <v>1547</v>
      </c>
      <c r="G6215" t="str">
        <f t="shared" si="12483"/>
        <v>DL2021003</v>
      </c>
      <c r="H6215" t="str">
        <f t="shared" si="12426"/>
        <v>22</v>
      </c>
      <c r="I6215" t="str">
        <f t="shared" si="12427"/>
        <v>Stillehavsoesters_22_20211209_DL2021003_FrederiksbergVUCogSTX</v>
      </c>
      <c r="J6215" t="str">
        <f t="shared" si="12428"/>
        <v>Stillehavsoesters</v>
      </c>
      <c r="K6215" t="str">
        <f t="shared" si="12429"/>
        <v>NegK</v>
      </c>
      <c r="L6215" t="str">
        <f t="shared" si="12430"/>
        <v>No Ct</v>
      </c>
      <c r="M6215" t="str">
        <f t="shared" si="12431"/>
        <v/>
      </c>
      <c r="N6215" t="str">
        <f t="shared" si="12432"/>
        <v/>
      </c>
      <c r="O6215" t="str">
        <f t="shared" si="12433"/>
        <v/>
      </c>
    </row>
    <row r="6216" spans="1:24" x14ac:dyDescent="0.25">
      <c r="A6216" t="s">
        <v>401</v>
      </c>
      <c r="B6216" t="s">
        <v>1509</v>
      </c>
      <c r="C6216" t="s">
        <v>20</v>
      </c>
      <c r="D6216" s="6">
        <v>0.1</v>
      </c>
      <c r="E6216" s="6" t="s">
        <v>17</v>
      </c>
      <c r="F6216" t="s">
        <v>1547</v>
      </c>
      <c r="G6216" t="str">
        <f t="shared" si="12483"/>
        <v>DL2021003</v>
      </c>
      <c r="H6216" t="str">
        <f t="shared" si="12426"/>
        <v>22</v>
      </c>
      <c r="I6216" t="str">
        <f t="shared" si="12427"/>
        <v>Stillehavsoesters_22_20211209_DL2021003_FrederiksbergVUCogSTX</v>
      </c>
      <c r="J6216" t="str">
        <f t="shared" si="12428"/>
        <v>Stillehavsoesters</v>
      </c>
      <c r="K6216" t="str">
        <f t="shared" si="12429"/>
        <v>eDNA</v>
      </c>
      <c r="L6216" t="str">
        <f t="shared" si="12430"/>
        <v>No Ct</v>
      </c>
      <c r="M6216" t="str">
        <f t="shared" si="12431"/>
        <v/>
      </c>
      <c r="N6216" t="str">
        <f t="shared" si="12432"/>
        <v/>
      </c>
      <c r="O6216" t="str">
        <f t="shared" si="12433"/>
        <v/>
      </c>
    </row>
    <row r="6217" spans="1:24" x14ac:dyDescent="0.25">
      <c r="A6217" t="s">
        <v>403</v>
      </c>
      <c r="B6217" t="s">
        <v>1509</v>
      </c>
      <c r="C6217" t="s">
        <v>20</v>
      </c>
      <c r="D6217" s="6">
        <v>0.1</v>
      </c>
      <c r="E6217" s="6" t="s">
        <v>17</v>
      </c>
      <c r="F6217" t="s">
        <v>1547</v>
      </c>
      <c r="G6217" t="str">
        <f t="shared" si="12483"/>
        <v>DL2021003</v>
      </c>
      <c r="H6217" t="str">
        <f t="shared" si="12426"/>
        <v>22</v>
      </c>
      <c r="I6217" t="str">
        <f t="shared" si="12427"/>
        <v>Stillehavsoesters_22_20211209_DL2021003_FrederiksbergVUCogSTX</v>
      </c>
      <c r="J6217" t="str">
        <f t="shared" si="12428"/>
        <v>Stillehavsoesters</v>
      </c>
      <c r="K6217" t="str">
        <f t="shared" si="12429"/>
        <v>eDNA</v>
      </c>
      <c r="L6217" t="str">
        <f t="shared" si="12430"/>
        <v>No Ct</v>
      </c>
      <c r="M6217" t="str">
        <f t="shared" si="12431"/>
        <v/>
      </c>
      <c r="N6217" t="str">
        <f t="shared" si="12432"/>
        <v/>
      </c>
      <c r="O6217" t="str">
        <f t="shared" si="12433"/>
        <v/>
      </c>
    </row>
    <row r="6218" spans="1:24" x14ac:dyDescent="0.25">
      <c r="A6218" t="s">
        <v>404</v>
      </c>
      <c r="B6218" t="s">
        <v>692</v>
      </c>
      <c r="C6218" t="s">
        <v>13</v>
      </c>
      <c r="D6218" s="6">
        <v>0.1</v>
      </c>
      <c r="E6218" s="6">
        <v>23.45</v>
      </c>
      <c r="F6218" t="s">
        <v>1547</v>
      </c>
      <c r="G6218" t="str">
        <f t="shared" si="12483"/>
        <v>DL2021003</v>
      </c>
      <c r="H6218" t="str">
        <f t="shared" si="12426"/>
        <v>23</v>
      </c>
      <c r="I6218" t="str">
        <f t="shared" si="12427"/>
        <v>SortmundetKutling_23_20211209_DL2021003_FrederiksbergVUCogSTX</v>
      </c>
      <c r="J6218" t="str">
        <f t="shared" si="12428"/>
        <v>SortmundetKutling</v>
      </c>
      <c r="K6218" t="str">
        <f t="shared" si="12429"/>
        <v>PosK</v>
      </c>
      <c r="L6218">
        <f t="shared" si="12430"/>
        <v>23.45</v>
      </c>
      <c r="M6218">
        <f t="shared" si="12431"/>
        <v>23.45</v>
      </c>
      <c r="N6218">
        <f t="shared" si="12432"/>
        <v>0</v>
      </c>
      <c r="O6218">
        <f t="shared" si="12433"/>
        <v>0</v>
      </c>
      <c r="Q6218">
        <f t="shared" ref="Q6218" si="12526">IF(L6220="No Ct",0,L6220)</f>
        <v>0</v>
      </c>
      <c r="R6218">
        <f t="shared" ref="R6218" si="12527">IF(L6221="No Ct",0,L6221)</f>
        <v>0</v>
      </c>
      <c r="S6218" t="str">
        <f t="shared" ref="S6218" si="12528">IF(AND(M6218&gt;0,N6218=0),"Valid","Invalid")</f>
        <v>Valid</v>
      </c>
      <c r="T6218" t="str">
        <f t="shared" ref="T6218" si="12529">IF(OR(Q6218&gt;1,R6218&gt;1),"Present","Absent")</f>
        <v>Absent</v>
      </c>
      <c r="U6218" t="str">
        <f t="shared" ref="U6218" si="12530">IF(OR(AND(Q6218&gt;1,Q6218&lt;41),AND(R6218&gt;1,R6218&lt;41)),"Ct&lt;41","Ct&gt;41")</f>
        <v>Ct&gt;41</v>
      </c>
      <c r="V6218" t="str">
        <f>VLOOKUP(J6218,Datasæt_Analysesystemer!$C$2:$D$68,2,FALSE)</f>
        <v>Sortmundet kutling</v>
      </c>
      <c r="W6218" t="str">
        <f t="shared" ref="W6218" si="12531">MID(F6218,10,9)</f>
        <v>DL2021003</v>
      </c>
      <c r="X6218" t="str">
        <f t="shared" ref="X6218" si="12532">W6218&amp;"_"&amp;V6218&amp;"_"&amp;S6218&amp;"_"&amp;T6218&amp;"_"&amp;U6218</f>
        <v>DL2021003_Sortmundet kutling_Valid_Absent_Ct&gt;41</v>
      </c>
    </row>
    <row r="6219" spans="1:24" x14ac:dyDescent="0.25">
      <c r="A6219" t="s">
        <v>406</v>
      </c>
      <c r="B6219" t="s">
        <v>693</v>
      </c>
      <c r="C6219" t="s">
        <v>16</v>
      </c>
      <c r="D6219" s="6">
        <v>0.1</v>
      </c>
      <c r="E6219" s="6" t="s">
        <v>17</v>
      </c>
      <c r="F6219" t="s">
        <v>1547</v>
      </c>
      <c r="G6219" t="str">
        <f t="shared" si="12483"/>
        <v>DL2021003</v>
      </c>
      <c r="H6219" t="str">
        <f t="shared" si="12426"/>
        <v>23</v>
      </c>
      <c r="I6219" t="str">
        <f t="shared" si="12427"/>
        <v>SortmundetKutling_23_20211209_DL2021003_FrederiksbergVUCogSTX</v>
      </c>
      <c r="J6219" t="str">
        <f t="shared" si="12428"/>
        <v>SortmundetKutling</v>
      </c>
      <c r="K6219" t="str">
        <f t="shared" si="12429"/>
        <v>NegK</v>
      </c>
      <c r="L6219" t="str">
        <f t="shared" si="12430"/>
        <v>No Ct</v>
      </c>
      <c r="M6219" t="str">
        <f t="shared" si="12431"/>
        <v/>
      </c>
      <c r="N6219" t="str">
        <f t="shared" si="12432"/>
        <v/>
      </c>
      <c r="O6219" t="str">
        <f t="shared" si="12433"/>
        <v/>
      </c>
    </row>
    <row r="6220" spans="1:24" x14ac:dyDescent="0.25">
      <c r="A6220" t="s">
        <v>408</v>
      </c>
      <c r="B6220" t="s">
        <v>694</v>
      </c>
      <c r="C6220" t="s">
        <v>20</v>
      </c>
      <c r="D6220" s="6">
        <v>0.1</v>
      </c>
      <c r="E6220" s="6" t="s">
        <v>17</v>
      </c>
      <c r="F6220" t="s">
        <v>1547</v>
      </c>
      <c r="G6220" t="str">
        <f t="shared" si="12483"/>
        <v>DL2021003</v>
      </c>
      <c r="H6220" t="str">
        <f t="shared" si="12426"/>
        <v>23</v>
      </c>
      <c r="I6220" t="str">
        <f t="shared" si="12427"/>
        <v>SortmundetKutling_23_20211209_DL2021003_FrederiksbergVUCogSTX</v>
      </c>
      <c r="J6220" t="str">
        <f t="shared" si="12428"/>
        <v>SortmundetKutling</v>
      </c>
      <c r="K6220" t="str">
        <f t="shared" si="12429"/>
        <v>eDNA</v>
      </c>
      <c r="L6220" t="str">
        <f t="shared" si="12430"/>
        <v>No Ct</v>
      </c>
      <c r="M6220" t="str">
        <f t="shared" si="12431"/>
        <v/>
      </c>
      <c r="N6220" t="str">
        <f t="shared" si="12432"/>
        <v/>
      </c>
      <c r="O6220" t="str">
        <f t="shared" si="12433"/>
        <v/>
      </c>
    </row>
    <row r="6221" spans="1:24" x14ac:dyDescent="0.25">
      <c r="A6221" t="s">
        <v>410</v>
      </c>
      <c r="B6221" t="s">
        <v>694</v>
      </c>
      <c r="C6221" t="s">
        <v>20</v>
      </c>
      <c r="D6221" s="6">
        <v>0.1</v>
      </c>
      <c r="E6221" s="6" t="s">
        <v>17</v>
      </c>
      <c r="F6221" t="s">
        <v>1547</v>
      </c>
      <c r="G6221" t="str">
        <f t="shared" si="12483"/>
        <v>DL2021003</v>
      </c>
      <c r="H6221" t="str">
        <f t="shared" si="12426"/>
        <v>23</v>
      </c>
      <c r="I6221" t="str">
        <f t="shared" si="12427"/>
        <v>SortmundetKutling_23_20211209_DL2021003_FrederiksbergVUCogSTX</v>
      </c>
      <c r="J6221" t="str">
        <f t="shared" si="12428"/>
        <v>SortmundetKutling</v>
      </c>
      <c r="K6221" t="str">
        <f t="shared" si="12429"/>
        <v>eDNA</v>
      </c>
      <c r="L6221" t="str">
        <f t="shared" si="12430"/>
        <v>No Ct</v>
      </c>
      <c r="M6221" t="str">
        <f t="shared" si="12431"/>
        <v/>
      </c>
      <c r="N6221" t="str">
        <f t="shared" si="12432"/>
        <v/>
      </c>
      <c r="O6221" t="str">
        <f t="shared" si="12433"/>
        <v/>
      </c>
    </row>
    <row r="6222" spans="1:24" x14ac:dyDescent="0.25">
      <c r="A6222" t="s">
        <v>411</v>
      </c>
      <c r="B6222" t="s">
        <v>695</v>
      </c>
      <c r="C6222" t="s">
        <v>13</v>
      </c>
      <c r="D6222" s="6">
        <v>0.1</v>
      </c>
      <c r="E6222" s="6" t="s">
        <v>17</v>
      </c>
      <c r="F6222" t="s">
        <v>1547</v>
      </c>
      <c r="G6222" t="str">
        <f t="shared" si="12483"/>
        <v>DL2021003</v>
      </c>
      <c r="H6222" t="str">
        <f t="shared" si="12426"/>
        <v>24</v>
      </c>
      <c r="I6222" t="str">
        <f t="shared" si="12427"/>
        <v>SortmundetKutling_24_20211209_DL2021003_FrederiksbergVUCogSTX</v>
      </c>
      <c r="J6222" t="str">
        <f t="shared" si="12428"/>
        <v>SortmundetKutling</v>
      </c>
      <c r="K6222" t="str">
        <f t="shared" si="12429"/>
        <v>PosK</v>
      </c>
      <c r="L6222" t="str">
        <f t="shared" si="12430"/>
        <v>No Ct</v>
      </c>
      <c r="M6222">
        <f t="shared" si="12431"/>
        <v>0</v>
      </c>
      <c r="N6222">
        <f t="shared" si="12432"/>
        <v>0</v>
      </c>
      <c r="O6222">
        <f t="shared" si="12433"/>
        <v>25.91</v>
      </c>
      <c r="Q6222">
        <f t="shared" ref="Q6222" si="12533">IF(L6224="No Ct",0,L6224)</f>
        <v>25.91</v>
      </c>
      <c r="R6222">
        <f t="shared" ref="R6222" si="12534">IF(L6225="No Ct",0,L6225)</f>
        <v>0</v>
      </c>
      <c r="S6222" t="str">
        <f t="shared" ref="S6222" si="12535">IF(AND(M6222&gt;0,N6222=0),"Valid","Invalid")</f>
        <v>Invalid</v>
      </c>
      <c r="T6222" t="str">
        <f t="shared" ref="T6222" si="12536">IF(OR(Q6222&gt;1,R6222&gt;1),"Present","Absent")</f>
        <v>Present</v>
      </c>
      <c r="U6222" t="str">
        <f t="shared" ref="U6222" si="12537">IF(OR(AND(Q6222&gt;1,Q6222&lt;41),AND(R6222&gt;1,R6222&lt;41)),"Ct&lt;41","Ct&gt;41")</f>
        <v>Ct&lt;41</v>
      </c>
      <c r="V6222" t="str">
        <f>VLOOKUP(J6222,Datasæt_Analysesystemer!$C$2:$D$68,2,FALSE)</f>
        <v>Sortmundet kutling</v>
      </c>
      <c r="W6222" t="str">
        <f t="shared" ref="W6222" si="12538">MID(F6222,10,9)</f>
        <v>DL2021003</v>
      </c>
      <c r="X6222" t="str">
        <f t="shared" ref="X6222" si="12539">W6222&amp;"_"&amp;V6222&amp;"_"&amp;S6222&amp;"_"&amp;T6222&amp;"_"&amp;U6222</f>
        <v>DL2021003_Sortmundet kutling_Invalid_Present_Ct&lt;41</v>
      </c>
    </row>
    <row r="6223" spans="1:24" x14ac:dyDescent="0.25">
      <c r="A6223" t="s">
        <v>413</v>
      </c>
      <c r="B6223" t="s">
        <v>696</v>
      </c>
      <c r="C6223" t="s">
        <v>16</v>
      </c>
      <c r="D6223" s="6">
        <v>0.1</v>
      </c>
      <c r="E6223" s="6" t="s">
        <v>17</v>
      </c>
      <c r="F6223" t="s">
        <v>1547</v>
      </c>
      <c r="G6223" t="str">
        <f t="shared" si="12483"/>
        <v>DL2021003</v>
      </c>
      <c r="H6223" t="str">
        <f t="shared" si="12426"/>
        <v>24</v>
      </c>
      <c r="I6223" t="str">
        <f t="shared" si="12427"/>
        <v>SortmundetKutling_24_20211209_DL2021003_FrederiksbergVUCogSTX</v>
      </c>
      <c r="J6223" t="str">
        <f t="shared" si="12428"/>
        <v>SortmundetKutling</v>
      </c>
      <c r="K6223" t="str">
        <f t="shared" si="12429"/>
        <v>NegK</v>
      </c>
      <c r="L6223" t="str">
        <f t="shared" si="12430"/>
        <v>No Ct</v>
      </c>
      <c r="M6223" t="str">
        <f t="shared" si="12431"/>
        <v/>
      </c>
      <c r="N6223" t="str">
        <f t="shared" si="12432"/>
        <v/>
      </c>
      <c r="O6223" t="str">
        <f t="shared" si="12433"/>
        <v/>
      </c>
    </row>
    <row r="6224" spans="1:24" x14ac:dyDescent="0.25">
      <c r="A6224" t="s">
        <v>415</v>
      </c>
      <c r="B6224" t="s">
        <v>697</v>
      </c>
      <c r="C6224" t="s">
        <v>20</v>
      </c>
      <c r="D6224" s="6">
        <v>0.1</v>
      </c>
      <c r="E6224" s="6">
        <v>25.91</v>
      </c>
      <c r="F6224" t="s">
        <v>1547</v>
      </c>
      <c r="G6224" t="str">
        <f t="shared" si="12483"/>
        <v>DL2021003</v>
      </c>
      <c r="H6224" t="str">
        <f t="shared" si="12426"/>
        <v>24</v>
      </c>
      <c r="I6224" t="str">
        <f t="shared" si="12427"/>
        <v>SortmundetKutling_24_20211209_DL2021003_FrederiksbergVUCogSTX</v>
      </c>
      <c r="J6224" t="str">
        <f t="shared" si="12428"/>
        <v>SortmundetKutling</v>
      </c>
      <c r="K6224" t="str">
        <f t="shared" si="12429"/>
        <v>eDNA</v>
      </c>
      <c r="L6224">
        <f t="shared" si="12430"/>
        <v>25.91</v>
      </c>
      <c r="M6224" t="str">
        <f t="shared" si="12431"/>
        <v/>
      </c>
      <c r="N6224" t="str">
        <f t="shared" si="12432"/>
        <v/>
      </c>
      <c r="O6224" t="str">
        <f t="shared" si="12433"/>
        <v/>
      </c>
    </row>
    <row r="6225" spans="1:24" x14ac:dyDescent="0.25">
      <c r="A6225" t="s">
        <v>417</v>
      </c>
      <c r="B6225" t="s">
        <v>697</v>
      </c>
      <c r="C6225" t="s">
        <v>20</v>
      </c>
      <c r="D6225" s="6">
        <v>0.1</v>
      </c>
      <c r="E6225" s="6" t="s">
        <v>17</v>
      </c>
      <c r="F6225" t="s">
        <v>1547</v>
      </c>
      <c r="G6225" t="str">
        <f t="shared" si="12483"/>
        <v>DL2021003</v>
      </c>
      <c r="H6225" t="str">
        <f t="shared" si="12426"/>
        <v>24</v>
      </c>
      <c r="I6225" t="str">
        <f t="shared" si="12427"/>
        <v>SortmundetKutling_24_20211209_DL2021003_FrederiksbergVUCogSTX</v>
      </c>
      <c r="J6225" t="str">
        <f t="shared" si="12428"/>
        <v>SortmundetKutling</v>
      </c>
      <c r="K6225" t="str">
        <f t="shared" si="12429"/>
        <v>eDNA</v>
      </c>
      <c r="L6225" t="str">
        <f t="shared" si="12430"/>
        <v>No Ct</v>
      </c>
      <c r="M6225" t="str">
        <f t="shared" si="12431"/>
        <v/>
      </c>
      <c r="N6225" t="str">
        <f t="shared" si="12432"/>
        <v/>
      </c>
      <c r="O6225" t="str">
        <f t="shared" si="12433"/>
        <v/>
      </c>
    </row>
    <row r="6226" spans="1:24" x14ac:dyDescent="0.25">
      <c r="A6226" t="s">
        <v>11</v>
      </c>
      <c r="B6226" t="s">
        <v>196</v>
      </c>
      <c r="C6226" t="s">
        <v>13</v>
      </c>
      <c r="D6226" s="6">
        <v>0.1</v>
      </c>
      <c r="E6226" s="6">
        <v>22.39</v>
      </c>
      <c r="F6226" t="s">
        <v>1548</v>
      </c>
      <c r="G6226" t="str">
        <f t="shared" si="12483"/>
        <v>DL2021047</v>
      </c>
      <c r="H6226" t="str">
        <f t="shared" si="12426"/>
        <v>01</v>
      </c>
      <c r="I6226" t="str">
        <f t="shared" si="12427"/>
        <v>Skrubbe_01_20220202_DL2021047_RoedovreGym</v>
      </c>
      <c r="J6226" t="str">
        <f t="shared" si="12428"/>
        <v>Skrubbe</v>
      </c>
      <c r="K6226" t="str">
        <f t="shared" si="12429"/>
        <v>PosK</v>
      </c>
      <c r="L6226">
        <f t="shared" si="12430"/>
        <v>22.39</v>
      </c>
      <c r="M6226">
        <f t="shared" si="12431"/>
        <v>22.39</v>
      </c>
      <c r="N6226">
        <f t="shared" si="12432"/>
        <v>34.06</v>
      </c>
      <c r="O6226">
        <f t="shared" si="12433"/>
        <v>42.3</v>
      </c>
      <c r="Q6226">
        <f t="shared" ref="Q6226" si="12540">IF(L6228="No Ct",0,L6228)</f>
        <v>42.3</v>
      </c>
      <c r="R6226">
        <f t="shared" ref="R6226" si="12541">IF(L6229="No Ct",0,L6229)</f>
        <v>0</v>
      </c>
      <c r="S6226" t="str">
        <f t="shared" ref="S6226" si="12542">IF(AND(M6226&gt;0,N6226=0),"Valid","Invalid")</f>
        <v>Invalid</v>
      </c>
      <c r="T6226" t="str">
        <f t="shared" ref="T6226" si="12543">IF(OR(Q6226&gt;1,R6226&gt;1),"Present","Absent")</f>
        <v>Present</v>
      </c>
      <c r="U6226" t="str">
        <f t="shared" ref="U6226" si="12544">IF(OR(AND(Q6226&gt;1,Q6226&lt;41),AND(R6226&gt;1,R6226&lt;41)),"Ct&lt;41","Ct&gt;41")</f>
        <v>Ct&gt;41</v>
      </c>
      <c r="V6226" t="str">
        <f>VLOOKUP(J6226,Datasæt_Analysesystemer!$C$2:$D$68,2,FALSE)</f>
        <v>Skrubbe</v>
      </c>
      <c r="W6226" t="str">
        <f t="shared" ref="W6226" si="12545">MID(F6226,10,9)</f>
        <v>DL2021047</v>
      </c>
      <c r="X6226" t="str">
        <f t="shared" ref="X6226" si="12546">W6226&amp;"_"&amp;V6226&amp;"_"&amp;S6226&amp;"_"&amp;T6226&amp;"_"&amp;U6226</f>
        <v>DL2021047_Skrubbe_Invalid_Present_Ct&gt;41</v>
      </c>
    </row>
    <row r="6227" spans="1:24" x14ac:dyDescent="0.25">
      <c r="A6227" t="s">
        <v>14</v>
      </c>
      <c r="B6227" t="s">
        <v>197</v>
      </c>
      <c r="C6227" t="s">
        <v>16</v>
      </c>
      <c r="D6227" s="6">
        <v>0.1</v>
      </c>
      <c r="E6227" s="6">
        <v>34.06</v>
      </c>
      <c r="F6227" t="s">
        <v>1548</v>
      </c>
      <c r="G6227" t="str">
        <f t="shared" si="12483"/>
        <v>DL2021047</v>
      </c>
      <c r="H6227" t="str">
        <f t="shared" ref="H6227:H6290" si="12547">LEFT(B6227,2)</f>
        <v>01</v>
      </c>
      <c r="I6227" t="str">
        <f t="shared" ref="I6227:I6290" si="12548">J6227&amp;"_"&amp;H6227&amp;"_"&amp;F6227</f>
        <v>Skrubbe_01_20220202_DL2021047_RoedovreGym</v>
      </c>
      <c r="J6227" t="str">
        <f t="shared" ref="J6227:J6290" si="12549">MID(RIGHT(B6227,LEN(B6227)-3),1,FIND("_",RIGHT(B6227,LEN(B6227)-3))-1)</f>
        <v>Skrubbe</v>
      </c>
      <c r="K6227" t="str">
        <f t="shared" ref="K6227:K6290" si="12550">TRIM(SUBSTITUTE(RIGHT(B6227,FIND(J6227,B6227)+1),"_",""))</f>
        <v>NegK</v>
      </c>
      <c r="L6227">
        <f t="shared" ref="L6227:L6290" si="12551">IFERROR(VALUE(SUBSTITUTE(E6227,".",",")),E6227)</f>
        <v>34.06</v>
      </c>
      <c r="M6227" t="str">
        <f t="shared" ref="M6227:M6290" si="12552">IF(K6227="PosK",SUMIFS(L:L,K:K,"PosK",I:I,I6227),"")</f>
        <v/>
      </c>
      <c r="N6227" t="str">
        <f t="shared" ref="N6227:N6290" si="12553">IF(K6227="PosK",SUMIFS(L:L,K:K,"NegK",I:I,I6227),"")</f>
        <v/>
      </c>
      <c r="O6227" t="str">
        <f t="shared" ref="O6227:O6290" si="12554">IF(K6227="PosK",SUMIFS(L:L,K:K,"eDNA",I:I,I6227),"")</f>
        <v/>
      </c>
    </row>
    <row r="6228" spans="1:24" x14ac:dyDescent="0.25">
      <c r="A6228" t="s">
        <v>18</v>
      </c>
      <c r="B6228" t="s">
        <v>198</v>
      </c>
      <c r="C6228" t="s">
        <v>20</v>
      </c>
      <c r="D6228" s="6">
        <v>0.1</v>
      </c>
      <c r="E6228" s="6">
        <v>42.3</v>
      </c>
      <c r="F6228" t="s">
        <v>1548</v>
      </c>
      <c r="G6228" t="str">
        <f t="shared" si="12483"/>
        <v>DL2021047</v>
      </c>
      <c r="H6228" t="str">
        <f t="shared" si="12547"/>
        <v>01</v>
      </c>
      <c r="I6228" t="str">
        <f t="shared" si="12548"/>
        <v>Skrubbe_01_20220202_DL2021047_RoedovreGym</v>
      </c>
      <c r="J6228" t="str">
        <f t="shared" si="12549"/>
        <v>Skrubbe</v>
      </c>
      <c r="K6228" t="str">
        <f t="shared" si="12550"/>
        <v>eDNA</v>
      </c>
      <c r="L6228">
        <f t="shared" si="12551"/>
        <v>42.3</v>
      </c>
      <c r="M6228" t="str">
        <f t="shared" si="12552"/>
        <v/>
      </c>
      <c r="N6228" t="str">
        <f t="shared" si="12553"/>
        <v/>
      </c>
      <c r="O6228" t="str">
        <f t="shared" si="12554"/>
        <v/>
      </c>
    </row>
    <row r="6229" spans="1:24" x14ac:dyDescent="0.25">
      <c r="A6229" t="s">
        <v>21</v>
      </c>
      <c r="B6229" t="s">
        <v>198</v>
      </c>
      <c r="C6229" t="s">
        <v>20</v>
      </c>
      <c r="D6229" s="6">
        <v>0.1</v>
      </c>
      <c r="E6229" s="6" t="s">
        <v>17</v>
      </c>
      <c r="F6229" t="s">
        <v>1548</v>
      </c>
      <c r="G6229" t="str">
        <f t="shared" si="12483"/>
        <v>DL2021047</v>
      </c>
      <c r="H6229" t="str">
        <f t="shared" si="12547"/>
        <v>01</v>
      </c>
      <c r="I6229" t="str">
        <f t="shared" si="12548"/>
        <v>Skrubbe_01_20220202_DL2021047_RoedovreGym</v>
      </c>
      <c r="J6229" t="str">
        <f t="shared" si="12549"/>
        <v>Skrubbe</v>
      </c>
      <c r="K6229" t="str">
        <f t="shared" si="12550"/>
        <v>eDNA</v>
      </c>
      <c r="L6229" t="str">
        <f t="shared" si="12551"/>
        <v>No Ct</v>
      </c>
      <c r="M6229" t="str">
        <f t="shared" si="12552"/>
        <v/>
      </c>
      <c r="N6229" t="str">
        <f t="shared" si="12553"/>
        <v/>
      </c>
      <c r="O6229" t="str">
        <f t="shared" si="12554"/>
        <v/>
      </c>
    </row>
    <row r="6230" spans="1:24" x14ac:dyDescent="0.25">
      <c r="A6230" t="s">
        <v>199</v>
      </c>
      <c r="B6230" t="s">
        <v>200</v>
      </c>
      <c r="C6230" t="s">
        <v>13</v>
      </c>
      <c r="D6230" s="6">
        <v>0.1</v>
      </c>
      <c r="E6230" s="6">
        <v>25.55</v>
      </c>
      <c r="F6230" t="s">
        <v>1548</v>
      </c>
      <c r="G6230" t="str">
        <f t="shared" si="12483"/>
        <v>DL2021047</v>
      </c>
      <c r="H6230" t="str">
        <f t="shared" si="12547"/>
        <v>02</v>
      </c>
      <c r="I6230" t="str">
        <f t="shared" si="12548"/>
        <v>Skrubbe_02_20220202_DL2021047_RoedovreGym</v>
      </c>
      <c r="J6230" t="str">
        <f t="shared" si="12549"/>
        <v>Skrubbe</v>
      </c>
      <c r="K6230" t="str">
        <f t="shared" si="12550"/>
        <v>PosK</v>
      </c>
      <c r="L6230">
        <f t="shared" si="12551"/>
        <v>25.55</v>
      </c>
      <c r="M6230">
        <f t="shared" si="12552"/>
        <v>25.55</v>
      </c>
      <c r="N6230">
        <f t="shared" si="12553"/>
        <v>0</v>
      </c>
      <c r="O6230">
        <f t="shared" si="12554"/>
        <v>0</v>
      </c>
      <c r="Q6230">
        <f t="shared" ref="Q6230" si="12555">IF(L6232="No Ct",0,L6232)</f>
        <v>0</v>
      </c>
      <c r="R6230">
        <f t="shared" ref="R6230" si="12556">IF(L6233="No Ct",0,L6233)</f>
        <v>0</v>
      </c>
      <c r="S6230" t="str">
        <f t="shared" ref="S6230" si="12557">IF(AND(M6230&gt;0,N6230=0),"Valid","Invalid")</f>
        <v>Valid</v>
      </c>
      <c r="T6230" t="str">
        <f t="shared" ref="T6230" si="12558">IF(OR(Q6230&gt;1,R6230&gt;1),"Present","Absent")</f>
        <v>Absent</v>
      </c>
      <c r="U6230" t="str">
        <f t="shared" ref="U6230" si="12559">IF(OR(AND(Q6230&gt;1,Q6230&lt;41),AND(R6230&gt;1,R6230&lt;41)),"Ct&lt;41","Ct&gt;41")</f>
        <v>Ct&gt;41</v>
      </c>
      <c r="V6230" t="str">
        <f>VLOOKUP(J6230,Datasæt_Analysesystemer!$C$2:$D$68,2,FALSE)</f>
        <v>Skrubbe</v>
      </c>
      <c r="W6230" t="str">
        <f t="shared" ref="W6230" si="12560">MID(F6230,10,9)</f>
        <v>DL2021047</v>
      </c>
      <c r="X6230" t="str">
        <f t="shared" ref="X6230" si="12561">W6230&amp;"_"&amp;V6230&amp;"_"&amp;S6230&amp;"_"&amp;T6230&amp;"_"&amp;U6230</f>
        <v>DL2021047_Skrubbe_Valid_Absent_Ct&gt;41</v>
      </c>
    </row>
    <row r="6231" spans="1:24" x14ac:dyDescent="0.25">
      <c r="A6231" t="s">
        <v>201</v>
      </c>
      <c r="B6231" t="s">
        <v>202</v>
      </c>
      <c r="C6231" t="s">
        <v>16</v>
      </c>
      <c r="D6231" s="6">
        <v>0.1</v>
      </c>
      <c r="E6231" s="6" t="s">
        <v>17</v>
      </c>
      <c r="F6231" t="s">
        <v>1548</v>
      </c>
      <c r="G6231" t="str">
        <f t="shared" si="12483"/>
        <v>DL2021047</v>
      </c>
      <c r="H6231" t="str">
        <f t="shared" si="12547"/>
        <v>02</v>
      </c>
      <c r="I6231" t="str">
        <f t="shared" si="12548"/>
        <v>Skrubbe_02_20220202_DL2021047_RoedovreGym</v>
      </c>
      <c r="J6231" t="str">
        <f t="shared" si="12549"/>
        <v>Skrubbe</v>
      </c>
      <c r="K6231" t="str">
        <f t="shared" si="12550"/>
        <v>NegK</v>
      </c>
      <c r="L6231" t="str">
        <f t="shared" si="12551"/>
        <v>No Ct</v>
      </c>
      <c r="M6231" t="str">
        <f t="shared" si="12552"/>
        <v/>
      </c>
      <c r="N6231" t="str">
        <f t="shared" si="12553"/>
        <v/>
      </c>
      <c r="O6231" t="str">
        <f t="shared" si="12554"/>
        <v/>
      </c>
    </row>
    <row r="6232" spans="1:24" x14ac:dyDescent="0.25">
      <c r="A6232" t="s">
        <v>203</v>
      </c>
      <c r="B6232" t="s">
        <v>204</v>
      </c>
      <c r="C6232" t="s">
        <v>20</v>
      </c>
      <c r="D6232" s="6">
        <v>0.1</v>
      </c>
      <c r="E6232" s="6" t="s">
        <v>17</v>
      </c>
      <c r="F6232" t="s">
        <v>1548</v>
      </c>
      <c r="G6232" t="str">
        <f t="shared" si="12483"/>
        <v>DL2021047</v>
      </c>
      <c r="H6232" t="str">
        <f t="shared" si="12547"/>
        <v>02</v>
      </c>
      <c r="I6232" t="str">
        <f t="shared" si="12548"/>
        <v>Skrubbe_02_20220202_DL2021047_RoedovreGym</v>
      </c>
      <c r="J6232" t="str">
        <f t="shared" si="12549"/>
        <v>Skrubbe</v>
      </c>
      <c r="K6232" t="str">
        <f t="shared" si="12550"/>
        <v>eDNA</v>
      </c>
      <c r="L6232" t="str">
        <f t="shared" si="12551"/>
        <v>No Ct</v>
      </c>
      <c r="M6232" t="str">
        <f t="shared" si="12552"/>
        <v/>
      </c>
      <c r="N6232" t="str">
        <f t="shared" si="12553"/>
        <v/>
      </c>
      <c r="O6232" t="str">
        <f t="shared" si="12554"/>
        <v/>
      </c>
    </row>
    <row r="6233" spans="1:24" x14ac:dyDescent="0.25">
      <c r="A6233" t="s">
        <v>205</v>
      </c>
      <c r="B6233" t="s">
        <v>204</v>
      </c>
      <c r="C6233" t="s">
        <v>20</v>
      </c>
      <c r="D6233" s="6">
        <v>0.1</v>
      </c>
      <c r="E6233" s="6" t="s">
        <v>17</v>
      </c>
      <c r="F6233" t="s">
        <v>1548</v>
      </c>
      <c r="G6233" t="str">
        <f t="shared" si="12483"/>
        <v>DL2021047</v>
      </c>
      <c r="H6233" t="str">
        <f t="shared" si="12547"/>
        <v>02</v>
      </c>
      <c r="I6233" t="str">
        <f t="shared" si="12548"/>
        <v>Skrubbe_02_20220202_DL2021047_RoedovreGym</v>
      </c>
      <c r="J6233" t="str">
        <f t="shared" si="12549"/>
        <v>Skrubbe</v>
      </c>
      <c r="K6233" t="str">
        <f t="shared" si="12550"/>
        <v>eDNA</v>
      </c>
      <c r="L6233" t="str">
        <f t="shared" si="12551"/>
        <v>No Ct</v>
      </c>
      <c r="M6233" t="str">
        <f t="shared" si="12552"/>
        <v/>
      </c>
      <c r="N6233" t="str">
        <f t="shared" si="12553"/>
        <v/>
      </c>
      <c r="O6233" t="str">
        <f t="shared" si="12554"/>
        <v/>
      </c>
    </row>
    <row r="6234" spans="1:24" x14ac:dyDescent="0.25">
      <c r="A6234" t="s">
        <v>206</v>
      </c>
      <c r="B6234" t="s">
        <v>207</v>
      </c>
      <c r="C6234" t="s">
        <v>13</v>
      </c>
      <c r="D6234" s="6">
        <v>0.1</v>
      </c>
      <c r="E6234" s="6">
        <v>27.39</v>
      </c>
      <c r="F6234" t="s">
        <v>1548</v>
      </c>
      <c r="G6234" t="str">
        <f t="shared" si="12483"/>
        <v>DL2021047</v>
      </c>
      <c r="H6234" t="str">
        <f t="shared" si="12547"/>
        <v>03</v>
      </c>
      <c r="I6234" t="str">
        <f t="shared" si="12548"/>
        <v>Torsk_03_20220202_DL2021047_RoedovreGym</v>
      </c>
      <c r="J6234" t="str">
        <f t="shared" si="12549"/>
        <v>Torsk</v>
      </c>
      <c r="K6234" t="str">
        <f t="shared" si="12550"/>
        <v>PosK</v>
      </c>
      <c r="L6234">
        <f t="shared" si="12551"/>
        <v>27.39</v>
      </c>
      <c r="M6234">
        <f t="shared" si="12552"/>
        <v>27.39</v>
      </c>
      <c r="N6234">
        <f t="shared" si="12553"/>
        <v>0</v>
      </c>
      <c r="O6234">
        <f t="shared" si="12554"/>
        <v>0</v>
      </c>
      <c r="Q6234">
        <f t="shared" ref="Q6234" si="12562">IF(L6236="No Ct",0,L6236)</f>
        <v>0</v>
      </c>
      <c r="R6234">
        <f t="shared" ref="R6234" si="12563">IF(L6237="No Ct",0,L6237)</f>
        <v>0</v>
      </c>
      <c r="S6234" t="str">
        <f t="shared" ref="S6234" si="12564">IF(AND(M6234&gt;0,N6234=0),"Valid","Invalid")</f>
        <v>Valid</v>
      </c>
      <c r="T6234" t="str">
        <f t="shared" ref="T6234" si="12565">IF(OR(Q6234&gt;1,R6234&gt;1),"Present","Absent")</f>
        <v>Absent</v>
      </c>
      <c r="U6234" t="str">
        <f t="shared" ref="U6234" si="12566">IF(OR(AND(Q6234&gt;1,Q6234&lt;41),AND(R6234&gt;1,R6234&lt;41)),"Ct&lt;41","Ct&gt;41")</f>
        <v>Ct&gt;41</v>
      </c>
      <c r="V6234" t="str">
        <f>VLOOKUP(J6234,Datasæt_Analysesystemer!$C$2:$D$68,2,FALSE)</f>
        <v>Torsk</v>
      </c>
      <c r="W6234" t="str">
        <f t="shared" ref="W6234" si="12567">MID(F6234,10,9)</f>
        <v>DL2021047</v>
      </c>
      <c r="X6234" t="str">
        <f t="shared" ref="X6234" si="12568">W6234&amp;"_"&amp;V6234&amp;"_"&amp;S6234&amp;"_"&amp;T6234&amp;"_"&amp;U6234</f>
        <v>DL2021047_Torsk_Valid_Absent_Ct&gt;41</v>
      </c>
    </row>
    <row r="6235" spans="1:24" x14ac:dyDescent="0.25">
      <c r="A6235" t="s">
        <v>208</v>
      </c>
      <c r="B6235" t="s">
        <v>209</v>
      </c>
      <c r="C6235" t="s">
        <v>16</v>
      </c>
      <c r="D6235" s="6">
        <v>0.1</v>
      </c>
      <c r="E6235" s="6" t="s">
        <v>17</v>
      </c>
      <c r="F6235" t="s">
        <v>1548</v>
      </c>
      <c r="G6235" t="str">
        <f t="shared" si="12483"/>
        <v>DL2021047</v>
      </c>
      <c r="H6235" t="str">
        <f t="shared" si="12547"/>
        <v>03</v>
      </c>
      <c r="I6235" t="str">
        <f t="shared" si="12548"/>
        <v>Torsk_03_20220202_DL2021047_RoedovreGym</v>
      </c>
      <c r="J6235" t="str">
        <f t="shared" si="12549"/>
        <v>Torsk</v>
      </c>
      <c r="K6235" t="str">
        <f t="shared" si="12550"/>
        <v>NegK</v>
      </c>
      <c r="L6235" t="str">
        <f t="shared" si="12551"/>
        <v>No Ct</v>
      </c>
      <c r="M6235" t="str">
        <f t="shared" si="12552"/>
        <v/>
      </c>
      <c r="N6235" t="str">
        <f t="shared" si="12553"/>
        <v/>
      </c>
      <c r="O6235" t="str">
        <f t="shared" si="12554"/>
        <v/>
      </c>
    </row>
    <row r="6236" spans="1:24" x14ac:dyDescent="0.25">
      <c r="A6236" t="s">
        <v>210</v>
      </c>
      <c r="B6236" t="s">
        <v>211</v>
      </c>
      <c r="C6236" t="s">
        <v>20</v>
      </c>
      <c r="D6236" s="6">
        <v>0.1</v>
      </c>
      <c r="E6236" s="6" t="s">
        <v>17</v>
      </c>
      <c r="F6236" t="s">
        <v>1548</v>
      </c>
      <c r="G6236" t="str">
        <f t="shared" si="12483"/>
        <v>DL2021047</v>
      </c>
      <c r="H6236" t="str">
        <f t="shared" si="12547"/>
        <v>03</v>
      </c>
      <c r="I6236" t="str">
        <f t="shared" si="12548"/>
        <v>Torsk_03_20220202_DL2021047_RoedovreGym</v>
      </c>
      <c r="J6236" t="str">
        <f t="shared" si="12549"/>
        <v>Torsk</v>
      </c>
      <c r="K6236" t="str">
        <f t="shared" si="12550"/>
        <v>eDNA</v>
      </c>
      <c r="L6236" t="str">
        <f t="shared" si="12551"/>
        <v>No Ct</v>
      </c>
      <c r="M6236" t="str">
        <f t="shared" si="12552"/>
        <v/>
      </c>
      <c r="N6236" t="str">
        <f t="shared" si="12553"/>
        <v/>
      </c>
      <c r="O6236" t="str">
        <f t="shared" si="12554"/>
        <v/>
      </c>
    </row>
    <row r="6237" spans="1:24" x14ac:dyDescent="0.25">
      <c r="A6237" t="s">
        <v>212</v>
      </c>
      <c r="B6237" t="s">
        <v>211</v>
      </c>
      <c r="C6237" t="s">
        <v>20</v>
      </c>
      <c r="D6237" s="6">
        <v>0.1</v>
      </c>
      <c r="E6237" s="6" t="s">
        <v>17</v>
      </c>
      <c r="F6237" t="s">
        <v>1548</v>
      </c>
      <c r="G6237" t="str">
        <f t="shared" si="12483"/>
        <v>DL2021047</v>
      </c>
      <c r="H6237" t="str">
        <f t="shared" si="12547"/>
        <v>03</v>
      </c>
      <c r="I6237" t="str">
        <f t="shared" si="12548"/>
        <v>Torsk_03_20220202_DL2021047_RoedovreGym</v>
      </c>
      <c r="J6237" t="str">
        <f t="shared" si="12549"/>
        <v>Torsk</v>
      </c>
      <c r="K6237" t="str">
        <f t="shared" si="12550"/>
        <v>eDNA</v>
      </c>
      <c r="L6237" t="str">
        <f t="shared" si="12551"/>
        <v>No Ct</v>
      </c>
      <c r="M6237" t="str">
        <f t="shared" si="12552"/>
        <v/>
      </c>
      <c r="N6237" t="str">
        <f t="shared" si="12553"/>
        <v/>
      </c>
      <c r="O6237" t="str">
        <f t="shared" si="12554"/>
        <v/>
      </c>
    </row>
    <row r="6238" spans="1:24" x14ac:dyDescent="0.25">
      <c r="A6238" t="s">
        <v>213</v>
      </c>
      <c r="B6238" t="s">
        <v>214</v>
      </c>
      <c r="C6238" t="s">
        <v>13</v>
      </c>
      <c r="D6238" s="6">
        <v>0.1</v>
      </c>
      <c r="E6238" s="6">
        <v>29.32</v>
      </c>
      <c r="F6238" t="s">
        <v>1548</v>
      </c>
      <c r="G6238" t="str">
        <f t="shared" si="12483"/>
        <v>DL2021047</v>
      </c>
      <c r="H6238" t="str">
        <f t="shared" si="12547"/>
        <v>04</v>
      </c>
      <c r="I6238" t="str">
        <f t="shared" si="12548"/>
        <v>Torsk_04_20220202_DL2021047_RoedovreGym</v>
      </c>
      <c r="J6238" t="str">
        <f t="shared" si="12549"/>
        <v>Torsk</v>
      </c>
      <c r="K6238" t="str">
        <f t="shared" si="12550"/>
        <v>PosK</v>
      </c>
      <c r="L6238">
        <f t="shared" si="12551"/>
        <v>29.32</v>
      </c>
      <c r="M6238">
        <f t="shared" si="12552"/>
        <v>29.32</v>
      </c>
      <c r="N6238">
        <f t="shared" si="12553"/>
        <v>0</v>
      </c>
      <c r="O6238">
        <f t="shared" si="12554"/>
        <v>0</v>
      </c>
      <c r="Q6238">
        <f t="shared" ref="Q6238" si="12569">IF(L6240="No Ct",0,L6240)</f>
        <v>0</v>
      </c>
      <c r="R6238">
        <f t="shared" ref="R6238" si="12570">IF(L6241="No Ct",0,L6241)</f>
        <v>0</v>
      </c>
      <c r="S6238" t="str">
        <f t="shared" ref="S6238" si="12571">IF(AND(M6238&gt;0,N6238=0),"Valid","Invalid")</f>
        <v>Valid</v>
      </c>
      <c r="T6238" t="str">
        <f t="shared" ref="T6238" si="12572">IF(OR(Q6238&gt;1,R6238&gt;1),"Present","Absent")</f>
        <v>Absent</v>
      </c>
      <c r="U6238" t="str">
        <f t="shared" ref="U6238" si="12573">IF(OR(AND(Q6238&gt;1,Q6238&lt;41),AND(R6238&gt;1,R6238&lt;41)),"Ct&lt;41","Ct&gt;41")</f>
        <v>Ct&gt;41</v>
      </c>
      <c r="V6238" t="str">
        <f>VLOOKUP(J6238,Datasæt_Analysesystemer!$C$2:$D$68,2,FALSE)</f>
        <v>Torsk</v>
      </c>
      <c r="W6238" t="str">
        <f t="shared" ref="W6238" si="12574">MID(F6238,10,9)</f>
        <v>DL2021047</v>
      </c>
      <c r="X6238" t="str">
        <f t="shared" ref="X6238" si="12575">W6238&amp;"_"&amp;V6238&amp;"_"&amp;S6238&amp;"_"&amp;T6238&amp;"_"&amp;U6238</f>
        <v>DL2021047_Torsk_Valid_Absent_Ct&gt;41</v>
      </c>
    </row>
    <row r="6239" spans="1:24" x14ac:dyDescent="0.25">
      <c r="A6239" t="s">
        <v>215</v>
      </c>
      <c r="B6239" t="s">
        <v>216</v>
      </c>
      <c r="C6239" t="s">
        <v>16</v>
      </c>
      <c r="D6239" s="6">
        <v>0.1</v>
      </c>
      <c r="E6239" s="6" t="s">
        <v>17</v>
      </c>
      <c r="F6239" t="s">
        <v>1548</v>
      </c>
      <c r="G6239" t="str">
        <f t="shared" si="12483"/>
        <v>DL2021047</v>
      </c>
      <c r="H6239" t="str">
        <f t="shared" si="12547"/>
        <v>04</v>
      </c>
      <c r="I6239" t="str">
        <f t="shared" si="12548"/>
        <v>Torsk_04_20220202_DL2021047_RoedovreGym</v>
      </c>
      <c r="J6239" t="str">
        <f t="shared" si="12549"/>
        <v>Torsk</v>
      </c>
      <c r="K6239" t="str">
        <f t="shared" si="12550"/>
        <v>NegK</v>
      </c>
      <c r="L6239" t="str">
        <f t="shared" si="12551"/>
        <v>No Ct</v>
      </c>
      <c r="M6239" t="str">
        <f t="shared" si="12552"/>
        <v/>
      </c>
      <c r="N6239" t="str">
        <f t="shared" si="12553"/>
        <v/>
      </c>
      <c r="O6239" t="str">
        <f t="shared" si="12554"/>
        <v/>
      </c>
    </row>
    <row r="6240" spans="1:24" x14ac:dyDescent="0.25">
      <c r="A6240" t="s">
        <v>217</v>
      </c>
      <c r="B6240" t="s">
        <v>218</v>
      </c>
      <c r="C6240" t="s">
        <v>20</v>
      </c>
      <c r="D6240" s="6">
        <v>0.1</v>
      </c>
      <c r="E6240" s="6" t="s">
        <v>17</v>
      </c>
      <c r="F6240" t="s">
        <v>1548</v>
      </c>
      <c r="G6240" t="str">
        <f t="shared" si="12483"/>
        <v>DL2021047</v>
      </c>
      <c r="H6240" t="str">
        <f t="shared" si="12547"/>
        <v>04</v>
      </c>
      <c r="I6240" t="str">
        <f t="shared" si="12548"/>
        <v>Torsk_04_20220202_DL2021047_RoedovreGym</v>
      </c>
      <c r="J6240" t="str">
        <f t="shared" si="12549"/>
        <v>Torsk</v>
      </c>
      <c r="K6240" t="str">
        <f t="shared" si="12550"/>
        <v>eDNA</v>
      </c>
      <c r="L6240" t="str">
        <f t="shared" si="12551"/>
        <v>No Ct</v>
      </c>
      <c r="M6240" t="str">
        <f t="shared" si="12552"/>
        <v/>
      </c>
      <c r="N6240" t="str">
        <f t="shared" si="12553"/>
        <v/>
      </c>
      <c r="O6240" t="str">
        <f t="shared" si="12554"/>
        <v/>
      </c>
    </row>
    <row r="6241" spans="1:24" x14ac:dyDescent="0.25">
      <c r="A6241" t="s">
        <v>219</v>
      </c>
      <c r="B6241" t="s">
        <v>218</v>
      </c>
      <c r="C6241" t="s">
        <v>20</v>
      </c>
      <c r="D6241" s="6">
        <v>0.1</v>
      </c>
      <c r="E6241" s="6" t="s">
        <v>17</v>
      </c>
      <c r="F6241" t="s">
        <v>1548</v>
      </c>
      <c r="G6241" t="str">
        <f t="shared" si="12483"/>
        <v>DL2021047</v>
      </c>
      <c r="H6241" t="str">
        <f t="shared" si="12547"/>
        <v>04</v>
      </c>
      <c r="I6241" t="str">
        <f t="shared" si="12548"/>
        <v>Torsk_04_20220202_DL2021047_RoedovreGym</v>
      </c>
      <c r="J6241" t="str">
        <f t="shared" si="12549"/>
        <v>Torsk</v>
      </c>
      <c r="K6241" t="str">
        <f t="shared" si="12550"/>
        <v>eDNA</v>
      </c>
      <c r="L6241" t="str">
        <f t="shared" si="12551"/>
        <v>No Ct</v>
      </c>
      <c r="M6241" t="str">
        <f t="shared" si="12552"/>
        <v/>
      </c>
      <c r="N6241" t="str">
        <f t="shared" si="12553"/>
        <v/>
      </c>
      <c r="O6241" t="str">
        <f t="shared" si="12554"/>
        <v/>
      </c>
    </row>
    <row r="6242" spans="1:24" x14ac:dyDescent="0.25">
      <c r="A6242" t="s">
        <v>220</v>
      </c>
      <c r="B6242" t="s">
        <v>221</v>
      </c>
      <c r="C6242" t="s">
        <v>13</v>
      </c>
      <c r="D6242" s="6">
        <v>0.1</v>
      </c>
      <c r="E6242" s="6">
        <v>29.85</v>
      </c>
      <c r="F6242" t="s">
        <v>1548</v>
      </c>
      <c r="G6242" t="str">
        <f t="shared" si="12483"/>
        <v>DL2021047</v>
      </c>
      <c r="H6242" t="str">
        <f t="shared" si="12547"/>
        <v>05</v>
      </c>
      <c r="I6242" t="str">
        <f t="shared" si="12548"/>
        <v>Sandmusling_05_20220202_DL2021047_RoedovreGym</v>
      </c>
      <c r="J6242" t="str">
        <f t="shared" si="12549"/>
        <v>Sandmusling</v>
      </c>
      <c r="K6242" t="str">
        <f t="shared" si="12550"/>
        <v>PosK</v>
      </c>
      <c r="L6242">
        <f t="shared" si="12551"/>
        <v>29.85</v>
      </c>
      <c r="M6242">
        <f t="shared" si="12552"/>
        <v>29.85</v>
      </c>
      <c r="N6242">
        <f t="shared" si="12553"/>
        <v>0</v>
      </c>
      <c r="O6242">
        <f t="shared" si="12554"/>
        <v>37.869999999999997</v>
      </c>
      <c r="Q6242">
        <f t="shared" ref="Q6242" si="12576">IF(L6244="No Ct",0,L6244)</f>
        <v>37.869999999999997</v>
      </c>
      <c r="R6242">
        <f t="shared" ref="R6242" si="12577">IF(L6245="No Ct",0,L6245)</f>
        <v>0</v>
      </c>
      <c r="S6242" t="str">
        <f t="shared" ref="S6242" si="12578">IF(AND(M6242&gt;0,N6242=0),"Valid","Invalid")</f>
        <v>Valid</v>
      </c>
      <c r="T6242" t="str">
        <f t="shared" ref="T6242" si="12579">IF(OR(Q6242&gt;1,R6242&gt;1),"Present","Absent")</f>
        <v>Present</v>
      </c>
      <c r="U6242" t="str">
        <f t="shared" ref="U6242" si="12580">IF(OR(AND(Q6242&gt;1,Q6242&lt;41),AND(R6242&gt;1,R6242&lt;41)),"Ct&lt;41","Ct&gt;41")</f>
        <v>Ct&lt;41</v>
      </c>
      <c r="V6242" t="str">
        <f>VLOOKUP(J6242,Datasæt_Analysesystemer!$C$2:$D$68,2,FALSE)</f>
        <v>Sandmusling</v>
      </c>
      <c r="W6242" t="str">
        <f t="shared" ref="W6242" si="12581">MID(F6242,10,9)</f>
        <v>DL2021047</v>
      </c>
      <c r="X6242" t="str">
        <f t="shared" ref="X6242" si="12582">W6242&amp;"_"&amp;V6242&amp;"_"&amp;S6242&amp;"_"&amp;T6242&amp;"_"&amp;U6242</f>
        <v>DL2021047_Sandmusling_Valid_Present_Ct&lt;41</v>
      </c>
    </row>
    <row r="6243" spans="1:24" x14ac:dyDescent="0.25">
      <c r="A6243" t="s">
        <v>222</v>
      </c>
      <c r="B6243" t="s">
        <v>223</v>
      </c>
      <c r="C6243" t="s">
        <v>16</v>
      </c>
      <c r="D6243" s="6">
        <v>0.1</v>
      </c>
      <c r="E6243" s="6" t="s">
        <v>17</v>
      </c>
      <c r="F6243" t="s">
        <v>1548</v>
      </c>
      <c r="G6243" t="str">
        <f t="shared" si="12483"/>
        <v>DL2021047</v>
      </c>
      <c r="H6243" t="str">
        <f t="shared" si="12547"/>
        <v>05</v>
      </c>
      <c r="I6243" t="str">
        <f t="shared" si="12548"/>
        <v>Sandmusling_05_20220202_DL2021047_RoedovreGym</v>
      </c>
      <c r="J6243" t="str">
        <f t="shared" si="12549"/>
        <v>Sandmusling</v>
      </c>
      <c r="K6243" t="str">
        <f t="shared" si="12550"/>
        <v>NegK</v>
      </c>
      <c r="L6243" t="str">
        <f t="shared" si="12551"/>
        <v>No Ct</v>
      </c>
      <c r="M6243" t="str">
        <f t="shared" si="12552"/>
        <v/>
      </c>
      <c r="N6243" t="str">
        <f t="shared" si="12553"/>
        <v/>
      </c>
      <c r="O6243" t="str">
        <f t="shared" si="12554"/>
        <v/>
      </c>
    </row>
    <row r="6244" spans="1:24" x14ac:dyDescent="0.25">
      <c r="A6244" t="s">
        <v>224</v>
      </c>
      <c r="B6244" t="s">
        <v>225</v>
      </c>
      <c r="C6244" t="s">
        <v>20</v>
      </c>
      <c r="D6244" s="6">
        <v>0.1</v>
      </c>
      <c r="E6244" s="6">
        <v>37.869999999999997</v>
      </c>
      <c r="F6244" t="s">
        <v>1548</v>
      </c>
      <c r="G6244" t="str">
        <f t="shared" si="12483"/>
        <v>DL2021047</v>
      </c>
      <c r="H6244" t="str">
        <f t="shared" si="12547"/>
        <v>05</v>
      </c>
      <c r="I6244" t="str">
        <f t="shared" si="12548"/>
        <v>Sandmusling_05_20220202_DL2021047_RoedovreGym</v>
      </c>
      <c r="J6244" t="str">
        <f t="shared" si="12549"/>
        <v>Sandmusling</v>
      </c>
      <c r="K6244" t="str">
        <f t="shared" si="12550"/>
        <v>eDNA</v>
      </c>
      <c r="L6244">
        <f t="shared" si="12551"/>
        <v>37.869999999999997</v>
      </c>
      <c r="M6244" t="str">
        <f t="shared" si="12552"/>
        <v/>
      </c>
      <c r="N6244" t="str">
        <f t="shared" si="12553"/>
        <v/>
      </c>
      <c r="O6244" t="str">
        <f t="shared" si="12554"/>
        <v/>
      </c>
    </row>
    <row r="6245" spans="1:24" x14ac:dyDescent="0.25">
      <c r="A6245" t="s">
        <v>226</v>
      </c>
      <c r="B6245" t="s">
        <v>225</v>
      </c>
      <c r="C6245" t="s">
        <v>20</v>
      </c>
      <c r="D6245" s="6">
        <v>0.1</v>
      </c>
      <c r="E6245" s="6" t="s">
        <v>17</v>
      </c>
      <c r="F6245" t="s">
        <v>1548</v>
      </c>
      <c r="G6245" t="str">
        <f t="shared" si="12483"/>
        <v>DL2021047</v>
      </c>
      <c r="H6245" t="str">
        <f t="shared" si="12547"/>
        <v>05</v>
      </c>
      <c r="I6245" t="str">
        <f t="shared" si="12548"/>
        <v>Sandmusling_05_20220202_DL2021047_RoedovreGym</v>
      </c>
      <c r="J6245" t="str">
        <f t="shared" si="12549"/>
        <v>Sandmusling</v>
      </c>
      <c r="K6245" t="str">
        <f t="shared" si="12550"/>
        <v>eDNA</v>
      </c>
      <c r="L6245" t="str">
        <f t="shared" si="12551"/>
        <v>No Ct</v>
      </c>
      <c r="M6245" t="str">
        <f t="shared" si="12552"/>
        <v/>
      </c>
      <c r="N6245" t="str">
        <f t="shared" si="12553"/>
        <v/>
      </c>
      <c r="O6245" t="str">
        <f t="shared" si="12554"/>
        <v/>
      </c>
    </row>
    <row r="6246" spans="1:24" x14ac:dyDescent="0.25">
      <c r="A6246" t="s">
        <v>227</v>
      </c>
      <c r="B6246" t="s">
        <v>228</v>
      </c>
      <c r="C6246" t="s">
        <v>13</v>
      </c>
      <c r="D6246" s="6">
        <v>0.1</v>
      </c>
      <c r="E6246" s="6" t="s">
        <v>17</v>
      </c>
      <c r="F6246" t="s">
        <v>1548</v>
      </c>
      <c r="G6246" t="str">
        <f t="shared" si="12483"/>
        <v>DL2021047</v>
      </c>
      <c r="H6246" t="str">
        <f t="shared" si="12547"/>
        <v>06</v>
      </c>
      <c r="I6246" t="str">
        <f t="shared" si="12548"/>
        <v>Sandmusling_06_20220202_DL2021047_RoedovreGym</v>
      </c>
      <c r="J6246" t="str">
        <f t="shared" si="12549"/>
        <v>Sandmusling</v>
      </c>
      <c r="K6246" t="str">
        <f t="shared" si="12550"/>
        <v>PosK</v>
      </c>
      <c r="L6246" t="str">
        <f t="shared" si="12551"/>
        <v>No Ct</v>
      </c>
      <c r="M6246">
        <f t="shared" si="12552"/>
        <v>0</v>
      </c>
      <c r="N6246">
        <f t="shared" si="12553"/>
        <v>0</v>
      </c>
      <c r="O6246">
        <f t="shared" si="12554"/>
        <v>0</v>
      </c>
      <c r="Q6246">
        <f t="shared" ref="Q6246" si="12583">IF(L6248="No Ct",0,L6248)</f>
        <v>0</v>
      </c>
      <c r="R6246">
        <f t="shared" ref="R6246" si="12584">IF(L6249="No Ct",0,L6249)</f>
        <v>0</v>
      </c>
      <c r="S6246" t="str">
        <f t="shared" ref="S6246" si="12585">IF(AND(M6246&gt;0,N6246=0),"Valid","Invalid")</f>
        <v>Invalid</v>
      </c>
      <c r="T6246" t="str">
        <f t="shared" ref="T6246" si="12586">IF(OR(Q6246&gt;1,R6246&gt;1),"Present","Absent")</f>
        <v>Absent</v>
      </c>
      <c r="U6246" t="str">
        <f t="shared" ref="U6246" si="12587">IF(OR(AND(Q6246&gt;1,Q6246&lt;41),AND(R6246&gt;1,R6246&lt;41)),"Ct&lt;41","Ct&gt;41")</f>
        <v>Ct&gt;41</v>
      </c>
      <c r="V6246" t="str">
        <f>VLOOKUP(J6246,Datasæt_Analysesystemer!$C$2:$D$68,2,FALSE)</f>
        <v>Sandmusling</v>
      </c>
      <c r="W6246" t="str">
        <f t="shared" ref="W6246" si="12588">MID(F6246,10,9)</f>
        <v>DL2021047</v>
      </c>
      <c r="X6246" t="str">
        <f t="shared" ref="X6246" si="12589">W6246&amp;"_"&amp;V6246&amp;"_"&amp;S6246&amp;"_"&amp;T6246&amp;"_"&amp;U6246</f>
        <v>DL2021047_Sandmusling_Invalid_Absent_Ct&gt;41</v>
      </c>
    </row>
    <row r="6247" spans="1:24" x14ac:dyDescent="0.25">
      <c r="A6247" t="s">
        <v>229</v>
      </c>
      <c r="B6247" t="s">
        <v>230</v>
      </c>
      <c r="C6247" t="s">
        <v>16</v>
      </c>
      <c r="D6247" s="6">
        <v>0.1</v>
      </c>
      <c r="E6247" s="6" t="s">
        <v>17</v>
      </c>
      <c r="F6247" t="s">
        <v>1548</v>
      </c>
      <c r="G6247" t="str">
        <f t="shared" si="12483"/>
        <v>DL2021047</v>
      </c>
      <c r="H6247" t="str">
        <f t="shared" si="12547"/>
        <v>06</v>
      </c>
      <c r="I6247" t="str">
        <f t="shared" si="12548"/>
        <v>Sandmusling_06_20220202_DL2021047_RoedovreGym</v>
      </c>
      <c r="J6247" t="str">
        <f t="shared" si="12549"/>
        <v>Sandmusling</v>
      </c>
      <c r="K6247" t="str">
        <f t="shared" si="12550"/>
        <v>NegK</v>
      </c>
      <c r="L6247" t="str">
        <f t="shared" si="12551"/>
        <v>No Ct</v>
      </c>
      <c r="M6247" t="str">
        <f t="shared" si="12552"/>
        <v/>
      </c>
      <c r="N6247" t="str">
        <f t="shared" si="12553"/>
        <v/>
      </c>
      <c r="O6247" t="str">
        <f t="shared" si="12554"/>
        <v/>
      </c>
    </row>
    <row r="6248" spans="1:24" x14ac:dyDescent="0.25">
      <c r="A6248" t="s">
        <v>231</v>
      </c>
      <c r="B6248" t="s">
        <v>232</v>
      </c>
      <c r="C6248" t="s">
        <v>20</v>
      </c>
      <c r="D6248" s="6">
        <v>0.1</v>
      </c>
      <c r="E6248" s="6" t="s">
        <v>17</v>
      </c>
      <c r="F6248" t="s">
        <v>1548</v>
      </c>
      <c r="G6248" t="str">
        <f t="shared" si="12483"/>
        <v>DL2021047</v>
      </c>
      <c r="H6248" t="str">
        <f t="shared" si="12547"/>
        <v>06</v>
      </c>
      <c r="I6248" t="str">
        <f t="shared" si="12548"/>
        <v>Sandmusling_06_20220202_DL2021047_RoedovreGym</v>
      </c>
      <c r="J6248" t="str">
        <f t="shared" si="12549"/>
        <v>Sandmusling</v>
      </c>
      <c r="K6248" t="str">
        <f t="shared" si="12550"/>
        <v>eDNA</v>
      </c>
      <c r="L6248" t="str">
        <f t="shared" si="12551"/>
        <v>No Ct</v>
      </c>
      <c r="M6248" t="str">
        <f t="shared" si="12552"/>
        <v/>
      </c>
      <c r="N6248" t="str">
        <f t="shared" si="12553"/>
        <v/>
      </c>
      <c r="O6248" t="str">
        <f t="shared" si="12554"/>
        <v/>
      </c>
    </row>
    <row r="6249" spans="1:24" x14ac:dyDescent="0.25">
      <c r="A6249" t="s">
        <v>233</v>
      </c>
      <c r="B6249" t="s">
        <v>232</v>
      </c>
      <c r="C6249" t="s">
        <v>20</v>
      </c>
      <c r="D6249" s="6">
        <v>0.1</v>
      </c>
      <c r="E6249" s="6" t="s">
        <v>17</v>
      </c>
      <c r="F6249" t="s">
        <v>1548</v>
      </c>
      <c r="G6249" t="str">
        <f t="shared" si="12483"/>
        <v>DL2021047</v>
      </c>
      <c r="H6249" t="str">
        <f t="shared" si="12547"/>
        <v>06</v>
      </c>
      <c r="I6249" t="str">
        <f t="shared" si="12548"/>
        <v>Sandmusling_06_20220202_DL2021047_RoedovreGym</v>
      </c>
      <c r="J6249" t="str">
        <f t="shared" si="12549"/>
        <v>Sandmusling</v>
      </c>
      <c r="K6249" t="str">
        <f t="shared" si="12550"/>
        <v>eDNA</v>
      </c>
      <c r="L6249" t="str">
        <f t="shared" si="12551"/>
        <v>No Ct</v>
      </c>
      <c r="M6249" t="str">
        <f t="shared" si="12552"/>
        <v/>
      </c>
      <c r="N6249" t="str">
        <f t="shared" si="12553"/>
        <v/>
      </c>
      <c r="O6249" t="str">
        <f t="shared" si="12554"/>
        <v/>
      </c>
    </row>
    <row r="6250" spans="1:24" x14ac:dyDescent="0.25">
      <c r="A6250" t="s">
        <v>234</v>
      </c>
      <c r="B6250" t="s">
        <v>235</v>
      </c>
      <c r="C6250" t="s">
        <v>13</v>
      </c>
      <c r="D6250" s="6">
        <v>0.1</v>
      </c>
      <c r="E6250" s="6">
        <v>35.880000000000003</v>
      </c>
      <c r="F6250" t="s">
        <v>1548</v>
      </c>
      <c r="G6250" t="str">
        <f t="shared" si="12483"/>
        <v>DL2021047</v>
      </c>
      <c r="H6250" t="str">
        <f t="shared" si="12547"/>
        <v>07</v>
      </c>
      <c r="I6250" t="str">
        <f t="shared" si="12548"/>
        <v>AmerikanskRibbegople_07_20220202_DL2021047_RoedovreGym</v>
      </c>
      <c r="J6250" t="str">
        <f t="shared" si="12549"/>
        <v>AmerikanskRibbegople</v>
      </c>
      <c r="K6250" t="str">
        <f t="shared" si="12550"/>
        <v>PosK</v>
      </c>
      <c r="L6250">
        <f t="shared" si="12551"/>
        <v>35.880000000000003</v>
      </c>
      <c r="M6250">
        <f t="shared" si="12552"/>
        <v>35.880000000000003</v>
      </c>
      <c r="N6250">
        <f t="shared" si="12553"/>
        <v>0</v>
      </c>
      <c r="O6250">
        <f t="shared" si="12554"/>
        <v>43.34</v>
      </c>
      <c r="Q6250">
        <f t="shared" ref="Q6250" si="12590">IF(L6252="No Ct",0,L6252)</f>
        <v>43.34</v>
      </c>
      <c r="R6250">
        <f t="shared" ref="R6250" si="12591">IF(L6253="No Ct",0,L6253)</f>
        <v>0</v>
      </c>
      <c r="S6250" t="str">
        <f t="shared" ref="S6250" si="12592">IF(AND(M6250&gt;0,N6250=0),"Valid","Invalid")</f>
        <v>Valid</v>
      </c>
      <c r="T6250" t="str">
        <f t="shared" ref="T6250" si="12593">IF(OR(Q6250&gt;1,R6250&gt;1),"Present","Absent")</f>
        <v>Present</v>
      </c>
      <c r="U6250" t="str">
        <f t="shared" ref="U6250" si="12594">IF(OR(AND(Q6250&gt;1,Q6250&lt;41),AND(R6250&gt;1,R6250&lt;41)),"Ct&lt;41","Ct&gt;41")</f>
        <v>Ct&gt;41</v>
      </c>
      <c r="V6250" t="str">
        <f>VLOOKUP(J6250,Datasæt_Analysesystemer!$C$2:$D$68,2,FALSE)</f>
        <v>Amerikansk ribbegople</v>
      </c>
      <c r="W6250" t="str">
        <f t="shared" ref="W6250" si="12595">MID(F6250,10,9)</f>
        <v>DL2021047</v>
      </c>
      <c r="X6250" t="str">
        <f t="shared" ref="X6250" si="12596">W6250&amp;"_"&amp;V6250&amp;"_"&amp;S6250&amp;"_"&amp;T6250&amp;"_"&amp;U6250</f>
        <v>DL2021047_Amerikansk ribbegople_Valid_Present_Ct&gt;41</v>
      </c>
    </row>
    <row r="6251" spans="1:24" x14ac:dyDescent="0.25">
      <c r="A6251" t="s">
        <v>236</v>
      </c>
      <c r="B6251" t="s">
        <v>237</v>
      </c>
      <c r="C6251" t="s">
        <v>16</v>
      </c>
      <c r="D6251" s="6">
        <v>0.1</v>
      </c>
      <c r="E6251" s="6" t="s">
        <v>17</v>
      </c>
      <c r="F6251" t="s">
        <v>1548</v>
      </c>
      <c r="G6251" t="str">
        <f t="shared" si="12483"/>
        <v>DL2021047</v>
      </c>
      <c r="H6251" t="str">
        <f t="shared" si="12547"/>
        <v>07</v>
      </c>
      <c r="I6251" t="str">
        <f t="shared" si="12548"/>
        <v>AmerikanskRibbegople_07_20220202_DL2021047_RoedovreGym</v>
      </c>
      <c r="J6251" t="str">
        <f t="shared" si="12549"/>
        <v>AmerikanskRibbegople</v>
      </c>
      <c r="K6251" t="str">
        <f t="shared" si="12550"/>
        <v>NegK</v>
      </c>
      <c r="L6251" t="str">
        <f t="shared" si="12551"/>
        <v>No Ct</v>
      </c>
      <c r="M6251" t="str">
        <f t="shared" si="12552"/>
        <v/>
      </c>
      <c r="N6251" t="str">
        <f t="shared" si="12553"/>
        <v/>
      </c>
      <c r="O6251" t="str">
        <f t="shared" si="12554"/>
        <v/>
      </c>
    </row>
    <row r="6252" spans="1:24" x14ac:dyDescent="0.25">
      <c r="A6252" t="s">
        <v>238</v>
      </c>
      <c r="B6252" t="s">
        <v>239</v>
      </c>
      <c r="C6252" t="s">
        <v>20</v>
      </c>
      <c r="D6252" s="6">
        <v>0.1</v>
      </c>
      <c r="E6252" s="6">
        <v>43.34</v>
      </c>
      <c r="F6252" t="s">
        <v>1548</v>
      </c>
      <c r="G6252" t="str">
        <f t="shared" si="12483"/>
        <v>DL2021047</v>
      </c>
      <c r="H6252" t="str">
        <f t="shared" si="12547"/>
        <v>07</v>
      </c>
      <c r="I6252" t="str">
        <f t="shared" si="12548"/>
        <v>AmerikanskRibbegople_07_20220202_DL2021047_RoedovreGym</v>
      </c>
      <c r="J6252" t="str">
        <f t="shared" si="12549"/>
        <v>AmerikanskRibbegople</v>
      </c>
      <c r="K6252" t="str">
        <f t="shared" si="12550"/>
        <v>eDNA</v>
      </c>
      <c r="L6252">
        <f t="shared" si="12551"/>
        <v>43.34</v>
      </c>
      <c r="M6252" t="str">
        <f t="shared" si="12552"/>
        <v/>
      </c>
      <c r="N6252" t="str">
        <f t="shared" si="12553"/>
        <v/>
      </c>
      <c r="O6252" t="str">
        <f t="shared" si="12554"/>
        <v/>
      </c>
    </row>
    <row r="6253" spans="1:24" x14ac:dyDescent="0.25">
      <c r="A6253" t="s">
        <v>240</v>
      </c>
      <c r="B6253" t="s">
        <v>239</v>
      </c>
      <c r="C6253" t="s">
        <v>20</v>
      </c>
      <c r="D6253" s="6">
        <v>0.1</v>
      </c>
      <c r="E6253" s="6" t="s">
        <v>17</v>
      </c>
      <c r="F6253" t="s">
        <v>1548</v>
      </c>
      <c r="G6253" t="str">
        <f t="shared" si="12483"/>
        <v>DL2021047</v>
      </c>
      <c r="H6253" t="str">
        <f t="shared" si="12547"/>
        <v>07</v>
      </c>
      <c r="I6253" t="str">
        <f t="shared" si="12548"/>
        <v>AmerikanskRibbegople_07_20220202_DL2021047_RoedovreGym</v>
      </c>
      <c r="J6253" t="str">
        <f t="shared" si="12549"/>
        <v>AmerikanskRibbegople</v>
      </c>
      <c r="K6253" t="str">
        <f t="shared" si="12550"/>
        <v>eDNA</v>
      </c>
      <c r="L6253" t="str">
        <f t="shared" si="12551"/>
        <v>No Ct</v>
      </c>
      <c r="M6253" t="str">
        <f t="shared" si="12552"/>
        <v/>
      </c>
      <c r="N6253" t="str">
        <f t="shared" si="12553"/>
        <v/>
      </c>
      <c r="O6253" t="str">
        <f t="shared" si="12554"/>
        <v/>
      </c>
    </row>
    <row r="6254" spans="1:24" x14ac:dyDescent="0.25">
      <c r="A6254" t="s">
        <v>241</v>
      </c>
      <c r="B6254" t="s">
        <v>242</v>
      </c>
      <c r="C6254" t="s">
        <v>13</v>
      </c>
      <c r="D6254" s="6">
        <v>0.1</v>
      </c>
      <c r="E6254" s="6">
        <v>36.619999999999997</v>
      </c>
      <c r="F6254" t="s">
        <v>1548</v>
      </c>
      <c r="G6254" t="str">
        <f t="shared" si="12483"/>
        <v>DL2021047</v>
      </c>
      <c r="H6254" t="str">
        <f t="shared" si="12547"/>
        <v>08</v>
      </c>
      <c r="I6254" t="str">
        <f t="shared" si="12548"/>
        <v>AmerikanskRibbegople_08_20220202_DL2021047_RoedovreGym</v>
      </c>
      <c r="J6254" t="str">
        <f t="shared" si="12549"/>
        <v>AmerikanskRibbegople</v>
      </c>
      <c r="K6254" t="str">
        <f t="shared" si="12550"/>
        <v>PosK</v>
      </c>
      <c r="L6254">
        <f t="shared" si="12551"/>
        <v>36.619999999999997</v>
      </c>
      <c r="M6254">
        <f t="shared" si="12552"/>
        <v>36.619999999999997</v>
      </c>
      <c r="N6254">
        <f t="shared" si="12553"/>
        <v>0</v>
      </c>
      <c r="O6254">
        <f t="shared" si="12554"/>
        <v>47.03</v>
      </c>
      <c r="Q6254">
        <f t="shared" ref="Q6254" si="12597">IF(L6256="No Ct",0,L6256)</f>
        <v>0</v>
      </c>
      <c r="R6254">
        <f t="shared" ref="R6254" si="12598">IF(L6257="No Ct",0,L6257)</f>
        <v>47.03</v>
      </c>
      <c r="S6254" t="str">
        <f t="shared" ref="S6254" si="12599">IF(AND(M6254&gt;0,N6254=0),"Valid","Invalid")</f>
        <v>Valid</v>
      </c>
      <c r="T6254" t="str">
        <f t="shared" ref="T6254" si="12600">IF(OR(Q6254&gt;1,R6254&gt;1),"Present","Absent")</f>
        <v>Present</v>
      </c>
      <c r="U6254" t="str">
        <f t="shared" ref="U6254" si="12601">IF(OR(AND(Q6254&gt;1,Q6254&lt;41),AND(R6254&gt;1,R6254&lt;41)),"Ct&lt;41","Ct&gt;41")</f>
        <v>Ct&gt;41</v>
      </c>
      <c r="V6254" t="str">
        <f>VLOOKUP(J6254,Datasæt_Analysesystemer!$C$2:$D$68,2,FALSE)</f>
        <v>Amerikansk ribbegople</v>
      </c>
      <c r="W6254" t="str">
        <f t="shared" ref="W6254" si="12602">MID(F6254,10,9)</f>
        <v>DL2021047</v>
      </c>
      <c r="X6254" t="str">
        <f t="shared" ref="X6254" si="12603">W6254&amp;"_"&amp;V6254&amp;"_"&amp;S6254&amp;"_"&amp;T6254&amp;"_"&amp;U6254</f>
        <v>DL2021047_Amerikansk ribbegople_Valid_Present_Ct&gt;41</v>
      </c>
    </row>
    <row r="6255" spans="1:24" x14ac:dyDescent="0.25">
      <c r="A6255" t="s">
        <v>243</v>
      </c>
      <c r="B6255" t="s">
        <v>244</v>
      </c>
      <c r="C6255" t="s">
        <v>16</v>
      </c>
      <c r="D6255" s="6">
        <v>0.1</v>
      </c>
      <c r="E6255" s="6" t="s">
        <v>17</v>
      </c>
      <c r="F6255" t="s">
        <v>1548</v>
      </c>
      <c r="G6255" t="str">
        <f t="shared" si="12483"/>
        <v>DL2021047</v>
      </c>
      <c r="H6255" t="str">
        <f t="shared" si="12547"/>
        <v>08</v>
      </c>
      <c r="I6255" t="str">
        <f t="shared" si="12548"/>
        <v>AmerikanskRibbegople_08_20220202_DL2021047_RoedovreGym</v>
      </c>
      <c r="J6255" t="str">
        <f t="shared" si="12549"/>
        <v>AmerikanskRibbegople</v>
      </c>
      <c r="K6255" t="str">
        <f t="shared" si="12550"/>
        <v>NegK</v>
      </c>
      <c r="L6255" t="str">
        <f t="shared" si="12551"/>
        <v>No Ct</v>
      </c>
      <c r="M6255" t="str">
        <f t="shared" si="12552"/>
        <v/>
      </c>
      <c r="N6255" t="str">
        <f t="shared" si="12553"/>
        <v/>
      </c>
      <c r="O6255" t="str">
        <f t="shared" si="12554"/>
        <v/>
      </c>
    </row>
    <row r="6256" spans="1:24" x14ac:dyDescent="0.25">
      <c r="A6256" t="s">
        <v>245</v>
      </c>
      <c r="B6256" t="s">
        <v>246</v>
      </c>
      <c r="C6256" t="s">
        <v>20</v>
      </c>
      <c r="D6256" s="6">
        <v>0.1</v>
      </c>
      <c r="E6256" s="6" t="s">
        <v>17</v>
      </c>
      <c r="F6256" t="s">
        <v>1548</v>
      </c>
      <c r="G6256" t="str">
        <f t="shared" si="12483"/>
        <v>DL2021047</v>
      </c>
      <c r="H6256" t="str">
        <f t="shared" si="12547"/>
        <v>08</v>
      </c>
      <c r="I6256" t="str">
        <f t="shared" si="12548"/>
        <v>AmerikanskRibbegople_08_20220202_DL2021047_RoedovreGym</v>
      </c>
      <c r="J6256" t="str">
        <f t="shared" si="12549"/>
        <v>AmerikanskRibbegople</v>
      </c>
      <c r="K6256" t="str">
        <f t="shared" si="12550"/>
        <v>eDNA</v>
      </c>
      <c r="L6256" t="str">
        <f t="shared" si="12551"/>
        <v>No Ct</v>
      </c>
      <c r="M6256" t="str">
        <f t="shared" si="12552"/>
        <v/>
      </c>
      <c r="N6256" t="str">
        <f t="shared" si="12553"/>
        <v/>
      </c>
      <c r="O6256" t="str">
        <f t="shared" si="12554"/>
        <v/>
      </c>
    </row>
    <row r="6257" spans="1:24" x14ac:dyDescent="0.25">
      <c r="A6257" t="s">
        <v>247</v>
      </c>
      <c r="B6257" t="s">
        <v>246</v>
      </c>
      <c r="C6257" t="s">
        <v>20</v>
      </c>
      <c r="D6257" s="6">
        <v>0.1</v>
      </c>
      <c r="E6257" s="6">
        <v>47.03</v>
      </c>
      <c r="F6257" t="s">
        <v>1548</v>
      </c>
      <c r="G6257" t="str">
        <f t="shared" si="12483"/>
        <v>DL2021047</v>
      </c>
      <c r="H6257" t="str">
        <f t="shared" si="12547"/>
        <v>08</v>
      </c>
      <c r="I6257" t="str">
        <f t="shared" si="12548"/>
        <v>AmerikanskRibbegople_08_20220202_DL2021047_RoedovreGym</v>
      </c>
      <c r="J6257" t="str">
        <f t="shared" si="12549"/>
        <v>AmerikanskRibbegople</v>
      </c>
      <c r="K6257" t="str">
        <f t="shared" si="12550"/>
        <v>eDNA</v>
      </c>
      <c r="L6257">
        <f t="shared" si="12551"/>
        <v>47.03</v>
      </c>
      <c r="M6257" t="str">
        <f t="shared" si="12552"/>
        <v/>
      </c>
      <c r="N6257" t="str">
        <f t="shared" si="12553"/>
        <v/>
      </c>
      <c r="O6257" t="str">
        <f t="shared" si="12554"/>
        <v/>
      </c>
    </row>
    <row r="6258" spans="1:24" x14ac:dyDescent="0.25">
      <c r="A6258" t="s">
        <v>248</v>
      </c>
      <c r="B6258" t="s">
        <v>249</v>
      </c>
      <c r="C6258" t="s">
        <v>13</v>
      </c>
      <c r="D6258" s="6">
        <v>0.1</v>
      </c>
      <c r="E6258" s="6">
        <v>30.78</v>
      </c>
      <c r="F6258" t="s">
        <v>1548</v>
      </c>
      <c r="G6258" t="str">
        <f t="shared" ref="G6258:G6321" si="12604">MID(F6258,10,9)</f>
        <v>DL2021047</v>
      </c>
      <c r="H6258" t="str">
        <f t="shared" si="12547"/>
        <v>09</v>
      </c>
      <c r="I6258" t="str">
        <f t="shared" si="12548"/>
        <v>AmerikanskHummer_09_20220202_DL2021047_RoedovreGym</v>
      </c>
      <c r="J6258" t="str">
        <f t="shared" si="12549"/>
        <v>AmerikanskHummer</v>
      </c>
      <c r="K6258" t="str">
        <f t="shared" si="12550"/>
        <v>PosK</v>
      </c>
      <c r="L6258">
        <f t="shared" si="12551"/>
        <v>30.78</v>
      </c>
      <c r="M6258">
        <f t="shared" si="12552"/>
        <v>30.78</v>
      </c>
      <c r="N6258">
        <f t="shared" si="12553"/>
        <v>0</v>
      </c>
      <c r="O6258">
        <f t="shared" si="12554"/>
        <v>0</v>
      </c>
      <c r="Q6258">
        <f t="shared" ref="Q6258" si="12605">IF(L6260="No Ct",0,L6260)</f>
        <v>0</v>
      </c>
      <c r="R6258">
        <f t="shared" ref="R6258" si="12606">IF(L6261="No Ct",0,L6261)</f>
        <v>0</v>
      </c>
      <c r="S6258" t="str">
        <f t="shared" ref="S6258" si="12607">IF(AND(M6258&gt;0,N6258=0),"Valid","Invalid")</f>
        <v>Valid</v>
      </c>
      <c r="T6258" t="str">
        <f t="shared" ref="T6258" si="12608">IF(OR(Q6258&gt;1,R6258&gt;1),"Present","Absent")</f>
        <v>Absent</v>
      </c>
      <c r="U6258" t="str">
        <f t="shared" ref="U6258" si="12609">IF(OR(AND(Q6258&gt;1,Q6258&lt;41),AND(R6258&gt;1,R6258&lt;41)),"Ct&lt;41","Ct&gt;41")</f>
        <v>Ct&gt;41</v>
      </c>
      <c r="V6258" t="str">
        <f>VLOOKUP(J6258,Datasæt_Analysesystemer!$C$2:$D$68,2,FALSE)</f>
        <v>Amerikansk hummer</v>
      </c>
      <c r="W6258" t="str">
        <f t="shared" ref="W6258" si="12610">MID(F6258,10,9)</f>
        <v>DL2021047</v>
      </c>
      <c r="X6258" t="str">
        <f t="shared" ref="X6258" si="12611">W6258&amp;"_"&amp;V6258&amp;"_"&amp;S6258&amp;"_"&amp;T6258&amp;"_"&amp;U6258</f>
        <v>DL2021047_Amerikansk hummer_Valid_Absent_Ct&gt;41</v>
      </c>
    </row>
    <row r="6259" spans="1:24" x14ac:dyDescent="0.25">
      <c r="A6259" t="s">
        <v>250</v>
      </c>
      <c r="B6259" t="s">
        <v>251</v>
      </c>
      <c r="C6259" t="s">
        <v>16</v>
      </c>
      <c r="D6259" s="6">
        <v>0.1</v>
      </c>
      <c r="E6259" s="6" t="s">
        <v>17</v>
      </c>
      <c r="F6259" t="s">
        <v>1548</v>
      </c>
      <c r="G6259" t="str">
        <f t="shared" si="12604"/>
        <v>DL2021047</v>
      </c>
      <c r="H6259" t="str">
        <f t="shared" si="12547"/>
        <v>09</v>
      </c>
      <c r="I6259" t="str">
        <f t="shared" si="12548"/>
        <v>AmerikanskHummer_09_20220202_DL2021047_RoedovreGym</v>
      </c>
      <c r="J6259" t="str">
        <f t="shared" si="12549"/>
        <v>AmerikanskHummer</v>
      </c>
      <c r="K6259" t="str">
        <f t="shared" si="12550"/>
        <v>NegK</v>
      </c>
      <c r="L6259" t="str">
        <f t="shared" si="12551"/>
        <v>No Ct</v>
      </c>
      <c r="M6259" t="str">
        <f t="shared" si="12552"/>
        <v/>
      </c>
      <c r="N6259" t="str">
        <f t="shared" si="12553"/>
        <v/>
      </c>
      <c r="O6259" t="str">
        <f t="shared" si="12554"/>
        <v/>
      </c>
    </row>
    <row r="6260" spans="1:24" x14ac:dyDescent="0.25">
      <c r="A6260" t="s">
        <v>252</v>
      </c>
      <c r="B6260" t="s">
        <v>253</v>
      </c>
      <c r="C6260" t="s">
        <v>20</v>
      </c>
      <c r="D6260" s="6">
        <v>0.1</v>
      </c>
      <c r="E6260" s="6" t="s">
        <v>17</v>
      </c>
      <c r="F6260" t="s">
        <v>1548</v>
      </c>
      <c r="G6260" t="str">
        <f t="shared" si="12604"/>
        <v>DL2021047</v>
      </c>
      <c r="H6260" t="str">
        <f t="shared" si="12547"/>
        <v>09</v>
      </c>
      <c r="I6260" t="str">
        <f t="shared" si="12548"/>
        <v>AmerikanskHummer_09_20220202_DL2021047_RoedovreGym</v>
      </c>
      <c r="J6260" t="str">
        <f t="shared" si="12549"/>
        <v>AmerikanskHummer</v>
      </c>
      <c r="K6260" t="str">
        <f t="shared" si="12550"/>
        <v>eDNA</v>
      </c>
      <c r="L6260" t="str">
        <f t="shared" si="12551"/>
        <v>No Ct</v>
      </c>
      <c r="M6260" t="str">
        <f t="shared" si="12552"/>
        <v/>
      </c>
      <c r="N6260" t="str">
        <f t="shared" si="12553"/>
        <v/>
      </c>
      <c r="O6260" t="str">
        <f t="shared" si="12554"/>
        <v/>
      </c>
    </row>
    <row r="6261" spans="1:24" x14ac:dyDescent="0.25">
      <c r="A6261" t="s">
        <v>254</v>
      </c>
      <c r="B6261" t="s">
        <v>253</v>
      </c>
      <c r="C6261" t="s">
        <v>20</v>
      </c>
      <c r="D6261" s="6">
        <v>0.1</v>
      </c>
      <c r="E6261" s="6" t="s">
        <v>17</v>
      </c>
      <c r="F6261" t="s">
        <v>1548</v>
      </c>
      <c r="G6261" t="str">
        <f t="shared" si="12604"/>
        <v>DL2021047</v>
      </c>
      <c r="H6261" t="str">
        <f t="shared" si="12547"/>
        <v>09</v>
      </c>
      <c r="I6261" t="str">
        <f t="shared" si="12548"/>
        <v>AmerikanskHummer_09_20220202_DL2021047_RoedovreGym</v>
      </c>
      <c r="J6261" t="str">
        <f t="shared" si="12549"/>
        <v>AmerikanskHummer</v>
      </c>
      <c r="K6261" t="str">
        <f t="shared" si="12550"/>
        <v>eDNA</v>
      </c>
      <c r="L6261" t="str">
        <f t="shared" si="12551"/>
        <v>No Ct</v>
      </c>
      <c r="M6261" t="str">
        <f t="shared" si="12552"/>
        <v/>
      </c>
      <c r="N6261" t="str">
        <f t="shared" si="12553"/>
        <v/>
      </c>
      <c r="O6261" t="str">
        <f t="shared" si="12554"/>
        <v/>
      </c>
    </row>
    <row r="6262" spans="1:24" x14ac:dyDescent="0.25">
      <c r="A6262" t="s">
        <v>255</v>
      </c>
      <c r="B6262" t="s">
        <v>256</v>
      </c>
      <c r="C6262" t="s">
        <v>13</v>
      </c>
      <c r="D6262" s="6">
        <v>0.1</v>
      </c>
      <c r="E6262" s="6">
        <v>30.45</v>
      </c>
      <c r="F6262" t="s">
        <v>1548</v>
      </c>
      <c r="G6262" t="str">
        <f t="shared" si="12604"/>
        <v>DL2021047</v>
      </c>
      <c r="H6262" t="str">
        <f t="shared" si="12547"/>
        <v>10</v>
      </c>
      <c r="I6262" t="str">
        <f t="shared" si="12548"/>
        <v>AmerikanskHummer_10_20220202_DL2021047_RoedovreGym</v>
      </c>
      <c r="J6262" t="str">
        <f t="shared" si="12549"/>
        <v>AmerikanskHummer</v>
      </c>
      <c r="K6262" t="str">
        <f t="shared" si="12550"/>
        <v>PosK</v>
      </c>
      <c r="L6262">
        <f t="shared" si="12551"/>
        <v>30.45</v>
      </c>
      <c r="M6262">
        <f t="shared" si="12552"/>
        <v>30.45</v>
      </c>
      <c r="N6262">
        <f t="shared" si="12553"/>
        <v>0</v>
      </c>
      <c r="O6262">
        <f t="shared" si="12554"/>
        <v>0</v>
      </c>
      <c r="Q6262">
        <f t="shared" ref="Q6262" si="12612">IF(L6264="No Ct",0,L6264)</f>
        <v>0</v>
      </c>
      <c r="R6262">
        <f t="shared" ref="R6262" si="12613">IF(L6265="No Ct",0,L6265)</f>
        <v>0</v>
      </c>
      <c r="S6262" t="str">
        <f t="shared" ref="S6262" si="12614">IF(AND(M6262&gt;0,N6262=0),"Valid","Invalid")</f>
        <v>Valid</v>
      </c>
      <c r="T6262" t="str">
        <f t="shared" ref="T6262" si="12615">IF(OR(Q6262&gt;1,R6262&gt;1),"Present","Absent")</f>
        <v>Absent</v>
      </c>
      <c r="U6262" t="str">
        <f t="shared" ref="U6262" si="12616">IF(OR(AND(Q6262&gt;1,Q6262&lt;41),AND(R6262&gt;1,R6262&lt;41)),"Ct&lt;41","Ct&gt;41")</f>
        <v>Ct&gt;41</v>
      </c>
      <c r="V6262" t="str">
        <f>VLOOKUP(J6262,Datasæt_Analysesystemer!$C$2:$D$68,2,FALSE)</f>
        <v>Amerikansk hummer</v>
      </c>
      <c r="W6262" t="str">
        <f t="shared" ref="W6262" si="12617">MID(F6262,10,9)</f>
        <v>DL2021047</v>
      </c>
      <c r="X6262" t="str">
        <f t="shared" ref="X6262" si="12618">W6262&amp;"_"&amp;V6262&amp;"_"&amp;S6262&amp;"_"&amp;T6262&amp;"_"&amp;U6262</f>
        <v>DL2021047_Amerikansk hummer_Valid_Absent_Ct&gt;41</v>
      </c>
    </row>
    <row r="6263" spans="1:24" x14ac:dyDescent="0.25">
      <c r="A6263" t="s">
        <v>257</v>
      </c>
      <c r="B6263" t="s">
        <v>258</v>
      </c>
      <c r="C6263" t="s">
        <v>16</v>
      </c>
      <c r="D6263" s="6">
        <v>0.1</v>
      </c>
      <c r="E6263" s="6" t="s">
        <v>17</v>
      </c>
      <c r="F6263" t="s">
        <v>1548</v>
      </c>
      <c r="G6263" t="str">
        <f t="shared" si="12604"/>
        <v>DL2021047</v>
      </c>
      <c r="H6263" t="str">
        <f t="shared" si="12547"/>
        <v>10</v>
      </c>
      <c r="I6263" t="str">
        <f t="shared" si="12548"/>
        <v>AmerikanskHummer_10_20220202_DL2021047_RoedovreGym</v>
      </c>
      <c r="J6263" t="str">
        <f t="shared" si="12549"/>
        <v>AmerikanskHummer</v>
      </c>
      <c r="K6263" t="str">
        <f t="shared" si="12550"/>
        <v>NegK</v>
      </c>
      <c r="L6263" t="str">
        <f t="shared" si="12551"/>
        <v>No Ct</v>
      </c>
      <c r="M6263" t="str">
        <f t="shared" si="12552"/>
        <v/>
      </c>
      <c r="N6263" t="str">
        <f t="shared" si="12553"/>
        <v/>
      </c>
      <c r="O6263" t="str">
        <f t="shared" si="12554"/>
        <v/>
      </c>
    </row>
    <row r="6264" spans="1:24" x14ac:dyDescent="0.25">
      <c r="A6264" t="s">
        <v>259</v>
      </c>
      <c r="B6264" t="s">
        <v>260</v>
      </c>
      <c r="C6264" t="s">
        <v>20</v>
      </c>
      <c r="D6264" s="6">
        <v>0.1</v>
      </c>
      <c r="E6264" s="6" t="s">
        <v>17</v>
      </c>
      <c r="F6264" t="s">
        <v>1548</v>
      </c>
      <c r="G6264" t="str">
        <f t="shared" si="12604"/>
        <v>DL2021047</v>
      </c>
      <c r="H6264" t="str">
        <f t="shared" si="12547"/>
        <v>10</v>
      </c>
      <c r="I6264" t="str">
        <f t="shared" si="12548"/>
        <v>AmerikanskHummer_10_20220202_DL2021047_RoedovreGym</v>
      </c>
      <c r="J6264" t="str">
        <f t="shared" si="12549"/>
        <v>AmerikanskHummer</v>
      </c>
      <c r="K6264" t="str">
        <f t="shared" si="12550"/>
        <v>eDNA</v>
      </c>
      <c r="L6264" t="str">
        <f t="shared" si="12551"/>
        <v>No Ct</v>
      </c>
      <c r="M6264" t="str">
        <f t="shared" si="12552"/>
        <v/>
      </c>
      <c r="N6264" t="str">
        <f t="shared" si="12553"/>
        <v/>
      </c>
      <c r="O6264" t="str">
        <f t="shared" si="12554"/>
        <v/>
      </c>
    </row>
    <row r="6265" spans="1:24" x14ac:dyDescent="0.25">
      <c r="A6265" t="s">
        <v>261</v>
      </c>
      <c r="B6265" t="s">
        <v>260</v>
      </c>
      <c r="C6265" t="s">
        <v>20</v>
      </c>
      <c r="D6265" s="6">
        <v>0.1</v>
      </c>
      <c r="E6265" s="6" t="s">
        <v>17</v>
      </c>
      <c r="F6265" t="s">
        <v>1548</v>
      </c>
      <c r="G6265" t="str">
        <f t="shared" si="12604"/>
        <v>DL2021047</v>
      </c>
      <c r="H6265" t="str">
        <f t="shared" si="12547"/>
        <v>10</v>
      </c>
      <c r="I6265" t="str">
        <f t="shared" si="12548"/>
        <v>AmerikanskHummer_10_20220202_DL2021047_RoedovreGym</v>
      </c>
      <c r="J6265" t="str">
        <f t="shared" si="12549"/>
        <v>AmerikanskHummer</v>
      </c>
      <c r="K6265" t="str">
        <f t="shared" si="12550"/>
        <v>eDNA</v>
      </c>
      <c r="L6265" t="str">
        <f t="shared" si="12551"/>
        <v>No Ct</v>
      </c>
      <c r="M6265" t="str">
        <f t="shared" si="12552"/>
        <v/>
      </c>
      <c r="N6265" t="str">
        <f t="shared" si="12553"/>
        <v/>
      </c>
      <c r="O6265" t="str">
        <f t="shared" si="12554"/>
        <v/>
      </c>
    </row>
    <row r="6266" spans="1:24" x14ac:dyDescent="0.25">
      <c r="A6266" t="s">
        <v>262</v>
      </c>
      <c r="B6266" t="s">
        <v>1474</v>
      </c>
      <c r="C6266" t="s">
        <v>13</v>
      </c>
      <c r="D6266" s="6">
        <v>0.1</v>
      </c>
      <c r="E6266" s="6">
        <v>33.130000000000003</v>
      </c>
      <c r="F6266" t="s">
        <v>1548</v>
      </c>
      <c r="G6266" t="str">
        <f t="shared" si="12604"/>
        <v>DL2021047</v>
      </c>
      <c r="H6266" t="str">
        <f t="shared" si="12547"/>
        <v>11</v>
      </c>
      <c r="I6266" t="str">
        <f t="shared" si="12548"/>
        <v>Kamjatkakrabbe_11_20220202_DL2021047_RoedovreGym</v>
      </c>
      <c r="J6266" t="str">
        <f t="shared" si="12549"/>
        <v>Kamjatkakrabbe</v>
      </c>
      <c r="K6266" t="str">
        <f t="shared" si="12550"/>
        <v>PosK</v>
      </c>
      <c r="L6266">
        <f t="shared" si="12551"/>
        <v>33.130000000000003</v>
      </c>
      <c r="M6266">
        <f t="shared" si="12552"/>
        <v>33.130000000000003</v>
      </c>
      <c r="N6266">
        <f t="shared" si="12553"/>
        <v>0</v>
      </c>
      <c r="O6266">
        <f t="shared" si="12554"/>
        <v>0</v>
      </c>
      <c r="Q6266">
        <f t="shared" ref="Q6266" si="12619">IF(L6268="No Ct",0,L6268)</f>
        <v>0</v>
      </c>
      <c r="R6266">
        <f t="shared" ref="R6266" si="12620">IF(L6269="No Ct",0,L6269)</f>
        <v>0</v>
      </c>
      <c r="S6266" t="str">
        <f t="shared" ref="S6266" si="12621">IF(AND(M6266&gt;0,N6266=0),"Valid","Invalid")</f>
        <v>Valid</v>
      </c>
      <c r="T6266" t="str">
        <f t="shared" ref="T6266" si="12622">IF(OR(Q6266&gt;1,R6266&gt;1),"Present","Absent")</f>
        <v>Absent</v>
      </c>
      <c r="U6266" t="str">
        <f t="shared" ref="U6266" si="12623">IF(OR(AND(Q6266&gt;1,Q6266&lt;41),AND(R6266&gt;1,R6266&lt;41)),"Ct&lt;41","Ct&gt;41")</f>
        <v>Ct&gt;41</v>
      </c>
      <c r="V6266" t="str">
        <f>VLOOKUP(J6266,Datasæt_Analysesystemer!$C$2:$D$68,2,FALSE)</f>
        <v>Kamtjatkakrabbe</v>
      </c>
      <c r="W6266" t="str">
        <f t="shared" ref="W6266" si="12624">MID(F6266,10,9)</f>
        <v>DL2021047</v>
      </c>
      <c r="X6266" t="str">
        <f t="shared" ref="X6266" si="12625">W6266&amp;"_"&amp;V6266&amp;"_"&amp;S6266&amp;"_"&amp;T6266&amp;"_"&amp;U6266</f>
        <v>DL2021047_Kamtjatkakrabbe_Valid_Absent_Ct&gt;41</v>
      </c>
    </row>
    <row r="6267" spans="1:24" x14ac:dyDescent="0.25">
      <c r="A6267" t="s">
        <v>264</v>
      </c>
      <c r="B6267" t="s">
        <v>1475</v>
      </c>
      <c r="C6267" t="s">
        <v>16</v>
      </c>
      <c r="D6267" s="6">
        <v>0.1</v>
      </c>
      <c r="E6267" s="6" t="s">
        <v>17</v>
      </c>
      <c r="F6267" t="s">
        <v>1548</v>
      </c>
      <c r="G6267" t="str">
        <f t="shared" si="12604"/>
        <v>DL2021047</v>
      </c>
      <c r="H6267" t="str">
        <f t="shared" si="12547"/>
        <v>11</v>
      </c>
      <c r="I6267" t="str">
        <f t="shared" si="12548"/>
        <v>Kamjatkakrabbe_11_20220202_DL2021047_RoedovreGym</v>
      </c>
      <c r="J6267" t="str">
        <f t="shared" si="12549"/>
        <v>Kamjatkakrabbe</v>
      </c>
      <c r="K6267" t="str">
        <f t="shared" si="12550"/>
        <v>NegK</v>
      </c>
      <c r="L6267" t="str">
        <f t="shared" si="12551"/>
        <v>No Ct</v>
      </c>
      <c r="M6267" t="str">
        <f t="shared" si="12552"/>
        <v/>
      </c>
      <c r="N6267" t="str">
        <f t="shared" si="12553"/>
        <v/>
      </c>
      <c r="O6267" t="str">
        <f t="shared" si="12554"/>
        <v/>
      </c>
    </row>
    <row r="6268" spans="1:24" x14ac:dyDescent="0.25">
      <c r="A6268" t="s">
        <v>266</v>
      </c>
      <c r="B6268" t="s">
        <v>1476</v>
      </c>
      <c r="C6268" t="s">
        <v>20</v>
      </c>
      <c r="D6268" s="6">
        <v>0.1</v>
      </c>
      <c r="E6268" s="6" t="s">
        <v>17</v>
      </c>
      <c r="F6268" t="s">
        <v>1548</v>
      </c>
      <c r="G6268" t="str">
        <f t="shared" si="12604"/>
        <v>DL2021047</v>
      </c>
      <c r="H6268" t="str">
        <f t="shared" si="12547"/>
        <v>11</v>
      </c>
      <c r="I6268" t="str">
        <f t="shared" si="12548"/>
        <v>Kamjatkakrabbe_11_20220202_DL2021047_RoedovreGym</v>
      </c>
      <c r="J6268" t="str">
        <f t="shared" si="12549"/>
        <v>Kamjatkakrabbe</v>
      </c>
      <c r="K6268" t="str">
        <f t="shared" si="12550"/>
        <v>eDNA</v>
      </c>
      <c r="L6268" t="str">
        <f t="shared" si="12551"/>
        <v>No Ct</v>
      </c>
      <c r="M6268" t="str">
        <f t="shared" si="12552"/>
        <v/>
      </c>
      <c r="N6268" t="str">
        <f t="shared" si="12553"/>
        <v/>
      </c>
      <c r="O6268" t="str">
        <f t="shared" si="12554"/>
        <v/>
      </c>
    </row>
    <row r="6269" spans="1:24" x14ac:dyDescent="0.25">
      <c r="A6269" t="s">
        <v>268</v>
      </c>
      <c r="B6269" t="s">
        <v>1476</v>
      </c>
      <c r="C6269" t="s">
        <v>20</v>
      </c>
      <c r="D6269" s="6">
        <v>0.1</v>
      </c>
      <c r="E6269" s="6" t="s">
        <v>17</v>
      </c>
      <c r="F6269" t="s">
        <v>1548</v>
      </c>
      <c r="G6269" t="str">
        <f t="shared" si="12604"/>
        <v>DL2021047</v>
      </c>
      <c r="H6269" t="str">
        <f t="shared" si="12547"/>
        <v>11</v>
      </c>
      <c r="I6269" t="str">
        <f t="shared" si="12548"/>
        <v>Kamjatkakrabbe_11_20220202_DL2021047_RoedovreGym</v>
      </c>
      <c r="J6269" t="str">
        <f t="shared" si="12549"/>
        <v>Kamjatkakrabbe</v>
      </c>
      <c r="K6269" t="str">
        <f t="shared" si="12550"/>
        <v>eDNA</v>
      </c>
      <c r="L6269" t="str">
        <f t="shared" si="12551"/>
        <v>No Ct</v>
      </c>
      <c r="M6269" t="str">
        <f t="shared" si="12552"/>
        <v/>
      </c>
      <c r="N6269" t="str">
        <f t="shared" si="12553"/>
        <v/>
      </c>
      <c r="O6269" t="str">
        <f t="shared" si="12554"/>
        <v/>
      </c>
    </row>
    <row r="6270" spans="1:24" x14ac:dyDescent="0.25">
      <c r="A6270" t="s">
        <v>269</v>
      </c>
      <c r="B6270" t="s">
        <v>1477</v>
      </c>
      <c r="C6270" t="s">
        <v>13</v>
      </c>
      <c r="D6270" s="6">
        <v>0.1</v>
      </c>
      <c r="E6270" s="6">
        <v>32.9</v>
      </c>
      <c r="F6270" t="s">
        <v>1548</v>
      </c>
      <c r="G6270" t="str">
        <f t="shared" si="12604"/>
        <v>DL2021047</v>
      </c>
      <c r="H6270" t="str">
        <f t="shared" si="12547"/>
        <v>12</v>
      </c>
      <c r="I6270" t="str">
        <f t="shared" si="12548"/>
        <v>Kamjatkakrabbe_12_20220202_DL2021047_RoedovreGym</v>
      </c>
      <c r="J6270" t="str">
        <f t="shared" si="12549"/>
        <v>Kamjatkakrabbe</v>
      </c>
      <c r="K6270" t="str">
        <f t="shared" si="12550"/>
        <v>PosK</v>
      </c>
      <c r="L6270">
        <f t="shared" si="12551"/>
        <v>32.9</v>
      </c>
      <c r="M6270">
        <f t="shared" si="12552"/>
        <v>32.9</v>
      </c>
      <c r="N6270">
        <f t="shared" si="12553"/>
        <v>0</v>
      </c>
      <c r="O6270">
        <f t="shared" si="12554"/>
        <v>0</v>
      </c>
      <c r="Q6270">
        <f t="shared" ref="Q6270" si="12626">IF(L6272="No Ct",0,L6272)</f>
        <v>0</v>
      </c>
      <c r="R6270">
        <f t="shared" ref="R6270" si="12627">IF(L6273="No Ct",0,L6273)</f>
        <v>0</v>
      </c>
      <c r="S6270" t="str">
        <f t="shared" ref="S6270" si="12628">IF(AND(M6270&gt;0,N6270=0),"Valid","Invalid")</f>
        <v>Valid</v>
      </c>
      <c r="T6270" t="str">
        <f t="shared" ref="T6270" si="12629">IF(OR(Q6270&gt;1,R6270&gt;1),"Present","Absent")</f>
        <v>Absent</v>
      </c>
      <c r="U6270" t="str">
        <f t="shared" ref="U6270" si="12630">IF(OR(AND(Q6270&gt;1,Q6270&lt;41),AND(R6270&gt;1,R6270&lt;41)),"Ct&lt;41","Ct&gt;41")</f>
        <v>Ct&gt;41</v>
      </c>
      <c r="V6270" t="str">
        <f>VLOOKUP(J6270,Datasæt_Analysesystemer!$C$2:$D$68,2,FALSE)</f>
        <v>Kamtjatkakrabbe</v>
      </c>
      <c r="W6270" t="str">
        <f t="shared" ref="W6270" si="12631">MID(F6270,10,9)</f>
        <v>DL2021047</v>
      </c>
      <c r="X6270" t="str">
        <f t="shared" ref="X6270" si="12632">W6270&amp;"_"&amp;V6270&amp;"_"&amp;S6270&amp;"_"&amp;T6270&amp;"_"&amp;U6270</f>
        <v>DL2021047_Kamtjatkakrabbe_Valid_Absent_Ct&gt;41</v>
      </c>
    </row>
    <row r="6271" spans="1:24" x14ac:dyDescent="0.25">
      <c r="A6271" t="s">
        <v>271</v>
      </c>
      <c r="B6271" t="s">
        <v>1478</v>
      </c>
      <c r="C6271" t="s">
        <v>16</v>
      </c>
      <c r="D6271" s="6">
        <v>0.1</v>
      </c>
      <c r="E6271" s="6" t="s">
        <v>17</v>
      </c>
      <c r="F6271" t="s">
        <v>1548</v>
      </c>
      <c r="G6271" t="str">
        <f t="shared" si="12604"/>
        <v>DL2021047</v>
      </c>
      <c r="H6271" t="str">
        <f t="shared" si="12547"/>
        <v>12</v>
      </c>
      <c r="I6271" t="str">
        <f t="shared" si="12548"/>
        <v>Kamjatkakrabbe_12_20220202_DL2021047_RoedovreGym</v>
      </c>
      <c r="J6271" t="str">
        <f t="shared" si="12549"/>
        <v>Kamjatkakrabbe</v>
      </c>
      <c r="K6271" t="str">
        <f t="shared" si="12550"/>
        <v>NegK</v>
      </c>
      <c r="L6271" t="str">
        <f t="shared" si="12551"/>
        <v>No Ct</v>
      </c>
      <c r="M6271" t="str">
        <f t="shared" si="12552"/>
        <v/>
      </c>
      <c r="N6271" t="str">
        <f t="shared" si="12553"/>
        <v/>
      </c>
      <c r="O6271" t="str">
        <f t="shared" si="12554"/>
        <v/>
      </c>
    </row>
    <row r="6272" spans="1:24" x14ac:dyDescent="0.25">
      <c r="A6272" t="s">
        <v>273</v>
      </c>
      <c r="B6272" t="s">
        <v>1479</v>
      </c>
      <c r="C6272" t="s">
        <v>20</v>
      </c>
      <c r="D6272" s="6">
        <v>0.1</v>
      </c>
      <c r="E6272" s="6" t="s">
        <v>17</v>
      </c>
      <c r="F6272" t="s">
        <v>1548</v>
      </c>
      <c r="G6272" t="str">
        <f t="shared" si="12604"/>
        <v>DL2021047</v>
      </c>
      <c r="H6272" t="str">
        <f t="shared" si="12547"/>
        <v>12</v>
      </c>
      <c r="I6272" t="str">
        <f t="shared" si="12548"/>
        <v>Kamjatkakrabbe_12_20220202_DL2021047_RoedovreGym</v>
      </c>
      <c r="J6272" t="str">
        <f t="shared" si="12549"/>
        <v>Kamjatkakrabbe</v>
      </c>
      <c r="K6272" t="str">
        <f t="shared" si="12550"/>
        <v>eDNA</v>
      </c>
      <c r="L6272" t="str">
        <f t="shared" si="12551"/>
        <v>No Ct</v>
      </c>
      <c r="M6272" t="str">
        <f t="shared" si="12552"/>
        <v/>
      </c>
      <c r="N6272" t="str">
        <f t="shared" si="12553"/>
        <v/>
      </c>
      <c r="O6272" t="str">
        <f t="shared" si="12554"/>
        <v/>
      </c>
    </row>
    <row r="6273" spans="1:24" x14ac:dyDescent="0.25">
      <c r="A6273" t="s">
        <v>275</v>
      </c>
      <c r="B6273" t="s">
        <v>1479</v>
      </c>
      <c r="C6273" t="s">
        <v>20</v>
      </c>
      <c r="D6273" s="6">
        <v>0.1</v>
      </c>
      <c r="E6273" s="6" t="s">
        <v>17</v>
      </c>
      <c r="F6273" t="s">
        <v>1548</v>
      </c>
      <c r="G6273" t="str">
        <f t="shared" si="12604"/>
        <v>DL2021047</v>
      </c>
      <c r="H6273" t="str">
        <f t="shared" si="12547"/>
        <v>12</v>
      </c>
      <c r="I6273" t="str">
        <f t="shared" si="12548"/>
        <v>Kamjatkakrabbe_12_20220202_DL2021047_RoedovreGym</v>
      </c>
      <c r="J6273" t="str">
        <f t="shared" si="12549"/>
        <v>Kamjatkakrabbe</v>
      </c>
      <c r="K6273" t="str">
        <f t="shared" si="12550"/>
        <v>eDNA</v>
      </c>
      <c r="L6273" t="str">
        <f t="shared" si="12551"/>
        <v>No Ct</v>
      </c>
      <c r="M6273" t="str">
        <f t="shared" si="12552"/>
        <v/>
      </c>
      <c r="N6273" t="str">
        <f t="shared" si="12553"/>
        <v/>
      </c>
      <c r="O6273" t="str">
        <f t="shared" si="12554"/>
        <v/>
      </c>
    </row>
    <row r="6274" spans="1:24" x14ac:dyDescent="0.25">
      <c r="A6274" t="s">
        <v>276</v>
      </c>
      <c r="B6274" t="s">
        <v>1480</v>
      </c>
      <c r="C6274" t="s">
        <v>13</v>
      </c>
      <c r="D6274" s="6">
        <v>0.1</v>
      </c>
      <c r="E6274" s="6">
        <v>35.43</v>
      </c>
      <c r="F6274" t="s">
        <v>1548</v>
      </c>
      <c r="G6274" t="str">
        <f t="shared" si="12604"/>
        <v>DL2021047</v>
      </c>
      <c r="H6274" t="str">
        <f t="shared" si="12547"/>
        <v>13</v>
      </c>
      <c r="I6274" t="str">
        <f t="shared" si="12548"/>
        <v>KinesiskUldhaandskrabbe_13_20220202_DL2021047_RoedovreGym</v>
      </c>
      <c r="J6274" t="str">
        <f t="shared" si="12549"/>
        <v>KinesiskUldhaandskrabbe</v>
      </c>
      <c r="K6274" t="str">
        <f t="shared" si="12550"/>
        <v>PosK</v>
      </c>
      <c r="L6274">
        <f t="shared" si="12551"/>
        <v>35.43</v>
      </c>
      <c r="M6274">
        <f t="shared" si="12552"/>
        <v>35.43</v>
      </c>
      <c r="N6274">
        <f t="shared" si="12553"/>
        <v>0</v>
      </c>
      <c r="O6274">
        <f t="shared" si="12554"/>
        <v>0</v>
      </c>
      <c r="Q6274">
        <f t="shared" ref="Q6274" si="12633">IF(L6276="No Ct",0,L6276)</f>
        <v>0</v>
      </c>
      <c r="R6274">
        <f t="shared" ref="R6274" si="12634">IF(L6277="No Ct",0,L6277)</f>
        <v>0</v>
      </c>
      <c r="S6274" t="str">
        <f t="shared" ref="S6274" si="12635">IF(AND(M6274&gt;0,N6274=0),"Valid","Invalid")</f>
        <v>Valid</v>
      </c>
      <c r="T6274" t="str">
        <f t="shared" ref="T6274" si="12636">IF(OR(Q6274&gt;1,R6274&gt;1),"Present","Absent")</f>
        <v>Absent</v>
      </c>
      <c r="U6274" t="str">
        <f t="shared" ref="U6274" si="12637">IF(OR(AND(Q6274&gt;1,Q6274&lt;41),AND(R6274&gt;1,R6274&lt;41)),"Ct&lt;41","Ct&gt;41")</f>
        <v>Ct&gt;41</v>
      </c>
      <c r="V6274" t="str">
        <f>VLOOKUP(J6274,Datasæt_Analysesystemer!$C$2:$D$68,2,FALSE)</f>
        <v>Kinesisk uldhåndskrabbe</v>
      </c>
      <c r="W6274" t="str">
        <f t="shared" ref="W6274" si="12638">MID(F6274,10,9)</f>
        <v>DL2021047</v>
      </c>
      <c r="X6274" t="str">
        <f t="shared" ref="X6274" si="12639">W6274&amp;"_"&amp;V6274&amp;"_"&amp;S6274&amp;"_"&amp;T6274&amp;"_"&amp;U6274</f>
        <v>DL2021047_Kinesisk uldhåndskrabbe_Valid_Absent_Ct&gt;41</v>
      </c>
    </row>
    <row r="6275" spans="1:24" x14ac:dyDescent="0.25">
      <c r="A6275" t="s">
        <v>278</v>
      </c>
      <c r="B6275" t="s">
        <v>1481</v>
      </c>
      <c r="C6275" t="s">
        <v>16</v>
      </c>
      <c r="D6275" s="6">
        <v>0.1</v>
      </c>
      <c r="E6275" s="6" t="s">
        <v>17</v>
      </c>
      <c r="F6275" t="s">
        <v>1548</v>
      </c>
      <c r="G6275" t="str">
        <f t="shared" si="12604"/>
        <v>DL2021047</v>
      </c>
      <c r="H6275" t="str">
        <f t="shared" si="12547"/>
        <v>13</v>
      </c>
      <c r="I6275" t="str">
        <f t="shared" si="12548"/>
        <v>KinesiskUldhaandskrabbe_13_20220202_DL2021047_RoedovreGym</v>
      </c>
      <c r="J6275" t="str">
        <f t="shared" si="12549"/>
        <v>KinesiskUldhaandskrabbe</v>
      </c>
      <c r="K6275" t="str">
        <f t="shared" si="12550"/>
        <v>NegK</v>
      </c>
      <c r="L6275" t="str">
        <f t="shared" si="12551"/>
        <v>No Ct</v>
      </c>
      <c r="M6275" t="str">
        <f t="shared" si="12552"/>
        <v/>
      </c>
      <c r="N6275" t="str">
        <f t="shared" si="12553"/>
        <v/>
      </c>
      <c r="O6275" t="str">
        <f t="shared" si="12554"/>
        <v/>
      </c>
    </row>
    <row r="6276" spans="1:24" x14ac:dyDescent="0.25">
      <c r="A6276" t="s">
        <v>280</v>
      </c>
      <c r="B6276" t="s">
        <v>1482</v>
      </c>
      <c r="C6276" t="s">
        <v>20</v>
      </c>
      <c r="D6276" s="6">
        <v>0.1</v>
      </c>
      <c r="E6276" s="6" t="s">
        <v>17</v>
      </c>
      <c r="F6276" t="s">
        <v>1548</v>
      </c>
      <c r="G6276" t="str">
        <f t="shared" si="12604"/>
        <v>DL2021047</v>
      </c>
      <c r="H6276" t="str">
        <f t="shared" si="12547"/>
        <v>13</v>
      </c>
      <c r="I6276" t="str">
        <f t="shared" si="12548"/>
        <v>KinesiskUldhaandskrabbe_13_20220202_DL2021047_RoedovreGym</v>
      </c>
      <c r="J6276" t="str">
        <f t="shared" si="12549"/>
        <v>KinesiskUldhaandskrabbe</v>
      </c>
      <c r="K6276" t="str">
        <f t="shared" si="12550"/>
        <v>eDNA</v>
      </c>
      <c r="L6276" t="str">
        <f t="shared" si="12551"/>
        <v>No Ct</v>
      </c>
      <c r="M6276" t="str">
        <f t="shared" si="12552"/>
        <v/>
      </c>
      <c r="N6276" t="str">
        <f t="shared" si="12553"/>
        <v/>
      </c>
      <c r="O6276" t="str">
        <f t="shared" si="12554"/>
        <v/>
      </c>
    </row>
    <row r="6277" spans="1:24" x14ac:dyDescent="0.25">
      <c r="A6277" t="s">
        <v>282</v>
      </c>
      <c r="B6277" t="s">
        <v>1482</v>
      </c>
      <c r="C6277" t="s">
        <v>20</v>
      </c>
      <c r="D6277" s="6">
        <v>0.1</v>
      </c>
      <c r="E6277" s="6" t="s">
        <v>17</v>
      </c>
      <c r="F6277" t="s">
        <v>1548</v>
      </c>
      <c r="G6277" t="str">
        <f t="shared" si="12604"/>
        <v>DL2021047</v>
      </c>
      <c r="H6277" t="str">
        <f t="shared" si="12547"/>
        <v>13</v>
      </c>
      <c r="I6277" t="str">
        <f t="shared" si="12548"/>
        <v>KinesiskUldhaandskrabbe_13_20220202_DL2021047_RoedovreGym</v>
      </c>
      <c r="J6277" t="str">
        <f t="shared" si="12549"/>
        <v>KinesiskUldhaandskrabbe</v>
      </c>
      <c r="K6277" t="str">
        <f t="shared" si="12550"/>
        <v>eDNA</v>
      </c>
      <c r="L6277" t="str">
        <f t="shared" si="12551"/>
        <v>No Ct</v>
      </c>
      <c r="M6277" t="str">
        <f t="shared" si="12552"/>
        <v/>
      </c>
      <c r="N6277" t="str">
        <f t="shared" si="12553"/>
        <v/>
      </c>
      <c r="O6277" t="str">
        <f t="shared" si="12554"/>
        <v/>
      </c>
    </row>
    <row r="6278" spans="1:24" x14ac:dyDescent="0.25">
      <c r="A6278" t="s">
        <v>283</v>
      </c>
      <c r="B6278" t="s">
        <v>1483</v>
      </c>
      <c r="C6278" t="s">
        <v>13</v>
      </c>
      <c r="D6278" s="6">
        <v>0.1</v>
      </c>
      <c r="E6278" s="6">
        <v>36.79</v>
      </c>
      <c r="F6278" t="s">
        <v>1548</v>
      </c>
      <c r="G6278" t="str">
        <f t="shared" si="12604"/>
        <v>DL2021047</v>
      </c>
      <c r="H6278" t="str">
        <f t="shared" si="12547"/>
        <v>14</v>
      </c>
      <c r="I6278" t="str">
        <f t="shared" si="12548"/>
        <v>KinesiskUldhaandskrabbe_14_20220202_DL2021047_RoedovreGym</v>
      </c>
      <c r="J6278" t="str">
        <f t="shared" si="12549"/>
        <v>KinesiskUldhaandskrabbe</v>
      </c>
      <c r="K6278" t="str">
        <f t="shared" si="12550"/>
        <v>PosK</v>
      </c>
      <c r="L6278">
        <f t="shared" si="12551"/>
        <v>36.79</v>
      </c>
      <c r="M6278">
        <f t="shared" si="12552"/>
        <v>36.79</v>
      </c>
      <c r="N6278">
        <f t="shared" si="12553"/>
        <v>0</v>
      </c>
      <c r="O6278">
        <f t="shared" si="12554"/>
        <v>0</v>
      </c>
      <c r="Q6278">
        <f t="shared" ref="Q6278" si="12640">IF(L6280="No Ct",0,L6280)</f>
        <v>0</v>
      </c>
      <c r="R6278">
        <f t="shared" ref="R6278" si="12641">IF(L6281="No Ct",0,L6281)</f>
        <v>0</v>
      </c>
      <c r="S6278" t="str">
        <f t="shared" ref="S6278" si="12642">IF(AND(M6278&gt;0,N6278=0),"Valid","Invalid")</f>
        <v>Valid</v>
      </c>
      <c r="T6278" t="str">
        <f t="shared" ref="T6278" si="12643">IF(OR(Q6278&gt;1,R6278&gt;1),"Present","Absent")</f>
        <v>Absent</v>
      </c>
      <c r="U6278" t="str">
        <f t="shared" ref="U6278" si="12644">IF(OR(AND(Q6278&gt;1,Q6278&lt;41),AND(R6278&gt;1,R6278&lt;41)),"Ct&lt;41","Ct&gt;41")</f>
        <v>Ct&gt;41</v>
      </c>
      <c r="V6278" t="str">
        <f>VLOOKUP(J6278,Datasæt_Analysesystemer!$C$2:$D$68,2,FALSE)</f>
        <v>Kinesisk uldhåndskrabbe</v>
      </c>
      <c r="W6278" t="str">
        <f t="shared" ref="W6278" si="12645">MID(F6278,10,9)</f>
        <v>DL2021047</v>
      </c>
      <c r="X6278" t="str">
        <f t="shared" ref="X6278" si="12646">W6278&amp;"_"&amp;V6278&amp;"_"&amp;S6278&amp;"_"&amp;T6278&amp;"_"&amp;U6278</f>
        <v>DL2021047_Kinesisk uldhåndskrabbe_Valid_Absent_Ct&gt;41</v>
      </c>
    </row>
    <row r="6279" spans="1:24" x14ac:dyDescent="0.25">
      <c r="A6279" t="s">
        <v>285</v>
      </c>
      <c r="B6279" t="s">
        <v>1484</v>
      </c>
      <c r="C6279" t="s">
        <v>16</v>
      </c>
      <c r="D6279" s="6">
        <v>0.1</v>
      </c>
      <c r="E6279" s="6" t="s">
        <v>17</v>
      </c>
      <c r="F6279" t="s">
        <v>1548</v>
      </c>
      <c r="G6279" t="str">
        <f t="shared" si="12604"/>
        <v>DL2021047</v>
      </c>
      <c r="H6279" t="str">
        <f t="shared" si="12547"/>
        <v>14</v>
      </c>
      <c r="I6279" t="str">
        <f t="shared" si="12548"/>
        <v>KinesiskUldhaandskrabbe_14_20220202_DL2021047_RoedovreGym</v>
      </c>
      <c r="J6279" t="str">
        <f t="shared" si="12549"/>
        <v>KinesiskUldhaandskrabbe</v>
      </c>
      <c r="K6279" t="str">
        <f t="shared" si="12550"/>
        <v>NegK</v>
      </c>
      <c r="L6279" t="str">
        <f t="shared" si="12551"/>
        <v>No Ct</v>
      </c>
      <c r="M6279" t="str">
        <f t="shared" si="12552"/>
        <v/>
      </c>
      <c r="N6279" t="str">
        <f t="shared" si="12553"/>
        <v/>
      </c>
      <c r="O6279" t="str">
        <f t="shared" si="12554"/>
        <v/>
      </c>
    </row>
    <row r="6280" spans="1:24" x14ac:dyDescent="0.25">
      <c r="A6280" t="s">
        <v>287</v>
      </c>
      <c r="B6280" t="s">
        <v>1485</v>
      </c>
      <c r="C6280" t="s">
        <v>20</v>
      </c>
      <c r="D6280" s="6">
        <v>0.1</v>
      </c>
      <c r="E6280" s="6" t="s">
        <v>17</v>
      </c>
      <c r="F6280" t="s">
        <v>1548</v>
      </c>
      <c r="G6280" t="str">
        <f t="shared" si="12604"/>
        <v>DL2021047</v>
      </c>
      <c r="H6280" t="str">
        <f t="shared" si="12547"/>
        <v>14</v>
      </c>
      <c r="I6280" t="str">
        <f t="shared" si="12548"/>
        <v>KinesiskUldhaandskrabbe_14_20220202_DL2021047_RoedovreGym</v>
      </c>
      <c r="J6280" t="str">
        <f t="shared" si="12549"/>
        <v>KinesiskUldhaandskrabbe</v>
      </c>
      <c r="K6280" t="str">
        <f t="shared" si="12550"/>
        <v>eDNA</v>
      </c>
      <c r="L6280" t="str">
        <f t="shared" si="12551"/>
        <v>No Ct</v>
      </c>
      <c r="M6280" t="str">
        <f t="shared" si="12552"/>
        <v/>
      </c>
      <c r="N6280" t="str">
        <f t="shared" si="12553"/>
        <v/>
      </c>
      <c r="O6280" t="str">
        <f t="shared" si="12554"/>
        <v/>
      </c>
    </row>
    <row r="6281" spans="1:24" x14ac:dyDescent="0.25">
      <c r="A6281" t="s">
        <v>289</v>
      </c>
      <c r="B6281" t="s">
        <v>1485</v>
      </c>
      <c r="C6281" t="s">
        <v>20</v>
      </c>
      <c r="D6281" s="6">
        <v>0.1</v>
      </c>
      <c r="E6281" s="6" t="s">
        <v>17</v>
      </c>
      <c r="F6281" t="s">
        <v>1548</v>
      </c>
      <c r="G6281" t="str">
        <f t="shared" si="12604"/>
        <v>DL2021047</v>
      </c>
      <c r="H6281" t="str">
        <f t="shared" si="12547"/>
        <v>14</v>
      </c>
      <c r="I6281" t="str">
        <f t="shared" si="12548"/>
        <v>KinesiskUldhaandskrabbe_14_20220202_DL2021047_RoedovreGym</v>
      </c>
      <c r="J6281" t="str">
        <f t="shared" si="12549"/>
        <v>KinesiskUldhaandskrabbe</v>
      </c>
      <c r="K6281" t="str">
        <f t="shared" si="12550"/>
        <v>eDNA</v>
      </c>
      <c r="L6281" t="str">
        <f t="shared" si="12551"/>
        <v>No Ct</v>
      </c>
      <c r="M6281" t="str">
        <f t="shared" si="12552"/>
        <v/>
      </c>
      <c r="N6281" t="str">
        <f t="shared" si="12553"/>
        <v/>
      </c>
      <c r="O6281" t="str">
        <f t="shared" si="12554"/>
        <v/>
      </c>
    </row>
    <row r="6282" spans="1:24" x14ac:dyDescent="0.25">
      <c r="A6282" t="s">
        <v>290</v>
      </c>
      <c r="B6282" t="s">
        <v>1486</v>
      </c>
      <c r="C6282" t="s">
        <v>13</v>
      </c>
      <c r="D6282" s="6">
        <v>0.1</v>
      </c>
      <c r="E6282" s="6">
        <v>31.98</v>
      </c>
      <c r="F6282" t="s">
        <v>1548</v>
      </c>
      <c r="G6282" t="str">
        <f t="shared" si="12604"/>
        <v>DL2021047</v>
      </c>
      <c r="H6282" t="str">
        <f t="shared" si="12547"/>
        <v>15</v>
      </c>
      <c r="I6282" t="str">
        <f t="shared" si="12548"/>
        <v>NordamerikanskMudderkrabbe_15_20220202_DL2021047_RoedovreGym</v>
      </c>
      <c r="J6282" t="str">
        <f t="shared" si="12549"/>
        <v>NordamerikanskMudderkrabbe</v>
      </c>
      <c r="K6282" t="str">
        <f t="shared" si="12550"/>
        <v>PosK</v>
      </c>
      <c r="L6282">
        <f t="shared" si="12551"/>
        <v>31.98</v>
      </c>
      <c r="M6282">
        <f t="shared" si="12552"/>
        <v>31.98</v>
      </c>
      <c r="N6282">
        <f t="shared" si="12553"/>
        <v>0</v>
      </c>
      <c r="O6282">
        <f t="shared" si="12554"/>
        <v>0</v>
      </c>
      <c r="Q6282">
        <f t="shared" ref="Q6282" si="12647">IF(L6284="No Ct",0,L6284)</f>
        <v>0</v>
      </c>
      <c r="R6282">
        <f t="shared" ref="R6282" si="12648">IF(L6285="No Ct",0,L6285)</f>
        <v>0</v>
      </c>
      <c r="S6282" t="str">
        <f t="shared" ref="S6282" si="12649">IF(AND(M6282&gt;0,N6282=0),"Valid","Invalid")</f>
        <v>Valid</v>
      </c>
      <c r="T6282" t="str">
        <f t="shared" ref="T6282" si="12650">IF(OR(Q6282&gt;1,R6282&gt;1),"Present","Absent")</f>
        <v>Absent</v>
      </c>
      <c r="U6282" t="str">
        <f t="shared" ref="U6282" si="12651">IF(OR(AND(Q6282&gt;1,Q6282&lt;41),AND(R6282&gt;1,R6282&lt;41)),"Ct&lt;41","Ct&gt;41")</f>
        <v>Ct&gt;41</v>
      </c>
      <c r="V6282" t="str">
        <f>VLOOKUP(J6282,Datasæt_Analysesystemer!$C$2:$D$68,2,FALSE)</f>
        <v>Nordam. Brakvandskrabbe / mudderkrabbe</v>
      </c>
      <c r="W6282" t="str">
        <f t="shared" ref="W6282" si="12652">MID(F6282,10,9)</f>
        <v>DL2021047</v>
      </c>
      <c r="X6282" t="str">
        <f t="shared" ref="X6282" si="12653">W6282&amp;"_"&amp;V6282&amp;"_"&amp;S6282&amp;"_"&amp;T6282&amp;"_"&amp;U6282</f>
        <v>DL2021047_Nordam. Brakvandskrabbe / mudderkrabbe_Valid_Absent_Ct&gt;41</v>
      </c>
    </row>
    <row r="6283" spans="1:24" x14ac:dyDescent="0.25">
      <c r="A6283" t="s">
        <v>292</v>
      </c>
      <c r="B6283" t="s">
        <v>1487</v>
      </c>
      <c r="C6283" t="s">
        <v>16</v>
      </c>
      <c r="D6283" s="6">
        <v>0.1</v>
      </c>
      <c r="E6283" s="6" t="s">
        <v>17</v>
      </c>
      <c r="F6283" t="s">
        <v>1548</v>
      </c>
      <c r="G6283" t="str">
        <f t="shared" si="12604"/>
        <v>DL2021047</v>
      </c>
      <c r="H6283" t="str">
        <f t="shared" si="12547"/>
        <v>15</v>
      </c>
      <c r="I6283" t="str">
        <f t="shared" si="12548"/>
        <v>NordamerikanskMudderkrabbe_15_20220202_DL2021047_RoedovreGym</v>
      </c>
      <c r="J6283" t="str">
        <f t="shared" si="12549"/>
        <v>NordamerikanskMudderkrabbe</v>
      </c>
      <c r="K6283" t="str">
        <f t="shared" si="12550"/>
        <v>NegK</v>
      </c>
      <c r="L6283" t="str">
        <f t="shared" si="12551"/>
        <v>No Ct</v>
      </c>
      <c r="M6283" t="str">
        <f t="shared" si="12552"/>
        <v/>
      </c>
      <c r="N6283" t="str">
        <f t="shared" si="12553"/>
        <v/>
      </c>
      <c r="O6283" t="str">
        <f t="shared" si="12554"/>
        <v/>
      </c>
    </row>
    <row r="6284" spans="1:24" x14ac:dyDescent="0.25">
      <c r="A6284" t="s">
        <v>294</v>
      </c>
      <c r="B6284" t="s">
        <v>1488</v>
      </c>
      <c r="C6284" t="s">
        <v>20</v>
      </c>
      <c r="D6284" s="6">
        <v>0.1</v>
      </c>
      <c r="E6284" s="6" t="s">
        <v>17</v>
      </c>
      <c r="F6284" t="s">
        <v>1548</v>
      </c>
      <c r="G6284" t="str">
        <f t="shared" si="12604"/>
        <v>DL2021047</v>
      </c>
      <c r="H6284" t="str">
        <f t="shared" si="12547"/>
        <v>15</v>
      </c>
      <c r="I6284" t="str">
        <f t="shared" si="12548"/>
        <v>NordamerikanskMudderkrabbe_15_20220202_DL2021047_RoedovreGym</v>
      </c>
      <c r="J6284" t="str">
        <f t="shared" si="12549"/>
        <v>NordamerikanskMudderkrabbe</v>
      </c>
      <c r="K6284" t="str">
        <f t="shared" si="12550"/>
        <v>eDNA</v>
      </c>
      <c r="L6284" t="str">
        <f t="shared" si="12551"/>
        <v>No Ct</v>
      </c>
      <c r="M6284" t="str">
        <f t="shared" si="12552"/>
        <v/>
      </c>
      <c r="N6284" t="str">
        <f t="shared" si="12553"/>
        <v/>
      </c>
      <c r="O6284" t="str">
        <f t="shared" si="12554"/>
        <v/>
      </c>
    </row>
    <row r="6285" spans="1:24" x14ac:dyDescent="0.25">
      <c r="A6285" t="s">
        <v>296</v>
      </c>
      <c r="B6285" t="s">
        <v>1488</v>
      </c>
      <c r="C6285" t="s">
        <v>20</v>
      </c>
      <c r="D6285" s="6">
        <v>0.1</v>
      </c>
      <c r="E6285" s="6" t="s">
        <v>17</v>
      </c>
      <c r="F6285" t="s">
        <v>1548</v>
      </c>
      <c r="G6285" t="str">
        <f t="shared" si="12604"/>
        <v>DL2021047</v>
      </c>
      <c r="H6285" t="str">
        <f t="shared" si="12547"/>
        <v>15</v>
      </c>
      <c r="I6285" t="str">
        <f t="shared" si="12548"/>
        <v>NordamerikanskMudderkrabbe_15_20220202_DL2021047_RoedovreGym</v>
      </c>
      <c r="J6285" t="str">
        <f t="shared" si="12549"/>
        <v>NordamerikanskMudderkrabbe</v>
      </c>
      <c r="K6285" t="str">
        <f t="shared" si="12550"/>
        <v>eDNA</v>
      </c>
      <c r="L6285" t="str">
        <f t="shared" si="12551"/>
        <v>No Ct</v>
      </c>
      <c r="M6285" t="str">
        <f t="shared" si="12552"/>
        <v/>
      </c>
      <c r="N6285" t="str">
        <f t="shared" si="12553"/>
        <v/>
      </c>
      <c r="O6285" t="str">
        <f t="shared" si="12554"/>
        <v/>
      </c>
    </row>
    <row r="6286" spans="1:24" x14ac:dyDescent="0.25">
      <c r="A6286" t="s">
        <v>297</v>
      </c>
      <c r="B6286" t="s">
        <v>1489</v>
      </c>
      <c r="C6286" t="s">
        <v>13</v>
      </c>
      <c r="D6286" s="6">
        <v>0.1</v>
      </c>
      <c r="E6286" s="6">
        <v>32.61</v>
      </c>
      <c r="F6286" t="s">
        <v>1548</v>
      </c>
      <c r="G6286" t="str">
        <f t="shared" si="12604"/>
        <v>DL2021047</v>
      </c>
      <c r="H6286" t="str">
        <f t="shared" si="12547"/>
        <v>16</v>
      </c>
      <c r="I6286" t="str">
        <f t="shared" si="12548"/>
        <v>NordamerikanskMudderkrabbe_16_20220202_DL2021047_RoedovreGym</v>
      </c>
      <c r="J6286" t="str">
        <f t="shared" si="12549"/>
        <v>NordamerikanskMudderkrabbe</v>
      </c>
      <c r="K6286" t="str">
        <f t="shared" si="12550"/>
        <v>PosK</v>
      </c>
      <c r="L6286">
        <f t="shared" si="12551"/>
        <v>32.61</v>
      </c>
      <c r="M6286">
        <f t="shared" si="12552"/>
        <v>32.61</v>
      </c>
      <c r="N6286">
        <f t="shared" si="12553"/>
        <v>0</v>
      </c>
      <c r="O6286">
        <f t="shared" si="12554"/>
        <v>0</v>
      </c>
      <c r="Q6286">
        <f t="shared" ref="Q6286" si="12654">IF(L6288="No Ct",0,L6288)</f>
        <v>0</v>
      </c>
      <c r="R6286">
        <f t="shared" ref="R6286" si="12655">IF(L6289="No Ct",0,L6289)</f>
        <v>0</v>
      </c>
      <c r="S6286" t="str">
        <f t="shared" ref="S6286" si="12656">IF(AND(M6286&gt;0,N6286=0),"Valid","Invalid")</f>
        <v>Valid</v>
      </c>
      <c r="T6286" t="str">
        <f t="shared" ref="T6286" si="12657">IF(OR(Q6286&gt;1,R6286&gt;1),"Present","Absent")</f>
        <v>Absent</v>
      </c>
      <c r="U6286" t="str">
        <f t="shared" ref="U6286" si="12658">IF(OR(AND(Q6286&gt;1,Q6286&lt;41),AND(R6286&gt;1,R6286&lt;41)),"Ct&lt;41","Ct&gt;41")</f>
        <v>Ct&gt;41</v>
      </c>
      <c r="V6286" t="str">
        <f>VLOOKUP(J6286,Datasæt_Analysesystemer!$C$2:$D$68,2,FALSE)</f>
        <v>Nordam. Brakvandskrabbe / mudderkrabbe</v>
      </c>
      <c r="W6286" t="str">
        <f t="shared" ref="W6286" si="12659">MID(F6286,10,9)</f>
        <v>DL2021047</v>
      </c>
      <c r="X6286" t="str">
        <f t="shared" ref="X6286" si="12660">W6286&amp;"_"&amp;V6286&amp;"_"&amp;S6286&amp;"_"&amp;T6286&amp;"_"&amp;U6286</f>
        <v>DL2021047_Nordam. Brakvandskrabbe / mudderkrabbe_Valid_Absent_Ct&gt;41</v>
      </c>
    </row>
    <row r="6287" spans="1:24" x14ac:dyDescent="0.25">
      <c r="A6287" t="s">
        <v>299</v>
      </c>
      <c r="B6287" t="s">
        <v>1490</v>
      </c>
      <c r="C6287" t="s">
        <v>16</v>
      </c>
      <c r="D6287" s="6">
        <v>0.1</v>
      </c>
      <c r="E6287" s="6" t="s">
        <v>17</v>
      </c>
      <c r="F6287" t="s">
        <v>1548</v>
      </c>
      <c r="G6287" t="str">
        <f t="shared" si="12604"/>
        <v>DL2021047</v>
      </c>
      <c r="H6287" t="str">
        <f t="shared" si="12547"/>
        <v>16</v>
      </c>
      <c r="I6287" t="str">
        <f t="shared" si="12548"/>
        <v>NordamerikanskMudderkrabbe_16_20220202_DL2021047_RoedovreGym</v>
      </c>
      <c r="J6287" t="str">
        <f t="shared" si="12549"/>
        <v>NordamerikanskMudderkrabbe</v>
      </c>
      <c r="K6287" t="str">
        <f t="shared" si="12550"/>
        <v>NegK</v>
      </c>
      <c r="L6287" t="str">
        <f t="shared" si="12551"/>
        <v>No Ct</v>
      </c>
      <c r="M6287" t="str">
        <f t="shared" si="12552"/>
        <v/>
      </c>
      <c r="N6287" t="str">
        <f t="shared" si="12553"/>
        <v/>
      </c>
      <c r="O6287" t="str">
        <f t="shared" si="12554"/>
        <v/>
      </c>
    </row>
    <row r="6288" spans="1:24" x14ac:dyDescent="0.25">
      <c r="A6288" t="s">
        <v>301</v>
      </c>
      <c r="B6288" t="s">
        <v>1491</v>
      </c>
      <c r="C6288" t="s">
        <v>20</v>
      </c>
      <c r="D6288" s="6">
        <v>0.1</v>
      </c>
      <c r="E6288" s="6" t="s">
        <v>17</v>
      </c>
      <c r="F6288" t="s">
        <v>1548</v>
      </c>
      <c r="G6288" t="str">
        <f t="shared" si="12604"/>
        <v>DL2021047</v>
      </c>
      <c r="H6288" t="str">
        <f t="shared" si="12547"/>
        <v>16</v>
      </c>
      <c r="I6288" t="str">
        <f t="shared" si="12548"/>
        <v>NordamerikanskMudderkrabbe_16_20220202_DL2021047_RoedovreGym</v>
      </c>
      <c r="J6288" t="str">
        <f t="shared" si="12549"/>
        <v>NordamerikanskMudderkrabbe</v>
      </c>
      <c r="K6288" t="str">
        <f t="shared" si="12550"/>
        <v>eDNA</v>
      </c>
      <c r="L6288" t="str">
        <f t="shared" si="12551"/>
        <v>No Ct</v>
      </c>
      <c r="M6288" t="str">
        <f t="shared" si="12552"/>
        <v/>
      </c>
      <c r="N6288" t="str">
        <f t="shared" si="12553"/>
        <v/>
      </c>
      <c r="O6288" t="str">
        <f t="shared" si="12554"/>
        <v/>
      </c>
    </row>
    <row r="6289" spans="1:24" x14ac:dyDescent="0.25">
      <c r="A6289" t="s">
        <v>303</v>
      </c>
      <c r="B6289" t="s">
        <v>1491</v>
      </c>
      <c r="C6289" t="s">
        <v>20</v>
      </c>
      <c r="D6289" s="6">
        <v>0.1</v>
      </c>
      <c r="E6289" s="6" t="s">
        <v>17</v>
      </c>
      <c r="F6289" t="s">
        <v>1548</v>
      </c>
      <c r="G6289" t="str">
        <f t="shared" si="12604"/>
        <v>DL2021047</v>
      </c>
      <c r="H6289" t="str">
        <f t="shared" si="12547"/>
        <v>16</v>
      </c>
      <c r="I6289" t="str">
        <f t="shared" si="12548"/>
        <v>NordamerikanskMudderkrabbe_16_20220202_DL2021047_RoedovreGym</v>
      </c>
      <c r="J6289" t="str">
        <f t="shared" si="12549"/>
        <v>NordamerikanskMudderkrabbe</v>
      </c>
      <c r="K6289" t="str">
        <f t="shared" si="12550"/>
        <v>eDNA</v>
      </c>
      <c r="L6289" t="str">
        <f t="shared" si="12551"/>
        <v>No Ct</v>
      </c>
      <c r="M6289" t="str">
        <f t="shared" si="12552"/>
        <v/>
      </c>
      <c r="N6289" t="str">
        <f t="shared" si="12553"/>
        <v/>
      </c>
      <c r="O6289" t="str">
        <f t="shared" si="12554"/>
        <v/>
      </c>
    </row>
    <row r="6290" spans="1:24" x14ac:dyDescent="0.25">
      <c r="A6290" t="s">
        <v>304</v>
      </c>
      <c r="B6290" t="s">
        <v>1492</v>
      </c>
      <c r="C6290" t="s">
        <v>13</v>
      </c>
      <c r="D6290" s="6">
        <v>0.1</v>
      </c>
      <c r="E6290" s="6">
        <v>31.47</v>
      </c>
      <c r="F6290" t="s">
        <v>1548</v>
      </c>
      <c r="G6290" t="str">
        <f t="shared" si="12604"/>
        <v>DL2021047</v>
      </c>
      <c r="H6290" t="str">
        <f t="shared" si="12547"/>
        <v>17</v>
      </c>
      <c r="I6290" t="str">
        <f t="shared" si="12548"/>
        <v>Pukkellaks_17_20220202_DL2021047_RoedovreGym</v>
      </c>
      <c r="J6290" t="str">
        <f t="shared" si="12549"/>
        <v>Pukkellaks</v>
      </c>
      <c r="K6290" t="str">
        <f t="shared" si="12550"/>
        <v>PosK</v>
      </c>
      <c r="L6290">
        <f t="shared" si="12551"/>
        <v>31.47</v>
      </c>
      <c r="M6290">
        <f t="shared" si="12552"/>
        <v>31.47</v>
      </c>
      <c r="N6290">
        <f t="shared" si="12553"/>
        <v>0</v>
      </c>
      <c r="O6290">
        <f t="shared" si="12554"/>
        <v>0</v>
      </c>
      <c r="Q6290">
        <f t="shared" ref="Q6290" si="12661">IF(L6292="No Ct",0,L6292)</f>
        <v>0</v>
      </c>
      <c r="R6290">
        <f t="shared" ref="R6290" si="12662">IF(L6293="No Ct",0,L6293)</f>
        <v>0</v>
      </c>
      <c r="S6290" t="str">
        <f t="shared" ref="S6290" si="12663">IF(AND(M6290&gt;0,N6290=0),"Valid","Invalid")</f>
        <v>Valid</v>
      </c>
      <c r="T6290" t="str">
        <f t="shared" ref="T6290" si="12664">IF(OR(Q6290&gt;1,R6290&gt;1),"Present","Absent")</f>
        <v>Absent</v>
      </c>
      <c r="U6290" t="str">
        <f t="shared" ref="U6290" si="12665">IF(OR(AND(Q6290&gt;1,Q6290&lt;41),AND(R6290&gt;1,R6290&lt;41)),"Ct&lt;41","Ct&gt;41")</f>
        <v>Ct&gt;41</v>
      </c>
      <c r="V6290" t="str">
        <f>VLOOKUP(J6290,Datasæt_Analysesystemer!$C$2:$D$68,2,FALSE)</f>
        <v>Pukkellaks</v>
      </c>
      <c r="W6290" t="str">
        <f t="shared" ref="W6290" si="12666">MID(F6290,10,9)</f>
        <v>DL2021047</v>
      </c>
      <c r="X6290" t="str">
        <f t="shared" ref="X6290" si="12667">W6290&amp;"_"&amp;V6290&amp;"_"&amp;S6290&amp;"_"&amp;T6290&amp;"_"&amp;U6290</f>
        <v>DL2021047_Pukkellaks_Valid_Absent_Ct&gt;41</v>
      </c>
    </row>
    <row r="6291" spans="1:24" x14ac:dyDescent="0.25">
      <c r="A6291" t="s">
        <v>306</v>
      </c>
      <c r="B6291" t="s">
        <v>1493</v>
      </c>
      <c r="C6291" t="s">
        <v>16</v>
      </c>
      <c r="D6291" s="6">
        <v>0.1</v>
      </c>
      <c r="E6291" s="6" t="s">
        <v>17</v>
      </c>
      <c r="F6291" t="s">
        <v>1548</v>
      </c>
      <c r="G6291" t="str">
        <f t="shared" si="12604"/>
        <v>DL2021047</v>
      </c>
      <c r="H6291" t="str">
        <f t="shared" ref="H6291:H6354" si="12668">LEFT(B6291,2)</f>
        <v>17</v>
      </c>
      <c r="I6291" t="str">
        <f t="shared" ref="I6291:I6354" si="12669">J6291&amp;"_"&amp;H6291&amp;"_"&amp;F6291</f>
        <v>Pukkellaks_17_20220202_DL2021047_RoedovreGym</v>
      </c>
      <c r="J6291" t="str">
        <f t="shared" ref="J6291:J6354" si="12670">MID(RIGHT(B6291,LEN(B6291)-3),1,FIND("_",RIGHT(B6291,LEN(B6291)-3))-1)</f>
        <v>Pukkellaks</v>
      </c>
      <c r="K6291" t="str">
        <f t="shared" ref="K6291:K6354" si="12671">TRIM(SUBSTITUTE(RIGHT(B6291,FIND(J6291,B6291)+1),"_",""))</f>
        <v>NegK</v>
      </c>
      <c r="L6291" t="str">
        <f t="shared" ref="L6291:L6354" si="12672">IFERROR(VALUE(SUBSTITUTE(E6291,".",",")),E6291)</f>
        <v>No Ct</v>
      </c>
      <c r="M6291" t="str">
        <f t="shared" ref="M6291:M6354" si="12673">IF(K6291="PosK",SUMIFS(L:L,K:K,"PosK",I:I,I6291),"")</f>
        <v/>
      </c>
      <c r="N6291" t="str">
        <f t="shared" ref="N6291:N6354" si="12674">IF(K6291="PosK",SUMIFS(L:L,K:K,"NegK",I:I,I6291),"")</f>
        <v/>
      </c>
      <c r="O6291" t="str">
        <f t="shared" ref="O6291:O6354" si="12675">IF(K6291="PosK",SUMIFS(L:L,K:K,"eDNA",I:I,I6291),"")</f>
        <v/>
      </c>
    </row>
    <row r="6292" spans="1:24" x14ac:dyDescent="0.25">
      <c r="A6292" t="s">
        <v>308</v>
      </c>
      <c r="B6292" t="s">
        <v>1494</v>
      </c>
      <c r="C6292" t="s">
        <v>20</v>
      </c>
      <c r="D6292" s="6">
        <v>0.1</v>
      </c>
      <c r="E6292" s="6" t="s">
        <v>17</v>
      </c>
      <c r="F6292" t="s">
        <v>1548</v>
      </c>
      <c r="G6292" t="str">
        <f t="shared" si="12604"/>
        <v>DL2021047</v>
      </c>
      <c r="H6292" t="str">
        <f t="shared" si="12668"/>
        <v>17</v>
      </c>
      <c r="I6292" t="str">
        <f t="shared" si="12669"/>
        <v>Pukkellaks_17_20220202_DL2021047_RoedovreGym</v>
      </c>
      <c r="J6292" t="str">
        <f t="shared" si="12670"/>
        <v>Pukkellaks</v>
      </c>
      <c r="K6292" t="str">
        <f t="shared" si="12671"/>
        <v>eDNA</v>
      </c>
      <c r="L6292" t="str">
        <f t="shared" si="12672"/>
        <v>No Ct</v>
      </c>
      <c r="M6292" t="str">
        <f t="shared" si="12673"/>
        <v/>
      </c>
      <c r="N6292" t="str">
        <f t="shared" si="12674"/>
        <v/>
      </c>
      <c r="O6292" t="str">
        <f t="shared" si="12675"/>
        <v/>
      </c>
    </row>
    <row r="6293" spans="1:24" x14ac:dyDescent="0.25">
      <c r="A6293" t="s">
        <v>310</v>
      </c>
      <c r="B6293" t="s">
        <v>1494</v>
      </c>
      <c r="C6293" t="s">
        <v>20</v>
      </c>
      <c r="D6293" s="6">
        <v>0.1</v>
      </c>
      <c r="E6293" s="6" t="s">
        <v>17</v>
      </c>
      <c r="F6293" t="s">
        <v>1548</v>
      </c>
      <c r="G6293" t="str">
        <f t="shared" si="12604"/>
        <v>DL2021047</v>
      </c>
      <c r="H6293" t="str">
        <f t="shared" si="12668"/>
        <v>17</v>
      </c>
      <c r="I6293" t="str">
        <f t="shared" si="12669"/>
        <v>Pukkellaks_17_20220202_DL2021047_RoedovreGym</v>
      </c>
      <c r="J6293" t="str">
        <f t="shared" si="12670"/>
        <v>Pukkellaks</v>
      </c>
      <c r="K6293" t="str">
        <f t="shared" si="12671"/>
        <v>eDNA</v>
      </c>
      <c r="L6293" t="str">
        <f t="shared" si="12672"/>
        <v>No Ct</v>
      </c>
      <c r="M6293" t="str">
        <f t="shared" si="12673"/>
        <v/>
      </c>
      <c r="N6293" t="str">
        <f t="shared" si="12674"/>
        <v/>
      </c>
      <c r="O6293" t="str">
        <f t="shared" si="12675"/>
        <v/>
      </c>
    </row>
    <row r="6294" spans="1:24" x14ac:dyDescent="0.25">
      <c r="A6294" t="s">
        <v>311</v>
      </c>
      <c r="B6294" t="s">
        <v>1495</v>
      </c>
      <c r="C6294" t="s">
        <v>13</v>
      </c>
      <c r="D6294" s="6">
        <v>0.1</v>
      </c>
      <c r="E6294" s="6">
        <v>31.28</v>
      </c>
      <c r="F6294" t="s">
        <v>1548</v>
      </c>
      <c r="G6294" t="str">
        <f t="shared" si="12604"/>
        <v>DL2021047</v>
      </c>
      <c r="H6294" t="str">
        <f t="shared" si="12668"/>
        <v>18</v>
      </c>
      <c r="I6294" t="str">
        <f t="shared" si="12669"/>
        <v>Pukkellaks_18_20220202_DL2021047_RoedovreGym</v>
      </c>
      <c r="J6294" t="str">
        <f t="shared" si="12670"/>
        <v>Pukkellaks</v>
      </c>
      <c r="K6294" t="str">
        <f t="shared" si="12671"/>
        <v>PosK</v>
      </c>
      <c r="L6294">
        <f t="shared" si="12672"/>
        <v>31.28</v>
      </c>
      <c r="M6294">
        <f t="shared" si="12673"/>
        <v>31.28</v>
      </c>
      <c r="N6294">
        <f t="shared" si="12674"/>
        <v>0</v>
      </c>
      <c r="O6294">
        <f t="shared" si="12675"/>
        <v>0</v>
      </c>
      <c r="Q6294">
        <f t="shared" ref="Q6294" si="12676">IF(L6296="No Ct",0,L6296)</f>
        <v>0</v>
      </c>
      <c r="R6294">
        <f t="shared" ref="R6294" si="12677">IF(L6297="No Ct",0,L6297)</f>
        <v>0</v>
      </c>
      <c r="S6294" t="str">
        <f t="shared" ref="S6294" si="12678">IF(AND(M6294&gt;0,N6294=0),"Valid","Invalid")</f>
        <v>Valid</v>
      </c>
      <c r="T6294" t="str">
        <f t="shared" ref="T6294" si="12679">IF(OR(Q6294&gt;1,R6294&gt;1),"Present","Absent")</f>
        <v>Absent</v>
      </c>
      <c r="U6294" t="str">
        <f t="shared" ref="U6294" si="12680">IF(OR(AND(Q6294&gt;1,Q6294&lt;41),AND(R6294&gt;1,R6294&lt;41)),"Ct&lt;41","Ct&gt;41")</f>
        <v>Ct&gt;41</v>
      </c>
      <c r="V6294" t="str">
        <f>VLOOKUP(J6294,Datasæt_Analysesystemer!$C$2:$D$68,2,FALSE)</f>
        <v>Pukkellaks</v>
      </c>
      <c r="W6294" t="str">
        <f t="shared" ref="W6294" si="12681">MID(F6294,10,9)</f>
        <v>DL2021047</v>
      </c>
      <c r="X6294" t="str">
        <f t="shared" ref="X6294" si="12682">W6294&amp;"_"&amp;V6294&amp;"_"&amp;S6294&amp;"_"&amp;T6294&amp;"_"&amp;U6294</f>
        <v>DL2021047_Pukkellaks_Valid_Absent_Ct&gt;41</v>
      </c>
    </row>
    <row r="6295" spans="1:24" x14ac:dyDescent="0.25">
      <c r="A6295" t="s">
        <v>313</v>
      </c>
      <c r="B6295" t="s">
        <v>1496</v>
      </c>
      <c r="C6295" t="s">
        <v>16</v>
      </c>
      <c r="D6295" s="6">
        <v>0.1</v>
      </c>
      <c r="E6295" s="6" t="s">
        <v>17</v>
      </c>
      <c r="F6295" t="s">
        <v>1548</v>
      </c>
      <c r="G6295" t="str">
        <f t="shared" si="12604"/>
        <v>DL2021047</v>
      </c>
      <c r="H6295" t="str">
        <f t="shared" si="12668"/>
        <v>18</v>
      </c>
      <c r="I6295" t="str">
        <f t="shared" si="12669"/>
        <v>Pukkellaks_18_20220202_DL2021047_RoedovreGym</v>
      </c>
      <c r="J6295" t="str">
        <f t="shared" si="12670"/>
        <v>Pukkellaks</v>
      </c>
      <c r="K6295" t="str">
        <f t="shared" si="12671"/>
        <v>NegK</v>
      </c>
      <c r="L6295" t="str">
        <f t="shared" si="12672"/>
        <v>No Ct</v>
      </c>
      <c r="M6295" t="str">
        <f t="shared" si="12673"/>
        <v/>
      </c>
      <c r="N6295" t="str">
        <f t="shared" si="12674"/>
        <v/>
      </c>
      <c r="O6295" t="str">
        <f t="shared" si="12675"/>
        <v/>
      </c>
    </row>
    <row r="6296" spans="1:24" x14ac:dyDescent="0.25">
      <c r="A6296" t="s">
        <v>315</v>
      </c>
      <c r="B6296" t="s">
        <v>1497</v>
      </c>
      <c r="C6296" t="s">
        <v>20</v>
      </c>
      <c r="D6296" s="6">
        <v>0.1</v>
      </c>
      <c r="E6296" s="6" t="s">
        <v>17</v>
      </c>
      <c r="F6296" t="s">
        <v>1548</v>
      </c>
      <c r="G6296" t="str">
        <f t="shared" si="12604"/>
        <v>DL2021047</v>
      </c>
      <c r="H6296" t="str">
        <f t="shared" si="12668"/>
        <v>18</v>
      </c>
      <c r="I6296" t="str">
        <f t="shared" si="12669"/>
        <v>Pukkellaks_18_20220202_DL2021047_RoedovreGym</v>
      </c>
      <c r="J6296" t="str">
        <f t="shared" si="12670"/>
        <v>Pukkellaks</v>
      </c>
      <c r="K6296" t="str">
        <f t="shared" si="12671"/>
        <v>eDNA</v>
      </c>
      <c r="L6296" t="str">
        <f t="shared" si="12672"/>
        <v>No Ct</v>
      </c>
      <c r="M6296" t="str">
        <f t="shared" si="12673"/>
        <v/>
      </c>
      <c r="N6296" t="str">
        <f t="shared" si="12674"/>
        <v/>
      </c>
      <c r="O6296" t="str">
        <f t="shared" si="12675"/>
        <v/>
      </c>
    </row>
    <row r="6297" spans="1:24" x14ac:dyDescent="0.25">
      <c r="A6297" t="s">
        <v>317</v>
      </c>
      <c r="B6297" t="s">
        <v>1497</v>
      </c>
      <c r="C6297" t="s">
        <v>20</v>
      </c>
      <c r="D6297" s="6">
        <v>0.1</v>
      </c>
      <c r="E6297" s="6" t="s">
        <v>17</v>
      </c>
      <c r="F6297" t="s">
        <v>1548</v>
      </c>
      <c r="G6297" t="str">
        <f t="shared" si="12604"/>
        <v>DL2021047</v>
      </c>
      <c r="H6297" t="str">
        <f t="shared" si="12668"/>
        <v>18</v>
      </c>
      <c r="I6297" t="str">
        <f t="shared" si="12669"/>
        <v>Pukkellaks_18_20220202_DL2021047_RoedovreGym</v>
      </c>
      <c r="J6297" t="str">
        <f t="shared" si="12670"/>
        <v>Pukkellaks</v>
      </c>
      <c r="K6297" t="str">
        <f t="shared" si="12671"/>
        <v>eDNA</v>
      </c>
      <c r="L6297" t="str">
        <f t="shared" si="12672"/>
        <v>No Ct</v>
      </c>
      <c r="M6297" t="str">
        <f t="shared" si="12673"/>
        <v/>
      </c>
      <c r="N6297" t="str">
        <f t="shared" si="12674"/>
        <v/>
      </c>
      <c r="O6297" t="str">
        <f t="shared" si="12675"/>
        <v/>
      </c>
    </row>
    <row r="6298" spans="1:24" x14ac:dyDescent="0.25">
      <c r="A6298" t="s">
        <v>318</v>
      </c>
      <c r="B6298" t="s">
        <v>1529</v>
      </c>
      <c r="C6298" t="s">
        <v>13</v>
      </c>
      <c r="D6298" s="6">
        <v>0.1</v>
      </c>
      <c r="E6298" s="6" t="s">
        <v>17</v>
      </c>
      <c r="F6298" t="s">
        <v>1548</v>
      </c>
      <c r="G6298" t="str">
        <f t="shared" si="12604"/>
        <v>DL2021047</v>
      </c>
      <c r="H6298" t="str">
        <f t="shared" si="12668"/>
        <v>19</v>
      </c>
      <c r="I6298" t="str">
        <f t="shared" si="12669"/>
        <v>BlaafinnetTun_19_20220202_DL2021047_RoedovreGym</v>
      </c>
      <c r="J6298" t="str">
        <f t="shared" si="12670"/>
        <v>BlaafinnetTun</v>
      </c>
      <c r="K6298" t="str">
        <f t="shared" si="12671"/>
        <v>PosK</v>
      </c>
      <c r="L6298" t="str">
        <f t="shared" si="12672"/>
        <v>No Ct</v>
      </c>
      <c r="M6298">
        <f t="shared" si="12673"/>
        <v>0</v>
      </c>
      <c r="N6298">
        <f t="shared" si="12674"/>
        <v>40.18</v>
      </c>
      <c r="O6298">
        <f t="shared" si="12675"/>
        <v>40.25</v>
      </c>
      <c r="Q6298">
        <f t="shared" ref="Q6298" si="12683">IF(L6300="No Ct",0,L6300)</f>
        <v>0</v>
      </c>
      <c r="R6298">
        <f t="shared" ref="R6298" si="12684">IF(L6301="No Ct",0,L6301)</f>
        <v>40.25</v>
      </c>
      <c r="S6298" t="str">
        <f t="shared" ref="S6298" si="12685">IF(AND(M6298&gt;0,N6298=0),"Valid","Invalid")</f>
        <v>Invalid</v>
      </c>
      <c r="T6298" t="str">
        <f t="shared" ref="T6298" si="12686">IF(OR(Q6298&gt;1,R6298&gt;1),"Present","Absent")</f>
        <v>Present</v>
      </c>
      <c r="U6298" t="str">
        <f t="shared" ref="U6298" si="12687">IF(OR(AND(Q6298&gt;1,Q6298&lt;41),AND(R6298&gt;1,R6298&lt;41)),"Ct&lt;41","Ct&gt;41")</f>
        <v>Ct&lt;41</v>
      </c>
      <c r="V6298" t="str">
        <f>VLOOKUP(J6298,Datasæt_Analysesystemer!$C$2:$D$68,2,FALSE)</f>
        <v>Blåfinnet tun</v>
      </c>
      <c r="W6298" t="str">
        <f t="shared" ref="W6298" si="12688">MID(F6298,10,9)</f>
        <v>DL2021047</v>
      </c>
      <c r="X6298" t="str">
        <f t="shared" ref="X6298" si="12689">W6298&amp;"_"&amp;V6298&amp;"_"&amp;S6298&amp;"_"&amp;T6298&amp;"_"&amp;U6298</f>
        <v>DL2021047_Blåfinnet tun_Invalid_Present_Ct&lt;41</v>
      </c>
    </row>
    <row r="6299" spans="1:24" x14ac:dyDescent="0.25">
      <c r="A6299" t="s">
        <v>320</v>
      </c>
      <c r="B6299" t="s">
        <v>1530</v>
      </c>
      <c r="C6299" t="s">
        <v>16</v>
      </c>
      <c r="D6299" s="6">
        <v>0.1</v>
      </c>
      <c r="E6299" s="6">
        <v>40.18</v>
      </c>
      <c r="F6299" t="s">
        <v>1548</v>
      </c>
      <c r="G6299" t="str">
        <f t="shared" si="12604"/>
        <v>DL2021047</v>
      </c>
      <c r="H6299" t="str">
        <f t="shared" si="12668"/>
        <v>19</v>
      </c>
      <c r="I6299" t="str">
        <f t="shared" si="12669"/>
        <v>BlaafinnetTun_19_20220202_DL2021047_RoedovreGym</v>
      </c>
      <c r="J6299" t="str">
        <f t="shared" si="12670"/>
        <v>BlaafinnetTun</v>
      </c>
      <c r="K6299" t="str">
        <f t="shared" si="12671"/>
        <v>NegK</v>
      </c>
      <c r="L6299">
        <f t="shared" si="12672"/>
        <v>40.18</v>
      </c>
      <c r="M6299" t="str">
        <f t="shared" si="12673"/>
        <v/>
      </c>
      <c r="N6299" t="str">
        <f t="shared" si="12674"/>
        <v/>
      </c>
      <c r="O6299" t="str">
        <f t="shared" si="12675"/>
        <v/>
      </c>
    </row>
    <row r="6300" spans="1:24" x14ac:dyDescent="0.25">
      <c r="A6300" t="s">
        <v>322</v>
      </c>
      <c r="B6300" t="s">
        <v>1531</v>
      </c>
      <c r="C6300" t="s">
        <v>20</v>
      </c>
      <c r="D6300" s="6">
        <v>0.1</v>
      </c>
      <c r="E6300" s="6" t="s">
        <v>17</v>
      </c>
      <c r="F6300" t="s">
        <v>1548</v>
      </c>
      <c r="G6300" t="str">
        <f t="shared" si="12604"/>
        <v>DL2021047</v>
      </c>
      <c r="H6300" t="str">
        <f t="shared" si="12668"/>
        <v>19</v>
      </c>
      <c r="I6300" t="str">
        <f t="shared" si="12669"/>
        <v>BlaafinnetTun_19_20220202_DL2021047_RoedovreGym</v>
      </c>
      <c r="J6300" t="str">
        <f t="shared" si="12670"/>
        <v>BlaafinnetTun</v>
      </c>
      <c r="K6300" t="str">
        <f t="shared" si="12671"/>
        <v>eDNA</v>
      </c>
      <c r="L6300" t="str">
        <f t="shared" si="12672"/>
        <v>No Ct</v>
      </c>
      <c r="M6300" t="str">
        <f t="shared" si="12673"/>
        <v/>
      </c>
      <c r="N6300" t="str">
        <f t="shared" si="12674"/>
        <v/>
      </c>
      <c r="O6300" t="str">
        <f t="shared" si="12675"/>
        <v/>
      </c>
    </row>
    <row r="6301" spans="1:24" x14ac:dyDescent="0.25">
      <c r="A6301" t="s">
        <v>324</v>
      </c>
      <c r="B6301" t="s">
        <v>1531</v>
      </c>
      <c r="C6301" t="s">
        <v>20</v>
      </c>
      <c r="D6301" s="6">
        <v>0.1</v>
      </c>
      <c r="E6301" s="6">
        <v>40.25</v>
      </c>
      <c r="F6301" t="s">
        <v>1548</v>
      </c>
      <c r="G6301" t="str">
        <f t="shared" si="12604"/>
        <v>DL2021047</v>
      </c>
      <c r="H6301" t="str">
        <f t="shared" si="12668"/>
        <v>19</v>
      </c>
      <c r="I6301" t="str">
        <f t="shared" si="12669"/>
        <v>BlaafinnetTun_19_20220202_DL2021047_RoedovreGym</v>
      </c>
      <c r="J6301" t="str">
        <f t="shared" si="12670"/>
        <v>BlaafinnetTun</v>
      </c>
      <c r="K6301" t="str">
        <f t="shared" si="12671"/>
        <v>eDNA</v>
      </c>
      <c r="L6301">
        <f t="shared" si="12672"/>
        <v>40.25</v>
      </c>
      <c r="M6301" t="str">
        <f t="shared" si="12673"/>
        <v/>
      </c>
      <c r="N6301" t="str">
        <f t="shared" si="12674"/>
        <v/>
      </c>
      <c r="O6301" t="str">
        <f t="shared" si="12675"/>
        <v/>
      </c>
    </row>
    <row r="6302" spans="1:24" x14ac:dyDescent="0.25">
      <c r="A6302" t="s">
        <v>325</v>
      </c>
      <c r="B6302" t="s">
        <v>1532</v>
      </c>
      <c r="C6302" t="s">
        <v>13</v>
      </c>
      <c r="D6302" s="6">
        <v>0.1</v>
      </c>
      <c r="E6302" s="6">
        <v>35.299999999999997</v>
      </c>
      <c r="F6302" t="s">
        <v>1548</v>
      </c>
      <c r="G6302" t="str">
        <f t="shared" si="12604"/>
        <v>DL2021047</v>
      </c>
      <c r="H6302" t="str">
        <f t="shared" si="12668"/>
        <v>20</v>
      </c>
      <c r="I6302" t="str">
        <f t="shared" si="12669"/>
        <v>BlaafinnetTun_20_20220202_DL2021047_RoedovreGym</v>
      </c>
      <c r="J6302" t="str">
        <f t="shared" si="12670"/>
        <v>BlaafinnetTun</v>
      </c>
      <c r="K6302" t="str">
        <f t="shared" si="12671"/>
        <v>PosK</v>
      </c>
      <c r="L6302">
        <f t="shared" si="12672"/>
        <v>35.299999999999997</v>
      </c>
      <c r="M6302">
        <f t="shared" si="12673"/>
        <v>35.299999999999997</v>
      </c>
      <c r="N6302">
        <f t="shared" si="12674"/>
        <v>39.57</v>
      </c>
      <c r="O6302">
        <f t="shared" si="12675"/>
        <v>41.45</v>
      </c>
      <c r="Q6302">
        <f t="shared" ref="Q6302" si="12690">IF(L6304="No Ct",0,L6304)</f>
        <v>0</v>
      </c>
      <c r="R6302">
        <f t="shared" ref="R6302" si="12691">IF(L6305="No Ct",0,L6305)</f>
        <v>41.45</v>
      </c>
      <c r="S6302" t="str">
        <f t="shared" ref="S6302" si="12692">IF(AND(M6302&gt;0,N6302=0),"Valid","Invalid")</f>
        <v>Invalid</v>
      </c>
      <c r="T6302" t="str">
        <f t="shared" ref="T6302" si="12693">IF(OR(Q6302&gt;1,R6302&gt;1),"Present","Absent")</f>
        <v>Present</v>
      </c>
      <c r="U6302" t="str">
        <f t="shared" ref="U6302" si="12694">IF(OR(AND(Q6302&gt;1,Q6302&lt;41),AND(R6302&gt;1,R6302&lt;41)),"Ct&lt;41","Ct&gt;41")</f>
        <v>Ct&gt;41</v>
      </c>
      <c r="V6302" t="str">
        <f>VLOOKUP(J6302,Datasæt_Analysesystemer!$C$2:$D$68,2,FALSE)</f>
        <v>Blåfinnet tun</v>
      </c>
      <c r="W6302" t="str">
        <f t="shared" ref="W6302" si="12695">MID(F6302,10,9)</f>
        <v>DL2021047</v>
      </c>
      <c r="X6302" t="str">
        <f t="shared" ref="X6302" si="12696">W6302&amp;"_"&amp;V6302&amp;"_"&amp;S6302&amp;"_"&amp;T6302&amp;"_"&amp;U6302</f>
        <v>DL2021047_Blåfinnet tun_Invalid_Present_Ct&gt;41</v>
      </c>
    </row>
    <row r="6303" spans="1:24" x14ac:dyDescent="0.25">
      <c r="A6303" t="s">
        <v>327</v>
      </c>
      <c r="B6303" t="s">
        <v>1533</v>
      </c>
      <c r="C6303" t="s">
        <v>16</v>
      </c>
      <c r="D6303" s="6">
        <v>0.1</v>
      </c>
      <c r="E6303" s="6">
        <v>39.57</v>
      </c>
      <c r="F6303" t="s">
        <v>1548</v>
      </c>
      <c r="G6303" t="str">
        <f t="shared" si="12604"/>
        <v>DL2021047</v>
      </c>
      <c r="H6303" t="str">
        <f t="shared" si="12668"/>
        <v>20</v>
      </c>
      <c r="I6303" t="str">
        <f t="shared" si="12669"/>
        <v>BlaafinnetTun_20_20220202_DL2021047_RoedovreGym</v>
      </c>
      <c r="J6303" t="str">
        <f t="shared" si="12670"/>
        <v>BlaafinnetTun</v>
      </c>
      <c r="K6303" t="str">
        <f t="shared" si="12671"/>
        <v>NegK</v>
      </c>
      <c r="L6303">
        <f t="shared" si="12672"/>
        <v>39.57</v>
      </c>
      <c r="M6303" t="str">
        <f t="shared" si="12673"/>
        <v/>
      </c>
      <c r="N6303" t="str">
        <f t="shared" si="12674"/>
        <v/>
      </c>
      <c r="O6303" t="str">
        <f t="shared" si="12675"/>
        <v/>
      </c>
    </row>
    <row r="6304" spans="1:24" x14ac:dyDescent="0.25">
      <c r="A6304" t="s">
        <v>329</v>
      </c>
      <c r="B6304" t="s">
        <v>1534</v>
      </c>
      <c r="C6304" t="s">
        <v>20</v>
      </c>
      <c r="D6304" s="6">
        <v>0.1</v>
      </c>
      <c r="E6304" s="6" t="s">
        <v>17</v>
      </c>
      <c r="F6304" t="s">
        <v>1548</v>
      </c>
      <c r="G6304" t="str">
        <f t="shared" si="12604"/>
        <v>DL2021047</v>
      </c>
      <c r="H6304" t="str">
        <f t="shared" si="12668"/>
        <v>20</v>
      </c>
      <c r="I6304" t="str">
        <f t="shared" si="12669"/>
        <v>BlaafinnetTun_20_20220202_DL2021047_RoedovreGym</v>
      </c>
      <c r="J6304" t="str">
        <f t="shared" si="12670"/>
        <v>BlaafinnetTun</v>
      </c>
      <c r="K6304" t="str">
        <f t="shared" si="12671"/>
        <v>eDNA</v>
      </c>
      <c r="L6304" t="str">
        <f t="shared" si="12672"/>
        <v>No Ct</v>
      </c>
      <c r="M6304" t="str">
        <f t="shared" si="12673"/>
        <v/>
      </c>
      <c r="N6304" t="str">
        <f t="shared" si="12674"/>
        <v/>
      </c>
      <c r="O6304" t="str">
        <f t="shared" si="12675"/>
        <v/>
      </c>
    </row>
    <row r="6305" spans="1:24" x14ac:dyDescent="0.25">
      <c r="A6305" t="s">
        <v>331</v>
      </c>
      <c r="B6305" t="s">
        <v>1534</v>
      </c>
      <c r="C6305" t="s">
        <v>20</v>
      </c>
      <c r="D6305" s="6">
        <v>0.1</v>
      </c>
      <c r="E6305" s="6">
        <v>41.45</v>
      </c>
      <c r="F6305" t="s">
        <v>1548</v>
      </c>
      <c r="G6305" t="str">
        <f t="shared" si="12604"/>
        <v>DL2021047</v>
      </c>
      <c r="H6305" t="str">
        <f t="shared" si="12668"/>
        <v>20</v>
      </c>
      <c r="I6305" t="str">
        <f t="shared" si="12669"/>
        <v>BlaafinnetTun_20_20220202_DL2021047_RoedovreGym</v>
      </c>
      <c r="J6305" t="str">
        <f t="shared" si="12670"/>
        <v>BlaafinnetTun</v>
      </c>
      <c r="K6305" t="str">
        <f t="shared" si="12671"/>
        <v>eDNA</v>
      </c>
      <c r="L6305">
        <f t="shared" si="12672"/>
        <v>41.45</v>
      </c>
      <c r="M6305" t="str">
        <f t="shared" si="12673"/>
        <v/>
      </c>
      <c r="N6305" t="str">
        <f t="shared" si="12674"/>
        <v/>
      </c>
      <c r="O6305" t="str">
        <f t="shared" si="12675"/>
        <v/>
      </c>
    </row>
    <row r="6306" spans="1:24" x14ac:dyDescent="0.25">
      <c r="A6306" t="s">
        <v>390</v>
      </c>
      <c r="B6306" t="s">
        <v>1504</v>
      </c>
      <c r="C6306" t="s">
        <v>13</v>
      </c>
      <c r="D6306" s="6">
        <v>0.1</v>
      </c>
      <c r="E6306" s="6" t="s">
        <v>17</v>
      </c>
      <c r="F6306" t="s">
        <v>1548</v>
      </c>
      <c r="G6306" t="str">
        <f t="shared" si="12604"/>
        <v>DL2021047</v>
      </c>
      <c r="H6306" t="str">
        <f t="shared" si="12668"/>
        <v>21</v>
      </c>
      <c r="I6306" t="str">
        <f t="shared" si="12669"/>
        <v>Stillehavsoesters_21_20220202_DL2021047_RoedovreGym</v>
      </c>
      <c r="J6306" t="str">
        <f t="shared" si="12670"/>
        <v>Stillehavsoesters</v>
      </c>
      <c r="K6306" t="str">
        <f t="shared" si="12671"/>
        <v>PosK</v>
      </c>
      <c r="L6306" t="str">
        <f t="shared" si="12672"/>
        <v>No Ct</v>
      </c>
      <c r="M6306">
        <f t="shared" si="12673"/>
        <v>0</v>
      </c>
      <c r="N6306">
        <f t="shared" si="12674"/>
        <v>0</v>
      </c>
      <c r="O6306">
        <f t="shared" si="12675"/>
        <v>0</v>
      </c>
      <c r="Q6306">
        <f t="shared" ref="Q6306" si="12697">IF(L6308="No Ct",0,L6308)</f>
        <v>0</v>
      </c>
      <c r="R6306">
        <f t="shared" ref="R6306" si="12698">IF(L6309="No Ct",0,L6309)</f>
        <v>0</v>
      </c>
      <c r="S6306" t="str">
        <f t="shared" ref="S6306" si="12699">IF(AND(M6306&gt;0,N6306=0),"Valid","Invalid")</f>
        <v>Invalid</v>
      </c>
      <c r="T6306" t="str">
        <f t="shared" ref="T6306" si="12700">IF(OR(Q6306&gt;1,R6306&gt;1),"Present","Absent")</f>
        <v>Absent</v>
      </c>
      <c r="U6306" t="str">
        <f t="shared" ref="U6306" si="12701">IF(OR(AND(Q6306&gt;1,Q6306&lt;41),AND(R6306&gt;1,R6306&lt;41)),"Ct&lt;41","Ct&gt;41")</f>
        <v>Ct&gt;41</v>
      </c>
      <c r="V6306" t="str">
        <f>VLOOKUP(J6306,Datasæt_Analysesystemer!$C$2:$D$68,2,FALSE)</f>
        <v>Stillehavsøsters</v>
      </c>
      <c r="W6306" t="str">
        <f t="shared" ref="W6306" si="12702">MID(F6306,10,9)</f>
        <v>DL2021047</v>
      </c>
      <c r="X6306" t="str">
        <f t="shared" ref="X6306" si="12703">W6306&amp;"_"&amp;V6306&amp;"_"&amp;S6306&amp;"_"&amp;T6306&amp;"_"&amp;U6306</f>
        <v>DL2021047_Stillehavsøsters_Invalid_Absent_Ct&gt;41</v>
      </c>
    </row>
    <row r="6307" spans="1:24" x14ac:dyDescent="0.25">
      <c r="A6307" t="s">
        <v>392</v>
      </c>
      <c r="B6307" t="s">
        <v>1505</v>
      </c>
      <c r="C6307" t="s">
        <v>16</v>
      </c>
      <c r="D6307" s="6">
        <v>0.1</v>
      </c>
      <c r="E6307" s="6" t="s">
        <v>17</v>
      </c>
      <c r="F6307" t="s">
        <v>1548</v>
      </c>
      <c r="G6307" t="str">
        <f t="shared" si="12604"/>
        <v>DL2021047</v>
      </c>
      <c r="H6307" t="str">
        <f t="shared" si="12668"/>
        <v>21</v>
      </c>
      <c r="I6307" t="str">
        <f t="shared" si="12669"/>
        <v>Stillehavsoesters_21_20220202_DL2021047_RoedovreGym</v>
      </c>
      <c r="J6307" t="str">
        <f t="shared" si="12670"/>
        <v>Stillehavsoesters</v>
      </c>
      <c r="K6307" t="str">
        <f t="shared" si="12671"/>
        <v>NegK</v>
      </c>
      <c r="L6307" t="str">
        <f t="shared" si="12672"/>
        <v>No Ct</v>
      </c>
      <c r="M6307" t="str">
        <f t="shared" si="12673"/>
        <v/>
      </c>
      <c r="N6307" t="str">
        <f t="shared" si="12674"/>
        <v/>
      </c>
      <c r="O6307" t="str">
        <f t="shared" si="12675"/>
        <v/>
      </c>
    </row>
    <row r="6308" spans="1:24" x14ac:dyDescent="0.25">
      <c r="A6308" t="s">
        <v>394</v>
      </c>
      <c r="B6308" t="s">
        <v>1506</v>
      </c>
      <c r="C6308" t="s">
        <v>20</v>
      </c>
      <c r="D6308" s="6">
        <v>0.1</v>
      </c>
      <c r="E6308" s="6" t="s">
        <v>17</v>
      </c>
      <c r="F6308" t="s">
        <v>1548</v>
      </c>
      <c r="G6308" t="str">
        <f t="shared" si="12604"/>
        <v>DL2021047</v>
      </c>
      <c r="H6308" t="str">
        <f t="shared" si="12668"/>
        <v>21</v>
      </c>
      <c r="I6308" t="str">
        <f t="shared" si="12669"/>
        <v>Stillehavsoesters_21_20220202_DL2021047_RoedovreGym</v>
      </c>
      <c r="J6308" t="str">
        <f t="shared" si="12670"/>
        <v>Stillehavsoesters</v>
      </c>
      <c r="K6308" t="str">
        <f t="shared" si="12671"/>
        <v>eDNA</v>
      </c>
      <c r="L6308" t="str">
        <f t="shared" si="12672"/>
        <v>No Ct</v>
      </c>
      <c r="M6308" t="str">
        <f t="shared" si="12673"/>
        <v/>
      </c>
      <c r="N6308" t="str">
        <f t="shared" si="12674"/>
        <v/>
      </c>
      <c r="O6308" t="str">
        <f t="shared" si="12675"/>
        <v/>
      </c>
    </row>
    <row r="6309" spans="1:24" x14ac:dyDescent="0.25">
      <c r="A6309" t="s">
        <v>396</v>
      </c>
      <c r="B6309" t="s">
        <v>1506</v>
      </c>
      <c r="C6309" t="s">
        <v>20</v>
      </c>
      <c r="D6309" s="6">
        <v>0.1</v>
      </c>
      <c r="E6309" s="6" t="s">
        <v>17</v>
      </c>
      <c r="F6309" t="s">
        <v>1548</v>
      </c>
      <c r="G6309" t="str">
        <f t="shared" si="12604"/>
        <v>DL2021047</v>
      </c>
      <c r="H6309" t="str">
        <f t="shared" si="12668"/>
        <v>21</v>
      </c>
      <c r="I6309" t="str">
        <f t="shared" si="12669"/>
        <v>Stillehavsoesters_21_20220202_DL2021047_RoedovreGym</v>
      </c>
      <c r="J6309" t="str">
        <f t="shared" si="12670"/>
        <v>Stillehavsoesters</v>
      </c>
      <c r="K6309" t="str">
        <f t="shared" si="12671"/>
        <v>eDNA</v>
      </c>
      <c r="L6309" t="str">
        <f t="shared" si="12672"/>
        <v>No Ct</v>
      </c>
      <c r="M6309" t="str">
        <f t="shared" si="12673"/>
        <v/>
      </c>
      <c r="N6309" t="str">
        <f t="shared" si="12674"/>
        <v/>
      </c>
      <c r="O6309" t="str">
        <f t="shared" si="12675"/>
        <v/>
      </c>
    </row>
    <row r="6310" spans="1:24" x14ac:dyDescent="0.25">
      <c r="A6310" t="s">
        <v>397</v>
      </c>
      <c r="B6310" t="s">
        <v>1507</v>
      </c>
      <c r="C6310" t="s">
        <v>13</v>
      </c>
      <c r="D6310" s="6">
        <v>0.1</v>
      </c>
      <c r="E6310" s="6">
        <v>32.130000000000003</v>
      </c>
      <c r="F6310" t="s">
        <v>1548</v>
      </c>
      <c r="G6310" t="str">
        <f t="shared" si="12604"/>
        <v>DL2021047</v>
      </c>
      <c r="H6310" t="str">
        <f t="shared" si="12668"/>
        <v>22</v>
      </c>
      <c r="I6310" t="str">
        <f t="shared" si="12669"/>
        <v>Stillehavsoesters_22_20220202_DL2021047_RoedovreGym</v>
      </c>
      <c r="J6310" t="str">
        <f t="shared" si="12670"/>
        <v>Stillehavsoesters</v>
      </c>
      <c r="K6310" t="str">
        <f t="shared" si="12671"/>
        <v>PosK</v>
      </c>
      <c r="L6310">
        <f t="shared" si="12672"/>
        <v>32.130000000000003</v>
      </c>
      <c r="M6310">
        <f t="shared" si="12673"/>
        <v>32.130000000000003</v>
      </c>
      <c r="N6310">
        <f t="shared" si="12674"/>
        <v>0</v>
      </c>
      <c r="O6310">
        <f t="shared" si="12675"/>
        <v>0</v>
      </c>
      <c r="Q6310">
        <f t="shared" ref="Q6310" si="12704">IF(L6312="No Ct",0,L6312)</f>
        <v>0</v>
      </c>
      <c r="R6310">
        <f t="shared" ref="R6310" si="12705">IF(L6313="No Ct",0,L6313)</f>
        <v>0</v>
      </c>
      <c r="S6310" t="str">
        <f t="shared" ref="S6310" si="12706">IF(AND(M6310&gt;0,N6310=0),"Valid","Invalid")</f>
        <v>Valid</v>
      </c>
      <c r="T6310" t="str">
        <f t="shared" ref="T6310" si="12707">IF(OR(Q6310&gt;1,R6310&gt;1),"Present","Absent")</f>
        <v>Absent</v>
      </c>
      <c r="U6310" t="str">
        <f t="shared" ref="U6310" si="12708">IF(OR(AND(Q6310&gt;1,Q6310&lt;41),AND(R6310&gt;1,R6310&lt;41)),"Ct&lt;41","Ct&gt;41")</f>
        <v>Ct&gt;41</v>
      </c>
      <c r="V6310" t="str">
        <f>VLOOKUP(J6310,Datasæt_Analysesystemer!$C$2:$D$68,2,FALSE)</f>
        <v>Stillehavsøsters</v>
      </c>
      <c r="W6310" t="str">
        <f t="shared" ref="W6310" si="12709">MID(F6310,10,9)</f>
        <v>DL2021047</v>
      </c>
      <c r="X6310" t="str">
        <f t="shared" ref="X6310" si="12710">W6310&amp;"_"&amp;V6310&amp;"_"&amp;S6310&amp;"_"&amp;T6310&amp;"_"&amp;U6310</f>
        <v>DL2021047_Stillehavsøsters_Valid_Absent_Ct&gt;41</v>
      </c>
    </row>
    <row r="6311" spans="1:24" x14ac:dyDescent="0.25">
      <c r="A6311" t="s">
        <v>399</v>
      </c>
      <c r="B6311" t="s">
        <v>1508</v>
      </c>
      <c r="C6311" t="s">
        <v>16</v>
      </c>
      <c r="D6311" s="6">
        <v>0.1</v>
      </c>
      <c r="E6311" s="6" t="s">
        <v>17</v>
      </c>
      <c r="F6311" t="s">
        <v>1548</v>
      </c>
      <c r="G6311" t="str">
        <f t="shared" si="12604"/>
        <v>DL2021047</v>
      </c>
      <c r="H6311" t="str">
        <f t="shared" si="12668"/>
        <v>22</v>
      </c>
      <c r="I6311" t="str">
        <f t="shared" si="12669"/>
        <v>Stillehavsoesters_22_20220202_DL2021047_RoedovreGym</v>
      </c>
      <c r="J6311" t="str">
        <f t="shared" si="12670"/>
        <v>Stillehavsoesters</v>
      </c>
      <c r="K6311" t="str">
        <f t="shared" si="12671"/>
        <v>NegK</v>
      </c>
      <c r="L6311" t="str">
        <f t="shared" si="12672"/>
        <v>No Ct</v>
      </c>
      <c r="M6311" t="str">
        <f t="shared" si="12673"/>
        <v/>
      </c>
      <c r="N6311" t="str">
        <f t="shared" si="12674"/>
        <v/>
      </c>
      <c r="O6311" t="str">
        <f t="shared" si="12675"/>
        <v/>
      </c>
    </row>
    <row r="6312" spans="1:24" x14ac:dyDescent="0.25">
      <c r="A6312" t="s">
        <v>401</v>
      </c>
      <c r="B6312" t="s">
        <v>1509</v>
      </c>
      <c r="C6312" t="s">
        <v>20</v>
      </c>
      <c r="D6312" s="6">
        <v>0.1</v>
      </c>
      <c r="E6312" s="6" t="s">
        <v>17</v>
      </c>
      <c r="F6312" t="s">
        <v>1548</v>
      </c>
      <c r="G6312" t="str">
        <f t="shared" si="12604"/>
        <v>DL2021047</v>
      </c>
      <c r="H6312" t="str">
        <f t="shared" si="12668"/>
        <v>22</v>
      </c>
      <c r="I6312" t="str">
        <f t="shared" si="12669"/>
        <v>Stillehavsoesters_22_20220202_DL2021047_RoedovreGym</v>
      </c>
      <c r="J6312" t="str">
        <f t="shared" si="12670"/>
        <v>Stillehavsoesters</v>
      </c>
      <c r="K6312" t="str">
        <f t="shared" si="12671"/>
        <v>eDNA</v>
      </c>
      <c r="L6312" t="str">
        <f t="shared" si="12672"/>
        <v>No Ct</v>
      </c>
      <c r="M6312" t="str">
        <f t="shared" si="12673"/>
        <v/>
      </c>
      <c r="N6312" t="str">
        <f t="shared" si="12674"/>
        <v/>
      </c>
      <c r="O6312" t="str">
        <f t="shared" si="12675"/>
        <v/>
      </c>
    </row>
    <row r="6313" spans="1:24" x14ac:dyDescent="0.25">
      <c r="A6313" t="s">
        <v>403</v>
      </c>
      <c r="B6313" t="s">
        <v>1509</v>
      </c>
      <c r="C6313" t="s">
        <v>20</v>
      </c>
      <c r="D6313" s="6">
        <v>0.1</v>
      </c>
      <c r="E6313" s="6" t="s">
        <v>17</v>
      </c>
      <c r="F6313" t="s">
        <v>1548</v>
      </c>
      <c r="G6313" t="str">
        <f t="shared" si="12604"/>
        <v>DL2021047</v>
      </c>
      <c r="H6313" t="str">
        <f t="shared" si="12668"/>
        <v>22</v>
      </c>
      <c r="I6313" t="str">
        <f t="shared" si="12669"/>
        <v>Stillehavsoesters_22_20220202_DL2021047_RoedovreGym</v>
      </c>
      <c r="J6313" t="str">
        <f t="shared" si="12670"/>
        <v>Stillehavsoesters</v>
      </c>
      <c r="K6313" t="str">
        <f t="shared" si="12671"/>
        <v>eDNA</v>
      </c>
      <c r="L6313" t="str">
        <f t="shared" si="12672"/>
        <v>No Ct</v>
      </c>
      <c r="M6313" t="str">
        <f t="shared" si="12673"/>
        <v/>
      </c>
      <c r="N6313" t="str">
        <f t="shared" si="12674"/>
        <v/>
      </c>
      <c r="O6313" t="str">
        <f t="shared" si="12675"/>
        <v/>
      </c>
    </row>
    <row r="6314" spans="1:24" x14ac:dyDescent="0.25">
      <c r="A6314" t="s">
        <v>404</v>
      </c>
      <c r="B6314" t="s">
        <v>692</v>
      </c>
      <c r="C6314" t="s">
        <v>13</v>
      </c>
      <c r="D6314" s="6">
        <v>0.1</v>
      </c>
      <c r="E6314" s="6">
        <v>23.9</v>
      </c>
      <c r="F6314" t="s">
        <v>1548</v>
      </c>
      <c r="G6314" t="str">
        <f t="shared" si="12604"/>
        <v>DL2021047</v>
      </c>
      <c r="H6314" t="str">
        <f t="shared" si="12668"/>
        <v>23</v>
      </c>
      <c r="I6314" t="str">
        <f t="shared" si="12669"/>
        <v>SortmundetKutling_23_20220202_DL2021047_RoedovreGym</v>
      </c>
      <c r="J6314" t="str">
        <f t="shared" si="12670"/>
        <v>SortmundetKutling</v>
      </c>
      <c r="K6314" t="str">
        <f t="shared" si="12671"/>
        <v>PosK</v>
      </c>
      <c r="L6314">
        <f t="shared" si="12672"/>
        <v>23.9</v>
      </c>
      <c r="M6314">
        <f t="shared" si="12673"/>
        <v>23.9</v>
      </c>
      <c r="N6314">
        <f t="shared" si="12674"/>
        <v>32.99</v>
      </c>
      <c r="O6314">
        <f t="shared" si="12675"/>
        <v>72.91</v>
      </c>
      <c r="Q6314">
        <f t="shared" ref="Q6314" si="12711">IF(L6316="No Ct",0,L6316)</f>
        <v>36.08</v>
      </c>
      <c r="R6314">
        <f t="shared" ref="R6314" si="12712">IF(L6317="No Ct",0,L6317)</f>
        <v>36.83</v>
      </c>
      <c r="S6314" t="str">
        <f t="shared" ref="S6314" si="12713">IF(AND(M6314&gt;0,N6314=0),"Valid","Invalid")</f>
        <v>Invalid</v>
      </c>
      <c r="T6314" t="str">
        <f t="shared" ref="T6314" si="12714">IF(OR(Q6314&gt;1,R6314&gt;1),"Present","Absent")</f>
        <v>Present</v>
      </c>
      <c r="U6314" t="str">
        <f t="shared" ref="U6314" si="12715">IF(OR(AND(Q6314&gt;1,Q6314&lt;41),AND(R6314&gt;1,R6314&lt;41)),"Ct&lt;41","Ct&gt;41")</f>
        <v>Ct&lt;41</v>
      </c>
      <c r="V6314" t="str">
        <f>VLOOKUP(J6314,Datasæt_Analysesystemer!$C$2:$D$68,2,FALSE)</f>
        <v>Sortmundet kutling</v>
      </c>
      <c r="W6314" t="str">
        <f t="shared" ref="W6314" si="12716">MID(F6314,10,9)</f>
        <v>DL2021047</v>
      </c>
      <c r="X6314" t="str">
        <f t="shared" ref="X6314" si="12717">W6314&amp;"_"&amp;V6314&amp;"_"&amp;S6314&amp;"_"&amp;T6314&amp;"_"&amp;U6314</f>
        <v>DL2021047_Sortmundet kutling_Invalid_Present_Ct&lt;41</v>
      </c>
    </row>
    <row r="6315" spans="1:24" x14ac:dyDescent="0.25">
      <c r="A6315" t="s">
        <v>406</v>
      </c>
      <c r="B6315" t="s">
        <v>693</v>
      </c>
      <c r="C6315" t="s">
        <v>16</v>
      </c>
      <c r="D6315" s="6">
        <v>0.1</v>
      </c>
      <c r="E6315" s="6">
        <v>32.99</v>
      </c>
      <c r="F6315" t="s">
        <v>1548</v>
      </c>
      <c r="G6315" t="str">
        <f t="shared" si="12604"/>
        <v>DL2021047</v>
      </c>
      <c r="H6315" t="str">
        <f t="shared" si="12668"/>
        <v>23</v>
      </c>
      <c r="I6315" t="str">
        <f t="shared" si="12669"/>
        <v>SortmundetKutling_23_20220202_DL2021047_RoedovreGym</v>
      </c>
      <c r="J6315" t="str">
        <f t="shared" si="12670"/>
        <v>SortmundetKutling</v>
      </c>
      <c r="K6315" t="str">
        <f t="shared" si="12671"/>
        <v>NegK</v>
      </c>
      <c r="L6315">
        <f t="shared" si="12672"/>
        <v>32.99</v>
      </c>
      <c r="M6315" t="str">
        <f t="shared" si="12673"/>
        <v/>
      </c>
      <c r="N6315" t="str">
        <f t="shared" si="12674"/>
        <v/>
      </c>
      <c r="O6315" t="str">
        <f t="shared" si="12675"/>
        <v/>
      </c>
    </row>
    <row r="6316" spans="1:24" x14ac:dyDescent="0.25">
      <c r="A6316" t="s">
        <v>408</v>
      </c>
      <c r="B6316" t="s">
        <v>694</v>
      </c>
      <c r="C6316" t="s">
        <v>20</v>
      </c>
      <c r="D6316" s="6">
        <v>0.1</v>
      </c>
      <c r="E6316" s="6">
        <v>36.08</v>
      </c>
      <c r="F6316" t="s">
        <v>1548</v>
      </c>
      <c r="G6316" t="str">
        <f t="shared" si="12604"/>
        <v>DL2021047</v>
      </c>
      <c r="H6316" t="str">
        <f t="shared" si="12668"/>
        <v>23</v>
      </c>
      <c r="I6316" t="str">
        <f t="shared" si="12669"/>
        <v>SortmundetKutling_23_20220202_DL2021047_RoedovreGym</v>
      </c>
      <c r="J6316" t="str">
        <f t="shared" si="12670"/>
        <v>SortmundetKutling</v>
      </c>
      <c r="K6316" t="str">
        <f t="shared" si="12671"/>
        <v>eDNA</v>
      </c>
      <c r="L6316">
        <f t="shared" si="12672"/>
        <v>36.08</v>
      </c>
      <c r="M6316" t="str">
        <f t="shared" si="12673"/>
        <v/>
      </c>
      <c r="N6316" t="str">
        <f t="shared" si="12674"/>
        <v/>
      </c>
      <c r="O6316" t="str">
        <f t="shared" si="12675"/>
        <v/>
      </c>
    </row>
    <row r="6317" spans="1:24" x14ac:dyDescent="0.25">
      <c r="A6317" t="s">
        <v>410</v>
      </c>
      <c r="B6317" t="s">
        <v>694</v>
      </c>
      <c r="C6317" t="s">
        <v>20</v>
      </c>
      <c r="D6317" s="6">
        <v>0.1</v>
      </c>
      <c r="E6317" s="6">
        <v>36.83</v>
      </c>
      <c r="F6317" t="s">
        <v>1548</v>
      </c>
      <c r="G6317" t="str">
        <f t="shared" si="12604"/>
        <v>DL2021047</v>
      </c>
      <c r="H6317" t="str">
        <f t="shared" si="12668"/>
        <v>23</v>
      </c>
      <c r="I6317" t="str">
        <f t="shared" si="12669"/>
        <v>SortmundetKutling_23_20220202_DL2021047_RoedovreGym</v>
      </c>
      <c r="J6317" t="str">
        <f t="shared" si="12670"/>
        <v>SortmundetKutling</v>
      </c>
      <c r="K6317" t="str">
        <f t="shared" si="12671"/>
        <v>eDNA</v>
      </c>
      <c r="L6317">
        <f t="shared" si="12672"/>
        <v>36.83</v>
      </c>
      <c r="M6317" t="str">
        <f t="shared" si="12673"/>
        <v/>
      </c>
      <c r="N6317" t="str">
        <f t="shared" si="12674"/>
        <v/>
      </c>
      <c r="O6317" t="str">
        <f t="shared" si="12675"/>
        <v/>
      </c>
    </row>
    <row r="6318" spans="1:24" x14ac:dyDescent="0.25">
      <c r="A6318" t="s">
        <v>411</v>
      </c>
      <c r="B6318" t="s">
        <v>695</v>
      </c>
      <c r="C6318" t="s">
        <v>13</v>
      </c>
      <c r="D6318" s="6">
        <v>0.1</v>
      </c>
      <c r="E6318" s="6">
        <v>35.07</v>
      </c>
      <c r="F6318" t="s">
        <v>1548</v>
      </c>
      <c r="G6318" t="str">
        <f t="shared" si="12604"/>
        <v>DL2021047</v>
      </c>
      <c r="H6318" t="str">
        <f t="shared" si="12668"/>
        <v>24</v>
      </c>
      <c r="I6318" t="str">
        <f t="shared" si="12669"/>
        <v>SortmundetKutling_24_20220202_DL2021047_RoedovreGym</v>
      </c>
      <c r="J6318" t="str">
        <f t="shared" si="12670"/>
        <v>SortmundetKutling</v>
      </c>
      <c r="K6318" t="str">
        <f t="shared" si="12671"/>
        <v>PosK</v>
      </c>
      <c r="L6318">
        <f t="shared" si="12672"/>
        <v>35.07</v>
      </c>
      <c r="M6318">
        <f t="shared" si="12673"/>
        <v>35.07</v>
      </c>
      <c r="N6318">
        <f t="shared" si="12674"/>
        <v>0</v>
      </c>
      <c r="O6318">
        <f t="shared" si="12675"/>
        <v>0</v>
      </c>
      <c r="Q6318">
        <f t="shared" ref="Q6318" si="12718">IF(L6320="No Ct",0,L6320)</f>
        <v>0</v>
      </c>
      <c r="R6318">
        <f t="shared" ref="R6318" si="12719">IF(L6321="No Ct",0,L6321)</f>
        <v>0</v>
      </c>
      <c r="S6318" t="str">
        <f t="shared" ref="S6318" si="12720">IF(AND(M6318&gt;0,N6318=0),"Valid","Invalid")</f>
        <v>Valid</v>
      </c>
      <c r="T6318" t="str">
        <f t="shared" ref="T6318" si="12721">IF(OR(Q6318&gt;1,R6318&gt;1),"Present","Absent")</f>
        <v>Absent</v>
      </c>
      <c r="U6318" t="str">
        <f t="shared" ref="U6318" si="12722">IF(OR(AND(Q6318&gt;1,Q6318&lt;41),AND(R6318&gt;1,R6318&lt;41)),"Ct&lt;41","Ct&gt;41")</f>
        <v>Ct&gt;41</v>
      </c>
      <c r="V6318" t="str">
        <f>VLOOKUP(J6318,Datasæt_Analysesystemer!$C$2:$D$68,2,FALSE)</f>
        <v>Sortmundet kutling</v>
      </c>
      <c r="W6318" t="str">
        <f t="shared" ref="W6318" si="12723">MID(F6318,10,9)</f>
        <v>DL2021047</v>
      </c>
      <c r="X6318" t="str">
        <f t="shared" ref="X6318" si="12724">W6318&amp;"_"&amp;V6318&amp;"_"&amp;S6318&amp;"_"&amp;T6318&amp;"_"&amp;U6318</f>
        <v>DL2021047_Sortmundet kutling_Valid_Absent_Ct&gt;41</v>
      </c>
    </row>
    <row r="6319" spans="1:24" x14ac:dyDescent="0.25">
      <c r="A6319" t="s">
        <v>413</v>
      </c>
      <c r="B6319" t="s">
        <v>696</v>
      </c>
      <c r="C6319" t="s">
        <v>16</v>
      </c>
      <c r="D6319" s="6">
        <v>0.1</v>
      </c>
      <c r="E6319" s="6" t="s">
        <v>17</v>
      </c>
      <c r="F6319" t="s">
        <v>1548</v>
      </c>
      <c r="G6319" t="str">
        <f t="shared" si="12604"/>
        <v>DL2021047</v>
      </c>
      <c r="H6319" t="str">
        <f t="shared" si="12668"/>
        <v>24</v>
      </c>
      <c r="I6319" t="str">
        <f t="shared" si="12669"/>
        <v>SortmundetKutling_24_20220202_DL2021047_RoedovreGym</v>
      </c>
      <c r="J6319" t="str">
        <f t="shared" si="12670"/>
        <v>SortmundetKutling</v>
      </c>
      <c r="K6319" t="str">
        <f t="shared" si="12671"/>
        <v>NegK</v>
      </c>
      <c r="L6319" t="str">
        <f t="shared" si="12672"/>
        <v>No Ct</v>
      </c>
      <c r="M6319" t="str">
        <f t="shared" si="12673"/>
        <v/>
      </c>
      <c r="N6319" t="str">
        <f t="shared" si="12674"/>
        <v/>
      </c>
      <c r="O6319" t="str">
        <f t="shared" si="12675"/>
        <v/>
      </c>
    </row>
    <row r="6320" spans="1:24" x14ac:dyDescent="0.25">
      <c r="A6320" t="s">
        <v>415</v>
      </c>
      <c r="B6320" t="s">
        <v>697</v>
      </c>
      <c r="C6320" t="s">
        <v>20</v>
      </c>
      <c r="D6320" s="6">
        <v>0.1</v>
      </c>
      <c r="E6320" s="6" t="s">
        <v>17</v>
      </c>
      <c r="F6320" t="s">
        <v>1548</v>
      </c>
      <c r="G6320" t="str">
        <f t="shared" si="12604"/>
        <v>DL2021047</v>
      </c>
      <c r="H6320" t="str">
        <f t="shared" si="12668"/>
        <v>24</v>
      </c>
      <c r="I6320" t="str">
        <f t="shared" si="12669"/>
        <v>SortmundetKutling_24_20220202_DL2021047_RoedovreGym</v>
      </c>
      <c r="J6320" t="str">
        <f t="shared" si="12670"/>
        <v>SortmundetKutling</v>
      </c>
      <c r="K6320" t="str">
        <f t="shared" si="12671"/>
        <v>eDNA</v>
      </c>
      <c r="L6320" t="str">
        <f t="shared" si="12672"/>
        <v>No Ct</v>
      </c>
      <c r="M6320" t="str">
        <f t="shared" si="12673"/>
        <v/>
      </c>
      <c r="N6320" t="str">
        <f t="shared" si="12674"/>
        <v/>
      </c>
      <c r="O6320" t="str">
        <f t="shared" si="12675"/>
        <v/>
      </c>
    </row>
    <row r="6321" spans="1:24" x14ac:dyDescent="0.25">
      <c r="A6321" t="s">
        <v>417</v>
      </c>
      <c r="B6321" t="s">
        <v>697</v>
      </c>
      <c r="C6321" t="s">
        <v>20</v>
      </c>
      <c r="D6321" s="6">
        <v>0.1</v>
      </c>
      <c r="E6321" s="6" t="s">
        <v>17</v>
      </c>
      <c r="F6321" t="s">
        <v>1548</v>
      </c>
      <c r="G6321" t="str">
        <f t="shared" si="12604"/>
        <v>DL2021047</v>
      </c>
      <c r="H6321" t="str">
        <f t="shared" si="12668"/>
        <v>24</v>
      </c>
      <c r="I6321" t="str">
        <f t="shared" si="12669"/>
        <v>SortmundetKutling_24_20220202_DL2021047_RoedovreGym</v>
      </c>
      <c r="J6321" t="str">
        <f t="shared" si="12670"/>
        <v>SortmundetKutling</v>
      </c>
      <c r="K6321" t="str">
        <f t="shared" si="12671"/>
        <v>eDNA</v>
      </c>
      <c r="L6321" t="str">
        <f t="shared" si="12672"/>
        <v>No Ct</v>
      </c>
      <c r="M6321" t="str">
        <f t="shared" si="12673"/>
        <v/>
      </c>
      <c r="N6321" t="str">
        <f t="shared" si="12674"/>
        <v/>
      </c>
      <c r="O6321" t="str">
        <f t="shared" si="12675"/>
        <v/>
      </c>
    </row>
    <row r="6322" spans="1:24" x14ac:dyDescent="0.25">
      <c r="A6322" t="s">
        <v>11</v>
      </c>
      <c r="B6322" t="s">
        <v>12</v>
      </c>
      <c r="C6322" t="s">
        <v>13</v>
      </c>
      <c r="D6322" s="6">
        <v>0.1</v>
      </c>
      <c r="E6322" s="6">
        <v>33.159999999999997</v>
      </c>
      <c r="F6322" t="s">
        <v>1549</v>
      </c>
      <c r="G6322" t="str">
        <f t="shared" ref="G6322:G6385" si="12725">MID(F6322,10,9)</f>
        <v>DL2021018</v>
      </c>
      <c r="H6322" t="str">
        <f t="shared" si="12668"/>
        <v>01</v>
      </c>
      <c r="I6322" t="str">
        <f t="shared" si="12669"/>
        <v>Aborre_01_20220203_DL2021018_RoedovreGym</v>
      </c>
      <c r="J6322" t="str">
        <f t="shared" si="12670"/>
        <v>Aborre</v>
      </c>
      <c r="K6322" t="str">
        <f t="shared" si="12671"/>
        <v>PosK</v>
      </c>
      <c r="L6322">
        <f t="shared" si="12672"/>
        <v>33.159999999999997</v>
      </c>
      <c r="M6322">
        <f t="shared" si="12673"/>
        <v>33.159999999999997</v>
      </c>
      <c r="N6322">
        <f t="shared" si="12674"/>
        <v>0</v>
      </c>
      <c r="O6322">
        <f t="shared" si="12675"/>
        <v>80.259999999999991</v>
      </c>
      <c r="Q6322">
        <f t="shared" ref="Q6322" si="12726">IF(L6324="No Ct",0,L6324)</f>
        <v>40.9</v>
      </c>
      <c r="R6322">
        <f t="shared" ref="R6322" si="12727">IF(L6325="No Ct",0,L6325)</f>
        <v>39.36</v>
      </c>
      <c r="S6322" t="str">
        <f t="shared" ref="S6322" si="12728">IF(AND(M6322&gt;0,N6322=0),"Valid","Invalid")</f>
        <v>Valid</v>
      </c>
      <c r="T6322" t="str">
        <f t="shared" ref="T6322" si="12729">IF(OR(Q6322&gt;1,R6322&gt;1),"Present","Absent")</f>
        <v>Present</v>
      </c>
      <c r="U6322" t="str">
        <f t="shared" ref="U6322" si="12730">IF(OR(AND(Q6322&gt;1,Q6322&lt;41),AND(R6322&gt;1,R6322&lt;41)),"Ct&lt;41","Ct&gt;41")</f>
        <v>Ct&lt;41</v>
      </c>
      <c r="V6322" t="str">
        <f>VLOOKUP(J6322,Datasæt_Analysesystemer!$C$2:$D$68,2,FALSE)</f>
        <v>Aborre</v>
      </c>
      <c r="W6322" t="str">
        <f t="shared" ref="W6322" si="12731">MID(F6322,10,9)</f>
        <v>DL2021018</v>
      </c>
      <c r="X6322" t="str">
        <f t="shared" ref="X6322" si="12732">W6322&amp;"_"&amp;V6322&amp;"_"&amp;S6322&amp;"_"&amp;T6322&amp;"_"&amp;U6322</f>
        <v>DL2021018_Aborre_Valid_Present_Ct&lt;41</v>
      </c>
    </row>
    <row r="6323" spans="1:24" x14ac:dyDescent="0.25">
      <c r="A6323" t="s">
        <v>14</v>
      </c>
      <c r="B6323" t="s">
        <v>15</v>
      </c>
      <c r="C6323" t="s">
        <v>16</v>
      </c>
      <c r="D6323" s="6">
        <v>0.1</v>
      </c>
      <c r="E6323" s="6" t="s">
        <v>17</v>
      </c>
      <c r="F6323" t="s">
        <v>1549</v>
      </c>
      <c r="G6323" t="str">
        <f t="shared" si="12725"/>
        <v>DL2021018</v>
      </c>
      <c r="H6323" t="str">
        <f t="shared" si="12668"/>
        <v>01</v>
      </c>
      <c r="I6323" t="str">
        <f t="shared" si="12669"/>
        <v>Aborre_01_20220203_DL2021018_RoedovreGym</v>
      </c>
      <c r="J6323" t="str">
        <f t="shared" si="12670"/>
        <v>Aborre</v>
      </c>
      <c r="K6323" t="str">
        <f t="shared" si="12671"/>
        <v>NegK</v>
      </c>
      <c r="L6323" t="str">
        <f t="shared" si="12672"/>
        <v>No Ct</v>
      </c>
      <c r="M6323" t="str">
        <f t="shared" si="12673"/>
        <v/>
      </c>
      <c r="N6323" t="str">
        <f t="shared" si="12674"/>
        <v/>
      </c>
      <c r="O6323" t="str">
        <f t="shared" si="12675"/>
        <v/>
      </c>
    </row>
    <row r="6324" spans="1:24" x14ac:dyDescent="0.25">
      <c r="A6324" t="s">
        <v>18</v>
      </c>
      <c r="B6324" t="s">
        <v>19</v>
      </c>
      <c r="C6324" t="s">
        <v>20</v>
      </c>
      <c r="D6324" s="6">
        <v>0.1</v>
      </c>
      <c r="E6324" s="6">
        <v>40.9</v>
      </c>
      <c r="F6324" t="s">
        <v>1549</v>
      </c>
      <c r="G6324" t="str">
        <f t="shared" si="12725"/>
        <v>DL2021018</v>
      </c>
      <c r="H6324" t="str">
        <f t="shared" si="12668"/>
        <v>01</v>
      </c>
      <c r="I6324" t="str">
        <f t="shared" si="12669"/>
        <v>Aborre_01_20220203_DL2021018_RoedovreGym</v>
      </c>
      <c r="J6324" t="str">
        <f t="shared" si="12670"/>
        <v>Aborre</v>
      </c>
      <c r="K6324" t="str">
        <f t="shared" si="12671"/>
        <v>eDNA</v>
      </c>
      <c r="L6324">
        <f t="shared" si="12672"/>
        <v>40.9</v>
      </c>
      <c r="M6324" t="str">
        <f t="shared" si="12673"/>
        <v/>
      </c>
      <c r="N6324" t="str">
        <f t="shared" si="12674"/>
        <v/>
      </c>
      <c r="O6324" t="str">
        <f t="shared" si="12675"/>
        <v/>
      </c>
    </row>
    <row r="6325" spans="1:24" x14ac:dyDescent="0.25">
      <c r="A6325" t="s">
        <v>21</v>
      </c>
      <c r="B6325" t="s">
        <v>19</v>
      </c>
      <c r="C6325" t="s">
        <v>20</v>
      </c>
      <c r="D6325" s="6">
        <v>0.1</v>
      </c>
      <c r="E6325" s="6">
        <v>39.36</v>
      </c>
      <c r="F6325" t="s">
        <v>1549</v>
      </c>
      <c r="G6325" t="str">
        <f t="shared" si="12725"/>
        <v>DL2021018</v>
      </c>
      <c r="H6325" t="str">
        <f t="shared" si="12668"/>
        <v>01</v>
      </c>
      <c r="I6325" t="str">
        <f t="shared" si="12669"/>
        <v>Aborre_01_20220203_DL2021018_RoedovreGym</v>
      </c>
      <c r="J6325" t="str">
        <f t="shared" si="12670"/>
        <v>Aborre</v>
      </c>
      <c r="K6325" t="str">
        <f t="shared" si="12671"/>
        <v>eDNA</v>
      </c>
      <c r="L6325">
        <f t="shared" si="12672"/>
        <v>39.36</v>
      </c>
      <c r="M6325" t="str">
        <f t="shared" si="12673"/>
        <v/>
      </c>
      <c r="N6325" t="str">
        <f t="shared" si="12674"/>
        <v/>
      </c>
      <c r="O6325" t="str">
        <f t="shared" si="12675"/>
        <v/>
      </c>
    </row>
    <row r="6326" spans="1:24" x14ac:dyDescent="0.25">
      <c r="A6326" t="s">
        <v>199</v>
      </c>
      <c r="B6326" t="s">
        <v>333</v>
      </c>
      <c r="C6326" t="s">
        <v>13</v>
      </c>
      <c r="D6326" s="6">
        <v>0.1</v>
      </c>
      <c r="E6326" s="6">
        <v>32.549999999999997</v>
      </c>
      <c r="F6326" t="s">
        <v>1549</v>
      </c>
      <c r="G6326" t="str">
        <f t="shared" si="12725"/>
        <v>DL2021018</v>
      </c>
      <c r="H6326" t="str">
        <f t="shared" si="12668"/>
        <v>02</v>
      </c>
      <c r="I6326" t="str">
        <f t="shared" si="12669"/>
        <v>Aborre_02_20220203_DL2021018_RoedovreGym</v>
      </c>
      <c r="J6326" t="str">
        <f t="shared" si="12670"/>
        <v>Aborre</v>
      </c>
      <c r="K6326" t="str">
        <f t="shared" si="12671"/>
        <v>PosK</v>
      </c>
      <c r="L6326">
        <f t="shared" si="12672"/>
        <v>32.549999999999997</v>
      </c>
      <c r="M6326">
        <f t="shared" si="12673"/>
        <v>32.549999999999997</v>
      </c>
      <c r="N6326">
        <f t="shared" si="12674"/>
        <v>0</v>
      </c>
      <c r="O6326">
        <f t="shared" si="12675"/>
        <v>78.63</v>
      </c>
      <c r="Q6326">
        <f t="shared" ref="Q6326" si="12733">IF(L6328="No Ct",0,L6328)</f>
        <v>39.5</v>
      </c>
      <c r="R6326">
        <f t="shared" ref="R6326" si="12734">IF(L6329="No Ct",0,L6329)</f>
        <v>39.130000000000003</v>
      </c>
      <c r="S6326" t="str">
        <f t="shared" ref="S6326" si="12735">IF(AND(M6326&gt;0,N6326=0),"Valid","Invalid")</f>
        <v>Valid</v>
      </c>
      <c r="T6326" t="str">
        <f t="shared" ref="T6326" si="12736">IF(OR(Q6326&gt;1,R6326&gt;1),"Present","Absent")</f>
        <v>Present</v>
      </c>
      <c r="U6326" t="str">
        <f t="shared" ref="U6326" si="12737">IF(OR(AND(Q6326&gt;1,Q6326&lt;41),AND(R6326&gt;1,R6326&lt;41)),"Ct&lt;41","Ct&gt;41")</f>
        <v>Ct&lt;41</v>
      </c>
      <c r="V6326" t="str">
        <f>VLOOKUP(J6326,Datasæt_Analysesystemer!$C$2:$D$68,2,FALSE)</f>
        <v>Aborre</v>
      </c>
      <c r="W6326" t="str">
        <f t="shared" ref="W6326" si="12738">MID(F6326,10,9)</f>
        <v>DL2021018</v>
      </c>
      <c r="X6326" t="str">
        <f t="shared" ref="X6326" si="12739">W6326&amp;"_"&amp;V6326&amp;"_"&amp;S6326&amp;"_"&amp;T6326&amp;"_"&amp;U6326</f>
        <v>DL2021018_Aborre_Valid_Present_Ct&lt;41</v>
      </c>
    </row>
    <row r="6327" spans="1:24" x14ac:dyDescent="0.25">
      <c r="A6327" t="s">
        <v>201</v>
      </c>
      <c r="B6327" t="s">
        <v>334</v>
      </c>
      <c r="C6327" t="s">
        <v>16</v>
      </c>
      <c r="D6327" s="6">
        <v>0.1</v>
      </c>
      <c r="E6327" s="6" t="s">
        <v>17</v>
      </c>
      <c r="F6327" t="s">
        <v>1549</v>
      </c>
      <c r="G6327" t="str">
        <f t="shared" si="12725"/>
        <v>DL2021018</v>
      </c>
      <c r="H6327" t="str">
        <f t="shared" si="12668"/>
        <v>02</v>
      </c>
      <c r="I6327" t="str">
        <f t="shared" si="12669"/>
        <v>Aborre_02_20220203_DL2021018_RoedovreGym</v>
      </c>
      <c r="J6327" t="str">
        <f t="shared" si="12670"/>
        <v>Aborre</v>
      </c>
      <c r="K6327" t="str">
        <f t="shared" si="12671"/>
        <v>NegK</v>
      </c>
      <c r="L6327" t="str">
        <f t="shared" si="12672"/>
        <v>No Ct</v>
      </c>
      <c r="M6327" t="str">
        <f t="shared" si="12673"/>
        <v/>
      </c>
      <c r="N6327" t="str">
        <f t="shared" si="12674"/>
        <v/>
      </c>
      <c r="O6327" t="str">
        <f t="shared" si="12675"/>
        <v/>
      </c>
    </row>
    <row r="6328" spans="1:24" x14ac:dyDescent="0.25">
      <c r="A6328" t="s">
        <v>203</v>
      </c>
      <c r="B6328" t="s">
        <v>335</v>
      </c>
      <c r="C6328" t="s">
        <v>20</v>
      </c>
      <c r="D6328" s="6">
        <v>0.1</v>
      </c>
      <c r="E6328" s="6">
        <v>39.5</v>
      </c>
      <c r="F6328" t="s">
        <v>1549</v>
      </c>
      <c r="G6328" t="str">
        <f t="shared" si="12725"/>
        <v>DL2021018</v>
      </c>
      <c r="H6328" t="str">
        <f t="shared" si="12668"/>
        <v>02</v>
      </c>
      <c r="I6328" t="str">
        <f t="shared" si="12669"/>
        <v>Aborre_02_20220203_DL2021018_RoedovreGym</v>
      </c>
      <c r="J6328" t="str">
        <f t="shared" si="12670"/>
        <v>Aborre</v>
      </c>
      <c r="K6328" t="str">
        <f t="shared" si="12671"/>
        <v>eDNA</v>
      </c>
      <c r="L6328">
        <f t="shared" si="12672"/>
        <v>39.5</v>
      </c>
      <c r="M6328" t="str">
        <f t="shared" si="12673"/>
        <v/>
      </c>
      <c r="N6328" t="str">
        <f t="shared" si="12674"/>
        <v/>
      </c>
      <c r="O6328" t="str">
        <f t="shared" si="12675"/>
        <v/>
      </c>
    </row>
    <row r="6329" spans="1:24" x14ac:dyDescent="0.25">
      <c r="A6329" t="s">
        <v>205</v>
      </c>
      <c r="B6329" t="s">
        <v>335</v>
      </c>
      <c r="C6329" t="s">
        <v>20</v>
      </c>
      <c r="D6329" s="6">
        <v>0.1</v>
      </c>
      <c r="E6329" s="6">
        <v>39.130000000000003</v>
      </c>
      <c r="F6329" t="s">
        <v>1549</v>
      </c>
      <c r="G6329" t="str">
        <f t="shared" si="12725"/>
        <v>DL2021018</v>
      </c>
      <c r="H6329" t="str">
        <f t="shared" si="12668"/>
        <v>02</v>
      </c>
      <c r="I6329" t="str">
        <f t="shared" si="12669"/>
        <v>Aborre_02_20220203_DL2021018_RoedovreGym</v>
      </c>
      <c r="J6329" t="str">
        <f t="shared" si="12670"/>
        <v>Aborre</v>
      </c>
      <c r="K6329" t="str">
        <f t="shared" si="12671"/>
        <v>eDNA</v>
      </c>
      <c r="L6329">
        <f t="shared" si="12672"/>
        <v>39.130000000000003</v>
      </c>
      <c r="M6329" t="str">
        <f t="shared" si="12673"/>
        <v/>
      </c>
      <c r="N6329" t="str">
        <f t="shared" si="12674"/>
        <v/>
      </c>
      <c r="O6329" t="str">
        <f t="shared" si="12675"/>
        <v/>
      </c>
    </row>
    <row r="6330" spans="1:24" x14ac:dyDescent="0.25">
      <c r="A6330" t="s">
        <v>206</v>
      </c>
      <c r="B6330" t="s">
        <v>336</v>
      </c>
      <c r="C6330" t="s">
        <v>13</v>
      </c>
      <c r="D6330" s="6">
        <v>0.1</v>
      </c>
      <c r="E6330" s="6">
        <v>26.76</v>
      </c>
      <c r="F6330" t="s">
        <v>1549</v>
      </c>
      <c r="G6330" t="str">
        <f t="shared" si="12725"/>
        <v>DL2021018</v>
      </c>
      <c r="H6330" t="str">
        <f t="shared" si="12668"/>
        <v>03</v>
      </c>
      <c r="I6330" t="str">
        <f t="shared" si="12669"/>
        <v>Skalle_03_20220203_DL2021018_RoedovreGym</v>
      </c>
      <c r="J6330" t="str">
        <f t="shared" si="12670"/>
        <v>Skalle</v>
      </c>
      <c r="K6330" t="str">
        <f t="shared" si="12671"/>
        <v>PosK</v>
      </c>
      <c r="L6330">
        <f t="shared" si="12672"/>
        <v>26.76</v>
      </c>
      <c r="M6330">
        <f t="shared" si="12673"/>
        <v>26.76</v>
      </c>
      <c r="N6330">
        <f t="shared" si="12674"/>
        <v>0</v>
      </c>
      <c r="O6330">
        <f t="shared" si="12675"/>
        <v>60.989999999999995</v>
      </c>
      <c r="Q6330">
        <f t="shared" ref="Q6330" si="12740">IF(L6332="No Ct",0,L6332)</f>
        <v>30.09</v>
      </c>
      <c r="R6330">
        <f t="shared" ref="R6330" si="12741">IF(L6333="No Ct",0,L6333)</f>
        <v>30.9</v>
      </c>
      <c r="S6330" t="str">
        <f t="shared" ref="S6330" si="12742">IF(AND(M6330&gt;0,N6330=0),"Valid","Invalid")</f>
        <v>Valid</v>
      </c>
      <c r="T6330" t="str">
        <f t="shared" ref="T6330" si="12743">IF(OR(Q6330&gt;1,R6330&gt;1),"Present","Absent")</f>
        <v>Present</v>
      </c>
      <c r="U6330" t="str">
        <f t="shared" ref="U6330" si="12744">IF(OR(AND(Q6330&gt;1,Q6330&lt;41),AND(R6330&gt;1,R6330&lt;41)),"Ct&lt;41","Ct&gt;41")</f>
        <v>Ct&lt;41</v>
      </c>
      <c r="V6330" t="str">
        <f>VLOOKUP(J6330,Datasæt_Analysesystemer!$C$2:$D$68,2,FALSE)</f>
        <v>Skalle</v>
      </c>
      <c r="W6330" t="str">
        <f t="shared" ref="W6330" si="12745">MID(F6330,10,9)</f>
        <v>DL2021018</v>
      </c>
      <c r="X6330" t="str">
        <f t="shared" ref="X6330" si="12746">W6330&amp;"_"&amp;V6330&amp;"_"&amp;S6330&amp;"_"&amp;T6330&amp;"_"&amp;U6330</f>
        <v>DL2021018_Skalle_Valid_Present_Ct&lt;41</v>
      </c>
    </row>
    <row r="6331" spans="1:24" x14ac:dyDescent="0.25">
      <c r="A6331" t="s">
        <v>208</v>
      </c>
      <c r="B6331" t="s">
        <v>337</v>
      </c>
      <c r="C6331" t="s">
        <v>16</v>
      </c>
      <c r="D6331" s="6">
        <v>0.1</v>
      </c>
      <c r="E6331" s="6" t="s">
        <v>17</v>
      </c>
      <c r="F6331" t="s">
        <v>1549</v>
      </c>
      <c r="G6331" t="str">
        <f t="shared" si="12725"/>
        <v>DL2021018</v>
      </c>
      <c r="H6331" t="str">
        <f t="shared" si="12668"/>
        <v>03</v>
      </c>
      <c r="I6331" t="str">
        <f t="shared" si="12669"/>
        <v>Skalle_03_20220203_DL2021018_RoedovreGym</v>
      </c>
      <c r="J6331" t="str">
        <f t="shared" si="12670"/>
        <v>Skalle</v>
      </c>
      <c r="K6331" t="str">
        <f t="shared" si="12671"/>
        <v>NegK</v>
      </c>
      <c r="L6331" t="str">
        <f t="shared" si="12672"/>
        <v>No Ct</v>
      </c>
      <c r="M6331" t="str">
        <f t="shared" si="12673"/>
        <v/>
      </c>
      <c r="N6331" t="str">
        <f t="shared" si="12674"/>
        <v/>
      </c>
      <c r="O6331" t="str">
        <f t="shared" si="12675"/>
        <v/>
      </c>
    </row>
    <row r="6332" spans="1:24" x14ac:dyDescent="0.25">
      <c r="A6332" t="s">
        <v>210</v>
      </c>
      <c r="B6332" t="s">
        <v>338</v>
      </c>
      <c r="C6332" t="s">
        <v>20</v>
      </c>
      <c r="D6332" s="6">
        <v>0.1</v>
      </c>
      <c r="E6332" s="6">
        <v>30.09</v>
      </c>
      <c r="F6332" t="s">
        <v>1549</v>
      </c>
      <c r="G6332" t="str">
        <f t="shared" si="12725"/>
        <v>DL2021018</v>
      </c>
      <c r="H6332" t="str">
        <f t="shared" si="12668"/>
        <v>03</v>
      </c>
      <c r="I6332" t="str">
        <f t="shared" si="12669"/>
        <v>Skalle_03_20220203_DL2021018_RoedovreGym</v>
      </c>
      <c r="J6332" t="str">
        <f t="shared" si="12670"/>
        <v>Skalle</v>
      </c>
      <c r="K6332" t="str">
        <f t="shared" si="12671"/>
        <v>eDNA</v>
      </c>
      <c r="L6332">
        <f t="shared" si="12672"/>
        <v>30.09</v>
      </c>
      <c r="M6332" t="str">
        <f t="shared" si="12673"/>
        <v/>
      </c>
      <c r="N6332" t="str">
        <f t="shared" si="12674"/>
        <v/>
      </c>
      <c r="O6332" t="str">
        <f t="shared" si="12675"/>
        <v/>
      </c>
    </row>
    <row r="6333" spans="1:24" x14ac:dyDescent="0.25">
      <c r="A6333" t="s">
        <v>212</v>
      </c>
      <c r="B6333" t="s">
        <v>338</v>
      </c>
      <c r="C6333" t="s">
        <v>20</v>
      </c>
      <c r="D6333" s="6">
        <v>0.1</v>
      </c>
      <c r="E6333" s="6">
        <v>30.9</v>
      </c>
      <c r="F6333" t="s">
        <v>1549</v>
      </c>
      <c r="G6333" t="str">
        <f t="shared" si="12725"/>
        <v>DL2021018</v>
      </c>
      <c r="H6333" t="str">
        <f t="shared" si="12668"/>
        <v>03</v>
      </c>
      <c r="I6333" t="str">
        <f t="shared" si="12669"/>
        <v>Skalle_03_20220203_DL2021018_RoedovreGym</v>
      </c>
      <c r="J6333" t="str">
        <f t="shared" si="12670"/>
        <v>Skalle</v>
      </c>
      <c r="K6333" t="str">
        <f t="shared" si="12671"/>
        <v>eDNA</v>
      </c>
      <c r="L6333">
        <f t="shared" si="12672"/>
        <v>30.9</v>
      </c>
      <c r="M6333" t="str">
        <f t="shared" si="12673"/>
        <v/>
      </c>
      <c r="N6333" t="str">
        <f t="shared" si="12674"/>
        <v/>
      </c>
      <c r="O6333" t="str">
        <f t="shared" si="12675"/>
        <v/>
      </c>
    </row>
    <row r="6334" spans="1:24" x14ac:dyDescent="0.25">
      <c r="A6334" t="s">
        <v>213</v>
      </c>
      <c r="B6334" t="s">
        <v>339</v>
      </c>
      <c r="C6334" t="s">
        <v>13</v>
      </c>
      <c r="D6334" s="6">
        <v>0.1</v>
      </c>
      <c r="E6334" s="6">
        <v>23.03</v>
      </c>
      <c r="F6334" t="s">
        <v>1549</v>
      </c>
      <c r="G6334" t="str">
        <f t="shared" si="12725"/>
        <v>DL2021018</v>
      </c>
      <c r="H6334" t="str">
        <f t="shared" si="12668"/>
        <v>04</v>
      </c>
      <c r="I6334" t="str">
        <f t="shared" si="12669"/>
        <v>Skalle_04_20220203_DL2021018_RoedovreGym</v>
      </c>
      <c r="J6334" t="str">
        <f t="shared" si="12670"/>
        <v>Skalle</v>
      </c>
      <c r="K6334" t="str">
        <f t="shared" si="12671"/>
        <v>PosK</v>
      </c>
      <c r="L6334">
        <f t="shared" si="12672"/>
        <v>23.03</v>
      </c>
      <c r="M6334">
        <f t="shared" si="12673"/>
        <v>23.03</v>
      </c>
      <c r="N6334">
        <f t="shared" si="12674"/>
        <v>0</v>
      </c>
      <c r="O6334">
        <f t="shared" si="12675"/>
        <v>59.92</v>
      </c>
      <c r="Q6334">
        <f t="shared" ref="Q6334" si="12747">IF(L6336="No Ct",0,L6336)</f>
        <v>29.89</v>
      </c>
      <c r="R6334">
        <f t="shared" ref="R6334" si="12748">IF(L6337="No Ct",0,L6337)</f>
        <v>30.03</v>
      </c>
      <c r="S6334" t="str">
        <f t="shared" ref="S6334" si="12749">IF(AND(M6334&gt;0,N6334=0),"Valid","Invalid")</f>
        <v>Valid</v>
      </c>
      <c r="T6334" t="str">
        <f t="shared" ref="T6334" si="12750">IF(OR(Q6334&gt;1,R6334&gt;1),"Present","Absent")</f>
        <v>Present</v>
      </c>
      <c r="U6334" t="str">
        <f t="shared" ref="U6334" si="12751">IF(OR(AND(Q6334&gt;1,Q6334&lt;41),AND(R6334&gt;1,R6334&lt;41)),"Ct&lt;41","Ct&gt;41")</f>
        <v>Ct&lt;41</v>
      </c>
      <c r="V6334" t="str">
        <f>VLOOKUP(J6334,Datasæt_Analysesystemer!$C$2:$D$68,2,FALSE)</f>
        <v>Skalle</v>
      </c>
      <c r="W6334" t="str">
        <f t="shared" ref="W6334" si="12752">MID(F6334,10,9)</f>
        <v>DL2021018</v>
      </c>
      <c r="X6334" t="str">
        <f t="shared" ref="X6334" si="12753">W6334&amp;"_"&amp;V6334&amp;"_"&amp;S6334&amp;"_"&amp;T6334&amp;"_"&amp;U6334</f>
        <v>DL2021018_Skalle_Valid_Present_Ct&lt;41</v>
      </c>
    </row>
    <row r="6335" spans="1:24" x14ac:dyDescent="0.25">
      <c r="A6335" t="s">
        <v>215</v>
      </c>
      <c r="B6335" t="s">
        <v>340</v>
      </c>
      <c r="C6335" t="s">
        <v>16</v>
      </c>
      <c r="D6335" s="6">
        <v>0.1</v>
      </c>
      <c r="E6335" s="6" t="s">
        <v>17</v>
      </c>
      <c r="F6335" t="s">
        <v>1549</v>
      </c>
      <c r="G6335" t="str">
        <f t="shared" si="12725"/>
        <v>DL2021018</v>
      </c>
      <c r="H6335" t="str">
        <f t="shared" si="12668"/>
        <v>04</v>
      </c>
      <c r="I6335" t="str">
        <f t="shared" si="12669"/>
        <v>Skalle_04_20220203_DL2021018_RoedovreGym</v>
      </c>
      <c r="J6335" t="str">
        <f t="shared" si="12670"/>
        <v>Skalle</v>
      </c>
      <c r="K6335" t="str">
        <f t="shared" si="12671"/>
        <v>NegK</v>
      </c>
      <c r="L6335" t="str">
        <f t="shared" si="12672"/>
        <v>No Ct</v>
      </c>
      <c r="M6335" t="str">
        <f t="shared" si="12673"/>
        <v/>
      </c>
      <c r="N6335" t="str">
        <f t="shared" si="12674"/>
        <v/>
      </c>
      <c r="O6335" t="str">
        <f t="shared" si="12675"/>
        <v/>
      </c>
    </row>
    <row r="6336" spans="1:24" x14ac:dyDescent="0.25">
      <c r="A6336" t="s">
        <v>217</v>
      </c>
      <c r="B6336" t="s">
        <v>341</v>
      </c>
      <c r="C6336" t="s">
        <v>20</v>
      </c>
      <c r="D6336" s="6">
        <v>0.1</v>
      </c>
      <c r="E6336" s="6">
        <v>29.89</v>
      </c>
      <c r="F6336" t="s">
        <v>1549</v>
      </c>
      <c r="G6336" t="str">
        <f t="shared" si="12725"/>
        <v>DL2021018</v>
      </c>
      <c r="H6336" t="str">
        <f t="shared" si="12668"/>
        <v>04</v>
      </c>
      <c r="I6336" t="str">
        <f t="shared" si="12669"/>
        <v>Skalle_04_20220203_DL2021018_RoedovreGym</v>
      </c>
      <c r="J6336" t="str">
        <f t="shared" si="12670"/>
        <v>Skalle</v>
      </c>
      <c r="K6336" t="str">
        <f t="shared" si="12671"/>
        <v>eDNA</v>
      </c>
      <c r="L6336">
        <f t="shared" si="12672"/>
        <v>29.89</v>
      </c>
      <c r="M6336" t="str">
        <f t="shared" si="12673"/>
        <v/>
      </c>
      <c r="N6336" t="str">
        <f t="shared" si="12674"/>
        <v/>
      </c>
      <c r="O6336" t="str">
        <f t="shared" si="12675"/>
        <v/>
      </c>
    </row>
    <row r="6337" spans="1:24" x14ac:dyDescent="0.25">
      <c r="A6337" t="s">
        <v>219</v>
      </c>
      <c r="B6337" t="s">
        <v>341</v>
      </c>
      <c r="C6337" t="s">
        <v>20</v>
      </c>
      <c r="D6337" s="6">
        <v>0.1</v>
      </c>
      <c r="E6337" s="6">
        <v>30.03</v>
      </c>
      <c r="F6337" t="s">
        <v>1549</v>
      </c>
      <c r="G6337" t="str">
        <f t="shared" si="12725"/>
        <v>DL2021018</v>
      </c>
      <c r="H6337" t="str">
        <f t="shared" si="12668"/>
        <v>04</v>
      </c>
      <c r="I6337" t="str">
        <f t="shared" si="12669"/>
        <v>Skalle_04_20220203_DL2021018_RoedovreGym</v>
      </c>
      <c r="J6337" t="str">
        <f t="shared" si="12670"/>
        <v>Skalle</v>
      </c>
      <c r="K6337" t="str">
        <f t="shared" si="12671"/>
        <v>eDNA</v>
      </c>
      <c r="L6337">
        <f t="shared" si="12672"/>
        <v>30.03</v>
      </c>
      <c r="M6337" t="str">
        <f t="shared" si="12673"/>
        <v/>
      </c>
      <c r="N6337" t="str">
        <f t="shared" si="12674"/>
        <v/>
      </c>
      <c r="O6337" t="str">
        <f t="shared" si="12675"/>
        <v/>
      </c>
    </row>
    <row r="6338" spans="1:24" x14ac:dyDescent="0.25">
      <c r="A6338" t="s">
        <v>220</v>
      </c>
      <c r="B6338" t="s">
        <v>1343</v>
      </c>
      <c r="C6338" t="s">
        <v>13</v>
      </c>
      <c r="D6338" s="6">
        <v>0.1</v>
      </c>
      <c r="E6338" s="6">
        <v>29.73</v>
      </c>
      <c r="F6338" t="s">
        <v>1549</v>
      </c>
      <c r="G6338" t="str">
        <f t="shared" si="12725"/>
        <v>DL2021018</v>
      </c>
      <c r="H6338" t="str">
        <f t="shared" si="12668"/>
        <v>05</v>
      </c>
      <c r="I6338" t="str">
        <f t="shared" si="12669"/>
        <v>StorVandsalamander_05_20220203_DL2021018_RoedovreGym</v>
      </c>
      <c r="J6338" t="str">
        <f t="shared" si="12670"/>
        <v>StorVandsalamander</v>
      </c>
      <c r="K6338" t="str">
        <f t="shared" si="12671"/>
        <v>PosK</v>
      </c>
      <c r="L6338">
        <f t="shared" si="12672"/>
        <v>29.73</v>
      </c>
      <c r="M6338">
        <f t="shared" si="12673"/>
        <v>29.73</v>
      </c>
      <c r="N6338">
        <f t="shared" si="12674"/>
        <v>0</v>
      </c>
      <c r="O6338">
        <f t="shared" si="12675"/>
        <v>0</v>
      </c>
      <c r="Q6338">
        <f t="shared" ref="Q6338" si="12754">IF(L6340="No Ct",0,L6340)</f>
        <v>0</v>
      </c>
      <c r="R6338">
        <f t="shared" ref="R6338" si="12755">IF(L6341="No Ct",0,L6341)</f>
        <v>0</v>
      </c>
      <c r="S6338" t="str">
        <f t="shared" ref="S6338" si="12756">IF(AND(M6338&gt;0,N6338=0),"Valid","Invalid")</f>
        <v>Valid</v>
      </c>
      <c r="T6338" t="str">
        <f t="shared" ref="T6338" si="12757">IF(OR(Q6338&gt;1,R6338&gt;1),"Present","Absent")</f>
        <v>Absent</v>
      </c>
      <c r="U6338" t="str">
        <f t="shared" ref="U6338" si="12758">IF(OR(AND(Q6338&gt;1,Q6338&lt;41),AND(R6338&gt;1,R6338&lt;41)),"Ct&lt;41","Ct&gt;41")</f>
        <v>Ct&gt;41</v>
      </c>
      <c r="V6338" t="str">
        <f>VLOOKUP(J6338,Datasæt_Analysesystemer!$C$2:$D$68,2,FALSE)</f>
        <v>Stor vandsalamander</v>
      </c>
      <c r="W6338" t="str">
        <f t="shared" ref="W6338" si="12759">MID(F6338,10,9)</f>
        <v>DL2021018</v>
      </c>
      <c r="X6338" t="str">
        <f t="shared" ref="X6338" si="12760">W6338&amp;"_"&amp;V6338&amp;"_"&amp;S6338&amp;"_"&amp;T6338&amp;"_"&amp;U6338</f>
        <v>DL2021018_Stor vandsalamander_Valid_Absent_Ct&gt;41</v>
      </c>
    </row>
    <row r="6339" spans="1:24" x14ac:dyDescent="0.25">
      <c r="A6339" t="s">
        <v>222</v>
      </c>
      <c r="B6339" t="s">
        <v>1344</v>
      </c>
      <c r="C6339" t="s">
        <v>16</v>
      </c>
      <c r="D6339" s="6">
        <v>0.1</v>
      </c>
      <c r="E6339" s="6" t="s">
        <v>17</v>
      </c>
      <c r="F6339" t="s">
        <v>1549</v>
      </c>
      <c r="G6339" t="str">
        <f t="shared" si="12725"/>
        <v>DL2021018</v>
      </c>
      <c r="H6339" t="str">
        <f t="shared" si="12668"/>
        <v>05</v>
      </c>
      <c r="I6339" t="str">
        <f t="shared" si="12669"/>
        <v>StorVandsalamander_05_20220203_DL2021018_RoedovreGym</v>
      </c>
      <c r="J6339" t="str">
        <f t="shared" si="12670"/>
        <v>StorVandsalamander</v>
      </c>
      <c r="K6339" t="str">
        <f t="shared" si="12671"/>
        <v>NegK</v>
      </c>
      <c r="L6339" t="str">
        <f t="shared" si="12672"/>
        <v>No Ct</v>
      </c>
      <c r="M6339" t="str">
        <f t="shared" si="12673"/>
        <v/>
      </c>
      <c r="N6339" t="str">
        <f t="shared" si="12674"/>
        <v/>
      </c>
      <c r="O6339" t="str">
        <f t="shared" si="12675"/>
        <v/>
      </c>
    </row>
    <row r="6340" spans="1:24" x14ac:dyDescent="0.25">
      <c r="A6340" t="s">
        <v>224</v>
      </c>
      <c r="B6340" t="s">
        <v>1345</v>
      </c>
      <c r="C6340" t="s">
        <v>20</v>
      </c>
      <c r="D6340" s="6">
        <v>0.1</v>
      </c>
      <c r="E6340" s="6" t="s">
        <v>17</v>
      </c>
      <c r="F6340" t="s">
        <v>1549</v>
      </c>
      <c r="G6340" t="str">
        <f t="shared" si="12725"/>
        <v>DL2021018</v>
      </c>
      <c r="H6340" t="str">
        <f t="shared" si="12668"/>
        <v>05</v>
      </c>
      <c r="I6340" t="str">
        <f t="shared" si="12669"/>
        <v>StorVandsalamander_05_20220203_DL2021018_RoedovreGym</v>
      </c>
      <c r="J6340" t="str">
        <f t="shared" si="12670"/>
        <v>StorVandsalamander</v>
      </c>
      <c r="K6340" t="str">
        <f t="shared" si="12671"/>
        <v>eDNA</v>
      </c>
      <c r="L6340" t="str">
        <f t="shared" si="12672"/>
        <v>No Ct</v>
      </c>
      <c r="M6340" t="str">
        <f t="shared" si="12673"/>
        <v/>
      </c>
      <c r="N6340" t="str">
        <f t="shared" si="12674"/>
        <v/>
      </c>
      <c r="O6340" t="str">
        <f t="shared" si="12675"/>
        <v/>
      </c>
    </row>
    <row r="6341" spans="1:24" x14ac:dyDescent="0.25">
      <c r="A6341" t="s">
        <v>226</v>
      </c>
      <c r="B6341" t="s">
        <v>1345</v>
      </c>
      <c r="C6341" t="s">
        <v>20</v>
      </c>
      <c r="D6341" s="6">
        <v>0.1</v>
      </c>
      <c r="E6341" s="6" t="s">
        <v>17</v>
      </c>
      <c r="F6341" t="s">
        <v>1549</v>
      </c>
      <c r="G6341" t="str">
        <f t="shared" si="12725"/>
        <v>DL2021018</v>
      </c>
      <c r="H6341" t="str">
        <f t="shared" si="12668"/>
        <v>05</v>
      </c>
      <c r="I6341" t="str">
        <f t="shared" si="12669"/>
        <v>StorVandsalamander_05_20220203_DL2021018_RoedovreGym</v>
      </c>
      <c r="J6341" t="str">
        <f t="shared" si="12670"/>
        <v>StorVandsalamander</v>
      </c>
      <c r="K6341" t="str">
        <f t="shared" si="12671"/>
        <v>eDNA</v>
      </c>
      <c r="L6341" t="str">
        <f t="shared" si="12672"/>
        <v>No Ct</v>
      </c>
      <c r="M6341" t="str">
        <f t="shared" si="12673"/>
        <v/>
      </c>
      <c r="N6341" t="str">
        <f t="shared" si="12674"/>
        <v/>
      </c>
      <c r="O6341" t="str">
        <f t="shared" si="12675"/>
        <v/>
      </c>
    </row>
    <row r="6342" spans="1:24" x14ac:dyDescent="0.25">
      <c r="A6342" t="s">
        <v>227</v>
      </c>
      <c r="B6342" t="s">
        <v>1346</v>
      </c>
      <c r="C6342" t="s">
        <v>13</v>
      </c>
      <c r="D6342" s="6">
        <v>0.1</v>
      </c>
      <c r="E6342" s="6">
        <v>25.92</v>
      </c>
      <c r="F6342" t="s">
        <v>1549</v>
      </c>
      <c r="G6342" t="str">
        <f t="shared" si="12725"/>
        <v>DL2021018</v>
      </c>
      <c r="H6342" t="str">
        <f t="shared" si="12668"/>
        <v>06</v>
      </c>
      <c r="I6342" t="str">
        <f t="shared" si="12669"/>
        <v>StorVandsalamander_06_20220203_DL2021018_RoedovreGym</v>
      </c>
      <c r="J6342" t="str">
        <f t="shared" si="12670"/>
        <v>StorVandsalamander</v>
      </c>
      <c r="K6342" t="str">
        <f t="shared" si="12671"/>
        <v>PosK</v>
      </c>
      <c r="L6342">
        <f t="shared" si="12672"/>
        <v>25.92</v>
      </c>
      <c r="M6342">
        <f t="shared" si="12673"/>
        <v>25.92</v>
      </c>
      <c r="N6342">
        <f t="shared" si="12674"/>
        <v>0</v>
      </c>
      <c r="O6342">
        <f t="shared" si="12675"/>
        <v>0</v>
      </c>
      <c r="Q6342">
        <f t="shared" ref="Q6342" si="12761">IF(L6344="No Ct",0,L6344)</f>
        <v>0</v>
      </c>
      <c r="R6342">
        <f t="shared" ref="R6342" si="12762">IF(L6345="No Ct",0,L6345)</f>
        <v>0</v>
      </c>
      <c r="S6342" t="str">
        <f t="shared" ref="S6342" si="12763">IF(AND(M6342&gt;0,N6342=0),"Valid","Invalid")</f>
        <v>Valid</v>
      </c>
      <c r="T6342" t="str">
        <f t="shared" ref="T6342" si="12764">IF(OR(Q6342&gt;1,R6342&gt;1),"Present","Absent")</f>
        <v>Absent</v>
      </c>
      <c r="U6342" t="str">
        <f t="shared" ref="U6342" si="12765">IF(OR(AND(Q6342&gt;1,Q6342&lt;41),AND(R6342&gt;1,R6342&lt;41)),"Ct&lt;41","Ct&gt;41")</f>
        <v>Ct&gt;41</v>
      </c>
      <c r="V6342" t="str">
        <f>VLOOKUP(J6342,Datasæt_Analysesystemer!$C$2:$D$68,2,FALSE)</f>
        <v>Stor vandsalamander</v>
      </c>
      <c r="W6342" t="str">
        <f t="shared" ref="W6342" si="12766">MID(F6342,10,9)</f>
        <v>DL2021018</v>
      </c>
      <c r="X6342" t="str">
        <f t="shared" ref="X6342" si="12767">W6342&amp;"_"&amp;V6342&amp;"_"&amp;S6342&amp;"_"&amp;T6342&amp;"_"&amp;U6342</f>
        <v>DL2021018_Stor vandsalamander_Valid_Absent_Ct&gt;41</v>
      </c>
    </row>
    <row r="6343" spans="1:24" x14ac:dyDescent="0.25">
      <c r="A6343" t="s">
        <v>229</v>
      </c>
      <c r="B6343" t="s">
        <v>1347</v>
      </c>
      <c r="C6343" t="s">
        <v>16</v>
      </c>
      <c r="D6343" s="6">
        <v>0.1</v>
      </c>
      <c r="E6343" s="6" t="s">
        <v>17</v>
      </c>
      <c r="F6343" t="s">
        <v>1549</v>
      </c>
      <c r="G6343" t="str">
        <f t="shared" si="12725"/>
        <v>DL2021018</v>
      </c>
      <c r="H6343" t="str">
        <f t="shared" si="12668"/>
        <v>06</v>
      </c>
      <c r="I6343" t="str">
        <f t="shared" si="12669"/>
        <v>StorVandsalamander_06_20220203_DL2021018_RoedovreGym</v>
      </c>
      <c r="J6343" t="str">
        <f t="shared" si="12670"/>
        <v>StorVandsalamander</v>
      </c>
      <c r="K6343" t="str">
        <f t="shared" si="12671"/>
        <v>NegK</v>
      </c>
      <c r="L6343" t="str">
        <f t="shared" si="12672"/>
        <v>No Ct</v>
      </c>
      <c r="M6343" t="str">
        <f t="shared" si="12673"/>
        <v/>
      </c>
      <c r="N6343" t="str">
        <f t="shared" si="12674"/>
        <v/>
      </c>
      <c r="O6343" t="str">
        <f t="shared" si="12675"/>
        <v/>
      </c>
    </row>
    <row r="6344" spans="1:24" x14ac:dyDescent="0.25">
      <c r="A6344" t="s">
        <v>231</v>
      </c>
      <c r="B6344" t="s">
        <v>1348</v>
      </c>
      <c r="C6344" t="s">
        <v>20</v>
      </c>
      <c r="D6344" s="6">
        <v>0.1</v>
      </c>
      <c r="E6344" s="6" t="s">
        <v>17</v>
      </c>
      <c r="F6344" t="s">
        <v>1549</v>
      </c>
      <c r="G6344" t="str">
        <f t="shared" si="12725"/>
        <v>DL2021018</v>
      </c>
      <c r="H6344" t="str">
        <f t="shared" si="12668"/>
        <v>06</v>
      </c>
      <c r="I6344" t="str">
        <f t="shared" si="12669"/>
        <v>StorVandsalamander_06_20220203_DL2021018_RoedovreGym</v>
      </c>
      <c r="J6344" t="str">
        <f t="shared" si="12670"/>
        <v>StorVandsalamander</v>
      </c>
      <c r="K6344" t="str">
        <f t="shared" si="12671"/>
        <v>eDNA</v>
      </c>
      <c r="L6344" t="str">
        <f t="shared" si="12672"/>
        <v>No Ct</v>
      </c>
      <c r="M6344" t="str">
        <f t="shared" si="12673"/>
        <v/>
      </c>
      <c r="N6344" t="str">
        <f t="shared" si="12674"/>
        <v/>
      </c>
      <c r="O6344" t="str">
        <f t="shared" si="12675"/>
        <v/>
      </c>
    </row>
    <row r="6345" spans="1:24" x14ac:dyDescent="0.25">
      <c r="A6345" t="s">
        <v>233</v>
      </c>
      <c r="B6345" t="s">
        <v>1348</v>
      </c>
      <c r="C6345" t="s">
        <v>20</v>
      </c>
      <c r="D6345" s="6">
        <v>0.1</v>
      </c>
      <c r="E6345" s="6" t="s">
        <v>17</v>
      </c>
      <c r="F6345" t="s">
        <v>1549</v>
      </c>
      <c r="G6345" t="str">
        <f t="shared" si="12725"/>
        <v>DL2021018</v>
      </c>
      <c r="H6345" t="str">
        <f t="shared" si="12668"/>
        <v>06</v>
      </c>
      <c r="I6345" t="str">
        <f t="shared" si="12669"/>
        <v>StorVandsalamander_06_20220203_DL2021018_RoedovreGym</v>
      </c>
      <c r="J6345" t="str">
        <f t="shared" si="12670"/>
        <v>StorVandsalamander</v>
      </c>
      <c r="K6345" t="str">
        <f t="shared" si="12671"/>
        <v>eDNA</v>
      </c>
      <c r="L6345" t="str">
        <f t="shared" si="12672"/>
        <v>No Ct</v>
      </c>
      <c r="M6345" t="str">
        <f t="shared" si="12673"/>
        <v/>
      </c>
      <c r="N6345" t="str">
        <f t="shared" si="12674"/>
        <v/>
      </c>
      <c r="O6345" t="str">
        <f t="shared" si="12675"/>
        <v/>
      </c>
    </row>
    <row r="6346" spans="1:24" x14ac:dyDescent="0.25">
      <c r="A6346" t="s">
        <v>234</v>
      </c>
      <c r="B6346" t="s">
        <v>1349</v>
      </c>
      <c r="C6346" t="s">
        <v>13</v>
      </c>
      <c r="D6346" s="6">
        <v>0.1</v>
      </c>
      <c r="E6346" s="6">
        <v>23.98</v>
      </c>
      <c r="F6346" t="s">
        <v>1549</v>
      </c>
      <c r="G6346" t="str">
        <f t="shared" si="12725"/>
        <v>DL2021018</v>
      </c>
      <c r="H6346" t="str">
        <f t="shared" si="12668"/>
        <v>07</v>
      </c>
      <c r="I6346" t="str">
        <f t="shared" si="12669"/>
        <v>Gedde_07_20220203_DL2021018_RoedovreGym</v>
      </c>
      <c r="J6346" t="str">
        <f t="shared" si="12670"/>
        <v>Gedde</v>
      </c>
      <c r="K6346" t="str">
        <f t="shared" si="12671"/>
        <v>PosK</v>
      </c>
      <c r="L6346">
        <f t="shared" si="12672"/>
        <v>23.98</v>
      </c>
      <c r="M6346">
        <f t="shared" si="12673"/>
        <v>23.98</v>
      </c>
      <c r="N6346">
        <f t="shared" si="12674"/>
        <v>0</v>
      </c>
      <c r="O6346">
        <f t="shared" si="12675"/>
        <v>37.22</v>
      </c>
      <c r="Q6346">
        <f t="shared" ref="Q6346" si="12768">IF(L6348="No Ct",0,L6348)</f>
        <v>37.22</v>
      </c>
      <c r="R6346">
        <f t="shared" ref="R6346" si="12769">IF(L6349="No Ct",0,L6349)</f>
        <v>0</v>
      </c>
      <c r="S6346" t="str">
        <f t="shared" ref="S6346" si="12770">IF(AND(M6346&gt;0,N6346=0),"Valid","Invalid")</f>
        <v>Valid</v>
      </c>
      <c r="T6346" t="str">
        <f t="shared" ref="T6346" si="12771">IF(OR(Q6346&gt;1,R6346&gt;1),"Present","Absent")</f>
        <v>Present</v>
      </c>
      <c r="U6346" t="str">
        <f t="shared" ref="U6346" si="12772">IF(OR(AND(Q6346&gt;1,Q6346&lt;41),AND(R6346&gt;1,R6346&lt;41)),"Ct&lt;41","Ct&gt;41")</f>
        <v>Ct&lt;41</v>
      </c>
      <c r="V6346" t="str">
        <f>VLOOKUP(J6346,Datasæt_Analysesystemer!$C$2:$D$68,2,FALSE)</f>
        <v>Gedde</v>
      </c>
      <c r="W6346" t="str">
        <f t="shared" ref="W6346" si="12773">MID(F6346,10,9)</f>
        <v>DL2021018</v>
      </c>
      <c r="X6346" t="str">
        <f t="shared" ref="X6346" si="12774">W6346&amp;"_"&amp;V6346&amp;"_"&amp;S6346&amp;"_"&amp;T6346&amp;"_"&amp;U6346</f>
        <v>DL2021018_Gedde_Valid_Present_Ct&lt;41</v>
      </c>
    </row>
    <row r="6347" spans="1:24" x14ac:dyDescent="0.25">
      <c r="A6347" t="s">
        <v>236</v>
      </c>
      <c r="B6347" t="s">
        <v>1350</v>
      </c>
      <c r="C6347" t="s">
        <v>16</v>
      </c>
      <c r="D6347" s="6">
        <v>0.1</v>
      </c>
      <c r="E6347" s="6" t="s">
        <v>17</v>
      </c>
      <c r="F6347" t="s">
        <v>1549</v>
      </c>
      <c r="G6347" t="str">
        <f t="shared" si="12725"/>
        <v>DL2021018</v>
      </c>
      <c r="H6347" t="str">
        <f t="shared" si="12668"/>
        <v>07</v>
      </c>
      <c r="I6347" t="str">
        <f t="shared" si="12669"/>
        <v>Gedde_07_20220203_DL2021018_RoedovreGym</v>
      </c>
      <c r="J6347" t="str">
        <f t="shared" si="12670"/>
        <v>Gedde</v>
      </c>
      <c r="K6347" t="str">
        <f t="shared" si="12671"/>
        <v>NegK</v>
      </c>
      <c r="L6347" t="str">
        <f t="shared" si="12672"/>
        <v>No Ct</v>
      </c>
      <c r="M6347" t="str">
        <f t="shared" si="12673"/>
        <v/>
      </c>
      <c r="N6347" t="str">
        <f t="shared" si="12674"/>
        <v/>
      </c>
      <c r="O6347" t="str">
        <f t="shared" si="12675"/>
        <v/>
      </c>
    </row>
    <row r="6348" spans="1:24" x14ac:dyDescent="0.25">
      <c r="A6348" t="s">
        <v>238</v>
      </c>
      <c r="B6348" t="s">
        <v>1351</v>
      </c>
      <c r="C6348" t="s">
        <v>20</v>
      </c>
      <c r="D6348" s="6">
        <v>0.1</v>
      </c>
      <c r="E6348" s="6">
        <v>37.22</v>
      </c>
      <c r="F6348" t="s">
        <v>1549</v>
      </c>
      <c r="G6348" t="str">
        <f t="shared" si="12725"/>
        <v>DL2021018</v>
      </c>
      <c r="H6348" t="str">
        <f t="shared" si="12668"/>
        <v>07</v>
      </c>
      <c r="I6348" t="str">
        <f t="shared" si="12669"/>
        <v>Gedde_07_20220203_DL2021018_RoedovreGym</v>
      </c>
      <c r="J6348" t="str">
        <f t="shared" si="12670"/>
        <v>Gedde</v>
      </c>
      <c r="K6348" t="str">
        <f t="shared" si="12671"/>
        <v>eDNA</v>
      </c>
      <c r="L6348">
        <f t="shared" si="12672"/>
        <v>37.22</v>
      </c>
      <c r="M6348" t="str">
        <f t="shared" si="12673"/>
        <v/>
      </c>
      <c r="N6348" t="str">
        <f t="shared" si="12674"/>
        <v/>
      </c>
      <c r="O6348" t="str">
        <f t="shared" si="12675"/>
        <v/>
      </c>
    </row>
    <row r="6349" spans="1:24" x14ac:dyDescent="0.25">
      <c r="A6349" t="s">
        <v>240</v>
      </c>
      <c r="B6349" t="s">
        <v>1351</v>
      </c>
      <c r="C6349" t="s">
        <v>20</v>
      </c>
      <c r="D6349" s="6">
        <v>0.1</v>
      </c>
      <c r="E6349" s="6" t="s">
        <v>17</v>
      </c>
      <c r="F6349" t="s">
        <v>1549</v>
      </c>
      <c r="G6349" t="str">
        <f t="shared" si="12725"/>
        <v>DL2021018</v>
      </c>
      <c r="H6349" t="str">
        <f t="shared" si="12668"/>
        <v>07</v>
      </c>
      <c r="I6349" t="str">
        <f t="shared" si="12669"/>
        <v>Gedde_07_20220203_DL2021018_RoedovreGym</v>
      </c>
      <c r="J6349" t="str">
        <f t="shared" si="12670"/>
        <v>Gedde</v>
      </c>
      <c r="K6349" t="str">
        <f t="shared" si="12671"/>
        <v>eDNA</v>
      </c>
      <c r="L6349" t="str">
        <f t="shared" si="12672"/>
        <v>No Ct</v>
      </c>
      <c r="M6349" t="str">
        <f t="shared" si="12673"/>
        <v/>
      </c>
      <c r="N6349" t="str">
        <f t="shared" si="12674"/>
        <v/>
      </c>
      <c r="O6349" t="str">
        <f t="shared" si="12675"/>
        <v/>
      </c>
    </row>
    <row r="6350" spans="1:24" x14ac:dyDescent="0.25">
      <c r="A6350" t="s">
        <v>241</v>
      </c>
      <c r="B6350" t="s">
        <v>1352</v>
      </c>
      <c r="C6350" t="s">
        <v>13</v>
      </c>
      <c r="D6350" s="6">
        <v>0.1</v>
      </c>
      <c r="E6350" s="6">
        <v>23.39</v>
      </c>
      <c r="F6350" t="s">
        <v>1549</v>
      </c>
      <c r="G6350" t="str">
        <f t="shared" si="12725"/>
        <v>DL2021018</v>
      </c>
      <c r="H6350" t="str">
        <f t="shared" si="12668"/>
        <v>08</v>
      </c>
      <c r="I6350" t="str">
        <f t="shared" si="12669"/>
        <v>Gedde_08_20220203_DL2021018_RoedovreGym</v>
      </c>
      <c r="J6350" t="str">
        <f t="shared" si="12670"/>
        <v>Gedde</v>
      </c>
      <c r="K6350" t="str">
        <f t="shared" si="12671"/>
        <v>PosK</v>
      </c>
      <c r="L6350">
        <f t="shared" si="12672"/>
        <v>23.39</v>
      </c>
      <c r="M6350">
        <f t="shared" si="12673"/>
        <v>23.39</v>
      </c>
      <c r="N6350">
        <f t="shared" si="12674"/>
        <v>0</v>
      </c>
      <c r="O6350">
        <f t="shared" si="12675"/>
        <v>67.930000000000007</v>
      </c>
      <c r="Q6350">
        <f t="shared" ref="Q6350" si="12775">IF(L6352="No Ct",0,L6352)</f>
        <v>34.25</v>
      </c>
      <c r="R6350">
        <f t="shared" ref="R6350" si="12776">IF(L6353="No Ct",0,L6353)</f>
        <v>33.68</v>
      </c>
      <c r="S6350" t="str">
        <f t="shared" ref="S6350" si="12777">IF(AND(M6350&gt;0,N6350=0),"Valid","Invalid")</f>
        <v>Valid</v>
      </c>
      <c r="T6350" t="str">
        <f t="shared" ref="T6350" si="12778">IF(OR(Q6350&gt;1,R6350&gt;1),"Present","Absent")</f>
        <v>Present</v>
      </c>
      <c r="U6350" t="str">
        <f t="shared" ref="U6350" si="12779">IF(OR(AND(Q6350&gt;1,Q6350&lt;41),AND(R6350&gt;1,R6350&lt;41)),"Ct&lt;41","Ct&gt;41")</f>
        <v>Ct&lt;41</v>
      </c>
      <c r="V6350" t="str">
        <f>VLOOKUP(J6350,Datasæt_Analysesystemer!$C$2:$D$68,2,FALSE)</f>
        <v>Gedde</v>
      </c>
      <c r="W6350" t="str">
        <f t="shared" ref="W6350" si="12780">MID(F6350,10,9)</f>
        <v>DL2021018</v>
      </c>
      <c r="X6350" t="str">
        <f t="shared" ref="X6350" si="12781">W6350&amp;"_"&amp;V6350&amp;"_"&amp;S6350&amp;"_"&amp;T6350&amp;"_"&amp;U6350</f>
        <v>DL2021018_Gedde_Valid_Present_Ct&lt;41</v>
      </c>
    </row>
    <row r="6351" spans="1:24" x14ac:dyDescent="0.25">
      <c r="A6351" t="s">
        <v>243</v>
      </c>
      <c r="B6351" t="s">
        <v>1353</v>
      </c>
      <c r="C6351" t="s">
        <v>16</v>
      </c>
      <c r="D6351" s="6">
        <v>0.1</v>
      </c>
      <c r="E6351" s="6" t="s">
        <v>17</v>
      </c>
      <c r="F6351" t="s">
        <v>1549</v>
      </c>
      <c r="G6351" t="str">
        <f t="shared" si="12725"/>
        <v>DL2021018</v>
      </c>
      <c r="H6351" t="str">
        <f t="shared" si="12668"/>
        <v>08</v>
      </c>
      <c r="I6351" t="str">
        <f t="shared" si="12669"/>
        <v>Gedde_08_20220203_DL2021018_RoedovreGym</v>
      </c>
      <c r="J6351" t="str">
        <f t="shared" si="12670"/>
        <v>Gedde</v>
      </c>
      <c r="K6351" t="str">
        <f t="shared" si="12671"/>
        <v>NegK</v>
      </c>
      <c r="L6351" t="str">
        <f t="shared" si="12672"/>
        <v>No Ct</v>
      </c>
      <c r="M6351" t="str">
        <f t="shared" si="12673"/>
        <v/>
      </c>
      <c r="N6351" t="str">
        <f t="shared" si="12674"/>
        <v/>
      </c>
      <c r="O6351" t="str">
        <f t="shared" si="12675"/>
        <v/>
      </c>
    </row>
    <row r="6352" spans="1:24" x14ac:dyDescent="0.25">
      <c r="A6352" t="s">
        <v>245</v>
      </c>
      <c r="B6352" t="s">
        <v>1354</v>
      </c>
      <c r="C6352" t="s">
        <v>20</v>
      </c>
      <c r="D6352" s="6">
        <v>0.1</v>
      </c>
      <c r="E6352" s="6">
        <v>34.25</v>
      </c>
      <c r="F6352" t="s">
        <v>1549</v>
      </c>
      <c r="G6352" t="str">
        <f t="shared" si="12725"/>
        <v>DL2021018</v>
      </c>
      <c r="H6352" t="str">
        <f t="shared" si="12668"/>
        <v>08</v>
      </c>
      <c r="I6352" t="str">
        <f t="shared" si="12669"/>
        <v>Gedde_08_20220203_DL2021018_RoedovreGym</v>
      </c>
      <c r="J6352" t="str">
        <f t="shared" si="12670"/>
        <v>Gedde</v>
      </c>
      <c r="K6352" t="str">
        <f t="shared" si="12671"/>
        <v>eDNA</v>
      </c>
      <c r="L6352">
        <f t="shared" si="12672"/>
        <v>34.25</v>
      </c>
      <c r="M6352" t="str">
        <f t="shared" si="12673"/>
        <v/>
      </c>
      <c r="N6352" t="str">
        <f t="shared" si="12674"/>
        <v/>
      </c>
      <c r="O6352" t="str">
        <f t="shared" si="12675"/>
        <v/>
      </c>
    </row>
    <row r="6353" spans="1:24" x14ac:dyDescent="0.25">
      <c r="A6353" t="s">
        <v>247</v>
      </c>
      <c r="B6353" t="s">
        <v>1354</v>
      </c>
      <c r="C6353" t="s">
        <v>20</v>
      </c>
      <c r="D6353" s="6">
        <v>0.1</v>
      </c>
      <c r="E6353" s="6">
        <v>33.68</v>
      </c>
      <c r="F6353" t="s">
        <v>1549</v>
      </c>
      <c r="G6353" t="str">
        <f t="shared" si="12725"/>
        <v>DL2021018</v>
      </c>
      <c r="H6353" t="str">
        <f t="shared" si="12668"/>
        <v>08</v>
      </c>
      <c r="I6353" t="str">
        <f t="shared" si="12669"/>
        <v>Gedde_08_20220203_DL2021018_RoedovreGym</v>
      </c>
      <c r="J6353" t="str">
        <f t="shared" si="12670"/>
        <v>Gedde</v>
      </c>
      <c r="K6353" t="str">
        <f t="shared" si="12671"/>
        <v>eDNA</v>
      </c>
      <c r="L6353">
        <f t="shared" si="12672"/>
        <v>33.68</v>
      </c>
      <c r="M6353" t="str">
        <f t="shared" si="12673"/>
        <v/>
      </c>
      <c r="N6353" t="str">
        <f t="shared" si="12674"/>
        <v/>
      </c>
      <c r="O6353" t="str">
        <f t="shared" si="12675"/>
        <v/>
      </c>
    </row>
    <row r="6354" spans="1:24" x14ac:dyDescent="0.25">
      <c r="A6354" t="s">
        <v>248</v>
      </c>
      <c r="B6354" t="s">
        <v>1355</v>
      </c>
      <c r="C6354" t="s">
        <v>13</v>
      </c>
      <c r="D6354" s="6">
        <v>0.1</v>
      </c>
      <c r="E6354" s="6" t="s">
        <v>17</v>
      </c>
      <c r="F6354" t="s">
        <v>1549</v>
      </c>
      <c r="G6354" t="str">
        <f t="shared" si="12725"/>
        <v>DL2021018</v>
      </c>
      <c r="H6354" t="str">
        <f t="shared" si="12668"/>
        <v>09</v>
      </c>
      <c r="I6354" t="str">
        <f t="shared" si="12669"/>
        <v>Karpe_09_20220203_DL2021018_RoedovreGym</v>
      </c>
      <c r="J6354" t="str">
        <f t="shared" si="12670"/>
        <v>Karpe</v>
      </c>
      <c r="K6354" t="str">
        <f t="shared" si="12671"/>
        <v>PosK</v>
      </c>
      <c r="L6354" t="str">
        <f t="shared" si="12672"/>
        <v>No Ct</v>
      </c>
      <c r="M6354">
        <f t="shared" si="12673"/>
        <v>0</v>
      </c>
      <c r="N6354">
        <f t="shared" si="12674"/>
        <v>0</v>
      </c>
      <c r="O6354">
        <f t="shared" si="12675"/>
        <v>0</v>
      </c>
      <c r="Q6354">
        <f t="shared" ref="Q6354" si="12782">IF(L6356="No Ct",0,L6356)</f>
        <v>0</v>
      </c>
      <c r="R6354">
        <f t="shared" ref="R6354" si="12783">IF(L6357="No Ct",0,L6357)</f>
        <v>0</v>
      </c>
      <c r="S6354" t="str">
        <f t="shared" ref="S6354" si="12784">IF(AND(M6354&gt;0,N6354=0),"Valid","Invalid")</f>
        <v>Invalid</v>
      </c>
      <c r="T6354" t="str">
        <f t="shared" ref="T6354" si="12785">IF(OR(Q6354&gt;1,R6354&gt;1),"Present","Absent")</f>
        <v>Absent</v>
      </c>
      <c r="U6354" t="str">
        <f t="shared" ref="U6354" si="12786">IF(OR(AND(Q6354&gt;1,Q6354&lt;41),AND(R6354&gt;1,R6354&lt;41)),"Ct&lt;41","Ct&gt;41")</f>
        <v>Ct&gt;41</v>
      </c>
      <c r="V6354" t="str">
        <f>VLOOKUP(J6354,Datasæt_Analysesystemer!$C$2:$D$68,2,FALSE)</f>
        <v>Karpe</v>
      </c>
      <c r="W6354" t="str">
        <f t="shared" ref="W6354" si="12787">MID(F6354,10,9)</f>
        <v>DL2021018</v>
      </c>
      <c r="X6354" t="str">
        <f t="shared" ref="X6354" si="12788">W6354&amp;"_"&amp;V6354&amp;"_"&amp;S6354&amp;"_"&amp;T6354&amp;"_"&amp;U6354</f>
        <v>DL2021018_Karpe_Invalid_Absent_Ct&gt;41</v>
      </c>
    </row>
    <row r="6355" spans="1:24" x14ac:dyDescent="0.25">
      <c r="A6355" t="s">
        <v>250</v>
      </c>
      <c r="B6355" t="s">
        <v>1356</v>
      </c>
      <c r="C6355" t="s">
        <v>16</v>
      </c>
      <c r="D6355" s="6">
        <v>0.1</v>
      </c>
      <c r="E6355" s="6" t="s">
        <v>17</v>
      </c>
      <c r="F6355" t="s">
        <v>1549</v>
      </c>
      <c r="G6355" t="str">
        <f t="shared" si="12725"/>
        <v>DL2021018</v>
      </c>
      <c r="H6355" t="str">
        <f t="shared" ref="H6355:H6418" si="12789">LEFT(B6355,2)</f>
        <v>09</v>
      </c>
      <c r="I6355" t="str">
        <f t="shared" ref="I6355:I6418" si="12790">J6355&amp;"_"&amp;H6355&amp;"_"&amp;F6355</f>
        <v>Karpe_09_20220203_DL2021018_RoedovreGym</v>
      </c>
      <c r="J6355" t="str">
        <f t="shared" ref="J6355:J6418" si="12791">MID(RIGHT(B6355,LEN(B6355)-3),1,FIND("_",RIGHT(B6355,LEN(B6355)-3))-1)</f>
        <v>Karpe</v>
      </c>
      <c r="K6355" t="str">
        <f t="shared" ref="K6355:K6418" si="12792">TRIM(SUBSTITUTE(RIGHT(B6355,FIND(J6355,B6355)+1),"_",""))</f>
        <v>NegK</v>
      </c>
      <c r="L6355" t="str">
        <f t="shared" ref="L6355:L6418" si="12793">IFERROR(VALUE(SUBSTITUTE(E6355,".",",")),E6355)</f>
        <v>No Ct</v>
      </c>
      <c r="M6355" t="str">
        <f t="shared" ref="M6355:M6418" si="12794">IF(K6355="PosK",SUMIFS(L:L,K:K,"PosK",I:I,I6355),"")</f>
        <v/>
      </c>
      <c r="N6355" t="str">
        <f t="shared" ref="N6355:N6418" si="12795">IF(K6355="PosK",SUMIFS(L:L,K:K,"NegK",I:I,I6355),"")</f>
        <v/>
      </c>
      <c r="O6355" t="str">
        <f t="shared" ref="O6355:O6418" si="12796">IF(K6355="PosK",SUMIFS(L:L,K:K,"eDNA",I:I,I6355),"")</f>
        <v/>
      </c>
    </row>
    <row r="6356" spans="1:24" x14ac:dyDescent="0.25">
      <c r="A6356" t="s">
        <v>252</v>
      </c>
      <c r="B6356" t="s">
        <v>1357</v>
      </c>
      <c r="C6356" t="s">
        <v>20</v>
      </c>
      <c r="D6356" s="6">
        <v>0.1</v>
      </c>
      <c r="E6356" s="6" t="s">
        <v>17</v>
      </c>
      <c r="F6356" t="s">
        <v>1549</v>
      </c>
      <c r="G6356" t="str">
        <f t="shared" si="12725"/>
        <v>DL2021018</v>
      </c>
      <c r="H6356" t="str">
        <f t="shared" si="12789"/>
        <v>09</v>
      </c>
      <c r="I6356" t="str">
        <f t="shared" si="12790"/>
        <v>Karpe_09_20220203_DL2021018_RoedovreGym</v>
      </c>
      <c r="J6356" t="str">
        <f t="shared" si="12791"/>
        <v>Karpe</v>
      </c>
      <c r="K6356" t="str">
        <f t="shared" si="12792"/>
        <v>eDNA</v>
      </c>
      <c r="L6356" t="str">
        <f t="shared" si="12793"/>
        <v>No Ct</v>
      </c>
      <c r="M6356" t="str">
        <f t="shared" si="12794"/>
        <v/>
      </c>
      <c r="N6356" t="str">
        <f t="shared" si="12795"/>
        <v/>
      </c>
      <c r="O6356" t="str">
        <f t="shared" si="12796"/>
        <v/>
      </c>
    </row>
    <row r="6357" spans="1:24" x14ac:dyDescent="0.25">
      <c r="A6357" t="s">
        <v>254</v>
      </c>
      <c r="B6357" t="s">
        <v>1357</v>
      </c>
      <c r="C6357" t="s">
        <v>20</v>
      </c>
      <c r="D6357" s="6">
        <v>0.1</v>
      </c>
      <c r="E6357" s="6" t="s">
        <v>17</v>
      </c>
      <c r="F6357" t="s">
        <v>1549</v>
      </c>
      <c r="G6357" t="str">
        <f t="shared" si="12725"/>
        <v>DL2021018</v>
      </c>
      <c r="H6357" t="str">
        <f t="shared" si="12789"/>
        <v>09</v>
      </c>
      <c r="I6357" t="str">
        <f t="shared" si="12790"/>
        <v>Karpe_09_20220203_DL2021018_RoedovreGym</v>
      </c>
      <c r="J6357" t="str">
        <f t="shared" si="12791"/>
        <v>Karpe</v>
      </c>
      <c r="K6357" t="str">
        <f t="shared" si="12792"/>
        <v>eDNA</v>
      </c>
      <c r="L6357" t="str">
        <f t="shared" si="12793"/>
        <v>No Ct</v>
      </c>
      <c r="M6357" t="str">
        <f t="shared" si="12794"/>
        <v/>
      </c>
      <c r="N6357" t="str">
        <f t="shared" si="12795"/>
        <v/>
      </c>
      <c r="O6357" t="str">
        <f t="shared" si="12796"/>
        <v/>
      </c>
    </row>
    <row r="6358" spans="1:24" x14ac:dyDescent="0.25">
      <c r="A6358" t="s">
        <v>255</v>
      </c>
      <c r="B6358" t="s">
        <v>1358</v>
      </c>
      <c r="C6358" t="s">
        <v>13</v>
      </c>
      <c r="D6358" s="6">
        <v>0.1</v>
      </c>
      <c r="E6358" s="6">
        <v>26.99</v>
      </c>
      <c r="F6358" t="s">
        <v>1549</v>
      </c>
      <c r="G6358" t="str">
        <f t="shared" si="12725"/>
        <v>DL2021018</v>
      </c>
      <c r="H6358" t="str">
        <f t="shared" si="12789"/>
        <v>10</v>
      </c>
      <c r="I6358" t="str">
        <f t="shared" si="12790"/>
        <v>Karpe_10_20220203_DL2021018_RoedovreGym</v>
      </c>
      <c r="J6358" t="str">
        <f t="shared" si="12791"/>
        <v>Karpe</v>
      </c>
      <c r="K6358" t="str">
        <f t="shared" si="12792"/>
        <v>PosK</v>
      </c>
      <c r="L6358">
        <f t="shared" si="12793"/>
        <v>26.99</v>
      </c>
      <c r="M6358">
        <f t="shared" si="12794"/>
        <v>26.99</v>
      </c>
      <c r="N6358">
        <f t="shared" si="12795"/>
        <v>0</v>
      </c>
      <c r="O6358">
        <f t="shared" si="12796"/>
        <v>39.68</v>
      </c>
      <c r="Q6358">
        <f t="shared" ref="Q6358" si="12797">IF(L6360="No Ct",0,L6360)</f>
        <v>39.68</v>
      </c>
      <c r="R6358">
        <f t="shared" ref="R6358" si="12798">IF(L6361="No Ct",0,L6361)</f>
        <v>0</v>
      </c>
      <c r="S6358" t="str">
        <f t="shared" ref="S6358" si="12799">IF(AND(M6358&gt;0,N6358=0),"Valid","Invalid")</f>
        <v>Valid</v>
      </c>
      <c r="T6358" t="str">
        <f t="shared" ref="T6358" si="12800">IF(OR(Q6358&gt;1,R6358&gt;1),"Present","Absent")</f>
        <v>Present</v>
      </c>
      <c r="U6358" t="str">
        <f t="shared" ref="U6358" si="12801">IF(OR(AND(Q6358&gt;1,Q6358&lt;41),AND(R6358&gt;1,R6358&lt;41)),"Ct&lt;41","Ct&gt;41")</f>
        <v>Ct&lt;41</v>
      </c>
      <c r="V6358" t="str">
        <f>VLOOKUP(J6358,Datasæt_Analysesystemer!$C$2:$D$68,2,FALSE)</f>
        <v>Karpe</v>
      </c>
      <c r="W6358" t="str">
        <f t="shared" ref="W6358" si="12802">MID(F6358,10,9)</f>
        <v>DL2021018</v>
      </c>
      <c r="X6358" t="str">
        <f t="shared" ref="X6358" si="12803">W6358&amp;"_"&amp;V6358&amp;"_"&amp;S6358&amp;"_"&amp;T6358&amp;"_"&amp;U6358</f>
        <v>DL2021018_Karpe_Valid_Present_Ct&lt;41</v>
      </c>
    </row>
    <row r="6359" spans="1:24" x14ac:dyDescent="0.25">
      <c r="A6359" t="s">
        <v>257</v>
      </c>
      <c r="B6359" t="s">
        <v>1359</v>
      </c>
      <c r="C6359" t="s">
        <v>16</v>
      </c>
      <c r="D6359" s="6">
        <v>0.1</v>
      </c>
      <c r="E6359" s="6" t="s">
        <v>17</v>
      </c>
      <c r="F6359" t="s">
        <v>1549</v>
      </c>
      <c r="G6359" t="str">
        <f t="shared" si="12725"/>
        <v>DL2021018</v>
      </c>
      <c r="H6359" t="str">
        <f t="shared" si="12789"/>
        <v>10</v>
      </c>
      <c r="I6359" t="str">
        <f t="shared" si="12790"/>
        <v>Karpe_10_20220203_DL2021018_RoedovreGym</v>
      </c>
      <c r="J6359" t="str">
        <f t="shared" si="12791"/>
        <v>Karpe</v>
      </c>
      <c r="K6359" t="str">
        <f t="shared" si="12792"/>
        <v>NegK</v>
      </c>
      <c r="L6359" t="str">
        <f t="shared" si="12793"/>
        <v>No Ct</v>
      </c>
      <c r="M6359" t="str">
        <f t="shared" si="12794"/>
        <v/>
      </c>
      <c r="N6359" t="str">
        <f t="shared" si="12795"/>
        <v/>
      </c>
      <c r="O6359" t="str">
        <f t="shared" si="12796"/>
        <v/>
      </c>
    </row>
    <row r="6360" spans="1:24" x14ac:dyDescent="0.25">
      <c r="A6360" t="s">
        <v>259</v>
      </c>
      <c r="B6360" t="s">
        <v>1360</v>
      </c>
      <c r="C6360" t="s">
        <v>20</v>
      </c>
      <c r="D6360" s="6">
        <v>0.1</v>
      </c>
      <c r="E6360" s="6">
        <v>39.68</v>
      </c>
      <c r="F6360" t="s">
        <v>1549</v>
      </c>
      <c r="G6360" t="str">
        <f t="shared" si="12725"/>
        <v>DL2021018</v>
      </c>
      <c r="H6360" t="str">
        <f t="shared" si="12789"/>
        <v>10</v>
      </c>
      <c r="I6360" t="str">
        <f t="shared" si="12790"/>
        <v>Karpe_10_20220203_DL2021018_RoedovreGym</v>
      </c>
      <c r="J6360" t="str">
        <f t="shared" si="12791"/>
        <v>Karpe</v>
      </c>
      <c r="K6360" t="str">
        <f t="shared" si="12792"/>
        <v>eDNA</v>
      </c>
      <c r="L6360">
        <f t="shared" si="12793"/>
        <v>39.68</v>
      </c>
      <c r="M6360" t="str">
        <f t="shared" si="12794"/>
        <v/>
      </c>
      <c r="N6360" t="str">
        <f t="shared" si="12795"/>
        <v/>
      </c>
      <c r="O6360" t="str">
        <f t="shared" si="12796"/>
        <v/>
      </c>
    </row>
    <row r="6361" spans="1:24" x14ac:dyDescent="0.25">
      <c r="A6361" t="s">
        <v>261</v>
      </c>
      <c r="B6361" t="s">
        <v>1360</v>
      </c>
      <c r="C6361" t="s">
        <v>20</v>
      </c>
      <c r="D6361" s="6">
        <v>0.1</v>
      </c>
      <c r="E6361" s="6" t="s">
        <v>17</v>
      </c>
      <c r="F6361" t="s">
        <v>1549</v>
      </c>
      <c r="G6361" t="str">
        <f t="shared" si="12725"/>
        <v>DL2021018</v>
      </c>
      <c r="H6361" t="str">
        <f t="shared" si="12789"/>
        <v>10</v>
      </c>
      <c r="I6361" t="str">
        <f t="shared" si="12790"/>
        <v>Karpe_10_20220203_DL2021018_RoedovreGym</v>
      </c>
      <c r="J6361" t="str">
        <f t="shared" si="12791"/>
        <v>Karpe</v>
      </c>
      <c r="K6361" t="str">
        <f t="shared" si="12792"/>
        <v>eDNA</v>
      </c>
      <c r="L6361" t="str">
        <f t="shared" si="12793"/>
        <v>No Ct</v>
      </c>
      <c r="M6361" t="str">
        <f t="shared" si="12794"/>
        <v/>
      </c>
      <c r="N6361" t="str">
        <f t="shared" si="12795"/>
        <v/>
      </c>
      <c r="O6361" t="str">
        <f t="shared" si="12796"/>
        <v/>
      </c>
    </row>
    <row r="6362" spans="1:24" x14ac:dyDescent="0.25">
      <c r="A6362" t="s">
        <v>262</v>
      </c>
      <c r="B6362" t="s">
        <v>1361</v>
      </c>
      <c r="C6362" t="s">
        <v>13</v>
      </c>
      <c r="D6362" s="6">
        <v>0.1</v>
      </c>
      <c r="E6362" s="6">
        <v>36.68</v>
      </c>
      <c r="F6362" t="s">
        <v>1549</v>
      </c>
      <c r="G6362" t="str">
        <f t="shared" si="12725"/>
        <v>DL2021018</v>
      </c>
      <c r="H6362" t="str">
        <f t="shared" si="12789"/>
        <v>11</v>
      </c>
      <c r="I6362" t="str">
        <f t="shared" si="12790"/>
        <v>Soelvkarusse_11_20220203_DL2021018_RoedovreGym</v>
      </c>
      <c r="J6362" t="str">
        <f t="shared" si="12791"/>
        <v>Soelvkarusse</v>
      </c>
      <c r="K6362" t="str">
        <f t="shared" si="12792"/>
        <v>PosK</v>
      </c>
      <c r="L6362">
        <f t="shared" si="12793"/>
        <v>36.68</v>
      </c>
      <c r="M6362">
        <f t="shared" si="12794"/>
        <v>36.68</v>
      </c>
      <c r="N6362">
        <f t="shared" si="12795"/>
        <v>0</v>
      </c>
      <c r="O6362">
        <f t="shared" si="12796"/>
        <v>0</v>
      </c>
      <c r="Q6362">
        <f t="shared" ref="Q6362" si="12804">IF(L6364="No Ct",0,L6364)</f>
        <v>0</v>
      </c>
      <c r="R6362">
        <f t="shared" ref="R6362" si="12805">IF(L6365="No Ct",0,L6365)</f>
        <v>0</v>
      </c>
      <c r="S6362" t="str">
        <f t="shared" ref="S6362" si="12806">IF(AND(M6362&gt;0,N6362=0),"Valid","Invalid")</f>
        <v>Valid</v>
      </c>
      <c r="T6362" t="str">
        <f t="shared" ref="T6362" si="12807">IF(OR(Q6362&gt;1,R6362&gt;1),"Present","Absent")</f>
        <v>Absent</v>
      </c>
      <c r="U6362" t="str">
        <f t="shared" ref="U6362" si="12808">IF(OR(AND(Q6362&gt;1,Q6362&lt;41),AND(R6362&gt;1,R6362&lt;41)),"Ct&lt;41","Ct&gt;41")</f>
        <v>Ct&gt;41</v>
      </c>
      <c r="V6362" t="str">
        <f>VLOOKUP(J6362,Datasæt_Analysesystemer!$C$2:$D$68,2,FALSE)</f>
        <v>Sølvkarusse</v>
      </c>
      <c r="W6362" t="str">
        <f t="shared" ref="W6362" si="12809">MID(F6362,10,9)</f>
        <v>DL2021018</v>
      </c>
      <c r="X6362" t="str">
        <f t="shared" ref="X6362" si="12810">W6362&amp;"_"&amp;V6362&amp;"_"&amp;S6362&amp;"_"&amp;T6362&amp;"_"&amp;U6362</f>
        <v>DL2021018_Sølvkarusse_Valid_Absent_Ct&gt;41</v>
      </c>
    </row>
    <row r="6363" spans="1:24" x14ac:dyDescent="0.25">
      <c r="A6363" t="s">
        <v>264</v>
      </c>
      <c r="B6363" t="s">
        <v>1362</v>
      </c>
      <c r="C6363" t="s">
        <v>16</v>
      </c>
      <c r="D6363" s="6">
        <v>0.1</v>
      </c>
      <c r="E6363" s="6" t="s">
        <v>17</v>
      </c>
      <c r="F6363" t="s">
        <v>1549</v>
      </c>
      <c r="G6363" t="str">
        <f t="shared" si="12725"/>
        <v>DL2021018</v>
      </c>
      <c r="H6363" t="str">
        <f t="shared" si="12789"/>
        <v>11</v>
      </c>
      <c r="I6363" t="str">
        <f t="shared" si="12790"/>
        <v>Soelvkarusse_11_20220203_DL2021018_RoedovreGym</v>
      </c>
      <c r="J6363" t="str">
        <f t="shared" si="12791"/>
        <v>Soelvkarusse</v>
      </c>
      <c r="K6363" t="str">
        <f t="shared" si="12792"/>
        <v>NegK</v>
      </c>
      <c r="L6363" t="str">
        <f t="shared" si="12793"/>
        <v>No Ct</v>
      </c>
      <c r="M6363" t="str">
        <f t="shared" si="12794"/>
        <v/>
      </c>
      <c r="N6363" t="str">
        <f t="shared" si="12795"/>
        <v/>
      </c>
      <c r="O6363" t="str">
        <f t="shared" si="12796"/>
        <v/>
      </c>
    </row>
    <row r="6364" spans="1:24" x14ac:dyDescent="0.25">
      <c r="A6364" t="s">
        <v>266</v>
      </c>
      <c r="B6364" t="s">
        <v>1363</v>
      </c>
      <c r="C6364" t="s">
        <v>20</v>
      </c>
      <c r="D6364" s="6">
        <v>0.1</v>
      </c>
      <c r="E6364" s="6" t="s">
        <v>17</v>
      </c>
      <c r="F6364" t="s">
        <v>1549</v>
      </c>
      <c r="G6364" t="str">
        <f t="shared" si="12725"/>
        <v>DL2021018</v>
      </c>
      <c r="H6364" t="str">
        <f t="shared" si="12789"/>
        <v>11</v>
      </c>
      <c r="I6364" t="str">
        <f t="shared" si="12790"/>
        <v>Soelvkarusse_11_20220203_DL2021018_RoedovreGym</v>
      </c>
      <c r="J6364" t="str">
        <f t="shared" si="12791"/>
        <v>Soelvkarusse</v>
      </c>
      <c r="K6364" t="str">
        <f t="shared" si="12792"/>
        <v>eDNA</v>
      </c>
      <c r="L6364" t="str">
        <f t="shared" si="12793"/>
        <v>No Ct</v>
      </c>
      <c r="M6364" t="str">
        <f t="shared" si="12794"/>
        <v/>
      </c>
      <c r="N6364" t="str">
        <f t="shared" si="12795"/>
        <v/>
      </c>
      <c r="O6364" t="str">
        <f t="shared" si="12796"/>
        <v/>
      </c>
    </row>
    <row r="6365" spans="1:24" x14ac:dyDescent="0.25">
      <c r="A6365" t="s">
        <v>268</v>
      </c>
      <c r="B6365" t="s">
        <v>1363</v>
      </c>
      <c r="C6365" t="s">
        <v>20</v>
      </c>
      <c r="D6365" s="6">
        <v>0.1</v>
      </c>
      <c r="E6365" s="6" t="s">
        <v>17</v>
      </c>
      <c r="F6365" t="s">
        <v>1549</v>
      </c>
      <c r="G6365" t="str">
        <f t="shared" si="12725"/>
        <v>DL2021018</v>
      </c>
      <c r="H6365" t="str">
        <f t="shared" si="12789"/>
        <v>11</v>
      </c>
      <c r="I6365" t="str">
        <f t="shared" si="12790"/>
        <v>Soelvkarusse_11_20220203_DL2021018_RoedovreGym</v>
      </c>
      <c r="J6365" t="str">
        <f t="shared" si="12791"/>
        <v>Soelvkarusse</v>
      </c>
      <c r="K6365" t="str">
        <f t="shared" si="12792"/>
        <v>eDNA</v>
      </c>
      <c r="L6365" t="str">
        <f t="shared" si="12793"/>
        <v>No Ct</v>
      </c>
      <c r="M6365" t="str">
        <f t="shared" si="12794"/>
        <v/>
      </c>
      <c r="N6365" t="str">
        <f t="shared" si="12795"/>
        <v/>
      </c>
      <c r="O6365" t="str">
        <f t="shared" si="12796"/>
        <v/>
      </c>
    </row>
    <row r="6366" spans="1:24" x14ac:dyDescent="0.25">
      <c r="A6366" t="s">
        <v>269</v>
      </c>
      <c r="B6366" t="s">
        <v>1364</v>
      </c>
      <c r="C6366" t="s">
        <v>13</v>
      </c>
      <c r="D6366" s="6">
        <v>0.1</v>
      </c>
      <c r="E6366" s="6">
        <v>36.03</v>
      </c>
      <c r="F6366" t="s">
        <v>1549</v>
      </c>
      <c r="G6366" t="str">
        <f t="shared" si="12725"/>
        <v>DL2021018</v>
      </c>
      <c r="H6366" t="str">
        <f t="shared" si="12789"/>
        <v>12</v>
      </c>
      <c r="I6366" t="str">
        <f t="shared" si="12790"/>
        <v>Soelvkarusse_12_20220203_DL2021018_RoedovreGym</v>
      </c>
      <c r="J6366" t="str">
        <f t="shared" si="12791"/>
        <v>Soelvkarusse</v>
      </c>
      <c r="K6366" t="str">
        <f t="shared" si="12792"/>
        <v>PosK</v>
      </c>
      <c r="L6366">
        <f t="shared" si="12793"/>
        <v>36.03</v>
      </c>
      <c r="M6366">
        <f t="shared" si="12794"/>
        <v>36.03</v>
      </c>
      <c r="N6366">
        <f t="shared" si="12795"/>
        <v>0</v>
      </c>
      <c r="O6366">
        <f t="shared" si="12796"/>
        <v>0</v>
      </c>
      <c r="Q6366">
        <f t="shared" ref="Q6366" si="12811">IF(L6368="No Ct",0,L6368)</f>
        <v>0</v>
      </c>
      <c r="R6366">
        <f t="shared" ref="R6366" si="12812">IF(L6369="No Ct",0,L6369)</f>
        <v>0</v>
      </c>
      <c r="S6366" t="str">
        <f t="shared" ref="S6366" si="12813">IF(AND(M6366&gt;0,N6366=0),"Valid","Invalid")</f>
        <v>Valid</v>
      </c>
      <c r="T6366" t="str">
        <f t="shared" ref="T6366" si="12814">IF(OR(Q6366&gt;1,R6366&gt;1),"Present","Absent")</f>
        <v>Absent</v>
      </c>
      <c r="U6366" t="str">
        <f t="shared" ref="U6366" si="12815">IF(OR(AND(Q6366&gt;1,Q6366&lt;41),AND(R6366&gt;1,R6366&lt;41)),"Ct&lt;41","Ct&gt;41")</f>
        <v>Ct&gt;41</v>
      </c>
      <c r="V6366" t="str">
        <f>VLOOKUP(J6366,Datasæt_Analysesystemer!$C$2:$D$68,2,FALSE)</f>
        <v>Sølvkarusse</v>
      </c>
      <c r="W6366" t="str">
        <f t="shared" ref="W6366" si="12816">MID(F6366,10,9)</f>
        <v>DL2021018</v>
      </c>
      <c r="X6366" t="str">
        <f t="shared" ref="X6366" si="12817">W6366&amp;"_"&amp;V6366&amp;"_"&amp;S6366&amp;"_"&amp;T6366&amp;"_"&amp;U6366</f>
        <v>DL2021018_Sølvkarusse_Valid_Absent_Ct&gt;41</v>
      </c>
    </row>
    <row r="6367" spans="1:24" x14ac:dyDescent="0.25">
      <c r="A6367" t="s">
        <v>271</v>
      </c>
      <c r="B6367" t="s">
        <v>1365</v>
      </c>
      <c r="C6367" t="s">
        <v>16</v>
      </c>
      <c r="D6367" s="6">
        <v>0.1</v>
      </c>
      <c r="E6367" s="6" t="s">
        <v>17</v>
      </c>
      <c r="F6367" t="s">
        <v>1549</v>
      </c>
      <c r="G6367" t="str">
        <f t="shared" si="12725"/>
        <v>DL2021018</v>
      </c>
      <c r="H6367" t="str">
        <f t="shared" si="12789"/>
        <v>12</v>
      </c>
      <c r="I6367" t="str">
        <f t="shared" si="12790"/>
        <v>Soelvkarusse_12_20220203_DL2021018_RoedovreGym</v>
      </c>
      <c r="J6367" t="str">
        <f t="shared" si="12791"/>
        <v>Soelvkarusse</v>
      </c>
      <c r="K6367" t="str">
        <f t="shared" si="12792"/>
        <v>NegK</v>
      </c>
      <c r="L6367" t="str">
        <f t="shared" si="12793"/>
        <v>No Ct</v>
      </c>
      <c r="M6367" t="str">
        <f t="shared" si="12794"/>
        <v/>
      </c>
      <c r="N6367" t="str">
        <f t="shared" si="12795"/>
        <v/>
      </c>
      <c r="O6367" t="str">
        <f t="shared" si="12796"/>
        <v/>
      </c>
    </row>
    <row r="6368" spans="1:24" x14ac:dyDescent="0.25">
      <c r="A6368" t="s">
        <v>273</v>
      </c>
      <c r="B6368" t="s">
        <v>1366</v>
      </c>
      <c r="C6368" t="s">
        <v>20</v>
      </c>
      <c r="D6368" s="6">
        <v>0.1</v>
      </c>
      <c r="E6368" s="6" t="s">
        <v>17</v>
      </c>
      <c r="F6368" t="s">
        <v>1549</v>
      </c>
      <c r="G6368" t="str">
        <f t="shared" si="12725"/>
        <v>DL2021018</v>
      </c>
      <c r="H6368" t="str">
        <f t="shared" si="12789"/>
        <v>12</v>
      </c>
      <c r="I6368" t="str">
        <f t="shared" si="12790"/>
        <v>Soelvkarusse_12_20220203_DL2021018_RoedovreGym</v>
      </c>
      <c r="J6368" t="str">
        <f t="shared" si="12791"/>
        <v>Soelvkarusse</v>
      </c>
      <c r="K6368" t="str">
        <f t="shared" si="12792"/>
        <v>eDNA</v>
      </c>
      <c r="L6368" t="str">
        <f t="shared" si="12793"/>
        <v>No Ct</v>
      </c>
      <c r="M6368" t="str">
        <f t="shared" si="12794"/>
        <v/>
      </c>
      <c r="N6368" t="str">
        <f t="shared" si="12795"/>
        <v/>
      </c>
      <c r="O6368" t="str">
        <f t="shared" si="12796"/>
        <v/>
      </c>
    </row>
    <row r="6369" spans="1:24" x14ac:dyDescent="0.25">
      <c r="A6369" t="s">
        <v>275</v>
      </c>
      <c r="B6369" t="s">
        <v>1366</v>
      </c>
      <c r="C6369" t="s">
        <v>20</v>
      </c>
      <c r="D6369" s="6">
        <v>0.1</v>
      </c>
      <c r="E6369" s="6" t="s">
        <v>17</v>
      </c>
      <c r="F6369" t="s">
        <v>1549</v>
      </c>
      <c r="G6369" t="str">
        <f t="shared" si="12725"/>
        <v>DL2021018</v>
      </c>
      <c r="H6369" t="str">
        <f t="shared" si="12789"/>
        <v>12</v>
      </c>
      <c r="I6369" t="str">
        <f t="shared" si="12790"/>
        <v>Soelvkarusse_12_20220203_DL2021018_RoedovreGym</v>
      </c>
      <c r="J6369" t="str">
        <f t="shared" si="12791"/>
        <v>Soelvkarusse</v>
      </c>
      <c r="K6369" t="str">
        <f t="shared" si="12792"/>
        <v>eDNA</v>
      </c>
      <c r="L6369" t="str">
        <f t="shared" si="12793"/>
        <v>No Ct</v>
      </c>
      <c r="M6369" t="str">
        <f t="shared" si="12794"/>
        <v/>
      </c>
      <c r="N6369" t="str">
        <f t="shared" si="12795"/>
        <v/>
      </c>
      <c r="O6369" t="str">
        <f t="shared" si="12796"/>
        <v/>
      </c>
    </row>
    <row r="6370" spans="1:24" x14ac:dyDescent="0.25">
      <c r="A6370" t="s">
        <v>276</v>
      </c>
      <c r="B6370" t="s">
        <v>1367</v>
      </c>
      <c r="C6370" t="s">
        <v>13</v>
      </c>
      <c r="D6370" s="6">
        <v>0.1</v>
      </c>
      <c r="E6370" s="6">
        <v>36.76</v>
      </c>
      <c r="F6370" t="s">
        <v>1549</v>
      </c>
      <c r="G6370" t="str">
        <f t="shared" si="12725"/>
        <v>DL2021018</v>
      </c>
      <c r="H6370" t="str">
        <f t="shared" si="12789"/>
        <v>13</v>
      </c>
      <c r="I6370" t="str">
        <f t="shared" si="12790"/>
        <v>LilleVandsalamander_13_20220203_DL2021018_RoedovreGym</v>
      </c>
      <c r="J6370" t="str">
        <f t="shared" si="12791"/>
        <v>LilleVandsalamander</v>
      </c>
      <c r="K6370" t="str">
        <f t="shared" si="12792"/>
        <v>PosK</v>
      </c>
      <c r="L6370">
        <f t="shared" si="12793"/>
        <v>36.76</v>
      </c>
      <c r="M6370">
        <f t="shared" si="12794"/>
        <v>36.76</v>
      </c>
      <c r="N6370">
        <f t="shared" si="12795"/>
        <v>0</v>
      </c>
      <c r="O6370">
        <f t="shared" si="12796"/>
        <v>0</v>
      </c>
      <c r="Q6370">
        <f t="shared" ref="Q6370" si="12818">IF(L6372="No Ct",0,L6372)</f>
        <v>0</v>
      </c>
      <c r="R6370">
        <f t="shared" ref="R6370" si="12819">IF(L6373="No Ct",0,L6373)</f>
        <v>0</v>
      </c>
      <c r="S6370" t="str">
        <f t="shared" ref="S6370" si="12820">IF(AND(M6370&gt;0,N6370=0),"Valid","Invalid")</f>
        <v>Valid</v>
      </c>
      <c r="T6370" t="str">
        <f t="shared" ref="T6370" si="12821">IF(OR(Q6370&gt;1,R6370&gt;1),"Present","Absent")</f>
        <v>Absent</v>
      </c>
      <c r="U6370" t="str">
        <f t="shared" ref="U6370" si="12822">IF(OR(AND(Q6370&gt;1,Q6370&lt;41),AND(R6370&gt;1,R6370&lt;41)),"Ct&lt;41","Ct&gt;41")</f>
        <v>Ct&gt;41</v>
      </c>
      <c r="V6370" t="str">
        <f>VLOOKUP(J6370,Datasæt_Analysesystemer!$C$2:$D$68,2,FALSE)</f>
        <v>Lille vandsalamander</v>
      </c>
      <c r="W6370" t="str">
        <f t="shared" ref="W6370" si="12823">MID(F6370,10,9)</f>
        <v>DL2021018</v>
      </c>
      <c r="X6370" t="str">
        <f t="shared" ref="X6370" si="12824">W6370&amp;"_"&amp;V6370&amp;"_"&amp;S6370&amp;"_"&amp;T6370&amp;"_"&amp;U6370</f>
        <v>DL2021018_Lille vandsalamander_Valid_Absent_Ct&gt;41</v>
      </c>
    </row>
    <row r="6371" spans="1:24" x14ac:dyDescent="0.25">
      <c r="A6371" t="s">
        <v>278</v>
      </c>
      <c r="B6371" t="s">
        <v>1368</v>
      </c>
      <c r="C6371" t="s">
        <v>16</v>
      </c>
      <c r="D6371" s="6">
        <v>0.1</v>
      </c>
      <c r="E6371" s="6" t="s">
        <v>17</v>
      </c>
      <c r="F6371" t="s">
        <v>1549</v>
      </c>
      <c r="G6371" t="str">
        <f t="shared" si="12725"/>
        <v>DL2021018</v>
      </c>
      <c r="H6371" t="str">
        <f t="shared" si="12789"/>
        <v>13</v>
      </c>
      <c r="I6371" t="str">
        <f t="shared" si="12790"/>
        <v>LilleVandsalamander_13_20220203_DL2021018_RoedovreGym</v>
      </c>
      <c r="J6371" t="str">
        <f t="shared" si="12791"/>
        <v>LilleVandsalamander</v>
      </c>
      <c r="K6371" t="str">
        <f t="shared" si="12792"/>
        <v>NegK</v>
      </c>
      <c r="L6371" t="str">
        <f t="shared" si="12793"/>
        <v>No Ct</v>
      </c>
      <c r="M6371" t="str">
        <f t="shared" si="12794"/>
        <v/>
      </c>
      <c r="N6371" t="str">
        <f t="shared" si="12795"/>
        <v/>
      </c>
      <c r="O6371" t="str">
        <f t="shared" si="12796"/>
        <v/>
      </c>
    </row>
    <row r="6372" spans="1:24" x14ac:dyDescent="0.25">
      <c r="A6372" t="s">
        <v>280</v>
      </c>
      <c r="B6372" t="s">
        <v>1369</v>
      </c>
      <c r="C6372" t="s">
        <v>20</v>
      </c>
      <c r="D6372" s="6">
        <v>0.1</v>
      </c>
      <c r="E6372" s="6" t="s">
        <v>17</v>
      </c>
      <c r="F6372" t="s">
        <v>1549</v>
      </c>
      <c r="G6372" t="str">
        <f t="shared" si="12725"/>
        <v>DL2021018</v>
      </c>
      <c r="H6372" t="str">
        <f t="shared" si="12789"/>
        <v>13</v>
      </c>
      <c r="I6372" t="str">
        <f t="shared" si="12790"/>
        <v>LilleVandsalamander_13_20220203_DL2021018_RoedovreGym</v>
      </c>
      <c r="J6372" t="str">
        <f t="shared" si="12791"/>
        <v>LilleVandsalamander</v>
      </c>
      <c r="K6372" t="str">
        <f t="shared" si="12792"/>
        <v>eDNA</v>
      </c>
      <c r="L6372" t="str">
        <f t="shared" si="12793"/>
        <v>No Ct</v>
      </c>
      <c r="M6372" t="str">
        <f t="shared" si="12794"/>
        <v/>
      </c>
      <c r="N6372" t="str">
        <f t="shared" si="12795"/>
        <v/>
      </c>
      <c r="O6372" t="str">
        <f t="shared" si="12796"/>
        <v/>
      </c>
    </row>
    <row r="6373" spans="1:24" x14ac:dyDescent="0.25">
      <c r="A6373" t="s">
        <v>282</v>
      </c>
      <c r="B6373" t="s">
        <v>1369</v>
      </c>
      <c r="C6373" t="s">
        <v>20</v>
      </c>
      <c r="D6373" s="6">
        <v>0.1</v>
      </c>
      <c r="E6373" s="6" t="s">
        <v>17</v>
      </c>
      <c r="F6373" t="s">
        <v>1549</v>
      </c>
      <c r="G6373" t="str">
        <f t="shared" si="12725"/>
        <v>DL2021018</v>
      </c>
      <c r="H6373" t="str">
        <f t="shared" si="12789"/>
        <v>13</v>
      </c>
      <c r="I6373" t="str">
        <f t="shared" si="12790"/>
        <v>LilleVandsalamander_13_20220203_DL2021018_RoedovreGym</v>
      </c>
      <c r="J6373" t="str">
        <f t="shared" si="12791"/>
        <v>LilleVandsalamander</v>
      </c>
      <c r="K6373" t="str">
        <f t="shared" si="12792"/>
        <v>eDNA</v>
      </c>
      <c r="L6373" t="str">
        <f t="shared" si="12793"/>
        <v>No Ct</v>
      </c>
      <c r="M6373" t="str">
        <f t="shared" si="12794"/>
        <v/>
      </c>
      <c r="N6373" t="str">
        <f t="shared" si="12795"/>
        <v/>
      </c>
      <c r="O6373" t="str">
        <f t="shared" si="12796"/>
        <v/>
      </c>
    </row>
    <row r="6374" spans="1:24" x14ac:dyDescent="0.25">
      <c r="A6374" t="s">
        <v>283</v>
      </c>
      <c r="B6374" t="s">
        <v>1370</v>
      </c>
      <c r="C6374" t="s">
        <v>13</v>
      </c>
      <c r="D6374" s="6">
        <v>0.1</v>
      </c>
      <c r="E6374" s="6">
        <v>29.49</v>
      </c>
      <c r="F6374" t="s">
        <v>1549</v>
      </c>
      <c r="G6374" t="str">
        <f t="shared" si="12725"/>
        <v>DL2021018</v>
      </c>
      <c r="H6374" t="str">
        <f t="shared" si="12789"/>
        <v>14</v>
      </c>
      <c r="I6374" t="str">
        <f t="shared" si="12790"/>
        <v>LilleVandsalamander_14_20220203_DL2021018_RoedovreGym</v>
      </c>
      <c r="J6374" t="str">
        <f t="shared" si="12791"/>
        <v>LilleVandsalamander</v>
      </c>
      <c r="K6374" t="str">
        <f t="shared" si="12792"/>
        <v>PosK</v>
      </c>
      <c r="L6374">
        <f t="shared" si="12793"/>
        <v>29.49</v>
      </c>
      <c r="M6374">
        <f t="shared" si="12794"/>
        <v>29.49</v>
      </c>
      <c r="N6374">
        <f t="shared" si="12795"/>
        <v>0</v>
      </c>
      <c r="O6374">
        <f t="shared" si="12796"/>
        <v>39.200000000000003</v>
      </c>
      <c r="Q6374">
        <f t="shared" ref="Q6374" si="12825">IF(L6376="No Ct",0,L6376)</f>
        <v>0</v>
      </c>
      <c r="R6374">
        <f t="shared" ref="R6374" si="12826">IF(L6377="No Ct",0,L6377)</f>
        <v>39.200000000000003</v>
      </c>
      <c r="S6374" t="str">
        <f t="shared" ref="S6374" si="12827">IF(AND(M6374&gt;0,N6374=0),"Valid","Invalid")</f>
        <v>Valid</v>
      </c>
      <c r="T6374" t="str">
        <f t="shared" ref="T6374" si="12828">IF(OR(Q6374&gt;1,R6374&gt;1),"Present","Absent")</f>
        <v>Present</v>
      </c>
      <c r="U6374" t="str">
        <f t="shared" ref="U6374" si="12829">IF(OR(AND(Q6374&gt;1,Q6374&lt;41),AND(R6374&gt;1,R6374&lt;41)),"Ct&lt;41","Ct&gt;41")</f>
        <v>Ct&lt;41</v>
      </c>
      <c r="V6374" t="str">
        <f>VLOOKUP(J6374,Datasæt_Analysesystemer!$C$2:$D$68,2,FALSE)</f>
        <v>Lille vandsalamander</v>
      </c>
      <c r="W6374" t="str">
        <f t="shared" ref="W6374" si="12830">MID(F6374,10,9)</f>
        <v>DL2021018</v>
      </c>
      <c r="X6374" t="str">
        <f t="shared" ref="X6374" si="12831">W6374&amp;"_"&amp;V6374&amp;"_"&amp;S6374&amp;"_"&amp;T6374&amp;"_"&amp;U6374</f>
        <v>DL2021018_Lille vandsalamander_Valid_Present_Ct&lt;41</v>
      </c>
    </row>
    <row r="6375" spans="1:24" x14ac:dyDescent="0.25">
      <c r="A6375" t="s">
        <v>285</v>
      </c>
      <c r="B6375" t="s">
        <v>1371</v>
      </c>
      <c r="C6375" t="s">
        <v>16</v>
      </c>
      <c r="D6375" s="6">
        <v>0.1</v>
      </c>
      <c r="E6375" s="6" t="s">
        <v>17</v>
      </c>
      <c r="F6375" t="s">
        <v>1549</v>
      </c>
      <c r="G6375" t="str">
        <f t="shared" si="12725"/>
        <v>DL2021018</v>
      </c>
      <c r="H6375" t="str">
        <f t="shared" si="12789"/>
        <v>14</v>
      </c>
      <c r="I6375" t="str">
        <f t="shared" si="12790"/>
        <v>LilleVandsalamander_14_20220203_DL2021018_RoedovreGym</v>
      </c>
      <c r="J6375" t="str">
        <f t="shared" si="12791"/>
        <v>LilleVandsalamander</v>
      </c>
      <c r="K6375" t="str">
        <f t="shared" si="12792"/>
        <v>NegK</v>
      </c>
      <c r="L6375" t="str">
        <f t="shared" si="12793"/>
        <v>No Ct</v>
      </c>
      <c r="M6375" t="str">
        <f t="shared" si="12794"/>
        <v/>
      </c>
      <c r="N6375" t="str">
        <f t="shared" si="12795"/>
        <v/>
      </c>
      <c r="O6375" t="str">
        <f t="shared" si="12796"/>
        <v/>
      </c>
    </row>
    <row r="6376" spans="1:24" x14ac:dyDescent="0.25">
      <c r="A6376" t="s">
        <v>287</v>
      </c>
      <c r="B6376" t="s">
        <v>1372</v>
      </c>
      <c r="C6376" t="s">
        <v>20</v>
      </c>
      <c r="D6376" s="6">
        <v>0.1</v>
      </c>
      <c r="E6376" s="6" t="s">
        <v>17</v>
      </c>
      <c r="F6376" t="s">
        <v>1549</v>
      </c>
      <c r="G6376" t="str">
        <f t="shared" si="12725"/>
        <v>DL2021018</v>
      </c>
      <c r="H6376" t="str">
        <f t="shared" si="12789"/>
        <v>14</v>
      </c>
      <c r="I6376" t="str">
        <f t="shared" si="12790"/>
        <v>LilleVandsalamander_14_20220203_DL2021018_RoedovreGym</v>
      </c>
      <c r="J6376" t="str">
        <f t="shared" si="12791"/>
        <v>LilleVandsalamander</v>
      </c>
      <c r="K6376" t="str">
        <f t="shared" si="12792"/>
        <v>eDNA</v>
      </c>
      <c r="L6376" t="str">
        <f t="shared" si="12793"/>
        <v>No Ct</v>
      </c>
      <c r="M6376" t="str">
        <f t="shared" si="12794"/>
        <v/>
      </c>
      <c r="N6376" t="str">
        <f t="shared" si="12795"/>
        <v/>
      </c>
      <c r="O6376" t="str">
        <f t="shared" si="12796"/>
        <v/>
      </c>
    </row>
    <row r="6377" spans="1:24" x14ac:dyDescent="0.25">
      <c r="A6377" t="s">
        <v>289</v>
      </c>
      <c r="B6377" t="s">
        <v>1372</v>
      </c>
      <c r="C6377" t="s">
        <v>20</v>
      </c>
      <c r="D6377" s="6">
        <v>0.1</v>
      </c>
      <c r="E6377" s="6">
        <v>39.200000000000003</v>
      </c>
      <c r="F6377" t="s">
        <v>1549</v>
      </c>
      <c r="G6377" t="str">
        <f t="shared" si="12725"/>
        <v>DL2021018</v>
      </c>
      <c r="H6377" t="str">
        <f t="shared" si="12789"/>
        <v>14</v>
      </c>
      <c r="I6377" t="str">
        <f t="shared" si="12790"/>
        <v>LilleVandsalamander_14_20220203_DL2021018_RoedovreGym</v>
      </c>
      <c r="J6377" t="str">
        <f t="shared" si="12791"/>
        <v>LilleVandsalamander</v>
      </c>
      <c r="K6377" t="str">
        <f t="shared" si="12792"/>
        <v>eDNA</v>
      </c>
      <c r="L6377">
        <f t="shared" si="12793"/>
        <v>39.200000000000003</v>
      </c>
      <c r="M6377" t="str">
        <f t="shared" si="12794"/>
        <v/>
      </c>
      <c r="N6377" t="str">
        <f t="shared" si="12795"/>
        <v/>
      </c>
      <c r="O6377" t="str">
        <f t="shared" si="12796"/>
        <v/>
      </c>
    </row>
    <row r="6378" spans="1:24" x14ac:dyDescent="0.25">
      <c r="A6378" t="s">
        <v>290</v>
      </c>
      <c r="B6378" t="s">
        <v>1373</v>
      </c>
      <c r="C6378" t="s">
        <v>13</v>
      </c>
      <c r="D6378" s="6">
        <v>0.1</v>
      </c>
      <c r="E6378" s="6">
        <v>29.41</v>
      </c>
      <c r="F6378" t="s">
        <v>1549</v>
      </c>
      <c r="G6378" t="str">
        <f t="shared" si="12725"/>
        <v>DL2021018</v>
      </c>
      <c r="H6378" t="str">
        <f t="shared" si="12789"/>
        <v>15</v>
      </c>
      <c r="I6378" t="str">
        <f t="shared" si="12790"/>
        <v>Flodkrebs_15_20220203_DL2021018_RoedovreGym</v>
      </c>
      <c r="J6378" t="str">
        <f t="shared" si="12791"/>
        <v>Flodkrebs</v>
      </c>
      <c r="K6378" t="str">
        <f t="shared" si="12792"/>
        <v>PosK</v>
      </c>
      <c r="L6378">
        <f t="shared" si="12793"/>
        <v>29.41</v>
      </c>
      <c r="M6378">
        <f t="shared" si="12794"/>
        <v>29.41</v>
      </c>
      <c r="N6378">
        <f t="shared" si="12795"/>
        <v>0</v>
      </c>
      <c r="O6378">
        <f t="shared" si="12796"/>
        <v>0</v>
      </c>
      <c r="Q6378">
        <f t="shared" ref="Q6378" si="12832">IF(L6380="No Ct",0,L6380)</f>
        <v>0</v>
      </c>
      <c r="R6378">
        <f t="shared" ref="R6378" si="12833">IF(L6381="No Ct",0,L6381)</f>
        <v>0</v>
      </c>
      <c r="S6378" t="str">
        <f t="shared" ref="S6378" si="12834">IF(AND(M6378&gt;0,N6378=0),"Valid","Invalid")</f>
        <v>Valid</v>
      </c>
      <c r="T6378" t="str">
        <f t="shared" ref="T6378" si="12835">IF(OR(Q6378&gt;1,R6378&gt;1),"Present","Absent")</f>
        <v>Absent</v>
      </c>
      <c r="U6378" t="str">
        <f t="shared" ref="U6378" si="12836">IF(OR(AND(Q6378&gt;1,Q6378&lt;41),AND(R6378&gt;1,R6378&lt;41)),"Ct&lt;41","Ct&gt;41")</f>
        <v>Ct&gt;41</v>
      </c>
      <c r="V6378" t="str">
        <f>VLOOKUP(J6378,Datasæt_Analysesystemer!$C$2:$D$68,2,FALSE)</f>
        <v>Flodkrebs</v>
      </c>
      <c r="W6378" t="str">
        <f t="shared" ref="W6378" si="12837">MID(F6378,10,9)</f>
        <v>DL2021018</v>
      </c>
      <c r="X6378" t="str">
        <f t="shared" ref="X6378" si="12838">W6378&amp;"_"&amp;V6378&amp;"_"&amp;S6378&amp;"_"&amp;T6378&amp;"_"&amp;U6378</f>
        <v>DL2021018_Flodkrebs_Valid_Absent_Ct&gt;41</v>
      </c>
    </row>
    <row r="6379" spans="1:24" x14ac:dyDescent="0.25">
      <c r="A6379" t="s">
        <v>292</v>
      </c>
      <c r="B6379" t="s">
        <v>1374</v>
      </c>
      <c r="C6379" t="s">
        <v>16</v>
      </c>
      <c r="D6379" s="6">
        <v>0.1</v>
      </c>
      <c r="E6379" s="6" t="s">
        <v>17</v>
      </c>
      <c r="F6379" t="s">
        <v>1549</v>
      </c>
      <c r="G6379" t="str">
        <f t="shared" si="12725"/>
        <v>DL2021018</v>
      </c>
      <c r="H6379" t="str">
        <f t="shared" si="12789"/>
        <v>15</v>
      </c>
      <c r="I6379" t="str">
        <f t="shared" si="12790"/>
        <v>Flodkrebs_15_20220203_DL2021018_RoedovreGym</v>
      </c>
      <c r="J6379" t="str">
        <f t="shared" si="12791"/>
        <v>Flodkrebs</v>
      </c>
      <c r="K6379" t="str">
        <f t="shared" si="12792"/>
        <v>NegK</v>
      </c>
      <c r="L6379" t="str">
        <f t="shared" si="12793"/>
        <v>No Ct</v>
      </c>
      <c r="M6379" t="str">
        <f t="shared" si="12794"/>
        <v/>
      </c>
      <c r="N6379" t="str">
        <f t="shared" si="12795"/>
        <v/>
      </c>
      <c r="O6379" t="str">
        <f t="shared" si="12796"/>
        <v/>
      </c>
    </row>
    <row r="6380" spans="1:24" x14ac:dyDescent="0.25">
      <c r="A6380" t="s">
        <v>294</v>
      </c>
      <c r="B6380" t="s">
        <v>1375</v>
      </c>
      <c r="C6380" t="s">
        <v>20</v>
      </c>
      <c r="D6380" s="6">
        <v>0.1</v>
      </c>
      <c r="E6380" s="6" t="s">
        <v>17</v>
      </c>
      <c r="F6380" t="s">
        <v>1549</v>
      </c>
      <c r="G6380" t="str">
        <f t="shared" si="12725"/>
        <v>DL2021018</v>
      </c>
      <c r="H6380" t="str">
        <f t="shared" si="12789"/>
        <v>15</v>
      </c>
      <c r="I6380" t="str">
        <f t="shared" si="12790"/>
        <v>Flodkrebs_15_20220203_DL2021018_RoedovreGym</v>
      </c>
      <c r="J6380" t="str">
        <f t="shared" si="12791"/>
        <v>Flodkrebs</v>
      </c>
      <c r="K6380" t="str">
        <f t="shared" si="12792"/>
        <v>eDNA</v>
      </c>
      <c r="L6380" t="str">
        <f t="shared" si="12793"/>
        <v>No Ct</v>
      </c>
      <c r="M6380" t="str">
        <f t="shared" si="12794"/>
        <v/>
      </c>
      <c r="N6380" t="str">
        <f t="shared" si="12795"/>
        <v/>
      </c>
      <c r="O6380" t="str">
        <f t="shared" si="12796"/>
        <v/>
      </c>
    </row>
    <row r="6381" spans="1:24" x14ac:dyDescent="0.25">
      <c r="A6381" t="s">
        <v>296</v>
      </c>
      <c r="B6381" t="s">
        <v>1375</v>
      </c>
      <c r="C6381" t="s">
        <v>20</v>
      </c>
      <c r="D6381" s="6">
        <v>0.1</v>
      </c>
      <c r="E6381" s="6" t="s">
        <v>17</v>
      </c>
      <c r="F6381" t="s">
        <v>1549</v>
      </c>
      <c r="G6381" t="str">
        <f t="shared" si="12725"/>
        <v>DL2021018</v>
      </c>
      <c r="H6381" t="str">
        <f t="shared" si="12789"/>
        <v>15</v>
      </c>
      <c r="I6381" t="str">
        <f t="shared" si="12790"/>
        <v>Flodkrebs_15_20220203_DL2021018_RoedovreGym</v>
      </c>
      <c r="J6381" t="str">
        <f t="shared" si="12791"/>
        <v>Flodkrebs</v>
      </c>
      <c r="K6381" t="str">
        <f t="shared" si="12792"/>
        <v>eDNA</v>
      </c>
      <c r="L6381" t="str">
        <f t="shared" si="12793"/>
        <v>No Ct</v>
      </c>
      <c r="M6381" t="str">
        <f t="shared" si="12794"/>
        <v/>
      </c>
      <c r="N6381" t="str">
        <f t="shared" si="12795"/>
        <v/>
      </c>
      <c r="O6381" t="str">
        <f t="shared" si="12796"/>
        <v/>
      </c>
    </row>
    <row r="6382" spans="1:24" x14ac:dyDescent="0.25">
      <c r="A6382" t="s">
        <v>297</v>
      </c>
      <c r="B6382" t="s">
        <v>1376</v>
      </c>
      <c r="C6382" t="s">
        <v>13</v>
      </c>
      <c r="D6382" s="6">
        <v>0.1</v>
      </c>
      <c r="E6382" s="6">
        <v>33.46</v>
      </c>
      <c r="F6382" t="s">
        <v>1549</v>
      </c>
      <c r="G6382" t="str">
        <f t="shared" si="12725"/>
        <v>DL2021018</v>
      </c>
      <c r="H6382" t="str">
        <f t="shared" si="12789"/>
        <v>16</v>
      </c>
      <c r="I6382" t="str">
        <f t="shared" si="12790"/>
        <v>Flodkrebs_16_20220203_DL2021018_RoedovreGym</v>
      </c>
      <c r="J6382" t="str">
        <f t="shared" si="12791"/>
        <v>Flodkrebs</v>
      </c>
      <c r="K6382" t="str">
        <f t="shared" si="12792"/>
        <v>PosK</v>
      </c>
      <c r="L6382">
        <f t="shared" si="12793"/>
        <v>33.46</v>
      </c>
      <c r="M6382">
        <f t="shared" si="12794"/>
        <v>33.46</v>
      </c>
      <c r="N6382">
        <f t="shared" si="12795"/>
        <v>0</v>
      </c>
      <c r="O6382">
        <f t="shared" si="12796"/>
        <v>0</v>
      </c>
      <c r="Q6382">
        <f t="shared" ref="Q6382" si="12839">IF(L6384="No Ct",0,L6384)</f>
        <v>0</v>
      </c>
      <c r="R6382">
        <f t="shared" ref="R6382" si="12840">IF(L6385="No Ct",0,L6385)</f>
        <v>0</v>
      </c>
      <c r="S6382" t="str">
        <f t="shared" ref="S6382" si="12841">IF(AND(M6382&gt;0,N6382=0),"Valid","Invalid")</f>
        <v>Valid</v>
      </c>
      <c r="T6382" t="str">
        <f t="shared" ref="T6382" si="12842">IF(OR(Q6382&gt;1,R6382&gt;1),"Present","Absent")</f>
        <v>Absent</v>
      </c>
      <c r="U6382" t="str">
        <f t="shared" ref="U6382" si="12843">IF(OR(AND(Q6382&gt;1,Q6382&lt;41),AND(R6382&gt;1,R6382&lt;41)),"Ct&lt;41","Ct&gt;41")</f>
        <v>Ct&gt;41</v>
      </c>
      <c r="V6382" t="str">
        <f>VLOOKUP(J6382,Datasæt_Analysesystemer!$C$2:$D$68,2,FALSE)</f>
        <v>Flodkrebs</v>
      </c>
      <c r="W6382" t="str">
        <f t="shared" ref="W6382" si="12844">MID(F6382,10,9)</f>
        <v>DL2021018</v>
      </c>
      <c r="X6382" t="str">
        <f t="shared" ref="X6382" si="12845">W6382&amp;"_"&amp;V6382&amp;"_"&amp;S6382&amp;"_"&amp;T6382&amp;"_"&amp;U6382</f>
        <v>DL2021018_Flodkrebs_Valid_Absent_Ct&gt;41</v>
      </c>
    </row>
    <row r="6383" spans="1:24" x14ac:dyDescent="0.25">
      <c r="A6383" t="s">
        <v>299</v>
      </c>
      <c r="B6383" t="s">
        <v>1377</v>
      </c>
      <c r="C6383" t="s">
        <v>16</v>
      </c>
      <c r="D6383" s="6">
        <v>0.1</v>
      </c>
      <c r="E6383" s="6" t="s">
        <v>17</v>
      </c>
      <c r="F6383" t="s">
        <v>1549</v>
      </c>
      <c r="G6383" t="str">
        <f t="shared" si="12725"/>
        <v>DL2021018</v>
      </c>
      <c r="H6383" t="str">
        <f t="shared" si="12789"/>
        <v>16</v>
      </c>
      <c r="I6383" t="str">
        <f t="shared" si="12790"/>
        <v>Flodkrebs_16_20220203_DL2021018_RoedovreGym</v>
      </c>
      <c r="J6383" t="str">
        <f t="shared" si="12791"/>
        <v>Flodkrebs</v>
      </c>
      <c r="K6383" t="str">
        <f t="shared" si="12792"/>
        <v>NegK</v>
      </c>
      <c r="L6383" t="str">
        <f t="shared" si="12793"/>
        <v>No Ct</v>
      </c>
      <c r="M6383" t="str">
        <f t="shared" si="12794"/>
        <v/>
      </c>
      <c r="N6383" t="str">
        <f t="shared" si="12795"/>
        <v/>
      </c>
      <c r="O6383" t="str">
        <f t="shared" si="12796"/>
        <v/>
      </c>
    </row>
    <row r="6384" spans="1:24" x14ac:dyDescent="0.25">
      <c r="A6384" t="s">
        <v>301</v>
      </c>
      <c r="B6384" t="s">
        <v>1378</v>
      </c>
      <c r="C6384" t="s">
        <v>20</v>
      </c>
      <c r="D6384" s="6">
        <v>0.1</v>
      </c>
      <c r="E6384" s="6" t="s">
        <v>17</v>
      </c>
      <c r="F6384" t="s">
        <v>1549</v>
      </c>
      <c r="G6384" t="str">
        <f t="shared" si="12725"/>
        <v>DL2021018</v>
      </c>
      <c r="H6384" t="str">
        <f t="shared" si="12789"/>
        <v>16</v>
      </c>
      <c r="I6384" t="str">
        <f t="shared" si="12790"/>
        <v>Flodkrebs_16_20220203_DL2021018_RoedovreGym</v>
      </c>
      <c r="J6384" t="str">
        <f t="shared" si="12791"/>
        <v>Flodkrebs</v>
      </c>
      <c r="K6384" t="str">
        <f t="shared" si="12792"/>
        <v>eDNA</v>
      </c>
      <c r="L6384" t="str">
        <f t="shared" si="12793"/>
        <v>No Ct</v>
      </c>
      <c r="M6384" t="str">
        <f t="shared" si="12794"/>
        <v/>
      </c>
      <c r="N6384" t="str">
        <f t="shared" si="12795"/>
        <v/>
      </c>
      <c r="O6384" t="str">
        <f t="shared" si="12796"/>
        <v/>
      </c>
    </row>
    <row r="6385" spans="1:24" x14ac:dyDescent="0.25">
      <c r="A6385" t="s">
        <v>303</v>
      </c>
      <c r="B6385" t="s">
        <v>1378</v>
      </c>
      <c r="C6385" t="s">
        <v>20</v>
      </c>
      <c r="D6385" s="6">
        <v>0.1</v>
      </c>
      <c r="E6385" s="6" t="s">
        <v>17</v>
      </c>
      <c r="F6385" t="s">
        <v>1549</v>
      </c>
      <c r="G6385" t="str">
        <f t="shared" si="12725"/>
        <v>DL2021018</v>
      </c>
      <c r="H6385" t="str">
        <f t="shared" si="12789"/>
        <v>16</v>
      </c>
      <c r="I6385" t="str">
        <f t="shared" si="12790"/>
        <v>Flodkrebs_16_20220203_DL2021018_RoedovreGym</v>
      </c>
      <c r="J6385" t="str">
        <f t="shared" si="12791"/>
        <v>Flodkrebs</v>
      </c>
      <c r="K6385" t="str">
        <f t="shared" si="12792"/>
        <v>eDNA</v>
      </c>
      <c r="L6385" t="str">
        <f t="shared" si="12793"/>
        <v>No Ct</v>
      </c>
      <c r="M6385" t="str">
        <f t="shared" si="12794"/>
        <v/>
      </c>
      <c r="N6385" t="str">
        <f t="shared" si="12795"/>
        <v/>
      </c>
      <c r="O6385" t="str">
        <f t="shared" si="12796"/>
        <v/>
      </c>
    </row>
    <row r="6386" spans="1:24" x14ac:dyDescent="0.25">
      <c r="A6386" t="s">
        <v>304</v>
      </c>
      <c r="B6386" t="s">
        <v>1379</v>
      </c>
      <c r="C6386" t="s">
        <v>13</v>
      </c>
      <c r="D6386" s="6">
        <v>0.1</v>
      </c>
      <c r="E6386" s="6">
        <v>37.01</v>
      </c>
      <c r="F6386" t="s">
        <v>1549</v>
      </c>
      <c r="G6386" t="str">
        <f t="shared" ref="G6386:G6449" si="12846">MID(F6386,10,9)</f>
        <v>DL2021018</v>
      </c>
      <c r="H6386" t="str">
        <f t="shared" si="12789"/>
        <v>17</v>
      </c>
      <c r="I6386" t="str">
        <f t="shared" si="12790"/>
        <v>Signalkrebs_17_20220203_DL2021018_RoedovreGym</v>
      </c>
      <c r="J6386" t="str">
        <f t="shared" si="12791"/>
        <v>Signalkrebs</v>
      </c>
      <c r="K6386" t="str">
        <f t="shared" si="12792"/>
        <v>PosK</v>
      </c>
      <c r="L6386">
        <f t="shared" si="12793"/>
        <v>37.01</v>
      </c>
      <c r="M6386">
        <f t="shared" si="12794"/>
        <v>37.01</v>
      </c>
      <c r="N6386">
        <f t="shared" si="12795"/>
        <v>0</v>
      </c>
      <c r="O6386">
        <f t="shared" si="12796"/>
        <v>0</v>
      </c>
      <c r="Q6386">
        <f t="shared" ref="Q6386" si="12847">IF(L6388="No Ct",0,L6388)</f>
        <v>0</v>
      </c>
      <c r="R6386">
        <f t="shared" ref="R6386" si="12848">IF(L6389="No Ct",0,L6389)</f>
        <v>0</v>
      </c>
      <c r="S6386" t="str">
        <f t="shared" ref="S6386" si="12849">IF(AND(M6386&gt;0,N6386=0),"Valid","Invalid")</f>
        <v>Valid</v>
      </c>
      <c r="T6386" t="str">
        <f t="shared" ref="T6386" si="12850">IF(OR(Q6386&gt;1,R6386&gt;1),"Present","Absent")</f>
        <v>Absent</v>
      </c>
      <c r="U6386" t="str">
        <f t="shared" ref="U6386" si="12851">IF(OR(AND(Q6386&gt;1,Q6386&lt;41),AND(R6386&gt;1,R6386&lt;41)),"Ct&lt;41","Ct&gt;41")</f>
        <v>Ct&gt;41</v>
      </c>
      <c r="V6386" t="str">
        <f>VLOOKUP(J6386,Datasæt_Analysesystemer!$C$2:$D$68,2,FALSE)</f>
        <v>Signalkrebs</v>
      </c>
      <c r="W6386" t="str">
        <f t="shared" ref="W6386" si="12852">MID(F6386,10,9)</f>
        <v>DL2021018</v>
      </c>
      <c r="X6386" t="str">
        <f t="shared" ref="X6386" si="12853">W6386&amp;"_"&amp;V6386&amp;"_"&amp;S6386&amp;"_"&amp;T6386&amp;"_"&amp;U6386</f>
        <v>DL2021018_Signalkrebs_Valid_Absent_Ct&gt;41</v>
      </c>
    </row>
    <row r="6387" spans="1:24" x14ac:dyDescent="0.25">
      <c r="A6387" t="s">
        <v>306</v>
      </c>
      <c r="B6387" t="s">
        <v>1380</v>
      </c>
      <c r="C6387" t="s">
        <v>16</v>
      </c>
      <c r="D6387" s="6">
        <v>0.1</v>
      </c>
      <c r="E6387" s="6" t="s">
        <v>17</v>
      </c>
      <c r="F6387" t="s">
        <v>1549</v>
      </c>
      <c r="G6387" t="str">
        <f t="shared" si="12846"/>
        <v>DL2021018</v>
      </c>
      <c r="H6387" t="str">
        <f t="shared" si="12789"/>
        <v>17</v>
      </c>
      <c r="I6387" t="str">
        <f t="shared" si="12790"/>
        <v>Signalkrebs_17_20220203_DL2021018_RoedovreGym</v>
      </c>
      <c r="J6387" t="str">
        <f t="shared" si="12791"/>
        <v>Signalkrebs</v>
      </c>
      <c r="K6387" t="str">
        <f t="shared" si="12792"/>
        <v>NegK</v>
      </c>
      <c r="L6387" t="str">
        <f t="shared" si="12793"/>
        <v>No Ct</v>
      </c>
      <c r="M6387" t="str">
        <f t="shared" si="12794"/>
        <v/>
      </c>
      <c r="N6387" t="str">
        <f t="shared" si="12795"/>
        <v/>
      </c>
      <c r="O6387" t="str">
        <f t="shared" si="12796"/>
        <v/>
      </c>
    </row>
    <row r="6388" spans="1:24" x14ac:dyDescent="0.25">
      <c r="A6388" t="s">
        <v>308</v>
      </c>
      <c r="B6388" t="s">
        <v>1381</v>
      </c>
      <c r="C6388" t="s">
        <v>20</v>
      </c>
      <c r="D6388" s="6">
        <v>0.1</v>
      </c>
      <c r="E6388" s="6" t="s">
        <v>17</v>
      </c>
      <c r="F6388" t="s">
        <v>1549</v>
      </c>
      <c r="G6388" t="str">
        <f t="shared" si="12846"/>
        <v>DL2021018</v>
      </c>
      <c r="H6388" t="str">
        <f t="shared" si="12789"/>
        <v>17</v>
      </c>
      <c r="I6388" t="str">
        <f t="shared" si="12790"/>
        <v>Signalkrebs_17_20220203_DL2021018_RoedovreGym</v>
      </c>
      <c r="J6388" t="str">
        <f t="shared" si="12791"/>
        <v>Signalkrebs</v>
      </c>
      <c r="K6388" t="str">
        <f t="shared" si="12792"/>
        <v>eDNA</v>
      </c>
      <c r="L6388" t="str">
        <f t="shared" si="12793"/>
        <v>No Ct</v>
      </c>
      <c r="M6388" t="str">
        <f t="shared" si="12794"/>
        <v/>
      </c>
      <c r="N6388" t="str">
        <f t="shared" si="12795"/>
        <v/>
      </c>
      <c r="O6388" t="str">
        <f t="shared" si="12796"/>
        <v/>
      </c>
    </row>
    <row r="6389" spans="1:24" x14ac:dyDescent="0.25">
      <c r="A6389" t="s">
        <v>310</v>
      </c>
      <c r="B6389" t="s">
        <v>1381</v>
      </c>
      <c r="C6389" t="s">
        <v>20</v>
      </c>
      <c r="D6389" s="6">
        <v>0.1</v>
      </c>
      <c r="E6389" s="6" t="s">
        <v>17</v>
      </c>
      <c r="F6389" t="s">
        <v>1549</v>
      </c>
      <c r="G6389" t="str">
        <f t="shared" si="12846"/>
        <v>DL2021018</v>
      </c>
      <c r="H6389" t="str">
        <f t="shared" si="12789"/>
        <v>17</v>
      </c>
      <c r="I6389" t="str">
        <f t="shared" si="12790"/>
        <v>Signalkrebs_17_20220203_DL2021018_RoedovreGym</v>
      </c>
      <c r="J6389" t="str">
        <f t="shared" si="12791"/>
        <v>Signalkrebs</v>
      </c>
      <c r="K6389" t="str">
        <f t="shared" si="12792"/>
        <v>eDNA</v>
      </c>
      <c r="L6389" t="str">
        <f t="shared" si="12793"/>
        <v>No Ct</v>
      </c>
      <c r="M6389" t="str">
        <f t="shared" si="12794"/>
        <v/>
      </c>
      <c r="N6389" t="str">
        <f t="shared" si="12795"/>
        <v/>
      </c>
      <c r="O6389" t="str">
        <f t="shared" si="12796"/>
        <v/>
      </c>
    </row>
    <row r="6390" spans="1:24" x14ac:dyDescent="0.25">
      <c r="A6390" t="s">
        <v>311</v>
      </c>
      <c r="B6390" t="s">
        <v>1382</v>
      </c>
      <c r="C6390" t="s">
        <v>13</v>
      </c>
      <c r="D6390" s="6">
        <v>0.1</v>
      </c>
      <c r="E6390" s="6">
        <v>29.37</v>
      </c>
      <c r="F6390" t="s">
        <v>1549</v>
      </c>
      <c r="G6390" t="str">
        <f t="shared" si="12846"/>
        <v>DL2021018</v>
      </c>
      <c r="H6390" t="str">
        <f t="shared" si="12789"/>
        <v>18</v>
      </c>
      <c r="I6390" t="str">
        <f t="shared" si="12790"/>
        <v>Signalkrebs_18_20220203_DL2021018_RoedovreGym</v>
      </c>
      <c r="J6390" t="str">
        <f t="shared" si="12791"/>
        <v>Signalkrebs</v>
      </c>
      <c r="K6390" t="str">
        <f t="shared" si="12792"/>
        <v>PosK</v>
      </c>
      <c r="L6390">
        <f t="shared" si="12793"/>
        <v>29.37</v>
      </c>
      <c r="M6390">
        <f t="shared" si="12794"/>
        <v>29.37</v>
      </c>
      <c r="N6390">
        <f t="shared" si="12795"/>
        <v>0</v>
      </c>
      <c r="O6390">
        <f t="shared" si="12796"/>
        <v>0</v>
      </c>
      <c r="Q6390">
        <f t="shared" ref="Q6390" si="12854">IF(L6392="No Ct",0,L6392)</f>
        <v>0</v>
      </c>
      <c r="R6390">
        <f t="shared" ref="R6390" si="12855">IF(L6393="No Ct",0,L6393)</f>
        <v>0</v>
      </c>
      <c r="S6390" t="str">
        <f t="shared" ref="S6390" si="12856">IF(AND(M6390&gt;0,N6390=0),"Valid","Invalid")</f>
        <v>Valid</v>
      </c>
      <c r="T6390" t="str">
        <f t="shared" ref="T6390" si="12857">IF(OR(Q6390&gt;1,R6390&gt;1),"Present","Absent")</f>
        <v>Absent</v>
      </c>
      <c r="U6390" t="str">
        <f t="shared" ref="U6390" si="12858">IF(OR(AND(Q6390&gt;1,Q6390&lt;41),AND(R6390&gt;1,R6390&lt;41)),"Ct&lt;41","Ct&gt;41")</f>
        <v>Ct&gt;41</v>
      </c>
      <c r="V6390" t="str">
        <f>VLOOKUP(J6390,Datasæt_Analysesystemer!$C$2:$D$68,2,FALSE)</f>
        <v>Signalkrebs</v>
      </c>
      <c r="W6390" t="str">
        <f t="shared" ref="W6390" si="12859">MID(F6390,10,9)</f>
        <v>DL2021018</v>
      </c>
      <c r="X6390" t="str">
        <f t="shared" ref="X6390" si="12860">W6390&amp;"_"&amp;V6390&amp;"_"&amp;S6390&amp;"_"&amp;T6390&amp;"_"&amp;U6390</f>
        <v>DL2021018_Signalkrebs_Valid_Absent_Ct&gt;41</v>
      </c>
    </row>
    <row r="6391" spans="1:24" x14ac:dyDescent="0.25">
      <c r="A6391" t="s">
        <v>313</v>
      </c>
      <c r="B6391" t="s">
        <v>1383</v>
      </c>
      <c r="C6391" t="s">
        <v>16</v>
      </c>
      <c r="D6391" s="6">
        <v>0.1</v>
      </c>
      <c r="E6391" s="6" t="s">
        <v>17</v>
      </c>
      <c r="F6391" t="s">
        <v>1549</v>
      </c>
      <c r="G6391" t="str">
        <f t="shared" si="12846"/>
        <v>DL2021018</v>
      </c>
      <c r="H6391" t="str">
        <f t="shared" si="12789"/>
        <v>18</v>
      </c>
      <c r="I6391" t="str">
        <f t="shared" si="12790"/>
        <v>Signalkrebs_18_20220203_DL2021018_RoedovreGym</v>
      </c>
      <c r="J6391" t="str">
        <f t="shared" si="12791"/>
        <v>Signalkrebs</v>
      </c>
      <c r="K6391" t="str">
        <f t="shared" si="12792"/>
        <v>NegK</v>
      </c>
      <c r="L6391" t="str">
        <f t="shared" si="12793"/>
        <v>No Ct</v>
      </c>
      <c r="M6391" t="str">
        <f t="shared" si="12794"/>
        <v/>
      </c>
      <c r="N6391" t="str">
        <f t="shared" si="12795"/>
        <v/>
      </c>
      <c r="O6391" t="str">
        <f t="shared" si="12796"/>
        <v/>
      </c>
    </row>
    <row r="6392" spans="1:24" x14ac:dyDescent="0.25">
      <c r="A6392" t="s">
        <v>315</v>
      </c>
      <c r="B6392" t="s">
        <v>1384</v>
      </c>
      <c r="C6392" t="s">
        <v>20</v>
      </c>
      <c r="D6392" s="6">
        <v>0.1</v>
      </c>
      <c r="E6392" s="6" t="s">
        <v>17</v>
      </c>
      <c r="F6392" t="s">
        <v>1549</v>
      </c>
      <c r="G6392" t="str">
        <f t="shared" si="12846"/>
        <v>DL2021018</v>
      </c>
      <c r="H6392" t="str">
        <f t="shared" si="12789"/>
        <v>18</v>
      </c>
      <c r="I6392" t="str">
        <f t="shared" si="12790"/>
        <v>Signalkrebs_18_20220203_DL2021018_RoedovreGym</v>
      </c>
      <c r="J6392" t="str">
        <f t="shared" si="12791"/>
        <v>Signalkrebs</v>
      </c>
      <c r="K6392" t="str">
        <f t="shared" si="12792"/>
        <v>eDNA</v>
      </c>
      <c r="L6392" t="str">
        <f t="shared" si="12793"/>
        <v>No Ct</v>
      </c>
      <c r="M6392" t="str">
        <f t="shared" si="12794"/>
        <v/>
      </c>
      <c r="N6392" t="str">
        <f t="shared" si="12795"/>
        <v/>
      </c>
      <c r="O6392" t="str">
        <f t="shared" si="12796"/>
        <v/>
      </c>
    </row>
    <row r="6393" spans="1:24" x14ac:dyDescent="0.25">
      <c r="A6393" t="s">
        <v>317</v>
      </c>
      <c r="B6393" t="s">
        <v>1384</v>
      </c>
      <c r="C6393" t="s">
        <v>20</v>
      </c>
      <c r="D6393" s="6">
        <v>0.1</v>
      </c>
      <c r="E6393" s="6" t="s">
        <v>17</v>
      </c>
      <c r="F6393" t="s">
        <v>1549</v>
      </c>
      <c r="G6393" t="str">
        <f t="shared" si="12846"/>
        <v>DL2021018</v>
      </c>
      <c r="H6393" t="str">
        <f t="shared" si="12789"/>
        <v>18</v>
      </c>
      <c r="I6393" t="str">
        <f t="shared" si="12790"/>
        <v>Signalkrebs_18_20220203_DL2021018_RoedovreGym</v>
      </c>
      <c r="J6393" t="str">
        <f t="shared" si="12791"/>
        <v>Signalkrebs</v>
      </c>
      <c r="K6393" t="str">
        <f t="shared" si="12792"/>
        <v>eDNA</v>
      </c>
      <c r="L6393" t="str">
        <f t="shared" si="12793"/>
        <v>No Ct</v>
      </c>
      <c r="M6393" t="str">
        <f t="shared" si="12794"/>
        <v/>
      </c>
      <c r="N6393" t="str">
        <f t="shared" si="12795"/>
        <v/>
      </c>
      <c r="O6393" t="str">
        <f t="shared" si="12796"/>
        <v/>
      </c>
    </row>
    <row r="6394" spans="1:24" x14ac:dyDescent="0.25">
      <c r="A6394" t="s">
        <v>318</v>
      </c>
      <c r="B6394" t="s">
        <v>1385</v>
      </c>
      <c r="C6394" t="s">
        <v>13</v>
      </c>
      <c r="D6394" s="6">
        <v>0.1</v>
      </c>
      <c r="E6394" s="6">
        <v>30.91</v>
      </c>
      <c r="F6394" t="s">
        <v>1549</v>
      </c>
      <c r="G6394" t="str">
        <f t="shared" si="12846"/>
        <v>DL2021018</v>
      </c>
      <c r="H6394" t="str">
        <f t="shared" si="12789"/>
        <v>19</v>
      </c>
      <c r="I6394" t="str">
        <f t="shared" si="12790"/>
        <v>GaliziskSumpkrebs_19_20220203_DL2021018_RoedovreGym</v>
      </c>
      <c r="J6394" t="str">
        <f t="shared" si="12791"/>
        <v>GaliziskSumpkrebs</v>
      </c>
      <c r="K6394" t="str">
        <f t="shared" si="12792"/>
        <v>PosK</v>
      </c>
      <c r="L6394">
        <f t="shared" si="12793"/>
        <v>30.91</v>
      </c>
      <c r="M6394">
        <f t="shared" si="12794"/>
        <v>30.91</v>
      </c>
      <c r="N6394">
        <f t="shared" si="12795"/>
        <v>0</v>
      </c>
      <c r="O6394">
        <f t="shared" si="12796"/>
        <v>0</v>
      </c>
      <c r="Q6394">
        <f t="shared" ref="Q6394" si="12861">IF(L6396="No Ct",0,L6396)</f>
        <v>0</v>
      </c>
      <c r="R6394">
        <f t="shared" ref="R6394" si="12862">IF(L6397="No Ct",0,L6397)</f>
        <v>0</v>
      </c>
      <c r="S6394" t="str">
        <f t="shared" ref="S6394" si="12863">IF(AND(M6394&gt;0,N6394=0),"Valid","Invalid")</f>
        <v>Valid</v>
      </c>
      <c r="T6394" t="str">
        <f t="shared" ref="T6394" si="12864">IF(OR(Q6394&gt;1,R6394&gt;1),"Present","Absent")</f>
        <v>Absent</v>
      </c>
      <c r="U6394" t="str">
        <f t="shared" ref="U6394" si="12865">IF(OR(AND(Q6394&gt;1,Q6394&lt;41),AND(R6394&gt;1,R6394&lt;41)),"Ct&lt;41","Ct&gt;41")</f>
        <v>Ct&gt;41</v>
      </c>
      <c r="V6394" t="str">
        <f>VLOOKUP(J6394,Datasæt_Analysesystemer!$C$2:$D$68,2,FALSE)</f>
        <v>Galizisk sumpkrebs</v>
      </c>
      <c r="W6394" t="str">
        <f t="shared" ref="W6394" si="12866">MID(F6394,10,9)</f>
        <v>DL2021018</v>
      </c>
      <c r="X6394" t="str">
        <f t="shared" ref="X6394" si="12867">W6394&amp;"_"&amp;V6394&amp;"_"&amp;S6394&amp;"_"&amp;T6394&amp;"_"&amp;U6394</f>
        <v>DL2021018_Galizisk sumpkrebs_Valid_Absent_Ct&gt;41</v>
      </c>
    </row>
    <row r="6395" spans="1:24" x14ac:dyDescent="0.25">
      <c r="A6395" t="s">
        <v>320</v>
      </c>
      <c r="B6395" t="s">
        <v>1386</v>
      </c>
      <c r="C6395" t="s">
        <v>16</v>
      </c>
      <c r="D6395" s="6">
        <v>0.1</v>
      </c>
      <c r="E6395" s="6" t="s">
        <v>17</v>
      </c>
      <c r="F6395" t="s">
        <v>1549</v>
      </c>
      <c r="G6395" t="str">
        <f t="shared" si="12846"/>
        <v>DL2021018</v>
      </c>
      <c r="H6395" t="str">
        <f t="shared" si="12789"/>
        <v>19</v>
      </c>
      <c r="I6395" t="str">
        <f t="shared" si="12790"/>
        <v>GaliziskSumpkrebs_19_20220203_DL2021018_RoedovreGym</v>
      </c>
      <c r="J6395" t="str">
        <f t="shared" si="12791"/>
        <v>GaliziskSumpkrebs</v>
      </c>
      <c r="K6395" t="str">
        <f t="shared" si="12792"/>
        <v>NegK</v>
      </c>
      <c r="L6395" t="str">
        <f t="shared" si="12793"/>
        <v>No Ct</v>
      </c>
      <c r="M6395" t="str">
        <f t="shared" si="12794"/>
        <v/>
      </c>
      <c r="N6395" t="str">
        <f t="shared" si="12795"/>
        <v/>
      </c>
      <c r="O6395" t="str">
        <f t="shared" si="12796"/>
        <v/>
      </c>
    </row>
    <row r="6396" spans="1:24" x14ac:dyDescent="0.25">
      <c r="A6396" t="s">
        <v>322</v>
      </c>
      <c r="B6396" t="s">
        <v>1387</v>
      </c>
      <c r="C6396" t="s">
        <v>20</v>
      </c>
      <c r="D6396" s="6">
        <v>0.1</v>
      </c>
      <c r="E6396" s="6" t="s">
        <v>17</v>
      </c>
      <c r="F6396" t="s">
        <v>1549</v>
      </c>
      <c r="G6396" t="str">
        <f t="shared" si="12846"/>
        <v>DL2021018</v>
      </c>
      <c r="H6396" t="str">
        <f t="shared" si="12789"/>
        <v>19</v>
      </c>
      <c r="I6396" t="str">
        <f t="shared" si="12790"/>
        <v>GaliziskSumpkrebs_19_20220203_DL2021018_RoedovreGym</v>
      </c>
      <c r="J6396" t="str">
        <f t="shared" si="12791"/>
        <v>GaliziskSumpkrebs</v>
      </c>
      <c r="K6396" t="str">
        <f t="shared" si="12792"/>
        <v>eDNA</v>
      </c>
      <c r="L6396" t="str">
        <f t="shared" si="12793"/>
        <v>No Ct</v>
      </c>
      <c r="M6396" t="str">
        <f t="shared" si="12794"/>
        <v/>
      </c>
      <c r="N6396" t="str">
        <f t="shared" si="12795"/>
        <v/>
      </c>
      <c r="O6396" t="str">
        <f t="shared" si="12796"/>
        <v/>
      </c>
    </row>
    <row r="6397" spans="1:24" x14ac:dyDescent="0.25">
      <c r="A6397" t="s">
        <v>324</v>
      </c>
      <c r="B6397" t="s">
        <v>1387</v>
      </c>
      <c r="C6397" t="s">
        <v>20</v>
      </c>
      <c r="D6397" s="6">
        <v>0.1</v>
      </c>
      <c r="E6397" s="6" t="s">
        <v>17</v>
      </c>
      <c r="F6397" t="s">
        <v>1549</v>
      </c>
      <c r="G6397" t="str">
        <f t="shared" si="12846"/>
        <v>DL2021018</v>
      </c>
      <c r="H6397" t="str">
        <f t="shared" si="12789"/>
        <v>19</v>
      </c>
      <c r="I6397" t="str">
        <f t="shared" si="12790"/>
        <v>GaliziskSumpkrebs_19_20220203_DL2021018_RoedovreGym</v>
      </c>
      <c r="J6397" t="str">
        <f t="shared" si="12791"/>
        <v>GaliziskSumpkrebs</v>
      </c>
      <c r="K6397" t="str">
        <f t="shared" si="12792"/>
        <v>eDNA</v>
      </c>
      <c r="L6397" t="str">
        <f t="shared" si="12793"/>
        <v>No Ct</v>
      </c>
      <c r="M6397" t="str">
        <f t="shared" si="12794"/>
        <v/>
      </c>
      <c r="N6397" t="str">
        <f t="shared" si="12795"/>
        <v/>
      </c>
      <c r="O6397" t="str">
        <f t="shared" si="12796"/>
        <v/>
      </c>
    </row>
    <row r="6398" spans="1:24" x14ac:dyDescent="0.25">
      <c r="A6398" t="s">
        <v>325</v>
      </c>
      <c r="B6398" t="s">
        <v>1388</v>
      </c>
      <c r="C6398" t="s">
        <v>13</v>
      </c>
      <c r="D6398" s="6">
        <v>0.1</v>
      </c>
      <c r="E6398" s="6">
        <v>30.26</v>
      </c>
      <c r="F6398" t="s">
        <v>1549</v>
      </c>
      <c r="G6398" t="str">
        <f t="shared" si="12846"/>
        <v>DL2021018</v>
      </c>
      <c r="H6398" t="str">
        <f t="shared" si="12789"/>
        <v>20</v>
      </c>
      <c r="I6398" t="str">
        <f t="shared" si="12790"/>
        <v>GaliziskSumpkrebs_20_20220203_DL2021018_RoedovreGym</v>
      </c>
      <c r="J6398" t="str">
        <f t="shared" si="12791"/>
        <v>GaliziskSumpkrebs</v>
      </c>
      <c r="K6398" t="str">
        <f t="shared" si="12792"/>
        <v>PosK</v>
      </c>
      <c r="L6398">
        <f t="shared" si="12793"/>
        <v>30.26</v>
      </c>
      <c r="M6398">
        <f t="shared" si="12794"/>
        <v>30.26</v>
      </c>
      <c r="N6398">
        <f t="shared" si="12795"/>
        <v>0</v>
      </c>
      <c r="O6398">
        <f t="shared" si="12796"/>
        <v>0</v>
      </c>
      <c r="Q6398">
        <f t="shared" ref="Q6398" si="12868">IF(L6400="No Ct",0,L6400)</f>
        <v>0</v>
      </c>
      <c r="R6398">
        <f t="shared" ref="R6398" si="12869">IF(L6401="No Ct",0,L6401)</f>
        <v>0</v>
      </c>
      <c r="S6398" t="str">
        <f t="shared" ref="S6398" si="12870">IF(AND(M6398&gt;0,N6398=0),"Valid","Invalid")</f>
        <v>Valid</v>
      </c>
      <c r="T6398" t="str">
        <f t="shared" ref="T6398" si="12871">IF(OR(Q6398&gt;1,R6398&gt;1),"Present","Absent")</f>
        <v>Absent</v>
      </c>
      <c r="U6398" t="str">
        <f t="shared" ref="U6398" si="12872">IF(OR(AND(Q6398&gt;1,Q6398&lt;41),AND(R6398&gt;1,R6398&lt;41)),"Ct&lt;41","Ct&gt;41")</f>
        <v>Ct&gt;41</v>
      </c>
      <c r="V6398" t="str">
        <f>VLOOKUP(J6398,Datasæt_Analysesystemer!$C$2:$D$68,2,FALSE)</f>
        <v>Galizisk sumpkrebs</v>
      </c>
      <c r="W6398" t="str">
        <f t="shared" ref="W6398" si="12873">MID(F6398,10,9)</f>
        <v>DL2021018</v>
      </c>
      <c r="X6398" t="str">
        <f t="shared" ref="X6398" si="12874">W6398&amp;"_"&amp;V6398&amp;"_"&amp;S6398&amp;"_"&amp;T6398&amp;"_"&amp;U6398</f>
        <v>DL2021018_Galizisk sumpkrebs_Valid_Absent_Ct&gt;41</v>
      </c>
    </row>
    <row r="6399" spans="1:24" x14ac:dyDescent="0.25">
      <c r="A6399" t="s">
        <v>327</v>
      </c>
      <c r="B6399" t="s">
        <v>1389</v>
      </c>
      <c r="C6399" t="s">
        <v>16</v>
      </c>
      <c r="D6399" s="6">
        <v>0.1</v>
      </c>
      <c r="E6399" s="6" t="s">
        <v>17</v>
      </c>
      <c r="F6399" t="s">
        <v>1549</v>
      </c>
      <c r="G6399" t="str">
        <f t="shared" si="12846"/>
        <v>DL2021018</v>
      </c>
      <c r="H6399" t="str">
        <f t="shared" si="12789"/>
        <v>20</v>
      </c>
      <c r="I6399" t="str">
        <f t="shared" si="12790"/>
        <v>GaliziskSumpkrebs_20_20220203_DL2021018_RoedovreGym</v>
      </c>
      <c r="J6399" t="str">
        <f t="shared" si="12791"/>
        <v>GaliziskSumpkrebs</v>
      </c>
      <c r="K6399" t="str">
        <f t="shared" si="12792"/>
        <v>NegK</v>
      </c>
      <c r="L6399" t="str">
        <f t="shared" si="12793"/>
        <v>No Ct</v>
      </c>
      <c r="M6399" t="str">
        <f t="shared" si="12794"/>
        <v/>
      </c>
      <c r="N6399" t="str">
        <f t="shared" si="12795"/>
        <v/>
      </c>
      <c r="O6399" t="str">
        <f t="shared" si="12796"/>
        <v/>
      </c>
    </row>
    <row r="6400" spans="1:24" x14ac:dyDescent="0.25">
      <c r="A6400" t="s">
        <v>329</v>
      </c>
      <c r="B6400" t="s">
        <v>1390</v>
      </c>
      <c r="C6400" t="s">
        <v>20</v>
      </c>
      <c r="D6400" s="6">
        <v>0.1</v>
      </c>
      <c r="E6400" s="6" t="s">
        <v>17</v>
      </c>
      <c r="F6400" t="s">
        <v>1549</v>
      </c>
      <c r="G6400" t="str">
        <f t="shared" si="12846"/>
        <v>DL2021018</v>
      </c>
      <c r="H6400" t="str">
        <f t="shared" si="12789"/>
        <v>20</v>
      </c>
      <c r="I6400" t="str">
        <f t="shared" si="12790"/>
        <v>GaliziskSumpkrebs_20_20220203_DL2021018_RoedovreGym</v>
      </c>
      <c r="J6400" t="str">
        <f t="shared" si="12791"/>
        <v>GaliziskSumpkrebs</v>
      </c>
      <c r="K6400" t="str">
        <f t="shared" si="12792"/>
        <v>eDNA</v>
      </c>
      <c r="L6400" t="str">
        <f t="shared" si="12793"/>
        <v>No Ct</v>
      </c>
      <c r="M6400" t="str">
        <f t="shared" si="12794"/>
        <v/>
      </c>
      <c r="N6400" t="str">
        <f t="shared" si="12795"/>
        <v/>
      </c>
      <c r="O6400" t="str">
        <f t="shared" si="12796"/>
        <v/>
      </c>
    </row>
    <row r="6401" spans="1:24" x14ac:dyDescent="0.25">
      <c r="A6401" t="s">
        <v>331</v>
      </c>
      <c r="B6401" t="s">
        <v>1390</v>
      </c>
      <c r="C6401" t="s">
        <v>20</v>
      </c>
      <c r="D6401" s="6">
        <v>0.1</v>
      </c>
      <c r="E6401" s="6" t="s">
        <v>17</v>
      </c>
      <c r="F6401" t="s">
        <v>1549</v>
      </c>
      <c r="G6401" t="str">
        <f t="shared" si="12846"/>
        <v>DL2021018</v>
      </c>
      <c r="H6401" t="str">
        <f t="shared" si="12789"/>
        <v>20</v>
      </c>
      <c r="I6401" t="str">
        <f t="shared" si="12790"/>
        <v>GaliziskSumpkrebs_20_20220203_DL2021018_RoedovreGym</v>
      </c>
      <c r="J6401" t="str">
        <f t="shared" si="12791"/>
        <v>GaliziskSumpkrebs</v>
      </c>
      <c r="K6401" t="str">
        <f t="shared" si="12792"/>
        <v>eDNA</v>
      </c>
      <c r="L6401" t="str">
        <f t="shared" si="12793"/>
        <v>No Ct</v>
      </c>
      <c r="M6401" t="str">
        <f t="shared" si="12794"/>
        <v/>
      </c>
      <c r="N6401" t="str">
        <f t="shared" si="12795"/>
        <v/>
      </c>
      <c r="O6401" t="str">
        <f t="shared" si="12796"/>
        <v/>
      </c>
    </row>
    <row r="6402" spans="1:24" x14ac:dyDescent="0.25">
      <c r="A6402" t="s">
        <v>390</v>
      </c>
      <c r="B6402" t="s">
        <v>1391</v>
      </c>
      <c r="C6402" t="s">
        <v>13</v>
      </c>
      <c r="D6402" s="6">
        <v>0.1</v>
      </c>
      <c r="E6402" s="6">
        <v>35.14</v>
      </c>
      <c r="F6402" t="s">
        <v>1549</v>
      </c>
      <c r="G6402" t="str">
        <f t="shared" si="12846"/>
        <v>DL2021018</v>
      </c>
      <c r="H6402" t="str">
        <f t="shared" si="12789"/>
        <v>21</v>
      </c>
      <c r="I6402" t="str">
        <f t="shared" si="12790"/>
        <v>KinesiskUldhaandskrabbe_21_20220203_DL2021018_RoedovreGym</v>
      </c>
      <c r="J6402" t="str">
        <f t="shared" si="12791"/>
        <v>KinesiskUldhaandskrabbe</v>
      </c>
      <c r="K6402" t="str">
        <f t="shared" si="12792"/>
        <v>PosK</v>
      </c>
      <c r="L6402">
        <f t="shared" si="12793"/>
        <v>35.14</v>
      </c>
      <c r="M6402">
        <f t="shared" si="12794"/>
        <v>35.14</v>
      </c>
      <c r="N6402">
        <f t="shared" si="12795"/>
        <v>0</v>
      </c>
      <c r="O6402">
        <f t="shared" si="12796"/>
        <v>0</v>
      </c>
      <c r="Q6402">
        <f t="shared" ref="Q6402" si="12875">IF(L6404="No Ct",0,L6404)</f>
        <v>0</v>
      </c>
      <c r="R6402">
        <f t="shared" ref="R6402" si="12876">IF(L6405="No Ct",0,L6405)</f>
        <v>0</v>
      </c>
      <c r="S6402" t="str">
        <f t="shared" ref="S6402" si="12877">IF(AND(M6402&gt;0,N6402=0),"Valid","Invalid")</f>
        <v>Valid</v>
      </c>
      <c r="T6402" t="str">
        <f t="shared" ref="T6402" si="12878">IF(OR(Q6402&gt;1,R6402&gt;1),"Present","Absent")</f>
        <v>Absent</v>
      </c>
      <c r="U6402" t="str">
        <f t="shared" ref="U6402" si="12879">IF(OR(AND(Q6402&gt;1,Q6402&lt;41),AND(R6402&gt;1,R6402&lt;41)),"Ct&lt;41","Ct&gt;41")</f>
        <v>Ct&gt;41</v>
      </c>
      <c r="V6402" t="str">
        <f>VLOOKUP(J6402,Datasæt_Analysesystemer!$C$2:$D$68,2,FALSE)</f>
        <v>Kinesisk uldhåndskrabbe</v>
      </c>
      <c r="W6402" t="str">
        <f t="shared" ref="W6402" si="12880">MID(F6402,10,9)</f>
        <v>DL2021018</v>
      </c>
      <c r="X6402" t="str">
        <f t="shared" ref="X6402" si="12881">W6402&amp;"_"&amp;V6402&amp;"_"&amp;S6402&amp;"_"&amp;T6402&amp;"_"&amp;U6402</f>
        <v>DL2021018_Kinesisk uldhåndskrabbe_Valid_Absent_Ct&gt;41</v>
      </c>
    </row>
    <row r="6403" spans="1:24" x14ac:dyDescent="0.25">
      <c r="A6403" t="s">
        <v>392</v>
      </c>
      <c r="B6403" t="s">
        <v>1392</v>
      </c>
      <c r="C6403" t="s">
        <v>16</v>
      </c>
      <c r="D6403" s="6">
        <v>0.1</v>
      </c>
      <c r="E6403" s="6" t="s">
        <v>17</v>
      </c>
      <c r="F6403" t="s">
        <v>1549</v>
      </c>
      <c r="G6403" t="str">
        <f t="shared" si="12846"/>
        <v>DL2021018</v>
      </c>
      <c r="H6403" t="str">
        <f t="shared" si="12789"/>
        <v>21</v>
      </c>
      <c r="I6403" t="str">
        <f t="shared" si="12790"/>
        <v>KinesiskUldhaandskrabbe_21_20220203_DL2021018_RoedovreGym</v>
      </c>
      <c r="J6403" t="str">
        <f t="shared" si="12791"/>
        <v>KinesiskUldhaandskrabbe</v>
      </c>
      <c r="K6403" t="str">
        <f t="shared" si="12792"/>
        <v>NegK</v>
      </c>
      <c r="L6403" t="str">
        <f t="shared" si="12793"/>
        <v>No Ct</v>
      </c>
      <c r="M6403" t="str">
        <f t="shared" si="12794"/>
        <v/>
      </c>
      <c r="N6403" t="str">
        <f t="shared" si="12795"/>
        <v/>
      </c>
      <c r="O6403" t="str">
        <f t="shared" si="12796"/>
        <v/>
      </c>
    </row>
    <row r="6404" spans="1:24" x14ac:dyDescent="0.25">
      <c r="A6404" t="s">
        <v>394</v>
      </c>
      <c r="B6404" t="s">
        <v>1393</v>
      </c>
      <c r="C6404" t="s">
        <v>20</v>
      </c>
      <c r="D6404" s="6">
        <v>0.1</v>
      </c>
      <c r="E6404" s="6" t="s">
        <v>17</v>
      </c>
      <c r="F6404" t="s">
        <v>1549</v>
      </c>
      <c r="G6404" t="str">
        <f t="shared" si="12846"/>
        <v>DL2021018</v>
      </c>
      <c r="H6404" t="str">
        <f t="shared" si="12789"/>
        <v>21</v>
      </c>
      <c r="I6404" t="str">
        <f t="shared" si="12790"/>
        <v>KinesiskUldhaandskrabbe_21_20220203_DL2021018_RoedovreGym</v>
      </c>
      <c r="J6404" t="str">
        <f t="shared" si="12791"/>
        <v>KinesiskUldhaandskrabbe</v>
      </c>
      <c r="K6404" t="str">
        <f t="shared" si="12792"/>
        <v>eDNA</v>
      </c>
      <c r="L6404" t="str">
        <f t="shared" si="12793"/>
        <v>No Ct</v>
      </c>
      <c r="M6404" t="str">
        <f t="shared" si="12794"/>
        <v/>
      </c>
      <c r="N6404" t="str">
        <f t="shared" si="12795"/>
        <v/>
      </c>
      <c r="O6404" t="str">
        <f t="shared" si="12796"/>
        <v/>
      </c>
    </row>
    <row r="6405" spans="1:24" x14ac:dyDescent="0.25">
      <c r="A6405" t="s">
        <v>396</v>
      </c>
      <c r="B6405" t="s">
        <v>1393</v>
      </c>
      <c r="C6405" t="s">
        <v>20</v>
      </c>
      <c r="D6405" s="6">
        <v>0.1</v>
      </c>
      <c r="E6405" s="6" t="s">
        <v>17</v>
      </c>
      <c r="F6405" t="s">
        <v>1549</v>
      </c>
      <c r="G6405" t="str">
        <f t="shared" si="12846"/>
        <v>DL2021018</v>
      </c>
      <c r="H6405" t="str">
        <f t="shared" si="12789"/>
        <v>21</v>
      </c>
      <c r="I6405" t="str">
        <f t="shared" si="12790"/>
        <v>KinesiskUldhaandskrabbe_21_20220203_DL2021018_RoedovreGym</v>
      </c>
      <c r="J6405" t="str">
        <f t="shared" si="12791"/>
        <v>KinesiskUldhaandskrabbe</v>
      </c>
      <c r="K6405" t="str">
        <f t="shared" si="12792"/>
        <v>eDNA</v>
      </c>
      <c r="L6405" t="str">
        <f t="shared" si="12793"/>
        <v>No Ct</v>
      </c>
      <c r="M6405" t="str">
        <f t="shared" si="12794"/>
        <v/>
      </c>
      <c r="N6405" t="str">
        <f t="shared" si="12795"/>
        <v/>
      </c>
      <c r="O6405" t="str">
        <f t="shared" si="12796"/>
        <v/>
      </c>
    </row>
    <row r="6406" spans="1:24" x14ac:dyDescent="0.25">
      <c r="A6406" t="s">
        <v>397</v>
      </c>
      <c r="B6406" t="s">
        <v>1394</v>
      </c>
      <c r="C6406" t="s">
        <v>13</v>
      </c>
      <c r="D6406" s="6">
        <v>0.1</v>
      </c>
      <c r="E6406" s="6">
        <v>34.130000000000003</v>
      </c>
      <c r="F6406" t="s">
        <v>1549</v>
      </c>
      <c r="G6406" t="str">
        <f t="shared" si="12846"/>
        <v>DL2021018</v>
      </c>
      <c r="H6406" t="str">
        <f t="shared" si="12789"/>
        <v>22</v>
      </c>
      <c r="I6406" t="str">
        <f t="shared" si="12790"/>
        <v>KinesiskUldhaandskrabbe_22_20220203_DL2021018_RoedovreGym</v>
      </c>
      <c r="J6406" t="str">
        <f t="shared" si="12791"/>
        <v>KinesiskUldhaandskrabbe</v>
      </c>
      <c r="K6406" t="str">
        <f t="shared" si="12792"/>
        <v>PosK</v>
      </c>
      <c r="L6406">
        <f t="shared" si="12793"/>
        <v>34.130000000000003</v>
      </c>
      <c r="M6406">
        <f t="shared" si="12794"/>
        <v>34.130000000000003</v>
      </c>
      <c r="N6406">
        <f t="shared" si="12795"/>
        <v>0</v>
      </c>
      <c r="O6406">
        <f t="shared" si="12796"/>
        <v>0</v>
      </c>
      <c r="Q6406">
        <f t="shared" ref="Q6406" si="12882">IF(L6408="No Ct",0,L6408)</f>
        <v>0</v>
      </c>
      <c r="R6406">
        <f t="shared" ref="R6406" si="12883">IF(L6409="No Ct",0,L6409)</f>
        <v>0</v>
      </c>
      <c r="S6406" t="str">
        <f t="shared" ref="S6406" si="12884">IF(AND(M6406&gt;0,N6406=0),"Valid","Invalid")</f>
        <v>Valid</v>
      </c>
      <c r="T6406" t="str">
        <f t="shared" ref="T6406" si="12885">IF(OR(Q6406&gt;1,R6406&gt;1),"Present","Absent")</f>
        <v>Absent</v>
      </c>
      <c r="U6406" t="str">
        <f t="shared" ref="U6406" si="12886">IF(OR(AND(Q6406&gt;1,Q6406&lt;41),AND(R6406&gt;1,R6406&lt;41)),"Ct&lt;41","Ct&gt;41")</f>
        <v>Ct&gt;41</v>
      </c>
      <c r="V6406" t="str">
        <f>VLOOKUP(J6406,Datasæt_Analysesystemer!$C$2:$D$68,2,FALSE)</f>
        <v>Kinesisk uldhåndskrabbe</v>
      </c>
      <c r="W6406" t="str">
        <f t="shared" ref="W6406" si="12887">MID(F6406,10,9)</f>
        <v>DL2021018</v>
      </c>
      <c r="X6406" t="str">
        <f t="shared" ref="X6406" si="12888">W6406&amp;"_"&amp;V6406&amp;"_"&amp;S6406&amp;"_"&amp;T6406&amp;"_"&amp;U6406</f>
        <v>DL2021018_Kinesisk uldhåndskrabbe_Valid_Absent_Ct&gt;41</v>
      </c>
    </row>
    <row r="6407" spans="1:24" x14ac:dyDescent="0.25">
      <c r="A6407" t="s">
        <v>399</v>
      </c>
      <c r="B6407" t="s">
        <v>1395</v>
      </c>
      <c r="C6407" t="s">
        <v>16</v>
      </c>
      <c r="D6407" s="6">
        <v>0.1</v>
      </c>
      <c r="E6407" s="6" t="s">
        <v>17</v>
      </c>
      <c r="F6407" t="s">
        <v>1549</v>
      </c>
      <c r="G6407" t="str">
        <f t="shared" si="12846"/>
        <v>DL2021018</v>
      </c>
      <c r="H6407" t="str">
        <f t="shared" si="12789"/>
        <v>22</v>
      </c>
      <c r="I6407" t="str">
        <f t="shared" si="12790"/>
        <v>KinesiskUldhaandskrabbe_22_20220203_DL2021018_RoedovreGym</v>
      </c>
      <c r="J6407" t="str">
        <f t="shared" si="12791"/>
        <v>KinesiskUldhaandskrabbe</v>
      </c>
      <c r="K6407" t="str">
        <f t="shared" si="12792"/>
        <v>NegK</v>
      </c>
      <c r="L6407" t="str">
        <f t="shared" si="12793"/>
        <v>No Ct</v>
      </c>
      <c r="M6407" t="str">
        <f t="shared" si="12794"/>
        <v/>
      </c>
      <c r="N6407" t="str">
        <f t="shared" si="12795"/>
        <v/>
      </c>
      <c r="O6407" t="str">
        <f t="shared" si="12796"/>
        <v/>
      </c>
    </row>
    <row r="6408" spans="1:24" x14ac:dyDescent="0.25">
      <c r="A6408" t="s">
        <v>401</v>
      </c>
      <c r="B6408" t="s">
        <v>1396</v>
      </c>
      <c r="C6408" t="s">
        <v>20</v>
      </c>
      <c r="D6408" s="6">
        <v>0.1</v>
      </c>
      <c r="E6408" s="6" t="s">
        <v>17</v>
      </c>
      <c r="F6408" t="s">
        <v>1549</v>
      </c>
      <c r="G6408" t="str">
        <f t="shared" si="12846"/>
        <v>DL2021018</v>
      </c>
      <c r="H6408" t="str">
        <f t="shared" si="12789"/>
        <v>22</v>
      </c>
      <c r="I6408" t="str">
        <f t="shared" si="12790"/>
        <v>KinesiskUldhaandskrabbe_22_20220203_DL2021018_RoedovreGym</v>
      </c>
      <c r="J6408" t="str">
        <f t="shared" si="12791"/>
        <v>KinesiskUldhaandskrabbe</v>
      </c>
      <c r="K6408" t="str">
        <f t="shared" si="12792"/>
        <v>eDNA</v>
      </c>
      <c r="L6408" t="str">
        <f t="shared" si="12793"/>
        <v>No Ct</v>
      </c>
      <c r="M6408" t="str">
        <f t="shared" si="12794"/>
        <v/>
      </c>
      <c r="N6408" t="str">
        <f t="shared" si="12795"/>
        <v/>
      </c>
      <c r="O6408" t="str">
        <f t="shared" si="12796"/>
        <v/>
      </c>
    </row>
    <row r="6409" spans="1:24" x14ac:dyDescent="0.25">
      <c r="A6409" t="s">
        <v>403</v>
      </c>
      <c r="B6409" t="s">
        <v>1396</v>
      </c>
      <c r="C6409" t="s">
        <v>20</v>
      </c>
      <c r="D6409" s="6">
        <v>0.1</v>
      </c>
      <c r="E6409" s="6" t="s">
        <v>17</v>
      </c>
      <c r="F6409" t="s">
        <v>1549</v>
      </c>
      <c r="G6409" t="str">
        <f t="shared" si="12846"/>
        <v>DL2021018</v>
      </c>
      <c r="H6409" t="str">
        <f t="shared" si="12789"/>
        <v>22</v>
      </c>
      <c r="I6409" t="str">
        <f t="shared" si="12790"/>
        <v>KinesiskUldhaandskrabbe_22_20220203_DL2021018_RoedovreGym</v>
      </c>
      <c r="J6409" t="str">
        <f t="shared" si="12791"/>
        <v>KinesiskUldhaandskrabbe</v>
      </c>
      <c r="K6409" t="str">
        <f t="shared" si="12792"/>
        <v>eDNA</v>
      </c>
      <c r="L6409" t="str">
        <f t="shared" si="12793"/>
        <v>No Ct</v>
      </c>
      <c r="M6409" t="str">
        <f t="shared" si="12794"/>
        <v/>
      </c>
      <c r="N6409" t="str">
        <f t="shared" si="12795"/>
        <v/>
      </c>
      <c r="O6409" t="str">
        <f t="shared" si="12796"/>
        <v/>
      </c>
    </row>
    <row r="6410" spans="1:24" x14ac:dyDescent="0.25">
      <c r="A6410" t="s">
        <v>404</v>
      </c>
      <c r="B6410" t="s">
        <v>1397</v>
      </c>
      <c r="C6410" t="s">
        <v>13</v>
      </c>
      <c r="D6410" s="6">
        <v>0.1</v>
      </c>
      <c r="E6410" s="6">
        <v>25.28</v>
      </c>
      <c r="F6410" t="s">
        <v>1549</v>
      </c>
      <c r="G6410" t="str">
        <f t="shared" si="12846"/>
        <v>DL2021018</v>
      </c>
      <c r="H6410" t="str">
        <f t="shared" si="12789"/>
        <v>23</v>
      </c>
      <c r="I6410" t="str">
        <f t="shared" si="12790"/>
        <v>BredVandkalv_23_20220203_DL2021018_RoedovreGym</v>
      </c>
      <c r="J6410" t="str">
        <f t="shared" si="12791"/>
        <v>BredVandkalv</v>
      </c>
      <c r="K6410" t="str">
        <f t="shared" si="12792"/>
        <v>PosK</v>
      </c>
      <c r="L6410">
        <f t="shared" si="12793"/>
        <v>25.28</v>
      </c>
      <c r="M6410">
        <f t="shared" si="12794"/>
        <v>25.28</v>
      </c>
      <c r="N6410">
        <f t="shared" si="12795"/>
        <v>0</v>
      </c>
      <c r="O6410">
        <f t="shared" si="12796"/>
        <v>0</v>
      </c>
      <c r="Q6410">
        <f t="shared" ref="Q6410" si="12889">IF(L6412="No Ct",0,L6412)</f>
        <v>0</v>
      </c>
      <c r="R6410">
        <f t="shared" ref="R6410" si="12890">IF(L6413="No Ct",0,L6413)</f>
        <v>0</v>
      </c>
      <c r="S6410" t="str">
        <f t="shared" ref="S6410" si="12891">IF(AND(M6410&gt;0,N6410=0),"Valid","Invalid")</f>
        <v>Valid</v>
      </c>
      <c r="T6410" t="str">
        <f t="shared" ref="T6410" si="12892">IF(OR(Q6410&gt;1,R6410&gt;1),"Present","Absent")</f>
        <v>Absent</v>
      </c>
      <c r="U6410" t="str">
        <f t="shared" ref="U6410" si="12893">IF(OR(AND(Q6410&gt;1,Q6410&lt;41),AND(R6410&gt;1,R6410&lt;41)),"Ct&lt;41","Ct&gt;41")</f>
        <v>Ct&gt;41</v>
      </c>
      <c r="V6410" t="str">
        <f>VLOOKUP(J6410,Datasæt_Analysesystemer!$C$2:$D$68,2,FALSE)</f>
        <v>Bred vandkalv</v>
      </c>
      <c r="W6410" t="str">
        <f t="shared" ref="W6410" si="12894">MID(F6410,10,9)</f>
        <v>DL2021018</v>
      </c>
      <c r="X6410" t="str">
        <f t="shared" ref="X6410" si="12895">W6410&amp;"_"&amp;V6410&amp;"_"&amp;S6410&amp;"_"&amp;T6410&amp;"_"&amp;U6410</f>
        <v>DL2021018_Bred vandkalv_Valid_Absent_Ct&gt;41</v>
      </c>
    </row>
    <row r="6411" spans="1:24" x14ac:dyDescent="0.25">
      <c r="A6411" t="s">
        <v>406</v>
      </c>
      <c r="B6411" t="s">
        <v>1398</v>
      </c>
      <c r="C6411" t="s">
        <v>16</v>
      </c>
      <c r="D6411" s="6">
        <v>0.1</v>
      </c>
      <c r="E6411" s="6" t="s">
        <v>17</v>
      </c>
      <c r="F6411" t="s">
        <v>1549</v>
      </c>
      <c r="G6411" t="str">
        <f t="shared" si="12846"/>
        <v>DL2021018</v>
      </c>
      <c r="H6411" t="str">
        <f t="shared" si="12789"/>
        <v>23</v>
      </c>
      <c r="I6411" t="str">
        <f t="shared" si="12790"/>
        <v>BredVandkalv_23_20220203_DL2021018_RoedovreGym</v>
      </c>
      <c r="J6411" t="str">
        <f t="shared" si="12791"/>
        <v>BredVandkalv</v>
      </c>
      <c r="K6411" t="str">
        <f t="shared" si="12792"/>
        <v>NegK</v>
      </c>
      <c r="L6411" t="str">
        <f t="shared" si="12793"/>
        <v>No Ct</v>
      </c>
      <c r="M6411" t="str">
        <f t="shared" si="12794"/>
        <v/>
      </c>
      <c r="N6411" t="str">
        <f t="shared" si="12795"/>
        <v/>
      </c>
      <c r="O6411" t="str">
        <f t="shared" si="12796"/>
        <v/>
      </c>
    </row>
    <row r="6412" spans="1:24" x14ac:dyDescent="0.25">
      <c r="A6412" t="s">
        <v>408</v>
      </c>
      <c r="B6412" t="s">
        <v>1399</v>
      </c>
      <c r="C6412" t="s">
        <v>20</v>
      </c>
      <c r="D6412" s="6">
        <v>0.1</v>
      </c>
      <c r="E6412" s="6" t="s">
        <v>17</v>
      </c>
      <c r="F6412" t="s">
        <v>1549</v>
      </c>
      <c r="G6412" t="str">
        <f t="shared" si="12846"/>
        <v>DL2021018</v>
      </c>
      <c r="H6412" t="str">
        <f t="shared" si="12789"/>
        <v>23</v>
      </c>
      <c r="I6412" t="str">
        <f t="shared" si="12790"/>
        <v>BredVandkalv_23_20220203_DL2021018_RoedovreGym</v>
      </c>
      <c r="J6412" t="str">
        <f t="shared" si="12791"/>
        <v>BredVandkalv</v>
      </c>
      <c r="K6412" t="str">
        <f t="shared" si="12792"/>
        <v>eDNA</v>
      </c>
      <c r="L6412" t="str">
        <f t="shared" si="12793"/>
        <v>No Ct</v>
      </c>
      <c r="M6412" t="str">
        <f t="shared" si="12794"/>
        <v/>
      </c>
      <c r="N6412" t="str">
        <f t="shared" si="12795"/>
        <v/>
      </c>
      <c r="O6412" t="str">
        <f t="shared" si="12796"/>
        <v/>
      </c>
    </row>
    <row r="6413" spans="1:24" x14ac:dyDescent="0.25">
      <c r="A6413" t="s">
        <v>410</v>
      </c>
      <c r="B6413" t="s">
        <v>1399</v>
      </c>
      <c r="C6413" t="s">
        <v>20</v>
      </c>
      <c r="D6413" s="6">
        <v>0.1</v>
      </c>
      <c r="E6413" s="6" t="s">
        <v>17</v>
      </c>
      <c r="F6413" t="s">
        <v>1549</v>
      </c>
      <c r="G6413" t="str">
        <f t="shared" si="12846"/>
        <v>DL2021018</v>
      </c>
      <c r="H6413" t="str">
        <f t="shared" si="12789"/>
        <v>23</v>
      </c>
      <c r="I6413" t="str">
        <f t="shared" si="12790"/>
        <v>BredVandkalv_23_20220203_DL2021018_RoedovreGym</v>
      </c>
      <c r="J6413" t="str">
        <f t="shared" si="12791"/>
        <v>BredVandkalv</v>
      </c>
      <c r="K6413" t="str">
        <f t="shared" si="12792"/>
        <v>eDNA</v>
      </c>
      <c r="L6413" t="str">
        <f t="shared" si="12793"/>
        <v>No Ct</v>
      </c>
      <c r="M6413" t="str">
        <f t="shared" si="12794"/>
        <v/>
      </c>
      <c r="N6413" t="str">
        <f t="shared" si="12795"/>
        <v/>
      </c>
      <c r="O6413" t="str">
        <f t="shared" si="12796"/>
        <v/>
      </c>
    </row>
    <row r="6414" spans="1:24" x14ac:dyDescent="0.25">
      <c r="A6414" t="s">
        <v>411</v>
      </c>
      <c r="B6414" t="s">
        <v>1400</v>
      </c>
      <c r="C6414" t="s">
        <v>13</v>
      </c>
      <c r="D6414" s="6">
        <v>0.1</v>
      </c>
      <c r="E6414" s="6">
        <v>24.17</v>
      </c>
      <c r="F6414" t="s">
        <v>1549</v>
      </c>
      <c r="G6414" t="str">
        <f t="shared" si="12846"/>
        <v>DL2021018</v>
      </c>
      <c r="H6414" t="str">
        <f t="shared" si="12789"/>
        <v>24</v>
      </c>
      <c r="I6414" t="str">
        <f t="shared" si="12790"/>
        <v>BredVandkalv_24_20220203_DL2021018_RoedovreGym</v>
      </c>
      <c r="J6414" t="str">
        <f t="shared" si="12791"/>
        <v>BredVandkalv</v>
      </c>
      <c r="K6414" t="str">
        <f t="shared" si="12792"/>
        <v>PosK</v>
      </c>
      <c r="L6414">
        <f t="shared" si="12793"/>
        <v>24.17</v>
      </c>
      <c r="M6414">
        <f t="shared" si="12794"/>
        <v>24.17</v>
      </c>
      <c r="N6414">
        <f t="shared" si="12795"/>
        <v>0</v>
      </c>
      <c r="O6414">
        <f t="shared" si="12796"/>
        <v>0</v>
      </c>
      <c r="Q6414">
        <f t="shared" ref="Q6414" si="12896">IF(L6416="No Ct",0,L6416)</f>
        <v>0</v>
      </c>
      <c r="R6414">
        <f t="shared" ref="R6414" si="12897">IF(L6417="No Ct",0,L6417)</f>
        <v>0</v>
      </c>
      <c r="S6414" t="str">
        <f t="shared" ref="S6414" si="12898">IF(AND(M6414&gt;0,N6414=0),"Valid","Invalid")</f>
        <v>Valid</v>
      </c>
      <c r="T6414" t="str">
        <f t="shared" ref="T6414" si="12899">IF(OR(Q6414&gt;1,R6414&gt;1),"Present","Absent")</f>
        <v>Absent</v>
      </c>
      <c r="U6414" t="str">
        <f t="shared" ref="U6414" si="12900">IF(OR(AND(Q6414&gt;1,Q6414&lt;41),AND(R6414&gt;1,R6414&lt;41)),"Ct&lt;41","Ct&gt;41")</f>
        <v>Ct&gt;41</v>
      </c>
      <c r="V6414" t="str">
        <f>VLOOKUP(J6414,Datasæt_Analysesystemer!$C$2:$D$68,2,FALSE)</f>
        <v>Bred vandkalv</v>
      </c>
      <c r="W6414" t="str">
        <f t="shared" ref="W6414" si="12901">MID(F6414,10,9)</f>
        <v>DL2021018</v>
      </c>
      <c r="X6414" t="str">
        <f t="shared" ref="X6414" si="12902">W6414&amp;"_"&amp;V6414&amp;"_"&amp;S6414&amp;"_"&amp;T6414&amp;"_"&amp;U6414</f>
        <v>DL2021018_Bred vandkalv_Valid_Absent_Ct&gt;41</v>
      </c>
    </row>
    <row r="6415" spans="1:24" x14ac:dyDescent="0.25">
      <c r="A6415" t="s">
        <v>413</v>
      </c>
      <c r="B6415" t="s">
        <v>1401</v>
      </c>
      <c r="C6415" t="s">
        <v>16</v>
      </c>
      <c r="D6415" s="6">
        <v>0.1</v>
      </c>
      <c r="E6415" s="6" t="s">
        <v>17</v>
      </c>
      <c r="F6415" t="s">
        <v>1549</v>
      </c>
      <c r="G6415" t="str">
        <f t="shared" si="12846"/>
        <v>DL2021018</v>
      </c>
      <c r="H6415" t="str">
        <f t="shared" si="12789"/>
        <v>24</v>
      </c>
      <c r="I6415" t="str">
        <f t="shared" si="12790"/>
        <v>BredVandkalv_24_20220203_DL2021018_RoedovreGym</v>
      </c>
      <c r="J6415" t="str">
        <f t="shared" si="12791"/>
        <v>BredVandkalv</v>
      </c>
      <c r="K6415" t="str">
        <f t="shared" si="12792"/>
        <v>NegK</v>
      </c>
      <c r="L6415" t="str">
        <f t="shared" si="12793"/>
        <v>No Ct</v>
      </c>
      <c r="M6415" t="str">
        <f t="shared" si="12794"/>
        <v/>
      </c>
      <c r="N6415" t="str">
        <f t="shared" si="12795"/>
        <v/>
      </c>
      <c r="O6415" t="str">
        <f t="shared" si="12796"/>
        <v/>
      </c>
    </row>
    <row r="6416" spans="1:24" x14ac:dyDescent="0.25">
      <c r="A6416" t="s">
        <v>415</v>
      </c>
      <c r="B6416" t="s">
        <v>1402</v>
      </c>
      <c r="C6416" t="s">
        <v>20</v>
      </c>
      <c r="D6416" s="6">
        <v>0.1</v>
      </c>
      <c r="E6416" s="6" t="s">
        <v>17</v>
      </c>
      <c r="F6416" t="s">
        <v>1549</v>
      </c>
      <c r="G6416" t="str">
        <f t="shared" si="12846"/>
        <v>DL2021018</v>
      </c>
      <c r="H6416" t="str">
        <f t="shared" si="12789"/>
        <v>24</v>
      </c>
      <c r="I6416" t="str">
        <f t="shared" si="12790"/>
        <v>BredVandkalv_24_20220203_DL2021018_RoedovreGym</v>
      </c>
      <c r="J6416" t="str">
        <f t="shared" si="12791"/>
        <v>BredVandkalv</v>
      </c>
      <c r="K6416" t="str">
        <f t="shared" si="12792"/>
        <v>eDNA</v>
      </c>
      <c r="L6416" t="str">
        <f t="shared" si="12793"/>
        <v>No Ct</v>
      </c>
      <c r="M6416" t="str">
        <f t="shared" si="12794"/>
        <v/>
      </c>
      <c r="N6416" t="str">
        <f t="shared" si="12795"/>
        <v/>
      </c>
      <c r="O6416" t="str">
        <f t="shared" si="12796"/>
        <v/>
      </c>
    </row>
    <row r="6417" spans="1:24" x14ac:dyDescent="0.25">
      <c r="A6417" t="s">
        <v>417</v>
      </c>
      <c r="B6417" t="s">
        <v>1402</v>
      </c>
      <c r="C6417" t="s">
        <v>20</v>
      </c>
      <c r="D6417" s="6">
        <v>0.1</v>
      </c>
      <c r="E6417" s="6" t="s">
        <v>17</v>
      </c>
      <c r="F6417" t="s">
        <v>1549</v>
      </c>
      <c r="G6417" t="str">
        <f t="shared" si="12846"/>
        <v>DL2021018</v>
      </c>
      <c r="H6417" t="str">
        <f t="shared" si="12789"/>
        <v>24</v>
      </c>
      <c r="I6417" t="str">
        <f t="shared" si="12790"/>
        <v>BredVandkalv_24_20220203_DL2021018_RoedovreGym</v>
      </c>
      <c r="J6417" t="str">
        <f t="shared" si="12791"/>
        <v>BredVandkalv</v>
      </c>
      <c r="K6417" t="str">
        <f t="shared" si="12792"/>
        <v>eDNA</v>
      </c>
      <c r="L6417" t="str">
        <f t="shared" si="12793"/>
        <v>No Ct</v>
      </c>
      <c r="M6417" t="str">
        <f t="shared" si="12794"/>
        <v/>
      </c>
      <c r="N6417" t="str">
        <f t="shared" si="12795"/>
        <v/>
      </c>
      <c r="O6417" t="str">
        <f t="shared" si="12796"/>
        <v/>
      </c>
    </row>
    <row r="6418" spans="1:24" x14ac:dyDescent="0.25">
      <c r="A6418" t="s">
        <v>11</v>
      </c>
      <c r="B6418" t="s">
        <v>196</v>
      </c>
      <c r="C6418" t="s">
        <v>13</v>
      </c>
      <c r="D6418" s="6">
        <v>0.1</v>
      </c>
      <c r="E6418" s="6">
        <v>31.06</v>
      </c>
      <c r="F6418" t="s">
        <v>1550</v>
      </c>
      <c r="G6418" t="str">
        <f t="shared" si="12846"/>
        <v>DL2021042</v>
      </c>
      <c r="H6418" t="str">
        <f t="shared" si="12789"/>
        <v>01</v>
      </c>
      <c r="I6418" t="str">
        <f t="shared" si="12790"/>
        <v>Skrubbe_01_20211118_DL2021042_EgedalGym</v>
      </c>
      <c r="J6418" t="str">
        <f t="shared" si="12791"/>
        <v>Skrubbe</v>
      </c>
      <c r="K6418" t="str">
        <f t="shared" si="12792"/>
        <v>PosK</v>
      </c>
      <c r="L6418">
        <f t="shared" si="12793"/>
        <v>31.06</v>
      </c>
      <c r="M6418">
        <f t="shared" si="12794"/>
        <v>31.06</v>
      </c>
      <c r="N6418">
        <f t="shared" si="12795"/>
        <v>0</v>
      </c>
      <c r="O6418">
        <f t="shared" si="12796"/>
        <v>0</v>
      </c>
      <c r="Q6418">
        <f t="shared" ref="Q6418" si="12903">IF(L6420="No Ct",0,L6420)</f>
        <v>0</v>
      </c>
      <c r="R6418">
        <f t="shared" ref="R6418" si="12904">IF(L6421="No Ct",0,L6421)</f>
        <v>0</v>
      </c>
      <c r="S6418" t="str">
        <f t="shared" ref="S6418" si="12905">IF(AND(M6418&gt;0,N6418=0),"Valid","Invalid")</f>
        <v>Valid</v>
      </c>
      <c r="T6418" t="str">
        <f t="shared" ref="T6418" si="12906">IF(OR(Q6418&gt;1,R6418&gt;1),"Present","Absent")</f>
        <v>Absent</v>
      </c>
      <c r="U6418" t="str">
        <f t="shared" ref="U6418" si="12907">IF(OR(AND(Q6418&gt;1,Q6418&lt;41),AND(R6418&gt;1,R6418&lt;41)),"Ct&lt;41","Ct&gt;41")</f>
        <v>Ct&gt;41</v>
      </c>
      <c r="V6418" t="str">
        <f>VLOOKUP(J6418,Datasæt_Analysesystemer!$C$2:$D$68,2,FALSE)</f>
        <v>Skrubbe</v>
      </c>
      <c r="W6418" t="str">
        <f t="shared" ref="W6418" si="12908">MID(F6418,10,9)</f>
        <v>DL2021042</v>
      </c>
      <c r="X6418" t="str">
        <f t="shared" ref="X6418" si="12909">W6418&amp;"_"&amp;V6418&amp;"_"&amp;S6418&amp;"_"&amp;T6418&amp;"_"&amp;U6418</f>
        <v>DL2021042_Skrubbe_Valid_Absent_Ct&gt;41</v>
      </c>
    </row>
    <row r="6419" spans="1:24" x14ac:dyDescent="0.25">
      <c r="A6419" t="s">
        <v>14</v>
      </c>
      <c r="B6419" t="s">
        <v>197</v>
      </c>
      <c r="C6419" t="s">
        <v>16</v>
      </c>
      <c r="D6419" s="6">
        <v>0.1</v>
      </c>
      <c r="E6419" s="6" t="s">
        <v>17</v>
      </c>
      <c r="F6419" t="s">
        <v>1550</v>
      </c>
      <c r="G6419" t="str">
        <f t="shared" si="12846"/>
        <v>DL2021042</v>
      </c>
      <c r="H6419" t="str">
        <f t="shared" ref="H6419:H6482" si="12910">LEFT(B6419,2)</f>
        <v>01</v>
      </c>
      <c r="I6419" t="str">
        <f t="shared" ref="I6419:I6482" si="12911">J6419&amp;"_"&amp;H6419&amp;"_"&amp;F6419</f>
        <v>Skrubbe_01_20211118_DL2021042_EgedalGym</v>
      </c>
      <c r="J6419" t="str">
        <f t="shared" ref="J6419:J6482" si="12912">MID(RIGHT(B6419,LEN(B6419)-3),1,FIND("_",RIGHT(B6419,LEN(B6419)-3))-1)</f>
        <v>Skrubbe</v>
      </c>
      <c r="K6419" t="str">
        <f t="shared" ref="K6419:K6482" si="12913">TRIM(SUBSTITUTE(RIGHT(B6419,FIND(J6419,B6419)+1),"_",""))</f>
        <v>NegK</v>
      </c>
      <c r="L6419" t="str">
        <f t="shared" ref="L6419:L6482" si="12914">IFERROR(VALUE(SUBSTITUTE(E6419,".",",")),E6419)</f>
        <v>No Ct</v>
      </c>
      <c r="M6419" t="str">
        <f t="shared" ref="M6419:M6482" si="12915">IF(K6419="PosK",SUMIFS(L:L,K:K,"PosK",I:I,I6419),"")</f>
        <v/>
      </c>
      <c r="N6419" t="str">
        <f t="shared" ref="N6419:N6482" si="12916">IF(K6419="PosK",SUMIFS(L:L,K:K,"NegK",I:I,I6419),"")</f>
        <v/>
      </c>
      <c r="O6419" t="str">
        <f t="shared" ref="O6419:O6482" si="12917">IF(K6419="PosK",SUMIFS(L:L,K:K,"eDNA",I:I,I6419),"")</f>
        <v/>
      </c>
    </row>
    <row r="6420" spans="1:24" x14ac:dyDescent="0.25">
      <c r="A6420" t="s">
        <v>18</v>
      </c>
      <c r="B6420" t="s">
        <v>198</v>
      </c>
      <c r="C6420" t="s">
        <v>20</v>
      </c>
      <c r="D6420" s="6">
        <v>0.1</v>
      </c>
      <c r="E6420" s="6" t="s">
        <v>17</v>
      </c>
      <c r="F6420" t="s">
        <v>1550</v>
      </c>
      <c r="G6420" t="str">
        <f t="shared" si="12846"/>
        <v>DL2021042</v>
      </c>
      <c r="H6420" t="str">
        <f t="shared" si="12910"/>
        <v>01</v>
      </c>
      <c r="I6420" t="str">
        <f t="shared" si="12911"/>
        <v>Skrubbe_01_20211118_DL2021042_EgedalGym</v>
      </c>
      <c r="J6420" t="str">
        <f t="shared" si="12912"/>
        <v>Skrubbe</v>
      </c>
      <c r="K6420" t="str">
        <f t="shared" si="12913"/>
        <v>eDNA</v>
      </c>
      <c r="L6420" t="str">
        <f t="shared" si="12914"/>
        <v>No Ct</v>
      </c>
      <c r="M6420" t="str">
        <f t="shared" si="12915"/>
        <v/>
      </c>
      <c r="N6420" t="str">
        <f t="shared" si="12916"/>
        <v/>
      </c>
      <c r="O6420" t="str">
        <f t="shared" si="12917"/>
        <v/>
      </c>
    </row>
    <row r="6421" spans="1:24" x14ac:dyDescent="0.25">
      <c r="A6421" t="s">
        <v>21</v>
      </c>
      <c r="B6421" t="s">
        <v>198</v>
      </c>
      <c r="C6421" t="s">
        <v>20</v>
      </c>
      <c r="D6421" s="6">
        <v>0.1</v>
      </c>
      <c r="E6421" s="6" t="s">
        <v>17</v>
      </c>
      <c r="F6421" t="s">
        <v>1550</v>
      </c>
      <c r="G6421" t="str">
        <f t="shared" si="12846"/>
        <v>DL2021042</v>
      </c>
      <c r="H6421" t="str">
        <f t="shared" si="12910"/>
        <v>01</v>
      </c>
      <c r="I6421" t="str">
        <f t="shared" si="12911"/>
        <v>Skrubbe_01_20211118_DL2021042_EgedalGym</v>
      </c>
      <c r="J6421" t="str">
        <f t="shared" si="12912"/>
        <v>Skrubbe</v>
      </c>
      <c r="K6421" t="str">
        <f t="shared" si="12913"/>
        <v>eDNA</v>
      </c>
      <c r="L6421" t="str">
        <f t="shared" si="12914"/>
        <v>No Ct</v>
      </c>
      <c r="M6421" t="str">
        <f t="shared" si="12915"/>
        <v/>
      </c>
      <c r="N6421" t="str">
        <f t="shared" si="12916"/>
        <v/>
      </c>
      <c r="O6421" t="str">
        <f t="shared" si="12917"/>
        <v/>
      </c>
    </row>
    <row r="6422" spans="1:24" x14ac:dyDescent="0.25">
      <c r="A6422" t="s">
        <v>199</v>
      </c>
      <c r="B6422" t="s">
        <v>200</v>
      </c>
      <c r="C6422" t="s">
        <v>13</v>
      </c>
      <c r="D6422" s="6">
        <v>0.1</v>
      </c>
      <c r="E6422" s="6">
        <v>26.06</v>
      </c>
      <c r="F6422" t="s">
        <v>1550</v>
      </c>
      <c r="G6422" t="str">
        <f t="shared" si="12846"/>
        <v>DL2021042</v>
      </c>
      <c r="H6422" t="str">
        <f t="shared" si="12910"/>
        <v>02</v>
      </c>
      <c r="I6422" t="str">
        <f t="shared" si="12911"/>
        <v>Skrubbe_02_20211118_DL2021042_EgedalGym</v>
      </c>
      <c r="J6422" t="str">
        <f t="shared" si="12912"/>
        <v>Skrubbe</v>
      </c>
      <c r="K6422" t="str">
        <f t="shared" si="12913"/>
        <v>PosK</v>
      </c>
      <c r="L6422">
        <f t="shared" si="12914"/>
        <v>26.06</v>
      </c>
      <c r="M6422">
        <f t="shared" si="12915"/>
        <v>26.06</v>
      </c>
      <c r="N6422">
        <f t="shared" si="12916"/>
        <v>0</v>
      </c>
      <c r="O6422">
        <f t="shared" si="12917"/>
        <v>0</v>
      </c>
      <c r="Q6422">
        <f t="shared" ref="Q6422" si="12918">IF(L6424="No Ct",0,L6424)</f>
        <v>0</v>
      </c>
      <c r="R6422">
        <f t="shared" ref="R6422" si="12919">IF(L6425="No Ct",0,L6425)</f>
        <v>0</v>
      </c>
      <c r="S6422" t="str">
        <f t="shared" ref="S6422" si="12920">IF(AND(M6422&gt;0,N6422=0),"Valid","Invalid")</f>
        <v>Valid</v>
      </c>
      <c r="T6422" t="str">
        <f t="shared" ref="T6422" si="12921">IF(OR(Q6422&gt;1,R6422&gt;1),"Present","Absent")</f>
        <v>Absent</v>
      </c>
      <c r="U6422" t="str">
        <f t="shared" ref="U6422" si="12922">IF(OR(AND(Q6422&gt;1,Q6422&lt;41),AND(R6422&gt;1,R6422&lt;41)),"Ct&lt;41","Ct&gt;41")</f>
        <v>Ct&gt;41</v>
      </c>
      <c r="V6422" t="str">
        <f>VLOOKUP(J6422,Datasæt_Analysesystemer!$C$2:$D$68,2,FALSE)</f>
        <v>Skrubbe</v>
      </c>
      <c r="W6422" t="str">
        <f t="shared" ref="W6422" si="12923">MID(F6422,10,9)</f>
        <v>DL2021042</v>
      </c>
      <c r="X6422" t="str">
        <f t="shared" ref="X6422" si="12924">W6422&amp;"_"&amp;V6422&amp;"_"&amp;S6422&amp;"_"&amp;T6422&amp;"_"&amp;U6422</f>
        <v>DL2021042_Skrubbe_Valid_Absent_Ct&gt;41</v>
      </c>
    </row>
    <row r="6423" spans="1:24" x14ac:dyDescent="0.25">
      <c r="A6423" t="s">
        <v>201</v>
      </c>
      <c r="B6423" t="s">
        <v>202</v>
      </c>
      <c r="C6423" t="s">
        <v>16</v>
      </c>
      <c r="D6423" s="6">
        <v>0.1</v>
      </c>
      <c r="E6423" s="6" t="s">
        <v>17</v>
      </c>
      <c r="F6423" t="s">
        <v>1550</v>
      </c>
      <c r="G6423" t="str">
        <f t="shared" si="12846"/>
        <v>DL2021042</v>
      </c>
      <c r="H6423" t="str">
        <f t="shared" si="12910"/>
        <v>02</v>
      </c>
      <c r="I6423" t="str">
        <f t="shared" si="12911"/>
        <v>Skrubbe_02_20211118_DL2021042_EgedalGym</v>
      </c>
      <c r="J6423" t="str">
        <f t="shared" si="12912"/>
        <v>Skrubbe</v>
      </c>
      <c r="K6423" t="str">
        <f t="shared" si="12913"/>
        <v>NegK</v>
      </c>
      <c r="L6423" t="str">
        <f t="shared" si="12914"/>
        <v>No Ct</v>
      </c>
      <c r="M6423" t="str">
        <f t="shared" si="12915"/>
        <v/>
      </c>
      <c r="N6423" t="str">
        <f t="shared" si="12916"/>
        <v/>
      </c>
      <c r="O6423" t="str">
        <f t="shared" si="12917"/>
        <v/>
      </c>
    </row>
    <row r="6424" spans="1:24" x14ac:dyDescent="0.25">
      <c r="A6424" t="s">
        <v>203</v>
      </c>
      <c r="B6424" t="s">
        <v>204</v>
      </c>
      <c r="C6424" t="s">
        <v>20</v>
      </c>
      <c r="D6424" s="6">
        <v>0.1</v>
      </c>
      <c r="E6424" s="6" t="s">
        <v>17</v>
      </c>
      <c r="F6424" t="s">
        <v>1550</v>
      </c>
      <c r="G6424" t="str">
        <f t="shared" si="12846"/>
        <v>DL2021042</v>
      </c>
      <c r="H6424" t="str">
        <f t="shared" si="12910"/>
        <v>02</v>
      </c>
      <c r="I6424" t="str">
        <f t="shared" si="12911"/>
        <v>Skrubbe_02_20211118_DL2021042_EgedalGym</v>
      </c>
      <c r="J6424" t="str">
        <f t="shared" si="12912"/>
        <v>Skrubbe</v>
      </c>
      <c r="K6424" t="str">
        <f t="shared" si="12913"/>
        <v>eDNA</v>
      </c>
      <c r="L6424" t="str">
        <f t="shared" si="12914"/>
        <v>No Ct</v>
      </c>
      <c r="M6424" t="str">
        <f t="shared" si="12915"/>
        <v/>
      </c>
      <c r="N6424" t="str">
        <f t="shared" si="12916"/>
        <v/>
      </c>
      <c r="O6424" t="str">
        <f t="shared" si="12917"/>
        <v/>
      </c>
    </row>
    <row r="6425" spans="1:24" x14ac:dyDescent="0.25">
      <c r="A6425" t="s">
        <v>205</v>
      </c>
      <c r="B6425" t="s">
        <v>204</v>
      </c>
      <c r="C6425" t="s">
        <v>20</v>
      </c>
      <c r="D6425" s="6">
        <v>0.1</v>
      </c>
      <c r="E6425" s="6" t="s">
        <v>17</v>
      </c>
      <c r="F6425" t="s">
        <v>1550</v>
      </c>
      <c r="G6425" t="str">
        <f t="shared" si="12846"/>
        <v>DL2021042</v>
      </c>
      <c r="H6425" t="str">
        <f t="shared" si="12910"/>
        <v>02</v>
      </c>
      <c r="I6425" t="str">
        <f t="shared" si="12911"/>
        <v>Skrubbe_02_20211118_DL2021042_EgedalGym</v>
      </c>
      <c r="J6425" t="str">
        <f t="shared" si="12912"/>
        <v>Skrubbe</v>
      </c>
      <c r="K6425" t="str">
        <f t="shared" si="12913"/>
        <v>eDNA</v>
      </c>
      <c r="L6425" t="str">
        <f t="shared" si="12914"/>
        <v>No Ct</v>
      </c>
      <c r="M6425" t="str">
        <f t="shared" si="12915"/>
        <v/>
      </c>
      <c r="N6425" t="str">
        <f t="shared" si="12916"/>
        <v/>
      </c>
      <c r="O6425" t="str">
        <f t="shared" si="12917"/>
        <v/>
      </c>
    </row>
    <row r="6426" spans="1:24" x14ac:dyDescent="0.25">
      <c r="A6426" t="s">
        <v>206</v>
      </c>
      <c r="B6426" t="s">
        <v>207</v>
      </c>
      <c r="C6426" t="s">
        <v>13</v>
      </c>
      <c r="D6426" s="6">
        <v>0.1</v>
      </c>
      <c r="E6426" s="6" t="s">
        <v>17</v>
      </c>
      <c r="F6426" t="s">
        <v>1550</v>
      </c>
      <c r="G6426" t="str">
        <f t="shared" si="12846"/>
        <v>DL2021042</v>
      </c>
      <c r="H6426" t="str">
        <f t="shared" si="12910"/>
        <v>03</v>
      </c>
      <c r="I6426" t="str">
        <f t="shared" si="12911"/>
        <v>Torsk_03_20211118_DL2021042_EgedalGym</v>
      </c>
      <c r="J6426" t="str">
        <f t="shared" si="12912"/>
        <v>Torsk</v>
      </c>
      <c r="K6426" t="str">
        <f t="shared" si="12913"/>
        <v>PosK</v>
      </c>
      <c r="L6426" t="str">
        <f t="shared" si="12914"/>
        <v>No Ct</v>
      </c>
      <c r="M6426">
        <f t="shared" si="12915"/>
        <v>0</v>
      </c>
      <c r="N6426">
        <f t="shared" si="12916"/>
        <v>0</v>
      </c>
      <c r="O6426">
        <f t="shared" si="12917"/>
        <v>0</v>
      </c>
      <c r="Q6426">
        <f t="shared" ref="Q6426" si="12925">IF(L6428="No Ct",0,L6428)</f>
        <v>0</v>
      </c>
      <c r="R6426">
        <f t="shared" ref="R6426" si="12926">IF(L6429="No Ct",0,L6429)</f>
        <v>0</v>
      </c>
      <c r="S6426" t="str">
        <f t="shared" ref="S6426" si="12927">IF(AND(M6426&gt;0,N6426=0),"Valid","Invalid")</f>
        <v>Invalid</v>
      </c>
      <c r="T6426" t="str">
        <f t="shared" ref="T6426" si="12928">IF(OR(Q6426&gt;1,R6426&gt;1),"Present","Absent")</f>
        <v>Absent</v>
      </c>
      <c r="U6426" t="str">
        <f t="shared" ref="U6426" si="12929">IF(OR(AND(Q6426&gt;1,Q6426&lt;41),AND(R6426&gt;1,R6426&lt;41)),"Ct&lt;41","Ct&gt;41")</f>
        <v>Ct&gt;41</v>
      </c>
      <c r="V6426" t="str">
        <f>VLOOKUP(J6426,Datasæt_Analysesystemer!$C$2:$D$68,2,FALSE)</f>
        <v>Torsk</v>
      </c>
      <c r="W6426" t="str">
        <f t="shared" ref="W6426" si="12930">MID(F6426,10,9)</f>
        <v>DL2021042</v>
      </c>
      <c r="X6426" t="str">
        <f t="shared" ref="X6426" si="12931">W6426&amp;"_"&amp;V6426&amp;"_"&amp;S6426&amp;"_"&amp;T6426&amp;"_"&amp;U6426</f>
        <v>DL2021042_Torsk_Invalid_Absent_Ct&gt;41</v>
      </c>
    </row>
    <row r="6427" spans="1:24" x14ac:dyDescent="0.25">
      <c r="A6427" t="s">
        <v>208</v>
      </c>
      <c r="B6427" t="s">
        <v>209</v>
      </c>
      <c r="C6427" t="s">
        <v>16</v>
      </c>
      <c r="D6427" s="6">
        <v>0.1</v>
      </c>
      <c r="E6427" s="6" t="s">
        <v>17</v>
      </c>
      <c r="F6427" t="s">
        <v>1550</v>
      </c>
      <c r="G6427" t="str">
        <f t="shared" si="12846"/>
        <v>DL2021042</v>
      </c>
      <c r="H6427" t="str">
        <f t="shared" si="12910"/>
        <v>03</v>
      </c>
      <c r="I6427" t="str">
        <f t="shared" si="12911"/>
        <v>Torsk_03_20211118_DL2021042_EgedalGym</v>
      </c>
      <c r="J6427" t="str">
        <f t="shared" si="12912"/>
        <v>Torsk</v>
      </c>
      <c r="K6427" t="str">
        <f t="shared" si="12913"/>
        <v>NegK</v>
      </c>
      <c r="L6427" t="str">
        <f t="shared" si="12914"/>
        <v>No Ct</v>
      </c>
      <c r="M6427" t="str">
        <f t="shared" si="12915"/>
        <v/>
      </c>
      <c r="N6427" t="str">
        <f t="shared" si="12916"/>
        <v/>
      </c>
      <c r="O6427" t="str">
        <f t="shared" si="12917"/>
        <v/>
      </c>
    </row>
    <row r="6428" spans="1:24" x14ac:dyDescent="0.25">
      <c r="A6428" t="s">
        <v>210</v>
      </c>
      <c r="B6428" t="s">
        <v>211</v>
      </c>
      <c r="C6428" t="s">
        <v>20</v>
      </c>
      <c r="D6428" s="6">
        <v>0.1</v>
      </c>
      <c r="E6428" s="6" t="s">
        <v>17</v>
      </c>
      <c r="F6428" t="s">
        <v>1550</v>
      </c>
      <c r="G6428" t="str">
        <f t="shared" si="12846"/>
        <v>DL2021042</v>
      </c>
      <c r="H6428" t="str">
        <f t="shared" si="12910"/>
        <v>03</v>
      </c>
      <c r="I6428" t="str">
        <f t="shared" si="12911"/>
        <v>Torsk_03_20211118_DL2021042_EgedalGym</v>
      </c>
      <c r="J6428" t="str">
        <f t="shared" si="12912"/>
        <v>Torsk</v>
      </c>
      <c r="K6428" t="str">
        <f t="shared" si="12913"/>
        <v>eDNA</v>
      </c>
      <c r="L6428" t="str">
        <f t="shared" si="12914"/>
        <v>No Ct</v>
      </c>
      <c r="M6428" t="str">
        <f t="shared" si="12915"/>
        <v/>
      </c>
      <c r="N6428" t="str">
        <f t="shared" si="12916"/>
        <v/>
      </c>
      <c r="O6428" t="str">
        <f t="shared" si="12917"/>
        <v/>
      </c>
    </row>
    <row r="6429" spans="1:24" x14ac:dyDescent="0.25">
      <c r="A6429" t="s">
        <v>212</v>
      </c>
      <c r="B6429" t="s">
        <v>211</v>
      </c>
      <c r="C6429" t="s">
        <v>20</v>
      </c>
      <c r="D6429" s="6">
        <v>0.1</v>
      </c>
      <c r="E6429" s="6" t="s">
        <v>17</v>
      </c>
      <c r="F6429" t="s">
        <v>1550</v>
      </c>
      <c r="G6429" t="str">
        <f t="shared" si="12846"/>
        <v>DL2021042</v>
      </c>
      <c r="H6429" t="str">
        <f t="shared" si="12910"/>
        <v>03</v>
      </c>
      <c r="I6429" t="str">
        <f t="shared" si="12911"/>
        <v>Torsk_03_20211118_DL2021042_EgedalGym</v>
      </c>
      <c r="J6429" t="str">
        <f t="shared" si="12912"/>
        <v>Torsk</v>
      </c>
      <c r="K6429" t="str">
        <f t="shared" si="12913"/>
        <v>eDNA</v>
      </c>
      <c r="L6429" t="str">
        <f t="shared" si="12914"/>
        <v>No Ct</v>
      </c>
      <c r="M6429" t="str">
        <f t="shared" si="12915"/>
        <v/>
      </c>
      <c r="N6429" t="str">
        <f t="shared" si="12916"/>
        <v/>
      </c>
      <c r="O6429" t="str">
        <f t="shared" si="12917"/>
        <v/>
      </c>
    </row>
    <row r="6430" spans="1:24" x14ac:dyDescent="0.25">
      <c r="A6430" t="s">
        <v>213</v>
      </c>
      <c r="B6430" t="s">
        <v>214</v>
      </c>
      <c r="C6430" t="s">
        <v>13</v>
      </c>
      <c r="D6430" s="6">
        <v>0.1</v>
      </c>
      <c r="E6430" s="6">
        <v>28.25</v>
      </c>
      <c r="F6430" t="s">
        <v>1550</v>
      </c>
      <c r="G6430" t="str">
        <f t="shared" si="12846"/>
        <v>DL2021042</v>
      </c>
      <c r="H6430" t="str">
        <f t="shared" si="12910"/>
        <v>04</v>
      </c>
      <c r="I6430" t="str">
        <f t="shared" si="12911"/>
        <v>Torsk_04_20211118_DL2021042_EgedalGym</v>
      </c>
      <c r="J6430" t="str">
        <f t="shared" si="12912"/>
        <v>Torsk</v>
      </c>
      <c r="K6430" t="str">
        <f t="shared" si="12913"/>
        <v>PosK</v>
      </c>
      <c r="L6430">
        <f t="shared" si="12914"/>
        <v>28.25</v>
      </c>
      <c r="M6430">
        <f t="shared" si="12915"/>
        <v>28.25</v>
      </c>
      <c r="N6430">
        <f t="shared" si="12916"/>
        <v>0</v>
      </c>
      <c r="O6430">
        <f t="shared" si="12917"/>
        <v>38.25</v>
      </c>
      <c r="Q6430">
        <f t="shared" ref="Q6430" si="12932">IF(L6432="No Ct",0,L6432)</f>
        <v>38.25</v>
      </c>
      <c r="R6430">
        <f t="shared" ref="R6430" si="12933">IF(L6433="No Ct",0,L6433)</f>
        <v>0</v>
      </c>
      <c r="S6430" t="str">
        <f t="shared" ref="S6430" si="12934">IF(AND(M6430&gt;0,N6430=0),"Valid","Invalid")</f>
        <v>Valid</v>
      </c>
      <c r="T6430" t="str">
        <f t="shared" ref="T6430" si="12935">IF(OR(Q6430&gt;1,R6430&gt;1),"Present","Absent")</f>
        <v>Present</v>
      </c>
      <c r="U6430" t="str">
        <f t="shared" ref="U6430" si="12936">IF(OR(AND(Q6430&gt;1,Q6430&lt;41),AND(R6430&gt;1,R6430&lt;41)),"Ct&lt;41","Ct&gt;41")</f>
        <v>Ct&lt;41</v>
      </c>
      <c r="V6430" t="str">
        <f>VLOOKUP(J6430,Datasæt_Analysesystemer!$C$2:$D$68,2,FALSE)</f>
        <v>Torsk</v>
      </c>
      <c r="W6430" t="str">
        <f t="shared" ref="W6430" si="12937">MID(F6430,10,9)</f>
        <v>DL2021042</v>
      </c>
      <c r="X6430" t="str">
        <f t="shared" ref="X6430" si="12938">W6430&amp;"_"&amp;V6430&amp;"_"&amp;S6430&amp;"_"&amp;T6430&amp;"_"&amp;U6430</f>
        <v>DL2021042_Torsk_Valid_Present_Ct&lt;41</v>
      </c>
    </row>
    <row r="6431" spans="1:24" x14ac:dyDescent="0.25">
      <c r="A6431" t="s">
        <v>215</v>
      </c>
      <c r="B6431" t="s">
        <v>216</v>
      </c>
      <c r="C6431" t="s">
        <v>16</v>
      </c>
      <c r="D6431" s="6">
        <v>0.1</v>
      </c>
      <c r="E6431" s="6" t="s">
        <v>17</v>
      </c>
      <c r="F6431" t="s">
        <v>1550</v>
      </c>
      <c r="G6431" t="str">
        <f t="shared" si="12846"/>
        <v>DL2021042</v>
      </c>
      <c r="H6431" t="str">
        <f t="shared" si="12910"/>
        <v>04</v>
      </c>
      <c r="I6431" t="str">
        <f t="shared" si="12911"/>
        <v>Torsk_04_20211118_DL2021042_EgedalGym</v>
      </c>
      <c r="J6431" t="str">
        <f t="shared" si="12912"/>
        <v>Torsk</v>
      </c>
      <c r="K6431" t="str">
        <f t="shared" si="12913"/>
        <v>NegK</v>
      </c>
      <c r="L6431" t="str">
        <f t="shared" si="12914"/>
        <v>No Ct</v>
      </c>
      <c r="M6431" t="str">
        <f t="shared" si="12915"/>
        <v/>
      </c>
      <c r="N6431" t="str">
        <f t="shared" si="12916"/>
        <v/>
      </c>
      <c r="O6431" t="str">
        <f t="shared" si="12917"/>
        <v/>
      </c>
    </row>
    <row r="6432" spans="1:24" x14ac:dyDescent="0.25">
      <c r="A6432" t="s">
        <v>217</v>
      </c>
      <c r="B6432" t="s">
        <v>218</v>
      </c>
      <c r="C6432" t="s">
        <v>20</v>
      </c>
      <c r="D6432" s="6">
        <v>0.1</v>
      </c>
      <c r="E6432" s="6">
        <v>38.25</v>
      </c>
      <c r="F6432" t="s">
        <v>1550</v>
      </c>
      <c r="G6432" t="str">
        <f t="shared" si="12846"/>
        <v>DL2021042</v>
      </c>
      <c r="H6432" t="str">
        <f t="shared" si="12910"/>
        <v>04</v>
      </c>
      <c r="I6432" t="str">
        <f t="shared" si="12911"/>
        <v>Torsk_04_20211118_DL2021042_EgedalGym</v>
      </c>
      <c r="J6432" t="str">
        <f t="shared" si="12912"/>
        <v>Torsk</v>
      </c>
      <c r="K6432" t="str">
        <f t="shared" si="12913"/>
        <v>eDNA</v>
      </c>
      <c r="L6432">
        <f t="shared" si="12914"/>
        <v>38.25</v>
      </c>
      <c r="M6432" t="str">
        <f t="shared" si="12915"/>
        <v/>
      </c>
      <c r="N6432" t="str">
        <f t="shared" si="12916"/>
        <v/>
      </c>
      <c r="O6432" t="str">
        <f t="shared" si="12917"/>
        <v/>
      </c>
    </row>
    <row r="6433" spans="1:24" x14ac:dyDescent="0.25">
      <c r="A6433" t="s">
        <v>219</v>
      </c>
      <c r="B6433" t="s">
        <v>218</v>
      </c>
      <c r="C6433" t="s">
        <v>20</v>
      </c>
      <c r="D6433" s="6">
        <v>0.1</v>
      </c>
      <c r="E6433" s="6" t="s">
        <v>17</v>
      </c>
      <c r="F6433" t="s">
        <v>1550</v>
      </c>
      <c r="G6433" t="str">
        <f t="shared" si="12846"/>
        <v>DL2021042</v>
      </c>
      <c r="H6433" t="str">
        <f t="shared" si="12910"/>
        <v>04</v>
      </c>
      <c r="I6433" t="str">
        <f t="shared" si="12911"/>
        <v>Torsk_04_20211118_DL2021042_EgedalGym</v>
      </c>
      <c r="J6433" t="str">
        <f t="shared" si="12912"/>
        <v>Torsk</v>
      </c>
      <c r="K6433" t="str">
        <f t="shared" si="12913"/>
        <v>eDNA</v>
      </c>
      <c r="L6433" t="str">
        <f t="shared" si="12914"/>
        <v>No Ct</v>
      </c>
      <c r="M6433" t="str">
        <f t="shared" si="12915"/>
        <v/>
      </c>
      <c r="N6433" t="str">
        <f t="shared" si="12916"/>
        <v/>
      </c>
      <c r="O6433" t="str">
        <f t="shared" si="12917"/>
        <v/>
      </c>
    </row>
    <row r="6434" spans="1:24" x14ac:dyDescent="0.25">
      <c r="A6434" t="s">
        <v>220</v>
      </c>
      <c r="B6434" t="s">
        <v>221</v>
      </c>
      <c r="C6434" t="s">
        <v>13</v>
      </c>
      <c r="D6434" s="6">
        <v>0.1</v>
      </c>
      <c r="E6434" s="6">
        <v>28.34</v>
      </c>
      <c r="F6434" t="s">
        <v>1550</v>
      </c>
      <c r="G6434" t="str">
        <f t="shared" si="12846"/>
        <v>DL2021042</v>
      </c>
      <c r="H6434" t="str">
        <f t="shared" si="12910"/>
        <v>05</v>
      </c>
      <c r="I6434" t="str">
        <f t="shared" si="12911"/>
        <v>Sandmusling_05_20211118_DL2021042_EgedalGym</v>
      </c>
      <c r="J6434" t="str">
        <f t="shared" si="12912"/>
        <v>Sandmusling</v>
      </c>
      <c r="K6434" t="str">
        <f t="shared" si="12913"/>
        <v>PosK</v>
      </c>
      <c r="L6434">
        <f t="shared" si="12914"/>
        <v>28.34</v>
      </c>
      <c r="M6434">
        <f t="shared" si="12915"/>
        <v>28.34</v>
      </c>
      <c r="N6434">
        <f t="shared" si="12916"/>
        <v>0</v>
      </c>
      <c r="O6434">
        <f t="shared" si="12917"/>
        <v>66.39</v>
      </c>
      <c r="Q6434">
        <f t="shared" ref="Q6434" si="12939">IF(L6436="No Ct",0,L6436)</f>
        <v>31.02</v>
      </c>
      <c r="R6434">
        <f t="shared" ref="R6434" si="12940">IF(L6437="No Ct",0,L6437)</f>
        <v>35.369999999999997</v>
      </c>
      <c r="S6434" t="str">
        <f t="shared" ref="S6434" si="12941">IF(AND(M6434&gt;0,N6434=0),"Valid","Invalid")</f>
        <v>Valid</v>
      </c>
      <c r="T6434" t="str">
        <f t="shared" ref="T6434" si="12942">IF(OR(Q6434&gt;1,R6434&gt;1),"Present","Absent")</f>
        <v>Present</v>
      </c>
      <c r="U6434" t="str">
        <f t="shared" ref="U6434" si="12943">IF(OR(AND(Q6434&gt;1,Q6434&lt;41),AND(R6434&gt;1,R6434&lt;41)),"Ct&lt;41","Ct&gt;41")</f>
        <v>Ct&lt;41</v>
      </c>
      <c r="V6434" t="str">
        <f>VLOOKUP(J6434,Datasæt_Analysesystemer!$C$2:$D$68,2,FALSE)</f>
        <v>Sandmusling</v>
      </c>
      <c r="W6434" t="str">
        <f t="shared" ref="W6434" si="12944">MID(F6434,10,9)</f>
        <v>DL2021042</v>
      </c>
      <c r="X6434" t="str">
        <f t="shared" ref="X6434" si="12945">W6434&amp;"_"&amp;V6434&amp;"_"&amp;S6434&amp;"_"&amp;T6434&amp;"_"&amp;U6434</f>
        <v>DL2021042_Sandmusling_Valid_Present_Ct&lt;41</v>
      </c>
    </row>
    <row r="6435" spans="1:24" x14ac:dyDescent="0.25">
      <c r="A6435" t="s">
        <v>222</v>
      </c>
      <c r="B6435" t="s">
        <v>223</v>
      </c>
      <c r="C6435" t="s">
        <v>16</v>
      </c>
      <c r="D6435" s="6">
        <v>0.1</v>
      </c>
      <c r="E6435" s="6" t="s">
        <v>17</v>
      </c>
      <c r="F6435" t="s">
        <v>1550</v>
      </c>
      <c r="G6435" t="str">
        <f t="shared" si="12846"/>
        <v>DL2021042</v>
      </c>
      <c r="H6435" t="str">
        <f t="shared" si="12910"/>
        <v>05</v>
      </c>
      <c r="I6435" t="str">
        <f t="shared" si="12911"/>
        <v>Sandmusling_05_20211118_DL2021042_EgedalGym</v>
      </c>
      <c r="J6435" t="str">
        <f t="shared" si="12912"/>
        <v>Sandmusling</v>
      </c>
      <c r="K6435" t="str">
        <f t="shared" si="12913"/>
        <v>NegK</v>
      </c>
      <c r="L6435" t="str">
        <f t="shared" si="12914"/>
        <v>No Ct</v>
      </c>
      <c r="M6435" t="str">
        <f t="shared" si="12915"/>
        <v/>
      </c>
      <c r="N6435" t="str">
        <f t="shared" si="12916"/>
        <v/>
      </c>
      <c r="O6435" t="str">
        <f t="shared" si="12917"/>
        <v/>
      </c>
    </row>
    <row r="6436" spans="1:24" x14ac:dyDescent="0.25">
      <c r="A6436" t="s">
        <v>224</v>
      </c>
      <c r="B6436" t="s">
        <v>225</v>
      </c>
      <c r="C6436" t="s">
        <v>20</v>
      </c>
      <c r="D6436" s="6">
        <v>0.1</v>
      </c>
      <c r="E6436" s="6">
        <v>31.02</v>
      </c>
      <c r="F6436" t="s">
        <v>1550</v>
      </c>
      <c r="G6436" t="str">
        <f t="shared" si="12846"/>
        <v>DL2021042</v>
      </c>
      <c r="H6436" t="str">
        <f t="shared" si="12910"/>
        <v>05</v>
      </c>
      <c r="I6436" t="str">
        <f t="shared" si="12911"/>
        <v>Sandmusling_05_20211118_DL2021042_EgedalGym</v>
      </c>
      <c r="J6436" t="str">
        <f t="shared" si="12912"/>
        <v>Sandmusling</v>
      </c>
      <c r="K6436" t="str">
        <f t="shared" si="12913"/>
        <v>eDNA</v>
      </c>
      <c r="L6436">
        <f t="shared" si="12914"/>
        <v>31.02</v>
      </c>
      <c r="M6436" t="str">
        <f t="shared" si="12915"/>
        <v/>
      </c>
      <c r="N6436" t="str">
        <f t="shared" si="12916"/>
        <v/>
      </c>
      <c r="O6436" t="str">
        <f t="shared" si="12917"/>
        <v/>
      </c>
    </row>
    <row r="6437" spans="1:24" x14ac:dyDescent="0.25">
      <c r="A6437" t="s">
        <v>226</v>
      </c>
      <c r="B6437" t="s">
        <v>225</v>
      </c>
      <c r="C6437" t="s">
        <v>20</v>
      </c>
      <c r="D6437" s="6">
        <v>0.1</v>
      </c>
      <c r="E6437" s="6">
        <v>35.369999999999997</v>
      </c>
      <c r="F6437" t="s">
        <v>1550</v>
      </c>
      <c r="G6437" t="str">
        <f t="shared" si="12846"/>
        <v>DL2021042</v>
      </c>
      <c r="H6437" t="str">
        <f t="shared" si="12910"/>
        <v>05</v>
      </c>
      <c r="I6437" t="str">
        <f t="shared" si="12911"/>
        <v>Sandmusling_05_20211118_DL2021042_EgedalGym</v>
      </c>
      <c r="J6437" t="str">
        <f t="shared" si="12912"/>
        <v>Sandmusling</v>
      </c>
      <c r="K6437" t="str">
        <f t="shared" si="12913"/>
        <v>eDNA</v>
      </c>
      <c r="L6437">
        <f t="shared" si="12914"/>
        <v>35.369999999999997</v>
      </c>
      <c r="M6437" t="str">
        <f t="shared" si="12915"/>
        <v/>
      </c>
      <c r="N6437" t="str">
        <f t="shared" si="12916"/>
        <v/>
      </c>
      <c r="O6437" t="str">
        <f t="shared" si="12917"/>
        <v/>
      </c>
    </row>
    <row r="6438" spans="1:24" x14ac:dyDescent="0.25">
      <c r="A6438" t="s">
        <v>227</v>
      </c>
      <c r="B6438" t="s">
        <v>228</v>
      </c>
      <c r="C6438" t="s">
        <v>13</v>
      </c>
      <c r="D6438" s="6">
        <v>0.1</v>
      </c>
      <c r="E6438" s="6">
        <v>29.82</v>
      </c>
      <c r="F6438" t="s">
        <v>1550</v>
      </c>
      <c r="G6438" t="str">
        <f t="shared" si="12846"/>
        <v>DL2021042</v>
      </c>
      <c r="H6438" t="str">
        <f t="shared" si="12910"/>
        <v>06</v>
      </c>
      <c r="I6438" t="str">
        <f t="shared" si="12911"/>
        <v>Sandmusling_06_20211118_DL2021042_EgedalGym</v>
      </c>
      <c r="J6438" t="str">
        <f t="shared" si="12912"/>
        <v>Sandmusling</v>
      </c>
      <c r="K6438" t="str">
        <f t="shared" si="12913"/>
        <v>PosK</v>
      </c>
      <c r="L6438">
        <f t="shared" si="12914"/>
        <v>29.82</v>
      </c>
      <c r="M6438">
        <f t="shared" si="12915"/>
        <v>29.82</v>
      </c>
      <c r="N6438">
        <f t="shared" si="12916"/>
        <v>0</v>
      </c>
      <c r="O6438">
        <f t="shared" si="12917"/>
        <v>63.3</v>
      </c>
      <c r="Q6438">
        <f t="shared" ref="Q6438" si="12946">IF(L6440="No Ct",0,L6440)</f>
        <v>31.6</v>
      </c>
      <c r="R6438">
        <f t="shared" ref="R6438" si="12947">IF(L6441="No Ct",0,L6441)</f>
        <v>31.7</v>
      </c>
      <c r="S6438" t="str">
        <f t="shared" ref="S6438" si="12948">IF(AND(M6438&gt;0,N6438=0),"Valid","Invalid")</f>
        <v>Valid</v>
      </c>
      <c r="T6438" t="str">
        <f t="shared" ref="T6438" si="12949">IF(OR(Q6438&gt;1,R6438&gt;1),"Present","Absent")</f>
        <v>Present</v>
      </c>
      <c r="U6438" t="str">
        <f t="shared" ref="U6438" si="12950">IF(OR(AND(Q6438&gt;1,Q6438&lt;41),AND(R6438&gt;1,R6438&lt;41)),"Ct&lt;41","Ct&gt;41")</f>
        <v>Ct&lt;41</v>
      </c>
      <c r="V6438" t="str">
        <f>VLOOKUP(J6438,Datasæt_Analysesystemer!$C$2:$D$68,2,FALSE)</f>
        <v>Sandmusling</v>
      </c>
      <c r="W6438" t="str">
        <f t="shared" ref="W6438" si="12951">MID(F6438,10,9)</f>
        <v>DL2021042</v>
      </c>
      <c r="X6438" t="str">
        <f t="shared" ref="X6438" si="12952">W6438&amp;"_"&amp;V6438&amp;"_"&amp;S6438&amp;"_"&amp;T6438&amp;"_"&amp;U6438</f>
        <v>DL2021042_Sandmusling_Valid_Present_Ct&lt;41</v>
      </c>
    </row>
    <row r="6439" spans="1:24" x14ac:dyDescent="0.25">
      <c r="A6439" t="s">
        <v>229</v>
      </c>
      <c r="B6439" t="s">
        <v>230</v>
      </c>
      <c r="C6439" t="s">
        <v>16</v>
      </c>
      <c r="D6439" s="6">
        <v>0.1</v>
      </c>
      <c r="E6439" s="6" t="s">
        <v>17</v>
      </c>
      <c r="F6439" t="s">
        <v>1550</v>
      </c>
      <c r="G6439" t="str">
        <f t="shared" si="12846"/>
        <v>DL2021042</v>
      </c>
      <c r="H6439" t="str">
        <f t="shared" si="12910"/>
        <v>06</v>
      </c>
      <c r="I6439" t="str">
        <f t="shared" si="12911"/>
        <v>Sandmusling_06_20211118_DL2021042_EgedalGym</v>
      </c>
      <c r="J6439" t="str">
        <f t="shared" si="12912"/>
        <v>Sandmusling</v>
      </c>
      <c r="K6439" t="str">
        <f t="shared" si="12913"/>
        <v>NegK</v>
      </c>
      <c r="L6439" t="str">
        <f t="shared" si="12914"/>
        <v>No Ct</v>
      </c>
      <c r="M6439" t="str">
        <f t="shared" si="12915"/>
        <v/>
      </c>
      <c r="N6439" t="str">
        <f t="shared" si="12916"/>
        <v/>
      </c>
      <c r="O6439" t="str">
        <f t="shared" si="12917"/>
        <v/>
      </c>
    </row>
    <row r="6440" spans="1:24" x14ac:dyDescent="0.25">
      <c r="A6440" t="s">
        <v>231</v>
      </c>
      <c r="B6440" t="s">
        <v>232</v>
      </c>
      <c r="C6440" t="s">
        <v>20</v>
      </c>
      <c r="D6440" s="6">
        <v>0.1</v>
      </c>
      <c r="E6440" s="6">
        <v>31.6</v>
      </c>
      <c r="F6440" t="s">
        <v>1550</v>
      </c>
      <c r="G6440" t="str">
        <f t="shared" si="12846"/>
        <v>DL2021042</v>
      </c>
      <c r="H6440" t="str">
        <f t="shared" si="12910"/>
        <v>06</v>
      </c>
      <c r="I6440" t="str">
        <f t="shared" si="12911"/>
        <v>Sandmusling_06_20211118_DL2021042_EgedalGym</v>
      </c>
      <c r="J6440" t="str">
        <f t="shared" si="12912"/>
        <v>Sandmusling</v>
      </c>
      <c r="K6440" t="str">
        <f t="shared" si="12913"/>
        <v>eDNA</v>
      </c>
      <c r="L6440">
        <f t="shared" si="12914"/>
        <v>31.6</v>
      </c>
      <c r="M6440" t="str">
        <f t="shared" si="12915"/>
        <v/>
      </c>
      <c r="N6440" t="str">
        <f t="shared" si="12916"/>
        <v/>
      </c>
      <c r="O6440" t="str">
        <f t="shared" si="12917"/>
        <v/>
      </c>
    </row>
    <row r="6441" spans="1:24" x14ac:dyDescent="0.25">
      <c r="A6441" t="s">
        <v>233</v>
      </c>
      <c r="B6441" t="s">
        <v>232</v>
      </c>
      <c r="C6441" t="s">
        <v>20</v>
      </c>
      <c r="D6441" s="6">
        <v>0.1</v>
      </c>
      <c r="E6441" s="6">
        <v>31.7</v>
      </c>
      <c r="F6441" t="s">
        <v>1550</v>
      </c>
      <c r="G6441" t="str">
        <f t="shared" si="12846"/>
        <v>DL2021042</v>
      </c>
      <c r="H6441" t="str">
        <f t="shared" si="12910"/>
        <v>06</v>
      </c>
      <c r="I6441" t="str">
        <f t="shared" si="12911"/>
        <v>Sandmusling_06_20211118_DL2021042_EgedalGym</v>
      </c>
      <c r="J6441" t="str">
        <f t="shared" si="12912"/>
        <v>Sandmusling</v>
      </c>
      <c r="K6441" t="str">
        <f t="shared" si="12913"/>
        <v>eDNA</v>
      </c>
      <c r="L6441">
        <f t="shared" si="12914"/>
        <v>31.7</v>
      </c>
      <c r="M6441" t="str">
        <f t="shared" si="12915"/>
        <v/>
      </c>
      <c r="N6441" t="str">
        <f t="shared" si="12916"/>
        <v/>
      </c>
      <c r="O6441" t="str">
        <f t="shared" si="12917"/>
        <v/>
      </c>
    </row>
    <row r="6442" spans="1:24" x14ac:dyDescent="0.25">
      <c r="A6442" t="s">
        <v>234</v>
      </c>
      <c r="B6442" t="s">
        <v>235</v>
      </c>
      <c r="C6442" t="s">
        <v>13</v>
      </c>
      <c r="D6442" s="6">
        <v>0.1</v>
      </c>
      <c r="E6442" s="6">
        <v>34.369999999999997</v>
      </c>
      <c r="F6442" t="s">
        <v>1550</v>
      </c>
      <c r="G6442" t="str">
        <f t="shared" si="12846"/>
        <v>DL2021042</v>
      </c>
      <c r="H6442" t="str">
        <f t="shared" si="12910"/>
        <v>07</v>
      </c>
      <c r="I6442" t="str">
        <f t="shared" si="12911"/>
        <v>AmerikanskRibbegople_07_20211118_DL2021042_EgedalGym</v>
      </c>
      <c r="J6442" t="str">
        <f t="shared" si="12912"/>
        <v>AmerikanskRibbegople</v>
      </c>
      <c r="K6442" t="str">
        <f t="shared" si="12913"/>
        <v>PosK</v>
      </c>
      <c r="L6442">
        <f t="shared" si="12914"/>
        <v>34.369999999999997</v>
      </c>
      <c r="M6442">
        <f t="shared" si="12915"/>
        <v>34.369999999999997</v>
      </c>
      <c r="N6442">
        <f t="shared" si="12916"/>
        <v>0</v>
      </c>
      <c r="O6442">
        <f t="shared" si="12917"/>
        <v>0</v>
      </c>
      <c r="Q6442">
        <f t="shared" ref="Q6442" si="12953">IF(L6444="No Ct",0,L6444)</f>
        <v>0</v>
      </c>
      <c r="R6442">
        <f t="shared" ref="R6442" si="12954">IF(L6445="No Ct",0,L6445)</f>
        <v>0</v>
      </c>
      <c r="S6442" t="str">
        <f t="shared" ref="S6442" si="12955">IF(AND(M6442&gt;0,N6442=0),"Valid","Invalid")</f>
        <v>Valid</v>
      </c>
      <c r="T6442" t="str">
        <f t="shared" ref="T6442" si="12956">IF(OR(Q6442&gt;1,R6442&gt;1),"Present","Absent")</f>
        <v>Absent</v>
      </c>
      <c r="U6442" t="str">
        <f t="shared" ref="U6442" si="12957">IF(OR(AND(Q6442&gt;1,Q6442&lt;41),AND(R6442&gt;1,R6442&lt;41)),"Ct&lt;41","Ct&gt;41")</f>
        <v>Ct&gt;41</v>
      </c>
      <c r="V6442" t="str">
        <f>VLOOKUP(J6442,Datasæt_Analysesystemer!$C$2:$D$68,2,FALSE)</f>
        <v>Amerikansk ribbegople</v>
      </c>
      <c r="W6442" t="str">
        <f t="shared" ref="W6442" si="12958">MID(F6442,10,9)</f>
        <v>DL2021042</v>
      </c>
      <c r="X6442" t="str">
        <f t="shared" ref="X6442" si="12959">W6442&amp;"_"&amp;V6442&amp;"_"&amp;S6442&amp;"_"&amp;T6442&amp;"_"&amp;U6442</f>
        <v>DL2021042_Amerikansk ribbegople_Valid_Absent_Ct&gt;41</v>
      </c>
    </row>
    <row r="6443" spans="1:24" x14ac:dyDescent="0.25">
      <c r="A6443" t="s">
        <v>236</v>
      </c>
      <c r="B6443" t="s">
        <v>237</v>
      </c>
      <c r="C6443" t="s">
        <v>16</v>
      </c>
      <c r="D6443" s="6">
        <v>0.1</v>
      </c>
      <c r="E6443" s="6" t="s">
        <v>17</v>
      </c>
      <c r="F6443" t="s">
        <v>1550</v>
      </c>
      <c r="G6443" t="str">
        <f t="shared" si="12846"/>
        <v>DL2021042</v>
      </c>
      <c r="H6443" t="str">
        <f t="shared" si="12910"/>
        <v>07</v>
      </c>
      <c r="I6443" t="str">
        <f t="shared" si="12911"/>
        <v>AmerikanskRibbegople_07_20211118_DL2021042_EgedalGym</v>
      </c>
      <c r="J6443" t="str">
        <f t="shared" si="12912"/>
        <v>AmerikanskRibbegople</v>
      </c>
      <c r="K6443" t="str">
        <f t="shared" si="12913"/>
        <v>NegK</v>
      </c>
      <c r="L6443" t="str">
        <f t="shared" si="12914"/>
        <v>No Ct</v>
      </c>
      <c r="M6443" t="str">
        <f t="shared" si="12915"/>
        <v/>
      </c>
      <c r="N6443" t="str">
        <f t="shared" si="12916"/>
        <v/>
      </c>
      <c r="O6443" t="str">
        <f t="shared" si="12917"/>
        <v/>
      </c>
    </row>
    <row r="6444" spans="1:24" x14ac:dyDescent="0.25">
      <c r="A6444" t="s">
        <v>238</v>
      </c>
      <c r="B6444" t="s">
        <v>239</v>
      </c>
      <c r="C6444" t="s">
        <v>20</v>
      </c>
      <c r="D6444" s="6">
        <v>0.1</v>
      </c>
      <c r="E6444" s="6" t="s">
        <v>17</v>
      </c>
      <c r="F6444" t="s">
        <v>1550</v>
      </c>
      <c r="G6444" t="str">
        <f t="shared" si="12846"/>
        <v>DL2021042</v>
      </c>
      <c r="H6444" t="str">
        <f t="shared" si="12910"/>
        <v>07</v>
      </c>
      <c r="I6444" t="str">
        <f t="shared" si="12911"/>
        <v>AmerikanskRibbegople_07_20211118_DL2021042_EgedalGym</v>
      </c>
      <c r="J6444" t="str">
        <f t="shared" si="12912"/>
        <v>AmerikanskRibbegople</v>
      </c>
      <c r="K6444" t="str">
        <f t="shared" si="12913"/>
        <v>eDNA</v>
      </c>
      <c r="L6444" t="str">
        <f t="shared" si="12914"/>
        <v>No Ct</v>
      </c>
      <c r="M6444" t="str">
        <f t="shared" si="12915"/>
        <v/>
      </c>
      <c r="N6444" t="str">
        <f t="shared" si="12916"/>
        <v/>
      </c>
      <c r="O6444" t="str">
        <f t="shared" si="12917"/>
        <v/>
      </c>
    </row>
    <row r="6445" spans="1:24" x14ac:dyDescent="0.25">
      <c r="A6445" t="s">
        <v>240</v>
      </c>
      <c r="B6445" t="s">
        <v>239</v>
      </c>
      <c r="C6445" t="s">
        <v>20</v>
      </c>
      <c r="D6445" s="6">
        <v>0.1</v>
      </c>
      <c r="E6445" s="6" t="s">
        <v>17</v>
      </c>
      <c r="F6445" t="s">
        <v>1550</v>
      </c>
      <c r="G6445" t="str">
        <f t="shared" si="12846"/>
        <v>DL2021042</v>
      </c>
      <c r="H6445" t="str">
        <f t="shared" si="12910"/>
        <v>07</v>
      </c>
      <c r="I6445" t="str">
        <f t="shared" si="12911"/>
        <v>AmerikanskRibbegople_07_20211118_DL2021042_EgedalGym</v>
      </c>
      <c r="J6445" t="str">
        <f t="shared" si="12912"/>
        <v>AmerikanskRibbegople</v>
      </c>
      <c r="K6445" t="str">
        <f t="shared" si="12913"/>
        <v>eDNA</v>
      </c>
      <c r="L6445" t="str">
        <f t="shared" si="12914"/>
        <v>No Ct</v>
      </c>
      <c r="M6445" t="str">
        <f t="shared" si="12915"/>
        <v/>
      </c>
      <c r="N6445" t="str">
        <f t="shared" si="12916"/>
        <v/>
      </c>
      <c r="O6445" t="str">
        <f t="shared" si="12917"/>
        <v/>
      </c>
    </row>
    <row r="6446" spans="1:24" x14ac:dyDescent="0.25">
      <c r="A6446" t="s">
        <v>241</v>
      </c>
      <c r="B6446" t="s">
        <v>242</v>
      </c>
      <c r="C6446" t="s">
        <v>13</v>
      </c>
      <c r="D6446" s="6">
        <v>0.1</v>
      </c>
      <c r="E6446" s="6">
        <v>35.21</v>
      </c>
      <c r="F6446" t="s">
        <v>1550</v>
      </c>
      <c r="G6446" t="str">
        <f t="shared" si="12846"/>
        <v>DL2021042</v>
      </c>
      <c r="H6446" t="str">
        <f t="shared" si="12910"/>
        <v>08</v>
      </c>
      <c r="I6446" t="str">
        <f t="shared" si="12911"/>
        <v>AmerikanskRibbegople_08_20211118_DL2021042_EgedalGym</v>
      </c>
      <c r="J6446" t="str">
        <f t="shared" si="12912"/>
        <v>AmerikanskRibbegople</v>
      </c>
      <c r="K6446" t="str">
        <f t="shared" si="12913"/>
        <v>PosK</v>
      </c>
      <c r="L6446">
        <f t="shared" si="12914"/>
        <v>35.21</v>
      </c>
      <c r="M6446">
        <f t="shared" si="12915"/>
        <v>35.21</v>
      </c>
      <c r="N6446">
        <f t="shared" si="12916"/>
        <v>0</v>
      </c>
      <c r="O6446">
        <f t="shared" si="12917"/>
        <v>0</v>
      </c>
      <c r="Q6446">
        <f t="shared" ref="Q6446" si="12960">IF(L6448="No Ct",0,L6448)</f>
        <v>0</v>
      </c>
      <c r="R6446">
        <f t="shared" ref="R6446" si="12961">IF(L6449="No Ct",0,L6449)</f>
        <v>0</v>
      </c>
      <c r="S6446" t="str">
        <f t="shared" ref="S6446" si="12962">IF(AND(M6446&gt;0,N6446=0),"Valid","Invalid")</f>
        <v>Valid</v>
      </c>
      <c r="T6446" t="str">
        <f t="shared" ref="T6446" si="12963">IF(OR(Q6446&gt;1,R6446&gt;1),"Present","Absent")</f>
        <v>Absent</v>
      </c>
      <c r="U6446" t="str">
        <f t="shared" ref="U6446" si="12964">IF(OR(AND(Q6446&gt;1,Q6446&lt;41),AND(R6446&gt;1,R6446&lt;41)),"Ct&lt;41","Ct&gt;41")</f>
        <v>Ct&gt;41</v>
      </c>
      <c r="V6446" t="str">
        <f>VLOOKUP(J6446,Datasæt_Analysesystemer!$C$2:$D$68,2,FALSE)</f>
        <v>Amerikansk ribbegople</v>
      </c>
      <c r="W6446" t="str">
        <f t="shared" ref="W6446" si="12965">MID(F6446,10,9)</f>
        <v>DL2021042</v>
      </c>
      <c r="X6446" t="str">
        <f t="shared" ref="X6446" si="12966">W6446&amp;"_"&amp;V6446&amp;"_"&amp;S6446&amp;"_"&amp;T6446&amp;"_"&amp;U6446</f>
        <v>DL2021042_Amerikansk ribbegople_Valid_Absent_Ct&gt;41</v>
      </c>
    </row>
    <row r="6447" spans="1:24" x14ac:dyDescent="0.25">
      <c r="A6447" t="s">
        <v>243</v>
      </c>
      <c r="B6447" t="s">
        <v>244</v>
      </c>
      <c r="C6447" t="s">
        <v>16</v>
      </c>
      <c r="D6447" s="6">
        <v>0.1</v>
      </c>
      <c r="E6447" s="6" t="s">
        <v>17</v>
      </c>
      <c r="F6447" t="s">
        <v>1550</v>
      </c>
      <c r="G6447" t="str">
        <f t="shared" si="12846"/>
        <v>DL2021042</v>
      </c>
      <c r="H6447" t="str">
        <f t="shared" si="12910"/>
        <v>08</v>
      </c>
      <c r="I6447" t="str">
        <f t="shared" si="12911"/>
        <v>AmerikanskRibbegople_08_20211118_DL2021042_EgedalGym</v>
      </c>
      <c r="J6447" t="str">
        <f t="shared" si="12912"/>
        <v>AmerikanskRibbegople</v>
      </c>
      <c r="K6447" t="str">
        <f t="shared" si="12913"/>
        <v>NegK</v>
      </c>
      <c r="L6447" t="str">
        <f t="shared" si="12914"/>
        <v>No Ct</v>
      </c>
      <c r="M6447" t="str">
        <f t="shared" si="12915"/>
        <v/>
      </c>
      <c r="N6447" t="str">
        <f t="shared" si="12916"/>
        <v/>
      </c>
      <c r="O6447" t="str">
        <f t="shared" si="12917"/>
        <v/>
      </c>
    </row>
    <row r="6448" spans="1:24" x14ac:dyDescent="0.25">
      <c r="A6448" t="s">
        <v>245</v>
      </c>
      <c r="B6448" t="s">
        <v>246</v>
      </c>
      <c r="C6448" t="s">
        <v>20</v>
      </c>
      <c r="D6448" s="6">
        <v>0.1</v>
      </c>
      <c r="E6448" s="6" t="s">
        <v>17</v>
      </c>
      <c r="F6448" t="s">
        <v>1550</v>
      </c>
      <c r="G6448" t="str">
        <f t="shared" si="12846"/>
        <v>DL2021042</v>
      </c>
      <c r="H6448" t="str">
        <f t="shared" si="12910"/>
        <v>08</v>
      </c>
      <c r="I6448" t="str">
        <f t="shared" si="12911"/>
        <v>AmerikanskRibbegople_08_20211118_DL2021042_EgedalGym</v>
      </c>
      <c r="J6448" t="str">
        <f t="shared" si="12912"/>
        <v>AmerikanskRibbegople</v>
      </c>
      <c r="K6448" t="str">
        <f t="shared" si="12913"/>
        <v>eDNA</v>
      </c>
      <c r="L6448" t="str">
        <f t="shared" si="12914"/>
        <v>No Ct</v>
      </c>
      <c r="M6448" t="str">
        <f t="shared" si="12915"/>
        <v/>
      </c>
      <c r="N6448" t="str">
        <f t="shared" si="12916"/>
        <v/>
      </c>
      <c r="O6448" t="str">
        <f t="shared" si="12917"/>
        <v/>
      </c>
    </row>
    <row r="6449" spans="1:24" x14ac:dyDescent="0.25">
      <c r="A6449" t="s">
        <v>247</v>
      </c>
      <c r="B6449" t="s">
        <v>246</v>
      </c>
      <c r="C6449" t="s">
        <v>20</v>
      </c>
      <c r="D6449" s="6">
        <v>0.1</v>
      </c>
      <c r="E6449" s="6" t="s">
        <v>17</v>
      </c>
      <c r="F6449" t="s">
        <v>1550</v>
      </c>
      <c r="G6449" t="str">
        <f t="shared" si="12846"/>
        <v>DL2021042</v>
      </c>
      <c r="H6449" t="str">
        <f t="shared" si="12910"/>
        <v>08</v>
      </c>
      <c r="I6449" t="str">
        <f t="shared" si="12911"/>
        <v>AmerikanskRibbegople_08_20211118_DL2021042_EgedalGym</v>
      </c>
      <c r="J6449" t="str">
        <f t="shared" si="12912"/>
        <v>AmerikanskRibbegople</v>
      </c>
      <c r="K6449" t="str">
        <f t="shared" si="12913"/>
        <v>eDNA</v>
      </c>
      <c r="L6449" t="str">
        <f t="shared" si="12914"/>
        <v>No Ct</v>
      </c>
      <c r="M6449" t="str">
        <f t="shared" si="12915"/>
        <v/>
      </c>
      <c r="N6449" t="str">
        <f t="shared" si="12916"/>
        <v/>
      </c>
      <c r="O6449" t="str">
        <f t="shared" si="12917"/>
        <v/>
      </c>
    </row>
    <row r="6450" spans="1:24" x14ac:dyDescent="0.25">
      <c r="A6450" t="s">
        <v>248</v>
      </c>
      <c r="B6450" t="s">
        <v>249</v>
      </c>
      <c r="C6450" t="s">
        <v>13</v>
      </c>
      <c r="D6450" s="6">
        <v>0.1</v>
      </c>
      <c r="E6450" s="6">
        <v>30.87</v>
      </c>
      <c r="F6450" t="s">
        <v>1550</v>
      </c>
      <c r="G6450" t="str">
        <f t="shared" ref="G6450:G6513" si="12967">MID(F6450,10,9)</f>
        <v>DL2021042</v>
      </c>
      <c r="H6450" t="str">
        <f t="shared" si="12910"/>
        <v>09</v>
      </c>
      <c r="I6450" t="str">
        <f t="shared" si="12911"/>
        <v>AmerikanskHummer_09_20211118_DL2021042_EgedalGym</v>
      </c>
      <c r="J6450" t="str">
        <f t="shared" si="12912"/>
        <v>AmerikanskHummer</v>
      </c>
      <c r="K6450" t="str">
        <f t="shared" si="12913"/>
        <v>PosK</v>
      </c>
      <c r="L6450">
        <f t="shared" si="12914"/>
        <v>30.87</v>
      </c>
      <c r="M6450">
        <f t="shared" si="12915"/>
        <v>30.87</v>
      </c>
      <c r="N6450">
        <f t="shared" si="12916"/>
        <v>0</v>
      </c>
      <c r="O6450">
        <f t="shared" si="12917"/>
        <v>0</v>
      </c>
      <c r="Q6450">
        <f t="shared" ref="Q6450" si="12968">IF(L6452="No Ct",0,L6452)</f>
        <v>0</v>
      </c>
      <c r="R6450">
        <f t="shared" ref="R6450" si="12969">IF(L6453="No Ct",0,L6453)</f>
        <v>0</v>
      </c>
      <c r="S6450" t="str">
        <f t="shared" ref="S6450" si="12970">IF(AND(M6450&gt;0,N6450=0),"Valid","Invalid")</f>
        <v>Valid</v>
      </c>
      <c r="T6450" t="str">
        <f t="shared" ref="T6450" si="12971">IF(OR(Q6450&gt;1,R6450&gt;1),"Present","Absent")</f>
        <v>Absent</v>
      </c>
      <c r="U6450" t="str">
        <f t="shared" ref="U6450" si="12972">IF(OR(AND(Q6450&gt;1,Q6450&lt;41),AND(R6450&gt;1,R6450&lt;41)),"Ct&lt;41","Ct&gt;41")</f>
        <v>Ct&gt;41</v>
      </c>
      <c r="V6450" t="str">
        <f>VLOOKUP(J6450,Datasæt_Analysesystemer!$C$2:$D$68,2,FALSE)</f>
        <v>Amerikansk hummer</v>
      </c>
      <c r="W6450" t="str">
        <f t="shared" ref="W6450" si="12973">MID(F6450,10,9)</f>
        <v>DL2021042</v>
      </c>
      <c r="X6450" t="str">
        <f t="shared" ref="X6450" si="12974">W6450&amp;"_"&amp;V6450&amp;"_"&amp;S6450&amp;"_"&amp;T6450&amp;"_"&amp;U6450</f>
        <v>DL2021042_Amerikansk hummer_Valid_Absent_Ct&gt;41</v>
      </c>
    </row>
    <row r="6451" spans="1:24" x14ac:dyDescent="0.25">
      <c r="A6451" t="s">
        <v>250</v>
      </c>
      <c r="B6451" t="s">
        <v>251</v>
      </c>
      <c r="C6451" t="s">
        <v>16</v>
      </c>
      <c r="D6451" s="6">
        <v>0.1</v>
      </c>
      <c r="E6451" s="6" t="s">
        <v>17</v>
      </c>
      <c r="F6451" t="s">
        <v>1550</v>
      </c>
      <c r="G6451" t="str">
        <f t="shared" si="12967"/>
        <v>DL2021042</v>
      </c>
      <c r="H6451" t="str">
        <f t="shared" si="12910"/>
        <v>09</v>
      </c>
      <c r="I6451" t="str">
        <f t="shared" si="12911"/>
        <v>AmerikanskHummer_09_20211118_DL2021042_EgedalGym</v>
      </c>
      <c r="J6451" t="str">
        <f t="shared" si="12912"/>
        <v>AmerikanskHummer</v>
      </c>
      <c r="K6451" t="str">
        <f t="shared" si="12913"/>
        <v>NegK</v>
      </c>
      <c r="L6451" t="str">
        <f t="shared" si="12914"/>
        <v>No Ct</v>
      </c>
      <c r="M6451" t="str">
        <f t="shared" si="12915"/>
        <v/>
      </c>
      <c r="N6451" t="str">
        <f t="shared" si="12916"/>
        <v/>
      </c>
      <c r="O6451" t="str">
        <f t="shared" si="12917"/>
        <v/>
      </c>
    </row>
    <row r="6452" spans="1:24" x14ac:dyDescent="0.25">
      <c r="A6452" t="s">
        <v>252</v>
      </c>
      <c r="B6452" t="s">
        <v>253</v>
      </c>
      <c r="C6452" t="s">
        <v>20</v>
      </c>
      <c r="D6452" s="6">
        <v>0.1</v>
      </c>
      <c r="E6452" s="6" t="s">
        <v>17</v>
      </c>
      <c r="F6452" t="s">
        <v>1550</v>
      </c>
      <c r="G6452" t="str">
        <f t="shared" si="12967"/>
        <v>DL2021042</v>
      </c>
      <c r="H6452" t="str">
        <f t="shared" si="12910"/>
        <v>09</v>
      </c>
      <c r="I6452" t="str">
        <f t="shared" si="12911"/>
        <v>AmerikanskHummer_09_20211118_DL2021042_EgedalGym</v>
      </c>
      <c r="J6452" t="str">
        <f t="shared" si="12912"/>
        <v>AmerikanskHummer</v>
      </c>
      <c r="K6452" t="str">
        <f t="shared" si="12913"/>
        <v>eDNA</v>
      </c>
      <c r="L6452" t="str">
        <f t="shared" si="12914"/>
        <v>No Ct</v>
      </c>
      <c r="M6452" t="str">
        <f t="shared" si="12915"/>
        <v/>
      </c>
      <c r="N6452" t="str">
        <f t="shared" si="12916"/>
        <v/>
      </c>
      <c r="O6452" t="str">
        <f t="shared" si="12917"/>
        <v/>
      </c>
    </row>
    <row r="6453" spans="1:24" x14ac:dyDescent="0.25">
      <c r="A6453" t="s">
        <v>254</v>
      </c>
      <c r="B6453" t="s">
        <v>253</v>
      </c>
      <c r="C6453" t="s">
        <v>20</v>
      </c>
      <c r="D6453" s="6">
        <v>0.1</v>
      </c>
      <c r="E6453" s="6" t="s">
        <v>17</v>
      </c>
      <c r="F6453" t="s">
        <v>1550</v>
      </c>
      <c r="G6453" t="str">
        <f t="shared" si="12967"/>
        <v>DL2021042</v>
      </c>
      <c r="H6453" t="str">
        <f t="shared" si="12910"/>
        <v>09</v>
      </c>
      <c r="I6453" t="str">
        <f t="shared" si="12911"/>
        <v>AmerikanskHummer_09_20211118_DL2021042_EgedalGym</v>
      </c>
      <c r="J6453" t="str">
        <f t="shared" si="12912"/>
        <v>AmerikanskHummer</v>
      </c>
      <c r="K6453" t="str">
        <f t="shared" si="12913"/>
        <v>eDNA</v>
      </c>
      <c r="L6453" t="str">
        <f t="shared" si="12914"/>
        <v>No Ct</v>
      </c>
      <c r="M6453" t="str">
        <f t="shared" si="12915"/>
        <v/>
      </c>
      <c r="N6453" t="str">
        <f t="shared" si="12916"/>
        <v/>
      </c>
      <c r="O6453" t="str">
        <f t="shared" si="12917"/>
        <v/>
      </c>
    </row>
    <row r="6454" spans="1:24" x14ac:dyDescent="0.25">
      <c r="A6454" t="s">
        <v>255</v>
      </c>
      <c r="B6454" t="s">
        <v>256</v>
      </c>
      <c r="C6454" t="s">
        <v>13</v>
      </c>
      <c r="D6454" s="6">
        <v>0.1</v>
      </c>
      <c r="E6454" s="6">
        <v>30.02</v>
      </c>
      <c r="F6454" t="s">
        <v>1550</v>
      </c>
      <c r="G6454" t="str">
        <f t="shared" si="12967"/>
        <v>DL2021042</v>
      </c>
      <c r="H6454" t="str">
        <f t="shared" si="12910"/>
        <v>10</v>
      </c>
      <c r="I6454" t="str">
        <f t="shared" si="12911"/>
        <v>AmerikanskHummer_10_20211118_DL2021042_EgedalGym</v>
      </c>
      <c r="J6454" t="str">
        <f t="shared" si="12912"/>
        <v>AmerikanskHummer</v>
      </c>
      <c r="K6454" t="str">
        <f t="shared" si="12913"/>
        <v>PosK</v>
      </c>
      <c r="L6454">
        <f t="shared" si="12914"/>
        <v>30.02</v>
      </c>
      <c r="M6454">
        <f t="shared" si="12915"/>
        <v>30.02</v>
      </c>
      <c r="N6454">
        <f t="shared" si="12916"/>
        <v>0</v>
      </c>
      <c r="O6454">
        <f t="shared" si="12917"/>
        <v>0</v>
      </c>
      <c r="Q6454">
        <f t="shared" ref="Q6454" si="12975">IF(L6456="No Ct",0,L6456)</f>
        <v>0</v>
      </c>
      <c r="R6454">
        <f t="shared" ref="R6454" si="12976">IF(L6457="No Ct",0,L6457)</f>
        <v>0</v>
      </c>
      <c r="S6454" t="str">
        <f t="shared" ref="S6454" si="12977">IF(AND(M6454&gt;0,N6454=0),"Valid","Invalid")</f>
        <v>Valid</v>
      </c>
      <c r="T6454" t="str">
        <f t="shared" ref="T6454" si="12978">IF(OR(Q6454&gt;1,R6454&gt;1),"Present","Absent")</f>
        <v>Absent</v>
      </c>
      <c r="U6454" t="str">
        <f t="shared" ref="U6454" si="12979">IF(OR(AND(Q6454&gt;1,Q6454&lt;41),AND(R6454&gt;1,R6454&lt;41)),"Ct&lt;41","Ct&gt;41")</f>
        <v>Ct&gt;41</v>
      </c>
      <c r="V6454" t="str">
        <f>VLOOKUP(J6454,Datasæt_Analysesystemer!$C$2:$D$68,2,FALSE)</f>
        <v>Amerikansk hummer</v>
      </c>
      <c r="W6454" t="str">
        <f t="shared" ref="W6454" si="12980">MID(F6454,10,9)</f>
        <v>DL2021042</v>
      </c>
      <c r="X6454" t="str">
        <f t="shared" ref="X6454" si="12981">W6454&amp;"_"&amp;V6454&amp;"_"&amp;S6454&amp;"_"&amp;T6454&amp;"_"&amp;U6454</f>
        <v>DL2021042_Amerikansk hummer_Valid_Absent_Ct&gt;41</v>
      </c>
    </row>
    <row r="6455" spans="1:24" x14ac:dyDescent="0.25">
      <c r="A6455" t="s">
        <v>257</v>
      </c>
      <c r="B6455" t="s">
        <v>258</v>
      </c>
      <c r="C6455" t="s">
        <v>16</v>
      </c>
      <c r="D6455" s="6">
        <v>0.1</v>
      </c>
      <c r="E6455" s="6" t="s">
        <v>17</v>
      </c>
      <c r="F6455" t="s">
        <v>1550</v>
      </c>
      <c r="G6455" t="str">
        <f t="shared" si="12967"/>
        <v>DL2021042</v>
      </c>
      <c r="H6455" t="str">
        <f t="shared" si="12910"/>
        <v>10</v>
      </c>
      <c r="I6455" t="str">
        <f t="shared" si="12911"/>
        <v>AmerikanskHummer_10_20211118_DL2021042_EgedalGym</v>
      </c>
      <c r="J6455" t="str">
        <f t="shared" si="12912"/>
        <v>AmerikanskHummer</v>
      </c>
      <c r="K6455" t="str">
        <f t="shared" si="12913"/>
        <v>NegK</v>
      </c>
      <c r="L6455" t="str">
        <f t="shared" si="12914"/>
        <v>No Ct</v>
      </c>
      <c r="M6455" t="str">
        <f t="shared" si="12915"/>
        <v/>
      </c>
      <c r="N6455" t="str">
        <f t="shared" si="12916"/>
        <v/>
      </c>
      <c r="O6455" t="str">
        <f t="shared" si="12917"/>
        <v/>
      </c>
    </row>
    <row r="6456" spans="1:24" x14ac:dyDescent="0.25">
      <c r="A6456" t="s">
        <v>259</v>
      </c>
      <c r="B6456" t="s">
        <v>260</v>
      </c>
      <c r="C6456" t="s">
        <v>20</v>
      </c>
      <c r="D6456" s="6">
        <v>0.1</v>
      </c>
      <c r="E6456" s="6" t="s">
        <v>17</v>
      </c>
      <c r="F6456" t="s">
        <v>1550</v>
      </c>
      <c r="G6456" t="str">
        <f t="shared" si="12967"/>
        <v>DL2021042</v>
      </c>
      <c r="H6456" t="str">
        <f t="shared" si="12910"/>
        <v>10</v>
      </c>
      <c r="I6456" t="str">
        <f t="shared" si="12911"/>
        <v>AmerikanskHummer_10_20211118_DL2021042_EgedalGym</v>
      </c>
      <c r="J6456" t="str">
        <f t="shared" si="12912"/>
        <v>AmerikanskHummer</v>
      </c>
      <c r="K6456" t="str">
        <f t="shared" si="12913"/>
        <v>eDNA</v>
      </c>
      <c r="L6456" t="str">
        <f t="shared" si="12914"/>
        <v>No Ct</v>
      </c>
      <c r="M6456" t="str">
        <f t="shared" si="12915"/>
        <v/>
      </c>
      <c r="N6456" t="str">
        <f t="shared" si="12916"/>
        <v/>
      </c>
      <c r="O6456" t="str">
        <f t="shared" si="12917"/>
        <v/>
      </c>
    </row>
    <row r="6457" spans="1:24" x14ac:dyDescent="0.25">
      <c r="A6457" t="s">
        <v>261</v>
      </c>
      <c r="B6457" t="s">
        <v>260</v>
      </c>
      <c r="C6457" t="s">
        <v>20</v>
      </c>
      <c r="D6457" s="6">
        <v>0.1</v>
      </c>
      <c r="E6457" s="6" t="s">
        <v>17</v>
      </c>
      <c r="F6457" t="s">
        <v>1550</v>
      </c>
      <c r="G6457" t="str">
        <f t="shared" si="12967"/>
        <v>DL2021042</v>
      </c>
      <c r="H6457" t="str">
        <f t="shared" si="12910"/>
        <v>10</v>
      </c>
      <c r="I6457" t="str">
        <f t="shared" si="12911"/>
        <v>AmerikanskHummer_10_20211118_DL2021042_EgedalGym</v>
      </c>
      <c r="J6457" t="str">
        <f t="shared" si="12912"/>
        <v>AmerikanskHummer</v>
      </c>
      <c r="K6457" t="str">
        <f t="shared" si="12913"/>
        <v>eDNA</v>
      </c>
      <c r="L6457" t="str">
        <f t="shared" si="12914"/>
        <v>No Ct</v>
      </c>
      <c r="M6457" t="str">
        <f t="shared" si="12915"/>
        <v/>
      </c>
      <c r="N6457" t="str">
        <f t="shared" si="12916"/>
        <v/>
      </c>
      <c r="O6457" t="str">
        <f t="shared" si="12917"/>
        <v/>
      </c>
    </row>
    <row r="6458" spans="1:24" x14ac:dyDescent="0.25">
      <c r="A6458" t="s">
        <v>262</v>
      </c>
      <c r="B6458" t="s">
        <v>1474</v>
      </c>
      <c r="C6458" t="s">
        <v>13</v>
      </c>
      <c r="D6458" s="6">
        <v>0.1</v>
      </c>
      <c r="E6458" s="6">
        <v>33.340000000000003</v>
      </c>
      <c r="F6458" t="s">
        <v>1550</v>
      </c>
      <c r="G6458" t="str">
        <f t="shared" si="12967"/>
        <v>DL2021042</v>
      </c>
      <c r="H6458" t="str">
        <f t="shared" si="12910"/>
        <v>11</v>
      </c>
      <c r="I6458" t="str">
        <f t="shared" si="12911"/>
        <v>Kamjatkakrabbe_11_20211118_DL2021042_EgedalGym</v>
      </c>
      <c r="J6458" t="str">
        <f t="shared" si="12912"/>
        <v>Kamjatkakrabbe</v>
      </c>
      <c r="K6458" t="str">
        <f t="shared" si="12913"/>
        <v>PosK</v>
      </c>
      <c r="L6458">
        <f t="shared" si="12914"/>
        <v>33.340000000000003</v>
      </c>
      <c r="M6458">
        <f t="shared" si="12915"/>
        <v>33.340000000000003</v>
      </c>
      <c r="N6458">
        <f t="shared" si="12916"/>
        <v>0</v>
      </c>
      <c r="O6458">
        <f t="shared" si="12917"/>
        <v>0</v>
      </c>
      <c r="Q6458">
        <f t="shared" ref="Q6458" si="12982">IF(L6460="No Ct",0,L6460)</f>
        <v>0</v>
      </c>
      <c r="R6458">
        <f t="shared" ref="R6458" si="12983">IF(L6461="No Ct",0,L6461)</f>
        <v>0</v>
      </c>
      <c r="S6458" t="str">
        <f t="shared" ref="S6458" si="12984">IF(AND(M6458&gt;0,N6458=0),"Valid","Invalid")</f>
        <v>Valid</v>
      </c>
      <c r="T6458" t="str">
        <f t="shared" ref="T6458" si="12985">IF(OR(Q6458&gt;1,R6458&gt;1),"Present","Absent")</f>
        <v>Absent</v>
      </c>
      <c r="U6458" t="str">
        <f t="shared" ref="U6458" si="12986">IF(OR(AND(Q6458&gt;1,Q6458&lt;41),AND(R6458&gt;1,R6458&lt;41)),"Ct&lt;41","Ct&gt;41")</f>
        <v>Ct&gt;41</v>
      </c>
      <c r="V6458" t="str">
        <f>VLOOKUP(J6458,Datasæt_Analysesystemer!$C$2:$D$68,2,FALSE)</f>
        <v>Kamtjatkakrabbe</v>
      </c>
      <c r="W6458" t="str">
        <f t="shared" ref="W6458" si="12987">MID(F6458,10,9)</f>
        <v>DL2021042</v>
      </c>
      <c r="X6458" t="str">
        <f t="shared" ref="X6458" si="12988">W6458&amp;"_"&amp;V6458&amp;"_"&amp;S6458&amp;"_"&amp;T6458&amp;"_"&amp;U6458</f>
        <v>DL2021042_Kamtjatkakrabbe_Valid_Absent_Ct&gt;41</v>
      </c>
    </row>
    <row r="6459" spans="1:24" x14ac:dyDescent="0.25">
      <c r="A6459" t="s">
        <v>264</v>
      </c>
      <c r="B6459" t="s">
        <v>1475</v>
      </c>
      <c r="C6459" t="s">
        <v>16</v>
      </c>
      <c r="D6459" s="6">
        <v>0.1</v>
      </c>
      <c r="E6459" s="6" t="s">
        <v>17</v>
      </c>
      <c r="F6459" t="s">
        <v>1550</v>
      </c>
      <c r="G6459" t="str">
        <f t="shared" si="12967"/>
        <v>DL2021042</v>
      </c>
      <c r="H6459" t="str">
        <f t="shared" si="12910"/>
        <v>11</v>
      </c>
      <c r="I6459" t="str">
        <f t="shared" si="12911"/>
        <v>Kamjatkakrabbe_11_20211118_DL2021042_EgedalGym</v>
      </c>
      <c r="J6459" t="str">
        <f t="shared" si="12912"/>
        <v>Kamjatkakrabbe</v>
      </c>
      <c r="K6459" t="str">
        <f t="shared" si="12913"/>
        <v>NegK</v>
      </c>
      <c r="L6459" t="str">
        <f t="shared" si="12914"/>
        <v>No Ct</v>
      </c>
      <c r="M6459" t="str">
        <f t="shared" si="12915"/>
        <v/>
      </c>
      <c r="N6459" t="str">
        <f t="shared" si="12916"/>
        <v/>
      </c>
      <c r="O6459" t="str">
        <f t="shared" si="12917"/>
        <v/>
      </c>
    </row>
    <row r="6460" spans="1:24" x14ac:dyDescent="0.25">
      <c r="A6460" t="s">
        <v>266</v>
      </c>
      <c r="B6460" t="s">
        <v>1476</v>
      </c>
      <c r="C6460" t="s">
        <v>20</v>
      </c>
      <c r="D6460" s="6">
        <v>0.1</v>
      </c>
      <c r="E6460" s="6" t="s">
        <v>17</v>
      </c>
      <c r="F6460" t="s">
        <v>1550</v>
      </c>
      <c r="G6460" t="str">
        <f t="shared" si="12967"/>
        <v>DL2021042</v>
      </c>
      <c r="H6460" t="str">
        <f t="shared" si="12910"/>
        <v>11</v>
      </c>
      <c r="I6460" t="str">
        <f t="shared" si="12911"/>
        <v>Kamjatkakrabbe_11_20211118_DL2021042_EgedalGym</v>
      </c>
      <c r="J6460" t="str">
        <f t="shared" si="12912"/>
        <v>Kamjatkakrabbe</v>
      </c>
      <c r="K6460" t="str">
        <f t="shared" si="12913"/>
        <v>eDNA</v>
      </c>
      <c r="L6460" t="str">
        <f t="shared" si="12914"/>
        <v>No Ct</v>
      </c>
      <c r="M6460" t="str">
        <f t="shared" si="12915"/>
        <v/>
      </c>
      <c r="N6460" t="str">
        <f t="shared" si="12916"/>
        <v/>
      </c>
      <c r="O6460" t="str">
        <f t="shared" si="12917"/>
        <v/>
      </c>
    </row>
    <row r="6461" spans="1:24" x14ac:dyDescent="0.25">
      <c r="A6461" t="s">
        <v>268</v>
      </c>
      <c r="B6461" t="s">
        <v>1476</v>
      </c>
      <c r="C6461" t="s">
        <v>20</v>
      </c>
      <c r="D6461" s="6">
        <v>0.1</v>
      </c>
      <c r="E6461" s="6" t="s">
        <v>17</v>
      </c>
      <c r="F6461" t="s">
        <v>1550</v>
      </c>
      <c r="G6461" t="str">
        <f t="shared" si="12967"/>
        <v>DL2021042</v>
      </c>
      <c r="H6461" t="str">
        <f t="shared" si="12910"/>
        <v>11</v>
      </c>
      <c r="I6461" t="str">
        <f t="shared" si="12911"/>
        <v>Kamjatkakrabbe_11_20211118_DL2021042_EgedalGym</v>
      </c>
      <c r="J6461" t="str">
        <f t="shared" si="12912"/>
        <v>Kamjatkakrabbe</v>
      </c>
      <c r="K6461" t="str">
        <f t="shared" si="12913"/>
        <v>eDNA</v>
      </c>
      <c r="L6461" t="str">
        <f t="shared" si="12914"/>
        <v>No Ct</v>
      </c>
      <c r="M6461" t="str">
        <f t="shared" si="12915"/>
        <v/>
      </c>
      <c r="N6461" t="str">
        <f t="shared" si="12916"/>
        <v/>
      </c>
      <c r="O6461" t="str">
        <f t="shared" si="12917"/>
        <v/>
      </c>
    </row>
    <row r="6462" spans="1:24" x14ac:dyDescent="0.25">
      <c r="A6462" t="s">
        <v>269</v>
      </c>
      <c r="B6462" t="s">
        <v>1477</v>
      </c>
      <c r="C6462" t="s">
        <v>13</v>
      </c>
      <c r="D6462" s="6">
        <v>0.1</v>
      </c>
      <c r="E6462" s="6">
        <v>34.61</v>
      </c>
      <c r="F6462" t="s">
        <v>1550</v>
      </c>
      <c r="G6462" t="str">
        <f t="shared" si="12967"/>
        <v>DL2021042</v>
      </c>
      <c r="H6462" t="str">
        <f t="shared" si="12910"/>
        <v>12</v>
      </c>
      <c r="I6462" t="str">
        <f t="shared" si="12911"/>
        <v>Kamjatkakrabbe_12_20211118_DL2021042_EgedalGym</v>
      </c>
      <c r="J6462" t="str">
        <f t="shared" si="12912"/>
        <v>Kamjatkakrabbe</v>
      </c>
      <c r="K6462" t="str">
        <f t="shared" si="12913"/>
        <v>PosK</v>
      </c>
      <c r="L6462">
        <f t="shared" si="12914"/>
        <v>34.61</v>
      </c>
      <c r="M6462">
        <f t="shared" si="12915"/>
        <v>34.61</v>
      </c>
      <c r="N6462">
        <f t="shared" si="12916"/>
        <v>0</v>
      </c>
      <c r="O6462">
        <f t="shared" si="12917"/>
        <v>0</v>
      </c>
      <c r="Q6462">
        <f t="shared" ref="Q6462" si="12989">IF(L6464="No Ct",0,L6464)</f>
        <v>0</v>
      </c>
      <c r="R6462">
        <f t="shared" ref="R6462" si="12990">IF(L6465="No Ct",0,L6465)</f>
        <v>0</v>
      </c>
      <c r="S6462" t="str">
        <f t="shared" ref="S6462" si="12991">IF(AND(M6462&gt;0,N6462=0),"Valid","Invalid")</f>
        <v>Valid</v>
      </c>
      <c r="T6462" t="str">
        <f t="shared" ref="T6462" si="12992">IF(OR(Q6462&gt;1,R6462&gt;1),"Present","Absent")</f>
        <v>Absent</v>
      </c>
      <c r="U6462" t="str">
        <f t="shared" ref="U6462" si="12993">IF(OR(AND(Q6462&gt;1,Q6462&lt;41),AND(R6462&gt;1,R6462&lt;41)),"Ct&lt;41","Ct&gt;41")</f>
        <v>Ct&gt;41</v>
      </c>
      <c r="V6462" t="str">
        <f>VLOOKUP(J6462,Datasæt_Analysesystemer!$C$2:$D$68,2,FALSE)</f>
        <v>Kamtjatkakrabbe</v>
      </c>
      <c r="W6462" t="str">
        <f t="shared" ref="W6462" si="12994">MID(F6462,10,9)</f>
        <v>DL2021042</v>
      </c>
      <c r="X6462" t="str">
        <f t="shared" ref="X6462" si="12995">W6462&amp;"_"&amp;V6462&amp;"_"&amp;S6462&amp;"_"&amp;T6462&amp;"_"&amp;U6462</f>
        <v>DL2021042_Kamtjatkakrabbe_Valid_Absent_Ct&gt;41</v>
      </c>
    </row>
    <row r="6463" spans="1:24" x14ac:dyDescent="0.25">
      <c r="A6463" t="s">
        <v>271</v>
      </c>
      <c r="B6463" t="s">
        <v>1478</v>
      </c>
      <c r="C6463" t="s">
        <v>16</v>
      </c>
      <c r="D6463" s="6">
        <v>0.1</v>
      </c>
      <c r="E6463" s="6" t="s">
        <v>17</v>
      </c>
      <c r="F6463" t="s">
        <v>1550</v>
      </c>
      <c r="G6463" t="str">
        <f t="shared" si="12967"/>
        <v>DL2021042</v>
      </c>
      <c r="H6463" t="str">
        <f t="shared" si="12910"/>
        <v>12</v>
      </c>
      <c r="I6463" t="str">
        <f t="shared" si="12911"/>
        <v>Kamjatkakrabbe_12_20211118_DL2021042_EgedalGym</v>
      </c>
      <c r="J6463" t="str">
        <f t="shared" si="12912"/>
        <v>Kamjatkakrabbe</v>
      </c>
      <c r="K6463" t="str">
        <f t="shared" si="12913"/>
        <v>NegK</v>
      </c>
      <c r="L6463" t="str">
        <f t="shared" si="12914"/>
        <v>No Ct</v>
      </c>
      <c r="M6463" t="str">
        <f t="shared" si="12915"/>
        <v/>
      </c>
      <c r="N6463" t="str">
        <f t="shared" si="12916"/>
        <v/>
      </c>
      <c r="O6463" t="str">
        <f t="shared" si="12917"/>
        <v/>
      </c>
    </row>
    <row r="6464" spans="1:24" x14ac:dyDescent="0.25">
      <c r="A6464" t="s">
        <v>273</v>
      </c>
      <c r="B6464" t="s">
        <v>1479</v>
      </c>
      <c r="C6464" t="s">
        <v>20</v>
      </c>
      <c r="D6464" s="6">
        <v>0.1</v>
      </c>
      <c r="E6464" s="6" t="s">
        <v>17</v>
      </c>
      <c r="F6464" t="s">
        <v>1550</v>
      </c>
      <c r="G6464" t="str">
        <f t="shared" si="12967"/>
        <v>DL2021042</v>
      </c>
      <c r="H6464" t="str">
        <f t="shared" si="12910"/>
        <v>12</v>
      </c>
      <c r="I6464" t="str">
        <f t="shared" si="12911"/>
        <v>Kamjatkakrabbe_12_20211118_DL2021042_EgedalGym</v>
      </c>
      <c r="J6464" t="str">
        <f t="shared" si="12912"/>
        <v>Kamjatkakrabbe</v>
      </c>
      <c r="K6464" t="str">
        <f t="shared" si="12913"/>
        <v>eDNA</v>
      </c>
      <c r="L6464" t="str">
        <f t="shared" si="12914"/>
        <v>No Ct</v>
      </c>
      <c r="M6464" t="str">
        <f t="shared" si="12915"/>
        <v/>
      </c>
      <c r="N6464" t="str">
        <f t="shared" si="12916"/>
        <v/>
      </c>
      <c r="O6464" t="str">
        <f t="shared" si="12917"/>
        <v/>
      </c>
    </row>
    <row r="6465" spans="1:24" x14ac:dyDescent="0.25">
      <c r="A6465" t="s">
        <v>275</v>
      </c>
      <c r="B6465" t="s">
        <v>1479</v>
      </c>
      <c r="C6465" t="s">
        <v>20</v>
      </c>
      <c r="D6465" s="6">
        <v>0.1</v>
      </c>
      <c r="E6465" s="6" t="s">
        <v>17</v>
      </c>
      <c r="F6465" t="s">
        <v>1550</v>
      </c>
      <c r="G6465" t="str">
        <f t="shared" si="12967"/>
        <v>DL2021042</v>
      </c>
      <c r="H6465" t="str">
        <f t="shared" si="12910"/>
        <v>12</v>
      </c>
      <c r="I6465" t="str">
        <f t="shared" si="12911"/>
        <v>Kamjatkakrabbe_12_20211118_DL2021042_EgedalGym</v>
      </c>
      <c r="J6465" t="str">
        <f t="shared" si="12912"/>
        <v>Kamjatkakrabbe</v>
      </c>
      <c r="K6465" t="str">
        <f t="shared" si="12913"/>
        <v>eDNA</v>
      </c>
      <c r="L6465" t="str">
        <f t="shared" si="12914"/>
        <v>No Ct</v>
      </c>
      <c r="M6465" t="str">
        <f t="shared" si="12915"/>
        <v/>
      </c>
      <c r="N6465" t="str">
        <f t="shared" si="12916"/>
        <v/>
      </c>
      <c r="O6465" t="str">
        <f t="shared" si="12917"/>
        <v/>
      </c>
    </row>
    <row r="6466" spans="1:24" x14ac:dyDescent="0.25">
      <c r="A6466" t="s">
        <v>276</v>
      </c>
      <c r="B6466" t="s">
        <v>1480</v>
      </c>
      <c r="C6466" t="s">
        <v>13</v>
      </c>
      <c r="D6466" s="6">
        <v>0.1</v>
      </c>
      <c r="E6466" s="6">
        <v>33.35</v>
      </c>
      <c r="F6466" t="s">
        <v>1550</v>
      </c>
      <c r="G6466" t="str">
        <f t="shared" si="12967"/>
        <v>DL2021042</v>
      </c>
      <c r="H6466" t="str">
        <f t="shared" si="12910"/>
        <v>13</v>
      </c>
      <c r="I6466" t="str">
        <f t="shared" si="12911"/>
        <v>KinesiskUldhaandskrabbe_13_20211118_DL2021042_EgedalGym</v>
      </c>
      <c r="J6466" t="str">
        <f t="shared" si="12912"/>
        <v>KinesiskUldhaandskrabbe</v>
      </c>
      <c r="K6466" t="str">
        <f t="shared" si="12913"/>
        <v>PosK</v>
      </c>
      <c r="L6466">
        <f t="shared" si="12914"/>
        <v>33.35</v>
      </c>
      <c r="M6466">
        <f t="shared" si="12915"/>
        <v>33.35</v>
      </c>
      <c r="N6466">
        <f t="shared" si="12916"/>
        <v>0</v>
      </c>
      <c r="O6466">
        <f t="shared" si="12917"/>
        <v>0</v>
      </c>
      <c r="Q6466">
        <f t="shared" ref="Q6466" si="12996">IF(L6468="No Ct",0,L6468)</f>
        <v>0</v>
      </c>
      <c r="R6466">
        <f t="shared" ref="R6466" si="12997">IF(L6469="No Ct",0,L6469)</f>
        <v>0</v>
      </c>
      <c r="S6466" t="str">
        <f t="shared" ref="S6466" si="12998">IF(AND(M6466&gt;0,N6466=0),"Valid","Invalid")</f>
        <v>Valid</v>
      </c>
      <c r="T6466" t="str">
        <f t="shared" ref="T6466" si="12999">IF(OR(Q6466&gt;1,R6466&gt;1),"Present","Absent")</f>
        <v>Absent</v>
      </c>
      <c r="U6466" t="str">
        <f t="shared" ref="U6466" si="13000">IF(OR(AND(Q6466&gt;1,Q6466&lt;41),AND(R6466&gt;1,R6466&lt;41)),"Ct&lt;41","Ct&gt;41")</f>
        <v>Ct&gt;41</v>
      </c>
      <c r="V6466" t="str">
        <f>VLOOKUP(J6466,Datasæt_Analysesystemer!$C$2:$D$68,2,FALSE)</f>
        <v>Kinesisk uldhåndskrabbe</v>
      </c>
      <c r="W6466" t="str">
        <f t="shared" ref="W6466" si="13001">MID(F6466,10,9)</f>
        <v>DL2021042</v>
      </c>
      <c r="X6466" t="str">
        <f t="shared" ref="X6466" si="13002">W6466&amp;"_"&amp;V6466&amp;"_"&amp;S6466&amp;"_"&amp;T6466&amp;"_"&amp;U6466</f>
        <v>DL2021042_Kinesisk uldhåndskrabbe_Valid_Absent_Ct&gt;41</v>
      </c>
    </row>
    <row r="6467" spans="1:24" x14ac:dyDescent="0.25">
      <c r="A6467" t="s">
        <v>278</v>
      </c>
      <c r="B6467" t="s">
        <v>1481</v>
      </c>
      <c r="C6467" t="s">
        <v>16</v>
      </c>
      <c r="D6467" s="6">
        <v>0.1</v>
      </c>
      <c r="E6467" s="6" t="s">
        <v>17</v>
      </c>
      <c r="F6467" t="s">
        <v>1550</v>
      </c>
      <c r="G6467" t="str">
        <f t="shared" si="12967"/>
        <v>DL2021042</v>
      </c>
      <c r="H6467" t="str">
        <f t="shared" si="12910"/>
        <v>13</v>
      </c>
      <c r="I6467" t="str">
        <f t="shared" si="12911"/>
        <v>KinesiskUldhaandskrabbe_13_20211118_DL2021042_EgedalGym</v>
      </c>
      <c r="J6467" t="str">
        <f t="shared" si="12912"/>
        <v>KinesiskUldhaandskrabbe</v>
      </c>
      <c r="K6467" t="str">
        <f t="shared" si="12913"/>
        <v>NegK</v>
      </c>
      <c r="L6467" t="str">
        <f t="shared" si="12914"/>
        <v>No Ct</v>
      </c>
      <c r="M6467" t="str">
        <f t="shared" si="12915"/>
        <v/>
      </c>
      <c r="N6467" t="str">
        <f t="shared" si="12916"/>
        <v/>
      </c>
      <c r="O6467" t="str">
        <f t="shared" si="12917"/>
        <v/>
      </c>
    </row>
    <row r="6468" spans="1:24" x14ac:dyDescent="0.25">
      <c r="A6468" t="s">
        <v>280</v>
      </c>
      <c r="B6468" t="s">
        <v>1482</v>
      </c>
      <c r="C6468" t="s">
        <v>20</v>
      </c>
      <c r="D6468" s="6">
        <v>0.1</v>
      </c>
      <c r="E6468" s="6" t="s">
        <v>17</v>
      </c>
      <c r="F6468" t="s">
        <v>1550</v>
      </c>
      <c r="G6468" t="str">
        <f t="shared" si="12967"/>
        <v>DL2021042</v>
      </c>
      <c r="H6468" t="str">
        <f t="shared" si="12910"/>
        <v>13</v>
      </c>
      <c r="I6468" t="str">
        <f t="shared" si="12911"/>
        <v>KinesiskUldhaandskrabbe_13_20211118_DL2021042_EgedalGym</v>
      </c>
      <c r="J6468" t="str">
        <f t="shared" si="12912"/>
        <v>KinesiskUldhaandskrabbe</v>
      </c>
      <c r="K6468" t="str">
        <f t="shared" si="12913"/>
        <v>eDNA</v>
      </c>
      <c r="L6468" t="str">
        <f t="shared" si="12914"/>
        <v>No Ct</v>
      </c>
      <c r="M6468" t="str">
        <f t="shared" si="12915"/>
        <v/>
      </c>
      <c r="N6468" t="str">
        <f t="shared" si="12916"/>
        <v/>
      </c>
      <c r="O6468" t="str">
        <f t="shared" si="12917"/>
        <v/>
      </c>
    </row>
    <row r="6469" spans="1:24" x14ac:dyDescent="0.25">
      <c r="A6469" t="s">
        <v>282</v>
      </c>
      <c r="B6469" t="s">
        <v>1482</v>
      </c>
      <c r="C6469" t="s">
        <v>20</v>
      </c>
      <c r="D6469" s="6">
        <v>0.1</v>
      </c>
      <c r="E6469" s="6" t="s">
        <v>17</v>
      </c>
      <c r="F6469" t="s">
        <v>1550</v>
      </c>
      <c r="G6469" t="str">
        <f t="shared" si="12967"/>
        <v>DL2021042</v>
      </c>
      <c r="H6469" t="str">
        <f t="shared" si="12910"/>
        <v>13</v>
      </c>
      <c r="I6469" t="str">
        <f t="shared" si="12911"/>
        <v>KinesiskUldhaandskrabbe_13_20211118_DL2021042_EgedalGym</v>
      </c>
      <c r="J6469" t="str">
        <f t="shared" si="12912"/>
        <v>KinesiskUldhaandskrabbe</v>
      </c>
      <c r="K6469" t="str">
        <f t="shared" si="12913"/>
        <v>eDNA</v>
      </c>
      <c r="L6469" t="str">
        <f t="shared" si="12914"/>
        <v>No Ct</v>
      </c>
      <c r="M6469" t="str">
        <f t="shared" si="12915"/>
        <v/>
      </c>
      <c r="N6469" t="str">
        <f t="shared" si="12916"/>
        <v/>
      </c>
      <c r="O6469" t="str">
        <f t="shared" si="12917"/>
        <v/>
      </c>
    </row>
    <row r="6470" spans="1:24" x14ac:dyDescent="0.25">
      <c r="A6470" t="s">
        <v>283</v>
      </c>
      <c r="B6470" t="s">
        <v>1483</v>
      </c>
      <c r="C6470" t="s">
        <v>13</v>
      </c>
      <c r="D6470" s="6">
        <v>0.1</v>
      </c>
      <c r="E6470" s="6">
        <v>33.24</v>
      </c>
      <c r="F6470" t="s">
        <v>1550</v>
      </c>
      <c r="G6470" t="str">
        <f t="shared" si="12967"/>
        <v>DL2021042</v>
      </c>
      <c r="H6470" t="str">
        <f t="shared" si="12910"/>
        <v>14</v>
      </c>
      <c r="I6470" t="str">
        <f t="shared" si="12911"/>
        <v>KinesiskUldhaandskrabbe_14_20211118_DL2021042_EgedalGym</v>
      </c>
      <c r="J6470" t="str">
        <f t="shared" si="12912"/>
        <v>KinesiskUldhaandskrabbe</v>
      </c>
      <c r="K6470" t="str">
        <f t="shared" si="12913"/>
        <v>PosK</v>
      </c>
      <c r="L6470">
        <f t="shared" si="12914"/>
        <v>33.24</v>
      </c>
      <c r="M6470">
        <f t="shared" si="12915"/>
        <v>33.24</v>
      </c>
      <c r="N6470">
        <f t="shared" si="12916"/>
        <v>0</v>
      </c>
      <c r="O6470">
        <f t="shared" si="12917"/>
        <v>0</v>
      </c>
      <c r="Q6470">
        <f t="shared" ref="Q6470" si="13003">IF(L6472="No Ct",0,L6472)</f>
        <v>0</v>
      </c>
      <c r="R6470">
        <f t="shared" ref="R6470" si="13004">IF(L6473="No Ct",0,L6473)</f>
        <v>0</v>
      </c>
      <c r="S6470" t="str">
        <f t="shared" ref="S6470" si="13005">IF(AND(M6470&gt;0,N6470=0),"Valid","Invalid")</f>
        <v>Valid</v>
      </c>
      <c r="T6470" t="str">
        <f t="shared" ref="T6470" si="13006">IF(OR(Q6470&gt;1,R6470&gt;1),"Present","Absent")</f>
        <v>Absent</v>
      </c>
      <c r="U6470" t="str">
        <f t="shared" ref="U6470" si="13007">IF(OR(AND(Q6470&gt;1,Q6470&lt;41),AND(R6470&gt;1,R6470&lt;41)),"Ct&lt;41","Ct&gt;41")</f>
        <v>Ct&gt;41</v>
      </c>
      <c r="V6470" t="str">
        <f>VLOOKUP(J6470,Datasæt_Analysesystemer!$C$2:$D$68,2,FALSE)</f>
        <v>Kinesisk uldhåndskrabbe</v>
      </c>
      <c r="W6470" t="str">
        <f t="shared" ref="W6470" si="13008">MID(F6470,10,9)</f>
        <v>DL2021042</v>
      </c>
      <c r="X6470" t="str">
        <f t="shared" ref="X6470" si="13009">W6470&amp;"_"&amp;V6470&amp;"_"&amp;S6470&amp;"_"&amp;T6470&amp;"_"&amp;U6470</f>
        <v>DL2021042_Kinesisk uldhåndskrabbe_Valid_Absent_Ct&gt;41</v>
      </c>
    </row>
    <row r="6471" spans="1:24" x14ac:dyDescent="0.25">
      <c r="A6471" t="s">
        <v>285</v>
      </c>
      <c r="B6471" t="s">
        <v>1484</v>
      </c>
      <c r="C6471" t="s">
        <v>16</v>
      </c>
      <c r="D6471" s="6">
        <v>0.1</v>
      </c>
      <c r="E6471" s="6" t="s">
        <v>17</v>
      </c>
      <c r="F6471" t="s">
        <v>1550</v>
      </c>
      <c r="G6471" t="str">
        <f t="shared" si="12967"/>
        <v>DL2021042</v>
      </c>
      <c r="H6471" t="str">
        <f t="shared" si="12910"/>
        <v>14</v>
      </c>
      <c r="I6471" t="str">
        <f t="shared" si="12911"/>
        <v>KinesiskUldhaandskrabbe_14_20211118_DL2021042_EgedalGym</v>
      </c>
      <c r="J6471" t="str">
        <f t="shared" si="12912"/>
        <v>KinesiskUldhaandskrabbe</v>
      </c>
      <c r="K6471" t="str">
        <f t="shared" si="12913"/>
        <v>NegK</v>
      </c>
      <c r="L6471" t="str">
        <f t="shared" si="12914"/>
        <v>No Ct</v>
      </c>
      <c r="M6471" t="str">
        <f t="shared" si="12915"/>
        <v/>
      </c>
      <c r="N6471" t="str">
        <f t="shared" si="12916"/>
        <v/>
      </c>
      <c r="O6471" t="str">
        <f t="shared" si="12917"/>
        <v/>
      </c>
    </row>
    <row r="6472" spans="1:24" x14ac:dyDescent="0.25">
      <c r="A6472" t="s">
        <v>287</v>
      </c>
      <c r="B6472" t="s">
        <v>1485</v>
      </c>
      <c r="C6472" t="s">
        <v>20</v>
      </c>
      <c r="D6472" s="6">
        <v>0.1</v>
      </c>
      <c r="E6472" s="6" t="s">
        <v>17</v>
      </c>
      <c r="F6472" t="s">
        <v>1550</v>
      </c>
      <c r="G6472" t="str">
        <f t="shared" si="12967"/>
        <v>DL2021042</v>
      </c>
      <c r="H6472" t="str">
        <f t="shared" si="12910"/>
        <v>14</v>
      </c>
      <c r="I6472" t="str">
        <f t="shared" si="12911"/>
        <v>KinesiskUldhaandskrabbe_14_20211118_DL2021042_EgedalGym</v>
      </c>
      <c r="J6472" t="str">
        <f t="shared" si="12912"/>
        <v>KinesiskUldhaandskrabbe</v>
      </c>
      <c r="K6472" t="str">
        <f t="shared" si="12913"/>
        <v>eDNA</v>
      </c>
      <c r="L6472" t="str">
        <f t="shared" si="12914"/>
        <v>No Ct</v>
      </c>
      <c r="M6472" t="str">
        <f t="shared" si="12915"/>
        <v/>
      </c>
      <c r="N6472" t="str">
        <f t="shared" si="12916"/>
        <v/>
      </c>
      <c r="O6472" t="str">
        <f t="shared" si="12917"/>
        <v/>
      </c>
    </row>
    <row r="6473" spans="1:24" x14ac:dyDescent="0.25">
      <c r="A6473" t="s">
        <v>289</v>
      </c>
      <c r="B6473" t="s">
        <v>1485</v>
      </c>
      <c r="C6473" t="s">
        <v>20</v>
      </c>
      <c r="D6473" s="6">
        <v>0.1</v>
      </c>
      <c r="E6473" s="6" t="s">
        <v>17</v>
      </c>
      <c r="F6473" t="s">
        <v>1550</v>
      </c>
      <c r="G6473" t="str">
        <f t="shared" si="12967"/>
        <v>DL2021042</v>
      </c>
      <c r="H6473" t="str">
        <f t="shared" si="12910"/>
        <v>14</v>
      </c>
      <c r="I6473" t="str">
        <f t="shared" si="12911"/>
        <v>KinesiskUldhaandskrabbe_14_20211118_DL2021042_EgedalGym</v>
      </c>
      <c r="J6473" t="str">
        <f t="shared" si="12912"/>
        <v>KinesiskUldhaandskrabbe</v>
      </c>
      <c r="K6473" t="str">
        <f t="shared" si="12913"/>
        <v>eDNA</v>
      </c>
      <c r="L6473" t="str">
        <f t="shared" si="12914"/>
        <v>No Ct</v>
      </c>
      <c r="M6473" t="str">
        <f t="shared" si="12915"/>
        <v/>
      </c>
      <c r="N6473" t="str">
        <f t="shared" si="12916"/>
        <v/>
      </c>
      <c r="O6473" t="str">
        <f t="shared" si="12917"/>
        <v/>
      </c>
    </row>
    <row r="6474" spans="1:24" x14ac:dyDescent="0.25">
      <c r="A6474" t="s">
        <v>290</v>
      </c>
      <c r="B6474" t="s">
        <v>1486</v>
      </c>
      <c r="C6474" t="s">
        <v>13</v>
      </c>
      <c r="D6474" s="6">
        <v>0.1</v>
      </c>
      <c r="E6474" s="6" t="s">
        <v>17</v>
      </c>
      <c r="F6474" t="s">
        <v>1550</v>
      </c>
      <c r="G6474" t="str">
        <f t="shared" si="12967"/>
        <v>DL2021042</v>
      </c>
      <c r="H6474" t="str">
        <f t="shared" si="12910"/>
        <v>15</v>
      </c>
      <c r="I6474" t="str">
        <f t="shared" si="12911"/>
        <v>NordamerikanskMudderkrabbe_15_20211118_DL2021042_EgedalGym</v>
      </c>
      <c r="J6474" t="str">
        <f t="shared" si="12912"/>
        <v>NordamerikanskMudderkrabbe</v>
      </c>
      <c r="K6474" t="str">
        <f t="shared" si="12913"/>
        <v>PosK</v>
      </c>
      <c r="L6474" t="str">
        <f t="shared" si="12914"/>
        <v>No Ct</v>
      </c>
      <c r="M6474">
        <f t="shared" si="12915"/>
        <v>0</v>
      </c>
      <c r="N6474">
        <f t="shared" si="12916"/>
        <v>0</v>
      </c>
      <c r="O6474">
        <f t="shared" si="12917"/>
        <v>0</v>
      </c>
      <c r="Q6474">
        <f t="shared" ref="Q6474" si="13010">IF(L6476="No Ct",0,L6476)</f>
        <v>0</v>
      </c>
      <c r="R6474">
        <f t="shared" ref="R6474" si="13011">IF(L6477="No Ct",0,L6477)</f>
        <v>0</v>
      </c>
      <c r="S6474" t="str">
        <f t="shared" ref="S6474" si="13012">IF(AND(M6474&gt;0,N6474=0),"Valid","Invalid")</f>
        <v>Invalid</v>
      </c>
      <c r="T6474" t="str">
        <f t="shared" ref="T6474" si="13013">IF(OR(Q6474&gt;1,R6474&gt;1),"Present","Absent")</f>
        <v>Absent</v>
      </c>
      <c r="U6474" t="str">
        <f t="shared" ref="U6474" si="13014">IF(OR(AND(Q6474&gt;1,Q6474&lt;41),AND(R6474&gt;1,R6474&lt;41)),"Ct&lt;41","Ct&gt;41")</f>
        <v>Ct&gt;41</v>
      </c>
      <c r="V6474" t="str">
        <f>VLOOKUP(J6474,Datasæt_Analysesystemer!$C$2:$D$68,2,FALSE)</f>
        <v>Nordam. Brakvandskrabbe / mudderkrabbe</v>
      </c>
      <c r="W6474" t="str">
        <f t="shared" ref="W6474" si="13015">MID(F6474,10,9)</f>
        <v>DL2021042</v>
      </c>
      <c r="X6474" t="str">
        <f t="shared" ref="X6474" si="13016">W6474&amp;"_"&amp;V6474&amp;"_"&amp;S6474&amp;"_"&amp;T6474&amp;"_"&amp;U6474</f>
        <v>DL2021042_Nordam. Brakvandskrabbe / mudderkrabbe_Invalid_Absent_Ct&gt;41</v>
      </c>
    </row>
    <row r="6475" spans="1:24" x14ac:dyDescent="0.25">
      <c r="A6475" t="s">
        <v>292</v>
      </c>
      <c r="B6475" t="s">
        <v>1487</v>
      </c>
      <c r="C6475" t="s">
        <v>16</v>
      </c>
      <c r="D6475" s="6">
        <v>0.1</v>
      </c>
      <c r="E6475" s="6" t="s">
        <v>17</v>
      </c>
      <c r="F6475" t="s">
        <v>1550</v>
      </c>
      <c r="G6475" t="str">
        <f t="shared" si="12967"/>
        <v>DL2021042</v>
      </c>
      <c r="H6475" t="str">
        <f t="shared" si="12910"/>
        <v>15</v>
      </c>
      <c r="I6475" t="str">
        <f t="shared" si="12911"/>
        <v>NordamerikanskMudderkrabbe_15_20211118_DL2021042_EgedalGym</v>
      </c>
      <c r="J6475" t="str">
        <f t="shared" si="12912"/>
        <v>NordamerikanskMudderkrabbe</v>
      </c>
      <c r="K6475" t="str">
        <f t="shared" si="12913"/>
        <v>NegK</v>
      </c>
      <c r="L6475" t="str">
        <f t="shared" si="12914"/>
        <v>No Ct</v>
      </c>
      <c r="M6475" t="str">
        <f t="shared" si="12915"/>
        <v/>
      </c>
      <c r="N6475" t="str">
        <f t="shared" si="12916"/>
        <v/>
      </c>
      <c r="O6475" t="str">
        <f t="shared" si="12917"/>
        <v/>
      </c>
    </row>
    <row r="6476" spans="1:24" x14ac:dyDescent="0.25">
      <c r="A6476" t="s">
        <v>294</v>
      </c>
      <c r="B6476" t="s">
        <v>1488</v>
      </c>
      <c r="C6476" t="s">
        <v>20</v>
      </c>
      <c r="D6476" s="6">
        <v>0.1</v>
      </c>
      <c r="E6476" s="6" t="s">
        <v>17</v>
      </c>
      <c r="F6476" t="s">
        <v>1550</v>
      </c>
      <c r="G6476" t="str">
        <f t="shared" si="12967"/>
        <v>DL2021042</v>
      </c>
      <c r="H6476" t="str">
        <f t="shared" si="12910"/>
        <v>15</v>
      </c>
      <c r="I6476" t="str">
        <f t="shared" si="12911"/>
        <v>NordamerikanskMudderkrabbe_15_20211118_DL2021042_EgedalGym</v>
      </c>
      <c r="J6476" t="str">
        <f t="shared" si="12912"/>
        <v>NordamerikanskMudderkrabbe</v>
      </c>
      <c r="K6476" t="str">
        <f t="shared" si="12913"/>
        <v>eDNA</v>
      </c>
      <c r="L6476" t="str">
        <f t="shared" si="12914"/>
        <v>No Ct</v>
      </c>
      <c r="M6476" t="str">
        <f t="shared" si="12915"/>
        <v/>
      </c>
      <c r="N6476" t="str">
        <f t="shared" si="12916"/>
        <v/>
      </c>
      <c r="O6476" t="str">
        <f t="shared" si="12917"/>
        <v/>
      </c>
    </row>
    <row r="6477" spans="1:24" x14ac:dyDescent="0.25">
      <c r="A6477" t="s">
        <v>296</v>
      </c>
      <c r="B6477" t="s">
        <v>1488</v>
      </c>
      <c r="C6477" t="s">
        <v>20</v>
      </c>
      <c r="D6477" s="6">
        <v>0.1</v>
      </c>
      <c r="E6477" s="6" t="s">
        <v>17</v>
      </c>
      <c r="F6477" t="s">
        <v>1550</v>
      </c>
      <c r="G6477" t="str">
        <f t="shared" si="12967"/>
        <v>DL2021042</v>
      </c>
      <c r="H6477" t="str">
        <f t="shared" si="12910"/>
        <v>15</v>
      </c>
      <c r="I6477" t="str">
        <f t="shared" si="12911"/>
        <v>NordamerikanskMudderkrabbe_15_20211118_DL2021042_EgedalGym</v>
      </c>
      <c r="J6477" t="str">
        <f t="shared" si="12912"/>
        <v>NordamerikanskMudderkrabbe</v>
      </c>
      <c r="K6477" t="str">
        <f t="shared" si="12913"/>
        <v>eDNA</v>
      </c>
      <c r="L6477" t="str">
        <f t="shared" si="12914"/>
        <v>No Ct</v>
      </c>
      <c r="M6477" t="str">
        <f t="shared" si="12915"/>
        <v/>
      </c>
      <c r="N6477" t="str">
        <f t="shared" si="12916"/>
        <v/>
      </c>
      <c r="O6477" t="str">
        <f t="shared" si="12917"/>
        <v/>
      </c>
    </row>
    <row r="6478" spans="1:24" x14ac:dyDescent="0.25">
      <c r="A6478" t="s">
        <v>297</v>
      </c>
      <c r="B6478" t="s">
        <v>1489</v>
      </c>
      <c r="C6478" t="s">
        <v>13</v>
      </c>
      <c r="D6478" s="6">
        <v>0.1</v>
      </c>
      <c r="E6478" s="6">
        <v>31.97</v>
      </c>
      <c r="F6478" t="s">
        <v>1550</v>
      </c>
      <c r="G6478" t="str">
        <f t="shared" si="12967"/>
        <v>DL2021042</v>
      </c>
      <c r="H6478" t="str">
        <f t="shared" si="12910"/>
        <v>16</v>
      </c>
      <c r="I6478" t="str">
        <f t="shared" si="12911"/>
        <v>NordamerikanskMudderkrabbe_16_20211118_DL2021042_EgedalGym</v>
      </c>
      <c r="J6478" t="str">
        <f t="shared" si="12912"/>
        <v>NordamerikanskMudderkrabbe</v>
      </c>
      <c r="K6478" t="str">
        <f t="shared" si="12913"/>
        <v>PosK</v>
      </c>
      <c r="L6478">
        <f t="shared" si="12914"/>
        <v>31.97</v>
      </c>
      <c r="M6478">
        <f t="shared" si="12915"/>
        <v>31.97</v>
      </c>
      <c r="N6478">
        <f t="shared" si="12916"/>
        <v>0</v>
      </c>
      <c r="O6478">
        <f t="shared" si="12917"/>
        <v>38.01</v>
      </c>
      <c r="Q6478">
        <f t="shared" ref="Q6478" si="13017">IF(L6480="No Ct",0,L6480)</f>
        <v>38.01</v>
      </c>
      <c r="R6478">
        <f t="shared" ref="R6478" si="13018">IF(L6481="No Ct",0,L6481)</f>
        <v>0</v>
      </c>
      <c r="S6478" t="str">
        <f t="shared" ref="S6478" si="13019">IF(AND(M6478&gt;0,N6478=0),"Valid","Invalid")</f>
        <v>Valid</v>
      </c>
      <c r="T6478" t="str">
        <f t="shared" ref="T6478" si="13020">IF(OR(Q6478&gt;1,R6478&gt;1),"Present","Absent")</f>
        <v>Present</v>
      </c>
      <c r="U6478" t="str">
        <f t="shared" ref="U6478" si="13021">IF(OR(AND(Q6478&gt;1,Q6478&lt;41),AND(R6478&gt;1,R6478&lt;41)),"Ct&lt;41","Ct&gt;41")</f>
        <v>Ct&lt;41</v>
      </c>
      <c r="V6478" t="str">
        <f>VLOOKUP(J6478,Datasæt_Analysesystemer!$C$2:$D$68,2,FALSE)</f>
        <v>Nordam. Brakvandskrabbe / mudderkrabbe</v>
      </c>
      <c r="W6478" t="str">
        <f t="shared" ref="W6478" si="13022">MID(F6478,10,9)</f>
        <v>DL2021042</v>
      </c>
      <c r="X6478" t="str">
        <f t="shared" ref="X6478" si="13023">W6478&amp;"_"&amp;V6478&amp;"_"&amp;S6478&amp;"_"&amp;T6478&amp;"_"&amp;U6478</f>
        <v>DL2021042_Nordam. Brakvandskrabbe / mudderkrabbe_Valid_Present_Ct&lt;41</v>
      </c>
    </row>
    <row r="6479" spans="1:24" x14ac:dyDescent="0.25">
      <c r="A6479" t="s">
        <v>299</v>
      </c>
      <c r="B6479" t="s">
        <v>1490</v>
      </c>
      <c r="C6479" t="s">
        <v>16</v>
      </c>
      <c r="D6479" s="6">
        <v>0.1</v>
      </c>
      <c r="E6479" s="6" t="s">
        <v>17</v>
      </c>
      <c r="F6479" t="s">
        <v>1550</v>
      </c>
      <c r="G6479" t="str">
        <f t="shared" si="12967"/>
        <v>DL2021042</v>
      </c>
      <c r="H6479" t="str">
        <f t="shared" si="12910"/>
        <v>16</v>
      </c>
      <c r="I6479" t="str">
        <f t="shared" si="12911"/>
        <v>NordamerikanskMudderkrabbe_16_20211118_DL2021042_EgedalGym</v>
      </c>
      <c r="J6479" t="str">
        <f t="shared" si="12912"/>
        <v>NordamerikanskMudderkrabbe</v>
      </c>
      <c r="K6479" t="str">
        <f t="shared" si="12913"/>
        <v>NegK</v>
      </c>
      <c r="L6479" t="str">
        <f t="shared" si="12914"/>
        <v>No Ct</v>
      </c>
      <c r="M6479" t="str">
        <f t="shared" si="12915"/>
        <v/>
      </c>
      <c r="N6479" t="str">
        <f t="shared" si="12916"/>
        <v/>
      </c>
      <c r="O6479" t="str">
        <f t="shared" si="12917"/>
        <v/>
      </c>
    </row>
    <row r="6480" spans="1:24" x14ac:dyDescent="0.25">
      <c r="A6480" t="s">
        <v>301</v>
      </c>
      <c r="B6480" t="s">
        <v>1491</v>
      </c>
      <c r="C6480" t="s">
        <v>20</v>
      </c>
      <c r="D6480" s="6">
        <v>0.1</v>
      </c>
      <c r="E6480" s="6">
        <v>38.01</v>
      </c>
      <c r="F6480" t="s">
        <v>1550</v>
      </c>
      <c r="G6480" t="str">
        <f t="shared" si="12967"/>
        <v>DL2021042</v>
      </c>
      <c r="H6480" t="str">
        <f t="shared" si="12910"/>
        <v>16</v>
      </c>
      <c r="I6480" t="str">
        <f t="shared" si="12911"/>
        <v>NordamerikanskMudderkrabbe_16_20211118_DL2021042_EgedalGym</v>
      </c>
      <c r="J6480" t="str">
        <f t="shared" si="12912"/>
        <v>NordamerikanskMudderkrabbe</v>
      </c>
      <c r="K6480" t="str">
        <f t="shared" si="12913"/>
        <v>eDNA</v>
      </c>
      <c r="L6480">
        <f t="shared" si="12914"/>
        <v>38.01</v>
      </c>
      <c r="M6480" t="str">
        <f t="shared" si="12915"/>
        <v/>
      </c>
      <c r="N6480" t="str">
        <f t="shared" si="12916"/>
        <v/>
      </c>
      <c r="O6480" t="str">
        <f t="shared" si="12917"/>
        <v/>
      </c>
    </row>
    <row r="6481" spans="1:24" x14ac:dyDescent="0.25">
      <c r="A6481" t="s">
        <v>303</v>
      </c>
      <c r="B6481" t="s">
        <v>1491</v>
      </c>
      <c r="C6481" t="s">
        <v>20</v>
      </c>
      <c r="D6481" s="6">
        <v>0.1</v>
      </c>
      <c r="E6481" s="6" t="s">
        <v>17</v>
      </c>
      <c r="F6481" t="s">
        <v>1550</v>
      </c>
      <c r="G6481" t="str">
        <f t="shared" si="12967"/>
        <v>DL2021042</v>
      </c>
      <c r="H6481" t="str">
        <f t="shared" si="12910"/>
        <v>16</v>
      </c>
      <c r="I6481" t="str">
        <f t="shared" si="12911"/>
        <v>NordamerikanskMudderkrabbe_16_20211118_DL2021042_EgedalGym</v>
      </c>
      <c r="J6481" t="str">
        <f t="shared" si="12912"/>
        <v>NordamerikanskMudderkrabbe</v>
      </c>
      <c r="K6481" t="str">
        <f t="shared" si="12913"/>
        <v>eDNA</v>
      </c>
      <c r="L6481" t="str">
        <f t="shared" si="12914"/>
        <v>No Ct</v>
      </c>
      <c r="M6481" t="str">
        <f t="shared" si="12915"/>
        <v/>
      </c>
      <c r="N6481" t="str">
        <f t="shared" si="12916"/>
        <v/>
      </c>
      <c r="O6481" t="str">
        <f t="shared" si="12917"/>
        <v/>
      </c>
    </row>
    <row r="6482" spans="1:24" x14ac:dyDescent="0.25">
      <c r="A6482" t="s">
        <v>304</v>
      </c>
      <c r="B6482" t="s">
        <v>1492</v>
      </c>
      <c r="C6482" t="s">
        <v>13</v>
      </c>
      <c r="D6482" s="6">
        <v>0.1</v>
      </c>
      <c r="E6482" s="6" t="s">
        <v>17</v>
      </c>
      <c r="F6482" t="s">
        <v>1550</v>
      </c>
      <c r="G6482" t="str">
        <f t="shared" si="12967"/>
        <v>DL2021042</v>
      </c>
      <c r="H6482" t="str">
        <f t="shared" si="12910"/>
        <v>17</v>
      </c>
      <c r="I6482" t="str">
        <f t="shared" si="12911"/>
        <v>Pukkellaks_17_20211118_DL2021042_EgedalGym</v>
      </c>
      <c r="J6482" t="str">
        <f t="shared" si="12912"/>
        <v>Pukkellaks</v>
      </c>
      <c r="K6482" t="str">
        <f t="shared" si="12913"/>
        <v>PosK</v>
      </c>
      <c r="L6482" t="str">
        <f t="shared" si="12914"/>
        <v>No Ct</v>
      </c>
      <c r="M6482">
        <f t="shared" si="12915"/>
        <v>0</v>
      </c>
      <c r="N6482">
        <f t="shared" si="12916"/>
        <v>0</v>
      </c>
      <c r="O6482">
        <f t="shared" si="12917"/>
        <v>0</v>
      </c>
      <c r="Q6482">
        <f t="shared" ref="Q6482" si="13024">IF(L6484="No Ct",0,L6484)</f>
        <v>0</v>
      </c>
      <c r="R6482">
        <f t="shared" ref="R6482" si="13025">IF(L6485="No Ct",0,L6485)</f>
        <v>0</v>
      </c>
      <c r="S6482" t="str">
        <f t="shared" ref="S6482" si="13026">IF(AND(M6482&gt;0,N6482=0),"Valid","Invalid")</f>
        <v>Invalid</v>
      </c>
      <c r="T6482" t="str">
        <f t="shared" ref="T6482" si="13027">IF(OR(Q6482&gt;1,R6482&gt;1),"Present","Absent")</f>
        <v>Absent</v>
      </c>
      <c r="U6482" t="str">
        <f t="shared" ref="U6482" si="13028">IF(OR(AND(Q6482&gt;1,Q6482&lt;41),AND(R6482&gt;1,R6482&lt;41)),"Ct&lt;41","Ct&gt;41")</f>
        <v>Ct&gt;41</v>
      </c>
      <c r="V6482" t="str">
        <f>VLOOKUP(J6482,Datasæt_Analysesystemer!$C$2:$D$68,2,FALSE)</f>
        <v>Pukkellaks</v>
      </c>
      <c r="W6482" t="str">
        <f t="shared" ref="W6482" si="13029">MID(F6482,10,9)</f>
        <v>DL2021042</v>
      </c>
      <c r="X6482" t="str">
        <f t="shared" ref="X6482" si="13030">W6482&amp;"_"&amp;V6482&amp;"_"&amp;S6482&amp;"_"&amp;T6482&amp;"_"&amp;U6482</f>
        <v>DL2021042_Pukkellaks_Invalid_Absent_Ct&gt;41</v>
      </c>
    </row>
    <row r="6483" spans="1:24" x14ac:dyDescent="0.25">
      <c r="A6483" t="s">
        <v>306</v>
      </c>
      <c r="B6483" t="s">
        <v>1493</v>
      </c>
      <c r="C6483" t="s">
        <v>16</v>
      </c>
      <c r="D6483" s="6">
        <v>0.1</v>
      </c>
      <c r="E6483" s="6" t="s">
        <v>17</v>
      </c>
      <c r="F6483" t="s">
        <v>1550</v>
      </c>
      <c r="G6483" t="str">
        <f t="shared" si="12967"/>
        <v>DL2021042</v>
      </c>
      <c r="H6483" t="str">
        <f t="shared" ref="H6483:H6546" si="13031">LEFT(B6483,2)</f>
        <v>17</v>
      </c>
      <c r="I6483" t="str">
        <f t="shared" ref="I6483:I6546" si="13032">J6483&amp;"_"&amp;H6483&amp;"_"&amp;F6483</f>
        <v>Pukkellaks_17_20211118_DL2021042_EgedalGym</v>
      </c>
      <c r="J6483" t="str">
        <f t="shared" ref="J6483:J6546" si="13033">MID(RIGHT(B6483,LEN(B6483)-3),1,FIND("_",RIGHT(B6483,LEN(B6483)-3))-1)</f>
        <v>Pukkellaks</v>
      </c>
      <c r="K6483" t="str">
        <f t="shared" ref="K6483:K6546" si="13034">TRIM(SUBSTITUTE(RIGHT(B6483,FIND(J6483,B6483)+1),"_",""))</f>
        <v>NegK</v>
      </c>
      <c r="L6483" t="str">
        <f t="shared" ref="L6483:L6546" si="13035">IFERROR(VALUE(SUBSTITUTE(E6483,".",",")),E6483)</f>
        <v>No Ct</v>
      </c>
      <c r="M6483" t="str">
        <f t="shared" ref="M6483:M6546" si="13036">IF(K6483="PosK",SUMIFS(L:L,K:K,"PosK",I:I,I6483),"")</f>
        <v/>
      </c>
      <c r="N6483" t="str">
        <f t="shared" ref="N6483:N6546" si="13037">IF(K6483="PosK",SUMIFS(L:L,K:K,"NegK",I:I,I6483),"")</f>
        <v/>
      </c>
      <c r="O6483" t="str">
        <f t="shared" ref="O6483:O6546" si="13038">IF(K6483="PosK",SUMIFS(L:L,K:K,"eDNA",I:I,I6483),"")</f>
        <v/>
      </c>
    </row>
    <row r="6484" spans="1:24" x14ac:dyDescent="0.25">
      <c r="A6484" t="s">
        <v>308</v>
      </c>
      <c r="B6484" t="s">
        <v>1494</v>
      </c>
      <c r="C6484" t="s">
        <v>20</v>
      </c>
      <c r="D6484" s="6">
        <v>0.1</v>
      </c>
      <c r="E6484" s="6" t="s">
        <v>17</v>
      </c>
      <c r="F6484" t="s">
        <v>1550</v>
      </c>
      <c r="G6484" t="str">
        <f t="shared" si="12967"/>
        <v>DL2021042</v>
      </c>
      <c r="H6484" t="str">
        <f t="shared" si="13031"/>
        <v>17</v>
      </c>
      <c r="I6484" t="str">
        <f t="shared" si="13032"/>
        <v>Pukkellaks_17_20211118_DL2021042_EgedalGym</v>
      </c>
      <c r="J6484" t="str">
        <f t="shared" si="13033"/>
        <v>Pukkellaks</v>
      </c>
      <c r="K6484" t="str">
        <f t="shared" si="13034"/>
        <v>eDNA</v>
      </c>
      <c r="L6484" t="str">
        <f t="shared" si="13035"/>
        <v>No Ct</v>
      </c>
      <c r="M6484" t="str">
        <f t="shared" si="13036"/>
        <v/>
      </c>
      <c r="N6484" t="str">
        <f t="shared" si="13037"/>
        <v/>
      </c>
      <c r="O6484" t="str">
        <f t="shared" si="13038"/>
        <v/>
      </c>
    </row>
    <row r="6485" spans="1:24" x14ac:dyDescent="0.25">
      <c r="A6485" t="s">
        <v>310</v>
      </c>
      <c r="B6485" t="s">
        <v>1494</v>
      </c>
      <c r="C6485" t="s">
        <v>20</v>
      </c>
      <c r="D6485" s="6">
        <v>0.1</v>
      </c>
      <c r="E6485" s="6" t="s">
        <v>17</v>
      </c>
      <c r="F6485" t="s">
        <v>1550</v>
      </c>
      <c r="G6485" t="str">
        <f t="shared" si="12967"/>
        <v>DL2021042</v>
      </c>
      <c r="H6485" t="str">
        <f t="shared" si="13031"/>
        <v>17</v>
      </c>
      <c r="I6485" t="str">
        <f t="shared" si="13032"/>
        <v>Pukkellaks_17_20211118_DL2021042_EgedalGym</v>
      </c>
      <c r="J6485" t="str">
        <f t="shared" si="13033"/>
        <v>Pukkellaks</v>
      </c>
      <c r="K6485" t="str">
        <f t="shared" si="13034"/>
        <v>eDNA</v>
      </c>
      <c r="L6485" t="str">
        <f t="shared" si="13035"/>
        <v>No Ct</v>
      </c>
      <c r="M6485" t="str">
        <f t="shared" si="13036"/>
        <v/>
      </c>
      <c r="N6485" t="str">
        <f t="shared" si="13037"/>
        <v/>
      </c>
      <c r="O6485" t="str">
        <f t="shared" si="13038"/>
        <v/>
      </c>
    </row>
    <row r="6486" spans="1:24" x14ac:dyDescent="0.25">
      <c r="A6486" t="s">
        <v>311</v>
      </c>
      <c r="B6486" t="s">
        <v>1495</v>
      </c>
      <c r="C6486" t="s">
        <v>13</v>
      </c>
      <c r="D6486" s="6">
        <v>0.1</v>
      </c>
      <c r="E6486" s="6">
        <v>31.35</v>
      </c>
      <c r="F6486" t="s">
        <v>1550</v>
      </c>
      <c r="G6486" t="str">
        <f t="shared" si="12967"/>
        <v>DL2021042</v>
      </c>
      <c r="H6486" t="str">
        <f t="shared" si="13031"/>
        <v>18</v>
      </c>
      <c r="I6486" t="str">
        <f t="shared" si="13032"/>
        <v>Pukkellaks_18_20211118_DL2021042_EgedalGym</v>
      </c>
      <c r="J6486" t="str">
        <f t="shared" si="13033"/>
        <v>Pukkellaks</v>
      </c>
      <c r="K6486" t="str">
        <f t="shared" si="13034"/>
        <v>PosK</v>
      </c>
      <c r="L6486">
        <f t="shared" si="13035"/>
        <v>31.35</v>
      </c>
      <c r="M6486">
        <f t="shared" si="13036"/>
        <v>31.35</v>
      </c>
      <c r="N6486">
        <f t="shared" si="13037"/>
        <v>0</v>
      </c>
      <c r="O6486">
        <f t="shared" si="13038"/>
        <v>0</v>
      </c>
      <c r="Q6486">
        <f t="shared" ref="Q6486" si="13039">IF(L6488="No Ct",0,L6488)</f>
        <v>0</v>
      </c>
      <c r="R6486">
        <f t="shared" ref="R6486" si="13040">IF(L6489="No Ct",0,L6489)</f>
        <v>0</v>
      </c>
      <c r="S6486" t="str">
        <f t="shared" ref="S6486" si="13041">IF(AND(M6486&gt;0,N6486=0),"Valid","Invalid")</f>
        <v>Valid</v>
      </c>
      <c r="T6486" t="str">
        <f t="shared" ref="T6486" si="13042">IF(OR(Q6486&gt;1,R6486&gt;1),"Present","Absent")</f>
        <v>Absent</v>
      </c>
      <c r="U6486" t="str">
        <f t="shared" ref="U6486" si="13043">IF(OR(AND(Q6486&gt;1,Q6486&lt;41),AND(R6486&gt;1,R6486&lt;41)),"Ct&lt;41","Ct&gt;41")</f>
        <v>Ct&gt;41</v>
      </c>
      <c r="V6486" t="str">
        <f>VLOOKUP(J6486,Datasæt_Analysesystemer!$C$2:$D$68,2,FALSE)</f>
        <v>Pukkellaks</v>
      </c>
      <c r="W6486" t="str">
        <f t="shared" ref="W6486" si="13044">MID(F6486,10,9)</f>
        <v>DL2021042</v>
      </c>
      <c r="X6486" t="str">
        <f t="shared" ref="X6486" si="13045">W6486&amp;"_"&amp;V6486&amp;"_"&amp;S6486&amp;"_"&amp;T6486&amp;"_"&amp;U6486</f>
        <v>DL2021042_Pukkellaks_Valid_Absent_Ct&gt;41</v>
      </c>
    </row>
    <row r="6487" spans="1:24" x14ac:dyDescent="0.25">
      <c r="A6487" t="s">
        <v>313</v>
      </c>
      <c r="B6487" t="s">
        <v>1496</v>
      </c>
      <c r="C6487" t="s">
        <v>16</v>
      </c>
      <c r="D6487" s="6">
        <v>0.1</v>
      </c>
      <c r="E6487" s="6" t="s">
        <v>17</v>
      </c>
      <c r="F6487" t="s">
        <v>1550</v>
      </c>
      <c r="G6487" t="str">
        <f t="shared" si="12967"/>
        <v>DL2021042</v>
      </c>
      <c r="H6487" t="str">
        <f t="shared" si="13031"/>
        <v>18</v>
      </c>
      <c r="I6487" t="str">
        <f t="shared" si="13032"/>
        <v>Pukkellaks_18_20211118_DL2021042_EgedalGym</v>
      </c>
      <c r="J6487" t="str">
        <f t="shared" si="13033"/>
        <v>Pukkellaks</v>
      </c>
      <c r="K6487" t="str">
        <f t="shared" si="13034"/>
        <v>NegK</v>
      </c>
      <c r="L6487" t="str">
        <f t="shared" si="13035"/>
        <v>No Ct</v>
      </c>
      <c r="M6487" t="str">
        <f t="shared" si="13036"/>
        <v/>
      </c>
      <c r="N6487" t="str">
        <f t="shared" si="13037"/>
        <v/>
      </c>
      <c r="O6487" t="str">
        <f t="shared" si="13038"/>
        <v/>
      </c>
    </row>
    <row r="6488" spans="1:24" x14ac:dyDescent="0.25">
      <c r="A6488" t="s">
        <v>315</v>
      </c>
      <c r="B6488" t="s">
        <v>1497</v>
      </c>
      <c r="C6488" t="s">
        <v>20</v>
      </c>
      <c r="D6488" s="6">
        <v>0.1</v>
      </c>
      <c r="E6488" s="6" t="s">
        <v>17</v>
      </c>
      <c r="F6488" t="s">
        <v>1550</v>
      </c>
      <c r="G6488" t="str">
        <f t="shared" si="12967"/>
        <v>DL2021042</v>
      </c>
      <c r="H6488" t="str">
        <f t="shared" si="13031"/>
        <v>18</v>
      </c>
      <c r="I6488" t="str">
        <f t="shared" si="13032"/>
        <v>Pukkellaks_18_20211118_DL2021042_EgedalGym</v>
      </c>
      <c r="J6488" t="str">
        <f t="shared" si="13033"/>
        <v>Pukkellaks</v>
      </c>
      <c r="K6488" t="str">
        <f t="shared" si="13034"/>
        <v>eDNA</v>
      </c>
      <c r="L6488" t="str">
        <f t="shared" si="13035"/>
        <v>No Ct</v>
      </c>
      <c r="M6488" t="str">
        <f t="shared" si="13036"/>
        <v/>
      </c>
      <c r="N6488" t="str">
        <f t="shared" si="13037"/>
        <v/>
      </c>
      <c r="O6488" t="str">
        <f t="shared" si="13038"/>
        <v/>
      </c>
    </row>
    <row r="6489" spans="1:24" x14ac:dyDescent="0.25">
      <c r="A6489" t="s">
        <v>317</v>
      </c>
      <c r="B6489" t="s">
        <v>1497</v>
      </c>
      <c r="C6489" t="s">
        <v>20</v>
      </c>
      <c r="D6489" s="6">
        <v>0.1</v>
      </c>
      <c r="E6489" s="6" t="s">
        <v>17</v>
      </c>
      <c r="F6489" t="s">
        <v>1550</v>
      </c>
      <c r="G6489" t="str">
        <f t="shared" si="12967"/>
        <v>DL2021042</v>
      </c>
      <c r="H6489" t="str">
        <f t="shared" si="13031"/>
        <v>18</v>
      </c>
      <c r="I6489" t="str">
        <f t="shared" si="13032"/>
        <v>Pukkellaks_18_20211118_DL2021042_EgedalGym</v>
      </c>
      <c r="J6489" t="str">
        <f t="shared" si="13033"/>
        <v>Pukkellaks</v>
      </c>
      <c r="K6489" t="str">
        <f t="shared" si="13034"/>
        <v>eDNA</v>
      </c>
      <c r="L6489" t="str">
        <f t="shared" si="13035"/>
        <v>No Ct</v>
      </c>
      <c r="M6489" t="str">
        <f t="shared" si="13036"/>
        <v/>
      </c>
      <c r="N6489" t="str">
        <f t="shared" si="13037"/>
        <v/>
      </c>
      <c r="O6489" t="str">
        <f t="shared" si="13038"/>
        <v/>
      </c>
    </row>
    <row r="6490" spans="1:24" x14ac:dyDescent="0.25">
      <c r="A6490" t="s">
        <v>318</v>
      </c>
      <c r="B6490" t="s">
        <v>1529</v>
      </c>
      <c r="C6490" t="s">
        <v>13</v>
      </c>
      <c r="D6490" s="6">
        <v>0.1</v>
      </c>
      <c r="E6490" s="6">
        <v>39.97</v>
      </c>
      <c r="F6490" t="s">
        <v>1550</v>
      </c>
      <c r="G6490" t="str">
        <f t="shared" si="12967"/>
        <v>DL2021042</v>
      </c>
      <c r="H6490" t="str">
        <f t="shared" si="13031"/>
        <v>19</v>
      </c>
      <c r="I6490" t="str">
        <f t="shared" si="13032"/>
        <v>BlaafinnetTun_19_20211118_DL2021042_EgedalGym</v>
      </c>
      <c r="J6490" t="str">
        <f t="shared" si="13033"/>
        <v>BlaafinnetTun</v>
      </c>
      <c r="K6490" t="str">
        <f t="shared" si="13034"/>
        <v>PosK</v>
      </c>
      <c r="L6490">
        <f t="shared" si="13035"/>
        <v>39.97</v>
      </c>
      <c r="M6490">
        <f t="shared" si="13036"/>
        <v>39.97</v>
      </c>
      <c r="N6490">
        <f t="shared" si="13037"/>
        <v>41.35</v>
      </c>
      <c r="O6490">
        <f t="shared" si="13038"/>
        <v>39.29</v>
      </c>
      <c r="Q6490">
        <f t="shared" ref="Q6490" si="13046">IF(L6492="No Ct",0,L6492)</f>
        <v>39.29</v>
      </c>
      <c r="R6490">
        <f t="shared" ref="R6490" si="13047">IF(L6493="No Ct",0,L6493)</f>
        <v>0</v>
      </c>
      <c r="S6490" t="str">
        <f t="shared" ref="S6490" si="13048">IF(AND(M6490&gt;0,N6490=0),"Valid","Invalid")</f>
        <v>Invalid</v>
      </c>
      <c r="T6490" t="str">
        <f t="shared" ref="T6490" si="13049">IF(OR(Q6490&gt;1,R6490&gt;1),"Present","Absent")</f>
        <v>Present</v>
      </c>
      <c r="U6490" t="str">
        <f t="shared" ref="U6490" si="13050">IF(OR(AND(Q6490&gt;1,Q6490&lt;41),AND(R6490&gt;1,R6490&lt;41)),"Ct&lt;41","Ct&gt;41")</f>
        <v>Ct&lt;41</v>
      </c>
      <c r="V6490" t="str">
        <f>VLOOKUP(J6490,Datasæt_Analysesystemer!$C$2:$D$68,2,FALSE)</f>
        <v>Blåfinnet tun</v>
      </c>
      <c r="W6490" t="str">
        <f t="shared" ref="W6490" si="13051">MID(F6490,10,9)</f>
        <v>DL2021042</v>
      </c>
      <c r="X6490" t="str">
        <f t="shared" ref="X6490" si="13052">W6490&amp;"_"&amp;V6490&amp;"_"&amp;S6490&amp;"_"&amp;T6490&amp;"_"&amp;U6490</f>
        <v>DL2021042_Blåfinnet tun_Invalid_Present_Ct&lt;41</v>
      </c>
    </row>
    <row r="6491" spans="1:24" x14ac:dyDescent="0.25">
      <c r="A6491" t="s">
        <v>320</v>
      </c>
      <c r="B6491" t="s">
        <v>1530</v>
      </c>
      <c r="C6491" t="s">
        <v>16</v>
      </c>
      <c r="D6491" s="6">
        <v>0.1</v>
      </c>
      <c r="E6491" s="6">
        <v>41.35</v>
      </c>
      <c r="F6491" t="s">
        <v>1550</v>
      </c>
      <c r="G6491" t="str">
        <f t="shared" si="12967"/>
        <v>DL2021042</v>
      </c>
      <c r="H6491" t="str">
        <f t="shared" si="13031"/>
        <v>19</v>
      </c>
      <c r="I6491" t="str">
        <f t="shared" si="13032"/>
        <v>BlaafinnetTun_19_20211118_DL2021042_EgedalGym</v>
      </c>
      <c r="J6491" t="str">
        <f t="shared" si="13033"/>
        <v>BlaafinnetTun</v>
      </c>
      <c r="K6491" t="str">
        <f t="shared" si="13034"/>
        <v>NegK</v>
      </c>
      <c r="L6491">
        <f t="shared" si="13035"/>
        <v>41.35</v>
      </c>
      <c r="M6491" t="str">
        <f t="shared" si="13036"/>
        <v/>
      </c>
      <c r="N6491" t="str">
        <f t="shared" si="13037"/>
        <v/>
      </c>
      <c r="O6491" t="str">
        <f t="shared" si="13038"/>
        <v/>
      </c>
    </row>
    <row r="6492" spans="1:24" x14ac:dyDescent="0.25">
      <c r="A6492" t="s">
        <v>322</v>
      </c>
      <c r="B6492" t="s">
        <v>1531</v>
      </c>
      <c r="C6492" t="s">
        <v>20</v>
      </c>
      <c r="D6492" s="6">
        <v>0.1</v>
      </c>
      <c r="E6492" s="6">
        <v>39.29</v>
      </c>
      <c r="F6492" t="s">
        <v>1550</v>
      </c>
      <c r="G6492" t="str">
        <f t="shared" si="12967"/>
        <v>DL2021042</v>
      </c>
      <c r="H6492" t="str">
        <f t="shared" si="13031"/>
        <v>19</v>
      </c>
      <c r="I6492" t="str">
        <f t="shared" si="13032"/>
        <v>BlaafinnetTun_19_20211118_DL2021042_EgedalGym</v>
      </c>
      <c r="J6492" t="str">
        <f t="shared" si="13033"/>
        <v>BlaafinnetTun</v>
      </c>
      <c r="K6492" t="str">
        <f t="shared" si="13034"/>
        <v>eDNA</v>
      </c>
      <c r="L6492">
        <f t="shared" si="13035"/>
        <v>39.29</v>
      </c>
      <c r="M6492" t="str">
        <f t="shared" si="13036"/>
        <v/>
      </c>
      <c r="N6492" t="str">
        <f t="shared" si="13037"/>
        <v/>
      </c>
      <c r="O6492" t="str">
        <f t="shared" si="13038"/>
        <v/>
      </c>
    </row>
    <row r="6493" spans="1:24" x14ac:dyDescent="0.25">
      <c r="A6493" t="s">
        <v>324</v>
      </c>
      <c r="B6493" t="s">
        <v>1531</v>
      </c>
      <c r="C6493" t="s">
        <v>20</v>
      </c>
      <c r="D6493" s="6">
        <v>0.1</v>
      </c>
      <c r="E6493" s="6" t="s">
        <v>17</v>
      </c>
      <c r="F6493" t="s">
        <v>1550</v>
      </c>
      <c r="G6493" t="str">
        <f t="shared" si="12967"/>
        <v>DL2021042</v>
      </c>
      <c r="H6493" t="str">
        <f t="shared" si="13031"/>
        <v>19</v>
      </c>
      <c r="I6493" t="str">
        <f t="shared" si="13032"/>
        <v>BlaafinnetTun_19_20211118_DL2021042_EgedalGym</v>
      </c>
      <c r="J6493" t="str">
        <f t="shared" si="13033"/>
        <v>BlaafinnetTun</v>
      </c>
      <c r="K6493" t="str">
        <f t="shared" si="13034"/>
        <v>eDNA</v>
      </c>
      <c r="L6493" t="str">
        <f t="shared" si="13035"/>
        <v>No Ct</v>
      </c>
      <c r="M6493" t="str">
        <f t="shared" si="13036"/>
        <v/>
      </c>
      <c r="N6493" t="str">
        <f t="shared" si="13037"/>
        <v/>
      </c>
      <c r="O6493" t="str">
        <f t="shared" si="13038"/>
        <v/>
      </c>
    </row>
    <row r="6494" spans="1:24" x14ac:dyDescent="0.25">
      <c r="A6494" t="s">
        <v>325</v>
      </c>
      <c r="B6494" t="s">
        <v>1532</v>
      </c>
      <c r="C6494" t="s">
        <v>13</v>
      </c>
      <c r="D6494" s="6">
        <v>0.1</v>
      </c>
      <c r="E6494" s="6">
        <v>39.770000000000003</v>
      </c>
      <c r="F6494" t="s">
        <v>1550</v>
      </c>
      <c r="G6494" t="str">
        <f t="shared" si="12967"/>
        <v>DL2021042</v>
      </c>
      <c r="H6494" t="str">
        <f t="shared" si="13031"/>
        <v>20</v>
      </c>
      <c r="I6494" t="str">
        <f t="shared" si="13032"/>
        <v>BlaafinnetTun_20_20211118_DL2021042_EgedalGym</v>
      </c>
      <c r="J6494" t="str">
        <f t="shared" si="13033"/>
        <v>BlaafinnetTun</v>
      </c>
      <c r="K6494" t="str">
        <f t="shared" si="13034"/>
        <v>PosK</v>
      </c>
      <c r="L6494">
        <f t="shared" si="13035"/>
        <v>39.770000000000003</v>
      </c>
      <c r="M6494">
        <f t="shared" si="13036"/>
        <v>39.770000000000003</v>
      </c>
      <c r="N6494">
        <f t="shared" si="13037"/>
        <v>39.82</v>
      </c>
      <c r="O6494">
        <f t="shared" si="13038"/>
        <v>38.880000000000003</v>
      </c>
      <c r="Q6494">
        <f t="shared" ref="Q6494" si="13053">IF(L6496="No Ct",0,L6496)</f>
        <v>38.880000000000003</v>
      </c>
      <c r="R6494">
        <f t="shared" ref="R6494" si="13054">IF(L6497="No Ct",0,L6497)</f>
        <v>0</v>
      </c>
      <c r="S6494" t="str">
        <f t="shared" ref="S6494" si="13055">IF(AND(M6494&gt;0,N6494=0),"Valid","Invalid")</f>
        <v>Invalid</v>
      </c>
      <c r="T6494" t="str">
        <f t="shared" ref="T6494" si="13056">IF(OR(Q6494&gt;1,R6494&gt;1),"Present","Absent")</f>
        <v>Present</v>
      </c>
      <c r="U6494" t="str">
        <f t="shared" ref="U6494" si="13057">IF(OR(AND(Q6494&gt;1,Q6494&lt;41),AND(R6494&gt;1,R6494&lt;41)),"Ct&lt;41","Ct&gt;41")</f>
        <v>Ct&lt;41</v>
      </c>
      <c r="V6494" t="str">
        <f>VLOOKUP(J6494,Datasæt_Analysesystemer!$C$2:$D$68,2,FALSE)</f>
        <v>Blåfinnet tun</v>
      </c>
      <c r="W6494" t="str">
        <f t="shared" ref="W6494" si="13058">MID(F6494,10,9)</f>
        <v>DL2021042</v>
      </c>
      <c r="X6494" t="str">
        <f t="shared" ref="X6494" si="13059">W6494&amp;"_"&amp;V6494&amp;"_"&amp;S6494&amp;"_"&amp;T6494&amp;"_"&amp;U6494</f>
        <v>DL2021042_Blåfinnet tun_Invalid_Present_Ct&lt;41</v>
      </c>
    </row>
    <row r="6495" spans="1:24" x14ac:dyDescent="0.25">
      <c r="A6495" t="s">
        <v>327</v>
      </c>
      <c r="B6495" t="s">
        <v>1533</v>
      </c>
      <c r="C6495" t="s">
        <v>16</v>
      </c>
      <c r="D6495" s="6">
        <v>0.1</v>
      </c>
      <c r="E6495" s="6">
        <v>39.82</v>
      </c>
      <c r="F6495" t="s">
        <v>1550</v>
      </c>
      <c r="G6495" t="str">
        <f t="shared" si="12967"/>
        <v>DL2021042</v>
      </c>
      <c r="H6495" t="str">
        <f t="shared" si="13031"/>
        <v>20</v>
      </c>
      <c r="I6495" t="str">
        <f t="shared" si="13032"/>
        <v>BlaafinnetTun_20_20211118_DL2021042_EgedalGym</v>
      </c>
      <c r="J6495" t="str">
        <f t="shared" si="13033"/>
        <v>BlaafinnetTun</v>
      </c>
      <c r="K6495" t="str">
        <f t="shared" si="13034"/>
        <v>NegK</v>
      </c>
      <c r="L6495">
        <f t="shared" si="13035"/>
        <v>39.82</v>
      </c>
      <c r="M6495" t="str">
        <f t="shared" si="13036"/>
        <v/>
      </c>
      <c r="N6495" t="str">
        <f t="shared" si="13037"/>
        <v/>
      </c>
      <c r="O6495" t="str">
        <f t="shared" si="13038"/>
        <v/>
      </c>
    </row>
    <row r="6496" spans="1:24" x14ac:dyDescent="0.25">
      <c r="A6496" t="s">
        <v>329</v>
      </c>
      <c r="B6496" t="s">
        <v>1534</v>
      </c>
      <c r="C6496" t="s">
        <v>20</v>
      </c>
      <c r="D6496" s="6">
        <v>0.1</v>
      </c>
      <c r="E6496" s="6">
        <v>38.880000000000003</v>
      </c>
      <c r="F6496" t="s">
        <v>1550</v>
      </c>
      <c r="G6496" t="str">
        <f t="shared" si="12967"/>
        <v>DL2021042</v>
      </c>
      <c r="H6496" t="str">
        <f t="shared" si="13031"/>
        <v>20</v>
      </c>
      <c r="I6496" t="str">
        <f t="shared" si="13032"/>
        <v>BlaafinnetTun_20_20211118_DL2021042_EgedalGym</v>
      </c>
      <c r="J6496" t="str">
        <f t="shared" si="13033"/>
        <v>BlaafinnetTun</v>
      </c>
      <c r="K6496" t="str">
        <f t="shared" si="13034"/>
        <v>eDNA</v>
      </c>
      <c r="L6496">
        <f t="shared" si="13035"/>
        <v>38.880000000000003</v>
      </c>
      <c r="M6496" t="str">
        <f t="shared" si="13036"/>
        <v/>
      </c>
      <c r="N6496" t="str">
        <f t="shared" si="13037"/>
        <v/>
      </c>
      <c r="O6496" t="str">
        <f t="shared" si="13038"/>
        <v/>
      </c>
    </row>
    <row r="6497" spans="1:24" x14ac:dyDescent="0.25">
      <c r="A6497" t="s">
        <v>331</v>
      </c>
      <c r="B6497" t="s">
        <v>1534</v>
      </c>
      <c r="C6497" t="s">
        <v>20</v>
      </c>
      <c r="D6497" s="6">
        <v>0.1</v>
      </c>
      <c r="E6497" s="6" t="s">
        <v>17</v>
      </c>
      <c r="F6497" t="s">
        <v>1550</v>
      </c>
      <c r="G6497" t="str">
        <f t="shared" si="12967"/>
        <v>DL2021042</v>
      </c>
      <c r="H6497" t="str">
        <f t="shared" si="13031"/>
        <v>20</v>
      </c>
      <c r="I6497" t="str">
        <f t="shared" si="13032"/>
        <v>BlaafinnetTun_20_20211118_DL2021042_EgedalGym</v>
      </c>
      <c r="J6497" t="str">
        <f t="shared" si="13033"/>
        <v>BlaafinnetTun</v>
      </c>
      <c r="K6497" t="str">
        <f t="shared" si="13034"/>
        <v>eDNA</v>
      </c>
      <c r="L6497" t="str">
        <f t="shared" si="13035"/>
        <v>No Ct</v>
      </c>
      <c r="M6497" t="str">
        <f t="shared" si="13036"/>
        <v/>
      </c>
      <c r="N6497" t="str">
        <f t="shared" si="13037"/>
        <v/>
      </c>
      <c r="O6497" t="str">
        <f t="shared" si="13038"/>
        <v/>
      </c>
    </row>
    <row r="6498" spans="1:24" x14ac:dyDescent="0.25">
      <c r="A6498" t="s">
        <v>390</v>
      </c>
      <c r="B6498" t="s">
        <v>1504</v>
      </c>
      <c r="C6498" t="s">
        <v>13</v>
      </c>
      <c r="D6498" s="6">
        <v>0.1</v>
      </c>
      <c r="E6498" s="6">
        <v>30.98</v>
      </c>
      <c r="F6498" t="s">
        <v>1550</v>
      </c>
      <c r="G6498" t="str">
        <f t="shared" si="12967"/>
        <v>DL2021042</v>
      </c>
      <c r="H6498" t="str">
        <f t="shared" si="13031"/>
        <v>21</v>
      </c>
      <c r="I6498" t="str">
        <f t="shared" si="13032"/>
        <v>Stillehavsoesters_21_20211118_DL2021042_EgedalGym</v>
      </c>
      <c r="J6498" t="str">
        <f t="shared" si="13033"/>
        <v>Stillehavsoesters</v>
      </c>
      <c r="K6498" t="str">
        <f t="shared" si="13034"/>
        <v>PosK</v>
      </c>
      <c r="L6498">
        <f t="shared" si="13035"/>
        <v>30.98</v>
      </c>
      <c r="M6498">
        <f t="shared" si="13036"/>
        <v>30.98</v>
      </c>
      <c r="N6498">
        <f t="shared" si="13037"/>
        <v>0</v>
      </c>
      <c r="O6498">
        <f t="shared" si="13038"/>
        <v>0</v>
      </c>
      <c r="Q6498">
        <f t="shared" ref="Q6498" si="13060">IF(L6500="No Ct",0,L6500)</f>
        <v>0</v>
      </c>
      <c r="R6498">
        <f t="shared" ref="R6498" si="13061">IF(L6501="No Ct",0,L6501)</f>
        <v>0</v>
      </c>
      <c r="S6498" t="str">
        <f t="shared" ref="S6498" si="13062">IF(AND(M6498&gt;0,N6498=0),"Valid","Invalid")</f>
        <v>Valid</v>
      </c>
      <c r="T6498" t="str">
        <f t="shared" ref="T6498" si="13063">IF(OR(Q6498&gt;1,R6498&gt;1),"Present","Absent")</f>
        <v>Absent</v>
      </c>
      <c r="U6498" t="str">
        <f t="shared" ref="U6498" si="13064">IF(OR(AND(Q6498&gt;1,Q6498&lt;41),AND(R6498&gt;1,R6498&lt;41)),"Ct&lt;41","Ct&gt;41")</f>
        <v>Ct&gt;41</v>
      </c>
      <c r="V6498" t="str">
        <f>VLOOKUP(J6498,Datasæt_Analysesystemer!$C$2:$D$68,2,FALSE)</f>
        <v>Stillehavsøsters</v>
      </c>
      <c r="W6498" t="str">
        <f t="shared" ref="W6498" si="13065">MID(F6498,10,9)</f>
        <v>DL2021042</v>
      </c>
      <c r="X6498" t="str">
        <f t="shared" ref="X6498" si="13066">W6498&amp;"_"&amp;V6498&amp;"_"&amp;S6498&amp;"_"&amp;T6498&amp;"_"&amp;U6498</f>
        <v>DL2021042_Stillehavsøsters_Valid_Absent_Ct&gt;41</v>
      </c>
    </row>
    <row r="6499" spans="1:24" x14ac:dyDescent="0.25">
      <c r="A6499" t="s">
        <v>392</v>
      </c>
      <c r="B6499" t="s">
        <v>1505</v>
      </c>
      <c r="C6499" t="s">
        <v>16</v>
      </c>
      <c r="D6499" s="6">
        <v>0.1</v>
      </c>
      <c r="E6499" s="6" t="s">
        <v>17</v>
      </c>
      <c r="F6499" t="s">
        <v>1550</v>
      </c>
      <c r="G6499" t="str">
        <f t="shared" si="12967"/>
        <v>DL2021042</v>
      </c>
      <c r="H6499" t="str">
        <f t="shared" si="13031"/>
        <v>21</v>
      </c>
      <c r="I6499" t="str">
        <f t="shared" si="13032"/>
        <v>Stillehavsoesters_21_20211118_DL2021042_EgedalGym</v>
      </c>
      <c r="J6499" t="str">
        <f t="shared" si="13033"/>
        <v>Stillehavsoesters</v>
      </c>
      <c r="K6499" t="str">
        <f t="shared" si="13034"/>
        <v>NegK</v>
      </c>
      <c r="L6499" t="str">
        <f t="shared" si="13035"/>
        <v>No Ct</v>
      </c>
      <c r="M6499" t="str">
        <f t="shared" si="13036"/>
        <v/>
      </c>
      <c r="N6499" t="str">
        <f t="shared" si="13037"/>
        <v/>
      </c>
      <c r="O6499" t="str">
        <f t="shared" si="13038"/>
        <v/>
      </c>
    </row>
    <row r="6500" spans="1:24" x14ac:dyDescent="0.25">
      <c r="A6500" t="s">
        <v>394</v>
      </c>
      <c r="B6500" t="s">
        <v>1506</v>
      </c>
      <c r="C6500" t="s">
        <v>20</v>
      </c>
      <c r="D6500" s="6">
        <v>0.1</v>
      </c>
      <c r="E6500" s="6" t="s">
        <v>17</v>
      </c>
      <c r="F6500" t="s">
        <v>1550</v>
      </c>
      <c r="G6500" t="str">
        <f t="shared" si="12967"/>
        <v>DL2021042</v>
      </c>
      <c r="H6500" t="str">
        <f t="shared" si="13031"/>
        <v>21</v>
      </c>
      <c r="I6500" t="str">
        <f t="shared" si="13032"/>
        <v>Stillehavsoesters_21_20211118_DL2021042_EgedalGym</v>
      </c>
      <c r="J6500" t="str">
        <f t="shared" si="13033"/>
        <v>Stillehavsoesters</v>
      </c>
      <c r="K6500" t="str">
        <f t="shared" si="13034"/>
        <v>eDNA</v>
      </c>
      <c r="L6500" t="str">
        <f t="shared" si="13035"/>
        <v>No Ct</v>
      </c>
      <c r="M6500" t="str">
        <f t="shared" si="13036"/>
        <v/>
      </c>
      <c r="N6500" t="str">
        <f t="shared" si="13037"/>
        <v/>
      </c>
      <c r="O6500" t="str">
        <f t="shared" si="13038"/>
        <v/>
      </c>
    </row>
    <row r="6501" spans="1:24" x14ac:dyDescent="0.25">
      <c r="A6501" t="s">
        <v>396</v>
      </c>
      <c r="B6501" t="s">
        <v>1506</v>
      </c>
      <c r="C6501" t="s">
        <v>20</v>
      </c>
      <c r="D6501" s="6">
        <v>0.1</v>
      </c>
      <c r="E6501" s="6" t="s">
        <v>17</v>
      </c>
      <c r="F6501" t="s">
        <v>1550</v>
      </c>
      <c r="G6501" t="str">
        <f t="shared" si="12967"/>
        <v>DL2021042</v>
      </c>
      <c r="H6501" t="str">
        <f t="shared" si="13031"/>
        <v>21</v>
      </c>
      <c r="I6501" t="str">
        <f t="shared" si="13032"/>
        <v>Stillehavsoesters_21_20211118_DL2021042_EgedalGym</v>
      </c>
      <c r="J6501" t="str">
        <f t="shared" si="13033"/>
        <v>Stillehavsoesters</v>
      </c>
      <c r="K6501" t="str">
        <f t="shared" si="13034"/>
        <v>eDNA</v>
      </c>
      <c r="L6501" t="str">
        <f t="shared" si="13035"/>
        <v>No Ct</v>
      </c>
      <c r="M6501" t="str">
        <f t="shared" si="13036"/>
        <v/>
      </c>
      <c r="N6501" t="str">
        <f t="shared" si="13037"/>
        <v/>
      </c>
      <c r="O6501" t="str">
        <f t="shared" si="13038"/>
        <v/>
      </c>
    </row>
    <row r="6502" spans="1:24" x14ac:dyDescent="0.25">
      <c r="A6502" t="s">
        <v>397</v>
      </c>
      <c r="B6502" t="s">
        <v>1507</v>
      </c>
      <c r="C6502" t="s">
        <v>13</v>
      </c>
      <c r="D6502" s="6">
        <v>0.1</v>
      </c>
      <c r="E6502" s="6">
        <v>32.36</v>
      </c>
      <c r="F6502" t="s">
        <v>1550</v>
      </c>
      <c r="G6502" t="str">
        <f t="shared" si="12967"/>
        <v>DL2021042</v>
      </c>
      <c r="H6502" t="str">
        <f t="shared" si="13031"/>
        <v>22</v>
      </c>
      <c r="I6502" t="str">
        <f t="shared" si="13032"/>
        <v>Stillehavsoesters_22_20211118_DL2021042_EgedalGym</v>
      </c>
      <c r="J6502" t="str">
        <f t="shared" si="13033"/>
        <v>Stillehavsoesters</v>
      </c>
      <c r="K6502" t="str">
        <f t="shared" si="13034"/>
        <v>PosK</v>
      </c>
      <c r="L6502">
        <f t="shared" si="13035"/>
        <v>32.36</v>
      </c>
      <c r="M6502">
        <f t="shared" si="13036"/>
        <v>32.36</v>
      </c>
      <c r="N6502">
        <f t="shared" si="13037"/>
        <v>0</v>
      </c>
      <c r="O6502">
        <f t="shared" si="13038"/>
        <v>0</v>
      </c>
      <c r="Q6502">
        <f t="shared" ref="Q6502" si="13067">IF(L6504="No Ct",0,L6504)</f>
        <v>0</v>
      </c>
      <c r="R6502">
        <f t="shared" ref="R6502" si="13068">IF(L6505="No Ct",0,L6505)</f>
        <v>0</v>
      </c>
      <c r="S6502" t="str">
        <f t="shared" ref="S6502" si="13069">IF(AND(M6502&gt;0,N6502=0),"Valid","Invalid")</f>
        <v>Valid</v>
      </c>
      <c r="T6502" t="str">
        <f t="shared" ref="T6502" si="13070">IF(OR(Q6502&gt;1,R6502&gt;1),"Present","Absent")</f>
        <v>Absent</v>
      </c>
      <c r="U6502" t="str">
        <f t="shared" ref="U6502" si="13071">IF(OR(AND(Q6502&gt;1,Q6502&lt;41),AND(R6502&gt;1,R6502&lt;41)),"Ct&lt;41","Ct&gt;41")</f>
        <v>Ct&gt;41</v>
      </c>
      <c r="V6502" t="str">
        <f>VLOOKUP(J6502,Datasæt_Analysesystemer!$C$2:$D$68,2,FALSE)</f>
        <v>Stillehavsøsters</v>
      </c>
      <c r="W6502" t="str">
        <f t="shared" ref="W6502" si="13072">MID(F6502,10,9)</f>
        <v>DL2021042</v>
      </c>
      <c r="X6502" t="str">
        <f t="shared" ref="X6502" si="13073">W6502&amp;"_"&amp;V6502&amp;"_"&amp;S6502&amp;"_"&amp;T6502&amp;"_"&amp;U6502</f>
        <v>DL2021042_Stillehavsøsters_Valid_Absent_Ct&gt;41</v>
      </c>
    </row>
    <row r="6503" spans="1:24" x14ac:dyDescent="0.25">
      <c r="A6503" t="s">
        <v>399</v>
      </c>
      <c r="B6503" t="s">
        <v>1508</v>
      </c>
      <c r="C6503" t="s">
        <v>16</v>
      </c>
      <c r="D6503" s="6">
        <v>0.1</v>
      </c>
      <c r="E6503" s="6" t="s">
        <v>17</v>
      </c>
      <c r="F6503" t="s">
        <v>1550</v>
      </c>
      <c r="G6503" t="str">
        <f t="shared" si="12967"/>
        <v>DL2021042</v>
      </c>
      <c r="H6503" t="str">
        <f t="shared" si="13031"/>
        <v>22</v>
      </c>
      <c r="I6503" t="str">
        <f t="shared" si="13032"/>
        <v>Stillehavsoesters_22_20211118_DL2021042_EgedalGym</v>
      </c>
      <c r="J6503" t="str">
        <f t="shared" si="13033"/>
        <v>Stillehavsoesters</v>
      </c>
      <c r="K6503" t="str">
        <f t="shared" si="13034"/>
        <v>NegK</v>
      </c>
      <c r="L6503" t="str">
        <f t="shared" si="13035"/>
        <v>No Ct</v>
      </c>
      <c r="M6503" t="str">
        <f t="shared" si="13036"/>
        <v/>
      </c>
      <c r="N6503" t="str">
        <f t="shared" si="13037"/>
        <v/>
      </c>
      <c r="O6503" t="str">
        <f t="shared" si="13038"/>
        <v/>
      </c>
    </row>
    <row r="6504" spans="1:24" x14ac:dyDescent="0.25">
      <c r="A6504" t="s">
        <v>401</v>
      </c>
      <c r="B6504" t="s">
        <v>1509</v>
      </c>
      <c r="C6504" t="s">
        <v>20</v>
      </c>
      <c r="D6504" s="6">
        <v>0.1</v>
      </c>
      <c r="E6504" s="6" t="s">
        <v>17</v>
      </c>
      <c r="F6504" t="s">
        <v>1550</v>
      </c>
      <c r="G6504" t="str">
        <f t="shared" si="12967"/>
        <v>DL2021042</v>
      </c>
      <c r="H6504" t="str">
        <f t="shared" si="13031"/>
        <v>22</v>
      </c>
      <c r="I6504" t="str">
        <f t="shared" si="13032"/>
        <v>Stillehavsoesters_22_20211118_DL2021042_EgedalGym</v>
      </c>
      <c r="J6504" t="str">
        <f t="shared" si="13033"/>
        <v>Stillehavsoesters</v>
      </c>
      <c r="K6504" t="str">
        <f t="shared" si="13034"/>
        <v>eDNA</v>
      </c>
      <c r="L6504" t="str">
        <f t="shared" si="13035"/>
        <v>No Ct</v>
      </c>
      <c r="M6504" t="str">
        <f t="shared" si="13036"/>
        <v/>
      </c>
      <c r="N6504" t="str">
        <f t="shared" si="13037"/>
        <v/>
      </c>
      <c r="O6504" t="str">
        <f t="shared" si="13038"/>
        <v/>
      </c>
    </row>
    <row r="6505" spans="1:24" x14ac:dyDescent="0.25">
      <c r="A6505" t="s">
        <v>403</v>
      </c>
      <c r="B6505" t="s">
        <v>1509</v>
      </c>
      <c r="C6505" t="s">
        <v>20</v>
      </c>
      <c r="D6505" s="6">
        <v>0.1</v>
      </c>
      <c r="E6505" s="6" t="s">
        <v>17</v>
      </c>
      <c r="F6505" t="s">
        <v>1550</v>
      </c>
      <c r="G6505" t="str">
        <f t="shared" si="12967"/>
        <v>DL2021042</v>
      </c>
      <c r="H6505" t="str">
        <f t="shared" si="13031"/>
        <v>22</v>
      </c>
      <c r="I6505" t="str">
        <f t="shared" si="13032"/>
        <v>Stillehavsoesters_22_20211118_DL2021042_EgedalGym</v>
      </c>
      <c r="J6505" t="str">
        <f t="shared" si="13033"/>
        <v>Stillehavsoesters</v>
      </c>
      <c r="K6505" t="str">
        <f t="shared" si="13034"/>
        <v>eDNA</v>
      </c>
      <c r="L6505" t="str">
        <f t="shared" si="13035"/>
        <v>No Ct</v>
      </c>
      <c r="M6505" t="str">
        <f t="shared" si="13036"/>
        <v/>
      </c>
      <c r="N6505" t="str">
        <f t="shared" si="13037"/>
        <v/>
      </c>
      <c r="O6505" t="str">
        <f t="shared" si="13038"/>
        <v/>
      </c>
    </row>
    <row r="6506" spans="1:24" x14ac:dyDescent="0.25">
      <c r="A6506" t="s">
        <v>404</v>
      </c>
      <c r="B6506" t="s">
        <v>692</v>
      </c>
      <c r="C6506" t="s">
        <v>13</v>
      </c>
      <c r="D6506" s="6">
        <v>0.1</v>
      </c>
      <c r="E6506" s="6">
        <v>22.74</v>
      </c>
      <c r="F6506" t="s">
        <v>1550</v>
      </c>
      <c r="G6506" t="str">
        <f t="shared" si="12967"/>
        <v>DL2021042</v>
      </c>
      <c r="H6506" t="str">
        <f t="shared" si="13031"/>
        <v>23</v>
      </c>
      <c r="I6506" t="str">
        <f t="shared" si="13032"/>
        <v>SortmundetKutling_23_20211118_DL2021042_EgedalGym</v>
      </c>
      <c r="J6506" t="str">
        <f t="shared" si="13033"/>
        <v>SortmundetKutling</v>
      </c>
      <c r="K6506" t="str">
        <f t="shared" si="13034"/>
        <v>PosK</v>
      </c>
      <c r="L6506">
        <f t="shared" si="13035"/>
        <v>22.74</v>
      </c>
      <c r="M6506">
        <f t="shared" si="13036"/>
        <v>22.74</v>
      </c>
      <c r="N6506">
        <f t="shared" si="13037"/>
        <v>0</v>
      </c>
      <c r="O6506">
        <f t="shared" si="13038"/>
        <v>73.400000000000006</v>
      </c>
      <c r="Q6506">
        <f t="shared" ref="Q6506" si="13074">IF(L6508="No Ct",0,L6508)</f>
        <v>37.049999999999997</v>
      </c>
      <c r="R6506">
        <f t="shared" ref="R6506" si="13075">IF(L6509="No Ct",0,L6509)</f>
        <v>36.35</v>
      </c>
      <c r="S6506" t="str">
        <f t="shared" ref="S6506" si="13076">IF(AND(M6506&gt;0,N6506=0),"Valid","Invalid")</f>
        <v>Valid</v>
      </c>
      <c r="T6506" t="str">
        <f t="shared" ref="T6506" si="13077">IF(OR(Q6506&gt;1,R6506&gt;1),"Present","Absent")</f>
        <v>Present</v>
      </c>
      <c r="U6506" t="str">
        <f t="shared" ref="U6506" si="13078">IF(OR(AND(Q6506&gt;1,Q6506&lt;41),AND(R6506&gt;1,R6506&lt;41)),"Ct&lt;41","Ct&gt;41")</f>
        <v>Ct&lt;41</v>
      </c>
      <c r="V6506" t="str">
        <f>VLOOKUP(J6506,Datasæt_Analysesystemer!$C$2:$D$68,2,FALSE)</f>
        <v>Sortmundet kutling</v>
      </c>
      <c r="W6506" t="str">
        <f t="shared" ref="W6506" si="13079">MID(F6506,10,9)</f>
        <v>DL2021042</v>
      </c>
      <c r="X6506" t="str">
        <f t="shared" ref="X6506" si="13080">W6506&amp;"_"&amp;V6506&amp;"_"&amp;S6506&amp;"_"&amp;T6506&amp;"_"&amp;U6506</f>
        <v>DL2021042_Sortmundet kutling_Valid_Present_Ct&lt;41</v>
      </c>
    </row>
    <row r="6507" spans="1:24" x14ac:dyDescent="0.25">
      <c r="A6507" t="s">
        <v>406</v>
      </c>
      <c r="B6507" t="s">
        <v>693</v>
      </c>
      <c r="C6507" t="s">
        <v>16</v>
      </c>
      <c r="D6507" s="6">
        <v>0.1</v>
      </c>
      <c r="E6507" s="6" t="s">
        <v>17</v>
      </c>
      <c r="F6507" t="s">
        <v>1550</v>
      </c>
      <c r="G6507" t="str">
        <f t="shared" si="12967"/>
        <v>DL2021042</v>
      </c>
      <c r="H6507" t="str">
        <f t="shared" si="13031"/>
        <v>23</v>
      </c>
      <c r="I6507" t="str">
        <f t="shared" si="13032"/>
        <v>SortmundetKutling_23_20211118_DL2021042_EgedalGym</v>
      </c>
      <c r="J6507" t="str">
        <f t="shared" si="13033"/>
        <v>SortmundetKutling</v>
      </c>
      <c r="K6507" t="str">
        <f t="shared" si="13034"/>
        <v>NegK</v>
      </c>
      <c r="L6507" t="str">
        <f t="shared" si="13035"/>
        <v>No Ct</v>
      </c>
      <c r="M6507" t="str">
        <f t="shared" si="13036"/>
        <v/>
      </c>
      <c r="N6507" t="str">
        <f t="shared" si="13037"/>
        <v/>
      </c>
      <c r="O6507" t="str">
        <f t="shared" si="13038"/>
        <v/>
      </c>
    </row>
    <row r="6508" spans="1:24" x14ac:dyDescent="0.25">
      <c r="A6508" t="s">
        <v>408</v>
      </c>
      <c r="B6508" t="s">
        <v>694</v>
      </c>
      <c r="C6508" t="s">
        <v>20</v>
      </c>
      <c r="D6508" s="6">
        <v>0.1</v>
      </c>
      <c r="E6508" s="6">
        <v>37.049999999999997</v>
      </c>
      <c r="F6508" t="s">
        <v>1550</v>
      </c>
      <c r="G6508" t="str">
        <f t="shared" si="12967"/>
        <v>DL2021042</v>
      </c>
      <c r="H6508" t="str">
        <f t="shared" si="13031"/>
        <v>23</v>
      </c>
      <c r="I6508" t="str">
        <f t="shared" si="13032"/>
        <v>SortmundetKutling_23_20211118_DL2021042_EgedalGym</v>
      </c>
      <c r="J6508" t="str">
        <f t="shared" si="13033"/>
        <v>SortmundetKutling</v>
      </c>
      <c r="K6508" t="str">
        <f t="shared" si="13034"/>
        <v>eDNA</v>
      </c>
      <c r="L6508">
        <f t="shared" si="13035"/>
        <v>37.049999999999997</v>
      </c>
      <c r="M6508" t="str">
        <f t="shared" si="13036"/>
        <v/>
      </c>
      <c r="N6508" t="str">
        <f t="shared" si="13037"/>
        <v/>
      </c>
      <c r="O6508" t="str">
        <f t="shared" si="13038"/>
        <v/>
      </c>
    </row>
    <row r="6509" spans="1:24" x14ac:dyDescent="0.25">
      <c r="A6509" t="s">
        <v>410</v>
      </c>
      <c r="B6509" t="s">
        <v>694</v>
      </c>
      <c r="C6509" t="s">
        <v>20</v>
      </c>
      <c r="D6509" s="6">
        <v>0.1</v>
      </c>
      <c r="E6509" s="6">
        <v>36.35</v>
      </c>
      <c r="F6509" t="s">
        <v>1550</v>
      </c>
      <c r="G6509" t="str">
        <f t="shared" si="12967"/>
        <v>DL2021042</v>
      </c>
      <c r="H6509" t="str">
        <f t="shared" si="13031"/>
        <v>23</v>
      </c>
      <c r="I6509" t="str">
        <f t="shared" si="13032"/>
        <v>SortmundetKutling_23_20211118_DL2021042_EgedalGym</v>
      </c>
      <c r="J6509" t="str">
        <f t="shared" si="13033"/>
        <v>SortmundetKutling</v>
      </c>
      <c r="K6509" t="str">
        <f t="shared" si="13034"/>
        <v>eDNA</v>
      </c>
      <c r="L6509">
        <f t="shared" si="13035"/>
        <v>36.35</v>
      </c>
      <c r="M6509" t="str">
        <f t="shared" si="13036"/>
        <v/>
      </c>
      <c r="N6509" t="str">
        <f t="shared" si="13037"/>
        <v/>
      </c>
      <c r="O6509" t="str">
        <f t="shared" si="13038"/>
        <v/>
      </c>
    </row>
    <row r="6510" spans="1:24" x14ac:dyDescent="0.25">
      <c r="A6510" t="s">
        <v>411</v>
      </c>
      <c r="B6510" t="s">
        <v>695</v>
      </c>
      <c r="C6510" t="s">
        <v>13</v>
      </c>
      <c r="D6510" s="6">
        <v>0.1</v>
      </c>
      <c r="E6510" s="6">
        <v>24.43</v>
      </c>
      <c r="F6510" t="s">
        <v>1550</v>
      </c>
      <c r="G6510" t="str">
        <f t="shared" si="12967"/>
        <v>DL2021042</v>
      </c>
      <c r="H6510" t="str">
        <f t="shared" si="13031"/>
        <v>24</v>
      </c>
      <c r="I6510" t="str">
        <f t="shared" si="13032"/>
        <v>SortmundetKutling_24_20211118_DL2021042_EgedalGym</v>
      </c>
      <c r="J6510" t="str">
        <f t="shared" si="13033"/>
        <v>SortmundetKutling</v>
      </c>
      <c r="K6510" t="str">
        <f t="shared" si="13034"/>
        <v>PosK</v>
      </c>
      <c r="L6510">
        <f t="shared" si="13035"/>
        <v>24.43</v>
      </c>
      <c r="M6510">
        <f t="shared" si="13036"/>
        <v>24.43</v>
      </c>
      <c r="N6510">
        <f t="shared" si="13037"/>
        <v>0</v>
      </c>
      <c r="O6510">
        <f t="shared" si="13038"/>
        <v>72.81</v>
      </c>
      <c r="Q6510">
        <f t="shared" ref="Q6510" si="13081">IF(L6512="No Ct",0,L6512)</f>
        <v>36.36</v>
      </c>
      <c r="R6510">
        <f t="shared" ref="R6510" si="13082">IF(L6513="No Ct",0,L6513)</f>
        <v>36.450000000000003</v>
      </c>
      <c r="S6510" t="str">
        <f t="shared" ref="S6510" si="13083">IF(AND(M6510&gt;0,N6510=0),"Valid","Invalid")</f>
        <v>Valid</v>
      </c>
      <c r="T6510" t="str">
        <f t="shared" ref="T6510" si="13084">IF(OR(Q6510&gt;1,R6510&gt;1),"Present","Absent")</f>
        <v>Present</v>
      </c>
      <c r="U6510" t="str">
        <f t="shared" ref="U6510" si="13085">IF(OR(AND(Q6510&gt;1,Q6510&lt;41),AND(R6510&gt;1,R6510&lt;41)),"Ct&lt;41","Ct&gt;41")</f>
        <v>Ct&lt;41</v>
      </c>
      <c r="V6510" t="str">
        <f>VLOOKUP(J6510,Datasæt_Analysesystemer!$C$2:$D$68,2,FALSE)</f>
        <v>Sortmundet kutling</v>
      </c>
      <c r="W6510" t="str">
        <f t="shared" ref="W6510" si="13086">MID(F6510,10,9)</f>
        <v>DL2021042</v>
      </c>
      <c r="X6510" t="str">
        <f t="shared" ref="X6510" si="13087">W6510&amp;"_"&amp;V6510&amp;"_"&amp;S6510&amp;"_"&amp;T6510&amp;"_"&amp;U6510</f>
        <v>DL2021042_Sortmundet kutling_Valid_Present_Ct&lt;41</v>
      </c>
    </row>
    <row r="6511" spans="1:24" x14ac:dyDescent="0.25">
      <c r="A6511" t="s">
        <v>413</v>
      </c>
      <c r="B6511" t="s">
        <v>696</v>
      </c>
      <c r="C6511" t="s">
        <v>16</v>
      </c>
      <c r="D6511" s="6">
        <v>0.1</v>
      </c>
      <c r="E6511" s="6" t="s">
        <v>17</v>
      </c>
      <c r="F6511" t="s">
        <v>1550</v>
      </c>
      <c r="G6511" t="str">
        <f t="shared" si="12967"/>
        <v>DL2021042</v>
      </c>
      <c r="H6511" t="str">
        <f t="shared" si="13031"/>
        <v>24</v>
      </c>
      <c r="I6511" t="str">
        <f t="shared" si="13032"/>
        <v>SortmundetKutling_24_20211118_DL2021042_EgedalGym</v>
      </c>
      <c r="J6511" t="str">
        <f t="shared" si="13033"/>
        <v>SortmundetKutling</v>
      </c>
      <c r="K6511" t="str">
        <f t="shared" si="13034"/>
        <v>NegK</v>
      </c>
      <c r="L6511" t="str">
        <f t="shared" si="13035"/>
        <v>No Ct</v>
      </c>
      <c r="M6511" t="str">
        <f t="shared" si="13036"/>
        <v/>
      </c>
      <c r="N6511" t="str">
        <f t="shared" si="13037"/>
        <v/>
      </c>
      <c r="O6511" t="str">
        <f t="shared" si="13038"/>
        <v/>
      </c>
    </row>
    <row r="6512" spans="1:24" x14ac:dyDescent="0.25">
      <c r="A6512" t="s">
        <v>415</v>
      </c>
      <c r="B6512" t="s">
        <v>697</v>
      </c>
      <c r="C6512" t="s">
        <v>20</v>
      </c>
      <c r="D6512" s="6">
        <v>0.1</v>
      </c>
      <c r="E6512" s="6">
        <v>36.36</v>
      </c>
      <c r="F6512" t="s">
        <v>1550</v>
      </c>
      <c r="G6512" t="str">
        <f t="shared" si="12967"/>
        <v>DL2021042</v>
      </c>
      <c r="H6512" t="str">
        <f t="shared" si="13031"/>
        <v>24</v>
      </c>
      <c r="I6512" t="str">
        <f t="shared" si="13032"/>
        <v>SortmundetKutling_24_20211118_DL2021042_EgedalGym</v>
      </c>
      <c r="J6512" t="str">
        <f t="shared" si="13033"/>
        <v>SortmundetKutling</v>
      </c>
      <c r="K6512" t="str">
        <f t="shared" si="13034"/>
        <v>eDNA</v>
      </c>
      <c r="L6512">
        <f t="shared" si="13035"/>
        <v>36.36</v>
      </c>
      <c r="M6512" t="str">
        <f t="shared" si="13036"/>
        <v/>
      </c>
      <c r="N6512" t="str">
        <f t="shared" si="13037"/>
        <v/>
      </c>
      <c r="O6512" t="str">
        <f t="shared" si="13038"/>
        <v/>
      </c>
    </row>
    <row r="6513" spans="1:24" x14ac:dyDescent="0.25">
      <c r="A6513" t="s">
        <v>417</v>
      </c>
      <c r="B6513" t="s">
        <v>697</v>
      </c>
      <c r="C6513" t="s">
        <v>20</v>
      </c>
      <c r="D6513" s="6">
        <v>0.1</v>
      </c>
      <c r="E6513" s="6">
        <v>36.450000000000003</v>
      </c>
      <c r="F6513" t="s">
        <v>1550</v>
      </c>
      <c r="G6513" t="str">
        <f t="shared" si="12967"/>
        <v>DL2021042</v>
      </c>
      <c r="H6513" t="str">
        <f t="shared" si="13031"/>
        <v>24</v>
      </c>
      <c r="I6513" t="str">
        <f t="shared" si="13032"/>
        <v>SortmundetKutling_24_20211118_DL2021042_EgedalGym</v>
      </c>
      <c r="J6513" t="str">
        <f t="shared" si="13033"/>
        <v>SortmundetKutling</v>
      </c>
      <c r="K6513" t="str">
        <f t="shared" si="13034"/>
        <v>eDNA</v>
      </c>
      <c r="L6513">
        <f t="shared" si="13035"/>
        <v>36.450000000000003</v>
      </c>
      <c r="M6513" t="str">
        <f t="shared" si="13036"/>
        <v/>
      </c>
      <c r="N6513" t="str">
        <f t="shared" si="13037"/>
        <v/>
      </c>
      <c r="O6513" t="str">
        <f t="shared" si="13038"/>
        <v/>
      </c>
    </row>
    <row r="6514" spans="1:24" x14ac:dyDescent="0.25">
      <c r="A6514" t="s">
        <v>11</v>
      </c>
      <c r="B6514" t="s">
        <v>12</v>
      </c>
      <c r="C6514" t="s">
        <v>13</v>
      </c>
      <c r="D6514" s="6">
        <v>0.1</v>
      </c>
      <c r="E6514" s="6">
        <v>33.32</v>
      </c>
      <c r="F6514" t="s">
        <v>1551</v>
      </c>
      <c r="G6514" t="str">
        <f t="shared" ref="G6514:G6577" si="13088">MID(F6514,10,9)</f>
        <v>DL2021012</v>
      </c>
      <c r="H6514" t="str">
        <f t="shared" si="13031"/>
        <v>01</v>
      </c>
      <c r="I6514" t="str">
        <f t="shared" si="13032"/>
        <v>Aborre_01_20210914_DL2021012_OrdrupGym</v>
      </c>
      <c r="J6514" t="str">
        <f t="shared" si="13033"/>
        <v>Aborre</v>
      </c>
      <c r="K6514" t="str">
        <f t="shared" si="13034"/>
        <v>PosK</v>
      </c>
      <c r="L6514">
        <f t="shared" si="13035"/>
        <v>33.32</v>
      </c>
      <c r="M6514">
        <f t="shared" si="13036"/>
        <v>33.32</v>
      </c>
      <c r="N6514">
        <f t="shared" si="13037"/>
        <v>0</v>
      </c>
      <c r="O6514">
        <f t="shared" si="13038"/>
        <v>0</v>
      </c>
      <c r="Q6514">
        <f t="shared" ref="Q6514" si="13089">IF(L6516="No Ct",0,L6516)</f>
        <v>0</v>
      </c>
      <c r="R6514">
        <f t="shared" ref="R6514" si="13090">IF(L6517="No Ct",0,L6517)</f>
        <v>0</v>
      </c>
      <c r="S6514" t="str">
        <f t="shared" ref="S6514" si="13091">IF(AND(M6514&gt;0,N6514=0),"Valid","Invalid")</f>
        <v>Valid</v>
      </c>
      <c r="T6514" t="str">
        <f t="shared" ref="T6514" si="13092">IF(OR(Q6514&gt;1,R6514&gt;1),"Present","Absent")</f>
        <v>Absent</v>
      </c>
      <c r="U6514" t="str">
        <f t="shared" ref="U6514" si="13093">IF(OR(AND(Q6514&gt;1,Q6514&lt;41),AND(R6514&gt;1,R6514&lt;41)),"Ct&lt;41","Ct&gt;41")</f>
        <v>Ct&gt;41</v>
      </c>
      <c r="V6514" t="str">
        <f>VLOOKUP(J6514,Datasæt_Analysesystemer!$C$2:$D$68,2,FALSE)</f>
        <v>Aborre</v>
      </c>
      <c r="W6514" t="str">
        <f t="shared" ref="W6514" si="13094">MID(F6514,10,9)</f>
        <v>DL2021012</v>
      </c>
      <c r="X6514" t="str">
        <f t="shared" ref="X6514" si="13095">W6514&amp;"_"&amp;V6514&amp;"_"&amp;S6514&amp;"_"&amp;T6514&amp;"_"&amp;U6514</f>
        <v>DL2021012_Aborre_Valid_Absent_Ct&gt;41</v>
      </c>
    </row>
    <row r="6515" spans="1:24" x14ac:dyDescent="0.25">
      <c r="A6515" t="s">
        <v>14</v>
      </c>
      <c r="B6515" t="s">
        <v>15</v>
      </c>
      <c r="C6515" t="s">
        <v>16</v>
      </c>
      <c r="D6515" s="6">
        <v>0.1</v>
      </c>
      <c r="E6515" s="6" t="s">
        <v>17</v>
      </c>
      <c r="F6515" t="s">
        <v>1551</v>
      </c>
      <c r="G6515" t="str">
        <f t="shared" si="13088"/>
        <v>DL2021012</v>
      </c>
      <c r="H6515" t="str">
        <f t="shared" si="13031"/>
        <v>01</v>
      </c>
      <c r="I6515" t="str">
        <f t="shared" si="13032"/>
        <v>Aborre_01_20210914_DL2021012_OrdrupGym</v>
      </c>
      <c r="J6515" t="str">
        <f t="shared" si="13033"/>
        <v>Aborre</v>
      </c>
      <c r="K6515" t="str">
        <f t="shared" si="13034"/>
        <v>NegK</v>
      </c>
      <c r="L6515" t="str">
        <f t="shared" si="13035"/>
        <v>No Ct</v>
      </c>
      <c r="M6515" t="str">
        <f t="shared" si="13036"/>
        <v/>
      </c>
      <c r="N6515" t="str">
        <f t="shared" si="13037"/>
        <v/>
      </c>
      <c r="O6515" t="str">
        <f t="shared" si="13038"/>
        <v/>
      </c>
    </row>
    <row r="6516" spans="1:24" x14ac:dyDescent="0.25">
      <c r="A6516" t="s">
        <v>18</v>
      </c>
      <c r="B6516" t="s">
        <v>19</v>
      </c>
      <c r="C6516" t="s">
        <v>20</v>
      </c>
      <c r="D6516" s="6">
        <v>0.1</v>
      </c>
      <c r="E6516" s="6" t="s">
        <v>17</v>
      </c>
      <c r="F6516" t="s">
        <v>1551</v>
      </c>
      <c r="G6516" t="str">
        <f t="shared" si="13088"/>
        <v>DL2021012</v>
      </c>
      <c r="H6516" t="str">
        <f t="shared" si="13031"/>
        <v>01</v>
      </c>
      <c r="I6516" t="str">
        <f t="shared" si="13032"/>
        <v>Aborre_01_20210914_DL2021012_OrdrupGym</v>
      </c>
      <c r="J6516" t="str">
        <f t="shared" si="13033"/>
        <v>Aborre</v>
      </c>
      <c r="K6516" t="str">
        <f t="shared" si="13034"/>
        <v>eDNA</v>
      </c>
      <c r="L6516" t="str">
        <f t="shared" si="13035"/>
        <v>No Ct</v>
      </c>
      <c r="M6516" t="str">
        <f t="shared" si="13036"/>
        <v/>
      </c>
      <c r="N6516" t="str">
        <f t="shared" si="13037"/>
        <v/>
      </c>
      <c r="O6516" t="str">
        <f t="shared" si="13038"/>
        <v/>
      </c>
    </row>
    <row r="6517" spans="1:24" x14ac:dyDescent="0.25">
      <c r="A6517" t="s">
        <v>21</v>
      </c>
      <c r="B6517" t="s">
        <v>19</v>
      </c>
      <c r="C6517" t="s">
        <v>20</v>
      </c>
      <c r="D6517" s="6">
        <v>0.1</v>
      </c>
      <c r="E6517" s="6" t="s">
        <v>17</v>
      </c>
      <c r="F6517" t="s">
        <v>1551</v>
      </c>
      <c r="G6517" t="str">
        <f t="shared" si="13088"/>
        <v>DL2021012</v>
      </c>
      <c r="H6517" t="str">
        <f t="shared" si="13031"/>
        <v>01</v>
      </c>
      <c r="I6517" t="str">
        <f t="shared" si="13032"/>
        <v>Aborre_01_20210914_DL2021012_OrdrupGym</v>
      </c>
      <c r="J6517" t="str">
        <f t="shared" si="13033"/>
        <v>Aborre</v>
      </c>
      <c r="K6517" t="str">
        <f t="shared" si="13034"/>
        <v>eDNA</v>
      </c>
      <c r="L6517" t="str">
        <f t="shared" si="13035"/>
        <v>No Ct</v>
      </c>
      <c r="M6517" t="str">
        <f t="shared" si="13036"/>
        <v/>
      </c>
      <c r="N6517" t="str">
        <f t="shared" si="13037"/>
        <v/>
      </c>
      <c r="O6517" t="str">
        <f t="shared" si="13038"/>
        <v/>
      </c>
    </row>
    <row r="6518" spans="1:24" x14ac:dyDescent="0.25">
      <c r="A6518" t="s">
        <v>199</v>
      </c>
      <c r="B6518" t="s">
        <v>333</v>
      </c>
      <c r="C6518" t="s">
        <v>13</v>
      </c>
      <c r="D6518" s="6">
        <v>0.1</v>
      </c>
      <c r="E6518" s="6">
        <v>33.57</v>
      </c>
      <c r="F6518" t="s">
        <v>1551</v>
      </c>
      <c r="G6518" t="str">
        <f t="shared" si="13088"/>
        <v>DL2021012</v>
      </c>
      <c r="H6518" t="str">
        <f t="shared" si="13031"/>
        <v>02</v>
      </c>
      <c r="I6518" t="str">
        <f t="shared" si="13032"/>
        <v>Aborre_02_20210914_DL2021012_OrdrupGym</v>
      </c>
      <c r="J6518" t="str">
        <f t="shared" si="13033"/>
        <v>Aborre</v>
      </c>
      <c r="K6518" t="str">
        <f t="shared" si="13034"/>
        <v>PosK</v>
      </c>
      <c r="L6518">
        <f t="shared" si="13035"/>
        <v>33.57</v>
      </c>
      <c r="M6518">
        <f t="shared" si="13036"/>
        <v>33.57</v>
      </c>
      <c r="N6518">
        <f t="shared" si="13037"/>
        <v>0</v>
      </c>
      <c r="O6518">
        <f t="shared" si="13038"/>
        <v>0</v>
      </c>
      <c r="Q6518">
        <f t="shared" ref="Q6518" si="13096">IF(L6520="No Ct",0,L6520)</f>
        <v>0</v>
      </c>
      <c r="R6518">
        <f t="shared" ref="R6518" si="13097">IF(L6521="No Ct",0,L6521)</f>
        <v>0</v>
      </c>
      <c r="S6518" t="str">
        <f t="shared" ref="S6518" si="13098">IF(AND(M6518&gt;0,N6518=0),"Valid","Invalid")</f>
        <v>Valid</v>
      </c>
      <c r="T6518" t="str">
        <f t="shared" ref="T6518" si="13099">IF(OR(Q6518&gt;1,R6518&gt;1),"Present","Absent")</f>
        <v>Absent</v>
      </c>
      <c r="U6518" t="str">
        <f t="shared" ref="U6518" si="13100">IF(OR(AND(Q6518&gt;1,Q6518&lt;41),AND(R6518&gt;1,R6518&lt;41)),"Ct&lt;41","Ct&gt;41")</f>
        <v>Ct&gt;41</v>
      </c>
      <c r="V6518" t="str">
        <f>VLOOKUP(J6518,Datasæt_Analysesystemer!$C$2:$D$68,2,FALSE)</f>
        <v>Aborre</v>
      </c>
      <c r="W6518" t="str">
        <f t="shared" ref="W6518" si="13101">MID(F6518,10,9)</f>
        <v>DL2021012</v>
      </c>
      <c r="X6518" t="str">
        <f t="shared" ref="X6518" si="13102">W6518&amp;"_"&amp;V6518&amp;"_"&amp;S6518&amp;"_"&amp;T6518&amp;"_"&amp;U6518</f>
        <v>DL2021012_Aborre_Valid_Absent_Ct&gt;41</v>
      </c>
    </row>
    <row r="6519" spans="1:24" x14ac:dyDescent="0.25">
      <c r="A6519" t="s">
        <v>201</v>
      </c>
      <c r="B6519" t="s">
        <v>334</v>
      </c>
      <c r="C6519" t="s">
        <v>16</v>
      </c>
      <c r="D6519" s="6">
        <v>0.1</v>
      </c>
      <c r="E6519" s="6" t="s">
        <v>17</v>
      </c>
      <c r="F6519" t="s">
        <v>1551</v>
      </c>
      <c r="G6519" t="str">
        <f t="shared" si="13088"/>
        <v>DL2021012</v>
      </c>
      <c r="H6519" t="str">
        <f t="shared" si="13031"/>
        <v>02</v>
      </c>
      <c r="I6519" t="str">
        <f t="shared" si="13032"/>
        <v>Aborre_02_20210914_DL2021012_OrdrupGym</v>
      </c>
      <c r="J6519" t="str">
        <f t="shared" si="13033"/>
        <v>Aborre</v>
      </c>
      <c r="K6519" t="str">
        <f t="shared" si="13034"/>
        <v>NegK</v>
      </c>
      <c r="L6519" t="str">
        <f t="shared" si="13035"/>
        <v>No Ct</v>
      </c>
      <c r="M6519" t="str">
        <f t="shared" si="13036"/>
        <v/>
      </c>
      <c r="N6519" t="str">
        <f t="shared" si="13037"/>
        <v/>
      </c>
      <c r="O6519" t="str">
        <f t="shared" si="13038"/>
        <v/>
      </c>
    </row>
    <row r="6520" spans="1:24" x14ac:dyDescent="0.25">
      <c r="A6520" t="s">
        <v>203</v>
      </c>
      <c r="B6520" t="s">
        <v>335</v>
      </c>
      <c r="C6520" t="s">
        <v>20</v>
      </c>
      <c r="D6520" s="6">
        <v>0.1</v>
      </c>
      <c r="E6520" s="6" t="s">
        <v>17</v>
      </c>
      <c r="F6520" t="s">
        <v>1551</v>
      </c>
      <c r="G6520" t="str">
        <f t="shared" si="13088"/>
        <v>DL2021012</v>
      </c>
      <c r="H6520" t="str">
        <f t="shared" si="13031"/>
        <v>02</v>
      </c>
      <c r="I6520" t="str">
        <f t="shared" si="13032"/>
        <v>Aborre_02_20210914_DL2021012_OrdrupGym</v>
      </c>
      <c r="J6520" t="str">
        <f t="shared" si="13033"/>
        <v>Aborre</v>
      </c>
      <c r="K6520" t="str">
        <f t="shared" si="13034"/>
        <v>eDNA</v>
      </c>
      <c r="L6520" t="str">
        <f t="shared" si="13035"/>
        <v>No Ct</v>
      </c>
      <c r="M6520" t="str">
        <f t="shared" si="13036"/>
        <v/>
      </c>
      <c r="N6520" t="str">
        <f t="shared" si="13037"/>
        <v/>
      </c>
      <c r="O6520" t="str">
        <f t="shared" si="13038"/>
        <v/>
      </c>
    </row>
    <row r="6521" spans="1:24" x14ac:dyDescent="0.25">
      <c r="A6521" t="s">
        <v>205</v>
      </c>
      <c r="B6521" t="s">
        <v>335</v>
      </c>
      <c r="C6521" t="s">
        <v>20</v>
      </c>
      <c r="D6521" s="6">
        <v>0.1</v>
      </c>
      <c r="E6521" s="6" t="s">
        <v>17</v>
      </c>
      <c r="F6521" t="s">
        <v>1551</v>
      </c>
      <c r="G6521" t="str">
        <f t="shared" si="13088"/>
        <v>DL2021012</v>
      </c>
      <c r="H6521" t="str">
        <f t="shared" si="13031"/>
        <v>02</v>
      </c>
      <c r="I6521" t="str">
        <f t="shared" si="13032"/>
        <v>Aborre_02_20210914_DL2021012_OrdrupGym</v>
      </c>
      <c r="J6521" t="str">
        <f t="shared" si="13033"/>
        <v>Aborre</v>
      </c>
      <c r="K6521" t="str">
        <f t="shared" si="13034"/>
        <v>eDNA</v>
      </c>
      <c r="L6521" t="str">
        <f t="shared" si="13035"/>
        <v>No Ct</v>
      </c>
      <c r="M6521" t="str">
        <f t="shared" si="13036"/>
        <v/>
      </c>
      <c r="N6521" t="str">
        <f t="shared" si="13037"/>
        <v/>
      </c>
      <c r="O6521" t="str">
        <f t="shared" si="13038"/>
        <v/>
      </c>
    </row>
    <row r="6522" spans="1:24" x14ac:dyDescent="0.25">
      <c r="A6522" t="s">
        <v>206</v>
      </c>
      <c r="B6522" t="s">
        <v>336</v>
      </c>
      <c r="C6522" t="s">
        <v>13</v>
      </c>
      <c r="D6522" s="6">
        <v>0.1</v>
      </c>
      <c r="E6522" s="6" t="s">
        <v>17</v>
      </c>
      <c r="F6522" t="s">
        <v>1551</v>
      </c>
      <c r="G6522" t="str">
        <f t="shared" si="13088"/>
        <v>DL2021012</v>
      </c>
      <c r="H6522" t="str">
        <f t="shared" si="13031"/>
        <v>03</v>
      </c>
      <c r="I6522" t="str">
        <f t="shared" si="13032"/>
        <v>Skalle_03_20210914_DL2021012_OrdrupGym</v>
      </c>
      <c r="J6522" t="str">
        <f t="shared" si="13033"/>
        <v>Skalle</v>
      </c>
      <c r="K6522" t="str">
        <f t="shared" si="13034"/>
        <v>PosK</v>
      </c>
      <c r="L6522" t="str">
        <f t="shared" si="13035"/>
        <v>No Ct</v>
      </c>
      <c r="M6522">
        <f t="shared" si="13036"/>
        <v>0</v>
      </c>
      <c r="N6522">
        <f t="shared" si="13037"/>
        <v>0</v>
      </c>
      <c r="O6522">
        <f t="shared" si="13038"/>
        <v>38.909999999999997</v>
      </c>
      <c r="Q6522">
        <f t="shared" ref="Q6522" si="13103">IF(L6524="No Ct",0,L6524)</f>
        <v>0</v>
      </c>
      <c r="R6522">
        <f t="shared" ref="R6522" si="13104">IF(L6525="No Ct",0,L6525)</f>
        <v>38.909999999999997</v>
      </c>
      <c r="S6522" t="str">
        <f t="shared" ref="S6522" si="13105">IF(AND(M6522&gt;0,N6522=0),"Valid","Invalid")</f>
        <v>Invalid</v>
      </c>
      <c r="T6522" t="str">
        <f t="shared" ref="T6522" si="13106">IF(OR(Q6522&gt;1,R6522&gt;1),"Present","Absent")</f>
        <v>Present</v>
      </c>
      <c r="U6522" t="str">
        <f t="shared" ref="U6522" si="13107">IF(OR(AND(Q6522&gt;1,Q6522&lt;41),AND(R6522&gt;1,R6522&lt;41)),"Ct&lt;41","Ct&gt;41")</f>
        <v>Ct&lt;41</v>
      </c>
      <c r="V6522" t="str">
        <f>VLOOKUP(J6522,Datasæt_Analysesystemer!$C$2:$D$68,2,FALSE)</f>
        <v>Skalle</v>
      </c>
      <c r="W6522" t="str">
        <f t="shared" ref="W6522" si="13108">MID(F6522,10,9)</f>
        <v>DL2021012</v>
      </c>
      <c r="X6522" t="str">
        <f t="shared" ref="X6522" si="13109">W6522&amp;"_"&amp;V6522&amp;"_"&amp;S6522&amp;"_"&amp;T6522&amp;"_"&amp;U6522</f>
        <v>DL2021012_Skalle_Invalid_Present_Ct&lt;41</v>
      </c>
    </row>
    <row r="6523" spans="1:24" x14ac:dyDescent="0.25">
      <c r="A6523" t="s">
        <v>208</v>
      </c>
      <c r="B6523" t="s">
        <v>337</v>
      </c>
      <c r="C6523" t="s">
        <v>16</v>
      </c>
      <c r="D6523" s="6">
        <v>0.1</v>
      </c>
      <c r="E6523" s="6" t="s">
        <v>17</v>
      </c>
      <c r="F6523" t="s">
        <v>1551</v>
      </c>
      <c r="G6523" t="str">
        <f t="shared" si="13088"/>
        <v>DL2021012</v>
      </c>
      <c r="H6523" t="str">
        <f t="shared" si="13031"/>
        <v>03</v>
      </c>
      <c r="I6523" t="str">
        <f t="shared" si="13032"/>
        <v>Skalle_03_20210914_DL2021012_OrdrupGym</v>
      </c>
      <c r="J6523" t="str">
        <f t="shared" si="13033"/>
        <v>Skalle</v>
      </c>
      <c r="K6523" t="str">
        <f t="shared" si="13034"/>
        <v>NegK</v>
      </c>
      <c r="L6523" t="str">
        <f t="shared" si="13035"/>
        <v>No Ct</v>
      </c>
      <c r="M6523" t="str">
        <f t="shared" si="13036"/>
        <v/>
      </c>
      <c r="N6523" t="str">
        <f t="shared" si="13037"/>
        <v/>
      </c>
      <c r="O6523" t="str">
        <f t="shared" si="13038"/>
        <v/>
      </c>
    </row>
    <row r="6524" spans="1:24" x14ac:dyDescent="0.25">
      <c r="A6524" t="s">
        <v>210</v>
      </c>
      <c r="B6524" t="s">
        <v>338</v>
      </c>
      <c r="C6524" t="s">
        <v>20</v>
      </c>
      <c r="D6524" s="6">
        <v>0.1</v>
      </c>
      <c r="E6524" s="6" t="s">
        <v>17</v>
      </c>
      <c r="F6524" t="s">
        <v>1551</v>
      </c>
      <c r="G6524" t="str">
        <f t="shared" si="13088"/>
        <v>DL2021012</v>
      </c>
      <c r="H6524" t="str">
        <f t="shared" si="13031"/>
        <v>03</v>
      </c>
      <c r="I6524" t="str">
        <f t="shared" si="13032"/>
        <v>Skalle_03_20210914_DL2021012_OrdrupGym</v>
      </c>
      <c r="J6524" t="str">
        <f t="shared" si="13033"/>
        <v>Skalle</v>
      </c>
      <c r="K6524" t="str">
        <f t="shared" si="13034"/>
        <v>eDNA</v>
      </c>
      <c r="L6524" t="str">
        <f t="shared" si="13035"/>
        <v>No Ct</v>
      </c>
      <c r="M6524" t="str">
        <f t="shared" si="13036"/>
        <v/>
      </c>
      <c r="N6524" t="str">
        <f t="shared" si="13037"/>
        <v/>
      </c>
      <c r="O6524" t="str">
        <f t="shared" si="13038"/>
        <v/>
      </c>
    </row>
    <row r="6525" spans="1:24" x14ac:dyDescent="0.25">
      <c r="A6525" t="s">
        <v>212</v>
      </c>
      <c r="B6525" t="s">
        <v>338</v>
      </c>
      <c r="C6525" t="s">
        <v>20</v>
      </c>
      <c r="D6525" s="6">
        <v>0.1</v>
      </c>
      <c r="E6525" s="6">
        <v>38.909999999999997</v>
      </c>
      <c r="F6525" t="s">
        <v>1551</v>
      </c>
      <c r="G6525" t="str">
        <f t="shared" si="13088"/>
        <v>DL2021012</v>
      </c>
      <c r="H6525" t="str">
        <f t="shared" si="13031"/>
        <v>03</v>
      </c>
      <c r="I6525" t="str">
        <f t="shared" si="13032"/>
        <v>Skalle_03_20210914_DL2021012_OrdrupGym</v>
      </c>
      <c r="J6525" t="str">
        <f t="shared" si="13033"/>
        <v>Skalle</v>
      </c>
      <c r="K6525" t="str">
        <f t="shared" si="13034"/>
        <v>eDNA</v>
      </c>
      <c r="L6525">
        <f t="shared" si="13035"/>
        <v>38.909999999999997</v>
      </c>
      <c r="M6525" t="str">
        <f t="shared" si="13036"/>
        <v/>
      </c>
      <c r="N6525" t="str">
        <f t="shared" si="13037"/>
        <v/>
      </c>
      <c r="O6525" t="str">
        <f t="shared" si="13038"/>
        <v/>
      </c>
    </row>
    <row r="6526" spans="1:24" x14ac:dyDescent="0.25">
      <c r="A6526" t="s">
        <v>213</v>
      </c>
      <c r="B6526" t="s">
        <v>339</v>
      </c>
      <c r="C6526" t="s">
        <v>13</v>
      </c>
      <c r="D6526" s="6">
        <v>0.1</v>
      </c>
      <c r="E6526" s="6">
        <v>30.79</v>
      </c>
      <c r="F6526" t="s">
        <v>1551</v>
      </c>
      <c r="G6526" t="str">
        <f t="shared" si="13088"/>
        <v>DL2021012</v>
      </c>
      <c r="H6526" t="str">
        <f t="shared" si="13031"/>
        <v>04</v>
      </c>
      <c r="I6526" t="str">
        <f t="shared" si="13032"/>
        <v>Skalle_04_20210914_DL2021012_OrdrupGym</v>
      </c>
      <c r="J6526" t="str">
        <f t="shared" si="13033"/>
        <v>Skalle</v>
      </c>
      <c r="K6526" t="str">
        <f t="shared" si="13034"/>
        <v>PosK</v>
      </c>
      <c r="L6526">
        <f t="shared" si="13035"/>
        <v>30.79</v>
      </c>
      <c r="M6526">
        <f t="shared" si="13036"/>
        <v>30.79</v>
      </c>
      <c r="N6526">
        <f t="shared" si="13037"/>
        <v>0</v>
      </c>
      <c r="O6526">
        <f t="shared" si="13038"/>
        <v>76.39</v>
      </c>
      <c r="Q6526">
        <f t="shared" ref="Q6526" si="13110">IF(L6528="No Ct",0,L6528)</f>
        <v>37.29</v>
      </c>
      <c r="R6526">
        <f t="shared" ref="R6526" si="13111">IF(L6529="No Ct",0,L6529)</f>
        <v>39.1</v>
      </c>
      <c r="S6526" t="str">
        <f t="shared" ref="S6526" si="13112">IF(AND(M6526&gt;0,N6526=0),"Valid","Invalid")</f>
        <v>Valid</v>
      </c>
      <c r="T6526" t="str">
        <f t="shared" ref="T6526" si="13113">IF(OR(Q6526&gt;1,R6526&gt;1),"Present","Absent")</f>
        <v>Present</v>
      </c>
      <c r="U6526" t="str">
        <f t="shared" ref="U6526" si="13114">IF(OR(AND(Q6526&gt;1,Q6526&lt;41),AND(R6526&gt;1,R6526&lt;41)),"Ct&lt;41","Ct&gt;41")</f>
        <v>Ct&lt;41</v>
      </c>
      <c r="V6526" t="str">
        <f>VLOOKUP(J6526,Datasæt_Analysesystemer!$C$2:$D$68,2,FALSE)</f>
        <v>Skalle</v>
      </c>
      <c r="W6526" t="str">
        <f t="shared" ref="W6526" si="13115">MID(F6526,10,9)</f>
        <v>DL2021012</v>
      </c>
      <c r="X6526" t="str">
        <f t="shared" ref="X6526" si="13116">W6526&amp;"_"&amp;V6526&amp;"_"&amp;S6526&amp;"_"&amp;T6526&amp;"_"&amp;U6526</f>
        <v>DL2021012_Skalle_Valid_Present_Ct&lt;41</v>
      </c>
    </row>
    <row r="6527" spans="1:24" x14ac:dyDescent="0.25">
      <c r="A6527" t="s">
        <v>215</v>
      </c>
      <c r="B6527" t="s">
        <v>340</v>
      </c>
      <c r="C6527" t="s">
        <v>16</v>
      </c>
      <c r="D6527" s="6">
        <v>0.1</v>
      </c>
      <c r="E6527" s="6" t="s">
        <v>17</v>
      </c>
      <c r="F6527" t="s">
        <v>1551</v>
      </c>
      <c r="G6527" t="str">
        <f t="shared" si="13088"/>
        <v>DL2021012</v>
      </c>
      <c r="H6527" t="str">
        <f t="shared" si="13031"/>
        <v>04</v>
      </c>
      <c r="I6527" t="str">
        <f t="shared" si="13032"/>
        <v>Skalle_04_20210914_DL2021012_OrdrupGym</v>
      </c>
      <c r="J6527" t="str">
        <f t="shared" si="13033"/>
        <v>Skalle</v>
      </c>
      <c r="K6527" t="str">
        <f t="shared" si="13034"/>
        <v>NegK</v>
      </c>
      <c r="L6527" t="str">
        <f t="shared" si="13035"/>
        <v>No Ct</v>
      </c>
      <c r="M6527" t="str">
        <f t="shared" si="13036"/>
        <v/>
      </c>
      <c r="N6527" t="str">
        <f t="shared" si="13037"/>
        <v/>
      </c>
      <c r="O6527" t="str">
        <f t="shared" si="13038"/>
        <v/>
      </c>
    </row>
    <row r="6528" spans="1:24" x14ac:dyDescent="0.25">
      <c r="A6528" t="s">
        <v>217</v>
      </c>
      <c r="B6528" t="s">
        <v>341</v>
      </c>
      <c r="C6528" t="s">
        <v>20</v>
      </c>
      <c r="D6528" s="6">
        <v>0.1</v>
      </c>
      <c r="E6528" s="6">
        <v>37.29</v>
      </c>
      <c r="F6528" t="s">
        <v>1551</v>
      </c>
      <c r="G6528" t="str">
        <f t="shared" si="13088"/>
        <v>DL2021012</v>
      </c>
      <c r="H6528" t="str">
        <f t="shared" si="13031"/>
        <v>04</v>
      </c>
      <c r="I6528" t="str">
        <f t="shared" si="13032"/>
        <v>Skalle_04_20210914_DL2021012_OrdrupGym</v>
      </c>
      <c r="J6528" t="str">
        <f t="shared" si="13033"/>
        <v>Skalle</v>
      </c>
      <c r="K6528" t="str">
        <f t="shared" si="13034"/>
        <v>eDNA</v>
      </c>
      <c r="L6528">
        <f t="shared" si="13035"/>
        <v>37.29</v>
      </c>
      <c r="M6528" t="str">
        <f t="shared" si="13036"/>
        <v/>
      </c>
      <c r="N6528" t="str">
        <f t="shared" si="13037"/>
        <v/>
      </c>
      <c r="O6528" t="str">
        <f t="shared" si="13038"/>
        <v/>
      </c>
    </row>
    <row r="6529" spans="1:24" x14ac:dyDescent="0.25">
      <c r="A6529" t="s">
        <v>219</v>
      </c>
      <c r="B6529" t="s">
        <v>341</v>
      </c>
      <c r="C6529" t="s">
        <v>20</v>
      </c>
      <c r="D6529" s="6">
        <v>0.1</v>
      </c>
      <c r="E6529" s="6">
        <v>39.1</v>
      </c>
      <c r="F6529" t="s">
        <v>1551</v>
      </c>
      <c r="G6529" t="str">
        <f t="shared" si="13088"/>
        <v>DL2021012</v>
      </c>
      <c r="H6529" t="str">
        <f t="shared" si="13031"/>
        <v>04</v>
      </c>
      <c r="I6529" t="str">
        <f t="shared" si="13032"/>
        <v>Skalle_04_20210914_DL2021012_OrdrupGym</v>
      </c>
      <c r="J6529" t="str">
        <f t="shared" si="13033"/>
        <v>Skalle</v>
      </c>
      <c r="K6529" t="str">
        <f t="shared" si="13034"/>
        <v>eDNA</v>
      </c>
      <c r="L6529">
        <f t="shared" si="13035"/>
        <v>39.1</v>
      </c>
      <c r="M6529" t="str">
        <f t="shared" si="13036"/>
        <v/>
      </c>
      <c r="N6529" t="str">
        <f t="shared" si="13037"/>
        <v/>
      </c>
      <c r="O6529" t="str">
        <f t="shared" si="13038"/>
        <v/>
      </c>
    </row>
    <row r="6530" spans="1:24" x14ac:dyDescent="0.25">
      <c r="A6530" t="s">
        <v>220</v>
      </c>
      <c r="B6530" t="s">
        <v>1457</v>
      </c>
      <c r="C6530" t="s">
        <v>13</v>
      </c>
      <c r="D6530" s="6">
        <v>0.1</v>
      </c>
      <c r="E6530" s="6" t="s">
        <v>17</v>
      </c>
      <c r="F6530" t="s">
        <v>1551</v>
      </c>
      <c r="G6530" t="str">
        <f t="shared" si="13088"/>
        <v>DL2021012</v>
      </c>
      <c r="H6530" t="str">
        <f t="shared" si="13031"/>
        <v>05</v>
      </c>
      <c r="I6530" t="str">
        <f t="shared" si="13032"/>
        <v>EuropaeiskAal_05_20210914_DL2021012_OrdrupGym</v>
      </c>
      <c r="J6530" t="str">
        <f t="shared" si="13033"/>
        <v>EuropaeiskAal</v>
      </c>
      <c r="K6530" t="str">
        <f t="shared" si="13034"/>
        <v>PosK</v>
      </c>
      <c r="L6530" t="str">
        <f t="shared" si="13035"/>
        <v>No Ct</v>
      </c>
      <c r="M6530">
        <f t="shared" si="13036"/>
        <v>0</v>
      </c>
      <c r="N6530">
        <f t="shared" si="13037"/>
        <v>0</v>
      </c>
      <c r="O6530">
        <f t="shared" si="13038"/>
        <v>0</v>
      </c>
      <c r="Q6530">
        <f t="shared" ref="Q6530" si="13117">IF(L6532="No Ct",0,L6532)</f>
        <v>0</v>
      </c>
      <c r="R6530">
        <f t="shared" ref="R6530" si="13118">IF(L6533="No Ct",0,L6533)</f>
        <v>0</v>
      </c>
      <c r="S6530" t="str">
        <f t="shared" ref="S6530" si="13119">IF(AND(M6530&gt;0,N6530=0),"Valid","Invalid")</f>
        <v>Invalid</v>
      </c>
      <c r="T6530" t="str">
        <f t="shared" ref="T6530" si="13120">IF(OR(Q6530&gt;1,R6530&gt;1),"Present","Absent")</f>
        <v>Absent</v>
      </c>
      <c r="U6530" t="str">
        <f t="shared" ref="U6530" si="13121">IF(OR(AND(Q6530&gt;1,Q6530&lt;41),AND(R6530&gt;1,R6530&lt;41)),"Ct&lt;41","Ct&gt;41")</f>
        <v>Ct&gt;41</v>
      </c>
      <c r="V6530" t="str">
        <f>VLOOKUP(J6530,Datasæt_Analysesystemer!$C$2:$D$68,2,FALSE)</f>
        <v>Europæisk ål</v>
      </c>
      <c r="W6530" t="str">
        <f t="shared" ref="W6530" si="13122">MID(F6530,10,9)</f>
        <v>DL2021012</v>
      </c>
      <c r="X6530" t="str">
        <f t="shared" ref="X6530" si="13123">W6530&amp;"_"&amp;V6530&amp;"_"&amp;S6530&amp;"_"&amp;T6530&amp;"_"&amp;U6530</f>
        <v>DL2021012_Europæisk ål_Invalid_Absent_Ct&gt;41</v>
      </c>
    </row>
    <row r="6531" spans="1:24" x14ac:dyDescent="0.25">
      <c r="A6531" t="s">
        <v>222</v>
      </c>
      <c r="B6531" t="s">
        <v>1458</v>
      </c>
      <c r="C6531" t="s">
        <v>16</v>
      </c>
      <c r="D6531" s="6">
        <v>0.1</v>
      </c>
      <c r="E6531" s="6" t="s">
        <v>17</v>
      </c>
      <c r="F6531" t="s">
        <v>1551</v>
      </c>
      <c r="G6531" t="str">
        <f t="shared" si="13088"/>
        <v>DL2021012</v>
      </c>
      <c r="H6531" t="str">
        <f t="shared" si="13031"/>
        <v>05</v>
      </c>
      <c r="I6531" t="str">
        <f t="shared" si="13032"/>
        <v>EuropaeiskAal_05_20210914_DL2021012_OrdrupGym</v>
      </c>
      <c r="J6531" t="str">
        <f t="shared" si="13033"/>
        <v>EuropaeiskAal</v>
      </c>
      <c r="K6531" t="str">
        <f t="shared" si="13034"/>
        <v>NegK</v>
      </c>
      <c r="L6531" t="str">
        <f t="shared" si="13035"/>
        <v>No Ct</v>
      </c>
      <c r="M6531" t="str">
        <f t="shared" si="13036"/>
        <v/>
      </c>
      <c r="N6531" t="str">
        <f t="shared" si="13037"/>
        <v/>
      </c>
      <c r="O6531" t="str">
        <f t="shared" si="13038"/>
        <v/>
      </c>
    </row>
    <row r="6532" spans="1:24" x14ac:dyDescent="0.25">
      <c r="A6532" t="s">
        <v>224</v>
      </c>
      <c r="B6532" t="s">
        <v>1459</v>
      </c>
      <c r="C6532" t="s">
        <v>20</v>
      </c>
      <c r="D6532" s="6">
        <v>0.1</v>
      </c>
      <c r="E6532" s="6" t="s">
        <v>17</v>
      </c>
      <c r="F6532" t="s">
        <v>1551</v>
      </c>
      <c r="G6532" t="str">
        <f t="shared" si="13088"/>
        <v>DL2021012</v>
      </c>
      <c r="H6532" t="str">
        <f t="shared" si="13031"/>
        <v>05</v>
      </c>
      <c r="I6532" t="str">
        <f t="shared" si="13032"/>
        <v>EuropaeiskAal_05_20210914_DL2021012_OrdrupGym</v>
      </c>
      <c r="J6532" t="str">
        <f t="shared" si="13033"/>
        <v>EuropaeiskAal</v>
      </c>
      <c r="K6532" t="str">
        <f t="shared" si="13034"/>
        <v>eDNA</v>
      </c>
      <c r="L6532" t="str">
        <f t="shared" si="13035"/>
        <v>No Ct</v>
      </c>
      <c r="M6532" t="str">
        <f t="shared" si="13036"/>
        <v/>
      </c>
      <c r="N6532" t="str">
        <f t="shared" si="13037"/>
        <v/>
      </c>
      <c r="O6532" t="str">
        <f t="shared" si="13038"/>
        <v/>
      </c>
    </row>
    <row r="6533" spans="1:24" x14ac:dyDescent="0.25">
      <c r="A6533" t="s">
        <v>226</v>
      </c>
      <c r="B6533" t="s">
        <v>1459</v>
      </c>
      <c r="C6533" t="s">
        <v>20</v>
      </c>
      <c r="D6533" s="6">
        <v>0.1</v>
      </c>
      <c r="E6533" s="6" t="s">
        <v>17</v>
      </c>
      <c r="F6533" t="s">
        <v>1551</v>
      </c>
      <c r="G6533" t="str">
        <f t="shared" si="13088"/>
        <v>DL2021012</v>
      </c>
      <c r="H6533" t="str">
        <f t="shared" si="13031"/>
        <v>05</v>
      </c>
      <c r="I6533" t="str">
        <f t="shared" si="13032"/>
        <v>EuropaeiskAal_05_20210914_DL2021012_OrdrupGym</v>
      </c>
      <c r="J6533" t="str">
        <f t="shared" si="13033"/>
        <v>EuropaeiskAal</v>
      </c>
      <c r="K6533" t="str">
        <f t="shared" si="13034"/>
        <v>eDNA</v>
      </c>
      <c r="L6533" t="str">
        <f t="shared" si="13035"/>
        <v>No Ct</v>
      </c>
      <c r="M6533" t="str">
        <f t="shared" si="13036"/>
        <v/>
      </c>
      <c r="N6533" t="str">
        <f t="shared" si="13037"/>
        <v/>
      </c>
      <c r="O6533" t="str">
        <f t="shared" si="13038"/>
        <v/>
      </c>
    </row>
    <row r="6534" spans="1:24" x14ac:dyDescent="0.25">
      <c r="A6534" t="s">
        <v>227</v>
      </c>
      <c r="B6534" t="s">
        <v>1460</v>
      </c>
      <c r="C6534" t="s">
        <v>13</v>
      </c>
      <c r="D6534" s="6">
        <v>0.1</v>
      </c>
      <c r="E6534" s="6" t="s">
        <v>17</v>
      </c>
      <c r="F6534" t="s">
        <v>1551</v>
      </c>
      <c r="G6534" t="str">
        <f t="shared" si="13088"/>
        <v>DL2021012</v>
      </c>
      <c r="H6534" t="str">
        <f t="shared" si="13031"/>
        <v>06</v>
      </c>
      <c r="I6534" t="str">
        <f t="shared" si="13032"/>
        <v>EuropaeiskAal_06_20210914_DL2021012_OrdrupGym</v>
      </c>
      <c r="J6534" t="str">
        <f t="shared" si="13033"/>
        <v>EuropaeiskAal</v>
      </c>
      <c r="K6534" t="str">
        <f t="shared" si="13034"/>
        <v>PosK</v>
      </c>
      <c r="L6534" t="str">
        <f t="shared" si="13035"/>
        <v>No Ct</v>
      </c>
      <c r="M6534">
        <f t="shared" si="13036"/>
        <v>0</v>
      </c>
      <c r="N6534">
        <f t="shared" si="13037"/>
        <v>0</v>
      </c>
      <c r="O6534">
        <f t="shared" si="13038"/>
        <v>0</v>
      </c>
      <c r="Q6534">
        <f t="shared" ref="Q6534" si="13124">IF(L6536="No Ct",0,L6536)</f>
        <v>0</v>
      </c>
      <c r="R6534">
        <f t="shared" ref="R6534" si="13125">IF(L6537="No Ct",0,L6537)</f>
        <v>0</v>
      </c>
      <c r="S6534" t="str">
        <f t="shared" ref="S6534" si="13126">IF(AND(M6534&gt;0,N6534=0),"Valid","Invalid")</f>
        <v>Invalid</v>
      </c>
      <c r="T6534" t="str">
        <f t="shared" ref="T6534" si="13127">IF(OR(Q6534&gt;1,R6534&gt;1),"Present","Absent")</f>
        <v>Absent</v>
      </c>
      <c r="U6534" t="str">
        <f t="shared" ref="U6534" si="13128">IF(OR(AND(Q6534&gt;1,Q6534&lt;41),AND(R6534&gt;1,R6534&lt;41)),"Ct&lt;41","Ct&gt;41")</f>
        <v>Ct&gt;41</v>
      </c>
      <c r="V6534" t="str">
        <f>VLOOKUP(J6534,Datasæt_Analysesystemer!$C$2:$D$68,2,FALSE)</f>
        <v>Europæisk ål</v>
      </c>
      <c r="W6534" t="str">
        <f t="shared" ref="W6534" si="13129">MID(F6534,10,9)</f>
        <v>DL2021012</v>
      </c>
      <c r="X6534" t="str">
        <f t="shared" ref="X6534" si="13130">W6534&amp;"_"&amp;V6534&amp;"_"&amp;S6534&amp;"_"&amp;T6534&amp;"_"&amp;U6534</f>
        <v>DL2021012_Europæisk ål_Invalid_Absent_Ct&gt;41</v>
      </c>
    </row>
    <row r="6535" spans="1:24" x14ac:dyDescent="0.25">
      <c r="A6535" t="s">
        <v>229</v>
      </c>
      <c r="B6535" t="s">
        <v>1461</v>
      </c>
      <c r="C6535" t="s">
        <v>16</v>
      </c>
      <c r="D6535" s="6">
        <v>0.1</v>
      </c>
      <c r="E6535" s="6" t="s">
        <v>17</v>
      </c>
      <c r="F6535" t="s">
        <v>1551</v>
      </c>
      <c r="G6535" t="str">
        <f t="shared" si="13088"/>
        <v>DL2021012</v>
      </c>
      <c r="H6535" t="str">
        <f t="shared" si="13031"/>
        <v>06</v>
      </c>
      <c r="I6535" t="str">
        <f t="shared" si="13032"/>
        <v>EuropaeiskAal_06_20210914_DL2021012_OrdrupGym</v>
      </c>
      <c r="J6535" t="str">
        <f t="shared" si="13033"/>
        <v>EuropaeiskAal</v>
      </c>
      <c r="K6535" t="str">
        <f t="shared" si="13034"/>
        <v>NegK</v>
      </c>
      <c r="L6535" t="str">
        <f t="shared" si="13035"/>
        <v>No Ct</v>
      </c>
      <c r="M6535" t="str">
        <f t="shared" si="13036"/>
        <v/>
      </c>
      <c r="N6535" t="str">
        <f t="shared" si="13037"/>
        <v/>
      </c>
      <c r="O6535" t="str">
        <f t="shared" si="13038"/>
        <v/>
      </c>
    </row>
    <row r="6536" spans="1:24" x14ac:dyDescent="0.25">
      <c r="A6536" t="s">
        <v>231</v>
      </c>
      <c r="B6536" t="s">
        <v>1462</v>
      </c>
      <c r="C6536" t="s">
        <v>20</v>
      </c>
      <c r="D6536" s="6">
        <v>0.1</v>
      </c>
      <c r="E6536" s="6" t="s">
        <v>17</v>
      </c>
      <c r="F6536" t="s">
        <v>1551</v>
      </c>
      <c r="G6536" t="str">
        <f t="shared" si="13088"/>
        <v>DL2021012</v>
      </c>
      <c r="H6536" t="str">
        <f t="shared" si="13031"/>
        <v>06</v>
      </c>
      <c r="I6536" t="str">
        <f t="shared" si="13032"/>
        <v>EuropaeiskAal_06_20210914_DL2021012_OrdrupGym</v>
      </c>
      <c r="J6536" t="str">
        <f t="shared" si="13033"/>
        <v>EuropaeiskAal</v>
      </c>
      <c r="K6536" t="str">
        <f t="shared" si="13034"/>
        <v>eDNA</v>
      </c>
      <c r="L6536" t="str">
        <f t="shared" si="13035"/>
        <v>No Ct</v>
      </c>
      <c r="M6536" t="str">
        <f t="shared" si="13036"/>
        <v/>
      </c>
      <c r="N6536" t="str">
        <f t="shared" si="13037"/>
        <v/>
      </c>
      <c r="O6536" t="str">
        <f t="shared" si="13038"/>
        <v/>
      </c>
    </row>
    <row r="6537" spans="1:24" x14ac:dyDescent="0.25">
      <c r="A6537" t="s">
        <v>233</v>
      </c>
      <c r="B6537" t="s">
        <v>1462</v>
      </c>
      <c r="C6537" t="s">
        <v>20</v>
      </c>
      <c r="D6537" s="6">
        <v>0.1</v>
      </c>
      <c r="E6537" s="6" t="s">
        <v>17</v>
      </c>
      <c r="F6537" t="s">
        <v>1551</v>
      </c>
      <c r="G6537" t="str">
        <f t="shared" si="13088"/>
        <v>DL2021012</v>
      </c>
      <c r="H6537" t="str">
        <f t="shared" si="13031"/>
        <v>06</v>
      </c>
      <c r="I6537" t="str">
        <f t="shared" si="13032"/>
        <v>EuropaeiskAal_06_20210914_DL2021012_OrdrupGym</v>
      </c>
      <c r="J6537" t="str">
        <f t="shared" si="13033"/>
        <v>EuropaeiskAal</v>
      </c>
      <c r="K6537" t="str">
        <f t="shared" si="13034"/>
        <v>eDNA</v>
      </c>
      <c r="L6537" t="str">
        <f t="shared" si="13035"/>
        <v>No Ct</v>
      </c>
      <c r="M6537" t="str">
        <f t="shared" si="13036"/>
        <v/>
      </c>
      <c r="N6537" t="str">
        <f t="shared" si="13037"/>
        <v/>
      </c>
      <c r="O6537" t="str">
        <f t="shared" si="13038"/>
        <v/>
      </c>
    </row>
    <row r="6538" spans="1:24" x14ac:dyDescent="0.25">
      <c r="A6538" t="s">
        <v>234</v>
      </c>
      <c r="B6538" t="s">
        <v>1349</v>
      </c>
      <c r="C6538" t="s">
        <v>13</v>
      </c>
      <c r="D6538" s="6">
        <v>0.1</v>
      </c>
      <c r="E6538" s="6" t="s">
        <v>17</v>
      </c>
      <c r="F6538" t="s">
        <v>1551</v>
      </c>
      <c r="G6538" t="str">
        <f t="shared" si="13088"/>
        <v>DL2021012</v>
      </c>
      <c r="H6538" t="str">
        <f t="shared" si="13031"/>
        <v>07</v>
      </c>
      <c r="I6538" t="str">
        <f t="shared" si="13032"/>
        <v>Gedde_07_20210914_DL2021012_OrdrupGym</v>
      </c>
      <c r="J6538" t="str">
        <f t="shared" si="13033"/>
        <v>Gedde</v>
      </c>
      <c r="K6538" t="str">
        <f t="shared" si="13034"/>
        <v>PosK</v>
      </c>
      <c r="L6538" t="str">
        <f t="shared" si="13035"/>
        <v>No Ct</v>
      </c>
      <c r="M6538">
        <f t="shared" si="13036"/>
        <v>0</v>
      </c>
      <c r="N6538">
        <f t="shared" si="13037"/>
        <v>0</v>
      </c>
      <c r="O6538">
        <f t="shared" si="13038"/>
        <v>0</v>
      </c>
      <c r="Q6538">
        <f t="shared" ref="Q6538" si="13131">IF(L6540="No Ct",0,L6540)</f>
        <v>0</v>
      </c>
      <c r="R6538">
        <f t="shared" ref="R6538" si="13132">IF(L6541="No Ct",0,L6541)</f>
        <v>0</v>
      </c>
      <c r="S6538" t="str">
        <f t="shared" ref="S6538" si="13133">IF(AND(M6538&gt;0,N6538=0),"Valid","Invalid")</f>
        <v>Invalid</v>
      </c>
      <c r="T6538" t="str">
        <f t="shared" ref="T6538" si="13134">IF(OR(Q6538&gt;1,R6538&gt;1),"Present","Absent")</f>
        <v>Absent</v>
      </c>
      <c r="U6538" t="str">
        <f t="shared" ref="U6538" si="13135">IF(OR(AND(Q6538&gt;1,Q6538&lt;41),AND(R6538&gt;1,R6538&lt;41)),"Ct&lt;41","Ct&gt;41")</f>
        <v>Ct&gt;41</v>
      </c>
      <c r="V6538" t="str">
        <f>VLOOKUP(J6538,Datasæt_Analysesystemer!$C$2:$D$68,2,FALSE)</f>
        <v>Gedde</v>
      </c>
      <c r="W6538" t="str">
        <f t="shared" ref="W6538" si="13136">MID(F6538,10,9)</f>
        <v>DL2021012</v>
      </c>
      <c r="X6538" t="str">
        <f t="shared" ref="X6538" si="13137">W6538&amp;"_"&amp;V6538&amp;"_"&amp;S6538&amp;"_"&amp;T6538&amp;"_"&amp;U6538</f>
        <v>DL2021012_Gedde_Invalid_Absent_Ct&gt;41</v>
      </c>
    </row>
    <row r="6539" spans="1:24" x14ac:dyDescent="0.25">
      <c r="A6539" t="s">
        <v>236</v>
      </c>
      <c r="B6539" t="s">
        <v>1350</v>
      </c>
      <c r="C6539" t="s">
        <v>16</v>
      </c>
      <c r="D6539" s="6">
        <v>0.1</v>
      </c>
      <c r="E6539" s="6" t="s">
        <v>17</v>
      </c>
      <c r="F6539" t="s">
        <v>1551</v>
      </c>
      <c r="G6539" t="str">
        <f t="shared" si="13088"/>
        <v>DL2021012</v>
      </c>
      <c r="H6539" t="str">
        <f t="shared" si="13031"/>
        <v>07</v>
      </c>
      <c r="I6539" t="str">
        <f t="shared" si="13032"/>
        <v>Gedde_07_20210914_DL2021012_OrdrupGym</v>
      </c>
      <c r="J6539" t="str">
        <f t="shared" si="13033"/>
        <v>Gedde</v>
      </c>
      <c r="K6539" t="str">
        <f t="shared" si="13034"/>
        <v>NegK</v>
      </c>
      <c r="L6539" t="str">
        <f t="shared" si="13035"/>
        <v>No Ct</v>
      </c>
      <c r="M6539" t="str">
        <f t="shared" si="13036"/>
        <v/>
      </c>
      <c r="N6539" t="str">
        <f t="shared" si="13037"/>
        <v/>
      </c>
      <c r="O6539" t="str">
        <f t="shared" si="13038"/>
        <v/>
      </c>
    </row>
    <row r="6540" spans="1:24" x14ac:dyDescent="0.25">
      <c r="A6540" t="s">
        <v>238</v>
      </c>
      <c r="B6540" t="s">
        <v>1351</v>
      </c>
      <c r="C6540" t="s">
        <v>20</v>
      </c>
      <c r="D6540" s="6">
        <v>0.1</v>
      </c>
      <c r="E6540" s="6" t="s">
        <v>17</v>
      </c>
      <c r="F6540" t="s">
        <v>1551</v>
      </c>
      <c r="G6540" t="str">
        <f t="shared" si="13088"/>
        <v>DL2021012</v>
      </c>
      <c r="H6540" t="str">
        <f t="shared" si="13031"/>
        <v>07</v>
      </c>
      <c r="I6540" t="str">
        <f t="shared" si="13032"/>
        <v>Gedde_07_20210914_DL2021012_OrdrupGym</v>
      </c>
      <c r="J6540" t="str">
        <f t="shared" si="13033"/>
        <v>Gedde</v>
      </c>
      <c r="K6540" t="str">
        <f t="shared" si="13034"/>
        <v>eDNA</v>
      </c>
      <c r="L6540" t="str">
        <f t="shared" si="13035"/>
        <v>No Ct</v>
      </c>
      <c r="M6540" t="str">
        <f t="shared" si="13036"/>
        <v/>
      </c>
      <c r="N6540" t="str">
        <f t="shared" si="13037"/>
        <v/>
      </c>
      <c r="O6540" t="str">
        <f t="shared" si="13038"/>
        <v/>
      </c>
    </row>
    <row r="6541" spans="1:24" x14ac:dyDescent="0.25">
      <c r="A6541" t="s">
        <v>240</v>
      </c>
      <c r="B6541" t="s">
        <v>1351</v>
      </c>
      <c r="C6541" t="s">
        <v>20</v>
      </c>
      <c r="D6541" s="6">
        <v>0.1</v>
      </c>
      <c r="E6541" s="6" t="s">
        <v>17</v>
      </c>
      <c r="F6541" t="s">
        <v>1551</v>
      </c>
      <c r="G6541" t="str">
        <f t="shared" si="13088"/>
        <v>DL2021012</v>
      </c>
      <c r="H6541" t="str">
        <f t="shared" si="13031"/>
        <v>07</v>
      </c>
      <c r="I6541" t="str">
        <f t="shared" si="13032"/>
        <v>Gedde_07_20210914_DL2021012_OrdrupGym</v>
      </c>
      <c r="J6541" t="str">
        <f t="shared" si="13033"/>
        <v>Gedde</v>
      </c>
      <c r="K6541" t="str">
        <f t="shared" si="13034"/>
        <v>eDNA</v>
      </c>
      <c r="L6541" t="str">
        <f t="shared" si="13035"/>
        <v>No Ct</v>
      </c>
      <c r="M6541" t="str">
        <f t="shared" si="13036"/>
        <v/>
      </c>
      <c r="N6541" t="str">
        <f t="shared" si="13037"/>
        <v/>
      </c>
      <c r="O6541" t="str">
        <f t="shared" si="13038"/>
        <v/>
      </c>
    </row>
    <row r="6542" spans="1:24" x14ac:dyDescent="0.25">
      <c r="A6542" t="s">
        <v>241</v>
      </c>
      <c r="B6542" t="s">
        <v>1352</v>
      </c>
      <c r="C6542" t="s">
        <v>13</v>
      </c>
      <c r="D6542" s="6">
        <v>0.1</v>
      </c>
      <c r="E6542" s="6" t="s">
        <v>17</v>
      </c>
      <c r="F6542" t="s">
        <v>1551</v>
      </c>
      <c r="G6542" t="str">
        <f t="shared" si="13088"/>
        <v>DL2021012</v>
      </c>
      <c r="H6542" t="str">
        <f t="shared" si="13031"/>
        <v>08</v>
      </c>
      <c r="I6542" t="str">
        <f t="shared" si="13032"/>
        <v>Gedde_08_20210914_DL2021012_OrdrupGym</v>
      </c>
      <c r="J6542" t="str">
        <f t="shared" si="13033"/>
        <v>Gedde</v>
      </c>
      <c r="K6542" t="str">
        <f t="shared" si="13034"/>
        <v>PosK</v>
      </c>
      <c r="L6542" t="str">
        <f t="shared" si="13035"/>
        <v>No Ct</v>
      </c>
      <c r="M6542">
        <f t="shared" si="13036"/>
        <v>0</v>
      </c>
      <c r="N6542">
        <f t="shared" si="13037"/>
        <v>0</v>
      </c>
      <c r="O6542">
        <f t="shared" si="13038"/>
        <v>0</v>
      </c>
      <c r="Q6542">
        <f t="shared" ref="Q6542" si="13138">IF(L6544="No Ct",0,L6544)</f>
        <v>0</v>
      </c>
      <c r="R6542">
        <f t="shared" ref="R6542" si="13139">IF(L6545="No Ct",0,L6545)</f>
        <v>0</v>
      </c>
      <c r="S6542" t="str">
        <f t="shared" ref="S6542" si="13140">IF(AND(M6542&gt;0,N6542=0),"Valid","Invalid")</f>
        <v>Invalid</v>
      </c>
      <c r="T6542" t="str">
        <f t="shared" ref="T6542" si="13141">IF(OR(Q6542&gt;1,R6542&gt;1),"Present","Absent")</f>
        <v>Absent</v>
      </c>
      <c r="U6542" t="str">
        <f t="shared" ref="U6542" si="13142">IF(OR(AND(Q6542&gt;1,Q6542&lt;41),AND(R6542&gt;1,R6542&lt;41)),"Ct&lt;41","Ct&gt;41")</f>
        <v>Ct&gt;41</v>
      </c>
      <c r="V6542" t="str">
        <f>VLOOKUP(J6542,Datasæt_Analysesystemer!$C$2:$D$68,2,FALSE)</f>
        <v>Gedde</v>
      </c>
      <c r="W6542" t="str">
        <f t="shared" ref="W6542" si="13143">MID(F6542,10,9)</f>
        <v>DL2021012</v>
      </c>
      <c r="X6542" t="str">
        <f t="shared" ref="X6542" si="13144">W6542&amp;"_"&amp;V6542&amp;"_"&amp;S6542&amp;"_"&amp;T6542&amp;"_"&amp;U6542</f>
        <v>DL2021012_Gedde_Invalid_Absent_Ct&gt;41</v>
      </c>
    </row>
    <row r="6543" spans="1:24" x14ac:dyDescent="0.25">
      <c r="A6543" t="s">
        <v>243</v>
      </c>
      <c r="B6543" t="s">
        <v>1353</v>
      </c>
      <c r="C6543" t="s">
        <v>16</v>
      </c>
      <c r="D6543" s="6">
        <v>0.1</v>
      </c>
      <c r="E6543" s="6" t="s">
        <v>17</v>
      </c>
      <c r="F6543" t="s">
        <v>1551</v>
      </c>
      <c r="G6543" t="str">
        <f t="shared" si="13088"/>
        <v>DL2021012</v>
      </c>
      <c r="H6543" t="str">
        <f t="shared" si="13031"/>
        <v>08</v>
      </c>
      <c r="I6543" t="str">
        <f t="shared" si="13032"/>
        <v>Gedde_08_20210914_DL2021012_OrdrupGym</v>
      </c>
      <c r="J6543" t="str">
        <f t="shared" si="13033"/>
        <v>Gedde</v>
      </c>
      <c r="K6543" t="str">
        <f t="shared" si="13034"/>
        <v>NegK</v>
      </c>
      <c r="L6543" t="str">
        <f t="shared" si="13035"/>
        <v>No Ct</v>
      </c>
      <c r="M6543" t="str">
        <f t="shared" si="13036"/>
        <v/>
      </c>
      <c r="N6543" t="str">
        <f t="shared" si="13037"/>
        <v/>
      </c>
      <c r="O6543" t="str">
        <f t="shared" si="13038"/>
        <v/>
      </c>
    </row>
    <row r="6544" spans="1:24" x14ac:dyDescent="0.25">
      <c r="A6544" t="s">
        <v>245</v>
      </c>
      <c r="B6544" t="s">
        <v>1354</v>
      </c>
      <c r="C6544" t="s">
        <v>20</v>
      </c>
      <c r="D6544" s="6">
        <v>0.1</v>
      </c>
      <c r="E6544" s="6" t="s">
        <v>17</v>
      </c>
      <c r="F6544" t="s">
        <v>1551</v>
      </c>
      <c r="G6544" t="str">
        <f t="shared" si="13088"/>
        <v>DL2021012</v>
      </c>
      <c r="H6544" t="str">
        <f t="shared" si="13031"/>
        <v>08</v>
      </c>
      <c r="I6544" t="str">
        <f t="shared" si="13032"/>
        <v>Gedde_08_20210914_DL2021012_OrdrupGym</v>
      </c>
      <c r="J6544" t="str">
        <f t="shared" si="13033"/>
        <v>Gedde</v>
      </c>
      <c r="K6544" t="str">
        <f t="shared" si="13034"/>
        <v>eDNA</v>
      </c>
      <c r="L6544" t="str">
        <f t="shared" si="13035"/>
        <v>No Ct</v>
      </c>
      <c r="M6544" t="str">
        <f t="shared" si="13036"/>
        <v/>
      </c>
      <c r="N6544" t="str">
        <f t="shared" si="13037"/>
        <v/>
      </c>
      <c r="O6544" t="str">
        <f t="shared" si="13038"/>
        <v/>
      </c>
    </row>
    <row r="6545" spans="1:24" x14ac:dyDescent="0.25">
      <c r="A6545" t="s">
        <v>247</v>
      </c>
      <c r="B6545" t="s">
        <v>1354</v>
      </c>
      <c r="C6545" t="s">
        <v>20</v>
      </c>
      <c r="D6545" s="6">
        <v>0.1</v>
      </c>
      <c r="E6545" s="6" t="s">
        <v>17</v>
      </c>
      <c r="F6545" t="s">
        <v>1551</v>
      </c>
      <c r="G6545" t="str">
        <f t="shared" si="13088"/>
        <v>DL2021012</v>
      </c>
      <c r="H6545" t="str">
        <f t="shared" si="13031"/>
        <v>08</v>
      </c>
      <c r="I6545" t="str">
        <f t="shared" si="13032"/>
        <v>Gedde_08_20210914_DL2021012_OrdrupGym</v>
      </c>
      <c r="J6545" t="str">
        <f t="shared" si="13033"/>
        <v>Gedde</v>
      </c>
      <c r="K6545" t="str">
        <f t="shared" si="13034"/>
        <v>eDNA</v>
      </c>
      <c r="L6545" t="str">
        <f t="shared" si="13035"/>
        <v>No Ct</v>
      </c>
      <c r="M6545" t="str">
        <f t="shared" si="13036"/>
        <v/>
      </c>
      <c r="N6545" t="str">
        <f t="shared" si="13037"/>
        <v/>
      </c>
      <c r="O6545" t="str">
        <f t="shared" si="13038"/>
        <v/>
      </c>
    </row>
    <row r="6546" spans="1:24" x14ac:dyDescent="0.25">
      <c r="A6546" t="s">
        <v>248</v>
      </c>
      <c r="B6546" t="s">
        <v>1355</v>
      </c>
      <c r="C6546" t="s">
        <v>13</v>
      </c>
      <c r="D6546" s="6">
        <v>0.1</v>
      </c>
      <c r="E6546" s="6" t="s">
        <v>17</v>
      </c>
      <c r="F6546" t="s">
        <v>1551</v>
      </c>
      <c r="G6546" t="str">
        <f t="shared" si="13088"/>
        <v>DL2021012</v>
      </c>
      <c r="H6546" t="str">
        <f t="shared" si="13031"/>
        <v>09</v>
      </c>
      <c r="I6546" t="str">
        <f t="shared" si="13032"/>
        <v>Karpe_09_20210914_DL2021012_OrdrupGym</v>
      </c>
      <c r="J6546" t="str">
        <f t="shared" si="13033"/>
        <v>Karpe</v>
      </c>
      <c r="K6546" t="str">
        <f t="shared" si="13034"/>
        <v>PosK</v>
      </c>
      <c r="L6546" t="str">
        <f t="shared" si="13035"/>
        <v>No Ct</v>
      </c>
      <c r="M6546">
        <f t="shared" si="13036"/>
        <v>0</v>
      </c>
      <c r="N6546">
        <f t="shared" si="13037"/>
        <v>0</v>
      </c>
      <c r="O6546">
        <f t="shared" si="13038"/>
        <v>0</v>
      </c>
      <c r="Q6546">
        <f t="shared" ref="Q6546" si="13145">IF(L6548="No Ct",0,L6548)</f>
        <v>0</v>
      </c>
      <c r="R6546">
        <f t="shared" ref="R6546" si="13146">IF(L6549="No Ct",0,L6549)</f>
        <v>0</v>
      </c>
      <c r="S6546" t="str">
        <f t="shared" ref="S6546" si="13147">IF(AND(M6546&gt;0,N6546=0),"Valid","Invalid")</f>
        <v>Invalid</v>
      </c>
      <c r="T6546" t="str">
        <f t="shared" ref="T6546" si="13148">IF(OR(Q6546&gt;1,R6546&gt;1),"Present","Absent")</f>
        <v>Absent</v>
      </c>
      <c r="U6546" t="str">
        <f t="shared" ref="U6546" si="13149">IF(OR(AND(Q6546&gt;1,Q6546&lt;41),AND(R6546&gt;1,R6546&lt;41)),"Ct&lt;41","Ct&gt;41")</f>
        <v>Ct&gt;41</v>
      </c>
      <c r="V6546" t="str">
        <f>VLOOKUP(J6546,Datasæt_Analysesystemer!$C$2:$D$68,2,FALSE)</f>
        <v>Karpe</v>
      </c>
      <c r="W6546" t="str">
        <f t="shared" ref="W6546" si="13150">MID(F6546,10,9)</f>
        <v>DL2021012</v>
      </c>
      <c r="X6546" t="str">
        <f t="shared" ref="X6546" si="13151">W6546&amp;"_"&amp;V6546&amp;"_"&amp;S6546&amp;"_"&amp;T6546&amp;"_"&amp;U6546</f>
        <v>DL2021012_Karpe_Invalid_Absent_Ct&gt;41</v>
      </c>
    </row>
    <row r="6547" spans="1:24" x14ac:dyDescent="0.25">
      <c r="A6547" t="s">
        <v>250</v>
      </c>
      <c r="B6547" t="s">
        <v>1356</v>
      </c>
      <c r="C6547" t="s">
        <v>16</v>
      </c>
      <c r="D6547" s="6">
        <v>0.1</v>
      </c>
      <c r="E6547" s="6" t="s">
        <v>17</v>
      </c>
      <c r="F6547" t="s">
        <v>1551</v>
      </c>
      <c r="G6547" t="str">
        <f t="shared" si="13088"/>
        <v>DL2021012</v>
      </c>
      <c r="H6547" t="str">
        <f t="shared" ref="H6547:H6610" si="13152">LEFT(B6547,2)</f>
        <v>09</v>
      </c>
      <c r="I6547" t="str">
        <f t="shared" ref="I6547:I6610" si="13153">J6547&amp;"_"&amp;H6547&amp;"_"&amp;F6547</f>
        <v>Karpe_09_20210914_DL2021012_OrdrupGym</v>
      </c>
      <c r="J6547" t="str">
        <f t="shared" ref="J6547:J6610" si="13154">MID(RIGHT(B6547,LEN(B6547)-3),1,FIND("_",RIGHT(B6547,LEN(B6547)-3))-1)</f>
        <v>Karpe</v>
      </c>
      <c r="K6547" t="str">
        <f t="shared" ref="K6547:K6610" si="13155">TRIM(SUBSTITUTE(RIGHT(B6547,FIND(J6547,B6547)+1),"_",""))</f>
        <v>NegK</v>
      </c>
      <c r="L6547" t="str">
        <f t="shared" ref="L6547:L6610" si="13156">IFERROR(VALUE(SUBSTITUTE(E6547,".",",")),E6547)</f>
        <v>No Ct</v>
      </c>
      <c r="M6547" t="str">
        <f t="shared" ref="M6547:M6610" si="13157">IF(K6547="PosK",SUMIFS(L:L,K:K,"PosK",I:I,I6547),"")</f>
        <v/>
      </c>
      <c r="N6547" t="str">
        <f t="shared" ref="N6547:N6610" si="13158">IF(K6547="PosK",SUMIFS(L:L,K:K,"NegK",I:I,I6547),"")</f>
        <v/>
      </c>
      <c r="O6547" t="str">
        <f t="shared" ref="O6547:O6610" si="13159">IF(K6547="PosK",SUMIFS(L:L,K:K,"eDNA",I:I,I6547),"")</f>
        <v/>
      </c>
    </row>
    <row r="6548" spans="1:24" x14ac:dyDescent="0.25">
      <c r="A6548" t="s">
        <v>252</v>
      </c>
      <c r="B6548" t="s">
        <v>1357</v>
      </c>
      <c r="C6548" t="s">
        <v>20</v>
      </c>
      <c r="D6548" s="6">
        <v>0.1</v>
      </c>
      <c r="E6548" s="6" t="s">
        <v>17</v>
      </c>
      <c r="F6548" t="s">
        <v>1551</v>
      </c>
      <c r="G6548" t="str">
        <f t="shared" si="13088"/>
        <v>DL2021012</v>
      </c>
      <c r="H6548" t="str">
        <f t="shared" si="13152"/>
        <v>09</v>
      </c>
      <c r="I6548" t="str">
        <f t="shared" si="13153"/>
        <v>Karpe_09_20210914_DL2021012_OrdrupGym</v>
      </c>
      <c r="J6548" t="str">
        <f t="shared" si="13154"/>
        <v>Karpe</v>
      </c>
      <c r="K6548" t="str">
        <f t="shared" si="13155"/>
        <v>eDNA</v>
      </c>
      <c r="L6548" t="str">
        <f t="shared" si="13156"/>
        <v>No Ct</v>
      </c>
      <c r="M6548" t="str">
        <f t="shared" si="13157"/>
        <v/>
      </c>
      <c r="N6548" t="str">
        <f t="shared" si="13158"/>
        <v/>
      </c>
      <c r="O6548" t="str">
        <f t="shared" si="13159"/>
        <v/>
      </c>
    </row>
    <row r="6549" spans="1:24" x14ac:dyDescent="0.25">
      <c r="A6549" t="s">
        <v>254</v>
      </c>
      <c r="B6549" t="s">
        <v>1357</v>
      </c>
      <c r="C6549" t="s">
        <v>20</v>
      </c>
      <c r="D6549" s="6">
        <v>0.1</v>
      </c>
      <c r="E6549" s="6" t="s">
        <v>17</v>
      </c>
      <c r="F6549" t="s">
        <v>1551</v>
      </c>
      <c r="G6549" t="str">
        <f t="shared" si="13088"/>
        <v>DL2021012</v>
      </c>
      <c r="H6549" t="str">
        <f t="shared" si="13152"/>
        <v>09</v>
      </c>
      <c r="I6549" t="str">
        <f t="shared" si="13153"/>
        <v>Karpe_09_20210914_DL2021012_OrdrupGym</v>
      </c>
      <c r="J6549" t="str">
        <f t="shared" si="13154"/>
        <v>Karpe</v>
      </c>
      <c r="K6549" t="str">
        <f t="shared" si="13155"/>
        <v>eDNA</v>
      </c>
      <c r="L6549" t="str">
        <f t="shared" si="13156"/>
        <v>No Ct</v>
      </c>
      <c r="M6549" t="str">
        <f t="shared" si="13157"/>
        <v/>
      </c>
      <c r="N6549" t="str">
        <f t="shared" si="13158"/>
        <v/>
      </c>
      <c r="O6549" t="str">
        <f t="shared" si="13159"/>
        <v/>
      </c>
    </row>
    <row r="6550" spans="1:24" x14ac:dyDescent="0.25">
      <c r="A6550" t="s">
        <v>255</v>
      </c>
      <c r="B6550" t="s">
        <v>1358</v>
      </c>
      <c r="C6550" t="s">
        <v>13</v>
      </c>
      <c r="D6550" s="6">
        <v>0.1</v>
      </c>
      <c r="E6550" s="6" t="s">
        <v>17</v>
      </c>
      <c r="F6550" t="s">
        <v>1551</v>
      </c>
      <c r="G6550" t="str">
        <f t="shared" si="13088"/>
        <v>DL2021012</v>
      </c>
      <c r="H6550" t="str">
        <f t="shared" si="13152"/>
        <v>10</v>
      </c>
      <c r="I6550" t="str">
        <f t="shared" si="13153"/>
        <v>Karpe_10_20210914_DL2021012_OrdrupGym</v>
      </c>
      <c r="J6550" t="str">
        <f t="shared" si="13154"/>
        <v>Karpe</v>
      </c>
      <c r="K6550" t="str">
        <f t="shared" si="13155"/>
        <v>PosK</v>
      </c>
      <c r="L6550" t="str">
        <f t="shared" si="13156"/>
        <v>No Ct</v>
      </c>
      <c r="M6550">
        <f t="shared" si="13157"/>
        <v>0</v>
      </c>
      <c r="N6550">
        <f t="shared" si="13158"/>
        <v>0</v>
      </c>
      <c r="O6550">
        <f t="shared" si="13159"/>
        <v>0</v>
      </c>
      <c r="Q6550">
        <f t="shared" ref="Q6550" si="13160">IF(L6552="No Ct",0,L6552)</f>
        <v>0</v>
      </c>
      <c r="R6550">
        <f t="shared" ref="R6550" si="13161">IF(L6553="No Ct",0,L6553)</f>
        <v>0</v>
      </c>
      <c r="S6550" t="str">
        <f t="shared" ref="S6550" si="13162">IF(AND(M6550&gt;0,N6550=0),"Valid","Invalid")</f>
        <v>Invalid</v>
      </c>
      <c r="T6550" t="str">
        <f t="shared" ref="T6550" si="13163">IF(OR(Q6550&gt;1,R6550&gt;1),"Present","Absent")</f>
        <v>Absent</v>
      </c>
      <c r="U6550" t="str">
        <f t="shared" ref="U6550" si="13164">IF(OR(AND(Q6550&gt;1,Q6550&lt;41),AND(R6550&gt;1,R6550&lt;41)),"Ct&lt;41","Ct&gt;41")</f>
        <v>Ct&gt;41</v>
      </c>
      <c r="V6550" t="str">
        <f>VLOOKUP(J6550,Datasæt_Analysesystemer!$C$2:$D$68,2,FALSE)</f>
        <v>Karpe</v>
      </c>
      <c r="W6550" t="str">
        <f t="shared" ref="W6550" si="13165">MID(F6550,10,9)</f>
        <v>DL2021012</v>
      </c>
      <c r="X6550" t="str">
        <f t="shared" ref="X6550" si="13166">W6550&amp;"_"&amp;V6550&amp;"_"&amp;S6550&amp;"_"&amp;T6550&amp;"_"&amp;U6550</f>
        <v>DL2021012_Karpe_Invalid_Absent_Ct&gt;41</v>
      </c>
    </row>
    <row r="6551" spans="1:24" x14ac:dyDescent="0.25">
      <c r="A6551" t="s">
        <v>257</v>
      </c>
      <c r="B6551" t="s">
        <v>1359</v>
      </c>
      <c r="C6551" t="s">
        <v>16</v>
      </c>
      <c r="D6551" s="6">
        <v>0.1</v>
      </c>
      <c r="E6551" s="6" t="s">
        <v>17</v>
      </c>
      <c r="F6551" t="s">
        <v>1551</v>
      </c>
      <c r="G6551" t="str">
        <f t="shared" si="13088"/>
        <v>DL2021012</v>
      </c>
      <c r="H6551" t="str">
        <f t="shared" si="13152"/>
        <v>10</v>
      </c>
      <c r="I6551" t="str">
        <f t="shared" si="13153"/>
        <v>Karpe_10_20210914_DL2021012_OrdrupGym</v>
      </c>
      <c r="J6551" t="str">
        <f t="shared" si="13154"/>
        <v>Karpe</v>
      </c>
      <c r="K6551" t="str">
        <f t="shared" si="13155"/>
        <v>NegK</v>
      </c>
      <c r="L6551" t="str">
        <f t="shared" si="13156"/>
        <v>No Ct</v>
      </c>
      <c r="M6551" t="str">
        <f t="shared" si="13157"/>
        <v/>
      </c>
      <c r="N6551" t="str">
        <f t="shared" si="13158"/>
        <v/>
      </c>
      <c r="O6551" t="str">
        <f t="shared" si="13159"/>
        <v/>
      </c>
    </row>
    <row r="6552" spans="1:24" x14ac:dyDescent="0.25">
      <c r="A6552" t="s">
        <v>259</v>
      </c>
      <c r="B6552" t="s">
        <v>1360</v>
      </c>
      <c r="C6552" t="s">
        <v>20</v>
      </c>
      <c r="D6552" s="6">
        <v>0.1</v>
      </c>
      <c r="E6552" s="6" t="s">
        <v>17</v>
      </c>
      <c r="F6552" t="s">
        <v>1551</v>
      </c>
      <c r="G6552" t="str">
        <f t="shared" si="13088"/>
        <v>DL2021012</v>
      </c>
      <c r="H6552" t="str">
        <f t="shared" si="13152"/>
        <v>10</v>
      </c>
      <c r="I6552" t="str">
        <f t="shared" si="13153"/>
        <v>Karpe_10_20210914_DL2021012_OrdrupGym</v>
      </c>
      <c r="J6552" t="str">
        <f t="shared" si="13154"/>
        <v>Karpe</v>
      </c>
      <c r="K6552" t="str">
        <f t="shared" si="13155"/>
        <v>eDNA</v>
      </c>
      <c r="L6552" t="str">
        <f t="shared" si="13156"/>
        <v>No Ct</v>
      </c>
      <c r="M6552" t="str">
        <f t="shared" si="13157"/>
        <v/>
      </c>
      <c r="N6552" t="str">
        <f t="shared" si="13158"/>
        <v/>
      </c>
      <c r="O6552" t="str">
        <f t="shared" si="13159"/>
        <v/>
      </c>
    </row>
    <row r="6553" spans="1:24" x14ac:dyDescent="0.25">
      <c r="A6553" t="s">
        <v>261</v>
      </c>
      <c r="B6553" t="s">
        <v>1360</v>
      </c>
      <c r="C6553" t="s">
        <v>20</v>
      </c>
      <c r="D6553" s="6">
        <v>0.1</v>
      </c>
      <c r="E6553" s="6" t="s">
        <v>17</v>
      </c>
      <c r="F6553" t="s">
        <v>1551</v>
      </c>
      <c r="G6553" t="str">
        <f t="shared" si="13088"/>
        <v>DL2021012</v>
      </c>
      <c r="H6553" t="str">
        <f t="shared" si="13152"/>
        <v>10</v>
      </c>
      <c r="I6553" t="str">
        <f t="shared" si="13153"/>
        <v>Karpe_10_20210914_DL2021012_OrdrupGym</v>
      </c>
      <c r="J6553" t="str">
        <f t="shared" si="13154"/>
        <v>Karpe</v>
      </c>
      <c r="K6553" t="str">
        <f t="shared" si="13155"/>
        <v>eDNA</v>
      </c>
      <c r="L6553" t="str">
        <f t="shared" si="13156"/>
        <v>No Ct</v>
      </c>
      <c r="M6553" t="str">
        <f t="shared" si="13157"/>
        <v/>
      </c>
      <c r="N6553" t="str">
        <f t="shared" si="13158"/>
        <v/>
      </c>
      <c r="O6553" t="str">
        <f t="shared" si="13159"/>
        <v/>
      </c>
    </row>
    <row r="6554" spans="1:24" x14ac:dyDescent="0.25">
      <c r="A6554" t="s">
        <v>262</v>
      </c>
      <c r="B6554" t="s">
        <v>1361</v>
      </c>
      <c r="C6554" t="s">
        <v>13</v>
      </c>
      <c r="D6554" s="6">
        <v>0.1</v>
      </c>
      <c r="E6554" s="6">
        <v>37.28</v>
      </c>
      <c r="F6554" t="s">
        <v>1551</v>
      </c>
      <c r="G6554" t="str">
        <f t="shared" si="13088"/>
        <v>DL2021012</v>
      </c>
      <c r="H6554" t="str">
        <f t="shared" si="13152"/>
        <v>11</v>
      </c>
      <c r="I6554" t="str">
        <f t="shared" si="13153"/>
        <v>Soelvkarusse_11_20210914_DL2021012_OrdrupGym</v>
      </c>
      <c r="J6554" t="str">
        <f t="shared" si="13154"/>
        <v>Soelvkarusse</v>
      </c>
      <c r="K6554" t="str">
        <f t="shared" si="13155"/>
        <v>PosK</v>
      </c>
      <c r="L6554">
        <f t="shared" si="13156"/>
        <v>37.28</v>
      </c>
      <c r="M6554">
        <f t="shared" si="13157"/>
        <v>37.28</v>
      </c>
      <c r="N6554">
        <f t="shared" si="13158"/>
        <v>0</v>
      </c>
      <c r="O6554">
        <f t="shared" si="13159"/>
        <v>0</v>
      </c>
      <c r="Q6554">
        <f t="shared" ref="Q6554" si="13167">IF(L6556="No Ct",0,L6556)</f>
        <v>0</v>
      </c>
      <c r="R6554">
        <f t="shared" ref="R6554" si="13168">IF(L6557="No Ct",0,L6557)</f>
        <v>0</v>
      </c>
      <c r="S6554" t="str">
        <f t="shared" ref="S6554" si="13169">IF(AND(M6554&gt;0,N6554=0),"Valid","Invalid")</f>
        <v>Valid</v>
      </c>
      <c r="T6554" t="str">
        <f t="shared" ref="T6554" si="13170">IF(OR(Q6554&gt;1,R6554&gt;1),"Present","Absent")</f>
        <v>Absent</v>
      </c>
      <c r="U6554" t="str">
        <f t="shared" ref="U6554" si="13171">IF(OR(AND(Q6554&gt;1,Q6554&lt;41),AND(R6554&gt;1,R6554&lt;41)),"Ct&lt;41","Ct&gt;41")</f>
        <v>Ct&gt;41</v>
      </c>
      <c r="V6554" t="str">
        <f>VLOOKUP(J6554,Datasæt_Analysesystemer!$C$2:$D$68,2,FALSE)</f>
        <v>Sølvkarusse</v>
      </c>
      <c r="W6554" t="str">
        <f t="shared" ref="W6554" si="13172">MID(F6554,10,9)</f>
        <v>DL2021012</v>
      </c>
      <c r="X6554" t="str">
        <f t="shared" ref="X6554" si="13173">W6554&amp;"_"&amp;V6554&amp;"_"&amp;S6554&amp;"_"&amp;T6554&amp;"_"&amp;U6554</f>
        <v>DL2021012_Sølvkarusse_Valid_Absent_Ct&gt;41</v>
      </c>
    </row>
    <row r="6555" spans="1:24" x14ac:dyDescent="0.25">
      <c r="A6555" t="s">
        <v>264</v>
      </c>
      <c r="B6555" t="s">
        <v>1362</v>
      </c>
      <c r="C6555" t="s">
        <v>16</v>
      </c>
      <c r="D6555" s="6">
        <v>0.1</v>
      </c>
      <c r="E6555" s="6" t="s">
        <v>17</v>
      </c>
      <c r="F6555" t="s">
        <v>1551</v>
      </c>
      <c r="G6555" t="str">
        <f t="shared" si="13088"/>
        <v>DL2021012</v>
      </c>
      <c r="H6555" t="str">
        <f t="shared" si="13152"/>
        <v>11</v>
      </c>
      <c r="I6555" t="str">
        <f t="shared" si="13153"/>
        <v>Soelvkarusse_11_20210914_DL2021012_OrdrupGym</v>
      </c>
      <c r="J6555" t="str">
        <f t="shared" si="13154"/>
        <v>Soelvkarusse</v>
      </c>
      <c r="K6555" t="str">
        <f t="shared" si="13155"/>
        <v>NegK</v>
      </c>
      <c r="L6555" t="str">
        <f t="shared" si="13156"/>
        <v>No Ct</v>
      </c>
      <c r="M6555" t="str">
        <f t="shared" si="13157"/>
        <v/>
      </c>
      <c r="N6555" t="str">
        <f t="shared" si="13158"/>
        <v/>
      </c>
      <c r="O6555" t="str">
        <f t="shared" si="13159"/>
        <v/>
      </c>
    </row>
    <row r="6556" spans="1:24" x14ac:dyDescent="0.25">
      <c r="A6556" t="s">
        <v>266</v>
      </c>
      <c r="B6556" t="s">
        <v>1363</v>
      </c>
      <c r="C6556" t="s">
        <v>20</v>
      </c>
      <c r="D6556" s="6">
        <v>0.1</v>
      </c>
      <c r="E6556" s="6" t="s">
        <v>17</v>
      </c>
      <c r="F6556" t="s">
        <v>1551</v>
      </c>
      <c r="G6556" t="str">
        <f t="shared" si="13088"/>
        <v>DL2021012</v>
      </c>
      <c r="H6556" t="str">
        <f t="shared" si="13152"/>
        <v>11</v>
      </c>
      <c r="I6556" t="str">
        <f t="shared" si="13153"/>
        <v>Soelvkarusse_11_20210914_DL2021012_OrdrupGym</v>
      </c>
      <c r="J6556" t="str">
        <f t="shared" si="13154"/>
        <v>Soelvkarusse</v>
      </c>
      <c r="K6556" t="str">
        <f t="shared" si="13155"/>
        <v>eDNA</v>
      </c>
      <c r="L6556" t="str">
        <f t="shared" si="13156"/>
        <v>No Ct</v>
      </c>
      <c r="M6556" t="str">
        <f t="shared" si="13157"/>
        <v/>
      </c>
      <c r="N6556" t="str">
        <f t="shared" si="13158"/>
        <v/>
      </c>
      <c r="O6556" t="str">
        <f t="shared" si="13159"/>
        <v/>
      </c>
    </row>
    <row r="6557" spans="1:24" x14ac:dyDescent="0.25">
      <c r="A6557" t="s">
        <v>268</v>
      </c>
      <c r="B6557" t="s">
        <v>1363</v>
      </c>
      <c r="C6557" t="s">
        <v>20</v>
      </c>
      <c r="D6557" s="6">
        <v>0.1</v>
      </c>
      <c r="E6557" s="6" t="s">
        <v>17</v>
      </c>
      <c r="F6557" t="s">
        <v>1551</v>
      </c>
      <c r="G6557" t="str">
        <f t="shared" si="13088"/>
        <v>DL2021012</v>
      </c>
      <c r="H6557" t="str">
        <f t="shared" si="13152"/>
        <v>11</v>
      </c>
      <c r="I6557" t="str">
        <f t="shared" si="13153"/>
        <v>Soelvkarusse_11_20210914_DL2021012_OrdrupGym</v>
      </c>
      <c r="J6557" t="str">
        <f t="shared" si="13154"/>
        <v>Soelvkarusse</v>
      </c>
      <c r="K6557" t="str">
        <f t="shared" si="13155"/>
        <v>eDNA</v>
      </c>
      <c r="L6557" t="str">
        <f t="shared" si="13156"/>
        <v>No Ct</v>
      </c>
      <c r="M6557" t="str">
        <f t="shared" si="13157"/>
        <v/>
      </c>
      <c r="N6557" t="str">
        <f t="shared" si="13158"/>
        <v/>
      </c>
      <c r="O6557" t="str">
        <f t="shared" si="13159"/>
        <v/>
      </c>
    </row>
    <row r="6558" spans="1:24" x14ac:dyDescent="0.25">
      <c r="A6558" t="s">
        <v>269</v>
      </c>
      <c r="B6558" t="s">
        <v>1364</v>
      </c>
      <c r="C6558" t="s">
        <v>13</v>
      </c>
      <c r="D6558" s="6">
        <v>0.1</v>
      </c>
      <c r="E6558" s="6" t="s">
        <v>17</v>
      </c>
      <c r="F6558" t="s">
        <v>1551</v>
      </c>
      <c r="G6558" t="str">
        <f t="shared" si="13088"/>
        <v>DL2021012</v>
      </c>
      <c r="H6558" t="str">
        <f t="shared" si="13152"/>
        <v>12</v>
      </c>
      <c r="I6558" t="str">
        <f t="shared" si="13153"/>
        <v>Soelvkarusse_12_20210914_DL2021012_OrdrupGym</v>
      </c>
      <c r="J6558" t="str">
        <f t="shared" si="13154"/>
        <v>Soelvkarusse</v>
      </c>
      <c r="K6558" t="str">
        <f t="shared" si="13155"/>
        <v>PosK</v>
      </c>
      <c r="L6558" t="str">
        <f t="shared" si="13156"/>
        <v>No Ct</v>
      </c>
      <c r="M6558">
        <f t="shared" si="13157"/>
        <v>0</v>
      </c>
      <c r="N6558">
        <f t="shared" si="13158"/>
        <v>0</v>
      </c>
      <c r="O6558">
        <f t="shared" si="13159"/>
        <v>0</v>
      </c>
      <c r="Q6558">
        <f t="shared" ref="Q6558" si="13174">IF(L6560="No Ct",0,L6560)</f>
        <v>0</v>
      </c>
      <c r="R6558">
        <f t="shared" ref="R6558" si="13175">IF(L6561="No Ct",0,L6561)</f>
        <v>0</v>
      </c>
      <c r="S6558" t="str">
        <f t="shared" ref="S6558" si="13176">IF(AND(M6558&gt;0,N6558=0),"Valid","Invalid")</f>
        <v>Invalid</v>
      </c>
      <c r="T6558" t="str">
        <f t="shared" ref="T6558" si="13177">IF(OR(Q6558&gt;1,R6558&gt;1),"Present","Absent")</f>
        <v>Absent</v>
      </c>
      <c r="U6558" t="str">
        <f t="shared" ref="U6558" si="13178">IF(OR(AND(Q6558&gt;1,Q6558&lt;41),AND(R6558&gt;1,R6558&lt;41)),"Ct&lt;41","Ct&gt;41")</f>
        <v>Ct&gt;41</v>
      </c>
      <c r="V6558" t="str">
        <f>VLOOKUP(J6558,Datasæt_Analysesystemer!$C$2:$D$68,2,FALSE)</f>
        <v>Sølvkarusse</v>
      </c>
      <c r="W6558" t="str">
        <f t="shared" ref="W6558" si="13179">MID(F6558,10,9)</f>
        <v>DL2021012</v>
      </c>
      <c r="X6558" t="str">
        <f t="shared" ref="X6558" si="13180">W6558&amp;"_"&amp;V6558&amp;"_"&amp;S6558&amp;"_"&amp;T6558&amp;"_"&amp;U6558</f>
        <v>DL2021012_Sølvkarusse_Invalid_Absent_Ct&gt;41</v>
      </c>
    </row>
    <row r="6559" spans="1:24" x14ac:dyDescent="0.25">
      <c r="A6559" t="s">
        <v>271</v>
      </c>
      <c r="B6559" t="s">
        <v>1365</v>
      </c>
      <c r="C6559" t="s">
        <v>16</v>
      </c>
      <c r="D6559" s="6">
        <v>0.1</v>
      </c>
      <c r="E6559" s="6" t="s">
        <v>17</v>
      </c>
      <c r="F6559" t="s">
        <v>1551</v>
      </c>
      <c r="G6559" t="str">
        <f t="shared" si="13088"/>
        <v>DL2021012</v>
      </c>
      <c r="H6559" t="str">
        <f t="shared" si="13152"/>
        <v>12</v>
      </c>
      <c r="I6559" t="str">
        <f t="shared" si="13153"/>
        <v>Soelvkarusse_12_20210914_DL2021012_OrdrupGym</v>
      </c>
      <c r="J6559" t="str">
        <f t="shared" si="13154"/>
        <v>Soelvkarusse</v>
      </c>
      <c r="K6559" t="str">
        <f t="shared" si="13155"/>
        <v>NegK</v>
      </c>
      <c r="L6559" t="str">
        <f t="shared" si="13156"/>
        <v>No Ct</v>
      </c>
      <c r="M6559" t="str">
        <f t="shared" si="13157"/>
        <v/>
      </c>
      <c r="N6559" t="str">
        <f t="shared" si="13158"/>
        <v/>
      </c>
      <c r="O6559" t="str">
        <f t="shared" si="13159"/>
        <v/>
      </c>
    </row>
    <row r="6560" spans="1:24" x14ac:dyDescent="0.25">
      <c r="A6560" t="s">
        <v>273</v>
      </c>
      <c r="B6560" t="s">
        <v>1366</v>
      </c>
      <c r="C6560" t="s">
        <v>20</v>
      </c>
      <c r="D6560" s="6">
        <v>0.1</v>
      </c>
      <c r="E6560" s="6" t="s">
        <v>17</v>
      </c>
      <c r="F6560" t="s">
        <v>1551</v>
      </c>
      <c r="G6560" t="str">
        <f t="shared" si="13088"/>
        <v>DL2021012</v>
      </c>
      <c r="H6560" t="str">
        <f t="shared" si="13152"/>
        <v>12</v>
      </c>
      <c r="I6560" t="str">
        <f t="shared" si="13153"/>
        <v>Soelvkarusse_12_20210914_DL2021012_OrdrupGym</v>
      </c>
      <c r="J6560" t="str">
        <f t="shared" si="13154"/>
        <v>Soelvkarusse</v>
      </c>
      <c r="K6560" t="str">
        <f t="shared" si="13155"/>
        <v>eDNA</v>
      </c>
      <c r="L6560" t="str">
        <f t="shared" si="13156"/>
        <v>No Ct</v>
      </c>
      <c r="M6560" t="str">
        <f t="shared" si="13157"/>
        <v/>
      </c>
      <c r="N6560" t="str">
        <f t="shared" si="13158"/>
        <v/>
      </c>
      <c r="O6560" t="str">
        <f t="shared" si="13159"/>
        <v/>
      </c>
    </row>
    <row r="6561" spans="1:24" x14ac:dyDescent="0.25">
      <c r="A6561" t="s">
        <v>275</v>
      </c>
      <c r="B6561" t="s">
        <v>1366</v>
      </c>
      <c r="C6561" t="s">
        <v>20</v>
      </c>
      <c r="D6561" s="6">
        <v>0.1</v>
      </c>
      <c r="E6561" s="6" t="s">
        <v>17</v>
      </c>
      <c r="F6561" t="s">
        <v>1551</v>
      </c>
      <c r="G6561" t="str">
        <f t="shared" si="13088"/>
        <v>DL2021012</v>
      </c>
      <c r="H6561" t="str">
        <f t="shared" si="13152"/>
        <v>12</v>
      </c>
      <c r="I6561" t="str">
        <f t="shared" si="13153"/>
        <v>Soelvkarusse_12_20210914_DL2021012_OrdrupGym</v>
      </c>
      <c r="J6561" t="str">
        <f t="shared" si="13154"/>
        <v>Soelvkarusse</v>
      </c>
      <c r="K6561" t="str">
        <f t="shared" si="13155"/>
        <v>eDNA</v>
      </c>
      <c r="L6561" t="str">
        <f t="shared" si="13156"/>
        <v>No Ct</v>
      </c>
      <c r="M6561" t="str">
        <f t="shared" si="13157"/>
        <v/>
      </c>
      <c r="N6561" t="str">
        <f t="shared" si="13158"/>
        <v/>
      </c>
      <c r="O6561" t="str">
        <f t="shared" si="13159"/>
        <v/>
      </c>
    </row>
    <row r="6562" spans="1:24" x14ac:dyDescent="0.25">
      <c r="A6562" t="s">
        <v>276</v>
      </c>
      <c r="B6562" t="s">
        <v>1463</v>
      </c>
      <c r="C6562" t="s">
        <v>13</v>
      </c>
      <c r="D6562" s="6">
        <v>0.1</v>
      </c>
      <c r="E6562" s="6" t="s">
        <v>17</v>
      </c>
      <c r="F6562" t="s">
        <v>1551</v>
      </c>
      <c r="G6562" t="str">
        <f t="shared" si="13088"/>
        <v>DL2021012</v>
      </c>
      <c r="H6562" t="str">
        <f t="shared" si="13152"/>
        <v>13</v>
      </c>
      <c r="I6562" t="str">
        <f t="shared" si="13153"/>
        <v>SibiriskStoer_13_20210914_DL2021012_OrdrupGym</v>
      </c>
      <c r="J6562" t="str">
        <f t="shared" si="13154"/>
        <v>SibiriskStoer</v>
      </c>
      <c r="K6562" t="str">
        <f t="shared" si="13155"/>
        <v>PosK</v>
      </c>
      <c r="L6562" t="str">
        <f t="shared" si="13156"/>
        <v>No Ct</v>
      </c>
      <c r="M6562">
        <f t="shared" si="13157"/>
        <v>0</v>
      </c>
      <c r="N6562">
        <f t="shared" si="13158"/>
        <v>0</v>
      </c>
      <c r="O6562">
        <f t="shared" si="13159"/>
        <v>0</v>
      </c>
      <c r="Q6562">
        <f t="shared" ref="Q6562" si="13181">IF(L6564="No Ct",0,L6564)</f>
        <v>0</v>
      </c>
      <c r="R6562">
        <f t="shared" ref="R6562" si="13182">IF(L6565="No Ct",0,L6565)</f>
        <v>0</v>
      </c>
      <c r="S6562" t="str">
        <f t="shared" ref="S6562" si="13183">IF(AND(M6562&gt;0,N6562=0),"Valid","Invalid")</f>
        <v>Invalid</v>
      </c>
      <c r="T6562" t="str">
        <f t="shared" ref="T6562" si="13184">IF(OR(Q6562&gt;1,R6562&gt;1),"Present","Absent")</f>
        <v>Absent</v>
      </c>
      <c r="U6562" t="str">
        <f t="shared" ref="U6562" si="13185">IF(OR(AND(Q6562&gt;1,Q6562&lt;41),AND(R6562&gt;1,R6562&lt;41)),"Ct&lt;41","Ct&gt;41")</f>
        <v>Ct&gt;41</v>
      </c>
      <c r="V6562" t="str">
        <f>VLOOKUP(J6562,Datasæt_Analysesystemer!$C$2:$D$68,2,FALSE)</f>
        <v>Siberisk stør</v>
      </c>
      <c r="W6562" t="str">
        <f t="shared" ref="W6562" si="13186">MID(F6562,10,9)</f>
        <v>DL2021012</v>
      </c>
      <c r="X6562" t="str">
        <f t="shared" ref="X6562" si="13187">W6562&amp;"_"&amp;V6562&amp;"_"&amp;S6562&amp;"_"&amp;T6562&amp;"_"&amp;U6562</f>
        <v>DL2021012_Siberisk stør_Invalid_Absent_Ct&gt;41</v>
      </c>
    </row>
    <row r="6563" spans="1:24" x14ac:dyDescent="0.25">
      <c r="A6563" t="s">
        <v>278</v>
      </c>
      <c r="B6563" t="s">
        <v>1464</v>
      </c>
      <c r="C6563" t="s">
        <v>16</v>
      </c>
      <c r="D6563" s="6">
        <v>0.1</v>
      </c>
      <c r="E6563" s="6" t="s">
        <v>17</v>
      </c>
      <c r="F6563" t="s">
        <v>1551</v>
      </c>
      <c r="G6563" t="str">
        <f t="shared" si="13088"/>
        <v>DL2021012</v>
      </c>
      <c r="H6563" t="str">
        <f t="shared" si="13152"/>
        <v>13</v>
      </c>
      <c r="I6563" t="str">
        <f t="shared" si="13153"/>
        <v>SibiriskStoer_13_20210914_DL2021012_OrdrupGym</v>
      </c>
      <c r="J6563" t="str">
        <f t="shared" si="13154"/>
        <v>SibiriskStoer</v>
      </c>
      <c r="K6563" t="str">
        <f t="shared" si="13155"/>
        <v>NegK</v>
      </c>
      <c r="L6563" t="str">
        <f t="shared" si="13156"/>
        <v>No Ct</v>
      </c>
      <c r="M6563" t="str">
        <f t="shared" si="13157"/>
        <v/>
      </c>
      <c r="N6563" t="str">
        <f t="shared" si="13158"/>
        <v/>
      </c>
      <c r="O6563" t="str">
        <f t="shared" si="13159"/>
        <v/>
      </c>
    </row>
    <row r="6564" spans="1:24" x14ac:dyDescent="0.25">
      <c r="A6564" t="s">
        <v>280</v>
      </c>
      <c r="B6564" t="s">
        <v>1465</v>
      </c>
      <c r="C6564" t="s">
        <v>20</v>
      </c>
      <c r="D6564" s="6">
        <v>0.1</v>
      </c>
      <c r="E6564" s="6" t="s">
        <v>17</v>
      </c>
      <c r="F6564" t="s">
        <v>1551</v>
      </c>
      <c r="G6564" t="str">
        <f t="shared" si="13088"/>
        <v>DL2021012</v>
      </c>
      <c r="H6564" t="str">
        <f t="shared" si="13152"/>
        <v>13</v>
      </c>
      <c r="I6564" t="str">
        <f t="shared" si="13153"/>
        <v>SibiriskStoer_13_20210914_DL2021012_OrdrupGym</v>
      </c>
      <c r="J6564" t="str">
        <f t="shared" si="13154"/>
        <v>SibiriskStoer</v>
      </c>
      <c r="K6564" t="str">
        <f t="shared" si="13155"/>
        <v>eDNA</v>
      </c>
      <c r="L6564" t="str">
        <f t="shared" si="13156"/>
        <v>No Ct</v>
      </c>
      <c r="M6564" t="str">
        <f t="shared" si="13157"/>
        <v/>
      </c>
      <c r="N6564" t="str">
        <f t="shared" si="13158"/>
        <v/>
      </c>
      <c r="O6564" t="str">
        <f t="shared" si="13159"/>
        <v/>
      </c>
    </row>
    <row r="6565" spans="1:24" x14ac:dyDescent="0.25">
      <c r="A6565" t="s">
        <v>282</v>
      </c>
      <c r="B6565" t="s">
        <v>1465</v>
      </c>
      <c r="C6565" t="s">
        <v>20</v>
      </c>
      <c r="D6565" s="6">
        <v>0.1</v>
      </c>
      <c r="E6565" s="6" t="s">
        <v>17</v>
      </c>
      <c r="F6565" t="s">
        <v>1551</v>
      </c>
      <c r="G6565" t="str">
        <f t="shared" si="13088"/>
        <v>DL2021012</v>
      </c>
      <c r="H6565" t="str">
        <f t="shared" si="13152"/>
        <v>13</v>
      </c>
      <c r="I6565" t="str">
        <f t="shared" si="13153"/>
        <v>SibiriskStoer_13_20210914_DL2021012_OrdrupGym</v>
      </c>
      <c r="J6565" t="str">
        <f t="shared" si="13154"/>
        <v>SibiriskStoer</v>
      </c>
      <c r="K6565" t="str">
        <f t="shared" si="13155"/>
        <v>eDNA</v>
      </c>
      <c r="L6565" t="str">
        <f t="shared" si="13156"/>
        <v>No Ct</v>
      </c>
      <c r="M6565" t="str">
        <f t="shared" si="13157"/>
        <v/>
      </c>
      <c r="N6565" t="str">
        <f t="shared" si="13158"/>
        <v/>
      </c>
      <c r="O6565" t="str">
        <f t="shared" si="13159"/>
        <v/>
      </c>
    </row>
    <row r="6566" spans="1:24" x14ac:dyDescent="0.25">
      <c r="A6566" t="s">
        <v>283</v>
      </c>
      <c r="B6566" t="s">
        <v>1470</v>
      </c>
      <c r="C6566" t="s">
        <v>13</v>
      </c>
      <c r="D6566" s="6">
        <v>0.1</v>
      </c>
      <c r="E6566" s="6" t="s">
        <v>17</v>
      </c>
      <c r="F6566" t="s">
        <v>1551</v>
      </c>
      <c r="G6566" t="str">
        <f t="shared" si="13088"/>
        <v>DL2021012</v>
      </c>
      <c r="H6566" t="str">
        <f t="shared" si="13152"/>
        <v>14</v>
      </c>
      <c r="I6566" t="str">
        <f t="shared" si="13153"/>
        <v>SibiriskStoer_14_20210914_DL2021012_OrdrupGym</v>
      </c>
      <c r="J6566" t="str">
        <f t="shared" si="13154"/>
        <v>SibiriskStoer</v>
      </c>
      <c r="K6566" t="str">
        <f t="shared" si="13155"/>
        <v>PosK</v>
      </c>
      <c r="L6566" t="str">
        <f t="shared" si="13156"/>
        <v>No Ct</v>
      </c>
      <c r="M6566">
        <f t="shared" si="13157"/>
        <v>0</v>
      </c>
      <c r="N6566">
        <f t="shared" si="13158"/>
        <v>0</v>
      </c>
      <c r="O6566">
        <f t="shared" si="13159"/>
        <v>0</v>
      </c>
      <c r="Q6566">
        <f t="shared" ref="Q6566" si="13188">IF(L6568="No Ct",0,L6568)</f>
        <v>0</v>
      </c>
      <c r="R6566">
        <f t="shared" ref="R6566" si="13189">IF(L6569="No Ct",0,L6569)</f>
        <v>0</v>
      </c>
      <c r="S6566" t="str">
        <f t="shared" ref="S6566" si="13190">IF(AND(M6566&gt;0,N6566=0),"Valid","Invalid")</f>
        <v>Invalid</v>
      </c>
      <c r="T6566" t="str">
        <f t="shared" ref="T6566" si="13191">IF(OR(Q6566&gt;1,R6566&gt;1),"Present","Absent")</f>
        <v>Absent</v>
      </c>
      <c r="U6566" t="str">
        <f t="shared" ref="U6566" si="13192">IF(OR(AND(Q6566&gt;1,Q6566&lt;41),AND(R6566&gt;1,R6566&lt;41)),"Ct&lt;41","Ct&gt;41")</f>
        <v>Ct&gt;41</v>
      </c>
      <c r="V6566" t="str">
        <f>VLOOKUP(J6566,Datasæt_Analysesystemer!$C$2:$D$68,2,FALSE)</f>
        <v>Siberisk stør</v>
      </c>
      <c r="W6566" t="str">
        <f t="shared" ref="W6566" si="13193">MID(F6566,10,9)</f>
        <v>DL2021012</v>
      </c>
      <c r="X6566" t="str">
        <f t="shared" ref="X6566" si="13194">W6566&amp;"_"&amp;V6566&amp;"_"&amp;S6566&amp;"_"&amp;T6566&amp;"_"&amp;U6566</f>
        <v>DL2021012_Siberisk stør_Invalid_Absent_Ct&gt;41</v>
      </c>
    </row>
    <row r="6567" spans="1:24" x14ac:dyDescent="0.25">
      <c r="A6567" t="s">
        <v>285</v>
      </c>
      <c r="B6567" t="s">
        <v>1471</v>
      </c>
      <c r="C6567" t="s">
        <v>16</v>
      </c>
      <c r="D6567" s="6">
        <v>0.1</v>
      </c>
      <c r="E6567" s="6" t="s">
        <v>17</v>
      </c>
      <c r="F6567" t="s">
        <v>1551</v>
      </c>
      <c r="G6567" t="str">
        <f t="shared" si="13088"/>
        <v>DL2021012</v>
      </c>
      <c r="H6567" t="str">
        <f t="shared" si="13152"/>
        <v>14</v>
      </c>
      <c r="I6567" t="str">
        <f t="shared" si="13153"/>
        <v>SibiriskStoer_14_20210914_DL2021012_OrdrupGym</v>
      </c>
      <c r="J6567" t="str">
        <f t="shared" si="13154"/>
        <v>SibiriskStoer</v>
      </c>
      <c r="K6567" t="str">
        <f t="shared" si="13155"/>
        <v>NegK</v>
      </c>
      <c r="L6567" t="str">
        <f t="shared" si="13156"/>
        <v>No Ct</v>
      </c>
      <c r="M6567" t="str">
        <f t="shared" si="13157"/>
        <v/>
      </c>
      <c r="N6567" t="str">
        <f t="shared" si="13158"/>
        <v/>
      </c>
      <c r="O6567" t="str">
        <f t="shared" si="13159"/>
        <v/>
      </c>
    </row>
    <row r="6568" spans="1:24" x14ac:dyDescent="0.25">
      <c r="A6568" t="s">
        <v>287</v>
      </c>
      <c r="B6568" t="s">
        <v>1472</v>
      </c>
      <c r="C6568" t="s">
        <v>20</v>
      </c>
      <c r="D6568" s="6">
        <v>0.1</v>
      </c>
      <c r="E6568" s="6" t="s">
        <v>17</v>
      </c>
      <c r="F6568" t="s">
        <v>1551</v>
      </c>
      <c r="G6568" t="str">
        <f t="shared" si="13088"/>
        <v>DL2021012</v>
      </c>
      <c r="H6568" t="str">
        <f t="shared" si="13152"/>
        <v>14</v>
      </c>
      <c r="I6568" t="str">
        <f t="shared" si="13153"/>
        <v>SibiriskStoer_14_20210914_DL2021012_OrdrupGym</v>
      </c>
      <c r="J6568" t="str">
        <f t="shared" si="13154"/>
        <v>SibiriskStoer</v>
      </c>
      <c r="K6568" t="str">
        <f t="shared" si="13155"/>
        <v>eDNA</v>
      </c>
      <c r="L6568" t="str">
        <f t="shared" si="13156"/>
        <v>No Ct</v>
      </c>
      <c r="M6568" t="str">
        <f t="shared" si="13157"/>
        <v/>
      </c>
      <c r="N6568" t="str">
        <f t="shared" si="13158"/>
        <v/>
      </c>
      <c r="O6568" t="str">
        <f t="shared" si="13159"/>
        <v/>
      </c>
    </row>
    <row r="6569" spans="1:24" x14ac:dyDescent="0.25">
      <c r="A6569" t="s">
        <v>289</v>
      </c>
      <c r="B6569" t="s">
        <v>1472</v>
      </c>
      <c r="C6569" t="s">
        <v>20</v>
      </c>
      <c r="D6569" s="6">
        <v>0.1</v>
      </c>
      <c r="E6569" s="6" t="s">
        <v>17</v>
      </c>
      <c r="F6569" t="s">
        <v>1551</v>
      </c>
      <c r="G6569" t="str">
        <f t="shared" si="13088"/>
        <v>DL2021012</v>
      </c>
      <c r="H6569" t="str">
        <f t="shared" si="13152"/>
        <v>14</v>
      </c>
      <c r="I6569" t="str">
        <f t="shared" si="13153"/>
        <v>SibiriskStoer_14_20210914_DL2021012_OrdrupGym</v>
      </c>
      <c r="J6569" t="str">
        <f t="shared" si="13154"/>
        <v>SibiriskStoer</v>
      </c>
      <c r="K6569" t="str">
        <f t="shared" si="13155"/>
        <v>eDNA</v>
      </c>
      <c r="L6569" t="str">
        <f t="shared" si="13156"/>
        <v>No Ct</v>
      </c>
      <c r="M6569" t="str">
        <f t="shared" si="13157"/>
        <v/>
      </c>
      <c r="N6569" t="str">
        <f t="shared" si="13158"/>
        <v/>
      </c>
      <c r="O6569" t="str">
        <f t="shared" si="13159"/>
        <v/>
      </c>
    </row>
    <row r="6570" spans="1:24" x14ac:dyDescent="0.25">
      <c r="A6570" t="s">
        <v>290</v>
      </c>
      <c r="B6570" t="s">
        <v>1373</v>
      </c>
      <c r="C6570" t="s">
        <v>13</v>
      </c>
      <c r="D6570" s="6">
        <v>0.1</v>
      </c>
      <c r="E6570" s="6">
        <v>29.5</v>
      </c>
      <c r="F6570" t="s">
        <v>1551</v>
      </c>
      <c r="G6570" t="str">
        <f t="shared" si="13088"/>
        <v>DL2021012</v>
      </c>
      <c r="H6570" t="str">
        <f t="shared" si="13152"/>
        <v>15</v>
      </c>
      <c r="I6570" t="str">
        <f t="shared" si="13153"/>
        <v>Flodkrebs_15_20210914_DL2021012_OrdrupGym</v>
      </c>
      <c r="J6570" t="str">
        <f t="shared" si="13154"/>
        <v>Flodkrebs</v>
      </c>
      <c r="K6570" t="str">
        <f t="shared" si="13155"/>
        <v>PosK</v>
      </c>
      <c r="L6570">
        <f t="shared" si="13156"/>
        <v>29.5</v>
      </c>
      <c r="M6570">
        <f t="shared" si="13157"/>
        <v>29.5</v>
      </c>
      <c r="N6570">
        <f t="shared" si="13158"/>
        <v>0</v>
      </c>
      <c r="O6570">
        <f t="shared" si="13159"/>
        <v>0</v>
      </c>
      <c r="Q6570">
        <f t="shared" ref="Q6570" si="13195">IF(L6572="No Ct",0,L6572)</f>
        <v>0</v>
      </c>
      <c r="R6570">
        <f t="shared" ref="R6570" si="13196">IF(L6573="No Ct",0,L6573)</f>
        <v>0</v>
      </c>
      <c r="S6570" t="str">
        <f t="shared" ref="S6570" si="13197">IF(AND(M6570&gt;0,N6570=0),"Valid","Invalid")</f>
        <v>Valid</v>
      </c>
      <c r="T6570" t="str">
        <f t="shared" ref="T6570" si="13198">IF(OR(Q6570&gt;1,R6570&gt;1),"Present","Absent")</f>
        <v>Absent</v>
      </c>
      <c r="U6570" t="str">
        <f t="shared" ref="U6570" si="13199">IF(OR(AND(Q6570&gt;1,Q6570&lt;41),AND(R6570&gt;1,R6570&lt;41)),"Ct&lt;41","Ct&gt;41")</f>
        <v>Ct&gt;41</v>
      </c>
      <c r="V6570" t="str">
        <f>VLOOKUP(J6570,Datasæt_Analysesystemer!$C$2:$D$68,2,FALSE)</f>
        <v>Flodkrebs</v>
      </c>
      <c r="W6570" t="str">
        <f t="shared" ref="W6570" si="13200">MID(F6570,10,9)</f>
        <v>DL2021012</v>
      </c>
      <c r="X6570" t="str">
        <f t="shared" ref="X6570" si="13201">W6570&amp;"_"&amp;V6570&amp;"_"&amp;S6570&amp;"_"&amp;T6570&amp;"_"&amp;U6570</f>
        <v>DL2021012_Flodkrebs_Valid_Absent_Ct&gt;41</v>
      </c>
    </row>
    <row r="6571" spans="1:24" x14ac:dyDescent="0.25">
      <c r="A6571" t="s">
        <v>292</v>
      </c>
      <c r="B6571" t="s">
        <v>1374</v>
      </c>
      <c r="C6571" t="s">
        <v>16</v>
      </c>
      <c r="D6571" s="6">
        <v>0.1</v>
      </c>
      <c r="E6571" s="6" t="s">
        <v>17</v>
      </c>
      <c r="F6571" t="s">
        <v>1551</v>
      </c>
      <c r="G6571" t="str">
        <f t="shared" si="13088"/>
        <v>DL2021012</v>
      </c>
      <c r="H6571" t="str">
        <f t="shared" si="13152"/>
        <v>15</v>
      </c>
      <c r="I6571" t="str">
        <f t="shared" si="13153"/>
        <v>Flodkrebs_15_20210914_DL2021012_OrdrupGym</v>
      </c>
      <c r="J6571" t="str">
        <f t="shared" si="13154"/>
        <v>Flodkrebs</v>
      </c>
      <c r="K6571" t="str">
        <f t="shared" si="13155"/>
        <v>NegK</v>
      </c>
      <c r="L6571" t="str">
        <f t="shared" si="13156"/>
        <v>No Ct</v>
      </c>
      <c r="M6571" t="str">
        <f t="shared" si="13157"/>
        <v/>
      </c>
      <c r="N6571" t="str">
        <f t="shared" si="13158"/>
        <v/>
      </c>
      <c r="O6571" t="str">
        <f t="shared" si="13159"/>
        <v/>
      </c>
    </row>
    <row r="6572" spans="1:24" x14ac:dyDescent="0.25">
      <c r="A6572" t="s">
        <v>294</v>
      </c>
      <c r="B6572" t="s">
        <v>1375</v>
      </c>
      <c r="C6572" t="s">
        <v>20</v>
      </c>
      <c r="D6572" s="6">
        <v>0.1</v>
      </c>
      <c r="E6572" s="6" t="s">
        <v>17</v>
      </c>
      <c r="F6572" t="s">
        <v>1551</v>
      </c>
      <c r="G6572" t="str">
        <f t="shared" si="13088"/>
        <v>DL2021012</v>
      </c>
      <c r="H6572" t="str">
        <f t="shared" si="13152"/>
        <v>15</v>
      </c>
      <c r="I6572" t="str">
        <f t="shared" si="13153"/>
        <v>Flodkrebs_15_20210914_DL2021012_OrdrupGym</v>
      </c>
      <c r="J6572" t="str">
        <f t="shared" si="13154"/>
        <v>Flodkrebs</v>
      </c>
      <c r="K6572" t="str">
        <f t="shared" si="13155"/>
        <v>eDNA</v>
      </c>
      <c r="L6572" t="str">
        <f t="shared" si="13156"/>
        <v>No Ct</v>
      </c>
      <c r="M6572" t="str">
        <f t="shared" si="13157"/>
        <v/>
      </c>
      <c r="N6572" t="str">
        <f t="shared" si="13158"/>
        <v/>
      </c>
      <c r="O6572" t="str">
        <f t="shared" si="13159"/>
        <v/>
      </c>
    </row>
    <row r="6573" spans="1:24" x14ac:dyDescent="0.25">
      <c r="A6573" t="s">
        <v>296</v>
      </c>
      <c r="B6573" t="s">
        <v>1375</v>
      </c>
      <c r="C6573" t="s">
        <v>20</v>
      </c>
      <c r="D6573" s="6">
        <v>0.1</v>
      </c>
      <c r="E6573" s="6" t="s">
        <v>17</v>
      </c>
      <c r="F6573" t="s">
        <v>1551</v>
      </c>
      <c r="G6573" t="str">
        <f t="shared" si="13088"/>
        <v>DL2021012</v>
      </c>
      <c r="H6573" t="str">
        <f t="shared" si="13152"/>
        <v>15</v>
      </c>
      <c r="I6573" t="str">
        <f t="shared" si="13153"/>
        <v>Flodkrebs_15_20210914_DL2021012_OrdrupGym</v>
      </c>
      <c r="J6573" t="str">
        <f t="shared" si="13154"/>
        <v>Flodkrebs</v>
      </c>
      <c r="K6573" t="str">
        <f t="shared" si="13155"/>
        <v>eDNA</v>
      </c>
      <c r="L6573" t="str">
        <f t="shared" si="13156"/>
        <v>No Ct</v>
      </c>
      <c r="M6573" t="str">
        <f t="shared" si="13157"/>
        <v/>
      </c>
      <c r="N6573" t="str">
        <f t="shared" si="13158"/>
        <v/>
      </c>
      <c r="O6573" t="str">
        <f t="shared" si="13159"/>
        <v/>
      </c>
    </row>
    <row r="6574" spans="1:24" x14ac:dyDescent="0.25">
      <c r="A6574" t="s">
        <v>297</v>
      </c>
      <c r="B6574" t="s">
        <v>1376</v>
      </c>
      <c r="C6574" t="s">
        <v>13</v>
      </c>
      <c r="D6574" s="6">
        <v>0.1</v>
      </c>
      <c r="E6574" s="6" t="s">
        <v>17</v>
      </c>
      <c r="F6574" t="s">
        <v>1551</v>
      </c>
      <c r="G6574" t="str">
        <f t="shared" si="13088"/>
        <v>DL2021012</v>
      </c>
      <c r="H6574" t="str">
        <f t="shared" si="13152"/>
        <v>16</v>
      </c>
      <c r="I6574" t="str">
        <f t="shared" si="13153"/>
        <v>Flodkrebs_16_20210914_DL2021012_OrdrupGym</v>
      </c>
      <c r="J6574" t="str">
        <f t="shared" si="13154"/>
        <v>Flodkrebs</v>
      </c>
      <c r="K6574" t="str">
        <f t="shared" si="13155"/>
        <v>PosK</v>
      </c>
      <c r="L6574" t="str">
        <f t="shared" si="13156"/>
        <v>No Ct</v>
      </c>
      <c r="M6574">
        <f t="shared" si="13157"/>
        <v>0</v>
      </c>
      <c r="N6574">
        <f t="shared" si="13158"/>
        <v>0</v>
      </c>
      <c r="O6574">
        <f t="shared" si="13159"/>
        <v>0</v>
      </c>
      <c r="Q6574">
        <f t="shared" ref="Q6574" si="13202">IF(L6576="No Ct",0,L6576)</f>
        <v>0</v>
      </c>
      <c r="R6574">
        <f t="shared" ref="R6574" si="13203">IF(L6577="No Ct",0,L6577)</f>
        <v>0</v>
      </c>
      <c r="S6574" t="str">
        <f t="shared" ref="S6574" si="13204">IF(AND(M6574&gt;0,N6574=0),"Valid","Invalid")</f>
        <v>Invalid</v>
      </c>
      <c r="T6574" t="str">
        <f t="shared" ref="T6574" si="13205">IF(OR(Q6574&gt;1,R6574&gt;1),"Present","Absent")</f>
        <v>Absent</v>
      </c>
      <c r="U6574" t="str">
        <f t="shared" ref="U6574" si="13206">IF(OR(AND(Q6574&gt;1,Q6574&lt;41),AND(R6574&gt;1,R6574&lt;41)),"Ct&lt;41","Ct&gt;41")</f>
        <v>Ct&gt;41</v>
      </c>
      <c r="V6574" t="str">
        <f>VLOOKUP(J6574,Datasæt_Analysesystemer!$C$2:$D$68,2,FALSE)</f>
        <v>Flodkrebs</v>
      </c>
      <c r="W6574" t="str">
        <f t="shared" ref="W6574" si="13207">MID(F6574,10,9)</f>
        <v>DL2021012</v>
      </c>
      <c r="X6574" t="str">
        <f t="shared" ref="X6574" si="13208">W6574&amp;"_"&amp;V6574&amp;"_"&amp;S6574&amp;"_"&amp;T6574&amp;"_"&amp;U6574</f>
        <v>DL2021012_Flodkrebs_Invalid_Absent_Ct&gt;41</v>
      </c>
    </row>
    <row r="6575" spans="1:24" x14ac:dyDescent="0.25">
      <c r="A6575" t="s">
        <v>299</v>
      </c>
      <c r="B6575" t="s">
        <v>1377</v>
      </c>
      <c r="C6575" t="s">
        <v>16</v>
      </c>
      <c r="D6575" s="6">
        <v>0.1</v>
      </c>
      <c r="E6575" s="6" t="s">
        <v>17</v>
      </c>
      <c r="F6575" t="s">
        <v>1551</v>
      </c>
      <c r="G6575" t="str">
        <f t="shared" si="13088"/>
        <v>DL2021012</v>
      </c>
      <c r="H6575" t="str">
        <f t="shared" si="13152"/>
        <v>16</v>
      </c>
      <c r="I6575" t="str">
        <f t="shared" si="13153"/>
        <v>Flodkrebs_16_20210914_DL2021012_OrdrupGym</v>
      </c>
      <c r="J6575" t="str">
        <f t="shared" si="13154"/>
        <v>Flodkrebs</v>
      </c>
      <c r="K6575" t="str">
        <f t="shared" si="13155"/>
        <v>NegK</v>
      </c>
      <c r="L6575" t="str">
        <f t="shared" si="13156"/>
        <v>No Ct</v>
      </c>
      <c r="M6575" t="str">
        <f t="shared" si="13157"/>
        <v/>
      </c>
      <c r="N6575" t="str">
        <f t="shared" si="13158"/>
        <v/>
      </c>
      <c r="O6575" t="str">
        <f t="shared" si="13159"/>
        <v/>
      </c>
    </row>
    <row r="6576" spans="1:24" x14ac:dyDescent="0.25">
      <c r="A6576" t="s">
        <v>301</v>
      </c>
      <c r="B6576" t="s">
        <v>1378</v>
      </c>
      <c r="C6576" t="s">
        <v>20</v>
      </c>
      <c r="D6576" s="6">
        <v>0.1</v>
      </c>
      <c r="E6576" s="6" t="s">
        <v>17</v>
      </c>
      <c r="F6576" t="s">
        <v>1551</v>
      </c>
      <c r="G6576" t="str">
        <f t="shared" si="13088"/>
        <v>DL2021012</v>
      </c>
      <c r="H6576" t="str">
        <f t="shared" si="13152"/>
        <v>16</v>
      </c>
      <c r="I6576" t="str">
        <f t="shared" si="13153"/>
        <v>Flodkrebs_16_20210914_DL2021012_OrdrupGym</v>
      </c>
      <c r="J6576" t="str">
        <f t="shared" si="13154"/>
        <v>Flodkrebs</v>
      </c>
      <c r="K6576" t="str">
        <f t="shared" si="13155"/>
        <v>eDNA</v>
      </c>
      <c r="L6576" t="str">
        <f t="shared" si="13156"/>
        <v>No Ct</v>
      </c>
      <c r="M6576" t="str">
        <f t="shared" si="13157"/>
        <v/>
      </c>
      <c r="N6576" t="str">
        <f t="shared" si="13158"/>
        <v/>
      </c>
      <c r="O6576" t="str">
        <f t="shared" si="13159"/>
        <v/>
      </c>
    </row>
    <row r="6577" spans="1:24" x14ac:dyDescent="0.25">
      <c r="A6577" t="s">
        <v>303</v>
      </c>
      <c r="B6577" t="s">
        <v>1378</v>
      </c>
      <c r="C6577" t="s">
        <v>20</v>
      </c>
      <c r="D6577" s="6">
        <v>0.1</v>
      </c>
      <c r="E6577" s="6" t="s">
        <v>17</v>
      </c>
      <c r="F6577" t="s">
        <v>1551</v>
      </c>
      <c r="G6577" t="str">
        <f t="shared" si="13088"/>
        <v>DL2021012</v>
      </c>
      <c r="H6577" t="str">
        <f t="shared" si="13152"/>
        <v>16</v>
      </c>
      <c r="I6577" t="str">
        <f t="shared" si="13153"/>
        <v>Flodkrebs_16_20210914_DL2021012_OrdrupGym</v>
      </c>
      <c r="J6577" t="str">
        <f t="shared" si="13154"/>
        <v>Flodkrebs</v>
      </c>
      <c r="K6577" t="str">
        <f t="shared" si="13155"/>
        <v>eDNA</v>
      </c>
      <c r="L6577" t="str">
        <f t="shared" si="13156"/>
        <v>No Ct</v>
      </c>
      <c r="M6577" t="str">
        <f t="shared" si="13157"/>
        <v/>
      </c>
      <c r="N6577" t="str">
        <f t="shared" si="13158"/>
        <v/>
      </c>
      <c r="O6577" t="str">
        <f t="shared" si="13159"/>
        <v/>
      </c>
    </row>
    <row r="6578" spans="1:24" x14ac:dyDescent="0.25">
      <c r="A6578" t="s">
        <v>304</v>
      </c>
      <c r="B6578" t="s">
        <v>1379</v>
      </c>
      <c r="C6578" t="s">
        <v>13</v>
      </c>
      <c r="D6578" s="6">
        <v>0.1</v>
      </c>
      <c r="E6578" s="6">
        <v>30.51</v>
      </c>
      <c r="F6578" t="s">
        <v>1551</v>
      </c>
      <c r="G6578" t="str">
        <f t="shared" ref="G6578:G6641" si="13209">MID(F6578,10,9)</f>
        <v>DL2021012</v>
      </c>
      <c r="H6578" t="str">
        <f t="shared" si="13152"/>
        <v>17</v>
      </c>
      <c r="I6578" t="str">
        <f t="shared" si="13153"/>
        <v>Signalkrebs_17_20210914_DL2021012_OrdrupGym</v>
      </c>
      <c r="J6578" t="str">
        <f t="shared" si="13154"/>
        <v>Signalkrebs</v>
      </c>
      <c r="K6578" t="str">
        <f t="shared" si="13155"/>
        <v>PosK</v>
      </c>
      <c r="L6578">
        <f t="shared" si="13156"/>
        <v>30.51</v>
      </c>
      <c r="M6578">
        <f t="shared" si="13157"/>
        <v>30.51</v>
      </c>
      <c r="N6578">
        <f t="shared" si="13158"/>
        <v>0</v>
      </c>
      <c r="O6578">
        <f t="shared" si="13159"/>
        <v>0</v>
      </c>
      <c r="Q6578">
        <f t="shared" ref="Q6578" si="13210">IF(L6580="No Ct",0,L6580)</f>
        <v>0</v>
      </c>
      <c r="R6578">
        <f t="shared" ref="R6578" si="13211">IF(L6581="No Ct",0,L6581)</f>
        <v>0</v>
      </c>
      <c r="S6578" t="str">
        <f t="shared" ref="S6578" si="13212">IF(AND(M6578&gt;0,N6578=0),"Valid","Invalid")</f>
        <v>Valid</v>
      </c>
      <c r="T6578" t="str">
        <f t="shared" ref="T6578" si="13213">IF(OR(Q6578&gt;1,R6578&gt;1),"Present","Absent")</f>
        <v>Absent</v>
      </c>
      <c r="U6578" t="str">
        <f t="shared" ref="U6578" si="13214">IF(OR(AND(Q6578&gt;1,Q6578&lt;41),AND(R6578&gt;1,R6578&lt;41)),"Ct&lt;41","Ct&gt;41")</f>
        <v>Ct&gt;41</v>
      </c>
      <c r="V6578" t="str">
        <f>VLOOKUP(J6578,Datasæt_Analysesystemer!$C$2:$D$68,2,FALSE)</f>
        <v>Signalkrebs</v>
      </c>
      <c r="W6578" t="str">
        <f t="shared" ref="W6578" si="13215">MID(F6578,10,9)</f>
        <v>DL2021012</v>
      </c>
      <c r="X6578" t="str">
        <f t="shared" ref="X6578" si="13216">W6578&amp;"_"&amp;V6578&amp;"_"&amp;S6578&amp;"_"&amp;T6578&amp;"_"&amp;U6578</f>
        <v>DL2021012_Signalkrebs_Valid_Absent_Ct&gt;41</v>
      </c>
    </row>
    <row r="6579" spans="1:24" x14ac:dyDescent="0.25">
      <c r="A6579" t="s">
        <v>306</v>
      </c>
      <c r="B6579" t="s">
        <v>1380</v>
      </c>
      <c r="C6579" t="s">
        <v>16</v>
      </c>
      <c r="D6579" s="6">
        <v>0.1</v>
      </c>
      <c r="E6579" s="6" t="s">
        <v>17</v>
      </c>
      <c r="F6579" t="s">
        <v>1551</v>
      </c>
      <c r="G6579" t="str">
        <f t="shared" si="13209"/>
        <v>DL2021012</v>
      </c>
      <c r="H6579" t="str">
        <f t="shared" si="13152"/>
        <v>17</v>
      </c>
      <c r="I6579" t="str">
        <f t="shared" si="13153"/>
        <v>Signalkrebs_17_20210914_DL2021012_OrdrupGym</v>
      </c>
      <c r="J6579" t="str">
        <f t="shared" si="13154"/>
        <v>Signalkrebs</v>
      </c>
      <c r="K6579" t="str">
        <f t="shared" si="13155"/>
        <v>NegK</v>
      </c>
      <c r="L6579" t="str">
        <f t="shared" si="13156"/>
        <v>No Ct</v>
      </c>
      <c r="M6579" t="str">
        <f t="shared" si="13157"/>
        <v/>
      </c>
      <c r="N6579" t="str">
        <f t="shared" si="13158"/>
        <v/>
      </c>
      <c r="O6579" t="str">
        <f t="shared" si="13159"/>
        <v/>
      </c>
    </row>
    <row r="6580" spans="1:24" x14ac:dyDescent="0.25">
      <c r="A6580" t="s">
        <v>308</v>
      </c>
      <c r="B6580" t="s">
        <v>1381</v>
      </c>
      <c r="C6580" t="s">
        <v>20</v>
      </c>
      <c r="D6580" s="6">
        <v>0.1</v>
      </c>
      <c r="E6580" s="6" t="s">
        <v>17</v>
      </c>
      <c r="F6580" t="s">
        <v>1551</v>
      </c>
      <c r="G6580" t="str">
        <f t="shared" si="13209"/>
        <v>DL2021012</v>
      </c>
      <c r="H6580" t="str">
        <f t="shared" si="13152"/>
        <v>17</v>
      </c>
      <c r="I6580" t="str">
        <f t="shared" si="13153"/>
        <v>Signalkrebs_17_20210914_DL2021012_OrdrupGym</v>
      </c>
      <c r="J6580" t="str">
        <f t="shared" si="13154"/>
        <v>Signalkrebs</v>
      </c>
      <c r="K6580" t="str">
        <f t="shared" si="13155"/>
        <v>eDNA</v>
      </c>
      <c r="L6580" t="str">
        <f t="shared" si="13156"/>
        <v>No Ct</v>
      </c>
      <c r="M6580" t="str">
        <f t="shared" si="13157"/>
        <v/>
      </c>
      <c r="N6580" t="str">
        <f t="shared" si="13158"/>
        <v/>
      </c>
      <c r="O6580" t="str">
        <f t="shared" si="13159"/>
        <v/>
      </c>
    </row>
    <row r="6581" spans="1:24" x14ac:dyDescent="0.25">
      <c r="A6581" t="s">
        <v>310</v>
      </c>
      <c r="B6581" t="s">
        <v>1381</v>
      </c>
      <c r="C6581" t="s">
        <v>20</v>
      </c>
      <c r="D6581" s="6">
        <v>0.1</v>
      </c>
      <c r="E6581" s="6" t="s">
        <v>17</v>
      </c>
      <c r="F6581" t="s">
        <v>1551</v>
      </c>
      <c r="G6581" t="str">
        <f t="shared" si="13209"/>
        <v>DL2021012</v>
      </c>
      <c r="H6581" t="str">
        <f t="shared" si="13152"/>
        <v>17</v>
      </c>
      <c r="I6581" t="str">
        <f t="shared" si="13153"/>
        <v>Signalkrebs_17_20210914_DL2021012_OrdrupGym</v>
      </c>
      <c r="J6581" t="str">
        <f t="shared" si="13154"/>
        <v>Signalkrebs</v>
      </c>
      <c r="K6581" t="str">
        <f t="shared" si="13155"/>
        <v>eDNA</v>
      </c>
      <c r="L6581" t="str">
        <f t="shared" si="13156"/>
        <v>No Ct</v>
      </c>
      <c r="M6581" t="str">
        <f t="shared" si="13157"/>
        <v/>
      </c>
      <c r="N6581" t="str">
        <f t="shared" si="13158"/>
        <v/>
      </c>
      <c r="O6581" t="str">
        <f t="shared" si="13159"/>
        <v/>
      </c>
    </row>
    <row r="6582" spans="1:24" x14ac:dyDescent="0.25">
      <c r="A6582" t="s">
        <v>311</v>
      </c>
      <c r="B6582" t="s">
        <v>1382</v>
      </c>
      <c r="C6582" t="s">
        <v>13</v>
      </c>
      <c r="D6582" s="6">
        <v>0.1</v>
      </c>
      <c r="E6582" s="6" t="s">
        <v>17</v>
      </c>
      <c r="F6582" t="s">
        <v>1551</v>
      </c>
      <c r="G6582" t="str">
        <f t="shared" si="13209"/>
        <v>DL2021012</v>
      </c>
      <c r="H6582" t="str">
        <f t="shared" si="13152"/>
        <v>18</v>
      </c>
      <c r="I6582" t="str">
        <f t="shared" si="13153"/>
        <v>Signalkrebs_18_20210914_DL2021012_OrdrupGym</v>
      </c>
      <c r="J6582" t="str">
        <f t="shared" si="13154"/>
        <v>Signalkrebs</v>
      </c>
      <c r="K6582" t="str">
        <f t="shared" si="13155"/>
        <v>PosK</v>
      </c>
      <c r="L6582" t="str">
        <f t="shared" si="13156"/>
        <v>No Ct</v>
      </c>
      <c r="M6582">
        <f t="shared" si="13157"/>
        <v>0</v>
      </c>
      <c r="N6582">
        <f t="shared" si="13158"/>
        <v>0</v>
      </c>
      <c r="O6582">
        <f t="shared" si="13159"/>
        <v>0</v>
      </c>
      <c r="Q6582">
        <f t="shared" ref="Q6582" si="13217">IF(L6584="No Ct",0,L6584)</f>
        <v>0</v>
      </c>
      <c r="R6582">
        <f t="shared" ref="R6582" si="13218">IF(L6585="No Ct",0,L6585)</f>
        <v>0</v>
      </c>
      <c r="S6582" t="str">
        <f t="shared" ref="S6582" si="13219">IF(AND(M6582&gt;0,N6582=0),"Valid","Invalid")</f>
        <v>Invalid</v>
      </c>
      <c r="T6582" t="str">
        <f t="shared" ref="T6582" si="13220">IF(OR(Q6582&gt;1,R6582&gt;1),"Present","Absent")</f>
        <v>Absent</v>
      </c>
      <c r="U6582" t="str">
        <f t="shared" ref="U6582" si="13221">IF(OR(AND(Q6582&gt;1,Q6582&lt;41),AND(R6582&gt;1,R6582&lt;41)),"Ct&lt;41","Ct&gt;41")</f>
        <v>Ct&gt;41</v>
      </c>
      <c r="V6582" t="str">
        <f>VLOOKUP(J6582,Datasæt_Analysesystemer!$C$2:$D$68,2,FALSE)</f>
        <v>Signalkrebs</v>
      </c>
      <c r="W6582" t="str">
        <f t="shared" ref="W6582" si="13222">MID(F6582,10,9)</f>
        <v>DL2021012</v>
      </c>
      <c r="X6582" t="str">
        <f t="shared" ref="X6582" si="13223">W6582&amp;"_"&amp;V6582&amp;"_"&amp;S6582&amp;"_"&amp;T6582&amp;"_"&amp;U6582</f>
        <v>DL2021012_Signalkrebs_Invalid_Absent_Ct&gt;41</v>
      </c>
    </row>
    <row r="6583" spans="1:24" x14ac:dyDescent="0.25">
      <c r="A6583" t="s">
        <v>313</v>
      </c>
      <c r="B6583" t="s">
        <v>1383</v>
      </c>
      <c r="C6583" t="s">
        <v>16</v>
      </c>
      <c r="D6583" s="6">
        <v>0.1</v>
      </c>
      <c r="E6583" s="6" t="s">
        <v>17</v>
      </c>
      <c r="F6583" t="s">
        <v>1551</v>
      </c>
      <c r="G6583" t="str">
        <f t="shared" si="13209"/>
        <v>DL2021012</v>
      </c>
      <c r="H6583" t="str">
        <f t="shared" si="13152"/>
        <v>18</v>
      </c>
      <c r="I6583" t="str">
        <f t="shared" si="13153"/>
        <v>Signalkrebs_18_20210914_DL2021012_OrdrupGym</v>
      </c>
      <c r="J6583" t="str">
        <f t="shared" si="13154"/>
        <v>Signalkrebs</v>
      </c>
      <c r="K6583" t="str">
        <f t="shared" si="13155"/>
        <v>NegK</v>
      </c>
      <c r="L6583" t="str">
        <f t="shared" si="13156"/>
        <v>No Ct</v>
      </c>
      <c r="M6583" t="str">
        <f t="shared" si="13157"/>
        <v/>
      </c>
      <c r="N6583" t="str">
        <f t="shared" si="13158"/>
        <v/>
      </c>
      <c r="O6583" t="str">
        <f t="shared" si="13159"/>
        <v/>
      </c>
    </row>
    <row r="6584" spans="1:24" x14ac:dyDescent="0.25">
      <c r="A6584" t="s">
        <v>315</v>
      </c>
      <c r="B6584" t="s">
        <v>1384</v>
      </c>
      <c r="C6584" t="s">
        <v>20</v>
      </c>
      <c r="D6584" s="6">
        <v>0.1</v>
      </c>
      <c r="E6584" s="6" t="s">
        <v>17</v>
      </c>
      <c r="F6584" t="s">
        <v>1551</v>
      </c>
      <c r="G6584" t="str">
        <f t="shared" si="13209"/>
        <v>DL2021012</v>
      </c>
      <c r="H6584" t="str">
        <f t="shared" si="13152"/>
        <v>18</v>
      </c>
      <c r="I6584" t="str">
        <f t="shared" si="13153"/>
        <v>Signalkrebs_18_20210914_DL2021012_OrdrupGym</v>
      </c>
      <c r="J6584" t="str">
        <f t="shared" si="13154"/>
        <v>Signalkrebs</v>
      </c>
      <c r="K6584" t="str">
        <f t="shared" si="13155"/>
        <v>eDNA</v>
      </c>
      <c r="L6584" t="str">
        <f t="shared" si="13156"/>
        <v>No Ct</v>
      </c>
      <c r="M6584" t="str">
        <f t="shared" si="13157"/>
        <v/>
      </c>
      <c r="N6584" t="str">
        <f t="shared" si="13158"/>
        <v/>
      </c>
      <c r="O6584" t="str">
        <f t="shared" si="13159"/>
        <v/>
      </c>
    </row>
    <row r="6585" spans="1:24" x14ac:dyDescent="0.25">
      <c r="A6585" t="s">
        <v>317</v>
      </c>
      <c r="B6585" t="s">
        <v>1384</v>
      </c>
      <c r="C6585" t="s">
        <v>20</v>
      </c>
      <c r="D6585" s="6">
        <v>0.1</v>
      </c>
      <c r="E6585" s="6" t="s">
        <v>17</v>
      </c>
      <c r="F6585" t="s">
        <v>1551</v>
      </c>
      <c r="G6585" t="str">
        <f t="shared" si="13209"/>
        <v>DL2021012</v>
      </c>
      <c r="H6585" t="str">
        <f t="shared" si="13152"/>
        <v>18</v>
      </c>
      <c r="I6585" t="str">
        <f t="shared" si="13153"/>
        <v>Signalkrebs_18_20210914_DL2021012_OrdrupGym</v>
      </c>
      <c r="J6585" t="str">
        <f t="shared" si="13154"/>
        <v>Signalkrebs</v>
      </c>
      <c r="K6585" t="str">
        <f t="shared" si="13155"/>
        <v>eDNA</v>
      </c>
      <c r="L6585" t="str">
        <f t="shared" si="13156"/>
        <v>No Ct</v>
      </c>
      <c r="M6585" t="str">
        <f t="shared" si="13157"/>
        <v/>
      </c>
      <c r="N6585" t="str">
        <f t="shared" si="13158"/>
        <v/>
      </c>
      <c r="O6585" t="str">
        <f t="shared" si="13159"/>
        <v/>
      </c>
    </row>
    <row r="6586" spans="1:24" x14ac:dyDescent="0.25">
      <c r="A6586" t="s">
        <v>318</v>
      </c>
      <c r="B6586" t="s">
        <v>1385</v>
      </c>
      <c r="C6586" t="s">
        <v>13</v>
      </c>
      <c r="D6586" s="6">
        <v>0.1</v>
      </c>
      <c r="E6586" s="6">
        <v>29.8</v>
      </c>
      <c r="F6586" t="s">
        <v>1551</v>
      </c>
      <c r="G6586" t="str">
        <f t="shared" si="13209"/>
        <v>DL2021012</v>
      </c>
      <c r="H6586" t="str">
        <f t="shared" si="13152"/>
        <v>19</v>
      </c>
      <c r="I6586" t="str">
        <f t="shared" si="13153"/>
        <v>GaliziskSumpkrebs_19_20210914_DL2021012_OrdrupGym</v>
      </c>
      <c r="J6586" t="str">
        <f t="shared" si="13154"/>
        <v>GaliziskSumpkrebs</v>
      </c>
      <c r="K6586" t="str">
        <f t="shared" si="13155"/>
        <v>PosK</v>
      </c>
      <c r="L6586">
        <f t="shared" si="13156"/>
        <v>29.8</v>
      </c>
      <c r="M6586">
        <f t="shared" si="13157"/>
        <v>29.8</v>
      </c>
      <c r="N6586">
        <f t="shared" si="13158"/>
        <v>41.11</v>
      </c>
      <c r="O6586">
        <f t="shared" si="13159"/>
        <v>80.06</v>
      </c>
      <c r="Q6586">
        <f t="shared" ref="Q6586" si="13224">IF(L6588="No Ct",0,L6588)</f>
        <v>40.07</v>
      </c>
      <c r="R6586">
        <f t="shared" ref="R6586" si="13225">IF(L6589="No Ct",0,L6589)</f>
        <v>39.99</v>
      </c>
      <c r="S6586" t="str">
        <f t="shared" ref="S6586" si="13226">IF(AND(M6586&gt;0,N6586=0),"Valid","Invalid")</f>
        <v>Invalid</v>
      </c>
      <c r="T6586" t="str">
        <f t="shared" ref="T6586" si="13227">IF(OR(Q6586&gt;1,R6586&gt;1),"Present","Absent")</f>
        <v>Present</v>
      </c>
      <c r="U6586" t="str">
        <f t="shared" ref="U6586" si="13228">IF(OR(AND(Q6586&gt;1,Q6586&lt;41),AND(R6586&gt;1,R6586&lt;41)),"Ct&lt;41","Ct&gt;41")</f>
        <v>Ct&lt;41</v>
      </c>
      <c r="V6586" t="str">
        <f>VLOOKUP(J6586,Datasæt_Analysesystemer!$C$2:$D$68,2,FALSE)</f>
        <v>Galizisk sumpkrebs</v>
      </c>
      <c r="W6586" t="str">
        <f t="shared" ref="W6586" si="13229">MID(F6586,10,9)</f>
        <v>DL2021012</v>
      </c>
      <c r="X6586" t="str">
        <f t="shared" ref="X6586" si="13230">W6586&amp;"_"&amp;V6586&amp;"_"&amp;S6586&amp;"_"&amp;T6586&amp;"_"&amp;U6586</f>
        <v>DL2021012_Galizisk sumpkrebs_Invalid_Present_Ct&lt;41</v>
      </c>
    </row>
    <row r="6587" spans="1:24" x14ac:dyDescent="0.25">
      <c r="A6587" t="s">
        <v>320</v>
      </c>
      <c r="B6587" t="s">
        <v>1386</v>
      </c>
      <c r="C6587" t="s">
        <v>16</v>
      </c>
      <c r="D6587" s="6">
        <v>0.1</v>
      </c>
      <c r="E6587" s="6">
        <v>41.11</v>
      </c>
      <c r="F6587" t="s">
        <v>1551</v>
      </c>
      <c r="G6587" t="str">
        <f t="shared" si="13209"/>
        <v>DL2021012</v>
      </c>
      <c r="H6587" t="str">
        <f t="shared" si="13152"/>
        <v>19</v>
      </c>
      <c r="I6587" t="str">
        <f t="shared" si="13153"/>
        <v>GaliziskSumpkrebs_19_20210914_DL2021012_OrdrupGym</v>
      </c>
      <c r="J6587" t="str">
        <f t="shared" si="13154"/>
        <v>GaliziskSumpkrebs</v>
      </c>
      <c r="K6587" t="str">
        <f t="shared" si="13155"/>
        <v>NegK</v>
      </c>
      <c r="L6587">
        <f t="shared" si="13156"/>
        <v>41.11</v>
      </c>
      <c r="M6587" t="str">
        <f t="shared" si="13157"/>
        <v/>
      </c>
      <c r="N6587" t="str">
        <f t="shared" si="13158"/>
        <v/>
      </c>
      <c r="O6587" t="str">
        <f t="shared" si="13159"/>
        <v/>
      </c>
    </row>
    <row r="6588" spans="1:24" x14ac:dyDescent="0.25">
      <c r="A6588" t="s">
        <v>322</v>
      </c>
      <c r="B6588" t="s">
        <v>1387</v>
      </c>
      <c r="C6588" t="s">
        <v>20</v>
      </c>
      <c r="D6588" s="6">
        <v>0.1</v>
      </c>
      <c r="E6588" s="6">
        <v>40.07</v>
      </c>
      <c r="F6588" t="s">
        <v>1551</v>
      </c>
      <c r="G6588" t="str">
        <f t="shared" si="13209"/>
        <v>DL2021012</v>
      </c>
      <c r="H6588" t="str">
        <f t="shared" si="13152"/>
        <v>19</v>
      </c>
      <c r="I6588" t="str">
        <f t="shared" si="13153"/>
        <v>GaliziskSumpkrebs_19_20210914_DL2021012_OrdrupGym</v>
      </c>
      <c r="J6588" t="str">
        <f t="shared" si="13154"/>
        <v>GaliziskSumpkrebs</v>
      </c>
      <c r="K6588" t="str">
        <f t="shared" si="13155"/>
        <v>eDNA</v>
      </c>
      <c r="L6588">
        <f t="shared" si="13156"/>
        <v>40.07</v>
      </c>
      <c r="M6588" t="str">
        <f t="shared" si="13157"/>
        <v/>
      </c>
      <c r="N6588" t="str">
        <f t="shared" si="13158"/>
        <v/>
      </c>
      <c r="O6588" t="str">
        <f t="shared" si="13159"/>
        <v/>
      </c>
    </row>
    <row r="6589" spans="1:24" x14ac:dyDescent="0.25">
      <c r="A6589" t="s">
        <v>324</v>
      </c>
      <c r="B6589" t="s">
        <v>1387</v>
      </c>
      <c r="C6589" t="s">
        <v>20</v>
      </c>
      <c r="D6589" s="6">
        <v>0.1</v>
      </c>
      <c r="E6589" s="6">
        <v>39.99</v>
      </c>
      <c r="F6589" t="s">
        <v>1551</v>
      </c>
      <c r="G6589" t="str">
        <f t="shared" si="13209"/>
        <v>DL2021012</v>
      </c>
      <c r="H6589" t="str">
        <f t="shared" si="13152"/>
        <v>19</v>
      </c>
      <c r="I6589" t="str">
        <f t="shared" si="13153"/>
        <v>GaliziskSumpkrebs_19_20210914_DL2021012_OrdrupGym</v>
      </c>
      <c r="J6589" t="str">
        <f t="shared" si="13154"/>
        <v>GaliziskSumpkrebs</v>
      </c>
      <c r="K6589" t="str">
        <f t="shared" si="13155"/>
        <v>eDNA</v>
      </c>
      <c r="L6589">
        <f t="shared" si="13156"/>
        <v>39.99</v>
      </c>
      <c r="M6589" t="str">
        <f t="shared" si="13157"/>
        <v/>
      </c>
      <c r="N6589" t="str">
        <f t="shared" si="13158"/>
        <v/>
      </c>
      <c r="O6589" t="str">
        <f t="shared" si="13159"/>
        <v/>
      </c>
    </row>
    <row r="6590" spans="1:24" x14ac:dyDescent="0.25">
      <c r="A6590" t="s">
        <v>329</v>
      </c>
      <c r="B6590" t="s">
        <v>1388</v>
      </c>
      <c r="C6590" t="s">
        <v>13</v>
      </c>
      <c r="D6590" s="6">
        <v>0.1</v>
      </c>
      <c r="E6590" s="6" t="s">
        <v>17</v>
      </c>
      <c r="F6590" t="s">
        <v>1551</v>
      </c>
      <c r="G6590" t="str">
        <f t="shared" si="13209"/>
        <v>DL2021012</v>
      </c>
      <c r="H6590" t="str">
        <f t="shared" si="13152"/>
        <v>20</v>
      </c>
      <c r="I6590" t="str">
        <f t="shared" si="13153"/>
        <v>GaliziskSumpkrebs_20_20210914_DL2021012_OrdrupGym</v>
      </c>
      <c r="J6590" t="str">
        <f t="shared" si="13154"/>
        <v>GaliziskSumpkrebs</v>
      </c>
      <c r="K6590" t="str">
        <f t="shared" si="13155"/>
        <v>PosK</v>
      </c>
      <c r="L6590" t="str">
        <f t="shared" si="13156"/>
        <v>No Ct</v>
      </c>
      <c r="M6590">
        <f t="shared" si="13157"/>
        <v>0</v>
      </c>
      <c r="N6590">
        <f t="shared" si="13158"/>
        <v>0</v>
      </c>
      <c r="O6590">
        <f t="shared" si="13159"/>
        <v>0</v>
      </c>
      <c r="Q6590">
        <f t="shared" ref="Q6590" si="13231">IF(L6592="No Ct",0,L6592)</f>
        <v>0</v>
      </c>
      <c r="R6590">
        <f t="shared" ref="R6590" si="13232">IF(L6593="No Ct",0,L6593)</f>
        <v>0</v>
      </c>
      <c r="S6590" t="str">
        <f t="shared" ref="S6590" si="13233">IF(AND(M6590&gt;0,N6590=0),"Valid","Invalid")</f>
        <v>Invalid</v>
      </c>
      <c r="T6590" t="str">
        <f t="shared" ref="T6590" si="13234">IF(OR(Q6590&gt;1,R6590&gt;1),"Present","Absent")</f>
        <v>Absent</v>
      </c>
      <c r="U6590" t="str">
        <f t="shared" ref="U6590" si="13235">IF(OR(AND(Q6590&gt;1,Q6590&lt;41),AND(R6590&gt;1,R6590&lt;41)),"Ct&lt;41","Ct&gt;41")</f>
        <v>Ct&gt;41</v>
      </c>
      <c r="V6590" t="str">
        <f>VLOOKUP(J6590,Datasæt_Analysesystemer!$C$2:$D$68,2,FALSE)</f>
        <v>Galizisk sumpkrebs</v>
      </c>
      <c r="W6590" t="str">
        <f t="shared" ref="W6590" si="13236">MID(F6590,10,9)</f>
        <v>DL2021012</v>
      </c>
      <c r="X6590" t="str">
        <f t="shared" ref="X6590" si="13237">W6590&amp;"_"&amp;V6590&amp;"_"&amp;S6590&amp;"_"&amp;T6590&amp;"_"&amp;U6590</f>
        <v>DL2021012_Galizisk sumpkrebs_Invalid_Absent_Ct&gt;41</v>
      </c>
    </row>
    <row r="6591" spans="1:24" x14ac:dyDescent="0.25">
      <c r="A6591" t="s">
        <v>331</v>
      </c>
      <c r="B6591" t="s">
        <v>1389</v>
      </c>
      <c r="C6591" t="s">
        <v>16</v>
      </c>
      <c r="D6591" s="6">
        <v>0.1</v>
      </c>
      <c r="E6591" s="6" t="s">
        <v>17</v>
      </c>
      <c r="F6591" t="s">
        <v>1551</v>
      </c>
      <c r="G6591" t="str">
        <f t="shared" si="13209"/>
        <v>DL2021012</v>
      </c>
      <c r="H6591" t="str">
        <f t="shared" si="13152"/>
        <v>20</v>
      </c>
      <c r="I6591" t="str">
        <f t="shared" si="13153"/>
        <v>GaliziskSumpkrebs_20_20210914_DL2021012_OrdrupGym</v>
      </c>
      <c r="J6591" t="str">
        <f t="shared" si="13154"/>
        <v>GaliziskSumpkrebs</v>
      </c>
      <c r="K6591" t="str">
        <f t="shared" si="13155"/>
        <v>NegK</v>
      </c>
      <c r="L6591" t="str">
        <f t="shared" si="13156"/>
        <v>No Ct</v>
      </c>
      <c r="M6591" t="str">
        <f t="shared" si="13157"/>
        <v/>
      </c>
      <c r="N6591" t="str">
        <f t="shared" si="13158"/>
        <v/>
      </c>
      <c r="O6591" t="str">
        <f t="shared" si="13159"/>
        <v/>
      </c>
    </row>
    <row r="6592" spans="1:24" x14ac:dyDescent="0.25">
      <c r="A6592" t="s">
        <v>327</v>
      </c>
      <c r="B6592" t="s">
        <v>1390</v>
      </c>
      <c r="C6592" t="s">
        <v>20</v>
      </c>
      <c r="D6592" s="6">
        <v>0.1</v>
      </c>
      <c r="E6592" s="6" t="s">
        <v>17</v>
      </c>
      <c r="F6592" t="s">
        <v>1551</v>
      </c>
      <c r="G6592" t="str">
        <f t="shared" si="13209"/>
        <v>DL2021012</v>
      </c>
      <c r="H6592" t="str">
        <f t="shared" si="13152"/>
        <v>20</v>
      </c>
      <c r="I6592" t="str">
        <f t="shared" si="13153"/>
        <v>GaliziskSumpkrebs_20_20210914_DL2021012_OrdrupGym</v>
      </c>
      <c r="J6592" t="str">
        <f t="shared" si="13154"/>
        <v>GaliziskSumpkrebs</v>
      </c>
      <c r="K6592" t="str">
        <f t="shared" si="13155"/>
        <v>eDNA</v>
      </c>
      <c r="L6592" t="str">
        <f t="shared" si="13156"/>
        <v>No Ct</v>
      </c>
      <c r="M6592" t="str">
        <f t="shared" si="13157"/>
        <v/>
      </c>
      <c r="N6592" t="str">
        <f t="shared" si="13158"/>
        <v/>
      </c>
      <c r="O6592" t="str">
        <f t="shared" si="13159"/>
        <v/>
      </c>
    </row>
    <row r="6593" spans="1:24" x14ac:dyDescent="0.25">
      <c r="A6593" t="s">
        <v>325</v>
      </c>
      <c r="B6593" t="s">
        <v>1390</v>
      </c>
      <c r="C6593" t="s">
        <v>20</v>
      </c>
      <c r="D6593" s="6">
        <v>0.1</v>
      </c>
      <c r="E6593" s="6" t="s">
        <v>17</v>
      </c>
      <c r="F6593" t="s">
        <v>1551</v>
      </c>
      <c r="G6593" t="str">
        <f t="shared" si="13209"/>
        <v>DL2021012</v>
      </c>
      <c r="H6593" t="str">
        <f t="shared" si="13152"/>
        <v>20</v>
      </c>
      <c r="I6593" t="str">
        <f t="shared" si="13153"/>
        <v>GaliziskSumpkrebs_20_20210914_DL2021012_OrdrupGym</v>
      </c>
      <c r="J6593" t="str">
        <f t="shared" si="13154"/>
        <v>GaliziskSumpkrebs</v>
      </c>
      <c r="K6593" t="str">
        <f t="shared" si="13155"/>
        <v>eDNA</v>
      </c>
      <c r="L6593" t="str">
        <f t="shared" si="13156"/>
        <v>No Ct</v>
      </c>
      <c r="M6593" t="str">
        <f t="shared" si="13157"/>
        <v/>
      </c>
      <c r="N6593" t="str">
        <f t="shared" si="13158"/>
        <v/>
      </c>
      <c r="O6593" t="str">
        <f t="shared" si="13159"/>
        <v/>
      </c>
    </row>
    <row r="6594" spans="1:24" x14ac:dyDescent="0.25">
      <c r="A6594" t="s">
        <v>390</v>
      </c>
      <c r="B6594" t="s">
        <v>1391</v>
      </c>
      <c r="C6594" t="s">
        <v>13</v>
      </c>
      <c r="D6594" s="6">
        <v>0.1</v>
      </c>
      <c r="E6594" s="6" t="s">
        <v>17</v>
      </c>
      <c r="F6594" t="s">
        <v>1551</v>
      </c>
      <c r="G6594" t="str">
        <f t="shared" si="13209"/>
        <v>DL2021012</v>
      </c>
      <c r="H6594" t="str">
        <f t="shared" si="13152"/>
        <v>21</v>
      </c>
      <c r="I6594" t="str">
        <f t="shared" si="13153"/>
        <v>KinesiskUldhaandskrabbe_21_20210914_DL2021012_OrdrupGym</v>
      </c>
      <c r="J6594" t="str">
        <f t="shared" si="13154"/>
        <v>KinesiskUldhaandskrabbe</v>
      </c>
      <c r="K6594" t="str">
        <f t="shared" si="13155"/>
        <v>PosK</v>
      </c>
      <c r="L6594" t="str">
        <f t="shared" si="13156"/>
        <v>No Ct</v>
      </c>
      <c r="M6594">
        <f t="shared" si="13157"/>
        <v>0</v>
      </c>
      <c r="N6594">
        <f t="shared" si="13158"/>
        <v>0</v>
      </c>
      <c r="O6594">
        <f t="shared" si="13159"/>
        <v>36.11</v>
      </c>
      <c r="Q6594">
        <f t="shared" ref="Q6594" si="13238">IF(L6596="No Ct",0,L6596)</f>
        <v>36.11</v>
      </c>
      <c r="R6594">
        <f t="shared" ref="R6594" si="13239">IF(L6597="No Ct",0,L6597)</f>
        <v>0</v>
      </c>
      <c r="S6594" t="str">
        <f t="shared" ref="S6594" si="13240">IF(AND(M6594&gt;0,N6594=0),"Valid","Invalid")</f>
        <v>Invalid</v>
      </c>
      <c r="T6594" t="str">
        <f t="shared" ref="T6594" si="13241">IF(OR(Q6594&gt;1,R6594&gt;1),"Present","Absent")</f>
        <v>Present</v>
      </c>
      <c r="U6594" t="str">
        <f t="shared" ref="U6594" si="13242">IF(OR(AND(Q6594&gt;1,Q6594&lt;41),AND(R6594&gt;1,R6594&lt;41)),"Ct&lt;41","Ct&gt;41")</f>
        <v>Ct&lt;41</v>
      </c>
      <c r="V6594" t="str">
        <f>VLOOKUP(J6594,Datasæt_Analysesystemer!$C$2:$D$68,2,FALSE)</f>
        <v>Kinesisk uldhåndskrabbe</v>
      </c>
      <c r="W6594" t="str">
        <f t="shared" ref="W6594" si="13243">MID(F6594,10,9)</f>
        <v>DL2021012</v>
      </c>
      <c r="X6594" t="str">
        <f t="shared" ref="X6594" si="13244">W6594&amp;"_"&amp;V6594&amp;"_"&amp;S6594&amp;"_"&amp;T6594&amp;"_"&amp;U6594</f>
        <v>DL2021012_Kinesisk uldhåndskrabbe_Invalid_Present_Ct&lt;41</v>
      </c>
    </row>
    <row r="6595" spans="1:24" x14ac:dyDescent="0.25">
      <c r="A6595" t="s">
        <v>392</v>
      </c>
      <c r="B6595" t="s">
        <v>1392</v>
      </c>
      <c r="C6595" t="s">
        <v>16</v>
      </c>
      <c r="D6595" s="6">
        <v>0.1</v>
      </c>
      <c r="E6595" s="6" t="s">
        <v>17</v>
      </c>
      <c r="F6595" t="s">
        <v>1551</v>
      </c>
      <c r="G6595" t="str">
        <f t="shared" si="13209"/>
        <v>DL2021012</v>
      </c>
      <c r="H6595" t="str">
        <f t="shared" si="13152"/>
        <v>21</v>
      </c>
      <c r="I6595" t="str">
        <f t="shared" si="13153"/>
        <v>KinesiskUldhaandskrabbe_21_20210914_DL2021012_OrdrupGym</v>
      </c>
      <c r="J6595" t="str">
        <f t="shared" si="13154"/>
        <v>KinesiskUldhaandskrabbe</v>
      </c>
      <c r="K6595" t="str">
        <f t="shared" si="13155"/>
        <v>NegK</v>
      </c>
      <c r="L6595" t="str">
        <f t="shared" si="13156"/>
        <v>No Ct</v>
      </c>
      <c r="M6595" t="str">
        <f t="shared" si="13157"/>
        <v/>
      </c>
      <c r="N6595" t="str">
        <f t="shared" si="13158"/>
        <v/>
      </c>
      <c r="O6595" t="str">
        <f t="shared" si="13159"/>
        <v/>
      </c>
    </row>
    <row r="6596" spans="1:24" x14ac:dyDescent="0.25">
      <c r="A6596" t="s">
        <v>394</v>
      </c>
      <c r="B6596" t="s">
        <v>1393</v>
      </c>
      <c r="C6596" t="s">
        <v>20</v>
      </c>
      <c r="D6596" s="6">
        <v>0.1</v>
      </c>
      <c r="E6596" s="6">
        <v>36.11</v>
      </c>
      <c r="F6596" t="s">
        <v>1551</v>
      </c>
      <c r="G6596" t="str">
        <f t="shared" si="13209"/>
        <v>DL2021012</v>
      </c>
      <c r="H6596" t="str">
        <f t="shared" si="13152"/>
        <v>21</v>
      </c>
      <c r="I6596" t="str">
        <f t="shared" si="13153"/>
        <v>KinesiskUldhaandskrabbe_21_20210914_DL2021012_OrdrupGym</v>
      </c>
      <c r="J6596" t="str">
        <f t="shared" si="13154"/>
        <v>KinesiskUldhaandskrabbe</v>
      </c>
      <c r="K6596" t="str">
        <f t="shared" si="13155"/>
        <v>eDNA</v>
      </c>
      <c r="L6596">
        <f t="shared" si="13156"/>
        <v>36.11</v>
      </c>
      <c r="M6596" t="str">
        <f t="shared" si="13157"/>
        <v/>
      </c>
      <c r="N6596" t="str">
        <f t="shared" si="13158"/>
        <v/>
      </c>
      <c r="O6596" t="str">
        <f t="shared" si="13159"/>
        <v/>
      </c>
    </row>
    <row r="6597" spans="1:24" x14ac:dyDescent="0.25">
      <c r="A6597" t="s">
        <v>396</v>
      </c>
      <c r="B6597" t="s">
        <v>1393</v>
      </c>
      <c r="C6597" t="s">
        <v>20</v>
      </c>
      <c r="D6597" s="6">
        <v>0.1</v>
      </c>
      <c r="E6597" s="6" t="s">
        <v>17</v>
      </c>
      <c r="F6597" t="s">
        <v>1551</v>
      </c>
      <c r="G6597" t="str">
        <f t="shared" si="13209"/>
        <v>DL2021012</v>
      </c>
      <c r="H6597" t="str">
        <f t="shared" si="13152"/>
        <v>21</v>
      </c>
      <c r="I6597" t="str">
        <f t="shared" si="13153"/>
        <v>KinesiskUldhaandskrabbe_21_20210914_DL2021012_OrdrupGym</v>
      </c>
      <c r="J6597" t="str">
        <f t="shared" si="13154"/>
        <v>KinesiskUldhaandskrabbe</v>
      </c>
      <c r="K6597" t="str">
        <f t="shared" si="13155"/>
        <v>eDNA</v>
      </c>
      <c r="L6597" t="str">
        <f t="shared" si="13156"/>
        <v>No Ct</v>
      </c>
      <c r="M6597" t="str">
        <f t="shared" si="13157"/>
        <v/>
      </c>
      <c r="N6597" t="str">
        <f t="shared" si="13158"/>
        <v/>
      </c>
      <c r="O6597" t="str">
        <f t="shared" si="13159"/>
        <v/>
      </c>
    </row>
    <row r="6598" spans="1:24" x14ac:dyDescent="0.25">
      <c r="A6598" t="s">
        <v>397</v>
      </c>
      <c r="B6598" t="s">
        <v>1394</v>
      </c>
      <c r="C6598" t="s">
        <v>13</v>
      </c>
      <c r="D6598" s="6">
        <v>0.1</v>
      </c>
      <c r="E6598" s="6" t="s">
        <v>17</v>
      </c>
      <c r="F6598" t="s">
        <v>1551</v>
      </c>
      <c r="G6598" t="str">
        <f t="shared" si="13209"/>
        <v>DL2021012</v>
      </c>
      <c r="H6598" t="str">
        <f t="shared" si="13152"/>
        <v>22</v>
      </c>
      <c r="I6598" t="str">
        <f t="shared" si="13153"/>
        <v>KinesiskUldhaandskrabbe_22_20210914_DL2021012_OrdrupGym</v>
      </c>
      <c r="J6598" t="str">
        <f t="shared" si="13154"/>
        <v>KinesiskUldhaandskrabbe</v>
      </c>
      <c r="K6598" t="str">
        <f t="shared" si="13155"/>
        <v>PosK</v>
      </c>
      <c r="L6598" t="str">
        <f t="shared" si="13156"/>
        <v>No Ct</v>
      </c>
      <c r="M6598">
        <f t="shared" si="13157"/>
        <v>0</v>
      </c>
      <c r="N6598">
        <f t="shared" si="13158"/>
        <v>0</v>
      </c>
      <c r="O6598">
        <f t="shared" si="13159"/>
        <v>38.31</v>
      </c>
      <c r="Q6598">
        <f t="shared" ref="Q6598" si="13245">IF(L6600="No Ct",0,L6600)</f>
        <v>38.31</v>
      </c>
      <c r="R6598">
        <f t="shared" ref="R6598" si="13246">IF(L6601="No Ct",0,L6601)</f>
        <v>0</v>
      </c>
      <c r="S6598" t="str">
        <f t="shared" ref="S6598" si="13247">IF(AND(M6598&gt;0,N6598=0),"Valid","Invalid")</f>
        <v>Invalid</v>
      </c>
      <c r="T6598" t="str">
        <f t="shared" ref="T6598" si="13248">IF(OR(Q6598&gt;1,R6598&gt;1),"Present","Absent")</f>
        <v>Present</v>
      </c>
      <c r="U6598" t="str">
        <f t="shared" ref="U6598" si="13249">IF(OR(AND(Q6598&gt;1,Q6598&lt;41),AND(R6598&gt;1,R6598&lt;41)),"Ct&lt;41","Ct&gt;41")</f>
        <v>Ct&lt;41</v>
      </c>
      <c r="V6598" t="str">
        <f>VLOOKUP(J6598,Datasæt_Analysesystemer!$C$2:$D$68,2,FALSE)</f>
        <v>Kinesisk uldhåndskrabbe</v>
      </c>
      <c r="W6598" t="str">
        <f t="shared" ref="W6598" si="13250">MID(F6598,10,9)</f>
        <v>DL2021012</v>
      </c>
      <c r="X6598" t="str">
        <f t="shared" ref="X6598" si="13251">W6598&amp;"_"&amp;V6598&amp;"_"&amp;S6598&amp;"_"&amp;T6598&amp;"_"&amp;U6598</f>
        <v>DL2021012_Kinesisk uldhåndskrabbe_Invalid_Present_Ct&lt;41</v>
      </c>
    </row>
    <row r="6599" spans="1:24" x14ac:dyDescent="0.25">
      <c r="A6599" t="s">
        <v>399</v>
      </c>
      <c r="B6599" t="s">
        <v>1395</v>
      </c>
      <c r="C6599" t="s">
        <v>16</v>
      </c>
      <c r="D6599" s="6">
        <v>0.1</v>
      </c>
      <c r="E6599" s="6" t="s">
        <v>17</v>
      </c>
      <c r="F6599" t="s">
        <v>1551</v>
      </c>
      <c r="G6599" t="str">
        <f t="shared" si="13209"/>
        <v>DL2021012</v>
      </c>
      <c r="H6599" t="str">
        <f t="shared" si="13152"/>
        <v>22</v>
      </c>
      <c r="I6599" t="str">
        <f t="shared" si="13153"/>
        <v>KinesiskUldhaandskrabbe_22_20210914_DL2021012_OrdrupGym</v>
      </c>
      <c r="J6599" t="str">
        <f t="shared" si="13154"/>
        <v>KinesiskUldhaandskrabbe</v>
      </c>
      <c r="K6599" t="str">
        <f t="shared" si="13155"/>
        <v>NegK</v>
      </c>
      <c r="L6599" t="str">
        <f t="shared" si="13156"/>
        <v>No Ct</v>
      </c>
      <c r="M6599" t="str">
        <f t="shared" si="13157"/>
        <v/>
      </c>
      <c r="N6599" t="str">
        <f t="shared" si="13158"/>
        <v/>
      </c>
      <c r="O6599" t="str">
        <f t="shared" si="13159"/>
        <v/>
      </c>
    </row>
    <row r="6600" spans="1:24" x14ac:dyDescent="0.25">
      <c r="A6600" t="s">
        <v>401</v>
      </c>
      <c r="B6600" t="s">
        <v>1396</v>
      </c>
      <c r="C6600" t="s">
        <v>20</v>
      </c>
      <c r="D6600" s="6">
        <v>0.1</v>
      </c>
      <c r="E6600" s="6">
        <v>38.31</v>
      </c>
      <c r="F6600" t="s">
        <v>1551</v>
      </c>
      <c r="G6600" t="str">
        <f t="shared" si="13209"/>
        <v>DL2021012</v>
      </c>
      <c r="H6600" t="str">
        <f t="shared" si="13152"/>
        <v>22</v>
      </c>
      <c r="I6600" t="str">
        <f t="shared" si="13153"/>
        <v>KinesiskUldhaandskrabbe_22_20210914_DL2021012_OrdrupGym</v>
      </c>
      <c r="J6600" t="str">
        <f t="shared" si="13154"/>
        <v>KinesiskUldhaandskrabbe</v>
      </c>
      <c r="K6600" t="str">
        <f t="shared" si="13155"/>
        <v>eDNA</v>
      </c>
      <c r="L6600">
        <f t="shared" si="13156"/>
        <v>38.31</v>
      </c>
      <c r="M6600" t="str">
        <f t="shared" si="13157"/>
        <v/>
      </c>
      <c r="N6600" t="str">
        <f t="shared" si="13158"/>
        <v/>
      </c>
      <c r="O6600" t="str">
        <f t="shared" si="13159"/>
        <v/>
      </c>
    </row>
    <row r="6601" spans="1:24" x14ac:dyDescent="0.25">
      <c r="A6601" t="s">
        <v>403</v>
      </c>
      <c r="B6601" t="s">
        <v>1396</v>
      </c>
      <c r="C6601" t="s">
        <v>20</v>
      </c>
      <c r="D6601" s="6">
        <v>0.1</v>
      </c>
      <c r="E6601" s="6" t="s">
        <v>17</v>
      </c>
      <c r="F6601" t="s">
        <v>1551</v>
      </c>
      <c r="G6601" t="str">
        <f t="shared" si="13209"/>
        <v>DL2021012</v>
      </c>
      <c r="H6601" t="str">
        <f t="shared" si="13152"/>
        <v>22</v>
      </c>
      <c r="I6601" t="str">
        <f t="shared" si="13153"/>
        <v>KinesiskUldhaandskrabbe_22_20210914_DL2021012_OrdrupGym</v>
      </c>
      <c r="J6601" t="str">
        <f t="shared" si="13154"/>
        <v>KinesiskUldhaandskrabbe</v>
      </c>
      <c r="K6601" t="str">
        <f t="shared" si="13155"/>
        <v>eDNA</v>
      </c>
      <c r="L6601" t="str">
        <f t="shared" si="13156"/>
        <v>No Ct</v>
      </c>
      <c r="M6601" t="str">
        <f t="shared" si="13157"/>
        <v/>
      </c>
      <c r="N6601" t="str">
        <f t="shared" si="13158"/>
        <v/>
      </c>
      <c r="O6601" t="str">
        <f t="shared" si="13159"/>
        <v/>
      </c>
    </row>
    <row r="6602" spans="1:24" x14ac:dyDescent="0.25">
      <c r="A6602" t="s">
        <v>404</v>
      </c>
      <c r="B6602" t="s">
        <v>1397</v>
      </c>
      <c r="C6602" t="s">
        <v>13</v>
      </c>
      <c r="D6602" s="6">
        <v>0.1</v>
      </c>
      <c r="E6602" s="6" t="s">
        <v>17</v>
      </c>
      <c r="F6602" t="s">
        <v>1551</v>
      </c>
      <c r="G6602" t="str">
        <f t="shared" si="13209"/>
        <v>DL2021012</v>
      </c>
      <c r="H6602" t="str">
        <f t="shared" si="13152"/>
        <v>23</v>
      </c>
      <c r="I6602" t="str">
        <f t="shared" si="13153"/>
        <v>BredVandkalv_23_20210914_DL2021012_OrdrupGym</v>
      </c>
      <c r="J6602" t="str">
        <f t="shared" si="13154"/>
        <v>BredVandkalv</v>
      </c>
      <c r="K6602" t="str">
        <f t="shared" si="13155"/>
        <v>PosK</v>
      </c>
      <c r="L6602" t="str">
        <f t="shared" si="13156"/>
        <v>No Ct</v>
      </c>
      <c r="M6602">
        <f t="shared" si="13157"/>
        <v>0</v>
      </c>
      <c r="N6602">
        <f t="shared" si="13158"/>
        <v>0</v>
      </c>
      <c r="O6602">
        <f t="shared" si="13159"/>
        <v>0</v>
      </c>
      <c r="Q6602">
        <f t="shared" ref="Q6602" si="13252">IF(L6604="No Ct",0,L6604)</f>
        <v>0</v>
      </c>
      <c r="R6602">
        <f t="shared" ref="R6602" si="13253">IF(L6605="No Ct",0,L6605)</f>
        <v>0</v>
      </c>
      <c r="S6602" t="str">
        <f t="shared" ref="S6602" si="13254">IF(AND(M6602&gt;0,N6602=0),"Valid","Invalid")</f>
        <v>Invalid</v>
      </c>
      <c r="T6602" t="str">
        <f t="shared" ref="T6602" si="13255">IF(OR(Q6602&gt;1,R6602&gt;1),"Present","Absent")</f>
        <v>Absent</v>
      </c>
      <c r="U6602" t="str">
        <f t="shared" ref="U6602" si="13256">IF(OR(AND(Q6602&gt;1,Q6602&lt;41),AND(R6602&gt;1,R6602&lt;41)),"Ct&lt;41","Ct&gt;41")</f>
        <v>Ct&gt;41</v>
      </c>
      <c r="V6602" t="str">
        <f>VLOOKUP(J6602,Datasæt_Analysesystemer!$C$2:$D$68,2,FALSE)</f>
        <v>Bred vandkalv</v>
      </c>
      <c r="W6602" t="str">
        <f t="shared" ref="W6602" si="13257">MID(F6602,10,9)</f>
        <v>DL2021012</v>
      </c>
      <c r="X6602" t="str">
        <f t="shared" ref="X6602" si="13258">W6602&amp;"_"&amp;V6602&amp;"_"&amp;S6602&amp;"_"&amp;T6602&amp;"_"&amp;U6602</f>
        <v>DL2021012_Bred vandkalv_Invalid_Absent_Ct&gt;41</v>
      </c>
    </row>
    <row r="6603" spans="1:24" x14ac:dyDescent="0.25">
      <c r="A6603" t="s">
        <v>406</v>
      </c>
      <c r="B6603" t="s">
        <v>1398</v>
      </c>
      <c r="C6603" t="s">
        <v>16</v>
      </c>
      <c r="D6603" s="6">
        <v>0.1</v>
      </c>
      <c r="E6603" s="6" t="s">
        <v>17</v>
      </c>
      <c r="F6603" t="s">
        <v>1551</v>
      </c>
      <c r="G6603" t="str">
        <f t="shared" si="13209"/>
        <v>DL2021012</v>
      </c>
      <c r="H6603" t="str">
        <f t="shared" si="13152"/>
        <v>23</v>
      </c>
      <c r="I6603" t="str">
        <f t="shared" si="13153"/>
        <v>BredVandkalv_23_20210914_DL2021012_OrdrupGym</v>
      </c>
      <c r="J6603" t="str">
        <f t="shared" si="13154"/>
        <v>BredVandkalv</v>
      </c>
      <c r="K6603" t="str">
        <f t="shared" si="13155"/>
        <v>NegK</v>
      </c>
      <c r="L6603" t="str">
        <f t="shared" si="13156"/>
        <v>No Ct</v>
      </c>
      <c r="M6603" t="str">
        <f t="shared" si="13157"/>
        <v/>
      </c>
      <c r="N6603" t="str">
        <f t="shared" si="13158"/>
        <v/>
      </c>
      <c r="O6603" t="str">
        <f t="shared" si="13159"/>
        <v/>
      </c>
    </row>
    <row r="6604" spans="1:24" x14ac:dyDescent="0.25">
      <c r="A6604" t="s">
        <v>408</v>
      </c>
      <c r="B6604" t="s">
        <v>1399</v>
      </c>
      <c r="C6604" t="s">
        <v>20</v>
      </c>
      <c r="D6604" s="6">
        <v>0.1</v>
      </c>
      <c r="E6604" s="6" t="s">
        <v>17</v>
      </c>
      <c r="F6604" t="s">
        <v>1551</v>
      </c>
      <c r="G6604" t="str">
        <f t="shared" si="13209"/>
        <v>DL2021012</v>
      </c>
      <c r="H6604" t="str">
        <f t="shared" si="13152"/>
        <v>23</v>
      </c>
      <c r="I6604" t="str">
        <f t="shared" si="13153"/>
        <v>BredVandkalv_23_20210914_DL2021012_OrdrupGym</v>
      </c>
      <c r="J6604" t="str">
        <f t="shared" si="13154"/>
        <v>BredVandkalv</v>
      </c>
      <c r="K6604" t="str">
        <f t="shared" si="13155"/>
        <v>eDNA</v>
      </c>
      <c r="L6604" t="str">
        <f t="shared" si="13156"/>
        <v>No Ct</v>
      </c>
      <c r="M6604" t="str">
        <f t="shared" si="13157"/>
        <v/>
      </c>
      <c r="N6604" t="str">
        <f t="shared" si="13158"/>
        <v/>
      </c>
      <c r="O6604" t="str">
        <f t="shared" si="13159"/>
        <v/>
      </c>
    </row>
    <row r="6605" spans="1:24" x14ac:dyDescent="0.25">
      <c r="A6605" t="s">
        <v>410</v>
      </c>
      <c r="B6605" t="s">
        <v>1399</v>
      </c>
      <c r="C6605" t="s">
        <v>20</v>
      </c>
      <c r="D6605" s="6">
        <v>0.1</v>
      </c>
      <c r="E6605" s="6" t="s">
        <v>17</v>
      </c>
      <c r="F6605" t="s">
        <v>1551</v>
      </c>
      <c r="G6605" t="str">
        <f t="shared" si="13209"/>
        <v>DL2021012</v>
      </c>
      <c r="H6605" t="str">
        <f t="shared" si="13152"/>
        <v>23</v>
      </c>
      <c r="I6605" t="str">
        <f t="shared" si="13153"/>
        <v>BredVandkalv_23_20210914_DL2021012_OrdrupGym</v>
      </c>
      <c r="J6605" t="str">
        <f t="shared" si="13154"/>
        <v>BredVandkalv</v>
      </c>
      <c r="K6605" t="str">
        <f t="shared" si="13155"/>
        <v>eDNA</v>
      </c>
      <c r="L6605" t="str">
        <f t="shared" si="13156"/>
        <v>No Ct</v>
      </c>
      <c r="M6605" t="str">
        <f t="shared" si="13157"/>
        <v/>
      </c>
      <c r="N6605" t="str">
        <f t="shared" si="13158"/>
        <v/>
      </c>
      <c r="O6605" t="str">
        <f t="shared" si="13159"/>
        <v/>
      </c>
    </row>
    <row r="6606" spans="1:24" x14ac:dyDescent="0.25">
      <c r="A6606" t="s">
        <v>411</v>
      </c>
      <c r="B6606" t="s">
        <v>1400</v>
      </c>
      <c r="C6606" t="s">
        <v>13</v>
      </c>
      <c r="D6606" s="6">
        <v>0.1</v>
      </c>
      <c r="E6606" s="6">
        <v>24.69</v>
      </c>
      <c r="F6606" t="s">
        <v>1551</v>
      </c>
      <c r="G6606" t="str">
        <f t="shared" si="13209"/>
        <v>DL2021012</v>
      </c>
      <c r="H6606" t="str">
        <f t="shared" si="13152"/>
        <v>24</v>
      </c>
      <c r="I6606" t="str">
        <f t="shared" si="13153"/>
        <v>BredVandkalv_24_20210914_DL2021012_OrdrupGym</v>
      </c>
      <c r="J6606" t="str">
        <f t="shared" si="13154"/>
        <v>BredVandkalv</v>
      </c>
      <c r="K6606" t="str">
        <f t="shared" si="13155"/>
        <v>PosK</v>
      </c>
      <c r="L6606">
        <f t="shared" si="13156"/>
        <v>24.69</v>
      </c>
      <c r="M6606">
        <f t="shared" si="13157"/>
        <v>24.69</v>
      </c>
      <c r="N6606">
        <f t="shared" si="13158"/>
        <v>0</v>
      </c>
      <c r="O6606">
        <f t="shared" si="13159"/>
        <v>0</v>
      </c>
      <c r="Q6606">
        <f t="shared" ref="Q6606" si="13259">IF(L6608="No Ct",0,L6608)</f>
        <v>0</v>
      </c>
      <c r="R6606">
        <f t="shared" ref="R6606" si="13260">IF(L6609="No Ct",0,L6609)</f>
        <v>0</v>
      </c>
      <c r="S6606" t="str">
        <f t="shared" ref="S6606" si="13261">IF(AND(M6606&gt;0,N6606=0),"Valid","Invalid")</f>
        <v>Valid</v>
      </c>
      <c r="T6606" t="str">
        <f t="shared" ref="T6606" si="13262">IF(OR(Q6606&gt;1,R6606&gt;1),"Present","Absent")</f>
        <v>Absent</v>
      </c>
      <c r="U6606" t="str">
        <f t="shared" ref="U6606" si="13263">IF(OR(AND(Q6606&gt;1,Q6606&lt;41),AND(R6606&gt;1,R6606&lt;41)),"Ct&lt;41","Ct&gt;41")</f>
        <v>Ct&gt;41</v>
      </c>
      <c r="V6606" t="str">
        <f>VLOOKUP(J6606,Datasæt_Analysesystemer!$C$2:$D$68,2,FALSE)</f>
        <v>Bred vandkalv</v>
      </c>
      <c r="W6606" t="str">
        <f t="shared" ref="W6606" si="13264">MID(F6606,10,9)</f>
        <v>DL2021012</v>
      </c>
      <c r="X6606" t="str">
        <f t="shared" ref="X6606" si="13265">W6606&amp;"_"&amp;V6606&amp;"_"&amp;S6606&amp;"_"&amp;T6606&amp;"_"&amp;U6606</f>
        <v>DL2021012_Bred vandkalv_Valid_Absent_Ct&gt;41</v>
      </c>
    </row>
    <row r="6607" spans="1:24" x14ac:dyDescent="0.25">
      <c r="A6607" t="s">
        <v>413</v>
      </c>
      <c r="B6607" t="s">
        <v>1401</v>
      </c>
      <c r="C6607" t="s">
        <v>16</v>
      </c>
      <c r="D6607" s="6">
        <v>0.1</v>
      </c>
      <c r="E6607" s="6" t="s">
        <v>17</v>
      </c>
      <c r="F6607" t="s">
        <v>1551</v>
      </c>
      <c r="G6607" t="str">
        <f t="shared" si="13209"/>
        <v>DL2021012</v>
      </c>
      <c r="H6607" t="str">
        <f t="shared" si="13152"/>
        <v>24</v>
      </c>
      <c r="I6607" t="str">
        <f t="shared" si="13153"/>
        <v>BredVandkalv_24_20210914_DL2021012_OrdrupGym</v>
      </c>
      <c r="J6607" t="str">
        <f t="shared" si="13154"/>
        <v>BredVandkalv</v>
      </c>
      <c r="K6607" t="str">
        <f t="shared" si="13155"/>
        <v>NegK</v>
      </c>
      <c r="L6607" t="str">
        <f t="shared" si="13156"/>
        <v>No Ct</v>
      </c>
      <c r="M6607" t="str">
        <f t="shared" si="13157"/>
        <v/>
      </c>
      <c r="N6607" t="str">
        <f t="shared" si="13158"/>
        <v/>
      </c>
      <c r="O6607" t="str">
        <f t="shared" si="13159"/>
        <v/>
      </c>
    </row>
    <row r="6608" spans="1:24" x14ac:dyDescent="0.25">
      <c r="A6608" t="s">
        <v>415</v>
      </c>
      <c r="B6608" t="s">
        <v>1402</v>
      </c>
      <c r="C6608" t="s">
        <v>20</v>
      </c>
      <c r="D6608" s="6">
        <v>0.1</v>
      </c>
      <c r="E6608" s="6" t="s">
        <v>17</v>
      </c>
      <c r="F6608" t="s">
        <v>1551</v>
      </c>
      <c r="G6608" t="str">
        <f t="shared" si="13209"/>
        <v>DL2021012</v>
      </c>
      <c r="H6608" t="str">
        <f t="shared" si="13152"/>
        <v>24</v>
      </c>
      <c r="I6608" t="str">
        <f t="shared" si="13153"/>
        <v>BredVandkalv_24_20210914_DL2021012_OrdrupGym</v>
      </c>
      <c r="J6608" t="str">
        <f t="shared" si="13154"/>
        <v>BredVandkalv</v>
      </c>
      <c r="K6608" t="str">
        <f t="shared" si="13155"/>
        <v>eDNA</v>
      </c>
      <c r="L6608" t="str">
        <f t="shared" si="13156"/>
        <v>No Ct</v>
      </c>
      <c r="M6608" t="str">
        <f t="shared" si="13157"/>
        <v/>
      </c>
      <c r="N6608" t="str">
        <f t="shared" si="13158"/>
        <v/>
      </c>
      <c r="O6608" t="str">
        <f t="shared" si="13159"/>
        <v/>
      </c>
    </row>
    <row r="6609" spans="1:24" x14ac:dyDescent="0.25">
      <c r="A6609" t="s">
        <v>417</v>
      </c>
      <c r="B6609" t="s">
        <v>1402</v>
      </c>
      <c r="C6609" t="s">
        <v>20</v>
      </c>
      <c r="D6609" s="6">
        <v>0.1</v>
      </c>
      <c r="E6609" s="6" t="s">
        <v>17</v>
      </c>
      <c r="F6609" t="s">
        <v>1551</v>
      </c>
      <c r="G6609" t="str">
        <f t="shared" si="13209"/>
        <v>DL2021012</v>
      </c>
      <c r="H6609" t="str">
        <f t="shared" si="13152"/>
        <v>24</v>
      </c>
      <c r="I6609" t="str">
        <f t="shared" si="13153"/>
        <v>BredVandkalv_24_20210914_DL2021012_OrdrupGym</v>
      </c>
      <c r="J6609" t="str">
        <f t="shared" si="13154"/>
        <v>BredVandkalv</v>
      </c>
      <c r="K6609" t="str">
        <f t="shared" si="13155"/>
        <v>eDNA</v>
      </c>
      <c r="L6609" t="str">
        <f t="shared" si="13156"/>
        <v>No Ct</v>
      </c>
      <c r="M6609" t="str">
        <f t="shared" si="13157"/>
        <v/>
      </c>
      <c r="N6609" t="str">
        <f t="shared" si="13158"/>
        <v/>
      </c>
      <c r="O6609" t="str">
        <f t="shared" si="13159"/>
        <v/>
      </c>
    </row>
    <row r="6610" spans="1:24" x14ac:dyDescent="0.25">
      <c r="A6610" t="s">
        <v>11</v>
      </c>
      <c r="B6610" t="s">
        <v>196</v>
      </c>
      <c r="C6610" t="s">
        <v>13</v>
      </c>
      <c r="D6610" s="6">
        <v>0.1</v>
      </c>
      <c r="E6610" s="6">
        <v>28.13</v>
      </c>
      <c r="F6610" t="s">
        <v>1552</v>
      </c>
      <c r="G6610" t="str">
        <f t="shared" si="13209"/>
        <v>DL2021026</v>
      </c>
      <c r="H6610" t="str">
        <f t="shared" si="13152"/>
        <v>01</v>
      </c>
      <c r="I6610" t="str">
        <f t="shared" si="13153"/>
        <v>Skrubbe_01_20210923_DL2021026_SktAnnaeGym</v>
      </c>
      <c r="J6610" t="str">
        <f t="shared" si="13154"/>
        <v>Skrubbe</v>
      </c>
      <c r="K6610" t="str">
        <f t="shared" si="13155"/>
        <v>PosK</v>
      </c>
      <c r="L6610">
        <f t="shared" si="13156"/>
        <v>28.13</v>
      </c>
      <c r="M6610">
        <f t="shared" si="13157"/>
        <v>28.13</v>
      </c>
      <c r="N6610">
        <f t="shared" si="13158"/>
        <v>0</v>
      </c>
      <c r="O6610">
        <f t="shared" si="13159"/>
        <v>0</v>
      </c>
      <c r="Q6610">
        <f t="shared" ref="Q6610" si="13266">IF(L6612="No Ct",0,L6612)</f>
        <v>0</v>
      </c>
      <c r="R6610">
        <f t="shared" ref="R6610" si="13267">IF(L6613="No Ct",0,L6613)</f>
        <v>0</v>
      </c>
      <c r="S6610" t="str">
        <f t="shared" ref="S6610" si="13268">IF(AND(M6610&gt;0,N6610=0),"Valid","Invalid")</f>
        <v>Valid</v>
      </c>
      <c r="T6610" t="str">
        <f t="shared" ref="T6610" si="13269">IF(OR(Q6610&gt;1,R6610&gt;1),"Present","Absent")</f>
        <v>Absent</v>
      </c>
      <c r="U6610" t="str">
        <f t="shared" ref="U6610" si="13270">IF(OR(AND(Q6610&gt;1,Q6610&lt;41),AND(R6610&gt;1,R6610&lt;41)),"Ct&lt;41","Ct&gt;41")</f>
        <v>Ct&gt;41</v>
      </c>
      <c r="V6610" t="str">
        <f>VLOOKUP(J6610,Datasæt_Analysesystemer!$C$2:$D$68,2,FALSE)</f>
        <v>Skrubbe</v>
      </c>
      <c r="W6610" t="str">
        <f t="shared" ref="W6610" si="13271">MID(F6610,10,9)</f>
        <v>DL2021026</v>
      </c>
      <c r="X6610" t="str">
        <f t="shared" ref="X6610" si="13272">W6610&amp;"_"&amp;V6610&amp;"_"&amp;S6610&amp;"_"&amp;T6610&amp;"_"&amp;U6610</f>
        <v>DL2021026_Skrubbe_Valid_Absent_Ct&gt;41</v>
      </c>
    </row>
    <row r="6611" spans="1:24" x14ac:dyDescent="0.25">
      <c r="A6611" t="s">
        <v>14</v>
      </c>
      <c r="B6611" t="s">
        <v>197</v>
      </c>
      <c r="C6611" t="s">
        <v>16</v>
      </c>
      <c r="D6611" s="6">
        <v>0.1</v>
      </c>
      <c r="E6611" s="6" t="s">
        <v>17</v>
      </c>
      <c r="F6611" t="s">
        <v>1552</v>
      </c>
      <c r="G6611" t="str">
        <f t="shared" si="13209"/>
        <v>DL2021026</v>
      </c>
      <c r="H6611" t="str">
        <f t="shared" ref="H6611:H6674" si="13273">LEFT(B6611,2)</f>
        <v>01</v>
      </c>
      <c r="I6611" t="str">
        <f t="shared" ref="I6611:I6674" si="13274">J6611&amp;"_"&amp;H6611&amp;"_"&amp;F6611</f>
        <v>Skrubbe_01_20210923_DL2021026_SktAnnaeGym</v>
      </c>
      <c r="J6611" t="str">
        <f t="shared" ref="J6611:J6674" si="13275">MID(RIGHT(B6611,LEN(B6611)-3),1,FIND("_",RIGHT(B6611,LEN(B6611)-3))-1)</f>
        <v>Skrubbe</v>
      </c>
      <c r="K6611" t="str">
        <f t="shared" ref="K6611:K6674" si="13276">TRIM(SUBSTITUTE(RIGHT(B6611,FIND(J6611,B6611)+1),"_",""))</f>
        <v>NegK</v>
      </c>
      <c r="L6611" t="str">
        <f t="shared" ref="L6611:L6674" si="13277">IFERROR(VALUE(SUBSTITUTE(E6611,".",",")),E6611)</f>
        <v>No Ct</v>
      </c>
      <c r="M6611" t="str">
        <f t="shared" ref="M6611:M6674" si="13278">IF(K6611="PosK",SUMIFS(L:L,K:K,"PosK",I:I,I6611),"")</f>
        <v/>
      </c>
      <c r="N6611" t="str">
        <f t="shared" ref="N6611:N6674" si="13279">IF(K6611="PosK",SUMIFS(L:L,K:K,"NegK",I:I,I6611),"")</f>
        <v/>
      </c>
      <c r="O6611" t="str">
        <f t="shared" ref="O6611:O6674" si="13280">IF(K6611="PosK",SUMIFS(L:L,K:K,"eDNA",I:I,I6611),"")</f>
        <v/>
      </c>
    </row>
    <row r="6612" spans="1:24" x14ac:dyDescent="0.25">
      <c r="A6612" t="s">
        <v>18</v>
      </c>
      <c r="B6612" t="s">
        <v>198</v>
      </c>
      <c r="C6612" t="s">
        <v>20</v>
      </c>
      <c r="D6612" s="6">
        <v>0.1</v>
      </c>
      <c r="E6612" s="6" t="s">
        <v>17</v>
      </c>
      <c r="F6612" t="s">
        <v>1552</v>
      </c>
      <c r="G6612" t="str">
        <f t="shared" si="13209"/>
        <v>DL2021026</v>
      </c>
      <c r="H6612" t="str">
        <f t="shared" si="13273"/>
        <v>01</v>
      </c>
      <c r="I6612" t="str">
        <f t="shared" si="13274"/>
        <v>Skrubbe_01_20210923_DL2021026_SktAnnaeGym</v>
      </c>
      <c r="J6612" t="str">
        <f t="shared" si="13275"/>
        <v>Skrubbe</v>
      </c>
      <c r="K6612" t="str">
        <f t="shared" si="13276"/>
        <v>eDNA</v>
      </c>
      <c r="L6612" t="str">
        <f t="shared" si="13277"/>
        <v>No Ct</v>
      </c>
      <c r="M6612" t="str">
        <f t="shared" si="13278"/>
        <v/>
      </c>
      <c r="N6612" t="str">
        <f t="shared" si="13279"/>
        <v/>
      </c>
      <c r="O6612" t="str">
        <f t="shared" si="13280"/>
        <v/>
      </c>
    </row>
    <row r="6613" spans="1:24" x14ac:dyDescent="0.25">
      <c r="A6613" t="s">
        <v>21</v>
      </c>
      <c r="B6613" t="s">
        <v>198</v>
      </c>
      <c r="C6613" t="s">
        <v>20</v>
      </c>
      <c r="D6613" s="6">
        <v>0.1</v>
      </c>
      <c r="E6613" s="6" t="s">
        <v>17</v>
      </c>
      <c r="F6613" t="s">
        <v>1552</v>
      </c>
      <c r="G6613" t="str">
        <f t="shared" si="13209"/>
        <v>DL2021026</v>
      </c>
      <c r="H6613" t="str">
        <f t="shared" si="13273"/>
        <v>01</v>
      </c>
      <c r="I6613" t="str">
        <f t="shared" si="13274"/>
        <v>Skrubbe_01_20210923_DL2021026_SktAnnaeGym</v>
      </c>
      <c r="J6613" t="str">
        <f t="shared" si="13275"/>
        <v>Skrubbe</v>
      </c>
      <c r="K6613" t="str">
        <f t="shared" si="13276"/>
        <v>eDNA</v>
      </c>
      <c r="L6613" t="str">
        <f t="shared" si="13277"/>
        <v>No Ct</v>
      </c>
      <c r="M6613" t="str">
        <f t="shared" si="13278"/>
        <v/>
      </c>
      <c r="N6613" t="str">
        <f t="shared" si="13279"/>
        <v/>
      </c>
      <c r="O6613" t="str">
        <f t="shared" si="13280"/>
        <v/>
      </c>
    </row>
    <row r="6614" spans="1:24" x14ac:dyDescent="0.25">
      <c r="A6614" t="s">
        <v>199</v>
      </c>
      <c r="B6614" t="s">
        <v>200</v>
      </c>
      <c r="C6614" t="s">
        <v>13</v>
      </c>
      <c r="D6614" s="6">
        <v>0.1</v>
      </c>
      <c r="E6614" s="6">
        <v>26.16</v>
      </c>
      <c r="F6614" t="s">
        <v>1552</v>
      </c>
      <c r="G6614" t="str">
        <f t="shared" si="13209"/>
        <v>DL2021026</v>
      </c>
      <c r="H6614" t="str">
        <f t="shared" si="13273"/>
        <v>02</v>
      </c>
      <c r="I6614" t="str">
        <f t="shared" si="13274"/>
        <v>Skrubbe_02_20210923_DL2021026_SktAnnaeGym</v>
      </c>
      <c r="J6614" t="str">
        <f t="shared" si="13275"/>
        <v>Skrubbe</v>
      </c>
      <c r="K6614" t="str">
        <f t="shared" si="13276"/>
        <v>PosK</v>
      </c>
      <c r="L6614">
        <f t="shared" si="13277"/>
        <v>26.16</v>
      </c>
      <c r="M6614">
        <f t="shared" si="13278"/>
        <v>26.16</v>
      </c>
      <c r="N6614">
        <f t="shared" si="13279"/>
        <v>0</v>
      </c>
      <c r="O6614">
        <f t="shared" si="13280"/>
        <v>0</v>
      </c>
      <c r="Q6614">
        <f t="shared" ref="Q6614" si="13281">IF(L6616="No Ct",0,L6616)</f>
        <v>0</v>
      </c>
      <c r="R6614">
        <f t="shared" ref="R6614" si="13282">IF(L6617="No Ct",0,L6617)</f>
        <v>0</v>
      </c>
      <c r="S6614" t="str">
        <f t="shared" ref="S6614" si="13283">IF(AND(M6614&gt;0,N6614=0),"Valid","Invalid")</f>
        <v>Valid</v>
      </c>
      <c r="T6614" t="str">
        <f t="shared" ref="T6614" si="13284">IF(OR(Q6614&gt;1,R6614&gt;1),"Present","Absent")</f>
        <v>Absent</v>
      </c>
      <c r="U6614" t="str">
        <f t="shared" ref="U6614" si="13285">IF(OR(AND(Q6614&gt;1,Q6614&lt;41),AND(R6614&gt;1,R6614&lt;41)),"Ct&lt;41","Ct&gt;41")</f>
        <v>Ct&gt;41</v>
      </c>
      <c r="V6614" t="str">
        <f>VLOOKUP(J6614,Datasæt_Analysesystemer!$C$2:$D$68,2,FALSE)</f>
        <v>Skrubbe</v>
      </c>
      <c r="W6614" t="str">
        <f t="shared" ref="W6614" si="13286">MID(F6614,10,9)</f>
        <v>DL2021026</v>
      </c>
      <c r="X6614" t="str">
        <f t="shared" ref="X6614" si="13287">W6614&amp;"_"&amp;V6614&amp;"_"&amp;S6614&amp;"_"&amp;T6614&amp;"_"&amp;U6614</f>
        <v>DL2021026_Skrubbe_Valid_Absent_Ct&gt;41</v>
      </c>
    </row>
    <row r="6615" spans="1:24" x14ac:dyDescent="0.25">
      <c r="A6615" t="s">
        <v>201</v>
      </c>
      <c r="B6615" t="s">
        <v>202</v>
      </c>
      <c r="C6615" t="s">
        <v>16</v>
      </c>
      <c r="D6615" s="6">
        <v>0.1</v>
      </c>
      <c r="E6615" s="6" t="s">
        <v>17</v>
      </c>
      <c r="F6615" t="s">
        <v>1552</v>
      </c>
      <c r="G6615" t="str">
        <f t="shared" si="13209"/>
        <v>DL2021026</v>
      </c>
      <c r="H6615" t="str">
        <f t="shared" si="13273"/>
        <v>02</v>
      </c>
      <c r="I6615" t="str">
        <f t="shared" si="13274"/>
        <v>Skrubbe_02_20210923_DL2021026_SktAnnaeGym</v>
      </c>
      <c r="J6615" t="str">
        <f t="shared" si="13275"/>
        <v>Skrubbe</v>
      </c>
      <c r="K6615" t="str">
        <f t="shared" si="13276"/>
        <v>NegK</v>
      </c>
      <c r="L6615" t="str">
        <f t="shared" si="13277"/>
        <v>No Ct</v>
      </c>
      <c r="M6615" t="str">
        <f t="shared" si="13278"/>
        <v/>
      </c>
      <c r="N6615" t="str">
        <f t="shared" si="13279"/>
        <v/>
      </c>
      <c r="O6615" t="str">
        <f t="shared" si="13280"/>
        <v/>
      </c>
    </row>
    <row r="6616" spans="1:24" x14ac:dyDescent="0.25">
      <c r="A6616" t="s">
        <v>203</v>
      </c>
      <c r="B6616" t="s">
        <v>204</v>
      </c>
      <c r="C6616" t="s">
        <v>20</v>
      </c>
      <c r="D6616" s="6">
        <v>0.1</v>
      </c>
      <c r="E6616" s="6" t="s">
        <v>17</v>
      </c>
      <c r="F6616" t="s">
        <v>1552</v>
      </c>
      <c r="G6616" t="str">
        <f t="shared" si="13209"/>
        <v>DL2021026</v>
      </c>
      <c r="H6616" t="str">
        <f t="shared" si="13273"/>
        <v>02</v>
      </c>
      <c r="I6616" t="str">
        <f t="shared" si="13274"/>
        <v>Skrubbe_02_20210923_DL2021026_SktAnnaeGym</v>
      </c>
      <c r="J6616" t="str">
        <f t="shared" si="13275"/>
        <v>Skrubbe</v>
      </c>
      <c r="K6616" t="str">
        <f t="shared" si="13276"/>
        <v>eDNA</v>
      </c>
      <c r="L6616" t="str">
        <f t="shared" si="13277"/>
        <v>No Ct</v>
      </c>
      <c r="M6616" t="str">
        <f t="shared" si="13278"/>
        <v/>
      </c>
      <c r="N6616" t="str">
        <f t="shared" si="13279"/>
        <v/>
      </c>
      <c r="O6616" t="str">
        <f t="shared" si="13280"/>
        <v/>
      </c>
    </row>
    <row r="6617" spans="1:24" x14ac:dyDescent="0.25">
      <c r="A6617" t="s">
        <v>205</v>
      </c>
      <c r="B6617" t="s">
        <v>204</v>
      </c>
      <c r="C6617" t="s">
        <v>20</v>
      </c>
      <c r="D6617" s="6">
        <v>0.1</v>
      </c>
      <c r="E6617" s="6" t="s">
        <v>17</v>
      </c>
      <c r="F6617" t="s">
        <v>1552</v>
      </c>
      <c r="G6617" t="str">
        <f t="shared" si="13209"/>
        <v>DL2021026</v>
      </c>
      <c r="H6617" t="str">
        <f t="shared" si="13273"/>
        <v>02</v>
      </c>
      <c r="I6617" t="str">
        <f t="shared" si="13274"/>
        <v>Skrubbe_02_20210923_DL2021026_SktAnnaeGym</v>
      </c>
      <c r="J6617" t="str">
        <f t="shared" si="13275"/>
        <v>Skrubbe</v>
      </c>
      <c r="K6617" t="str">
        <f t="shared" si="13276"/>
        <v>eDNA</v>
      </c>
      <c r="L6617" t="str">
        <f t="shared" si="13277"/>
        <v>No Ct</v>
      </c>
      <c r="M6617" t="str">
        <f t="shared" si="13278"/>
        <v/>
      </c>
      <c r="N6617" t="str">
        <f t="shared" si="13279"/>
        <v/>
      </c>
      <c r="O6617" t="str">
        <f t="shared" si="13280"/>
        <v/>
      </c>
    </row>
    <row r="6618" spans="1:24" x14ac:dyDescent="0.25">
      <c r="A6618" t="s">
        <v>206</v>
      </c>
      <c r="B6618" t="s">
        <v>207</v>
      </c>
      <c r="C6618" t="s">
        <v>13</v>
      </c>
      <c r="D6618" s="6">
        <v>0.1</v>
      </c>
      <c r="E6618" s="6">
        <v>29.16</v>
      </c>
      <c r="F6618" t="s">
        <v>1552</v>
      </c>
      <c r="G6618" t="str">
        <f t="shared" si="13209"/>
        <v>DL2021026</v>
      </c>
      <c r="H6618" t="str">
        <f t="shared" si="13273"/>
        <v>03</v>
      </c>
      <c r="I6618" t="str">
        <f t="shared" si="13274"/>
        <v>Torsk_03_20210923_DL2021026_SktAnnaeGym</v>
      </c>
      <c r="J6618" t="str">
        <f t="shared" si="13275"/>
        <v>Torsk</v>
      </c>
      <c r="K6618" t="str">
        <f t="shared" si="13276"/>
        <v>PosK</v>
      </c>
      <c r="L6618">
        <f t="shared" si="13277"/>
        <v>29.16</v>
      </c>
      <c r="M6618">
        <f t="shared" si="13278"/>
        <v>29.16</v>
      </c>
      <c r="N6618">
        <f t="shared" si="13279"/>
        <v>0</v>
      </c>
      <c r="O6618">
        <f t="shared" si="13280"/>
        <v>0</v>
      </c>
      <c r="Q6618">
        <f t="shared" ref="Q6618" si="13288">IF(L6620="No Ct",0,L6620)</f>
        <v>0</v>
      </c>
      <c r="R6618">
        <f t="shared" ref="R6618" si="13289">IF(L6621="No Ct",0,L6621)</f>
        <v>0</v>
      </c>
      <c r="S6618" t="str">
        <f t="shared" ref="S6618" si="13290">IF(AND(M6618&gt;0,N6618=0),"Valid","Invalid")</f>
        <v>Valid</v>
      </c>
      <c r="T6618" t="str">
        <f t="shared" ref="T6618" si="13291">IF(OR(Q6618&gt;1,R6618&gt;1),"Present","Absent")</f>
        <v>Absent</v>
      </c>
      <c r="U6618" t="str">
        <f t="shared" ref="U6618" si="13292">IF(OR(AND(Q6618&gt;1,Q6618&lt;41),AND(R6618&gt;1,R6618&lt;41)),"Ct&lt;41","Ct&gt;41")</f>
        <v>Ct&gt;41</v>
      </c>
      <c r="V6618" t="str">
        <f>VLOOKUP(J6618,Datasæt_Analysesystemer!$C$2:$D$68,2,FALSE)</f>
        <v>Torsk</v>
      </c>
      <c r="W6618" t="str">
        <f t="shared" ref="W6618" si="13293">MID(F6618,10,9)</f>
        <v>DL2021026</v>
      </c>
      <c r="X6618" t="str">
        <f t="shared" ref="X6618" si="13294">W6618&amp;"_"&amp;V6618&amp;"_"&amp;S6618&amp;"_"&amp;T6618&amp;"_"&amp;U6618</f>
        <v>DL2021026_Torsk_Valid_Absent_Ct&gt;41</v>
      </c>
    </row>
    <row r="6619" spans="1:24" x14ac:dyDescent="0.25">
      <c r="A6619" t="s">
        <v>208</v>
      </c>
      <c r="B6619" t="s">
        <v>209</v>
      </c>
      <c r="C6619" t="s">
        <v>16</v>
      </c>
      <c r="D6619" s="6">
        <v>0.1</v>
      </c>
      <c r="E6619" s="6" t="s">
        <v>17</v>
      </c>
      <c r="F6619" t="s">
        <v>1552</v>
      </c>
      <c r="G6619" t="str">
        <f t="shared" si="13209"/>
        <v>DL2021026</v>
      </c>
      <c r="H6619" t="str">
        <f t="shared" si="13273"/>
        <v>03</v>
      </c>
      <c r="I6619" t="str">
        <f t="shared" si="13274"/>
        <v>Torsk_03_20210923_DL2021026_SktAnnaeGym</v>
      </c>
      <c r="J6619" t="str">
        <f t="shared" si="13275"/>
        <v>Torsk</v>
      </c>
      <c r="K6619" t="str">
        <f t="shared" si="13276"/>
        <v>NegK</v>
      </c>
      <c r="L6619" t="str">
        <f t="shared" si="13277"/>
        <v>No Ct</v>
      </c>
      <c r="M6619" t="str">
        <f t="shared" si="13278"/>
        <v/>
      </c>
      <c r="N6619" t="str">
        <f t="shared" si="13279"/>
        <v/>
      </c>
      <c r="O6619" t="str">
        <f t="shared" si="13280"/>
        <v/>
      </c>
    </row>
    <row r="6620" spans="1:24" x14ac:dyDescent="0.25">
      <c r="A6620" t="s">
        <v>210</v>
      </c>
      <c r="B6620" t="s">
        <v>211</v>
      </c>
      <c r="C6620" t="s">
        <v>20</v>
      </c>
      <c r="D6620" s="6">
        <v>0.1</v>
      </c>
      <c r="E6620" s="6" t="s">
        <v>17</v>
      </c>
      <c r="F6620" t="s">
        <v>1552</v>
      </c>
      <c r="G6620" t="str">
        <f t="shared" si="13209"/>
        <v>DL2021026</v>
      </c>
      <c r="H6620" t="str">
        <f t="shared" si="13273"/>
        <v>03</v>
      </c>
      <c r="I6620" t="str">
        <f t="shared" si="13274"/>
        <v>Torsk_03_20210923_DL2021026_SktAnnaeGym</v>
      </c>
      <c r="J6620" t="str">
        <f t="shared" si="13275"/>
        <v>Torsk</v>
      </c>
      <c r="K6620" t="str">
        <f t="shared" si="13276"/>
        <v>eDNA</v>
      </c>
      <c r="L6620" t="str">
        <f t="shared" si="13277"/>
        <v>No Ct</v>
      </c>
      <c r="M6620" t="str">
        <f t="shared" si="13278"/>
        <v/>
      </c>
      <c r="N6620" t="str">
        <f t="shared" si="13279"/>
        <v/>
      </c>
      <c r="O6620" t="str">
        <f t="shared" si="13280"/>
        <v/>
      </c>
    </row>
    <row r="6621" spans="1:24" x14ac:dyDescent="0.25">
      <c r="A6621" t="s">
        <v>212</v>
      </c>
      <c r="B6621" t="s">
        <v>211</v>
      </c>
      <c r="C6621" t="s">
        <v>20</v>
      </c>
      <c r="D6621" s="6">
        <v>0.1</v>
      </c>
      <c r="E6621" s="6" t="s">
        <v>17</v>
      </c>
      <c r="F6621" t="s">
        <v>1552</v>
      </c>
      <c r="G6621" t="str">
        <f t="shared" si="13209"/>
        <v>DL2021026</v>
      </c>
      <c r="H6621" t="str">
        <f t="shared" si="13273"/>
        <v>03</v>
      </c>
      <c r="I6621" t="str">
        <f t="shared" si="13274"/>
        <v>Torsk_03_20210923_DL2021026_SktAnnaeGym</v>
      </c>
      <c r="J6621" t="str">
        <f t="shared" si="13275"/>
        <v>Torsk</v>
      </c>
      <c r="K6621" t="str">
        <f t="shared" si="13276"/>
        <v>eDNA</v>
      </c>
      <c r="L6621" t="str">
        <f t="shared" si="13277"/>
        <v>No Ct</v>
      </c>
      <c r="M6621" t="str">
        <f t="shared" si="13278"/>
        <v/>
      </c>
      <c r="N6621" t="str">
        <f t="shared" si="13279"/>
        <v/>
      </c>
      <c r="O6621" t="str">
        <f t="shared" si="13280"/>
        <v/>
      </c>
    </row>
    <row r="6622" spans="1:24" x14ac:dyDescent="0.25">
      <c r="A6622" t="s">
        <v>213</v>
      </c>
      <c r="B6622" t="s">
        <v>214</v>
      </c>
      <c r="C6622" t="s">
        <v>13</v>
      </c>
      <c r="D6622" s="6">
        <v>0.1</v>
      </c>
      <c r="E6622" s="6">
        <v>29.05</v>
      </c>
      <c r="F6622" t="s">
        <v>1552</v>
      </c>
      <c r="G6622" t="str">
        <f t="shared" si="13209"/>
        <v>DL2021026</v>
      </c>
      <c r="H6622" t="str">
        <f t="shared" si="13273"/>
        <v>04</v>
      </c>
      <c r="I6622" t="str">
        <f t="shared" si="13274"/>
        <v>Torsk_04_20210923_DL2021026_SktAnnaeGym</v>
      </c>
      <c r="J6622" t="str">
        <f t="shared" si="13275"/>
        <v>Torsk</v>
      </c>
      <c r="K6622" t="str">
        <f t="shared" si="13276"/>
        <v>PosK</v>
      </c>
      <c r="L6622">
        <f t="shared" si="13277"/>
        <v>29.05</v>
      </c>
      <c r="M6622">
        <f t="shared" si="13278"/>
        <v>29.05</v>
      </c>
      <c r="N6622">
        <f t="shared" si="13279"/>
        <v>0</v>
      </c>
      <c r="O6622">
        <f t="shared" si="13280"/>
        <v>0</v>
      </c>
      <c r="Q6622">
        <f t="shared" ref="Q6622" si="13295">IF(L6624="No Ct",0,L6624)</f>
        <v>0</v>
      </c>
      <c r="R6622">
        <f t="shared" ref="R6622" si="13296">IF(L6625="No Ct",0,L6625)</f>
        <v>0</v>
      </c>
      <c r="S6622" t="str">
        <f t="shared" ref="S6622" si="13297">IF(AND(M6622&gt;0,N6622=0),"Valid","Invalid")</f>
        <v>Valid</v>
      </c>
      <c r="T6622" t="str">
        <f t="shared" ref="T6622" si="13298">IF(OR(Q6622&gt;1,R6622&gt;1),"Present","Absent")</f>
        <v>Absent</v>
      </c>
      <c r="U6622" t="str">
        <f t="shared" ref="U6622" si="13299">IF(OR(AND(Q6622&gt;1,Q6622&lt;41),AND(R6622&gt;1,R6622&lt;41)),"Ct&lt;41","Ct&gt;41")</f>
        <v>Ct&gt;41</v>
      </c>
      <c r="V6622" t="str">
        <f>VLOOKUP(J6622,Datasæt_Analysesystemer!$C$2:$D$68,2,FALSE)</f>
        <v>Torsk</v>
      </c>
      <c r="W6622" t="str">
        <f t="shared" ref="W6622" si="13300">MID(F6622,10,9)</f>
        <v>DL2021026</v>
      </c>
      <c r="X6622" t="str">
        <f t="shared" ref="X6622" si="13301">W6622&amp;"_"&amp;V6622&amp;"_"&amp;S6622&amp;"_"&amp;T6622&amp;"_"&amp;U6622</f>
        <v>DL2021026_Torsk_Valid_Absent_Ct&gt;41</v>
      </c>
    </row>
    <row r="6623" spans="1:24" x14ac:dyDescent="0.25">
      <c r="A6623" t="s">
        <v>215</v>
      </c>
      <c r="B6623" t="s">
        <v>216</v>
      </c>
      <c r="C6623" t="s">
        <v>16</v>
      </c>
      <c r="D6623" s="6">
        <v>0.1</v>
      </c>
      <c r="E6623" s="6" t="s">
        <v>17</v>
      </c>
      <c r="F6623" t="s">
        <v>1552</v>
      </c>
      <c r="G6623" t="str">
        <f t="shared" si="13209"/>
        <v>DL2021026</v>
      </c>
      <c r="H6623" t="str">
        <f t="shared" si="13273"/>
        <v>04</v>
      </c>
      <c r="I6623" t="str">
        <f t="shared" si="13274"/>
        <v>Torsk_04_20210923_DL2021026_SktAnnaeGym</v>
      </c>
      <c r="J6623" t="str">
        <f t="shared" si="13275"/>
        <v>Torsk</v>
      </c>
      <c r="K6623" t="str">
        <f t="shared" si="13276"/>
        <v>NegK</v>
      </c>
      <c r="L6623" t="str">
        <f t="shared" si="13277"/>
        <v>No Ct</v>
      </c>
      <c r="M6623" t="str">
        <f t="shared" si="13278"/>
        <v/>
      </c>
      <c r="N6623" t="str">
        <f t="shared" si="13279"/>
        <v/>
      </c>
      <c r="O6623" t="str">
        <f t="shared" si="13280"/>
        <v/>
      </c>
    </row>
    <row r="6624" spans="1:24" x14ac:dyDescent="0.25">
      <c r="A6624" t="s">
        <v>217</v>
      </c>
      <c r="B6624" t="s">
        <v>218</v>
      </c>
      <c r="C6624" t="s">
        <v>20</v>
      </c>
      <c r="D6624" s="6">
        <v>0.1</v>
      </c>
      <c r="E6624" s="6" t="s">
        <v>17</v>
      </c>
      <c r="F6624" t="s">
        <v>1552</v>
      </c>
      <c r="G6624" t="str">
        <f t="shared" si="13209"/>
        <v>DL2021026</v>
      </c>
      <c r="H6624" t="str">
        <f t="shared" si="13273"/>
        <v>04</v>
      </c>
      <c r="I6624" t="str">
        <f t="shared" si="13274"/>
        <v>Torsk_04_20210923_DL2021026_SktAnnaeGym</v>
      </c>
      <c r="J6624" t="str">
        <f t="shared" si="13275"/>
        <v>Torsk</v>
      </c>
      <c r="K6624" t="str">
        <f t="shared" si="13276"/>
        <v>eDNA</v>
      </c>
      <c r="L6624" t="str">
        <f t="shared" si="13277"/>
        <v>No Ct</v>
      </c>
      <c r="M6624" t="str">
        <f t="shared" si="13278"/>
        <v/>
      </c>
      <c r="N6624" t="str">
        <f t="shared" si="13279"/>
        <v/>
      </c>
      <c r="O6624" t="str">
        <f t="shared" si="13280"/>
        <v/>
      </c>
    </row>
    <row r="6625" spans="1:24" x14ac:dyDescent="0.25">
      <c r="A6625" t="s">
        <v>219</v>
      </c>
      <c r="B6625" t="s">
        <v>218</v>
      </c>
      <c r="C6625" t="s">
        <v>20</v>
      </c>
      <c r="D6625" s="6">
        <v>0.1</v>
      </c>
      <c r="E6625" s="6" t="s">
        <v>17</v>
      </c>
      <c r="F6625" t="s">
        <v>1552</v>
      </c>
      <c r="G6625" t="str">
        <f t="shared" si="13209"/>
        <v>DL2021026</v>
      </c>
      <c r="H6625" t="str">
        <f t="shared" si="13273"/>
        <v>04</v>
      </c>
      <c r="I6625" t="str">
        <f t="shared" si="13274"/>
        <v>Torsk_04_20210923_DL2021026_SktAnnaeGym</v>
      </c>
      <c r="J6625" t="str">
        <f t="shared" si="13275"/>
        <v>Torsk</v>
      </c>
      <c r="K6625" t="str">
        <f t="shared" si="13276"/>
        <v>eDNA</v>
      </c>
      <c r="L6625" t="str">
        <f t="shared" si="13277"/>
        <v>No Ct</v>
      </c>
      <c r="M6625" t="str">
        <f t="shared" si="13278"/>
        <v/>
      </c>
      <c r="N6625" t="str">
        <f t="shared" si="13279"/>
        <v/>
      </c>
      <c r="O6625" t="str">
        <f t="shared" si="13280"/>
        <v/>
      </c>
    </row>
    <row r="6626" spans="1:24" x14ac:dyDescent="0.25">
      <c r="A6626" t="s">
        <v>220</v>
      </c>
      <c r="B6626" t="s">
        <v>221</v>
      </c>
      <c r="C6626" t="s">
        <v>13</v>
      </c>
      <c r="D6626" s="6">
        <v>0.1</v>
      </c>
      <c r="E6626" s="6">
        <v>31.87</v>
      </c>
      <c r="F6626" t="s">
        <v>1552</v>
      </c>
      <c r="G6626" t="str">
        <f t="shared" si="13209"/>
        <v>DL2021026</v>
      </c>
      <c r="H6626" t="str">
        <f t="shared" si="13273"/>
        <v>05</v>
      </c>
      <c r="I6626" t="str">
        <f t="shared" si="13274"/>
        <v>Sandmusling_05_20210923_DL2021026_SktAnnaeGym</v>
      </c>
      <c r="J6626" t="str">
        <f t="shared" si="13275"/>
        <v>Sandmusling</v>
      </c>
      <c r="K6626" t="str">
        <f t="shared" si="13276"/>
        <v>PosK</v>
      </c>
      <c r="L6626">
        <f t="shared" si="13277"/>
        <v>31.87</v>
      </c>
      <c r="M6626">
        <f t="shared" si="13278"/>
        <v>31.87</v>
      </c>
      <c r="N6626">
        <f t="shared" si="13279"/>
        <v>0</v>
      </c>
      <c r="O6626">
        <f t="shared" si="13280"/>
        <v>57.51</v>
      </c>
      <c r="Q6626">
        <f t="shared" ref="Q6626" si="13302">IF(L6628="No Ct",0,L6628)</f>
        <v>28.63</v>
      </c>
      <c r="R6626">
        <f t="shared" ref="R6626" si="13303">IF(L6629="No Ct",0,L6629)</f>
        <v>28.88</v>
      </c>
      <c r="S6626" t="str">
        <f t="shared" ref="S6626" si="13304">IF(AND(M6626&gt;0,N6626=0),"Valid","Invalid")</f>
        <v>Valid</v>
      </c>
      <c r="T6626" t="str">
        <f t="shared" ref="T6626" si="13305">IF(OR(Q6626&gt;1,R6626&gt;1),"Present","Absent")</f>
        <v>Present</v>
      </c>
      <c r="U6626" t="str">
        <f t="shared" ref="U6626" si="13306">IF(OR(AND(Q6626&gt;1,Q6626&lt;41),AND(R6626&gt;1,R6626&lt;41)),"Ct&lt;41","Ct&gt;41")</f>
        <v>Ct&lt;41</v>
      </c>
      <c r="V6626" t="str">
        <f>VLOOKUP(J6626,Datasæt_Analysesystemer!$C$2:$D$68,2,FALSE)</f>
        <v>Sandmusling</v>
      </c>
      <c r="W6626" t="str">
        <f t="shared" ref="W6626" si="13307">MID(F6626,10,9)</f>
        <v>DL2021026</v>
      </c>
      <c r="X6626" t="str">
        <f t="shared" ref="X6626" si="13308">W6626&amp;"_"&amp;V6626&amp;"_"&amp;S6626&amp;"_"&amp;T6626&amp;"_"&amp;U6626</f>
        <v>DL2021026_Sandmusling_Valid_Present_Ct&lt;41</v>
      </c>
    </row>
    <row r="6627" spans="1:24" x14ac:dyDescent="0.25">
      <c r="A6627" t="s">
        <v>222</v>
      </c>
      <c r="B6627" t="s">
        <v>223</v>
      </c>
      <c r="C6627" t="s">
        <v>16</v>
      </c>
      <c r="D6627" s="6">
        <v>0.1</v>
      </c>
      <c r="E6627" s="6" t="s">
        <v>17</v>
      </c>
      <c r="F6627" t="s">
        <v>1552</v>
      </c>
      <c r="G6627" t="str">
        <f t="shared" si="13209"/>
        <v>DL2021026</v>
      </c>
      <c r="H6627" t="str">
        <f t="shared" si="13273"/>
        <v>05</v>
      </c>
      <c r="I6627" t="str">
        <f t="shared" si="13274"/>
        <v>Sandmusling_05_20210923_DL2021026_SktAnnaeGym</v>
      </c>
      <c r="J6627" t="str">
        <f t="shared" si="13275"/>
        <v>Sandmusling</v>
      </c>
      <c r="K6627" t="str">
        <f t="shared" si="13276"/>
        <v>NegK</v>
      </c>
      <c r="L6627" t="str">
        <f t="shared" si="13277"/>
        <v>No Ct</v>
      </c>
      <c r="M6627" t="str">
        <f t="shared" si="13278"/>
        <v/>
      </c>
      <c r="N6627" t="str">
        <f t="shared" si="13279"/>
        <v/>
      </c>
      <c r="O6627" t="str">
        <f t="shared" si="13280"/>
        <v/>
      </c>
    </row>
    <row r="6628" spans="1:24" x14ac:dyDescent="0.25">
      <c r="A6628" t="s">
        <v>224</v>
      </c>
      <c r="B6628" t="s">
        <v>225</v>
      </c>
      <c r="C6628" t="s">
        <v>20</v>
      </c>
      <c r="D6628" s="6">
        <v>0.1</v>
      </c>
      <c r="E6628" s="6">
        <v>28.63</v>
      </c>
      <c r="F6628" t="s">
        <v>1552</v>
      </c>
      <c r="G6628" t="str">
        <f t="shared" si="13209"/>
        <v>DL2021026</v>
      </c>
      <c r="H6628" t="str">
        <f t="shared" si="13273"/>
        <v>05</v>
      </c>
      <c r="I6628" t="str">
        <f t="shared" si="13274"/>
        <v>Sandmusling_05_20210923_DL2021026_SktAnnaeGym</v>
      </c>
      <c r="J6628" t="str">
        <f t="shared" si="13275"/>
        <v>Sandmusling</v>
      </c>
      <c r="K6628" t="str">
        <f t="shared" si="13276"/>
        <v>eDNA</v>
      </c>
      <c r="L6628">
        <f t="shared" si="13277"/>
        <v>28.63</v>
      </c>
      <c r="M6628" t="str">
        <f t="shared" si="13278"/>
        <v/>
      </c>
      <c r="N6628" t="str">
        <f t="shared" si="13279"/>
        <v/>
      </c>
      <c r="O6628" t="str">
        <f t="shared" si="13280"/>
        <v/>
      </c>
    </row>
    <row r="6629" spans="1:24" x14ac:dyDescent="0.25">
      <c r="A6629" t="s">
        <v>226</v>
      </c>
      <c r="B6629" t="s">
        <v>225</v>
      </c>
      <c r="C6629" t="s">
        <v>20</v>
      </c>
      <c r="D6629" s="6">
        <v>0.1</v>
      </c>
      <c r="E6629" s="6">
        <v>28.88</v>
      </c>
      <c r="F6629" t="s">
        <v>1552</v>
      </c>
      <c r="G6629" t="str">
        <f t="shared" si="13209"/>
        <v>DL2021026</v>
      </c>
      <c r="H6629" t="str">
        <f t="shared" si="13273"/>
        <v>05</v>
      </c>
      <c r="I6629" t="str">
        <f t="shared" si="13274"/>
        <v>Sandmusling_05_20210923_DL2021026_SktAnnaeGym</v>
      </c>
      <c r="J6629" t="str">
        <f t="shared" si="13275"/>
        <v>Sandmusling</v>
      </c>
      <c r="K6629" t="str">
        <f t="shared" si="13276"/>
        <v>eDNA</v>
      </c>
      <c r="L6629">
        <f t="shared" si="13277"/>
        <v>28.88</v>
      </c>
      <c r="M6629" t="str">
        <f t="shared" si="13278"/>
        <v/>
      </c>
      <c r="N6629" t="str">
        <f t="shared" si="13279"/>
        <v/>
      </c>
      <c r="O6629" t="str">
        <f t="shared" si="13280"/>
        <v/>
      </c>
    </row>
    <row r="6630" spans="1:24" x14ac:dyDescent="0.25">
      <c r="A6630" t="s">
        <v>227</v>
      </c>
      <c r="B6630" t="s">
        <v>228</v>
      </c>
      <c r="C6630" t="s">
        <v>13</v>
      </c>
      <c r="D6630" s="6">
        <v>0.1</v>
      </c>
      <c r="E6630" s="6">
        <v>30.93</v>
      </c>
      <c r="F6630" t="s">
        <v>1552</v>
      </c>
      <c r="G6630" t="str">
        <f t="shared" si="13209"/>
        <v>DL2021026</v>
      </c>
      <c r="H6630" t="str">
        <f t="shared" si="13273"/>
        <v>06</v>
      </c>
      <c r="I6630" t="str">
        <f t="shared" si="13274"/>
        <v>Sandmusling_06_20210923_DL2021026_SktAnnaeGym</v>
      </c>
      <c r="J6630" t="str">
        <f t="shared" si="13275"/>
        <v>Sandmusling</v>
      </c>
      <c r="K6630" t="str">
        <f t="shared" si="13276"/>
        <v>PosK</v>
      </c>
      <c r="L6630">
        <f t="shared" si="13277"/>
        <v>30.93</v>
      </c>
      <c r="M6630">
        <f t="shared" si="13278"/>
        <v>30.93</v>
      </c>
      <c r="N6630">
        <f t="shared" si="13279"/>
        <v>0</v>
      </c>
      <c r="O6630">
        <f t="shared" si="13280"/>
        <v>56.88</v>
      </c>
      <c r="Q6630">
        <f t="shared" ref="Q6630" si="13309">IF(L6632="No Ct",0,L6632)</f>
        <v>28.44</v>
      </c>
      <c r="R6630">
        <f t="shared" ref="R6630" si="13310">IF(L6633="No Ct",0,L6633)</f>
        <v>28.44</v>
      </c>
      <c r="S6630" t="str">
        <f t="shared" ref="S6630" si="13311">IF(AND(M6630&gt;0,N6630=0),"Valid","Invalid")</f>
        <v>Valid</v>
      </c>
      <c r="T6630" t="str">
        <f t="shared" ref="T6630" si="13312">IF(OR(Q6630&gt;1,R6630&gt;1),"Present","Absent")</f>
        <v>Present</v>
      </c>
      <c r="U6630" t="str">
        <f t="shared" ref="U6630" si="13313">IF(OR(AND(Q6630&gt;1,Q6630&lt;41),AND(R6630&gt;1,R6630&lt;41)),"Ct&lt;41","Ct&gt;41")</f>
        <v>Ct&lt;41</v>
      </c>
      <c r="V6630" t="str">
        <f>VLOOKUP(J6630,Datasæt_Analysesystemer!$C$2:$D$68,2,FALSE)</f>
        <v>Sandmusling</v>
      </c>
      <c r="W6630" t="str">
        <f t="shared" ref="W6630" si="13314">MID(F6630,10,9)</f>
        <v>DL2021026</v>
      </c>
      <c r="X6630" t="str">
        <f t="shared" ref="X6630" si="13315">W6630&amp;"_"&amp;V6630&amp;"_"&amp;S6630&amp;"_"&amp;T6630&amp;"_"&amp;U6630</f>
        <v>DL2021026_Sandmusling_Valid_Present_Ct&lt;41</v>
      </c>
    </row>
    <row r="6631" spans="1:24" x14ac:dyDescent="0.25">
      <c r="A6631" t="s">
        <v>229</v>
      </c>
      <c r="B6631" t="s">
        <v>230</v>
      </c>
      <c r="C6631" t="s">
        <v>16</v>
      </c>
      <c r="D6631" s="6">
        <v>0.1</v>
      </c>
      <c r="E6631" s="6" t="s">
        <v>17</v>
      </c>
      <c r="F6631" t="s">
        <v>1552</v>
      </c>
      <c r="G6631" t="str">
        <f t="shared" si="13209"/>
        <v>DL2021026</v>
      </c>
      <c r="H6631" t="str">
        <f t="shared" si="13273"/>
        <v>06</v>
      </c>
      <c r="I6631" t="str">
        <f t="shared" si="13274"/>
        <v>Sandmusling_06_20210923_DL2021026_SktAnnaeGym</v>
      </c>
      <c r="J6631" t="str">
        <f t="shared" si="13275"/>
        <v>Sandmusling</v>
      </c>
      <c r="K6631" t="str">
        <f t="shared" si="13276"/>
        <v>NegK</v>
      </c>
      <c r="L6631" t="str">
        <f t="shared" si="13277"/>
        <v>No Ct</v>
      </c>
      <c r="M6631" t="str">
        <f t="shared" si="13278"/>
        <v/>
      </c>
      <c r="N6631" t="str">
        <f t="shared" si="13279"/>
        <v/>
      </c>
      <c r="O6631" t="str">
        <f t="shared" si="13280"/>
        <v/>
      </c>
    </row>
    <row r="6632" spans="1:24" x14ac:dyDescent="0.25">
      <c r="A6632" t="s">
        <v>231</v>
      </c>
      <c r="B6632" t="s">
        <v>232</v>
      </c>
      <c r="C6632" t="s">
        <v>20</v>
      </c>
      <c r="D6632" s="6">
        <v>0.1</v>
      </c>
      <c r="E6632" s="6">
        <v>28.44</v>
      </c>
      <c r="F6632" t="s">
        <v>1552</v>
      </c>
      <c r="G6632" t="str">
        <f t="shared" si="13209"/>
        <v>DL2021026</v>
      </c>
      <c r="H6632" t="str">
        <f t="shared" si="13273"/>
        <v>06</v>
      </c>
      <c r="I6632" t="str">
        <f t="shared" si="13274"/>
        <v>Sandmusling_06_20210923_DL2021026_SktAnnaeGym</v>
      </c>
      <c r="J6632" t="str">
        <f t="shared" si="13275"/>
        <v>Sandmusling</v>
      </c>
      <c r="K6632" t="str">
        <f t="shared" si="13276"/>
        <v>eDNA</v>
      </c>
      <c r="L6632">
        <f t="shared" si="13277"/>
        <v>28.44</v>
      </c>
      <c r="M6632" t="str">
        <f t="shared" si="13278"/>
        <v/>
      </c>
      <c r="N6632" t="str">
        <f t="shared" si="13279"/>
        <v/>
      </c>
      <c r="O6632" t="str">
        <f t="shared" si="13280"/>
        <v/>
      </c>
    </row>
    <row r="6633" spans="1:24" x14ac:dyDescent="0.25">
      <c r="A6633" t="s">
        <v>233</v>
      </c>
      <c r="B6633" t="s">
        <v>232</v>
      </c>
      <c r="C6633" t="s">
        <v>20</v>
      </c>
      <c r="D6633" s="6">
        <v>0.1</v>
      </c>
      <c r="E6633" s="6">
        <v>28.44</v>
      </c>
      <c r="F6633" t="s">
        <v>1552</v>
      </c>
      <c r="G6633" t="str">
        <f t="shared" si="13209"/>
        <v>DL2021026</v>
      </c>
      <c r="H6633" t="str">
        <f t="shared" si="13273"/>
        <v>06</v>
      </c>
      <c r="I6633" t="str">
        <f t="shared" si="13274"/>
        <v>Sandmusling_06_20210923_DL2021026_SktAnnaeGym</v>
      </c>
      <c r="J6633" t="str">
        <f t="shared" si="13275"/>
        <v>Sandmusling</v>
      </c>
      <c r="K6633" t="str">
        <f t="shared" si="13276"/>
        <v>eDNA</v>
      </c>
      <c r="L6633">
        <f t="shared" si="13277"/>
        <v>28.44</v>
      </c>
      <c r="M6633" t="str">
        <f t="shared" si="13278"/>
        <v/>
      </c>
      <c r="N6633" t="str">
        <f t="shared" si="13279"/>
        <v/>
      </c>
      <c r="O6633" t="str">
        <f t="shared" si="13280"/>
        <v/>
      </c>
    </row>
    <row r="6634" spans="1:24" x14ac:dyDescent="0.25">
      <c r="A6634" t="s">
        <v>234</v>
      </c>
      <c r="B6634" t="s">
        <v>235</v>
      </c>
      <c r="C6634" t="s">
        <v>13</v>
      </c>
      <c r="D6634" s="6">
        <v>0.1</v>
      </c>
      <c r="E6634" s="6" t="s">
        <v>17</v>
      </c>
      <c r="F6634" t="s">
        <v>1552</v>
      </c>
      <c r="G6634" t="str">
        <f t="shared" si="13209"/>
        <v>DL2021026</v>
      </c>
      <c r="H6634" t="str">
        <f t="shared" si="13273"/>
        <v>07</v>
      </c>
      <c r="I6634" t="str">
        <f t="shared" si="13274"/>
        <v>AmerikanskRibbegople_07_20210923_DL2021026_SktAnnaeGym</v>
      </c>
      <c r="J6634" t="str">
        <f t="shared" si="13275"/>
        <v>AmerikanskRibbegople</v>
      </c>
      <c r="K6634" t="str">
        <f t="shared" si="13276"/>
        <v>PosK</v>
      </c>
      <c r="L6634" t="str">
        <f t="shared" si="13277"/>
        <v>No Ct</v>
      </c>
      <c r="M6634">
        <f t="shared" si="13278"/>
        <v>0</v>
      </c>
      <c r="N6634">
        <f t="shared" si="13279"/>
        <v>0</v>
      </c>
      <c r="O6634">
        <f t="shared" si="13280"/>
        <v>0</v>
      </c>
      <c r="Q6634">
        <f t="shared" ref="Q6634" si="13316">IF(L6636="No Ct",0,L6636)</f>
        <v>0</v>
      </c>
      <c r="R6634">
        <f t="shared" ref="R6634" si="13317">IF(L6637="No Ct",0,L6637)</f>
        <v>0</v>
      </c>
      <c r="S6634" t="str">
        <f t="shared" ref="S6634" si="13318">IF(AND(M6634&gt;0,N6634=0),"Valid","Invalid")</f>
        <v>Invalid</v>
      </c>
      <c r="T6634" t="str">
        <f t="shared" ref="T6634" si="13319">IF(OR(Q6634&gt;1,R6634&gt;1),"Present","Absent")</f>
        <v>Absent</v>
      </c>
      <c r="U6634" t="str">
        <f t="shared" ref="U6634" si="13320">IF(OR(AND(Q6634&gt;1,Q6634&lt;41),AND(R6634&gt;1,R6634&lt;41)),"Ct&lt;41","Ct&gt;41")</f>
        <v>Ct&gt;41</v>
      </c>
      <c r="V6634" t="str">
        <f>VLOOKUP(J6634,Datasæt_Analysesystemer!$C$2:$D$68,2,FALSE)</f>
        <v>Amerikansk ribbegople</v>
      </c>
      <c r="W6634" t="str">
        <f t="shared" ref="W6634" si="13321">MID(F6634,10,9)</f>
        <v>DL2021026</v>
      </c>
      <c r="X6634" t="str">
        <f t="shared" ref="X6634" si="13322">W6634&amp;"_"&amp;V6634&amp;"_"&amp;S6634&amp;"_"&amp;T6634&amp;"_"&amp;U6634</f>
        <v>DL2021026_Amerikansk ribbegople_Invalid_Absent_Ct&gt;41</v>
      </c>
    </row>
    <row r="6635" spans="1:24" x14ac:dyDescent="0.25">
      <c r="A6635" t="s">
        <v>236</v>
      </c>
      <c r="B6635" t="s">
        <v>237</v>
      </c>
      <c r="C6635" t="s">
        <v>16</v>
      </c>
      <c r="D6635" s="6">
        <v>0.1</v>
      </c>
      <c r="E6635" s="6" t="s">
        <v>17</v>
      </c>
      <c r="F6635" t="s">
        <v>1552</v>
      </c>
      <c r="G6635" t="str">
        <f t="shared" si="13209"/>
        <v>DL2021026</v>
      </c>
      <c r="H6635" t="str">
        <f t="shared" si="13273"/>
        <v>07</v>
      </c>
      <c r="I6635" t="str">
        <f t="shared" si="13274"/>
        <v>AmerikanskRibbegople_07_20210923_DL2021026_SktAnnaeGym</v>
      </c>
      <c r="J6635" t="str">
        <f t="shared" si="13275"/>
        <v>AmerikanskRibbegople</v>
      </c>
      <c r="K6635" t="str">
        <f t="shared" si="13276"/>
        <v>NegK</v>
      </c>
      <c r="L6635" t="str">
        <f t="shared" si="13277"/>
        <v>No Ct</v>
      </c>
      <c r="M6635" t="str">
        <f t="shared" si="13278"/>
        <v/>
      </c>
      <c r="N6635" t="str">
        <f t="shared" si="13279"/>
        <v/>
      </c>
      <c r="O6635" t="str">
        <f t="shared" si="13280"/>
        <v/>
      </c>
    </row>
    <row r="6636" spans="1:24" x14ac:dyDescent="0.25">
      <c r="A6636" t="s">
        <v>238</v>
      </c>
      <c r="B6636" t="s">
        <v>239</v>
      </c>
      <c r="C6636" t="s">
        <v>20</v>
      </c>
      <c r="D6636" s="6">
        <v>0.1</v>
      </c>
      <c r="E6636" s="6" t="s">
        <v>17</v>
      </c>
      <c r="F6636" t="s">
        <v>1552</v>
      </c>
      <c r="G6636" t="str">
        <f t="shared" si="13209"/>
        <v>DL2021026</v>
      </c>
      <c r="H6636" t="str">
        <f t="shared" si="13273"/>
        <v>07</v>
      </c>
      <c r="I6636" t="str">
        <f t="shared" si="13274"/>
        <v>AmerikanskRibbegople_07_20210923_DL2021026_SktAnnaeGym</v>
      </c>
      <c r="J6636" t="str">
        <f t="shared" si="13275"/>
        <v>AmerikanskRibbegople</v>
      </c>
      <c r="K6636" t="str">
        <f t="shared" si="13276"/>
        <v>eDNA</v>
      </c>
      <c r="L6636" t="str">
        <f t="shared" si="13277"/>
        <v>No Ct</v>
      </c>
      <c r="M6636" t="str">
        <f t="shared" si="13278"/>
        <v/>
      </c>
      <c r="N6636" t="str">
        <f t="shared" si="13279"/>
        <v/>
      </c>
      <c r="O6636" t="str">
        <f t="shared" si="13280"/>
        <v/>
      </c>
    </row>
    <row r="6637" spans="1:24" x14ac:dyDescent="0.25">
      <c r="A6637" t="s">
        <v>240</v>
      </c>
      <c r="B6637" t="s">
        <v>239</v>
      </c>
      <c r="C6637" t="s">
        <v>20</v>
      </c>
      <c r="D6637" s="6">
        <v>0.1</v>
      </c>
      <c r="E6637" s="6" t="s">
        <v>17</v>
      </c>
      <c r="F6637" t="s">
        <v>1552</v>
      </c>
      <c r="G6637" t="str">
        <f t="shared" si="13209"/>
        <v>DL2021026</v>
      </c>
      <c r="H6637" t="str">
        <f t="shared" si="13273"/>
        <v>07</v>
      </c>
      <c r="I6637" t="str">
        <f t="shared" si="13274"/>
        <v>AmerikanskRibbegople_07_20210923_DL2021026_SktAnnaeGym</v>
      </c>
      <c r="J6637" t="str">
        <f t="shared" si="13275"/>
        <v>AmerikanskRibbegople</v>
      </c>
      <c r="K6637" t="str">
        <f t="shared" si="13276"/>
        <v>eDNA</v>
      </c>
      <c r="L6637" t="str">
        <f t="shared" si="13277"/>
        <v>No Ct</v>
      </c>
      <c r="M6637" t="str">
        <f t="shared" si="13278"/>
        <v/>
      </c>
      <c r="N6637" t="str">
        <f t="shared" si="13279"/>
        <v/>
      </c>
      <c r="O6637" t="str">
        <f t="shared" si="13280"/>
        <v/>
      </c>
    </row>
    <row r="6638" spans="1:24" x14ac:dyDescent="0.25">
      <c r="A6638" t="s">
        <v>241</v>
      </c>
      <c r="B6638" t="s">
        <v>242</v>
      </c>
      <c r="C6638" t="s">
        <v>13</v>
      </c>
      <c r="D6638" s="6">
        <v>0.1</v>
      </c>
      <c r="E6638" s="6">
        <v>35.590000000000003</v>
      </c>
      <c r="F6638" t="s">
        <v>1552</v>
      </c>
      <c r="G6638" t="str">
        <f t="shared" si="13209"/>
        <v>DL2021026</v>
      </c>
      <c r="H6638" t="str">
        <f t="shared" si="13273"/>
        <v>08</v>
      </c>
      <c r="I6638" t="str">
        <f t="shared" si="13274"/>
        <v>AmerikanskRibbegople_08_20210923_DL2021026_SktAnnaeGym</v>
      </c>
      <c r="J6638" t="str">
        <f t="shared" si="13275"/>
        <v>AmerikanskRibbegople</v>
      </c>
      <c r="K6638" t="str">
        <f t="shared" si="13276"/>
        <v>PosK</v>
      </c>
      <c r="L6638">
        <f t="shared" si="13277"/>
        <v>35.590000000000003</v>
      </c>
      <c r="M6638">
        <f t="shared" si="13278"/>
        <v>35.590000000000003</v>
      </c>
      <c r="N6638">
        <f t="shared" si="13279"/>
        <v>0</v>
      </c>
      <c r="O6638">
        <f t="shared" si="13280"/>
        <v>70.33</v>
      </c>
      <c r="Q6638">
        <f t="shared" ref="Q6638" si="13323">IF(L6640="No Ct",0,L6640)</f>
        <v>34.22</v>
      </c>
      <c r="R6638">
        <f t="shared" ref="R6638" si="13324">IF(L6641="No Ct",0,L6641)</f>
        <v>36.11</v>
      </c>
      <c r="S6638" t="str">
        <f t="shared" ref="S6638" si="13325">IF(AND(M6638&gt;0,N6638=0),"Valid","Invalid")</f>
        <v>Valid</v>
      </c>
      <c r="T6638" t="str">
        <f t="shared" ref="T6638" si="13326">IF(OR(Q6638&gt;1,R6638&gt;1),"Present","Absent")</f>
        <v>Present</v>
      </c>
      <c r="U6638" t="str">
        <f t="shared" ref="U6638" si="13327">IF(OR(AND(Q6638&gt;1,Q6638&lt;41),AND(R6638&gt;1,R6638&lt;41)),"Ct&lt;41","Ct&gt;41")</f>
        <v>Ct&lt;41</v>
      </c>
      <c r="V6638" t="str">
        <f>VLOOKUP(J6638,Datasæt_Analysesystemer!$C$2:$D$68,2,FALSE)</f>
        <v>Amerikansk ribbegople</v>
      </c>
      <c r="W6638" t="str">
        <f t="shared" ref="W6638" si="13328">MID(F6638,10,9)</f>
        <v>DL2021026</v>
      </c>
      <c r="X6638" t="str">
        <f t="shared" ref="X6638" si="13329">W6638&amp;"_"&amp;V6638&amp;"_"&amp;S6638&amp;"_"&amp;T6638&amp;"_"&amp;U6638</f>
        <v>DL2021026_Amerikansk ribbegople_Valid_Present_Ct&lt;41</v>
      </c>
    </row>
    <row r="6639" spans="1:24" x14ac:dyDescent="0.25">
      <c r="A6639" t="s">
        <v>243</v>
      </c>
      <c r="B6639" t="s">
        <v>244</v>
      </c>
      <c r="C6639" t="s">
        <v>16</v>
      </c>
      <c r="D6639" s="6">
        <v>0.1</v>
      </c>
      <c r="E6639" s="6" t="s">
        <v>17</v>
      </c>
      <c r="F6639" t="s">
        <v>1552</v>
      </c>
      <c r="G6639" t="str">
        <f t="shared" si="13209"/>
        <v>DL2021026</v>
      </c>
      <c r="H6639" t="str">
        <f t="shared" si="13273"/>
        <v>08</v>
      </c>
      <c r="I6639" t="str">
        <f t="shared" si="13274"/>
        <v>AmerikanskRibbegople_08_20210923_DL2021026_SktAnnaeGym</v>
      </c>
      <c r="J6639" t="str">
        <f t="shared" si="13275"/>
        <v>AmerikanskRibbegople</v>
      </c>
      <c r="K6639" t="str">
        <f t="shared" si="13276"/>
        <v>NegK</v>
      </c>
      <c r="L6639" t="str">
        <f t="shared" si="13277"/>
        <v>No Ct</v>
      </c>
      <c r="M6639" t="str">
        <f t="shared" si="13278"/>
        <v/>
      </c>
      <c r="N6639" t="str">
        <f t="shared" si="13279"/>
        <v/>
      </c>
      <c r="O6639" t="str">
        <f t="shared" si="13280"/>
        <v/>
      </c>
    </row>
    <row r="6640" spans="1:24" x14ac:dyDescent="0.25">
      <c r="A6640" t="s">
        <v>245</v>
      </c>
      <c r="B6640" t="s">
        <v>246</v>
      </c>
      <c r="C6640" t="s">
        <v>20</v>
      </c>
      <c r="D6640" s="6">
        <v>0.1</v>
      </c>
      <c r="E6640" s="6">
        <v>34.22</v>
      </c>
      <c r="F6640" t="s">
        <v>1552</v>
      </c>
      <c r="G6640" t="str">
        <f t="shared" si="13209"/>
        <v>DL2021026</v>
      </c>
      <c r="H6640" t="str">
        <f t="shared" si="13273"/>
        <v>08</v>
      </c>
      <c r="I6640" t="str">
        <f t="shared" si="13274"/>
        <v>AmerikanskRibbegople_08_20210923_DL2021026_SktAnnaeGym</v>
      </c>
      <c r="J6640" t="str">
        <f t="shared" si="13275"/>
        <v>AmerikanskRibbegople</v>
      </c>
      <c r="K6640" t="str">
        <f t="shared" si="13276"/>
        <v>eDNA</v>
      </c>
      <c r="L6640">
        <f t="shared" si="13277"/>
        <v>34.22</v>
      </c>
      <c r="M6640" t="str">
        <f t="shared" si="13278"/>
        <v/>
      </c>
      <c r="N6640" t="str">
        <f t="shared" si="13279"/>
        <v/>
      </c>
      <c r="O6640" t="str">
        <f t="shared" si="13280"/>
        <v/>
      </c>
    </row>
    <row r="6641" spans="1:24" x14ac:dyDescent="0.25">
      <c r="A6641" t="s">
        <v>247</v>
      </c>
      <c r="B6641" t="s">
        <v>246</v>
      </c>
      <c r="C6641" t="s">
        <v>20</v>
      </c>
      <c r="D6641" s="6">
        <v>0.1</v>
      </c>
      <c r="E6641" s="6">
        <v>36.11</v>
      </c>
      <c r="F6641" t="s">
        <v>1552</v>
      </c>
      <c r="G6641" t="str">
        <f t="shared" si="13209"/>
        <v>DL2021026</v>
      </c>
      <c r="H6641" t="str">
        <f t="shared" si="13273"/>
        <v>08</v>
      </c>
      <c r="I6641" t="str">
        <f t="shared" si="13274"/>
        <v>AmerikanskRibbegople_08_20210923_DL2021026_SktAnnaeGym</v>
      </c>
      <c r="J6641" t="str">
        <f t="shared" si="13275"/>
        <v>AmerikanskRibbegople</v>
      </c>
      <c r="K6641" t="str">
        <f t="shared" si="13276"/>
        <v>eDNA</v>
      </c>
      <c r="L6641">
        <f t="shared" si="13277"/>
        <v>36.11</v>
      </c>
      <c r="M6641" t="str">
        <f t="shared" si="13278"/>
        <v/>
      </c>
      <c r="N6641" t="str">
        <f t="shared" si="13279"/>
        <v/>
      </c>
      <c r="O6641" t="str">
        <f t="shared" si="13280"/>
        <v/>
      </c>
    </row>
    <row r="6642" spans="1:24" x14ac:dyDescent="0.25">
      <c r="A6642" t="s">
        <v>254</v>
      </c>
      <c r="B6642" t="s">
        <v>249</v>
      </c>
      <c r="C6642" t="s">
        <v>13</v>
      </c>
      <c r="D6642" s="6">
        <v>0.1</v>
      </c>
      <c r="E6642" s="6">
        <v>31.2</v>
      </c>
      <c r="F6642" t="s">
        <v>1552</v>
      </c>
      <c r="G6642" t="str">
        <f t="shared" ref="G6642:G6705" si="13330">MID(F6642,10,9)</f>
        <v>DL2021026</v>
      </c>
      <c r="H6642" t="str">
        <f t="shared" si="13273"/>
        <v>09</v>
      </c>
      <c r="I6642" t="str">
        <f t="shared" si="13274"/>
        <v>AmerikanskHummer_09_20210923_DL2021026_SktAnnaeGym</v>
      </c>
      <c r="J6642" t="str">
        <f t="shared" si="13275"/>
        <v>AmerikanskHummer</v>
      </c>
      <c r="K6642" t="str">
        <f t="shared" si="13276"/>
        <v>PosK</v>
      </c>
      <c r="L6642">
        <f t="shared" si="13277"/>
        <v>31.2</v>
      </c>
      <c r="M6642">
        <f t="shared" si="13278"/>
        <v>31.2</v>
      </c>
      <c r="N6642">
        <f t="shared" si="13279"/>
        <v>0</v>
      </c>
      <c r="O6642">
        <f t="shared" si="13280"/>
        <v>0</v>
      </c>
      <c r="Q6642">
        <f t="shared" ref="Q6642" si="13331">IF(L6644="No Ct",0,L6644)</f>
        <v>0</v>
      </c>
      <c r="R6642">
        <f t="shared" ref="R6642" si="13332">IF(L6645="No Ct",0,L6645)</f>
        <v>0</v>
      </c>
      <c r="S6642" t="str">
        <f t="shared" ref="S6642" si="13333">IF(AND(M6642&gt;0,N6642=0),"Valid","Invalid")</f>
        <v>Valid</v>
      </c>
      <c r="T6642" t="str">
        <f t="shared" ref="T6642" si="13334">IF(OR(Q6642&gt;1,R6642&gt;1),"Present","Absent")</f>
        <v>Absent</v>
      </c>
      <c r="U6642" t="str">
        <f t="shared" ref="U6642" si="13335">IF(OR(AND(Q6642&gt;1,Q6642&lt;41),AND(R6642&gt;1,R6642&lt;41)),"Ct&lt;41","Ct&gt;41")</f>
        <v>Ct&gt;41</v>
      </c>
      <c r="V6642" t="str">
        <f>VLOOKUP(J6642,Datasæt_Analysesystemer!$C$2:$D$68,2,FALSE)</f>
        <v>Amerikansk hummer</v>
      </c>
      <c r="W6642" t="str">
        <f t="shared" ref="W6642" si="13336">MID(F6642,10,9)</f>
        <v>DL2021026</v>
      </c>
      <c r="X6642" t="str">
        <f t="shared" ref="X6642" si="13337">W6642&amp;"_"&amp;V6642&amp;"_"&amp;S6642&amp;"_"&amp;T6642&amp;"_"&amp;U6642</f>
        <v>DL2021026_Amerikansk hummer_Valid_Absent_Ct&gt;41</v>
      </c>
    </row>
    <row r="6643" spans="1:24" x14ac:dyDescent="0.25">
      <c r="A6643" t="s">
        <v>252</v>
      </c>
      <c r="B6643" t="s">
        <v>251</v>
      </c>
      <c r="C6643" t="s">
        <v>16</v>
      </c>
      <c r="D6643" s="6">
        <v>0.1</v>
      </c>
      <c r="E6643" s="6" t="s">
        <v>17</v>
      </c>
      <c r="F6643" t="s">
        <v>1552</v>
      </c>
      <c r="G6643" t="str">
        <f t="shared" si="13330"/>
        <v>DL2021026</v>
      </c>
      <c r="H6643" t="str">
        <f t="shared" si="13273"/>
        <v>09</v>
      </c>
      <c r="I6643" t="str">
        <f t="shared" si="13274"/>
        <v>AmerikanskHummer_09_20210923_DL2021026_SktAnnaeGym</v>
      </c>
      <c r="J6643" t="str">
        <f t="shared" si="13275"/>
        <v>AmerikanskHummer</v>
      </c>
      <c r="K6643" t="str">
        <f t="shared" si="13276"/>
        <v>NegK</v>
      </c>
      <c r="L6643" t="str">
        <f t="shared" si="13277"/>
        <v>No Ct</v>
      </c>
      <c r="M6643" t="str">
        <f t="shared" si="13278"/>
        <v/>
      </c>
      <c r="N6643" t="str">
        <f t="shared" si="13279"/>
        <v/>
      </c>
      <c r="O6643" t="str">
        <f t="shared" si="13280"/>
        <v/>
      </c>
    </row>
    <row r="6644" spans="1:24" x14ac:dyDescent="0.25">
      <c r="A6644" t="s">
        <v>248</v>
      </c>
      <c r="B6644" t="s">
        <v>253</v>
      </c>
      <c r="C6644" t="s">
        <v>20</v>
      </c>
      <c r="D6644" s="6">
        <v>0.1</v>
      </c>
      <c r="E6644" s="6" t="s">
        <v>17</v>
      </c>
      <c r="F6644" t="s">
        <v>1552</v>
      </c>
      <c r="G6644" t="str">
        <f t="shared" si="13330"/>
        <v>DL2021026</v>
      </c>
      <c r="H6644" t="str">
        <f t="shared" si="13273"/>
        <v>09</v>
      </c>
      <c r="I6644" t="str">
        <f t="shared" si="13274"/>
        <v>AmerikanskHummer_09_20210923_DL2021026_SktAnnaeGym</v>
      </c>
      <c r="J6644" t="str">
        <f t="shared" si="13275"/>
        <v>AmerikanskHummer</v>
      </c>
      <c r="K6644" t="str">
        <f t="shared" si="13276"/>
        <v>eDNA</v>
      </c>
      <c r="L6644" t="str">
        <f t="shared" si="13277"/>
        <v>No Ct</v>
      </c>
      <c r="M6644" t="str">
        <f t="shared" si="13278"/>
        <v/>
      </c>
      <c r="N6644" t="str">
        <f t="shared" si="13279"/>
        <v/>
      </c>
      <c r="O6644" t="str">
        <f t="shared" si="13280"/>
        <v/>
      </c>
    </row>
    <row r="6645" spans="1:24" x14ac:dyDescent="0.25">
      <c r="A6645" t="s">
        <v>250</v>
      </c>
      <c r="B6645" t="s">
        <v>253</v>
      </c>
      <c r="C6645" t="s">
        <v>20</v>
      </c>
      <c r="D6645" s="6">
        <v>0.1</v>
      </c>
      <c r="E6645" s="6" t="s">
        <v>17</v>
      </c>
      <c r="F6645" t="s">
        <v>1552</v>
      </c>
      <c r="G6645" t="str">
        <f t="shared" si="13330"/>
        <v>DL2021026</v>
      </c>
      <c r="H6645" t="str">
        <f t="shared" si="13273"/>
        <v>09</v>
      </c>
      <c r="I6645" t="str">
        <f t="shared" si="13274"/>
        <v>AmerikanskHummer_09_20210923_DL2021026_SktAnnaeGym</v>
      </c>
      <c r="J6645" t="str">
        <f t="shared" si="13275"/>
        <v>AmerikanskHummer</v>
      </c>
      <c r="K6645" t="str">
        <f t="shared" si="13276"/>
        <v>eDNA</v>
      </c>
      <c r="L6645" t="str">
        <f t="shared" si="13277"/>
        <v>No Ct</v>
      </c>
      <c r="M6645" t="str">
        <f t="shared" si="13278"/>
        <v/>
      </c>
      <c r="N6645" t="str">
        <f t="shared" si="13279"/>
        <v/>
      </c>
      <c r="O6645" t="str">
        <f t="shared" si="13280"/>
        <v/>
      </c>
    </row>
    <row r="6646" spans="1:24" x14ac:dyDescent="0.25">
      <c r="A6646" t="s">
        <v>255</v>
      </c>
      <c r="B6646" t="s">
        <v>256</v>
      </c>
      <c r="C6646" t="s">
        <v>13</v>
      </c>
      <c r="D6646" s="6">
        <v>0.1</v>
      </c>
      <c r="E6646" s="6" t="s">
        <v>17</v>
      </c>
      <c r="F6646" t="s">
        <v>1552</v>
      </c>
      <c r="G6646" t="str">
        <f t="shared" si="13330"/>
        <v>DL2021026</v>
      </c>
      <c r="H6646" t="str">
        <f t="shared" si="13273"/>
        <v>10</v>
      </c>
      <c r="I6646" t="str">
        <f t="shared" si="13274"/>
        <v>AmerikanskHummer_10_20210923_DL2021026_SktAnnaeGym</v>
      </c>
      <c r="J6646" t="str">
        <f t="shared" si="13275"/>
        <v>AmerikanskHummer</v>
      </c>
      <c r="K6646" t="str">
        <f t="shared" si="13276"/>
        <v>PosK</v>
      </c>
      <c r="L6646" t="str">
        <f t="shared" si="13277"/>
        <v>No Ct</v>
      </c>
      <c r="M6646">
        <f t="shared" si="13278"/>
        <v>0</v>
      </c>
      <c r="N6646">
        <f t="shared" si="13279"/>
        <v>30.57</v>
      </c>
      <c r="O6646">
        <f t="shared" si="13280"/>
        <v>0</v>
      </c>
      <c r="Q6646">
        <f t="shared" ref="Q6646" si="13338">IF(L6648="No Ct",0,L6648)</f>
        <v>0</v>
      </c>
      <c r="R6646">
        <f t="shared" ref="R6646" si="13339">IF(L6649="No Ct",0,L6649)</f>
        <v>0</v>
      </c>
      <c r="S6646" t="str">
        <f t="shared" ref="S6646" si="13340">IF(AND(M6646&gt;0,N6646=0),"Valid","Invalid")</f>
        <v>Invalid</v>
      </c>
      <c r="T6646" t="str">
        <f t="shared" ref="T6646" si="13341">IF(OR(Q6646&gt;1,R6646&gt;1),"Present","Absent")</f>
        <v>Absent</v>
      </c>
      <c r="U6646" t="str">
        <f t="shared" ref="U6646" si="13342">IF(OR(AND(Q6646&gt;1,Q6646&lt;41),AND(R6646&gt;1,R6646&lt;41)),"Ct&lt;41","Ct&gt;41")</f>
        <v>Ct&gt;41</v>
      </c>
      <c r="V6646" t="str">
        <f>VLOOKUP(J6646,Datasæt_Analysesystemer!$C$2:$D$68,2,FALSE)</f>
        <v>Amerikansk hummer</v>
      </c>
      <c r="W6646" t="str">
        <f t="shared" ref="W6646" si="13343">MID(F6646,10,9)</f>
        <v>DL2021026</v>
      </c>
      <c r="X6646" t="str">
        <f t="shared" ref="X6646" si="13344">W6646&amp;"_"&amp;V6646&amp;"_"&amp;S6646&amp;"_"&amp;T6646&amp;"_"&amp;U6646</f>
        <v>DL2021026_Amerikansk hummer_Invalid_Absent_Ct&gt;41</v>
      </c>
    </row>
    <row r="6647" spans="1:24" x14ac:dyDescent="0.25">
      <c r="A6647" t="s">
        <v>257</v>
      </c>
      <c r="B6647" t="s">
        <v>258</v>
      </c>
      <c r="C6647" t="s">
        <v>16</v>
      </c>
      <c r="D6647" s="6">
        <v>0.1</v>
      </c>
      <c r="E6647" s="6">
        <v>30.57</v>
      </c>
      <c r="F6647" t="s">
        <v>1552</v>
      </c>
      <c r="G6647" t="str">
        <f t="shared" si="13330"/>
        <v>DL2021026</v>
      </c>
      <c r="H6647" t="str">
        <f t="shared" si="13273"/>
        <v>10</v>
      </c>
      <c r="I6647" t="str">
        <f t="shared" si="13274"/>
        <v>AmerikanskHummer_10_20210923_DL2021026_SktAnnaeGym</v>
      </c>
      <c r="J6647" t="str">
        <f t="shared" si="13275"/>
        <v>AmerikanskHummer</v>
      </c>
      <c r="K6647" t="str">
        <f t="shared" si="13276"/>
        <v>NegK</v>
      </c>
      <c r="L6647">
        <f t="shared" si="13277"/>
        <v>30.57</v>
      </c>
      <c r="M6647" t="str">
        <f t="shared" si="13278"/>
        <v/>
      </c>
      <c r="N6647" t="str">
        <f t="shared" si="13279"/>
        <v/>
      </c>
      <c r="O6647" t="str">
        <f t="shared" si="13280"/>
        <v/>
      </c>
    </row>
    <row r="6648" spans="1:24" x14ac:dyDescent="0.25">
      <c r="A6648" t="s">
        <v>259</v>
      </c>
      <c r="B6648" t="s">
        <v>260</v>
      </c>
      <c r="C6648" t="s">
        <v>20</v>
      </c>
      <c r="D6648" s="6">
        <v>0.1</v>
      </c>
      <c r="E6648" s="6" t="s">
        <v>17</v>
      </c>
      <c r="F6648" t="s">
        <v>1552</v>
      </c>
      <c r="G6648" t="str">
        <f t="shared" si="13330"/>
        <v>DL2021026</v>
      </c>
      <c r="H6648" t="str">
        <f t="shared" si="13273"/>
        <v>10</v>
      </c>
      <c r="I6648" t="str">
        <f t="shared" si="13274"/>
        <v>AmerikanskHummer_10_20210923_DL2021026_SktAnnaeGym</v>
      </c>
      <c r="J6648" t="str">
        <f t="shared" si="13275"/>
        <v>AmerikanskHummer</v>
      </c>
      <c r="K6648" t="str">
        <f t="shared" si="13276"/>
        <v>eDNA</v>
      </c>
      <c r="L6648" t="str">
        <f t="shared" si="13277"/>
        <v>No Ct</v>
      </c>
      <c r="M6648" t="str">
        <f t="shared" si="13278"/>
        <v/>
      </c>
      <c r="N6648" t="str">
        <f t="shared" si="13279"/>
        <v/>
      </c>
      <c r="O6648" t="str">
        <f t="shared" si="13280"/>
        <v/>
      </c>
    </row>
    <row r="6649" spans="1:24" x14ac:dyDescent="0.25">
      <c r="A6649" t="s">
        <v>261</v>
      </c>
      <c r="B6649" t="s">
        <v>260</v>
      </c>
      <c r="C6649" t="s">
        <v>20</v>
      </c>
      <c r="D6649" s="6">
        <v>0.1</v>
      </c>
      <c r="E6649" s="6" t="s">
        <v>17</v>
      </c>
      <c r="F6649" t="s">
        <v>1552</v>
      </c>
      <c r="G6649" t="str">
        <f t="shared" si="13330"/>
        <v>DL2021026</v>
      </c>
      <c r="H6649" t="str">
        <f t="shared" si="13273"/>
        <v>10</v>
      </c>
      <c r="I6649" t="str">
        <f t="shared" si="13274"/>
        <v>AmerikanskHummer_10_20210923_DL2021026_SktAnnaeGym</v>
      </c>
      <c r="J6649" t="str">
        <f t="shared" si="13275"/>
        <v>AmerikanskHummer</v>
      </c>
      <c r="K6649" t="str">
        <f t="shared" si="13276"/>
        <v>eDNA</v>
      </c>
      <c r="L6649" t="str">
        <f t="shared" si="13277"/>
        <v>No Ct</v>
      </c>
      <c r="M6649" t="str">
        <f t="shared" si="13278"/>
        <v/>
      </c>
      <c r="N6649" t="str">
        <f t="shared" si="13279"/>
        <v/>
      </c>
      <c r="O6649" t="str">
        <f t="shared" si="13280"/>
        <v/>
      </c>
    </row>
    <row r="6650" spans="1:24" x14ac:dyDescent="0.25">
      <c r="A6650" t="s">
        <v>262</v>
      </c>
      <c r="B6650" t="s">
        <v>1474</v>
      </c>
      <c r="C6650" t="s">
        <v>13</v>
      </c>
      <c r="D6650" s="6">
        <v>0.1</v>
      </c>
      <c r="E6650" s="6">
        <v>33.659999999999997</v>
      </c>
      <c r="F6650" t="s">
        <v>1552</v>
      </c>
      <c r="G6650" t="str">
        <f t="shared" si="13330"/>
        <v>DL2021026</v>
      </c>
      <c r="H6650" t="str">
        <f t="shared" si="13273"/>
        <v>11</v>
      </c>
      <c r="I6650" t="str">
        <f t="shared" si="13274"/>
        <v>Kamjatkakrabbe_11_20210923_DL2021026_SktAnnaeGym</v>
      </c>
      <c r="J6650" t="str">
        <f t="shared" si="13275"/>
        <v>Kamjatkakrabbe</v>
      </c>
      <c r="K6650" t="str">
        <f t="shared" si="13276"/>
        <v>PosK</v>
      </c>
      <c r="L6650">
        <f t="shared" si="13277"/>
        <v>33.659999999999997</v>
      </c>
      <c r="M6650">
        <f t="shared" si="13278"/>
        <v>33.659999999999997</v>
      </c>
      <c r="N6650">
        <f t="shared" si="13279"/>
        <v>0</v>
      </c>
      <c r="O6650">
        <f t="shared" si="13280"/>
        <v>0</v>
      </c>
      <c r="Q6650">
        <f t="shared" ref="Q6650" si="13345">IF(L6652="No Ct",0,L6652)</f>
        <v>0</v>
      </c>
      <c r="R6650">
        <f t="shared" ref="R6650" si="13346">IF(L6653="No Ct",0,L6653)</f>
        <v>0</v>
      </c>
      <c r="S6650" t="str">
        <f t="shared" ref="S6650" si="13347">IF(AND(M6650&gt;0,N6650=0),"Valid","Invalid")</f>
        <v>Valid</v>
      </c>
      <c r="T6650" t="str">
        <f t="shared" ref="T6650" si="13348">IF(OR(Q6650&gt;1,R6650&gt;1),"Present","Absent")</f>
        <v>Absent</v>
      </c>
      <c r="U6650" t="str">
        <f t="shared" ref="U6650" si="13349">IF(OR(AND(Q6650&gt;1,Q6650&lt;41),AND(R6650&gt;1,R6650&lt;41)),"Ct&lt;41","Ct&gt;41")</f>
        <v>Ct&gt;41</v>
      </c>
      <c r="V6650" t="str">
        <f>VLOOKUP(J6650,Datasæt_Analysesystemer!$C$2:$D$68,2,FALSE)</f>
        <v>Kamtjatkakrabbe</v>
      </c>
      <c r="W6650" t="str">
        <f t="shared" ref="W6650" si="13350">MID(F6650,10,9)</f>
        <v>DL2021026</v>
      </c>
      <c r="X6650" t="str">
        <f t="shared" ref="X6650" si="13351">W6650&amp;"_"&amp;V6650&amp;"_"&amp;S6650&amp;"_"&amp;T6650&amp;"_"&amp;U6650</f>
        <v>DL2021026_Kamtjatkakrabbe_Valid_Absent_Ct&gt;41</v>
      </c>
    </row>
    <row r="6651" spans="1:24" x14ac:dyDescent="0.25">
      <c r="A6651" t="s">
        <v>264</v>
      </c>
      <c r="B6651" t="s">
        <v>1475</v>
      </c>
      <c r="C6651" t="s">
        <v>16</v>
      </c>
      <c r="D6651" s="6">
        <v>0.1</v>
      </c>
      <c r="E6651" s="6" t="s">
        <v>17</v>
      </c>
      <c r="F6651" t="s">
        <v>1552</v>
      </c>
      <c r="G6651" t="str">
        <f t="shared" si="13330"/>
        <v>DL2021026</v>
      </c>
      <c r="H6651" t="str">
        <f t="shared" si="13273"/>
        <v>11</v>
      </c>
      <c r="I6651" t="str">
        <f t="shared" si="13274"/>
        <v>Kamjatkakrabbe_11_20210923_DL2021026_SktAnnaeGym</v>
      </c>
      <c r="J6651" t="str">
        <f t="shared" si="13275"/>
        <v>Kamjatkakrabbe</v>
      </c>
      <c r="K6651" t="str">
        <f t="shared" si="13276"/>
        <v>NegK</v>
      </c>
      <c r="L6651" t="str">
        <f t="shared" si="13277"/>
        <v>No Ct</v>
      </c>
      <c r="M6651" t="str">
        <f t="shared" si="13278"/>
        <v/>
      </c>
      <c r="N6651" t="str">
        <f t="shared" si="13279"/>
        <v/>
      </c>
      <c r="O6651" t="str">
        <f t="shared" si="13280"/>
        <v/>
      </c>
    </row>
    <row r="6652" spans="1:24" x14ac:dyDescent="0.25">
      <c r="A6652" t="s">
        <v>266</v>
      </c>
      <c r="B6652" t="s">
        <v>1476</v>
      </c>
      <c r="C6652" t="s">
        <v>20</v>
      </c>
      <c r="D6652" s="6">
        <v>0.1</v>
      </c>
      <c r="E6652" s="6" t="s">
        <v>17</v>
      </c>
      <c r="F6652" t="s">
        <v>1552</v>
      </c>
      <c r="G6652" t="str">
        <f t="shared" si="13330"/>
        <v>DL2021026</v>
      </c>
      <c r="H6652" t="str">
        <f t="shared" si="13273"/>
        <v>11</v>
      </c>
      <c r="I6652" t="str">
        <f t="shared" si="13274"/>
        <v>Kamjatkakrabbe_11_20210923_DL2021026_SktAnnaeGym</v>
      </c>
      <c r="J6652" t="str">
        <f t="shared" si="13275"/>
        <v>Kamjatkakrabbe</v>
      </c>
      <c r="K6652" t="str">
        <f t="shared" si="13276"/>
        <v>eDNA</v>
      </c>
      <c r="L6652" t="str">
        <f t="shared" si="13277"/>
        <v>No Ct</v>
      </c>
      <c r="M6652" t="str">
        <f t="shared" si="13278"/>
        <v/>
      </c>
      <c r="N6652" t="str">
        <f t="shared" si="13279"/>
        <v/>
      </c>
      <c r="O6652" t="str">
        <f t="shared" si="13280"/>
        <v/>
      </c>
    </row>
    <row r="6653" spans="1:24" x14ac:dyDescent="0.25">
      <c r="A6653" t="s">
        <v>268</v>
      </c>
      <c r="B6653" t="s">
        <v>1476</v>
      </c>
      <c r="C6653" t="s">
        <v>20</v>
      </c>
      <c r="D6653" s="6">
        <v>0.1</v>
      </c>
      <c r="E6653" s="6" t="s">
        <v>17</v>
      </c>
      <c r="F6653" t="s">
        <v>1552</v>
      </c>
      <c r="G6653" t="str">
        <f t="shared" si="13330"/>
        <v>DL2021026</v>
      </c>
      <c r="H6653" t="str">
        <f t="shared" si="13273"/>
        <v>11</v>
      </c>
      <c r="I6653" t="str">
        <f t="shared" si="13274"/>
        <v>Kamjatkakrabbe_11_20210923_DL2021026_SktAnnaeGym</v>
      </c>
      <c r="J6653" t="str">
        <f t="shared" si="13275"/>
        <v>Kamjatkakrabbe</v>
      </c>
      <c r="K6653" t="str">
        <f t="shared" si="13276"/>
        <v>eDNA</v>
      </c>
      <c r="L6653" t="str">
        <f t="shared" si="13277"/>
        <v>No Ct</v>
      </c>
      <c r="M6653" t="str">
        <f t="shared" si="13278"/>
        <v/>
      </c>
      <c r="N6653" t="str">
        <f t="shared" si="13279"/>
        <v/>
      </c>
      <c r="O6653" t="str">
        <f t="shared" si="13280"/>
        <v/>
      </c>
    </row>
    <row r="6654" spans="1:24" x14ac:dyDescent="0.25">
      <c r="A6654" t="s">
        <v>269</v>
      </c>
      <c r="B6654" t="s">
        <v>1477</v>
      </c>
      <c r="C6654" t="s">
        <v>13</v>
      </c>
      <c r="D6654" s="6">
        <v>0.1</v>
      </c>
      <c r="E6654" s="6">
        <v>33.700000000000003</v>
      </c>
      <c r="F6654" t="s">
        <v>1552</v>
      </c>
      <c r="G6654" t="str">
        <f t="shared" si="13330"/>
        <v>DL2021026</v>
      </c>
      <c r="H6654" t="str">
        <f t="shared" si="13273"/>
        <v>12</v>
      </c>
      <c r="I6654" t="str">
        <f t="shared" si="13274"/>
        <v>Kamjatkakrabbe_12_20210923_DL2021026_SktAnnaeGym</v>
      </c>
      <c r="J6654" t="str">
        <f t="shared" si="13275"/>
        <v>Kamjatkakrabbe</v>
      </c>
      <c r="K6654" t="str">
        <f t="shared" si="13276"/>
        <v>PosK</v>
      </c>
      <c r="L6654">
        <f t="shared" si="13277"/>
        <v>33.700000000000003</v>
      </c>
      <c r="M6654">
        <f t="shared" si="13278"/>
        <v>33.700000000000003</v>
      </c>
      <c r="N6654">
        <f t="shared" si="13279"/>
        <v>0</v>
      </c>
      <c r="O6654">
        <f t="shared" si="13280"/>
        <v>0</v>
      </c>
      <c r="Q6654">
        <f t="shared" ref="Q6654" si="13352">IF(L6656="No Ct",0,L6656)</f>
        <v>0</v>
      </c>
      <c r="R6654">
        <f t="shared" ref="R6654" si="13353">IF(L6657="No Ct",0,L6657)</f>
        <v>0</v>
      </c>
      <c r="S6654" t="str">
        <f t="shared" ref="S6654" si="13354">IF(AND(M6654&gt;0,N6654=0),"Valid","Invalid")</f>
        <v>Valid</v>
      </c>
      <c r="T6654" t="str">
        <f t="shared" ref="T6654" si="13355">IF(OR(Q6654&gt;1,R6654&gt;1),"Present","Absent")</f>
        <v>Absent</v>
      </c>
      <c r="U6654" t="str">
        <f t="shared" ref="U6654" si="13356">IF(OR(AND(Q6654&gt;1,Q6654&lt;41),AND(R6654&gt;1,R6654&lt;41)),"Ct&lt;41","Ct&gt;41")</f>
        <v>Ct&gt;41</v>
      </c>
      <c r="V6654" t="str">
        <f>VLOOKUP(J6654,Datasæt_Analysesystemer!$C$2:$D$68,2,FALSE)</f>
        <v>Kamtjatkakrabbe</v>
      </c>
      <c r="W6654" t="str">
        <f t="shared" ref="W6654" si="13357">MID(F6654,10,9)</f>
        <v>DL2021026</v>
      </c>
      <c r="X6654" t="str">
        <f t="shared" ref="X6654" si="13358">W6654&amp;"_"&amp;V6654&amp;"_"&amp;S6654&amp;"_"&amp;T6654&amp;"_"&amp;U6654</f>
        <v>DL2021026_Kamtjatkakrabbe_Valid_Absent_Ct&gt;41</v>
      </c>
    </row>
    <row r="6655" spans="1:24" x14ac:dyDescent="0.25">
      <c r="A6655" t="s">
        <v>271</v>
      </c>
      <c r="B6655" t="s">
        <v>1478</v>
      </c>
      <c r="C6655" t="s">
        <v>16</v>
      </c>
      <c r="D6655" s="6">
        <v>0.1</v>
      </c>
      <c r="E6655" s="6" t="s">
        <v>17</v>
      </c>
      <c r="F6655" t="s">
        <v>1552</v>
      </c>
      <c r="G6655" t="str">
        <f t="shared" si="13330"/>
        <v>DL2021026</v>
      </c>
      <c r="H6655" t="str">
        <f t="shared" si="13273"/>
        <v>12</v>
      </c>
      <c r="I6655" t="str">
        <f t="shared" si="13274"/>
        <v>Kamjatkakrabbe_12_20210923_DL2021026_SktAnnaeGym</v>
      </c>
      <c r="J6655" t="str">
        <f t="shared" si="13275"/>
        <v>Kamjatkakrabbe</v>
      </c>
      <c r="K6655" t="str">
        <f t="shared" si="13276"/>
        <v>NegK</v>
      </c>
      <c r="L6655" t="str">
        <f t="shared" si="13277"/>
        <v>No Ct</v>
      </c>
      <c r="M6655" t="str">
        <f t="shared" si="13278"/>
        <v/>
      </c>
      <c r="N6655" t="str">
        <f t="shared" si="13279"/>
        <v/>
      </c>
      <c r="O6655" t="str">
        <f t="shared" si="13280"/>
        <v/>
      </c>
    </row>
    <row r="6656" spans="1:24" x14ac:dyDescent="0.25">
      <c r="A6656" t="s">
        <v>273</v>
      </c>
      <c r="B6656" t="s">
        <v>1479</v>
      </c>
      <c r="C6656" t="s">
        <v>20</v>
      </c>
      <c r="D6656" s="6">
        <v>0.1</v>
      </c>
      <c r="E6656" s="6" t="s">
        <v>17</v>
      </c>
      <c r="F6656" t="s">
        <v>1552</v>
      </c>
      <c r="G6656" t="str">
        <f t="shared" si="13330"/>
        <v>DL2021026</v>
      </c>
      <c r="H6656" t="str">
        <f t="shared" si="13273"/>
        <v>12</v>
      </c>
      <c r="I6656" t="str">
        <f t="shared" si="13274"/>
        <v>Kamjatkakrabbe_12_20210923_DL2021026_SktAnnaeGym</v>
      </c>
      <c r="J6656" t="str">
        <f t="shared" si="13275"/>
        <v>Kamjatkakrabbe</v>
      </c>
      <c r="K6656" t="str">
        <f t="shared" si="13276"/>
        <v>eDNA</v>
      </c>
      <c r="L6656" t="str">
        <f t="shared" si="13277"/>
        <v>No Ct</v>
      </c>
      <c r="M6656" t="str">
        <f t="shared" si="13278"/>
        <v/>
      </c>
      <c r="N6656" t="str">
        <f t="shared" si="13279"/>
        <v/>
      </c>
      <c r="O6656" t="str">
        <f t="shared" si="13280"/>
        <v/>
      </c>
    </row>
    <row r="6657" spans="1:24" x14ac:dyDescent="0.25">
      <c r="A6657" t="s">
        <v>275</v>
      </c>
      <c r="B6657" t="s">
        <v>1479</v>
      </c>
      <c r="C6657" t="s">
        <v>20</v>
      </c>
      <c r="D6657" s="6">
        <v>0.1</v>
      </c>
      <c r="E6657" s="6" t="s">
        <v>17</v>
      </c>
      <c r="F6657" t="s">
        <v>1552</v>
      </c>
      <c r="G6657" t="str">
        <f t="shared" si="13330"/>
        <v>DL2021026</v>
      </c>
      <c r="H6657" t="str">
        <f t="shared" si="13273"/>
        <v>12</v>
      </c>
      <c r="I6657" t="str">
        <f t="shared" si="13274"/>
        <v>Kamjatkakrabbe_12_20210923_DL2021026_SktAnnaeGym</v>
      </c>
      <c r="J6657" t="str">
        <f t="shared" si="13275"/>
        <v>Kamjatkakrabbe</v>
      </c>
      <c r="K6657" t="str">
        <f t="shared" si="13276"/>
        <v>eDNA</v>
      </c>
      <c r="L6657" t="str">
        <f t="shared" si="13277"/>
        <v>No Ct</v>
      </c>
      <c r="M6657" t="str">
        <f t="shared" si="13278"/>
        <v/>
      </c>
      <c r="N6657" t="str">
        <f t="shared" si="13279"/>
        <v/>
      </c>
      <c r="O6657" t="str">
        <f t="shared" si="13280"/>
        <v/>
      </c>
    </row>
    <row r="6658" spans="1:24" x14ac:dyDescent="0.25">
      <c r="A6658" t="s">
        <v>276</v>
      </c>
      <c r="B6658" t="s">
        <v>1480</v>
      </c>
      <c r="C6658" t="s">
        <v>13</v>
      </c>
      <c r="D6658" s="6">
        <v>0.1</v>
      </c>
      <c r="E6658" s="6">
        <v>35.909999999999997</v>
      </c>
      <c r="F6658" t="s">
        <v>1552</v>
      </c>
      <c r="G6658" t="str">
        <f t="shared" si="13330"/>
        <v>DL2021026</v>
      </c>
      <c r="H6658" t="str">
        <f t="shared" si="13273"/>
        <v>13</v>
      </c>
      <c r="I6658" t="str">
        <f t="shared" si="13274"/>
        <v>KinesiskUldhaandskrabbe_13_20210923_DL2021026_SktAnnaeGym</v>
      </c>
      <c r="J6658" t="str">
        <f t="shared" si="13275"/>
        <v>KinesiskUldhaandskrabbe</v>
      </c>
      <c r="K6658" t="str">
        <f t="shared" si="13276"/>
        <v>PosK</v>
      </c>
      <c r="L6658">
        <f t="shared" si="13277"/>
        <v>35.909999999999997</v>
      </c>
      <c r="M6658">
        <f t="shared" si="13278"/>
        <v>35.909999999999997</v>
      </c>
      <c r="N6658">
        <f t="shared" si="13279"/>
        <v>0</v>
      </c>
      <c r="O6658">
        <f t="shared" si="13280"/>
        <v>0</v>
      </c>
      <c r="Q6658">
        <f t="shared" ref="Q6658" si="13359">IF(L6660="No Ct",0,L6660)</f>
        <v>0</v>
      </c>
      <c r="R6658">
        <f t="shared" ref="R6658" si="13360">IF(L6661="No Ct",0,L6661)</f>
        <v>0</v>
      </c>
      <c r="S6658" t="str">
        <f t="shared" ref="S6658" si="13361">IF(AND(M6658&gt;0,N6658=0),"Valid","Invalid")</f>
        <v>Valid</v>
      </c>
      <c r="T6658" t="str">
        <f t="shared" ref="T6658" si="13362">IF(OR(Q6658&gt;1,R6658&gt;1),"Present","Absent")</f>
        <v>Absent</v>
      </c>
      <c r="U6658" t="str">
        <f t="shared" ref="U6658" si="13363">IF(OR(AND(Q6658&gt;1,Q6658&lt;41),AND(R6658&gt;1,R6658&lt;41)),"Ct&lt;41","Ct&gt;41")</f>
        <v>Ct&gt;41</v>
      </c>
      <c r="V6658" t="str">
        <f>VLOOKUP(J6658,Datasæt_Analysesystemer!$C$2:$D$68,2,FALSE)</f>
        <v>Kinesisk uldhåndskrabbe</v>
      </c>
      <c r="W6658" t="str">
        <f t="shared" ref="W6658" si="13364">MID(F6658,10,9)</f>
        <v>DL2021026</v>
      </c>
      <c r="X6658" t="str">
        <f t="shared" ref="X6658" si="13365">W6658&amp;"_"&amp;V6658&amp;"_"&amp;S6658&amp;"_"&amp;T6658&amp;"_"&amp;U6658</f>
        <v>DL2021026_Kinesisk uldhåndskrabbe_Valid_Absent_Ct&gt;41</v>
      </c>
    </row>
    <row r="6659" spans="1:24" x14ac:dyDescent="0.25">
      <c r="A6659" t="s">
        <v>278</v>
      </c>
      <c r="B6659" t="s">
        <v>1481</v>
      </c>
      <c r="C6659" t="s">
        <v>16</v>
      </c>
      <c r="D6659" s="6">
        <v>0.1</v>
      </c>
      <c r="E6659" s="6" t="s">
        <v>17</v>
      </c>
      <c r="F6659" t="s">
        <v>1552</v>
      </c>
      <c r="G6659" t="str">
        <f t="shared" si="13330"/>
        <v>DL2021026</v>
      </c>
      <c r="H6659" t="str">
        <f t="shared" si="13273"/>
        <v>13</v>
      </c>
      <c r="I6659" t="str">
        <f t="shared" si="13274"/>
        <v>KinesiskUldhaandskrabbe_13_20210923_DL2021026_SktAnnaeGym</v>
      </c>
      <c r="J6659" t="str">
        <f t="shared" si="13275"/>
        <v>KinesiskUldhaandskrabbe</v>
      </c>
      <c r="K6659" t="str">
        <f t="shared" si="13276"/>
        <v>NegK</v>
      </c>
      <c r="L6659" t="str">
        <f t="shared" si="13277"/>
        <v>No Ct</v>
      </c>
      <c r="M6659" t="str">
        <f t="shared" si="13278"/>
        <v/>
      </c>
      <c r="N6659" t="str">
        <f t="shared" si="13279"/>
        <v/>
      </c>
      <c r="O6659" t="str">
        <f t="shared" si="13280"/>
        <v/>
      </c>
    </row>
    <row r="6660" spans="1:24" x14ac:dyDescent="0.25">
      <c r="A6660" t="s">
        <v>280</v>
      </c>
      <c r="B6660" t="s">
        <v>1482</v>
      </c>
      <c r="C6660" t="s">
        <v>20</v>
      </c>
      <c r="D6660" s="6">
        <v>0.1</v>
      </c>
      <c r="E6660" s="6" t="s">
        <v>17</v>
      </c>
      <c r="F6660" t="s">
        <v>1552</v>
      </c>
      <c r="G6660" t="str">
        <f t="shared" si="13330"/>
        <v>DL2021026</v>
      </c>
      <c r="H6660" t="str">
        <f t="shared" si="13273"/>
        <v>13</v>
      </c>
      <c r="I6660" t="str">
        <f t="shared" si="13274"/>
        <v>KinesiskUldhaandskrabbe_13_20210923_DL2021026_SktAnnaeGym</v>
      </c>
      <c r="J6660" t="str">
        <f t="shared" si="13275"/>
        <v>KinesiskUldhaandskrabbe</v>
      </c>
      <c r="K6660" t="str">
        <f t="shared" si="13276"/>
        <v>eDNA</v>
      </c>
      <c r="L6660" t="str">
        <f t="shared" si="13277"/>
        <v>No Ct</v>
      </c>
      <c r="M6660" t="str">
        <f t="shared" si="13278"/>
        <v/>
      </c>
      <c r="N6660" t="str">
        <f t="shared" si="13279"/>
        <v/>
      </c>
      <c r="O6660" t="str">
        <f t="shared" si="13280"/>
        <v/>
      </c>
    </row>
    <row r="6661" spans="1:24" x14ac:dyDescent="0.25">
      <c r="A6661" t="s">
        <v>282</v>
      </c>
      <c r="B6661" t="s">
        <v>1482</v>
      </c>
      <c r="C6661" t="s">
        <v>20</v>
      </c>
      <c r="D6661" s="6">
        <v>0.1</v>
      </c>
      <c r="E6661" s="6" t="s">
        <v>17</v>
      </c>
      <c r="F6661" t="s">
        <v>1552</v>
      </c>
      <c r="G6661" t="str">
        <f t="shared" si="13330"/>
        <v>DL2021026</v>
      </c>
      <c r="H6661" t="str">
        <f t="shared" si="13273"/>
        <v>13</v>
      </c>
      <c r="I6661" t="str">
        <f t="shared" si="13274"/>
        <v>KinesiskUldhaandskrabbe_13_20210923_DL2021026_SktAnnaeGym</v>
      </c>
      <c r="J6661" t="str">
        <f t="shared" si="13275"/>
        <v>KinesiskUldhaandskrabbe</v>
      </c>
      <c r="K6661" t="str">
        <f t="shared" si="13276"/>
        <v>eDNA</v>
      </c>
      <c r="L6661" t="str">
        <f t="shared" si="13277"/>
        <v>No Ct</v>
      </c>
      <c r="M6661" t="str">
        <f t="shared" si="13278"/>
        <v/>
      </c>
      <c r="N6661" t="str">
        <f t="shared" si="13279"/>
        <v/>
      </c>
      <c r="O6661" t="str">
        <f t="shared" si="13280"/>
        <v/>
      </c>
    </row>
    <row r="6662" spans="1:24" x14ac:dyDescent="0.25">
      <c r="A6662" t="s">
        <v>283</v>
      </c>
      <c r="B6662" t="s">
        <v>1483</v>
      </c>
      <c r="C6662" t="s">
        <v>13</v>
      </c>
      <c r="D6662" s="6">
        <v>0.1</v>
      </c>
      <c r="E6662" s="6">
        <v>35.380000000000003</v>
      </c>
      <c r="F6662" t="s">
        <v>1552</v>
      </c>
      <c r="G6662" t="str">
        <f t="shared" si="13330"/>
        <v>DL2021026</v>
      </c>
      <c r="H6662" t="str">
        <f t="shared" si="13273"/>
        <v>14</v>
      </c>
      <c r="I6662" t="str">
        <f t="shared" si="13274"/>
        <v>KinesiskUldhaandskrabbe_14_20210923_DL2021026_SktAnnaeGym</v>
      </c>
      <c r="J6662" t="str">
        <f t="shared" si="13275"/>
        <v>KinesiskUldhaandskrabbe</v>
      </c>
      <c r="K6662" t="str">
        <f t="shared" si="13276"/>
        <v>PosK</v>
      </c>
      <c r="L6662">
        <f t="shared" si="13277"/>
        <v>35.380000000000003</v>
      </c>
      <c r="M6662">
        <f t="shared" si="13278"/>
        <v>35.380000000000003</v>
      </c>
      <c r="N6662">
        <f t="shared" si="13279"/>
        <v>0</v>
      </c>
      <c r="O6662">
        <f t="shared" si="13280"/>
        <v>0</v>
      </c>
      <c r="Q6662">
        <f t="shared" ref="Q6662" si="13366">IF(L6664="No Ct",0,L6664)</f>
        <v>0</v>
      </c>
      <c r="R6662">
        <f t="shared" ref="R6662" si="13367">IF(L6665="No Ct",0,L6665)</f>
        <v>0</v>
      </c>
      <c r="S6662" t="str">
        <f t="shared" ref="S6662" si="13368">IF(AND(M6662&gt;0,N6662=0),"Valid","Invalid")</f>
        <v>Valid</v>
      </c>
      <c r="T6662" t="str">
        <f t="shared" ref="T6662" si="13369">IF(OR(Q6662&gt;1,R6662&gt;1),"Present","Absent")</f>
        <v>Absent</v>
      </c>
      <c r="U6662" t="str">
        <f t="shared" ref="U6662" si="13370">IF(OR(AND(Q6662&gt;1,Q6662&lt;41),AND(R6662&gt;1,R6662&lt;41)),"Ct&lt;41","Ct&gt;41")</f>
        <v>Ct&gt;41</v>
      </c>
      <c r="V6662" t="str">
        <f>VLOOKUP(J6662,Datasæt_Analysesystemer!$C$2:$D$68,2,FALSE)</f>
        <v>Kinesisk uldhåndskrabbe</v>
      </c>
      <c r="W6662" t="str">
        <f t="shared" ref="W6662" si="13371">MID(F6662,10,9)</f>
        <v>DL2021026</v>
      </c>
      <c r="X6662" t="str">
        <f t="shared" ref="X6662" si="13372">W6662&amp;"_"&amp;V6662&amp;"_"&amp;S6662&amp;"_"&amp;T6662&amp;"_"&amp;U6662</f>
        <v>DL2021026_Kinesisk uldhåndskrabbe_Valid_Absent_Ct&gt;41</v>
      </c>
    </row>
    <row r="6663" spans="1:24" x14ac:dyDescent="0.25">
      <c r="A6663" t="s">
        <v>285</v>
      </c>
      <c r="B6663" t="s">
        <v>1484</v>
      </c>
      <c r="C6663" t="s">
        <v>16</v>
      </c>
      <c r="D6663" s="6">
        <v>0.1</v>
      </c>
      <c r="E6663" s="6" t="s">
        <v>17</v>
      </c>
      <c r="F6663" t="s">
        <v>1552</v>
      </c>
      <c r="G6663" t="str">
        <f t="shared" si="13330"/>
        <v>DL2021026</v>
      </c>
      <c r="H6663" t="str">
        <f t="shared" si="13273"/>
        <v>14</v>
      </c>
      <c r="I6663" t="str">
        <f t="shared" si="13274"/>
        <v>KinesiskUldhaandskrabbe_14_20210923_DL2021026_SktAnnaeGym</v>
      </c>
      <c r="J6663" t="str">
        <f t="shared" si="13275"/>
        <v>KinesiskUldhaandskrabbe</v>
      </c>
      <c r="K6663" t="str">
        <f t="shared" si="13276"/>
        <v>NegK</v>
      </c>
      <c r="L6663" t="str">
        <f t="shared" si="13277"/>
        <v>No Ct</v>
      </c>
      <c r="M6663" t="str">
        <f t="shared" si="13278"/>
        <v/>
      </c>
      <c r="N6663" t="str">
        <f t="shared" si="13279"/>
        <v/>
      </c>
      <c r="O6663" t="str">
        <f t="shared" si="13280"/>
        <v/>
      </c>
    </row>
    <row r="6664" spans="1:24" x14ac:dyDescent="0.25">
      <c r="A6664" t="s">
        <v>287</v>
      </c>
      <c r="B6664" t="s">
        <v>1485</v>
      </c>
      <c r="C6664" t="s">
        <v>20</v>
      </c>
      <c r="D6664" s="6">
        <v>0.1</v>
      </c>
      <c r="E6664" s="6" t="s">
        <v>17</v>
      </c>
      <c r="F6664" t="s">
        <v>1552</v>
      </c>
      <c r="G6664" t="str">
        <f t="shared" si="13330"/>
        <v>DL2021026</v>
      </c>
      <c r="H6664" t="str">
        <f t="shared" si="13273"/>
        <v>14</v>
      </c>
      <c r="I6664" t="str">
        <f t="shared" si="13274"/>
        <v>KinesiskUldhaandskrabbe_14_20210923_DL2021026_SktAnnaeGym</v>
      </c>
      <c r="J6664" t="str">
        <f t="shared" si="13275"/>
        <v>KinesiskUldhaandskrabbe</v>
      </c>
      <c r="K6664" t="str">
        <f t="shared" si="13276"/>
        <v>eDNA</v>
      </c>
      <c r="L6664" t="str">
        <f t="shared" si="13277"/>
        <v>No Ct</v>
      </c>
      <c r="M6664" t="str">
        <f t="shared" si="13278"/>
        <v/>
      </c>
      <c r="N6664" t="str">
        <f t="shared" si="13279"/>
        <v/>
      </c>
      <c r="O6664" t="str">
        <f t="shared" si="13280"/>
        <v/>
      </c>
    </row>
    <row r="6665" spans="1:24" x14ac:dyDescent="0.25">
      <c r="A6665" t="s">
        <v>289</v>
      </c>
      <c r="B6665" t="s">
        <v>1485</v>
      </c>
      <c r="C6665" t="s">
        <v>20</v>
      </c>
      <c r="D6665" s="6">
        <v>0.1</v>
      </c>
      <c r="E6665" s="6" t="s">
        <v>17</v>
      </c>
      <c r="F6665" t="s">
        <v>1552</v>
      </c>
      <c r="G6665" t="str">
        <f t="shared" si="13330"/>
        <v>DL2021026</v>
      </c>
      <c r="H6665" t="str">
        <f t="shared" si="13273"/>
        <v>14</v>
      </c>
      <c r="I6665" t="str">
        <f t="shared" si="13274"/>
        <v>KinesiskUldhaandskrabbe_14_20210923_DL2021026_SktAnnaeGym</v>
      </c>
      <c r="J6665" t="str">
        <f t="shared" si="13275"/>
        <v>KinesiskUldhaandskrabbe</v>
      </c>
      <c r="K6665" t="str">
        <f t="shared" si="13276"/>
        <v>eDNA</v>
      </c>
      <c r="L6665" t="str">
        <f t="shared" si="13277"/>
        <v>No Ct</v>
      </c>
      <c r="M6665" t="str">
        <f t="shared" si="13278"/>
        <v/>
      </c>
      <c r="N6665" t="str">
        <f t="shared" si="13279"/>
        <v/>
      </c>
      <c r="O6665" t="str">
        <f t="shared" si="13280"/>
        <v/>
      </c>
    </row>
    <row r="6666" spans="1:24" x14ac:dyDescent="0.25">
      <c r="A6666" t="s">
        <v>290</v>
      </c>
      <c r="B6666" t="s">
        <v>1486</v>
      </c>
      <c r="C6666" t="s">
        <v>13</v>
      </c>
      <c r="D6666" s="6">
        <v>0.1</v>
      </c>
      <c r="E6666" s="6">
        <v>36.43</v>
      </c>
      <c r="F6666" t="s">
        <v>1552</v>
      </c>
      <c r="G6666" t="str">
        <f t="shared" si="13330"/>
        <v>DL2021026</v>
      </c>
      <c r="H6666" t="str">
        <f t="shared" si="13273"/>
        <v>15</v>
      </c>
      <c r="I6666" t="str">
        <f t="shared" si="13274"/>
        <v>NordamerikanskMudderkrabbe_15_20210923_DL2021026_SktAnnaeGym</v>
      </c>
      <c r="J6666" t="str">
        <f t="shared" si="13275"/>
        <v>NordamerikanskMudderkrabbe</v>
      </c>
      <c r="K6666" t="str">
        <f t="shared" si="13276"/>
        <v>PosK</v>
      </c>
      <c r="L6666">
        <f t="shared" si="13277"/>
        <v>36.43</v>
      </c>
      <c r="M6666">
        <f t="shared" si="13278"/>
        <v>36.43</v>
      </c>
      <c r="N6666">
        <f t="shared" si="13279"/>
        <v>0</v>
      </c>
      <c r="O6666">
        <f t="shared" si="13280"/>
        <v>0</v>
      </c>
      <c r="Q6666">
        <f t="shared" ref="Q6666" si="13373">IF(L6668="No Ct",0,L6668)</f>
        <v>0</v>
      </c>
      <c r="R6666">
        <f t="shared" ref="R6666" si="13374">IF(L6669="No Ct",0,L6669)</f>
        <v>0</v>
      </c>
      <c r="S6666" t="str">
        <f t="shared" ref="S6666" si="13375">IF(AND(M6666&gt;0,N6666=0),"Valid","Invalid")</f>
        <v>Valid</v>
      </c>
      <c r="T6666" t="str">
        <f t="shared" ref="T6666" si="13376">IF(OR(Q6666&gt;1,R6666&gt;1),"Present","Absent")</f>
        <v>Absent</v>
      </c>
      <c r="U6666" t="str">
        <f t="shared" ref="U6666" si="13377">IF(OR(AND(Q6666&gt;1,Q6666&lt;41),AND(R6666&gt;1,R6666&lt;41)),"Ct&lt;41","Ct&gt;41")</f>
        <v>Ct&gt;41</v>
      </c>
      <c r="V6666" t="str">
        <f>VLOOKUP(J6666,Datasæt_Analysesystemer!$C$2:$D$68,2,FALSE)</f>
        <v>Nordam. Brakvandskrabbe / mudderkrabbe</v>
      </c>
      <c r="W6666" t="str">
        <f t="shared" ref="W6666" si="13378">MID(F6666,10,9)</f>
        <v>DL2021026</v>
      </c>
      <c r="X6666" t="str">
        <f t="shared" ref="X6666" si="13379">W6666&amp;"_"&amp;V6666&amp;"_"&amp;S6666&amp;"_"&amp;T6666&amp;"_"&amp;U6666</f>
        <v>DL2021026_Nordam. Brakvandskrabbe / mudderkrabbe_Valid_Absent_Ct&gt;41</v>
      </c>
    </row>
    <row r="6667" spans="1:24" x14ac:dyDescent="0.25">
      <c r="A6667" t="s">
        <v>292</v>
      </c>
      <c r="B6667" t="s">
        <v>1487</v>
      </c>
      <c r="C6667" t="s">
        <v>16</v>
      </c>
      <c r="D6667" s="6">
        <v>0.1</v>
      </c>
      <c r="E6667" s="6" t="s">
        <v>17</v>
      </c>
      <c r="F6667" t="s">
        <v>1552</v>
      </c>
      <c r="G6667" t="str">
        <f t="shared" si="13330"/>
        <v>DL2021026</v>
      </c>
      <c r="H6667" t="str">
        <f t="shared" si="13273"/>
        <v>15</v>
      </c>
      <c r="I6667" t="str">
        <f t="shared" si="13274"/>
        <v>NordamerikanskMudderkrabbe_15_20210923_DL2021026_SktAnnaeGym</v>
      </c>
      <c r="J6667" t="str">
        <f t="shared" si="13275"/>
        <v>NordamerikanskMudderkrabbe</v>
      </c>
      <c r="K6667" t="str">
        <f t="shared" si="13276"/>
        <v>NegK</v>
      </c>
      <c r="L6667" t="str">
        <f t="shared" si="13277"/>
        <v>No Ct</v>
      </c>
      <c r="M6667" t="str">
        <f t="shared" si="13278"/>
        <v/>
      </c>
      <c r="N6667" t="str">
        <f t="shared" si="13279"/>
        <v/>
      </c>
      <c r="O6667" t="str">
        <f t="shared" si="13280"/>
        <v/>
      </c>
    </row>
    <row r="6668" spans="1:24" x14ac:dyDescent="0.25">
      <c r="A6668" t="s">
        <v>294</v>
      </c>
      <c r="B6668" t="s">
        <v>1488</v>
      </c>
      <c r="C6668" t="s">
        <v>20</v>
      </c>
      <c r="D6668" s="6">
        <v>0.1</v>
      </c>
      <c r="E6668" s="6" t="s">
        <v>17</v>
      </c>
      <c r="F6668" t="s">
        <v>1552</v>
      </c>
      <c r="G6668" t="str">
        <f t="shared" si="13330"/>
        <v>DL2021026</v>
      </c>
      <c r="H6668" t="str">
        <f t="shared" si="13273"/>
        <v>15</v>
      </c>
      <c r="I6668" t="str">
        <f t="shared" si="13274"/>
        <v>NordamerikanskMudderkrabbe_15_20210923_DL2021026_SktAnnaeGym</v>
      </c>
      <c r="J6668" t="str">
        <f t="shared" si="13275"/>
        <v>NordamerikanskMudderkrabbe</v>
      </c>
      <c r="K6668" t="str">
        <f t="shared" si="13276"/>
        <v>eDNA</v>
      </c>
      <c r="L6668" t="str">
        <f t="shared" si="13277"/>
        <v>No Ct</v>
      </c>
      <c r="M6668" t="str">
        <f t="shared" si="13278"/>
        <v/>
      </c>
      <c r="N6668" t="str">
        <f t="shared" si="13279"/>
        <v/>
      </c>
      <c r="O6668" t="str">
        <f t="shared" si="13280"/>
        <v/>
      </c>
    </row>
    <row r="6669" spans="1:24" x14ac:dyDescent="0.25">
      <c r="A6669" t="s">
        <v>296</v>
      </c>
      <c r="B6669" t="s">
        <v>1488</v>
      </c>
      <c r="C6669" t="s">
        <v>20</v>
      </c>
      <c r="D6669" s="6">
        <v>0.1</v>
      </c>
      <c r="E6669" s="6" t="s">
        <v>17</v>
      </c>
      <c r="F6669" t="s">
        <v>1552</v>
      </c>
      <c r="G6669" t="str">
        <f t="shared" si="13330"/>
        <v>DL2021026</v>
      </c>
      <c r="H6669" t="str">
        <f t="shared" si="13273"/>
        <v>15</v>
      </c>
      <c r="I6669" t="str">
        <f t="shared" si="13274"/>
        <v>NordamerikanskMudderkrabbe_15_20210923_DL2021026_SktAnnaeGym</v>
      </c>
      <c r="J6669" t="str">
        <f t="shared" si="13275"/>
        <v>NordamerikanskMudderkrabbe</v>
      </c>
      <c r="K6669" t="str">
        <f t="shared" si="13276"/>
        <v>eDNA</v>
      </c>
      <c r="L6669" t="str">
        <f t="shared" si="13277"/>
        <v>No Ct</v>
      </c>
      <c r="M6669" t="str">
        <f t="shared" si="13278"/>
        <v/>
      </c>
      <c r="N6669" t="str">
        <f t="shared" si="13279"/>
        <v/>
      </c>
      <c r="O6669" t="str">
        <f t="shared" si="13280"/>
        <v/>
      </c>
    </row>
    <row r="6670" spans="1:24" x14ac:dyDescent="0.25">
      <c r="A6670" t="s">
        <v>297</v>
      </c>
      <c r="B6670" t="s">
        <v>1489</v>
      </c>
      <c r="C6670" t="s">
        <v>13</v>
      </c>
      <c r="D6670" s="6">
        <v>0.1</v>
      </c>
      <c r="E6670" s="6">
        <v>31.32</v>
      </c>
      <c r="F6670" t="s">
        <v>1552</v>
      </c>
      <c r="G6670" t="str">
        <f t="shared" si="13330"/>
        <v>DL2021026</v>
      </c>
      <c r="H6670" t="str">
        <f t="shared" si="13273"/>
        <v>16</v>
      </c>
      <c r="I6670" t="str">
        <f t="shared" si="13274"/>
        <v>NordamerikanskMudderkrabbe_16_20210923_DL2021026_SktAnnaeGym</v>
      </c>
      <c r="J6670" t="str">
        <f t="shared" si="13275"/>
        <v>NordamerikanskMudderkrabbe</v>
      </c>
      <c r="K6670" t="str">
        <f t="shared" si="13276"/>
        <v>PosK</v>
      </c>
      <c r="L6670">
        <f t="shared" si="13277"/>
        <v>31.32</v>
      </c>
      <c r="M6670">
        <f t="shared" si="13278"/>
        <v>31.32</v>
      </c>
      <c r="N6670">
        <f t="shared" si="13279"/>
        <v>0</v>
      </c>
      <c r="O6670">
        <f t="shared" si="13280"/>
        <v>0</v>
      </c>
      <c r="Q6670">
        <f t="shared" ref="Q6670" si="13380">IF(L6672="No Ct",0,L6672)</f>
        <v>0</v>
      </c>
      <c r="R6670">
        <f t="shared" ref="R6670" si="13381">IF(L6673="No Ct",0,L6673)</f>
        <v>0</v>
      </c>
      <c r="S6670" t="str">
        <f t="shared" ref="S6670" si="13382">IF(AND(M6670&gt;0,N6670=0),"Valid","Invalid")</f>
        <v>Valid</v>
      </c>
      <c r="T6670" t="str">
        <f t="shared" ref="T6670" si="13383">IF(OR(Q6670&gt;1,R6670&gt;1),"Present","Absent")</f>
        <v>Absent</v>
      </c>
      <c r="U6670" t="str">
        <f t="shared" ref="U6670" si="13384">IF(OR(AND(Q6670&gt;1,Q6670&lt;41),AND(R6670&gt;1,R6670&lt;41)),"Ct&lt;41","Ct&gt;41")</f>
        <v>Ct&gt;41</v>
      </c>
      <c r="V6670" t="str">
        <f>VLOOKUP(J6670,Datasæt_Analysesystemer!$C$2:$D$68,2,FALSE)</f>
        <v>Nordam. Brakvandskrabbe / mudderkrabbe</v>
      </c>
      <c r="W6670" t="str">
        <f t="shared" ref="W6670" si="13385">MID(F6670,10,9)</f>
        <v>DL2021026</v>
      </c>
      <c r="X6670" t="str">
        <f t="shared" ref="X6670" si="13386">W6670&amp;"_"&amp;V6670&amp;"_"&amp;S6670&amp;"_"&amp;T6670&amp;"_"&amp;U6670</f>
        <v>DL2021026_Nordam. Brakvandskrabbe / mudderkrabbe_Valid_Absent_Ct&gt;41</v>
      </c>
    </row>
    <row r="6671" spans="1:24" x14ac:dyDescent="0.25">
      <c r="A6671" t="s">
        <v>299</v>
      </c>
      <c r="B6671" t="s">
        <v>1490</v>
      </c>
      <c r="C6671" t="s">
        <v>16</v>
      </c>
      <c r="D6671" s="6">
        <v>0.1</v>
      </c>
      <c r="E6671" s="6" t="s">
        <v>17</v>
      </c>
      <c r="F6671" t="s">
        <v>1552</v>
      </c>
      <c r="G6671" t="str">
        <f t="shared" si="13330"/>
        <v>DL2021026</v>
      </c>
      <c r="H6671" t="str">
        <f t="shared" si="13273"/>
        <v>16</v>
      </c>
      <c r="I6671" t="str">
        <f t="shared" si="13274"/>
        <v>NordamerikanskMudderkrabbe_16_20210923_DL2021026_SktAnnaeGym</v>
      </c>
      <c r="J6671" t="str">
        <f t="shared" si="13275"/>
        <v>NordamerikanskMudderkrabbe</v>
      </c>
      <c r="K6671" t="str">
        <f t="shared" si="13276"/>
        <v>NegK</v>
      </c>
      <c r="L6671" t="str">
        <f t="shared" si="13277"/>
        <v>No Ct</v>
      </c>
      <c r="M6671" t="str">
        <f t="shared" si="13278"/>
        <v/>
      </c>
      <c r="N6671" t="str">
        <f t="shared" si="13279"/>
        <v/>
      </c>
      <c r="O6671" t="str">
        <f t="shared" si="13280"/>
        <v/>
      </c>
    </row>
    <row r="6672" spans="1:24" x14ac:dyDescent="0.25">
      <c r="A6672" t="s">
        <v>301</v>
      </c>
      <c r="B6672" t="s">
        <v>1491</v>
      </c>
      <c r="C6672" t="s">
        <v>20</v>
      </c>
      <c r="D6672" s="6">
        <v>0.1</v>
      </c>
      <c r="E6672" s="6" t="s">
        <v>17</v>
      </c>
      <c r="F6672" t="s">
        <v>1552</v>
      </c>
      <c r="G6672" t="str">
        <f t="shared" si="13330"/>
        <v>DL2021026</v>
      </c>
      <c r="H6672" t="str">
        <f t="shared" si="13273"/>
        <v>16</v>
      </c>
      <c r="I6672" t="str">
        <f t="shared" si="13274"/>
        <v>NordamerikanskMudderkrabbe_16_20210923_DL2021026_SktAnnaeGym</v>
      </c>
      <c r="J6672" t="str">
        <f t="shared" si="13275"/>
        <v>NordamerikanskMudderkrabbe</v>
      </c>
      <c r="K6672" t="str">
        <f t="shared" si="13276"/>
        <v>eDNA</v>
      </c>
      <c r="L6672" t="str">
        <f t="shared" si="13277"/>
        <v>No Ct</v>
      </c>
      <c r="M6672" t="str">
        <f t="shared" si="13278"/>
        <v/>
      </c>
      <c r="N6672" t="str">
        <f t="shared" si="13279"/>
        <v/>
      </c>
      <c r="O6672" t="str">
        <f t="shared" si="13280"/>
        <v/>
      </c>
    </row>
    <row r="6673" spans="1:24" x14ac:dyDescent="0.25">
      <c r="A6673" t="s">
        <v>303</v>
      </c>
      <c r="B6673" t="s">
        <v>1491</v>
      </c>
      <c r="C6673" t="s">
        <v>20</v>
      </c>
      <c r="D6673" s="6">
        <v>0.1</v>
      </c>
      <c r="E6673" s="6" t="s">
        <v>17</v>
      </c>
      <c r="F6673" t="s">
        <v>1552</v>
      </c>
      <c r="G6673" t="str">
        <f t="shared" si="13330"/>
        <v>DL2021026</v>
      </c>
      <c r="H6673" t="str">
        <f t="shared" si="13273"/>
        <v>16</v>
      </c>
      <c r="I6673" t="str">
        <f t="shared" si="13274"/>
        <v>NordamerikanskMudderkrabbe_16_20210923_DL2021026_SktAnnaeGym</v>
      </c>
      <c r="J6673" t="str">
        <f t="shared" si="13275"/>
        <v>NordamerikanskMudderkrabbe</v>
      </c>
      <c r="K6673" t="str">
        <f t="shared" si="13276"/>
        <v>eDNA</v>
      </c>
      <c r="L6673" t="str">
        <f t="shared" si="13277"/>
        <v>No Ct</v>
      </c>
      <c r="M6673" t="str">
        <f t="shared" si="13278"/>
        <v/>
      </c>
      <c r="N6673" t="str">
        <f t="shared" si="13279"/>
        <v/>
      </c>
      <c r="O6673" t="str">
        <f t="shared" si="13280"/>
        <v/>
      </c>
    </row>
    <row r="6674" spans="1:24" x14ac:dyDescent="0.25">
      <c r="A6674" t="s">
        <v>304</v>
      </c>
      <c r="B6674" t="s">
        <v>1492</v>
      </c>
      <c r="C6674" t="s">
        <v>13</v>
      </c>
      <c r="D6674" s="6">
        <v>0.1</v>
      </c>
      <c r="E6674" s="6">
        <v>30.31</v>
      </c>
      <c r="F6674" t="s">
        <v>1552</v>
      </c>
      <c r="G6674" t="str">
        <f t="shared" si="13330"/>
        <v>DL2021026</v>
      </c>
      <c r="H6674" t="str">
        <f t="shared" si="13273"/>
        <v>17</v>
      </c>
      <c r="I6674" t="str">
        <f t="shared" si="13274"/>
        <v>Pukkellaks_17_20210923_DL2021026_SktAnnaeGym</v>
      </c>
      <c r="J6674" t="str">
        <f t="shared" si="13275"/>
        <v>Pukkellaks</v>
      </c>
      <c r="K6674" t="str">
        <f t="shared" si="13276"/>
        <v>PosK</v>
      </c>
      <c r="L6674">
        <f t="shared" si="13277"/>
        <v>30.31</v>
      </c>
      <c r="M6674">
        <f t="shared" si="13278"/>
        <v>30.31</v>
      </c>
      <c r="N6674">
        <f t="shared" si="13279"/>
        <v>0</v>
      </c>
      <c r="O6674">
        <f t="shared" si="13280"/>
        <v>0</v>
      </c>
      <c r="Q6674">
        <f t="shared" ref="Q6674" si="13387">IF(L6676="No Ct",0,L6676)</f>
        <v>0</v>
      </c>
      <c r="R6674">
        <f t="shared" ref="R6674" si="13388">IF(L6677="No Ct",0,L6677)</f>
        <v>0</v>
      </c>
      <c r="S6674" t="str">
        <f t="shared" ref="S6674" si="13389">IF(AND(M6674&gt;0,N6674=0),"Valid","Invalid")</f>
        <v>Valid</v>
      </c>
      <c r="T6674" t="str">
        <f t="shared" ref="T6674" si="13390">IF(OR(Q6674&gt;1,R6674&gt;1),"Present","Absent")</f>
        <v>Absent</v>
      </c>
      <c r="U6674" t="str">
        <f t="shared" ref="U6674" si="13391">IF(OR(AND(Q6674&gt;1,Q6674&lt;41),AND(R6674&gt;1,R6674&lt;41)),"Ct&lt;41","Ct&gt;41")</f>
        <v>Ct&gt;41</v>
      </c>
      <c r="V6674" t="str">
        <f>VLOOKUP(J6674,Datasæt_Analysesystemer!$C$2:$D$68,2,FALSE)</f>
        <v>Pukkellaks</v>
      </c>
      <c r="W6674" t="str">
        <f t="shared" ref="W6674" si="13392">MID(F6674,10,9)</f>
        <v>DL2021026</v>
      </c>
      <c r="X6674" t="str">
        <f t="shared" ref="X6674" si="13393">W6674&amp;"_"&amp;V6674&amp;"_"&amp;S6674&amp;"_"&amp;T6674&amp;"_"&amp;U6674</f>
        <v>DL2021026_Pukkellaks_Valid_Absent_Ct&gt;41</v>
      </c>
    </row>
    <row r="6675" spans="1:24" x14ac:dyDescent="0.25">
      <c r="A6675" t="s">
        <v>306</v>
      </c>
      <c r="B6675" t="s">
        <v>1493</v>
      </c>
      <c r="C6675" t="s">
        <v>16</v>
      </c>
      <c r="D6675" s="6">
        <v>0.1</v>
      </c>
      <c r="E6675" s="6" t="s">
        <v>17</v>
      </c>
      <c r="F6675" t="s">
        <v>1552</v>
      </c>
      <c r="G6675" t="str">
        <f t="shared" si="13330"/>
        <v>DL2021026</v>
      </c>
      <c r="H6675" t="str">
        <f t="shared" ref="H6675:H6738" si="13394">LEFT(B6675,2)</f>
        <v>17</v>
      </c>
      <c r="I6675" t="str">
        <f t="shared" ref="I6675:I6738" si="13395">J6675&amp;"_"&amp;H6675&amp;"_"&amp;F6675</f>
        <v>Pukkellaks_17_20210923_DL2021026_SktAnnaeGym</v>
      </c>
      <c r="J6675" t="str">
        <f t="shared" ref="J6675:J6738" si="13396">MID(RIGHT(B6675,LEN(B6675)-3),1,FIND("_",RIGHT(B6675,LEN(B6675)-3))-1)</f>
        <v>Pukkellaks</v>
      </c>
      <c r="K6675" t="str">
        <f t="shared" ref="K6675:K6738" si="13397">TRIM(SUBSTITUTE(RIGHT(B6675,FIND(J6675,B6675)+1),"_",""))</f>
        <v>NegK</v>
      </c>
      <c r="L6675" t="str">
        <f t="shared" ref="L6675:L6738" si="13398">IFERROR(VALUE(SUBSTITUTE(E6675,".",",")),E6675)</f>
        <v>No Ct</v>
      </c>
      <c r="M6675" t="str">
        <f t="shared" ref="M6675:M6738" si="13399">IF(K6675="PosK",SUMIFS(L:L,K:K,"PosK",I:I,I6675),"")</f>
        <v/>
      </c>
      <c r="N6675" t="str">
        <f t="shared" ref="N6675:N6738" si="13400">IF(K6675="PosK",SUMIFS(L:L,K:K,"NegK",I:I,I6675),"")</f>
        <v/>
      </c>
      <c r="O6675" t="str">
        <f t="shared" ref="O6675:O6738" si="13401">IF(K6675="PosK",SUMIFS(L:L,K:K,"eDNA",I:I,I6675),"")</f>
        <v/>
      </c>
    </row>
    <row r="6676" spans="1:24" x14ac:dyDescent="0.25">
      <c r="A6676" t="s">
        <v>308</v>
      </c>
      <c r="B6676" t="s">
        <v>1494</v>
      </c>
      <c r="C6676" t="s">
        <v>20</v>
      </c>
      <c r="D6676" s="6">
        <v>0.1</v>
      </c>
      <c r="E6676" s="6" t="s">
        <v>17</v>
      </c>
      <c r="F6676" t="s">
        <v>1552</v>
      </c>
      <c r="G6676" t="str">
        <f t="shared" si="13330"/>
        <v>DL2021026</v>
      </c>
      <c r="H6676" t="str">
        <f t="shared" si="13394"/>
        <v>17</v>
      </c>
      <c r="I6676" t="str">
        <f t="shared" si="13395"/>
        <v>Pukkellaks_17_20210923_DL2021026_SktAnnaeGym</v>
      </c>
      <c r="J6676" t="str">
        <f t="shared" si="13396"/>
        <v>Pukkellaks</v>
      </c>
      <c r="K6676" t="str">
        <f t="shared" si="13397"/>
        <v>eDNA</v>
      </c>
      <c r="L6676" t="str">
        <f t="shared" si="13398"/>
        <v>No Ct</v>
      </c>
      <c r="M6676" t="str">
        <f t="shared" si="13399"/>
        <v/>
      </c>
      <c r="N6676" t="str">
        <f t="shared" si="13400"/>
        <v/>
      </c>
      <c r="O6676" t="str">
        <f t="shared" si="13401"/>
        <v/>
      </c>
    </row>
    <row r="6677" spans="1:24" x14ac:dyDescent="0.25">
      <c r="A6677" t="s">
        <v>310</v>
      </c>
      <c r="B6677" t="s">
        <v>1494</v>
      </c>
      <c r="C6677" t="s">
        <v>20</v>
      </c>
      <c r="D6677" s="6">
        <v>0.1</v>
      </c>
      <c r="E6677" s="6" t="s">
        <v>17</v>
      </c>
      <c r="F6677" t="s">
        <v>1552</v>
      </c>
      <c r="G6677" t="str">
        <f t="shared" si="13330"/>
        <v>DL2021026</v>
      </c>
      <c r="H6677" t="str">
        <f t="shared" si="13394"/>
        <v>17</v>
      </c>
      <c r="I6677" t="str">
        <f t="shared" si="13395"/>
        <v>Pukkellaks_17_20210923_DL2021026_SktAnnaeGym</v>
      </c>
      <c r="J6677" t="str">
        <f t="shared" si="13396"/>
        <v>Pukkellaks</v>
      </c>
      <c r="K6677" t="str">
        <f t="shared" si="13397"/>
        <v>eDNA</v>
      </c>
      <c r="L6677" t="str">
        <f t="shared" si="13398"/>
        <v>No Ct</v>
      </c>
      <c r="M6677" t="str">
        <f t="shared" si="13399"/>
        <v/>
      </c>
      <c r="N6677" t="str">
        <f t="shared" si="13400"/>
        <v/>
      </c>
      <c r="O6677" t="str">
        <f t="shared" si="13401"/>
        <v/>
      </c>
    </row>
    <row r="6678" spans="1:24" x14ac:dyDescent="0.25">
      <c r="A6678" t="s">
        <v>311</v>
      </c>
      <c r="B6678" t="s">
        <v>1495</v>
      </c>
      <c r="C6678" t="s">
        <v>13</v>
      </c>
      <c r="D6678" s="6">
        <v>0.1</v>
      </c>
      <c r="E6678" s="6" t="s">
        <v>17</v>
      </c>
      <c r="F6678" t="s">
        <v>1552</v>
      </c>
      <c r="G6678" t="str">
        <f t="shared" si="13330"/>
        <v>DL2021026</v>
      </c>
      <c r="H6678" t="str">
        <f t="shared" si="13394"/>
        <v>18</v>
      </c>
      <c r="I6678" t="str">
        <f t="shared" si="13395"/>
        <v>Pukkellaks_18_20210923_DL2021026_SktAnnaeGym</v>
      </c>
      <c r="J6678" t="str">
        <f t="shared" si="13396"/>
        <v>Pukkellaks</v>
      </c>
      <c r="K6678" t="str">
        <f t="shared" si="13397"/>
        <v>PosK</v>
      </c>
      <c r="L6678" t="str">
        <f t="shared" si="13398"/>
        <v>No Ct</v>
      </c>
      <c r="M6678">
        <f t="shared" si="13399"/>
        <v>0</v>
      </c>
      <c r="N6678">
        <f t="shared" si="13400"/>
        <v>0</v>
      </c>
      <c r="O6678">
        <f t="shared" si="13401"/>
        <v>33.03</v>
      </c>
      <c r="Q6678">
        <f t="shared" ref="Q6678" si="13402">IF(L6680="No Ct",0,L6680)</f>
        <v>33.03</v>
      </c>
      <c r="R6678">
        <f t="shared" ref="R6678" si="13403">IF(L6681="No Ct",0,L6681)</f>
        <v>0</v>
      </c>
      <c r="S6678" t="str">
        <f t="shared" ref="S6678" si="13404">IF(AND(M6678&gt;0,N6678=0),"Valid","Invalid")</f>
        <v>Invalid</v>
      </c>
      <c r="T6678" t="str">
        <f t="shared" ref="T6678" si="13405">IF(OR(Q6678&gt;1,R6678&gt;1),"Present","Absent")</f>
        <v>Present</v>
      </c>
      <c r="U6678" t="str">
        <f t="shared" ref="U6678" si="13406">IF(OR(AND(Q6678&gt;1,Q6678&lt;41),AND(R6678&gt;1,R6678&lt;41)),"Ct&lt;41","Ct&gt;41")</f>
        <v>Ct&lt;41</v>
      </c>
      <c r="V6678" t="str">
        <f>VLOOKUP(J6678,Datasæt_Analysesystemer!$C$2:$D$68,2,FALSE)</f>
        <v>Pukkellaks</v>
      </c>
      <c r="W6678" t="str">
        <f t="shared" ref="W6678" si="13407">MID(F6678,10,9)</f>
        <v>DL2021026</v>
      </c>
      <c r="X6678" t="str">
        <f t="shared" ref="X6678" si="13408">W6678&amp;"_"&amp;V6678&amp;"_"&amp;S6678&amp;"_"&amp;T6678&amp;"_"&amp;U6678</f>
        <v>DL2021026_Pukkellaks_Invalid_Present_Ct&lt;41</v>
      </c>
    </row>
    <row r="6679" spans="1:24" x14ac:dyDescent="0.25">
      <c r="A6679" t="s">
        <v>313</v>
      </c>
      <c r="B6679" t="s">
        <v>1496</v>
      </c>
      <c r="C6679" t="s">
        <v>16</v>
      </c>
      <c r="D6679" s="6">
        <v>0.1</v>
      </c>
      <c r="E6679" s="6" t="s">
        <v>17</v>
      </c>
      <c r="F6679" t="s">
        <v>1552</v>
      </c>
      <c r="G6679" t="str">
        <f t="shared" si="13330"/>
        <v>DL2021026</v>
      </c>
      <c r="H6679" t="str">
        <f t="shared" si="13394"/>
        <v>18</v>
      </c>
      <c r="I6679" t="str">
        <f t="shared" si="13395"/>
        <v>Pukkellaks_18_20210923_DL2021026_SktAnnaeGym</v>
      </c>
      <c r="J6679" t="str">
        <f t="shared" si="13396"/>
        <v>Pukkellaks</v>
      </c>
      <c r="K6679" t="str">
        <f t="shared" si="13397"/>
        <v>NegK</v>
      </c>
      <c r="L6679" t="str">
        <f t="shared" si="13398"/>
        <v>No Ct</v>
      </c>
      <c r="M6679" t="str">
        <f t="shared" si="13399"/>
        <v/>
      </c>
      <c r="N6679" t="str">
        <f t="shared" si="13400"/>
        <v/>
      </c>
      <c r="O6679" t="str">
        <f t="shared" si="13401"/>
        <v/>
      </c>
    </row>
    <row r="6680" spans="1:24" x14ac:dyDescent="0.25">
      <c r="A6680" t="s">
        <v>315</v>
      </c>
      <c r="B6680" t="s">
        <v>1497</v>
      </c>
      <c r="C6680" t="s">
        <v>20</v>
      </c>
      <c r="D6680" s="6">
        <v>0.1</v>
      </c>
      <c r="E6680" s="6">
        <v>33.03</v>
      </c>
      <c r="F6680" t="s">
        <v>1552</v>
      </c>
      <c r="G6680" t="str">
        <f t="shared" si="13330"/>
        <v>DL2021026</v>
      </c>
      <c r="H6680" t="str">
        <f t="shared" si="13394"/>
        <v>18</v>
      </c>
      <c r="I6680" t="str">
        <f t="shared" si="13395"/>
        <v>Pukkellaks_18_20210923_DL2021026_SktAnnaeGym</v>
      </c>
      <c r="J6680" t="str">
        <f t="shared" si="13396"/>
        <v>Pukkellaks</v>
      </c>
      <c r="K6680" t="str">
        <f t="shared" si="13397"/>
        <v>eDNA</v>
      </c>
      <c r="L6680">
        <f t="shared" si="13398"/>
        <v>33.03</v>
      </c>
      <c r="M6680" t="str">
        <f t="shared" si="13399"/>
        <v/>
      </c>
      <c r="N6680" t="str">
        <f t="shared" si="13400"/>
        <v/>
      </c>
      <c r="O6680" t="str">
        <f t="shared" si="13401"/>
        <v/>
      </c>
    </row>
    <row r="6681" spans="1:24" x14ac:dyDescent="0.25">
      <c r="A6681" t="s">
        <v>317</v>
      </c>
      <c r="B6681" t="s">
        <v>1497</v>
      </c>
      <c r="C6681" t="s">
        <v>20</v>
      </c>
      <c r="D6681" s="6">
        <v>0.1</v>
      </c>
      <c r="E6681" s="6" t="s">
        <v>17</v>
      </c>
      <c r="F6681" t="s">
        <v>1552</v>
      </c>
      <c r="G6681" t="str">
        <f t="shared" si="13330"/>
        <v>DL2021026</v>
      </c>
      <c r="H6681" t="str">
        <f t="shared" si="13394"/>
        <v>18</v>
      </c>
      <c r="I6681" t="str">
        <f t="shared" si="13395"/>
        <v>Pukkellaks_18_20210923_DL2021026_SktAnnaeGym</v>
      </c>
      <c r="J6681" t="str">
        <f t="shared" si="13396"/>
        <v>Pukkellaks</v>
      </c>
      <c r="K6681" t="str">
        <f t="shared" si="13397"/>
        <v>eDNA</v>
      </c>
      <c r="L6681" t="str">
        <f t="shared" si="13398"/>
        <v>No Ct</v>
      </c>
      <c r="M6681" t="str">
        <f t="shared" si="13399"/>
        <v/>
      </c>
      <c r="N6681" t="str">
        <f t="shared" si="13400"/>
        <v/>
      </c>
      <c r="O6681" t="str">
        <f t="shared" si="13401"/>
        <v/>
      </c>
    </row>
    <row r="6682" spans="1:24" x14ac:dyDescent="0.25">
      <c r="A6682" t="s">
        <v>318</v>
      </c>
      <c r="B6682" t="s">
        <v>1553</v>
      </c>
      <c r="C6682" t="s">
        <v>13</v>
      </c>
      <c r="D6682" s="6">
        <v>0.1</v>
      </c>
      <c r="E6682" s="6" t="s">
        <v>17</v>
      </c>
      <c r="F6682" t="s">
        <v>1552</v>
      </c>
      <c r="G6682" t="str">
        <f t="shared" si="13330"/>
        <v>DL2021026</v>
      </c>
      <c r="H6682" t="str">
        <f t="shared" si="13394"/>
        <v>19</v>
      </c>
      <c r="I6682" t="str">
        <f t="shared" si="13395"/>
        <v>SibiriskStør_19_20210923_DL2021026_SktAnnaeGym</v>
      </c>
      <c r="J6682" t="str">
        <f t="shared" si="13396"/>
        <v>SibiriskStør</v>
      </c>
      <c r="K6682" t="str">
        <f t="shared" si="13397"/>
        <v>PosK</v>
      </c>
      <c r="L6682" t="str">
        <f t="shared" si="13398"/>
        <v>No Ct</v>
      </c>
      <c r="M6682">
        <f t="shared" si="13399"/>
        <v>0</v>
      </c>
      <c r="N6682">
        <f t="shared" si="13400"/>
        <v>0</v>
      </c>
      <c r="O6682">
        <f t="shared" si="13401"/>
        <v>0</v>
      </c>
      <c r="Q6682">
        <f t="shared" ref="Q6682" si="13409">IF(L6684="No Ct",0,L6684)</f>
        <v>0</v>
      </c>
      <c r="R6682">
        <f t="shared" ref="R6682" si="13410">IF(L6685="No Ct",0,L6685)</f>
        <v>0</v>
      </c>
      <c r="S6682" t="str">
        <f t="shared" ref="S6682" si="13411">IF(AND(M6682&gt;0,N6682=0),"Valid","Invalid")</f>
        <v>Invalid</v>
      </c>
      <c r="T6682" t="str">
        <f t="shared" ref="T6682" si="13412">IF(OR(Q6682&gt;1,R6682&gt;1),"Present","Absent")</f>
        <v>Absent</v>
      </c>
      <c r="U6682" t="str">
        <f t="shared" ref="U6682" si="13413">IF(OR(AND(Q6682&gt;1,Q6682&lt;41),AND(R6682&gt;1,R6682&lt;41)),"Ct&lt;41","Ct&gt;41")</f>
        <v>Ct&gt;41</v>
      </c>
      <c r="V6682" t="e">
        <f>VLOOKUP(J6682,Datasæt_Analysesystemer!$C$2:$D$68,2,FALSE)</f>
        <v>#N/A</v>
      </c>
      <c r="W6682" t="str">
        <f t="shared" ref="W6682" si="13414">MID(F6682,10,9)</f>
        <v>DL2021026</v>
      </c>
      <c r="X6682" t="e">
        <f t="shared" ref="X6682" si="13415">W6682&amp;"_"&amp;V6682&amp;"_"&amp;S6682&amp;"_"&amp;T6682&amp;"_"&amp;U6682</f>
        <v>#N/A</v>
      </c>
    </row>
    <row r="6683" spans="1:24" x14ac:dyDescent="0.25">
      <c r="A6683" t="s">
        <v>320</v>
      </c>
      <c r="B6683" t="s">
        <v>1554</v>
      </c>
      <c r="C6683" t="s">
        <v>16</v>
      </c>
      <c r="D6683" s="6">
        <v>0.1</v>
      </c>
      <c r="E6683" s="6" t="s">
        <v>17</v>
      </c>
      <c r="F6683" t="s">
        <v>1552</v>
      </c>
      <c r="G6683" t="str">
        <f t="shared" si="13330"/>
        <v>DL2021026</v>
      </c>
      <c r="H6683" t="str">
        <f t="shared" si="13394"/>
        <v>19</v>
      </c>
      <c r="I6683" t="str">
        <f t="shared" si="13395"/>
        <v>SibiriskStør_19_20210923_DL2021026_SktAnnaeGym</v>
      </c>
      <c r="J6683" t="str">
        <f t="shared" si="13396"/>
        <v>SibiriskStør</v>
      </c>
      <c r="K6683" t="str">
        <f t="shared" si="13397"/>
        <v>NegK</v>
      </c>
      <c r="L6683" t="str">
        <f t="shared" si="13398"/>
        <v>No Ct</v>
      </c>
      <c r="M6683" t="str">
        <f t="shared" si="13399"/>
        <v/>
      </c>
      <c r="N6683" t="str">
        <f t="shared" si="13400"/>
        <v/>
      </c>
      <c r="O6683" t="str">
        <f t="shared" si="13401"/>
        <v/>
      </c>
    </row>
    <row r="6684" spans="1:24" x14ac:dyDescent="0.25">
      <c r="A6684" t="s">
        <v>322</v>
      </c>
      <c r="B6684" t="s">
        <v>1555</v>
      </c>
      <c r="C6684" t="s">
        <v>20</v>
      </c>
      <c r="D6684" s="6">
        <v>0.1</v>
      </c>
      <c r="E6684" s="6" t="s">
        <v>17</v>
      </c>
      <c r="F6684" t="s">
        <v>1552</v>
      </c>
      <c r="G6684" t="str">
        <f t="shared" si="13330"/>
        <v>DL2021026</v>
      </c>
      <c r="H6684" t="str">
        <f t="shared" si="13394"/>
        <v>19</v>
      </c>
      <c r="I6684" t="str">
        <f t="shared" si="13395"/>
        <v>SibiriskStør_19_20210923_DL2021026_SktAnnaeGym</v>
      </c>
      <c r="J6684" t="str">
        <f t="shared" si="13396"/>
        <v>SibiriskStør</v>
      </c>
      <c r="K6684" t="str">
        <f t="shared" si="13397"/>
        <v>eDNA</v>
      </c>
      <c r="L6684" t="str">
        <f t="shared" si="13398"/>
        <v>No Ct</v>
      </c>
      <c r="M6684" t="str">
        <f t="shared" si="13399"/>
        <v/>
      </c>
      <c r="N6684" t="str">
        <f t="shared" si="13400"/>
        <v/>
      </c>
      <c r="O6684" t="str">
        <f t="shared" si="13401"/>
        <v/>
      </c>
    </row>
    <row r="6685" spans="1:24" x14ac:dyDescent="0.25">
      <c r="A6685" t="s">
        <v>324</v>
      </c>
      <c r="B6685" t="s">
        <v>1555</v>
      </c>
      <c r="C6685" t="s">
        <v>20</v>
      </c>
      <c r="D6685" s="6">
        <v>0.1</v>
      </c>
      <c r="E6685" s="6" t="s">
        <v>17</v>
      </c>
      <c r="F6685" t="s">
        <v>1552</v>
      </c>
      <c r="G6685" t="str">
        <f t="shared" si="13330"/>
        <v>DL2021026</v>
      </c>
      <c r="H6685" t="str">
        <f t="shared" si="13394"/>
        <v>19</v>
      </c>
      <c r="I6685" t="str">
        <f t="shared" si="13395"/>
        <v>SibiriskStør_19_20210923_DL2021026_SktAnnaeGym</v>
      </c>
      <c r="J6685" t="str">
        <f t="shared" si="13396"/>
        <v>SibiriskStør</v>
      </c>
      <c r="K6685" t="str">
        <f t="shared" si="13397"/>
        <v>eDNA</v>
      </c>
      <c r="L6685" t="str">
        <f t="shared" si="13398"/>
        <v>No Ct</v>
      </c>
      <c r="M6685" t="str">
        <f t="shared" si="13399"/>
        <v/>
      </c>
      <c r="N6685" t="str">
        <f t="shared" si="13400"/>
        <v/>
      </c>
      <c r="O6685" t="str">
        <f t="shared" si="13401"/>
        <v/>
      </c>
    </row>
    <row r="6686" spans="1:24" x14ac:dyDescent="0.25">
      <c r="A6686" t="s">
        <v>325</v>
      </c>
      <c r="B6686" t="s">
        <v>1556</v>
      </c>
      <c r="C6686" t="s">
        <v>13</v>
      </c>
      <c r="D6686" s="6">
        <v>0.1</v>
      </c>
      <c r="E6686" s="6" t="s">
        <v>17</v>
      </c>
      <c r="F6686" t="s">
        <v>1552</v>
      </c>
      <c r="G6686" t="str">
        <f t="shared" si="13330"/>
        <v>DL2021026</v>
      </c>
      <c r="H6686" t="str">
        <f t="shared" si="13394"/>
        <v>20</v>
      </c>
      <c r="I6686" t="str">
        <f t="shared" si="13395"/>
        <v>SibiriskStør_20_20210923_DL2021026_SktAnnaeGym</v>
      </c>
      <c r="J6686" t="str">
        <f t="shared" si="13396"/>
        <v>SibiriskStør</v>
      </c>
      <c r="K6686" t="str">
        <f t="shared" si="13397"/>
        <v>PosK</v>
      </c>
      <c r="L6686" t="str">
        <f t="shared" si="13398"/>
        <v>No Ct</v>
      </c>
      <c r="M6686">
        <f t="shared" si="13399"/>
        <v>0</v>
      </c>
      <c r="N6686">
        <f t="shared" si="13400"/>
        <v>0</v>
      </c>
      <c r="O6686">
        <f t="shared" si="13401"/>
        <v>0</v>
      </c>
      <c r="Q6686">
        <f t="shared" ref="Q6686" si="13416">IF(L6688="No Ct",0,L6688)</f>
        <v>0</v>
      </c>
      <c r="R6686">
        <f t="shared" ref="R6686" si="13417">IF(L6689="No Ct",0,L6689)</f>
        <v>0</v>
      </c>
      <c r="S6686" t="str">
        <f t="shared" ref="S6686" si="13418">IF(AND(M6686&gt;0,N6686=0),"Valid","Invalid")</f>
        <v>Invalid</v>
      </c>
      <c r="T6686" t="str">
        <f t="shared" ref="T6686" si="13419">IF(OR(Q6686&gt;1,R6686&gt;1),"Present","Absent")</f>
        <v>Absent</v>
      </c>
      <c r="U6686" t="str">
        <f t="shared" ref="U6686" si="13420">IF(OR(AND(Q6686&gt;1,Q6686&lt;41),AND(R6686&gt;1,R6686&lt;41)),"Ct&lt;41","Ct&gt;41")</f>
        <v>Ct&gt;41</v>
      </c>
      <c r="V6686" t="e">
        <f>VLOOKUP(J6686,Datasæt_Analysesystemer!$C$2:$D$68,2,FALSE)</f>
        <v>#N/A</v>
      </c>
      <c r="W6686" t="str">
        <f t="shared" ref="W6686" si="13421">MID(F6686,10,9)</f>
        <v>DL2021026</v>
      </c>
      <c r="X6686" t="e">
        <f t="shared" ref="X6686" si="13422">W6686&amp;"_"&amp;V6686&amp;"_"&amp;S6686&amp;"_"&amp;T6686&amp;"_"&amp;U6686</f>
        <v>#N/A</v>
      </c>
    </row>
    <row r="6687" spans="1:24" x14ac:dyDescent="0.25">
      <c r="A6687" t="s">
        <v>327</v>
      </c>
      <c r="B6687" t="s">
        <v>1557</v>
      </c>
      <c r="C6687" t="s">
        <v>16</v>
      </c>
      <c r="D6687" s="6">
        <v>0.1</v>
      </c>
      <c r="E6687" s="6" t="s">
        <v>17</v>
      </c>
      <c r="F6687" t="s">
        <v>1552</v>
      </c>
      <c r="G6687" t="str">
        <f t="shared" si="13330"/>
        <v>DL2021026</v>
      </c>
      <c r="H6687" t="str">
        <f t="shared" si="13394"/>
        <v>20</v>
      </c>
      <c r="I6687" t="str">
        <f t="shared" si="13395"/>
        <v>SibiriskStør_20_20210923_DL2021026_SktAnnaeGym</v>
      </c>
      <c r="J6687" t="str">
        <f t="shared" si="13396"/>
        <v>SibiriskStør</v>
      </c>
      <c r="K6687" t="str">
        <f t="shared" si="13397"/>
        <v>NegK</v>
      </c>
      <c r="L6687" t="str">
        <f t="shared" si="13398"/>
        <v>No Ct</v>
      </c>
      <c r="M6687" t="str">
        <f t="shared" si="13399"/>
        <v/>
      </c>
      <c r="N6687" t="str">
        <f t="shared" si="13400"/>
        <v/>
      </c>
      <c r="O6687" t="str">
        <f t="shared" si="13401"/>
        <v/>
      </c>
    </row>
    <row r="6688" spans="1:24" x14ac:dyDescent="0.25">
      <c r="A6688" t="s">
        <v>329</v>
      </c>
      <c r="B6688" t="s">
        <v>1558</v>
      </c>
      <c r="C6688" t="s">
        <v>20</v>
      </c>
      <c r="D6688" s="6">
        <v>0.1</v>
      </c>
      <c r="E6688" s="6" t="s">
        <v>17</v>
      </c>
      <c r="F6688" t="s">
        <v>1552</v>
      </c>
      <c r="G6688" t="str">
        <f t="shared" si="13330"/>
        <v>DL2021026</v>
      </c>
      <c r="H6688" t="str">
        <f t="shared" si="13394"/>
        <v>20</v>
      </c>
      <c r="I6688" t="str">
        <f t="shared" si="13395"/>
        <v>SibiriskStør_20_20210923_DL2021026_SktAnnaeGym</v>
      </c>
      <c r="J6688" t="str">
        <f t="shared" si="13396"/>
        <v>SibiriskStør</v>
      </c>
      <c r="K6688" t="str">
        <f t="shared" si="13397"/>
        <v>eDNA</v>
      </c>
      <c r="L6688" t="str">
        <f t="shared" si="13398"/>
        <v>No Ct</v>
      </c>
      <c r="M6688" t="str">
        <f t="shared" si="13399"/>
        <v/>
      </c>
      <c r="N6688" t="str">
        <f t="shared" si="13400"/>
        <v/>
      </c>
      <c r="O6688" t="str">
        <f t="shared" si="13401"/>
        <v/>
      </c>
    </row>
    <row r="6689" spans="1:24" x14ac:dyDescent="0.25">
      <c r="A6689" t="s">
        <v>331</v>
      </c>
      <c r="B6689" t="s">
        <v>1558</v>
      </c>
      <c r="C6689" t="s">
        <v>20</v>
      </c>
      <c r="D6689" s="6">
        <v>0.1</v>
      </c>
      <c r="E6689" s="6" t="s">
        <v>17</v>
      </c>
      <c r="F6689" t="s">
        <v>1552</v>
      </c>
      <c r="G6689" t="str">
        <f t="shared" si="13330"/>
        <v>DL2021026</v>
      </c>
      <c r="H6689" t="str">
        <f t="shared" si="13394"/>
        <v>20</v>
      </c>
      <c r="I6689" t="str">
        <f t="shared" si="13395"/>
        <v>SibiriskStør_20_20210923_DL2021026_SktAnnaeGym</v>
      </c>
      <c r="J6689" t="str">
        <f t="shared" si="13396"/>
        <v>SibiriskStør</v>
      </c>
      <c r="K6689" t="str">
        <f t="shared" si="13397"/>
        <v>eDNA</v>
      </c>
      <c r="L6689" t="str">
        <f t="shared" si="13398"/>
        <v>No Ct</v>
      </c>
      <c r="M6689" t="str">
        <f t="shared" si="13399"/>
        <v/>
      </c>
      <c r="N6689" t="str">
        <f t="shared" si="13400"/>
        <v/>
      </c>
      <c r="O6689" t="str">
        <f t="shared" si="13401"/>
        <v/>
      </c>
    </row>
    <row r="6690" spans="1:24" x14ac:dyDescent="0.25">
      <c r="A6690" t="s">
        <v>390</v>
      </c>
      <c r="B6690" t="s">
        <v>1504</v>
      </c>
      <c r="C6690" t="s">
        <v>13</v>
      </c>
      <c r="D6690" s="6">
        <v>0.1</v>
      </c>
      <c r="E6690" s="6">
        <v>32.28</v>
      </c>
      <c r="F6690" t="s">
        <v>1552</v>
      </c>
      <c r="G6690" t="str">
        <f t="shared" si="13330"/>
        <v>DL2021026</v>
      </c>
      <c r="H6690" t="str">
        <f t="shared" si="13394"/>
        <v>21</v>
      </c>
      <c r="I6690" t="str">
        <f t="shared" si="13395"/>
        <v>Stillehavsoesters_21_20210923_DL2021026_SktAnnaeGym</v>
      </c>
      <c r="J6690" t="str">
        <f t="shared" si="13396"/>
        <v>Stillehavsoesters</v>
      </c>
      <c r="K6690" t="str">
        <f t="shared" si="13397"/>
        <v>PosK</v>
      </c>
      <c r="L6690">
        <f t="shared" si="13398"/>
        <v>32.28</v>
      </c>
      <c r="M6690">
        <f t="shared" si="13399"/>
        <v>32.28</v>
      </c>
      <c r="N6690">
        <f t="shared" si="13400"/>
        <v>0</v>
      </c>
      <c r="O6690">
        <f t="shared" si="13401"/>
        <v>0</v>
      </c>
      <c r="Q6690">
        <f t="shared" ref="Q6690" si="13423">IF(L6692="No Ct",0,L6692)</f>
        <v>0</v>
      </c>
      <c r="R6690">
        <f t="shared" ref="R6690" si="13424">IF(L6693="No Ct",0,L6693)</f>
        <v>0</v>
      </c>
      <c r="S6690" t="str">
        <f t="shared" ref="S6690" si="13425">IF(AND(M6690&gt;0,N6690=0),"Valid","Invalid")</f>
        <v>Valid</v>
      </c>
      <c r="T6690" t="str">
        <f t="shared" ref="T6690" si="13426">IF(OR(Q6690&gt;1,R6690&gt;1),"Present","Absent")</f>
        <v>Absent</v>
      </c>
      <c r="U6690" t="str">
        <f t="shared" ref="U6690" si="13427">IF(OR(AND(Q6690&gt;1,Q6690&lt;41),AND(R6690&gt;1,R6690&lt;41)),"Ct&lt;41","Ct&gt;41")</f>
        <v>Ct&gt;41</v>
      </c>
      <c r="V6690" t="str">
        <f>VLOOKUP(J6690,Datasæt_Analysesystemer!$C$2:$D$68,2,FALSE)</f>
        <v>Stillehavsøsters</v>
      </c>
      <c r="W6690" t="str">
        <f t="shared" ref="W6690" si="13428">MID(F6690,10,9)</f>
        <v>DL2021026</v>
      </c>
      <c r="X6690" t="str">
        <f t="shared" ref="X6690" si="13429">W6690&amp;"_"&amp;V6690&amp;"_"&amp;S6690&amp;"_"&amp;T6690&amp;"_"&amp;U6690</f>
        <v>DL2021026_Stillehavsøsters_Valid_Absent_Ct&gt;41</v>
      </c>
    </row>
    <row r="6691" spans="1:24" x14ac:dyDescent="0.25">
      <c r="A6691" t="s">
        <v>392</v>
      </c>
      <c r="B6691" t="s">
        <v>1505</v>
      </c>
      <c r="C6691" t="s">
        <v>16</v>
      </c>
      <c r="D6691" s="6">
        <v>0.1</v>
      </c>
      <c r="E6691" s="6" t="s">
        <v>17</v>
      </c>
      <c r="F6691" t="s">
        <v>1552</v>
      </c>
      <c r="G6691" t="str">
        <f t="shared" si="13330"/>
        <v>DL2021026</v>
      </c>
      <c r="H6691" t="str">
        <f t="shared" si="13394"/>
        <v>21</v>
      </c>
      <c r="I6691" t="str">
        <f t="shared" si="13395"/>
        <v>Stillehavsoesters_21_20210923_DL2021026_SktAnnaeGym</v>
      </c>
      <c r="J6691" t="str">
        <f t="shared" si="13396"/>
        <v>Stillehavsoesters</v>
      </c>
      <c r="K6691" t="str">
        <f t="shared" si="13397"/>
        <v>NegK</v>
      </c>
      <c r="L6691" t="str">
        <f t="shared" si="13398"/>
        <v>No Ct</v>
      </c>
      <c r="M6691" t="str">
        <f t="shared" si="13399"/>
        <v/>
      </c>
      <c r="N6691" t="str">
        <f t="shared" si="13400"/>
        <v/>
      </c>
      <c r="O6691" t="str">
        <f t="shared" si="13401"/>
        <v/>
      </c>
    </row>
    <row r="6692" spans="1:24" x14ac:dyDescent="0.25">
      <c r="A6692" t="s">
        <v>394</v>
      </c>
      <c r="B6692" t="s">
        <v>1506</v>
      </c>
      <c r="C6692" t="s">
        <v>20</v>
      </c>
      <c r="D6692" s="6">
        <v>0.1</v>
      </c>
      <c r="E6692" s="6" t="s">
        <v>17</v>
      </c>
      <c r="F6692" t="s">
        <v>1552</v>
      </c>
      <c r="G6692" t="str">
        <f t="shared" si="13330"/>
        <v>DL2021026</v>
      </c>
      <c r="H6692" t="str">
        <f t="shared" si="13394"/>
        <v>21</v>
      </c>
      <c r="I6692" t="str">
        <f t="shared" si="13395"/>
        <v>Stillehavsoesters_21_20210923_DL2021026_SktAnnaeGym</v>
      </c>
      <c r="J6692" t="str">
        <f t="shared" si="13396"/>
        <v>Stillehavsoesters</v>
      </c>
      <c r="K6692" t="str">
        <f t="shared" si="13397"/>
        <v>eDNA</v>
      </c>
      <c r="L6692" t="str">
        <f t="shared" si="13398"/>
        <v>No Ct</v>
      </c>
      <c r="M6692" t="str">
        <f t="shared" si="13399"/>
        <v/>
      </c>
      <c r="N6692" t="str">
        <f t="shared" si="13400"/>
        <v/>
      </c>
      <c r="O6692" t="str">
        <f t="shared" si="13401"/>
        <v/>
      </c>
    </row>
    <row r="6693" spans="1:24" x14ac:dyDescent="0.25">
      <c r="A6693" t="s">
        <v>396</v>
      </c>
      <c r="B6693" t="s">
        <v>1506</v>
      </c>
      <c r="C6693" t="s">
        <v>20</v>
      </c>
      <c r="D6693" s="6">
        <v>0.1</v>
      </c>
      <c r="E6693" s="6" t="s">
        <v>17</v>
      </c>
      <c r="F6693" t="s">
        <v>1552</v>
      </c>
      <c r="G6693" t="str">
        <f t="shared" si="13330"/>
        <v>DL2021026</v>
      </c>
      <c r="H6693" t="str">
        <f t="shared" si="13394"/>
        <v>21</v>
      </c>
      <c r="I6693" t="str">
        <f t="shared" si="13395"/>
        <v>Stillehavsoesters_21_20210923_DL2021026_SktAnnaeGym</v>
      </c>
      <c r="J6693" t="str">
        <f t="shared" si="13396"/>
        <v>Stillehavsoesters</v>
      </c>
      <c r="K6693" t="str">
        <f t="shared" si="13397"/>
        <v>eDNA</v>
      </c>
      <c r="L6693" t="str">
        <f t="shared" si="13398"/>
        <v>No Ct</v>
      </c>
      <c r="M6693" t="str">
        <f t="shared" si="13399"/>
        <v/>
      </c>
      <c r="N6693" t="str">
        <f t="shared" si="13400"/>
        <v/>
      </c>
      <c r="O6693" t="str">
        <f t="shared" si="13401"/>
        <v/>
      </c>
    </row>
    <row r="6694" spans="1:24" x14ac:dyDescent="0.25">
      <c r="A6694" t="s">
        <v>397</v>
      </c>
      <c r="B6694" t="s">
        <v>1507</v>
      </c>
      <c r="C6694" t="s">
        <v>13</v>
      </c>
      <c r="D6694" s="6">
        <v>0.1</v>
      </c>
      <c r="E6694" s="6">
        <v>32.18</v>
      </c>
      <c r="F6694" t="s">
        <v>1552</v>
      </c>
      <c r="G6694" t="str">
        <f t="shared" si="13330"/>
        <v>DL2021026</v>
      </c>
      <c r="H6694" t="str">
        <f t="shared" si="13394"/>
        <v>22</v>
      </c>
      <c r="I6694" t="str">
        <f t="shared" si="13395"/>
        <v>Stillehavsoesters_22_20210923_DL2021026_SktAnnaeGym</v>
      </c>
      <c r="J6694" t="str">
        <f t="shared" si="13396"/>
        <v>Stillehavsoesters</v>
      </c>
      <c r="K6694" t="str">
        <f t="shared" si="13397"/>
        <v>PosK</v>
      </c>
      <c r="L6694">
        <f t="shared" si="13398"/>
        <v>32.18</v>
      </c>
      <c r="M6694">
        <f t="shared" si="13399"/>
        <v>32.18</v>
      </c>
      <c r="N6694">
        <f t="shared" si="13400"/>
        <v>0</v>
      </c>
      <c r="O6694">
        <f t="shared" si="13401"/>
        <v>0</v>
      </c>
      <c r="Q6694">
        <f t="shared" ref="Q6694" si="13430">IF(L6696="No Ct",0,L6696)</f>
        <v>0</v>
      </c>
      <c r="R6694">
        <f t="shared" ref="R6694" si="13431">IF(L6697="No Ct",0,L6697)</f>
        <v>0</v>
      </c>
      <c r="S6694" t="str">
        <f t="shared" ref="S6694" si="13432">IF(AND(M6694&gt;0,N6694=0),"Valid","Invalid")</f>
        <v>Valid</v>
      </c>
      <c r="T6694" t="str">
        <f t="shared" ref="T6694" si="13433">IF(OR(Q6694&gt;1,R6694&gt;1),"Present","Absent")</f>
        <v>Absent</v>
      </c>
      <c r="U6694" t="str">
        <f t="shared" ref="U6694" si="13434">IF(OR(AND(Q6694&gt;1,Q6694&lt;41),AND(R6694&gt;1,R6694&lt;41)),"Ct&lt;41","Ct&gt;41")</f>
        <v>Ct&gt;41</v>
      </c>
      <c r="V6694" t="str">
        <f>VLOOKUP(J6694,Datasæt_Analysesystemer!$C$2:$D$68,2,FALSE)</f>
        <v>Stillehavsøsters</v>
      </c>
      <c r="W6694" t="str">
        <f t="shared" ref="W6694" si="13435">MID(F6694,10,9)</f>
        <v>DL2021026</v>
      </c>
      <c r="X6694" t="str">
        <f t="shared" ref="X6694" si="13436">W6694&amp;"_"&amp;V6694&amp;"_"&amp;S6694&amp;"_"&amp;T6694&amp;"_"&amp;U6694</f>
        <v>DL2021026_Stillehavsøsters_Valid_Absent_Ct&gt;41</v>
      </c>
    </row>
    <row r="6695" spans="1:24" x14ac:dyDescent="0.25">
      <c r="A6695" t="s">
        <v>399</v>
      </c>
      <c r="B6695" t="s">
        <v>1508</v>
      </c>
      <c r="C6695" t="s">
        <v>16</v>
      </c>
      <c r="D6695" s="6">
        <v>0.1</v>
      </c>
      <c r="E6695" s="6" t="s">
        <v>17</v>
      </c>
      <c r="F6695" t="s">
        <v>1552</v>
      </c>
      <c r="G6695" t="str">
        <f t="shared" si="13330"/>
        <v>DL2021026</v>
      </c>
      <c r="H6695" t="str">
        <f t="shared" si="13394"/>
        <v>22</v>
      </c>
      <c r="I6695" t="str">
        <f t="shared" si="13395"/>
        <v>Stillehavsoesters_22_20210923_DL2021026_SktAnnaeGym</v>
      </c>
      <c r="J6695" t="str">
        <f t="shared" si="13396"/>
        <v>Stillehavsoesters</v>
      </c>
      <c r="K6695" t="str">
        <f t="shared" si="13397"/>
        <v>NegK</v>
      </c>
      <c r="L6695" t="str">
        <f t="shared" si="13398"/>
        <v>No Ct</v>
      </c>
      <c r="M6695" t="str">
        <f t="shared" si="13399"/>
        <v/>
      </c>
      <c r="N6695" t="str">
        <f t="shared" si="13400"/>
        <v/>
      </c>
      <c r="O6695" t="str">
        <f t="shared" si="13401"/>
        <v/>
      </c>
    </row>
    <row r="6696" spans="1:24" x14ac:dyDescent="0.25">
      <c r="A6696" t="s">
        <v>401</v>
      </c>
      <c r="B6696" t="s">
        <v>1509</v>
      </c>
      <c r="C6696" t="s">
        <v>20</v>
      </c>
      <c r="D6696" s="6">
        <v>0.1</v>
      </c>
      <c r="E6696" s="6" t="s">
        <v>17</v>
      </c>
      <c r="F6696" t="s">
        <v>1552</v>
      </c>
      <c r="G6696" t="str">
        <f t="shared" si="13330"/>
        <v>DL2021026</v>
      </c>
      <c r="H6696" t="str">
        <f t="shared" si="13394"/>
        <v>22</v>
      </c>
      <c r="I6696" t="str">
        <f t="shared" si="13395"/>
        <v>Stillehavsoesters_22_20210923_DL2021026_SktAnnaeGym</v>
      </c>
      <c r="J6696" t="str">
        <f t="shared" si="13396"/>
        <v>Stillehavsoesters</v>
      </c>
      <c r="K6696" t="str">
        <f t="shared" si="13397"/>
        <v>eDNA</v>
      </c>
      <c r="L6696" t="str">
        <f t="shared" si="13398"/>
        <v>No Ct</v>
      </c>
      <c r="M6696" t="str">
        <f t="shared" si="13399"/>
        <v/>
      </c>
      <c r="N6696" t="str">
        <f t="shared" si="13400"/>
        <v/>
      </c>
      <c r="O6696" t="str">
        <f t="shared" si="13401"/>
        <v/>
      </c>
    </row>
    <row r="6697" spans="1:24" x14ac:dyDescent="0.25">
      <c r="A6697" t="s">
        <v>403</v>
      </c>
      <c r="B6697" t="s">
        <v>1509</v>
      </c>
      <c r="C6697" t="s">
        <v>20</v>
      </c>
      <c r="D6697" s="6">
        <v>0.1</v>
      </c>
      <c r="E6697" s="6" t="s">
        <v>17</v>
      </c>
      <c r="F6697" t="s">
        <v>1552</v>
      </c>
      <c r="G6697" t="str">
        <f t="shared" si="13330"/>
        <v>DL2021026</v>
      </c>
      <c r="H6697" t="str">
        <f t="shared" si="13394"/>
        <v>22</v>
      </c>
      <c r="I6697" t="str">
        <f t="shared" si="13395"/>
        <v>Stillehavsoesters_22_20210923_DL2021026_SktAnnaeGym</v>
      </c>
      <c r="J6697" t="str">
        <f t="shared" si="13396"/>
        <v>Stillehavsoesters</v>
      </c>
      <c r="K6697" t="str">
        <f t="shared" si="13397"/>
        <v>eDNA</v>
      </c>
      <c r="L6697" t="str">
        <f t="shared" si="13398"/>
        <v>No Ct</v>
      </c>
      <c r="M6697" t="str">
        <f t="shared" si="13399"/>
        <v/>
      </c>
      <c r="N6697" t="str">
        <f t="shared" si="13400"/>
        <v/>
      </c>
      <c r="O6697" t="str">
        <f t="shared" si="13401"/>
        <v/>
      </c>
    </row>
    <row r="6698" spans="1:24" x14ac:dyDescent="0.25">
      <c r="A6698" t="s">
        <v>404</v>
      </c>
      <c r="B6698" t="s">
        <v>692</v>
      </c>
      <c r="C6698" t="s">
        <v>13</v>
      </c>
      <c r="D6698" s="6">
        <v>0.1</v>
      </c>
      <c r="E6698" s="6" t="s">
        <v>17</v>
      </c>
      <c r="F6698" t="s">
        <v>1552</v>
      </c>
      <c r="G6698" t="str">
        <f t="shared" si="13330"/>
        <v>DL2021026</v>
      </c>
      <c r="H6698" t="str">
        <f t="shared" si="13394"/>
        <v>23</v>
      </c>
      <c r="I6698" t="str">
        <f t="shared" si="13395"/>
        <v>SortmundetKutling_23_20210923_DL2021026_SktAnnaeGym</v>
      </c>
      <c r="J6698" t="str">
        <f t="shared" si="13396"/>
        <v>SortmundetKutling</v>
      </c>
      <c r="K6698" t="str">
        <f t="shared" si="13397"/>
        <v>PosK</v>
      </c>
      <c r="L6698" t="str">
        <f t="shared" si="13398"/>
        <v>No Ct</v>
      </c>
      <c r="M6698">
        <f t="shared" si="13399"/>
        <v>0</v>
      </c>
      <c r="N6698">
        <f t="shared" si="13400"/>
        <v>0</v>
      </c>
      <c r="O6698">
        <f t="shared" si="13401"/>
        <v>0</v>
      </c>
      <c r="Q6698">
        <f t="shared" ref="Q6698" si="13437">IF(L6700="No Ct",0,L6700)</f>
        <v>0</v>
      </c>
      <c r="R6698">
        <f t="shared" ref="R6698" si="13438">IF(L6701="No Ct",0,L6701)</f>
        <v>0</v>
      </c>
      <c r="S6698" t="str">
        <f t="shared" ref="S6698" si="13439">IF(AND(M6698&gt;0,N6698=0),"Valid","Invalid")</f>
        <v>Invalid</v>
      </c>
      <c r="T6698" t="str">
        <f t="shared" ref="T6698" si="13440">IF(OR(Q6698&gt;1,R6698&gt;1),"Present","Absent")</f>
        <v>Absent</v>
      </c>
      <c r="U6698" t="str">
        <f t="shared" ref="U6698" si="13441">IF(OR(AND(Q6698&gt;1,Q6698&lt;41),AND(R6698&gt;1,R6698&lt;41)),"Ct&lt;41","Ct&gt;41")</f>
        <v>Ct&gt;41</v>
      </c>
      <c r="V6698" t="str">
        <f>VLOOKUP(J6698,Datasæt_Analysesystemer!$C$2:$D$68,2,FALSE)</f>
        <v>Sortmundet kutling</v>
      </c>
      <c r="W6698" t="str">
        <f t="shared" ref="W6698" si="13442">MID(F6698,10,9)</f>
        <v>DL2021026</v>
      </c>
      <c r="X6698" t="str">
        <f t="shared" ref="X6698" si="13443">W6698&amp;"_"&amp;V6698&amp;"_"&amp;S6698&amp;"_"&amp;T6698&amp;"_"&amp;U6698</f>
        <v>DL2021026_Sortmundet kutling_Invalid_Absent_Ct&gt;41</v>
      </c>
    </row>
    <row r="6699" spans="1:24" x14ac:dyDescent="0.25">
      <c r="A6699" t="s">
        <v>406</v>
      </c>
      <c r="B6699" t="s">
        <v>693</v>
      </c>
      <c r="C6699" t="s">
        <v>16</v>
      </c>
      <c r="D6699" s="6">
        <v>0.1</v>
      </c>
      <c r="E6699" s="6" t="s">
        <v>17</v>
      </c>
      <c r="F6699" t="s">
        <v>1552</v>
      </c>
      <c r="G6699" t="str">
        <f t="shared" si="13330"/>
        <v>DL2021026</v>
      </c>
      <c r="H6699" t="str">
        <f t="shared" si="13394"/>
        <v>23</v>
      </c>
      <c r="I6699" t="str">
        <f t="shared" si="13395"/>
        <v>SortmundetKutling_23_20210923_DL2021026_SktAnnaeGym</v>
      </c>
      <c r="J6699" t="str">
        <f t="shared" si="13396"/>
        <v>SortmundetKutling</v>
      </c>
      <c r="K6699" t="str">
        <f t="shared" si="13397"/>
        <v>NegK</v>
      </c>
      <c r="L6699" t="str">
        <f t="shared" si="13398"/>
        <v>No Ct</v>
      </c>
      <c r="M6699" t="str">
        <f t="shared" si="13399"/>
        <v/>
      </c>
      <c r="N6699" t="str">
        <f t="shared" si="13400"/>
        <v/>
      </c>
      <c r="O6699" t="str">
        <f t="shared" si="13401"/>
        <v/>
      </c>
    </row>
    <row r="6700" spans="1:24" x14ac:dyDescent="0.25">
      <c r="A6700" t="s">
        <v>408</v>
      </c>
      <c r="B6700" t="s">
        <v>694</v>
      </c>
      <c r="C6700" t="s">
        <v>20</v>
      </c>
      <c r="D6700" s="6">
        <v>0.1</v>
      </c>
      <c r="E6700" s="6" t="s">
        <v>17</v>
      </c>
      <c r="F6700" t="s">
        <v>1552</v>
      </c>
      <c r="G6700" t="str">
        <f t="shared" si="13330"/>
        <v>DL2021026</v>
      </c>
      <c r="H6700" t="str">
        <f t="shared" si="13394"/>
        <v>23</v>
      </c>
      <c r="I6700" t="str">
        <f t="shared" si="13395"/>
        <v>SortmundetKutling_23_20210923_DL2021026_SktAnnaeGym</v>
      </c>
      <c r="J6700" t="str">
        <f t="shared" si="13396"/>
        <v>SortmundetKutling</v>
      </c>
      <c r="K6700" t="str">
        <f t="shared" si="13397"/>
        <v>eDNA</v>
      </c>
      <c r="L6700" t="str">
        <f t="shared" si="13398"/>
        <v>No Ct</v>
      </c>
      <c r="M6700" t="str">
        <f t="shared" si="13399"/>
        <v/>
      </c>
      <c r="N6700" t="str">
        <f t="shared" si="13400"/>
        <v/>
      </c>
      <c r="O6700" t="str">
        <f t="shared" si="13401"/>
        <v/>
      </c>
    </row>
    <row r="6701" spans="1:24" x14ac:dyDescent="0.25">
      <c r="A6701" t="s">
        <v>410</v>
      </c>
      <c r="B6701" t="s">
        <v>694</v>
      </c>
      <c r="C6701" t="s">
        <v>20</v>
      </c>
      <c r="D6701" s="6">
        <v>0.1</v>
      </c>
      <c r="E6701" s="6" t="s">
        <v>17</v>
      </c>
      <c r="F6701" t="s">
        <v>1552</v>
      </c>
      <c r="G6701" t="str">
        <f t="shared" si="13330"/>
        <v>DL2021026</v>
      </c>
      <c r="H6701" t="str">
        <f t="shared" si="13394"/>
        <v>23</v>
      </c>
      <c r="I6701" t="str">
        <f t="shared" si="13395"/>
        <v>SortmundetKutling_23_20210923_DL2021026_SktAnnaeGym</v>
      </c>
      <c r="J6701" t="str">
        <f t="shared" si="13396"/>
        <v>SortmundetKutling</v>
      </c>
      <c r="K6701" t="str">
        <f t="shared" si="13397"/>
        <v>eDNA</v>
      </c>
      <c r="L6701" t="str">
        <f t="shared" si="13398"/>
        <v>No Ct</v>
      </c>
      <c r="M6701" t="str">
        <f t="shared" si="13399"/>
        <v/>
      </c>
      <c r="N6701" t="str">
        <f t="shared" si="13400"/>
        <v/>
      </c>
      <c r="O6701" t="str">
        <f t="shared" si="13401"/>
        <v/>
      </c>
    </row>
    <row r="6702" spans="1:24" x14ac:dyDescent="0.25">
      <c r="A6702" t="s">
        <v>411</v>
      </c>
      <c r="B6702" t="s">
        <v>695</v>
      </c>
      <c r="C6702" t="s">
        <v>13</v>
      </c>
      <c r="D6702" s="6">
        <v>0.1</v>
      </c>
      <c r="E6702" s="6" t="s">
        <v>17</v>
      </c>
      <c r="F6702" t="s">
        <v>1552</v>
      </c>
      <c r="G6702" t="str">
        <f t="shared" si="13330"/>
        <v>DL2021026</v>
      </c>
      <c r="H6702" t="str">
        <f t="shared" si="13394"/>
        <v>24</v>
      </c>
      <c r="I6702" t="str">
        <f t="shared" si="13395"/>
        <v>SortmundetKutling_24_20210923_DL2021026_SktAnnaeGym</v>
      </c>
      <c r="J6702" t="str">
        <f t="shared" si="13396"/>
        <v>SortmundetKutling</v>
      </c>
      <c r="K6702" t="str">
        <f t="shared" si="13397"/>
        <v>PosK</v>
      </c>
      <c r="L6702" t="str">
        <f t="shared" si="13398"/>
        <v>No Ct</v>
      </c>
      <c r="M6702">
        <f t="shared" si="13399"/>
        <v>0</v>
      </c>
      <c r="N6702">
        <f t="shared" si="13400"/>
        <v>0</v>
      </c>
      <c r="O6702">
        <f t="shared" si="13401"/>
        <v>0</v>
      </c>
      <c r="Q6702">
        <f t="shared" ref="Q6702" si="13444">IF(L6704="No Ct",0,L6704)</f>
        <v>0</v>
      </c>
      <c r="R6702">
        <f t="shared" ref="R6702" si="13445">IF(L6705="No Ct",0,L6705)</f>
        <v>0</v>
      </c>
      <c r="S6702" t="str">
        <f t="shared" ref="S6702" si="13446">IF(AND(M6702&gt;0,N6702=0),"Valid","Invalid")</f>
        <v>Invalid</v>
      </c>
      <c r="T6702" t="str">
        <f t="shared" ref="T6702" si="13447">IF(OR(Q6702&gt;1,R6702&gt;1),"Present","Absent")</f>
        <v>Absent</v>
      </c>
      <c r="U6702" t="str">
        <f t="shared" ref="U6702" si="13448">IF(OR(AND(Q6702&gt;1,Q6702&lt;41),AND(R6702&gt;1,R6702&lt;41)),"Ct&lt;41","Ct&gt;41")</f>
        <v>Ct&gt;41</v>
      </c>
      <c r="V6702" t="str">
        <f>VLOOKUP(J6702,Datasæt_Analysesystemer!$C$2:$D$68,2,FALSE)</f>
        <v>Sortmundet kutling</v>
      </c>
      <c r="W6702" t="str">
        <f t="shared" ref="W6702" si="13449">MID(F6702,10,9)</f>
        <v>DL2021026</v>
      </c>
      <c r="X6702" t="str">
        <f t="shared" ref="X6702" si="13450">W6702&amp;"_"&amp;V6702&amp;"_"&amp;S6702&amp;"_"&amp;T6702&amp;"_"&amp;U6702</f>
        <v>DL2021026_Sortmundet kutling_Invalid_Absent_Ct&gt;41</v>
      </c>
    </row>
    <row r="6703" spans="1:24" x14ac:dyDescent="0.25">
      <c r="A6703" t="s">
        <v>413</v>
      </c>
      <c r="B6703" t="s">
        <v>696</v>
      </c>
      <c r="C6703" t="s">
        <v>16</v>
      </c>
      <c r="D6703" s="6">
        <v>0.1</v>
      </c>
      <c r="E6703" s="6" t="s">
        <v>17</v>
      </c>
      <c r="F6703" t="s">
        <v>1552</v>
      </c>
      <c r="G6703" t="str">
        <f t="shared" si="13330"/>
        <v>DL2021026</v>
      </c>
      <c r="H6703" t="str">
        <f t="shared" si="13394"/>
        <v>24</v>
      </c>
      <c r="I6703" t="str">
        <f t="shared" si="13395"/>
        <v>SortmundetKutling_24_20210923_DL2021026_SktAnnaeGym</v>
      </c>
      <c r="J6703" t="str">
        <f t="shared" si="13396"/>
        <v>SortmundetKutling</v>
      </c>
      <c r="K6703" t="str">
        <f t="shared" si="13397"/>
        <v>NegK</v>
      </c>
      <c r="L6703" t="str">
        <f t="shared" si="13398"/>
        <v>No Ct</v>
      </c>
      <c r="M6703" t="str">
        <f t="shared" si="13399"/>
        <v/>
      </c>
      <c r="N6703" t="str">
        <f t="shared" si="13400"/>
        <v/>
      </c>
      <c r="O6703" t="str">
        <f t="shared" si="13401"/>
        <v/>
      </c>
    </row>
    <row r="6704" spans="1:24" x14ac:dyDescent="0.25">
      <c r="A6704" t="s">
        <v>415</v>
      </c>
      <c r="B6704" t="s">
        <v>697</v>
      </c>
      <c r="C6704" t="s">
        <v>20</v>
      </c>
      <c r="D6704" s="6">
        <v>0.1</v>
      </c>
      <c r="E6704" s="6" t="s">
        <v>17</v>
      </c>
      <c r="F6704" t="s">
        <v>1552</v>
      </c>
      <c r="G6704" t="str">
        <f t="shared" si="13330"/>
        <v>DL2021026</v>
      </c>
      <c r="H6704" t="str">
        <f t="shared" si="13394"/>
        <v>24</v>
      </c>
      <c r="I6704" t="str">
        <f t="shared" si="13395"/>
        <v>SortmundetKutling_24_20210923_DL2021026_SktAnnaeGym</v>
      </c>
      <c r="J6704" t="str">
        <f t="shared" si="13396"/>
        <v>SortmundetKutling</v>
      </c>
      <c r="K6704" t="str">
        <f t="shared" si="13397"/>
        <v>eDNA</v>
      </c>
      <c r="L6704" t="str">
        <f t="shared" si="13398"/>
        <v>No Ct</v>
      </c>
      <c r="M6704" t="str">
        <f t="shared" si="13399"/>
        <v/>
      </c>
      <c r="N6704" t="str">
        <f t="shared" si="13400"/>
        <v/>
      </c>
      <c r="O6704" t="str">
        <f t="shared" si="13401"/>
        <v/>
      </c>
    </row>
    <row r="6705" spans="1:24" x14ac:dyDescent="0.25">
      <c r="A6705" t="s">
        <v>417</v>
      </c>
      <c r="B6705" t="s">
        <v>697</v>
      </c>
      <c r="C6705" t="s">
        <v>20</v>
      </c>
      <c r="D6705" s="6">
        <v>0.1</v>
      </c>
      <c r="E6705" s="6" t="s">
        <v>17</v>
      </c>
      <c r="F6705" t="s">
        <v>1552</v>
      </c>
      <c r="G6705" t="str">
        <f t="shared" si="13330"/>
        <v>DL2021026</v>
      </c>
      <c r="H6705" t="str">
        <f t="shared" si="13394"/>
        <v>24</v>
      </c>
      <c r="I6705" t="str">
        <f t="shared" si="13395"/>
        <v>SortmundetKutling_24_20210923_DL2021026_SktAnnaeGym</v>
      </c>
      <c r="J6705" t="str">
        <f t="shared" si="13396"/>
        <v>SortmundetKutling</v>
      </c>
      <c r="K6705" t="str">
        <f t="shared" si="13397"/>
        <v>eDNA</v>
      </c>
      <c r="L6705" t="str">
        <f t="shared" si="13398"/>
        <v>No Ct</v>
      </c>
      <c r="M6705" t="str">
        <f t="shared" si="13399"/>
        <v/>
      </c>
      <c r="N6705" t="str">
        <f t="shared" si="13400"/>
        <v/>
      </c>
      <c r="O6705" t="str">
        <f t="shared" si="13401"/>
        <v/>
      </c>
    </row>
    <row r="6706" spans="1:24" x14ac:dyDescent="0.25">
      <c r="A6706" t="s">
        <v>11</v>
      </c>
      <c r="B6706" t="s">
        <v>196</v>
      </c>
      <c r="C6706" t="s">
        <v>13</v>
      </c>
      <c r="D6706" s="6">
        <v>0.1</v>
      </c>
      <c r="E6706" s="6">
        <v>26.15</v>
      </c>
      <c r="F6706" t="s">
        <v>1559</v>
      </c>
      <c r="G6706" t="str">
        <f t="shared" ref="G6706:G6769" si="13451">MID(F6706,10,9)</f>
        <v>DL2021001</v>
      </c>
      <c r="H6706" t="str">
        <f t="shared" si="13394"/>
        <v>01</v>
      </c>
      <c r="I6706" t="str">
        <f t="shared" si="13395"/>
        <v>Skrubbe_01_20211102_DL2021001_GladsaxeGym</v>
      </c>
      <c r="J6706" t="str">
        <f t="shared" si="13396"/>
        <v>Skrubbe</v>
      </c>
      <c r="K6706" t="str">
        <f t="shared" si="13397"/>
        <v>PosK</v>
      </c>
      <c r="L6706">
        <f t="shared" si="13398"/>
        <v>26.15</v>
      </c>
      <c r="M6706">
        <f t="shared" si="13399"/>
        <v>26.15</v>
      </c>
      <c r="N6706">
        <f t="shared" si="13400"/>
        <v>0</v>
      </c>
      <c r="O6706">
        <f t="shared" si="13401"/>
        <v>0</v>
      </c>
      <c r="Q6706">
        <f t="shared" ref="Q6706" si="13452">IF(L6708="No Ct",0,L6708)</f>
        <v>0</v>
      </c>
      <c r="R6706">
        <f t="shared" ref="R6706" si="13453">IF(L6709="No Ct",0,L6709)</f>
        <v>0</v>
      </c>
      <c r="S6706" t="str">
        <f t="shared" ref="S6706" si="13454">IF(AND(M6706&gt;0,N6706=0),"Valid","Invalid")</f>
        <v>Valid</v>
      </c>
      <c r="T6706" t="str">
        <f t="shared" ref="T6706" si="13455">IF(OR(Q6706&gt;1,R6706&gt;1),"Present","Absent")</f>
        <v>Absent</v>
      </c>
      <c r="U6706" t="str">
        <f t="shared" ref="U6706" si="13456">IF(OR(AND(Q6706&gt;1,Q6706&lt;41),AND(R6706&gt;1,R6706&lt;41)),"Ct&lt;41","Ct&gt;41")</f>
        <v>Ct&gt;41</v>
      </c>
      <c r="V6706" t="str">
        <f>VLOOKUP(J6706,Datasæt_Analysesystemer!$C$2:$D$68,2,FALSE)</f>
        <v>Skrubbe</v>
      </c>
      <c r="W6706" t="str">
        <f t="shared" ref="W6706" si="13457">MID(F6706,10,9)</f>
        <v>DL2021001</v>
      </c>
      <c r="X6706" t="str">
        <f t="shared" ref="X6706" si="13458">W6706&amp;"_"&amp;V6706&amp;"_"&amp;S6706&amp;"_"&amp;T6706&amp;"_"&amp;U6706</f>
        <v>DL2021001_Skrubbe_Valid_Absent_Ct&gt;41</v>
      </c>
    </row>
    <row r="6707" spans="1:24" x14ac:dyDescent="0.25">
      <c r="A6707" t="s">
        <v>14</v>
      </c>
      <c r="B6707" t="s">
        <v>197</v>
      </c>
      <c r="C6707" t="s">
        <v>16</v>
      </c>
      <c r="D6707" s="6">
        <v>0.1</v>
      </c>
      <c r="E6707" s="6" t="s">
        <v>17</v>
      </c>
      <c r="F6707" t="s">
        <v>1559</v>
      </c>
      <c r="G6707" t="str">
        <f t="shared" si="13451"/>
        <v>DL2021001</v>
      </c>
      <c r="H6707" t="str">
        <f t="shared" si="13394"/>
        <v>01</v>
      </c>
      <c r="I6707" t="str">
        <f t="shared" si="13395"/>
        <v>Skrubbe_01_20211102_DL2021001_GladsaxeGym</v>
      </c>
      <c r="J6707" t="str">
        <f t="shared" si="13396"/>
        <v>Skrubbe</v>
      </c>
      <c r="K6707" t="str">
        <f t="shared" si="13397"/>
        <v>NegK</v>
      </c>
      <c r="L6707" t="str">
        <f t="shared" si="13398"/>
        <v>No Ct</v>
      </c>
      <c r="M6707" t="str">
        <f t="shared" si="13399"/>
        <v/>
      </c>
      <c r="N6707" t="str">
        <f t="shared" si="13400"/>
        <v/>
      </c>
      <c r="O6707" t="str">
        <f t="shared" si="13401"/>
        <v/>
      </c>
    </row>
    <row r="6708" spans="1:24" x14ac:dyDescent="0.25">
      <c r="A6708" t="s">
        <v>18</v>
      </c>
      <c r="B6708" t="s">
        <v>198</v>
      </c>
      <c r="C6708" t="s">
        <v>20</v>
      </c>
      <c r="D6708" s="6">
        <v>0.1</v>
      </c>
      <c r="E6708" s="6" t="s">
        <v>17</v>
      </c>
      <c r="F6708" t="s">
        <v>1559</v>
      </c>
      <c r="G6708" t="str">
        <f t="shared" si="13451"/>
        <v>DL2021001</v>
      </c>
      <c r="H6708" t="str">
        <f t="shared" si="13394"/>
        <v>01</v>
      </c>
      <c r="I6708" t="str">
        <f t="shared" si="13395"/>
        <v>Skrubbe_01_20211102_DL2021001_GladsaxeGym</v>
      </c>
      <c r="J6708" t="str">
        <f t="shared" si="13396"/>
        <v>Skrubbe</v>
      </c>
      <c r="K6708" t="str">
        <f t="shared" si="13397"/>
        <v>eDNA</v>
      </c>
      <c r="L6708" t="str">
        <f t="shared" si="13398"/>
        <v>No Ct</v>
      </c>
      <c r="M6708" t="str">
        <f t="shared" si="13399"/>
        <v/>
      </c>
      <c r="N6708" t="str">
        <f t="shared" si="13400"/>
        <v/>
      </c>
      <c r="O6708" t="str">
        <f t="shared" si="13401"/>
        <v/>
      </c>
    </row>
    <row r="6709" spans="1:24" x14ac:dyDescent="0.25">
      <c r="A6709" t="s">
        <v>21</v>
      </c>
      <c r="B6709" t="s">
        <v>198</v>
      </c>
      <c r="C6709" t="s">
        <v>20</v>
      </c>
      <c r="D6709" s="6">
        <v>0.1</v>
      </c>
      <c r="E6709" s="6" t="s">
        <v>17</v>
      </c>
      <c r="F6709" t="s">
        <v>1559</v>
      </c>
      <c r="G6709" t="str">
        <f t="shared" si="13451"/>
        <v>DL2021001</v>
      </c>
      <c r="H6709" t="str">
        <f t="shared" si="13394"/>
        <v>01</v>
      </c>
      <c r="I6709" t="str">
        <f t="shared" si="13395"/>
        <v>Skrubbe_01_20211102_DL2021001_GladsaxeGym</v>
      </c>
      <c r="J6709" t="str">
        <f t="shared" si="13396"/>
        <v>Skrubbe</v>
      </c>
      <c r="K6709" t="str">
        <f t="shared" si="13397"/>
        <v>eDNA</v>
      </c>
      <c r="L6709" t="str">
        <f t="shared" si="13398"/>
        <v>No Ct</v>
      </c>
      <c r="M6709" t="str">
        <f t="shared" si="13399"/>
        <v/>
      </c>
      <c r="N6709" t="str">
        <f t="shared" si="13400"/>
        <v/>
      </c>
      <c r="O6709" t="str">
        <f t="shared" si="13401"/>
        <v/>
      </c>
    </row>
    <row r="6710" spans="1:24" x14ac:dyDescent="0.25">
      <c r="A6710" t="s">
        <v>199</v>
      </c>
      <c r="B6710" t="s">
        <v>200</v>
      </c>
      <c r="C6710" t="s">
        <v>13</v>
      </c>
      <c r="D6710" s="6">
        <v>0.1</v>
      </c>
      <c r="E6710" s="6">
        <v>25.33</v>
      </c>
      <c r="F6710" t="s">
        <v>1559</v>
      </c>
      <c r="G6710" t="str">
        <f t="shared" si="13451"/>
        <v>DL2021001</v>
      </c>
      <c r="H6710" t="str">
        <f t="shared" si="13394"/>
        <v>02</v>
      </c>
      <c r="I6710" t="str">
        <f t="shared" si="13395"/>
        <v>Skrubbe_02_20211102_DL2021001_GladsaxeGym</v>
      </c>
      <c r="J6710" t="str">
        <f t="shared" si="13396"/>
        <v>Skrubbe</v>
      </c>
      <c r="K6710" t="str">
        <f t="shared" si="13397"/>
        <v>PosK</v>
      </c>
      <c r="L6710">
        <f t="shared" si="13398"/>
        <v>25.33</v>
      </c>
      <c r="M6710">
        <f t="shared" si="13399"/>
        <v>25.33</v>
      </c>
      <c r="N6710">
        <f t="shared" si="13400"/>
        <v>0</v>
      </c>
      <c r="O6710">
        <f t="shared" si="13401"/>
        <v>38.31</v>
      </c>
      <c r="Q6710">
        <f t="shared" ref="Q6710" si="13459">IF(L6712="No Ct",0,L6712)</f>
        <v>0</v>
      </c>
      <c r="R6710">
        <f t="shared" ref="R6710" si="13460">IF(L6713="No Ct",0,L6713)</f>
        <v>38.31</v>
      </c>
      <c r="S6710" t="str">
        <f t="shared" ref="S6710" si="13461">IF(AND(M6710&gt;0,N6710=0),"Valid","Invalid")</f>
        <v>Valid</v>
      </c>
      <c r="T6710" t="str">
        <f t="shared" ref="T6710" si="13462">IF(OR(Q6710&gt;1,R6710&gt;1),"Present","Absent")</f>
        <v>Present</v>
      </c>
      <c r="U6710" t="str">
        <f t="shared" ref="U6710" si="13463">IF(OR(AND(Q6710&gt;1,Q6710&lt;41),AND(R6710&gt;1,R6710&lt;41)),"Ct&lt;41","Ct&gt;41")</f>
        <v>Ct&lt;41</v>
      </c>
      <c r="V6710" t="str">
        <f>VLOOKUP(J6710,Datasæt_Analysesystemer!$C$2:$D$68,2,FALSE)</f>
        <v>Skrubbe</v>
      </c>
      <c r="W6710" t="str">
        <f t="shared" ref="W6710" si="13464">MID(F6710,10,9)</f>
        <v>DL2021001</v>
      </c>
      <c r="X6710" t="str">
        <f t="shared" ref="X6710" si="13465">W6710&amp;"_"&amp;V6710&amp;"_"&amp;S6710&amp;"_"&amp;T6710&amp;"_"&amp;U6710</f>
        <v>DL2021001_Skrubbe_Valid_Present_Ct&lt;41</v>
      </c>
    </row>
    <row r="6711" spans="1:24" x14ac:dyDescent="0.25">
      <c r="A6711" t="s">
        <v>201</v>
      </c>
      <c r="B6711" t="s">
        <v>202</v>
      </c>
      <c r="C6711" t="s">
        <v>16</v>
      </c>
      <c r="D6711" s="6">
        <v>0.1</v>
      </c>
      <c r="E6711" s="6" t="s">
        <v>17</v>
      </c>
      <c r="F6711" t="s">
        <v>1559</v>
      </c>
      <c r="G6711" t="str">
        <f t="shared" si="13451"/>
        <v>DL2021001</v>
      </c>
      <c r="H6711" t="str">
        <f t="shared" si="13394"/>
        <v>02</v>
      </c>
      <c r="I6711" t="str">
        <f t="shared" si="13395"/>
        <v>Skrubbe_02_20211102_DL2021001_GladsaxeGym</v>
      </c>
      <c r="J6711" t="str">
        <f t="shared" si="13396"/>
        <v>Skrubbe</v>
      </c>
      <c r="K6711" t="str">
        <f t="shared" si="13397"/>
        <v>NegK</v>
      </c>
      <c r="L6711" t="str">
        <f t="shared" si="13398"/>
        <v>No Ct</v>
      </c>
      <c r="M6711" t="str">
        <f t="shared" si="13399"/>
        <v/>
      </c>
      <c r="N6711" t="str">
        <f t="shared" si="13400"/>
        <v/>
      </c>
      <c r="O6711" t="str">
        <f t="shared" si="13401"/>
        <v/>
      </c>
    </row>
    <row r="6712" spans="1:24" x14ac:dyDescent="0.25">
      <c r="A6712" t="s">
        <v>203</v>
      </c>
      <c r="B6712" t="s">
        <v>204</v>
      </c>
      <c r="C6712" t="s">
        <v>20</v>
      </c>
      <c r="D6712" s="6">
        <v>0.1</v>
      </c>
      <c r="E6712" s="6" t="s">
        <v>17</v>
      </c>
      <c r="F6712" t="s">
        <v>1559</v>
      </c>
      <c r="G6712" t="str">
        <f t="shared" si="13451"/>
        <v>DL2021001</v>
      </c>
      <c r="H6712" t="str">
        <f t="shared" si="13394"/>
        <v>02</v>
      </c>
      <c r="I6712" t="str">
        <f t="shared" si="13395"/>
        <v>Skrubbe_02_20211102_DL2021001_GladsaxeGym</v>
      </c>
      <c r="J6712" t="str">
        <f t="shared" si="13396"/>
        <v>Skrubbe</v>
      </c>
      <c r="K6712" t="str">
        <f t="shared" si="13397"/>
        <v>eDNA</v>
      </c>
      <c r="L6712" t="str">
        <f t="shared" si="13398"/>
        <v>No Ct</v>
      </c>
      <c r="M6712" t="str">
        <f t="shared" si="13399"/>
        <v/>
      </c>
      <c r="N6712" t="str">
        <f t="shared" si="13400"/>
        <v/>
      </c>
      <c r="O6712" t="str">
        <f t="shared" si="13401"/>
        <v/>
      </c>
    </row>
    <row r="6713" spans="1:24" x14ac:dyDescent="0.25">
      <c r="A6713" t="s">
        <v>205</v>
      </c>
      <c r="B6713" t="s">
        <v>204</v>
      </c>
      <c r="C6713" t="s">
        <v>20</v>
      </c>
      <c r="D6713" s="6">
        <v>0.1</v>
      </c>
      <c r="E6713" s="6">
        <v>38.31</v>
      </c>
      <c r="F6713" t="s">
        <v>1559</v>
      </c>
      <c r="G6713" t="str">
        <f t="shared" si="13451"/>
        <v>DL2021001</v>
      </c>
      <c r="H6713" t="str">
        <f t="shared" si="13394"/>
        <v>02</v>
      </c>
      <c r="I6713" t="str">
        <f t="shared" si="13395"/>
        <v>Skrubbe_02_20211102_DL2021001_GladsaxeGym</v>
      </c>
      <c r="J6713" t="str">
        <f t="shared" si="13396"/>
        <v>Skrubbe</v>
      </c>
      <c r="K6713" t="str">
        <f t="shared" si="13397"/>
        <v>eDNA</v>
      </c>
      <c r="L6713">
        <f t="shared" si="13398"/>
        <v>38.31</v>
      </c>
      <c r="M6713" t="str">
        <f t="shared" si="13399"/>
        <v/>
      </c>
      <c r="N6713" t="str">
        <f t="shared" si="13400"/>
        <v/>
      </c>
      <c r="O6713" t="str">
        <f t="shared" si="13401"/>
        <v/>
      </c>
    </row>
    <row r="6714" spans="1:24" x14ac:dyDescent="0.25">
      <c r="A6714" t="s">
        <v>206</v>
      </c>
      <c r="B6714" t="s">
        <v>207</v>
      </c>
      <c r="C6714" t="s">
        <v>13</v>
      </c>
      <c r="D6714" s="6">
        <v>0.1</v>
      </c>
      <c r="E6714" s="6">
        <v>28.86</v>
      </c>
      <c r="F6714" t="s">
        <v>1559</v>
      </c>
      <c r="G6714" t="str">
        <f t="shared" si="13451"/>
        <v>DL2021001</v>
      </c>
      <c r="H6714" t="str">
        <f t="shared" si="13394"/>
        <v>03</v>
      </c>
      <c r="I6714" t="str">
        <f t="shared" si="13395"/>
        <v>Torsk_03_20211102_DL2021001_GladsaxeGym</v>
      </c>
      <c r="J6714" t="str">
        <f t="shared" si="13396"/>
        <v>Torsk</v>
      </c>
      <c r="K6714" t="str">
        <f t="shared" si="13397"/>
        <v>PosK</v>
      </c>
      <c r="L6714">
        <f t="shared" si="13398"/>
        <v>28.86</v>
      </c>
      <c r="M6714">
        <f t="shared" si="13399"/>
        <v>28.86</v>
      </c>
      <c r="N6714">
        <f t="shared" si="13400"/>
        <v>0</v>
      </c>
      <c r="O6714">
        <f t="shared" si="13401"/>
        <v>0</v>
      </c>
      <c r="Q6714">
        <f t="shared" ref="Q6714" si="13466">IF(L6716="No Ct",0,L6716)</f>
        <v>0</v>
      </c>
      <c r="R6714">
        <f t="shared" ref="R6714" si="13467">IF(L6717="No Ct",0,L6717)</f>
        <v>0</v>
      </c>
      <c r="S6714" t="str">
        <f t="shared" ref="S6714" si="13468">IF(AND(M6714&gt;0,N6714=0),"Valid","Invalid")</f>
        <v>Valid</v>
      </c>
      <c r="T6714" t="str">
        <f t="shared" ref="T6714" si="13469">IF(OR(Q6714&gt;1,R6714&gt;1),"Present","Absent")</f>
        <v>Absent</v>
      </c>
      <c r="U6714" t="str">
        <f t="shared" ref="U6714" si="13470">IF(OR(AND(Q6714&gt;1,Q6714&lt;41),AND(R6714&gt;1,R6714&lt;41)),"Ct&lt;41","Ct&gt;41")</f>
        <v>Ct&gt;41</v>
      </c>
      <c r="V6714" t="str">
        <f>VLOOKUP(J6714,Datasæt_Analysesystemer!$C$2:$D$68,2,FALSE)</f>
        <v>Torsk</v>
      </c>
      <c r="W6714" t="str">
        <f t="shared" ref="W6714" si="13471">MID(F6714,10,9)</f>
        <v>DL2021001</v>
      </c>
      <c r="X6714" t="str">
        <f t="shared" ref="X6714" si="13472">W6714&amp;"_"&amp;V6714&amp;"_"&amp;S6714&amp;"_"&amp;T6714&amp;"_"&amp;U6714</f>
        <v>DL2021001_Torsk_Valid_Absent_Ct&gt;41</v>
      </c>
    </row>
    <row r="6715" spans="1:24" x14ac:dyDescent="0.25">
      <c r="A6715" t="s">
        <v>208</v>
      </c>
      <c r="B6715" t="s">
        <v>209</v>
      </c>
      <c r="C6715" t="s">
        <v>16</v>
      </c>
      <c r="D6715" s="6">
        <v>0.1</v>
      </c>
      <c r="E6715" s="6" t="s">
        <v>17</v>
      </c>
      <c r="F6715" t="s">
        <v>1559</v>
      </c>
      <c r="G6715" t="str">
        <f t="shared" si="13451"/>
        <v>DL2021001</v>
      </c>
      <c r="H6715" t="str">
        <f t="shared" si="13394"/>
        <v>03</v>
      </c>
      <c r="I6715" t="str">
        <f t="shared" si="13395"/>
        <v>Torsk_03_20211102_DL2021001_GladsaxeGym</v>
      </c>
      <c r="J6715" t="str">
        <f t="shared" si="13396"/>
        <v>Torsk</v>
      </c>
      <c r="K6715" t="str">
        <f t="shared" si="13397"/>
        <v>NegK</v>
      </c>
      <c r="L6715" t="str">
        <f t="shared" si="13398"/>
        <v>No Ct</v>
      </c>
      <c r="M6715" t="str">
        <f t="shared" si="13399"/>
        <v/>
      </c>
      <c r="N6715" t="str">
        <f t="shared" si="13400"/>
        <v/>
      </c>
      <c r="O6715" t="str">
        <f t="shared" si="13401"/>
        <v/>
      </c>
    </row>
    <row r="6716" spans="1:24" x14ac:dyDescent="0.25">
      <c r="A6716" t="s">
        <v>210</v>
      </c>
      <c r="B6716" t="s">
        <v>211</v>
      </c>
      <c r="C6716" t="s">
        <v>20</v>
      </c>
      <c r="D6716" s="6">
        <v>0.1</v>
      </c>
      <c r="E6716" s="6" t="s">
        <v>17</v>
      </c>
      <c r="F6716" t="s">
        <v>1559</v>
      </c>
      <c r="G6716" t="str">
        <f t="shared" si="13451"/>
        <v>DL2021001</v>
      </c>
      <c r="H6716" t="str">
        <f t="shared" si="13394"/>
        <v>03</v>
      </c>
      <c r="I6716" t="str">
        <f t="shared" si="13395"/>
        <v>Torsk_03_20211102_DL2021001_GladsaxeGym</v>
      </c>
      <c r="J6716" t="str">
        <f t="shared" si="13396"/>
        <v>Torsk</v>
      </c>
      <c r="K6716" t="str">
        <f t="shared" si="13397"/>
        <v>eDNA</v>
      </c>
      <c r="L6716" t="str">
        <f t="shared" si="13398"/>
        <v>No Ct</v>
      </c>
      <c r="M6716" t="str">
        <f t="shared" si="13399"/>
        <v/>
      </c>
      <c r="N6716" t="str">
        <f t="shared" si="13400"/>
        <v/>
      </c>
      <c r="O6716" t="str">
        <f t="shared" si="13401"/>
        <v/>
      </c>
    </row>
    <row r="6717" spans="1:24" x14ac:dyDescent="0.25">
      <c r="A6717" t="s">
        <v>212</v>
      </c>
      <c r="B6717" t="s">
        <v>211</v>
      </c>
      <c r="C6717" t="s">
        <v>20</v>
      </c>
      <c r="D6717" s="6">
        <v>0.1</v>
      </c>
      <c r="E6717" s="6" t="s">
        <v>17</v>
      </c>
      <c r="F6717" t="s">
        <v>1559</v>
      </c>
      <c r="G6717" t="str">
        <f t="shared" si="13451"/>
        <v>DL2021001</v>
      </c>
      <c r="H6717" t="str">
        <f t="shared" si="13394"/>
        <v>03</v>
      </c>
      <c r="I6717" t="str">
        <f t="shared" si="13395"/>
        <v>Torsk_03_20211102_DL2021001_GladsaxeGym</v>
      </c>
      <c r="J6717" t="str">
        <f t="shared" si="13396"/>
        <v>Torsk</v>
      </c>
      <c r="K6717" t="str">
        <f t="shared" si="13397"/>
        <v>eDNA</v>
      </c>
      <c r="L6717" t="str">
        <f t="shared" si="13398"/>
        <v>No Ct</v>
      </c>
      <c r="M6717" t="str">
        <f t="shared" si="13399"/>
        <v/>
      </c>
      <c r="N6717" t="str">
        <f t="shared" si="13400"/>
        <v/>
      </c>
      <c r="O6717" t="str">
        <f t="shared" si="13401"/>
        <v/>
      </c>
    </row>
    <row r="6718" spans="1:24" x14ac:dyDescent="0.25">
      <c r="A6718" t="s">
        <v>213</v>
      </c>
      <c r="B6718" t="s">
        <v>214</v>
      </c>
      <c r="C6718" t="s">
        <v>13</v>
      </c>
      <c r="D6718" s="6">
        <v>0.1</v>
      </c>
      <c r="E6718" s="6" t="s">
        <v>17</v>
      </c>
      <c r="F6718" t="s">
        <v>1559</v>
      </c>
      <c r="G6718" t="str">
        <f t="shared" si="13451"/>
        <v>DL2021001</v>
      </c>
      <c r="H6718" t="str">
        <f t="shared" si="13394"/>
        <v>04</v>
      </c>
      <c r="I6718" t="str">
        <f t="shared" si="13395"/>
        <v>Torsk_04_20211102_DL2021001_GladsaxeGym</v>
      </c>
      <c r="J6718" t="str">
        <f t="shared" si="13396"/>
        <v>Torsk</v>
      </c>
      <c r="K6718" t="str">
        <f t="shared" si="13397"/>
        <v>PosK</v>
      </c>
      <c r="L6718" t="str">
        <f t="shared" si="13398"/>
        <v>No Ct</v>
      </c>
      <c r="M6718">
        <f t="shared" si="13399"/>
        <v>0</v>
      </c>
      <c r="N6718">
        <f t="shared" si="13400"/>
        <v>0</v>
      </c>
      <c r="O6718">
        <f t="shared" si="13401"/>
        <v>0</v>
      </c>
      <c r="Q6718">
        <f t="shared" ref="Q6718" si="13473">IF(L6720="No Ct",0,L6720)</f>
        <v>0</v>
      </c>
      <c r="R6718">
        <f t="shared" ref="R6718" si="13474">IF(L6721="No Ct",0,L6721)</f>
        <v>0</v>
      </c>
      <c r="S6718" t="str">
        <f t="shared" ref="S6718" si="13475">IF(AND(M6718&gt;0,N6718=0),"Valid","Invalid")</f>
        <v>Invalid</v>
      </c>
      <c r="T6718" t="str">
        <f t="shared" ref="T6718" si="13476">IF(OR(Q6718&gt;1,R6718&gt;1),"Present","Absent")</f>
        <v>Absent</v>
      </c>
      <c r="U6718" t="str">
        <f t="shared" ref="U6718" si="13477">IF(OR(AND(Q6718&gt;1,Q6718&lt;41),AND(R6718&gt;1,R6718&lt;41)),"Ct&lt;41","Ct&gt;41")</f>
        <v>Ct&gt;41</v>
      </c>
      <c r="V6718" t="str">
        <f>VLOOKUP(J6718,Datasæt_Analysesystemer!$C$2:$D$68,2,FALSE)</f>
        <v>Torsk</v>
      </c>
      <c r="W6718" t="str">
        <f t="shared" ref="W6718" si="13478">MID(F6718,10,9)</f>
        <v>DL2021001</v>
      </c>
      <c r="X6718" t="str">
        <f t="shared" ref="X6718" si="13479">W6718&amp;"_"&amp;V6718&amp;"_"&amp;S6718&amp;"_"&amp;T6718&amp;"_"&amp;U6718</f>
        <v>DL2021001_Torsk_Invalid_Absent_Ct&gt;41</v>
      </c>
    </row>
    <row r="6719" spans="1:24" x14ac:dyDescent="0.25">
      <c r="A6719" t="s">
        <v>215</v>
      </c>
      <c r="B6719" t="s">
        <v>216</v>
      </c>
      <c r="C6719" t="s">
        <v>16</v>
      </c>
      <c r="D6719" s="6">
        <v>0.1</v>
      </c>
      <c r="E6719" s="6" t="s">
        <v>17</v>
      </c>
      <c r="F6719" t="s">
        <v>1559</v>
      </c>
      <c r="G6719" t="str">
        <f t="shared" si="13451"/>
        <v>DL2021001</v>
      </c>
      <c r="H6719" t="str">
        <f t="shared" si="13394"/>
        <v>04</v>
      </c>
      <c r="I6719" t="str">
        <f t="shared" si="13395"/>
        <v>Torsk_04_20211102_DL2021001_GladsaxeGym</v>
      </c>
      <c r="J6719" t="str">
        <f t="shared" si="13396"/>
        <v>Torsk</v>
      </c>
      <c r="K6719" t="str">
        <f t="shared" si="13397"/>
        <v>NegK</v>
      </c>
      <c r="L6719" t="str">
        <f t="shared" si="13398"/>
        <v>No Ct</v>
      </c>
      <c r="M6719" t="str">
        <f t="shared" si="13399"/>
        <v/>
      </c>
      <c r="N6719" t="str">
        <f t="shared" si="13400"/>
        <v/>
      </c>
      <c r="O6719" t="str">
        <f t="shared" si="13401"/>
        <v/>
      </c>
    </row>
    <row r="6720" spans="1:24" x14ac:dyDescent="0.25">
      <c r="A6720" t="s">
        <v>217</v>
      </c>
      <c r="B6720" t="s">
        <v>218</v>
      </c>
      <c r="C6720" t="s">
        <v>20</v>
      </c>
      <c r="D6720" s="6">
        <v>0.1</v>
      </c>
      <c r="E6720" s="6" t="s">
        <v>17</v>
      </c>
      <c r="F6720" t="s">
        <v>1559</v>
      </c>
      <c r="G6720" t="str">
        <f t="shared" si="13451"/>
        <v>DL2021001</v>
      </c>
      <c r="H6720" t="str">
        <f t="shared" si="13394"/>
        <v>04</v>
      </c>
      <c r="I6720" t="str">
        <f t="shared" si="13395"/>
        <v>Torsk_04_20211102_DL2021001_GladsaxeGym</v>
      </c>
      <c r="J6720" t="str">
        <f t="shared" si="13396"/>
        <v>Torsk</v>
      </c>
      <c r="K6720" t="str">
        <f t="shared" si="13397"/>
        <v>eDNA</v>
      </c>
      <c r="L6720" t="str">
        <f t="shared" si="13398"/>
        <v>No Ct</v>
      </c>
      <c r="M6720" t="str">
        <f t="shared" si="13399"/>
        <v/>
      </c>
      <c r="N6720" t="str">
        <f t="shared" si="13400"/>
        <v/>
      </c>
      <c r="O6720" t="str">
        <f t="shared" si="13401"/>
        <v/>
      </c>
    </row>
    <row r="6721" spans="1:24" x14ac:dyDescent="0.25">
      <c r="A6721" t="s">
        <v>219</v>
      </c>
      <c r="B6721" t="s">
        <v>218</v>
      </c>
      <c r="C6721" t="s">
        <v>20</v>
      </c>
      <c r="D6721" s="6">
        <v>0.1</v>
      </c>
      <c r="E6721" s="6" t="s">
        <v>17</v>
      </c>
      <c r="F6721" t="s">
        <v>1559</v>
      </c>
      <c r="G6721" t="str">
        <f t="shared" si="13451"/>
        <v>DL2021001</v>
      </c>
      <c r="H6721" t="str">
        <f t="shared" si="13394"/>
        <v>04</v>
      </c>
      <c r="I6721" t="str">
        <f t="shared" si="13395"/>
        <v>Torsk_04_20211102_DL2021001_GladsaxeGym</v>
      </c>
      <c r="J6721" t="str">
        <f t="shared" si="13396"/>
        <v>Torsk</v>
      </c>
      <c r="K6721" t="str">
        <f t="shared" si="13397"/>
        <v>eDNA</v>
      </c>
      <c r="L6721" t="str">
        <f t="shared" si="13398"/>
        <v>No Ct</v>
      </c>
      <c r="M6721" t="str">
        <f t="shared" si="13399"/>
        <v/>
      </c>
      <c r="N6721" t="str">
        <f t="shared" si="13400"/>
        <v/>
      </c>
      <c r="O6721" t="str">
        <f t="shared" si="13401"/>
        <v/>
      </c>
    </row>
    <row r="6722" spans="1:24" x14ac:dyDescent="0.25">
      <c r="A6722" t="s">
        <v>220</v>
      </c>
      <c r="B6722" t="s">
        <v>221</v>
      </c>
      <c r="C6722" t="s">
        <v>13</v>
      </c>
      <c r="D6722" s="6">
        <v>0.1</v>
      </c>
      <c r="E6722" s="6">
        <v>30.91</v>
      </c>
      <c r="F6722" t="s">
        <v>1559</v>
      </c>
      <c r="G6722" t="str">
        <f t="shared" si="13451"/>
        <v>DL2021001</v>
      </c>
      <c r="H6722" t="str">
        <f t="shared" si="13394"/>
        <v>05</v>
      </c>
      <c r="I6722" t="str">
        <f t="shared" si="13395"/>
        <v>Sandmusling_05_20211102_DL2021001_GladsaxeGym</v>
      </c>
      <c r="J6722" t="str">
        <f t="shared" si="13396"/>
        <v>Sandmusling</v>
      </c>
      <c r="K6722" t="str">
        <f t="shared" si="13397"/>
        <v>PosK</v>
      </c>
      <c r="L6722">
        <f t="shared" si="13398"/>
        <v>30.91</v>
      </c>
      <c r="M6722">
        <f t="shared" si="13399"/>
        <v>30.91</v>
      </c>
      <c r="N6722">
        <f t="shared" si="13400"/>
        <v>0</v>
      </c>
      <c r="O6722">
        <f t="shared" si="13401"/>
        <v>62.66</v>
      </c>
      <c r="Q6722">
        <f t="shared" ref="Q6722" si="13480">IF(L6724="No Ct",0,L6724)</f>
        <v>31.56</v>
      </c>
      <c r="R6722">
        <f t="shared" ref="R6722" si="13481">IF(L6725="No Ct",0,L6725)</f>
        <v>31.1</v>
      </c>
      <c r="S6722" t="str">
        <f t="shared" ref="S6722" si="13482">IF(AND(M6722&gt;0,N6722=0),"Valid","Invalid")</f>
        <v>Valid</v>
      </c>
      <c r="T6722" t="str">
        <f t="shared" ref="T6722" si="13483">IF(OR(Q6722&gt;1,R6722&gt;1),"Present","Absent")</f>
        <v>Present</v>
      </c>
      <c r="U6722" t="str">
        <f t="shared" ref="U6722" si="13484">IF(OR(AND(Q6722&gt;1,Q6722&lt;41),AND(R6722&gt;1,R6722&lt;41)),"Ct&lt;41","Ct&gt;41")</f>
        <v>Ct&lt;41</v>
      </c>
      <c r="V6722" t="str">
        <f>VLOOKUP(J6722,Datasæt_Analysesystemer!$C$2:$D$68,2,FALSE)</f>
        <v>Sandmusling</v>
      </c>
      <c r="W6722" t="str">
        <f t="shared" ref="W6722" si="13485">MID(F6722,10,9)</f>
        <v>DL2021001</v>
      </c>
      <c r="X6722" t="str">
        <f t="shared" ref="X6722" si="13486">W6722&amp;"_"&amp;V6722&amp;"_"&amp;S6722&amp;"_"&amp;T6722&amp;"_"&amp;U6722</f>
        <v>DL2021001_Sandmusling_Valid_Present_Ct&lt;41</v>
      </c>
    </row>
    <row r="6723" spans="1:24" x14ac:dyDescent="0.25">
      <c r="A6723" t="s">
        <v>222</v>
      </c>
      <c r="B6723" t="s">
        <v>223</v>
      </c>
      <c r="C6723" t="s">
        <v>16</v>
      </c>
      <c r="D6723" s="6">
        <v>0.1</v>
      </c>
      <c r="E6723" s="6" t="s">
        <v>17</v>
      </c>
      <c r="F6723" t="s">
        <v>1559</v>
      </c>
      <c r="G6723" t="str">
        <f t="shared" si="13451"/>
        <v>DL2021001</v>
      </c>
      <c r="H6723" t="str">
        <f t="shared" si="13394"/>
        <v>05</v>
      </c>
      <c r="I6723" t="str">
        <f t="shared" si="13395"/>
        <v>Sandmusling_05_20211102_DL2021001_GladsaxeGym</v>
      </c>
      <c r="J6723" t="str">
        <f t="shared" si="13396"/>
        <v>Sandmusling</v>
      </c>
      <c r="K6723" t="str">
        <f t="shared" si="13397"/>
        <v>NegK</v>
      </c>
      <c r="L6723" t="str">
        <f t="shared" si="13398"/>
        <v>No Ct</v>
      </c>
      <c r="M6723" t="str">
        <f t="shared" si="13399"/>
        <v/>
      </c>
      <c r="N6723" t="str">
        <f t="shared" si="13400"/>
        <v/>
      </c>
      <c r="O6723" t="str">
        <f t="shared" si="13401"/>
        <v/>
      </c>
    </row>
    <row r="6724" spans="1:24" x14ac:dyDescent="0.25">
      <c r="A6724" t="s">
        <v>224</v>
      </c>
      <c r="B6724" t="s">
        <v>225</v>
      </c>
      <c r="C6724" t="s">
        <v>20</v>
      </c>
      <c r="D6724" s="6">
        <v>0.1</v>
      </c>
      <c r="E6724" s="6">
        <v>31.56</v>
      </c>
      <c r="F6724" t="s">
        <v>1559</v>
      </c>
      <c r="G6724" t="str">
        <f t="shared" si="13451"/>
        <v>DL2021001</v>
      </c>
      <c r="H6724" t="str">
        <f t="shared" si="13394"/>
        <v>05</v>
      </c>
      <c r="I6724" t="str">
        <f t="shared" si="13395"/>
        <v>Sandmusling_05_20211102_DL2021001_GladsaxeGym</v>
      </c>
      <c r="J6724" t="str">
        <f t="shared" si="13396"/>
        <v>Sandmusling</v>
      </c>
      <c r="K6724" t="str">
        <f t="shared" si="13397"/>
        <v>eDNA</v>
      </c>
      <c r="L6724">
        <f t="shared" si="13398"/>
        <v>31.56</v>
      </c>
      <c r="M6724" t="str">
        <f t="shared" si="13399"/>
        <v/>
      </c>
      <c r="N6724" t="str">
        <f t="shared" si="13400"/>
        <v/>
      </c>
      <c r="O6724" t="str">
        <f t="shared" si="13401"/>
        <v/>
      </c>
    </row>
    <row r="6725" spans="1:24" x14ac:dyDescent="0.25">
      <c r="A6725" t="s">
        <v>226</v>
      </c>
      <c r="B6725" t="s">
        <v>225</v>
      </c>
      <c r="C6725" t="s">
        <v>20</v>
      </c>
      <c r="D6725" s="6">
        <v>0.1</v>
      </c>
      <c r="E6725" s="6">
        <v>31.1</v>
      </c>
      <c r="F6725" t="s">
        <v>1559</v>
      </c>
      <c r="G6725" t="str">
        <f t="shared" si="13451"/>
        <v>DL2021001</v>
      </c>
      <c r="H6725" t="str">
        <f t="shared" si="13394"/>
        <v>05</v>
      </c>
      <c r="I6725" t="str">
        <f t="shared" si="13395"/>
        <v>Sandmusling_05_20211102_DL2021001_GladsaxeGym</v>
      </c>
      <c r="J6725" t="str">
        <f t="shared" si="13396"/>
        <v>Sandmusling</v>
      </c>
      <c r="K6725" t="str">
        <f t="shared" si="13397"/>
        <v>eDNA</v>
      </c>
      <c r="L6725">
        <f t="shared" si="13398"/>
        <v>31.1</v>
      </c>
      <c r="M6725" t="str">
        <f t="shared" si="13399"/>
        <v/>
      </c>
      <c r="N6725" t="str">
        <f t="shared" si="13400"/>
        <v/>
      </c>
      <c r="O6725" t="str">
        <f t="shared" si="13401"/>
        <v/>
      </c>
    </row>
    <row r="6726" spans="1:24" x14ac:dyDescent="0.25">
      <c r="A6726" t="s">
        <v>227</v>
      </c>
      <c r="B6726" t="s">
        <v>228</v>
      </c>
      <c r="C6726" t="s">
        <v>13</v>
      </c>
      <c r="D6726" s="6">
        <v>0.1</v>
      </c>
      <c r="E6726" s="6">
        <v>29.51</v>
      </c>
      <c r="F6726" t="s">
        <v>1559</v>
      </c>
      <c r="G6726" t="str">
        <f t="shared" si="13451"/>
        <v>DL2021001</v>
      </c>
      <c r="H6726" t="str">
        <f t="shared" si="13394"/>
        <v>06</v>
      </c>
      <c r="I6726" t="str">
        <f t="shared" si="13395"/>
        <v>Sandmusling_06_20211102_DL2021001_GladsaxeGym</v>
      </c>
      <c r="J6726" t="str">
        <f t="shared" si="13396"/>
        <v>Sandmusling</v>
      </c>
      <c r="K6726" t="str">
        <f t="shared" si="13397"/>
        <v>PosK</v>
      </c>
      <c r="L6726">
        <f t="shared" si="13398"/>
        <v>29.51</v>
      </c>
      <c r="M6726">
        <f t="shared" si="13399"/>
        <v>29.51</v>
      </c>
      <c r="N6726">
        <f t="shared" si="13400"/>
        <v>0</v>
      </c>
      <c r="O6726">
        <f t="shared" si="13401"/>
        <v>61.019999999999996</v>
      </c>
      <c r="Q6726">
        <f t="shared" ref="Q6726" si="13487">IF(L6728="No Ct",0,L6728)</f>
        <v>30.25</v>
      </c>
      <c r="R6726">
        <f t="shared" ref="R6726" si="13488">IF(L6729="No Ct",0,L6729)</f>
        <v>30.77</v>
      </c>
      <c r="S6726" t="str">
        <f t="shared" ref="S6726" si="13489">IF(AND(M6726&gt;0,N6726=0),"Valid","Invalid")</f>
        <v>Valid</v>
      </c>
      <c r="T6726" t="str">
        <f t="shared" ref="T6726" si="13490">IF(OR(Q6726&gt;1,R6726&gt;1),"Present","Absent")</f>
        <v>Present</v>
      </c>
      <c r="U6726" t="str">
        <f t="shared" ref="U6726" si="13491">IF(OR(AND(Q6726&gt;1,Q6726&lt;41),AND(R6726&gt;1,R6726&lt;41)),"Ct&lt;41","Ct&gt;41")</f>
        <v>Ct&lt;41</v>
      </c>
      <c r="V6726" t="str">
        <f>VLOOKUP(J6726,Datasæt_Analysesystemer!$C$2:$D$68,2,FALSE)</f>
        <v>Sandmusling</v>
      </c>
      <c r="W6726" t="str">
        <f t="shared" ref="W6726" si="13492">MID(F6726,10,9)</f>
        <v>DL2021001</v>
      </c>
      <c r="X6726" t="str">
        <f t="shared" ref="X6726" si="13493">W6726&amp;"_"&amp;V6726&amp;"_"&amp;S6726&amp;"_"&amp;T6726&amp;"_"&amp;U6726</f>
        <v>DL2021001_Sandmusling_Valid_Present_Ct&lt;41</v>
      </c>
    </row>
    <row r="6727" spans="1:24" x14ac:dyDescent="0.25">
      <c r="A6727" t="s">
        <v>229</v>
      </c>
      <c r="B6727" t="s">
        <v>230</v>
      </c>
      <c r="C6727" t="s">
        <v>16</v>
      </c>
      <c r="D6727" s="6">
        <v>0.1</v>
      </c>
      <c r="E6727" s="6" t="s">
        <v>17</v>
      </c>
      <c r="F6727" t="s">
        <v>1559</v>
      </c>
      <c r="G6727" t="str">
        <f t="shared" si="13451"/>
        <v>DL2021001</v>
      </c>
      <c r="H6727" t="str">
        <f t="shared" si="13394"/>
        <v>06</v>
      </c>
      <c r="I6727" t="str">
        <f t="shared" si="13395"/>
        <v>Sandmusling_06_20211102_DL2021001_GladsaxeGym</v>
      </c>
      <c r="J6727" t="str">
        <f t="shared" si="13396"/>
        <v>Sandmusling</v>
      </c>
      <c r="K6727" t="str">
        <f t="shared" si="13397"/>
        <v>NegK</v>
      </c>
      <c r="L6727" t="str">
        <f t="shared" si="13398"/>
        <v>No Ct</v>
      </c>
      <c r="M6727" t="str">
        <f t="shared" si="13399"/>
        <v/>
      </c>
      <c r="N6727" t="str">
        <f t="shared" si="13400"/>
        <v/>
      </c>
      <c r="O6727" t="str">
        <f t="shared" si="13401"/>
        <v/>
      </c>
    </row>
    <row r="6728" spans="1:24" x14ac:dyDescent="0.25">
      <c r="A6728" t="s">
        <v>231</v>
      </c>
      <c r="B6728" t="s">
        <v>232</v>
      </c>
      <c r="C6728" t="s">
        <v>20</v>
      </c>
      <c r="D6728" s="6">
        <v>0.1</v>
      </c>
      <c r="E6728" s="6">
        <v>30.25</v>
      </c>
      <c r="F6728" t="s">
        <v>1559</v>
      </c>
      <c r="G6728" t="str">
        <f t="shared" si="13451"/>
        <v>DL2021001</v>
      </c>
      <c r="H6728" t="str">
        <f t="shared" si="13394"/>
        <v>06</v>
      </c>
      <c r="I6728" t="str">
        <f t="shared" si="13395"/>
        <v>Sandmusling_06_20211102_DL2021001_GladsaxeGym</v>
      </c>
      <c r="J6728" t="str">
        <f t="shared" si="13396"/>
        <v>Sandmusling</v>
      </c>
      <c r="K6728" t="str">
        <f t="shared" si="13397"/>
        <v>eDNA</v>
      </c>
      <c r="L6728">
        <f t="shared" si="13398"/>
        <v>30.25</v>
      </c>
      <c r="M6728" t="str">
        <f t="shared" si="13399"/>
        <v/>
      </c>
      <c r="N6728" t="str">
        <f t="shared" si="13400"/>
        <v/>
      </c>
      <c r="O6728" t="str">
        <f t="shared" si="13401"/>
        <v/>
      </c>
    </row>
    <row r="6729" spans="1:24" x14ac:dyDescent="0.25">
      <c r="A6729" t="s">
        <v>233</v>
      </c>
      <c r="B6729" t="s">
        <v>232</v>
      </c>
      <c r="C6729" t="s">
        <v>20</v>
      </c>
      <c r="D6729" s="6">
        <v>0.1</v>
      </c>
      <c r="E6729" s="6">
        <v>30.77</v>
      </c>
      <c r="F6729" t="s">
        <v>1559</v>
      </c>
      <c r="G6729" t="str">
        <f t="shared" si="13451"/>
        <v>DL2021001</v>
      </c>
      <c r="H6729" t="str">
        <f t="shared" si="13394"/>
        <v>06</v>
      </c>
      <c r="I6729" t="str">
        <f t="shared" si="13395"/>
        <v>Sandmusling_06_20211102_DL2021001_GladsaxeGym</v>
      </c>
      <c r="J6729" t="str">
        <f t="shared" si="13396"/>
        <v>Sandmusling</v>
      </c>
      <c r="K6729" t="str">
        <f t="shared" si="13397"/>
        <v>eDNA</v>
      </c>
      <c r="L6729">
        <f t="shared" si="13398"/>
        <v>30.77</v>
      </c>
      <c r="M6729" t="str">
        <f t="shared" si="13399"/>
        <v/>
      </c>
      <c r="N6729" t="str">
        <f t="shared" si="13400"/>
        <v/>
      </c>
      <c r="O6729" t="str">
        <f t="shared" si="13401"/>
        <v/>
      </c>
    </row>
    <row r="6730" spans="1:24" x14ac:dyDescent="0.25">
      <c r="A6730" t="s">
        <v>234</v>
      </c>
      <c r="B6730" t="s">
        <v>235</v>
      </c>
      <c r="C6730" t="s">
        <v>13</v>
      </c>
      <c r="D6730" s="6">
        <v>0.1</v>
      </c>
      <c r="E6730" s="6">
        <v>34.299999999999997</v>
      </c>
      <c r="F6730" t="s">
        <v>1559</v>
      </c>
      <c r="G6730" t="str">
        <f t="shared" si="13451"/>
        <v>DL2021001</v>
      </c>
      <c r="H6730" t="str">
        <f t="shared" si="13394"/>
        <v>07</v>
      </c>
      <c r="I6730" t="str">
        <f t="shared" si="13395"/>
        <v>AmerikanskRibbegople_07_20211102_DL2021001_GladsaxeGym</v>
      </c>
      <c r="J6730" t="str">
        <f t="shared" si="13396"/>
        <v>AmerikanskRibbegople</v>
      </c>
      <c r="K6730" t="str">
        <f t="shared" si="13397"/>
        <v>PosK</v>
      </c>
      <c r="L6730">
        <f t="shared" si="13398"/>
        <v>34.299999999999997</v>
      </c>
      <c r="M6730">
        <f t="shared" si="13399"/>
        <v>34.299999999999997</v>
      </c>
      <c r="N6730">
        <f t="shared" si="13400"/>
        <v>0</v>
      </c>
      <c r="O6730">
        <f t="shared" si="13401"/>
        <v>0</v>
      </c>
      <c r="Q6730">
        <f t="shared" ref="Q6730" si="13494">IF(L6732="No Ct",0,L6732)</f>
        <v>0</v>
      </c>
      <c r="R6730">
        <f t="shared" ref="R6730" si="13495">IF(L6733="No Ct",0,L6733)</f>
        <v>0</v>
      </c>
      <c r="S6730" t="str">
        <f t="shared" ref="S6730" si="13496">IF(AND(M6730&gt;0,N6730=0),"Valid","Invalid")</f>
        <v>Valid</v>
      </c>
      <c r="T6730" t="str">
        <f t="shared" ref="T6730" si="13497">IF(OR(Q6730&gt;1,R6730&gt;1),"Present","Absent")</f>
        <v>Absent</v>
      </c>
      <c r="U6730" t="str">
        <f t="shared" ref="U6730" si="13498">IF(OR(AND(Q6730&gt;1,Q6730&lt;41),AND(R6730&gt;1,R6730&lt;41)),"Ct&lt;41","Ct&gt;41")</f>
        <v>Ct&gt;41</v>
      </c>
      <c r="V6730" t="str">
        <f>VLOOKUP(J6730,Datasæt_Analysesystemer!$C$2:$D$68,2,FALSE)</f>
        <v>Amerikansk ribbegople</v>
      </c>
      <c r="W6730" t="str">
        <f t="shared" ref="W6730" si="13499">MID(F6730,10,9)</f>
        <v>DL2021001</v>
      </c>
      <c r="X6730" t="str">
        <f t="shared" ref="X6730" si="13500">W6730&amp;"_"&amp;V6730&amp;"_"&amp;S6730&amp;"_"&amp;T6730&amp;"_"&amp;U6730</f>
        <v>DL2021001_Amerikansk ribbegople_Valid_Absent_Ct&gt;41</v>
      </c>
    </row>
    <row r="6731" spans="1:24" x14ac:dyDescent="0.25">
      <c r="A6731" t="s">
        <v>236</v>
      </c>
      <c r="B6731" t="s">
        <v>237</v>
      </c>
      <c r="C6731" t="s">
        <v>16</v>
      </c>
      <c r="D6731" s="6">
        <v>0.1</v>
      </c>
      <c r="E6731" s="6" t="s">
        <v>17</v>
      </c>
      <c r="F6731" t="s">
        <v>1559</v>
      </c>
      <c r="G6731" t="str">
        <f t="shared" si="13451"/>
        <v>DL2021001</v>
      </c>
      <c r="H6731" t="str">
        <f t="shared" si="13394"/>
        <v>07</v>
      </c>
      <c r="I6731" t="str">
        <f t="shared" si="13395"/>
        <v>AmerikanskRibbegople_07_20211102_DL2021001_GladsaxeGym</v>
      </c>
      <c r="J6731" t="str">
        <f t="shared" si="13396"/>
        <v>AmerikanskRibbegople</v>
      </c>
      <c r="K6731" t="str">
        <f t="shared" si="13397"/>
        <v>NegK</v>
      </c>
      <c r="L6731" t="str">
        <f t="shared" si="13398"/>
        <v>No Ct</v>
      </c>
      <c r="M6731" t="str">
        <f t="shared" si="13399"/>
        <v/>
      </c>
      <c r="N6731" t="str">
        <f t="shared" si="13400"/>
        <v/>
      </c>
      <c r="O6731" t="str">
        <f t="shared" si="13401"/>
        <v/>
      </c>
    </row>
    <row r="6732" spans="1:24" x14ac:dyDescent="0.25">
      <c r="A6732" t="s">
        <v>238</v>
      </c>
      <c r="B6732" t="s">
        <v>239</v>
      </c>
      <c r="C6732" t="s">
        <v>20</v>
      </c>
      <c r="D6732" s="6">
        <v>0.1</v>
      </c>
      <c r="E6732" s="6" t="s">
        <v>17</v>
      </c>
      <c r="F6732" t="s">
        <v>1559</v>
      </c>
      <c r="G6732" t="str">
        <f t="shared" si="13451"/>
        <v>DL2021001</v>
      </c>
      <c r="H6732" t="str">
        <f t="shared" si="13394"/>
        <v>07</v>
      </c>
      <c r="I6732" t="str">
        <f t="shared" si="13395"/>
        <v>AmerikanskRibbegople_07_20211102_DL2021001_GladsaxeGym</v>
      </c>
      <c r="J6732" t="str">
        <f t="shared" si="13396"/>
        <v>AmerikanskRibbegople</v>
      </c>
      <c r="K6732" t="str">
        <f t="shared" si="13397"/>
        <v>eDNA</v>
      </c>
      <c r="L6732" t="str">
        <f t="shared" si="13398"/>
        <v>No Ct</v>
      </c>
      <c r="M6732" t="str">
        <f t="shared" si="13399"/>
        <v/>
      </c>
      <c r="N6732" t="str">
        <f t="shared" si="13400"/>
        <v/>
      </c>
      <c r="O6732" t="str">
        <f t="shared" si="13401"/>
        <v/>
      </c>
    </row>
    <row r="6733" spans="1:24" x14ac:dyDescent="0.25">
      <c r="A6733" t="s">
        <v>240</v>
      </c>
      <c r="B6733" t="s">
        <v>239</v>
      </c>
      <c r="C6733" t="s">
        <v>20</v>
      </c>
      <c r="D6733" s="6">
        <v>0.1</v>
      </c>
      <c r="E6733" s="6" t="s">
        <v>17</v>
      </c>
      <c r="F6733" t="s">
        <v>1559</v>
      </c>
      <c r="G6733" t="str">
        <f t="shared" si="13451"/>
        <v>DL2021001</v>
      </c>
      <c r="H6733" t="str">
        <f t="shared" si="13394"/>
        <v>07</v>
      </c>
      <c r="I6733" t="str">
        <f t="shared" si="13395"/>
        <v>AmerikanskRibbegople_07_20211102_DL2021001_GladsaxeGym</v>
      </c>
      <c r="J6733" t="str">
        <f t="shared" si="13396"/>
        <v>AmerikanskRibbegople</v>
      </c>
      <c r="K6733" t="str">
        <f t="shared" si="13397"/>
        <v>eDNA</v>
      </c>
      <c r="L6733" t="str">
        <f t="shared" si="13398"/>
        <v>No Ct</v>
      </c>
      <c r="M6733" t="str">
        <f t="shared" si="13399"/>
        <v/>
      </c>
      <c r="N6733" t="str">
        <f t="shared" si="13400"/>
        <v/>
      </c>
      <c r="O6733" t="str">
        <f t="shared" si="13401"/>
        <v/>
      </c>
    </row>
    <row r="6734" spans="1:24" x14ac:dyDescent="0.25">
      <c r="A6734" t="s">
        <v>241</v>
      </c>
      <c r="B6734" t="s">
        <v>242</v>
      </c>
      <c r="C6734" t="s">
        <v>13</v>
      </c>
      <c r="D6734" s="6">
        <v>0.1</v>
      </c>
      <c r="E6734" s="6">
        <v>37.01</v>
      </c>
      <c r="F6734" t="s">
        <v>1559</v>
      </c>
      <c r="G6734" t="str">
        <f t="shared" si="13451"/>
        <v>DL2021001</v>
      </c>
      <c r="H6734" t="str">
        <f t="shared" si="13394"/>
        <v>08</v>
      </c>
      <c r="I6734" t="str">
        <f t="shared" si="13395"/>
        <v>AmerikanskRibbegople_08_20211102_DL2021001_GladsaxeGym</v>
      </c>
      <c r="J6734" t="str">
        <f t="shared" si="13396"/>
        <v>AmerikanskRibbegople</v>
      </c>
      <c r="K6734" t="str">
        <f t="shared" si="13397"/>
        <v>PosK</v>
      </c>
      <c r="L6734">
        <f t="shared" si="13398"/>
        <v>37.01</v>
      </c>
      <c r="M6734">
        <f t="shared" si="13399"/>
        <v>37.01</v>
      </c>
      <c r="N6734">
        <f t="shared" si="13400"/>
        <v>0</v>
      </c>
      <c r="O6734">
        <f t="shared" si="13401"/>
        <v>0</v>
      </c>
      <c r="Q6734">
        <f t="shared" ref="Q6734" si="13501">IF(L6736="No Ct",0,L6736)</f>
        <v>0</v>
      </c>
      <c r="R6734">
        <f t="shared" ref="R6734" si="13502">IF(L6737="No Ct",0,L6737)</f>
        <v>0</v>
      </c>
      <c r="S6734" t="str">
        <f t="shared" ref="S6734" si="13503">IF(AND(M6734&gt;0,N6734=0),"Valid","Invalid")</f>
        <v>Valid</v>
      </c>
      <c r="T6734" t="str">
        <f t="shared" ref="T6734" si="13504">IF(OR(Q6734&gt;1,R6734&gt;1),"Present","Absent")</f>
        <v>Absent</v>
      </c>
      <c r="U6734" t="str">
        <f t="shared" ref="U6734" si="13505">IF(OR(AND(Q6734&gt;1,Q6734&lt;41),AND(R6734&gt;1,R6734&lt;41)),"Ct&lt;41","Ct&gt;41")</f>
        <v>Ct&gt;41</v>
      </c>
      <c r="V6734" t="str">
        <f>VLOOKUP(J6734,Datasæt_Analysesystemer!$C$2:$D$68,2,FALSE)</f>
        <v>Amerikansk ribbegople</v>
      </c>
      <c r="W6734" t="str">
        <f t="shared" ref="W6734" si="13506">MID(F6734,10,9)</f>
        <v>DL2021001</v>
      </c>
      <c r="X6734" t="str">
        <f t="shared" ref="X6734" si="13507">W6734&amp;"_"&amp;V6734&amp;"_"&amp;S6734&amp;"_"&amp;T6734&amp;"_"&amp;U6734</f>
        <v>DL2021001_Amerikansk ribbegople_Valid_Absent_Ct&gt;41</v>
      </c>
    </row>
    <row r="6735" spans="1:24" x14ac:dyDescent="0.25">
      <c r="A6735" t="s">
        <v>243</v>
      </c>
      <c r="B6735" t="s">
        <v>244</v>
      </c>
      <c r="C6735" t="s">
        <v>16</v>
      </c>
      <c r="D6735" s="6">
        <v>0.1</v>
      </c>
      <c r="E6735" s="6" t="s">
        <v>17</v>
      </c>
      <c r="F6735" t="s">
        <v>1559</v>
      </c>
      <c r="G6735" t="str">
        <f t="shared" si="13451"/>
        <v>DL2021001</v>
      </c>
      <c r="H6735" t="str">
        <f t="shared" si="13394"/>
        <v>08</v>
      </c>
      <c r="I6735" t="str">
        <f t="shared" si="13395"/>
        <v>AmerikanskRibbegople_08_20211102_DL2021001_GladsaxeGym</v>
      </c>
      <c r="J6735" t="str">
        <f t="shared" si="13396"/>
        <v>AmerikanskRibbegople</v>
      </c>
      <c r="K6735" t="str">
        <f t="shared" si="13397"/>
        <v>NegK</v>
      </c>
      <c r="L6735" t="str">
        <f t="shared" si="13398"/>
        <v>No Ct</v>
      </c>
      <c r="M6735" t="str">
        <f t="shared" si="13399"/>
        <v/>
      </c>
      <c r="N6735" t="str">
        <f t="shared" si="13400"/>
        <v/>
      </c>
      <c r="O6735" t="str">
        <f t="shared" si="13401"/>
        <v/>
      </c>
    </row>
    <row r="6736" spans="1:24" x14ac:dyDescent="0.25">
      <c r="A6736" t="s">
        <v>245</v>
      </c>
      <c r="B6736" t="s">
        <v>246</v>
      </c>
      <c r="C6736" t="s">
        <v>20</v>
      </c>
      <c r="D6736" s="6">
        <v>0.1</v>
      </c>
      <c r="E6736" s="6" t="s">
        <v>17</v>
      </c>
      <c r="F6736" t="s">
        <v>1559</v>
      </c>
      <c r="G6736" t="str">
        <f t="shared" si="13451"/>
        <v>DL2021001</v>
      </c>
      <c r="H6736" t="str">
        <f t="shared" si="13394"/>
        <v>08</v>
      </c>
      <c r="I6736" t="str">
        <f t="shared" si="13395"/>
        <v>AmerikanskRibbegople_08_20211102_DL2021001_GladsaxeGym</v>
      </c>
      <c r="J6736" t="str">
        <f t="shared" si="13396"/>
        <v>AmerikanskRibbegople</v>
      </c>
      <c r="K6736" t="str">
        <f t="shared" si="13397"/>
        <v>eDNA</v>
      </c>
      <c r="L6736" t="str">
        <f t="shared" si="13398"/>
        <v>No Ct</v>
      </c>
      <c r="M6736" t="str">
        <f t="shared" si="13399"/>
        <v/>
      </c>
      <c r="N6736" t="str">
        <f t="shared" si="13400"/>
        <v/>
      </c>
      <c r="O6736" t="str">
        <f t="shared" si="13401"/>
        <v/>
      </c>
    </row>
    <row r="6737" spans="1:24" x14ac:dyDescent="0.25">
      <c r="A6737" t="s">
        <v>247</v>
      </c>
      <c r="B6737" t="s">
        <v>246</v>
      </c>
      <c r="C6737" t="s">
        <v>20</v>
      </c>
      <c r="D6737" s="6">
        <v>0.1</v>
      </c>
      <c r="E6737" s="6" t="s">
        <v>17</v>
      </c>
      <c r="F6737" t="s">
        <v>1559</v>
      </c>
      <c r="G6737" t="str">
        <f t="shared" si="13451"/>
        <v>DL2021001</v>
      </c>
      <c r="H6737" t="str">
        <f t="shared" si="13394"/>
        <v>08</v>
      </c>
      <c r="I6737" t="str">
        <f t="shared" si="13395"/>
        <v>AmerikanskRibbegople_08_20211102_DL2021001_GladsaxeGym</v>
      </c>
      <c r="J6737" t="str">
        <f t="shared" si="13396"/>
        <v>AmerikanskRibbegople</v>
      </c>
      <c r="K6737" t="str">
        <f t="shared" si="13397"/>
        <v>eDNA</v>
      </c>
      <c r="L6737" t="str">
        <f t="shared" si="13398"/>
        <v>No Ct</v>
      </c>
      <c r="M6737" t="str">
        <f t="shared" si="13399"/>
        <v/>
      </c>
      <c r="N6737" t="str">
        <f t="shared" si="13400"/>
        <v/>
      </c>
      <c r="O6737" t="str">
        <f t="shared" si="13401"/>
        <v/>
      </c>
    </row>
    <row r="6738" spans="1:24" x14ac:dyDescent="0.25">
      <c r="A6738" t="s">
        <v>248</v>
      </c>
      <c r="B6738" t="s">
        <v>249</v>
      </c>
      <c r="C6738" t="s">
        <v>13</v>
      </c>
      <c r="D6738" s="6">
        <v>0.1</v>
      </c>
      <c r="E6738" s="6">
        <v>30.41</v>
      </c>
      <c r="F6738" t="s">
        <v>1559</v>
      </c>
      <c r="G6738" t="str">
        <f t="shared" si="13451"/>
        <v>DL2021001</v>
      </c>
      <c r="H6738" t="str">
        <f t="shared" si="13394"/>
        <v>09</v>
      </c>
      <c r="I6738" t="str">
        <f t="shared" si="13395"/>
        <v>AmerikanskHummer_09_20211102_DL2021001_GladsaxeGym</v>
      </c>
      <c r="J6738" t="str">
        <f t="shared" si="13396"/>
        <v>AmerikanskHummer</v>
      </c>
      <c r="K6738" t="str">
        <f t="shared" si="13397"/>
        <v>PosK</v>
      </c>
      <c r="L6738">
        <f t="shared" si="13398"/>
        <v>30.41</v>
      </c>
      <c r="M6738">
        <f t="shared" si="13399"/>
        <v>30.41</v>
      </c>
      <c r="N6738">
        <f t="shared" si="13400"/>
        <v>0</v>
      </c>
      <c r="O6738">
        <f t="shared" si="13401"/>
        <v>0</v>
      </c>
      <c r="Q6738">
        <f t="shared" ref="Q6738" si="13508">IF(L6740="No Ct",0,L6740)</f>
        <v>0</v>
      </c>
      <c r="R6738">
        <f t="shared" ref="R6738" si="13509">IF(L6741="No Ct",0,L6741)</f>
        <v>0</v>
      </c>
      <c r="S6738" t="str">
        <f t="shared" ref="S6738" si="13510">IF(AND(M6738&gt;0,N6738=0),"Valid","Invalid")</f>
        <v>Valid</v>
      </c>
      <c r="T6738" t="str">
        <f t="shared" ref="T6738" si="13511">IF(OR(Q6738&gt;1,R6738&gt;1),"Present","Absent")</f>
        <v>Absent</v>
      </c>
      <c r="U6738" t="str">
        <f t="shared" ref="U6738" si="13512">IF(OR(AND(Q6738&gt;1,Q6738&lt;41),AND(R6738&gt;1,R6738&lt;41)),"Ct&lt;41","Ct&gt;41")</f>
        <v>Ct&gt;41</v>
      </c>
      <c r="V6738" t="str">
        <f>VLOOKUP(J6738,Datasæt_Analysesystemer!$C$2:$D$68,2,FALSE)</f>
        <v>Amerikansk hummer</v>
      </c>
      <c r="W6738" t="str">
        <f t="shared" ref="W6738" si="13513">MID(F6738,10,9)</f>
        <v>DL2021001</v>
      </c>
      <c r="X6738" t="str">
        <f t="shared" ref="X6738" si="13514">W6738&amp;"_"&amp;V6738&amp;"_"&amp;S6738&amp;"_"&amp;T6738&amp;"_"&amp;U6738</f>
        <v>DL2021001_Amerikansk hummer_Valid_Absent_Ct&gt;41</v>
      </c>
    </row>
    <row r="6739" spans="1:24" x14ac:dyDescent="0.25">
      <c r="A6739" t="s">
        <v>250</v>
      </c>
      <c r="B6739" t="s">
        <v>251</v>
      </c>
      <c r="C6739" t="s">
        <v>16</v>
      </c>
      <c r="D6739" s="6">
        <v>0.1</v>
      </c>
      <c r="E6739" s="6" t="s">
        <v>17</v>
      </c>
      <c r="F6739" t="s">
        <v>1559</v>
      </c>
      <c r="G6739" t="str">
        <f t="shared" si="13451"/>
        <v>DL2021001</v>
      </c>
      <c r="H6739" t="str">
        <f t="shared" ref="H6739:H6801" si="13515">LEFT(B6739,2)</f>
        <v>09</v>
      </c>
      <c r="I6739" t="str">
        <f t="shared" ref="I6739:I6801" si="13516">J6739&amp;"_"&amp;H6739&amp;"_"&amp;F6739</f>
        <v>AmerikanskHummer_09_20211102_DL2021001_GladsaxeGym</v>
      </c>
      <c r="J6739" t="str">
        <f t="shared" ref="J6739:J6801" si="13517">MID(RIGHT(B6739,LEN(B6739)-3),1,FIND("_",RIGHT(B6739,LEN(B6739)-3))-1)</f>
        <v>AmerikanskHummer</v>
      </c>
      <c r="K6739" t="str">
        <f t="shared" ref="K6739:K6801" si="13518">TRIM(SUBSTITUTE(RIGHT(B6739,FIND(J6739,B6739)+1),"_",""))</f>
        <v>NegK</v>
      </c>
      <c r="L6739" t="str">
        <f t="shared" ref="L6739:L6801" si="13519">IFERROR(VALUE(SUBSTITUTE(E6739,".",",")),E6739)</f>
        <v>No Ct</v>
      </c>
      <c r="M6739" t="str">
        <f t="shared" ref="M6739:M6801" si="13520">IF(K6739="PosK",SUMIFS(L:L,K:K,"PosK",I:I,I6739),"")</f>
        <v/>
      </c>
      <c r="N6739" t="str">
        <f t="shared" ref="N6739:N6801" si="13521">IF(K6739="PosK",SUMIFS(L:L,K:K,"NegK",I:I,I6739),"")</f>
        <v/>
      </c>
      <c r="O6739" t="str">
        <f t="shared" ref="O6739:O6801" si="13522">IF(K6739="PosK",SUMIFS(L:L,K:K,"eDNA",I:I,I6739),"")</f>
        <v/>
      </c>
    </row>
    <row r="6740" spans="1:24" x14ac:dyDescent="0.25">
      <c r="A6740" t="s">
        <v>252</v>
      </c>
      <c r="B6740" t="s">
        <v>253</v>
      </c>
      <c r="C6740" t="s">
        <v>20</v>
      </c>
      <c r="D6740" s="6">
        <v>0.1</v>
      </c>
      <c r="E6740" s="6" t="s">
        <v>17</v>
      </c>
      <c r="F6740" t="s">
        <v>1559</v>
      </c>
      <c r="G6740" t="str">
        <f t="shared" si="13451"/>
        <v>DL2021001</v>
      </c>
      <c r="H6740" t="str">
        <f t="shared" si="13515"/>
        <v>09</v>
      </c>
      <c r="I6740" t="str">
        <f t="shared" si="13516"/>
        <v>AmerikanskHummer_09_20211102_DL2021001_GladsaxeGym</v>
      </c>
      <c r="J6740" t="str">
        <f t="shared" si="13517"/>
        <v>AmerikanskHummer</v>
      </c>
      <c r="K6740" t="str">
        <f t="shared" si="13518"/>
        <v>eDNA</v>
      </c>
      <c r="L6740" t="str">
        <f t="shared" si="13519"/>
        <v>No Ct</v>
      </c>
      <c r="M6740" t="str">
        <f t="shared" si="13520"/>
        <v/>
      </c>
      <c r="N6740" t="str">
        <f t="shared" si="13521"/>
        <v/>
      </c>
      <c r="O6740" t="str">
        <f t="shared" si="13522"/>
        <v/>
      </c>
    </row>
    <row r="6741" spans="1:24" x14ac:dyDescent="0.25">
      <c r="A6741" t="s">
        <v>254</v>
      </c>
      <c r="B6741" t="s">
        <v>253</v>
      </c>
      <c r="C6741" t="s">
        <v>20</v>
      </c>
      <c r="D6741" s="6">
        <v>0.1</v>
      </c>
      <c r="E6741" s="6" t="s">
        <v>17</v>
      </c>
      <c r="F6741" t="s">
        <v>1559</v>
      </c>
      <c r="G6741" t="str">
        <f t="shared" si="13451"/>
        <v>DL2021001</v>
      </c>
      <c r="H6741" t="str">
        <f t="shared" si="13515"/>
        <v>09</v>
      </c>
      <c r="I6741" t="str">
        <f t="shared" si="13516"/>
        <v>AmerikanskHummer_09_20211102_DL2021001_GladsaxeGym</v>
      </c>
      <c r="J6741" t="str">
        <f t="shared" si="13517"/>
        <v>AmerikanskHummer</v>
      </c>
      <c r="K6741" t="str">
        <f t="shared" si="13518"/>
        <v>eDNA</v>
      </c>
      <c r="L6741" t="str">
        <f t="shared" si="13519"/>
        <v>No Ct</v>
      </c>
      <c r="M6741" t="str">
        <f t="shared" si="13520"/>
        <v/>
      </c>
      <c r="N6741" t="str">
        <f t="shared" si="13521"/>
        <v/>
      </c>
      <c r="O6741" t="str">
        <f t="shared" si="13522"/>
        <v/>
      </c>
    </row>
    <row r="6742" spans="1:24" x14ac:dyDescent="0.25">
      <c r="A6742" t="s">
        <v>255</v>
      </c>
      <c r="B6742" t="s">
        <v>256</v>
      </c>
      <c r="C6742" t="s">
        <v>13</v>
      </c>
      <c r="D6742" s="6">
        <v>0.1</v>
      </c>
      <c r="E6742" s="6" t="s">
        <v>17</v>
      </c>
      <c r="F6742" t="s">
        <v>1559</v>
      </c>
      <c r="G6742" t="str">
        <f t="shared" si="13451"/>
        <v>DL2021001</v>
      </c>
      <c r="H6742" t="str">
        <f t="shared" si="13515"/>
        <v>10</v>
      </c>
      <c r="I6742" t="str">
        <f t="shared" si="13516"/>
        <v>AmerikanskHummer_10_20211102_DL2021001_GladsaxeGym</v>
      </c>
      <c r="J6742" t="str">
        <f t="shared" si="13517"/>
        <v>AmerikanskHummer</v>
      </c>
      <c r="K6742" t="str">
        <f t="shared" si="13518"/>
        <v>PosK</v>
      </c>
      <c r="L6742" t="str">
        <f t="shared" si="13519"/>
        <v>No Ct</v>
      </c>
      <c r="M6742">
        <f t="shared" si="13520"/>
        <v>0</v>
      </c>
      <c r="N6742">
        <f t="shared" si="13521"/>
        <v>0</v>
      </c>
      <c r="O6742">
        <f t="shared" si="13522"/>
        <v>0</v>
      </c>
      <c r="Q6742">
        <f t="shared" ref="Q6742" si="13523">IF(L6744="No Ct",0,L6744)</f>
        <v>0</v>
      </c>
      <c r="R6742">
        <f t="shared" ref="R6742" si="13524">IF(L6745="No Ct",0,L6745)</f>
        <v>0</v>
      </c>
      <c r="S6742" t="str">
        <f t="shared" ref="S6742" si="13525">IF(AND(M6742&gt;0,N6742=0),"Valid","Invalid")</f>
        <v>Invalid</v>
      </c>
      <c r="T6742" t="str">
        <f t="shared" ref="T6742" si="13526">IF(OR(Q6742&gt;1,R6742&gt;1),"Present","Absent")</f>
        <v>Absent</v>
      </c>
      <c r="U6742" t="str">
        <f t="shared" ref="U6742" si="13527">IF(OR(AND(Q6742&gt;1,Q6742&lt;41),AND(R6742&gt;1,R6742&lt;41)),"Ct&lt;41","Ct&gt;41")</f>
        <v>Ct&gt;41</v>
      </c>
      <c r="V6742" t="str">
        <f>VLOOKUP(J6742,Datasæt_Analysesystemer!$C$2:$D$68,2,FALSE)</f>
        <v>Amerikansk hummer</v>
      </c>
      <c r="W6742" t="str">
        <f t="shared" ref="W6742" si="13528">MID(F6742,10,9)</f>
        <v>DL2021001</v>
      </c>
      <c r="X6742" t="str">
        <f t="shared" ref="X6742" si="13529">W6742&amp;"_"&amp;V6742&amp;"_"&amp;S6742&amp;"_"&amp;T6742&amp;"_"&amp;U6742</f>
        <v>DL2021001_Amerikansk hummer_Invalid_Absent_Ct&gt;41</v>
      </c>
    </row>
    <row r="6743" spans="1:24" x14ac:dyDescent="0.25">
      <c r="A6743" t="s">
        <v>257</v>
      </c>
      <c r="B6743" t="s">
        <v>258</v>
      </c>
      <c r="C6743" t="s">
        <v>16</v>
      </c>
      <c r="D6743" s="6">
        <v>0.1</v>
      </c>
      <c r="E6743" s="6" t="s">
        <v>17</v>
      </c>
      <c r="F6743" t="s">
        <v>1559</v>
      </c>
      <c r="G6743" t="str">
        <f t="shared" si="13451"/>
        <v>DL2021001</v>
      </c>
      <c r="H6743" t="str">
        <f t="shared" si="13515"/>
        <v>10</v>
      </c>
      <c r="I6743" t="str">
        <f t="shared" si="13516"/>
        <v>AmerikanskHummer_10_20211102_DL2021001_GladsaxeGym</v>
      </c>
      <c r="J6743" t="str">
        <f t="shared" si="13517"/>
        <v>AmerikanskHummer</v>
      </c>
      <c r="K6743" t="str">
        <f t="shared" si="13518"/>
        <v>NegK</v>
      </c>
      <c r="L6743" t="str">
        <f t="shared" si="13519"/>
        <v>No Ct</v>
      </c>
      <c r="M6743" t="str">
        <f t="shared" si="13520"/>
        <v/>
      </c>
      <c r="N6743" t="str">
        <f t="shared" si="13521"/>
        <v/>
      </c>
      <c r="O6743" t="str">
        <f t="shared" si="13522"/>
        <v/>
      </c>
    </row>
    <row r="6744" spans="1:24" x14ac:dyDescent="0.25">
      <c r="A6744" t="s">
        <v>259</v>
      </c>
      <c r="B6744" t="s">
        <v>260</v>
      </c>
      <c r="C6744" t="s">
        <v>20</v>
      </c>
      <c r="D6744" s="6">
        <v>0.1</v>
      </c>
      <c r="E6744" s="6" t="s">
        <v>17</v>
      </c>
      <c r="F6744" t="s">
        <v>1559</v>
      </c>
      <c r="G6744" t="str">
        <f t="shared" si="13451"/>
        <v>DL2021001</v>
      </c>
      <c r="H6744" t="str">
        <f t="shared" si="13515"/>
        <v>10</v>
      </c>
      <c r="I6744" t="str">
        <f t="shared" si="13516"/>
        <v>AmerikanskHummer_10_20211102_DL2021001_GladsaxeGym</v>
      </c>
      <c r="J6744" t="str">
        <f t="shared" si="13517"/>
        <v>AmerikanskHummer</v>
      </c>
      <c r="K6744" t="str">
        <f t="shared" si="13518"/>
        <v>eDNA</v>
      </c>
      <c r="L6744" t="str">
        <f t="shared" si="13519"/>
        <v>No Ct</v>
      </c>
      <c r="M6744" t="str">
        <f t="shared" si="13520"/>
        <v/>
      </c>
      <c r="N6744" t="str">
        <f t="shared" si="13521"/>
        <v/>
      </c>
      <c r="O6744" t="str">
        <f t="shared" si="13522"/>
        <v/>
      </c>
    </row>
    <row r="6745" spans="1:24" x14ac:dyDescent="0.25">
      <c r="A6745" t="s">
        <v>261</v>
      </c>
      <c r="B6745" t="s">
        <v>260</v>
      </c>
      <c r="C6745" t="s">
        <v>20</v>
      </c>
      <c r="D6745" s="6">
        <v>0.1</v>
      </c>
      <c r="E6745" s="6" t="s">
        <v>17</v>
      </c>
      <c r="F6745" t="s">
        <v>1559</v>
      </c>
      <c r="G6745" t="str">
        <f t="shared" si="13451"/>
        <v>DL2021001</v>
      </c>
      <c r="H6745" t="str">
        <f t="shared" si="13515"/>
        <v>10</v>
      </c>
      <c r="I6745" t="str">
        <f t="shared" si="13516"/>
        <v>AmerikanskHummer_10_20211102_DL2021001_GladsaxeGym</v>
      </c>
      <c r="J6745" t="str">
        <f t="shared" si="13517"/>
        <v>AmerikanskHummer</v>
      </c>
      <c r="K6745" t="str">
        <f t="shared" si="13518"/>
        <v>eDNA</v>
      </c>
      <c r="L6745" t="str">
        <f t="shared" si="13519"/>
        <v>No Ct</v>
      </c>
      <c r="M6745" t="str">
        <f t="shared" si="13520"/>
        <v/>
      </c>
      <c r="N6745" t="str">
        <f t="shared" si="13521"/>
        <v/>
      </c>
      <c r="O6745" t="str">
        <f t="shared" si="13522"/>
        <v/>
      </c>
    </row>
    <row r="6746" spans="1:24" x14ac:dyDescent="0.25">
      <c r="A6746" t="s">
        <v>262</v>
      </c>
      <c r="B6746" t="s">
        <v>1474</v>
      </c>
      <c r="C6746" t="s">
        <v>13</v>
      </c>
      <c r="D6746" s="6">
        <v>0.1</v>
      </c>
      <c r="E6746" s="6">
        <v>33.82</v>
      </c>
      <c r="F6746" t="s">
        <v>1559</v>
      </c>
      <c r="G6746" t="str">
        <f t="shared" si="13451"/>
        <v>DL2021001</v>
      </c>
      <c r="H6746" t="str">
        <f t="shared" si="13515"/>
        <v>11</v>
      </c>
      <c r="I6746" t="str">
        <f t="shared" si="13516"/>
        <v>Kamjatkakrabbe_11_20211102_DL2021001_GladsaxeGym</v>
      </c>
      <c r="J6746" t="str">
        <f t="shared" si="13517"/>
        <v>Kamjatkakrabbe</v>
      </c>
      <c r="K6746" t="str">
        <f t="shared" si="13518"/>
        <v>PosK</v>
      </c>
      <c r="L6746">
        <f t="shared" si="13519"/>
        <v>33.82</v>
      </c>
      <c r="M6746">
        <f t="shared" si="13520"/>
        <v>33.82</v>
      </c>
      <c r="N6746">
        <f t="shared" si="13521"/>
        <v>0</v>
      </c>
      <c r="O6746">
        <f t="shared" si="13522"/>
        <v>0</v>
      </c>
      <c r="Q6746">
        <f t="shared" ref="Q6746" si="13530">IF(L6748="No Ct",0,L6748)</f>
        <v>0</v>
      </c>
      <c r="R6746">
        <f t="shared" ref="R6746" si="13531">IF(L6749="No Ct",0,L6749)</f>
        <v>0</v>
      </c>
      <c r="S6746" t="str">
        <f t="shared" ref="S6746" si="13532">IF(AND(M6746&gt;0,N6746=0),"Valid","Invalid")</f>
        <v>Valid</v>
      </c>
      <c r="T6746" t="str">
        <f t="shared" ref="T6746" si="13533">IF(OR(Q6746&gt;1,R6746&gt;1),"Present","Absent")</f>
        <v>Absent</v>
      </c>
      <c r="U6746" t="str">
        <f t="shared" ref="U6746" si="13534">IF(OR(AND(Q6746&gt;1,Q6746&lt;41),AND(R6746&gt;1,R6746&lt;41)),"Ct&lt;41","Ct&gt;41")</f>
        <v>Ct&gt;41</v>
      </c>
      <c r="V6746" t="str">
        <f>VLOOKUP(J6746,Datasæt_Analysesystemer!$C$2:$D$68,2,FALSE)</f>
        <v>Kamtjatkakrabbe</v>
      </c>
      <c r="W6746" t="str">
        <f t="shared" ref="W6746" si="13535">MID(F6746,10,9)</f>
        <v>DL2021001</v>
      </c>
      <c r="X6746" t="str">
        <f t="shared" ref="X6746" si="13536">W6746&amp;"_"&amp;V6746&amp;"_"&amp;S6746&amp;"_"&amp;T6746&amp;"_"&amp;U6746</f>
        <v>DL2021001_Kamtjatkakrabbe_Valid_Absent_Ct&gt;41</v>
      </c>
    </row>
    <row r="6747" spans="1:24" x14ac:dyDescent="0.25">
      <c r="A6747" t="s">
        <v>264</v>
      </c>
      <c r="B6747" t="s">
        <v>1475</v>
      </c>
      <c r="C6747" t="s">
        <v>16</v>
      </c>
      <c r="D6747" s="6">
        <v>0.1</v>
      </c>
      <c r="E6747" s="6" t="s">
        <v>17</v>
      </c>
      <c r="F6747" t="s">
        <v>1559</v>
      </c>
      <c r="G6747" t="str">
        <f t="shared" si="13451"/>
        <v>DL2021001</v>
      </c>
      <c r="H6747" t="str">
        <f t="shared" si="13515"/>
        <v>11</v>
      </c>
      <c r="I6747" t="str">
        <f t="shared" si="13516"/>
        <v>Kamjatkakrabbe_11_20211102_DL2021001_GladsaxeGym</v>
      </c>
      <c r="J6747" t="str">
        <f t="shared" si="13517"/>
        <v>Kamjatkakrabbe</v>
      </c>
      <c r="K6747" t="str">
        <f t="shared" si="13518"/>
        <v>NegK</v>
      </c>
      <c r="L6747" t="str">
        <f t="shared" si="13519"/>
        <v>No Ct</v>
      </c>
      <c r="M6747" t="str">
        <f t="shared" si="13520"/>
        <v/>
      </c>
      <c r="N6747" t="str">
        <f t="shared" si="13521"/>
        <v/>
      </c>
      <c r="O6747" t="str">
        <f t="shared" si="13522"/>
        <v/>
      </c>
    </row>
    <row r="6748" spans="1:24" x14ac:dyDescent="0.25">
      <c r="A6748" t="s">
        <v>266</v>
      </c>
      <c r="B6748" t="s">
        <v>1476</v>
      </c>
      <c r="C6748" t="s">
        <v>20</v>
      </c>
      <c r="D6748" s="6">
        <v>0.1</v>
      </c>
      <c r="E6748" s="6" t="s">
        <v>17</v>
      </c>
      <c r="F6748" t="s">
        <v>1559</v>
      </c>
      <c r="G6748" t="str">
        <f t="shared" si="13451"/>
        <v>DL2021001</v>
      </c>
      <c r="H6748" t="str">
        <f t="shared" si="13515"/>
        <v>11</v>
      </c>
      <c r="I6748" t="str">
        <f t="shared" si="13516"/>
        <v>Kamjatkakrabbe_11_20211102_DL2021001_GladsaxeGym</v>
      </c>
      <c r="J6748" t="str">
        <f t="shared" si="13517"/>
        <v>Kamjatkakrabbe</v>
      </c>
      <c r="K6748" t="str">
        <f t="shared" si="13518"/>
        <v>eDNA</v>
      </c>
      <c r="L6748" t="str">
        <f t="shared" si="13519"/>
        <v>No Ct</v>
      </c>
      <c r="M6748" t="str">
        <f t="shared" si="13520"/>
        <v/>
      </c>
      <c r="N6748" t="str">
        <f t="shared" si="13521"/>
        <v/>
      </c>
      <c r="O6748" t="str">
        <f t="shared" si="13522"/>
        <v/>
      </c>
    </row>
    <row r="6749" spans="1:24" x14ac:dyDescent="0.25">
      <c r="A6749" t="s">
        <v>268</v>
      </c>
      <c r="B6749" t="s">
        <v>1476</v>
      </c>
      <c r="C6749" t="s">
        <v>20</v>
      </c>
      <c r="D6749" s="6">
        <v>0.1</v>
      </c>
      <c r="E6749" s="6" t="s">
        <v>17</v>
      </c>
      <c r="F6749" t="s">
        <v>1559</v>
      </c>
      <c r="G6749" t="str">
        <f t="shared" si="13451"/>
        <v>DL2021001</v>
      </c>
      <c r="H6749" t="str">
        <f t="shared" si="13515"/>
        <v>11</v>
      </c>
      <c r="I6749" t="str">
        <f t="shared" si="13516"/>
        <v>Kamjatkakrabbe_11_20211102_DL2021001_GladsaxeGym</v>
      </c>
      <c r="J6749" t="str">
        <f t="shared" si="13517"/>
        <v>Kamjatkakrabbe</v>
      </c>
      <c r="K6749" t="str">
        <f t="shared" si="13518"/>
        <v>eDNA</v>
      </c>
      <c r="L6749" t="str">
        <f t="shared" si="13519"/>
        <v>No Ct</v>
      </c>
      <c r="M6749" t="str">
        <f t="shared" si="13520"/>
        <v/>
      </c>
      <c r="N6749" t="str">
        <f t="shared" si="13521"/>
        <v/>
      </c>
      <c r="O6749" t="str">
        <f t="shared" si="13522"/>
        <v/>
      </c>
    </row>
    <row r="6750" spans="1:24" x14ac:dyDescent="0.25">
      <c r="A6750" t="s">
        <v>269</v>
      </c>
      <c r="B6750" t="s">
        <v>1477</v>
      </c>
      <c r="C6750" t="s">
        <v>13</v>
      </c>
      <c r="D6750" s="6">
        <v>0.1</v>
      </c>
      <c r="E6750" s="6" t="s">
        <v>17</v>
      </c>
      <c r="F6750" t="s">
        <v>1559</v>
      </c>
      <c r="G6750" t="str">
        <f t="shared" si="13451"/>
        <v>DL2021001</v>
      </c>
      <c r="H6750" t="str">
        <f t="shared" si="13515"/>
        <v>12</v>
      </c>
      <c r="I6750" t="str">
        <f t="shared" si="13516"/>
        <v>Kamjatkakrabbe_12_20211102_DL2021001_GladsaxeGym</v>
      </c>
      <c r="J6750" t="str">
        <f t="shared" si="13517"/>
        <v>Kamjatkakrabbe</v>
      </c>
      <c r="K6750" t="str">
        <f t="shared" si="13518"/>
        <v>PosK</v>
      </c>
      <c r="L6750" t="str">
        <f t="shared" si="13519"/>
        <v>No Ct</v>
      </c>
      <c r="M6750">
        <f t="shared" si="13520"/>
        <v>0</v>
      </c>
      <c r="N6750">
        <f t="shared" si="13521"/>
        <v>0</v>
      </c>
      <c r="O6750">
        <f t="shared" si="13522"/>
        <v>0</v>
      </c>
      <c r="Q6750">
        <f t="shared" ref="Q6750" si="13537">IF(L6752="No Ct",0,L6752)</f>
        <v>0</v>
      </c>
      <c r="R6750">
        <f t="shared" ref="R6750" si="13538">IF(L6753="No Ct",0,L6753)</f>
        <v>0</v>
      </c>
      <c r="S6750" t="str">
        <f t="shared" ref="S6750" si="13539">IF(AND(M6750&gt;0,N6750=0),"Valid","Invalid")</f>
        <v>Invalid</v>
      </c>
      <c r="T6750" t="str">
        <f t="shared" ref="T6750" si="13540">IF(OR(Q6750&gt;1,R6750&gt;1),"Present","Absent")</f>
        <v>Absent</v>
      </c>
      <c r="U6750" t="str">
        <f t="shared" ref="U6750" si="13541">IF(OR(AND(Q6750&gt;1,Q6750&lt;41),AND(R6750&gt;1,R6750&lt;41)),"Ct&lt;41","Ct&gt;41")</f>
        <v>Ct&gt;41</v>
      </c>
      <c r="V6750" t="str">
        <f>VLOOKUP(J6750,Datasæt_Analysesystemer!$C$2:$D$68,2,FALSE)</f>
        <v>Kamtjatkakrabbe</v>
      </c>
      <c r="W6750" t="str">
        <f t="shared" ref="W6750" si="13542">MID(F6750,10,9)</f>
        <v>DL2021001</v>
      </c>
      <c r="X6750" t="str">
        <f t="shared" ref="X6750" si="13543">W6750&amp;"_"&amp;V6750&amp;"_"&amp;S6750&amp;"_"&amp;T6750&amp;"_"&amp;U6750</f>
        <v>DL2021001_Kamtjatkakrabbe_Invalid_Absent_Ct&gt;41</v>
      </c>
    </row>
    <row r="6751" spans="1:24" x14ac:dyDescent="0.25">
      <c r="A6751" t="s">
        <v>271</v>
      </c>
      <c r="B6751" t="s">
        <v>1478</v>
      </c>
      <c r="C6751" t="s">
        <v>16</v>
      </c>
      <c r="D6751" s="6">
        <v>0.1</v>
      </c>
      <c r="E6751" s="6" t="s">
        <v>17</v>
      </c>
      <c r="F6751" t="s">
        <v>1559</v>
      </c>
      <c r="G6751" t="str">
        <f t="shared" si="13451"/>
        <v>DL2021001</v>
      </c>
      <c r="H6751" t="str">
        <f t="shared" si="13515"/>
        <v>12</v>
      </c>
      <c r="I6751" t="str">
        <f t="shared" si="13516"/>
        <v>Kamjatkakrabbe_12_20211102_DL2021001_GladsaxeGym</v>
      </c>
      <c r="J6751" t="str">
        <f t="shared" si="13517"/>
        <v>Kamjatkakrabbe</v>
      </c>
      <c r="K6751" t="str">
        <f t="shared" si="13518"/>
        <v>NegK</v>
      </c>
      <c r="L6751" t="str">
        <f t="shared" si="13519"/>
        <v>No Ct</v>
      </c>
      <c r="M6751" t="str">
        <f t="shared" si="13520"/>
        <v/>
      </c>
      <c r="N6751" t="str">
        <f t="shared" si="13521"/>
        <v/>
      </c>
      <c r="O6751" t="str">
        <f t="shared" si="13522"/>
        <v/>
      </c>
    </row>
    <row r="6752" spans="1:24" x14ac:dyDescent="0.25">
      <c r="A6752" t="s">
        <v>273</v>
      </c>
      <c r="B6752" t="s">
        <v>1479</v>
      </c>
      <c r="C6752" t="s">
        <v>20</v>
      </c>
      <c r="D6752" s="6">
        <v>0.1</v>
      </c>
      <c r="E6752" s="6" t="s">
        <v>17</v>
      </c>
      <c r="F6752" t="s">
        <v>1559</v>
      </c>
      <c r="G6752" t="str">
        <f t="shared" si="13451"/>
        <v>DL2021001</v>
      </c>
      <c r="H6752" t="str">
        <f t="shared" si="13515"/>
        <v>12</v>
      </c>
      <c r="I6752" t="str">
        <f t="shared" si="13516"/>
        <v>Kamjatkakrabbe_12_20211102_DL2021001_GladsaxeGym</v>
      </c>
      <c r="J6752" t="str">
        <f t="shared" si="13517"/>
        <v>Kamjatkakrabbe</v>
      </c>
      <c r="K6752" t="str">
        <f t="shared" si="13518"/>
        <v>eDNA</v>
      </c>
      <c r="L6752" t="str">
        <f t="shared" si="13519"/>
        <v>No Ct</v>
      </c>
      <c r="M6752" t="str">
        <f t="shared" si="13520"/>
        <v/>
      </c>
      <c r="N6752" t="str">
        <f t="shared" si="13521"/>
        <v/>
      </c>
      <c r="O6752" t="str">
        <f t="shared" si="13522"/>
        <v/>
      </c>
    </row>
    <row r="6753" spans="1:24" x14ac:dyDescent="0.25">
      <c r="A6753" t="s">
        <v>275</v>
      </c>
      <c r="B6753" t="s">
        <v>1479</v>
      </c>
      <c r="C6753" t="s">
        <v>20</v>
      </c>
      <c r="D6753" s="6">
        <v>0.1</v>
      </c>
      <c r="E6753" s="6" t="s">
        <v>17</v>
      </c>
      <c r="F6753" t="s">
        <v>1559</v>
      </c>
      <c r="G6753" t="str">
        <f t="shared" si="13451"/>
        <v>DL2021001</v>
      </c>
      <c r="H6753" t="str">
        <f t="shared" si="13515"/>
        <v>12</v>
      </c>
      <c r="I6753" t="str">
        <f t="shared" si="13516"/>
        <v>Kamjatkakrabbe_12_20211102_DL2021001_GladsaxeGym</v>
      </c>
      <c r="J6753" t="str">
        <f t="shared" si="13517"/>
        <v>Kamjatkakrabbe</v>
      </c>
      <c r="K6753" t="str">
        <f t="shared" si="13518"/>
        <v>eDNA</v>
      </c>
      <c r="L6753" t="str">
        <f t="shared" si="13519"/>
        <v>No Ct</v>
      </c>
      <c r="M6753" t="str">
        <f t="shared" si="13520"/>
        <v/>
      </c>
      <c r="N6753" t="str">
        <f t="shared" si="13521"/>
        <v/>
      </c>
      <c r="O6753" t="str">
        <f t="shared" si="13522"/>
        <v/>
      </c>
    </row>
    <row r="6754" spans="1:24" x14ac:dyDescent="0.25">
      <c r="A6754" t="s">
        <v>276</v>
      </c>
      <c r="B6754" t="s">
        <v>1480</v>
      </c>
      <c r="C6754" t="s">
        <v>13</v>
      </c>
      <c r="D6754" s="6">
        <v>0.1</v>
      </c>
      <c r="E6754" s="6">
        <v>31.97</v>
      </c>
      <c r="F6754" t="s">
        <v>1559</v>
      </c>
      <c r="G6754" t="str">
        <f t="shared" si="13451"/>
        <v>DL2021001</v>
      </c>
      <c r="H6754" t="str">
        <f t="shared" si="13515"/>
        <v>13</v>
      </c>
      <c r="I6754" t="str">
        <f t="shared" si="13516"/>
        <v>KinesiskUldhaandskrabbe_13_20211102_DL2021001_GladsaxeGym</v>
      </c>
      <c r="J6754" t="str">
        <f t="shared" si="13517"/>
        <v>KinesiskUldhaandskrabbe</v>
      </c>
      <c r="K6754" t="str">
        <f t="shared" si="13518"/>
        <v>PosK</v>
      </c>
      <c r="L6754">
        <f t="shared" si="13519"/>
        <v>31.97</v>
      </c>
      <c r="M6754">
        <f t="shared" si="13520"/>
        <v>31.97</v>
      </c>
      <c r="N6754">
        <f t="shared" si="13521"/>
        <v>0</v>
      </c>
      <c r="O6754">
        <f t="shared" si="13522"/>
        <v>0</v>
      </c>
      <c r="Q6754">
        <f t="shared" ref="Q6754" si="13544">IF(L6756="No Ct",0,L6756)</f>
        <v>0</v>
      </c>
      <c r="R6754">
        <f t="shared" ref="R6754" si="13545">IF(L6757="No Ct",0,L6757)</f>
        <v>0</v>
      </c>
      <c r="S6754" t="str">
        <f t="shared" ref="S6754" si="13546">IF(AND(M6754&gt;0,N6754=0),"Valid","Invalid")</f>
        <v>Valid</v>
      </c>
      <c r="T6754" t="str">
        <f t="shared" ref="T6754" si="13547">IF(OR(Q6754&gt;1,R6754&gt;1),"Present","Absent")</f>
        <v>Absent</v>
      </c>
      <c r="U6754" t="str">
        <f t="shared" ref="U6754" si="13548">IF(OR(AND(Q6754&gt;1,Q6754&lt;41),AND(R6754&gt;1,R6754&lt;41)),"Ct&lt;41","Ct&gt;41")</f>
        <v>Ct&gt;41</v>
      </c>
      <c r="V6754" t="str">
        <f>VLOOKUP(J6754,Datasæt_Analysesystemer!$C$2:$D$68,2,FALSE)</f>
        <v>Kinesisk uldhåndskrabbe</v>
      </c>
      <c r="W6754" t="str">
        <f t="shared" ref="W6754" si="13549">MID(F6754,10,9)</f>
        <v>DL2021001</v>
      </c>
      <c r="X6754" t="str">
        <f t="shared" ref="X6754" si="13550">W6754&amp;"_"&amp;V6754&amp;"_"&amp;S6754&amp;"_"&amp;T6754&amp;"_"&amp;U6754</f>
        <v>DL2021001_Kinesisk uldhåndskrabbe_Valid_Absent_Ct&gt;41</v>
      </c>
    </row>
    <row r="6755" spans="1:24" x14ac:dyDescent="0.25">
      <c r="A6755" t="s">
        <v>278</v>
      </c>
      <c r="B6755" t="s">
        <v>1481</v>
      </c>
      <c r="C6755" t="s">
        <v>16</v>
      </c>
      <c r="D6755" s="6">
        <v>0.1</v>
      </c>
      <c r="E6755" s="6" t="s">
        <v>17</v>
      </c>
      <c r="F6755" t="s">
        <v>1559</v>
      </c>
      <c r="G6755" t="str">
        <f t="shared" si="13451"/>
        <v>DL2021001</v>
      </c>
      <c r="H6755" t="str">
        <f t="shared" si="13515"/>
        <v>13</v>
      </c>
      <c r="I6755" t="str">
        <f t="shared" si="13516"/>
        <v>KinesiskUldhaandskrabbe_13_20211102_DL2021001_GladsaxeGym</v>
      </c>
      <c r="J6755" t="str">
        <f t="shared" si="13517"/>
        <v>KinesiskUldhaandskrabbe</v>
      </c>
      <c r="K6755" t="str">
        <f t="shared" si="13518"/>
        <v>NegK</v>
      </c>
      <c r="L6755" t="str">
        <f t="shared" si="13519"/>
        <v>No Ct</v>
      </c>
      <c r="M6755" t="str">
        <f t="shared" si="13520"/>
        <v/>
      </c>
      <c r="N6755" t="str">
        <f t="shared" si="13521"/>
        <v/>
      </c>
      <c r="O6755" t="str">
        <f t="shared" si="13522"/>
        <v/>
      </c>
    </row>
    <row r="6756" spans="1:24" x14ac:dyDescent="0.25">
      <c r="A6756" t="s">
        <v>280</v>
      </c>
      <c r="B6756" t="s">
        <v>1482</v>
      </c>
      <c r="C6756" t="s">
        <v>20</v>
      </c>
      <c r="D6756" s="6">
        <v>0.1</v>
      </c>
      <c r="E6756" s="6" t="s">
        <v>17</v>
      </c>
      <c r="F6756" t="s">
        <v>1559</v>
      </c>
      <c r="G6756" t="str">
        <f t="shared" si="13451"/>
        <v>DL2021001</v>
      </c>
      <c r="H6756" t="str">
        <f t="shared" si="13515"/>
        <v>13</v>
      </c>
      <c r="I6756" t="str">
        <f t="shared" si="13516"/>
        <v>KinesiskUldhaandskrabbe_13_20211102_DL2021001_GladsaxeGym</v>
      </c>
      <c r="J6756" t="str">
        <f t="shared" si="13517"/>
        <v>KinesiskUldhaandskrabbe</v>
      </c>
      <c r="K6756" t="str">
        <f t="shared" si="13518"/>
        <v>eDNA</v>
      </c>
      <c r="L6756" t="str">
        <f t="shared" si="13519"/>
        <v>No Ct</v>
      </c>
      <c r="M6756" t="str">
        <f t="shared" si="13520"/>
        <v/>
      </c>
      <c r="N6756" t="str">
        <f t="shared" si="13521"/>
        <v/>
      </c>
      <c r="O6756" t="str">
        <f t="shared" si="13522"/>
        <v/>
      </c>
    </row>
    <row r="6757" spans="1:24" x14ac:dyDescent="0.25">
      <c r="A6757" t="s">
        <v>282</v>
      </c>
      <c r="B6757" t="s">
        <v>1482</v>
      </c>
      <c r="C6757" t="s">
        <v>20</v>
      </c>
      <c r="D6757" s="6">
        <v>0.1</v>
      </c>
      <c r="E6757" s="6" t="s">
        <v>17</v>
      </c>
      <c r="F6757" t="s">
        <v>1559</v>
      </c>
      <c r="G6757" t="str">
        <f t="shared" si="13451"/>
        <v>DL2021001</v>
      </c>
      <c r="H6757" t="str">
        <f t="shared" si="13515"/>
        <v>13</v>
      </c>
      <c r="I6757" t="str">
        <f t="shared" si="13516"/>
        <v>KinesiskUldhaandskrabbe_13_20211102_DL2021001_GladsaxeGym</v>
      </c>
      <c r="J6757" t="str">
        <f t="shared" si="13517"/>
        <v>KinesiskUldhaandskrabbe</v>
      </c>
      <c r="K6757" t="str">
        <f t="shared" si="13518"/>
        <v>eDNA</v>
      </c>
      <c r="L6757" t="str">
        <f t="shared" si="13519"/>
        <v>No Ct</v>
      </c>
      <c r="M6757" t="str">
        <f t="shared" si="13520"/>
        <v/>
      </c>
      <c r="N6757" t="str">
        <f t="shared" si="13521"/>
        <v/>
      </c>
      <c r="O6757" t="str">
        <f t="shared" si="13522"/>
        <v/>
      </c>
    </row>
    <row r="6758" spans="1:24" x14ac:dyDescent="0.25">
      <c r="A6758" t="s">
        <v>283</v>
      </c>
      <c r="B6758" t="s">
        <v>1483</v>
      </c>
      <c r="C6758" t="s">
        <v>13</v>
      </c>
      <c r="D6758" s="6">
        <v>0.1</v>
      </c>
      <c r="E6758" s="6">
        <v>34.11</v>
      </c>
      <c r="F6758" t="s">
        <v>1559</v>
      </c>
      <c r="G6758" t="str">
        <f t="shared" si="13451"/>
        <v>DL2021001</v>
      </c>
      <c r="H6758" t="str">
        <f t="shared" si="13515"/>
        <v>14</v>
      </c>
      <c r="I6758" t="str">
        <f t="shared" si="13516"/>
        <v>KinesiskUldhaandskrabbe_14_20211102_DL2021001_GladsaxeGym</v>
      </c>
      <c r="J6758" t="str">
        <f t="shared" si="13517"/>
        <v>KinesiskUldhaandskrabbe</v>
      </c>
      <c r="K6758" t="str">
        <f t="shared" si="13518"/>
        <v>PosK</v>
      </c>
      <c r="L6758">
        <f t="shared" si="13519"/>
        <v>34.11</v>
      </c>
      <c r="M6758">
        <f t="shared" si="13520"/>
        <v>34.11</v>
      </c>
      <c r="N6758">
        <f t="shared" si="13521"/>
        <v>0</v>
      </c>
      <c r="O6758">
        <f t="shared" si="13522"/>
        <v>0</v>
      </c>
      <c r="Q6758">
        <f t="shared" ref="Q6758" si="13551">IF(L6760="No Ct",0,L6760)</f>
        <v>0</v>
      </c>
      <c r="R6758">
        <f t="shared" ref="R6758" si="13552">IF(L6761="No Ct",0,L6761)</f>
        <v>0</v>
      </c>
      <c r="S6758" t="str">
        <f t="shared" ref="S6758" si="13553">IF(AND(M6758&gt;0,N6758=0),"Valid","Invalid")</f>
        <v>Valid</v>
      </c>
      <c r="T6758" t="str">
        <f t="shared" ref="T6758" si="13554">IF(OR(Q6758&gt;1,R6758&gt;1),"Present","Absent")</f>
        <v>Absent</v>
      </c>
      <c r="U6758" t="str">
        <f t="shared" ref="U6758" si="13555">IF(OR(AND(Q6758&gt;1,Q6758&lt;41),AND(R6758&gt;1,R6758&lt;41)),"Ct&lt;41","Ct&gt;41")</f>
        <v>Ct&gt;41</v>
      </c>
      <c r="V6758" t="str">
        <f>VLOOKUP(J6758,Datasæt_Analysesystemer!$C$2:$D$68,2,FALSE)</f>
        <v>Kinesisk uldhåndskrabbe</v>
      </c>
      <c r="W6758" t="str">
        <f t="shared" ref="W6758" si="13556">MID(F6758,10,9)</f>
        <v>DL2021001</v>
      </c>
      <c r="X6758" t="str">
        <f t="shared" ref="X6758" si="13557">W6758&amp;"_"&amp;V6758&amp;"_"&amp;S6758&amp;"_"&amp;T6758&amp;"_"&amp;U6758</f>
        <v>DL2021001_Kinesisk uldhåndskrabbe_Valid_Absent_Ct&gt;41</v>
      </c>
    </row>
    <row r="6759" spans="1:24" x14ac:dyDescent="0.25">
      <c r="A6759" t="s">
        <v>285</v>
      </c>
      <c r="B6759" t="s">
        <v>1484</v>
      </c>
      <c r="C6759" t="s">
        <v>16</v>
      </c>
      <c r="D6759" s="6">
        <v>0.1</v>
      </c>
      <c r="E6759" s="6" t="s">
        <v>17</v>
      </c>
      <c r="F6759" t="s">
        <v>1559</v>
      </c>
      <c r="G6759" t="str">
        <f t="shared" si="13451"/>
        <v>DL2021001</v>
      </c>
      <c r="H6759" t="str">
        <f t="shared" si="13515"/>
        <v>14</v>
      </c>
      <c r="I6759" t="str">
        <f t="shared" si="13516"/>
        <v>KinesiskUldhaandskrabbe_14_20211102_DL2021001_GladsaxeGym</v>
      </c>
      <c r="J6759" t="str">
        <f t="shared" si="13517"/>
        <v>KinesiskUldhaandskrabbe</v>
      </c>
      <c r="K6759" t="str">
        <f t="shared" si="13518"/>
        <v>NegK</v>
      </c>
      <c r="L6759" t="str">
        <f t="shared" si="13519"/>
        <v>No Ct</v>
      </c>
      <c r="M6759" t="str">
        <f t="shared" si="13520"/>
        <v/>
      </c>
      <c r="N6759" t="str">
        <f t="shared" si="13521"/>
        <v/>
      </c>
      <c r="O6759" t="str">
        <f t="shared" si="13522"/>
        <v/>
      </c>
    </row>
    <row r="6760" spans="1:24" x14ac:dyDescent="0.25">
      <c r="A6760" t="s">
        <v>287</v>
      </c>
      <c r="B6760" t="s">
        <v>1485</v>
      </c>
      <c r="C6760" t="s">
        <v>20</v>
      </c>
      <c r="D6760" s="6">
        <v>0.1</v>
      </c>
      <c r="E6760" s="6" t="s">
        <v>17</v>
      </c>
      <c r="F6760" t="s">
        <v>1559</v>
      </c>
      <c r="G6760" t="str">
        <f t="shared" si="13451"/>
        <v>DL2021001</v>
      </c>
      <c r="H6760" t="str">
        <f t="shared" si="13515"/>
        <v>14</v>
      </c>
      <c r="I6760" t="str">
        <f t="shared" si="13516"/>
        <v>KinesiskUldhaandskrabbe_14_20211102_DL2021001_GladsaxeGym</v>
      </c>
      <c r="J6760" t="str">
        <f t="shared" si="13517"/>
        <v>KinesiskUldhaandskrabbe</v>
      </c>
      <c r="K6760" t="str">
        <f t="shared" si="13518"/>
        <v>eDNA</v>
      </c>
      <c r="L6760" t="str">
        <f t="shared" si="13519"/>
        <v>No Ct</v>
      </c>
      <c r="M6760" t="str">
        <f t="shared" si="13520"/>
        <v/>
      </c>
      <c r="N6760" t="str">
        <f t="shared" si="13521"/>
        <v/>
      </c>
      <c r="O6760" t="str">
        <f t="shared" si="13522"/>
        <v/>
      </c>
    </row>
    <row r="6761" spans="1:24" x14ac:dyDescent="0.25">
      <c r="A6761" t="s">
        <v>289</v>
      </c>
      <c r="B6761" t="s">
        <v>1485</v>
      </c>
      <c r="C6761" t="s">
        <v>20</v>
      </c>
      <c r="D6761" s="6">
        <v>0.1</v>
      </c>
      <c r="E6761" s="6" t="s">
        <v>17</v>
      </c>
      <c r="F6761" t="s">
        <v>1559</v>
      </c>
      <c r="G6761" t="str">
        <f t="shared" si="13451"/>
        <v>DL2021001</v>
      </c>
      <c r="H6761" t="str">
        <f t="shared" si="13515"/>
        <v>14</v>
      </c>
      <c r="I6761" t="str">
        <f t="shared" si="13516"/>
        <v>KinesiskUldhaandskrabbe_14_20211102_DL2021001_GladsaxeGym</v>
      </c>
      <c r="J6761" t="str">
        <f t="shared" si="13517"/>
        <v>KinesiskUldhaandskrabbe</v>
      </c>
      <c r="K6761" t="str">
        <f t="shared" si="13518"/>
        <v>eDNA</v>
      </c>
      <c r="L6761" t="str">
        <f t="shared" si="13519"/>
        <v>No Ct</v>
      </c>
      <c r="M6761" t="str">
        <f t="shared" si="13520"/>
        <v/>
      </c>
      <c r="N6761" t="str">
        <f t="shared" si="13521"/>
        <v/>
      </c>
      <c r="O6761" t="str">
        <f t="shared" si="13522"/>
        <v/>
      </c>
    </row>
    <row r="6762" spans="1:24" x14ac:dyDescent="0.25">
      <c r="A6762" t="s">
        <v>290</v>
      </c>
      <c r="B6762" t="s">
        <v>1486</v>
      </c>
      <c r="C6762" t="s">
        <v>13</v>
      </c>
      <c r="D6762" s="6">
        <v>0.1</v>
      </c>
      <c r="E6762" s="6">
        <v>32.270000000000003</v>
      </c>
      <c r="F6762" t="s">
        <v>1559</v>
      </c>
      <c r="G6762" t="str">
        <f t="shared" si="13451"/>
        <v>DL2021001</v>
      </c>
      <c r="H6762" t="str">
        <f t="shared" si="13515"/>
        <v>15</v>
      </c>
      <c r="I6762" t="str">
        <f t="shared" si="13516"/>
        <v>NordamerikanskMudderkrabbe_15_20211102_DL2021001_GladsaxeGym</v>
      </c>
      <c r="J6762" t="str">
        <f t="shared" si="13517"/>
        <v>NordamerikanskMudderkrabbe</v>
      </c>
      <c r="K6762" t="str">
        <f t="shared" si="13518"/>
        <v>PosK</v>
      </c>
      <c r="L6762">
        <f t="shared" si="13519"/>
        <v>32.270000000000003</v>
      </c>
      <c r="M6762">
        <f t="shared" si="13520"/>
        <v>32.270000000000003</v>
      </c>
      <c r="N6762">
        <f t="shared" si="13521"/>
        <v>0</v>
      </c>
      <c r="O6762">
        <f t="shared" si="13522"/>
        <v>0</v>
      </c>
      <c r="Q6762">
        <f t="shared" ref="Q6762" si="13558">IF(L6764="No Ct",0,L6764)</f>
        <v>0</v>
      </c>
      <c r="R6762">
        <f t="shared" ref="R6762" si="13559">IF(L6765="No Ct",0,L6765)</f>
        <v>0</v>
      </c>
      <c r="S6762" t="str">
        <f t="shared" ref="S6762" si="13560">IF(AND(M6762&gt;0,N6762=0),"Valid","Invalid")</f>
        <v>Valid</v>
      </c>
      <c r="T6762" t="str">
        <f t="shared" ref="T6762" si="13561">IF(OR(Q6762&gt;1,R6762&gt;1),"Present","Absent")</f>
        <v>Absent</v>
      </c>
      <c r="U6762" t="str">
        <f t="shared" ref="U6762" si="13562">IF(OR(AND(Q6762&gt;1,Q6762&lt;41),AND(R6762&gt;1,R6762&lt;41)),"Ct&lt;41","Ct&gt;41")</f>
        <v>Ct&gt;41</v>
      </c>
      <c r="V6762" t="str">
        <f>VLOOKUP(J6762,Datasæt_Analysesystemer!$C$2:$D$68,2,FALSE)</f>
        <v>Nordam. Brakvandskrabbe / mudderkrabbe</v>
      </c>
      <c r="W6762" t="str">
        <f t="shared" ref="W6762" si="13563">MID(F6762,10,9)</f>
        <v>DL2021001</v>
      </c>
      <c r="X6762" t="str">
        <f t="shared" ref="X6762" si="13564">W6762&amp;"_"&amp;V6762&amp;"_"&amp;S6762&amp;"_"&amp;T6762&amp;"_"&amp;U6762</f>
        <v>DL2021001_Nordam. Brakvandskrabbe / mudderkrabbe_Valid_Absent_Ct&gt;41</v>
      </c>
    </row>
    <row r="6763" spans="1:24" x14ac:dyDescent="0.25">
      <c r="A6763" t="s">
        <v>292</v>
      </c>
      <c r="B6763" t="s">
        <v>1487</v>
      </c>
      <c r="C6763" t="s">
        <v>16</v>
      </c>
      <c r="D6763" s="6">
        <v>0.1</v>
      </c>
      <c r="E6763" s="6" t="s">
        <v>17</v>
      </c>
      <c r="F6763" t="s">
        <v>1559</v>
      </c>
      <c r="G6763" t="str">
        <f t="shared" si="13451"/>
        <v>DL2021001</v>
      </c>
      <c r="H6763" t="str">
        <f t="shared" si="13515"/>
        <v>15</v>
      </c>
      <c r="I6763" t="str">
        <f t="shared" si="13516"/>
        <v>NordamerikanskMudderkrabbe_15_20211102_DL2021001_GladsaxeGym</v>
      </c>
      <c r="J6763" t="str">
        <f t="shared" si="13517"/>
        <v>NordamerikanskMudderkrabbe</v>
      </c>
      <c r="K6763" t="str">
        <f t="shared" si="13518"/>
        <v>NegK</v>
      </c>
      <c r="L6763" t="str">
        <f t="shared" si="13519"/>
        <v>No Ct</v>
      </c>
      <c r="M6763" t="str">
        <f t="shared" si="13520"/>
        <v/>
      </c>
      <c r="N6763" t="str">
        <f t="shared" si="13521"/>
        <v/>
      </c>
      <c r="O6763" t="str">
        <f t="shared" si="13522"/>
        <v/>
      </c>
    </row>
    <row r="6764" spans="1:24" x14ac:dyDescent="0.25">
      <c r="A6764" t="s">
        <v>294</v>
      </c>
      <c r="B6764" t="s">
        <v>1488</v>
      </c>
      <c r="C6764" t="s">
        <v>20</v>
      </c>
      <c r="D6764" s="6">
        <v>0.1</v>
      </c>
      <c r="E6764" s="6" t="s">
        <v>17</v>
      </c>
      <c r="F6764" t="s">
        <v>1559</v>
      </c>
      <c r="G6764" t="str">
        <f t="shared" si="13451"/>
        <v>DL2021001</v>
      </c>
      <c r="H6764" t="str">
        <f t="shared" si="13515"/>
        <v>15</v>
      </c>
      <c r="I6764" t="str">
        <f t="shared" si="13516"/>
        <v>NordamerikanskMudderkrabbe_15_20211102_DL2021001_GladsaxeGym</v>
      </c>
      <c r="J6764" t="str">
        <f t="shared" si="13517"/>
        <v>NordamerikanskMudderkrabbe</v>
      </c>
      <c r="K6764" t="str">
        <f t="shared" si="13518"/>
        <v>eDNA</v>
      </c>
      <c r="L6764" t="str">
        <f t="shared" si="13519"/>
        <v>No Ct</v>
      </c>
      <c r="M6764" t="str">
        <f t="shared" si="13520"/>
        <v/>
      </c>
      <c r="N6764" t="str">
        <f t="shared" si="13521"/>
        <v/>
      </c>
      <c r="O6764" t="str">
        <f t="shared" si="13522"/>
        <v/>
      </c>
    </row>
    <row r="6765" spans="1:24" x14ac:dyDescent="0.25">
      <c r="A6765" t="s">
        <v>296</v>
      </c>
      <c r="B6765" t="s">
        <v>1488</v>
      </c>
      <c r="C6765" t="s">
        <v>20</v>
      </c>
      <c r="D6765" s="6">
        <v>0.1</v>
      </c>
      <c r="E6765" s="6" t="s">
        <v>17</v>
      </c>
      <c r="F6765" t="s">
        <v>1559</v>
      </c>
      <c r="G6765" t="str">
        <f t="shared" si="13451"/>
        <v>DL2021001</v>
      </c>
      <c r="H6765" t="str">
        <f t="shared" si="13515"/>
        <v>15</v>
      </c>
      <c r="I6765" t="str">
        <f t="shared" si="13516"/>
        <v>NordamerikanskMudderkrabbe_15_20211102_DL2021001_GladsaxeGym</v>
      </c>
      <c r="J6765" t="str">
        <f t="shared" si="13517"/>
        <v>NordamerikanskMudderkrabbe</v>
      </c>
      <c r="K6765" t="str">
        <f t="shared" si="13518"/>
        <v>eDNA</v>
      </c>
      <c r="L6765" t="str">
        <f t="shared" si="13519"/>
        <v>No Ct</v>
      </c>
      <c r="M6765" t="str">
        <f t="shared" si="13520"/>
        <v/>
      </c>
      <c r="N6765" t="str">
        <f t="shared" si="13521"/>
        <v/>
      </c>
      <c r="O6765" t="str">
        <f t="shared" si="13522"/>
        <v/>
      </c>
    </row>
    <row r="6766" spans="1:24" x14ac:dyDescent="0.25">
      <c r="A6766" t="s">
        <v>297</v>
      </c>
      <c r="B6766" t="s">
        <v>1489</v>
      </c>
      <c r="C6766" t="s">
        <v>13</v>
      </c>
      <c r="D6766" s="6">
        <v>0.1</v>
      </c>
      <c r="E6766" s="6">
        <v>31.19</v>
      </c>
      <c r="F6766" t="s">
        <v>1559</v>
      </c>
      <c r="G6766" t="str">
        <f t="shared" si="13451"/>
        <v>DL2021001</v>
      </c>
      <c r="H6766" t="str">
        <f t="shared" si="13515"/>
        <v>16</v>
      </c>
      <c r="I6766" t="str">
        <f t="shared" si="13516"/>
        <v>NordamerikanskMudderkrabbe_16_20211102_DL2021001_GladsaxeGym</v>
      </c>
      <c r="J6766" t="str">
        <f t="shared" si="13517"/>
        <v>NordamerikanskMudderkrabbe</v>
      </c>
      <c r="K6766" t="str">
        <f t="shared" si="13518"/>
        <v>PosK</v>
      </c>
      <c r="L6766">
        <f t="shared" si="13519"/>
        <v>31.19</v>
      </c>
      <c r="M6766">
        <f t="shared" si="13520"/>
        <v>31.19</v>
      </c>
      <c r="N6766">
        <f t="shared" si="13521"/>
        <v>0</v>
      </c>
      <c r="O6766">
        <f t="shared" si="13522"/>
        <v>0</v>
      </c>
      <c r="Q6766">
        <f t="shared" ref="Q6766" si="13565">IF(L6768="No Ct",0,L6768)</f>
        <v>0</v>
      </c>
      <c r="R6766">
        <f t="shared" ref="R6766" si="13566">IF(L6769="No Ct",0,L6769)</f>
        <v>0</v>
      </c>
      <c r="S6766" t="str">
        <f t="shared" ref="S6766" si="13567">IF(AND(M6766&gt;0,N6766=0),"Valid","Invalid")</f>
        <v>Valid</v>
      </c>
      <c r="T6766" t="str">
        <f t="shared" ref="T6766" si="13568">IF(OR(Q6766&gt;1,R6766&gt;1),"Present","Absent")</f>
        <v>Absent</v>
      </c>
      <c r="U6766" t="str">
        <f t="shared" ref="U6766" si="13569">IF(OR(AND(Q6766&gt;1,Q6766&lt;41),AND(R6766&gt;1,R6766&lt;41)),"Ct&lt;41","Ct&gt;41")</f>
        <v>Ct&gt;41</v>
      </c>
      <c r="V6766" t="str">
        <f>VLOOKUP(J6766,Datasæt_Analysesystemer!$C$2:$D$68,2,FALSE)</f>
        <v>Nordam. Brakvandskrabbe / mudderkrabbe</v>
      </c>
      <c r="W6766" t="str">
        <f t="shared" ref="W6766" si="13570">MID(F6766,10,9)</f>
        <v>DL2021001</v>
      </c>
      <c r="X6766" t="str">
        <f t="shared" ref="X6766" si="13571">W6766&amp;"_"&amp;V6766&amp;"_"&amp;S6766&amp;"_"&amp;T6766&amp;"_"&amp;U6766</f>
        <v>DL2021001_Nordam. Brakvandskrabbe / mudderkrabbe_Valid_Absent_Ct&gt;41</v>
      </c>
    </row>
    <row r="6767" spans="1:24" x14ac:dyDescent="0.25">
      <c r="A6767" t="s">
        <v>299</v>
      </c>
      <c r="B6767" t="s">
        <v>1490</v>
      </c>
      <c r="C6767" t="s">
        <v>16</v>
      </c>
      <c r="D6767" s="6">
        <v>0.1</v>
      </c>
      <c r="E6767" s="6" t="s">
        <v>17</v>
      </c>
      <c r="F6767" t="s">
        <v>1559</v>
      </c>
      <c r="G6767" t="str">
        <f t="shared" si="13451"/>
        <v>DL2021001</v>
      </c>
      <c r="H6767" t="str">
        <f t="shared" si="13515"/>
        <v>16</v>
      </c>
      <c r="I6767" t="str">
        <f t="shared" si="13516"/>
        <v>NordamerikanskMudderkrabbe_16_20211102_DL2021001_GladsaxeGym</v>
      </c>
      <c r="J6767" t="str">
        <f t="shared" si="13517"/>
        <v>NordamerikanskMudderkrabbe</v>
      </c>
      <c r="K6767" t="str">
        <f t="shared" si="13518"/>
        <v>NegK</v>
      </c>
      <c r="L6767" t="str">
        <f t="shared" si="13519"/>
        <v>No Ct</v>
      </c>
      <c r="M6767" t="str">
        <f t="shared" si="13520"/>
        <v/>
      </c>
      <c r="N6767" t="str">
        <f t="shared" si="13521"/>
        <v/>
      </c>
      <c r="O6767" t="str">
        <f t="shared" si="13522"/>
        <v/>
      </c>
    </row>
    <row r="6768" spans="1:24" x14ac:dyDescent="0.25">
      <c r="A6768" t="s">
        <v>301</v>
      </c>
      <c r="B6768" t="s">
        <v>1491</v>
      </c>
      <c r="C6768" t="s">
        <v>20</v>
      </c>
      <c r="D6768" s="6">
        <v>0.1</v>
      </c>
      <c r="E6768" s="6" t="s">
        <v>17</v>
      </c>
      <c r="F6768" t="s">
        <v>1559</v>
      </c>
      <c r="G6768" t="str">
        <f t="shared" si="13451"/>
        <v>DL2021001</v>
      </c>
      <c r="H6768" t="str">
        <f t="shared" si="13515"/>
        <v>16</v>
      </c>
      <c r="I6768" t="str">
        <f t="shared" si="13516"/>
        <v>NordamerikanskMudderkrabbe_16_20211102_DL2021001_GladsaxeGym</v>
      </c>
      <c r="J6768" t="str">
        <f t="shared" si="13517"/>
        <v>NordamerikanskMudderkrabbe</v>
      </c>
      <c r="K6768" t="str">
        <f t="shared" si="13518"/>
        <v>eDNA</v>
      </c>
      <c r="L6768" t="str">
        <f t="shared" si="13519"/>
        <v>No Ct</v>
      </c>
      <c r="M6768" t="str">
        <f t="shared" si="13520"/>
        <v/>
      </c>
      <c r="N6768" t="str">
        <f t="shared" si="13521"/>
        <v/>
      </c>
      <c r="O6768" t="str">
        <f t="shared" si="13522"/>
        <v/>
      </c>
    </row>
    <row r="6769" spans="1:24" x14ac:dyDescent="0.25">
      <c r="A6769" t="s">
        <v>303</v>
      </c>
      <c r="B6769" t="s">
        <v>1491</v>
      </c>
      <c r="C6769" t="s">
        <v>20</v>
      </c>
      <c r="D6769" s="6">
        <v>0.1</v>
      </c>
      <c r="E6769" s="6" t="s">
        <v>17</v>
      </c>
      <c r="F6769" t="s">
        <v>1559</v>
      </c>
      <c r="G6769" t="str">
        <f t="shared" si="13451"/>
        <v>DL2021001</v>
      </c>
      <c r="H6769" t="str">
        <f t="shared" si="13515"/>
        <v>16</v>
      </c>
      <c r="I6769" t="str">
        <f t="shared" si="13516"/>
        <v>NordamerikanskMudderkrabbe_16_20211102_DL2021001_GladsaxeGym</v>
      </c>
      <c r="J6769" t="str">
        <f t="shared" si="13517"/>
        <v>NordamerikanskMudderkrabbe</v>
      </c>
      <c r="K6769" t="str">
        <f t="shared" si="13518"/>
        <v>eDNA</v>
      </c>
      <c r="L6769" t="str">
        <f t="shared" si="13519"/>
        <v>No Ct</v>
      </c>
      <c r="M6769" t="str">
        <f t="shared" si="13520"/>
        <v/>
      </c>
      <c r="N6769" t="str">
        <f t="shared" si="13521"/>
        <v/>
      </c>
      <c r="O6769" t="str">
        <f t="shared" si="13522"/>
        <v/>
      </c>
    </row>
    <row r="6770" spans="1:24" x14ac:dyDescent="0.25">
      <c r="A6770" t="s">
        <v>304</v>
      </c>
      <c r="B6770" t="s">
        <v>1492</v>
      </c>
      <c r="C6770" t="s">
        <v>13</v>
      </c>
      <c r="D6770" s="6">
        <v>0.1</v>
      </c>
      <c r="E6770" s="6">
        <v>29.23</v>
      </c>
      <c r="F6770" t="s">
        <v>1559</v>
      </c>
      <c r="G6770" t="str">
        <f t="shared" ref="G6770:G6833" si="13572">MID(F6770,10,9)</f>
        <v>DL2021001</v>
      </c>
      <c r="H6770" t="str">
        <f t="shared" si="13515"/>
        <v>17</v>
      </c>
      <c r="I6770" t="str">
        <f t="shared" si="13516"/>
        <v>Pukkellaks_17_20211102_DL2021001_GladsaxeGym</v>
      </c>
      <c r="J6770" t="str">
        <f t="shared" si="13517"/>
        <v>Pukkellaks</v>
      </c>
      <c r="K6770" t="str">
        <f t="shared" si="13518"/>
        <v>PosK</v>
      </c>
      <c r="L6770">
        <f t="shared" si="13519"/>
        <v>29.23</v>
      </c>
      <c r="M6770">
        <f t="shared" si="13520"/>
        <v>29.23</v>
      </c>
      <c r="N6770">
        <f t="shared" si="13521"/>
        <v>0</v>
      </c>
      <c r="O6770">
        <f t="shared" si="13522"/>
        <v>0</v>
      </c>
      <c r="Q6770">
        <f t="shared" ref="Q6770" si="13573">IF(L6772="No Ct",0,L6772)</f>
        <v>0</v>
      </c>
      <c r="R6770">
        <f t="shared" ref="R6770" si="13574">IF(L6773="No Ct",0,L6773)</f>
        <v>0</v>
      </c>
      <c r="S6770" t="str">
        <f t="shared" ref="S6770" si="13575">IF(AND(M6770&gt;0,N6770=0),"Valid","Invalid")</f>
        <v>Valid</v>
      </c>
      <c r="T6770" t="str">
        <f t="shared" ref="T6770" si="13576">IF(OR(Q6770&gt;1,R6770&gt;1),"Present","Absent")</f>
        <v>Absent</v>
      </c>
      <c r="U6770" t="str">
        <f t="shared" ref="U6770" si="13577">IF(OR(AND(Q6770&gt;1,Q6770&lt;41),AND(R6770&gt;1,R6770&lt;41)),"Ct&lt;41","Ct&gt;41")</f>
        <v>Ct&gt;41</v>
      </c>
      <c r="V6770" t="str">
        <f>VLOOKUP(J6770,Datasæt_Analysesystemer!$C$2:$D$68,2,FALSE)</f>
        <v>Pukkellaks</v>
      </c>
      <c r="W6770" t="str">
        <f t="shared" ref="W6770" si="13578">MID(F6770,10,9)</f>
        <v>DL2021001</v>
      </c>
      <c r="X6770" t="str">
        <f t="shared" ref="X6770" si="13579">W6770&amp;"_"&amp;V6770&amp;"_"&amp;S6770&amp;"_"&amp;T6770&amp;"_"&amp;U6770</f>
        <v>DL2021001_Pukkellaks_Valid_Absent_Ct&gt;41</v>
      </c>
    </row>
    <row r="6771" spans="1:24" x14ac:dyDescent="0.25">
      <c r="A6771" t="s">
        <v>306</v>
      </c>
      <c r="B6771" t="s">
        <v>1493</v>
      </c>
      <c r="C6771" t="s">
        <v>16</v>
      </c>
      <c r="D6771" s="6">
        <v>0.1</v>
      </c>
      <c r="E6771" s="6" t="s">
        <v>17</v>
      </c>
      <c r="F6771" t="s">
        <v>1559</v>
      </c>
      <c r="G6771" t="str">
        <f t="shared" si="13572"/>
        <v>DL2021001</v>
      </c>
      <c r="H6771" t="str">
        <f t="shared" si="13515"/>
        <v>17</v>
      </c>
      <c r="I6771" t="str">
        <f t="shared" si="13516"/>
        <v>Pukkellaks_17_20211102_DL2021001_GladsaxeGym</v>
      </c>
      <c r="J6771" t="str">
        <f t="shared" si="13517"/>
        <v>Pukkellaks</v>
      </c>
      <c r="K6771" t="str">
        <f t="shared" si="13518"/>
        <v>NegK</v>
      </c>
      <c r="L6771" t="str">
        <f t="shared" si="13519"/>
        <v>No Ct</v>
      </c>
      <c r="M6771" t="str">
        <f t="shared" si="13520"/>
        <v/>
      </c>
      <c r="N6771" t="str">
        <f t="shared" si="13521"/>
        <v/>
      </c>
      <c r="O6771" t="str">
        <f t="shared" si="13522"/>
        <v/>
      </c>
    </row>
    <row r="6772" spans="1:24" x14ac:dyDescent="0.25">
      <c r="A6772" t="s">
        <v>308</v>
      </c>
      <c r="B6772" t="s">
        <v>1494</v>
      </c>
      <c r="C6772" t="s">
        <v>20</v>
      </c>
      <c r="D6772" s="6">
        <v>0.1</v>
      </c>
      <c r="E6772" s="6" t="s">
        <v>17</v>
      </c>
      <c r="F6772" t="s">
        <v>1559</v>
      </c>
      <c r="G6772" t="str">
        <f t="shared" si="13572"/>
        <v>DL2021001</v>
      </c>
      <c r="H6772" t="str">
        <f t="shared" si="13515"/>
        <v>17</v>
      </c>
      <c r="I6772" t="str">
        <f t="shared" si="13516"/>
        <v>Pukkellaks_17_20211102_DL2021001_GladsaxeGym</v>
      </c>
      <c r="J6772" t="str">
        <f t="shared" si="13517"/>
        <v>Pukkellaks</v>
      </c>
      <c r="K6772" t="str">
        <f t="shared" si="13518"/>
        <v>eDNA</v>
      </c>
      <c r="L6772" t="str">
        <f t="shared" si="13519"/>
        <v>No Ct</v>
      </c>
      <c r="M6772" t="str">
        <f t="shared" si="13520"/>
        <v/>
      </c>
      <c r="N6772" t="str">
        <f t="shared" si="13521"/>
        <v/>
      </c>
      <c r="O6772" t="str">
        <f t="shared" si="13522"/>
        <v/>
      </c>
    </row>
    <row r="6773" spans="1:24" x14ac:dyDescent="0.25">
      <c r="A6773" t="s">
        <v>310</v>
      </c>
      <c r="B6773" t="s">
        <v>1494</v>
      </c>
      <c r="C6773" t="s">
        <v>20</v>
      </c>
      <c r="D6773" s="6">
        <v>0.1</v>
      </c>
      <c r="E6773" s="6" t="s">
        <v>17</v>
      </c>
      <c r="F6773" t="s">
        <v>1559</v>
      </c>
      <c r="G6773" t="str">
        <f t="shared" si="13572"/>
        <v>DL2021001</v>
      </c>
      <c r="H6773" t="str">
        <f t="shared" si="13515"/>
        <v>17</v>
      </c>
      <c r="I6773" t="str">
        <f t="shared" si="13516"/>
        <v>Pukkellaks_17_20211102_DL2021001_GladsaxeGym</v>
      </c>
      <c r="J6773" t="str">
        <f t="shared" si="13517"/>
        <v>Pukkellaks</v>
      </c>
      <c r="K6773" t="str">
        <f t="shared" si="13518"/>
        <v>eDNA</v>
      </c>
      <c r="L6773" t="str">
        <f t="shared" si="13519"/>
        <v>No Ct</v>
      </c>
      <c r="M6773" t="str">
        <f t="shared" si="13520"/>
        <v/>
      </c>
      <c r="N6773" t="str">
        <f t="shared" si="13521"/>
        <v/>
      </c>
      <c r="O6773" t="str">
        <f t="shared" si="13522"/>
        <v/>
      </c>
    </row>
    <row r="6774" spans="1:24" x14ac:dyDescent="0.25">
      <c r="A6774" t="s">
        <v>311</v>
      </c>
      <c r="B6774" t="s">
        <v>1495</v>
      </c>
      <c r="C6774" t="s">
        <v>13</v>
      </c>
      <c r="D6774" s="6">
        <v>0.1</v>
      </c>
      <c r="E6774" s="6">
        <v>30.77</v>
      </c>
      <c r="F6774" t="s">
        <v>1559</v>
      </c>
      <c r="G6774" t="str">
        <f t="shared" si="13572"/>
        <v>DL2021001</v>
      </c>
      <c r="H6774" t="str">
        <f t="shared" si="13515"/>
        <v>18</v>
      </c>
      <c r="I6774" t="str">
        <f t="shared" si="13516"/>
        <v>Pukkellaks_18_20211102_DL2021001_GladsaxeGym</v>
      </c>
      <c r="J6774" t="str">
        <f t="shared" si="13517"/>
        <v>Pukkellaks</v>
      </c>
      <c r="K6774" t="str">
        <f t="shared" si="13518"/>
        <v>PosK</v>
      </c>
      <c r="L6774">
        <f t="shared" si="13519"/>
        <v>30.77</v>
      </c>
      <c r="M6774">
        <f t="shared" si="13520"/>
        <v>30.77</v>
      </c>
      <c r="N6774">
        <f t="shared" si="13521"/>
        <v>0</v>
      </c>
      <c r="O6774">
        <f t="shared" si="13522"/>
        <v>0</v>
      </c>
      <c r="Q6774">
        <f t="shared" ref="Q6774" si="13580">IF(L6776="No Ct",0,L6776)</f>
        <v>0</v>
      </c>
      <c r="R6774">
        <f t="shared" ref="R6774" si="13581">IF(L6777="No Ct",0,L6777)</f>
        <v>0</v>
      </c>
      <c r="S6774" t="str">
        <f t="shared" ref="S6774" si="13582">IF(AND(M6774&gt;0,N6774=0),"Valid","Invalid")</f>
        <v>Valid</v>
      </c>
      <c r="T6774" t="str">
        <f t="shared" ref="T6774" si="13583">IF(OR(Q6774&gt;1,R6774&gt;1),"Present","Absent")</f>
        <v>Absent</v>
      </c>
      <c r="U6774" t="str">
        <f t="shared" ref="U6774" si="13584">IF(OR(AND(Q6774&gt;1,Q6774&lt;41),AND(R6774&gt;1,R6774&lt;41)),"Ct&lt;41","Ct&gt;41")</f>
        <v>Ct&gt;41</v>
      </c>
      <c r="V6774" t="str">
        <f>VLOOKUP(J6774,Datasæt_Analysesystemer!$C$2:$D$68,2,FALSE)</f>
        <v>Pukkellaks</v>
      </c>
      <c r="W6774" t="str">
        <f t="shared" ref="W6774" si="13585">MID(F6774,10,9)</f>
        <v>DL2021001</v>
      </c>
      <c r="X6774" t="str">
        <f t="shared" ref="X6774" si="13586">W6774&amp;"_"&amp;V6774&amp;"_"&amp;S6774&amp;"_"&amp;T6774&amp;"_"&amp;U6774</f>
        <v>DL2021001_Pukkellaks_Valid_Absent_Ct&gt;41</v>
      </c>
    </row>
    <row r="6775" spans="1:24" x14ac:dyDescent="0.25">
      <c r="A6775" t="s">
        <v>313</v>
      </c>
      <c r="B6775" t="s">
        <v>1496</v>
      </c>
      <c r="C6775" t="s">
        <v>16</v>
      </c>
      <c r="D6775" s="6">
        <v>0.1</v>
      </c>
      <c r="E6775" s="6" t="s">
        <v>17</v>
      </c>
      <c r="F6775" t="s">
        <v>1559</v>
      </c>
      <c r="G6775" t="str">
        <f t="shared" si="13572"/>
        <v>DL2021001</v>
      </c>
      <c r="H6775" t="str">
        <f t="shared" si="13515"/>
        <v>18</v>
      </c>
      <c r="I6775" t="str">
        <f t="shared" si="13516"/>
        <v>Pukkellaks_18_20211102_DL2021001_GladsaxeGym</v>
      </c>
      <c r="J6775" t="str">
        <f t="shared" si="13517"/>
        <v>Pukkellaks</v>
      </c>
      <c r="K6775" t="str">
        <f t="shared" si="13518"/>
        <v>NegK</v>
      </c>
      <c r="L6775" t="str">
        <f t="shared" si="13519"/>
        <v>No Ct</v>
      </c>
      <c r="M6775" t="str">
        <f t="shared" si="13520"/>
        <v/>
      </c>
      <c r="N6775" t="str">
        <f t="shared" si="13521"/>
        <v/>
      </c>
      <c r="O6775" t="str">
        <f t="shared" si="13522"/>
        <v/>
      </c>
    </row>
    <row r="6776" spans="1:24" x14ac:dyDescent="0.25">
      <c r="A6776" t="s">
        <v>315</v>
      </c>
      <c r="B6776" t="s">
        <v>1497</v>
      </c>
      <c r="C6776" t="s">
        <v>20</v>
      </c>
      <c r="D6776" s="6">
        <v>0.1</v>
      </c>
      <c r="E6776" s="6" t="s">
        <v>17</v>
      </c>
      <c r="F6776" t="s">
        <v>1559</v>
      </c>
      <c r="G6776" t="str">
        <f t="shared" si="13572"/>
        <v>DL2021001</v>
      </c>
      <c r="H6776" t="str">
        <f t="shared" si="13515"/>
        <v>18</v>
      </c>
      <c r="I6776" t="str">
        <f t="shared" si="13516"/>
        <v>Pukkellaks_18_20211102_DL2021001_GladsaxeGym</v>
      </c>
      <c r="J6776" t="str">
        <f t="shared" si="13517"/>
        <v>Pukkellaks</v>
      </c>
      <c r="K6776" t="str">
        <f t="shared" si="13518"/>
        <v>eDNA</v>
      </c>
      <c r="L6776" t="str">
        <f t="shared" si="13519"/>
        <v>No Ct</v>
      </c>
      <c r="M6776" t="str">
        <f t="shared" si="13520"/>
        <v/>
      </c>
      <c r="N6776" t="str">
        <f t="shared" si="13521"/>
        <v/>
      </c>
      <c r="O6776" t="str">
        <f t="shared" si="13522"/>
        <v/>
      </c>
    </row>
    <row r="6777" spans="1:24" x14ac:dyDescent="0.25">
      <c r="A6777" t="s">
        <v>317</v>
      </c>
      <c r="B6777" t="s">
        <v>1497</v>
      </c>
      <c r="C6777" t="s">
        <v>20</v>
      </c>
      <c r="D6777" s="6">
        <v>0.1</v>
      </c>
      <c r="E6777" s="6" t="s">
        <v>17</v>
      </c>
      <c r="F6777" t="s">
        <v>1559</v>
      </c>
      <c r="G6777" t="str">
        <f t="shared" si="13572"/>
        <v>DL2021001</v>
      </c>
      <c r="H6777" t="str">
        <f t="shared" si="13515"/>
        <v>18</v>
      </c>
      <c r="I6777" t="str">
        <f t="shared" si="13516"/>
        <v>Pukkellaks_18_20211102_DL2021001_GladsaxeGym</v>
      </c>
      <c r="J6777" t="str">
        <f t="shared" si="13517"/>
        <v>Pukkellaks</v>
      </c>
      <c r="K6777" t="str">
        <f t="shared" si="13518"/>
        <v>eDNA</v>
      </c>
      <c r="L6777" t="str">
        <f t="shared" si="13519"/>
        <v>No Ct</v>
      </c>
      <c r="M6777" t="str">
        <f t="shared" si="13520"/>
        <v/>
      </c>
      <c r="N6777" t="str">
        <f t="shared" si="13521"/>
        <v/>
      </c>
      <c r="O6777" t="str">
        <f t="shared" si="13522"/>
        <v/>
      </c>
    </row>
    <row r="6778" spans="1:24" x14ac:dyDescent="0.25">
      <c r="A6778" t="s">
        <v>318</v>
      </c>
      <c r="B6778" t="s">
        <v>1529</v>
      </c>
      <c r="C6778" t="s">
        <v>13</v>
      </c>
      <c r="D6778" s="6">
        <v>0.1</v>
      </c>
      <c r="E6778" s="6">
        <v>30.42</v>
      </c>
      <c r="F6778" t="s">
        <v>1559</v>
      </c>
      <c r="G6778" t="str">
        <f t="shared" si="13572"/>
        <v>DL2021001</v>
      </c>
      <c r="H6778" t="str">
        <f t="shared" si="13515"/>
        <v>19</v>
      </c>
      <c r="I6778" t="str">
        <f t="shared" si="13516"/>
        <v>BlaafinnetTun_19_20211102_DL2021001_GladsaxeGym</v>
      </c>
      <c r="J6778" t="str">
        <f t="shared" si="13517"/>
        <v>BlaafinnetTun</v>
      </c>
      <c r="K6778" t="str">
        <f t="shared" si="13518"/>
        <v>PosK</v>
      </c>
      <c r="L6778">
        <f t="shared" si="13519"/>
        <v>30.42</v>
      </c>
      <c r="M6778">
        <f t="shared" si="13520"/>
        <v>30.42</v>
      </c>
      <c r="N6778">
        <f t="shared" si="13521"/>
        <v>0</v>
      </c>
      <c r="O6778">
        <f t="shared" si="13522"/>
        <v>0</v>
      </c>
      <c r="Q6778">
        <f t="shared" ref="Q6778" si="13587">IF(L6780="No Ct",0,L6780)</f>
        <v>0</v>
      </c>
      <c r="R6778">
        <f t="shared" ref="R6778" si="13588">IF(L6781="No Ct",0,L6781)</f>
        <v>40.659999999999997</v>
      </c>
      <c r="S6778" t="str">
        <f t="shared" ref="S6778" si="13589">IF(AND(M6778&gt;0,N6778=0),"Valid","Invalid")</f>
        <v>Valid</v>
      </c>
      <c r="T6778" t="str">
        <f t="shared" ref="T6778" si="13590">IF(OR(Q6778&gt;1,R6778&gt;1),"Present","Absent")</f>
        <v>Present</v>
      </c>
      <c r="U6778" t="str">
        <f t="shared" ref="U6778" si="13591">IF(OR(AND(Q6778&gt;1,Q6778&lt;41),AND(R6778&gt;1,R6778&lt;41)),"Ct&lt;41","Ct&gt;41")</f>
        <v>Ct&lt;41</v>
      </c>
      <c r="V6778" t="str">
        <f>VLOOKUP(J6778,Datasæt_Analysesystemer!$C$2:$D$68,2,FALSE)</f>
        <v>Blåfinnet tun</v>
      </c>
      <c r="W6778" t="str">
        <f t="shared" ref="W6778" si="13592">MID(F6778,10,9)</f>
        <v>DL2021001</v>
      </c>
      <c r="X6778" t="str">
        <f t="shared" ref="X6778" si="13593">W6778&amp;"_"&amp;V6778&amp;"_"&amp;S6778&amp;"_"&amp;T6778&amp;"_"&amp;U6778</f>
        <v>DL2021001_Blåfinnet tun_Valid_Present_Ct&lt;41</v>
      </c>
    </row>
    <row r="6779" spans="1:24" x14ac:dyDescent="0.25">
      <c r="A6779" t="s">
        <v>320</v>
      </c>
      <c r="B6779" t="s">
        <v>1530</v>
      </c>
      <c r="C6779" t="s">
        <v>16</v>
      </c>
      <c r="D6779" s="6">
        <v>0.1</v>
      </c>
      <c r="E6779" s="6" t="s">
        <v>17</v>
      </c>
      <c r="F6779" t="s">
        <v>1559</v>
      </c>
      <c r="G6779" t="str">
        <f t="shared" si="13572"/>
        <v>DL2021001</v>
      </c>
      <c r="H6779" t="str">
        <f t="shared" si="13515"/>
        <v>19</v>
      </c>
      <c r="I6779" t="str">
        <f t="shared" si="13516"/>
        <v>BlaafinnetTun_19_20211102_DL2021001_GladsaxeGym</v>
      </c>
      <c r="J6779" t="str">
        <f t="shared" si="13517"/>
        <v>BlaafinnetTun</v>
      </c>
      <c r="K6779" t="str">
        <f t="shared" si="13518"/>
        <v>NegK</v>
      </c>
      <c r="L6779" t="str">
        <f t="shared" si="13519"/>
        <v>No Ct</v>
      </c>
      <c r="M6779" t="str">
        <f t="shared" si="13520"/>
        <v/>
      </c>
      <c r="N6779" t="str">
        <f t="shared" si="13521"/>
        <v/>
      </c>
      <c r="O6779" t="str">
        <f t="shared" si="13522"/>
        <v/>
      </c>
    </row>
    <row r="6780" spans="1:24" x14ac:dyDescent="0.25">
      <c r="A6780" t="s">
        <v>322</v>
      </c>
      <c r="B6780" t="s">
        <v>1560</v>
      </c>
      <c r="C6780" t="s">
        <v>20</v>
      </c>
      <c r="D6780" s="6">
        <v>0.1</v>
      </c>
      <c r="E6780" s="6" t="s">
        <v>17</v>
      </c>
      <c r="F6780" t="s">
        <v>1559</v>
      </c>
      <c r="G6780" t="str">
        <f t="shared" si="13572"/>
        <v>DL2021001</v>
      </c>
      <c r="H6780" t="str">
        <f t="shared" si="13515"/>
        <v>19</v>
      </c>
      <c r="I6780" t="str">
        <f t="shared" si="13516"/>
        <v>BlaafinnetTun_19_20211102_DL2021001_GladsaxeGym</v>
      </c>
      <c r="J6780" t="str">
        <f t="shared" si="13517"/>
        <v>BlaafinnetTun</v>
      </c>
      <c r="K6780" t="str">
        <f t="shared" si="13518"/>
        <v>nNeK</v>
      </c>
      <c r="L6780" t="str">
        <f t="shared" si="13519"/>
        <v>No Ct</v>
      </c>
      <c r="M6780" t="str">
        <f t="shared" si="13520"/>
        <v/>
      </c>
      <c r="N6780" t="str">
        <f t="shared" si="13521"/>
        <v/>
      </c>
      <c r="O6780" t="str">
        <f t="shared" si="13522"/>
        <v/>
      </c>
    </row>
    <row r="6781" spans="1:24" x14ac:dyDescent="0.25">
      <c r="A6781" t="s">
        <v>324</v>
      </c>
      <c r="B6781" t="s">
        <v>1560</v>
      </c>
      <c r="C6781" t="s">
        <v>20</v>
      </c>
      <c r="D6781" s="6">
        <v>0.1</v>
      </c>
      <c r="E6781" s="6">
        <v>40.659999999999997</v>
      </c>
      <c r="F6781" t="s">
        <v>1559</v>
      </c>
      <c r="G6781" t="str">
        <f t="shared" si="13572"/>
        <v>DL2021001</v>
      </c>
      <c r="H6781" t="str">
        <f t="shared" si="13515"/>
        <v>19</v>
      </c>
      <c r="I6781" t="str">
        <f t="shared" si="13516"/>
        <v>BlaafinnetTun_19_20211102_DL2021001_GladsaxeGym</v>
      </c>
      <c r="J6781" t="str">
        <f t="shared" si="13517"/>
        <v>BlaafinnetTun</v>
      </c>
      <c r="K6781" t="str">
        <f t="shared" si="13518"/>
        <v>nNeK</v>
      </c>
      <c r="L6781">
        <f t="shared" si="13519"/>
        <v>40.659999999999997</v>
      </c>
      <c r="M6781" t="str">
        <f t="shared" si="13520"/>
        <v/>
      </c>
      <c r="N6781" t="str">
        <f t="shared" si="13521"/>
        <v/>
      </c>
      <c r="O6781" t="str">
        <f t="shared" si="13522"/>
        <v/>
      </c>
    </row>
    <row r="6782" spans="1:24" x14ac:dyDescent="0.25">
      <c r="A6782" t="s">
        <v>329</v>
      </c>
      <c r="B6782" t="s">
        <v>1532</v>
      </c>
      <c r="C6782" t="s">
        <v>13</v>
      </c>
      <c r="D6782" s="6">
        <v>0.1</v>
      </c>
      <c r="E6782" s="6">
        <v>32.21</v>
      </c>
      <c r="F6782" t="s">
        <v>1559</v>
      </c>
      <c r="G6782" t="str">
        <f t="shared" si="13572"/>
        <v>DL2021001</v>
      </c>
      <c r="H6782" t="str">
        <f t="shared" si="13515"/>
        <v>20</v>
      </c>
      <c r="I6782" t="str">
        <f t="shared" si="13516"/>
        <v>BlaafinnetTun_20_20211102_DL2021001_GladsaxeGym</v>
      </c>
      <c r="J6782" t="str">
        <f t="shared" si="13517"/>
        <v>BlaafinnetTun</v>
      </c>
      <c r="K6782" t="str">
        <f t="shared" si="13518"/>
        <v>PosK</v>
      </c>
      <c r="L6782">
        <f t="shared" si="13519"/>
        <v>32.21</v>
      </c>
      <c r="M6782">
        <f t="shared" si="13520"/>
        <v>32.21</v>
      </c>
      <c r="N6782">
        <f t="shared" si="13521"/>
        <v>0</v>
      </c>
      <c r="O6782">
        <f t="shared" si="13522"/>
        <v>78.199999999999989</v>
      </c>
      <c r="Q6782">
        <f t="shared" ref="Q6782" si="13594">IF(L6784="No Ct",0,L6784)</f>
        <v>39.4</v>
      </c>
      <c r="R6782">
        <f t="shared" ref="R6782" si="13595">IF(L6785="No Ct",0,L6785)</f>
        <v>0</v>
      </c>
      <c r="S6782" t="str">
        <f t="shared" ref="S6782" si="13596">IF(AND(M6782&gt;0,N6782=0),"Valid","Invalid")</f>
        <v>Valid</v>
      </c>
      <c r="T6782" t="str">
        <f t="shared" ref="T6782" si="13597">IF(OR(Q6782&gt;1,R6782&gt;1),"Present","Absent")</f>
        <v>Present</v>
      </c>
      <c r="U6782" t="str">
        <f t="shared" ref="U6782" si="13598">IF(OR(AND(Q6782&gt;1,Q6782&lt;41),AND(R6782&gt;1,R6782&lt;41)),"Ct&lt;41","Ct&gt;41")</f>
        <v>Ct&lt;41</v>
      </c>
      <c r="V6782" t="str">
        <f>VLOOKUP(J6782,Datasæt_Analysesystemer!$C$2:$D$68,2,FALSE)</f>
        <v>Blåfinnet tun</v>
      </c>
      <c r="W6782" t="str">
        <f t="shared" ref="W6782" si="13599">MID(F6782,10,9)</f>
        <v>DL2021001</v>
      </c>
      <c r="X6782" t="str">
        <f t="shared" ref="X6782" si="13600">W6782&amp;"_"&amp;V6782&amp;"_"&amp;S6782&amp;"_"&amp;T6782&amp;"_"&amp;U6782</f>
        <v>DL2021001_Blåfinnet tun_Valid_Present_Ct&lt;41</v>
      </c>
    </row>
    <row r="6783" spans="1:24" x14ac:dyDescent="0.25">
      <c r="A6783" t="s">
        <v>331</v>
      </c>
      <c r="B6783" t="s">
        <v>1534</v>
      </c>
      <c r="C6783" t="s">
        <v>16</v>
      </c>
      <c r="D6783" s="6">
        <v>0.1</v>
      </c>
      <c r="E6783" s="6">
        <v>38.799999999999997</v>
      </c>
      <c r="F6783" t="s">
        <v>1559</v>
      </c>
      <c r="G6783" t="str">
        <f t="shared" si="13572"/>
        <v>DL2021001</v>
      </c>
      <c r="H6783" t="str">
        <f t="shared" si="13515"/>
        <v>20</v>
      </c>
      <c r="I6783" t="str">
        <f t="shared" si="13516"/>
        <v>BlaafinnetTun_20_20211102_DL2021001_GladsaxeGym</v>
      </c>
      <c r="J6783" t="str">
        <f t="shared" si="13517"/>
        <v>BlaafinnetTun</v>
      </c>
      <c r="K6783" t="str">
        <f t="shared" si="13518"/>
        <v>eDNA</v>
      </c>
      <c r="L6783">
        <f t="shared" si="13519"/>
        <v>38.799999999999997</v>
      </c>
      <c r="M6783" t="str">
        <f t="shared" si="13520"/>
        <v/>
      </c>
      <c r="N6783" t="str">
        <f t="shared" si="13521"/>
        <v/>
      </c>
      <c r="O6783" t="str">
        <f t="shared" si="13522"/>
        <v/>
      </c>
    </row>
    <row r="6784" spans="1:24" x14ac:dyDescent="0.25">
      <c r="A6784" t="s">
        <v>327</v>
      </c>
      <c r="B6784" t="s">
        <v>1534</v>
      </c>
      <c r="C6784" t="s">
        <v>20</v>
      </c>
      <c r="D6784" s="6">
        <v>0.1</v>
      </c>
      <c r="E6784" s="6">
        <v>39.4</v>
      </c>
      <c r="F6784" t="s">
        <v>1559</v>
      </c>
      <c r="G6784" t="str">
        <f t="shared" si="13572"/>
        <v>DL2021001</v>
      </c>
      <c r="H6784" t="str">
        <f t="shared" si="13515"/>
        <v>20</v>
      </c>
      <c r="I6784" t="str">
        <f t="shared" si="13516"/>
        <v>BlaafinnetTun_20_20211102_DL2021001_GladsaxeGym</v>
      </c>
      <c r="J6784" t="str">
        <f t="shared" si="13517"/>
        <v>BlaafinnetTun</v>
      </c>
      <c r="K6784" t="str">
        <f t="shared" si="13518"/>
        <v>eDNA</v>
      </c>
      <c r="L6784">
        <f t="shared" si="13519"/>
        <v>39.4</v>
      </c>
      <c r="M6784" t="str">
        <f t="shared" si="13520"/>
        <v/>
      </c>
      <c r="N6784" t="str">
        <f t="shared" si="13521"/>
        <v/>
      </c>
      <c r="O6784" t="str">
        <f t="shared" si="13522"/>
        <v/>
      </c>
    </row>
    <row r="6785" spans="1:24" x14ac:dyDescent="0.25">
      <c r="A6785" t="s">
        <v>325</v>
      </c>
      <c r="B6785" t="s">
        <v>1534</v>
      </c>
      <c r="C6785" t="s">
        <v>20</v>
      </c>
      <c r="D6785" s="6">
        <v>0.1</v>
      </c>
      <c r="E6785" s="6" t="s">
        <v>17</v>
      </c>
      <c r="F6785" t="s">
        <v>1559</v>
      </c>
      <c r="G6785" t="str">
        <f t="shared" si="13572"/>
        <v>DL2021001</v>
      </c>
      <c r="H6785" t="str">
        <f t="shared" si="13515"/>
        <v>20</v>
      </c>
      <c r="I6785" t="str">
        <f t="shared" si="13516"/>
        <v>BlaafinnetTun_20_20211102_DL2021001_GladsaxeGym</v>
      </c>
      <c r="J6785" t="str">
        <f t="shared" si="13517"/>
        <v>BlaafinnetTun</v>
      </c>
      <c r="K6785" t="str">
        <f t="shared" si="13518"/>
        <v>eDNA</v>
      </c>
      <c r="L6785" t="str">
        <f t="shared" si="13519"/>
        <v>No Ct</v>
      </c>
      <c r="M6785" t="str">
        <f t="shared" si="13520"/>
        <v/>
      </c>
      <c r="N6785" t="str">
        <f t="shared" si="13521"/>
        <v/>
      </c>
      <c r="O6785" t="str">
        <f t="shared" si="13522"/>
        <v/>
      </c>
    </row>
    <row r="6786" spans="1:24" x14ac:dyDescent="0.25">
      <c r="A6786" t="s">
        <v>390</v>
      </c>
      <c r="B6786" t="s">
        <v>1504</v>
      </c>
      <c r="C6786" t="s">
        <v>13</v>
      </c>
      <c r="D6786" s="6">
        <v>0.1</v>
      </c>
      <c r="E6786" s="6">
        <v>33.81</v>
      </c>
      <c r="F6786" t="s">
        <v>1559</v>
      </c>
      <c r="G6786" t="str">
        <f t="shared" si="13572"/>
        <v>DL2021001</v>
      </c>
      <c r="H6786" t="str">
        <f t="shared" si="13515"/>
        <v>21</v>
      </c>
      <c r="I6786" t="str">
        <f t="shared" si="13516"/>
        <v>Stillehavsoesters_21_20211102_DL2021001_GladsaxeGym</v>
      </c>
      <c r="J6786" t="str">
        <f t="shared" si="13517"/>
        <v>Stillehavsoesters</v>
      </c>
      <c r="K6786" t="str">
        <f t="shared" si="13518"/>
        <v>PosK</v>
      </c>
      <c r="L6786">
        <f t="shared" si="13519"/>
        <v>33.81</v>
      </c>
      <c r="M6786">
        <f t="shared" si="13520"/>
        <v>33.81</v>
      </c>
      <c r="N6786">
        <f t="shared" si="13521"/>
        <v>33.97</v>
      </c>
      <c r="O6786">
        <f t="shared" si="13522"/>
        <v>32.43</v>
      </c>
      <c r="Q6786">
        <f t="shared" ref="Q6786" si="13601">IF(L6788="No Ct",0,L6788)</f>
        <v>32.43</v>
      </c>
      <c r="R6786">
        <f t="shared" ref="R6786" si="13602">IF(L6789="No Ct",0,L6789)</f>
        <v>0</v>
      </c>
      <c r="S6786" t="str">
        <f t="shared" ref="S6786" si="13603">IF(AND(M6786&gt;0,N6786=0),"Valid","Invalid")</f>
        <v>Invalid</v>
      </c>
      <c r="T6786" t="str">
        <f t="shared" ref="T6786" si="13604">IF(OR(Q6786&gt;1,R6786&gt;1),"Present","Absent")</f>
        <v>Present</v>
      </c>
      <c r="U6786" t="str">
        <f t="shared" ref="U6786" si="13605">IF(OR(AND(Q6786&gt;1,Q6786&lt;41),AND(R6786&gt;1,R6786&lt;41)),"Ct&lt;41","Ct&gt;41")</f>
        <v>Ct&lt;41</v>
      </c>
      <c r="V6786" t="str">
        <f>VLOOKUP(J6786,Datasæt_Analysesystemer!$C$2:$D$68,2,FALSE)</f>
        <v>Stillehavsøsters</v>
      </c>
      <c r="W6786" t="str">
        <f t="shared" ref="W6786" si="13606">MID(F6786,10,9)</f>
        <v>DL2021001</v>
      </c>
      <c r="X6786" t="str">
        <f t="shared" ref="X6786" si="13607">W6786&amp;"_"&amp;V6786&amp;"_"&amp;S6786&amp;"_"&amp;T6786&amp;"_"&amp;U6786</f>
        <v>DL2021001_Stillehavsøsters_Invalid_Present_Ct&lt;41</v>
      </c>
    </row>
    <row r="6787" spans="1:24" x14ac:dyDescent="0.25">
      <c r="A6787" t="s">
        <v>392</v>
      </c>
      <c r="B6787" t="s">
        <v>1505</v>
      </c>
      <c r="C6787" t="s">
        <v>16</v>
      </c>
      <c r="D6787" s="6">
        <v>0.1</v>
      </c>
      <c r="E6787" s="6">
        <v>33.97</v>
      </c>
      <c r="F6787" t="s">
        <v>1559</v>
      </c>
      <c r="G6787" t="str">
        <f t="shared" si="13572"/>
        <v>DL2021001</v>
      </c>
      <c r="H6787" t="str">
        <f t="shared" si="13515"/>
        <v>21</v>
      </c>
      <c r="I6787" t="str">
        <f t="shared" si="13516"/>
        <v>Stillehavsoesters_21_20211102_DL2021001_GladsaxeGym</v>
      </c>
      <c r="J6787" t="str">
        <f t="shared" si="13517"/>
        <v>Stillehavsoesters</v>
      </c>
      <c r="K6787" t="str">
        <f t="shared" si="13518"/>
        <v>NegK</v>
      </c>
      <c r="L6787">
        <f t="shared" si="13519"/>
        <v>33.97</v>
      </c>
      <c r="M6787" t="str">
        <f t="shared" si="13520"/>
        <v/>
      </c>
      <c r="N6787" t="str">
        <f t="shared" si="13521"/>
        <v/>
      </c>
      <c r="O6787" t="str">
        <f t="shared" si="13522"/>
        <v/>
      </c>
    </row>
    <row r="6788" spans="1:24" x14ac:dyDescent="0.25">
      <c r="A6788" t="s">
        <v>394</v>
      </c>
      <c r="B6788" t="s">
        <v>1506</v>
      </c>
      <c r="C6788" t="s">
        <v>20</v>
      </c>
      <c r="D6788" s="6">
        <v>0.1</v>
      </c>
      <c r="E6788" s="6">
        <v>32.43</v>
      </c>
      <c r="F6788" t="s">
        <v>1559</v>
      </c>
      <c r="G6788" t="str">
        <f t="shared" si="13572"/>
        <v>DL2021001</v>
      </c>
      <c r="H6788" t="str">
        <f t="shared" si="13515"/>
        <v>21</v>
      </c>
      <c r="I6788" t="str">
        <f t="shared" si="13516"/>
        <v>Stillehavsoesters_21_20211102_DL2021001_GladsaxeGym</v>
      </c>
      <c r="J6788" t="str">
        <f t="shared" si="13517"/>
        <v>Stillehavsoesters</v>
      </c>
      <c r="K6788" t="str">
        <f t="shared" si="13518"/>
        <v>eDNA</v>
      </c>
      <c r="L6788">
        <f t="shared" si="13519"/>
        <v>32.43</v>
      </c>
      <c r="M6788" t="str">
        <f t="shared" si="13520"/>
        <v/>
      </c>
      <c r="N6788" t="str">
        <f t="shared" si="13521"/>
        <v/>
      </c>
      <c r="O6788" t="str">
        <f t="shared" si="13522"/>
        <v/>
      </c>
    </row>
    <row r="6789" spans="1:24" x14ac:dyDescent="0.25">
      <c r="A6789" t="s">
        <v>396</v>
      </c>
      <c r="B6789" t="s">
        <v>1506</v>
      </c>
      <c r="C6789" t="s">
        <v>20</v>
      </c>
      <c r="D6789" s="6">
        <v>0.1</v>
      </c>
      <c r="E6789" s="6" t="s">
        <v>17</v>
      </c>
      <c r="F6789" t="s">
        <v>1559</v>
      </c>
      <c r="G6789" t="str">
        <f t="shared" si="13572"/>
        <v>DL2021001</v>
      </c>
      <c r="H6789" t="str">
        <f t="shared" si="13515"/>
        <v>21</v>
      </c>
      <c r="I6789" t="str">
        <f t="shared" si="13516"/>
        <v>Stillehavsoesters_21_20211102_DL2021001_GladsaxeGym</v>
      </c>
      <c r="J6789" t="str">
        <f t="shared" si="13517"/>
        <v>Stillehavsoesters</v>
      </c>
      <c r="K6789" t="str">
        <f t="shared" si="13518"/>
        <v>eDNA</v>
      </c>
      <c r="L6789" t="str">
        <f t="shared" si="13519"/>
        <v>No Ct</v>
      </c>
      <c r="M6789" t="str">
        <f t="shared" si="13520"/>
        <v/>
      </c>
      <c r="N6789" t="str">
        <f t="shared" si="13521"/>
        <v/>
      </c>
      <c r="O6789" t="str">
        <f t="shared" si="13522"/>
        <v/>
      </c>
    </row>
    <row r="6790" spans="1:24" x14ac:dyDescent="0.25">
      <c r="A6790" t="s">
        <v>397</v>
      </c>
      <c r="B6790" t="s">
        <v>1507</v>
      </c>
      <c r="C6790" t="s">
        <v>13</v>
      </c>
      <c r="D6790" s="6">
        <v>0.1</v>
      </c>
      <c r="E6790" s="6">
        <v>31.05</v>
      </c>
      <c r="F6790" t="s">
        <v>1559</v>
      </c>
      <c r="G6790" t="str">
        <f t="shared" si="13572"/>
        <v>DL2021001</v>
      </c>
      <c r="H6790" t="str">
        <f t="shared" si="13515"/>
        <v>22</v>
      </c>
      <c r="I6790" t="str">
        <f t="shared" si="13516"/>
        <v>Stillehavsoesters_22_20211102_DL2021001_GladsaxeGym</v>
      </c>
      <c r="J6790" t="str">
        <f t="shared" si="13517"/>
        <v>Stillehavsoesters</v>
      </c>
      <c r="K6790" t="str">
        <f t="shared" si="13518"/>
        <v>PosK</v>
      </c>
      <c r="L6790">
        <f t="shared" si="13519"/>
        <v>31.05</v>
      </c>
      <c r="M6790">
        <f t="shared" si="13520"/>
        <v>31.05</v>
      </c>
      <c r="N6790">
        <f t="shared" si="13521"/>
        <v>0</v>
      </c>
      <c r="O6790">
        <f t="shared" si="13522"/>
        <v>67.59</v>
      </c>
      <c r="Q6790">
        <f t="shared" ref="Q6790" si="13608">IF(L6792="No Ct",0,L6792)</f>
        <v>33.6</v>
      </c>
      <c r="R6790">
        <f t="shared" ref="R6790" si="13609">IF(L6793="No Ct",0,L6793)</f>
        <v>33.99</v>
      </c>
      <c r="S6790" t="str">
        <f t="shared" ref="S6790" si="13610">IF(AND(M6790&gt;0,N6790=0),"Valid","Invalid")</f>
        <v>Valid</v>
      </c>
      <c r="T6790" t="str">
        <f t="shared" ref="T6790" si="13611">IF(OR(Q6790&gt;1,R6790&gt;1),"Present","Absent")</f>
        <v>Present</v>
      </c>
      <c r="U6790" t="str">
        <f t="shared" ref="U6790" si="13612">IF(OR(AND(Q6790&gt;1,Q6790&lt;41),AND(R6790&gt;1,R6790&lt;41)),"Ct&lt;41","Ct&gt;41")</f>
        <v>Ct&lt;41</v>
      </c>
      <c r="V6790" t="str">
        <f>VLOOKUP(J6790,Datasæt_Analysesystemer!$C$2:$D$68,2,FALSE)</f>
        <v>Stillehavsøsters</v>
      </c>
      <c r="W6790" t="str">
        <f t="shared" ref="W6790" si="13613">MID(F6790,10,9)</f>
        <v>DL2021001</v>
      </c>
      <c r="X6790" t="str">
        <f t="shared" ref="X6790" si="13614">W6790&amp;"_"&amp;V6790&amp;"_"&amp;S6790&amp;"_"&amp;T6790&amp;"_"&amp;U6790</f>
        <v>DL2021001_Stillehavsøsters_Valid_Present_Ct&lt;41</v>
      </c>
    </row>
    <row r="6791" spans="1:24" x14ac:dyDescent="0.25">
      <c r="A6791" t="s">
        <v>399</v>
      </c>
      <c r="B6791" t="s">
        <v>1508</v>
      </c>
      <c r="C6791" t="s">
        <v>16</v>
      </c>
      <c r="D6791" s="6">
        <v>0.1</v>
      </c>
      <c r="E6791" s="6" t="s">
        <v>17</v>
      </c>
      <c r="F6791" t="s">
        <v>1559</v>
      </c>
      <c r="G6791" t="str">
        <f t="shared" si="13572"/>
        <v>DL2021001</v>
      </c>
      <c r="H6791" t="str">
        <f t="shared" si="13515"/>
        <v>22</v>
      </c>
      <c r="I6791" t="str">
        <f t="shared" si="13516"/>
        <v>Stillehavsoesters_22_20211102_DL2021001_GladsaxeGym</v>
      </c>
      <c r="J6791" t="str">
        <f t="shared" si="13517"/>
        <v>Stillehavsoesters</v>
      </c>
      <c r="K6791" t="str">
        <f t="shared" si="13518"/>
        <v>NegK</v>
      </c>
      <c r="L6791" t="str">
        <f t="shared" si="13519"/>
        <v>No Ct</v>
      </c>
      <c r="M6791" t="str">
        <f t="shared" si="13520"/>
        <v/>
      </c>
      <c r="N6791" t="str">
        <f t="shared" si="13521"/>
        <v/>
      </c>
      <c r="O6791" t="str">
        <f t="shared" si="13522"/>
        <v/>
      </c>
    </row>
    <row r="6792" spans="1:24" x14ac:dyDescent="0.25">
      <c r="A6792" t="s">
        <v>401</v>
      </c>
      <c r="B6792" t="s">
        <v>1509</v>
      </c>
      <c r="C6792" t="s">
        <v>20</v>
      </c>
      <c r="D6792" s="6">
        <v>0.1</v>
      </c>
      <c r="E6792" s="6">
        <v>33.6</v>
      </c>
      <c r="F6792" t="s">
        <v>1559</v>
      </c>
      <c r="G6792" t="str">
        <f t="shared" si="13572"/>
        <v>DL2021001</v>
      </c>
      <c r="H6792" t="str">
        <f t="shared" si="13515"/>
        <v>22</v>
      </c>
      <c r="I6792" t="str">
        <f t="shared" si="13516"/>
        <v>Stillehavsoesters_22_20211102_DL2021001_GladsaxeGym</v>
      </c>
      <c r="J6792" t="str">
        <f t="shared" si="13517"/>
        <v>Stillehavsoesters</v>
      </c>
      <c r="K6792" t="str">
        <f t="shared" si="13518"/>
        <v>eDNA</v>
      </c>
      <c r="L6792">
        <f t="shared" si="13519"/>
        <v>33.6</v>
      </c>
      <c r="M6792" t="str">
        <f t="shared" si="13520"/>
        <v/>
      </c>
      <c r="N6792" t="str">
        <f t="shared" si="13521"/>
        <v/>
      </c>
      <c r="O6792" t="str">
        <f t="shared" si="13522"/>
        <v/>
      </c>
    </row>
    <row r="6793" spans="1:24" x14ac:dyDescent="0.25">
      <c r="A6793" t="s">
        <v>403</v>
      </c>
      <c r="B6793" t="s">
        <v>1509</v>
      </c>
      <c r="C6793" t="s">
        <v>20</v>
      </c>
      <c r="D6793" s="6">
        <v>0.1</v>
      </c>
      <c r="E6793" s="6">
        <v>33.99</v>
      </c>
      <c r="F6793" t="s">
        <v>1559</v>
      </c>
      <c r="G6793" t="str">
        <f t="shared" si="13572"/>
        <v>DL2021001</v>
      </c>
      <c r="H6793" t="str">
        <f t="shared" si="13515"/>
        <v>22</v>
      </c>
      <c r="I6793" t="str">
        <f t="shared" si="13516"/>
        <v>Stillehavsoesters_22_20211102_DL2021001_GladsaxeGym</v>
      </c>
      <c r="J6793" t="str">
        <f t="shared" si="13517"/>
        <v>Stillehavsoesters</v>
      </c>
      <c r="K6793" t="str">
        <f t="shared" si="13518"/>
        <v>eDNA</v>
      </c>
      <c r="L6793">
        <f t="shared" si="13519"/>
        <v>33.99</v>
      </c>
      <c r="M6793" t="str">
        <f t="shared" si="13520"/>
        <v/>
      </c>
      <c r="N6793" t="str">
        <f t="shared" si="13521"/>
        <v/>
      </c>
      <c r="O6793" t="str">
        <f t="shared" si="13522"/>
        <v/>
      </c>
    </row>
    <row r="6794" spans="1:24" x14ac:dyDescent="0.25">
      <c r="A6794" t="s">
        <v>404</v>
      </c>
      <c r="B6794" t="s">
        <v>692</v>
      </c>
      <c r="C6794" t="s">
        <v>13</v>
      </c>
      <c r="D6794" s="6">
        <v>0.1</v>
      </c>
      <c r="E6794" s="6">
        <v>23.76</v>
      </c>
      <c r="F6794" t="s">
        <v>1559</v>
      </c>
      <c r="G6794" t="str">
        <f t="shared" si="13572"/>
        <v>DL2021001</v>
      </c>
      <c r="H6794" t="str">
        <f t="shared" si="13515"/>
        <v>23</v>
      </c>
      <c r="I6794" t="str">
        <f t="shared" si="13516"/>
        <v>SortmundetKutling_23_20211102_DL2021001_GladsaxeGym</v>
      </c>
      <c r="J6794" t="str">
        <f t="shared" si="13517"/>
        <v>SortmundetKutling</v>
      </c>
      <c r="K6794" t="str">
        <f t="shared" si="13518"/>
        <v>PosK</v>
      </c>
      <c r="L6794">
        <f t="shared" si="13519"/>
        <v>23.76</v>
      </c>
      <c r="M6794">
        <f t="shared" si="13520"/>
        <v>23.76</v>
      </c>
      <c r="N6794">
        <f t="shared" si="13521"/>
        <v>0</v>
      </c>
      <c r="O6794">
        <f t="shared" si="13522"/>
        <v>0</v>
      </c>
      <c r="Q6794">
        <f t="shared" ref="Q6794" si="13615">IF(L6796="No Ct",0,L6796)</f>
        <v>0</v>
      </c>
      <c r="R6794">
        <f t="shared" ref="R6794" si="13616">IF(L6797="No Ct",0,L6797)</f>
        <v>0</v>
      </c>
      <c r="S6794" t="str">
        <f t="shared" ref="S6794" si="13617">IF(AND(M6794&gt;0,N6794=0),"Valid","Invalid")</f>
        <v>Valid</v>
      </c>
      <c r="T6794" t="str">
        <f t="shared" ref="T6794" si="13618">IF(OR(Q6794&gt;1,R6794&gt;1),"Present","Absent")</f>
        <v>Absent</v>
      </c>
      <c r="U6794" t="str">
        <f t="shared" ref="U6794" si="13619">IF(OR(AND(Q6794&gt;1,Q6794&lt;41),AND(R6794&gt;1,R6794&lt;41)),"Ct&lt;41","Ct&gt;41")</f>
        <v>Ct&gt;41</v>
      </c>
      <c r="V6794" t="str">
        <f>VLOOKUP(J6794,Datasæt_Analysesystemer!$C$2:$D$68,2,FALSE)</f>
        <v>Sortmundet kutling</v>
      </c>
      <c r="W6794" t="str">
        <f t="shared" ref="W6794" si="13620">MID(F6794,10,9)</f>
        <v>DL2021001</v>
      </c>
      <c r="X6794" t="str">
        <f t="shared" ref="X6794" si="13621">W6794&amp;"_"&amp;V6794&amp;"_"&amp;S6794&amp;"_"&amp;T6794&amp;"_"&amp;U6794</f>
        <v>DL2021001_Sortmundet kutling_Valid_Absent_Ct&gt;41</v>
      </c>
    </row>
    <row r="6795" spans="1:24" x14ac:dyDescent="0.25">
      <c r="A6795" t="s">
        <v>406</v>
      </c>
      <c r="B6795" t="s">
        <v>693</v>
      </c>
      <c r="C6795" t="s">
        <v>16</v>
      </c>
      <c r="D6795" s="6">
        <v>0.1</v>
      </c>
      <c r="E6795" s="6" t="s">
        <v>17</v>
      </c>
      <c r="F6795" t="s">
        <v>1559</v>
      </c>
      <c r="G6795" t="str">
        <f t="shared" si="13572"/>
        <v>DL2021001</v>
      </c>
      <c r="H6795" t="str">
        <f t="shared" si="13515"/>
        <v>23</v>
      </c>
      <c r="I6795" t="str">
        <f t="shared" si="13516"/>
        <v>SortmundetKutling_23_20211102_DL2021001_GladsaxeGym</v>
      </c>
      <c r="J6795" t="str">
        <f t="shared" si="13517"/>
        <v>SortmundetKutling</v>
      </c>
      <c r="K6795" t="str">
        <f t="shared" si="13518"/>
        <v>NegK</v>
      </c>
      <c r="L6795" t="str">
        <f t="shared" si="13519"/>
        <v>No Ct</v>
      </c>
      <c r="M6795" t="str">
        <f t="shared" si="13520"/>
        <v/>
      </c>
      <c r="N6795" t="str">
        <f t="shared" si="13521"/>
        <v/>
      </c>
      <c r="O6795" t="str">
        <f t="shared" si="13522"/>
        <v/>
      </c>
    </row>
    <row r="6796" spans="1:24" x14ac:dyDescent="0.25">
      <c r="A6796" t="s">
        <v>408</v>
      </c>
      <c r="B6796" t="s">
        <v>694</v>
      </c>
      <c r="C6796" t="s">
        <v>20</v>
      </c>
      <c r="D6796" s="6">
        <v>0.1</v>
      </c>
      <c r="E6796" s="6" t="s">
        <v>17</v>
      </c>
      <c r="F6796" t="s">
        <v>1559</v>
      </c>
      <c r="G6796" t="str">
        <f t="shared" si="13572"/>
        <v>DL2021001</v>
      </c>
      <c r="H6796" t="str">
        <f t="shared" si="13515"/>
        <v>23</v>
      </c>
      <c r="I6796" t="str">
        <f t="shared" si="13516"/>
        <v>SortmundetKutling_23_20211102_DL2021001_GladsaxeGym</v>
      </c>
      <c r="J6796" t="str">
        <f t="shared" si="13517"/>
        <v>SortmundetKutling</v>
      </c>
      <c r="K6796" t="str">
        <f t="shared" si="13518"/>
        <v>eDNA</v>
      </c>
      <c r="L6796" t="str">
        <f t="shared" si="13519"/>
        <v>No Ct</v>
      </c>
      <c r="M6796" t="str">
        <f t="shared" si="13520"/>
        <v/>
      </c>
      <c r="N6796" t="str">
        <f t="shared" si="13521"/>
        <v/>
      </c>
      <c r="O6796" t="str">
        <f t="shared" si="13522"/>
        <v/>
      </c>
    </row>
    <row r="6797" spans="1:24" x14ac:dyDescent="0.25">
      <c r="A6797" t="s">
        <v>410</v>
      </c>
      <c r="B6797" t="s">
        <v>694</v>
      </c>
      <c r="C6797" t="s">
        <v>20</v>
      </c>
      <c r="D6797" s="6">
        <v>0.1</v>
      </c>
      <c r="E6797" s="6" t="s">
        <v>17</v>
      </c>
      <c r="F6797" t="s">
        <v>1559</v>
      </c>
      <c r="G6797" t="str">
        <f t="shared" si="13572"/>
        <v>DL2021001</v>
      </c>
      <c r="H6797" t="str">
        <f t="shared" si="13515"/>
        <v>23</v>
      </c>
      <c r="I6797" t="str">
        <f t="shared" si="13516"/>
        <v>SortmundetKutling_23_20211102_DL2021001_GladsaxeGym</v>
      </c>
      <c r="J6797" t="str">
        <f t="shared" si="13517"/>
        <v>SortmundetKutling</v>
      </c>
      <c r="K6797" t="str">
        <f t="shared" si="13518"/>
        <v>eDNA</v>
      </c>
      <c r="L6797" t="str">
        <f t="shared" si="13519"/>
        <v>No Ct</v>
      </c>
      <c r="M6797" t="str">
        <f t="shared" si="13520"/>
        <v/>
      </c>
      <c r="N6797" t="str">
        <f t="shared" si="13521"/>
        <v/>
      </c>
      <c r="O6797" t="str">
        <f t="shared" si="13522"/>
        <v/>
      </c>
    </row>
    <row r="6798" spans="1:24" x14ac:dyDescent="0.25">
      <c r="A6798" t="s">
        <v>411</v>
      </c>
      <c r="B6798" t="s">
        <v>695</v>
      </c>
      <c r="C6798" t="s">
        <v>13</v>
      </c>
      <c r="D6798" s="6">
        <v>0.1</v>
      </c>
      <c r="E6798" s="6" t="s">
        <v>17</v>
      </c>
      <c r="F6798" t="s">
        <v>1559</v>
      </c>
      <c r="G6798" t="str">
        <f t="shared" si="13572"/>
        <v>DL2021001</v>
      </c>
      <c r="H6798" t="str">
        <f t="shared" si="13515"/>
        <v>24</v>
      </c>
      <c r="I6798" t="str">
        <f t="shared" si="13516"/>
        <v>SortmundetKutling_24_20211102_DL2021001_GladsaxeGym</v>
      </c>
      <c r="J6798" t="str">
        <f t="shared" si="13517"/>
        <v>SortmundetKutling</v>
      </c>
      <c r="K6798" t="str">
        <f t="shared" si="13518"/>
        <v>PosK</v>
      </c>
      <c r="L6798" t="str">
        <f t="shared" si="13519"/>
        <v>No Ct</v>
      </c>
      <c r="M6798">
        <f t="shared" si="13520"/>
        <v>0</v>
      </c>
      <c r="N6798">
        <f t="shared" si="13521"/>
        <v>0</v>
      </c>
      <c r="O6798">
        <f t="shared" si="13522"/>
        <v>0</v>
      </c>
      <c r="Q6798">
        <f t="shared" ref="Q6798" si="13622">IF(L6800="No Ct",0,L6800)</f>
        <v>0</v>
      </c>
      <c r="R6798">
        <f t="shared" ref="R6798" si="13623">IF(L6801="No Ct",0,L6801)</f>
        <v>0</v>
      </c>
      <c r="S6798" t="str">
        <f t="shared" ref="S6798" si="13624">IF(AND(M6798&gt;0,N6798=0),"Valid","Invalid")</f>
        <v>Invalid</v>
      </c>
      <c r="T6798" t="str">
        <f t="shared" ref="T6798" si="13625">IF(OR(Q6798&gt;1,R6798&gt;1),"Present","Absent")</f>
        <v>Absent</v>
      </c>
      <c r="U6798" t="str">
        <f t="shared" ref="U6798" si="13626">IF(OR(AND(Q6798&gt;1,Q6798&lt;41),AND(R6798&gt;1,R6798&lt;41)),"Ct&lt;41","Ct&gt;41")</f>
        <v>Ct&gt;41</v>
      </c>
      <c r="V6798" t="str">
        <f>VLOOKUP(J6798,Datasæt_Analysesystemer!$C$2:$D$68,2,FALSE)</f>
        <v>Sortmundet kutling</v>
      </c>
      <c r="W6798" t="str">
        <f t="shared" ref="W6798" si="13627">MID(F6798,10,9)</f>
        <v>DL2021001</v>
      </c>
      <c r="X6798" t="str">
        <f t="shared" ref="X6798" si="13628">W6798&amp;"_"&amp;V6798&amp;"_"&amp;S6798&amp;"_"&amp;T6798&amp;"_"&amp;U6798</f>
        <v>DL2021001_Sortmundet kutling_Invalid_Absent_Ct&gt;41</v>
      </c>
    </row>
    <row r="6799" spans="1:24" x14ac:dyDescent="0.25">
      <c r="A6799" t="s">
        <v>413</v>
      </c>
      <c r="B6799" t="s">
        <v>696</v>
      </c>
      <c r="C6799" t="s">
        <v>16</v>
      </c>
      <c r="D6799" s="6">
        <v>0.1</v>
      </c>
      <c r="E6799" s="6" t="s">
        <v>17</v>
      </c>
      <c r="F6799" t="s">
        <v>1559</v>
      </c>
      <c r="G6799" t="str">
        <f t="shared" si="13572"/>
        <v>DL2021001</v>
      </c>
      <c r="H6799" t="str">
        <f t="shared" si="13515"/>
        <v>24</v>
      </c>
      <c r="I6799" t="str">
        <f t="shared" si="13516"/>
        <v>SortmundetKutling_24_20211102_DL2021001_GladsaxeGym</v>
      </c>
      <c r="J6799" t="str">
        <f t="shared" si="13517"/>
        <v>SortmundetKutling</v>
      </c>
      <c r="K6799" t="str">
        <f t="shared" si="13518"/>
        <v>NegK</v>
      </c>
      <c r="L6799" t="str">
        <f t="shared" si="13519"/>
        <v>No Ct</v>
      </c>
      <c r="M6799" t="str">
        <f t="shared" si="13520"/>
        <v/>
      </c>
      <c r="N6799" t="str">
        <f t="shared" si="13521"/>
        <v/>
      </c>
      <c r="O6799" t="str">
        <f t="shared" si="13522"/>
        <v/>
      </c>
    </row>
    <row r="6800" spans="1:24" x14ac:dyDescent="0.25">
      <c r="A6800" t="s">
        <v>415</v>
      </c>
      <c r="B6800" t="s">
        <v>697</v>
      </c>
      <c r="C6800" t="s">
        <v>20</v>
      </c>
      <c r="D6800" s="6">
        <v>0.1</v>
      </c>
      <c r="E6800" s="6" t="s">
        <v>17</v>
      </c>
      <c r="F6800" t="s">
        <v>1559</v>
      </c>
      <c r="G6800" t="str">
        <f t="shared" si="13572"/>
        <v>DL2021001</v>
      </c>
      <c r="H6800" t="str">
        <f t="shared" si="13515"/>
        <v>24</v>
      </c>
      <c r="I6800" t="str">
        <f t="shared" si="13516"/>
        <v>SortmundetKutling_24_20211102_DL2021001_GladsaxeGym</v>
      </c>
      <c r="J6800" t="str">
        <f t="shared" si="13517"/>
        <v>SortmundetKutling</v>
      </c>
      <c r="K6800" t="str">
        <f t="shared" si="13518"/>
        <v>eDNA</v>
      </c>
      <c r="L6800" t="str">
        <f t="shared" si="13519"/>
        <v>No Ct</v>
      </c>
      <c r="M6800" t="str">
        <f t="shared" si="13520"/>
        <v/>
      </c>
      <c r="N6800" t="str">
        <f t="shared" si="13521"/>
        <v/>
      </c>
      <c r="O6800" t="str">
        <f t="shared" si="13522"/>
        <v/>
      </c>
    </row>
    <row r="6801" spans="1:24" x14ac:dyDescent="0.25">
      <c r="A6801" t="s">
        <v>417</v>
      </c>
      <c r="B6801" t="s">
        <v>697</v>
      </c>
      <c r="C6801" t="s">
        <v>20</v>
      </c>
      <c r="D6801" s="6">
        <v>0.1</v>
      </c>
      <c r="E6801" s="6" t="s">
        <v>17</v>
      </c>
      <c r="F6801" t="s">
        <v>1559</v>
      </c>
      <c r="G6801" t="str">
        <f t="shared" si="13572"/>
        <v>DL2021001</v>
      </c>
      <c r="H6801" t="str">
        <f t="shared" si="13515"/>
        <v>24</v>
      </c>
      <c r="I6801" t="str">
        <f t="shared" si="13516"/>
        <v>SortmundetKutling_24_20211102_DL2021001_GladsaxeGym</v>
      </c>
      <c r="J6801" t="str">
        <f t="shared" si="13517"/>
        <v>SortmundetKutling</v>
      </c>
      <c r="K6801" t="str">
        <f t="shared" si="13518"/>
        <v>eDNA</v>
      </c>
      <c r="L6801" t="str">
        <f t="shared" si="13519"/>
        <v>No Ct</v>
      </c>
      <c r="M6801" t="str">
        <f t="shared" si="13520"/>
        <v/>
      </c>
      <c r="N6801" t="str">
        <f t="shared" si="13521"/>
        <v/>
      </c>
      <c r="O6801" t="str">
        <f t="shared" si="13522"/>
        <v/>
      </c>
    </row>
    <row r="6802" spans="1:24" x14ac:dyDescent="0.25">
      <c r="A6802" t="s">
        <v>11</v>
      </c>
      <c r="B6802" t="s">
        <v>196</v>
      </c>
      <c r="C6802" t="s">
        <v>13</v>
      </c>
      <c r="D6802" s="6">
        <v>0.1</v>
      </c>
      <c r="E6802" s="6">
        <v>37.35</v>
      </c>
      <c r="F6802" t="s">
        <v>1561</v>
      </c>
      <c r="G6802" t="str">
        <f t="shared" si="13572"/>
        <v>DL2020034</v>
      </c>
      <c r="H6802" t="str">
        <f t="shared" ref="H6802:H6865" si="13629">LEFT(B6802,2)</f>
        <v>01</v>
      </c>
      <c r="I6802" t="str">
        <f t="shared" ref="I6802:I6865" si="13630">J6802&amp;"_"&amp;H6802&amp;"_"&amp;F6802</f>
        <v>Skrubbe_01_20201027_DL2020034_IngridJespersensGymSktAnnaeGym</v>
      </c>
      <c r="J6802" t="str">
        <f t="shared" ref="J6802:J6865" si="13631">MID(RIGHT(B6802,LEN(B6802)-3),1,FIND("_",RIGHT(B6802,LEN(B6802)-3))-1)</f>
        <v>Skrubbe</v>
      </c>
      <c r="K6802" t="str">
        <f t="shared" ref="K6802:K6865" si="13632">TRIM(SUBSTITUTE(RIGHT(B6802,FIND(J6802,B6802)+1),"_",""))</f>
        <v>PosK</v>
      </c>
      <c r="L6802">
        <f t="shared" ref="L6802:L6865" si="13633">IFERROR(VALUE(SUBSTITUTE(E6802,".",",")),E6802)</f>
        <v>37.35</v>
      </c>
      <c r="M6802">
        <f t="shared" ref="M6802:M6865" si="13634">IF(K6802="PosK",SUMIFS(L:L,K:K,"PosK",I:I,I6802),"")</f>
        <v>37.35</v>
      </c>
      <c r="N6802">
        <f t="shared" ref="N6802:N6865" si="13635">IF(K6802="PosK",SUMIFS(L:L,K:K,"NegK",I:I,I6802),"")</f>
        <v>0</v>
      </c>
      <c r="O6802">
        <f t="shared" ref="O6802:O6865" si="13636">IF(K6802="PosK",SUMIFS(L:L,K:K,"eDNA",I:I,I6802),"")</f>
        <v>0</v>
      </c>
      <c r="Q6802">
        <f t="shared" ref="Q6802" si="13637">IF(L6804="No Ct",0,L6804)</f>
        <v>0</v>
      </c>
      <c r="R6802">
        <f t="shared" ref="R6802" si="13638">IF(L6805="No Ct",0,L6805)</f>
        <v>0</v>
      </c>
      <c r="S6802" t="str">
        <f t="shared" ref="S6802" si="13639">IF(AND(M6802&gt;0,N6802=0),"Valid","Invalid")</f>
        <v>Valid</v>
      </c>
      <c r="T6802" t="str">
        <f t="shared" ref="T6802" si="13640">IF(OR(Q6802&gt;1,R6802&gt;1),"Present","Absent")</f>
        <v>Absent</v>
      </c>
      <c r="U6802" t="str">
        <f t="shared" ref="U6802" si="13641">IF(OR(AND(Q6802&gt;1,Q6802&lt;41),AND(R6802&gt;1,R6802&lt;41)),"Ct&lt;41","Ct&gt;41")</f>
        <v>Ct&gt;41</v>
      </c>
      <c r="V6802" t="str">
        <f>VLOOKUP(J6802,Datasæt_Analysesystemer!$C$2:$D$68,2,FALSE)</f>
        <v>Skrubbe</v>
      </c>
      <c r="W6802" t="str">
        <f t="shared" ref="W6802" si="13642">MID(F6802,10,9)</f>
        <v>DL2020034</v>
      </c>
      <c r="X6802" t="str">
        <f t="shared" ref="X6802" si="13643">W6802&amp;"_"&amp;V6802&amp;"_"&amp;S6802&amp;"_"&amp;T6802&amp;"_"&amp;U6802</f>
        <v>DL2020034_Skrubbe_Valid_Absent_Ct&gt;41</v>
      </c>
    </row>
    <row r="6803" spans="1:24" x14ac:dyDescent="0.25">
      <c r="A6803" t="s">
        <v>14</v>
      </c>
      <c r="B6803" t="s">
        <v>197</v>
      </c>
      <c r="C6803" t="s">
        <v>16</v>
      </c>
      <c r="D6803" s="6">
        <v>0.1</v>
      </c>
      <c r="E6803" s="6" t="s">
        <v>17</v>
      </c>
      <c r="F6803" t="s">
        <v>1561</v>
      </c>
      <c r="G6803" t="str">
        <f t="shared" si="13572"/>
        <v>DL2020034</v>
      </c>
      <c r="H6803" t="str">
        <f t="shared" si="13629"/>
        <v>01</v>
      </c>
      <c r="I6803" t="str">
        <f t="shared" si="13630"/>
        <v>Skrubbe_01_20201027_DL2020034_IngridJespersensGymSktAnnaeGym</v>
      </c>
      <c r="J6803" t="str">
        <f t="shared" si="13631"/>
        <v>Skrubbe</v>
      </c>
      <c r="K6803" t="str">
        <f t="shared" si="13632"/>
        <v>NegK</v>
      </c>
      <c r="L6803" t="str">
        <f t="shared" si="13633"/>
        <v>No Ct</v>
      </c>
      <c r="M6803" t="str">
        <f t="shared" si="13634"/>
        <v/>
      </c>
      <c r="N6803" t="str">
        <f t="shared" si="13635"/>
        <v/>
      </c>
      <c r="O6803" t="str">
        <f t="shared" si="13636"/>
        <v/>
      </c>
    </row>
    <row r="6804" spans="1:24" x14ac:dyDescent="0.25">
      <c r="A6804" t="s">
        <v>18</v>
      </c>
      <c r="B6804" t="s">
        <v>198</v>
      </c>
      <c r="C6804" t="s">
        <v>20</v>
      </c>
      <c r="D6804" s="6">
        <v>0.1</v>
      </c>
      <c r="E6804" s="6" t="s">
        <v>17</v>
      </c>
      <c r="F6804" t="s">
        <v>1561</v>
      </c>
      <c r="G6804" t="str">
        <f t="shared" si="13572"/>
        <v>DL2020034</v>
      </c>
      <c r="H6804" t="str">
        <f t="shared" si="13629"/>
        <v>01</v>
      </c>
      <c r="I6804" t="str">
        <f t="shared" si="13630"/>
        <v>Skrubbe_01_20201027_DL2020034_IngridJespersensGymSktAnnaeGym</v>
      </c>
      <c r="J6804" t="str">
        <f t="shared" si="13631"/>
        <v>Skrubbe</v>
      </c>
      <c r="K6804" t="str">
        <f t="shared" si="13632"/>
        <v>eDNA</v>
      </c>
      <c r="L6804" t="str">
        <f t="shared" si="13633"/>
        <v>No Ct</v>
      </c>
      <c r="M6804" t="str">
        <f t="shared" si="13634"/>
        <v/>
      </c>
      <c r="N6804" t="str">
        <f t="shared" si="13635"/>
        <v/>
      </c>
      <c r="O6804" t="str">
        <f t="shared" si="13636"/>
        <v/>
      </c>
    </row>
    <row r="6805" spans="1:24" x14ac:dyDescent="0.25">
      <c r="A6805" t="s">
        <v>21</v>
      </c>
      <c r="B6805" t="s">
        <v>198</v>
      </c>
      <c r="C6805" t="s">
        <v>20</v>
      </c>
      <c r="D6805" s="6">
        <v>0.1</v>
      </c>
      <c r="E6805" s="6" t="s">
        <v>17</v>
      </c>
      <c r="F6805" t="s">
        <v>1561</v>
      </c>
      <c r="G6805" t="str">
        <f t="shared" si="13572"/>
        <v>DL2020034</v>
      </c>
      <c r="H6805" t="str">
        <f t="shared" si="13629"/>
        <v>01</v>
      </c>
      <c r="I6805" t="str">
        <f t="shared" si="13630"/>
        <v>Skrubbe_01_20201027_DL2020034_IngridJespersensGymSktAnnaeGym</v>
      </c>
      <c r="J6805" t="str">
        <f t="shared" si="13631"/>
        <v>Skrubbe</v>
      </c>
      <c r="K6805" t="str">
        <f t="shared" si="13632"/>
        <v>eDNA</v>
      </c>
      <c r="L6805" t="str">
        <f t="shared" si="13633"/>
        <v>No Ct</v>
      </c>
      <c r="M6805" t="str">
        <f t="shared" si="13634"/>
        <v/>
      </c>
      <c r="N6805" t="str">
        <f t="shared" si="13635"/>
        <v/>
      </c>
      <c r="O6805" t="str">
        <f t="shared" si="13636"/>
        <v/>
      </c>
    </row>
    <row r="6806" spans="1:24" x14ac:dyDescent="0.25">
      <c r="A6806" t="s">
        <v>199</v>
      </c>
      <c r="B6806" t="s">
        <v>200</v>
      </c>
      <c r="C6806" t="s">
        <v>13</v>
      </c>
      <c r="D6806" s="6">
        <v>0.1</v>
      </c>
      <c r="E6806" s="6">
        <v>29.4</v>
      </c>
      <c r="F6806" t="s">
        <v>1561</v>
      </c>
      <c r="G6806" t="str">
        <f t="shared" si="13572"/>
        <v>DL2020034</v>
      </c>
      <c r="H6806" t="str">
        <f t="shared" si="13629"/>
        <v>02</v>
      </c>
      <c r="I6806" t="str">
        <f t="shared" si="13630"/>
        <v>Skrubbe_02_20201027_DL2020034_IngridJespersensGymSktAnnaeGym</v>
      </c>
      <c r="J6806" t="str">
        <f t="shared" si="13631"/>
        <v>Skrubbe</v>
      </c>
      <c r="K6806" t="str">
        <f t="shared" si="13632"/>
        <v>PosK</v>
      </c>
      <c r="L6806">
        <f t="shared" si="13633"/>
        <v>29.4</v>
      </c>
      <c r="M6806">
        <f t="shared" si="13634"/>
        <v>29.4</v>
      </c>
      <c r="N6806">
        <f t="shared" si="13635"/>
        <v>0</v>
      </c>
      <c r="O6806">
        <f t="shared" si="13636"/>
        <v>76.17</v>
      </c>
      <c r="Q6806">
        <f t="shared" ref="Q6806" si="13644">IF(L6808="No Ct",0,L6808)</f>
        <v>37.950000000000003</v>
      </c>
      <c r="R6806">
        <f t="shared" ref="R6806" si="13645">IF(L6809="No Ct",0,L6809)</f>
        <v>38.22</v>
      </c>
      <c r="S6806" t="str">
        <f t="shared" ref="S6806" si="13646">IF(AND(M6806&gt;0,N6806=0),"Valid","Invalid")</f>
        <v>Valid</v>
      </c>
      <c r="T6806" t="str">
        <f t="shared" ref="T6806" si="13647">IF(OR(Q6806&gt;1,R6806&gt;1),"Present","Absent")</f>
        <v>Present</v>
      </c>
      <c r="U6806" t="str">
        <f t="shared" ref="U6806" si="13648">IF(OR(AND(Q6806&gt;1,Q6806&lt;41),AND(R6806&gt;1,R6806&lt;41)),"Ct&lt;41","Ct&gt;41")</f>
        <v>Ct&lt;41</v>
      </c>
      <c r="V6806" t="str">
        <f>VLOOKUP(J6806,Datasæt_Analysesystemer!$C$2:$D$68,2,FALSE)</f>
        <v>Skrubbe</v>
      </c>
      <c r="W6806" t="str">
        <f t="shared" ref="W6806" si="13649">MID(F6806,10,9)</f>
        <v>DL2020034</v>
      </c>
      <c r="X6806" t="str">
        <f t="shared" ref="X6806" si="13650">W6806&amp;"_"&amp;V6806&amp;"_"&amp;S6806&amp;"_"&amp;T6806&amp;"_"&amp;U6806</f>
        <v>DL2020034_Skrubbe_Valid_Present_Ct&lt;41</v>
      </c>
    </row>
    <row r="6807" spans="1:24" x14ac:dyDescent="0.25">
      <c r="A6807" t="s">
        <v>201</v>
      </c>
      <c r="B6807" t="s">
        <v>202</v>
      </c>
      <c r="C6807" t="s">
        <v>16</v>
      </c>
      <c r="D6807" s="6">
        <v>0.1</v>
      </c>
      <c r="E6807" s="6" t="s">
        <v>17</v>
      </c>
      <c r="F6807" t="s">
        <v>1561</v>
      </c>
      <c r="G6807" t="str">
        <f t="shared" si="13572"/>
        <v>DL2020034</v>
      </c>
      <c r="H6807" t="str">
        <f t="shared" si="13629"/>
        <v>02</v>
      </c>
      <c r="I6807" t="str">
        <f t="shared" si="13630"/>
        <v>Skrubbe_02_20201027_DL2020034_IngridJespersensGymSktAnnaeGym</v>
      </c>
      <c r="J6807" t="str">
        <f t="shared" si="13631"/>
        <v>Skrubbe</v>
      </c>
      <c r="K6807" t="str">
        <f t="shared" si="13632"/>
        <v>NegK</v>
      </c>
      <c r="L6807" t="str">
        <f t="shared" si="13633"/>
        <v>No Ct</v>
      </c>
      <c r="M6807" t="str">
        <f t="shared" si="13634"/>
        <v/>
      </c>
      <c r="N6807" t="str">
        <f t="shared" si="13635"/>
        <v/>
      </c>
      <c r="O6807" t="str">
        <f t="shared" si="13636"/>
        <v/>
      </c>
    </row>
    <row r="6808" spans="1:24" x14ac:dyDescent="0.25">
      <c r="A6808" t="s">
        <v>203</v>
      </c>
      <c r="B6808" t="s">
        <v>204</v>
      </c>
      <c r="C6808" t="s">
        <v>20</v>
      </c>
      <c r="D6808" s="6">
        <v>0.1</v>
      </c>
      <c r="E6808" s="6">
        <v>37.950000000000003</v>
      </c>
      <c r="F6808" t="s">
        <v>1561</v>
      </c>
      <c r="G6808" t="str">
        <f t="shared" si="13572"/>
        <v>DL2020034</v>
      </c>
      <c r="H6808" t="str">
        <f t="shared" si="13629"/>
        <v>02</v>
      </c>
      <c r="I6808" t="str">
        <f t="shared" si="13630"/>
        <v>Skrubbe_02_20201027_DL2020034_IngridJespersensGymSktAnnaeGym</v>
      </c>
      <c r="J6808" t="str">
        <f t="shared" si="13631"/>
        <v>Skrubbe</v>
      </c>
      <c r="K6808" t="str">
        <f t="shared" si="13632"/>
        <v>eDNA</v>
      </c>
      <c r="L6808">
        <f t="shared" si="13633"/>
        <v>37.950000000000003</v>
      </c>
      <c r="M6808" t="str">
        <f t="shared" si="13634"/>
        <v/>
      </c>
      <c r="N6808" t="str">
        <f t="shared" si="13635"/>
        <v/>
      </c>
      <c r="O6808" t="str">
        <f t="shared" si="13636"/>
        <v/>
      </c>
    </row>
    <row r="6809" spans="1:24" x14ac:dyDescent="0.25">
      <c r="A6809" t="s">
        <v>205</v>
      </c>
      <c r="B6809" t="s">
        <v>204</v>
      </c>
      <c r="C6809" t="s">
        <v>20</v>
      </c>
      <c r="D6809" s="6">
        <v>0.1</v>
      </c>
      <c r="E6809" s="6">
        <v>38.22</v>
      </c>
      <c r="F6809" t="s">
        <v>1561</v>
      </c>
      <c r="G6809" t="str">
        <f t="shared" si="13572"/>
        <v>DL2020034</v>
      </c>
      <c r="H6809" t="str">
        <f t="shared" si="13629"/>
        <v>02</v>
      </c>
      <c r="I6809" t="str">
        <f t="shared" si="13630"/>
        <v>Skrubbe_02_20201027_DL2020034_IngridJespersensGymSktAnnaeGym</v>
      </c>
      <c r="J6809" t="str">
        <f t="shared" si="13631"/>
        <v>Skrubbe</v>
      </c>
      <c r="K6809" t="str">
        <f t="shared" si="13632"/>
        <v>eDNA</v>
      </c>
      <c r="L6809">
        <f t="shared" si="13633"/>
        <v>38.22</v>
      </c>
      <c r="M6809" t="str">
        <f t="shared" si="13634"/>
        <v/>
      </c>
      <c r="N6809" t="str">
        <f t="shared" si="13635"/>
        <v/>
      </c>
      <c r="O6809" t="str">
        <f t="shared" si="13636"/>
        <v/>
      </c>
    </row>
    <row r="6810" spans="1:24" x14ac:dyDescent="0.25">
      <c r="A6810" t="s">
        <v>206</v>
      </c>
      <c r="B6810" t="s">
        <v>207</v>
      </c>
      <c r="C6810" t="s">
        <v>13</v>
      </c>
      <c r="D6810" s="6">
        <v>0.1</v>
      </c>
      <c r="E6810" s="6" t="s">
        <v>17</v>
      </c>
      <c r="F6810" t="s">
        <v>1561</v>
      </c>
      <c r="G6810" t="str">
        <f t="shared" si="13572"/>
        <v>DL2020034</v>
      </c>
      <c r="H6810" t="str">
        <f t="shared" si="13629"/>
        <v>03</v>
      </c>
      <c r="I6810" t="str">
        <f t="shared" si="13630"/>
        <v>Torsk_03_20201027_DL2020034_IngridJespersensGymSktAnnaeGym</v>
      </c>
      <c r="J6810" t="str">
        <f t="shared" si="13631"/>
        <v>Torsk</v>
      </c>
      <c r="K6810" t="str">
        <f t="shared" si="13632"/>
        <v>PosK</v>
      </c>
      <c r="L6810" t="str">
        <f t="shared" si="13633"/>
        <v>No Ct</v>
      </c>
      <c r="M6810">
        <f t="shared" si="13634"/>
        <v>0</v>
      </c>
      <c r="N6810">
        <f t="shared" si="13635"/>
        <v>0</v>
      </c>
      <c r="O6810">
        <f t="shared" si="13636"/>
        <v>0</v>
      </c>
      <c r="Q6810">
        <f t="shared" ref="Q6810" si="13651">IF(L6812="No Ct",0,L6812)</f>
        <v>0</v>
      </c>
      <c r="R6810">
        <f t="shared" ref="R6810" si="13652">IF(L6813="No Ct",0,L6813)</f>
        <v>0</v>
      </c>
      <c r="S6810" t="str">
        <f t="shared" ref="S6810" si="13653">IF(AND(M6810&gt;0,N6810=0),"Valid","Invalid")</f>
        <v>Invalid</v>
      </c>
      <c r="T6810" t="str">
        <f t="shared" ref="T6810" si="13654">IF(OR(Q6810&gt;1,R6810&gt;1),"Present","Absent")</f>
        <v>Absent</v>
      </c>
      <c r="U6810" t="str">
        <f t="shared" ref="U6810" si="13655">IF(OR(AND(Q6810&gt;1,Q6810&lt;41),AND(R6810&gt;1,R6810&lt;41)),"Ct&lt;41","Ct&gt;41")</f>
        <v>Ct&gt;41</v>
      </c>
      <c r="V6810" t="str">
        <f>VLOOKUP(J6810,Datasæt_Analysesystemer!$C$2:$D$68,2,FALSE)</f>
        <v>Torsk</v>
      </c>
      <c r="W6810" t="str">
        <f t="shared" ref="W6810" si="13656">MID(F6810,10,9)</f>
        <v>DL2020034</v>
      </c>
      <c r="X6810" t="str">
        <f t="shared" ref="X6810" si="13657">W6810&amp;"_"&amp;V6810&amp;"_"&amp;S6810&amp;"_"&amp;T6810&amp;"_"&amp;U6810</f>
        <v>DL2020034_Torsk_Invalid_Absent_Ct&gt;41</v>
      </c>
    </row>
    <row r="6811" spans="1:24" x14ac:dyDescent="0.25">
      <c r="A6811" t="s">
        <v>208</v>
      </c>
      <c r="B6811" t="s">
        <v>209</v>
      </c>
      <c r="C6811" t="s">
        <v>16</v>
      </c>
      <c r="D6811" s="6">
        <v>0.1</v>
      </c>
      <c r="E6811" s="6" t="s">
        <v>17</v>
      </c>
      <c r="F6811" t="s">
        <v>1561</v>
      </c>
      <c r="G6811" t="str">
        <f t="shared" si="13572"/>
        <v>DL2020034</v>
      </c>
      <c r="H6811" t="str">
        <f t="shared" si="13629"/>
        <v>03</v>
      </c>
      <c r="I6811" t="str">
        <f t="shared" si="13630"/>
        <v>Torsk_03_20201027_DL2020034_IngridJespersensGymSktAnnaeGym</v>
      </c>
      <c r="J6811" t="str">
        <f t="shared" si="13631"/>
        <v>Torsk</v>
      </c>
      <c r="K6811" t="str">
        <f t="shared" si="13632"/>
        <v>NegK</v>
      </c>
      <c r="L6811" t="str">
        <f t="shared" si="13633"/>
        <v>No Ct</v>
      </c>
      <c r="M6811" t="str">
        <f t="shared" si="13634"/>
        <v/>
      </c>
      <c r="N6811" t="str">
        <f t="shared" si="13635"/>
        <v/>
      </c>
      <c r="O6811" t="str">
        <f t="shared" si="13636"/>
        <v/>
      </c>
    </row>
    <row r="6812" spans="1:24" x14ac:dyDescent="0.25">
      <c r="A6812" t="s">
        <v>210</v>
      </c>
      <c r="B6812" t="s">
        <v>211</v>
      </c>
      <c r="C6812" t="s">
        <v>20</v>
      </c>
      <c r="D6812" s="6">
        <v>0.1</v>
      </c>
      <c r="E6812" s="6" t="s">
        <v>17</v>
      </c>
      <c r="F6812" t="s">
        <v>1561</v>
      </c>
      <c r="G6812" t="str">
        <f t="shared" si="13572"/>
        <v>DL2020034</v>
      </c>
      <c r="H6812" t="str">
        <f t="shared" si="13629"/>
        <v>03</v>
      </c>
      <c r="I6812" t="str">
        <f t="shared" si="13630"/>
        <v>Torsk_03_20201027_DL2020034_IngridJespersensGymSktAnnaeGym</v>
      </c>
      <c r="J6812" t="str">
        <f t="shared" si="13631"/>
        <v>Torsk</v>
      </c>
      <c r="K6812" t="str">
        <f t="shared" si="13632"/>
        <v>eDNA</v>
      </c>
      <c r="L6812" t="str">
        <f t="shared" si="13633"/>
        <v>No Ct</v>
      </c>
      <c r="M6812" t="str">
        <f t="shared" si="13634"/>
        <v/>
      </c>
      <c r="N6812" t="str">
        <f t="shared" si="13635"/>
        <v/>
      </c>
      <c r="O6812" t="str">
        <f t="shared" si="13636"/>
        <v/>
      </c>
    </row>
    <row r="6813" spans="1:24" x14ac:dyDescent="0.25">
      <c r="A6813" t="s">
        <v>212</v>
      </c>
      <c r="B6813" t="s">
        <v>211</v>
      </c>
      <c r="C6813" t="s">
        <v>20</v>
      </c>
      <c r="D6813" s="6">
        <v>0.1</v>
      </c>
      <c r="E6813" s="6" t="s">
        <v>17</v>
      </c>
      <c r="F6813" t="s">
        <v>1561</v>
      </c>
      <c r="G6813" t="str">
        <f t="shared" si="13572"/>
        <v>DL2020034</v>
      </c>
      <c r="H6813" t="str">
        <f t="shared" si="13629"/>
        <v>03</v>
      </c>
      <c r="I6813" t="str">
        <f t="shared" si="13630"/>
        <v>Torsk_03_20201027_DL2020034_IngridJespersensGymSktAnnaeGym</v>
      </c>
      <c r="J6813" t="str">
        <f t="shared" si="13631"/>
        <v>Torsk</v>
      </c>
      <c r="K6813" t="str">
        <f t="shared" si="13632"/>
        <v>eDNA</v>
      </c>
      <c r="L6813" t="str">
        <f t="shared" si="13633"/>
        <v>No Ct</v>
      </c>
      <c r="M6813" t="str">
        <f t="shared" si="13634"/>
        <v/>
      </c>
      <c r="N6813" t="str">
        <f t="shared" si="13635"/>
        <v/>
      </c>
      <c r="O6813" t="str">
        <f t="shared" si="13636"/>
        <v/>
      </c>
    </row>
    <row r="6814" spans="1:24" x14ac:dyDescent="0.25">
      <c r="A6814" t="s">
        <v>213</v>
      </c>
      <c r="B6814" t="s">
        <v>214</v>
      </c>
      <c r="C6814" t="s">
        <v>13</v>
      </c>
      <c r="D6814" s="6">
        <v>0.1</v>
      </c>
      <c r="E6814" s="6" t="s">
        <v>17</v>
      </c>
      <c r="F6814" t="s">
        <v>1561</v>
      </c>
      <c r="G6814" t="str">
        <f t="shared" si="13572"/>
        <v>DL2020034</v>
      </c>
      <c r="H6814" t="str">
        <f t="shared" si="13629"/>
        <v>04</v>
      </c>
      <c r="I6814" t="str">
        <f t="shared" si="13630"/>
        <v>Torsk_04_20201027_DL2020034_IngridJespersensGymSktAnnaeGym</v>
      </c>
      <c r="J6814" t="str">
        <f t="shared" si="13631"/>
        <v>Torsk</v>
      </c>
      <c r="K6814" t="str">
        <f t="shared" si="13632"/>
        <v>PosK</v>
      </c>
      <c r="L6814" t="str">
        <f t="shared" si="13633"/>
        <v>No Ct</v>
      </c>
      <c r="M6814">
        <f t="shared" si="13634"/>
        <v>0</v>
      </c>
      <c r="N6814">
        <f t="shared" si="13635"/>
        <v>0</v>
      </c>
      <c r="O6814">
        <f t="shared" si="13636"/>
        <v>76</v>
      </c>
      <c r="Q6814">
        <f t="shared" ref="Q6814" si="13658">IF(L6816="No Ct",0,L6816)</f>
        <v>37.72</v>
      </c>
      <c r="R6814">
        <f t="shared" ref="R6814" si="13659">IF(L6817="No Ct",0,L6817)</f>
        <v>38.28</v>
      </c>
      <c r="S6814" t="str">
        <f t="shared" ref="S6814" si="13660">IF(AND(M6814&gt;0,N6814=0),"Valid","Invalid")</f>
        <v>Invalid</v>
      </c>
      <c r="T6814" t="str">
        <f t="shared" ref="T6814" si="13661">IF(OR(Q6814&gt;1,R6814&gt;1),"Present","Absent")</f>
        <v>Present</v>
      </c>
      <c r="U6814" t="str">
        <f t="shared" ref="U6814" si="13662">IF(OR(AND(Q6814&gt;1,Q6814&lt;41),AND(R6814&gt;1,R6814&lt;41)),"Ct&lt;41","Ct&gt;41")</f>
        <v>Ct&lt;41</v>
      </c>
      <c r="V6814" t="str">
        <f>VLOOKUP(J6814,Datasæt_Analysesystemer!$C$2:$D$68,2,FALSE)</f>
        <v>Torsk</v>
      </c>
      <c r="W6814" t="str">
        <f t="shared" ref="W6814" si="13663">MID(F6814,10,9)</f>
        <v>DL2020034</v>
      </c>
      <c r="X6814" t="str">
        <f t="shared" ref="X6814" si="13664">W6814&amp;"_"&amp;V6814&amp;"_"&amp;S6814&amp;"_"&amp;T6814&amp;"_"&amp;U6814</f>
        <v>DL2020034_Torsk_Invalid_Present_Ct&lt;41</v>
      </c>
    </row>
    <row r="6815" spans="1:24" x14ac:dyDescent="0.25">
      <c r="A6815" t="s">
        <v>215</v>
      </c>
      <c r="B6815" t="s">
        <v>216</v>
      </c>
      <c r="C6815" t="s">
        <v>16</v>
      </c>
      <c r="D6815" s="6">
        <v>0.1</v>
      </c>
      <c r="E6815" s="6" t="s">
        <v>17</v>
      </c>
      <c r="F6815" t="s">
        <v>1561</v>
      </c>
      <c r="G6815" t="str">
        <f t="shared" si="13572"/>
        <v>DL2020034</v>
      </c>
      <c r="H6815" t="str">
        <f t="shared" si="13629"/>
        <v>04</v>
      </c>
      <c r="I6815" t="str">
        <f t="shared" si="13630"/>
        <v>Torsk_04_20201027_DL2020034_IngridJespersensGymSktAnnaeGym</v>
      </c>
      <c r="J6815" t="str">
        <f t="shared" si="13631"/>
        <v>Torsk</v>
      </c>
      <c r="K6815" t="str">
        <f t="shared" si="13632"/>
        <v>NegK</v>
      </c>
      <c r="L6815" t="str">
        <f t="shared" si="13633"/>
        <v>No Ct</v>
      </c>
      <c r="M6815" t="str">
        <f t="shared" si="13634"/>
        <v/>
      </c>
      <c r="N6815" t="str">
        <f t="shared" si="13635"/>
        <v/>
      </c>
      <c r="O6815" t="str">
        <f t="shared" si="13636"/>
        <v/>
      </c>
    </row>
    <row r="6816" spans="1:24" x14ac:dyDescent="0.25">
      <c r="A6816" t="s">
        <v>217</v>
      </c>
      <c r="B6816" t="s">
        <v>218</v>
      </c>
      <c r="C6816" t="s">
        <v>20</v>
      </c>
      <c r="D6816" s="6">
        <v>0.1</v>
      </c>
      <c r="E6816" s="6">
        <v>37.72</v>
      </c>
      <c r="F6816" t="s">
        <v>1561</v>
      </c>
      <c r="G6816" t="str">
        <f t="shared" si="13572"/>
        <v>DL2020034</v>
      </c>
      <c r="H6816" t="str">
        <f t="shared" si="13629"/>
        <v>04</v>
      </c>
      <c r="I6816" t="str">
        <f t="shared" si="13630"/>
        <v>Torsk_04_20201027_DL2020034_IngridJespersensGymSktAnnaeGym</v>
      </c>
      <c r="J6816" t="str">
        <f t="shared" si="13631"/>
        <v>Torsk</v>
      </c>
      <c r="K6816" t="str">
        <f t="shared" si="13632"/>
        <v>eDNA</v>
      </c>
      <c r="L6816">
        <f t="shared" si="13633"/>
        <v>37.72</v>
      </c>
      <c r="M6816" t="str">
        <f t="shared" si="13634"/>
        <v/>
      </c>
      <c r="N6816" t="str">
        <f t="shared" si="13635"/>
        <v/>
      </c>
      <c r="O6816" t="str">
        <f t="shared" si="13636"/>
        <v/>
      </c>
    </row>
    <row r="6817" spans="1:24" x14ac:dyDescent="0.25">
      <c r="A6817" t="s">
        <v>219</v>
      </c>
      <c r="B6817" t="s">
        <v>218</v>
      </c>
      <c r="C6817" t="s">
        <v>20</v>
      </c>
      <c r="D6817" s="6">
        <v>0.1</v>
      </c>
      <c r="E6817" s="6">
        <v>38.28</v>
      </c>
      <c r="F6817" t="s">
        <v>1561</v>
      </c>
      <c r="G6817" t="str">
        <f t="shared" si="13572"/>
        <v>DL2020034</v>
      </c>
      <c r="H6817" t="str">
        <f t="shared" si="13629"/>
        <v>04</v>
      </c>
      <c r="I6817" t="str">
        <f t="shared" si="13630"/>
        <v>Torsk_04_20201027_DL2020034_IngridJespersensGymSktAnnaeGym</v>
      </c>
      <c r="J6817" t="str">
        <f t="shared" si="13631"/>
        <v>Torsk</v>
      </c>
      <c r="K6817" t="str">
        <f t="shared" si="13632"/>
        <v>eDNA</v>
      </c>
      <c r="L6817">
        <f t="shared" si="13633"/>
        <v>38.28</v>
      </c>
      <c r="M6817" t="str">
        <f t="shared" si="13634"/>
        <v/>
      </c>
      <c r="N6817" t="str">
        <f t="shared" si="13635"/>
        <v/>
      </c>
      <c r="O6817" t="str">
        <f t="shared" si="13636"/>
        <v/>
      </c>
    </row>
    <row r="6818" spans="1:24" x14ac:dyDescent="0.25">
      <c r="A6818" t="s">
        <v>220</v>
      </c>
      <c r="B6818" t="s">
        <v>221</v>
      </c>
      <c r="C6818" t="s">
        <v>13</v>
      </c>
      <c r="D6818" s="6">
        <v>0.1</v>
      </c>
      <c r="E6818" s="6">
        <v>34.28</v>
      </c>
      <c r="F6818" t="s">
        <v>1561</v>
      </c>
      <c r="G6818" t="str">
        <f t="shared" si="13572"/>
        <v>DL2020034</v>
      </c>
      <c r="H6818" t="str">
        <f t="shared" si="13629"/>
        <v>05</v>
      </c>
      <c r="I6818" t="str">
        <f t="shared" si="13630"/>
        <v>Sandmusling_05_20201027_DL2020034_IngridJespersensGymSktAnnaeGym</v>
      </c>
      <c r="J6818" t="str">
        <f t="shared" si="13631"/>
        <v>Sandmusling</v>
      </c>
      <c r="K6818" t="str">
        <f t="shared" si="13632"/>
        <v>PosK</v>
      </c>
      <c r="L6818">
        <f t="shared" si="13633"/>
        <v>34.28</v>
      </c>
      <c r="M6818">
        <f t="shared" si="13634"/>
        <v>34.28</v>
      </c>
      <c r="N6818">
        <f t="shared" si="13635"/>
        <v>0</v>
      </c>
      <c r="O6818">
        <f t="shared" si="13636"/>
        <v>37.96</v>
      </c>
      <c r="Q6818">
        <f t="shared" ref="Q6818" si="13665">IF(L6820="No Ct",0,L6820)</f>
        <v>0</v>
      </c>
      <c r="R6818">
        <f t="shared" ref="R6818" si="13666">IF(L6821="No Ct",0,L6821)</f>
        <v>37.96</v>
      </c>
      <c r="S6818" t="str">
        <f t="shared" ref="S6818" si="13667">IF(AND(M6818&gt;0,N6818=0),"Valid","Invalid")</f>
        <v>Valid</v>
      </c>
      <c r="T6818" t="str">
        <f t="shared" ref="T6818" si="13668">IF(OR(Q6818&gt;1,R6818&gt;1),"Present","Absent")</f>
        <v>Present</v>
      </c>
      <c r="U6818" t="str">
        <f t="shared" ref="U6818" si="13669">IF(OR(AND(Q6818&gt;1,Q6818&lt;41),AND(R6818&gt;1,R6818&lt;41)),"Ct&lt;41","Ct&gt;41")</f>
        <v>Ct&lt;41</v>
      </c>
      <c r="V6818" t="str">
        <f>VLOOKUP(J6818,Datasæt_Analysesystemer!$C$2:$D$68,2,FALSE)</f>
        <v>Sandmusling</v>
      </c>
      <c r="W6818" t="str">
        <f t="shared" ref="W6818" si="13670">MID(F6818,10,9)</f>
        <v>DL2020034</v>
      </c>
      <c r="X6818" t="str">
        <f t="shared" ref="X6818" si="13671">W6818&amp;"_"&amp;V6818&amp;"_"&amp;S6818&amp;"_"&amp;T6818&amp;"_"&amp;U6818</f>
        <v>DL2020034_Sandmusling_Valid_Present_Ct&lt;41</v>
      </c>
    </row>
    <row r="6819" spans="1:24" x14ac:dyDescent="0.25">
      <c r="A6819" t="s">
        <v>222</v>
      </c>
      <c r="B6819" t="s">
        <v>223</v>
      </c>
      <c r="C6819" t="s">
        <v>16</v>
      </c>
      <c r="D6819" s="6">
        <v>0.1</v>
      </c>
      <c r="E6819" s="6" t="s">
        <v>17</v>
      </c>
      <c r="F6819" t="s">
        <v>1561</v>
      </c>
      <c r="G6819" t="str">
        <f t="shared" si="13572"/>
        <v>DL2020034</v>
      </c>
      <c r="H6819" t="str">
        <f t="shared" si="13629"/>
        <v>05</v>
      </c>
      <c r="I6819" t="str">
        <f t="shared" si="13630"/>
        <v>Sandmusling_05_20201027_DL2020034_IngridJespersensGymSktAnnaeGym</v>
      </c>
      <c r="J6819" t="str">
        <f t="shared" si="13631"/>
        <v>Sandmusling</v>
      </c>
      <c r="K6819" t="str">
        <f t="shared" si="13632"/>
        <v>NegK</v>
      </c>
      <c r="L6819" t="str">
        <f t="shared" si="13633"/>
        <v>No Ct</v>
      </c>
      <c r="M6819" t="str">
        <f t="shared" si="13634"/>
        <v/>
      </c>
      <c r="N6819" t="str">
        <f t="shared" si="13635"/>
        <v/>
      </c>
      <c r="O6819" t="str">
        <f t="shared" si="13636"/>
        <v/>
      </c>
    </row>
    <row r="6820" spans="1:24" x14ac:dyDescent="0.25">
      <c r="A6820" t="s">
        <v>224</v>
      </c>
      <c r="B6820" t="s">
        <v>225</v>
      </c>
      <c r="C6820" t="s">
        <v>20</v>
      </c>
      <c r="D6820" s="6">
        <v>0.1</v>
      </c>
      <c r="E6820" s="6" t="s">
        <v>17</v>
      </c>
      <c r="F6820" t="s">
        <v>1561</v>
      </c>
      <c r="G6820" t="str">
        <f t="shared" si="13572"/>
        <v>DL2020034</v>
      </c>
      <c r="H6820" t="str">
        <f t="shared" si="13629"/>
        <v>05</v>
      </c>
      <c r="I6820" t="str">
        <f t="shared" si="13630"/>
        <v>Sandmusling_05_20201027_DL2020034_IngridJespersensGymSktAnnaeGym</v>
      </c>
      <c r="J6820" t="str">
        <f t="shared" si="13631"/>
        <v>Sandmusling</v>
      </c>
      <c r="K6820" t="str">
        <f t="shared" si="13632"/>
        <v>eDNA</v>
      </c>
      <c r="L6820" t="str">
        <f t="shared" si="13633"/>
        <v>No Ct</v>
      </c>
      <c r="M6820" t="str">
        <f t="shared" si="13634"/>
        <v/>
      </c>
      <c r="N6820" t="str">
        <f t="shared" si="13635"/>
        <v/>
      </c>
      <c r="O6820" t="str">
        <f t="shared" si="13636"/>
        <v/>
      </c>
    </row>
    <row r="6821" spans="1:24" x14ac:dyDescent="0.25">
      <c r="A6821" t="s">
        <v>226</v>
      </c>
      <c r="B6821" t="s">
        <v>225</v>
      </c>
      <c r="C6821" t="s">
        <v>20</v>
      </c>
      <c r="D6821" s="6">
        <v>0.1</v>
      </c>
      <c r="E6821" s="6">
        <v>37.96</v>
      </c>
      <c r="F6821" t="s">
        <v>1561</v>
      </c>
      <c r="G6821" t="str">
        <f t="shared" si="13572"/>
        <v>DL2020034</v>
      </c>
      <c r="H6821" t="str">
        <f t="shared" si="13629"/>
        <v>05</v>
      </c>
      <c r="I6821" t="str">
        <f t="shared" si="13630"/>
        <v>Sandmusling_05_20201027_DL2020034_IngridJespersensGymSktAnnaeGym</v>
      </c>
      <c r="J6821" t="str">
        <f t="shared" si="13631"/>
        <v>Sandmusling</v>
      </c>
      <c r="K6821" t="str">
        <f t="shared" si="13632"/>
        <v>eDNA</v>
      </c>
      <c r="L6821">
        <f t="shared" si="13633"/>
        <v>37.96</v>
      </c>
      <c r="M6821" t="str">
        <f t="shared" si="13634"/>
        <v/>
      </c>
      <c r="N6821" t="str">
        <f t="shared" si="13635"/>
        <v/>
      </c>
      <c r="O6821" t="str">
        <f t="shared" si="13636"/>
        <v/>
      </c>
    </row>
    <row r="6822" spans="1:24" x14ac:dyDescent="0.25">
      <c r="A6822" t="s">
        <v>227</v>
      </c>
      <c r="B6822" t="s">
        <v>228</v>
      </c>
      <c r="C6822" t="s">
        <v>13</v>
      </c>
      <c r="D6822" s="6">
        <v>0.1</v>
      </c>
      <c r="E6822" s="6" t="s">
        <v>17</v>
      </c>
      <c r="F6822" t="s">
        <v>1561</v>
      </c>
      <c r="G6822" t="str">
        <f t="shared" si="13572"/>
        <v>DL2020034</v>
      </c>
      <c r="H6822" t="str">
        <f t="shared" si="13629"/>
        <v>06</v>
      </c>
      <c r="I6822" t="str">
        <f t="shared" si="13630"/>
        <v>Sandmusling_06_20201027_DL2020034_IngridJespersensGymSktAnnaeGym</v>
      </c>
      <c r="J6822" t="str">
        <f t="shared" si="13631"/>
        <v>Sandmusling</v>
      </c>
      <c r="K6822" t="str">
        <f t="shared" si="13632"/>
        <v>PosK</v>
      </c>
      <c r="L6822" t="str">
        <f t="shared" si="13633"/>
        <v>No Ct</v>
      </c>
      <c r="M6822">
        <f t="shared" si="13634"/>
        <v>0</v>
      </c>
      <c r="N6822">
        <f t="shared" si="13635"/>
        <v>0</v>
      </c>
      <c r="O6822">
        <f t="shared" si="13636"/>
        <v>36.159999999999997</v>
      </c>
      <c r="Q6822">
        <f t="shared" ref="Q6822" si="13672">IF(L6824="No Ct",0,L6824)</f>
        <v>36.159999999999997</v>
      </c>
      <c r="R6822">
        <f t="shared" ref="R6822" si="13673">IF(L6825="No Ct",0,L6825)</f>
        <v>0</v>
      </c>
      <c r="S6822" t="str">
        <f t="shared" ref="S6822" si="13674">IF(AND(M6822&gt;0,N6822=0),"Valid","Invalid")</f>
        <v>Invalid</v>
      </c>
      <c r="T6822" t="str">
        <f t="shared" ref="T6822" si="13675">IF(OR(Q6822&gt;1,R6822&gt;1),"Present","Absent")</f>
        <v>Present</v>
      </c>
      <c r="U6822" t="str">
        <f t="shared" ref="U6822" si="13676">IF(OR(AND(Q6822&gt;1,Q6822&lt;41),AND(R6822&gt;1,R6822&lt;41)),"Ct&lt;41","Ct&gt;41")</f>
        <v>Ct&lt;41</v>
      </c>
      <c r="V6822" t="str">
        <f>VLOOKUP(J6822,Datasæt_Analysesystemer!$C$2:$D$68,2,FALSE)</f>
        <v>Sandmusling</v>
      </c>
      <c r="W6822" t="str">
        <f t="shared" ref="W6822" si="13677">MID(F6822,10,9)</f>
        <v>DL2020034</v>
      </c>
      <c r="X6822" t="str">
        <f t="shared" ref="X6822" si="13678">W6822&amp;"_"&amp;V6822&amp;"_"&amp;S6822&amp;"_"&amp;T6822&amp;"_"&amp;U6822</f>
        <v>DL2020034_Sandmusling_Invalid_Present_Ct&lt;41</v>
      </c>
    </row>
    <row r="6823" spans="1:24" x14ac:dyDescent="0.25">
      <c r="A6823" t="s">
        <v>229</v>
      </c>
      <c r="B6823" t="s">
        <v>230</v>
      </c>
      <c r="C6823" t="s">
        <v>16</v>
      </c>
      <c r="D6823" s="6">
        <v>0.1</v>
      </c>
      <c r="E6823" s="6" t="s">
        <v>17</v>
      </c>
      <c r="F6823" t="s">
        <v>1561</v>
      </c>
      <c r="G6823" t="str">
        <f t="shared" si="13572"/>
        <v>DL2020034</v>
      </c>
      <c r="H6823" t="str">
        <f t="shared" si="13629"/>
        <v>06</v>
      </c>
      <c r="I6823" t="str">
        <f t="shared" si="13630"/>
        <v>Sandmusling_06_20201027_DL2020034_IngridJespersensGymSktAnnaeGym</v>
      </c>
      <c r="J6823" t="str">
        <f t="shared" si="13631"/>
        <v>Sandmusling</v>
      </c>
      <c r="K6823" t="str">
        <f t="shared" si="13632"/>
        <v>NegK</v>
      </c>
      <c r="L6823" t="str">
        <f t="shared" si="13633"/>
        <v>No Ct</v>
      </c>
      <c r="M6823" t="str">
        <f t="shared" si="13634"/>
        <v/>
      </c>
      <c r="N6823" t="str">
        <f t="shared" si="13635"/>
        <v/>
      </c>
      <c r="O6823" t="str">
        <f t="shared" si="13636"/>
        <v/>
      </c>
    </row>
    <row r="6824" spans="1:24" x14ac:dyDescent="0.25">
      <c r="A6824" t="s">
        <v>231</v>
      </c>
      <c r="B6824" t="s">
        <v>232</v>
      </c>
      <c r="C6824" t="s">
        <v>20</v>
      </c>
      <c r="D6824" s="6">
        <v>0.1</v>
      </c>
      <c r="E6824" s="6">
        <v>36.159999999999997</v>
      </c>
      <c r="F6824" t="s">
        <v>1561</v>
      </c>
      <c r="G6824" t="str">
        <f t="shared" si="13572"/>
        <v>DL2020034</v>
      </c>
      <c r="H6824" t="str">
        <f t="shared" si="13629"/>
        <v>06</v>
      </c>
      <c r="I6824" t="str">
        <f t="shared" si="13630"/>
        <v>Sandmusling_06_20201027_DL2020034_IngridJespersensGymSktAnnaeGym</v>
      </c>
      <c r="J6824" t="str">
        <f t="shared" si="13631"/>
        <v>Sandmusling</v>
      </c>
      <c r="K6824" t="str">
        <f t="shared" si="13632"/>
        <v>eDNA</v>
      </c>
      <c r="L6824">
        <f t="shared" si="13633"/>
        <v>36.159999999999997</v>
      </c>
      <c r="M6824" t="str">
        <f t="shared" si="13634"/>
        <v/>
      </c>
      <c r="N6824" t="str">
        <f t="shared" si="13635"/>
        <v/>
      </c>
      <c r="O6824" t="str">
        <f t="shared" si="13636"/>
        <v/>
      </c>
    </row>
    <row r="6825" spans="1:24" x14ac:dyDescent="0.25">
      <c r="A6825" t="s">
        <v>233</v>
      </c>
      <c r="B6825" t="s">
        <v>232</v>
      </c>
      <c r="C6825" t="s">
        <v>20</v>
      </c>
      <c r="D6825" s="6">
        <v>0.1</v>
      </c>
      <c r="E6825" s="6" t="s">
        <v>17</v>
      </c>
      <c r="F6825" t="s">
        <v>1561</v>
      </c>
      <c r="G6825" t="str">
        <f t="shared" si="13572"/>
        <v>DL2020034</v>
      </c>
      <c r="H6825" t="str">
        <f t="shared" si="13629"/>
        <v>06</v>
      </c>
      <c r="I6825" t="str">
        <f t="shared" si="13630"/>
        <v>Sandmusling_06_20201027_DL2020034_IngridJespersensGymSktAnnaeGym</v>
      </c>
      <c r="J6825" t="str">
        <f t="shared" si="13631"/>
        <v>Sandmusling</v>
      </c>
      <c r="K6825" t="str">
        <f t="shared" si="13632"/>
        <v>eDNA</v>
      </c>
      <c r="L6825" t="str">
        <f t="shared" si="13633"/>
        <v>No Ct</v>
      </c>
      <c r="M6825" t="str">
        <f t="shared" si="13634"/>
        <v/>
      </c>
      <c r="N6825" t="str">
        <f t="shared" si="13635"/>
        <v/>
      </c>
      <c r="O6825" t="str">
        <f t="shared" si="13636"/>
        <v/>
      </c>
    </row>
    <row r="6826" spans="1:24" x14ac:dyDescent="0.25">
      <c r="A6826" t="s">
        <v>234</v>
      </c>
      <c r="B6826" t="s">
        <v>235</v>
      </c>
      <c r="C6826" t="s">
        <v>13</v>
      </c>
      <c r="D6826" s="6">
        <v>0.1</v>
      </c>
      <c r="E6826" s="6">
        <v>39.43</v>
      </c>
      <c r="F6826" t="s">
        <v>1561</v>
      </c>
      <c r="G6826" t="str">
        <f t="shared" si="13572"/>
        <v>DL2020034</v>
      </c>
      <c r="H6826" t="str">
        <f t="shared" si="13629"/>
        <v>07</v>
      </c>
      <c r="I6826" t="str">
        <f t="shared" si="13630"/>
        <v>AmerikanskRibbegople_07_20201027_DL2020034_IngridJespersensGymSktAnnaeGym</v>
      </c>
      <c r="J6826" t="str">
        <f t="shared" si="13631"/>
        <v>AmerikanskRibbegople</v>
      </c>
      <c r="K6826" t="str">
        <f t="shared" si="13632"/>
        <v>PosK</v>
      </c>
      <c r="L6826">
        <f t="shared" si="13633"/>
        <v>39.43</v>
      </c>
      <c r="M6826">
        <f t="shared" si="13634"/>
        <v>39.43</v>
      </c>
      <c r="N6826">
        <f t="shared" si="13635"/>
        <v>0</v>
      </c>
      <c r="O6826">
        <f t="shared" si="13636"/>
        <v>73.39</v>
      </c>
      <c r="Q6826">
        <f t="shared" ref="Q6826" si="13679">IF(L6828="No Ct",0,L6828)</f>
        <v>36.630000000000003</v>
      </c>
      <c r="R6826">
        <f t="shared" ref="R6826" si="13680">IF(L6829="No Ct",0,L6829)</f>
        <v>36.76</v>
      </c>
      <c r="S6826" t="str">
        <f t="shared" ref="S6826" si="13681">IF(AND(M6826&gt;0,N6826=0),"Valid","Invalid")</f>
        <v>Valid</v>
      </c>
      <c r="T6826" t="str">
        <f t="shared" ref="T6826" si="13682">IF(OR(Q6826&gt;1,R6826&gt;1),"Present","Absent")</f>
        <v>Present</v>
      </c>
      <c r="U6826" t="str">
        <f t="shared" ref="U6826" si="13683">IF(OR(AND(Q6826&gt;1,Q6826&lt;41),AND(R6826&gt;1,R6826&lt;41)),"Ct&lt;41","Ct&gt;41")</f>
        <v>Ct&lt;41</v>
      </c>
      <c r="V6826" t="str">
        <f>VLOOKUP(J6826,Datasæt_Analysesystemer!$C$2:$D$68,2,FALSE)</f>
        <v>Amerikansk ribbegople</v>
      </c>
      <c r="W6826" t="str">
        <f t="shared" ref="W6826" si="13684">MID(F6826,10,9)</f>
        <v>DL2020034</v>
      </c>
      <c r="X6826" t="str">
        <f t="shared" ref="X6826" si="13685">W6826&amp;"_"&amp;V6826&amp;"_"&amp;S6826&amp;"_"&amp;T6826&amp;"_"&amp;U6826</f>
        <v>DL2020034_Amerikansk ribbegople_Valid_Present_Ct&lt;41</v>
      </c>
    </row>
    <row r="6827" spans="1:24" x14ac:dyDescent="0.25">
      <c r="A6827" t="s">
        <v>236</v>
      </c>
      <c r="B6827" t="s">
        <v>237</v>
      </c>
      <c r="C6827" t="s">
        <v>16</v>
      </c>
      <c r="D6827" s="6">
        <v>0.1</v>
      </c>
      <c r="E6827" s="6" t="s">
        <v>17</v>
      </c>
      <c r="F6827" t="s">
        <v>1561</v>
      </c>
      <c r="G6827" t="str">
        <f t="shared" si="13572"/>
        <v>DL2020034</v>
      </c>
      <c r="H6827" t="str">
        <f t="shared" si="13629"/>
        <v>07</v>
      </c>
      <c r="I6827" t="str">
        <f t="shared" si="13630"/>
        <v>AmerikanskRibbegople_07_20201027_DL2020034_IngridJespersensGymSktAnnaeGym</v>
      </c>
      <c r="J6827" t="str">
        <f t="shared" si="13631"/>
        <v>AmerikanskRibbegople</v>
      </c>
      <c r="K6827" t="str">
        <f t="shared" si="13632"/>
        <v>NegK</v>
      </c>
      <c r="L6827" t="str">
        <f t="shared" si="13633"/>
        <v>No Ct</v>
      </c>
      <c r="M6827" t="str">
        <f t="shared" si="13634"/>
        <v/>
      </c>
      <c r="N6827" t="str">
        <f t="shared" si="13635"/>
        <v/>
      </c>
      <c r="O6827" t="str">
        <f t="shared" si="13636"/>
        <v/>
      </c>
    </row>
    <row r="6828" spans="1:24" x14ac:dyDescent="0.25">
      <c r="A6828" t="s">
        <v>238</v>
      </c>
      <c r="B6828" t="s">
        <v>239</v>
      </c>
      <c r="C6828" t="s">
        <v>20</v>
      </c>
      <c r="D6828" s="6">
        <v>0.1</v>
      </c>
      <c r="E6828" s="6">
        <v>36.630000000000003</v>
      </c>
      <c r="F6828" t="s">
        <v>1561</v>
      </c>
      <c r="G6828" t="str">
        <f t="shared" si="13572"/>
        <v>DL2020034</v>
      </c>
      <c r="H6828" t="str">
        <f t="shared" si="13629"/>
        <v>07</v>
      </c>
      <c r="I6828" t="str">
        <f t="shared" si="13630"/>
        <v>AmerikanskRibbegople_07_20201027_DL2020034_IngridJespersensGymSktAnnaeGym</v>
      </c>
      <c r="J6828" t="str">
        <f t="shared" si="13631"/>
        <v>AmerikanskRibbegople</v>
      </c>
      <c r="K6828" t="str">
        <f t="shared" si="13632"/>
        <v>eDNA</v>
      </c>
      <c r="L6828">
        <f t="shared" si="13633"/>
        <v>36.630000000000003</v>
      </c>
      <c r="M6828" t="str">
        <f t="shared" si="13634"/>
        <v/>
      </c>
      <c r="N6828" t="str">
        <f t="shared" si="13635"/>
        <v/>
      </c>
      <c r="O6828" t="str">
        <f t="shared" si="13636"/>
        <v/>
      </c>
    </row>
    <row r="6829" spans="1:24" x14ac:dyDescent="0.25">
      <c r="A6829" t="s">
        <v>240</v>
      </c>
      <c r="B6829" t="s">
        <v>239</v>
      </c>
      <c r="C6829" t="s">
        <v>20</v>
      </c>
      <c r="D6829" s="6">
        <v>0.1</v>
      </c>
      <c r="E6829" s="6">
        <v>36.76</v>
      </c>
      <c r="F6829" t="s">
        <v>1561</v>
      </c>
      <c r="G6829" t="str">
        <f t="shared" si="13572"/>
        <v>DL2020034</v>
      </c>
      <c r="H6829" t="str">
        <f t="shared" si="13629"/>
        <v>07</v>
      </c>
      <c r="I6829" t="str">
        <f t="shared" si="13630"/>
        <v>AmerikanskRibbegople_07_20201027_DL2020034_IngridJespersensGymSktAnnaeGym</v>
      </c>
      <c r="J6829" t="str">
        <f t="shared" si="13631"/>
        <v>AmerikanskRibbegople</v>
      </c>
      <c r="K6829" t="str">
        <f t="shared" si="13632"/>
        <v>eDNA</v>
      </c>
      <c r="L6829">
        <f t="shared" si="13633"/>
        <v>36.76</v>
      </c>
      <c r="M6829" t="str">
        <f t="shared" si="13634"/>
        <v/>
      </c>
      <c r="N6829" t="str">
        <f t="shared" si="13635"/>
        <v/>
      </c>
      <c r="O6829" t="str">
        <f t="shared" si="13636"/>
        <v/>
      </c>
    </row>
    <row r="6830" spans="1:24" x14ac:dyDescent="0.25">
      <c r="A6830" t="s">
        <v>241</v>
      </c>
      <c r="B6830" t="s">
        <v>242</v>
      </c>
      <c r="C6830" t="s">
        <v>13</v>
      </c>
      <c r="D6830" s="6">
        <v>0.1</v>
      </c>
      <c r="E6830" s="6" t="s">
        <v>17</v>
      </c>
      <c r="F6830" t="s">
        <v>1561</v>
      </c>
      <c r="G6830" t="str">
        <f t="shared" si="13572"/>
        <v>DL2020034</v>
      </c>
      <c r="H6830" t="str">
        <f t="shared" si="13629"/>
        <v>08</v>
      </c>
      <c r="I6830" t="str">
        <f t="shared" si="13630"/>
        <v>AmerikanskRibbegople_08_20201027_DL2020034_IngridJespersensGymSktAnnaeGym</v>
      </c>
      <c r="J6830" t="str">
        <f t="shared" si="13631"/>
        <v>AmerikanskRibbegople</v>
      </c>
      <c r="K6830" t="str">
        <f t="shared" si="13632"/>
        <v>PosK</v>
      </c>
      <c r="L6830" t="str">
        <f t="shared" si="13633"/>
        <v>No Ct</v>
      </c>
      <c r="M6830">
        <f t="shared" si="13634"/>
        <v>0</v>
      </c>
      <c r="N6830">
        <f t="shared" si="13635"/>
        <v>0</v>
      </c>
      <c r="O6830">
        <f t="shared" si="13636"/>
        <v>0</v>
      </c>
      <c r="Q6830">
        <f t="shared" ref="Q6830" si="13686">IF(L6832="No Ct",0,L6832)</f>
        <v>0</v>
      </c>
      <c r="R6830">
        <f t="shared" ref="R6830" si="13687">IF(L6833="No Ct",0,L6833)</f>
        <v>0</v>
      </c>
      <c r="S6830" t="str">
        <f t="shared" ref="S6830" si="13688">IF(AND(M6830&gt;0,N6830=0),"Valid","Invalid")</f>
        <v>Invalid</v>
      </c>
      <c r="T6830" t="str">
        <f t="shared" ref="T6830" si="13689">IF(OR(Q6830&gt;1,R6830&gt;1),"Present","Absent")</f>
        <v>Absent</v>
      </c>
      <c r="U6830" t="str">
        <f t="shared" ref="U6830" si="13690">IF(OR(AND(Q6830&gt;1,Q6830&lt;41),AND(R6830&gt;1,R6830&lt;41)),"Ct&lt;41","Ct&gt;41")</f>
        <v>Ct&gt;41</v>
      </c>
      <c r="V6830" t="str">
        <f>VLOOKUP(J6830,Datasæt_Analysesystemer!$C$2:$D$68,2,FALSE)</f>
        <v>Amerikansk ribbegople</v>
      </c>
      <c r="W6830" t="str">
        <f t="shared" ref="W6830" si="13691">MID(F6830,10,9)</f>
        <v>DL2020034</v>
      </c>
      <c r="X6830" t="str">
        <f t="shared" ref="X6830" si="13692">W6830&amp;"_"&amp;V6830&amp;"_"&amp;S6830&amp;"_"&amp;T6830&amp;"_"&amp;U6830</f>
        <v>DL2020034_Amerikansk ribbegople_Invalid_Absent_Ct&gt;41</v>
      </c>
    </row>
    <row r="6831" spans="1:24" x14ac:dyDescent="0.25">
      <c r="A6831" t="s">
        <v>243</v>
      </c>
      <c r="B6831" t="s">
        <v>244</v>
      </c>
      <c r="C6831" t="s">
        <v>16</v>
      </c>
      <c r="D6831" s="6">
        <v>0.1</v>
      </c>
      <c r="E6831" s="6" t="s">
        <v>17</v>
      </c>
      <c r="F6831" t="s">
        <v>1561</v>
      </c>
      <c r="G6831" t="str">
        <f t="shared" si="13572"/>
        <v>DL2020034</v>
      </c>
      <c r="H6831" t="str">
        <f t="shared" si="13629"/>
        <v>08</v>
      </c>
      <c r="I6831" t="str">
        <f t="shared" si="13630"/>
        <v>AmerikanskRibbegople_08_20201027_DL2020034_IngridJespersensGymSktAnnaeGym</v>
      </c>
      <c r="J6831" t="str">
        <f t="shared" si="13631"/>
        <v>AmerikanskRibbegople</v>
      </c>
      <c r="K6831" t="str">
        <f t="shared" si="13632"/>
        <v>NegK</v>
      </c>
      <c r="L6831" t="str">
        <f t="shared" si="13633"/>
        <v>No Ct</v>
      </c>
      <c r="M6831" t="str">
        <f t="shared" si="13634"/>
        <v/>
      </c>
      <c r="N6831" t="str">
        <f t="shared" si="13635"/>
        <v/>
      </c>
      <c r="O6831" t="str">
        <f t="shared" si="13636"/>
        <v/>
      </c>
    </row>
    <row r="6832" spans="1:24" x14ac:dyDescent="0.25">
      <c r="A6832" t="s">
        <v>245</v>
      </c>
      <c r="B6832" t="s">
        <v>246</v>
      </c>
      <c r="C6832" t="s">
        <v>20</v>
      </c>
      <c r="D6832" s="6">
        <v>0.1</v>
      </c>
      <c r="E6832" s="6" t="s">
        <v>17</v>
      </c>
      <c r="F6832" t="s">
        <v>1561</v>
      </c>
      <c r="G6832" t="str">
        <f t="shared" si="13572"/>
        <v>DL2020034</v>
      </c>
      <c r="H6832" t="str">
        <f t="shared" si="13629"/>
        <v>08</v>
      </c>
      <c r="I6832" t="str">
        <f t="shared" si="13630"/>
        <v>AmerikanskRibbegople_08_20201027_DL2020034_IngridJespersensGymSktAnnaeGym</v>
      </c>
      <c r="J6832" t="str">
        <f t="shared" si="13631"/>
        <v>AmerikanskRibbegople</v>
      </c>
      <c r="K6832" t="str">
        <f t="shared" si="13632"/>
        <v>eDNA</v>
      </c>
      <c r="L6832" t="str">
        <f t="shared" si="13633"/>
        <v>No Ct</v>
      </c>
      <c r="M6832" t="str">
        <f t="shared" si="13634"/>
        <v/>
      </c>
      <c r="N6832" t="str">
        <f t="shared" si="13635"/>
        <v/>
      </c>
      <c r="O6832" t="str">
        <f t="shared" si="13636"/>
        <v/>
      </c>
    </row>
    <row r="6833" spans="1:24" x14ac:dyDescent="0.25">
      <c r="A6833" t="s">
        <v>247</v>
      </c>
      <c r="B6833" t="s">
        <v>246</v>
      </c>
      <c r="C6833" t="s">
        <v>20</v>
      </c>
      <c r="D6833" s="6">
        <v>0.1</v>
      </c>
      <c r="E6833" s="6" t="s">
        <v>17</v>
      </c>
      <c r="F6833" t="s">
        <v>1561</v>
      </c>
      <c r="G6833" t="str">
        <f t="shared" si="13572"/>
        <v>DL2020034</v>
      </c>
      <c r="H6833" t="str">
        <f t="shared" si="13629"/>
        <v>08</v>
      </c>
      <c r="I6833" t="str">
        <f t="shared" si="13630"/>
        <v>AmerikanskRibbegople_08_20201027_DL2020034_IngridJespersensGymSktAnnaeGym</v>
      </c>
      <c r="J6833" t="str">
        <f t="shared" si="13631"/>
        <v>AmerikanskRibbegople</v>
      </c>
      <c r="K6833" t="str">
        <f t="shared" si="13632"/>
        <v>eDNA</v>
      </c>
      <c r="L6833" t="str">
        <f t="shared" si="13633"/>
        <v>No Ct</v>
      </c>
      <c r="M6833" t="str">
        <f t="shared" si="13634"/>
        <v/>
      </c>
      <c r="N6833" t="str">
        <f t="shared" si="13635"/>
        <v/>
      </c>
      <c r="O6833" t="str">
        <f t="shared" si="13636"/>
        <v/>
      </c>
    </row>
    <row r="6834" spans="1:24" x14ac:dyDescent="0.25">
      <c r="A6834" t="s">
        <v>248</v>
      </c>
      <c r="B6834" t="s">
        <v>249</v>
      </c>
      <c r="C6834" t="s">
        <v>13</v>
      </c>
      <c r="D6834" s="6">
        <v>0.1</v>
      </c>
      <c r="E6834" s="6" t="s">
        <v>17</v>
      </c>
      <c r="F6834" t="s">
        <v>1561</v>
      </c>
      <c r="G6834" t="str">
        <f t="shared" ref="G6834:G6897" si="13693">MID(F6834,10,9)</f>
        <v>DL2020034</v>
      </c>
      <c r="H6834" t="str">
        <f t="shared" si="13629"/>
        <v>09</v>
      </c>
      <c r="I6834" t="str">
        <f t="shared" si="13630"/>
        <v>AmerikanskHummer_09_20201027_DL2020034_IngridJespersensGymSktAnnaeGym</v>
      </c>
      <c r="J6834" t="str">
        <f t="shared" si="13631"/>
        <v>AmerikanskHummer</v>
      </c>
      <c r="K6834" t="str">
        <f t="shared" si="13632"/>
        <v>PosK</v>
      </c>
      <c r="L6834" t="str">
        <f t="shared" si="13633"/>
        <v>No Ct</v>
      </c>
      <c r="M6834">
        <f t="shared" si="13634"/>
        <v>0</v>
      </c>
      <c r="N6834">
        <f t="shared" si="13635"/>
        <v>0</v>
      </c>
      <c r="O6834">
        <f t="shared" si="13636"/>
        <v>0</v>
      </c>
      <c r="Q6834">
        <f t="shared" ref="Q6834" si="13694">IF(L6836="No Ct",0,L6836)</f>
        <v>0</v>
      </c>
      <c r="R6834">
        <f t="shared" ref="R6834" si="13695">IF(L6837="No Ct",0,L6837)</f>
        <v>0</v>
      </c>
      <c r="S6834" t="str">
        <f t="shared" ref="S6834" si="13696">IF(AND(M6834&gt;0,N6834=0),"Valid","Invalid")</f>
        <v>Invalid</v>
      </c>
      <c r="T6834" t="str">
        <f t="shared" ref="T6834" si="13697">IF(OR(Q6834&gt;1,R6834&gt;1),"Present","Absent")</f>
        <v>Absent</v>
      </c>
      <c r="U6834" t="str">
        <f t="shared" ref="U6834" si="13698">IF(OR(AND(Q6834&gt;1,Q6834&lt;41),AND(R6834&gt;1,R6834&lt;41)),"Ct&lt;41","Ct&gt;41")</f>
        <v>Ct&gt;41</v>
      </c>
      <c r="V6834" t="str">
        <f>VLOOKUP(J6834,Datasæt_Analysesystemer!$C$2:$D$68,2,FALSE)</f>
        <v>Amerikansk hummer</v>
      </c>
      <c r="W6834" t="str">
        <f t="shared" ref="W6834" si="13699">MID(F6834,10,9)</f>
        <v>DL2020034</v>
      </c>
      <c r="X6834" t="str">
        <f t="shared" ref="X6834" si="13700">W6834&amp;"_"&amp;V6834&amp;"_"&amp;S6834&amp;"_"&amp;T6834&amp;"_"&amp;U6834</f>
        <v>DL2020034_Amerikansk hummer_Invalid_Absent_Ct&gt;41</v>
      </c>
    </row>
    <row r="6835" spans="1:24" x14ac:dyDescent="0.25">
      <c r="A6835" t="s">
        <v>250</v>
      </c>
      <c r="B6835" t="s">
        <v>251</v>
      </c>
      <c r="C6835" t="s">
        <v>16</v>
      </c>
      <c r="D6835" s="6">
        <v>0.1</v>
      </c>
      <c r="E6835" s="6" t="s">
        <v>17</v>
      </c>
      <c r="F6835" t="s">
        <v>1561</v>
      </c>
      <c r="G6835" t="str">
        <f t="shared" si="13693"/>
        <v>DL2020034</v>
      </c>
      <c r="H6835" t="str">
        <f t="shared" si="13629"/>
        <v>09</v>
      </c>
      <c r="I6835" t="str">
        <f t="shared" si="13630"/>
        <v>AmerikanskHummer_09_20201027_DL2020034_IngridJespersensGymSktAnnaeGym</v>
      </c>
      <c r="J6835" t="str">
        <f t="shared" si="13631"/>
        <v>AmerikanskHummer</v>
      </c>
      <c r="K6835" t="str">
        <f t="shared" si="13632"/>
        <v>NegK</v>
      </c>
      <c r="L6835" t="str">
        <f t="shared" si="13633"/>
        <v>No Ct</v>
      </c>
      <c r="M6835" t="str">
        <f t="shared" si="13634"/>
        <v/>
      </c>
      <c r="N6835" t="str">
        <f t="shared" si="13635"/>
        <v/>
      </c>
      <c r="O6835" t="str">
        <f t="shared" si="13636"/>
        <v/>
      </c>
    </row>
    <row r="6836" spans="1:24" x14ac:dyDescent="0.25">
      <c r="A6836" t="s">
        <v>252</v>
      </c>
      <c r="B6836" t="s">
        <v>253</v>
      </c>
      <c r="C6836" t="s">
        <v>20</v>
      </c>
      <c r="D6836" s="6">
        <v>0.1</v>
      </c>
      <c r="E6836" s="6" t="s">
        <v>17</v>
      </c>
      <c r="F6836" t="s">
        <v>1561</v>
      </c>
      <c r="G6836" t="str">
        <f t="shared" si="13693"/>
        <v>DL2020034</v>
      </c>
      <c r="H6836" t="str">
        <f t="shared" si="13629"/>
        <v>09</v>
      </c>
      <c r="I6836" t="str">
        <f t="shared" si="13630"/>
        <v>AmerikanskHummer_09_20201027_DL2020034_IngridJespersensGymSktAnnaeGym</v>
      </c>
      <c r="J6836" t="str">
        <f t="shared" si="13631"/>
        <v>AmerikanskHummer</v>
      </c>
      <c r="K6836" t="str">
        <f t="shared" si="13632"/>
        <v>eDNA</v>
      </c>
      <c r="L6836" t="str">
        <f t="shared" si="13633"/>
        <v>No Ct</v>
      </c>
      <c r="M6836" t="str">
        <f t="shared" si="13634"/>
        <v/>
      </c>
      <c r="N6836" t="str">
        <f t="shared" si="13635"/>
        <v/>
      </c>
      <c r="O6836" t="str">
        <f t="shared" si="13636"/>
        <v/>
      </c>
    </row>
    <row r="6837" spans="1:24" x14ac:dyDescent="0.25">
      <c r="A6837" t="s">
        <v>254</v>
      </c>
      <c r="B6837" t="s">
        <v>253</v>
      </c>
      <c r="C6837" t="s">
        <v>20</v>
      </c>
      <c r="D6837" s="6">
        <v>0.1</v>
      </c>
      <c r="E6837" s="6" t="s">
        <v>17</v>
      </c>
      <c r="F6837" t="s">
        <v>1561</v>
      </c>
      <c r="G6837" t="str">
        <f t="shared" si="13693"/>
        <v>DL2020034</v>
      </c>
      <c r="H6837" t="str">
        <f t="shared" si="13629"/>
        <v>09</v>
      </c>
      <c r="I6837" t="str">
        <f t="shared" si="13630"/>
        <v>AmerikanskHummer_09_20201027_DL2020034_IngridJespersensGymSktAnnaeGym</v>
      </c>
      <c r="J6837" t="str">
        <f t="shared" si="13631"/>
        <v>AmerikanskHummer</v>
      </c>
      <c r="K6837" t="str">
        <f t="shared" si="13632"/>
        <v>eDNA</v>
      </c>
      <c r="L6837" t="str">
        <f t="shared" si="13633"/>
        <v>No Ct</v>
      </c>
      <c r="M6837" t="str">
        <f t="shared" si="13634"/>
        <v/>
      </c>
      <c r="N6837" t="str">
        <f t="shared" si="13635"/>
        <v/>
      </c>
      <c r="O6837" t="str">
        <f t="shared" si="13636"/>
        <v/>
      </c>
    </row>
    <row r="6838" spans="1:24" x14ac:dyDescent="0.25">
      <c r="A6838" t="s">
        <v>255</v>
      </c>
      <c r="B6838" t="s">
        <v>256</v>
      </c>
      <c r="C6838" t="s">
        <v>13</v>
      </c>
      <c r="D6838" s="6">
        <v>0.1</v>
      </c>
      <c r="E6838" s="6" t="s">
        <v>17</v>
      </c>
      <c r="F6838" t="s">
        <v>1561</v>
      </c>
      <c r="G6838" t="str">
        <f t="shared" si="13693"/>
        <v>DL2020034</v>
      </c>
      <c r="H6838" t="str">
        <f t="shared" si="13629"/>
        <v>10</v>
      </c>
      <c r="I6838" t="str">
        <f t="shared" si="13630"/>
        <v>AmerikanskHummer_10_20201027_DL2020034_IngridJespersensGymSktAnnaeGym</v>
      </c>
      <c r="J6838" t="str">
        <f t="shared" si="13631"/>
        <v>AmerikanskHummer</v>
      </c>
      <c r="K6838" t="str">
        <f t="shared" si="13632"/>
        <v>PosK</v>
      </c>
      <c r="L6838" t="str">
        <f t="shared" si="13633"/>
        <v>No Ct</v>
      </c>
      <c r="M6838">
        <f t="shared" si="13634"/>
        <v>0</v>
      </c>
      <c r="N6838">
        <f t="shared" si="13635"/>
        <v>0</v>
      </c>
      <c r="O6838">
        <f t="shared" si="13636"/>
        <v>0</v>
      </c>
      <c r="Q6838">
        <f t="shared" ref="Q6838" si="13701">IF(L6840="No Ct",0,L6840)</f>
        <v>0</v>
      </c>
      <c r="R6838">
        <f t="shared" ref="R6838" si="13702">IF(L6841="No Ct",0,L6841)</f>
        <v>0</v>
      </c>
      <c r="S6838" t="str">
        <f t="shared" ref="S6838" si="13703">IF(AND(M6838&gt;0,N6838=0),"Valid","Invalid")</f>
        <v>Invalid</v>
      </c>
      <c r="T6838" t="str">
        <f t="shared" ref="T6838" si="13704">IF(OR(Q6838&gt;1,R6838&gt;1),"Present","Absent")</f>
        <v>Absent</v>
      </c>
      <c r="U6838" t="str">
        <f t="shared" ref="U6838" si="13705">IF(OR(AND(Q6838&gt;1,Q6838&lt;41),AND(R6838&gt;1,R6838&lt;41)),"Ct&lt;41","Ct&gt;41")</f>
        <v>Ct&gt;41</v>
      </c>
      <c r="V6838" t="str">
        <f>VLOOKUP(J6838,Datasæt_Analysesystemer!$C$2:$D$68,2,FALSE)</f>
        <v>Amerikansk hummer</v>
      </c>
      <c r="W6838" t="str">
        <f t="shared" ref="W6838" si="13706">MID(F6838,10,9)</f>
        <v>DL2020034</v>
      </c>
      <c r="X6838" t="str">
        <f t="shared" ref="X6838" si="13707">W6838&amp;"_"&amp;V6838&amp;"_"&amp;S6838&amp;"_"&amp;T6838&amp;"_"&amp;U6838</f>
        <v>DL2020034_Amerikansk hummer_Invalid_Absent_Ct&gt;41</v>
      </c>
    </row>
    <row r="6839" spans="1:24" x14ac:dyDescent="0.25">
      <c r="A6839" t="s">
        <v>257</v>
      </c>
      <c r="B6839" t="s">
        <v>258</v>
      </c>
      <c r="C6839" t="s">
        <v>16</v>
      </c>
      <c r="D6839" s="6">
        <v>0.1</v>
      </c>
      <c r="E6839" s="6" t="s">
        <v>17</v>
      </c>
      <c r="F6839" t="s">
        <v>1561</v>
      </c>
      <c r="G6839" t="str">
        <f t="shared" si="13693"/>
        <v>DL2020034</v>
      </c>
      <c r="H6839" t="str">
        <f t="shared" si="13629"/>
        <v>10</v>
      </c>
      <c r="I6839" t="str">
        <f t="shared" si="13630"/>
        <v>AmerikanskHummer_10_20201027_DL2020034_IngridJespersensGymSktAnnaeGym</v>
      </c>
      <c r="J6839" t="str">
        <f t="shared" si="13631"/>
        <v>AmerikanskHummer</v>
      </c>
      <c r="K6839" t="str">
        <f t="shared" si="13632"/>
        <v>NegK</v>
      </c>
      <c r="L6839" t="str">
        <f t="shared" si="13633"/>
        <v>No Ct</v>
      </c>
      <c r="M6839" t="str">
        <f t="shared" si="13634"/>
        <v/>
      </c>
      <c r="N6839" t="str">
        <f t="shared" si="13635"/>
        <v/>
      </c>
      <c r="O6839" t="str">
        <f t="shared" si="13636"/>
        <v/>
      </c>
    </row>
    <row r="6840" spans="1:24" x14ac:dyDescent="0.25">
      <c r="A6840" t="s">
        <v>259</v>
      </c>
      <c r="B6840" t="s">
        <v>260</v>
      </c>
      <c r="C6840" t="s">
        <v>20</v>
      </c>
      <c r="D6840" s="6">
        <v>0.1</v>
      </c>
      <c r="E6840" s="6" t="s">
        <v>17</v>
      </c>
      <c r="F6840" t="s">
        <v>1561</v>
      </c>
      <c r="G6840" t="str">
        <f t="shared" si="13693"/>
        <v>DL2020034</v>
      </c>
      <c r="H6840" t="str">
        <f t="shared" si="13629"/>
        <v>10</v>
      </c>
      <c r="I6840" t="str">
        <f t="shared" si="13630"/>
        <v>AmerikanskHummer_10_20201027_DL2020034_IngridJespersensGymSktAnnaeGym</v>
      </c>
      <c r="J6840" t="str">
        <f t="shared" si="13631"/>
        <v>AmerikanskHummer</v>
      </c>
      <c r="K6840" t="str">
        <f t="shared" si="13632"/>
        <v>eDNA</v>
      </c>
      <c r="L6840" t="str">
        <f t="shared" si="13633"/>
        <v>No Ct</v>
      </c>
      <c r="M6840" t="str">
        <f t="shared" si="13634"/>
        <v/>
      </c>
      <c r="N6840" t="str">
        <f t="shared" si="13635"/>
        <v/>
      </c>
      <c r="O6840" t="str">
        <f t="shared" si="13636"/>
        <v/>
      </c>
    </row>
    <row r="6841" spans="1:24" x14ac:dyDescent="0.25">
      <c r="A6841" t="s">
        <v>261</v>
      </c>
      <c r="B6841" t="s">
        <v>260</v>
      </c>
      <c r="C6841" t="s">
        <v>20</v>
      </c>
      <c r="D6841" s="6">
        <v>0.1</v>
      </c>
      <c r="E6841" s="6" t="s">
        <v>17</v>
      </c>
      <c r="F6841" t="s">
        <v>1561</v>
      </c>
      <c r="G6841" t="str">
        <f t="shared" si="13693"/>
        <v>DL2020034</v>
      </c>
      <c r="H6841" t="str">
        <f t="shared" si="13629"/>
        <v>10</v>
      </c>
      <c r="I6841" t="str">
        <f t="shared" si="13630"/>
        <v>AmerikanskHummer_10_20201027_DL2020034_IngridJespersensGymSktAnnaeGym</v>
      </c>
      <c r="J6841" t="str">
        <f t="shared" si="13631"/>
        <v>AmerikanskHummer</v>
      </c>
      <c r="K6841" t="str">
        <f t="shared" si="13632"/>
        <v>eDNA</v>
      </c>
      <c r="L6841" t="str">
        <f t="shared" si="13633"/>
        <v>No Ct</v>
      </c>
      <c r="M6841" t="str">
        <f t="shared" si="13634"/>
        <v/>
      </c>
      <c r="N6841" t="str">
        <f t="shared" si="13635"/>
        <v/>
      </c>
      <c r="O6841" t="str">
        <f t="shared" si="13636"/>
        <v/>
      </c>
    </row>
    <row r="6842" spans="1:24" x14ac:dyDescent="0.25">
      <c r="A6842" t="s">
        <v>262</v>
      </c>
      <c r="B6842" t="s">
        <v>1474</v>
      </c>
      <c r="C6842" t="s">
        <v>13</v>
      </c>
      <c r="D6842" s="6">
        <v>0.1</v>
      </c>
      <c r="E6842" s="6">
        <v>35.49</v>
      </c>
      <c r="F6842" t="s">
        <v>1561</v>
      </c>
      <c r="G6842" t="str">
        <f t="shared" si="13693"/>
        <v>DL2020034</v>
      </c>
      <c r="H6842" t="str">
        <f t="shared" si="13629"/>
        <v>11</v>
      </c>
      <c r="I6842" t="str">
        <f t="shared" si="13630"/>
        <v>Kamjatkakrabbe_11_20201027_DL2020034_IngridJespersensGymSktAnnaeGym</v>
      </c>
      <c r="J6842" t="str">
        <f t="shared" si="13631"/>
        <v>Kamjatkakrabbe</v>
      </c>
      <c r="K6842" t="str">
        <f t="shared" si="13632"/>
        <v>PosK</v>
      </c>
      <c r="L6842">
        <f t="shared" si="13633"/>
        <v>35.49</v>
      </c>
      <c r="M6842">
        <f t="shared" si="13634"/>
        <v>35.49</v>
      </c>
      <c r="N6842">
        <f t="shared" si="13635"/>
        <v>0</v>
      </c>
      <c r="O6842">
        <f t="shared" si="13636"/>
        <v>0</v>
      </c>
      <c r="Q6842">
        <f t="shared" ref="Q6842" si="13708">IF(L6844="No Ct",0,L6844)</f>
        <v>0</v>
      </c>
      <c r="R6842">
        <f t="shared" ref="R6842" si="13709">IF(L6845="No Ct",0,L6845)</f>
        <v>0</v>
      </c>
      <c r="S6842" t="str">
        <f t="shared" ref="S6842" si="13710">IF(AND(M6842&gt;0,N6842=0),"Valid","Invalid")</f>
        <v>Valid</v>
      </c>
      <c r="T6842" t="str">
        <f t="shared" ref="T6842" si="13711">IF(OR(Q6842&gt;1,R6842&gt;1),"Present","Absent")</f>
        <v>Absent</v>
      </c>
      <c r="U6842" t="str">
        <f t="shared" ref="U6842" si="13712">IF(OR(AND(Q6842&gt;1,Q6842&lt;41),AND(R6842&gt;1,R6842&lt;41)),"Ct&lt;41","Ct&gt;41")</f>
        <v>Ct&gt;41</v>
      </c>
      <c r="V6842" t="str">
        <f>VLOOKUP(J6842,Datasæt_Analysesystemer!$C$2:$D$68,2,FALSE)</f>
        <v>Kamtjatkakrabbe</v>
      </c>
      <c r="W6842" t="str">
        <f t="shared" ref="W6842" si="13713">MID(F6842,10,9)</f>
        <v>DL2020034</v>
      </c>
      <c r="X6842" t="str">
        <f t="shared" ref="X6842" si="13714">W6842&amp;"_"&amp;V6842&amp;"_"&amp;S6842&amp;"_"&amp;T6842&amp;"_"&amp;U6842</f>
        <v>DL2020034_Kamtjatkakrabbe_Valid_Absent_Ct&gt;41</v>
      </c>
    </row>
    <row r="6843" spans="1:24" x14ac:dyDescent="0.25">
      <c r="A6843" t="s">
        <v>264</v>
      </c>
      <c r="B6843" t="s">
        <v>1475</v>
      </c>
      <c r="C6843" t="s">
        <v>16</v>
      </c>
      <c r="D6843" s="6">
        <v>0.1</v>
      </c>
      <c r="E6843" s="6" t="s">
        <v>17</v>
      </c>
      <c r="F6843" t="s">
        <v>1561</v>
      </c>
      <c r="G6843" t="str">
        <f t="shared" si="13693"/>
        <v>DL2020034</v>
      </c>
      <c r="H6843" t="str">
        <f t="shared" si="13629"/>
        <v>11</v>
      </c>
      <c r="I6843" t="str">
        <f t="shared" si="13630"/>
        <v>Kamjatkakrabbe_11_20201027_DL2020034_IngridJespersensGymSktAnnaeGym</v>
      </c>
      <c r="J6843" t="str">
        <f t="shared" si="13631"/>
        <v>Kamjatkakrabbe</v>
      </c>
      <c r="K6843" t="str">
        <f t="shared" si="13632"/>
        <v>NegK</v>
      </c>
      <c r="L6843" t="str">
        <f t="shared" si="13633"/>
        <v>No Ct</v>
      </c>
      <c r="M6843" t="str">
        <f t="shared" si="13634"/>
        <v/>
      </c>
      <c r="N6843" t="str">
        <f t="shared" si="13635"/>
        <v/>
      </c>
      <c r="O6843" t="str">
        <f t="shared" si="13636"/>
        <v/>
      </c>
    </row>
    <row r="6844" spans="1:24" x14ac:dyDescent="0.25">
      <c r="A6844" t="s">
        <v>266</v>
      </c>
      <c r="B6844" t="s">
        <v>1476</v>
      </c>
      <c r="C6844" t="s">
        <v>20</v>
      </c>
      <c r="D6844" s="6">
        <v>0.1</v>
      </c>
      <c r="E6844" s="6" t="s">
        <v>17</v>
      </c>
      <c r="F6844" t="s">
        <v>1561</v>
      </c>
      <c r="G6844" t="str">
        <f t="shared" si="13693"/>
        <v>DL2020034</v>
      </c>
      <c r="H6844" t="str">
        <f t="shared" si="13629"/>
        <v>11</v>
      </c>
      <c r="I6844" t="str">
        <f t="shared" si="13630"/>
        <v>Kamjatkakrabbe_11_20201027_DL2020034_IngridJespersensGymSktAnnaeGym</v>
      </c>
      <c r="J6844" t="str">
        <f t="shared" si="13631"/>
        <v>Kamjatkakrabbe</v>
      </c>
      <c r="K6844" t="str">
        <f t="shared" si="13632"/>
        <v>eDNA</v>
      </c>
      <c r="L6844" t="str">
        <f t="shared" si="13633"/>
        <v>No Ct</v>
      </c>
      <c r="M6844" t="str">
        <f t="shared" si="13634"/>
        <v/>
      </c>
      <c r="N6844" t="str">
        <f t="shared" si="13635"/>
        <v/>
      </c>
      <c r="O6844" t="str">
        <f t="shared" si="13636"/>
        <v/>
      </c>
    </row>
    <row r="6845" spans="1:24" x14ac:dyDescent="0.25">
      <c r="A6845" t="s">
        <v>268</v>
      </c>
      <c r="B6845" t="s">
        <v>1476</v>
      </c>
      <c r="C6845" t="s">
        <v>20</v>
      </c>
      <c r="D6845" s="6">
        <v>0.1</v>
      </c>
      <c r="E6845" s="6" t="s">
        <v>17</v>
      </c>
      <c r="F6845" t="s">
        <v>1561</v>
      </c>
      <c r="G6845" t="str">
        <f t="shared" si="13693"/>
        <v>DL2020034</v>
      </c>
      <c r="H6845" t="str">
        <f t="shared" si="13629"/>
        <v>11</v>
      </c>
      <c r="I6845" t="str">
        <f t="shared" si="13630"/>
        <v>Kamjatkakrabbe_11_20201027_DL2020034_IngridJespersensGymSktAnnaeGym</v>
      </c>
      <c r="J6845" t="str">
        <f t="shared" si="13631"/>
        <v>Kamjatkakrabbe</v>
      </c>
      <c r="K6845" t="str">
        <f t="shared" si="13632"/>
        <v>eDNA</v>
      </c>
      <c r="L6845" t="str">
        <f t="shared" si="13633"/>
        <v>No Ct</v>
      </c>
      <c r="M6845" t="str">
        <f t="shared" si="13634"/>
        <v/>
      </c>
      <c r="N6845" t="str">
        <f t="shared" si="13635"/>
        <v/>
      </c>
      <c r="O6845" t="str">
        <f t="shared" si="13636"/>
        <v/>
      </c>
    </row>
    <row r="6846" spans="1:24" x14ac:dyDescent="0.25">
      <c r="A6846" t="s">
        <v>269</v>
      </c>
      <c r="B6846" t="s">
        <v>1477</v>
      </c>
      <c r="C6846" t="s">
        <v>13</v>
      </c>
      <c r="D6846" s="6">
        <v>0.1</v>
      </c>
      <c r="E6846" s="6">
        <v>37.78</v>
      </c>
      <c r="F6846" t="s">
        <v>1561</v>
      </c>
      <c r="G6846" t="str">
        <f t="shared" si="13693"/>
        <v>DL2020034</v>
      </c>
      <c r="H6846" t="str">
        <f t="shared" si="13629"/>
        <v>12</v>
      </c>
      <c r="I6846" t="str">
        <f t="shared" si="13630"/>
        <v>Kamjatkakrabbe_12_20201027_DL2020034_IngridJespersensGymSktAnnaeGym</v>
      </c>
      <c r="J6846" t="str">
        <f t="shared" si="13631"/>
        <v>Kamjatkakrabbe</v>
      </c>
      <c r="K6846" t="str">
        <f t="shared" si="13632"/>
        <v>PosK</v>
      </c>
      <c r="L6846">
        <f t="shared" si="13633"/>
        <v>37.78</v>
      </c>
      <c r="M6846">
        <f t="shared" si="13634"/>
        <v>37.78</v>
      </c>
      <c r="N6846">
        <f t="shared" si="13635"/>
        <v>0</v>
      </c>
      <c r="O6846">
        <f t="shared" si="13636"/>
        <v>0</v>
      </c>
      <c r="Q6846">
        <f t="shared" ref="Q6846" si="13715">IF(L6848="No Ct",0,L6848)</f>
        <v>0</v>
      </c>
      <c r="R6846">
        <f t="shared" ref="R6846" si="13716">IF(L6849="No Ct",0,L6849)</f>
        <v>0</v>
      </c>
      <c r="S6846" t="str">
        <f t="shared" ref="S6846" si="13717">IF(AND(M6846&gt;0,N6846=0),"Valid","Invalid")</f>
        <v>Valid</v>
      </c>
      <c r="T6846" t="str">
        <f t="shared" ref="T6846" si="13718">IF(OR(Q6846&gt;1,R6846&gt;1),"Present","Absent")</f>
        <v>Absent</v>
      </c>
      <c r="U6846" t="str">
        <f t="shared" ref="U6846" si="13719">IF(OR(AND(Q6846&gt;1,Q6846&lt;41),AND(R6846&gt;1,R6846&lt;41)),"Ct&lt;41","Ct&gt;41")</f>
        <v>Ct&gt;41</v>
      </c>
      <c r="V6846" t="str">
        <f>VLOOKUP(J6846,Datasæt_Analysesystemer!$C$2:$D$68,2,FALSE)</f>
        <v>Kamtjatkakrabbe</v>
      </c>
      <c r="W6846" t="str">
        <f t="shared" ref="W6846" si="13720">MID(F6846,10,9)</f>
        <v>DL2020034</v>
      </c>
      <c r="X6846" t="str">
        <f t="shared" ref="X6846" si="13721">W6846&amp;"_"&amp;V6846&amp;"_"&amp;S6846&amp;"_"&amp;T6846&amp;"_"&amp;U6846</f>
        <v>DL2020034_Kamtjatkakrabbe_Valid_Absent_Ct&gt;41</v>
      </c>
    </row>
    <row r="6847" spans="1:24" x14ac:dyDescent="0.25">
      <c r="A6847" t="s">
        <v>271</v>
      </c>
      <c r="B6847" t="s">
        <v>1478</v>
      </c>
      <c r="C6847" t="s">
        <v>16</v>
      </c>
      <c r="D6847" s="6">
        <v>0.1</v>
      </c>
      <c r="E6847" s="6" t="s">
        <v>17</v>
      </c>
      <c r="F6847" t="s">
        <v>1561</v>
      </c>
      <c r="G6847" t="str">
        <f t="shared" si="13693"/>
        <v>DL2020034</v>
      </c>
      <c r="H6847" t="str">
        <f t="shared" si="13629"/>
        <v>12</v>
      </c>
      <c r="I6847" t="str">
        <f t="shared" si="13630"/>
        <v>Kamjatkakrabbe_12_20201027_DL2020034_IngridJespersensGymSktAnnaeGym</v>
      </c>
      <c r="J6847" t="str">
        <f t="shared" si="13631"/>
        <v>Kamjatkakrabbe</v>
      </c>
      <c r="K6847" t="str">
        <f t="shared" si="13632"/>
        <v>NegK</v>
      </c>
      <c r="L6847" t="str">
        <f t="shared" si="13633"/>
        <v>No Ct</v>
      </c>
      <c r="M6847" t="str">
        <f t="shared" si="13634"/>
        <v/>
      </c>
      <c r="N6847" t="str">
        <f t="shared" si="13635"/>
        <v/>
      </c>
      <c r="O6847" t="str">
        <f t="shared" si="13636"/>
        <v/>
      </c>
    </row>
    <row r="6848" spans="1:24" x14ac:dyDescent="0.25">
      <c r="A6848" t="s">
        <v>273</v>
      </c>
      <c r="B6848" t="s">
        <v>1479</v>
      </c>
      <c r="C6848" t="s">
        <v>20</v>
      </c>
      <c r="D6848" s="6">
        <v>0.1</v>
      </c>
      <c r="E6848" s="6" t="s">
        <v>17</v>
      </c>
      <c r="F6848" t="s">
        <v>1561</v>
      </c>
      <c r="G6848" t="str">
        <f t="shared" si="13693"/>
        <v>DL2020034</v>
      </c>
      <c r="H6848" t="str">
        <f t="shared" si="13629"/>
        <v>12</v>
      </c>
      <c r="I6848" t="str">
        <f t="shared" si="13630"/>
        <v>Kamjatkakrabbe_12_20201027_DL2020034_IngridJespersensGymSktAnnaeGym</v>
      </c>
      <c r="J6848" t="str">
        <f t="shared" si="13631"/>
        <v>Kamjatkakrabbe</v>
      </c>
      <c r="K6848" t="str">
        <f t="shared" si="13632"/>
        <v>eDNA</v>
      </c>
      <c r="L6848" t="str">
        <f t="shared" si="13633"/>
        <v>No Ct</v>
      </c>
      <c r="M6848" t="str">
        <f t="shared" si="13634"/>
        <v/>
      </c>
      <c r="N6848" t="str">
        <f t="shared" si="13635"/>
        <v/>
      </c>
      <c r="O6848" t="str">
        <f t="shared" si="13636"/>
        <v/>
      </c>
    </row>
    <row r="6849" spans="1:24" x14ac:dyDescent="0.25">
      <c r="A6849" t="s">
        <v>275</v>
      </c>
      <c r="B6849" t="s">
        <v>1479</v>
      </c>
      <c r="C6849" t="s">
        <v>20</v>
      </c>
      <c r="D6849" s="6">
        <v>0.1</v>
      </c>
      <c r="E6849" s="6" t="s">
        <v>17</v>
      </c>
      <c r="F6849" t="s">
        <v>1561</v>
      </c>
      <c r="G6849" t="str">
        <f t="shared" si="13693"/>
        <v>DL2020034</v>
      </c>
      <c r="H6849" t="str">
        <f t="shared" si="13629"/>
        <v>12</v>
      </c>
      <c r="I6849" t="str">
        <f t="shared" si="13630"/>
        <v>Kamjatkakrabbe_12_20201027_DL2020034_IngridJespersensGymSktAnnaeGym</v>
      </c>
      <c r="J6849" t="str">
        <f t="shared" si="13631"/>
        <v>Kamjatkakrabbe</v>
      </c>
      <c r="K6849" t="str">
        <f t="shared" si="13632"/>
        <v>eDNA</v>
      </c>
      <c r="L6849" t="str">
        <f t="shared" si="13633"/>
        <v>No Ct</v>
      </c>
      <c r="M6849" t="str">
        <f t="shared" si="13634"/>
        <v/>
      </c>
      <c r="N6849" t="str">
        <f t="shared" si="13635"/>
        <v/>
      </c>
      <c r="O6849" t="str">
        <f t="shared" si="13636"/>
        <v/>
      </c>
    </row>
    <row r="6850" spans="1:24" x14ac:dyDescent="0.25">
      <c r="A6850" t="s">
        <v>276</v>
      </c>
      <c r="B6850" t="s">
        <v>1480</v>
      </c>
      <c r="C6850" t="s">
        <v>13</v>
      </c>
      <c r="D6850" s="6">
        <v>0.1</v>
      </c>
      <c r="E6850" s="6" t="s">
        <v>17</v>
      </c>
      <c r="F6850" t="s">
        <v>1561</v>
      </c>
      <c r="G6850" t="str">
        <f t="shared" si="13693"/>
        <v>DL2020034</v>
      </c>
      <c r="H6850" t="str">
        <f t="shared" si="13629"/>
        <v>13</v>
      </c>
      <c r="I6850" t="str">
        <f t="shared" si="13630"/>
        <v>KinesiskUldhaandskrabbe_13_20201027_DL2020034_IngridJespersensGymSktAnnaeGym</v>
      </c>
      <c r="J6850" t="str">
        <f t="shared" si="13631"/>
        <v>KinesiskUldhaandskrabbe</v>
      </c>
      <c r="K6850" t="str">
        <f t="shared" si="13632"/>
        <v>PosK</v>
      </c>
      <c r="L6850" t="str">
        <f t="shared" si="13633"/>
        <v>No Ct</v>
      </c>
      <c r="M6850">
        <f t="shared" si="13634"/>
        <v>0</v>
      </c>
      <c r="N6850">
        <f t="shared" si="13635"/>
        <v>0</v>
      </c>
      <c r="O6850">
        <f t="shared" si="13636"/>
        <v>0</v>
      </c>
      <c r="Q6850">
        <f t="shared" ref="Q6850" si="13722">IF(L6852="No Ct",0,L6852)</f>
        <v>0</v>
      </c>
      <c r="R6850">
        <f t="shared" ref="R6850" si="13723">IF(L6853="No Ct",0,L6853)</f>
        <v>0</v>
      </c>
      <c r="S6850" t="str">
        <f t="shared" ref="S6850" si="13724">IF(AND(M6850&gt;0,N6850=0),"Valid","Invalid")</f>
        <v>Invalid</v>
      </c>
      <c r="T6850" t="str">
        <f t="shared" ref="T6850" si="13725">IF(OR(Q6850&gt;1,R6850&gt;1),"Present","Absent")</f>
        <v>Absent</v>
      </c>
      <c r="U6850" t="str">
        <f t="shared" ref="U6850" si="13726">IF(OR(AND(Q6850&gt;1,Q6850&lt;41),AND(R6850&gt;1,R6850&lt;41)),"Ct&lt;41","Ct&gt;41")</f>
        <v>Ct&gt;41</v>
      </c>
      <c r="V6850" t="str">
        <f>VLOOKUP(J6850,Datasæt_Analysesystemer!$C$2:$D$68,2,FALSE)</f>
        <v>Kinesisk uldhåndskrabbe</v>
      </c>
      <c r="W6850" t="str">
        <f t="shared" ref="W6850" si="13727">MID(F6850,10,9)</f>
        <v>DL2020034</v>
      </c>
      <c r="X6850" t="str">
        <f t="shared" ref="X6850" si="13728">W6850&amp;"_"&amp;V6850&amp;"_"&amp;S6850&amp;"_"&amp;T6850&amp;"_"&amp;U6850</f>
        <v>DL2020034_Kinesisk uldhåndskrabbe_Invalid_Absent_Ct&gt;41</v>
      </c>
    </row>
    <row r="6851" spans="1:24" x14ac:dyDescent="0.25">
      <c r="A6851" t="s">
        <v>278</v>
      </c>
      <c r="B6851" t="s">
        <v>1481</v>
      </c>
      <c r="C6851" t="s">
        <v>16</v>
      </c>
      <c r="D6851" s="6">
        <v>0.1</v>
      </c>
      <c r="E6851" s="6" t="s">
        <v>17</v>
      </c>
      <c r="F6851" t="s">
        <v>1561</v>
      </c>
      <c r="G6851" t="str">
        <f t="shared" si="13693"/>
        <v>DL2020034</v>
      </c>
      <c r="H6851" t="str">
        <f t="shared" si="13629"/>
        <v>13</v>
      </c>
      <c r="I6851" t="str">
        <f t="shared" si="13630"/>
        <v>KinesiskUldhaandskrabbe_13_20201027_DL2020034_IngridJespersensGymSktAnnaeGym</v>
      </c>
      <c r="J6851" t="str">
        <f t="shared" si="13631"/>
        <v>KinesiskUldhaandskrabbe</v>
      </c>
      <c r="K6851" t="str">
        <f t="shared" si="13632"/>
        <v>NegK</v>
      </c>
      <c r="L6851" t="str">
        <f t="shared" si="13633"/>
        <v>No Ct</v>
      </c>
      <c r="M6851" t="str">
        <f t="shared" si="13634"/>
        <v/>
      </c>
      <c r="N6851" t="str">
        <f t="shared" si="13635"/>
        <v/>
      </c>
      <c r="O6851" t="str">
        <f t="shared" si="13636"/>
        <v/>
      </c>
    </row>
    <row r="6852" spans="1:24" x14ac:dyDescent="0.25">
      <c r="A6852" t="s">
        <v>280</v>
      </c>
      <c r="B6852" t="s">
        <v>1482</v>
      </c>
      <c r="C6852" t="s">
        <v>20</v>
      </c>
      <c r="D6852" s="6">
        <v>0.1</v>
      </c>
      <c r="E6852" s="6" t="s">
        <v>17</v>
      </c>
      <c r="F6852" t="s">
        <v>1561</v>
      </c>
      <c r="G6852" t="str">
        <f t="shared" si="13693"/>
        <v>DL2020034</v>
      </c>
      <c r="H6852" t="str">
        <f t="shared" si="13629"/>
        <v>13</v>
      </c>
      <c r="I6852" t="str">
        <f t="shared" si="13630"/>
        <v>KinesiskUldhaandskrabbe_13_20201027_DL2020034_IngridJespersensGymSktAnnaeGym</v>
      </c>
      <c r="J6852" t="str">
        <f t="shared" si="13631"/>
        <v>KinesiskUldhaandskrabbe</v>
      </c>
      <c r="K6852" t="str">
        <f t="shared" si="13632"/>
        <v>eDNA</v>
      </c>
      <c r="L6852" t="str">
        <f t="shared" si="13633"/>
        <v>No Ct</v>
      </c>
      <c r="M6852" t="str">
        <f t="shared" si="13634"/>
        <v/>
      </c>
      <c r="N6852" t="str">
        <f t="shared" si="13635"/>
        <v/>
      </c>
      <c r="O6852" t="str">
        <f t="shared" si="13636"/>
        <v/>
      </c>
    </row>
    <row r="6853" spans="1:24" x14ac:dyDescent="0.25">
      <c r="A6853" t="s">
        <v>282</v>
      </c>
      <c r="B6853" t="s">
        <v>1482</v>
      </c>
      <c r="C6853" t="s">
        <v>20</v>
      </c>
      <c r="D6853" s="6">
        <v>0.1</v>
      </c>
      <c r="E6853" s="6" t="s">
        <v>17</v>
      </c>
      <c r="F6853" t="s">
        <v>1561</v>
      </c>
      <c r="G6853" t="str">
        <f t="shared" si="13693"/>
        <v>DL2020034</v>
      </c>
      <c r="H6853" t="str">
        <f t="shared" si="13629"/>
        <v>13</v>
      </c>
      <c r="I6853" t="str">
        <f t="shared" si="13630"/>
        <v>KinesiskUldhaandskrabbe_13_20201027_DL2020034_IngridJespersensGymSktAnnaeGym</v>
      </c>
      <c r="J6853" t="str">
        <f t="shared" si="13631"/>
        <v>KinesiskUldhaandskrabbe</v>
      </c>
      <c r="K6853" t="str">
        <f t="shared" si="13632"/>
        <v>eDNA</v>
      </c>
      <c r="L6853" t="str">
        <f t="shared" si="13633"/>
        <v>No Ct</v>
      </c>
      <c r="M6853" t="str">
        <f t="shared" si="13634"/>
        <v/>
      </c>
      <c r="N6853" t="str">
        <f t="shared" si="13635"/>
        <v/>
      </c>
      <c r="O6853" t="str">
        <f t="shared" si="13636"/>
        <v/>
      </c>
    </row>
    <row r="6854" spans="1:24" x14ac:dyDescent="0.25">
      <c r="A6854" t="s">
        <v>283</v>
      </c>
      <c r="B6854" t="s">
        <v>1483</v>
      </c>
      <c r="C6854" t="s">
        <v>13</v>
      </c>
      <c r="D6854" s="6">
        <v>0.1</v>
      </c>
      <c r="E6854" s="6">
        <v>39.15</v>
      </c>
      <c r="F6854" t="s">
        <v>1561</v>
      </c>
      <c r="G6854" t="str">
        <f t="shared" si="13693"/>
        <v>DL2020034</v>
      </c>
      <c r="H6854" t="str">
        <f t="shared" si="13629"/>
        <v>14</v>
      </c>
      <c r="I6854" t="str">
        <f t="shared" si="13630"/>
        <v>KinesiskUldhaandskrabbe_14_20201027_DL2020034_IngridJespersensGymSktAnnaeGym</v>
      </c>
      <c r="J6854" t="str">
        <f t="shared" si="13631"/>
        <v>KinesiskUldhaandskrabbe</v>
      </c>
      <c r="K6854" t="str">
        <f t="shared" si="13632"/>
        <v>PosK</v>
      </c>
      <c r="L6854">
        <f t="shared" si="13633"/>
        <v>39.15</v>
      </c>
      <c r="M6854">
        <f t="shared" si="13634"/>
        <v>39.15</v>
      </c>
      <c r="N6854">
        <f t="shared" si="13635"/>
        <v>0</v>
      </c>
      <c r="O6854">
        <f t="shared" si="13636"/>
        <v>0</v>
      </c>
      <c r="Q6854">
        <f t="shared" ref="Q6854" si="13729">IF(L6856="No Ct",0,L6856)</f>
        <v>0</v>
      </c>
      <c r="R6854">
        <f t="shared" ref="R6854" si="13730">IF(L6857="No Ct",0,L6857)</f>
        <v>0</v>
      </c>
      <c r="S6854" t="str">
        <f t="shared" ref="S6854" si="13731">IF(AND(M6854&gt;0,N6854=0),"Valid","Invalid")</f>
        <v>Valid</v>
      </c>
      <c r="T6854" t="str">
        <f t="shared" ref="T6854" si="13732">IF(OR(Q6854&gt;1,R6854&gt;1),"Present","Absent")</f>
        <v>Absent</v>
      </c>
      <c r="U6854" t="str">
        <f t="shared" ref="U6854" si="13733">IF(OR(AND(Q6854&gt;1,Q6854&lt;41),AND(R6854&gt;1,R6854&lt;41)),"Ct&lt;41","Ct&gt;41")</f>
        <v>Ct&gt;41</v>
      </c>
      <c r="V6854" t="str">
        <f>VLOOKUP(J6854,Datasæt_Analysesystemer!$C$2:$D$68,2,FALSE)</f>
        <v>Kinesisk uldhåndskrabbe</v>
      </c>
      <c r="W6854" t="str">
        <f t="shared" ref="W6854" si="13734">MID(F6854,10,9)</f>
        <v>DL2020034</v>
      </c>
      <c r="X6854" t="str">
        <f t="shared" ref="X6854" si="13735">W6854&amp;"_"&amp;V6854&amp;"_"&amp;S6854&amp;"_"&amp;T6854&amp;"_"&amp;U6854</f>
        <v>DL2020034_Kinesisk uldhåndskrabbe_Valid_Absent_Ct&gt;41</v>
      </c>
    </row>
    <row r="6855" spans="1:24" x14ac:dyDescent="0.25">
      <c r="A6855" t="s">
        <v>285</v>
      </c>
      <c r="B6855" t="s">
        <v>1484</v>
      </c>
      <c r="C6855" t="s">
        <v>16</v>
      </c>
      <c r="D6855" s="6">
        <v>0.1</v>
      </c>
      <c r="E6855" s="6" t="s">
        <v>17</v>
      </c>
      <c r="F6855" t="s">
        <v>1561</v>
      </c>
      <c r="G6855" t="str">
        <f t="shared" si="13693"/>
        <v>DL2020034</v>
      </c>
      <c r="H6855" t="str">
        <f t="shared" si="13629"/>
        <v>14</v>
      </c>
      <c r="I6855" t="str">
        <f t="shared" si="13630"/>
        <v>KinesiskUldhaandskrabbe_14_20201027_DL2020034_IngridJespersensGymSktAnnaeGym</v>
      </c>
      <c r="J6855" t="str">
        <f t="shared" si="13631"/>
        <v>KinesiskUldhaandskrabbe</v>
      </c>
      <c r="K6855" t="str">
        <f t="shared" si="13632"/>
        <v>NegK</v>
      </c>
      <c r="L6855" t="str">
        <f t="shared" si="13633"/>
        <v>No Ct</v>
      </c>
      <c r="M6855" t="str">
        <f t="shared" si="13634"/>
        <v/>
      </c>
      <c r="N6855" t="str">
        <f t="shared" si="13635"/>
        <v/>
      </c>
      <c r="O6855" t="str">
        <f t="shared" si="13636"/>
        <v/>
      </c>
    </row>
    <row r="6856" spans="1:24" x14ac:dyDescent="0.25">
      <c r="A6856" t="s">
        <v>287</v>
      </c>
      <c r="B6856" t="s">
        <v>1485</v>
      </c>
      <c r="C6856" t="s">
        <v>20</v>
      </c>
      <c r="D6856" s="6">
        <v>0.1</v>
      </c>
      <c r="E6856" s="6" t="s">
        <v>17</v>
      </c>
      <c r="F6856" t="s">
        <v>1561</v>
      </c>
      <c r="G6856" t="str">
        <f t="shared" si="13693"/>
        <v>DL2020034</v>
      </c>
      <c r="H6856" t="str">
        <f t="shared" si="13629"/>
        <v>14</v>
      </c>
      <c r="I6856" t="str">
        <f t="shared" si="13630"/>
        <v>KinesiskUldhaandskrabbe_14_20201027_DL2020034_IngridJespersensGymSktAnnaeGym</v>
      </c>
      <c r="J6856" t="str">
        <f t="shared" si="13631"/>
        <v>KinesiskUldhaandskrabbe</v>
      </c>
      <c r="K6856" t="str">
        <f t="shared" si="13632"/>
        <v>eDNA</v>
      </c>
      <c r="L6856" t="str">
        <f t="shared" si="13633"/>
        <v>No Ct</v>
      </c>
      <c r="M6856" t="str">
        <f t="shared" si="13634"/>
        <v/>
      </c>
      <c r="N6856" t="str">
        <f t="shared" si="13635"/>
        <v/>
      </c>
      <c r="O6856" t="str">
        <f t="shared" si="13636"/>
        <v/>
      </c>
    </row>
    <row r="6857" spans="1:24" x14ac:dyDescent="0.25">
      <c r="A6857" t="s">
        <v>289</v>
      </c>
      <c r="B6857" t="s">
        <v>1485</v>
      </c>
      <c r="C6857" t="s">
        <v>20</v>
      </c>
      <c r="D6857" s="6">
        <v>0.1</v>
      </c>
      <c r="E6857" s="6" t="s">
        <v>17</v>
      </c>
      <c r="F6857" t="s">
        <v>1561</v>
      </c>
      <c r="G6857" t="str">
        <f t="shared" si="13693"/>
        <v>DL2020034</v>
      </c>
      <c r="H6857" t="str">
        <f t="shared" si="13629"/>
        <v>14</v>
      </c>
      <c r="I6857" t="str">
        <f t="shared" si="13630"/>
        <v>KinesiskUldhaandskrabbe_14_20201027_DL2020034_IngridJespersensGymSktAnnaeGym</v>
      </c>
      <c r="J6857" t="str">
        <f t="shared" si="13631"/>
        <v>KinesiskUldhaandskrabbe</v>
      </c>
      <c r="K6857" t="str">
        <f t="shared" si="13632"/>
        <v>eDNA</v>
      </c>
      <c r="L6857" t="str">
        <f t="shared" si="13633"/>
        <v>No Ct</v>
      </c>
      <c r="M6857" t="str">
        <f t="shared" si="13634"/>
        <v/>
      </c>
      <c r="N6857" t="str">
        <f t="shared" si="13635"/>
        <v/>
      </c>
      <c r="O6857" t="str">
        <f t="shared" si="13636"/>
        <v/>
      </c>
    </row>
    <row r="6858" spans="1:24" x14ac:dyDescent="0.25">
      <c r="A6858" t="s">
        <v>290</v>
      </c>
      <c r="B6858" t="s">
        <v>1486</v>
      </c>
      <c r="C6858" t="s">
        <v>13</v>
      </c>
      <c r="D6858" s="6">
        <v>0.1</v>
      </c>
      <c r="E6858" s="6" t="s">
        <v>17</v>
      </c>
      <c r="F6858" t="s">
        <v>1561</v>
      </c>
      <c r="G6858" t="str">
        <f t="shared" si="13693"/>
        <v>DL2020034</v>
      </c>
      <c r="H6858" t="str">
        <f t="shared" si="13629"/>
        <v>15</v>
      </c>
      <c r="I6858" t="str">
        <f t="shared" si="13630"/>
        <v>NordamerikanskMudderkrabbe_15_20201027_DL2020034_IngridJespersensGymSktAnnaeGym</v>
      </c>
      <c r="J6858" t="str">
        <f t="shared" si="13631"/>
        <v>NordamerikanskMudderkrabbe</v>
      </c>
      <c r="K6858" t="str">
        <f t="shared" si="13632"/>
        <v>PosK</v>
      </c>
      <c r="L6858" t="str">
        <f t="shared" si="13633"/>
        <v>No Ct</v>
      </c>
      <c r="M6858">
        <f t="shared" si="13634"/>
        <v>0</v>
      </c>
      <c r="N6858">
        <f t="shared" si="13635"/>
        <v>0</v>
      </c>
      <c r="O6858">
        <f t="shared" si="13636"/>
        <v>37.950000000000003</v>
      </c>
      <c r="Q6858">
        <f t="shared" ref="Q6858" si="13736">IF(L6860="No Ct",0,L6860)</f>
        <v>0</v>
      </c>
      <c r="R6858">
        <f t="shared" ref="R6858" si="13737">IF(L6861="No Ct",0,L6861)</f>
        <v>37.950000000000003</v>
      </c>
      <c r="S6858" t="str">
        <f t="shared" ref="S6858" si="13738">IF(AND(M6858&gt;0,N6858=0),"Valid","Invalid")</f>
        <v>Invalid</v>
      </c>
      <c r="T6858" t="str">
        <f t="shared" ref="T6858" si="13739">IF(OR(Q6858&gt;1,R6858&gt;1),"Present","Absent")</f>
        <v>Present</v>
      </c>
      <c r="U6858" t="str">
        <f t="shared" ref="U6858" si="13740">IF(OR(AND(Q6858&gt;1,Q6858&lt;41),AND(R6858&gt;1,R6858&lt;41)),"Ct&lt;41","Ct&gt;41")</f>
        <v>Ct&lt;41</v>
      </c>
      <c r="V6858" t="str">
        <f>VLOOKUP(J6858,Datasæt_Analysesystemer!$C$2:$D$68,2,FALSE)</f>
        <v>Nordam. Brakvandskrabbe / mudderkrabbe</v>
      </c>
      <c r="W6858" t="str">
        <f t="shared" ref="W6858" si="13741">MID(F6858,10,9)</f>
        <v>DL2020034</v>
      </c>
      <c r="X6858" t="str">
        <f t="shared" ref="X6858" si="13742">W6858&amp;"_"&amp;V6858&amp;"_"&amp;S6858&amp;"_"&amp;T6858&amp;"_"&amp;U6858</f>
        <v>DL2020034_Nordam. Brakvandskrabbe / mudderkrabbe_Invalid_Present_Ct&lt;41</v>
      </c>
    </row>
    <row r="6859" spans="1:24" x14ac:dyDescent="0.25">
      <c r="A6859" t="s">
        <v>292</v>
      </c>
      <c r="B6859" t="s">
        <v>1487</v>
      </c>
      <c r="C6859" t="s">
        <v>16</v>
      </c>
      <c r="D6859" s="6">
        <v>0.1</v>
      </c>
      <c r="E6859" s="6" t="s">
        <v>17</v>
      </c>
      <c r="F6859" t="s">
        <v>1561</v>
      </c>
      <c r="G6859" t="str">
        <f t="shared" si="13693"/>
        <v>DL2020034</v>
      </c>
      <c r="H6859" t="str">
        <f t="shared" si="13629"/>
        <v>15</v>
      </c>
      <c r="I6859" t="str">
        <f t="shared" si="13630"/>
        <v>NordamerikanskMudderkrabbe_15_20201027_DL2020034_IngridJespersensGymSktAnnaeGym</v>
      </c>
      <c r="J6859" t="str">
        <f t="shared" si="13631"/>
        <v>NordamerikanskMudderkrabbe</v>
      </c>
      <c r="K6859" t="str">
        <f t="shared" si="13632"/>
        <v>NegK</v>
      </c>
      <c r="L6859" t="str">
        <f t="shared" si="13633"/>
        <v>No Ct</v>
      </c>
      <c r="M6859" t="str">
        <f t="shared" si="13634"/>
        <v/>
      </c>
      <c r="N6859" t="str">
        <f t="shared" si="13635"/>
        <v/>
      </c>
      <c r="O6859" t="str">
        <f t="shared" si="13636"/>
        <v/>
      </c>
    </row>
    <row r="6860" spans="1:24" x14ac:dyDescent="0.25">
      <c r="A6860" t="s">
        <v>294</v>
      </c>
      <c r="B6860" t="s">
        <v>1488</v>
      </c>
      <c r="C6860" t="s">
        <v>20</v>
      </c>
      <c r="D6860" s="6">
        <v>0.1</v>
      </c>
      <c r="E6860" s="6" t="s">
        <v>17</v>
      </c>
      <c r="F6860" t="s">
        <v>1561</v>
      </c>
      <c r="G6860" t="str">
        <f t="shared" si="13693"/>
        <v>DL2020034</v>
      </c>
      <c r="H6860" t="str">
        <f t="shared" si="13629"/>
        <v>15</v>
      </c>
      <c r="I6860" t="str">
        <f t="shared" si="13630"/>
        <v>NordamerikanskMudderkrabbe_15_20201027_DL2020034_IngridJespersensGymSktAnnaeGym</v>
      </c>
      <c r="J6860" t="str">
        <f t="shared" si="13631"/>
        <v>NordamerikanskMudderkrabbe</v>
      </c>
      <c r="K6860" t="str">
        <f t="shared" si="13632"/>
        <v>eDNA</v>
      </c>
      <c r="L6860" t="str">
        <f t="shared" si="13633"/>
        <v>No Ct</v>
      </c>
      <c r="M6860" t="str">
        <f t="shared" si="13634"/>
        <v/>
      </c>
      <c r="N6860" t="str">
        <f t="shared" si="13635"/>
        <v/>
      </c>
      <c r="O6860" t="str">
        <f t="shared" si="13636"/>
        <v/>
      </c>
    </row>
    <row r="6861" spans="1:24" x14ac:dyDescent="0.25">
      <c r="A6861" t="s">
        <v>296</v>
      </c>
      <c r="B6861" t="s">
        <v>1488</v>
      </c>
      <c r="C6861" t="s">
        <v>20</v>
      </c>
      <c r="D6861" s="6">
        <v>0.1</v>
      </c>
      <c r="E6861" s="6">
        <v>37.950000000000003</v>
      </c>
      <c r="F6861" t="s">
        <v>1561</v>
      </c>
      <c r="G6861" t="str">
        <f t="shared" si="13693"/>
        <v>DL2020034</v>
      </c>
      <c r="H6861" t="str">
        <f t="shared" si="13629"/>
        <v>15</v>
      </c>
      <c r="I6861" t="str">
        <f t="shared" si="13630"/>
        <v>NordamerikanskMudderkrabbe_15_20201027_DL2020034_IngridJespersensGymSktAnnaeGym</v>
      </c>
      <c r="J6861" t="str">
        <f t="shared" si="13631"/>
        <v>NordamerikanskMudderkrabbe</v>
      </c>
      <c r="K6861" t="str">
        <f t="shared" si="13632"/>
        <v>eDNA</v>
      </c>
      <c r="L6861">
        <f t="shared" si="13633"/>
        <v>37.950000000000003</v>
      </c>
      <c r="M6861" t="str">
        <f t="shared" si="13634"/>
        <v/>
      </c>
      <c r="N6861" t="str">
        <f t="shared" si="13635"/>
        <v/>
      </c>
      <c r="O6861" t="str">
        <f t="shared" si="13636"/>
        <v/>
      </c>
    </row>
    <row r="6862" spans="1:24" x14ac:dyDescent="0.25">
      <c r="A6862" t="s">
        <v>297</v>
      </c>
      <c r="B6862" t="s">
        <v>1489</v>
      </c>
      <c r="C6862" t="s">
        <v>13</v>
      </c>
      <c r="D6862" s="6">
        <v>0.1</v>
      </c>
      <c r="E6862" s="6">
        <v>38.03</v>
      </c>
      <c r="F6862" t="s">
        <v>1561</v>
      </c>
      <c r="G6862" t="str">
        <f t="shared" si="13693"/>
        <v>DL2020034</v>
      </c>
      <c r="H6862" t="str">
        <f t="shared" si="13629"/>
        <v>16</v>
      </c>
      <c r="I6862" t="str">
        <f t="shared" si="13630"/>
        <v>NordamerikanskMudderkrabbe_16_20201027_DL2020034_IngridJespersensGymSktAnnaeGym</v>
      </c>
      <c r="J6862" t="str">
        <f t="shared" si="13631"/>
        <v>NordamerikanskMudderkrabbe</v>
      </c>
      <c r="K6862" t="str">
        <f t="shared" si="13632"/>
        <v>PosK</v>
      </c>
      <c r="L6862">
        <f t="shared" si="13633"/>
        <v>38.03</v>
      </c>
      <c r="M6862">
        <f t="shared" si="13634"/>
        <v>38.03</v>
      </c>
      <c r="N6862">
        <f t="shared" si="13635"/>
        <v>0</v>
      </c>
      <c r="O6862">
        <f t="shared" si="13636"/>
        <v>37.090000000000003</v>
      </c>
      <c r="Q6862">
        <f t="shared" ref="Q6862" si="13743">IF(L6864="No Ct",0,L6864)</f>
        <v>0</v>
      </c>
      <c r="R6862">
        <f t="shared" ref="R6862" si="13744">IF(L6865="No Ct",0,L6865)</f>
        <v>37.090000000000003</v>
      </c>
      <c r="S6862" t="str">
        <f t="shared" ref="S6862" si="13745">IF(AND(M6862&gt;0,N6862=0),"Valid","Invalid")</f>
        <v>Valid</v>
      </c>
      <c r="T6862" t="str">
        <f t="shared" ref="T6862" si="13746">IF(OR(Q6862&gt;1,R6862&gt;1),"Present","Absent")</f>
        <v>Present</v>
      </c>
      <c r="U6862" t="str">
        <f t="shared" ref="U6862" si="13747">IF(OR(AND(Q6862&gt;1,Q6862&lt;41),AND(R6862&gt;1,R6862&lt;41)),"Ct&lt;41","Ct&gt;41")</f>
        <v>Ct&lt;41</v>
      </c>
      <c r="V6862" t="str">
        <f>VLOOKUP(J6862,Datasæt_Analysesystemer!$C$2:$D$68,2,FALSE)</f>
        <v>Nordam. Brakvandskrabbe / mudderkrabbe</v>
      </c>
      <c r="W6862" t="str">
        <f t="shared" ref="W6862" si="13748">MID(F6862,10,9)</f>
        <v>DL2020034</v>
      </c>
      <c r="X6862" t="str">
        <f t="shared" ref="X6862" si="13749">W6862&amp;"_"&amp;V6862&amp;"_"&amp;S6862&amp;"_"&amp;T6862&amp;"_"&amp;U6862</f>
        <v>DL2020034_Nordam. Brakvandskrabbe / mudderkrabbe_Valid_Present_Ct&lt;41</v>
      </c>
    </row>
    <row r="6863" spans="1:24" x14ac:dyDescent="0.25">
      <c r="A6863" t="s">
        <v>299</v>
      </c>
      <c r="B6863" t="s">
        <v>1490</v>
      </c>
      <c r="C6863" t="s">
        <v>16</v>
      </c>
      <c r="D6863" s="6">
        <v>0.1</v>
      </c>
      <c r="E6863" s="6" t="s">
        <v>17</v>
      </c>
      <c r="F6863" t="s">
        <v>1561</v>
      </c>
      <c r="G6863" t="str">
        <f t="shared" si="13693"/>
        <v>DL2020034</v>
      </c>
      <c r="H6863" t="str">
        <f t="shared" si="13629"/>
        <v>16</v>
      </c>
      <c r="I6863" t="str">
        <f t="shared" si="13630"/>
        <v>NordamerikanskMudderkrabbe_16_20201027_DL2020034_IngridJespersensGymSktAnnaeGym</v>
      </c>
      <c r="J6863" t="str">
        <f t="shared" si="13631"/>
        <v>NordamerikanskMudderkrabbe</v>
      </c>
      <c r="K6863" t="str">
        <f t="shared" si="13632"/>
        <v>NegK</v>
      </c>
      <c r="L6863" t="str">
        <f t="shared" si="13633"/>
        <v>No Ct</v>
      </c>
      <c r="M6863" t="str">
        <f t="shared" si="13634"/>
        <v/>
      </c>
      <c r="N6863" t="str">
        <f t="shared" si="13635"/>
        <v/>
      </c>
      <c r="O6863" t="str">
        <f t="shared" si="13636"/>
        <v/>
      </c>
    </row>
    <row r="6864" spans="1:24" x14ac:dyDescent="0.25">
      <c r="A6864" t="s">
        <v>301</v>
      </c>
      <c r="B6864" t="s">
        <v>1491</v>
      </c>
      <c r="C6864" t="s">
        <v>20</v>
      </c>
      <c r="D6864" s="6">
        <v>0.1</v>
      </c>
      <c r="E6864" s="6" t="s">
        <v>17</v>
      </c>
      <c r="F6864" t="s">
        <v>1561</v>
      </c>
      <c r="G6864" t="str">
        <f t="shared" si="13693"/>
        <v>DL2020034</v>
      </c>
      <c r="H6864" t="str">
        <f t="shared" si="13629"/>
        <v>16</v>
      </c>
      <c r="I6864" t="str">
        <f t="shared" si="13630"/>
        <v>NordamerikanskMudderkrabbe_16_20201027_DL2020034_IngridJespersensGymSktAnnaeGym</v>
      </c>
      <c r="J6864" t="str">
        <f t="shared" si="13631"/>
        <v>NordamerikanskMudderkrabbe</v>
      </c>
      <c r="K6864" t="str">
        <f t="shared" si="13632"/>
        <v>eDNA</v>
      </c>
      <c r="L6864" t="str">
        <f t="shared" si="13633"/>
        <v>No Ct</v>
      </c>
      <c r="M6864" t="str">
        <f t="shared" si="13634"/>
        <v/>
      </c>
      <c r="N6864" t="str">
        <f t="shared" si="13635"/>
        <v/>
      </c>
      <c r="O6864" t="str">
        <f t="shared" si="13636"/>
        <v/>
      </c>
    </row>
    <row r="6865" spans="1:24" x14ac:dyDescent="0.25">
      <c r="A6865" t="s">
        <v>303</v>
      </c>
      <c r="B6865" t="s">
        <v>1491</v>
      </c>
      <c r="C6865" t="s">
        <v>20</v>
      </c>
      <c r="D6865" s="6">
        <v>0.1</v>
      </c>
      <c r="E6865" s="6">
        <v>37.090000000000003</v>
      </c>
      <c r="F6865" t="s">
        <v>1561</v>
      </c>
      <c r="G6865" t="str">
        <f t="shared" si="13693"/>
        <v>DL2020034</v>
      </c>
      <c r="H6865" t="str">
        <f t="shared" si="13629"/>
        <v>16</v>
      </c>
      <c r="I6865" t="str">
        <f t="shared" si="13630"/>
        <v>NordamerikanskMudderkrabbe_16_20201027_DL2020034_IngridJespersensGymSktAnnaeGym</v>
      </c>
      <c r="J6865" t="str">
        <f t="shared" si="13631"/>
        <v>NordamerikanskMudderkrabbe</v>
      </c>
      <c r="K6865" t="str">
        <f t="shared" si="13632"/>
        <v>eDNA</v>
      </c>
      <c r="L6865">
        <f t="shared" si="13633"/>
        <v>37.090000000000003</v>
      </c>
      <c r="M6865" t="str">
        <f t="shared" si="13634"/>
        <v/>
      </c>
      <c r="N6865" t="str">
        <f t="shared" si="13635"/>
        <v/>
      </c>
      <c r="O6865" t="str">
        <f t="shared" si="13636"/>
        <v/>
      </c>
    </row>
    <row r="6866" spans="1:24" x14ac:dyDescent="0.25">
      <c r="A6866" t="s">
        <v>304</v>
      </c>
      <c r="B6866" t="s">
        <v>1492</v>
      </c>
      <c r="C6866" t="s">
        <v>13</v>
      </c>
      <c r="D6866" s="6">
        <v>0.1</v>
      </c>
      <c r="E6866" s="6">
        <v>36.43</v>
      </c>
      <c r="F6866" t="s">
        <v>1561</v>
      </c>
      <c r="G6866" t="str">
        <f t="shared" si="13693"/>
        <v>DL2020034</v>
      </c>
      <c r="H6866" t="str">
        <f t="shared" ref="H6866:H6929" si="13750">LEFT(B6866,2)</f>
        <v>17</v>
      </c>
      <c r="I6866" t="str">
        <f t="shared" ref="I6866:I6929" si="13751">J6866&amp;"_"&amp;H6866&amp;"_"&amp;F6866</f>
        <v>Pukkellaks_17_20201027_DL2020034_IngridJespersensGymSktAnnaeGym</v>
      </c>
      <c r="J6866" t="str">
        <f t="shared" ref="J6866:J6929" si="13752">MID(RIGHT(B6866,LEN(B6866)-3),1,FIND("_",RIGHT(B6866,LEN(B6866)-3))-1)</f>
        <v>Pukkellaks</v>
      </c>
      <c r="K6866" t="str">
        <f t="shared" ref="K6866:K6929" si="13753">TRIM(SUBSTITUTE(RIGHT(B6866,FIND(J6866,B6866)+1),"_",""))</f>
        <v>PosK</v>
      </c>
      <c r="L6866">
        <f t="shared" ref="L6866:L6929" si="13754">IFERROR(VALUE(SUBSTITUTE(E6866,".",",")),E6866)</f>
        <v>36.43</v>
      </c>
      <c r="M6866">
        <f t="shared" ref="M6866:M6929" si="13755">IF(K6866="PosK",SUMIFS(L:L,K:K,"PosK",I:I,I6866),"")</f>
        <v>36.43</v>
      </c>
      <c r="N6866">
        <f t="shared" ref="N6866:N6929" si="13756">IF(K6866="PosK",SUMIFS(L:L,K:K,"NegK",I:I,I6866),"")</f>
        <v>0</v>
      </c>
      <c r="O6866">
        <f t="shared" ref="O6866:O6929" si="13757">IF(K6866="PosK",SUMIFS(L:L,K:K,"eDNA",I:I,I6866),"")</f>
        <v>0</v>
      </c>
      <c r="Q6866">
        <f t="shared" ref="Q6866" si="13758">IF(L6868="No Ct",0,L6868)</f>
        <v>0</v>
      </c>
      <c r="R6866">
        <f t="shared" ref="R6866" si="13759">IF(L6869="No Ct",0,L6869)</f>
        <v>0</v>
      </c>
      <c r="S6866" t="str">
        <f t="shared" ref="S6866" si="13760">IF(AND(M6866&gt;0,N6866=0),"Valid","Invalid")</f>
        <v>Valid</v>
      </c>
      <c r="T6866" t="str">
        <f t="shared" ref="T6866" si="13761">IF(OR(Q6866&gt;1,R6866&gt;1),"Present","Absent")</f>
        <v>Absent</v>
      </c>
      <c r="U6866" t="str">
        <f t="shared" ref="U6866" si="13762">IF(OR(AND(Q6866&gt;1,Q6866&lt;41),AND(R6866&gt;1,R6866&lt;41)),"Ct&lt;41","Ct&gt;41")</f>
        <v>Ct&gt;41</v>
      </c>
      <c r="V6866" t="str">
        <f>VLOOKUP(J6866,Datasæt_Analysesystemer!$C$2:$D$68,2,FALSE)</f>
        <v>Pukkellaks</v>
      </c>
      <c r="W6866" t="str">
        <f t="shared" ref="W6866" si="13763">MID(F6866,10,9)</f>
        <v>DL2020034</v>
      </c>
      <c r="X6866" t="str">
        <f t="shared" ref="X6866" si="13764">W6866&amp;"_"&amp;V6866&amp;"_"&amp;S6866&amp;"_"&amp;T6866&amp;"_"&amp;U6866</f>
        <v>DL2020034_Pukkellaks_Valid_Absent_Ct&gt;41</v>
      </c>
    </row>
    <row r="6867" spans="1:24" x14ac:dyDescent="0.25">
      <c r="A6867" t="s">
        <v>306</v>
      </c>
      <c r="B6867" t="s">
        <v>1493</v>
      </c>
      <c r="C6867" t="s">
        <v>16</v>
      </c>
      <c r="D6867" s="6">
        <v>0.1</v>
      </c>
      <c r="E6867" s="6" t="s">
        <v>17</v>
      </c>
      <c r="F6867" t="s">
        <v>1561</v>
      </c>
      <c r="G6867" t="str">
        <f t="shared" si="13693"/>
        <v>DL2020034</v>
      </c>
      <c r="H6867" t="str">
        <f t="shared" si="13750"/>
        <v>17</v>
      </c>
      <c r="I6867" t="str">
        <f t="shared" si="13751"/>
        <v>Pukkellaks_17_20201027_DL2020034_IngridJespersensGymSktAnnaeGym</v>
      </c>
      <c r="J6867" t="str">
        <f t="shared" si="13752"/>
        <v>Pukkellaks</v>
      </c>
      <c r="K6867" t="str">
        <f t="shared" si="13753"/>
        <v>NegK</v>
      </c>
      <c r="L6867" t="str">
        <f t="shared" si="13754"/>
        <v>No Ct</v>
      </c>
      <c r="M6867" t="str">
        <f t="shared" si="13755"/>
        <v/>
      </c>
      <c r="N6867" t="str">
        <f t="shared" si="13756"/>
        <v/>
      </c>
      <c r="O6867" t="str">
        <f t="shared" si="13757"/>
        <v/>
      </c>
    </row>
    <row r="6868" spans="1:24" x14ac:dyDescent="0.25">
      <c r="A6868" t="s">
        <v>308</v>
      </c>
      <c r="B6868" t="s">
        <v>1494</v>
      </c>
      <c r="C6868" t="s">
        <v>20</v>
      </c>
      <c r="D6868" s="6">
        <v>0.1</v>
      </c>
      <c r="E6868" s="6" t="s">
        <v>17</v>
      </c>
      <c r="F6868" t="s">
        <v>1561</v>
      </c>
      <c r="G6868" t="str">
        <f t="shared" si="13693"/>
        <v>DL2020034</v>
      </c>
      <c r="H6868" t="str">
        <f t="shared" si="13750"/>
        <v>17</v>
      </c>
      <c r="I6868" t="str">
        <f t="shared" si="13751"/>
        <v>Pukkellaks_17_20201027_DL2020034_IngridJespersensGymSktAnnaeGym</v>
      </c>
      <c r="J6868" t="str">
        <f t="shared" si="13752"/>
        <v>Pukkellaks</v>
      </c>
      <c r="K6868" t="str">
        <f t="shared" si="13753"/>
        <v>eDNA</v>
      </c>
      <c r="L6868" t="str">
        <f t="shared" si="13754"/>
        <v>No Ct</v>
      </c>
      <c r="M6868" t="str">
        <f t="shared" si="13755"/>
        <v/>
      </c>
      <c r="N6868" t="str">
        <f t="shared" si="13756"/>
        <v/>
      </c>
      <c r="O6868" t="str">
        <f t="shared" si="13757"/>
        <v/>
      </c>
    </row>
    <row r="6869" spans="1:24" x14ac:dyDescent="0.25">
      <c r="A6869" t="s">
        <v>310</v>
      </c>
      <c r="B6869" t="s">
        <v>1494</v>
      </c>
      <c r="C6869" t="s">
        <v>20</v>
      </c>
      <c r="D6869" s="6">
        <v>0.1</v>
      </c>
      <c r="E6869" s="6" t="s">
        <v>17</v>
      </c>
      <c r="F6869" t="s">
        <v>1561</v>
      </c>
      <c r="G6869" t="str">
        <f t="shared" si="13693"/>
        <v>DL2020034</v>
      </c>
      <c r="H6869" t="str">
        <f t="shared" si="13750"/>
        <v>17</v>
      </c>
      <c r="I6869" t="str">
        <f t="shared" si="13751"/>
        <v>Pukkellaks_17_20201027_DL2020034_IngridJespersensGymSktAnnaeGym</v>
      </c>
      <c r="J6869" t="str">
        <f t="shared" si="13752"/>
        <v>Pukkellaks</v>
      </c>
      <c r="K6869" t="str">
        <f t="shared" si="13753"/>
        <v>eDNA</v>
      </c>
      <c r="L6869" t="str">
        <f t="shared" si="13754"/>
        <v>No Ct</v>
      </c>
      <c r="M6869" t="str">
        <f t="shared" si="13755"/>
        <v/>
      </c>
      <c r="N6869" t="str">
        <f t="shared" si="13756"/>
        <v/>
      </c>
      <c r="O6869" t="str">
        <f t="shared" si="13757"/>
        <v/>
      </c>
    </row>
    <row r="6870" spans="1:24" x14ac:dyDescent="0.25">
      <c r="A6870" t="s">
        <v>311</v>
      </c>
      <c r="B6870" t="s">
        <v>1495</v>
      </c>
      <c r="C6870" t="s">
        <v>13</v>
      </c>
      <c r="D6870" s="6">
        <v>0.1</v>
      </c>
      <c r="E6870" s="6" t="s">
        <v>17</v>
      </c>
      <c r="F6870" t="s">
        <v>1561</v>
      </c>
      <c r="G6870" t="str">
        <f t="shared" si="13693"/>
        <v>DL2020034</v>
      </c>
      <c r="H6870" t="str">
        <f t="shared" si="13750"/>
        <v>18</v>
      </c>
      <c r="I6870" t="str">
        <f t="shared" si="13751"/>
        <v>Pukkellaks_18_20201027_DL2020034_IngridJespersensGymSktAnnaeGym</v>
      </c>
      <c r="J6870" t="str">
        <f t="shared" si="13752"/>
        <v>Pukkellaks</v>
      </c>
      <c r="K6870" t="str">
        <f t="shared" si="13753"/>
        <v>PosK</v>
      </c>
      <c r="L6870" t="str">
        <f t="shared" si="13754"/>
        <v>No Ct</v>
      </c>
      <c r="M6870">
        <f t="shared" si="13755"/>
        <v>0</v>
      </c>
      <c r="N6870">
        <f t="shared" si="13756"/>
        <v>0</v>
      </c>
      <c r="O6870">
        <f t="shared" si="13757"/>
        <v>0</v>
      </c>
      <c r="Q6870">
        <f t="shared" ref="Q6870" si="13765">IF(L6872="No Ct",0,L6872)</f>
        <v>0</v>
      </c>
      <c r="R6870">
        <f t="shared" ref="R6870" si="13766">IF(L6873="No Ct",0,L6873)</f>
        <v>0</v>
      </c>
      <c r="S6870" t="str">
        <f t="shared" ref="S6870" si="13767">IF(AND(M6870&gt;0,N6870=0),"Valid","Invalid")</f>
        <v>Invalid</v>
      </c>
      <c r="T6870" t="str">
        <f t="shared" ref="T6870" si="13768">IF(OR(Q6870&gt;1,R6870&gt;1),"Present","Absent")</f>
        <v>Absent</v>
      </c>
      <c r="U6870" t="str">
        <f t="shared" ref="U6870" si="13769">IF(OR(AND(Q6870&gt;1,Q6870&lt;41),AND(R6870&gt;1,R6870&lt;41)),"Ct&lt;41","Ct&gt;41")</f>
        <v>Ct&gt;41</v>
      </c>
      <c r="V6870" t="str">
        <f>VLOOKUP(J6870,Datasæt_Analysesystemer!$C$2:$D$68,2,FALSE)</f>
        <v>Pukkellaks</v>
      </c>
      <c r="W6870" t="str">
        <f t="shared" ref="W6870" si="13770">MID(F6870,10,9)</f>
        <v>DL2020034</v>
      </c>
      <c r="X6870" t="str">
        <f t="shared" ref="X6870" si="13771">W6870&amp;"_"&amp;V6870&amp;"_"&amp;S6870&amp;"_"&amp;T6870&amp;"_"&amp;U6870</f>
        <v>DL2020034_Pukkellaks_Invalid_Absent_Ct&gt;41</v>
      </c>
    </row>
    <row r="6871" spans="1:24" x14ac:dyDescent="0.25">
      <c r="A6871" t="s">
        <v>313</v>
      </c>
      <c r="B6871" t="s">
        <v>1496</v>
      </c>
      <c r="C6871" t="s">
        <v>16</v>
      </c>
      <c r="D6871" s="6">
        <v>0.1</v>
      </c>
      <c r="E6871" s="6" t="s">
        <v>17</v>
      </c>
      <c r="F6871" t="s">
        <v>1561</v>
      </c>
      <c r="G6871" t="str">
        <f t="shared" si="13693"/>
        <v>DL2020034</v>
      </c>
      <c r="H6871" t="str">
        <f t="shared" si="13750"/>
        <v>18</v>
      </c>
      <c r="I6871" t="str">
        <f t="shared" si="13751"/>
        <v>Pukkellaks_18_20201027_DL2020034_IngridJespersensGymSktAnnaeGym</v>
      </c>
      <c r="J6871" t="str">
        <f t="shared" si="13752"/>
        <v>Pukkellaks</v>
      </c>
      <c r="K6871" t="str">
        <f t="shared" si="13753"/>
        <v>NegK</v>
      </c>
      <c r="L6871" t="str">
        <f t="shared" si="13754"/>
        <v>No Ct</v>
      </c>
      <c r="M6871" t="str">
        <f t="shared" si="13755"/>
        <v/>
      </c>
      <c r="N6871" t="str">
        <f t="shared" si="13756"/>
        <v/>
      </c>
      <c r="O6871" t="str">
        <f t="shared" si="13757"/>
        <v/>
      </c>
    </row>
    <row r="6872" spans="1:24" x14ac:dyDescent="0.25">
      <c r="A6872" t="s">
        <v>315</v>
      </c>
      <c r="B6872" t="s">
        <v>1497</v>
      </c>
      <c r="C6872" t="s">
        <v>20</v>
      </c>
      <c r="D6872" s="6">
        <v>0.1</v>
      </c>
      <c r="E6872" s="6" t="s">
        <v>17</v>
      </c>
      <c r="F6872" t="s">
        <v>1561</v>
      </c>
      <c r="G6872" t="str">
        <f t="shared" si="13693"/>
        <v>DL2020034</v>
      </c>
      <c r="H6872" t="str">
        <f t="shared" si="13750"/>
        <v>18</v>
      </c>
      <c r="I6872" t="str">
        <f t="shared" si="13751"/>
        <v>Pukkellaks_18_20201027_DL2020034_IngridJespersensGymSktAnnaeGym</v>
      </c>
      <c r="J6872" t="str">
        <f t="shared" si="13752"/>
        <v>Pukkellaks</v>
      </c>
      <c r="K6872" t="str">
        <f t="shared" si="13753"/>
        <v>eDNA</v>
      </c>
      <c r="L6872" t="str">
        <f t="shared" si="13754"/>
        <v>No Ct</v>
      </c>
      <c r="M6872" t="str">
        <f t="shared" si="13755"/>
        <v/>
      </c>
      <c r="N6872" t="str">
        <f t="shared" si="13756"/>
        <v/>
      </c>
      <c r="O6872" t="str">
        <f t="shared" si="13757"/>
        <v/>
      </c>
    </row>
    <row r="6873" spans="1:24" x14ac:dyDescent="0.25">
      <c r="A6873" t="s">
        <v>317</v>
      </c>
      <c r="B6873" t="s">
        <v>1497</v>
      </c>
      <c r="C6873" t="s">
        <v>20</v>
      </c>
      <c r="D6873" s="6">
        <v>0.1</v>
      </c>
      <c r="E6873" s="6" t="s">
        <v>17</v>
      </c>
      <c r="F6873" t="s">
        <v>1561</v>
      </c>
      <c r="G6873" t="str">
        <f t="shared" si="13693"/>
        <v>DL2020034</v>
      </c>
      <c r="H6873" t="str">
        <f t="shared" si="13750"/>
        <v>18</v>
      </c>
      <c r="I6873" t="str">
        <f t="shared" si="13751"/>
        <v>Pukkellaks_18_20201027_DL2020034_IngridJespersensGymSktAnnaeGym</v>
      </c>
      <c r="J6873" t="str">
        <f t="shared" si="13752"/>
        <v>Pukkellaks</v>
      </c>
      <c r="K6873" t="str">
        <f t="shared" si="13753"/>
        <v>eDNA</v>
      </c>
      <c r="L6873" t="str">
        <f t="shared" si="13754"/>
        <v>No Ct</v>
      </c>
      <c r="M6873" t="str">
        <f t="shared" si="13755"/>
        <v/>
      </c>
      <c r="N6873" t="str">
        <f t="shared" si="13756"/>
        <v/>
      </c>
      <c r="O6873" t="str">
        <f t="shared" si="13757"/>
        <v/>
      </c>
    </row>
    <row r="6874" spans="1:24" x14ac:dyDescent="0.25">
      <c r="A6874" t="s">
        <v>318</v>
      </c>
      <c r="B6874" t="s">
        <v>1498</v>
      </c>
      <c r="C6874" t="s">
        <v>13</v>
      </c>
      <c r="D6874" s="6">
        <v>0.1</v>
      </c>
      <c r="E6874" s="6">
        <v>38.119999999999997</v>
      </c>
      <c r="F6874" t="s">
        <v>1561</v>
      </c>
      <c r="G6874" t="str">
        <f t="shared" si="13693"/>
        <v>DL2020034</v>
      </c>
      <c r="H6874" t="str">
        <f t="shared" si="13750"/>
        <v>19</v>
      </c>
      <c r="I6874" t="str">
        <f t="shared" si="13751"/>
        <v>SibiriskStoer_19_20201027_DL2020034_IngridJespersensGymSktAnnaeGym</v>
      </c>
      <c r="J6874" t="str">
        <f t="shared" si="13752"/>
        <v>SibiriskStoer</v>
      </c>
      <c r="K6874" t="str">
        <f t="shared" si="13753"/>
        <v>PosK</v>
      </c>
      <c r="L6874">
        <f t="shared" si="13754"/>
        <v>38.119999999999997</v>
      </c>
      <c r="M6874">
        <f t="shared" si="13755"/>
        <v>38.119999999999997</v>
      </c>
      <c r="N6874">
        <f t="shared" si="13756"/>
        <v>0</v>
      </c>
      <c r="O6874">
        <f t="shared" si="13757"/>
        <v>0</v>
      </c>
      <c r="Q6874">
        <f t="shared" ref="Q6874" si="13772">IF(L6876="No Ct",0,L6876)</f>
        <v>0</v>
      </c>
      <c r="R6874">
        <f t="shared" ref="R6874" si="13773">IF(L6877="No Ct",0,L6877)</f>
        <v>0</v>
      </c>
      <c r="S6874" t="str">
        <f t="shared" ref="S6874" si="13774">IF(AND(M6874&gt;0,N6874=0),"Valid","Invalid")</f>
        <v>Valid</v>
      </c>
      <c r="T6874" t="str">
        <f t="shared" ref="T6874" si="13775">IF(OR(Q6874&gt;1,R6874&gt;1),"Present","Absent")</f>
        <v>Absent</v>
      </c>
      <c r="U6874" t="str">
        <f t="shared" ref="U6874" si="13776">IF(OR(AND(Q6874&gt;1,Q6874&lt;41),AND(R6874&gt;1,R6874&lt;41)),"Ct&lt;41","Ct&gt;41")</f>
        <v>Ct&gt;41</v>
      </c>
      <c r="V6874" t="str">
        <f>VLOOKUP(J6874,Datasæt_Analysesystemer!$C$2:$D$68,2,FALSE)</f>
        <v>Siberisk stør</v>
      </c>
      <c r="W6874" t="str">
        <f t="shared" ref="W6874" si="13777">MID(F6874,10,9)</f>
        <v>DL2020034</v>
      </c>
      <c r="X6874" t="str">
        <f t="shared" ref="X6874" si="13778">W6874&amp;"_"&amp;V6874&amp;"_"&amp;S6874&amp;"_"&amp;T6874&amp;"_"&amp;U6874</f>
        <v>DL2020034_Siberisk stør_Valid_Absent_Ct&gt;41</v>
      </c>
    </row>
    <row r="6875" spans="1:24" x14ac:dyDescent="0.25">
      <c r="A6875" t="s">
        <v>320</v>
      </c>
      <c r="B6875" t="s">
        <v>1499</v>
      </c>
      <c r="C6875" t="s">
        <v>16</v>
      </c>
      <c r="D6875" s="6">
        <v>0.1</v>
      </c>
      <c r="E6875" s="6" t="s">
        <v>17</v>
      </c>
      <c r="F6875" t="s">
        <v>1561</v>
      </c>
      <c r="G6875" t="str">
        <f t="shared" si="13693"/>
        <v>DL2020034</v>
      </c>
      <c r="H6875" t="str">
        <f t="shared" si="13750"/>
        <v>19</v>
      </c>
      <c r="I6875" t="str">
        <f t="shared" si="13751"/>
        <v>SibiriskStoer_19_20201027_DL2020034_IngridJespersensGymSktAnnaeGym</v>
      </c>
      <c r="J6875" t="str">
        <f t="shared" si="13752"/>
        <v>SibiriskStoer</v>
      </c>
      <c r="K6875" t="str">
        <f t="shared" si="13753"/>
        <v>NegK</v>
      </c>
      <c r="L6875" t="str">
        <f t="shared" si="13754"/>
        <v>No Ct</v>
      </c>
      <c r="M6875" t="str">
        <f t="shared" si="13755"/>
        <v/>
      </c>
      <c r="N6875" t="str">
        <f t="shared" si="13756"/>
        <v/>
      </c>
      <c r="O6875" t="str">
        <f t="shared" si="13757"/>
        <v/>
      </c>
    </row>
    <row r="6876" spans="1:24" x14ac:dyDescent="0.25">
      <c r="A6876" t="s">
        <v>322</v>
      </c>
      <c r="B6876" t="s">
        <v>1500</v>
      </c>
      <c r="C6876" t="s">
        <v>20</v>
      </c>
      <c r="D6876" s="6">
        <v>0.1</v>
      </c>
      <c r="E6876" s="6" t="s">
        <v>17</v>
      </c>
      <c r="F6876" t="s">
        <v>1561</v>
      </c>
      <c r="G6876" t="str">
        <f t="shared" si="13693"/>
        <v>DL2020034</v>
      </c>
      <c r="H6876" t="str">
        <f t="shared" si="13750"/>
        <v>19</v>
      </c>
      <c r="I6876" t="str">
        <f t="shared" si="13751"/>
        <v>SibiriskStoer_19_20201027_DL2020034_IngridJespersensGymSktAnnaeGym</v>
      </c>
      <c r="J6876" t="str">
        <f t="shared" si="13752"/>
        <v>SibiriskStoer</v>
      </c>
      <c r="K6876" t="str">
        <f t="shared" si="13753"/>
        <v>eDNA</v>
      </c>
      <c r="L6876" t="str">
        <f t="shared" si="13754"/>
        <v>No Ct</v>
      </c>
      <c r="M6876" t="str">
        <f t="shared" si="13755"/>
        <v/>
      </c>
      <c r="N6876" t="str">
        <f t="shared" si="13756"/>
        <v/>
      </c>
      <c r="O6876" t="str">
        <f t="shared" si="13757"/>
        <v/>
      </c>
    </row>
    <row r="6877" spans="1:24" x14ac:dyDescent="0.25">
      <c r="A6877" t="s">
        <v>324</v>
      </c>
      <c r="B6877" t="s">
        <v>1500</v>
      </c>
      <c r="C6877" t="s">
        <v>20</v>
      </c>
      <c r="D6877" s="6">
        <v>0.1</v>
      </c>
      <c r="E6877" s="6" t="s">
        <v>17</v>
      </c>
      <c r="F6877" t="s">
        <v>1561</v>
      </c>
      <c r="G6877" t="str">
        <f t="shared" si="13693"/>
        <v>DL2020034</v>
      </c>
      <c r="H6877" t="str">
        <f t="shared" si="13750"/>
        <v>19</v>
      </c>
      <c r="I6877" t="str">
        <f t="shared" si="13751"/>
        <v>SibiriskStoer_19_20201027_DL2020034_IngridJespersensGymSktAnnaeGym</v>
      </c>
      <c r="J6877" t="str">
        <f t="shared" si="13752"/>
        <v>SibiriskStoer</v>
      </c>
      <c r="K6877" t="str">
        <f t="shared" si="13753"/>
        <v>eDNA</v>
      </c>
      <c r="L6877" t="str">
        <f t="shared" si="13754"/>
        <v>No Ct</v>
      </c>
      <c r="M6877" t="str">
        <f t="shared" si="13755"/>
        <v/>
      </c>
      <c r="N6877" t="str">
        <f t="shared" si="13756"/>
        <v/>
      </c>
      <c r="O6877" t="str">
        <f t="shared" si="13757"/>
        <v/>
      </c>
    </row>
    <row r="6878" spans="1:24" x14ac:dyDescent="0.25">
      <c r="A6878" t="s">
        <v>325</v>
      </c>
      <c r="B6878" t="s">
        <v>1501</v>
      </c>
      <c r="C6878" t="s">
        <v>13</v>
      </c>
      <c r="D6878" s="6">
        <v>0.1</v>
      </c>
      <c r="E6878" s="6">
        <v>37.229999999999997</v>
      </c>
      <c r="F6878" t="s">
        <v>1561</v>
      </c>
      <c r="G6878" t="str">
        <f t="shared" si="13693"/>
        <v>DL2020034</v>
      </c>
      <c r="H6878" t="str">
        <f t="shared" si="13750"/>
        <v>20</v>
      </c>
      <c r="I6878" t="str">
        <f t="shared" si="13751"/>
        <v>SibiriskStoer_20_20201027_DL2020034_IngridJespersensGymSktAnnaeGym</v>
      </c>
      <c r="J6878" t="str">
        <f t="shared" si="13752"/>
        <v>SibiriskStoer</v>
      </c>
      <c r="K6878" t="str">
        <f t="shared" si="13753"/>
        <v>PosK</v>
      </c>
      <c r="L6878">
        <f t="shared" si="13754"/>
        <v>37.229999999999997</v>
      </c>
      <c r="M6878">
        <f t="shared" si="13755"/>
        <v>37.229999999999997</v>
      </c>
      <c r="N6878">
        <f t="shared" si="13756"/>
        <v>0</v>
      </c>
      <c r="O6878">
        <f t="shared" si="13757"/>
        <v>0</v>
      </c>
      <c r="Q6878">
        <f t="shared" ref="Q6878" si="13779">IF(L6880="No Ct",0,L6880)</f>
        <v>0</v>
      </c>
      <c r="R6878">
        <f t="shared" ref="R6878" si="13780">IF(L6881="No Ct",0,L6881)</f>
        <v>0</v>
      </c>
      <c r="S6878" t="str">
        <f t="shared" ref="S6878" si="13781">IF(AND(M6878&gt;0,N6878=0),"Valid","Invalid")</f>
        <v>Valid</v>
      </c>
      <c r="T6878" t="str">
        <f t="shared" ref="T6878" si="13782">IF(OR(Q6878&gt;1,R6878&gt;1),"Present","Absent")</f>
        <v>Absent</v>
      </c>
      <c r="U6878" t="str">
        <f t="shared" ref="U6878" si="13783">IF(OR(AND(Q6878&gt;1,Q6878&lt;41),AND(R6878&gt;1,R6878&lt;41)),"Ct&lt;41","Ct&gt;41")</f>
        <v>Ct&gt;41</v>
      </c>
      <c r="V6878" t="str">
        <f>VLOOKUP(J6878,Datasæt_Analysesystemer!$C$2:$D$68,2,FALSE)</f>
        <v>Siberisk stør</v>
      </c>
      <c r="W6878" t="str">
        <f t="shared" ref="W6878" si="13784">MID(F6878,10,9)</f>
        <v>DL2020034</v>
      </c>
      <c r="X6878" t="str">
        <f t="shared" ref="X6878" si="13785">W6878&amp;"_"&amp;V6878&amp;"_"&amp;S6878&amp;"_"&amp;T6878&amp;"_"&amp;U6878</f>
        <v>DL2020034_Siberisk stør_Valid_Absent_Ct&gt;41</v>
      </c>
    </row>
    <row r="6879" spans="1:24" x14ac:dyDescent="0.25">
      <c r="A6879" t="s">
        <v>327</v>
      </c>
      <c r="B6879" t="s">
        <v>1502</v>
      </c>
      <c r="C6879" t="s">
        <v>16</v>
      </c>
      <c r="D6879" s="6">
        <v>0.1</v>
      </c>
      <c r="E6879" s="6" t="s">
        <v>17</v>
      </c>
      <c r="F6879" t="s">
        <v>1561</v>
      </c>
      <c r="G6879" t="str">
        <f t="shared" si="13693"/>
        <v>DL2020034</v>
      </c>
      <c r="H6879" t="str">
        <f t="shared" si="13750"/>
        <v>20</v>
      </c>
      <c r="I6879" t="str">
        <f t="shared" si="13751"/>
        <v>SibiriskStoer_20_20201027_DL2020034_IngridJespersensGymSktAnnaeGym</v>
      </c>
      <c r="J6879" t="str">
        <f t="shared" si="13752"/>
        <v>SibiriskStoer</v>
      </c>
      <c r="K6879" t="str">
        <f t="shared" si="13753"/>
        <v>NegK</v>
      </c>
      <c r="L6879" t="str">
        <f t="shared" si="13754"/>
        <v>No Ct</v>
      </c>
      <c r="M6879" t="str">
        <f t="shared" si="13755"/>
        <v/>
      </c>
      <c r="N6879" t="str">
        <f t="shared" si="13756"/>
        <v/>
      </c>
      <c r="O6879" t="str">
        <f t="shared" si="13757"/>
        <v/>
      </c>
    </row>
    <row r="6880" spans="1:24" x14ac:dyDescent="0.25">
      <c r="A6880" t="s">
        <v>329</v>
      </c>
      <c r="B6880" t="s">
        <v>1503</v>
      </c>
      <c r="C6880" t="s">
        <v>20</v>
      </c>
      <c r="D6880" s="6">
        <v>0.1</v>
      </c>
      <c r="E6880" s="6" t="s">
        <v>17</v>
      </c>
      <c r="F6880" t="s">
        <v>1561</v>
      </c>
      <c r="G6880" t="str">
        <f t="shared" si="13693"/>
        <v>DL2020034</v>
      </c>
      <c r="H6880" t="str">
        <f t="shared" si="13750"/>
        <v>20</v>
      </c>
      <c r="I6880" t="str">
        <f t="shared" si="13751"/>
        <v>SibiriskStoer_20_20201027_DL2020034_IngridJespersensGymSktAnnaeGym</v>
      </c>
      <c r="J6880" t="str">
        <f t="shared" si="13752"/>
        <v>SibiriskStoer</v>
      </c>
      <c r="K6880" t="str">
        <f t="shared" si="13753"/>
        <v>eDNA</v>
      </c>
      <c r="L6880" t="str">
        <f t="shared" si="13754"/>
        <v>No Ct</v>
      </c>
      <c r="M6880" t="str">
        <f t="shared" si="13755"/>
        <v/>
      </c>
      <c r="N6880" t="str">
        <f t="shared" si="13756"/>
        <v/>
      </c>
      <c r="O6880" t="str">
        <f t="shared" si="13757"/>
        <v/>
      </c>
    </row>
    <row r="6881" spans="1:24" x14ac:dyDescent="0.25">
      <c r="A6881" t="s">
        <v>331</v>
      </c>
      <c r="B6881" t="s">
        <v>1503</v>
      </c>
      <c r="C6881" t="s">
        <v>20</v>
      </c>
      <c r="D6881" s="6">
        <v>0.1</v>
      </c>
      <c r="E6881" s="6" t="s">
        <v>17</v>
      </c>
      <c r="F6881" t="s">
        <v>1561</v>
      </c>
      <c r="G6881" t="str">
        <f t="shared" si="13693"/>
        <v>DL2020034</v>
      </c>
      <c r="H6881" t="str">
        <f t="shared" si="13750"/>
        <v>20</v>
      </c>
      <c r="I6881" t="str">
        <f t="shared" si="13751"/>
        <v>SibiriskStoer_20_20201027_DL2020034_IngridJespersensGymSktAnnaeGym</v>
      </c>
      <c r="J6881" t="str">
        <f t="shared" si="13752"/>
        <v>SibiriskStoer</v>
      </c>
      <c r="K6881" t="str">
        <f t="shared" si="13753"/>
        <v>eDNA</v>
      </c>
      <c r="L6881" t="str">
        <f t="shared" si="13754"/>
        <v>No Ct</v>
      </c>
      <c r="M6881" t="str">
        <f t="shared" si="13755"/>
        <v/>
      </c>
      <c r="N6881" t="str">
        <f t="shared" si="13756"/>
        <v/>
      </c>
      <c r="O6881" t="str">
        <f t="shared" si="13757"/>
        <v/>
      </c>
    </row>
    <row r="6882" spans="1:24" x14ac:dyDescent="0.25">
      <c r="A6882" t="s">
        <v>390</v>
      </c>
      <c r="B6882" t="s">
        <v>1504</v>
      </c>
      <c r="C6882" t="s">
        <v>13</v>
      </c>
      <c r="D6882" s="6">
        <v>0.1</v>
      </c>
      <c r="E6882" s="6" t="s">
        <v>17</v>
      </c>
      <c r="F6882" t="s">
        <v>1561</v>
      </c>
      <c r="G6882" t="str">
        <f t="shared" si="13693"/>
        <v>DL2020034</v>
      </c>
      <c r="H6882" t="str">
        <f t="shared" si="13750"/>
        <v>21</v>
      </c>
      <c r="I6882" t="str">
        <f t="shared" si="13751"/>
        <v>Stillehavsoesters_21_20201027_DL2020034_IngridJespersensGymSktAnnaeGym</v>
      </c>
      <c r="J6882" t="str">
        <f t="shared" si="13752"/>
        <v>Stillehavsoesters</v>
      </c>
      <c r="K6882" t="str">
        <f t="shared" si="13753"/>
        <v>PosK</v>
      </c>
      <c r="L6882" t="str">
        <f t="shared" si="13754"/>
        <v>No Ct</v>
      </c>
      <c r="M6882">
        <f t="shared" si="13755"/>
        <v>0</v>
      </c>
      <c r="N6882">
        <f t="shared" si="13756"/>
        <v>0</v>
      </c>
      <c r="O6882">
        <f t="shared" si="13757"/>
        <v>0</v>
      </c>
      <c r="Q6882">
        <f t="shared" ref="Q6882" si="13786">IF(L6884="No Ct",0,L6884)</f>
        <v>0</v>
      </c>
      <c r="R6882">
        <f t="shared" ref="R6882" si="13787">IF(L6885="No Ct",0,L6885)</f>
        <v>0</v>
      </c>
      <c r="S6882" t="str">
        <f t="shared" ref="S6882" si="13788">IF(AND(M6882&gt;0,N6882=0),"Valid","Invalid")</f>
        <v>Invalid</v>
      </c>
      <c r="T6882" t="str">
        <f t="shared" ref="T6882" si="13789">IF(OR(Q6882&gt;1,R6882&gt;1),"Present","Absent")</f>
        <v>Absent</v>
      </c>
      <c r="U6882" t="str">
        <f t="shared" ref="U6882" si="13790">IF(OR(AND(Q6882&gt;1,Q6882&lt;41),AND(R6882&gt;1,R6882&lt;41)),"Ct&lt;41","Ct&gt;41")</f>
        <v>Ct&gt;41</v>
      </c>
      <c r="V6882" t="str">
        <f>VLOOKUP(J6882,Datasæt_Analysesystemer!$C$2:$D$68,2,FALSE)</f>
        <v>Stillehavsøsters</v>
      </c>
      <c r="W6882" t="str">
        <f t="shared" ref="W6882" si="13791">MID(F6882,10,9)</f>
        <v>DL2020034</v>
      </c>
      <c r="X6882" t="str">
        <f t="shared" ref="X6882" si="13792">W6882&amp;"_"&amp;V6882&amp;"_"&amp;S6882&amp;"_"&amp;T6882&amp;"_"&amp;U6882</f>
        <v>DL2020034_Stillehavsøsters_Invalid_Absent_Ct&gt;41</v>
      </c>
    </row>
    <row r="6883" spans="1:24" x14ac:dyDescent="0.25">
      <c r="A6883" t="s">
        <v>392</v>
      </c>
      <c r="B6883" t="s">
        <v>1505</v>
      </c>
      <c r="C6883" t="s">
        <v>16</v>
      </c>
      <c r="D6883" s="6">
        <v>0.1</v>
      </c>
      <c r="E6883" s="6" t="s">
        <v>17</v>
      </c>
      <c r="F6883" t="s">
        <v>1561</v>
      </c>
      <c r="G6883" t="str">
        <f t="shared" si="13693"/>
        <v>DL2020034</v>
      </c>
      <c r="H6883" t="str">
        <f t="shared" si="13750"/>
        <v>21</v>
      </c>
      <c r="I6883" t="str">
        <f t="shared" si="13751"/>
        <v>Stillehavsoesters_21_20201027_DL2020034_IngridJespersensGymSktAnnaeGym</v>
      </c>
      <c r="J6883" t="str">
        <f t="shared" si="13752"/>
        <v>Stillehavsoesters</v>
      </c>
      <c r="K6883" t="str">
        <f t="shared" si="13753"/>
        <v>NegK</v>
      </c>
      <c r="L6883" t="str">
        <f t="shared" si="13754"/>
        <v>No Ct</v>
      </c>
      <c r="M6883" t="str">
        <f t="shared" si="13755"/>
        <v/>
      </c>
      <c r="N6883" t="str">
        <f t="shared" si="13756"/>
        <v/>
      </c>
      <c r="O6883" t="str">
        <f t="shared" si="13757"/>
        <v/>
      </c>
    </row>
    <row r="6884" spans="1:24" x14ac:dyDescent="0.25">
      <c r="A6884" t="s">
        <v>394</v>
      </c>
      <c r="B6884" t="s">
        <v>1506</v>
      </c>
      <c r="C6884" t="s">
        <v>20</v>
      </c>
      <c r="D6884" s="6">
        <v>0.1</v>
      </c>
      <c r="E6884" s="6" t="s">
        <v>17</v>
      </c>
      <c r="F6884" t="s">
        <v>1561</v>
      </c>
      <c r="G6884" t="str">
        <f t="shared" si="13693"/>
        <v>DL2020034</v>
      </c>
      <c r="H6884" t="str">
        <f t="shared" si="13750"/>
        <v>21</v>
      </c>
      <c r="I6884" t="str">
        <f t="shared" si="13751"/>
        <v>Stillehavsoesters_21_20201027_DL2020034_IngridJespersensGymSktAnnaeGym</v>
      </c>
      <c r="J6884" t="str">
        <f t="shared" si="13752"/>
        <v>Stillehavsoesters</v>
      </c>
      <c r="K6884" t="str">
        <f t="shared" si="13753"/>
        <v>eDNA</v>
      </c>
      <c r="L6884" t="str">
        <f t="shared" si="13754"/>
        <v>No Ct</v>
      </c>
      <c r="M6884" t="str">
        <f t="shared" si="13755"/>
        <v/>
      </c>
      <c r="N6884" t="str">
        <f t="shared" si="13756"/>
        <v/>
      </c>
      <c r="O6884" t="str">
        <f t="shared" si="13757"/>
        <v/>
      </c>
    </row>
    <row r="6885" spans="1:24" x14ac:dyDescent="0.25">
      <c r="A6885" t="s">
        <v>396</v>
      </c>
      <c r="B6885" t="s">
        <v>1506</v>
      </c>
      <c r="C6885" t="s">
        <v>20</v>
      </c>
      <c r="D6885" s="6">
        <v>0.1</v>
      </c>
      <c r="E6885" s="6" t="s">
        <v>17</v>
      </c>
      <c r="F6885" t="s">
        <v>1561</v>
      </c>
      <c r="G6885" t="str">
        <f t="shared" si="13693"/>
        <v>DL2020034</v>
      </c>
      <c r="H6885" t="str">
        <f t="shared" si="13750"/>
        <v>21</v>
      </c>
      <c r="I6885" t="str">
        <f t="shared" si="13751"/>
        <v>Stillehavsoesters_21_20201027_DL2020034_IngridJespersensGymSktAnnaeGym</v>
      </c>
      <c r="J6885" t="str">
        <f t="shared" si="13752"/>
        <v>Stillehavsoesters</v>
      </c>
      <c r="K6885" t="str">
        <f t="shared" si="13753"/>
        <v>eDNA</v>
      </c>
      <c r="L6885" t="str">
        <f t="shared" si="13754"/>
        <v>No Ct</v>
      </c>
      <c r="M6885" t="str">
        <f t="shared" si="13755"/>
        <v/>
      </c>
      <c r="N6885" t="str">
        <f t="shared" si="13756"/>
        <v/>
      </c>
      <c r="O6885" t="str">
        <f t="shared" si="13757"/>
        <v/>
      </c>
    </row>
    <row r="6886" spans="1:24" x14ac:dyDescent="0.25">
      <c r="A6886" t="s">
        <v>397</v>
      </c>
      <c r="B6886" t="s">
        <v>1507</v>
      </c>
      <c r="C6886" t="s">
        <v>13</v>
      </c>
      <c r="D6886" s="6">
        <v>0.1</v>
      </c>
      <c r="E6886" s="6">
        <v>46.96</v>
      </c>
      <c r="F6886" t="s">
        <v>1561</v>
      </c>
      <c r="G6886" t="str">
        <f t="shared" si="13693"/>
        <v>DL2020034</v>
      </c>
      <c r="H6886" t="str">
        <f t="shared" si="13750"/>
        <v>22</v>
      </c>
      <c r="I6886" t="str">
        <f t="shared" si="13751"/>
        <v>Stillehavsoesters_22_20201027_DL2020034_IngridJespersensGymSktAnnaeGym</v>
      </c>
      <c r="J6886" t="str">
        <f t="shared" si="13752"/>
        <v>Stillehavsoesters</v>
      </c>
      <c r="K6886" t="str">
        <f t="shared" si="13753"/>
        <v>PosK</v>
      </c>
      <c r="L6886">
        <f t="shared" si="13754"/>
        <v>46.96</v>
      </c>
      <c r="M6886">
        <f t="shared" si="13755"/>
        <v>46.96</v>
      </c>
      <c r="N6886">
        <f t="shared" si="13756"/>
        <v>0</v>
      </c>
      <c r="O6886">
        <f t="shared" si="13757"/>
        <v>0</v>
      </c>
      <c r="Q6886">
        <f t="shared" ref="Q6886" si="13793">IF(L6888="No Ct",0,L6888)</f>
        <v>0</v>
      </c>
      <c r="R6886">
        <f t="shared" ref="R6886" si="13794">IF(L6889="No Ct",0,L6889)</f>
        <v>0</v>
      </c>
      <c r="S6886" t="str">
        <f t="shared" ref="S6886" si="13795">IF(AND(M6886&gt;0,N6886=0),"Valid","Invalid")</f>
        <v>Valid</v>
      </c>
      <c r="T6886" t="str">
        <f t="shared" ref="T6886" si="13796">IF(OR(Q6886&gt;1,R6886&gt;1),"Present","Absent")</f>
        <v>Absent</v>
      </c>
      <c r="U6886" t="str">
        <f t="shared" ref="U6886" si="13797">IF(OR(AND(Q6886&gt;1,Q6886&lt;41),AND(R6886&gt;1,R6886&lt;41)),"Ct&lt;41","Ct&gt;41")</f>
        <v>Ct&gt;41</v>
      </c>
      <c r="V6886" t="str">
        <f>VLOOKUP(J6886,Datasæt_Analysesystemer!$C$2:$D$68,2,FALSE)</f>
        <v>Stillehavsøsters</v>
      </c>
      <c r="W6886" t="str">
        <f t="shared" ref="W6886" si="13798">MID(F6886,10,9)</f>
        <v>DL2020034</v>
      </c>
      <c r="X6886" t="str">
        <f t="shared" ref="X6886" si="13799">W6886&amp;"_"&amp;V6886&amp;"_"&amp;S6886&amp;"_"&amp;T6886&amp;"_"&amp;U6886</f>
        <v>DL2020034_Stillehavsøsters_Valid_Absent_Ct&gt;41</v>
      </c>
    </row>
    <row r="6887" spans="1:24" x14ac:dyDescent="0.25">
      <c r="A6887" t="s">
        <v>399</v>
      </c>
      <c r="B6887" t="s">
        <v>1508</v>
      </c>
      <c r="C6887" t="s">
        <v>16</v>
      </c>
      <c r="D6887" s="6">
        <v>0.1</v>
      </c>
      <c r="E6887" s="6" t="s">
        <v>17</v>
      </c>
      <c r="F6887" t="s">
        <v>1561</v>
      </c>
      <c r="G6887" t="str">
        <f t="shared" si="13693"/>
        <v>DL2020034</v>
      </c>
      <c r="H6887" t="str">
        <f t="shared" si="13750"/>
        <v>22</v>
      </c>
      <c r="I6887" t="str">
        <f t="shared" si="13751"/>
        <v>Stillehavsoesters_22_20201027_DL2020034_IngridJespersensGymSktAnnaeGym</v>
      </c>
      <c r="J6887" t="str">
        <f t="shared" si="13752"/>
        <v>Stillehavsoesters</v>
      </c>
      <c r="K6887" t="str">
        <f t="shared" si="13753"/>
        <v>NegK</v>
      </c>
      <c r="L6887" t="str">
        <f t="shared" si="13754"/>
        <v>No Ct</v>
      </c>
      <c r="M6887" t="str">
        <f t="shared" si="13755"/>
        <v/>
      </c>
      <c r="N6887" t="str">
        <f t="shared" si="13756"/>
        <v/>
      </c>
      <c r="O6887" t="str">
        <f t="shared" si="13757"/>
        <v/>
      </c>
    </row>
    <row r="6888" spans="1:24" x14ac:dyDescent="0.25">
      <c r="A6888" t="s">
        <v>401</v>
      </c>
      <c r="B6888" t="s">
        <v>1509</v>
      </c>
      <c r="C6888" t="s">
        <v>20</v>
      </c>
      <c r="D6888" s="6">
        <v>0.1</v>
      </c>
      <c r="E6888" s="6" t="s">
        <v>17</v>
      </c>
      <c r="F6888" t="s">
        <v>1561</v>
      </c>
      <c r="G6888" t="str">
        <f t="shared" si="13693"/>
        <v>DL2020034</v>
      </c>
      <c r="H6888" t="str">
        <f t="shared" si="13750"/>
        <v>22</v>
      </c>
      <c r="I6888" t="str">
        <f t="shared" si="13751"/>
        <v>Stillehavsoesters_22_20201027_DL2020034_IngridJespersensGymSktAnnaeGym</v>
      </c>
      <c r="J6888" t="str">
        <f t="shared" si="13752"/>
        <v>Stillehavsoesters</v>
      </c>
      <c r="K6888" t="str">
        <f t="shared" si="13753"/>
        <v>eDNA</v>
      </c>
      <c r="L6888" t="str">
        <f t="shared" si="13754"/>
        <v>No Ct</v>
      </c>
      <c r="M6888" t="str">
        <f t="shared" si="13755"/>
        <v/>
      </c>
      <c r="N6888" t="str">
        <f t="shared" si="13756"/>
        <v/>
      </c>
      <c r="O6888" t="str">
        <f t="shared" si="13757"/>
        <v/>
      </c>
    </row>
    <row r="6889" spans="1:24" x14ac:dyDescent="0.25">
      <c r="A6889" t="s">
        <v>403</v>
      </c>
      <c r="B6889" t="s">
        <v>1509</v>
      </c>
      <c r="C6889" t="s">
        <v>20</v>
      </c>
      <c r="D6889" s="6">
        <v>0.1</v>
      </c>
      <c r="E6889" s="6" t="s">
        <v>17</v>
      </c>
      <c r="F6889" t="s">
        <v>1561</v>
      </c>
      <c r="G6889" t="str">
        <f t="shared" si="13693"/>
        <v>DL2020034</v>
      </c>
      <c r="H6889" t="str">
        <f t="shared" si="13750"/>
        <v>22</v>
      </c>
      <c r="I6889" t="str">
        <f t="shared" si="13751"/>
        <v>Stillehavsoesters_22_20201027_DL2020034_IngridJespersensGymSktAnnaeGym</v>
      </c>
      <c r="J6889" t="str">
        <f t="shared" si="13752"/>
        <v>Stillehavsoesters</v>
      </c>
      <c r="K6889" t="str">
        <f t="shared" si="13753"/>
        <v>eDNA</v>
      </c>
      <c r="L6889" t="str">
        <f t="shared" si="13754"/>
        <v>No Ct</v>
      </c>
      <c r="M6889" t="str">
        <f t="shared" si="13755"/>
        <v/>
      </c>
      <c r="N6889" t="str">
        <f t="shared" si="13756"/>
        <v/>
      </c>
      <c r="O6889" t="str">
        <f t="shared" si="13757"/>
        <v/>
      </c>
    </row>
    <row r="6890" spans="1:24" x14ac:dyDescent="0.25">
      <c r="A6890" t="s">
        <v>404</v>
      </c>
      <c r="B6890" t="s">
        <v>692</v>
      </c>
      <c r="C6890" t="s">
        <v>13</v>
      </c>
      <c r="D6890" s="6">
        <v>0.1</v>
      </c>
      <c r="E6890" s="6">
        <v>32.49</v>
      </c>
      <c r="F6890" t="s">
        <v>1561</v>
      </c>
      <c r="G6890" t="str">
        <f t="shared" si="13693"/>
        <v>DL2020034</v>
      </c>
      <c r="H6890" t="str">
        <f t="shared" si="13750"/>
        <v>23</v>
      </c>
      <c r="I6890" t="str">
        <f t="shared" si="13751"/>
        <v>SortmundetKutling_23_20201027_DL2020034_IngridJespersensGymSktAnnaeGym</v>
      </c>
      <c r="J6890" t="str">
        <f t="shared" si="13752"/>
        <v>SortmundetKutling</v>
      </c>
      <c r="K6890" t="str">
        <f t="shared" si="13753"/>
        <v>PosK</v>
      </c>
      <c r="L6890">
        <f t="shared" si="13754"/>
        <v>32.49</v>
      </c>
      <c r="M6890">
        <f t="shared" si="13755"/>
        <v>32.49</v>
      </c>
      <c r="N6890">
        <f t="shared" si="13756"/>
        <v>0</v>
      </c>
      <c r="O6890">
        <f t="shared" si="13757"/>
        <v>81.259999999999991</v>
      </c>
      <c r="Q6890">
        <f t="shared" ref="Q6890" si="13800">IF(L6892="No Ct",0,L6892)</f>
        <v>38.97</v>
      </c>
      <c r="R6890">
        <f t="shared" ref="R6890" si="13801">IF(L6893="No Ct",0,L6893)</f>
        <v>42.29</v>
      </c>
      <c r="S6890" t="str">
        <f t="shared" ref="S6890" si="13802">IF(AND(M6890&gt;0,N6890=0),"Valid","Invalid")</f>
        <v>Valid</v>
      </c>
      <c r="T6890" t="str">
        <f t="shared" ref="T6890" si="13803">IF(OR(Q6890&gt;1,R6890&gt;1),"Present","Absent")</f>
        <v>Present</v>
      </c>
      <c r="U6890" t="str">
        <f t="shared" ref="U6890" si="13804">IF(OR(AND(Q6890&gt;1,Q6890&lt;41),AND(R6890&gt;1,R6890&lt;41)),"Ct&lt;41","Ct&gt;41")</f>
        <v>Ct&lt;41</v>
      </c>
      <c r="V6890" t="str">
        <f>VLOOKUP(J6890,Datasæt_Analysesystemer!$C$2:$D$68,2,FALSE)</f>
        <v>Sortmundet kutling</v>
      </c>
      <c r="W6890" t="str">
        <f t="shared" ref="W6890" si="13805">MID(F6890,10,9)</f>
        <v>DL2020034</v>
      </c>
      <c r="X6890" t="str">
        <f t="shared" ref="X6890" si="13806">W6890&amp;"_"&amp;V6890&amp;"_"&amp;S6890&amp;"_"&amp;T6890&amp;"_"&amp;U6890</f>
        <v>DL2020034_Sortmundet kutling_Valid_Present_Ct&lt;41</v>
      </c>
    </row>
    <row r="6891" spans="1:24" x14ac:dyDescent="0.25">
      <c r="A6891" t="s">
        <v>406</v>
      </c>
      <c r="B6891" t="s">
        <v>693</v>
      </c>
      <c r="C6891" t="s">
        <v>16</v>
      </c>
      <c r="D6891" s="6">
        <v>0.1</v>
      </c>
      <c r="E6891" s="6" t="s">
        <v>17</v>
      </c>
      <c r="F6891" t="s">
        <v>1561</v>
      </c>
      <c r="G6891" t="str">
        <f t="shared" si="13693"/>
        <v>DL2020034</v>
      </c>
      <c r="H6891" t="str">
        <f t="shared" si="13750"/>
        <v>23</v>
      </c>
      <c r="I6891" t="str">
        <f t="shared" si="13751"/>
        <v>SortmundetKutling_23_20201027_DL2020034_IngridJespersensGymSktAnnaeGym</v>
      </c>
      <c r="J6891" t="str">
        <f t="shared" si="13752"/>
        <v>SortmundetKutling</v>
      </c>
      <c r="K6891" t="str">
        <f t="shared" si="13753"/>
        <v>NegK</v>
      </c>
      <c r="L6891" t="str">
        <f t="shared" si="13754"/>
        <v>No Ct</v>
      </c>
      <c r="M6891" t="str">
        <f t="shared" si="13755"/>
        <v/>
      </c>
      <c r="N6891" t="str">
        <f t="shared" si="13756"/>
        <v/>
      </c>
      <c r="O6891" t="str">
        <f t="shared" si="13757"/>
        <v/>
      </c>
    </row>
    <row r="6892" spans="1:24" x14ac:dyDescent="0.25">
      <c r="A6892" t="s">
        <v>408</v>
      </c>
      <c r="B6892" t="s">
        <v>694</v>
      </c>
      <c r="C6892" t="s">
        <v>20</v>
      </c>
      <c r="D6892" s="6">
        <v>0.1</v>
      </c>
      <c r="E6892" s="6">
        <v>38.97</v>
      </c>
      <c r="F6892" t="s">
        <v>1561</v>
      </c>
      <c r="G6892" t="str">
        <f t="shared" si="13693"/>
        <v>DL2020034</v>
      </c>
      <c r="H6892" t="str">
        <f t="shared" si="13750"/>
        <v>23</v>
      </c>
      <c r="I6892" t="str">
        <f t="shared" si="13751"/>
        <v>SortmundetKutling_23_20201027_DL2020034_IngridJespersensGymSktAnnaeGym</v>
      </c>
      <c r="J6892" t="str">
        <f t="shared" si="13752"/>
        <v>SortmundetKutling</v>
      </c>
      <c r="K6892" t="str">
        <f t="shared" si="13753"/>
        <v>eDNA</v>
      </c>
      <c r="L6892">
        <f t="shared" si="13754"/>
        <v>38.97</v>
      </c>
      <c r="M6892" t="str">
        <f t="shared" si="13755"/>
        <v/>
      </c>
      <c r="N6892" t="str">
        <f t="shared" si="13756"/>
        <v/>
      </c>
      <c r="O6892" t="str">
        <f t="shared" si="13757"/>
        <v/>
      </c>
    </row>
    <row r="6893" spans="1:24" x14ac:dyDescent="0.25">
      <c r="A6893" t="s">
        <v>410</v>
      </c>
      <c r="B6893" t="s">
        <v>694</v>
      </c>
      <c r="C6893" t="s">
        <v>20</v>
      </c>
      <c r="D6893" s="6">
        <v>0.1</v>
      </c>
      <c r="E6893" s="6">
        <v>42.29</v>
      </c>
      <c r="F6893" t="s">
        <v>1561</v>
      </c>
      <c r="G6893" t="str">
        <f t="shared" si="13693"/>
        <v>DL2020034</v>
      </c>
      <c r="H6893" t="str">
        <f t="shared" si="13750"/>
        <v>23</v>
      </c>
      <c r="I6893" t="str">
        <f t="shared" si="13751"/>
        <v>SortmundetKutling_23_20201027_DL2020034_IngridJespersensGymSktAnnaeGym</v>
      </c>
      <c r="J6893" t="str">
        <f t="shared" si="13752"/>
        <v>SortmundetKutling</v>
      </c>
      <c r="K6893" t="str">
        <f t="shared" si="13753"/>
        <v>eDNA</v>
      </c>
      <c r="L6893">
        <f t="shared" si="13754"/>
        <v>42.29</v>
      </c>
      <c r="M6893" t="str">
        <f t="shared" si="13755"/>
        <v/>
      </c>
      <c r="N6893" t="str">
        <f t="shared" si="13756"/>
        <v/>
      </c>
      <c r="O6893" t="str">
        <f t="shared" si="13757"/>
        <v/>
      </c>
    </row>
    <row r="6894" spans="1:24" x14ac:dyDescent="0.25">
      <c r="A6894" t="s">
        <v>411</v>
      </c>
      <c r="B6894" t="s">
        <v>695</v>
      </c>
      <c r="C6894" t="s">
        <v>13</v>
      </c>
      <c r="D6894" s="6">
        <v>0.1</v>
      </c>
      <c r="E6894" s="6">
        <v>27.44</v>
      </c>
      <c r="F6894" t="s">
        <v>1561</v>
      </c>
      <c r="G6894" t="str">
        <f t="shared" si="13693"/>
        <v>DL2020034</v>
      </c>
      <c r="H6894" t="str">
        <f t="shared" si="13750"/>
        <v>24</v>
      </c>
      <c r="I6894" t="str">
        <f t="shared" si="13751"/>
        <v>SortmundetKutling_24_20201027_DL2020034_IngridJespersensGymSktAnnaeGym</v>
      </c>
      <c r="J6894" t="str">
        <f t="shared" si="13752"/>
        <v>SortmundetKutling</v>
      </c>
      <c r="K6894" t="str">
        <f t="shared" si="13753"/>
        <v>PosK</v>
      </c>
      <c r="L6894">
        <f t="shared" si="13754"/>
        <v>27.44</v>
      </c>
      <c r="M6894">
        <f t="shared" si="13755"/>
        <v>27.44</v>
      </c>
      <c r="N6894">
        <f t="shared" si="13756"/>
        <v>0</v>
      </c>
      <c r="O6894">
        <f t="shared" si="13757"/>
        <v>40.22</v>
      </c>
      <c r="Q6894">
        <f t="shared" ref="Q6894" si="13807">IF(L6896="No Ct",0,L6896)</f>
        <v>40.22</v>
      </c>
      <c r="R6894">
        <f t="shared" ref="R6894" si="13808">IF(L6897="No Ct",0,L6897)</f>
        <v>0</v>
      </c>
      <c r="S6894" t="str">
        <f t="shared" ref="S6894" si="13809">IF(AND(M6894&gt;0,N6894=0),"Valid","Invalid")</f>
        <v>Valid</v>
      </c>
      <c r="T6894" t="str">
        <f t="shared" ref="T6894" si="13810">IF(OR(Q6894&gt;1,R6894&gt;1),"Present","Absent")</f>
        <v>Present</v>
      </c>
      <c r="U6894" t="str">
        <f t="shared" ref="U6894" si="13811">IF(OR(AND(Q6894&gt;1,Q6894&lt;41),AND(R6894&gt;1,R6894&lt;41)),"Ct&lt;41","Ct&gt;41")</f>
        <v>Ct&lt;41</v>
      </c>
      <c r="V6894" t="str">
        <f>VLOOKUP(J6894,Datasæt_Analysesystemer!$C$2:$D$68,2,FALSE)</f>
        <v>Sortmundet kutling</v>
      </c>
      <c r="W6894" t="str">
        <f t="shared" ref="W6894" si="13812">MID(F6894,10,9)</f>
        <v>DL2020034</v>
      </c>
      <c r="X6894" t="str">
        <f t="shared" ref="X6894" si="13813">W6894&amp;"_"&amp;V6894&amp;"_"&amp;S6894&amp;"_"&amp;T6894&amp;"_"&amp;U6894</f>
        <v>DL2020034_Sortmundet kutling_Valid_Present_Ct&lt;41</v>
      </c>
    </row>
    <row r="6895" spans="1:24" x14ac:dyDescent="0.25">
      <c r="A6895" t="s">
        <v>413</v>
      </c>
      <c r="B6895" t="s">
        <v>696</v>
      </c>
      <c r="C6895" t="s">
        <v>16</v>
      </c>
      <c r="D6895" s="6">
        <v>0.1</v>
      </c>
      <c r="E6895" s="6" t="s">
        <v>17</v>
      </c>
      <c r="F6895" t="s">
        <v>1561</v>
      </c>
      <c r="G6895" t="str">
        <f t="shared" si="13693"/>
        <v>DL2020034</v>
      </c>
      <c r="H6895" t="str">
        <f t="shared" si="13750"/>
        <v>24</v>
      </c>
      <c r="I6895" t="str">
        <f t="shared" si="13751"/>
        <v>SortmundetKutling_24_20201027_DL2020034_IngridJespersensGymSktAnnaeGym</v>
      </c>
      <c r="J6895" t="str">
        <f t="shared" si="13752"/>
        <v>SortmundetKutling</v>
      </c>
      <c r="K6895" t="str">
        <f t="shared" si="13753"/>
        <v>NegK</v>
      </c>
      <c r="L6895" t="str">
        <f t="shared" si="13754"/>
        <v>No Ct</v>
      </c>
      <c r="M6895" t="str">
        <f t="shared" si="13755"/>
        <v/>
      </c>
      <c r="N6895" t="str">
        <f t="shared" si="13756"/>
        <v/>
      </c>
      <c r="O6895" t="str">
        <f t="shared" si="13757"/>
        <v/>
      </c>
    </row>
    <row r="6896" spans="1:24" x14ac:dyDescent="0.25">
      <c r="A6896" t="s">
        <v>415</v>
      </c>
      <c r="B6896" t="s">
        <v>697</v>
      </c>
      <c r="C6896" t="s">
        <v>20</v>
      </c>
      <c r="D6896" s="6">
        <v>0.1</v>
      </c>
      <c r="E6896" s="6">
        <v>40.22</v>
      </c>
      <c r="F6896" t="s">
        <v>1561</v>
      </c>
      <c r="G6896" t="str">
        <f t="shared" si="13693"/>
        <v>DL2020034</v>
      </c>
      <c r="H6896" t="str">
        <f t="shared" si="13750"/>
        <v>24</v>
      </c>
      <c r="I6896" t="str">
        <f t="shared" si="13751"/>
        <v>SortmundetKutling_24_20201027_DL2020034_IngridJespersensGymSktAnnaeGym</v>
      </c>
      <c r="J6896" t="str">
        <f t="shared" si="13752"/>
        <v>SortmundetKutling</v>
      </c>
      <c r="K6896" t="str">
        <f t="shared" si="13753"/>
        <v>eDNA</v>
      </c>
      <c r="L6896">
        <f t="shared" si="13754"/>
        <v>40.22</v>
      </c>
      <c r="M6896" t="str">
        <f t="shared" si="13755"/>
        <v/>
      </c>
      <c r="N6896" t="str">
        <f t="shared" si="13756"/>
        <v/>
      </c>
      <c r="O6896" t="str">
        <f t="shared" si="13757"/>
        <v/>
      </c>
    </row>
    <row r="6897" spans="1:24" x14ac:dyDescent="0.25">
      <c r="A6897" t="s">
        <v>417</v>
      </c>
      <c r="B6897" t="s">
        <v>697</v>
      </c>
      <c r="C6897" t="s">
        <v>20</v>
      </c>
      <c r="D6897" s="6">
        <v>0.1</v>
      </c>
      <c r="E6897" s="6" t="s">
        <v>17</v>
      </c>
      <c r="F6897" t="s">
        <v>1561</v>
      </c>
      <c r="G6897" t="str">
        <f t="shared" si="13693"/>
        <v>DL2020034</v>
      </c>
      <c r="H6897" t="str">
        <f t="shared" si="13750"/>
        <v>24</v>
      </c>
      <c r="I6897" t="str">
        <f t="shared" si="13751"/>
        <v>SortmundetKutling_24_20201027_DL2020034_IngridJespersensGymSktAnnaeGym</v>
      </c>
      <c r="J6897" t="str">
        <f t="shared" si="13752"/>
        <v>SortmundetKutling</v>
      </c>
      <c r="K6897" t="str">
        <f t="shared" si="13753"/>
        <v>eDNA</v>
      </c>
      <c r="L6897" t="str">
        <f t="shared" si="13754"/>
        <v>No Ct</v>
      </c>
      <c r="M6897" t="str">
        <f t="shared" si="13755"/>
        <v/>
      </c>
      <c r="N6897" t="str">
        <f t="shared" si="13756"/>
        <v/>
      </c>
      <c r="O6897" t="str">
        <f t="shared" si="13757"/>
        <v/>
      </c>
    </row>
    <row r="6898" spans="1:24" x14ac:dyDescent="0.25">
      <c r="A6898" t="s">
        <v>11</v>
      </c>
      <c r="B6898" t="s">
        <v>196</v>
      </c>
      <c r="C6898" t="s">
        <v>13</v>
      </c>
      <c r="D6898" s="6">
        <v>0.1</v>
      </c>
      <c r="E6898" s="6" t="s">
        <v>17</v>
      </c>
      <c r="F6898" t="s">
        <v>1562</v>
      </c>
      <c r="G6898" t="str">
        <f t="shared" ref="G6898:G6961" si="13814">MID(F6898,10,9)</f>
        <v>DL2020032</v>
      </c>
      <c r="H6898" t="str">
        <f t="shared" si="13750"/>
        <v>01</v>
      </c>
      <c r="I6898" t="str">
        <f t="shared" si="13751"/>
        <v>Skrubbe_01_20201028_DL2020032_IngridJespersensGymSktAnnaeGym</v>
      </c>
      <c r="J6898" t="str">
        <f t="shared" si="13752"/>
        <v>Skrubbe</v>
      </c>
      <c r="K6898" t="str">
        <f t="shared" si="13753"/>
        <v>PosK</v>
      </c>
      <c r="L6898" t="str">
        <f t="shared" si="13754"/>
        <v>No Ct</v>
      </c>
      <c r="M6898">
        <f t="shared" si="13755"/>
        <v>0</v>
      </c>
      <c r="N6898">
        <f t="shared" si="13756"/>
        <v>0</v>
      </c>
      <c r="O6898">
        <f t="shared" si="13757"/>
        <v>0</v>
      </c>
      <c r="Q6898">
        <f t="shared" ref="Q6898" si="13815">IF(L6900="No Ct",0,L6900)</f>
        <v>0</v>
      </c>
      <c r="R6898">
        <f t="shared" ref="R6898" si="13816">IF(L6901="No Ct",0,L6901)</f>
        <v>0</v>
      </c>
      <c r="S6898" t="str">
        <f t="shared" ref="S6898" si="13817">IF(AND(M6898&gt;0,N6898=0),"Valid","Invalid")</f>
        <v>Invalid</v>
      </c>
      <c r="T6898" t="str">
        <f t="shared" ref="T6898" si="13818">IF(OR(Q6898&gt;1,R6898&gt;1),"Present","Absent")</f>
        <v>Absent</v>
      </c>
      <c r="U6898" t="str">
        <f t="shared" ref="U6898" si="13819">IF(OR(AND(Q6898&gt;1,Q6898&lt;41),AND(R6898&gt;1,R6898&lt;41)),"Ct&lt;41","Ct&gt;41")</f>
        <v>Ct&gt;41</v>
      </c>
      <c r="V6898" t="str">
        <f>VLOOKUP(J6898,Datasæt_Analysesystemer!$C$2:$D$68,2,FALSE)</f>
        <v>Skrubbe</v>
      </c>
      <c r="W6898" t="str">
        <f t="shared" ref="W6898" si="13820">MID(F6898,10,9)</f>
        <v>DL2020032</v>
      </c>
      <c r="X6898" t="str">
        <f t="shared" ref="X6898" si="13821">W6898&amp;"_"&amp;V6898&amp;"_"&amp;S6898&amp;"_"&amp;T6898&amp;"_"&amp;U6898</f>
        <v>DL2020032_Skrubbe_Invalid_Absent_Ct&gt;41</v>
      </c>
    </row>
    <row r="6899" spans="1:24" x14ac:dyDescent="0.25">
      <c r="A6899" t="s">
        <v>14</v>
      </c>
      <c r="B6899" t="s">
        <v>197</v>
      </c>
      <c r="C6899" t="s">
        <v>16</v>
      </c>
      <c r="D6899" s="6">
        <v>0.1</v>
      </c>
      <c r="E6899" s="6" t="s">
        <v>17</v>
      </c>
      <c r="F6899" t="s">
        <v>1562</v>
      </c>
      <c r="G6899" t="str">
        <f t="shared" si="13814"/>
        <v>DL2020032</v>
      </c>
      <c r="H6899" t="str">
        <f t="shared" si="13750"/>
        <v>01</v>
      </c>
      <c r="I6899" t="str">
        <f t="shared" si="13751"/>
        <v>Skrubbe_01_20201028_DL2020032_IngridJespersensGymSktAnnaeGym</v>
      </c>
      <c r="J6899" t="str">
        <f t="shared" si="13752"/>
        <v>Skrubbe</v>
      </c>
      <c r="K6899" t="str">
        <f t="shared" si="13753"/>
        <v>NegK</v>
      </c>
      <c r="L6899" t="str">
        <f t="shared" si="13754"/>
        <v>No Ct</v>
      </c>
      <c r="M6899" t="str">
        <f t="shared" si="13755"/>
        <v/>
      </c>
      <c r="N6899" t="str">
        <f t="shared" si="13756"/>
        <v/>
      </c>
      <c r="O6899" t="str">
        <f t="shared" si="13757"/>
        <v/>
      </c>
    </row>
    <row r="6900" spans="1:24" x14ac:dyDescent="0.25">
      <c r="A6900" t="s">
        <v>18</v>
      </c>
      <c r="B6900" t="s">
        <v>198</v>
      </c>
      <c r="C6900" t="s">
        <v>20</v>
      </c>
      <c r="D6900" s="6">
        <v>0.1</v>
      </c>
      <c r="E6900" s="6" t="s">
        <v>17</v>
      </c>
      <c r="F6900" t="s">
        <v>1562</v>
      </c>
      <c r="G6900" t="str">
        <f t="shared" si="13814"/>
        <v>DL2020032</v>
      </c>
      <c r="H6900" t="str">
        <f t="shared" si="13750"/>
        <v>01</v>
      </c>
      <c r="I6900" t="str">
        <f t="shared" si="13751"/>
        <v>Skrubbe_01_20201028_DL2020032_IngridJespersensGymSktAnnaeGym</v>
      </c>
      <c r="J6900" t="str">
        <f t="shared" si="13752"/>
        <v>Skrubbe</v>
      </c>
      <c r="K6900" t="str">
        <f t="shared" si="13753"/>
        <v>eDNA</v>
      </c>
      <c r="L6900" t="str">
        <f t="shared" si="13754"/>
        <v>No Ct</v>
      </c>
      <c r="M6900" t="str">
        <f t="shared" si="13755"/>
        <v/>
      </c>
      <c r="N6900" t="str">
        <f t="shared" si="13756"/>
        <v/>
      </c>
      <c r="O6900" t="str">
        <f t="shared" si="13757"/>
        <v/>
      </c>
    </row>
    <row r="6901" spans="1:24" x14ac:dyDescent="0.25">
      <c r="A6901" t="s">
        <v>21</v>
      </c>
      <c r="B6901" t="s">
        <v>198</v>
      </c>
      <c r="C6901" t="s">
        <v>20</v>
      </c>
      <c r="D6901" s="6">
        <v>0.1</v>
      </c>
      <c r="E6901" s="6" t="s">
        <v>17</v>
      </c>
      <c r="F6901" t="s">
        <v>1562</v>
      </c>
      <c r="G6901" t="str">
        <f t="shared" si="13814"/>
        <v>DL2020032</v>
      </c>
      <c r="H6901" t="str">
        <f t="shared" si="13750"/>
        <v>01</v>
      </c>
      <c r="I6901" t="str">
        <f t="shared" si="13751"/>
        <v>Skrubbe_01_20201028_DL2020032_IngridJespersensGymSktAnnaeGym</v>
      </c>
      <c r="J6901" t="str">
        <f t="shared" si="13752"/>
        <v>Skrubbe</v>
      </c>
      <c r="K6901" t="str">
        <f t="shared" si="13753"/>
        <v>eDNA</v>
      </c>
      <c r="L6901" t="str">
        <f t="shared" si="13754"/>
        <v>No Ct</v>
      </c>
      <c r="M6901" t="str">
        <f t="shared" si="13755"/>
        <v/>
      </c>
      <c r="N6901" t="str">
        <f t="shared" si="13756"/>
        <v/>
      </c>
      <c r="O6901" t="str">
        <f t="shared" si="13757"/>
        <v/>
      </c>
    </row>
    <row r="6902" spans="1:24" x14ac:dyDescent="0.25">
      <c r="A6902" t="s">
        <v>199</v>
      </c>
      <c r="B6902" t="s">
        <v>200</v>
      </c>
      <c r="C6902" t="s">
        <v>13</v>
      </c>
      <c r="D6902" s="6">
        <v>0.1</v>
      </c>
      <c r="E6902" s="6">
        <v>30.85</v>
      </c>
      <c r="F6902" t="s">
        <v>1562</v>
      </c>
      <c r="G6902" t="str">
        <f t="shared" si="13814"/>
        <v>DL2020032</v>
      </c>
      <c r="H6902" t="str">
        <f t="shared" si="13750"/>
        <v>02</v>
      </c>
      <c r="I6902" t="str">
        <f t="shared" si="13751"/>
        <v>Skrubbe_02_20201028_DL2020032_IngridJespersensGymSktAnnaeGym</v>
      </c>
      <c r="J6902" t="str">
        <f t="shared" si="13752"/>
        <v>Skrubbe</v>
      </c>
      <c r="K6902" t="str">
        <f t="shared" si="13753"/>
        <v>PosK</v>
      </c>
      <c r="L6902">
        <f t="shared" si="13754"/>
        <v>30.85</v>
      </c>
      <c r="M6902">
        <f t="shared" si="13755"/>
        <v>30.85</v>
      </c>
      <c r="N6902">
        <f t="shared" si="13756"/>
        <v>0</v>
      </c>
      <c r="O6902">
        <f t="shared" si="13757"/>
        <v>37.1</v>
      </c>
      <c r="Q6902">
        <f t="shared" ref="Q6902" si="13822">IF(L6904="No Ct",0,L6904)</f>
        <v>0</v>
      </c>
      <c r="R6902">
        <f t="shared" ref="R6902" si="13823">IF(L6905="No Ct",0,L6905)</f>
        <v>37.1</v>
      </c>
      <c r="S6902" t="str">
        <f t="shared" ref="S6902" si="13824">IF(AND(M6902&gt;0,N6902=0),"Valid","Invalid")</f>
        <v>Valid</v>
      </c>
      <c r="T6902" t="str">
        <f t="shared" ref="T6902" si="13825">IF(OR(Q6902&gt;1,R6902&gt;1),"Present","Absent")</f>
        <v>Present</v>
      </c>
      <c r="U6902" t="str">
        <f t="shared" ref="U6902" si="13826">IF(OR(AND(Q6902&gt;1,Q6902&lt;41),AND(R6902&gt;1,R6902&lt;41)),"Ct&lt;41","Ct&gt;41")</f>
        <v>Ct&lt;41</v>
      </c>
      <c r="V6902" t="str">
        <f>VLOOKUP(J6902,Datasæt_Analysesystemer!$C$2:$D$68,2,FALSE)</f>
        <v>Skrubbe</v>
      </c>
      <c r="W6902" t="str">
        <f t="shared" ref="W6902" si="13827">MID(F6902,10,9)</f>
        <v>DL2020032</v>
      </c>
      <c r="X6902" t="str">
        <f t="shared" ref="X6902" si="13828">W6902&amp;"_"&amp;V6902&amp;"_"&amp;S6902&amp;"_"&amp;T6902&amp;"_"&amp;U6902</f>
        <v>DL2020032_Skrubbe_Valid_Present_Ct&lt;41</v>
      </c>
    </row>
    <row r="6903" spans="1:24" x14ac:dyDescent="0.25">
      <c r="A6903" t="s">
        <v>201</v>
      </c>
      <c r="B6903" t="s">
        <v>202</v>
      </c>
      <c r="C6903" t="s">
        <v>16</v>
      </c>
      <c r="D6903" s="6">
        <v>0.1</v>
      </c>
      <c r="E6903" s="6" t="s">
        <v>17</v>
      </c>
      <c r="F6903" t="s">
        <v>1562</v>
      </c>
      <c r="G6903" t="str">
        <f t="shared" si="13814"/>
        <v>DL2020032</v>
      </c>
      <c r="H6903" t="str">
        <f t="shared" si="13750"/>
        <v>02</v>
      </c>
      <c r="I6903" t="str">
        <f t="shared" si="13751"/>
        <v>Skrubbe_02_20201028_DL2020032_IngridJespersensGymSktAnnaeGym</v>
      </c>
      <c r="J6903" t="str">
        <f t="shared" si="13752"/>
        <v>Skrubbe</v>
      </c>
      <c r="K6903" t="str">
        <f t="shared" si="13753"/>
        <v>NegK</v>
      </c>
      <c r="L6903" t="str">
        <f t="shared" si="13754"/>
        <v>No Ct</v>
      </c>
      <c r="M6903" t="str">
        <f t="shared" si="13755"/>
        <v/>
      </c>
      <c r="N6903" t="str">
        <f t="shared" si="13756"/>
        <v/>
      </c>
      <c r="O6903" t="str">
        <f t="shared" si="13757"/>
        <v/>
      </c>
    </row>
    <row r="6904" spans="1:24" x14ac:dyDescent="0.25">
      <c r="A6904" t="s">
        <v>203</v>
      </c>
      <c r="B6904" t="s">
        <v>204</v>
      </c>
      <c r="C6904" t="s">
        <v>20</v>
      </c>
      <c r="D6904" s="6">
        <v>0.1</v>
      </c>
      <c r="E6904" s="6" t="s">
        <v>17</v>
      </c>
      <c r="F6904" t="s">
        <v>1562</v>
      </c>
      <c r="G6904" t="str">
        <f t="shared" si="13814"/>
        <v>DL2020032</v>
      </c>
      <c r="H6904" t="str">
        <f t="shared" si="13750"/>
        <v>02</v>
      </c>
      <c r="I6904" t="str">
        <f t="shared" si="13751"/>
        <v>Skrubbe_02_20201028_DL2020032_IngridJespersensGymSktAnnaeGym</v>
      </c>
      <c r="J6904" t="str">
        <f t="shared" si="13752"/>
        <v>Skrubbe</v>
      </c>
      <c r="K6904" t="str">
        <f t="shared" si="13753"/>
        <v>eDNA</v>
      </c>
      <c r="L6904" t="str">
        <f t="shared" si="13754"/>
        <v>No Ct</v>
      </c>
      <c r="M6904" t="str">
        <f t="shared" si="13755"/>
        <v/>
      </c>
      <c r="N6904" t="str">
        <f t="shared" si="13756"/>
        <v/>
      </c>
      <c r="O6904" t="str">
        <f t="shared" si="13757"/>
        <v/>
      </c>
    </row>
    <row r="6905" spans="1:24" x14ac:dyDescent="0.25">
      <c r="A6905" t="s">
        <v>205</v>
      </c>
      <c r="B6905" t="s">
        <v>204</v>
      </c>
      <c r="C6905" t="s">
        <v>20</v>
      </c>
      <c r="D6905" s="6">
        <v>0.1</v>
      </c>
      <c r="E6905" s="6">
        <v>37.1</v>
      </c>
      <c r="F6905" t="s">
        <v>1562</v>
      </c>
      <c r="G6905" t="str">
        <f t="shared" si="13814"/>
        <v>DL2020032</v>
      </c>
      <c r="H6905" t="str">
        <f t="shared" si="13750"/>
        <v>02</v>
      </c>
      <c r="I6905" t="str">
        <f t="shared" si="13751"/>
        <v>Skrubbe_02_20201028_DL2020032_IngridJespersensGymSktAnnaeGym</v>
      </c>
      <c r="J6905" t="str">
        <f t="shared" si="13752"/>
        <v>Skrubbe</v>
      </c>
      <c r="K6905" t="str">
        <f t="shared" si="13753"/>
        <v>eDNA</v>
      </c>
      <c r="L6905">
        <f t="shared" si="13754"/>
        <v>37.1</v>
      </c>
      <c r="M6905" t="str">
        <f t="shared" si="13755"/>
        <v/>
      </c>
      <c r="N6905" t="str">
        <f t="shared" si="13756"/>
        <v/>
      </c>
      <c r="O6905" t="str">
        <f t="shared" si="13757"/>
        <v/>
      </c>
    </row>
    <row r="6906" spans="1:24" x14ac:dyDescent="0.25">
      <c r="A6906" t="s">
        <v>206</v>
      </c>
      <c r="B6906" t="s">
        <v>207</v>
      </c>
      <c r="C6906" t="s">
        <v>13</v>
      </c>
      <c r="D6906" s="6">
        <v>0.1</v>
      </c>
      <c r="E6906" s="6">
        <v>32.28</v>
      </c>
      <c r="F6906" t="s">
        <v>1562</v>
      </c>
      <c r="G6906" t="str">
        <f t="shared" si="13814"/>
        <v>DL2020032</v>
      </c>
      <c r="H6906" t="str">
        <f t="shared" si="13750"/>
        <v>03</v>
      </c>
      <c r="I6906" t="str">
        <f t="shared" si="13751"/>
        <v>Torsk_03_20201028_DL2020032_IngridJespersensGymSktAnnaeGym</v>
      </c>
      <c r="J6906" t="str">
        <f t="shared" si="13752"/>
        <v>Torsk</v>
      </c>
      <c r="K6906" t="str">
        <f t="shared" si="13753"/>
        <v>PosK</v>
      </c>
      <c r="L6906">
        <f t="shared" si="13754"/>
        <v>32.28</v>
      </c>
      <c r="M6906">
        <f t="shared" si="13755"/>
        <v>32.28</v>
      </c>
      <c r="N6906">
        <f t="shared" si="13756"/>
        <v>0</v>
      </c>
      <c r="O6906">
        <f t="shared" si="13757"/>
        <v>0</v>
      </c>
      <c r="Q6906">
        <f t="shared" ref="Q6906" si="13829">IF(L6908="No Ct",0,L6908)</f>
        <v>0</v>
      </c>
      <c r="R6906">
        <f t="shared" ref="R6906" si="13830">IF(L6909="No Ct",0,L6909)</f>
        <v>0</v>
      </c>
      <c r="S6906" t="str">
        <f t="shared" ref="S6906" si="13831">IF(AND(M6906&gt;0,N6906=0),"Valid","Invalid")</f>
        <v>Valid</v>
      </c>
      <c r="T6906" t="str">
        <f t="shared" ref="T6906" si="13832">IF(OR(Q6906&gt;1,R6906&gt;1),"Present","Absent")</f>
        <v>Absent</v>
      </c>
      <c r="U6906" t="str">
        <f t="shared" ref="U6906" si="13833">IF(OR(AND(Q6906&gt;1,Q6906&lt;41),AND(R6906&gt;1,R6906&lt;41)),"Ct&lt;41","Ct&gt;41")</f>
        <v>Ct&gt;41</v>
      </c>
      <c r="V6906" t="str">
        <f>VLOOKUP(J6906,Datasæt_Analysesystemer!$C$2:$D$68,2,FALSE)</f>
        <v>Torsk</v>
      </c>
      <c r="W6906" t="str">
        <f t="shared" ref="W6906" si="13834">MID(F6906,10,9)</f>
        <v>DL2020032</v>
      </c>
      <c r="X6906" t="str">
        <f t="shared" ref="X6906" si="13835">W6906&amp;"_"&amp;V6906&amp;"_"&amp;S6906&amp;"_"&amp;T6906&amp;"_"&amp;U6906</f>
        <v>DL2020032_Torsk_Valid_Absent_Ct&gt;41</v>
      </c>
    </row>
    <row r="6907" spans="1:24" x14ac:dyDescent="0.25">
      <c r="A6907" t="s">
        <v>208</v>
      </c>
      <c r="B6907" t="s">
        <v>209</v>
      </c>
      <c r="C6907" t="s">
        <v>16</v>
      </c>
      <c r="D6907" s="6">
        <v>0.1</v>
      </c>
      <c r="E6907" s="6" t="s">
        <v>17</v>
      </c>
      <c r="F6907" t="s">
        <v>1562</v>
      </c>
      <c r="G6907" t="str">
        <f t="shared" si="13814"/>
        <v>DL2020032</v>
      </c>
      <c r="H6907" t="str">
        <f t="shared" si="13750"/>
        <v>03</v>
      </c>
      <c r="I6907" t="str">
        <f t="shared" si="13751"/>
        <v>Torsk_03_20201028_DL2020032_IngridJespersensGymSktAnnaeGym</v>
      </c>
      <c r="J6907" t="str">
        <f t="shared" si="13752"/>
        <v>Torsk</v>
      </c>
      <c r="K6907" t="str">
        <f t="shared" si="13753"/>
        <v>NegK</v>
      </c>
      <c r="L6907" t="str">
        <f t="shared" si="13754"/>
        <v>No Ct</v>
      </c>
      <c r="M6907" t="str">
        <f t="shared" si="13755"/>
        <v/>
      </c>
      <c r="N6907" t="str">
        <f t="shared" si="13756"/>
        <v/>
      </c>
      <c r="O6907" t="str">
        <f t="shared" si="13757"/>
        <v/>
      </c>
    </row>
    <row r="6908" spans="1:24" x14ac:dyDescent="0.25">
      <c r="A6908" t="s">
        <v>210</v>
      </c>
      <c r="B6908" t="s">
        <v>211</v>
      </c>
      <c r="C6908" t="s">
        <v>20</v>
      </c>
      <c r="D6908" s="6">
        <v>0.1</v>
      </c>
      <c r="E6908" s="6" t="s">
        <v>17</v>
      </c>
      <c r="F6908" t="s">
        <v>1562</v>
      </c>
      <c r="G6908" t="str">
        <f t="shared" si="13814"/>
        <v>DL2020032</v>
      </c>
      <c r="H6908" t="str">
        <f t="shared" si="13750"/>
        <v>03</v>
      </c>
      <c r="I6908" t="str">
        <f t="shared" si="13751"/>
        <v>Torsk_03_20201028_DL2020032_IngridJespersensGymSktAnnaeGym</v>
      </c>
      <c r="J6908" t="str">
        <f t="shared" si="13752"/>
        <v>Torsk</v>
      </c>
      <c r="K6908" t="str">
        <f t="shared" si="13753"/>
        <v>eDNA</v>
      </c>
      <c r="L6908" t="str">
        <f t="shared" si="13754"/>
        <v>No Ct</v>
      </c>
      <c r="M6908" t="str">
        <f t="shared" si="13755"/>
        <v/>
      </c>
      <c r="N6908" t="str">
        <f t="shared" si="13756"/>
        <v/>
      </c>
      <c r="O6908" t="str">
        <f t="shared" si="13757"/>
        <v/>
      </c>
    </row>
    <row r="6909" spans="1:24" x14ac:dyDescent="0.25">
      <c r="A6909" t="s">
        <v>212</v>
      </c>
      <c r="B6909" t="s">
        <v>211</v>
      </c>
      <c r="C6909" t="s">
        <v>20</v>
      </c>
      <c r="D6909" s="6">
        <v>0.1</v>
      </c>
      <c r="E6909" s="6" t="s">
        <v>17</v>
      </c>
      <c r="F6909" t="s">
        <v>1562</v>
      </c>
      <c r="G6909" t="str">
        <f t="shared" si="13814"/>
        <v>DL2020032</v>
      </c>
      <c r="H6909" t="str">
        <f t="shared" si="13750"/>
        <v>03</v>
      </c>
      <c r="I6909" t="str">
        <f t="shared" si="13751"/>
        <v>Torsk_03_20201028_DL2020032_IngridJespersensGymSktAnnaeGym</v>
      </c>
      <c r="J6909" t="str">
        <f t="shared" si="13752"/>
        <v>Torsk</v>
      </c>
      <c r="K6909" t="str">
        <f t="shared" si="13753"/>
        <v>eDNA</v>
      </c>
      <c r="L6909" t="str">
        <f t="shared" si="13754"/>
        <v>No Ct</v>
      </c>
      <c r="M6909" t="str">
        <f t="shared" si="13755"/>
        <v/>
      </c>
      <c r="N6909" t="str">
        <f t="shared" si="13756"/>
        <v/>
      </c>
      <c r="O6909" t="str">
        <f t="shared" si="13757"/>
        <v/>
      </c>
    </row>
    <row r="6910" spans="1:24" x14ac:dyDescent="0.25">
      <c r="A6910" t="s">
        <v>213</v>
      </c>
      <c r="B6910" t="s">
        <v>214</v>
      </c>
      <c r="C6910" t="s">
        <v>13</v>
      </c>
      <c r="D6910" s="6">
        <v>0.1</v>
      </c>
      <c r="E6910" s="6">
        <v>33.1</v>
      </c>
      <c r="F6910" t="s">
        <v>1562</v>
      </c>
      <c r="G6910" t="str">
        <f t="shared" si="13814"/>
        <v>DL2020032</v>
      </c>
      <c r="H6910" t="str">
        <f t="shared" si="13750"/>
        <v>04</v>
      </c>
      <c r="I6910" t="str">
        <f t="shared" si="13751"/>
        <v>Torsk_04_20201028_DL2020032_IngridJespersensGymSktAnnaeGym</v>
      </c>
      <c r="J6910" t="str">
        <f t="shared" si="13752"/>
        <v>Torsk</v>
      </c>
      <c r="K6910" t="str">
        <f t="shared" si="13753"/>
        <v>PosK</v>
      </c>
      <c r="L6910">
        <f t="shared" si="13754"/>
        <v>33.1</v>
      </c>
      <c r="M6910">
        <f t="shared" si="13755"/>
        <v>33.1</v>
      </c>
      <c r="N6910">
        <f t="shared" si="13756"/>
        <v>0</v>
      </c>
      <c r="O6910">
        <f t="shared" si="13757"/>
        <v>0</v>
      </c>
      <c r="Q6910">
        <f t="shared" ref="Q6910" si="13836">IF(L6912="No Ct",0,L6912)</f>
        <v>0</v>
      </c>
      <c r="R6910">
        <f t="shared" ref="R6910" si="13837">IF(L6913="No Ct",0,L6913)</f>
        <v>0</v>
      </c>
      <c r="S6910" t="str">
        <f t="shared" ref="S6910" si="13838">IF(AND(M6910&gt;0,N6910=0),"Valid","Invalid")</f>
        <v>Valid</v>
      </c>
      <c r="T6910" t="str">
        <f t="shared" ref="T6910" si="13839">IF(OR(Q6910&gt;1,R6910&gt;1),"Present","Absent")</f>
        <v>Absent</v>
      </c>
      <c r="U6910" t="str">
        <f t="shared" ref="U6910" si="13840">IF(OR(AND(Q6910&gt;1,Q6910&lt;41),AND(R6910&gt;1,R6910&lt;41)),"Ct&lt;41","Ct&gt;41")</f>
        <v>Ct&gt;41</v>
      </c>
      <c r="V6910" t="str">
        <f>VLOOKUP(J6910,Datasæt_Analysesystemer!$C$2:$D$68,2,FALSE)</f>
        <v>Torsk</v>
      </c>
      <c r="W6910" t="str">
        <f t="shared" ref="W6910" si="13841">MID(F6910,10,9)</f>
        <v>DL2020032</v>
      </c>
      <c r="X6910" t="str">
        <f t="shared" ref="X6910" si="13842">W6910&amp;"_"&amp;V6910&amp;"_"&amp;S6910&amp;"_"&amp;T6910&amp;"_"&amp;U6910</f>
        <v>DL2020032_Torsk_Valid_Absent_Ct&gt;41</v>
      </c>
    </row>
    <row r="6911" spans="1:24" x14ac:dyDescent="0.25">
      <c r="A6911" t="s">
        <v>215</v>
      </c>
      <c r="B6911" t="s">
        <v>216</v>
      </c>
      <c r="C6911" t="s">
        <v>16</v>
      </c>
      <c r="D6911" s="6">
        <v>0.1</v>
      </c>
      <c r="E6911" s="6" t="s">
        <v>17</v>
      </c>
      <c r="F6911" t="s">
        <v>1562</v>
      </c>
      <c r="G6911" t="str">
        <f t="shared" si="13814"/>
        <v>DL2020032</v>
      </c>
      <c r="H6911" t="str">
        <f t="shared" si="13750"/>
        <v>04</v>
      </c>
      <c r="I6911" t="str">
        <f t="shared" si="13751"/>
        <v>Torsk_04_20201028_DL2020032_IngridJespersensGymSktAnnaeGym</v>
      </c>
      <c r="J6911" t="str">
        <f t="shared" si="13752"/>
        <v>Torsk</v>
      </c>
      <c r="K6911" t="str">
        <f t="shared" si="13753"/>
        <v>NegK</v>
      </c>
      <c r="L6911" t="str">
        <f t="shared" si="13754"/>
        <v>No Ct</v>
      </c>
      <c r="M6911" t="str">
        <f t="shared" si="13755"/>
        <v/>
      </c>
      <c r="N6911" t="str">
        <f t="shared" si="13756"/>
        <v/>
      </c>
      <c r="O6911" t="str">
        <f t="shared" si="13757"/>
        <v/>
      </c>
    </row>
    <row r="6912" spans="1:24" x14ac:dyDescent="0.25">
      <c r="A6912" t="s">
        <v>217</v>
      </c>
      <c r="B6912" t="s">
        <v>218</v>
      </c>
      <c r="C6912" t="s">
        <v>20</v>
      </c>
      <c r="D6912" s="6">
        <v>0.1</v>
      </c>
      <c r="E6912" s="6" t="s">
        <v>17</v>
      </c>
      <c r="F6912" t="s">
        <v>1562</v>
      </c>
      <c r="G6912" t="str">
        <f t="shared" si="13814"/>
        <v>DL2020032</v>
      </c>
      <c r="H6912" t="str">
        <f t="shared" si="13750"/>
        <v>04</v>
      </c>
      <c r="I6912" t="str">
        <f t="shared" si="13751"/>
        <v>Torsk_04_20201028_DL2020032_IngridJespersensGymSktAnnaeGym</v>
      </c>
      <c r="J6912" t="str">
        <f t="shared" si="13752"/>
        <v>Torsk</v>
      </c>
      <c r="K6912" t="str">
        <f t="shared" si="13753"/>
        <v>eDNA</v>
      </c>
      <c r="L6912" t="str">
        <f t="shared" si="13754"/>
        <v>No Ct</v>
      </c>
      <c r="M6912" t="str">
        <f t="shared" si="13755"/>
        <v/>
      </c>
      <c r="N6912" t="str">
        <f t="shared" si="13756"/>
        <v/>
      </c>
      <c r="O6912" t="str">
        <f t="shared" si="13757"/>
        <v/>
      </c>
    </row>
    <row r="6913" spans="1:24" x14ac:dyDescent="0.25">
      <c r="A6913" t="s">
        <v>219</v>
      </c>
      <c r="B6913" t="s">
        <v>218</v>
      </c>
      <c r="C6913" t="s">
        <v>20</v>
      </c>
      <c r="D6913" s="6">
        <v>0.1</v>
      </c>
      <c r="E6913" s="6" t="s">
        <v>17</v>
      </c>
      <c r="F6913" t="s">
        <v>1562</v>
      </c>
      <c r="G6913" t="str">
        <f t="shared" si="13814"/>
        <v>DL2020032</v>
      </c>
      <c r="H6913" t="str">
        <f t="shared" si="13750"/>
        <v>04</v>
      </c>
      <c r="I6913" t="str">
        <f t="shared" si="13751"/>
        <v>Torsk_04_20201028_DL2020032_IngridJespersensGymSktAnnaeGym</v>
      </c>
      <c r="J6913" t="str">
        <f t="shared" si="13752"/>
        <v>Torsk</v>
      </c>
      <c r="K6913" t="str">
        <f t="shared" si="13753"/>
        <v>eDNA</v>
      </c>
      <c r="L6913" t="str">
        <f t="shared" si="13754"/>
        <v>No Ct</v>
      </c>
      <c r="M6913" t="str">
        <f t="shared" si="13755"/>
        <v/>
      </c>
      <c r="N6913" t="str">
        <f t="shared" si="13756"/>
        <v/>
      </c>
      <c r="O6913" t="str">
        <f t="shared" si="13757"/>
        <v/>
      </c>
    </row>
    <row r="6914" spans="1:24" x14ac:dyDescent="0.25">
      <c r="A6914" t="s">
        <v>220</v>
      </c>
      <c r="B6914" t="s">
        <v>221</v>
      </c>
      <c r="C6914" t="s">
        <v>13</v>
      </c>
      <c r="D6914" s="6">
        <v>0.1</v>
      </c>
      <c r="E6914" s="6">
        <v>36.64</v>
      </c>
      <c r="F6914" t="s">
        <v>1562</v>
      </c>
      <c r="G6914" t="str">
        <f t="shared" si="13814"/>
        <v>DL2020032</v>
      </c>
      <c r="H6914" t="str">
        <f t="shared" si="13750"/>
        <v>05</v>
      </c>
      <c r="I6914" t="str">
        <f t="shared" si="13751"/>
        <v>Sandmusling_05_20201028_DL2020032_IngridJespersensGymSktAnnaeGym</v>
      </c>
      <c r="J6914" t="str">
        <f t="shared" si="13752"/>
        <v>Sandmusling</v>
      </c>
      <c r="K6914" t="str">
        <f t="shared" si="13753"/>
        <v>PosK</v>
      </c>
      <c r="L6914">
        <f t="shared" si="13754"/>
        <v>36.64</v>
      </c>
      <c r="M6914">
        <f t="shared" si="13755"/>
        <v>36.64</v>
      </c>
      <c r="N6914">
        <f t="shared" si="13756"/>
        <v>0</v>
      </c>
      <c r="O6914">
        <f t="shared" si="13757"/>
        <v>0</v>
      </c>
      <c r="Q6914">
        <f t="shared" ref="Q6914" si="13843">IF(L6916="No Ct",0,L6916)</f>
        <v>0</v>
      </c>
      <c r="R6914">
        <f t="shared" ref="R6914" si="13844">IF(L6917="No Ct",0,L6917)</f>
        <v>0</v>
      </c>
      <c r="S6914" t="str">
        <f t="shared" ref="S6914" si="13845">IF(AND(M6914&gt;0,N6914=0),"Valid","Invalid")</f>
        <v>Valid</v>
      </c>
      <c r="T6914" t="str">
        <f t="shared" ref="T6914" si="13846">IF(OR(Q6914&gt;1,R6914&gt;1),"Present","Absent")</f>
        <v>Absent</v>
      </c>
      <c r="U6914" t="str">
        <f t="shared" ref="U6914" si="13847">IF(OR(AND(Q6914&gt;1,Q6914&lt;41),AND(R6914&gt;1,R6914&lt;41)),"Ct&lt;41","Ct&gt;41")</f>
        <v>Ct&gt;41</v>
      </c>
      <c r="V6914" t="str">
        <f>VLOOKUP(J6914,Datasæt_Analysesystemer!$C$2:$D$68,2,FALSE)</f>
        <v>Sandmusling</v>
      </c>
      <c r="W6914" t="str">
        <f t="shared" ref="W6914" si="13848">MID(F6914,10,9)</f>
        <v>DL2020032</v>
      </c>
      <c r="X6914" t="str">
        <f t="shared" ref="X6914" si="13849">W6914&amp;"_"&amp;V6914&amp;"_"&amp;S6914&amp;"_"&amp;T6914&amp;"_"&amp;U6914</f>
        <v>DL2020032_Sandmusling_Valid_Absent_Ct&gt;41</v>
      </c>
    </row>
    <row r="6915" spans="1:24" x14ac:dyDescent="0.25">
      <c r="A6915" t="s">
        <v>222</v>
      </c>
      <c r="B6915" t="s">
        <v>223</v>
      </c>
      <c r="C6915" t="s">
        <v>16</v>
      </c>
      <c r="D6915" s="6">
        <v>0.1</v>
      </c>
      <c r="E6915" s="6" t="s">
        <v>17</v>
      </c>
      <c r="F6915" t="s">
        <v>1562</v>
      </c>
      <c r="G6915" t="str">
        <f t="shared" si="13814"/>
        <v>DL2020032</v>
      </c>
      <c r="H6915" t="str">
        <f t="shared" si="13750"/>
        <v>05</v>
      </c>
      <c r="I6915" t="str">
        <f t="shared" si="13751"/>
        <v>Sandmusling_05_20201028_DL2020032_IngridJespersensGymSktAnnaeGym</v>
      </c>
      <c r="J6915" t="str">
        <f t="shared" si="13752"/>
        <v>Sandmusling</v>
      </c>
      <c r="K6915" t="str">
        <f t="shared" si="13753"/>
        <v>NegK</v>
      </c>
      <c r="L6915" t="str">
        <f t="shared" si="13754"/>
        <v>No Ct</v>
      </c>
      <c r="M6915" t="str">
        <f t="shared" si="13755"/>
        <v/>
      </c>
      <c r="N6915" t="str">
        <f t="shared" si="13756"/>
        <v/>
      </c>
      <c r="O6915" t="str">
        <f t="shared" si="13757"/>
        <v/>
      </c>
    </row>
    <row r="6916" spans="1:24" x14ac:dyDescent="0.25">
      <c r="A6916" t="s">
        <v>224</v>
      </c>
      <c r="B6916" t="s">
        <v>225</v>
      </c>
      <c r="C6916" t="s">
        <v>20</v>
      </c>
      <c r="D6916" s="6">
        <v>0.1</v>
      </c>
      <c r="E6916" s="6" t="s">
        <v>17</v>
      </c>
      <c r="F6916" t="s">
        <v>1562</v>
      </c>
      <c r="G6916" t="str">
        <f t="shared" si="13814"/>
        <v>DL2020032</v>
      </c>
      <c r="H6916" t="str">
        <f t="shared" si="13750"/>
        <v>05</v>
      </c>
      <c r="I6916" t="str">
        <f t="shared" si="13751"/>
        <v>Sandmusling_05_20201028_DL2020032_IngridJespersensGymSktAnnaeGym</v>
      </c>
      <c r="J6916" t="str">
        <f t="shared" si="13752"/>
        <v>Sandmusling</v>
      </c>
      <c r="K6916" t="str">
        <f t="shared" si="13753"/>
        <v>eDNA</v>
      </c>
      <c r="L6916" t="str">
        <f t="shared" si="13754"/>
        <v>No Ct</v>
      </c>
      <c r="M6916" t="str">
        <f t="shared" si="13755"/>
        <v/>
      </c>
      <c r="N6916" t="str">
        <f t="shared" si="13756"/>
        <v/>
      </c>
      <c r="O6916" t="str">
        <f t="shared" si="13757"/>
        <v/>
      </c>
    </row>
    <row r="6917" spans="1:24" x14ac:dyDescent="0.25">
      <c r="A6917" t="s">
        <v>226</v>
      </c>
      <c r="B6917" t="s">
        <v>225</v>
      </c>
      <c r="C6917" t="s">
        <v>20</v>
      </c>
      <c r="D6917" s="6">
        <v>0.1</v>
      </c>
      <c r="E6917" s="6" t="s">
        <v>17</v>
      </c>
      <c r="F6917" t="s">
        <v>1562</v>
      </c>
      <c r="G6917" t="str">
        <f t="shared" si="13814"/>
        <v>DL2020032</v>
      </c>
      <c r="H6917" t="str">
        <f t="shared" si="13750"/>
        <v>05</v>
      </c>
      <c r="I6917" t="str">
        <f t="shared" si="13751"/>
        <v>Sandmusling_05_20201028_DL2020032_IngridJespersensGymSktAnnaeGym</v>
      </c>
      <c r="J6917" t="str">
        <f t="shared" si="13752"/>
        <v>Sandmusling</v>
      </c>
      <c r="K6917" t="str">
        <f t="shared" si="13753"/>
        <v>eDNA</v>
      </c>
      <c r="L6917" t="str">
        <f t="shared" si="13754"/>
        <v>No Ct</v>
      </c>
      <c r="M6917" t="str">
        <f t="shared" si="13755"/>
        <v/>
      </c>
      <c r="N6917" t="str">
        <f t="shared" si="13756"/>
        <v/>
      </c>
      <c r="O6917" t="str">
        <f t="shared" si="13757"/>
        <v/>
      </c>
    </row>
    <row r="6918" spans="1:24" x14ac:dyDescent="0.25">
      <c r="A6918" t="s">
        <v>227</v>
      </c>
      <c r="B6918" t="s">
        <v>228</v>
      </c>
      <c r="C6918" t="s">
        <v>13</v>
      </c>
      <c r="D6918" s="6">
        <v>0.1</v>
      </c>
      <c r="E6918" s="6">
        <v>35.35</v>
      </c>
      <c r="F6918" t="s">
        <v>1562</v>
      </c>
      <c r="G6918" t="str">
        <f t="shared" si="13814"/>
        <v>DL2020032</v>
      </c>
      <c r="H6918" t="str">
        <f t="shared" si="13750"/>
        <v>06</v>
      </c>
      <c r="I6918" t="str">
        <f t="shared" si="13751"/>
        <v>Sandmusling_06_20201028_DL2020032_IngridJespersensGymSktAnnaeGym</v>
      </c>
      <c r="J6918" t="str">
        <f t="shared" si="13752"/>
        <v>Sandmusling</v>
      </c>
      <c r="K6918" t="str">
        <f t="shared" si="13753"/>
        <v>PosK</v>
      </c>
      <c r="L6918">
        <f t="shared" si="13754"/>
        <v>35.35</v>
      </c>
      <c r="M6918">
        <f t="shared" si="13755"/>
        <v>35.35</v>
      </c>
      <c r="N6918">
        <f t="shared" si="13756"/>
        <v>0</v>
      </c>
      <c r="O6918">
        <f t="shared" si="13757"/>
        <v>0</v>
      </c>
      <c r="Q6918">
        <f t="shared" ref="Q6918" si="13850">IF(L6920="No Ct",0,L6920)</f>
        <v>0</v>
      </c>
      <c r="R6918">
        <f t="shared" ref="R6918" si="13851">IF(L6921="No Ct",0,L6921)</f>
        <v>0</v>
      </c>
      <c r="S6918" t="str">
        <f t="shared" ref="S6918" si="13852">IF(AND(M6918&gt;0,N6918=0),"Valid","Invalid")</f>
        <v>Valid</v>
      </c>
      <c r="T6918" t="str">
        <f t="shared" ref="T6918" si="13853">IF(OR(Q6918&gt;1,R6918&gt;1),"Present","Absent")</f>
        <v>Absent</v>
      </c>
      <c r="U6918" t="str">
        <f t="shared" ref="U6918" si="13854">IF(OR(AND(Q6918&gt;1,Q6918&lt;41),AND(R6918&gt;1,R6918&lt;41)),"Ct&lt;41","Ct&gt;41")</f>
        <v>Ct&gt;41</v>
      </c>
      <c r="V6918" t="str">
        <f>VLOOKUP(J6918,Datasæt_Analysesystemer!$C$2:$D$68,2,FALSE)</f>
        <v>Sandmusling</v>
      </c>
      <c r="W6918" t="str">
        <f t="shared" ref="W6918" si="13855">MID(F6918,10,9)</f>
        <v>DL2020032</v>
      </c>
      <c r="X6918" t="str">
        <f t="shared" ref="X6918" si="13856">W6918&amp;"_"&amp;V6918&amp;"_"&amp;S6918&amp;"_"&amp;T6918&amp;"_"&amp;U6918</f>
        <v>DL2020032_Sandmusling_Valid_Absent_Ct&gt;41</v>
      </c>
    </row>
    <row r="6919" spans="1:24" x14ac:dyDescent="0.25">
      <c r="A6919" t="s">
        <v>229</v>
      </c>
      <c r="B6919" t="s">
        <v>230</v>
      </c>
      <c r="C6919" t="s">
        <v>16</v>
      </c>
      <c r="D6919" s="6">
        <v>0.1</v>
      </c>
      <c r="E6919" s="6" t="s">
        <v>17</v>
      </c>
      <c r="F6919" t="s">
        <v>1562</v>
      </c>
      <c r="G6919" t="str">
        <f t="shared" si="13814"/>
        <v>DL2020032</v>
      </c>
      <c r="H6919" t="str">
        <f t="shared" si="13750"/>
        <v>06</v>
      </c>
      <c r="I6919" t="str">
        <f t="shared" si="13751"/>
        <v>Sandmusling_06_20201028_DL2020032_IngridJespersensGymSktAnnaeGym</v>
      </c>
      <c r="J6919" t="str">
        <f t="shared" si="13752"/>
        <v>Sandmusling</v>
      </c>
      <c r="K6919" t="str">
        <f t="shared" si="13753"/>
        <v>NegK</v>
      </c>
      <c r="L6919" t="str">
        <f t="shared" si="13754"/>
        <v>No Ct</v>
      </c>
      <c r="M6919" t="str">
        <f t="shared" si="13755"/>
        <v/>
      </c>
      <c r="N6919" t="str">
        <f t="shared" si="13756"/>
        <v/>
      </c>
      <c r="O6919" t="str">
        <f t="shared" si="13757"/>
        <v/>
      </c>
    </row>
    <row r="6920" spans="1:24" x14ac:dyDescent="0.25">
      <c r="A6920" t="s">
        <v>231</v>
      </c>
      <c r="B6920" t="s">
        <v>232</v>
      </c>
      <c r="C6920" t="s">
        <v>20</v>
      </c>
      <c r="D6920" s="6">
        <v>0.1</v>
      </c>
      <c r="E6920" s="6" t="s">
        <v>17</v>
      </c>
      <c r="F6920" t="s">
        <v>1562</v>
      </c>
      <c r="G6920" t="str">
        <f t="shared" si="13814"/>
        <v>DL2020032</v>
      </c>
      <c r="H6920" t="str">
        <f t="shared" si="13750"/>
        <v>06</v>
      </c>
      <c r="I6920" t="str">
        <f t="shared" si="13751"/>
        <v>Sandmusling_06_20201028_DL2020032_IngridJespersensGymSktAnnaeGym</v>
      </c>
      <c r="J6920" t="str">
        <f t="shared" si="13752"/>
        <v>Sandmusling</v>
      </c>
      <c r="K6920" t="str">
        <f t="shared" si="13753"/>
        <v>eDNA</v>
      </c>
      <c r="L6920" t="str">
        <f t="shared" si="13754"/>
        <v>No Ct</v>
      </c>
      <c r="M6920" t="str">
        <f t="shared" si="13755"/>
        <v/>
      </c>
      <c r="N6920" t="str">
        <f t="shared" si="13756"/>
        <v/>
      </c>
      <c r="O6920" t="str">
        <f t="shared" si="13757"/>
        <v/>
      </c>
    </row>
    <row r="6921" spans="1:24" x14ac:dyDescent="0.25">
      <c r="A6921" t="s">
        <v>233</v>
      </c>
      <c r="B6921" t="s">
        <v>232</v>
      </c>
      <c r="C6921" t="s">
        <v>20</v>
      </c>
      <c r="D6921" s="6">
        <v>0.1</v>
      </c>
      <c r="E6921" s="6" t="s">
        <v>17</v>
      </c>
      <c r="F6921" t="s">
        <v>1562</v>
      </c>
      <c r="G6921" t="str">
        <f t="shared" si="13814"/>
        <v>DL2020032</v>
      </c>
      <c r="H6921" t="str">
        <f t="shared" si="13750"/>
        <v>06</v>
      </c>
      <c r="I6921" t="str">
        <f t="shared" si="13751"/>
        <v>Sandmusling_06_20201028_DL2020032_IngridJespersensGymSktAnnaeGym</v>
      </c>
      <c r="J6921" t="str">
        <f t="shared" si="13752"/>
        <v>Sandmusling</v>
      </c>
      <c r="K6921" t="str">
        <f t="shared" si="13753"/>
        <v>eDNA</v>
      </c>
      <c r="L6921" t="str">
        <f t="shared" si="13754"/>
        <v>No Ct</v>
      </c>
      <c r="M6921" t="str">
        <f t="shared" si="13755"/>
        <v/>
      </c>
      <c r="N6921" t="str">
        <f t="shared" si="13756"/>
        <v/>
      </c>
      <c r="O6921" t="str">
        <f t="shared" si="13757"/>
        <v/>
      </c>
    </row>
    <row r="6922" spans="1:24" x14ac:dyDescent="0.25">
      <c r="A6922" t="s">
        <v>234</v>
      </c>
      <c r="B6922" t="s">
        <v>235</v>
      </c>
      <c r="C6922" t="s">
        <v>13</v>
      </c>
      <c r="D6922" s="6">
        <v>0.1</v>
      </c>
      <c r="E6922" s="6">
        <v>40.29</v>
      </c>
      <c r="F6922" t="s">
        <v>1562</v>
      </c>
      <c r="G6922" t="str">
        <f t="shared" si="13814"/>
        <v>DL2020032</v>
      </c>
      <c r="H6922" t="str">
        <f t="shared" si="13750"/>
        <v>07</v>
      </c>
      <c r="I6922" t="str">
        <f t="shared" si="13751"/>
        <v>AmerikanskRibbegople_07_20201028_DL2020032_IngridJespersensGymSktAnnaeGym</v>
      </c>
      <c r="J6922" t="str">
        <f t="shared" si="13752"/>
        <v>AmerikanskRibbegople</v>
      </c>
      <c r="K6922" t="str">
        <f t="shared" si="13753"/>
        <v>PosK</v>
      </c>
      <c r="L6922">
        <f t="shared" si="13754"/>
        <v>40.29</v>
      </c>
      <c r="M6922">
        <f t="shared" si="13755"/>
        <v>40.29</v>
      </c>
      <c r="N6922">
        <f t="shared" si="13756"/>
        <v>0</v>
      </c>
      <c r="O6922">
        <f t="shared" si="13757"/>
        <v>68.92</v>
      </c>
      <c r="Q6922">
        <f t="shared" ref="Q6922" si="13857">IF(L6924="No Ct",0,L6924)</f>
        <v>34.43</v>
      </c>
      <c r="R6922">
        <f t="shared" ref="R6922" si="13858">IF(L6925="No Ct",0,L6925)</f>
        <v>34.49</v>
      </c>
      <c r="S6922" t="str">
        <f t="shared" ref="S6922" si="13859">IF(AND(M6922&gt;0,N6922=0),"Valid","Invalid")</f>
        <v>Valid</v>
      </c>
      <c r="T6922" t="str">
        <f t="shared" ref="T6922" si="13860">IF(OR(Q6922&gt;1,R6922&gt;1),"Present","Absent")</f>
        <v>Present</v>
      </c>
      <c r="U6922" t="str">
        <f t="shared" ref="U6922" si="13861">IF(OR(AND(Q6922&gt;1,Q6922&lt;41),AND(R6922&gt;1,R6922&lt;41)),"Ct&lt;41","Ct&gt;41")</f>
        <v>Ct&lt;41</v>
      </c>
      <c r="V6922" t="str">
        <f>VLOOKUP(J6922,Datasæt_Analysesystemer!$C$2:$D$68,2,FALSE)</f>
        <v>Amerikansk ribbegople</v>
      </c>
      <c r="W6922" t="str">
        <f t="shared" ref="W6922" si="13862">MID(F6922,10,9)</f>
        <v>DL2020032</v>
      </c>
      <c r="X6922" t="str">
        <f t="shared" ref="X6922" si="13863">W6922&amp;"_"&amp;V6922&amp;"_"&amp;S6922&amp;"_"&amp;T6922&amp;"_"&amp;U6922</f>
        <v>DL2020032_Amerikansk ribbegople_Valid_Present_Ct&lt;41</v>
      </c>
    </row>
    <row r="6923" spans="1:24" x14ac:dyDescent="0.25">
      <c r="A6923" t="s">
        <v>236</v>
      </c>
      <c r="B6923" t="s">
        <v>237</v>
      </c>
      <c r="C6923" t="s">
        <v>16</v>
      </c>
      <c r="D6923" s="6">
        <v>0.1</v>
      </c>
      <c r="E6923" s="6" t="s">
        <v>17</v>
      </c>
      <c r="F6923" t="s">
        <v>1562</v>
      </c>
      <c r="G6923" t="str">
        <f t="shared" si="13814"/>
        <v>DL2020032</v>
      </c>
      <c r="H6923" t="str">
        <f t="shared" si="13750"/>
        <v>07</v>
      </c>
      <c r="I6923" t="str">
        <f t="shared" si="13751"/>
        <v>AmerikanskRibbegople_07_20201028_DL2020032_IngridJespersensGymSktAnnaeGym</v>
      </c>
      <c r="J6923" t="str">
        <f t="shared" si="13752"/>
        <v>AmerikanskRibbegople</v>
      </c>
      <c r="K6923" t="str">
        <f t="shared" si="13753"/>
        <v>NegK</v>
      </c>
      <c r="L6923" t="str">
        <f t="shared" si="13754"/>
        <v>No Ct</v>
      </c>
      <c r="M6923" t="str">
        <f t="shared" si="13755"/>
        <v/>
      </c>
      <c r="N6923" t="str">
        <f t="shared" si="13756"/>
        <v/>
      </c>
      <c r="O6923" t="str">
        <f t="shared" si="13757"/>
        <v/>
      </c>
    </row>
    <row r="6924" spans="1:24" x14ac:dyDescent="0.25">
      <c r="A6924" t="s">
        <v>238</v>
      </c>
      <c r="B6924" t="s">
        <v>239</v>
      </c>
      <c r="C6924" t="s">
        <v>20</v>
      </c>
      <c r="D6924" s="6">
        <v>0.1</v>
      </c>
      <c r="E6924" s="6">
        <v>34.43</v>
      </c>
      <c r="F6924" t="s">
        <v>1562</v>
      </c>
      <c r="G6924" t="str">
        <f t="shared" si="13814"/>
        <v>DL2020032</v>
      </c>
      <c r="H6924" t="str">
        <f t="shared" si="13750"/>
        <v>07</v>
      </c>
      <c r="I6924" t="str">
        <f t="shared" si="13751"/>
        <v>AmerikanskRibbegople_07_20201028_DL2020032_IngridJespersensGymSktAnnaeGym</v>
      </c>
      <c r="J6924" t="str">
        <f t="shared" si="13752"/>
        <v>AmerikanskRibbegople</v>
      </c>
      <c r="K6924" t="str">
        <f t="shared" si="13753"/>
        <v>eDNA</v>
      </c>
      <c r="L6924">
        <f t="shared" si="13754"/>
        <v>34.43</v>
      </c>
      <c r="M6924" t="str">
        <f t="shared" si="13755"/>
        <v/>
      </c>
      <c r="N6924" t="str">
        <f t="shared" si="13756"/>
        <v/>
      </c>
      <c r="O6924" t="str">
        <f t="shared" si="13757"/>
        <v/>
      </c>
    </row>
    <row r="6925" spans="1:24" x14ac:dyDescent="0.25">
      <c r="A6925" t="s">
        <v>240</v>
      </c>
      <c r="B6925" t="s">
        <v>239</v>
      </c>
      <c r="C6925" t="s">
        <v>20</v>
      </c>
      <c r="D6925" s="6">
        <v>0.1</v>
      </c>
      <c r="E6925" s="6">
        <v>34.49</v>
      </c>
      <c r="F6925" t="s">
        <v>1562</v>
      </c>
      <c r="G6925" t="str">
        <f t="shared" si="13814"/>
        <v>DL2020032</v>
      </c>
      <c r="H6925" t="str">
        <f t="shared" si="13750"/>
        <v>07</v>
      </c>
      <c r="I6925" t="str">
        <f t="shared" si="13751"/>
        <v>AmerikanskRibbegople_07_20201028_DL2020032_IngridJespersensGymSktAnnaeGym</v>
      </c>
      <c r="J6925" t="str">
        <f t="shared" si="13752"/>
        <v>AmerikanskRibbegople</v>
      </c>
      <c r="K6925" t="str">
        <f t="shared" si="13753"/>
        <v>eDNA</v>
      </c>
      <c r="L6925">
        <f t="shared" si="13754"/>
        <v>34.49</v>
      </c>
      <c r="M6925" t="str">
        <f t="shared" si="13755"/>
        <v/>
      </c>
      <c r="N6925" t="str">
        <f t="shared" si="13756"/>
        <v/>
      </c>
      <c r="O6925" t="str">
        <f t="shared" si="13757"/>
        <v/>
      </c>
    </row>
    <row r="6926" spans="1:24" x14ac:dyDescent="0.25">
      <c r="A6926" t="s">
        <v>241</v>
      </c>
      <c r="B6926" t="s">
        <v>242</v>
      </c>
      <c r="C6926" t="s">
        <v>13</v>
      </c>
      <c r="D6926" s="6">
        <v>0.1</v>
      </c>
      <c r="E6926" s="6">
        <v>39.07</v>
      </c>
      <c r="F6926" t="s">
        <v>1562</v>
      </c>
      <c r="G6926" t="str">
        <f t="shared" si="13814"/>
        <v>DL2020032</v>
      </c>
      <c r="H6926" t="str">
        <f t="shared" si="13750"/>
        <v>08</v>
      </c>
      <c r="I6926" t="str">
        <f t="shared" si="13751"/>
        <v>AmerikanskRibbegople_08_20201028_DL2020032_IngridJespersensGymSktAnnaeGym</v>
      </c>
      <c r="J6926" t="str">
        <f t="shared" si="13752"/>
        <v>AmerikanskRibbegople</v>
      </c>
      <c r="K6926" t="str">
        <f t="shared" si="13753"/>
        <v>PosK</v>
      </c>
      <c r="L6926">
        <f t="shared" si="13754"/>
        <v>39.07</v>
      </c>
      <c r="M6926">
        <f t="shared" si="13755"/>
        <v>39.07</v>
      </c>
      <c r="N6926">
        <f t="shared" si="13756"/>
        <v>0</v>
      </c>
      <c r="O6926">
        <f t="shared" si="13757"/>
        <v>68.039999999999992</v>
      </c>
      <c r="Q6926">
        <f t="shared" ref="Q6926" si="13864">IF(L6928="No Ct",0,L6928)</f>
        <v>33.85</v>
      </c>
      <c r="R6926">
        <f t="shared" ref="R6926" si="13865">IF(L6929="No Ct",0,L6929)</f>
        <v>34.19</v>
      </c>
      <c r="S6926" t="str">
        <f t="shared" ref="S6926" si="13866">IF(AND(M6926&gt;0,N6926=0),"Valid","Invalid")</f>
        <v>Valid</v>
      </c>
      <c r="T6926" t="str">
        <f t="shared" ref="T6926" si="13867">IF(OR(Q6926&gt;1,R6926&gt;1),"Present","Absent")</f>
        <v>Present</v>
      </c>
      <c r="U6926" t="str">
        <f t="shared" ref="U6926" si="13868">IF(OR(AND(Q6926&gt;1,Q6926&lt;41),AND(R6926&gt;1,R6926&lt;41)),"Ct&lt;41","Ct&gt;41")</f>
        <v>Ct&lt;41</v>
      </c>
      <c r="V6926" t="str">
        <f>VLOOKUP(J6926,Datasæt_Analysesystemer!$C$2:$D$68,2,FALSE)</f>
        <v>Amerikansk ribbegople</v>
      </c>
      <c r="W6926" t="str">
        <f t="shared" ref="W6926" si="13869">MID(F6926,10,9)</f>
        <v>DL2020032</v>
      </c>
      <c r="X6926" t="str">
        <f t="shared" ref="X6926" si="13870">W6926&amp;"_"&amp;V6926&amp;"_"&amp;S6926&amp;"_"&amp;T6926&amp;"_"&amp;U6926</f>
        <v>DL2020032_Amerikansk ribbegople_Valid_Present_Ct&lt;41</v>
      </c>
    </row>
    <row r="6927" spans="1:24" x14ac:dyDescent="0.25">
      <c r="A6927" t="s">
        <v>243</v>
      </c>
      <c r="B6927" t="s">
        <v>244</v>
      </c>
      <c r="C6927" t="s">
        <v>16</v>
      </c>
      <c r="D6927" s="6">
        <v>0.1</v>
      </c>
      <c r="E6927" s="6" t="s">
        <v>17</v>
      </c>
      <c r="F6927" t="s">
        <v>1562</v>
      </c>
      <c r="G6927" t="str">
        <f t="shared" si="13814"/>
        <v>DL2020032</v>
      </c>
      <c r="H6927" t="str">
        <f t="shared" si="13750"/>
        <v>08</v>
      </c>
      <c r="I6927" t="str">
        <f t="shared" si="13751"/>
        <v>AmerikanskRibbegople_08_20201028_DL2020032_IngridJespersensGymSktAnnaeGym</v>
      </c>
      <c r="J6927" t="str">
        <f t="shared" si="13752"/>
        <v>AmerikanskRibbegople</v>
      </c>
      <c r="K6927" t="str">
        <f t="shared" si="13753"/>
        <v>NegK</v>
      </c>
      <c r="L6927" t="str">
        <f t="shared" si="13754"/>
        <v>No Ct</v>
      </c>
      <c r="M6927" t="str">
        <f t="shared" si="13755"/>
        <v/>
      </c>
      <c r="N6927" t="str">
        <f t="shared" si="13756"/>
        <v/>
      </c>
      <c r="O6927" t="str">
        <f t="shared" si="13757"/>
        <v/>
      </c>
    </row>
    <row r="6928" spans="1:24" x14ac:dyDescent="0.25">
      <c r="A6928" t="s">
        <v>245</v>
      </c>
      <c r="B6928" t="s">
        <v>246</v>
      </c>
      <c r="C6928" t="s">
        <v>20</v>
      </c>
      <c r="D6928" s="6">
        <v>0.1</v>
      </c>
      <c r="E6928" s="6">
        <v>33.85</v>
      </c>
      <c r="F6928" t="s">
        <v>1562</v>
      </c>
      <c r="G6928" t="str">
        <f t="shared" si="13814"/>
        <v>DL2020032</v>
      </c>
      <c r="H6928" t="str">
        <f t="shared" si="13750"/>
        <v>08</v>
      </c>
      <c r="I6928" t="str">
        <f t="shared" si="13751"/>
        <v>AmerikanskRibbegople_08_20201028_DL2020032_IngridJespersensGymSktAnnaeGym</v>
      </c>
      <c r="J6928" t="str">
        <f t="shared" si="13752"/>
        <v>AmerikanskRibbegople</v>
      </c>
      <c r="K6928" t="str">
        <f t="shared" si="13753"/>
        <v>eDNA</v>
      </c>
      <c r="L6928">
        <f t="shared" si="13754"/>
        <v>33.85</v>
      </c>
      <c r="M6928" t="str">
        <f t="shared" si="13755"/>
        <v/>
      </c>
      <c r="N6928" t="str">
        <f t="shared" si="13756"/>
        <v/>
      </c>
      <c r="O6928" t="str">
        <f t="shared" si="13757"/>
        <v/>
      </c>
    </row>
    <row r="6929" spans="1:24" x14ac:dyDescent="0.25">
      <c r="A6929" t="s">
        <v>247</v>
      </c>
      <c r="B6929" t="s">
        <v>246</v>
      </c>
      <c r="C6929" t="s">
        <v>20</v>
      </c>
      <c r="D6929" s="6">
        <v>0.1</v>
      </c>
      <c r="E6929" s="6">
        <v>34.19</v>
      </c>
      <c r="F6929" t="s">
        <v>1562</v>
      </c>
      <c r="G6929" t="str">
        <f t="shared" si="13814"/>
        <v>DL2020032</v>
      </c>
      <c r="H6929" t="str">
        <f t="shared" si="13750"/>
        <v>08</v>
      </c>
      <c r="I6929" t="str">
        <f t="shared" si="13751"/>
        <v>AmerikanskRibbegople_08_20201028_DL2020032_IngridJespersensGymSktAnnaeGym</v>
      </c>
      <c r="J6929" t="str">
        <f t="shared" si="13752"/>
        <v>AmerikanskRibbegople</v>
      </c>
      <c r="K6929" t="str">
        <f t="shared" si="13753"/>
        <v>eDNA</v>
      </c>
      <c r="L6929">
        <f t="shared" si="13754"/>
        <v>34.19</v>
      </c>
      <c r="M6929" t="str">
        <f t="shared" si="13755"/>
        <v/>
      </c>
      <c r="N6929" t="str">
        <f t="shared" si="13756"/>
        <v/>
      </c>
      <c r="O6929" t="str">
        <f t="shared" si="13757"/>
        <v/>
      </c>
    </row>
    <row r="6930" spans="1:24" x14ac:dyDescent="0.25">
      <c r="A6930" t="s">
        <v>248</v>
      </c>
      <c r="B6930" t="s">
        <v>249</v>
      </c>
      <c r="C6930" t="s">
        <v>13</v>
      </c>
      <c r="D6930" s="6">
        <v>0.1</v>
      </c>
      <c r="E6930" s="6">
        <v>33.64</v>
      </c>
      <c r="F6930" t="s">
        <v>1562</v>
      </c>
      <c r="G6930" t="str">
        <f t="shared" si="13814"/>
        <v>DL2020032</v>
      </c>
      <c r="H6930" t="str">
        <f t="shared" ref="H6930:H6993" si="13871">LEFT(B6930,2)</f>
        <v>09</v>
      </c>
      <c r="I6930" t="str">
        <f t="shared" ref="I6930:I6993" si="13872">J6930&amp;"_"&amp;H6930&amp;"_"&amp;F6930</f>
        <v>AmerikanskHummer_09_20201028_DL2020032_IngridJespersensGymSktAnnaeGym</v>
      </c>
      <c r="J6930" t="str">
        <f t="shared" ref="J6930:J6993" si="13873">MID(RIGHT(B6930,LEN(B6930)-3),1,FIND("_",RIGHT(B6930,LEN(B6930)-3))-1)</f>
        <v>AmerikanskHummer</v>
      </c>
      <c r="K6930" t="str">
        <f t="shared" ref="K6930:K6993" si="13874">TRIM(SUBSTITUTE(RIGHT(B6930,FIND(J6930,B6930)+1),"_",""))</f>
        <v>PosK</v>
      </c>
      <c r="L6930">
        <f t="shared" ref="L6930:L6993" si="13875">IFERROR(VALUE(SUBSTITUTE(E6930,".",",")),E6930)</f>
        <v>33.64</v>
      </c>
      <c r="M6930">
        <f t="shared" ref="M6930:M6993" si="13876">IF(K6930="PosK",SUMIFS(L:L,K:K,"PosK",I:I,I6930),"")</f>
        <v>33.64</v>
      </c>
      <c r="N6930">
        <f t="shared" ref="N6930:N6993" si="13877">IF(K6930="PosK",SUMIFS(L:L,K:K,"NegK",I:I,I6930),"")</f>
        <v>0</v>
      </c>
      <c r="O6930">
        <f t="shared" ref="O6930:O6993" si="13878">IF(K6930="PosK",SUMIFS(L:L,K:K,"eDNA",I:I,I6930),"")</f>
        <v>0</v>
      </c>
      <c r="Q6930">
        <f t="shared" ref="Q6930" si="13879">IF(L6932="No Ct",0,L6932)</f>
        <v>0</v>
      </c>
      <c r="R6930">
        <f t="shared" ref="R6930" si="13880">IF(L6933="No Ct",0,L6933)</f>
        <v>0</v>
      </c>
      <c r="S6930" t="str">
        <f t="shared" ref="S6930" si="13881">IF(AND(M6930&gt;0,N6930=0),"Valid","Invalid")</f>
        <v>Valid</v>
      </c>
      <c r="T6930" t="str">
        <f t="shared" ref="T6930" si="13882">IF(OR(Q6930&gt;1,R6930&gt;1),"Present","Absent")</f>
        <v>Absent</v>
      </c>
      <c r="U6930" t="str">
        <f t="shared" ref="U6930" si="13883">IF(OR(AND(Q6930&gt;1,Q6930&lt;41),AND(R6930&gt;1,R6930&lt;41)),"Ct&lt;41","Ct&gt;41")</f>
        <v>Ct&gt;41</v>
      </c>
      <c r="V6930" t="str">
        <f>VLOOKUP(J6930,Datasæt_Analysesystemer!$C$2:$D$68,2,FALSE)</f>
        <v>Amerikansk hummer</v>
      </c>
      <c r="W6930" t="str">
        <f t="shared" ref="W6930" si="13884">MID(F6930,10,9)</f>
        <v>DL2020032</v>
      </c>
      <c r="X6930" t="str">
        <f t="shared" ref="X6930" si="13885">W6930&amp;"_"&amp;V6930&amp;"_"&amp;S6930&amp;"_"&amp;T6930&amp;"_"&amp;U6930</f>
        <v>DL2020032_Amerikansk hummer_Valid_Absent_Ct&gt;41</v>
      </c>
    </row>
    <row r="6931" spans="1:24" x14ac:dyDescent="0.25">
      <c r="A6931" t="s">
        <v>250</v>
      </c>
      <c r="B6931" t="s">
        <v>251</v>
      </c>
      <c r="C6931" t="s">
        <v>16</v>
      </c>
      <c r="D6931" s="6">
        <v>0.1</v>
      </c>
      <c r="E6931" s="6" t="s">
        <v>17</v>
      </c>
      <c r="F6931" t="s">
        <v>1562</v>
      </c>
      <c r="G6931" t="str">
        <f t="shared" si="13814"/>
        <v>DL2020032</v>
      </c>
      <c r="H6931" t="str">
        <f t="shared" si="13871"/>
        <v>09</v>
      </c>
      <c r="I6931" t="str">
        <f t="shared" si="13872"/>
        <v>AmerikanskHummer_09_20201028_DL2020032_IngridJespersensGymSktAnnaeGym</v>
      </c>
      <c r="J6931" t="str">
        <f t="shared" si="13873"/>
        <v>AmerikanskHummer</v>
      </c>
      <c r="K6931" t="str">
        <f t="shared" si="13874"/>
        <v>NegK</v>
      </c>
      <c r="L6931" t="str">
        <f t="shared" si="13875"/>
        <v>No Ct</v>
      </c>
      <c r="M6931" t="str">
        <f t="shared" si="13876"/>
        <v/>
      </c>
      <c r="N6931" t="str">
        <f t="shared" si="13877"/>
        <v/>
      </c>
      <c r="O6931" t="str">
        <f t="shared" si="13878"/>
        <v/>
      </c>
    </row>
    <row r="6932" spans="1:24" x14ac:dyDescent="0.25">
      <c r="A6932" t="s">
        <v>252</v>
      </c>
      <c r="B6932" t="s">
        <v>253</v>
      </c>
      <c r="C6932" t="s">
        <v>20</v>
      </c>
      <c r="D6932" s="6">
        <v>0.1</v>
      </c>
      <c r="E6932" s="6" t="s">
        <v>17</v>
      </c>
      <c r="F6932" t="s">
        <v>1562</v>
      </c>
      <c r="G6932" t="str">
        <f t="shared" si="13814"/>
        <v>DL2020032</v>
      </c>
      <c r="H6932" t="str">
        <f t="shared" si="13871"/>
        <v>09</v>
      </c>
      <c r="I6932" t="str">
        <f t="shared" si="13872"/>
        <v>AmerikanskHummer_09_20201028_DL2020032_IngridJespersensGymSktAnnaeGym</v>
      </c>
      <c r="J6932" t="str">
        <f t="shared" si="13873"/>
        <v>AmerikanskHummer</v>
      </c>
      <c r="K6932" t="str">
        <f t="shared" si="13874"/>
        <v>eDNA</v>
      </c>
      <c r="L6932" t="str">
        <f t="shared" si="13875"/>
        <v>No Ct</v>
      </c>
      <c r="M6932" t="str">
        <f t="shared" si="13876"/>
        <v/>
      </c>
      <c r="N6932" t="str">
        <f t="shared" si="13877"/>
        <v/>
      </c>
      <c r="O6932" t="str">
        <f t="shared" si="13878"/>
        <v/>
      </c>
    </row>
    <row r="6933" spans="1:24" x14ac:dyDescent="0.25">
      <c r="A6933" t="s">
        <v>254</v>
      </c>
      <c r="B6933" t="s">
        <v>253</v>
      </c>
      <c r="C6933" t="s">
        <v>20</v>
      </c>
      <c r="D6933" s="6">
        <v>0.1</v>
      </c>
      <c r="E6933" s="6" t="s">
        <v>17</v>
      </c>
      <c r="F6933" t="s">
        <v>1562</v>
      </c>
      <c r="G6933" t="str">
        <f t="shared" si="13814"/>
        <v>DL2020032</v>
      </c>
      <c r="H6933" t="str">
        <f t="shared" si="13871"/>
        <v>09</v>
      </c>
      <c r="I6933" t="str">
        <f t="shared" si="13872"/>
        <v>AmerikanskHummer_09_20201028_DL2020032_IngridJespersensGymSktAnnaeGym</v>
      </c>
      <c r="J6933" t="str">
        <f t="shared" si="13873"/>
        <v>AmerikanskHummer</v>
      </c>
      <c r="K6933" t="str">
        <f t="shared" si="13874"/>
        <v>eDNA</v>
      </c>
      <c r="L6933" t="str">
        <f t="shared" si="13875"/>
        <v>No Ct</v>
      </c>
      <c r="M6933" t="str">
        <f t="shared" si="13876"/>
        <v/>
      </c>
      <c r="N6933" t="str">
        <f t="shared" si="13877"/>
        <v/>
      </c>
      <c r="O6933" t="str">
        <f t="shared" si="13878"/>
        <v/>
      </c>
    </row>
    <row r="6934" spans="1:24" x14ac:dyDescent="0.25">
      <c r="A6934" t="s">
        <v>255</v>
      </c>
      <c r="B6934" t="s">
        <v>256</v>
      </c>
      <c r="C6934" t="s">
        <v>13</v>
      </c>
      <c r="D6934" s="6">
        <v>0.1</v>
      </c>
      <c r="E6934" s="6">
        <v>36.51</v>
      </c>
      <c r="F6934" t="s">
        <v>1562</v>
      </c>
      <c r="G6934" t="str">
        <f t="shared" si="13814"/>
        <v>DL2020032</v>
      </c>
      <c r="H6934" t="str">
        <f t="shared" si="13871"/>
        <v>10</v>
      </c>
      <c r="I6934" t="str">
        <f t="shared" si="13872"/>
        <v>AmerikanskHummer_10_20201028_DL2020032_IngridJespersensGymSktAnnaeGym</v>
      </c>
      <c r="J6934" t="str">
        <f t="shared" si="13873"/>
        <v>AmerikanskHummer</v>
      </c>
      <c r="K6934" t="str">
        <f t="shared" si="13874"/>
        <v>PosK</v>
      </c>
      <c r="L6934">
        <f t="shared" si="13875"/>
        <v>36.51</v>
      </c>
      <c r="M6934">
        <f t="shared" si="13876"/>
        <v>36.51</v>
      </c>
      <c r="N6934">
        <f t="shared" si="13877"/>
        <v>0</v>
      </c>
      <c r="O6934">
        <f t="shared" si="13878"/>
        <v>0</v>
      </c>
      <c r="Q6934">
        <f t="shared" ref="Q6934" si="13886">IF(L6936="No Ct",0,L6936)</f>
        <v>0</v>
      </c>
      <c r="R6934">
        <f t="shared" ref="R6934" si="13887">IF(L6937="No Ct",0,L6937)</f>
        <v>0</v>
      </c>
      <c r="S6934" t="str">
        <f t="shared" ref="S6934" si="13888">IF(AND(M6934&gt;0,N6934=0),"Valid","Invalid")</f>
        <v>Valid</v>
      </c>
      <c r="T6934" t="str">
        <f t="shared" ref="T6934" si="13889">IF(OR(Q6934&gt;1,R6934&gt;1),"Present","Absent")</f>
        <v>Absent</v>
      </c>
      <c r="U6934" t="str">
        <f t="shared" ref="U6934" si="13890">IF(OR(AND(Q6934&gt;1,Q6934&lt;41),AND(R6934&gt;1,R6934&lt;41)),"Ct&lt;41","Ct&gt;41")</f>
        <v>Ct&gt;41</v>
      </c>
      <c r="V6934" t="str">
        <f>VLOOKUP(J6934,Datasæt_Analysesystemer!$C$2:$D$68,2,FALSE)</f>
        <v>Amerikansk hummer</v>
      </c>
      <c r="W6934" t="str">
        <f t="shared" ref="W6934" si="13891">MID(F6934,10,9)</f>
        <v>DL2020032</v>
      </c>
      <c r="X6934" t="str">
        <f t="shared" ref="X6934" si="13892">W6934&amp;"_"&amp;V6934&amp;"_"&amp;S6934&amp;"_"&amp;T6934&amp;"_"&amp;U6934</f>
        <v>DL2020032_Amerikansk hummer_Valid_Absent_Ct&gt;41</v>
      </c>
    </row>
    <row r="6935" spans="1:24" x14ac:dyDescent="0.25">
      <c r="A6935" t="s">
        <v>257</v>
      </c>
      <c r="B6935" t="s">
        <v>258</v>
      </c>
      <c r="C6935" t="s">
        <v>16</v>
      </c>
      <c r="D6935" s="6">
        <v>0.1</v>
      </c>
      <c r="E6935" s="6" t="s">
        <v>17</v>
      </c>
      <c r="F6935" t="s">
        <v>1562</v>
      </c>
      <c r="G6935" t="str">
        <f t="shared" si="13814"/>
        <v>DL2020032</v>
      </c>
      <c r="H6935" t="str">
        <f t="shared" si="13871"/>
        <v>10</v>
      </c>
      <c r="I6935" t="str">
        <f t="shared" si="13872"/>
        <v>AmerikanskHummer_10_20201028_DL2020032_IngridJespersensGymSktAnnaeGym</v>
      </c>
      <c r="J6935" t="str">
        <f t="shared" si="13873"/>
        <v>AmerikanskHummer</v>
      </c>
      <c r="K6935" t="str">
        <f t="shared" si="13874"/>
        <v>NegK</v>
      </c>
      <c r="L6935" t="str">
        <f t="shared" si="13875"/>
        <v>No Ct</v>
      </c>
      <c r="M6935" t="str">
        <f t="shared" si="13876"/>
        <v/>
      </c>
      <c r="N6935" t="str">
        <f t="shared" si="13877"/>
        <v/>
      </c>
      <c r="O6935" t="str">
        <f t="shared" si="13878"/>
        <v/>
      </c>
    </row>
    <row r="6936" spans="1:24" x14ac:dyDescent="0.25">
      <c r="A6936" t="s">
        <v>259</v>
      </c>
      <c r="B6936" t="s">
        <v>260</v>
      </c>
      <c r="C6936" t="s">
        <v>20</v>
      </c>
      <c r="D6936" s="6">
        <v>0.1</v>
      </c>
      <c r="E6936" s="6" t="s">
        <v>17</v>
      </c>
      <c r="F6936" t="s">
        <v>1562</v>
      </c>
      <c r="G6936" t="str">
        <f t="shared" si="13814"/>
        <v>DL2020032</v>
      </c>
      <c r="H6936" t="str">
        <f t="shared" si="13871"/>
        <v>10</v>
      </c>
      <c r="I6936" t="str">
        <f t="shared" si="13872"/>
        <v>AmerikanskHummer_10_20201028_DL2020032_IngridJespersensGymSktAnnaeGym</v>
      </c>
      <c r="J6936" t="str">
        <f t="shared" si="13873"/>
        <v>AmerikanskHummer</v>
      </c>
      <c r="K6936" t="str">
        <f t="shared" si="13874"/>
        <v>eDNA</v>
      </c>
      <c r="L6936" t="str">
        <f t="shared" si="13875"/>
        <v>No Ct</v>
      </c>
      <c r="M6936" t="str">
        <f t="shared" si="13876"/>
        <v/>
      </c>
      <c r="N6936" t="str">
        <f t="shared" si="13877"/>
        <v/>
      </c>
      <c r="O6936" t="str">
        <f t="shared" si="13878"/>
        <v/>
      </c>
    </row>
    <row r="6937" spans="1:24" x14ac:dyDescent="0.25">
      <c r="A6937" t="s">
        <v>261</v>
      </c>
      <c r="B6937" t="s">
        <v>260</v>
      </c>
      <c r="C6937" t="s">
        <v>20</v>
      </c>
      <c r="D6937" s="6">
        <v>0.1</v>
      </c>
      <c r="E6937" s="6" t="s">
        <v>17</v>
      </c>
      <c r="F6937" t="s">
        <v>1562</v>
      </c>
      <c r="G6937" t="str">
        <f t="shared" si="13814"/>
        <v>DL2020032</v>
      </c>
      <c r="H6937" t="str">
        <f t="shared" si="13871"/>
        <v>10</v>
      </c>
      <c r="I6937" t="str">
        <f t="shared" si="13872"/>
        <v>AmerikanskHummer_10_20201028_DL2020032_IngridJespersensGymSktAnnaeGym</v>
      </c>
      <c r="J6937" t="str">
        <f t="shared" si="13873"/>
        <v>AmerikanskHummer</v>
      </c>
      <c r="K6937" t="str">
        <f t="shared" si="13874"/>
        <v>eDNA</v>
      </c>
      <c r="L6937" t="str">
        <f t="shared" si="13875"/>
        <v>No Ct</v>
      </c>
      <c r="M6937" t="str">
        <f t="shared" si="13876"/>
        <v/>
      </c>
      <c r="N6937" t="str">
        <f t="shared" si="13877"/>
        <v/>
      </c>
      <c r="O6937" t="str">
        <f t="shared" si="13878"/>
        <v/>
      </c>
    </row>
    <row r="6938" spans="1:24" x14ac:dyDescent="0.25">
      <c r="A6938" t="s">
        <v>262</v>
      </c>
      <c r="B6938" t="s">
        <v>1474</v>
      </c>
      <c r="C6938" t="s">
        <v>13</v>
      </c>
      <c r="D6938" s="6">
        <v>0.1</v>
      </c>
      <c r="E6938" s="6">
        <v>38.46</v>
      </c>
      <c r="F6938" t="s">
        <v>1562</v>
      </c>
      <c r="G6938" t="str">
        <f t="shared" si="13814"/>
        <v>DL2020032</v>
      </c>
      <c r="H6938" t="str">
        <f t="shared" si="13871"/>
        <v>11</v>
      </c>
      <c r="I6938" t="str">
        <f t="shared" si="13872"/>
        <v>Kamjatkakrabbe_11_20201028_DL2020032_IngridJespersensGymSktAnnaeGym</v>
      </c>
      <c r="J6938" t="str">
        <f t="shared" si="13873"/>
        <v>Kamjatkakrabbe</v>
      </c>
      <c r="K6938" t="str">
        <f t="shared" si="13874"/>
        <v>PosK</v>
      </c>
      <c r="L6938">
        <f t="shared" si="13875"/>
        <v>38.46</v>
      </c>
      <c r="M6938">
        <f t="shared" si="13876"/>
        <v>38.46</v>
      </c>
      <c r="N6938">
        <f t="shared" si="13877"/>
        <v>0</v>
      </c>
      <c r="O6938">
        <f t="shared" si="13878"/>
        <v>0</v>
      </c>
      <c r="Q6938">
        <f t="shared" ref="Q6938" si="13893">IF(L6940="No Ct",0,L6940)</f>
        <v>0</v>
      </c>
      <c r="R6938">
        <f t="shared" ref="R6938" si="13894">IF(L6941="No Ct",0,L6941)</f>
        <v>0</v>
      </c>
      <c r="S6938" t="str">
        <f t="shared" ref="S6938" si="13895">IF(AND(M6938&gt;0,N6938=0),"Valid","Invalid")</f>
        <v>Valid</v>
      </c>
      <c r="T6938" t="str">
        <f t="shared" ref="T6938" si="13896">IF(OR(Q6938&gt;1,R6938&gt;1),"Present","Absent")</f>
        <v>Absent</v>
      </c>
      <c r="U6938" t="str">
        <f t="shared" ref="U6938" si="13897">IF(OR(AND(Q6938&gt;1,Q6938&lt;41),AND(R6938&gt;1,R6938&lt;41)),"Ct&lt;41","Ct&gt;41")</f>
        <v>Ct&gt;41</v>
      </c>
      <c r="V6938" t="str">
        <f>VLOOKUP(J6938,Datasæt_Analysesystemer!$C$2:$D$68,2,FALSE)</f>
        <v>Kamtjatkakrabbe</v>
      </c>
      <c r="W6938" t="str">
        <f t="shared" ref="W6938" si="13898">MID(F6938,10,9)</f>
        <v>DL2020032</v>
      </c>
      <c r="X6938" t="str">
        <f t="shared" ref="X6938" si="13899">W6938&amp;"_"&amp;V6938&amp;"_"&amp;S6938&amp;"_"&amp;T6938&amp;"_"&amp;U6938</f>
        <v>DL2020032_Kamtjatkakrabbe_Valid_Absent_Ct&gt;41</v>
      </c>
    </row>
    <row r="6939" spans="1:24" x14ac:dyDescent="0.25">
      <c r="A6939" t="s">
        <v>264</v>
      </c>
      <c r="B6939" t="s">
        <v>1475</v>
      </c>
      <c r="C6939" t="s">
        <v>16</v>
      </c>
      <c r="D6939" s="6">
        <v>0.1</v>
      </c>
      <c r="E6939" s="6" t="s">
        <v>17</v>
      </c>
      <c r="F6939" t="s">
        <v>1562</v>
      </c>
      <c r="G6939" t="str">
        <f t="shared" si="13814"/>
        <v>DL2020032</v>
      </c>
      <c r="H6939" t="str">
        <f t="shared" si="13871"/>
        <v>11</v>
      </c>
      <c r="I6939" t="str">
        <f t="shared" si="13872"/>
        <v>Kamjatkakrabbe_11_20201028_DL2020032_IngridJespersensGymSktAnnaeGym</v>
      </c>
      <c r="J6939" t="str">
        <f t="shared" si="13873"/>
        <v>Kamjatkakrabbe</v>
      </c>
      <c r="K6939" t="str">
        <f t="shared" si="13874"/>
        <v>NegK</v>
      </c>
      <c r="L6939" t="str">
        <f t="shared" si="13875"/>
        <v>No Ct</v>
      </c>
      <c r="M6939" t="str">
        <f t="shared" si="13876"/>
        <v/>
      </c>
      <c r="N6939" t="str">
        <f t="shared" si="13877"/>
        <v/>
      </c>
      <c r="O6939" t="str">
        <f t="shared" si="13878"/>
        <v/>
      </c>
    </row>
    <row r="6940" spans="1:24" x14ac:dyDescent="0.25">
      <c r="A6940" t="s">
        <v>266</v>
      </c>
      <c r="B6940" t="s">
        <v>1476</v>
      </c>
      <c r="C6940" t="s">
        <v>20</v>
      </c>
      <c r="D6940" s="6">
        <v>0.1</v>
      </c>
      <c r="E6940" s="6" t="s">
        <v>17</v>
      </c>
      <c r="F6940" t="s">
        <v>1562</v>
      </c>
      <c r="G6940" t="str">
        <f t="shared" si="13814"/>
        <v>DL2020032</v>
      </c>
      <c r="H6940" t="str">
        <f t="shared" si="13871"/>
        <v>11</v>
      </c>
      <c r="I6940" t="str">
        <f t="shared" si="13872"/>
        <v>Kamjatkakrabbe_11_20201028_DL2020032_IngridJespersensGymSktAnnaeGym</v>
      </c>
      <c r="J6940" t="str">
        <f t="shared" si="13873"/>
        <v>Kamjatkakrabbe</v>
      </c>
      <c r="K6940" t="str">
        <f t="shared" si="13874"/>
        <v>eDNA</v>
      </c>
      <c r="L6940" t="str">
        <f t="shared" si="13875"/>
        <v>No Ct</v>
      </c>
      <c r="M6940" t="str">
        <f t="shared" si="13876"/>
        <v/>
      </c>
      <c r="N6940" t="str">
        <f t="shared" si="13877"/>
        <v/>
      </c>
      <c r="O6940" t="str">
        <f t="shared" si="13878"/>
        <v/>
      </c>
    </row>
    <row r="6941" spans="1:24" x14ac:dyDescent="0.25">
      <c r="A6941" t="s">
        <v>268</v>
      </c>
      <c r="B6941" t="s">
        <v>1476</v>
      </c>
      <c r="C6941" t="s">
        <v>20</v>
      </c>
      <c r="D6941" s="6">
        <v>0.1</v>
      </c>
      <c r="E6941" s="6" t="s">
        <v>17</v>
      </c>
      <c r="F6941" t="s">
        <v>1562</v>
      </c>
      <c r="G6941" t="str">
        <f t="shared" si="13814"/>
        <v>DL2020032</v>
      </c>
      <c r="H6941" t="str">
        <f t="shared" si="13871"/>
        <v>11</v>
      </c>
      <c r="I6941" t="str">
        <f t="shared" si="13872"/>
        <v>Kamjatkakrabbe_11_20201028_DL2020032_IngridJespersensGymSktAnnaeGym</v>
      </c>
      <c r="J6941" t="str">
        <f t="shared" si="13873"/>
        <v>Kamjatkakrabbe</v>
      </c>
      <c r="K6941" t="str">
        <f t="shared" si="13874"/>
        <v>eDNA</v>
      </c>
      <c r="L6941" t="str">
        <f t="shared" si="13875"/>
        <v>No Ct</v>
      </c>
      <c r="M6941" t="str">
        <f t="shared" si="13876"/>
        <v/>
      </c>
      <c r="N6941" t="str">
        <f t="shared" si="13877"/>
        <v/>
      </c>
      <c r="O6941" t="str">
        <f t="shared" si="13878"/>
        <v/>
      </c>
    </row>
    <row r="6942" spans="1:24" x14ac:dyDescent="0.25">
      <c r="A6942" t="s">
        <v>269</v>
      </c>
      <c r="B6942" t="s">
        <v>1477</v>
      </c>
      <c r="C6942" t="s">
        <v>13</v>
      </c>
      <c r="D6942" s="6">
        <v>0.1</v>
      </c>
      <c r="E6942" s="6">
        <v>39.39</v>
      </c>
      <c r="F6942" t="s">
        <v>1562</v>
      </c>
      <c r="G6942" t="str">
        <f t="shared" si="13814"/>
        <v>DL2020032</v>
      </c>
      <c r="H6942" t="str">
        <f t="shared" si="13871"/>
        <v>12</v>
      </c>
      <c r="I6942" t="str">
        <f t="shared" si="13872"/>
        <v>Kamjatkakrabbe_12_20201028_DL2020032_IngridJespersensGymSktAnnaeGym</v>
      </c>
      <c r="J6942" t="str">
        <f t="shared" si="13873"/>
        <v>Kamjatkakrabbe</v>
      </c>
      <c r="K6942" t="str">
        <f t="shared" si="13874"/>
        <v>PosK</v>
      </c>
      <c r="L6942">
        <f t="shared" si="13875"/>
        <v>39.39</v>
      </c>
      <c r="M6942">
        <f t="shared" si="13876"/>
        <v>39.39</v>
      </c>
      <c r="N6942">
        <f t="shared" si="13877"/>
        <v>0</v>
      </c>
      <c r="O6942">
        <f t="shared" si="13878"/>
        <v>49.37</v>
      </c>
      <c r="Q6942">
        <f t="shared" ref="Q6942" si="13900">IF(L6944="No Ct",0,L6944)</f>
        <v>0</v>
      </c>
      <c r="R6942">
        <f t="shared" ref="R6942" si="13901">IF(L6945="No Ct",0,L6945)</f>
        <v>49.37</v>
      </c>
      <c r="S6942" t="str">
        <f t="shared" ref="S6942" si="13902">IF(AND(M6942&gt;0,N6942=0),"Valid","Invalid")</f>
        <v>Valid</v>
      </c>
      <c r="T6942" t="str">
        <f t="shared" ref="T6942" si="13903">IF(OR(Q6942&gt;1,R6942&gt;1),"Present","Absent")</f>
        <v>Present</v>
      </c>
      <c r="U6942" t="str">
        <f t="shared" ref="U6942" si="13904">IF(OR(AND(Q6942&gt;1,Q6942&lt;41),AND(R6942&gt;1,R6942&lt;41)),"Ct&lt;41","Ct&gt;41")</f>
        <v>Ct&gt;41</v>
      </c>
      <c r="V6942" t="str">
        <f>VLOOKUP(J6942,Datasæt_Analysesystemer!$C$2:$D$68,2,FALSE)</f>
        <v>Kamtjatkakrabbe</v>
      </c>
      <c r="W6942" t="str">
        <f t="shared" ref="W6942" si="13905">MID(F6942,10,9)</f>
        <v>DL2020032</v>
      </c>
      <c r="X6942" t="str">
        <f t="shared" ref="X6942" si="13906">W6942&amp;"_"&amp;V6942&amp;"_"&amp;S6942&amp;"_"&amp;T6942&amp;"_"&amp;U6942</f>
        <v>DL2020032_Kamtjatkakrabbe_Valid_Present_Ct&gt;41</v>
      </c>
    </row>
    <row r="6943" spans="1:24" x14ac:dyDescent="0.25">
      <c r="A6943" t="s">
        <v>271</v>
      </c>
      <c r="B6943" t="s">
        <v>1478</v>
      </c>
      <c r="C6943" t="s">
        <v>16</v>
      </c>
      <c r="D6943" s="6">
        <v>0.1</v>
      </c>
      <c r="E6943" s="6" t="s">
        <v>17</v>
      </c>
      <c r="F6943" t="s">
        <v>1562</v>
      </c>
      <c r="G6943" t="str">
        <f t="shared" si="13814"/>
        <v>DL2020032</v>
      </c>
      <c r="H6943" t="str">
        <f t="shared" si="13871"/>
        <v>12</v>
      </c>
      <c r="I6943" t="str">
        <f t="shared" si="13872"/>
        <v>Kamjatkakrabbe_12_20201028_DL2020032_IngridJespersensGymSktAnnaeGym</v>
      </c>
      <c r="J6943" t="str">
        <f t="shared" si="13873"/>
        <v>Kamjatkakrabbe</v>
      </c>
      <c r="K6943" t="str">
        <f t="shared" si="13874"/>
        <v>NegK</v>
      </c>
      <c r="L6943" t="str">
        <f t="shared" si="13875"/>
        <v>No Ct</v>
      </c>
      <c r="M6943" t="str">
        <f t="shared" si="13876"/>
        <v/>
      </c>
      <c r="N6943" t="str">
        <f t="shared" si="13877"/>
        <v/>
      </c>
      <c r="O6943" t="str">
        <f t="shared" si="13878"/>
        <v/>
      </c>
    </row>
    <row r="6944" spans="1:24" x14ac:dyDescent="0.25">
      <c r="A6944" t="s">
        <v>273</v>
      </c>
      <c r="B6944" t="s">
        <v>1479</v>
      </c>
      <c r="C6944" t="s">
        <v>20</v>
      </c>
      <c r="D6944" s="6">
        <v>0.1</v>
      </c>
      <c r="E6944" s="6" t="s">
        <v>17</v>
      </c>
      <c r="F6944" t="s">
        <v>1562</v>
      </c>
      <c r="G6944" t="str">
        <f t="shared" si="13814"/>
        <v>DL2020032</v>
      </c>
      <c r="H6944" t="str">
        <f t="shared" si="13871"/>
        <v>12</v>
      </c>
      <c r="I6944" t="str">
        <f t="shared" si="13872"/>
        <v>Kamjatkakrabbe_12_20201028_DL2020032_IngridJespersensGymSktAnnaeGym</v>
      </c>
      <c r="J6944" t="str">
        <f t="shared" si="13873"/>
        <v>Kamjatkakrabbe</v>
      </c>
      <c r="K6944" t="str">
        <f t="shared" si="13874"/>
        <v>eDNA</v>
      </c>
      <c r="L6944" t="str">
        <f t="shared" si="13875"/>
        <v>No Ct</v>
      </c>
      <c r="M6944" t="str">
        <f t="shared" si="13876"/>
        <v/>
      </c>
      <c r="N6944" t="str">
        <f t="shared" si="13877"/>
        <v/>
      </c>
      <c r="O6944" t="str">
        <f t="shared" si="13878"/>
        <v/>
      </c>
    </row>
    <row r="6945" spans="1:24" x14ac:dyDescent="0.25">
      <c r="A6945" t="s">
        <v>275</v>
      </c>
      <c r="B6945" t="s">
        <v>1479</v>
      </c>
      <c r="C6945" t="s">
        <v>20</v>
      </c>
      <c r="D6945" s="6">
        <v>0.1</v>
      </c>
      <c r="E6945" s="6">
        <v>49.37</v>
      </c>
      <c r="F6945" t="s">
        <v>1562</v>
      </c>
      <c r="G6945" t="str">
        <f t="shared" si="13814"/>
        <v>DL2020032</v>
      </c>
      <c r="H6945" t="str">
        <f t="shared" si="13871"/>
        <v>12</v>
      </c>
      <c r="I6945" t="str">
        <f t="shared" si="13872"/>
        <v>Kamjatkakrabbe_12_20201028_DL2020032_IngridJespersensGymSktAnnaeGym</v>
      </c>
      <c r="J6945" t="str">
        <f t="shared" si="13873"/>
        <v>Kamjatkakrabbe</v>
      </c>
      <c r="K6945" t="str">
        <f t="shared" si="13874"/>
        <v>eDNA</v>
      </c>
      <c r="L6945">
        <f t="shared" si="13875"/>
        <v>49.37</v>
      </c>
      <c r="M6945" t="str">
        <f t="shared" si="13876"/>
        <v/>
      </c>
      <c r="N6945" t="str">
        <f t="shared" si="13877"/>
        <v/>
      </c>
      <c r="O6945" t="str">
        <f t="shared" si="13878"/>
        <v/>
      </c>
    </row>
    <row r="6946" spans="1:24" x14ac:dyDescent="0.25">
      <c r="A6946" t="s">
        <v>276</v>
      </c>
      <c r="B6946" t="s">
        <v>1480</v>
      </c>
      <c r="C6946" t="s">
        <v>13</v>
      </c>
      <c r="D6946" s="6">
        <v>0.1</v>
      </c>
      <c r="E6946" s="6" t="s">
        <v>17</v>
      </c>
      <c r="F6946" t="s">
        <v>1562</v>
      </c>
      <c r="G6946" t="str">
        <f t="shared" si="13814"/>
        <v>DL2020032</v>
      </c>
      <c r="H6946" t="str">
        <f t="shared" si="13871"/>
        <v>13</v>
      </c>
      <c r="I6946" t="str">
        <f t="shared" si="13872"/>
        <v>KinesiskUldhaandskrabbe_13_20201028_DL2020032_IngridJespersensGymSktAnnaeGym</v>
      </c>
      <c r="J6946" t="str">
        <f t="shared" si="13873"/>
        <v>KinesiskUldhaandskrabbe</v>
      </c>
      <c r="K6946" t="str">
        <f t="shared" si="13874"/>
        <v>PosK</v>
      </c>
      <c r="L6946" t="str">
        <f t="shared" si="13875"/>
        <v>No Ct</v>
      </c>
      <c r="M6946">
        <f t="shared" si="13876"/>
        <v>0</v>
      </c>
      <c r="N6946">
        <f t="shared" si="13877"/>
        <v>0</v>
      </c>
      <c r="O6946">
        <f t="shared" si="13878"/>
        <v>0</v>
      </c>
      <c r="Q6946">
        <f t="shared" ref="Q6946" si="13907">IF(L6948="No Ct",0,L6948)</f>
        <v>0</v>
      </c>
      <c r="R6946">
        <f t="shared" ref="R6946" si="13908">IF(L6949="No Ct",0,L6949)</f>
        <v>0</v>
      </c>
      <c r="S6946" t="str">
        <f t="shared" ref="S6946" si="13909">IF(AND(M6946&gt;0,N6946=0),"Valid","Invalid")</f>
        <v>Invalid</v>
      </c>
      <c r="T6946" t="str">
        <f t="shared" ref="T6946" si="13910">IF(OR(Q6946&gt;1,R6946&gt;1),"Present","Absent")</f>
        <v>Absent</v>
      </c>
      <c r="U6946" t="str">
        <f t="shared" ref="U6946" si="13911">IF(OR(AND(Q6946&gt;1,Q6946&lt;41),AND(R6946&gt;1,R6946&lt;41)),"Ct&lt;41","Ct&gt;41")</f>
        <v>Ct&gt;41</v>
      </c>
      <c r="V6946" t="str">
        <f>VLOOKUP(J6946,Datasæt_Analysesystemer!$C$2:$D$68,2,FALSE)</f>
        <v>Kinesisk uldhåndskrabbe</v>
      </c>
      <c r="W6946" t="str">
        <f t="shared" ref="W6946" si="13912">MID(F6946,10,9)</f>
        <v>DL2020032</v>
      </c>
      <c r="X6946" t="str">
        <f t="shared" ref="X6946" si="13913">W6946&amp;"_"&amp;V6946&amp;"_"&amp;S6946&amp;"_"&amp;T6946&amp;"_"&amp;U6946</f>
        <v>DL2020032_Kinesisk uldhåndskrabbe_Invalid_Absent_Ct&gt;41</v>
      </c>
    </row>
    <row r="6947" spans="1:24" x14ac:dyDescent="0.25">
      <c r="A6947" t="s">
        <v>278</v>
      </c>
      <c r="B6947" t="s">
        <v>1481</v>
      </c>
      <c r="C6947" t="s">
        <v>16</v>
      </c>
      <c r="D6947" s="6">
        <v>0.1</v>
      </c>
      <c r="E6947" s="6" t="s">
        <v>17</v>
      </c>
      <c r="F6947" t="s">
        <v>1562</v>
      </c>
      <c r="G6947" t="str">
        <f t="shared" si="13814"/>
        <v>DL2020032</v>
      </c>
      <c r="H6947" t="str">
        <f t="shared" si="13871"/>
        <v>13</v>
      </c>
      <c r="I6947" t="str">
        <f t="shared" si="13872"/>
        <v>KinesiskUldhaandskrabbe_13_20201028_DL2020032_IngridJespersensGymSktAnnaeGym</v>
      </c>
      <c r="J6947" t="str">
        <f t="shared" si="13873"/>
        <v>KinesiskUldhaandskrabbe</v>
      </c>
      <c r="K6947" t="str">
        <f t="shared" si="13874"/>
        <v>NegK</v>
      </c>
      <c r="L6947" t="str">
        <f t="shared" si="13875"/>
        <v>No Ct</v>
      </c>
      <c r="M6947" t="str">
        <f t="shared" si="13876"/>
        <v/>
      </c>
      <c r="N6947" t="str">
        <f t="shared" si="13877"/>
        <v/>
      </c>
      <c r="O6947" t="str">
        <f t="shared" si="13878"/>
        <v/>
      </c>
    </row>
    <row r="6948" spans="1:24" x14ac:dyDescent="0.25">
      <c r="A6948" t="s">
        <v>280</v>
      </c>
      <c r="B6948" t="s">
        <v>1482</v>
      </c>
      <c r="C6948" t="s">
        <v>20</v>
      </c>
      <c r="D6948" s="6">
        <v>0.1</v>
      </c>
      <c r="E6948" s="6" t="s">
        <v>17</v>
      </c>
      <c r="F6948" t="s">
        <v>1562</v>
      </c>
      <c r="G6948" t="str">
        <f t="shared" si="13814"/>
        <v>DL2020032</v>
      </c>
      <c r="H6948" t="str">
        <f t="shared" si="13871"/>
        <v>13</v>
      </c>
      <c r="I6948" t="str">
        <f t="shared" si="13872"/>
        <v>KinesiskUldhaandskrabbe_13_20201028_DL2020032_IngridJespersensGymSktAnnaeGym</v>
      </c>
      <c r="J6948" t="str">
        <f t="shared" si="13873"/>
        <v>KinesiskUldhaandskrabbe</v>
      </c>
      <c r="K6948" t="str">
        <f t="shared" si="13874"/>
        <v>eDNA</v>
      </c>
      <c r="L6948" t="str">
        <f t="shared" si="13875"/>
        <v>No Ct</v>
      </c>
      <c r="M6948" t="str">
        <f t="shared" si="13876"/>
        <v/>
      </c>
      <c r="N6948" t="str">
        <f t="shared" si="13877"/>
        <v/>
      </c>
      <c r="O6948" t="str">
        <f t="shared" si="13878"/>
        <v/>
      </c>
    </row>
    <row r="6949" spans="1:24" x14ac:dyDescent="0.25">
      <c r="A6949" t="s">
        <v>282</v>
      </c>
      <c r="B6949" t="s">
        <v>1482</v>
      </c>
      <c r="C6949" t="s">
        <v>20</v>
      </c>
      <c r="D6949" s="6">
        <v>0.1</v>
      </c>
      <c r="E6949" s="6" t="s">
        <v>17</v>
      </c>
      <c r="F6949" t="s">
        <v>1562</v>
      </c>
      <c r="G6949" t="str">
        <f t="shared" si="13814"/>
        <v>DL2020032</v>
      </c>
      <c r="H6949" t="str">
        <f t="shared" si="13871"/>
        <v>13</v>
      </c>
      <c r="I6949" t="str">
        <f t="shared" si="13872"/>
        <v>KinesiskUldhaandskrabbe_13_20201028_DL2020032_IngridJespersensGymSktAnnaeGym</v>
      </c>
      <c r="J6949" t="str">
        <f t="shared" si="13873"/>
        <v>KinesiskUldhaandskrabbe</v>
      </c>
      <c r="K6949" t="str">
        <f t="shared" si="13874"/>
        <v>eDNA</v>
      </c>
      <c r="L6949" t="str">
        <f t="shared" si="13875"/>
        <v>No Ct</v>
      </c>
      <c r="M6949" t="str">
        <f t="shared" si="13876"/>
        <v/>
      </c>
      <c r="N6949" t="str">
        <f t="shared" si="13877"/>
        <v/>
      </c>
      <c r="O6949" t="str">
        <f t="shared" si="13878"/>
        <v/>
      </c>
    </row>
    <row r="6950" spans="1:24" x14ac:dyDescent="0.25">
      <c r="A6950" t="s">
        <v>283</v>
      </c>
      <c r="B6950" t="s">
        <v>1483</v>
      </c>
      <c r="C6950" t="s">
        <v>13</v>
      </c>
      <c r="D6950" s="6">
        <v>0.1</v>
      </c>
      <c r="E6950" s="6" t="s">
        <v>17</v>
      </c>
      <c r="F6950" t="s">
        <v>1562</v>
      </c>
      <c r="G6950" t="str">
        <f t="shared" si="13814"/>
        <v>DL2020032</v>
      </c>
      <c r="H6950" t="str">
        <f t="shared" si="13871"/>
        <v>14</v>
      </c>
      <c r="I6950" t="str">
        <f t="shared" si="13872"/>
        <v>KinesiskUldhaandskrabbe_14_20201028_DL2020032_IngridJespersensGymSktAnnaeGym</v>
      </c>
      <c r="J6950" t="str">
        <f t="shared" si="13873"/>
        <v>KinesiskUldhaandskrabbe</v>
      </c>
      <c r="K6950" t="str">
        <f t="shared" si="13874"/>
        <v>PosK</v>
      </c>
      <c r="L6950" t="str">
        <f t="shared" si="13875"/>
        <v>No Ct</v>
      </c>
      <c r="M6950">
        <f t="shared" si="13876"/>
        <v>0</v>
      </c>
      <c r="N6950">
        <f t="shared" si="13877"/>
        <v>0</v>
      </c>
      <c r="O6950">
        <f t="shared" si="13878"/>
        <v>0</v>
      </c>
      <c r="Q6950">
        <f t="shared" ref="Q6950" si="13914">IF(L6952="No Ct",0,L6952)</f>
        <v>0</v>
      </c>
      <c r="R6950">
        <f t="shared" ref="R6950" si="13915">IF(L6953="No Ct",0,L6953)</f>
        <v>0</v>
      </c>
      <c r="S6950" t="str">
        <f t="shared" ref="S6950" si="13916">IF(AND(M6950&gt;0,N6950=0),"Valid","Invalid")</f>
        <v>Invalid</v>
      </c>
      <c r="T6950" t="str">
        <f t="shared" ref="T6950" si="13917">IF(OR(Q6950&gt;1,R6950&gt;1),"Present","Absent")</f>
        <v>Absent</v>
      </c>
      <c r="U6950" t="str">
        <f t="shared" ref="U6950" si="13918">IF(OR(AND(Q6950&gt;1,Q6950&lt;41),AND(R6950&gt;1,R6950&lt;41)),"Ct&lt;41","Ct&gt;41")</f>
        <v>Ct&gt;41</v>
      </c>
      <c r="V6950" t="str">
        <f>VLOOKUP(J6950,Datasæt_Analysesystemer!$C$2:$D$68,2,FALSE)</f>
        <v>Kinesisk uldhåndskrabbe</v>
      </c>
      <c r="W6950" t="str">
        <f t="shared" ref="W6950" si="13919">MID(F6950,10,9)</f>
        <v>DL2020032</v>
      </c>
      <c r="X6950" t="str">
        <f t="shared" ref="X6950" si="13920">W6950&amp;"_"&amp;V6950&amp;"_"&amp;S6950&amp;"_"&amp;T6950&amp;"_"&amp;U6950</f>
        <v>DL2020032_Kinesisk uldhåndskrabbe_Invalid_Absent_Ct&gt;41</v>
      </c>
    </row>
    <row r="6951" spans="1:24" x14ac:dyDescent="0.25">
      <c r="A6951" t="s">
        <v>285</v>
      </c>
      <c r="B6951" t="s">
        <v>1484</v>
      </c>
      <c r="C6951" t="s">
        <v>16</v>
      </c>
      <c r="D6951" s="6">
        <v>0.1</v>
      </c>
      <c r="E6951" s="6" t="s">
        <v>17</v>
      </c>
      <c r="F6951" t="s">
        <v>1562</v>
      </c>
      <c r="G6951" t="str">
        <f t="shared" si="13814"/>
        <v>DL2020032</v>
      </c>
      <c r="H6951" t="str">
        <f t="shared" si="13871"/>
        <v>14</v>
      </c>
      <c r="I6951" t="str">
        <f t="shared" si="13872"/>
        <v>KinesiskUldhaandskrabbe_14_20201028_DL2020032_IngridJespersensGymSktAnnaeGym</v>
      </c>
      <c r="J6951" t="str">
        <f t="shared" si="13873"/>
        <v>KinesiskUldhaandskrabbe</v>
      </c>
      <c r="K6951" t="str">
        <f t="shared" si="13874"/>
        <v>NegK</v>
      </c>
      <c r="L6951" t="str">
        <f t="shared" si="13875"/>
        <v>No Ct</v>
      </c>
      <c r="M6951" t="str">
        <f t="shared" si="13876"/>
        <v/>
      </c>
      <c r="N6951" t="str">
        <f t="shared" si="13877"/>
        <v/>
      </c>
      <c r="O6951" t="str">
        <f t="shared" si="13878"/>
        <v/>
      </c>
    </row>
    <row r="6952" spans="1:24" x14ac:dyDescent="0.25">
      <c r="A6952" t="s">
        <v>287</v>
      </c>
      <c r="B6952" t="s">
        <v>1485</v>
      </c>
      <c r="C6952" t="s">
        <v>20</v>
      </c>
      <c r="D6952" s="6">
        <v>0.1</v>
      </c>
      <c r="E6952" s="6" t="s">
        <v>17</v>
      </c>
      <c r="F6952" t="s">
        <v>1562</v>
      </c>
      <c r="G6952" t="str">
        <f t="shared" si="13814"/>
        <v>DL2020032</v>
      </c>
      <c r="H6952" t="str">
        <f t="shared" si="13871"/>
        <v>14</v>
      </c>
      <c r="I6952" t="str">
        <f t="shared" si="13872"/>
        <v>KinesiskUldhaandskrabbe_14_20201028_DL2020032_IngridJespersensGymSktAnnaeGym</v>
      </c>
      <c r="J6952" t="str">
        <f t="shared" si="13873"/>
        <v>KinesiskUldhaandskrabbe</v>
      </c>
      <c r="K6952" t="str">
        <f t="shared" si="13874"/>
        <v>eDNA</v>
      </c>
      <c r="L6952" t="str">
        <f t="shared" si="13875"/>
        <v>No Ct</v>
      </c>
      <c r="M6952" t="str">
        <f t="shared" si="13876"/>
        <v/>
      </c>
      <c r="N6952" t="str">
        <f t="shared" si="13877"/>
        <v/>
      </c>
      <c r="O6952" t="str">
        <f t="shared" si="13878"/>
        <v/>
      </c>
    </row>
    <row r="6953" spans="1:24" x14ac:dyDescent="0.25">
      <c r="A6953" t="s">
        <v>289</v>
      </c>
      <c r="B6953" t="s">
        <v>1485</v>
      </c>
      <c r="C6953" t="s">
        <v>20</v>
      </c>
      <c r="D6953" s="6">
        <v>0.1</v>
      </c>
      <c r="E6953" s="6" t="s">
        <v>17</v>
      </c>
      <c r="F6953" t="s">
        <v>1562</v>
      </c>
      <c r="G6953" t="str">
        <f t="shared" si="13814"/>
        <v>DL2020032</v>
      </c>
      <c r="H6953" t="str">
        <f t="shared" si="13871"/>
        <v>14</v>
      </c>
      <c r="I6953" t="str">
        <f t="shared" si="13872"/>
        <v>KinesiskUldhaandskrabbe_14_20201028_DL2020032_IngridJespersensGymSktAnnaeGym</v>
      </c>
      <c r="J6953" t="str">
        <f t="shared" si="13873"/>
        <v>KinesiskUldhaandskrabbe</v>
      </c>
      <c r="K6953" t="str">
        <f t="shared" si="13874"/>
        <v>eDNA</v>
      </c>
      <c r="L6953" t="str">
        <f t="shared" si="13875"/>
        <v>No Ct</v>
      </c>
      <c r="M6953" t="str">
        <f t="shared" si="13876"/>
        <v/>
      </c>
      <c r="N6953" t="str">
        <f t="shared" si="13877"/>
        <v/>
      </c>
      <c r="O6953" t="str">
        <f t="shared" si="13878"/>
        <v/>
      </c>
    </row>
    <row r="6954" spans="1:24" x14ac:dyDescent="0.25">
      <c r="A6954" t="s">
        <v>290</v>
      </c>
      <c r="B6954" t="s">
        <v>1486</v>
      </c>
      <c r="C6954" t="s">
        <v>13</v>
      </c>
      <c r="D6954" s="6">
        <v>0.1</v>
      </c>
      <c r="E6954" s="6" t="s">
        <v>17</v>
      </c>
      <c r="F6954" t="s">
        <v>1562</v>
      </c>
      <c r="G6954" t="str">
        <f t="shared" si="13814"/>
        <v>DL2020032</v>
      </c>
      <c r="H6954" t="str">
        <f t="shared" si="13871"/>
        <v>15</v>
      </c>
      <c r="I6954" t="str">
        <f t="shared" si="13872"/>
        <v>NordamerikanskMudderkrabbe_15_20201028_DL2020032_IngridJespersensGymSktAnnaeGym</v>
      </c>
      <c r="J6954" t="str">
        <f t="shared" si="13873"/>
        <v>NordamerikanskMudderkrabbe</v>
      </c>
      <c r="K6954" t="str">
        <f t="shared" si="13874"/>
        <v>PosK</v>
      </c>
      <c r="L6954" t="str">
        <f t="shared" si="13875"/>
        <v>No Ct</v>
      </c>
      <c r="M6954">
        <f t="shared" si="13876"/>
        <v>0</v>
      </c>
      <c r="N6954">
        <f t="shared" si="13877"/>
        <v>0</v>
      </c>
      <c r="O6954">
        <f t="shared" si="13878"/>
        <v>0</v>
      </c>
      <c r="Q6954">
        <f t="shared" ref="Q6954" si="13921">IF(L6956="No Ct",0,L6956)</f>
        <v>0</v>
      </c>
      <c r="R6954">
        <f t="shared" ref="R6954" si="13922">IF(L6957="No Ct",0,L6957)</f>
        <v>0</v>
      </c>
      <c r="S6954" t="str">
        <f t="shared" ref="S6954" si="13923">IF(AND(M6954&gt;0,N6954=0),"Valid","Invalid")</f>
        <v>Invalid</v>
      </c>
      <c r="T6954" t="str">
        <f t="shared" ref="T6954" si="13924">IF(OR(Q6954&gt;1,R6954&gt;1),"Present","Absent")</f>
        <v>Absent</v>
      </c>
      <c r="U6954" t="str">
        <f t="shared" ref="U6954" si="13925">IF(OR(AND(Q6954&gt;1,Q6954&lt;41),AND(R6954&gt;1,R6954&lt;41)),"Ct&lt;41","Ct&gt;41")</f>
        <v>Ct&gt;41</v>
      </c>
      <c r="V6954" t="str">
        <f>VLOOKUP(J6954,Datasæt_Analysesystemer!$C$2:$D$68,2,FALSE)</f>
        <v>Nordam. Brakvandskrabbe / mudderkrabbe</v>
      </c>
      <c r="W6954" t="str">
        <f t="shared" ref="W6954" si="13926">MID(F6954,10,9)</f>
        <v>DL2020032</v>
      </c>
      <c r="X6954" t="str">
        <f t="shared" ref="X6954" si="13927">W6954&amp;"_"&amp;V6954&amp;"_"&amp;S6954&amp;"_"&amp;T6954&amp;"_"&amp;U6954</f>
        <v>DL2020032_Nordam. Brakvandskrabbe / mudderkrabbe_Invalid_Absent_Ct&gt;41</v>
      </c>
    </row>
    <row r="6955" spans="1:24" x14ac:dyDescent="0.25">
      <c r="A6955" t="s">
        <v>292</v>
      </c>
      <c r="B6955" t="s">
        <v>1487</v>
      </c>
      <c r="C6955" t="s">
        <v>16</v>
      </c>
      <c r="D6955" s="6">
        <v>0.1</v>
      </c>
      <c r="E6955" s="6" t="s">
        <v>17</v>
      </c>
      <c r="F6955" t="s">
        <v>1562</v>
      </c>
      <c r="G6955" t="str">
        <f t="shared" si="13814"/>
        <v>DL2020032</v>
      </c>
      <c r="H6955" t="str">
        <f t="shared" si="13871"/>
        <v>15</v>
      </c>
      <c r="I6955" t="str">
        <f t="shared" si="13872"/>
        <v>NordamerikanskMudderkrabbe_15_20201028_DL2020032_IngridJespersensGymSktAnnaeGym</v>
      </c>
      <c r="J6955" t="str">
        <f t="shared" si="13873"/>
        <v>NordamerikanskMudderkrabbe</v>
      </c>
      <c r="K6955" t="str">
        <f t="shared" si="13874"/>
        <v>NegK</v>
      </c>
      <c r="L6955" t="str">
        <f t="shared" si="13875"/>
        <v>No Ct</v>
      </c>
      <c r="M6955" t="str">
        <f t="shared" si="13876"/>
        <v/>
      </c>
      <c r="N6955" t="str">
        <f t="shared" si="13877"/>
        <v/>
      </c>
      <c r="O6955" t="str">
        <f t="shared" si="13878"/>
        <v/>
      </c>
    </row>
    <row r="6956" spans="1:24" x14ac:dyDescent="0.25">
      <c r="A6956" t="s">
        <v>294</v>
      </c>
      <c r="B6956" t="s">
        <v>1488</v>
      </c>
      <c r="C6956" t="s">
        <v>20</v>
      </c>
      <c r="D6956" s="6">
        <v>0.1</v>
      </c>
      <c r="E6956" s="6" t="s">
        <v>17</v>
      </c>
      <c r="F6956" t="s">
        <v>1562</v>
      </c>
      <c r="G6956" t="str">
        <f t="shared" si="13814"/>
        <v>DL2020032</v>
      </c>
      <c r="H6956" t="str">
        <f t="shared" si="13871"/>
        <v>15</v>
      </c>
      <c r="I6956" t="str">
        <f t="shared" si="13872"/>
        <v>NordamerikanskMudderkrabbe_15_20201028_DL2020032_IngridJespersensGymSktAnnaeGym</v>
      </c>
      <c r="J6956" t="str">
        <f t="shared" si="13873"/>
        <v>NordamerikanskMudderkrabbe</v>
      </c>
      <c r="K6956" t="str">
        <f t="shared" si="13874"/>
        <v>eDNA</v>
      </c>
      <c r="L6956" t="str">
        <f t="shared" si="13875"/>
        <v>No Ct</v>
      </c>
      <c r="M6956" t="str">
        <f t="shared" si="13876"/>
        <v/>
      </c>
      <c r="N6956" t="str">
        <f t="shared" si="13877"/>
        <v/>
      </c>
      <c r="O6956" t="str">
        <f t="shared" si="13878"/>
        <v/>
      </c>
    </row>
    <row r="6957" spans="1:24" x14ac:dyDescent="0.25">
      <c r="A6957" t="s">
        <v>296</v>
      </c>
      <c r="B6957" t="s">
        <v>1488</v>
      </c>
      <c r="C6957" t="s">
        <v>20</v>
      </c>
      <c r="D6957" s="6">
        <v>0.1</v>
      </c>
      <c r="E6957" s="6" t="s">
        <v>17</v>
      </c>
      <c r="F6957" t="s">
        <v>1562</v>
      </c>
      <c r="G6957" t="str">
        <f t="shared" si="13814"/>
        <v>DL2020032</v>
      </c>
      <c r="H6957" t="str">
        <f t="shared" si="13871"/>
        <v>15</v>
      </c>
      <c r="I6957" t="str">
        <f t="shared" si="13872"/>
        <v>NordamerikanskMudderkrabbe_15_20201028_DL2020032_IngridJespersensGymSktAnnaeGym</v>
      </c>
      <c r="J6957" t="str">
        <f t="shared" si="13873"/>
        <v>NordamerikanskMudderkrabbe</v>
      </c>
      <c r="K6957" t="str">
        <f t="shared" si="13874"/>
        <v>eDNA</v>
      </c>
      <c r="L6957" t="str">
        <f t="shared" si="13875"/>
        <v>No Ct</v>
      </c>
      <c r="M6957" t="str">
        <f t="shared" si="13876"/>
        <v/>
      </c>
      <c r="N6957" t="str">
        <f t="shared" si="13877"/>
        <v/>
      </c>
      <c r="O6957" t="str">
        <f t="shared" si="13878"/>
        <v/>
      </c>
    </row>
    <row r="6958" spans="1:24" x14ac:dyDescent="0.25">
      <c r="A6958" t="s">
        <v>297</v>
      </c>
      <c r="B6958" t="s">
        <v>1489</v>
      </c>
      <c r="C6958" t="s">
        <v>13</v>
      </c>
      <c r="D6958" s="6">
        <v>0.1</v>
      </c>
      <c r="E6958" s="6">
        <v>39.25</v>
      </c>
      <c r="F6958" t="s">
        <v>1562</v>
      </c>
      <c r="G6958" t="str">
        <f t="shared" si="13814"/>
        <v>DL2020032</v>
      </c>
      <c r="H6958" t="str">
        <f t="shared" si="13871"/>
        <v>16</v>
      </c>
      <c r="I6958" t="str">
        <f t="shared" si="13872"/>
        <v>NordamerikanskMudderkrabbe_16_20201028_DL2020032_IngridJespersensGymSktAnnaeGym</v>
      </c>
      <c r="J6958" t="str">
        <f t="shared" si="13873"/>
        <v>NordamerikanskMudderkrabbe</v>
      </c>
      <c r="K6958" t="str">
        <f t="shared" si="13874"/>
        <v>PosK</v>
      </c>
      <c r="L6958">
        <f t="shared" si="13875"/>
        <v>39.25</v>
      </c>
      <c r="M6958">
        <f t="shared" si="13876"/>
        <v>39.25</v>
      </c>
      <c r="N6958">
        <f t="shared" si="13877"/>
        <v>0</v>
      </c>
      <c r="O6958">
        <f t="shared" si="13878"/>
        <v>0</v>
      </c>
      <c r="Q6958">
        <f t="shared" ref="Q6958" si="13928">IF(L6960="No Ct",0,L6960)</f>
        <v>0</v>
      </c>
      <c r="R6958">
        <f t="shared" ref="R6958" si="13929">IF(L6961="No Ct",0,L6961)</f>
        <v>0</v>
      </c>
      <c r="S6958" t="str">
        <f t="shared" ref="S6958" si="13930">IF(AND(M6958&gt;0,N6958=0),"Valid","Invalid")</f>
        <v>Valid</v>
      </c>
      <c r="T6958" t="str">
        <f t="shared" ref="T6958" si="13931">IF(OR(Q6958&gt;1,R6958&gt;1),"Present","Absent")</f>
        <v>Absent</v>
      </c>
      <c r="U6958" t="str">
        <f t="shared" ref="U6958" si="13932">IF(OR(AND(Q6958&gt;1,Q6958&lt;41),AND(R6958&gt;1,R6958&lt;41)),"Ct&lt;41","Ct&gt;41")</f>
        <v>Ct&gt;41</v>
      </c>
      <c r="V6958" t="str">
        <f>VLOOKUP(J6958,Datasæt_Analysesystemer!$C$2:$D$68,2,FALSE)</f>
        <v>Nordam. Brakvandskrabbe / mudderkrabbe</v>
      </c>
      <c r="W6958" t="str">
        <f t="shared" ref="W6958" si="13933">MID(F6958,10,9)</f>
        <v>DL2020032</v>
      </c>
      <c r="X6958" t="str">
        <f t="shared" ref="X6958" si="13934">W6958&amp;"_"&amp;V6958&amp;"_"&amp;S6958&amp;"_"&amp;T6958&amp;"_"&amp;U6958</f>
        <v>DL2020032_Nordam. Brakvandskrabbe / mudderkrabbe_Valid_Absent_Ct&gt;41</v>
      </c>
    </row>
    <row r="6959" spans="1:24" x14ac:dyDescent="0.25">
      <c r="A6959" t="s">
        <v>299</v>
      </c>
      <c r="B6959" t="s">
        <v>1490</v>
      </c>
      <c r="C6959" t="s">
        <v>16</v>
      </c>
      <c r="D6959" s="6">
        <v>0.1</v>
      </c>
      <c r="E6959" s="6" t="s">
        <v>17</v>
      </c>
      <c r="F6959" t="s">
        <v>1562</v>
      </c>
      <c r="G6959" t="str">
        <f t="shared" si="13814"/>
        <v>DL2020032</v>
      </c>
      <c r="H6959" t="str">
        <f t="shared" si="13871"/>
        <v>16</v>
      </c>
      <c r="I6959" t="str">
        <f t="shared" si="13872"/>
        <v>NordamerikanskMudderkrabbe_16_20201028_DL2020032_IngridJespersensGymSktAnnaeGym</v>
      </c>
      <c r="J6959" t="str">
        <f t="shared" si="13873"/>
        <v>NordamerikanskMudderkrabbe</v>
      </c>
      <c r="K6959" t="str">
        <f t="shared" si="13874"/>
        <v>NegK</v>
      </c>
      <c r="L6959" t="str">
        <f t="shared" si="13875"/>
        <v>No Ct</v>
      </c>
      <c r="M6959" t="str">
        <f t="shared" si="13876"/>
        <v/>
      </c>
      <c r="N6959" t="str">
        <f t="shared" si="13877"/>
        <v/>
      </c>
      <c r="O6959" t="str">
        <f t="shared" si="13878"/>
        <v/>
      </c>
    </row>
    <row r="6960" spans="1:24" x14ac:dyDescent="0.25">
      <c r="A6960" t="s">
        <v>301</v>
      </c>
      <c r="B6960" t="s">
        <v>1491</v>
      </c>
      <c r="C6960" t="s">
        <v>20</v>
      </c>
      <c r="D6960" s="6">
        <v>0.1</v>
      </c>
      <c r="E6960" s="6" t="s">
        <v>17</v>
      </c>
      <c r="F6960" t="s">
        <v>1562</v>
      </c>
      <c r="G6960" t="str">
        <f t="shared" si="13814"/>
        <v>DL2020032</v>
      </c>
      <c r="H6960" t="str">
        <f t="shared" si="13871"/>
        <v>16</v>
      </c>
      <c r="I6960" t="str">
        <f t="shared" si="13872"/>
        <v>NordamerikanskMudderkrabbe_16_20201028_DL2020032_IngridJespersensGymSktAnnaeGym</v>
      </c>
      <c r="J6960" t="str">
        <f t="shared" si="13873"/>
        <v>NordamerikanskMudderkrabbe</v>
      </c>
      <c r="K6960" t="str">
        <f t="shared" si="13874"/>
        <v>eDNA</v>
      </c>
      <c r="L6960" t="str">
        <f t="shared" si="13875"/>
        <v>No Ct</v>
      </c>
      <c r="M6960" t="str">
        <f t="shared" si="13876"/>
        <v/>
      </c>
      <c r="N6960" t="str">
        <f t="shared" si="13877"/>
        <v/>
      </c>
      <c r="O6960" t="str">
        <f t="shared" si="13878"/>
        <v/>
      </c>
    </row>
    <row r="6961" spans="1:24" x14ac:dyDescent="0.25">
      <c r="A6961" t="s">
        <v>303</v>
      </c>
      <c r="B6961" t="s">
        <v>1491</v>
      </c>
      <c r="C6961" t="s">
        <v>20</v>
      </c>
      <c r="D6961" s="6">
        <v>0.1</v>
      </c>
      <c r="E6961" s="6" t="s">
        <v>17</v>
      </c>
      <c r="F6961" t="s">
        <v>1562</v>
      </c>
      <c r="G6961" t="str">
        <f t="shared" si="13814"/>
        <v>DL2020032</v>
      </c>
      <c r="H6961" t="str">
        <f t="shared" si="13871"/>
        <v>16</v>
      </c>
      <c r="I6961" t="str">
        <f t="shared" si="13872"/>
        <v>NordamerikanskMudderkrabbe_16_20201028_DL2020032_IngridJespersensGymSktAnnaeGym</v>
      </c>
      <c r="J6961" t="str">
        <f t="shared" si="13873"/>
        <v>NordamerikanskMudderkrabbe</v>
      </c>
      <c r="K6961" t="str">
        <f t="shared" si="13874"/>
        <v>eDNA</v>
      </c>
      <c r="L6961" t="str">
        <f t="shared" si="13875"/>
        <v>No Ct</v>
      </c>
      <c r="M6961" t="str">
        <f t="shared" si="13876"/>
        <v/>
      </c>
      <c r="N6961" t="str">
        <f t="shared" si="13877"/>
        <v/>
      </c>
      <c r="O6961" t="str">
        <f t="shared" si="13878"/>
        <v/>
      </c>
    </row>
    <row r="6962" spans="1:24" x14ac:dyDescent="0.25">
      <c r="A6962" t="s">
        <v>304</v>
      </c>
      <c r="B6962" t="s">
        <v>1492</v>
      </c>
      <c r="C6962" t="s">
        <v>13</v>
      </c>
      <c r="D6962" s="6">
        <v>0.1</v>
      </c>
      <c r="E6962" s="6" t="s">
        <v>17</v>
      </c>
      <c r="F6962" t="s">
        <v>1562</v>
      </c>
      <c r="G6962" t="str">
        <f t="shared" ref="G6962:G7025" si="13935">MID(F6962,10,9)</f>
        <v>DL2020032</v>
      </c>
      <c r="H6962" t="str">
        <f t="shared" si="13871"/>
        <v>17</v>
      </c>
      <c r="I6962" t="str">
        <f t="shared" si="13872"/>
        <v>Pukkellaks_17_20201028_DL2020032_IngridJespersensGymSktAnnaeGym</v>
      </c>
      <c r="J6962" t="str">
        <f t="shared" si="13873"/>
        <v>Pukkellaks</v>
      </c>
      <c r="K6962" t="str">
        <f t="shared" si="13874"/>
        <v>PosK</v>
      </c>
      <c r="L6962" t="str">
        <f t="shared" si="13875"/>
        <v>No Ct</v>
      </c>
      <c r="M6962">
        <f t="shared" si="13876"/>
        <v>0</v>
      </c>
      <c r="N6962">
        <f t="shared" si="13877"/>
        <v>0</v>
      </c>
      <c r="O6962">
        <f t="shared" si="13878"/>
        <v>0</v>
      </c>
      <c r="Q6962">
        <f t="shared" ref="Q6962" si="13936">IF(L6964="No Ct",0,L6964)</f>
        <v>0</v>
      </c>
      <c r="R6962">
        <f t="shared" ref="R6962" si="13937">IF(L6965="No Ct",0,L6965)</f>
        <v>0</v>
      </c>
      <c r="S6962" t="str">
        <f t="shared" ref="S6962" si="13938">IF(AND(M6962&gt;0,N6962=0),"Valid","Invalid")</f>
        <v>Invalid</v>
      </c>
      <c r="T6962" t="str">
        <f t="shared" ref="T6962" si="13939">IF(OR(Q6962&gt;1,R6962&gt;1),"Present","Absent")</f>
        <v>Absent</v>
      </c>
      <c r="U6962" t="str">
        <f t="shared" ref="U6962" si="13940">IF(OR(AND(Q6962&gt;1,Q6962&lt;41),AND(R6962&gt;1,R6962&lt;41)),"Ct&lt;41","Ct&gt;41")</f>
        <v>Ct&gt;41</v>
      </c>
      <c r="V6962" t="str">
        <f>VLOOKUP(J6962,Datasæt_Analysesystemer!$C$2:$D$68,2,FALSE)</f>
        <v>Pukkellaks</v>
      </c>
      <c r="W6962" t="str">
        <f t="shared" ref="W6962" si="13941">MID(F6962,10,9)</f>
        <v>DL2020032</v>
      </c>
      <c r="X6962" t="str">
        <f t="shared" ref="X6962" si="13942">W6962&amp;"_"&amp;V6962&amp;"_"&amp;S6962&amp;"_"&amp;T6962&amp;"_"&amp;U6962</f>
        <v>DL2020032_Pukkellaks_Invalid_Absent_Ct&gt;41</v>
      </c>
    </row>
    <row r="6963" spans="1:24" x14ac:dyDescent="0.25">
      <c r="A6963" t="s">
        <v>306</v>
      </c>
      <c r="B6963" t="s">
        <v>1493</v>
      </c>
      <c r="C6963" t="s">
        <v>16</v>
      </c>
      <c r="D6963" s="6">
        <v>0.1</v>
      </c>
      <c r="E6963" s="6" t="s">
        <v>17</v>
      </c>
      <c r="F6963" t="s">
        <v>1562</v>
      </c>
      <c r="G6963" t="str">
        <f t="shared" si="13935"/>
        <v>DL2020032</v>
      </c>
      <c r="H6963" t="str">
        <f t="shared" si="13871"/>
        <v>17</v>
      </c>
      <c r="I6963" t="str">
        <f t="shared" si="13872"/>
        <v>Pukkellaks_17_20201028_DL2020032_IngridJespersensGymSktAnnaeGym</v>
      </c>
      <c r="J6963" t="str">
        <f t="shared" si="13873"/>
        <v>Pukkellaks</v>
      </c>
      <c r="K6963" t="str">
        <f t="shared" si="13874"/>
        <v>NegK</v>
      </c>
      <c r="L6963" t="str">
        <f t="shared" si="13875"/>
        <v>No Ct</v>
      </c>
      <c r="M6963" t="str">
        <f t="shared" si="13876"/>
        <v/>
      </c>
      <c r="N6963" t="str">
        <f t="shared" si="13877"/>
        <v/>
      </c>
      <c r="O6963" t="str">
        <f t="shared" si="13878"/>
        <v/>
      </c>
    </row>
    <row r="6964" spans="1:24" x14ac:dyDescent="0.25">
      <c r="A6964" t="s">
        <v>308</v>
      </c>
      <c r="B6964" t="s">
        <v>1494</v>
      </c>
      <c r="C6964" t="s">
        <v>20</v>
      </c>
      <c r="D6964" s="6">
        <v>0.1</v>
      </c>
      <c r="E6964" s="6" t="s">
        <v>17</v>
      </c>
      <c r="F6964" t="s">
        <v>1562</v>
      </c>
      <c r="G6964" t="str">
        <f t="shared" si="13935"/>
        <v>DL2020032</v>
      </c>
      <c r="H6964" t="str">
        <f t="shared" si="13871"/>
        <v>17</v>
      </c>
      <c r="I6964" t="str">
        <f t="shared" si="13872"/>
        <v>Pukkellaks_17_20201028_DL2020032_IngridJespersensGymSktAnnaeGym</v>
      </c>
      <c r="J6964" t="str">
        <f t="shared" si="13873"/>
        <v>Pukkellaks</v>
      </c>
      <c r="K6964" t="str">
        <f t="shared" si="13874"/>
        <v>eDNA</v>
      </c>
      <c r="L6964" t="str">
        <f t="shared" si="13875"/>
        <v>No Ct</v>
      </c>
      <c r="M6964" t="str">
        <f t="shared" si="13876"/>
        <v/>
      </c>
      <c r="N6964" t="str">
        <f t="shared" si="13877"/>
        <v/>
      </c>
      <c r="O6964" t="str">
        <f t="shared" si="13878"/>
        <v/>
      </c>
    </row>
    <row r="6965" spans="1:24" x14ac:dyDescent="0.25">
      <c r="A6965" t="s">
        <v>310</v>
      </c>
      <c r="B6965" t="s">
        <v>1494</v>
      </c>
      <c r="C6965" t="s">
        <v>20</v>
      </c>
      <c r="D6965" s="6">
        <v>0.1</v>
      </c>
      <c r="E6965" s="6" t="s">
        <v>17</v>
      </c>
      <c r="F6965" t="s">
        <v>1562</v>
      </c>
      <c r="G6965" t="str">
        <f t="shared" si="13935"/>
        <v>DL2020032</v>
      </c>
      <c r="H6965" t="str">
        <f t="shared" si="13871"/>
        <v>17</v>
      </c>
      <c r="I6965" t="str">
        <f t="shared" si="13872"/>
        <v>Pukkellaks_17_20201028_DL2020032_IngridJespersensGymSktAnnaeGym</v>
      </c>
      <c r="J6965" t="str">
        <f t="shared" si="13873"/>
        <v>Pukkellaks</v>
      </c>
      <c r="K6965" t="str">
        <f t="shared" si="13874"/>
        <v>eDNA</v>
      </c>
      <c r="L6965" t="str">
        <f t="shared" si="13875"/>
        <v>No Ct</v>
      </c>
      <c r="M6965" t="str">
        <f t="shared" si="13876"/>
        <v/>
      </c>
      <c r="N6965" t="str">
        <f t="shared" si="13877"/>
        <v/>
      </c>
      <c r="O6965" t="str">
        <f t="shared" si="13878"/>
        <v/>
      </c>
    </row>
    <row r="6966" spans="1:24" x14ac:dyDescent="0.25">
      <c r="A6966" t="s">
        <v>311</v>
      </c>
      <c r="B6966" t="s">
        <v>1495</v>
      </c>
      <c r="C6966" t="s">
        <v>13</v>
      </c>
      <c r="D6966" s="6">
        <v>0.1</v>
      </c>
      <c r="E6966" s="6" t="s">
        <v>17</v>
      </c>
      <c r="F6966" t="s">
        <v>1562</v>
      </c>
      <c r="G6966" t="str">
        <f t="shared" si="13935"/>
        <v>DL2020032</v>
      </c>
      <c r="H6966" t="str">
        <f t="shared" si="13871"/>
        <v>18</v>
      </c>
      <c r="I6966" t="str">
        <f t="shared" si="13872"/>
        <v>Pukkellaks_18_20201028_DL2020032_IngridJespersensGymSktAnnaeGym</v>
      </c>
      <c r="J6966" t="str">
        <f t="shared" si="13873"/>
        <v>Pukkellaks</v>
      </c>
      <c r="K6966" t="str">
        <f t="shared" si="13874"/>
        <v>PosK</v>
      </c>
      <c r="L6966" t="str">
        <f t="shared" si="13875"/>
        <v>No Ct</v>
      </c>
      <c r="M6966">
        <f t="shared" si="13876"/>
        <v>0</v>
      </c>
      <c r="N6966">
        <f t="shared" si="13877"/>
        <v>0</v>
      </c>
      <c r="O6966">
        <f t="shared" si="13878"/>
        <v>0</v>
      </c>
      <c r="Q6966">
        <f t="shared" ref="Q6966" si="13943">IF(L6968="No Ct",0,L6968)</f>
        <v>0</v>
      </c>
      <c r="R6966">
        <f t="shared" ref="R6966" si="13944">IF(L6969="No Ct",0,L6969)</f>
        <v>0</v>
      </c>
      <c r="S6966" t="str">
        <f t="shared" ref="S6966" si="13945">IF(AND(M6966&gt;0,N6966=0),"Valid","Invalid")</f>
        <v>Invalid</v>
      </c>
      <c r="T6966" t="str">
        <f t="shared" ref="T6966" si="13946">IF(OR(Q6966&gt;1,R6966&gt;1),"Present","Absent")</f>
        <v>Absent</v>
      </c>
      <c r="U6966" t="str">
        <f t="shared" ref="U6966" si="13947">IF(OR(AND(Q6966&gt;1,Q6966&lt;41),AND(R6966&gt;1,R6966&lt;41)),"Ct&lt;41","Ct&gt;41")</f>
        <v>Ct&gt;41</v>
      </c>
      <c r="V6966" t="str">
        <f>VLOOKUP(J6966,Datasæt_Analysesystemer!$C$2:$D$68,2,FALSE)</f>
        <v>Pukkellaks</v>
      </c>
      <c r="W6966" t="str">
        <f t="shared" ref="W6966" si="13948">MID(F6966,10,9)</f>
        <v>DL2020032</v>
      </c>
      <c r="X6966" t="str">
        <f t="shared" ref="X6966" si="13949">W6966&amp;"_"&amp;V6966&amp;"_"&amp;S6966&amp;"_"&amp;T6966&amp;"_"&amp;U6966</f>
        <v>DL2020032_Pukkellaks_Invalid_Absent_Ct&gt;41</v>
      </c>
    </row>
    <row r="6967" spans="1:24" x14ac:dyDescent="0.25">
      <c r="A6967" t="s">
        <v>313</v>
      </c>
      <c r="B6967" t="s">
        <v>1496</v>
      </c>
      <c r="C6967" t="s">
        <v>16</v>
      </c>
      <c r="D6967" s="6">
        <v>0.1</v>
      </c>
      <c r="E6967" s="6" t="s">
        <v>17</v>
      </c>
      <c r="F6967" t="s">
        <v>1562</v>
      </c>
      <c r="G6967" t="str">
        <f t="shared" si="13935"/>
        <v>DL2020032</v>
      </c>
      <c r="H6967" t="str">
        <f t="shared" si="13871"/>
        <v>18</v>
      </c>
      <c r="I6967" t="str">
        <f t="shared" si="13872"/>
        <v>Pukkellaks_18_20201028_DL2020032_IngridJespersensGymSktAnnaeGym</v>
      </c>
      <c r="J6967" t="str">
        <f t="shared" si="13873"/>
        <v>Pukkellaks</v>
      </c>
      <c r="K6967" t="str">
        <f t="shared" si="13874"/>
        <v>NegK</v>
      </c>
      <c r="L6967" t="str">
        <f t="shared" si="13875"/>
        <v>No Ct</v>
      </c>
      <c r="M6967" t="str">
        <f t="shared" si="13876"/>
        <v/>
      </c>
      <c r="N6967" t="str">
        <f t="shared" si="13877"/>
        <v/>
      </c>
      <c r="O6967" t="str">
        <f t="shared" si="13878"/>
        <v/>
      </c>
    </row>
    <row r="6968" spans="1:24" x14ac:dyDescent="0.25">
      <c r="A6968" t="s">
        <v>315</v>
      </c>
      <c r="B6968" t="s">
        <v>1497</v>
      </c>
      <c r="C6968" t="s">
        <v>20</v>
      </c>
      <c r="D6968" s="6">
        <v>0.1</v>
      </c>
      <c r="E6968" s="6" t="s">
        <v>17</v>
      </c>
      <c r="F6968" t="s">
        <v>1562</v>
      </c>
      <c r="G6968" t="str">
        <f t="shared" si="13935"/>
        <v>DL2020032</v>
      </c>
      <c r="H6968" t="str">
        <f t="shared" si="13871"/>
        <v>18</v>
      </c>
      <c r="I6968" t="str">
        <f t="shared" si="13872"/>
        <v>Pukkellaks_18_20201028_DL2020032_IngridJespersensGymSktAnnaeGym</v>
      </c>
      <c r="J6968" t="str">
        <f t="shared" si="13873"/>
        <v>Pukkellaks</v>
      </c>
      <c r="K6968" t="str">
        <f t="shared" si="13874"/>
        <v>eDNA</v>
      </c>
      <c r="L6968" t="str">
        <f t="shared" si="13875"/>
        <v>No Ct</v>
      </c>
      <c r="M6968" t="str">
        <f t="shared" si="13876"/>
        <v/>
      </c>
      <c r="N6968" t="str">
        <f t="shared" si="13877"/>
        <v/>
      </c>
      <c r="O6968" t="str">
        <f t="shared" si="13878"/>
        <v/>
      </c>
    </row>
    <row r="6969" spans="1:24" x14ac:dyDescent="0.25">
      <c r="A6969" t="s">
        <v>317</v>
      </c>
      <c r="B6969" t="s">
        <v>1497</v>
      </c>
      <c r="C6969" t="s">
        <v>20</v>
      </c>
      <c r="D6969" s="6">
        <v>0.1</v>
      </c>
      <c r="E6969" s="6" t="s">
        <v>17</v>
      </c>
      <c r="F6969" t="s">
        <v>1562</v>
      </c>
      <c r="G6969" t="str">
        <f t="shared" si="13935"/>
        <v>DL2020032</v>
      </c>
      <c r="H6969" t="str">
        <f t="shared" si="13871"/>
        <v>18</v>
      </c>
      <c r="I6969" t="str">
        <f t="shared" si="13872"/>
        <v>Pukkellaks_18_20201028_DL2020032_IngridJespersensGymSktAnnaeGym</v>
      </c>
      <c r="J6969" t="str">
        <f t="shared" si="13873"/>
        <v>Pukkellaks</v>
      </c>
      <c r="K6969" t="str">
        <f t="shared" si="13874"/>
        <v>eDNA</v>
      </c>
      <c r="L6969" t="str">
        <f t="shared" si="13875"/>
        <v>No Ct</v>
      </c>
      <c r="M6969" t="str">
        <f t="shared" si="13876"/>
        <v/>
      </c>
      <c r="N6969" t="str">
        <f t="shared" si="13877"/>
        <v/>
      </c>
      <c r="O6969" t="str">
        <f t="shared" si="13878"/>
        <v/>
      </c>
    </row>
    <row r="6970" spans="1:24" x14ac:dyDescent="0.25">
      <c r="A6970" t="s">
        <v>318</v>
      </c>
      <c r="B6970" t="s">
        <v>1498</v>
      </c>
      <c r="C6970" t="s">
        <v>13</v>
      </c>
      <c r="D6970" s="6">
        <v>0.1</v>
      </c>
      <c r="E6970" s="6">
        <v>37.72</v>
      </c>
      <c r="F6970" t="s">
        <v>1562</v>
      </c>
      <c r="G6970" t="str">
        <f t="shared" si="13935"/>
        <v>DL2020032</v>
      </c>
      <c r="H6970" t="str">
        <f t="shared" si="13871"/>
        <v>19</v>
      </c>
      <c r="I6970" t="str">
        <f t="shared" si="13872"/>
        <v>SibiriskStoer_19_20201028_DL2020032_IngridJespersensGymSktAnnaeGym</v>
      </c>
      <c r="J6970" t="str">
        <f t="shared" si="13873"/>
        <v>SibiriskStoer</v>
      </c>
      <c r="K6970" t="str">
        <f t="shared" si="13874"/>
        <v>PosK</v>
      </c>
      <c r="L6970">
        <f t="shared" si="13875"/>
        <v>37.72</v>
      </c>
      <c r="M6970">
        <f t="shared" si="13876"/>
        <v>37.72</v>
      </c>
      <c r="N6970">
        <f t="shared" si="13877"/>
        <v>0</v>
      </c>
      <c r="O6970">
        <f t="shared" si="13878"/>
        <v>0</v>
      </c>
      <c r="Q6970">
        <f t="shared" ref="Q6970" si="13950">IF(L6972="No Ct",0,L6972)</f>
        <v>0</v>
      </c>
      <c r="R6970">
        <f t="shared" ref="R6970" si="13951">IF(L6973="No Ct",0,L6973)</f>
        <v>0</v>
      </c>
      <c r="S6970" t="str">
        <f t="shared" ref="S6970" si="13952">IF(AND(M6970&gt;0,N6970=0),"Valid","Invalid")</f>
        <v>Valid</v>
      </c>
      <c r="T6970" t="str">
        <f t="shared" ref="T6970" si="13953">IF(OR(Q6970&gt;1,R6970&gt;1),"Present","Absent")</f>
        <v>Absent</v>
      </c>
      <c r="U6970" t="str">
        <f t="shared" ref="U6970" si="13954">IF(OR(AND(Q6970&gt;1,Q6970&lt;41),AND(R6970&gt;1,R6970&lt;41)),"Ct&lt;41","Ct&gt;41")</f>
        <v>Ct&gt;41</v>
      </c>
      <c r="V6970" t="str">
        <f>VLOOKUP(J6970,Datasæt_Analysesystemer!$C$2:$D$68,2,FALSE)</f>
        <v>Siberisk stør</v>
      </c>
      <c r="W6970" t="str">
        <f t="shared" ref="W6970" si="13955">MID(F6970,10,9)</f>
        <v>DL2020032</v>
      </c>
      <c r="X6970" t="str">
        <f t="shared" ref="X6970" si="13956">W6970&amp;"_"&amp;V6970&amp;"_"&amp;S6970&amp;"_"&amp;T6970&amp;"_"&amp;U6970</f>
        <v>DL2020032_Siberisk stør_Valid_Absent_Ct&gt;41</v>
      </c>
    </row>
    <row r="6971" spans="1:24" x14ac:dyDescent="0.25">
      <c r="A6971" t="s">
        <v>320</v>
      </c>
      <c r="B6971" t="s">
        <v>1499</v>
      </c>
      <c r="C6971" t="s">
        <v>16</v>
      </c>
      <c r="D6971" s="6">
        <v>0.1</v>
      </c>
      <c r="E6971" s="6" t="s">
        <v>17</v>
      </c>
      <c r="F6971" t="s">
        <v>1562</v>
      </c>
      <c r="G6971" t="str">
        <f t="shared" si="13935"/>
        <v>DL2020032</v>
      </c>
      <c r="H6971" t="str">
        <f t="shared" si="13871"/>
        <v>19</v>
      </c>
      <c r="I6971" t="str">
        <f t="shared" si="13872"/>
        <v>SibiriskStoer_19_20201028_DL2020032_IngridJespersensGymSktAnnaeGym</v>
      </c>
      <c r="J6971" t="str">
        <f t="shared" si="13873"/>
        <v>SibiriskStoer</v>
      </c>
      <c r="K6971" t="str">
        <f t="shared" si="13874"/>
        <v>NegK</v>
      </c>
      <c r="L6971" t="str">
        <f t="shared" si="13875"/>
        <v>No Ct</v>
      </c>
      <c r="M6971" t="str">
        <f t="shared" si="13876"/>
        <v/>
      </c>
      <c r="N6971" t="str">
        <f t="shared" si="13877"/>
        <v/>
      </c>
      <c r="O6971" t="str">
        <f t="shared" si="13878"/>
        <v/>
      </c>
    </row>
    <row r="6972" spans="1:24" x14ac:dyDescent="0.25">
      <c r="A6972" t="s">
        <v>322</v>
      </c>
      <c r="B6972" t="s">
        <v>1500</v>
      </c>
      <c r="C6972" t="s">
        <v>20</v>
      </c>
      <c r="D6972" s="6">
        <v>0.1</v>
      </c>
      <c r="E6972" s="6" t="s">
        <v>17</v>
      </c>
      <c r="F6972" t="s">
        <v>1562</v>
      </c>
      <c r="G6972" t="str">
        <f t="shared" si="13935"/>
        <v>DL2020032</v>
      </c>
      <c r="H6972" t="str">
        <f t="shared" si="13871"/>
        <v>19</v>
      </c>
      <c r="I6972" t="str">
        <f t="shared" si="13872"/>
        <v>SibiriskStoer_19_20201028_DL2020032_IngridJespersensGymSktAnnaeGym</v>
      </c>
      <c r="J6972" t="str">
        <f t="shared" si="13873"/>
        <v>SibiriskStoer</v>
      </c>
      <c r="K6972" t="str">
        <f t="shared" si="13874"/>
        <v>eDNA</v>
      </c>
      <c r="L6972" t="str">
        <f t="shared" si="13875"/>
        <v>No Ct</v>
      </c>
      <c r="M6972" t="str">
        <f t="shared" si="13876"/>
        <v/>
      </c>
      <c r="N6972" t="str">
        <f t="shared" si="13877"/>
        <v/>
      </c>
      <c r="O6972" t="str">
        <f t="shared" si="13878"/>
        <v/>
      </c>
    </row>
    <row r="6973" spans="1:24" x14ac:dyDescent="0.25">
      <c r="A6973" t="s">
        <v>324</v>
      </c>
      <c r="B6973" t="s">
        <v>1500</v>
      </c>
      <c r="C6973" t="s">
        <v>20</v>
      </c>
      <c r="D6973" s="6">
        <v>0.1</v>
      </c>
      <c r="E6973" s="6" t="s">
        <v>17</v>
      </c>
      <c r="F6973" t="s">
        <v>1562</v>
      </c>
      <c r="G6973" t="str">
        <f t="shared" si="13935"/>
        <v>DL2020032</v>
      </c>
      <c r="H6973" t="str">
        <f t="shared" si="13871"/>
        <v>19</v>
      </c>
      <c r="I6973" t="str">
        <f t="shared" si="13872"/>
        <v>SibiriskStoer_19_20201028_DL2020032_IngridJespersensGymSktAnnaeGym</v>
      </c>
      <c r="J6973" t="str">
        <f t="shared" si="13873"/>
        <v>SibiriskStoer</v>
      </c>
      <c r="K6973" t="str">
        <f t="shared" si="13874"/>
        <v>eDNA</v>
      </c>
      <c r="L6973" t="str">
        <f t="shared" si="13875"/>
        <v>No Ct</v>
      </c>
      <c r="M6973" t="str">
        <f t="shared" si="13876"/>
        <v/>
      </c>
      <c r="N6973" t="str">
        <f t="shared" si="13877"/>
        <v/>
      </c>
      <c r="O6973" t="str">
        <f t="shared" si="13878"/>
        <v/>
      </c>
    </row>
    <row r="6974" spans="1:24" x14ac:dyDescent="0.25">
      <c r="A6974" t="s">
        <v>325</v>
      </c>
      <c r="B6974" t="s">
        <v>1501</v>
      </c>
      <c r="C6974" t="s">
        <v>13</v>
      </c>
      <c r="D6974" s="6">
        <v>0.1</v>
      </c>
      <c r="E6974" s="6">
        <v>38.11</v>
      </c>
      <c r="F6974" t="s">
        <v>1562</v>
      </c>
      <c r="G6974" t="str">
        <f t="shared" si="13935"/>
        <v>DL2020032</v>
      </c>
      <c r="H6974" t="str">
        <f t="shared" si="13871"/>
        <v>20</v>
      </c>
      <c r="I6974" t="str">
        <f t="shared" si="13872"/>
        <v>SibiriskStoer_20_20201028_DL2020032_IngridJespersensGymSktAnnaeGym</v>
      </c>
      <c r="J6974" t="str">
        <f t="shared" si="13873"/>
        <v>SibiriskStoer</v>
      </c>
      <c r="K6974" t="str">
        <f t="shared" si="13874"/>
        <v>PosK</v>
      </c>
      <c r="L6974">
        <f t="shared" si="13875"/>
        <v>38.11</v>
      </c>
      <c r="M6974">
        <f t="shared" si="13876"/>
        <v>38.11</v>
      </c>
      <c r="N6974">
        <f t="shared" si="13877"/>
        <v>0</v>
      </c>
      <c r="O6974">
        <f t="shared" si="13878"/>
        <v>0</v>
      </c>
      <c r="Q6974">
        <f t="shared" ref="Q6974" si="13957">IF(L6976="No Ct",0,L6976)</f>
        <v>0</v>
      </c>
      <c r="R6974">
        <f t="shared" ref="R6974" si="13958">IF(L6977="No Ct",0,L6977)</f>
        <v>0</v>
      </c>
      <c r="S6974" t="str">
        <f t="shared" ref="S6974" si="13959">IF(AND(M6974&gt;0,N6974=0),"Valid","Invalid")</f>
        <v>Valid</v>
      </c>
      <c r="T6974" t="str">
        <f t="shared" ref="T6974" si="13960">IF(OR(Q6974&gt;1,R6974&gt;1),"Present","Absent")</f>
        <v>Absent</v>
      </c>
      <c r="U6974" t="str">
        <f t="shared" ref="U6974" si="13961">IF(OR(AND(Q6974&gt;1,Q6974&lt;41),AND(R6974&gt;1,R6974&lt;41)),"Ct&lt;41","Ct&gt;41")</f>
        <v>Ct&gt;41</v>
      </c>
      <c r="V6974" t="str">
        <f>VLOOKUP(J6974,Datasæt_Analysesystemer!$C$2:$D$68,2,FALSE)</f>
        <v>Siberisk stør</v>
      </c>
      <c r="W6974" t="str">
        <f t="shared" ref="W6974" si="13962">MID(F6974,10,9)</f>
        <v>DL2020032</v>
      </c>
      <c r="X6974" t="str">
        <f t="shared" ref="X6974" si="13963">W6974&amp;"_"&amp;V6974&amp;"_"&amp;S6974&amp;"_"&amp;T6974&amp;"_"&amp;U6974</f>
        <v>DL2020032_Siberisk stør_Valid_Absent_Ct&gt;41</v>
      </c>
    </row>
    <row r="6975" spans="1:24" x14ac:dyDescent="0.25">
      <c r="A6975" t="s">
        <v>327</v>
      </c>
      <c r="B6975" t="s">
        <v>1502</v>
      </c>
      <c r="C6975" t="s">
        <v>16</v>
      </c>
      <c r="D6975" s="6">
        <v>0.1</v>
      </c>
      <c r="E6975" s="6" t="s">
        <v>17</v>
      </c>
      <c r="F6975" t="s">
        <v>1562</v>
      </c>
      <c r="G6975" t="str">
        <f t="shared" si="13935"/>
        <v>DL2020032</v>
      </c>
      <c r="H6975" t="str">
        <f t="shared" si="13871"/>
        <v>20</v>
      </c>
      <c r="I6975" t="str">
        <f t="shared" si="13872"/>
        <v>SibiriskStoer_20_20201028_DL2020032_IngridJespersensGymSktAnnaeGym</v>
      </c>
      <c r="J6975" t="str">
        <f t="shared" si="13873"/>
        <v>SibiriskStoer</v>
      </c>
      <c r="K6975" t="str">
        <f t="shared" si="13874"/>
        <v>NegK</v>
      </c>
      <c r="L6975" t="str">
        <f t="shared" si="13875"/>
        <v>No Ct</v>
      </c>
      <c r="M6975" t="str">
        <f t="shared" si="13876"/>
        <v/>
      </c>
      <c r="N6975" t="str">
        <f t="shared" si="13877"/>
        <v/>
      </c>
      <c r="O6975" t="str">
        <f t="shared" si="13878"/>
        <v/>
      </c>
    </row>
    <row r="6976" spans="1:24" x14ac:dyDescent="0.25">
      <c r="A6976" t="s">
        <v>329</v>
      </c>
      <c r="B6976" t="s">
        <v>1503</v>
      </c>
      <c r="C6976" t="s">
        <v>20</v>
      </c>
      <c r="D6976" s="6">
        <v>0.1</v>
      </c>
      <c r="E6976" s="6" t="s">
        <v>17</v>
      </c>
      <c r="F6976" t="s">
        <v>1562</v>
      </c>
      <c r="G6976" t="str">
        <f t="shared" si="13935"/>
        <v>DL2020032</v>
      </c>
      <c r="H6976" t="str">
        <f t="shared" si="13871"/>
        <v>20</v>
      </c>
      <c r="I6976" t="str">
        <f t="shared" si="13872"/>
        <v>SibiriskStoer_20_20201028_DL2020032_IngridJespersensGymSktAnnaeGym</v>
      </c>
      <c r="J6976" t="str">
        <f t="shared" si="13873"/>
        <v>SibiriskStoer</v>
      </c>
      <c r="K6976" t="str">
        <f t="shared" si="13874"/>
        <v>eDNA</v>
      </c>
      <c r="L6976" t="str">
        <f t="shared" si="13875"/>
        <v>No Ct</v>
      </c>
      <c r="M6976" t="str">
        <f t="shared" si="13876"/>
        <v/>
      </c>
      <c r="N6976" t="str">
        <f t="shared" si="13877"/>
        <v/>
      </c>
      <c r="O6976" t="str">
        <f t="shared" si="13878"/>
        <v/>
      </c>
    </row>
    <row r="6977" spans="1:24" x14ac:dyDescent="0.25">
      <c r="A6977" t="s">
        <v>331</v>
      </c>
      <c r="B6977" t="s">
        <v>1503</v>
      </c>
      <c r="C6977" t="s">
        <v>20</v>
      </c>
      <c r="D6977" s="6">
        <v>0.1</v>
      </c>
      <c r="E6977" s="6" t="s">
        <v>17</v>
      </c>
      <c r="F6977" t="s">
        <v>1562</v>
      </c>
      <c r="G6977" t="str">
        <f t="shared" si="13935"/>
        <v>DL2020032</v>
      </c>
      <c r="H6977" t="str">
        <f t="shared" si="13871"/>
        <v>20</v>
      </c>
      <c r="I6977" t="str">
        <f t="shared" si="13872"/>
        <v>SibiriskStoer_20_20201028_DL2020032_IngridJespersensGymSktAnnaeGym</v>
      </c>
      <c r="J6977" t="str">
        <f t="shared" si="13873"/>
        <v>SibiriskStoer</v>
      </c>
      <c r="K6977" t="str">
        <f t="shared" si="13874"/>
        <v>eDNA</v>
      </c>
      <c r="L6977" t="str">
        <f t="shared" si="13875"/>
        <v>No Ct</v>
      </c>
      <c r="M6977" t="str">
        <f t="shared" si="13876"/>
        <v/>
      </c>
      <c r="N6977" t="str">
        <f t="shared" si="13877"/>
        <v/>
      </c>
      <c r="O6977" t="str">
        <f t="shared" si="13878"/>
        <v/>
      </c>
    </row>
    <row r="6978" spans="1:24" x14ac:dyDescent="0.25">
      <c r="A6978" t="s">
        <v>390</v>
      </c>
      <c r="B6978" t="s">
        <v>1504</v>
      </c>
      <c r="C6978" t="s">
        <v>13</v>
      </c>
      <c r="D6978" s="6">
        <v>0.1</v>
      </c>
      <c r="E6978" s="6">
        <v>23.64</v>
      </c>
      <c r="F6978" t="s">
        <v>1562</v>
      </c>
      <c r="G6978" t="str">
        <f t="shared" si="13935"/>
        <v>DL2020032</v>
      </c>
      <c r="H6978" t="str">
        <f t="shared" si="13871"/>
        <v>21</v>
      </c>
      <c r="I6978" t="str">
        <f t="shared" si="13872"/>
        <v>Stillehavsoesters_21_20201028_DL2020032_IngridJespersensGymSktAnnaeGym</v>
      </c>
      <c r="J6978" t="str">
        <f t="shared" si="13873"/>
        <v>Stillehavsoesters</v>
      </c>
      <c r="K6978" t="str">
        <f t="shared" si="13874"/>
        <v>PosK</v>
      </c>
      <c r="L6978">
        <f t="shared" si="13875"/>
        <v>23.64</v>
      </c>
      <c r="M6978">
        <f t="shared" si="13876"/>
        <v>23.64</v>
      </c>
      <c r="N6978">
        <f t="shared" si="13877"/>
        <v>0</v>
      </c>
      <c r="O6978">
        <f t="shared" si="13878"/>
        <v>0</v>
      </c>
      <c r="Q6978">
        <f t="shared" ref="Q6978" si="13964">IF(L6980="No Ct",0,L6980)</f>
        <v>0</v>
      </c>
      <c r="R6978">
        <f t="shared" ref="R6978" si="13965">IF(L6981="No Ct",0,L6981)</f>
        <v>0</v>
      </c>
      <c r="S6978" t="str">
        <f t="shared" ref="S6978" si="13966">IF(AND(M6978&gt;0,N6978=0),"Valid","Invalid")</f>
        <v>Valid</v>
      </c>
      <c r="T6978" t="str">
        <f t="shared" ref="T6978" si="13967">IF(OR(Q6978&gt;1,R6978&gt;1),"Present","Absent")</f>
        <v>Absent</v>
      </c>
      <c r="U6978" t="str">
        <f t="shared" ref="U6978" si="13968">IF(OR(AND(Q6978&gt;1,Q6978&lt;41),AND(R6978&gt;1,R6978&lt;41)),"Ct&lt;41","Ct&gt;41")</f>
        <v>Ct&gt;41</v>
      </c>
      <c r="V6978" t="str">
        <f>VLOOKUP(J6978,Datasæt_Analysesystemer!$C$2:$D$68,2,FALSE)</f>
        <v>Stillehavsøsters</v>
      </c>
      <c r="W6978" t="str">
        <f t="shared" ref="W6978" si="13969">MID(F6978,10,9)</f>
        <v>DL2020032</v>
      </c>
      <c r="X6978" t="str">
        <f t="shared" ref="X6978" si="13970">W6978&amp;"_"&amp;V6978&amp;"_"&amp;S6978&amp;"_"&amp;T6978&amp;"_"&amp;U6978</f>
        <v>DL2020032_Stillehavsøsters_Valid_Absent_Ct&gt;41</v>
      </c>
    </row>
    <row r="6979" spans="1:24" x14ac:dyDescent="0.25">
      <c r="A6979" t="s">
        <v>392</v>
      </c>
      <c r="B6979" t="s">
        <v>1505</v>
      </c>
      <c r="C6979" t="s">
        <v>16</v>
      </c>
      <c r="D6979" s="6">
        <v>0.1</v>
      </c>
      <c r="E6979" s="6" t="s">
        <v>17</v>
      </c>
      <c r="F6979" t="s">
        <v>1562</v>
      </c>
      <c r="G6979" t="str">
        <f t="shared" si="13935"/>
        <v>DL2020032</v>
      </c>
      <c r="H6979" t="str">
        <f t="shared" si="13871"/>
        <v>21</v>
      </c>
      <c r="I6979" t="str">
        <f t="shared" si="13872"/>
        <v>Stillehavsoesters_21_20201028_DL2020032_IngridJespersensGymSktAnnaeGym</v>
      </c>
      <c r="J6979" t="str">
        <f t="shared" si="13873"/>
        <v>Stillehavsoesters</v>
      </c>
      <c r="K6979" t="str">
        <f t="shared" si="13874"/>
        <v>NegK</v>
      </c>
      <c r="L6979" t="str">
        <f t="shared" si="13875"/>
        <v>No Ct</v>
      </c>
      <c r="M6979" t="str">
        <f t="shared" si="13876"/>
        <v/>
      </c>
      <c r="N6979" t="str">
        <f t="shared" si="13877"/>
        <v/>
      </c>
      <c r="O6979" t="str">
        <f t="shared" si="13878"/>
        <v/>
      </c>
    </row>
    <row r="6980" spans="1:24" x14ac:dyDescent="0.25">
      <c r="A6980" t="s">
        <v>394</v>
      </c>
      <c r="B6980" t="s">
        <v>1506</v>
      </c>
      <c r="C6980" t="s">
        <v>20</v>
      </c>
      <c r="D6980" s="6">
        <v>0.1</v>
      </c>
      <c r="E6980" s="6" t="s">
        <v>17</v>
      </c>
      <c r="F6980" t="s">
        <v>1562</v>
      </c>
      <c r="G6980" t="str">
        <f t="shared" si="13935"/>
        <v>DL2020032</v>
      </c>
      <c r="H6980" t="str">
        <f t="shared" si="13871"/>
        <v>21</v>
      </c>
      <c r="I6980" t="str">
        <f t="shared" si="13872"/>
        <v>Stillehavsoesters_21_20201028_DL2020032_IngridJespersensGymSktAnnaeGym</v>
      </c>
      <c r="J6980" t="str">
        <f t="shared" si="13873"/>
        <v>Stillehavsoesters</v>
      </c>
      <c r="K6980" t="str">
        <f t="shared" si="13874"/>
        <v>eDNA</v>
      </c>
      <c r="L6980" t="str">
        <f t="shared" si="13875"/>
        <v>No Ct</v>
      </c>
      <c r="M6980" t="str">
        <f t="shared" si="13876"/>
        <v/>
      </c>
      <c r="N6980" t="str">
        <f t="shared" si="13877"/>
        <v/>
      </c>
      <c r="O6980" t="str">
        <f t="shared" si="13878"/>
        <v/>
      </c>
    </row>
    <row r="6981" spans="1:24" x14ac:dyDescent="0.25">
      <c r="A6981" t="s">
        <v>396</v>
      </c>
      <c r="B6981" t="s">
        <v>1506</v>
      </c>
      <c r="C6981" t="s">
        <v>20</v>
      </c>
      <c r="D6981" s="6">
        <v>0.1</v>
      </c>
      <c r="E6981" s="6" t="s">
        <v>17</v>
      </c>
      <c r="F6981" t="s">
        <v>1562</v>
      </c>
      <c r="G6981" t="str">
        <f t="shared" si="13935"/>
        <v>DL2020032</v>
      </c>
      <c r="H6981" t="str">
        <f t="shared" si="13871"/>
        <v>21</v>
      </c>
      <c r="I6981" t="str">
        <f t="shared" si="13872"/>
        <v>Stillehavsoesters_21_20201028_DL2020032_IngridJespersensGymSktAnnaeGym</v>
      </c>
      <c r="J6981" t="str">
        <f t="shared" si="13873"/>
        <v>Stillehavsoesters</v>
      </c>
      <c r="K6981" t="str">
        <f t="shared" si="13874"/>
        <v>eDNA</v>
      </c>
      <c r="L6981" t="str">
        <f t="shared" si="13875"/>
        <v>No Ct</v>
      </c>
      <c r="M6981" t="str">
        <f t="shared" si="13876"/>
        <v/>
      </c>
      <c r="N6981" t="str">
        <f t="shared" si="13877"/>
        <v/>
      </c>
      <c r="O6981" t="str">
        <f t="shared" si="13878"/>
        <v/>
      </c>
    </row>
    <row r="6982" spans="1:24" x14ac:dyDescent="0.25">
      <c r="A6982" t="s">
        <v>397</v>
      </c>
      <c r="B6982" t="s">
        <v>1507</v>
      </c>
      <c r="C6982" t="s">
        <v>13</v>
      </c>
      <c r="D6982" s="6">
        <v>0.1</v>
      </c>
      <c r="E6982" s="6">
        <v>23.18</v>
      </c>
      <c r="F6982" t="s">
        <v>1562</v>
      </c>
      <c r="G6982" t="str">
        <f t="shared" si="13935"/>
        <v>DL2020032</v>
      </c>
      <c r="H6982" t="str">
        <f t="shared" si="13871"/>
        <v>22</v>
      </c>
      <c r="I6982" t="str">
        <f t="shared" si="13872"/>
        <v>Stillehavsoesters_22_20201028_DL2020032_IngridJespersensGymSktAnnaeGym</v>
      </c>
      <c r="J6982" t="str">
        <f t="shared" si="13873"/>
        <v>Stillehavsoesters</v>
      </c>
      <c r="K6982" t="str">
        <f t="shared" si="13874"/>
        <v>PosK</v>
      </c>
      <c r="L6982">
        <f t="shared" si="13875"/>
        <v>23.18</v>
      </c>
      <c r="M6982">
        <f t="shared" si="13876"/>
        <v>23.18</v>
      </c>
      <c r="N6982">
        <f t="shared" si="13877"/>
        <v>0</v>
      </c>
      <c r="O6982">
        <f t="shared" si="13878"/>
        <v>0</v>
      </c>
      <c r="Q6982">
        <f t="shared" ref="Q6982" si="13971">IF(L6984="No Ct",0,L6984)</f>
        <v>0</v>
      </c>
      <c r="R6982">
        <f t="shared" ref="R6982" si="13972">IF(L6985="No Ct",0,L6985)</f>
        <v>0</v>
      </c>
      <c r="S6982" t="str">
        <f t="shared" ref="S6982" si="13973">IF(AND(M6982&gt;0,N6982=0),"Valid","Invalid")</f>
        <v>Valid</v>
      </c>
      <c r="T6982" t="str">
        <f t="shared" ref="T6982" si="13974">IF(OR(Q6982&gt;1,R6982&gt;1),"Present","Absent")</f>
        <v>Absent</v>
      </c>
      <c r="U6982" t="str">
        <f t="shared" ref="U6982" si="13975">IF(OR(AND(Q6982&gt;1,Q6982&lt;41),AND(R6982&gt;1,R6982&lt;41)),"Ct&lt;41","Ct&gt;41")</f>
        <v>Ct&gt;41</v>
      </c>
      <c r="V6982" t="str">
        <f>VLOOKUP(J6982,Datasæt_Analysesystemer!$C$2:$D$68,2,FALSE)</f>
        <v>Stillehavsøsters</v>
      </c>
      <c r="W6982" t="str">
        <f t="shared" ref="W6982" si="13976">MID(F6982,10,9)</f>
        <v>DL2020032</v>
      </c>
      <c r="X6982" t="str">
        <f t="shared" ref="X6982" si="13977">W6982&amp;"_"&amp;V6982&amp;"_"&amp;S6982&amp;"_"&amp;T6982&amp;"_"&amp;U6982</f>
        <v>DL2020032_Stillehavsøsters_Valid_Absent_Ct&gt;41</v>
      </c>
    </row>
    <row r="6983" spans="1:24" x14ac:dyDescent="0.25">
      <c r="A6983" t="s">
        <v>399</v>
      </c>
      <c r="B6983" t="s">
        <v>1508</v>
      </c>
      <c r="C6983" t="s">
        <v>16</v>
      </c>
      <c r="D6983" s="6">
        <v>0.1</v>
      </c>
      <c r="E6983" s="6" t="s">
        <v>17</v>
      </c>
      <c r="F6983" t="s">
        <v>1562</v>
      </c>
      <c r="G6983" t="str">
        <f t="shared" si="13935"/>
        <v>DL2020032</v>
      </c>
      <c r="H6983" t="str">
        <f t="shared" si="13871"/>
        <v>22</v>
      </c>
      <c r="I6983" t="str">
        <f t="shared" si="13872"/>
        <v>Stillehavsoesters_22_20201028_DL2020032_IngridJespersensGymSktAnnaeGym</v>
      </c>
      <c r="J6983" t="str">
        <f t="shared" si="13873"/>
        <v>Stillehavsoesters</v>
      </c>
      <c r="K6983" t="str">
        <f t="shared" si="13874"/>
        <v>NegK</v>
      </c>
      <c r="L6983" t="str">
        <f t="shared" si="13875"/>
        <v>No Ct</v>
      </c>
      <c r="M6983" t="str">
        <f t="shared" si="13876"/>
        <v/>
      </c>
      <c r="N6983" t="str">
        <f t="shared" si="13877"/>
        <v/>
      </c>
      <c r="O6983" t="str">
        <f t="shared" si="13878"/>
        <v/>
      </c>
    </row>
    <row r="6984" spans="1:24" x14ac:dyDescent="0.25">
      <c r="A6984" t="s">
        <v>401</v>
      </c>
      <c r="B6984" t="s">
        <v>1509</v>
      </c>
      <c r="C6984" t="s">
        <v>20</v>
      </c>
      <c r="D6984" s="6">
        <v>0.1</v>
      </c>
      <c r="E6984" s="6" t="s">
        <v>17</v>
      </c>
      <c r="F6984" t="s">
        <v>1562</v>
      </c>
      <c r="G6984" t="str">
        <f t="shared" si="13935"/>
        <v>DL2020032</v>
      </c>
      <c r="H6984" t="str">
        <f t="shared" si="13871"/>
        <v>22</v>
      </c>
      <c r="I6984" t="str">
        <f t="shared" si="13872"/>
        <v>Stillehavsoesters_22_20201028_DL2020032_IngridJespersensGymSktAnnaeGym</v>
      </c>
      <c r="J6984" t="str">
        <f t="shared" si="13873"/>
        <v>Stillehavsoesters</v>
      </c>
      <c r="K6984" t="str">
        <f t="shared" si="13874"/>
        <v>eDNA</v>
      </c>
      <c r="L6984" t="str">
        <f t="shared" si="13875"/>
        <v>No Ct</v>
      </c>
      <c r="M6984" t="str">
        <f t="shared" si="13876"/>
        <v/>
      </c>
      <c r="N6984" t="str">
        <f t="shared" si="13877"/>
        <v/>
      </c>
      <c r="O6984" t="str">
        <f t="shared" si="13878"/>
        <v/>
      </c>
    </row>
    <row r="6985" spans="1:24" x14ac:dyDescent="0.25">
      <c r="A6985" t="s">
        <v>403</v>
      </c>
      <c r="B6985" t="s">
        <v>1509</v>
      </c>
      <c r="C6985" t="s">
        <v>20</v>
      </c>
      <c r="D6985" s="6">
        <v>0.1</v>
      </c>
      <c r="E6985" s="6" t="s">
        <v>17</v>
      </c>
      <c r="F6985" t="s">
        <v>1562</v>
      </c>
      <c r="G6985" t="str">
        <f t="shared" si="13935"/>
        <v>DL2020032</v>
      </c>
      <c r="H6985" t="str">
        <f t="shared" si="13871"/>
        <v>22</v>
      </c>
      <c r="I6985" t="str">
        <f t="shared" si="13872"/>
        <v>Stillehavsoesters_22_20201028_DL2020032_IngridJespersensGymSktAnnaeGym</v>
      </c>
      <c r="J6985" t="str">
        <f t="shared" si="13873"/>
        <v>Stillehavsoesters</v>
      </c>
      <c r="K6985" t="str">
        <f t="shared" si="13874"/>
        <v>eDNA</v>
      </c>
      <c r="L6985" t="str">
        <f t="shared" si="13875"/>
        <v>No Ct</v>
      </c>
      <c r="M6985" t="str">
        <f t="shared" si="13876"/>
        <v/>
      </c>
      <c r="N6985" t="str">
        <f t="shared" si="13877"/>
        <v/>
      </c>
      <c r="O6985" t="str">
        <f t="shared" si="13878"/>
        <v/>
      </c>
    </row>
    <row r="6986" spans="1:24" x14ac:dyDescent="0.25">
      <c r="A6986" t="s">
        <v>404</v>
      </c>
      <c r="B6986" t="s">
        <v>692</v>
      </c>
      <c r="C6986" t="s">
        <v>13</v>
      </c>
      <c r="D6986" s="6">
        <v>0.1</v>
      </c>
      <c r="E6986" s="6">
        <v>30.61</v>
      </c>
      <c r="F6986" t="s">
        <v>1562</v>
      </c>
      <c r="G6986" t="str">
        <f t="shared" si="13935"/>
        <v>DL2020032</v>
      </c>
      <c r="H6986" t="str">
        <f t="shared" si="13871"/>
        <v>23</v>
      </c>
      <c r="I6986" t="str">
        <f t="shared" si="13872"/>
        <v>SortmundetKutling_23_20201028_DL2020032_IngridJespersensGymSktAnnaeGym</v>
      </c>
      <c r="J6986" t="str">
        <f t="shared" si="13873"/>
        <v>SortmundetKutling</v>
      </c>
      <c r="K6986" t="str">
        <f t="shared" si="13874"/>
        <v>PosK</v>
      </c>
      <c r="L6986">
        <f t="shared" si="13875"/>
        <v>30.61</v>
      </c>
      <c r="M6986">
        <f t="shared" si="13876"/>
        <v>30.61</v>
      </c>
      <c r="N6986">
        <f t="shared" si="13877"/>
        <v>0</v>
      </c>
      <c r="O6986">
        <f t="shared" si="13878"/>
        <v>0</v>
      </c>
      <c r="Q6986">
        <f t="shared" ref="Q6986" si="13978">IF(L6988="No Ct",0,L6988)</f>
        <v>0</v>
      </c>
      <c r="R6986">
        <f t="shared" ref="R6986" si="13979">IF(L6989="No Ct",0,L6989)</f>
        <v>0</v>
      </c>
      <c r="S6986" t="str">
        <f t="shared" ref="S6986" si="13980">IF(AND(M6986&gt;0,N6986=0),"Valid","Invalid")</f>
        <v>Valid</v>
      </c>
      <c r="T6986" t="str">
        <f t="shared" ref="T6986" si="13981">IF(OR(Q6986&gt;1,R6986&gt;1),"Present","Absent")</f>
        <v>Absent</v>
      </c>
      <c r="U6986" t="str">
        <f t="shared" ref="U6986" si="13982">IF(OR(AND(Q6986&gt;1,Q6986&lt;41),AND(R6986&gt;1,R6986&lt;41)),"Ct&lt;41","Ct&gt;41")</f>
        <v>Ct&gt;41</v>
      </c>
      <c r="V6986" t="str">
        <f>VLOOKUP(J6986,Datasæt_Analysesystemer!$C$2:$D$68,2,FALSE)</f>
        <v>Sortmundet kutling</v>
      </c>
      <c r="W6986" t="str">
        <f t="shared" ref="W6986" si="13983">MID(F6986,10,9)</f>
        <v>DL2020032</v>
      </c>
      <c r="X6986" t="str">
        <f t="shared" ref="X6986" si="13984">W6986&amp;"_"&amp;V6986&amp;"_"&amp;S6986&amp;"_"&amp;T6986&amp;"_"&amp;U6986</f>
        <v>DL2020032_Sortmundet kutling_Valid_Absent_Ct&gt;41</v>
      </c>
    </row>
    <row r="6987" spans="1:24" x14ac:dyDescent="0.25">
      <c r="A6987" t="s">
        <v>406</v>
      </c>
      <c r="B6987" t="s">
        <v>693</v>
      </c>
      <c r="C6987" t="s">
        <v>16</v>
      </c>
      <c r="D6987" s="6">
        <v>0.1</v>
      </c>
      <c r="E6987" s="6" t="s">
        <v>17</v>
      </c>
      <c r="F6987" t="s">
        <v>1562</v>
      </c>
      <c r="G6987" t="str">
        <f t="shared" si="13935"/>
        <v>DL2020032</v>
      </c>
      <c r="H6987" t="str">
        <f t="shared" si="13871"/>
        <v>23</v>
      </c>
      <c r="I6987" t="str">
        <f t="shared" si="13872"/>
        <v>SortmundetKutling_23_20201028_DL2020032_IngridJespersensGymSktAnnaeGym</v>
      </c>
      <c r="J6987" t="str">
        <f t="shared" si="13873"/>
        <v>SortmundetKutling</v>
      </c>
      <c r="K6987" t="str">
        <f t="shared" si="13874"/>
        <v>NegK</v>
      </c>
      <c r="L6987" t="str">
        <f t="shared" si="13875"/>
        <v>No Ct</v>
      </c>
      <c r="M6987" t="str">
        <f t="shared" si="13876"/>
        <v/>
      </c>
      <c r="N6987" t="str">
        <f t="shared" si="13877"/>
        <v/>
      </c>
      <c r="O6987" t="str">
        <f t="shared" si="13878"/>
        <v/>
      </c>
    </row>
    <row r="6988" spans="1:24" x14ac:dyDescent="0.25">
      <c r="A6988" t="s">
        <v>408</v>
      </c>
      <c r="B6988" t="s">
        <v>694</v>
      </c>
      <c r="C6988" t="s">
        <v>20</v>
      </c>
      <c r="D6988" s="6">
        <v>0.1</v>
      </c>
      <c r="E6988" s="6" t="s">
        <v>17</v>
      </c>
      <c r="F6988" t="s">
        <v>1562</v>
      </c>
      <c r="G6988" t="str">
        <f t="shared" si="13935"/>
        <v>DL2020032</v>
      </c>
      <c r="H6988" t="str">
        <f t="shared" si="13871"/>
        <v>23</v>
      </c>
      <c r="I6988" t="str">
        <f t="shared" si="13872"/>
        <v>SortmundetKutling_23_20201028_DL2020032_IngridJespersensGymSktAnnaeGym</v>
      </c>
      <c r="J6988" t="str">
        <f t="shared" si="13873"/>
        <v>SortmundetKutling</v>
      </c>
      <c r="K6988" t="str">
        <f t="shared" si="13874"/>
        <v>eDNA</v>
      </c>
      <c r="L6988" t="str">
        <f t="shared" si="13875"/>
        <v>No Ct</v>
      </c>
      <c r="M6988" t="str">
        <f t="shared" si="13876"/>
        <v/>
      </c>
      <c r="N6988" t="str">
        <f t="shared" si="13877"/>
        <v/>
      </c>
      <c r="O6988" t="str">
        <f t="shared" si="13878"/>
        <v/>
      </c>
    </row>
    <row r="6989" spans="1:24" x14ac:dyDescent="0.25">
      <c r="A6989" t="s">
        <v>410</v>
      </c>
      <c r="B6989" t="s">
        <v>694</v>
      </c>
      <c r="C6989" t="s">
        <v>20</v>
      </c>
      <c r="D6989" s="6">
        <v>0.1</v>
      </c>
      <c r="E6989" s="6" t="s">
        <v>17</v>
      </c>
      <c r="F6989" t="s">
        <v>1562</v>
      </c>
      <c r="G6989" t="str">
        <f t="shared" si="13935"/>
        <v>DL2020032</v>
      </c>
      <c r="H6989" t="str">
        <f t="shared" si="13871"/>
        <v>23</v>
      </c>
      <c r="I6989" t="str">
        <f t="shared" si="13872"/>
        <v>SortmundetKutling_23_20201028_DL2020032_IngridJespersensGymSktAnnaeGym</v>
      </c>
      <c r="J6989" t="str">
        <f t="shared" si="13873"/>
        <v>SortmundetKutling</v>
      </c>
      <c r="K6989" t="str">
        <f t="shared" si="13874"/>
        <v>eDNA</v>
      </c>
      <c r="L6989" t="str">
        <f t="shared" si="13875"/>
        <v>No Ct</v>
      </c>
      <c r="M6989" t="str">
        <f t="shared" si="13876"/>
        <v/>
      </c>
      <c r="N6989" t="str">
        <f t="shared" si="13877"/>
        <v/>
      </c>
      <c r="O6989" t="str">
        <f t="shared" si="13878"/>
        <v/>
      </c>
    </row>
    <row r="6990" spans="1:24" x14ac:dyDescent="0.25">
      <c r="A6990" t="s">
        <v>411</v>
      </c>
      <c r="B6990" t="s">
        <v>695</v>
      </c>
      <c r="C6990" t="s">
        <v>13</v>
      </c>
      <c r="D6990" s="6">
        <v>0.1</v>
      </c>
      <c r="E6990" s="6">
        <v>20.54</v>
      </c>
      <c r="F6990" t="s">
        <v>1562</v>
      </c>
      <c r="G6990" t="str">
        <f t="shared" si="13935"/>
        <v>DL2020032</v>
      </c>
      <c r="H6990" t="str">
        <f t="shared" si="13871"/>
        <v>24</v>
      </c>
      <c r="I6990" t="str">
        <f t="shared" si="13872"/>
        <v>SortmundetKutling_24_20201028_DL2020032_IngridJespersensGymSktAnnaeGym</v>
      </c>
      <c r="J6990" t="str">
        <f t="shared" si="13873"/>
        <v>SortmundetKutling</v>
      </c>
      <c r="K6990" t="str">
        <f t="shared" si="13874"/>
        <v>PosK</v>
      </c>
      <c r="L6990">
        <f t="shared" si="13875"/>
        <v>20.54</v>
      </c>
      <c r="M6990">
        <f t="shared" si="13876"/>
        <v>20.54</v>
      </c>
      <c r="N6990">
        <f t="shared" si="13877"/>
        <v>0</v>
      </c>
      <c r="O6990">
        <f t="shared" si="13878"/>
        <v>0</v>
      </c>
      <c r="Q6990">
        <f t="shared" ref="Q6990" si="13985">IF(L6992="No Ct",0,L6992)</f>
        <v>0</v>
      </c>
      <c r="R6990">
        <f t="shared" ref="R6990" si="13986">IF(L6993="No Ct",0,L6993)</f>
        <v>0</v>
      </c>
      <c r="S6990" t="str">
        <f t="shared" ref="S6990" si="13987">IF(AND(M6990&gt;0,N6990=0),"Valid","Invalid")</f>
        <v>Valid</v>
      </c>
      <c r="T6990" t="str">
        <f t="shared" ref="T6990" si="13988">IF(OR(Q6990&gt;1,R6990&gt;1),"Present","Absent")</f>
        <v>Absent</v>
      </c>
      <c r="U6990" t="str">
        <f t="shared" ref="U6990" si="13989">IF(OR(AND(Q6990&gt;1,Q6990&lt;41),AND(R6990&gt;1,R6990&lt;41)),"Ct&lt;41","Ct&gt;41")</f>
        <v>Ct&gt;41</v>
      </c>
      <c r="V6990" t="str">
        <f>VLOOKUP(J6990,Datasæt_Analysesystemer!$C$2:$D$68,2,FALSE)</f>
        <v>Sortmundet kutling</v>
      </c>
      <c r="W6990" t="str">
        <f t="shared" ref="W6990" si="13990">MID(F6990,10,9)</f>
        <v>DL2020032</v>
      </c>
      <c r="X6990" t="str">
        <f t="shared" ref="X6990" si="13991">W6990&amp;"_"&amp;V6990&amp;"_"&amp;S6990&amp;"_"&amp;T6990&amp;"_"&amp;U6990</f>
        <v>DL2020032_Sortmundet kutling_Valid_Absent_Ct&gt;41</v>
      </c>
    </row>
    <row r="6991" spans="1:24" x14ac:dyDescent="0.25">
      <c r="A6991" t="s">
        <v>413</v>
      </c>
      <c r="B6991" t="s">
        <v>696</v>
      </c>
      <c r="C6991" t="s">
        <v>16</v>
      </c>
      <c r="D6991" s="6">
        <v>0.1</v>
      </c>
      <c r="E6991" s="6" t="s">
        <v>17</v>
      </c>
      <c r="F6991" t="s">
        <v>1562</v>
      </c>
      <c r="G6991" t="str">
        <f t="shared" si="13935"/>
        <v>DL2020032</v>
      </c>
      <c r="H6991" t="str">
        <f t="shared" si="13871"/>
        <v>24</v>
      </c>
      <c r="I6991" t="str">
        <f t="shared" si="13872"/>
        <v>SortmundetKutling_24_20201028_DL2020032_IngridJespersensGymSktAnnaeGym</v>
      </c>
      <c r="J6991" t="str">
        <f t="shared" si="13873"/>
        <v>SortmundetKutling</v>
      </c>
      <c r="K6991" t="str">
        <f t="shared" si="13874"/>
        <v>NegK</v>
      </c>
      <c r="L6991" t="str">
        <f t="shared" si="13875"/>
        <v>No Ct</v>
      </c>
      <c r="M6991" t="str">
        <f t="shared" si="13876"/>
        <v/>
      </c>
      <c r="N6991" t="str">
        <f t="shared" si="13877"/>
        <v/>
      </c>
      <c r="O6991" t="str">
        <f t="shared" si="13878"/>
        <v/>
      </c>
    </row>
    <row r="6992" spans="1:24" x14ac:dyDescent="0.25">
      <c r="A6992" t="s">
        <v>415</v>
      </c>
      <c r="B6992" t="s">
        <v>697</v>
      </c>
      <c r="C6992" t="s">
        <v>20</v>
      </c>
      <c r="D6992" s="6">
        <v>0.1</v>
      </c>
      <c r="E6992" s="6" t="s">
        <v>17</v>
      </c>
      <c r="F6992" t="s">
        <v>1562</v>
      </c>
      <c r="G6992" t="str">
        <f t="shared" si="13935"/>
        <v>DL2020032</v>
      </c>
      <c r="H6992" t="str">
        <f t="shared" si="13871"/>
        <v>24</v>
      </c>
      <c r="I6992" t="str">
        <f t="shared" si="13872"/>
        <v>SortmundetKutling_24_20201028_DL2020032_IngridJespersensGymSktAnnaeGym</v>
      </c>
      <c r="J6992" t="str">
        <f t="shared" si="13873"/>
        <v>SortmundetKutling</v>
      </c>
      <c r="K6992" t="str">
        <f t="shared" si="13874"/>
        <v>eDNA</v>
      </c>
      <c r="L6992" t="str">
        <f t="shared" si="13875"/>
        <v>No Ct</v>
      </c>
      <c r="M6992" t="str">
        <f t="shared" si="13876"/>
        <v/>
      </c>
      <c r="N6992" t="str">
        <f t="shared" si="13877"/>
        <v/>
      </c>
      <c r="O6992" t="str">
        <f t="shared" si="13878"/>
        <v/>
      </c>
    </row>
    <row r="6993" spans="1:24" x14ac:dyDescent="0.25">
      <c r="A6993" t="s">
        <v>417</v>
      </c>
      <c r="B6993" t="s">
        <v>697</v>
      </c>
      <c r="C6993" t="s">
        <v>20</v>
      </c>
      <c r="D6993" s="6">
        <v>0.1</v>
      </c>
      <c r="E6993" s="6" t="s">
        <v>17</v>
      </c>
      <c r="F6993" t="s">
        <v>1562</v>
      </c>
      <c r="G6993" t="str">
        <f t="shared" si="13935"/>
        <v>DL2020032</v>
      </c>
      <c r="H6993" t="str">
        <f t="shared" si="13871"/>
        <v>24</v>
      </c>
      <c r="I6993" t="str">
        <f t="shared" si="13872"/>
        <v>SortmundetKutling_24_20201028_DL2020032_IngridJespersensGymSktAnnaeGym</v>
      </c>
      <c r="J6993" t="str">
        <f t="shared" si="13873"/>
        <v>SortmundetKutling</v>
      </c>
      <c r="K6993" t="str">
        <f t="shared" si="13874"/>
        <v>eDNA</v>
      </c>
      <c r="L6993" t="str">
        <f t="shared" si="13875"/>
        <v>No Ct</v>
      </c>
      <c r="M6993" t="str">
        <f t="shared" si="13876"/>
        <v/>
      </c>
      <c r="N6993" t="str">
        <f t="shared" si="13877"/>
        <v/>
      </c>
      <c r="O6993" t="str">
        <f t="shared" si="13878"/>
        <v/>
      </c>
    </row>
    <row r="6994" spans="1:24" x14ac:dyDescent="0.25">
      <c r="A6994" t="s">
        <v>11</v>
      </c>
      <c r="B6994" t="s">
        <v>196</v>
      </c>
      <c r="C6994" t="s">
        <v>13</v>
      </c>
      <c r="D6994" s="6">
        <v>0.1</v>
      </c>
      <c r="E6994" s="6">
        <v>29.25</v>
      </c>
      <c r="F6994" t="s">
        <v>1563</v>
      </c>
      <c r="G6994" t="str">
        <f t="shared" si="13935"/>
        <v>DL2020021</v>
      </c>
      <c r="H6994" t="str">
        <f t="shared" ref="H6994:H7057" si="13992">LEFT(B6994,2)</f>
        <v>01</v>
      </c>
      <c r="I6994" t="str">
        <f t="shared" ref="I6994:I7057" si="13993">J6994&amp;"_"&amp;H6994&amp;"_"&amp;F6994</f>
        <v>Skrubbe_01_20201030_DL2020021_GentofteHF</v>
      </c>
      <c r="J6994" t="str">
        <f t="shared" ref="J6994:J7057" si="13994">MID(RIGHT(B6994,LEN(B6994)-3),1,FIND("_",RIGHT(B6994,LEN(B6994)-3))-1)</f>
        <v>Skrubbe</v>
      </c>
      <c r="K6994" t="str">
        <f t="shared" ref="K6994:K7057" si="13995">TRIM(SUBSTITUTE(RIGHT(B6994,FIND(J6994,B6994)+1),"_",""))</f>
        <v>PosK</v>
      </c>
      <c r="L6994">
        <f t="shared" ref="L6994:L7057" si="13996">IFERROR(VALUE(SUBSTITUTE(E6994,".",",")),E6994)</f>
        <v>29.25</v>
      </c>
      <c r="M6994">
        <f t="shared" ref="M6994:M7057" si="13997">IF(K6994="PosK",SUMIFS(L:L,K:K,"PosK",I:I,I6994),"")</f>
        <v>29.25</v>
      </c>
      <c r="N6994">
        <f t="shared" ref="N6994:N7057" si="13998">IF(K6994="PosK",SUMIFS(L:L,K:K,"NegK",I:I,I6994),"")</f>
        <v>0</v>
      </c>
      <c r="O6994">
        <f t="shared" ref="O6994:O7057" si="13999">IF(K6994="PosK",SUMIFS(L:L,K:K,"eDNA",I:I,I6994),"")</f>
        <v>38.39</v>
      </c>
      <c r="Q6994">
        <f t="shared" ref="Q6994" si="14000">IF(L6996="No Ct",0,L6996)</f>
        <v>38.39</v>
      </c>
      <c r="R6994">
        <f t="shared" ref="R6994" si="14001">IF(L6997="No Ct",0,L6997)</f>
        <v>0</v>
      </c>
      <c r="S6994" t="str">
        <f t="shared" ref="S6994" si="14002">IF(AND(M6994&gt;0,N6994=0),"Valid","Invalid")</f>
        <v>Valid</v>
      </c>
      <c r="T6994" t="str">
        <f t="shared" ref="T6994" si="14003">IF(OR(Q6994&gt;1,R6994&gt;1),"Present","Absent")</f>
        <v>Present</v>
      </c>
      <c r="U6994" t="str">
        <f t="shared" ref="U6994" si="14004">IF(OR(AND(Q6994&gt;1,Q6994&lt;41),AND(R6994&gt;1,R6994&lt;41)),"Ct&lt;41","Ct&gt;41")</f>
        <v>Ct&lt;41</v>
      </c>
      <c r="V6994" t="str">
        <f>VLOOKUP(J6994,Datasæt_Analysesystemer!$C$2:$D$68,2,FALSE)</f>
        <v>Skrubbe</v>
      </c>
      <c r="W6994" t="str">
        <f t="shared" ref="W6994" si="14005">MID(F6994,10,9)</f>
        <v>DL2020021</v>
      </c>
      <c r="X6994" t="str">
        <f t="shared" ref="X6994" si="14006">W6994&amp;"_"&amp;V6994&amp;"_"&amp;S6994&amp;"_"&amp;T6994&amp;"_"&amp;U6994</f>
        <v>DL2020021_Skrubbe_Valid_Present_Ct&lt;41</v>
      </c>
    </row>
    <row r="6995" spans="1:24" x14ac:dyDescent="0.25">
      <c r="A6995" t="s">
        <v>14</v>
      </c>
      <c r="B6995" t="s">
        <v>197</v>
      </c>
      <c r="C6995" t="s">
        <v>16</v>
      </c>
      <c r="D6995" s="6">
        <v>0.1</v>
      </c>
      <c r="E6995" s="6" t="s">
        <v>17</v>
      </c>
      <c r="F6995" t="s">
        <v>1563</v>
      </c>
      <c r="G6995" t="str">
        <f t="shared" si="13935"/>
        <v>DL2020021</v>
      </c>
      <c r="H6995" t="str">
        <f t="shared" si="13992"/>
        <v>01</v>
      </c>
      <c r="I6995" t="str">
        <f t="shared" si="13993"/>
        <v>Skrubbe_01_20201030_DL2020021_GentofteHF</v>
      </c>
      <c r="J6995" t="str">
        <f t="shared" si="13994"/>
        <v>Skrubbe</v>
      </c>
      <c r="K6995" t="str">
        <f t="shared" si="13995"/>
        <v>NegK</v>
      </c>
      <c r="L6995" t="str">
        <f t="shared" si="13996"/>
        <v>No Ct</v>
      </c>
      <c r="M6995" t="str">
        <f t="shared" si="13997"/>
        <v/>
      </c>
      <c r="N6995" t="str">
        <f t="shared" si="13998"/>
        <v/>
      </c>
      <c r="O6995" t="str">
        <f t="shared" si="13999"/>
        <v/>
      </c>
    </row>
    <row r="6996" spans="1:24" x14ac:dyDescent="0.25">
      <c r="A6996" t="s">
        <v>18</v>
      </c>
      <c r="B6996" t="s">
        <v>198</v>
      </c>
      <c r="C6996" t="s">
        <v>20</v>
      </c>
      <c r="D6996" s="6">
        <v>0.1</v>
      </c>
      <c r="E6996" s="6">
        <v>38.39</v>
      </c>
      <c r="F6996" t="s">
        <v>1563</v>
      </c>
      <c r="G6996" t="str">
        <f t="shared" si="13935"/>
        <v>DL2020021</v>
      </c>
      <c r="H6996" t="str">
        <f t="shared" si="13992"/>
        <v>01</v>
      </c>
      <c r="I6996" t="str">
        <f t="shared" si="13993"/>
        <v>Skrubbe_01_20201030_DL2020021_GentofteHF</v>
      </c>
      <c r="J6996" t="str">
        <f t="shared" si="13994"/>
        <v>Skrubbe</v>
      </c>
      <c r="K6996" t="str">
        <f t="shared" si="13995"/>
        <v>eDNA</v>
      </c>
      <c r="L6996">
        <f t="shared" si="13996"/>
        <v>38.39</v>
      </c>
      <c r="M6996" t="str">
        <f t="shared" si="13997"/>
        <v/>
      </c>
      <c r="N6996" t="str">
        <f t="shared" si="13998"/>
        <v/>
      </c>
      <c r="O6996" t="str">
        <f t="shared" si="13999"/>
        <v/>
      </c>
    </row>
    <row r="6997" spans="1:24" x14ac:dyDescent="0.25">
      <c r="A6997" t="s">
        <v>21</v>
      </c>
      <c r="B6997" t="s">
        <v>198</v>
      </c>
      <c r="C6997" t="s">
        <v>20</v>
      </c>
      <c r="D6997" s="6">
        <v>0.1</v>
      </c>
      <c r="E6997" s="6" t="s">
        <v>17</v>
      </c>
      <c r="F6997" t="s">
        <v>1563</v>
      </c>
      <c r="G6997" t="str">
        <f t="shared" si="13935"/>
        <v>DL2020021</v>
      </c>
      <c r="H6997" t="str">
        <f t="shared" si="13992"/>
        <v>01</v>
      </c>
      <c r="I6997" t="str">
        <f t="shared" si="13993"/>
        <v>Skrubbe_01_20201030_DL2020021_GentofteHF</v>
      </c>
      <c r="J6997" t="str">
        <f t="shared" si="13994"/>
        <v>Skrubbe</v>
      </c>
      <c r="K6997" t="str">
        <f t="shared" si="13995"/>
        <v>eDNA</v>
      </c>
      <c r="L6997" t="str">
        <f t="shared" si="13996"/>
        <v>No Ct</v>
      </c>
      <c r="M6997" t="str">
        <f t="shared" si="13997"/>
        <v/>
      </c>
      <c r="N6997" t="str">
        <f t="shared" si="13998"/>
        <v/>
      </c>
      <c r="O6997" t="str">
        <f t="shared" si="13999"/>
        <v/>
      </c>
    </row>
    <row r="6998" spans="1:24" x14ac:dyDescent="0.25">
      <c r="A6998" t="s">
        <v>199</v>
      </c>
      <c r="B6998" t="s">
        <v>200</v>
      </c>
      <c r="C6998" t="s">
        <v>13</v>
      </c>
      <c r="D6998" s="6">
        <v>0.1</v>
      </c>
      <c r="E6998" s="6" t="s">
        <v>17</v>
      </c>
      <c r="F6998" t="s">
        <v>1563</v>
      </c>
      <c r="G6998" t="str">
        <f t="shared" si="13935"/>
        <v>DL2020021</v>
      </c>
      <c r="H6998" t="str">
        <f t="shared" si="13992"/>
        <v>02</v>
      </c>
      <c r="I6998" t="str">
        <f t="shared" si="13993"/>
        <v>Skrubbe_02_20201030_DL2020021_GentofteHF</v>
      </c>
      <c r="J6998" t="str">
        <f t="shared" si="13994"/>
        <v>Skrubbe</v>
      </c>
      <c r="K6998" t="str">
        <f t="shared" si="13995"/>
        <v>PosK</v>
      </c>
      <c r="L6998" t="str">
        <f t="shared" si="13996"/>
        <v>No Ct</v>
      </c>
      <c r="M6998">
        <f t="shared" si="13997"/>
        <v>0</v>
      </c>
      <c r="N6998">
        <f t="shared" si="13998"/>
        <v>0</v>
      </c>
      <c r="O6998">
        <f t="shared" si="13999"/>
        <v>36.83</v>
      </c>
      <c r="Q6998">
        <f t="shared" ref="Q6998" si="14007">IF(L7000="No Ct",0,L7000)</f>
        <v>36.83</v>
      </c>
      <c r="R6998">
        <f t="shared" ref="R6998" si="14008">IF(L7001="No Ct",0,L7001)</f>
        <v>0</v>
      </c>
      <c r="S6998" t="str">
        <f t="shared" ref="S6998" si="14009">IF(AND(M6998&gt;0,N6998=0),"Valid","Invalid")</f>
        <v>Invalid</v>
      </c>
      <c r="T6998" t="str">
        <f t="shared" ref="T6998" si="14010">IF(OR(Q6998&gt;1,R6998&gt;1),"Present","Absent")</f>
        <v>Present</v>
      </c>
      <c r="U6998" t="str">
        <f t="shared" ref="U6998" si="14011">IF(OR(AND(Q6998&gt;1,Q6998&lt;41),AND(R6998&gt;1,R6998&lt;41)),"Ct&lt;41","Ct&gt;41")</f>
        <v>Ct&lt;41</v>
      </c>
      <c r="V6998" t="str">
        <f>VLOOKUP(J6998,Datasæt_Analysesystemer!$C$2:$D$68,2,FALSE)</f>
        <v>Skrubbe</v>
      </c>
      <c r="W6998" t="str">
        <f t="shared" ref="W6998" si="14012">MID(F6998,10,9)</f>
        <v>DL2020021</v>
      </c>
      <c r="X6998" t="str">
        <f t="shared" ref="X6998" si="14013">W6998&amp;"_"&amp;V6998&amp;"_"&amp;S6998&amp;"_"&amp;T6998&amp;"_"&amp;U6998</f>
        <v>DL2020021_Skrubbe_Invalid_Present_Ct&lt;41</v>
      </c>
    </row>
    <row r="6999" spans="1:24" x14ac:dyDescent="0.25">
      <c r="A6999" t="s">
        <v>201</v>
      </c>
      <c r="B6999" t="s">
        <v>202</v>
      </c>
      <c r="C6999" t="s">
        <v>16</v>
      </c>
      <c r="D6999" s="6">
        <v>0.1</v>
      </c>
      <c r="E6999" s="6" t="s">
        <v>17</v>
      </c>
      <c r="F6999" t="s">
        <v>1563</v>
      </c>
      <c r="G6999" t="str">
        <f t="shared" si="13935"/>
        <v>DL2020021</v>
      </c>
      <c r="H6999" t="str">
        <f t="shared" si="13992"/>
        <v>02</v>
      </c>
      <c r="I6999" t="str">
        <f t="shared" si="13993"/>
        <v>Skrubbe_02_20201030_DL2020021_GentofteHF</v>
      </c>
      <c r="J6999" t="str">
        <f t="shared" si="13994"/>
        <v>Skrubbe</v>
      </c>
      <c r="K6999" t="str">
        <f t="shared" si="13995"/>
        <v>NegK</v>
      </c>
      <c r="L6999" t="str">
        <f t="shared" si="13996"/>
        <v>No Ct</v>
      </c>
      <c r="M6999" t="str">
        <f t="shared" si="13997"/>
        <v/>
      </c>
      <c r="N6999" t="str">
        <f t="shared" si="13998"/>
        <v/>
      </c>
      <c r="O6999" t="str">
        <f t="shared" si="13999"/>
        <v/>
      </c>
    </row>
    <row r="7000" spans="1:24" x14ac:dyDescent="0.25">
      <c r="A7000" t="s">
        <v>203</v>
      </c>
      <c r="B7000" t="s">
        <v>204</v>
      </c>
      <c r="C7000" t="s">
        <v>20</v>
      </c>
      <c r="D7000" s="6">
        <v>0.1</v>
      </c>
      <c r="E7000" s="6">
        <v>36.83</v>
      </c>
      <c r="F7000" t="s">
        <v>1563</v>
      </c>
      <c r="G7000" t="str">
        <f t="shared" si="13935"/>
        <v>DL2020021</v>
      </c>
      <c r="H7000" t="str">
        <f t="shared" si="13992"/>
        <v>02</v>
      </c>
      <c r="I7000" t="str">
        <f t="shared" si="13993"/>
        <v>Skrubbe_02_20201030_DL2020021_GentofteHF</v>
      </c>
      <c r="J7000" t="str">
        <f t="shared" si="13994"/>
        <v>Skrubbe</v>
      </c>
      <c r="K7000" t="str">
        <f t="shared" si="13995"/>
        <v>eDNA</v>
      </c>
      <c r="L7000">
        <f t="shared" si="13996"/>
        <v>36.83</v>
      </c>
      <c r="M7000" t="str">
        <f t="shared" si="13997"/>
        <v/>
      </c>
      <c r="N7000" t="str">
        <f t="shared" si="13998"/>
        <v/>
      </c>
      <c r="O7000" t="str">
        <f t="shared" si="13999"/>
        <v/>
      </c>
    </row>
    <row r="7001" spans="1:24" x14ac:dyDescent="0.25">
      <c r="A7001" t="s">
        <v>205</v>
      </c>
      <c r="B7001" t="s">
        <v>204</v>
      </c>
      <c r="C7001" t="s">
        <v>20</v>
      </c>
      <c r="D7001" s="6">
        <v>0.1</v>
      </c>
      <c r="E7001" s="6" t="s">
        <v>17</v>
      </c>
      <c r="F7001" t="s">
        <v>1563</v>
      </c>
      <c r="G7001" t="str">
        <f t="shared" si="13935"/>
        <v>DL2020021</v>
      </c>
      <c r="H7001" t="str">
        <f t="shared" si="13992"/>
        <v>02</v>
      </c>
      <c r="I7001" t="str">
        <f t="shared" si="13993"/>
        <v>Skrubbe_02_20201030_DL2020021_GentofteHF</v>
      </c>
      <c r="J7001" t="str">
        <f t="shared" si="13994"/>
        <v>Skrubbe</v>
      </c>
      <c r="K7001" t="str">
        <f t="shared" si="13995"/>
        <v>eDNA</v>
      </c>
      <c r="L7001" t="str">
        <f t="shared" si="13996"/>
        <v>No Ct</v>
      </c>
      <c r="M7001" t="str">
        <f t="shared" si="13997"/>
        <v/>
      </c>
      <c r="N7001" t="str">
        <f t="shared" si="13998"/>
        <v/>
      </c>
      <c r="O7001" t="str">
        <f t="shared" si="13999"/>
        <v/>
      </c>
    </row>
    <row r="7002" spans="1:24" x14ac:dyDescent="0.25">
      <c r="A7002" t="s">
        <v>206</v>
      </c>
      <c r="B7002" t="s">
        <v>207</v>
      </c>
      <c r="C7002" t="s">
        <v>13</v>
      </c>
      <c r="D7002" s="6">
        <v>0.1</v>
      </c>
      <c r="E7002" s="6">
        <v>37.83</v>
      </c>
      <c r="F7002" t="s">
        <v>1563</v>
      </c>
      <c r="G7002" t="str">
        <f t="shared" si="13935"/>
        <v>DL2020021</v>
      </c>
      <c r="H7002" t="str">
        <f t="shared" si="13992"/>
        <v>03</v>
      </c>
      <c r="I7002" t="str">
        <f t="shared" si="13993"/>
        <v>Torsk_03_20201030_DL2020021_GentofteHF</v>
      </c>
      <c r="J7002" t="str">
        <f t="shared" si="13994"/>
        <v>Torsk</v>
      </c>
      <c r="K7002" t="str">
        <f t="shared" si="13995"/>
        <v>PosK</v>
      </c>
      <c r="L7002">
        <f t="shared" si="13996"/>
        <v>37.83</v>
      </c>
      <c r="M7002">
        <f t="shared" si="13997"/>
        <v>37.83</v>
      </c>
      <c r="N7002">
        <f t="shared" si="13998"/>
        <v>0</v>
      </c>
      <c r="O7002">
        <f t="shared" si="13999"/>
        <v>37.93</v>
      </c>
      <c r="Q7002">
        <f t="shared" ref="Q7002" si="14014">IF(L7004="No Ct",0,L7004)</f>
        <v>37.93</v>
      </c>
      <c r="R7002">
        <f t="shared" ref="R7002" si="14015">IF(L7005="No Ct",0,L7005)</f>
        <v>0</v>
      </c>
      <c r="S7002" t="str">
        <f t="shared" ref="S7002" si="14016">IF(AND(M7002&gt;0,N7002=0),"Valid","Invalid")</f>
        <v>Valid</v>
      </c>
      <c r="T7002" t="str">
        <f t="shared" ref="T7002" si="14017">IF(OR(Q7002&gt;1,R7002&gt;1),"Present","Absent")</f>
        <v>Present</v>
      </c>
      <c r="U7002" t="str">
        <f t="shared" ref="U7002" si="14018">IF(OR(AND(Q7002&gt;1,Q7002&lt;41),AND(R7002&gt;1,R7002&lt;41)),"Ct&lt;41","Ct&gt;41")</f>
        <v>Ct&lt;41</v>
      </c>
      <c r="V7002" t="str">
        <f>VLOOKUP(J7002,Datasæt_Analysesystemer!$C$2:$D$68,2,FALSE)</f>
        <v>Torsk</v>
      </c>
      <c r="W7002" t="str">
        <f t="shared" ref="W7002" si="14019">MID(F7002,10,9)</f>
        <v>DL2020021</v>
      </c>
      <c r="X7002" t="str">
        <f t="shared" ref="X7002" si="14020">W7002&amp;"_"&amp;V7002&amp;"_"&amp;S7002&amp;"_"&amp;T7002&amp;"_"&amp;U7002</f>
        <v>DL2020021_Torsk_Valid_Present_Ct&lt;41</v>
      </c>
    </row>
    <row r="7003" spans="1:24" x14ac:dyDescent="0.25">
      <c r="A7003" t="s">
        <v>208</v>
      </c>
      <c r="B7003" t="s">
        <v>209</v>
      </c>
      <c r="C7003" t="s">
        <v>16</v>
      </c>
      <c r="D7003" s="6">
        <v>0.1</v>
      </c>
      <c r="E7003" s="6" t="s">
        <v>17</v>
      </c>
      <c r="F7003" t="s">
        <v>1563</v>
      </c>
      <c r="G7003" t="str">
        <f t="shared" si="13935"/>
        <v>DL2020021</v>
      </c>
      <c r="H7003" t="str">
        <f t="shared" si="13992"/>
        <v>03</v>
      </c>
      <c r="I7003" t="str">
        <f t="shared" si="13993"/>
        <v>Torsk_03_20201030_DL2020021_GentofteHF</v>
      </c>
      <c r="J7003" t="str">
        <f t="shared" si="13994"/>
        <v>Torsk</v>
      </c>
      <c r="K7003" t="str">
        <f t="shared" si="13995"/>
        <v>NegK</v>
      </c>
      <c r="L7003" t="str">
        <f t="shared" si="13996"/>
        <v>No Ct</v>
      </c>
      <c r="M7003" t="str">
        <f t="shared" si="13997"/>
        <v/>
      </c>
      <c r="N7003" t="str">
        <f t="shared" si="13998"/>
        <v/>
      </c>
      <c r="O7003" t="str">
        <f t="shared" si="13999"/>
        <v/>
      </c>
    </row>
    <row r="7004" spans="1:24" x14ac:dyDescent="0.25">
      <c r="A7004" t="s">
        <v>210</v>
      </c>
      <c r="B7004" t="s">
        <v>211</v>
      </c>
      <c r="C7004" t="s">
        <v>20</v>
      </c>
      <c r="D7004" s="6">
        <v>0.1</v>
      </c>
      <c r="E7004" s="6">
        <v>37.93</v>
      </c>
      <c r="F7004" t="s">
        <v>1563</v>
      </c>
      <c r="G7004" t="str">
        <f t="shared" si="13935"/>
        <v>DL2020021</v>
      </c>
      <c r="H7004" t="str">
        <f t="shared" si="13992"/>
        <v>03</v>
      </c>
      <c r="I7004" t="str">
        <f t="shared" si="13993"/>
        <v>Torsk_03_20201030_DL2020021_GentofteHF</v>
      </c>
      <c r="J7004" t="str">
        <f t="shared" si="13994"/>
        <v>Torsk</v>
      </c>
      <c r="K7004" t="str">
        <f t="shared" si="13995"/>
        <v>eDNA</v>
      </c>
      <c r="L7004">
        <f t="shared" si="13996"/>
        <v>37.93</v>
      </c>
      <c r="M7004" t="str">
        <f t="shared" si="13997"/>
        <v/>
      </c>
      <c r="N7004" t="str">
        <f t="shared" si="13998"/>
        <v/>
      </c>
      <c r="O7004" t="str">
        <f t="shared" si="13999"/>
        <v/>
      </c>
    </row>
    <row r="7005" spans="1:24" x14ac:dyDescent="0.25">
      <c r="A7005" t="s">
        <v>212</v>
      </c>
      <c r="B7005" t="s">
        <v>211</v>
      </c>
      <c r="C7005" t="s">
        <v>20</v>
      </c>
      <c r="D7005" s="6">
        <v>0.1</v>
      </c>
      <c r="E7005" s="6" t="s">
        <v>17</v>
      </c>
      <c r="F7005" t="s">
        <v>1563</v>
      </c>
      <c r="G7005" t="str">
        <f t="shared" si="13935"/>
        <v>DL2020021</v>
      </c>
      <c r="H7005" t="str">
        <f t="shared" si="13992"/>
        <v>03</v>
      </c>
      <c r="I7005" t="str">
        <f t="shared" si="13993"/>
        <v>Torsk_03_20201030_DL2020021_GentofteHF</v>
      </c>
      <c r="J7005" t="str">
        <f t="shared" si="13994"/>
        <v>Torsk</v>
      </c>
      <c r="K7005" t="str">
        <f t="shared" si="13995"/>
        <v>eDNA</v>
      </c>
      <c r="L7005" t="str">
        <f t="shared" si="13996"/>
        <v>No Ct</v>
      </c>
      <c r="M7005" t="str">
        <f t="shared" si="13997"/>
        <v/>
      </c>
      <c r="N7005" t="str">
        <f t="shared" si="13998"/>
        <v/>
      </c>
      <c r="O7005" t="str">
        <f t="shared" si="13999"/>
        <v/>
      </c>
    </row>
    <row r="7006" spans="1:24" x14ac:dyDescent="0.25">
      <c r="A7006" t="s">
        <v>213</v>
      </c>
      <c r="B7006" t="s">
        <v>214</v>
      </c>
      <c r="C7006" t="s">
        <v>13</v>
      </c>
      <c r="D7006" s="6">
        <v>0.1</v>
      </c>
      <c r="E7006" s="6" t="s">
        <v>17</v>
      </c>
      <c r="F7006" t="s">
        <v>1563</v>
      </c>
      <c r="G7006" t="str">
        <f t="shared" si="13935"/>
        <v>DL2020021</v>
      </c>
      <c r="H7006" t="str">
        <f t="shared" si="13992"/>
        <v>04</v>
      </c>
      <c r="I7006" t="str">
        <f t="shared" si="13993"/>
        <v>Torsk_04_20201030_DL2020021_GentofteHF</v>
      </c>
      <c r="J7006" t="str">
        <f t="shared" si="13994"/>
        <v>Torsk</v>
      </c>
      <c r="K7006" t="str">
        <f t="shared" si="13995"/>
        <v>PosK</v>
      </c>
      <c r="L7006" t="str">
        <f t="shared" si="13996"/>
        <v>No Ct</v>
      </c>
      <c r="M7006">
        <f t="shared" si="13997"/>
        <v>0</v>
      </c>
      <c r="N7006">
        <f t="shared" si="13998"/>
        <v>0</v>
      </c>
      <c r="O7006">
        <f t="shared" si="13999"/>
        <v>0</v>
      </c>
      <c r="Q7006">
        <f t="shared" ref="Q7006" si="14021">IF(L7008="No Ct",0,L7008)</f>
        <v>0</v>
      </c>
      <c r="R7006">
        <f t="shared" ref="R7006" si="14022">IF(L7009="No Ct",0,L7009)</f>
        <v>0</v>
      </c>
      <c r="S7006" t="str">
        <f t="shared" ref="S7006" si="14023">IF(AND(M7006&gt;0,N7006=0),"Valid","Invalid")</f>
        <v>Invalid</v>
      </c>
      <c r="T7006" t="str">
        <f t="shared" ref="T7006" si="14024">IF(OR(Q7006&gt;1,R7006&gt;1),"Present","Absent")</f>
        <v>Absent</v>
      </c>
      <c r="U7006" t="str">
        <f t="shared" ref="U7006" si="14025">IF(OR(AND(Q7006&gt;1,Q7006&lt;41),AND(R7006&gt;1,R7006&lt;41)),"Ct&lt;41","Ct&gt;41")</f>
        <v>Ct&gt;41</v>
      </c>
      <c r="V7006" t="str">
        <f>VLOOKUP(J7006,Datasæt_Analysesystemer!$C$2:$D$68,2,FALSE)</f>
        <v>Torsk</v>
      </c>
      <c r="W7006" t="str">
        <f t="shared" ref="W7006" si="14026">MID(F7006,10,9)</f>
        <v>DL2020021</v>
      </c>
      <c r="X7006" t="str">
        <f t="shared" ref="X7006" si="14027">W7006&amp;"_"&amp;V7006&amp;"_"&amp;S7006&amp;"_"&amp;T7006&amp;"_"&amp;U7006</f>
        <v>DL2020021_Torsk_Invalid_Absent_Ct&gt;41</v>
      </c>
    </row>
    <row r="7007" spans="1:24" x14ac:dyDescent="0.25">
      <c r="A7007" t="s">
        <v>215</v>
      </c>
      <c r="B7007" t="s">
        <v>216</v>
      </c>
      <c r="C7007" t="s">
        <v>16</v>
      </c>
      <c r="D7007" s="6">
        <v>0.1</v>
      </c>
      <c r="E7007" s="6" t="s">
        <v>17</v>
      </c>
      <c r="F7007" t="s">
        <v>1563</v>
      </c>
      <c r="G7007" t="str">
        <f t="shared" si="13935"/>
        <v>DL2020021</v>
      </c>
      <c r="H7007" t="str">
        <f t="shared" si="13992"/>
        <v>04</v>
      </c>
      <c r="I7007" t="str">
        <f t="shared" si="13993"/>
        <v>Torsk_04_20201030_DL2020021_GentofteHF</v>
      </c>
      <c r="J7007" t="str">
        <f t="shared" si="13994"/>
        <v>Torsk</v>
      </c>
      <c r="K7007" t="str">
        <f t="shared" si="13995"/>
        <v>NegK</v>
      </c>
      <c r="L7007" t="str">
        <f t="shared" si="13996"/>
        <v>No Ct</v>
      </c>
      <c r="M7007" t="str">
        <f t="shared" si="13997"/>
        <v/>
      </c>
      <c r="N7007" t="str">
        <f t="shared" si="13998"/>
        <v/>
      </c>
      <c r="O7007" t="str">
        <f t="shared" si="13999"/>
        <v/>
      </c>
    </row>
    <row r="7008" spans="1:24" x14ac:dyDescent="0.25">
      <c r="A7008" t="s">
        <v>217</v>
      </c>
      <c r="B7008" t="s">
        <v>218</v>
      </c>
      <c r="C7008" t="s">
        <v>20</v>
      </c>
      <c r="D7008" s="6">
        <v>0.1</v>
      </c>
      <c r="E7008" s="6" t="s">
        <v>17</v>
      </c>
      <c r="F7008" t="s">
        <v>1563</v>
      </c>
      <c r="G7008" t="str">
        <f t="shared" si="13935"/>
        <v>DL2020021</v>
      </c>
      <c r="H7008" t="str">
        <f t="shared" si="13992"/>
        <v>04</v>
      </c>
      <c r="I7008" t="str">
        <f t="shared" si="13993"/>
        <v>Torsk_04_20201030_DL2020021_GentofteHF</v>
      </c>
      <c r="J7008" t="str">
        <f t="shared" si="13994"/>
        <v>Torsk</v>
      </c>
      <c r="K7008" t="str">
        <f t="shared" si="13995"/>
        <v>eDNA</v>
      </c>
      <c r="L7008" t="str">
        <f t="shared" si="13996"/>
        <v>No Ct</v>
      </c>
      <c r="M7008" t="str">
        <f t="shared" si="13997"/>
        <v/>
      </c>
      <c r="N7008" t="str">
        <f t="shared" si="13998"/>
        <v/>
      </c>
      <c r="O7008" t="str">
        <f t="shared" si="13999"/>
        <v/>
      </c>
    </row>
    <row r="7009" spans="1:24" x14ac:dyDescent="0.25">
      <c r="A7009" t="s">
        <v>219</v>
      </c>
      <c r="B7009" t="s">
        <v>218</v>
      </c>
      <c r="C7009" t="s">
        <v>20</v>
      </c>
      <c r="D7009" s="6">
        <v>0.1</v>
      </c>
      <c r="E7009" s="6" t="s">
        <v>17</v>
      </c>
      <c r="F7009" t="s">
        <v>1563</v>
      </c>
      <c r="G7009" t="str">
        <f t="shared" si="13935"/>
        <v>DL2020021</v>
      </c>
      <c r="H7009" t="str">
        <f t="shared" si="13992"/>
        <v>04</v>
      </c>
      <c r="I7009" t="str">
        <f t="shared" si="13993"/>
        <v>Torsk_04_20201030_DL2020021_GentofteHF</v>
      </c>
      <c r="J7009" t="str">
        <f t="shared" si="13994"/>
        <v>Torsk</v>
      </c>
      <c r="K7009" t="str">
        <f t="shared" si="13995"/>
        <v>eDNA</v>
      </c>
      <c r="L7009" t="str">
        <f t="shared" si="13996"/>
        <v>No Ct</v>
      </c>
      <c r="M7009" t="str">
        <f t="shared" si="13997"/>
        <v/>
      </c>
      <c r="N7009" t="str">
        <f t="shared" si="13998"/>
        <v/>
      </c>
      <c r="O7009" t="str">
        <f t="shared" si="13999"/>
        <v/>
      </c>
    </row>
    <row r="7010" spans="1:24" x14ac:dyDescent="0.25">
      <c r="A7010" t="s">
        <v>220</v>
      </c>
      <c r="B7010" t="s">
        <v>221</v>
      </c>
      <c r="C7010" t="s">
        <v>13</v>
      </c>
      <c r="D7010" s="6">
        <v>0.1</v>
      </c>
      <c r="E7010" s="6">
        <v>32.270000000000003</v>
      </c>
      <c r="F7010" t="s">
        <v>1563</v>
      </c>
      <c r="G7010" t="str">
        <f t="shared" si="13935"/>
        <v>DL2020021</v>
      </c>
      <c r="H7010" t="str">
        <f t="shared" si="13992"/>
        <v>05</v>
      </c>
      <c r="I7010" t="str">
        <f t="shared" si="13993"/>
        <v>Sandmusling_05_20201030_DL2020021_GentofteHF</v>
      </c>
      <c r="J7010" t="str">
        <f t="shared" si="13994"/>
        <v>Sandmusling</v>
      </c>
      <c r="K7010" t="str">
        <f t="shared" si="13995"/>
        <v>PosK</v>
      </c>
      <c r="L7010">
        <f t="shared" si="13996"/>
        <v>32.270000000000003</v>
      </c>
      <c r="M7010">
        <f t="shared" si="13997"/>
        <v>32.270000000000003</v>
      </c>
      <c r="N7010">
        <f t="shared" si="13998"/>
        <v>0</v>
      </c>
      <c r="O7010">
        <f t="shared" si="13999"/>
        <v>68.91</v>
      </c>
      <c r="Q7010">
        <f t="shared" ref="Q7010" si="14028">IF(L7012="No Ct",0,L7012)</f>
        <v>34.130000000000003</v>
      </c>
      <c r="R7010">
        <f t="shared" ref="R7010" si="14029">IF(L7013="No Ct",0,L7013)</f>
        <v>34.78</v>
      </c>
      <c r="S7010" t="str">
        <f t="shared" ref="S7010" si="14030">IF(AND(M7010&gt;0,N7010=0),"Valid","Invalid")</f>
        <v>Valid</v>
      </c>
      <c r="T7010" t="str">
        <f t="shared" ref="T7010" si="14031">IF(OR(Q7010&gt;1,R7010&gt;1),"Present","Absent")</f>
        <v>Present</v>
      </c>
      <c r="U7010" t="str">
        <f t="shared" ref="U7010" si="14032">IF(OR(AND(Q7010&gt;1,Q7010&lt;41),AND(R7010&gt;1,R7010&lt;41)),"Ct&lt;41","Ct&gt;41")</f>
        <v>Ct&lt;41</v>
      </c>
      <c r="V7010" t="str">
        <f>VLOOKUP(J7010,Datasæt_Analysesystemer!$C$2:$D$68,2,FALSE)</f>
        <v>Sandmusling</v>
      </c>
      <c r="W7010" t="str">
        <f t="shared" ref="W7010" si="14033">MID(F7010,10,9)</f>
        <v>DL2020021</v>
      </c>
      <c r="X7010" t="str">
        <f t="shared" ref="X7010" si="14034">W7010&amp;"_"&amp;V7010&amp;"_"&amp;S7010&amp;"_"&amp;T7010&amp;"_"&amp;U7010</f>
        <v>DL2020021_Sandmusling_Valid_Present_Ct&lt;41</v>
      </c>
    </row>
    <row r="7011" spans="1:24" x14ac:dyDescent="0.25">
      <c r="A7011" t="s">
        <v>222</v>
      </c>
      <c r="B7011" t="s">
        <v>223</v>
      </c>
      <c r="C7011" t="s">
        <v>16</v>
      </c>
      <c r="D7011" s="6">
        <v>0.1</v>
      </c>
      <c r="E7011" s="6" t="s">
        <v>17</v>
      </c>
      <c r="F7011" t="s">
        <v>1563</v>
      </c>
      <c r="G7011" t="str">
        <f t="shared" si="13935"/>
        <v>DL2020021</v>
      </c>
      <c r="H7011" t="str">
        <f t="shared" si="13992"/>
        <v>05</v>
      </c>
      <c r="I7011" t="str">
        <f t="shared" si="13993"/>
        <v>Sandmusling_05_20201030_DL2020021_GentofteHF</v>
      </c>
      <c r="J7011" t="str">
        <f t="shared" si="13994"/>
        <v>Sandmusling</v>
      </c>
      <c r="K7011" t="str">
        <f t="shared" si="13995"/>
        <v>NegK</v>
      </c>
      <c r="L7011" t="str">
        <f t="shared" si="13996"/>
        <v>No Ct</v>
      </c>
      <c r="M7011" t="str">
        <f t="shared" si="13997"/>
        <v/>
      </c>
      <c r="N7011" t="str">
        <f t="shared" si="13998"/>
        <v/>
      </c>
      <c r="O7011" t="str">
        <f t="shared" si="13999"/>
        <v/>
      </c>
    </row>
    <row r="7012" spans="1:24" x14ac:dyDescent="0.25">
      <c r="A7012" t="s">
        <v>224</v>
      </c>
      <c r="B7012" t="s">
        <v>225</v>
      </c>
      <c r="C7012" t="s">
        <v>20</v>
      </c>
      <c r="D7012" s="6">
        <v>0.1</v>
      </c>
      <c r="E7012" s="6">
        <v>34.130000000000003</v>
      </c>
      <c r="F7012" t="s">
        <v>1563</v>
      </c>
      <c r="G7012" t="str">
        <f t="shared" si="13935"/>
        <v>DL2020021</v>
      </c>
      <c r="H7012" t="str">
        <f t="shared" si="13992"/>
        <v>05</v>
      </c>
      <c r="I7012" t="str">
        <f t="shared" si="13993"/>
        <v>Sandmusling_05_20201030_DL2020021_GentofteHF</v>
      </c>
      <c r="J7012" t="str">
        <f t="shared" si="13994"/>
        <v>Sandmusling</v>
      </c>
      <c r="K7012" t="str">
        <f t="shared" si="13995"/>
        <v>eDNA</v>
      </c>
      <c r="L7012">
        <f t="shared" si="13996"/>
        <v>34.130000000000003</v>
      </c>
      <c r="M7012" t="str">
        <f t="shared" si="13997"/>
        <v/>
      </c>
      <c r="N7012" t="str">
        <f t="shared" si="13998"/>
        <v/>
      </c>
      <c r="O7012" t="str">
        <f t="shared" si="13999"/>
        <v/>
      </c>
    </row>
    <row r="7013" spans="1:24" x14ac:dyDescent="0.25">
      <c r="A7013" t="s">
        <v>226</v>
      </c>
      <c r="B7013" t="s">
        <v>225</v>
      </c>
      <c r="C7013" t="s">
        <v>20</v>
      </c>
      <c r="D7013" s="6">
        <v>0.1</v>
      </c>
      <c r="E7013" s="6">
        <v>34.78</v>
      </c>
      <c r="F7013" t="s">
        <v>1563</v>
      </c>
      <c r="G7013" t="str">
        <f t="shared" si="13935"/>
        <v>DL2020021</v>
      </c>
      <c r="H7013" t="str">
        <f t="shared" si="13992"/>
        <v>05</v>
      </c>
      <c r="I7013" t="str">
        <f t="shared" si="13993"/>
        <v>Sandmusling_05_20201030_DL2020021_GentofteHF</v>
      </c>
      <c r="J7013" t="str">
        <f t="shared" si="13994"/>
        <v>Sandmusling</v>
      </c>
      <c r="K7013" t="str">
        <f t="shared" si="13995"/>
        <v>eDNA</v>
      </c>
      <c r="L7013">
        <f t="shared" si="13996"/>
        <v>34.78</v>
      </c>
      <c r="M7013" t="str">
        <f t="shared" si="13997"/>
        <v/>
      </c>
      <c r="N7013" t="str">
        <f t="shared" si="13998"/>
        <v/>
      </c>
      <c r="O7013" t="str">
        <f t="shared" si="13999"/>
        <v/>
      </c>
    </row>
    <row r="7014" spans="1:24" x14ac:dyDescent="0.25">
      <c r="A7014" t="s">
        <v>227</v>
      </c>
      <c r="B7014" t="s">
        <v>228</v>
      </c>
      <c r="C7014" t="s">
        <v>13</v>
      </c>
      <c r="D7014" s="6">
        <v>0.1</v>
      </c>
      <c r="E7014" s="6">
        <v>34.6</v>
      </c>
      <c r="F7014" t="s">
        <v>1563</v>
      </c>
      <c r="G7014" t="str">
        <f t="shared" si="13935"/>
        <v>DL2020021</v>
      </c>
      <c r="H7014" t="str">
        <f t="shared" si="13992"/>
        <v>06</v>
      </c>
      <c r="I7014" t="str">
        <f t="shared" si="13993"/>
        <v>Sandmusling_06_20201030_DL2020021_GentofteHF</v>
      </c>
      <c r="J7014" t="str">
        <f t="shared" si="13994"/>
        <v>Sandmusling</v>
      </c>
      <c r="K7014" t="str">
        <f t="shared" si="13995"/>
        <v>PosK</v>
      </c>
      <c r="L7014">
        <f t="shared" si="13996"/>
        <v>34.6</v>
      </c>
      <c r="M7014">
        <f t="shared" si="13997"/>
        <v>34.6</v>
      </c>
      <c r="N7014">
        <f t="shared" si="13998"/>
        <v>0</v>
      </c>
      <c r="O7014">
        <f t="shared" si="13999"/>
        <v>75.64</v>
      </c>
      <c r="Q7014">
        <f t="shared" ref="Q7014" si="14035">IF(L7016="No Ct",0,L7016)</f>
        <v>39.85</v>
      </c>
      <c r="R7014">
        <f t="shared" ref="R7014" si="14036">IF(L7017="No Ct",0,L7017)</f>
        <v>35.79</v>
      </c>
      <c r="S7014" t="str">
        <f t="shared" ref="S7014" si="14037">IF(AND(M7014&gt;0,N7014=0),"Valid","Invalid")</f>
        <v>Valid</v>
      </c>
      <c r="T7014" t="str">
        <f t="shared" ref="T7014" si="14038">IF(OR(Q7014&gt;1,R7014&gt;1),"Present","Absent")</f>
        <v>Present</v>
      </c>
      <c r="U7014" t="str">
        <f t="shared" ref="U7014" si="14039">IF(OR(AND(Q7014&gt;1,Q7014&lt;41),AND(R7014&gt;1,R7014&lt;41)),"Ct&lt;41","Ct&gt;41")</f>
        <v>Ct&lt;41</v>
      </c>
      <c r="V7014" t="str">
        <f>VLOOKUP(J7014,Datasæt_Analysesystemer!$C$2:$D$68,2,FALSE)</f>
        <v>Sandmusling</v>
      </c>
      <c r="W7014" t="str">
        <f t="shared" ref="W7014" si="14040">MID(F7014,10,9)</f>
        <v>DL2020021</v>
      </c>
      <c r="X7014" t="str">
        <f t="shared" ref="X7014" si="14041">W7014&amp;"_"&amp;V7014&amp;"_"&amp;S7014&amp;"_"&amp;T7014&amp;"_"&amp;U7014</f>
        <v>DL2020021_Sandmusling_Valid_Present_Ct&lt;41</v>
      </c>
    </row>
    <row r="7015" spans="1:24" x14ac:dyDescent="0.25">
      <c r="A7015" t="s">
        <v>229</v>
      </c>
      <c r="B7015" t="s">
        <v>230</v>
      </c>
      <c r="C7015" t="s">
        <v>16</v>
      </c>
      <c r="D7015" s="6">
        <v>0.1</v>
      </c>
      <c r="E7015" s="6" t="s">
        <v>17</v>
      </c>
      <c r="F7015" t="s">
        <v>1563</v>
      </c>
      <c r="G7015" t="str">
        <f t="shared" si="13935"/>
        <v>DL2020021</v>
      </c>
      <c r="H7015" t="str">
        <f t="shared" si="13992"/>
        <v>06</v>
      </c>
      <c r="I7015" t="str">
        <f t="shared" si="13993"/>
        <v>Sandmusling_06_20201030_DL2020021_GentofteHF</v>
      </c>
      <c r="J7015" t="str">
        <f t="shared" si="13994"/>
        <v>Sandmusling</v>
      </c>
      <c r="K7015" t="str">
        <f t="shared" si="13995"/>
        <v>NegK</v>
      </c>
      <c r="L7015" t="str">
        <f t="shared" si="13996"/>
        <v>No Ct</v>
      </c>
      <c r="M7015" t="str">
        <f t="shared" si="13997"/>
        <v/>
      </c>
      <c r="N7015" t="str">
        <f t="shared" si="13998"/>
        <v/>
      </c>
      <c r="O7015" t="str">
        <f t="shared" si="13999"/>
        <v/>
      </c>
    </row>
    <row r="7016" spans="1:24" x14ac:dyDescent="0.25">
      <c r="A7016" t="s">
        <v>231</v>
      </c>
      <c r="B7016" t="s">
        <v>232</v>
      </c>
      <c r="C7016" t="s">
        <v>20</v>
      </c>
      <c r="D7016" s="6">
        <v>0.1</v>
      </c>
      <c r="E7016" s="6">
        <v>39.85</v>
      </c>
      <c r="F7016" t="s">
        <v>1563</v>
      </c>
      <c r="G7016" t="str">
        <f t="shared" si="13935"/>
        <v>DL2020021</v>
      </c>
      <c r="H7016" t="str">
        <f t="shared" si="13992"/>
        <v>06</v>
      </c>
      <c r="I7016" t="str">
        <f t="shared" si="13993"/>
        <v>Sandmusling_06_20201030_DL2020021_GentofteHF</v>
      </c>
      <c r="J7016" t="str">
        <f t="shared" si="13994"/>
        <v>Sandmusling</v>
      </c>
      <c r="K7016" t="str">
        <f t="shared" si="13995"/>
        <v>eDNA</v>
      </c>
      <c r="L7016">
        <f t="shared" si="13996"/>
        <v>39.85</v>
      </c>
      <c r="M7016" t="str">
        <f t="shared" si="13997"/>
        <v/>
      </c>
      <c r="N7016" t="str">
        <f t="shared" si="13998"/>
        <v/>
      </c>
      <c r="O7016" t="str">
        <f t="shared" si="13999"/>
        <v/>
      </c>
    </row>
    <row r="7017" spans="1:24" x14ac:dyDescent="0.25">
      <c r="A7017" t="s">
        <v>233</v>
      </c>
      <c r="B7017" t="s">
        <v>232</v>
      </c>
      <c r="C7017" t="s">
        <v>20</v>
      </c>
      <c r="D7017" s="6">
        <v>0.1</v>
      </c>
      <c r="E7017" s="6">
        <v>35.79</v>
      </c>
      <c r="F7017" t="s">
        <v>1563</v>
      </c>
      <c r="G7017" t="str">
        <f t="shared" si="13935"/>
        <v>DL2020021</v>
      </c>
      <c r="H7017" t="str">
        <f t="shared" si="13992"/>
        <v>06</v>
      </c>
      <c r="I7017" t="str">
        <f t="shared" si="13993"/>
        <v>Sandmusling_06_20201030_DL2020021_GentofteHF</v>
      </c>
      <c r="J7017" t="str">
        <f t="shared" si="13994"/>
        <v>Sandmusling</v>
      </c>
      <c r="K7017" t="str">
        <f t="shared" si="13995"/>
        <v>eDNA</v>
      </c>
      <c r="L7017">
        <f t="shared" si="13996"/>
        <v>35.79</v>
      </c>
      <c r="M7017" t="str">
        <f t="shared" si="13997"/>
        <v/>
      </c>
      <c r="N7017" t="str">
        <f t="shared" si="13998"/>
        <v/>
      </c>
      <c r="O7017" t="str">
        <f t="shared" si="13999"/>
        <v/>
      </c>
    </row>
    <row r="7018" spans="1:24" x14ac:dyDescent="0.25">
      <c r="A7018" t="s">
        <v>234</v>
      </c>
      <c r="B7018" t="s">
        <v>235</v>
      </c>
      <c r="C7018" t="s">
        <v>13</v>
      </c>
      <c r="D7018" s="6">
        <v>0.1</v>
      </c>
      <c r="E7018" s="6">
        <v>38.020000000000003</v>
      </c>
      <c r="F7018" t="s">
        <v>1563</v>
      </c>
      <c r="G7018" t="str">
        <f t="shared" si="13935"/>
        <v>DL2020021</v>
      </c>
      <c r="H7018" t="str">
        <f t="shared" si="13992"/>
        <v>07</v>
      </c>
      <c r="I7018" t="str">
        <f t="shared" si="13993"/>
        <v>AmerikanskRibbegople_07_20201030_DL2020021_GentofteHF</v>
      </c>
      <c r="J7018" t="str">
        <f t="shared" si="13994"/>
        <v>AmerikanskRibbegople</v>
      </c>
      <c r="K7018" t="str">
        <f t="shared" si="13995"/>
        <v>PosK</v>
      </c>
      <c r="L7018">
        <f t="shared" si="13996"/>
        <v>38.020000000000003</v>
      </c>
      <c r="M7018">
        <f t="shared" si="13997"/>
        <v>38.020000000000003</v>
      </c>
      <c r="N7018">
        <f t="shared" si="13998"/>
        <v>0</v>
      </c>
      <c r="O7018">
        <f t="shared" si="13999"/>
        <v>61.26</v>
      </c>
      <c r="Q7018">
        <f t="shared" ref="Q7018" si="14042">IF(L7020="No Ct",0,L7020)</f>
        <v>30.54</v>
      </c>
      <c r="R7018">
        <f t="shared" ref="R7018" si="14043">IF(L7021="No Ct",0,L7021)</f>
        <v>30.72</v>
      </c>
      <c r="S7018" t="str">
        <f t="shared" ref="S7018" si="14044">IF(AND(M7018&gt;0,N7018=0),"Valid","Invalid")</f>
        <v>Valid</v>
      </c>
      <c r="T7018" t="str">
        <f t="shared" ref="T7018" si="14045">IF(OR(Q7018&gt;1,R7018&gt;1),"Present","Absent")</f>
        <v>Present</v>
      </c>
      <c r="U7018" t="str">
        <f t="shared" ref="U7018" si="14046">IF(OR(AND(Q7018&gt;1,Q7018&lt;41),AND(R7018&gt;1,R7018&lt;41)),"Ct&lt;41","Ct&gt;41")</f>
        <v>Ct&lt;41</v>
      </c>
      <c r="V7018" t="str">
        <f>VLOOKUP(J7018,Datasæt_Analysesystemer!$C$2:$D$68,2,FALSE)</f>
        <v>Amerikansk ribbegople</v>
      </c>
      <c r="W7018" t="str">
        <f t="shared" ref="W7018" si="14047">MID(F7018,10,9)</f>
        <v>DL2020021</v>
      </c>
      <c r="X7018" t="str">
        <f t="shared" ref="X7018" si="14048">W7018&amp;"_"&amp;V7018&amp;"_"&amp;S7018&amp;"_"&amp;T7018&amp;"_"&amp;U7018</f>
        <v>DL2020021_Amerikansk ribbegople_Valid_Present_Ct&lt;41</v>
      </c>
    </row>
    <row r="7019" spans="1:24" x14ac:dyDescent="0.25">
      <c r="A7019" t="s">
        <v>236</v>
      </c>
      <c r="B7019" t="s">
        <v>237</v>
      </c>
      <c r="C7019" t="s">
        <v>16</v>
      </c>
      <c r="D7019" s="6">
        <v>0.1</v>
      </c>
      <c r="E7019" s="6" t="s">
        <v>17</v>
      </c>
      <c r="F7019" t="s">
        <v>1563</v>
      </c>
      <c r="G7019" t="str">
        <f t="shared" si="13935"/>
        <v>DL2020021</v>
      </c>
      <c r="H7019" t="str">
        <f t="shared" si="13992"/>
        <v>07</v>
      </c>
      <c r="I7019" t="str">
        <f t="shared" si="13993"/>
        <v>AmerikanskRibbegople_07_20201030_DL2020021_GentofteHF</v>
      </c>
      <c r="J7019" t="str">
        <f t="shared" si="13994"/>
        <v>AmerikanskRibbegople</v>
      </c>
      <c r="K7019" t="str">
        <f t="shared" si="13995"/>
        <v>NegK</v>
      </c>
      <c r="L7019" t="str">
        <f t="shared" si="13996"/>
        <v>No Ct</v>
      </c>
      <c r="M7019" t="str">
        <f t="shared" si="13997"/>
        <v/>
      </c>
      <c r="N7019" t="str">
        <f t="shared" si="13998"/>
        <v/>
      </c>
      <c r="O7019" t="str">
        <f t="shared" si="13999"/>
        <v/>
      </c>
    </row>
    <row r="7020" spans="1:24" x14ac:dyDescent="0.25">
      <c r="A7020" t="s">
        <v>238</v>
      </c>
      <c r="B7020" t="s">
        <v>239</v>
      </c>
      <c r="C7020" t="s">
        <v>20</v>
      </c>
      <c r="D7020" s="6">
        <v>0.1</v>
      </c>
      <c r="E7020" s="6">
        <v>30.54</v>
      </c>
      <c r="F7020" t="s">
        <v>1563</v>
      </c>
      <c r="G7020" t="str">
        <f t="shared" si="13935"/>
        <v>DL2020021</v>
      </c>
      <c r="H7020" t="str">
        <f t="shared" si="13992"/>
        <v>07</v>
      </c>
      <c r="I7020" t="str">
        <f t="shared" si="13993"/>
        <v>AmerikanskRibbegople_07_20201030_DL2020021_GentofteHF</v>
      </c>
      <c r="J7020" t="str">
        <f t="shared" si="13994"/>
        <v>AmerikanskRibbegople</v>
      </c>
      <c r="K7020" t="str">
        <f t="shared" si="13995"/>
        <v>eDNA</v>
      </c>
      <c r="L7020">
        <f t="shared" si="13996"/>
        <v>30.54</v>
      </c>
      <c r="M7020" t="str">
        <f t="shared" si="13997"/>
        <v/>
      </c>
      <c r="N7020" t="str">
        <f t="shared" si="13998"/>
        <v/>
      </c>
      <c r="O7020" t="str">
        <f t="shared" si="13999"/>
        <v/>
      </c>
    </row>
    <row r="7021" spans="1:24" x14ac:dyDescent="0.25">
      <c r="A7021" t="s">
        <v>240</v>
      </c>
      <c r="B7021" t="s">
        <v>239</v>
      </c>
      <c r="C7021" t="s">
        <v>20</v>
      </c>
      <c r="D7021" s="6">
        <v>0.1</v>
      </c>
      <c r="E7021" s="6">
        <v>30.72</v>
      </c>
      <c r="F7021" t="s">
        <v>1563</v>
      </c>
      <c r="G7021" t="str">
        <f t="shared" si="13935"/>
        <v>DL2020021</v>
      </c>
      <c r="H7021" t="str">
        <f t="shared" si="13992"/>
        <v>07</v>
      </c>
      <c r="I7021" t="str">
        <f t="shared" si="13993"/>
        <v>AmerikanskRibbegople_07_20201030_DL2020021_GentofteHF</v>
      </c>
      <c r="J7021" t="str">
        <f t="shared" si="13994"/>
        <v>AmerikanskRibbegople</v>
      </c>
      <c r="K7021" t="str">
        <f t="shared" si="13995"/>
        <v>eDNA</v>
      </c>
      <c r="L7021">
        <f t="shared" si="13996"/>
        <v>30.72</v>
      </c>
      <c r="M7021" t="str">
        <f t="shared" si="13997"/>
        <v/>
      </c>
      <c r="N7021" t="str">
        <f t="shared" si="13998"/>
        <v/>
      </c>
      <c r="O7021" t="str">
        <f t="shared" si="13999"/>
        <v/>
      </c>
    </row>
    <row r="7022" spans="1:24" x14ac:dyDescent="0.25">
      <c r="A7022" t="s">
        <v>241</v>
      </c>
      <c r="B7022" t="s">
        <v>242</v>
      </c>
      <c r="C7022" t="s">
        <v>13</v>
      </c>
      <c r="D7022" s="6">
        <v>0.1</v>
      </c>
      <c r="E7022" s="6">
        <v>39.99</v>
      </c>
      <c r="F7022" t="s">
        <v>1563</v>
      </c>
      <c r="G7022" t="str">
        <f t="shared" si="13935"/>
        <v>DL2020021</v>
      </c>
      <c r="H7022" t="str">
        <f t="shared" si="13992"/>
        <v>08</v>
      </c>
      <c r="I7022" t="str">
        <f t="shared" si="13993"/>
        <v>AmerikanskRibbegople_08_20201030_DL2020021_GentofteHF</v>
      </c>
      <c r="J7022" t="str">
        <f t="shared" si="13994"/>
        <v>AmerikanskRibbegople</v>
      </c>
      <c r="K7022" t="str">
        <f t="shared" si="13995"/>
        <v>PosK</v>
      </c>
      <c r="L7022">
        <f t="shared" si="13996"/>
        <v>39.99</v>
      </c>
      <c r="M7022">
        <f t="shared" si="13997"/>
        <v>39.99</v>
      </c>
      <c r="N7022">
        <f t="shared" si="13998"/>
        <v>0</v>
      </c>
      <c r="O7022">
        <f t="shared" si="13999"/>
        <v>31.33</v>
      </c>
      <c r="Q7022">
        <f t="shared" ref="Q7022" si="14049">IF(L7024="No Ct",0,L7024)</f>
        <v>31.33</v>
      </c>
      <c r="R7022">
        <f t="shared" ref="R7022" si="14050">IF(L7025="No Ct",0,L7025)</f>
        <v>0</v>
      </c>
      <c r="S7022" t="str">
        <f t="shared" ref="S7022" si="14051">IF(AND(M7022&gt;0,N7022=0),"Valid","Invalid")</f>
        <v>Valid</v>
      </c>
      <c r="T7022" t="str">
        <f t="shared" ref="T7022" si="14052">IF(OR(Q7022&gt;1,R7022&gt;1),"Present","Absent")</f>
        <v>Present</v>
      </c>
      <c r="U7022" t="str">
        <f t="shared" ref="U7022" si="14053">IF(OR(AND(Q7022&gt;1,Q7022&lt;41),AND(R7022&gt;1,R7022&lt;41)),"Ct&lt;41","Ct&gt;41")</f>
        <v>Ct&lt;41</v>
      </c>
      <c r="V7022" t="str">
        <f>VLOOKUP(J7022,Datasæt_Analysesystemer!$C$2:$D$68,2,FALSE)</f>
        <v>Amerikansk ribbegople</v>
      </c>
      <c r="W7022" t="str">
        <f t="shared" ref="W7022" si="14054">MID(F7022,10,9)</f>
        <v>DL2020021</v>
      </c>
      <c r="X7022" t="str">
        <f t="shared" ref="X7022" si="14055">W7022&amp;"_"&amp;V7022&amp;"_"&amp;S7022&amp;"_"&amp;T7022&amp;"_"&amp;U7022</f>
        <v>DL2020021_Amerikansk ribbegople_Valid_Present_Ct&lt;41</v>
      </c>
    </row>
    <row r="7023" spans="1:24" x14ac:dyDescent="0.25">
      <c r="A7023" t="s">
        <v>243</v>
      </c>
      <c r="B7023" t="s">
        <v>244</v>
      </c>
      <c r="C7023" t="s">
        <v>16</v>
      </c>
      <c r="D7023" s="6">
        <v>0.1</v>
      </c>
      <c r="E7023" s="6" t="s">
        <v>17</v>
      </c>
      <c r="F7023" t="s">
        <v>1563</v>
      </c>
      <c r="G7023" t="str">
        <f t="shared" si="13935"/>
        <v>DL2020021</v>
      </c>
      <c r="H7023" t="str">
        <f t="shared" si="13992"/>
        <v>08</v>
      </c>
      <c r="I7023" t="str">
        <f t="shared" si="13993"/>
        <v>AmerikanskRibbegople_08_20201030_DL2020021_GentofteHF</v>
      </c>
      <c r="J7023" t="str">
        <f t="shared" si="13994"/>
        <v>AmerikanskRibbegople</v>
      </c>
      <c r="K7023" t="str">
        <f t="shared" si="13995"/>
        <v>NegK</v>
      </c>
      <c r="L7023" t="str">
        <f t="shared" si="13996"/>
        <v>No Ct</v>
      </c>
      <c r="M7023" t="str">
        <f t="shared" si="13997"/>
        <v/>
      </c>
      <c r="N7023" t="str">
        <f t="shared" si="13998"/>
        <v/>
      </c>
      <c r="O7023" t="str">
        <f t="shared" si="13999"/>
        <v/>
      </c>
    </row>
    <row r="7024" spans="1:24" x14ac:dyDescent="0.25">
      <c r="A7024" t="s">
        <v>245</v>
      </c>
      <c r="B7024" t="s">
        <v>246</v>
      </c>
      <c r="C7024" t="s">
        <v>20</v>
      </c>
      <c r="D7024" s="6">
        <v>0.1</v>
      </c>
      <c r="E7024" s="6">
        <v>31.33</v>
      </c>
      <c r="F7024" t="s">
        <v>1563</v>
      </c>
      <c r="G7024" t="str">
        <f t="shared" si="13935"/>
        <v>DL2020021</v>
      </c>
      <c r="H7024" t="str">
        <f t="shared" si="13992"/>
        <v>08</v>
      </c>
      <c r="I7024" t="str">
        <f t="shared" si="13993"/>
        <v>AmerikanskRibbegople_08_20201030_DL2020021_GentofteHF</v>
      </c>
      <c r="J7024" t="str">
        <f t="shared" si="13994"/>
        <v>AmerikanskRibbegople</v>
      </c>
      <c r="K7024" t="str">
        <f t="shared" si="13995"/>
        <v>eDNA</v>
      </c>
      <c r="L7024">
        <f t="shared" si="13996"/>
        <v>31.33</v>
      </c>
      <c r="M7024" t="str">
        <f t="shared" si="13997"/>
        <v/>
      </c>
      <c r="N7024" t="str">
        <f t="shared" si="13998"/>
        <v/>
      </c>
      <c r="O7024" t="str">
        <f t="shared" si="13999"/>
        <v/>
      </c>
    </row>
    <row r="7025" spans="1:24" x14ac:dyDescent="0.25">
      <c r="A7025" t="s">
        <v>247</v>
      </c>
      <c r="B7025" t="s">
        <v>246</v>
      </c>
      <c r="C7025" t="s">
        <v>20</v>
      </c>
      <c r="D7025" s="6">
        <v>0.1</v>
      </c>
      <c r="E7025" s="6" t="s">
        <v>17</v>
      </c>
      <c r="F7025" t="s">
        <v>1563</v>
      </c>
      <c r="G7025" t="str">
        <f t="shared" si="13935"/>
        <v>DL2020021</v>
      </c>
      <c r="H7025" t="str">
        <f t="shared" si="13992"/>
        <v>08</v>
      </c>
      <c r="I7025" t="str">
        <f t="shared" si="13993"/>
        <v>AmerikanskRibbegople_08_20201030_DL2020021_GentofteHF</v>
      </c>
      <c r="J7025" t="str">
        <f t="shared" si="13994"/>
        <v>AmerikanskRibbegople</v>
      </c>
      <c r="K7025" t="str">
        <f t="shared" si="13995"/>
        <v>eDNA</v>
      </c>
      <c r="L7025" t="str">
        <f t="shared" si="13996"/>
        <v>No Ct</v>
      </c>
      <c r="M7025" t="str">
        <f t="shared" si="13997"/>
        <v/>
      </c>
      <c r="N7025" t="str">
        <f t="shared" si="13998"/>
        <v/>
      </c>
      <c r="O7025" t="str">
        <f t="shared" si="13999"/>
        <v/>
      </c>
    </row>
    <row r="7026" spans="1:24" x14ac:dyDescent="0.25">
      <c r="A7026" t="s">
        <v>248</v>
      </c>
      <c r="B7026" t="s">
        <v>249</v>
      </c>
      <c r="C7026" t="s">
        <v>13</v>
      </c>
      <c r="D7026" s="6">
        <v>0.1</v>
      </c>
      <c r="E7026" s="6">
        <v>35.17</v>
      </c>
      <c r="F7026" t="s">
        <v>1563</v>
      </c>
      <c r="G7026" t="str">
        <f t="shared" ref="G7026:G7089" si="14056">MID(F7026,10,9)</f>
        <v>DL2020021</v>
      </c>
      <c r="H7026" t="str">
        <f t="shared" si="13992"/>
        <v>09</v>
      </c>
      <c r="I7026" t="str">
        <f t="shared" si="13993"/>
        <v>AmerikanskHummer_09_20201030_DL2020021_GentofteHF</v>
      </c>
      <c r="J7026" t="str">
        <f t="shared" si="13994"/>
        <v>AmerikanskHummer</v>
      </c>
      <c r="K7026" t="str">
        <f t="shared" si="13995"/>
        <v>PosK</v>
      </c>
      <c r="L7026">
        <f t="shared" si="13996"/>
        <v>35.17</v>
      </c>
      <c r="M7026">
        <f t="shared" si="13997"/>
        <v>35.17</v>
      </c>
      <c r="N7026">
        <f t="shared" si="13998"/>
        <v>0</v>
      </c>
      <c r="O7026">
        <f t="shared" si="13999"/>
        <v>0</v>
      </c>
      <c r="Q7026">
        <f t="shared" ref="Q7026" si="14057">IF(L7028="No Ct",0,L7028)</f>
        <v>0</v>
      </c>
      <c r="R7026">
        <f t="shared" ref="R7026" si="14058">IF(L7029="No Ct",0,L7029)</f>
        <v>0</v>
      </c>
      <c r="S7026" t="str">
        <f t="shared" ref="S7026" si="14059">IF(AND(M7026&gt;0,N7026=0),"Valid","Invalid")</f>
        <v>Valid</v>
      </c>
      <c r="T7026" t="str">
        <f t="shared" ref="T7026" si="14060">IF(OR(Q7026&gt;1,R7026&gt;1),"Present","Absent")</f>
        <v>Absent</v>
      </c>
      <c r="U7026" t="str">
        <f t="shared" ref="U7026" si="14061">IF(OR(AND(Q7026&gt;1,Q7026&lt;41),AND(R7026&gt;1,R7026&lt;41)),"Ct&lt;41","Ct&gt;41")</f>
        <v>Ct&gt;41</v>
      </c>
      <c r="V7026" t="str">
        <f>VLOOKUP(J7026,Datasæt_Analysesystemer!$C$2:$D$68,2,FALSE)</f>
        <v>Amerikansk hummer</v>
      </c>
      <c r="W7026" t="str">
        <f t="shared" ref="W7026" si="14062">MID(F7026,10,9)</f>
        <v>DL2020021</v>
      </c>
      <c r="X7026" t="str">
        <f t="shared" ref="X7026" si="14063">W7026&amp;"_"&amp;V7026&amp;"_"&amp;S7026&amp;"_"&amp;T7026&amp;"_"&amp;U7026</f>
        <v>DL2020021_Amerikansk hummer_Valid_Absent_Ct&gt;41</v>
      </c>
    </row>
    <row r="7027" spans="1:24" x14ac:dyDescent="0.25">
      <c r="A7027" t="s">
        <v>250</v>
      </c>
      <c r="B7027" t="s">
        <v>251</v>
      </c>
      <c r="C7027" t="s">
        <v>16</v>
      </c>
      <c r="D7027" s="6">
        <v>0.1</v>
      </c>
      <c r="E7027" s="6" t="s">
        <v>17</v>
      </c>
      <c r="F7027" t="s">
        <v>1563</v>
      </c>
      <c r="G7027" t="str">
        <f t="shared" si="14056"/>
        <v>DL2020021</v>
      </c>
      <c r="H7027" t="str">
        <f t="shared" si="13992"/>
        <v>09</v>
      </c>
      <c r="I7027" t="str">
        <f t="shared" si="13993"/>
        <v>AmerikanskHummer_09_20201030_DL2020021_GentofteHF</v>
      </c>
      <c r="J7027" t="str">
        <f t="shared" si="13994"/>
        <v>AmerikanskHummer</v>
      </c>
      <c r="K7027" t="str">
        <f t="shared" si="13995"/>
        <v>NegK</v>
      </c>
      <c r="L7027" t="str">
        <f t="shared" si="13996"/>
        <v>No Ct</v>
      </c>
      <c r="M7027" t="str">
        <f t="shared" si="13997"/>
        <v/>
      </c>
      <c r="N7027" t="str">
        <f t="shared" si="13998"/>
        <v/>
      </c>
      <c r="O7027" t="str">
        <f t="shared" si="13999"/>
        <v/>
      </c>
    </row>
    <row r="7028" spans="1:24" x14ac:dyDescent="0.25">
      <c r="A7028" t="s">
        <v>252</v>
      </c>
      <c r="B7028" t="s">
        <v>253</v>
      </c>
      <c r="C7028" t="s">
        <v>20</v>
      </c>
      <c r="D7028" s="6">
        <v>0.1</v>
      </c>
      <c r="E7028" s="6" t="s">
        <v>17</v>
      </c>
      <c r="F7028" t="s">
        <v>1563</v>
      </c>
      <c r="G7028" t="str">
        <f t="shared" si="14056"/>
        <v>DL2020021</v>
      </c>
      <c r="H7028" t="str">
        <f t="shared" si="13992"/>
        <v>09</v>
      </c>
      <c r="I7028" t="str">
        <f t="shared" si="13993"/>
        <v>AmerikanskHummer_09_20201030_DL2020021_GentofteHF</v>
      </c>
      <c r="J7028" t="str">
        <f t="shared" si="13994"/>
        <v>AmerikanskHummer</v>
      </c>
      <c r="K7028" t="str">
        <f t="shared" si="13995"/>
        <v>eDNA</v>
      </c>
      <c r="L7028" t="str">
        <f t="shared" si="13996"/>
        <v>No Ct</v>
      </c>
      <c r="M7028" t="str">
        <f t="shared" si="13997"/>
        <v/>
      </c>
      <c r="N7028" t="str">
        <f t="shared" si="13998"/>
        <v/>
      </c>
      <c r="O7028" t="str">
        <f t="shared" si="13999"/>
        <v/>
      </c>
    </row>
    <row r="7029" spans="1:24" x14ac:dyDescent="0.25">
      <c r="A7029" t="s">
        <v>254</v>
      </c>
      <c r="B7029" t="s">
        <v>253</v>
      </c>
      <c r="C7029" t="s">
        <v>20</v>
      </c>
      <c r="D7029" s="6">
        <v>0.1</v>
      </c>
      <c r="E7029" s="6" t="s">
        <v>17</v>
      </c>
      <c r="F7029" t="s">
        <v>1563</v>
      </c>
      <c r="G7029" t="str">
        <f t="shared" si="14056"/>
        <v>DL2020021</v>
      </c>
      <c r="H7029" t="str">
        <f t="shared" si="13992"/>
        <v>09</v>
      </c>
      <c r="I7029" t="str">
        <f t="shared" si="13993"/>
        <v>AmerikanskHummer_09_20201030_DL2020021_GentofteHF</v>
      </c>
      <c r="J7029" t="str">
        <f t="shared" si="13994"/>
        <v>AmerikanskHummer</v>
      </c>
      <c r="K7029" t="str">
        <f t="shared" si="13995"/>
        <v>eDNA</v>
      </c>
      <c r="L7029" t="str">
        <f t="shared" si="13996"/>
        <v>No Ct</v>
      </c>
      <c r="M7029" t="str">
        <f t="shared" si="13997"/>
        <v/>
      </c>
      <c r="N7029" t="str">
        <f t="shared" si="13998"/>
        <v/>
      </c>
      <c r="O7029" t="str">
        <f t="shared" si="13999"/>
        <v/>
      </c>
    </row>
    <row r="7030" spans="1:24" x14ac:dyDescent="0.25">
      <c r="A7030" t="s">
        <v>255</v>
      </c>
      <c r="B7030" t="s">
        <v>256</v>
      </c>
      <c r="C7030" t="s">
        <v>13</v>
      </c>
      <c r="D7030" s="6">
        <v>0.1</v>
      </c>
      <c r="E7030" s="6">
        <v>37.22</v>
      </c>
      <c r="F7030" t="s">
        <v>1563</v>
      </c>
      <c r="G7030" t="str">
        <f t="shared" si="14056"/>
        <v>DL2020021</v>
      </c>
      <c r="H7030" t="str">
        <f t="shared" si="13992"/>
        <v>10</v>
      </c>
      <c r="I7030" t="str">
        <f t="shared" si="13993"/>
        <v>AmerikanskHummer_10_20201030_DL2020021_GentofteHF</v>
      </c>
      <c r="J7030" t="str">
        <f t="shared" si="13994"/>
        <v>AmerikanskHummer</v>
      </c>
      <c r="K7030" t="str">
        <f t="shared" si="13995"/>
        <v>PosK</v>
      </c>
      <c r="L7030">
        <f t="shared" si="13996"/>
        <v>37.22</v>
      </c>
      <c r="M7030">
        <f t="shared" si="13997"/>
        <v>37.22</v>
      </c>
      <c r="N7030">
        <f t="shared" si="13998"/>
        <v>0</v>
      </c>
      <c r="O7030">
        <f t="shared" si="13999"/>
        <v>0</v>
      </c>
      <c r="Q7030">
        <f t="shared" ref="Q7030" si="14064">IF(L7032="No Ct",0,L7032)</f>
        <v>0</v>
      </c>
      <c r="R7030">
        <f t="shared" ref="R7030" si="14065">IF(L7033="No Ct",0,L7033)</f>
        <v>0</v>
      </c>
      <c r="S7030" t="str">
        <f t="shared" ref="S7030" si="14066">IF(AND(M7030&gt;0,N7030=0),"Valid","Invalid")</f>
        <v>Valid</v>
      </c>
      <c r="T7030" t="str">
        <f t="shared" ref="T7030" si="14067">IF(OR(Q7030&gt;1,R7030&gt;1),"Present","Absent")</f>
        <v>Absent</v>
      </c>
      <c r="U7030" t="str">
        <f t="shared" ref="U7030" si="14068">IF(OR(AND(Q7030&gt;1,Q7030&lt;41),AND(R7030&gt;1,R7030&lt;41)),"Ct&lt;41","Ct&gt;41")</f>
        <v>Ct&gt;41</v>
      </c>
      <c r="V7030" t="str">
        <f>VLOOKUP(J7030,Datasæt_Analysesystemer!$C$2:$D$68,2,FALSE)</f>
        <v>Amerikansk hummer</v>
      </c>
      <c r="W7030" t="str">
        <f t="shared" ref="W7030" si="14069">MID(F7030,10,9)</f>
        <v>DL2020021</v>
      </c>
      <c r="X7030" t="str">
        <f t="shared" ref="X7030" si="14070">W7030&amp;"_"&amp;V7030&amp;"_"&amp;S7030&amp;"_"&amp;T7030&amp;"_"&amp;U7030</f>
        <v>DL2020021_Amerikansk hummer_Valid_Absent_Ct&gt;41</v>
      </c>
    </row>
    <row r="7031" spans="1:24" x14ac:dyDescent="0.25">
      <c r="A7031" t="s">
        <v>257</v>
      </c>
      <c r="B7031" t="s">
        <v>258</v>
      </c>
      <c r="C7031" t="s">
        <v>16</v>
      </c>
      <c r="D7031" s="6">
        <v>0.1</v>
      </c>
      <c r="E7031" s="6" t="s">
        <v>17</v>
      </c>
      <c r="F7031" t="s">
        <v>1563</v>
      </c>
      <c r="G7031" t="str">
        <f t="shared" si="14056"/>
        <v>DL2020021</v>
      </c>
      <c r="H7031" t="str">
        <f t="shared" si="13992"/>
        <v>10</v>
      </c>
      <c r="I7031" t="str">
        <f t="shared" si="13993"/>
        <v>AmerikanskHummer_10_20201030_DL2020021_GentofteHF</v>
      </c>
      <c r="J7031" t="str">
        <f t="shared" si="13994"/>
        <v>AmerikanskHummer</v>
      </c>
      <c r="K7031" t="str">
        <f t="shared" si="13995"/>
        <v>NegK</v>
      </c>
      <c r="L7031" t="str">
        <f t="shared" si="13996"/>
        <v>No Ct</v>
      </c>
      <c r="M7031" t="str">
        <f t="shared" si="13997"/>
        <v/>
      </c>
      <c r="N7031" t="str">
        <f t="shared" si="13998"/>
        <v/>
      </c>
      <c r="O7031" t="str">
        <f t="shared" si="13999"/>
        <v/>
      </c>
    </row>
    <row r="7032" spans="1:24" x14ac:dyDescent="0.25">
      <c r="A7032" t="s">
        <v>259</v>
      </c>
      <c r="B7032" t="s">
        <v>260</v>
      </c>
      <c r="C7032" t="s">
        <v>20</v>
      </c>
      <c r="D7032" s="6">
        <v>0.1</v>
      </c>
      <c r="E7032" s="6" t="s">
        <v>17</v>
      </c>
      <c r="F7032" t="s">
        <v>1563</v>
      </c>
      <c r="G7032" t="str">
        <f t="shared" si="14056"/>
        <v>DL2020021</v>
      </c>
      <c r="H7032" t="str">
        <f t="shared" si="13992"/>
        <v>10</v>
      </c>
      <c r="I7032" t="str">
        <f t="shared" si="13993"/>
        <v>AmerikanskHummer_10_20201030_DL2020021_GentofteHF</v>
      </c>
      <c r="J7032" t="str">
        <f t="shared" si="13994"/>
        <v>AmerikanskHummer</v>
      </c>
      <c r="K7032" t="str">
        <f t="shared" si="13995"/>
        <v>eDNA</v>
      </c>
      <c r="L7032" t="str">
        <f t="shared" si="13996"/>
        <v>No Ct</v>
      </c>
      <c r="M7032" t="str">
        <f t="shared" si="13997"/>
        <v/>
      </c>
      <c r="N7032" t="str">
        <f t="shared" si="13998"/>
        <v/>
      </c>
      <c r="O7032" t="str">
        <f t="shared" si="13999"/>
        <v/>
      </c>
    </row>
    <row r="7033" spans="1:24" x14ac:dyDescent="0.25">
      <c r="A7033" t="s">
        <v>261</v>
      </c>
      <c r="B7033" t="s">
        <v>260</v>
      </c>
      <c r="C7033" t="s">
        <v>20</v>
      </c>
      <c r="D7033" s="6">
        <v>0.1</v>
      </c>
      <c r="E7033" s="6" t="s">
        <v>17</v>
      </c>
      <c r="F7033" t="s">
        <v>1563</v>
      </c>
      <c r="G7033" t="str">
        <f t="shared" si="14056"/>
        <v>DL2020021</v>
      </c>
      <c r="H7033" t="str">
        <f t="shared" si="13992"/>
        <v>10</v>
      </c>
      <c r="I7033" t="str">
        <f t="shared" si="13993"/>
        <v>AmerikanskHummer_10_20201030_DL2020021_GentofteHF</v>
      </c>
      <c r="J7033" t="str">
        <f t="shared" si="13994"/>
        <v>AmerikanskHummer</v>
      </c>
      <c r="K7033" t="str">
        <f t="shared" si="13995"/>
        <v>eDNA</v>
      </c>
      <c r="L7033" t="str">
        <f t="shared" si="13996"/>
        <v>No Ct</v>
      </c>
      <c r="M7033" t="str">
        <f t="shared" si="13997"/>
        <v/>
      </c>
      <c r="N7033" t="str">
        <f t="shared" si="13998"/>
        <v/>
      </c>
      <c r="O7033" t="str">
        <f t="shared" si="13999"/>
        <v/>
      </c>
    </row>
    <row r="7034" spans="1:24" x14ac:dyDescent="0.25">
      <c r="A7034" t="s">
        <v>262</v>
      </c>
      <c r="B7034" t="s">
        <v>1474</v>
      </c>
      <c r="C7034" t="s">
        <v>13</v>
      </c>
      <c r="D7034" s="6">
        <v>0.1</v>
      </c>
      <c r="E7034" s="6">
        <v>38.6</v>
      </c>
      <c r="F7034" t="s">
        <v>1563</v>
      </c>
      <c r="G7034" t="str">
        <f t="shared" si="14056"/>
        <v>DL2020021</v>
      </c>
      <c r="H7034" t="str">
        <f t="shared" si="13992"/>
        <v>11</v>
      </c>
      <c r="I7034" t="str">
        <f t="shared" si="13993"/>
        <v>Kamjatkakrabbe_11_20201030_DL2020021_GentofteHF</v>
      </c>
      <c r="J7034" t="str">
        <f t="shared" si="13994"/>
        <v>Kamjatkakrabbe</v>
      </c>
      <c r="K7034" t="str">
        <f t="shared" si="13995"/>
        <v>PosK</v>
      </c>
      <c r="L7034">
        <f t="shared" si="13996"/>
        <v>38.6</v>
      </c>
      <c r="M7034">
        <f t="shared" si="13997"/>
        <v>38.6</v>
      </c>
      <c r="N7034">
        <f t="shared" si="13998"/>
        <v>0</v>
      </c>
      <c r="O7034">
        <f t="shared" si="13999"/>
        <v>0</v>
      </c>
      <c r="Q7034">
        <f t="shared" ref="Q7034" si="14071">IF(L7036="No Ct",0,L7036)</f>
        <v>0</v>
      </c>
      <c r="R7034">
        <f t="shared" ref="R7034" si="14072">IF(L7037="No Ct",0,L7037)</f>
        <v>0</v>
      </c>
      <c r="S7034" t="str">
        <f t="shared" ref="S7034" si="14073">IF(AND(M7034&gt;0,N7034=0),"Valid","Invalid")</f>
        <v>Valid</v>
      </c>
      <c r="T7034" t="str">
        <f t="shared" ref="T7034" si="14074">IF(OR(Q7034&gt;1,R7034&gt;1),"Present","Absent")</f>
        <v>Absent</v>
      </c>
      <c r="U7034" t="str">
        <f t="shared" ref="U7034" si="14075">IF(OR(AND(Q7034&gt;1,Q7034&lt;41),AND(R7034&gt;1,R7034&lt;41)),"Ct&lt;41","Ct&gt;41")</f>
        <v>Ct&gt;41</v>
      </c>
      <c r="V7034" t="str">
        <f>VLOOKUP(J7034,Datasæt_Analysesystemer!$C$2:$D$68,2,FALSE)</f>
        <v>Kamtjatkakrabbe</v>
      </c>
      <c r="W7034" t="str">
        <f t="shared" ref="W7034" si="14076">MID(F7034,10,9)</f>
        <v>DL2020021</v>
      </c>
      <c r="X7034" t="str">
        <f t="shared" ref="X7034" si="14077">W7034&amp;"_"&amp;V7034&amp;"_"&amp;S7034&amp;"_"&amp;T7034&amp;"_"&amp;U7034</f>
        <v>DL2020021_Kamtjatkakrabbe_Valid_Absent_Ct&gt;41</v>
      </c>
    </row>
    <row r="7035" spans="1:24" x14ac:dyDescent="0.25">
      <c r="A7035" t="s">
        <v>264</v>
      </c>
      <c r="B7035" t="s">
        <v>1475</v>
      </c>
      <c r="C7035" t="s">
        <v>16</v>
      </c>
      <c r="D7035" s="6">
        <v>0.1</v>
      </c>
      <c r="E7035" s="6" t="s">
        <v>17</v>
      </c>
      <c r="F7035" t="s">
        <v>1563</v>
      </c>
      <c r="G7035" t="str">
        <f t="shared" si="14056"/>
        <v>DL2020021</v>
      </c>
      <c r="H7035" t="str">
        <f t="shared" si="13992"/>
        <v>11</v>
      </c>
      <c r="I7035" t="str">
        <f t="shared" si="13993"/>
        <v>Kamjatkakrabbe_11_20201030_DL2020021_GentofteHF</v>
      </c>
      <c r="J7035" t="str">
        <f t="shared" si="13994"/>
        <v>Kamjatkakrabbe</v>
      </c>
      <c r="K7035" t="str">
        <f t="shared" si="13995"/>
        <v>NegK</v>
      </c>
      <c r="L7035" t="str">
        <f t="shared" si="13996"/>
        <v>No Ct</v>
      </c>
      <c r="M7035" t="str">
        <f t="shared" si="13997"/>
        <v/>
      </c>
      <c r="N7035" t="str">
        <f t="shared" si="13998"/>
        <v/>
      </c>
      <c r="O7035" t="str">
        <f t="shared" si="13999"/>
        <v/>
      </c>
    </row>
    <row r="7036" spans="1:24" x14ac:dyDescent="0.25">
      <c r="A7036" t="s">
        <v>266</v>
      </c>
      <c r="B7036" t="s">
        <v>1476</v>
      </c>
      <c r="C7036" t="s">
        <v>20</v>
      </c>
      <c r="D7036" s="6">
        <v>0.1</v>
      </c>
      <c r="E7036" s="6" t="s">
        <v>17</v>
      </c>
      <c r="F7036" t="s">
        <v>1563</v>
      </c>
      <c r="G7036" t="str">
        <f t="shared" si="14056"/>
        <v>DL2020021</v>
      </c>
      <c r="H7036" t="str">
        <f t="shared" si="13992"/>
        <v>11</v>
      </c>
      <c r="I7036" t="str">
        <f t="shared" si="13993"/>
        <v>Kamjatkakrabbe_11_20201030_DL2020021_GentofteHF</v>
      </c>
      <c r="J7036" t="str">
        <f t="shared" si="13994"/>
        <v>Kamjatkakrabbe</v>
      </c>
      <c r="K7036" t="str">
        <f t="shared" si="13995"/>
        <v>eDNA</v>
      </c>
      <c r="L7036" t="str">
        <f t="shared" si="13996"/>
        <v>No Ct</v>
      </c>
      <c r="M7036" t="str">
        <f t="shared" si="13997"/>
        <v/>
      </c>
      <c r="N7036" t="str">
        <f t="shared" si="13998"/>
        <v/>
      </c>
      <c r="O7036" t="str">
        <f t="shared" si="13999"/>
        <v/>
      </c>
    </row>
    <row r="7037" spans="1:24" x14ac:dyDescent="0.25">
      <c r="A7037" t="s">
        <v>268</v>
      </c>
      <c r="B7037" t="s">
        <v>1476</v>
      </c>
      <c r="C7037" t="s">
        <v>20</v>
      </c>
      <c r="D7037" s="6">
        <v>0.1</v>
      </c>
      <c r="E7037" s="6" t="s">
        <v>17</v>
      </c>
      <c r="F7037" t="s">
        <v>1563</v>
      </c>
      <c r="G7037" t="str">
        <f t="shared" si="14056"/>
        <v>DL2020021</v>
      </c>
      <c r="H7037" t="str">
        <f t="shared" si="13992"/>
        <v>11</v>
      </c>
      <c r="I7037" t="str">
        <f t="shared" si="13993"/>
        <v>Kamjatkakrabbe_11_20201030_DL2020021_GentofteHF</v>
      </c>
      <c r="J7037" t="str">
        <f t="shared" si="13994"/>
        <v>Kamjatkakrabbe</v>
      </c>
      <c r="K7037" t="str">
        <f t="shared" si="13995"/>
        <v>eDNA</v>
      </c>
      <c r="L7037" t="str">
        <f t="shared" si="13996"/>
        <v>No Ct</v>
      </c>
      <c r="M7037" t="str">
        <f t="shared" si="13997"/>
        <v/>
      </c>
      <c r="N7037" t="str">
        <f t="shared" si="13998"/>
        <v/>
      </c>
      <c r="O7037" t="str">
        <f t="shared" si="13999"/>
        <v/>
      </c>
    </row>
    <row r="7038" spans="1:24" x14ac:dyDescent="0.25">
      <c r="A7038" t="s">
        <v>269</v>
      </c>
      <c r="B7038" t="s">
        <v>1477</v>
      </c>
      <c r="C7038" t="s">
        <v>13</v>
      </c>
      <c r="D7038" s="6">
        <v>0.1</v>
      </c>
      <c r="E7038" s="6" t="s">
        <v>17</v>
      </c>
      <c r="F7038" t="s">
        <v>1563</v>
      </c>
      <c r="G7038" t="str">
        <f t="shared" si="14056"/>
        <v>DL2020021</v>
      </c>
      <c r="H7038" t="str">
        <f t="shared" si="13992"/>
        <v>12</v>
      </c>
      <c r="I7038" t="str">
        <f t="shared" si="13993"/>
        <v>Kamjatkakrabbe_12_20201030_DL2020021_GentofteHF</v>
      </c>
      <c r="J7038" t="str">
        <f t="shared" si="13994"/>
        <v>Kamjatkakrabbe</v>
      </c>
      <c r="K7038" t="str">
        <f t="shared" si="13995"/>
        <v>PosK</v>
      </c>
      <c r="L7038" t="str">
        <f t="shared" si="13996"/>
        <v>No Ct</v>
      </c>
      <c r="M7038">
        <f t="shared" si="13997"/>
        <v>0</v>
      </c>
      <c r="N7038">
        <f t="shared" si="13998"/>
        <v>0</v>
      </c>
      <c r="O7038">
        <f t="shared" si="13999"/>
        <v>0</v>
      </c>
      <c r="Q7038">
        <f t="shared" ref="Q7038" si="14078">IF(L7040="No Ct",0,L7040)</f>
        <v>0</v>
      </c>
      <c r="R7038">
        <f t="shared" ref="R7038" si="14079">IF(L7041="No Ct",0,L7041)</f>
        <v>0</v>
      </c>
      <c r="S7038" t="str">
        <f t="shared" ref="S7038" si="14080">IF(AND(M7038&gt;0,N7038=0),"Valid","Invalid")</f>
        <v>Invalid</v>
      </c>
      <c r="T7038" t="str">
        <f t="shared" ref="T7038" si="14081">IF(OR(Q7038&gt;1,R7038&gt;1),"Present","Absent")</f>
        <v>Absent</v>
      </c>
      <c r="U7038" t="str">
        <f t="shared" ref="U7038" si="14082">IF(OR(AND(Q7038&gt;1,Q7038&lt;41),AND(R7038&gt;1,R7038&lt;41)),"Ct&lt;41","Ct&gt;41")</f>
        <v>Ct&gt;41</v>
      </c>
      <c r="V7038" t="str">
        <f>VLOOKUP(J7038,Datasæt_Analysesystemer!$C$2:$D$68,2,FALSE)</f>
        <v>Kamtjatkakrabbe</v>
      </c>
      <c r="W7038" t="str">
        <f t="shared" ref="W7038" si="14083">MID(F7038,10,9)</f>
        <v>DL2020021</v>
      </c>
      <c r="X7038" t="str">
        <f t="shared" ref="X7038" si="14084">W7038&amp;"_"&amp;V7038&amp;"_"&amp;S7038&amp;"_"&amp;T7038&amp;"_"&amp;U7038</f>
        <v>DL2020021_Kamtjatkakrabbe_Invalid_Absent_Ct&gt;41</v>
      </c>
    </row>
    <row r="7039" spans="1:24" x14ac:dyDescent="0.25">
      <c r="A7039" t="s">
        <v>271</v>
      </c>
      <c r="B7039" t="s">
        <v>1478</v>
      </c>
      <c r="C7039" t="s">
        <v>16</v>
      </c>
      <c r="D7039" s="6">
        <v>0.1</v>
      </c>
      <c r="E7039" s="6" t="s">
        <v>17</v>
      </c>
      <c r="F7039" t="s">
        <v>1563</v>
      </c>
      <c r="G7039" t="str">
        <f t="shared" si="14056"/>
        <v>DL2020021</v>
      </c>
      <c r="H7039" t="str">
        <f t="shared" si="13992"/>
        <v>12</v>
      </c>
      <c r="I7039" t="str">
        <f t="shared" si="13993"/>
        <v>Kamjatkakrabbe_12_20201030_DL2020021_GentofteHF</v>
      </c>
      <c r="J7039" t="str">
        <f t="shared" si="13994"/>
        <v>Kamjatkakrabbe</v>
      </c>
      <c r="K7039" t="str">
        <f t="shared" si="13995"/>
        <v>NegK</v>
      </c>
      <c r="L7039" t="str">
        <f t="shared" si="13996"/>
        <v>No Ct</v>
      </c>
      <c r="M7039" t="str">
        <f t="shared" si="13997"/>
        <v/>
      </c>
      <c r="N7039" t="str">
        <f t="shared" si="13998"/>
        <v/>
      </c>
      <c r="O7039" t="str">
        <f t="shared" si="13999"/>
        <v/>
      </c>
    </row>
    <row r="7040" spans="1:24" x14ac:dyDescent="0.25">
      <c r="A7040" t="s">
        <v>273</v>
      </c>
      <c r="B7040" t="s">
        <v>1479</v>
      </c>
      <c r="C7040" t="s">
        <v>20</v>
      </c>
      <c r="D7040" s="6">
        <v>0.1</v>
      </c>
      <c r="E7040" s="6" t="s">
        <v>17</v>
      </c>
      <c r="F7040" t="s">
        <v>1563</v>
      </c>
      <c r="G7040" t="str">
        <f t="shared" si="14056"/>
        <v>DL2020021</v>
      </c>
      <c r="H7040" t="str">
        <f t="shared" si="13992"/>
        <v>12</v>
      </c>
      <c r="I7040" t="str">
        <f t="shared" si="13993"/>
        <v>Kamjatkakrabbe_12_20201030_DL2020021_GentofteHF</v>
      </c>
      <c r="J7040" t="str">
        <f t="shared" si="13994"/>
        <v>Kamjatkakrabbe</v>
      </c>
      <c r="K7040" t="str">
        <f t="shared" si="13995"/>
        <v>eDNA</v>
      </c>
      <c r="L7040" t="str">
        <f t="shared" si="13996"/>
        <v>No Ct</v>
      </c>
      <c r="M7040" t="str">
        <f t="shared" si="13997"/>
        <v/>
      </c>
      <c r="N7040" t="str">
        <f t="shared" si="13998"/>
        <v/>
      </c>
      <c r="O7040" t="str">
        <f t="shared" si="13999"/>
        <v/>
      </c>
    </row>
    <row r="7041" spans="1:24" x14ac:dyDescent="0.25">
      <c r="A7041" t="s">
        <v>275</v>
      </c>
      <c r="B7041" t="s">
        <v>1479</v>
      </c>
      <c r="C7041" t="s">
        <v>20</v>
      </c>
      <c r="D7041" s="6">
        <v>0.1</v>
      </c>
      <c r="E7041" s="6" t="s">
        <v>17</v>
      </c>
      <c r="F7041" t="s">
        <v>1563</v>
      </c>
      <c r="G7041" t="str">
        <f t="shared" si="14056"/>
        <v>DL2020021</v>
      </c>
      <c r="H7041" t="str">
        <f t="shared" si="13992"/>
        <v>12</v>
      </c>
      <c r="I7041" t="str">
        <f t="shared" si="13993"/>
        <v>Kamjatkakrabbe_12_20201030_DL2020021_GentofteHF</v>
      </c>
      <c r="J7041" t="str">
        <f t="shared" si="13994"/>
        <v>Kamjatkakrabbe</v>
      </c>
      <c r="K7041" t="str">
        <f t="shared" si="13995"/>
        <v>eDNA</v>
      </c>
      <c r="L7041" t="str">
        <f t="shared" si="13996"/>
        <v>No Ct</v>
      </c>
      <c r="M7041" t="str">
        <f t="shared" si="13997"/>
        <v/>
      </c>
      <c r="N7041" t="str">
        <f t="shared" si="13998"/>
        <v/>
      </c>
      <c r="O7041" t="str">
        <f t="shared" si="13999"/>
        <v/>
      </c>
    </row>
    <row r="7042" spans="1:24" x14ac:dyDescent="0.25">
      <c r="A7042" t="s">
        <v>276</v>
      </c>
      <c r="B7042" t="s">
        <v>1480</v>
      </c>
      <c r="C7042" t="s">
        <v>13</v>
      </c>
      <c r="D7042" s="6">
        <v>0.1</v>
      </c>
      <c r="E7042" s="6" t="s">
        <v>17</v>
      </c>
      <c r="F7042" t="s">
        <v>1563</v>
      </c>
      <c r="G7042" t="str">
        <f t="shared" si="14056"/>
        <v>DL2020021</v>
      </c>
      <c r="H7042" t="str">
        <f t="shared" si="13992"/>
        <v>13</v>
      </c>
      <c r="I7042" t="str">
        <f t="shared" si="13993"/>
        <v>KinesiskUldhaandskrabbe_13_20201030_DL2020021_GentofteHF</v>
      </c>
      <c r="J7042" t="str">
        <f t="shared" si="13994"/>
        <v>KinesiskUldhaandskrabbe</v>
      </c>
      <c r="K7042" t="str">
        <f t="shared" si="13995"/>
        <v>PosK</v>
      </c>
      <c r="L7042" t="str">
        <f t="shared" si="13996"/>
        <v>No Ct</v>
      </c>
      <c r="M7042">
        <f t="shared" si="13997"/>
        <v>0</v>
      </c>
      <c r="N7042">
        <f t="shared" si="13998"/>
        <v>0</v>
      </c>
      <c r="O7042">
        <f t="shared" si="13999"/>
        <v>0</v>
      </c>
      <c r="Q7042">
        <f t="shared" ref="Q7042" si="14085">IF(L7044="No Ct",0,L7044)</f>
        <v>0</v>
      </c>
      <c r="R7042">
        <f t="shared" ref="R7042" si="14086">IF(L7045="No Ct",0,L7045)</f>
        <v>0</v>
      </c>
      <c r="S7042" t="str">
        <f t="shared" ref="S7042" si="14087">IF(AND(M7042&gt;0,N7042=0),"Valid","Invalid")</f>
        <v>Invalid</v>
      </c>
      <c r="T7042" t="str">
        <f t="shared" ref="T7042" si="14088">IF(OR(Q7042&gt;1,R7042&gt;1),"Present","Absent")</f>
        <v>Absent</v>
      </c>
      <c r="U7042" t="str">
        <f t="shared" ref="U7042" si="14089">IF(OR(AND(Q7042&gt;1,Q7042&lt;41),AND(R7042&gt;1,R7042&lt;41)),"Ct&lt;41","Ct&gt;41")</f>
        <v>Ct&gt;41</v>
      </c>
      <c r="V7042" t="str">
        <f>VLOOKUP(J7042,Datasæt_Analysesystemer!$C$2:$D$68,2,FALSE)</f>
        <v>Kinesisk uldhåndskrabbe</v>
      </c>
      <c r="W7042" t="str">
        <f t="shared" ref="W7042" si="14090">MID(F7042,10,9)</f>
        <v>DL2020021</v>
      </c>
      <c r="X7042" t="str">
        <f t="shared" ref="X7042" si="14091">W7042&amp;"_"&amp;V7042&amp;"_"&amp;S7042&amp;"_"&amp;T7042&amp;"_"&amp;U7042</f>
        <v>DL2020021_Kinesisk uldhåndskrabbe_Invalid_Absent_Ct&gt;41</v>
      </c>
    </row>
    <row r="7043" spans="1:24" x14ac:dyDescent="0.25">
      <c r="A7043" t="s">
        <v>278</v>
      </c>
      <c r="B7043" t="s">
        <v>1481</v>
      </c>
      <c r="C7043" t="s">
        <v>16</v>
      </c>
      <c r="D7043" s="6">
        <v>0.1</v>
      </c>
      <c r="E7043" s="6" t="s">
        <v>17</v>
      </c>
      <c r="F7043" t="s">
        <v>1563</v>
      </c>
      <c r="G7043" t="str">
        <f t="shared" si="14056"/>
        <v>DL2020021</v>
      </c>
      <c r="H7043" t="str">
        <f t="shared" si="13992"/>
        <v>13</v>
      </c>
      <c r="I7043" t="str">
        <f t="shared" si="13993"/>
        <v>KinesiskUldhaandskrabbe_13_20201030_DL2020021_GentofteHF</v>
      </c>
      <c r="J7043" t="str">
        <f t="shared" si="13994"/>
        <v>KinesiskUldhaandskrabbe</v>
      </c>
      <c r="K7043" t="str">
        <f t="shared" si="13995"/>
        <v>NegK</v>
      </c>
      <c r="L7043" t="str">
        <f t="shared" si="13996"/>
        <v>No Ct</v>
      </c>
      <c r="M7043" t="str">
        <f t="shared" si="13997"/>
        <v/>
      </c>
      <c r="N7043" t="str">
        <f t="shared" si="13998"/>
        <v/>
      </c>
      <c r="O7043" t="str">
        <f t="shared" si="13999"/>
        <v/>
      </c>
    </row>
    <row r="7044" spans="1:24" x14ac:dyDescent="0.25">
      <c r="A7044" t="s">
        <v>280</v>
      </c>
      <c r="B7044" t="s">
        <v>1482</v>
      </c>
      <c r="C7044" t="s">
        <v>20</v>
      </c>
      <c r="D7044" s="6">
        <v>0.1</v>
      </c>
      <c r="E7044" s="6" t="s">
        <v>17</v>
      </c>
      <c r="F7044" t="s">
        <v>1563</v>
      </c>
      <c r="G7044" t="str">
        <f t="shared" si="14056"/>
        <v>DL2020021</v>
      </c>
      <c r="H7044" t="str">
        <f t="shared" si="13992"/>
        <v>13</v>
      </c>
      <c r="I7044" t="str">
        <f t="shared" si="13993"/>
        <v>KinesiskUldhaandskrabbe_13_20201030_DL2020021_GentofteHF</v>
      </c>
      <c r="J7044" t="str">
        <f t="shared" si="13994"/>
        <v>KinesiskUldhaandskrabbe</v>
      </c>
      <c r="K7044" t="str">
        <f t="shared" si="13995"/>
        <v>eDNA</v>
      </c>
      <c r="L7044" t="str">
        <f t="shared" si="13996"/>
        <v>No Ct</v>
      </c>
      <c r="M7044" t="str">
        <f t="shared" si="13997"/>
        <v/>
      </c>
      <c r="N7044" t="str">
        <f t="shared" si="13998"/>
        <v/>
      </c>
      <c r="O7044" t="str">
        <f t="shared" si="13999"/>
        <v/>
      </c>
    </row>
    <row r="7045" spans="1:24" x14ac:dyDescent="0.25">
      <c r="A7045" t="s">
        <v>282</v>
      </c>
      <c r="B7045" t="s">
        <v>1482</v>
      </c>
      <c r="C7045" t="s">
        <v>20</v>
      </c>
      <c r="D7045" s="6">
        <v>0.1</v>
      </c>
      <c r="E7045" s="6" t="s">
        <v>17</v>
      </c>
      <c r="F7045" t="s">
        <v>1563</v>
      </c>
      <c r="G7045" t="str">
        <f t="shared" si="14056"/>
        <v>DL2020021</v>
      </c>
      <c r="H7045" t="str">
        <f t="shared" si="13992"/>
        <v>13</v>
      </c>
      <c r="I7045" t="str">
        <f t="shared" si="13993"/>
        <v>KinesiskUldhaandskrabbe_13_20201030_DL2020021_GentofteHF</v>
      </c>
      <c r="J7045" t="str">
        <f t="shared" si="13994"/>
        <v>KinesiskUldhaandskrabbe</v>
      </c>
      <c r="K7045" t="str">
        <f t="shared" si="13995"/>
        <v>eDNA</v>
      </c>
      <c r="L7045" t="str">
        <f t="shared" si="13996"/>
        <v>No Ct</v>
      </c>
      <c r="M7045" t="str">
        <f t="shared" si="13997"/>
        <v/>
      </c>
      <c r="N7045" t="str">
        <f t="shared" si="13998"/>
        <v/>
      </c>
      <c r="O7045" t="str">
        <f t="shared" si="13999"/>
        <v/>
      </c>
    </row>
    <row r="7046" spans="1:24" x14ac:dyDescent="0.25">
      <c r="A7046" t="s">
        <v>283</v>
      </c>
      <c r="B7046" t="s">
        <v>1483</v>
      </c>
      <c r="C7046" t="s">
        <v>13</v>
      </c>
      <c r="D7046" s="6">
        <v>0.1</v>
      </c>
      <c r="E7046" s="6" t="s">
        <v>17</v>
      </c>
      <c r="F7046" t="s">
        <v>1563</v>
      </c>
      <c r="G7046" t="str">
        <f t="shared" si="14056"/>
        <v>DL2020021</v>
      </c>
      <c r="H7046" t="str">
        <f t="shared" si="13992"/>
        <v>14</v>
      </c>
      <c r="I7046" t="str">
        <f t="shared" si="13993"/>
        <v>KinesiskUldhaandskrabbe_14_20201030_DL2020021_GentofteHF</v>
      </c>
      <c r="J7046" t="str">
        <f t="shared" si="13994"/>
        <v>KinesiskUldhaandskrabbe</v>
      </c>
      <c r="K7046" t="str">
        <f t="shared" si="13995"/>
        <v>PosK</v>
      </c>
      <c r="L7046" t="str">
        <f t="shared" si="13996"/>
        <v>No Ct</v>
      </c>
      <c r="M7046">
        <f t="shared" si="13997"/>
        <v>0</v>
      </c>
      <c r="N7046">
        <f t="shared" si="13998"/>
        <v>0</v>
      </c>
      <c r="O7046">
        <f t="shared" si="13999"/>
        <v>0</v>
      </c>
      <c r="Q7046">
        <f t="shared" ref="Q7046" si="14092">IF(L7048="No Ct",0,L7048)</f>
        <v>0</v>
      </c>
      <c r="R7046">
        <f t="shared" ref="R7046" si="14093">IF(L7049="No Ct",0,L7049)</f>
        <v>0</v>
      </c>
      <c r="S7046" t="str">
        <f t="shared" ref="S7046" si="14094">IF(AND(M7046&gt;0,N7046=0),"Valid","Invalid")</f>
        <v>Invalid</v>
      </c>
      <c r="T7046" t="str">
        <f t="shared" ref="T7046" si="14095">IF(OR(Q7046&gt;1,R7046&gt;1),"Present","Absent")</f>
        <v>Absent</v>
      </c>
      <c r="U7046" t="str">
        <f t="shared" ref="U7046" si="14096">IF(OR(AND(Q7046&gt;1,Q7046&lt;41),AND(R7046&gt;1,R7046&lt;41)),"Ct&lt;41","Ct&gt;41")</f>
        <v>Ct&gt;41</v>
      </c>
      <c r="V7046" t="str">
        <f>VLOOKUP(J7046,Datasæt_Analysesystemer!$C$2:$D$68,2,FALSE)</f>
        <v>Kinesisk uldhåndskrabbe</v>
      </c>
      <c r="W7046" t="str">
        <f t="shared" ref="W7046" si="14097">MID(F7046,10,9)</f>
        <v>DL2020021</v>
      </c>
      <c r="X7046" t="str">
        <f t="shared" ref="X7046" si="14098">W7046&amp;"_"&amp;V7046&amp;"_"&amp;S7046&amp;"_"&amp;T7046&amp;"_"&amp;U7046</f>
        <v>DL2020021_Kinesisk uldhåndskrabbe_Invalid_Absent_Ct&gt;41</v>
      </c>
    </row>
    <row r="7047" spans="1:24" x14ac:dyDescent="0.25">
      <c r="A7047" t="s">
        <v>285</v>
      </c>
      <c r="B7047" t="s">
        <v>1484</v>
      </c>
      <c r="C7047" t="s">
        <v>16</v>
      </c>
      <c r="D7047" s="6">
        <v>0.1</v>
      </c>
      <c r="E7047" s="6" t="s">
        <v>17</v>
      </c>
      <c r="F7047" t="s">
        <v>1563</v>
      </c>
      <c r="G7047" t="str">
        <f t="shared" si="14056"/>
        <v>DL2020021</v>
      </c>
      <c r="H7047" t="str">
        <f t="shared" si="13992"/>
        <v>14</v>
      </c>
      <c r="I7047" t="str">
        <f t="shared" si="13993"/>
        <v>KinesiskUldhaandskrabbe_14_20201030_DL2020021_GentofteHF</v>
      </c>
      <c r="J7047" t="str">
        <f t="shared" si="13994"/>
        <v>KinesiskUldhaandskrabbe</v>
      </c>
      <c r="K7047" t="str">
        <f t="shared" si="13995"/>
        <v>NegK</v>
      </c>
      <c r="L7047" t="str">
        <f t="shared" si="13996"/>
        <v>No Ct</v>
      </c>
      <c r="M7047" t="str">
        <f t="shared" si="13997"/>
        <v/>
      </c>
      <c r="N7047" t="str">
        <f t="shared" si="13998"/>
        <v/>
      </c>
      <c r="O7047" t="str">
        <f t="shared" si="13999"/>
        <v/>
      </c>
    </row>
    <row r="7048" spans="1:24" x14ac:dyDescent="0.25">
      <c r="A7048" t="s">
        <v>287</v>
      </c>
      <c r="B7048" t="s">
        <v>1485</v>
      </c>
      <c r="C7048" t="s">
        <v>20</v>
      </c>
      <c r="D7048" s="6">
        <v>0.1</v>
      </c>
      <c r="E7048" s="6" t="s">
        <v>17</v>
      </c>
      <c r="F7048" t="s">
        <v>1563</v>
      </c>
      <c r="G7048" t="str">
        <f t="shared" si="14056"/>
        <v>DL2020021</v>
      </c>
      <c r="H7048" t="str">
        <f t="shared" si="13992"/>
        <v>14</v>
      </c>
      <c r="I7048" t="str">
        <f t="shared" si="13993"/>
        <v>KinesiskUldhaandskrabbe_14_20201030_DL2020021_GentofteHF</v>
      </c>
      <c r="J7048" t="str">
        <f t="shared" si="13994"/>
        <v>KinesiskUldhaandskrabbe</v>
      </c>
      <c r="K7048" t="str">
        <f t="shared" si="13995"/>
        <v>eDNA</v>
      </c>
      <c r="L7048" t="str">
        <f t="shared" si="13996"/>
        <v>No Ct</v>
      </c>
      <c r="M7048" t="str">
        <f t="shared" si="13997"/>
        <v/>
      </c>
      <c r="N7048" t="str">
        <f t="shared" si="13998"/>
        <v/>
      </c>
      <c r="O7048" t="str">
        <f t="shared" si="13999"/>
        <v/>
      </c>
    </row>
    <row r="7049" spans="1:24" x14ac:dyDescent="0.25">
      <c r="A7049" t="s">
        <v>289</v>
      </c>
      <c r="B7049" t="s">
        <v>1485</v>
      </c>
      <c r="C7049" t="s">
        <v>20</v>
      </c>
      <c r="D7049" s="6">
        <v>0.1</v>
      </c>
      <c r="E7049" s="6" t="s">
        <v>17</v>
      </c>
      <c r="F7049" t="s">
        <v>1563</v>
      </c>
      <c r="G7049" t="str">
        <f t="shared" si="14056"/>
        <v>DL2020021</v>
      </c>
      <c r="H7049" t="str">
        <f t="shared" si="13992"/>
        <v>14</v>
      </c>
      <c r="I7049" t="str">
        <f t="shared" si="13993"/>
        <v>KinesiskUldhaandskrabbe_14_20201030_DL2020021_GentofteHF</v>
      </c>
      <c r="J7049" t="str">
        <f t="shared" si="13994"/>
        <v>KinesiskUldhaandskrabbe</v>
      </c>
      <c r="K7049" t="str">
        <f t="shared" si="13995"/>
        <v>eDNA</v>
      </c>
      <c r="L7049" t="str">
        <f t="shared" si="13996"/>
        <v>No Ct</v>
      </c>
      <c r="M7049" t="str">
        <f t="shared" si="13997"/>
        <v/>
      </c>
      <c r="N7049" t="str">
        <f t="shared" si="13998"/>
        <v/>
      </c>
      <c r="O7049" t="str">
        <f t="shared" si="13999"/>
        <v/>
      </c>
    </row>
    <row r="7050" spans="1:24" x14ac:dyDescent="0.25">
      <c r="A7050" t="s">
        <v>290</v>
      </c>
      <c r="B7050" t="s">
        <v>1486</v>
      </c>
      <c r="C7050" t="s">
        <v>13</v>
      </c>
      <c r="D7050" s="6">
        <v>0.1</v>
      </c>
      <c r="E7050" s="6" t="s">
        <v>17</v>
      </c>
      <c r="F7050" t="s">
        <v>1563</v>
      </c>
      <c r="G7050" t="str">
        <f t="shared" si="14056"/>
        <v>DL2020021</v>
      </c>
      <c r="H7050" t="str">
        <f t="shared" si="13992"/>
        <v>15</v>
      </c>
      <c r="I7050" t="str">
        <f t="shared" si="13993"/>
        <v>NordamerikanskMudderkrabbe_15_20201030_DL2020021_GentofteHF</v>
      </c>
      <c r="J7050" t="str">
        <f t="shared" si="13994"/>
        <v>NordamerikanskMudderkrabbe</v>
      </c>
      <c r="K7050" t="str">
        <f t="shared" si="13995"/>
        <v>PosK</v>
      </c>
      <c r="L7050" t="str">
        <f t="shared" si="13996"/>
        <v>No Ct</v>
      </c>
      <c r="M7050">
        <f t="shared" si="13997"/>
        <v>0</v>
      </c>
      <c r="N7050">
        <f t="shared" si="13998"/>
        <v>0</v>
      </c>
      <c r="O7050">
        <f t="shared" si="13999"/>
        <v>0</v>
      </c>
      <c r="Q7050">
        <f t="shared" ref="Q7050" si="14099">IF(L7052="No Ct",0,L7052)</f>
        <v>0</v>
      </c>
      <c r="R7050">
        <f t="shared" ref="R7050" si="14100">IF(L7053="No Ct",0,L7053)</f>
        <v>0</v>
      </c>
      <c r="S7050" t="str">
        <f t="shared" ref="S7050" si="14101">IF(AND(M7050&gt;0,N7050=0),"Valid","Invalid")</f>
        <v>Invalid</v>
      </c>
      <c r="T7050" t="str">
        <f t="shared" ref="T7050" si="14102">IF(OR(Q7050&gt;1,R7050&gt;1),"Present","Absent")</f>
        <v>Absent</v>
      </c>
      <c r="U7050" t="str">
        <f t="shared" ref="U7050" si="14103">IF(OR(AND(Q7050&gt;1,Q7050&lt;41),AND(R7050&gt;1,R7050&lt;41)),"Ct&lt;41","Ct&gt;41")</f>
        <v>Ct&gt;41</v>
      </c>
      <c r="V7050" t="str">
        <f>VLOOKUP(J7050,Datasæt_Analysesystemer!$C$2:$D$68,2,FALSE)</f>
        <v>Nordam. Brakvandskrabbe / mudderkrabbe</v>
      </c>
      <c r="W7050" t="str">
        <f t="shared" ref="W7050" si="14104">MID(F7050,10,9)</f>
        <v>DL2020021</v>
      </c>
      <c r="X7050" t="str">
        <f t="shared" ref="X7050" si="14105">W7050&amp;"_"&amp;V7050&amp;"_"&amp;S7050&amp;"_"&amp;T7050&amp;"_"&amp;U7050</f>
        <v>DL2020021_Nordam. Brakvandskrabbe / mudderkrabbe_Invalid_Absent_Ct&gt;41</v>
      </c>
    </row>
    <row r="7051" spans="1:24" x14ac:dyDescent="0.25">
      <c r="A7051" t="s">
        <v>292</v>
      </c>
      <c r="B7051" t="s">
        <v>1487</v>
      </c>
      <c r="C7051" t="s">
        <v>16</v>
      </c>
      <c r="D7051" s="6">
        <v>0.1</v>
      </c>
      <c r="E7051" s="6" t="s">
        <v>17</v>
      </c>
      <c r="F7051" t="s">
        <v>1563</v>
      </c>
      <c r="G7051" t="str">
        <f t="shared" si="14056"/>
        <v>DL2020021</v>
      </c>
      <c r="H7051" t="str">
        <f t="shared" si="13992"/>
        <v>15</v>
      </c>
      <c r="I7051" t="str">
        <f t="shared" si="13993"/>
        <v>NordamerikanskMudderkrabbe_15_20201030_DL2020021_GentofteHF</v>
      </c>
      <c r="J7051" t="str">
        <f t="shared" si="13994"/>
        <v>NordamerikanskMudderkrabbe</v>
      </c>
      <c r="K7051" t="str">
        <f t="shared" si="13995"/>
        <v>NegK</v>
      </c>
      <c r="L7051" t="str">
        <f t="shared" si="13996"/>
        <v>No Ct</v>
      </c>
      <c r="M7051" t="str">
        <f t="shared" si="13997"/>
        <v/>
      </c>
      <c r="N7051" t="str">
        <f t="shared" si="13998"/>
        <v/>
      </c>
      <c r="O7051" t="str">
        <f t="shared" si="13999"/>
        <v/>
      </c>
    </row>
    <row r="7052" spans="1:24" x14ac:dyDescent="0.25">
      <c r="A7052" t="s">
        <v>294</v>
      </c>
      <c r="B7052" t="s">
        <v>1488</v>
      </c>
      <c r="C7052" t="s">
        <v>20</v>
      </c>
      <c r="D7052" s="6">
        <v>0.1</v>
      </c>
      <c r="E7052" s="6" t="s">
        <v>17</v>
      </c>
      <c r="F7052" t="s">
        <v>1563</v>
      </c>
      <c r="G7052" t="str">
        <f t="shared" si="14056"/>
        <v>DL2020021</v>
      </c>
      <c r="H7052" t="str">
        <f t="shared" si="13992"/>
        <v>15</v>
      </c>
      <c r="I7052" t="str">
        <f t="shared" si="13993"/>
        <v>NordamerikanskMudderkrabbe_15_20201030_DL2020021_GentofteHF</v>
      </c>
      <c r="J7052" t="str">
        <f t="shared" si="13994"/>
        <v>NordamerikanskMudderkrabbe</v>
      </c>
      <c r="K7052" t="str">
        <f t="shared" si="13995"/>
        <v>eDNA</v>
      </c>
      <c r="L7052" t="str">
        <f t="shared" si="13996"/>
        <v>No Ct</v>
      </c>
      <c r="M7052" t="str">
        <f t="shared" si="13997"/>
        <v/>
      </c>
      <c r="N7052" t="str">
        <f t="shared" si="13998"/>
        <v/>
      </c>
      <c r="O7052" t="str">
        <f t="shared" si="13999"/>
        <v/>
      </c>
    </row>
    <row r="7053" spans="1:24" x14ac:dyDescent="0.25">
      <c r="A7053" t="s">
        <v>296</v>
      </c>
      <c r="B7053" t="s">
        <v>1488</v>
      </c>
      <c r="C7053" t="s">
        <v>20</v>
      </c>
      <c r="D7053" s="6">
        <v>0.1</v>
      </c>
      <c r="E7053" s="6" t="s">
        <v>17</v>
      </c>
      <c r="F7053" t="s">
        <v>1563</v>
      </c>
      <c r="G7053" t="str">
        <f t="shared" si="14056"/>
        <v>DL2020021</v>
      </c>
      <c r="H7053" t="str">
        <f t="shared" si="13992"/>
        <v>15</v>
      </c>
      <c r="I7053" t="str">
        <f t="shared" si="13993"/>
        <v>NordamerikanskMudderkrabbe_15_20201030_DL2020021_GentofteHF</v>
      </c>
      <c r="J7053" t="str">
        <f t="shared" si="13994"/>
        <v>NordamerikanskMudderkrabbe</v>
      </c>
      <c r="K7053" t="str">
        <f t="shared" si="13995"/>
        <v>eDNA</v>
      </c>
      <c r="L7053" t="str">
        <f t="shared" si="13996"/>
        <v>No Ct</v>
      </c>
      <c r="M7053" t="str">
        <f t="shared" si="13997"/>
        <v/>
      </c>
      <c r="N7053" t="str">
        <f t="shared" si="13998"/>
        <v/>
      </c>
      <c r="O7053" t="str">
        <f t="shared" si="13999"/>
        <v/>
      </c>
    </row>
    <row r="7054" spans="1:24" x14ac:dyDescent="0.25">
      <c r="A7054" t="s">
        <v>297</v>
      </c>
      <c r="B7054" t="s">
        <v>1489</v>
      </c>
      <c r="C7054" t="s">
        <v>13</v>
      </c>
      <c r="D7054" s="6">
        <v>0.1</v>
      </c>
      <c r="E7054" s="6" t="s">
        <v>17</v>
      </c>
      <c r="F7054" t="s">
        <v>1563</v>
      </c>
      <c r="G7054" t="str">
        <f t="shared" si="14056"/>
        <v>DL2020021</v>
      </c>
      <c r="H7054" t="str">
        <f t="shared" si="13992"/>
        <v>16</v>
      </c>
      <c r="I7054" t="str">
        <f t="shared" si="13993"/>
        <v>NordamerikanskMudderkrabbe_16_20201030_DL2020021_GentofteHF</v>
      </c>
      <c r="J7054" t="str">
        <f t="shared" si="13994"/>
        <v>NordamerikanskMudderkrabbe</v>
      </c>
      <c r="K7054" t="str">
        <f t="shared" si="13995"/>
        <v>PosK</v>
      </c>
      <c r="L7054" t="str">
        <f t="shared" si="13996"/>
        <v>No Ct</v>
      </c>
      <c r="M7054">
        <f t="shared" si="13997"/>
        <v>0</v>
      </c>
      <c r="N7054">
        <f t="shared" si="13998"/>
        <v>0</v>
      </c>
      <c r="O7054">
        <f t="shared" si="13999"/>
        <v>0</v>
      </c>
      <c r="Q7054">
        <f t="shared" ref="Q7054" si="14106">IF(L7056="No Ct",0,L7056)</f>
        <v>0</v>
      </c>
      <c r="R7054">
        <f t="shared" ref="R7054" si="14107">IF(L7057="No Ct",0,L7057)</f>
        <v>0</v>
      </c>
      <c r="S7054" t="str">
        <f t="shared" ref="S7054" si="14108">IF(AND(M7054&gt;0,N7054=0),"Valid","Invalid")</f>
        <v>Invalid</v>
      </c>
      <c r="T7054" t="str">
        <f t="shared" ref="T7054" si="14109">IF(OR(Q7054&gt;1,R7054&gt;1),"Present","Absent")</f>
        <v>Absent</v>
      </c>
      <c r="U7054" t="str">
        <f t="shared" ref="U7054" si="14110">IF(OR(AND(Q7054&gt;1,Q7054&lt;41),AND(R7054&gt;1,R7054&lt;41)),"Ct&lt;41","Ct&gt;41")</f>
        <v>Ct&gt;41</v>
      </c>
      <c r="V7054" t="str">
        <f>VLOOKUP(J7054,Datasæt_Analysesystemer!$C$2:$D$68,2,FALSE)</f>
        <v>Nordam. Brakvandskrabbe / mudderkrabbe</v>
      </c>
      <c r="W7054" t="str">
        <f t="shared" ref="W7054" si="14111">MID(F7054,10,9)</f>
        <v>DL2020021</v>
      </c>
      <c r="X7054" t="str">
        <f t="shared" ref="X7054" si="14112">W7054&amp;"_"&amp;V7054&amp;"_"&amp;S7054&amp;"_"&amp;T7054&amp;"_"&amp;U7054</f>
        <v>DL2020021_Nordam. Brakvandskrabbe / mudderkrabbe_Invalid_Absent_Ct&gt;41</v>
      </c>
    </row>
    <row r="7055" spans="1:24" x14ac:dyDescent="0.25">
      <c r="A7055" t="s">
        <v>299</v>
      </c>
      <c r="B7055" t="s">
        <v>1490</v>
      </c>
      <c r="C7055" t="s">
        <v>16</v>
      </c>
      <c r="D7055" s="6">
        <v>0.1</v>
      </c>
      <c r="E7055" s="6" t="s">
        <v>17</v>
      </c>
      <c r="F7055" t="s">
        <v>1563</v>
      </c>
      <c r="G7055" t="str">
        <f t="shared" si="14056"/>
        <v>DL2020021</v>
      </c>
      <c r="H7055" t="str">
        <f t="shared" si="13992"/>
        <v>16</v>
      </c>
      <c r="I7055" t="str">
        <f t="shared" si="13993"/>
        <v>NordamerikanskMudderkrabbe_16_20201030_DL2020021_GentofteHF</v>
      </c>
      <c r="J7055" t="str">
        <f t="shared" si="13994"/>
        <v>NordamerikanskMudderkrabbe</v>
      </c>
      <c r="K7055" t="str">
        <f t="shared" si="13995"/>
        <v>NegK</v>
      </c>
      <c r="L7055" t="str">
        <f t="shared" si="13996"/>
        <v>No Ct</v>
      </c>
      <c r="M7055" t="str">
        <f t="shared" si="13997"/>
        <v/>
      </c>
      <c r="N7055" t="str">
        <f t="shared" si="13998"/>
        <v/>
      </c>
      <c r="O7055" t="str">
        <f t="shared" si="13999"/>
        <v/>
      </c>
    </row>
    <row r="7056" spans="1:24" x14ac:dyDescent="0.25">
      <c r="A7056" t="s">
        <v>301</v>
      </c>
      <c r="B7056" t="s">
        <v>1491</v>
      </c>
      <c r="C7056" t="s">
        <v>20</v>
      </c>
      <c r="D7056" s="6">
        <v>0.1</v>
      </c>
      <c r="E7056" s="6" t="s">
        <v>17</v>
      </c>
      <c r="F7056" t="s">
        <v>1563</v>
      </c>
      <c r="G7056" t="str">
        <f t="shared" si="14056"/>
        <v>DL2020021</v>
      </c>
      <c r="H7056" t="str">
        <f t="shared" si="13992"/>
        <v>16</v>
      </c>
      <c r="I7056" t="str">
        <f t="shared" si="13993"/>
        <v>NordamerikanskMudderkrabbe_16_20201030_DL2020021_GentofteHF</v>
      </c>
      <c r="J7056" t="str">
        <f t="shared" si="13994"/>
        <v>NordamerikanskMudderkrabbe</v>
      </c>
      <c r="K7056" t="str">
        <f t="shared" si="13995"/>
        <v>eDNA</v>
      </c>
      <c r="L7056" t="str">
        <f t="shared" si="13996"/>
        <v>No Ct</v>
      </c>
      <c r="M7056" t="str">
        <f t="shared" si="13997"/>
        <v/>
      </c>
      <c r="N7056" t="str">
        <f t="shared" si="13998"/>
        <v/>
      </c>
      <c r="O7056" t="str">
        <f t="shared" si="13999"/>
        <v/>
      </c>
    </row>
    <row r="7057" spans="1:24" x14ac:dyDescent="0.25">
      <c r="A7057" t="s">
        <v>303</v>
      </c>
      <c r="B7057" t="s">
        <v>1491</v>
      </c>
      <c r="C7057" t="s">
        <v>20</v>
      </c>
      <c r="D7057" s="6">
        <v>0.1</v>
      </c>
      <c r="E7057" s="6" t="s">
        <v>17</v>
      </c>
      <c r="F7057" t="s">
        <v>1563</v>
      </c>
      <c r="G7057" t="str">
        <f t="shared" si="14056"/>
        <v>DL2020021</v>
      </c>
      <c r="H7057" t="str">
        <f t="shared" si="13992"/>
        <v>16</v>
      </c>
      <c r="I7057" t="str">
        <f t="shared" si="13993"/>
        <v>NordamerikanskMudderkrabbe_16_20201030_DL2020021_GentofteHF</v>
      </c>
      <c r="J7057" t="str">
        <f t="shared" si="13994"/>
        <v>NordamerikanskMudderkrabbe</v>
      </c>
      <c r="K7057" t="str">
        <f t="shared" si="13995"/>
        <v>eDNA</v>
      </c>
      <c r="L7057" t="str">
        <f t="shared" si="13996"/>
        <v>No Ct</v>
      </c>
      <c r="M7057" t="str">
        <f t="shared" si="13997"/>
        <v/>
      </c>
      <c r="N7057" t="str">
        <f t="shared" si="13998"/>
        <v/>
      </c>
      <c r="O7057" t="str">
        <f t="shared" si="13999"/>
        <v/>
      </c>
    </row>
    <row r="7058" spans="1:24" x14ac:dyDescent="0.25">
      <c r="A7058" t="s">
        <v>304</v>
      </c>
      <c r="B7058" t="s">
        <v>1492</v>
      </c>
      <c r="C7058" t="s">
        <v>13</v>
      </c>
      <c r="D7058" s="6">
        <v>0.1</v>
      </c>
      <c r="E7058" s="6">
        <v>36.68</v>
      </c>
      <c r="F7058" t="s">
        <v>1563</v>
      </c>
      <c r="G7058" t="str">
        <f t="shared" si="14056"/>
        <v>DL2020021</v>
      </c>
      <c r="H7058" t="str">
        <f t="shared" ref="H7058:H7121" si="14113">LEFT(B7058,2)</f>
        <v>17</v>
      </c>
      <c r="I7058" t="str">
        <f t="shared" ref="I7058:I7121" si="14114">J7058&amp;"_"&amp;H7058&amp;"_"&amp;F7058</f>
        <v>Pukkellaks_17_20201030_DL2020021_GentofteHF</v>
      </c>
      <c r="J7058" t="str">
        <f t="shared" ref="J7058:J7121" si="14115">MID(RIGHT(B7058,LEN(B7058)-3),1,FIND("_",RIGHT(B7058,LEN(B7058)-3))-1)</f>
        <v>Pukkellaks</v>
      </c>
      <c r="K7058" t="str">
        <f t="shared" ref="K7058:K7121" si="14116">TRIM(SUBSTITUTE(RIGHT(B7058,FIND(J7058,B7058)+1),"_",""))</f>
        <v>PosK</v>
      </c>
      <c r="L7058">
        <f t="shared" ref="L7058:L7121" si="14117">IFERROR(VALUE(SUBSTITUTE(E7058,".",",")),E7058)</f>
        <v>36.68</v>
      </c>
      <c r="M7058">
        <f t="shared" ref="M7058:M7121" si="14118">IF(K7058="PosK",SUMIFS(L:L,K:K,"PosK",I:I,I7058),"")</f>
        <v>36.68</v>
      </c>
      <c r="N7058">
        <f t="shared" ref="N7058:N7121" si="14119">IF(K7058="PosK",SUMIFS(L:L,K:K,"NegK",I:I,I7058),"")</f>
        <v>0</v>
      </c>
      <c r="O7058">
        <f t="shared" ref="O7058:O7121" si="14120">IF(K7058="PosK",SUMIFS(L:L,K:K,"eDNA",I:I,I7058),"")</f>
        <v>0</v>
      </c>
      <c r="Q7058">
        <f t="shared" ref="Q7058" si="14121">IF(L7060="No Ct",0,L7060)</f>
        <v>0</v>
      </c>
      <c r="R7058">
        <f t="shared" ref="R7058" si="14122">IF(L7061="No Ct",0,L7061)</f>
        <v>0</v>
      </c>
      <c r="S7058" t="str">
        <f t="shared" ref="S7058" si="14123">IF(AND(M7058&gt;0,N7058=0),"Valid","Invalid")</f>
        <v>Valid</v>
      </c>
      <c r="T7058" t="str">
        <f t="shared" ref="T7058" si="14124">IF(OR(Q7058&gt;1,R7058&gt;1),"Present","Absent")</f>
        <v>Absent</v>
      </c>
      <c r="U7058" t="str">
        <f t="shared" ref="U7058" si="14125">IF(OR(AND(Q7058&gt;1,Q7058&lt;41),AND(R7058&gt;1,R7058&lt;41)),"Ct&lt;41","Ct&gt;41")</f>
        <v>Ct&gt;41</v>
      </c>
      <c r="V7058" t="str">
        <f>VLOOKUP(J7058,Datasæt_Analysesystemer!$C$2:$D$68,2,FALSE)</f>
        <v>Pukkellaks</v>
      </c>
      <c r="W7058" t="str">
        <f t="shared" ref="W7058" si="14126">MID(F7058,10,9)</f>
        <v>DL2020021</v>
      </c>
      <c r="X7058" t="str">
        <f t="shared" ref="X7058" si="14127">W7058&amp;"_"&amp;V7058&amp;"_"&amp;S7058&amp;"_"&amp;T7058&amp;"_"&amp;U7058</f>
        <v>DL2020021_Pukkellaks_Valid_Absent_Ct&gt;41</v>
      </c>
    </row>
    <row r="7059" spans="1:24" x14ac:dyDescent="0.25">
      <c r="A7059" t="s">
        <v>306</v>
      </c>
      <c r="B7059" t="s">
        <v>1493</v>
      </c>
      <c r="C7059" t="s">
        <v>16</v>
      </c>
      <c r="D7059" s="6">
        <v>0.1</v>
      </c>
      <c r="E7059" s="6" t="s">
        <v>17</v>
      </c>
      <c r="F7059" t="s">
        <v>1563</v>
      </c>
      <c r="G7059" t="str">
        <f t="shared" si="14056"/>
        <v>DL2020021</v>
      </c>
      <c r="H7059" t="str">
        <f t="shared" si="14113"/>
        <v>17</v>
      </c>
      <c r="I7059" t="str">
        <f t="shared" si="14114"/>
        <v>Pukkellaks_17_20201030_DL2020021_GentofteHF</v>
      </c>
      <c r="J7059" t="str">
        <f t="shared" si="14115"/>
        <v>Pukkellaks</v>
      </c>
      <c r="K7059" t="str">
        <f t="shared" si="14116"/>
        <v>NegK</v>
      </c>
      <c r="L7059" t="str">
        <f t="shared" si="14117"/>
        <v>No Ct</v>
      </c>
      <c r="M7059" t="str">
        <f t="shared" si="14118"/>
        <v/>
      </c>
      <c r="N7059" t="str">
        <f t="shared" si="14119"/>
        <v/>
      </c>
      <c r="O7059" t="str">
        <f t="shared" si="14120"/>
        <v/>
      </c>
    </row>
    <row r="7060" spans="1:24" x14ac:dyDescent="0.25">
      <c r="A7060" t="s">
        <v>308</v>
      </c>
      <c r="B7060" t="s">
        <v>1494</v>
      </c>
      <c r="C7060" t="s">
        <v>20</v>
      </c>
      <c r="D7060" s="6">
        <v>0.1</v>
      </c>
      <c r="E7060" s="6" t="s">
        <v>17</v>
      </c>
      <c r="F7060" t="s">
        <v>1563</v>
      </c>
      <c r="G7060" t="str">
        <f t="shared" si="14056"/>
        <v>DL2020021</v>
      </c>
      <c r="H7060" t="str">
        <f t="shared" si="14113"/>
        <v>17</v>
      </c>
      <c r="I7060" t="str">
        <f t="shared" si="14114"/>
        <v>Pukkellaks_17_20201030_DL2020021_GentofteHF</v>
      </c>
      <c r="J7060" t="str">
        <f t="shared" si="14115"/>
        <v>Pukkellaks</v>
      </c>
      <c r="K7060" t="str">
        <f t="shared" si="14116"/>
        <v>eDNA</v>
      </c>
      <c r="L7060" t="str">
        <f t="shared" si="14117"/>
        <v>No Ct</v>
      </c>
      <c r="M7060" t="str">
        <f t="shared" si="14118"/>
        <v/>
      </c>
      <c r="N7060" t="str">
        <f t="shared" si="14119"/>
        <v/>
      </c>
      <c r="O7060" t="str">
        <f t="shared" si="14120"/>
        <v/>
      </c>
    </row>
    <row r="7061" spans="1:24" x14ac:dyDescent="0.25">
      <c r="A7061" t="s">
        <v>310</v>
      </c>
      <c r="B7061" t="s">
        <v>1494</v>
      </c>
      <c r="C7061" t="s">
        <v>20</v>
      </c>
      <c r="D7061" s="6">
        <v>0.1</v>
      </c>
      <c r="E7061" s="6" t="s">
        <v>17</v>
      </c>
      <c r="F7061" t="s">
        <v>1563</v>
      </c>
      <c r="G7061" t="str">
        <f t="shared" si="14056"/>
        <v>DL2020021</v>
      </c>
      <c r="H7061" t="str">
        <f t="shared" si="14113"/>
        <v>17</v>
      </c>
      <c r="I7061" t="str">
        <f t="shared" si="14114"/>
        <v>Pukkellaks_17_20201030_DL2020021_GentofteHF</v>
      </c>
      <c r="J7061" t="str">
        <f t="shared" si="14115"/>
        <v>Pukkellaks</v>
      </c>
      <c r="K7061" t="str">
        <f t="shared" si="14116"/>
        <v>eDNA</v>
      </c>
      <c r="L7061" t="str">
        <f t="shared" si="14117"/>
        <v>No Ct</v>
      </c>
      <c r="M7061" t="str">
        <f t="shared" si="14118"/>
        <v/>
      </c>
      <c r="N7061" t="str">
        <f t="shared" si="14119"/>
        <v/>
      </c>
      <c r="O7061" t="str">
        <f t="shared" si="14120"/>
        <v/>
      </c>
    </row>
    <row r="7062" spans="1:24" x14ac:dyDescent="0.25">
      <c r="A7062" t="s">
        <v>311</v>
      </c>
      <c r="B7062" t="s">
        <v>1495</v>
      </c>
      <c r="C7062" t="s">
        <v>13</v>
      </c>
      <c r="D7062" s="6">
        <v>0.1</v>
      </c>
      <c r="E7062" s="6">
        <v>35.479999999999997</v>
      </c>
      <c r="F7062" t="s">
        <v>1563</v>
      </c>
      <c r="G7062" t="str">
        <f t="shared" si="14056"/>
        <v>DL2020021</v>
      </c>
      <c r="H7062" t="str">
        <f t="shared" si="14113"/>
        <v>18</v>
      </c>
      <c r="I7062" t="str">
        <f t="shared" si="14114"/>
        <v>Pukkellaks_18_20201030_DL2020021_GentofteHF</v>
      </c>
      <c r="J7062" t="str">
        <f t="shared" si="14115"/>
        <v>Pukkellaks</v>
      </c>
      <c r="K7062" t="str">
        <f t="shared" si="14116"/>
        <v>PosK</v>
      </c>
      <c r="L7062">
        <f t="shared" si="14117"/>
        <v>35.479999999999997</v>
      </c>
      <c r="M7062">
        <f t="shared" si="14118"/>
        <v>35.479999999999997</v>
      </c>
      <c r="N7062">
        <f t="shared" si="14119"/>
        <v>0</v>
      </c>
      <c r="O7062">
        <f t="shared" si="14120"/>
        <v>0</v>
      </c>
      <c r="Q7062">
        <f t="shared" ref="Q7062" si="14128">IF(L7064="No Ct",0,L7064)</f>
        <v>0</v>
      </c>
      <c r="R7062">
        <f t="shared" ref="R7062" si="14129">IF(L7065="No Ct",0,L7065)</f>
        <v>0</v>
      </c>
      <c r="S7062" t="str">
        <f t="shared" ref="S7062" si="14130">IF(AND(M7062&gt;0,N7062=0),"Valid","Invalid")</f>
        <v>Valid</v>
      </c>
      <c r="T7062" t="str">
        <f t="shared" ref="T7062" si="14131">IF(OR(Q7062&gt;1,R7062&gt;1),"Present","Absent")</f>
        <v>Absent</v>
      </c>
      <c r="U7062" t="str">
        <f t="shared" ref="U7062" si="14132">IF(OR(AND(Q7062&gt;1,Q7062&lt;41),AND(R7062&gt;1,R7062&lt;41)),"Ct&lt;41","Ct&gt;41")</f>
        <v>Ct&gt;41</v>
      </c>
      <c r="V7062" t="str">
        <f>VLOOKUP(J7062,Datasæt_Analysesystemer!$C$2:$D$68,2,FALSE)</f>
        <v>Pukkellaks</v>
      </c>
      <c r="W7062" t="str">
        <f t="shared" ref="W7062" si="14133">MID(F7062,10,9)</f>
        <v>DL2020021</v>
      </c>
      <c r="X7062" t="str">
        <f t="shared" ref="X7062" si="14134">W7062&amp;"_"&amp;V7062&amp;"_"&amp;S7062&amp;"_"&amp;T7062&amp;"_"&amp;U7062</f>
        <v>DL2020021_Pukkellaks_Valid_Absent_Ct&gt;41</v>
      </c>
    </row>
    <row r="7063" spans="1:24" x14ac:dyDescent="0.25">
      <c r="A7063" t="s">
        <v>313</v>
      </c>
      <c r="B7063" t="s">
        <v>1496</v>
      </c>
      <c r="C7063" t="s">
        <v>16</v>
      </c>
      <c r="D7063" s="6">
        <v>0.1</v>
      </c>
      <c r="E7063" s="6" t="s">
        <v>17</v>
      </c>
      <c r="F7063" t="s">
        <v>1563</v>
      </c>
      <c r="G7063" t="str">
        <f t="shared" si="14056"/>
        <v>DL2020021</v>
      </c>
      <c r="H7063" t="str">
        <f t="shared" si="14113"/>
        <v>18</v>
      </c>
      <c r="I7063" t="str">
        <f t="shared" si="14114"/>
        <v>Pukkellaks_18_20201030_DL2020021_GentofteHF</v>
      </c>
      <c r="J7063" t="str">
        <f t="shared" si="14115"/>
        <v>Pukkellaks</v>
      </c>
      <c r="K7063" t="str">
        <f t="shared" si="14116"/>
        <v>NegK</v>
      </c>
      <c r="L7063" t="str">
        <f t="shared" si="14117"/>
        <v>No Ct</v>
      </c>
      <c r="M7063" t="str">
        <f t="shared" si="14118"/>
        <v/>
      </c>
      <c r="N7063" t="str">
        <f t="shared" si="14119"/>
        <v/>
      </c>
      <c r="O7063" t="str">
        <f t="shared" si="14120"/>
        <v/>
      </c>
    </row>
    <row r="7064" spans="1:24" x14ac:dyDescent="0.25">
      <c r="A7064" t="s">
        <v>315</v>
      </c>
      <c r="B7064" t="s">
        <v>1497</v>
      </c>
      <c r="C7064" t="s">
        <v>20</v>
      </c>
      <c r="D7064" s="6">
        <v>0.1</v>
      </c>
      <c r="E7064" s="6" t="s">
        <v>17</v>
      </c>
      <c r="F7064" t="s">
        <v>1563</v>
      </c>
      <c r="G7064" t="str">
        <f t="shared" si="14056"/>
        <v>DL2020021</v>
      </c>
      <c r="H7064" t="str">
        <f t="shared" si="14113"/>
        <v>18</v>
      </c>
      <c r="I7064" t="str">
        <f t="shared" si="14114"/>
        <v>Pukkellaks_18_20201030_DL2020021_GentofteHF</v>
      </c>
      <c r="J7064" t="str">
        <f t="shared" si="14115"/>
        <v>Pukkellaks</v>
      </c>
      <c r="K7064" t="str">
        <f t="shared" si="14116"/>
        <v>eDNA</v>
      </c>
      <c r="L7064" t="str">
        <f t="shared" si="14117"/>
        <v>No Ct</v>
      </c>
      <c r="M7064" t="str">
        <f t="shared" si="14118"/>
        <v/>
      </c>
      <c r="N7064" t="str">
        <f t="shared" si="14119"/>
        <v/>
      </c>
      <c r="O7064" t="str">
        <f t="shared" si="14120"/>
        <v/>
      </c>
    </row>
    <row r="7065" spans="1:24" x14ac:dyDescent="0.25">
      <c r="A7065" t="s">
        <v>317</v>
      </c>
      <c r="B7065" t="s">
        <v>1497</v>
      </c>
      <c r="C7065" t="s">
        <v>20</v>
      </c>
      <c r="D7065" s="6">
        <v>0.1</v>
      </c>
      <c r="E7065" s="6" t="s">
        <v>17</v>
      </c>
      <c r="F7065" t="s">
        <v>1563</v>
      </c>
      <c r="G7065" t="str">
        <f t="shared" si="14056"/>
        <v>DL2020021</v>
      </c>
      <c r="H7065" t="str">
        <f t="shared" si="14113"/>
        <v>18</v>
      </c>
      <c r="I7065" t="str">
        <f t="shared" si="14114"/>
        <v>Pukkellaks_18_20201030_DL2020021_GentofteHF</v>
      </c>
      <c r="J7065" t="str">
        <f t="shared" si="14115"/>
        <v>Pukkellaks</v>
      </c>
      <c r="K7065" t="str">
        <f t="shared" si="14116"/>
        <v>eDNA</v>
      </c>
      <c r="L7065" t="str">
        <f t="shared" si="14117"/>
        <v>No Ct</v>
      </c>
      <c r="M7065" t="str">
        <f t="shared" si="14118"/>
        <v/>
      </c>
      <c r="N7065" t="str">
        <f t="shared" si="14119"/>
        <v/>
      </c>
      <c r="O7065" t="str">
        <f t="shared" si="14120"/>
        <v/>
      </c>
    </row>
    <row r="7066" spans="1:24" x14ac:dyDescent="0.25">
      <c r="A7066" t="s">
        <v>318</v>
      </c>
      <c r="B7066" t="s">
        <v>1498</v>
      </c>
      <c r="C7066" t="s">
        <v>13</v>
      </c>
      <c r="D7066" s="6">
        <v>0.1</v>
      </c>
      <c r="E7066" s="6">
        <v>38.04</v>
      </c>
      <c r="F7066" t="s">
        <v>1563</v>
      </c>
      <c r="G7066" t="str">
        <f t="shared" si="14056"/>
        <v>DL2020021</v>
      </c>
      <c r="H7066" t="str">
        <f t="shared" si="14113"/>
        <v>19</v>
      </c>
      <c r="I7066" t="str">
        <f t="shared" si="14114"/>
        <v>SibiriskStoer_19_20201030_DL2020021_GentofteHF</v>
      </c>
      <c r="J7066" t="str">
        <f t="shared" si="14115"/>
        <v>SibiriskStoer</v>
      </c>
      <c r="K7066" t="str">
        <f t="shared" si="14116"/>
        <v>PosK</v>
      </c>
      <c r="L7066">
        <f t="shared" si="14117"/>
        <v>38.04</v>
      </c>
      <c r="M7066">
        <f t="shared" si="14118"/>
        <v>38.04</v>
      </c>
      <c r="N7066">
        <f t="shared" si="14119"/>
        <v>0</v>
      </c>
      <c r="O7066">
        <f t="shared" si="14120"/>
        <v>0</v>
      </c>
      <c r="Q7066">
        <f t="shared" ref="Q7066" si="14135">IF(L7068="No Ct",0,L7068)</f>
        <v>0</v>
      </c>
      <c r="R7066">
        <f t="shared" ref="R7066" si="14136">IF(L7069="No Ct",0,L7069)</f>
        <v>0</v>
      </c>
      <c r="S7066" t="str">
        <f t="shared" ref="S7066" si="14137">IF(AND(M7066&gt;0,N7066=0),"Valid","Invalid")</f>
        <v>Valid</v>
      </c>
      <c r="T7066" t="str">
        <f t="shared" ref="T7066" si="14138">IF(OR(Q7066&gt;1,R7066&gt;1),"Present","Absent")</f>
        <v>Absent</v>
      </c>
      <c r="U7066" t="str">
        <f t="shared" ref="U7066" si="14139">IF(OR(AND(Q7066&gt;1,Q7066&lt;41),AND(R7066&gt;1,R7066&lt;41)),"Ct&lt;41","Ct&gt;41")</f>
        <v>Ct&gt;41</v>
      </c>
      <c r="V7066" t="str">
        <f>VLOOKUP(J7066,Datasæt_Analysesystemer!$C$2:$D$68,2,FALSE)</f>
        <v>Siberisk stør</v>
      </c>
      <c r="W7066" t="str">
        <f t="shared" ref="W7066" si="14140">MID(F7066,10,9)</f>
        <v>DL2020021</v>
      </c>
      <c r="X7066" t="str">
        <f t="shared" ref="X7066" si="14141">W7066&amp;"_"&amp;V7066&amp;"_"&amp;S7066&amp;"_"&amp;T7066&amp;"_"&amp;U7066</f>
        <v>DL2020021_Siberisk stør_Valid_Absent_Ct&gt;41</v>
      </c>
    </row>
    <row r="7067" spans="1:24" x14ac:dyDescent="0.25">
      <c r="A7067" t="s">
        <v>320</v>
      </c>
      <c r="B7067" t="s">
        <v>1499</v>
      </c>
      <c r="C7067" t="s">
        <v>16</v>
      </c>
      <c r="D7067" s="6">
        <v>0.1</v>
      </c>
      <c r="E7067" s="6" t="s">
        <v>17</v>
      </c>
      <c r="F7067" t="s">
        <v>1563</v>
      </c>
      <c r="G7067" t="str">
        <f t="shared" si="14056"/>
        <v>DL2020021</v>
      </c>
      <c r="H7067" t="str">
        <f t="shared" si="14113"/>
        <v>19</v>
      </c>
      <c r="I7067" t="str">
        <f t="shared" si="14114"/>
        <v>SibiriskStoer_19_20201030_DL2020021_GentofteHF</v>
      </c>
      <c r="J7067" t="str">
        <f t="shared" si="14115"/>
        <v>SibiriskStoer</v>
      </c>
      <c r="K7067" t="str">
        <f t="shared" si="14116"/>
        <v>NegK</v>
      </c>
      <c r="L7067" t="str">
        <f t="shared" si="14117"/>
        <v>No Ct</v>
      </c>
      <c r="M7067" t="str">
        <f t="shared" si="14118"/>
        <v/>
      </c>
      <c r="N7067" t="str">
        <f t="shared" si="14119"/>
        <v/>
      </c>
      <c r="O7067" t="str">
        <f t="shared" si="14120"/>
        <v/>
      </c>
    </row>
    <row r="7068" spans="1:24" x14ac:dyDescent="0.25">
      <c r="A7068" t="s">
        <v>322</v>
      </c>
      <c r="B7068" t="s">
        <v>1500</v>
      </c>
      <c r="C7068" t="s">
        <v>20</v>
      </c>
      <c r="D7068" s="6">
        <v>0.1</v>
      </c>
      <c r="E7068" s="6" t="s">
        <v>17</v>
      </c>
      <c r="F7068" t="s">
        <v>1563</v>
      </c>
      <c r="G7068" t="str">
        <f t="shared" si="14056"/>
        <v>DL2020021</v>
      </c>
      <c r="H7068" t="str">
        <f t="shared" si="14113"/>
        <v>19</v>
      </c>
      <c r="I7068" t="str">
        <f t="shared" si="14114"/>
        <v>SibiriskStoer_19_20201030_DL2020021_GentofteHF</v>
      </c>
      <c r="J7068" t="str">
        <f t="shared" si="14115"/>
        <v>SibiriskStoer</v>
      </c>
      <c r="K7068" t="str">
        <f t="shared" si="14116"/>
        <v>eDNA</v>
      </c>
      <c r="L7068" t="str">
        <f t="shared" si="14117"/>
        <v>No Ct</v>
      </c>
      <c r="M7068" t="str">
        <f t="shared" si="14118"/>
        <v/>
      </c>
      <c r="N7068" t="str">
        <f t="shared" si="14119"/>
        <v/>
      </c>
      <c r="O7068" t="str">
        <f t="shared" si="14120"/>
        <v/>
      </c>
    </row>
    <row r="7069" spans="1:24" x14ac:dyDescent="0.25">
      <c r="A7069" t="s">
        <v>324</v>
      </c>
      <c r="B7069" t="s">
        <v>1500</v>
      </c>
      <c r="C7069" t="s">
        <v>20</v>
      </c>
      <c r="D7069" s="6">
        <v>0.1</v>
      </c>
      <c r="E7069" s="6" t="s">
        <v>17</v>
      </c>
      <c r="F7069" t="s">
        <v>1563</v>
      </c>
      <c r="G7069" t="str">
        <f t="shared" si="14056"/>
        <v>DL2020021</v>
      </c>
      <c r="H7069" t="str">
        <f t="shared" si="14113"/>
        <v>19</v>
      </c>
      <c r="I7069" t="str">
        <f t="shared" si="14114"/>
        <v>SibiriskStoer_19_20201030_DL2020021_GentofteHF</v>
      </c>
      <c r="J7069" t="str">
        <f t="shared" si="14115"/>
        <v>SibiriskStoer</v>
      </c>
      <c r="K7069" t="str">
        <f t="shared" si="14116"/>
        <v>eDNA</v>
      </c>
      <c r="L7069" t="str">
        <f t="shared" si="14117"/>
        <v>No Ct</v>
      </c>
      <c r="M7069" t="str">
        <f t="shared" si="14118"/>
        <v/>
      </c>
      <c r="N7069" t="str">
        <f t="shared" si="14119"/>
        <v/>
      </c>
      <c r="O7069" t="str">
        <f t="shared" si="14120"/>
        <v/>
      </c>
    </row>
    <row r="7070" spans="1:24" x14ac:dyDescent="0.25">
      <c r="A7070" t="s">
        <v>325</v>
      </c>
      <c r="B7070" t="s">
        <v>1501</v>
      </c>
      <c r="C7070" t="s">
        <v>13</v>
      </c>
      <c r="D7070" s="6">
        <v>0.1</v>
      </c>
      <c r="E7070" s="6">
        <v>37.56</v>
      </c>
      <c r="F7070" t="s">
        <v>1563</v>
      </c>
      <c r="G7070" t="str">
        <f t="shared" si="14056"/>
        <v>DL2020021</v>
      </c>
      <c r="H7070" t="str">
        <f t="shared" si="14113"/>
        <v>20</v>
      </c>
      <c r="I7070" t="str">
        <f t="shared" si="14114"/>
        <v>SibiriskStoer_20_20201030_DL2020021_GentofteHF</v>
      </c>
      <c r="J7070" t="str">
        <f t="shared" si="14115"/>
        <v>SibiriskStoer</v>
      </c>
      <c r="K7070" t="str">
        <f t="shared" si="14116"/>
        <v>PosK</v>
      </c>
      <c r="L7070">
        <f t="shared" si="14117"/>
        <v>37.56</v>
      </c>
      <c r="M7070">
        <f t="shared" si="14118"/>
        <v>37.56</v>
      </c>
      <c r="N7070">
        <f t="shared" si="14119"/>
        <v>0</v>
      </c>
      <c r="O7070">
        <f t="shared" si="14120"/>
        <v>0</v>
      </c>
      <c r="Q7070">
        <f t="shared" ref="Q7070" si="14142">IF(L7072="No Ct",0,L7072)</f>
        <v>0</v>
      </c>
      <c r="R7070">
        <f t="shared" ref="R7070" si="14143">IF(L7073="No Ct",0,L7073)</f>
        <v>0</v>
      </c>
      <c r="S7070" t="str">
        <f t="shared" ref="S7070" si="14144">IF(AND(M7070&gt;0,N7070=0),"Valid","Invalid")</f>
        <v>Valid</v>
      </c>
      <c r="T7070" t="str">
        <f t="shared" ref="T7070" si="14145">IF(OR(Q7070&gt;1,R7070&gt;1),"Present","Absent")</f>
        <v>Absent</v>
      </c>
      <c r="U7070" t="str">
        <f t="shared" ref="U7070" si="14146">IF(OR(AND(Q7070&gt;1,Q7070&lt;41),AND(R7070&gt;1,R7070&lt;41)),"Ct&lt;41","Ct&gt;41")</f>
        <v>Ct&gt;41</v>
      </c>
      <c r="V7070" t="str">
        <f>VLOOKUP(J7070,Datasæt_Analysesystemer!$C$2:$D$68,2,FALSE)</f>
        <v>Siberisk stør</v>
      </c>
      <c r="W7070" t="str">
        <f t="shared" ref="W7070" si="14147">MID(F7070,10,9)</f>
        <v>DL2020021</v>
      </c>
      <c r="X7070" t="str">
        <f t="shared" ref="X7070" si="14148">W7070&amp;"_"&amp;V7070&amp;"_"&amp;S7070&amp;"_"&amp;T7070&amp;"_"&amp;U7070</f>
        <v>DL2020021_Siberisk stør_Valid_Absent_Ct&gt;41</v>
      </c>
    </row>
    <row r="7071" spans="1:24" x14ac:dyDescent="0.25">
      <c r="A7071" t="s">
        <v>327</v>
      </c>
      <c r="B7071" t="s">
        <v>1502</v>
      </c>
      <c r="C7071" t="s">
        <v>16</v>
      </c>
      <c r="D7071" s="6">
        <v>0.1</v>
      </c>
      <c r="E7071" s="6" t="s">
        <v>17</v>
      </c>
      <c r="F7071" t="s">
        <v>1563</v>
      </c>
      <c r="G7071" t="str">
        <f t="shared" si="14056"/>
        <v>DL2020021</v>
      </c>
      <c r="H7071" t="str">
        <f t="shared" si="14113"/>
        <v>20</v>
      </c>
      <c r="I7071" t="str">
        <f t="shared" si="14114"/>
        <v>SibiriskStoer_20_20201030_DL2020021_GentofteHF</v>
      </c>
      <c r="J7071" t="str">
        <f t="shared" si="14115"/>
        <v>SibiriskStoer</v>
      </c>
      <c r="K7071" t="str">
        <f t="shared" si="14116"/>
        <v>NegK</v>
      </c>
      <c r="L7071" t="str">
        <f t="shared" si="14117"/>
        <v>No Ct</v>
      </c>
      <c r="M7071" t="str">
        <f t="shared" si="14118"/>
        <v/>
      </c>
      <c r="N7071" t="str">
        <f t="shared" si="14119"/>
        <v/>
      </c>
      <c r="O7071" t="str">
        <f t="shared" si="14120"/>
        <v/>
      </c>
    </row>
    <row r="7072" spans="1:24" x14ac:dyDescent="0.25">
      <c r="A7072" t="s">
        <v>329</v>
      </c>
      <c r="B7072" t="s">
        <v>1503</v>
      </c>
      <c r="C7072" t="s">
        <v>20</v>
      </c>
      <c r="D7072" s="6">
        <v>0.1</v>
      </c>
      <c r="E7072" s="6" t="s">
        <v>17</v>
      </c>
      <c r="F7072" t="s">
        <v>1563</v>
      </c>
      <c r="G7072" t="str">
        <f t="shared" si="14056"/>
        <v>DL2020021</v>
      </c>
      <c r="H7072" t="str">
        <f t="shared" si="14113"/>
        <v>20</v>
      </c>
      <c r="I7072" t="str">
        <f t="shared" si="14114"/>
        <v>SibiriskStoer_20_20201030_DL2020021_GentofteHF</v>
      </c>
      <c r="J7072" t="str">
        <f t="shared" si="14115"/>
        <v>SibiriskStoer</v>
      </c>
      <c r="K7072" t="str">
        <f t="shared" si="14116"/>
        <v>eDNA</v>
      </c>
      <c r="L7072" t="str">
        <f t="shared" si="14117"/>
        <v>No Ct</v>
      </c>
      <c r="M7072" t="str">
        <f t="shared" si="14118"/>
        <v/>
      </c>
      <c r="N7072" t="str">
        <f t="shared" si="14119"/>
        <v/>
      </c>
      <c r="O7072" t="str">
        <f t="shared" si="14120"/>
        <v/>
      </c>
    </row>
    <row r="7073" spans="1:24" x14ac:dyDescent="0.25">
      <c r="A7073" t="s">
        <v>331</v>
      </c>
      <c r="B7073" t="s">
        <v>1503</v>
      </c>
      <c r="C7073" t="s">
        <v>20</v>
      </c>
      <c r="D7073" s="6">
        <v>0.1</v>
      </c>
      <c r="E7073" s="6" t="s">
        <v>17</v>
      </c>
      <c r="F7073" t="s">
        <v>1563</v>
      </c>
      <c r="G7073" t="str">
        <f t="shared" si="14056"/>
        <v>DL2020021</v>
      </c>
      <c r="H7073" t="str">
        <f t="shared" si="14113"/>
        <v>20</v>
      </c>
      <c r="I7073" t="str">
        <f t="shared" si="14114"/>
        <v>SibiriskStoer_20_20201030_DL2020021_GentofteHF</v>
      </c>
      <c r="J7073" t="str">
        <f t="shared" si="14115"/>
        <v>SibiriskStoer</v>
      </c>
      <c r="K7073" t="str">
        <f t="shared" si="14116"/>
        <v>eDNA</v>
      </c>
      <c r="L7073" t="str">
        <f t="shared" si="14117"/>
        <v>No Ct</v>
      </c>
      <c r="M7073" t="str">
        <f t="shared" si="14118"/>
        <v/>
      </c>
      <c r="N7073" t="str">
        <f t="shared" si="14119"/>
        <v/>
      </c>
      <c r="O7073" t="str">
        <f t="shared" si="14120"/>
        <v/>
      </c>
    </row>
    <row r="7074" spans="1:24" x14ac:dyDescent="0.25">
      <c r="A7074" t="s">
        <v>390</v>
      </c>
      <c r="B7074" t="s">
        <v>1504</v>
      </c>
      <c r="C7074" t="s">
        <v>13</v>
      </c>
      <c r="D7074" s="6">
        <v>0.1</v>
      </c>
      <c r="E7074" s="6">
        <v>25.82</v>
      </c>
      <c r="F7074" t="s">
        <v>1563</v>
      </c>
      <c r="G7074" t="str">
        <f t="shared" si="14056"/>
        <v>DL2020021</v>
      </c>
      <c r="H7074" t="str">
        <f t="shared" si="14113"/>
        <v>21</v>
      </c>
      <c r="I7074" t="str">
        <f t="shared" si="14114"/>
        <v>Stillehavsoesters_21_20201030_DL2020021_GentofteHF</v>
      </c>
      <c r="J7074" t="str">
        <f t="shared" si="14115"/>
        <v>Stillehavsoesters</v>
      </c>
      <c r="K7074" t="str">
        <f t="shared" si="14116"/>
        <v>PosK</v>
      </c>
      <c r="L7074">
        <f t="shared" si="14117"/>
        <v>25.82</v>
      </c>
      <c r="M7074">
        <f t="shared" si="14118"/>
        <v>25.82</v>
      </c>
      <c r="N7074">
        <f t="shared" si="14119"/>
        <v>0</v>
      </c>
      <c r="O7074">
        <f t="shared" si="14120"/>
        <v>73.39</v>
      </c>
      <c r="Q7074">
        <f t="shared" ref="Q7074" si="14149">IF(L7076="No Ct",0,L7076)</f>
        <v>35.36</v>
      </c>
      <c r="R7074">
        <f t="shared" ref="R7074" si="14150">IF(L7077="No Ct",0,L7077)</f>
        <v>38.03</v>
      </c>
      <c r="S7074" t="str">
        <f t="shared" ref="S7074" si="14151">IF(AND(M7074&gt;0,N7074=0),"Valid","Invalid")</f>
        <v>Valid</v>
      </c>
      <c r="T7074" t="str">
        <f t="shared" ref="T7074" si="14152">IF(OR(Q7074&gt;1,R7074&gt;1),"Present","Absent")</f>
        <v>Present</v>
      </c>
      <c r="U7074" t="str">
        <f t="shared" ref="U7074" si="14153">IF(OR(AND(Q7074&gt;1,Q7074&lt;41),AND(R7074&gt;1,R7074&lt;41)),"Ct&lt;41","Ct&gt;41")</f>
        <v>Ct&lt;41</v>
      </c>
      <c r="V7074" t="str">
        <f>VLOOKUP(J7074,Datasæt_Analysesystemer!$C$2:$D$68,2,FALSE)</f>
        <v>Stillehavsøsters</v>
      </c>
      <c r="W7074" t="str">
        <f t="shared" ref="W7074" si="14154">MID(F7074,10,9)</f>
        <v>DL2020021</v>
      </c>
      <c r="X7074" t="str">
        <f t="shared" ref="X7074" si="14155">W7074&amp;"_"&amp;V7074&amp;"_"&amp;S7074&amp;"_"&amp;T7074&amp;"_"&amp;U7074</f>
        <v>DL2020021_Stillehavsøsters_Valid_Present_Ct&lt;41</v>
      </c>
    </row>
    <row r="7075" spans="1:24" x14ac:dyDescent="0.25">
      <c r="A7075" t="s">
        <v>392</v>
      </c>
      <c r="B7075" t="s">
        <v>1505</v>
      </c>
      <c r="C7075" t="s">
        <v>16</v>
      </c>
      <c r="D7075" s="6">
        <v>0.1</v>
      </c>
      <c r="E7075" s="6" t="s">
        <v>17</v>
      </c>
      <c r="F7075" t="s">
        <v>1563</v>
      </c>
      <c r="G7075" t="str">
        <f t="shared" si="14056"/>
        <v>DL2020021</v>
      </c>
      <c r="H7075" t="str">
        <f t="shared" si="14113"/>
        <v>21</v>
      </c>
      <c r="I7075" t="str">
        <f t="shared" si="14114"/>
        <v>Stillehavsoesters_21_20201030_DL2020021_GentofteHF</v>
      </c>
      <c r="J7075" t="str">
        <f t="shared" si="14115"/>
        <v>Stillehavsoesters</v>
      </c>
      <c r="K7075" t="str">
        <f t="shared" si="14116"/>
        <v>NegK</v>
      </c>
      <c r="L7075" t="str">
        <f t="shared" si="14117"/>
        <v>No Ct</v>
      </c>
      <c r="M7075" t="str">
        <f t="shared" si="14118"/>
        <v/>
      </c>
      <c r="N7075" t="str">
        <f t="shared" si="14119"/>
        <v/>
      </c>
      <c r="O7075" t="str">
        <f t="shared" si="14120"/>
        <v/>
      </c>
    </row>
    <row r="7076" spans="1:24" x14ac:dyDescent="0.25">
      <c r="A7076" t="s">
        <v>394</v>
      </c>
      <c r="B7076" t="s">
        <v>1506</v>
      </c>
      <c r="C7076" t="s">
        <v>20</v>
      </c>
      <c r="D7076" s="6">
        <v>0.1</v>
      </c>
      <c r="E7076" s="6">
        <v>35.36</v>
      </c>
      <c r="F7076" t="s">
        <v>1563</v>
      </c>
      <c r="G7076" t="str">
        <f t="shared" si="14056"/>
        <v>DL2020021</v>
      </c>
      <c r="H7076" t="str">
        <f t="shared" si="14113"/>
        <v>21</v>
      </c>
      <c r="I7076" t="str">
        <f t="shared" si="14114"/>
        <v>Stillehavsoesters_21_20201030_DL2020021_GentofteHF</v>
      </c>
      <c r="J7076" t="str">
        <f t="shared" si="14115"/>
        <v>Stillehavsoesters</v>
      </c>
      <c r="K7076" t="str">
        <f t="shared" si="14116"/>
        <v>eDNA</v>
      </c>
      <c r="L7076">
        <f t="shared" si="14117"/>
        <v>35.36</v>
      </c>
      <c r="M7076" t="str">
        <f t="shared" si="14118"/>
        <v/>
      </c>
      <c r="N7076" t="str">
        <f t="shared" si="14119"/>
        <v/>
      </c>
      <c r="O7076" t="str">
        <f t="shared" si="14120"/>
        <v/>
      </c>
    </row>
    <row r="7077" spans="1:24" x14ac:dyDescent="0.25">
      <c r="A7077" t="s">
        <v>396</v>
      </c>
      <c r="B7077" t="s">
        <v>1506</v>
      </c>
      <c r="C7077" t="s">
        <v>20</v>
      </c>
      <c r="D7077" s="6">
        <v>0.1</v>
      </c>
      <c r="E7077" s="6">
        <v>38.03</v>
      </c>
      <c r="F7077" t="s">
        <v>1563</v>
      </c>
      <c r="G7077" t="str">
        <f t="shared" si="14056"/>
        <v>DL2020021</v>
      </c>
      <c r="H7077" t="str">
        <f t="shared" si="14113"/>
        <v>21</v>
      </c>
      <c r="I7077" t="str">
        <f t="shared" si="14114"/>
        <v>Stillehavsoesters_21_20201030_DL2020021_GentofteHF</v>
      </c>
      <c r="J7077" t="str">
        <f t="shared" si="14115"/>
        <v>Stillehavsoesters</v>
      </c>
      <c r="K7077" t="str">
        <f t="shared" si="14116"/>
        <v>eDNA</v>
      </c>
      <c r="L7077">
        <f t="shared" si="14117"/>
        <v>38.03</v>
      </c>
      <c r="M7077" t="str">
        <f t="shared" si="14118"/>
        <v/>
      </c>
      <c r="N7077" t="str">
        <f t="shared" si="14119"/>
        <v/>
      </c>
      <c r="O7077" t="str">
        <f t="shared" si="14120"/>
        <v/>
      </c>
    </row>
    <row r="7078" spans="1:24" x14ac:dyDescent="0.25">
      <c r="A7078" t="s">
        <v>397</v>
      </c>
      <c r="B7078" t="s">
        <v>1507</v>
      </c>
      <c r="C7078" t="s">
        <v>13</v>
      </c>
      <c r="D7078" s="6">
        <v>0.1</v>
      </c>
      <c r="E7078" s="6">
        <v>26.05</v>
      </c>
      <c r="F7078" t="s">
        <v>1563</v>
      </c>
      <c r="G7078" t="str">
        <f t="shared" si="14056"/>
        <v>DL2020021</v>
      </c>
      <c r="H7078" t="str">
        <f t="shared" si="14113"/>
        <v>22</v>
      </c>
      <c r="I7078" t="str">
        <f t="shared" si="14114"/>
        <v>Stillehavsoesters_22_20201030_DL2020021_GentofteHF</v>
      </c>
      <c r="J7078" t="str">
        <f t="shared" si="14115"/>
        <v>Stillehavsoesters</v>
      </c>
      <c r="K7078" t="str">
        <f t="shared" si="14116"/>
        <v>PosK</v>
      </c>
      <c r="L7078">
        <f t="shared" si="14117"/>
        <v>26.05</v>
      </c>
      <c r="M7078">
        <f t="shared" si="14118"/>
        <v>26.05</v>
      </c>
      <c r="N7078">
        <f t="shared" si="14119"/>
        <v>0</v>
      </c>
      <c r="O7078">
        <f t="shared" si="14120"/>
        <v>75.069999999999993</v>
      </c>
      <c r="Q7078">
        <f t="shared" ref="Q7078" si="14156">IF(L7080="No Ct",0,L7080)</f>
        <v>37.299999999999997</v>
      </c>
      <c r="R7078">
        <f t="shared" ref="R7078" si="14157">IF(L7081="No Ct",0,L7081)</f>
        <v>37.770000000000003</v>
      </c>
      <c r="S7078" t="str">
        <f t="shared" ref="S7078" si="14158">IF(AND(M7078&gt;0,N7078=0),"Valid","Invalid")</f>
        <v>Valid</v>
      </c>
      <c r="T7078" t="str">
        <f t="shared" ref="T7078" si="14159">IF(OR(Q7078&gt;1,R7078&gt;1),"Present","Absent")</f>
        <v>Present</v>
      </c>
      <c r="U7078" t="str">
        <f t="shared" ref="U7078" si="14160">IF(OR(AND(Q7078&gt;1,Q7078&lt;41),AND(R7078&gt;1,R7078&lt;41)),"Ct&lt;41","Ct&gt;41")</f>
        <v>Ct&lt;41</v>
      </c>
      <c r="V7078" t="str">
        <f>VLOOKUP(J7078,Datasæt_Analysesystemer!$C$2:$D$68,2,FALSE)</f>
        <v>Stillehavsøsters</v>
      </c>
      <c r="W7078" t="str">
        <f t="shared" ref="W7078" si="14161">MID(F7078,10,9)</f>
        <v>DL2020021</v>
      </c>
      <c r="X7078" t="str">
        <f t="shared" ref="X7078" si="14162">W7078&amp;"_"&amp;V7078&amp;"_"&amp;S7078&amp;"_"&amp;T7078&amp;"_"&amp;U7078</f>
        <v>DL2020021_Stillehavsøsters_Valid_Present_Ct&lt;41</v>
      </c>
    </row>
    <row r="7079" spans="1:24" x14ac:dyDescent="0.25">
      <c r="A7079" t="s">
        <v>399</v>
      </c>
      <c r="B7079" t="s">
        <v>1508</v>
      </c>
      <c r="C7079" t="s">
        <v>16</v>
      </c>
      <c r="D7079" s="6">
        <v>0.1</v>
      </c>
      <c r="E7079" s="6" t="s">
        <v>17</v>
      </c>
      <c r="F7079" t="s">
        <v>1563</v>
      </c>
      <c r="G7079" t="str">
        <f t="shared" si="14056"/>
        <v>DL2020021</v>
      </c>
      <c r="H7079" t="str">
        <f t="shared" si="14113"/>
        <v>22</v>
      </c>
      <c r="I7079" t="str">
        <f t="shared" si="14114"/>
        <v>Stillehavsoesters_22_20201030_DL2020021_GentofteHF</v>
      </c>
      <c r="J7079" t="str">
        <f t="shared" si="14115"/>
        <v>Stillehavsoesters</v>
      </c>
      <c r="K7079" t="str">
        <f t="shared" si="14116"/>
        <v>NegK</v>
      </c>
      <c r="L7079" t="str">
        <f t="shared" si="14117"/>
        <v>No Ct</v>
      </c>
      <c r="M7079" t="str">
        <f t="shared" si="14118"/>
        <v/>
      </c>
      <c r="N7079" t="str">
        <f t="shared" si="14119"/>
        <v/>
      </c>
      <c r="O7079" t="str">
        <f t="shared" si="14120"/>
        <v/>
      </c>
    </row>
    <row r="7080" spans="1:24" x14ac:dyDescent="0.25">
      <c r="A7080" t="s">
        <v>401</v>
      </c>
      <c r="B7080" t="s">
        <v>1509</v>
      </c>
      <c r="C7080" t="s">
        <v>20</v>
      </c>
      <c r="D7080" s="6">
        <v>0.1</v>
      </c>
      <c r="E7080" s="6">
        <v>37.299999999999997</v>
      </c>
      <c r="F7080" t="s">
        <v>1563</v>
      </c>
      <c r="G7080" t="str">
        <f t="shared" si="14056"/>
        <v>DL2020021</v>
      </c>
      <c r="H7080" t="str">
        <f t="shared" si="14113"/>
        <v>22</v>
      </c>
      <c r="I7080" t="str">
        <f t="shared" si="14114"/>
        <v>Stillehavsoesters_22_20201030_DL2020021_GentofteHF</v>
      </c>
      <c r="J7080" t="str">
        <f t="shared" si="14115"/>
        <v>Stillehavsoesters</v>
      </c>
      <c r="K7080" t="str">
        <f t="shared" si="14116"/>
        <v>eDNA</v>
      </c>
      <c r="L7080">
        <f t="shared" si="14117"/>
        <v>37.299999999999997</v>
      </c>
      <c r="M7080" t="str">
        <f t="shared" si="14118"/>
        <v/>
      </c>
      <c r="N7080" t="str">
        <f t="shared" si="14119"/>
        <v/>
      </c>
      <c r="O7080" t="str">
        <f t="shared" si="14120"/>
        <v/>
      </c>
    </row>
    <row r="7081" spans="1:24" x14ac:dyDescent="0.25">
      <c r="A7081" t="s">
        <v>403</v>
      </c>
      <c r="B7081" t="s">
        <v>1509</v>
      </c>
      <c r="C7081" t="s">
        <v>20</v>
      </c>
      <c r="D7081" s="6">
        <v>0.1</v>
      </c>
      <c r="E7081" s="6">
        <v>37.770000000000003</v>
      </c>
      <c r="F7081" t="s">
        <v>1563</v>
      </c>
      <c r="G7081" t="str">
        <f t="shared" si="14056"/>
        <v>DL2020021</v>
      </c>
      <c r="H7081" t="str">
        <f t="shared" si="14113"/>
        <v>22</v>
      </c>
      <c r="I7081" t="str">
        <f t="shared" si="14114"/>
        <v>Stillehavsoesters_22_20201030_DL2020021_GentofteHF</v>
      </c>
      <c r="J7081" t="str">
        <f t="shared" si="14115"/>
        <v>Stillehavsoesters</v>
      </c>
      <c r="K7081" t="str">
        <f t="shared" si="14116"/>
        <v>eDNA</v>
      </c>
      <c r="L7081">
        <f t="shared" si="14117"/>
        <v>37.770000000000003</v>
      </c>
      <c r="M7081" t="str">
        <f t="shared" si="14118"/>
        <v/>
      </c>
      <c r="N7081" t="str">
        <f t="shared" si="14119"/>
        <v/>
      </c>
      <c r="O7081" t="str">
        <f t="shared" si="14120"/>
        <v/>
      </c>
    </row>
    <row r="7082" spans="1:24" x14ac:dyDescent="0.25">
      <c r="A7082" t="s">
        <v>404</v>
      </c>
      <c r="B7082" t="s">
        <v>692</v>
      </c>
      <c r="C7082" t="s">
        <v>13</v>
      </c>
      <c r="D7082" s="6">
        <v>0.1</v>
      </c>
      <c r="E7082" s="6" t="s">
        <v>17</v>
      </c>
      <c r="F7082" t="s">
        <v>1563</v>
      </c>
      <c r="G7082" t="str">
        <f t="shared" si="14056"/>
        <v>DL2020021</v>
      </c>
      <c r="H7082" t="str">
        <f t="shared" si="14113"/>
        <v>23</v>
      </c>
      <c r="I7082" t="str">
        <f t="shared" si="14114"/>
        <v>SortmundetKutling_23_20201030_DL2020021_GentofteHF</v>
      </c>
      <c r="J7082" t="str">
        <f t="shared" si="14115"/>
        <v>SortmundetKutling</v>
      </c>
      <c r="K7082" t="str">
        <f t="shared" si="14116"/>
        <v>PosK</v>
      </c>
      <c r="L7082" t="str">
        <f t="shared" si="14117"/>
        <v>No Ct</v>
      </c>
      <c r="M7082">
        <f t="shared" si="14118"/>
        <v>0</v>
      </c>
      <c r="N7082">
        <f t="shared" si="14119"/>
        <v>0</v>
      </c>
      <c r="O7082">
        <f t="shared" si="14120"/>
        <v>0</v>
      </c>
      <c r="Q7082">
        <f t="shared" ref="Q7082" si="14163">IF(L7084="No Ct",0,L7084)</f>
        <v>0</v>
      </c>
      <c r="R7082">
        <f t="shared" ref="R7082" si="14164">IF(L7085="No Ct",0,L7085)</f>
        <v>0</v>
      </c>
      <c r="S7082" t="str">
        <f t="shared" ref="S7082" si="14165">IF(AND(M7082&gt;0,N7082=0),"Valid","Invalid")</f>
        <v>Invalid</v>
      </c>
      <c r="T7082" t="str">
        <f t="shared" ref="T7082" si="14166">IF(OR(Q7082&gt;1,R7082&gt;1),"Present","Absent")</f>
        <v>Absent</v>
      </c>
      <c r="U7082" t="str">
        <f t="shared" ref="U7082" si="14167">IF(OR(AND(Q7082&gt;1,Q7082&lt;41),AND(R7082&gt;1,R7082&lt;41)),"Ct&lt;41","Ct&gt;41")</f>
        <v>Ct&gt;41</v>
      </c>
      <c r="V7082" t="str">
        <f>VLOOKUP(J7082,Datasæt_Analysesystemer!$C$2:$D$68,2,FALSE)</f>
        <v>Sortmundet kutling</v>
      </c>
      <c r="W7082" t="str">
        <f t="shared" ref="W7082" si="14168">MID(F7082,10,9)</f>
        <v>DL2020021</v>
      </c>
      <c r="X7082" t="str">
        <f t="shared" ref="X7082" si="14169">W7082&amp;"_"&amp;V7082&amp;"_"&amp;S7082&amp;"_"&amp;T7082&amp;"_"&amp;U7082</f>
        <v>DL2020021_Sortmundet kutling_Invalid_Absent_Ct&gt;41</v>
      </c>
    </row>
    <row r="7083" spans="1:24" x14ac:dyDescent="0.25">
      <c r="A7083" t="s">
        <v>406</v>
      </c>
      <c r="B7083" t="s">
        <v>693</v>
      </c>
      <c r="C7083" t="s">
        <v>16</v>
      </c>
      <c r="D7083" s="6">
        <v>0.1</v>
      </c>
      <c r="E7083" s="6" t="s">
        <v>17</v>
      </c>
      <c r="F7083" t="s">
        <v>1563</v>
      </c>
      <c r="G7083" t="str">
        <f t="shared" si="14056"/>
        <v>DL2020021</v>
      </c>
      <c r="H7083" t="str">
        <f t="shared" si="14113"/>
        <v>23</v>
      </c>
      <c r="I7083" t="str">
        <f t="shared" si="14114"/>
        <v>SortmundetKutling_23_20201030_DL2020021_GentofteHF</v>
      </c>
      <c r="J7083" t="str">
        <f t="shared" si="14115"/>
        <v>SortmundetKutling</v>
      </c>
      <c r="K7083" t="str">
        <f t="shared" si="14116"/>
        <v>NegK</v>
      </c>
      <c r="L7083" t="str">
        <f t="shared" si="14117"/>
        <v>No Ct</v>
      </c>
      <c r="M7083" t="str">
        <f t="shared" si="14118"/>
        <v/>
      </c>
      <c r="N7083" t="str">
        <f t="shared" si="14119"/>
        <v/>
      </c>
      <c r="O7083" t="str">
        <f t="shared" si="14120"/>
        <v/>
      </c>
    </row>
    <row r="7084" spans="1:24" x14ac:dyDescent="0.25">
      <c r="A7084" t="s">
        <v>408</v>
      </c>
      <c r="B7084" t="s">
        <v>694</v>
      </c>
      <c r="C7084" t="s">
        <v>20</v>
      </c>
      <c r="D7084" s="6">
        <v>0.1</v>
      </c>
      <c r="E7084" s="6" t="s">
        <v>17</v>
      </c>
      <c r="F7084" t="s">
        <v>1563</v>
      </c>
      <c r="G7084" t="str">
        <f t="shared" si="14056"/>
        <v>DL2020021</v>
      </c>
      <c r="H7084" t="str">
        <f t="shared" si="14113"/>
        <v>23</v>
      </c>
      <c r="I7084" t="str">
        <f t="shared" si="14114"/>
        <v>SortmundetKutling_23_20201030_DL2020021_GentofteHF</v>
      </c>
      <c r="J7084" t="str">
        <f t="shared" si="14115"/>
        <v>SortmundetKutling</v>
      </c>
      <c r="K7084" t="str">
        <f t="shared" si="14116"/>
        <v>eDNA</v>
      </c>
      <c r="L7084" t="str">
        <f t="shared" si="14117"/>
        <v>No Ct</v>
      </c>
      <c r="M7084" t="str">
        <f t="shared" si="14118"/>
        <v/>
      </c>
      <c r="N7084" t="str">
        <f t="shared" si="14119"/>
        <v/>
      </c>
      <c r="O7084" t="str">
        <f t="shared" si="14120"/>
        <v/>
      </c>
    </row>
    <row r="7085" spans="1:24" x14ac:dyDescent="0.25">
      <c r="A7085" t="s">
        <v>410</v>
      </c>
      <c r="B7085" t="s">
        <v>694</v>
      </c>
      <c r="C7085" t="s">
        <v>20</v>
      </c>
      <c r="D7085" s="6">
        <v>0.1</v>
      </c>
      <c r="E7085" s="6" t="s">
        <v>17</v>
      </c>
      <c r="F7085" t="s">
        <v>1563</v>
      </c>
      <c r="G7085" t="str">
        <f t="shared" si="14056"/>
        <v>DL2020021</v>
      </c>
      <c r="H7085" t="str">
        <f t="shared" si="14113"/>
        <v>23</v>
      </c>
      <c r="I7085" t="str">
        <f t="shared" si="14114"/>
        <v>SortmundetKutling_23_20201030_DL2020021_GentofteHF</v>
      </c>
      <c r="J7085" t="str">
        <f t="shared" si="14115"/>
        <v>SortmundetKutling</v>
      </c>
      <c r="K7085" t="str">
        <f t="shared" si="14116"/>
        <v>eDNA</v>
      </c>
      <c r="L7085" t="str">
        <f t="shared" si="14117"/>
        <v>No Ct</v>
      </c>
      <c r="M7085" t="str">
        <f t="shared" si="14118"/>
        <v/>
      </c>
      <c r="N7085" t="str">
        <f t="shared" si="14119"/>
        <v/>
      </c>
      <c r="O7085" t="str">
        <f t="shared" si="14120"/>
        <v/>
      </c>
    </row>
    <row r="7086" spans="1:24" x14ac:dyDescent="0.25">
      <c r="A7086" t="s">
        <v>411</v>
      </c>
      <c r="B7086" t="s">
        <v>695</v>
      </c>
      <c r="C7086" t="s">
        <v>13</v>
      </c>
      <c r="D7086" s="6">
        <v>0.1</v>
      </c>
      <c r="E7086" s="6">
        <v>32.97</v>
      </c>
      <c r="F7086" t="s">
        <v>1563</v>
      </c>
      <c r="G7086" t="str">
        <f t="shared" si="14056"/>
        <v>DL2020021</v>
      </c>
      <c r="H7086" t="str">
        <f t="shared" si="14113"/>
        <v>24</v>
      </c>
      <c r="I7086" t="str">
        <f t="shared" si="14114"/>
        <v>SortmundetKutling_24_20201030_DL2020021_GentofteHF</v>
      </c>
      <c r="J7086" t="str">
        <f t="shared" si="14115"/>
        <v>SortmundetKutling</v>
      </c>
      <c r="K7086" t="str">
        <f t="shared" si="14116"/>
        <v>PosK</v>
      </c>
      <c r="L7086">
        <f t="shared" si="14117"/>
        <v>32.97</v>
      </c>
      <c r="M7086">
        <f t="shared" si="14118"/>
        <v>32.97</v>
      </c>
      <c r="N7086">
        <f t="shared" si="14119"/>
        <v>0</v>
      </c>
      <c r="O7086">
        <f t="shared" si="14120"/>
        <v>99.58</v>
      </c>
      <c r="Q7086">
        <f t="shared" ref="Q7086" si="14170">IF(L7088="No Ct",0,L7088)</f>
        <v>49.66</v>
      </c>
      <c r="R7086">
        <f t="shared" ref="R7086" si="14171">IF(L7089="No Ct",0,L7089)</f>
        <v>49.92</v>
      </c>
      <c r="S7086" t="str">
        <f t="shared" ref="S7086" si="14172">IF(AND(M7086&gt;0,N7086=0),"Valid","Invalid")</f>
        <v>Valid</v>
      </c>
      <c r="T7086" t="str">
        <f t="shared" ref="T7086" si="14173">IF(OR(Q7086&gt;1,R7086&gt;1),"Present","Absent")</f>
        <v>Present</v>
      </c>
      <c r="U7086" t="str">
        <f t="shared" ref="U7086" si="14174">IF(OR(AND(Q7086&gt;1,Q7086&lt;41),AND(R7086&gt;1,R7086&lt;41)),"Ct&lt;41","Ct&gt;41")</f>
        <v>Ct&gt;41</v>
      </c>
      <c r="V7086" t="str">
        <f>VLOOKUP(J7086,Datasæt_Analysesystemer!$C$2:$D$68,2,FALSE)</f>
        <v>Sortmundet kutling</v>
      </c>
      <c r="W7086" t="str">
        <f t="shared" ref="W7086" si="14175">MID(F7086,10,9)</f>
        <v>DL2020021</v>
      </c>
      <c r="X7086" t="str">
        <f t="shared" ref="X7086" si="14176">W7086&amp;"_"&amp;V7086&amp;"_"&amp;S7086&amp;"_"&amp;T7086&amp;"_"&amp;U7086</f>
        <v>DL2020021_Sortmundet kutling_Valid_Present_Ct&gt;41</v>
      </c>
    </row>
    <row r="7087" spans="1:24" x14ac:dyDescent="0.25">
      <c r="A7087" t="s">
        <v>413</v>
      </c>
      <c r="B7087" t="s">
        <v>696</v>
      </c>
      <c r="C7087" t="s">
        <v>16</v>
      </c>
      <c r="D7087" s="6">
        <v>0.1</v>
      </c>
      <c r="E7087" s="6" t="s">
        <v>17</v>
      </c>
      <c r="F7087" t="s">
        <v>1563</v>
      </c>
      <c r="G7087" t="str">
        <f t="shared" si="14056"/>
        <v>DL2020021</v>
      </c>
      <c r="H7087" t="str">
        <f t="shared" si="14113"/>
        <v>24</v>
      </c>
      <c r="I7087" t="str">
        <f t="shared" si="14114"/>
        <v>SortmundetKutling_24_20201030_DL2020021_GentofteHF</v>
      </c>
      <c r="J7087" t="str">
        <f t="shared" si="14115"/>
        <v>SortmundetKutling</v>
      </c>
      <c r="K7087" t="str">
        <f t="shared" si="14116"/>
        <v>NegK</v>
      </c>
      <c r="L7087" t="str">
        <f t="shared" si="14117"/>
        <v>No Ct</v>
      </c>
      <c r="M7087" t="str">
        <f t="shared" si="14118"/>
        <v/>
      </c>
      <c r="N7087" t="str">
        <f t="shared" si="14119"/>
        <v/>
      </c>
      <c r="O7087" t="str">
        <f t="shared" si="14120"/>
        <v/>
      </c>
    </row>
    <row r="7088" spans="1:24" x14ac:dyDescent="0.25">
      <c r="A7088" t="s">
        <v>415</v>
      </c>
      <c r="B7088" t="s">
        <v>697</v>
      </c>
      <c r="C7088" t="s">
        <v>20</v>
      </c>
      <c r="D7088" s="6">
        <v>0.1</v>
      </c>
      <c r="E7088" s="6">
        <v>49.66</v>
      </c>
      <c r="F7088" t="s">
        <v>1563</v>
      </c>
      <c r="G7088" t="str">
        <f t="shared" si="14056"/>
        <v>DL2020021</v>
      </c>
      <c r="H7088" t="str">
        <f t="shared" si="14113"/>
        <v>24</v>
      </c>
      <c r="I7088" t="str">
        <f t="shared" si="14114"/>
        <v>SortmundetKutling_24_20201030_DL2020021_GentofteHF</v>
      </c>
      <c r="J7088" t="str">
        <f t="shared" si="14115"/>
        <v>SortmundetKutling</v>
      </c>
      <c r="K7088" t="str">
        <f t="shared" si="14116"/>
        <v>eDNA</v>
      </c>
      <c r="L7088">
        <f t="shared" si="14117"/>
        <v>49.66</v>
      </c>
      <c r="M7088" t="str">
        <f t="shared" si="14118"/>
        <v/>
      </c>
      <c r="N7088" t="str">
        <f t="shared" si="14119"/>
        <v/>
      </c>
      <c r="O7088" t="str">
        <f t="shared" si="14120"/>
        <v/>
      </c>
    </row>
    <row r="7089" spans="1:24" x14ac:dyDescent="0.25">
      <c r="A7089" t="s">
        <v>417</v>
      </c>
      <c r="B7089" t="s">
        <v>697</v>
      </c>
      <c r="C7089" t="s">
        <v>20</v>
      </c>
      <c r="D7089" s="6">
        <v>0.1</v>
      </c>
      <c r="E7089" s="6">
        <v>49.92</v>
      </c>
      <c r="F7089" t="s">
        <v>1563</v>
      </c>
      <c r="G7089" t="str">
        <f t="shared" si="14056"/>
        <v>DL2020021</v>
      </c>
      <c r="H7089" t="str">
        <f t="shared" si="14113"/>
        <v>24</v>
      </c>
      <c r="I7089" t="str">
        <f t="shared" si="14114"/>
        <v>SortmundetKutling_24_20201030_DL2020021_GentofteHF</v>
      </c>
      <c r="J7089" t="str">
        <f t="shared" si="14115"/>
        <v>SortmundetKutling</v>
      </c>
      <c r="K7089" t="str">
        <f t="shared" si="14116"/>
        <v>eDNA</v>
      </c>
      <c r="L7089">
        <f t="shared" si="14117"/>
        <v>49.92</v>
      </c>
      <c r="M7089" t="str">
        <f t="shared" si="14118"/>
        <v/>
      </c>
      <c r="N7089" t="str">
        <f t="shared" si="14119"/>
        <v/>
      </c>
      <c r="O7089" t="str">
        <f t="shared" si="14120"/>
        <v/>
      </c>
    </row>
    <row r="7090" spans="1:24" x14ac:dyDescent="0.25">
      <c r="A7090" t="s">
        <v>11</v>
      </c>
      <c r="B7090" t="s">
        <v>196</v>
      </c>
      <c r="C7090" t="s">
        <v>13</v>
      </c>
      <c r="D7090" s="6">
        <v>0.1</v>
      </c>
      <c r="E7090" s="6">
        <v>28.55</v>
      </c>
      <c r="F7090" t="s">
        <v>1564</v>
      </c>
      <c r="G7090" t="str">
        <f t="shared" ref="G7090:G7153" si="14177">MID(F7090,10,9)</f>
        <v>DL2020019</v>
      </c>
      <c r="H7090" t="str">
        <f t="shared" si="14113"/>
        <v>01</v>
      </c>
      <c r="I7090" t="str">
        <f t="shared" si="14114"/>
        <v>Skrubbe_01_20201103_DL2020019_GribskovGym</v>
      </c>
      <c r="J7090" t="str">
        <f t="shared" si="14115"/>
        <v>Skrubbe</v>
      </c>
      <c r="K7090" t="str">
        <f t="shared" si="14116"/>
        <v>PosK</v>
      </c>
      <c r="L7090">
        <f t="shared" si="14117"/>
        <v>28.55</v>
      </c>
      <c r="M7090">
        <f t="shared" si="14118"/>
        <v>28.55</v>
      </c>
      <c r="N7090">
        <f t="shared" si="14119"/>
        <v>0</v>
      </c>
      <c r="O7090">
        <f t="shared" si="14120"/>
        <v>0</v>
      </c>
      <c r="Q7090">
        <f t="shared" ref="Q7090" si="14178">IF(L7092="No Ct",0,L7092)</f>
        <v>0</v>
      </c>
      <c r="R7090">
        <f t="shared" ref="R7090" si="14179">IF(L7093="No Ct",0,L7093)</f>
        <v>0</v>
      </c>
      <c r="S7090" t="str">
        <f t="shared" ref="S7090" si="14180">IF(AND(M7090&gt;0,N7090=0),"Valid","Invalid")</f>
        <v>Valid</v>
      </c>
      <c r="T7090" t="str">
        <f t="shared" ref="T7090" si="14181">IF(OR(Q7090&gt;1,R7090&gt;1),"Present","Absent")</f>
        <v>Absent</v>
      </c>
      <c r="U7090" t="str">
        <f t="shared" ref="U7090" si="14182">IF(OR(AND(Q7090&gt;1,Q7090&lt;41),AND(R7090&gt;1,R7090&lt;41)),"Ct&lt;41","Ct&gt;41")</f>
        <v>Ct&gt;41</v>
      </c>
      <c r="V7090" t="str">
        <f>VLOOKUP(J7090,Datasæt_Analysesystemer!$C$2:$D$68,2,FALSE)</f>
        <v>Skrubbe</v>
      </c>
      <c r="W7090" t="str">
        <f t="shared" ref="W7090" si="14183">MID(F7090,10,9)</f>
        <v>DL2020019</v>
      </c>
      <c r="X7090" t="str">
        <f t="shared" ref="X7090" si="14184">W7090&amp;"_"&amp;V7090&amp;"_"&amp;S7090&amp;"_"&amp;T7090&amp;"_"&amp;U7090</f>
        <v>DL2020019_Skrubbe_Valid_Absent_Ct&gt;41</v>
      </c>
    </row>
    <row r="7091" spans="1:24" x14ac:dyDescent="0.25">
      <c r="A7091" t="s">
        <v>14</v>
      </c>
      <c r="B7091" t="s">
        <v>197</v>
      </c>
      <c r="C7091" t="s">
        <v>16</v>
      </c>
      <c r="D7091" s="6">
        <v>0.1</v>
      </c>
      <c r="E7091" s="6" t="s">
        <v>17</v>
      </c>
      <c r="F7091" t="s">
        <v>1564</v>
      </c>
      <c r="G7091" t="str">
        <f t="shared" si="14177"/>
        <v>DL2020019</v>
      </c>
      <c r="H7091" t="str">
        <f t="shared" si="14113"/>
        <v>01</v>
      </c>
      <c r="I7091" t="str">
        <f t="shared" si="14114"/>
        <v>Skrubbe_01_20201103_DL2020019_GribskovGym</v>
      </c>
      <c r="J7091" t="str">
        <f t="shared" si="14115"/>
        <v>Skrubbe</v>
      </c>
      <c r="K7091" t="str">
        <f t="shared" si="14116"/>
        <v>NegK</v>
      </c>
      <c r="L7091" t="str">
        <f t="shared" si="14117"/>
        <v>No Ct</v>
      </c>
      <c r="M7091" t="str">
        <f t="shared" si="14118"/>
        <v/>
      </c>
      <c r="N7091" t="str">
        <f t="shared" si="14119"/>
        <v/>
      </c>
      <c r="O7091" t="str">
        <f t="shared" si="14120"/>
        <v/>
      </c>
    </row>
    <row r="7092" spans="1:24" x14ac:dyDescent="0.25">
      <c r="A7092" t="s">
        <v>18</v>
      </c>
      <c r="B7092" t="s">
        <v>198</v>
      </c>
      <c r="C7092" t="s">
        <v>20</v>
      </c>
      <c r="D7092" s="6">
        <v>0.1</v>
      </c>
      <c r="E7092" s="6" t="s">
        <v>17</v>
      </c>
      <c r="F7092" t="s">
        <v>1564</v>
      </c>
      <c r="G7092" t="str">
        <f t="shared" si="14177"/>
        <v>DL2020019</v>
      </c>
      <c r="H7092" t="str">
        <f t="shared" si="14113"/>
        <v>01</v>
      </c>
      <c r="I7092" t="str">
        <f t="shared" si="14114"/>
        <v>Skrubbe_01_20201103_DL2020019_GribskovGym</v>
      </c>
      <c r="J7092" t="str">
        <f t="shared" si="14115"/>
        <v>Skrubbe</v>
      </c>
      <c r="K7092" t="str">
        <f t="shared" si="14116"/>
        <v>eDNA</v>
      </c>
      <c r="L7092" t="str">
        <f t="shared" si="14117"/>
        <v>No Ct</v>
      </c>
      <c r="M7092" t="str">
        <f t="shared" si="14118"/>
        <v/>
      </c>
      <c r="N7092" t="str">
        <f t="shared" si="14119"/>
        <v/>
      </c>
      <c r="O7092" t="str">
        <f t="shared" si="14120"/>
        <v/>
      </c>
    </row>
    <row r="7093" spans="1:24" x14ac:dyDescent="0.25">
      <c r="A7093" t="s">
        <v>21</v>
      </c>
      <c r="B7093" t="s">
        <v>198</v>
      </c>
      <c r="C7093" t="s">
        <v>20</v>
      </c>
      <c r="D7093" s="6">
        <v>0.1</v>
      </c>
      <c r="E7093" s="6" t="s">
        <v>17</v>
      </c>
      <c r="F7093" t="s">
        <v>1564</v>
      </c>
      <c r="G7093" t="str">
        <f t="shared" si="14177"/>
        <v>DL2020019</v>
      </c>
      <c r="H7093" t="str">
        <f t="shared" si="14113"/>
        <v>01</v>
      </c>
      <c r="I7093" t="str">
        <f t="shared" si="14114"/>
        <v>Skrubbe_01_20201103_DL2020019_GribskovGym</v>
      </c>
      <c r="J7093" t="str">
        <f t="shared" si="14115"/>
        <v>Skrubbe</v>
      </c>
      <c r="K7093" t="str">
        <f t="shared" si="14116"/>
        <v>eDNA</v>
      </c>
      <c r="L7093" t="str">
        <f t="shared" si="14117"/>
        <v>No Ct</v>
      </c>
      <c r="M7093" t="str">
        <f t="shared" si="14118"/>
        <v/>
      </c>
      <c r="N7093" t="str">
        <f t="shared" si="14119"/>
        <v/>
      </c>
      <c r="O7093" t="str">
        <f t="shared" si="14120"/>
        <v/>
      </c>
    </row>
    <row r="7094" spans="1:24" x14ac:dyDescent="0.25">
      <c r="A7094" t="s">
        <v>199</v>
      </c>
      <c r="B7094" t="s">
        <v>200</v>
      </c>
      <c r="C7094" t="s">
        <v>13</v>
      </c>
      <c r="D7094" s="6">
        <v>0.1</v>
      </c>
      <c r="E7094" s="6">
        <v>34.14</v>
      </c>
      <c r="F7094" t="s">
        <v>1564</v>
      </c>
      <c r="G7094" t="str">
        <f t="shared" si="14177"/>
        <v>DL2020019</v>
      </c>
      <c r="H7094" t="str">
        <f t="shared" si="14113"/>
        <v>02</v>
      </c>
      <c r="I7094" t="str">
        <f t="shared" si="14114"/>
        <v>Skrubbe_02_20201103_DL2020019_GribskovGym</v>
      </c>
      <c r="J7094" t="str">
        <f t="shared" si="14115"/>
        <v>Skrubbe</v>
      </c>
      <c r="K7094" t="str">
        <f t="shared" si="14116"/>
        <v>PosK</v>
      </c>
      <c r="L7094">
        <f t="shared" si="14117"/>
        <v>34.14</v>
      </c>
      <c r="M7094">
        <f t="shared" si="14118"/>
        <v>34.14</v>
      </c>
      <c r="N7094">
        <f t="shared" si="14119"/>
        <v>0</v>
      </c>
      <c r="O7094">
        <f t="shared" si="14120"/>
        <v>0</v>
      </c>
      <c r="Q7094">
        <f t="shared" ref="Q7094" si="14185">IF(L7096="No Ct",0,L7096)</f>
        <v>0</v>
      </c>
      <c r="R7094">
        <f t="shared" ref="R7094" si="14186">IF(L7097="No Ct",0,L7097)</f>
        <v>0</v>
      </c>
      <c r="S7094" t="str">
        <f t="shared" ref="S7094" si="14187">IF(AND(M7094&gt;0,N7094=0),"Valid","Invalid")</f>
        <v>Valid</v>
      </c>
      <c r="T7094" t="str">
        <f t="shared" ref="T7094" si="14188">IF(OR(Q7094&gt;1,R7094&gt;1),"Present","Absent")</f>
        <v>Absent</v>
      </c>
      <c r="U7094" t="str">
        <f t="shared" ref="U7094" si="14189">IF(OR(AND(Q7094&gt;1,Q7094&lt;41),AND(R7094&gt;1,R7094&lt;41)),"Ct&lt;41","Ct&gt;41")</f>
        <v>Ct&gt;41</v>
      </c>
      <c r="V7094" t="str">
        <f>VLOOKUP(J7094,Datasæt_Analysesystemer!$C$2:$D$68,2,FALSE)</f>
        <v>Skrubbe</v>
      </c>
      <c r="W7094" t="str">
        <f t="shared" ref="W7094" si="14190">MID(F7094,10,9)</f>
        <v>DL2020019</v>
      </c>
      <c r="X7094" t="str">
        <f t="shared" ref="X7094" si="14191">W7094&amp;"_"&amp;V7094&amp;"_"&amp;S7094&amp;"_"&amp;T7094&amp;"_"&amp;U7094</f>
        <v>DL2020019_Skrubbe_Valid_Absent_Ct&gt;41</v>
      </c>
    </row>
    <row r="7095" spans="1:24" x14ac:dyDescent="0.25">
      <c r="A7095" t="s">
        <v>201</v>
      </c>
      <c r="B7095" t="s">
        <v>202</v>
      </c>
      <c r="C7095" t="s">
        <v>16</v>
      </c>
      <c r="D7095" s="6">
        <v>0.1</v>
      </c>
      <c r="E7095" s="6" t="s">
        <v>17</v>
      </c>
      <c r="F7095" t="s">
        <v>1564</v>
      </c>
      <c r="G7095" t="str">
        <f t="shared" si="14177"/>
        <v>DL2020019</v>
      </c>
      <c r="H7095" t="str">
        <f t="shared" si="14113"/>
        <v>02</v>
      </c>
      <c r="I7095" t="str">
        <f t="shared" si="14114"/>
        <v>Skrubbe_02_20201103_DL2020019_GribskovGym</v>
      </c>
      <c r="J7095" t="str">
        <f t="shared" si="14115"/>
        <v>Skrubbe</v>
      </c>
      <c r="K7095" t="str">
        <f t="shared" si="14116"/>
        <v>NegK</v>
      </c>
      <c r="L7095" t="str">
        <f t="shared" si="14117"/>
        <v>No Ct</v>
      </c>
      <c r="M7095" t="str">
        <f t="shared" si="14118"/>
        <v/>
      </c>
      <c r="N7095" t="str">
        <f t="shared" si="14119"/>
        <v/>
      </c>
      <c r="O7095" t="str">
        <f t="shared" si="14120"/>
        <v/>
      </c>
    </row>
    <row r="7096" spans="1:24" x14ac:dyDescent="0.25">
      <c r="A7096" t="s">
        <v>203</v>
      </c>
      <c r="B7096" t="s">
        <v>204</v>
      </c>
      <c r="C7096" t="s">
        <v>20</v>
      </c>
      <c r="D7096" s="6">
        <v>0.1</v>
      </c>
      <c r="E7096" s="6" t="s">
        <v>17</v>
      </c>
      <c r="F7096" t="s">
        <v>1564</v>
      </c>
      <c r="G7096" t="str">
        <f t="shared" si="14177"/>
        <v>DL2020019</v>
      </c>
      <c r="H7096" t="str">
        <f t="shared" si="14113"/>
        <v>02</v>
      </c>
      <c r="I7096" t="str">
        <f t="shared" si="14114"/>
        <v>Skrubbe_02_20201103_DL2020019_GribskovGym</v>
      </c>
      <c r="J7096" t="str">
        <f t="shared" si="14115"/>
        <v>Skrubbe</v>
      </c>
      <c r="K7096" t="str">
        <f t="shared" si="14116"/>
        <v>eDNA</v>
      </c>
      <c r="L7096" t="str">
        <f t="shared" si="14117"/>
        <v>No Ct</v>
      </c>
      <c r="M7096" t="str">
        <f t="shared" si="14118"/>
        <v/>
      </c>
      <c r="N7096" t="str">
        <f t="shared" si="14119"/>
        <v/>
      </c>
      <c r="O7096" t="str">
        <f t="shared" si="14120"/>
        <v/>
      </c>
    </row>
    <row r="7097" spans="1:24" x14ac:dyDescent="0.25">
      <c r="A7097" t="s">
        <v>205</v>
      </c>
      <c r="B7097" t="s">
        <v>204</v>
      </c>
      <c r="C7097" t="s">
        <v>20</v>
      </c>
      <c r="D7097" s="6">
        <v>0.1</v>
      </c>
      <c r="E7097" s="6" t="s">
        <v>17</v>
      </c>
      <c r="F7097" t="s">
        <v>1564</v>
      </c>
      <c r="G7097" t="str">
        <f t="shared" si="14177"/>
        <v>DL2020019</v>
      </c>
      <c r="H7097" t="str">
        <f t="shared" si="14113"/>
        <v>02</v>
      </c>
      <c r="I7097" t="str">
        <f t="shared" si="14114"/>
        <v>Skrubbe_02_20201103_DL2020019_GribskovGym</v>
      </c>
      <c r="J7097" t="str">
        <f t="shared" si="14115"/>
        <v>Skrubbe</v>
      </c>
      <c r="K7097" t="str">
        <f t="shared" si="14116"/>
        <v>eDNA</v>
      </c>
      <c r="L7097" t="str">
        <f t="shared" si="14117"/>
        <v>No Ct</v>
      </c>
      <c r="M7097" t="str">
        <f t="shared" si="14118"/>
        <v/>
      </c>
      <c r="N7097" t="str">
        <f t="shared" si="14119"/>
        <v/>
      </c>
      <c r="O7097" t="str">
        <f t="shared" si="14120"/>
        <v/>
      </c>
    </row>
    <row r="7098" spans="1:24" x14ac:dyDescent="0.25">
      <c r="A7098" t="s">
        <v>206</v>
      </c>
      <c r="B7098" t="s">
        <v>207</v>
      </c>
      <c r="C7098" t="s">
        <v>13</v>
      </c>
      <c r="D7098" s="6">
        <v>0.1</v>
      </c>
      <c r="E7098" s="6">
        <v>31.58</v>
      </c>
      <c r="F7098" t="s">
        <v>1564</v>
      </c>
      <c r="G7098" t="str">
        <f t="shared" si="14177"/>
        <v>DL2020019</v>
      </c>
      <c r="H7098" t="str">
        <f t="shared" si="14113"/>
        <v>03</v>
      </c>
      <c r="I7098" t="str">
        <f t="shared" si="14114"/>
        <v>Torsk_03_20201103_DL2020019_GribskovGym</v>
      </c>
      <c r="J7098" t="str">
        <f t="shared" si="14115"/>
        <v>Torsk</v>
      </c>
      <c r="K7098" t="str">
        <f t="shared" si="14116"/>
        <v>PosK</v>
      </c>
      <c r="L7098">
        <f t="shared" si="14117"/>
        <v>31.58</v>
      </c>
      <c r="M7098">
        <f t="shared" si="14118"/>
        <v>31.58</v>
      </c>
      <c r="N7098">
        <f t="shared" si="14119"/>
        <v>0</v>
      </c>
      <c r="O7098">
        <f t="shared" si="14120"/>
        <v>0</v>
      </c>
      <c r="Q7098">
        <f t="shared" ref="Q7098" si="14192">IF(L7100="No Ct",0,L7100)</f>
        <v>0</v>
      </c>
      <c r="R7098">
        <f t="shared" ref="R7098" si="14193">IF(L7101="No Ct",0,L7101)</f>
        <v>0</v>
      </c>
      <c r="S7098" t="str">
        <f t="shared" ref="S7098" si="14194">IF(AND(M7098&gt;0,N7098=0),"Valid","Invalid")</f>
        <v>Valid</v>
      </c>
      <c r="T7098" t="str">
        <f t="shared" ref="T7098" si="14195">IF(OR(Q7098&gt;1,R7098&gt;1),"Present","Absent")</f>
        <v>Absent</v>
      </c>
      <c r="U7098" t="str">
        <f t="shared" ref="U7098" si="14196">IF(OR(AND(Q7098&gt;1,Q7098&lt;41),AND(R7098&gt;1,R7098&lt;41)),"Ct&lt;41","Ct&gt;41")</f>
        <v>Ct&gt;41</v>
      </c>
      <c r="V7098" t="str">
        <f>VLOOKUP(J7098,Datasæt_Analysesystemer!$C$2:$D$68,2,FALSE)</f>
        <v>Torsk</v>
      </c>
      <c r="W7098" t="str">
        <f t="shared" ref="W7098" si="14197">MID(F7098,10,9)</f>
        <v>DL2020019</v>
      </c>
      <c r="X7098" t="str">
        <f t="shared" ref="X7098" si="14198">W7098&amp;"_"&amp;V7098&amp;"_"&amp;S7098&amp;"_"&amp;T7098&amp;"_"&amp;U7098</f>
        <v>DL2020019_Torsk_Valid_Absent_Ct&gt;41</v>
      </c>
    </row>
    <row r="7099" spans="1:24" x14ac:dyDescent="0.25">
      <c r="A7099" t="s">
        <v>208</v>
      </c>
      <c r="B7099" t="s">
        <v>209</v>
      </c>
      <c r="C7099" t="s">
        <v>16</v>
      </c>
      <c r="D7099" s="6">
        <v>0.1</v>
      </c>
      <c r="E7099" s="6" t="s">
        <v>17</v>
      </c>
      <c r="F7099" t="s">
        <v>1564</v>
      </c>
      <c r="G7099" t="str">
        <f t="shared" si="14177"/>
        <v>DL2020019</v>
      </c>
      <c r="H7099" t="str">
        <f t="shared" si="14113"/>
        <v>03</v>
      </c>
      <c r="I7099" t="str">
        <f t="shared" si="14114"/>
        <v>Torsk_03_20201103_DL2020019_GribskovGym</v>
      </c>
      <c r="J7099" t="str">
        <f t="shared" si="14115"/>
        <v>Torsk</v>
      </c>
      <c r="K7099" t="str">
        <f t="shared" si="14116"/>
        <v>NegK</v>
      </c>
      <c r="L7099" t="str">
        <f t="shared" si="14117"/>
        <v>No Ct</v>
      </c>
      <c r="M7099" t="str">
        <f t="shared" si="14118"/>
        <v/>
      </c>
      <c r="N7099" t="str">
        <f t="shared" si="14119"/>
        <v/>
      </c>
      <c r="O7099" t="str">
        <f t="shared" si="14120"/>
        <v/>
      </c>
    </row>
    <row r="7100" spans="1:24" x14ac:dyDescent="0.25">
      <c r="A7100" t="s">
        <v>210</v>
      </c>
      <c r="B7100" t="s">
        <v>211</v>
      </c>
      <c r="C7100" t="s">
        <v>20</v>
      </c>
      <c r="D7100" s="6">
        <v>0.1</v>
      </c>
      <c r="E7100" s="6" t="s">
        <v>17</v>
      </c>
      <c r="F7100" t="s">
        <v>1564</v>
      </c>
      <c r="G7100" t="str">
        <f t="shared" si="14177"/>
        <v>DL2020019</v>
      </c>
      <c r="H7100" t="str">
        <f t="shared" si="14113"/>
        <v>03</v>
      </c>
      <c r="I7100" t="str">
        <f t="shared" si="14114"/>
        <v>Torsk_03_20201103_DL2020019_GribskovGym</v>
      </c>
      <c r="J7100" t="str">
        <f t="shared" si="14115"/>
        <v>Torsk</v>
      </c>
      <c r="K7100" t="str">
        <f t="shared" si="14116"/>
        <v>eDNA</v>
      </c>
      <c r="L7100" t="str">
        <f t="shared" si="14117"/>
        <v>No Ct</v>
      </c>
      <c r="M7100" t="str">
        <f t="shared" si="14118"/>
        <v/>
      </c>
      <c r="N7100" t="str">
        <f t="shared" si="14119"/>
        <v/>
      </c>
      <c r="O7100" t="str">
        <f t="shared" si="14120"/>
        <v/>
      </c>
    </row>
    <row r="7101" spans="1:24" x14ac:dyDescent="0.25">
      <c r="A7101" t="s">
        <v>212</v>
      </c>
      <c r="B7101" t="s">
        <v>211</v>
      </c>
      <c r="C7101" t="s">
        <v>20</v>
      </c>
      <c r="D7101" s="6">
        <v>0.1</v>
      </c>
      <c r="E7101" s="6" t="s">
        <v>17</v>
      </c>
      <c r="F7101" t="s">
        <v>1564</v>
      </c>
      <c r="G7101" t="str">
        <f t="shared" si="14177"/>
        <v>DL2020019</v>
      </c>
      <c r="H7101" t="str">
        <f t="shared" si="14113"/>
        <v>03</v>
      </c>
      <c r="I7101" t="str">
        <f t="shared" si="14114"/>
        <v>Torsk_03_20201103_DL2020019_GribskovGym</v>
      </c>
      <c r="J7101" t="str">
        <f t="shared" si="14115"/>
        <v>Torsk</v>
      </c>
      <c r="K7101" t="str">
        <f t="shared" si="14116"/>
        <v>eDNA</v>
      </c>
      <c r="L7101" t="str">
        <f t="shared" si="14117"/>
        <v>No Ct</v>
      </c>
      <c r="M7101" t="str">
        <f t="shared" si="14118"/>
        <v/>
      </c>
      <c r="N7101" t="str">
        <f t="shared" si="14119"/>
        <v/>
      </c>
      <c r="O7101" t="str">
        <f t="shared" si="14120"/>
        <v/>
      </c>
    </row>
    <row r="7102" spans="1:24" x14ac:dyDescent="0.25">
      <c r="A7102" t="s">
        <v>213</v>
      </c>
      <c r="B7102" t="s">
        <v>214</v>
      </c>
      <c r="C7102" t="s">
        <v>13</v>
      </c>
      <c r="D7102" s="6">
        <v>0.1</v>
      </c>
      <c r="E7102" s="6" t="s">
        <v>17</v>
      </c>
      <c r="F7102" t="s">
        <v>1564</v>
      </c>
      <c r="G7102" t="str">
        <f t="shared" si="14177"/>
        <v>DL2020019</v>
      </c>
      <c r="H7102" t="str">
        <f t="shared" si="14113"/>
        <v>04</v>
      </c>
      <c r="I7102" t="str">
        <f t="shared" si="14114"/>
        <v>Torsk_04_20201103_DL2020019_GribskovGym</v>
      </c>
      <c r="J7102" t="str">
        <f t="shared" si="14115"/>
        <v>Torsk</v>
      </c>
      <c r="K7102" t="str">
        <f t="shared" si="14116"/>
        <v>PosK</v>
      </c>
      <c r="L7102" t="str">
        <f t="shared" si="14117"/>
        <v>No Ct</v>
      </c>
      <c r="M7102">
        <f t="shared" si="14118"/>
        <v>0</v>
      </c>
      <c r="N7102">
        <f t="shared" si="14119"/>
        <v>0</v>
      </c>
      <c r="O7102">
        <f t="shared" si="14120"/>
        <v>0</v>
      </c>
      <c r="Q7102">
        <f t="shared" ref="Q7102" si="14199">IF(L7104="No Ct",0,L7104)</f>
        <v>0</v>
      </c>
      <c r="R7102">
        <f t="shared" ref="R7102" si="14200">IF(L7105="No Ct",0,L7105)</f>
        <v>0</v>
      </c>
      <c r="S7102" t="str">
        <f t="shared" ref="S7102" si="14201">IF(AND(M7102&gt;0,N7102=0),"Valid","Invalid")</f>
        <v>Invalid</v>
      </c>
      <c r="T7102" t="str">
        <f t="shared" ref="T7102" si="14202">IF(OR(Q7102&gt;1,R7102&gt;1),"Present","Absent")</f>
        <v>Absent</v>
      </c>
      <c r="U7102" t="str">
        <f t="shared" ref="U7102" si="14203">IF(OR(AND(Q7102&gt;1,Q7102&lt;41),AND(R7102&gt;1,R7102&lt;41)),"Ct&lt;41","Ct&gt;41")</f>
        <v>Ct&gt;41</v>
      </c>
      <c r="V7102" t="str">
        <f>VLOOKUP(J7102,Datasæt_Analysesystemer!$C$2:$D$68,2,FALSE)</f>
        <v>Torsk</v>
      </c>
      <c r="W7102" t="str">
        <f t="shared" ref="W7102" si="14204">MID(F7102,10,9)</f>
        <v>DL2020019</v>
      </c>
      <c r="X7102" t="str">
        <f t="shared" ref="X7102" si="14205">W7102&amp;"_"&amp;V7102&amp;"_"&amp;S7102&amp;"_"&amp;T7102&amp;"_"&amp;U7102</f>
        <v>DL2020019_Torsk_Invalid_Absent_Ct&gt;41</v>
      </c>
    </row>
    <row r="7103" spans="1:24" x14ac:dyDescent="0.25">
      <c r="A7103" t="s">
        <v>215</v>
      </c>
      <c r="B7103" t="s">
        <v>216</v>
      </c>
      <c r="C7103" t="s">
        <v>16</v>
      </c>
      <c r="D7103" s="6">
        <v>0.1</v>
      </c>
      <c r="E7103" s="6" t="s">
        <v>17</v>
      </c>
      <c r="F7103" t="s">
        <v>1564</v>
      </c>
      <c r="G7103" t="str">
        <f t="shared" si="14177"/>
        <v>DL2020019</v>
      </c>
      <c r="H7103" t="str">
        <f t="shared" si="14113"/>
        <v>04</v>
      </c>
      <c r="I7103" t="str">
        <f t="shared" si="14114"/>
        <v>Torsk_04_20201103_DL2020019_GribskovGym</v>
      </c>
      <c r="J7103" t="str">
        <f t="shared" si="14115"/>
        <v>Torsk</v>
      </c>
      <c r="K7103" t="str">
        <f t="shared" si="14116"/>
        <v>NegK</v>
      </c>
      <c r="L7103" t="str">
        <f t="shared" si="14117"/>
        <v>No Ct</v>
      </c>
      <c r="M7103" t="str">
        <f t="shared" si="14118"/>
        <v/>
      </c>
      <c r="N7103" t="str">
        <f t="shared" si="14119"/>
        <v/>
      </c>
      <c r="O7103" t="str">
        <f t="shared" si="14120"/>
        <v/>
      </c>
    </row>
    <row r="7104" spans="1:24" x14ac:dyDescent="0.25">
      <c r="A7104" t="s">
        <v>217</v>
      </c>
      <c r="B7104" t="s">
        <v>218</v>
      </c>
      <c r="C7104" t="s">
        <v>20</v>
      </c>
      <c r="D7104" s="6">
        <v>0.1</v>
      </c>
      <c r="E7104" s="6" t="s">
        <v>17</v>
      </c>
      <c r="F7104" t="s">
        <v>1564</v>
      </c>
      <c r="G7104" t="str">
        <f t="shared" si="14177"/>
        <v>DL2020019</v>
      </c>
      <c r="H7104" t="str">
        <f t="shared" si="14113"/>
        <v>04</v>
      </c>
      <c r="I7104" t="str">
        <f t="shared" si="14114"/>
        <v>Torsk_04_20201103_DL2020019_GribskovGym</v>
      </c>
      <c r="J7104" t="str">
        <f t="shared" si="14115"/>
        <v>Torsk</v>
      </c>
      <c r="K7104" t="str">
        <f t="shared" si="14116"/>
        <v>eDNA</v>
      </c>
      <c r="L7104" t="str">
        <f t="shared" si="14117"/>
        <v>No Ct</v>
      </c>
      <c r="M7104" t="str">
        <f t="shared" si="14118"/>
        <v/>
      </c>
      <c r="N7104" t="str">
        <f t="shared" si="14119"/>
        <v/>
      </c>
      <c r="O7104" t="str">
        <f t="shared" si="14120"/>
        <v/>
      </c>
    </row>
    <row r="7105" spans="1:24" x14ac:dyDescent="0.25">
      <c r="A7105" t="s">
        <v>219</v>
      </c>
      <c r="B7105" t="s">
        <v>218</v>
      </c>
      <c r="C7105" t="s">
        <v>20</v>
      </c>
      <c r="D7105" s="6">
        <v>0.1</v>
      </c>
      <c r="E7105" s="6" t="s">
        <v>17</v>
      </c>
      <c r="F7105" t="s">
        <v>1564</v>
      </c>
      <c r="G7105" t="str">
        <f t="shared" si="14177"/>
        <v>DL2020019</v>
      </c>
      <c r="H7105" t="str">
        <f t="shared" si="14113"/>
        <v>04</v>
      </c>
      <c r="I7105" t="str">
        <f t="shared" si="14114"/>
        <v>Torsk_04_20201103_DL2020019_GribskovGym</v>
      </c>
      <c r="J7105" t="str">
        <f t="shared" si="14115"/>
        <v>Torsk</v>
      </c>
      <c r="K7105" t="str">
        <f t="shared" si="14116"/>
        <v>eDNA</v>
      </c>
      <c r="L7105" t="str">
        <f t="shared" si="14117"/>
        <v>No Ct</v>
      </c>
      <c r="M7105" t="str">
        <f t="shared" si="14118"/>
        <v/>
      </c>
      <c r="N7105" t="str">
        <f t="shared" si="14119"/>
        <v/>
      </c>
      <c r="O7105" t="str">
        <f t="shared" si="14120"/>
        <v/>
      </c>
    </row>
    <row r="7106" spans="1:24" x14ac:dyDescent="0.25">
      <c r="A7106" t="s">
        <v>220</v>
      </c>
      <c r="B7106" t="s">
        <v>221</v>
      </c>
      <c r="C7106" t="s">
        <v>13</v>
      </c>
      <c r="D7106" s="6">
        <v>0.1</v>
      </c>
      <c r="E7106" s="6" t="s">
        <v>17</v>
      </c>
      <c r="F7106" t="s">
        <v>1564</v>
      </c>
      <c r="G7106" t="str">
        <f t="shared" si="14177"/>
        <v>DL2020019</v>
      </c>
      <c r="H7106" t="str">
        <f t="shared" si="14113"/>
        <v>05</v>
      </c>
      <c r="I7106" t="str">
        <f t="shared" si="14114"/>
        <v>Sandmusling_05_20201103_DL2020019_GribskovGym</v>
      </c>
      <c r="J7106" t="str">
        <f t="shared" si="14115"/>
        <v>Sandmusling</v>
      </c>
      <c r="K7106" t="str">
        <f t="shared" si="14116"/>
        <v>PosK</v>
      </c>
      <c r="L7106" t="str">
        <f t="shared" si="14117"/>
        <v>No Ct</v>
      </c>
      <c r="M7106">
        <f t="shared" si="14118"/>
        <v>0</v>
      </c>
      <c r="N7106">
        <f t="shared" si="14119"/>
        <v>0</v>
      </c>
      <c r="O7106">
        <f t="shared" si="14120"/>
        <v>0</v>
      </c>
      <c r="Q7106">
        <f t="shared" ref="Q7106" si="14206">IF(L7108="No Ct",0,L7108)</f>
        <v>0</v>
      </c>
      <c r="R7106">
        <f t="shared" ref="R7106" si="14207">IF(L7109="No Ct",0,L7109)</f>
        <v>0</v>
      </c>
      <c r="S7106" t="str">
        <f t="shared" ref="S7106" si="14208">IF(AND(M7106&gt;0,N7106=0),"Valid","Invalid")</f>
        <v>Invalid</v>
      </c>
      <c r="T7106" t="str">
        <f t="shared" ref="T7106" si="14209">IF(OR(Q7106&gt;1,R7106&gt;1),"Present","Absent")</f>
        <v>Absent</v>
      </c>
      <c r="U7106" t="str">
        <f t="shared" ref="U7106" si="14210">IF(OR(AND(Q7106&gt;1,Q7106&lt;41),AND(R7106&gt;1,R7106&lt;41)),"Ct&lt;41","Ct&gt;41")</f>
        <v>Ct&gt;41</v>
      </c>
      <c r="V7106" t="str">
        <f>VLOOKUP(J7106,Datasæt_Analysesystemer!$C$2:$D$68,2,FALSE)</f>
        <v>Sandmusling</v>
      </c>
      <c r="W7106" t="str">
        <f t="shared" ref="W7106" si="14211">MID(F7106,10,9)</f>
        <v>DL2020019</v>
      </c>
      <c r="X7106" t="str">
        <f t="shared" ref="X7106" si="14212">W7106&amp;"_"&amp;V7106&amp;"_"&amp;S7106&amp;"_"&amp;T7106&amp;"_"&amp;U7106</f>
        <v>DL2020019_Sandmusling_Invalid_Absent_Ct&gt;41</v>
      </c>
    </row>
    <row r="7107" spans="1:24" x14ac:dyDescent="0.25">
      <c r="A7107" t="s">
        <v>222</v>
      </c>
      <c r="B7107" t="s">
        <v>223</v>
      </c>
      <c r="C7107" t="s">
        <v>16</v>
      </c>
      <c r="D7107" s="6">
        <v>0.1</v>
      </c>
      <c r="E7107" s="6" t="s">
        <v>17</v>
      </c>
      <c r="F7107" t="s">
        <v>1564</v>
      </c>
      <c r="G7107" t="str">
        <f t="shared" si="14177"/>
        <v>DL2020019</v>
      </c>
      <c r="H7107" t="str">
        <f t="shared" si="14113"/>
        <v>05</v>
      </c>
      <c r="I7107" t="str">
        <f t="shared" si="14114"/>
        <v>Sandmusling_05_20201103_DL2020019_GribskovGym</v>
      </c>
      <c r="J7107" t="str">
        <f t="shared" si="14115"/>
        <v>Sandmusling</v>
      </c>
      <c r="K7107" t="str">
        <f t="shared" si="14116"/>
        <v>NegK</v>
      </c>
      <c r="L7107" t="str">
        <f t="shared" si="14117"/>
        <v>No Ct</v>
      </c>
      <c r="M7107" t="str">
        <f t="shared" si="14118"/>
        <v/>
      </c>
      <c r="N7107" t="str">
        <f t="shared" si="14119"/>
        <v/>
      </c>
      <c r="O7107" t="str">
        <f t="shared" si="14120"/>
        <v/>
      </c>
    </row>
    <row r="7108" spans="1:24" x14ac:dyDescent="0.25">
      <c r="A7108" t="s">
        <v>224</v>
      </c>
      <c r="B7108" t="s">
        <v>225</v>
      </c>
      <c r="C7108" t="s">
        <v>20</v>
      </c>
      <c r="D7108" s="6">
        <v>0.1</v>
      </c>
      <c r="E7108" s="6" t="s">
        <v>17</v>
      </c>
      <c r="F7108" t="s">
        <v>1564</v>
      </c>
      <c r="G7108" t="str">
        <f t="shared" si="14177"/>
        <v>DL2020019</v>
      </c>
      <c r="H7108" t="str">
        <f t="shared" si="14113"/>
        <v>05</v>
      </c>
      <c r="I7108" t="str">
        <f t="shared" si="14114"/>
        <v>Sandmusling_05_20201103_DL2020019_GribskovGym</v>
      </c>
      <c r="J7108" t="str">
        <f t="shared" si="14115"/>
        <v>Sandmusling</v>
      </c>
      <c r="K7108" t="str">
        <f t="shared" si="14116"/>
        <v>eDNA</v>
      </c>
      <c r="L7108" t="str">
        <f t="shared" si="14117"/>
        <v>No Ct</v>
      </c>
      <c r="M7108" t="str">
        <f t="shared" si="14118"/>
        <v/>
      </c>
      <c r="N7108" t="str">
        <f t="shared" si="14119"/>
        <v/>
      </c>
      <c r="O7108" t="str">
        <f t="shared" si="14120"/>
        <v/>
      </c>
    </row>
    <row r="7109" spans="1:24" x14ac:dyDescent="0.25">
      <c r="A7109" t="s">
        <v>226</v>
      </c>
      <c r="B7109" t="s">
        <v>225</v>
      </c>
      <c r="C7109" t="s">
        <v>20</v>
      </c>
      <c r="D7109" s="6">
        <v>0.1</v>
      </c>
      <c r="E7109" s="6" t="s">
        <v>17</v>
      </c>
      <c r="F7109" t="s">
        <v>1564</v>
      </c>
      <c r="G7109" t="str">
        <f t="shared" si="14177"/>
        <v>DL2020019</v>
      </c>
      <c r="H7109" t="str">
        <f t="shared" si="14113"/>
        <v>05</v>
      </c>
      <c r="I7109" t="str">
        <f t="shared" si="14114"/>
        <v>Sandmusling_05_20201103_DL2020019_GribskovGym</v>
      </c>
      <c r="J7109" t="str">
        <f t="shared" si="14115"/>
        <v>Sandmusling</v>
      </c>
      <c r="K7109" t="str">
        <f t="shared" si="14116"/>
        <v>eDNA</v>
      </c>
      <c r="L7109" t="str">
        <f t="shared" si="14117"/>
        <v>No Ct</v>
      </c>
      <c r="M7109" t="str">
        <f t="shared" si="14118"/>
        <v/>
      </c>
      <c r="N7109" t="str">
        <f t="shared" si="14119"/>
        <v/>
      </c>
      <c r="O7109" t="str">
        <f t="shared" si="14120"/>
        <v/>
      </c>
    </row>
    <row r="7110" spans="1:24" x14ac:dyDescent="0.25">
      <c r="A7110" t="s">
        <v>227</v>
      </c>
      <c r="B7110" t="s">
        <v>228</v>
      </c>
      <c r="C7110" t="s">
        <v>13</v>
      </c>
      <c r="D7110" s="6">
        <v>0.1</v>
      </c>
      <c r="E7110" s="6" t="s">
        <v>17</v>
      </c>
      <c r="F7110" t="s">
        <v>1564</v>
      </c>
      <c r="G7110" t="str">
        <f t="shared" si="14177"/>
        <v>DL2020019</v>
      </c>
      <c r="H7110" t="str">
        <f t="shared" si="14113"/>
        <v>06</v>
      </c>
      <c r="I7110" t="str">
        <f t="shared" si="14114"/>
        <v>Sandmusling_06_20201103_DL2020019_GribskovGym</v>
      </c>
      <c r="J7110" t="str">
        <f t="shared" si="14115"/>
        <v>Sandmusling</v>
      </c>
      <c r="K7110" t="str">
        <f t="shared" si="14116"/>
        <v>PosK</v>
      </c>
      <c r="L7110" t="str">
        <f t="shared" si="14117"/>
        <v>No Ct</v>
      </c>
      <c r="M7110">
        <f t="shared" si="14118"/>
        <v>0</v>
      </c>
      <c r="N7110">
        <f t="shared" si="14119"/>
        <v>0</v>
      </c>
      <c r="O7110">
        <f t="shared" si="14120"/>
        <v>0</v>
      </c>
      <c r="Q7110">
        <f t="shared" ref="Q7110" si="14213">IF(L7112="No Ct",0,L7112)</f>
        <v>0</v>
      </c>
      <c r="R7110">
        <f t="shared" ref="R7110" si="14214">IF(L7113="No Ct",0,L7113)</f>
        <v>0</v>
      </c>
      <c r="S7110" t="str">
        <f t="shared" ref="S7110" si="14215">IF(AND(M7110&gt;0,N7110=0),"Valid","Invalid")</f>
        <v>Invalid</v>
      </c>
      <c r="T7110" t="str">
        <f t="shared" ref="T7110" si="14216">IF(OR(Q7110&gt;1,R7110&gt;1),"Present","Absent")</f>
        <v>Absent</v>
      </c>
      <c r="U7110" t="str">
        <f t="shared" ref="U7110" si="14217">IF(OR(AND(Q7110&gt;1,Q7110&lt;41),AND(R7110&gt;1,R7110&lt;41)),"Ct&lt;41","Ct&gt;41")</f>
        <v>Ct&gt;41</v>
      </c>
      <c r="V7110" t="str">
        <f>VLOOKUP(J7110,Datasæt_Analysesystemer!$C$2:$D$68,2,FALSE)</f>
        <v>Sandmusling</v>
      </c>
      <c r="W7110" t="str">
        <f t="shared" ref="W7110" si="14218">MID(F7110,10,9)</f>
        <v>DL2020019</v>
      </c>
      <c r="X7110" t="str">
        <f t="shared" ref="X7110" si="14219">W7110&amp;"_"&amp;V7110&amp;"_"&amp;S7110&amp;"_"&amp;T7110&amp;"_"&amp;U7110</f>
        <v>DL2020019_Sandmusling_Invalid_Absent_Ct&gt;41</v>
      </c>
    </row>
    <row r="7111" spans="1:24" x14ac:dyDescent="0.25">
      <c r="A7111" t="s">
        <v>229</v>
      </c>
      <c r="B7111" t="s">
        <v>230</v>
      </c>
      <c r="C7111" t="s">
        <v>16</v>
      </c>
      <c r="D7111" s="6">
        <v>0.1</v>
      </c>
      <c r="E7111" s="6" t="s">
        <v>17</v>
      </c>
      <c r="F7111" t="s">
        <v>1564</v>
      </c>
      <c r="G7111" t="str">
        <f t="shared" si="14177"/>
        <v>DL2020019</v>
      </c>
      <c r="H7111" t="str">
        <f t="shared" si="14113"/>
        <v>06</v>
      </c>
      <c r="I7111" t="str">
        <f t="shared" si="14114"/>
        <v>Sandmusling_06_20201103_DL2020019_GribskovGym</v>
      </c>
      <c r="J7111" t="str">
        <f t="shared" si="14115"/>
        <v>Sandmusling</v>
      </c>
      <c r="K7111" t="str">
        <f t="shared" si="14116"/>
        <v>NegK</v>
      </c>
      <c r="L7111" t="str">
        <f t="shared" si="14117"/>
        <v>No Ct</v>
      </c>
      <c r="M7111" t="str">
        <f t="shared" si="14118"/>
        <v/>
      </c>
      <c r="N7111" t="str">
        <f t="shared" si="14119"/>
        <v/>
      </c>
      <c r="O7111" t="str">
        <f t="shared" si="14120"/>
        <v/>
      </c>
    </row>
    <row r="7112" spans="1:24" x14ac:dyDescent="0.25">
      <c r="A7112" t="s">
        <v>231</v>
      </c>
      <c r="B7112" t="s">
        <v>232</v>
      </c>
      <c r="C7112" t="s">
        <v>20</v>
      </c>
      <c r="D7112" s="6">
        <v>0.1</v>
      </c>
      <c r="E7112" s="6" t="s">
        <v>17</v>
      </c>
      <c r="F7112" t="s">
        <v>1564</v>
      </c>
      <c r="G7112" t="str">
        <f t="shared" si="14177"/>
        <v>DL2020019</v>
      </c>
      <c r="H7112" t="str">
        <f t="shared" si="14113"/>
        <v>06</v>
      </c>
      <c r="I7112" t="str">
        <f t="shared" si="14114"/>
        <v>Sandmusling_06_20201103_DL2020019_GribskovGym</v>
      </c>
      <c r="J7112" t="str">
        <f t="shared" si="14115"/>
        <v>Sandmusling</v>
      </c>
      <c r="K7112" t="str">
        <f t="shared" si="14116"/>
        <v>eDNA</v>
      </c>
      <c r="L7112" t="str">
        <f t="shared" si="14117"/>
        <v>No Ct</v>
      </c>
      <c r="M7112" t="str">
        <f t="shared" si="14118"/>
        <v/>
      </c>
      <c r="N7112" t="str">
        <f t="shared" si="14119"/>
        <v/>
      </c>
      <c r="O7112" t="str">
        <f t="shared" si="14120"/>
        <v/>
      </c>
    </row>
    <row r="7113" spans="1:24" x14ac:dyDescent="0.25">
      <c r="A7113" t="s">
        <v>233</v>
      </c>
      <c r="B7113" t="s">
        <v>232</v>
      </c>
      <c r="C7113" t="s">
        <v>20</v>
      </c>
      <c r="D7113" s="6">
        <v>0.1</v>
      </c>
      <c r="E7113" s="6" t="s">
        <v>17</v>
      </c>
      <c r="F7113" t="s">
        <v>1564</v>
      </c>
      <c r="G7113" t="str">
        <f t="shared" si="14177"/>
        <v>DL2020019</v>
      </c>
      <c r="H7113" t="str">
        <f t="shared" si="14113"/>
        <v>06</v>
      </c>
      <c r="I7113" t="str">
        <f t="shared" si="14114"/>
        <v>Sandmusling_06_20201103_DL2020019_GribskovGym</v>
      </c>
      <c r="J7113" t="str">
        <f t="shared" si="14115"/>
        <v>Sandmusling</v>
      </c>
      <c r="K7113" t="str">
        <f t="shared" si="14116"/>
        <v>eDNA</v>
      </c>
      <c r="L7113" t="str">
        <f t="shared" si="14117"/>
        <v>No Ct</v>
      </c>
      <c r="M7113" t="str">
        <f t="shared" si="14118"/>
        <v/>
      </c>
      <c r="N7113" t="str">
        <f t="shared" si="14119"/>
        <v/>
      </c>
      <c r="O7113" t="str">
        <f t="shared" si="14120"/>
        <v/>
      </c>
    </row>
    <row r="7114" spans="1:24" x14ac:dyDescent="0.25">
      <c r="A7114" t="s">
        <v>234</v>
      </c>
      <c r="B7114" t="s">
        <v>235</v>
      </c>
      <c r="C7114" t="s">
        <v>13</v>
      </c>
      <c r="D7114" s="6">
        <v>0.1</v>
      </c>
      <c r="E7114" s="6" t="s">
        <v>17</v>
      </c>
      <c r="F7114" t="s">
        <v>1564</v>
      </c>
      <c r="G7114" t="str">
        <f t="shared" si="14177"/>
        <v>DL2020019</v>
      </c>
      <c r="H7114" t="str">
        <f t="shared" si="14113"/>
        <v>07</v>
      </c>
      <c r="I7114" t="str">
        <f t="shared" si="14114"/>
        <v>AmerikanskRibbegople_07_20201103_DL2020019_GribskovGym</v>
      </c>
      <c r="J7114" t="str">
        <f t="shared" si="14115"/>
        <v>AmerikanskRibbegople</v>
      </c>
      <c r="K7114" t="str">
        <f t="shared" si="14116"/>
        <v>PosK</v>
      </c>
      <c r="L7114" t="str">
        <f t="shared" si="14117"/>
        <v>No Ct</v>
      </c>
      <c r="M7114">
        <f t="shared" si="14118"/>
        <v>0</v>
      </c>
      <c r="N7114">
        <f t="shared" si="14119"/>
        <v>0</v>
      </c>
      <c r="O7114">
        <f t="shared" si="14120"/>
        <v>0</v>
      </c>
      <c r="Q7114">
        <f t="shared" ref="Q7114" si="14220">IF(L7116="No Ct",0,L7116)</f>
        <v>0</v>
      </c>
      <c r="R7114">
        <f t="shared" ref="R7114" si="14221">IF(L7117="No Ct",0,L7117)</f>
        <v>0</v>
      </c>
      <c r="S7114" t="str">
        <f t="shared" ref="S7114" si="14222">IF(AND(M7114&gt;0,N7114=0),"Valid","Invalid")</f>
        <v>Invalid</v>
      </c>
      <c r="T7114" t="str">
        <f t="shared" ref="T7114" si="14223">IF(OR(Q7114&gt;1,R7114&gt;1),"Present","Absent")</f>
        <v>Absent</v>
      </c>
      <c r="U7114" t="str">
        <f t="shared" ref="U7114" si="14224">IF(OR(AND(Q7114&gt;1,Q7114&lt;41),AND(R7114&gt;1,R7114&lt;41)),"Ct&lt;41","Ct&gt;41")</f>
        <v>Ct&gt;41</v>
      </c>
      <c r="V7114" t="str">
        <f>VLOOKUP(J7114,Datasæt_Analysesystemer!$C$2:$D$68,2,FALSE)</f>
        <v>Amerikansk ribbegople</v>
      </c>
      <c r="W7114" t="str">
        <f t="shared" ref="W7114" si="14225">MID(F7114,10,9)</f>
        <v>DL2020019</v>
      </c>
      <c r="X7114" t="str">
        <f t="shared" ref="X7114" si="14226">W7114&amp;"_"&amp;V7114&amp;"_"&amp;S7114&amp;"_"&amp;T7114&amp;"_"&amp;U7114</f>
        <v>DL2020019_Amerikansk ribbegople_Invalid_Absent_Ct&gt;41</v>
      </c>
    </row>
    <row r="7115" spans="1:24" x14ac:dyDescent="0.25">
      <c r="A7115" t="s">
        <v>236</v>
      </c>
      <c r="B7115" t="s">
        <v>237</v>
      </c>
      <c r="C7115" t="s">
        <v>16</v>
      </c>
      <c r="D7115" s="6">
        <v>0.1</v>
      </c>
      <c r="E7115" s="6" t="s">
        <v>17</v>
      </c>
      <c r="F7115" t="s">
        <v>1564</v>
      </c>
      <c r="G7115" t="str">
        <f t="shared" si="14177"/>
        <v>DL2020019</v>
      </c>
      <c r="H7115" t="str">
        <f t="shared" si="14113"/>
        <v>07</v>
      </c>
      <c r="I7115" t="str">
        <f t="shared" si="14114"/>
        <v>AmerikanskRibbegople_07_20201103_DL2020019_GribskovGym</v>
      </c>
      <c r="J7115" t="str">
        <f t="shared" si="14115"/>
        <v>AmerikanskRibbegople</v>
      </c>
      <c r="K7115" t="str">
        <f t="shared" si="14116"/>
        <v>NegK</v>
      </c>
      <c r="L7115" t="str">
        <f t="shared" si="14117"/>
        <v>No Ct</v>
      </c>
      <c r="M7115" t="str">
        <f t="shared" si="14118"/>
        <v/>
      </c>
      <c r="N7115" t="str">
        <f t="shared" si="14119"/>
        <v/>
      </c>
      <c r="O7115" t="str">
        <f t="shared" si="14120"/>
        <v/>
      </c>
    </row>
    <row r="7116" spans="1:24" x14ac:dyDescent="0.25">
      <c r="A7116" t="s">
        <v>238</v>
      </c>
      <c r="B7116" t="s">
        <v>239</v>
      </c>
      <c r="C7116" t="s">
        <v>20</v>
      </c>
      <c r="D7116" s="6">
        <v>0.1</v>
      </c>
      <c r="E7116" s="6" t="s">
        <v>17</v>
      </c>
      <c r="F7116" t="s">
        <v>1564</v>
      </c>
      <c r="G7116" t="str">
        <f t="shared" si="14177"/>
        <v>DL2020019</v>
      </c>
      <c r="H7116" t="str">
        <f t="shared" si="14113"/>
        <v>07</v>
      </c>
      <c r="I7116" t="str">
        <f t="shared" si="14114"/>
        <v>AmerikanskRibbegople_07_20201103_DL2020019_GribskovGym</v>
      </c>
      <c r="J7116" t="str">
        <f t="shared" si="14115"/>
        <v>AmerikanskRibbegople</v>
      </c>
      <c r="K7116" t="str">
        <f t="shared" si="14116"/>
        <v>eDNA</v>
      </c>
      <c r="L7116" t="str">
        <f t="shared" si="14117"/>
        <v>No Ct</v>
      </c>
      <c r="M7116" t="str">
        <f t="shared" si="14118"/>
        <v/>
      </c>
      <c r="N7116" t="str">
        <f t="shared" si="14119"/>
        <v/>
      </c>
      <c r="O7116" t="str">
        <f t="shared" si="14120"/>
        <v/>
      </c>
    </row>
    <row r="7117" spans="1:24" x14ac:dyDescent="0.25">
      <c r="A7117" t="s">
        <v>240</v>
      </c>
      <c r="B7117" t="s">
        <v>239</v>
      </c>
      <c r="C7117" t="s">
        <v>20</v>
      </c>
      <c r="D7117" s="6">
        <v>0.1</v>
      </c>
      <c r="E7117" s="6" t="s">
        <v>17</v>
      </c>
      <c r="F7117" t="s">
        <v>1564</v>
      </c>
      <c r="G7117" t="str">
        <f t="shared" si="14177"/>
        <v>DL2020019</v>
      </c>
      <c r="H7117" t="str">
        <f t="shared" si="14113"/>
        <v>07</v>
      </c>
      <c r="I7117" t="str">
        <f t="shared" si="14114"/>
        <v>AmerikanskRibbegople_07_20201103_DL2020019_GribskovGym</v>
      </c>
      <c r="J7117" t="str">
        <f t="shared" si="14115"/>
        <v>AmerikanskRibbegople</v>
      </c>
      <c r="K7117" t="str">
        <f t="shared" si="14116"/>
        <v>eDNA</v>
      </c>
      <c r="L7117" t="str">
        <f t="shared" si="14117"/>
        <v>No Ct</v>
      </c>
      <c r="M7117" t="str">
        <f t="shared" si="14118"/>
        <v/>
      </c>
      <c r="N7117" t="str">
        <f t="shared" si="14119"/>
        <v/>
      </c>
      <c r="O7117" t="str">
        <f t="shared" si="14120"/>
        <v/>
      </c>
    </row>
    <row r="7118" spans="1:24" x14ac:dyDescent="0.25">
      <c r="A7118" t="s">
        <v>241</v>
      </c>
      <c r="B7118" t="s">
        <v>242</v>
      </c>
      <c r="C7118" t="s">
        <v>13</v>
      </c>
      <c r="D7118" s="6">
        <v>0.1</v>
      </c>
      <c r="E7118" s="6" t="s">
        <v>17</v>
      </c>
      <c r="F7118" t="s">
        <v>1564</v>
      </c>
      <c r="G7118" t="str">
        <f t="shared" si="14177"/>
        <v>DL2020019</v>
      </c>
      <c r="H7118" t="str">
        <f t="shared" si="14113"/>
        <v>08</v>
      </c>
      <c r="I7118" t="str">
        <f t="shared" si="14114"/>
        <v>AmerikanskRibbegople_08_20201103_DL2020019_GribskovGym</v>
      </c>
      <c r="J7118" t="str">
        <f t="shared" si="14115"/>
        <v>AmerikanskRibbegople</v>
      </c>
      <c r="K7118" t="str">
        <f t="shared" si="14116"/>
        <v>PosK</v>
      </c>
      <c r="L7118" t="str">
        <f t="shared" si="14117"/>
        <v>No Ct</v>
      </c>
      <c r="M7118">
        <f t="shared" si="14118"/>
        <v>0</v>
      </c>
      <c r="N7118">
        <f t="shared" si="14119"/>
        <v>0</v>
      </c>
      <c r="O7118">
        <f t="shared" si="14120"/>
        <v>0</v>
      </c>
      <c r="Q7118">
        <f t="shared" ref="Q7118" si="14227">IF(L7120="No Ct",0,L7120)</f>
        <v>0</v>
      </c>
      <c r="R7118">
        <f t="shared" ref="R7118" si="14228">IF(L7121="No Ct",0,L7121)</f>
        <v>0</v>
      </c>
      <c r="S7118" t="str">
        <f t="shared" ref="S7118" si="14229">IF(AND(M7118&gt;0,N7118=0),"Valid","Invalid")</f>
        <v>Invalid</v>
      </c>
      <c r="T7118" t="str">
        <f t="shared" ref="T7118" si="14230">IF(OR(Q7118&gt;1,R7118&gt;1),"Present","Absent")</f>
        <v>Absent</v>
      </c>
      <c r="U7118" t="str">
        <f t="shared" ref="U7118" si="14231">IF(OR(AND(Q7118&gt;1,Q7118&lt;41),AND(R7118&gt;1,R7118&lt;41)),"Ct&lt;41","Ct&gt;41")</f>
        <v>Ct&gt;41</v>
      </c>
      <c r="V7118" t="str">
        <f>VLOOKUP(J7118,Datasæt_Analysesystemer!$C$2:$D$68,2,FALSE)</f>
        <v>Amerikansk ribbegople</v>
      </c>
      <c r="W7118" t="str">
        <f t="shared" ref="W7118" si="14232">MID(F7118,10,9)</f>
        <v>DL2020019</v>
      </c>
      <c r="X7118" t="str">
        <f t="shared" ref="X7118" si="14233">W7118&amp;"_"&amp;V7118&amp;"_"&amp;S7118&amp;"_"&amp;T7118&amp;"_"&amp;U7118</f>
        <v>DL2020019_Amerikansk ribbegople_Invalid_Absent_Ct&gt;41</v>
      </c>
    </row>
    <row r="7119" spans="1:24" x14ac:dyDescent="0.25">
      <c r="A7119" t="s">
        <v>243</v>
      </c>
      <c r="B7119" t="s">
        <v>244</v>
      </c>
      <c r="C7119" t="s">
        <v>16</v>
      </c>
      <c r="D7119" s="6">
        <v>0.1</v>
      </c>
      <c r="E7119" s="6" t="s">
        <v>17</v>
      </c>
      <c r="F7119" t="s">
        <v>1564</v>
      </c>
      <c r="G7119" t="str">
        <f t="shared" si="14177"/>
        <v>DL2020019</v>
      </c>
      <c r="H7119" t="str">
        <f t="shared" si="14113"/>
        <v>08</v>
      </c>
      <c r="I7119" t="str">
        <f t="shared" si="14114"/>
        <v>AmerikanskRibbegople_08_20201103_DL2020019_GribskovGym</v>
      </c>
      <c r="J7119" t="str">
        <f t="shared" si="14115"/>
        <v>AmerikanskRibbegople</v>
      </c>
      <c r="K7119" t="str">
        <f t="shared" si="14116"/>
        <v>NegK</v>
      </c>
      <c r="L7119" t="str">
        <f t="shared" si="14117"/>
        <v>No Ct</v>
      </c>
      <c r="M7119" t="str">
        <f t="shared" si="14118"/>
        <v/>
      </c>
      <c r="N7119" t="str">
        <f t="shared" si="14119"/>
        <v/>
      </c>
      <c r="O7119" t="str">
        <f t="shared" si="14120"/>
        <v/>
      </c>
    </row>
    <row r="7120" spans="1:24" x14ac:dyDescent="0.25">
      <c r="A7120" t="s">
        <v>245</v>
      </c>
      <c r="B7120" t="s">
        <v>246</v>
      </c>
      <c r="C7120" t="s">
        <v>20</v>
      </c>
      <c r="D7120" s="6">
        <v>0.1</v>
      </c>
      <c r="E7120" s="6" t="s">
        <v>17</v>
      </c>
      <c r="F7120" t="s">
        <v>1564</v>
      </c>
      <c r="G7120" t="str">
        <f t="shared" si="14177"/>
        <v>DL2020019</v>
      </c>
      <c r="H7120" t="str">
        <f t="shared" si="14113"/>
        <v>08</v>
      </c>
      <c r="I7120" t="str">
        <f t="shared" si="14114"/>
        <v>AmerikanskRibbegople_08_20201103_DL2020019_GribskovGym</v>
      </c>
      <c r="J7120" t="str">
        <f t="shared" si="14115"/>
        <v>AmerikanskRibbegople</v>
      </c>
      <c r="K7120" t="str">
        <f t="shared" si="14116"/>
        <v>eDNA</v>
      </c>
      <c r="L7120" t="str">
        <f t="shared" si="14117"/>
        <v>No Ct</v>
      </c>
      <c r="M7120" t="str">
        <f t="shared" si="14118"/>
        <v/>
      </c>
      <c r="N7120" t="str">
        <f t="shared" si="14119"/>
        <v/>
      </c>
      <c r="O7120" t="str">
        <f t="shared" si="14120"/>
        <v/>
      </c>
    </row>
    <row r="7121" spans="1:24" x14ac:dyDescent="0.25">
      <c r="A7121" t="s">
        <v>247</v>
      </c>
      <c r="B7121" t="s">
        <v>246</v>
      </c>
      <c r="C7121" t="s">
        <v>20</v>
      </c>
      <c r="D7121" s="6">
        <v>0.1</v>
      </c>
      <c r="E7121" s="6" t="s">
        <v>17</v>
      </c>
      <c r="F7121" t="s">
        <v>1564</v>
      </c>
      <c r="G7121" t="str">
        <f t="shared" si="14177"/>
        <v>DL2020019</v>
      </c>
      <c r="H7121" t="str">
        <f t="shared" si="14113"/>
        <v>08</v>
      </c>
      <c r="I7121" t="str">
        <f t="shared" si="14114"/>
        <v>AmerikanskRibbegople_08_20201103_DL2020019_GribskovGym</v>
      </c>
      <c r="J7121" t="str">
        <f t="shared" si="14115"/>
        <v>AmerikanskRibbegople</v>
      </c>
      <c r="K7121" t="str">
        <f t="shared" si="14116"/>
        <v>eDNA</v>
      </c>
      <c r="L7121" t="str">
        <f t="shared" si="14117"/>
        <v>No Ct</v>
      </c>
      <c r="M7121" t="str">
        <f t="shared" si="14118"/>
        <v/>
      </c>
      <c r="N7121" t="str">
        <f t="shared" si="14119"/>
        <v/>
      </c>
      <c r="O7121" t="str">
        <f t="shared" si="14120"/>
        <v/>
      </c>
    </row>
    <row r="7122" spans="1:24" x14ac:dyDescent="0.25">
      <c r="A7122" t="s">
        <v>248</v>
      </c>
      <c r="B7122" t="s">
        <v>249</v>
      </c>
      <c r="C7122" t="s">
        <v>13</v>
      </c>
      <c r="D7122" s="6">
        <v>0.1</v>
      </c>
      <c r="E7122" s="6">
        <v>35.520000000000003</v>
      </c>
      <c r="F7122" t="s">
        <v>1564</v>
      </c>
      <c r="G7122" t="str">
        <f t="shared" si="14177"/>
        <v>DL2020019</v>
      </c>
      <c r="H7122" t="str">
        <f t="shared" ref="H7122:H7185" si="14234">LEFT(B7122,2)</f>
        <v>09</v>
      </c>
      <c r="I7122" t="str">
        <f t="shared" ref="I7122:I7185" si="14235">J7122&amp;"_"&amp;H7122&amp;"_"&amp;F7122</f>
        <v>AmerikanskHummer_09_20201103_DL2020019_GribskovGym</v>
      </c>
      <c r="J7122" t="str">
        <f t="shared" ref="J7122:J7185" si="14236">MID(RIGHT(B7122,LEN(B7122)-3),1,FIND("_",RIGHT(B7122,LEN(B7122)-3))-1)</f>
        <v>AmerikanskHummer</v>
      </c>
      <c r="K7122" t="str">
        <f t="shared" ref="K7122:K7185" si="14237">TRIM(SUBSTITUTE(RIGHT(B7122,FIND(J7122,B7122)+1),"_",""))</f>
        <v>PosK</v>
      </c>
      <c r="L7122">
        <f t="shared" ref="L7122:L7185" si="14238">IFERROR(VALUE(SUBSTITUTE(E7122,".",",")),E7122)</f>
        <v>35.520000000000003</v>
      </c>
      <c r="M7122">
        <f t="shared" ref="M7122:M7185" si="14239">IF(K7122="PosK",SUMIFS(L:L,K:K,"PosK",I:I,I7122),"")</f>
        <v>35.520000000000003</v>
      </c>
      <c r="N7122">
        <f t="shared" ref="N7122:N7185" si="14240">IF(K7122="PosK",SUMIFS(L:L,K:K,"NegK",I:I,I7122),"")</f>
        <v>0</v>
      </c>
      <c r="O7122">
        <f t="shared" ref="O7122:O7185" si="14241">IF(K7122="PosK",SUMIFS(L:L,K:K,"eDNA",I:I,I7122),"")</f>
        <v>0</v>
      </c>
      <c r="Q7122">
        <f t="shared" ref="Q7122" si="14242">IF(L7124="No Ct",0,L7124)</f>
        <v>0</v>
      </c>
      <c r="R7122">
        <f t="shared" ref="R7122" si="14243">IF(L7125="No Ct",0,L7125)</f>
        <v>0</v>
      </c>
      <c r="S7122" t="str">
        <f t="shared" ref="S7122" si="14244">IF(AND(M7122&gt;0,N7122=0),"Valid","Invalid")</f>
        <v>Valid</v>
      </c>
      <c r="T7122" t="str">
        <f t="shared" ref="T7122" si="14245">IF(OR(Q7122&gt;1,R7122&gt;1),"Present","Absent")</f>
        <v>Absent</v>
      </c>
      <c r="U7122" t="str">
        <f t="shared" ref="U7122" si="14246">IF(OR(AND(Q7122&gt;1,Q7122&lt;41),AND(R7122&gt;1,R7122&lt;41)),"Ct&lt;41","Ct&gt;41")</f>
        <v>Ct&gt;41</v>
      </c>
      <c r="V7122" t="str">
        <f>VLOOKUP(J7122,Datasæt_Analysesystemer!$C$2:$D$68,2,FALSE)</f>
        <v>Amerikansk hummer</v>
      </c>
      <c r="W7122" t="str">
        <f t="shared" ref="W7122" si="14247">MID(F7122,10,9)</f>
        <v>DL2020019</v>
      </c>
      <c r="X7122" t="str">
        <f t="shared" ref="X7122" si="14248">W7122&amp;"_"&amp;V7122&amp;"_"&amp;S7122&amp;"_"&amp;T7122&amp;"_"&amp;U7122</f>
        <v>DL2020019_Amerikansk hummer_Valid_Absent_Ct&gt;41</v>
      </c>
    </row>
    <row r="7123" spans="1:24" x14ac:dyDescent="0.25">
      <c r="A7123" t="s">
        <v>250</v>
      </c>
      <c r="B7123" t="s">
        <v>251</v>
      </c>
      <c r="C7123" t="s">
        <v>16</v>
      </c>
      <c r="D7123" s="6">
        <v>0.1</v>
      </c>
      <c r="E7123" s="6" t="s">
        <v>17</v>
      </c>
      <c r="F7123" t="s">
        <v>1564</v>
      </c>
      <c r="G7123" t="str">
        <f t="shared" si="14177"/>
        <v>DL2020019</v>
      </c>
      <c r="H7123" t="str">
        <f t="shared" si="14234"/>
        <v>09</v>
      </c>
      <c r="I7123" t="str">
        <f t="shared" si="14235"/>
        <v>AmerikanskHummer_09_20201103_DL2020019_GribskovGym</v>
      </c>
      <c r="J7123" t="str">
        <f t="shared" si="14236"/>
        <v>AmerikanskHummer</v>
      </c>
      <c r="K7123" t="str">
        <f t="shared" si="14237"/>
        <v>NegK</v>
      </c>
      <c r="L7123" t="str">
        <f t="shared" si="14238"/>
        <v>No Ct</v>
      </c>
      <c r="M7123" t="str">
        <f t="shared" si="14239"/>
        <v/>
      </c>
      <c r="N7123" t="str">
        <f t="shared" si="14240"/>
        <v/>
      </c>
      <c r="O7123" t="str">
        <f t="shared" si="14241"/>
        <v/>
      </c>
    </row>
    <row r="7124" spans="1:24" x14ac:dyDescent="0.25">
      <c r="A7124" t="s">
        <v>252</v>
      </c>
      <c r="B7124" t="s">
        <v>253</v>
      </c>
      <c r="C7124" t="s">
        <v>20</v>
      </c>
      <c r="D7124" s="6">
        <v>0.1</v>
      </c>
      <c r="E7124" s="6" t="s">
        <v>17</v>
      </c>
      <c r="F7124" t="s">
        <v>1564</v>
      </c>
      <c r="G7124" t="str">
        <f t="shared" si="14177"/>
        <v>DL2020019</v>
      </c>
      <c r="H7124" t="str">
        <f t="shared" si="14234"/>
        <v>09</v>
      </c>
      <c r="I7124" t="str">
        <f t="shared" si="14235"/>
        <v>AmerikanskHummer_09_20201103_DL2020019_GribskovGym</v>
      </c>
      <c r="J7124" t="str">
        <f t="shared" si="14236"/>
        <v>AmerikanskHummer</v>
      </c>
      <c r="K7124" t="str">
        <f t="shared" si="14237"/>
        <v>eDNA</v>
      </c>
      <c r="L7124" t="str">
        <f t="shared" si="14238"/>
        <v>No Ct</v>
      </c>
      <c r="M7124" t="str">
        <f t="shared" si="14239"/>
        <v/>
      </c>
      <c r="N7124" t="str">
        <f t="shared" si="14240"/>
        <v/>
      </c>
      <c r="O7124" t="str">
        <f t="shared" si="14241"/>
        <v/>
      </c>
    </row>
    <row r="7125" spans="1:24" x14ac:dyDescent="0.25">
      <c r="A7125" t="s">
        <v>254</v>
      </c>
      <c r="B7125" t="s">
        <v>253</v>
      </c>
      <c r="C7125" t="s">
        <v>20</v>
      </c>
      <c r="D7125" s="6">
        <v>0.1</v>
      </c>
      <c r="E7125" s="6" t="s">
        <v>17</v>
      </c>
      <c r="F7125" t="s">
        <v>1564</v>
      </c>
      <c r="G7125" t="str">
        <f t="shared" si="14177"/>
        <v>DL2020019</v>
      </c>
      <c r="H7125" t="str">
        <f t="shared" si="14234"/>
        <v>09</v>
      </c>
      <c r="I7125" t="str">
        <f t="shared" si="14235"/>
        <v>AmerikanskHummer_09_20201103_DL2020019_GribskovGym</v>
      </c>
      <c r="J7125" t="str">
        <f t="shared" si="14236"/>
        <v>AmerikanskHummer</v>
      </c>
      <c r="K7125" t="str">
        <f t="shared" si="14237"/>
        <v>eDNA</v>
      </c>
      <c r="L7125" t="str">
        <f t="shared" si="14238"/>
        <v>No Ct</v>
      </c>
      <c r="M7125" t="str">
        <f t="shared" si="14239"/>
        <v/>
      </c>
      <c r="N7125" t="str">
        <f t="shared" si="14240"/>
        <v/>
      </c>
      <c r="O7125" t="str">
        <f t="shared" si="14241"/>
        <v/>
      </c>
    </row>
    <row r="7126" spans="1:24" x14ac:dyDescent="0.25">
      <c r="A7126" t="s">
        <v>255</v>
      </c>
      <c r="B7126" t="s">
        <v>256</v>
      </c>
      <c r="C7126" t="s">
        <v>13</v>
      </c>
      <c r="D7126" s="6">
        <v>0.1</v>
      </c>
      <c r="E7126" s="6">
        <v>36.85</v>
      </c>
      <c r="F7126" t="s">
        <v>1564</v>
      </c>
      <c r="G7126" t="str">
        <f t="shared" si="14177"/>
        <v>DL2020019</v>
      </c>
      <c r="H7126" t="str">
        <f t="shared" si="14234"/>
        <v>10</v>
      </c>
      <c r="I7126" t="str">
        <f t="shared" si="14235"/>
        <v>AmerikanskHummer_10_20201103_DL2020019_GribskovGym</v>
      </c>
      <c r="J7126" t="str">
        <f t="shared" si="14236"/>
        <v>AmerikanskHummer</v>
      </c>
      <c r="K7126" t="str">
        <f t="shared" si="14237"/>
        <v>PosK</v>
      </c>
      <c r="L7126">
        <f t="shared" si="14238"/>
        <v>36.85</v>
      </c>
      <c r="M7126">
        <f t="shared" si="14239"/>
        <v>36.85</v>
      </c>
      <c r="N7126">
        <f t="shared" si="14240"/>
        <v>0</v>
      </c>
      <c r="O7126">
        <f t="shared" si="14241"/>
        <v>0</v>
      </c>
      <c r="Q7126">
        <f t="shared" ref="Q7126" si="14249">IF(L7128="No Ct",0,L7128)</f>
        <v>0</v>
      </c>
      <c r="R7126">
        <f t="shared" ref="R7126" si="14250">IF(L7129="No Ct",0,L7129)</f>
        <v>0</v>
      </c>
      <c r="S7126" t="str">
        <f t="shared" ref="S7126" si="14251">IF(AND(M7126&gt;0,N7126=0),"Valid","Invalid")</f>
        <v>Valid</v>
      </c>
      <c r="T7126" t="str">
        <f t="shared" ref="T7126" si="14252">IF(OR(Q7126&gt;1,R7126&gt;1),"Present","Absent")</f>
        <v>Absent</v>
      </c>
      <c r="U7126" t="str">
        <f t="shared" ref="U7126" si="14253">IF(OR(AND(Q7126&gt;1,Q7126&lt;41),AND(R7126&gt;1,R7126&lt;41)),"Ct&lt;41","Ct&gt;41")</f>
        <v>Ct&gt;41</v>
      </c>
      <c r="V7126" t="str">
        <f>VLOOKUP(J7126,Datasæt_Analysesystemer!$C$2:$D$68,2,FALSE)</f>
        <v>Amerikansk hummer</v>
      </c>
      <c r="W7126" t="str">
        <f t="shared" ref="W7126" si="14254">MID(F7126,10,9)</f>
        <v>DL2020019</v>
      </c>
      <c r="X7126" t="str">
        <f t="shared" ref="X7126" si="14255">W7126&amp;"_"&amp;V7126&amp;"_"&amp;S7126&amp;"_"&amp;T7126&amp;"_"&amp;U7126</f>
        <v>DL2020019_Amerikansk hummer_Valid_Absent_Ct&gt;41</v>
      </c>
    </row>
    <row r="7127" spans="1:24" x14ac:dyDescent="0.25">
      <c r="A7127" t="s">
        <v>257</v>
      </c>
      <c r="B7127" t="s">
        <v>258</v>
      </c>
      <c r="C7127" t="s">
        <v>16</v>
      </c>
      <c r="D7127" s="6">
        <v>0.1</v>
      </c>
      <c r="E7127" s="6" t="s">
        <v>17</v>
      </c>
      <c r="F7127" t="s">
        <v>1564</v>
      </c>
      <c r="G7127" t="str">
        <f t="shared" si="14177"/>
        <v>DL2020019</v>
      </c>
      <c r="H7127" t="str">
        <f t="shared" si="14234"/>
        <v>10</v>
      </c>
      <c r="I7127" t="str">
        <f t="shared" si="14235"/>
        <v>AmerikanskHummer_10_20201103_DL2020019_GribskovGym</v>
      </c>
      <c r="J7127" t="str">
        <f t="shared" si="14236"/>
        <v>AmerikanskHummer</v>
      </c>
      <c r="K7127" t="str">
        <f t="shared" si="14237"/>
        <v>NegK</v>
      </c>
      <c r="L7127" t="str">
        <f t="shared" si="14238"/>
        <v>No Ct</v>
      </c>
      <c r="M7127" t="str">
        <f t="shared" si="14239"/>
        <v/>
      </c>
      <c r="N7127" t="str">
        <f t="shared" si="14240"/>
        <v/>
      </c>
      <c r="O7127" t="str">
        <f t="shared" si="14241"/>
        <v/>
      </c>
    </row>
    <row r="7128" spans="1:24" x14ac:dyDescent="0.25">
      <c r="A7128" t="s">
        <v>259</v>
      </c>
      <c r="B7128" t="s">
        <v>260</v>
      </c>
      <c r="C7128" t="s">
        <v>20</v>
      </c>
      <c r="D7128" s="6">
        <v>0.1</v>
      </c>
      <c r="E7128" s="6" t="s">
        <v>17</v>
      </c>
      <c r="F7128" t="s">
        <v>1564</v>
      </c>
      <c r="G7128" t="str">
        <f t="shared" si="14177"/>
        <v>DL2020019</v>
      </c>
      <c r="H7128" t="str">
        <f t="shared" si="14234"/>
        <v>10</v>
      </c>
      <c r="I7128" t="str">
        <f t="shared" si="14235"/>
        <v>AmerikanskHummer_10_20201103_DL2020019_GribskovGym</v>
      </c>
      <c r="J7128" t="str">
        <f t="shared" si="14236"/>
        <v>AmerikanskHummer</v>
      </c>
      <c r="K7128" t="str">
        <f t="shared" si="14237"/>
        <v>eDNA</v>
      </c>
      <c r="L7128" t="str">
        <f t="shared" si="14238"/>
        <v>No Ct</v>
      </c>
      <c r="M7128" t="str">
        <f t="shared" si="14239"/>
        <v/>
      </c>
      <c r="N7128" t="str">
        <f t="shared" si="14240"/>
        <v/>
      </c>
      <c r="O7128" t="str">
        <f t="shared" si="14241"/>
        <v/>
      </c>
    </row>
    <row r="7129" spans="1:24" x14ac:dyDescent="0.25">
      <c r="A7129" t="s">
        <v>261</v>
      </c>
      <c r="B7129" t="s">
        <v>260</v>
      </c>
      <c r="C7129" t="s">
        <v>20</v>
      </c>
      <c r="D7129" s="6">
        <v>0.1</v>
      </c>
      <c r="E7129" s="6" t="s">
        <v>17</v>
      </c>
      <c r="F7129" t="s">
        <v>1564</v>
      </c>
      <c r="G7129" t="str">
        <f t="shared" si="14177"/>
        <v>DL2020019</v>
      </c>
      <c r="H7129" t="str">
        <f t="shared" si="14234"/>
        <v>10</v>
      </c>
      <c r="I7129" t="str">
        <f t="shared" si="14235"/>
        <v>AmerikanskHummer_10_20201103_DL2020019_GribskovGym</v>
      </c>
      <c r="J7129" t="str">
        <f t="shared" si="14236"/>
        <v>AmerikanskHummer</v>
      </c>
      <c r="K7129" t="str">
        <f t="shared" si="14237"/>
        <v>eDNA</v>
      </c>
      <c r="L7129" t="str">
        <f t="shared" si="14238"/>
        <v>No Ct</v>
      </c>
      <c r="M7129" t="str">
        <f t="shared" si="14239"/>
        <v/>
      </c>
      <c r="N7129" t="str">
        <f t="shared" si="14240"/>
        <v/>
      </c>
      <c r="O7129" t="str">
        <f t="shared" si="14241"/>
        <v/>
      </c>
    </row>
    <row r="7130" spans="1:24" x14ac:dyDescent="0.25">
      <c r="A7130" t="s">
        <v>262</v>
      </c>
      <c r="B7130" t="s">
        <v>1474</v>
      </c>
      <c r="C7130" t="s">
        <v>13</v>
      </c>
      <c r="D7130" s="6">
        <v>0.1</v>
      </c>
      <c r="E7130" s="6">
        <v>38.28</v>
      </c>
      <c r="F7130" t="s">
        <v>1564</v>
      </c>
      <c r="G7130" t="str">
        <f t="shared" si="14177"/>
        <v>DL2020019</v>
      </c>
      <c r="H7130" t="str">
        <f t="shared" si="14234"/>
        <v>11</v>
      </c>
      <c r="I7130" t="str">
        <f t="shared" si="14235"/>
        <v>Kamjatkakrabbe_11_20201103_DL2020019_GribskovGym</v>
      </c>
      <c r="J7130" t="str">
        <f t="shared" si="14236"/>
        <v>Kamjatkakrabbe</v>
      </c>
      <c r="K7130" t="str">
        <f t="shared" si="14237"/>
        <v>PosK</v>
      </c>
      <c r="L7130">
        <f t="shared" si="14238"/>
        <v>38.28</v>
      </c>
      <c r="M7130">
        <f t="shared" si="14239"/>
        <v>38.28</v>
      </c>
      <c r="N7130">
        <f t="shared" si="14240"/>
        <v>0</v>
      </c>
      <c r="O7130">
        <f t="shared" si="14241"/>
        <v>0</v>
      </c>
      <c r="Q7130">
        <f t="shared" ref="Q7130" si="14256">IF(L7132="No Ct",0,L7132)</f>
        <v>0</v>
      </c>
      <c r="R7130">
        <f t="shared" ref="R7130" si="14257">IF(L7133="No Ct",0,L7133)</f>
        <v>0</v>
      </c>
      <c r="S7130" t="str">
        <f t="shared" ref="S7130" si="14258">IF(AND(M7130&gt;0,N7130=0),"Valid","Invalid")</f>
        <v>Valid</v>
      </c>
      <c r="T7130" t="str">
        <f t="shared" ref="T7130" si="14259">IF(OR(Q7130&gt;1,R7130&gt;1),"Present","Absent")</f>
        <v>Absent</v>
      </c>
      <c r="U7130" t="str">
        <f t="shared" ref="U7130" si="14260">IF(OR(AND(Q7130&gt;1,Q7130&lt;41),AND(R7130&gt;1,R7130&lt;41)),"Ct&lt;41","Ct&gt;41")</f>
        <v>Ct&gt;41</v>
      </c>
      <c r="V7130" t="str">
        <f>VLOOKUP(J7130,Datasæt_Analysesystemer!$C$2:$D$68,2,FALSE)</f>
        <v>Kamtjatkakrabbe</v>
      </c>
      <c r="W7130" t="str">
        <f t="shared" ref="W7130" si="14261">MID(F7130,10,9)</f>
        <v>DL2020019</v>
      </c>
      <c r="X7130" t="str">
        <f t="shared" ref="X7130" si="14262">W7130&amp;"_"&amp;V7130&amp;"_"&amp;S7130&amp;"_"&amp;T7130&amp;"_"&amp;U7130</f>
        <v>DL2020019_Kamtjatkakrabbe_Valid_Absent_Ct&gt;41</v>
      </c>
    </row>
    <row r="7131" spans="1:24" x14ac:dyDescent="0.25">
      <c r="A7131" t="s">
        <v>264</v>
      </c>
      <c r="B7131" t="s">
        <v>1475</v>
      </c>
      <c r="C7131" t="s">
        <v>16</v>
      </c>
      <c r="D7131" s="6">
        <v>0.1</v>
      </c>
      <c r="E7131" s="6" t="s">
        <v>17</v>
      </c>
      <c r="F7131" t="s">
        <v>1564</v>
      </c>
      <c r="G7131" t="str">
        <f t="shared" si="14177"/>
        <v>DL2020019</v>
      </c>
      <c r="H7131" t="str">
        <f t="shared" si="14234"/>
        <v>11</v>
      </c>
      <c r="I7131" t="str">
        <f t="shared" si="14235"/>
        <v>Kamjatkakrabbe_11_20201103_DL2020019_GribskovGym</v>
      </c>
      <c r="J7131" t="str">
        <f t="shared" si="14236"/>
        <v>Kamjatkakrabbe</v>
      </c>
      <c r="K7131" t="str">
        <f t="shared" si="14237"/>
        <v>NegK</v>
      </c>
      <c r="L7131" t="str">
        <f t="shared" si="14238"/>
        <v>No Ct</v>
      </c>
      <c r="M7131" t="str">
        <f t="shared" si="14239"/>
        <v/>
      </c>
      <c r="N7131" t="str">
        <f t="shared" si="14240"/>
        <v/>
      </c>
      <c r="O7131" t="str">
        <f t="shared" si="14241"/>
        <v/>
      </c>
    </row>
    <row r="7132" spans="1:24" x14ac:dyDescent="0.25">
      <c r="A7132" t="s">
        <v>266</v>
      </c>
      <c r="B7132" t="s">
        <v>1476</v>
      </c>
      <c r="C7132" t="s">
        <v>20</v>
      </c>
      <c r="D7132" s="6">
        <v>0.1</v>
      </c>
      <c r="E7132" s="6" t="s">
        <v>17</v>
      </c>
      <c r="F7132" t="s">
        <v>1564</v>
      </c>
      <c r="G7132" t="str">
        <f t="shared" si="14177"/>
        <v>DL2020019</v>
      </c>
      <c r="H7132" t="str">
        <f t="shared" si="14234"/>
        <v>11</v>
      </c>
      <c r="I7132" t="str">
        <f t="shared" si="14235"/>
        <v>Kamjatkakrabbe_11_20201103_DL2020019_GribskovGym</v>
      </c>
      <c r="J7132" t="str">
        <f t="shared" si="14236"/>
        <v>Kamjatkakrabbe</v>
      </c>
      <c r="K7132" t="str">
        <f t="shared" si="14237"/>
        <v>eDNA</v>
      </c>
      <c r="L7132" t="str">
        <f t="shared" si="14238"/>
        <v>No Ct</v>
      </c>
      <c r="M7132" t="str">
        <f t="shared" si="14239"/>
        <v/>
      </c>
      <c r="N7132" t="str">
        <f t="shared" si="14240"/>
        <v/>
      </c>
      <c r="O7132" t="str">
        <f t="shared" si="14241"/>
        <v/>
      </c>
    </row>
    <row r="7133" spans="1:24" x14ac:dyDescent="0.25">
      <c r="A7133" t="s">
        <v>268</v>
      </c>
      <c r="B7133" t="s">
        <v>1476</v>
      </c>
      <c r="C7133" t="s">
        <v>20</v>
      </c>
      <c r="D7133" s="6">
        <v>0.1</v>
      </c>
      <c r="E7133" s="6" t="s">
        <v>17</v>
      </c>
      <c r="F7133" t="s">
        <v>1564</v>
      </c>
      <c r="G7133" t="str">
        <f t="shared" si="14177"/>
        <v>DL2020019</v>
      </c>
      <c r="H7133" t="str">
        <f t="shared" si="14234"/>
        <v>11</v>
      </c>
      <c r="I7133" t="str">
        <f t="shared" si="14235"/>
        <v>Kamjatkakrabbe_11_20201103_DL2020019_GribskovGym</v>
      </c>
      <c r="J7133" t="str">
        <f t="shared" si="14236"/>
        <v>Kamjatkakrabbe</v>
      </c>
      <c r="K7133" t="str">
        <f t="shared" si="14237"/>
        <v>eDNA</v>
      </c>
      <c r="L7133" t="str">
        <f t="shared" si="14238"/>
        <v>No Ct</v>
      </c>
      <c r="M7133" t="str">
        <f t="shared" si="14239"/>
        <v/>
      </c>
      <c r="N7133" t="str">
        <f t="shared" si="14240"/>
        <v/>
      </c>
      <c r="O7133" t="str">
        <f t="shared" si="14241"/>
        <v/>
      </c>
    </row>
    <row r="7134" spans="1:24" x14ac:dyDescent="0.25">
      <c r="A7134" t="s">
        <v>269</v>
      </c>
      <c r="B7134" t="s">
        <v>1477</v>
      </c>
      <c r="C7134" t="s">
        <v>13</v>
      </c>
      <c r="D7134" s="6">
        <v>0.1</v>
      </c>
      <c r="E7134" s="6" t="s">
        <v>17</v>
      </c>
      <c r="F7134" t="s">
        <v>1564</v>
      </c>
      <c r="G7134" t="str">
        <f t="shared" si="14177"/>
        <v>DL2020019</v>
      </c>
      <c r="H7134" t="str">
        <f t="shared" si="14234"/>
        <v>12</v>
      </c>
      <c r="I7134" t="str">
        <f t="shared" si="14235"/>
        <v>Kamjatkakrabbe_12_20201103_DL2020019_GribskovGym</v>
      </c>
      <c r="J7134" t="str">
        <f t="shared" si="14236"/>
        <v>Kamjatkakrabbe</v>
      </c>
      <c r="K7134" t="str">
        <f t="shared" si="14237"/>
        <v>PosK</v>
      </c>
      <c r="L7134" t="str">
        <f t="shared" si="14238"/>
        <v>No Ct</v>
      </c>
      <c r="M7134">
        <f t="shared" si="14239"/>
        <v>0</v>
      </c>
      <c r="N7134">
        <f t="shared" si="14240"/>
        <v>36.950000000000003</v>
      </c>
      <c r="O7134">
        <f t="shared" si="14241"/>
        <v>0</v>
      </c>
      <c r="Q7134">
        <f t="shared" ref="Q7134" si="14263">IF(L7136="No Ct",0,L7136)</f>
        <v>0</v>
      </c>
      <c r="R7134">
        <f t="shared" ref="R7134" si="14264">IF(L7137="No Ct",0,L7137)</f>
        <v>0</v>
      </c>
      <c r="S7134" t="str">
        <f t="shared" ref="S7134" si="14265">IF(AND(M7134&gt;0,N7134=0),"Valid","Invalid")</f>
        <v>Invalid</v>
      </c>
      <c r="T7134" t="str">
        <f t="shared" ref="T7134" si="14266">IF(OR(Q7134&gt;1,R7134&gt;1),"Present","Absent")</f>
        <v>Absent</v>
      </c>
      <c r="U7134" t="str">
        <f t="shared" ref="U7134" si="14267">IF(OR(AND(Q7134&gt;1,Q7134&lt;41),AND(R7134&gt;1,R7134&lt;41)),"Ct&lt;41","Ct&gt;41")</f>
        <v>Ct&gt;41</v>
      </c>
      <c r="V7134" t="str">
        <f>VLOOKUP(J7134,Datasæt_Analysesystemer!$C$2:$D$68,2,FALSE)</f>
        <v>Kamtjatkakrabbe</v>
      </c>
      <c r="W7134" t="str">
        <f t="shared" ref="W7134" si="14268">MID(F7134,10,9)</f>
        <v>DL2020019</v>
      </c>
      <c r="X7134" t="str">
        <f t="shared" ref="X7134" si="14269">W7134&amp;"_"&amp;V7134&amp;"_"&amp;S7134&amp;"_"&amp;T7134&amp;"_"&amp;U7134</f>
        <v>DL2020019_Kamtjatkakrabbe_Invalid_Absent_Ct&gt;41</v>
      </c>
    </row>
    <row r="7135" spans="1:24" x14ac:dyDescent="0.25">
      <c r="A7135" t="s">
        <v>271</v>
      </c>
      <c r="B7135" t="s">
        <v>1478</v>
      </c>
      <c r="C7135" t="s">
        <v>16</v>
      </c>
      <c r="D7135" s="6">
        <v>0.1</v>
      </c>
      <c r="E7135" s="6">
        <v>36.950000000000003</v>
      </c>
      <c r="F7135" t="s">
        <v>1564</v>
      </c>
      <c r="G7135" t="str">
        <f t="shared" si="14177"/>
        <v>DL2020019</v>
      </c>
      <c r="H7135" t="str">
        <f t="shared" si="14234"/>
        <v>12</v>
      </c>
      <c r="I7135" t="str">
        <f t="shared" si="14235"/>
        <v>Kamjatkakrabbe_12_20201103_DL2020019_GribskovGym</v>
      </c>
      <c r="J7135" t="str">
        <f t="shared" si="14236"/>
        <v>Kamjatkakrabbe</v>
      </c>
      <c r="K7135" t="str">
        <f t="shared" si="14237"/>
        <v>NegK</v>
      </c>
      <c r="L7135">
        <f t="shared" si="14238"/>
        <v>36.950000000000003</v>
      </c>
      <c r="M7135" t="str">
        <f t="shared" si="14239"/>
        <v/>
      </c>
      <c r="N7135" t="str">
        <f t="shared" si="14240"/>
        <v/>
      </c>
      <c r="O7135" t="str">
        <f t="shared" si="14241"/>
        <v/>
      </c>
    </row>
    <row r="7136" spans="1:24" x14ac:dyDescent="0.25">
      <c r="A7136" t="s">
        <v>273</v>
      </c>
      <c r="B7136" t="s">
        <v>1479</v>
      </c>
      <c r="C7136" t="s">
        <v>20</v>
      </c>
      <c r="D7136" s="6">
        <v>0.1</v>
      </c>
      <c r="E7136" s="6" t="s">
        <v>17</v>
      </c>
      <c r="F7136" t="s">
        <v>1564</v>
      </c>
      <c r="G7136" t="str">
        <f t="shared" si="14177"/>
        <v>DL2020019</v>
      </c>
      <c r="H7136" t="str">
        <f t="shared" si="14234"/>
        <v>12</v>
      </c>
      <c r="I7136" t="str">
        <f t="shared" si="14235"/>
        <v>Kamjatkakrabbe_12_20201103_DL2020019_GribskovGym</v>
      </c>
      <c r="J7136" t="str">
        <f t="shared" si="14236"/>
        <v>Kamjatkakrabbe</v>
      </c>
      <c r="K7136" t="str">
        <f t="shared" si="14237"/>
        <v>eDNA</v>
      </c>
      <c r="L7136" t="str">
        <f t="shared" si="14238"/>
        <v>No Ct</v>
      </c>
      <c r="M7136" t="str">
        <f t="shared" si="14239"/>
        <v/>
      </c>
      <c r="N7136" t="str">
        <f t="shared" si="14240"/>
        <v/>
      </c>
      <c r="O7136" t="str">
        <f t="shared" si="14241"/>
        <v/>
      </c>
    </row>
    <row r="7137" spans="1:24" x14ac:dyDescent="0.25">
      <c r="A7137" t="s">
        <v>275</v>
      </c>
      <c r="B7137" t="s">
        <v>1479</v>
      </c>
      <c r="C7137" t="s">
        <v>20</v>
      </c>
      <c r="D7137" s="6">
        <v>0.1</v>
      </c>
      <c r="E7137" s="6" t="s">
        <v>17</v>
      </c>
      <c r="F7137" t="s">
        <v>1564</v>
      </c>
      <c r="G7137" t="str">
        <f t="shared" si="14177"/>
        <v>DL2020019</v>
      </c>
      <c r="H7137" t="str">
        <f t="shared" si="14234"/>
        <v>12</v>
      </c>
      <c r="I7137" t="str">
        <f t="shared" si="14235"/>
        <v>Kamjatkakrabbe_12_20201103_DL2020019_GribskovGym</v>
      </c>
      <c r="J7137" t="str">
        <f t="shared" si="14236"/>
        <v>Kamjatkakrabbe</v>
      </c>
      <c r="K7137" t="str">
        <f t="shared" si="14237"/>
        <v>eDNA</v>
      </c>
      <c r="L7137" t="str">
        <f t="shared" si="14238"/>
        <v>No Ct</v>
      </c>
      <c r="M7137" t="str">
        <f t="shared" si="14239"/>
        <v/>
      </c>
      <c r="N7137" t="str">
        <f t="shared" si="14240"/>
        <v/>
      </c>
      <c r="O7137" t="str">
        <f t="shared" si="14241"/>
        <v/>
      </c>
    </row>
    <row r="7138" spans="1:24" x14ac:dyDescent="0.25">
      <c r="A7138" t="s">
        <v>276</v>
      </c>
      <c r="B7138" t="s">
        <v>1480</v>
      </c>
      <c r="C7138" t="s">
        <v>13</v>
      </c>
      <c r="D7138" s="6">
        <v>0.1</v>
      </c>
      <c r="E7138" s="6" t="s">
        <v>17</v>
      </c>
      <c r="F7138" t="s">
        <v>1564</v>
      </c>
      <c r="G7138" t="str">
        <f t="shared" si="14177"/>
        <v>DL2020019</v>
      </c>
      <c r="H7138" t="str">
        <f t="shared" si="14234"/>
        <v>13</v>
      </c>
      <c r="I7138" t="str">
        <f t="shared" si="14235"/>
        <v>KinesiskUldhaandskrabbe_13_20201103_DL2020019_GribskovGym</v>
      </c>
      <c r="J7138" t="str">
        <f t="shared" si="14236"/>
        <v>KinesiskUldhaandskrabbe</v>
      </c>
      <c r="K7138" t="str">
        <f t="shared" si="14237"/>
        <v>PosK</v>
      </c>
      <c r="L7138" t="str">
        <f t="shared" si="14238"/>
        <v>No Ct</v>
      </c>
      <c r="M7138">
        <f t="shared" si="14239"/>
        <v>0</v>
      </c>
      <c r="N7138">
        <f t="shared" si="14240"/>
        <v>0</v>
      </c>
      <c r="O7138">
        <f t="shared" si="14241"/>
        <v>37.46</v>
      </c>
      <c r="Q7138">
        <f t="shared" ref="Q7138" si="14270">IF(L7140="No Ct",0,L7140)</f>
        <v>37.46</v>
      </c>
      <c r="R7138">
        <f t="shared" ref="R7138" si="14271">IF(L7141="No Ct",0,L7141)</f>
        <v>0</v>
      </c>
      <c r="S7138" t="str">
        <f t="shared" ref="S7138" si="14272">IF(AND(M7138&gt;0,N7138=0),"Valid","Invalid")</f>
        <v>Invalid</v>
      </c>
      <c r="T7138" t="str">
        <f t="shared" ref="T7138" si="14273">IF(OR(Q7138&gt;1,R7138&gt;1),"Present","Absent")</f>
        <v>Present</v>
      </c>
      <c r="U7138" t="str">
        <f t="shared" ref="U7138" si="14274">IF(OR(AND(Q7138&gt;1,Q7138&lt;41),AND(R7138&gt;1,R7138&lt;41)),"Ct&lt;41","Ct&gt;41")</f>
        <v>Ct&lt;41</v>
      </c>
      <c r="V7138" t="str">
        <f>VLOOKUP(J7138,Datasæt_Analysesystemer!$C$2:$D$68,2,FALSE)</f>
        <v>Kinesisk uldhåndskrabbe</v>
      </c>
      <c r="W7138" t="str">
        <f t="shared" ref="W7138" si="14275">MID(F7138,10,9)</f>
        <v>DL2020019</v>
      </c>
      <c r="X7138" t="str">
        <f t="shared" ref="X7138" si="14276">W7138&amp;"_"&amp;V7138&amp;"_"&amp;S7138&amp;"_"&amp;T7138&amp;"_"&amp;U7138</f>
        <v>DL2020019_Kinesisk uldhåndskrabbe_Invalid_Present_Ct&lt;41</v>
      </c>
    </row>
    <row r="7139" spans="1:24" x14ac:dyDescent="0.25">
      <c r="A7139" t="s">
        <v>278</v>
      </c>
      <c r="B7139" t="s">
        <v>1481</v>
      </c>
      <c r="C7139" t="s">
        <v>16</v>
      </c>
      <c r="D7139" s="6">
        <v>0.1</v>
      </c>
      <c r="E7139" s="6" t="s">
        <v>17</v>
      </c>
      <c r="F7139" t="s">
        <v>1564</v>
      </c>
      <c r="G7139" t="str">
        <f t="shared" si="14177"/>
        <v>DL2020019</v>
      </c>
      <c r="H7139" t="str">
        <f t="shared" si="14234"/>
        <v>13</v>
      </c>
      <c r="I7139" t="str">
        <f t="shared" si="14235"/>
        <v>KinesiskUldhaandskrabbe_13_20201103_DL2020019_GribskovGym</v>
      </c>
      <c r="J7139" t="str">
        <f t="shared" si="14236"/>
        <v>KinesiskUldhaandskrabbe</v>
      </c>
      <c r="K7139" t="str">
        <f t="shared" si="14237"/>
        <v>NegK</v>
      </c>
      <c r="L7139" t="str">
        <f t="shared" si="14238"/>
        <v>No Ct</v>
      </c>
      <c r="M7139" t="str">
        <f t="shared" si="14239"/>
        <v/>
      </c>
      <c r="N7139" t="str">
        <f t="shared" si="14240"/>
        <v/>
      </c>
      <c r="O7139" t="str">
        <f t="shared" si="14241"/>
        <v/>
      </c>
    </row>
    <row r="7140" spans="1:24" x14ac:dyDescent="0.25">
      <c r="A7140" t="s">
        <v>280</v>
      </c>
      <c r="B7140" t="s">
        <v>1482</v>
      </c>
      <c r="C7140" t="s">
        <v>20</v>
      </c>
      <c r="D7140" s="6">
        <v>0.1</v>
      </c>
      <c r="E7140" s="6">
        <v>37.46</v>
      </c>
      <c r="F7140" t="s">
        <v>1564</v>
      </c>
      <c r="G7140" t="str">
        <f t="shared" si="14177"/>
        <v>DL2020019</v>
      </c>
      <c r="H7140" t="str">
        <f t="shared" si="14234"/>
        <v>13</v>
      </c>
      <c r="I7140" t="str">
        <f t="shared" si="14235"/>
        <v>KinesiskUldhaandskrabbe_13_20201103_DL2020019_GribskovGym</v>
      </c>
      <c r="J7140" t="str">
        <f t="shared" si="14236"/>
        <v>KinesiskUldhaandskrabbe</v>
      </c>
      <c r="K7140" t="str">
        <f t="shared" si="14237"/>
        <v>eDNA</v>
      </c>
      <c r="L7140">
        <f t="shared" si="14238"/>
        <v>37.46</v>
      </c>
      <c r="M7140" t="str">
        <f t="shared" si="14239"/>
        <v/>
      </c>
      <c r="N7140" t="str">
        <f t="shared" si="14240"/>
        <v/>
      </c>
      <c r="O7140" t="str">
        <f t="shared" si="14241"/>
        <v/>
      </c>
    </row>
    <row r="7141" spans="1:24" x14ac:dyDescent="0.25">
      <c r="A7141" t="s">
        <v>282</v>
      </c>
      <c r="B7141" t="s">
        <v>1482</v>
      </c>
      <c r="C7141" t="s">
        <v>20</v>
      </c>
      <c r="D7141" s="6">
        <v>0.1</v>
      </c>
      <c r="E7141" s="6" t="s">
        <v>17</v>
      </c>
      <c r="F7141" t="s">
        <v>1564</v>
      </c>
      <c r="G7141" t="str">
        <f t="shared" si="14177"/>
        <v>DL2020019</v>
      </c>
      <c r="H7141" t="str">
        <f t="shared" si="14234"/>
        <v>13</v>
      </c>
      <c r="I7141" t="str">
        <f t="shared" si="14235"/>
        <v>KinesiskUldhaandskrabbe_13_20201103_DL2020019_GribskovGym</v>
      </c>
      <c r="J7141" t="str">
        <f t="shared" si="14236"/>
        <v>KinesiskUldhaandskrabbe</v>
      </c>
      <c r="K7141" t="str">
        <f t="shared" si="14237"/>
        <v>eDNA</v>
      </c>
      <c r="L7141" t="str">
        <f t="shared" si="14238"/>
        <v>No Ct</v>
      </c>
      <c r="M7141" t="str">
        <f t="shared" si="14239"/>
        <v/>
      </c>
      <c r="N7141" t="str">
        <f t="shared" si="14240"/>
        <v/>
      </c>
      <c r="O7141" t="str">
        <f t="shared" si="14241"/>
        <v/>
      </c>
    </row>
    <row r="7142" spans="1:24" x14ac:dyDescent="0.25">
      <c r="A7142" t="s">
        <v>283</v>
      </c>
      <c r="B7142" t="s">
        <v>1483</v>
      </c>
      <c r="C7142" t="s">
        <v>13</v>
      </c>
      <c r="D7142" s="6">
        <v>0.1</v>
      </c>
      <c r="E7142" s="6" t="s">
        <v>17</v>
      </c>
      <c r="F7142" t="s">
        <v>1564</v>
      </c>
      <c r="G7142" t="str">
        <f t="shared" si="14177"/>
        <v>DL2020019</v>
      </c>
      <c r="H7142" t="str">
        <f t="shared" si="14234"/>
        <v>14</v>
      </c>
      <c r="I7142" t="str">
        <f t="shared" si="14235"/>
        <v>KinesiskUldhaandskrabbe_14_20201103_DL2020019_GribskovGym</v>
      </c>
      <c r="J7142" t="str">
        <f t="shared" si="14236"/>
        <v>KinesiskUldhaandskrabbe</v>
      </c>
      <c r="K7142" t="str">
        <f t="shared" si="14237"/>
        <v>PosK</v>
      </c>
      <c r="L7142" t="str">
        <f t="shared" si="14238"/>
        <v>No Ct</v>
      </c>
      <c r="M7142">
        <f t="shared" si="14239"/>
        <v>0</v>
      </c>
      <c r="N7142">
        <f t="shared" si="14240"/>
        <v>0</v>
      </c>
      <c r="O7142">
        <f t="shared" si="14241"/>
        <v>0</v>
      </c>
      <c r="Q7142">
        <f t="shared" ref="Q7142" si="14277">IF(L7144="No Ct",0,L7144)</f>
        <v>0</v>
      </c>
      <c r="R7142">
        <f t="shared" ref="R7142" si="14278">IF(L7145="No Ct",0,L7145)</f>
        <v>0</v>
      </c>
      <c r="S7142" t="str">
        <f t="shared" ref="S7142" si="14279">IF(AND(M7142&gt;0,N7142=0),"Valid","Invalid")</f>
        <v>Invalid</v>
      </c>
      <c r="T7142" t="str">
        <f t="shared" ref="T7142" si="14280">IF(OR(Q7142&gt;1,R7142&gt;1),"Present","Absent")</f>
        <v>Absent</v>
      </c>
      <c r="U7142" t="str">
        <f t="shared" ref="U7142" si="14281">IF(OR(AND(Q7142&gt;1,Q7142&lt;41),AND(R7142&gt;1,R7142&lt;41)),"Ct&lt;41","Ct&gt;41")</f>
        <v>Ct&gt;41</v>
      </c>
      <c r="V7142" t="str">
        <f>VLOOKUP(J7142,Datasæt_Analysesystemer!$C$2:$D$68,2,FALSE)</f>
        <v>Kinesisk uldhåndskrabbe</v>
      </c>
      <c r="W7142" t="str">
        <f t="shared" ref="W7142" si="14282">MID(F7142,10,9)</f>
        <v>DL2020019</v>
      </c>
      <c r="X7142" t="str">
        <f t="shared" ref="X7142" si="14283">W7142&amp;"_"&amp;V7142&amp;"_"&amp;S7142&amp;"_"&amp;T7142&amp;"_"&amp;U7142</f>
        <v>DL2020019_Kinesisk uldhåndskrabbe_Invalid_Absent_Ct&gt;41</v>
      </c>
    </row>
    <row r="7143" spans="1:24" x14ac:dyDescent="0.25">
      <c r="A7143" t="s">
        <v>285</v>
      </c>
      <c r="B7143" t="s">
        <v>1484</v>
      </c>
      <c r="C7143" t="s">
        <v>16</v>
      </c>
      <c r="D7143" s="6">
        <v>0.1</v>
      </c>
      <c r="E7143" s="6" t="s">
        <v>17</v>
      </c>
      <c r="F7143" t="s">
        <v>1564</v>
      </c>
      <c r="G7143" t="str">
        <f t="shared" si="14177"/>
        <v>DL2020019</v>
      </c>
      <c r="H7143" t="str">
        <f t="shared" si="14234"/>
        <v>14</v>
      </c>
      <c r="I7143" t="str">
        <f t="shared" si="14235"/>
        <v>KinesiskUldhaandskrabbe_14_20201103_DL2020019_GribskovGym</v>
      </c>
      <c r="J7143" t="str">
        <f t="shared" si="14236"/>
        <v>KinesiskUldhaandskrabbe</v>
      </c>
      <c r="K7143" t="str">
        <f t="shared" si="14237"/>
        <v>NegK</v>
      </c>
      <c r="L7143" t="str">
        <f t="shared" si="14238"/>
        <v>No Ct</v>
      </c>
      <c r="M7143" t="str">
        <f t="shared" si="14239"/>
        <v/>
      </c>
      <c r="N7143" t="str">
        <f t="shared" si="14240"/>
        <v/>
      </c>
      <c r="O7143" t="str">
        <f t="shared" si="14241"/>
        <v/>
      </c>
    </row>
    <row r="7144" spans="1:24" x14ac:dyDescent="0.25">
      <c r="A7144" t="s">
        <v>287</v>
      </c>
      <c r="B7144" t="s">
        <v>1485</v>
      </c>
      <c r="C7144" t="s">
        <v>20</v>
      </c>
      <c r="D7144" s="6">
        <v>0.1</v>
      </c>
      <c r="E7144" s="6" t="s">
        <v>17</v>
      </c>
      <c r="F7144" t="s">
        <v>1564</v>
      </c>
      <c r="G7144" t="str">
        <f t="shared" si="14177"/>
        <v>DL2020019</v>
      </c>
      <c r="H7144" t="str">
        <f t="shared" si="14234"/>
        <v>14</v>
      </c>
      <c r="I7144" t="str">
        <f t="shared" si="14235"/>
        <v>KinesiskUldhaandskrabbe_14_20201103_DL2020019_GribskovGym</v>
      </c>
      <c r="J7144" t="str">
        <f t="shared" si="14236"/>
        <v>KinesiskUldhaandskrabbe</v>
      </c>
      <c r="K7144" t="str">
        <f t="shared" si="14237"/>
        <v>eDNA</v>
      </c>
      <c r="L7144" t="str">
        <f t="shared" si="14238"/>
        <v>No Ct</v>
      </c>
      <c r="M7144" t="str">
        <f t="shared" si="14239"/>
        <v/>
      </c>
      <c r="N7144" t="str">
        <f t="shared" si="14240"/>
        <v/>
      </c>
      <c r="O7144" t="str">
        <f t="shared" si="14241"/>
        <v/>
      </c>
    </row>
    <row r="7145" spans="1:24" x14ac:dyDescent="0.25">
      <c r="A7145" t="s">
        <v>289</v>
      </c>
      <c r="B7145" t="s">
        <v>1485</v>
      </c>
      <c r="C7145" t="s">
        <v>20</v>
      </c>
      <c r="D7145" s="6">
        <v>0.1</v>
      </c>
      <c r="E7145" s="6" t="s">
        <v>17</v>
      </c>
      <c r="F7145" t="s">
        <v>1564</v>
      </c>
      <c r="G7145" t="str">
        <f t="shared" si="14177"/>
        <v>DL2020019</v>
      </c>
      <c r="H7145" t="str">
        <f t="shared" si="14234"/>
        <v>14</v>
      </c>
      <c r="I7145" t="str">
        <f t="shared" si="14235"/>
        <v>KinesiskUldhaandskrabbe_14_20201103_DL2020019_GribskovGym</v>
      </c>
      <c r="J7145" t="str">
        <f t="shared" si="14236"/>
        <v>KinesiskUldhaandskrabbe</v>
      </c>
      <c r="K7145" t="str">
        <f t="shared" si="14237"/>
        <v>eDNA</v>
      </c>
      <c r="L7145" t="str">
        <f t="shared" si="14238"/>
        <v>No Ct</v>
      </c>
      <c r="M7145" t="str">
        <f t="shared" si="14239"/>
        <v/>
      </c>
      <c r="N7145" t="str">
        <f t="shared" si="14240"/>
        <v/>
      </c>
      <c r="O7145" t="str">
        <f t="shared" si="14241"/>
        <v/>
      </c>
    </row>
    <row r="7146" spans="1:24" x14ac:dyDescent="0.25">
      <c r="A7146" t="s">
        <v>290</v>
      </c>
      <c r="B7146" t="s">
        <v>1486</v>
      </c>
      <c r="C7146" t="s">
        <v>13</v>
      </c>
      <c r="D7146" s="6">
        <v>0.1</v>
      </c>
      <c r="E7146" s="6">
        <v>38.78</v>
      </c>
      <c r="F7146" t="s">
        <v>1564</v>
      </c>
      <c r="G7146" t="str">
        <f t="shared" si="14177"/>
        <v>DL2020019</v>
      </c>
      <c r="H7146" t="str">
        <f t="shared" si="14234"/>
        <v>15</v>
      </c>
      <c r="I7146" t="str">
        <f t="shared" si="14235"/>
        <v>NordamerikanskMudderkrabbe_15_20201103_DL2020019_GribskovGym</v>
      </c>
      <c r="J7146" t="str">
        <f t="shared" si="14236"/>
        <v>NordamerikanskMudderkrabbe</v>
      </c>
      <c r="K7146" t="str">
        <f t="shared" si="14237"/>
        <v>PosK</v>
      </c>
      <c r="L7146">
        <f t="shared" si="14238"/>
        <v>38.78</v>
      </c>
      <c r="M7146">
        <f t="shared" si="14239"/>
        <v>38.78</v>
      </c>
      <c r="N7146">
        <f t="shared" si="14240"/>
        <v>0</v>
      </c>
      <c r="O7146">
        <f t="shared" si="14241"/>
        <v>0</v>
      </c>
      <c r="Q7146">
        <f t="shared" ref="Q7146" si="14284">IF(L7148="No Ct",0,L7148)</f>
        <v>0</v>
      </c>
      <c r="R7146">
        <f t="shared" ref="R7146" si="14285">IF(L7149="No Ct",0,L7149)</f>
        <v>0</v>
      </c>
      <c r="S7146" t="str">
        <f t="shared" ref="S7146" si="14286">IF(AND(M7146&gt;0,N7146=0),"Valid","Invalid")</f>
        <v>Valid</v>
      </c>
      <c r="T7146" t="str">
        <f t="shared" ref="T7146" si="14287">IF(OR(Q7146&gt;1,R7146&gt;1),"Present","Absent")</f>
        <v>Absent</v>
      </c>
      <c r="U7146" t="str">
        <f t="shared" ref="U7146" si="14288">IF(OR(AND(Q7146&gt;1,Q7146&lt;41),AND(R7146&gt;1,R7146&lt;41)),"Ct&lt;41","Ct&gt;41")</f>
        <v>Ct&gt;41</v>
      </c>
      <c r="V7146" t="str">
        <f>VLOOKUP(J7146,Datasæt_Analysesystemer!$C$2:$D$68,2,FALSE)</f>
        <v>Nordam. Brakvandskrabbe / mudderkrabbe</v>
      </c>
      <c r="W7146" t="str">
        <f t="shared" ref="W7146" si="14289">MID(F7146,10,9)</f>
        <v>DL2020019</v>
      </c>
      <c r="X7146" t="str">
        <f t="shared" ref="X7146" si="14290">W7146&amp;"_"&amp;V7146&amp;"_"&amp;S7146&amp;"_"&amp;T7146&amp;"_"&amp;U7146</f>
        <v>DL2020019_Nordam. Brakvandskrabbe / mudderkrabbe_Valid_Absent_Ct&gt;41</v>
      </c>
    </row>
    <row r="7147" spans="1:24" x14ac:dyDescent="0.25">
      <c r="A7147" t="s">
        <v>292</v>
      </c>
      <c r="B7147" t="s">
        <v>1487</v>
      </c>
      <c r="C7147" t="s">
        <v>16</v>
      </c>
      <c r="D7147" s="6">
        <v>0.1</v>
      </c>
      <c r="E7147" s="6" t="s">
        <v>17</v>
      </c>
      <c r="F7147" t="s">
        <v>1564</v>
      </c>
      <c r="G7147" t="str">
        <f t="shared" si="14177"/>
        <v>DL2020019</v>
      </c>
      <c r="H7147" t="str">
        <f t="shared" si="14234"/>
        <v>15</v>
      </c>
      <c r="I7147" t="str">
        <f t="shared" si="14235"/>
        <v>NordamerikanskMudderkrabbe_15_20201103_DL2020019_GribskovGym</v>
      </c>
      <c r="J7147" t="str">
        <f t="shared" si="14236"/>
        <v>NordamerikanskMudderkrabbe</v>
      </c>
      <c r="K7147" t="str">
        <f t="shared" si="14237"/>
        <v>NegK</v>
      </c>
      <c r="L7147" t="str">
        <f t="shared" si="14238"/>
        <v>No Ct</v>
      </c>
      <c r="M7147" t="str">
        <f t="shared" si="14239"/>
        <v/>
      </c>
      <c r="N7147" t="str">
        <f t="shared" si="14240"/>
        <v/>
      </c>
      <c r="O7147" t="str">
        <f t="shared" si="14241"/>
        <v/>
      </c>
    </row>
    <row r="7148" spans="1:24" x14ac:dyDescent="0.25">
      <c r="A7148" t="s">
        <v>294</v>
      </c>
      <c r="B7148" t="s">
        <v>1488</v>
      </c>
      <c r="C7148" t="s">
        <v>20</v>
      </c>
      <c r="D7148" s="6">
        <v>0.1</v>
      </c>
      <c r="E7148" s="6" t="s">
        <v>17</v>
      </c>
      <c r="F7148" t="s">
        <v>1564</v>
      </c>
      <c r="G7148" t="str">
        <f t="shared" si="14177"/>
        <v>DL2020019</v>
      </c>
      <c r="H7148" t="str">
        <f t="shared" si="14234"/>
        <v>15</v>
      </c>
      <c r="I7148" t="str">
        <f t="shared" si="14235"/>
        <v>NordamerikanskMudderkrabbe_15_20201103_DL2020019_GribskovGym</v>
      </c>
      <c r="J7148" t="str">
        <f t="shared" si="14236"/>
        <v>NordamerikanskMudderkrabbe</v>
      </c>
      <c r="K7148" t="str">
        <f t="shared" si="14237"/>
        <v>eDNA</v>
      </c>
      <c r="L7148" t="str">
        <f t="shared" si="14238"/>
        <v>No Ct</v>
      </c>
      <c r="M7148" t="str">
        <f t="shared" si="14239"/>
        <v/>
      </c>
      <c r="N7148" t="str">
        <f t="shared" si="14240"/>
        <v/>
      </c>
      <c r="O7148" t="str">
        <f t="shared" si="14241"/>
        <v/>
      </c>
    </row>
    <row r="7149" spans="1:24" x14ac:dyDescent="0.25">
      <c r="A7149" t="s">
        <v>296</v>
      </c>
      <c r="B7149" t="s">
        <v>1488</v>
      </c>
      <c r="C7149" t="s">
        <v>20</v>
      </c>
      <c r="D7149" s="6">
        <v>0.1</v>
      </c>
      <c r="E7149" s="6" t="s">
        <v>17</v>
      </c>
      <c r="F7149" t="s">
        <v>1564</v>
      </c>
      <c r="G7149" t="str">
        <f t="shared" si="14177"/>
        <v>DL2020019</v>
      </c>
      <c r="H7149" t="str">
        <f t="shared" si="14234"/>
        <v>15</v>
      </c>
      <c r="I7149" t="str">
        <f t="shared" si="14235"/>
        <v>NordamerikanskMudderkrabbe_15_20201103_DL2020019_GribskovGym</v>
      </c>
      <c r="J7149" t="str">
        <f t="shared" si="14236"/>
        <v>NordamerikanskMudderkrabbe</v>
      </c>
      <c r="K7149" t="str">
        <f t="shared" si="14237"/>
        <v>eDNA</v>
      </c>
      <c r="L7149" t="str">
        <f t="shared" si="14238"/>
        <v>No Ct</v>
      </c>
      <c r="M7149" t="str">
        <f t="shared" si="14239"/>
        <v/>
      </c>
      <c r="N7149" t="str">
        <f t="shared" si="14240"/>
        <v/>
      </c>
      <c r="O7149" t="str">
        <f t="shared" si="14241"/>
        <v/>
      </c>
    </row>
    <row r="7150" spans="1:24" x14ac:dyDescent="0.25">
      <c r="A7150" t="s">
        <v>297</v>
      </c>
      <c r="B7150" t="s">
        <v>1489</v>
      </c>
      <c r="C7150" t="s">
        <v>13</v>
      </c>
      <c r="D7150" s="6">
        <v>0.1</v>
      </c>
      <c r="E7150" s="6">
        <v>35.979999999999997</v>
      </c>
      <c r="F7150" t="s">
        <v>1564</v>
      </c>
      <c r="G7150" t="str">
        <f t="shared" si="14177"/>
        <v>DL2020019</v>
      </c>
      <c r="H7150" t="str">
        <f t="shared" si="14234"/>
        <v>16</v>
      </c>
      <c r="I7150" t="str">
        <f t="shared" si="14235"/>
        <v>NordamerikanskMudderkrabbe_16_20201103_DL2020019_GribskovGym</v>
      </c>
      <c r="J7150" t="str">
        <f t="shared" si="14236"/>
        <v>NordamerikanskMudderkrabbe</v>
      </c>
      <c r="K7150" t="str">
        <f t="shared" si="14237"/>
        <v>PosK</v>
      </c>
      <c r="L7150">
        <f t="shared" si="14238"/>
        <v>35.979999999999997</v>
      </c>
      <c r="M7150">
        <f t="shared" si="14239"/>
        <v>35.979999999999997</v>
      </c>
      <c r="N7150">
        <f t="shared" si="14240"/>
        <v>0</v>
      </c>
      <c r="O7150">
        <f t="shared" si="14241"/>
        <v>0</v>
      </c>
      <c r="Q7150">
        <f t="shared" ref="Q7150" si="14291">IF(L7152="No Ct",0,L7152)</f>
        <v>0</v>
      </c>
      <c r="R7150">
        <f t="shared" ref="R7150" si="14292">IF(L7153="No Ct",0,L7153)</f>
        <v>0</v>
      </c>
      <c r="S7150" t="str">
        <f t="shared" ref="S7150" si="14293">IF(AND(M7150&gt;0,N7150=0),"Valid","Invalid")</f>
        <v>Valid</v>
      </c>
      <c r="T7150" t="str">
        <f t="shared" ref="T7150" si="14294">IF(OR(Q7150&gt;1,R7150&gt;1),"Present","Absent")</f>
        <v>Absent</v>
      </c>
      <c r="U7150" t="str">
        <f t="shared" ref="U7150" si="14295">IF(OR(AND(Q7150&gt;1,Q7150&lt;41),AND(R7150&gt;1,R7150&lt;41)),"Ct&lt;41","Ct&gt;41")</f>
        <v>Ct&gt;41</v>
      </c>
      <c r="V7150" t="str">
        <f>VLOOKUP(J7150,Datasæt_Analysesystemer!$C$2:$D$68,2,FALSE)</f>
        <v>Nordam. Brakvandskrabbe / mudderkrabbe</v>
      </c>
      <c r="W7150" t="str">
        <f t="shared" ref="W7150" si="14296">MID(F7150,10,9)</f>
        <v>DL2020019</v>
      </c>
      <c r="X7150" t="str">
        <f t="shared" ref="X7150" si="14297">W7150&amp;"_"&amp;V7150&amp;"_"&amp;S7150&amp;"_"&amp;T7150&amp;"_"&amp;U7150</f>
        <v>DL2020019_Nordam. Brakvandskrabbe / mudderkrabbe_Valid_Absent_Ct&gt;41</v>
      </c>
    </row>
    <row r="7151" spans="1:24" x14ac:dyDescent="0.25">
      <c r="A7151" t="s">
        <v>299</v>
      </c>
      <c r="B7151" t="s">
        <v>1490</v>
      </c>
      <c r="C7151" t="s">
        <v>16</v>
      </c>
      <c r="D7151" s="6">
        <v>0.1</v>
      </c>
      <c r="E7151" s="6" t="s">
        <v>17</v>
      </c>
      <c r="F7151" t="s">
        <v>1564</v>
      </c>
      <c r="G7151" t="str">
        <f t="shared" si="14177"/>
        <v>DL2020019</v>
      </c>
      <c r="H7151" t="str">
        <f t="shared" si="14234"/>
        <v>16</v>
      </c>
      <c r="I7151" t="str">
        <f t="shared" si="14235"/>
        <v>NordamerikanskMudderkrabbe_16_20201103_DL2020019_GribskovGym</v>
      </c>
      <c r="J7151" t="str">
        <f t="shared" si="14236"/>
        <v>NordamerikanskMudderkrabbe</v>
      </c>
      <c r="K7151" t="str">
        <f t="shared" si="14237"/>
        <v>NegK</v>
      </c>
      <c r="L7151" t="str">
        <f t="shared" si="14238"/>
        <v>No Ct</v>
      </c>
      <c r="M7151" t="str">
        <f t="shared" si="14239"/>
        <v/>
      </c>
      <c r="N7151" t="str">
        <f t="shared" si="14240"/>
        <v/>
      </c>
      <c r="O7151" t="str">
        <f t="shared" si="14241"/>
        <v/>
      </c>
    </row>
    <row r="7152" spans="1:24" x14ac:dyDescent="0.25">
      <c r="A7152" t="s">
        <v>301</v>
      </c>
      <c r="B7152" t="s">
        <v>1491</v>
      </c>
      <c r="C7152" t="s">
        <v>20</v>
      </c>
      <c r="D7152" s="6">
        <v>0.1</v>
      </c>
      <c r="E7152" s="6" t="s">
        <v>17</v>
      </c>
      <c r="F7152" t="s">
        <v>1564</v>
      </c>
      <c r="G7152" t="str">
        <f t="shared" si="14177"/>
        <v>DL2020019</v>
      </c>
      <c r="H7152" t="str">
        <f t="shared" si="14234"/>
        <v>16</v>
      </c>
      <c r="I7152" t="str">
        <f t="shared" si="14235"/>
        <v>NordamerikanskMudderkrabbe_16_20201103_DL2020019_GribskovGym</v>
      </c>
      <c r="J7152" t="str">
        <f t="shared" si="14236"/>
        <v>NordamerikanskMudderkrabbe</v>
      </c>
      <c r="K7152" t="str">
        <f t="shared" si="14237"/>
        <v>eDNA</v>
      </c>
      <c r="L7152" t="str">
        <f t="shared" si="14238"/>
        <v>No Ct</v>
      </c>
      <c r="M7152" t="str">
        <f t="shared" si="14239"/>
        <v/>
      </c>
      <c r="N7152" t="str">
        <f t="shared" si="14240"/>
        <v/>
      </c>
      <c r="O7152" t="str">
        <f t="shared" si="14241"/>
        <v/>
      </c>
    </row>
    <row r="7153" spans="1:24" x14ac:dyDescent="0.25">
      <c r="A7153" t="s">
        <v>303</v>
      </c>
      <c r="B7153" t="s">
        <v>1491</v>
      </c>
      <c r="C7153" t="s">
        <v>20</v>
      </c>
      <c r="D7153" s="6">
        <v>0.1</v>
      </c>
      <c r="E7153" s="6" t="s">
        <v>17</v>
      </c>
      <c r="F7153" t="s">
        <v>1564</v>
      </c>
      <c r="G7153" t="str">
        <f t="shared" si="14177"/>
        <v>DL2020019</v>
      </c>
      <c r="H7153" t="str">
        <f t="shared" si="14234"/>
        <v>16</v>
      </c>
      <c r="I7153" t="str">
        <f t="shared" si="14235"/>
        <v>NordamerikanskMudderkrabbe_16_20201103_DL2020019_GribskovGym</v>
      </c>
      <c r="J7153" t="str">
        <f t="shared" si="14236"/>
        <v>NordamerikanskMudderkrabbe</v>
      </c>
      <c r="K7153" t="str">
        <f t="shared" si="14237"/>
        <v>eDNA</v>
      </c>
      <c r="L7153" t="str">
        <f t="shared" si="14238"/>
        <v>No Ct</v>
      </c>
      <c r="M7153" t="str">
        <f t="shared" si="14239"/>
        <v/>
      </c>
      <c r="N7153" t="str">
        <f t="shared" si="14240"/>
        <v/>
      </c>
      <c r="O7153" t="str">
        <f t="shared" si="14241"/>
        <v/>
      </c>
    </row>
    <row r="7154" spans="1:24" x14ac:dyDescent="0.25">
      <c r="A7154" t="s">
        <v>304</v>
      </c>
      <c r="B7154" t="s">
        <v>1492</v>
      </c>
      <c r="C7154" t="s">
        <v>13</v>
      </c>
      <c r="D7154" s="6">
        <v>0.1</v>
      </c>
      <c r="E7154" s="6">
        <v>37.89</v>
      </c>
      <c r="F7154" t="s">
        <v>1564</v>
      </c>
      <c r="G7154" t="str">
        <f t="shared" ref="G7154:G7217" si="14298">MID(F7154,10,9)</f>
        <v>DL2020019</v>
      </c>
      <c r="H7154" t="str">
        <f t="shared" si="14234"/>
        <v>17</v>
      </c>
      <c r="I7154" t="str">
        <f t="shared" si="14235"/>
        <v>Pukkellaks_17_20201103_DL2020019_GribskovGym</v>
      </c>
      <c r="J7154" t="str">
        <f t="shared" si="14236"/>
        <v>Pukkellaks</v>
      </c>
      <c r="K7154" t="str">
        <f t="shared" si="14237"/>
        <v>PosK</v>
      </c>
      <c r="L7154">
        <f t="shared" si="14238"/>
        <v>37.89</v>
      </c>
      <c r="M7154">
        <f t="shared" si="14239"/>
        <v>37.89</v>
      </c>
      <c r="N7154">
        <f t="shared" si="14240"/>
        <v>0</v>
      </c>
      <c r="O7154">
        <f t="shared" si="14241"/>
        <v>0</v>
      </c>
      <c r="Q7154">
        <f t="shared" ref="Q7154" si="14299">IF(L7156="No Ct",0,L7156)</f>
        <v>0</v>
      </c>
      <c r="R7154">
        <f t="shared" ref="R7154" si="14300">IF(L7157="No Ct",0,L7157)</f>
        <v>0</v>
      </c>
      <c r="S7154" t="str">
        <f t="shared" ref="S7154" si="14301">IF(AND(M7154&gt;0,N7154=0),"Valid","Invalid")</f>
        <v>Valid</v>
      </c>
      <c r="T7154" t="str">
        <f t="shared" ref="T7154" si="14302">IF(OR(Q7154&gt;1,R7154&gt;1),"Present","Absent")</f>
        <v>Absent</v>
      </c>
      <c r="U7154" t="str">
        <f t="shared" ref="U7154" si="14303">IF(OR(AND(Q7154&gt;1,Q7154&lt;41),AND(R7154&gt;1,R7154&lt;41)),"Ct&lt;41","Ct&gt;41")</f>
        <v>Ct&gt;41</v>
      </c>
      <c r="V7154" t="str">
        <f>VLOOKUP(J7154,Datasæt_Analysesystemer!$C$2:$D$68,2,FALSE)</f>
        <v>Pukkellaks</v>
      </c>
      <c r="W7154" t="str">
        <f t="shared" ref="W7154" si="14304">MID(F7154,10,9)</f>
        <v>DL2020019</v>
      </c>
      <c r="X7154" t="str">
        <f t="shared" ref="X7154" si="14305">W7154&amp;"_"&amp;V7154&amp;"_"&amp;S7154&amp;"_"&amp;T7154&amp;"_"&amp;U7154</f>
        <v>DL2020019_Pukkellaks_Valid_Absent_Ct&gt;41</v>
      </c>
    </row>
    <row r="7155" spans="1:24" x14ac:dyDescent="0.25">
      <c r="A7155" t="s">
        <v>306</v>
      </c>
      <c r="B7155" t="s">
        <v>1493</v>
      </c>
      <c r="C7155" t="s">
        <v>16</v>
      </c>
      <c r="D7155" s="6">
        <v>0.1</v>
      </c>
      <c r="E7155" s="6" t="s">
        <v>17</v>
      </c>
      <c r="F7155" t="s">
        <v>1564</v>
      </c>
      <c r="G7155" t="str">
        <f t="shared" si="14298"/>
        <v>DL2020019</v>
      </c>
      <c r="H7155" t="str">
        <f t="shared" si="14234"/>
        <v>17</v>
      </c>
      <c r="I7155" t="str">
        <f t="shared" si="14235"/>
        <v>Pukkellaks_17_20201103_DL2020019_GribskovGym</v>
      </c>
      <c r="J7155" t="str">
        <f t="shared" si="14236"/>
        <v>Pukkellaks</v>
      </c>
      <c r="K7155" t="str">
        <f t="shared" si="14237"/>
        <v>NegK</v>
      </c>
      <c r="L7155" t="str">
        <f t="shared" si="14238"/>
        <v>No Ct</v>
      </c>
      <c r="M7155" t="str">
        <f t="shared" si="14239"/>
        <v/>
      </c>
      <c r="N7155" t="str">
        <f t="shared" si="14240"/>
        <v/>
      </c>
      <c r="O7155" t="str">
        <f t="shared" si="14241"/>
        <v/>
      </c>
    </row>
    <row r="7156" spans="1:24" x14ac:dyDescent="0.25">
      <c r="A7156" t="s">
        <v>308</v>
      </c>
      <c r="B7156" t="s">
        <v>1494</v>
      </c>
      <c r="C7156" t="s">
        <v>20</v>
      </c>
      <c r="D7156" s="6">
        <v>0.1</v>
      </c>
      <c r="E7156" s="6" t="s">
        <v>17</v>
      </c>
      <c r="F7156" t="s">
        <v>1564</v>
      </c>
      <c r="G7156" t="str">
        <f t="shared" si="14298"/>
        <v>DL2020019</v>
      </c>
      <c r="H7156" t="str">
        <f t="shared" si="14234"/>
        <v>17</v>
      </c>
      <c r="I7156" t="str">
        <f t="shared" si="14235"/>
        <v>Pukkellaks_17_20201103_DL2020019_GribskovGym</v>
      </c>
      <c r="J7156" t="str">
        <f t="shared" si="14236"/>
        <v>Pukkellaks</v>
      </c>
      <c r="K7156" t="str">
        <f t="shared" si="14237"/>
        <v>eDNA</v>
      </c>
      <c r="L7156" t="str">
        <f t="shared" si="14238"/>
        <v>No Ct</v>
      </c>
      <c r="M7156" t="str">
        <f t="shared" si="14239"/>
        <v/>
      </c>
      <c r="N7156" t="str">
        <f t="shared" si="14240"/>
        <v/>
      </c>
      <c r="O7156" t="str">
        <f t="shared" si="14241"/>
        <v/>
      </c>
    </row>
    <row r="7157" spans="1:24" x14ac:dyDescent="0.25">
      <c r="A7157" t="s">
        <v>310</v>
      </c>
      <c r="B7157" t="s">
        <v>1494</v>
      </c>
      <c r="C7157" t="s">
        <v>20</v>
      </c>
      <c r="D7157" s="6">
        <v>0.1</v>
      </c>
      <c r="E7157" s="6" t="s">
        <v>17</v>
      </c>
      <c r="F7157" t="s">
        <v>1564</v>
      </c>
      <c r="G7157" t="str">
        <f t="shared" si="14298"/>
        <v>DL2020019</v>
      </c>
      <c r="H7157" t="str">
        <f t="shared" si="14234"/>
        <v>17</v>
      </c>
      <c r="I7157" t="str">
        <f t="shared" si="14235"/>
        <v>Pukkellaks_17_20201103_DL2020019_GribskovGym</v>
      </c>
      <c r="J7157" t="str">
        <f t="shared" si="14236"/>
        <v>Pukkellaks</v>
      </c>
      <c r="K7157" t="str">
        <f t="shared" si="14237"/>
        <v>eDNA</v>
      </c>
      <c r="L7157" t="str">
        <f t="shared" si="14238"/>
        <v>No Ct</v>
      </c>
      <c r="M7157" t="str">
        <f t="shared" si="14239"/>
        <v/>
      </c>
      <c r="N7157" t="str">
        <f t="shared" si="14240"/>
        <v/>
      </c>
      <c r="O7157" t="str">
        <f t="shared" si="14241"/>
        <v/>
      </c>
    </row>
    <row r="7158" spans="1:24" x14ac:dyDescent="0.25">
      <c r="A7158" t="s">
        <v>311</v>
      </c>
      <c r="B7158" t="s">
        <v>1495</v>
      </c>
      <c r="C7158" t="s">
        <v>13</v>
      </c>
      <c r="D7158" s="6">
        <v>0.1</v>
      </c>
      <c r="E7158" s="6" t="s">
        <v>17</v>
      </c>
      <c r="F7158" t="s">
        <v>1564</v>
      </c>
      <c r="G7158" t="str">
        <f t="shared" si="14298"/>
        <v>DL2020019</v>
      </c>
      <c r="H7158" t="str">
        <f t="shared" si="14234"/>
        <v>18</v>
      </c>
      <c r="I7158" t="str">
        <f t="shared" si="14235"/>
        <v>Pukkellaks_18_20201103_DL2020019_GribskovGym</v>
      </c>
      <c r="J7158" t="str">
        <f t="shared" si="14236"/>
        <v>Pukkellaks</v>
      </c>
      <c r="K7158" t="str">
        <f t="shared" si="14237"/>
        <v>PosK</v>
      </c>
      <c r="L7158" t="str">
        <f t="shared" si="14238"/>
        <v>No Ct</v>
      </c>
      <c r="M7158">
        <f t="shared" si="14239"/>
        <v>0</v>
      </c>
      <c r="N7158">
        <f t="shared" si="14240"/>
        <v>0</v>
      </c>
      <c r="O7158">
        <f t="shared" si="14241"/>
        <v>0</v>
      </c>
      <c r="Q7158">
        <f t="shared" ref="Q7158" si="14306">IF(L7160="No Ct",0,L7160)</f>
        <v>0</v>
      </c>
      <c r="R7158">
        <f t="shared" ref="R7158" si="14307">IF(L7161="No Ct",0,L7161)</f>
        <v>0</v>
      </c>
      <c r="S7158" t="str">
        <f t="shared" ref="S7158" si="14308">IF(AND(M7158&gt;0,N7158=0),"Valid","Invalid")</f>
        <v>Invalid</v>
      </c>
      <c r="T7158" t="str">
        <f t="shared" ref="T7158" si="14309">IF(OR(Q7158&gt;1,R7158&gt;1),"Present","Absent")</f>
        <v>Absent</v>
      </c>
      <c r="U7158" t="str">
        <f t="shared" ref="U7158" si="14310">IF(OR(AND(Q7158&gt;1,Q7158&lt;41),AND(R7158&gt;1,R7158&lt;41)),"Ct&lt;41","Ct&gt;41")</f>
        <v>Ct&gt;41</v>
      </c>
      <c r="V7158" t="str">
        <f>VLOOKUP(J7158,Datasæt_Analysesystemer!$C$2:$D$68,2,FALSE)</f>
        <v>Pukkellaks</v>
      </c>
      <c r="W7158" t="str">
        <f t="shared" ref="W7158" si="14311">MID(F7158,10,9)</f>
        <v>DL2020019</v>
      </c>
      <c r="X7158" t="str">
        <f t="shared" ref="X7158" si="14312">W7158&amp;"_"&amp;V7158&amp;"_"&amp;S7158&amp;"_"&amp;T7158&amp;"_"&amp;U7158</f>
        <v>DL2020019_Pukkellaks_Invalid_Absent_Ct&gt;41</v>
      </c>
    </row>
    <row r="7159" spans="1:24" x14ac:dyDescent="0.25">
      <c r="A7159" t="s">
        <v>313</v>
      </c>
      <c r="B7159" t="s">
        <v>1496</v>
      </c>
      <c r="C7159" t="s">
        <v>16</v>
      </c>
      <c r="D7159" s="6">
        <v>0.1</v>
      </c>
      <c r="E7159" s="6" t="s">
        <v>17</v>
      </c>
      <c r="F7159" t="s">
        <v>1564</v>
      </c>
      <c r="G7159" t="str">
        <f t="shared" si="14298"/>
        <v>DL2020019</v>
      </c>
      <c r="H7159" t="str">
        <f t="shared" si="14234"/>
        <v>18</v>
      </c>
      <c r="I7159" t="str">
        <f t="shared" si="14235"/>
        <v>Pukkellaks_18_20201103_DL2020019_GribskovGym</v>
      </c>
      <c r="J7159" t="str">
        <f t="shared" si="14236"/>
        <v>Pukkellaks</v>
      </c>
      <c r="K7159" t="str">
        <f t="shared" si="14237"/>
        <v>NegK</v>
      </c>
      <c r="L7159" t="str">
        <f t="shared" si="14238"/>
        <v>No Ct</v>
      </c>
      <c r="M7159" t="str">
        <f t="shared" si="14239"/>
        <v/>
      </c>
      <c r="N7159" t="str">
        <f t="shared" si="14240"/>
        <v/>
      </c>
      <c r="O7159" t="str">
        <f t="shared" si="14241"/>
        <v/>
      </c>
    </row>
    <row r="7160" spans="1:24" x14ac:dyDescent="0.25">
      <c r="A7160" t="s">
        <v>315</v>
      </c>
      <c r="B7160" t="s">
        <v>1497</v>
      </c>
      <c r="C7160" t="s">
        <v>20</v>
      </c>
      <c r="D7160" s="6">
        <v>0.1</v>
      </c>
      <c r="E7160" s="6" t="s">
        <v>17</v>
      </c>
      <c r="F7160" t="s">
        <v>1564</v>
      </c>
      <c r="G7160" t="str">
        <f t="shared" si="14298"/>
        <v>DL2020019</v>
      </c>
      <c r="H7160" t="str">
        <f t="shared" si="14234"/>
        <v>18</v>
      </c>
      <c r="I7160" t="str">
        <f t="shared" si="14235"/>
        <v>Pukkellaks_18_20201103_DL2020019_GribskovGym</v>
      </c>
      <c r="J7160" t="str">
        <f t="shared" si="14236"/>
        <v>Pukkellaks</v>
      </c>
      <c r="K7160" t="str">
        <f t="shared" si="14237"/>
        <v>eDNA</v>
      </c>
      <c r="L7160" t="str">
        <f t="shared" si="14238"/>
        <v>No Ct</v>
      </c>
      <c r="M7160" t="str">
        <f t="shared" si="14239"/>
        <v/>
      </c>
      <c r="N7160" t="str">
        <f t="shared" si="14240"/>
        <v/>
      </c>
      <c r="O7160" t="str">
        <f t="shared" si="14241"/>
        <v/>
      </c>
    </row>
    <row r="7161" spans="1:24" x14ac:dyDescent="0.25">
      <c r="A7161" t="s">
        <v>317</v>
      </c>
      <c r="B7161" t="s">
        <v>1497</v>
      </c>
      <c r="C7161" t="s">
        <v>20</v>
      </c>
      <c r="D7161" s="6">
        <v>0.1</v>
      </c>
      <c r="E7161" s="6" t="s">
        <v>17</v>
      </c>
      <c r="F7161" t="s">
        <v>1564</v>
      </c>
      <c r="G7161" t="str">
        <f t="shared" si="14298"/>
        <v>DL2020019</v>
      </c>
      <c r="H7161" t="str">
        <f t="shared" si="14234"/>
        <v>18</v>
      </c>
      <c r="I7161" t="str">
        <f t="shared" si="14235"/>
        <v>Pukkellaks_18_20201103_DL2020019_GribskovGym</v>
      </c>
      <c r="J7161" t="str">
        <f t="shared" si="14236"/>
        <v>Pukkellaks</v>
      </c>
      <c r="K7161" t="str">
        <f t="shared" si="14237"/>
        <v>eDNA</v>
      </c>
      <c r="L7161" t="str">
        <f t="shared" si="14238"/>
        <v>No Ct</v>
      </c>
      <c r="M7161" t="str">
        <f t="shared" si="14239"/>
        <v/>
      </c>
      <c r="N7161" t="str">
        <f t="shared" si="14240"/>
        <v/>
      </c>
      <c r="O7161" t="str">
        <f t="shared" si="14241"/>
        <v/>
      </c>
    </row>
    <row r="7162" spans="1:24" x14ac:dyDescent="0.25">
      <c r="A7162" t="s">
        <v>318</v>
      </c>
      <c r="B7162" t="s">
        <v>1498</v>
      </c>
      <c r="C7162" t="s">
        <v>13</v>
      </c>
      <c r="D7162" s="6">
        <v>0.1</v>
      </c>
      <c r="E7162" s="6" t="s">
        <v>17</v>
      </c>
      <c r="F7162" t="s">
        <v>1564</v>
      </c>
      <c r="G7162" t="str">
        <f t="shared" si="14298"/>
        <v>DL2020019</v>
      </c>
      <c r="H7162" t="str">
        <f t="shared" si="14234"/>
        <v>19</v>
      </c>
      <c r="I7162" t="str">
        <f t="shared" si="14235"/>
        <v>SibiriskStoer_19_20201103_DL2020019_GribskovGym</v>
      </c>
      <c r="J7162" t="str">
        <f t="shared" si="14236"/>
        <v>SibiriskStoer</v>
      </c>
      <c r="K7162" t="str">
        <f t="shared" si="14237"/>
        <v>PosK</v>
      </c>
      <c r="L7162" t="str">
        <f t="shared" si="14238"/>
        <v>No Ct</v>
      </c>
      <c r="M7162">
        <f t="shared" si="14239"/>
        <v>0</v>
      </c>
      <c r="N7162">
        <f t="shared" si="14240"/>
        <v>0</v>
      </c>
      <c r="O7162">
        <f t="shared" si="14241"/>
        <v>0</v>
      </c>
      <c r="Q7162">
        <f t="shared" ref="Q7162" si="14313">IF(L7164="No Ct",0,L7164)</f>
        <v>0</v>
      </c>
      <c r="R7162">
        <f t="shared" ref="R7162" si="14314">IF(L7165="No Ct",0,L7165)</f>
        <v>0</v>
      </c>
      <c r="S7162" t="str">
        <f t="shared" ref="S7162" si="14315">IF(AND(M7162&gt;0,N7162=0),"Valid","Invalid")</f>
        <v>Invalid</v>
      </c>
      <c r="T7162" t="str">
        <f t="shared" ref="T7162" si="14316">IF(OR(Q7162&gt;1,R7162&gt;1),"Present","Absent")</f>
        <v>Absent</v>
      </c>
      <c r="U7162" t="str">
        <f t="shared" ref="U7162" si="14317">IF(OR(AND(Q7162&gt;1,Q7162&lt;41),AND(R7162&gt;1,R7162&lt;41)),"Ct&lt;41","Ct&gt;41")</f>
        <v>Ct&gt;41</v>
      </c>
      <c r="V7162" t="str">
        <f>VLOOKUP(J7162,Datasæt_Analysesystemer!$C$2:$D$68,2,FALSE)</f>
        <v>Siberisk stør</v>
      </c>
      <c r="W7162" t="str">
        <f t="shared" ref="W7162" si="14318">MID(F7162,10,9)</f>
        <v>DL2020019</v>
      </c>
      <c r="X7162" t="str">
        <f t="shared" ref="X7162" si="14319">W7162&amp;"_"&amp;V7162&amp;"_"&amp;S7162&amp;"_"&amp;T7162&amp;"_"&amp;U7162</f>
        <v>DL2020019_Siberisk stør_Invalid_Absent_Ct&gt;41</v>
      </c>
    </row>
    <row r="7163" spans="1:24" x14ac:dyDescent="0.25">
      <c r="A7163" t="s">
        <v>320</v>
      </c>
      <c r="B7163" t="s">
        <v>1499</v>
      </c>
      <c r="C7163" t="s">
        <v>16</v>
      </c>
      <c r="D7163" s="6">
        <v>0.1</v>
      </c>
      <c r="E7163" s="6" t="s">
        <v>17</v>
      </c>
      <c r="F7163" t="s">
        <v>1564</v>
      </c>
      <c r="G7163" t="str">
        <f t="shared" si="14298"/>
        <v>DL2020019</v>
      </c>
      <c r="H7163" t="str">
        <f t="shared" si="14234"/>
        <v>19</v>
      </c>
      <c r="I7163" t="str">
        <f t="shared" si="14235"/>
        <v>SibiriskStoer_19_20201103_DL2020019_GribskovGym</v>
      </c>
      <c r="J7163" t="str">
        <f t="shared" si="14236"/>
        <v>SibiriskStoer</v>
      </c>
      <c r="K7163" t="str">
        <f t="shared" si="14237"/>
        <v>NegK</v>
      </c>
      <c r="L7163" t="str">
        <f t="shared" si="14238"/>
        <v>No Ct</v>
      </c>
      <c r="M7163" t="str">
        <f t="shared" si="14239"/>
        <v/>
      </c>
      <c r="N7163" t="str">
        <f t="shared" si="14240"/>
        <v/>
      </c>
      <c r="O7163" t="str">
        <f t="shared" si="14241"/>
        <v/>
      </c>
    </row>
    <row r="7164" spans="1:24" x14ac:dyDescent="0.25">
      <c r="A7164" t="s">
        <v>322</v>
      </c>
      <c r="B7164" t="s">
        <v>1500</v>
      </c>
      <c r="C7164" t="s">
        <v>20</v>
      </c>
      <c r="D7164" s="6">
        <v>0.1</v>
      </c>
      <c r="E7164" s="6" t="s">
        <v>17</v>
      </c>
      <c r="F7164" t="s">
        <v>1564</v>
      </c>
      <c r="G7164" t="str">
        <f t="shared" si="14298"/>
        <v>DL2020019</v>
      </c>
      <c r="H7164" t="str">
        <f t="shared" si="14234"/>
        <v>19</v>
      </c>
      <c r="I7164" t="str">
        <f t="shared" si="14235"/>
        <v>SibiriskStoer_19_20201103_DL2020019_GribskovGym</v>
      </c>
      <c r="J7164" t="str">
        <f t="shared" si="14236"/>
        <v>SibiriskStoer</v>
      </c>
      <c r="K7164" t="str">
        <f t="shared" si="14237"/>
        <v>eDNA</v>
      </c>
      <c r="L7164" t="str">
        <f t="shared" si="14238"/>
        <v>No Ct</v>
      </c>
      <c r="M7164" t="str">
        <f t="shared" si="14239"/>
        <v/>
      </c>
      <c r="N7164" t="str">
        <f t="shared" si="14240"/>
        <v/>
      </c>
      <c r="O7164" t="str">
        <f t="shared" si="14241"/>
        <v/>
      </c>
    </row>
    <row r="7165" spans="1:24" x14ac:dyDescent="0.25">
      <c r="A7165" t="s">
        <v>324</v>
      </c>
      <c r="B7165" t="s">
        <v>1500</v>
      </c>
      <c r="C7165" t="s">
        <v>20</v>
      </c>
      <c r="D7165" s="6">
        <v>0.1</v>
      </c>
      <c r="E7165" s="6" t="s">
        <v>17</v>
      </c>
      <c r="F7165" t="s">
        <v>1564</v>
      </c>
      <c r="G7165" t="str">
        <f t="shared" si="14298"/>
        <v>DL2020019</v>
      </c>
      <c r="H7165" t="str">
        <f t="shared" si="14234"/>
        <v>19</v>
      </c>
      <c r="I7165" t="str">
        <f t="shared" si="14235"/>
        <v>SibiriskStoer_19_20201103_DL2020019_GribskovGym</v>
      </c>
      <c r="J7165" t="str">
        <f t="shared" si="14236"/>
        <v>SibiriskStoer</v>
      </c>
      <c r="K7165" t="str">
        <f t="shared" si="14237"/>
        <v>eDNA</v>
      </c>
      <c r="L7165" t="str">
        <f t="shared" si="14238"/>
        <v>No Ct</v>
      </c>
      <c r="M7165" t="str">
        <f t="shared" si="14239"/>
        <v/>
      </c>
      <c r="N7165" t="str">
        <f t="shared" si="14240"/>
        <v/>
      </c>
      <c r="O7165" t="str">
        <f t="shared" si="14241"/>
        <v/>
      </c>
    </row>
    <row r="7166" spans="1:24" x14ac:dyDescent="0.25">
      <c r="A7166" t="s">
        <v>325</v>
      </c>
      <c r="B7166" t="s">
        <v>1501</v>
      </c>
      <c r="C7166" t="s">
        <v>13</v>
      </c>
      <c r="D7166" s="6">
        <v>0.1</v>
      </c>
      <c r="E7166" s="6">
        <v>40.200000000000003</v>
      </c>
      <c r="F7166" t="s">
        <v>1564</v>
      </c>
      <c r="G7166" t="str">
        <f t="shared" si="14298"/>
        <v>DL2020019</v>
      </c>
      <c r="H7166" t="str">
        <f t="shared" si="14234"/>
        <v>20</v>
      </c>
      <c r="I7166" t="str">
        <f t="shared" si="14235"/>
        <v>SibiriskStoer_20_20201103_DL2020019_GribskovGym</v>
      </c>
      <c r="J7166" t="str">
        <f t="shared" si="14236"/>
        <v>SibiriskStoer</v>
      </c>
      <c r="K7166" t="str">
        <f t="shared" si="14237"/>
        <v>PosK</v>
      </c>
      <c r="L7166">
        <f t="shared" si="14238"/>
        <v>40.200000000000003</v>
      </c>
      <c r="M7166">
        <f t="shared" si="14239"/>
        <v>40.200000000000003</v>
      </c>
      <c r="N7166">
        <f t="shared" si="14240"/>
        <v>0</v>
      </c>
      <c r="O7166">
        <f t="shared" si="14241"/>
        <v>0</v>
      </c>
      <c r="Q7166">
        <f t="shared" ref="Q7166" si="14320">IF(L7168="No Ct",0,L7168)</f>
        <v>0</v>
      </c>
      <c r="R7166">
        <f t="shared" ref="R7166" si="14321">IF(L7169="No Ct",0,L7169)</f>
        <v>0</v>
      </c>
      <c r="S7166" t="str">
        <f t="shared" ref="S7166" si="14322">IF(AND(M7166&gt;0,N7166=0),"Valid","Invalid")</f>
        <v>Valid</v>
      </c>
      <c r="T7166" t="str">
        <f t="shared" ref="T7166" si="14323">IF(OR(Q7166&gt;1,R7166&gt;1),"Present","Absent")</f>
        <v>Absent</v>
      </c>
      <c r="U7166" t="str">
        <f t="shared" ref="U7166" si="14324">IF(OR(AND(Q7166&gt;1,Q7166&lt;41),AND(R7166&gt;1,R7166&lt;41)),"Ct&lt;41","Ct&gt;41")</f>
        <v>Ct&gt;41</v>
      </c>
      <c r="V7166" t="str">
        <f>VLOOKUP(J7166,Datasæt_Analysesystemer!$C$2:$D$68,2,FALSE)</f>
        <v>Siberisk stør</v>
      </c>
      <c r="W7166" t="str">
        <f t="shared" ref="W7166" si="14325">MID(F7166,10,9)</f>
        <v>DL2020019</v>
      </c>
      <c r="X7166" t="str">
        <f t="shared" ref="X7166" si="14326">W7166&amp;"_"&amp;V7166&amp;"_"&amp;S7166&amp;"_"&amp;T7166&amp;"_"&amp;U7166</f>
        <v>DL2020019_Siberisk stør_Valid_Absent_Ct&gt;41</v>
      </c>
    </row>
    <row r="7167" spans="1:24" x14ac:dyDescent="0.25">
      <c r="A7167" t="s">
        <v>327</v>
      </c>
      <c r="B7167" t="s">
        <v>1502</v>
      </c>
      <c r="C7167" t="s">
        <v>16</v>
      </c>
      <c r="D7167" s="6">
        <v>0.1</v>
      </c>
      <c r="E7167" s="6" t="s">
        <v>17</v>
      </c>
      <c r="F7167" t="s">
        <v>1564</v>
      </c>
      <c r="G7167" t="str">
        <f t="shared" si="14298"/>
        <v>DL2020019</v>
      </c>
      <c r="H7167" t="str">
        <f t="shared" si="14234"/>
        <v>20</v>
      </c>
      <c r="I7167" t="str">
        <f t="shared" si="14235"/>
        <v>SibiriskStoer_20_20201103_DL2020019_GribskovGym</v>
      </c>
      <c r="J7167" t="str">
        <f t="shared" si="14236"/>
        <v>SibiriskStoer</v>
      </c>
      <c r="K7167" t="str">
        <f t="shared" si="14237"/>
        <v>NegK</v>
      </c>
      <c r="L7167" t="str">
        <f t="shared" si="14238"/>
        <v>No Ct</v>
      </c>
      <c r="M7167" t="str">
        <f t="shared" si="14239"/>
        <v/>
      </c>
      <c r="N7167" t="str">
        <f t="shared" si="14240"/>
        <v/>
      </c>
      <c r="O7167" t="str">
        <f t="shared" si="14241"/>
        <v/>
      </c>
    </row>
    <row r="7168" spans="1:24" x14ac:dyDescent="0.25">
      <c r="A7168" t="s">
        <v>329</v>
      </c>
      <c r="B7168" t="s">
        <v>1503</v>
      </c>
      <c r="C7168" t="s">
        <v>20</v>
      </c>
      <c r="D7168" s="6">
        <v>0.1</v>
      </c>
      <c r="E7168" s="6" t="s">
        <v>17</v>
      </c>
      <c r="F7168" t="s">
        <v>1564</v>
      </c>
      <c r="G7168" t="str">
        <f t="shared" si="14298"/>
        <v>DL2020019</v>
      </c>
      <c r="H7168" t="str">
        <f t="shared" si="14234"/>
        <v>20</v>
      </c>
      <c r="I7168" t="str">
        <f t="shared" si="14235"/>
        <v>SibiriskStoer_20_20201103_DL2020019_GribskovGym</v>
      </c>
      <c r="J7168" t="str">
        <f t="shared" si="14236"/>
        <v>SibiriskStoer</v>
      </c>
      <c r="K7168" t="str">
        <f t="shared" si="14237"/>
        <v>eDNA</v>
      </c>
      <c r="L7168" t="str">
        <f t="shared" si="14238"/>
        <v>No Ct</v>
      </c>
      <c r="M7168" t="str">
        <f t="shared" si="14239"/>
        <v/>
      </c>
      <c r="N7168" t="str">
        <f t="shared" si="14240"/>
        <v/>
      </c>
      <c r="O7168" t="str">
        <f t="shared" si="14241"/>
        <v/>
      </c>
    </row>
    <row r="7169" spans="1:24" x14ac:dyDescent="0.25">
      <c r="A7169" t="s">
        <v>331</v>
      </c>
      <c r="B7169" t="s">
        <v>1503</v>
      </c>
      <c r="C7169" t="s">
        <v>20</v>
      </c>
      <c r="D7169" s="6">
        <v>0.1</v>
      </c>
      <c r="E7169" s="6" t="s">
        <v>17</v>
      </c>
      <c r="F7169" t="s">
        <v>1564</v>
      </c>
      <c r="G7169" t="str">
        <f t="shared" si="14298"/>
        <v>DL2020019</v>
      </c>
      <c r="H7169" t="str">
        <f t="shared" si="14234"/>
        <v>20</v>
      </c>
      <c r="I7169" t="str">
        <f t="shared" si="14235"/>
        <v>SibiriskStoer_20_20201103_DL2020019_GribskovGym</v>
      </c>
      <c r="J7169" t="str">
        <f t="shared" si="14236"/>
        <v>SibiriskStoer</v>
      </c>
      <c r="K7169" t="str">
        <f t="shared" si="14237"/>
        <v>eDNA</v>
      </c>
      <c r="L7169" t="str">
        <f t="shared" si="14238"/>
        <v>No Ct</v>
      </c>
      <c r="M7169" t="str">
        <f t="shared" si="14239"/>
        <v/>
      </c>
      <c r="N7169" t="str">
        <f t="shared" si="14240"/>
        <v/>
      </c>
      <c r="O7169" t="str">
        <f t="shared" si="14241"/>
        <v/>
      </c>
    </row>
    <row r="7170" spans="1:24" x14ac:dyDescent="0.25">
      <c r="A7170" t="s">
        <v>390</v>
      </c>
      <c r="B7170" t="s">
        <v>1504</v>
      </c>
      <c r="C7170" t="s">
        <v>13</v>
      </c>
      <c r="D7170" s="6">
        <v>0.1</v>
      </c>
      <c r="E7170" s="6">
        <v>28.25</v>
      </c>
      <c r="F7170" t="s">
        <v>1564</v>
      </c>
      <c r="G7170" t="str">
        <f t="shared" si="14298"/>
        <v>DL2020019</v>
      </c>
      <c r="H7170" t="str">
        <f t="shared" si="14234"/>
        <v>21</v>
      </c>
      <c r="I7170" t="str">
        <f t="shared" si="14235"/>
        <v>Stillehavsoesters_21_20201103_DL2020019_GribskovGym</v>
      </c>
      <c r="J7170" t="str">
        <f t="shared" si="14236"/>
        <v>Stillehavsoesters</v>
      </c>
      <c r="K7170" t="str">
        <f t="shared" si="14237"/>
        <v>PosK</v>
      </c>
      <c r="L7170">
        <f t="shared" si="14238"/>
        <v>28.25</v>
      </c>
      <c r="M7170">
        <f t="shared" si="14239"/>
        <v>28.25</v>
      </c>
      <c r="N7170">
        <f t="shared" si="14240"/>
        <v>0</v>
      </c>
      <c r="O7170">
        <f t="shared" si="14241"/>
        <v>0</v>
      </c>
      <c r="Q7170">
        <f t="shared" ref="Q7170" si="14327">IF(L7172="No Ct",0,L7172)</f>
        <v>0</v>
      </c>
      <c r="R7170">
        <f t="shared" ref="R7170" si="14328">IF(L7173="No Ct",0,L7173)</f>
        <v>0</v>
      </c>
      <c r="S7170" t="str">
        <f t="shared" ref="S7170" si="14329">IF(AND(M7170&gt;0,N7170=0),"Valid","Invalid")</f>
        <v>Valid</v>
      </c>
      <c r="T7170" t="str">
        <f t="shared" ref="T7170" si="14330">IF(OR(Q7170&gt;1,R7170&gt;1),"Present","Absent")</f>
        <v>Absent</v>
      </c>
      <c r="U7170" t="str">
        <f t="shared" ref="U7170" si="14331">IF(OR(AND(Q7170&gt;1,Q7170&lt;41),AND(R7170&gt;1,R7170&lt;41)),"Ct&lt;41","Ct&gt;41")</f>
        <v>Ct&gt;41</v>
      </c>
      <c r="V7170" t="str">
        <f>VLOOKUP(J7170,Datasæt_Analysesystemer!$C$2:$D$68,2,FALSE)</f>
        <v>Stillehavsøsters</v>
      </c>
      <c r="W7170" t="str">
        <f t="shared" ref="W7170" si="14332">MID(F7170,10,9)</f>
        <v>DL2020019</v>
      </c>
      <c r="X7170" t="str">
        <f t="shared" ref="X7170" si="14333">W7170&amp;"_"&amp;V7170&amp;"_"&amp;S7170&amp;"_"&amp;T7170&amp;"_"&amp;U7170</f>
        <v>DL2020019_Stillehavsøsters_Valid_Absent_Ct&gt;41</v>
      </c>
    </row>
    <row r="7171" spans="1:24" x14ac:dyDescent="0.25">
      <c r="A7171" t="s">
        <v>392</v>
      </c>
      <c r="B7171" t="s">
        <v>1505</v>
      </c>
      <c r="C7171" t="s">
        <v>16</v>
      </c>
      <c r="D7171" s="6">
        <v>0.1</v>
      </c>
      <c r="E7171" s="6" t="s">
        <v>17</v>
      </c>
      <c r="F7171" t="s">
        <v>1564</v>
      </c>
      <c r="G7171" t="str">
        <f t="shared" si="14298"/>
        <v>DL2020019</v>
      </c>
      <c r="H7171" t="str">
        <f t="shared" si="14234"/>
        <v>21</v>
      </c>
      <c r="I7171" t="str">
        <f t="shared" si="14235"/>
        <v>Stillehavsoesters_21_20201103_DL2020019_GribskovGym</v>
      </c>
      <c r="J7171" t="str">
        <f t="shared" si="14236"/>
        <v>Stillehavsoesters</v>
      </c>
      <c r="K7171" t="str">
        <f t="shared" si="14237"/>
        <v>NegK</v>
      </c>
      <c r="L7171" t="str">
        <f t="shared" si="14238"/>
        <v>No Ct</v>
      </c>
      <c r="M7171" t="str">
        <f t="shared" si="14239"/>
        <v/>
      </c>
      <c r="N7171" t="str">
        <f t="shared" si="14240"/>
        <v/>
      </c>
      <c r="O7171" t="str">
        <f t="shared" si="14241"/>
        <v/>
      </c>
    </row>
    <row r="7172" spans="1:24" x14ac:dyDescent="0.25">
      <c r="A7172" t="s">
        <v>394</v>
      </c>
      <c r="B7172" t="s">
        <v>1506</v>
      </c>
      <c r="C7172" t="s">
        <v>20</v>
      </c>
      <c r="D7172" s="6">
        <v>0.1</v>
      </c>
      <c r="E7172" s="6" t="s">
        <v>17</v>
      </c>
      <c r="F7172" t="s">
        <v>1564</v>
      </c>
      <c r="G7172" t="str">
        <f t="shared" si="14298"/>
        <v>DL2020019</v>
      </c>
      <c r="H7172" t="str">
        <f t="shared" si="14234"/>
        <v>21</v>
      </c>
      <c r="I7172" t="str">
        <f t="shared" si="14235"/>
        <v>Stillehavsoesters_21_20201103_DL2020019_GribskovGym</v>
      </c>
      <c r="J7172" t="str">
        <f t="shared" si="14236"/>
        <v>Stillehavsoesters</v>
      </c>
      <c r="K7172" t="str">
        <f t="shared" si="14237"/>
        <v>eDNA</v>
      </c>
      <c r="L7172" t="str">
        <f t="shared" si="14238"/>
        <v>No Ct</v>
      </c>
      <c r="M7172" t="str">
        <f t="shared" si="14239"/>
        <v/>
      </c>
      <c r="N7172" t="str">
        <f t="shared" si="14240"/>
        <v/>
      </c>
      <c r="O7172" t="str">
        <f t="shared" si="14241"/>
        <v/>
      </c>
    </row>
    <row r="7173" spans="1:24" x14ac:dyDescent="0.25">
      <c r="A7173" t="s">
        <v>396</v>
      </c>
      <c r="B7173" t="s">
        <v>1506</v>
      </c>
      <c r="C7173" t="s">
        <v>20</v>
      </c>
      <c r="D7173" s="6">
        <v>0.1</v>
      </c>
      <c r="E7173" s="6" t="s">
        <v>17</v>
      </c>
      <c r="F7173" t="s">
        <v>1564</v>
      </c>
      <c r="G7173" t="str">
        <f t="shared" si="14298"/>
        <v>DL2020019</v>
      </c>
      <c r="H7173" t="str">
        <f t="shared" si="14234"/>
        <v>21</v>
      </c>
      <c r="I7173" t="str">
        <f t="shared" si="14235"/>
        <v>Stillehavsoesters_21_20201103_DL2020019_GribskovGym</v>
      </c>
      <c r="J7173" t="str">
        <f t="shared" si="14236"/>
        <v>Stillehavsoesters</v>
      </c>
      <c r="K7173" t="str">
        <f t="shared" si="14237"/>
        <v>eDNA</v>
      </c>
      <c r="L7173" t="str">
        <f t="shared" si="14238"/>
        <v>No Ct</v>
      </c>
      <c r="M7173" t="str">
        <f t="shared" si="14239"/>
        <v/>
      </c>
      <c r="N7173" t="str">
        <f t="shared" si="14240"/>
        <v/>
      </c>
      <c r="O7173" t="str">
        <f t="shared" si="14241"/>
        <v/>
      </c>
    </row>
    <row r="7174" spans="1:24" x14ac:dyDescent="0.25">
      <c r="A7174" t="s">
        <v>397</v>
      </c>
      <c r="B7174" t="s">
        <v>1507</v>
      </c>
      <c r="C7174" t="s">
        <v>13</v>
      </c>
      <c r="D7174" s="6">
        <v>0.1</v>
      </c>
      <c r="E7174" s="6">
        <v>26.24</v>
      </c>
      <c r="F7174" t="s">
        <v>1564</v>
      </c>
      <c r="G7174" t="str">
        <f t="shared" si="14298"/>
        <v>DL2020019</v>
      </c>
      <c r="H7174" t="str">
        <f t="shared" si="14234"/>
        <v>22</v>
      </c>
      <c r="I7174" t="str">
        <f t="shared" si="14235"/>
        <v>Stillehavsoesters_22_20201103_DL2020019_GribskovGym</v>
      </c>
      <c r="J7174" t="str">
        <f t="shared" si="14236"/>
        <v>Stillehavsoesters</v>
      </c>
      <c r="K7174" t="str">
        <f t="shared" si="14237"/>
        <v>PosK</v>
      </c>
      <c r="L7174">
        <f t="shared" si="14238"/>
        <v>26.24</v>
      </c>
      <c r="M7174">
        <f t="shared" si="14239"/>
        <v>26.24</v>
      </c>
      <c r="N7174">
        <f t="shared" si="14240"/>
        <v>0</v>
      </c>
      <c r="O7174">
        <f t="shared" si="14241"/>
        <v>0</v>
      </c>
      <c r="Q7174">
        <f t="shared" ref="Q7174" si="14334">IF(L7176="No Ct",0,L7176)</f>
        <v>0</v>
      </c>
      <c r="R7174">
        <f t="shared" ref="R7174" si="14335">IF(L7177="No Ct",0,L7177)</f>
        <v>0</v>
      </c>
      <c r="S7174" t="str">
        <f t="shared" ref="S7174" si="14336">IF(AND(M7174&gt;0,N7174=0),"Valid","Invalid")</f>
        <v>Valid</v>
      </c>
      <c r="T7174" t="str">
        <f t="shared" ref="T7174" si="14337">IF(OR(Q7174&gt;1,R7174&gt;1),"Present","Absent")</f>
        <v>Absent</v>
      </c>
      <c r="U7174" t="str">
        <f t="shared" ref="U7174" si="14338">IF(OR(AND(Q7174&gt;1,Q7174&lt;41),AND(R7174&gt;1,R7174&lt;41)),"Ct&lt;41","Ct&gt;41")</f>
        <v>Ct&gt;41</v>
      </c>
      <c r="V7174" t="str">
        <f>VLOOKUP(J7174,Datasæt_Analysesystemer!$C$2:$D$68,2,FALSE)</f>
        <v>Stillehavsøsters</v>
      </c>
      <c r="W7174" t="str">
        <f t="shared" ref="W7174" si="14339">MID(F7174,10,9)</f>
        <v>DL2020019</v>
      </c>
      <c r="X7174" t="str">
        <f t="shared" ref="X7174" si="14340">W7174&amp;"_"&amp;V7174&amp;"_"&amp;S7174&amp;"_"&amp;T7174&amp;"_"&amp;U7174</f>
        <v>DL2020019_Stillehavsøsters_Valid_Absent_Ct&gt;41</v>
      </c>
    </row>
    <row r="7175" spans="1:24" x14ac:dyDescent="0.25">
      <c r="A7175" t="s">
        <v>399</v>
      </c>
      <c r="B7175" t="s">
        <v>1508</v>
      </c>
      <c r="C7175" t="s">
        <v>16</v>
      </c>
      <c r="D7175" s="6">
        <v>0.1</v>
      </c>
      <c r="E7175" s="6" t="s">
        <v>17</v>
      </c>
      <c r="F7175" t="s">
        <v>1564</v>
      </c>
      <c r="G7175" t="str">
        <f t="shared" si="14298"/>
        <v>DL2020019</v>
      </c>
      <c r="H7175" t="str">
        <f t="shared" si="14234"/>
        <v>22</v>
      </c>
      <c r="I7175" t="str">
        <f t="shared" si="14235"/>
        <v>Stillehavsoesters_22_20201103_DL2020019_GribskovGym</v>
      </c>
      <c r="J7175" t="str">
        <f t="shared" si="14236"/>
        <v>Stillehavsoesters</v>
      </c>
      <c r="K7175" t="str">
        <f t="shared" si="14237"/>
        <v>NegK</v>
      </c>
      <c r="L7175" t="str">
        <f t="shared" si="14238"/>
        <v>No Ct</v>
      </c>
      <c r="M7175" t="str">
        <f t="shared" si="14239"/>
        <v/>
      </c>
      <c r="N7175" t="str">
        <f t="shared" si="14240"/>
        <v/>
      </c>
      <c r="O7175" t="str">
        <f t="shared" si="14241"/>
        <v/>
      </c>
    </row>
    <row r="7176" spans="1:24" x14ac:dyDescent="0.25">
      <c r="A7176" t="s">
        <v>401</v>
      </c>
      <c r="B7176" t="s">
        <v>1509</v>
      </c>
      <c r="C7176" t="s">
        <v>20</v>
      </c>
      <c r="D7176" s="6">
        <v>0.1</v>
      </c>
      <c r="E7176" s="6" t="s">
        <v>17</v>
      </c>
      <c r="F7176" t="s">
        <v>1564</v>
      </c>
      <c r="G7176" t="str">
        <f t="shared" si="14298"/>
        <v>DL2020019</v>
      </c>
      <c r="H7176" t="str">
        <f t="shared" si="14234"/>
        <v>22</v>
      </c>
      <c r="I7176" t="str">
        <f t="shared" si="14235"/>
        <v>Stillehavsoesters_22_20201103_DL2020019_GribskovGym</v>
      </c>
      <c r="J7176" t="str">
        <f t="shared" si="14236"/>
        <v>Stillehavsoesters</v>
      </c>
      <c r="K7176" t="str">
        <f t="shared" si="14237"/>
        <v>eDNA</v>
      </c>
      <c r="L7176" t="str">
        <f t="shared" si="14238"/>
        <v>No Ct</v>
      </c>
      <c r="M7176" t="str">
        <f t="shared" si="14239"/>
        <v/>
      </c>
      <c r="N7176" t="str">
        <f t="shared" si="14240"/>
        <v/>
      </c>
      <c r="O7176" t="str">
        <f t="shared" si="14241"/>
        <v/>
      </c>
    </row>
    <row r="7177" spans="1:24" x14ac:dyDescent="0.25">
      <c r="A7177" t="s">
        <v>403</v>
      </c>
      <c r="B7177" t="s">
        <v>1509</v>
      </c>
      <c r="C7177" t="s">
        <v>20</v>
      </c>
      <c r="D7177" s="6">
        <v>0.1</v>
      </c>
      <c r="E7177" s="6" t="s">
        <v>17</v>
      </c>
      <c r="F7177" t="s">
        <v>1564</v>
      </c>
      <c r="G7177" t="str">
        <f t="shared" si="14298"/>
        <v>DL2020019</v>
      </c>
      <c r="H7177" t="str">
        <f t="shared" si="14234"/>
        <v>22</v>
      </c>
      <c r="I7177" t="str">
        <f t="shared" si="14235"/>
        <v>Stillehavsoesters_22_20201103_DL2020019_GribskovGym</v>
      </c>
      <c r="J7177" t="str">
        <f t="shared" si="14236"/>
        <v>Stillehavsoesters</v>
      </c>
      <c r="K7177" t="str">
        <f t="shared" si="14237"/>
        <v>eDNA</v>
      </c>
      <c r="L7177" t="str">
        <f t="shared" si="14238"/>
        <v>No Ct</v>
      </c>
      <c r="M7177" t="str">
        <f t="shared" si="14239"/>
        <v/>
      </c>
      <c r="N7177" t="str">
        <f t="shared" si="14240"/>
        <v/>
      </c>
      <c r="O7177" t="str">
        <f t="shared" si="14241"/>
        <v/>
      </c>
    </row>
    <row r="7178" spans="1:24" x14ac:dyDescent="0.25">
      <c r="A7178" t="s">
        <v>404</v>
      </c>
      <c r="B7178" t="s">
        <v>692</v>
      </c>
      <c r="C7178" t="s">
        <v>13</v>
      </c>
      <c r="D7178" s="6">
        <v>0.1</v>
      </c>
      <c r="E7178" s="6">
        <v>30.9</v>
      </c>
      <c r="F7178" t="s">
        <v>1564</v>
      </c>
      <c r="G7178" t="str">
        <f t="shared" si="14298"/>
        <v>DL2020019</v>
      </c>
      <c r="H7178" t="str">
        <f t="shared" si="14234"/>
        <v>23</v>
      </c>
      <c r="I7178" t="str">
        <f t="shared" si="14235"/>
        <v>SortmundetKutling_23_20201103_DL2020019_GribskovGym</v>
      </c>
      <c r="J7178" t="str">
        <f t="shared" si="14236"/>
        <v>SortmundetKutling</v>
      </c>
      <c r="K7178" t="str">
        <f t="shared" si="14237"/>
        <v>PosK</v>
      </c>
      <c r="L7178">
        <f t="shared" si="14238"/>
        <v>30.9</v>
      </c>
      <c r="M7178">
        <f t="shared" si="14239"/>
        <v>30.9</v>
      </c>
      <c r="N7178">
        <f t="shared" si="14240"/>
        <v>40.25</v>
      </c>
      <c r="O7178">
        <f t="shared" si="14241"/>
        <v>0</v>
      </c>
      <c r="Q7178">
        <f t="shared" ref="Q7178" si="14341">IF(L7180="No Ct",0,L7180)</f>
        <v>0</v>
      </c>
      <c r="R7178">
        <f t="shared" ref="R7178" si="14342">IF(L7181="No Ct",0,L7181)</f>
        <v>0</v>
      </c>
      <c r="S7178" t="str">
        <f t="shared" ref="S7178" si="14343">IF(AND(M7178&gt;0,N7178=0),"Valid","Invalid")</f>
        <v>Invalid</v>
      </c>
      <c r="T7178" t="str">
        <f t="shared" ref="T7178" si="14344">IF(OR(Q7178&gt;1,R7178&gt;1),"Present","Absent")</f>
        <v>Absent</v>
      </c>
      <c r="U7178" t="str">
        <f t="shared" ref="U7178" si="14345">IF(OR(AND(Q7178&gt;1,Q7178&lt;41),AND(R7178&gt;1,R7178&lt;41)),"Ct&lt;41","Ct&gt;41")</f>
        <v>Ct&gt;41</v>
      </c>
      <c r="V7178" t="str">
        <f>VLOOKUP(J7178,Datasæt_Analysesystemer!$C$2:$D$68,2,FALSE)</f>
        <v>Sortmundet kutling</v>
      </c>
      <c r="W7178" t="str">
        <f t="shared" ref="W7178" si="14346">MID(F7178,10,9)</f>
        <v>DL2020019</v>
      </c>
      <c r="X7178" t="str">
        <f t="shared" ref="X7178" si="14347">W7178&amp;"_"&amp;V7178&amp;"_"&amp;S7178&amp;"_"&amp;T7178&amp;"_"&amp;U7178</f>
        <v>DL2020019_Sortmundet kutling_Invalid_Absent_Ct&gt;41</v>
      </c>
    </row>
    <row r="7179" spans="1:24" x14ac:dyDescent="0.25">
      <c r="A7179" t="s">
        <v>406</v>
      </c>
      <c r="B7179" t="s">
        <v>693</v>
      </c>
      <c r="C7179" t="s">
        <v>16</v>
      </c>
      <c r="D7179" s="6">
        <v>0.1</v>
      </c>
      <c r="E7179" s="6">
        <v>40.25</v>
      </c>
      <c r="F7179" t="s">
        <v>1564</v>
      </c>
      <c r="G7179" t="str">
        <f t="shared" si="14298"/>
        <v>DL2020019</v>
      </c>
      <c r="H7179" t="str">
        <f t="shared" si="14234"/>
        <v>23</v>
      </c>
      <c r="I7179" t="str">
        <f t="shared" si="14235"/>
        <v>SortmundetKutling_23_20201103_DL2020019_GribskovGym</v>
      </c>
      <c r="J7179" t="str">
        <f t="shared" si="14236"/>
        <v>SortmundetKutling</v>
      </c>
      <c r="K7179" t="str">
        <f t="shared" si="14237"/>
        <v>NegK</v>
      </c>
      <c r="L7179">
        <f t="shared" si="14238"/>
        <v>40.25</v>
      </c>
      <c r="M7179" t="str">
        <f t="shared" si="14239"/>
        <v/>
      </c>
      <c r="N7179" t="str">
        <f t="shared" si="14240"/>
        <v/>
      </c>
      <c r="O7179" t="str">
        <f t="shared" si="14241"/>
        <v/>
      </c>
    </row>
    <row r="7180" spans="1:24" x14ac:dyDescent="0.25">
      <c r="A7180" t="s">
        <v>408</v>
      </c>
      <c r="B7180" t="s">
        <v>694</v>
      </c>
      <c r="C7180" t="s">
        <v>20</v>
      </c>
      <c r="D7180" s="6">
        <v>0.1</v>
      </c>
      <c r="E7180" s="6" t="s">
        <v>17</v>
      </c>
      <c r="F7180" t="s">
        <v>1564</v>
      </c>
      <c r="G7180" t="str">
        <f t="shared" si="14298"/>
        <v>DL2020019</v>
      </c>
      <c r="H7180" t="str">
        <f t="shared" si="14234"/>
        <v>23</v>
      </c>
      <c r="I7180" t="str">
        <f t="shared" si="14235"/>
        <v>SortmundetKutling_23_20201103_DL2020019_GribskovGym</v>
      </c>
      <c r="J7180" t="str">
        <f t="shared" si="14236"/>
        <v>SortmundetKutling</v>
      </c>
      <c r="K7180" t="str">
        <f t="shared" si="14237"/>
        <v>eDNA</v>
      </c>
      <c r="L7180" t="str">
        <f t="shared" si="14238"/>
        <v>No Ct</v>
      </c>
      <c r="M7180" t="str">
        <f t="shared" si="14239"/>
        <v/>
      </c>
      <c r="N7180" t="str">
        <f t="shared" si="14240"/>
        <v/>
      </c>
      <c r="O7180" t="str">
        <f t="shared" si="14241"/>
        <v/>
      </c>
    </row>
    <row r="7181" spans="1:24" x14ac:dyDescent="0.25">
      <c r="A7181" t="s">
        <v>410</v>
      </c>
      <c r="B7181" t="s">
        <v>694</v>
      </c>
      <c r="C7181" t="s">
        <v>20</v>
      </c>
      <c r="D7181" s="6">
        <v>0.1</v>
      </c>
      <c r="E7181" s="6" t="s">
        <v>17</v>
      </c>
      <c r="F7181" t="s">
        <v>1564</v>
      </c>
      <c r="G7181" t="str">
        <f t="shared" si="14298"/>
        <v>DL2020019</v>
      </c>
      <c r="H7181" t="str">
        <f t="shared" si="14234"/>
        <v>23</v>
      </c>
      <c r="I7181" t="str">
        <f t="shared" si="14235"/>
        <v>SortmundetKutling_23_20201103_DL2020019_GribskovGym</v>
      </c>
      <c r="J7181" t="str">
        <f t="shared" si="14236"/>
        <v>SortmundetKutling</v>
      </c>
      <c r="K7181" t="str">
        <f t="shared" si="14237"/>
        <v>eDNA</v>
      </c>
      <c r="L7181" t="str">
        <f t="shared" si="14238"/>
        <v>No Ct</v>
      </c>
      <c r="M7181" t="str">
        <f t="shared" si="14239"/>
        <v/>
      </c>
      <c r="N7181" t="str">
        <f t="shared" si="14240"/>
        <v/>
      </c>
      <c r="O7181" t="str">
        <f t="shared" si="14241"/>
        <v/>
      </c>
    </row>
    <row r="7182" spans="1:24" x14ac:dyDescent="0.25">
      <c r="A7182" t="s">
        <v>415</v>
      </c>
      <c r="B7182" t="s">
        <v>695</v>
      </c>
      <c r="C7182" t="s">
        <v>13</v>
      </c>
      <c r="D7182" s="6">
        <v>0.1</v>
      </c>
      <c r="E7182" s="6">
        <v>31.15</v>
      </c>
      <c r="F7182" t="s">
        <v>1564</v>
      </c>
      <c r="G7182" t="str">
        <f t="shared" si="14298"/>
        <v>DL2020019</v>
      </c>
      <c r="H7182" t="str">
        <f t="shared" si="14234"/>
        <v>24</v>
      </c>
      <c r="I7182" t="str">
        <f t="shared" si="14235"/>
        <v>SortmundetKutling_24_20201103_DL2020019_GribskovGym</v>
      </c>
      <c r="J7182" t="str">
        <f t="shared" si="14236"/>
        <v>SortmundetKutling</v>
      </c>
      <c r="K7182" t="str">
        <f t="shared" si="14237"/>
        <v>PosK</v>
      </c>
      <c r="L7182">
        <f t="shared" si="14238"/>
        <v>31.15</v>
      </c>
      <c r="M7182">
        <f t="shared" si="14239"/>
        <v>31.15</v>
      </c>
      <c r="N7182">
        <f t="shared" si="14240"/>
        <v>0</v>
      </c>
      <c r="O7182">
        <f t="shared" si="14241"/>
        <v>38.72</v>
      </c>
      <c r="Q7182">
        <f t="shared" ref="Q7182" si="14348">IF(L7184="No Ct",0,L7184)</f>
        <v>0</v>
      </c>
      <c r="R7182">
        <f t="shared" ref="R7182" si="14349">IF(L7185="No Ct",0,L7185)</f>
        <v>38.72</v>
      </c>
      <c r="S7182" t="str">
        <f t="shared" ref="S7182" si="14350">IF(AND(M7182&gt;0,N7182=0),"Valid","Invalid")</f>
        <v>Valid</v>
      </c>
      <c r="T7182" t="str">
        <f t="shared" ref="T7182" si="14351">IF(OR(Q7182&gt;1,R7182&gt;1),"Present","Absent")</f>
        <v>Present</v>
      </c>
      <c r="U7182" t="str">
        <f t="shared" ref="U7182" si="14352">IF(OR(AND(Q7182&gt;1,Q7182&lt;41),AND(R7182&gt;1,R7182&lt;41)),"Ct&lt;41","Ct&gt;41")</f>
        <v>Ct&lt;41</v>
      </c>
      <c r="V7182" t="str">
        <f>VLOOKUP(J7182,Datasæt_Analysesystemer!$C$2:$D$68,2,FALSE)</f>
        <v>Sortmundet kutling</v>
      </c>
      <c r="W7182" t="str">
        <f t="shared" ref="W7182" si="14353">MID(F7182,10,9)</f>
        <v>DL2020019</v>
      </c>
      <c r="X7182" t="str">
        <f t="shared" ref="X7182" si="14354">W7182&amp;"_"&amp;V7182&amp;"_"&amp;S7182&amp;"_"&amp;T7182&amp;"_"&amp;U7182</f>
        <v>DL2020019_Sortmundet kutling_Valid_Present_Ct&lt;41</v>
      </c>
    </row>
    <row r="7183" spans="1:24" x14ac:dyDescent="0.25">
      <c r="A7183" t="s">
        <v>417</v>
      </c>
      <c r="B7183" t="s">
        <v>696</v>
      </c>
      <c r="C7183" t="s">
        <v>16</v>
      </c>
      <c r="D7183" s="6">
        <v>0.1</v>
      </c>
      <c r="E7183" s="6" t="s">
        <v>17</v>
      </c>
      <c r="F7183" t="s">
        <v>1564</v>
      </c>
      <c r="G7183" t="str">
        <f t="shared" si="14298"/>
        <v>DL2020019</v>
      </c>
      <c r="H7183" t="str">
        <f t="shared" si="14234"/>
        <v>24</v>
      </c>
      <c r="I7183" t="str">
        <f t="shared" si="14235"/>
        <v>SortmundetKutling_24_20201103_DL2020019_GribskovGym</v>
      </c>
      <c r="J7183" t="str">
        <f t="shared" si="14236"/>
        <v>SortmundetKutling</v>
      </c>
      <c r="K7183" t="str">
        <f t="shared" si="14237"/>
        <v>NegK</v>
      </c>
      <c r="L7183" t="str">
        <f t="shared" si="14238"/>
        <v>No Ct</v>
      </c>
      <c r="M7183" t="str">
        <f t="shared" si="14239"/>
        <v/>
      </c>
      <c r="N7183" t="str">
        <f t="shared" si="14240"/>
        <v/>
      </c>
      <c r="O7183" t="str">
        <f t="shared" si="14241"/>
        <v/>
      </c>
    </row>
    <row r="7184" spans="1:24" x14ac:dyDescent="0.25">
      <c r="A7184" t="s">
        <v>413</v>
      </c>
      <c r="B7184" t="s">
        <v>697</v>
      </c>
      <c r="C7184" t="s">
        <v>20</v>
      </c>
      <c r="D7184" s="6">
        <v>0.1</v>
      </c>
      <c r="E7184" s="6" t="s">
        <v>17</v>
      </c>
      <c r="F7184" t="s">
        <v>1564</v>
      </c>
      <c r="G7184" t="str">
        <f t="shared" si="14298"/>
        <v>DL2020019</v>
      </c>
      <c r="H7184" t="str">
        <f t="shared" si="14234"/>
        <v>24</v>
      </c>
      <c r="I7184" t="str">
        <f t="shared" si="14235"/>
        <v>SortmundetKutling_24_20201103_DL2020019_GribskovGym</v>
      </c>
      <c r="J7184" t="str">
        <f t="shared" si="14236"/>
        <v>SortmundetKutling</v>
      </c>
      <c r="K7184" t="str">
        <f t="shared" si="14237"/>
        <v>eDNA</v>
      </c>
      <c r="L7184" t="str">
        <f t="shared" si="14238"/>
        <v>No Ct</v>
      </c>
      <c r="M7184" t="str">
        <f t="shared" si="14239"/>
        <v/>
      </c>
      <c r="N7184" t="str">
        <f t="shared" si="14240"/>
        <v/>
      </c>
      <c r="O7184" t="str">
        <f t="shared" si="14241"/>
        <v/>
      </c>
    </row>
    <row r="7185" spans="1:24" x14ac:dyDescent="0.25">
      <c r="A7185" t="s">
        <v>411</v>
      </c>
      <c r="B7185" t="s">
        <v>697</v>
      </c>
      <c r="C7185" t="s">
        <v>20</v>
      </c>
      <c r="D7185" s="6">
        <v>0.1</v>
      </c>
      <c r="E7185" s="6">
        <v>38.72</v>
      </c>
      <c r="F7185" t="s">
        <v>1564</v>
      </c>
      <c r="G7185" t="str">
        <f t="shared" si="14298"/>
        <v>DL2020019</v>
      </c>
      <c r="H7185" t="str">
        <f t="shared" si="14234"/>
        <v>24</v>
      </c>
      <c r="I7185" t="str">
        <f t="shared" si="14235"/>
        <v>SortmundetKutling_24_20201103_DL2020019_GribskovGym</v>
      </c>
      <c r="J7185" t="str">
        <f t="shared" si="14236"/>
        <v>SortmundetKutling</v>
      </c>
      <c r="K7185" t="str">
        <f t="shared" si="14237"/>
        <v>eDNA</v>
      </c>
      <c r="L7185">
        <f t="shared" si="14238"/>
        <v>38.72</v>
      </c>
      <c r="M7185" t="str">
        <f t="shared" si="14239"/>
        <v/>
      </c>
      <c r="N7185" t="str">
        <f t="shared" si="14240"/>
        <v/>
      </c>
      <c r="O7185" t="str">
        <f t="shared" si="14241"/>
        <v/>
      </c>
    </row>
    <row r="7186" spans="1:24" x14ac:dyDescent="0.25">
      <c r="A7186" t="s">
        <v>11</v>
      </c>
      <c r="B7186" t="s">
        <v>196</v>
      </c>
      <c r="C7186" t="s">
        <v>13</v>
      </c>
      <c r="D7186" s="6">
        <v>0.1</v>
      </c>
      <c r="E7186" s="6">
        <v>30.27</v>
      </c>
      <c r="F7186" t="s">
        <v>1565</v>
      </c>
      <c r="G7186" t="str">
        <f t="shared" si="14298"/>
        <v>DL2020040</v>
      </c>
      <c r="H7186" t="str">
        <f t="shared" ref="H7186:H7249" si="14355">LEFT(B7186,2)</f>
        <v>01</v>
      </c>
      <c r="I7186" t="str">
        <f t="shared" ref="I7186:I7249" si="14356">J7186&amp;"_"&amp;H7186&amp;"_"&amp;F7186</f>
        <v>Skrubbe_01_20201104_DL2020040_AureoejGym</v>
      </c>
      <c r="J7186" t="str">
        <f t="shared" ref="J7186:J7249" si="14357">MID(RIGHT(B7186,LEN(B7186)-3),1,FIND("_",RIGHT(B7186,LEN(B7186)-3))-1)</f>
        <v>Skrubbe</v>
      </c>
      <c r="K7186" t="str">
        <f t="shared" ref="K7186:K7249" si="14358">TRIM(SUBSTITUTE(RIGHT(B7186,FIND(J7186,B7186)+1),"_",""))</f>
        <v>PosK</v>
      </c>
      <c r="L7186">
        <f t="shared" ref="L7186:L7249" si="14359">IFERROR(VALUE(SUBSTITUTE(E7186,".",",")),E7186)</f>
        <v>30.27</v>
      </c>
      <c r="M7186">
        <f t="shared" ref="M7186:M7249" si="14360">IF(K7186="PosK",SUMIFS(L:L,K:K,"PosK",I:I,I7186),"")</f>
        <v>30.27</v>
      </c>
      <c r="N7186">
        <f t="shared" ref="N7186:N7249" si="14361">IF(K7186="PosK",SUMIFS(L:L,K:K,"NegK",I:I,I7186),"")</f>
        <v>0</v>
      </c>
      <c r="O7186">
        <f t="shared" ref="O7186:O7249" si="14362">IF(K7186="PosK",SUMIFS(L:L,K:K,"eDNA",I:I,I7186),"")</f>
        <v>35.79</v>
      </c>
      <c r="Q7186">
        <f t="shared" ref="Q7186" si="14363">IF(L7188="No Ct",0,L7188)</f>
        <v>0</v>
      </c>
      <c r="R7186">
        <f t="shared" ref="R7186" si="14364">IF(L7189="No Ct",0,L7189)</f>
        <v>35.79</v>
      </c>
      <c r="S7186" t="str">
        <f t="shared" ref="S7186" si="14365">IF(AND(M7186&gt;0,N7186=0),"Valid","Invalid")</f>
        <v>Valid</v>
      </c>
      <c r="T7186" t="str">
        <f t="shared" ref="T7186" si="14366">IF(OR(Q7186&gt;1,R7186&gt;1),"Present","Absent")</f>
        <v>Present</v>
      </c>
      <c r="U7186" t="str">
        <f t="shared" ref="U7186" si="14367">IF(OR(AND(Q7186&gt;1,Q7186&lt;41),AND(R7186&gt;1,R7186&lt;41)),"Ct&lt;41","Ct&gt;41")</f>
        <v>Ct&lt;41</v>
      </c>
      <c r="V7186" t="str">
        <f>VLOOKUP(J7186,Datasæt_Analysesystemer!$C$2:$D$68,2,FALSE)</f>
        <v>Skrubbe</v>
      </c>
      <c r="W7186" t="str">
        <f t="shared" ref="W7186" si="14368">MID(F7186,10,9)</f>
        <v>DL2020040</v>
      </c>
      <c r="X7186" t="str">
        <f t="shared" ref="X7186" si="14369">W7186&amp;"_"&amp;V7186&amp;"_"&amp;S7186&amp;"_"&amp;T7186&amp;"_"&amp;U7186</f>
        <v>DL2020040_Skrubbe_Valid_Present_Ct&lt;41</v>
      </c>
    </row>
    <row r="7187" spans="1:24" x14ac:dyDescent="0.25">
      <c r="A7187" t="s">
        <v>14</v>
      </c>
      <c r="B7187" t="s">
        <v>197</v>
      </c>
      <c r="C7187" t="s">
        <v>16</v>
      </c>
      <c r="D7187" s="6">
        <v>0.1</v>
      </c>
      <c r="E7187" s="6" t="s">
        <v>17</v>
      </c>
      <c r="F7187" t="s">
        <v>1565</v>
      </c>
      <c r="G7187" t="str">
        <f t="shared" si="14298"/>
        <v>DL2020040</v>
      </c>
      <c r="H7187" t="str">
        <f t="shared" si="14355"/>
        <v>01</v>
      </c>
      <c r="I7187" t="str">
        <f t="shared" si="14356"/>
        <v>Skrubbe_01_20201104_DL2020040_AureoejGym</v>
      </c>
      <c r="J7187" t="str">
        <f t="shared" si="14357"/>
        <v>Skrubbe</v>
      </c>
      <c r="K7187" t="str">
        <f t="shared" si="14358"/>
        <v>NegK</v>
      </c>
      <c r="L7187" t="str">
        <f t="shared" si="14359"/>
        <v>No Ct</v>
      </c>
      <c r="M7187" t="str">
        <f t="shared" si="14360"/>
        <v/>
      </c>
      <c r="N7187" t="str">
        <f t="shared" si="14361"/>
        <v/>
      </c>
      <c r="O7187" t="str">
        <f t="shared" si="14362"/>
        <v/>
      </c>
    </row>
    <row r="7188" spans="1:24" x14ac:dyDescent="0.25">
      <c r="A7188" t="s">
        <v>18</v>
      </c>
      <c r="B7188" t="s">
        <v>198</v>
      </c>
      <c r="C7188" t="s">
        <v>20</v>
      </c>
      <c r="D7188" s="6">
        <v>0.1</v>
      </c>
      <c r="E7188" s="6" t="s">
        <v>17</v>
      </c>
      <c r="F7188" t="s">
        <v>1565</v>
      </c>
      <c r="G7188" t="str">
        <f t="shared" si="14298"/>
        <v>DL2020040</v>
      </c>
      <c r="H7188" t="str">
        <f t="shared" si="14355"/>
        <v>01</v>
      </c>
      <c r="I7188" t="str">
        <f t="shared" si="14356"/>
        <v>Skrubbe_01_20201104_DL2020040_AureoejGym</v>
      </c>
      <c r="J7188" t="str">
        <f t="shared" si="14357"/>
        <v>Skrubbe</v>
      </c>
      <c r="K7188" t="str">
        <f t="shared" si="14358"/>
        <v>eDNA</v>
      </c>
      <c r="L7188" t="str">
        <f t="shared" si="14359"/>
        <v>No Ct</v>
      </c>
      <c r="M7188" t="str">
        <f t="shared" si="14360"/>
        <v/>
      </c>
      <c r="N7188" t="str">
        <f t="shared" si="14361"/>
        <v/>
      </c>
      <c r="O7188" t="str">
        <f t="shared" si="14362"/>
        <v/>
      </c>
    </row>
    <row r="7189" spans="1:24" x14ac:dyDescent="0.25">
      <c r="A7189" t="s">
        <v>21</v>
      </c>
      <c r="B7189" t="s">
        <v>198</v>
      </c>
      <c r="C7189" t="s">
        <v>20</v>
      </c>
      <c r="D7189" s="6">
        <v>0.1</v>
      </c>
      <c r="E7189" s="6">
        <v>35.79</v>
      </c>
      <c r="F7189" t="s">
        <v>1565</v>
      </c>
      <c r="G7189" t="str">
        <f t="shared" si="14298"/>
        <v>DL2020040</v>
      </c>
      <c r="H7189" t="str">
        <f t="shared" si="14355"/>
        <v>01</v>
      </c>
      <c r="I7189" t="str">
        <f t="shared" si="14356"/>
        <v>Skrubbe_01_20201104_DL2020040_AureoejGym</v>
      </c>
      <c r="J7189" t="str">
        <f t="shared" si="14357"/>
        <v>Skrubbe</v>
      </c>
      <c r="K7189" t="str">
        <f t="shared" si="14358"/>
        <v>eDNA</v>
      </c>
      <c r="L7189">
        <f t="shared" si="14359"/>
        <v>35.79</v>
      </c>
      <c r="M7189" t="str">
        <f t="shared" si="14360"/>
        <v/>
      </c>
      <c r="N7189" t="str">
        <f t="shared" si="14361"/>
        <v/>
      </c>
      <c r="O7189" t="str">
        <f t="shared" si="14362"/>
        <v/>
      </c>
    </row>
    <row r="7190" spans="1:24" x14ac:dyDescent="0.25">
      <c r="A7190" t="s">
        <v>199</v>
      </c>
      <c r="B7190" t="s">
        <v>200</v>
      </c>
      <c r="C7190" t="s">
        <v>13</v>
      </c>
      <c r="D7190" s="6">
        <v>0.1</v>
      </c>
      <c r="E7190" s="6" t="s">
        <v>17</v>
      </c>
      <c r="F7190" t="s">
        <v>1565</v>
      </c>
      <c r="G7190" t="str">
        <f t="shared" si="14298"/>
        <v>DL2020040</v>
      </c>
      <c r="H7190" t="str">
        <f t="shared" si="14355"/>
        <v>02</v>
      </c>
      <c r="I7190" t="str">
        <f t="shared" si="14356"/>
        <v>Skrubbe_02_20201104_DL2020040_AureoejGym</v>
      </c>
      <c r="J7190" t="str">
        <f t="shared" si="14357"/>
        <v>Skrubbe</v>
      </c>
      <c r="K7190" t="str">
        <f t="shared" si="14358"/>
        <v>PosK</v>
      </c>
      <c r="L7190" t="str">
        <f t="shared" si="14359"/>
        <v>No Ct</v>
      </c>
      <c r="M7190">
        <f t="shared" si="14360"/>
        <v>0</v>
      </c>
      <c r="N7190">
        <f t="shared" si="14361"/>
        <v>36.1</v>
      </c>
      <c r="O7190">
        <f t="shared" si="14362"/>
        <v>29.1</v>
      </c>
      <c r="Q7190">
        <f t="shared" ref="Q7190" si="14370">IF(L7192="No Ct",0,L7192)</f>
        <v>0</v>
      </c>
      <c r="R7190">
        <f t="shared" ref="R7190" si="14371">IF(L7193="No Ct",0,L7193)</f>
        <v>29.1</v>
      </c>
      <c r="S7190" t="str">
        <f t="shared" ref="S7190" si="14372">IF(AND(M7190&gt;0,N7190=0),"Valid","Invalid")</f>
        <v>Invalid</v>
      </c>
      <c r="T7190" t="str">
        <f t="shared" ref="T7190" si="14373">IF(OR(Q7190&gt;1,R7190&gt;1),"Present","Absent")</f>
        <v>Present</v>
      </c>
      <c r="U7190" t="str">
        <f t="shared" ref="U7190" si="14374">IF(OR(AND(Q7190&gt;1,Q7190&lt;41),AND(R7190&gt;1,R7190&lt;41)),"Ct&lt;41","Ct&gt;41")</f>
        <v>Ct&lt;41</v>
      </c>
      <c r="V7190" t="str">
        <f>VLOOKUP(J7190,Datasæt_Analysesystemer!$C$2:$D$68,2,FALSE)</f>
        <v>Skrubbe</v>
      </c>
      <c r="W7190" t="str">
        <f t="shared" ref="W7190" si="14375">MID(F7190,10,9)</f>
        <v>DL2020040</v>
      </c>
      <c r="X7190" t="str">
        <f t="shared" ref="X7190" si="14376">W7190&amp;"_"&amp;V7190&amp;"_"&amp;S7190&amp;"_"&amp;T7190&amp;"_"&amp;U7190</f>
        <v>DL2020040_Skrubbe_Invalid_Present_Ct&lt;41</v>
      </c>
    </row>
    <row r="7191" spans="1:24" x14ac:dyDescent="0.25">
      <c r="A7191" t="s">
        <v>201</v>
      </c>
      <c r="B7191" t="s">
        <v>202</v>
      </c>
      <c r="C7191" t="s">
        <v>16</v>
      </c>
      <c r="D7191" s="6">
        <v>0.1</v>
      </c>
      <c r="E7191" s="6">
        <v>36.1</v>
      </c>
      <c r="F7191" t="s">
        <v>1565</v>
      </c>
      <c r="G7191" t="str">
        <f t="shared" si="14298"/>
        <v>DL2020040</v>
      </c>
      <c r="H7191" t="str">
        <f t="shared" si="14355"/>
        <v>02</v>
      </c>
      <c r="I7191" t="str">
        <f t="shared" si="14356"/>
        <v>Skrubbe_02_20201104_DL2020040_AureoejGym</v>
      </c>
      <c r="J7191" t="str">
        <f t="shared" si="14357"/>
        <v>Skrubbe</v>
      </c>
      <c r="K7191" t="str">
        <f t="shared" si="14358"/>
        <v>NegK</v>
      </c>
      <c r="L7191">
        <f t="shared" si="14359"/>
        <v>36.1</v>
      </c>
      <c r="M7191" t="str">
        <f t="shared" si="14360"/>
        <v/>
      </c>
      <c r="N7191" t="str">
        <f t="shared" si="14361"/>
        <v/>
      </c>
      <c r="O7191" t="str">
        <f t="shared" si="14362"/>
        <v/>
      </c>
    </row>
    <row r="7192" spans="1:24" x14ac:dyDescent="0.25">
      <c r="A7192" t="s">
        <v>203</v>
      </c>
      <c r="B7192" t="s">
        <v>204</v>
      </c>
      <c r="C7192" t="s">
        <v>20</v>
      </c>
      <c r="D7192" s="6">
        <v>0.1</v>
      </c>
      <c r="E7192" s="6" t="s">
        <v>17</v>
      </c>
      <c r="F7192" t="s">
        <v>1565</v>
      </c>
      <c r="G7192" t="str">
        <f t="shared" si="14298"/>
        <v>DL2020040</v>
      </c>
      <c r="H7192" t="str">
        <f t="shared" si="14355"/>
        <v>02</v>
      </c>
      <c r="I7192" t="str">
        <f t="shared" si="14356"/>
        <v>Skrubbe_02_20201104_DL2020040_AureoejGym</v>
      </c>
      <c r="J7192" t="str">
        <f t="shared" si="14357"/>
        <v>Skrubbe</v>
      </c>
      <c r="K7192" t="str">
        <f t="shared" si="14358"/>
        <v>eDNA</v>
      </c>
      <c r="L7192" t="str">
        <f t="shared" si="14359"/>
        <v>No Ct</v>
      </c>
      <c r="M7192" t="str">
        <f t="shared" si="14360"/>
        <v/>
      </c>
      <c r="N7192" t="str">
        <f t="shared" si="14361"/>
        <v/>
      </c>
      <c r="O7192" t="str">
        <f t="shared" si="14362"/>
        <v/>
      </c>
    </row>
    <row r="7193" spans="1:24" x14ac:dyDescent="0.25">
      <c r="A7193" t="s">
        <v>205</v>
      </c>
      <c r="B7193" t="s">
        <v>204</v>
      </c>
      <c r="C7193" t="s">
        <v>20</v>
      </c>
      <c r="D7193" s="6">
        <v>0.1</v>
      </c>
      <c r="E7193" s="6">
        <v>29.1</v>
      </c>
      <c r="F7193" t="s">
        <v>1565</v>
      </c>
      <c r="G7193" t="str">
        <f t="shared" si="14298"/>
        <v>DL2020040</v>
      </c>
      <c r="H7193" t="str">
        <f t="shared" si="14355"/>
        <v>02</v>
      </c>
      <c r="I7193" t="str">
        <f t="shared" si="14356"/>
        <v>Skrubbe_02_20201104_DL2020040_AureoejGym</v>
      </c>
      <c r="J7193" t="str">
        <f t="shared" si="14357"/>
        <v>Skrubbe</v>
      </c>
      <c r="K7193" t="str">
        <f t="shared" si="14358"/>
        <v>eDNA</v>
      </c>
      <c r="L7193">
        <f t="shared" si="14359"/>
        <v>29.1</v>
      </c>
      <c r="M7193" t="str">
        <f t="shared" si="14360"/>
        <v/>
      </c>
      <c r="N7193" t="str">
        <f t="shared" si="14361"/>
        <v/>
      </c>
      <c r="O7193" t="str">
        <f t="shared" si="14362"/>
        <v/>
      </c>
    </row>
    <row r="7194" spans="1:24" x14ac:dyDescent="0.25">
      <c r="A7194" t="s">
        <v>206</v>
      </c>
      <c r="B7194" t="s">
        <v>207</v>
      </c>
      <c r="C7194" t="s">
        <v>13</v>
      </c>
      <c r="D7194" s="6">
        <v>0.1</v>
      </c>
      <c r="E7194" s="6">
        <v>34.81</v>
      </c>
      <c r="F7194" t="s">
        <v>1565</v>
      </c>
      <c r="G7194" t="str">
        <f t="shared" si="14298"/>
        <v>DL2020040</v>
      </c>
      <c r="H7194" t="str">
        <f t="shared" si="14355"/>
        <v>03</v>
      </c>
      <c r="I7194" t="str">
        <f t="shared" si="14356"/>
        <v>Torsk_03_20201104_DL2020040_AureoejGym</v>
      </c>
      <c r="J7194" t="str">
        <f t="shared" si="14357"/>
        <v>Torsk</v>
      </c>
      <c r="K7194" t="str">
        <f t="shared" si="14358"/>
        <v>PosK</v>
      </c>
      <c r="L7194">
        <f t="shared" si="14359"/>
        <v>34.81</v>
      </c>
      <c r="M7194">
        <f t="shared" si="14360"/>
        <v>34.81</v>
      </c>
      <c r="N7194">
        <f t="shared" si="14361"/>
        <v>0</v>
      </c>
      <c r="O7194">
        <f t="shared" si="14362"/>
        <v>0</v>
      </c>
      <c r="Q7194">
        <f t="shared" ref="Q7194" si="14377">IF(L7196="No Ct",0,L7196)</f>
        <v>0</v>
      </c>
      <c r="R7194">
        <f t="shared" ref="R7194" si="14378">IF(L7197="No Ct",0,L7197)</f>
        <v>0</v>
      </c>
      <c r="S7194" t="str">
        <f t="shared" ref="S7194" si="14379">IF(AND(M7194&gt;0,N7194=0),"Valid","Invalid")</f>
        <v>Valid</v>
      </c>
      <c r="T7194" t="str">
        <f t="shared" ref="T7194" si="14380">IF(OR(Q7194&gt;1,R7194&gt;1),"Present","Absent")</f>
        <v>Absent</v>
      </c>
      <c r="U7194" t="str">
        <f t="shared" ref="U7194" si="14381">IF(OR(AND(Q7194&gt;1,Q7194&lt;41),AND(R7194&gt;1,R7194&lt;41)),"Ct&lt;41","Ct&gt;41")</f>
        <v>Ct&gt;41</v>
      </c>
      <c r="V7194" t="str">
        <f>VLOOKUP(J7194,Datasæt_Analysesystemer!$C$2:$D$68,2,FALSE)</f>
        <v>Torsk</v>
      </c>
      <c r="W7194" t="str">
        <f t="shared" ref="W7194" si="14382">MID(F7194,10,9)</f>
        <v>DL2020040</v>
      </c>
      <c r="X7194" t="str">
        <f t="shared" ref="X7194" si="14383">W7194&amp;"_"&amp;V7194&amp;"_"&amp;S7194&amp;"_"&amp;T7194&amp;"_"&amp;U7194</f>
        <v>DL2020040_Torsk_Valid_Absent_Ct&gt;41</v>
      </c>
    </row>
    <row r="7195" spans="1:24" x14ac:dyDescent="0.25">
      <c r="A7195" t="s">
        <v>208</v>
      </c>
      <c r="B7195" t="s">
        <v>209</v>
      </c>
      <c r="C7195" t="s">
        <v>16</v>
      </c>
      <c r="D7195" s="6">
        <v>0.1</v>
      </c>
      <c r="E7195" s="6" t="s">
        <v>17</v>
      </c>
      <c r="F7195" t="s">
        <v>1565</v>
      </c>
      <c r="G7195" t="str">
        <f t="shared" si="14298"/>
        <v>DL2020040</v>
      </c>
      <c r="H7195" t="str">
        <f t="shared" si="14355"/>
        <v>03</v>
      </c>
      <c r="I7195" t="str">
        <f t="shared" si="14356"/>
        <v>Torsk_03_20201104_DL2020040_AureoejGym</v>
      </c>
      <c r="J7195" t="str">
        <f t="shared" si="14357"/>
        <v>Torsk</v>
      </c>
      <c r="K7195" t="str">
        <f t="shared" si="14358"/>
        <v>NegK</v>
      </c>
      <c r="L7195" t="str">
        <f t="shared" si="14359"/>
        <v>No Ct</v>
      </c>
      <c r="M7195" t="str">
        <f t="shared" si="14360"/>
        <v/>
      </c>
      <c r="N7195" t="str">
        <f t="shared" si="14361"/>
        <v/>
      </c>
      <c r="O7195" t="str">
        <f t="shared" si="14362"/>
        <v/>
      </c>
    </row>
    <row r="7196" spans="1:24" x14ac:dyDescent="0.25">
      <c r="A7196" t="s">
        <v>210</v>
      </c>
      <c r="B7196" t="s">
        <v>211</v>
      </c>
      <c r="C7196" t="s">
        <v>20</v>
      </c>
      <c r="D7196" s="6">
        <v>0.1</v>
      </c>
      <c r="E7196" s="6" t="s">
        <v>17</v>
      </c>
      <c r="F7196" t="s">
        <v>1565</v>
      </c>
      <c r="G7196" t="str">
        <f t="shared" si="14298"/>
        <v>DL2020040</v>
      </c>
      <c r="H7196" t="str">
        <f t="shared" si="14355"/>
        <v>03</v>
      </c>
      <c r="I7196" t="str">
        <f t="shared" si="14356"/>
        <v>Torsk_03_20201104_DL2020040_AureoejGym</v>
      </c>
      <c r="J7196" t="str">
        <f t="shared" si="14357"/>
        <v>Torsk</v>
      </c>
      <c r="K7196" t="str">
        <f t="shared" si="14358"/>
        <v>eDNA</v>
      </c>
      <c r="L7196" t="str">
        <f t="shared" si="14359"/>
        <v>No Ct</v>
      </c>
      <c r="M7196" t="str">
        <f t="shared" si="14360"/>
        <v/>
      </c>
      <c r="N7196" t="str">
        <f t="shared" si="14361"/>
        <v/>
      </c>
      <c r="O7196" t="str">
        <f t="shared" si="14362"/>
        <v/>
      </c>
    </row>
    <row r="7197" spans="1:24" x14ac:dyDescent="0.25">
      <c r="A7197" t="s">
        <v>212</v>
      </c>
      <c r="B7197" t="s">
        <v>211</v>
      </c>
      <c r="C7197" t="s">
        <v>20</v>
      </c>
      <c r="D7197" s="6">
        <v>0.1</v>
      </c>
      <c r="E7197" s="6" t="s">
        <v>17</v>
      </c>
      <c r="F7197" t="s">
        <v>1565</v>
      </c>
      <c r="G7197" t="str">
        <f t="shared" si="14298"/>
        <v>DL2020040</v>
      </c>
      <c r="H7197" t="str">
        <f t="shared" si="14355"/>
        <v>03</v>
      </c>
      <c r="I7197" t="str">
        <f t="shared" si="14356"/>
        <v>Torsk_03_20201104_DL2020040_AureoejGym</v>
      </c>
      <c r="J7197" t="str">
        <f t="shared" si="14357"/>
        <v>Torsk</v>
      </c>
      <c r="K7197" t="str">
        <f t="shared" si="14358"/>
        <v>eDNA</v>
      </c>
      <c r="L7197" t="str">
        <f t="shared" si="14359"/>
        <v>No Ct</v>
      </c>
      <c r="M7197" t="str">
        <f t="shared" si="14360"/>
        <v/>
      </c>
      <c r="N7197" t="str">
        <f t="shared" si="14361"/>
        <v/>
      </c>
      <c r="O7197" t="str">
        <f t="shared" si="14362"/>
        <v/>
      </c>
    </row>
    <row r="7198" spans="1:24" x14ac:dyDescent="0.25">
      <c r="A7198" t="s">
        <v>213</v>
      </c>
      <c r="B7198" t="s">
        <v>214</v>
      </c>
      <c r="C7198" t="s">
        <v>13</v>
      </c>
      <c r="D7198" s="6">
        <v>0.1</v>
      </c>
      <c r="E7198" s="6">
        <v>32.770000000000003</v>
      </c>
      <c r="F7198" t="s">
        <v>1565</v>
      </c>
      <c r="G7198" t="str">
        <f t="shared" si="14298"/>
        <v>DL2020040</v>
      </c>
      <c r="H7198" t="str">
        <f t="shared" si="14355"/>
        <v>04</v>
      </c>
      <c r="I7198" t="str">
        <f t="shared" si="14356"/>
        <v>Torsk_04_20201104_DL2020040_AureoejGym</v>
      </c>
      <c r="J7198" t="str">
        <f t="shared" si="14357"/>
        <v>Torsk</v>
      </c>
      <c r="K7198" t="str">
        <f t="shared" si="14358"/>
        <v>PosK</v>
      </c>
      <c r="L7198">
        <f t="shared" si="14359"/>
        <v>32.770000000000003</v>
      </c>
      <c r="M7198">
        <f t="shared" si="14360"/>
        <v>32.770000000000003</v>
      </c>
      <c r="N7198">
        <f t="shared" si="14361"/>
        <v>0</v>
      </c>
      <c r="O7198">
        <f t="shared" si="14362"/>
        <v>0</v>
      </c>
      <c r="Q7198">
        <f t="shared" ref="Q7198" si="14384">IF(L7200="No Ct",0,L7200)</f>
        <v>0</v>
      </c>
      <c r="R7198">
        <f t="shared" ref="R7198" si="14385">IF(L7201="No Ct",0,L7201)</f>
        <v>0</v>
      </c>
      <c r="S7198" t="str">
        <f t="shared" ref="S7198" si="14386">IF(AND(M7198&gt;0,N7198=0),"Valid","Invalid")</f>
        <v>Valid</v>
      </c>
      <c r="T7198" t="str">
        <f t="shared" ref="T7198" si="14387">IF(OR(Q7198&gt;1,R7198&gt;1),"Present","Absent")</f>
        <v>Absent</v>
      </c>
      <c r="U7198" t="str">
        <f t="shared" ref="U7198" si="14388">IF(OR(AND(Q7198&gt;1,Q7198&lt;41),AND(R7198&gt;1,R7198&lt;41)),"Ct&lt;41","Ct&gt;41")</f>
        <v>Ct&gt;41</v>
      </c>
      <c r="V7198" t="str">
        <f>VLOOKUP(J7198,Datasæt_Analysesystemer!$C$2:$D$68,2,FALSE)</f>
        <v>Torsk</v>
      </c>
      <c r="W7198" t="str">
        <f t="shared" ref="W7198" si="14389">MID(F7198,10,9)</f>
        <v>DL2020040</v>
      </c>
      <c r="X7198" t="str">
        <f t="shared" ref="X7198" si="14390">W7198&amp;"_"&amp;V7198&amp;"_"&amp;S7198&amp;"_"&amp;T7198&amp;"_"&amp;U7198</f>
        <v>DL2020040_Torsk_Valid_Absent_Ct&gt;41</v>
      </c>
    </row>
    <row r="7199" spans="1:24" x14ac:dyDescent="0.25">
      <c r="A7199" t="s">
        <v>215</v>
      </c>
      <c r="B7199" t="s">
        <v>216</v>
      </c>
      <c r="C7199" t="s">
        <v>16</v>
      </c>
      <c r="D7199" s="6">
        <v>0.1</v>
      </c>
      <c r="E7199" s="6" t="s">
        <v>17</v>
      </c>
      <c r="F7199" t="s">
        <v>1565</v>
      </c>
      <c r="G7199" t="str">
        <f t="shared" si="14298"/>
        <v>DL2020040</v>
      </c>
      <c r="H7199" t="str">
        <f t="shared" si="14355"/>
        <v>04</v>
      </c>
      <c r="I7199" t="str">
        <f t="shared" si="14356"/>
        <v>Torsk_04_20201104_DL2020040_AureoejGym</v>
      </c>
      <c r="J7199" t="str">
        <f t="shared" si="14357"/>
        <v>Torsk</v>
      </c>
      <c r="K7199" t="str">
        <f t="shared" si="14358"/>
        <v>NegK</v>
      </c>
      <c r="L7199" t="str">
        <f t="shared" si="14359"/>
        <v>No Ct</v>
      </c>
      <c r="M7199" t="str">
        <f t="shared" si="14360"/>
        <v/>
      </c>
      <c r="N7199" t="str">
        <f t="shared" si="14361"/>
        <v/>
      </c>
      <c r="O7199" t="str">
        <f t="shared" si="14362"/>
        <v/>
      </c>
    </row>
    <row r="7200" spans="1:24" x14ac:dyDescent="0.25">
      <c r="A7200" t="s">
        <v>217</v>
      </c>
      <c r="B7200" t="s">
        <v>218</v>
      </c>
      <c r="C7200" t="s">
        <v>20</v>
      </c>
      <c r="D7200" s="6">
        <v>0.1</v>
      </c>
      <c r="E7200" s="6" t="s">
        <v>17</v>
      </c>
      <c r="F7200" t="s">
        <v>1565</v>
      </c>
      <c r="G7200" t="str">
        <f t="shared" si="14298"/>
        <v>DL2020040</v>
      </c>
      <c r="H7200" t="str">
        <f t="shared" si="14355"/>
        <v>04</v>
      </c>
      <c r="I7200" t="str">
        <f t="shared" si="14356"/>
        <v>Torsk_04_20201104_DL2020040_AureoejGym</v>
      </c>
      <c r="J7200" t="str">
        <f t="shared" si="14357"/>
        <v>Torsk</v>
      </c>
      <c r="K7200" t="str">
        <f t="shared" si="14358"/>
        <v>eDNA</v>
      </c>
      <c r="L7200" t="str">
        <f t="shared" si="14359"/>
        <v>No Ct</v>
      </c>
      <c r="M7200" t="str">
        <f t="shared" si="14360"/>
        <v/>
      </c>
      <c r="N7200" t="str">
        <f t="shared" si="14361"/>
        <v/>
      </c>
      <c r="O7200" t="str">
        <f t="shared" si="14362"/>
        <v/>
      </c>
    </row>
    <row r="7201" spans="1:24" x14ac:dyDescent="0.25">
      <c r="A7201" t="s">
        <v>219</v>
      </c>
      <c r="B7201" t="s">
        <v>218</v>
      </c>
      <c r="C7201" t="s">
        <v>20</v>
      </c>
      <c r="D7201" s="6">
        <v>0.1</v>
      </c>
      <c r="E7201" s="6" t="s">
        <v>17</v>
      </c>
      <c r="F7201" t="s">
        <v>1565</v>
      </c>
      <c r="G7201" t="str">
        <f t="shared" si="14298"/>
        <v>DL2020040</v>
      </c>
      <c r="H7201" t="str">
        <f t="shared" si="14355"/>
        <v>04</v>
      </c>
      <c r="I7201" t="str">
        <f t="shared" si="14356"/>
        <v>Torsk_04_20201104_DL2020040_AureoejGym</v>
      </c>
      <c r="J7201" t="str">
        <f t="shared" si="14357"/>
        <v>Torsk</v>
      </c>
      <c r="K7201" t="str">
        <f t="shared" si="14358"/>
        <v>eDNA</v>
      </c>
      <c r="L7201" t="str">
        <f t="shared" si="14359"/>
        <v>No Ct</v>
      </c>
      <c r="M7201" t="str">
        <f t="shared" si="14360"/>
        <v/>
      </c>
      <c r="N7201" t="str">
        <f t="shared" si="14361"/>
        <v/>
      </c>
      <c r="O7201" t="str">
        <f t="shared" si="14362"/>
        <v/>
      </c>
    </row>
    <row r="7202" spans="1:24" x14ac:dyDescent="0.25">
      <c r="A7202" t="s">
        <v>220</v>
      </c>
      <c r="B7202" t="s">
        <v>221</v>
      </c>
      <c r="C7202" t="s">
        <v>13</v>
      </c>
      <c r="D7202" s="6">
        <v>0.1</v>
      </c>
      <c r="E7202" s="6">
        <v>37.9</v>
      </c>
      <c r="F7202" t="s">
        <v>1565</v>
      </c>
      <c r="G7202" t="str">
        <f t="shared" si="14298"/>
        <v>DL2020040</v>
      </c>
      <c r="H7202" t="str">
        <f t="shared" si="14355"/>
        <v>05</v>
      </c>
      <c r="I7202" t="str">
        <f t="shared" si="14356"/>
        <v>Sandmusling_05_20201104_DL2020040_AureoejGym</v>
      </c>
      <c r="J7202" t="str">
        <f t="shared" si="14357"/>
        <v>Sandmusling</v>
      </c>
      <c r="K7202" t="str">
        <f t="shared" si="14358"/>
        <v>PosK</v>
      </c>
      <c r="L7202">
        <f t="shared" si="14359"/>
        <v>37.9</v>
      </c>
      <c r="M7202">
        <f t="shared" si="14360"/>
        <v>37.9</v>
      </c>
      <c r="N7202">
        <f t="shared" si="14361"/>
        <v>0</v>
      </c>
      <c r="O7202">
        <f t="shared" si="14362"/>
        <v>65.010000000000005</v>
      </c>
      <c r="Q7202">
        <f t="shared" ref="Q7202" si="14391">IF(L7204="No Ct",0,L7204)</f>
        <v>32.630000000000003</v>
      </c>
      <c r="R7202">
        <f t="shared" ref="R7202" si="14392">IF(L7205="No Ct",0,L7205)</f>
        <v>32.380000000000003</v>
      </c>
      <c r="S7202" t="str">
        <f t="shared" ref="S7202" si="14393">IF(AND(M7202&gt;0,N7202=0),"Valid","Invalid")</f>
        <v>Valid</v>
      </c>
      <c r="T7202" t="str">
        <f t="shared" ref="T7202" si="14394">IF(OR(Q7202&gt;1,R7202&gt;1),"Present","Absent")</f>
        <v>Present</v>
      </c>
      <c r="U7202" t="str">
        <f t="shared" ref="U7202" si="14395">IF(OR(AND(Q7202&gt;1,Q7202&lt;41),AND(R7202&gt;1,R7202&lt;41)),"Ct&lt;41","Ct&gt;41")</f>
        <v>Ct&lt;41</v>
      </c>
      <c r="V7202" t="str">
        <f>VLOOKUP(J7202,Datasæt_Analysesystemer!$C$2:$D$68,2,FALSE)</f>
        <v>Sandmusling</v>
      </c>
      <c r="W7202" t="str">
        <f t="shared" ref="W7202" si="14396">MID(F7202,10,9)</f>
        <v>DL2020040</v>
      </c>
      <c r="X7202" t="str">
        <f t="shared" ref="X7202" si="14397">W7202&amp;"_"&amp;V7202&amp;"_"&amp;S7202&amp;"_"&amp;T7202&amp;"_"&amp;U7202</f>
        <v>DL2020040_Sandmusling_Valid_Present_Ct&lt;41</v>
      </c>
    </row>
    <row r="7203" spans="1:24" x14ac:dyDescent="0.25">
      <c r="A7203" t="s">
        <v>222</v>
      </c>
      <c r="B7203" t="s">
        <v>223</v>
      </c>
      <c r="C7203" t="s">
        <v>16</v>
      </c>
      <c r="D7203" s="6">
        <v>0.1</v>
      </c>
      <c r="E7203" s="6" t="s">
        <v>17</v>
      </c>
      <c r="F7203" t="s">
        <v>1565</v>
      </c>
      <c r="G7203" t="str">
        <f t="shared" si="14298"/>
        <v>DL2020040</v>
      </c>
      <c r="H7203" t="str">
        <f t="shared" si="14355"/>
        <v>05</v>
      </c>
      <c r="I7203" t="str">
        <f t="shared" si="14356"/>
        <v>Sandmusling_05_20201104_DL2020040_AureoejGym</v>
      </c>
      <c r="J7203" t="str">
        <f t="shared" si="14357"/>
        <v>Sandmusling</v>
      </c>
      <c r="K7203" t="str">
        <f t="shared" si="14358"/>
        <v>NegK</v>
      </c>
      <c r="L7203" t="str">
        <f t="shared" si="14359"/>
        <v>No Ct</v>
      </c>
      <c r="M7203" t="str">
        <f t="shared" si="14360"/>
        <v/>
      </c>
      <c r="N7203" t="str">
        <f t="shared" si="14361"/>
        <v/>
      </c>
      <c r="O7203" t="str">
        <f t="shared" si="14362"/>
        <v/>
      </c>
    </row>
    <row r="7204" spans="1:24" x14ac:dyDescent="0.25">
      <c r="A7204" t="s">
        <v>224</v>
      </c>
      <c r="B7204" t="s">
        <v>225</v>
      </c>
      <c r="C7204" t="s">
        <v>20</v>
      </c>
      <c r="D7204" s="6">
        <v>0.1</v>
      </c>
      <c r="E7204" s="6">
        <v>32.630000000000003</v>
      </c>
      <c r="F7204" t="s">
        <v>1565</v>
      </c>
      <c r="G7204" t="str">
        <f t="shared" si="14298"/>
        <v>DL2020040</v>
      </c>
      <c r="H7204" t="str">
        <f t="shared" si="14355"/>
        <v>05</v>
      </c>
      <c r="I7204" t="str">
        <f t="shared" si="14356"/>
        <v>Sandmusling_05_20201104_DL2020040_AureoejGym</v>
      </c>
      <c r="J7204" t="str">
        <f t="shared" si="14357"/>
        <v>Sandmusling</v>
      </c>
      <c r="K7204" t="str">
        <f t="shared" si="14358"/>
        <v>eDNA</v>
      </c>
      <c r="L7204">
        <f t="shared" si="14359"/>
        <v>32.630000000000003</v>
      </c>
      <c r="M7204" t="str">
        <f t="shared" si="14360"/>
        <v/>
      </c>
      <c r="N7204" t="str">
        <f t="shared" si="14361"/>
        <v/>
      </c>
      <c r="O7204" t="str">
        <f t="shared" si="14362"/>
        <v/>
      </c>
    </row>
    <row r="7205" spans="1:24" x14ac:dyDescent="0.25">
      <c r="A7205" t="s">
        <v>226</v>
      </c>
      <c r="B7205" t="s">
        <v>225</v>
      </c>
      <c r="C7205" t="s">
        <v>20</v>
      </c>
      <c r="D7205" s="6">
        <v>0.1</v>
      </c>
      <c r="E7205" s="6">
        <v>32.380000000000003</v>
      </c>
      <c r="F7205" t="s">
        <v>1565</v>
      </c>
      <c r="G7205" t="str">
        <f t="shared" si="14298"/>
        <v>DL2020040</v>
      </c>
      <c r="H7205" t="str">
        <f t="shared" si="14355"/>
        <v>05</v>
      </c>
      <c r="I7205" t="str">
        <f t="shared" si="14356"/>
        <v>Sandmusling_05_20201104_DL2020040_AureoejGym</v>
      </c>
      <c r="J7205" t="str">
        <f t="shared" si="14357"/>
        <v>Sandmusling</v>
      </c>
      <c r="K7205" t="str">
        <f t="shared" si="14358"/>
        <v>eDNA</v>
      </c>
      <c r="L7205">
        <f t="shared" si="14359"/>
        <v>32.380000000000003</v>
      </c>
      <c r="M7205" t="str">
        <f t="shared" si="14360"/>
        <v/>
      </c>
      <c r="N7205" t="str">
        <f t="shared" si="14361"/>
        <v/>
      </c>
      <c r="O7205" t="str">
        <f t="shared" si="14362"/>
        <v/>
      </c>
    </row>
    <row r="7206" spans="1:24" x14ac:dyDescent="0.25">
      <c r="A7206" t="s">
        <v>227</v>
      </c>
      <c r="B7206" t="s">
        <v>228</v>
      </c>
      <c r="C7206" t="s">
        <v>13</v>
      </c>
      <c r="D7206" s="6">
        <v>0.1</v>
      </c>
      <c r="E7206" s="6">
        <v>34.340000000000003</v>
      </c>
      <c r="F7206" t="s">
        <v>1565</v>
      </c>
      <c r="G7206" t="str">
        <f t="shared" si="14298"/>
        <v>DL2020040</v>
      </c>
      <c r="H7206" t="str">
        <f t="shared" si="14355"/>
        <v>06</v>
      </c>
      <c r="I7206" t="str">
        <f t="shared" si="14356"/>
        <v>Sandmusling_06_20201104_DL2020040_AureoejGym</v>
      </c>
      <c r="J7206" t="str">
        <f t="shared" si="14357"/>
        <v>Sandmusling</v>
      </c>
      <c r="K7206" t="str">
        <f t="shared" si="14358"/>
        <v>PosK</v>
      </c>
      <c r="L7206">
        <f t="shared" si="14359"/>
        <v>34.340000000000003</v>
      </c>
      <c r="M7206">
        <f t="shared" si="14360"/>
        <v>34.340000000000003</v>
      </c>
      <c r="N7206">
        <f t="shared" si="14361"/>
        <v>0</v>
      </c>
      <c r="O7206">
        <f t="shared" si="14362"/>
        <v>63.15</v>
      </c>
      <c r="Q7206">
        <f t="shared" ref="Q7206" si="14398">IF(L7208="No Ct",0,L7208)</f>
        <v>31.66</v>
      </c>
      <c r="R7206">
        <f t="shared" ref="R7206" si="14399">IF(L7209="No Ct",0,L7209)</f>
        <v>31.49</v>
      </c>
      <c r="S7206" t="str">
        <f t="shared" ref="S7206" si="14400">IF(AND(M7206&gt;0,N7206=0),"Valid","Invalid")</f>
        <v>Valid</v>
      </c>
      <c r="T7206" t="str">
        <f t="shared" ref="T7206" si="14401">IF(OR(Q7206&gt;1,R7206&gt;1),"Present","Absent")</f>
        <v>Present</v>
      </c>
      <c r="U7206" t="str">
        <f t="shared" ref="U7206" si="14402">IF(OR(AND(Q7206&gt;1,Q7206&lt;41),AND(R7206&gt;1,R7206&lt;41)),"Ct&lt;41","Ct&gt;41")</f>
        <v>Ct&lt;41</v>
      </c>
      <c r="V7206" t="str">
        <f>VLOOKUP(J7206,Datasæt_Analysesystemer!$C$2:$D$68,2,FALSE)</f>
        <v>Sandmusling</v>
      </c>
      <c r="W7206" t="str">
        <f t="shared" ref="W7206" si="14403">MID(F7206,10,9)</f>
        <v>DL2020040</v>
      </c>
      <c r="X7206" t="str">
        <f t="shared" ref="X7206" si="14404">W7206&amp;"_"&amp;V7206&amp;"_"&amp;S7206&amp;"_"&amp;T7206&amp;"_"&amp;U7206</f>
        <v>DL2020040_Sandmusling_Valid_Present_Ct&lt;41</v>
      </c>
    </row>
    <row r="7207" spans="1:24" x14ac:dyDescent="0.25">
      <c r="A7207" t="s">
        <v>229</v>
      </c>
      <c r="B7207" t="s">
        <v>230</v>
      </c>
      <c r="C7207" t="s">
        <v>16</v>
      </c>
      <c r="D7207" s="6">
        <v>0.1</v>
      </c>
      <c r="E7207" s="6" t="s">
        <v>17</v>
      </c>
      <c r="F7207" t="s">
        <v>1565</v>
      </c>
      <c r="G7207" t="str">
        <f t="shared" si="14298"/>
        <v>DL2020040</v>
      </c>
      <c r="H7207" t="str">
        <f t="shared" si="14355"/>
        <v>06</v>
      </c>
      <c r="I7207" t="str">
        <f t="shared" si="14356"/>
        <v>Sandmusling_06_20201104_DL2020040_AureoejGym</v>
      </c>
      <c r="J7207" t="str">
        <f t="shared" si="14357"/>
        <v>Sandmusling</v>
      </c>
      <c r="K7207" t="str">
        <f t="shared" si="14358"/>
        <v>NegK</v>
      </c>
      <c r="L7207" t="str">
        <f t="shared" si="14359"/>
        <v>No Ct</v>
      </c>
      <c r="M7207" t="str">
        <f t="shared" si="14360"/>
        <v/>
      </c>
      <c r="N7207" t="str">
        <f t="shared" si="14361"/>
        <v/>
      </c>
      <c r="O7207" t="str">
        <f t="shared" si="14362"/>
        <v/>
      </c>
    </row>
    <row r="7208" spans="1:24" x14ac:dyDescent="0.25">
      <c r="A7208" t="s">
        <v>231</v>
      </c>
      <c r="B7208" t="s">
        <v>232</v>
      </c>
      <c r="C7208" t="s">
        <v>20</v>
      </c>
      <c r="D7208" s="6">
        <v>0.1</v>
      </c>
      <c r="E7208" s="6">
        <v>31.66</v>
      </c>
      <c r="F7208" t="s">
        <v>1565</v>
      </c>
      <c r="G7208" t="str">
        <f t="shared" si="14298"/>
        <v>DL2020040</v>
      </c>
      <c r="H7208" t="str">
        <f t="shared" si="14355"/>
        <v>06</v>
      </c>
      <c r="I7208" t="str">
        <f t="shared" si="14356"/>
        <v>Sandmusling_06_20201104_DL2020040_AureoejGym</v>
      </c>
      <c r="J7208" t="str">
        <f t="shared" si="14357"/>
        <v>Sandmusling</v>
      </c>
      <c r="K7208" t="str">
        <f t="shared" si="14358"/>
        <v>eDNA</v>
      </c>
      <c r="L7208">
        <f t="shared" si="14359"/>
        <v>31.66</v>
      </c>
      <c r="M7208" t="str">
        <f t="shared" si="14360"/>
        <v/>
      </c>
      <c r="N7208" t="str">
        <f t="shared" si="14361"/>
        <v/>
      </c>
      <c r="O7208" t="str">
        <f t="shared" si="14362"/>
        <v/>
      </c>
    </row>
    <row r="7209" spans="1:24" x14ac:dyDescent="0.25">
      <c r="A7209" t="s">
        <v>233</v>
      </c>
      <c r="B7209" t="s">
        <v>232</v>
      </c>
      <c r="C7209" t="s">
        <v>20</v>
      </c>
      <c r="D7209" s="6">
        <v>0.1</v>
      </c>
      <c r="E7209" s="6">
        <v>31.49</v>
      </c>
      <c r="F7209" t="s">
        <v>1565</v>
      </c>
      <c r="G7209" t="str">
        <f t="shared" si="14298"/>
        <v>DL2020040</v>
      </c>
      <c r="H7209" t="str">
        <f t="shared" si="14355"/>
        <v>06</v>
      </c>
      <c r="I7209" t="str">
        <f t="shared" si="14356"/>
        <v>Sandmusling_06_20201104_DL2020040_AureoejGym</v>
      </c>
      <c r="J7209" t="str">
        <f t="shared" si="14357"/>
        <v>Sandmusling</v>
      </c>
      <c r="K7209" t="str">
        <f t="shared" si="14358"/>
        <v>eDNA</v>
      </c>
      <c r="L7209">
        <f t="shared" si="14359"/>
        <v>31.49</v>
      </c>
      <c r="M7209" t="str">
        <f t="shared" si="14360"/>
        <v/>
      </c>
      <c r="N7209" t="str">
        <f t="shared" si="14361"/>
        <v/>
      </c>
      <c r="O7209" t="str">
        <f t="shared" si="14362"/>
        <v/>
      </c>
    </row>
    <row r="7210" spans="1:24" x14ac:dyDescent="0.25">
      <c r="A7210" t="s">
        <v>234</v>
      </c>
      <c r="B7210" t="s">
        <v>235</v>
      </c>
      <c r="C7210" t="s">
        <v>13</v>
      </c>
      <c r="D7210" s="6">
        <v>0.1</v>
      </c>
      <c r="E7210" s="6" t="s">
        <v>17</v>
      </c>
      <c r="F7210" t="s">
        <v>1565</v>
      </c>
      <c r="G7210" t="str">
        <f t="shared" si="14298"/>
        <v>DL2020040</v>
      </c>
      <c r="H7210" t="str">
        <f t="shared" si="14355"/>
        <v>07</v>
      </c>
      <c r="I7210" t="str">
        <f t="shared" si="14356"/>
        <v>AmerikanskRibbegople_07_20201104_DL2020040_AureoejGym</v>
      </c>
      <c r="J7210" t="str">
        <f t="shared" si="14357"/>
        <v>AmerikanskRibbegople</v>
      </c>
      <c r="K7210" t="str">
        <f t="shared" si="14358"/>
        <v>PosK</v>
      </c>
      <c r="L7210" t="str">
        <f t="shared" si="14359"/>
        <v>No Ct</v>
      </c>
      <c r="M7210">
        <f t="shared" si="14360"/>
        <v>0</v>
      </c>
      <c r="N7210">
        <f t="shared" si="14361"/>
        <v>0</v>
      </c>
      <c r="O7210">
        <f t="shared" si="14362"/>
        <v>72.419999999999987</v>
      </c>
      <c r="Q7210">
        <f t="shared" ref="Q7210" si="14405">IF(L7212="No Ct",0,L7212)</f>
        <v>36.19</v>
      </c>
      <c r="R7210">
        <f t="shared" ref="R7210" si="14406">IF(L7213="No Ct",0,L7213)</f>
        <v>36.229999999999997</v>
      </c>
      <c r="S7210" t="str">
        <f t="shared" ref="S7210" si="14407">IF(AND(M7210&gt;0,N7210=0),"Valid","Invalid")</f>
        <v>Invalid</v>
      </c>
      <c r="T7210" t="str">
        <f t="shared" ref="T7210" si="14408">IF(OR(Q7210&gt;1,R7210&gt;1),"Present","Absent")</f>
        <v>Present</v>
      </c>
      <c r="U7210" t="str">
        <f t="shared" ref="U7210" si="14409">IF(OR(AND(Q7210&gt;1,Q7210&lt;41),AND(R7210&gt;1,R7210&lt;41)),"Ct&lt;41","Ct&gt;41")</f>
        <v>Ct&lt;41</v>
      </c>
      <c r="V7210" t="str">
        <f>VLOOKUP(J7210,Datasæt_Analysesystemer!$C$2:$D$68,2,FALSE)</f>
        <v>Amerikansk ribbegople</v>
      </c>
      <c r="W7210" t="str">
        <f t="shared" ref="W7210" si="14410">MID(F7210,10,9)</f>
        <v>DL2020040</v>
      </c>
      <c r="X7210" t="str">
        <f t="shared" ref="X7210" si="14411">W7210&amp;"_"&amp;V7210&amp;"_"&amp;S7210&amp;"_"&amp;T7210&amp;"_"&amp;U7210</f>
        <v>DL2020040_Amerikansk ribbegople_Invalid_Present_Ct&lt;41</v>
      </c>
    </row>
    <row r="7211" spans="1:24" x14ac:dyDescent="0.25">
      <c r="A7211" t="s">
        <v>236</v>
      </c>
      <c r="B7211" t="s">
        <v>237</v>
      </c>
      <c r="C7211" t="s">
        <v>16</v>
      </c>
      <c r="D7211" s="6">
        <v>0.1</v>
      </c>
      <c r="E7211" s="6" t="s">
        <v>17</v>
      </c>
      <c r="F7211" t="s">
        <v>1565</v>
      </c>
      <c r="G7211" t="str">
        <f t="shared" si="14298"/>
        <v>DL2020040</v>
      </c>
      <c r="H7211" t="str">
        <f t="shared" si="14355"/>
        <v>07</v>
      </c>
      <c r="I7211" t="str">
        <f t="shared" si="14356"/>
        <v>AmerikanskRibbegople_07_20201104_DL2020040_AureoejGym</v>
      </c>
      <c r="J7211" t="str">
        <f t="shared" si="14357"/>
        <v>AmerikanskRibbegople</v>
      </c>
      <c r="K7211" t="str">
        <f t="shared" si="14358"/>
        <v>NegK</v>
      </c>
      <c r="L7211" t="str">
        <f t="shared" si="14359"/>
        <v>No Ct</v>
      </c>
      <c r="M7211" t="str">
        <f t="shared" si="14360"/>
        <v/>
      </c>
      <c r="N7211" t="str">
        <f t="shared" si="14361"/>
        <v/>
      </c>
      <c r="O7211" t="str">
        <f t="shared" si="14362"/>
        <v/>
      </c>
    </row>
    <row r="7212" spans="1:24" x14ac:dyDescent="0.25">
      <c r="A7212" t="s">
        <v>238</v>
      </c>
      <c r="B7212" t="s">
        <v>239</v>
      </c>
      <c r="C7212" t="s">
        <v>20</v>
      </c>
      <c r="D7212" s="6">
        <v>0.1</v>
      </c>
      <c r="E7212" s="6">
        <v>36.19</v>
      </c>
      <c r="F7212" t="s">
        <v>1565</v>
      </c>
      <c r="G7212" t="str">
        <f t="shared" si="14298"/>
        <v>DL2020040</v>
      </c>
      <c r="H7212" t="str">
        <f t="shared" si="14355"/>
        <v>07</v>
      </c>
      <c r="I7212" t="str">
        <f t="shared" si="14356"/>
        <v>AmerikanskRibbegople_07_20201104_DL2020040_AureoejGym</v>
      </c>
      <c r="J7212" t="str">
        <f t="shared" si="14357"/>
        <v>AmerikanskRibbegople</v>
      </c>
      <c r="K7212" t="str">
        <f t="shared" si="14358"/>
        <v>eDNA</v>
      </c>
      <c r="L7212">
        <f t="shared" si="14359"/>
        <v>36.19</v>
      </c>
      <c r="M7212" t="str">
        <f t="shared" si="14360"/>
        <v/>
      </c>
      <c r="N7212" t="str">
        <f t="shared" si="14361"/>
        <v/>
      </c>
      <c r="O7212" t="str">
        <f t="shared" si="14362"/>
        <v/>
      </c>
    </row>
    <row r="7213" spans="1:24" x14ac:dyDescent="0.25">
      <c r="A7213" t="s">
        <v>240</v>
      </c>
      <c r="B7213" t="s">
        <v>239</v>
      </c>
      <c r="C7213" t="s">
        <v>20</v>
      </c>
      <c r="D7213" s="6">
        <v>0.1</v>
      </c>
      <c r="E7213" s="6">
        <v>36.229999999999997</v>
      </c>
      <c r="F7213" t="s">
        <v>1565</v>
      </c>
      <c r="G7213" t="str">
        <f t="shared" si="14298"/>
        <v>DL2020040</v>
      </c>
      <c r="H7213" t="str">
        <f t="shared" si="14355"/>
        <v>07</v>
      </c>
      <c r="I7213" t="str">
        <f t="shared" si="14356"/>
        <v>AmerikanskRibbegople_07_20201104_DL2020040_AureoejGym</v>
      </c>
      <c r="J7213" t="str">
        <f t="shared" si="14357"/>
        <v>AmerikanskRibbegople</v>
      </c>
      <c r="K7213" t="str">
        <f t="shared" si="14358"/>
        <v>eDNA</v>
      </c>
      <c r="L7213">
        <f t="shared" si="14359"/>
        <v>36.229999999999997</v>
      </c>
      <c r="M7213" t="str">
        <f t="shared" si="14360"/>
        <v/>
      </c>
      <c r="N7213" t="str">
        <f t="shared" si="14361"/>
        <v/>
      </c>
      <c r="O7213" t="str">
        <f t="shared" si="14362"/>
        <v/>
      </c>
    </row>
    <row r="7214" spans="1:24" x14ac:dyDescent="0.25">
      <c r="A7214" t="s">
        <v>241</v>
      </c>
      <c r="B7214" t="s">
        <v>242</v>
      </c>
      <c r="C7214" t="s">
        <v>13</v>
      </c>
      <c r="D7214" s="6">
        <v>0.1</v>
      </c>
      <c r="E7214" s="6">
        <v>40</v>
      </c>
      <c r="F7214" t="s">
        <v>1565</v>
      </c>
      <c r="G7214" t="str">
        <f t="shared" si="14298"/>
        <v>DL2020040</v>
      </c>
      <c r="H7214" t="str">
        <f t="shared" si="14355"/>
        <v>08</v>
      </c>
      <c r="I7214" t="str">
        <f t="shared" si="14356"/>
        <v>AmerikanskRibbegople_08_20201104_DL2020040_AureoejGym</v>
      </c>
      <c r="J7214" t="str">
        <f t="shared" si="14357"/>
        <v>AmerikanskRibbegople</v>
      </c>
      <c r="K7214" t="str">
        <f t="shared" si="14358"/>
        <v>PosK</v>
      </c>
      <c r="L7214">
        <f t="shared" si="14359"/>
        <v>40</v>
      </c>
      <c r="M7214">
        <f t="shared" si="14360"/>
        <v>40</v>
      </c>
      <c r="N7214">
        <f t="shared" si="14361"/>
        <v>0</v>
      </c>
      <c r="O7214">
        <f t="shared" si="14362"/>
        <v>71.09</v>
      </c>
      <c r="Q7214">
        <f t="shared" ref="Q7214" si="14412">IF(L7216="No Ct",0,L7216)</f>
        <v>34.94</v>
      </c>
      <c r="R7214">
        <f t="shared" ref="R7214" si="14413">IF(L7217="No Ct",0,L7217)</f>
        <v>36.15</v>
      </c>
      <c r="S7214" t="str">
        <f t="shared" ref="S7214" si="14414">IF(AND(M7214&gt;0,N7214=0),"Valid","Invalid")</f>
        <v>Valid</v>
      </c>
      <c r="T7214" t="str">
        <f t="shared" ref="T7214" si="14415">IF(OR(Q7214&gt;1,R7214&gt;1),"Present","Absent")</f>
        <v>Present</v>
      </c>
      <c r="U7214" t="str">
        <f t="shared" ref="U7214" si="14416">IF(OR(AND(Q7214&gt;1,Q7214&lt;41),AND(R7214&gt;1,R7214&lt;41)),"Ct&lt;41","Ct&gt;41")</f>
        <v>Ct&lt;41</v>
      </c>
      <c r="V7214" t="str">
        <f>VLOOKUP(J7214,Datasæt_Analysesystemer!$C$2:$D$68,2,FALSE)</f>
        <v>Amerikansk ribbegople</v>
      </c>
      <c r="W7214" t="str">
        <f t="shared" ref="W7214" si="14417">MID(F7214,10,9)</f>
        <v>DL2020040</v>
      </c>
      <c r="X7214" t="str">
        <f t="shared" ref="X7214" si="14418">W7214&amp;"_"&amp;V7214&amp;"_"&amp;S7214&amp;"_"&amp;T7214&amp;"_"&amp;U7214</f>
        <v>DL2020040_Amerikansk ribbegople_Valid_Present_Ct&lt;41</v>
      </c>
    </row>
    <row r="7215" spans="1:24" x14ac:dyDescent="0.25">
      <c r="A7215" t="s">
        <v>243</v>
      </c>
      <c r="B7215" t="s">
        <v>244</v>
      </c>
      <c r="C7215" t="s">
        <v>16</v>
      </c>
      <c r="D7215" s="6">
        <v>0.1</v>
      </c>
      <c r="E7215" s="6" t="s">
        <v>17</v>
      </c>
      <c r="F7215" t="s">
        <v>1565</v>
      </c>
      <c r="G7215" t="str">
        <f t="shared" si="14298"/>
        <v>DL2020040</v>
      </c>
      <c r="H7215" t="str">
        <f t="shared" si="14355"/>
        <v>08</v>
      </c>
      <c r="I7215" t="str">
        <f t="shared" si="14356"/>
        <v>AmerikanskRibbegople_08_20201104_DL2020040_AureoejGym</v>
      </c>
      <c r="J7215" t="str">
        <f t="shared" si="14357"/>
        <v>AmerikanskRibbegople</v>
      </c>
      <c r="K7215" t="str">
        <f t="shared" si="14358"/>
        <v>NegK</v>
      </c>
      <c r="L7215" t="str">
        <f t="shared" si="14359"/>
        <v>No Ct</v>
      </c>
      <c r="M7215" t="str">
        <f t="shared" si="14360"/>
        <v/>
      </c>
      <c r="N7215" t="str">
        <f t="shared" si="14361"/>
        <v/>
      </c>
      <c r="O7215" t="str">
        <f t="shared" si="14362"/>
        <v/>
      </c>
    </row>
    <row r="7216" spans="1:24" x14ac:dyDescent="0.25">
      <c r="A7216" t="s">
        <v>245</v>
      </c>
      <c r="B7216" t="s">
        <v>246</v>
      </c>
      <c r="C7216" t="s">
        <v>20</v>
      </c>
      <c r="D7216" s="6">
        <v>0.1</v>
      </c>
      <c r="E7216" s="6">
        <v>34.94</v>
      </c>
      <c r="F7216" t="s">
        <v>1565</v>
      </c>
      <c r="G7216" t="str">
        <f t="shared" si="14298"/>
        <v>DL2020040</v>
      </c>
      <c r="H7216" t="str">
        <f t="shared" si="14355"/>
        <v>08</v>
      </c>
      <c r="I7216" t="str">
        <f t="shared" si="14356"/>
        <v>AmerikanskRibbegople_08_20201104_DL2020040_AureoejGym</v>
      </c>
      <c r="J7216" t="str">
        <f t="shared" si="14357"/>
        <v>AmerikanskRibbegople</v>
      </c>
      <c r="K7216" t="str">
        <f t="shared" si="14358"/>
        <v>eDNA</v>
      </c>
      <c r="L7216">
        <f t="shared" si="14359"/>
        <v>34.94</v>
      </c>
      <c r="M7216" t="str">
        <f t="shared" si="14360"/>
        <v/>
      </c>
      <c r="N7216" t="str">
        <f t="shared" si="14361"/>
        <v/>
      </c>
      <c r="O7216" t="str">
        <f t="shared" si="14362"/>
        <v/>
      </c>
    </row>
    <row r="7217" spans="1:24" x14ac:dyDescent="0.25">
      <c r="A7217" t="s">
        <v>247</v>
      </c>
      <c r="B7217" t="s">
        <v>246</v>
      </c>
      <c r="C7217" t="s">
        <v>20</v>
      </c>
      <c r="D7217" s="6">
        <v>0.1</v>
      </c>
      <c r="E7217" s="6">
        <v>36.15</v>
      </c>
      <c r="F7217" t="s">
        <v>1565</v>
      </c>
      <c r="G7217" t="str">
        <f t="shared" si="14298"/>
        <v>DL2020040</v>
      </c>
      <c r="H7217" t="str">
        <f t="shared" si="14355"/>
        <v>08</v>
      </c>
      <c r="I7217" t="str">
        <f t="shared" si="14356"/>
        <v>AmerikanskRibbegople_08_20201104_DL2020040_AureoejGym</v>
      </c>
      <c r="J7217" t="str">
        <f t="shared" si="14357"/>
        <v>AmerikanskRibbegople</v>
      </c>
      <c r="K7217" t="str">
        <f t="shared" si="14358"/>
        <v>eDNA</v>
      </c>
      <c r="L7217">
        <f t="shared" si="14359"/>
        <v>36.15</v>
      </c>
      <c r="M7217" t="str">
        <f t="shared" si="14360"/>
        <v/>
      </c>
      <c r="N7217" t="str">
        <f t="shared" si="14361"/>
        <v/>
      </c>
      <c r="O7217" t="str">
        <f t="shared" si="14362"/>
        <v/>
      </c>
    </row>
    <row r="7218" spans="1:24" x14ac:dyDescent="0.25">
      <c r="A7218" t="s">
        <v>248</v>
      </c>
      <c r="B7218" t="s">
        <v>249</v>
      </c>
      <c r="C7218" t="s">
        <v>13</v>
      </c>
      <c r="D7218" s="6">
        <v>0.1</v>
      </c>
      <c r="E7218" s="6">
        <v>33.67</v>
      </c>
      <c r="F7218" t="s">
        <v>1565</v>
      </c>
      <c r="G7218" t="str">
        <f t="shared" ref="G7218:G7281" si="14419">MID(F7218,10,9)</f>
        <v>DL2020040</v>
      </c>
      <c r="H7218" t="str">
        <f t="shared" si="14355"/>
        <v>09</v>
      </c>
      <c r="I7218" t="str">
        <f t="shared" si="14356"/>
        <v>AmerikanskHummer_09_20201104_DL2020040_AureoejGym</v>
      </c>
      <c r="J7218" t="str">
        <f t="shared" si="14357"/>
        <v>AmerikanskHummer</v>
      </c>
      <c r="K7218" t="str">
        <f t="shared" si="14358"/>
        <v>PosK</v>
      </c>
      <c r="L7218">
        <f t="shared" si="14359"/>
        <v>33.67</v>
      </c>
      <c r="M7218">
        <f t="shared" si="14360"/>
        <v>33.67</v>
      </c>
      <c r="N7218">
        <f t="shared" si="14361"/>
        <v>0</v>
      </c>
      <c r="O7218">
        <f t="shared" si="14362"/>
        <v>0</v>
      </c>
      <c r="Q7218">
        <f t="shared" ref="Q7218" si="14420">IF(L7220="No Ct",0,L7220)</f>
        <v>0</v>
      </c>
      <c r="R7218">
        <f t="shared" ref="R7218" si="14421">IF(L7221="No Ct",0,L7221)</f>
        <v>0</v>
      </c>
      <c r="S7218" t="str">
        <f t="shared" ref="S7218" si="14422">IF(AND(M7218&gt;0,N7218=0),"Valid","Invalid")</f>
        <v>Valid</v>
      </c>
      <c r="T7218" t="str">
        <f t="shared" ref="T7218" si="14423">IF(OR(Q7218&gt;1,R7218&gt;1),"Present","Absent")</f>
        <v>Absent</v>
      </c>
      <c r="U7218" t="str">
        <f t="shared" ref="U7218" si="14424">IF(OR(AND(Q7218&gt;1,Q7218&lt;41),AND(R7218&gt;1,R7218&lt;41)),"Ct&lt;41","Ct&gt;41")</f>
        <v>Ct&gt;41</v>
      </c>
      <c r="V7218" t="str">
        <f>VLOOKUP(J7218,Datasæt_Analysesystemer!$C$2:$D$68,2,FALSE)</f>
        <v>Amerikansk hummer</v>
      </c>
      <c r="W7218" t="str">
        <f t="shared" ref="W7218" si="14425">MID(F7218,10,9)</f>
        <v>DL2020040</v>
      </c>
      <c r="X7218" t="str">
        <f t="shared" ref="X7218" si="14426">W7218&amp;"_"&amp;V7218&amp;"_"&amp;S7218&amp;"_"&amp;T7218&amp;"_"&amp;U7218</f>
        <v>DL2020040_Amerikansk hummer_Valid_Absent_Ct&gt;41</v>
      </c>
    </row>
    <row r="7219" spans="1:24" x14ac:dyDescent="0.25">
      <c r="A7219" t="s">
        <v>250</v>
      </c>
      <c r="B7219" t="s">
        <v>251</v>
      </c>
      <c r="C7219" t="s">
        <v>16</v>
      </c>
      <c r="D7219" s="6">
        <v>0.1</v>
      </c>
      <c r="E7219" s="6" t="s">
        <v>17</v>
      </c>
      <c r="F7219" t="s">
        <v>1565</v>
      </c>
      <c r="G7219" t="str">
        <f t="shared" si="14419"/>
        <v>DL2020040</v>
      </c>
      <c r="H7219" t="str">
        <f t="shared" si="14355"/>
        <v>09</v>
      </c>
      <c r="I7219" t="str">
        <f t="shared" si="14356"/>
        <v>AmerikanskHummer_09_20201104_DL2020040_AureoejGym</v>
      </c>
      <c r="J7219" t="str">
        <f t="shared" si="14357"/>
        <v>AmerikanskHummer</v>
      </c>
      <c r="K7219" t="str">
        <f t="shared" si="14358"/>
        <v>NegK</v>
      </c>
      <c r="L7219" t="str">
        <f t="shared" si="14359"/>
        <v>No Ct</v>
      </c>
      <c r="M7219" t="str">
        <f t="shared" si="14360"/>
        <v/>
      </c>
      <c r="N7219" t="str">
        <f t="shared" si="14361"/>
        <v/>
      </c>
      <c r="O7219" t="str">
        <f t="shared" si="14362"/>
        <v/>
      </c>
    </row>
    <row r="7220" spans="1:24" x14ac:dyDescent="0.25">
      <c r="A7220" t="s">
        <v>252</v>
      </c>
      <c r="B7220" t="s">
        <v>253</v>
      </c>
      <c r="C7220" t="s">
        <v>20</v>
      </c>
      <c r="D7220" s="6">
        <v>0.1</v>
      </c>
      <c r="E7220" s="6" t="s">
        <v>17</v>
      </c>
      <c r="F7220" t="s">
        <v>1565</v>
      </c>
      <c r="G7220" t="str">
        <f t="shared" si="14419"/>
        <v>DL2020040</v>
      </c>
      <c r="H7220" t="str">
        <f t="shared" si="14355"/>
        <v>09</v>
      </c>
      <c r="I7220" t="str">
        <f t="shared" si="14356"/>
        <v>AmerikanskHummer_09_20201104_DL2020040_AureoejGym</v>
      </c>
      <c r="J7220" t="str">
        <f t="shared" si="14357"/>
        <v>AmerikanskHummer</v>
      </c>
      <c r="K7220" t="str">
        <f t="shared" si="14358"/>
        <v>eDNA</v>
      </c>
      <c r="L7220" t="str">
        <f t="shared" si="14359"/>
        <v>No Ct</v>
      </c>
      <c r="M7220" t="str">
        <f t="shared" si="14360"/>
        <v/>
      </c>
      <c r="N7220" t="str">
        <f t="shared" si="14361"/>
        <v/>
      </c>
      <c r="O7220" t="str">
        <f t="shared" si="14362"/>
        <v/>
      </c>
    </row>
    <row r="7221" spans="1:24" x14ac:dyDescent="0.25">
      <c r="A7221" t="s">
        <v>254</v>
      </c>
      <c r="B7221" t="s">
        <v>253</v>
      </c>
      <c r="C7221" t="s">
        <v>20</v>
      </c>
      <c r="D7221" s="6">
        <v>0.1</v>
      </c>
      <c r="E7221" s="6" t="s">
        <v>17</v>
      </c>
      <c r="F7221" t="s">
        <v>1565</v>
      </c>
      <c r="G7221" t="str">
        <f t="shared" si="14419"/>
        <v>DL2020040</v>
      </c>
      <c r="H7221" t="str">
        <f t="shared" si="14355"/>
        <v>09</v>
      </c>
      <c r="I7221" t="str">
        <f t="shared" si="14356"/>
        <v>AmerikanskHummer_09_20201104_DL2020040_AureoejGym</v>
      </c>
      <c r="J7221" t="str">
        <f t="shared" si="14357"/>
        <v>AmerikanskHummer</v>
      </c>
      <c r="K7221" t="str">
        <f t="shared" si="14358"/>
        <v>eDNA</v>
      </c>
      <c r="L7221" t="str">
        <f t="shared" si="14359"/>
        <v>No Ct</v>
      </c>
      <c r="M7221" t="str">
        <f t="shared" si="14360"/>
        <v/>
      </c>
      <c r="N7221" t="str">
        <f t="shared" si="14361"/>
        <v/>
      </c>
      <c r="O7221" t="str">
        <f t="shared" si="14362"/>
        <v/>
      </c>
    </row>
    <row r="7222" spans="1:24" x14ac:dyDescent="0.25">
      <c r="A7222" t="s">
        <v>255</v>
      </c>
      <c r="B7222" t="s">
        <v>256</v>
      </c>
      <c r="C7222" t="s">
        <v>13</v>
      </c>
      <c r="D7222" s="6">
        <v>0.1</v>
      </c>
      <c r="E7222" s="6">
        <v>36.659999999999997</v>
      </c>
      <c r="F7222" t="s">
        <v>1565</v>
      </c>
      <c r="G7222" t="str">
        <f t="shared" si="14419"/>
        <v>DL2020040</v>
      </c>
      <c r="H7222" t="str">
        <f t="shared" si="14355"/>
        <v>10</v>
      </c>
      <c r="I7222" t="str">
        <f t="shared" si="14356"/>
        <v>AmerikanskHummer_10_20201104_DL2020040_AureoejGym</v>
      </c>
      <c r="J7222" t="str">
        <f t="shared" si="14357"/>
        <v>AmerikanskHummer</v>
      </c>
      <c r="K7222" t="str">
        <f t="shared" si="14358"/>
        <v>PosK</v>
      </c>
      <c r="L7222">
        <f t="shared" si="14359"/>
        <v>36.659999999999997</v>
      </c>
      <c r="M7222">
        <f t="shared" si="14360"/>
        <v>36.659999999999997</v>
      </c>
      <c r="N7222">
        <f t="shared" si="14361"/>
        <v>0</v>
      </c>
      <c r="O7222">
        <f t="shared" si="14362"/>
        <v>0</v>
      </c>
      <c r="Q7222">
        <f t="shared" ref="Q7222" si="14427">IF(L7224="No Ct",0,L7224)</f>
        <v>0</v>
      </c>
      <c r="R7222">
        <f t="shared" ref="R7222" si="14428">IF(L7225="No Ct",0,L7225)</f>
        <v>0</v>
      </c>
      <c r="S7222" t="str">
        <f t="shared" ref="S7222" si="14429">IF(AND(M7222&gt;0,N7222=0),"Valid","Invalid")</f>
        <v>Valid</v>
      </c>
      <c r="T7222" t="str">
        <f t="shared" ref="T7222" si="14430">IF(OR(Q7222&gt;1,R7222&gt;1),"Present","Absent")</f>
        <v>Absent</v>
      </c>
      <c r="U7222" t="str">
        <f t="shared" ref="U7222" si="14431">IF(OR(AND(Q7222&gt;1,Q7222&lt;41),AND(R7222&gt;1,R7222&lt;41)),"Ct&lt;41","Ct&gt;41")</f>
        <v>Ct&gt;41</v>
      </c>
      <c r="V7222" t="str">
        <f>VLOOKUP(J7222,Datasæt_Analysesystemer!$C$2:$D$68,2,FALSE)</f>
        <v>Amerikansk hummer</v>
      </c>
      <c r="W7222" t="str">
        <f t="shared" ref="W7222" si="14432">MID(F7222,10,9)</f>
        <v>DL2020040</v>
      </c>
      <c r="X7222" t="str">
        <f t="shared" ref="X7222" si="14433">W7222&amp;"_"&amp;V7222&amp;"_"&amp;S7222&amp;"_"&amp;T7222&amp;"_"&amp;U7222</f>
        <v>DL2020040_Amerikansk hummer_Valid_Absent_Ct&gt;41</v>
      </c>
    </row>
    <row r="7223" spans="1:24" x14ac:dyDescent="0.25">
      <c r="A7223" t="s">
        <v>257</v>
      </c>
      <c r="B7223" t="s">
        <v>258</v>
      </c>
      <c r="C7223" t="s">
        <v>16</v>
      </c>
      <c r="D7223" s="6">
        <v>0.1</v>
      </c>
      <c r="E7223" s="6" t="s">
        <v>17</v>
      </c>
      <c r="F7223" t="s">
        <v>1565</v>
      </c>
      <c r="G7223" t="str">
        <f t="shared" si="14419"/>
        <v>DL2020040</v>
      </c>
      <c r="H7223" t="str">
        <f t="shared" si="14355"/>
        <v>10</v>
      </c>
      <c r="I7223" t="str">
        <f t="shared" si="14356"/>
        <v>AmerikanskHummer_10_20201104_DL2020040_AureoejGym</v>
      </c>
      <c r="J7223" t="str">
        <f t="shared" si="14357"/>
        <v>AmerikanskHummer</v>
      </c>
      <c r="K7223" t="str">
        <f t="shared" si="14358"/>
        <v>NegK</v>
      </c>
      <c r="L7223" t="str">
        <f t="shared" si="14359"/>
        <v>No Ct</v>
      </c>
      <c r="M7223" t="str">
        <f t="shared" si="14360"/>
        <v/>
      </c>
      <c r="N7223" t="str">
        <f t="shared" si="14361"/>
        <v/>
      </c>
      <c r="O7223" t="str">
        <f t="shared" si="14362"/>
        <v/>
      </c>
    </row>
    <row r="7224" spans="1:24" x14ac:dyDescent="0.25">
      <c r="A7224" t="s">
        <v>259</v>
      </c>
      <c r="B7224" t="s">
        <v>260</v>
      </c>
      <c r="C7224" t="s">
        <v>20</v>
      </c>
      <c r="D7224" s="6">
        <v>0.1</v>
      </c>
      <c r="E7224" s="6" t="s">
        <v>17</v>
      </c>
      <c r="F7224" t="s">
        <v>1565</v>
      </c>
      <c r="G7224" t="str">
        <f t="shared" si="14419"/>
        <v>DL2020040</v>
      </c>
      <c r="H7224" t="str">
        <f t="shared" si="14355"/>
        <v>10</v>
      </c>
      <c r="I7224" t="str">
        <f t="shared" si="14356"/>
        <v>AmerikanskHummer_10_20201104_DL2020040_AureoejGym</v>
      </c>
      <c r="J7224" t="str">
        <f t="shared" si="14357"/>
        <v>AmerikanskHummer</v>
      </c>
      <c r="K7224" t="str">
        <f t="shared" si="14358"/>
        <v>eDNA</v>
      </c>
      <c r="L7224" t="str">
        <f t="shared" si="14359"/>
        <v>No Ct</v>
      </c>
      <c r="M7224" t="str">
        <f t="shared" si="14360"/>
        <v/>
      </c>
      <c r="N7224" t="str">
        <f t="shared" si="14361"/>
        <v/>
      </c>
      <c r="O7224" t="str">
        <f t="shared" si="14362"/>
        <v/>
      </c>
    </row>
    <row r="7225" spans="1:24" x14ac:dyDescent="0.25">
      <c r="A7225" t="s">
        <v>261</v>
      </c>
      <c r="B7225" t="s">
        <v>260</v>
      </c>
      <c r="C7225" t="s">
        <v>20</v>
      </c>
      <c r="D7225" s="6">
        <v>0.1</v>
      </c>
      <c r="E7225" s="6" t="s">
        <v>17</v>
      </c>
      <c r="F7225" t="s">
        <v>1565</v>
      </c>
      <c r="G7225" t="str">
        <f t="shared" si="14419"/>
        <v>DL2020040</v>
      </c>
      <c r="H7225" t="str">
        <f t="shared" si="14355"/>
        <v>10</v>
      </c>
      <c r="I7225" t="str">
        <f t="shared" si="14356"/>
        <v>AmerikanskHummer_10_20201104_DL2020040_AureoejGym</v>
      </c>
      <c r="J7225" t="str">
        <f t="shared" si="14357"/>
        <v>AmerikanskHummer</v>
      </c>
      <c r="K7225" t="str">
        <f t="shared" si="14358"/>
        <v>eDNA</v>
      </c>
      <c r="L7225" t="str">
        <f t="shared" si="14359"/>
        <v>No Ct</v>
      </c>
      <c r="M7225" t="str">
        <f t="shared" si="14360"/>
        <v/>
      </c>
      <c r="N7225" t="str">
        <f t="shared" si="14361"/>
        <v/>
      </c>
      <c r="O7225" t="str">
        <f t="shared" si="14362"/>
        <v/>
      </c>
    </row>
    <row r="7226" spans="1:24" x14ac:dyDescent="0.25">
      <c r="A7226" t="s">
        <v>262</v>
      </c>
      <c r="B7226" t="s">
        <v>1474</v>
      </c>
      <c r="C7226" t="s">
        <v>13</v>
      </c>
      <c r="D7226" s="6">
        <v>0.1</v>
      </c>
      <c r="E7226" s="6">
        <v>39.82</v>
      </c>
      <c r="F7226" t="s">
        <v>1565</v>
      </c>
      <c r="G7226" t="str">
        <f t="shared" si="14419"/>
        <v>DL2020040</v>
      </c>
      <c r="H7226" t="str">
        <f t="shared" si="14355"/>
        <v>11</v>
      </c>
      <c r="I7226" t="str">
        <f t="shared" si="14356"/>
        <v>Kamjatkakrabbe_11_20201104_DL2020040_AureoejGym</v>
      </c>
      <c r="J7226" t="str">
        <f t="shared" si="14357"/>
        <v>Kamjatkakrabbe</v>
      </c>
      <c r="K7226" t="str">
        <f t="shared" si="14358"/>
        <v>PosK</v>
      </c>
      <c r="L7226">
        <f t="shared" si="14359"/>
        <v>39.82</v>
      </c>
      <c r="M7226">
        <f t="shared" si="14360"/>
        <v>39.82</v>
      </c>
      <c r="N7226">
        <f t="shared" si="14361"/>
        <v>0</v>
      </c>
      <c r="O7226">
        <f t="shared" si="14362"/>
        <v>0</v>
      </c>
      <c r="Q7226">
        <f t="shared" ref="Q7226" si="14434">IF(L7228="No Ct",0,L7228)</f>
        <v>0</v>
      </c>
      <c r="R7226">
        <f t="shared" ref="R7226" si="14435">IF(L7229="No Ct",0,L7229)</f>
        <v>0</v>
      </c>
      <c r="S7226" t="str">
        <f t="shared" ref="S7226" si="14436">IF(AND(M7226&gt;0,N7226=0),"Valid","Invalid")</f>
        <v>Valid</v>
      </c>
      <c r="T7226" t="str">
        <f t="shared" ref="T7226" si="14437">IF(OR(Q7226&gt;1,R7226&gt;1),"Present","Absent")</f>
        <v>Absent</v>
      </c>
      <c r="U7226" t="str">
        <f t="shared" ref="U7226" si="14438">IF(OR(AND(Q7226&gt;1,Q7226&lt;41),AND(R7226&gt;1,R7226&lt;41)),"Ct&lt;41","Ct&gt;41")</f>
        <v>Ct&gt;41</v>
      </c>
      <c r="V7226" t="str">
        <f>VLOOKUP(J7226,Datasæt_Analysesystemer!$C$2:$D$68,2,FALSE)</f>
        <v>Kamtjatkakrabbe</v>
      </c>
      <c r="W7226" t="str">
        <f t="shared" ref="W7226" si="14439">MID(F7226,10,9)</f>
        <v>DL2020040</v>
      </c>
      <c r="X7226" t="str">
        <f t="shared" ref="X7226" si="14440">W7226&amp;"_"&amp;V7226&amp;"_"&amp;S7226&amp;"_"&amp;T7226&amp;"_"&amp;U7226</f>
        <v>DL2020040_Kamtjatkakrabbe_Valid_Absent_Ct&gt;41</v>
      </c>
    </row>
    <row r="7227" spans="1:24" x14ac:dyDescent="0.25">
      <c r="A7227" t="s">
        <v>264</v>
      </c>
      <c r="B7227" t="s">
        <v>1475</v>
      </c>
      <c r="C7227" t="s">
        <v>16</v>
      </c>
      <c r="D7227" s="6">
        <v>0.1</v>
      </c>
      <c r="E7227" s="6" t="s">
        <v>17</v>
      </c>
      <c r="F7227" t="s">
        <v>1565</v>
      </c>
      <c r="G7227" t="str">
        <f t="shared" si="14419"/>
        <v>DL2020040</v>
      </c>
      <c r="H7227" t="str">
        <f t="shared" si="14355"/>
        <v>11</v>
      </c>
      <c r="I7227" t="str">
        <f t="shared" si="14356"/>
        <v>Kamjatkakrabbe_11_20201104_DL2020040_AureoejGym</v>
      </c>
      <c r="J7227" t="str">
        <f t="shared" si="14357"/>
        <v>Kamjatkakrabbe</v>
      </c>
      <c r="K7227" t="str">
        <f t="shared" si="14358"/>
        <v>NegK</v>
      </c>
      <c r="L7227" t="str">
        <f t="shared" si="14359"/>
        <v>No Ct</v>
      </c>
      <c r="M7227" t="str">
        <f t="shared" si="14360"/>
        <v/>
      </c>
      <c r="N7227" t="str">
        <f t="shared" si="14361"/>
        <v/>
      </c>
      <c r="O7227" t="str">
        <f t="shared" si="14362"/>
        <v/>
      </c>
    </row>
    <row r="7228" spans="1:24" x14ac:dyDescent="0.25">
      <c r="A7228" t="s">
        <v>266</v>
      </c>
      <c r="B7228" t="s">
        <v>1476</v>
      </c>
      <c r="C7228" t="s">
        <v>20</v>
      </c>
      <c r="D7228" s="6">
        <v>0.1</v>
      </c>
      <c r="E7228" s="6" t="s">
        <v>17</v>
      </c>
      <c r="F7228" t="s">
        <v>1565</v>
      </c>
      <c r="G7228" t="str">
        <f t="shared" si="14419"/>
        <v>DL2020040</v>
      </c>
      <c r="H7228" t="str">
        <f t="shared" si="14355"/>
        <v>11</v>
      </c>
      <c r="I7228" t="str">
        <f t="shared" si="14356"/>
        <v>Kamjatkakrabbe_11_20201104_DL2020040_AureoejGym</v>
      </c>
      <c r="J7228" t="str">
        <f t="shared" si="14357"/>
        <v>Kamjatkakrabbe</v>
      </c>
      <c r="K7228" t="str">
        <f t="shared" si="14358"/>
        <v>eDNA</v>
      </c>
      <c r="L7228" t="str">
        <f t="shared" si="14359"/>
        <v>No Ct</v>
      </c>
      <c r="M7228" t="str">
        <f t="shared" si="14360"/>
        <v/>
      </c>
      <c r="N7228" t="str">
        <f t="shared" si="14361"/>
        <v/>
      </c>
      <c r="O7228" t="str">
        <f t="shared" si="14362"/>
        <v/>
      </c>
    </row>
    <row r="7229" spans="1:24" x14ac:dyDescent="0.25">
      <c r="A7229" t="s">
        <v>268</v>
      </c>
      <c r="B7229" t="s">
        <v>1476</v>
      </c>
      <c r="C7229" t="s">
        <v>20</v>
      </c>
      <c r="D7229" s="6">
        <v>0.1</v>
      </c>
      <c r="E7229" s="6" t="s">
        <v>17</v>
      </c>
      <c r="F7229" t="s">
        <v>1565</v>
      </c>
      <c r="G7229" t="str">
        <f t="shared" si="14419"/>
        <v>DL2020040</v>
      </c>
      <c r="H7229" t="str">
        <f t="shared" si="14355"/>
        <v>11</v>
      </c>
      <c r="I7229" t="str">
        <f t="shared" si="14356"/>
        <v>Kamjatkakrabbe_11_20201104_DL2020040_AureoejGym</v>
      </c>
      <c r="J7229" t="str">
        <f t="shared" si="14357"/>
        <v>Kamjatkakrabbe</v>
      </c>
      <c r="K7229" t="str">
        <f t="shared" si="14358"/>
        <v>eDNA</v>
      </c>
      <c r="L7229" t="str">
        <f t="shared" si="14359"/>
        <v>No Ct</v>
      </c>
      <c r="M7229" t="str">
        <f t="shared" si="14360"/>
        <v/>
      </c>
      <c r="N7229" t="str">
        <f t="shared" si="14361"/>
        <v/>
      </c>
      <c r="O7229" t="str">
        <f t="shared" si="14362"/>
        <v/>
      </c>
    </row>
    <row r="7230" spans="1:24" x14ac:dyDescent="0.25">
      <c r="A7230" t="s">
        <v>269</v>
      </c>
      <c r="B7230" t="s">
        <v>1477</v>
      </c>
      <c r="C7230" t="s">
        <v>13</v>
      </c>
      <c r="D7230" s="6">
        <v>0.1</v>
      </c>
      <c r="E7230" s="6" t="s">
        <v>17</v>
      </c>
      <c r="F7230" t="s">
        <v>1565</v>
      </c>
      <c r="G7230" t="str">
        <f t="shared" si="14419"/>
        <v>DL2020040</v>
      </c>
      <c r="H7230" t="str">
        <f t="shared" si="14355"/>
        <v>12</v>
      </c>
      <c r="I7230" t="str">
        <f t="shared" si="14356"/>
        <v>Kamjatkakrabbe_12_20201104_DL2020040_AureoejGym</v>
      </c>
      <c r="J7230" t="str">
        <f t="shared" si="14357"/>
        <v>Kamjatkakrabbe</v>
      </c>
      <c r="K7230" t="str">
        <f t="shared" si="14358"/>
        <v>PosK</v>
      </c>
      <c r="L7230" t="str">
        <f t="shared" si="14359"/>
        <v>No Ct</v>
      </c>
      <c r="M7230">
        <f t="shared" si="14360"/>
        <v>0</v>
      </c>
      <c r="N7230">
        <f t="shared" si="14361"/>
        <v>0</v>
      </c>
      <c r="O7230">
        <f t="shared" si="14362"/>
        <v>0</v>
      </c>
      <c r="Q7230">
        <f t="shared" ref="Q7230" si="14441">IF(L7232="No Ct",0,L7232)</f>
        <v>0</v>
      </c>
      <c r="R7230">
        <f t="shared" ref="R7230" si="14442">IF(L7233="No Ct",0,L7233)</f>
        <v>0</v>
      </c>
      <c r="S7230" t="str">
        <f t="shared" ref="S7230" si="14443">IF(AND(M7230&gt;0,N7230=0),"Valid","Invalid")</f>
        <v>Invalid</v>
      </c>
      <c r="T7230" t="str">
        <f t="shared" ref="T7230" si="14444">IF(OR(Q7230&gt;1,R7230&gt;1),"Present","Absent")</f>
        <v>Absent</v>
      </c>
      <c r="U7230" t="str">
        <f t="shared" ref="U7230" si="14445">IF(OR(AND(Q7230&gt;1,Q7230&lt;41),AND(R7230&gt;1,R7230&lt;41)),"Ct&lt;41","Ct&gt;41")</f>
        <v>Ct&gt;41</v>
      </c>
      <c r="V7230" t="str">
        <f>VLOOKUP(J7230,Datasæt_Analysesystemer!$C$2:$D$68,2,FALSE)</f>
        <v>Kamtjatkakrabbe</v>
      </c>
      <c r="W7230" t="str">
        <f t="shared" ref="W7230" si="14446">MID(F7230,10,9)</f>
        <v>DL2020040</v>
      </c>
      <c r="X7230" t="str">
        <f t="shared" ref="X7230" si="14447">W7230&amp;"_"&amp;V7230&amp;"_"&amp;S7230&amp;"_"&amp;T7230&amp;"_"&amp;U7230</f>
        <v>DL2020040_Kamtjatkakrabbe_Invalid_Absent_Ct&gt;41</v>
      </c>
    </row>
    <row r="7231" spans="1:24" x14ac:dyDescent="0.25">
      <c r="A7231" t="s">
        <v>271</v>
      </c>
      <c r="B7231" t="s">
        <v>1478</v>
      </c>
      <c r="C7231" t="s">
        <v>16</v>
      </c>
      <c r="D7231" s="6">
        <v>0.1</v>
      </c>
      <c r="E7231" s="6" t="s">
        <v>17</v>
      </c>
      <c r="F7231" t="s">
        <v>1565</v>
      </c>
      <c r="G7231" t="str">
        <f t="shared" si="14419"/>
        <v>DL2020040</v>
      </c>
      <c r="H7231" t="str">
        <f t="shared" si="14355"/>
        <v>12</v>
      </c>
      <c r="I7231" t="str">
        <f t="shared" si="14356"/>
        <v>Kamjatkakrabbe_12_20201104_DL2020040_AureoejGym</v>
      </c>
      <c r="J7231" t="str">
        <f t="shared" si="14357"/>
        <v>Kamjatkakrabbe</v>
      </c>
      <c r="K7231" t="str">
        <f t="shared" si="14358"/>
        <v>NegK</v>
      </c>
      <c r="L7231" t="str">
        <f t="shared" si="14359"/>
        <v>No Ct</v>
      </c>
      <c r="M7231" t="str">
        <f t="shared" si="14360"/>
        <v/>
      </c>
      <c r="N7231" t="str">
        <f t="shared" si="14361"/>
        <v/>
      </c>
      <c r="O7231" t="str">
        <f t="shared" si="14362"/>
        <v/>
      </c>
    </row>
    <row r="7232" spans="1:24" x14ac:dyDescent="0.25">
      <c r="A7232" t="s">
        <v>273</v>
      </c>
      <c r="B7232" t="s">
        <v>1479</v>
      </c>
      <c r="C7232" t="s">
        <v>20</v>
      </c>
      <c r="D7232" s="6">
        <v>0.1</v>
      </c>
      <c r="E7232" s="6" t="s">
        <v>17</v>
      </c>
      <c r="F7232" t="s">
        <v>1565</v>
      </c>
      <c r="G7232" t="str">
        <f t="shared" si="14419"/>
        <v>DL2020040</v>
      </c>
      <c r="H7232" t="str">
        <f t="shared" si="14355"/>
        <v>12</v>
      </c>
      <c r="I7232" t="str">
        <f t="shared" si="14356"/>
        <v>Kamjatkakrabbe_12_20201104_DL2020040_AureoejGym</v>
      </c>
      <c r="J7232" t="str">
        <f t="shared" si="14357"/>
        <v>Kamjatkakrabbe</v>
      </c>
      <c r="K7232" t="str">
        <f t="shared" si="14358"/>
        <v>eDNA</v>
      </c>
      <c r="L7232" t="str">
        <f t="shared" si="14359"/>
        <v>No Ct</v>
      </c>
      <c r="M7232" t="str">
        <f t="shared" si="14360"/>
        <v/>
      </c>
      <c r="N7232" t="str">
        <f t="shared" si="14361"/>
        <v/>
      </c>
      <c r="O7232" t="str">
        <f t="shared" si="14362"/>
        <v/>
      </c>
    </row>
    <row r="7233" spans="1:24" x14ac:dyDescent="0.25">
      <c r="A7233" t="s">
        <v>275</v>
      </c>
      <c r="B7233" t="s">
        <v>1479</v>
      </c>
      <c r="C7233" t="s">
        <v>20</v>
      </c>
      <c r="D7233" s="6">
        <v>0.1</v>
      </c>
      <c r="E7233" s="6" t="s">
        <v>17</v>
      </c>
      <c r="F7233" t="s">
        <v>1565</v>
      </c>
      <c r="G7233" t="str">
        <f t="shared" si="14419"/>
        <v>DL2020040</v>
      </c>
      <c r="H7233" t="str">
        <f t="shared" si="14355"/>
        <v>12</v>
      </c>
      <c r="I7233" t="str">
        <f t="shared" si="14356"/>
        <v>Kamjatkakrabbe_12_20201104_DL2020040_AureoejGym</v>
      </c>
      <c r="J7233" t="str">
        <f t="shared" si="14357"/>
        <v>Kamjatkakrabbe</v>
      </c>
      <c r="K7233" t="str">
        <f t="shared" si="14358"/>
        <v>eDNA</v>
      </c>
      <c r="L7233" t="str">
        <f t="shared" si="14359"/>
        <v>No Ct</v>
      </c>
      <c r="M7233" t="str">
        <f t="shared" si="14360"/>
        <v/>
      </c>
      <c r="N7233" t="str">
        <f t="shared" si="14361"/>
        <v/>
      </c>
      <c r="O7233" t="str">
        <f t="shared" si="14362"/>
        <v/>
      </c>
    </row>
    <row r="7234" spans="1:24" x14ac:dyDescent="0.25">
      <c r="A7234" t="s">
        <v>276</v>
      </c>
      <c r="B7234" t="s">
        <v>1480</v>
      </c>
      <c r="C7234" t="s">
        <v>13</v>
      </c>
      <c r="D7234" s="6">
        <v>0.1</v>
      </c>
      <c r="E7234" s="6">
        <v>38.57</v>
      </c>
      <c r="F7234" t="s">
        <v>1565</v>
      </c>
      <c r="G7234" t="str">
        <f t="shared" si="14419"/>
        <v>DL2020040</v>
      </c>
      <c r="H7234" t="str">
        <f t="shared" si="14355"/>
        <v>13</v>
      </c>
      <c r="I7234" t="str">
        <f t="shared" si="14356"/>
        <v>KinesiskUldhaandskrabbe_13_20201104_DL2020040_AureoejGym</v>
      </c>
      <c r="J7234" t="str">
        <f t="shared" si="14357"/>
        <v>KinesiskUldhaandskrabbe</v>
      </c>
      <c r="K7234" t="str">
        <f t="shared" si="14358"/>
        <v>PosK</v>
      </c>
      <c r="L7234">
        <f t="shared" si="14359"/>
        <v>38.57</v>
      </c>
      <c r="M7234">
        <f t="shared" si="14360"/>
        <v>38.57</v>
      </c>
      <c r="N7234">
        <f t="shared" si="14361"/>
        <v>0</v>
      </c>
      <c r="O7234">
        <f t="shared" si="14362"/>
        <v>0</v>
      </c>
      <c r="Q7234">
        <f t="shared" ref="Q7234" si="14448">IF(L7236="No Ct",0,L7236)</f>
        <v>0</v>
      </c>
      <c r="R7234">
        <f t="shared" ref="R7234" si="14449">IF(L7237="No Ct",0,L7237)</f>
        <v>0</v>
      </c>
      <c r="S7234" t="str">
        <f t="shared" ref="S7234" si="14450">IF(AND(M7234&gt;0,N7234=0),"Valid","Invalid")</f>
        <v>Valid</v>
      </c>
      <c r="T7234" t="str">
        <f t="shared" ref="T7234" si="14451">IF(OR(Q7234&gt;1,R7234&gt;1),"Present","Absent")</f>
        <v>Absent</v>
      </c>
      <c r="U7234" t="str">
        <f t="shared" ref="U7234" si="14452">IF(OR(AND(Q7234&gt;1,Q7234&lt;41),AND(R7234&gt;1,R7234&lt;41)),"Ct&lt;41","Ct&gt;41")</f>
        <v>Ct&gt;41</v>
      </c>
      <c r="V7234" t="str">
        <f>VLOOKUP(J7234,Datasæt_Analysesystemer!$C$2:$D$68,2,FALSE)</f>
        <v>Kinesisk uldhåndskrabbe</v>
      </c>
      <c r="W7234" t="str">
        <f t="shared" ref="W7234" si="14453">MID(F7234,10,9)</f>
        <v>DL2020040</v>
      </c>
      <c r="X7234" t="str">
        <f t="shared" ref="X7234" si="14454">W7234&amp;"_"&amp;V7234&amp;"_"&amp;S7234&amp;"_"&amp;T7234&amp;"_"&amp;U7234</f>
        <v>DL2020040_Kinesisk uldhåndskrabbe_Valid_Absent_Ct&gt;41</v>
      </c>
    </row>
    <row r="7235" spans="1:24" x14ac:dyDescent="0.25">
      <c r="A7235" t="s">
        <v>278</v>
      </c>
      <c r="B7235" t="s">
        <v>1481</v>
      </c>
      <c r="C7235" t="s">
        <v>16</v>
      </c>
      <c r="D7235" s="6">
        <v>0.1</v>
      </c>
      <c r="E7235" s="6" t="s">
        <v>17</v>
      </c>
      <c r="F7235" t="s">
        <v>1565</v>
      </c>
      <c r="G7235" t="str">
        <f t="shared" si="14419"/>
        <v>DL2020040</v>
      </c>
      <c r="H7235" t="str">
        <f t="shared" si="14355"/>
        <v>13</v>
      </c>
      <c r="I7235" t="str">
        <f t="shared" si="14356"/>
        <v>KinesiskUldhaandskrabbe_13_20201104_DL2020040_AureoejGym</v>
      </c>
      <c r="J7235" t="str">
        <f t="shared" si="14357"/>
        <v>KinesiskUldhaandskrabbe</v>
      </c>
      <c r="K7235" t="str">
        <f t="shared" si="14358"/>
        <v>NegK</v>
      </c>
      <c r="L7235" t="str">
        <f t="shared" si="14359"/>
        <v>No Ct</v>
      </c>
      <c r="M7235" t="str">
        <f t="shared" si="14360"/>
        <v/>
      </c>
      <c r="N7235" t="str">
        <f t="shared" si="14361"/>
        <v/>
      </c>
      <c r="O7235" t="str">
        <f t="shared" si="14362"/>
        <v/>
      </c>
    </row>
    <row r="7236" spans="1:24" x14ac:dyDescent="0.25">
      <c r="A7236" t="s">
        <v>280</v>
      </c>
      <c r="B7236" t="s">
        <v>1482</v>
      </c>
      <c r="C7236" t="s">
        <v>20</v>
      </c>
      <c r="D7236" s="6">
        <v>0.1</v>
      </c>
      <c r="E7236" s="6" t="s">
        <v>17</v>
      </c>
      <c r="F7236" t="s">
        <v>1565</v>
      </c>
      <c r="G7236" t="str">
        <f t="shared" si="14419"/>
        <v>DL2020040</v>
      </c>
      <c r="H7236" t="str">
        <f t="shared" si="14355"/>
        <v>13</v>
      </c>
      <c r="I7236" t="str">
        <f t="shared" si="14356"/>
        <v>KinesiskUldhaandskrabbe_13_20201104_DL2020040_AureoejGym</v>
      </c>
      <c r="J7236" t="str">
        <f t="shared" si="14357"/>
        <v>KinesiskUldhaandskrabbe</v>
      </c>
      <c r="K7236" t="str">
        <f t="shared" si="14358"/>
        <v>eDNA</v>
      </c>
      <c r="L7236" t="str">
        <f t="shared" si="14359"/>
        <v>No Ct</v>
      </c>
      <c r="M7236" t="str">
        <f t="shared" si="14360"/>
        <v/>
      </c>
      <c r="N7236" t="str">
        <f t="shared" si="14361"/>
        <v/>
      </c>
      <c r="O7236" t="str">
        <f t="shared" si="14362"/>
        <v/>
      </c>
    </row>
    <row r="7237" spans="1:24" x14ac:dyDescent="0.25">
      <c r="A7237" t="s">
        <v>282</v>
      </c>
      <c r="B7237" t="s">
        <v>1482</v>
      </c>
      <c r="C7237" t="s">
        <v>20</v>
      </c>
      <c r="D7237" s="6">
        <v>0.1</v>
      </c>
      <c r="E7237" s="6" t="s">
        <v>17</v>
      </c>
      <c r="F7237" t="s">
        <v>1565</v>
      </c>
      <c r="G7237" t="str">
        <f t="shared" si="14419"/>
        <v>DL2020040</v>
      </c>
      <c r="H7237" t="str">
        <f t="shared" si="14355"/>
        <v>13</v>
      </c>
      <c r="I7237" t="str">
        <f t="shared" si="14356"/>
        <v>KinesiskUldhaandskrabbe_13_20201104_DL2020040_AureoejGym</v>
      </c>
      <c r="J7237" t="str">
        <f t="shared" si="14357"/>
        <v>KinesiskUldhaandskrabbe</v>
      </c>
      <c r="K7237" t="str">
        <f t="shared" si="14358"/>
        <v>eDNA</v>
      </c>
      <c r="L7237" t="str">
        <f t="shared" si="14359"/>
        <v>No Ct</v>
      </c>
      <c r="M7237" t="str">
        <f t="shared" si="14360"/>
        <v/>
      </c>
      <c r="N7237" t="str">
        <f t="shared" si="14361"/>
        <v/>
      </c>
      <c r="O7237" t="str">
        <f t="shared" si="14362"/>
        <v/>
      </c>
    </row>
    <row r="7238" spans="1:24" x14ac:dyDescent="0.25">
      <c r="A7238" t="s">
        <v>283</v>
      </c>
      <c r="B7238" t="s">
        <v>1483</v>
      </c>
      <c r="C7238" t="s">
        <v>13</v>
      </c>
      <c r="D7238" s="6">
        <v>0.1</v>
      </c>
      <c r="E7238" s="6">
        <v>31.16</v>
      </c>
      <c r="F7238" t="s">
        <v>1565</v>
      </c>
      <c r="G7238" t="str">
        <f t="shared" si="14419"/>
        <v>DL2020040</v>
      </c>
      <c r="H7238" t="str">
        <f t="shared" si="14355"/>
        <v>14</v>
      </c>
      <c r="I7238" t="str">
        <f t="shared" si="14356"/>
        <v>KinesiskUldhaandskrabbe_14_20201104_DL2020040_AureoejGym</v>
      </c>
      <c r="J7238" t="str">
        <f t="shared" si="14357"/>
        <v>KinesiskUldhaandskrabbe</v>
      </c>
      <c r="K7238" t="str">
        <f t="shared" si="14358"/>
        <v>PosK</v>
      </c>
      <c r="L7238">
        <f t="shared" si="14359"/>
        <v>31.16</v>
      </c>
      <c r="M7238">
        <f t="shared" si="14360"/>
        <v>31.16</v>
      </c>
      <c r="N7238">
        <f t="shared" si="14361"/>
        <v>0</v>
      </c>
      <c r="O7238">
        <f t="shared" si="14362"/>
        <v>0</v>
      </c>
      <c r="Q7238">
        <f t="shared" ref="Q7238" si="14455">IF(L7240="No Ct",0,L7240)</f>
        <v>0</v>
      </c>
      <c r="R7238">
        <f t="shared" ref="R7238" si="14456">IF(L7241="No Ct",0,L7241)</f>
        <v>0</v>
      </c>
      <c r="S7238" t="str">
        <f t="shared" ref="S7238" si="14457">IF(AND(M7238&gt;0,N7238=0),"Valid","Invalid")</f>
        <v>Valid</v>
      </c>
      <c r="T7238" t="str">
        <f t="shared" ref="T7238" si="14458">IF(OR(Q7238&gt;1,R7238&gt;1),"Present","Absent")</f>
        <v>Absent</v>
      </c>
      <c r="U7238" t="str">
        <f t="shared" ref="U7238" si="14459">IF(OR(AND(Q7238&gt;1,Q7238&lt;41),AND(R7238&gt;1,R7238&lt;41)),"Ct&lt;41","Ct&gt;41")</f>
        <v>Ct&gt;41</v>
      </c>
      <c r="V7238" t="str">
        <f>VLOOKUP(J7238,Datasæt_Analysesystemer!$C$2:$D$68,2,FALSE)</f>
        <v>Kinesisk uldhåndskrabbe</v>
      </c>
      <c r="W7238" t="str">
        <f t="shared" ref="W7238" si="14460">MID(F7238,10,9)</f>
        <v>DL2020040</v>
      </c>
      <c r="X7238" t="str">
        <f t="shared" ref="X7238" si="14461">W7238&amp;"_"&amp;V7238&amp;"_"&amp;S7238&amp;"_"&amp;T7238&amp;"_"&amp;U7238</f>
        <v>DL2020040_Kinesisk uldhåndskrabbe_Valid_Absent_Ct&gt;41</v>
      </c>
    </row>
    <row r="7239" spans="1:24" x14ac:dyDescent="0.25">
      <c r="A7239" t="s">
        <v>285</v>
      </c>
      <c r="B7239" t="s">
        <v>1484</v>
      </c>
      <c r="C7239" t="s">
        <v>16</v>
      </c>
      <c r="D7239" s="6">
        <v>0.1</v>
      </c>
      <c r="E7239" s="6" t="s">
        <v>17</v>
      </c>
      <c r="F7239" t="s">
        <v>1565</v>
      </c>
      <c r="G7239" t="str">
        <f t="shared" si="14419"/>
        <v>DL2020040</v>
      </c>
      <c r="H7239" t="str">
        <f t="shared" si="14355"/>
        <v>14</v>
      </c>
      <c r="I7239" t="str">
        <f t="shared" si="14356"/>
        <v>KinesiskUldhaandskrabbe_14_20201104_DL2020040_AureoejGym</v>
      </c>
      <c r="J7239" t="str">
        <f t="shared" si="14357"/>
        <v>KinesiskUldhaandskrabbe</v>
      </c>
      <c r="K7239" t="str">
        <f t="shared" si="14358"/>
        <v>NegK</v>
      </c>
      <c r="L7239" t="str">
        <f t="shared" si="14359"/>
        <v>No Ct</v>
      </c>
      <c r="M7239" t="str">
        <f t="shared" si="14360"/>
        <v/>
      </c>
      <c r="N7239" t="str">
        <f t="shared" si="14361"/>
        <v/>
      </c>
      <c r="O7239" t="str">
        <f t="shared" si="14362"/>
        <v/>
      </c>
    </row>
    <row r="7240" spans="1:24" x14ac:dyDescent="0.25">
      <c r="A7240" t="s">
        <v>287</v>
      </c>
      <c r="B7240" t="s">
        <v>1485</v>
      </c>
      <c r="C7240" t="s">
        <v>20</v>
      </c>
      <c r="D7240" s="6">
        <v>0.1</v>
      </c>
      <c r="E7240" s="6" t="s">
        <v>17</v>
      </c>
      <c r="F7240" t="s">
        <v>1565</v>
      </c>
      <c r="G7240" t="str">
        <f t="shared" si="14419"/>
        <v>DL2020040</v>
      </c>
      <c r="H7240" t="str">
        <f t="shared" si="14355"/>
        <v>14</v>
      </c>
      <c r="I7240" t="str">
        <f t="shared" si="14356"/>
        <v>KinesiskUldhaandskrabbe_14_20201104_DL2020040_AureoejGym</v>
      </c>
      <c r="J7240" t="str">
        <f t="shared" si="14357"/>
        <v>KinesiskUldhaandskrabbe</v>
      </c>
      <c r="K7240" t="str">
        <f t="shared" si="14358"/>
        <v>eDNA</v>
      </c>
      <c r="L7240" t="str">
        <f t="shared" si="14359"/>
        <v>No Ct</v>
      </c>
      <c r="M7240" t="str">
        <f t="shared" si="14360"/>
        <v/>
      </c>
      <c r="N7240" t="str">
        <f t="shared" si="14361"/>
        <v/>
      </c>
      <c r="O7240" t="str">
        <f t="shared" si="14362"/>
        <v/>
      </c>
    </row>
    <row r="7241" spans="1:24" x14ac:dyDescent="0.25">
      <c r="A7241" t="s">
        <v>289</v>
      </c>
      <c r="B7241" t="s">
        <v>1485</v>
      </c>
      <c r="C7241" t="s">
        <v>20</v>
      </c>
      <c r="D7241" s="6">
        <v>0.1</v>
      </c>
      <c r="E7241" s="6" t="s">
        <v>17</v>
      </c>
      <c r="F7241" t="s">
        <v>1565</v>
      </c>
      <c r="G7241" t="str">
        <f t="shared" si="14419"/>
        <v>DL2020040</v>
      </c>
      <c r="H7241" t="str">
        <f t="shared" si="14355"/>
        <v>14</v>
      </c>
      <c r="I7241" t="str">
        <f t="shared" si="14356"/>
        <v>KinesiskUldhaandskrabbe_14_20201104_DL2020040_AureoejGym</v>
      </c>
      <c r="J7241" t="str">
        <f t="shared" si="14357"/>
        <v>KinesiskUldhaandskrabbe</v>
      </c>
      <c r="K7241" t="str">
        <f t="shared" si="14358"/>
        <v>eDNA</v>
      </c>
      <c r="L7241" t="str">
        <f t="shared" si="14359"/>
        <v>No Ct</v>
      </c>
      <c r="M7241" t="str">
        <f t="shared" si="14360"/>
        <v/>
      </c>
      <c r="N7241" t="str">
        <f t="shared" si="14361"/>
        <v/>
      </c>
      <c r="O7241" t="str">
        <f t="shared" si="14362"/>
        <v/>
      </c>
    </row>
    <row r="7242" spans="1:24" x14ac:dyDescent="0.25">
      <c r="A7242" t="s">
        <v>290</v>
      </c>
      <c r="B7242" t="s">
        <v>1486</v>
      </c>
      <c r="C7242" t="s">
        <v>13</v>
      </c>
      <c r="D7242" s="6">
        <v>0.1</v>
      </c>
      <c r="E7242" s="6">
        <v>38.03</v>
      </c>
      <c r="F7242" t="s">
        <v>1565</v>
      </c>
      <c r="G7242" t="str">
        <f t="shared" si="14419"/>
        <v>DL2020040</v>
      </c>
      <c r="H7242" t="str">
        <f t="shared" si="14355"/>
        <v>15</v>
      </c>
      <c r="I7242" t="str">
        <f t="shared" si="14356"/>
        <v>NordamerikanskMudderkrabbe_15_20201104_DL2020040_AureoejGym</v>
      </c>
      <c r="J7242" t="str">
        <f t="shared" si="14357"/>
        <v>NordamerikanskMudderkrabbe</v>
      </c>
      <c r="K7242" t="str">
        <f t="shared" si="14358"/>
        <v>PosK</v>
      </c>
      <c r="L7242">
        <f t="shared" si="14359"/>
        <v>38.03</v>
      </c>
      <c r="M7242">
        <f t="shared" si="14360"/>
        <v>38.03</v>
      </c>
      <c r="N7242">
        <f t="shared" si="14361"/>
        <v>0</v>
      </c>
      <c r="O7242">
        <f t="shared" si="14362"/>
        <v>38.25</v>
      </c>
      <c r="Q7242">
        <f t="shared" ref="Q7242" si="14462">IF(L7244="No Ct",0,L7244)</f>
        <v>0</v>
      </c>
      <c r="R7242">
        <f t="shared" ref="R7242" si="14463">IF(L7245="No Ct",0,L7245)</f>
        <v>38.25</v>
      </c>
      <c r="S7242" t="str">
        <f t="shared" ref="S7242" si="14464">IF(AND(M7242&gt;0,N7242=0),"Valid","Invalid")</f>
        <v>Valid</v>
      </c>
      <c r="T7242" t="str">
        <f t="shared" ref="T7242" si="14465">IF(OR(Q7242&gt;1,R7242&gt;1),"Present","Absent")</f>
        <v>Present</v>
      </c>
      <c r="U7242" t="str">
        <f t="shared" ref="U7242" si="14466">IF(OR(AND(Q7242&gt;1,Q7242&lt;41),AND(R7242&gt;1,R7242&lt;41)),"Ct&lt;41","Ct&gt;41")</f>
        <v>Ct&lt;41</v>
      </c>
      <c r="V7242" t="str">
        <f>VLOOKUP(J7242,Datasæt_Analysesystemer!$C$2:$D$68,2,FALSE)</f>
        <v>Nordam. Brakvandskrabbe / mudderkrabbe</v>
      </c>
      <c r="W7242" t="str">
        <f t="shared" ref="W7242" si="14467">MID(F7242,10,9)</f>
        <v>DL2020040</v>
      </c>
      <c r="X7242" t="str">
        <f t="shared" ref="X7242" si="14468">W7242&amp;"_"&amp;V7242&amp;"_"&amp;S7242&amp;"_"&amp;T7242&amp;"_"&amp;U7242</f>
        <v>DL2020040_Nordam. Brakvandskrabbe / mudderkrabbe_Valid_Present_Ct&lt;41</v>
      </c>
    </row>
    <row r="7243" spans="1:24" x14ac:dyDescent="0.25">
      <c r="A7243" t="s">
        <v>292</v>
      </c>
      <c r="B7243" t="s">
        <v>1487</v>
      </c>
      <c r="C7243" t="s">
        <v>16</v>
      </c>
      <c r="D7243" s="6">
        <v>0.1</v>
      </c>
      <c r="E7243" s="6" t="s">
        <v>17</v>
      </c>
      <c r="F7243" t="s">
        <v>1565</v>
      </c>
      <c r="G7243" t="str">
        <f t="shared" si="14419"/>
        <v>DL2020040</v>
      </c>
      <c r="H7243" t="str">
        <f t="shared" si="14355"/>
        <v>15</v>
      </c>
      <c r="I7243" t="str">
        <f t="shared" si="14356"/>
        <v>NordamerikanskMudderkrabbe_15_20201104_DL2020040_AureoejGym</v>
      </c>
      <c r="J7243" t="str">
        <f t="shared" si="14357"/>
        <v>NordamerikanskMudderkrabbe</v>
      </c>
      <c r="K7243" t="str">
        <f t="shared" si="14358"/>
        <v>NegK</v>
      </c>
      <c r="L7243" t="str">
        <f t="shared" si="14359"/>
        <v>No Ct</v>
      </c>
      <c r="M7243" t="str">
        <f t="shared" si="14360"/>
        <v/>
      </c>
      <c r="N7243" t="str">
        <f t="shared" si="14361"/>
        <v/>
      </c>
      <c r="O7243" t="str">
        <f t="shared" si="14362"/>
        <v/>
      </c>
    </row>
    <row r="7244" spans="1:24" x14ac:dyDescent="0.25">
      <c r="A7244" t="s">
        <v>294</v>
      </c>
      <c r="B7244" t="s">
        <v>1488</v>
      </c>
      <c r="C7244" t="s">
        <v>20</v>
      </c>
      <c r="D7244" s="6">
        <v>0.1</v>
      </c>
      <c r="E7244" s="6" t="s">
        <v>17</v>
      </c>
      <c r="F7244" t="s">
        <v>1565</v>
      </c>
      <c r="G7244" t="str">
        <f t="shared" si="14419"/>
        <v>DL2020040</v>
      </c>
      <c r="H7244" t="str">
        <f t="shared" si="14355"/>
        <v>15</v>
      </c>
      <c r="I7244" t="str">
        <f t="shared" si="14356"/>
        <v>NordamerikanskMudderkrabbe_15_20201104_DL2020040_AureoejGym</v>
      </c>
      <c r="J7244" t="str">
        <f t="shared" si="14357"/>
        <v>NordamerikanskMudderkrabbe</v>
      </c>
      <c r="K7244" t="str">
        <f t="shared" si="14358"/>
        <v>eDNA</v>
      </c>
      <c r="L7244" t="str">
        <f t="shared" si="14359"/>
        <v>No Ct</v>
      </c>
      <c r="M7244" t="str">
        <f t="shared" si="14360"/>
        <v/>
      </c>
      <c r="N7244" t="str">
        <f t="shared" si="14361"/>
        <v/>
      </c>
      <c r="O7244" t="str">
        <f t="shared" si="14362"/>
        <v/>
      </c>
    </row>
    <row r="7245" spans="1:24" x14ac:dyDescent="0.25">
      <c r="A7245" t="s">
        <v>296</v>
      </c>
      <c r="B7245" t="s">
        <v>1488</v>
      </c>
      <c r="C7245" t="s">
        <v>20</v>
      </c>
      <c r="D7245" s="6">
        <v>0.1</v>
      </c>
      <c r="E7245" s="6">
        <v>38.25</v>
      </c>
      <c r="F7245" t="s">
        <v>1565</v>
      </c>
      <c r="G7245" t="str">
        <f t="shared" si="14419"/>
        <v>DL2020040</v>
      </c>
      <c r="H7245" t="str">
        <f t="shared" si="14355"/>
        <v>15</v>
      </c>
      <c r="I7245" t="str">
        <f t="shared" si="14356"/>
        <v>NordamerikanskMudderkrabbe_15_20201104_DL2020040_AureoejGym</v>
      </c>
      <c r="J7245" t="str">
        <f t="shared" si="14357"/>
        <v>NordamerikanskMudderkrabbe</v>
      </c>
      <c r="K7245" t="str">
        <f t="shared" si="14358"/>
        <v>eDNA</v>
      </c>
      <c r="L7245">
        <f t="shared" si="14359"/>
        <v>38.25</v>
      </c>
      <c r="M7245" t="str">
        <f t="shared" si="14360"/>
        <v/>
      </c>
      <c r="N7245" t="str">
        <f t="shared" si="14361"/>
        <v/>
      </c>
      <c r="O7245" t="str">
        <f t="shared" si="14362"/>
        <v/>
      </c>
    </row>
    <row r="7246" spans="1:24" x14ac:dyDescent="0.25">
      <c r="A7246" t="s">
        <v>297</v>
      </c>
      <c r="B7246" t="s">
        <v>1489</v>
      </c>
      <c r="C7246" t="s">
        <v>13</v>
      </c>
      <c r="D7246" s="6">
        <v>0.1</v>
      </c>
      <c r="E7246" s="6">
        <v>34.61</v>
      </c>
      <c r="F7246" t="s">
        <v>1565</v>
      </c>
      <c r="G7246" t="str">
        <f t="shared" si="14419"/>
        <v>DL2020040</v>
      </c>
      <c r="H7246" t="str">
        <f t="shared" si="14355"/>
        <v>16</v>
      </c>
      <c r="I7246" t="str">
        <f t="shared" si="14356"/>
        <v>NordamerikanskMudderkrabbe_16_20201104_DL2020040_AureoejGym</v>
      </c>
      <c r="J7246" t="str">
        <f t="shared" si="14357"/>
        <v>NordamerikanskMudderkrabbe</v>
      </c>
      <c r="K7246" t="str">
        <f t="shared" si="14358"/>
        <v>PosK</v>
      </c>
      <c r="L7246">
        <f t="shared" si="14359"/>
        <v>34.61</v>
      </c>
      <c r="M7246">
        <f t="shared" si="14360"/>
        <v>34.61</v>
      </c>
      <c r="N7246">
        <f t="shared" si="14361"/>
        <v>0</v>
      </c>
      <c r="O7246">
        <f t="shared" si="14362"/>
        <v>39.340000000000003</v>
      </c>
      <c r="Q7246">
        <f t="shared" ref="Q7246" si="14469">IF(L7248="No Ct",0,L7248)</f>
        <v>0</v>
      </c>
      <c r="R7246">
        <f t="shared" ref="R7246" si="14470">IF(L7249="No Ct",0,L7249)</f>
        <v>39.340000000000003</v>
      </c>
      <c r="S7246" t="str">
        <f t="shared" ref="S7246" si="14471">IF(AND(M7246&gt;0,N7246=0),"Valid","Invalid")</f>
        <v>Valid</v>
      </c>
      <c r="T7246" t="str">
        <f t="shared" ref="T7246" si="14472">IF(OR(Q7246&gt;1,R7246&gt;1),"Present","Absent")</f>
        <v>Present</v>
      </c>
      <c r="U7246" t="str">
        <f t="shared" ref="U7246" si="14473">IF(OR(AND(Q7246&gt;1,Q7246&lt;41),AND(R7246&gt;1,R7246&lt;41)),"Ct&lt;41","Ct&gt;41")</f>
        <v>Ct&lt;41</v>
      </c>
      <c r="V7246" t="str">
        <f>VLOOKUP(J7246,Datasæt_Analysesystemer!$C$2:$D$68,2,FALSE)</f>
        <v>Nordam. Brakvandskrabbe / mudderkrabbe</v>
      </c>
      <c r="W7246" t="str">
        <f t="shared" ref="W7246" si="14474">MID(F7246,10,9)</f>
        <v>DL2020040</v>
      </c>
      <c r="X7246" t="str">
        <f t="shared" ref="X7246" si="14475">W7246&amp;"_"&amp;V7246&amp;"_"&amp;S7246&amp;"_"&amp;T7246&amp;"_"&amp;U7246</f>
        <v>DL2020040_Nordam. Brakvandskrabbe / mudderkrabbe_Valid_Present_Ct&lt;41</v>
      </c>
    </row>
    <row r="7247" spans="1:24" x14ac:dyDescent="0.25">
      <c r="A7247" t="s">
        <v>299</v>
      </c>
      <c r="B7247" t="s">
        <v>1490</v>
      </c>
      <c r="C7247" t="s">
        <v>16</v>
      </c>
      <c r="D7247" s="6">
        <v>0.1</v>
      </c>
      <c r="E7247" s="6" t="s">
        <v>17</v>
      </c>
      <c r="F7247" t="s">
        <v>1565</v>
      </c>
      <c r="G7247" t="str">
        <f t="shared" si="14419"/>
        <v>DL2020040</v>
      </c>
      <c r="H7247" t="str">
        <f t="shared" si="14355"/>
        <v>16</v>
      </c>
      <c r="I7247" t="str">
        <f t="shared" si="14356"/>
        <v>NordamerikanskMudderkrabbe_16_20201104_DL2020040_AureoejGym</v>
      </c>
      <c r="J7247" t="str">
        <f t="shared" si="14357"/>
        <v>NordamerikanskMudderkrabbe</v>
      </c>
      <c r="K7247" t="str">
        <f t="shared" si="14358"/>
        <v>NegK</v>
      </c>
      <c r="L7247" t="str">
        <f t="shared" si="14359"/>
        <v>No Ct</v>
      </c>
      <c r="M7247" t="str">
        <f t="shared" si="14360"/>
        <v/>
      </c>
      <c r="N7247" t="str">
        <f t="shared" si="14361"/>
        <v/>
      </c>
      <c r="O7247" t="str">
        <f t="shared" si="14362"/>
        <v/>
      </c>
    </row>
    <row r="7248" spans="1:24" x14ac:dyDescent="0.25">
      <c r="A7248" t="s">
        <v>301</v>
      </c>
      <c r="B7248" t="s">
        <v>1491</v>
      </c>
      <c r="C7248" t="s">
        <v>20</v>
      </c>
      <c r="D7248" s="6">
        <v>0.1</v>
      </c>
      <c r="E7248" s="6" t="s">
        <v>17</v>
      </c>
      <c r="F7248" t="s">
        <v>1565</v>
      </c>
      <c r="G7248" t="str">
        <f t="shared" si="14419"/>
        <v>DL2020040</v>
      </c>
      <c r="H7248" t="str">
        <f t="shared" si="14355"/>
        <v>16</v>
      </c>
      <c r="I7248" t="str">
        <f t="shared" si="14356"/>
        <v>NordamerikanskMudderkrabbe_16_20201104_DL2020040_AureoejGym</v>
      </c>
      <c r="J7248" t="str">
        <f t="shared" si="14357"/>
        <v>NordamerikanskMudderkrabbe</v>
      </c>
      <c r="K7248" t="str">
        <f t="shared" si="14358"/>
        <v>eDNA</v>
      </c>
      <c r="L7248" t="str">
        <f t="shared" si="14359"/>
        <v>No Ct</v>
      </c>
      <c r="M7248" t="str">
        <f t="shared" si="14360"/>
        <v/>
      </c>
      <c r="N7248" t="str">
        <f t="shared" si="14361"/>
        <v/>
      </c>
      <c r="O7248" t="str">
        <f t="shared" si="14362"/>
        <v/>
      </c>
    </row>
    <row r="7249" spans="1:24" x14ac:dyDescent="0.25">
      <c r="A7249" t="s">
        <v>303</v>
      </c>
      <c r="B7249" t="s">
        <v>1491</v>
      </c>
      <c r="C7249" t="s">
        <v>20</v>
      </c>
      <c r="D7249" s="6">
        <v>0.1</v>
      </c>
      <c r="E7249" s="6">
        <v>39.340000000000003</v>
      </c>
      <c r="F7249" t="s">
        <v>1565</v>
      </c>
      <c r="G7249" t="str">
        <f t="shared" si="14419"/>
        <v>DL2020040</v>
      </c>
      <c r="H7249" t="str">
        <f t="shared" si="14355"/>
        <v>16</v>
      </c>
      <c r="I7249" t="str">
        <f t="shared" si="14356"/>
        <v>NordamerikanskMudderkrabbe_16_20201104_DL2020040_AureoejGym</v>
      </c>
      <c r="J7249" t="str">
        <f t="shared" si="14357"/>
        <v>NordamerikanskMudderkrabbe</v>
      </c>
      <c r="K7249" t="str">
        <f t="shared" si="14358"/>
        <v>eDNA</v>
      </c>
      <c r="L7249">
        <f t="shared" si="14359"/>
        <v>39.340000000000003</v>
      </c>
      <c r="M7249" t="str">
        <f t="shared" si="14360"/>
        <v/>
      </c>
      <c r="N7249" t="str">
        <f t="shared" si="14361"/>
        <v/>
      </c>
      <c r="O7249" t="str">
        <f t="shared" si="14362"/>
        <v/>
      </c>
    </row>
    <row r="7250" spans="1:24" x14ac:dyDescent="0.25">
      <c r="A7250" t="s">
        <v>304</v>
      </c>
      <c r="B7250" t="s">
        <v>1492</v>
      </c>
      <c r="C7250" t="s">
        <v>13</v>
      </c>
      <c r="D7250" s="6">
        <v>0.1</v>
      </c>
      <c r="E7250" s="6">
        <v>38.9</v>
      </c>
      <c r="F7250" t="s">
        <v>1565</v>
      </c>
      <c r="G7250" t="str">
        <f t="shared" si="14419"/>
        <v>DL2020040</v>
      </c>
      <c r="H7250" t="str">
        <f t="shared" ref="H7250:H7313" si="14476">LEFT(B7250,2)</f>
        <v>17</v>
      </c>
      <c r="I7250" t="str">
        <f t="shared" ref="I7250:I7313" si="14477">J7250&amp;"_"&amp;H7250&amp;"_"&amp;F7250</f>
        <v>Pukkellaks_17_20201104_DL2020040_AureoejGym</v>
      </c>
      <c r="J7250" t="str">
        <f t="shared" ref="J7250:J7313" si="14478">MID(RIGHT(B7250,LEN(B7250)-3),1,FIND("_",RIGHT(B7250,LEN(B7250)-3))-1)</f>
        <v>Pukkellaks</v>
      </c>
      <c r="K7250" t="str">
        <f t="shared" ref="K7250:K7313" si="14479">TRIM(SUBSTITUTE(RIGHT(B7250,FIND(J7250,B7250)+1),"_",""))</f>
        <v>PosK</v>
      </c>
      <c r="L7250">
        <f t="shared" ref="L7250:L7313" si="14480">IFERROR(VALUE(SUBSTITUTE(E7250,".",",")),E7250)</f>
        <v>38.9</v>
      </c>
      <c r="M7250">
        <f t="shared" ref="M7250:M7313" si="14481">IF(K7250="PosK",SUMIFS(L:L,K:K,"PosK",I:I,I7250),"")</f>
        <v>38.9</v>
      </c>
      <c r="N7250">
        <f t="shared" ref="N7250:N7313" si="14482">IF(K7250="PosK",SUMIFS(L:L,K:K,"NegK",I:I,I7250),"")</f>
        <v>0</v>
      </c>
      <c r="O7250">
        <f t="shared" ref="O7250:O7313" si="14483">IF(K7250="PosK",SUMIFS(L:L,K:K,"eDNA",I:I,I7250),"")</f>
        <v>0</v>
      </c>
      <c r="Q7250">
        <f t="shared" ref="Q7250" si="14484">IF(L7252="No Ct",0,L7252)</f>
        <v>0</v>
      </c>
      <c r="R7250">
        <f t="shared" ref="R7250" si="14485">IF(L7253="No Ct",0,L7253)</f>
        <v>0</v>
      </c>
      <c r="S7250" t="str">
        <f t="shared" ref="S7250" si="14486">IF(AND(M7250&gt;0,N7250=0),"Valid","Invalid")</f>
        <v>Valid</v>
      </c>
      <c r="T7250" t="str">
        <f t="shared" ref="T7250" si="14487">IF(OR(Q7250&gt;1,R7250&gt;1),"Present","Absent")</f>
        <v>Absent</v>
      </c>
      <c r="U7250" t="str">
        <f t="shared" ref="U7250" si="14488">IF(OR(AND(Q7250&gt;1,Q7250&lt;41),AND(R7250&gt;1,R7250&lt;41)),"Ct&lt;41","Ct&gt;41")</f>
        <v>Ct&gt;41</v>
      </c>
      <c r="V7250" t="str">
        <f>VLOOKUP(J7250,Datasæt_Analysesystemer!$C$2:$D$68,2,FALSE)</f>
        <v>Pukkellaks</v>
      </c>
      <c r="W7250" t="str">
        <f t="shared" ref="W7250" si="14489">MID(F7250,10,9)</f>
        <v>DL2020040</v>
      </c>
      <c r="X7250" t="str">
        <f t="shared" ref="X7250" si="14490">W7250&amp;"_"&amp;V7250&amp;"_"&amp;S7250&amp;"_"&amp;T7250&amp;"_"&amp;U7250</f>
        <v>DL2020040_Pukkellaks_Valid_Absent_Ct&gt;41</v>
      </c>
    </row>
    <row r="7251" spans="1:24" x14ac:dyDescent="0.25">
      <c r="A7251" t="s">
        <v>306</v>
      </c>
      <c r="B7251" t="s">
        <v>1493</v>
      </c>
      <c r="C7251" t="s">
        <v>16</v>
      </c>
      <c r="D7251" s="6">
        <v>0.1</v>
      </c>
      <c r="E7251" s="6" t="s">
        <v>17</v>
      </c>
      <c r="F7251" t="s">
        <v>1565</v>
      </c>
      <c r="G7251" t="str">
        <f t="shared" si="14419"/>
        <v>DL2020040</v>
      </c>
      <c r="H7251" t="str">
        <f t="shared" si="14476"/>
        <v>17</v>
      </c>
      <c r="I7251" t="str">
        <f t="shared" si="14477"/>
        <v>Pukkellaks_17_20201104_DL2020040_AureoejGym</v>
      </c>
      <c r="J7251" t="str">
        <f t="shared" si="14478"/>
        <v>Pukkellaks</v>
      </c>
      <c r="K7251" t="str">
        <f t="shared" si="14479"/>
        <v>NegK</v>
      </c>
      <c r="L7251" t="str">
        <f t="shared" si="14480"/>
        <v>No Ct</v>
      </c>
      <c r="M7251" t="str">
        <f t="shared" si="14481"/>
        <v/>
      </c>
      <c r="N7251" t="str">
        <f t="shared" si="14482"/>
        <v/>
      </c>
      <c r="O7251" t="str">
        <f t="shared" si="14483"/>
        <v/>
      </c>
    </row>
    <row r="7252" spans="1:24" x14ac:dyDescent="0.25">
      <c r="A7252" t="s">
        <v>308</v>
      </c>
      <c r="B7252" t="s">
        <v>1494</v>
      </c>
      <c r="C7252" t="s">
        <v>20</v>
      </c>
      <c r="D7252" s="6">
        <v>0.1</v>
      </c>
      <c r="E7252" s="6" t="s">
        <v>17</v>
      </c>
      <c r="F7252" t="s">
        <v>1565</v>
      </c>
      <c r="G7252" t="str">
        <f t="shared" si="14419"/>
        <v>DL2020040</v>
      </c>
      <c r="H7252" t="str">
        <f t="shared" si="14476"/>
        <v>17</v>
      </c>
      <c r="I7252" t="str">
        <f t="shared" si="14477"/>
        <v>Pukkellaks_17_20201104_DL2020040_AureoejGym</v>
      </c>
      <c r="J7252" t="str">
        <f t="shared" si="14478"/>
        <v>Pukkellaks</v>
      </c>
      <c r="K7252" t="str">
        <f t="shared" si="14479"/>
        <v>eDNA</v>
      </c>
      <c r="L7252" t="str">
        <f t="shared" si="14480"/>
        <v>No Ct</v>
      </c>
      <c r="M7252" t="str">
        <f t="shared" si="14481"/>
        <v/>
      </c>
      <c r="N7252" t="str">
        <f t="shared" si="14482"/>
        <v/>
      </c>
      <c r="O7252" t="str">
        <f t="shared" si="14483"/>
        <v/>
      </c>
    </row>
    <row r="7253" spans="1:24" x14ac:dyDescent="0.25">
      <c r="A7253" t="s">
        <v>310</v>
      </c>
      <c r="B7253" t="s">
        <v>1494</v>
      </c>
      <c r="C7253" t="s">
        <v>20</v>
      </c>
      <c r="D7253" s="6">
        <v>0.1</v>
      </c>
      <c r="E7253" s="6" t="s">
        <v>17</v>
      </c>
      <c r="F7253" t="s">
        <v>1565</v>
      </c>
      <c r="G7253" t="str">
        <f t="shared" si="14419"/>
        <v>DL2020040</v>
      </c>
      <c r="H7253" t="str">
        <f t="shared" si="14476"/>
        <v>17</v>
      </c>
      <c r="I7253" t="str">
        <f t="shared" si="14477"/>
        <v>Pukkellaks_17_20201104_DL2020040_AureoejGym</v>
      </c>
      <c r="J7253" t="str">
        <f t="shared" si="14478"/>
        <v>Pukkellaks</v>
      </c>
      <c r="K7253" t="str">
        <f t="shared" si="14479"/>
        <v>eDNA</v>
      </c>
      <c r="L7253" t="str">
        <f t="shared" si="14480"/>
        <v>No Ct</v>
      </c>
      <c r="M7253" t="str">
        <f t="shared" si="14481"/>
        <v/>
      </c>
      <c r="N7253" t="str">
        <f t="shared" si="14482"/>
        <v/>
      </c>
      <c r="O7253" t="str">
        <f t="shared" si="14483"/>
        <v/>
      </c>
    </row>
    <row r="7254" spans="1:24" x14ac:dyDescent="0.25">
      <c r="A7254" t="s">
        <v>311</v>
      </c>
      <c r="B7254" t="s">
        <v>1495</v>
      </c>
      <c r="C7254" t="s">
        <v>13</v>
      </c>
      <c r="D7254" s="6">
        <v>0.1</v>
      </c>
      <c r="E7254" s="6">
        <v>37.19</v>
      </c>
      <c r="F7254" t="s">
        <v>1565</v>
      </c>
      <c r="G7254" t="str">
        <f t="shared" si="14419"/>
        <v>DL2020040</v>
      </c>
      <c r="H7254" t="str">
        <f t="shared" si="14476"/>
        <v>18</v>
      </c>
      <c r="I7254" t="str">
        <f t="shared" si="14477"/>
        <v>Pukkellaks_18_20201104_DL2020040_AureoejGym</v>
      </c>
      <c r="J7254" t="str">
        <f t="shared" si="14478"/>
        <v>Pukkellaks</v>
      </c>
      <c r="K7254" t="str">
        <f t="shared" si="14479"/>
        <v>PosK</v>
      </c>
      <c r="L7254">
        <f t="shared" si="14480"/>
        <v>37.19</v>
      </c>
      <c r="M7254">
        <f t="shared" si="14481"/>
        <v>37.19</v>
      </c>
      <c r="N7254">
        <f t="shared" si="14482"/>
        <v>0</v>
      </c>
      <c r="O7254">
        <f t="shared" si="14483"/>
        <v>0</v>
      </c>
      <c r="Q7254">
        <f t="shared" ref="Q7254" si="14491">IF(L7256="No Ct",0,L7256)</f>
        <v>0</v>
      </c>
      <c r="R7254">
        <f t="shared" ref="R7254" si="14492">IF(L7257="No Ct",0,L7257)</f>
        <v>0</v>
      </c>
      <c r="S7254" t="str">
        <f t="shared" ref="S7254" si="14493">IF(AND(M7254&gt;0,N7254=0),"Valid","Invalid")</f>
        <v>Valid</v>
      </c>
      <c r="T7254" t="str">
        <f t="shared" ref="T7254" si="14494">IF(OR(Q7254&gt;1,R7254&gt;1),"Present","Absent")</f>
        <v>Absent</v>
      </c>
      <c r="U7254" t="str">
        <f t="shared" ref="U7254" si="14495">IF(OR(AND(Q7254&gt;1,Q7254&lt;41),AND(R7254&gt;1,R7254&lt;41)),"Ct&lt;41","Ct&gt;41")</f>
        <v>Ct&gt;41</v>
      </c>
      <c r="V7254" t="str">
        <f>VLOOKUP(J7254,Datasæt_Analysesystemer!$C$2:$D$68,2,FALSE)</f>
        <v>Pukkellaks</v>
      </c>
      <c r="W7254" t="str">
        <f t="shared" ref="W7254" si="14496">MID(F7254,10,9)</f>
        <v>DL2020040</v>
      </c>
      <c r="X7254" t="str">
        <f t="shared" ref="X7254" si="14497">W7254&amp;"_"&amp;V7254&amp;"_"&amp;S7254&amp;"_"&amp;T7254&amp;"_"&amp;U7254</f>
        <v>DL2020040_Pukkellaks_Valid_Absent_Ct&gt;41</v>
      </c>
    </row>
    <row r="7255" spans="1:24" x14ac:dyDescent="0.25">
      <c r="A7255" t="s">
        <v>313</v>
      </c>
      <c r="B7255" t="s">
        <v>1496</v>
      </c>
      <c r="C7255" t="s">
        <v>16</v>
      </c>
      <c r="D7255" s="6">
        <v>0.1</v>
      </c>
      <c r="E7255" s="6" t="s">
        <v>17</v>
      </c>
      <c r="F7255" t="s">
        <v>1565</v>
      </c>
      <c r="G7255" t="str">
        <f t="shared" si="14419"/>
        <v>DL2020040</v>
      </c>
      <c r="H7255" t="str">
        <f t="shared" si="14476"/>
        <v>18</v>
      </c>
      <c r="I7255" t="str">
        <f t="shared" si="14477"/>
        <v>Pukkellaks_18_20201104_DL2020040_AureoejGym</v>
      </c>
      <c r="J7255" t="str">
        <f t="shared" si="14478"/>
        <v>Pukkellaks</v>
      </c>
      <c r="K7255" t="str">
        <f t="shared" si="14479"/>
        <v>NegK</v>
      </c>
      <c r="L7255" t="str">
        <f t="shared" si="14480"/>
        <v>No Ct</v>
      </c>
      <c r="M7255" t="str">
        <f t="shared" si="14481"/>
        <v/>
      </c>
      <c r="N7255" t="str">
        <f t="shared" si="14482"/>
        <v/>
      </c>
      <c r="O7255" t="str">
        <f t="shared" si="14483"/>
        <v/>
      </c>
    </row>
    <row r="7256" spans="1:24" x14ac:dyDescent="0.25">
      <c r="A7256" t="s">
        <v>315</v>
      </c>
      <c r="B7256" t="s">
        <v>1497</v>
      </c>
      <c r="C7256" t="s">
        <v>20</v>
      </c>
      <c r="D7256" s="6">
        <v>0.1</v>
      </c>
      <c r="E7256" s="6" t="s">
        <v>17</v>
      </c>
      <c r="F7256" t="s">
        <v>1565</v>
      </c>
      <c r="G7256" t="str">
        <f t="shared" si="14419"/>
        <v>DL2020040</v>
      </c>
      <c r="H7256" t="str">
        <f t="shared" si="14476"/>
        <v>18</v>
      </c>
      <c r="I7256" t="str">
        <f t="shared" si="14477"/>
        <v>Pukkellaks_18_20201104_DL2020040_AureoejGym</v>
      </c>
      <c r="J7256" t="str">
        <f t="shared" si="14478"/>
        <v>Pukkellaks</v>
      </c>
      <c r="K7256" t="str">
        <f t="shared" si="14479"/>
        <v>eDNA</v>
      </c>
      <c r="L7256" t="str">
        <f t="shared" si="14480"/>
        <v>No Ct</v>
      </c>
      <c r="M7256" t="str">
        <f t="shared" si="14481"/>
        <v/>
      </c>
      <c r="N7256" t="str">
        <f t="shared" si="14482"/>
        <v/>
      </c>
      <c r="O7256" t="str">
        <f t="shared" si="14483"/>
        <v/>
      </c>
    </row>
    <row r="7257" spans="1:24" x14ac:dyDescent="0.25">
      <c r="A7257" t="s">
        <v>317</v>
      </c>
      <c r="B7257" t="s">
        <v>1497</v>
      </c>
      <c r="C7257" t="s">
        <v>20</v>
      </c>
      <c r="D7257" s="6">
        <v>0.1</v>
      </c>
      <c r="E7257" s="6" t="s">
        <v>17</v>
      </c>
      <c r="F7257" t="s">
        <v>1565</v>
      </c>
      <c r="G7257" t="str">
        <f t="shared" si="14419"/>
        <v>DL2020040</v>
      </c>
      <c r="H7257" t="str">
        <f t="shared" si="14476"/>
        <v>18</v>
      </c>
      <c r="I7257" t="str">
        <f t="shared" si="14477"/>
        <v>Pukkellaks_18_20201104_DL2020040_AureoejGym</v>
      </c>
      <c r="J7257" t="str">
        <f t="shared" si="14478"/>
        <v>Pukkellaks</v>
      </c>
      <c r="K7257" t="str">
        <f t="shared" si="14479"/>
        <v>eDNA</v>
      </c>
      <c r="L7257" t="str">
        <f t="shared" si="14480"/>
        <v>No Ct</v>
      </c>
      <c r="M7257" t="str">
        <f t="shared" si="14481"/>
        <v/>
      </c>
      <c r="N7257" t="str">
        <f t="shared" si="14482"/>
        <v/>
      </c>
      <c r="O7257" t="str">
        <f t="shared" si="14483"/>
        <v/>
      </c>
    </row>
    <row r="7258" spans="1:24" x14ac:dyDescent="0.25">
      <c r="A7258" t="s">
        <v>318</v>
      </c>
      <c r="B7258" t="s">
        <v>1498</v>
      </c>
      <c r="C7258" t="s">
        <v>13</v>
      </c>
      <c r="D7258" s="6">
        <v>0.1</v>
      </c>
      <c r="E7258" s="6" t="s">
        <v>17</v>
      </c>
      <c r="F7258" t="s">
        <v>1565</v>
      </c>
      <c r="G7258" t="str">
        <f t="shared" si="14419"/>
        <v>DL2020040</v>
      </c>
      <c r="H7258" t="str">
        <f t="shared" si="14476"/>
        <v>19</v>
      </c>
      <c r="I7258" t="str">
        <f t="shared" si="14477"/>
        <v>SibiriskStoer_19_20201104_DL2020040_AureoejGym</v>
      </c>
      <c r="J7258" t="str">
        <f t="shared" si="14478"/>
        <v>SibiriskStoer</v>
      </c>
      <c r="K7258" t="str">
        <f t="shared" si="14479"/>
        <v>PosK</v>
      </c>
      <c r="L7258" t="str">
        <f t="shared" si="14480"/>
        <v>No Ct</v>
      </c>
      <c r="M7258">
        <f t="shared" si="14481"/>
        <v>0</v>
      </c>
      <c r="N7258">
        <f t="shared" si="14482"/>
        <v>0</v>
      </c>
      <c r="O7258">
        <f t="shared" si="14483"/>
        <v>0</v>
      </c>
      <c r="Q7258">
        <f t="shared" ref="Q7258" si="14498">IF(L7260="No Ct",0,L7260)</f>
        <v>0</v>
      </c>
      <c r="R7258">
        <f t="shared" ref="R7258" si="14499">IF(L7261="No Ct",0,L7261)</f>
        <v>0</v>
      </c>
      <c r="S7258" t="str">
        <f t="shared" ref="S7258" si="14500">IF(AND(M7258&gt;0,N7258=0),"Valid","Invalid")</f>
        <v>Invalid</v>
      </c>
      <c r="T7258" t="str">
        <f t="shared" ref="T7258" si="14501">IF(OR(Q7258&gt;1,R7258&gt;1),"Present","Absent")</f>
        <v>Absent</v>
      </c>
      <c r="U7258" t="str">
        <f t="shared" ref="U7258" si="14502">IF(OR(AND(Q7258&gt;1,Q7258&lt;41),AND(R7258&gt;1,R7258&lt;41)),"Ct&lt;41","Ct&gt;41")</f>
        <v>Ct&gt;41</v>
      </c>
      <c r="V7258" t="str">
        <f>VLOOKUP(J7258,Datasæt_Analysesystemer!$C$2:$D$68,2,FALSE)</f>
        <v>Siberisk stør</v>
      </c>
      <c r="W7258" t="str">
        <f t="shared" ref="W7258" si="14503">MID(F7258,10,9)</f>
        <v>DL2020040</v>
      </c>
      <c r="X7258" t="str">
        <f t="shared" ref="X7258" si="14504">W7258&amp;"_"&amp;V7258&amp;"_"&amp;S7258&amp;"_"&amp;T7258&amp;"_"&amp;U7258</f>
        <v>DL2020040_Siberisk stør_Invalid_Absent_Ct&gt;41</v>
      </c>
    </row>
    <row r="7259" spans="1:24" x14ac:dyDescent="0.25">
      <c r="A7259" t="s">
        <v>320</v>
      </c>
      <c r="B7259" t="s">
        <v>1499</v>
      </c>
      <c r="C7259" t="s">
        <v>16</v>
      </c>
      <c r="D7259" s="6">
        <v>0.1</v>
      </c>
      <c r="E7259" s="6" t="s">
        <v>17</v>
      </c>
      <c r="F7259" t="s">
        <v>1565</v>
      </c>
      <c r="G7259" t="str">
        <f t="shared" si="14419"/>
        <v>DL2020040</v>
      </c>
      <c r="H7259" t="str">
        <f t="shared" si="14476"/>
        <v>19</v>
      </c>
      <c r="I7259" t="str">
        <f t="shared" si="14477"/>
        <v>SibiriskStoer_19_20201104_DL2020040_AureoejGym</v>
      </c>
      <c r="J7259" t="str">
        <f t="shared" si="14478"/>
        <v>SibiriskStoer</v>
      </c>
      <c r="K7259" t="str">
        <f t="shared" si="14479"/>
        <v>NegK</v>
      </c>
      <c r="L7259" t="str">
        <f t="shared" si="14480"/>
        <v>No Ct</v>
      </c>
      <c r="M7259" t="str">
        <f t="shared" si="14481"/>
        <v/>
      </c>
      <c r="N7259" t="str">
        <f t="shared" si="14482"/>
        <v/>
      </c>
      <c r="O7259" t="str">
        <f t="shared" si="14483"/>
        <v/>
      </c>
    </row>
    <row r="7260" spans="1:24" x14ac:dyDescent="0.25">
      <c r="A7260" t="s">
        <v>322</v>
      </c>
      <c r="B7260" t="s">
        <v>1500</v>
      </c>
      <c r="C7260" t="s">
        <v>20</v>
      </c>
      <c r="D7260" s="6">
        <v>0.1</v>
      </c>
      <c r="E7260" s="6" t="s">
        <v>17</v>
      </c>
      <c r="F7260" t="s">
        <v>1565</v>
      </c>
      <c r="G7260" t="str">
        <f t="shared" si="14419"/>
        <v>DL2020040</v>
      </c>
      <c r="H7260" t="str">
        <f t="shared" si="14476"/>
        <v>19</v>
      </c>
      <c r="I7260" t="str">
        <f t="shared" si="14477"/>
        <v>SibiriskStoer_19_20201104_DL2020040_AureoejGym</v>
      </c>
      <c r="J7260" t="str">
        <f t="shared" si="14478"/>
        <v>SibiriskStoer</v>
      </c>
      <c r="K7260" t="str">
        <f t="shared" si="14479"/>
        <v>eDNA</v>
      </c>
      <c r="L7260" t="str">
        <f t="shared" si="14480"/>
        <v>No Ct</v>
      </c>
      <c r="M7260" t="str">
        <f t="shared" si="14481"/>
        <v/>
      </c>
      <c r="N7260" t="str">
        <f t="shared" si="14482"/>
        <v/>
      </c>
      <c r="O7260" t="str">
        <f t="shared" si="14483"/>
        <v/>
      </c>
    </row>
    <row r="7261" spans="1:24" x14ac:dyDescent="0.25">
      <c r="A7261" t="s">
        <v>324</v>
      </c>
      <c r="B7261" t="s">
        <v>1500</v>
      </c>
      <c r="C7261" t="s">
        <v>20</v>
      </c>
      <c r="D7261" s="6">
        <v>0.1</v>
      </c>
      <c r="E7261" s="6" t="s">
        <v>17</v>
      </c>
      <c r="F7261" t="s">
        <v>1565</v>
      </c>
      <c r="G7261" t="str">
        <f t="shared" si="14419"/>
        <v>DL2020040</v>
      </c>
      <c r="H7261" t="str">
        <f t="shared" si="14476"/>
        <v>19</v>
      </c>
      <c r="I7261" t="str">
        <f t="shared" si="14477"/>
        <v>SibiriskStoer_19_20201104_DL2020040_AureoejGym</v>
      </c>
      <c r="J7261" t="str">
        <f t="shared" si="14478"/>
        <v>SibiriskStoer</v>
      </c>
      <c r="K7261" t="str">
        <f t="shared" si="14479"/>
        <v>eDNA</v>
      </c>
      <c r="L7261" t="str">
        <f t="shared" si="14480"/>
        <v>No Ct</v>
      </c>
      <c r="M7261" t="str">
        <f t="shared" si="14481"/>
        <v/>
      </c>
      <c r="N7261" t="str">
        <f t="shared" si="14482"/>
        <v/>
      </c>
      <c r="O7261" t="str">
        <f t="shared" si="14483"/>
        <v/>
      </c>
    </row>
    <row r="7262" spans="1:24" x14ac:dyDescent="0.25">
      <c r="A7262" t="s">
        <v>325</v>
      </c>
      <c r="B7262" t="s">
        <v>1501</v>
      </c>
      <c r="C7262" t="s">
        <v>13</v>
      </c>
      <c r="D7262" s="6">
        <v>0.1</v>
      </c>
      <c r="E7262" s="6">
        <v>36.74</v>
      </c>
      <c r="F7262" t="s">
        <v>1565</v>
      </c>
      <c r="G7262" t="str">
        <f t="shared" si="14419"/>
        <v>DL2020040</v>
      </c>
      <c r="H7262" t="str">
        <f t="shared" si="14476"/>
        <v>20</v>
      </c>
      <c r="I7262" t="str">
        <f t="shared" si="14477"/>
        <v>SibiriskStoer_20_20201104_DL2020040_AureoejGym</v>
      </c>
      <c r="J7262" t="str">
        <f t="shared" si="14478"/>
        <v>SibiriskStoer</v>
      </c>
      <c r="K7262" t="str">
        <f t="shared" si="14479"/>
        <v>PosK</v>
      </c>
      <c r="L7262">
        <f t="shared" si="14480"/>
        <v>36.74</v>
      </c>
      <c r="M7262">
        <f t="shared" si="14481"/>
        <v>36.74</v>
      </c>
      <c r="N7262">
        <f t="shared" si="14482"/>
        <v>0</v>
      </c>
      <c r="O7262">
        <f t="shared" si="14483"/>
        <v>0</v>
      </c>
      <c r="Q7262">
        <f t="shared" ref="Q7262" si="14505">IF(L7264="No Ct",0,L7264)</f>
        <v>0</v>
      </c>
      <c r="R7262">
        <f t="shared" ref="R7262" si="14506">IF(L7265="No Ct",0,L7265)</f>
        <v>0</v>
      </c>
      <c r="S7262" t="str">
        <f t="shared" ref="S7262" si="14507">IF(AND(M7262&gt;0,N7262=0),"Valid","Invalid")</f>
        <v>Valid</v>
      </c>
      <c r="T7262" t="str">
        <f t="shared" ref="T7262" si="14508">IF(OR(Q7262&gt;1,R7262&gt;1),"Present","Absent")</f>
        <v>Absent</v>
      </c>
      <c r="U7262" t="str">
        <f t="shared" ref="U7262" si="14509">IF(OR(AND(Q7262&gt;1,Q7262&lt;41),AND(R7262&gt;1,R7262&lt;41)),"Ct&lt;41","Ct&gt;41")</f>
        <v>Ct&gt;41</v>
      </c>
      <c r="V7262" t="str">
        <f>VLOOKUP(J7262,Datasæt_Analysesystemer!$C$2:$D$68,2,FALSE)</f>
        <v>Siberisk stør</v>
      </c>
      <c r="W7262" t="str">
        <f t="shared" ref="W7262" si="14510">MID(F7262,10,9)</f>
        <v>DL2020040</v>
      </c>
      <c r="X7262" t="str">
        <f t="shared" ref="X7262" si="14511">W7262&amp;"_"&amp;V7262&amp;"_"&amp;S7262&amp;"_"&amp;T7262&amp;"_"&amp;U7262</f>
        <v>DL2020040_Siberisk stør_Valid_Absent_Ct&gt;41</v>
      </c>
    </row>
    <row r="7263" spans="1:24" x14ac:dyDescent="0.25">
      <c r="A7263" t="s">
        <v>327</v>
      </c>
      <c r="B7263" t="s">
        <v>1502</v>
      </c>
      <c r="C7263" t="s">
        <v>16</v>
      </c>
      <c r="D7263" s="6">
        <v>0.1</v>
      </c>
      <c r="E7263" s="6" t="s">
        <v>17</v>
      </c>
      <c r="F7263" t="s">
        <v>1565</v>
      </c>
      <c r="G7263" t="str">
        <f t="shared" si="14419"/>
        <v>DL2020040</v>
      </c>
      <c r="H7263" t="str">
        <f t="shared" si="14476"/>
        <v>20</v>
      </c>
      <c r="I7263" t="str">
        <f t="shared" si="14477"/>
        <v>SibiriskStoer_20_20201104_DL2020040_AureoejGym</v>
      </c>
      <c r="J7263" t="str">
        <f t="shared" si="14478"/>
        <v>SibiriskStoer</v>
      </c>
      <c r="K7263" t="str">
        <f t="shared" si="14479"/>
        <v>NegK</v>
      </c>
      <c r="L7263" t="str">
        <f t="shared" si="14480"/>
        <v>No Ct</v>
      </c>
      <c r="M7263" t="str">
        <f t="shared" si="14481"/>
        <v/>
      </c>
      <c r="N7263" t="str">
        <f t="shared" si="14482"/>
        <v/>
      </c>
      <c r="O7263" t="str">
        <f t="shared" si="14483"/>
        <v/>
      </c>
    </row>
    <row r="7264" spans="1:24" x14ac:dyDescent="0.25">
      <c r="A7264" t="s">
        <v>329</v>
      </c>
      <c r="B7264" t="s">
        <v>1503</v>
      </c>
      <c r="C7264" t="s">
        <v>20</v>
      </c>
      <c r="D7264" s="6">
        <v>0.1</v>
      </c>
      <c r="E7264" s="6" t="s">
        <v>17</v>
      </c>
      <c r="F7264" t="s">
        <v>1565</v>
      </c>
      <c r="G7264" t="str">
        <f t="shared" si="14419"/>
        <v>DL2020040</v>
      </c>
      <c r="H7264" t="str">
        <f t="shared" si="14476"/>
        <v>20</v>
      </c>
      <c r="I7264" t="str">
        <f t="shared" si="14477"/>
        <v>SibiriskStoer_20_20201104_DL2020040_AureoejGym</v>
      </c>
      <c r="J7264" t="str">
        <f t="shared" si="14478"/>
        <v>SibiriskStoer</v>
      </c>
      <c r="K7264" t="str">
        <f t="shared" si="14479"/>
        <v>eDNA</v>
      </c>
      <c r="L7264" t="str">
        <f t="shared" si="14480"/>
        <v>No Ct</v>
      </c>
      <c r="M7264" t="str">
        <f t="shared" si="14481"/>
        <v/>
      </c>
      <c r="N7264" t="str">
        <f t="shared" si="14482"/>
        <v/>
      </c>
      <c r="O7264" t="str">
        <f t="shared" si="14483"/>
        <v/>
      </c>
    </row>
    <row r="7265" spans="1:24" x14ac:dyDescent="0.25">
      <c r="A7265" t="s">
        <v>331</v>
      </c>
      <c r="B7265" t="s">
        <v>1503</v>
      </c>
      <c r="C7265" t="s">
        <v>20</v>
      </c>
      <c r="D7265" s="6">
        <v>0.1</v>
      </c>
      <c r="E7265" s="6" t="s">
        <v>17</v>
      </c>
      <c r="F7265" t="s">
        <v>1565</v>
      </c>
      <c r="G7265" t="str">
        <f t="shared" si="14419"/>
        <v>DL2020040</v>
      </c>
      <c r="H7265" t="str">
        <f t="shared" si="14476"/>
        <v>20</v>
      </c>
      <c r="I7265" t="str">
        <f t="shared" si="14477"/>
        <v>SibiriskStoer_20_20201104_DL2020040_AureoejGym</v>
      </c>
      <c r="J7265" t="str">
        <f t="shared" si="14478"/>
        <v>SibiriskStoer</v>
      </c>
      <c r="K7265" t="str">
        <f t="shared" si="14479"/>
        <v>eDNA</v>
      </c>
      <c r="L7265" t="str">
        <f t="shared" si="14480"/>
        <v>No Ct</v>
      </c>
      <c r="M7265" t="str">
        <f t="shared" si="14481"/>
        <v/>
      </c>
      <c r="N7265" t="str">
        <f t="shared" si="14482"/>
        <v/>
      </c>
      <c r="O7265" t="str">
        <f t="shared" si="14483"/>
        <v/>
      </c>
    </row>
    <row r="7266" spans="1:24" x14ac:dyDescent="0.25">
      <c r="A7266" t="s">
        <v>390</v>
      </c>
      <c r="B7266" t="s">
        <v>1504</v>
      </c>
      <c r="C7266" t="s">
        <v>13</v>
      </c>
      <c r="D7266" s="6">
        <v>0.1</v>
      </c>
      <c r="E7266" s="6">
        <v>27.69</v>
      </c>
      <c r="F7266" t="s">
        <v>1565</v>
      </c>
      <c r="G7266" t="str">
        <f t="shared" si="14419"/>
        <v>DL2020040</v>
      </c>
      <c r="H7266" t="str">
        <f t="shared" si="14476"/>
        <v>21</v>
      </c>
      <c r="I7266" t="str">
        <f t="shared" si="14477"/>
        <v>Stillehavsoesters_21_20201104_DL2020040_AureoejGym</v>
      </c>
      <c r="J7266" t="str">
        <f t="shared" si="14478"/>
        <v>Stillehavsoesters</v>
      </c>
      <c r="K7266" t="str">
        <f t="shared" si="14479"/>
        <v>PosK</v>
      </c>
      <c r="L7266">
        <f t="shared" si="14480"/>
        <v>27.69</v>
      </c>
      <c r="M7266">
        <f t="shared" si="14481"/>
        <v>27.69</v>
      </c>
      <c r="N7266">
        <f t="shared" si="14482"/>
        <v>0</v>
      </c>
      <c r="O7266">
        <f t="shared" si="14483"/>
        <v>0</v>
      </c>
      <c r="Q7266">
        <f t="shared" ref="Q7266" si="14512">IF(L7268="No Ct",0,L7268)</f>
        <v>0</v>
      </c>
      <c r="R7266">
        <f t="shared" ref="R7266" si="14513">IF(L7269="No Ct",0,L7269)</f>
        <v>0</v>
      </c>
      <c r="S7266" t="str">
        <f t="shared" ref="S7266" si="14514">IF(AND(M7266&gt;0,N7266=0),"Valid","Invalid")</f>
        <v>Valid</v>
      </c>
      <c r="T7266" t="str">
        <f t="shared" ref="T7266" si="14515">IF(OR(Q7266&gt;1,R7266&gt;1),"Present","Absent")</f>
        <v>Absent</v>
      </c>
      <c r="U7266" t="str">
        <f t="shared" ref="U7266" si="14516">IF(OR(AND(Q7266&gt;1,Q7266&lt;41),AND(R7266&gt;1,R7266&lt;41)),"Ct&lt;41","Ct&gt;41")</f>
        <v>Ct&gt;41</v>
      </c>
      <c r="V7266" t="str">
        <f>VLOOKUP(J7266,Datasæt_Analysesystemer!$C$2:$D$68,2,FALSE)</f>
        <v>Stillehavsøsters</v>
      </c>
      <c r="W7266" t="str">
        <f t="shared" ref="W7266" si="14517">MID(F7266,10,9)</f>
        <v>DL2020040</v>
      </c>
      <c r="X7266" t="str">
        <f t="shared" ref="X7266" si="14518">W7266&amp;"_"&amp;V7266&amp;"_"&amp;S7266&amp;"_"&amp;T7266&amp;"_"&amp;U7266</f>
        <v>DL2020040_Stillehavsøsters_Valid_Absent_Ct&gt;41</v>
      </c>
    </row>
    <row r="7267" spans="1:24" x14ac:dyDescent="0.25">
      <c r="A7267" t="s">
        <v>392</v>
      </c>
      <c r="B7267" t="s">
        <v>1505</v>
      </c>
      <c r="C7267" t="s">
        <v>16</v>
      </c>
      <c r="D7267" s="6">
        <v>0.1</v>
      </c>
      <c r="E7267" s="6" t="s">
        <v>17</v>
      </c>
      <c r="F7267" t="s">
        <v>1565</v>
      </c>
      <c r="G7267" t="str">
        <f t="shared" si="14419"/>
        <v>DL2020040</v>
      </c>
      <c r="H7267" t="str">
        <f t="shared" si="14476"/>
        <v>21</v>
      </c>
      <c r="I7267" t="str">
        <f t="shared" si="14477"/>
        <v>Stillehavsoesters_21_20201104_DL2020040_AureoejGym</v>
      </c>
      <c r="J7267" t="str">
        <f t="shared" si="14478"/>
        <v>Stillehavsoesters</v>
      </c>
      <c r="K7267" t="str">
        <f t="shared" si="14479"/>
        <v>NegK</v>
      </c>
      <c r="L7267" t="str">
        <f t="shared" si="14480"/>
        <v>No Ct</v>
      </c>
      <c r="M7267" t="str">
        <f t="shared" si="14481"/>
        <v/>
      </c>
      <c r="N7267" t="str">
        <f t="shared" si="14482"/>
        <v/>
      </c>
      <c r="O7267" t="str">
        <f t="shared" si="14483"/>
        <v/>
      </c>
    </row>
    <row r="7268" spans="1:24" x14ac:dyDescent="0.25">
      <c r="A7268" t="s">
        <v>394</v>
      </c>
      <c r="B7268" t="s">
        <v>1506</v>
      </c>
      <c r="C7268" t="s">
        <v>20</v>
      </c>
      <c r="D7268" s="6">
        <v>0.1</v>
      </c>
      <c r="E7268" s="6" t="s">
        <v>17</v>
      </c>
      <c r="F7268" t="s">
        <v>1565</v>
      </c>
      <c r="G7268" t="str">
        <f t="shared" si="14419"/>
        <v>DL2020040</v>
      </c>
      <c r="H7268" t="str">
        <f t="shared" si="14476"/>
        <v>21</v>
      </c>
      <c r="I7268" t="str">
        <f t="shared" si="14477"/>
        <v>Stillehavsoesters_21_20201104_DL2020040_AureoejGym</v>
      </c>
      <c r="J7268" t="str">
        <f t="shared" si="14478"/>
        <v>Stillehavsoesters</v>
      </c>
      <c r="K7268" t="str">
        <f t="shared" si="14479"/>
        <v>eDNA</v>
      </c>
      <c r="L7268" t="str">
        <f t="shared" si="14480"/>
        <v>No Ct</v>
      </c>
      <c r="M7268" t="str">
        <f t="shared" si="14481"/>
        <v/>
      </c>
      <c r="N7268" t="str">
        <f t="shared" si="14482"/>
        <v/>
      </c>
      <c r="O7268" t="str">
        <f t="shared" si="14483"/>
        <v/>
      </c>
    </row>
    <row r="7269" spans="1:24" x14ac:dyDescent="0.25">
      <c r="A7269" t="s">
        <v>396</v>
      </c>
      <c r="B7269" t="s">
        <v>1506</v>
      </c>
      <c r="C7269" t="s">
        <v>20</v>
      </c>
      <c r="D7269" s="6">
        <v>0.1</v>
      </c>
      <c r="E7269" s="6" t="s">
        <v>17</v>
      </c>
      <c r="F7269" t="s">
        <v>1565</v>
      </c>
      <c r="G7269" t="str">
        <f t="shared" si="14419"/>
        <v>DL2020040</v>
      </c>
      <c r="H7269" t="str">
        <f t="shared" si="14476"/>
        <v>21</v>
      </c>
      <c r="I7269" t="str">
        <f t="shared" si="14477"/>
        <v>Stillehavsoesters_21_20201104_DL2020040_AureoejGym</v>
      </c>
      <c r="J7269" t="str">
        <f t="shared" si="14478"/>
        <v>Stillehavsoesters</v>
      </c>
      <c r="K7269" t="str">
        <f t="shared" si="14479"/>
        <v>eDNA</v>
      </c>
      <c r="L7269" t="str">
        <f t="shared" si="14480"/>
        <v>No Ct</v>
      </c>
      <c r="M7269" t="str">
        <f t="shared" si="14481"/>
        <v/>
      </c>
      <c r="N7269" t="str">
        <f t="shared" si="14482"/>
        <v/>
      </c>
      <c r="O7269" t="str">
        <f t="shared" si="14483"/>
        <v/>
      </c>
    </row>
    <row r="7270" spans="1:24" x14ac:dyDescent="0.25">
      <c r="A7270" t="s">
        <v>397</v>
      </c>
      <c r="B7270" t="s">
        <v>1507</v>
      </c>
      <c r="C7270" t="s">
        <v>13</v>
      </c>
      <c r="D7270" s="6">
        <v>0.1</v>
      </c>
      <c r="E7270" s="6">
        <v>25.57</v>
      </c>
      <c r="F7270" t="s">
        <v>1565</v>
      </c>
      <c r="G7270" t="str">
        <f t="shared" si="14419"/>
        <v>DL2020040</v>
      </c>
      <c r="H7270" t="str">
        <f t="shared" si="14476"/>
        <v>22</v>
      </c>
      <c r="I7270" t="str">
        <f t="shared" si="14477"/>
        <v>Stillehavsoesters_22_20201104_DL2020040_AureoejGym</v>
      </c>
      <c r="J7270" t="str">
        <f t="shared" si="14478"/>
        <v>Stillehavsoesters</v>
      </c>
      <c r="K7270" t="str">
        <f t="shared" si="14479"/>
        <v>PosK</v>
      </c>
      <c r="L7270">
        <f t="shared" si="14480"/>
        <v>25.57</v>
      </c>
      <c r="M7270">
        <f t="shared" si="14481"/>
        <v>25.57</v>
      </c>
      <c r="N7270">
        <f t="shared" si="14482"/>
        <v>0</v>
      </c>
      <c r="O7270">
        <f t="shared" si="14483"/>
        <v>0</v>
      </c>
      <c r="Q7270">
        <f t="shared" ref="Q7270" si="14519">IF(L7272="No Ct",0,L7272)</f>
        <v>0</v>
      </c>
      <c r="R7270">
        <f t="shared" ref="R7270" si="14520">IF(L7273="No Ct",0,L7273)</f>
        <v>0</v>
      </c>
      <c r="S7270" t="str">
        <f t="shared" ref="S7270" si="14521">IF(AND(M7270&gt;0,N7270=0),"Valid","Invalid")</f>
        <v>Valid</v>
      </c>
      <c r="T7270" t="str">
        <f t="shared" ref="T7270" si="14522">IF(OR(Q7270&gt;1,R7270&gt;1),"Present","Absent")</f>
        <v>Absent</v>
      </c>
      <c r="U7270" t="str">
        <f t="shared" ref="U7270" si="14523">IF(OR(AND(Q7270&gt;1,Q7270&lt;41),AND(R7270&gt;1,R7270&lt;41)),"Ct&lt;41","Ct&gt;41")</f>
        <v>Ct&gt;41</v>
      </c>
      <c r="V7270" t="str">
        <f>VLOOKUP(J7270,Datasæt_Analysesystemer!$C$2:$D$68,2,FALSE)</f>
        <v>Stillehavsøsters</v>
      </c>
      <c r="W7270" t="str">
        <f t="shared" ref="W7270" si="14524">MID(F7270,10,9)</f>
        <v>DL2020040</v>
      </c>
      <c r="X7270" t="str">
        <f t="shared" ref="X7270" si="14525">W7270&amp;"_"&amp;V7270&amp;"_"&amp;S7270&amp;"_"&amp;T7270&amp;"_"&amp;U7270</f>
        <v>DL2020040_Stillehavsøsters_Valid_Absent_Ct&gt;41</v>
      </c>
    </row>
    <row r="7271" spans="1:24" x14ac:dyDescent="0.25">
      <c r="A7271" t="s">
        <v>399</v>
      </c>
      <c r="B7271" t="s">
        <v>1508</v>
      </c>
      <c r="C7271" t="s">
        <v>16</v>
      </c>
      <c r="D7271" s="6">
        <v>0.1</v>
      </c>
      <c r="E7271" s="6" t="s">
        <v>17</v>
      </c>
      <c r="F7271" t="s">
        <v>1565</v>
      </c>
      <c r="G7271" t="str">
        <f t="shared" si="14419"/>
        <v>DL2020040</v>
      </c>
      <c r="H7271" t="str">
        <f t="shared" si="14476"/>
        <v>22</v>
      </c>
      <c r="I7271" t="str">
        <f t="shared" si="14477"/>
        <v>Stillehavsoesters_22_20201104_DL2020040_AureoejGym</v>
      </c>
      <c r="J7271" t="str">
        <f t="shared" si="14478"/>
        <v>Stillehavsoesters</v>
      </c>
      <c r="K7271" t="str">
        <f t="shared" si="14479"/>
        <v>NegK</v>
      </c>
      <c r="L7271" t="str">
        <f t="shared" si="14480"/>
        <v>No Ct</v>
      </c>
      <c r="M7271" t="str">
        <f t="shared" si="14481"/>
        <v/>
      </c>
      <c r="N7271" t="str">
        <f t="shared" si="14482"/>
        <v/>
      </c>
      <c r="O7271" t="str">
        <f t="shared" si="14483"/>
        <v/>
      </c>
    </row>
    <row r="7272" spans="1:24" x14ac:dyDescent="0.25">
      <c r="A7272" t="s">
        <v>401</v>
      </c>
      <c r="B7272" t="s">
        <v>1509</v>
      </c>
      <c r="C7272" t="s">
        <v>20</v>
      </c>
      <c r="D7272" s="6">
        <v>0.1</v>
      </c>
      <c r="E7272" s="6" t="s">
        <v>17</v>
      </c>
      <c r="F7272" t="s">
        <v>1565</v>
      </c>
      <c r="G7272" t="str">
        <f t="shared" si="14419"/>
        <v>DL2020040</v>
      </c>
      <c r="H7272" t="str">
        <f t="shared" si="14476"/>
        <v>22</v>
      </c>
      <c r="I7272" t="str">
        <f t="shared" si="14477"/>
        <v>Stillehavsoesters_22_20201104_DL2020040_AureoejGym</v>
      </c>
      <c r="J7272" t="str">
        <f t="shared" si="14478"/>
        <v>Stillehavsoesters</v>
      </c>
      <c r="K7272" t="str">
        <f t="shared" si="14479"/>
        <v>eDNA</v>
      </c>
      <c r="L7272" t="str">
        <f t="shared" si="14480"/>
        <v>No Ct</v>
      </c>
      <c r="M7272" t="str">
        <f t="shared" si="14481"/>
        <v/>
      </c>
      <c r="N7272" t="str">
        <f t="shared" si="14482"/>
        <v/>
      </c>
      <c r="O7272" t="str">
        <f t="shared" si="14483"/>
        <v/>
      </c>
    </row>
    <row r="7273" spans="1:24" x14ac:dyDescent="0.25">
      <c r="A7273" t="s">
        <v>403</v>
      </c>
      <c r="B7273" t="s">
        <v>1509</v>
      </c>
      <c r="C7273" t="s">
        <v>20</v>
      </c>
      <c r="D7273" s="6">
        <v>0.1</v>
      </c>
      <c r="E7273" s="6" t="s">
        <v>17</v>
      </c>
      <c r="F7273" t="s">
        <v>1565</v>
      </c>
      <c r="G7273" t="str">
        <f t="shared" si="14419"/>
        <v>DL2020040</v>
      </c>
      <c r="H7273" t="str">
        <f t="shared" si="14476"/>
        <v>22</v>
      </c>
      <c r="I7273" t="str">
        <f t="shared" si="14477"/>
        <v>Stillehavsoesters_22_20201104_DL2020040_AureoejGym</v>
      </c>
      <c r="J7273" t="str">
        <f t="shared" si="14478"/>
        <v>Stillehavsoesters</v>
      </c>
      <c r="K7273" t="str">
        <f t="shared" si="14479"/>
        <v>eDNA</v>
      </c>
      <c r="L7273" t="str">
        <f t="shared" si="14480"/>
        <v>No Ct</v>
      </c>
      <c r="M7273" t="str">
        <f t="shared" si="14481"/>
        <v/>
      </c>
      <c r="N7273" t="str">
        <f t="shared" si="14482"/>
        <v/>
      </c>
      <c r="O7273" t="str">
        <f t="shared" si="14483"/>
        <v/>
      </c>
    </row>
    <row r="7274" spans="1:24" x14ac:dyDescent="0.25">
      <c r="A7274" t="s">
        <v>404</v>
      </c>
      <c r="B7274" t="s">
        <v>692</v>
      </c>
      <c r="C7274" t="s">
        <v>13</v>
      </c>
      <c r="D7274" s="6">
        <v>0.1</v>
      </c>
      <c r="E7274" s="6">
        <v>31.38</v>
      </c>
      <c r="F7274" t="s">
        <v>1565</v>
      </c>
      <c r="G7274" t="str">
        <f t="shared" si="14419"/>
        <v>DL2020040</v>
      </c>
      <c r="H7274" t="str">
        <f t="shared" si="14476"/>
        <v>23</v>
      </c>
      <c r="I7274" t="str">
        <f t="shared" si="14477"/>
        <v>SortmundetKutling_23_20201104_DL2020040_AureoejGym</v>
      </c>
      <c r="J7274" t="str">
        <f t="shared" si="14478"/>
        <v>SortmundetKutling</v>
      </c>
      <c r="K7274" t="str">
        <f t="shared" si="14479"/>
        <v>PosK</v>
      </c>
      <c r="L7274">
        <f t="shared" si="14480"/>
        <v>31.38</v>
      </c>
      <c r="M7274">
        <f t="shared" si="14481"/>
        <v>31.38</v>
      </c>
      <c r="N7274">
        <f t="shared" si="14482"/>
        <v>0</v>
      </c>
      <c r="O7274">
        <f t="shared" si="14483"/>
        <v>85.19</v>
      </c>
      <c r="Q7274">
        <f t="shared" ref="Q7274" si="14526">IF(L7276="No Ct",0,L7276)</f>
        <v>45.37</v>
      </c>
      <c r="R7274">
        <f t="shared" ref="R7274" si="14527">IF(L7277="No Ct",0,L7277)</f>
        <v>39.82</v>
      </c>
      <c r="S7274" t="str">
        <f t="shared" ref="S7274" si="14528">IF(AND(M7274&gt;0,N7274=0),"Valid","Invalid")</f>
        <v>Valid</v>
      </c>
      <c r="T7274" t="str">
        <f t="shared" ref="T7274" si="14529">IF(OR(Q7274&gt;1,R7274&gt;1),"Present","Absent")</f>
        <v>Present</v>
      </c>
      <c r="U7274" t="str">
        <f t="shared" ref="U7274" si="14530">IF(OR(AND(Q7274&gt;1,Q7274&lt;41),AND(R7274&gt;1,R7274&lt;41)),"Ct&lt;41","Ct&gt;41")</f>
        <v>Ct&lt;41</v>
      </c>
      <c r="V7274" t="str">
        <f>VLOOKUP(J7274,Datasæt_Analysesystemer!$C$2:$D$68,2,FALSE)</f>
        <v>Sortmundet kutling</v>
      </c>
      <c r="W7274" t="str">
        <f t="shared" ref="W7274" si="14531">MID(F7274,10,9)</f>
        <v>DL2020040</v>
      </c>
      <c r="X7274" t="str">
        <f t="shared" ref="X7274" si="14532">W7274&amp;"_"&amp;V7274&amp;"_"&amp;S7274&amp;"_"&amp;T7274&amp;"_"&amp;U7274</f>
        <v>DL2020040_Sortmundet kutling_Valid_Present_Ct&lt;41</v>
      </c>
    </row>
    <row r="7275" spans="1:24" x14ac:dyDescent="0.25">
      <c r="A7275" t="s">
        <v>406</v>
      </c>
      <c r="B7275" t="s">
        <v>693</v>
      </c>
      <c r="C7275" t="s">
        <v>16</v>
      </c>
      <c r="D7275" s="6">
        <v>0.1</v>
      </c>
      <c r="E7275" s="6" t="s">
        <v>17</v>
      </c>
      <c r="F7275" t="s">
        <v>1565</v>
      </c>
      <c r="G7275" t="str">
        <f t="shared" si="14419"/>
        <v>DL2020040</v>
      </c>
      <c r="H7275" t="str">
        <f t="shared" si="14476"/>
        <v>23</v>
      </c>
      <c r="I7275" t="str">
        <f t="shared" si="14477"/>
        <v>SortmundetKutling_23_20201104_DL2020040_AureoejGym</v>
      </c>
      <c r="J7275" t="str">
        <f t="shared" si="14478"/>
        <v>SortmundetKutling</v>
      </c>
      <c r="K7275" t="str">
        <f t="shared" si="14479"/>
        <v>NegK</v>
      </c>
      <c r="L7275" t="str">
        <f t="shared" si="14480"/>
        <v>No Ct</v>
      </c>
      <c r="M7275" t="str">
        <f t="shared" si="14481"/>
        <v/>
      </c>
      <c r="N7275" t="str">
        <f t="shared" si="14482"/>
        <v/>
      </c>
      <c r="O7275" t="str">
        <f t="shared" si="14483"/>
        <v/>
      </c>
    </row>
    <row r="7276" spans="1:24" x14ac:dyDescent="0.25">
      <c r="A7276" t="s">
        <v>408</v>
      </c>
      <c r="B7276" t="s">
        <v>694</v>
      </c>
      <c r="C7276" t="s">
        <v>20</v>
      </c>
      <c r="D7276" s="6">
        <v>0.1</v>
      </c>
      <c r="E7276" s="6">
        <v>45.37</v>
      </c>
      <c r="F7276" t="s">
        <v>1565</v>
      </c>
      <c r="G7276" t="str">
        <f t="shared" si="14419"/>
        <v>DL2020040</v>
      </c>
      <c r="H7276" t="str">
        <f t="shared" si="14476"/>
        <v>23</v>
      </c>
      <c r="I7276" t="str">
        <f t="shared" si="14477"/>
        <v>SortmundetKutling_23_20201104_DL2020040_AureoejGym</v>
      </c>
      <c r="J7276" t="str">
        <f t="shared" si="14478"/>
        <v>SortmundetKutling</v>
      </c>
      <c r="K7276" t="str">
        <f t="shared" si="14479"/>
        <v>eDNA</v>
      </c>
      <c r="L7276">
        <f t="shared" si="14480"/>
        <v>45.37</v>
      </c>
      <c r="M7276" t="str">
        <f t="shared" si="14481"/>
        <v/>
      </c>
      <c r="N7276" t="str">
        <f t="shared" si="14482"/>
        <v/>
      </c>
      <c r="O7276" t="str">
        <f t="shared" si="14483"/>
        <v/>
      </c>
    </row>
    <row r="7277" spans="1:24" x14ac:dyDescent="0.25">
      <c r="A7277" t="s">
        <v>410</v>
      </c>
      <c r="B7277" t="s">
        <v>694</v>
      </c>
      <c r="C7277" t="s">
        <v>20</v>
      </c>
      <c r="D7277" s="6">
        <v>0.1</v>
      </c>
      <c r="E7277" s="6">
        <v>39.82</v>
      </c>
      <c r="F7277" t="s">
        <v>1565</v>
      </c>
      <c r="G7277" t="str">
        <f t="shared" si="14419"/>
        <v>DL2020040</v>
      </c>
      <c r="H7277" t="str">
        <f t="shared" si="14476"/>
        <v>23</v>
      </c>
      <c r="I7277" t="str">
        <f t="shared" si="14477"/>
        <v>SortmundetKutling_23_20201104_DL2020040_AureoejGym</v>
      </c>
      <c r="J7277" t="str">
        <f t="shared" si="14478"/>
        <v>SortmundetKutling</v>
      </c>
      <c r="K7277" t="str">
        <f t="shared" si="14479"/>
        <v>eDNA</v>
      </c>
      <c r="L7277">
        <f t="shared" si="14480"/>
        <v>39.82</v>
      </c>
      <c r="M7277" t="str">
        <f t="shared" si="14481"/>
        <v/>
      </c>
      <c r="N7277" t="str">
        <f t="shared" si="14482"/>
        <v/>
      </c>
      <c r="O7277" t="str">
        <f t="shared" si="14483"/>
        <v/>
      </c>
    </row>
    <row r="7278" spans="1:24" x14ac:dyDescent="0.25">
      <c r="A7278" t="s">
        <v>411</v>
      </c>
      <c r="B7278" t="s">
        <v>695</v>
      </c>
      <c r="C7278" t="s">
        <v>13</v>
      </c>
      <c r="D7278" s="6">
        <v>0.1</v>
      </c>
      <c r="E7278" s="6">
        <v>26.15</v>
      </c>
      <c r="F7278" t="s">
        <v>1565</v>
      </c>
      <c r="G7278" t="str">
        <f t="shared" si="14419"/>
        <v>DL2020040</v>
      </c>
      <c r="H7278" t="str">
        <f t="shared" si="14476"/>
        <v>24</v>
      </c>
      <c r="I7278" t="str">
        <f t="shared" si="14477"/>
        <v>SortmundetKutling_24_20201104_DL2020040_AureoejGym</v>
      </c>
      <c r="J7278" t="str">
        <f t="shared" si="14478"/>
        <v>SortmundetKutling</v>
      </c>
      <c r="K7278" t="str">
        <f t="shared" si="14479"/>
        <v>PosK</v>
      </c>
      <c r="L7278">
        <f t="shared" si="14480"/>
        <v>26.15</v>
      </c>
      <c r="M7278">
        <f t="shared" si="14481"/>
        <v>26.15</v>
      </c>
      <c r="N7278">
        <f t="shared" si="14482"/>
        <v>0</v>
      </c>
      <c r="O7278">
        <f t="shared" si="14483"/>
        <v>76.72999999999999</v>
      </c>
      <c r="Q7278">
        <f t="shared" ref="Q7278" si="14533">IF(L7280="No Ct",0,L7280)</f>
        <v>38.01</v>
      </c>
      <c r="R7278">
        <f t="shared" ref="R7278" si="14534">IF(L7281="No Ct",0,L7281)</f>
        <v>38.72</v>
      </c>
      <c r="S7278" t="str">
        <f t="shared" ref="S7278" si="14535">IF(AND(M7278&gt;0,N7278=0),"Valid","Invalid")</f>
        <v>Valid</v>
      </c>
      <c r="T7278" t="str">
        <f t="shared" ref="T7278" si="14536">IF(OR(Q7278&gt;1,R7278&gt;1),"Present","Absent")</f>
        <v>Present</v>
      </c>
      <c r="U7278" t="str">
        <f t="shared" ref="U7278" si="14537">IF(OR(AND(Q7278&gt;1,Q7278&lt;41),AND(R7278&gt;1,R7278&lt;41)),"Ct&lt;41","Ct&gt;41")</f>
        <v>Ct&lt;41</v>
      </c>
      <c r="V7278" t="str">
        <f>VLOOKUP(J7278,Datasæt_Analysesystemer!$C$2:$D$68,2,FALSE)</f>
        <v>Sortmundet kutling</v>
      </c>
      <c r="W7278" t="str">
        <f t="shared" ref="W7278" si="14538">MID(F7278,10,9)</f>
        <v>DL2020040</v>
      </c>
      <c r="X7278" t="str">
        <f t="shared" ref="X7278" si="14539">W7278&amp;"_"&amp;V7278&amp;"_"&amp;S7278&amp;"_"&amp;T7278&amp;"_"&amp;U7278</f>
        <v>DL2020040_Sortmundet kutling_Valid_Present_Ct&lt;41</v>
      </c>
    </row>
    <row r="7279" spans="1:24" x14ac:dyDescent="0.25">
      <c r="A7279" t="s">
        <v>413</v>
      </c>
      <c r="B7279" t="s">
        <v>696</v>
      </c>
      <c r="C7279" t="s">
        <v>16</v>
      </c>
      <c r="D7279" s="6">
        <v>0.1</v>
      </c>
      <c r="E7279" s="6" t="s">
        <v>17</v>
      </c>
      <c r="F7279" t="s">
        <v>1565</v>
      </c>
      <c r="G7279" t="str">
        <f t="shared" si="14419"/>
        <v>DL2020040</v>
      </c>
      <c r="H7279" t="str">
        <f t="shared" si="14476"/>
        <v>24</v>
      </c>
      <c r="I7279" t="str">
        <f t="shared" si="14477"/>
        <v>SortmundetKutling_24_20201104_DL2020040_AureoejGym</v>
      </c>
      <c r="J7279" t="str">
        <f t="shared" si="14478"/>
        <v>SortmundetKutling</v>
      </c>
      <c r="K7279" t="str">
        <f t="shared" si="14479"/>
        <v>NegK</v>
      </c>
      <c r="L7279" t="str">
        <f t="shared" si="14480"/>
        <v>No Ct</v>
      </c>
      <c r="M7279" t="str">
        <f t="shared" si="14481"/>
        <v/>
      </c>
      <c r="N7279" t="str">
        <f t="shared" si="14482"/>
        <v/>
      </c>
      <c r="O7279" t="str">
        <f t="shared" si="14483"/>
        <v/>
      </c>
    </row>
    <row r="7280" spans="1:24" x14ac:dyDescent="0.25">
      <c r="A7280" t="s">
        <v>415</v>
      </c>
      <c r="B7280" t="s">
        <v>697</v>
      </c>
      <c r="C7280" t="s">
        <v>20</v>
      </c>
      <c r="D7280" s="6">
        <v>0.1</v>
      </c>
      <c r="E7280" s="6">
        <v>38.01</v>
      </c>
      <c r="F7280" t="s">
        <v>1565</v>
      </c>
      <c r="G7280" t="str">
        <f t="shared" si="14419"/>
        <v>DL2020040</v>
      </c>
      <c r="H7280" t="str">
        <f t="shared" si="14476"/>
        <v>24</v>
      </c>
      <c r="I7280" t="str">
        <f t="shared" si="14477"/>
        <v>SortmundetKutling_24_20201104_DL2020040_AureoejGym</v>
      </c>
      <c r="J7280" t="str">
        <f t="shared" si="14478"/>
        <v>SortmundetKutling</v>
      </c>
      <c r="K7280" t="str">
        <f t="shared" si="14479"/>
        <v>eDNA</v>
      </c>
      <c r="L7280">
        <f t="shared" si="14480"/>
        <v>38.01</v>
      </c>
      <c r="M7280" t="str">
        <f t="shared" si="14481"/>
        <v/>
      </c>
      <c r="N7280" t="str">
        <f t="shared" si="14482"/>
        <v/>
      </c>
      <c r="O7280" t="str">
        <f t="shared" si="14483"/>
        <v/>
      </c>
    </row>
    <row r="7281" spans="1:24" x14ac:dyDescent="0.25">
      <c r="A7281" t="s">
        <v>417</v>
      </c>
      <c r="B7281" t="s">
        <v>697</v>
      </c>
      <c r="C7281" t="s">
        <v>20</v>
      </c>
      <c r="D7281" s="6">
        <v>0.1</v>
      </c>
      <c r="E7281" s="6">
        <v>38.72</v>
      </c>
      <c r="F7281" t="s">
        <v>1565</v>
      </c>
      <c r="G7281" t="str">
        <f t="shared" si="14419"/>
        <v>DL2020040</v>
      </c>
      <c r="H7281" t="str">
        <f t="shared" si="14476"/>
        <v>24</v>
      </c>
      <c r="I7281" t="str">
        <f t="shared" si="14477"/>
        <v>SortmundetKutling_24_20201104_DL2020040_AureoejGym</v>
      </c>
      <c r="J7281" t="str">
        <f t="shared" si="14478"/>
        <v>SortmundetKutling</v>
      </c>
      <c r="K7281" t="str">
        <f t="shared" si="14479"/>
        <v>eDNA</v>
      </c>
      <c r="L7281">
        <f t="shared" si="14480"/>
        <v>38.72</v>
      </c>
      <c r="M7281" t="str">
        <f t="shared" si="14481"/>
        <v/>
      </c>
      <c r="N7281" t="str">
        <f t="shared" si="14482"/>
        <v/>
      </c>
      <c r="O7281" t="str">
        <f t="shared" si="14483"/>
        <v/>
      </c>
    </row>
    <row r="7282" spans="1:24" x14ac:dyDescent="0.25">
      <c r="A7282" t="s">
        <v>11</v>
      </c>
      <c r="B7282" t="s">
        <v>196</v>
      </c>
      <c r="C7282" t="s">
        <v>13</v>
      </c>
      <c r="D7282" s="6">
        <v>0.1</v>
      </c>
      <c r="E7282" s="6">
        <v>31.11</v>
      </c>
      <c r="F7282" t="s">
        <v>1566</v>
      </c>
      <c r="G7282" t="str">
        <f t="shared" ref="G7282:G7345" si="14540">MID(F7282,10,9)</f>
        <v>DL2020001</v>
      </c>
      <c r="H7282" t="str">
        <f t="shared" si="14476"/>
        <v>01</v>
      </c>
      <c r="I7282" t="str">
        <f t="shared" si="14477"/>
        <v>Skrubbe_01_20201105_DL2020001_GentofteHF</v>
      </c>
      <c r="J7282" t="str">
        <f t="shared" si="14478"/>
        <v>Skrubbe</v>
      </c>
      <c r="K7282" t="str">
        <f t="shared" si="14479"/>
        <v>PosK</v>
      </c>
      <c r="L7282">
        <f t="shared" si="14480"/>
        <v>31.11</v>
      </c>
      <c r="M7282">
        <f t="shared" si="14481"/>
        <v>31.11</v>
      </c>
      <c r="N7282">
        <f t="shared" si="14482"/>
        <v>0</v>
      </c>
      <c r="O7282">
        <f t="shared" si="14483"/>
        <v>74.56</v>
      </c>
      <c r="Q7282">
        <f t="shared" ref="Q7282" si="14541">IF(L7284="No Ct",0,L7284)</f>
        <v>38.69</v>
      </c>
      <c r="R7282">
        <f t="shared" ref="R7282" si="14542">IF(L7285="No Ct",0,L7285)</f>
        <v>35.869999999999997</v>
      </c>
      <c r="S7282" t="str">
        <f t="shared" ref="S7282" si="14543">IF(AND(M7282&gt;0,N7282=0),"Valid","Invalid")</f>
        <v>Valid</v>
      </c>
      <c r="T7282" t="str">
        <f t="shared" ref="T7282" si="14544">IF(OR(Q7282&gt;1,R7282&gt;1),"Present","Absent")</f>
        <v>Present</v>
      </c>
      <c r="U7282" t="str">
        <f t="shared" ref="U7282" si="14545">IF(OR(AND(Q7282&gt;1,Q7282&lt;41),AND(R7282&gt;1,R7282&lt;41)),"Ct&lt;41","Ct&gt;41")</f>
        <v>Ct&lt;41</v>
      </c>
      <c r="V7282" t="str">
        <f>VLOOKUP(J7282,Datasæt_Analysesystemer!$C$2:$D$68,2,FALSE)</f>
        <v>Skrubbe</v>
      </c>
      <c r="W7282" t="str">
        <f t="shared" ref="W7282" si="14546">MID(F7282,10,9)</f>
        <v>DL2020001</v>
      </c>
      <c r="X7282" t="str">
        <f t="shared" ref="X7282" si="14547">W7282&amp;"_"&amp;V7282&amp;"_"&amp;S7282&amp;"_"&amp;T7282&amp;"_"&amp;U7282</f>
        <v>DL2020001_Skrubbe_Valid_Present_Ct&lt;41</v>
      </c>
    </row>
    <row r="7283" spans="1:24" x14ac:dyDescent="0.25">
      <c r="A7283" t="s">
        <v>14</v>
      </c>
      <c r="B7283" t="s">
        <v>197</v>
      </c>
      <c r="C7283" t="s">
        <v>16</v>
      </c>
      <c r="D7283" s="6">
        <v>0.1</v>
      </c>
      <c r="E7283" s="6" t="s">
        <v>17</v>
      </c>
      <c r="F7283" t="s">
        <v>1566</v>
      </c>
      <c r="G7283" t="str">
        <f t="shared" si="14540"/>
        <v>DL2020001</v>
      </c>
      <c r="H7283" t="str">
        <f t="shared" si="14476"/>
        <v>01</v>
      </c>
      <c r="I7283" t="str">
        <f t="shared" si="14477"/>
        <v>Skrubbe_01_20201105_DL2020001_GentofteHF</v>
      </c>
      <c r="J7283" t="str">
        <f t="shared" si="14478"/>
        <v>Skrubbe</v>
      </c>
      <c r="K7283" t="str">
        <f t="shared" si="14479"/>
        <v>NegK</v>
      </c>
      <c r="L7283" t="str">
        <f t="shared" si="14480"/>
        <v>No Ct</v>
      </c>
      <c r="M7283" t="str">
        <f t="shared" si="14481"/>
        <v/>
      </c>
      <c r="N7283" t="str">
        <f t="shared" si="14482"/>
        <v/>
      </c>
      <c r="O7283" t="str">
        <f t="shared" si="14483"/>
        <v/>
      </c>
    </row>
    <row r="7284" spans="1:24" x14ac:dyDescent="0.25">
      <c r="A7284" t="s">
        <v>18</v>
      </c>
      <c r="B7284" t="s">
        <v>198</v>
      </c>
      <c r="C7284" t="s">
        <v>20</v>
      </c>
      <c r="D7284" s="6">
        <v>0.1</v>
      </c>
      <c r="E7284" s="6">
        <v>38.69</v>
      </c>
      <c r="F7284" t="s">
        <v>1566</v>
      </c>
      <c r="G7284" t="str">
        <f t="shared" si="14540"/>
        <v>DL2020001</v>
      </c>
      <c r="H7284" t="str">
        <f t="shared" si="14476"/>
        <v>01</v>
      </c>
      <c r="I7284" t="str">
        <f t="shared" si="14477"/>
        <v>Skrubbe_01_20201105_DL2020001_GentofteHF</v>
      </c>
      <c r="J7284" t="str">
        <f t="shared" si="14478"/>
        <v>Skrubbe</v>
      </c>
      <c r="K7284" t="str">
        <f t="shared" si="14479"/>
        <v>eDNA</v>
      </c>
      <c r="L7284">
        <f t="shared" si="14480"/>
        <v>38.69</v>
      </c>
      <c r="M7284" t="str">
        <f t="shared" si="14481"/>
        <v/>
      </c>
      <c r="N7284" t="str">
        <f t="shared" si="14482"/>
        <v/>
      </c>
      <c r="O7284" t="str">
        <f t="shared" si="14483"/>
        <v/>
      </c>
    </row>
    <row r="7285" spans="1:24" x14ac:dyDescent="0.25">
      <c r="A7285" t="s">
        <v>21</v>
      </c>
      <c r="B7285" t="s">
        <v>198</v>
      </c>
      <c r="C7285" t="s">
        <v>20</v>
      </c>
      <c r="D7285" s="6">
        <v>0.1</v>
      </c>
      <c r="E7285" s="6">
        <v>35.869999999999997</v>
      </c>
      <c r="F7285" t="s">
        <v>1566</v>
      </c>
      <c r="G7285" t="str">
        <f t="shared" si="14540"/>
        <v>DL2020001</v>
      </c>
      <c r="H7285" t="str">
        <f t="shared" si="14476"/>
        <v>01</v>
      </c>
      <c r="I7285" t="str">
        <f t="shared" si="14477"/>
        <v>Skrubbe_01_20201105_DL2020001_GentofteHF</v>
      </c>
      <c r="J7285" t="str">
        <f t="shared" si="14478"/>
        <v>Skrubbe</v>
      </c>
      <c r="K7285" t="str">
        <f t="shared" si="14479"/>
        <v>eDNA</v>
      </c>
      <c r="L7285">
        <f t="shared" si="14480"/>
        <v>35.869999999999997</v>
      </c>
      <c r="M7285" t="str">
        <f t="shared" si="14481"/>
        <v/>
      </c>
      <c r="N7285" t="str">
        <f t="shared" si="14482"/>
        <v/>
      </c>
      <c r="O7285" t="str">
        <f t="shared" si="14483"/>
        <v/>
      </c>
    </row>
    <row r="7286" spans="1:24" x14ac:dyDescent="0.25">
      <c r="A7286" t="s">
        <v>199</v>
      </c>
      <c r="B7286" t="s">
        <v>200</v>
      </c>
      <c r="C7286" t="s">
        <v>13</v>
      </c>
      <c r="D7286" s="6">
        <v>0.1</v>
      </c>
      <c r="E7286" s="6">
        <v>33.409999999999997</v>
      </c>
      <c r="F7286" t="s">
        <v>1566</v>
      </c>
      <c r="G7286" t="str">
        <f t="shared" si="14540"/>
        <v>DL2020001</v>
      </c>
      <c r="H7286" t="str">
        <f t="shared" si="14476"/>
        <v>02</v>
      </c>
      <c r="I7286" t="str">
        <f t="shared" si="14477"/>
        <v>Skrubbe_02_20201105_DL2020001_GentofteHF</v>
      </c>
      <c r="J7286" t="str">
        <f t="shared" si="14478"/>
        <v>Skrubbe</v>
      </c>
      <c r="K7286" t="str">
        <f t="shared" si="14479"/>
        <v>PosK</v>
      </c>
      <c r="L7286">
        <f t="shared" si="14480"/>
        <v>33.409999999999997</v>
      </c>
      <c r="M7286">
        <f t="shared" si="14481"/>
        <v>33.409999999999997</v>
      </c>
      <c r="N7286">
        <f t="shared" si="14482"/>
        <v>38.6</v>
      </c>
      <c r="O7286">
        <f t="shared" si="14483"/>
        <v>35.29</v>
      </c>
      <c r="Q7286">
        <f t="shared" ref="Q7286" si="14548">IF(L7288="No Ct",0,L7288)</f>
        <v>35.29</v>
      </c>
      <c r="R7286">
        <f t="shared" ref="R7286" si="14549">IF(L7289="No Ct",0,L7289)</f>
        <v>0</v>
      </c>
      <c r="S7286" t="str">
        <f t="shared" ref="S7286" si="14550">IF(AND(M7286&gt;0,N7286=0),"Valid","Invalid")</f>
        <v>Invalid</v>
      </c>
      <c r="T7286" t="str">
        <f t="shared" ref="T7286" si="14551">IF(OR(Q7286&gt;1,R7286&gt;1),"Present","Absent")</f>
        <v>Present</v>
      </c>
      <c r="U7286" t="str">
        <f t="shared" ref="U7286" si="14552">IF(OR(AND(Q7286&gt;1,Q7286&lt;41),AND(R7286&gt;1,R7286&lt;41)),"Ct&lt;41","Ct&gt;41")</f>
        <v>Ct&lt;41</v>
      </c>
      <c r="V7286" t="str">
        <f>VLOOKUP(J7286,Datasæt_Analysesystemer!$C$2:$D$68,2,FALSE)</f>
        <v>Skrubbe</v>
      </c>
      <c r="W7286" t="str">
        <f t="shared" ref="W7286" si="14553">MID(F7286,10,9)</f>
        <v>DL2020001</v>
      </c>
      <c r="X7286" t="str">
        <f t="shared" ref="X7286" si="14554">W7286&amp;"_"&amp;V7286&amp;"_"&amp;S7286&amp;"_"&amp;T7286&amp;"_"&amp;U7286</f>
        <v>DL2020001_Skrubbe_Invalid_Present_Ct&lt;41</v>
      </c>
    </row>
    <row r="7287" spans="1:24" x14ac:dyDescent="0.25">
      <c r="A7287" t="s">
        <v>201</v>
      </c>
      <c r="B7287" t="s">
        <v>202</v>
      </c>
      <c r="C7287" t="s">
        <v>16</v>
      </c>
      <c r="D7287" s="6">
        <v>0.1</v>
      </c>
      <c r="E7287" s="6">
        <v>38.6</v>
      </c>
      <c r="F7287" t="s">
        <v>1566</v>
      </c>
      <c r="G7287" t="str">
        <f t="shared" si="14540"/>
        <v>DL2020001</v>
      </c>
      <c r="H7287" t="str">
        <f t="shared" si="14476"/>
        <v>02</v>
      </c>
      <c r="I7287" t="str">
        <f t="shared" si="14477"/>
        <v>Skrubbe_02_20201105_DL2020001_GentofteHF</v>
      </c>
      <c r="J7287" t="str">
        <f t="shared" si="14478"/>
        <v>Skrubbe</v>
      </c>
      <c r="K7287" t="str">
        <f t="shared" si="14479"/>
        <v>NegK</v>
      </c>
      <c r="L7287">
        <f t="shared" si="14480"/>
        <v>38.6</v>
      </c>
      <c r="M7287" t="str">
        <f t="shared" si="14481"/>
        <v/>
      </c>
      <c r="N7287" t="str">
        <f t="shared" si="14482"/>
        <v/>
      </c>
      <c r="O7287" t="str">
        <f t="shared" si="14483"/>
        <v/>
      </c>
    </row>
    <row r="7288" spans="1:24" x14ac:dyDescent="0.25">
      <c r="A7288" t="s">
        <v>203</v>
      </c>
      <c r="B7288" t="s">
        <v>204</v>
      </c>
      <c r="C7288" t="s">
        <v>20</v>
      </c>
      <c r="D7288" s="6">
        <v>0.1</v>
      </c>
      <c r="E7288" s="6">
        <v>35.29</v>
      </c>
      <c r="F7288" t="s">
        <v>1566</v>
      </c>
      <c r="G7288" t="str">
        <f t="shared" si="14540"/>
        <v>DL2020001</v>
      </c>
      <c r="H7288" t="str">
        <f t="shared" si="14476"/>
        <v>02</v>
      </c>
      <c r="I7288" t="str">
        <f t="shared" si="14477"/>
        <v>Skrubbe_02_20201105_DL2020001_GentofteHF</v>
      </c>
      <c r="J7288" t="str">
        <f t="shared" si="14478"/>
        <v>Skrubbe</v>
      </c>
      <c r="K7288" t="str">
        <f t="shared" si="14479"/>
        <v>eDNA</v>
      </c>
      <c r="L7288">
        <f t="shared" si="14480"/>
        <v>35.29</v>
      </c>
      <c r="M7288" t="str">
        <f t="shared" si="14481"/>
        <v/>
      </c>
      <c r="N7288" t="str">
        <f t="shared" si="14482"/>
        <v/>
      </c>
      <c r="O7288" t="str">
        <f t="shared" si="14483"/>
        <v/>
      </c>
    </row>
    <row r="7289" spans="1:24" x14ac:dyDescent="0.25">
      <c r="A7289" t="s">
        <v>205</v>
      </c>
      <c r="B7289" t="s">
        <v>204</v>
      </c>
      <c r="C7289" t="s">
        <v>20</v>
      </c>
      <c r="D7289" s="6">
        <v>0.1</v>
      </c>
      <c r="E7289" s="6" t="s">
        <v>17</v>
      </c>
      <c r="F7289" t="s">
        <v>1566</v>
      </c>
      <c r="G7289" t="str">
        <f t="shared" si="14540"/>
        <v>DL2020001</v>
      </c>
      <c r="H7289" t="str">
        <f t="shared" si="14476"/>
        <v>02</v>
      </c>
      <c r="I7289" t="str">
        <f t="shared" si="14477"/>
        <v>Skrubbe_02_20201105_DL2020001_GentofteHF</v>
      </c>
      <c r="J7289" t="str">
        <f t="shared" si="14478"/>
        <v>Skrubbe</v>
      </c>
      <c r="K7289" t="str">
        <f t="shared" si="14479"/>
        <v>eDNA</v>
      </c>
      <c r="L7289" t="str">
        <f t="shared" si="14480"/>
        <v>No Ct</v>
      </c>
      <c r="M7289" t="str">
        <f t="shared" si="14481"/>
        <v/>
      </c>
      <c r="N7289" t="str">
        <f t="shared" si="14482"/>
        <v/>
      </c>
      <c r="O7289" t="str">
        <f t="shared" si="14483"/>
        <v/>
      </c>
    </row>
    <row r="7290" spans="1:24" x14ac:dyDescent="0.25">
      <c r="A7290" t="s">
        <v>206</v>
      </c>
      <c r="B7290" t="s">
        <v>207</v>
      </c>
      <c r="C7290" t="s">
        <v>13</v>
      </c>
      <c r="D7290" s="6">
        <v>0.1</v>
      </c>
      <c r="E7290" s="6">
        <v>33.86</v>
      </c>
      <c r="F7290" t="s">
        <v>1566</v>
      </c>
      <c r="G7290" t="str">
        <f t="shared" si="14540"/>
        <v>DL2020001</v>
      </c>
      <c r="H7290" t="str">
        <f t="shared" si="14476"/>
        <v>03</v>
      </c>
      <c r="I7290" t="str">
        <f t="shared" si="14477"/>
        <v>Torsk_03_20201105_DL2020001_GentofteHF</v>
      </c>
      <c r="J7290" t="str">
        <f t="shared" si="14478"/>
        <v>Torsk</v>
      </c>
      <c r="K7290" t="str">
        <f t="shared" si="14479"/>
        <v>PosK</v>
      </c>
      <c r="L7290">
        <f t="shared" si="14480"/>
        <v>33.86</v>
      </c>
      <c r="M7290">
        <f t="shared" si="14481"/>
        <v>33.86</v>
      </c>
      <c r="N7290">
        <f t="shared" si="14482"/>
        <v>0</v>
      </c>
      <c r="O7290">
        <f t="shared" si="14483"/>
        <v>0</v>
      </c>
      <c r="Q7290">
        <f t="shared" ref="Q7290" si="14555">IF(L7292="No Ct",0,L7292)</f>
        <v>0</v>
      </c>
      <c r="R7290">
        <f t="shared" ref="R7290" si="14556">IF(L7293="No Ct",0,L7293)</f>
        <v>0</v>
      </c>
      <c r="S7290" t="str">
        <f t="shared" ref="S7290" si="14557">IF(AND(M7290&gt;0,N7290=0),"Valid","Invalid")</f>
        <v>Valid</v>
      </c>
      <c r="T7290" t="str">
        <f t="shared" ref="T7290" si="14558">IF(OR(Q7290&gt;1,R7290&gt;1),"Present","Absent")</f>
        <v>Absent</v>
      </c>
      <c r="U7290" t="str">
        <f t="shared" ref="U7290" si="14559">IF(OR(AND(Q7290&gt;1,Q7290&lt;41),AND(R7290&gt;1,R7290&lt;41)),"Ct&lt;41","Ct&gt;41")</f>
        <v>Ct&gt;41</v>
      </c>
      <c r="V7290" t="str">
        <f>VLOOKUP(J7290,Datasæt_Analysesystemer!$C$2:$D$68,2,FALSE)</f>
        <v>Torsk</v>
      </c>
      <c r="W7290" t="str">
        <f t="shared" ref="W7290" si="14560">MID(F7290,10,9)</f>
        <v>DL2020001</v>
      </c>
      <c r="X7290" t="str">
        <f t="shared" ref="X7290" si="14561">W7290&amp;"_"&amp;V7290&amp;"_"&amp;S7290&amp;"_"&amp;T7290&amp;"_"&amp;U7290</f>
        <v>DL2020001_Torsk_Valid_Absent_Ct&gt;41</v>
      </c>
    </row>
    <row r="7291" spans="1:24" x14ac:dyDescent="0.25">
      <c r="A7291" t="s">
        <v>208</v>
      </c>
      <c r="B7291" t="s">
        <v>209</v>
      </c>
      <c r="C7291" t="s">
        <v>16</v>
      </c>
      <c r="D7291" s="6">
        <v>0.1</v>
      </c>
      <c r="E7291" s="6" t="s">
        <v>17</v>
      </c>
      <c r="F7291" t="s">
        <v>1566</v>
      </c>
      <c r="G7291" t="str">
        <f t="shared" si="14540"/>
        <v>DL2020001</v>
      </c>
      <c r="H7291" t="str">
        <f t="shared" si="14476"/>
        <v>03</v>
      </c>
      <c r="I7291" t="str">
        <f t="shared" si="14477"/>
        <v>Torsk_03_20201105_DL2020001_GentofteHF</v>
      </c>
      <c r="J7291" t="str">
        <f t="shared" si="14478"/>
        <v>Torsk</v>
      </c>
      <c r="K7291" t="str">
        <f t="shared" si="14479"/>
        <v>NegK</v>
      </c>
      <c r="L7291" t="str">
        <f t="shared" si="14480"/>
        <v>No Ct</v>
      </c>
      <c r="M7291" t="str">
        <f t="shared" si="14481"/>
        <v/>
      </c>
      <c r="N7291" t="str">
        <f t="shared" si="14482"/>
        <v/>
      </c>
      <c r="O7291" t="str">
        <f t="shared" si="14483"/>
        <v/>
      </c>
    </row>
    <row r="7292" spans="1:24" x14ac:dyDescent="0.25">
      <c r="A7292" t="s">
        <v>210</v>
      </c>
      <c r="B7292" t="s">
        <v>211</v>
      </c>
      <c r="C7292" t="s">
        <v>20</v>
      </c>
      <c r="D7292" s="6">
        <v>0.1</v>
      </c>
      <c r="E7292" s="6" t="s">
        <v>17</v>
      </c>
      <c r="F7292" t="s">
        <v>1566</v>
      </c>
      <c r="G7292" t="str">
        <f t="shared" si="14540"/>
        <v>DL2020001</v>
      </c>
      <c r="H7292" t="str">
        <f t="shared" si="14476"/>
        <v>03</v>
      </c>
      <c r="I7292" t="str">
        <f t="shared" si="14477"/>
        <v>Torsk_03_20201105_DL2020001_GentofteHF</v>
      </c>
      <c r="J7292" t="str">
        <f t="shared" si="14478"/>
        <v>Torsk</v>
      </c>
      <c r="K7292" t="str">
        <f t="shared" si="14479"/>
        <v>eDNA</v>
      </c>
      <c r="L7292" t="str">
        <f t="shared" si="14480"/>
        <v>No Ct</v>
      </c>
      <c r="M7292" t="str">
        <f t="shared" si="14481"/>
        <v/>
      </c>
      <c r="N7292" t="str">
        <f t="shared" si="14482"/>
        <v/>
      </c>
      <c r="O7292" t="str">
        <f t="shared" si="14483"/>
        <v/>
      </c>
    </row>
    <row r="7293" spans="1:24" x14ac:dyDescent="0.25">
      <c r="A7293" t="s">
        <v>212</v>
      </c>
      <c r="B7293" t="s">
        <v>211</v>
      </c>
      <c r="C7293" t="s">
        <v>20</v>
      </c>
      <c r="D7293" s="6">
        <v>0.1</v>
      </c>
      <c r="E7293" s="6" t="s">
        <v>17</v>
      </c>
      <c r="F7293" t="s">
        <v>1566</v>
      </c>
      <c r="G7293" t="str">
        <f t="shared" si="14540"/>
        <v>DL2020001</v>
      </c>
      <c r="H7293" t="str">
        <f t="shared" si="14476"/>
        <v>03</v>
      </c>
      <c r="I7293" t="str">
        <f t="shared" si="14477"/>
        <v>Torsk_03_20201105_DL2020001_GentofteHF</v>
      </c>
      <c r="J7293" t="str">
        <f t="shared" si="14478"/>
        <v>Torsk</v>
      </c>
      <c r="K7293" t="str">
        <f t="shared" si="14479"/>
        <v>eDNA</v>
      </c>
      <c r="L7293" t="str">
        <f t="shared" si="14480"/>
        <v>No Ct</v>
      </c>
      <c r="M7293" t="str">
        <f t="shared" si="14481"/>
        <v/>
      </c>
      <c r="N7293" t="str">
        <f t="shared" si="14482"/>
        <v/>
      </c>
      <c r="O7293" t="str">
        <f t="shared" si="14483"/>
        <v/>
      </c>
    </row>
    <row r="7294" spans="1:24" x14ac:dyDescent="0.25">
      <c r="A7294" t="s">
        <v>213</v>
      </c>
      <c r="B7294" t="s">
        <v>214</v>
      </c>
      <c r="C7294" t="s">
        <v>13</v>
      </c>
      <c r="D7294" s="6">
        <v>0.1</v>
      </c>
      <c r="E7294" s="6">
        <v>32.36</v>
      </c>
      <c r="F7294" t="s">
        <v>1566</v>
      </c>
      <c r="G7294" t="str">
        <f t="shared" si="14540"/>
        <v>DL2020001</v>
      </c>
      <c r="H7294" t="str">
        <f t="shared" si="14476"/>
        <v>04</v>
      </c>
      <c r="I7294" t="str">
        <f t="shared" si="14477"/>
        <v>Torsk_04_20201105_DL2020001_GentofteHF</v>
      </c>
      <c r="J7294" t="str">
        <f t="shared" si="14478"/>
        <v>Torsk</v>
      </c>
      <c r="K7294" t="str">
        <f t="shared" si="14479"/>
        <v>PosK</v>
      </c>
      <c r="L7294">
        <f t="shared" si="14480"/>
        <v>32.36</v>
      </c>
      <c r="M7294">
        <f t="shared" si="14481"/>
        <v>32.36</v>
      </c>
      <c r="N7294">
        <f t="shared" si="14482"/>
        <v>0</v>
      </c>
      <c r="O7294">
        <f t="shared" si="14483"/>
        <v>0</v>
      </c>
      <c r="Q7294">
        <f t="shared" ref="Q7294" si="14562">IF(L7296="No Ct",0,L7296)</f>
        <v>0</v>
      </c>
      <c r="R7294">
        <f t="shared" ref="R7294" si="14563">IF(L7297="No Ct",0,L7297)</f>
        <v>0</v>
      </c>
      <c r="S7294" t="str">
        <f t="shared" ref="S7294" si="14564">IF(AND(M7294&gt;0,N7294=0),"Valid","Invalid")</f>
        <v>Valid</v>
      </c>
      <c r="T7294" t="str">
        <f t="shared" ref="T7294" si="14565">IF(OR(Q7294&gt;1,R7294&gt;1),"Present","Absent")</f>
        <v>Absent</v>
      </c>
      <c r="U7294" t="str">
        <f t="shared" ref="U7294" si="14566">IF(OR(AND(Q7294&gt;1,Q7294&lt;41),AND(R7294&gt;1,R7294&lt;41)),"Ct&lt;41","Ct&gt;41")</f>
        <v>Ct&gt;41</v>
      </c>
      <c r="V7294" t="str">
        <f>VLOOKUP(J7294,Datasæt_Analysesystemer!$C$2:$D$68,2,FALSE)</f>
        <v>Torsk</v>
      </c>
      <c r="W7294" t="str">
        <f t="shared" ref="W7294" si="14567">MID(F7294,10,9)</f>
        <v>DL2020001</v>
      </c>
      <c r="X7294" t="str">
        <f t="shared" ref="X7294" si="14568">W7294&amp;"_"&amp;V7294&amp;"_"&amp;S7294&amp;"_"&amp;T7294&amp;"_"&amp;U7294</f>
        <v>DL2020001_Torsk_Valid_Absent_Ct&gt;41</v>
      </c>
    </row>
    <row r="7295" spans="1:24" x14ac:dyDescent="0.25">
      <c r="A7295" t="s">
        <v>215</v>
      </c>
      <c r="B7295" t="s">
        <v>216</v>
      </c>
      <c r="C7295" t="s">
        <v>16</v>
      </c>
      <c r="D7295" s="6">
        <v>0.1</v>
      </c>
      <c r="E7295" s="6" t="s">
        <v>17</v>
      </c>
      <c r="F7295" t="s">
        <v>1566</v>
      </c>
      <c r="G7295" t="str">
        <f t="shared" si="14540"/>
        <v>DL2020001</v>
      </c>
      <c r="H7295" t="str">
        <f t="shared" si="14476"/>
        <v>04</v>
      </c>
      <c r="I7295" t="str">
        <f t="shared" si="14477"/>
        <v>Torsk_04_20201105_DL2020001_GentofteHF</v>
      </c>
      <c r="J7295" t="str">
        <f t="shared" si="14478"/>
        <v>Torsk</v>
      </c>
      <c r="K7295" t="str">
        <f t="shared" si="14479"/>
        <v>NegK</v>
      </c>
      <c r="L7295" t="str">
        <f t="shared" si="14480"/>
        <v>No Ct</v>
      </c>
      <c r="M7295" t="str">
        <f t="shared" si="14481"/>
        <v/>
      </c>
      <c r="N7295" t="str">
        <f t="shared" si="14482"/>
        <v/>
      </c>
      <c r="O7295" t="str">
        <f t="shared" si="14483"/>
        <v/>
      </c>
    </row>
    <row r="7296" spans="1:24" x14ac:dyDescent="0.25">
      <c r="A7296" t="s">
        <v>217</v>
      </c>
      <c r="B7296" t="s">
        <v>218</v>
      </c>
      <c r="C7296" t="s">
        <v>20</v>
      </c>
      <c r="D7296" s="6">
        <v>0.1</v>
      </c>
      <c r="E7296" s="6" t="s">
        <v>17</v>
      </c>
      <c r="F7296" t="s">
        <v>1566</v>
      </c>
      <c r="G7296" t="str">
        <f t="shared" si="14540"/>
        <v>DL2020001</v>
      </c>
      <c r="H7296" t="str">
        <f t="shared" si="14476"/>
        <v>04</v>
      </c>
      <c r="I7296" t="str">
        <f t="shared" si="14477"/>
        <v>Torsk_04_20201105_DL2020001_GentofteHF</v>
      </c>
      <c r="J7296" t="str">
        <f t="shared" si="14478"/>
        <v>Torsk</v>
      </c>
      <c r="K7296" t="str">
        <f t="shared" si="14479"/>
        <v>eDNA</v>
      </c>
      <c r="L7296" t="str">
        <f t="shared" si="14480"/>
        <v>No Ct</v>
      </c>
      <c r="M7296" t="str">
        <f t="shared" si="14481"/>
        <v/>
      </c>
      <c r="N7296" t="str">
        <f t="shared" si="14482"/>
        <v/>
      </c>
      <c r="O7296" t="str">
        <f t="shared" si="14483"/>
        <v/>
      </c>
    </row>
    <row r="7297" spans="1:24" x14ac:dyDescent="0.25">
      <c r="A7297" t="s">
        <v>219</v>
      </c>
      <c r="B7297" t="s">
        <v>218</v>
      </c>
      <c r="C7297" t="s">
        <v>20</v>
      </c>
      <c r="D7297" s="6">
        <v>0.1</v>
      </c>
      <c r="E7297" s="6" t="s">
        <v>17</v>
      </c>
      <c r="F7297" t="s">
        <v>1566</v>
      </c>
      <c r="G7297" t="str">
        <f t="shared" si="14540"/>
        <v>DL2020001</v>
      </c>
      <c r="H7297" t="str">
        <f t="shared" si="14476"/>
        <v>04</v>
      </c>
      <c r="I7297" t="str">
        <f t="shared" si="14477"/>
        <v>Torsk_04_20201105_DL2020001_GentofteHF</v>
      </c>
      <c r="J7297" t="str">
        <f t="shared" si="14478"/>
        <v>Torsk</v>
      </c>
      <c r="K7297" t="str">
        <f t="shared" si="14479"/>
        <v>eDNA</v>
      </c>
      <c r="L7297" t="str">
        <f t="shared" si="14480"/>
        <v>No Ct</v>
      </c>
      <c r="M7297" t="str">
        <f t="shared" si="14481"/>
        <v/>
      </c>
      <c r="N7297" t="str">
        <f t="shared" si="14482"/>
        <v/>
      </c>
      <c r="O7297" t="str">
        <f t="shared" si="14483"/>
        <v/>
      </c>
    </row>
    <row r="7298" spans="1:24" x14ac:dyDescent="0.25">
      <c r="A7298" t="s">
        <v>220</v>
      </c>
      <c r="B7298" t="s">
        <v>221</v>
      </c>
      <c r="C7298" t="s">
        <v>13</v>
      </c>
      <c r="D7298" s="6">
        <v>0.1</v>
      </c>
      <c r="E7298" s="6">
        <v>32.24</v>
      </c>
      <c r="F7298" t="s">
        <v>1566</v>
      </c>
      <c r="G7298" t="str">
        <f t="shared" si="14540"/>
        <v>DL2020001</v>
      </c>
      <c r="H7298" t="str">
        <f t="shared" si="14476"/>
        <v>05</v>
      </c>
      <c r="I7298" t="str">
        <f t="shared" si="14477"/>
        <v>Sandmusling_05_20201105_DL2020001_GentofteHF</v>
      </c>
      <c r="J7298" t="str">
        <f t="shared" si="14478"/>
        <v>Sandmusling</v>
      </c>
      <c r="K7298" t="str">
        <f t="shared" si="14479"/>
        <v>PosK</v>
      </c>
      <c r="L7298">
        <f t="shared" si="14480"/>
        <v>32.24</v>
      </c>
      <c r="M7298">
        <f t="shared" si="14481"/>
        <v>32.24</v>
      </c>
      <c r="N7298">
        <f t="shared" si="14482"/>
        <v>0</v>
      </c>
      <c r="O7298">
        <f t="shared" si="14483"/>
        <v>36.880000000000003</v>
      </c>
      <c r="Q7298">
        <f t="shared" ref="Q7298" si="14569">IF(L7300="No Ct",0,L7300)</f>
        <v>36.880000000000003</v>
      </c>
      <c r="R7298">
        <f t="shared" ref="R7298" si="14570">IF(L7301="No Ct",0,L7301)</f>
        <v>0</v>
      </c>
      <c r="S7298" t="str">
        <f t="shared" ref="S7298" si="14571">IF(AND(M7298&gt;0,N7298=0),"Valid","Invalid")</f>
        <v>Valid</v>
      </c>
      <c r="T7298" t="str">
        <f t="shared" ref="T7298" si="14572">IF(OR(Q7298&gt;1,R7298&gt;1),"Present","Absent")</f>
        <v>Present</v>
      </c>
      <c r="U7298" t="str">
        <f t="shared" ref="U7298" si="14573">IF(OR(AND(Q7298&gt;1,Q7298&lt;41),AND(R7298&gt;1,R7298&lt;41)),"Ct&lt;41","Ct&gt;41")</f>
        <v>Ct&lt;41</v>
      </c>
      <c r="V7298" t="str">
        <f>VLOOKUP(J7298,Datasæt_Analysesystemer!$C$2:$D$68,2,FALSE)</f>
        <v>Sandmusling</v>
      </c>
      <c r="W7298" t="str">
        <f t="shared" ref="W7298" si="14574">MID(F7298,10,9)</f>
        <v>DL2020001</v>
      </c>
      <c r="X7298" t="str">
        <f t="shared" ref="X7298" si="14575">W7298&amp;"_"&amp;V7298&amp;"_"&amp;S7298&amp;"_"&amp;T7298&amp;"_"&amp;U7298</f>
        <v>DL2020001_Sandmusling_Valid_Present_Ct&lt;41</v>
      </c>
    </row>
    <row r="7299" spans="1:24" x14ac:dyDescent="0.25">
      <c r="A7299" t="s">
        <v>222</v>
      </c>
      <c r="B7299" t="s">
        <v>223</v>
      </c>
      <c r="C7299" t="s">
        <v>16</v>
      </c>
      <c r="D7299" s="6">
        <v>0.1</v>
      </c>
      <c r="E7299" s="6" t="s">
        <v>17</v>
      </c>
      <c r="F7299" t="s">
        <v>1566</v>
      </c>
      <c r="G7299" t="str">
        <f t="shared" si="14540"/>
        <v>DL2020001</v>
      </c>
      <c r="H7299" t="str">
        <f t="shared" si="14476"/>
        <v>05</v>
      </c>
      <c r="I7299" t="str">
        <f t="shared" si="14477"/>
        <v>Sandmusling_05_20201105_DL2020001_GentofteHF</v>
      </c>
      <c r="J7299" t="str">
        <f t="shared" si="14478"/>
        <v>Sandmusling</v>
      </c>
      <c r="K7299" t="str">
        <f t="shared" si="14479"/>
        <v>NegK</v>
      </c>
      <c r="L7299" t="str">
        <f t="shared" si="14480"/>
        <v>No Ct</v>
      </c>
      <c r="M7299" t="str">
        <f t="shared" si="14481"/>
        <v/>
      </c>
      <c r="N7299" t="str">
        <f t="shared" si="14482"/>
        <v/>
      </c>
      <c r="O7299" t="str">
        <f t="shared" si="14483"/>
        <v/>
      </c>
    </row>
    <row r="7300" spans="1:24" x14ac:dyDescent="0.25">
      <c r="A7300" t="s">
        <v>224</v>
      </c>
      <c r="B7300" t="s">
        <v>225</v>
      </c>
      <c r="C7300" t="s">
        <v>20</v>
      </c>
      <c r="D7300" s="6">
        <v>0.1</v>
      </c>
      <c r="E7300" s="6">
        <v>36.880000000000003</v>
      </c>
      <c r="F7300" t="s">
        <v>1566</v>
      </c>
      <c r="G7300" t="str">
        <f t="shared" si="14540"/>
        <v>DL2020001</v>
      </c>
      <c r="H7300" t="str">
        <f t="shared" si="14476"/>
        <v>05</v>
      </c>
      <c r="I7300" t="str">
        <f t="shared" si="14477"/>
        <v>Sandmusling_05_20201105_DL2020001_GentofteHF</v>
      </c>
      <c r="J7300" t="str">
        <f t="shared" si="14478"/>
        <v>Sandmusling</v>
      </c>
      <c r="K7300" t="str">
        <f t="shared" si="14479"/>
        <v>eDNA</v>
      </c>
      <c r="L7300">
        <f t="shared" si="14480"/>
        <v>36.880000000000003</v>
      </c>
      <c r="M7300" t="str">
        <f t="shared" si="14481"/>
        <v/>
      </c>
      <c r="N7300" t="str">
        <f t="shared" si="14482"/>
        <v/>
      </c>
      <c r="O7300" t="str">
        <f t="shared" si="14483"/>
        <v/>
      </c>
    </row>
    <row r="7301" spans="1:24" x14ac:dyDescent="0.25">
      <c r="A7301" t="s">
        <v>226</v>
      </c>
      <c r="B7301" t="s">
        <v>225</v>
      </c>
      <c r="C7301" t="s">
        <v>20</v>
      </c>
      <c r="D7301" s="6">
        <v>0.1</v>
      </c>
      <c r="E7301" s="6" t="s">
        <v>17</v>
      </c>
      <c r="F7301" t="s">
        <v>1566</v>
      </c>
      <c r="G7301" t="str">
        <f t="shared" si="14540"/>
        <v>DL2020001</v>
      </c>
      <c r="H7301" t="str">
        <f t="shared" si="14476"/>
        <v>05</v>
      </c>
      <c r="I7301" t="str">
        <f t="shared" si="14477"/>
        <v>Sandmusling_05_20201105_DL2020001_GentofteHF</v>
      </c>
      <c r="J7301" t="str">
        <f t="shared" si="14478"/>
        <v>Sandmusling</v>
      </c>
      <c r="K7301" t="str">
        <f t="shared" si="14479"/>
        <v>eDNA</v>
      </c>
      <c r="L7301" t="str">
        <f t="shared" si="14480"/>
        <v>No Ct</v>
      </c>
      <c r="M7301" t="str">
        <f t="shared" si="14481"/>
        <v/>
      </c>
      <c r="N7301" t="str">
        <f t="shared" si="14482"/>
        <v/>
      </c>
      <c r="O7301" t="str">
        <f t="shared" si="14483"/>
        <v/>
      </c>
    </row>
    <row r="7302" spans="1:24" x14ac:dyDescent="0.25">
      <c r="A7302" t="s">
        <v>227</v>
      </c>
      <c r="B7302" t="s">
        <v>228</v>
      </c>
      <c r="C7302" t="s">
        <v>13</v>
      </c>
      <c r="D7302" s="6">
        <v>0.1</v>
      </c>
      <c r="E7302" s="6">
        <v>31.32</v>
      </c>
      <c r="F7302" t="s">
        <v>1566</v>
      </c>
      <c r="G7302" t="str">
        <f t="shared" si="14540"/>
        <v>DL2020001</v>
      </c>
      <c r="H7302" t="str">
        <f t="shared" si="14476"/>
        <v>06</v>
      </c>
      <c r="I7302" t="str">
        <f t="shared" si="14477"/>
        <v>Sandmusling_06_20201105_DL2020001_GentofteHF</v>
      </c>
      <c r="J7302" t="str">
        <f t="shared" si="14478"/>
        <v>Sandmusling</v>
      </c>
      <c r="K7302" t="str">
        <f t="shared" si="14479"/>
        <v>PosK</v>
      </c>
      <c r="L7302">
        <f t="shared" si="14480"/>
        <v>31.32</v>
      </c>
      <c r="M7302">
        <f t="shared" si="14481"/>
        <v>31.32</v>
      </c>
      <c r="N7302">
        <f t="shared" si="14482"/>
        <v>0</v>
      </c>
      <c r="O7302">
        <f t="shared" si="14483"/>
        <v>73.150000000000006</v>
      </c>
      <c r="Q7302">
        <f t="shared" ref="Q7302" si="14576">IF(L7304="No Ct",0,L7304)</f>
        <v>36.020000000000003</v>
      </c>
      <c r="R7302">
        <f t="shared" ref="R7302" si="14577">IF(L7305="No Ct",0,L7305)</f>
        <v>37.130000000000003</v>
      </c>
      <c r="S7302" t="str">
        <f t="shared" ref="S7302" si="14578">IF(AND(M7302&gt;0,N7302=0),"Valid","Invalid")</f>
        <v>Valid</v>
      </c>
      <c r="T7302" t="str">
        <f t="shared" ref="T7302" si="14579">IF(OR(Q7302&gt;1,R7302&gt;1),"Present","Absent")</f>
        <v>Present</v>
      </c>
      <c r="U7302" t="str">
        <f t="shared" ref="U7302" si="14580">IF(OR(AND(Q7302&gt;1,Q7302&lt;41),AND(R7302&gt;1,R7302&lt;41)),"Ct&lt;41","Ct&gt;41")</f>
        <v>Ct&lt;41</v>
      </c>
      <c r="V7302" t="str">
        <f>VLOOKUP(J7302,Datasæt_Analysesystemer!$C$2:$D$68,2,FALSE)</f>
        <v>Sandmusling</v>
      </c>
      <c r="W7302" t="str">
        <f t="shared" ref="W7302" si="14581">MID(F7302,10,9)</f>
        <v>DL2020001</v>
      </c>
      <c r="X7302" t="str">
        <f t="shared" ref="X7302" si="14582">W7302&amp;"_"&amp;V7302&amp;"_"&amp;S7302&amp;"_"&amp;T7302&amp;"_"&amp;U7302</f>
        <v>DL2020001_Sandmusling_Valid_Present_Ct&lt;41</v>
      </c>
    </row>
    <row r="7303" spans="1:24" x14ac:dyDescent="0.25">
      <c r="A7303" t="s">
        <v>229</v>
      </c>
      <c r="B7303" t="s">
        <v>230</v>
      </c>
      <c r="C7303" t="s">
        <v>16</v>
      </c>
      <c r="D7303" s="6">
        <v>0.1</v>
      </c>
      <c r="E7303" s="6" t="s">
        <v>17</v>
      </c>
      <c r="F7303" t="s">
        <v>1566</v>
      </c>
      <c r="G7303" t="str">
        <f t="shared" si="14540"/>
        <v>DL2020001</v>
      </c>
      <c r="H7303" t="str">
        <f t="shared" si="14476"/>
        <v>06</v>
      </c>
      <c r="I7303" t="str">
        <f t="shared" si="14477"/>
        <v>Sandmusling_06_20201105_DL2020001_GentofteHF</v>
      </c>
      <c r="J7303" t="str">
        <f t="shared" si="14478"/>
        <v>Sandmusling</v>
      </c>
      <c r="K7303" t="str">
        <f t="shared" si="14479"/>
        <v>NegK</v>
      </c>
      <c r="L7303" t="str">
        <f t="shared" si="14480"/>
        <v>No Ct</v>
      </c>
      <c r="M7303" t="str">
        <f t="shared" si="14481"/>
        <v/>
      </c>
      <c r="N7303" t="str">
        <f t="shared" si="14482"/>
        <v/>
      </c>
      <c r="O7303" t="str">
        <f t="shared" si="14483"/>
        <v/>
      </c>
    </row>
    <row r="7304" spans="1:24" x14ac:dyDescent="0.25">
      <c r="A7304" t="s">
        <v>231</v>
      </c>
      <c r="B7304" t="s">
        <v>232</v>
      </c>
      <c r="C7304" t="s">
        <v>20</v>
      </c>
      <c r="D7304" s="6">
        <v>0.1</v>
      </c>
      <c r="E7304" s="6">
        <v>36.020000000000003</v>
      </c>
      <c r="F7304" t="s">
        <v>1566</v>
      </c>
      <c r="G7304" t="str">
        <f t="shared" si="14540"/>
        <v>DL2020001</v>
      </c>
      <c r="H7304" t="str">
        <f t="shared" si="14476"/>
        <v>06</v>
      </c>
      <c r="I7304" t="str">
        <f t="shared" si="14477"/>
        <v>Sandmusling_06_20201105_DL2020001_GentofteHF</v>
      </c>
      <c r="J7304" t="str">
        <f t="shared" si="14478"/>
        <v>Sandmusling</v>
      </c>
      <c r="K7304" t="str">
        <f t="shared" si="14479"/>
        <v>eDNA</v>
      </c>
      <c r="L7304">
        <f t="shared" si="14480"/>
        <v>36.020000000000003</v>
      </c>
      <c r="M7304" t="str">
        <f t="shared" si="14481"/>
        <v/>
      </c>
      <c r="N7304" t="str">
        <f t="shared" si="14482"/>
        <v/>
      </c>
      <c r="O7304" t="str">
        <f t="shared" si="14483"/>
        <v/>
      </c>
    </row>
    <row r="7305" spans="1:24" x14ac:dyDescent="0.25">
      <c r="A7305" t="s">
        <v>233</v>
      </c>
      <c r="B7305" t="s">
        <v>232</v>
      </c>
      <c r="C7305" t="s">
        <v>20</v>
      </c>
      <c r="D7305" s="6">
        <v>0.1</v>
      </c>
      <c r="E7305" s="6">
        <v>37.130000000000003</v>
      </c>
      <c r="F7305" t="s">
        <v>1566</v>
      </c>
      <c r="G7305" t="str">
        <f t="shared" si="14540"/>
        <v>DL2020001</v>
      </c>
      <c r="H7305" t="str">
        <f t="shared" si="14476"/>
        <v>06</v>
      </c>
      <c r="I7305" t="str">
        <f t="shared" si="14477"/>
        <v>Sandmusling_06_20201105_DL2020001_GentofteHF</v>
      </c>
      <c r="J7305" t="str">
        <f t="shared" si="14478"/>
        <v>Sandmusling</v>
      </c>
      <c r="K7305" t="str">
        <f t="shared" si="14479"/>
        <v>eDNA</v>
      </c>
      <c r="L7305">
        <f t="shared" si="14480"/>
        <v>37.130000000000003</v>
      </c>
      <c r="M7305" t="str">
        <f t="shared" si="14481"/>
        <v/>
      </c>
      <c r="N7305" t="str">
        <f t="shared" si="14482"/>
        <v/>
      </c>
      <c r="O7305" t="str">
        <f t="shared" si="14483"/>
        <v/>
      </c>
    </row>
    <row r="7306" spans="1:24" x14ac:dyDescent="0.25">
      <c r="A7306" t="s">
        <v>234</v>
      </c>
      <c r="B7306" t="s">
        <v>235</v>
      </c>
      <c r="C7306" t="s">
        <v>13</v>
      </c>
      <c r="D7306" s="6">
        <v>0.1</v>
      </c>
      <c r="E7306" s="6" t="s">
        <v>17</v>
      </c>
      <c r="F7306" t="s">
        <v>1566</v>
      </c>
      <c r="G7306" t="str">
        <f t="shared" si="14540"/>
        <v>DL2020001</v>
      </c>
      <c r="H7306" t="str">
        <f t="shared" si="14476"/>
        <v>07</v>
      </c>
      <c r="I7306" t="str">
        <f t="shared" si="14477"/>
        <v>AmerikanskRibbegople_07_20201105_DL2020001_GentofteHF</v>
      </c>
      <c r="J7306" t="str">
        <f t="shared" si="14478"/>
        <v>AmerikanskRibbegople</v>
      </c>
      <c r="K7306" t="str">
        <f t="shared" si="14479"/>
        <v>PosK</v>
      </c>
      <c r="L7306" t="str">
        <f t="shared" si="14480"/>
        <v>No Ct</v>
      </c>
      <c r="M7306">
        <f t="shared" si="14481"/>
        <v>0</v>
      </c>
      <c r="N7306">
        <f t="shared" si="14482"/>
        <v>0</v>
      </c>
      <c r="O7306">
        <f t="shared" si="14483"/>
        <v>0</v>
      </c>
      <c r="Q7306">
        <f t="shared" ref="Q7306" si="14583">IF(L7308="No Ct",0,L7308)</f>
        <v>0</v>
      </c>
      <c r="R7306">
        <f t="shared" ref="R7306" si="14584">IF(L7309="No Ct",0,L7309)</f>
        <v>0</v>
      </c>
      <c r="S7306" t="str">
        <f t="shared" ref="S7306" si="14585">IF(AND(M7306&gt;0,N7306=0),"Valid","Invalid")</f>
        <v>Invalid</v>
      </c>
      <c r="T7306" t="str">
        <f t="shared" ref="T7306" si="14586">IF(OR(Q7306&gt;1,R7306&gt;1),"Present","Absent")</f>
        <v>Absent</v>
      </c>
      <c r="U7306" t="str">
        <f t="shared" ref="U7306" si="14587">IF(OR(AND(Q7306&gt;1,Q7306&lt;41),AND(R7306&gt;1,R7306&lt;41)),"Ct&lt;41","Ct&gt;41")</f>
        <v>Ct&gt;41</v>
      </c>
      <c r="V7306" t="str">
        <f>VLOOKUP(J7306,Datasæt_Analysesystemer!$C$2:$D$68,2,FALSE)</f>
        <v>Amerikansk ribbegople</v>
      </c>
      <c r="W7306" t="str">
        <f t="shared" ref="W7306" si="14588">MID(F7306,10,9)</f>
        <v>DL2020001</v>
      </c>
      <c r="X7306" t="str">
        <f t="shared" ref="X7306" si="14589">W7306&amp;"_"&amp;V7306&amp;"_"&amp;S7306&amp;"_"&amp;T7306&amp;"_"&amp;U7306</f>
        <v>DL2020001_Amerikansk ribbegople_Invalid_Absent_Ct&gt;41</v>
      </c>
    </row>
    <row r="7307" spans="1:24" x14ac:dyDescent="0.25">
      <c r="A7307" t="s">
        <v>236</v>
      </c>
      <c r="B7307" t="s">
        <v>237</v>
      </c>
      <c r="C7307" t="s">
        <v>16</v>
      </c>
      <c r="D7307" s="6">
        <v>0.1</v>
      </c>
      <c r="E7307" s="6" t="s">
        <v>17</v>
      </c>
      <c r="F7307" t="s">
        <v>1566</v>
      </c>
      <c r="G7307" t="str">
        <f t="shared" si="14540"/>
        <v>DL2020001</v>
      </c>
      <c r="H7307" t="str">
        <f t="shared" si="14476"/>
        <v>07</v>
      </c>
      <c r="I7307" t="str">
        <f t="shared" si="14477"/>
        <v>AmerikanskRibbegople_07_20201105_DL2020001_GentofteHF</v>
      </c>
      <c r="J7307" t="str">
        <f t="shared" si="14478"/>
        <v>AmerikanskRibbegople</v>
      </c>
      <c r="K7307" t="str">
        <f t="shared" si="14479"/>
        <v>NegK</v>
      </c>
      <c r="L7307" t="str">
        <f t="shared" si="14480"/>
        <v>No Ct</v>
      </c>
      <c r="M7307" t="str">
        <f t="shared" si="14481"/>
        <v/>
      </c>
      <c r="N7307" t="str">
        <f t="shared" si="14482"/>
        <v/>
      </c>
      <c r="O7307" t="str">
        <f t="shared" si="14483"/>
        <v/>
      </c>
    </row>
    <row r="7308" spans="1:24" x14ac:dyDescent="0.25">
      <c r="A7308" t="s">
        <v>238</v>
      </c>
      <c r="B7308" t="s">
        <v>239</v>
      </c>
      <c r="C7308" t="s">
        <v>20</v>
      </c>
      <c r="D7308" s="6">
        <v>0.1</v>
      </c>
      <c r="E7308" s="6" t="s">
        <v>17</v>
      </c>
      <c r="F7308" t="s">
        <v>1566</v>
      </c>
      <c r="G7308" t="str">
        <f t="shared" si="14540"/>
        <v>DL2020001</v>
      </c>
      <c r="H7308" t="str">
        <f t="shared" si="14476"/>
        <v>07</v>
      </c>
      <c r="I7308" t="str">
        <f t="shared" si="14477"/>
        <v>AmerikanskRibbegople_07_20201105_DL2020001_GentofteHF</v>
      </c>
      <c r="J7308" t="str">
        <f t="shared" si="14478"/>
        <v>AmerikanskRibbegople</v>
      </c>
      <c r="K7308" t="str">
        <f t="shared" si="14479"/>
        <v>eDNA</v>
      </c>
      <c r="L7308" t="str">
        <f t="shared" si="14480"/>
        <v>No Ct</v>
      </c>
      <c r="M7308" t="str">
        <f t="shared" si="14481"/>
        <v/>
      </c>
      <c r="N7308" t="str">
        <f t="shared" si="14482"/>
        <v/>
      </c>
      <c r="O7308" t="str">
        <f t="shared" si="14483"/>
        <v/>
      </c>
    </row>
    <row r="7309" spans="1:24" x14ac:dyDescent="0.25">
      <c r="A7309" t="s">
        <v>240</v>
      </c>
      <c r="B7309" t="s">
        <v>239</v>
      </c>
      <c r="C7309" t="s">
        <v>20</v>
      </c>
      <c r="D7309" s="6">
        <v>0.1</v>
      </c>
      <c r="E7309" s="6" t="s">
        <v>17</v>
      </c>
      <c r="F7309" t="s">
        <v>1566</v>
      </c>
      <c r="G7309" t="str">
        <f t="shared" si="14540"/>
        <v>DL2020001</v>
      </c>
      <c r="H7309" t="str">
        <f t="shared" si="14476"/>
        <v>07</v>
      </c>
      <c r="I7309" t="str">
        <f t="shared" si="14477"/>
        <v>AmerikanskRibbegople_07_20201105_DL2020001_GentofteHF</v>
      </c>
      <c r="J7309" t="str">
        <f t="shared" si="14478"/>
        <v>AmerikanskRibbegople</v>
      </c>
      <c r="K7309" t="str">
        <f t="shared" si="14479"/>
        <v>eDNA</v>
      </c>
      <c r="L7309" t="str">
        <f t="shared" si="14480"/>
        <v>No Ct</v>
      </c>
      <c r="M7309" t="str">
        <f t="shared" si="14481"/>
        <v/>
      </c>
      <c r="N7309" t="str">
        <f t="shared" si="14482"/>
        <v/>
      </c>
      <c r="O7309" t="str">
        <f t="shared" si="14483"/>
        <v/>
      </c>
    </row>
    <row r="7310" spans="1:24" x14ac:dyDescent="0.25">
      <c r="A7310" t="s">
        <v>241</v>
      </c>
      <c r="B7310" t="s">
        <v>242</v>
      </c>
      <c r="C7310" t="s">
        <v>13</v>
      </c>
      <c r="D7310" s="6">
        <v>0.1</v>
      </c>
      <c r="E7310" s="6" t="s">
        <v>17</v>
      </c>
      <c r="F7310" t="s">
        <v>1566</v>
      </c>
      <c r="G7310" t="str">
        <f t="shared" si="14540"/>
        <v>DL2020001</v>
      </c>
      <c r="H7310" t="str">
        <f t="shared" si="14476"/>
        <v>08</v>
      </c>
      <c r="I7310" t="str">
        <f t="shared" si="14477"/>
        <v>AmerikanskRibbegople_08_20201105_DL2020001_GentofteHF</v>
      </c>
      <c r="J7310" t="str">
        <f t="shared" si="14478"/>
        <v>AmerikanskRibbegople</v>
      </c>
      <c r="K7310" t="str">
        <f t="shared" si="14479"/>
        <v>PosK</v>
      </c>
      <c r="L7310" t="str">
        <f t="shared" si="14480"/>
        <v>No Ct</v>
      </c>
      <c r="M7310">
        <f t="shared" si="14481"/>
        <v>0</v>
      </c>
      <c r="N7310">
        <f t="shared" si="14482"/>
        <v>0</v>
      </c>
      <c r="O7310">
        <f t="shared" si="14483"/>
        <v>0</v>
      </c>
      <c r="Q7310">
        <f t="shared" ref="Q7310" si="14590">IF(L7312="No Ct",0,L7312)</f>
        <v>0</v>
      </c>
      <c r="R7310">
        <f t="shared" ref="R7310" si="14591">IF(L7313="No Ct",0,L7313)</f>
        <v>0</v>
      </c>
      <c r="S7310" t="str">
        <f t="shared" ref="S7310" si="14592">IF(AND(M7310&gt;0,N7310=0),"Valid","Invalid")</f>
        <v>Invalid</v>
      </c>
      <c r="T7310" t="str">
        <f t="shared" ref="T7310" si="14593">IF(OR(Q7310&gt;1,R7310&gt;1),"Present","Absent")</f>
        <v>Absent</v>
      </c>
      <c r="U7310" t="str">
        <f t="shared" ref="U7310" si="14594">IF(OR(AND(Q7310&gt;1,Q7310&lt;41),AND(R7310&gt;1,R7310&lt;41)),"Ct&lt;41","Ct&gt;41")</f>
        <v>Ct&gt;41</v>
      </c>
      <c r="V7310" t="str">
        <f>VLOOKUP(J7310,Datasæt_Analysesystemer!$C$2:$D$68,2,FALSE)</f>
        <v>Amerikansk ribbegople</v>
      </c>
      <c r="W7310" t="str">
        <f t="shared" ref="W7310" si="14595">MID(F7310,10,9)</f>
        <v>DL2020001</v>
      </c>
      <c r="X7310" t="str">
        <f t="shared" ref="X7310" si="14596">W7310&amp;"_"&amp;V7310&amp;"_"&amp;S7310&amp;"_"&amp;T7310&amp;"_"&amp;U7310</f>
        <v>DL2020001_Amerikansk ribbegople_Invalid_Absent_Ct&gt;41</v>
      </c>
    </row>
    <row r="7311" spans="1:24" x14ac:dyDescent="0.25">
      <c r="A7311" t="s">
        <v>243</v>
      </c>
      <c r="B7311" t="s">
        <v>244</v>
      </c>
      <c r="C7311" t="s">
        <v>16</v>
      </c>
      <c r="D7311" s="6">
        <v>0.1</v>
      </c>
      <c r="E7311" s="6" t="s">
        <v>17</v>
      </c>
      <c r="F7311" t="s">
        <v>1566</v>
      </c>
      <c r="G7311" t="str">
        <f t="shared" si="14540"/>
        <v>DL2020001</v>
      </c>
      <c r="H7311" t="str">
        <f t="shared" si="14476"/>
        <v>08</v>
      </c>
      <c r="I7311" t="str">
        <f t="shared" si="14477"/>
        <v>AmerikanskRibbegople_08_20201105_DL2020001_GentofteHF</v>
      </c>
      <c r="J7311" t="str">
        <f t="shared" si="14478"/>
        <v>AmerikanskRibbegople</v>
      </c>
      <c r="K7311" t="str">
        <f t="shared" si="14479"/>
        <v>NegK</v>
      </c>
      <c r="L7311" t="str">
        <f t="shared" si="14480"/>
        <v>No Ct</v>
      </c>
      <c r="M7311" t="str">
        <f t="shared" si="14481"/>
        <v/>
      </c>
      <c r="N7311" t="str">
        <f t="shared" si="14482"/>
        <v/>
      </c>
      <c r="O7311" t="str">
        <f t="shared" si="14483"/>
        <v/>
      </c>
    </row>
    <row r="7312" spans="1:24" x14ac:dyDescent="0.25">
      <c r="A7312" t="s">
        <v>245</v>
      </c>
      <c r="B7312" t="s">
        <v>246</v>
      </c>
      <c r="C7312" t="s">
        <v>20</v>
      </c>
      <c r="D7312" s="6">
        <v>0.1</v>
      </c>
      <c r="E7312" s="6" t="s">
        <v>17</v>
      </c>
      <c r="F7312" t="s">
        <v>1566</v>
      </c>
      <c r="G7312" t="str">
        <f t="shared" si="14540"/>
        <v>DL2020001</v>
      </c>
      <c r="H7312" t="str">
        <f t="shared" si="14476"/>
        <v>08</v>
      </c>
      <c r="I7312" t="str">
        <f t="shared" si="14477"/>
        <v>AmerikanskRibbegople_08_20201105_DL2020001_GentofteHF</v>
      </c>
      <c r="J7312" t="str">
        <f t="shared" si="14478"/>
        <v>AmerikanskRibbegople</v>
      </c>
      <c r="K7312" t="str">
        <f t="shared" si="14479"/>
        <v>eDNA</v>
      </c>
      <c r="L7312" t="str">
        <f t="shared" si="14480"/>
        <v>No Ct</v>
      </c>
      <c r="M7312" t="str">
        <f t="shared" si="14481"/>
        <v/>
      </c>
      <c r="N7312" t="str">
        <f t="shared" si="14482"/>
        <v/>
      </c>
      <c r="O7312" t="str">
        <f t="shared" si="14483"/>
        <v/>
      </c>
    </row>
    <row r="7313" spans="1:24" x14ac:dyDescent="0.25">
      <c r="A7313" t="s">
        <v>247</v>
      </c>
      <c r="B7313" t="s">
        <v>246</v>
      </c>
      <c r="C7313" t="s">
        <v>20</v>
      </c>
      <c r="D7313" s="6">
        <v>0.1</v>
      </c>
      <c r="E7313" s="6" t="s">
        <v>17</v>
      </c>
      <c r="F7313" t="s">
        <v>1566</v>
      </c>
      <c r="G7313" t="str">
        <f t="shared" si="14540"/>
        <v>DL2020001</v>
      </c>
      <c r="H7313" t="str">
        <f t="shared" si="14476"/>
        <v>08</v>
      </c>
      <c r="I7313" t="str">
        <f t="shared" si="14477"/>
        <v>AmerikanskRibbegople_08_20201105_DL2020001_GentofteHF</v>
      </c>
      <c r="J7313" t="str">
        <f t="shared" si="14478"/>
        <v>AmerikanskRibbegople</v>
      </c>
      <c r="K7313" t="str">
        <f t="shared" si="14479"/>
        <v>eDNA</v>
      </c>
      <c r="L7313" t="str">
        <f t="shared" si="14480"/>
        <v>No Ct</v>
      </c>
      <c r="M7313" t="str">
        <f t="shared" si="14481"/>
        <v/>
      </c>
      <c r="N7313" t="str">
        <f t="shared" si="14482"/>
        <v/>
      </c>
      <c r="O7313" t="str">
        <f t="shared" si="14483"/>
        <v/>
      </c>
    </row>
    <row r="7314" spans="1:24" x14ac:dyDescent="0.25">
      <c r="A7314" t="s">
        <v>248</v>
      </c>
      <c r="B7314" t="s">
        <v>249</v>
      </c>
      <c r="C7314" t="s">
        <v>13</v>
      </c>
      <c r="D7314" s="6">
        <v>0.1</v>
      </c>
      <c r="E7314" s="6">
        <v>35.01</v>
      </c>
      <c r="F7314" t="s">
        <v>1566</v>
      </c>
      <c r="G7314" t="str">
        <f t="shared" si="14540"/>
        <v>DL2020001</v>
      </c>
      <c r="H7314" t="str">
        <f t="shared" ref="H7314:H7377" si="14597">LEFT(B7314,2)</f>
        <v>09</v>
      </c>
      <c r="I7314" t="str">
        <f t="shared" ref="I7314:I7377" si="14598">J7314&amp;"_"&amp;H7314&amp;"_"&amp;F7314</f>
        <v>AmerikanskHummer_09_20201105_DL2020001_GentofteHF</v>
      </c>
      <c r="J7314" t="str">
        <f t="shared" ref="J7314:J7377" si="14599">MID(RIGHT(B7314,LEN(B7314)-3),1,FIND("_",RIGHT(B7314,LEN(B7314)-3))-1)</f>
        <v>AmerikanskHummer</v>
      </c>
      <c r="K7314" t="str">
        <f t="shared" ref="K7314:K7377" si="14600">TRIM(SUBSTITUTE(RIGHT(B7314,FIND(J7314,B7314)+1),"_",""))</f>
        <v>PosK</v>
      </c>
      <c r="L7314">
        <f t="shared" ref="L7314:L7377" si="14601">IFERROR(VALUE(SUBSTITUTE(E7314,".",",")),E7314)</f>
        <v>35.01</v>
      </c>
      <c r="M7314">
        <f t="shared" ref="M7314:M7377" si="14602">IF(K7314="PosK",SUMIFS(L:L,K:K,"PosK",I:I,I7314),"")</f>
        <v>35.01</v>
      </c>
      <c r="N7314">
        <f t="shared" ref="N7314:N7377" si="14603">IF(K7314="PosK",SUMIFS(L:L,K:K,"NegK",I:I,I7314),"")</f>
        <v>39.61</v>
      </c>
      <c r="O7314">
        <f t="shared" ref="O7314:O7377" si="14604">IF(K7314="PosK",SUMIFS(L:L,K:K,"eDNA",I:I,I7314),"")</f>
        <v>0</v>
      </c>
      <c r="Q7314">
        <f t="shared" ref="Q7314" si="14605">IF(L7316="No Ct",0,L7316)</f>
        <v>0</v>
      </c>
      <c r="R7314">
        <f t="shared" ref="R7314" si="14606">IF(L7317="No Ct",0,L7317)</f>
        <v>0</v>
      </c>
      <c r="S7314" t="str">
        <f t="shared" ref="S7314" si="14607">IF(AND(M7314&gt;0,N7314=0),"Valid","Invalid")</f>
        <v>Invalid</v>
      </c>
      <c r="T7314" t="str">
        <f t="shared" ref="T7314" si="14608">IF(OR(Q7314&gt;1,R7314&gt;1),"Present","Absent")</f>
        <v>Absent</v>
      </c>
      <c r="U7314" t="str">
        <f t="shared" ref="U7314" si="14609">IF(OR(AND(Q7314&gt;1,Q7314&lt;41),AND(R7314&gt;1,R7314&lt;41)),"Ct&lt;41","Ct&gt;41")</f>
        <v>Ct&gt;41</v>
      </c>
      <c r="V7314" t="str">
        <f>VLOOKUP(J7314,Datasæt_Analysesystemer!$C$2:$D$68,2,FALSE)</f>
        <v>Amerikansk hummer</v>
      </c>
      <c r="W7314" t="str">
        <f t="shared" ref="W7314" si="14610">MID(F7314,10,9)</f>
        <v>DL2020001</v>
      </c>
      <c r="X7314" t="str">
        <f t="shared" ref="X7314" si="14611">W7314&amp;"_"&amp;V7314&amp;"_"&amp;S7314&amp;"_"&amp;T7314&amp;"_"&amp;U7314</f>
        <v>DL2020001_Amerikansk hummer_Invalid_Absent_Ct&gt;41</v>
      </c>
    </row>
    <row r="7315" spans="1:24" x14ac:dyDescent="0.25">
      <c r="A7315" t="s">
        <v>250</v>
      </c>
      <c r="B7315" t="s">
        <v>251</v>
      </c>
      <c r="C7315" t="s">
        <v>16</v>
      </c>
      <c r="D7315" s="6">
        <v>0.1</v>
      </c>
      <c r="E7315" s="6">
        <v>39.61</v>
      </c>
      <c r="F7315" t="s">
        <v>1566</v>
      </c>
      <c r="G7315" t="str">
        <f t="shared" si="14540"/>
        <v>DL2020001</v>
      </c>
      <c r="H7315" t="str">
        <f t="shared" si="14597"/>
        <v>09</v>
      </c>
      <c r="I7315" t="str">
        <f t="shared" si="14598"/>
        <v>AmerikanskHummer_09_20201105_DL2020001_GentofteHF</v>
      </c>
      <c r="J7315" t="str">
        <f t="shared" si="14599"/>
        <v>AmerikanskHummer</v>
      </c>
      <c r="K7315" t="str">
        <f t="shared" si="14600"/>
        <v>NegK</v>
      </c>
      <c r="L7315">
        <f t="shared" si="14601"/>
        <v>39.61</v>
      </c>
      <c r="M7315" t="str">
        <f t="shared" si="14602"/>
        <v/>
      </c>
      <c r="N7315" t="str">
        <f t="shared" si="14603"/>
        <v/>
      </c>
      <c r="O7315" t="str">
        <f t="shared" si="14604"/>
        <v/>
      </c>
    </row>
    <row r="7316" spans="1:24" x14ac:dyDescent="0.25">
      <c r="A7316" t="s">
        <v>252</v>
      </c>
      <c r="B7316" t="s">
        <v>253</v>
      </c>
      <c r="C7316" t="s">
        <v>20</v>
      </c>
      <c r="D7316" s="6">
        <v>0.1</v>
      </c>
      <c r="E7316" s="6" t="s">
        <v>17</v>
      </c>
      <c r="F7316" t="s">
        <v>1566</v>
      </c>
      <c r="G7316" t="str">
        <f t="shared" si="14540"/>
        <v>DL2020001</v>
      </c>
      <c r="H7316" t="str">
        <f t="shared" si="14597"/>
        <v>09</v>
      </c>
      <c r="I7316" t="str">
        <f t="shared" si="14598"/>
        <v>AmerikanskHummer_09_20201105_DL2020001_GentofteHF</v>
      </c>
      <c r="J7316" t="str">
        <f t="shared" si="14599"/>
        <v>AmerikanskHummer</v>
      </c>
      <c r="K7316" t="str">
        <f t="shared" si="14600"/>
        <v>eDNA</v>
      </c>
      <c r="L7316" t="str">
        <f t="shared" si="14601"/>
        <v>No Ct</v>
      </c>
      <c r="M7316" t="str">
        <f t="shared" si="14602"/>
        <v/>
      </c>
      <c r="N7316" t="str">
        <f t="shared" si="14603"/>
        <v/>
      </c>
      <c r="O7316" t="str">
        <f t="shared" si="14604"/>
        <v/>
      </c>
    </row>
    <row r="7317" spans="1:24" x14ac:dyDescent="0.25">
      <c r="A7317" t="s">
        <v>254</v>
      </c>
      <c r="B7317" t="s">
        <v>253</v>
      </c>
      <c r="C7317" t="s">
        <v>20</v>
      </c>
      <c r="D7317" s="6">
        <v>0.1</v>
      </c>
      <c r="E7317" s="6" t="s">
        <v>17</v>
      </c>
      <c r="F7317" t="s">
        <v>1566</v>
      </c>
      <c r="G7317" t="str">
        <f t="shared" si="14540"/>
        <v>DL2020001</v>
      </c>
      <c r="H7317" t="str">
        <f t="shared" si="14597"/>
        <v>09</v>
      </c>
      <c r="I7317" t="str">
        <f t="shared" si="14598"/>
        <v>AmerikanskHummer_09_20201105_DL2020001_GentofteHF</v>
      </c>
      <c r="J7317" t="str">
        <f t="shared" si="14599"/>
        <v>AmerikanskHummer</v>
      </c>
      <c r="K7317" t="str">
        <f t="shared" si="14600"/>
        <v>eDNA</v>
      </c>
      <c r="L7317" t="str">
        <f t="shared" si="14601"/>
        <v>No Ct</v>
      </c>
      <c r="M7317" t="str">
        <f t="shared" si="14602"/>
        <v/>
      </c>
      <c r="N7317" t="str">
        <f t="shared" si="14603"/>
        <v/>
      </c>
      <c r="O7317" t="str">
        <f t="shared" si="14604"/>
        <v/>
      </c>
    </row>
    <row r="7318" spans="1:24" x14ac:dyDescent="0.25">
      <c r="A7318" t="s">
        <v>255</v>
      </c>
      <c r="B7318" t="s">
        <v>256</v>
      </c>
      <c r="C7318" t="s">
        <v>13</v>
      </c>
      <c r="D7318" s="6">
        <v>0.1</v>
      </c>
      <c r="E7318" s="6">
        <v>39.17</v>
      </c>
      <c r="F7318" t="s">
        <v>1566</v>
      </c>
      <c r="G7318" t="str">
        <f t="shared" si="14540"/>
        <v>DL2020001</v>
      </c>
      <c r="H7318" t="str">
        <f t="shared" si="14597"/>
        <v>10</v>
      </c>
      <c r="I7318" t="str">
        <f t="shared" si="14598"/>
        <v>AmerikanskHummer_10_20201105_DL2020001_GentofteHF</v>
      </c>
      <c r="J7318" t="str">
        <f t="shared" si="14599"/>
        <v>AmerikanskHummer</v>
      </c>
      <c r="K7318" t="str">
        <f t="shared" si="14600"/>
        <v>PosK</v>
      </c>
      <c r="L7318">
        <f t="shared" si="14601"/>
        <v>39.17</v>
      </c>
      <c r="M7318">
        <f t="shared" si="14602"/>
        <v>39.17</v>
      </c>
      <c r="N7318">
        <f t="shared" si="14603"/>
        <v>0</v>
      </c>
      <c r="O7318">
        <f t="shared" si="14604"/>
        <v>0</v>
      </c>
      <c r="Q7318">
        <f t="shared" ref="Q7318" si="14612">IF(L7320="No Ct",0,L7320)</f>
        <v>0</v>
      </c>
      <c r="R7318">
        <f t="shared" ref="R7318" si="14613">IF(L7321="No Ct",0,L7321)</f>
        <v>0</v>
      </c>
      <c r="S7318" t="str">
        <f t="shared" ref="S7318" si="14614">IF(AND(M7318&gt;0,N7318=0),"Valid","Invalid")</f>
        <v>Valid</v>
      </c>
      <c r="T7318" t="str">
        <f t="shared" ref="T7318" si="14615">IF(OR(Q7318&gt;1,R7318&gt;1),"Present","Absent")</f>
        <v>Absent</v>
      </c>
      <c r="U7318" t="str">
        <f t="shared" ref="U7318" si="14616">IF(OR(AND(Q7318&gt;1,Q7318&lt;41),AND(R7318&gt;1,R7318&lt;41)),"Ct&lt;41","Ct&gt;41")</f>
        <v>Ct&gt;41</v>
      </c>
      <c r="V7318" t="str">
        <f>VLOOKUP(J7318,Datasæt_Analysesystemer!$C$2:$D$68,2,FALSE)</f>
        <v>Amerikansk hummer</v>
      </c>
      <c r="W7318" t="str">
        <f t="shared" ref="W7318" si="14617">MID(F7318,10,9)</f>
        <v>DL2020001</v>
      </c>
      <c r="X7318" t="str">
        <f t="shared" ref="X7318" si="14618">W7318&amp;"_"&amp;V7318&amp;"_"&amp;S7318&amp;"_"&amp;T7318&amp;"_"&amp;U7318</f>
        <v>DL2020001_Amerikansk hummer_Valid_Absent_Ct&gt;41</v>
      </c>
    </row>
    <row r="7319" spans="1:24" x14ac:dyDescent="0.25">
      <c r="A7319" t="s">
        <v>257</v>
      </c>
      <c r="B7319" t="s">
        <v>258</v>
      </c>
      <c r="C7319" t="s">
        <v>16</v>
      </c>
      <c r="D7319" s="6">
        <v>0.1</v>
      </c>
      <c r="E7319" s="6" t="s">
        <v>17</v>
      </c>
      <c r="F7319" t="s">
        <v>1566</v>
      </c>
      <c r="G7319" t="str">
        <f t="shared" si="14540"/>
        <v>DL2020001</v>
      </c>
      <c r="H7319" t="str">
        <f t="shared" si="14597"/>
        <v>10</v>
      </c>
      <c r="I7319" t="str">
        <f t="shared" si="14598"/>
        <v>AmerikanskHummer_10_20201105_DL2020001_GentofteHF</v>
      </c>
      <c r="J7319" t="str">
        <f t="shared" si="14599"/>
        <v>AmerikanskHummer</v>
      </c>
      <c r="K7319" t="str">
        <f t="shared" si="14600"/>
        <v>NegK</v>
      </c>
      <c r="L7319" t="str">
        <f t="shared" si="14601"/>
        <v>No Ct</v>
      </c>
      <c r="M7319" t="str">
        <f t="shared" si="14602"/>
        <v/>
      </c>
      <c r="N7319" t="str">
        <f t="shared" si="14603"/>
        <v/>
      </c>
      <c r="O7319" t="str">
        <f t="shared" si="14604"/>
        <v/>
      </c>
    </row>
    <row r="7320" spans="1:24" x14ac:dyDescent="0.25">
      <c r="A7320" t="s">
        <v>259</v>
      </c>
      <c r="B7320" t="s">
        <v>260</v>
      </c>
      <c r="C7320" t="s">
        <v>20</v>
      </c>
      <c r="D7320" s="6">
        <v>0.1</v>
      </c>
      <c r="E7320" s="6" t="s">
        <v>17</v>
      </c>
      <c r="F7320" t="s">
        <v>1566</v>
      </c>
      <c r="G7320" t="str">
        <f t="shared" si="14540"/>
        <v>DL2020001</v>
      </c>
      <c r="H7320" t="str">
        <f t="shared" si="14597"/>
        <v>10</v>
      </c>
      <c r="I7320" t="str">
        <f t="shared" si="14598"/>
        <v>AmerikanskHummer_10_20201105_DL2020001_GentofteHF</v>
      </c>
      <c r="J7320" t="str">
        <f t="shared" si="14599"/>
        <v>AmerikanskHummer</v>
      </c>
      <c r="K7320" t="str">
        <f t="shared" si="14600"/>
        <v>eDNA</v>
      </c>
      <c r="L7320" t="str">
        <f t="shared" si="14601"/>
        <v>No Ct</v>
      </c>
      <c r="M7320" t="str">
        <f t="shared" si="14602"/>
        <v/>
      </c>
      <c r="N7320" t="str">
        <f t="shared" si="14603"/>
        <v/>
      </c>
      <c r="O7320" t="str">
        <f t="shared" si="14604"/>
        <v/>
      </c>
    </row>
    <row r="7321" spans="1:24" x14ac:dyDescent="0.25">
      <c r="A7321" t="s">
        <v>261</v>
      </c>
      <c r="B7321" t="s">
        <v>260</v>
      </c>
      <c r="C7321" t="s">
        <v>20</v>
      </c>
      <c r="D7321" s="6">
        <v>0.1</v>
      </c>
      <c r="E7321" s="6" t="s">
        <v>17</v>
      </c>
      <c r="F7321" t="s">
        <v>1566</v>
      </c>
      <c r="G7321" t="str">
        <f t="shared" si="14540"/>
        <v>DL2020001</v>
      </c>
      <c r="H7321" t="str">
        <f t="shared" si="14597"/>
        <v>10</v>
      </c>
      <c r="I7321" t="str">
        <f t="shared" si="14598"/>
        <v>AmerikanskHummer_10_20201105_DL2020001_GentofteHF</v>
      </c>
      <c r="J7321" t="str">
        <f t="shared" si="14599"/>
        <v>AmerikanskHummer</v>
      </c>
      <c r="K7321" t="str">
        <f t="shared" si="14600"/>
        <v>eDNA</v>
      </c>
      <c r="L7321" t="str">
        <f t="shared" si="14601"/>
        <v>No Ct</v>
      </c>
      <c r="M7321" t="str">
        <f t="shared" si="14602"/>
        <v/>
      </c>
      <c r="N7321" t="str">
        <f t="shared" si="14603"/>
        <v/>
      </c>
      <c r="O7321" t="str">
        <f t="shared" si="14604"/>
        <v/>
      </c>
    </row>
    <row r="7322" spans="1:24" x14ac:dyDescent="0.25">
      <c r="A7322" t="s">
        <v>262</v>
      </c>
      <c r="B7322" t="s">
        <v>1474</v>
      </c>
      <c r="C7322" t="s">
        <v>13</v>
      </c>
      <c r="D7322" s="6">
        <v>0.1</v>
      </c>
      <c r="E7322" s="6">
        <v>48.44</v>
      </c>
      <c r="F7322" t="s">
        <v>1566</v>
      </c>
      <c r="G7322" t="str">
        <f t="shared" si="14540"/>
        <v>DL2020001</v>
      </c>
      <c r="H7322" t="str">
        <f t="shared" si="14597"/>
        <v>11</v>
      </c>
      <c r="I7322" t="str">
        <f t="shared" si="14598"/>
        <v>Kamjatkakrabbe_11_20201105_DL2020001_GentofteHF</v>
      </c>
      <c r="J7322" t="str">
        <f t="shared" si="14599"/>
        <v>Kamjatkakrabbe</v>
      </c>
      <c r="K7322" t="str">
        <f t="shared" si="14600"/>
        <v>PosK</v>
      </c>
      <c r="L7322">
        <f t="shared" si="14601"/>
        <v>48.44</v>
      </c>
      <c r="M7322">
        <f t="shared" si="14602"/>
        <v>48.44</v>
      </c>
      <c r="N7322">
        <f t="shared" si="14603"/>
        <v>0</v>
      </c>
      <c r="O7322">
        <f t="shared" si="14604"/>
        <v>0</v>
      </c>
      <c r="Q7322">
        <f t="shared" ref="Q7322" si="14619">IF(L7324="No Ct",0,L7324)</f>
        <v>0</v>
      </c>
      <c r="R7322">
        <f t="shared" ref="R7322" si="14620">IF(L7325="No Ct",0,L7325)</f>
        <v>0</v>
      </c>
      <c r="S7322" t="str">
        <f t="shared" ref="S7322" si="14621">IF(AND(M7322&gt;0,N7322=0),"Valid","Invalid")</f>
        <v>Valid</v>
      </c>
      <c r="T7322" t="str">
        <f t="shared" ref="T7322" si="14622">IF(OR(Q7322&gt;1,R7322&gt;1),"Present","Absent")</f>
        <v>Absent</v>
      </c>
      <c r="U7322" t="str">
        <f t="shared" ref="U7322" si="14623">IF(OR(AND(Q7322&gt;1,Q7322&lt;41),AND(R7322&gt;1,R7322&lt;41)),"Ct&lt;41","Ct&gt;41")</f>
        <v>Ct&gt;41</v>
      </c>
      <c r="V7322" t="str">
        <f>VLOOKUP(J7322,Datasæt_Analysesystemer!$C$2:$D$68,2,FALSE)</f>
        <v>Kamtjatkakrabbe</v>
      </c>
      <c r="W7322" t="str">
        <f t="shared" ref="W7322" si="14624">MID(F7322,10,9)</f>
        <v>DL2020001</v>
      </c>
      <c r="X7322" t="str">
        <f t="shared" ref="X7322" si="14625">W7322&amp;"_"&amp;V7322&amp;"_"&amp;S7322&amp;"_"&amp;T7322&amp;"_"&amp;U7322</f>
        <v>DL2020001_Kamtjatkakrabbe_Valid_Absent_Ct&gt;41</v>
      </c>
    </row>
    <row r="7323" spans="1:24" x14ac:dyDescent="0.25">
      <c r="A7323" t="s">
        <v>264</v>
      </c>
      <c r="B7323" t="s">
        <v>1475</v>
      </c>
      <c r="C7323" t="s">
        <v>16</v>
      </c>
      <c r="D7323" s="6">
        <v>0.1</v>
      </c>
      <c r="E7323" s="6" t="s">
        <v>17</v>
      </c>
      <c r="F7323" t="s">
        <v>1566</v>
      </c>
      <c r="G7323" t="str">
        <f t="shared" si="14540"/>
        <v>DL2020001</v>
      </c>
      <c r="H7323" t="str">
        <f t="shared" si="14597"/>
        <v>11</v>
      </c>
      <c r="I7323" t="str">
        <f t="shared" si="14598"/>
        <v>Kamjatkakrabbe_11_20201105_DL2020001_GentofteHF</v>
      </c>
      <c r="J7323" t="str">
        <f t="shared" si="14599"/>
        <v>Kamjatkakrabbe</v>
      </c>
      <c r="K7323" t="str">
        <f t="shared" si="14600"/>
        <v>NegK</v>
      </c>
      <c r="L7323" t="str">
        <f t="shared" si="14601"/>
        <v>No Ct</v>
      </c>
      <c r="M7323" t="str">
        <f t="shared" si="14602"/>
        <v/>
      </c>
      <c r="N7323" t="str">
        <f t="shared" si="14603"/>
        <v/>
      </c>
      <c r="O7323" t="str">
        <f t="shared" si="14604"/>
        <v/>
      </c>
    </row>
    <row r="7324" spans="1:24" x14ac:dyDescent="0.25">
      <c r="A7324" t="s">
        <v>266</v>
      </c>
      <c r="B7324" t="s">
        <v>1476</v>
      </c>
      <c r="C7324" t="s">
        <v>20</v>
      </c>
      <c r="D7324" s="6">
        <v>0.1</v>
      </c>
      <c r="E7324" s="6" t="s">
        <v>17</v>
      </c>
      <c r="F7324" t="s">
        <v>1566</v>
      </c>
      <c r="G7324" t="str">
        <f t="shared" si="14540"/>
        <v>DL2020001</v>
      </c>
      <c r="H7324" t="str">
        <f t="shared" si="14597"/>
        <v>11</v>
      </c>
      <c r="I7324" t="str">
        <f t="shared" si="14598"/>
        <v>Kamjatkakrabbe_11_20201105_DL2020001_GentofteHF</v>
      </c>
      <c r="J7324" t="str">
        <f t="shared" si="14599"/>
        <v>Kamjatkakrabbe</v>
      </c>
      <c r="K7324" t="str">
        <f t="shared" si="14600"/>
        <v>eDNA</v>
      </c>
      <c r="L7324" t="str">
        <f t="shared" si="14601"/>
        <v>No Ct</v>
      </c>
      <c r="M7324" t="str">
        <f t="shared" si="14602"/>
        <v/>
      </c>
      <c r="N7324" t="str">
        <f t="shared" si="14603"/>
        <v/>
      </c>
      <c r="O7324" t="str">
        <f t="shared" si="14604"/>
        <v/>
      </c>
    </row>
    <row r="7325" spans="1:24" x14ac:dyDescent="0.25">
      <c r="A7325" t="s">
        <v>268</v>
      </c>
      <c r="B7325" t="s">
        <v>1476</v>
      </c>
      <c r="C7325" t="s">
        <v>20</v>
      </c>
      <c r="D7325" s="6">
        <v>0.1</v>
      </c>
      <c r="E7325" s="6" t="s">
        <v>17</v>
      </c>
      <c r="F7325" t="s">
        <v>1566</v>
      </c>
      <c r="G7325" t="str">
        <f t="shared" si="14540"/>
        <v>DL2020001</v>
      </c>
      <c r="H7325" t="str">
        <f t="shared" si="14597"/>
        <v>11</v>
      </c>
      <c r="I7325" t="str">
        <f t="shared" si="14598"/>
        <v>Kamjatkakrabbe_11_20201105_DL2020001_GentofteHF</v>
      </c>
      <c r="J7325" t="str">
        <f t="shared" si="14599"/>
        <v>Kamjatkakrabbe</v>
      </c>
      <c r="K7325" t="str">
        <f t="shared" si="14600"/>
        <v>eDNA</v>
      </c>
      <c r="L7325" t="str">
        <f t="shared" si="14601"/>
        <v>No Ct</v>
      </c>
      <c r="M7325" t="str">
        <f t="shared" si="14602"/>
        <v/>
      </c>
      <c r="N7325" t="str">
        <f t="shared" si="14603"/>
        <v/>
      </c>
      <c r="O7325" t="str">
        <f t="shared" si="14604"/>
        <v/>
      </c>
    </row>
    <row r="7326" spans="1:24" x14ac:dyDescent="0.25">
      <c r="A7326" t="s">
        <v>269</v>
      </c>
      <c r="B7326" t="s">
        <v>1477</v>
      </c>
      <c r="C7326" t="s">
        <v>13</v>
      </c>
      <c r="D7326" s="6">
        <v>0.1</v>
      </c>
      <c r="E7326" s="6" t="s">
        <v>17</v>
      </c>
      <c r="F7326" t="s">
        <v>1566</v>
      </c>
      <c r="G7326" t="str">
        <f t="shared" si="14540"/>
        <v>DL2020001</v>
      </c>
      <c r="H7326" t="str">
        <f t="shared" si="14597"/>
        <v>12</v>
      </c>
      <c r="I7326" t="str">
        <f t="shared" si="14598"/>
        <v>Kamjatkakrabbe_12_20201105_DL2020001_GentofteHF</v>
      </c>
      <c r="J7326" t="str">
        <f t="shared" si="14599"/>
        <v>Kamjatkakrabbe</v>
      </c>
      <c r="K7326" t="str">
        <f t="shared" si="14600"/>
        <v>PosK</v>
      </c>
      <c r="L7326" t="str">
        <f t="shared" si="14601"/>
        <v>No Ct</v>
      </c>
      <c r="M7326">
        <f t="shared" si="14602"/>
        <v>0</v>
      </c>
      <c r="N7326">
        <f t="shared" si="14603"/>
        <v>0</v>
      </c>
      <c r="O7326">
        <f t="shared" si="14604"/>
        <v>0</v>
      </c>
      <c r="Q7326">
        <f t="shared" ref="Q7326" si="14626">IF(L7328="No Ct",0,L7328)</f>
        <v>0</v>
      </c>
      <c r="R7326">
        <f t="shared" ref="R7326" si="14627">IF(L7329="No Ct",0,L7329)</f>
        <v>0</v>
      </c>
      <c r="S7326" t="str">
        <f t="shared" ref="S7326" si="14628">IF(AND(M7326&gt;0,N7326=0),"Valid","Invalid")</f>
        <v>Invalid</v>
      </c>
      <c r="T7326" t="str">
        <f t="shared" ref="T7326" si="14629">IF(OR(Q7326&gt;1,R7326&gt;1),"Present","Absent")</f>
        <v>Absent</v>
      </c>
      <c r="U7326" t="str">
        <f t="shared" ref="U7326" si="14630">IF(OR(AND(Q7326&gt;1,Q7326&lt;41),AND(R7326&gt;1,R7326&lt;41)),"Ct&lt;41","Ct&gt;41")</f>
        <v>Ct&gt;41</v>
      </c>
      <c r="V7326" t="str">
        <f>VLOOKUP(J7326,Datasæt_Analysesystemer!$C$2:$D$68,2,FALSE)</f>
        <v>Kamtjatkakrabbe</v>
      </c>
      <c r="W7326" t="str">
        <f t="shared" ref="W7326" si="14631">MID(F7326,10,9)</f>
        <v>DL2020001</v>
      </c>
      <c r="X7326" t="str">
        <f t="shared" ref="X7326" si="14632">W7326&amp;"_"&amp;V7326&amp;"_"&amp;S7326&amp;"_"&amp;T7326&amp;"_"&amp;U7326</f>
        <v>DL2020001_Kamtjatkakrabbe_Invalid_Absent_Ct&gt;41</v>
      </c>
    </row>
    <row r="7327" spans="1:24" x14ac:dyDescent="0.25">
      <c r="A7327" t="s">
        <v>271</v>
      </c>
      <c r="B7327" t="s">
        <v>1478</v>
      </c>
      <c r="C7327" t="s">
        <v>16</v>
      </c>
      <c r="D7327" s="6">
        <v>0.1</v>
      </c>
      <c r="E7327" s="6" t="s">
        <v>17</v>
      </c>
      <c r="F7327" t="s">
        <v>1566</v>
      </c>
      <c r="G7327" t="str">
        <f t="shared" si="14540"/>
        <v>DL2020001</v>
      </c>
      <c r="H7327" t="str">
        <f t="shared" si="14597"/>
        <v>12</v>
      </c>
      <c r="I7327" t="str">
        <f t="shared" si="14598"/>
        <v>Kamjatkakrabbe_12_20201105_DL2020001_GentofteHF</v>
      </c>
      <c r="J7327" t="str">
        <f t="shared" si="14599"/>
        <v>Kamjatkakrabbe</v>
      </c>
      <c r="K7327" t="str">
        <f t="shared" si="14600"/>
        <v>NegK</v>
      </c>
      <c r="L7327" t="str">
        <f t="shared" si="14601"/>
        <v>No Ct</v>
      </c>
      <c r="M7327" t="str">
        <f t="shared" si="14602"/>
        <v/>
      </c>
      <c r="N7327" t="str">
        <f t="shared" si="14603"/>
        <v/>
      </c>
      <c r="O7327" t="str">
        <f t="shared" si="14604"/>
        <v/>
      </c>
    </row>
    <row r="7328" spans="1:24" x14ac:dyDescent="0.25">
      <c r="A7328" t="s">
        <v>273</v>
      </c>
      <c r="B7328" t="s">
        <v>1479</v>
      </c>
      <c r="C7328" t="s">
        <v>20</v>
      </c>
      <c r="D7328" s="6">
        <v>0.1</v>
      </c>
      <c r="E7328" s="6" t="s">
        <v>17</v>
      </c>
      <c r="F7328" t="s">
        <v>1566</v>
      </c>
      <c r="G7328" t="str">
        <f t="shared" si="14540"/>
        <v>DL2020001</v>
      </c>
      <c r="H7328" t="str">
        <f t="shared" si="14597"/>
        <v>12</v>
      </c>
      <c r="I7328" t="str">
        <f t="shared" si="14598"/>
        <v>Kamjatkakrabbe_12_20201105_DL2020001_GentofteHF</v>
      </c>
      <c r="J7328" t="str">
        <f t="shared" si="14599"/>
        <v>Kamjatkakrabbe</v>
      </c>
      <c r="K7328" t="str">
        <f t="shared" si="14600"/>
        <v>eDNA</v>
      </c>
      <c r="L7328" t="str">
        <f t="shared" si="14601"/>
        <v>No Ct</v>
      </c>
      <c r="M7328" t="str">
        <f t="shared" si="14602"/>
        <v/>
      </c>
      <c r="N7328" t="str">
        <f t="shared" si="14603"/>
        <v/>
      </c>
      <c r="O7328" t="str">
        <f t="shared" si="14604"/>
        <v/>
      </c>
    </row>
    <row r="7329" spans="1:24" x14ac:dyDescent="0.25">
      <c r="A7329" t="s">
        <v>275</v>
      </c>
      <c r="B7329" t="s">
        <v>1479</v>
      </c>
      <c r="C7329" t="s">
        <v>20</v>
      </c>
      <c r="D7329" s="6">
        <v>0.1</v>
      </c>
      <c r="E7329" s="6" t="s">
        <v>17</v>
      </c>
      <c r="F7329" t="s">
        <v>1566</v>
      </c>
      <c r="G7329" t="str">
        <f t="shared" si="14540"/>
        <v>DL2020001</v>
      </c>
      <c r="H7329" t="str">
        <f t="shared" si="14597"/>
        <v>12</v>
      </c>
      <c r="I7329" t="str">
        <f t="shared" si="14598"/>
        <v>Kamjatkakrabbe_12_20201105_DL2020001_GentofteHF</v>
      </c>
      <c r="J7329" t="str">
        <f t="shared" si="14599"/>
        <v>Kamjatkakrabbe</v>
      </c>
      <c r="K7329" t="str">
        <f t="shared" si="14600"/>
        <v>eDNA</v>
      </c>
      <c r="L7329" t="str">
        <f t="shared" si="14601"/>
        <v>No Ct</v>
      </c>
      <c r="M7329" t="str">
        <f t="shared" si="14602"/>
        <v/>
      </c>
      <c r="N7329" t="str">
        <f t="shared" si="14603"/>
        <v/>
      </c>
      <c r="O7329" t="str">
        <f t="shared" si="14604"/>
        <v/>
      </c>
    </row>
    <row r="7330" spans="1:24" x14ac:dyDescent="0.25">
      <c r="A7330" t="s">
        <v>276</v>
      </c>
      <c r="B7330" t="s">
        <v>277</v>
      </c>
      <c r="C7330" t="s">
        <v>13</v>
      </c>
      <c r="D7330" s="6">
        <v>0.1</v>
      </c>
      <c r="E7330" s="6" t="s">
        <v>17</v>
      </c>
      <c r="F7330" t="s">
        <v>1566</v>
      </c>
      <c r="G7330" t="str">
        <f t="shared" si="14540"/>
        <v>DL2020001</v>
      </c>
      <c r="H7330" t="str">
        <f t="shared" si="14597"/>
        <v>13</v>
      </c>
      <c r="I7330" t="str">
        <f t="shared" si="14598"/>
        <v>NordamerikanskMudderkrabbe_13_20201105_DL2020001_GentofteHF</v>
      </c>
      <c r="J7330" t="str">
        <f t="shared" si="14599"/>
        <v>NordamerikanskMudderkrabbe</v>
      </c>
      <c r="K7330" t="str">
        <f t="shared" si="14600"/>
        <v>PosK</v>
      </c>
      <c r="L7330" t="str">
        <f t="shared" si="14601"/>
        <v>No Ct</v>
      </c>
      <c r="M7330">
        <f t="shared" si="14602"/>
        <v>0</v>
      </c>
      <c r="N7330">
        <f t="shared" si="14603"/>
        <v>0</v>
      </c>
      <c r="O7330">
        <f t="shared" si="14604"/>
        <v>0</v>
      </c>
      <c r="Q7330">
        <f t="shared" ref="Q7330" si="14633">IF(L7332="No Ct",0,L7332)</f>
        <v>0</v>
      </c>
      <c r="R7330">
        <f t="shared" ref="R7330" si="14634">IF(L7333="No Ct",0,L7333)</f>
        <v>0</v>
      </c>
      <c r="S7330" t="str">
        <f t="shared" ref="S7330" si="14635">IF(AND(M7330&gt;0,N7330=0),"Valid","Invalid")</f>
        <v>Invalid</v>
      </c>
      <c r="T7330" t="str">
        <f t="shared" ref="T7330" si="14636">IF(OR(Q7330&gt;1,R7330&gt;1),"Present","Absent")</f>
        <v>Absent</v>
      </c>
      <c r="U7330" t="str">
        <f t="shared" ref="U7330" si="14637">IF(OR(AND(Q7330&gt;1,Q7330&lt;41),AND(R7330&gt;1,R7330&lt;41)),"Ct&lt;41","Ct&gt;41")</f>
        <v>Ct&gt;41</v>
      </c>
      <c r="V7330" t="str">
        <f>VLOOKUP(J7330,Datasæt_Analysesystemer!$C$2:$D$68,2,FALSE)</f>
        <v>Nordam. Brakvandskrabbe / mudderkrabbe</v>
      </c>
      <c r="W7330" t="str">
        <f t="shared" ref="W7330" si="14638">MID(F7330,10,9)</f>
        <v>DL2020001</v>
      </c>
      <c r="X7330" t="str">
        <f t="shared" ref="X7330" si="14639">W7330&amp;"_"&amp;V7330&amp;"_"&amp;S7330&amp;"_"&amp;T7330&amp;"_"&amp;U7330</f>
        <v>DL2020001_Nordam. Brakvandskrabbe / mudderkrabbe_Invalid_Absent_Ct&gt;41</v>
      </c>
    </row>
    <row r="7331" spans="1:24" x14ac:dyDescent="0.25">
      <c r="A7331" t="s">
        <v>278</v>
      </c>
      <c r="B7331" t="s">
        <v>279</v>
      </c>
      <c r="C7331" t="s">
        <v>16</v>
      </c>
      <c r="D7331" s="6">
        <v>0.1</v>
      </c>
      <c r="E7331" s="6" t="s">
        <v>17</v>
      </c>
      <c r="F7331" t="s">
        <v>1566</v>
      </c>
      <c r="G7331" t="str">
        <f t="shared" si="14540"/>
        <v>DL2020001</v>
      </c>
      <c r="H7331" t="str">
        <f t="shared" si="14597"/>
        <v>13</v>
      </c>
      <c r="I7331" t="str">
        <f t="shared" si="14598"/>
        <v>NordamerikanskMudderkrabbe_13_20201105_DL2020001_GentofteHF</v>
      </c>
      <c r="J7331" t="str">
        <f t="shared" si="14599"/>
        <v>NordamerikanskMudderkrabbe</v>
      </c>
      <c r="K7331" t="str">
        <f t="shared" si="14600"/>
        <v>NegK</v>
      </c>
      <c r="L7331" t="str">
        <f t="shared" si="14601"/>
        <v>No Ct</v>
      </c>
      <c r="M7331" t="str">
        <f t="shared" si="14602"/>
        <v/>
      </c>
      <c r="N7331" t="str">
        <f t="shared" si="14603"/>
        <v/>
      </c>
      <c r="O7331" t="str">
        <f t="shared" si="14604"/>
        <v/>
      </c>
    </row>
    <row r="7332" spans="1:24" x14ac:dyDescent="0.25">
      <c r="A7332" t="s">
        <v>280</v>
      </c>
      <c r="B7332" t="s">
        <v>281</v>
      </c>
      <c r="C7332" t="s">
        <v>20</v>
      </c>
      <c r="D7332" s="6">
        <v>0.1</v>
      </c>
      <c r="E7332" s="6" t="s">
        <v>17</v>
      </c>
      <c r="F7332" t="s">
        <v>1566</v>
      </c>
      <c r="G7332" t="str">
        <f t="shared" si="14540"/>
        <v>DL2020001</v>
      </c>
      <c r="H7332" t="str">
        <f t="shared" si="14597"/>
        <v>13</v>
      </c>
      <c r="I7332" t="str">
        <f t="shared" si="14598"/>
        <v>NordamerikanskMudderkrabbe_13_20201105_DL2020001_GentofteHF</v>
      </c>
      <c r="J7332" t="str">
        <f t="shared" si="14599"/>
        <v>NordamerikanskMudderkrabbe</v>
      </c>
      <c r="K7332" t="str">
        <f t="shared" si="14600"/>
        <v>eDNA</v>
      </c>
      <c r="L7332" t="str">
        <f t="shared" si="14601"/>
        <v>No Ct</v>
      </c>
      <c r="M7332" t="str">
        <f t="shared" si="14602"/>
        <v/>
      </c>
      <c r="N7332" t="str">
        <f t="shared" si="14603"/>
        <v/>
      </c>
      <c r="O7332" t="str">
        <f t="shared" si="14604"/>
        <v/>
      </c>
    </row>
    <row r="7333" spans="1:24" x14ac:dyDescent="0.25">
      <c r="A7333" t="s">
        <v>282</v>
      </c>
      <c r="B7333" t="s">
        <v>281</v>
      </c>
      <c r="C7333" t="s">
        <v>20</v>
      </c>
      <c r="D7333" s="6">
        <v>0.1</v>
      </c>
      <c r="E7333" s="6" t="s">
        <v>17</v>
      </c>
      <c r="F7333" t="s">
        <v>1566</v>
      </c>
      <c r="G7333" t="str">
        <f t="shared" si="14540"/>
        <v>DL2020001</v>
      </c>
      <c r="H7333" t="str">
        <f t="shared" si="14597"/>
        <v>13</v>
      </c>
      <c r="I7333" t="str">
        <f t="shared" si="14598"/>
        <v>NordamerikanskMudderkrabbe_13_20201105_DL2020001_GentofteHF</v>
      </c>
      <c r="J7333" t="str">
        <f t="shared" si="14599"/>
        <v>NordamerikanskMudderkrabbe</v>
      </c>
      <c r="K7333" t="str">
        <f t="shared" si="14600"/>
        <v>eDNA</v>
      </c>
      <c r="L7333" t="str">
        <f t="shared" si="14601"/>
        <v>No Ct</v>
      </c>
      <c r="M7333" t="str">
        <f t="shared" si="14602"/>
        <v/>
      </c>
      <c r="N7333" t="str">
        <f t="shared" si="14603"/>
        <v/>
      </c>
      <c r="O7333" t="str">
        <f t="shared" si="14604"/>
        <v/>
      </c>
    </row>
    <row r="7334" spans="1:24" x14ac:dyDescent="0.25">
      <c r="A7334" t="s">
        <v>283</v>
      </c>
      <c r="B7334" t="s">
        <v>1483</v>
      </c>
      <c r="C7334" t="s">
        <v>13</v>
      </c>
      <c r="D7334" s="6">
        <v>0.1</v>
      </c>
      <c r="E7334" s="6">
        <v>39.74</v>
      </c>
      <c r="F7334" t="s">
        <v>1566</v>
      </c>
      <c r="G7334" t="str">
        <f t="shared" si="14540"/>
        <v>DL2020001</v>
      </c>
      <c r="H7334" t="str">
        <f t="shared" si="14597"/>
        <v>14</v>
      </c>
      <c r="I7334" t="str">
        <f t="shared" si="14598"/>
        <v>KinesiskUldhaandskrabbe_14_20201105_DL2020001_GentofteHF</v>
      </c>
      <c r="J7334" t="str">
        <f t="shared" si="14599"/>
        <v>KinesiskUldhaandskrabbe</v>
      </c>
      <c r="K7334" t="str">
        <f t="shared" si="14600"/>
        <v>PosK</v>
      </c>
      <c r="L7334">
        <f t="shared" si="14601"/>
        <v>39.74</v>
      </c>
      <c r="M7334">
        <f t="shared" si="14602"/>
        <v>39.74</v>
      </c>
      <c r="N7334">
        <f t="shared" si="14603"/>
        <v>0</v>
      </c>
      <c r="O7334">
        <f t="shared" si="14604"/>
        <v>0</v>
      </c>
      <c r="Q7334">
        <f t="shared" ref="Q7334" si="14640">IF(L7336="No Ct",0,L7336)</f>
        <v>0</v>
      </c>
      <c r="R7334">
        <f t="shared" ref="R7334" si="14641">IF(L7337="No Ct",0,L7337)</f>
        <v>0</v>
      </c>
      <c r="S7334" t="str">
        <f t="shared" ref="S7334" si="14642">IF(AND(M7334&gt;0,N7334=0),"Valid","Invalid")</f>
        <v>Valid</v>
      </c>
      <c r="T7334" t="str">
        <f t="shared" ref="T7334" si="14643">IF(OR(Q7334&gt;1,R7334&gt;1),"Present","Absent")</f>
        <v>Absent</v>
      </c>
      <c r="U7334" t="str">
        <f t="shared" ref="U7334" si="14644">IF(OR(AND(Q7334&gt;1,Q7334&lt;41),AND(R7334&gt;1,R7334&lt;41)),"Ct&lt;41","Ct&gt;41")</f>
        <v>Ct&gt;41</v>
      </c>
      <c r="V7334" t="str">
        <f>VLOOKUP(J7334,Datasæt_Analysesystemer!$C$2:$D$68,2,FALSE)</f>
        <v>Kinesisk uldhåndskrabbe</v>
      </c>
      <c r="W7334" t="str">
        <f t="shared" ref="W7334" si="14645">MID(F7334,10,9)</f>
        <v>DL2020001</v>
      </c>
      <c r="X7334" t="str">
        <f t="shared" ref="X7334" si="14646">W7334&amp;"_"&amp;V7334&amp;"_"&amp;S7334&amp;"_"&amp;T7334&amp;"_"&amp;U7334</f>
        <v>DL2020001_Kinesisk uldhåndskrabbe_Valid_Absent_Ct&gt;41</v>
      </c>
    </row>
    <row r="7335" spans="1:24" x14ac:dyDescent="0.25">
      <c r="A7335" t="s">
        <v>285</v>
      </c>
      <c r="B7335" t="s">
        <v>1484</v>
      </c>
      <c r="C7335" t="s">
        <v>16</v>
      </c>
      <c r="D7335" s="6">
        <v>0.1</v>
      </c>
      <c r="E7335" s="6" t="s">
        <v>17</v>
      </c>
      <c r="F7335" t="s">
        <v>1566</v>
      </c>
      <c r="G7335" t="str">
        <f t="shared" si="14540"/>
        <v>DL2020001</v>
      </c>
      <c r="H7335" t="str">
        <f t="shared" si="14597"/>
        <v>14</v>
      </c>
      <c r="I7335" t="str">
        <f t="shared" si="14598"/>
        <v>KinesiskUldhaandskrabbe_14_20201105_DL2020001_GentofteHF</v>
      </c>
      <c r="J7335" t="str">
        <f t="shared" si="14599"/>
        <v>KinesiskUldhaandskrabbe</v>
      </c>
      <c r="K7335" t="str">
        <f t="shared" si="14600"/>
        <v>NegK</v>
      </c>
      <c r="L7335" t="str">
        <f t="shared" si="14601"/>
        <v>No Ct</v>
      </c>
      <c r="M7335" t="str">
        <f t="shared" si="14602"/>
        <v/>
      </c>
      <c r="N7335" t="str">
        <f t="shared" si="14603"/>
        <v/>
      </c>
      <c r="O7335" t="str">
        <f t="shared" si="14604"/>
        <v/>
      </c>
    </row>
    <row r="7336" spans="1:24" x14ac:dyDescent="0.25">
      <c r="A7336" t="s">
        <v>287</v>
      </c>
      <c r="B7336" t="s">
        <v>1485</v>
      </c>
      <c r="C7336" t="s">
        <v>20</v>
      </c>
      <c r="D7336" s="6">
        <v>0.1</v>
      </c>
      <c r="E7336" s="6" t="s">
        <v>17</v>
      </c>
      <c r="F7336" t="s">
        <v>1566</v>
      </c>
      <c r="G7336" t="str">
        <f t="shared" si="14540"/>
        <v>DL2020001</v>
      </c>
      <c r="H7336" t="str">
        <f t="shared" si="14597"/>
        <v>14</v>
      </c>
      <c r="I7336" t="str">
        <f t="shared" si="14598"/>
        <v>KinesiskUldhaandskrabbe_14_20201105_DL2020001_GentofteHF</v>
      </c>
      <c r="J7336" t="str">
        <f t="shared" si="14599"/>
        <v>KinesiskUldhaandskrabbe</v>
      </c>
      <c r="K7336" t="str">
        <f t="shared" si="14600"/>
        <v>eDNA</v>
      </c>
      <c r="L7336" t="str">
        <f t="shared" si="14601"/>
        <v>No Ct</v>
      </c>
      <c r="M7336" t="str">
        <f t="shared" si="14602"/>
        <v/>
      </c>
      <c r="N7336" t="str">
        <f t="shared" si="14603"/>
        <v/>
      </c>
      <c r="O7336" t="str">
        <f t="shared" si="14604"/>
        <v/>
      </c>
    </row>
    <row r="7337" spans="1:24" x14ac:dyDescent="0.25">
      <c r="A7337" t="s">
        <v>289</v>
      </c>
      <c r="B7337" t="s">
        <v>1485</v>
      </c>
      <c r="C7337" t="s">
        <v>20</v>
      </c>
      <c r="D7337" s="6">
        <v>0.1</v>
      </c>
      <c r="E7337" s="6" t="s">
        <v>17</v>
      </c>
      <c r="F7337" t="s">
        <v>1566</v>
      </c>
      <c r="G7337" t="str">
        <f t="shared" si="14540"/>
        <v>DL2020001</v>
      </c>
      <c r="H7337" t="str">
        <f t="shared" si="14597"/>
        <v>14</v>
      </c>
      <c r="I7337" t="str">
        <f t="shared" si="14598"/>
        <v>KinesiskUldhaandskrabbe_14_20201105_DL2020001_GentofteHF</v>
      </c>
      <c r="J7337" t="str">
        <f t="shared" si="14599"/>
        <v>KinesiskUldhaandskrabbe</v>
      </c>
      <c r="K7337" t="str">
        <f t="shared" si="14600"/>
        <v>eDNA</v>
      </c>
      <c r="L7337" t="str">
        <f t="shared" si="14601"/>
        <v>No Ct</v>
      </c>
      <c r="M7337" t="str">
        <f t="shared" si="14602"/>
        <v/>
      </c>
      <c r="N7337" t="str">
        <f t="shared" si="14603"/>
        <v/>
      </c>
      <c r="O7337" t="str">
        <f t="shared" si="14604"/>
        <v/>
      </c>
    </row>
    <row r="7338" spans="1:24" x14ac:dyDescent="0.25">
      <c r="A7338" t="s">
        <v>290</v>
      </c>
      <c r="B7338" t="s">
        <v>1567</v>
      </c>
      <c r="C7338" t="s">
        <v>13</v>
      </c>
      <c r="D7338" s="6">
        <v>0.1</v>
      </c>
      <c r="E7338" s="6">
        <v>34.700000000000003</v>
      </c>
      <c r="F7338" t="s">
        <v>1566</v>
      </c>
      <c r="G7338" t="str">
        <f t="shared" si="14540"/>
        <v>DL2020001</v>
      </c>
      <c r="H7338" t="str">
        <f t="shared" si="14597"/>
        <v>15</v>
      </c>
      <c r="I7338" t="str">
        <f t="shared" si="14598"/>
        <v>KinesiskUldhaandskrabbe_15_20201105_DL2020001_GentofteHF</v>
      </c>
      <c r="J7338" t="str">
        <f t="shared" si="14599"/>
        <v>KinesiskUldhaandskrabbe</v>
      </c>
      <c r="K7338" t="str">
        <f t="shared" si="14600"/>
        <v>PosK</v>
      </c>
      <c r="L7338">
        <f t="shared" si="14601"/>
        <v>34.700000000000003</v>
      </c>
      <c r="M7338">
        <f t="shared" si="14602"/>
        <v>34.700000000000003</v>
      </c>
      <c r="N7338">
        <f t="shared" si="14603"/>
        <v>0</v>
      </c>
      <c r="O7338">
        <f t="shared" si="14604"/>
        <v>0</v>
      </c>
      <c r="Q7338">
        <f t="shared" ref="Q7338" si="14647">IF(L7340="No Ct",0,L7340)</f>
        <v>0</v>
      </c>
      <c r="R7338">
        <f t="shared" ref="R7338" si="14648">IF(L7341="No Ct",0,L7341)</f>
        <v>0</v>
      </c>
      <c r="S7338" t="str">
        <f t="shared" ref="S7338" si="14649">IF(AND(M7338&gt;0,N7338=0),"Valid","Invalid")</f>
        <v>Valid</v>
      </c>
      <c r="T7338" t="str">
        <f t="shared" ref="T7338" si="14650">IF(OR(Q7338&gt;1,R7338&gt;1),"Present","Absent")</f>
        <v>Absent</v>
      </c>
      <c r="U7338" t="str">
        <f t="shared" ref="U7338" si="14651">IF(OR(AND(Q7338&gt;1,Q7338&lt;41),AND(R7338&gt;1,R7338&lt;41)),"Ct&lt;41","Ct&gt;41")</f>
        <v>Ct&gt;41</v>
      </c>
      <c r="V7338" t="str">
        <f>VLOOKUP(J7338,Datasæt_Analysesystemer!$C$2:$D$68,2,FALSE)</f>
        <v>Kinesisk uldhåndskrabbe</v>
      </c>
      <c r="W7338" t="str">
        <f t="shared" ref="W7338" si="14652">MID(F7338,10,9)</f>
        <v>DL2020001</v>
      </c>
      <c r="X7338" t="str">
        <f t="shared" ref="X7338" si="14653">W7338&amp;"_"&amp;V7338&amp;"_"&amp;S7338&amp;"_"&amp;T7338&amp;"_"&amp;U7338</f>
        <v>DL2020001_Kinesisk uldhåndskrabbe_Valid_Absent_Ct&gt;41</v>
      </c>
    </row>
    <row r="7339" spans="1:24" x14ac:dyDescent="0.25">
      <c r="A7339" t="s">
        <v>292</v>
      </c>
      <c r="B7339" t="s">
        <v>1568</v>
      </c>
      <c r="C7339" t="s">
        <v>16</v>
      </c>
      <c r="D7339" s="6">
        <v>0.1</v>
      </c>
      <c r="E7339" s="6" t="s">
        <v>17</v>
      </c>
      <c r="F7339" t="s">
        <v>1566</v>
      </c>
      <c r="G7339" t="str">
        <f t="shared" si="14540"/>
        <v>DL2020001</v>
      </c>
      <c r="H7339" t="str">
        <f t="shared" si="14597"/>
        <v>15</v>
      </c>
      <c r="I7339" t="str">
        <f t="shared" si="14598"/>
        <v>KinesiskUldhaandskrabbe_15_20201105_DL2020001_GentofteHF</v>
      </c>
      <c r="J7339" t="str">
        <f t="shared" si="14599"/>
        <v>KinesiskUldhaandskrabbe</v>
      </c>
      <c r="K7339" t="str">
        <f t="shared" si="14600"/>
        <v>NegK</v>
      </c>
      <c r="L7339" t="str">
        <f t="shared" si="14601"/>
        <v>No Ct</v>
      </c>
      <c r="M7339" t="str">
        <f t="shared" si="14602"/>
        <v/>
      </c>
      <c r="N7339" t="str">
        <f t="shared" si="14603"/>
        <v/>
      </c>
      <c r="O7339" t="str">
        <f t="shared" si="14604"/>
        <v/>
      </c>
    </row>
    <row r="7340" spans="1:24" x14ac:dyDescent="0.25">
      <c r="A7340" t="s">
        <v>294</v>
      </c>
      <c r="B7340" t="s">
        <v>1569</v>
      </c>
      <c r="C7340" t="s">
        <v>20</v>
      </c>
      <c r="D7340" s="6">
        <v>0.1</v>
      </c>
      <c r="E7340" s="6" t="s">
        <v>17</v>
      </c>
      <c r="F7340" t="s">
        <v>1566</v>
      </c>
      <c r="G7340" t="str">
        <f t="shared" si="14540"/>
        <v>DL2020001</v>
      </c>
      <c r="H7340" t="str">
        <f t="shared" si="14597"/>
        <v>15</v>
      </c>
      <c r="I7340" t="str">
        <f t="shared" si="14598"/>
        <v>KinesiskUldhaandskrabbe_15_20201105_DL2020001_GentofteHF</v>
      </c>
      <c r="J7340" t="str">
        <f t="shared" si="14599"/>
        <v>KinesiskUldhaandskrabbe</v>
      </c>
      <c r="K7340" t="str">
        <f t="shared" si="14600"/>
        <v>eDNA</v>
      </c>
      <c r="L7340" t="str">
        <f t="shared" si="14601"/>
        <v>No Ct</v>
      </c>
      <c r="M7340" t="str">
        <f t="shared" si="14602"/>
        <v/>
      </c>
      <c r="N7340" t="str">
        <f t="shared" si="14603"/>
        <v/>
      </c>
      <c r="O7340" t="str">
        <f t="shared" si="14604"/>
        <v/>
      </c>
    </row>
    <row r="7341" spans="1:24" x14ac:dyDescent="0.25">
      <c r="A7341" t="s">
        <v>296</v>
      </c>
      <c r="B7341" t="s">
        <v>1569</v>
      </c>
      <c r="C7341" t="s">
        <v>20</v>
      </c>
      <c r="D7341" s="6">
        <v>0.1</v>
      </c>
      <c r="E7341" s="6" t="s">
        <v>17</v>
      </c>
      <c r="F7341" t="s">
        <v>1566</v>
      </c>
      <c r="G7341" t="str">
        <f t="shared" si="14540"/>
        <v>DL2020001</v>
      </c>
      <c r="H7341" t="str">
        <f t="shared" si="14597"/>
        <v>15</v>
      </c>
      <c r="I7341" t="str">
        <f t="shared" si="14598"/>
        <v>KinesiskUldhaandskrabbe_15_20201105_DL2020001_GentofteHF</v>
      </c>
      <c r="J7341" t="str">
        <f t="shared" si="14599"/>
        <v>KinesiskUldhaandskrabbe</v>
      </c>
      <c r="K7341" t="str">
        <f t="shared" si="14600"/>
        <v>eDNA</v>
      </c>
      <c r="L7341" t="str">
        <f t="shared" si="14601"/>
        <v>No Ct</v>
      </c>
      <c r="M7341" t="str">
        <f t="shared" si="14602"/>
        <v/>
      </c>
      <c r="N7341" t="str">
        <f t="shared" si="14603"/>
        <v/>
      </c>
      <c r="O7341" t="str">
        <f t="shared" si="14604"/>
        <v/>
      </c>
    </row>
    <row r="7342" spans="1:24" x14ac:dyDescent="0.25">
      <c r="A7342" t="s">
        <v>297</v>
      </c>
      <c r="B7342" t="s">
        <v>1489</v>
      </c>
      <c r="C7342" t="s">
        <v>13</v>
      </c>
      <c r="D7342" s="6">
        <v>0.1</v>
      </c>
      <c r="E7342" s="6" t="s">
        <v>17</v>
      </c>
      <c r="F7342" t="s">
        <v>1566</v>
      </c>
      <c r="G7342" t="str">
        <f t="shared" si="14540"/>
        <v>DL2020001</v>
      </c>
      <c r="H7342" t="str">
        <f t="shared" si="14597"/>
        <v>16</v>
      </c>
      <c r="I7342" t="str">
        <f t="shared" si="14598"/>
        <v>NordamerikanskMudderkrabbe_16_20201105_DL2020001_GentofteHF</v>
      </c>
      <c r="J7342" t="str">
        <f t="shared" si="14599"/>
        <v>NordamerikanskMudderkrabbe</v>
      </c>
      <c r="K7342" t="str">
        <f t="shared" si="14600"/>
        <v>PosK</v>
      </c>
      <c r="L7342" t="str">
        <f t="shared" si="14601"/>
        <v>No Ct</v>
      </c>
      <c r="M7342">
        <f t="shared" si="14602"/>
        <v>0</v>
      </c>
      <c r="N7342">
        <f t="shared" si="14603"/>
        <v>0</v>
      </c>
      <c r="O7342">
        <f t="shared" si="14604"/>
        <v>0</v>
      </c>
      <c r="Q7342">
        <f t="shared" ref="Q7342" si="14654">IF(L7344="No Ct",0,L7344)</f>
        <v>0</v>
      </c>
      <c r="R7342">
        <f t="shared" ref="R7342" si="14655">IF(L7345="No Ct",0,L7345)</f>
        <v>0</v>
      </c>
      <c r="S7342" t="str">
        <f t="shared" ref="S7342" si="14656">IF(AND(M7342&gt;0,N7342=0),"Valid","Invalid")</f>
        <v>Invalid</v>
      </c>
      <c r="T7342" t="str">
        <f t="shared" ref="T7342" si="14657">IF(OR(Q7342&gt;1,R7342&gt;1),"Present","Absent")</f>
        <v>Absent</v>
      </c>
      <c r="U7342" t="str">
        <f t="shared" ref="U7342" si="14658">IF(OR(AND(Q7342&gt;1,Q7342&lt;41),AND(R7342&gt;1,R7342&lt;41)),"Ct&lt;41","Ct&gt;41")</f>
        <v>Ct&gt;41</v>
      </c>
      <c r="V7342" t="str">
        <f>VLOOKUP(J7342,Datasæt_Analysesystemer!$C$2:$D$68,2,FALSE)</f>
        <v>Nordam. Brakvandskrabbe / mudderkrabbe</v>
      </c>
      <c r="W7342" t="str">
        <f t="shared" ref="W7342" si="14659">MID(F7342,10,9)</f>
        <v>DL2020001</v>
      </c>
      <c r="X7342" t="str">
        <f t="shared" ref="X7342" si="14660">W7342&amp;"_"&amp;V7342&amp;"_"&amp;S7342&amp;"_"&amp;T7342&amp;"_"&amp;U7342</f>
        <v>DL2020001_Nordam. Brakvandskrabbe / mudderkrabbe_Invalid_Absent_Ct&gt;41</v>
      </c>
    </row>
    <row r="7343" spans="1:24" x14ac:dyDescent="0.25">
      <c r="A7343" t="s">
        <v>299</v>
      </c>
      <c r="B7343" t="s">
        <v>1490</v>
      </c>
      <c r="C7343" t="s">
        <v>16</v>
      </c>
      <c r="D7343" s="6">
        <v>0.1</v>
      </c>
      <c r="E7343" s="6" t="s">
        <v>17</v>
      </c>
      <c r="F7343" t="s">
        <v>1566</v>
      </c>
      <c r="G7343" t="str">
        <f t="shared" si="14540"/>
        <v>DL2020001</v>
      </c>
      <c r="H7343" t="str">
        <f t="shared" si="14597"/>
        <v>16</v>
      </c>
      <c r="I7343" t="str">
        <f t="shared" si="14598"/>
        <v>NordamerikanskMudderkrabbe_16_20201105_DL2020001_GentofteHF</v>
      </c>
      <c r="J7343" t="str">
        <f t="shared" si="14599"/>
        <v>NordamerikanskMudderkrabbe</v>
      </c>
      <c r="K7343" t="str">
        <f t="shared" si="14600"/>
        <v>NegK</v>
      </c>
      <c r="L7343" t="str">
        <f t="shared" si="14601"/>
        <v>No Ct</v>
      </c>
      <c r="M7343" t="str">
        <f t="shared" si="14602"/>
        <v/>
      </c>
      <c r="N7343" t="str">
        <f t="shared" si="14603"/>
        <v/>
      </c>
      <c r="O7343" t="str">
        <f t="shared" si="14604"/>
        <v/>
      </c>
    </row>
    <row r="7344" spans="1:24" x14ac:dyDescent="0.25">
      <c r="A7344" t="s">
        <v>301</v>
      </c>
      <c r="B7344" t="s">
        <v>1491</v>
      </c>
      <c r="C7344" t="s">
        <v>20</v>
      </c>
      <c r="D7344" s="6">
        <v>0.1</v>
      </c>
      <c r="E7344" s="6" t="s">
        <v>17</v>
      </c>
      <c r="F7344" t="s">
        <v>1566</v>
      </c>
      <c r="G7344" t="str">
        <f t="shared" si="14540"/>
        <v>DL2020001</v>
      </c>
      <c r="H7344" t="str">
        <f t="shared" si="14597"/>
        <v>16</v>
      </c>
      <c r="I7344" t="str">
        <f t="shared" si="14598"/>
        <v>NordamerikanskMudderkrabbe_16_20201105_DL2020001_GentofteHF</v>
      </c>
      <c r="J7344" t="str">
        <f t="shared" si="14599"/>
        <v>NordamerikanskMudderkrabbe</v>
      </c>
      <c r="K7344" t="str">
        <f t="shared" si="14600"/>
        <v>eDNA</v>
      </c>
      <c r="L7344" t="str">
        <f t="shared" si="14601"/>
        <v>No Ct</v>
      </c>
      <c r="M7344" t="str">
        <f t="shared" si="14602"/>
        <v/>
      </c>
      <c r="N7344" t="str">
        <f t="shared" si="14603"/>
        <v/>
      </c>
      <c r="O7344" t="str">
        <f t="shared" si="14604"/>
        <v/>
      </c>
    </row>
    <row r="7345" spans="1:24" x14ac:dyDescent="0.25">
      <c r="A7345" t="s">
        <v>303</v>
      </c>
      <c r="B7345" t="s">
        <v>1491</v>
      </c>
      <c r="C7345" t="s">
        <v>20</v>
      </c>
      <c r="D7345" s="6">
        <v>0.1</v>
      </c>
      <c r="E7345" s="6" t="s">
        <v>17</v>
      </c>
      <c r="F7345" t="s">
        <v>1566</v>
      </c>
      <c r="G7345" t="str">
        <f t="shared" si="14540"/>
        <v>DL2020001</v>
      </c>
      <c r="H7345" t="str">
        <f t="shared" si="14597"/>
        <v>16</v>
      </c>
      <c r="I7345" t="str">
        <f t="shared" si="14598"/>
        <v>NordamerikanskMudderkrabbe_16_20201105_DL2020001_GentofteHF</v>
      </c>
      <c r="J7345" t="str">
        <f t="shared" si="14599"/>
        <v>NordamerikanskMudderkrabbe</v>
      </c>
      <c r="K7345" t="str">
        <f t="shared" si="14600"/>
        <v>eDNA</v>
      </c>
      <c r="L7345" t="str">
        <f t="shared" si="14601"/>
        <v>No Ct</v>
      </c>
      <c r="M7345" t="str">
        <f t="shared" si="14602"/>
        <v/>
      </c>
      <c r="N7345" t="str">
        <f t="shared" si="14603"/>
        <v/>
      </c>
      <c r="O7345" t="str">
        <f t="shared" si="14604"/>
        <v/>
      </c>
    </row>
    <row r="7346" spans="1:24" x14ac:dyDescent="0.25">
      <c r="A7346" t="s">
        <v>304</v>
      </c>
      <c r="B7346" t="s">
        <v>1492</v>
      </c>
      <c r="C7346" t="s">
        <v>13</v>
      </c>
      <c r="D7346" s="6">
        <v>0.1</v>
      </c>
      <c r="E7346" s="6">
        <v>43.47</v>
      </c>
      <c r="F7346" t="s">
        <v>1566</v>
      </c>
      <c r="G7346" t="str">
        <f t="shared" ref="G7346:G7409" si="14661">MID(F7346,10,9)</f>
        <v>DL2020001</v>
      </c>
      <c r="H7346" t="str">
        <f t="shared" si="14597"/>
        <v>17</v>
      </c>
      <c r="I7346" t="str">
        <f t="shared" si="14598"/>
        <v>Pukkellaks_17_20201105_DL2020001_GentofteHF</v>
      </c>
      <c r="J7346" t="str">
        <f t="shared" si="14599"/>
        <v>Pukkellaks</v>
      </c>
      <c r="K7346" t="str">
        <f t="shared" si="14600"/>
        <v>PosK</v>
      </c>
      <c r="L7346">
        <f t="shared" si="14601"/>
        <v>43.47</v>
      </c>
      <c r="M7346">
        <f t="shared" si="14602"/>
        <v>43.47</v>
      </c>
      <c r="N7346">
        <f t="shared" si="14603"/>
        <v>0</v>
      </c>
      <c r="O7346">
        <f t="shared" si="14604"/>
        <v>0</v>
      </c>
      <c r="Q7346">
        <f t="shared" ref="Q7346" si="14662">IF(L7348="No Ct",0,L7348)</f>
        <v>0</v>
      </c>
      <c r="R7346">
        <f t="shared" ref="R7346" si="14663">IF(L7349="No Ct",0,L7349)</f>
        <v>0</v>
      </c>
      <c r="S7346" t="str">
        <f t="shared" ref="S7346" si="14664">IF(AND(M7346&gt;0,N7346=0),"Valid","Invalid")</f>
        <v>Valid</v>
      </c>
      <c r="T7346" t="str">
        <f t="shared" ref="T7346" si="14665">IF(OR(Q7346&gt;1,R7346&gt;1),"Present","Absent")</f>
        <v>Absent</v>
      </c>
      <c r="U7346" t="str">
        <f t="shared" ref="U7346" si="14666">IF(OR(AND(Q7346&gt;1,Q7346&lt;41),AND(R7346&gt;1,R7346&lt;41)),"Ct&lt;41","Ct&gt;41")</f>
        <v>Ct&gt;41</v>
      </c>
      <c r="V7346" t="str">
        <f>VLOOKUP(J7346,Datasæt_Analysesystemer!$C$2:$D$68,2,FALSE)</f>
        <v>Pukkellaks</v>
      </c>
      <c r="W7346" t="str">
        <f t="shared" ref="W7346" si="14667">MID(F7346,10,9)</f>
        <v>DL2020001</v>
      </c>
      <c r="X7346" t="str">
        <f t="shared" ref="X7346" si="14668">W7346&amp;"_"&amp;V7346&amp;"_"&amp;S7346&amp;"_"&amp;T7346&amp;"_"&amp;U7346</f>
        <v>DL2020001_Pukkellaks_Valid_Absent_Ct&gt;41</v>
      </c>
    </row>
    <row r="7347" spans="1:24" x14ac:dyDescent="0.25">
      <c r="A7347" t="s">
        <v>306</v>
      </c>
      <c r="B7347" t="s">
        <v>1493</v>
      </c>
      <c r="C7347" t="s">
        <v>16</v>
      </c>
      <c r="D7347" s="6">
        <v>0.1</v>
      </c>
      <c r="E7347" s="6" t="s">
        <v>17</v>
      </c>
      <c r="F7347" t="s">
        <v>1566</v>
      </c>
      <c r="G7347" t="str">
        <f t="shared" si="14661"/>
        <v>DL2020001</v>
      </c>
      <c r="H7347" t="str">
        <f t="shared" si="14597"/>
        <v>17</v>
      </c>
      <c r="I7347" t="str">
        <f t="shared" si="14598"/>
        <v>Pukkellaks_17_20201105_DL2020001_GentofteHF</v>
      </c>
      <c r="J7347" t="str">
        <f t="shared" si="14599"/>
        <v>Pukkellaks</v>
      </c>
      <c r="K7347" t="str">
        <f t="shared" si="14600"/>
        <v>NegK</v>
      </c>
      <c r="L7347" t="str">
        <f t="shared" si="14601"/>
        <v>No Ct</v>
      </c>
      <c r="M7347" t="str">
        <f t="shared" si="14602"/>
        <v/>
      </c>
      <c r="N7347" t="str">
        <f t="shared" si="14603"/>
        <v/>
      </c>
      <c r="O7347" t="str">
        <f t="shared" si="14604"/>
        <v/>
      </c>
    </row>
    <row r="7348" spans="1:24" x14ac:dyDescent="0.25">
      <c r="A7348" t="s">
        <v>308</v>
      </c>
      <c r="B7348" t="s">
        <v>1494</v>
      </c>
      <c r="C7348" t="s">
        <v>20</v>
      </c>
      <c r="D7348" s="6">
        <v>0.1</v>
      </c>
      <c r="E7348" s="6" t="s">
        <v>17</v>
      </c>
      <c r="F7348" t="s">
        <v>1566</v>
      </c>
      <c r="G7348" t="str">
        <f t="shared" si="14661"/>
        <v>DL2020001</v>
      </c>
      <c r="H7348" t="str">
        <f t="shared" si="14597"/>
        <v>17</v>
      </c>
      <c r="I7348" t="str">
        <f t="shared" si="14598"/>
        <v>Pukkellaks_17_20201105_DL2020001_GentofteHF</v>
      </c>
      <c r="J7348" t="str">
        <f t="shared" si="14599"/>
        <v>Pukkellaks</v>
      </c>
      <c r="K7348" t="str">
        <f t="shared" si="14600"/>
        <v>eDNA</v>
      </c>
      <c r="L7348" t="str">
        <f t="shared" si="14601"/>
        <v>No Ct</v>
      </c>
      <c r="M7348" t="str">
        <f t="shared" si="14602"/>
        <v/>
      </c>
      <c r="N7348" t="str">
        <f t="shared" si="14603"/>
        <v/>
      </c>
      <c r="O7348" t="str">
        <f t="shared" si="14604"/>
        <v/>
      </c>
    </row>
    <row r="7349" spans="1:24" x14ac:dyDescent="0.25">
      <c r="A7349" t="s">
        <v>310</v>
      </c>
      <c r="B7349" t="s">
        <v>1494</v>
      </c>
      <c r="C7349" t="s">
        <v>20</v>
      </c>
      <c r="D7349" s="6">
        <v>0.1</v>
      </c>
      <c r="E7349" s="6" t="s">
        <v>17</v>
      </c>
      <c r="F7349" t="s">
        <v>1566</v>
      </c>
      <c r="G7349" t="str">
        <f t="shared" si="14661"/>
        <v>DL2020001</v>
      </c>
      <c r="H7349" t="str">
        <f t="shared" si="14597"/>
        <v>17</v>
      </c>
      <c r="I7349" t="str">
        <f t="shared" si="14598"/>
        <v>Pukkellaks_17_20201105_DL2020001_GentofteHF</v>
      </c>
      <c r="J7349" t="str">
        <f t="shared" si="14599"/>
        <v>Pukkellaks</v>
      </c>
      <c r="K7349" t="str">
        <f t="shared" si="14600"/>
        <v>eDNA</v>
      </c>
      <c r="L7349" t="str">
        <f t="shared" si="14601"/>
        <v>No Ct</v>
      </c>
      <c r="M7349" t="str">
        <f t="shared" si="14602"/>
        <v/>
      </c>
      <c r="N7349" t="str">
        <f t="shared" si="14603"/>
        <v/>
      </c>
      <c r="O7349" t="str">
        <f t="shared" si="14604"/>
        <v/>
      </c>
    </row>
    <row r="7350" spans="1:24" x14ac:dyDescent="0.25">
      <c r="A7350" t="s">
        <v>311</v>
      </c>
      <c r="B7350" t="s">
        <v>1495</v>
      </c>
      <c r="C7350" t="s">
        <v>13</v>
      </c>
      <c r="D7350" s="6">
        <v>0.1</v>
      </c>
      <c r="E7350" s="6" t="s">
        <v>17</v>
      </c>
      <c r="F7350" t="s">
        <v>1566</v>
      </c>
      <c r="G7350" t="str">
        <f t="shared" si="14661"/>
        <v>DL2020001</v>
      </c>
      <c r="H7350" t="str">
        <f t="shared" si="14597"/>
        <v>18</v>
      </c>
      <c r="I7350" t="str">
        <f t="shared" si="14598"/>
        <v>Pukkellaks_18_20201105_DL2020001_GentofteHF</v>
      </c>
      <c r="J7350" t="str">
        <f t="shared" si="14599"/>
        <v>Pukkellaks</v>
      </c>
      <c r="K7350" t="str">
        <f t="shared" si="14600"/>
        <v>PosK</v>
      </c>
      <c r="L7350" t="str">
        <f t="shared" si="14601"/>
        <v>No Ct</v>
      </c>
      <c r="M7350">
        <f t="shared" si="14602"/>
        <v>0</v>
      </c>
      <c r="N7350">
        <f t="shared" si="14603"/>
        <v>0</v>
      </c>
      <c r="O7350">
        <f t="shared" si="14604"/>
        <v>0</v>
      </c>
      <c r="Q7350">
        <f t="shared" ref="Q7350" si="14669">IF(L7352="No Ct",0,L7352)</f>
        <v>0</v>
      </c>
      <c r="R7350">
        <f t="shared" ref="R7350" si="14670">IF(L7353="No Ct",0,L7353)</f>
        <v>0</v>
      </c>
      <c r="S7350" t="str">
        <f t="shared" ref="S7350" si="14671">IF(AND(M7350&gt;0,N7350=0),"Valid","Invalid")</f>
        <v>Invalid</v>
      </c>
      <c r="T7350" t="str">
        <f t="shared" ref="T7350" si="14672">IF(OR(Q7350&gt;1,R7350&gt;1),"Present","Absent")</f>
        <v>Absent</v>
      </c>
      <c r="U7350" t="str">
        <f t="shared" ref="U7350" si="14673">IF(OR(AND(Q7350&gt;1,Q7350&lt;41),AND(R7350&gt;1,R7350&lt;41)),"Ct&lt;41","Ct&gt;41")</f>
        <v>Ct&gt;41</v>
      </c>
      <c r="V7350" t="str">
        <f>VLOOKUP(J7350,Datasæt_Analysesystemer!$C$2:$D$68,2,FALSE)</f>
        <v>Pukkellaks</v>
      </c>
      <c r="W7350" t="str">
        <f t="shared" ref="W7350" si="14674">MID(F7350,10,9)</f>
        <v>DL2020001</v>
      </c>
      <c r="X7350" t="str">
        <f t="shared" ref="X7350" si="14675">W7350&amp;"_"&amp;V7350&amp;"_"&amp;S7350&amp;"_"&amp;T7350&amp;"_"&amp;U7350</f>
        <v>DL2020001_Pukkellaks_Invalid_Absent_Ct&gt;41</v>
      </c>
    </row>
    <row r="7351" spans="1:24" x14ac:dyDescent="0.25">
      <c r="A7351" t="s">
        <v>313</v>
      </c>
      <c r="B7351" t="s">
        <v>1496</v>
      </c>
      <c r="C7351" t="s">
        <v>16</v>
      </c>
      <c r="D7351" s="6">
        <v>0.1</v>
      </c>
      <c r="E7351" s="6" t="s">
        <v>17</v>
      </c>
      <c r="F7351" t="s">
        <v>1566</v>
      </c>
      <c r="G7351" t="str">
        <f t="shared" si="14661"/>
        <v>DL2020001</v>
      </c>
      <c r="H7351" t="str">
        <f t="shared" si="14597"/>
        <v>18</v>
      </c>
      <c r="I7351" t="str">
        <f t="shared" si="14598"/>
        <v>Pukkellaks_18_20201105_DL2020001_GentofteHF</v>
      </c>
      <c r="J7351" t="str">
        <f t="shared" si="14599"/>
        <v>Pukkellaks</v>
      </c>
      <c r="K7351" t="str">
        <f t="shared" si="14600"/>
        <v>NegK</v>
      </c>
      <c r="L7351" t="str">
        <f t="shared" si="14601"/>
        <v>No Ct</v>
      </c>
      <c r="M7351" t="str">
        <f t="shared" si="14602"/>
        <v/>
      </c>
      <c r="N7351" t="str">
        <f t="shared" si="14603"/>
        <v/>
      </c>
      <c r="O7351" t="str">
        <f t="shared" si="14604"/>
        <v/>
      </c>
    </row>
    <row r="7352" spans="1:24" x14ac:dyDescent="0.25">
      <c r="A7352" t="s">
        <v>315</v>
      </c>
      <c r="B7352" t="s">
        <v>1497</v>
      </c>
      <c r="C7352" t="s">
        <v>20</v>
      </c>
      <c r="D7352" s="6">
        <v>0.1</v>
      </c>
      <c r="E7352" s="6" t="s">
        <v>17</v>
      </c>
      <c r="F7352" t="s">
        <v>1566</v>
      </c>
      <c r="G7352" t="str">
        <f t="shared" si="14661"/>
        <v>DL2020001</v>
      </c>
      <c r="H7352" t="str">
        <f t="shared" si="14597"/>
        <v>18</v>
      </c>
      <c r="I7352" t="str">
        <f t="shared" si="14598"/>
        <v>Pukkellaks_18_20201105_DL2020001_GentofteHF</v>
      </c>
      <c r="J7352" t="str">
        <f t="shared" si="14599"/>
        <v>Pukkellaks</v>
      </c>
      <c r="K7352" t="str">
        <f t="shared" si="14600"/>
        <v>eDNA</v>
      </c>
      <c r="L7352" t="str">
        <f t="shared" si="14601"/>
        <v>No Ct</v>
      </c>
      <c r="M7352" t="str">
        <f t="shared" si="14602"/>
        <v/>
      </c>
      <c r="N7352" t="str">
        <f t="shared" si="14603"/>
        <v/>
      </c>
      <c r="O7352" t="str">
        <f t="shared" si="14604"/>
        <v/>
      </c>
    </row>
    <row r="7353" spans="1:24" x14ac:dyDescent="0.25">
      <c r="A7353" t="s">
        <v>317</v>
      </c>
      <c r="B7353" t="s">
        <v>1497</v>
      </c>
      <c r="C7353" t="s">
        <v>20</v>
      </c>
      <c r="D7353" s="6">
        <v>0.1</v>
      </c>
      <c r="E7353" s="6" t="s">
        <v>17</v>
      </c>
      <c r="F7353" t="s">
        <v>1566</v>
      </c>
      <c r="G7353" t="str">
        <f t="shared" si="14661"/>
        <v>DL2020001</v>
      </c>
      <c r="H7353" t="str">
        <f t="shared" si="14597"/>
        <v>18</v>
      </c>
      <c r="I7353" t="str">
        <f t="shared" si="14598"/>
        <v>Pukkellaks_18_20201105_DL2020001_GentofteHF</v>
      </c>
      <c r="J7353" t="str">
        <f t="shared" si="14599"/>
        <v>Pukkellaks</v>
      </c>
      <c r="K7353" t="str">
        <f t="shared" si="14600"/>
        <v>eDNA</v>
      </c>
      <c r="L7353" t="str">
        <f t="shared" si="14601"/>
        <v>No Ct</v>
      </c>
      <c r="M7353" t="str">
        <f t="shared" si="14602"/>
        <v/>
      </c>
      <c r="N7353" t="str">
        <f t="shared" si="14603"/>
        <v/>
      </c>
      <c r="O7353" t="str">
        <f t="shared" si="14604"/>
        <v/>
      </c>
    </row>
    <row r="7354" spans="1:24" x14ac:dyDescent="0.25">
      <c r="A7354" t="s">
        <v>318</v>
      </c>
      <c r="B7354" t="s">
        <v>1498</v>
      </c>
      <c r="C7354" t="s">
        <v>13</v>
      </c>
      <c r="D7354" s="6">
        <v>0.1</v>
      </c>
      <c r="E7354" s="6" t="s">
        <v>17</v>
      </c>
      <c r="F7354" t="s">
        <v>1566</v>
      </c>
      <c r="G7354" t="str">
        <f t="shared" si="14661"/>
        <v>DL2020001</v>
      </c>
      <c r="H7354" t="str">
        <f t="shared" si="14597"/>
        <v>19</v>
      </c>
      <c r="I7354" t="str">
        <f t="shared" si="14598"/>
        <v>SibiriskStoer_19_20201105_DL2020001_GentofteHF</v>
      </c>
      <c r="J7354" t="str">
        <f t="shared" si="14599"/>
        <v>SibiriskStoer</v>
      </c>
      <c r="K7354" t="str">
        <f t="shared" si="14600"/>
        <v>PosK</v>
      </c>
      <c r="L7354" t="str">
        <f t="shared" si="14601"/>
        <v>No Ct</v>
      </c>
      <c r="M7354">
        <f t="shared" si="14602"/>
        <v>0</v>
      </c>
      <c r="N7354">
        <f t="shared" si="14603"/>
        <v>0</v>
      </c>
      <c r="O7354">
        <f t="shared" si="14604"/>
        <v>0</v>
      </c>
      <c r="Q7354">
        <f t="shared" ref="Q7354" si="14676">IF(L7356="No Ct",0,L7356)</f>
        <v>0</v>
      </c>
      <c r="R7354">
        <f t="shared" ref="R7354" si="14677">IF(L7357="No Ct",0,L7357)</f>
        <v>0</v>
      </c>
      <c r="S7354" t="str">
        <f t="shared" ref="S7354" si="14678">IF(AND(M7354&gt;0,N7354=0),"Valid","Invalid")</f>
        <v>Invalid</v>
      </c>
      <c r="T7354" t="str">
        <f t="shared" ref="T7354" si="14679">IF(OR(Q7354&gt;1,R7354&gt;1),"Present","Absent")</f>
        <v>Absent</v>
      </c>
      <c r="U7354" t="str">
        <f t="shared" ref="U7354" si="14680">IF(OR(AND(Q7354&gt;1,Q7354&lt;41),AND(R7354&gt;1,R7354&lt;41)),"Ct&lt;41","Ct&gt;41")</f>
        <v>Ct&gt;41</v>
      </c>
      <c r="V7354" t="str">
        <f>VLOOKUP(J7354,Datasæt_Analysesystemer!$C$2:$D$68,2,FALSE)</f>
        <v>Siberisk stør</v>
      </c>
      <c r="W7354" t="str">
        <f t="shared" ref="W7354" si="14681">MID(F7354,10,9)</f>
        <v>DL2020001</v>
      </c>
      <c r="X7354" t="str">
        <f t="shared" ref="X7354" si="14682">W7354&amp;"_"&amp;V7354&amp;"_"&amp;S7354&amp;"_"&amp;T7354&amp;"_"&amp;U7354</f>
        <v>DL2020001_Siberisk stør_Invalid_Absent_Ct&gt;41</v>
      </c>
    </row>
    <row r="7355" spans="1:24" x14ac:dyDescent="0.25">
      <c r="A7355" t="s">
        <v>320</v>
      </c>
      <c r="B7355" t="s">
        <v>1499</v>
      </c>
      <c r="C7355" t="s">
        <v>16</v>
      </c>
      <c r="D7355" s="6">
        <v>0.1</v>
      </c>
      <c r="E7355" s="6" t="s">
        <v>17</v>
      </c>
      <c r="F7355" t="s">
        <v>1566</v>
      </c>
      <c r="G7355" t="str">
        <f t="shared" si="14661"/>
        <v>DL2020001</v>
      </c>
      <c r="H7355" t="str">
        <f t="shared" si="14597"/>
        <v>19</v>
      </c>
      <c r="I7355" t="str">
        <f t="shared" si="14598"/>
        <v>SibiriskStoer_19_20201105_DL2020001_GentofteHF</v>
      </c>
      <c r="J7355" t="str">
        <f t="shared" si="14599"/>
        <v>SibiriskStoer</v>
      </c>
      <c r="K7355" t="str">
        <f t="shared" si="14600"/>
        <v>NegK</v>
      </c>
      <c r="L7355" t="str">
        <f t="shared" si="14601"/>
        <v>No Ct</v>
      </c>
      <c r="M7355" t="str">
        <f t="shared" si="14602"/>
        <v/>
      </c>
      <c r="N7355" t="str">
        <f t="shared" si="14603"/>
        <v/>
      </c>
      <c r="O7355" t="str">
        <f t="shared" si="14604"/>
        <v/>
      </c>
    </row>
    <row r="7356" spans="1:24" x14ac:dyDescent="0.25">
      <c r="A7356" t="s">
        <v>322</v>
      </c>
      <c r="B7356" t="s">
        <v>1500</v>
      </c>
      <c r="C7356" t="s">
        <v>20</v>
      </c>
      <c r="D7356" s="6">
        <v>0.1</v>
      </c>
      <c r="E7356" s="6" t="s">
        <v>17</v>
      </c>
      <c r="F7356" t="s">
        <v>1566</v>
      </c>
      <c r="G7356" t="str">
        <f t="shared" si="14661"/>
        <v>DL2020001</v>
      </c>
      <c r="H7356" t="str">
        <f t="shared" si="14597"/>
        <v>19</v>
      </c>
      <c r="I7356" t="str">
        <f t="shared" si="14598"/>
        <v>SibiriskStoer_19_20201105_DL2020001_GentofteHF</v>
      </c>
      <c r="J7356" t="str">
        <f t="shared" si="14599"/>
        <v>SibiriskStoer</v>
      </c>
      <c r="K7356" t="str">
        <f t="shared" si="14600"/>
        <v>eDNA</v>
      </c>
      <c r="L7356" t="str">
        <f t="shared" si="14601"/>
        <v>No Ct</v>
      </c>
      <c r="M7356" t="str">
        <f t="shared" si="14602"/>
        <v/>
      </c>
      <c r="N7356" t="str">
        <f t="shared" si="14603"/>
        <v/>
      </c>
      <c r="O7356" t="str">
        <f t="shared" si="14604"/>
        <v/>
      </c>
    </row>
    <row r="7357" spans="1:24" x14ac:dyDescent="0.25">
      <c r="A7357" t="s">
        <v>324</v>
      </c>
      <c r="B7357" t="s">
        <v>1500</v>
      </c>
      <c r="C7357" t="s">
        <v>20</v>
      </c>
      <c r="D7357" s="6">
        <v>0.1</v>
      </c>
      <c r="E7357" s="6" t="s">
        <v>17</v>
      </c>
      <c r="F7357" t="s">
        <v>1566</v>
      </c>
      <c r="G7357" t="str">
        <f t="shared" si="14661"/>
        <v>DL2020001</v>
      </c>
      <c r="H7357" t="str">
        <f t="shared" si="14597"/>
        <v>19</v>
      </c>
      <c r="I7357" t="str">
        <f t="shared" si="14598"/>
        <v>SibiriskStoer_19_20201105_DL2020001_GentofteHF</v>
      </c>
      <c r="J7357" t="str">
        <f t="shared" si="14599"/>
        <v>SibiriskStoer</v>
      </c>
      <c r="K7357" t="str">
        <f t="shared" si="14600"/>
        <v>eDNA</v>
      </c>
      <c r="L7357" t="str">
        <f t="shared" si="14601"/>
        <v>No Ct</v>
      </c>
      <c r="M7357" t="str">
        <f t="shared" si="14602"/>
        <v/>
      </c>
      <c r="N7357" t="str">
        <f t="shared" si="14603"/>
        <v/>
      </c>
      <c r="O7357" t="str">
        <f t="shared" si="14604"/>
        <v/>
      </c>
    </row>
    <row r="7358" spans="1:24" x14ac:dyDescent="0.25">
      <c r="A7358" t="s">
        <v>325</v>
      </c>
      <c r="B7358" t="s">
        <v>1501</v>
      </c>
      <c r="C7358" t="s">
        <v>13</v>
      </c>
      <c r="D7358" s="6">
        <v>0.1</v>
      </c>
      <c r="E7358" s="6">
        <v>39.17</v>
      </c>
      <c r="F7358" t="s">
        <v>1566</v>
      </c>
      <c r="G7358" t="str">
        <f t="shared" si="14661"/>
        <v>DL2020001</v>
      </c>
      <c r="H7358" t="str">
        <f t="shared" si="14597"/>
        <v>20</v>
      </c>
      <c r="I7358" t="str">
        <f t="shared" si="14598"/>
        <v>SibiriskStoer_20_20201105_DL2020001_GentofteHF</v>
      </c>
      <c r="J7358" t="str">
        <f t="shared" si="14599"/>
        <v>SibiriskStoer</v>
      </c>
      <c r="K7358" t="str">
        <f t="shared" si="14600"/>
        <v>PosK</v>
      </c>
      <c r="L7358">
        <f t="shared" si="14601"/>
        <v>39.17</v>
      </c>
      <c r="M7358">
        <f t="shared" si="14602"/>
        <v>39.17</v>
      </c>
      <c r="N7358">
        <f t="shared" si="14603"/>
        <v>0</v>
      </c>
      <c r="O7358">
        <f t="shared" si="14604"/>
        <v>0</v>
      </c>
      <c r="Q7358">
        <f t="shared" ref="Q7358" si="14683">IF(L7360="No Ct",0,L7360)</f>
        <v>0</v>
      </c>
      <c r="R7358">
        <f t="shared" ref="R7358" si="14684">IF(L7361="No Ct",0,L7361)</f>
        <v>0</v>
      </c>
      <c r="S7358" t="str">
        <f t="shared" ref="S7358" si="14685">IF(AND(M7358&gt;0,N7358=0),"Valid","Invalid")</f>
        <v>Valid</v>
      </c>
      <c r="T7358" t="str">
        <f t="shared" ref="T7358" si="14686">IF(OR(Q7358&gt;1,R7358&gt;1),"Present","Absent")</f>
        <v>Absent</v>
      </c>
      <c r="U7358" t="str">
        <f t="shared" ref="U7358" si="14687">IF(OR(AND(Q7358&gt;1,Q7358&lt;41),AND(R7358&gt;1,R7358&lt;41)),"Ct&lt;41","Ct&gt;41")</f>
        <v>Ct&gt;41</v>
      </c>
      <c r="V7358" t="str">
        <f>VLOOKUP(J7358,Datasæt_Analysesystemer!$C$2:$D$68,2,FALSE)</f>
        <v>Siberisk stør</v>
      </c>
      <c r="W7358" t="str">
        <f t="shared" ref="W7358" si="14688">MID(F7358,10,9)</f>
        <v>DL2020001</v>
      </c>
      <c r="X7358" t="str">
        <f t="shared" ref="X7358" si="14689">W7358&amp;"_"&amp;V7358&amp;"_"&amp;S7358&amp;"_"&amp;T7358&amp;"_"&amp;U7358</f>
        <v>DL2020001_Siberisk stør_Valid_Absent_Ct&gt;41</v>
      </c>
    </row>
    <row r="7359" spans="1:24" x14ac:dyDescent="0.25">
      <c r="A7359" t="s">
        <v>327</v>
      </c>
      <c r="B7359" t="s">
        <v>1502</v>
      </c>
      <c r="C7359" t="s">
        <v>16</v>
      </c>
      <c r="D7359" s="6">
        <v>0.1</v>
      </c>
      <c r="E7359" s="6" t="s">
        <v>17</v>
      </c>
      <c r="F7359" t="s">
        <v>1566</v>
      </c>
      <c r="G7359" t="str">
        <f t="shared" si="14661"/>
        <v>DL2020001</v>
      </c>
      <c r="H7359" t="str">
        <f t="shared" si="14597"/>
        <v>20</v>
      </c>
      <c r="I7359" t="str">
        <f t="shared" si="14598"/>
        <v>SibiriskStoer_20_20201105_DL2020001_GentofteHF</v>
      </c>
      <c r="J7359" t="str">
        <f t="shared" si="14599"/>
        <v>SibiriskStoer</v>
      </c>
      <c r="K7359" t="str">
        <f t="shared" si="14600"/>
        <v>NegK</v>
      </c>
      <c r="L7359" t="str">
        <f t="shared" si="14601"/>
        <v>No Ct</v>
      </c>
      <c r="M7359" t="str">
        <f t="shared" si="14602"/>
        <v/>
      </c>
      <c r="N7359" t="str">
        <f t="shared" si="14603"/>
        <v/>
      </c>
      <c r="O7359" t="str">
        <f t="shared" si="14604"/>
        <v/>
      </c>
    </row>
    <row r="7360" spans="1:24" x14ac:dyDescent="0.25">
      <c r="A7360" t="s">
        <v>329</v>
      </c>
      <c r="B7360" t="s">
        <v>1503</v>
      </c>
      <c r="C7360" t="s">
        <v>20</v>
      </c>
      <c r="D7360" s="6">
        <v>0.1</v>
      </c>
      <c r="E7360" s="6" t="s">
        <v>17</v>
      </c>
      <c r="F7360" t="s">
        <v>1566</v>
      </c>
      <c r="G7360" t="str">
        <f t="shared" si="14661"/>
        <v>DL2020001</v>
      </c>
      <c r="H7360" t="str">
        <f t="shared" si="14597"/>
        <v>20</v>
      </c>
      <c r="I7360" t="str">
        <f t="shared" si="14598"/>
        <v>SibiriskStoer_20_20201105_DL2020001_GentofteHF</v>
      </c>
      <c r="J7360" t="str">
        <f t="shared" si="14599"/>
        <v>SibiriskStoer</v>
      </c>
      <c r="K7360" t="str">
        <f t="shared" si="14600"/>
        <v>eDNA</v>
      </c>
      <c r="L7360" t="str">
        <f t="shared" si="14601"/>
        <v>No Ct</v>
      </c>
      <c r="M7360" t="str">
        <f t="shared" si="14602"/>
        <v/>
      </c>
      <c r="N7360" t="str">
        <f t="shared" si="14603"/>
        <v/>
      </c>
      <c r="O7360" t="str">
        <f t="shared" si="14604"/>
        <v/>
      </c>
    </row>
    <row r="7361" spans="1:24" x14ac:dyDescent="0.25">
      <c r="A7361" t="s">
        <v>331</v>
      </c>
      <c r="B7361" t="s">
        <v>1503</v>
      </c>
      <c r="C7361" t="s">
        <v>20</v>
      </c>
      <c r="D7361" s="6">
        <v>0.1</v>
      </c>
      <c r="E7361" s="6" t="s">
        <v>17</v>
      </c>
      <c r="F7361" t="s">
        <v>1566</v>
      </c>
      <c r="G7361" t="str">
        <f t="shared" si="14661"/>
        <v>DL2020001</v>
      </c>
      <c r="H7361" t="str">
        <f t="shared" si="14597"/>
        <v>20</v>
      </c>
      <c r="I7361" t="str">
        <f t="shared" si="14598"/>
        <v>SibiriskStoer_20_20201105_DL2020001_GentofteHF</v>
      </c>
      <c r="J7361" t="str">
        <f t="shared" si="14599"/>
        <v>SibiriskStoer</v>
      </c>
      <c r="K7361" t="str">
        <f t="shared" si="14600"/>
        <v>eDNA</v>
      </c>
      <c r="L7361" t="str">
        <f t="shared" si="14601"/>
        <v>No Ct</v>
      </c>
      <c r="M7361" t="str">
        <f t="shared" si="14602"/>
        <v/>
      </c>
      <c r="N7361" t="str">
        <f t="shared" si="14603"/>
        <v/>
      </c>
      <c r="O7361" t="str">
        <f t="shared" si="14604"/>
        <v/>
      </c>
    </row>
    <row r="7362" spans="1:24" x14ac:dyDescent="0.25">
      <c r="A7362" t="s">
        <v>390</v>
      </c>
      <c r="B7362" t="s">
        <v>1504</v>
      </c>
      <c r="C7362" t="s">
        <v>13</v>
      </c>
      <c r="D7362" s="6">
        <v>0.1</v>
      </c>
      <c r="E7362" s="6">
        <v>31.17</v>
      </c>
      <c r="F7362" t="s">
        <v>1566</v>
      </c>
      <c r="G7362" t="str">
        <f t="shared" si="14661"/>
        <v>DL2020001</v>
      </c>
      <c r="H7362" t="str">
        <f t="shared" si="14597"/>
        <v>21</v>
      </c>
      <c r="I7362" t="str">
        <f t="shared" si="14598"/>
        <v>Stillehavsoesters_21_20201105_DL2020001_GentofteHF</v>
      </c>
      <c r="J7362" t="str">
        <f t="shared" si="14599"/>
        <v>Stillehavsoesters</v>
      </c>
      <c r="K7362" t="str">
        <f t="shared" si="14600"/>
        <v>PosK</v>
      </c>
      <c r="L7362">
        <f t="shared" si="14601"/>
        <v>31.17</v>
      </c>
      <c r="M7362">
        <f t="shared" si="14602"/>
        <v>31.17</v>
      </c>
      <c r="N7362">
        <f t="shared" si="14603"/>
        <v>0</v>
      </c>
      <c r="O7362">
        <f t="shared" si="14604"/>
        <v>0</v>
      </c>
      <c r="Q7362">
        <f t="shared" ref="Q7362" si="14690">IF(L7364="No Ct",0,L7364)</f>
        <v>0</v>
      </c>
      <c r="R7362">
        <f t="shared" ref="R7362" si="14691">IF(L7365="No Ct",0,L7365)</f>
        <v>0</v>
      </c>
      <c r="S7362" t="str">
        <f t="shared" ref="S7362" si="14692">IF(AND(M7362&gt;0,N7362=0),"Valid","Invalid")</f>
        <v>Valid</v>
      </c>
      <c r="T7362" t="str">
        <f t="shared" ref="T7362" si="14693">IF(OR(Q7362&gt;1,R7362&gt;1),"Present","Absent")</f>
        <v>Absent</v>
      </c>
      <c r="U7362" t="str">
        <f t="shared" ref="U7362" si="14694">IF(OR(AND(Q7362&gt;1,Q7362&lt;41),AND(R7362&gt;1,R7362&lt;41)),"Ct&lt;41","Ct&gt;41")</f>
        <v>Ct&gt;41</v>
      </c>
      <c r="V7362" t="str">
        <f>VLOOKUP(J7362,Datasæt_Analysesystemer!$C$2:$D$68,2,FALSE)</f>
        <v>Stillehavsøsters</v>
      </c>
      <c r="W7362" t="str">
        <f t="shared" ref="W7362" si="14695">MID(F7362,10,9)</f>
        <v>DL2020001</v>
      </c>
      <c r="X7362" t="str">
        <f t="shared" ref="X7362" si="14696">W7362&amp;"_"&amp;V7362&amp;"_"&amp;S7362&amp;"_"&amp;T7362&amp;"_"&amp;U7362</f>
        <v>DL2020001_Stillehavsøsters_Valid_Absent_Ct&gt;41</v>
      </c>
    </row>
    <row r="7363" spans="1:24" x14ac:dyDescent="0.25">
      <c r="A7363" t="s">
        <v>392</v>
      </c>
      <c r="B7363" t="s">
        <v>1505</v>
      </c>
      <c r="C7363" t="s">
        <v>16</v>
      </c>
      <c r="D7363" s="6">
        <v>0.1</v>
      </c>
      <c r="E7363" s="6" t="s">
        <v>17</v>
      </c>
      <c r="F7363" t="s">
        <v>1566</v>
      </c>
      <c r="G7363" t="str">
        <f t="shared" si="14661"/>
        <v>DL2020001</v>
      </c>
      <c r="H7363" t="str">
        <f t="shared" si="14597"/>
        <v>21</v>
      </c>
      <c r="I7363" t="str">
        <f t="shared" si="14598"/>
        <v>Stillehavsoesters_21_20201105_DL2020001_GentofteHF</v>
      </c>
      <c r="J7363" t="str">
        <f t="shared" si="14599"/>
        <v>Stillehavsoesters</v>
      </c>
      <c r="K7363" t="str">
        <f t="shared" si="14600"/>
        <v>NegK</v>
      </c>
      <c r="L7363" t="str">
        <f t="shared" si="14601"/>
        <v>No Ct</v>
      </c>
      <c r="M7363" t="str">
        <f t="shared" si="14602"/>
        <v/>
      </c>
      <c r="N7363" t="str">
        <f t="shared" si="14603"/>
        <v/>
      </c>
      <c r="O7363" t="str">
        <f t="shared" si="14604"/>
        <v/>
      </c>
    </row>
    <row r="7364" spans="1:24" x14ac:dyDescent="0.25">
      <c r="A7364" t="s">
        <v>394</v>
      </c>
      <c r="B7364" t="s">
        <v>1506</v>
      </c>
      <c r="C7364" t="s">
        <v>20</v>
      </c>
      <c r="D7364" s="6">
        <v>0.1</v>
      </c>
      <c r="E7364" s="6" t="s">
        <v>17</v>
      </c>
      <c r="F7364" t="s">
        <v>1566</v>
      </c>
      <c r="G7364" t="str">
        <f t="shared" si="14661"/>
        <v>DL2020001</v>
      </c>
      <c r="H7364" t="str">
        <f t="shared" si="14597"/>
        <v>21</v>
      </c>
      <c r="I7364" t="str">
        <f t="shared" si="14598"/>
        <v>Stillehavsoesters_21_20201105_DL2020001_GentofteHF</v>
      </c>
      <c r="J7364" t="str">
        <f t="shared" si="14599"/>
        <v>Stillehavsoesters</v>
      </c>
      <c r="K7364" t="str">
        <f t="shared" si="14600"/>
        <v>eDNA</v>
      </c>
      <c r="L7364" t="str">
        <f t="shared" si="14601"/>
        <v>No Ct</v>
      </c>
      <c r="M7364" t="str">
        <f t="shared" si="14602"/>
        <v/>
      </c>
      <c r="N7364" t="str">
        <f t="shared" si="14603"/>
        <v/>
      </c>
      <c r="O7364" t="str">
        <f t="shared" si="14604"/>
        <v/>
      </c>
    </row>
    <row r="7365" spans="1:24" x14ac:dyDescent="0.25">
      <c r="A7365" t="s">
        <v>396</v>
      </c>
      <c r="B7365" t="s">
        <v>1506</v>
      </c>
      <c r="C7365" t="s">
        <v>20</v>
      </c>
      <c r="D7365" s="6">
        <v>0.1</v>
      </c>
      <c r="E7365" s="6" t="s">
        <v>17</v>
      </c>
      <c r="F7365" t="s">
        <v>1566</v>
      </c>
      <c r="G7365" t="str">
        <f t="shared" si="14661"/>
        <v>DL2020001</v>
      </c>
      <c r="H7365" t="str">
        <f t="shared" si="14597"/>
        <v>21</v>
      </c>
      <c r="I7365" t="str">
        <f t="shared" si="14598"/>
        <v>Stillehavsoesters_21_20201105_DL2020001_GentofteHF</v>
      </c>
      <c r="J7365" t="str">
        <f t="shared" si="14599"/>
        <v>Stillehavsoesters</v>
      </c>
      <c r="K7365" t="str">
        <f t="shared" si="14600"/>
        <v>eDNA</v>
      </c>
      <c r="L7365" t="str">
        <f t="shared" si="14601"/>
        <v>No Ct</v>
      </c>
      <c r="M7365" t="str">
        <f t="shared" si="14602"/>
        <v/>
      </c>
      <c r="N7365" t="str">
        <f t="shared" si="14603"/>
        <v/>
      </c>
      <c r="O7365" t="str">
        <f t="shared" si="14604"/>
        <v/>
      </c>
    </row>
    <row r="7366" spans="1:24" x14ac:dyDescent="0.25">
      <c r="A7366" t="s">
        <v>397</v>
      </c>
      <c r="B7366" t="s">
        <v>1507</v>
      </c>
      <c r="C7366" t="s">
        <v>13</v>
      </c>
      <c r="D7366" s="6">
        <v>0.1</v>
      </c>
      <c r="E7366" s="6">
        <v>29.33</v>
      </c>
      <c r="F7366" t="s">
        <v>1566</v>
      </c>
      <c r="G7366" t="str">
        <f t="shared" si="14661"/>
        <v>DL2020001</v>
      </c>
      <c r="H7366" t="str">
        <f t="shared" si="14597"/>
        <v>22</v>
      </c>
      <c r="I7366" t="str">
        <f t="shared" si="14598"/>
        <v>Stillehavsoesters_22_20201105_DL2020001_GentofteHF</v>
      </c>
      <c r="J7366" t="str">
        <f t="shared" si="14599"/>
        <v>Stillehavsoesters</v>
      </c>
      <c r="K7366" t="str">
        <f t="shared" si="14600"/>
        <v>PosK</v>
      </c>
      <c r="L7366">
        <f t="shared" si="14601"/>
        <v>29.33</v>
      </c>
      <c r="M7366">
        <f t="shared" si="14602"/>
        <v>29.33</v>
      </c>
      <c r="N7366">
        <f t="shared" si="14603"/>
        <v>0</v>
      </c>
      <c r="O7366">
        <f t="shared" si="14604"/>
        <v>0</v>
      </c>
      <c r="Q7366">
        <f t="shared" ref="Q7366" si="14697">IF(L7368="No Ct",0,L7368)</f>
        <v>0</v>
      </c>
      <c r="R7366">
        <f t="shared" ref="R7366" si="14698">IF(L7369="No Ct",0,L7369)</f>
        <v>0</v>
      </c>
      <c r="S7366" t="str">
        <f t="shared" ref="S7366" si="14699">IF(AND(M7366&gt;0,N7366=0),"Valid","Invalid")</f>
        <v>Valid</v>
      </c>
      <c r="T7366" t="str">
        <f t="shared" ref="T7366" si="14700">IF(OR(Q7366&gt;1,R7366&gt;1),"Present","Absent")</f>
        <v>Absent</v>
      </c>
      <c r="U7366" t="str">
        <f t="shared" ref="U7366" si="14701">IF(OR(AND(Q7366&gt;1,Q7366&lt;41),AND(R7366&gt;1,R7366&lt;41)),"Ct&lt;41","Ct&gt;41")</f>
        <v>Ct&gt;41</v>
      </c>
      <c r="V7366" t="str">
        <f>VLOOKUP(J7366,Datasæt_Analysesystemer!$C$2:$D$68,2,FALSE)</f>
        <v>Stillehavsøsters</v>
      </c>
      <c r="W7366" t="str">
        <f t="shared" ref="W7366" si="14702">MID(F7366,10,9)</f>
        <v>DL2020001</v>
      </c>
      <c r="X7366" t="str">
        <f t="shared" ref="X7366" si="14703">W7366&amp;"_"&amp;V7366&amp;"_"&amp;S7366&amp;"_"&amp;T7366&amp;"_"&amp;U7366</f>
        <v>DL2020001_Stillehavsøsters_Valid_Absent_Ct&gt;41</v>
      </c>
    </row>
    <row r="7367" spans="1:24" x14ac:dyDescent="0.25">
      <c r="A7367" t="s">
        <v>399</v>
      </c>
      <c r="B7367" t="s">
        <v>1508</v>
      </c>
      <c r="C7367" t="s">
        <v>16</v>
      </c>
      <c r="D7367" s="6">
        <v>0.1</v>
      </c>
      <c r="E7367" s="6" t="s">
        <v>17</v>
      </c>
      <c r="F7367" t="s">
        <v>1566</v>
      </c>
      <c r="G7367" t="str">
        <f t="shared" si="14661"/>
        <v>DL2020001</v>
      </c>
      <c r="H7367" t="str">
        <f t="shared" si="14597"/>
        <v>22</v>
      </c>
      <c r="I7367" t="str">
        <f t="shared" si="14598"/>
        <v>Stillehavsoesters_22_20201105_DL2020001_GentofteHF</v>
      </c>
      <c r="J7367" t="str">
        <f t="shared" si="14599"/>
        <v>Stillehavsoesters</v>
      </c>
      <c r="K7367" t="str">
        <f t="shared" si="14600"/>
        <v>NegK</v>
      </c>
      <c r="L7367" t="str">
        <f t="shared" si="14601"/>
        <v>No Ct</v>
      </c>
      <c r="M7367" t="str">
        <f t="shared" si="14602"/>
        <v/>
      </c>
      <c r="N7367" t="str">
        <f t="shared" si="14603"/>
        <v/>
      </c>
      <c r="O7367" t="str">
        <f t="shared" si="14604"/>
        <v/>
      </c>
    </row>
    <row r="7368" spans="1:24" x14ac:dyDescent="0.25">
      <c r="A7368" t="s">
        <v>401</v>
      </c>
      <c r="B7368" t="s">
        <v>1509</v>
      </c>
      <c r="C7368" t="s">
        <v>20</v>
      </c>
      <c r="D7368" s="6">
        <v>0.1</v>
      </c>
      <c r="E7368" s="6" t="s">
        <v>17</v>
      </c>
      <c r="F7368" t="s">
        <v>1566</v>
      </c>
      <c r="G7368" t="str">
        <f t="shared" si="14661"/>
        <v>DL2020001</v>
      </c>
      <c r="H7368" t="str">
        <f t="shared" si="14597"/>
        <v>22</v>
      </c>
      <c r="I7368" t="str">
        <f t="shared" si="14598"/>
        <v>Stillehavsoesters_22_20201105_DL2020001_GentofteHF</v>
      </c>
      <c r="J7368" t="str">
        <f t="shared" si="14599"/>
        <v>Stillehavsoesters</v>
      </c>
      <c r="K7368" t="str">
        <f t="shared" si="14600"/>
        <v>eDNA</v>
      </c>
      <c r="L7368" t="str">
        <f t="shared" si="14601"/>
        <v>No Ct</v>
      </c>
      <c r="M7368" t="str">
        <f t="shared" si="14602"/>
        <v/>
      </c>
      <c r="N7368" t="str">
        <f t="shared" si="14603"/>
        <v/>
      </c>
      <c r="O7368" t="str">
        <f t="shared" si="14604"/>
        <v/>
      </c>
    </row>
    <row r="7369" spans="1:24" x14ac:dyDescent="0.25">
      <c r="A7369" t="s">
        <v>403</v>
      </c>
      <c r="B7369" t="s">
        <v>1509</v>
      </c>
      <c r="C7369" t="s">
        <v>20</v>
      </c>
      <c r="D7369" s="6">
        <v>0.1</v>
      </c>
      <c r="E7369" s="6" t="s">
        <v>17</v>
      </c>
      <c r="F7369" t="s">
        <v>1566</v>
      </c>
      <c r="G7369" t="str">
        <f t="shared" si="14661"/>
        <v>DL2020001</v>
      </c>
      <c r="H7369" t="str">
        <f t="shared" si="14597"/>
        <v>22</v>
      </c>
      <c r="I7369" t="str">
        <f t="shared" si="14598"/>
        <v>Stillehavsoesters_22_20201105_DL2020001_GentofteHF</v>
      </c>
      <c r="J7369" t="str">
        <f t="shared" si="14599"/>
        <v>Stillehavsoesters</v>
      </c>
      <c r="K7369" t="str">
        <f t="shared" si="14600"/>
        <v>eDNA</v>
      </c>
      <c r="L7369" t="str">
        <f t="shared" si="14601"/>
        <v>No Ct</v>
      </c>
      <c r="M7369" t="str">
        <f t="shared" si="14602"/>
        <v/>
      </c>
      <c r="N7369" t="str">
        <f t="shared" si="14603"/>
        <v/>
      </c>
      <c r="O7369" t="str">
        <f t="shared" si="14604"/>
        <v/>
      </c>
    </row>
    <row r="7370" spans="1:24" x14ac:dyDescent="0.25">
      <c r="A7370" t="s">
        <v>404</v>
      </c>
      <c r="B7370" t="s">
        <v>692</v>
      </c>
      <c r="C7370" t="s">
        <v>13</v>
      </c>
      <c r="D7370" s="6">
        <v>0.1</v>
      </c>
      <c r="E7370" s="6">
        <v>31.86</v>
      </c>
      <c r="F7370" t="s">
        <v>1566</v>
      </c>
      <c r="G7370" t="str">
        <f t="shared" si="14661"/>
        <v>DL2020001</v>
      </c>
      <c r="H7370" t="str">
        <f t="shared" si="14597"/>
        <v>23</v>
      </c>
      <c r="I7370" t="str">
        <f t="shared" si="14598"/>
        <v>SortmundetKutling_23_20201105_DL2020001_GentofteHF</v>
      </c>
      <c r="J7370" t="str">
        <f t="shared" si="14599"/>
        <v>SortmundetKutling</v>
      </c>
      <c r="K7370" t="str">
        <f t="shared" si="14600"/>
        <v>PosK</v>
      </c>
      <c r="L7370">
        <f t="shared" si="14601"/>
        <v>31.86</v>
      </c>
      <c r="M7370">
        <f t="shared" si="14602"/>
        <v>31.86</v>
      </c>
      <c r="N7370">
        <f t="shared" si="14603"/>
        <v>0</v>
      </c>
      <c r="O7370">
        <f t="shared" si="14604"/>
        <v>0</v>
      </c>
      <c r="Q7370">
        <f t="shared" ref="Q7370" si="14704">IF(L7372="No Ct",0,L7372)</f>
        <v>0</v>
      </c>
      <c r="R7370">
        <f t="shared" ref="R7370" si="14705">IF(L7373="No Ct",0,L7373)</f>
        <v>0</v>
      </c>
      <c r="S7370" t="str">
        <f t="shared" ref="S7370" si="14706">IF(AND(M7370&gt;0,N7370=0),"Valid","Invalid")</f>
        <v>Valid</v>
      </c>
      <c r="T7370" t="str">
        <f t="shared" ref="T7370" si="14707">IF(OR(Q7370&gt;1,R7370&gt;1),"Present","Absent")</f>
        <v>Absent</v>
      </c>
      <c r="U7370" t="str">
        <f t="shared" ref="U7370" si="14708">IF(OR(AND(Q7370&gt;1,Q7370&lt;41),AND(R7370&gt;1,R7370&lt;41)),"Ct&lt;41","Ct&gt;41")</f>
        <v>Ct&gt;41</v>
      </c>
      <c r="V7370" t="str">
        <f>VLOOKUP(J7370,Datasæt_Analysesystemer!$C$2:$D$68,2,FALSE)</f>
        <v>Sortmundet kutling</v>
      </c>
      <c r="W7370" t="str">
        <f t="shared" ref="W7370" si="14709">MID(F7370,10,9)</f>
        <v>DL2020001</v>
      </c>
      <c r="X7370" t="str">
        <f t="shared" ref="X7370" si="14710">W7370&amp;"_"&amp;V7370&amp;"_"&amp;S7370&amp;"_"&amp;T7370&amp;"_"&amp;U7370</f>
        <v>DL2020001_Sortmundet kutling_Valid_Absent_Ct&gt;41</v>
      </c>
    </row>
    <row r="7371" spans="1:24" x14ac:dyDescent="0.25">
      <c r="A7371" t="s">
        <v>406</v>
      </c>
      <c r="B7371" t="s">
        <v>693</v>
      </c>
      <c r="C7371" t="s">
        <v>16</v>
      </c>
      <c r="D7371" s="6">
        <v>0.1</v>
      </c>
      <c r="E7371" s="6" t="s">
        <v>17</v>
      </c>
      <c r="F7371" t="s">
        <v>1566</v>
      </c>
      <c r="G7371" t="str">
        <f t="shared" si="14661"/>
        <v>DL2020001</v>
      </c>
      <c r="H7371" t="str">
        <f t="shared" si="14597"/>
        <v>23</v>
      </c>
      <c r="I7371" t="str">
        <f t="shared" si="14598"/>
        <v>SortmundetKutling_23_20201105_DL2020001_GentofteHF</v>
      </c>
      <c r="J7371" t="str">
        <f t="shared" si="14599"/>
        <v>SortmundetKutling</v>
      </c>
      <c r="K7371" t="str">
        <f t="shared" si="14600"/>
        <v>NegK</v>
      </c>
      <c r="L7371" t="str">
        <f t="shared" si="14601"/>
        <v>No Ct</v>
      </c>
      <c r="M7371" t="str">
        <f t="shared" si="14602"/>
        <v/>
      </c>
      <c r="N7371" t="str">
        <f t="shared" si="14603"/>
        <v/>
      </c>
      <c r="O7371" t="str">
        <f t="shared" si="14604"/>
        <v/>
      </c>
    </row>
    <row r="7372" spans="1:24" x14ac:dyDescent="0.25">
      <c r="A7372" t="s">
        <v>408</v>
      </c>
      <c r="B7372" t="s">
        <v>694</v>
      </c>
      <c r="C7372" t="s">
        <v>20</v>
      </c>
      <c r="D7372" s="6">
        <v>0.1</v>
      </c>
      <c r="E7372" s="6" t="s">
        <v>17</v>
      </c>
      <c r="F7372" t="s">
        <v>1566</v>
      </c>
      <c r="G7372" t="str">
        <f t="shared" si="14661"/>
        <v>DL2020001</v>
      </c>
      <c r="H7372" t="str">
        <f t="shared" si="14597"/>
        <v>23</v>
      </c>
      <c r="I7372" t="str">
        <f t="shared" si="14598"/>
        <v>SortmundetKutling_23_20201105_DL2020001_GentofteHF</v>
      </c>
      <c r="J7372" t="str">
        <f t="shared" si="14599"/>
        <v>SortmundetKutling</v>
      </c>
      <c r="K7372" t="str">
        <f t="shared" si="14600"/>
        <v>eDNA</v>
      </c>
      <c r="L7372" t="str">
        <f t="shared" si="14601"/>
        <v>No Ct</v>
      </c>
      <c r="M7372" t="str">
        <f t="shared" si="14602"/>
        <v/>
      </c>
      <c r="N7372" t="str">
        <f t="shared" si="14603"/>
        <v/>
      </c>
      <c r="O7372" t="str">
        <f t="shared" si="14604"/>
        <v/>
      </c>
    </row>
    <row r="7373" spans="1:24" x14ac:dyDescent="0.25">
      <c r="A7373" t="s">
        <v>410</v>
      </c>
      <c r="B7373" t="s">
        <v>694</v>
      </c>
      <c r="C7373" t="s">
        <v>20</v>
      </c>
      <c r="D7373" s="6">
        <v>0.1</v>
      </c>
      <c r="E7373" s="6" t="s">
        <v>17</v>
      </c>
      <c r="F7373" t="s">
        <v>1566</v>
      </c>
      <c r="G7373" t="str">
        <f t="shared" si="14661"/>
        <v>DL2020001</v>
      </c>
      <c r="H7373" t="str">
        <f t="shared" si="14597"/>
        <v>23</v>
      </c>
      <c r="I7373" t="str">
        <f t="shared" si="14598"/>
        <v>SortmundetKutling_23_20201105_DL2020001_GentofteHF</v>
      </c>
      <c r="J7373" t="str">
        <f t="shared" si="14599"/>
        <v>SortmundetKutling</v>
      </c>
      <c r="K7373" t="str">
        <f t="shared" si="14600"/>
        <v>eDNA</v>
      </c>
      <c r="L7373" t="str">
        <f t="shared" si="14601"/>
        <v>No Ct</v>
      </c>
      <c r="M7373" t="str">
        <f t="shared" si="14602"/>
        <v/>
      </c>
      <c r="N7373" t="str">
        <f t="shared" si="14603"/>
        <v/>
      </c>
      <c r="O7373" t="str">
        <f t="shared" si="14604"/>
        <v/>
      </c>
    </row>
    <row r="7374" spans="1:24" x14ac:dyDescent="0.25">
      <c r="A7374" t="s">
        <v>411</v>
      </c>
      <c r="B7374" t="s">
        <v>695</v>
      </c>
      <c r="C7374" t="s">
        <v>13</v>
      </c>
      <c r="D7374" s="6">
        <v>0.1</v>
      </c>
      <c r="E7374" s="6">
        <v>28.04</v>
      </c>
      <c r="F7374" t="s">
        <v>1566</v>
      </c>
      <c r="G7374" t="str">
        <f t="shared" si="14661"/>
        <v>DL2020001</v>
      </c>
      <c r="H7374" t="str">
        <f t="shared" si="14597"/>
        <v>24</v>
      </c>
      <c r="I7374" t="str">
        <f t="shared" si="14598"/>
        <v>SortmundetKutling_24_20201105_DL2020001_GentofteHF</v>
      </c>
      <c r="J7374" t="str">
        <f t="shared" si="14599"/>
        <v>SortmundetKutling</v>
      </c>
      <c r="K7374" t="str">
        <f t="shared" si="14600"/>
        <v>PosK</v>
      </c>
      <c r="L7374">
        <f t="shared" si="14601"/>
        <v>28.04</v>
      </c>
      <c r="M7374">
        <f t="shared" si="14602"/>
        <v>28.04</v>
      </c>
      <c r="N7374">
        <f t="shared" si="14603"/>
        <v>0</v>
      </c>
      <c r="O7374">
        <f t="shared" si="14604"/>
        <v>0</v>
      </c>
      <c r="Q7374">
        <f t="shared" ref="Q7374" si="14711">IF(L7376="No Ct",0,L7376)</f>
        <v>0</v>
      </c>
      <c r="R7374">
        <f t="shared" ref="R7374" si="14712">IF(L7377="No Ct",0,L7377)</f>
        <v>0</v>
      </c>
      <c r="S7374" t="str">
        <f t="shared" ref="S7374" si="14713">IF(AND(M7374&gt;0,N7374=0),"Valid","Invalid")</f>
        <v>Valid</v>
      </c>
      <c r="T7374" t="str">
        <f t="shared" ref="T7374" si="14714">IF(OR(Q7374&gt;1,R7374&gt;1),"Present","Absent")</f>
        <v>Absent</v>
      </c>
      <c r="U7374" t="str">
        <f t="shared" ref="U7374" si="14715">IF(OR(AND(Q7374&gt;1,Q7374&lt;41),AND(R7374&gt;1,R7374&lt;41)),"Ct&lt;41","Ct&gt;41")</f>
        <v>Ct&gt;41</v>
      </c>
      <c r="V7374" t="str">
        <f>VLOOKUP(J7374,Datasæt_Analysesystemer!$C$2:$D$68,2,FALSE)</f>
        <v>Sortmundet kutling</v>
      </c>
      <c r="W7374" t="str">
        <f t="shared" ref="W7374" si="14716">MID(F7374,10,9)</f>
        <v>DL2020001</v>
      </c>
      <c r="X7374" t="str">
        <f t="shared" ref="X7374" si="14717">W7374&amp;"_"&amp;V7374&amp;"_"&amp;S7374&amp;"_"&amp;T7374&amp;"_"&amp;U7374</f>
        <v>DL2020001_Sortmundet kutling_Valid_Absent_Ct&gt;41</v>
      </c>
    </row>
    <row r="7375" spans="1:24" x14ac:dyDescent="0.25">
      <c r="A7375" t="s">
        <v>413</v>
      </c>
      <c r="B7375" t="s">
        <v>696</v>
      </c>
      <c r="C7375" t="s">
        <v>16</v>
      </c>
      <c r="D7375" s="6">
        <v>0.1</v>
      </c>
      <c r="E7375" s="6" t="s">
        <v>17</v>
      </c>
      <c r="F7375" t="s">
        <v>1566</v>
      </c>
      <c r="G7375" t="str">
        <f t="shared" si="14661"/>
        <v>DL2020001</v>
      </c>
      <c r="H7375" t="str">
        <f t="shared" si="14597"/>
        <v>24</v>
      </c>
      <c r="I7375" t="str">
        <f t="shared" si="14598"/>
        <v>SortmundetKutling_24_20201105_DL2020001_GentofteHF</v>
      </c>
      <c r="J7375" t="str">
        <f t="shared" si="14599"/>
        <v>SortmundetKutling</v>
      </c>
      <c r="K7375" t="str">
        <f t="shared" si="14600"/>
        <v>NegK</v>
      </c>
      <c r="L7375" t="str">
        <f t="shared" si="14601"/>
        <v>No Ct</v>
      </c>
      <c r="M7375" t="str">
        <f t="shared" si="14602"/>
        <v/>
      </c>
      <c r="N7375" t="str">
        <f t="shared" si="14603"/>
        <v/>
      </c>
      <c r="O7375" t="str">
        <f t="shared" si="14604"/>
        <v/>
      </c>
    </row>
    <row r="7376" spans="1:24" x14ac:dyDescent="0.25">
      <c r="A7376" t="s">
        <v>415</v>
      </c>
      <c r="B7376" t="s">
        <v>697</v>
      </c>
      <c r="C7376" t="s">
        <v>20</v>
      </c>
      <c r="D7376" s="6">
        <v>0.1</v>
      </c>
      <c r="E7376" s="6" t="s">
        <v>17</v>
      </c>
      <c r="F7376" t="s">
        <v>1566</v>
      </c>
      <c r="G7376" t="str">
        <f t="shared" si="14661"/>
        <v>DL2020001</v>
      </c>
      <c r="H7376" t="str">
        <f t="shared" si="14597"/>
        <v>24</v>
      </c>
      <c r="I7376" t="str">
        <f t="shared" si="14598"/>
        <v>SortmundetKutling_24_20201105_DL2020001_GentofteHF</v>
      </c>
      <c r="J7376" t="str">
        <f t="shared" si="14599"/>
        <v>SortmundetKutling</v>
      </c>
      <c r="K7376" t="str">
        <f t="shared" si="14600"/>
        <v>eDNA</v>
      </c>
      <c r="L7376" t="str">
        <f t="shared" si="14601"/>
        <v>No Ct</v>
      </c>
      <c r="M7376" t="str">
        <f t="shared" si="14602"/>
        <v/>
      </c>
      <c r="N7376" t="str">
        <f t="shared" si="14603"/>
        <v/>
      </c>
      <c r="O7376" t="str">
        <f t="shared" si="14604"/>
        <v/>
      </c>
    </row>
    <row r="7377" spans="1:24" x14ac:dyDescent="0.25">
      <c r="A7377" t="s">
        <v>417</v>
      </c>
      <c r="B7377" t="s">
        <v>697</v>
      </c>
      <c r="C7377" t="s">
        <v>20</v>
      </c>
      <c r="D7377" s="6">
        <v>0.1</v>
      </c>
      <c r="E7377" s="6" t="s">
        <v>17</v>
      </c>
      <c r="F7377" t="s">
        <v>1566</v>
      </c>
      <c r="G7377" t="str">
        <f t="shared" si="14661"/>
        <v>DL2020001</v>
      </c>
      <c r="H7377" t="str">
        <f t="shared" si="14597"/>
        <v>24</v>
      </c>
      <c r="I7377" t="str">
        <f t="shared" si="14598"/>
        <v>SortmundetKutling_24_20201105_DL2020001_GentofteHF</v>
      </c>
      <c r="J7377" t="str">
        <f t="shared" si="14599"/>
        <v>SortmundetKutling</v>
      </c>
      <c r="K7377" t="str">
        <f t="shared" si="14600"/>
        <v>eDNA</v>
      </c>
      <c r="L7377" t="str">
        <f t="shared" si="14601"/>
        <v>No Ct</v>
      </c>
      <c r="M7377" t="str">
        <f t="shared" si="14602"/>
        <v/>
      </c>
      <c r="N7377" t="str">
        <f t="shared" si="14603"/>
        <v/>
      </c>
      <c r="O7377" t="str">
        <f t="shared" si="14604"/>
        <v/>
      </c>
    </row>
    <row r="7378" spans="1:24" x14ac:dyDescent="0.25">
      <c r="A7378" t="s">
        <v>11</v>
      </c>
      <c r="B7378" t="s">
        <v>196</v>
      </c>
      <c r="C7378" t="s">
        <v>13</v>
      </c>
      <c r="D7378" s="6">
        <v>0.1</v>
      </c>
      <c r="E7378" s="6" t="s">
        <v>17</v>
      </c>
      <c r="F7378" t="s">
        <v>1570</v>
      </c>
      <c r="G7378" t="str">
        <f t="shared" si="14661"/>
        <v>DL2020023</v>
      </c>
      <c r="H7378" t="str">
        <f t="shared" ref="H7378:H7441" si="14718">LEFT(B7378,2)</f>
        <v>01</v>
      </c>
      <c r="I7378" t="str">
        <f t="shared" ref="I7378:I7441" si="14719">J7378&amp;"_"&amp;H7378&amp;"_"&amp;F7378</f>
        <v>Skrubbe_01_20201110_DL2020023_NykoebingKatNielsSteensenGym</v>
      </c>
      <c r="J7378" t="str">
        <f t="shared" ref="J7378:J7441" si="14720">MID(RIGHT(B7378,LEN(B7378)-3),1,FIND("_",RIGHT(B7378,LEN(B7378)-3))-1)</f>
        <v>Skrubbe</v>
      </c>
      <c r="K7378" t="str">
        <f t="shared" ref="K7378:K7441" si="14721">TRIM(SUBSTITUTE(RIGHT(B7378,FIND(J7378,B7378)+1),"_",""))</f>
        <v>PosK</v>
      </c>
      <c r="L7378" t="str">
        <f t="shared" ref="L7378:L7441" si="14722">IFERROR(VALUE(SUBSTITUTE(E7378,".",",")),E7378)</f>
        <v>No Ct</v>
      </c>
      <c r="M7378">
        <f t="shared" ref="M7378:M7441" si="14723">IF(K7378="PosK",SUMIFS(L:L,K:K,"PosK",I:I,I7378),"")</f>
        <v>0</v>
      </c>
      <c r="N7378">
        <f t="shared" ref="N7378:N7441" si="14724">IF(K7378="PosK",SUMIFS(L:L,K:K,"NegK",I:I,I7378),"")</f>
        <v>0</v>
      </c>
      <c r="O7378">
        <f t="shared" ref="O7378:O7441" si="14725">IF(K7378="PosK",SUMIFS(L:L,K:K,"eDNA",I:I,I7378),"")</f>
        <v>0</v>
      </c>
      <c r="Q7378">
        <f t="shared" ref="Q7378" si="14726">IF(L7380="No Ct",0,L7380)</f>
        <v>0</v>
      </c>
      <c r="R7378">
        <f t="shared" ref="R7378" si="14727">IF(L7381="No Ct",0,L7381)</f>
        <v>0</v>
      </c>
      <c r="S7378" t="str">
        <f t="shared" ref="S7378" si="14728">IF(AND(M7378&gt;0,N7378=0),"Valid","Invalid")</f>
        <v>Invalid</v>
      </c>
      <c r="T7378" t="str">
        <f t="shared" ref="T7378" si="14729">IF(OR(Q7378&gt;1,R7378&gt;1),"Present","Absent")</f>
        <v>Absent</v>
      </c>
      <c r="U7378" t="str">
        <f t="shared" ref="U7378" si="14730">IF(OR(AND(Q7378&gt;1,Q7378&lt;41),AND(R7378&gt;1,R7378&lt;41)),"Ct&lt;41","Ct&gt;41")</f>
        <v>Ct&gt;41</v>
      </c>
      <c r="V7378" t="str">
        <f>VLOOKUP(J7378,Datasæt_Analysesystemer!$C$2:$D$68,2,FALSE)</f>
        <v>Skrubbe</v>
      </c>
      <c r="W7378" t="str">
        <f t="shared" ref="W7378" si="14731">MID(F7378,10,9)</f>
        <v>DL2020023</v>
      </c>
      <c r="X7378" t="str">
        <f t="shared" ref="X7378" si="14732">W7378&amp;"_"&amp;V7378&amp;"_"&amp;S7378&amp;"_"&amp;T7378&amp;"_"&amp;U7378</f>
        <v>DL2020023_Skrubbe_Invalid_Absent_Ct&gt;41</v>
      </c>
    </row>
    <row r="7379" spans="1:24" x14ac:dyDescent="0.25">
      <c r="A7379" t="s">
        <v>14</v>
      </c>
      <c r="B7379" t="s">
        <v>197</v>
      </c>
      <c r="C7379" t="s">
        <v>16</v>
      </c>
      <c r="D7379" s="6">
        <v>0.1</v>
      </c>
      <c r="E7379" s="6" t="s">
        <v>17</v>
      </c>
      <c r="F7379" t="s">
        <v>1570</v>
      </c>
      <c r="G7379" t="str">
        <f t="shared" si="14661"/>
        <v>DL2020023</v>
      </c>
      <c r="H7379" t="str">
        <f t="shared" si="14718"/>
        <v>01</v>
      </c>
      <c r="I7379" t="str">
        <f t="shared" si="14719"/>
        <v>Skrubbe_01_20201110_DL2020023_NykoebingKatNielsSteensenGym</v>
      </c>
      <c r="J7379" t="str">
        <f t="shared" si="14720"/>
        <v>Skrubbe</v>
      </c>
      <c r="K7379" t="str">
        <f t="shared" si="14721"/>
        <v>NegK</v>
      </c>
      <c r="L7379" t="str">
        <f t="shared" si="14722"/>
        <v>No Ct</v>
      </c>
      <c r="M7379" t="str">
        <f t="shared" si="14723"/>
        <v/>
      </c>
      <c r="N7379" t="str">
        <f t="shared" si="14724"/>
        <v/>
      </c>
      <c r="O7379" t="str">
        <f t="shared" si="14725"/>
        <v/>
      </c>
    </row>
    <row r="7380" spans="1:24" x14ac:dyDescent="0.25">
      <c r="A7380" t="s">
        <v>18</v>
      </c>
      <c r="B7380" t="s">
        <v>198</v>
      </c>
      <c r="C7380" t="s">
        <v>20</v>
      </c>
      <c r="D7380" s="6">
        <v>0.1</v>
      </c>
      <c r="E7380" s="6" t="s">
        <v>17</v>
      </c>
      <c r="F7380" t="s">
        <v>1570</v>
      </c>
      <c r="G7380" t="str">
        <f t="shared" si="14661"/>
        <v>DL2020023</v>
      </c>
      <c r="H7380" t="str">
        <f t="shared" si="14718"/>
        <v>01</v>
      </c>
      <c r="I7380" t="str">
        <f t="shared" si="14719"/>
        <v>Skrubbe_01_20201110_DL2020023_NykoebingKatNielsSteensenGym</v>
      </c>
      <c r="J7380" t="str">
        <f t="shared" si="14720"/>
        <v>Skrubbe</v>
      </c>
      <c r="K7380" t="str">
        <f t="shared" si="14721"/>
        <v>eDNA</v>
      </c>
      <c r="L7380" t="str">
        <f t="shared" si="14722"/>
        <v>No Ct</v>
      </c>
      <c r="M7380" t="str">
        <f t="shared" si="14723"/>
        <v/>
      </c>
      <c r="N7380" t="str">
        <f t="shared" si="14724"/>
        <v/>
      </c>
      <c r="O7380" t="str">
        <f t="shared" si="14725"/>
        <v/>
      </c>
    </row>
    <row r="7381" spans="1:24" x14ac:dyDescent="0.25">
      <c r="A7381" t="s">
        <v>21</v>
      </c>
      <c r="B7381" t="s">
        <v>198</v>
      </c>
      <c r="C7381" t="s">
        <v>20</v>
      </c>
      <c r="D7381" s="6">
        <v>0.1</v>
      </c>
      <c r="E7381" s="6" t="s">
        <v>17</v>
      </c>
      <c r="F7381" t="s">
        <v>1570</v>
      </c>
      <c r="G7381" t="str">
        <f t="shared" si="14661"/>
        <v>DL2020023</v>
      </c>
      <c r="H7381" t="str">
        <f t="shared" si="14718"/>
        <v>01</v>
      </c>
      <c r="I7381" t="str">
        <f t="shared" si="14719"/>
        <v>Skrubbe_01_20201110_DL2020023_NykoebingKatNielsSteensenGym</v>
      </c>
      <c r="J7381" t="str">
        <f t="shared" si="14720"/>
        <v>Skrubbe</v>
      </c>
      <c r="K7381" t="str">
        <f t="shared" si="14721"/>
        <v>eDNA</v>
      </c>
      <c r="L7381" t="str">
        <f t="shared" si="14722"/>
        <v>No Ct</v>
      </c>
      <c r="M7381" t="str">
        <f t="shared" si="14723"/>
        <v/>
      </c>
      <c r="N7381" t="str">
        <f t="shared" si="14724"/>
        <v/>
      </c>
      <c r="O7381" t="str">
        <f t="shared" si="14725"/>
        <v/>
      </c>
    </row>
    <row r="7382" spans="1:24" x14ac:dyDescent="0.25">
      <c r="A7382" t="s">
        <v>199</v>
      </c>
      <c r="B7382" t="s">
        <v>200</v>
      </c>
      <c r="C7382" t="s">
        <v>13</v>
      </c>
      <c r="D7382" s="6">
        <v>0.1</v>
      </c>
      <c r="E7382" s="6">
        <v>34.25</v>
      </c>
      <c r="F7382" t="s">
        <v>1570</v>
      </c>
      <c r="G7382" t="str">
        <f t="shared" si="14661"/>
        <v>DL2020023</v>
      </c>
      <c r="H7382" t="str">
        <f t="shared" si="14718"/>
        <v>02</v>
      </c>
      <c r="I7382" t="str">
        <f t="shared" si="14719"/>
        <v>Skrubbe_02_20201110_DL2020023_NykoebingKatNielsSteensenGym</v>
      </c>
      <c r="J7382" t="str">
        <f t="shared" si="14720"/>
        <v>Skrubbe</v>
      </c>
      <c r="K7382" t="str">
        <f t="shared" si="14721"/>
        <v>PosK</v>
      </c>
      <c r="L7382">
        <f t="shared" si="14722"/>
        <v>34.25</v>
      </c>
      <c r="M7382">
        <f t="shared" si="14723"/>
        <v>34.25</v>
      </c>
      <c r="N7382">
        <f t="shared" si="14724"/>
        <v>0</v>
      </c>
      <c r="O7382">
        <f t="shared" si="14725"/>
        <v>36.44</v>
      </c>
      <c r="Q7382">
        <f t="shared" ref="Q7382" si="14733">IF(L7384="No Ct",0,L7384)</f>
        <v>0</v>
      </c>
      <c r="R7382">
        <f t="shared" ref="R7382" si="14734">IF(L7385="No Ct",0,L7385)</f>
        <v>36.44</v>
      </c>
      <c r="S7382" t="str">
        <f t="shared" ref="S7382" si="14735">IF(AND(M7382&gt;0,N7382=0),"Valid","Invalid")</f>
        <v>Valid</v>
      </c>
      <c r="T7382" t="str">
        <f t="shared" ref="T7382" si="14736">IF(OR(Q7382&gt;1,R7382&gt;1),"Present","Absent")</f>
        <v>Present</v>
      </c>
      <c r="U7382" t="str">
        <f t="shared" ref="U7382" si="14737">IF(OR(AND(Q7382&gt;1,Q7382&lt;41),AND(R7382&gt;1,R7382&lt;41)),"Ct&lt;41","Ct&gt;41")</f>
        <v>Ct&lt;41</v>
      </c>
      <c r="V7382" t="str">
        <f>VLOOKUP(J7382,Datasæt_Analysesystemer!$C$2:$D$68,2,FALSE)</f>
        <v>Skrubbe</v>
      </c>
      <c r="W7382" t="str">
        <f t="shared" ref="W7382" si="14738">MID(F7382,10,9)</f>
        <v>DL2020023</v>
      </c>
      <c r="X7382" t="str">
        <f t="shared" ref="X7382" si="14739">W7382&amp;"_"&amp;V7382&amp;"_"&amp;S7382&amp;"_"&amp;T7382&amp;"_"&amp;U7382</f>
        <v>DL2020023_Skrubbe_Valid_Present_Ct&lt;41</v>
      </c>
    </row>
    <row r="7383" spans="1:24" x14ac:dyDescent="0.25">
      <c r="A7383" t="s">
        <v>201</v>
      </c>
      <c r="B7383" t="s">
        <v>202</v>
      </c>
      <c r="C7383" t="s">
        <v>16</v>
      </c>
      <c r="D7383" s="6">
        <v>0.1</v>
      </c>
      <c r="E7383" s="6" t="s">
        <v>17</v>
      </c>
      <c r="F7383" t="s">
        <v>1570</v>
      </c>
      <c r="G7383" t="str">
        <f t="shared" si="14661"/>
        <v>DL2020023</v>
      </c>
      <c r="H7383" t="str">
        <f t="shared" si="14718"/>
        <v>02</v>
      </c>
      <c r="I7383" t="str">
        <f t="shared" si="14719"/>
        <v>Skrubbe_02_20201110_DL2020023_NykoebingKatNielsSteensenGym</v>
      </c>
      <c r="J7383" t="str">
        <f t="shared" si="14720"/>
        <v>Skrubbe</v>
      </c>
      <c r="K7383" t="str">
        <f t="shared" si="14721"/>
        <v>NegK</v>
      </c>
      <c r="L7383" t="str">
        <f t="shared" si="14722"/>
        <v>No Ct</v>
      </c>
      <c r="M7383" t="str">
        <f t="shared" si="14723"/>
        <v/>
      </c>
      <c r="N7383" t="str">
        <f t="shared" si="14724"/>
        <v/>
      </c>
      <c r="O7383" t="str">
        <f t="shared" si="14725"/>
        <v/>
      </c>
    </row>
    <row r="7384" spans="1:24" x14ac:dyDescent="0.25">
      <c r="A7384" t="s">
        <v>203</v>
      </c>
      <c r="B7384" t="s">
        <v>204</v>
      </c>
      <c r="C7384" t="s">
        <v>20</v>
      </c>
      <c r="D7384" s="6">
        <v>0.1</v>
      </c>
      <c r="E7384" s="6" t="s">
        <v>17</v>
      </c>
      <c r="F7384" t="s">
        <v>1570</v>
      </c>
      <c r="G7384" t="str">
        <f t="shared" si="14661"/>
        <v>DL2020023</v>
      </c>
      <c r="H7384" t="str">
        <f t="shared" si="14718"/>
        <v>02</v>
      </c>
      <c r="I7384" t="str">
        <f t="shared" si="14719"/>
        <v>Skrubbe_02_20201110_DL2020023_NykoebingKatNielsSteensenGym</v>
      </c>
      <c r="J7384" t="str">
        <f t="shared" si="14720"/>
        <v>Skrubbe</v>
      </c>
      <c r="K7384" t="str">
        <f t="shared" si="14721"/>
        <v>eDNA</v>
      </c>
      <c r="L7384" t="str">
        <f t="shared" si="14722"/>
        <v>No Ct</v>
      </c>
      <c r="M7384" t="str">
        <f t="shared" si="14723"/>
        <v/>
      </c>
      <c r="N7384" t="str">
        <f t="shared" si="14724"/>
        <v/>
      </c>
      <c r="O7384" t="str">
        <f t="shared" si="14725"/>
        <v/>
      </c>
    </row>
    <row r="7385" spans="1:24" x14ac:dyDescent="0.25">
      <c r="A7385" t="s">
        <v>205</v>
      </c>
      <c r="B7385" t="s">
        <v>204</v>
      </c>
      <c r="C7385" t="s">
        <v>20</v>
      </c>
      <c r="D7385" s="6">
        <v>0.1</v>
      </c>
      <c r="E7385" s="6">
        <v>36.44</v>
      </c>
      <c r="F7385" t="s">
        <v>1570</v>
      </c>
      <c r="G7385" t="str">
        <f t="shared" si="14661"/>
        <v>DL2020023</v>
      </c>
      <c r="H7385" t="str">
        <f t="shared" si="14718"/>
        <v>02</v>
      </c>
      <c r="I7385" t="str">
        <f t="shared" si="14719"/>
        <v>Skrubbe_02_20201110_DL2020023_NykoebingKatNielsSteensenGym</v>
      </c>
      <c r="J7385" t="str">
        <f t="shared" si="14720"/>
        <v>Skrubbe</v>
      </c>
      <c r="K7385" t="str">
        <f t="shared" si="14721"/>
        <v>eDNA</v>
      </c>
      <c r="L7385">
        <f t="shared" si="14722"/>
        <v>36.44</v>
      </c>
      <c r="M7385" t="str">
        <f t="shared" si="14723"/>
        <v/>
      </c>
      <c r="N7385" t="str">
        <f t="shared" si="14724"/>
        <v/>
      </c>
      <c r="O7385" t="str">
        <f t="shared" si="14725"/>
        <v/>
      </c>
    </row>
    <row r="7386" spans="1:24" x14ac:dyDescent="0.25">
      <c r="A7386" t="s">
        <v>206</v>
      </c>
      <c r="B7386" t="s">
        <v>207</v>
      </c>
      <c r="C7386" t="s">
        <v>13</v>
      </c>
      <c r="D7386" s="6">
        <v>0.1</v>
      </c>
      <c r="E7386" s="6">
        <v>32.25</v>
      </c>
      <c r="F7386" t="s">
        <v>1570</v>
      </c>
      <c r="G7386" t="str">
        <f t="shared" si="14661"/>
        <v>DL2020023</v>
      </c>
      <c r="H7386" t="str">
        <f t="shared" si="14718"/>
        <v>03</v>
      </c>
      <c r="I7386" t="str">
        <f t="shared" si="14719"/>
        <v>Torsk_03_20201110_DL2020023_NykoebingKatNielsSteensenGym</v>
      </c>
      <c r="J7386" t="str">
        <f t="shared" si="14720"/>
        <v>Torsk</v>
      </c>
      <c r="K7386" t="str">
        <f t="shared" si="14721"/>
        <v>PosK</v>
      </c>
      <c r="L7386">
        <f t="shared" si="14722"/>
        <v>32.25</v>
      </c>
      <c r="M7386">
        <f t="shared" si="14723"/>
        <v>32.25</v>
      </c>
      <c r="N7386">
        <f t="shared" si="14724"/>
        <v>0</v>
      </c>
      <c r="O7386">
        <f t="shared" si="14725"/>
        <v>0</v>
      </c>
      <c r="Q7386">
        <f t="shared" ref="Q7386" si="14740">IF(L7388="No Ct",0,L7388)</f>
        <v>0</v>
      </c>
      <c r="R7386">
        <f t="shared" ref="R7386" si="14741">IF(L7389="No Ct",0,L7389)</f>
        <v>0</v>
      </c>
      <c r="S7386" t="str">
        <f t="shared" ref="S7386" si="14742">IF(AND(M7386&gt;0,N7386=0),"Valid","Invalid")</f>
        <v>Valid</v>
      </c>
      <c r="T7386" t="str">
        <f t="shared" ref="T7386" si="14743">IF(OR(Q7386&gt;1,R7386&gt;1),"Present","Absent")</f>
        <v>Absent</v>
      </c>
      <c r="U7386" t="str">
        <f t="shared" ref="U7386" si="14744">IF(OR(AND(Q7386&gt;1,Q7386&lt;41),AND(R7386&gt;1,R7386&lt;41)),"Ct&lt;41","Ct&gt;41")</f>
        <v>Ct&gt;41</v>
      </c>
      <c r="V7386" t="str">
        <f>VLOOKUP(J7386,Datasæt_Analysesystemer!$C$2:$D$68,2,FALSE)</f>
        <v>Torsk</v>
      </c>
      <c r="W7386" t="str">
        <f t="shared" ref="W7386" si="14745">MID(F7386,10,9)</f>
        <v>DL2020023</v>
      </c>
      <c r="X7386" t="str">
        <f t="shared" ref="X7386" si="14746">W7386&amp;"_"&amp;V7386&amp;"_"&amp;S7386&amp;"_"&amp;T7386&amp;"_"&amp;U7386</f>
        <v>DL2020023_Torsk_Valid_Absent_Ct&gt;41</v>
      </c>
    </row>
    <row r="7387" spans="1:24" x14ac:dyDescent="0.25">
      <c r="A7387" t="s">
        <v>208</v>
      </c>
      <c r="B7387" t="s">
        <v>209</v>
      </c>
      <c r="C7387" t="s">
        <v>16</v>
      </c>
      <c r="D7387" s="6">
        <v>0.1</v>
      </c>
      <c r="E7387" s="6" t="s">
        <v>17</v>
      </c>
      <c r="F7387" t="s">
        <v>1570</v>
      </c>
      <c r="G7387" t="str">
        <f t="shared" si="14661"/>
        <v>DL2020023</v>
      </c>
      <c r="H7387" t="str">
        <f t="shared" si="14718"/>
        <v>03</v>
      </c>
      <c r="I7387" t="str">
        <f t="shared" si="14719"/>
        <v>Torsk_03_20201110_DL2020023_NykoebingKatNielsSteensenGym</v>
      </c>
      <c r="J7387" t="str">
        <f t="shared" si="14720"/>
        <v>Torsk</v>
      </c>
      <c r="K7387" t="str">
        <f t="shared" si="14721"/>
        <v>NegK</v>
      </c>
      <c r="L7387" t="str">
        <f t="shared" si="14722"/>
        <v>No Ct</v>
      </c>
      <c r="M7387" t="str">
        <f t="shared" si="14723"/>
        <v/>
      </c>
      <c r="N7387" t="str">
        <f t="shared" si="14724"/>
        <v/>
      </c>
      <c r="O7387" t="str">
        <f t="shared" si="14725"/>
        <v/>
      </c>
    </row>
    <row r="7388" spans="1:24" x14ac:dyDescent="0.25">
      <c r="A7388" t="s">
        <v>210</v>
      </c>
      <c r="B7388" t="s">
        <v>211</v>
      </c>
      <c r="C7388" t="s">
        <v>20</v>
      </c>
      <c r="D7388" s="6">
        <v>0.1</v>
      </c>
      <c r="E7388" s="6" t="s">
        <v>17</v>
      </c>
      <c r="F7388" t="s">
        <v>1570</v>
      </c>
      <c r="G7388" t="str">
        <f t="shared" si="14661"/>
        <v>DL2020023</v>
      </c>
      <c r="H7388" t="str">
        <f t="shared" si="14718"/>
        <v>03</v>
      </c>
      <c r="I7388" t="str">
        <f t="shared" si="14719"/>
        <v>Torsk_03_20201110_DL2020023_NykoebingKatNielsSteensenGym</v>
      </c>
      <c r="J7388" t="str">
        <f t="shared" si="14720"/>
        <v>Torsk</v>
      </c>
      <c r="K7388" t="str">
        <f t="shared" si="14721"/>
        <v>eDNA</v>
      </c>
      <c r="L7388" t="str">
        <f t="shared" si="14722"/>
        <v>No Ct</v>
      </c>
      <c r="M7388" t="str">
        <f t="shared" si="14723"/>
        <v/>
      </c>
      <c r="N7388" t="str">
        <f t="shared" si="14724"/>
        <v/>
      </c>
      <c r="O7388" t="str">
        <f t="shared" si="14725"/>
        <v/>
      </c>
    </row>
    <row r="7389" spans="1:24" x14ac:dyDescent="0.25">
      <c r="A7389" t="s">
        <v>212</v>
      </c>
      <c r="B7389" t="s">
        <v>211</v>
      </c>
      <c r="C7389" t="s">
        <v>20</v>
      </c>
      <c r="D7389" s="6">
        <v>0.1</v>
      </c>
      <c r="E7389" s="6" t="s">
        <v>17</v>
      </c>
      <c r="F7389" t="s">
        <v>1570</v>
      </c>
      <c r="G7389" t="str">
        <f t="shared" si="14661"/>
        <v>DL2020023</v>
      </c>
      <c r="H7389" t="str">
        <f t="shared" si="14718"/>
        <v>03</v>
      </c>
      <c r="I7389" t="str">
        <f t="shared" si="14719"/>
        <v>Torsk_03_20201110_DL2020023_NykoebingKatNielsSteensenGym</v>
      </c>
      <c r="J7389" t="str">
        <f t="shared" si="14720"/>
        <v>Torsk</v>
      </c>
      <c r="K7389" t="str">
        <f t="shared" si="14721"/>
        <v>eDNA</v>
      </c>
      <c r="L7389" t="str">
        <f t="shared" si="14722"/>
        <v>No Ct</v>
      </c>
      <c r="M7389" t="str">
        <f t="shared" si="14723"/>
        <v/>
      </c>
      <c r="N7389" t="str">
        <f t="shared" si="14724"/>
        <v/>
      </c>
      <c r="O7389" t="str">
        <f t="shared" si="14725"/>
        <v/>
      </c>
    </row>
    <row r="7390" spans="1:24" x14ac:dyDescent="0.25">
      <c r="A7390" t="s">
        <v>213</v>
      </c>
      <c r="B7390" t="s">
        <v>214</v>
      </c>
      <c r="C7390" t="s">
        <v>13</v>
      </c>
      <c r="D7390" s="6">
        <v>0.1</v>
      </c>
      <c r="E7390" s="6" t="s">
        <v>17</v>
      </c>
      <c r="F7390" t="s">
        <v>1570</v>
      </c>
      <c r="G7390" t="str">
        <f t="shared" si="14661"/>
        <v>DL2020023</v>
      </c>
      <c r="H7390" t="str">
        <f t="shared" si="14718"/>
        <v>04</v>
      </c>
      <c r="I7390" t="str">
        <f t="shared" si="14719"/>
        <v>Torsk_04_20201110_DL2020023_NykoebingKatNielsSteensenGym</v>
      </c>
      <c r="J7390" t="str">
        <f t="shared" si="14720"/>
        <v>Torsk</v>
      </c>
      <c r="K7390" t="str">
        <f t="shared" si="14721"/>
        <v>PosK</v>
      </c>
      <c r="L7390" t="str">
        <f t="shared" si="14722"/>
        <v>No Ct</v>
      </c>
      <c r="M7390">
        <f t="shared" si="14723"/>
        <v>0</v>
      </c>
      <c r="N7390">
        <f t="shared" si="14724"/>
        <v>0</v>
      </c>
      <c r="O7390">
        <f t="shared" si="14725"/>
        <v>0</v>
      </c>
      <c r="Q7390">
        <f t="shared" ref="Q7390" si="14747">IF(L7392="No Ct",0,L7392)</f>
        <v>0</v>
      </c>
      <c r="R7390">
        <f t="shared" ref="R7390" si="14748">IF(L7393="No Ct",0,L7393)</f>
        <v>0</v>
      </c>
      <c r="S7390" t="str">
        <f t="shared" ref="S7390" si="14749">IF(AND(M7390&gt;0,N7390=0),"Valid","Invalid")</f>
        <v>Invalid</v>
      </c>
      <c r="T7390" t="str">
        <f t="shared" ref="T7390" si="14750">IF(OR(Q7390&gt;1,R7390&gt;1),"Present","Absent")</f>
        <v>Absent</v>
      </c>
      <c r="U7390" t="str">
        <f t="shared" ref="U7390" si="14751">IF(OR(AND(Q7390&gt;1,Q7390&lt;41),AND(R7390&gt;1,R7390&lt;41)),"Ct&lt;41","Ct&gt;41")</f>
        <v>Ct&gt;41</v>
      </c>
      <c r="V7390" t="str">
        <f>VLOOKUP(J7390,Datasæt_Analysesystemer!$C$2:$D$68,2,FALSE)</f>
        <v>Torsk</v>
      </c>
      <c r="W7390" t="str">
        <f t="shared" ref="W7390" si="14752">MID(F7390,10,9)</f>
        <v>DL2020023</v>
      </c>
      <c r="X7390" t="str">
        <f t="shared" ref="X7390" si="14753">W7390&amp;"_"&amp;V7390&amp;"_"&amp;S7390&amp;"_"&amp;T7390&amp;"_"&amp;U7390</f>
        <v>DL2020023_Torsk_Invalid_Absent_Ct&gt;41</v>
      </c>
    </row>
    <row r="7391" spans="1:24" x14ac:dyDescent="0.25">
      <c r="A7391" t="s">
        <v>215</v>
      </c>
      <c r="B7391" t="s">
        <v>216</v>
      </c>
      <c r="C7391" t="s">
        <v>16</v>
      </c>
      <c r="D7391" s="6">
        <v>0.1</v>
      </c>
      <c r="E7391" s="6" t="s">
        <v>17</v>
      </c>
      <c r="F7391" t="s">
        <v>1570</v>
      </c>
      <c r="G7391" t="str">
        <f t="shared" si="14661"/>
        <v>DL2020023</v>
      </c>
      <c r="H7391" t="str">
        <f t="shared" si="14718"/>
        <v>04</v>
      </c>
      <c r="I7391" t="str">
        <f t="shared" si="14719"/>
        <v>Torsk_04_20201110_DL2020023_NykoebingKatNielsSteensenGym</v>
      </c>
      <c r="J7391" t="str">
        <f t="shared" si="14720"/>
        <v>Torsk</v>
      </c>
      <c r="K7391" t="str">
        <f t="shared" si="14721"/>
        <v>NegK</v>
      </c>
      <c r="L7391" t="str">
        <f t="shared" si="14722"/>
        <v>No Ct</v>
      </c>
      <c r="M7391" t="str">
        <f t="shared" si="14723"/>
        <v/>
      </c>
      <c r="N7391" t="str">
        <f t="shared" si="14724"/>
        <v/>
      </c>
      <c r="O7391" t="str">
        <f t="shared" si="14725"/>
        <v/>
      </c>
    </row>
    <row r="7392" spans="1:24" x14ac:dyDescent="0.25">
      <c r="A7392" t="s">
        <v>217</v>
      </c>
      <c r="B7392" t="s">
        <v>218</v>
      </c>
      <c r="C7392" t="s">
        <v>20</v>
      </c>
      <c r="D7392" s="6">
        <v>0.1</v>
      </c>
      <c r="E7392" s="6" t="s">
        <v>17</v>
      </c>
      <c r="F7392" t="s">
        <v>1570</v>
      </c>
      <c r="G7392" t="str">
        <f t="shared" si="14661"/>
        <v>DL2020023</v>
      </c>
      <c r="H7392" t="str">
        <f t="shared" si="14718"/>
        <v>04</v>
      </c>
      <c r="I7392" t="str">
        <f t="shared" si="14719"/>
        <v>Torsk_04_20201110_DL2020023_NykoebingKatNielsSteensenGym</v>
      </c>
      <c r="J7392" t="str">
        <f t="shared" si="14720"/>
        <v>Torsk</v>
      </c>
      <c r="K7392" t="str">
        <f t="shared" si="14721"/>
        <v>eDNA</v>
      </c>
      <c r="L7392" t="str">
        <f t="shared" si="14722"/>
        <v>No Ct</v>
      </c>
      <c r="M7392" t="str">
        <f t="shared" si="14723"/>
        <v/>
      </c>
      <c r="N7392" t="str">
        <f t="shared" si="14724"/>
        <v/>
      </c>
      <c r="O7392" t="str">
        <f t="shared" si="14725"/>
        <v/>
      </c>
    </row>
    <row r="7393" spans="1:24" x14ac:dyDescent="0.25">
      <c r="A7393" t="s">
        <v>219</v>
      </c>
      <c r="B7393" t="s">
        <v>218</v>
      </c>
      <c r="C7393" t="s">
        <v>20</v>
      </c>
      <c r="D7393" s="6">
        <v>0.1</v>
      </c>
      <c r="E7393" s="6" t="s">
        <v>17</v>
      </c>
      <c r="F7393" t="s">
        <v>1570</v>
      </c>
      <c r="G7393" t="str">
        <f t="shared" si="14661"/>
        <v>DL2020023</v>
      </c>
      <c r="H7393" t="str">
        <f t="shared" si="14718"/>
        <v>04</v>
      </c>
      <c r="I7393" t="str">
        <f t="shared" si="14719"/>
        <v>Torsk_04_20201110_DL2020023_NykoebingKatNielsSteensenGym</v>
      </c>
      <c r="J7393" t="str">
        <f t="shared" si="14720"/>
        <v>Torsk</v>
      </c>
      <c r="K7393" t="str">
        <f t="shared" si="14721"/>
        <v>eDNA</v>
      </c>
      <c r="L7393" t="str">
        <f t="shared" si="14722"/>
        <v>No Ct</v>
      </c>
      <c r="M7393" t="str">
        <f t="shared" si="14723"/>
        <v/>
      </c>
      <c r="N7393" t="str">
        <f t="shared" si="14724"/>
        <v/>
      </c>
      <c r="O7393" t="str">
        <f t="shared" si="14725"/>
        <v/>
      </c>
    </row>
    <row r="7394" spans="1:24" x14ac:dyDescent="0.25">
      <c r="A7394" t="s">
        <v>220</v>
      </c>
      <c r="B7394" t="s">
        <v>221</v>
      </c>
      <c r="C7394" t="s">
        <v>13</v>
      </c>
      <c r="D7394" s="6">
        <v>0.1</v>
      </c>
      <c r="E7394" s="6">
        <v>33</v>
      </c>
      <c r="F7394" t="s">
        <v>1570</v>
      </c>
      <c r="G7394" t="str">
        <f t="shared" si="14661"/>
        <v>DL2020023</v>
      </c>
      <c r="H7394" t="str">
        <f t="shared" si="14718"/>
        <v>05</v>
      </c>
      <c r="I7394" t="str">
        <f t="shared" si="14719"/>
        <v>Sandmusling_05_20201110_DL2020023_NykoebingKatNielsSteensenGym</v>
      </c>
      <c r="J7394" t="str">
        <f t="shared" si="14720"/>
        <v>Sandmusling</v>
      </c>
      <c r="K7394" t="str">
        <f t="shared" si="14721"/>
        <v>PosK</v>
      </c>
      <c r="L7394">
        <f t="shared" si="14722"/>
        <v>33</v>
      </c>
      <c r="M7394">
        <f t="shared" si="14723"/>
        <v>33</v>
      </c>
      <c r="N7394">
        <f t="shared" si="14724"/>
        <v>0</v>
      </c>
      <c r="O7394">
        <f t="shared" si="14725"/>
        <v>70.039999999999992</v>
      </c>
      <c r="Q7394">
        <f t="shared" ref="Q7394" si="14754">IF(L7396="No Ct",0,L7396)</f>
        <v>34.85</v>
      </c>
      <c r="R7394">
        <f t="shared" ref="R7394" si="14755">IF(L7397="No Ct",0,L7397)</f>
        <v>35.19</v>
      </c>
      <c r="S7394" t="str">
        <f t="shared" ref="S7394" si="14756">IF(AND(M7394&gt;0,N7394=0),"Valid","Invalid")</f>
        <v>Valid</v>
      </c>
      <c r="T7394" t="str">
        <f t="shared" ref="T7394" si="14757">IF(OR(Q7394&gt;1,R7394&gt;1),"Present","Absent")</f>
        <v>Present</v>
      </c>
      <c r="U7394" t="str">
        <f t="shared" ref="U7394" si="14758">IF(OR(AND(Q7394&gt;1,Q7394&lt;41),AND(R7394&gt;1,R7394&lt;41)),"Ct&lt;41","Ct&gt;41")</f>
        <v>Ct&lt;41</v>
      </c>
      <c r="V7394" t="str">
        <f>VLOOKUP(J7394,Datasæt_Analysesystemer!$C$2:$D$68,2,FALSE)</f>
        <v>Sandmusling</v>
      </c>
      <c r="W7394" t="str">
        <f t="shared" ref="W7394" si="14759">MID(F7394,10,9)</f>
        <v>DL2020023</v>
      </c>
      <c r="X7394" t="str">
        <f t="shared" ref="X7394" si="14760">W7394&amp;"_"&amp;V7394&amp;"_"&amp;S7394&amp;"_"&amp;T7394&amp;"_"&amp;U7394</f>
        <v>DL2020023_Sandmusling_Valid_Present_Ct&lt;41</v>
      </c>
    </row>
    <row r="7395" spans="1:24" x14ac:dyDescent="0.25">
      <c r="A7395" t="s">
        <v>222</v>
      </c>
      <c r="B7395" t="s">
        <v>223</v>
      </c>
      <c r="C7395" t="s">
        <v>16</v>
      </c>
      <c r="D7395" s="6">
        <v>0.1</v>
      </c>
      <c r="E7395" s="6" t="s">
        <v>17</v>
      </c>
      <c r="F7395" t="s">
        <v>1570</v>
      </c>
      <c r="G7395" t="str">
        <f t="shared" si="14661"/>
        <v>DL2020023</v>
      </c>
      <c r="H7395" t="str">
        <f t="shared" si="14718"/>
        <v>05</v>
      </c>
      <c r="I7395" t="str">
        <f t="shared" si="14719"/>
        <v>Sandmusling_05_20201110_DL2020023_NykoebingKatNielsSteensenGym</v>
      </c>
      <c r="J7395" t="str">
        <f t="shared" si="14720"/>
        <v>Sandmusling</v>
      </c>
      <c r="K7395" t="str">
        <f t="shared" si="14721"/>
        <v>NegK</v>
      </c>
      <c r="L7395" t="str">
        <f t="shared" si="14722"/>
        <v>No Ct</v>
      </c>
      <c r="M7395" t="str">
        <f t="shared" si="14723"/>
        <v/>
      </c>
      <c r="N7395" t="str">
        <f t="shared" si="14724"/>
        <v/>
      </c>
      <c r="O7395" t="str">
        <f t="shared" si="14725"/>
        <v/>
      </c>
    </row>
    <row r="7396" spans="1:24" x14ac:dyDescent="0.25">
      <c r="A7396" t="s">
        <v>224</v>
      </c>
      <c r="B7396" t="s">
        <v>225</v>
      </c>
      <c r="C7396" t="s">
        <v>20</v>
      </c>
      <c r="D7396" s="6">
        <v>0.1</v>
      </c>
      <c r="E7396" s="6">
        <v>34.85</v>
      </c>
      <c r="F7396" t="s">
        <v>1570</v>
      </c>
      <c r="G7396" t="str">
        <f t="shared" si="14661"/>
        <v>DL2020023</v>
      </c>
      <c r="H7396" t="str">
        <f t="shared" si="14718"/>
        <v>05</v>
      </c>
      <c r="I7396" t="str">
        <f t="shared" si="14719"/>
        <v>Sandmusling_05_20201110_DL2020023_NykoebingKatNielsSteensenGym</v>
      </c>
      <c r="J7396" t="str">
        <f t="shared" si="14720"/>
        <v>Sandmusling</v>
      </c>
      <c r="K7396" t="str">
        <f t="shared" si="14721"/>
        <v>eDNA</v>
      </c>
      <c r="L7396">
        <f t="shared" si="14722"/>
        <v>34.85</v>
      </c>
      <c r="M7396" t="str">
        <f t="shared" si="14723"/>
        <v/>
      </c>
      <c r="N7396" t="str">
        <f t="shared" si="14724"/>
        <v/>
      </c>
      <c r="O7396" t="str">
        <f t="shared" si="14725"/>
        <v/>
      </c>
    </row>
    <row r="7397" spans="1:24" x14ac:dyDescent="0.25">
      <c r="A7397" t="s">
        <v>226</v>
      </c>
      <c r="B7397" t="s">
        <v>225</v>
      </c>
      <c r="C7397" t="s">
        <v>20</v>
      </c>
      <c r="D7397" s="6">
        <v>0.1</v>
      </c>
      <c r="E7397" s="6">
        <v>35.19</v>
      </c>
      <c r="F7397" t="s">
        <v>1570</v>
      </c>
      <c r="G7397" t="str">
        <f t="shared" si="14661"/>
        <v>DL2020023</v>
      </c>
      <c r="H7397" t="str">
        <f t="shared" si="14718"/>
        <v>05</v>
      </c>
      <c r="I7397" t="str">
        <f t="shared" si="14719"/>
        <v>Sandmusling_05_20201110_DL2020023_NykoebingKatNielsSteensenGym</v>
      </c>
      <c r="J7397" t="str">
        <f t="shared" si="14720"/>
        <v>Sandmusling</v>
      </c>
      <c r="K7397" t="str">
        <f t="shared" si="14721"/>
        <v>eDNA</v>
      </c>
      <c r="L7397">
        <f t="shared" si="14722"/>
        <v>35.19</v>
      </c>
      <c r="M7397" t="str">
        <f t="shared" si="14723"/>
        <v/>
      </c>
      <c r="N7397" t="str">
        <f t="shared" si="14724"/>
        <v/>
      </c>
      <c r="O7397" t="str">
        <f t="shared" si="14725"/>
        <v/>
      </c>
    </row>
    <row r="7398" spans="1:24" x14ac:dyDescent="0.25">
      <c r="A7398" t="s">
        <v>227</v>
      </c>
      <c r="B7398" t="s">
        <v>228</v>
      </c>
      <c r="C7398" t="s">
        <v>13</v>
      </c>
      <c r="D7398" s="6">
        <v>0.1</v>
      </c>
      <c r="E7398" s="6">
        <v>34.729999999999997</v>
      </c>
      <c r="F7398" t="s">
        <v>1570</v>
      </c>
      <c r="G7398" t="str">
        <f t="shared" si="14661"/>
        <v>DL2020023</v>
      </c>
      <c r="H7398" t="str">
        <f t="shared" si="14718"/>
        <v>06</v>
      </c>
      <c r="I7398" t="str">
        <f t="shared" si="14719"/>
        <v>Sandmusling_06_20201110_DL2020023_NykoebingKatNielsSteensenGym</v>
      </c>
      <c r="J7398" t="str">
        <f t="shared" si="14720"/>
        <v>Sandmusling</v>
      </c>
      <c r="K7398" t="str">
        <f t="shared" si="14721"/>
        <v>PosK</v>
      </c>
      <c r="L7398">
        <f t="shared" si="14722"/>
        <v>34.729999999999997</v>
      </c>
      <c r="M7398">
        <f t="shared" si="14723"/>
        <v>34.729999999999997</v>
      </c>
      <c r="N7398">
        <f t="shared" si="14724"/>
        <v>0</v>
      </c>
      <c r="O7398">
        <f t="shared" si="14725"/>
        <v>69.34</v>
      </c>
      <c r="Q7398">
        <f t="shared" ref="Q7398" si="14761">IF(L7400="No Ct",0,L7400)</f>
        <v>34.4</v>
      </c>
      <c r="R7398">
        <f t="shared" ref="R7398" si="14762">IF(L7401="No Ct",0,L7401)</f>
        <v>34.94</v>
      </c>
      <c r="S7398" t="str">
        <f t="shared" ref="S7398" si="14763">IF(AND(M7398&gt;0,N7398=0),"Valid","Invalid")</f>
        <v>Valid</v>
      </c>
      <c r="T7398" t="str">
        <f t="shared" ref="T7398" si="14764">IF(OR(Q7398&gt;1,R7398&gt;1),"Present","Absent")</f>
        <v>Present</v>
      </c>
      <c r="U7398" t="str">
        <f t="shared" ref="U7398" si="14765">IF(OR(AND(Q7398&gt;1,Q7398&lt;41),AND(R7398&gt;1,R7398&lt;41)),"Ct&lt;41","Ct&gt;41")</f>
        <v>Ct&lt;41</v>
      </c>
      <c r="V7398" t="str">
        <f>VLOOKUP(J7398,Datasæt_Analysesystemer!$C$2:$D$68,2,FALSE)</f>
        <v>Sandmusling</v>
      </c>
      <c r="W7398" t="str">
        <f t="shared" ref="W7398" si="14766">MID(F7398,10,9)</f>
        <v>DL2020023</v>
      </c>
      <c r="X7398" t="str">
        <f t="shared" ref="X7398" si="14767">W7398&amp;"_"&amp;V7398&amp;"_"&amp;S7398&amp;"_"&amp;T7398&amp;"_"&amp;U7398</f>
        <v>DL2020023_Sandmusling_Valid_Present_Ct&lt;41</v>
      </c>
    </row>
    <row r="7399" spans="1:24" x14ac:dyDescent="0.25">
      <c r="A7399" t="s">
        <v>229</v>
      </c>
      <c r="B7399" t="s">
        <v>230</v>
      </c>
      <c r="C7399" t="s">
        <v>16</v>
      </c>
      <c r="D7399" s="6">
        <v>0.1</v>
      </c>
      <c r="E7399" s="6" t="s">
        <v>17</v>
      </c>
      <c r="F7399" t="s">
        <v>1570</v>
      </c>
      <c r="G7399" t="str">
        <f t="shared" si="14661"/>
        <v>DL2020023</v>
      </c>
      <c r="H7399" t="str">
        <f t="shared" si="14718"/>
        <v>06</v>
      </c>
      <c r="I7399" t="str">
        <f t="shared" si="14719"/>
        <v>Sandmusling_06_20201110_DL2020023_NykoebingKatNielsSteensenGym</v>
      </c>
      <c r="J7399" t="str">
        <f t="shared" si="14720"/>
        <v>Sandmusling</v>
      </c>
      <c r="K7399" t="str">
        <f t="shared" si="14721"/>
        <v>NegK</v>
      </c>
      <c r="L7399" t="str">
        <f t="shared" si="14722"/>
        <v>No Ct</v>
      </c>
      <c r="M7399" t="str">
        <f t="shared" si="14723"/>
        <v/>
      </c>
      <c r="N7399" t="str">
        <f t="shared" si="14724"/>
        <v/>
      </c>
      <c r="O7399" t="str">
        <f t="shared" si="14725"/>
        <v/>
      </c>
    </row>
    <row r="7400" spans="1:24" x14ac:dyDescent="0.25">
      <c r="A7400" t="s">
        <v>231</v>
      </c>
      <c r="B7400" t="s">
        <v>232</v>
      </c>
      <c r="C7400" t="s">
        <v>20</v>
      </c>
      <c r="D7400" s="6">
        <v>0.1</v>
      </c>
      <c r="E7400" s="6">
        <v>34.4</v>
      </c>
      <c r="F7400" t="s">
        <v>1570</v>
      </c>
      <c r="G7400" t="str">
        <f t="shared" si="14661"/>
        <v>DL2020023</v>
      </c>
      <c r="H7400" t="str">
        <f t="shared" si="14718"/>
        <v>06</v>
      </c>
      <c r="I7400" t="str">
        <f t="shared" si="14719"/>
        <v>Sandmusling_06_20201110_DL2020023_NykoebingKatNielsSteensenGym</v>
      </c>
      <c r="J7400" t="str">
        <f t="shared" si="14720"/>
        <v>Sandmusling</v>
      </c>
      <c r="K7400" t="str">
        <f t="shared" si="14721"/>
        <v>eDNA</v>
      </c>
      <c r="L7400">
        <f t="shared" si="14722"/>
        <v>34.4</v>
      </c>
      <c r="M7400" t="str">
        <f t="shared" si="14723"/>
        <v/>
      </c>
      <c r="N7400" t="str">
        <f t="shared" si="14724"/>
        <v/>
      </c>
      <c r="O7400" t="str">
        <f t="shared" si="14725"/>
        <v/>
      </c>
    </row>
    <row r="7401" spans="1:24" x14ac:dyDescent="0.25">
      <c r="A7401" t="s">
        <v>233</v>
      </c>
      <c r="B7401" t="s">
        <v>232</v>
      </c>
      <c r="C7401" t="s">
        <v>20</v>
      </c>
      <c r="D7401" s="6">
        <v>0.1</v>
      </c>
      <c r="E7401" s="6">
        <v>34.94</v>
      </c>
      <c r="F7401" t="s">
        <v>1570</v>
      </c>
      <c r="G7401" t="str">
        <f t="shared" si="14661"/>
        <v>DL2020023</v>
      </c>
      <c r="H7401" t="str">
        <f t="shared" si="14718"/>
        <v>06</v>
      </c>
      <c r="I7401" t="str">
        <f t="shared" si="14719"/>
        <v>Sandmusling_06_20201110_DL2020023_NykoebingKatNielsSteensenGym</v>
      </c>
      <c r="J7401" t="str">
        <f t="shared" si="14720"/>
        <v>Sandmusling</v>
      </c>
      <c r="K7401" t="str">
        <f t="shared" si="14721"/>
        <v>eDNA</v>
      </c>
      <c r="L7401">
        <f t="shared" si="14722"/>
        <v>34.94</v>
      </c>
      <c r="M7401" t="str">
        <f t="shared" si="14723"/>
        <v/>
      </c>
      <c r="N7401" t="str">
        <f t="shared" si="14724"/>
        <v/>
      </c>
      <c r="O7401" t="str">
        <f t="shared" si="14725"/>
        <v/>
      </c>
    </row>
    <row r="7402" spans="1:24" x14ac:dyDescent="0.25">
      <c r="A7402" t="s">
        <v>234</v>
      </c>
      <c r="B7402" t="s">
        <v>235</v>
      </c>
      <c r="C7402" t="s">
        <v>13</v>
      </c>
      <c r="D7402" s="6">
        <v>0.1</v>
      </c>
      <c r="E7402" s="6">
        <v>38.33</v>
      </c>
      <c r="F7402" t="s">
        <v>1570</v>
      </c>
      <c r="G7402" t="str">
        <f t="shared" si="14661"/>
        <v>DL2020023</v>
      </c>
      <c r="H7402" t="str">
        <f t="shared" si="14718"/>
        <v>07</v>
      </c>
      <c r="I7402" t="str">
        <f t="shared" si="14719"/>
        <v>AmerikanskRibbegople_07_20201110_DL2020023_NykoebingKatNielsSteensenGym</v>
      </c>
      <c r="J7402" t="str">
        <f t="shared" si="14720"/>
        <v>AmerikanskRibbegople</v>
      </c>
      <c r="K7402" t="str">
        <f t="shared" si="14721"/>
        <v>PosK</v>
      </c>
      <c r="L7402">
        <f t="shared" si="14722"/>
        <v>38.33</v>
      </c>
      <c r="M7402">
        <f t="shared" si="14723"/>
        <v>38.33</v>
      </c>
      <c r="N7402">
        <f t="shared" si="14724"/>
        <v>0</v>
      </c>
      <c r="O7402">
        <f t="shared" si="14725"/>
        <v>59.41</v>
      </c>
      <c r="Q7402">
        <f t="shared" ref="Q7402" si="14768">IF(L7404="No Ct",0,L7404)</f>
        <v>29.39</v>
      </c>
      <c r="R7402">
        <f t="shared" ref="R7402" si="14769">IF(L7405="No Ct",0,L7405)</f>
        <v>30.02</v>
      </c>
      <c r="S7402" t="str">
        <f t="shared" ref="S7402" si="14770">IF(AND(M7402&gt;0,N7402=0),"Valid","Invalid")</f>
        <v>Valid</v>
      </c>
      <c r="T7402" t="str">
        <f t="shared" ref="T7402" si="14771">IF(OR(Q7402&gt;1,R7402&gt;1),"Present","Absent")</f>
        <v>Present</v>
      </c>
      <c r="U7402" t="str">
        <f t="shared" ref="U7402" si="14772">IF(OR(AND(Q7402&gt;1,Q7402&lt;41),AND(R7402&gt;1,R7402&lt;41)),"Ct&lt;41","Ct&gt;41")</f>
        <v>Ct&lt;41</v>
      </c>
      <c r="V7402" t="str">
        <f>VLOOKUP(J7402,Datasæt_Analysesystemer!$C$2:$D$68,2,FALSE)</f>
        <v>Amerikansk ribbegople</v>
      </c>
      <c r="W7402" t="str">
        <f t="shared" ref="W7402" si="14773">MID(F7402,10,9)</f>
        <v>DL2020023</v>
      </c>
      <c r="X7402" t="str">
        <f t="shared" ref="X7402" si="14774">W7402&amp;"_"&amp;V7402&amp;"_"&amp;S7402&amp;"_"&amp;T7402&amp;"_"&amp;U7402</f>
        <v>DL2020023_Amerikansk ribbegople_Valid_Present_Ct&lt;41</v>
      </c>
    </row>
    <row r="7403" spans="1:24" x14ac:dyDescent="0.25">
      <c r="A7403" t="s">
        <v>236</v>
      </c>
      <c r="B7403" t="s">
        <v>237</v>
      </c>
      <c r="C7403" t="s">
        <v>16</v>
      </c>
      <c r="D7403" s="6">
        <v>0.1</v>
      </c>
      <c r="E7403" s="6" t="s">
        <v>17</v>
      </c>
      <c r="F7403" t="s">
        <v>1570</v>
      </c>
      <c r="G7403" t="str">
        <f t="shared" si="14661"/>
        <v>DL2020023</v>
      </c>
      <c r="H7403" t="str">
        <f t="shared" si="14718"/>
        <v>07</v>
      </c>
      <c r="I7403" t="str">
        <f t="shared" si="14719"/>
        <v>AmerikanskRibbegople_07_20201110_DL2020023_NykoebingKatNielsSteensenGym</v>
      </c>
      <c r="J7403" t="str">
        <f t="shared" si="14720"/>
        <v>AmerikanskRibbegople</v>
      </c>
      <c r="K7403" t="str">
        <f t="shared" si="14721"/>
        <v>NegK</v>
      </c>
      <c r="L7403" t="str">
        <f t="shared" si="14722"/>
        <v>No Ct</v>
      </c>
      <c r="M7403" t="str">
        <f t="shared" si="14723"/>
        <v/>
      </c>
      <c r="N7403" t="str">
        <f t="shared" si="14724"/>
        <v/>
      </c>
      <c r="O7403" t="str">
        <f t="shared" si="14725"/>
        <v/>
      </c>
    </row>
    <row r="7404" spans="1:24" x14ac:dyDescent="0.25">
      <c r="A7404" t="s">
        <v>238</v>
      </c>
      <c r="B7404" t="s">
        <v>239</v>
      </c>
      <c r="C7404" t="s">
        <v>20</v>
      </c>
      <c r="D7404" s="6">
        <v>0.1</v>
      </c>
      <c r="E7404" s="6">
        <v>29.39</v>
      </c>
      <c r="F7404" t="s">
        <v>1570</v>
      </c>
      <c r="G7404" t="str">
        <f t="shared" si="14661"/>
        <v>DL2020023</v>
      </c>
      <c r="H7404" t="str">
        <f t="shared" si="14718"/>
        <v>07</v>
      </c>
      <c r="I7404" t="str">
        <f t="shared" si="14719"/>
        <v>AmerikanskRibbegople_07_20201110_DL2020023_NykoebingKatNielsSteensenGym</v>
      </c>
      <c r="J7404" t="str">
        <f t="shared" si="14720"/>
        <v>AmerikanskRibbegople</v>
      </c>
      <c r="K7404" t="str">
        <f t="shared" si="14721"/>
        <v>eDNA</v>
      </c>
      <c r="L7404">
        <f t="shared" si="14722"/>
        <v>29.39</v>
      </c>
      <c r="M7404" t="str">
        <f t="shared" si="14723"/>
        <v/>
      </c>
      <c r="N7404" t="str">
        <f t="shared" si="14724"/>
        <v/>
      </c>
      <c r="O7404" t="str">
        <f t="shared" si="14725"/>
        <v/>
      </c>
    </row>
    <row r="7405" spans="1:24" x14ac:dyDescent="0.25">
      <c r="A7405" t="s">
        <v>240</v>
      </c>
      <c r="B7405" t="s">
        <v>239</v>
      </c>
      <c r="C7405" t="s">
        <v>20</v>
      </c>
      <c r="D7405" s="6">
        <v>0.1</v>
      </c>
      <c r="E7405" s="6">
        <v>30.02</v>
      </c>
      <c r="F7405" t="s">
        <v>1570</v>
      </c>
      <c r="G7405" t="str">
        <f t="shared" si="14661"/>
        <v>DL2020023</v>
      </c>
      <c r="H7405" t="str">
        <f t="shared" si="14718"/>
        <v>07</v>
      </c>
      <c r="I7405" t="str">
        <f t="shared" si="14719"/>
        <v>AmerikanskRibbegople_07_20201110_DL2020023_NykoebingKatNielsSteensenGym</v>
      </c>
      <c r="J7405" t="str">
        <f t="shared" si="14720"/>
        <v>AmerikanskRibbegople</v>
      </c>
      <c r="K7405" t="str">
        <f t="shared" si="14721"/>
        <v>eDNA</v>
      </c>
      <c r="L7405">
        <f t="shared" si="14722"/>
        <v>30.02</v>
      </c>
      <c r="M7405" t="str">
        <f t="shared" si="14723"/>
        <v/>
      </c>
      <c r="N7405" t="str">
        <f t="shared" si="14724"/>
        <v/>
      </c>
      <c r="O7405" t="str">
        <f t="shared" si="14725"/>
        <v/>
      </c>
    </row>
    <row r="7406" spans="1:24" x14ac:dyDescent="0.25">
      <c r="A7406" t="s">
        <v>241</v>
      </c>
      <c r="B7406" t="s">
        <v>242</v>
      </c>
      <c r="C7406" t="s">
        <v>13</v>
      </c>
      <c r="D7406" s="6">
        <v>0.1</v>
      </c>
      <c r="E7406" s="6" t="s">
        <v>17</v>
      </c>
      <c r="F7406" t="s">
        <v>1570</v>
      </c>
      <c r="G7406" t="str">
        <f t="shared" si="14661"/>
        <v>DL2020023</v>
      </c>
      <c r="H7406" t="str">
        <f t="shared" si="14718"/>
        <v>08</v>
      </c>
      <c r="I7406" t="str">
        <f t="shared" si="14719"/>
        <v>AmerikanskRibbegople_08_20201110_DL2020023_NykoebingKatNielsSteensenGym</v>
      </c>
      <c r="J7406" t="str">
        <f t="shared" si="14720"/>
        <v>AmerikanskRibbegople</v>
      </c>
      <c r="K7406" t="str">
        <f t="shared" si="14721"/>
        <v>PosK</v>
      </c>
      <c r="L7406" t="str">
        <f t="shared" si="14722"/>
        <v>No Ct</v>
      </c>
      <c r="M7406">
        <f t="shared" si="14723"/>
        <v>0</v>
      </c>
      <c r="N7406">
        <f t="shared" si="14724"/>
        <v>0</v>
      </c>
      <c r="O7406">
        <f t="shared" si="14725"/>
        <v>58.49</v>
      </c>
      <c r="Q7406">
        <f t="shared" ref="Q7406" si="14775">IF(L7408="No Ct",0,L7408)</f>
        <v>29.37</v>
      </c>
      <c r="R7406">
        <f t="shared" ref="R7406" si="14776">IF(L7409="No Ct",0,L7409)</f>
        <v>29.12</v>
      </c>
      <c r="S7406" t="str">
        <f t="shared" ref="S7406" si="14777">IF(AND(M7406&gt;0,N7406=0),"Valid","Invalid")</f>
        <v>Invalid</v>
      </c>
      <c r="T7406" t="str">
        <f t="shared" ref="T7406" si="14778">IF(OR(Q7406&gt;1,R7406&gt;1),"Present","Absent")</f>
        <v>Present</v>
      </c>
      <c r="U7406" t="str">
        <f t="shared" ref="U7406" si="14779">IF(OR(AND(Q7406&gt;1,Q7406&lt;41),AND(R7406&gt;1,R7406&lt;41)),"Ct&lt;41","Ct&gt;41")</f>
        <v>Ct&lt;41</v>
      </c>
      <c r="V7406" t="str">
        <f>VLOOKUP(J7406,Datasæt_Analysesystemer!$C$2:$D$68,2,FALSE)</f>
        <v>Amerikansk ribbegople</v>
      </c>
      <c r="W7406" t="str">
        <f t="shared" ref="W7406" si="14780">MID(F7406,10,9)</f>
        <v>DL2020023</v>
      </c>
      <c r="X7406" t="str">
        <f t="shared" ref="X7406" si="14781">W7406&amp;"_"&amp;V7406&amp;"_"&amp;S7406&amp;"_"&amp;T7406&amp;"_"&amp;U7406</f>
        <v>DL2020023_Amerikansk ribbegople_Invalid_Present_Ct&lt;41</v>
      </c>
    </row>
    <row r="7407" spans="1:24" x14ac:dyDescent="0.25">
      <c r="A7407" t="s">
        <v>243</v>
      </c>
      <c r="B7407" t="s">
        <v>244</v>
      </c>
      <c r="C7407" t="s">
        <v>16</v>
      </c>
      <c r="D7407" s="6">
        <v>0.1</v>
      </c>
      <c r="E7407" s="6" t="s">
        <v>17</v>
      </c>
      <c r="F7407" t="s">
        <v>1570</v>
      </c>
      <c r="G7407" t="str">
        <f t="shared" si="14661"/>
        <v>DL2020023</v>
      </c>
      <c r="H7407" t="str">
        <f t="shared" si="14718"/>
        <v>08</v>
      </c>
      <c r="I7407" t="str">
        <f t="shared" si="14719"/>
        <v>AmerikanskRibbegople_08_20201110_DL2020023_NykoebingKatNielsSteensenGym</v>
      </c>
      <c r="J7407" t="str">
        <f t="shared" si="14720"/>
        <v>AmerikanskRibbegople</v>
      </c>
      <c r="K7407" t="str">
        <f t="shared" si="14721"/>
        <v>NegK</v>
      </c>
      <c r="L7407" t="str">
        <f t="shared" si="14722"/>
        <v>No Ct</v>
      </c>
      <c r="M7407" t="str">
        <f t="shared" si="14723"/>
        <v/>
      </c>
      <c r="N7407" t="str">
        <f t="shared" si="14724"/>
        <v/>
      </c>
      <c r="O7407" t="str">
        <f t="shared" si="14725"/>
        <v/>
      </c>
    </row>
    <row r="7408" spans="1:24" x14ac:dyDescent="0.25">
      <c r="A7408" t="s">
        <v>245</v>
      </c>
      <c r="B7408" t="s">
        <v>246</v>
      </c>
      <c r="C7408" t="s">
        <v>20</v>
      </c>
      <c r="D7408" s="6">
        <v>0.1</v>
      </c>
      <c r="E7408" s="6">
        <v>29.37</v>
      </c>
      <c r="F7408" t="s">
        <v>1570</v>
      </c>
      <c r="G7408" t="str">
        <f t="shared" si="14661"/>
        <v>DL2020023</v>
      </c>
      <c r="H7408" t="str">
        <f t="shared" si="14718"/>
        <v>08</v>
      </c>
      <c r="I7408" t="str">
        <f t="shared" si="14719"/>
        <v>AmerikanskRibbegople_08_20201110_DL2020023_NykoebingKatNielsSteensenGym</v>
      </c>
      <c r="J7408" t="str">
        <f t="shared" si="14720"/>
        <v>AmerikanskRibbegople</v>
      </c>
      <c r="K7408" t="str">
        <f t="shared" si="14721"/>
        <v>eDNA</v>
      </c>
      <c r="L7408">
        <f t="shared" si="14722"/>
        <v>29.37</v>
      </c>
      <c r="M7408" t="str">
        <f t="shared" si="14723"/>
        <v/>
      </c>
      <c r="N7408" t="str">
        <f t="shared" si="14724"/>
        <v/>
      </c>
      <c r="O7408" t="str">
        <f t="shared" si="14725"/>
        <v/>
      </c>
    </row>
    <row r="7409" spans="1:24" x14ac:dyDescent="0.25">
      <c r="A7409" t="s">
        <v>247</v>
      </c>
      <c r="B7409" t="s">
        <v>246</v>
      </c>
      <c r="C7409" t="s">
        <v>20</v>
      </c>
      <c r="D7409" s="6">
        <v>0.1</v>
      </c>
      <c r="E7409" s="6">
        <v>29.12</v>
      </c>
      <c r="F7409" t="s">
        <v>1570</v>
      </c>
      <c r="G7409" t="str">
        <f t="shared" si="14661"/>
        <v>DL2020023</v>
      </c>
      <c r="H7409" t="str">
        <f t="shared" si="14718"/>
        <v>08</v>
      </c>
      <c r="I7409" t="str">
        <f t="shared" si="14719"/>
        <v>AmerikanskRibbegople_08_20201110_DL2020023_NykoebingKatNielsSteensenGym</v>
      </c>
      <c r="J7409" t="str">
        <f t="shared" si="14720"/>
        <v>AmerikanskRibbegople</v>
      </c>
      <c r="K7409" t="str">
        <f t="shared" si="14721"/>
        <v>eDNA</v>
      </c>
      <c r="L7409">
        <f t="shared" si="14722"/>
        <v>29.12</v>
      </c>
      <c r="M7409" t="str">
        <f t="shared" si="14723"/>
        <v/>
      </c>
      <c r="N7409" t="str">
        <f t="shared" si="14724"/>
        <v/>
      </c>
      <c r="O7409" t="str">
        <f t="shared" si="14725"/>
        <v/>
      </c>
    </row>
    <row r="7410" spans="1:24" x14ac:dyDescent="0.25">
      <c r="A7410" t="s">
        <v>248</v>
      </c>
      <c r="B7410" t="s">
        <v>249</v>
      </c>
      <c r="C7410" t="s">
        <v>13</v>
      </c>
      <c r="D7410" s="6">
        <v>0.1</v>
      </c>
      <c r="E7410" s="6">
        <v>30.45</v>
      </c>
      <c r="F7410" t="s">
        <v>1570</v>
      </c>
      <c r="G7410" t="str">
        <f t="shared" ref="G7410:G7473" si="14782">MID(F7410,10,9)</f>
        <v>DL2020023</v>
      </c>
      <c r="H7410" t="str">
        <f t="shared" si="14718"/>
        <v>09</v>
      </c>
      <c r="I7410" t="str">
        <f t="shared" si="14719"/>
        <v>AmerikanskHummer_09_20201110_DL2020023_NykoebingKatNielsSteensenGym</v>
      </c>
      <c r="J7410" t="str">
        <f t="shared" si="14720"/>
        <v>AmerikanskHummer</v>
      </c>
      <c r="K7410" t="str">
        <f t="shared" si="14721"/>
        <v>PosK</v>
      </c>
      <c r="L7410">
        <f t="shared" si="14722"/>
        <v>30.45</v>
      </c>
      <c r="M7410">
        <f t="shared" si="14723"/>
        <v>30.45</v>
      </c>
      <c r="N7410">
        <f t="shared" si="14724"/>
        <v>0</v>
      </c>
      <c r="O7410">
        <f t="shared" si="14725"/>
        <v>0</v>
      </c>
      <c r="Q7410">
        <f t="shared" ref="Q7410" si="14783">IF(L7412="No Ct",0,L7412)</f>
        <v>0</v>
      </c>
      <c r="R7410">
        <f t="shared" ref="R7410" si="14784">IF(L7413="No Ct",0,L7413)</f>
        <v>0</v>
      </c>
      <c r="S7410" t="str">
        <f t="shared" ref="S7410" si="14785">IF(AND(M7410&gt;0,N7410=0),"Valid","Invalid")</f>
        <v>Valid</v>
      </c>
      <c r="T7410" t="str">
        <f t="shared" ref="T7410" si="14786">IF(OR(Q7410&gt;1,R7410&gt;1),"Present","Absent")</f>
        <v>Absent</v>
      </c>
      <c r="U7410" t="str">
        <f t="shared" ref="U7410" si="14787">IF(OR(AND(Q7410&gt;1,Q7410&lt;41),AND(R7410&gt;1,R7410&lt;41)),"Ct&lt;41","Ct&gt;41")</f>
        <v>Ct&gt;41</v>
      </c>
      <c r="V7410" t="str">
        <f>VLOOKUP(J7410,Datasæt_Analysesystemer!$C$2:$D$68,2,FALSE)</f>
        <v>Amerikansk hummer</v>
      </c>
      <c r="W7410" t="str">
        <f t="shared" ref="W7410" si="14788">MID(F7410,10,9)</f>
        <v>DL2020023</v>
      </c>
      <c r="X7410" t="str">
        <f t="shared" ref="X7410" si="14789">W7410&amp;"_"&amp;V7410&amp;"_"&amp;S7410&amp;"_"&amp;T7410&amp;"_"&amp;U7410</f>
        <v>DL2020023_Amerikansk hummer_Valid_Absent_Ct&gt;41</v>
      </c>
    </row>
    <row r="7411" spans="1:24" x14ac:dyDescent="0.25">
      <c r="A7411" t="s">
        <v>250</v>
      </c>
      <c r="B7411" t="s">
        <v>251</v>
      </c>
      <c r="C7411" t="s">
        <v>16</v>
      </c>
      <c r="D7411" s="6">
        <v>0.1</v>
      </c>
      <c r="E7411" s="6" t="s">
        <v>17</v>
      </c>
      <c r="F7411" t="s">
        <v>1570</v>
      </c>
      <c r="G7411" t="str">
        <f t="shared" si="14782"/>
        <v>DL2020023</v>
      </c>
      <c r="H7411" t="str">
        <f t="shared" si="14718"/>
        <v>09</v>
      </c>
      <c r="I7411" t="str">
        <f t="shared" si="14719"/>
        <v>AmerikanskHummer_09_20201110_DL2020023_NykoebingKatNielsSteensenGym</v>
      </c>
      <c r="J7411" t="str">
        <f t="shared" si="14720"/>
        <v>AmerikanskHummer</v>
      </c>
      <c r="K7411" t="str">
        <f t="shared" si="14721"/>
        <v>NegK</v>
      </c>
      <c r="L7411" t="str">
        <f t="shared" si="14722"/>
        <v>No Ct</v>
      </c>
      <c r="M7411" t="str">
        <f t="shared" si="14723"/>
        <v/>
      </c>
      <c r="N7411" t="str">
        <f t="shared" si="14724"/>
        <v/>
      </c>
      <c r="O7411" t="str">
        <f t="shared" si="14725"/>
        <v/>
      </c>
    </row>
    <row r="7412" spans="1:24" x14ac:dyDescent="0.25">
      <c r="A7412" t="s">
        <v>252</v>
      </c>
      <c r="B7412" t="s">
        <v>253</v>
      </c>
      <c r="C7412" t="s">
        <v>20</v>
      </c>
      <c r="D7412" s="6">
        <v>0.1</v>
      </c>
      <c r="E7412" s="6" t="s">
        <v>17</v>
      </c>
      <c r="F7412" t="s">
        <v>1570</v>
      </c>
      <c r="G7412" t="str">
        <f t="shared" si="14782"/>
        <v>DL2020023</v>
      </c>
      <c r="H7412" t="str">
        <f t="shared" si="14718"/>
        <v>09</v>
      </c>
      <c r="I7412" t="str">
        <f t="shared" si="14719"/>
        <v>AmerikanskHummer_09_20201110_DL2020023_NykoebingKatNielsSteensenGym</v>
      </c>
      <c r="J7412" t="str">
        <f t="shared" si="14720"/>
        <v>AmerikanskHummer</v>
      </c>
      <c r="K7412" t="str">
        <f t="shared" si="14721"/>
        <v>eDNA</v>
      </c>
      <c r="L7412" t="str">
        <f t="shared" si="14722"/>
        <v>No Ct</v>
      </c>
      <c r="M7412" t="str">
        <f t="shared" si="14723"/>
        <v/>
      </c>
      <c r="N7412" t="str">
        <f t="shared" si="14724"/>
        <v/>
      </c>
      <c r="O7412" t="str">
        <f t="shared" si="14725"/>
        <v/>
      </c>
    </row>
    <row r="7413" spans="1:24" x14ac:dyDescent="0.25">
      <c r="A7413" t="s">
        <v>254</v>
      </c>
      <c r="B7413" t="s">
        <v>253</v>
      </c>
      <c r="C7413" t="s">
        <v>20</v>
      </c>
      <c r="D7413" s="6">
        <v>0.1</v>
      </c>
      <c r="E7413" s="6" t="s">
        <v>17</v>
      </c>
      <c r="F7413" t="s">
        <v>1570</v>
      </c>
      <c r="G7413" t="str">
        <f t="shared" si="14782"/>
        <v>DL2020023</v>
      </c>
      <c r="H7413" t="str">
        <f t="shared" si="14718"/>
        <v>09</v>
      </c>
      <c r="I7413" t="str">
        <f t="shared" si="14719"/>
        <v>AmerikanskHummer_09_20201110_DL2020023_NykoebingKatNielsSteensenGym</v>
      </c>
      <c r="J7413" t="str">
        <f t="shared" si="14720"/>
        <v>AmerikanskHummer</v>
      </c>
      <c r="K7413" t="str">
        <f t="shared" si="14721"/>
        <v>eDNA</v>
      </c>
      <c r="L7413" t="str">
        <f t="shared" si="14722"/>
        <v>No Ct</v>
      </c>
      <c r="M7413" t="str">
        <f t="shared" si="14723"/>
        <v/>
      </c>
      <c r="N7413" t="str">
        <f t="shared" si="14724"/>
        <v/>
      </c>
      <c r="O7413" t="str">
        <f t="shared" si="14725"/>
        <v/>
      </c>
    </row>
    <row r="7414" spans="1:24" x14ac:dyDescent="0.25">
      <c r="A7414" t="s">
        <v>255</v>
      </c>
      <c r="B7414" t="s">
        <v>256</v>
      </c>
      <c r="C7414" t="s">
        <v>13</v>
      </c>
      <c r="D7414" s="6">
        <v>0.1</v>
      </c>
      <c r="E7414" s="6">
        <v>32.51</v>
      </c>
      <c r="F7414" t="s">
        <v>1570</v>
      </c>
      <c r="G7414" t="str">
        <f t="shared" si="14782"/>
        <v>DL2020023</v>
      </c>
      <c r="H7414" t="str">
        <f t="shared" si="14718"/>
        <v>10</v>
      </c>
      <c r="I7414" t="str">
        <f t="shared" si="14719"/>
        <v>AmerikanskHummer_10_20201110_DL2020023_NykoebingKatNielsSteensenGym</v>
      </c>
      <c r="J7414" t="str">
        <f t="shared" si="14720"/>
        <v>AmerikanskHummer</v>
      </c>
      <c r="K7414" t="str">
        <f t="shared" si="14721"/>
        <v>PosK</v>
      </c>
      <c r="L7414">
        <f t="shared" si="14722"/>
        <v>32.51</v>
      </c>
      <c r="M7414">
        <f t="shared" si="14723"/>
        <v>32.51</v>
      </c>
      <c r="N7414">
        <f t="shared" si="14724"/>
        <v>0</v>
      </c>
      <c r="O7414">
        <f t="shared" si="14725"/>
        <v>0</v>
      </c>
      <c r="Q7414">
        <f t="shared" ref="Q7414" si="14790">IF(L7416="No Ct",0,L7416)</f>
        <v>0</v>
      </c>
      <c r="R7414">
        <f t="shared" ref="R7414" si="14791">IF(L7417="No Ct",0,L7417)</f>
        <v>0</v>
      </c>
      <c r="S7414" t="str">
        <f t="shared" ref="S7414" si="14792">IF(AND(M7414&gt;0,N7414=0),"Valid","Invalid")</f>
        <v>Valid</v>
      </c>
      <c r="T7414" t="str">
        <f t="shared" ref="T7414" si="14793">IF(OR(Q7414&gt;1,R7414&gt;1),"Present","Absent")</f>
        <v>Absent</v>
      </c>
      <c r="U7414" t="str">
        <f t="shared" ref="U7414" si="14794">IF(OR(AND(Q7414&gt;1,Q7414&lt;41),AND(R7414&gt;1,R7414&lt;41)),"Ct&lt;41","Ct&gt;41")</f>
        <v>Ct&gt;41</v>
      </c>
      <c r="V7414" t="str">
        <f>VLOOKUP(J7414,Datasæt_Analysesystemer!$C$2:$D$68,2,FALSE)</f>
        <v>Amerikansk hummer</v>
      </c>
      <c r="W7414" t="str">
        <f t="shared" ref="W7414" si="14795">MID(F7414,10,9)</f>
        <v>DL2020023</v>
      </c>
      <c r="X7414" t="str">
        <f t="shared" ref="X7414" si="14796">W7414&amp;"_"&amp;V7414&amp;"_"&amp;S7414&amp;"_"&amp;T7414&amp;"_"&amp;U7414</f>
        <v>DL2020023_Amerikansk hummer_Valid_Absent_Ct&gt;41</v>
      </c>
    </row>
    <row r="7415" spans="1:24" x14ac:dyDescent="0.25">
      <c r="A7415" t="s">
        <v>257</v>
      </c>
      <c r="B7415" t="s">
        <v>258</v>
      </c>
      <c r="C7415" t="s">
        <v>16</v>
      </c>
      <c r="D7415" s="6">
        <v>0.1</v>
      </c>
      <c r="E7415" s="6" t="s">
        <v>17</v>
      </c>
      <c r="F7415" t="s">
        <v>1570</v>
      </c>
      <c r="G7415" t="str">
        <f t="shared" si="14782"/>
        <v>DL2020023</v>
      </c>
      <c r="H7415" t="str">
        <f t="shared" si="14718"/>
        <v>10</v>
      </c>
      <c r="I7415" t="str">
        <f t="shared" si="14719"/>
        <v>AmerikanskHummer_10_20201110_DL2020023_NykoebingKatNielsSteensenGym</v>
      </c>
      <c r="J7415" t="str">
        <f t="shared" si="14720"/>
        <v>AmerikanskHummer</v>
      </c>
      <c r="K7415" t="str">
        <f t="shared" si="14721"/>
        <v>NegK</v>
      </c>
      <c r="L7415" t="str">
        <f t="shared" si="14722"/>
        <v>No Ct</v>
      </c>
      <c r="M7415" t="str">
        <f t="shared" si="14723"/>
        <v/>
      </c>
      <c r="N7415" t="str">
        <f t="shared" si="14724"/>
        <v/>
      </c>
      <c r="O7415" t="str">
        <f t="shared" si="14725"/>
        <v/>
      </c>
    </row>
    <row r="7416" spans="1:24" x14ac:dyDescent="0.25">
      <c r="A7416" t="s">
        <v>259</v>
      </c>
      <c r="B7416" t="s">
        <v>260</v>
      </c>
      <c r="C7416" t="s">
        <v>20</v>
      </c>
      <c r="D7416" s="6">
        <v>0.1</v>
      </c>
      <c r="E7416" s="6" t="s">
        <v>17</v>
      </c>
      <c r="F7416" t="s">
        <v>1570</v>
      </c>
      <c r="G7416" t="str">
        <f t="shared" si="14782"/>
        <v>DL2020023</v>
      </c>
      <c r="H7416" t="str">
        <f t="shared" si="14718"/>
        <v>10</v>
      </c>
      <c r="I7416" t="str">
        <f t="shared" si="14719"/>
        <v>AmerikanskHummer_10_20201110_DL2020023_NykoebingKatNielsSteensenGym</v>
      </c>
      <c r="J7416" t="str">
        <f t="shared" si="14720"/>
        <v>AmerikanskHummer</v>
      </c>
      <c r="K7416" t="str">
        <f t="shared" si="14721"/>
        <v>eDNA</v>
      </c>
      <c r="L7416" t="str">
        <f t="shared" si="14722"/>
        <v>No Ct</v>
      </c>
      <c r="M7416" t="str">
        <f t="shared" si="14723"/>
        <v/>
      </c>
      <c r="N7416" t="str">
        <f t="shared" si="14724"/>
        <v/>
      </c>
      <c r="O7416" t="str">
        <f t="shared" si="14725"/>
        <v/>
      </c>
    </row>
    <row r="7417" spans="1:24" x14ac:dyDescent="0.25">
      <c r="A7417" t="s">
        <v>261</v>
      </c>
      <c r="B7417" t="s">
        <v>260</v>
      </c>
      <c r="C7417" t="s">
        <v>20</v>
      </c>
      <c r="D7417" s="6">
        <v>0.1</v>
      </c>
      <c r="E7417" s="6" t="s">
        <v>17</v>
      </c>
      <c r="F7417" t="s">
        <v>1570</v>
      </c>
      <c r="G7417" t="str">
        <f t="shared" si="14782"/>
        <v>DL2020023</v>
      </c>
      <c r="H7417" t="str">
        <f t="shared" si="14718"/>
        <v>10</v>
      </c>
      <c r="I7417" t="str">
        <f t="shared" si="14719"/>
        <v>AmerikanskHummer_10_20201110_DL2020023_NykoebingKatNielsSteensenGym</v>
      </c>
      <c r="J7417" t="str">
        <f t="shared" si="14720"/>
        <v>AmerikanskHummer</v>
      </c>
      <c r="K7417" t="str">
        <f t="shared" si="14721"/>
        <v>eDNA</v>
      </c>
      <c r="L7417" t="str">
        <f t="shared" si="14722"/>
        <v>No Ct</v>
      </c>
      <c r="M7417" t="str">
        <f t="shared" si="14723"/>
        <v/>
      </c>
      <c r="N7417" t="str">
        <f t="shared" si="14724"/>
        <v/>
      </c>
      <c r="O7417" t="str">
        <f t="shared" si="14725"/>
        <v/>
      </c>
    </row>
    <row r="7418" spans="1:24" x14ac:dyDescent="0.25">
      <c r="A7418" t="s">
        <v>262</v>
      </c>
      <c r="B7418" t="s">
        <v>1474</v>
      </c>
      <c r="C7418" t="s">
        <v>13</v>
      </c>
      <c r="D7418" s="6">
        <v>0.1</v>
      </c>
      <c r="E7418" s="6" t="s">
        <v>17</v>
      </c>
      <c r="F7418" t="s">
        <v>1570</v>
      </c>
      <c r="G7418" t="str">
        <f t="shared" si="14782"/>
        <v>DL2020023</v>
      </c>
      <c r="H7418" t="str">
        <f t="shared" si="14718"/>
        <v>11</v>
      </c>
      <c r="I7418" t="str">
        <f t="shared" si="14719"/>
        <v>Kamjatkakrabbe_11_20201110_DL2020023_NykoebingKatNielsSteensenGym</v>
      </c>
      <c r="J7418" t="str">
        <f t="shared" si="14720"/>
        <v>Kamjatkakrabbe</v>
      </c>
      <c r="K7418" t="str">
        <f t="shared" si="14721"/>
        <v>PosK</v>
      </c>
      <c r="L7418" t="str">
        <f t="shared" si="14722"/>
        <v>No Ct</v>
      </c>
      <c r="M7418">
        <f t="shared" si="14723"/>
        <v>0</v>
      </c>
      <c r="N7418">
        <f t="shared" si="14724"/>
        <v>0</v>
      </c>
      <c r="O7418">
        <f t="shared" si="14725"/>
        <v>0</v>
      </c>
      <c r="Q7418">
        <f t="shared" ref="Q7418" si="14797">IF(L7420="No Ct",0,L7420)</f>
        <v>0</v>
      </c>
      <c r="R7418">
        <f t="shared" ref="R7418" si="14798">IF(L7421="No Ct",0,L7421)</f>
        <v>0</v>
      </c>
      <c r="S7418" t="str">
        <f t="shared" ref="S7418" si="14799">IF(AND(M7418&gt;0,N7418=0),"Valid","Invalid")</f>
        <v>Invalid</v>
      </c>
      <c r="T7418" t="str">
        <f t="shared" ref="T7418" si="14800">IF(OR(Q7418&gt;1,R7418&gt;1),"Present","Absent")</f>
        <v>Absent</v>
      </c>
      <c r="U7418" t="str">
        <f t="shared" ref="U7418" si="14801">IF(OR(AND(Q7418&gt;1,Q7418&lt;41),AND(R7418&gt;1,R7418&lt;41)),"Ct&lt;41","Ct&gt;41")</f>
        <v>Ct&gt;41</v>
      </c>
      <c r="V7418" t="str">
        <f>VLOOKUP(J7418,Datasæt_Analysesystemer!$C$2:$D$68,2,FALSE)</f>
        <v>Kamtjatkakrabbe</v>
      </c>
      <c r="W7418" t="str">
        <f t="shared" ref="W7418" si="14802">MID(F7418,10,9)</f>
        <v>DL2020023</v>
      </c>
      <c r="X7418" t="str">
        <f t="shared" ref="X7418" si="14803">W7418&amp;"_"&amp;V7418&amp;"_"&amp;S7418&amp;"_"&amp;T7418&amp;"_"&amp;U7418</f>
        <v>DL2020023_Kamtjatkakrabbe_Invalid_Absent_Ct&gt;41</v>
      </c>
    </row>
    <row r="7419" spans="1:24" x14ac:dyDescent="0.25">
      <c r="A7419" t="s">
        <v>264</v>
      </c>
      <c r="B7419" t="s">
        <v>1475</v>
      </c>
      <c r="C7419" t="s">
        <v>16</v>
      </c>
      <c r="D7419" s="6">
        <v>0.1</v>
      </c>
      <c r="E7419" s="6" t="s">
        <v>17</v>
      </c>
      <c r="F7419" t="s">
        <v>1570</v>
      </c>
      <c r="G7419" t="str">
        <f t="shared" si="14782"/>
        <v>DL2020023</v>
      </c>
      <c r="H7419" t="str">
        <f t="shared" si="14718"/>
        <v>11</v>
      </c>
      <c r="I7419" t="str">
        <f t="shared" si="14719"/>
        <v>Kamjatkakrabbe_11_20201110_DL2020023_NykoebingKatNielsSteensenGym</v>
      </c>
      <c r="J7419" t="str">
        <f t="shared" si="14720"/>
        <v>Kamjatkakrabbe</v>
      </c>
      <c r="K7419" t="str">
        <f t="shared" si="14721"/>
        <v>NegK</v>
      </c>
      <c r="L7419" t="str">
        <f t="shared" si="14722"/>
        <v>No Ct</v>
      </c>
      <c r="M7419" t="str">
        <f t="shared" si="14723"/>
        <v/>
      </c>
      <c r="N7419" t="str">
        <f t="shared" si="14724"/>
        <v/>
      </c>
      <c r="O7419" t="str">
        <f t="shared" si="14725"/>
        <v/>
      </c>
    </row>
    <row r="7420" spans="1:24" x14ac:dyDescent="0.25">
      <c r="A7420" t="s">
        <v>266</v>
      </c>
      <c r="B7420" t="s">
        <v>1476</v>
      </c>
      <c r="C7420" t="s">
        <v>20</v>
      </c>
      <c r="D7420" s="6">
        <v>0.1</v>
      </c>
      <c r="E7420" s="6" t="s">
        <v>17</v>
      </c>
      <c r="F7420" t="s">
        <v>1570</v>
      </c>
      <c r="G7420" t="str">
        <f t="shared" si="14782"/>
        <v>DL2020023</v>
      </c>
      <c r="H7420" t="str">
        <f t="shared" si="14718"/>
        <v>11</v>
      </c>
      <c r="I7420" t="str">
        <f t="shared" si="14719"/>
        <v>Kamjatkakrabbe_11_20201110_DL2020023_NykoebingKatNielsSteensenGym</v>
      </c>
      <c r="J7420" t="str">
        <f t="shared" si="14720"/>
        <v>Kamjatkakrabbe</v>
      </c>
      <c r="K7420" t="str">
        <f t="shared" si="14721"/>
        <v>eDNA</v>
      </c>
      <c r="L7420" t="str">
        <f t="shared" si="14722"/>
        <v>No Ct</v>
      </c>
      <c r="M7420" t="str">
        <f t="shared" si="14723"/>
        <v/>
      </c>
      <c r="N7420" t="str">
        <f t="shared" si="14724"/>
        <v/>
      </c>
      <c r="O7420" t="str">
        <f t="shared" si="14725"/>
        <v/>
      </c>
    </row>
    <row r="7421" spans="1:24" x14ac:dyDescent="0.25">
      <c r="A7421" t="s">
        <v>268</v>
      </c>
      <c r="B7421" t="s">
        <v>1476</v>
      </c>
      <c r="C7421" t="s">
        <v>20</v>
      </c>
      <c r="D7421" s="6">
        <v>0.1</v>
      </c>
      <c r="E7421" s="6" t="s">
        <v>17</v>
      </c>
      <c r="F7421" t="s">
        <v>1570</v>
      </c>
      <c r="G7421" t="str">
        <f t="shared" si="14782"/>
        <v>DL2020023</v>
      </c>
      <c r="H7421" t="str">
        <f t="shared" si="14718"/>
        <v>11</v>
      </c>
      <c r="I7421" t="str">
        <f t="shared" si="14719"/>
        <v>Kamjatkakrabbe_11_20201110_DL2020023_NykoebingKatNielsSteensenGym</v>
      </c>
      <c r="J7421" t="str">
        <f t="shared" si="14720"/>
        <v>Kamjatkakrabbe</v>
      </c>
      <c r="K7421" t="str">
        <f t="shared" si="14721"/>
        <v>eDNA</v>
      </c>
      <c r="L7421" t="str">
        <f t="shared" si="14722"/>
        <v>No Ct</v>
      </c>
      <c r="M7421" t="str">
        <f t="shared" si="14723"/>
        <v/>
      </c>
      <c r="N7421" t="str">
        <f t="shared" si="14724"/>
        <v/>
      </c>
      <c r="O7421" t="str">
        <f t="shared" si="14725"/>
        <v/>
      </c>
    </row>
    <row r="7422" spans="1:24" x14ac:dyDescent="0.25">
      <c r="A7422" t="s">
        <v>269</v>
      </c>
      <c r="B7422" t="s">
        <v>1477</v>
      </c>
      <c r="C7422" t="s">
        <v>13</v>
      </c>
      <c r="D7422" s="6">
        <v>0.1</v>
      </c>
      <c r="E7422" s="6" t="s">
        <v>17</v>
      </c>
      <c r="F7422" t="s">
        <v>1570</v>
      </c>
      <c r="G7422" t="str">
        <f t="shared" si="14782"/>
        <v>DL2020023</v>
      </c>
      <c r="H7422" t="str">
        <f t="shared" si="14718"/>
        <v>12</v>
      </c>
      <c r="I7422" t="str">
        <f t="shared" si="14719"/>
        <v>Kamjatkakrabbe_12_20201110_DL2020023_NykoebingKatNielsSteensenGym</v>
      </c>
      <c r="J7422" t="str">
        <f t="shared" si="14720"/>
        <v>Kamjatkakrabbe</v>
      </c>
      <c r="K7422" t="str">
        <f t="shared" si="14721"/>
        <v>PosK</v>
      </c>
      <c r="L7422" t="str">
        <f t="shared" si="14722"/>
        <v>No Ct</v>
      </c>
      <c r="M7422">
        <f t="shared" si="14723"/>
        <v>0</v>
      </c>
      <c r="N7422">
        <f t="shared" si="14724"/>
        <v>0</v>
      </c>
      <c r="O7422">
        <f t="shared" si="14725"/>
        <v>0</v>
      </c>
      <c r="Q7422">
        <f t="shared" ref="Q7422" si="14804">IF(L7424="No Ct",0,L7424)</f>
        <v>0</v>
      </c>
      <c r="R7422">
        <f t="shared" ref="R7422" si="14805">IF(L7425="No Ct",0,L7425)</f>
        <v>0</v>
      </c>
      <c r="S7422" t="str">
        <f t="shared" ref="S7422" si="14806">IF(AND(M7422&gt;0,N7422=0),"Valid","Invalid")</f>
        <v>Invalid</v>
      </c>
      <c r="T7422" t="str">
        <f t="shared" ref="T7422" si="14807">IF(OR(Q7422&gt;1,R7422&gt;1),"Present","Absent")</f>
        <v>Absent</v>
      </c>
      <c r="U7422" t="str">
        <f t="shared" ref="U7422" si="14808">IF(OR(AND(Q7422&gt;1,Q7422&lt;41),AND(R7422&gt;1,R7422&lt;41)),"Ct&lt;41","Ct&gt;41")</f>
        <v>Ct&gt;41</v>
      </c>
      <c r="V7422" t="str">
        <f>VLOOKUP(J7422,Datasæt_Analysesystemer!$C$2:$D$68,2,FALSE)</f>
        <v>Kamtjatkakrabbe</v>
      </c>
      <c r="W7422" t="str">
        <f t="shared" ref="W7422" si="14809">MID(F7422,10,9)</f>
        <v>DL2020023</v>
      </c>
      <c r="X7422" t="str">
        <f t="shared" ref="X7422" si="14810">W7422&amp;"_"&amp;V7422&amp;"_"&amp;S7422&amp;"_"&amp;T7422&amp;"_"&amp;U7422</f>
        <v>DL2020023_Kamtjatkakrabbe_Invalid_Absent_Ct&gt;41</v>
      </c>
    </row>
    <row r="7423" spans="1:24" x14ac:dyDescent="0.25">
      <c r="A7423" t="s">
        <v>271</v>
      </c>
      <c r="B7423" t="s">
        <v>1478</v>
      </c>
      <c r="C7423" t="s">
        <v>16</v>
      </c>
      <c r="D7423" s="6">
        <v>0.1</v>
      </c>
      <c r="E7423" s="6" t="s">
        <v>17</v>
      </c>
      <c r="F7423" t="s">
        <v>1570</v>
      </c>
      <c r="G7423" t="str">
        <f t="shared" si="14782"/>
        <v>DL2020023</v>
      </c>
      <c r="H7423" t="str">
        <f t="shared" si="14718"/>
        <v>12</v>
      </c>
      <c r="I7423" t="str">
        <f t="shared" si="14719"/>
        <v>Kamjatkakrabbe_12_20201110_DL2020023_NykoebingKatNielsSteensenGym</v>
      </c>
      <c r="J7423" t="str">
        <f t="shared" si="14720"/>
        <v>Kamjatkakrabbe</v>
      </c>
      <c r="K7423" t="str">
        <f t="shared" si="14721"/>
        <v>NegK</v>
      </c>
      <c r="L7423" t="str">
        <f t="shared" si="14722"/>
        <v>No Ct</v>
      </c>
      <c r="M7423" t="str">
        <f t="shared" si="14723"/>
        <v/>
      </c>
      <c r="N7423" t="str">
        <f t="shared" si="14724"/>
        <v/>
      </c>
      <c r="O7423" t="str">
        <f t="shared" si="14725"/>
        <v/>
      </c>
    </row>
    <row r="7424" spans="1:24" x14ac:dyDescent="0.25">
      <c r="A7424" t="s">
        <v>273</v>
      </c>
      <c r="B7424" t="s">
        <v>1479</v>
      </c>
      <c r="C7424" t="s">
        <v>20</v>
      </c>
      <c r="D7424" s="6">
        <v>0.1</v>
      </c>
      <c r="E7424" s="6" t="s">
        <v>17</v>
      </c>
      <c r="F7424" t="s">
        <v>1570</v>
      </c>
      <c r="G7424" t="str">
        <f t="shared" si="14782"/>
        <v>DL2020023</v>
      </c>
      <c r="H7424" t="str">
        <f t="shared" si="14718"/>
        <v>12</v>
      </c>
      <c r="I7424" t="str">
        <f t="shared" si="14719"/>
        <v>Kamjatkakrabbe_12_20201110_DL2020023_NykoebingKatNielsSteensenGym</v>
      </c>
      <c r="J7424" t="str">
        <f t="shared" si="14720"/>
        <v>Kamjatkakrabbe</v>
      </c>
      <c r="K7424" t="str">
        <f t="shared" si="14721"/>
        <v>eDNA</v>
      </c>
      <c r="L7424" t="str">
        <f t="shared" si="14722"/>
        <v>No Ct</v>
      </c>
      <c r="M7424" t="str">
        <f t="shared" si="14723"/>
        <v/>
      </c>
      <c r="N7424" t="str">
        <f t="shared" si="14724"/>
        <v/>
      </c>
      <c r="O7424" t="str">
        <f t="shared" si="14725"/>
        <v/>
      </c>
    </row>
    <row r="7425" spans="1:24" x14ac:dyDescent="0.25">
      <c r="A7425" t="s">
        <v>275</v>
      </c>
      <c r="B7425" t="s">
        <v>1479</v>
      </c>
      <c r="C7425" t="s">
        <v>20</v>
      </c>
      <c r="D7425" s="6">
        <v>0.1</v>
      </c>
      <c r="E7425" s="6" t="s">
        <v>17</v>
      </c>
      <c r="F7425" t="s">
        <v>1570</v>
      </c>
      <c r="G7425" t="str">
        <f t="shared" si="14782"/>
        <v>DL2020023</v>
      </c>
      <c r="H7425" t="str">
        <f t="shared" si="14718"/>
        <v>12</v>
      </c>
      <c r="I7425" t="str">
        <f t="shared" si="14719"/>
        <v>Kamjatkakrabbe_12_20201110_DL2020023_NykoebingKatNielsSteensenGym</v>
      </c>
      <c r="J7425" t="str">
        <f t="shared" si="14720"/>
        <v>Kamjatkakrabbe</v>
      </c>
      <c r="K7425" t="str">
        <f t="shared" si="14721"/>
        <v>eDNA</v>
      </c>
      <c r="L7425" t="str">
        <f t="shared" si="14722"/>
        <v>No Ct</v>
      </c>
      <c r="M7425" t="str">
        <f t="shared" si="14723"/>
        <v/>
      </c>
      <c r="N7425" t="str">
        <f t="shared" si="14724"/>
        <v/>
      </c>
      <c r="O7425" t="str">
        <f t="shared" si="14725"/>
        <v/>
      </c>
    </row>
    <row r="7426" spans="1:24" x14ac:dyDescent="0.25">
      <c r="A7426" t="s">
        <v>276</v>
      </c>
      <c r="B7426" t="s">
        <v>1480</v>
      </c>
      <c r="C7426" t="s">
        <v>13</v>
      </c>
      <c r="D7426" s="6">
        <v>0.1</v>
      </c>
      <c r="E7426" s="6">
        <v>31.85</v>
      </c>
      <c r="F7426" t="s">
        <v>1570</v>
      </c>
      <c r="G7426" t="str">
        <f t="shared" si="14782"/>
        <v>DL2020023</v>
      </c>
      <c r="H7426" t="str">
        <f t="shared" si="14718"/>
        <v>13</v>
      </c>
      <c r="I7426" t="str">
        <f t="shared" si="14719"/>
        <v>KinesiskUldhaandskrabbe_13_20201110_DL2020023_NykoebingKatNielsSteensenGym</v>
      </c>
      <c r="J7426" t="str">
        <f t="shared" si="14720"/>
        <v>KinesiskUldhaandskrabbe</v>
      </c>
      <c r="K7426" t="str">
        <f t="shared" si="14721"/>
        <v>PosK</v>
      </c>
      <c r="L7426">
        <f t="shared" si="14722"/>
        <v>31.85</v>
      </c>
      <c r="M7426">
        <f t="shared" si="14723"/>
        <v>31.85</v>
      </c>
      <c r="N7426">
        <f t="shared" si="14724"/>
        <v>0</v>
      </c>
      <c r="O7426">
        <f t="shared" si="14725"/>
        <v>0</v>
      </c>
      <c r="Q7426">
        <f t="shared" ref="Q7426" si="14811">IF(L7428="No Ct",0,L7428)</f>
        <v>0</v>
      </c>
      <c r="R7426">
        <f t="shared" ref="R7426" si="14812">IF(L7429="No Ct",0,L7429)</f>
        <v>0</v>
      </c>
      <c r="S7426" t="str">
        <f t="shared" ref="S7426" si="14813">IF(AND(M7426&gt;0,N7426=0),"Valid","Invalid")</f>
        <v>Valid</v>
      </c>
      <c r="T7426" t="str">
        <f t="shared" ref="T7426" si="14814">IF(OR(Q7426&gt;1,R7426&gt;1),"Present","Absent")</f>
        <v>Absent</v>
      </c>
      <c r="U7426" t="str">
        <f t="shared" ref="U7426" si="14815">IF(OR(AND(Q7426&gt;1,Q7426&lt;41),AND(R7426&gt;1,R7426&lt;41)),"Ct&lt;41","Ct&gt;41")</f>
        <v>Ct&gt;41</v>
      </c>
      <c r="V7426" t="str">
        <f>VLOOKUP(J7426,Datasæt_Analysesystemer!$C$2:$D$68,2,FALSE)</f>
        <v>Kinesisk uldhåndskrabbe</v>
      </c>
      <c r="W7426" t="str">
        <f t="shared" ref="W7426" si="14816">MID(F7426,10,9)</f>
        <v>DL2020023</v>
      </c>
      <c r="X7426" t="str">
        <f t="shared" ref="X7426" si="14817">W7426&amp;"_"&amp;V7426&amp;"_"&amp;S7426&amp;"_"&amp;T7426&amp;"_"&amp;U7426</f>
        <v>DL2020023_Kinesisk uldhåndskrabbe_Valid_Absent_Ct&gt;41</v>
      </c>
    </row>
    <row r="7427" spans="1:24" x14ac:dyDescent="0.25">
      <c r="A7427" t="s">
        <v>278</v>
      </c>
      <c r="B7427" t="s">
        <v>1481</v>
      </c>
      <c r="C7427" t="s">
        <v>16</v>
      </c>
      <c r="D7427" s="6">
        <v>0.1</v>
      </c>
      <c r="E7427" s="6" t="s">
        <v>17</v>
      </c>
      <c r="F7427" t="s">
        <v>1570</v>
      </c>
      <c r="G7427" t="str">
        <f t="shared" si="14782"/>
        <v>DL2020023</v>
      </c>
      <c r="H7427" t="str">
        <f t="shared" si="14718"/>
        <v>13</v>
      </c>
      <c r="I7427" t="str">
        <f t="shared" si="14719"/>
        <v>KinesiskUldhaandskrabbe_13_20201110_DL2020023_NykoebingKatNielsSteensenGym</v>
      </c>
      <c r="J7427" t="str">
        <f t="shared" si="14720"/>
        <v>KinesiskUldhaandskrabbe</v>
      </c>
      <c r="K7427" t="str">
        <f t="shared" si="14721"/>
        <v>NegK</v>
      </c>
      <c r="L7427" t="str">
        <f t="shared" si="14722"/>
        <v>No Ct</v>
      </c>
      <c r="M7427" t="str">
        <f t="shared" si="14723"/>
        <v/>
      </c>
      <c r="N7427" t="str">
        <f t="shared" si="14724"/>
        <v/>
      </c>
      <c r="O7427" t="str">
        <f t="shared" si="14725"/>
        <v/>
      </c>
    </row>
    <row r="7428" spans="1:24" x14ac:dyDescent="0.25">
      <c r="A7428" t="s">
        <v>280</v>
      </c>
      <c r="B7428" t="s">
        <v>1482</v>
      </c>
      <c r="C7428" t="s">
        <v>20</v>
      </c>
      <c r="D7428" s="6">
        <v>0.1</v>
      </c>
      <c r="E7428" s="6" t="s">
        <v>17</v>
      </c>
      <c r="F7428" t="s">
        <v>1570</v>
      </c>
      <c r="G7428" t="str">
        <f t="shared" si="14782"/>
        <v>DL2020023</v>
      </c>
      <c r="H7428" t="str">
        <f t="shared" si="14718"/>
        <v>13</v>
      </c>
      <c r="I7428" t="str">
        <f t="shared" si="14719"/>
        <v>KinesiskUldhaandskrabbe_13_20201110_DL2020023_NykoebingKatNielsSteensenGym</v>
      </c>
      <c r="J7428" t="str">
        <f t="shared" si="14720"/>
        <v>KinesiskUldhaandskrabbe</v>
      </c>
      <c r="K7428" t="str">
        <f t="shared" si="14721"/>
        <v>eDNA</v>
      </c>
      <c r="L7428" t="str">
        <f t="shared" si="14722"/>
        <v>No Ct</v>
      </c>
      <c r="M7428" t="str">
        <f t="shared" si="14723"/>
        <v/>
      </c>
      <c r="N7428" t="str">
        <f t="shared" si="14724"/>
        <v/>
      </c>
      <c r="O7428" t="str">
        <f t="shared" si="14725"/>
        <v/>
      </c>
    </row>
    <row r="7429" spans="1:24" x14ac:dyDescent="0.25">
      <c r="A7429" t="s">
        <v>282</v>
      </c>
      <c r="B7429" t="s">
        <v>1482</v>
      </c>
      <c r="C7429" t="s">
        <v>20</v>
      </c>
      <c r="D7429" s="6">
        <v>0.1</v>
      </c>
      <c r="E7429" s="6" t="s">
        <v>17</v>
      </c>
      <c r="F7429" t="s">
        <v>1570</v>
      </c>
      <c r="G7429" t="str">
        <f t="shared" si="14782"/>
        <v>DL2020023</v>
      </c>
      <c r="H7429" t="str">
        <f t="shared" si="14718"/>
        <v>13</v>
      </c>
      <c r="I7429" t="str">
        <f t="shared" si="14719"/>
        <v>KinesiskUldhaandskrabbe_13_20201110_DL2020023_NykoebingKatNielsSteensenGym</v>
      </c>
      <c r="J7429" t="str">
        <f t="shared" si="14720"/>
        <v>KinesiskUldhaandskrabbe</v>
      </c>
      <c r="K7429" t="str">
        <f t="shared" si="14721"/>
        <v>eDNA</v>
      </c>
      <c r="L7429" t="str">
        <f t="shared" si="14722"/>
        <v>No Ct</v>
      </c>
      <c r="M7429" t="str">
        <f t="shared" si="14723"/>
        <v/>
      </c>
      <c r="N7429" t="str">
        <f t="shared" si="14724"/>
        <v/>
      </c>
      <c r="O7429" t="str">
        <f t="shared" si="14725"/>
        <v/>
      </c>
    </row>
    <row r="7430" spans="1:24" x14ac:dyDescent="0.25">
      <c r="A7430" t="s">
        <v>283</v>
      </c>
      <c r="B7430" t="s">
        <v>1483</v>
      </c>
      <c r="C7430" t="s">
        <v>13</v>
      </c>
      <c r="D7430" s="6">
        <v>0.1</v>
      </c>
      <c r="E7430" s="6">
        <v>38.630000000000003</v>
      </c>
      <c r="F7430" t="s">
        <v>1570</v>
      </c>
      <c r="G7430" t="str">
        <f t="shared" si="14782"/>
        <v>DL2020023</v>
      </c>
      <c r="H7430" t="str">
        <f t="shared" si="14718"/>
        <v>14</v>
      </c>
      <c r="I7430" t="str">
        <f t="shared" si="14719"/>
        <v>KinesiskUldhaandskrabbe_14_20201110_DL2020023_NykoebingKatNielsSteensenGym</v>
      </c>
      <c r="J7430" t="str">
        <f t="shared" si="14720"/>
        <v>KinesiskUldhaandskrabbe</v>
      </c>
      <c r="K7430" t="str">
        <f t="shared" si="14721"/>
        <v>PosK</v>
      </c>
      <c r="L7430">
        <f t="shared" si="14722"/>
        <v>38.630000000000003</v>
      </c>
      <c r="M7430">
        <f t="shared" si="14723"/>
        <v>38.630000000000003</v>
      </c>
      <c r="N7430">
        <f t="shared" si="14724"/>
        <v>0</v>
      </c>
      <c r="O7430">
        <f t="shared" si="14725"/>
        <v>0</v>
      </c>
      <c r="Q7430">
        <f t="shared" ref="Q7430" si="14818">IF(L7432="No Ct",0,L7432)</f>
        <v>0</v>
      </c>
      <c r="R7430">
        <f t="shared" ref="R7430" si="14819">IF(L7433="No Ct",0,L7433)</f>
        <v>0</v>
      </c>
      <c r="S7430" t="str">
        <f t="shared" ref="S7430" si="14820">IF(AND(M7430&gt;0,N7430=0),"Valid","Invalid")</f>
        <v>Valid</v>
      </c>
      <c r="T7430" t="str">
        <f t="shared" ref="T7430" si="14821">IF(OR(Q7430&gt;1,R7430&gt;1),"Present","Absent")</f>
        <v>Absent</v>
      </c>
      <c r="U7430" t="str">
        <f t="shared" ref="U7430" si="14822">IF(OR(AND(Q7430&gt;1,Q7430&lt;41),AND(R7430&gt;1,R7430&lt;41)),"Ct&lt;41","Ct&gt;41")</f>
        <v>Ct&gt;41</v>
      </c>
      <c r="V7430" t="str">
        <f>VLOOKUP(J7430,Datasæt_Analysesystemer!$C$2:$D$68,2,FALSE)</f>
        <v>Kinesisk uldhåndskrabbe</v>
      </c>
      <c r="W7430" t="str">
        <f t="shared" ref="W7430" si="14823">MID(F7430,10,9)</f>
        <v>DL2020023</v>
      </c>
      <c r="X7430" t="str">
        <f t="shared" ref="X7430" si="14824">W7430&amp;"_"&amp;V7430&amp;"_"&amp;S7430&amp;"_"&amp;T7430&amp;"_"&amp;U7430</f>
        <v>DL2020023_Kinesisk uldhåndskrabbe_Valid_Absent_Ct&gt;41</v>
      </c>
    </row>
    <row r="7431" spans="1:24" x14ac:dyDescent="0.25">
      <c r="A7431" t="s">
        <v>285</v>
      </c>
      <c r="B7431" t="s">
        <v>1484</v>
      </c>
      <c r="C7431" t="s">
        <v>16</v>
      </c>
      <c r="D7431" s="6">
        <v>0.1</v>
      </c>
      <c r="E7431" s="6" t="s">
        <v>17</v>
      </c>
      <c r="F7431" t="s">
        <v>1570</v>
      </c>
      <c r="G7431" t="str">
        <f t="shared" si="14782"/>
        <v>DL2020023</v>
      </c>
      <c r="H7431" t="str">
        <f t="shared" si="14718"/>
        <v>14</v>
      </c>
      <c r="I7431" t="str">
        <f t="shared" si="14719"/>
        <v>KinesiskUldhaandskrabbe_14_20201110_DL2020023_NykoebingKatNielsSteensenGym</v>
      </c>
      <c r="J7431" t="str">
        <f t="shared" si="14720"/>
        <v>KinesiskUldhaandskrabbe</v>
      </c>
      <c r="K7431" t="str">
        <f t="shared" si="14721"/>
        <v>NegK</v>
      </c>
      <c r="L7431" t="str">
        <f t="shared" si="14722"/>
        <v>No Ct</v>
      </c>
      <c r="M7431" t="str">
        <f t="shared" si="14723"/>
        <v/>
      </c>
      <c r="N7431" t="str">
        <f t="shared" si="14724"/>
        <v/>
      </c>
      <c r="O7431" t="str">
        <f t="shared" si="14725"/>
        <v/>
      </c>
    </row>
    <row r="7432" spans="1:24" x14ac:dyDescent="0.25">
      <c r="A7432" t="s">
        <v>287</v>
      </c>
      <c r="B7432" t="s">
        <v>1485</v>
      </c>
      <c r="C7432" t="s">
        <v>20</v>
      </c>
      <c r="D7432" s="6">
        <v>0.1</v>
      </c>
      <c r="E7432" s="6" t="s">
        <v>17</v>
      </c>
      <c r="F7432" t="s">
        <v>1570</v>
      </c>
      <c r="G7432" t="str">
        <f t="shared" si="14782"/>
        <v>DL2020023</v>
      </c>
      <c r="H7432" t="str">
        <f t="shared" si="14718"/>
        <v>14</v>
      </c>
      <c r="I7432" t="str">
        <f t="shared" si="14719"/>
        <v>KinesiskUldhaandskrabbe_14_20201110_DL2020023_NykoebingKatNielsSteensenGym</v>
      </c>
      <c r="J7432" t="str">
        <f t="shared" si="14720"/>
        <v>KinesiskUldhaandskrabbe</v>
      </c>
      <c r="K7432" t="str">
        <f t="shared" si="14721"/>
        <v>eDNA</v>
      </c>
      <c r="L7432" t="str">
        <f t="shared" si="14722"/>
        <v>No Ct</v>
      </c>
      <c r="M7432" t="str">
        <f t="shared" si="14723"/>
        <v/>
      </c>
      <c r="N7432" t="str">
        <f t="shared" si="14724"/>
        <v/>
      </c>
      <c r="O7432" t="str">
        <f t="shared" si="14725"/>
        <v/>
      </c>
    </row>
    <row r="7433" spans="1:24" x14ac:dyDescent="0.25">
      <c r="A7433" t="s">
        <v>289</v>
      </c>
      <c r="B7433" t="s">
        <v>1485</v>
      </c>
      <c r="C7433" t="s">
        <v>20</v>
      </c>
      <c r="D7433" s="6">
        <v>0.1</v>
      </c>
      <c r="E7433" s="6" t="s">
        <v>17</v>
      </c>
      <c r="F7433" t="s">
        <v>1570</v>
      </c>
      <c r="G7433" t="str">
        <f t="shared" si="14782"/>
        <v>DL2020023</v>
      </c>
      <c r="H7433" t="str">
        <f t="shared" si="14718"/>
        <v>14</v>
      </c>
      <c r="I7433" t="str">
        <f t="shared" si="14719"/>
        <v>KinesiskUldhaandskrabbe_14_20201110_DL2020023_NykoebingKatNielsSteensenGym</v>
      </c>
      <c r="J7433" t="str">
        <f t="shared" si="14720"/>
        <v>KinesiskUldhaandskrabbe</v>
      </c>
      <c r="K7433" t="str">
        <f t="shared" si="14721"/>
        <v>eDNA</v>
      </c>
      <c r="L7433" t="str">
        <f t="shared" si="14722"/>
        <v>No Ct</v>
      </c>
      <c r="M7433" t="str">
        <f t="shared" si="14723"/>
        <v/>
      </c>
      <c r="N7433" t="str">
        <f t="shared" si="14724"/>
        <v/>
      </c>
      <c r="O7433" t="str">
        <f t="shared" si="14725"/>
        <v/>
      </c>
    </row>
    <row r="7434" spans="1:24" x14ac:dyDescent="0.25">
      <c r="A7434" t="s">
        <v>290</v>
      </c>
      <c r="B7434" t="s">
        <v>1486</v>
      </c>
      <c r="C7434" t="s">
        <v>13</v>
      </c>
      <c r="D7434" s="6">
        <v>0.1</v>
      </c>
      <c r="E7434" s="6">
        <v>36.409999999999997</v>
      </c>
      <c r="F7434" t="s">
        <v>1570</v>
      </c>
      <c r="G7434" t="str">
        <f t="shared" si="14782"/>
        <v>DL2020023</v>
      </c>
      <c r="H7434" t="str">
        <f t="shared" si="14718"/>
        <v>15</v>
      </c>
      <c r="I7434" t="str">
        <f t="shared" si="14719"/>
        <v>NordamerikanskMudderkrabbe_15_20201110_DL2020023_NykoebingKatNielsSteensenGym</v>
      </c>
      <c r="J7434" t="str">
        <f t="shared" si="14720"/>
        <v>NordamerikanskMudderkrabbe</v>
      </c>
      <c r="K7434" t="str">
        <f t="shared" si="14721"/>
        <v>PosK</v>
      </c>
      <c r="L7434">
        <f t="shared" si="14722"/>
        <v>36.409999999999997</v>
      </c>
      <c r="M7434">
        <f t="shared" si="14723"/>
        <v>36.409999999999997</v>
      </c>
      <c r="N7434">
        <f t="shared" si="14724"/>
        <v>0</v>
      </c>
      <c r="O7434">
        <f t="shared" si="14725"/>
        <v>38.700000000000003</v>
      </c>
      <c r="Q7434">
        <f t="shared" ref="Q7434" si="14825">IF(L7436="No Ct",0,L7436)</f>
        <v>38.700000000000003</v>
      </c>
      <c r="R7434">
        <f t="shared" ref="R7434" si="14826">IF(L7437="No Ct",0,L7437)</f>
        <v>0</v>
      </c>
      <c r="S7434" t="str">
        <f t="shared" ref="S7434" si="14827">IF(AND(M7434&gt;0,N7434=0),"Valid","Invalid")</f>
        <v>Valid</v>
      </c>
      <c r="T7434" t="str">
        <f t="shared" ref="T7434" si="14828">IF(OR(Q7434&gt;1,R7434&gt;1),"Present","Absent")</f>
        <v>Present</v>
      </c>
      <c r="U7434" t="str">
        <f t="shared" ref="U7434" si="14829">IF(OR(AND(Q7434&gt;1,Q7434&lt;41),AND(R7434&gt;1,R7434&lt;41)),"Ct&lt;41","Ct&gt;41")</f>
        <v>Ct&lt;41</v>
      </c>
      <c r="V7434" t="str">
        <f>VLOOKUP(J7434,Datasæt_Analysesystemer!$C$2:$D$68,2,FALSE)</f>
        <v>Nordam. Brakvandskrabbe / mudderkrabbe</v>
      </c>
      <c r="W7434" t="str">
        <f t="shared" ref="W7434" si="14830">MID(F7434,10,9)</f>
        <v>DL2020023</v>
      </c>
      <c r="X7434" t="str">
        <f t="shared" ref="X7434" si="14831">W7434&amp;"_"&amp;V7434&amp;"_"&amp;S7434&amp;"_"&amp;T7434&amp;"_"&amp;U7434</f>
        <v>DL2020023_Nordam. Brakvandskrabbe / mudderkrabbe_Valid_Present_Ct&lt;41</v>
      </c>
    </row>
    <row r="7435" spans="1:24" x14ac:dyDescent="0.25">
      <c r="A7435" t="s">
        <v>292</v>
      </c>
      <c r="B7435" t="s">
        <v>1487</v>
      </c>
      <c r="C7435" t="s">
        <v>16</v>
      </c>
      <c r="D7435" s="6">
        <v>0.1</v>
      </c>
      <c r="E7435" s="6" t="s">
        <v>17</v>
      </c>
      <c r="F7435" t="s">
        <v>1570</v>
      </c>
      <c r="G7435" t="str">
        <f t="shared" si="14782"/>
        <v>DL2020023</v>
      </c>
      <c r="H7435" t="str">
        <f t="shared" si="14718"/>
        <v>15</v>
      </c>
      <c r="I7435" t="str">
        <f t="shared" si="14719"/>
        <v>NordamerikanskMudderkrabbe_15_20201110_DL2020023_NykoebingKatNielsSteensenGym</v>
      </c>
      <c r="J7435" t="str">
        <f t="shared" si="14720"/>
        <v>NordamerikanskMudderkrabbe</v>
      </c>
      <c r="K7435" t="str">
        <f t="shared" si="14721"/>
        <v>NegK</v>
      </c>
      <c r="L7435" t="str">
        <f t="shared" si="14722"/>
        <v>No Ct</v>
      </c>
      <c r="M7435" t="str">
        <f t="shared" si="14723"/>
        <v/>
      </c>
      <c r="N7435" t="str">
        <f t="shared" si="14724"/>
        <v/>
      </c>
      <c r="O7435" t="str">
        <f t="shared" si="14725"/>
        <v/>
      </c>
    </row>
    <row r="7436" spans="1:24" x14ac:dyDescent="0.25">
      <c r="A7436" t="s">
        <v>294</v>
      </c>
      <c r="B7436" t="s">
        <v>1488</v>
      </c>
      <c r="C7436" t="s">
        <v>20</v>
      </c>
      <c r="D7436" s="6">
        <v>0.1</v>
      </c>
      <c r="E7436" s="6">
        <v>38.700000000000003</v>
      </c>
      <c r="F7436" t="s">
        <v>1570</v>
      </c>
      <c r="G7436" t="str">
        <f t="shared" si="14782"/>
        <v>DL2020023</v>
      </c>
      <c r="H7436" t="str">
        <f t="shared" si="14718"/>
        <v>15</v>
      </c>
      <c r="I7436" t="str">
        <f t="shared" si="14719"/>
        <v>NordamerikanskMudderkrabbe_15_20201110_DL2020023_NykoebingKatNielsSteensenGym</v>
      </c>
      <c r="J7436" t="str">
        <f t="shared" si="14720"/>
        <v>NordamerikanskMudderkrabbe</v>
      </c>
      <c r="K7436" t="str">
        <f t="shared" si="14721"/>
        <v>eDNA</v>
      </c>
      <c r="L7436">
        <f t="shared" si="14722"/>
        <v>38.700000000000003</v>
      </c>
      <c r="M7436" t="str">
        <f t="shared" si="14723"/>
        <v/>
      </c>
      <c r="N7436" t="str">
        <f t="shared" si="14724"/>
        <v/>
      </c>
      <c r="O7436" t="str">
        <f t="shared" si="14725"/>
        <v/>
      </c>
    </row>
    <row r="7437" spans="1:24" x14ac:dyDescent="0.25">
      <c r="A7437" t="s">
        <v>296</v>
      </c>
      <c r="B7437" t="s">
        <v>1488</v>
      </c>
      <c r="C7437" t="s">
        <v>20</v>
      </c>
      <c r="D7437" s="6">
        <v>0.1</v>
      </c>
      <c r="E7437" s="6" t="s">
        <v>17</v>
      </c>
      <c r="F7437" t="s">
        <v>1570</v>
      </c>
      <c r="G7437" t="str">
        <f t="shared" si="14782"/>
        <v>DL2020023</v>
      </c>
      <c r="H7437" t="str">
        <f t="shared" si="14718"/>
        <v>15</v>
      </c>
      <c r="I7437" t="str">
        <f t="shared" si="14719"/>
        <v>NordamerikanskMudderkrabbe_15_20201110_DL2020023_NykoebingKatNielsSteensenGym</v>
      </c>
      <c r="J7437" t="str">
        <f t="shared" si="14720"/>
        <v>NordamerikanskMudderkrabbe</v>
      </c>
      <c r="K7437" t="str">
        <f t="shared" si="14721"/>
        <v>eDNA</v>
      </c>
      <c r="L7437" t="str">
        <f t="shared" si="14722"/>
        <v>No Ct</v>
      </c>
      <c r="M7437" t="str">
        <f t="shared" si="14723"/>
        <v/>
      </c>
      <c r="N7437" t="str">
        <f t="shared" si="14724"/>
        <v/>
      </c>
      <c r="O7437" t="str">
        <f t="shared" si="14725"/>
        <v/>
      </c>
    </row>
    <row r="7438" spans="1:24" x14ac:dyDescent="0.25">
      <c r="A7438" t="s">
        <v>297</v>
      </c>
      <c r="B7438" t="s">
        <v>1489</v>
      </c>
      <c r="C7438" t="s">
        <v>13</v>
      </c>
      <c r="D7438" s="6">
        <v>0.1</v>
      </c>
      <c r="E7438" s="6">
        <v>35.19</v>
      </c>
      <c r="F7438" t="s">
        <v>1570</v>
      </c>
      <c r="G7438" t="str">
        <f t="shared" si="14782"/>
        <v>DL2020023</v>
      </c>
      <c r="H7438" t="str">
        <f t="shared" si="14718"/>
        <v>16</v>
      </c>
      <c r="I7438" t="str">
        <f t="shared" si="14719"/>
        <v>NordamerikanskMudderkrabbe_16_20201110_DL2020023_NykoebingKatNielsSteensenGym</v>
      </c>
      <c r="J7438" t="str">
        <f t="shared" si="14720"/>
        <v>NordamerikanskMudderkrabbe</v>
      </c>
      <c r="K7438" t="str">
        <f t="shared" si="14721"/>
        <v>PosK</v>
      </c>
      <c r="L7438">
        <f t="shared" si="14722"/>
        <v>35.19</v>
      </c>
      <c r="M7438">
        <f t="shared" si="14723"/>
        <v>35.19</v>
      </c>
      <c r="N7438">
        <f t="shared" si="14724"/>
        <v>0</v>
      </c>
      <c r="O7438">
        <f t="shared" si="14725"/>
        <v>0</v>
      </c>
      <c r="Q7438">
        <f t="shared" ref="Q7438" si="14832">IF(L7440="No Ct",0,L7440)</f>
        <v>0</v>
      </c>
      <c r="R7438">
        <f t="shared" ref="R7438" si="14833">IF(L7441="No Ct",0,L7441)</f>
        <v>0</v>
      </c>
      <c r="S7438" t="str">
        <f t="shared" ref="S7438" si="14834">IF(AND(M7438&gt;0,N7438=0),"Valid","Invalid")</f>
        <v>Valid</v>
      </c>
      <c r="T7438" t="str">
        <f t="shared" ref="T7438" si="14835">IF(OR(Q7438&gt;1,R7438&gt;1),"Present","Absent")</f>
        <v>Absent</v>
      </c>
      <c r="U7438" t="str">
        <f t="shared" ref="U7438" si="14836">IF(OR(AND(Q7438&gt;1,Q7438&lt;41),AND(R7438&gt;1,R7438&lt;41)),"Ct&lt;41","Ct&gt;41")</f>
        <v>Ct&gt;41</v>
      </c>
      <c r="V7438" t="str">
        <f>VLOOKUP(J7438,Datasæt_Analysesystemer!$C$2:$D$68,2,FALSE)</f>
        <v>Nordam. Brakvandskrabbe / mudderkrabbe</v>
      </c>
      <c r="W7438" t="str">
        <f t="shared" ref="W7438" si="14837">MID(F7438,10,9)</f>
        <v>DL2020023</v>
      </c>
      <c r="X7438" t="str">
        <f t="shared" ref="X7438" si="14838">W7438&amp;"_"&amp;V7438&amp;"_"&amp;S7438&amp;"_"&amp;T7438&amp;"_"&amp;U7438</f>
        <v>DL2020023_Nordam. Brakvandskrabbe / mudderkrabbe_Valid_Absent_Ct&gt;41</v>
      </c>
    </row>
    <row r="7439" spans="1:24" x14ac:dyDescent="0.25">
      <c r="A7439" t="s">
        <v>299</v>
      </c>
      <c r="B7439" t="s">
        <v>1490</v>
      </c>
      <c r="C7439" t="s">
        <v>16</v>
      </c>
      <c r="D7439" s="6">
        <v>0.1</v>
      </c>
      <c r="E7439" s="6" t="s">
        <v>17</v>
      </c>
      <c r="F7439" t="s">
        <v>1570</v>
      </c>
      <c r="G7439" t="str">
        <f t="shared" si="14782"/>
        <v>DL2020023</v>
      </c>
      <c r="H7439" t="str">
        <f t="shared" si="14718"/>
        <v>16</v>
      </c>
      <c r="I7439" t="str">
        <f t="shared" si="14719"/>
        <v>NordamerikanskMudderkrabbe_16_20201110_DL2020023_NykoebingKatNielsSteensenGym</v>
      </c>
      <c r="J7439" t="str">
        <f t="shared" si="14720"/>
        <v>NordamerikanskMudderkrabbe</v>
      </c>
      <c r="K7439" t="str">
        <f t="shared" si="14721"/>
        <v>NegK</v>
      </c>
      <c r="L7439" t="str">
        <f t="shared" si="14722"/>
        <v>No Ct</v>
      </c>
      <c r="M7439" t="str">
        <f t="shared" si="14723"/>
        <v/>
      </c>
      <c r="N7439" t="str">
        <f t="shared" si="14724"/>
        <v/>
      </c>
      <c r="O7439" t="str">
        <f t="shared" si="14725"/>
        <v/>
      </c>
    </row>
    <row r="7440" spans="1:24" x14ac:dyDescent="0.25">
      <c r="A7440" t="s">
        <v>301</v>
      </c>
      <c r="B7440" t="s">
        <v>1491</v>
      </c>
      <c r="C7440" t="s">
        <v>20</v>
      </c>
      <c r="D7440" s="6">
        <v>0.1</v>
      </c>
      <c r="E7440" s="6" t="s">
        <v>17</v>
      </c>
      <c r="F7440" t="s">
        <v>1570</v>
      </c>
      <c r="G7440" t="str">
        <f t="shared" si="14782"/>
        <v>DL2020023</v>
      </c>
      <c r="H7440" t="str">
        <f t="shared" si="14718"/>
        <v>16</v>
      </c>
      <c r="I7440" t="str">
        <f t="shared" si="14719"/>
        <v>NordamerikanskMudderkrabbe_16_20201110_DL2020023_NykoebingKatNielsSteensenGym</v>
      </c>
      <c r="J7440" t="str">
        <f t="shared" si="14720"/>
        <v>NordamerikanskMudderkrabbe</v>
      </c>
      <c r="K7440" t="str">
        <f t="shared" si="14721"/>
        <v>eDNA</v>
      </c>
      <c r="L7440" t="str">
        <f t="shared" si="14722"/>
        <v>No Ct</v>
      </c>
      <c r="M7440" t="str">
        <f t="shared" si="14723"/>
        <v/>
      </c>
      <c r="N7440" t="str">
        <f t="shared" si="14724"/>
        <v/>
      </c>
      <c r="O7440" t="str">
        <f t="shared" si="14725"/>
        <v/>
      </c>
    </row>
    <row r="7441" spans="1:24" x14ac:dyDescent="0.25">
      <c r="A7441" t="s">
        <v>303</v>
      </c>
      <c r="B7441" t="s">
        <v>1491</v>
      </c>
      <c r="C7441" t="s">
        <v>20</v>
      </c>
      <c r="D7441" s="6">
        <v>0.1</v>
      </c>
      <c r="E7441" s="6" t="s">
        <v>17</v>
      </c>
      <c r="F7441" t="s">
        <v>1570</v>
      </c>
      <c r="G7441" t="str">
        <f t="shared" si="14782"/>
        <v>DL2020023</v>
      </c>
      <c r="H7441" t="str">
        <f t="shared" si="14718"/>
        <v>16</v>
      </c>
      <c r="I7441" t="str">
        <f t="shared" si="14719"/>
        <v>NordamerikanskMudderkrabbe_16_20201110_DL2020023_NykoebingKatNielsSteensenGym</v>
      </c>
      <c r="J7441" t="str">
        <f t="shared" si="14720"/>
        <v>NordamerikanskMudderkrabbe</v>
      </c>
      <c r="K7441" t="str">
        <f t="shared" si="14721"/>
        <v>eDNA</v>
      </c>
      <c r="L7441" t="str">
        <f t="shared" si="14722"/>
        <v>No Ct</v>
      </c>
      <c r="M7441" t="str">
        <f t="shared" si="14723"/>
        <v/>
      </c>
      <c r="N7441" t="str">
        <f t="shared" si="14724"/>
        <v/>
      </c>
      <c r="O7441" t="str">
        <f t="shared" si="14725"/>
        <v/>
      </c>
    </row>
    <row r="7442" spans="1:24" x14ac:dyDescent="0.25">
      <c r="A7442" t="s">
        <v>304</v>
      </c>
      <c r="B7442" t="s">
        <v>1492</v>
      </c>
      <c r="C7442" t="s">
        <v>13</v>
      </c>
      <c r="D7442" s="6">
        <v>0.1</v>
      </c>
      <c r="E7442" s="6">
        <v>39.39</v>
      </c>
      <c r="F7442" t="s">
        <v>1570</v>
      </c>
      <c r="G7442" t="str">
        <f t="shared" si="14782"/>
        <v>DL2020023</v>
      </c>
      <c r="H7442" t="str">
        <f t="shared" ref="H7442:H7505" si="14839">LEFT(B7442,2)</f>
        <v>17</v>
      </c>
      <c r="I7442" t="str">
        <f t="shared" ref="I7442:I7505" si="14840">J7442&amp;"_"&amp;H7442&amp;"_"&amp;F7442</f>
        <v>Pukkellaks_17_20201110_DL2020023_NykoebingKatNielsSteensenGym</v>
      </c>
      <c r="J7442" t="str">
        <f t="shared" ref="J7442:J7505" si="14841">MID(RIGHT(B7442,LEN(B7442)-3),1,FIND("_",RIGHT(B7442,LEN(B7442)-3))-1)</f>
        <v>Pukkellaks</v>
      </c>
      <c r="K7442" t="str">
        <f t="shared" ref="K7442:K7505" si="14842">TRIM(SUBSTITUTE(RIGHT(B7442,FIND(J7442,B7442)+1),"_",""))</f>
        <v>PosK</v>
      </c>
      <c r="L7442">
        <f t="shared" ref="L7442:L7505" si="14843">IFERROR(VALUE(SUBSTITUTE(E7442,".",",")),E7442)</f>
        <v>39.39</v>
      </c>
      <c r="M7442">
        <f t="shared" ref="M7442:M7505" si="14844">IF(K7442="PosK",SUMIFS(L:L,K:K,"PosK",I:I,I7442),"")</f>
        <v>39.39</v>
      </c>
      <c r="N7442">
        <f t="shared" ref="N7442:N7505" si="14845">IF(K7442="PosK",SUMIFS(L:L,K:K,"NegK",I:I,I7442),"")</f>
        <v>0</v>
      </c>
      <c r="O7442">
        <f t="shared" ref="O7442:O7505" si="14846">IF(K7442="PosK",SUMIFS(L:L,K:K,"eDNA",I:I,I7442),"")</f>
        <v>0</v>
      </c>
      <c r="Q7442">
        <f t="shared" ref="Q7442" si="14847">IF(L7444="No Ct",0,L7444)</f>
        <v>0</v>
      </c>
      <c r="R7442">
        <f t="shared" ref="R7442" si="14848">IF(L7445="No Ct",0,L7445)</f>
        <v>0</v>
      </c>
      <c r="S7442" t="str">
        <f t="shared" ref="S7442" si="14849">IF(AND(M7442&gt;0,N7442=0),"Valid","Invalid")</f>
        <v>Valid</v>
      </c>
      <c r="T7442" t="str">
        <f t="shared" ref="T7442" si="14850">IF(OR(Q7442&gt;1,R7442&gt;1),"Present","Absent")</f>
        <v>Absent</v>
      </c>
      <c r="U7442" t="str">
        <f t="shared" ref="U7442" si="14851">IF(OR(AND(Q7442&gt;1,Q7442&lt;41),AND(R7442&gt;1,R7442&lt;41)),"Ct&lt;41","Ct&gt;41")</f>
        <v>Ct&gt;41</v>
      </c>
      <c r="V7442" t="str">
        <f>VLOOKUP(J7442,Datasæt_Analysesystemer!$C$2:$D$68,2,FALSE)</f>
        <v>Pukkellaks</v>
      </c>
      <c r="W7442" t="str">
        <f t="shared" ref="W7442" si="14852">MID(F7442,10,9)</f>
        <v>DL2020023</v>
      </c>
      <c r="X7442" t="str">
        <f t="shared" ref="X7442" si="14853">W7442&amp;"_"&amp;V7442&amp;"_"&amp;S7442&amp;"_"&amp;T7442&amp;"_"&amp;U7442</f>
        <v>DL2020023_Pukkellaks_Valid_Absent_Ct&gt;41</v>
      </c>
    </row>
    <row r="7443" spans="1:24" x14ac:dyDescent="0.25">
      <c r="A7443" t="s">
        <v>306</v>
      </c>
      <c r="B7443" t="s">
        <v>1493</v>
      </c>
      <c r="C7443" t="s">
        <v>16</v>
      </c>
      <c r="D7443" s="6">
        <v>0.1</v>
      </c>
      <c r="E7443" s="6" t="s">
        <v>17</v>
      </c>
      <c r="F7443" t="s">
        <v>1570</v>
      </c>
      <c r="G7443" t="str">
        <f t="shared" si="14782"/>
        <v>DL2020023</v>
      </c>
      <c r="H7443" t="str">
        <f t="shared" si="14839"/>
        <v>17</v>
      </c>
      <c r="I7443" t="str">
        <f t="shared" si="14840"/>
        <v>Pukkellaks_17_20201110_DL2020023_NykoebingKatNielsSteensenGym</v>
      </c>
      <c r="J7443" t="str">
        <f t="shared" si="14841"/>
        <v>Pukkellaks</v>
      </c>
      <c r="K7443" t="str">
        <f t="shared" si="14842"/>
        <v>NegK</v>
      </c>
      <c r="L7443" t="str">
        <f t="shared" si="14843"/>
        <v>No Ct</v>
      </c>
      <c r="M7443" t="str">
        <f t="shared" si="14844"/>
        <v/>
      </c>
      <c r="N7443" t="str">
        <f t="shared" si="14845"/>
        <v/>
      </c>
      <c r="O7443" t="str">
        <f t="shared" si="14846"/>
        <v/>
      </c>
    </row>
    <row r="7444" spans="1:24" x14ac:dyDescent="0.25">
      <c r="A7444" t="s">
        <v>308</v>
      </c>
      <c r="B7444" t="s">
        <v>1494</v>
      </c>
      <c r="C7444" t="s">
        <v>20</v>
      </c>
      <c r="D7444" s="6">
        <v>0.1</v>
      </c>
      <c r="E7444" s="6" t="s">
        <v>17</v>
      </c>
      <c r="F7444" t="s">
        <v>1570</v>
      </c>
      <c r="G7444" t="str">
        <f t="shared" si="14782"/>
        <v>DL2020023</v>
      </c>
      <c r="H7444" t="str">
        <f t="shared" si="14839"/>
        <v>17</v>
      </c>
      <c r="I7444" t="str">
        <f t="shared" si="14840"/>
        <v>Pukkellaks_17_20201110_DL2020023_NykoebingKatNielsSteensenGym</v>
      </c>
      <c r="J7444" t="str">
        <f t="shared" si="14841"/>
        <v>Pukkellaks</v>
      </c>
      <c r="K7444" t="str">
        <f t="shared" si="14842"/>
        <v>eDNA</v>
      </c>
      <c r="L7444" t="str">
        <f t="shared" si="14843"/>
        <v>No Ct</v>
      </c>
      <c r="M7444" t="str">
        <f t="shared" si="14844"/>
        <v/>
      </c>
      <c r="N7444" t="str">
        <f t="shared" si="14845"/>
        <v/>
      </c>
      <c r="O7444" t="str">
        <f t="shared" si="14846"/>
        <v/>
      </c>
    </row>
    <row r="7445" spans="1:24" x14ac:dyDescent="0.25">
      <c r="A7445" t="s">
        <v>310</v>
      </c>
      <c r="B7445" t="s">
        <v>1494</v>
      </c>
      <c r="C7445" t="s">
        <v>20</v>
      </c>
      <c r="D7445" s="6">
        <v>0.1</v>
      </c>
      <c r="E7445" s="6" t="s">
        <v>17</v>
      </c>
      <c r="F7445" t="s">
        <v>1570</v>
      </c>
      <c r="G7445" t="str">
        <f t="shared" si="14782"/>
        <v>DL2020023</v>
      </c>
      <c r="H7445" t="str">
        <f t="shared" si="14839"/>
        <v>17</v>
      </c>
      <c r="I7445" t="str">
        <f t="shared" si="14840"/>
        <v>Pukkellaks_17_20201110_DL2020023_NykoebingKatNielsSteensenGym</v>
      </c>
      <c r="J7445" t="str">
        <f t="shared" si="14841"/>
        <v>Pukkellaks</v>
      </c>
      <c r="K7445" t="str">
        <f t="shared" si="14842"/>
        <v>eDNA</v>
      </c>
      <c r="L7445" t="str">
        <f t="shared" si="14843"/>
        <v>No Ct</v>
      </c>
      <c r="M7445" t="str">
        <f t="shared" si="14844"/>
        <v/>
      </c>
      <c r="N7445" t="str">
        <f t="shared" si="14845"/>
        <v/>
      </c>
      <c r="O7445" t="str">
        <f t="shared" si="14846"/>
        <v/>
      </c>
    </row>
    <row r="7446" spans="1:24" x14ac:dyDescent="0.25">
      <c r="A7446" t="s">
        <v>311</v>
      </c>
      <c r="B7446" t="s">
        <v>1495</v>
      </c>
      <c r="C7446" t="s">
        <v>13</v>
      </c>
      <c r="D7446" s="6">
        <v>0.1</v>
      </c>
      <c r="E7446" s="6">
        <v>36.11</v>
      </c>
      <c r="F7446" t="s">
        <v>1570</v>
      </c>
      <c r="G7446" t="str">
        <f t="shared" si="14782"/>
        <v>DL2020023</v>
      </c>
      <c r="H7446" t="str">
        <f t="shared" si="14839"/>
        <v>18</v>
      </c>
      <c r="I7446" t="str">
        <f t="shared" si="14840"/>
        <v>Pukkellaks_18_20201110_DL2020023_NykoebingKatNielsSteensenGym</v>
      </c>
      <c r="J7446" t="str">
        <f t="shared" si="14841"/>
        <v>Pukkellaks</v>
      </c>
      <c r="K7446" t="str">
        <f t="shared" si="14842"/>
        <v>PosK</v>
      </c>
      <c r="L7446">
        <f t="shared" si="14843"/>
        <v>36.11</v>
      </c>
      <c r="M7446">
        <f t="shared" si="14844"/>
        <v>36.11</v>
      </c>
      <c r="N7446">
        <f t="shared" si="14845"/>
        <v>0</v>
      </c>
      <c r="O7446">
        <f t="shared" si="14846"/>
        <v>0</v>
      </c>
      <c r="Q7446">
        <f t="shared" ref="Q7446" si="14854">IF(L7448="No Ct",0,L7448)</f>
        <v>0</v>
      </c>
      <c r="R7446">
        <f t="shared" ref="R7446" si="14855">IF(L7449="No Ct",0,L7449)</f>
        <v>0</v>
      </c>
      <c r="S7446" t="str">
        <f t="shared" ref="S7446" si="14856">IF(AND(M7446&gt;0,N7446=0),"Valid","Invalid")</f>
        <v>Valid</v>
      </c>
      <c r="T7446" t="str">
        <f t="shared" ref="T7446" si="14857">IF(OR(Q7446&gt;1,R7446&gt;1),"Present","Absent")</f>
        <v>Absent</v>
      </c>
      <c r="U7446" t="str">
        <f t="shared" ref="U7446" si="14858">IF(OR(AND(Q7446&gt;1,Q7446&lt;41),AND(R7446&gt;1,R7446&lt;41)),"Ct&lt;41","Ct&gt;41")</f>
        <v>Ct&gt;41</v>
      </c>
      <c r="V7446" t="str">
        <f>VLOOKUP(J7446,Datasæt_Analysesystemer!$C$2:$D$68,2,FALSE)</f>
        <v>Pukkellaks</v>
      </c>
      <c r="W7446" t="str">
        <f t="shared" ref="W7446" si="14859">MID(F7446,10,9)</f>
        <v>DL2020023</v>
      </c>
      <c r="X7446" t="str">
        <f t="shared" ref="X7446" si="14860">W7446&amp;"_"&amp;V7446&amp;"_"&amp;S7446&amp;"_"&amp;T7446&amp;"_"&amp;U7446</f>
        <v>DL2020023_Pukkellaks_Valid_Absent_Ct&gt;41</v>
      </c>
    </row>
    <row r="7447" spans="1:24" x14ac:dyDescent="0.25">
      <c r="A7447" t="s">
        <v>313</v>
      </c>
      <c r="B7447" t="s">
        <v>1496</v>
      </c>
      <c r="C7447" t="s">
        <v>16</v>
      </c>
      <c r="D7447" s="6">
        <v>0.1</v>
      </c>
      <c r="E7447" s="6" t="s">
        <v>17</v>
      </c>
      <c r="F7447" t="s">
        <v>1570</v>
      </c>
      <c r="G7447" t="str">
        <f t="shared" si="14782"/>
        <v>DL2020023</v>
      </c>
      <c r="H7447" t="str">
        <f t="shared" si="14839"/>
        <v>18</v>
      </c>
      <c r="I7447" t="str">
        <f t="shared" si="14840"/>
        <v>Pukkellaks_18_20201110_DL2020023_NykoebingKatNielsSteensenGym</v>
      </c>
      <c r="J7447" t="str">
        <f t="shared" si="14841"/>
        <v>Pukkellaks</v>
      </c>
      <c r="K7447" t="str">
        <f t="shared" si="14842"/>
        <v>NegK</v>
      </c>
      <c r="L7447" t="str">
        <f t="shared" si="14843"/>
        <v>No Ct</v>
      </c>
      <c r="M7447" t="str">
        <f t="shared" si="14844"/>
        <v/>
      </c>
      <c r="N7447" t="str">
        <f t="shared" si="14845"/>
        <v/>
      </c>
      <c r="O7447" t="str">
        <f t="shared" si="14846"/>
        <v/>
      </c>
    </row>
    <row r="7448" spans="1:24" x14ac:dyDescent="0.25">
      <c r="A7448" t="s">
        <v>315</v>
      </c>
      <c r="B7448" t="s">
        <v>1497</v>
      </c>
      <c r="C7448" t="s">
        <v>20</v>
      </c>
      <c r="D7448" s="6">
        <v>0.1</v>
      </c>
      <c r="E7448" s="6" t="s">
        <v>17</v>
      </c>
      <c r="F7448" t="s">
        <v>1570</v>
      </c>
      <c r="G7448" t="str">
        <f t="shared" si="14782"/>
        <v>DL2020023</v>
      </c>
      <c r="H7448" t="str">
        <f t="shared" si="14839"/>
        <v>18</v>
      </c>
      <c r="I7448" t="str">
        <f t="shared" si="14840"/>
        <v>Pukkellaks_18_20201110_DL2020023_NykoebingKatNielsSteensenGym</v>
      </c>
      <c r="J7448" t="str">
        <f t="shared" si="14841"/>
        <v>Pukkellaks</v>
      </c>
      <c r="K7448" t="str">
        <f t="shared" si="14842"/>
        <v>eDNA</v>
      </c>
      <c r="L7448" t="str">
        <f t="shared" si="14843"/>
        <v>No Ct</v>
      </c>
      <c r="M7448" t="str">
        <f t="shared" si="14844"/>
        <v/>
      </c>
      <c r="N7448" t="str">
        <f t="shared" si="14845"/>
        <v/>
      </c>
      <c r="O7448" t="str">
        <f t="shared" si="14846"/>
        <v/>
      </c>
    </row>
    <row r="7449" spans="1:24" x14ac:dyDescent="0.25">
      <c r="A7449" t="s">
        <v>317</v>
      </c>
      <c r="B7449" t="s">
        <v>1497</v>
      </c>
      <c r="C7449" t="s">
        <v>20</v>
      </c>
      <c r="D7449" s="6">
        <v>0.1</v>
      </c>
      <c r="E7449" s="6" t="s">
        <v>17</v>
      </c>
      <c r="F7449" t="s">
        <v>1570</v>
      </c>
      <c r="G7449" t="str">
        <f t="shared" si="14782"/>
        <v>DL2020023</v>
      </c>
      <c r="H7449" t="str">
        <f t="shared" si="14839"/>
        <v>18</v>
      </c>
      <c r="I7449" t="str">
        <f t="shared" si="14840"/>
        <v>Pukkellaks_18_20201110_DL2020023_NykoebingKatNielsSteensenGym</v>
      </c>
      <c r="J7449" t="str">
        <f t="shared" si="14841"/>
        <v>Pukkellaks</v>
      </c>
      <c r="K7449" t="str">
        <f t="shared" si="14842"/>
        <v>eDNA</v>
      </c>
      <c r="L7449" t="str">
        <f t="shared" si="14843"/>
        <v>No Ct</v>
      </c>
      <c r="M7449" t="str">
        <f t="shared" si="14844"/>
        <v/>
      </c>
      <c r="N7449" t="str">
        <f t="shared" si="14845"/>
        <v/>
      </c>
      <c r="O7449" t="str">
        <f t="shared" si="14846"/>
        <v/>
      </c>
    </row>
    <row r="7450" spans="1:24" x14ac:dyDescent="0.25">
      <c r="A7450" t="s">
        <v>318</v>
      </c>
      <c r="B7450" t="s">
        <v>1498</v>
      </c>
      <c r="C7450" t="s">
        <v>13</v>
      </c>
      <c r="D7450" s="6">
        <v>0.1</v>
      </c>
      <c r="E7450" s="6">
        <v>39.18</v>
      </c>
      <c r="F7450" t="s">
        <v>1570</v>
      </c>
      <c r="G7450" t="str">
        <f t="shared" si="14782"/>
        <v>DL2020023</v>
      </c>
      <c r="H7450" t="str">
        <f t="shared" si="14839"/>
        <v>19</v>
      </c>
      <c r="I7450" t="str">
        <f t="shared" si="14840"/>
        <v>SibiriskStoer_19_20201110_DL2020023_NykoebingKatNielsSteensenGym</v>
      </c>
      <c r="J7450" t="str">
        <f t="shared" si="14841"/>
        <v>SibiriskStoer</v>
      </c>
      <c r="K7450" t="str">
        <f t="shared" si="14842"/>
        <v>PosK</v>
      </c>
      <c r="L7450">
        <f t="shared" si="14843"/>
        <v>39.18</v>
      </c>
      <c r="M7450">
        <f t="shared" si="14844"/>
        <v>39.18</v>
      </c>
      <c r="N7450">
        <f t="shared" si="14845"/>
        <v>0</v>
      </c>
      <c r="O7450">
        <f t="shared" si="14846"/>
        <v>0</v>
      </c>
      <c r="Q7450">
        <f t="shared" ref="Q7450" si="14861">IF(L7452="No Ct",0,L7452)</f>
        <v>0</v>
      </c>
      <c r="R7450">
        <f t="shared" ref="R7450" si="14862">IF(L7453="No Ct",0,L7453)</f>
        <v>0</v>
      </c>
      <c r="S7450" t="str">
        <f t="shared" ref="S7450" si="14863">IF(AND(M7450&gt;0,N7450=0),"Valid","Invalid")</f>
        <v>Valid</v>
      </c>
      <c r="T7450" t="str">
        <f t="shared" ref="T7450" si="14864">IF(OR(Q7450&gt;1,R7450&gt;1),"Present","Absent")</f>
        <v>Absent</v>
      </c>
      <c r="U7450" t="str">
        <f t="shared" ref="U7450" si="14865">IF(OR(AND(Q7450&gt;1,Q7450&lt;41),AND(R7450&gt;1,R7450&lt;41)),"Ct&lt;41","Ct&gt;41")</f>
        <v>Ct&gt;41</v>
      </c>
      <c r="V7450" t="str">
        <f>VLOOKUP(J7450,Datasæt_Analysesystemer!$C$2:$D$68,2,FALSE)</f>
        <v>Siberisk stør</v>
      </c>
      <c r="W7450" t="str">
        <f t="shared" ref="W7450" si="14866">MID(F7450,10,9)</f>
        <v>DL2020023</v>
      </c>
      <c r="X7450" t="str">
        <f t="shared" ref="X7450" si="14867">W7450&amp;"_"&amp;V7450&amp;"_"&amp;S7450&amp;"_"&amp;T7450&amp;"_"&amp;U7450</f>
        <v>DL2020023_Siberisk stør_Valid_Absent_Ct&gt;41</v>
      </c>
    </row>
    <row r="7451" spans="1:24" x14ac:dyDescent="0.25">
      <c r="A7451" t="s">
        <v>320</v>
      </c>
      <c r="B7451" t="s">
        <v>1499</v>
      </c>
      <c r="C7451" t="s">
        <v>16</v>
      </c>
      <c r="D7451" s="6">
        <v>0.1</v>
      </c>
      <c r="E7451" s="6" t="s">
        <v>17</v>
      </c>
      <c r="F7451" t="s">
        <v>1570</v>
      </c>
      <c r="G7451" t="str">
        <f t="shared" si="14782"/>
        <v>DL2020023</v>
      </c>
      <c r="H7451" t="str">
        <f t="shared" si="14839"/>
        <v>19</v>
      </c>
      <c r="I7451" t="str">
        <f t="shared" si="14840"/>
        <v>SibiriskStoer_19_20201110_DL2020023_NykoebingKatNielsSteensenGym</v>
      </c>
      <c r="J7451" t="str">
        <f t="shared" si="14841"/>
        <v>SibiriskStoer</v>
      </c>
      <c r="K7451" t="str">
        <f t="shared" si="14842"/>
        <v>NegK</v>
      </c>
      <c r="L7451" t="str">
        <f t="shared" si="14843"/>
        <v>No Ct</v>
      </c>
      <c r="M7451" t="str">
        <f t="shared" si="14844"/>
        <v/>
      </c>
      <c r="N7451" t="str">
        <f t="shared" si="14845"/>
        <v/>
      </c>
      <c r="O7451" t="str">
        <f t="shared" si="14846"/>
        <v/>
      </c>
    </row>
    <row r="7452" spans="1:24" x14ac:dyDescent="0.25">
      <c r="A7452" t="s">
        <v>322</v>
      </c>
      <c r="B7452" t="s">
        <v>1500</v>
      </c>
      <c r="C7452" t="s">
        <v>20</v>
      </c>
      <c r="D7452" s="6">
        <v>0.1</v>
      </c>
      <c r="E7452" s="6" t="s">
        <v>17</v>
      </c>
      <c r="F7452" t="s">
        <v>1570</v>
      </c>
      <c r="G7452" t="str">
        <f t="shared" si="14782"/>
        <v>DL2020023</v>
      </c>
      <c r="H7452" t="str">
        <f t="shared" si="14839"/>
        <v>19</v>
      </c>
      <c r="I7452" t="str">
        <f t="shared" si="14840"/>
        <v>SibiriskStoer_19_20201110_DL2020023_NykoebingKatNielsSteensenGym</v>
      </c>
      <c r="J7452" t="str">
        <f t="shared" si="14841"/>
        <v>SibiriskStoer</v>
      </c>
      <c r="K7452" t="str">
        <f t="shared" si="14842"/>
        <v>eDNA</v>
      </c>
      <c r="L7452" t="str">
        <f t="shared" si="14843"/>
        <v>No Ct</v>
      </c>
      <c r="M7452" t="str">
        <f t="shared" si="14844"/>
        <v/>
      </c>
      <c r="N7452" t="str">
        <f t="shared" si="14845"/>
        <v/>
      </c>
      <c r="O7452" t="str">
        <f t="shared" si="14846"/>
        <v/>
      </c>
    </row>
    <row r="7453" spans="1:24" x14ac:dyDescent="0.25">
      <c r="A7453" t="s">
        <v>324</v>
      </c>
      <c r="B7453" t="s">
        <v>1500</v>
      </c>
      <c r="C7453" t="s">
        <v>20</v>
      </c>
      <c r="D7453" s="6">
        <v>0.1</v>
      </c>
      <c r="E7453" s="6" t="s">
        <v>17</v>
      </c>
      <c r="F7453" t="s">
        <v>1570</v>
      </c>
      <c r="G7453" t="str">
        <f t="shared" si="14782"/>
        <v>DL2020023</v>
      </c>
      <c r="H7453" t="str">
        <f t="shared" si="14839"/>
        <v>19</v>
      </c>
      <c r="I7453" t="str">
        <f t="shared" si="14840"/>
        <v>SibiriskStoer_19_20201110_DL2020023_NykoebingKatNielsSteensenGym</v>
      </c>
      <c r="J7453" t="str">
        <f t="shared" si="14841"/>
        <v>SibiriskStoer</v>
      </c>
      <c r="K7453" t="str">
        <f t="shared" si="14842"/>
        <v>eDNA</v>
      </c>
      <c r="L7453" t="str">
        <f t="shared" si="14843"/>
        <v>No Ct</v>
      </c>
      <c r="M7453" t="str">
        <f t="shared" si="14844"/>
        <v/>
      </c>
      <c r="N7453" t="str">
        <f t="shared" si="14845"/>
        <v/>
      </c>
      <c r="O7453" t="str">
        <f t="shared" si="14846"/>
        <v/>
      </c>
    </row>
    <row r="7454" spans="1:24" x14ac:dyDescent="0.25">
      <c r="A7454" t="s">
        <v>325</v>
      </c>
      <c r="B7454" t="s">
        <v>1501</v>
      </c>
      <c r="C7454" t="s">
        <v>13</v>
      </c>
      <c r="D7454" s="6">
        <v>0.1</v>
      </c>
      <c r="E7454" s="6">
        <v>37.130000000000003</v>
      </c>
      <c r="F7454" t="s">
        <v>1570</v>
      </c>
      <c r="G7454" t="str">
        <f t="shared" si="14782"/>
        <v>DL2020023</v>
      </c>
      <c r="H7454" t="str">
        <f t="shared" si="14839"/>
        <v>20</v>
      </c>
      <c r="I7454" t="str">
        <f t="shared" si="14840"/>
        <v>SibiriskStoer_20_20201110_DL2020023_NykoebingKatNielsSteensenGym</v>
      </c>
      <c r="J7454" t="str">
        <f t="shared" si="14841"/>
        <v>SibiriskStoer</v>
      </c>
      <c r="K7454" t="str">
        <f t="shared" si="14842"/>
        <v>PosK</v>
      </c>
      <c r="L7454">
        <f t="shared" si="14843"/>
        <v>37.130000000000003</v>
      </c>
      <c r="M7454">
        <f t="shared" si="14844"/>
        <v>37.130000000000003</v>
      </c>
      <c r="N7454">
        <f t="shared" si="14845"/>
        <v>0</v>
      </c>
      <c r="O7454">
        <f t="shared" si="14846"/>
        <v>0</v>
      </c>
      <c r="Q7454">
        <f t="shared" ref="Q7454" si="14868">IF(L7456="No Ct",0,L7456)</f>
        <v>0</v>
      </c>
      <c r="R7454">
        <f t="shared" ref="R7454" si="14869">IF(L7457="No Ct",0,L7457)</f>
        <v>0</v>
      </c>
      <c r="S7454" t="str">
        <f t="shared" ref="S7454" si="14870">IF(AND(M7454&gt;0,N7454=0),"Valid","Invalid")</f>
        <v>Valid</v>
      </c>
      <c r="T7454" t="str">
        <f t="shared" ref="T7454" si="14871">IF(OR(Q7454&gt;1,R7454&gt;1),"Present","Absent")</f>
        <v>Absent</v>
      </c>
      <c r="U7454" t="str">
        <f t="shared" ref="U7454" si="14872">IF(OR(AND(Q7454&gt;1,Q7454&lt;41),AND(R7454&gt;1,R7454&lt;41)),"Ct&lt;41","Ct&gt;41")</f>
        <v>Ct&gt;41</v>
      </c>
      <c r="V7454" t="str">
        <f>VLOOKUP(J7454,Datasæt_Analysesystemer!$C$2:$D$68,2,FALSE)</f>
        <v>Siberisk stør</v>
      </c>
      <c r="W7454" t="str">
        <f t="shared" ref="W7454" si="14873">MID(F7454,10,9)</f>
        <v>DL2020023</v>
      </c>
      <c r="X7454" t="str">
        <f t="shared" ref="X7454" si="14874">W7454&amp;"_"&amp;V7454&amp;"_"&amp;S7454&amp;"_"&amp;T7454&amp;"_"&amp;U7454</f>
        <v>DL2020023_Siberisk stør_Valid_Absent_Ct&gt;41</v>
      </c>
    </row>
    <row r="7455" spans="1:24" x14ac:dyDescent="0.25">
      <c r="A7455" t="s">
        <v>327</v>
      </c>
      <c r="B7455" t="s">
        <v>1502</v>
      </c>
      <c r="C7455" t="s">
        <v>16</v>
      </c>
      <c r="D7455" s="6">
        <v>0.1</v>
      </c>
      <c r="E7455" s="6" t="s">
        <v>17</v>
      </c>
      <c r="F7455" t="s">
        <v>1570</v>
      </c>
      <c r="G7455" t="str">
        <f t="shared" si="14782"/>
        <v>DL2020023</v>
      </c>
      <c r="H7455" t="str">
        <f t="shared" si="14839"/>
        <v>20</v>
      </c>
      <c r="I7455" t="str">
        <f t="shared" si="14840"/>
        <v>SibiriskStoer_20_20201110_DL2020023_NykoebingKatNielsSteensenGym</v>
      </c>
      <c r="J7455" t="str">
        <f t="shared" si="14841"/>
        <v>SibiriskStoer</v>
      </c>
      <c r="K7455" t="str">
        <f t="shared" si="14842"/>
        <v>NegK</v>
      </c>
      <c r="L7455" t="str">
        <f t="shared" si="14843"/>
        <v>No Ct</v>
      </c>
      <c r="M7455" t="str">
        <f t="shared" si="14844"/>
        <v/>
      </c>
      <c r="N7455" t="str">
        <f t="shared" si="14845"/>
        <v/>
      </c>
      <c r="O7455" t="str">
        <f t="shared" si="14846"/>
        <v/>
      </c>
    </row>
    <row r="7456" spans="1:24" x14ac:dyDescent="0.25">
      <c r="A7456" t="s">
        <v>329</v>
      </c>
      <c r="B7456" t="s">
        <v>1503</v>
      </c>
      <c r="C7456" t="s">
        <v>20</v>
      </c>
      <c r="D7456" s="6">
        <v>0.1</v>
      </c>
      <c r="E7456" s="6" t="s">
        <v>17</v>
      </c>
      <c r="F7456" t="s">
        <v>1570</v>
      </c>
      <c r="G7456" t="str">
        <f t="shared" si="14782"/>
        <v>DL2020023</v>
      </c>
      <c r="H7456" t="str">
        <f t="shared" si="14839"/>
        <v>20</v>
      </c>
      <c r="I7456" t="str">
        <f t="shared" si="14840"/>
        <v>SibiriskStoer_20_20201110_DL2020023_NykoebingKatNielsSteensenGym</v>
      </c>
      <c r="J7456" t="str">
        <f t="shared" si="14841"/>
        <v>SibiriskStoer</v>
      </c>
      <c r="K7456" t="str">
        <f t="shared" si="14842"/>
        <v>eDNA</v>
      </c>
      <c r="L7456" t="str">
        <f t="shared" si="14843"/>
        <v>No Ct</v>
      </c>
      <c r="M7456" t="str">
        <f t="shared" si="14844"/>
        <v/>
      </c>
      <c r="N7456" t="str">
        <f t="shared" si="14845"/>
        <v/>
      </c>
      <c r="O7456" t="str">
        <f t="shared" si="14846"/>
        <v/>
      </c>
    </row>
    <row r="7457" spans="1:24" x14ac:dyDescent="0.25">
      <c r="A7457" t="s">
        <v>331</v>
      </c>
      <c r="B7457" t="s">
        <v>1503</v>
      </c>
      <c r="C7457" t="s">
        <v>20</v>
      </c>
      <c r="D7457" s="6">
        <v>0.1</v>
      </c>
      <c r="E7457" s="6" t="s">
        <v>17</v>
      </c>
      <c r="F7457" t="s">
        <v>1570</v>
      </c>
      <c r="G7457" t="str">
        <f t="shared" si="14782"/>
        <v>DL2020023</v>
      </c>
      <c r="H7457" t="str">
        <f t="shared" si="14839"/>
        <v>20</v>
      </c>
      <c r="I7457" t="str">
        <f t="shared" si="14840"/>
        <v>SibiriskStoer_20_20201110_DL2020023_NykoebingKatNielsSteensenGym</v>
      </c>
      <c r="J7457" t="str">
        <f t="shared" si="14841"/>
        <v>SibiriskStoer</v>
      </c>
      <c r="K7457" t="str">
        <f t="shared" si="14842"/>
        <v>eDNA</v>
      </c>
      <c r="L7457" t="str">
        <f t="shared" si="14843"/>
        <v>No Ct</v>
      </c>
      <c r="M7457" t="str">
        <f t="shared" si="14844"/>
        <v/>
      </c>
      <c r="N7457" t="str">
        <f t="shared" si="14845"/>
        <v/>
      </c>
      <c r="O7457" t="str">
        <f t="shared" si="14846"/>
        <v/>
      </c>
    </row>
    <row r="7458" spans="1:24" x14ac:dyDescent="0.25">
      <c r="A7458" t="s">
        <v>390</v>
      </c>
      <c r="B7458" t="s">
        <v>1504</v>
      </c>
      <c r="C7458" t="s">
        <v>13</v>
      </c>
      <c r="D7458" s="6">
        <v>0.1</v>
      </c>
      <c r="E7458" s="6">
        <v>26.71</v>
      </c>
      <c r="F7458" t="s">
        <v>1570</v>
      </c>
      <c r="G7458" t="str">
        <f t="shared" si="14782"/>
        <v>DL2020023</v>
      </c>
      <c r="H7458" t="str">
        <f t="shared" si="14839"/>
        <v>21</v>
      </c>
      <c r="I7458" t="str">
        <f t="shared" si="14840"/>
        <v>Stillehavsoesters_21_20201110_DL2020023_NykoebingKatNielsSteensenGym</v>
      </c>
      <c r="J7458" t="str">
        <f t="shared" si="14841"/>
        <v>Stillehavsoesters</v>
      </c>
      <c r="K7458" t="str">
        <f t="shared" si="14842"/>
        <v>PosK</v>
      </c>
      <c r="L7458">
        <f t="shared" si="14843"/>
        <v>26.71</v>
      </c>
      <c r="M7458">
        <f t="shared" si="14844"/>
        <v>26.71</v>
      </c>
      <c r="N7458">
        <f t="shared" si="14845"/>
        <v>0</v>
      </c>
      <c r="O7458">
        <f t="shared" si="14846"/>
        <v>0</v>
      </c>
      <c r="Q7458">
        <f t="shared" ref="Q7458" si="14875">IF(L7460="No Ct",0,L7460)</f>
        <v>0</v>
      </c>
      <c r="R7458">
        <f t="shared" ref="R7458" si="14876">IF(L7461="No Ct",0,L7461)</f>
        <v>0</v>
      </c>
      <c r="S7458" t="str">
        <f t="shared" ref="S7458" si="14877">IF(AND(M7458&gt;0,N7458=0),"Valid","Invalid")</f>
        <v>Valid</v>
      </c>
      <c r="T7458" t="str">
        <f t="shared" ref="T7458" si="14878">IF(OR(Q7458&gt;1,R7458&gt;1),"Present","Absent")</f>
        <v>Absent</v>
      </c>
      <c r="U7458" t="str">
        <f t="shared" ref="U7458" si="14879">IF(OR(AND(Q7458&gt;1,Q7458&lt;41),AND(R7458&gt;1,R7458&lt;41)),"Ct&lt;41","Ct&gt;41")</f>
        <v>Ct&gt;41</v>
      </c>
      <c r="V7458" t="str">
        <f>VLOOKUP(J7458,Datasæt_Analysesystemer!$C$2:$D$68,2,FALSE)</f>
        <v>Stillehavsøsters</v>
      </c>
      <c r="W7458" t="str">
        <f t="shared" ref="W7458" si="14880">MID(F7458,10,9)</f>
        <v>DL2020023</v>
      </c>
      <c r="X7458" t="str">
        <f t="shared" ref="X7458" si="14881">W7458&amp;"_"&amp;V7458&amp;"_"&amp;S7458&amp;"_"&amp;T7458&amp;"_"&amp;U7458</f>
        <v>DL2020023_Stillehavsøsters_Valid_Absent_Ct&gt;41</v>
      </c>
    </row>
    <row r="7459" spans="1:24" x14ac:dyDescent="0.25">
      <c r="A7459" t="s">
        <v>392</v>
      </c>
      <c r="B7459" t="s">
        <v>1505</v>
      </c>
      <c r="C7459" t="s">
        <v>16</v>
      </c>
      <c r="D7459" s="6">
        <v>0.1</v>
      </c>
      <c r="E7459" s="6" t="s">
        <v>17</v>
      </c>
      <c r="F7459" t="s">
        <v>1570</v>
      </c>
      <c r="G7459" t="str">
        <f t="shared" si="14782"/>
        <v>DL2020023</v>
      </c>
      <c r="H7459" t="str">
        <f t="shared" si="14839"/>
        <v>21</v>
      </c>
      <c r="I7459" t="str">
        <f t="shared" si="14840"/>
        <v>Stillehavsoesters_21_20201110_DL2020023_NykoebingKatNielsSteensenGym</v>
      </c>
      <c r="J7459" t="str">
        <f t="shared" si="14841"/>
        <v>Stillehavsoesters</v>
      </c>
      <c r="K7459" t="str">
        <f t="shared" si="14842"/>
        <v>NegK</v>
      </c>
      <c r="L7459" t="str">
        <f t="shared" si="14843"/>
        <v>No Ct</v>
      </c>
      <c r="M7459" t="str">
        <f t="shared" si="14844"/>
        <v/>
      </c>
      <c r="N7459" t="str">
        <f t="shared" si="14845"/>
        <v/>
      </c>
      <c r="O7459" t="str">
        <f t="shared" si="14846"/>
        <v/>
      </c>
    </row>
    <row r="7460" spans="1:24" x14ac:dyDescent="0.25">
      <c r="A7460" t="s">
        <v>394</v>
      </c>
      <c r="B7460" t="s">
        <v>1506</v>
      </c>
      <c r="C7460" t="s">
        <v>20</v>
      </c>
      <c r="D7460" s="6">
        <v>0.1</v>
      </c>
      <c r="E7460" s="6" t="s">
        <v>17</v>
      </c>
      <c r="F7460" t="s">
        <v>1570</v>
      </c>
      <c r="G7460" t="str">
        <f t="shared" si="14782"/>
        <v>DL2020023</v>
      </c>
      <c r="H7460" t="str">
        <f t="shared" si="14839"/>
        <v>21</v>
      </c>
      <c r="I7460" t="str">
        <f t="shared" si="14840"/>
        <v>Stillehavsoesters_21_20201110_DL2020023_NykoebingKatNielsSteensenGym</v>
      </c>
      <c r="J7460" t="str">
        <f t="shared" si="14841"/>
        <v>Stillehavsoesters</v>
      </c>
      <c r="K7460" t="str">
        <f t="shared" si="14842"/>
        <v>eDNA</v>
      </c>
      <c r="L7460" t="str">
        <f t="shared" si="14843"/>
        <v>No Ct</v>
      </c>
      <c r="M7460" t="str">
        <f t="shared" si="14844"/>
        <v/>
      </c>
      <c r="N7460" t="str">
        <f t="shared" si="14845"/>
        <v/>
      </c>
      <c r="O7460" t="str">
        <f t="shared" si="14846"/>
        <v/>
      </c>
    </row>
    <row r="7461" spans="1:24" x14ac:dyDescent="0.25">
      <c r="A7461" t="s">
        <v>396</v>
      </c>
      <c r="B7461" t="s">
        <v>1506</v>
      </c>
      <c r="C7461" t="s">
        <v>20</v>
      </c>
      <c r="D7461" s="6">
        <v>0.1</v>
      </c>
      <c r="E7461" s="6" t="s">
        <v>17</v>
      </c>
      <c r="F7461" t="s">
        <v>1570</v>
      </c>
      <c r="G7461" t="str">
        <f t="shared" si="14782"/>
        <v>DL2020023</v>
      </c>
      <c r="H7461" t="str">
        <f t="shared" si="14839"/>
        <v>21</v>
      </c>
      <c r="I7461" t="str">
        <f t="shared" si="14840"/>
        <v>Stillehavsoesters_21_20201110_DL2020023_NykoebingKatNielsSteensenGym</v>
      </c>
      <c r="J7461" t="str">
        <f t="shared" si="14841"/>
        <v>Stillehavsoesters</v>
      </c>
      <c r="K7461" t="str">
        <f t="shared" si="14842"/>
        <v>eDNA</v>
      </c>
      <c r="L7461" t="str">
        <f t="shared" si="14843"/>
        <v>No Ct</v>
      </c>
      <c r="M7461" t="str">
        <f t="shared" si="14844"/>
        <v/>
      </c>
      <c r="N7461" t="str">
        <f t="shared" si="14845"/>
        <v/>
      </c>
      <c r="O7461" t="str">
        <f t="shared" si="14846"/>
        <v/>
      </c>
    </row>
    <row r="7462" spans="1:24" x14ac:dyDescent="0.25">
      <c r="A7462" t="s">
        <v>397</v>
      </c>
      <c r="B7462" t="s">
        <v>1507</v>
      </c>
      <c r="C7462" t="s">
        <v>13</v>
      </c>
      <c r="D7462" s="6">
        <v>0.1</v>
      </c>
      <c r="E7462" s="6">
        <v>26.4</v>
      </c>
      <c r="F7462" t="s">
        <v>1570</v>
      </c>
      <c r="G7462" t="str">
        <f t="shared" si="14782"/>
        <v>DL2020023</v>
      </c>
      <c r="H7462" t="str">
        <f t="shared" si="14839"/>
        <v>22</v>
      </c>
      <c r="I7462" t="str">
        <f t="shared" si="14840"/>
        <v>Stillehavsoesters_22_20201110_DL2020023_NykoebingKatNielsSteensenGym</v>
      </c>
      <c r="J7462" t="str">
        <f t="shared" si="14841"/>
        <v>Stillehavsoesters</v>
      </c>
      <c r="K7462" t="str">
        <f t="shared" si="14842"/>
        <v>PosK</v>
      </c>
      <c r="L7462">
        <f t="shared" si="14843"/>
        <v>26.4</v>
      </c>
      <c r="M7462">
        <f t="shared" si="14844"/>
        <v>26.4</v>
      </c>
      <c r="N7462">
        <f t="shared" si="14845"/>
        <v>0</v>
      </c>
      <c r="O7462">
        <f t="shared" si="14846"/>
        <v>0</v>
      </c>
      <c r="Q7462">
        <f t="shared" ref="Q7462" si="14882">IF(L7464="No Ct",0,L7464)</f>
        <v>0</v>
      </c>
      <c r="R7462">
        <f t="shared" ref="R7462" si="14883">IF(L7465="No Ct",0,L7465)</f>
        <v>0</v>
      </c>
      <c r="S7462" t="str">
        <f t="shared" ref="S7462" si="14884">IF(AND(M7462&gt;0,N7462=0),"Valid","Invalid")</f>
        <v>Valid</v>
      </c>
      <c r="T7462" t="str">
        <f t="shared" ref="T7462" si="14885">IF(OR(Q7462&gt;1,R7462&gt;1),"Present","Absent")</f>
        <v>Absent</v>
      </c>
      <c r="U7462" t="str">
        <f t="shared" ref="U7462" si="14886">IF(OR(AND(Q7462&gt;1,Q7462&lt;41),AND(R7462&gt;1,R7462&lt;41)),"Ct&lt;41","Ct&gt;41")</f>
        <v>Ct&gt;41</v>
      </c>
      <c r="V7462" t="str">
        <f>VLOOKUP(J7462,Datasæt_Analysesystemer!$C$2:$D$68,2,FALSE)</f>
        <v>Stillehavsøsters</v>
      </c>
      <c r="W7462" t="str">
        <f t="shared" ref="W7462" si="14887">MID(F7462,10,9)</f>
        <v>DL2020023</v>
      </c>
      <c r="X7462" t="str">
        <f t="shared" ref="X7462" si="14888">W7462&amp;"_"&amp;V7462&amp;"_"&amp;S7462&amp;"_"&amp;T7462&amp;"_"&amp;U7462</f>
        <v>DL2020023_Stillehavsøsters_Valid_Absent_Ct&gt;41</v>
      </c>
    </row>
    <row r="7463" spans="1:24" x14ac:dyDescent="0.25">
      <c r="A7463" t="s">
        <v>399</v>
      </c>
      <c r="B7463" t="s">
        <v>1508</v>
      </c>
      <c r="C7463" t="s">
        <v>16</v>
      </c>
      <c r="D7463" s="6">
        <v>0.1</v>
      </c>
      <c r="E7463" s="6" t="s">
        <v>17</v>
      </c>
      <c r="F7463" t="s">
        <v>1570</v>
      </c>
      <c r="G7463" t="str">
        <f t="shared" si="14782"/>
        <v>DL2020023</v>
      </c>
      <c r="H7463" t="str">
        <f t="shared" si="14839"/>
        <v>22</v>
      </c>
      <c r="I7463" t="str">
        <f t="shared" si="14840"/>
        <v>Stillehavsoesters_22_20201110_DL2020023_NykoebingKatNielsSteensenGym</v>
      </c>
      <c r="J7463" t="str">
        <f t="shared" si="14841"/>
        <v>Stillehavsoesters</v>
      </c>
      <c r="K7463" t="str">
        <f t="shared" si="14842"/>
        <v>NegK</v>
      </c>
      <c r="L7463" t="str">
        <f t="shared" si="14843"/>
        <v>No Ct</v>
      </c>
      <c r="M7463" t="str">
        <f t="shared" si="14844"/>
        <v/>
      </c>
      <c r="N7463" t="str">
        <f t="shared" si="14845"/>
        <v/>
      </c>
      <c r="O7463" t="str">
        <f t="shared" si="14846"/>
        <v/>
      </c>
    </row>
    <row r="7464" spans="1:24" x14ac:dyDescent="0.25">
      <c r="A7464" t="s">
        <v>401</v>
      </c>
      <c r="B7464" t="s">
        <v>1509</v>
      </c>
      <c r="C7464" t="s">
        <v>20</v>
      </c>
      <c r="D7464" s="6">
        <v>0.1</v>
      </c>
      <c r="E7464" s="6" t="s">
        <v>17</v>
      </c>
      <c r="F7464" t="s">
        <v>1570</v>
      </c>
      <c r="G7464" t="str">
        <f t="shared" si="14782"/>
        <v>DL2020023</v>
      </c>
      <c r="H7464" t="str">
        <f t="shared" si="14839"/>
        <v>22</v>
      </c>
      <c r="I7464" t="str">
        <f t="shared" si="14840"/>
        <v>Stillehavsoesters_22_20201110_DL2020023_NykoebingKatNielsSteensenGym</v>
      </c>
      <c r="J7464" t="str">
        <f t="shared" si="14841"/>
        <v>Stillehavsoesters</v>
      </c>
      <c r="K7464" t="str">
        <f t="shared" si="14842"/>
        <v>eDNA</v>
      </c>
      <c r="L7464" t="str">
        <f t="shared" si="14843"/>
        <v>No Ct</v>
      </c>
      <c r="M7464" t="str">
        <f t="shared" si="14844"/>
        <v/>
      </c>
      <c r="N7464" t="str">
        <f t="shared" si="14845"/>
        <v/>
      </c>
      <c r="O7464" t="str">
        <f t="shared" si="14846"/>
        <v/>
      </c>
    </row>
    <row r="7465" spans="1:24" x14ac:dyDescent="0.25">
      <c r="A7465" t="s">
        <v>403</v>
      </c>
      <c r="B7465" t="s">
        <v>1509</v>
      </c>
      <c r="C7465" t="s">
        <v>20</v>
      </c>
      <c r="D7465" s="6">
        <v>0.1</v>
      </c>
      <c r="E7465" s="6" t="s">
        <v>17</v>
      </c>
      <c r="F7465" t="s">
        <v>1570</v>
      </c>
      <c r="G7465" t="str">
        <f t="shared" si="14782"/>
        <v>DL2020023</v>
      </c>
      <c r="H7465" t="str">
        <f t="shared" si="14839"/>
        <v>22</v>
      </c>
      <c r="I7465" t="str">
        <f t="shared" si="14840"/>
        <v>Stillehavsoesters_22_20201110_DL2020023_NykoebingKatNielsSteensenGym</v>
      </c>
      <c r="J7465" t="str">
        <f t="shared" si="14841"/>
        <v>Stillehavsoesters</v>
      </c>
      <c r="K7465" t="str">
        <f t="shared" si="14842"/>
        <v>eDNA</v>
      </c>
      <c r="L7465" t="str">
        <f t="shared" si="14843"/>
        <v>No Ct</v>
      </c>
      <c r="M7465" t="str">
        <f t="shared" si="14844"/>
        <v/>
      </c>
      <c r="N7465" t="str">
        <f t="shared" si="14845"/>
        <v/>
      </c>
      <c r="O7465" t="str">
        <f t="shared" si="14846"/>
        <v/>
      </c>
    </row>
    <row r="7466" spans="1:24" x14ac:dyDescent="0.25">
      <c r="A7466" t="s">
        <v>404</v>
      </c>
      <c r="B7466" t="s">
        <v>692</v>
      </c>
      <c r="C7466" t="s">
        <v>13</v>
      </c>
      <c r="D7466" s="6">
        <v>0.1</v>
      </c>
      <c r="E7466" s="6">
        <v>30.03</v>
      </c>
      <c r="F7466" t="s">
        <v>1570</v>
      </c>
      <c r="G7466" t="str">
        <f t="shared" si="14782"/>
        <v>DL2020023</v>
      </c>
      <c r="H7466" t="str">
        <f t="shared" si="14839"/>
        <v>23</v>
      </c>
      <c r="I7466" t="str">
        <f t="shared" si="14840"/>
        <v>SortmundetKutling_23_20201110_DL2020023_NykoebingKatNielsSteensenGym</v>
      </c>
      <c r="J7466" t="str">
        <f t="shared" si="14841"/>
        <v>SortmundetKutling</v>
      </c>
      <c r="K7466" t="str">
        <f t="shared" si="14842"/>
        <v>PosK</v>
      </c>
      <c r="L7466">
        <f t="shared" si="14843"/>
        <v>30.03</v>
      </c>
      <c r="M7466">
        <f t="shared" si="14844"/>
        <v>30.03</v>
      </c>
      <c r="N7466">
        <f t="shared" si="14845"/>
        <v>0</v>
      </c>
      <c r="O7466">
        <f t="shared" si="14846"/>
        <v>40.799999999999997</v>
      </c>
      <c r="Q7466">
        <f t="shared" ref="Q7466" si="14889">IF(L7468="No Ct",0,L7468)</f>
        <v>40.799999999999997</v>
      </c>
      <c r="R7466">
        <f t="shared" ref="R7466" si="14890">IF(L7469="No Ct",0,L7469)</f>
        <v>0</v>
      </c>
      <c r="S7466" t="str">
        <f t="shared" ref="S7466" si="14891">IF(AND(M7466&gt;0,N7466=0),"Valid","Invalid")</f>
        <v>Valid</v>
      </c>
      <c r="T7466" t="str">
        <f t="shared" ref="T7466" si="14892">IF(OR(Q7466&gt;1,R7466&gt;1),"Present","Absent")</f>
        <v>Present</v>
      </c>
      <c r="U7466" t="str">
        <f t="shared" ref="U7466" si="14893">IF(OR(AND(Q7466&gt;1,Q7466&lt;41),AND(R7466&gt;1,R7466&lt;41)),"Ct&lt;41","Ct&gt;41")</f>
        <v>Ct&lt;41</v>
      </c>
      <c r="V7466" t="str">
        <f>VLOOKUP(J7466,Datasæt_Analysesystemer!$C$2:$D$68,2,FALSE)</f>
        <v>Sortmundet kutling</v>
      </c>
      <c r="W7466" t="str">
        <f t="shared" ref="W7466" si="14894">MID(F7466,10,9)</f>
        <v>DL2020023</v>
      </c>
      <c r="X7466" t="str">
        <f t="shared" ref="X7466" si="14895">W7466&amp;"_"&amp;V7466&amp;"_"&amp;S7466&amp;"_"&amp;T7466&amp;"_"&amp;U7466</f>
        <v>DL2020023_Sortmundet kutling_Valid_Present_Ct&lt;41</v>
      </c>
    </row>
    <row r="7467" spans="1:24" x14ac:dyDescent="0.25">
      <c r="A7467" t="s">
        <v>406</v>
      </c>
      <c r="B7467" t="s">
        <v>693</v>
      </c>
      <c r="C7467" t="s">
        <v>16</v>
      </c>
      <c r="D7467" s="6">
        <v>0.1</v>
      </c>
      <c r="E7467" s="6" t="s">
        <v>17</v>
      </c>
      <c r="F7467" t="s">
        <v>1570</v>
      </c>
      <c r="G7467" t="str">
        <f t="shared" si="14782"/>
        <v>DL2020023</v>
      </c>
      <c r="H7467" t="str">
        <f t="shared" si="14839"/>
        <v>23</v>
      </c>
      <c r="I7467" t="str">
        <f t="shared" si="14840"/>
        <v>SortmundetKutling_23_20201110_DL2020023_NykoebingKatNielsSteensenGym</v>
      </c>
      <c r="J7467" t="str">
        <f t="shared" si="14841"/>
        <v>SortmundetKutling</v>
      </c>
      <c r="K7467" t="str">
        <f t="shared" si="14842"/>
        <v>NegK</v>
      </c>
      <c r="L7467" t="str">
        <f t="shared" si="14843"/>
        <v>No Ct</v>
      </c>
      <c r="M7467" t="str">
        <f t="shared" si="14844"/>
        <v/>
      </c>
      <c r="N7467" t="str">
        <f t="shared" si="14845"/>
        <v/>
      </c>
      <c r="O7467" t="str">
        <f t="shared" si="14846"/>
        <v/>
      </c>
    </row>
    <row r="7468" spans="1:24" x14ac:dyDescent="0.25">
      <c r="A7468" t="s">
        <v>408</v>
      </c>
      <c r="B7468" t="s">
        <v>694</v>
      </c>
      <c r="C7468" t="s">
        <v>20</v>
      </c>
      <c r="D7468" s="6">
        <v>0.1</v>
      </c>
      <c r="E7468" s="6">
        <v>40.799999999999997</v>
      </c>
      <c r="F7468" t="s">
        <v>1570</v>
      </c>
      <c r="G7468" t="str">
        <f t="shared" si="14782"/>
        <v>DL2020023</v>
      </c>
      <c r="H7468" t="str">
        <f t="shared" si="14839"/>
        <v>23</v>
      </c>
      <c r="I7468" t="str">
        <f t="shared" si="14840"/>
        <v>SortmundetKutling_23_20201110_DL2020023_NykoebingKatNielsSteensenGym</v>
      </c>
      <c r="J7468" t="str">
        <f t="shared" si="14841"/>
        <v>SortmundetKutling</v>
      </c>
      <c r="K7468" t="str">
        <f t="shared" si="14842"/>
        <v>eDNA</v>
      </c>
      <c r="L7468">
        <f t="shared" si="14843"/>
        <v>40.799999999999997</v>
      </c>
      <c r="M7468" t="str">
        <f t="shared" si="14844"/>
        <v/>
      </c>
      <c r="N7468" t="str">
        <f t="shared" si="14845"/>
        <v/>
      </c>
      <c r="O7468" t="str">
        <f t="shared" si="14846"/>
        <v/>
      </c>
    </row>
    <row r="7469" spans="1:24" x14ac:dyDescent="0.25">
      <c r="A7469" t="s">
        <v>410</v>
      </c>
      <c r="B7469" t="s">
        <v>694</v>
      </c>
      <c r="C7469" t="s">
        <v>20</v>
      </c>
      <c r="D7469" s="6">
        <v>0.1</v>
      </c>
      <c r="E7469" s="6" t="s">
        <v>17</v>
      </c>
      <c r="F7469" t="s">
        <v>1570</v>
      </c>
      <c r="G7469" t="str">
        <f t="shared" si="14782"/>
        <v>DL2020023</v>
      </c>
      <c r="H7469" t="str">
        <f t="shared" si="14839"/>
        <v>23</v>
      </c>
      <c r="I7469" t="str">
        <f t="shared" si="14840"/>
        <v>SortmundetKutling_23_20201110_DL2020023_NykoebingKatNielsSteensenGym</v>
      </c>
      <c r="J7469" t="str">
        <f t="shared" si="14841"/>
        <v>SortmundetKutling</v>
      </c>
      <c r="K7469" t="str">
        <f t="shared" si="14842"/>
        <v>eDNA</v>
      </c>
      <c r="L7469" t="str">
        <f t="shared" si="14843"/>
        <v>No Ct</v>
      </c>
      <c r="M7469" t="str">
        <f t="shared" si="14844"/>
        <v/>
      </c>
      <c r="N7469" t="str">
        <f t="shared" si="14845"/>
        <v/>
      </c>
      <c r="O7469" t="str">
        <f t="shared" si="14846"/>
        <v/>
      </c>
    </row>
    <row r="7470" spans="1:24" x14ac:dyDescent="0.25">
      <c r="A7470" t="s">
        <v>411</v>
      </c>
      <c r="B7470" t="s">
        <v>695</v>
      </c>
      <c r="C7470" t="s">
        <v>13</v>
      </c>
      <c r="D7470" s="6">
        <v>0.1</v>
      </c>
      <c r="E7470" s="6" t="s">
        <v>17</v>
      </c>
      <c r="F7470" t="s">
        <v>1570</v>
      </c>
      <c r="G7470" t="str">
        <f t="shared" si="14782"/>
        <v>DL2020023</v>
      </c>
      <c r="H7470" t="str">
        <f t="shared" si="14839"/>
        <v>24</v>
      </c>
      <c r="I7470" t="str">
        <f t="shared" si="14840"/>
        <v>SortmundetKutling_24_20201110_DL2020023_NykoebingKatNielsSteensenGym</v>
      </c>
      <c r="J7470" t="str">
        <f t="shared" si="14841"/>
        <v>SortmundetKutling</v>
      </c>
      <c r="K7470" t="str">
        <f t="shared" si="14842"/>
        <v>PosK</v>
      </c>
      <c r="L7470" t="str">
        <f t="shared" si="14843"/>
        <v>No Ct</v>
      </c>
      <c r="M7470">
        <f t="shared" si="14844"/>
        <v>0</v>
      </c>
      <c r="N7470">
        <f t="shared" si="14845"/>
        <v>0</v>
      </c>
      <c r="O7470">
        <f t="shared" si="14846"/>
        <v>0</v>
      </c>
      <c r="Q7470">
        <f t="shared" ref="Q7470" si="14896">IF(L7472="No Ct",0,L7472)</f>
        <v>0</v>
      </c>
      <c r="R7470">
        <f t="shared" ref="R7470" si="14897">IF(L7473="No Ct",0,L7473)</f>
        <v>0</v>
      </c>
      <c r="S7470" t="str">
        <f t="shared" ref="S7470" si="14898">IF(AND(M7470&gt;0,N7470=0),"Valid","Invalid")</f>
        <v>Invalid</v>
      </c>
      <c r="T7470" t="str">
        <f t="shared" ref="T7470" si="14899">IF(OR(Q7470&gt;1,R7470&gt;1),"Present","Absent")</f>
        <v>Absent</v>
      </c>
      <c r="U7470" t="str">
        <f t="shared" ref="U7470" si="14900">IF(OR(AND(Q7470&gt;1,Q7470&lt;41),AND(R7470&gt;1,R7470&lt;41)),"Ct&lt;41","Ct&gt;41")</f>
        <v>Ct&gt;41</v>
      </c>
      <c r="V7470" t="str">
        <f>VLOOKUP(J7470,Datasæt_Analysesystemer!$C$2:$D$68,2,FALSE)</f>
        <v>Sortmundet kutling</v>
      </c>
      <c r="W7470" t="str">
        <f t="shared" ref="W7470" si="14901">MID(F7470,10,9)</f>
        <v>DL2020023</v>
      </c>
      <c r="X7470" t="str">
        <f t="shared" ref="X7470" si="14902">W7470&amp;"_"&amp;V7470&amp;"_"&amp;S7470&amp;"_"&amp;T7470&amp;"_"&amp;U7470</f>
        <v>DL2020023_Sortmundet kutling_Invalid_Absent_Ct&gt;41</v>
      </c>
    </row>
    <row r="7471" spans="1:24" x14ac:dyDescent="0.25">
      <c r="A7471" t="s">
        <v>413</v>
      </c>
      <c r="B7471" t="s">
        <v>696</v>
      </c>
      <c r="C7471" t="s">
        <v>16</v>
      </c>
      <c r="D7471" s="6">
        <v>0.1</v>
      </c>
      <c r="E7471" s="6" t="s">
        <v>17</v>
      </c>
      <c r="F7471" t="s">
        <v>1570</v>
      </c>
      <c r="G7471" t="str">
        <f t="shared" si="14782"/>
        <v>DL2020023</v>
      </c>
      <c r="H7471" t="str">
        <f t="shared" si="14839"/>
        <v>24</v>
      </c>
      <c r="I7471" t="str">
        <f t="shared" si="14840"/>
        <v>SortmundetKutling_24_20201110_DL2020023_NykoebingKatNielsSteensenGym</v>
      </c>
      <c r="J7471" t="str">
        <f t="shared" si="14841"/>
        <v>SortmundetKutling</v>
      </c>
      <c r="K7471" t="str">
        <f t="shared" si="14842"/>
        <v>NegK</v>
      </c>
      <c r="L7471" t="str">
        <f t="shared" si="14843"/>
        <v>No Ct</v>
      </c>
      <c r="M7471" t="str">
        <f t="shared" si="14844"/>
        <v/>
      </c>
      <c r="N7471" t="str">
        <f t="shared" si="14845"/>
        <v/>
      </c>
      <c r="O7471" t="str">
        <f t="shared" si="14846"/>
        <v/>
      </c>
    </row>
    <row r="7472" spans="1:24" x14ac:dyDescent="0.25">
      <c r="A7472" t="s">
        <v>415</v>
      </c>
      <c r="B7472" t="s">
        <v>697</v>
      </c>
      <c r="C7472" t="s">
        <v>20</v>
      </c>
      <c r="D7472" s="6">
        <v>0.1</v>
      </c>
      <c r="E7472" s="6" t="s">
        <v>17</v>
      </c>
      <c r="F7472" t="s">
        <v>1570</v>
      </c>
      <c r="G7472" t="str">
        <f t="shared" si="14782"/>
        <v>DL2020023</v>
      </c>
      <c r="H7472" t="str">
        <f t="shared" si="14839"/>
        <v>24</v>
      </c>
      <c r="I7472" t="str">
        <f t="shared" si="14840"/>
        <v>SortmundetKutling_24_20201110_DL2020023_NykoebingKatNielsSteensenGym</v>
      </c>
      <c r="J7472" t="str">
        <f t="shared" si="14841"/>
        <v>SortmundetKutling</v>
      </c>
      <c r="K7472" t="str">
        <f t="shared" si="14842"/>
        <v>eDNA</v>
      </c>
      <c r="L7472" t="str">
        <f t="shared" si="14843"/>
        <v>No Ct</v>
      </c>
      <c r="M7472" t="str">
        <f t="shared" si="14844"/>
        <v/>
      </c>
      <c r="N7472" t="str">
        <f t="shared" si="14845"/>
        <v/>
      </c>
      <c r="O7472" t="str">
        <f t="shared" si="14846"/>
        <v/>
      </c>
    </row>
    <row r="7473" spans="1:24" x14ac:dyDescent="0.25">
      <c r="A7473" t="s">
        <v>417</v>
      </c>
      <c r="B7473" t="s">
        <v>697</v>
      </c>
      <c r="C7473" t="s">
        <v>20</v>
      </c>
      <c r="D7473" s="6">
        <v>0.1</v>
      </c>
      <c r="E7473" s="6" t="s">
        <v>17</v>
      </c>
      <c r="F7473" t="s">
        <v>1570</v>
      </c>
      <c r="G7473" t="str">
        <f t="shared" si="14782"/>
        <v>DL2020023</v>
      </c>
      <c r="H7473" t="str">
        <f t="shared" si="14839"/>
        <v>24</v>
      </c>
      <c r="I7473" t="str">
        <f t="shared" si="14840"/>
        <v>SortmundetKutling_24_20201110_DL2020023_NykoebingKatNielsSteensenGym</v>
      </c>
      <c r="J7473" t="str">
        <f t="shared" si="14841"/>
        <v>SortmundetKutling</v>
      </c>
      <c r="K7473" t="str">
        <f t="shared" si="14842"/>
        <v>eDNA</v>
      </c>
      <c r="L7473" t="str">
        <f t="shared" si="14843"/>
        <v>No Ct</v>
      </c>
      <c r="M7473" t="str">
        <f t="shared" si="14844"/>
        <v/>
      </c>
      <c r="N7473" t="str">
        <f t="shared" si="14845"/>
        <v/>
      </c>
      <c r="O7473" t="str">
        <f t="shared" si="14846"/>
        <v/>
      </c>
    </row>
    <row r="7474" spans="1:24" x14ac:dyDescent="0.25">
      <c r="A7474" t="s">
        <v>11</v>
      </c>
      <c r="B7474" t="s">
        <v>196</v>
      </c>
      <c r="C7474" t="s">
        <v>13</v>
      </c>
      <c r="D7474" s="6">
        <v>0.1</v>
      </c>
      <c r="E7474" s="6">
        <v>27.99</v>
      </c>
      <c r="F7474" t="s">
        <v>1571</v>
      </c>
      <c r="G7474" t="str">
        <f t="shared" ref="G7474:G7537" si="14903">MID(F7474,10,9)</f>
        <v>DL2020038</v>
      </c>
      <c r="H7474" t="str">
        <f t="shared" si="14839"/>
        <v>01</v>
      </c>
      <c r="I7474" t="str">
        <f t="shared" si="14840"/>
        <v>Skrubbe_01_20201111_DL2020038_OrdrupGym</v>
      </c>
      <c r="J7474" t="str">
        <f t="shared" si="14841"/>
        <v>Skrubbe</v>
      </c>
      <c r="K7474" t="str">
        <f t="shared" si="14842"/>
        <v>PosK</v>
      </c>
      <c r="L7474">
        <f t="shared" si="14843"/>
        <v>27.99</v>
      </c>
      <c r="M7474">
        <f t="shared" si="14844"/>
        <v>27.99</v>
      </c>
      <c r="N7474">
        <f t="shared" si="14845"/>
        <v>0</v>
      </c>
      <c r="O7474">
        <f t="shared" si="14846"/>
        <v>0</v>
      </c>
      <c r="Q7474">
        <f t="shared" ref="Q7474" si="14904">IF(L7476="No Ct",0,L7476)</f>
        <v>0</v>
      </c>
      <c r="R7474">
        <f t="shared" ref="R7474" si="14905">IF(L7477="No Ct",0,L7477)</f>
        <v>0</v>
      </c>
      <c r="S7474" t="str">
        <f t="shared" ref="S7474" si="14906">IF(AND(M7474&gt;0,N7474=0),"Valid","Invalid")</f>
        <v>Valid</v>
      </c>
      <c r="T7474" t="str">
        <f t="shared" ref="T7474" si="14907">IF(OR(Q7474&gt;1,R7474&gt;1),"Present","Absent")</f>
        <v>Absent</v>
      </c>
      <c r="U7474" t="str">
        <f t="shared" ref="U7474" si="14908">IF(OR(AND(Q7474&gt;1,Q7474&lt;41),AND(R7474&gt;1,R7474&lt;41)),"Ct&lt;41","Ct&gt;41")</f>
        <v>Ct&gt;41</v>
      </c>
      <c r="V7474" t="str">
        <f>VLOOKUP(J7474,Datasæt_Analysesystemer!$C$2:$D$68,2,FALSE)</f>
        <v>Skrubbe</v>
      </c>
      <c r="W7474" t="str">
        <f t="shared" ref="W7474" si="14909">MID(F7474,10,9)</f>
        <v>DL2020038</v>
      </c>
      <c r="X7474" t="str">
        <f t="shared" ref="X7474" si="14910">W7474&amp;"_"&amp;V7474&amp;"_"&amp;S7474&amp;"_"&amp;T7474&amp;"_"&amp;U7474</f>
        <v>DL2020038_Skrubbe_Valid_Absent_Ct&gt;41</v>
      </c>
    </row>
    <row r="7475" spans="1:24" x14ac:dyDescent="0.25">
      <c r="A7475" t="s">
        <v>14</v>
      </c>
      <c r="B7475" t="s">
        <v>197</v>
      </c>
      <c r="C7475" t="s">
        <v>16</v>
      </c>
      <c r="D7475" s="6">
        <v>0.1</v>
      </c>
      <c r="E7475" s="6" t="s">
        <v>17</v>
      </c>
      <c r="F7475" t="s">
        <v>1571</v>
      </c>
      <c r="G7475" t="str">
        <f t="shared" si="14903"/>
        <v>DL2020038</v>
      </c>
      <c r="H7475" t="str">
        <f t="shared" si="14839"/>
        <v>01</v>
      </c>
      <c r="I7475" t="str">
        <f t="shared" si="14840"/>
        <v>Skrubbe_01_20201111_DL2020038_OrdrupGym</v>
      </c>
      <c r="J7475" t="str">
        <f t="shared" si="14841"/>
        <v>Skrubbe</v>
      </c>
      <c r="K7475" t="str">
        <f t="shared" si="14842"/>
        <v>NegK</v>
      </c>
      <c r="L7475" t="str">
        <f t="shared" si="14843"/>
        <v>No Ct</v>
      </c>
      <c r="M7475" t="str">
        <f t="shared" si="14844"/>
        <v/>
      </c>
      <c r="N7475" t="str">
        <f t="shared" si="14845"/>
        <v/>
      </c>
      <c r="O7475" t="str">
        <f t="shared" si="14846"/>
        <v/>
      </c>
    </row>
    <row r="7476" spans="1:24" x14ac:dyDescent="0.25">
      <c r="A7476" t="s">
        <v>18</v>
      </c>
      <c r="B7476" t="s">
        <v>198</v>
      </c>
      <c r="C7476" t="s">
        <v>20</v>
      </c>
      <c r="D7476" s="6">
        <v>0.1</v>
      </c>
      <c r="E7476" s="6" t="s">
        <v>17</v>
      </c>
      <c r="F7476" t="s">
        <v>1571</v>
      </c>
      <c r="G7476" t="str">
        <f t="shared" si="14903"/>
        <v>DL2020038</v>
      </c>
      <c r="H7476" t="str">
        <f t="shared" si="14839"/>
        <v>01</v>
      </c>
      <c r="I7476" t="str">
        <f t="shared" si="14840"/>
        <v>Skrubbe_01_20201111_DL2020038_OrdrupGym</v>
      </c>
      <c r="J7476" t="str">
        <f t="shared" si="14841"/>
        <v>Skrubbe</v>
      </c>
      <c r="K7476" t="str">
        <f t="shared" si="14842"/>
        <v>eDNA</v>
      </c>
      <c r="L7476" t="str">
        <f t="shared" si="14843"/>
        <v>No Ct</v>
      </c>
      <c r="M7476" t="str">
        <f t="shared" si="14844"/>
        <v/>
      </c>
      <c r="N7476" t="str">
        <f t="shared" si="14845"/>
        <v/>
      </c>
      <c r="O7476" t="str">
        <f t="shared" si="14846"/>
        <v/>
      </c>
    </row>
    <row r="7477" spans="1:24" x14ac:dyDescent="0.25">
      <c r="A7477" t="s">
        <v>21</v>
      </c>
      <c r="B7477" t="s">
        <v>198</v>
      </c>
      <c r="C7477" t="s">
        <v>20</v>
      </c>
      <c r="D7477" s="6">
        <v>0.1</v>
      </c>
      <c r="E7477" s="6" t="s">
        <v>17</v>
      </c>
      <c r="F7477" t="s">
        <v>1571</v>
      </c>
      <c r="G7477" t="str">
        <f t="shared" si="14903"/>
        <v>DL2020038</v>
      </c>
      <c r="H7477" t="str">
        <f t="shared" si="14839"/>
        <v>01</v>
      </c>
      <c r="I7477" t="str">
        <f t="shared" si="14840"/>
        <v>Skrubbe_01_20201111_DL2020038_OrdrupGym</v>
      </c>
      <c r="J7477" t="str">
        <f t="shared" si="14841"/>
        <v>Skrubbe</v>
      </c>
      <c r="K7477" t="str">
        <f t="shared" si="14842"/>
        <v>eDNA</v>
      </c>
      <c r="L7477" t="str">
        <f t="shared" si="14843"/>
        <v>No Ct</v>
      </c>
      <c r="M7477" t="str">
        <f t="shared" si="14844"/>
        <v/>
      </c>
      <c r="N7477" t="str">
        <f t="shared" si="14845"/>
        <v/>
      </c>
      <c r="O7477" t="str">
        <f t="shared" si="14846"/>
        <v/>
      </c>
    </row>
    <row r="7478" spans="1:24" x14ac:dyDescent="0.25">
      <c r="A7478" t="s">
        <v>199</v>
      </c>
      <c r="B7478" t="s">
        <v>200</v>
      </c>
      <c r="C7478" t="s">
        <v>13</v>
      </c>
      <c r="D7478" s="6">
        <v>0.1</v>
      </c>
      <c r="E7478" s="6">
        <v>26.55</v>
      </c>
      <c r="F7478" t="s">
        <v>1571</v>
      </c>
      <c r="G7478" t="str">
        <f t="shared" si="14903"/>
        <v>DL2020038</v>
      </c>
      <c r="H7478" t="str">
        <f t="shared" si="14839"/>
        <v>02</v>
      </c>
      <c r="I7478" t="str">
        <f t="shared" si="14840"/>
        <v>Skrubbe_02_20201111_DL2020038_OrdrupGym</v>
      </c>
      <c r="J7478" t="str">
        <f t="shared" si="14841"/>
        <v>Skrubbe</v>
      </c>
      <c r="K7478" t="str">
        <f t="shared" si="14842"/>
        <v>PosK</v>
      </c>
      <c r="L7478">
        <f t="shared" si="14843"/>
        <v>26.55</v>
      </c>
      <c r="M7478">
        <f t="shared" si="14844"/>
        <v>26.55</v>
      </c>
      <c r="N7478">
        <f t="shared" si="14845"/>
        <v>0</v>
      </c>
      <c r="O7478">
        <f t="shared" si="14846"/>
        <v>72.02</v>
      </c>
      <c r="Q7478">
        <f t="shared" ref="Q7478" si="14911">IF(L7480="No Ct",0,L7480)</f>
        <v>37.619999999999997</v>
      </c>
      <c r="R7478">
        <f t="shared" ref="R7478" si="14912">IF(L7481="No Ct",0,L7481)</f>
        <v>34.4</v>
      </c>
      <c r="S7478" t="str">
        <f t="shared" ref="S7478" si="14913">IF(AND(M7478&gt;0,N7478=0),"Valid","Invalid")</f>
        <v>Valid</v>
      </c>
      <c r="T7478" t="str">
        <f t="shared" ref="T7478" si="14914">IF(OR(Q7478&gt;1,R7478&gt;1),"Present","Absent")</f>
        <v>Present</v>
      </c>
      <c r="U7478" t="str">
        <f t="shared" ref="U7478" si="14915">IF(OR(AND(Q7478&gt;1,Q7478&lt;41),AND(R7478&gt;1,R7478&lt;41)),"Ct&lt;41","Ct&gt;41")</f>
        <v>Ct&lt;41</v>
      </c>
      <c r="V7478" t="str">
        <f>VLOOKUP(J7478,Datasæt_Analysesystemer!$C$2:$D$68,2,FALSE)</f>
        <v>Skrubbe</v>
      </c>
      <c r="W7478" t="str">
        <f t="shared" ref="W7478" si="14916">MID(F7478,10,9)</f>
        <v>DL2020038</v>
      </c>
      <c r="X7478" t="str">
        <f t="shared" ref="X7478" si="14917">W7478&amp;"_"&amp;V7478&amp;"_"&amp;S7478&amp;"_"&amp;T7478&amp;"_"&amp;U7478</f>
        <v>DL2020038_Skrubbe_Valid_Present_Ct&lt;41</v>
      </c>
    </row>
    <row r="7479" spans="1:24" x14ac:dyDescent="0.25">
      <c r="A7479" t="s">
        <v>201</v>
      </c>
      <c r="B7479" t="s">
        <v>202</v>
      </c>
      <c r="C7479" t="s">
        <v>16</v>
      </c>
      <c r="D7479" s="6">
        <v>0.1</v>
      </c>
      <c r="E7479" s="6" t="s">
        <v>17</v>
      </c>
      <c r="F7479" t="s">
        <v>1571</v>
      </c>
      <c r="G7479" t="str">
        <f t="shared" si="14903"/>
        <v>DL2020038</v>
      </c>
      <c r="H7479" t="str">
        <f t="shared" si="14839"/>
        <v>02</v>
      </c>
      <c r="I7479" t="str">
        <f t="shared" si="14840"/>
        <v>Skrubbe_02_20201111_DL2020038_OrdrupGym</v>
      </c>
      <c r="J7479" t="str">
        <f t="shared" si="14841"/>
        <v>Skrubbe</v>
      </c>
      <c r="K7479" t="str">
        <f t="shared" si="14842"/>
        <v>NegK</v>
      </c>
      <c r="L7479" t="str">
        <f t="shared" si="14843"/>
        <v>No Ct</v>
      </c>
      <c r="M7479" t="str">
        <f t="shared" si="14844"/>
        <v/>
      </c>
      <c r="N7479" t="str">
        <f t="shared" si="14845"/>
        <v/>
      </c>
      <c r="O7479" t="str">
        <f t="shared" si="14846"/>
        <v/>
      </c>
    </row>
    <row r="7480" spans="1:24" x14ac:dyDescent="0.25">
      <c r="A7480" t="s">
        <v>203</v>
      </c>
      <c r="B7480" t="s">
        <v>204</v>
      </c>
      <c r="C7480" t="s">
        <v>20</v>
      </c>
      <c r="D7480" s="6">
        <v>0.1</v>
      </c>
      <c r="E7480" s="6">
        <v>37.619999999999997</v>
      </c>
      <c r="F7480" t="s">
        <v>1571</v>
      </c>
      <c r="G7480" t="str">
        <f t="shared" si="14903"/>
        <v>DL2020038</v>
      </c>
      <c r="H7480" t="str">
        <f t="shared" si="14839"/>
        <v>02</v>
      </c>
      <c r="I7480" t="str">
        <f t="shared" si="14840"/>
        <v>Skrubbe_02_20201111_DL2020038_OrdrupGym</v>
      </c>
      <c r="J7480" t="str">
        <f t="shared" si="14841"/>
        <v>Skrubbe</v>
      </c>
      <c r="K7480" t="str">
        <f t="shared" si="14842"/>
        <v>eDNA</v>
      </c>
      <c r="L7480">
        <f t="shared" si="14843"/>
        <v>37.619999999999997</v>
      </c>
      <c r="M7480" t="str">
        <f t="shared" si="14844"/>
        <v/>
      </c>
      <c r="N7480" t="str">
        <f t="shared" si="14845"/>
        <v/>
      </c>
      <c r="O7480" t="str">
        <f t="shared" si="14846"/>
        <v/>
      </c>
    </row>
    <row r="7481" spans="1:24" x14ac:dyDescent="0.25">
      <c r="A7481" t="s">
        <v>205</v>
      </c>
      <c r="B7481" t="s">
        <v>204</v>
      </c>
      <c r="C7481" t="s">
        <v>20</v>
      </c>
      <c r="D7481" s="6">
        <v>0.1</v>
      </c>
      <c r="E7481" s="6">
        <v>34.4</v>
      </c>
      <c r="F7481" t="s">
        <v>1571</v>
      </c>
      <c r="G7481" t="str">
        <f t="shared" si="14903"/>
        <v>DL2020038</v>
      </c>
      <c r="H7481" t="str">
        <f t="shared" si="14839"/>
        <v>02</v>
      </c>
      <c r="I7481" t="str">
        <f t="shared" si="14840"/>
        <v>Skrubbe_02_20201111_DL2020038_OrdrupGym</v>
      </c>
      <c r="J7481" t="str">
        <f t="shared" si="14841"/>
        <v>Skrubbe</v>
      </c>
      <c r="K7481" t="str">
        <f t="shared" si="14842"/>
        <v>eDNA</v>
      </c>
      <c r="L7481">
        <f t="shared" si="14843"/>
        <v>34.4</v>
      </c>
      <c r="M7481" t="str">
        <f t="shared" si="14844"/>
        <v/>
      </c>
      <c r="N7481" t="str">
        <f t="shared" si="14845"/>
        <v/>
      </c>
      <c r="O7481" t="str">
        <f t="shared" si="14846"/>
        <v/>
      </c>
    </row>
    <row r="7482" spans="1:24" x14ac:dyDescent="0.25">
      <c r="A7482" t="s">
        <v>206</v>
      </c>
      <c r="B7482" t="s">
        <v>207</v>
      </c>
      <c r="C7482" t="s">
        <v>13</v>
      </c>
      <c r="D7482" s="6">
        <v>0.1</v>
      </c>
      <c r="E7482" s="6" t="s">
        <v>17</v>
      </c>
      <c r="F7482" t="s">
        <v>1571</v>
      </c>
      <c r="G7482" t="str">
        <f t="shared" si="14903"/>
        <v>DL2020038</v>
      </c>
      <c r="H7482" t="str">
        <f t="shared" si="14839"/>
        <v>03</v>
      </c>
      <c r="I7482" t="str">
        <f t="shared" si="14840"/>
        <v>Torsk_03_20201111_DL2020038_OrdrupGym</v>
      </c>
      <c r="J7482" t="str">
        <f t="shared" si="14841"/>
        <v>Torsk</v>
      </c>
      <c r="K7482" t="str">
        <f t="shared" si="14842"/>
        <v>PosK</v>
      </c>
      <c r="L7482" t="str">
        <f t="shared" si="14843"/>
        <v>No Ct</v>
      </c>
      <c r="M7482">
        <f t="shared" si="14844"/>
        <v>0</v>
      </c>
      <c r="N7482">
        <f t="shared" si="14845"/>
        <v>0</v>
      </c>
      <c r="O7482">
        <f t="shared" si="14846"/>
        <v>0</v>
      </c>
      <c r="Q7482">
        <f t="shared" ref="Q7482" si="14918">IF(L7484="No Ct",0,L7484)</f>
        <v>0</v>
      </c>
      <c r="R7482">
        <f t="shared" ref="R7482" si="14919">IF(L7485="No Ct",0,L7485)</f>
        <v>0</v>
      </c>
      <c r="S7482" t="str">
        <f t="shared" ref="S7482" si="14920">IF(AND(M7482&gt;0,N7482=0),"Valid","Invalid")</f>
        <v>Invalid</v>
      </c>
      <c r="T7482" t="str">
        <f t="shared" ref="T7482" si="14921">IF(OR(Q7482&gt;1,R7482&gt;1),"Present","Absent")</f>
        <v>Absent</v>
      </c>
      <c r="U7482" t="str">
        <f t="shared" ref="U7482" si="14922">IF(OR(AND(Q7482&gt;1,Q7482&lt;41),AND(R7482&gt;1,R7482&lt;41)),"Ct&lt;41","Ct&gt;41")</f>
        <v>Ct&gt;41</v>
      </c>
      <c r="V7482" t="str">
        <f>VLOOKUP(J7482,Datasæt_Analysesystemer!$C$2:$D$68,2,FALSE)</f>
        <v>Torsk</v>
      </c>
      <c r="W7482" t="str">
        <f t="shared" ref="W7482" si="14923">MID(F7482,10,9)</f>
        <v>DL2020038</v>
      </c>
      <c r="X7482" t="str">
        <f t="shared" ref="X7482" si="14924">W7482&amp;"_"&amp;V7482&amp;"_"&amp;S7482&amp;"_"&amp;T7482&amp;"_"&amp;U7482</f>
        <v>DL2020038_Torsk_Invalid_Absent_Ct&gt;41</v>
      </c>
    </row>
    <row r="7483" spans="1:24" x14ac:dyDescent="0.25">
      <c r="A7483" t="s">
        <v>208</v>
      </c>
      <c r="B7483" t="s">
        <v>209</v>
      </c>
      <c r="C7483" t="s">
        <v>16</v>
      </c>
      <c r="D7483" s="6">
        <v>0.1</v>
      </c>
      <c r="E7483" s="6" t="s">
        <v>17</v>
      </c>
      <c r="F7483" t="s">
        <v>1571</v>
      </c>
      <c r="G7483" t="str">
        <f t="shared" si="14903"/>
        <v>DL2020038</v>
      </c>
      <c r="H7483" t="str">
        <f t="shared" si="14839"/>
        <v>03</v>
      </c>
      <c r="I7483" t="str">
        <f t="shared" si="14840"/>
        <v>Torsk_03_20201111_DL2020038_OrdrupGym</v>
      </c>
      <c r="J7483" t="str">
        <f t="shared" si="14841"/>
        <v>Torsk</v>
      </c>
      <c r="K7483" t="str">
        <f t="shared" si="14842"/>
        <v>NegK</v>
      </c>
      <c r="L7483" t="str">
        <f t="shared" si="14843"/>
        <v>No Ct</v>
      </c>
      <c r="M7483" t="str">
        <f t="shared" si="14844"/>
        <v/>
      </c>
      <c r="N7483" t="str">
        <f t="shared" si="14845"/>
        <v/>
      </c>
      <c r="O7483" t="str">
        <f t="shared" si="14846"/>
        <v/>
      </c>
    </row>
    <row r="7484" spans="1:24" x14ac:dyDescent="0.25">
      <c r="A7484" t="s">
        <v>210</v>
      </c>
      <c r="B7484" t="s">
        <v>211</v>
      </c>
      <c r="C7484" t="s">
        <v>20</v>
      </c>
      <c r="D7484" s="6">
        <v>0.1</v>
      </c>
      <c r="E7484" s="6" t="s">
        <v>17</v>
      </c>
      <c r="F7484" t="s">
        <v>1571</v>
      </c>
      <c r="G7484" t="str">
        <f t="shared" si="14903"/>
        <v>DL2020038</v>
      </c>
      <c r="H7484" t="str">
        <f t="shared" si="14839"/>
        <v>03</v>
      </c>
      <c r="I7484" t="str">
        <f t="shared" si="14840"/>
        <v>Torsk_03_20201111_DL2020038_OrdrupGym</v>
      </c>
      <c r="J7484" t="str">
        <f t="shared" si="14841"/>
        <v>Torsk</v>
      </c>
      <c r="K7484" t="str">
        <f t="shared" si="14842"/>
        <v>eDNA</v>
      </c>
      <c r="L7484" t="str">
        <f t="shared" si="14843"/>
        <v>No Ct</v>
      </c>
      <c r="M7484" t="str">
        <f t="shared" si="14844"/>
        <v/>
      </c>
      <c r="N7484" t="str">
        <f t="shared" si="14845"/>
        <v/>
      </c>
      <c r="O7484" t="str">
        <f t="shared" si="14846"/>
        <v/>
      </c>
    </row>
    <row r="7485" spans="1:24" x14ac:dyDescent="0.25">
      <c r="A7485" t="s">
        <v>212</v>
      </c>
      <c r="B7485" t="s">
        <v>211</v>
      </c>
      <c r="C7485" t="s">
        <v>20</v>
      </c>
      <c r="D7485" s="6">
        <v>0.1</v>
      </c>
      <c r="E7485" s="6" t="s">
        <v>17</v>
      </c>
      <c r="F7485" t="s">
        <v>1571</v>
      </c>
      <c r="G7485" t="str">
        <f t="shared" si="14903"/>
        <v>DL2020038</v>
      </c>
      <c r="H7485" t="str">
        <f t="shared" si="14839"/>
        <v>03</v>
      </c>
      <c r="I7485" t="str">
        <f t="shared" si="14840"/>
        <v>Torsk_03_20201111_DL2020038_OrdrupGym</v>
      </c>
      <c r="J7485" t="str">
        <f t="shared" si="14841"/>
        <v>Torsk</v>
      </c>
      <c r="K7485" t="str">
        <f t="shared" si="14842"/>
        <v>eDNA</v>
      </c>
      <c r="L7485" t="str">
        <f t="shared" si="14843"/>
        <v>No Ct</v>
      </c>
      <c r="M7485" t="str">
        <f t="shared" si="14844"/>
        <v/>
      </c>
      <c r="N7485" t="str">
        <f t="shared" si="14845"/>
        <v/>
      </c>
      <c r="O7485" t="str">
        <f t="shared" si="14846"/>
        <v/>
      </c>
    </row>
    <row r="7486" spans="1:24" x14ac:dyDescent="0.25">
      <c r="A7486" t="s">
        <v>213</v>
      </c>
      <c r="B7486" t="s">
        <v>214</v>
      </c>
      <c r="C7486" t="s">
        <v>13</v>
      </c>
      <c r="D7486" s="6">
        <v>0.1</v>
      </c>
      <c r="E7486" s="6">
        <v>28.44</v>
      </c>
      <c r="F7486" t="s">
        <v>1571</v>
      </c>
      <c r="G7486" t="str">
        <f t="shared" si="14903"/>
        <v>DL2020038</v>
      </c>
      <c r="H7486" t="str">
        <f t="shared" si="14839"/>
        <v>04</v>
      </c>
      <c r="I7486" t="str">
        <f t="shared" si="14840"/>
        <v>Torsk_04_20201111_DL2020038_OrdrupGym</v>
      </c>
      <c r="J7486" t="str">
        <f t="shared" si="14841"/>
        <v>Torsk</v>
      </c>
      <c r="K7486" t="str">
        <f t="shared" si="14842"/>
        <v>PosK</v>
      </c>
      <c r="L7486">
        <f t="shared" si="14843"/>
        <v>28.44</v>
      </c>
      <c r="M7486">
        <f t="shared" si="14844"/>
        <v>28.44</v>
      </c>
      <c r="N7486">
        <f t="shared" si="14845"/>
        <v>0</v>
      </c>
      <c r="O7486">
        <f t="shared" si="14846"/>
        <v>48.08</v>
      </c>
      <c r="Q7486">
        <f t="shared" ref="Q7486" si="14925">IF(L7488="No Ct",0,L7488)</f>
        <v>0</v>
      </c>
      <c r="R7486">
        <f t="shared" ref="R7486" si="14926">IF(L7489="No Ct",0,L7489)</f>
        <v>48.08</v>
      </c>
      <c r="S7486" t="str">
        <f t="shared" ref="S7486" si="14927">IF(AND(M7486&gt;0,N7486=0),"Valid","Invalid")</f>
        <v>Valid</v>
      </c>
      <c r="T7486" t="str">
        <f t="shared" ref="T7486" si="14928">IF(OR(Q7486&gt;1,R7486&gt;1),"Present","Absent")</f>
        <v>Present</v>
      </c>
      <c r="U7486" t="str">
        <f t="shared" ref="U7486" si="14929">IF(OR(AND(Q7486&gt;1,Q7486&lt;41),AND(R7486&gt;1,R7486&lt;41)),"Ct&lt;41","Ct&gt;41")</f>
        <v>Ct&gt;41</v>
      </c>
      <c r="V7486" t="str">
        <f>VLOOKUP(J7486,Datasæt_Analysesystemer!$C$2:$D$68,2,FALSE)</f>
        <v>Torsk</v>
      </c>
      <c r="W7486" t="str">
        <f t="shared" ref="W7486" si="14930">MID(F7486,10,9)</f>
        <v>DL2020038</v>
      </c>
      <c r="X7486" t="str">
        <f t="shared" ref="X7486" si="14931">W7486&amp;"_"&amp;V7486&amp;"_"&amp;S7486&amp;"_"&amp;T7486&amp;"_"&amp;U7486</f>
        <v>DL2020038_Torsk_Valid_Present_Ct&gt;41</v>
      </c>
    </row>
    <row r="7487" spans="1:24" x14ac:dyDescent="0.25">
      <c r="A7487" t="s">
        <v>215</v>
      </c>
      <c r="B7487" t="s">
        <v>216</v>
      </c>
      <c r="C7487" t="s">
        <v>16</v>
      </c>
      <c r="D7487" s="6">
        <v>0.1</v>
      </c>
      <c r="E7487" s="6" t="s">
        <v>17</v>
      </c>
      <c r="F7487" t="s">
        <v>1571</v>
      </c>
      <c r="G7487" t="str">
        <f t="shared" si="14903"/>
        <v>DL2020038</v>
      </c>
      <c r="H7487" t="str">
        <f t="shared" si="14839"/>
        <v>04</v>
      </c>
      <c r="I7487" t="str">
        <f t="shared" si="14840"/>
        <v>Torsk_04_20201111_DL2020038_OrdrupGym</v>
      </c>
      <c r="J7487" t="str">
        <f t="shared" si="14841"/>
        <v>Torsk</v>
      </c>
      <c r="K7487" t="str">
        <f t="shared" si="14842"/>
        <v>NegK</v>
      </c>
      <c r="L7487" t="str">
        <f t="shared" si="14843"/>
        <v>No Ct</v>
      </c>
      <c r="M7487" t="str">
        <f t="shared" si="14844"/>
        <v/>
      </c>
      <c r="N7487" t="str">
        <f t="shared" si="14845"/>
        <v/>
      </c>
      <c r="O7487" t="str">
        <f t="shared" si="14846"/>
        <v/>
      </c>
    </row>
    <row r="7488" spans="1:24" x14ac:dyDescent="0.25">
      <c r="A7488" t="s">
        <v>217</v>
      </c>
      <c r="B7488" t="s">
        <v>218</v>
      </c>
      <c r="C7488" t="s">
        <v>20</v>
      </c>
      <c r="D7488" s="6">
        <v>0.1</v>
      </c>
      <c r="E7488" s="6" t="s">
        <v>17</v>
      </c>
      <c r="F7488" t="s">
        <v>1571</v>
      </c>
      <c r="G7488" t="str">
        <f t="shared" si="14903"/>
        <v>DL2020038</v>
      </c>
      <c r="H7488" t="str">
        <f t="shared" si="14839"/>
        <v>04</v>
      </c>
      <c r="I7488" t="str">
        <f t="shared" si="14840"/>
        <v>Torsk_04_20201111_DL2020038_OrdrupGym</v>
      </c>
      <c r="J7488" t="str">
        <f t="shared" si="14841"/>
        <v>Torsk</v>
      </c>
      <c r="K7488" t="str">
        <f t="shared" si="14842"/>
        <v>eDNA</v>
      </c>
      <c r="L7488" t="str">
        <f t="shared" si="14843"/>
        <v>No Ct</v>
      </c>
      <c r="M7488" t="str">
        <f t="shared" si="14844"/>
        <v/>
      </c>
      <c r="N7488" t="str">
        <f t="shared" si="14845"/>
        <v/>
      </c>
      <c r="O7488" t="str">
        <f t="shared" si="14846"/>
        <v/>
      </c>
    </row>
    <row r="7489" spans="1:24" x14ac:dyDescent="0.25">
      <c r="A7489" t="s">
        <v>219</v>
      </c>
      <c r="B7489" t="s">
        <v>218</v>
      </c>
      <c r="C7489" t="s">
        <v>20</v>
      </c>
      <c r="D7489" s="6">
        <v>0.1</v>
      </c>
      <c r="E7489" s="6">
        <v>48.08</v>
      </c>
      <c r="F7489" t="s">
        <v>1571</v>
      </c>
      <c r="G7489" t="str">
        <f t="shared" si="14903"/>
        <v>DL2020038</v>
      </c>
      <c r="H7489" t="str">
        <f t="shared" si="14839"/>
        <v>04</v>
      </c>
      <c r="I7489" t="str">
        <f t="shared" si="14840"/>
        <v>Torsk_04_20201111_DL2020038_OrdrupGym</v>
      </c>
      <c r="J7489" t="str">
        <f t="shared" si="14841"/>
        <v>Torsk</v>
      </c>
      <c r="K7489" t="str">
        <f t="shared" si="14842"/>
        <v>eDNA</v>
      </c>
      <c r="L7489">
        <f t="shared" si="14843"/>
        <v>48.08</v>
      </c>
      <c r="M7489" t="str">
        <f t="shared" si="14844"/>
        <v/>
      </c>
      <c r="N7489" t="str">
        <f t="shared" si="14845"/>
        <v/>
      </c>
      <c r="O7489" t="str">
        <f t="shared" si="14846"/>
        <v/>
      </c>
    </row>
    <row r="7490" spans="1:24" x14ac:dyDescent="0.25">
      <c r="A7490" t="s">
        <v>220</v>
      </c>
      <c r="B7490" t="s">
        <v>221</v>
      </c>
      <c r="C7490" t="s">
        <v>13</v>
      </c>
      <c r="D7490" s="6">
        <v>0.1</v>
      </c>
      <c r="E7490" s="6" t="s">
        <v>17</v>
      </c>
      <c r="F7490" t="s">
        <v>1571</v>
      </c>
      <c r="G7490" t="str">
        <f t="shared" si="14903"/>
        <v>DL2020038</v>
      </c>
      <c r="H7490" t="str">
        <f t="shared" si="14839"/>
        <v>05</v>
      </c>
      <c r="I7490" t="str">
        <f t="shared" si="14840"/>
        <v>Sandmusling_05_20201111_DL2020038_OrdrupGym</v>
      </c>
      <c r="J7490" t="str">
        <f t="shared" si="14841"/>
        <v>Sandmusling</v>
      </c>
      <c r="K7490" t="str">
        <f t="shared" si="14842"/>
        <v>PosK</v>
      </c>
      <c r="L7490" t="str">
        <f t="shared" si="14843"/>
        <v>No Ct</v>
      </c>
      <c r="M7490">
        <f t="shared" si="14844"/>
        <v>0</v>
      </c>
      <c r="N7490">
        <f t="shared" si="14845"/>
        <v>0</v>
      </c>
      <c r="O7490">
        <f t="shared" si="14846"/>
        <v>69.67</v>
      </c>
      <c r="Q7490">
        <f t="shared" ref="Q7490" si="14932">IF(L7492="No Ct",0,L7492)</f>
        <v>32.5</v>
      </c>
      <c r="R7490">
        <f t="shared" ref="R7490" si="14933">IF(L7493="No Ct",0,L7493)</f>
        <v>37.17</v>
      </c>
      <c r="S7490" t="str">
        <f t="shared" ref="S7490" si="14934">IF(AND(M7490&gt;0,N7490=0),"Valid","Invalid")</f>
        <v>Invalid</v>
      </c>
      <c r="T7490" t="str">
        <f t="shared" ref="T7490" si="14935">IF(OR(Q7490&gt;1,R7490&gt;1),"Present","Absent")</f>
        <v>Present</v>
      </c>
      <c r="U7490" t="str">
        <f t="shared" ref="U7490" si="14936">IF(OR(AND(Q7490&gt;1,Q7490&lt;41),AND(R7490&gt;1,R7490&lt;41)),"Ct&lt;41","Ct&gt;41")</f>
        <v>Ct&lt;41</v>
      </c>
      <c r="V7490" t="str">
        <f>VLOOKUP(J7490,Datasæt_Analysesystemer!$C$2:$D$68,2,FALSE)</f>
        <v>Sandmusling</v>
      </c>
      <c r="W7490" t="str">
        <f t="shared" ref="W7490" si="14937">MID(F7490,10,9)</f>
        <v>DL2020038</v>
      </c>
      <c r="X7490" t="str">
        <f t="shared" ref="X7490" si="14938">W7490&amp;"_"&amp;V7490&amp;"_"&amp;S7490&amp;"_"&amp;T7490&amp;"_"&amp;U7490</f>
        <v>DL2020038_Sandmusling_Invalid_Present_Ct&lt;41</v>
      </c>
    </row>
    <row r="7491" spans="1:24" x14ac:dyDescent="0.25">
      <c r="A7491" t="s">
        <v>222</v>
      </c>
      <c r="B7491" t="s">
        <v>223</v>
      </c>
      <c r="C7491" t="s">
        <v>16</v>
      </c>
      <c r="D7491" s="6">
        <v>0.1</v>
      </c>
      <c r="E7491" s="6" t="s">
        <v>17</v>
      </c>
      <c r="F7491" t="s">
        <v>1571</v>
      </c>
      <c r="G7491" t="str">
        <f t="shared" si="14903"/>
        <v>DL2020038</v>
      </c>
      <c r="H7491" t="str">
        <f t="shared" si="14839"/>
        <v>05</v>
      </c>
      <c r="I7491" t="str">
        <f t="shared" si="14840"/>
        <v>Sandmusling_05_20201111_DL2020038_OrdrupGym</v>
      </c>
      <c r="J7491" t="str">
        <f t="shared" si="14841"/>
        <v>Sandmusling</v>
      </c>
      <c r="K7491" t="str">
        <f t="shared" si="14842"/>
        <v>NegK</v>
      </c>
      <c r="L7491" t="str">
        <f t="shared" si="14843"/>
        <v>No Ct</v>
      </c>
      <c r="M7491" t="str">
        <f t="shared" si="14844"/>
        <v/>
      </c>
      <c r="N7491" t="str">
        <f t="shared" si="14845"/>
        <v/>
      </c>
      <c r="O7491" t="str">
        <f t="shared" si="14846"/>
        <v/>
      </c>
    </row>
    <row r="7492" spans="1:24" x14ac:dyDescent="0.25">
      <c r="A7492" t="s">
        <v>224</v>
      </c>
      <c r="B7492" t="s">
        <v>225</v>
      </c>
      <c r="C7492" t="s">
        <v>20</v>
      </c>
      <c r="D7492" s="6">
        <v>0.1</v>
      </c>
      <c r="E7492" s="6">
        <v>32.5</v>
      </c>
      <c r="F7492" t="s">
        <v>1571</v>
      </c>
      <c r="G7492" t="str">
        <f t="shared" si="14903"/>
        <v>DL2020038</v>
      </c>
      <c r="H7492" t="str">
        <f t="shared" si="14839"/>
        <v>05</v>
      </c>
      <c r="I7492" t="str">
        <f t="shared" si="14840"/>
        <v>Sandmusling_05_20201111_DL2020038_OrdrupGym</v>
      </c>
      <c r="J7492" t="str">
        <f t="shared" si="14841"/>
        <v>Sandmusling</v>
      </c>
      <c r="K7492" t="str">
        <f t="shared" si="14842"/>
        <v>eDNA</v>
      </c>
      <c r="L7492">
        <f t="shared" si="14843"/>
        <v>32.5</v>
      </c>
      <c r="M7492" t="str">
        <f t="shared" si="14844"/>
        <v/>
      </c>
      <c r="N7492" t="str">
        <f t="shared" si="14845"/>
        <v/>
      </c>
      <c r="O7492" t="str">
        <f t="shared" si="14846"/>
        <v/>
      </c>
    </row>
    <row r="7493" spans="1:24" x14ac:dyDescent="0.25">
      <c r="A7493" t="s">
        <v>226</v>
      </c>
      <c r="B7493" t="s">
        <v>225</v>
      </c>
      <c r="C7493" t="s">
        <v>20</v>
      </c>
      <c r="D7493" s="6">
        <v>0.1</v>
      </c>
      <c r="E7493" s="6">
        <v>37.17</v>
      </c>
      <c r="F7493" t="s">
        <v>1571</v>
      </c>
      <c r="G7493" t="str">
        <f t="shared" si="14903"/>
        <v>DL2020038</v>
      </c>
      <c r="H7493" t="str">
        <f t="shared" si="14839"/>
        <v>05</v>
      </c>
      <c r="I7493" t="str">
        <f t="shared" si="14840"/>
        <v>Sandmusling_05_20201111_DL2020038_OrdrupGym</v>
      </c>
      <c r="J7493" t="str">
        <f t="shared" si="14841"/>
        <v>Sandmusling</v>
      </c>
      <c r="K7493" t="str">
        <f t="shared" si="14842"/>
        <v>eDNA</v>
      </c>
      <c r="L7493">
        <f t="shared" si="14843"/>
        <v>37.17</v>
      </c>
      <c r="M7493" t="str">
        <f t="shared" si="14844"/>
        <v/>
      </c>
      <c r="N7493" t="str">
        <f t="shared" si="14845"/>
        <v/>
      </c>
      <c r="O7493" t="str">
        <f t="shared" si="14846"/>
        <v/>
      </c>
    </row>
    <row r="7494" spans="1:24" x14ac:dyDescent="0.25">
      <c r="A7494" t="s">
        <v>227</v>
      </c>
      <c r="B7494" t="s">
        <v>228</v>
      </c>
      <c r="C7494" t="s">
        <v>13</v>
      </c>
      <c r="D7494" s="6">
        <v>0.1</v>
      </c>
      <c r="E7494" s="6" t="s">
        <v>17</v>
      </c>
      <c r="F7494" t="s">
        <v>1571</v>
      </c>
      <c r="G7494" t="str">
        <f t="shared" si="14903"/>
        <v>DL2020038</v>
      </c>
      <c r="H7494" t="str">
        <f t="shared" si="14839"/>
        <v>06</v>
      </c>
      <c r="I7494" t="str">
        <f t="shared" si="14840"/>
        <v>Sandmusling_06_20201111_DL2020038_OrdrupGym</v>
      </c>
      <c r="J7494" t="str">
        <f t="shared" si="14841"/>
        <v>Sandmusling</v>
      </c>
      <c r="K7494" t="str">
        <f t="shared" si="14842"/>
        <v>PosK</v>
      </c>
      <c r="L7494" t="str">
        <f t="shared" si="14843"/>
        <v>No Ct</v>
      </c>
      <c r="M7494">
        <f t="shared" si="14844"/>
        <v>0</v>
      </c>
      <c r="N7494">
        <f t="shared" si="14845"/>
        <v>0</v>
      </c>
      <c r="O7494">
        <f t="shared" si="14846"/>
        <v>0</v>
      </c>
      <c r="Q7494">
        <f t="shared" ref="Q7494" si="14939">IF(L7496="No Ct",0,L7496)</f>
        <v>0</v>
      </c>
      <c r="R7494">
        <f t="shared" ref="R7494" si="14940">IF(L7497="No Ct",0,L7497)</f>
        <v>0</v>
      </c>
      <c r="S7494" t="str">
        <f t="shared" ref="S7494" si="14941">IF(AND(M7494&gt;0,N7494=0),"Valid","Invalid")</f>
        <v>Invalid</v>
      </c>
      <c r="T7494" t="str">
        <f t="shared" ref="T7494" si="14942">IF(OR(Q7494&gt;1,R7494&gt;1),"Present","Absent")</f>
        <v>Absent</v>
      </c>
      <c r="U7494" t="str">
        <f t="shared" ref="U7494" si="14943">IF(OR(AND(Q7494&gt;1,Q7494&lt;41),AND(R7494&gt;1,R7494&lt;41)),"Ct&lt;41","Ct&gt;41")</f>
        <v>Ct&gt;41</v>
      </c>
      <c r="V7494" t="str">
        <f>VLOOKUP(J7494,Datasæt_Analysesystemer!$C$2:$D$68,2,FALSE)</f>
        <v>Sandmusling</v>
      </c>
      <c r="W7494" t="str">
        <f t="shared" ref="W7494" si="14944">MID(F7494,10,9)</f>
        <v>DL2020038</v>
      </c>
      <c r="X7494" t="str">
        <f t="shared" ref="X7494" si="14945">W7494&amp;"_"&amp;V7494&amp;"_"&amp;S7494&amp;"_"&amp;T7494&amp;"_"&amp;U7494</f>
        <v>DL2020038_Sandmusling_Invalid_Absent_Ct&gt;41</v>
      </c>
    </row>
    <row r="7495" spans="1:24" x14ac:dyDescent="0.25">
      <c r="A7495" t="s">
        <v>229</v>
      </c>
      <c r="B7495" t="s">
        <v>230</v>
      </c>
      <c r="C7495" t="s">
        <v>16</v>
      </c>
      <c r="D7495" s="6">
        <v>0.1</v>
      </c>
      <c r="E7495" s="6" t="s">
        <v>17</v>
      </c>
      <c r="F7495" t="s">
        <v>1571</v>
      </c>
      <c r="G7495" t="str">
        <f t="shared" si="14903"/>
        <v>DL2020038</v>
      </c>
      <c r="H7495" t="str">
        <f t="shared" si="14839"/>
        <v>06</v>
      </c>
      <c r="I7495" t="str">
        <f t="shared" si="14840"/>
        <v>Sandmusling_06_20201111_DL2020038_OrdrupGym</v>
      </c>
      <c r="J7495" t="str">
        <f t="shared" si="14841"/>
        <v>Sandmusling</v>
      </c>
      <c r="K7495" t="str">
        <f t="shared" si="14842"/>
        <v>NegK</v>
      </c>
      <c r="L7495" t="str">
        <f t="shared" si="14843"/>
        <v>No Ct</v>
      </c>
      <c r="M7495" t="str">
        <f t="shared" si="14844"/>
        <v/>
      </c>
      <c r="N7495" t="str">
        <f t="shared" si="14845"/>
        <v/>
      </c>
      <c r="O7495" t="str">
        <f t="shared" si="14846"/>
        <v/>
      </c>
    </row>
    <row r="7496" spans="1:24" x14ac:dyDescent="0.25">
      <c r="A7496" t="s">
        <v>231</v>
      </c>
      <c r="B7496" t="s">
        <v>232</v>
      </c>
      <c r="C7496" t="s">
        <v>20</v>
      </c>
      <c r="D7496" s="6">
        <v>0.1</v>
      </c>
      <c r="E7496" s="6" t="s">
        <v>17</v>
      </c>
      <c r="F7496" t="s">
        <v>1571</v>
      </c>
      <c r="G7496" t="str">
        <f t="shared" si="14903"/>
        <v>DL2020038</v>
      </c>
      <c r="H7496" t="str">
        <f t="shared" si="14839"/>
        <v>06</v>
      </c>
      <c r="I7496" t="str">
        <f t="shared" si="14840"/>
        <v>Sandmusling_06_20201111_DL2020038_OrdrupGym</v>
      </c>
      <c r="J7496" t="str">
        <f t="shared" si="14841"/>
        <v>Sandmusling</v>
      </c>
      <c r="K7496" t="str">
        <f t="shared" si="14842"/>
        <v>eDNA</v>
      </c>
      <c r="L7496" t="str">
        <f t="shared" si="14843"/>
        <v>No Ct</v>
      </c>
      <c r="M7496" t="str">
        <f t="shared" si="14844"/>
        <v/>
      </c>
      <c r="N7496" t="str">
        <f t="shared" si="14845"/>
        <v/>
      </c>
      <c r="O7496" t="str">
        <f t="shared" si="14846"/>
        <v/>
      </c>
    </row>
    <row r="7497" spans="1:24" x14ac:dyDescent="0.25">
      <c r="A7497" t="s">
        <v>233</v>
      </c>
      <c r="B7497" t="s">
        <v>232</v>
      </c>
      <c r="C7497" t="s">
        <v>20</v>
      </c>
      <c r="D7497" s="6">
        <v>0.1</v>
      </c>
      <c r="E7497" s="6" t="s">
        <v>17</v>
      </c>
      <c r="F7497" t="s">
        <v>1571</v>
      </c>
      <c r="G7497" t="str">
        <f t="shared" si="14903"/>
        <v>DL2020038</v>
      </c>
      <c r="H7497" t="str">
        <f t="shared" si="14839"/>
        <v>06</v>
      </c>
      <c r="I7497" t="str">
        <f t="shared" si="14840"/>
        <v>Sandmusling_06_20201111_DL2020038_OrdrupGym</v>
      </c>
      <c r="J7497" t="str">
        <f t="shared" si="14841"/>
        <v>Sandmusling</v>
      </c>
      <c r="K7497" t="str">
        <f t="shared" si="14842"/>
        <v>eDNA</v>
      </c>
      <c r="L7497" t="str">
        <f t="shared" si="14843"/>
        <v>No Ct</v>
      </c>
      <c r="M7497" t="str">
        <f t="shared" si="14844"/>
        <v/>
      </c>
      <c r="N7497" t="str">
        <f t="shared" si="14845"/>
        <v/>
      </c>
      <c r="O7497" t="str">
        <f t="shared" si="14846"/>
        <v/>
      </c>
    </row>
    <row r="7498" spans="1:24" x14ac:dyDescent="0.25">
      <c r="A7498" t="s">
        <v>234</v>
      </c>
      <c r="B7498" t="s">
        <v>235</v>
      </c>
      <c r="C7498" t="s">
        <v>13</v>
      </c>
      <c r="D7498" s="6">
        <v>0.1</v>
      </c>
      <c r="E7498" s="6" t="s">
        <v>17</v>
      </c>
      <c r="F7498" t="s">
        <v>1571</v>
      </c>
      <c r="G7498" t="str">
        <f t="shared" si="14903"/>
        <v>DL2020038</v>
      </c>
      <c r="H7498" t="str">
        <f t="shared" si="14839"/>
        <v>07</v>
      </c>
      <c r="I7498" t="str">
        <f t="shared" si="14840"/>
        <v>AmerikanskRibbegople_07_20201111_DL2020038_OrdrupGym</v>
      </c>
      <c r="J7498" t="str">
        <f t="shared" si="14841"/>
        <v>AmerikanskRibbegople</v>
      </c>
      <c r="K7498" t="str">
        <f t="shared" si="14842"/>
        <v>PosK</v>
      </c>
      <c r="L7498" t="str">
        <f t="shared" si="14843"/>
        <v>No Ct</v>
      </c>
      <c r="M7498">
        <f t="shared" si="14844"/>
        <v>0</v>
      </c>
      <c r="N7498">
        <f t="shared" si="14845"/>
        <v>0</v>
      </c>
      <c r="O7498">
        <f t="shared" si="14846"/>
        <v>0</v>
      </c>
      <c r="Q7498">
        <f t="shared" ref="Q7498" si="14946">IF(L7500="No Ct",0,L7500)</f>
        <v>0</v>
      </c>
      <c r="R7498">
        <f t="shared" ref="R7498" si="14947">IF(L7501="No Ct",0,L7501)</f>
        <v>0</v>
      </c>
      <c r="S7498" t="str">
        <f t="shared" ref="S7498" si="14948">IF(AND(M7498&gt;0,N7498=0),"Valid","Invalid")</f>
        <v>Invalid</v>
      </c>
      <c r="T7498" t="str">
        <f t="shared" ref="T7498" si="14949">IF(OR(Q7498&gt;1,R7498&gt;1),"Present","Absent")</f>
        <v>Absent</v>
      </c>
      <c r="U7498" t="str">
        <f t="shared" ref="U7498" si="14950">IF(OR(AND(Q7498&gt;1,Q7498&lt;41),AND(R7498&gt;1,R7498&lt;41)),"Ct&lt;41","Ct&gt;41")</f>
        <v>Ct&gt;41</v>
      </c>
      <c r="V7498" t="str">
        <f>VLOOKUP(J7498,Datasæt_Analysesystemer!$C$2:$D$68,2,FALSE)</f>
        <v>Amerikansk ribbegople</v>
      </c>
      <c r="W7498" t="str">
        <f t="shared" ref="W7498" si="14951">MID(F7498,10,9)</f>
        <v>DL2020038</v>
      </c>
      <c r="X7498" t="str">
        <f t="shared" ref="X7498" si="14952">W7498&amp;"_"&amp;V7498&amp;"_"&amp;S7498&amp;"_"&amp;T7498&amp;"_"&amp;U7498</f>
        <v>DL2020038_Amerikansk ribbegople_Invalid_Absent_Ct&gt;41</v>
      </c>
    </row>
    <row r="7499" spans="1:24" x14ac:dyDescent="0.25">
      <c r="A7499" t="s">
        <v>236</v>
      </c>
      <c r="B7499" t="s">
        <v>237</v>
      </c>
      <c r="C7499" t="s">
        <v>16</v>
      </c>
      <c r="D7499" s="6">
        <v>0.1</v>
      </c>
      <c r="E7499" s="6" t="s">
        <v>17</v>
      </c>
      <c r="F7499" t="s">
        <v>1571</v>
      </c>
      <c r="G7499" t="str">
        <f t="shared" si="14903"/>
        <v>DL2020038</v>
      </c>
      <c r="H7499" t="str">
        <f t="shared" si="14839"/>
        <v>07</v>
      </c>
      <c r="I7499" t="str">
        <f t="shared" si="14840"/>
        <v>AmerikanskRibbegople_07_20201111_DL2020038_OrdrupGym</v>
      </c>
      <c r="J7499" t="str">
        <f t="shared" si="14841"/>
        <v>AmerikanskRibbegople</v>
      </c>
      <c r="K7499" t="str">
        <f t="shared" si="14842"/>
        <v>NegK</v>
      </c>
      <c r="L7499" t="str">
        <f t="shared" si="14843"/>
        <v>No Ct</v>
      </c>
      <c r="M7499" t="str">
        <f t="shared" si="14844"/>
        <v/>
      </c>
      <c r="N7499" t="str">
        <f t="shared" si="14845"/>
        <v/>
      </c>
      <c r="O7499" t="str">
        <f t="shared" si="14846"/>
        <v/>
      </c>
    </row>
    <row r="7500" spans="1:24" x14ac:dyDescent="0.25">
      <c r="A7500" t="s">
        <v>238</v>
      </c>
      <c r="B7500" t="s">
        <v>239</v>
      </c>
      <c r="C7500" t="s">
        <v>20</v>
      </c>
      <c r="D7500" s="6">
        <v>0.1</v>
      </c>
      <c r="E7500" s="6" t="s">
        <v>17</v>
      </c>
      <c r="F7500" t="s">
        <v>1571</v>
      </c>
      <c r="G7500" t="str">
        <f t="shared" si="14903"/>
        <v>DL2020038</v>
      </c>
      <c r="H7500" t="str">
        <f t="shared" si="14839"/>
        <v>07</v>
      </c>
      <c r="I7500" t="str">
        <f t="shared" si="14840"/>
        <v>AmerikanskRibbegople_07_20201111_DL2020038_OrdrupGym</v>
      </c>
      <c r="J7500" t="str">
        <f t="shared" si="14841"/>
        <v>AmerikanskRibbegople</v>
      </c>
      <c r="K7500" t="str">
        <f t="shared" si="14842"/>
        <v>eDNA</v>
      </c>
      <c r="L7500" t="str">
        <f t="shared" si="14843"/>
        <v>No Ct</v>
      </c>
      <c r="M7500" t="str">
        <f t="shared" si="14844"/>
        <v/>
      </c>
      <c r="N7500" t="str">
        <f t="shared" si="14845"/>
        <v/>
      </c>
      <c r="O7500" t="str">
        <f t="shared" si="14846"/>
        <v/>
      </c>
    </row>
    <row r="7501" spans="1:24" x14ac:dyDescent="0.25">
      <c r="A7501" t="s">
        <v>240</v>
      </c>
      <c r="B7501" t="s">
        <v>239</v>
      </c>
      <c r="C7501" t="s">
        <v>20</v>
      </c>
      <c r="D7501" s="6">
        <v>0.1</v>
      </c>
      <c r="E7501" s="6" t="s">
        <v>17</v>
      </c>
      <c r="F7501" t="s">
        <v>1571</v>
      </c>
      <c r="G7501" t="str">
        <f t="shared" si="14903"/>
        <v>DL2020038</v>
      </c>
      <c r="H7501" t="str">
        <f t="shared" si="14839"/>
        <v>07</v>
      </c>
      <c r="I7501" t="str">
        <f t="shared" si="14840"/>
        <v>AmerikanskRibbegople_07_20201111_DL2020038_OrdrupGym</v>
      </c>
      <c r="J7501" t="str">
        <f t="shared" si="14841"/>
        <v>AmerikanskRibbegople</v>
      </c>
      <c r="K7501" t="str">
        <f t="shared" si="14842"/>
        <v>eDNA</v>
      </c>
      <c r="L7501" t="str">
        <f t="shared" si="14843"/>
        <v>No Ct</v>
      </c>
      <c r="M7501" t="str">
        <f t="shared" si="14844"/>
        <v/>
      </c>
      <c r="N7501" t="str">
        <f t="shared" si="14845"/>
        <v/>
      </c>
      <c r="O7501" t="str">
        <f t="shared" si="14846"/>
        <v/>
      </c>
    </row>
    <row r="7502" spans="1:24" x14ac:dyDescent="0.25">
      <c r="A7502" t="s">
        <v>241</v>
      </c>
      <c r="B7502" t="s">
        <v>242</v>
      </c>
      <c r="C7502" t="s">
        <v>13</v>
      </c>
      <c r="D7502" s="6">
        <v>0.1</v>
      </c>
      <c r="E7502" s="6">
        <v>34.39</v>
      </c>
      <c r="F7502" t="s">
        <v>1571</v>
      </c>
      <c r="G7502" t="str">
        <f t="shared" si="14903"/>
        <v>DL2020038</v>
      </c>
      <c r="H7502" t="str">
        <f t="shared" si="14839"/>
        <v>08</v>
      </c>
      <c r="I7502" t="str">
        <f t="shared" si="14840"/>
        <v>AmerikanskRibbegople_08_20201111_DL2020038_OrdrupGym</v>
      </c>
      <c r="J7502" t="str">
        <f t="shared" si="14841"/>
        <v>AmerikanskRibbegople</v>
      </c>
      <c r="K7502" t="str">
        <f t="shared" si="14842"/>
        <v>PosK</v>
      </c>
      <c r="L7502">
        <f t="shared" si="14843"/>
        <v>34.39</v>
      </c>
      <c r="M7502">
        <f t="shared" si="14844"/>
        <v>34.39</v>
      </c>
      <c r="N7502">
        <f t="shared" si="14845"/>
        <v>0</v>
      </c>
      <c r="O7502">
        <f t="shared" si="14846"/>
        <v>0</v>
      </c>
      <c r="Q7502">
        <f t="shared" ref="Q7502" si="14953">IF(L7504="No Ct",0,L7504)</f>
        <v>0</v>
      </c>
      <c r="R7502">
        <f t="shared" ref="R7502" si="14954">IF(L7505="No Ct",0,L7505)</f>
        <v>0</v>
      </c>
      <c r="S7502" t="str">
        <f t="shared" ref="S7502" si="14955">IF(AND(M7502&gt;0,N7502=0),"Valid","Invalid")</f>
        <v>Valid</v>
      </c>
      <c r="T7502" t="str">
        <f t="shared" ref="T7502" si="14956">IF(OR(Q7502&gt;1,R7502&gt;1),"Present","Absent")</f>
        <v>Absent</v>
      </c>
      <c r="U7502" t="str">
        <f t="shared" ref="U7502" si="14957">IF(OR(AND(Q7502&gt;1,Q7502&lt;41),AND(R7502&gt;1,R7502&lt;41)),"Ct&lt;41","Ct&gt;41")</f>
        <v>Ct&gt;41</v>
      </c>
      <c r="V7502" t="str">
        <f>VLOOKUP(J7502,Datasæt_Analysesystemer!$C$2:$D$68,2,FALSE)</f>
        <v>Amerikansk ribbegople</v>
      </c>
      <c r="W7502" t="str">
        <f t="shared" ref="W7502" si="14958">MID(F7502,10,9)</f>
        <v>DL2020038</v>
      </c>
      <c r="X7502" t="str">
        <f t="shared" ref="X7502" si="14959">W7502&amp;"_"&amp;V7502&amp;"_"&amp;S7502&amp;"_"&amp;T7502&amp;"_"&amp;U7502</f>
        <v>DL2020038_Amerikansk ribbegople_Valid_Absent_Ct&gt;41</v>
      </c>
    </row>
    <row r="7503" spans="1:24" x14ac:dyDescent="0.25">
      <c r="A7503" t="s">
        <v>243</v>
      </c>
      <c r="B7503" t="s">
        <v>244</v>
      </c>
      <c r="C7503" t="s">
        <v>16</v>
      </c>
      <c r="D7503" s="6">
        <v>0.1</v>
      </c>
      <c r="E7503" s="6" t="s">
        <v>17</v>
      </c>
      <c r="F7503" t="s">
        <v>1571</v>
      </c>
      <c r="G7503" t="str">
        <f t="shared" si="14903"/>
        <v>DL2020038</v>
      </c>
      <c r="H7503" t="str">
        <f t="shared" si="14839"/>
        <v>08</v>
      </c>
      <c r="I7503" t="str">
        <f t="shared" si="14840"/>
        <v>AmerikanskRibbegople_08_20201111_DL2020038_OrdrupGym</v>
      </c>
      <c r="J7503" t="str">
        <f t="shared" si="14841"/>
        <v>AmerikanskRibbegople</v>
      </c>
      <c r="K7503" t="str">
        <f t="shared" si="14842"/>
        <v>NegK</v>
      </c>
      <c r="L7503" t="str">
        <f t="shared" si="14843"/>
        <v>No Ct</v>
      </c>
      <c r="M7503" t="str">
        <f t="shared" si="14844"/>
        <v/>
      </c>
      <c r="N7503" t="str">
        <f t="shared" si="14845"/>
        <v/>
      </c>
      <c r="O7503" t="str">
        <f t="shared" si="14846"/>
        <v/>
      </c>
    </row>
    <row r="7504" spans="1:24" x14ac:dyDescent="0.25">
      <c r="A7504" t="s">
        <v>245</v>
      </c>
      <c r="B7504" t="s">
        <v>246</v>
      </c>
      <c r="C7504" t="s">
        <v>20</v>
      </c>
      <c r="D7504" s="6">
        <v>0.1</v>
      </c>
      <c r="E7504" s="6" t="s">
        <v>17</v>
      </c>
      <c r="F7504" t="s">
        <v>1571</v>
      </c>
      <c r="G7504" t="str">
        <f t="shared" si="14903"/>
        <v>DL2020038</v>
      </c>
      <c r="H7504" t="str">
        <f t="shared" si="14839"/>
        <v>08</v>
      </c>
      <c r="I7504" t="str">
        <f t="shared" si="14840"/>
        <v>AmerikanskRibbegople_08_20201111_DL2020038_OrdrupGym</v>
      </c>
      <c r="J7504" t="str">
        <f t="shared" si="14841"/>
        <v>AmerikanskRibbegople</v>
      </c>
      <c r="K7504" t="str">
        <f t="shared" si="14842"/>
        <v>eDNA</v>
      </c>
      <c r="L7504" t="str">
        <f t="shared" si="14843"/>
        <v>No Ct</v>
      </c>
      <c r="M7504" t="str">
        <f t="shared" si="14844"/>
        <v/>
      </c>
      <c r="N7504" t="str">
        <f t="shared" si="14845"/>
        <v/>
      </c>
      <c r="O7504" t="str">
        <f t="shared" si="14846"/>
        <v/>
      </c>
    </row>
    <row r="7505" spans="1:24" x14ac:dyDescent="0.25">
      <c r="A7505" t="s">
        <v>247</v>
      </c>
      <c r="B7505" t="s">
        <v>246</v>
      </c>
      <c r="C7505" t="s">
        <v>20</v>
      </c>
      <c r="D7505" s="6">
        <v>0.1</v>
      </c>
      <c r="E7505" s="6" t="s">
        <v>17</v>
      </c>
      <c r="F7505" t="s">
        <v>1571</v>
      </c>
      <c r="G7505" t="str">
        <f t="shared" si="14903"/>
        <v>DL2020038</v>
      </c>
      <c r="H7505" t="str">
        <f t="shared" si="14839"/>
        <v>08</v>
      </c>
      <c r="I7505" t="str">
        <f t="shared" si="14840"/>
        <v>AmerikanskRibbegople_08_20201111_DL2020038_OrdrupGym</v>
      </c>
      <c r="J7505" t="str">
        <f t="shared" si="14841"/>
        <v>AmerikanskRibbegople</v>
      </c>
      <c r="K7505" t="str">
        <f t="shared" si="14842"/>
        <v>eDNA</v>
      </c>
      <c r="L7505" t="str">
        <f t="shared" si="14843"/>
        <v>No Ct</v>
      </c>
      <c r="M7505" t="str">
        <f t="shared" si="14844"/>
        <v/>
      </c>
      <c r="N7505" t="str">
        <f t="shared" si="14845"/>
        <v/>
      </c>
      <c r="O7505" t="str">
        <f t="shared" si="14846"/>
        <v/>
      </c>
    </row>
    <row r="7506" spans="1:24" x14ac:dyDescent="0.25">
      <c r="A7506" t="s">
        <v>248</v>
      </c>
      <c r="B7506" t="s">
        <v>249</v>
      </c>
      <c r="C7506" t="s">
        <v>13</v>
      </c>
      <c r="D7506" s="6">
        <v>0.1</v>
      </c>
      <c r="E7506" s="6">
        <v>30.92</v>
      </c>
      <c r="F7506" t="s">
        <v>1571</v>
      </c>
      <c r="G7506" t="str">
        <f t="shared" si="14903"/>
        <v>DL2020038</v>
      </c>
      <c r="H7506" t="str">
        <f t="shared" ref="H7506:H7569" si="14960">LEFT(B7506,2)</f>
        <v>09</v>
      </c>
      <c r="I7506" t="str">
        <f t="shared" ref="I7506:I7569" si="14961">J7506&amp;"_"&amp;H7506&amp;"_"&amp;F7506</f>
        <v>AmerikanskHummer_09_20201111_DL2020038_OrdrupGym</v>
      </c>
      <c r="J7506" t="str">
        <f t="shared" ref="J7506:J7569" si="14962">MID(RIGHT(B7506,LEN(B7506)-3),1,FIND("_",RIGHT(B7506,LEN(B7506)-3))-1)</f>
        <v>AmerikanskHummer</v>
      </c>
      <c r="K7506" t="str">
        <f t="shared" ref="K7506:K7569" si="14963">TRIM(SUBSTITUTE(RIGHT(B7506,FIND(J7506,B7506)+1),"_",""))</f>
        <v>PosK</v>
      </c>
      <c r="L7506">
        <f t="shared" ref="L7506:L7569" si="14964">IFERROR(VALUE(SUBSTITUTE(E7506,".",",")),E7506)</f>
        <v>30.92</v>
      </c>
      <c r="M7506">
        <f t="shared" ref="M7506:M7569" si="14965">IF(K7506="PosK",SUMIFS(L:L,K:K,"PosK",I:I,I7506),"")</f>
        <v>30.92</v>
      </c>
      <c r="N7506">
        <f t="shared" ref="N7506:N7569" si="14966">IF(K7506="PosK",SUMIFS(L:L,K:K,"NegK",I:I,I7506),"")</f>
        <v>0</v>
      </c>
      <c r="O7506">
        <f t="shared" ref="O7506:O7569" si="14967">IF(K7506="PosK",SUMIFS(L:L,K:K,"eDNA",I:I,I7506),"")</f>
        <v>0</v>
      </c>
      <c r="Q7506">
        <f t="shared" ref="Q7506" si="14968">IF(L7508="No Ct",0,L7508)</f>
        <v>0</v>
      </c>
      <c r="R7506">
        <f t="shared" ref="R7506" si="14969">IF(L7509="No Ct",0,L7509)</f>
        <v>0</v>
      </c>
      <c r="S7506" t="str">
        <f t="shared" ref="S7506" si="14970">IF(AND(M7506&gt;0,N7506=0),"Valid","Invalid")</f>
        <v>Valid</v>
      </c>
      <c r="T7506" t="str">
        <f t="shared" ref="T7506" si="14971">IF(OR(Q7506&gt;1,R7506&gt;1),"Present","Absent")</f>
        <v>Absent</v>
      </c>
      <c r="U7506" t="str">
        <f t="shared" ref="U7506" si="14972">IF(OR(AND(Q7506&gt;1,Q7506&lt;41),AND(R7506&gt;1,R7506&lt;41)),"Ct&lt;41","Ct&gt;41")</f>
        <v>Ct&gt;41</v>
      </c>
      <c r="V7506" t="str">
        <f>VLOOKUP(J7506,Datasæt_Analysesystemer!$C$2:$D$68,2,FALSE)</f>
        <v>Amerikansk hummer</v>
      </c>
      <c r="W7506" t="str">
        <f t="shared" ref="W7506" si="14973">MID(F7506,10,9)</f>
        <v>DL2020038</v>
      </c>
      <c r="X7506" t="str">
        <f t="shared" ref="X7506" si="14974">W7506&amp;"_"&amp;V7506&amp;"_"&amp;S7506&amp;"_"&amp;T7506&amp;"_"&amp;U7506</f>
        <v>DL2020038_Amerikansk hummer_Valid_Absent_Ct&gt;41</v>
      </c>
    </row>
    <row r="7507" spans="1:24" x14ac:dyDescent="0.25">
      <c r="A7507" t="s">
        <v>250</v>
      </c>
      <c r="B7507" t="s">
        <v>251</v>
      </c>
      <c r="C7507" t="s">
        <v>16</v>
      </c>
      <c r="D7507" s="6">
        <v>0.1</v>
      </c>
      <c r="E7507" s="6" t="s">
        <v>17</v>
      </c>
      <c r="F7507" t="s">
        <v>1571</v>
      </c>
      <c r="G7507" t="str">
        <f t="shared" si="14903"/>
        <v>DL2020038</v>
      </c>
      <c r="H7507" t="str">
        <f t="shared" si="14960"/>
        <v>09</v>
      </c>
      <c r="I7507" t="str">
        <f t="shared" si="14961"/>
        <v>AmerikanskHummer_09_20201111_DL2020038_OrdrupGym</v>
      </c>
      <c r="J7507" t="str">
        <f t="shared" si="14962"/>
        <v>AmerikanskHummer</v>
      </c>
      <c r="K7507" t="str">
        <f t="shared" si="14963"/>
        <v>NegK</v>
      </c>
      <c r="L7507" t="str">
        <f t="shared" si="14964"/>
        <v>No Ct</v>
      </c>
      <c r="M7507" t="str">
        <f t="shared" si="14965"/>
        <v/>
      </c>
      <c r="N7507" t="str">
        <f t="shared" si="14966"/>
        <v/>
      </c>
      <c r="O7507" t="str">
        <f t="shared" si="14967"/>
        <v/>
      </c>
    </row>
    <row r="7508" spans="1:24" x14ac:dyDescent="0.25">
      <c r="A7508" t="s">
        <v>252</v>
      </c>
      <c r="B7508" t="s">
        <v>253</v>
      </c>
      <c r="C7508" t="s">
        <v>20</v>
      </c>
      <c r="D7508" s="6">
        <v>0.1</v>
      </c>
      <c r="E7508" s="6" t="s">
        <v>17</v>
      </c>
      <c r="F7508" t="s">
        <v>1571</v>
      </c>
      <c r="G7508" t="str">
        <f t="shared" si="14903"/>
        <v>DL2020038</v>
      </c>
      <c r="H7508" t="str">
        <f t="shared" si="14960"/>
        <v>09</v>
      </c>
      <c r="I7508" t="str">
        <f t="shared" si="14961"/>
        <v>AmerikanskHummer_09_20201111_DL2020038_OrdrupGym</v>
      </c>
      <c r="J7508" t="str">
        <f t="shared" si="14962"/>
        <v>AmerikanskHummer</v>
      </c>
      <c r="K7508" t="str">
        <f t="shared" si="14963"/>
        <v>eDNA</v>
      </c>
      <c r="L7508" t="str">
        <f t="shared" si="14964"/>
        <v>No Ct</v>
      </c>
      <c r="M7508" t="str">
        <f t="shared" si="14965"/>
        <v/>
      </c>
      <c r="N7508" t="str">
        <f t="shared" si="14966"/>
        <v/>
      </c>
      <c r="O7508" t="str">
        <f t="shared" si="14967"/>
        <v/>
      </c>
    </row>
    <row r="7509" spans="1:24" x14ac:dyDescent="0.25">
      <c r="A7509" t="s">
        <v>254</v>
      </c>
      <c r="B7509" t="s">
        <v>253</v>
      </c>
      <c r="C7509" t="s">
        <v>20</v>
      </c>
      <c r="D7509" s="6">
        <v>0.1</v>
      </c>
      <c r="E7509" s="6" t="s">
        <v>17</v>
      </c>
      <c r="F7509" t="s">
        <v>1571</v>
      </c>
      <c r="G7509" t="str">
        <f t="shared" si="14903"/>
        <v>DL2020038</v>
      </c>
      <c r="H7509" t="str">
        <f t="shared" si="14960"/>
        <v>09</v>
      </c>
      <c r="I7509" t="str">
        <f t="shared" si="14961"/>
        <v>AmerikanskHummer_09_20201111_DL2020038_OrdrupGym</v>
      </c>
      <c r="J7509" t="str">
        <f t="shared" si="14962"/>
        <v>AmerikanskHummer</v>
      </c>
      <c r="K7509" t="str">
        <f t="shared" si="14963"/>
        <v>eDNA</v>
      </c>
      <c r="L7509" t="str">
        <f t="shared" si="14964"/>
        <v>No Ct</v>
      </c>
      <c r="M7509" t="str">
        <f t="shared" si="14965"/>
        <v/>
      </c>
      <c r="N7509" t="str">
        <f t="shared" si="14966"/>
        <v/>
      </c>
      <c r="O7509" t="str">
        <f t="shared" si="14967"/>
        <v/>
      </c>
    </row>
    <row r="7510" spans="1:24" x14ac:dyDescent="0.25">
      <c r="A7510" t="s">
        <v>255</v>
      </c>
      <c r="B7510" t="s">
        <v>256</v>
      </c>
      <c r="C7510" t="s">
        <v>13</v>
      </c>
      <c r="D7510" s="6">
        <v>0.1</v>
      </c>
      <c r="E7510" s="6">
        <v>30.87</v>
      </c>
      <c r="F7510" t="s">
        <v>1571</v>
      </c>
      <c r="G7510" t="str">
        <f t="shared" si="14903"/>
        <v>DL2020038</v>
      </c>
      <c r="H7510" t="str">
        <f t="shared" si="14960"/>
        <v>10</v>
      </c>
      <c r="I7510" t="str">
        <f t="shared" si="14961"/>
        <v>AmerikanskHummer_10_20201111_DL2020038_OrdrupGym</v>
      </c>
      <c r="J7510" t="str">
        <f t="shared" si="14962"/>
        <v>AmerikanskHummer</v>
      </c>
      <c r="K7510" t="str">
        <f t="shared" si="14963"/>
        <v>PosK</v>
      </c>
      <c r="L7510">
        <f t="shared" si="14964"/>
        <v>30.87</v>
      </c>
      <c r="M7510">
        <f t="shared" si="14965"/>
        <v>30.87</v>
      </c>
      <c r="N7510">
        <f t="shared" si="14966"/>
        <v>0</v>
      </c>
      <c r="O7510">
        <f t="shared" si="14967"/>
        <v>0</v>
      </c>
      <c r="Q7510">
        <f t="shared" ref="Q7510" si="14975">IF(L7512="No Ct",0,L7512)</f>
        <v>0</v>
      </c>
      <c r="R7510">
        <f t="shared" ref="R7510" si="14976">IF(L7513="No Ct",0,L7513)</f>
        <v>0</v>
      </c>
      <c r="S7510" t="str">
        <f t="shared" ref="S7510" si="14977">IF(AND(M7510&gt;0,N7510=0),"Valid","Invalid")</f>
        <v>Valid</v>
      </c>
      <c r="T7510" t="str">
        <f t="shared" ref="T7510" si="14978">IF(OR(Q7510&gt;1,R7510&gt;1),"Present","Absent")</f>
        <v>Absent</v>
      </c>
      <c r="U7510" t="str">
        <f t="shared" ref="U7510" si="14979">IF(OR(AND(Q7510&gt;1,Q7510&lt;41),AND(R7510&gt;1,R7510&lt;41)),"Ct&lt;41","Ct&gt;41")</f>
        <v>Ct&gt;41</v>
      </c>
      <c r="V7510" t="str">
        <f>VLOOKUP(J7510,Datasæt_Analysesystemer!$C$2:$D$68,2,FALSE)</f>
        <v>Amerikansk hummer</v>
      </c>
      <c r="W7510" t="str">
        <f t="shared" ref="W7510" si="14980">MID(F7510,10,9)</f>
        <v>DL2020038</v>
      </c>
      <c r="X7510" t="str">
        <f t="shared" ref="X7510" si="14981">W7510&amp;"_"&amp;V7510&amp;"_"&amp;S7510&amp;"_"&amp;T7510&amp;"_"&amp;U7510</f>
        <v>DL2020038_Amerikansk hummer_Valid_Absent_Ct&gt;41</v>
      </c>
    </row>
    <row r="7511" spans="1:24" x14ac:dyDescent="0.25">
      <c r="A7511" t="s">
        <v>257</v>
      </c>
      <c r="B7511" t="s">
        <v>258</v>
      </c>
      <c r="C7511" t="s">
        <v>16</v>
      </c>
      <c r="D7511" s="6">
        <v>0.1</v>
      </c>
      <c r="E7511" s="6" t="s">
        <v>17</v>
      </c>
      <c r="F7511" t="s">
        <v>1571</v>
      </c>
      <c r="G7511" t="str">
        <f t="shared" si="14903"/>
        <v>DL2020038</v>
      </c>
      <c r="H7511" t="str">
        <f t="shared" si="14960"/>
        <v>10</v>
      </c>
      <c r="I7511" t="str">
        <f t="shared" si="14961"/>
        <v>AmerikanskHummer_10_20201111_DL2020038_OrdrupGym</v>
      </c>
      <c r="J7511" t="str">
        <f t="shared" si="14962"/>
        <v>AmerikanskHummer</v>
      </c>
      <c r="K7511" t="str">
        <f t="shared" si="14963"/>
        <v>NegK</v>
      </c>
      <c r="L7511" t="str">
        <f t="shared" si="14964"/>
        <v>No Ct</v>
      </c>
      <c r="M7511" t="str">
        <f t="shared" si="14965"/>
        <v/>
      </c>
      <c r="N7511" t="str">
        <f t="shared" si="14966"/>
        <v/>
      </c>
      <c r="O7511" t="str">
        <f t="shared" si="14967"/>
        <v/>
      </c>
    </row>
    <row r="7512" spans="1:24" x14ac:dyDescent="0.25">
      <c r="A7512" t="s">
        <v>259</v>
      </c>
      <c r="B7512" t="s">
        <v>260</v>
      </c>
      <c r="C7512" t="s">
        <v>20</v>
      </c>
      <c r="D7512" s="6">
        <v>0.1</v>
      </c>
      <c r="E7512" s="6" t="s">
        <v>17</v>
      </c>
      <c r="F7512" t="s">
        <v>1571</v>
      </c>
      <c r="G7512" t="str">
        <f t="shared" si="14903"/>
        <v>DL2020038</v>
      </c>
      <c r="H7512" t="str">
        <f t="shared" si="14960"/>
        <v>10</v>
      </c>
      <c r="I7512" t="str">
        <f t="shared" si="14961"/>
        <v>AmerikanskHummer_10_20201111_DL2020038_OrdrupGym</v>
      </c>
      <c r="J7512" t="str">
        <f t="shared" si="14962"/>
        <v>AmerikanskHummer</v>
      </c>
      <c r="K7512" t="str">
        <f t="shared" si="14963"/>
        <v>eDNA</v>
      </c>
      <c r="L7512" t="str">
        <f t="shared" si="14964"/>
        <v>No Ct</v>
      </c>
      <c r="M7512" t="str">
        <f t="shared" si="14965"/>
        <v/>
      </c>
      <c r="N7512" t="str">
        <f t="shared" si="14966"/>
        <v/>
      </c>
      <c r="O7512" t="str">
        <f t="shared" si="14967"/>
        <v/>
      </c>
    </row>
    <row r="7513" spans="1:24" x14ac:dyDescent="0.25">
      <c r="A7513" t="s">
        <v>261</v>
      </c>
      <c r="B7513" t="s">
        <v>260</v>
      </c>
      <c r="C7513" t="s">
        <v>20</v>
      </c>
      <c r="D7513" s="6">
        <v>0.1</v>
      </c>
      <c r="E7513" s="6" t="s">
        <v>17</v>
      </c>
      <c r="F7513" t="s">
        <v>1571</v>
      </c>
      <c r="G7513" t="str">
        <f t="shared" si="14903"/>
        <v>DL2020038</v>
      </c>
      <c r="H7513" t="str">
        <f t="shared" si="14960"/>
        <v>10</v>
      </c>
      <c r="I7513" t="str">
        <f t="shared" si="14961"/>
        <v>AmerikanskHummer_10_20201111_DL2020038_OrdrupGym</v>
      </c>
      <c r="J7513" t="str">
        <f t="shared" si="14962"/>
        <v>AmerikanskHummer</v>
      </c>
      <c r="K7513" t="str">
        <f t="shared" si="14963"/>
        <v>eDNA</v>
      </c>
      <c r="L7513" t="str">
        <f t="shared" si="14964"/>
        <v>No Ct</v>
      </c>
      <c r="M7513" t="str">
        <f t="shared" si="14965"/>
        <v/>
      </c>
      <c r="N7513" t="str">
        <f t="shared" si="14966"/>
        <v/>
      </c>
      <c r="O7513" t="str">
        <f t="shared" si="14967"/>
        <v/>
      </c>
    </row>
    <row r="7514" spans="1:24" x14ac:dyDescent="0.25">
      <c r="A7514" t="s">
        <v>262</v>
      </c>
      <c r="B7514" t="s">
        <v>1474</v>
      </c>
      <c r="C7514" t="s">
        <v>13</v>
      </c>
      <c r="D7514" s="6">
        <v>0.1</v>
      </c>
      <c r="E7514" s="6" t="s">
        <v>17</v>
      </c>
      <c r="F7514" t="s">
        <v>1571</v>
      </c>
      <c r="G7514" t="str">
        <f t="shared" si="14903"/>
        <v>DL2020038</v>
      </c>
      <c r="H7514" t="str">
        <f t="shared" si="14960"/>
        <v>11</v>
      </c>
      <c r="I7514" t="str">
        <f t="shared" si="14961"/>
        <v>Kamjatkakrabbe_11_20201111_DL2020038_OrdrupGym</v>
      </c>
      <c r="J7514" t="str">
        <f t="shared" si="14962"/>
        <v>Kamjatkakrabbe</v>
      </c>
      <c r="K7514" t="str">
        <f t="shared" si="14963"/>
        <v>PosK</v>
      </c>
      <c r="L7514" t="str">
        <f t="shared" si="14964"/>
        <v>No Ct</v>
      </c>
      <c r="M7514">
        <f t="shared" si="14965"/>
        <v>0</v>
      </c>
      <c r="N7514">
        <f t="shared" si="14966"/>
        <v>0</v>
      </c>
      <c r="O7514">
        <f t="shared" si="14967"/>
        <v>0</v>
      </c>
      <c r="Q7514">
        <f t="shared" ref="Q7514" si="14982">IF(L7516="No Ct",0,L7516)</f>
        <v>0</v>
      </c>
      <c r="R7514">
        <f t="shared" ref="R7514" si="14983">IF(L7517="No Ct",0,L7517)</f>
        <v>0</v>
      </c>
      <c r="S7514" t="str">
        <f t="shared" ref="S7514" si="14984">IF(AND(M7514&gt;0,N7514=0),"Valid","Invalid")</f>
        <v>Invalid</v>
      </c>
      <c r="T7514" t="str">
        <f t="shared" ref="T7514" si="14985">IF(OR(Q7514&gt;1,R7514&gt;1),"Present","Absent")</f>
        <v>Absent</v>
      </c>
      <c r="U7514" t="str">
        <f t="shared" ref="U7514" si="14986">IF(OR(AND(Q7514&gt;1,Q7514&lt;41),AND(R7514&gt;1,R7514&lt;41)),"Ct&lt;41","Ct&gt;41")</f>
        <v>Ct&gt;41</v>
      </c>
      <c r="V7514" t="str">
        <f>VLOOKUP(J7514,Datasæt_Analysesystemer!$C$2:$D$68,2,FALSE)</f>
        <v>Kamtjatkakrabbe</v>
      </c>
      <c r="W7514" t="str">
        <f t="shared" ref="W7514" si="14987">MID(F7514,10,9)</f>
        <v>DL2020038</v>
      </c>
      <c r="X7514" t="str">
        <f t="shared" ref="X7514" si="14988">W7514&amp;"_"&amp;V7514&amp;"_"&amp;S7514&amp;"_"&amp;T7514&amp;"_"&amp;U7514</f>
        <v>DL2020038_Kamtjatkakrabbe_Invalid_Absent_Ct&gt;41</v>
      </c>
    </row>
    <row r="7515" spans="1:24" x14ac:dyDescent="0.25">
      <c r="A7515" t="s">
        <v>264</v>
      </c>
      <c r="B7515" t="s">
        <v>1475</v>
      </c>
      <c r="C7515" t="s">
        <v>16</v>
      </c>
      <c r="D7515" s="6">
        <v>0.1</v>
      </c>
      <c r="E7515" s="6" t="s">
        <v>17</v>
      </c>
      <c r="F7515" t="s">
        <v>1571</v>
      </c>
      <c r="G7515" t="str">
        <f t="shared" si="14903"/>
        <v>DL2020038</v>
      </c>
      <c r="H7515" t="str">
        <f t="shared" si="14960"/>
        <v>11</v>
      </c>
      <c r="I7515" t="str">
        <f t="shared" si="14961"/>
        <v>Kamjatkakrabbe_11_20201111_DL2020038_OrdrupGym</v>
      </c>
      <c r="J7515" t="str">
        <f t="shared" si="14962"/>
        <v>Kamjatkakrabbe</v>
      </c>
      <c r="K7515" t="str">
        <f t="shared" si="14963"/>
        <v>NegK</v>
      </c>
      <c r="L7515" t="str">
        <f t="shared" si="14964"/>
        <v>No Ct</v>
      </c>
      <c r="M7515" t="str">
        <f t="shared" si="14965"/>
        <v/>
      </c>
      <c r="N7515" t="str">
        <f t="shared" si="14966"/>
        <v/>
      </c>
      <c r="O7515" t="str">
        <f t="shared" si="14967"/>
        <v/>
      </c>
    </row>
    <row r="7516" spans="1:24" x14ac:dyDescent="0.25">
      <c r="A7516" t="s">
        <v>266</v>
      </c>
      <c r="B7516" t="s">
        <v>1476</v>
      </c>
      <c r="C7516" t="s">
        <v>20</v>
      </c>
      <c r="D7516" s="6">
        <v>0.1</v>
      </c>
      <c r="E7516" s="6" t="s">
        <v>17</v>
      </c>
      <c r="F7516" t="s">
        <v>1571</v>
      </c>
      <c r="G7516" t="str">
        <f t="shared" si="14903"/>
        <v>DL2020038</v>
      </c>
      <c r="H7516" t="str">
        <f t="shared" si="14960"/>
        <v>11</v>
      </c>
      <c r="I7516" t="str">
        <f t="shared" si="14961"/>
        <v>Kamjatkakrabbe_11_20201111_DL2020038_OrdrupGym</v>
      </c>
      <c r="J7516" t="str">
        <f t="shared" si="14962"/>
        <v>Kamjatkakrabbe</v>
      </c>
      <c r="K7516" t="str">
        <f t="shared" si="14963"/>
        <v>eDNA</v>
      </c>
      <c r="L7516" t="str">
        <f t="shared" si="14964"/>
        <v>No Ct</v>
      </c>
      <c r="M7516" t="str">
        <f t="shared" si="14965"/>
        <v/>
      </c>
      <c r="N7516" t="str">
        <f t="shared" si="14966"/>
        <v/>
      </c>
      <c r="O7516" t="str">
        <f t="shared" si="14967"/>
        <v/>
      </c>
    </row>
    <row r="7517" spans="1:24" x14ac:dyDescent="0.25">
      <c r="A7517" t="s">
        <v>268</v>
      </c>
      <c r="B7517" t="s">
        <v>1476</v>
      </c>
      <c r="C7517" t="s">
        <v>20</v>
      </c>
      <c r="D7517" s="6">
        <v>0.1</v>
      </c>
      <c r="E7517" s="6" t="s">
        <v>17</v>
      </c>
      <c r="F7517" t="s">
        <v>1571</v>
      </c>
      <c r="G7517" t="str">
        <f t="shared" si="14903"/>
        <v>DL2020038</v>
      </c>
      <c r="H7517" t="str">
        <f t="shared" si="14960"/>
        <v>11</v>
      </c>
      <c r="I7517" t="str">
        <f t="shared" si="14961"/>
        <v>Kamjatkakrabbe_11_20201111_DL2020038_OrdrupGym</v>
      </c>
      <c r="J7517" t="str">
        <f t="shared" si="14962"/>
        <v>Kamjatkakrabbe</v>
      </c>
      <c r="K7517" t="str">
        <f t="shared" si="14963"/>
        <v>eDNA</v>
      </c>
      <c r="L7517" t="str">
        <f t="shared" si="14964"/>
        <v>No Ct</v>
      </c>
      <c r="M7517" t="str">
        <f t="shared" si="14965"/>
        <v/>
      </c>
      <c r="N7517" t="str">
        <f t="shared" si="14966"/>
        <v/>
      </c>
      <c r="O7517" t="str">
        <f t="shared" si="14967"/>
        <v/>
      </c>
    </row>
    <row r="7518" spans="1:24" x14ac:dyDescent="0.25">
      <c r="A7518" t="s">
        <v>269</v>
      </c>
      <c r="B7518" t="s">
        <v>1477</v>
      </c>
      <c r="C7518" t="s">
        <v>13</v>
      </c>
      <c r="D7518" s="6">
        <v>0.1</v>
      </c>
      <c r="E7518" s="6">
        <v>38.39</v>
      </c>
      <c r="F7518" t="s">
        <v>1571</v>
      </c>
      <c r="G7518" t="str">
        <f t="shared" si="14903"/>
        <v>DL2020038</v>
      </c>
      <c r="H7518" t="str">
        <f t="shared" si="14960"/>
        <v>12</v>
      </c>
      <c r="I7518" t="str">
        <f t="shared" si="14961"/>
        <v>Kamjatkakrabbe_12_20201111_DL2020038_OrdrupGym</v>
      </c>
      <c r="J7518" t="str">
        <f t="shared" si="14962"/>
        <v>Kamjatkakrabbe</v>
      </c>
      <c r="K7518" t="str">
        <f t="shared" si="14963"/>
        <v>PosK</v>
      </c>
      <c r="L7518">
        <f t="shared" si="14964"/>
        <v>38.39</v>
      </c>
      <c r="M7518">
        <f t="shared" si="14965"/>
        <v>38.39</v>
      </c>
      <c r="N7518">
        <f t="shared" si="14966"/>
        <v>0</v>
      </c>
      <c r="O7518">
        <f t="shared" si="14967"/>
        <v>0</v>
      </c>
      <c r="Q7518">
        <f t="shared" ref="Q7518" si="14989">IF(L7520="No Ct",0,L7520)</f>
        <v>0</v>
      </c>
      <c r="R7518">
        <f t="shared" ref="R7518" si="14990">IF(L7521="No Ct",0,L7521)</f>
        <v>0</v>
      </c>
      <c r="S7518" t="str">
        <f t="shared" ref="S7518" si="14991">IF(AND(M7518&gt;0,N7518=0),"Valid","Invalid")</f>
        <v>Valid</v>
      </c>
      <c r="T7518" t="str">
        <f t="shared" ref="T7518" si="14992">IF(OR(Q7518&gt;1,R7518&gt;1),"Present","Absent")</f>
        <v>Absent</v>
      </c>
      <c r="U7518" t="str">
        <f t="shared" ref="U7518" si="14993">IF(OR(AND(Q7518&gt;1,Q7518&lt;41),AND(R7518&gt;1,R7518&lt;41)),"Ct&lt;41","Ct&gt;41")</f>
        <v>Ct&gt;41</v>
      </c>
      <c r="V7518" t="str">
        <f>VLOOKUP(J7518,Datasæt_Analysesystemer!$C$2:$D$68,2,FALSE)</f>
        <v>Kamtjatkakrabbe</v>
      </c>
      <c r="W7518" t="str">
        <f t="shared" ref="W7518" si="14994">MID(F7518,10,9)</f>
        <v>DL2020038</v>
      </c>
      <c r="X7518" t="str">
        <f t="shared" ref="X7518" si="14995">W7518&amp;"_"&amp;V7518&amp;"_"&amp;S7518&amp;"_"&amp;T7518&amp;"_"&amp;U7518</f>
        <v>DL2020038_Kamtjatkakrabbe_Valid_Absent_Ct&gt;41</v>
      </c>
    </row>
    <row r="7519" spans="1:24" x14ac:dyDescent="0.25">
      <c r="A7519" t="s">
        <v>271</v>
      </c>
      <c r="B7519" t="s">
        <v>1478</v>
      </c>
      <c r="C7519" t="s">
        <v>16</v>
      </c>
      <c r="D7519" s="6">
        <v>0.1</v>
      </c>
      <c r="E7519" s="6" t="s">
        <v>17</v>
      </c>
      <c r="F7519" t="s">
        <v>1571</v>
      </c>
      <c r="G7519" t="str">
        <f t="shared" si="14903"/>
        <v>DL2020038</v>
      </c>
      <c r="H7519" t="str">
        <f t="shared" si="14960"/>
        <v>12</v>
      </c>
      <c r="I7519" t="str">
        <f t="shared" si="14961"/>
        <v>Kamjatkakrabbe_12_20201111_DL2020038_OrdrupGym</v>
      </c>
      <c r="J7519" t="str">
        <f t="shared" si="14962"/>
        <v>Kamjatkakrabbe</v>
      </c>
      <c r="K7519" t="str">
        <f t="shared" si="14963"/>
        <v>NegK</v>
      </c>
      <c r="L7519" t="str">
        <f t="shared" si="14964"/>
        <v>No Ct</v>
      </c>
      <c r="M7519" t="str">
        <f t="shared" si="14965"/>
        <v/>
      </c>
      <c r="N7519" t="str">
        <f t="shared" si="14966"/>
        <v/>
      </c>
      <c r="O7519" t="str">
        <f t="shared" si="14967"/>
        <v/>
      </c>
    </row>
    <row r="7520" spans="1:24" x14ac:dyDescent="0.25">
      <c r="A7520" t="s">
        <v>273</v>
      </c>
      <c r="B7520" t="s">
        <v>1479</v>
      </c>
      <c r="C7520" t="s">
        <v>20</v>
      </c>
      <c r="D7520" s="6">
        <v>0.1</v>
      </c>
      <c r="E7520" s="6" t="s">
        <v>17</v>
      </c>
      <c r="F7520" t="s">
        <v>1571</v>
      </c>
      <c r="G7520" t="str">
        <f t="shared" si="14903"/>
        <v>DL2020038</v>
      </c>
      <c r="H7520" t="str">
        <f t="shared" si="14960"/>
        <v>12</v>
      </c>
      <c r="I7520" t="str">
        <f t="shared" si="14961"/>
        <v>Kamjatkakrabbe_12_20201111_DL2020038_OrdrupGym</v>
      </c>
      <c r="J7520" t="str">
        <f t="shared" si="14962"/>
        <v>Kamjatkakrabbe</v>
      </c>
      <c r="K7520" t="str">
        <f t="shared" si="14963"/>
        <v>eDNA</v>
      </c>
      <c r="L7520" t="str">
        <f t="shared" si="14964"/>
        <v>No Ct</v>
      </c>
      <c r="M7520" t="str">
        <f t="shared" si="14965"/>
        <v/>
      </c>
      <c r="N7520" t="str">
        <f t="shared" si="14966"/>
        <v/>
      </c>
      <c r="O7520" t="str">
        <f t="shared" si="14967"/>
        <v/>
      </c>
    </row>
    <row r="7521" spans="1:24" x14ac:dyDescent="0.25">
      <c r="A7521" t="s">
        <v>275</v>
      </c>
      <c r="B7521" t="s">
        <v>1479</v>
      </c>
      <c r="C7521" t="s">
        <v>20</v>
      </c>
      <c r="D7521" s="6">
        <v>0.1</v>
      </c>
      <c r="E7521" s="6" t="s">
        <v>17</v>
      </c>
      <c r="F7521" t="s">
        <v>1571</v>
      </c>
      <c r="G7521" t="str">
        <f t="shared" si="14903"/>
        <v>DL2020038</v>
      </c>
      <c r="H7521" t="str">
        <f t="shared" si="14960"/>
        <v>12</v>
      </c>
      <c r="I7521" t="str">
        <f t="shared" si="14961"/>
        <v>Kamjatkakrabbe_12_20201111_DL2020038_OrdrupGym</v>
      </c>
      <c r="J7521" t="str">
        <f t="shared" si="14962"/>
        <v>Kamjatkakrabbe</v>
      </c>
      <c r="K7521" t="str">
        <f t="shared" si="14963"/>
        <v>eDNA</v>
      </c>
      <c r="L7521" t="str">
        <f t="shared" si="14964"/>
        <v>No Ct</v>
      </c>
      <c r="M7521" t="str">
        <f t="shared" si="14965"/>
        <v/>
      </c>
      <c r="N7521" t="str">
        <f t="shared" si="14966"/>
        <v/>
      </c>
      <c r="O7521" t="str">
        <f t="shared" si="14967"/>
        <v/>
      </c>
    </row>
    <row r="7522" spans="1:24" x14ac:dyDescent="0.25">
      <c r="A7522" t="s">
        <v>276</v>
      </c>
      <c r="B7522" t="s">
        <v>1480</v>
      </c>
      <c r="C7522" t="s">
        <v>13</v>
      </c>
      <c r="D7522" s="6">
        <v>0.1</v>
      </c>
      <c r="E7522" s="6">
        <v>35.64</v>
      </c>
      <c r="F7522" t="s">
        <v>1571</v>
      </c>
      <c r="G7522" t="str">
        <f t="shared" si="14903"/>
        <v>DL2020038</v>
      </c>
      <c r="H7522" t="str">
        <f t="shared" si="14960"/>
        <v>13</v>
      </c>
      <c r="I7522" t="str">
        <f t="shared" si="14961"/>
        <v>KinesiskUldhaandskrabbe_13_20201111_DL2020038_OrdrupGym</v>
      </c>
      <c r="J7522" t="str">
        <f t="shared" si="14962"/>
        <v>KinesiskUldhaandskrabbe</v>
      </c>
      <c r="K7522" t="str">
        <f t="shared" si="14963"/>
        <v>PosK</v>
      </c>
      <c r="L7522">
        <f t="shared" si="14964"/>
        <v>35.64</v>
      </c>
      <c r="M7522">
        <f t="shared" si="14965"/>
        <v>35.64</v>
      </c>
      <c r="N7522">
        <f t="shared" si="14966"/>
        <v>0</v>
      </c>
      <c r="O7522">
        <f t="shared" si="14967"/>
        <v>0</v>
      </c>
      <c r="Q7522">
        <f t="shared" ref="Q7522" si="14996">IF(L7524="No Ct",0,L7524)</f>
        <v>0</v>
      </c>
      <c r="R7522">
        <f t="shared" ref="R7522" si="14997">IF(L7525="No Ct",0,L7525)</f>
        <v>0</v>
      </c>
      <c r="S7522" t="str">
        <f t="shared" ref="S7522" si="14998">IF(AND(M7522&gt;0,N7522=0),"Valid","Invalid")</f>
        <v>Valid</v>
      </c>
      <c r="T7522" t="str">
        <f t="shared" ref="T7522" si="14999">IF(OR(Q7522&gt;1,R7522&gt;1),"Present","Absent")</f>
        <v>Absent</v>
      </c>
      <c r="U7522" t="str">
        <f t="shared" ref="U7522" si="15000">IF(OR(AND(Q7522&gt;1,Q7522&lt;41),AND(R7522&gt;1,R7522&lt;41)),"Ct&lt;41","Ct&gt;41")</f>
        <v>Ct&gt;41</v>
      </c>
      <c r="V7522" t="str">
        <f>VLOOKUP(J7522,Datasæt_Analysesystemer!$C$2:$D$68,2,FALSE)</f>
        <v>Kinesisk uldhåndskrabbe</v>
      </c>
      <c r="W7522" t="str">
        <f t="shared" ref="W7522" si="15001">MID(F7522,10,9)</f>
        <v>DL2020038</v>
      </c>
      <c r="X7522" t="str">
        <f t="shared" ref="X7522" si="15002">W7522&amp;"_"&amp;V7522&amp;"_"&amp;S7522&amp;"_"&amp;T7522&amp;"_"&amp;U7522</f>
        <v>DL2020038_Kinesisk uldhåndskrabbe_Valid_Absent_Ct&gt;41</v>
      </c>
    </row>
    <row r="7523" spans="1:24" x14ac:dyDescent="0.25">
      <c r="A7523" t="s">
        <v>278</v>
      </c>
      <c r="B7523" t="s">
        <v>1481</v>
      </c>
      <c r="C7523" t="s">
        <v>16</v>
      </c>
      <c r="D7523" s="6">
        <v>0.1</v>
      </c>
      <c r="E7523" s="6" t="s">
        <v>17</v>
      </c>
      <c r="F7523" t="s">
        <v>1571</v>
      </c>
      <c r="G7523" t="str">
        <f t="shared" si="14903"/>
        <v>DL2020038</v>
      </c>
      <c r="H7523" t="str">
        <f t="shared" si="14960"/>
        <v>13</v>
      </c>
      <c r="I7523" t="str">
        <f t="shared" si="14961"/>
        <v>KinesiskUldhaandskrabbe_13_20201111_DL2020038_OrdrupGym</v>
      </c>
      <c r="J7523" t="str">
        <f t="shared" si="14962"/>
        <v>KinesiskUldhaandskrabbe</v>
      </c>
      <c r="K7523" t="str">
        <f t="shared" si="14963"/>
        <v>NegK</v>
      </c>
      <c r="L7523" t="str">
        <f t="shared" si="14964"/>
        <v>No Ct</v>
      </c>
      <c r="M7523" t="str">
        <f t="shared" si="14965"/>
        <v/>
      </c>
      <c r="N7523" t="str">
        <f t="shared" si="14966"/>
        <v/>
      </c>
      <c r="O7523" t="str">
        <f t="shared" si="14967"/>
        <v/>
      </c>
    </row>
    <row r="7524" spans="1:24" x14ac:dyDescent="0.25">
      <c r="A7524" t="s">
        <v>280</v>
      </c>
      <c r="B7524" t="s">
        <v>1482</v>
      </c>
      <c r="C7524" t="s">
        <v>20</v>
      </c>
      <c r="D7524" s="6">
        <v>0.1</v>
      </c>
      <c r="E7524" s="6" t="s">
        <v>17</v>
      </c>
      <c r="F7524" t="s">
        <v>1571</v>
      </c>
      <c r="G7524" t="str">
        <f t="shared" si="14903"/>
        <v>DL2020038</v>
      </c>
      <c r="H7524" t="str">
        <f t="shared" si="14960"/>
        <v>13</v>
      </c>
      <c r="I7524" t="str">
        <f t="shared" si="14961"/>
        <v>KinesiskUldhaandskrabbe_13_20201111_DL2020038_OrdrupGym</v>
      </c>
      <c r="J7524" t="str">
        <f t="shared" si="14962"/>
        <v>KinesiskUldhaandskrabbe</v>
      </c>
      <c r="K7524" t="str">
        <f t="shared" si="14963"/>
        <v>eDNA</v>
      </c>
      <c r="L7524" t="str">
        <f t="shared" si="14964"/>
        <v>No Ct</v>
      </c>
      <c r="M7524" t="str">
        <f t="shared" si="14965"/>
        <v/>
      </c>
      <c r="N7524" t="str">
        <f t="shared" si="14966"/>
        <v/>
      </c>
      <c r="O7524" t="str">
        <f t="shared" si="14967"/>
        <v/>
      </c>
    </row>
    <row r="7525" spans="1:24" x14ac:dyDescent="0.25">
      <c r="A7525" t="s">
        <v>282</v>
      </c>
      <c r="B7525" t="s">
        <v>1482</v>
      </c>
      <c r="C7525" t="s">
        <v>20</v>
      </c>
      <c r="D7525" s="6">
        <v>0.1</v>
      </c>
      <c r="E7525" s="6" t="s">
        <v>17</v>
      </c>
      <c r="F7525" t="s">
        <v>1571</v>
      </c>
      <c r="G7525" t="str">
        <f t="shared" si="14903"/>
        <v>DL2020038</v>
      </c>
      <c r="H7525" t="str">
        <f t="shared" si="14960"/>
        <v>13</v>
      </c>
      <c r="I7525" t="str">
        <f t="shared" si="14961"/>
        <v>KinesiskUldhaandskrabbe_13_20201111_DL2020038_OrdrupGym</v>
      </c>
      <c r="J7525" t="str">
        <f t="shared" si="14962"/>
        <v>KinesiskUldhaandskrabbe</v>
      </c>
      <c r="K7525" t="str">
        <f t="shared" si="14963"/>
        <v>eDNA</v>
      </c>
      <c r="L7525" t="str">
        <f t="shared" si="14964"/>
        <v>No Ct</v>
      </c>
      <c r="M7525" t="str">
        <f t="shared" si="14965"/>
        <v/>
      </c>
      <c r="N7525" t="str">
        <f t="shared" si="14966"/>
        <v/>
      </c>
      <c r="O7525" t="str">
        <f t="shared" si="14967"/>
        <v/>
      </c>
    </row>
    <row r="7526" spans="1:24" x14ac:dyDescent="0.25">
      <c r="A7526" t="s">
        <v>283</v>
      </c>
      <c r="B7526" t="s">
        <v>1483</v>
      </c>
      <c r="C7526" t="s">
        <v>13</v>
      </c>
      <c r="D7526" s="6">
        <v>0.1</v>
      </c>
      <c r="E7526" s="6">
        <v>33.01</v>
      </c>
      <c r="F7526" t="s">
        <v>1571</v>
      </c>
      <c r="G7526" t="str">
        <f t="shared" si="14903"/>
        <v>DL2020038</v>
      </c>
      <c r="H7526" t="str">
        <f t="shared" si="14960"/>
        <v>14</v>
      </c>
      <c r="I7526" t="str">
        <f t="shared" si="14961"/>
        <v>KinesiskUldhaandskrabbe_14_20201111_DL2020038_OrdrupGym</v>
      </c>
      <c r="J7526" t="str">
        <f t="shared" si="14962"/>
        <v>KinesiskUldhaandskrabbe</v>
      </c>
      <c r="K7526" t="str">
        <f t="shared" si="14963"/>
        <v>PosK</v>
      </c>
      <c r="L7526">
        <f t="shared" si="14964"/>
        <v>33.01</v>
      </c>
      <c r="M7526">
        <f t="shared" si="14965"/>
        <v>33.01</v>
      </c>
      <c r="N7526">
        <f t="shared" si="14966"/>
        <v>0</v>
      </c>
      <c r="O7526">
        <f t="shared" si="14967"/>
        <v>0</v>
      </c>
      <c r="Q7526">
        <f t="shared" ref="Q7526" si="15003">IF(L7528="No Ct",0,L7528)</f>
        <v>0</v>
      </c>
      <c r="R7526">
        <f t="shared" ref="R7526" si="15004">IF(L7529="No Ct",0,L7529)</f>
        <v>0</v>
      </c>
      <c r="S7526" t="str">
        <f t="shared" ref="S7526" si="15005">IF(AND(M7526&gt;0,N7526=0),"Valid","Invalid")</f>
        <v>Valid</v>
      </c>
      <c r="T7526" t="str">
        <f t="shared" ref="T7526" si="15006">IF(OR(Q7526&gt;1,R7526&gt;1),"Present","Absent")</f>
        <v>Absent</v>
      </c>
      <c r="U7526" t="str">
        <f t="shared" ref="U7526" si="15007">IF(OR(AND(Q7526&gt;1,Q7526&lt;41),AND(R7526&gt;1,R7526&lt;41)),"Ct&lt;41","Ct&gt;41")</f>
        <v>Ct&gt;41</v>
      </c>
      <c r="V7526" t="str">
        <f>VLOOKUP(J7526,Datasæt_Analysesystemer!$C$2:$D$68,2,FALSE)</f>
        <v>Kinesisk uldhåndskrabbe</v>
      </c>
      <c r="W7526" t="str">
        <f t="shared" ref="W7526" si="15008">MID(F7526,10,9)</f>
        <v>DL2020038</v>
      </c>
      <c r="X7526" t="str">
        <f t="shared" ref="X7526" si="15009">W7526&amp;"_"&amp;V7526&amp;"_"&amp;S7526&amp;"_"&amp;T7526&amp;"_"&amp;U7526</f>
        <v>DL2020038_Kinesisk uldhåndskrabbe_Valid_Absent_Ct&gt;41</v>
      </c>
    </row>
    <row r="7527" spans="1:24" x14ac:dyDescent="0.25">
      <c r="A7527" t="s">
        <v>285</v>
      </c>
      <c r="B7527" t="s">
        <v>1484</v>
      </c>
      <c r="C7527" t="s">
        <v>16</v>
      </c>
      <c r="D7527" s="6">
        <v>0.1</v>
      </c>
      <c r="E7527" s="6" t="s">
        <v>17</v>
      </c>
      <c r="F7527" t="s">
        <v>1571</v>
      </c>
      <c r="G7527" t="str">
        <f t="shared" si="14903"/>
        <v>DL2020038</v>
      </c>
      <c r="H7527" t="str">
        <f t="shared" si="14960"/>
        <v>14</v>
      </c>
      <c r="I7527" t="str">
        <f t="shared" si="14961"/>
        <v>KinesiskUldhaandskrabbe_14_20201111_DL2020038_OrdrupGym</v>
      </c>
      <c r="J7527" t="str">
        <f t="shared" si="14962"/>
        <v>KinesiskUldhaandskrabbe</v>
      </c>
      <c r="K7527" t="str">
        <f t="shared" si="14963"/>
        <v>NegK</v>
      </c>
      <c r="L7527" t="str">
        <f t="shared" si="14964"/>
        <v>No Ct</v>
      </c>
      <c r="M7527" t="str">
        <f t="shared" si="14965"/>
        <v/>
      </c>
      <c r="N7527" t="str">
        <f t="shared" si="14966"/>
        <v/>
      </c>
      <c r="O7527" t="str">
        <f t="shared" si="14967"/>
        <v/>
      </c>
    </row>
    <row r="7528" spans="1:24" x14ac:dyDescent="0.25">
      <c r="A7528" t="s">
        <v>287</v>
      </c>
      <c r="B7528" t="s">
        <v>1485</v>
      </c>
      <c r="C7528" t="s">
        <v>20</v>
      </c>
      <c r="D7528" s="6">
        <v>0.1</v>
      </c>
      <c r="E7528" s="6" t="s">
        <v>17</v>
      </c>
      <c r="F7528" t="s">
        <v>1571</v>
      </c>
      <c r="G7528" t="str">
        <f t="shared" si="14903"/>
        <v>DL2020038</v>
      </c>
      <c r="H7528" t="str">
        <f t="shared" si="14960"/>
        <v>14</v>
      </c>
      <c r="I7528" t="str">
        <f t="shared" si="14961"/>
        <v>KinesiskUldhaandskrabbe_14_20201111_DL2020038_OrdrupGym</v>
      </c>
      <c r="J7528" t="str">
        <f t="shared" si="14962"/>
        <v>KinesiskUldhaandskrabbe</v>
      </c>
      <c r="K7528" t="str">
        <f t="shared" si="14963"/>
        <v>eDNA</v>
      </c>
      <c r="L7528" t="str">
        <f t="shared" si="14964"/>
        <v>No Ct</v>
      </c>
      <c r="M7528" t="str">
        <f t="shared" si="14965"/>
        <v/>
      </c>
      <c r="N7528" t="str">
        <f t="shared" si="14966"/>
        <v/>
      </c>
      <c r="O7528" t="str">
        <f t="shared" si="14967"/>
        <v/>
      </c>
    </row>
    <row r="7529" spans="1:24" x14ac:dyDescent="0.25">
      <c r="A7529" t="s">
        <v>289</v>
      </c>
      <c r="B7529" t="s">
        <v>1485</v>
      </c>
      <c r="C7529" t="s">
        <v>20</v>
      </c>
      <c r="D7529" s="6">
        <v>0.1</v>
      </c>
      <c r="E7529" s="6" t="s">
        <v>17</v>
      </c>
      <c r="F7529" t="s">
        <v>1571</v>
      </c>
      <c r="G7529" t="str">
        <f t="shared" si="14903"/>
        <v>DL2020038</v>
      </c>
      <c r="H7529" t="str">
        <f t="shared" si="14960"/>
        <v>14</v>
      </c>
      <c r="I7529" t="str">
        <f t="shared" si="14961"/>
        <v>KinesiskUldhaandskrabbe_14_20201111_DL2020038_OrdrupGym</v>
      </c>
      <c r="J7529" t="str">
        <f t="shared" si="14962"/>
        <v>KinesiskUldhaandskrabbe</v>
      </c>
      <c r="K7529" t="str">
        <f t="shared" si="14963"/>
        <v>eDNA</v>
      </c>
      <c r="L7529" t="str">
        <f t="shared" si="14964"/>
        <v>No Ct</v>
      </c>
      <c r="M7529" t="str">
        <f t="shared" si="14965"/>
        <v/>
      </c>
      <c r="N7529" t="str">
        <f t="shared" si="14966"/>
        <v/>
      </c>
      <c r="O7529" t="str">
        <f t="shared" si="14967"/>
        <v/>
      </c>
    </row>
    <row r="7530" spans="1:24" x14ac:dyDescent="0.25">
      <c r="A7530" t="s">
        <v>290</v>
      </c>
      <c r="B7530" t="s">
        <v>1486</v>
      </c>
      <c r="C7530" t="s">
        <v>13</v>
      </c>
      <c r="D7530" s="6">
        <v>0.1</v>
      </c>
      <c r="E7530" s="6">
        <v>30.85</v>
      </c>
      <c r="F7530" t="s">
        <v>1571</v>
      </c>
      <c r="G7530" t="str">
        <f t="shared" si="14903"/>
        <v>DL2020038</v>
      </c>
      <c r="H7530" t="str">
        <f t="shared" si="14960"/>
        <v>15</v>
      </c>
      <c r="I7530" t="str">
        <f t="shared" si="14961"/>
        <v>NordamerikanskMudderkrabbe_15_20201111_DL2020038_OrdrupGym</v>
      </c>
      <c r="J7530" t="str">
        <f t="shared" si="14962"/>
        <v>NordamerikanskMudderkrabbe</v>
      </c>
      <c r="K7530" t="str">
        <f t="shared" si="14963"/>
        <v>PosK</v>
      </c>
      <c r="L7530">
        <f t="shared" si="14964"/>
        <v>30.85</v>
      </c>
      <c r="M7530">
        <f t="shared" si="14965"/>
        <v>30.85</v>
      </c>
      <c r="N7530">
        <f t="shared" si="14966"/>
        <v>0</v>
      </c>
      <c r="O7530">
        <f t="shared" si="14967"/>
        <v>0</v>
      </c>
      <c r="Q7530">
        <f t="shared" ref="Q7530" si="15010">IF(L7532="No Ct",0,L7532)</f>
        <v>0</v>
      </c>
      <c r="R7530">
        <f t="shared" ref="R7530" si="15011">IF(L7533="No Ct",0,L7533)</f>
        <v>0</v>
      </c>
      <c r="S7530" t="str">
        <f t="shared" ref="S7530" si="15012">IF(AND(M7530&gt;0,N7530=0),"Valid","Invalid")</f>
        <v>Valid</v>
      </c>
      <c r="T7530" t="str">
        <f t="shared" ref="T7530" si="15013">IF(OR(Q7530&gt;1,R7530&gt;1),"Present","Absent")</f>
        <v>Absent</v>
      </c>
      <c r="U7530" t="str">
        <f t="shared" ref="U7530" si="15014">IF(OR(AND(Q7530&gt;1,Q7530&lt;41),AND(R7530&gt;1,R7530&lt;41)),"Ct&lt;41","Ct&gt;41")</f>
        <v>Ct&gt;41</v>
      </c>
      <c r="V7530" t="str">
        <f>VLOOKUP(J7530,Datasæt_Analysesystemer!$C$2:$D$68,2,FALSE)</f>
        <v>Nordam. Brakvandskrabbe / mudderkrabbe</v>
      </c>
      <c r="W7530" t="str">
        <f t="shared" ref="W7530" si="15015">MID(F7530,10,9)</f>
        <v>DL2020038</v>
      </c>
      <c r="X7530" t="str">
        <f t="shared" ref="X7530" si="15016">W7530&amp;"_"&amp;V7530&amp;"_"&amp;S7530&amp;"_"&amp;T7530&amp;"_"&amp;U7530</f>
        <v>DL2020038_Nordam. Brakvandskrabbe / mudderkrabbe_Valid_Absent_Ct&gt;41</v>
      </c>
    </row>
    <row r="7531" spans="1:24" x14ac:dyDescent="0.25">
      <c r="A7531" t="s">
        <v>292</v>
      </c>
      <c r="B7531" t="s">
        <v>1487</v>
      </c>
      <c r="C7531" t="s">
        <v>16</v>
      </c>
      <c r="D7531" s="6">
        <v>0.1</v>
      </c>
      <c r="E7531" s="6" t="s">
        <v>17</v>
      </c>
      <c r="F7531" t="s">
        <v>1571</v>
      </c>
      <c r="G7531" t="str">
        <f t="shared" si="14903"/>
        <v>DL2020038</v>
      </c>
      <c r="H7531" t="str">
        <f t="shared" si="14960"/>
        <v>15</v>
      </c>
      <c r="I7531" t="str">
        <f t="shared" si="14961"/>
        <v>NordamerikanskMudderkrabbe_15_20201111_DL2020038_OrdrupGym</v>
      </c>
      <c r="J7531" t="str">
        <f t="shared" si="14962"/>
        <v>NordamerikanskMudderkrabbe</v>
      </c>
      <c r="K7531" t="str">
        <f t="shared" si="14963"/>
        <v>NegK</v>
      </c>
      <c r="L7531" t="str">
        <f t="shared" si="14964"/>
        <v>No Ct</v>
      </c>
      <c r="M7531" t="str">
        <f t="shared" si="14965"/>
        <v/>
      </c>
      <c r="N7531" t="str">
        <f t="shared" si="14966"/>
        <v/>
      </c>
      <c r="O7531" t="str">
        <f t="shared" si="14967"/>
        <v/>
      </c>
    </row>
    <row r="7532" spans="1:24" x14ac:dyDescent="0.25">
      <c r="A7532" t="s">
        <v>294</v>
      </c>
      <c r="B7532" t="s">
        <v>1488</v>
      </c>
      <c r="C7532" t="s">
        <v>20</v>
      </c>
      <c r="D7532" s="6">
        <v>0.1</v>
      </c>
      <c r="E7532" s="6" t="s">
        <v>17</v>
      </c>
      <c r="F7532" t="s">
        <v>1571</v>
      </c>
      <c r="G7532" t="str">
        <f t="shared" si="14903"/>
        <v>DL2020038</v>
      </c>
      <c r="H7532" t="str">
        <f t="shared" si="14960"/>
        <v>15</v>
      </c>
      <c r="I7532" t="str">
        <f t="shared" si="14961"/>
        <v>NordamerikanskMudderkrabbe_15_20201111_DL2020038_OrdrupGym</v>
      </c>
      <c r="J7532" t="str">
        <f t="shared" si="14962"/>
        <v>NordamerikanskMudderkrabbe</v>
      </c>
      <c r="K7532" t="str">
        <f t="shared" si="14963"/>
        <v>eDNA</v>
      </c>
      <c r="L7532" t="str">
        <f t="shared" si="14964"/>
        <v>No Ct</v>
      </c>
      <c r="M7532" t="str">
        <f t="shared" si="14965"/>
        <v/>
      </c>
      <c r="N7532" t="str">
        <f t="shared" si="14966"/>
        <v/>
      </c>
      <c r="O7532" t="str">
        <f t="shared" si="14967"/>
        <v/>
      </c>
    </row>
    <row r="7533" spans="1:24" x14ac:dyDescent="0.25">
      <c r="A7533" t="s">
        <v>296</v>
      </c>
      <c r="B7533" t="s">
        <v>1488</v>
      </c>
      <c r="C7533" t="s">
        <v>20</v>
      </c>
      <c r="D7533" s="6">
        <v>0.1</v>
      </c>
      <c r="E7533" s="6" t="s">
        <v>17</v>
      </c>
      <c r="F7533" t="s">
        <v>1571</v>
      </c>
      <c r="G7533" t="str">
        <f t="shared" si="14903"/>
        <v>DL2020038</v>
      </c>
      <c r="H7533" t="str">
        <f t="shared" si="14960"/>
        <v>15</v>
      </c>
      <c r="I7533" t="str">
        <f t="shared" si="14961"/>
        <v>NordamerikanskMudderkrabbe_15_20201111_DL2020038_OrdrupGym</v>
      </c>
      <c r="J7533" t="str">
        <f t="shared" si="14962"/>
        <v>NordamerikanskMudderkrabbe</v>
      </c>
      <c r="K7533" t="str">
        <f t="shared" si="14963"/>
        <v>eDNA</v>
      </c>
      <c r="L7533" t="str">
        <f t="shared" si="14964"/>
        <v>No Ct</v>
      </c>
      <c r="M7533" t="str">
        <f t="shared" si="14965"/>
        <v/>
      </c>
      <c r="N7533" t="str">
        <f t="shared" si="14966"/>
        <v/>
      </c>
      <c r="O7533" t="str">
        <f t="shared" si="14967"/>
        <v/>
      </c>
    </row>
    <row r="7534" spans="1:24" x14ac:dyDescent="0.25">
      <c r="A7534" t="s">
        <v>297</v>
      </c>
      <c r="B7534" t="s">
        <v>1489</v>
      </c>
      <c r="C7534" t="s">
        <v>13</v>
      </c>
      <c r="D7534" s="6">
        <v>0.1</v>
      </c>
      <c r="E7534" s="6">
        <v>32.5</v>
      </c>
      <c r="F7534" t="s">
        <v>1571</v>
      </c>
      <c r="G7534" t="str">
        <f t="shared" si="14903"/>
        <v>DL2020038</v>
      </c>
      <c r="H7534" t="str">
        <f t="shared" si="14960"/>
        <v>16</v>
      </c>
      <c r="I7534" t="str">
        <f t="shared" si="14961"/>
        <v>NordamerikanskMudderkrabbe_16_20201111_DL2020038_OrdrupGym</v>
      </c>
      <c r="J7534" t="str">
        <f t="shared" si="14962"/>
        <v>NordamerikanskMudderkrabbe</v>
      </c>
      <c r="K7534" t="str">
        <f t="shared" si="14963"/>
        <v>PosK</v>
      </c>
      <c r="L7534">
        <f t="shared" si="14964"/>
        <v>32.5</v>
      </c>
      <c r="M7534">
        <f t="shared" si="14965"/>
        <v>32.5</v>
      </c>
      <c r="N7534">
        <f t="shared" si="14966"/>
        <v>0</v>
      </c>
      <c r="O7534">
        <f t="shared" si="14967"/>
        <v>0</v>
      </c>
      <c r="Q7534">
        <f t="shared" ref="Q7534" si="15017">IF(L7536="No Ct",0,L7536)</f>
        <v>0</v>
      </c>
      <c r="R7534">
        <f t="shared" ref="R7534" si="15018">IF(L7537="No Ct",0,L7537)</f>
        <v>0</v>
      </c>
      <c r="S7534" t="str">
        <f t="shared" ref="S7534" si="15019">IF(AND(M7534&gt;0,N7534=0),"Valid","Invalid")</f>
        <v>Valid</v>
      </c>
      <c r="T7534" t="str">
        <f t="shared" ref="T7534" si="15020">IF(OR(Q7534&gt;1,R7534&gt;1),"Present","Absent")</f>
        <v>Absent</v>
      </c>
      <c r="U7534" t="str">
        <f t="shared" ref="U7534" si="15021">IF(OR(AND(Q7534&gt;1,Q7534&lt;41),AND(R7534&gt;1,R7534&lt;41)),"Ct&lt;41","Ct&gt;41")</f>
        <v>Ct&gt;41</v>
      </c>
      <c r="V7534" t="str">
        <f>VLOOKUP(J7534,Datasæt_Analysesystemer!$C$2:$D$68,2,FALSE)</f>
        <v>Nordam. Brakvandskrabbe / mudderkrabbe</v>
      </c>
      <c r="W7534" t="str">
        <f t="shared" ref="W7534" si="15022">MID(F7534,10,9)</f>
        <v>DL2020038</v>
      </c>
      <c r="X7534" t="str">
        <f t="shared" ref="X7534" si="15023">W7534&amp;"_"&amp;V7534&amp;"_"&amp;S7534&amp;"_"&amp;T7534&amp;"_"&amp;U7534</f>
        <v>DL2020038_Nordam. Brakvandskrabbe / mudderkrabbe_Valid_Absent_Ct&gt;41</v>
      </c>
    </row>
    <row r="7535" spans="1:24" x14ac:dyDescent="0.25">
      <c r="A7535" t="s">
        <v>299</v>
      </c>
      <c r="B7535" t="s">
        <v>1490</v>
      </c>
      <c r="C7535" t="s">
        <v>16</v>
      </c>
      <c r="D7535" s="6">
        <v>0.1</v>
      </c>
      <c r="E7535" s="6" t="s">
        <v>17</v>
      </c>
      <c r="F7535" t="s">
        <v>1571</v>
      </c>
      <c r="G7535" t="str">
        <f t="shared" si="14903"/>
        <v>DL2020038</v>
      </c>
      <c r="H7535" t="str">
        <f t="shared" si="14960"/>
        <v>16</v>
      </c>
      <c r="I7535" t="str">
        <f t="shared" si="14961"/>
        <v>NordamerikanskMudderkrabbe_16_20201111_DL2020038_OrdrupGym</v>
      </c>
      <c r="J7535" t="str">
        <f t="shared" si="14962"/>
        <v>NordamerikanskMudderkrabbe</v>
      </c>
      <c r="K7535" t="str">
        <f t="shared" si="14963"/>
        <v>NegK</v>
      </c>
      <c r="L7535" t="str">
        <f t="shared" si="14964"/>
        <v>No Ct</v>
      </c>
      <c r="M7535" t="str">
        <f t="shared" si="14965"/>
        <v/>
      </c>
      <c r="N7535" t="str">
        <f t="shared" si="14966"/>
        <v/>
      </c>
      <c r="O7535" t="str">
        <f t="shared" si="14967"/>
        <v/>
      </c>
    </row>
    <row r="7536" spans="1:24" x14ac:dyDescent="0.25">
      <c r="A7536" t="s">
        <v>301</v>
      </c>
      <c r="B7536" t="s">
        <v>1491</v>
      </c>
      <c r="C7536" t="s">
        <v>20</v>
      </c>
      <c r="D7536" s="6">
        <v>0.1</v>
      </c>
      <c r="E7536" s="6" t="s">
        <v>17</v>
      </c>
      <c r="F7536" t="s">
        <v>1571</v>
      </c>
      <c r="G7536" t="str">
        <f t="shared" si="14903"/>
        <v>DL2020038</v>
      </c>
      <c r="H7536" t="str">
        <f t="shared" si="14960"/>
        <v>16</v>
      </c>
      <c r="I7536" t="str">
        <f t="shared" si="14961"/>
        <v>NordamerikanskMudderkrabbe_16_20201111_DL2020038_OrdrupGym</v>
      </c>
      <c r="J7536" t="str">
        <f t="shared" si="14962"/>
        <v>NordamerikanskMudderkrabbe</v>
      </c>
      <c r="K7536" t="str">
        <f t="shared" si="14963"/>
        <v>eDNA</v>
      </c>
      <c r="L7536" t="str">
        <f t="shared" si="14964"/>
        <v>No Ct</v>
      </c>
      <c r="M7536" t="str">
        <f t="shared" si="14965"/>
        <v/>
      </c>
      <c r="N7536" t="str">
        <f t="shared" si="14966"/>
        <v/>
      </c>
      <c r="O7536" t="str">
        <f t="shared" si="14967"/>
        <v/>
      </c>
    </row>
    <row r="7537" spans="1:24" x14ac:dyDescent="0.25">
      <c r="A7537" t="s">
        <v>303</v>
      </c>
      <c r="B7537" t="s">
        <v>1491</v>
      </c>
      <c r="C7537" t="s">
        <v>20</v>
      </c>
      <c r="D7537" s="6">
        <v>0.1</v>
      </c>
      <c r="E7537" s="6" t="s">
        <v>17</v>
      </c>
      <c r="F7537" t="s">
        <v>1571</v>
      </c>
      <c r="G7537" t="str">
        <f t="shared" si="14903"/>
        <v>DL2020038</v>
      </c>
      <c r="H7537" t="str">
        <f t="shared" si="14960"/>
        <v>16</v>
      </c>
      <c r="I7537" t="str">
        <f t="shared" si="14961"/>
        <v>NordamerikanskMudderkrabbe_16_20201111_DL2020038_OrdrupGym</v>
      </c>
      <c r="J7537" t="str">
        <f t="shared" si="14962"/>
        <v>NordamerikanskMudderkrabbe</v>
      </c>
      <c r="K7537" t="str">
        <f t="shared" si="14963"/>
        <v>eDNA</v>
      </c>
      <c r="L7537" t="str">
        <f t="shared" si="14964"/>
        <v>No Ct</v>
      </c>
      <c r="M7537" t="str">
        <f t="shared" si="14965"/>
        <v/>
      </c>
      <c r="N7537" t="str">
        <f t="shared" si="14966"/>
        <v/>
      </c>
      <c r="O7537" t="str">
        <f t="shared" si="14967"/>
        <v/>
      </c>
    </row>
    <row r="7538" spans="1:24" x14ac:dyDescent="0.25">
      <c r="A7538" t="s">
        <v>304</v>
      </c>
      <c r="B7538" t="s">
        <v>1492</v>
      </c>
      <c r="C7538" t="s">
        <v>13</v>
      </c>
      <c r="D7538" s="6">
        <v>0.1</v>
      </c>
      <c r="E7538" s="6" t="s">
        <v>17</v>
      </c>
      <c r="F7538" t="s">
        <v>1571</v>
      </c>
      <c r="G7538" t="str">
        <f t="shared" ref="G7538:G7601" si="15024">MID(F7538,10,9)</f>
        <v>DL2020038</v>
      </c>
      <c r="H7538" t="str">
        <f t="shared" si="14960"/>
        <v>17</v>
      </c>
      <c r="I7538" t="str">
        <f t="shared" si="14961"/>
        <v>Pukkellaks_17_20201111_DL2020038_OrdrupGym</v>
      </c>
      <c r="J7538" t="str">
        <f t="shared" si="14962"/>
        <v>Pukkellaks</v>
      </c>
      <c r="K7538" t="str">
        <f t="shared" si="14963"/>
        <v>PosK</v>
      </c>
      <c r="L7538" t="str">
        <f t="shared" si="14964"/>
        <v>No Ct</v>
      </c>
      <c r="M7538">
        <f t="shared" si="14965"/>
        <v>0</v>
      </c>
      <c r="N7538">
        <f t="shared" si="14966"/>
        <v>0</v>
      </c>
      <c r="O7538">
        <f t="shared" si="14967"/>
        <v>32.43</v>
      </c>
      <c r="Q7538">
        <f t="shared" ref="Q7538" si="15025">IF(L7540="No Ct",0,L7540)</f>
        <v>32.43</v>
      </c>
      <c r="R7538">
        <f t="shared" ref="R7538" si="15026">IF(L7541="No Ct",0,L7541)</f>
        <v>0</v>
      </c>
      <c r="S7538" t="str">
        <f t="shared" ref="S7538" si="15027">IF(AND(M7538&gt;0,N7538=0),"Valid","Invalid")</f>
        <v>Invalid</v>
      </c>
      <c r="T7538" t="str">
        <f t="shared" ref="T7538" si="15028">IF(OR(Q7538&gt;1,R7538&gt;1),"Present","Absent")</f>
        <v>Present</v>
      </c>
      <c r="U7538" t="str">
        <f t="shared" ref="U7538" si="15029">IF(OR(AND(Q7538&gt;1,Q7538&lt;41),AND(R7538&gt;1,R7538&lt;41)),"Ct&lt;41","Ct&gt;41")</f>
        <v>Ct&lt;41</v>
      </c>
      <c r="V7538" t="str">
        <f>VLOOKUP(J7538,Datasæt_Analysesystemer!$C$2:$D$68,2,FALSE)</f>
        <v>Pukkellaks</v>
      </c>
      <c r="W7538" t="str">
        <f t="shared" ref="W7538" si="15030">MID(F7538,10,9)</f>
        <v>DL2020038</v>
      </c>
      <c r="X7538" t="str">
        <f t="shared" ref="X7538" si="15031">W7538&amp;"_"&amp;V7538&amp;"_"&amp;S7538&amp;"_"&amp;T7538&amp;"_"&amp;U7538</f>
        <v>DL2020038_Pukkellaks_Invalid_Present_Ct&lt;41</v>
      </c>
    </row>
    <row r="7539" spans="1:24" x14ac:dyDescent="0.25">
      <c r="A7539" t="s">
        <v>306</v>
      </c>
      <c r="B7539" t="s">
        <v>1493</v>
      </c>
      <c r="C7539" t="s">
        <v>16</v>
      </c>
      <c r="D7539" s="6">
        <v>0.1</v>
      </c>
      <c r="E7539" s="6" t="s">
        <v>17</v>
      </c>
      <c r="F7539" t="s">
        <v>1571</v>
      </c>
      <c r="G7539" t="str">
        <f t="shared" si="15024"/>
        <v>DL2020038</v>
      </c>
      <c r="H7539" t="str">
        <f t="shared" si="14960"/>
        <v>17</v>
      </c>
      <c r="I7539" t="str">
        <f t="shared" si="14961"/>
        <v>Pukkellaks_17_20201111_DL2020038_OrdrupGym</v>
      </c>
      <c r="J7539" t="str">
        <f t="shared" si="14962"/>
        <v>Pukkellaks</v>
      </c>
      <c r="K7539" t="str">
        <f t="shared" si="14963"/>
        <v>NegK</v>
      </c>
      <c r="L7539" t="str">
        <f t="shared" si="14964"/>
        <v>No Ct</v>
      </c>
      <c r="M7539" t="str">
        <f t="shared" si="14965"/>
        <v/>
      </c>
      <c r="N7539" t="str">
        <f t="shared" si="14966"/>
        <v/>
      </c>
      <c r="O7539" t="str">
        <f t="shared" si="14967"/>
        <v/>
      </c>
    </row>
    <row r="7540" spans="1:24" x14ac:dyDescent="0.25">
      <c r="A7540" t="s">
        <v>308</v>
      </c>
      <c r="B7540" t="s">
        <v>1494</v>
      </c>
      <c r="C7540" t="s">
        <v>20</v>
      </c>
      <c r="D7540" s="6">
        <v>0.1</v>
      </c>
      <c r="E7540" s="6">
        <v>32.43</v>
      </c>
      <c r="F7540" t="s">
        <v>1571</v>
      </c>
      <c r="G7540" t="str">
        <f t="shared" si="15024"/>
        <v>DL2020038</v>
      </c>
      <c r="H7540" t="str">
        <f t="shared" si="14960"/>
        <v>17</v>
      </c>
      <c r="I7540" t="str">
        <f t="shared" si="14961"/>
        <v>Pukkellaks_17_20201111_DL2020038_OrdrupGym</v>
      </c>
      <c r="J7540" t="str">
        <f t="shared" si="14962"/>
        <v>Pukkellaks</v>
      </c>
      <c r="K7540" t="str">
        <f t="shared" si="14963"/>
        <v>eDNA</v>
      </c>
      <c r="L7540">
        <f t="shared" si="14964"/>
        <v>32.43</v>
      </c>
      <c r="M7540" t="str">
        <f t="shared" si="14965"/>
        <v/>
      </c>
      <c r="N7540" t="str">
        <f t="shared" si="14966"/>
        <v/>
      </c>
      <c r="O7540" t="str">
        <f t="shared" si="14967"/>
        <v/>
      </c>
    </row>
    <row r="7541" spans="1:24" x14ac:dyDescent="0.25">
      <c r="A7541" t="s">
        <v>310</v>
      </c>
      <c r="B7541" t="s">
        <v>1494</v>
      </c>
      <c r="C7541" t="s">
        <v>20</v>
      </c>
      <c r="D7541" s="6">
        <v>0.1</v>
      </c>
      <c r="E7541" s="6" t="s">
        <v>17</v>
      </c>
      <c r="F7541" t="s">
        <v>1571</v>
      </c>
      <c r="G7541" t="str">
        <f t="shared" si="15024"/>
        <v>DL2020038</v>
      </c>
      <c r="H7541" t="str">
        <f t="shared" si="14960"/>
        <v>17</v>
      </c>
      <c r="I7541" t="str">
        <f t="shared" si="14961"/>
        <v>Pukkellaks_17_20201111_DL2020038_OrdrupGym</v>
      </c>
      <c r="J7541" t="str">
        <f t="shared" si="14962"/>
        <v>Pukkellaks</v>
      </c>
      <c r="K7541" t="str">
        <f t="shared" si="14963"/>
        <v>eDNA</v>
      </c>
      <c r="L7541" t="str">
        <f t="shared" si="14964"/>
        <v>No Ct</v>
      </c>
      <c r="M7541" t="str">
        <f t="shared" si="14965"/>
        <v/>
      </c>
      <c r="N7541" t="str">
        <f t="shared" si="14966"/>
        <v/>
      </c>
      <c r="O7541" t="str">
        <f t="shared" si="14967"/>
        <v/>
      </c>
    </row>
    <row r="7542" spans="1:24" x14ac:dyDescent="0.25">
      <c r="A7542" t="s">
        <v>311</v>
      </c>
      <c r="B7542" t="s">
        <v>1495</v>
      </c>
      <c r="C7542" t="s">
        <v>13</v>
      </c>
      <c r="D7542" s="6">
        <v>0.1</v>
      </c>
      <c r="E7542" s="6">
        <v>32.869999999999997</v>
      </c>
      <c r="F7542" t="s">
        <v>1571</v>
      </c>
      <c r="G7542" t="str">
        <f t="shared" si="15024"/>
        <v>DL2020038</v>
      </c>
      <c r="H7542" t="str">
        <f t="shared" si="14960"/>
        <v>18</v>
      </c>
      <c r="I7542" t="str">
        <f t="shared" si="14961"/>
        <v>Pukkellaks_18_20201111_DL2020038_OrdrupGym</v>
      </c>
      <c r="J7542" t="str">
        <f t="shared" si="14962"/>
        <v>Pukkellaks</v>
      </c>
      <c r="K7542" t="str">
        <f t="shared" si="14963"/>
        <v>PosK</v>
      </c>
      <c r="L7542">
        <f t="shared" si="14964"/>
        <v>32.869999999999997</v>
      </c>
      <c r="M7542">
        <f t="shared" si="14965"/>
        <v>32.869999999999997</v>
      </c>
      <c r="N7542">
        <f t="shared" si="14966"/>
        <v>0</v>
      </c>
      <c r="O7542">
        <f t="shared" si="14967"/>
        <v>0</v>
      </c>
      <c r="Q7542">
        <f t="shared" ref="Q7542" si="15032">IF(L7544="No Ct",0,L7544)</f>
        <v>0</v>
      </c>
      <c r="R7542">
        <f t="shared" ref="R7542" si="15033">IF(L7545="No Ct",0,L7545)</f>
        <v>0</v>
      </c>
      <c r="S7542" t="str">
        <f t="shared" ref="S7542" si="15034">IF(AND(M7542&gt;0,N7542=0),"Valid","Invalid")</f>
        <v>Valid</v>
      </c>
      <c r="T7542" t="str">
        <f t="shared" ref="T7542" si="15035">IF(OR(Q7542&gt;1,R7542&gt;1),"Present","Absent")</f>
        <v>Absent</v>
      </c>
      <c r="U7542" t="str">
        <f t="shared" ref="U7542" si="15036">IF(OR(AND(Q7542&gt;1,Q7542&lt;41),AND(R7542&gt;1,R7542&lt;41)),"Ct&lt;41","Ct&gt;41")</f>
        <v>Ct&gt;41</v>
      </c>
      <c r="V7542" t="str">
        <f>VLOOKUP(J7542,Datasæt_Analysesystemer!$C$2:$D$68,2,FALSE)</f>
        <v>Pukkellaks</v>
      </c>
      <c r="W7542" t="str">
        <f t="shared" ref="W7542" si="15037">MID(F7542,10,9)</f>
        <v>DL2020038</v>
      </c>
      <c r="X7542" t="str">
        <f t="shared" ref="X7542" si="15038">W7542&amp;"_"&amp;V7542&amp;"_"&amp;S7542&amp;"_"&amp;T7542&amp;"_"&amp;U7542</f>
        <v>DL2020038_Pukkellaks_Valid_Absent_Ct&gt;41</v>
      </c>
    </row>
    <row r="7543" spans="1:24" x14ac:dyDescent="0.25">
      <c r="A7543" t="s">
        <v>313</v>
      </c>
      <c r="B7543" t="s">
        <v>1496</v>
      </c>
      <c r="C7543" t="s">
        <v>16</v>
      </c>
      <c r="D7543" s="6">
        <v>0.1</v>
      </c>
      <c r="E7543" s="6" t="s">
        <v>17</v>
      </c>
      <c r="F7543" t="s">
        <v>1571</v>
      </c>
      <c r="G7543" t="str">
        <f t="shared" si="15024"/>
        <v>DL2020038</v>
      </c>
      <c r="H7543" t="str">
        <f t="shared" si="14960"/>
        <v>18</v>
      </c>
      <c r="I7543" t="str">
        <f t="shared" si="14961"/>
        <v>Pukkellaks_18_20201111_DL2020038_OrdrupGym</v>
      </c>
      <c r="J7543" t="str">
        <f t="shared" si="14962"/>
        <v>Pukkellaks</v>
      </c>
      <c r="K7543" t="str">
        <f t="shared" si="14963"/>
        <v>NegK</v>
      </c>
      <c r="L7543" t="str">
        <f t="shared" si="14964"/>
        <v>No Ct</v>
      </c>
      <c r="M7543" t="str">
        <f t="shared" si="14965"/>
        <v/>
      </c>
      <c r="N7543" t="str">
        <f t="shared" si="14966"/>
        <v/>
      </c>
      <c r="O7543" t="str">
        <f t="shared" si="14967"/>
        <v/>
      </c>
    </row>
    <row r="7544" spans="1:24" x14ac:dyDescent="0.25">
      <c r="A7544" t="s">
        <v>315</v>
      </c>
      <c r="B7544" t="s">
        <v>1497</v>
      </c>
      <c r="C7544" t="s">
        <v>20</v>
      </c>
      <c r="D7544" s="6">
        <v>0.1</v>
      </c>
      <c r="E7544" s="6" t="s">
        <v>17</v>
      </c>
      <c r="F7544" t="s">
        <v>1571</v>
      </c>
      <c r="G7544" t="str">
        <f t="shared" si="15024"/>
        <v>DL2020038</v>
      </c>
      <c r="H7544" t="str">
        <f t="shared" si="14960"/>
        <v>18</v>
      </c>
      <c r="I7544" t="str">
        <f t="shared" si="14961"/>
        <v>Pukkellaks_18_20201111_DL2020038_OrdrupGym</v>
      </c>
      <c r="J7544" t="str">
        <f t="shared" si="14962"/>
        <v>Pukkellaks</v>
      </c>
      <c r="K7544" t="str">
        <f t="shared" si="14963"/>
        <v>eDNA</v>
      </c>
      <c r="L7544" t="str">
        <f t="shared" si="14964"/>
        <v>No Ct</v>
      </c>
      <c r="M7544" t="str">
        <f t="shared" si="14965"/>
        <v/>
      </c>
      <c r="N7544" t="str">
        <f t="shared" si="14966"/>
        <v/>
      </c>
      <c r="O7544" t="str">
        <f t="shared" si="14967"/>
        <v/>
      </c>
    </row>
    <row r="7545" spans="1:24" x14ac:dyDescent="0.25">
      <c r="A7545" t="s">
        <v>317</v>
      </c>
      <c r="B7545" t="s">
        <v>1497</v>
      </c>
      <c r="C7545" t="s">
        <v>20</v>
      </c>
      <c r="D7545" s="6">
        <v>0.1</v>
      </c>
      <c r="E7545" s="6" t="s">
        <v>17</v>
      </c>
      <c r="F7545" t="s">
        <v>1571</v>
      </c>
      <c r="G7545" t="str">
        <f t="shared" si="15024"/>
        <v>DL2020038</v>
      </c>
      <c r="H7545" t="str">
        <f t="shared" si="14960"/>
        <v>18</v>
      </c>
      <c r="I7545" t="str">
        <f t="shared" si="14961"/>
        <v>Pukkellaks_18_20201111_DL2020038_OrdrupGym</v>
      </c>
      <c r="J7545" t="str">
        <f t="shared" si="14962"/>
        <v>Pukkellaks</v>
      </c>
      <c r="K7545" t="str">
        <f t="shared" si="14963"/>
        <v>eDNA</v>
      </c>
      <c r="L7545" t="str">
        <f t="shared" si="14964"/>
        <v>No Ct</v>
      </c>
      <c r="M7545" t="str">
        <f t="shared" si="14965"/>
        <v/>
      </c>
      <c r="N7545" t="str">
        <f t="shared" si="14966"/>
        <v/>
      </c>
      <c r="O7545" t="str">
        <f t="shared" si="14967"/>
        <v/>
      </c>
    </row>
    <row r="7546" spans="1:24" x14ac:dyDescent="0.25">
      <c r="A7546" t="s">
        <v>318</v>
      </c>
      <c r="B7546" t="s">
        <v>1498</v>
      </c>
      <c r="C7546" t="s">
        <v>13</v>
      </c>
      <c r="D7546" s="6">
        <v>0.1</v>
      </c>
      <c r="E7546" s="6">
        <v>38.51</v>
      </c>
      <c r="F7546" t="s">
        <v>1571</v>
      </c>
      <c r="G7546" t="str">
        <f t="shared" si="15024"/>
        <v>DL2020038</v>
      </c>
      <c r="H7546" t="str">
        <f t="shared" si="14960"/>
        <v>19</v>
      </c>
      <c r="I7546" t="str">
        <f t="shared" si="14961"/>
        <v>SibiriskStoer_19_20201111_DL2020038_OrdrupGym</v>
      </c>
      <c r="J7546" t="str">
        <f t="shared" si="14962"/>
        <v>SibiriskStoer</v>
      </c>
      <c r="K7546" t="str">
        <f t="shared" si="14963"/>
        <v>PosK</v>
      </c>
      <c r="L7546">
        <f t="shared" si="14964"/>
        <v>38.51</v>
      </c>
      <c r="M7546">
        <f t="shared" si="14965"/>
        <v>38.51</v>
      </c>
      <c r="N7546">
        <f t="shared" si="14966"/>
        <v>0</v>
      </c>
      <c r="O7546">
        <f t="shared" si="14967"/>
        <v>0</v>
      </c>
      <c r="Q7546">
        <f t="shared" ref="Q7546" si="15039">IF(L7548="No Ct",0,L7548)</f>
        <v>0</v>
      </c>
      <c r="R7546">
        <f t="shared" ref="R7546" si="15040">IF(L7549="No Ct",0,L7549)</f>
        <v>0</v>
      </c>
      <c r="S7546" t="str">
        <f t="shared" ref="S7546" si="15041">IF(AND(M7546&gt;0,N7546=0),"Valid","Invalid")</f>
        <v>Valid</v>
      </c>
      <c r="T7546" t="str">
        <f t="shared" ref="T7546" si="15042">IF(OR(Q7546&gt;1,R7546&gt;1),"Present","Absent")</f>
        <v>Absent</v>
      </c>
      <c r="U7546" t="str">
        <f t="shared" ref="U7546" si="15043">IF(OR(AND(Q7546&gt;1,Q7546&lt;41),AND(R7546&gt;1,R7546&lt;41)),"Ct&lt;41","Ct&gt;41")</f>
        <v>Ct&gt;41</v>
      </c>
      <c r="V7546" t="str">
        <f>VLOOKUP(J7546,Datasæt_Analysesystemer!$C$2:$D$68,2,FALSE)</f>
        <v>Siberisk stør</v>
      </c>
      <c r="W7546" t="str">
        <f t="shared" ref="W7546" si="15044">MID(F7546,10,9)</f>
        <v>DL2020038</v>
      </c>
      <c r="X7546" t="str">
        <f t="shared" ref="X7546" si="15045">W7546&amp;"_"&amp;V7546&amp;"_"&amp;S7546&amp;"_"&amp;T7546&amp;"_"&amp;U7546</f>
        <v>DL2020038_Siberisk stør_Valid_Absent_Ct&gt;41</v>
      </c>
    </row>
    <row r="7547" spans="1:24" x14ac:dyDescent="0.25">
      <c r="A7547" t="s">
        <v>320</v>
      </c>
      <c r="B7547" t="s">
        <v>1499</v>
      </c>
      <c r="C7547" t="s">
        <v>16</v>
      </c>
      <c r="D7547" s="6">
        <v>0.1</v>
      </c>
      <c r="E7547" s="6" t="s">
        <v>17</v>
      </c>
      <c r="F7547" t="s">
        <v>1571</v>
      </c>
      <c r="G7547" t="str">
        <f t="shared" si="15024"/>
        <v>DL2020038</v>
      </c>
      <c r="H7547" t="str">
        <f t="shared" si="14960"/>
        <v>19</v>
      </c>
      <c r="I7547" t="str">
        <f t="shared" si="14961"/>
        <v>SibiriskStoer_19_20201111_DL2020038_OrdrupGym</v>
      </c>
      <c r="J7547" t="str">
        <f t="shared" si="14962"/>
        <v>SibiriskStoer</v>
      </c>
      <c r="K7547" t="str">
        <f t="shared" si="14963"/>
        <v>NegK</v>
      </c>
      <c r="L7547" t="str">
        <f t="shared" si="14964"/>
        <v>No Ct</v>
      </c>
      <c r="M7547" t="str">
        <f t="shared" si="14965"/>
        <v/>
      </c>
      <c r="N7547" t="str">
        <f t="shared" si="14966"/>
        <v/>
      </c>
      <c r="O7547" t="str">
        <f t="shared" si="14967"/>
        <v/>
      </c>
    </row>
    <row r="7548" spans="1:24" x14ac:dyDescent="0.25">
      <c r="A7548" t="s">
        <v>322</v>
      </c>
      <c r="B7548" t="s">
        <v>1500</v>
      </c>
      <c r="C7548" t="s">
        <v>20</v>
      </c>
      <c r="D7548" s="6">
        <v>0.1</v>
      </c>
      <c r="E7548" s="6" t="s">
        <v>17</v>
      </c>
      <c r="F7548" t="s">
        <v>1571</v>
      </c>
      <c r="G7548" t="str">
        <f t="shared" si="15024"/>
        <v>DL2020038</v>
      </c>
      <c r="H7548" t="str">
        <f t="shared" si="14960"/>
        <v>19</v>
      </c>
      <c r="I7548" t="str">
        <f t="shared" si="14961"/>
        <v>SibiriskStoer_19_20201111_DL2020038_OrdrupGym</v>
      </c>
      <c r="J7548" t="str">
        <f t="shared" si="14962"/>
        <v>SibiriskStoer</v>
      </c>
      <c r="K7548" t="str">
        <f t="shared" si="14963"/>
        <v>eDNA</v>
      </c>
      <c r="L7548" t="str">
        <f t="shared" si="14964"/>
        <v>No Ct</v>
      </c>
      <c r="M7548" t="str">
        <f t="shared" si="14965"/>
        <v/>
      </c>
      <c r="N7548" t="str">
        <f t="shared" si="14966"/>
        <v/>
      </c>
      <c r="O7548" t="str">
        <f t="shared" si="14967"/>
        <v/>
      </c>
    </row>
    <row r="7549" spans="1:24" x14ac:dyDescent="0.25">
      <c r="A7549" t="s">
        <v>324</v>
      </c>
      <c r="B7549" t="s">
        <v>1500</v>
      </c>
      <c r="C7549" t="s">
        <v>20</v>
      </c>
      <c r="D7549" s="6">
        <v>0.1</v>
      </c>
      <c r="E7549" s="6" t="s">
        <v>17</v>
      </c>
      <c r="F7549" t="s">
        <v>1571</v>
      </c>
      <c r="G7549" t="str">
        <f t="shared" si="15024"/>
        <v>DL2020038</v>
      </c>
      <c r="H7549" t="str">
        <f t="shared" si="14960"/>
        <v>19</v>
      </c>
      <c r="I7549" t="str">
        <f t="shared" si="14961"/>
        <v>SibiriskStoer_19_20201111_DL2020038_OrdrupGym</v>
      </c>
      <c r="J7549" t="str">
        <f t="shared" si="14962"/>
        <v>SibiriskStoer</v>
      </c>
      <c r="K7549" t="str">
        <f t="shared" si="14963"/>
        <v>eDNA</v>
      </c>
      <c r="L7549" t="str">
        <f t="shared" si="14964"/>
        <v>No Ct</v>
      </c>
      <c r="M7549" t="str">
        <f t="shared" si="14965"/>
        <v/>
      </c>
      <c r="N7549" t="str">
        <f t="shared" si="14966"/>
        <v/>
      </c>
      <c r="O7549" t="str">
        <f t="shared" si="14967"/>
        <v/>
      </c>
    </row>
    <row r="7550" spans="1:24" x14ac:dyDescent="0.25">
      <c r="A7550" t="s">
        <v>325</v>
      </c>
      <c r="B7550" t="s">
        <v>1501</v>
      </c>
      <c r="C7550" t="s">
        <v>13</v>
      </c>
      <c r="D7550" s="6">
        <v>0.1</v>
      </c>
      <c r="E7550" s="6">
        <v>40.18</v>
      </c>
      <c r="F7550" t="s">
        <v>1571</v>
      </c>
      <c r="G7550" t="str">
        <f t="shared" si="15024"/>
        <v>DL2020038</v>
      </c>
      <c r="H7550" t="str">
        <f t="shared" si="14960"/>
        <v>20</v>
      </c>
      <c r="I7550" t="str">
        <f t="shared" si="14961"/>
        <v>SibiriskStoer_20_20201111_DL2020038_OrdrupGym</v>
      </c>
      <c r="J7550" t="str">
        <f t="shared" si="14962"/>
        <v>SibiriskStoer</v>
      </c>
      <c r="K7550" t="str">
        <f t="shared" si="14963"/>
        <v>PosK</v>
      </c>
      <c r="L7550">
        <f t="shared" si="14964"/>
        <v>40.18</v>
      </c>
      <c r="M7550">
        <f t="shared" si="14965"/>
        <v>40.18</v>
      </c>
      <c r="N7550">
        <f t="shared" si="14966"/>
        <v>0</v>
      </c>
      <c r="O7550">
        <f t="shared" si="14967"/>
        <v>0</v>
      </c>
      <c r="Q7550">
        <f t="shared" ref="Q7550" si="15046">IF(L7552="No Ct",0,L7552)</f>
        <v>0</v>
      </c>
      <c r="R7550">
        <f t="shared" ref="R7550" si="15047">IF(L7553="No Ct",0,L7553)</f>
        <v>0</v>
      </c>
      <c r="S7550" t="str">
        <f t="shared" ref="S7550" si="15048">IF(AND(M7550&gt;0,N7550=0),"Valid","Invalid")</f>
        <v>Valid</v>
      </c>
      <c r="T7550" t="str">
        <f t="shared" ref="T7550" si="15049">IF(OR(Q7550&gt;1,R7550&gt;1),"Present","Absent")</f>
        <v>Absent</v>
      </c>
      <c r="U7550" t="str">
        <f t="shared" ref="U7550" si="15050">IF(OR(AND(Q7550&gt;1,Q7550&lt;41),AND(R7550&gt;1,R7550&lt;41)),"Ct&lt;41","Ct&gt;41")</f>
        <v>Ct&gt;41</v>
      </c>
      <c r="V7550" t="str">
        <f>VLOOKUP(J7550,Datasæt_Analysesystemer!$C$2:$D$68,2,FALSE)</f>
        <v>Siberisk stør</v>
      </c>
      <c r="W7550" t="str">
        <f t="shared" ref="W7550" si="15051">MID(F7550,10,9)</f>
        <v>DL2020038</v>
      </c>
      <c r="X7550" t="str">
        <f t="shared" ref="X7550" si="15052">W7550&amp;"_"&amp;V7550&amp;"_"&amp;S7550&amp;"_"&amp;T7550&amp;"_"&amp;U7550</f>
        <v>DL2020038_Siberisk stør_Valid_Absent_Ct&gt;41</v>
      </c>
    </row>
    <row r="7551" spans="1:24" x14ac:dyDescent="0.25">
      <c r="A7551" t="s">
        <v>327</v>
      </c>
      <c r="B7551" t="s">
        <v>1502</v>
      </c>
      <c r="C7551" t="s">
        <v>16</v>
      </c>
      <c r="D7551" s="6">
        <v>0.1</v>
      </c>
      <c r="E7551" s="6" t="s">
        <v>17</v>
      </c>
      <c r="F7551" t="s">
        <v>1571</v>
      </c>
      <c r="G7551" t="str">
        <f t="shared" si="15024"/>
        <v>DL2020038</v>
      </c>
      <c r="H7551" t="str">
        <f t="shared" si="14960"/>
        <v>20</v>
      </c>
      <c r="I7551" t="str">
        <f t="shared" si="14961"/>
        <v>SibiriskStoer_20_20201111_DL2020038_OrdrupGym</v>
      </c>
      <c r="J7551" t="str">
        <f t="shared" si="14962"/>
        <v>SibiriskStoer</v>
      </c>
      <c r="K7551" t="str">
        <f t="shared" si="14963"/>
        <v>NegK</v>
      </c>
      <c r="L7551" t="str">
        <f t="shared" si="14964"/>
        <v>No Ct</v>
      </c>
      <c r="M7551" t="str">
        <f t="shared" si="14965"/>
        <v/>
      </c>
      <c r="N7551" t="str">
        <f t="shared" si="14966"/>
        <v/>
      </c>
      <c r="O7551" t="str">
        <f t="shared" si="14967"/>
        <v/>
      </c>
    </row>
    <row r="7552" spans="1:24" x14ac:dyDescent="0.25">
      <c r="A7552" t="s">
        <v>329</v>
      </c>
      <c r="B7552" t="s">
        <v>1503</v>
      </c>
      <c r="C7552" t="s">
        <v>20</v>
      </c>
      <c r="D7552" s="6">
        <v>0.1</v>
      </c>
      <c r="E7552" s="6" t="s">
        <v>17</v>
      </c>
      <c r="F7552" t="s">
        <v>1571</v>
      </c>
      <c r="G7552" t="str">
        <f t="shared" si="15024"/>
        <v>DL2020038</v>
      </c>
      <c r="H7552" t="str">
        <f t="shared" si="14960"/>
        <v>20</v>
      </c>
      <c r="I7552" t="str">
        <f t="shared" si="14961"/>
        <v>SibiriskStoer_20_20201111_DL2020038_OrdrupGym</v>
      </c>
      <c r="J7552" t="str">
        <f t="shared" si="14962"/>
        <v>SibiriskStoer</v>
      </c>
      <c r="K7552" t="str">
        <f t="shared" si="14963"/>
        <v>eDNA</v>
      </c>
      <c r="L7552" t="str">
        <f t="shared" si="14964"/>
        <v>No Ct</v>
      </c>
      <c r="M7552" t="str">
        <f t="shared" si="14965"/>
        <v/>
      </c>
      <c r="N7552" t="str">
        <f t="shared" si="14966"/>
        <v/>
      </c>
      <c r="O7552" t="str">
        <f t="shared" si="14967"/>
        <v/>
      </c>
    </row>
    <row r="7553" spans="1:24" x14ac:dyDescent="0.25">
      <c r="A7553" t="s">
        <v>331</v>
      </c>
      <c r="B7553" t="s">
        <v>1503</v>
      </c>
      <c r="C7553" t="s">
        <v>20</v>
      </c>
      <c r="D7553" s="6">
        <v>0.1</v>
      </c>
      <c r="E7553" s="6" t="s">
        <v>17</v>
      </c>
      <c r="F7553" t="s">
        <v>1571</v>
      </c>
      <c r="G7553" t="str">
        <f t="shared" si="15024"/>
        <v>DL2020038</v>
      </c>
      <c r="H7553" t="str">
        <f t="shared" si="14960"/>
        <v>20</v>
      </c>
      <c r="I7553" t="str">
        <f t="shared" si="14961"/>
        <v>SibiriskStoer_20_20201111_DL2020038_OrdrupGym</v>
      </c>
      <c r="J7553" t="str">
        <f t="shared" si="14962"/>
        <v>SibiriskStoer</v>
      </c>
      <c r="K7553" t="str">
        <f t="shared" si="14963"/>
        <v>eDNA</v>
      </c>
      <c r="L7553" t="str">
        <f t="shared" si="14964"/>
        <v>No Ct</v>
      </c>
      <c r="M7553" t="str">
        <f t="shared" si="14965"/>
        <v/>
      </c>
      <c r="N7553" t="str">
        <f t="shared" si="14966"/>
        <v/>
      </c>
      <c r="O7553" t="str">
        <f t="shared" si="14967"/>
        <v/>
      </c>
    </row>
    <row r="7554" spans="1:24" x14ac:dyDescent="0.25">
      <c r="A7554" t="s">
        <v>390</v>
      </c>
      <c r="B7554" t="s">
        <v>1504</v>
      </c>
      <c r="C7554" t="s">
        <v>13</v>
      </c>
      <c r="D7554" s="6">
        <v>0.1</v>
      </c>
      <c r="E7554" s="6">
        <v>28.5</v>
      </c>
      <c r="F7554" t="s">
        <v>1571</v>
      </c>
      <c r="G7554" t="str">
        <f t="shared" si="15024"/>
        <v>DL2020038</v>
      </c>
      <c r="H7554" t="str">
        <f t="shared" si="14960"/>
        <v>21</v>
      </c>
      <c r="I7554" t="str">
        <f t="shared" si="14961"/>
        <v>Stillehavsoesters_21_20201111_DL2020038_OrdrupGym</v>
      </c>
      <c r="J7554" t="str">
        <f t="shared" si="14962"/>
        <v>Stillehavsoesters</v>
      </c>
      <c r="K7554" t="str">
        <f t="shared" si="14963"/>
        <v>PosK</v>
      </c>
      <c r="L7554">
        <f t="shared" si="14964"/>
        <v>28.5</v>
      </c>
      <c r="M7554">
        <f t="shared" si="14965"/>
        <v>28.5</v>
      </c>
      <c r="N7554">
        <f t="shared" si="14966"/>
        <v>0</v>
      </c>
      <c r="O7554">
        <f t="shared" si="14967"/>
        <v>0</v>
      </c>
      <c r="Q7554">
        <f t="shared" ref="Q7554" si="15053">IF(L7556="No Ct",0,L7556)</f>
        <v>0</v>
      </c>
      <c r="R7554">
        <f t="shared" ref="R7554" si="15054">IF(L7557="No Ct",0,L7557)</f>
        <v>0</v>
      </c>
      <c r="S7554" t="str">
        <f t="shared" ref="S7554" si="15055">IF(AND(M7554&gt;0,N7554=0),"Valid","Invalid")</f>
        <v>Valid</v>
      </c>
      <c r="T7554" t="str">
        <f t="shared" ref="T7554" si="15056">IF(OR(Q7554&gt;1,R7554&gt;1),"Present","Absent")</f>
        <v>Absent</v>
      </c>
      <c r="U7554" t="str">
        <f t="shared" ref="U7554" si="15057">IF(OR(AND(Q7554&gt;1,Q7554&lt;41),AND(R7554&gt;1,R7554&lt;41)),"Ct&lt;41","Ct&gt;41")</f>
        <v>Ct&gt;41</v>
      </c>
      <c r="V7554" t="str">
        <f>VLOOKUP(J7554,Datasæt_Analysesystemer!$C$2:$D$68,2,FALSE)</f>
        <v>Stillehavsøsters</v>
      </c>
      <c r="W7554" t="str">
        <f t="shared" ref="W7554" si="15058">MID(F7554,10,9)</f>
        <v>DL2020038</v>
      </c>
      <c r="X7554" t="str">
        <f t="shared" ref="X7554" si="15059">W7554&amp;"_"&amp;V7554&amp;"_"&amp;S7554&amp;"_"&amp;T7554&amp;"_"&amp;U7554</f>
        <v>DL2020038_Stillehavsøsters_Valid_Absent_Ct&gt;41</v>
      </c>
    </row>
    <row r="7555" spans="1:24" x14ac:dyDescent="0.25">
      <c r="A7555" t="s">
        <v>392</v>
      </c>
      <c r="B7555" t="s">
        <v>1505</v>
      </c>
      <c r="C7555" t="s">
        <v>16</v>
      </c>
      <c r="D7555" s="6">
        <v>0.1</v>
      </c>
      <c r="E7555" s="6" t="s">
        <v>17</v>
      </c>
      <c r="F7555" t="s">
        <v>1571</v>
      </c>
      <c r="G7555" t="str">
        <f t="shared" si="15024"/>
        <v>DL2020038</v>
      </c>
      <c r="H7555" t="str">
        <f t="shared" si="14960"/>
        <v>21</v>
      </c>
      <c r="I7555" t="str">
        <f t="shared" si="14961"/>
        <v>Stillehavsoesters_21_20201111_DL2020038_OrdrupGym</v>
      </c>
      <c r="J7555" t="str">
        <f t="shared" si="14962"/>
        <v>Stillehavsoesters</v>
      </c>
      <c r="K7555" t="str">
        <f t="shared" si="14963"/>
        <v>NegK</v>
      </c>
      <c r="L7555" t="str">
        <f t="shared" si="14964"/>
        <v>No Ct</v>
      </c>
      <c r="M7555" t="str">
        <f t="shared" si="14965"/>
        <v/>
      </c>
      <c r="N7555" t="str">
        <f t="shared" si="14966"/>
        <v/>
      </c>
      <c r="O7555" t="str">
        <f t="shared" si="14967"/>
        <v/>
      </c>
    </row>
    <row r="7556" spans="1:24" x14ac:dyDescent="0.25">
      <c r="A7556" t="s">
        <v>394</v>
      </c>
      <c r="B7556" t="s">
        <v>1506</v>
      </c>
      <c r="C7556" t="s">
        <v>20</v>
      </c>
      <c r="D7556" s="6">
        <v>0.1</v>
      </c>
      <c r="E7556" s="6" t="s">
        <v>17</v>
      </c>
      <c r="F7556" t="s">
        <v>1571</v>
      </c>
      <c r="G7556" t="str">
        <f t="shared" si="15024"/>
        <v>DL2020038</v>
      </c>
      <c r="H7556" t="str">
        <f t="shared" si="14960"/>
        <v>21</v>
      </c>
      <c r="I7556" t="str">
        <f t="shared" si="14961"/>
        <v>Stillehavsoesters_21_20201111_DL2020038_OrdrupGym</v>
      </c>
      <c r="J7556" t="str">
        <f t="shared" si="14962"/>
        <v>Stillehavsoesters</v>
      </c>
      <c r="K7556" t="str">
        <f t="shared" si="14963"/>
        <v>eDNA</v>
      </c>
      <c r="L7556" t="str">
        <f t="shared" si="14964"/>
        <v>No Ct</v>
      </c>
      <c r="M7556" t="str">
        <f t="shared" si="14965"/>
        <v/>
      </c>
      <c r="N7556" t="str">
        <f t="shared" si="14966"/>
        <v/>
      </c>
      <c r="O7556" t="str">
        <f t="shared" si="14967"/>
        <v/>
      </c>
    </row>
    <row r="7557" spans="1:24" x14ac:dyDescent="0.25">
      <c r="A7557" t="s">
        <v>396</v>
      </c>
      <c r="B7557" t="s">
        <v>1506</v>
      </c>
      <c r="C7557" t="s">
        <v>20</v>
      </c>
      <c r="D7557" s="6">
        <v>0.1</v>
      </c>
      <c r="E7557" s="6" t="s">
        <v>17</v>
      </c>
      <c r="F7557" t="s">
        <v>1571</v>
      </c>
      <c r="G7557" t="str">
        <f t="shared" si="15024"/>
        <v>DL2020038</v>
      </c>
      <c r="H7557" t="str">
        <f t="shared" si="14960"/>
        <v>21</v>
      </c>
      <c r="I7557" t="str">
        <f t="shared" si="14961"/>
        <v>Stillehavsoesters_21_20201111_DL2020038_OrdrupGym</v>
      </c>
      <c r="J7557" t="str">
        <f t="shared" si="14962"/>
        <v>Stillehavsoesters</v>
      </c>
      <c r="K7557" t="str">
        <f t="shared" si="14963"/>
        <v>eDNA</v>
      </c>
      <c r="L7557" t="str">
        <f t="shared" si="14964"/>
        <v>No Ct</v>
      </c>
      <c r="M7557" t="str">
        <f t="shared" si="14965"/>
        <v/>
      </c>
      <c r="N7557" t="str">
        <f t="shared" si="14966"/>
        <v/>
      </c>
      <c r="O7557" t="str">
        <f t="shared" si="14967"/>
        <v/>
      </c>
    </row>
    <row r="7558" spans="1:24" x14ac:dyDescent="0.25">
      <c r="A7558" t="s">
        <v>397</v>
      </c>
      <c r="B7558" t="s">
        <v>1507</v>
      </c>
      <c r="C7558" t="s">
        <v>13</v>
      </c>
      <c r="D7558" s="6">
        <v>0.1</v>
      </c>
      <c r="E7558" s="6">
        <v>28.53</v>
      </c>
      <c r="F7558" t="s">
        <v>1571</v>
      </c>
      <c r="G7558" t="str">
        <f t="shared" si="15024"/>
        <v>DL2020038</v>
      </c>
      <c r="H7558" t="str">
        <f t="shared" si="14960"/>
        <v>22</v>
      </c>
      <c r="I7558" t="str">
        <f t="shared" si="14961"/>
        <v>Stillehavsoesters_22_20201111_DL2020038_OrdrupGym</v>
      </c>
      <c r="J7558" t="str">
        <f t="shared" si="14962"/>
        <v>Stillehavsoesters</v>
      </c>
      <c r="K7558" t="str">
        <f t="shared" si="14963"/>
        <v>PosK</v>
      </c>
      <c r="L7558">
        <f t="shared" si="14964"/>
        <v>28.53</v>
      </c>
      <c r="M7558">
        <f t="shared" si="14965"/>
        <v>28.53</v>
      </c>
      <c r="N7558">
        <f t="shared" si="14966"/>
        <v>0</v>
      </c>
      <c r="O7558">
        <f t="shared" si="14967"/>
        <v>0</v>
      </c>
      <c r="Q7558">
        <f t="shared" ref="Q7558" si="15060">IF(L7560="No Ct",0,L7560)</f>
        <v>0</v>
      </c>
      <c r="R7558">
        <f t="shared" ref="R7558" si="15061">IF(L7561="No Ct",0,L7561)</f>
        <v>0</v>
      </c>
      <c r="S7558" t="str">
        <f t="shared" ref="S7558" si="15062">IF(AND(M7558&gt;0,N7558=0),"Valid","Invalid")</f>
        <v>Valid</v>
      </c>
      <c r="T7558" t="str">
        <f t="shared" ref="T7558" si="15063">IF(OR(Q7558&gt;1,R7558&gt;1),"Present","Absent")</f>
        <v>Absent</v>
      </c>
      <c r="U7558" t="str">
        <f t="shared" ref="U7558" si="15064">IF(OR(AND(Q7558&gt;1,Q7558&lt;41),AND(R7558&gt;1,R7558&lt;41)),"Ct&lt;41","Ct&gt;41")</f>
        <v>Ct&gt;41</v>
      </c>
      <c r="V7558" t="str">
        <f>VLOOKUP(J7558,Datasæt_Analysesystemer!$C$2:$D$68,2,FALSE)</f>
        <v>Stillehavsøsters</v>
      </c>
      <c r="W7558" t="str">
        <f t="shared" ref="W7558" si="15065">MID(F7558,10,9)</f>
        <v>DL2020038</v>
      </c>
      <c r="X7558" t="str">
        <f t="shared" ref="X7558" si="15066">W7558&amp;"_"&amp;V7558&amp;"_"&amp;S7558&amp;"_"&amp;T7558&amp;"_"&amp;U7558</f>
        <v>DL2020038_Stillehavsøsters_Valid_Absent_Ct&gt;41</v>
      </c>
    </row>
    <row r="7559" spans="1:24" x14ac:dyDescent="0.25">
      <c r="A7559" t="s">
        <v>399</v>
      </c>
      <c r="B7559" t="s">
        <v>1508</v>
      </c>
      <c r="C7559" t="s">
        <v>16</v>
      </c>
      <c r="D7559" s="6">
        <v>0.1</v>
      </c>
      <c r="E7559" s="6" t="s">
        <v>17</v>
      </c>
      <c r="F7559" t="s">
        <v>1571</v>
      </c>
      <c r="G7559" t="str">
        <f t="shared" si="15024"/>
        <v>DL2020038</v>
      </c>
      <c r="H7559" t="str">
        <f t="shared" si="14960"/>
        <v>22</v>
      </c>
      <c r="I7559" t="str">
        <f t="shared" si="14961"/>
        <v>Stillehavsoesters_22_20201111_DL2020038_OrdrupGym</v>
      </c>
      <c r="J7559" t="str">
        <f t="shared" si="14962"/>
        <v>Stillehavsoesters</v>
      </c>
      <c r="K7559" t="str">
        <f t="shared" si="14963"/>
        <v>NegK</v>
      </c>
      <c r="L7559" t="str">
        <f t="shared" si="14964"/>
        <v>No Ct</v>
      </c>
      <c r="M7559" t="str">
        <f t="shared" si="14965"/>
        <v/>
      </c>
      <c r="N7559" t="str">
        <f t="shared" si="14966"/>
        <v/>
      </c>
      <c r="O7559" t="str">
        <f t="shared" si="14967"/>
        <v/>
      </c>
    </row>
    <row r="7560" spans="1:24" x14ac:dyDescent="0.25">
      <c r="A7560" t="s">
        <v>401</v>
      </c>
      <c r="B7560" t="s">
        <v>1509</v>
      </c>
      <c r="C7560" t="s">
        <v>20</v>
      </c>
      <c r="D7560" s="6">
        <v>0.1</v>
      </c>
      <c r="E7560" s="6" t="s">
        <v>17</v>
      </c>
      <c r="F7560" t="s">
        <v>1571</v>
      </c>
      <c r="G7560" t="str">
        <f t="shared" si="15024"/>
        <v>DL2020038</v>
      </c>
      <c r="H7560" t="str">
        <f t="shared" si="14960"/>
        <v>22</v>
      </c>
      <c r="I7560" t="str">
        <f t="shared" si="14961"/>
        <v>Stillehavsoesters_22_20201111_DL2020038_OrdrupGym</v>
      </c>
      <c r="J7560" t="str">
        <f t="shared" si="14962"/>
        <v>Stillehavsoesters</v>
      </c>
      <c r="K7560" t="str">
        <f t="shared" si="14963"/>
        <v>eDNA</v>
      </c>
      <c r="L7560" t="str">
        <f t="shared" si="14964"/>
        <v>No Ct</v>
      </c>
      <c r="M7560" t="str">
        <f t="shared" si="14965"/>
        <v/>
      </c>
      <c r="N7560" t="str">
        <f t="shared" si="14966"/>
        <v/>
      </c>
      <c r="O7560" t="str">
        <f t="shared" si="14967"/>
        <v/>
      </c>
    </row>
    <row r="7561" spans="1:24" x14ac:dyDescent="0.25">
      <c r="A7561" t="s">
        <v>403</v>
      </c>
      <c r="B7561" t="s">
        <v>1509</v>
      </c>
      <c r="C7561" t="s">
        <v>20</v>
      </c>
      <c r="D7561" s="6">
        <v>0.1</v>
      </c>
      <c r="E7561" s="6" t="s">
        <v>17</v>
      </c>
      <c r="F7561" t="s">
        <v>1571</v>
      </c>
      <c r="G7561" t="str">
        <f t="shared" si="15024"/>
        <v>DL2020038</v>
      </c>
      <c r="H7561" t="str">
        <f t="shared" si="14960"/>
        <v>22</v>
      </c>
      <c r="I7561" t="str">
        <f t="shared" si="14961"/>
        <v>Stillehavsoesters_22_20201111_DL2020038_OrdrupGym</v>
      </c>
      <c r="J7561" t="str">
        <f t="shared" si="14962"/>
        <v>Stillehavsoesters</v>
      </c>
      <c r="K7561" t="str">
        <f t="shared" si="14963"/>
        <v>eDNA</v>
      </c>
      <c r="L7561" t="str">
        <f t="shared" si="14964"/>
        <v>No Ct</v>
      </c>
      <c r="M7561" t="str">
        <f t="shared" si="14965"/>
        <v/>
      </c>
      <c r="N7561" t="str">
        <f t="shared" si="14966"/>
        <v/>
      </c>
      <c r="O7561" t="str">
        <f t="shared" si="14967"/>
        <v/>
      </c>
    </row>
    <row r="7562" spans="1:24" x14ac:dyDescent="0.25">
      <c r="A7562" t="s">
        <v>404</v>
      </c>
      <c r="B7562" t="s">
        <v>692</v>
      </c>
      <c r="C7562" t="s">
        <v>13</v>
      </c>
      <c r="D7562" s="6">
        <v>0.1</v>
      </c>
      <c r="E7562" s="6" t="s">
        <v>17</v>
      </c>
      <c r="F7562" t="s">
        <v>1571</v>
      </c>
      <c r="G7562" t="str">
        <f t="shared" si="15024"/>
        <v>DL2020038</v>
      </c>
      <c r="H7562" t="str">
        <f t="shared" si="14960"/>
        <v>23</v>
      </c>
      <c r="I7562" t="str">
        <f t="shared" si="14961"/>
        <v>SortmundetKutling_23_20201111_DL2020038_OrdrupGym</v>
      </c>
      <c r="J7562" t="str">
        <f t="shared" si="14962"/>
        <v>SortmundetKutling</v>
      </c>
      <c r="K7562" t="str">
        <f t="shared" si="14963"/>
        <v>PosK</v>
      </c>
      <c r="L7562" t="str">
        <f t="shared" si="14964"/>
        <v>No Ct</v>
      </c>
      <c r="M7562">
        <f t="shared" si="14965"/>
        <v>0</v>
      </c>
      <c r="N7562">
        <f t="shared" si="14966"/>
        <v>0</v>
      </c>
      <c r="O7562">
        <f t="shared" si="14967"/>
        <v>0</v>
      </c>
      <c r="Q7562">
        <f t="shared" ref="Q7562" si="15067">IF(L7564="No Ct",0,L7564)</f>
        <v>0</v>
      </c>
      <c r="R7562">
        <f t="shared" ref="R7562" si="15068">IF(L7565="No Ct",0,L7565)</f>
        <v>0</v>
      </c>
      <c r="S7562" t="str">
        <f t="shared" ref="S7562" si="15069">IF(AND(M7562&gt;0,N7562=0),"Valid","Invalid")</f>
        <v>Invalid</v>
      </c>
      <c r="T7562" t="str">
        <f t="shared" ref="T7562" si="15070">IF(OR(Q7562&gt;1,R7562&gt;1),"Present","Absent")</f>
        <v>Absent</v>
      </c>
      <c r="U7562" t="str">
        <f t="shared" ref="U7562" si="15071">IF(OR(AND(Q7562&gt;1,Q7562&lt;41),AND(R7562&gt;1,R7562&lt;41)),"Ct&lt;41","Ct&gt;41")</f>
        <v>Ct&gt;41</v>
      </c>
      <c r="V7562" t="str">
        <f>VLOOKUP(J7562,Datasæt_Analysesystemer!$C$2:$D$68,2,FALSE)</f>
        <v>Sortmundet kutling</v>
      </c>
      <c r="W7562" t="str">
        <f t="shared" ref="W7562" si="15072">MID(F7562,10,9)</f>
        <v>DL2020038</v>
      </c>
      <c r="X7562" t="str">
        <f t="shared" ref="X7562" si="15073">W7562&amp;"_"&amp;V7562&amp;"_"&amp;S7562&amp;"_"&amp;T7562&amp;"_"&amp;U7562</f>
        <v>DL2020038_Sortmundet kutling_Invalid_Absent_Ct&gt;41</v>
      </c>
    </row>
    <row r="7563" spans="1:24" x14ac:dyDescent="0.25">
      <c r="A7563" t="s">
        <v>406</v>
      </c>
      <c r="B7563" t="s">
        <v>693</v>
      </c>
      <c r="C7563" t="s">
        <v>16</v>
      </c>
      <c r="D7563" s="6">
        <v>0.1</v>
      </c>
      <c r="E7563" s="6" t="s">
        <v>17</v>
      </c>
      <c r="F7563" t="s">
        <v>1571</v>
      </c>
      <c r="G7563" t="str">
        <f t="shared" si="15024"/>
        <v>DL2020038</v>
      </c>
      <c r="H7563" t="str">
        <f t="shared" si="14960"/>
        <v>23</v>
      </c>
      <c r="I7563" t="str">
        <f t="shared" si="14961"/>
        <v>SortmundetKutling_23_20201111_DL2020038_OrdrupGym</v>
      </c>
      <c r="J7563" t="str">
        <f t="shared" si="14962"/>
        <v>SortmundetKutling</v>
      </c>
      <c r="K7563" t="str">
        <f t="shared" si="14963"/>
        <v>NegK</v>
      </c>
      <c r="L7563" t="str">
        <f t="shared" si="14964"/>
        <v>No Ct</v>
      </c>
      <c r="M7563" t="str">
        <f t="shared" si="14965"/>
        <v/>
      </c>
      <c r="N7563" t="str">
        <f t="shared" si="14966"/>
        <v/>
      </c>
      <c r="O7563" t="str">
        <f t="shared" si="14967"/>
        <v/>
      </c>
    </row>
    <row r="7564" spans="1:24" x14ac:dyDescent="0.25">
      <c r="A7564" t="s">
        <v>408</v>
      </c>
      <c r="B7564" t="s">
        <v>694</v>
      </c>
      <c r="C7564" t="s">
        <v>20</v>
      </c>
      <c r="D7564" s="6">
        <v>0.1</v>
      </c>
      <c r="E7564" s="6" t="s">
        <v>17</v>
      </c>
      <c r="F7564" t="s">
        <v>1571</v>
      </c>
      <c r="G7564" t="str">
        <f t="shared" si="15024"/>
        <v>DL2020038</v>
      </c>
      <c r="H7564" t="str">
        <f t="shared" si="14960"/>
        <v>23</v>
      </c>
      <c r="I7564" t="str">
        <f t="shared" si="14961"/>
        <v>SortmundetKutling_23_20201111_DL2020038_OrdrupGym</v>
      </c>
      <c r="J7564" t="str">
        <f t="shared" si="14962"/>
        <v>SortmundetKutling</v>
      </c>
      <c r="K7564" t="str">
        <f t="shared" si="14963"/>
        <v>eDNA</v>
      </c>
      <c r="L7564" t="str">
        <f t="shared" si="14964"/>
        <v>No Ct</v>
      </c>
      <c r="M7564" t="str">
        <f t="shared" si="14965"/>
        <v/>
      </c>
      <c r="N7564" t="str">
        <f t="shared" si="14966"/>
        <v/>
      </c>
      <c r="O7564" t="str">
        <f t="shared" si="14967"/>
        <v/>
      </c>
    </row>
    <row r="7565" spans="1:24" x14ac:dyDescent="0.25">
      <c r="A7565" t="s">
        <v>410</v>
      </c>
      <c r="B7565" t="s">
        <v>694</v>
      </c>
      <c r="C7565" t="s">
        <v>20</v>
      </c>
      <c r="D7565" s="6">
        <v>0.1</v>
      </c>
      <c r="E7565" s="6" t="s">
        <v>17</v>
      </c>
      <c r="F7565" t="s">
        <v>1571</v>
      </c>
      <c r="G7565" t="str">
        <f t="shared" si="15024"/>
        <v>DL2020038</v>
      </c>
      <c r="H7565" t="str">
        <f t="shared" si="14960"/>
        <v>23</v>
      </c>
      <c r="I7565" t="str">
        <f t="shared" si="14961"/>
        <v>SortmundetKutling_23_20201111_DL2020038_OrdrupGym</v>
      </c>
      <c r="J7565" t="str">
        <f t="shared" si="14962"/>
        <v>SortmundetKutling</v>
      </c>
      <c r="K7565" t="str">
        <f t="shared" si="14963"/>
        <v>eDNA</v>
      </c>
      <c r="L7565" t="str">
        <f t="shared" si="14964"/>
        <v>No Ct</v>
      </c>
      <c r="M7565" t="str">
        <f t="shared" si="14965"/>
        <v/>
      </c>
      <c r="N7565" t="str">
        <f t="shared" si="14966"/>
        <v/>
      </c>
      <c r="O7565" t="str">
        <f t="shared" si="14967"/>
        <v/>
      </c>
    </row>
    <row r="7566" spans="1:24" x14ac:dyDescent="0.25">
      <c r="A7566" t="s">
        <v>411</v>
      </c>
      <c r="B7566" t="s">
        <v>695</v>
      </c>
      <c r="C7566" t="s">
        <v>13</v>
      </c>
      <c r="D7566" s="6">
        <v>0.1</v>
      </c>
      <c r="E7566" s="6">
        <v>25.73</v>
      </c>
      <c r="F7566" t="s">
        <v>1571</v>
      </c>
      <c r="G7566" t="str">
        <f t="shared" si="15024"/>
        <v>DL2020038</v>
      </c>
      <c r="H7566" t="str">
        <f t="shared" si="14960"/>
        <v>24</v>
      </c>
      <c r="I7566" t="str">
        <f t="shared" si="14961"/>
        <v>SortmundetKutling_24_20201111_DL2020038_OrdrupGym</v>
      </c>
      <c r="J7566" t="str">
        <f t="shared" si="14962"/>
        <v>SortmundetKutling</v>
      </c>
      <c r="K7566" t="str">
        <f t="shared" si="14963"/>
        <v>PosK</v>
      </c>
      <c r="L7566">
        <f t="shared" si="14964"/>
        <v>25.73</v>
      </c>
      <c r="M7566">
        <f t="shared" si="14965"/>
        <v>25.73</v>
      </c>
      <c r="N7566">
        <f t="shared" si="14966"/>
        <v>0</v>
      </c>
      <c r="O7566">
        <f t="shared" si="14967"/>
        <v>0</v>
      </c>
      <c r="Q7566">
        <f t="shared" ref="Q7566" si="15074">IF(L7568="No Ct",0,L7568)</f>
        <v>0</v>
      </c>
      <c r="R7566">
        <f t="shared" ref="R7566" si="15075">IF(L7569="No Ct",0,L7569)</f>
        <v>0</v>
      </c>
      <c r="S7566" t="str">
        <f t="shared" ref="S7566" si="15076">IF(AND(M7566&gt;0,N7566=0),"Valid","Invalid")</f>
        <v>Valid</v>
      </c>
      <c r="T7566" t="str">
        <f t="shared" ref="T7566" si="15077">IF(OR(Q7566&gt;1,R7566&gt;1),"Present","Absent")</f>
        <v>Absent</v>
      </c>
      <c r="U7566" t="str">
        <f t="shared" ref="U7566" si="15078">IF(OR(AND(Q7566&gt;1,Q7566&lt;41),AND(R7566&gt;1,R7566&lt;41)),"Ct&lt;41","Ct&gt;41")</f>
        <v>Ct&gt;41</v>
      </c>
      <c r="V7566" t="str">
        <f>VLOOKUP(J7566,Datasæt_Analysesystemer!$C$2:$D$68,2,FALSE)</f>
        <v>Sortmundet kutling</v>
      </c>
      <c r="W7566" t="str">
        <f t="shared" ref="W7566" si="15079">MID(F7566,10,9)</f>
        <v>DL2020038</v>
      </c>
      <c r="X7566" t="str">
        <f t="shared" ref="X7566" si="15080">W7566&amp;"_"&amp;V7566&amp;"_"&amp;S7566&amp;"_"&amp;T7566&amp;"_"&amp;U7566</f>
        <v>DL2020038_Sortmundet kutling_Valid_Absent_Ct&gt;41</v>
      </c>
    </row>
    <row r="7567" spans="1:24" x14ac:dyDescent="0.25">
      <c r="A7567" t="s">
        <v>413</v>
      </c>
      <c r="B7567" t="s">
        <v>696</v>
      </c>
      <c r="C7567" t="s">
        <v>16</v>
      </c>
      <c r="D7567" s="6">
        <v>0.1</v>
      </c>
      <c r="E7567" s="6" t="s">
        <v>17</v>
      </c>
      <c r="F7567" t="s">
        <v>1571</v>
      </c>
      <c r="G7567" t="str">
        <f t="shared" si="15024"/>
        <v>DL2020038</v>
      </c>
      <c r="H7567" t="str">
        <f t="shared" si="14960"/>
        <v>24</v>
      </c>
      <c r="I7567" t="str">
        <f t="shared" si="14961"/>
        <v>SortmundetKutling_24_20201111_DL2020038_OrdrupGym</v>
      </c>
      <c r="J7567" t="str">
        <f t="shared" si="14962"/>
        <v>SortmundetKutling</v>
      </c>
      <c r="K7567" t="str">
        <f t="shared" si="14963"/>
        <v>NegK</v>
      </c>
      <c r="L7567" t="str">
        <f t="shared" si="14964"/>
        <v>No Ct</v>
      </c>
      <c r="M7567" t="str">
        <f t="shared" si="14965"/>
        <v/>
      </c>
      <c r="N7567" t="str">
        <f t="shared" si="14966"/>
        <v/>
      </c>
      <c r="O7567" t="str">
        <f t="shared" si="14967"/>
        <v/>
      </c>
    </row>
    <row r="7568" spans="1:24" x14ac:dyDescent="0.25">
      <c r="A7568" t="s">
        <v>415</v>
      </c>
      <c r="B7568" t="s">
        <v>697</v>
      </c>
      <c r="C7568" t="s">
        <v>20</v>
      </c>
      <c r="D7568" s="6">
        <v>0.1</v>
      </c>
      <c r="E7568" s="6" t="s">
        <v>17</v>
      </c>
      <c r="F7568" t="s">
        <v>1571</v>
      </c>
      <c r="G7568" t="str">
        <f t="shared" si="15024"/>
        <v>DL2020038</v>
      </c>
      <c r="H7568" t="str">
        <f t="shared" si="14960"/>
        <v>24</v>
      </c>
      <c r="I7568" t="str">
        <f t="shared" si="14961"/>
        <v>SortmundetKutling_24_20201111_DL2020038_OrdrupGym</v>
      </c>
      <c r="J7568" t="str">
        <f t="shared" si="14962"/>
        <v>SortmundetKutling</v>
      </c>
      <c r="K7568" t="str">
        <f t="shared" si="14963"/>
        <v>eDNA</v>
      </c>
      <c r="L7568" t="str">
        <f t="shared" si="14964"/>
        <v>No Ct</v>
      </c>
      <c r="M7568" t="str">
        <f t="shared" si="14965"/>
        <v/>
      </c>
      <c r="N7568" t="str">
        <f t="shared" si="14966"/>
        <v/>
      </c>
      <c r="O7568" t="str">
        <f t="shared" si="14967"/>
        <v/>
      </c>
    </row>
    <row r="7569" spans="1:24" x14ac:dyDescent="0.25">
      <c r="A7569" t="s">
        <v>417</v>
      </c>
      <c r="B7569" t="s">
        <v>697</v>
      </c>
      <c r="C7569" t="s">
        <v>20</v>
      </c>
      <c r="D7569" s="6">
        <v>0.1</v>
      </c>
      <c r="E7569" s="6" t="s">
        <v>17</v>
      </c>
      <c r="F7569" t="s">
        <v>1571</v>
      </c>
      <c r="G7569" t="str">
        <f t="shared" si="15024"/>
        <v>DL2020038</v>
      </c>
      <c r="H7569" t="str">
        <f t="shared" si="14960"/>
        <v>24</v>
      </c>
      <c r="I7569" t="str">
        <f t="shared" si="14961"/>
        <v>SortmundetKutling_24_20201111_DL2020038_OrdrupGym</v>
      </c>
      <c r="J7569" t="str">
        <f t="shared" si="14962"/>
        <v>SortmundetKutling</v>
      </c>
      <c r="K7569" t="str">
        <f t="shared" si="14963"/>
        <v>eDNA</v>
      </c>
      <c r="L7569" t="str">
        <f t="shared" si="14964"/>
        <v>No Ct</v>
      </c>
      <c r="M7569" t="str">
        <f t="shared" si="14965"/>
        <v/>
      </c>
      <c r="N7569" t="str">
        <f t="shared" si="14966"/>
        <v/>
      </c>
      <c r="O7569" t="str">
        <f t="shared" si="14967"/>
        <v/>
      </c>
    </row>
    <row r="7570" spans="1:24" x14ac:dyDescent="0.25">
      <c r="A7570" t="s">
        <v>11</v>
      </c>
      <c r="B7570" t="s">
        <v>196</v>
      </c>
      <c r="C7570" t="s">
        <v>13</v>
      </c>
      <c r="D7570" s="6">
        <v>0.1</v>
      </c>
      <c r="E7570" s="6">
        <v>27.43</v>
      </c>
      <c r="F7570" t="s">
        <v>1572</v>
      </c>
      <c r="G7570" t="str">
        <f t="shared" si="15024"/>
        <v>DL2020007</v>
      </c>
      <c r="H7570" t="str">
        <f t="shared" ref="H7570:H7633" si="15081">LEFT(B7570,2)</f>
        <v>01</v>
      </c>
      <c r="I7570" t="str">
        <f t="shared" ref="I7570:I7633" si="15082">J7570&amp;"_"&amp;H7570&amp;"_"&amp;F7570</f>
        <v>Skrubbe_01_20201112_DL2020007_KoegeGym</v>
      </c>
      <c r="J7570" t="str">
        <f t="shared" ref="J7570:J7633" si="15083">MID(RIGHT(B7570,LEN(B7570)-3),1,FIND("_",RIGHT(B7570,LEN(B7570)-3))-1)</f>
        <v>Skrubbe</v>
      </c>
      <c r="K7570" t="str">
        <f t="shared" ref="K7570:K7633" si="15084">TRIM(SUBSTITUTE(RIGHT(B7570,FIND(J7570,B7570)+1),"_",""))</f>
        <v>PosK</v>
      </c>
      <c r="L7570">
        <f t="shared" ref="L7570:L7633" si="15085">IFERROR(VALUE(SUBSTITUTE(E7570,".",",")),E7570)</f>
        <v>27.43</v>
      </c>
      <c r="M7570">
        <f t="shared" ref="M7570:M7633" si="15086">IF(K7570="PosK",SUMIFS(L:L,K:K,"PosK",I:I,I7570),"")</f>
        <v>27.43</v>
      </c>
      <c r="N7570">
        <f t="shared" ref="N7570:N7633" si="15087">IF(K7570="PosK",SUMIFS(L:L,K:K,"NegK",I:I,I7570),"")</f>
        <v>0</v>
      </c>
      <c r="O7570">
        <f t="shared" ref="O7570:O7633" si="15088">IF(K7570="PosK",SUMIFS(L:L,K:K,"eDNA",I:I,I7570),"")</f>
        <v>38.56</v>
      </c>
      <c r="Q7570">
        <f t="shared" ref="Q7570" si="15089">IF(L7572="No Ct",0,L7572)</f>
        <v>0</v>
      </c>
      <c r="R7570">
        <f t="shared" ref="R7570" si="15090">IF(L7573="No Ct",0,L7573)</f>
        <v>38.56</v>
      </c>
      <c r="S7570" t="str">
        <f t="shared" ref="S7570" si="15091">IF(AND(M7570&gt;0,N7570=0),"Valid","Invalid")</f>
        <v>Valid</v>
      </c>
      <c r="T7570" t="str">
        <f t="shared" ref="T7570" si="15092">IF(OR(Q7570&gt;1,R7570&gt;1),"Present","Absent")</f>
        <v>Present</v>
      </c>
      <c r="U7570" t="str">
        <f t="shared" ref="U7570" si="15093">IF(OR(AND(Q7570&gt;1,Q7570&lt;41),AND(R7570&gt;1,R7570&lt;41)),"Ct&lt;41","Ct&gt;41")</f>
        <v>Ct&lt;41</v>
      </c>
      <c r="V7570" t="str">
        <f>VLOOKUP(J7570,Datasæt_Analysesystemer!$C$2:$D$68,2,FALSE)</f>
        <v>Skrubbe</v>
      </c>
      <c r="W7570" t="str">
        <f t="shared" ref="W7570" si="15094">MID(F7570,10,9)</f>
        <v>DL2020007</v>
      </c>
      <c r="X7570" t="str">
        <f t="shared" ref="X7570" si="15095">W7570&amp;"_"&amp;V7570&amp;"_"&amp;S7570&amp;"_"&amp;T7570&amp;"_"&amp;U7570</f>
        <v>DL2020007_Skrubbe_Valid_Present_Ct&lt;41</v>
      </c>
    </row>
    <row r="7571" spans="1:24" x14ac:dyDescent="0.25">
      <c r="A7571" t="s">
        <v>14</v>
      </c>
      <c r="B7571" t="s">
        <v>197</v>
      </c>
      <c r="C7571" t="s">
        <v>16</v>
      </c>
      <c r="D7571" s="6">
        <v>0.1</v>
      </c>
      <c r="E7571" s="6" t="s">
        <v>17</v>
      </c>
      <c r="F7571" t="s">
        <v>1572</v>
      </c>
      <c r="G7571" t="str">
        <f t="shared" si="15024"/>
        <v>DL2020007</v>
      </c>
      <c r="H7571" t="str">
        <f t="shared" si="15081"/>
        <v>01</v>
      </c>
      <c r="I7571" t="str">
        <f t="shared" si="15082"/>
        <v>Skrubbe_01_20201112_DL2020007_KoegeGym</v>
      </c>
      <c r="J7571" t="str">
        <f t="shared" si="15083"/>
        <v>Skrubbe</v>
      </c>
      <c r="K7571" t="str">
        <f t="shared" si="15084"/>
        <v>NegK</v>
      </c>
      <c r="L7571" t="str">
        <f t="shared" si="15085"/>
        <v>No Ct</v>
      </c>
      <c r="M7571" t="str">
        <f t="shared" si="15086"/>
        <v/>
      </c>
      <c r="N7571" t="str">
        <f t="shared" si="15087"/>
        <v/>
      </c>
      <c r="O7571" t="str">
        <f t="shared" si="15088"/>
        <v/>
      </c>
    </row>
    <row r="7572" spans="1:24" x14ac:dyDescent="0.25">
      <c r="A7572" t="s">
        <v>18</v>
      </c>
      <c r="B7572" t="s">
        <v>198</v>
      </c>
      <c r="C7572" t="s">
        <v>20</v>
      </c>
      <c r="D7572" s="6">
        <v>0.1</v>
      </c>
      <c r="E7572" s="6" t="s">
        <v>17</v>
      </c>
      <c r="F7572" t="s">
        <v>1572</v>
      </c>
      <c r="G7572" t="str">
        <f t="shared" si="15024"/>
        <v>DL2020007</v>
      </c>
      <c r="H7572" t="str">
        <f t="shared" si="15081"/>
        <v>01</v>
      </c>
      <c r="I7572" t="str">
        <f t="shared" si="15082"/>
        <v>Skrubbe_01_20201112_DL2020007_KoegeGym</v>
      </c>
      <c r="J7572" t="str">
        <f t="shared" si="15083"/>
        <v>Skrubbe</v>
      </c>
      <c r="K7572" t="str">
        <f t="shared" si="15084"/>
        <v>eDNA</v>
      </c>
      <c r="L7572" t="str">
        <f t="shared" si="15085"/>
        <v>No Ct</v>
      </c>
      <c r="M7572" t="str">
        <f t="shared" si="15086"/>
        <v/>
      </c>
      <c r="N7572" t="str">
        <f t="shared" si="15087"/>
        <v/>
      </c>
      <c r="O7572" t="str">
        <f t="shared" si="15088"/>
        <v/>
      </c>
    </row>
    <row r="7573" spans="1:24" x14ac:dyDescent="0.25">
      <c r="A7573" t="s">
        <v>21</v>
      </c>
      <c r="B7573" t="s">
        <v>198</v>
      </c>
      <c r="C7573" t="s">
        <v>20</v>
      </c>
      <c r="D7573" s="6">
        <v>0.1</v>
      </c>
      <c r="E7573" s="6">
        <v>38.56</v>
      </c>
      <c r="F7573" t="s">
        <v>1572</v>
      </c>
      <c r="G7573" t="str">
        <f t="shared" si="15024"/>
        <v>DL2020007</v>
      </c>
      <c r="H7573" t="str">
        <f t="shared" si="15081"/>
        <v>01</v>
      </c>
      <c r="I7573" t="str">
        <f t="shared" si="15082"/>
        <v>Skrubbe_01_20201112_DL2020007_KoegeGym</v>
      </c>
      <c r="J7573" t="str">
        <f t="shared" si="15083"/>
        <v>Skrubbe</v>
      </c>
      <c r="K7573" t="str">
        <f t="shared" si="15084"/>
        <v>eDNA</v>
      </c>
      <c r="L7573">
        <f t="shared" si="15085"/>
        <v>38.56</v>
      </c>
      <c r="M7573" t="str">
        <f t="shared" si="15086"/>
        <v/>
      </c>
      <c r="N7573" t="str">
        <f t="shared" si="15087"/>
        <v/>
      </c>
      <c r="O7573" t="str">
        <f t="shared" si="15088"/>
        <v/>
      </c>
    </row>
    <row r="7574" spans="1:24" x14ac:dyDescent="0.25">
      <c r="A7574" t="s">
        <v>199</v>
      </c>
      <c r="B7574" t="s">
        <v>200</v>
      </c>
      <c r="C7574" t="s">
        <v>13</v>
      </c>
      <c r="D7574" s="6">
        <v>0.1</v>
      </c>
      <c r="E7574" s="6">
        <v>34.89</v>
      </c>
      <c r="F7574" t="s">
        <v>1572</v>
      </c>
      <c r="G7574" t="str">
        <f t="shared" si="15024"/>
        <v>DL2020007</v>
      </c>
      <c r="H7574" t="str">
        <f t="shared" si="15081"/>
        <v>02</v>
      </c>
      <c r="I7574" t="str">
        <f t="shared" si="15082"/>
        <v>Skrubbe_02_20201112_DL2020007_KoegeGym</v>
      </c>
      <c r="J7574" t="str">
        <f t="shared" si="15083"/>
        <v>Skrubbe</v>
      </c>
      <c r="K7574" t="str">
        <f t="shared" si="15084"/>
        <v>PosK</v>
      </c>
      <c r="L7574">
        <f t="shared" si="15085"/>
        <v>34.89</v>
      </c>
      <c r="M7574">
        <f t="shared" si="15086"/>
        <v>34.89</v>
      </c>
      <c r="N7574">
        <f t="shared" si="15087"/>
        <v>0</v>
      </c>
      <c r="O7574">
        <f t="shared" si="15088"/>
        <v>36.58</v>
      </c>
      <c r="Q7574">
        <f t="shared" ref="Q7574" si="15096">IF(L7576="No Ct",0,L7576)</f>
        <v>0</v>
      </c>
      <c r="R7574">
        <f t="shared" ref="R7574" si="15097">IF(L7577="No Ct",0,L7577)</f>
        <v>36.58</v>
      </c>
      <c r="S7574" t="str">
        <f t="shared" ref="S7574" si="15098">IF(AND(M7574&gt;0,N7574=0),"Valid","Invalid")</f>
        <v>Valid</v>
      </c>
      <c r="T7574" t="str">
        <f t="shared" ref="T7574" si="15099">IF(OR(Q7574&gt;1,R7574&gt;1),"Present","Absent")</f>
        <v>Present</v>
      </c>
      <c r="U7574" t="str">
        <f t="shared" ref="U7574" si="15100">IF(OR(AND(Q7574&gt;1,Q7574&lt;41),AND(R7574&gt;1,R7574&lt;41)),"Ct&lt;41","Ct&gt;41")</f>
        <v>Ct&lt;41</v>
      </c>
      <c r="V7574" t="str">
        <f>VLOOKUP(J7574,Datasæt_Analysesystemer!$C$2:$D$68,2,FALSE)</f>
        <v>Skrubbe</v>
      </c>
      <c r="W7574" t="str">
        <f t="shared" ref="W7574" si="15101">MID(F7574,10,9)</f>
        <v>DL2020007</v>
      </c>
      <c r="X7574" t="str">
        <f t="shared" ref="X7574" si="15102">W7574&amp;"_"&amp;V7574&amp;"_"&amp;S7574&amp;"_"&amp;T7574&amp;"_"&amp;U7574</f>
        <v>DL2020007_Skrubbe_Valid_Present_Ct&lt;41</v>
      </c>
    </row>
    <row r="7575" spans="1:24" x14ac:dyDescent="0.25">
      <c r="A7575" t="s">
        <v>201</v>
      </c>
      <c r="B7575" t="s">
        <v>202</v>
      </c>
      <c r="C7575" t="s">
        <v>16</v>
      </c>
      <c r="D7575" s="6">
        <v>0.1</v>
      </c>
      <c r="E7575" s="6" t="s">
        <v>17</v>
      </c>
      <c r="F7575" t="s">
        <v>1572</v>
      </c>
      <c r="G7575" t="str">
        <f t="shared" si="15024"/>
        <v>DL2020007</v>
      </c>
      <c r="H7575" t="str">
        <f t="shared" si="15081"/>
        <v>02</v>
      </c>
      <c r="I7575" t="str">
        <f t="shared" si="15082"/>
        <v>Skrubbe_02_20201112_DL2020007_KoegeGym</v>
      </c>
      <c r="J7575" t="str">
        <f t="shared" si="15083"/>
        <v>Skrubbe</v>
      </c>
      <c r="K7575" t="str">
        <f t="shared" si="15084"/>
        <v>NegK</v>
      </c>
      <c r="L7575" t="str">
        <f t="shared" si="15085"/>
        <v>No Ct</v>
      </c>
      <c r="M7575" t="str">
        <f t="shared" si="15086"/>
        <v/>
      </c>
      <c r="N7575" t="str">
        <f t="shared" si="15087"/>
        <v/>
      </c>
      <c r="O7575" t="str">
        <f t="shared" si="15088"/>
        <v/>
      </c>
    </row>
    <row r="7576" spans="1:24" x14ac:dyDescent="0.25">
      <c r="A7576" t="s">
        <v>203</v>
      </c>
      <c r="B7576" t="s">
        <v>204</v>
      </c>
      <c r="C7576" t="s">
        <v>20</v>
      </c>
      <c r="D7576" s="6">
        <v>0.1</v>
      </c>
      <c r="E7576" s="6" t="s">
        <v>17</v>
      </c>
      <c r="F7576" t="s">
        <v>1572</v>
      </c>
      <c r="G7576" t="str">
        <f t="shared" si="15024"/>
        <v>DL2020007</v>
      </c>
      <c r="H7576" t="str">
        <f t="shared" si="15081"/>
        <v>02</v>
      </c>
      <c r="I7576" t="str">
        <f t="shared" si="15082"/>
        <v>Skrubbe_02_20201112_DL2020007_KoegeGym</v>
      </c>
      <c r="J7576" t="str">
        <f t="shared" si="15083"/>
        <v>Skrubbe</v>
      </c>
      <c r="K7576" t="str">
        <f t="shared" si="15084"/>
        <v>eDNA</v>
      </c>
      <c r="L7576" t="str">
        <f t="shared" si="15085"/>
        <v>No Ct</v>
      </c>
      <c r="M7576" t="str">
        <f t="shared" si="15086"/>
        <v/>
      </c>
      <c r="N7576" t="str">
        <f t="shared" si="15087"/>
        <v/>
      </c>
      <c r="O7576" t="str">
        <f t="shared" si="15088"/>
        <v/>
      </c>
    </row>
    <row r="7577" spans="1:24" x14ac:dyDescent="0.25">
      <c r="A7577" t="s">
        <v>205</v>
      </c>
      <c r="B7577" t="s">
        <v>204</v>
      </c>
      <c r="C7577" t="s">
        <v>20</v>
      </c>
      <c r="D7577" s="6">
        <v>0.1</v>
      </c>
      <c r="E7577" s="6">
        <v>36.58</v>
      </c>
      <c r="F7577" t="s">
        <v>1572</v>
      </c>
      <c r="G7577" t="str">
        <f t="shared" si="15024"/>
        <v>DL2020007</v>
      </c>
      <c r="H7577" t="str">
        <f t="shared" si="15081"/>
        <v>02</v>
      </c>
      <c r="I7577" t="str">
        <f t="shared" si="15082"/>
        <v>Skrubbe_02_20201112_DL2020007_KoegeGym</v>
      </c>
      <c r="J7577" t="str">
        <f t="shared" si="15083"/>
        <v>Skrubbe</v>
      </c>
      <c r="K7577" t="str">
        <f t="shared" si="15084"/>
        <v>eDNA</v>
      </c>
      <c r="L7577">
        <f t="shared" si="15085"/>
        <v>36.58</v>
      </c>
      <c r="M7577" t="str">
        <f t="shared" si="15086"/>
        <v/>
      </c>
      <c r="N7577" t="str">
        <f t="shared" si="15087"/>
        <v/>
      </c>
      <c r="O7577" t="str">
        <f t="shared" si="15088"/>
        <v/>
      </c>
    </row>
    <row r="7578" spans="1:24" x14ac:dyDescent="0.25">
      <c r="A7578" t="s">
        <v>206</v>
      </c>
      <c r="B7578" t="s">
        <v>207</v>
      </c>
      <c r="C7578" t="s">
        <v>13</v>
      </c>
      <c r="D7578" s="6">
        <v>0.1</v>
      </c>
      <c r="E7578" s="6">
        <v>29.69</v>
      </c>
      <c r="F7578" t="s">
        <v>1572</v>
      </c>
      <c r="G7578" t="str">
        <f t="shared" si="15024"/>
        <v>DL2020007</v>
      </c>
      <c r="H7578" t="str">
        <f t="shared" si="15081"/>
        <v>03</v>
      </c>
      <c r="I7578" t="str">
        <f t="shared" si="15082"/>
        <v>Torsk_03_20201112_DL2020007_KoegeGym</v>
      </c>
      <c r="J7578" t="str">
        <f t="shared" si="15083"/>
        <v>Torsk</v>
      </c>
      <c r="K7578" t="str">
        <f t="shared" si="15084"/>
        <v>PosK</v>
      </c>
      <c r="L7578">
        <f t="shared" si="15085"/>
        <v>29.69</v>
      </c>
      <c r="M7578">
        <f t="shared" si="15086"/>
        <v>29.69</v>
      </c>
      <c r="N7578">
        <f t="shared" si="15087"/>
        <v>0</v>
      </c>
      <c r="O7578">
        <f t="shared" si="15088"/>
        <v>0</v>
      </c>
      <c r="Q7578">
        <f t="shared" ref="Q7578" si="15103">IF(L7580="No Ct",0,L7580)</f>
        <v>0</v>
      </c>
      <c r="R7578">
        <f t="shared" ref="R7578" si="15104">IF(L7581="No Ct",0,L7581)</f>
        <v>0</v>
      </c>
      <c r="S7578" t="str">
        <f t="shared" ref="S7578" si="15105">IF(AND(M7578&gt;0,N7578=0),"Valid","Invalid")</f>
        <v>Valid</v>
      </c>
      <c r="T7578" t="str">
        <f t="shared" ref="T7578" si="15106">IF(OR(Q7578&gt;1,R7578&gt;1),"Present","Absent")</f>
        <v>Absent</v>
      </c>
      <c r="U7578" t="str">
        <f t="shared" ref="U7578" si="15107">IF(OR(AND(Q7578&gt;1,Q7578&lt;41),AND(R7578&gt;1,R7578&lt;41)),"Ct&lt;41","Ct&gt;41")</f>
        <v>Ct&gt;41</v>
      </c>
      <c r="V7578" t="str">
        <f>VLOOKUP(J7578,Datasæt_Analysesystemer!$C$2:$D$68,2,FALSE)</f>
        <v>Torsk</v>
      </c>
      <c r="W7578" t="str">
        <f t="shared" ref="W7578" si="15108">MID(F7578,10,9)</f>
        <v>DL2020007</v>
      </c>
      <c r="X7578" t="str">
        <f t="shared" ref="X7578" si="15109">W7578&amp;"_"&amp;V7578&amp;"_"&amp;S7578&amp;"_"&amp;T7578&amp;"_"&amp;U7578</f>
        <v>DL2020007_Torsk_Valid_Absent_Ct&gt;41</v>
      </c>
    </row>
    <row r="7579" spans="1:24" x14ac:dyDescent="0.25">
      <c r="A7579" t="s">
        <v>208</v>
      </c>
      <c r="B7579" t="s">
        <v>209</v>
      </c>
      <c r="C7579" t="s">
        <v>16</v>
      </c>
      <c r="D7579" s="6">
        <v>0.1</v>
      </c>
      <c r="E7579" s="6" t="s">
        <v>17</v>
      </c>
      <c r="F7579" t="s">
        <v>1572</v>
      </c>
      <c r="G7579" t="str">
        <f t="shared" si="15024"/>
        <v>DL2020007</v>
      </c>
      <c r="H7579" t="str">
        <f t="shared" si="15081"/>
        <v>03</v>
      </c>
      <c r="I7579" t="str">
        <f t="shared" si="15082"/>
        <v>Torsk_03_20201112_DL2020007_KoegeGym</v>
      </c>
      <c r="J7579" t="str">
        <f t="shared" si="15083"/>
        <v>Torsk</v>
      </c>
      <c r="K7579" t="str">
        <f t="shared" si="15084"/>
        <v>NegK</v>
      </c>
      <c r="L7579" t="str">
        <f t="shared" si="15085"/>
        <v>No Ct</v>
      </c>
      <c r="M7579" t="str">
        <f t="shared" si="15086"/>
        <v/>
      </c>
      <c r="N7579" t="str">
        <f t="shared" si="15087"/>
        <v/>
      </c>
      <c r="O7579" t="str">
        <f t="shared" si="15088"/>
        <v/>
      </c>
    </row>
    <row r="7580" spans="1:24" x14ac:dyDescent="0.25">
      <c r="A7580" t="s">
        <v>210</v>
      </c>
      <c r="B7580" t="s">
        <v>211</v>
      </c>
      <c r="C7580" t="s">
        <v>20</v>
      </c>
      <c r="D7580" s="6">
        <v>0.1</v>
      </c>
      <c r="E7580" s="6" t="s">
        <v>17</v>
      </c>
      <c r="F7580" t="s">
        <v>1572</v>
      </c>
      <c r="G7580" t="str">
        <f t="shared" si="15024"/>
        <v>DL2020007</v>
      </c>
      <c r="H7580" t="str">
        <f t="shared" si="15081"/>
        <v>03</v>
      </c>
      <c r="I7580" t="str">
        <f t="shared" si="15082"/>
        <v>Torsk_03_20201112_DL2020007_KoegeGym</v>
      </c>
      <c r="J7580" t="str">
        <f t="shared" si="15083"/>
        <v>Torsk</v>
      </c>
      <c r="K7580" t="str">
        <f t="shared" si="15084"/>
        <v>eDNA</v>
      </c>
      <c r="L7580" t="str">
        <f t="shared" si="15085"/>
        <v>No Ct</v>
      </c>
      <c r="M7580" t="str">
        <f t="shared" si="15086"/>
        <v/>
      </c>
      <c r="N7580" t="str">
        <f t="shared" si="15087"/>
        <v/>
      </c>
      <c r="O7580" t="str">
        <f t="shared" si="15088"/>
        <v/>
      </c>
    </row>
    <row r="7581" spans="1:24" x14ac:dyDescent="0.25">
      <c r="A7581" t="s">
        <v>212</v>
      </c>
      <c r="B7581" t="s">
        <v>211</v>
      </c>
      <c r="C7581" t="s">
        <v>20</v>
      </c>
      <c r="D7581" s="6">
        <v>0.1</v>
      </c>
      <c r="E7581" s="6" t="s">
        <v>17</v>
      </c>
      <c r="F7581" t="s">
        <v>1572</v>
      </c>
      <c r="G7581" t="str">
        <f t="shared" si="15024"/>
        <v>DL2020007</v>
      </c>
      <c r="H7581" t="str">
        <f t="shared" si="15081"/>
        <v>03</v>
      </c>
      <c r="I7581" t="str">
        <f t="shared" si="15082"/>
        <v>Torsk_03_20201112_DL2020007_KoegeGym</v>
      </c>
      <c r="J7581" t="str">
        <f t="shared" si="15083"/>
        <v>Torsk</v>
      </c>
      <c r="K7581" t="str">
        <f t="shared" si="15084"/>
        <v>eDNA</v>
      </c>
      <c r="L7581" t="str">
        <f t="shared" si="15085"/>
        <v>No Ct</v>
      </c>
      <c r="M7581" t="str">
        <f t="shared" si="15086"/>
        <v/>
      </c>
      <c r="N7581" t="str">
        <f t="shared" si="15087"/>
        <v/>
      </c>
      <c r="O7581" t="str">
        <f t="shared" si="15088"/>
        <v/>
      </c>
    </row>
    <row r="7582" spans="1:24" x14ac:dyDescent="0.25">
      <c r="A7582" t="s">
        <v>213</v>
      </c>
      <c r="B7582" t="s">
        <v>214</v>
      </c>
      <c r="C7582" t="s">
        <v>13</v>
      </c>
      <c r="D7582" s="6">
        <v>0.1</v>
      </c>
      <c r="E7582" s="6">
        <v>27.31</v>
      </c>
      <c r="F7582" t="s">
        <v>1572</v>
      </c>
      <c r="G7582" t="str">
        <f t="shared" si="15024"/>
        <v>DL2020007</v>
      </c>
      <c r="H7582" t="str">
        <f t="shared" si="15081"/>
        <v>04</v>
      </c>
      <c r="I7582" t="str">
        <f t="shared" si="15082"/>
        <v>Torsk_04_20201112_DL2020007_KoegeGym</v>
      </c>
      <c r="J7582" t="str">
        <f t="shared" si="15083"/>
        <v>Torsk</v>
      </c>
      <c r="K7582" t="str">
        <f t="shared" si="15084"/>
        <v>PosK</v>
      </c>
      <c r="L7582">
        <f t="shared" si="15085"/>
        <v>27.31</v>
      </c>
      <c r="M7582">
        <f t="shared" si="15086"/>
        <v>27.31</v>
      </c>
      <c r="N7582">
        <f t="shared" si="15087"/>
        <v>0</v>
      </c>
      <c r="O7582">
        <f t="shared" si="15088"/>
        <v>0</v>
      </c>
      <c r="Q7582">
        <f t="shared" ref="Q7582" si="15110">IF(L7584="No Ct",0,L7584)</f>
        <v>0</v>
      </c>
      <c r="R7582">
        <f t="shared" ref="R7582" si="15111">IF(L7585="No Ct",0,L7585)</f>
        <v>0</v>
      </c>
      <c r="S7582" t="str">
        <f t="shared" ref="S7582" si="15112">IF(AND(M7582&gt;0,N7582=0),"Valid","Invalid")</f>
        <v>Valid</v>
      </c>
      <c r="T7582" t="str">
        <f t="shared" ref="T7582" si="15113">IF(OR(Q7582&gt;1,R7582&gt;1),"Present","Absent")</f>
        <v>Absent</v>
      </c>
      <c r="U7582" t="str">
        <f t="shared" ref="U7582" si="15114">IF(OR(AND(Q7582&gt;1,Q7582&lt;41),AND(R7582&gt;1,R7582&lt;41)),"Ct&lt;41","Ct&gt;41")</f>
        <v>Ct&gt;41</v>
      </c>
      <c r="V7582" t="str">
        <f>VLOOKUP(J7582,Datasæt_Analysesystemer!$C$2:$D$68,2,FALSE)</f>
        <v>Torsk</v>
      </c>
      <c r="W7582" t="str">
        <f t="shared" ref="W7582" si="15115">MID(F7582,10,9)</f>
        <v>DL2020007</v>
      </c>
      <c r="X7582" t="str">
        <f t="shared" ref="X7582" si="15116">W7582&amp;"_"&amp;V7582&amp;"_"&amp;S7582&amp;"_"&amp;T7582&amp;"_"&amp;U7582</f>
        <v>DL2020007_Torsk_Valid_Absent_Ct&gt;41</v>
      </c>
    </row>
    <row r="7583" spans="1:24" x14ac:dyDescent="0.25">
      <c r="A7583" t="s">
        <v>215</v>
      </c>
      <c r="B7583" t="s">
        <v>216</v>
      </c>
      <c r="C7583" t="s">
        <v>16</v>
      </c>
      <c r="D7583" s="6">
        <v>0.1</v>
      </c>
      <c r="E7583" s="6" t="s">
        <v>17</v>
      </c>
      <c r="F7583" t="s">
        <v>1572</v>
      </c>
      <c r="G7583" t="str">
        <f t="shared" si="15024"/>
        <v>DL2020007</v>
      </c>
      <c r="H7583" t="str">
        <f t="shared" si="15081"/>
        <v>04</v>
      </c>
      <c r="I7583" t="str">
        <f t="shared" si="15082"/>
        <v>Torsk_04_20201112_DL2020007_KoegeGym</v>
      </c>
      <c r="J7583" t="str">
        <f t="shared" si="15083"/>
        <v>Torsk</v>
      </c>
      <c r="K7583" t="str">
        <f t="shared" si="15084"/>
        <v>NegK</v>
      </c>
      <c r="L7583" t="str">
        <f t="shared" si="15085"/>
        <v>No Ct</v>
      </c>
      <c r="M7583" t="str">
        <f t="shared" si="15086"/>
        <v/>
      </c>
      <c r="N7583" t="str">
        <f t="shared" si="15087"/>
        <v/>
      </c>
      <c r="O7583" t="str">
        <f t="shared" si="15088"/>
        <v/>
      </c>
    </row>
    <row r="7584" spans="1:24" x14ac:dyDescent="0.25">
      <c r="A7584" t="s">
        <v>217</v>
      </c>
      <c r="B7584" t="s">
        <v>218</v>
      </c>
      <c r="C7584" t="s">
        <v>20</v>
      </c>
      <c r="D7584" s="6">
        <v>0.1</v>
      </c>
      <c r="E7584" s="6" t="s">
        <v>17</v>
      </c>
      <c r="F7584" t="s">
        <v>1572</v>
      </c>
      <c r="G7584" t="str">
        <f t="shared" si="15024"/>
        <v>DL2020007</v>
      </c>
      <c r="H7584" t="str">
        <f t="shared" si="15081"/>
        <v>04</v>
      </c>
      <c r="I7584" t="str">
        <f t="shared" si="15082"/>
        <v>Torsk_04_20201112_DL2020007_KoegeGym</v>
      </c>
      <c r="J7584" t="str">
        <f t="shared" si="15083"/>
        <v>Torsk</v>
      </c>
      <c r="K7584" t="str">
        <f t="shared" si="15084"/>
        <v>eDNA</v>
      </c>
      <c r="L7584" t="str">
        <f t="shared" si="15085"/>
        <v>No Ct</v>
      </c>
      <c r="M7584" t="str">
        <f t="shared" si="15086"/>
        <v/>
      </c>
      <c r="N7584" t="str">
        <f t="shared" si="15087"/>
        <v/>
      </c>
      <c r="O7584" t="str">
        <f t="shared" si="15088"/>
        <v/>
      </c>
    </row>
    <row r="7585" spans="1:24" x14ac:dyDescent="0.25">
      <c r="A7585" t="s">
        <v>219</v>
      </c>
      <c r="B7585" t="s">
        <v>218</v>
      </c>
      <c r="C7585" t="s">
        <v>20</v>
      </c>
      <c r="D7585" s="6">
        <v>0.1</v>
      </c>
      <c r="E7585" s="6" t="s">
        <v>17</v>
      </c>
      <c r="F7585" t="s">
        <v>1572</v>
      </c>
      <c r="G7585" t="str">
        <f t="shared" si="15024"/>
        <v>DL2020007</v>
      </c>
      <c r="H7585" t="str">
        <f t="shared" si="15081"/>
        <v>04</v>
      </c>
      <c r="I7585" t="str">
        <f t="shared" si="15082"/>
        <v>Torsk_04_20201112_DL2020007_KoegeGym</v>
      </c>
      <c r="J7585" t="str">
        <f t="shared" si="15083"/>
        <v>Torsk</v>
      </c>
      <c r="K7585" t="str">
        <f t="shared" si="15084"/>
        <v>eDNA</v>
      </c>
      <c r="L7585" t="str">
        <f t="shared" si="15085"/>
        <v>No Ct</v>
      </c>
      <c r="M7585" t="str">
        <f t="shared" si="15086"/>
        <v/>
      </c>
      <c r="N7585" t="str">
        <f t="shared" si="15087"/>
        <v/>
      </c>
      <c r="O7585" t="str">
        <f t="shared" si="15088"/>
        <v/>
      </c>
    </row>
    <row r="7586" spans="1:24" x14ac:dyDescent="0.25">
      <c r="A7586" t="s">
        <v>220</v>
      </c>
      <c r="B7586" t="s">
        <v>221</v>
      </c>
      <c r="C7586" t="s">
        <v>13</v>
      </c>
      <c r="D7586" s="6">
        <v>0.1</v>
      </c>
      <c r="E7586" s="6">
        <v>29.74</v>
      </c>
      <c r="F7586" t="s">
        <v>1572</v>
      </c>
      <c r="G7586" t="str">
        <f t="shared" si="15024"/>
        <v>DL2020007</v>
      </c>
      <c r="H7586" t="str">
        <f t="shared" si="15081"/>
        <v>05</v>
      </c>
      <c r="I7586" t="str">
        <f t="shared" si="15082"/>
        <v>Sandmusling_05_20201112_DL2020007_KoegeGym</v>
      </c>
      <c r="J7586" t="str">
        <f t="shared" si="15083"/>
        <v>Sandmusling</v>
      </c>
      <c r="K7586" t="str">
        <f t="shared" si="15084"/>
        <v>PosK</v>
      </c>
      <c r="L7586">
        <f t="shared" si="15085"/>
        <v>29.74</v>
      </c>
      <c r="M7586">
        <f t="shared" si="15086"/>
        <v>29.74</v>
      </c>
      <c r="N7586">
        <f t="shared" si="15087"/>
        <v>0</v>
      </c>
      <c r="O7586">
        <f t="shared" si="15088"/>
        <v>49.42</v>
      </c>
      <c r="Q7586">
        <f t="shared" ref="Q7586" si="15117">IF(L7588="No Ct",0,L7588)</f>
        <v>24.61</v>
      </c>
      <c r="R7586">
        <f t="shared" ref="R7586" si="15118">IF(L7589="No Ct",0,L7589)</f>
        <v>24.81</v>
      </c>
      <c r="S7586" t="str">
        <f t="shared" ref="S7586" si="15119">IF(AND(M7586&gt;0,N7586=0),"Valid","Invalid")</f>
        <v>Valid</v>
      </c>
      <c r="T7586" t="str">
        <f t="shared" ref="T7586" si="15120">IF(OR(Q7586&gt;1,R7586&gt;1),"Present","Absent")</f>
        <v>Present</v>
      </c>
      <c r="U7586" t="str">
        <f t="shared" ref="U7586" si="15121">IF(OR(AND(Q7586&gt;1,Q7586&lt;41),AND(R7586&gt;1,R7586&lt;41)),"Ct&lt;41","Ct&gt;41")</f>
        <v>Ct&lt;41</v>
      </c>
      <c r="V7586" t="str">
        <f>VLOOKUP(J7586,Datasæt_Analysesystemer!$C$2:$D$68,2,FALSE)</f>
        <v>Sandmusling</v>
      </c>
      <c r="W7586" t="str">
        <f t="shared" ref="W7586" si="15122">MID(F7586,10,9)</f>
        <v>DL2020007</v>
      </c>
      <c r="X7586" t="str">
        <f t="shared" ref="X7586" si="15123">W7586&amp;"_"&amp;V7586&amp;"_"&amp;S7586&amp;"_"&amp;T7586&amp;"_"&amp;U7586</f>
        <v>DL2020007_Sandmusling_Valid_Present_Ct&lt;41</v>
      </c>
    </row>
    <row r="7587" spans="1:24" x14ac:dyDescent="0.25">
      <c r="A7587" t="s">
        <v>222</v>
      </c>
      <c r="B7587" t="s">
        <v>223</v>
      </c>
      <c r="C7587" t="s">
        <v>16</v>
      </c>
      <c r="D7587" s="6">
        <v>0.1</v>
      </c>
      <c r="E7587" s="6" t="s">
        <v>17</v>
      </c>
      <c r="F7587" t="s">
        <v>1572</v>
      </c>
      <c r="G7587" t="str">
        <f t="shared" si="15024"/>
        <v>DL2020007</v>
      </c>
      <c r="H7587" t="str">
        <f t="shared" si="15081"/>
        <v>05</v>
      </c>
      <c r="I7587" t="str">
        <f t="shared" si="15082"/>
        <v>Sandmusling_05_20201112_DL2020007_KoegeGym</v>
      </c>
      <c r="J7587" t="str">
        <f t="shared" si="15083"/>
        <v>Sandmusling</v>
      </c>
      <c r="K7587" t="str">
        <f t="shared" si="15084"/>
        <v>NegK</v>
      </c>
      <c r="L7587" t="str">
        <f t="shared" si="15085"/>
        <v>No Ct</v>
      </c>
      <c r="M7587" t="str">
        <f t="shared" si="15086"/>
        <v/>
      </c>
      <c r="N7587" t="str">
        <f t="shared" si="15087"/>
        <v/>
      </c>
      <c r="O7587" t="str">
        <f t="shared" si="15088"/>
        <v/>
      </c>
    </row>
    <row r="7588" spans="1:24" x14ac:dyDescent="0.25">
      <c r="A7588" t="s">
        <v>224</v>
      </c>
      <c r="B7588" t="s">
        <v>225</v>
      </c>
      <c r="C7588" t="s">
        <v>20</v>
      </c>
      <c r="D7588" s="6">
        <v>0.1</v>
      </c>
      <c r="E7588" s="6">
        <v>24.61</v>
      </c>
      <c r="F7588" t="s">
        <v>1572</v>
      </c>
      <c r="G7588" t="str">
        <f t="shared" si="15024"/>
        <v>DL2020007</v>
      </c>
      <c r="H7588" t="str">
        <f t="shared" si="15081"/>
        <v>05</v>
      </c>
      <c r="I7588" t="str">
        <f t="shared" si="15082"/>
        <v>Sandmusling_05_20201112_DL2020007_KoegeGym</v>
      </c>
      <c r="J7588" t="str">
        <f t="shared" si="15083"/>
        <v>Sandmusling</v>
      </c>
      <c r="K7588" t="str">
        <f t="shared" si="15084"/>
        <v>eDNA</v>
      </c>
      <c r="L7588">
        <f t="shared" si="15085"/>
        <v>24.61</v>
      </c>
      <c r="M7588" t="str">
        <f t="shared" si="15086"/>
        <v/>
      </c>
      <c r="N7588" t="str">
        <f t="shared" si="15087"/>
        <v/>
      </c>
      <c r="O7588" t="str">
        <f t="shared" si="15088"/>
        <v/>
      </c>
    </row>
    <row r="7589" spans="1:24" x14ac:dyDescent="0.25">
      <c r="A7589" t="s">
        <v>226</v>
      </c>
      <c r="B7589" t="s">
        <v>225</v>
      </c>
      <c r="C7589" t="s">
        <v>20</v>
      </c>
      <c r="D7589" s="6">
        <v>0.1</v>
      </c>
      <c r="E7589" s="6">
        <v>24.81</v>
      </c>
      <c r="F7589" t="s">
        <v>1572</v>
      </c>
      <c r="G7589" t="str">
        <f t="shared" si="15024"/>
        <v>DL2020007</v>
      </c>
      <c r="H7589" t="str">
        <f t="shared" si="15081"/>
        <v>05</v>
      </c>
      <c r="I7589" t="str">
        <f t="shared" si="15082"/>
        <v>Sandmusling_05_20201112_DL2020007_KoegeGym</v>
      </c>
      <c r="J7589" t="str">
        <f t="shared" si="15083"/>
        <v>Sandmusling</v>
      </c>
      <c r="K7589" t="str">
        <f t="shared" si="15084"/>
        <v>eDNA</v>
      </c>
      <c r="L7589">
        <f t="shared" si="15085"/>
        <v>24.81</v>
      </c>
      <c r="M7589" t="str">
        <f t="shared" si="15086"/>
        <v/>
      </c>
      <c r="N7589" t="str">
        <f t="shared" si="15087"/>
        <v/>
      </c>
      <c r="O7589" t="str">
        <f t="shared" si="15088"/>
        <v/>
      </c>
    </row>
    <row r="7590" spans="1:24" x14ac:dyDescent="0.25">
      <c r="A7590" t="s">
        <v>227</v>
      </c>
      <c r="B7590" t="s">
        <v>228</v>
      </c>
      <c r="C7590" t="s">
        <v>13</v>
      </c>
      <c r="D7590" s="6">
        <v>0.1</v>
      </c>
      <c r="E7590" s="6">
        <v>30.31</v>
      </c>
      <c r="F7590" t="s">
        <v>1572</v>
      </c>
      <c r="G7590" t="str">
        <f t="shared" si="15024"/>
        <v>DL2020007</v>
      </c>
      <c r="H7590" t="str">
        <f t="shared" si="15081"/>
        <v>06</v>
      </c>
      <c r="I7590" t="str">
        <f t="shared" si="15082"/>
        <v>Sandmusling_06_20201112_DL2020007_KoegeGym</v>
      </c>
      <c r="J7590" t="str">
        <f t="shared" si="15083"/>
        <v>Sandmusling</v>
      </c>
      <c r="K7590" t="str">
        <f t="shared" si="15084"/>
        <v>PosK</v>
      </c>
      <c r="L7590">
        <f t="shared" si="15085"/>
        <v>30.31</v>
      </c>
      <c r="M7590">
        <f t="shared" si="15086"/>
        <v>30.31</v>
      </c>
      <c r="N7590">
        <f t="shared" si="15087"/>
        <v>0</v>
      </c>
      <c r="O7590">
        <f t="shared" si="15088"/>
        <v>49.510000000000005</v>
      </c>
      <c r="Q7590">
        <f t="shared" ref="Q7590" si="15124">IF(L7592="No Ct",0,L7592)</f>
        <v>24.67</v>
      </c>
      <c r="R7590">
        <f t="shared" ref="R7590" si="15125">IF(L7593="No Ct",0,L7593)</f>
        <v>24.84</v>
      </c>
      <c r="S7590" t="str">
        <f t="shared" ref="S7590" si="15126">IF(AND(M7590&gt;0,N7590=0),"Valid","Invalid")</f>
        <v>Valid</v>
      </c>
      <c r="T7590" t="str">
        <f t="shared" ref="T7590" si="15127">IF(OR(Q7590&gt;1,R7590&gt;1),"Present","Absent")</f>
        <v>Present</v>
      </c>
      <c r="U7590" t="str">
        <f t="shared" ref="U7590" si="15128">IF(OR(AND(Q7590&gt;1,Q7590&lt;41),AND(R7590&gt;1,R7590&lt;41)),"Ct&lt;41","Ct&gt;41")</f>
        <v>Ct&lt;41</v>
      </c>
      <c r="V7590" t="str">
        <f>VLOOKUP(J7590,Datasæt_Analysesystemer!$C$2:$D$68,2,FALSE)</f>
        <v>Sandmusling</v>
      </c>
      <c r="W7590" t="str">
        <f t="shared" ref="W7590" si="15129">MID(F7590,10,9)</f>
        <v>DL2020007</v>
      </c>
      <c r="X7590" t="str">
        <f t="shared" ref="X7590" si="15130">W7590&amp;"_"&amp;V7590&amp;"_"&amp;S7590&amp;"_"&amp;T7590&amp;"_"&amp;U7590</f>
        <v>DL2020007_Sandmusling_Valid_Present_Ct&lt;41</v>
      </c>
    </row>
    <row r="7591" spans="1:24" x14ac:dyDescent="0.25">
      <c r="A7591" t="s">
        <v>229</v>
      </c>
      <c r="B7591" t="s">
        <v>230</v>
      </c>
      <c r="C7591" t="s">
        <v>16</v>
      </c>
      <c r="D7591" s="6">
        <v>0.1</v>
      </c>
      <c r="E7591" s="6" t="s">
        <v>17</v>
      </c>
      <c r="F7591" t="s">
        <v>1572</v>
      </c>
      <c r="G7591" t="str">
        <f t="shared" si="15024"/>
        <v>DL2020007</v>
      </c>
      <c r="H7591" t="str">
        <f t="shared" si="15081"/>
        <v>06</v>
      </c>
      <c r="I7591" t="str">
        <f t="shared" si="15082"/>
        <v>Sandmusling_06_20201112_DL2020007_KoegeGym</v>
      </c>
      <c r="J7591" t="str">
        <f t="shared" si="15083"/>
        <v>Sandmusling</v>
      </c>
      <c r="K7591" t="str">
        <f t="shared" si="15084"/>
        <v>NegK</v>
      </c>
      <c r="L7591" t="str">
        <f t="shared" si="15085"/>
        <v>No Ct</v>
      </c>
      <c r="M7591" t="str">
        <f t="shared" si="15086"/>
        <v/>
      </c>
      <c r="N7591" t="str">
        <f t="shared" si="15087"/>
        <v/>
      </c>
      <c r="O7591" t="str">
        <f t="shared" si="15088"/>
        <v/>
      </c>
    </row>
    <row r="7592" spans="1:24" x14ac:dyDescent="0.25">
      <c r="A7592" t="s">
        <v>231</v>
      </c>
      <c r="B7592" t="s">
        <v>232</v>
      </c>
      <c r="C7592" t="s">
        <v>20</v>
      </c>
      <c r="D7592" s="6">
        <v>0.1</v>
      </c>
      <c r="E7592" s="6">
        <v>24.67</v>
      </c>
      <c r="F7592" t="s">
        <v>1572</v>
      </c>
      <c r="G7592" t="str">
        <f t="shared" si="15024"/>
        <v>DL2020007</v>
      </c>
      <c r="H7592" t="str">
        <f t="shared" si="15081"/>
        <v>06</v>
      </c>
      <c r="I7592" t="str">
        <f t="shared" si="15082"/>
        <v>Sandmusling_06_20201112_DL2020007_KoegeGym</v>
      </c>
      <c r="J7592" t="str">
        <f t="shared" si="15083"/>
        <v>Sandmusling</v>
      </c>
      <c r="K7592" t="str">
        <f t="shared" si="15084"/>
        <v>eDNA</v>
      </c>
      <c r="L7592">
        <f t="shared" si="15085"/>
        <v>24.67</v>
      </c>
      <c r="M7592" t="str">
        <f t="shared" si="15086"/>
        <v/>
      </c>
      <c r="N7592" t="str">
        <f t="shared" si="15087"/>
        <v/>
      </c>
      <c r="O7592" t="str">
        <f t="shared" si="15088"/>
        <v/>
      </c>
    </row>
    <row r="7593" spans="1:24" x14ac:dyDescent="0.25">
      <c r="A7593" t="s">
        <v>233</v>
      </c>
      <c r="B7593" t="s">
        <v>232</v>
      </c>
      <c r="C7593" t="s">
        <v>20</v>
      </c>
      <c r="D7593" s="6">
        <v>0.1</v>
      </c>
      <c r="E7593" s="6">
        <v>24.84</v>
      </c>
      <c r="F7593" t="s">
        <v>1572</v>
      </c>
      <c r="G7593" t="str">
        <f t="shared" si="15024"/>
        <v>DL2020007</v>
      </c>
      <c r="H7593" t="str">
        <f t="shared" si="15081"/>
        <v>06</v>
      </c>
      <c r="I7593" t="str">
        <f t="shared" si="15082"/>
        <v>Sandmusling_06_20201112_DL2020007_KoegeGym</v>
      </c>
      <c r="J7593" t="str">
        <f t="shared" si="15083"/>
        <v>Sandmusling</v>
      </c>
      <c r="K7593" t="str">
        <f t="shared" si="15084"/>
        <v>eDNA</v>
      </c>
      <c r="L7593">
        <f t="shared" si="15085"/>
        <v>24.84</v>
      </c>
      <c r="M7593" t="str">
        <f t="shared" si="15086"/>
        <v/>
      </c>
      <c r="N7593" t="str">
        <f t="shared" si="15087"/>
        <v/>
      </c>
      <c r="O7593" t="str">
        <f t="shared" si="15088"/>
        <v/>
      </c>
    </row>
    <row r="7594" spans="1:24" x14ac:dyDescent="0.25">
      <c r="A7594" t="s">
        <v>234</v>
      </c>
      <c r="B7594" t="s">
        <v>235</v>
      </c>
      <c r="C7594" t="s">
        <v>13</v>
      </c>
      <c r="D7594" s="6">
        <v>0.1</v>
      </c>
      <c r="E7594" s="6" t="s">
        <v>17</v>
      </c>
      <c r="F7594" t="s">
        <v>1572</v>
      </c>
      <c r="G7594" t="str">
        <f t="shared" si="15024"/>
        <v>DL2020007</v>
      </c>
      <c r="H7594" t="str">
        <f t="shared" si="15081"/>
        <v>07</v>
      </c>
      <c r="I7594" t="str">
        <f t="shared" si="15082"/>
        <v>AmerikanskRibbegople_07_20201112_DL2020007_KoegeGym</v>
      </c>
      <c r="J7594" t="str">
        <f t="shared" si="15083"/>
        <v>AmerikanskRibbegople</v>
      </c>
      <c r="K7594" t="str">
        <f t="shared" si="15084"/>
        <v>PosK</v>
      </c>
      <c r="L7594" t="str">
        <f t="shared" si="15085"/>
        <v>No Ct</v>
      </c>
      <c r="M7594">
        <f t="shared" si="15086"/>
        <v>0</v>
      </c>
      <c r="N7594">
        <f t="shared" si="15087"/>
        <v>0</v>
      </c>
      <c r="O7594">
        <f t="shared" si="15088"/>
        <v>0</v>
      </c>
      <c r="Q7594">
        <f t="shared" ref="Q7594" si="15131">IF(L7596="No Ct",0,L7596)</f>
        <v>0</v>
      </c>
      <c r="R7594">
        <f t="shared" ref="R7594" si="15132">IF(L7597="No Ct",0,L7597)</f>
        <v>0</v>
      </c>
      <c r="S7594" t="str">
        <f t="shared" ref="S7594" si="15133">IF(AND(M7594&gt;0,N7594=0),"Valid","Invalid")</f>
        <v>Invalid</v>
      </c>
      <c r="T7594" t="str">
        <f t="shared" ref="T7594" si="15134">IF(OR(Q7594&gt;1,R7594&gt;1),"Present","Absent")</f>
        <v>Absent</v>
      </c>
      <c r="U7594" t="str">
        <f t="shared" ref="U7594" si="15135">IF(OR(AND(Q7594&gt;1,Q7594&lt;41),AND(R7594&gt;1,R7594&lt;41)),"Ct&lt;41","Ct&gt;41")</f>
        <v>Ct&gt;41</v>
      </c>
      <c r="V7594" t="str">
        <f>VLOOKUP(J7594,Datasæt_Analysesystemer!$C$2:$D$68,2,FALSE)</f>
        <v>Amerikansk ribbegople</v>
      </c>
      <c r="W7594" t="str">
        <f t="shared" ref="W7594" si="15136">MID(F7594,10,9)</f>
        <v>DL2020007</v>
      </c>
      <c r="X7594" t="str">
        <f t="shared" ref="X7594" si="15137">W7594&amp;"_"&amp;V7594&amp;"_"&amp;S7594&amp;"_"&amp;T7594&amp;"_"&amp;U7594</f>
        <v>DL2020007_Amerikansk ribbegople_Invalid_Absent_Ct&gt;41</v>
      </c>
    </row>
    <row r="7595" spans="1:24" x14ac:dyDescent="0.25">
      <c r="A7595" t="s">
        <v>236</v>
      </c>
      <c r="B7595" t="s">
        <v>237</v>
      </c>
      <c r="C7595" t="s">
        <v>16</v>
      </c>
      <c r="D7595" s="6">
        <v>0.1</v>
      </c>
      <c r="E7595" s="6" t="s">
        <v>17</v>
      </c>
      <c r="F7595" t="s">
        <v>1572</v>
      </c>
      <c r="G7595" t="str">
        <f t="shared" si="15024"/>
        <v>DL2020007</v>
      </c>
      <c r="H7595" t="str">
        <f t="shared" si="15081"/>
        <v>07</v>
      </c>
      <c r="I7595" t="str">
        <f t="shared" si="15082"/>
        <v>AmerikanskRibbegople_07_20201112_DL2020007_KoegeGym</v>
      </c>
      <c r="J7595" t="str">
        <f t="shared" si="15083"/>
        <v>AmerikanskRibbegople</v>
      </c>
      <c r="K7595" t="str">
        <f t="shared" si="15084"/>
        <v>NegK</v>
      </c>
      <c r="L7595" t="str">
        <f t="shared" si="15085"/>
        <v>No Ct</v>
      </c>
      <c r="M7595" t="str">
        <f t="shared" si="15086"/>
        <v/>
      </c>
      <c r="N7595" t="str">
        <f t="shared" si="15087"/>
        <v/>
      </c>
      <c r="O7595" t="str">
        <f t="shared" si="15088"/>
        <v/>
      </c>
    </row>
    <row r="7596" spans="1:24" x14ac:dyDescent="0.25">
      <c r="A7596" t="s">
        <v>238</v>
      </c>
      <c r="B7596" t="s">
        <v>239</v>
      </c>
      <c r="C7596" t="s">
        <v>20</v>
      </c>
      <c r="D7596" s="6">
        <v>0.1</v>
      </c>
      <c r="E7596" s="6" t="s">
        <v>17</v>
      </c>
      <c r="F7596" t="s">
        <v>1572</v>
      </c>
      <c r="G7596" t="str">
        <f t="shared" si="15024"/>
        <v>DL2020007</v>
      </c>
      <c r="H7596" t="str">
        <f t="shared" si="15081"/>
        <v>07</v>
      </c>
      <c r="I7596" t="str">
        <f t="shared" si="15082"/>
        <v>AmerikanskRibbegople_07_20201112_DL2020007_KoegeGym</v>
      </c>
      <c r="J7596" t="str">
        <f t="shared" si="15083"/>
        <v>AmerikanskRibbegople</v>
      </c>
      <c r="K7596" t="str">
        <f t="shared" si="15084"/>
        <v>eDNA</v>
      </c>
      <c r="L7596" t="str">
        <f t="shared" si="15085"/>
        <v>No Ct</v>
      </c>
      <c r="M7596" t="str">
        <f t="shared" si="15086"/>
        <v/>
      </c>
      <c r="N7596" t="str">
        <f t="shared" si="15087"/>
        <v/>
      </c>
      <c r="O7596" t="str">
        <f t="shared" si="15088"/>
        <v/>
      </c>
    </row>
    <row r="7597" spans="1:24" x14ac:dyDescent="0.25">
      <c r="A7597" t="s">
        <v>240</v>
      </c>
      <c r="B7597" t="s">
        <v>239</v>
      </c>
      <c r="C7597" t="s">
        <v>20</v>
      </c>
      <c r="D7597" s="6">
        <v>0.1</v>
      </c>
      <c r="E7597" s="6" t="s">
        <v>17</v>
      </c>
      <c r="F7597" t="s">
        <v>1572</v>
      </c>
      <c r="G7597" t="str">
        <f t="shared" si="15024"/>
        <v>DL2020007</v>
      </c>
      <c r="H7597" t="str">
        <f t="shared" si="15081"/>
        <v>07</v>
      </c>
      <c r="I7597" t="str">
        <f t="shared" si="15082"/>
        <v>AmerikanskRibbegople_07_20201112_DL2020007_KoegeGym</v>
      </c>
      <c r="J7597" t="str">
        <f t="shared" si="15083"/>
        <v>AmerikanskRibbegople</v>
      </c>
      <c r="K7597" t="str">
        <f t="shared" si="15084"/>
        <v>eDNA</v>
      </c>
      <c r="L7597" t="str">
        <f t="shared" si="15085"/>
        <v>No Ct</v>
      </c>
      <c r="M7597" t="str">
        <f t="shared" si="15086"/>
        <v/>
      </c>
      <c r="N7597" t="str">
        <f t="shared" si="15087"/>
        <v/>
      </c>
      <c r="O7597" t="str">
        <f t="shared" si="15088"/>
        <v/>
      </c>
    </row>
    <row r="7598" spans="1:24" x14ac:dyDescent="0.25">
      <c r="A7598" t="s">
        <v>241</v>
      </c>
      <c r="B7598" t="s">
        <v>242</v>
      </c>
      <c r="C7598" t="s">
        <v>13</v>
      </c>
      <c r="D7598" s="6">
        <v>0.1</v>
      </c>
      <c r="E7598" s="6">
        <v>45.99</v>
      </c>
      <c r="F7598" t="s">
        <v>1572</v>
      </c>
      <c r="G7598" t="str">
        <f t="shared" si="15024"/>
        <v>DL2020007</v>
      </c>
      <c r="H7598" t="str">
        <f t="shared" si="15081"/>
        <v>08</v>
      </c>
      <c r="I7598" t="str">
        <f t="shared" si="15082"/>
        <v>AmerikanskRibbegople_08_20201112_DL2020007_KoegeGym</v>
      </c>
      <c r="J7598" t="str">
        <f t="shared" si="15083"/>
        <v>AmerikanskRibbegople</v>
      </c>
      <c r="K7598" t="str">
        <f t="shared" si="15084"/>
        <v>PosK</v>
      </c>
      <c r="L7598">
        <f t="shared" si="15085"/>
        <v>45.99</v>
      </c>
      <c r="M7598">
        <f t="shared" si="15086"/>
        <v>45.99</v>
      </c>
      <c r="N7598">
        <f t="shared" si="15087"/>
        <v>0</v>
      </c>
      <c r="O7598">
        <f t="shared" si="15088"/>
        <v>26.98</v>
      </c>
      <c r="Q7598">
        <f t="shared" ref="Q7598" si="15138">IF(L7600="No Ct",0,L7600)</f>
        <v>26.98</v>
      </c>
      <c r="R7598">
        <f t="shared" ref="R7598" si="15139">IF(L7601="No Ct",0,L7601)</f>
        <v>0</v>
      </c>
      <c r="S7598" t="str">
        <f t="shared" ref="S7598" si="15140">IF(AND(M7598&gt;0,N7598=0),"Valid","Invalid")</f>
        <v>Valid</v>
      </c>
      <c r="T7598" t="str">
        <f t="shared" ref="T7598" si="15141">IF(OR(Q7598&gt;1,R7598&gt;1),"Present","Absent")</f>
        <v>Present</v>
      </c>
      <c r="U7598" t="str">
        <f t="shared" ref="U7598" si="15142">IF(OR(AND(Q7598&gt;1,Q7598&lt;41),AND(R7598&gt;1,R7598&lt;41)),"Ct&lt;41","Ct&gt;41")</f>
        <v>Ct&lt;41</v>
      </c>
      <c r="V7598" t="str">
        <f>VLOOKUP(J7598,Datasæt_Analysesystemer!$C$2:$D$68,2,FALSE)</f>
        <v>Amerikansk ribbegople</v>
      </c>
      <c r="W7598" t="str">
        <f t="shared" ref="W7598" si="15143">MID(F7598,10,9)</f>
        <v>DL2020007</v>
      </c>
      <c r="X7598" t="str">
        <f t="shared" ref="X7598" si="15144">W7598&amp;"_"&amp;V7598&amp;"_"&amp;S7598&amp;"_"&amp;T7598&amp;"_"&amp;U7598</f>
        <v>DL2020007_Amerikansk ribbegople_Valid_Present_Ct&lt;41</v>
      </c>
    </row>
    <row r="7599" spans="1:24" x14ac:dyDescent="0.25">
      <c r="A7599" t="s">
        <v>243</v>
      </c>
      <c r="B7599" t="s">
        <v>244</v>
      </c>
      <c r="C7599" t="s">
        <v>16</v>
      </c>
      <c r="D7599" s="6">
        <v>0.1</v>
      </c>
      <c r="E7599" s="6" t="s">
        <v>17</v>
      </c>
      <c r="F7599" t="s">
        <v>1572</v>
      </c>
      <c r="G7599" t="str">
        <f t="shared" si="15024"/>
        <v>DL2020007</v>
      </c>
      <c r="H7599" t="str">
        <f t="shared" si="15081"/>
        <v>08</v>
      </c>
      <c r="I7599" t="str">
        <f t="shared" si="15082"/>
        <v>AmerikanskRibbegople_08_20201112_DL2020007_KoegeGym</v>
      </c>
      <c r="J7599" t="str">
        <f t="shared" si="15083"/>
        <v>AmerikanskRibbegople</v>
      </c>
      <c r="K7599" t="str">
        <f t="shared" si="15084"/>
        <v>NegK</v>
      </c>
      <c r="L7599" t="str">
        <f t="shared" si="15085"/>
        <v>No Ct</v>
      </c>
      <c r="M7599" t="str">
        <f t="shared" si="15086"/>
        <v/>
      </c>
      <c r="N7599" t="str">
        <f t="shared" si="15087"/>
        <v/>
      </c>
      <c r="O7599" t="str">
        <f t="shared" si="15088"/>
        <v/>
      </c>
    </row>
    <row r="7600" spans="1:24" x14ac:dyDescent="0.25">
      <c r="A7600" t="s">
        <v>245</v>
      </c>
      <c r="B7600" t="s">
        <v>246</v>
      </c>
      <c r="C7600" t="s">
        <v>20</v>
      </c>
      <c r="D7600" s="6">
        <v>0.1</v>
      </c>
      <c r="E7600" s="6">
        <v>26.98</v>
      </c>
      <c r="F7600" t="s">
        <v>1572</v>
      </c>
      <c r="G7600" t="str">
        <f t="shared" si="15024"/>
        <v>DL2020007</v>
      </c>
      <c r="H7600" t="str">
        <f t="shared" si="15081"/>
        <v>08</v>
      </c>
      <c r="I7600" t="str">
        <f t="shared" si="15082"/>
        <v>AmerikanskRibbegople_08_20201112_DL2020007_KoegeGym</v>
      </c>
      <c r="J7600" t="str">
        <f t="shared" si="15083"/>
        <v>AmerikanskRibbegople</v>
      </c>
      <c r="K7600" t="str">
        <f t="shared" si="15084"/>
        <v>eDNA</v>
      </c>
      <c r="L7600">
        <f t="shared" si="15085"/>
        <v>26.98</v>
      </c>
      <c r="M7600" t="str">
        <f t="shared" si="15086"/>
        <v/>
      </c>
      <c r="N7600" t="str">
        <f t="shared" si="15087"/>
        <v/>
      </c>
      <c r="O7600" t="str">
        <f t="shared" si="15088"/>
        <v/>
      </c>
    </row>
    <row r="7601" spans="1:24" x14ac:dyDescent="0.25">
      <c r="A7601" t="s">
        <v>247</v>
      </c>
      <c r="B7601" t="s">
        <v>246</v>
      </c>
      <c r="C7601" t="s">
        <v>20</v>
      </c>
      <c r="D7601" s="6">
        <v>0.1</v>
      </c>
      <c r="E7601" s="6" t="s">
        <v>17</v>
      </c>
      <c r="F7601" t="s">
        <v>1572</v>
      </c>
      <c r="G7601" t="str">
        <f t="shared" si="15024"/>
        <v>DL2020007</v>
      </c>
      <c r="H7601" t="str">
        <f t="shared" si="15081"/>
        <v>08</v>
      </c>
      <c r="I7601" t="str">
        <f t="shared" si="15082"/>
        <v>AmerikanskRibbegople_08_20201112_DL2020007_KoegeGym</v>
      </c>
      <c r="J7601" t="str">
        <f t="shared" si="15083"/>
        <v>AmerikanskRibbegople</v>
      </c>
      <c r="K7601" t="str">
        <f t="shared" si="15084"/>
        <v>eDNA</v>
      </c>
      <c r="L7601" t="str">
        <f t="shared" si="15085"/>
        <v>No Ct</v>
      </c>
      <c r="M7601" t="str">
        <f t="shared" si="15086"/>
        <v/>
      </c>
      <c r="N7601" t="str">
        <f t="shared" si="15087"/>
        <v/>
      </c>
      <c r="O7601" t="str">
        <f t="shared" si="15088"/>
        <v/>
      </c>
    </row>
    <row r="7602" spans="1:24" x14ac:dyDescent="0.25">
      <c r="A7602" t="s">
        <v>248</v>
      </c>
      <c r="B7602" t="s">
        <v>249</v>
      </c>
      <c r="C7602" t="s">
        <v>13</v>
      </c>
      <c r="D7602" s="6">
        <v>0.1</v>
      </c>
      <c r="E7602" s="6" t="s">
        <v>17</v>
      </c>
      <c r="F7602" t="s">
        <v>1572</v>
      </c>
      <c r="G7602" t="str">
        <f t="shared" ref="G7602:G7665" si="15145">MID(F7602,10,9)</f>
        <v>DL2020007</v>
      </c>
      <c r="H7602" t="str">
        <f t="shared" si="15081"/>
        <v>09</v>
      </c>
      <c r="I7602" t="str">
        <f t="shared" si="15082"/>
        <v>AmerikanskHummer_09_20201112_DL2020007_KoegeGym</v>
      </c>
      <c r="J7602" t="str">
        <f t="shared" si="15083"/>
        <v>AmerikanskHummer</v>
      </c>
      <c r="K7602" t="str">
        <f t="shared" si="15084"/>
        <v>PosK</v>
      </c>
      <c r="L7602" t="str">
        <f t="shared" si="15085"/>
        <v>No Ct</v>
      </c>
      <c r="M7602">
        <f t="shared" si="15086"/>
        <v>0</v>
      </c>
      <c r="N7602">
        <f t="shared" si="15087"/>
        <v>0</v>
      </c>
      <c r="O7602">
        <f t="shared" si="15088"/>
        <v>0</v>
      </c>
      <c r="Q7602">
        <f t="shared" ref="Q7602" si="15146">IF(L7604="No Ct",0,L7604)</f>
        <v>0</v>
      </c>
      <c r="R7602">
        <f t="shared" ref="R7602" si="15147">IF(L7605="No Ct",0,L7605)</f>
        <v>0</v>
      </c>
      <c r="S7602" t="str">
        <f t="shared" ref="S7602" si="15148">IF(AND(M7602&gt;0,N7602=0),"Valid","Invalid")</f>
        <v>Invalid</v>
      </c>
      <c r="T7602" t="str">
        <f t="shared" ref="T7602" si="15149">IF(OR(Q7602&gt;1,R7602&gt;1),"Present","Absent")</f>
        <v>Absent</v>
      </c>
      <c r="U7602" t="str">
        <f t="shared" ref="U7602" si="15150">IF(OR(AND(Q7602&gt;1,Q7602&lt;41),AND(R7602&gt;1,R7602&lt;41)),"Ct&lt;41","Ct&gt;41")</f>
        <v>Ct&gt;41</v>
      </c>
      <c r="V7602" t="str">
        <f>VLOOKUP(J7602,Datasæt_Analysesystemer!$C$2:$D$68,2,FALSE)</f>
        <v>Amerikansk hummer</v>
      </c>
      <c r="W7602" t="str">
        <f t="shared" ref="W7602" si="15151">MID(F7602,10,9)</f>
        <v>DL2020007</v>
      </c>
      <c r="X7602" t="str">
        <f t="shared" ref="X7602" si="15152">W7602&amp;"_"&amp;V7602&amp;"_"&amp;S7602&amp;"_"&amp;T7602&amp;"_"&amp;U7602</f>
        <v>DL2020007_Amerikansk hummer_Invalid_Absent_Ct&gt;41</v>
      </c>
    </row>
    <row r="7603" spans="1:24" x14ac:dyDescent="0.25">
      <c r="A7603" t="s">
        <v>250</v>
      </c>
      <c r="B7603" t="s">
        <v>251</v>
      </c>
      <c r="C7603" t="s">
        <v>16</v>
      </c>
      <c r="D7603" s="6">
        <v>0.1</v>
      </c>
      <c r="E7603" s="6" t="s">
        <v>17</v>
      </c>
      <c r="F7603" t="s">
        <v>1572</v>
      </c>
      <c r="G7603" t="str">
        <f t="shared" si="15145"/>
        <v>DL2020007</v>
      </c>
      <c r="H7603" t="str">
        <f t="shared" si="15081"/>
        <v>09</v>
      </c>
      <c r="I7603" t="str">
        <f t="shared" si="15082"/>
        <v>AmerikanskHummer_09_20201112_DL2020007_KoegeGym</v>
      </c>
      <c r="J7603" t="str">
        <f t="shared" si="15083"/>
        <v>AmerikanskHummer</v>
      </c>
      <c r="K7603" t="str">
        <f t="shared" si="15084"/>
        <v>NegK</v>
      </c>
      <c r="L7603" t="str">
        <f t="shared" si="15085"/>
        <v>No Ct</v>
      </c>
      <c r="M7603" t="str">
        <f t="shared" si="15086"/>
        <v/>
      </c>
      <c r="N7603" t="str">
        <f t="shared" si="15087"/>
        <v/>
      </c>
      <c r="O7603" t="str">
        <f t="shared" si="15088"/>
        <v/>
      </c>
    </row>
    <row r="7604" spans="1:24" x14ac:dyDescent="0.25">
      <c r="A7604" t="s">
        <v>252</v>
      </c>
      <c r="B7604" t="s">
        <v>253</v>
      </c>
      <c r="C7604" t="s">
        <v>20</v>
      </c>
      <c r="D7604" s="6">
        <v>0.1</v>
      </c>
      <c r="E7604" s="6" t="s">
        <v>17</v>
      </c>
      <c r="F7604" t="s">
        <v>1572</v>
      </c>
      <c r="G7604" t="str">
        <f t="shared" si="15145"/>
        <v>DL2020007</v>
      </c>
      <c r="H7604" t="str">
        <f t="shared" si="15081"/>
        <v>09</v>
      </c>
      <c r="I7604" t="str">
        <f t="shared" si="15082"/>
        <v>AmerikanskHummer_09_20201112_DL2020007_KoegeGym</v>
      </c>
      <c r="J7604" t="str">
        <f t="shared" si="15083"/>
        <v>AmerikanskHummer</v>
      </c>
      <c r="K7604" t="str">
        <f t="shared" si="15084"/>
        <v>eDNA</v>
      </c>
      <c r="L7604" t="str">
        <f t="shared" si="15085"/>
        <v>No Ct</v>
      </c>
      <c r="M7604" t="str">
        <f t="shared" si="15086"/>
        <v/>
      </c>
      <c r="N7604" t="str">
        <f t="shared" si="15087"/>
        <v/>
      </c>
      <c r="O7604" t="str">
        <f t="shared" si="15088"/>
        <v/>
      </c>
    </row>
    <row r="7605" spans="1:24" x14ac:dyDescent="0.25">
      <c r="A7605" t="s">
        <v>254</v>
      </c>
      <c r="B7605" t="s">
        <v>253</v>
      </c>
      <c r="C7605" t="s">
        <v>20</v>
      </c>
      <c r="D7605" s="6">
        <v>0.1</v>
      </c>
      <c r="E7605" s="6" t="s">
        <v>17</v>
      </c>
      <c r="F7605" t="s">
        <v>1572</v>
      </c>
      <c r="G7605" t="str">
        <f t="shared" si="15145"/>
        <v>DL2020007</v>
      </c>
      <c r="H7605" t="str">
        <f t="shared" si="15081"/>
        <v>09</v>
      </c>
      <c r="I7605" t="str">
        <f t="shared" si="15082"/>
        <v>AmerikanskHummer_09_20201112_DL2020007_KoegeGym</v>
      </c>
      <c r="J7605" t="str">
        <f t="shared" si="15083"/>
        <v>AmerikanskHummer</v>
      </c>
      <c r="K7605" t="str">
        <f t="shared" si="15084"/>
        <v>eDNA</v>
      </c>
      <c r="L7605" t="str">
        <f t="shared" si="15085"/>
        <v>No Ct</v>
      </c>
      <c r="M7605" t="str">
        <f t="shared" si="15086"/>
        <v/>
      </c>
      <c r="N7605" t="str">
        <f t="shared" si="15087"/>
        <v/>
      </c>
      <c r="O7605" t="str">
        <f t="shared" si="15088"/>
        <v/>
      </c>
    </row>
    <row r="7606" spans="1:24" x14ac:dyDescent="0.25">
      <c r="A7606" t="s">
        <v>255</v>
      </c>
      <c r="B7606" t="s">
        <v>256</v>
      </c>
      <c r="C7606" t="s">
        <v>13</v>
      </c>
      <c r="D7606" s="6">
        <v>0.1</v>
      </c>
      <c r="E7606" s="6">
        <v>35.49</v>
      </c>
      <c r="F7606" t="s">
        <v>1572</v>
      </c>
      <c r="G7606" t="str">
        <f t="shared" si="15145"/>
        <v>DL2020007</v>
      </c>
      <c r="H7606" t="str">
        <f t="shared" si="15081"/>
        <v>10</v>
      </c>
      <c r="I7606" t="str">
        <f t="shared" si="15082"/>
        <v>AmerikanskHummer_10_20201112_DL2020007_KoegeGym</v>
      </c>
      <c r="J7606" t="str">
        <f t="shared" si="15083"/>
        <v>AmerikanskHummer</v>
      </c>
      <c r="K7606" t="str">
        <f t="shared" si="15084"/>
        <v>PosK</v>
      </c>
      <c r="L7606">
        <f t="shared" si="15085"/>
        <v>35.49</v>
      </c>
      <c r="M7606">
        <f t="shared" si="15086"/>
        <v>35.49</v>
      </c>
      <c r="N7606">
        <f t="shared" si="15087"/>
        <v>0</v>
      </c>
      <c r="O7606">
        <f t="shared" si="15088"/>
        <v>0</v>
      </c>
      <c r="Q7606">
        <f t="shared" ref="Q7606" si="15153">IF(L7608="No Ct",0,L7608)</f>
        <v>0</v>
      </c>
      <c r="R7606">
        <f t="shared" ref="R7606" si="15154">IF(L7609="No Ct",0,L7609)</f>
        <v>0</v>
      </c>
      <c r="S7606" t="str">
        <f t="shared" ref="S7606" si="15155">IF(AND(M7606&gt;0,N7606=0),"Valid","Invalid")</f>
        <v>Valid</v>
      </c>
      <c r="T7606" t="str">
        <f t="shared" ref="T7606" si="15156">IF(OR(Q7606&gt;1,R7606&gt;1),"Present","Absent")</f>
        <v>Absent</v>
      </c>
      <c r="U7606" t="str">
        <f t="shared" ref="U7606" si="15157">IF(OR(AND(Q7606&gt;1,Q7606&lt;41),AND(R7606&gt;1,R7606&lt;41)),"Ct&lt;41","Ct&gt;41")</f>
        <v>Ct&gt;41</v>
      </c>
      <c r="V7606" t="str">
        <f>VLOOKUP(J7606,Datasæt_Analysesystemer!$C$2:$D$68,2,FALSE)</f>
        <v>Amerikansk hummer</v>
      </c>
      <c r="W7606" t="str">
        <f t="shared" ref="W7606" si="15158">MID(F7606,10,9)</f>
        <v>DL2020007</v>
      </c>
      <c r="X7606" t="str">
        <f t="shared" ref="X7606" si="15159">W7606&amp;"_"&amp;V7606&amp;"_"&amp;S7606&amp;"_"&amp;T7606&amp;"_"&amp;U7606</f>
        <v>DL2020007_Amerikansk hummer_Valid_Absent_Ct&gt;41</v>
      </c>
    </row>
    <row r="7607" spans="1:24" x14ac:dyDescent="0.25">
      <c r="A7607" t="s">
        <v>257</v>
      </c>
      <c r="B7607" t="s">
        <v>258</v>
      </c>
      <c r="C7607" t="s">
        <v>16</v>
      </c>
      <c r="D7607" s="6">
        <v>0.1</v>
      </c>
      <c r="E7607" s="6" t="s">
        <v>17</v>
      </c>
      <c r="F7607" t="s">
        <v>1572</v>
      </c>
      <c r="G7607" t="str">
        <f t="shared" si="15145"/>
        <v>DL2020007</v>
      </c>
      <c r="H7607" t="str">
        <f t="shared" si="15081"/>
        <v>10</v>
      </c>
      <c r="I7607" t="str">
        <f t="shared" si="15082"/>
        <v>AmerikanskHummer_10_20201112_DL2020007_KoegeGym</v>
      </c>
      <c r="J7607" t="str">
        <f t="shared" si="15083"/>
        <v>AmerikanskHummer</v>
      </c>
      <c r="K7607" t="str">
        <f t="shared" si="15084"/>
        <v>NegK</v>
      </c>
      <c r="L7607" t="str">
        <f t="shared" si="15085"/>
        <v>No Ct</v>
      </c>
      <c r="M7607" t="str">
        <f t="shared" si="15086"/>
        <v/>
      </c>
      <c r="N7607" t="str">
        <f t="shared" si="15087"/>
        <v/>
      </c>
      <c r="O7607" t="str">
        <f t="shared" si="15088"/>
        <v/>
      </c>
    </row>
    <row r="7608" spans="1:24" x14ac:dyDescent="0.25">
      <c r="A7608" t="s">
        <v>259</v>
      </c>
      <c r="B7608" t="s">
        <v>260</v>
      </c>
      <c r="C7608" t="s">
        <v>20</v>
      </c>
      <c r="D7608" s="6">
        <v>0.1</v>
      </c>
      <c r="E7608" s="6" t="s">
        <v>17</v>
      </c>
      <c r="F7608" t="s">
        <v>1572</v>
      </c>
      <c r="G7608" t="str">
        <f t="shared" si="15145"/>
        <v>DL2020007</v>
      </c>
      <c r="H7608" t="str">
        <f t="shared" si="15081"/>
        <v>10</v>
      </c>
      <c r="I7608" t="str">
        <f t="shared" si="15082"/>
        <v>AmerikanskHummer_10_20201112_DL2020007_KoegeGym</v>
      </c>
      <c r="J7608" t="str">
        <f t="shared" si="15083"/>
        <v>AmerikanskHummer</v>
      </c>
      <c r="K7608" t="str">
        <f t="shared" si="15084"/>
        <v>eDNA</v>
      </c>
      <c r="L7608" t="str">
        <f t="shared" si="15085"/>
        <v>No Ct</v>
      </c>
      <c r="M7608" t="str">
        <f t="shared" si="15086"/>
        <v/>
      </c>
      <c r="N7608" t="str">
        <f t="shared" si="15087"/>
        <v/>
      </c>
      <c r="O7608" t="str">
        <f t="shared" si="15088"/>
        <v/>
      </c>
    </row>
    <row r="7609" spans="1:24" x14ac:dyDescent="0.25">
      <c r="A7609" t="s">
        <v>261</v>
      </c>
      <c r="B7609" t="s">
        <v>260</v>
      </c>
      <c r="C7609" t="s">
        <v>20</v>
      </c>
      <c r="D7609" s="6">
        <v>0.1</v>
      </c>
      <c r="E7609" s="6" t="s">
        <v>17</v>
      </c>
      <c r="F7609" t="s">
        <v>1572</v>
      </c>
      <c r="G7609" t="str">
        <f t="shared" si="15145"/>
        <v>DL2020007</v>
      </c>
      <c r="H7609" t="str">
        <f t="shared" si="15081"/>
        <v>10</v>
      </c>
      <c r="I7609" t="str">
        <f t="shared" si="15082"/>
        <v>AmerikanskHummer_10_20201112_DL2020007_KoegeGym</v>
      </c>
      <c r="J7609" t="str">
        <f t="shared" si="15083"/>
        <v>AmerikanskHummer</v>
      </c>
      <c r="K7609" t="str">
        <f t="shared" si="15084"/>
        <v>eDNA</v>
      </c>
      <c r="L7609" t="str">
        <f t="shared" si="15085"/>
        <v>No Ct</v>
      </c>
      <c r="M7609" t="str">
        <f t="shared" si="15086"/>
        <v/>
      </c>
      <c r="N7609" t="str">
        <f t="shared" si="15087"/>
        <v/>
      </c>
      <c r="O7609" t="str">
        <f t="shared" si="15088"/>
        <v/>
      </c>
    </row>
    <row r="7610" spans="1:24" x14ac:dyDescent="0.25">
      <c r="A7610" t="s">
        <v>262</v>
      </c>
      <c r="B7610" t="s">
        <v>1474</v>
      </c>
      <c r="C7610" t="s">
        <v>13</v>
      </c>
      <c r="D7610" s="6">
        <v>0.1</v>
      </c>
      <c r="E7610" s="6">
        <v>34.83</v>
      </c>
      <c r="F7610" t="s">
        <v>1572</v>
      </c>
      <c r="G7610" t="str">
        <f t="shared" si="15145"/>
        <v>DL2020007</v>
      </c>
      <c r="H7610" t="str">
        <f t="shared" si="15081"/>
        <v>11</v>
      </c>
      <c r="I7610" t="str">
        <f t="shared" si="15082"/>
        <v>Kamjatkakrabbe_11_20201112_DL2020007_KoegeGym</v>
      </c>
      <c r="J7610" t="str">
        <f t="shared" si="15083"/>
        <v>Kamjatkakrabbe</v>
      </c>
      <c r="K7610" t="str">
        <f t="shared" si="15084"/>
        <v>PosK</v>
      </c>
      <c r="L7610">
        <f t="shared" si="15085"/>
        <v>34.83</v>
      </c>
      <c r="M7610">
        <f t="shared" si="15086"/>
        <v>34.83</v>
      </c>
      <c r="N7610">
        <f t="shared" si="15087"/>
        <v>0</v>
      </c>
      <c r="O7610">
        <f t="shared" si="15088"/>
        <v>0</v>
      </c>
      <c r="Q7610">
        <f t="shared" ref="Q7610" si="15160">IF(L7612="No Ct",0,L7612)</f>
        <v>0</v>
      </c>
      <c r="R7610">
        <f t="shared" ref="R7610" si="15161">IF(L7613="No Ct",0,L7613)</f>
        <v>0</v>
      </c>
      <c r="S7610" t="str">
        <f t="shared" ref="S7610" si="15162">IF(AND(M7610&gt;0,N7610=0),"Valid","Invalid")</f>
        <v>Valid</v>
      </c>
      <c r="T7610" t="str">
        <f t="shared" ref="T7610" si="15163">IF(OR(Q7610&gt;1,R7610&gt;1),"Present","Absent")</f>
        <v>Absent</v>
      </c>
      <c r="U7610" t="str">
        <f t="shared" ref="U7610" si="15164">IF(OR(AND(Q7610&gt;1,Q7610&lt;41),AND(R7610&gt;1,R7610&lt;41)),"Ct&lt;41","Ct&gt;41")</f>
        <v>Ct&gt;41</v>
      </c>
      <c r="V7610" t="str">
        <f>VLOOKUP(J7610,Datasæt_Analysesystemer!$C$2:$D$68,2,FALSE)</f>
        <v>Kamtjatkakrabbe</v>
      </c>
      <c r="W7610" t="str">
        <f t="shared" ref="W7610" si="15165">MID(F7610,10,9)</f>
        <v>DL2020007</v>
      </c>
      <c r="X7610" t="str">
        <f t="shared" ref="X7610" si="15166">W7610&amp;"_"&amp;V7610&amp;"_"&amp;S7610&amp;"_"&amp;T7610&amp;"_"&amp;U7610</f>
        <v>DL2020007_Kamtjatkakrabbe_Valid_Absent_Ct&gt;41</v>
      </c>
    </row>
    <row r="7611" spans="1:24" x14ac:dyDescent="0.25">
      <c r="A7611" t="s">
        <v>264</v>
      </c>
      <c r="B7611" t="s">
        <v>1475</v>
      </c>
      <c r="C7611" t="s">
        <v>16</v>
      </c>
      <c r="D7611" s="6">
        <v>0.1</v>
      </c>
      <c r="E7611" s="6" t="s">
        <v>17</v>
      </c>
      <c r="F7611" t="s">
        <v>1572</v>
      </c>
      <c r="G7611" t="str">
        <f t="shared" si="15145"/>
        <v>DL2020007</v>
      </c>
      <c r="H7611" t="str">
        <f t="shared" si="15081"/>
        <v>11</v>
      </c>
      <c r="I7611" t="str">
        <f t="shared" si="15082"/>
        <v>Kamjatkakrabbe_11_20201112_DL2020007_KoegeGym</v>
      </c>
      <c r="J7611" t="str">
        <f t="shared" si="15083"/>
        <v>Kamjatkakrabbe</v>
      </c>
      <c r="K7611" t="str">
        <f t="shared" si="15084"/>
        <v>NegK</v>
      </c>
      <c r="L7611" t="str">
        <f t="shared" si="15085"/>
        <v>No Ct</v>
      </c>
      <c r="M7611" t="str">
        <f t="shared" si="15086"/>
        <v/>
      </c>
      <c r="N7611" t="str">
        <f t="shared" si="15087"/>
        <v/>
      </c>
      <c r="O7611" t="str">
        <f t="shared" si="15088"/>
        <v/>
      </c>
    </row>
    <row r="7612" spans="1:24" x14ac:dyDescent="0.25">
      <c r="A7612" t="s">
        <v>266</v>
      </c>
      <c r="B7612" t="s">
        <v>1476</v>
      </c>
      <c r="C7612" t="s">
        <v>20</v>
      </c>
      <c r="D7612" s="6">
        <v>0.1</v>
      </c>
      <c r="E7612" s="6" t="s">
        <v>17</v>
      </c>
      <c r="F7612" t="s">
        <v>1572</v>
      </c>
      <c r="G7612" t="str">
        <f t="shared" si="15145"/>
        <v>DL2020007</v>
      </c>
      <c r="H7612" t="str">
        <f t="shared" si="15081"/>
        <v>11</v>
      </c>
      <c r="I7612" t="str">
        <f t="shared" si="15082"/>
        <v>Kamjatkakrabbe_11_20201112_DL2020007_KoegeGym</v>
      </c>
      <c r="J7612" t="str">
        <f t="shared" si="15083"/>
        <v>Kamjatkakrabbe</v>
      </c>
      <c r="K7612" t="str">
        <f t="shared" si="15084"/>
        <v>eDNA</v>
      </c>
      <c r="L7612" t="str">
        <f t="shared" si="15085"/>
        <v>No Ct</v>
      </c>
      <c r="M7612" t="str">
        <f t="shared" si="15086"/>
        <v/>
      </c>
      <c r="N7612" t="str">
        <f t="shared" si="15087"/>
        <v/>
      </c>
      <c r="O7612" t="str">
        <f t="shared" si="15088"/>
        <v/>
      </c>
    </row>
    <row r="7613" spans="1:24" x14ac:dyDescent="0.25">
      <c r="A7613" t="s">
        <v>268</v>
      </c>
      <c r="B7613" t="s">
        <v>1476</v>
      </c>
      <c r="C7613" t="s">
        <v>20</v>
      </c>
      <c r="D7613" s="6">
        <v>0.1</v>
      </c>
      <c r="E7613" s="6" t="s">
        <v>17</v>
      </c>
      <c r="F7613" t="s">
        <v>1572</v>
      </c>
      <c r="G7613" t="str">
        <f t="shared" si="15145"/>
        <v>DL2020007</v>
      </c>
      <c r="H7613" t="str">
        <f t="shared" si="15081"/>
        <v>11</v>
      </c>
      <c r="I7613" t="str">
        <f t="shared" si="15082"/>
        <v>Kamjatkakrabbe_11_20201112_DL2020007_KoegeGym</v>
      </c>
      <c r="J7613" t="str">
        <f t="shared" si="15083"/>
        <v>Kamjatkakrabbe</v>
      </c>
      <c r="K7613" t="str">
        <f t="shared" si="15084"/>
        <v>eDNA</v>
      </c>
      <c r="L7613" t="str">
        <f t="shared" si="15085"/>
        <v>No Ct</v>
      </c>
      <c r="M7613" t="str">
        <f t="shared" si="15086"/>
        <v/>
      </c>
      <c r="N7613" t="str">
        <f t="shared" si="15087"/>
        <v/>
      </c>
      <c r="O7613" t="str">
        <f t="shared" si="15088"/>
        <v/>
      </c>
    </row>
    <row r="7614" spans="1:24" x14ac:dyDescent="0.25">
      <c r="A7614" t="s">
        <v>269</v>
      </c>
      <c r="B7614" t="s">
        <v>1477</v>
      </c>
      <c r="C7614" t="s">
        <v>13</v>
      </c>
      <c r="D7614" s="6">
        <v>0.1</v>
      </c>
      <c r="E7614" s="6">
        <v>34.869999999999997</v>
      </c>
      <c r="F7614" t="s">
        <v>1572</v>
      </c>
      <c r="G7614" t="str">
        <f t="shared" si="15145"/>
        <v>DL2020007</v>
      </c>
      <c r="H7614" t="str">
        <f t="shared" si="15081"/>
        <v>12</v>
      </c>
      <c r="I7614" t="str">
        <f t="shared" si="15082"/>
        <v>Kamjatkakrabbe_12_20201112_DL2020007_KoegeGym</v>
      </c>
      <c r="J7614" t="str">
        <f t="shared" si="15083"/>
        <v>Kamjatkakrabbe</v>
      </c>
      <c r="K7614" t="str">
        <f t="shared" si="15084"/>
        <v>PosK</v>
      </c>
      <c r="L7614">
        <f t="shared" si="15085"/>
        <v>34.869999999999997</v>
      </c>
      <c r="M7614">
        <f t="shared" si="15086"/>
        <v>34.869999999999997</v>
      </c>
      <c r="N7614">
        <f t="shared" si="15087"/>
        <v>0</v>
      </c>
      <c r="O7614">
        <f t="shared" si="15088"/>
        <v>0</v>
      </c>
      <c r="Q7614">
        <f t="shared" ref="Q7614" si="15167">IF(L7616="No Ct",0,L7616)</f>
        <v>0</v>
      </c>
      <c r="R7614">
        <f t="shared" ref="R7614" si="15168">IF(L7617="No Ct",0,L7617)</f>
        <v>0</v>
      </c>
      <c r="S7614" t="str">
        <f t="shared" ref="S7614" si="15169">IF(AND(M7614&gt;0,N7614=0),"Valid","Invalid")</f>
        <v>Valid</v>
      </c>
      <c r="T7614" t="str">
        <f t="shared" ref="T7614" si="15170">IF(OR(Q7614&gt;1,R7614&gt;1),"Present","Absent")</f>
        <v>Absent</v>
      </c>
      <c r="U7614" t="str">
        <f t="shared" ref="U7614" si="15171">IF(OR(AND(Q7614&gt;1,Q7614&lt;41),AND(R7614&gt;1,R7614&lt;41)),"Ct&lt;41","Ct&gt;41")</f>
        <v>Ct&gt;41</v>
      </c>
      <c r="V7614" t="str">
        <f>VLOOKUP(J7614,Datasæt_Analysesystemer!$C$2:$D$68,2,FALSE)</f>
        <v>Kamtjatkakrabbe</v>
      </c>
      <c r="W7614" t="str">
        <f t="shared" ref="W7614" si="15172">MID(F7614,10,9)</f>
        <v>DL2020007</v>
      </c>
      <c r="X7614" t="str">
        <f t="shared" ref="X7614" si="15173">W7614&amp;"_"&amp;V7614&amp;"_"&amp;S7614&amp;"_"&amp;T7614&amp;"_"&amp;U7614</f>
        <v>DL2020007_Kamtjatkakrabbe_Valid_Absent_Ct&gt;41</v>
      </c>
    </row>
    <row r="7615" spans="1:24" x14ac:dyDescent="0.25">
      <c r="A7615" t="s">
        <v>271</v>
      </c>
      <c r="B7615" t="s">
        <v>1478</v>
      </c>
      <c r="C7615" t="s">
        <v>16</v>
      </c>
      <c r="D7615" s="6">
        <v>0.1</v>
      </c>
      <c r="E7615" s="6" t="s">
        <v>17</v>
      </c>
      <c r="F7615" t="s">
        <v>1572</v>
      </c>
      <c r="G7615" t="str">
        <f t="shared" si="15145"/>
        <v>DL2020007</v>
      </c>
      <c r="H7615" t="str">
        <f t="shared" si="15081"/>
        <v>12</v>
      </c>
      <c r="I7615" t="str">
        <f t="shared" si="15082"/>
        <v>Kamjatkakrabbe_12_20201112_DL2020007_KoegeGym</v>
      </c>
      <c r="J7615" t="str">
        <f t="shared" si="15083"/>
        <v>Kamjatkakrabbe</v>
      </c>
      <c r="K7615" t="str">
        <f t="shared" si="15084"/>
        <v>NegK</v>
      </c>
      <c r="L7615" t="str">
        <f t="shared" si="15085"/>
        <v>No Ct</v>
      </c>
      <c r="M7615" t="str">
        <f t="shared" si="15086"/>
        <v/>
      </c>
      <c r="N7615" t="str">
        <f t="shared" si="15087"/>
        <v/>
      </c>
      <c r="O7615" t="str">
        <f t="shared" si="15088"/>
        <v/>
      </c>
    </row>
    <row r="7616" spans="1:24" x14ac:dyDescent="0.25">
      <c r="A7616" t="s">
        <v>273</v>
      </c>
      <c r="B7616" t="s">
        <v>1479</v>
      </c>
      <c r="C7616" t="s">
        <v>20</v>
      </c>
      <c r="D7616" s="6">
        <v>0.1</v>
      </c>
      <c r="E7616" s="6" t="s">
        <v>17</v>
      </c>
      <c r="F7616" t="s">
        <v>1572</v>
      </c>
      <c r="G7616" t="str">
        <f t="shared" si="15145"/>
        <v>DL2020007</v>
      </c>
      <c r="H7616" t="str">
        <f t="shared" si="15081"/>
        <v>12</v>
      </c>
      <c r="I7616" t="str">
        <f t="shared" si="15082"/>
        <v>Kamjatkakrabbe_12_20201112_DL2020007_KoegeGym</v>
      </c>
      <c r="J7616" t="str">
        <f t="shared" si="15083"/>
        <v>Kamjatkakrabbe</v>
      </c>
      <c r="K7616" t="str">
        <f t="shared" si="15084"/>
        <v>eDNA</v>
      </c>
      <c r="L7616" t="str">
        <f t="shared" si="15085"/>
        <v>No Ct</v>
      </c>
      <c r="M7616" t="str">
        <f t="shared" si="15086"/>
        <v/>
      </c>
      <c r="N7616" t="str">
        <f t="shared" si="15087"/>
        <v/>
      </c>
      <c r="O7616" t="str">
        <f t="shared" si="15088"/>
        <v/>
      </c>
    </row>
    <row r="7617" spans="1:24" x14ac:dyDescent="0.25">
      <c r="A7617" t="s">
        <v>275</v>
      </c>
      <c r="B7617" t="s">
        <v>1479</v>
      </c>
      <c r="C7617" t="s">
        <v>20</v>
      </c>
      <c r="D7617" s="6">
        <v>0.1</v>
      </c>
      <c r="E7617" s="6" t="s">
        <v>17</v>
      </c>
      <c r="F7617" t="s">
        <v>1572</v>
      </c>
      <c r="G7617" t="str">
        <f t="shared" si="15145"/>
        <v>DL2020007</v>
      </c>
      <c r="H7617" t="str">
        <f t="shared" si="15081"/>
        <v>12</v>
      </c>
      <c r="I7617" t="str">
        <f t="shared" si="15082"/>
        <v>Kamjatkakrabbe_12_20201112_DL2020007_KoegeGym</v>
      </c>
      <c r="J7617" t="str">
        <f t="shared" si="15083"/>
        <v>Kamjatkakrabbe</v>
      </c>
      <c r="K7617" t="str">
        <f t="shared" si="15084"/>
        <v>eDNA</v>
      </c>
      <c r="L7617" t="str">
        <f t="shared" si="15085"/>
        <v>No Ct</v>
      </c>
      <c r="M7617" t="str">
        <f t="shared" si="15086"/>
        <v/>
      </c>
      <c r="N7617" t="str">
        <f t="shared" si="15087"/>
        <v/>
      </c>
      <c r="O7617" t="str">
        <f t="shared" si="15088"/>
        <v/>
      </c>
    </row>
    <row r="7618" spans="1:24" x14ac:dyDescent="0.25">
      <c r="A7618" t="s">
        <v>276</v>
      </c>
      <c r="B7618" t="s">
        <v>1480</v>
      </c>
      <c r="C7618" t="s">
        <v>13</v>
      </c>
      <c r="D7618" s="6">
        <v>0.1</v>
      </c>
      <c r="E7618" s="6" t="s">
        <v>17</v>
      </c>
      <c r="F7618" t="s">
        <v>1572</v>
      </c>
      <c r="G7618" t="str">
        <f t="shared" si="15145"/>
        <v>DL2020007</v>
      </c>
      <c r="H7618" t="str">
        <f t="shared" si="15081"/>
        <v>13</v>
      </c>
      <c r="I7618" t="str">
        <f t="shared" si="15082"/>
        <v>KinesiskUldhaandskrabbe_13_20201112_DL2020007_KoegeGym</v>
      </c>
      <c r="J7618" t="str">
        <f t="shared" si="15083"/>
        <v>KinesiskUldhaandskrabbe</v>
      </c>
      <c r="K7618" t="str">
        <f t="shared" si="15084"/>
        <v>PosK</v>
      </c>
      <c r="L7618" t="str">
        <f t="shared" si="15085"/>
        <v>No Ct</v>
      </c>
      <c r="M7618">
        <f t="shared" si="15086"/>
        <v>0</v>
      </c>
      <c r="N7618">
        <f t="shared" si="15087"/>
        <v>0</v>
      </c>
      <c r="O7618">
        <f t="shared" si="15088"/>
        <v>0</v>
      </c>
      <c r="Q7618">
        <f t="shared" ref="Q7618" si="15174">IF(L7620="No Ct",0,L7620)</f>
        <v>0</v>
      </c>
      <c r="R7618">
        <f t="shared" ref="R7618" si="15175">IF(L7621="No Ct",0,L7621)</f>
        <v>0</v>
      </c>
      <c r="S7618" t="str">
        <f t="shared" ref="S7618" si="15176">IF(AND(M7618&gt;0,N7618=0),"Valid","Invalid")</f>
        <v>Invalid</v>
      </c>
      <c r="T7618" t="str">
        <f t="shared" ref="T7618" si="15177">IF(OR(Q7618&gt;1,R7618&gt;1),"Present","Absent")</f>
        <v>Absent</v>
      </c>
      <c r="U7618" t="str">
        <f t="shared" ref="U7618" si="15178">IF(OR(AND(Q7618&gt;1,Q7618&lt;41),AND(R7618&gt;1,R7618&lt;41)),"Ct&lt;41","Ct&gt;41")</f>
        <v>Ct&gt;41</v>
      </c>
      <c r="V7618" t="str">
        <f>VLOOKUP(J7618,Datasæt_Analysesystemer!$C$2:$D$68,2,FALSE)</f>
        <v>Kinesisk uldhåndskrabbe</v>
      </c>
      <c r="W7618" t="str">
        <f t="shared" ref="W7618" si="15179">MID(F7618,10,9)</f>
        <v>DL2020007</v>
      </c>
      <c r="X7618" t="str">
        <f t="shared" ref="X7618" si="15180">W7618&amp;"_"&amp;V7618&amp;"_"&amp;S7618&amp;"_"&amp;T7618&amp;"_"&amp;U7618</f>
        <v>DL2020007_Kinesisk uldhåndskrabbe_Invalid_Absent_Ct&gt;41</v>
      </c>
    </row>
    <row r="7619" spans="1:24" x14ac:dyDescent="0.25">
      <c r="A7619" t="s">
        <v>278</v>
      </c>
      <c r="B7619" t="s">
        <v>1481</v>
      </c>
      <c r="C7619" t="s">
        <v>16</v>
      </c>
      <c r="D7619" s="6">
        <v>0.1</v>
      </c>
      <c r="E7619" s="6" t="s">
        <v>17</v>
      </c>
      <c r="F7619" t="s">
        <v>1572</v>
      </c>
      <c r="G7619" t="str">
        <f t="shared" si="15145"/>
        <v>DL2020007</v>
      </c>
      <c r="H7619" t="str">
        <f t="shared" si="15081"/>
        <v>13</v>
      </c>
      <c r="I7619" t="str">
        <f t="shared" si="15082"/>
        <v>KinesiskUldhaandskrabbe_13_20201112_DL2020007_KoegeGym</v>
      </c>
      <c r="J7619" t="str">
        <f t="shared" si="15083"/>
        <v>KinesiskUldhaandskrabbe</v>
      </c>
      <c r="K7619" t="str">
        <f t="shared" si="15084"/>
        <v>NegK</v>
      </c>
      <c r="L7619" t="str">
        <f t="shared" si="15085"/>
        <v>No Ct</v>
      </c>
      <c r="M7619" t="str">
        <f t="shared" si="15086"/>
        <v/>
      </c>
      <c r="N7619" t="str">
        <f t="shared" si="15087"/>
        <v/>
      </c>
      <c r="O7619" t="str">
        <f t="shared" si="15088"/>
        <v/>
      </c>
    </row>
    <row r="7620" spans="1:24" x14ac:dyDescent="0.25">
      <c r="A7620" t="s">
        <v>280</v>
      </c>
      <c r="B7620" t="s">
        <v>1482</v>
      </c>
      <c r="C7620" t="s">
        <v>20</v>
      </c>
      <c r="D7620" s="6">
        <v>0.1</v>
      </c>
      <c r="E7620" s="6" t="s">
        <v>17</v>
      </c>
      <c r="F7620" t="s">
        <v>1572</v>
      </c>
      <c r="G7620" t="str">
        <f t="shared" si="15145"/>
        <v>DL2020007</v>
      </c>
      <c r="H7620" t="str">
        <f t="shared" si="15081"/>
        <v>13</v>
      </c>
      <c r="I7620" t="str">
        <f t="shared" si="15082"/>
        <v>KinesiskUldhaandskrabbe_13_20201112_DL2020007_KoegeGym</v>
      </c>
      <c r="J7620" t="str">
        <f t="shared" si="15083"/>
        <v>KinesiskUldhaandskrabbe</v>
      </c>
      <c r="K7620" t="str">
        <f t="shared" si="15084"/>
        <v>eDNA</v>
      </c>
      <c r="L7620" t="str">
        <f t="shared" si="15085"/>
        <v>No Ct</v>
      </c>
      <c r="M7620" t="str">
        <f t="shared" si="15086"/>
        <v/>
      </c>
      <c r="N7620" t="str">
        <f t="shared" si="15087"/>
        <v/>
      </c>
      <c r="O7620" t="str">
        <f t="shared" si="15088"/>
        <v/>
      </c>
    </row>
    <row r="7621" spans="1:24" x14ac:dyDescent="0.25">
      <c r="A7621" t="s">
        <v>282</v>
      </c>
      <c r="B7621" t="s">
        <v>1482</v>
      </c>
      <c r="C7621" t="s">
        <v>20</v>
      </c>
      <c r="D7621" s="6">
        <v>0.1</v>
      </c>
      <c r="E7621" s="6" t="s">
        <v>17</v>
      </c>
      <c r="F7621" t="s">
        <v>1572</v>
      </c>
      <c r="G7621" t="str">
        <f t="shared" si="15145"/>
        <v>DL2020007</v>
      </c>
      <c r="H7621" t="str">
        <f t="shared" si="15081"/>
        <v>13</v>
      </c>
      <c r="I7621" t="str">
        <f t="shared" si="15082"/>
        <v>KinesiskUldhaandskrabbe_13_20201112_DL2020007_KoegeGym</v>
      </c>
      <c r="J7621" t="str">
        <f t="shared" si="15083"/>
        <v>KinesiskUldhaandskrabbe</v>
      </c>
      <c r="K7621" t="str">
        <f t="shared" si="15084"/>
        <v>eDNA</v>
      </c>
      <c r="L7621" t="str">
        <f t="shared" si="15085"/>
        <v>No Ct</v>
      </c>
      <c r="M7621" t="str">
        <f t="shared" si="15086"/>
        <v/>
      </c>
      <c r="N7621" t="str">
        <f t="shared" si="15087"/>
        <v/>
      </c>
      <c r="O7621" t="str">
        <f t="shared" si="15088"/>
        <v/>
      </c>
    </row>
    <row r="7622" spans="1:24" x14ac:dyDescent="0.25">
      <c r="A7622" t="s">
        <v>283</v>
      </c>
      <c r="B7622" t="s">
        <v>1483</v>
      </c>
      <c r="C7622" t="s">
        <v>13</v>
      </c>
      <c r="D7622" s="6">
        <v>0.1</v>
      </c>
      <c r="E7622" s="6" t="s">
        <v>17</v>
      </c>
      <c r="F7622" t="s">
        <v>1572</v>
      </c>
      <c r="G7622" t="str">
        <f t="shared" si="15145"/>
        <v>DL2020007</v>
      </c>
      <c r="H7622" t="str">
        <f t="shared" si="15081"/>
        <v>14</v>
      </c>
      <c r="I7622" t="str">
        <f t="shared" si="15082"/>
        <v>KinesiskUldhaandskrabbe_14_20201112_DL2020007_KoegeGym</v>
      </c>
      <c r="J7622" t="str">
        <f t="shared" si="15083"/>
        <v>KinesiskUldhaandskrabbe</v>
      </c>
      <c r="K7622" t="str">
        <f t="shared" si="15084"/>
        <v>PosK</v>
      </c>
      <c r="L7622" t="str">
        <f t="shared" si="15085"/>
        <v>No Ct</v>
      </c>
      <c r="M7622">
        <f t="shared" si="15086"/>
        <v>0</v>
      </c>
      <c r="N7622">
        <f t="shared" si="15087"/>
        <v>0</v>
      </c>
      <c r="O7622">
        <f t="shared" si="15088"/>
        <v>0</v>
      </c>
      <c r="Q7622">
        <f t="shared" ref="Q7622" si="15181">IF(L7624="No Ct",0,L7624)</f>
        <v>0</v>
      </c>
      <c r="R7622">
        <f t="shared" ref="R7622" si="15182">IF(L7625="No Ct",0,L7625)</f>
        <v>0</v>
      </c>
      <c r="S7622" t="str">
        <f t="shared" ref="S7622" si="15183">IF(AND(M7622&gt;0,N7622=0),"Valid","Invalid")</f>
        <v>Invalid</v>
      </c>
      <c r="T7622" t="str">
        <f t="shared" ref="T7622" si="15184">IF(OR(Q7622&gt;1,R7622&gt;1),"Present","Absent")</f>
        <v>Absent</v>
      </c>
      <c r="U7622" t="str">
        <f t="shared" ref="U7622" si="15185">IF(OR(AND(Q7622&gt;1,Q7622&lt;41),AND(R7622&gt;1,R7622&lt;41)),"Ct&lt;41","Ct&gt;41")</f>
        <v>Ct&gt;41</v>
      </c>
      <c r="V7622" t="str">
        <f>VLOOKUP(J7622,Datasæt_Analysesystemer!$C$2:$D$68,2,FALSE)</f>
        <v>Kinesisk uldhåndskrabbe</v>
      </c>
      <c r="W7622" t="str">
        <f t="shared" ref="W7622" si="15186">MID(F7622,10,9)</f>
        <v>DL2020007</v>
      </c>
      <c r="X7622" t="str">
        <f t="shared" ref="X7622" si="15187">W7622&amp;"_"&amp;V7622&amp;"_"&amp;S7622&amp;"_"&amp;T7622&amp;"_"&amp;U7622</f>
        <v>DL2020007_Kinesisk uldhåndskrabbe_Invalid_Absent_Ct&gt;41</v>
      </c>
    </row>
    <row r="7623" spans="1:24" x14ac:dyDescent="0.25">
      <c r="A7623" t="s">
        <v>285</v>
      </c>
      <c r="B7623" t="s">
        <v>1484</v>
      </c>
      <c r="C7623" t="s">
        <v>16</v>
      </c>
      <c r="D7623" s="6">
        <v>0.1</v>
      </c>
      <c r="E7623" s="6" t="s">
        <v>17</v>
      </c>
      <c r="F7623" t="s">
        <v>1572</v>
      </c>
      <c r="G7623" t="str">
        <f t="shared" si="15145"/>
        <v>DL2020007</v>
      </c>
      <c r="H7623" t="str">
        <f t="shared" si="15081"/>
        <v>14</v>
      </c>
      <c r="I7623" t="str">
        <f t="shared" si="15082"/>
        <v>KinesiskUldhaandskrabbe_14_20201112_DL2020007_KoegeGym</v>
      </c>
      <c r="J7623" t="str">
        <f t="shared" si="15083"/>
        <v>KinesiskUldhaandskrabbe</v>
      </c>
      <c r="K7623" t="str">
        <f t="shared" si="15084"/>
        <v>NegK</v>
      </c>
      <c r="L7623" t="str">
        <f t="shared" si="15085"/>
        <v>No Ct</v>
      </c>
      <c r="M7623" t="str">
        <f t="shared" si="15086"/>
        <v/>
      </c>
      <c r="N7623" t="str">
        <f t="shared" si="15087"/>
        <v/>
      </c>
      <c r="O7623" t="str">
        <f t="shared" si="15088"/>
        <v/>
      </c>
    </row>
    <row r="7624" spans="1:24" x14ac:dyDescent="0.25">
      <c r="A7624" t="s">
        <v>287</v>
      </c>
      <c r="B7624" t="s">
        <v>1485</v>
      </c>
      <c r="C7624" t="s">
        <v>20</v>
      </c>
      <c r="D7624" s="6">
        <v>0.1</v>
      </c>
      <c r="E7624" s="6" t="s">
        <v>17</v>
      </c>
      <c r="F7624" t="s">
        <v>1572</v>
      </c>
      <c r="G7624" t="str">
        <f t="shared" si="15145"/>
        <v>DL2020007</v>
      </c>
      <c r="H7624" t="str">
        <f t="shared" si="15081"/>
        <v>14</v>
      </c>
      <c r="I7624" t="str">
        <f t="shared" si="15082"/>
        <v>KinesiskUldhaandskrabbe_14_20201112_DL2020007_KoegeGym</v>
      </c>
      <c r="J7624" t="str">
        <f t="shared" si="15083"/>
        <v>KinesiskUldhaandskrabbe</v>
      </c>
      <c r="K7624" t="str">
        <f t="shared" si="15084"/>
        <v>eDNA</v>
      </c>
      <c r="L7624" t="str">
        <f t="shared" si="15085"/>
        <v>No Ct</v>
      </c>
      <c r="M7624" t="str">
        <f t="shared" si="15086"/>
        <v/>
      </c>
      <c r="N7624" t="str">
        <f t="shared" si="15087"/>
        <v/>
      </c>
      <c r="O7624" t="str">
        <f t="shared" si="15088"/>
        <v/>
      </c>
    </row>
    <row r="7625" spans="1:24" x14ac:dyDescent="0.25">
      <c r="A7625" t="s">
        <v>289</v>
      </c>
      <c r="B7625" t="s">
        <v>1485</v>
      </c>
      <c r="C7625" t="s">
        <v>20</v>
      </c>
      <c r="D7625" s="6">
        <v>0.1</v>
      </c>
      <c r="E7625" s="6" t="s">
        <v>17</v>
      </c>
      <c r="F7625" t="s">
        <v>1572</v>
      </c>
      <c r="G7625" t="str">
        <f t="shared" si="15145"/>
        <v>DL2020007</v>
      </c>
      <c r="H7625" t="str">
        <f t="shared" si="15081"/>
        <v>14</v>
      </c>
      <c r="I7625" t="str">
        <f t="shared" si="15082"/>
        <v>KinesiskUldhaandskrabbe_14_20201112_DL2020007_KoegeGym</v>
      </c>
      <c r="J7625" t="str">
        <f t="shared" si="15083"/>
        <v>KinesiskUldhaandskrabbe</v>
      </c>
      <c r="K7625" t="str">
        <f t="shared" si="15084"/>
        <v>eDNA</v>
      </c>
      <c r="L7625" t="str">
        <f t="shared" si="15085"/>
        <v>No Ct</v>
      </c>
      <c r="M7625" t="str">
        <f t="shared" si="15086"/>
        <v/>
      </c>
      <c r="N7625" t="str">
        <f t="shared" si="15087"/>
        <v/>
      </c>
      <c r="O7625" t="str">
        <f t="shared" si="15088"/>
        <v/>
      </c>
    </row>
    <row r="7626" spans="1:24" x14ac:dyDescent="0.25">
      <c r="A7626" t="s">
        <v>290</v>
      </c>
      <c r="B7626" t="s">
        <v>1486</v>
      </c>
      <c r="C7626" t="s">
        <v>13</v>
      </c>
      <c r="D7626" s="6">
        <v>0.1</v>
      </c>
      <c r="E7626" s="6">
        <v>32.840000000000003</v>
      </c>
      <c r="F7626" t="s">
        <v>1572</v>
      </c>
      <c r="G7626" t="str">
        <f t="shared" si="15145"/>
        <v>DL2020007</v>
      </c>
      <c r="H7626" t="str">
        <f t="shared" si="15081"/>
        <v>15</v>
      </c>
      <c r="I7626" t="str">
        <f t="shared" si="15082"/>
        <v>NordamerikanskMudderkrabbe_15_20201112_DL2020007_KoegeGym</v>
      </c>
      <c r="J7626" t="str">
        <f t="shared" si="15083"/>
        <v>NordamerikanskMudderkrabbe</v>
      </c>
      <c r="K7626" t="str">
        <f t="shared" si="15084"/>
        <v>PosK</v>
      </c>
      <c r="L7626">
        <f t="shared" si="15085"/>
        <v>32.840000000000003</v>
      </c>
      <c r="M7626">
        <f t="shared" si="15086"/>
        <v>32.840000000000003</v>
      </c>
      <c r="N7626">
        <f t="shared" si="15087"/>
        <v>0</v>
      </c>
      <c r="O7626">
        <f t="shared" si="15088"/>
        <v>0</v>
      </c>
      <c r="Q7626">
        <f t="shared" ref="Q7626" si="15188">IF(L7628="No Ct",0,L7628)</f>
        <v>0</v>
      </c>
      <c r="R7626">
        <f t="shared" ref="R7626" si="15189">IF(L7629="No Ct",0,L7629)</f>
        <v>0</v>
      </c>
      <c r="S7626" t="str">
        <f t="shared" ref="S7626" si="15190">IF(AND(M7626&gt;0,N7626=0),"Valid","Invalid")</f>
        <v>Valid</v>
      </c>
      <c r="T7626" t="str">
        <f t="shared" ref="T7626" si="15191">IF(OR(Q7626&gt;1,R7626&gt;1),"Present","Absent")</f>
        <v>Absent</v>
      </c>
      <c r="U7626" t="str">
        <f t="shared" ref="U7626" si="15192">IF(OR(AND(Q7626&gt;1,Q7626&lt;41),AND(R7626&gt;1,R7626&lt;41)),"Ct&lt;41","Ct&gt;41")</f>
        <v>Ct&gt;41</v>
      </c>
      <c r="V7626" t="str">
        <f>VLOOKUP(J7626,Datasæt_Analysesystemer!$C$2:$D$68,2,FALSE)</f>
        <v>Nordam. Brakvandskrabbe / mudderkrabbe</v>
      </c>
      <c r="W7626" t="str">
        <f t="shared" ref="W7626" si="15193">MID(F7626,10,9)</f>
        <v>DL2020007</v>
      </c>
      <c r="X7626" t="str">
        <f t="shared" ref="X7626" si="15194">W7626&amp;"_"&amp;V7626&amp;"_"&amp;S7626&amp;"_"&amp;T7626&amp;"_"&amp;U7626</f>
        <v>DL2020007_Nordam. Brakvandskrabbe / mudderkrabbe_Valid_Absent_Ct&gt;41</v>
      </c>
    </row>
    <row r="7627" spans="1:24" x14ac:dyDescent="0.25">
      <c r="A7627" t="s">
        <v>292</v>
      </c>
      <c r="B7627" t="s">
        <v>1487</v>
      </c>
      <c r="C7627" t="s">
        <v>16</v>
      </c>
      <c r="D7627" s="6">
        <v>0.1</v>
      </c>
      <c r="E7627" s="6" t="s">
        <v>17</v>
      </c>
      <c r="F7627" t="s">
        <v>1572</v>
      </c>
      <c r="G7627" t="str">
        <f t="shared" si="15145"/>
        <v>DL2020007</v>
      </c>
      <c r="H7627" t="str">
        <f t="shared" si="15081"/>
        <v>15</v>
      </c>
      <c r="I7627" t="str">
        <f t="shared" si="15082"/>
        <v>NordamerikanskMudderkrabbe_15_20201112_DL2020007_KoegeGym</v>
      </c>
      <c r="J7627" t="str">
        <f t="shared" si="15083"/>
        <v>NordamerikanskMudderkrabbe</v>
      </c>
      <c r="K7627" t="str">
        <f t="shared" si="15084"/>
        <v>NegK</v>
      </c>
      <c r="L7627" t="str">
        <f t="shared" si="15085"/>
        <v>No Ct</v>
      </c>
      <c r="M7627" t="str">
        <f t="shared" si="15086"/>
        <v/>
      </c>
      <c r="N7627" t="str">
        <f t="shared" si="15087"/>
        <v/>
      </c>
      <c r="O7627" t="str">
        <f t="shared" si="15088"/>
        <v/>
      </c>
    </row>
    <row r="7628" spans="1:24" x14ac:dyDescent="0.25">
      <c r="A7628" t="s">
        <v>294</v>
      </c>
      <c r="B7628" t="s">
        <v>1488</v>
      </c>
      <c r="C7628" t="s">
        <v>20</v>
      </c>
      <c r="D7628" s="6">
        <v>0.1</v>
      </c>
      <c r="E7628" s="6" t="s">
        <v>17</v>
      </c>
      <c r="F7628" t="s">
        <v>1572</v>
      </c>
      <c r="G7628" t="str">
        <f t="shared" si="15145"/>
        <v>DL2020007</v>
      </c>
      <c r="H7628" t="str">
        <f t="shared" si="15081"/>
        <v>15</v>
      </c>
      <c r="I7628" t="str">
        <f t="shared" si="15082"/>
        <v>NordamerikanskMudderkrabbe_15_20201112_DL2020007_KoegeGym</v>
      </c>
      <c r="J7628" t="str">
        <f t="shared" si="15083"/>
        <v>NordamerikanskMudderkrabbe</v>
      </c>
      <c r="K7628" t="str">
        <f t="shared" si="15084"/>
        <v>eDNA</v>
      </c>
      <c r="L7628" t="str">
        <f t="shared" si="15085"/>
        <v>No Ct</v>
      </c>
      <c r="M7628" t="str">
        <f t="shared" si="15086"/>
        <v/>
      </c>
      <c r="N7628" t="str">
        <f t="shared" si="15087"/>
        <v/>
      </c>
      <c r="O7628" t="str">
        <f t="shared" si="15088"/>
        <v/>
      </c>
    </row>
    <row r="7629" spans="1:24" x14ac:dyDescent="0.25">
      <c r="A7629" t="s">
        <v>296</v>
      </c>
      <c r="B7629" t="s">
        <v>1488</v>
      </c>
      <c r="C7629" t="s">
        <v>20</v>
      </c>
      <c r="D7629" s="6">
        <v>0.1</v>
      </c>
      <c r="E7629" s="6" t="s">
        <v>17</v>
      </c>
      <c r="F7629" t="s">
        <v>1572</v>
      </c>
      <c r="G7629" t="str">
        <f t="shared" si="15145"/>
        <v>DL2020007</v>
      </c>
      <c r="H7629" t="str">
        <f t="shared" si="15081"/>
        <v>15</v>
      </c>
      <c r="I7629" t="str">
        <f t="shared" si="15082"/>
        <v>NordamerikanskMudderkrabbe_15_20201112_DL2020007_KoegeGym</v>
      </c>
      <c r="J7629" t="str">
        <f t="shared" si="15083"/>
        <v>NordamerikanskMudderkrabbe</v>
      </c>
      <c r="K7629" t="str">
        <f t="shared" si="15084"/>
        <v>eDNA</v>
      </c>
      <c r="L7629" t="str">
        <f t="shared" si="15085"/>
        <v>No Ct</v>
      </c>
      <c r="M7629" t="str">
        <f t="shared" si="15086"/>
        <v/>
      </c>
      <c r="N7629" t="str">
        <f t="shared" si="15087"/>
        <v/>
      </c>
      <c r="O7629" t="str">
        <f t="shared" si="15088"/>
        <v/>
      </c>
    </row>
    <row r="7630" spans="1:24" x14ac:dyDescent="0.25">
      <c r="A7630" t="s">
        <v>297</v>
      </c>
      <c r="B7630" t="s">
        <v>1489</v>
      </c>
      <c r="C7630" t="s">
        <v>13</v>
      </c>
      <c r="D7630" s="6">
        <v>0.1</v>
      </c>
      <c r="E7630" s="6">
        <v>33.020000000000003</v>
      </c>
      <c r="F7630" t="s">
        <v>1572</v>
      </c>
      <c r="G7630" t="str">
        <f t="shared" si="15145"/>
        <v>DL2020007</v>
      </c>
      <c r="H7630" t="str">
        <f t="shared" si="15081"/>
        <v>16</v>
      </c>
      <c r="I7630" t="str">
        <f t="shared" si="15082"/>
        <v>NordamerikanskMudderkrabbe_16_20201112_DL2020007_KoegeGym</v>
      </c>
      <c r="J7630" t="str">
        <f t="shared" si="15083"/>
        <v>NordamerikanskMudderkrabbe</v>
      </c>
      <c r="K7630" t="str">
        <f t="shared" si="15084"/>
        <v>PosK</v>
      </c>
      <c r="L7630">
        <f t="shared" si="15085"/>
        <v>33.020000000000003</v>
      </c>
      <c r="M7630">
        <f t="shared" si="15086"/>
        <v>33.020000000000003</v>
      </c>
      <c r="N7630">
        <f t="shared" si="15087"/>
        <v>0</v>
      </c>
      <c r="O7630">
        <f t="shared" si="15088"/>
        <v>0</v>
      </c>
      <c r="Q7630">
        <f t="shared" ref="Q7630" si="15195">IF(L7632="No Ct",0,L7632)</f>
        <v>0</v>
      </c>
      <c r="R7630">
        <f t="shared" ref="R7630" si="15196">IF(L7633="No Ct",0,L7633)</f>
        <v>0</v>
      </c>
      <c r="S7630" t="str">
        <f t="shared" ref="S7630" si="15197">IF(AND(M7630&gt;0,N7630=0),"Valid","Invalid")</f>
        <v>Valid</v>
      </c>
      <c r="T7630" t="str">
        <f t="shared" ref="T7630" si="15198">IF(OR(Q7630&gt;1,R7630&gt;1),"Present","Absent")</f>
        <v>Absent</v>
      </c>
      <c r="U7630" t="str">
        <f t="shared" ref="U7630" si="15199">IF(OR(AND(Q7630&gt;1,Q7630&lt;41),AND(R7630&gt;1,R7630&lt;41)),"Ct&lt;41","Ct&gt;41")</f>
        <v>Ct&gt;41</v>
      </c>
      <c r="V7630" t="str">
        <f>VLOOKUP(J7630,Datasæt_Analysesystemer!$C$2:$D$68,2,FALSE)</f>
        <v>Nordam. Brakvandskrabbe / mudderkrabbe</v>
      </c>
      <c r="W7630" t="str">
        <f t="shared" ref="W7630" si="15200">MID(F7630,10,9)</f>
        <v>DL2020007</v>
      </c>
      <c r="X7630" t="str">
        <f t="shared" ref="X7630" si="15201">W7630&amp;"_"&amp;V7630&amp;"_"&amp;S7630&amp;"_"&amp;T7630&amp;"_"&amp;U7630</f>
        <v>DL2020007_Nordam. Brakvandskrabbe / mudderkrabbe_Valid_Absent_Ct&gt;41</v>
      </c>
    </row>
    <row r="7631" spans="1:24" x14ac:dyDescent="0.25">
      <c r="A7631" t="s">
        <v>299</v>
      </c>
      <c r="B7631" t="s">
        <v>1490</v>
      </c>
      <c r="C7631" t="s">
        <v>16</v>
      </c>
      <c r="D7631" s="6">
        <v>0.1</v>
      </c>
      <c r="E7631" s="6" t="s">
        <v>17</v>
      </c>
      <c r="F7631" t="s">
        <v>1572</v>
      </c>
      <c r="G7631" t="str">
        <f t="shared" si="15145"/>
        <v>DL2020007</v>
      </c>
      <c r="H7631" t="str">
        <f t="shared" si="15081"/>
        <v>16</v>
      </c>
      <c r="I7631" t="str">
        <f t="shared" si="15082"/>
        <v>NordamerikanskMudderkrabbe_16_20201112_DL2020007_KoegeGym</v>
      </c>
      <c r="J7631" t="str">
        <f t="shared" si="15083"/>
        <v>NordamerikanskMudderkrabbe</v>
      </c>
      <c r="K7631" t="str">
        <f t="shared" si="15084"/>
        <v>NegK</v>
      </c>
      <c r="L7631" t="str">
        <f t="shared" si="15085"/>
        <v>No Ct</v>
      </c>
      <c r="M7631" t="str">
        <f t="shared" si="15086"/>
        <v/>
      </c>
      <c r="N7631" t="str">
        <f t="shared" si="15087"/>
        <v/>
      </c>
      <c r="O7631" t="str">
        <f t="shared" si="15088"/>
        <v/>
      </c>
    </row>
    <row r="7632" spans="1:24" x14ac:dyDescent="0.25">
      <c r="A7632" t="s">
        <v>301</v>
      </c>
      <c r="B7632" t="s">
        <v>1491</v>
      </c>
      <c r="C7632" t="s">
        <v>20</v>
      </c>
      <c r="D7632" s="6">
        <v>0.1</v>
      </c>
      <c r="E7632" s="6" t="s">
        <v>17</v>
      </c>
      <c r="F7632" t="s">
        <v>1572</v>
      </c>
      <c r="G7632" t="str">
        <f t="shared" si="15145"/>
        <v>DL2020007</v>
      </c>
      <c r="H7632" t="str">
        <f t="shared" si="15081"/>
        <v>16</v>
      </c>
      <c r="I7632" t="str">
        <f t="shared" si="15082"/>
        <v>NordamerikanskMudderkrabbe_16_20201112_DL2020007_KoegeGym</v>
      </c>
      <c r="J7632" t="str">
        <f t="shared" si="15083"/>
        <v>NordamerikanskMudderkrabbe</v>
      </c>
      <c r="K7632" t="str">
        <f t="shared" si="15084"/>
        <v>eDNA</v>
      </c>
      <c r="L7632" t="str">
        <f t="shared" si="15085"/>
        <v>No Ct</v>
      </c>
      <c r="M7632" t="str">
        <f t="shared" si="15086"/>
        <v/>
      </c>
      <c r="N7632" t="str">
        <f t="shared" si="15087"/>
        <v/>
      </c>
      <c r="O7632" t="str">
        <f t="shared" si="15088"/>
        <v/>
      </c>
    </row>
    <row r="7633" spans="1:24" x14ac:dyDescent="0.25">
      <c r="A7633" t="s">
        <v>303</v>
      </c>
      <c r="B7633" t="s">
        <v>1491</v>
      </c>
      <c r="C7633" t="s">
        <v>20</v>
      </c>
      <c r="D7633" s="6">
        <v>0.1</v>
      </c>
      <c r="E7633" s="6" t="s">
        <v>17</v>
      </c>
      <c r="F7633" t="s">
        <v>1572</v>
      </c>
      <c r="G7633" t="str">
        <f t="shared" si="15145"/>
        <v>DL2020007</v>
      </c>
      <c r="H7633" t="str">
        <f t="shared" si="15081"/>
        <v>16</v>
      </c>
      <c r="I7633" t="str">
        <f t="shared" si="15082"/>
        <v>NordamerikanskMudderkrabbe_16_20201112_DL2020007_KoegeGym</v>
      </c>
      <c r="J7633" t="str">
        <f t="shared" si="15083"/>
        <v>NordamerikanskMudderkrabbe</v>
      </c>
      <c r="K7633" t="str">
        <f t="shared" si="15084"/>
        <v>eDNA</v>
      </c>
      <c r="L7633" t="str">
        <f t="shared" si="15085"/>
        <v>No Ct</v>
      </c>
      <c r="M7633" t="str">
        <f t="shared" si="15086"/>
        <v/>
      </c>
      <c r="N7633" t="str">
        <f t="shared" si="15087"/>
        <v/>
      </c>
      <c r="O7633" t="str">
        <f t="shared" si="15088"/>
        <v/>
      </c>
    </row>
    <row r="7634" spans="1:24" x14ac:dyDescent="0.25">
      <c r="A7634" t="s">
        <v>304</v>
      </c>
      <c r="B7634" t="s">
        <v>1492</v>
      </c>
      <c r="C7634" t="s">
        <v>13</v>
      </c>
      <c r="D7634" s="6">
        <v>0.1</v>
      </c>
      <c r="E7634" s="6">
        <v>31.74</v>
      </c>
      <c r="F7634" t="s">
        <v>1572</v>
      </c>
      <c r="G7634" t="str">
        <f t="shared" si="15145"/>
        <v>DL2020007</v>
      </c>
      <c r="H7634" t="str">
        <f t="shared" ref="H7634:H7697" si="15202">LEFT(B7634,2)</f>
        <v>17</v>
      </c>
      <c r="I7634" t="str">
        <f t="shared" ref="I7634:I7697" si="15203">J7634&amp;"_"&amp;H7634&amp;"_"&amp;F7634</f>
        <v>Pukkellaks_17_20201112_DL2020007_KoegeGym</v>
      </c>
      <c r="J7634" t="str">
        <f t="shared" ref="J7634:J7697" si="15204">MID(RIGHT(B7634,LEN(B7634)-3),1,FIND("_",RIGHT(B7634,LEN(B7634)-3))-1)</f>
        <v>Pukkellaks</v>
      </c>
      <c r="K7634" t="str">
        <f t="shared" ref="K7634:K7697" si="15205">TRIM(SUBSTITUTE(RIGHT(B7634,FIND(J7634,B7634)+1),"_",""))</f>
        <v>PosK</v>
      </c>
      <c r="L7634">
        <f t="shared" ref="L7634:L7697" si="15206">IFERROR(VALUE(SUBSTITUTE(E7634,".",",")),E7634)</f>
        <v>31.74</v>
      </c>
      <c r="M7634">
        <f t="shared" ref="M7634:M7697" si="15207">IF(K7634="PosK",SUMIFS(L:L,K:K,"PosK",I:I,I7634),"")</f>
        <v>31.74</v>
      </c>
      <c r="N7634">
        <f t="shared" ref="N7634:N7697" si="15208">IF(K7634="PosK",SUMIFS(L:L,K:K,"NegK",I:I,I7634),"")</f>
        <v>0</v>
      </c>
      <c r="O7634">
        <f t="shared" ref="O7634:O7697" si="15209">IF(K7634="PosK",SUMIFS(L:L,K:K,"eDNA",I:I,I7634),"")</f>
        <v>0</v>
      </c>
      <c r="Q7634">
        <f t="shared" ref="Q7634" si="15210">IF(L7636="No Ct",0,L7636)</f>
        <v>0</v>
      </c>
      <c r="R7634">
        <f t="shared" ref="R7634" si="15211">IF(L7637="No Ct",0,L7637)</f>
        <v>0</v>
      </c>
      <c r="S7634" t="str">
        <f t="shared" ref="S7634" si="15212">IF(AND(M7634&gt;0,N7634=0),"Valid","Invalid")</f>
        <v>Valid</v>
      </c>
      <c r="T7634" t="str">
        <f t="shared" ref="T7634" si="15213">IF(OR(Q7634&gt;1,R7634&gt;1),"Present","Absent")</f>
        <v>Absent</v>
      </c>
      <c r="U7634" t="str">
        <f t="shared" ref="U7634" si="15214">IF(OR(AND(Q7634&gt;1,Q7634&lt;41),AND(R7634&gt;1,R7634&lt;41)),"Ct&lt;41","Ct&gt;41")</f>
        <v>Ct&gt;41</v>
      </c>
      <c r="V7634" t="str">
        <f>VLOOKUP(J7634,Datasæt_Analysesystemer!$C$2:$D$68,2,FALSE)</f>
        <v>Pukkellaks</v>
      </c>
      <c r="W7634" t="str">
        <f t="shared" ref="W7634" si="15215">MID(F7634,10,9)</f>
        <v>DL2020007</v>
      </c>
      <c r="X7634" t="str">
        <f t="shared" ref="X7634" si="15216">W7634&amp;"_"&amp;V7634&amp;"_"&amp;S7634&amp;"_"&amp;T7634&amp;"_"&amp;U7634</f>
        <v>DL2020007_Pukkellaks_Valid_Absent_Ct&gt;41</v>
      </c>
    </row>
    <row r="7635" spans="1:24" x14ac:dyDescent="0.25">
      <c r="A7635" t="s">
        <v>306</v>
      </c>
      <c r="B7635" t="s">
        <v>1493</v>
      </c>
      <c r="C7635" t="s">
        <v>16</v>
      </c>
      <c r="D7635" s="6">
        <v>0.1</v>
      </c>
      <c r="E7635" s="6" t="s">
        <v>17</v>
      </c>
      <c r="F7635" t="s">
        <v>1572</v>
      </c>
      <c r="G7635" t="str">
        <f t="shared" si="15145"/>
        <v>DL2020007</v>
      </c>
      <c r="H7635" t="str">
        <f t="shared" si="15202"/>
        <v>17</v>
      </c>
      <c r="I7635" t="str">
        <f t="shared" si="15203"/>
        <v>Pukkellaks_17_20201112_DL2020007_KoegeGym</v>
      </c>
      <c r="J7635" t="str">
        <f t="shared" si="15204"/>
        <v>Pukkellaks</v>
      </c>
      <c r="K7635" t="str">
        <f t="shared" si="15205"/>
        <v>NegK</v>
      </c>
      <c r="L7635" t="str">
        <f t="shared" si="15206"/>
        <v>No Ct</v>
      </c>
      <c r="M7635" t="str">
        <f t="shared" si="15207"/>
        <v/>
      </c>
      <c r="N7635" t="str">
        <f t="shared" si="15208"/>
        <v/>
      </c>
      <c r="O7635" t="str">
        <f t="shared" si="15209"/>
        <v/>
      </c>
    </row>
    <row r="7636" spans="1:24" x14ac:dyDescent="0.25">
      <c r="A7636" t="s">
        <v>308</v>
      </c>
      <c r="B7636" t="s">
        <v>1494</v>
      </c>
      <c r="C7636" t="s">
        <v>20</v>
      </c>
      <c r="D7636" s="6">
        <v>0.1</v>
      </c>
      <c r="E7636" s="6" t="s">
        <v>17</v>
      </c>
      <c r="F7636" t="s">
        <v>1572</v>
      </c>
      <c r="G7636" t="str">
        <f t="shared" si="15145"/>
        <v>DL2020007</v>
      </c>
      <c r="H7636" t="str">
        <f t="shared" si="15202"/>
        <v>17</v>
      </c>
      <c r="I7636" t="str">
        <f t="shared" si="15203"/>
        <v>Pukkellaks_17_20201112_DL2020007_KoegeGym</v>
      </c>
      <c r="J7636" t="str">
        <f t="shared" si="15204"/>
        <v>Pukkellaks</v>
      </c>
      <c r="K7636" t="str">
        <f t="shared" si="15205"/>
        <v>eDNA</v>
      </c>
      <c r="L7636" t="str">
        <f t="shared" si="15206"/>
        <v>No Ct</v>
      </c>
      <c r="M7636" t="str">
        <f t="shared" si="15207"/>
        <v/>
      </c>
      <c r="N7636" t="str">
        <f t="shared" si="15208"/>
        <v/>
      </c>
      <c r="O7636" t="str">
        <f t="shared" si="15209"/>
        <v/>
      </c>
    </row>
    <row r="7637" spans="1:24" x14ac:dyDescent="0.25">
      <c r="A7637" t="s">
        <v>310</v>
      </c>
      <c r="B7637" t="s">
        <v>1494</v>
      </c>
      <c r="C7637" t="s">
        <v>20</v>
      </c>
      <c r="D7637" s="6">
        <v>0.1</v>
      </c>
      <c r="E7637" s="6" t="s">
        <v>17</v>
      </c>
      <c r="F7637" t="s">
        <v>1572</v>
      </c>
      <c r="G7637" t="str">
        <f t="shared" si="15145"/>
        <v>DL2020007</v>
      </c>
      <c r="H7637" t="str">
        <f t="shared" si="15202"/>
        <v>17</v>
      </c>
      <c r="I7637" t="str">
        <f t="shared" si="15203"/>
        <v>Pukkellaks_17_20201112_DL2020007_KoegeGym</v>
      </c>
      <c r="J7637" t="str">
        <f t="shared" si="15204"/>
        <v>Pukkellaks</v>
      </c>
      <c r="K7637" t="str">
        <f t="shared" si="15205"/>
        <v>eDNA</v>
      </c>
      <c r="L7637" t="str">
        <f t="shared" si="15206"/>
        <v>No Ct</v>
      </c>
      <c r="M7637" t="str">
        <f t="shared" si="15207"/>
        <v/>
      </c>
      <c r="N7637" t="str">
        <f t="shared" si="15208"/>
        <v/>
      </c>
      <c r="O7637" t="str">
        <f t="shared" si="15209"/>
        <v/>
      </c>
    </row>
    <row r="7638" spans="1:24" x14ac:dyDescent="0.25">
      <c r="A7638" t="s">
        <v>311</v>
      </c>
      <c r="B7638" t="s">
        <v>1495</v>
      </c>
      <c r="C7638" t="s">
        <v>13</v>
      </c>
      <c r="D7638" s="6">
        <v>0.1</v>
      </c>
      <c r="E7638" s="6">
        <v>31.92</v>
      </c>
      <c r="F7638" t="s">
        <v>1572</v>
      </c>
      <c r="G7638" t="str">
        <f t="shared" si="15145"/>
        <v>DL2020007</v>
      </c>
      <c r="H7638" t="str">
        <f t="shared" si="15202"/>
        <v>18</v>
      </c>
      <c r="I7638" t="str">
        <f t="shared" si="15203"/>
        <v>Pukkellaks_18_20201112_DL2020007_KoegeGym</v>
      </c>
      <c r="J7638" t="str">
        <f t="shared" si="15204"/>
        <v>Pukkellaks</v>
      </c>
      <c r="K7638" t="str">
        <f t="shared" si="15205"/>
        <v>PosK</v>
      </c>
      <c r="L7638">
        <f t="shared" si="15206"/>
        <v>31.92</v>
      </c>
      <c r="M7638">
        <f t="shared" si="15207"/>
        <v>31.92</v>
      </c>
      <c r="N7638">
        <f t="shared" si="15208"/>
        <v>0</v>
      </c>
      <c r="O7638">
        <f t="shared" si="15209"/>
        <v>0</v>
      </c>
      <c r="Q7638">
        <f t="shared" ref="Q7638" si="15217">IF(L7640="No Ct",0,L7640)</f>
        <v>0</v>
      </c>
      <c r="R7638">
        <f t="shared" ref="R7638" si="15218">IF(L7641="No Ct",0,L7641)</f>
        <v>0</v>
      </c>
      <c r="S7638" t="str">
        <f t="shared" ref="S7638" si="15219">IF(AND(M7638&gt;0,N7638=0),"Valid","Invalid")</f>
        <v>Valid</v>
      </c>
      <c r="T7638" t="str">
        <f t="shared" ref="T7638" si="15220">IF(OR(Q7638&gt;1,R7638&gt;1),"Present","Absent")</f>
        <v>Absent</v>
      </c>
      <c r="U7638" t="str">
        <f t="shared" ref="U7638" si="15221">IF(OR(AND(Q7638&gt;1,Q7638&lt;41),AND(R7638&gt;1,R7638&lt;41)),"Ct&lt;41","Ct&gt;41")</f>
        <v>Ct&gt;41</v>
      </c>
      <c r="V7638" t="str">
        <f>VLOOKUP(J7638,Datasæt_Analysesystemer!$C$2:$D$68,2,FALSE)</f>
        <v>Pukkellaks</v>
      </c>
      <c r="W7638" t="str">
        <f t="shared" ref="W7638" si="15222">MID(F7638,10,9)</f>
        <v>DL2020007</v>
      </c>
      <c r="X7638" t="str">
        <f t="shared" ref="X7638" si="15223">W7638&amp;"_"&amp;V7638&amp;"_"&amp;S7638&amp;"_"&amp;T7638&amp;"_"&amp;U7638</f>
        <v>DL2020007_Pukkellaks_Valid_Absent_Ct&gt;41</v>
      </c>
    </row>
    <row r="7639" spans="1:24" x14ac:dyDescent="0.25">
      <c r="A7639" t="s">
        <v>313</v>
      </c>
      <c r="B7639" t="s">
        <v>1496</v>
      </c>
      <c r="C7639" t="s">
        <v>16</v>
      </c>
      <c r="D7639" s="6">
        <v>0.1</v>
      </c>
      <c r="E7639" s="6" t="s">
        <v>17</v>
      </c>
      <c r="F7639" t="s">
        <v>1572</v>
      </c>
      <c r="G7639" t="str">
        <f t="shared" si="15145"/>
        <v>DL2020007</v>
      </c>
      <c r="H7639" t="str">
        <f t="shared" si="15202"/>
        <v>18</v>
      </c>
      <c r="I7639" t="str">
        <f t="shared" si="15203"/>
        <v>Pukkellaks_18_20201112_DL2020007_KoegeGym</v>
      </c>
      <c r="J7639" t="str">
        <f t="shared" si="15204"/>
        <v>Pukkellaks</v>
      </c>
      <c r="K7639" t="str">
        <f t="shared" si="15205"/>
        <v>NegK</v>
      </c>
      <c r="L7639" t="str">
        <f t="shared" si="15206"/>
        <v>No Ct</v>
      </c>
      <c r="M7639" t="str">
        <f t="shared" si="15207"/>
        <v/>
      </c>
      <c r="N7639" t="str">
        <f t="shared" si="15208"/>
        <v/>
      </c>
      <c r="O7639" t="str">
        <f t="shared" si="15209"/>
        <v/>
      </c>
    </row>
    <row r="7640" spans="1:24" x14ac:dyDescent="0.25">
      <c r="A7640" t="s">
        <v>315</v>
      </c>
      <c r="B7640" t="s">
        <v>1497</v>
      </c>
      <c r="C7640" t="s">
        <v>20</v>
      </c>
      <c r="D7640" s="6">
        <v>0.1</v>
      </c>
      <c r="E7640" s="6" t="s">
        <v>17</v>
      </c>
      <c r="F7640" t="s">
        <v>1572</v>
      </c>
      <c r="G7640" t="str">
        <f t="shared" si="15145"/>
        <v>DL2020007</v>
      </c>
      <c r="H7640" t="str">
        <f t="shared" si="15202"/>
        <v>18</v>
      </c>
      <c r="I7640" t="str">
        <f t="shared" si="15203"/>
        <v>Pukkellaks_18_20201112_DL2020007_KoegeGym</v>
      </c>
      <c r="J7640" t="str">
        <f t="shared" si="15204"/>
        <v>Pukkellaks</v>
      </c>
      <c r="K7640" t="str">
        <f t="shared" si="15205"/>
        <v>eDNA</v>
      </c>
      <c r="L7640" t="str">
        <f t="shared" si="15206"/>
        <v>No Ct</v>
      </c>
      <c r="M7640" t="str">
        <f t="shared" si="15207"/>
        <v/>
      </c>
      <c r="N7640" t="str">
        <f t="shared" si="15208"/>
        <v/>
      </c>
      <c r="O7640" t="str">
        <f t="shared" si="15209"/>
        <v/>
      </c>
    </row>
    <row r="7641" spans="1:24" x14ac:dyDescent="0.25">
      <c r="A7641" t="s">
        <v>317</v>
      </c>
      <c r="B7641" t="s">
        <v>1497</v>
      </c>
      <c r="C7641" t="s">
        <v>20</v>
      </c>
      <c r="D7641" s="6">
        <v>0.1</v>
      </c>
      <c r="E7641" s="6" t="s">
        <v>17</v>
      </c>
      <c r="F7641" t="s">
        <v>1572</v>
      </c>
      <c r="G7641" t="str">
        <f t="shared" si="15145"/>
        <v>DL2020007</v>
      </c>
      <c r="H7641" t="str">
        <f t="shared" si="15202"/>
        <v>18</v>
      </c>
      <c r="I7641" t="str">
        <f t="shared" si="15203"/>
        <v>Pukkellaks_18_20201112_DL2020007_KoegeGym</v>
      </c>
      <c r="J7641" t="str">
        <f t="shared" si="15204"/>
        <v>Pukkellaks</v>
      </c>
      <c r="K7641" t="str">
        <f t="shared" si="15205"/>
        <v>eDNA</v>
      </c>
      <c r="L7641" t="str">
        <f t="shared" si="15206"/>
        <v>No Ct</v>
      </c>
      <c r="M7641" t="str">
        <f t="shared" si="15207"/>
        <v/>
      </c>
      <c r="N7641" t="str">
        <f t="shared" si="15208"/>
        <v/>
      </c>
      <c r="O7641" t="str">
        <f t="shared" si="15209"/>
        <v/>
      </c>
    </row>
    <row r="7642" spans="1:24" x14ac:dyDescent="0.25">
      <c r="A7642" t="s">
        <v>318</v>
      </c>
      <c r="B7642" t="s">
        <v>1498</v>
      </c>
      <c r="C7642" t="s">
        <v>13</v>
      </c>
      <c r="D7642" s="6">
        <v>0.1</v>
      </c>
      <c r="E7642" s="6" t="s">
        <v>17</v>
      </c>
      <c r="F7642" t="s">
        <v>1572</v>
      </c>
      <c r="G7642" t="str">
        <f t="shared" si="15145"/>
        <v>DL2020007</v>
      </c>
      <c r="H7642" t="str">
        <f t="shared" si="15202"/>
        <v>19</v>
      </c>
      <c r="I7642" t="str">
        <f t="shared" si="15203"/>
        <v>SibiriskStoer_19_20201112_DL2020007_KoegeGym</v>
      </c>
      <c r="J7642" t="str">
        <f t="shared" si="15204"/>
        <v>SibiriskStoer</v>
      </c>
      <c r="K7642" t="str">
        <f t="shared" si="15205"/>
        <v>PosK</v>
      </c>
      <c r="L7642" t="str">
        <f t="shared" si="15206"/>
        <v>No Ct</v>
      </c>
      <c r="M7642">
        <f t="shared" si="15207"/>
        <v>0</v>
      </c>
      <c r="N7642">
        <f t="shared" si="15208"/>
        <v>0</v>
      </c>
      <c r="O7642">
        <f t="shared" si="15209"/>
        <v>0</v>
      </c>
      <c r="Q7642">
        <f t="shared" ref="Q7642" si="15224">IF(L7644="No Ct",0,L7644)</f>
        <v>0</v>
      </c>
      <c r="R7642">
        <f t="shared" ref="R7642" si="15225">IF(L7645="No Ct",0,L7645)</f>
        <v>0</v>
      </c>
      <c r="S7642" t="str">
        <f t="shared" ref="S7642" si="15226">IF(AND(M7642&gt;0,N7642=0),"Valid","Invalid")</f>
        <v>Invalid</v>
      </c>
      <c r="T7642" t="str">
        <f t="shared" ref="T7642" si="15227">IF(OR(Q7642&gt;1,R7642&gt;1),"Present","Absent")</f>
        <v>Absent</v>
      </c>
      <c r="U7642" t="str">
        <f t="shared" ref="U7642" si="15228">IF(OR(AND(Q7642&gt;1,Q7642&lt;41),AND(R7642&gt;1,R7642&lt;41)),"Ct&lt;41","Ct&gt;41")</f>
        <v>Ct&gt;41</v>
      </c>
      <c r="V7642" t="str">
        <f>VLOOKUP(J7642,Datasæt_Analysesystemer!$C$2:$D$68,2,FALSE)</f>
        <v>Siberisk stør</v>
      </c>
      <c r="W7642" t="str">
        <f t="shared" ref="W7642" si="15229">MID(F7642,10,9)</f>
        <v>DL2020007</v>
      </c>
      <c r="X7642" t="str">
        <f t="shared" ref="X7642" si="15230">W7642&amp;"_"&amp;V7642&amp;"_"&amp;S7642&amp;"_"&amp;T7642&amp;"_"&amp;U7642</f>
        <v>DL2020007_Siberisk stør_Invalid_Absent_Ct&gt;41</v>
      </c>
    </row>
    <row r="7643" spans="1:24" x14ac:dyDescent="0.25">
      <c r="A7643" t="s">
        <v>320</v>
      </c>
      <c r="B7643" t="s">
        <v>1499</v>
      </c>
      <c r="C7643" t="s">
        <v>16</v>
      </c>
      <c r="D7643" s="6">
        <v>0.1</v>
      </c>
      <c r="E7643" s="6" t="s">
        <v>17</v>
      </c>
      <c r="F7643" t="s">
        <v>1572</v>
      </c>
      <c r="G7643" t="str">
        <f t="shared" si="15145"/>
        <v>DL2020007</v>
      </c>
      <c r="H7643" t="str">
        <f t="shared" si="15202"/>
        <v>19</v>
      </c>
      <c r="I7643" t="str">
        <f t="shared" si="15203"/>
        <v>SibiriskStoer_19_20201112_DL2020007_KoegeGym</v>
      </c>
      <c r="J7643" t="str">
        <f t="shared" si="15204"/>
        <v>SibiriskStoer</v>
      </c>
      <c r="K7643" t="str">
        <f t="shared" si="15205"/>
        <v>NegK</v>
      </c>
      <c r="L7643" t="str">
        <f t="shared" si="15206"/>
        <v>No Ct</v>
      </c>
      <c r="M7643" t="str">
        <f t="shared" si="15207"/>
        <v/>
      </c>
      <c r="N7643" t="str">
        <f t="shared" si="15208"/>
        <v/>
      </c>
      <c r="O7643" t="str">
        <f t="shared" si="15209"/>
        <v/>
      </c>
    </row>
    <row r="7644" spans="1:24" x14ac:dyDescent="0.25">
      <c r="A7644" t="s">
        <v>322</v>
      </c>
      <c r="B7644" t="s">
        <v>1500</v>
      </c>
      <c r="C7644" t="s">
        <v>20</v>
      </c>
      <c r="D7644" s="6">
        <v>0.1</v>
      </c>
      <c r="E7644" s="6" t="s">
        <v>17</v>
      </c>
      <c r="F7644" t="s">
        <v>1572</v>
      </c>
      <c r="G7644" t="str">
        <f t="shared" si="15145"/>
        <v>DL2020007</v>
      </c>
      <c r="H7644" t="str">
        <f t="shared" si="15202"/>
        <v>19</v>
      </c>
      <c r="I7644" t="str">
        <f t="shared" si="15203"/>
        <v>SibiriskStoer_19_20201112_DL2020007_KoegeGym</v>
      </c>
      <c r="J7644" t="str">
        <f t="shared" si="15204"/>
        <v>SibiriskStoer</v>
      </c>
      <c r="K7644" t="str">
        <f t="shared" si="15205"/>
        <v>eDNA</v>
      </c>
      <c r="L7644" t="str">
        <f t="shared" si="15206"/>
        <v>No Ct</v>
      </c>
      <c r="M7644" t="str">
        <f t="shared" si="15207"/>
        <v/>
      </c>
      <c r="N7644" t="str">
        <f t="shared" si="15208"/>
        <v/>
      </c>
      <c r="O7644" t="str">
        <f t="shared" si="15209"/>
        <v/>
      </c>
    </row>
    <row r="7645" spans="1:24" x14ac:dyDescent="0.25">
      <c r="A7645" t="s">
        <v>324</v>
      </c>
      <c r="B7645" t="s">
        <v>1500</v>
      </c>
      <c r="C7645" t="s">
        <v>20</v>
      </c>
      <c r="D7645" s="6">
        <v>0.1</v>
      </c>
      <c r="E7645" s="6" t="s">
        <v>17</v>
      </c>
      <c r="F7645" t="s">
        <v>1572</v>
      </c>
      <c r="G7645" t="str">
        <f t="shared" si="15145"/>
        <v>DL2020007</v>
      </c>
      <c r="H7645" t="str">
        <f t="shared" si="15202"/>
        <v>19</v>
      </c>
      <c r="I7645" t="str">
        <f t="shared" si="15203"/>
        <v>SibiriskStoer_19_20201112_DL2020007_KoegeGym</v>
      </c>
      <c r="J7645" t="str">
        <f t="shared" si="15204"/>
        <v>SibiriskStoer</v>
      </c>
      <c r="K7645" t="str">
        <f t="shared" si="15205"/>
        <v>eDNA</v>
      </c>
      <c r="L7645" t="str">
        <f t="shared" si="15206"/>
        <v>No Ct</v>
      </c>
      <c r="M7645" t="str">
        <f t="shared" si="15207"/>
        <v/>
      </c>
      <c r="N7645" t="str">
        <f t="shared" si="15208"/>
        <v/>
      </c>
      <c r="O7645" t="str">
        <f t="shared" si="15209"/>
        <v/>
      </c>
    </row>
    <row r="7646" spans="1:24" x14ac:dyDescent="0.25">
      <c r="A7646" t="s">
        <v>325</v>
      </c>
      <c r="B7646" t="s">
        <v>1501</v>
      </c>
      <c r="C7646" t="s">
        <v>13</v>
      </c>
      <c r="D7646" s="6">
        <v>0.1</v>
      </c>
      <c r="E7646" s="6">
        <v>37.49</v>
      </c>
      <c r="F7646" t="s">
        <v>1572</v>
      </c>
      <c r="G7646" t="str">
        <f t="shared" si="15145"/>
        <v>DL2020007</v>
      </c>
      <c r="H7646" t="str">
        <f t="shared" si="15202"/>
        <v>20</v>
      </c>
      <c r="I7646" t="str">
        <f t="shared" si="15203"/>
        <v>SibiriskStoer_20_20201112_DL2020007_KoegeGym</v>
      </c>
      <c r="J7646" t="str">
        <f t="shared" si="15204"/>
        <v>SibiriskStoer</v>
      </c>
      <c r="K7646" t="str">
        <f t="shared" si="15205"/>
        <v>PosK</v>
      </c>
      <c r="L7646">
        <f t="shared" si="15206"/>
        <v>37.49</v>
      </c>
      <c r="M7646">
        <f t="shared" si="15207"/>
        <v>37.49</v>
      </c>
      <c r="N7646">
        <f t="shared" si="15208"/>
        <v>0</v>
      </c>
      <c r="O7646">
        <f t="shared" si="15209"/>
        <v>0</v>
      </c>
      <c r="Q7646">
        <f t="shared" ref="Q7646" si="15231">IF(L7648="No Ct",0,L7648)</f>
        <v>0</v>
      </c>
      <c r="R7646">
        <f t="shared" ref="R7646" si="15232">IF(L7649="No Ct",0,L7649)</f>
        <v>0</v>
      </c>
      <c r="S7646" t="str">
        <f t="shared" ref="S7646" si="15233">IF(AND(M7646&gt;0,N7646=0),"Valid","Invalid")</f>
        <v>Valid</v>
      </c>
      <c r="T7646" t="str">
        <f t="shared" ref="T7646" si="15234">IF(OR(Q7646&gt;1,R7646&gt;1),"Present","Absent")</f>
        <v>Absent</v>
      </c>
      <c r="U7646" t="str">
        <f t="shared" ref="U7646" si="15235">IF(OR(AND(Q7646&gt;1,Q7646&lt;41),AND(R7646&gt;1,R7646&lt;41)),"Ct&lt;41","Ct&gt;41")</f>
        <v>Ct&gt;41</v>
      </c>
      <c r="V7646" t="str">
        <f>VLOOKUP(J7646,Datasæt_Analysesystemer!$C$2:$D$68,2,FALSE)</f>
        <v>Siberisk stør</v>
      </c>
      <c r="W7646" t="str">
        <f t="shared" ref="W7646" si="15236">MID(F7646,10,9)</f>
        <v>DL2020007</v>
      </c>
      <c r="X7646" t="str">
        <f t="shared" ref="X7646" si="15237">W7646&amp;"_"&amp;V7646&amp;"_"&amp;S7646&amp;"_"&amp;T7646&amp;"_"&amp;U7646</f>
        <v>DL2020007_Siberisk stør_Valid_Absent_Ct&gt;41</v>
      </c>
    </row>
    <row r="7647" spans="1:24" x14ac:dyDescent="0.25">
      <c r="A7647" t="s">
        <v>327</v>
      </c>
      <c r="B7647" t="s">
        <v>1502</v>
      </c>
      <c r="C7647" t="s">
        <v>16</v>
      </c>
      <c r="D7647" s="6">
        <v>0.1</v>
      </c>
      <c r="E7647" s="6" t="s">
        <v>17</v>
      </c>
      <c r="F7647" t="s">
        <v>1572</v>
      </c>
      <c r="G7647" t="str">
        <f t="shared" si="15145"/>
        <v>DL2020007</v>
      </c>
      <c r="H7647" t="str">
        <f t="shared" si="15202"/>
        <v>20</v>
      </c>
      <c r="I7647" t="str">
        <f t="shared" si="15203"/>
        <v>SibiriskStoer_20_20201112_DL2020007_KoegeGym</v>
      </c>
      <c r="J7647" t="str">
        <f t="shared" si="15204"/>
        <v>SibiriskStoer</v>
      </c>
      <c r="K7647" t="str">
        <f t="shared" si="15205"/>
        <v>NegK</v>
      </c>
      <c r="L7647" t="str">
        <f t="shared" si="15206"/>
        <v>No Ct</v>
      </c>
      <c r="M7647" t="str">
        <f t="shared" si="15207"/>
        <v/>
      </c>
      <c r="N7647" t="str">
        <f t="shared" si="15208"/>
        <v/>
      </c>
      <c r="O7647" t="str">
        <f t="shared" si="15209"/>
        <v/>
      </c>
    </row>
    <row r="7648" spans="1:24" x14ac:dyDescent="0.25">
      <c r="A7648" t="s">
        <v>329</v>
      </c>
      <c r="B7648" t="s">
        <v>1503</v>
      </c>
      <c r="C7648" t="s">
        <v>20</v>
      </c>
      <c r="D7648" s="6">
        <v>0.1</v>
      </c>
      <c r="E7648" s="6" t="s">
        <v>17</v>
      </c>
      <c r="F7648" t="s">
        <v>1572</v>
      </c>
      <c r="G7648" t="str">
        <f t="shared" si="15145"/>
        <v>DL2020007</v>
      </c>
      <c r="H7648" t="str">
        <f t="shared" si="15202"/>
        <v>20</v>
      </c>
      <c r="I7648" t="str">
        <f t="shared" si="15203"/>
        <v>SibiriskStoer_20_20201112_DL2020007_KoegeGym</v>
      </c>
      <c r="J7648" t="str">
        <f t="shared" si="15204"/>
        <v>SibiriskStoer</v>
      </c>
      <c r="K7648" t="str">
        <f t="shared" si="15205"/>
        <v>eDNA</v>
      </c>
      <c r="L7648" t="str">
        <f t="shared" si="15206"/>
        <v>No Ct</v>
      </c>
      <c r="M7648" t="str">
        <f t="shared" si="15207"/>
        <v/>
      </c>
      <c r="N7648" t="str">
        <f t="shared" si="15208"/>
        <v/>
      </c>
      <c r="O7648" t="str">
        <f t="shared" si="15209"/>
        <v/>
      </c>
    </row>
    <row r="7649" spans="1:24" x14ac:dyDescent="0.25">
      <c r="A7649" t="s">
        <v>331</v>
      </c>
      <c r="B7649" t="s">
        <v>1503</v>
      </c>
      <c r="C7649" t="s">
        <v>20</v>
      </c>
      <c r="D7649" s="6">
        <v>0.1</v>
      </c>
      <c r="E7649" s="6" t="s">
        <v>17</v>
      </c>
      <c r="F7649" t="s">
        <v>1572</v>
      </c>
      <c r="G7649" t="str">
        <f t="shared" si="15145"/>
        <v>DL2020007</v>
      </c>
      <c r="H7649" t="str">
        <f t="shared" si="15202"/>
        <v>20</v>
      </c>
      <c r="I7649" t="str">
        <f t="shared" si="15203"/>
        <v>SibiriskStoer_20_20201112_DL2020007_KoegeGym</v>
      </c>
      <c r="J7649" t="str">
        <f t="shared" si="15204"/>
        <v>SibiriskStoer</v>
      </c>
      <c r="K7649" t="str">
        <f t="shared" si="15205"/>
        <v>eDNA</v>
      </c>
      <c r="L7649" t="str">
        <f t="shared" si="15206"/>
        <v>No Ct</v>
      </c>
      <c r="M7649" t="str">
        <f t="shared" si="15207"/>
        <v/>
      </c>
      <c r="N7649" t="str">
        <f t="shared" si="15208"/>
        <v/>
      </c>
      <c r="O7649" t="str">
        <f t="shared" si="15209"/>
        <v/>
      </c>
    </row>
    <row r="7650" spans="1:24" x14ac:dyDescent="0.25">
      <c r="A7650" t="s">
        <v>390</v>
      </c>
      <c r="B7650" t="s">
        <v>1504</v>
      </c>
      <c r="C7650" t="s">
        <v>13</v>
      </c>
      <c r="D7650" s="6">
        <v>0.1</v>
      </c>
      <c r="E7650" s="6" t="s">
        <v>17</v>
      </c>
      <c r="F7650" t="s">
        <v>1572</v>
      </c>
      <c r="G7650" t="str">
        <f t="shared" si="15145"/>
        <v>DL2020007</v>
      </c>
      <c r="H7650" t="str">
        <f t="shared" si="15202"/>
        <v>21</v>
      </c>
      <c r="I7650" t="str">
        <f t="shared" si="15203"/>
        <v>Stillehavsoesters_21_20201112_DL2020007_KoegeGym</v>
      </c>
      <c r="J7650" t="str">
        <f t="shared" si="15204"/>
        <v>Stillehavsoesters</v>
      </c>
      <c r="K7650" t="str">
        <f t="shared" si="15205"/>
        <v>PosK</v>
      </c>
      <c r="L7650" t="str">
        <f t="shared" si="15206"/>
        <v>No Ct</v>
      </c>
      <c r="M7650">
        <f t="shared" si="15207"/>
        <v>0</v>
      </c>
      <c r="N7650">
        <f t="shared" si="15208"/>
        <v>0</v>
      </c>
      <c r="O7650">
        <f t="shared" si="15209"/>
        <v>0</v>
      </c>
      <c r="Q7650">
        <f t="shared" ref="Q7650" si="15238">IF(L7652="No Ct",0,L7652)</f>
        <v>0</v>
      </c>
      <c r="R7650">
        <f t="shared" ref="R7650" si="15239">IF(L7653="No Ct",0,L7653)</f>
        <v>0</v>
      </c>
      <c r="S7650" t="str">
        <f t="shared" ref="S7650" si="15240">IF(AND(M7650&gt;0,N7650=0),"Valid","Invalid")</f>
        <v>Invalid</v>
      </c>
      <c r="T7650" t="str">
        <f t="shared" ref="T7650" si="15241">IF(OR(Q7650&gt;1,R7650&gt;1),"Present","Absent")</f>
        <v>Absent</v>
      </c>
      <c r="U7650" t="str">
        <f t="shared" ref="U7650" si="15242">IF(OR(AND(Q7650&gt;1,Q7650&lt;41),AND(R7650&gt;1,R7650&lt;41)),"Ct&lt;41","Ct&gt;41")</f>
        <v>Ct&gt;41</v>
      </c>
      <c r="V7650" t="str">
        <f>VLOOKUP(J7650,Datasæt_Analysesystemer!$C$2:$D$68,2,FALSE)</f>
        <v>Stillehavsøsters</v>
      </c>
      <c r="W7650" t="str">
        <f t="shared" ref="W7650" si="15243">MID(F7650,10,9)</f>
        <v>DL2020007</v>
      </c>
      <c r="X7650" t="str">
        <f t="shared" ref="X7650" si="15244">W7650&amp;"_"&amp;V7650&amp;"_"&amp;S7650&amp;"_"&amp;T7650&amp;"_"&amp;U7650</f>
        <v>DL2020007_Stillehavsøsters_Invalid_Absent_Ct&gt;41</v>
      </c>
    </row>
    <row r="7651" spans="1:24" x14ac:dyDescent="0.25">
      <c r="A7651" t="s">
        <v>392</v>
      </c>
      <c r="B7651" t="s">
        <v>1505</v>
      </c>
      <c r="C7651" t="s">
        <v>16</v>
      </c>
      <c r="D7651" s="6">
        <v>0.1</v>
      </c>
      <c r="E7651" s="6" t="s">
        <v>17</v>
      </c>
      <c r="F7651" t="s">
        <v>1572</v>
      </c>
      <c r="G7651" t="str">
        <f t="shared" si="15145"/>
        <v>DL2020007</v>
      </c>
      <c r="H7651" t="str">
        <f t="shared" si="15202"/>
        <v>21</v>
      </c>
      <c r="I7651" t="str">
        <f t="shared" si="15203"/>
        <v>Stillehavsoesters_21_20201112_DL2020007_KoegeGym</v>
      </c>
      <c r="J7651" t="str">
        <f t="shared" si="15204"/>
        <v>Stillehavsoesters</v>
      </c>
      <c r="K7651" t="str">
        <f t="shared" si="15205"/>
        <v>NegK</v>
      </c>
      <c r="L7651" t="str">
        <f t="shared" si="15206"/>
        <v>No Ct</v>
      </c>
      <c r="M7651" t="str">
        <f t="shared" si="15207"/>
        <v/>
      </c>
      <c r="N7651" t="str">
        <f t="shared" si="15208"/>
        <v/>
      </c>
      <c r="O7651" t="str">
        <f t="shared" si="15209"/>
        <v/>
      </c>
    </row>
    <row r="7652" spans="1:24" x14ac:dyDescent="0.25">
      <c r="A7652" t="s">
        <v>394</v>
      </c>
      <c r="B7652" t="s">
        <v>1506</v>
      </c>
      <c r="C7652" t="s">
        <v>20</v>
      </c>
      <c r="D7652" s="6">
        <v>0.1</v>
      </c>
      <c r="E7652" s="6" t="s">
        <v>17</v>
      </c>
      <c r="F7652" t="s">
        <v>1572</v>
      </c>
      <c r="G7652" t="str">
        <f t="shared" si="15145"/>
        <v>DL2020007</v>
      </c>
      <c r="H7652" t="str">
        <f t="shared" si="15202"/>
        <v>21</v>
      </c>
      <c r="I7652" t="str">
        <f t="shared" si="15203"/>
        <v>Stillehavsoesters_21_20201112_DL2020007_KoegeGym</v>
      </c>
      <c r="J7652" t="str">
        <f t="shared" si="15204"/>
        <v>Stillehavsoesters</v>
      </c>
      <c r="K7652" t="str">
        <f t="shared" si="15205"/>
        <v>eDNA</v>
      </c>
      <c r="L7652" t="str">
        <f t="shared" si="15206"/>
        <v>No Ct</v>
      </c>
      <c r="M7652" t="str">
        <f t="shared" si="15207"/>
        <v/>
      </c>
      <c r="N7652" t="str">
        <f t="shared" si="15208"/>
        <v/>
      </c>
      <c r="O7652" t="str">
        <f t="shared" si="15209"/>
        <v/>
      </c>
    </row>
    <row r="7653" spans="1:24" x14ac:dyDescent="0.25">
      <c r="A7653" t="s">
        <v>396</v>
      </c>
      <c r="B7653" t="s">
        <v>1506</v>
      </c>
      <c r="C7653" t="s">
        <v>20</v>
      </c>
      <c r="D7653" s="6">
        <v>0.1</v>
      </c>
      <c r="E7653" s="6" t="s">
        <v>17</v>
      </c>
      <c r="F7653" t="s">
        <v>1572</v>
      </c>
      <c r="G7653" t="str">
        <f t="shared" si="15145"/>
        <v>DL2020007</v>
      </c>
      <c r="H7653" t="str">
        <f t="shared" si="15202"/>
        <v>21</v>
      </c>
      <c r="I7653" t="str">
        <f t="shared" si="15203"/>
        <v>Stillehavsoesters_21_20201112_DL2020007_KoegeGym</v>
      </c>
      <c r="J7653" t="str">
        <f t="shared" si="15204"/>
        <v>Stillehavsoesters</v>
      </c>
      <c r="K7653" t="str">
        <f t="shared" si="15205"/>
        <v>eDNA</v>
      </c>
      <c r="L7653" t="str">
        <f t="shared" si="15206"/>
        <v>No Ct</v>
      </c>
      <c r="M7653" t="str">
        <f t="shared" si="15207"/>
        <v/>
      </c>
      <c r="N7653" t="str">
        <f t="shared" si="15208"/>
        <v/>
      </c>
      <c r="O7653" t="str">
        <f t="shared" si="15209"/>
        <v/>
      </c>
    </row>
    <row r="7654" spans="1:24" x14ac:dyDescent="0.25">
      <c r="A7654" t="s">
        <v>397</v>
      </c>
      <c r="B7654" t="s">
        <v>1507</v>
      </c>
      <c r="C7654" t="s">
        <v>13</v>
      </c>
      <c r="D7654" s="6">
        <v>0.1</v>
      </c>
      <c r="E7654" s="6">
        <v>34.82</v>
      </c>
      <c r="F7654" t="s">
        <v>1572</v>
      </c>
      <c r="G7654" t="str">
        <f t="shared" si="15145"/>
        <v>DL2020007</v>
      </c>
      <c r="H7654" t="str">
        <f t="shared" si="15202"/>
        <v>22</v>
      </c>
      <c r="I7654" t="str">
        <f t="shared" si="15203"/>
        <v>Stillehavsoesters_22_20201112_DL2020007_KoegeGym</v>
      </c>
      <c r="J7654" t="str">
        <f t="shared" si="15204"/>
        <v>Stillehavsoesters</v>
      </c>
      <c r="K7654" t="str">
        <f t="shared" si="15205"/>
        <v>PosK</v>
      </c>
      <c r="L7654">
        <f t="shared" si="15206"/>
        <v>34.82</v>
      </c>
      <c r="M7654">
        <f t="shared" si="15207"/>
        <v>34.82</v>
      </c>
      <c r="N7654">
        <f t="shared" si="15208"/>
        <v>0</v>
      </c>
      <c r="O7654">
        <f t="shared" si="15209"/>
        <v>74.19</v>
      </c>
      <c r="Q7654">
        <f t="shared" ref="Q7654" si="15245">IF(L7656="No Ct",0,L7656)</f>
        <v>36.659999999999997</v>
      </c>
      <c r="R7654">
        <f t="shared" ref="R7654" si="15246">IF(L7657="No Ct",0,L7657)</f>
        <v>37.53</v>
      </c>
      <c r="S7654" t="str">
        <f t="shared" ref="S7654" si="15247">IF(AND(M7654&gt;0,N7654=0),"Valid","Invalid")</f>
        <v>Valid</v>
      </c>
      <c r="T7654" t="str">
        <f t="shared" ref="T7654" si="15248">IF(OR(Q7654&gt;1,R7654&gt;1),"Present","Absent")</f>
        <v>Present</v>
      </c>
      <c r="U7654" t="str">
        <f t="shared" ref="U7654" si="15249">IF(OR(AND(Q7654&gt;1,Q7654&lt;41),AND(R7654&gt;1,R7654&lt;41)),"Ct&lt;41","Ct&gt;41")</f>
        <v>Ct&lt;41</v>
      </c>
      <c r="V7654" t="str">
        <f>VLOOKUP(J7654,Datasæt_Analysesystemer!$C$2:$D$68,2,FALSE)</f>
        <v>Stillehavsøsters</v>
      </c>
      <c r="W7654" t="str">
        <f t="shared" ref="W7654" si="15250">MID(F7654,10,9)</f>
        <v>DL2020007</v>
      </c>
      <c r="X7654" t="str">
        <f t="shared" ref="X7654" si="15251">W7654&amp;"_"&amp;V7654&amp;"_"&amp;S7654&amp;"_"&amp;T7654&amp;"_"&amp;U7654</f>
        <v>DL2020007_Stillehavsøsters_Valid_Present_Ct&lt;41</v>
      </c>
    </row>
    <row r="7655" spans="1:24" x14ac:dyDescent="0.25">
      <c r="A7655" t="s">
        <v>399</v>
      </c>
      <c r="B7655" t="s">
        <v>1508</v>
      </c>
      <c r="C7655" t="s">
        <v>16</v>
      </c>
      <c r="D7655" s="6">
        <v>0.1</v>
      </c>
      <c r="E7655" s="6" t="s">
        <v>17</v>
      </c>
      <c r="F7655" t="s">
        <v>1572</v>
      </c>
      <c r="G7655" t="str">
        <f t="shared" si="15145"/>
        <v>DL2020007</v>
      </c>
      <c r="H7655" t="str">
        <f t="shared" si="15202"/>
        <v>22</v>
      </c>
      <c r="I7655" t="str">
        <f t="shared" si="15203"/>
        <v>Stillehavsoesters_22_20201112_DL2020007_KoegeGym</v>
      </c>
      <c r="J7655" t="str">
        <f t="shared" si="15204"/>
        <v>Stillehavsoesters</v>
      </c>
      <c r="K7655" t="str">
        <f t="shared" si="15205"/>
        <v>NegK</v>
      </c>
      <c r="L7655" t="str">
        <f t="shared" si="15206"/>
        <v>No Ct</v>
      </c>
      <c r="M7655" t="str">
        <f t="shared" si="15207"/>
        <v/>
      </c>
      <c r="N7655" t="str">
        <f t="shared" si="15208"/>
        <v/>
      </c>
      <c r="O7655" t="str">
        <f t="shared" si="15209"/>
        <v/>
      </c>
    </row>
    <row r="7656" spans="1:24" x14ac:dyDescent="0.25">
      <c r="A7656" t="s">
        <v>401</v>
      </c>
      <c r="B7656" t="s">
        <v>1509</v>
      </c>
      <c r="C7656" t="s">
        <v>20</v>
      </c>
      <c r="D7656" s="6">
        <v>0.1</v>
      </c>
      <c r="E7656" s="6">
        <v>36.659999999999997</v>
      </c>
      <c r="F7656" t="s">
        <v>1572</v>
      </c>
      <c r="G7656" t="str">
        <f t="shared" si="15145"/>
        <v>DL2020007</v>
      </c>
      <c r="H7656" t="str">
        <f t="shared" si="15202"/>
        <v>22</v>
      </c>
      <c r="I7656" t="str">
        <f t="shared" si="15203"/>
        <v>Stillehavsoesters_22_20201112_DL2020007_KoegeGym</v>
      </c>
      <c r="J7656" t="str">
        <f t="shared" si="15204"/>
        <v>Stillehavsoesters</v>
      </c>
      <c r="K7656" t="str">
        <f t="shared" si="15205"/>
        <v>eDNA</v>
      </c>
      <c r="L7656">
        <f t="shared" si="15206"/>
        <v>36.659999999999997</v>
      </c>
      <c r="M7656" t="str">
        <f t="shared" si="15207"/>
        <v/>
      </c>
      <c r="N7656" t="str">
        <f t="shared" si="15208"/>
        <v/>
      </c>
      <c r="O7656" t="str">
        <f t="shared" si="15209"/>
        <v/>
      </c>
    </row>
    <row r="7657" spans="1:24" x14ac:dyDescent="0.25">
      <c r="A7657" t="s">
        <v>403</v>
      </c>
      <c r="B7657" t="s">
        <v>1509</v>
      </c>
      <c r="C7657" t="s">
        <v>20</v>
      </c>
      <c r="D7657" s="6">
        <v>0.1</v>
      </c>
      <c r="E7657" s="6">
        <v>37.53</v>
      </c>
      <c r="F7657" t="s">
        <v>1572</v>
      </c>
      <c r="G7657" t="str">
        <f t="shared" si="15145"/>
        <v>DL2020007</v>
      </c>
      <c r="H7657" t="str">
        <f t="shared" si="15202"/>
        <v>22</v>
      </c>
      <c r="I7657" t="str">
        <f t="shared" si="15203"/>
        <v>Stillehavsoesters_22_20201112_DL2020007_KoegeGym</v>
      </c>
      <c r="J7657" t="str">
        <f t="shared" si="15204"/>
        <v>Stillehavsoesters</v>
      </c>
      <c r="K7657" t="str">
        <f t="shared" si="15205"/>
        <v>eDNA</v>
      </c>
      <c r="L7657">
        <f t="shared" si="15206"/>
        <v>37.53</v>
      </c>
      <c r="M7657" t="str">
        <f t="shared" si="15207"/>
        <v/>
      </c>
      <c r="N7657" t="str">
        <f t="shared" si="15208"/>
        <v/>
      </c>
      <c r="O7657" t="str">
        <f t="shared" si="15209"/>
        <v/>
      </c>
    </row>
    <row r="7658" spans="1:24" x14ac:dyDescent="0.25">
      <c r="A7658" t="s">
        <v>404</v>
      </c>
      <c r="B7658" t="s">
        <v>692</v>
      </c>
      <c r="C7658" t="s">
        <v>13</v>
      </c>
      <c r="D7658" s="6">
        <v>0.1</v>
      </c>
      <c r="E7658" s="6">
        <v>23.56</v>
      </c>
      <c r="F7658" t="s">
        <v>1572</v>
      </c>
      <c r="G7658" t="str">
        <f t="shared" si="15145"/>
        <v>DL2020007</v>
      </c>
      <c r="H7658" t="str">
        <f t="shared" si="15202"/>
        <v>23</v>
      </c>
      <c r="I7658" t="str">
        <f t="shared" si="15203"/>
        <v>SortmundetKutling_23_20201112_DL2020007_KoegeGym</v>
      </c>
      <c r="J7658" t="str">
        <f t="shared" si="15204"/>
        <v>SortmundetKutling</v>
      </c>
      <c r="K7658" t="str">
        <f t="shared" si="15205"/>
        <v>PosK</v>
      </c>
      <c r="L7658">
        <f t="shared" si="15206"/>
        <v>23.56</v>
      </c>
      <c r="M7658">
        <f t="shared" si="15207"/>
        <v>23.56</v>
      </c>
      <c r="N7658">
        <f t="shared" si="15208"/>
        <v>0</v>
      </c>
      <c r="O7658">
        <f t="shared" si="15209"/>
        <v>0</v>
      </c>
      <c r="Q7658">
        <f t="shared" ref="Q7658" si="15252">IF(L7660="No Ct",0,L7660)</f>
        <v>0</v>
      </c>
      <c r="R7658">
        <f t="shared" ref="R7658" si="15253">IF(L7661="No Ct",0,L7661)</f>
        <v>0</v>
      </c>
      <c r="S7658" t="str">
        <f t="shared" ref="S7658" si="15254">IF(AND(M7658&gt;0,N7658=0),"Valid","Invalid")</f>
        <v>Valid</v>
      </c>
      <c r="T7658" t="str">
        <f t="shared" ref="T7658" si="15255">IF(OR(Q7658&gt;1,R7658&gt;1),"Present","Absent")</f>
        <v>Absent</v>
      </c>
      <c r="U7658" t="str">
        <f t="shared" ref="U7658" si="15256">IF(OR(AND(Q7658&gt;1,Q7658&lt;41),AND(R7658&gt;1,R7658&lt;41)),"Ct&lt;41","Ct&gt;41")</f>
        <v>Ct&gt;41</v>
      </c>
      <c r="V7658" t="str">
        <f>VLOOKUP(J7658,Datasæt_Analysesystemer!$C$2:$D$68,2,FALSE)</f>
        <v>Sortmundet kutling</v>
      </c>
      <c r="W7658" t="str">
        <f t="shared" ref="W7658" si="15257">MID(F7658,10,9)</f>
        <v>DL2020007</v>
      </c>
      <c r="X7658" t="str">
        <f t="shared" ref="X7658" si="15258">W7658&amp;"_"&amp;V7658&amp;"_"&amp;S7658&amp;"_"&amp;T7658&amp;"_"&amp;U7658</f>
        <v>DL2020007_Sortmundet kutling_Valid_Absent_Ct&gt;41</v>
      </c>
    </row>
    <row r="7659" spans="1:24" x14ac:dyDescent="0.25">
      <c r="A7659" t="s">
        <v>406</v>
      </c>
      <c r="B7659" t="s">
        <v>693</v>
      </c>
      <c r="C7659" t="s">
        <v>16</v>
      </c>
      <c r="D7659" s="6">
        <v>0.1</v>
      </c>
      <c r="E7659" s="6" t="s">
        <v>17</v>
      </c>
      <c r="F7659" t="s">
        <v>1572</v>
      </c>
      <c r="G7659" t="str">
        <f t="shared" si="15145"/>
        <v>DL2020007</v>
      </c>
      <c r="H7659" t="str">
        <f t="shared" si="15202"/>
        <v>23</v>
      </c>
      <c r="I7659" t="str">
        <f t="shared" si="15203"/>
        <v>SortmundetKutling_23_20201112_DL2020007_KoegeGym</v>
      </c>
      <c r="J7659" t="str">
        <f t="shared" si="15204"/>
        <v>SortmundetKutling</v>
      </c>
      <c r="K7659" t="str">
        <f t="shared" si="15205"/>
        <v>NegK</v>
      </c>
      <c r="L7659" t="str">
        <f t="shared" si="15206"/>
        <v>No Ct</v>
      </c>
      <c r="M7659" t="str">
        <f t="shared" si="15207"/>
        <v/>
      </c>
      <c r="N7659" t="str">
        <f t="shared" si="15208"/>
        <v/>
      </c>
      <c r="O7659" t="str">
        <f t="shared" si="15209"/>
        <v/>
      </c>
    </row>
    <row r="7660" spans="1:24" x14ac:dyDescent="0.25">
      <c r="A7660" t="s">
        <v>408</v>
      </c>
      <c r="B7660" t="s">
        <v>694</v>
      </c>
      <c r="C7660" t="s">
        <v>20</v>
      </c>
      <c r="D7660" s="6">
        <v>0.1</v>
      </c>
      <c r="E7660" s="6" t="s">
        <v>17</v>
      </c>
      <c r="F7660" t="s">
        <v>1572</v>
      </c>
      <c r="G7660" t="str">
        <f t="shared" si="15145"/>
        <v>DL2020007</v>
      </c>
      <c r="H7660" t="str">
        <f t="shared" si="15202"/>
        <v>23</v>
      </c>
      <c r="I7660" t="str">
        <f t="shared" si="15203"/>
        <v>SortmundetKutling_23_20201112_DL2020007_KoegeGym</v>
      </c>
      <c r="J7660" t="str">
        <f t="shared" si="15204"/>
        <v>SortmundetKutling</v>
      </c>
      <c r="K7660" t="str">
        <f t="shared" si="15205"/>
        <v>eDNA</v>
      </c>
      <c r="L7660" t="str">
        <f t="shared" si="15206"/>
        <v>No Ct</v>
      </c>
      <c r="M7660" t="str">
        <f t="shared" si="15207"/>
        <v/>
      </c>
      <c r="N7660" t="str">
        <f t="shared" si="15208"/>
        <v/>
      </c>
      <c r="O7660" t="str">
        <f t="shared" si="15209"/>
        <v/>
      </c>
    </row>
    <row r="7661" spans="1:24" x14ac:dyDescent="0.25">
      <c r="A7661" t="s">
        <v>410</v>
      </c>
      <c r="B7661" t="s">
        <v>694</v>
      </c>
      <c r="C7661" t="s">
        <v>20</v>
      </c>
      <c r="D7661" s="6">
        <v>0.1</v>
      </c>
      <c r="E7661" s="6" t="s">
        <v>17</v>
      </c>
      <c r="F7661" t="s">
        <v>1572</v>
      </c>
      <c r="G7661" t="str">
        <f t="shared" si="15145"/>
        <v>DL2020007</v>
      </c>
      <c r="H7661" t="str">
        <f t="shared" si="15202"/>
        <v>23</v>
      </c>
      <c r="I7661" t="str">
        <f t="shared" si="15203"/>
        <v>SortmundetKutling_23_20201112_DL2020007_KoegeGym</v>
      </c>
      <c r="J7661" t="str">
        <f t="shared" si="15204"/>
        <v>SortmundetKutling</v>
      </c>
      <c r="K7661" t="str">
        <f t="shared" si="15205"/>
        <v>eDNA</v>
      </c>
      <c r="L7661" t="str">
        <f t="shared" si="15206"/>
        <v>No Ct</v>
      </c>
      <c r="M7661" t="str">
        <f t="shared" si="15207"/>
        <v/>
      </c>
      <c r="N7661" t="str">
        <f t="shared" si="15208"/>
        <v/>
      </c>
      <c r="O7661" t="str">
        <f t="shared" si="15209"/>
        <v/>
      </c>
    </row>
    <row r="7662" spans="1:24" x14ac:dyDescent="0.25">
      <c r="A7662" t="s">
        <v>411</v>
      </c>
      <c r="B7662" t="s">
        <v>695</v>
      </c>
      <c r="C7662" t="s">
        <v>13</v>
      </c>
      <c r="D7662" s="6">
        <v>0.1</v>
      </c>
      <c r="E7662" s="6" t="s">
        <v>17</v>
      </c>
      <c r="F7662" t="s">
        <v>1572</v>
      </c>
      <c r="G7662" t="str">
        <f t="shared" si="15145"/>
        <v>DL2020007</v>
      </c>
      <c r="H7662" t="str">
        <f t="shared" si="15202"/>
        <v>24</v>
      </c>
      <c r="I7662" t="str">
        <f t="shared" si="15203"/>
        <v>SortmundetKutling_24_20201112_DL2020007_KoegeGym</v>
      </c>
      <c r="J7662" t="str">
        <f t="shared" si="15204"/>
        <v>SortmundetKutling</v>
      </c>
      <c r="K7662" t="str">
        <f t="shared" si="15205"/>
        <v>PosK</v>
      </c>
      <c r="L7662" t="str">
        <f t="shared" si="15206"/>
        <v>No Ct</v>
      </c>
      <c r="M7662">
        <f t="shared" si="15207"/>
        <v>0</v>
      </c>
      <c r="N7662">
        <f t="shared" si="15208"/>
        <v>0</v>
      </c>
      <c r="O7662">
        <f t="shared" si="15209"/>
        <v>0</v>
      </c>
      <c r="Q7662">
        <f t="shared" ref="Q7662" si="15259">IF(L7664="No Ct",0,L7664)</f>
        <v>0</v>
      </c>
      <c r="R7662">
        <f t="shared" ref="R7662" si="15260">IF(L7665="No Ct",0,L7665)</f>
        <v>0</v>
      </c>
      <c r="S7662" t="str">
        <f t="shared" ref="S7662" si="15261">IF(AND(M7662&gt;0,N7662=0),"Valid","Invalid")</f>
        <v>Invalid</v>
      </c>
      <c r="T7662" t="str">
        <f t="shared" ref="T7662" si="15262">IF(OR(Q7662&gt;1,R7662&gt;1),"Present","Absent")</f>
        <v>Absent</v>
      </c>
      <c r="U7662" t="str">
        <f t="shared" ref="U7662" si="15263">IF(OR(AND(Q7662&gt;1,Q7662&lt;41),AND(R7662&gt;1,R7662&lt;41)),"Ct&lt;41","Ct&gt;41")</f>
        <v>Ct&gt;41</v>
      </c>
      <c r="V7662" t="str">
        <f>VLOOKUP(J7662,Datasæt_Analysesystemer!$C$2:$D$68,2,FALSE)</f>
        <v>Sortmundet kutling</v>
      </c>
      <c r="W7662" t="str">
        <f t="shared" ref="W7662" si="15264">MID(F7662,10,9)</f>
        <v>DL2020007</v>
      </c>
      <c r="X7662" t="str">
        <f t="shared" ref="X7662" si="15265">W7662&amp;"_"&amp;V7662&amp;"_"&amp;S7662&amp;"_"&amp;T7662&amp;"_"&amp;U7662</f>
        <v>DL2020007_Sortmundet kutling_Invalid_Absent_Ct&gt;41</v>
      </c>
    </row>
    <row r="7663" spans="1:24" x14ac:dyDescent="0.25">
      <c r="A7663" t="s">
        <v>413</v>
      </c>
      <c r="B7663" t="s">
        <v>696</v>
      </c>
      <c r="C7663" t="s">
        <v>16</v>
      </c>
      <c r="D7663" s="6">
        <v>0.1</v>
      </c>
      <c r="E7663" s="6" t="s">
        <v>17</v>
      </c>
      <c r="F7663" t="s">
        <v>1572</v>
      </c>
      <c r="G7663" t="str">
        <f t="shared" si="15145"/>
        <v>DL2020007</v>
      </c>
      <c r="H7663" t="str">
        <f t="shared" si="15202"/>
        <v>24</v>
      </c>
      <c r="I7663" t="str">
        <f t="shared" si="15203"/>
        <v>SortmundetKutling_24_20201112_DL2020007_KoegeGym</v>
      </c>
      <c r="J7663" t="str">
        <f t="shared" si="15204"/>
        <v>SortmundetKutling</v>
      </c>
      <c r="K7663" t="str">
        <f t="shared" si="15205"/>
        <v>NegK</v>
      </c>
      <c r="L7663" t="str">
        <f t="shared" si="15206"/>
        <v>No Ct</v>
      </c>
      <c r="M7663" t="str">
        <f t="shared" si="15207"/>
        <v/>
      </c>
      <c r="N7663" t="str">
        <f t="shared" si="15208"/>
        <v/>
      </c>
      <c r="O7663" t="str">
        <f t="shared" si="15209"/>
        <v/>
      </c>
    </row>
    <row r="7664" spans="1:24" x14ac:dyDescent="0.25">
      <c r="A7664" t="s">
        <v>415</v>
      </c>
      <c r="B7664" t="s">
        <v>697</v>
      </c>
      <c r="C7664" t="s">
        <v>20</v>
      </c>
      <c r="D7664" s="6">
        <v>0.1</v>
      </c>
      <c r="E7664" s="6" t="s">
        <v>17</v>
      </c>
      <c r="F7664" t="s">
        <v>1572</v>
      </c>
      <c r="G7664" t="str">
        <f t="shared" si="15145"/>
        <v>DL2020007</v>
      </c>
      <c r="H7664" t="str">
        <f t="shared" si="15202"/>
        <v>24</v>
      </c>
      <c r="I7664" t="str">
        <f t="shared" si="15203"/>
        <v>SortmundetKutling_24_20201112_DL2020007_KoegeGym</v>
      </c>
      <c r="J7664" t="str">
        <f t="shared" si="15204"/>
        <v>SortmundetKutling</v>
      </c>
      <c r="K7664" t="str">
        <f t="shared" si="15205"/>
        <v>eDNA</v>
      </c>
      <c r="L7664" t="str">
        <f t="shared" si="15206"/>
        <v>No Ct</v>
      </c>
      <c r="M7664" t="str">
        <f t="shared" si="15207"/>
        <v/>
      </c>
      <c r="N7664" t="str">
        <f t="shared" si="15208"/>
        <v/>
      </c>
      <c r="O7664" t="str">
        <f t="shared" si="15209"/>
        <v/>
      </c>
    </row>
    <row r="7665" spans="1:24" x14ac:dyDescent="0.25">
      <c r="A7665" t="s">
        <v>417</v>
      </c>
      <c r="B7665" t="s">
        <v>697</v>
      </c>
      <c r="C7665" t="s">
        <v>20</v>
      </c>
      <c r="D7665" s="6">
        <v>0.1</v>
      </c>
      <c r="E7665" s="6" t="s">
        <v>17</v>
      </c>
      <c r="F7665" t="s">
        <v>1572</v>
      </c>
      <c r="G7665" t="str">
        <f t="shared" si="15145"/>
        <v>DL2020007</v>
      </c>
      <c r="H7665" t="str">
        <f t="shared" si="15202"/>
        <v>24</v>
      </c>
      <c r="I7665" t="str">
        <f t="shared" si="15203"/>
        <v>SortmundetKutling_24_20201112_DL2020007_KoegeGym</v>
      </c>
      <c r="J7665" t="str">
        <f t="shared" si="15204"/>
        <v>SortmundetKutling</v>
      </c>
      <c r="K7665" t="str">
        <f t="shared" si="15205"/>
        <v>eDNA</v>
      </c>
      <c r="L7665" t="str">
        <f t="shared" si="15206"/>
        <v>No Ct</v>
      </c>
      <c r="M7665" t="str">
        <f t="shared" si="15207"/>
        <v/>
      </c>
      <c r="N7665" t="str">
        <f t="shared" si="15208"/>
        <v/>
      </c>
      <c r="O7665" t="str">
        <f t="shared" si="15209"/>
        <v/>
      </c>
    </row>
    <row r="7666" spans="1:24" x14ac:dyDescent="0.25">
      <c r="A7666" t="s">
        <v>11</v>
      </c>
      <c r="B7666" t="s">
        <v>196</v>
      </c>
      <c r="C7666" t="s">
        <v>13</v>
      </c>
      <c r="D7666" s="6">
        <v>0.1</v>
      </c>
      <c r="E7666" s="6">
        <v>25.84</v>
      </c>
      <c r="F7666" t="s">
        <v>1573</v>
      </c>
      <c r="G7666" t="str">
        <f t="shared" ref="G7666:G7729" si="15266">MID(F7666,10,9)</f>
        <v>DL2020017</v>
      </c>
      <c r="H7666" t="str">
        <f t="shared" si="15202"/>
        <v>01</v>
      </c>
      <c r="I7666" t="str">
        <f t="shared" si="15203"/>
        <v>Skrubbe_01_20201117_DL2020017_NoerreGym</v>
      </c>
      <c r="J7666" t="str">
        <f t="shared" si="15204"/>
        <v>Skrubbe</v>
      </c>
      <c r="K7666" t="str">
        <f t="shared" si="15205"/>
        <v>PosK</v>
      </c>
      <c r="L7666">
        <f t="shared" si="15206"/>
        <v>25.84</v>
      </c>
      <c r="M7666">
        <f t="shared" si="15207"/>
        <v>25.84</v>
      </c>
      <c r="N7666">
        <f t="shared" si="15208"/>
        <v>0</v>
      </c>
      <c r="O7666">
        <f t="shared" si="15209"/>
        <v>72.400000000000006</v>
      </c>
      <c r="Q7666">
        <f t="shared" ref="Q7666" si="15267">IF(L7668="No Ct",0,L7668)</f>
        <v>35.64</v>
      </c>
      <c r="R7666">
        <f t="shared" ref="R7666" si="15268">IF(L7669="No Ct",0,L7669)</f>
        <v>36.76</v>
      </c>
      <c r="S7666" t="str">
        <f t="shared" ref="S7666" si="15269">IF(AND(M7666&gt;0,N7666=0),"Valid","Invalid")</f>
        <v>Valid</v>
      </c>
      <c r="T7666" t="str">
        <f t="shared" ref="T7666" si="15270">IF(OR(Q7666&gt;1,R7666&gt;1),"Present","Absent")</f>
        <v>Present</v>
      </c>
      <c r="U7666" t="str">
        <f t="shared" ref="U7666" si="15271">IF(OR(AND(Q7666&gt;1,Q7666&lt;41),AND(R7666&gt;1,R7666&lt;41)),"Ct&lt;41","Ct&gt;41")</f>
        <v>Ct&lt;41</v>
      </c>
      <c r="V7666" t="str">
        <f>VLOOKUP(J7666,Datasæt_Analysesystemer!$C$2:$D$68,2,FALSE)</f>
        <v>Skrubbe</v>
      </c>
      <c r="W7666" t="str">
        <f t="shared" ref="W7666" si="15272">MID(F7666,10,9)</f>
        <v>DL2020017</v>
      </c>
      <c r="X7666" t="str">
        <f t="shared" ref="X7666" si="15273">W7666&amp;"_"&amp;V7666&amp;"_"&amp;S7666&amp;"_"&amp;T7666&amp;"_"&amp;U7666</f>
        <v>DL2020017_Skrubbe_Valid_Present_Ct&lt;41</v>
      </c>
    </row>
    <row r="7667" spans="1:24" x14ac:dyDescent="0.25">
      <c r="A7667" t="s">
        <v>14</v>
      </c>
      <c r="B7667" t="s">
        <v>197</v>
      </c>
      <c r="C7667" t="s">
        <v>16</v>
      </c>
      <c r="D7667" s="6">
        <v>0.1</v>
      </c>
      <c r="E7667" s="6" t="s">
        <v>17</v>
      </c>
      <c r="F7667" t="s">
        <v>1573</v>
      </c>
      <c r="G7667" t="str">
        <f t="shared" si="15266"/>
        <v>DL2020017</v>
      </c>
      <c r="H7667" t="str">
        <f t="shared" si="15202"/>
        <v>01</v>
      </c>
      <c r="I7667" t="str">
        <f t="shared" si="15203"/>
        <v>Skrubbe_01_20201117_DL2020017_NoerreGym</v>
      </c>
      <c r="J7667" t="str">
        <f t="shared" si="15204"/>
        <v>Skrubbe</v>
      </c>
      <c r="K7667" t="str">
        <f t="shared" si="15205"/>
        <v>NegK</v>
      </c>
      <c r="L7667" t="str">
        <f t="shared" si="15206"/>
        <v>No Ct</v>
      </c>
      <c r="M7667" t="str">
        <f t="shared" si="15207"/>
        <v/>
      </c>
      <c r="N7667" t="str">
        <f t="shared" si="15208"/>
        <v/>
      </c>
      <c r="O7667" t="str">
        <f t="shared" si="15209"/>
        <v/>
      </c>
    </row>
    <row r="7668" spans="1:24" x14ac:dyDescent="0.25">
      <c r="A7668" t="s">
        <v>18</v>
      </c>
      <c r="B7668" t="s">
        <v>198</v>
      </c>
      <c r="C7668" t="s">
        <v>20</v>
      </c>
      <c r="D7668" s="6">
        <v>0.1</v>
      </c>
      <c r="E7668" s="6">
        <v>35.64</v>
      </c>
      <c r="F7668" t="s">
        <v>1573</v>
      </c>
      <c r="G7668" t="str">
        <f t="shared" si="15266"/>
        <v>DL2020017</v>
      </c>
      <c r="H7668" t="str">
        <f t="shared" si="15202"/>
        <v>01</v>
      </c>
      <c r="I7668" t="str">
        <f t="shared" si="15203"/>
        <v>Skrubbe_01_20201117_DL2020017_NoerreGym</v>
      </c>
      <c r="J7668" t="str">
        <f t="shared" si="15204"/>
        <v>Skrubbe</v>
      </c>
      <c r="K7668" t="str">
        <f t="shared" si="15205"/>
        <v>eDNA</v>
      </c>
      <c r="L7668">
        <f t="shared" si="15206"/>
        <v>35.64</v>
      </c>
      <c r="M7668" t="str">
        <f t="shared" si="15207"/>
        <v/>
      </c>
      <c r="N7668" t="str">
        <f t="shared" si="15208"/>
        <v/>
      </c>
      <c r="O7668" t="str">
        <f t="shared" si="15209"/>
        <v/>
      </c>
    </row>
    <row r="7669" spans="1:24" x14ac:dyDescent="0.25">
      <c r="A7669" t="s">
        <v>21</v>
      </c>
      <c r="B7669" t="s">
        <v>198</v>
      </c>
      <c r="C7669" t="s">
        <v>20</v>
      </c>
      <c r="D7669" s="6">
        <v>0.1</v>
      </c>
      <c r="E7669" s="6">
        <v>36.76</v>
      </c>
      <c r="F7669" t="s">
        <v>1573</v>
      </c>
      <c r="G7669" t="str">
        <f t="shared" si="15266"/>
        <v>DL2020017</v>
      </c>
      <c r="H7669" t="str">
        <f t="shared" si="15202"/>
        <v>01</v>
      </c>
      <c r="I7669" t="str">
        <f t="shared" si="15203"/>
        <v>Skrubbe_01_20201117_DL2020017_NoerreGym</v>
      </c>
      <c r="J7669" t="str">
        <f t="shared" si="15204"/>
        <v>Skrubbe</v>
      </c>
      <c r="K7669" t="str">
        <f t="shared" si="15205"/>
        <v>eDNA</v>
      </c>
      <c r="L7669">
        <f t="shared" si="15206"/>
        <v>36.76</v>
      </c>
      <c r="M7669" t="str">
        <f t="shared" si="15207"/>
        <v/>
      </c>
      <c r="N7669" t="str">
        <f t="shared" si="15208"/>
        <v/>
      </c>
      <c r="O7669" t="str">
        <f t="shared" si="15209"/>
        <v/>
      </c>
    </row>
    <row r="7670" spans="1:24" x14ac:dyDescent="0.25">
      <c r="A7670" t="s">
        <v>199</v>
      </c>
      <c r="B7670" t="s">
        <v>200</v>
      </c>
      <c r="C7670" t="s">
        <v>13</v>
      </c>
      <c r="D7670" s="6">
        <v>0.1</v>
      </c>
      <c r="E7670" s="6">
        <v>27.54</v>
      </c>
      <c r="F7670" t="s">
        <v>1573</v>
      </c>
      <c r="G7670" t="str">
        <f t="shared" si="15266"/>
        <v>DL2020017</v>
      </c>
      <c r="H7670" t="str">
        <f t="shared" si="15202"/>
        <v>02</v>
      </c>
      <c r="I7670" t="str">
        <f t="shared" si="15203"/>
        <v>Skrubbe_02_20201117_DL2020017_NoerreGym</v>
      </c>
      <c r="J7670" t="str">
        <f t="shared" si="15204"/>
        <v>Skrubbe</v>
      </c>
      <c r="K7670" t="str">
        <f t="shared" si="15205"/>
        <v>PosK</v>
      </c>
      <c r="L7670">
        <f t="shared" si="15206"/>
        <v>27.54</v>
      </c>
      <c r="M7670">
        <f t="shared" si="15207"/>
        <v>27.54</v>
      </c>
      <c r="N7670">
        <f t="shared" si="15208"/>
        <v>0</v>
      </c>
      <c r="O7670">
        <f t="shared" si="15209"/>
        <v>38.32</v>
      </c>
      <c r="Q7670">
        <f t="shared" ref="Q7670" si="15274">IF(L7672="No Ct",0,L7672)</f>
        <v>0</v>
      </c>
      <c r="R7670">
        <f t="shared" ref="R7670" si="15275">IF(L7673="No Ct",0,L7673)</f>
        <v>38.32</v>
      </c>
      <c r="S7670" t="str">
        <f t="shared" ref="S7670" si="15276">IF(AND(M7670&gt;0,N7670=0),"Valid","Invalid")</f>
        <v>Valid</v>
      </c>
      <c r="T7670" t="str">
        <f t="shared" ref="T7670" si="15277">IF(OR(Q7670&gt;1,R7670&gt;1),"Present","Absent")</f>
        <v>Present</v>
      </c>
      <c r="U7670" t="str">
        <f t="shared" ref="U7670" si="15278">IF(OR(AND(Q7670&gt;1,Q7670&lt;41),AND(R7670&gt;1,R7670&lt;41)),"Ct&lt;41","Ct&gt;41")</f>
        <v>Ct&lt;41</v>
      </c>
      <c r="V7670" t="str">
        <f>VLOOKUP(J7670,Datasæt_Analysesystemer!$C$2:$D$68,2,FALSE)</f>
        <v>Skrubbe</v>
      </c>
      <c r="W7670" t="str">
        <f t="shared" ref="W7670" si="15279">MID(F7670,10,9)</f>
        <v>DL2020017</v>
      </c>
      <c r="X7670" t="str">
        <f t="shared" ref="X7670" si="15280">W7670&amp;"_"&amp;V7670&amp;"_"&amp;S7670&amp;"_"&amp;T7670&amp;"_"&amp;U7670</f>
        <v>DL2020017_Skrubbe_Valid_Present_Ct&lt;41</v>
      </c>
    </row>
    <row r="7671" spans="1:24" x14ac:dyDescent="0.25">
      <c r="A7671" t="s">
        <v>201</v>
      </c>
      <c r="B7671" t="s">
        <v>202</v>
      </c>
      <c r="C7671" t="s">
        <v>16</v>
      </c>
      <c r="D7671" s="6">
        <v>0.1</v>
      </c>
      <c r="E7671" s="6" t="s">
        <v>17</v>
      </c>
      <c r="F7671" t="s">
        <v>1573</v>
      </c>
      <c r="G7671" t="str">
        <f t="shared" si="15266"/>
        <v>DL2020017</v>
      </c>
      <c r="H7671" t="str">
        <f t="shared" si="15202"/>
        <v>02</v>
      </c>
      <c r="I7671" t="str">
        <f t="shared" si="15203"/>
        <v>Skrubbe_02_20201117_DL2020017_NoerreGym</v>
      </c>
      <c r="J7671" t="str">
        <f t="shared" si="15204"/>
        <v>Skrubbe</v>
      </c>
      <c r="K7671" t="str">
        <f t="shared" si="15205"/>
        <v>NegK</v>
      </c>
      <c r="L7671" t="str">
        <f t="shared" si="15206"/>
        <v>No Ct</v>
      </c>
      <c r="M7671" t="str">
        <f t="shared" si="15207"/>
        <v/>
      </c>
      <c r="N7671" t="str">
        <f t="shared" si="15208"/>
        <v/>
      </c>
      <c r="O7671" t="str">
        <f t="shared" si="15209"/>
        <v/>
      </c>
    </row>
    <row r="7672" spans="1:24" x14ac:dyDescent="0.25">
      <c r="A7672" t="s">
        <v>203</v>
      </c>
      <c r="B7672" t="s">
        <v>204</v>
      </c>
      <c r="C7672" t="s">
        <v>20</v>
      </c>
      <c r="D7672" s="6">
        <v>0.1</v>
      </c>
      <c r="E7672" s="6" t="s">
        <v>17</v>
      </c>
      <c r="F7672" t="s">
        <v>1573</v>
      </c>
      <c r="G7672" t="str">
        <f t="shared" si="15266"/>
        <v>DL2020017</v>
      </c>
      <c r="H7672" t="str">
        <f t="shared" si="15202"/>
        <v>02</v>
      </c>
      <c r="I7672" t="str">
        <f t="shared" si="15203"/>
        <v>Skrubbe_02_20201117_DL2020017_NoerreGym</v>
      </c>
      <c r="J7672" t="str">
        <f t="shared" si="15204"/>
        <v>Skrubbe</v>
      </c>
      <c r="K7672" t="str">
        <f t="shared" si="15205"/>
        <v>eDNA</v>
      </c>
      <c r="L7672" t="str">
        <f t="shared" si="15206"/>
        <v>No Ct</v>
      </c>
      <c r="M7672" t="str">
        <f t="shared" si="15207"/>
        <v/>
      </c>
      <c r="N7672" t="str">
        <f t="shared" si="15208"/>
        <v/>
      </c>
      <c r="O7672" t="str">
        <f t="shared" si="15209"/>
        <v/>
      </c>
    </row>
    <row r="7673" spans="1:24" x14ac:dyDescent="0.25">
      <c r="A7673" t="s">
        <v>205</v>
      </c>
      <c r="B7673" t="s">
        <v>204</v>
      </c>
      <c r="C7673" t="s">
        <v>20</v>
      </c>
      <c r="D7673" s="6">
        <v>0.1</v>
      </c>
      <c r="E7673" s="6">
        <v>38.32</v>
      </c>
      <c r="F7673" t="s">
        <v>1573</v>
      </c>
      <c r="G7673" t="str">
        <f t="shared" si="15266"/>
        <v>DL2020017</v>
      </c>
      <c r="H7673" t="str">
        <f t="shared" si="15202"/>
        <v>02</v>
      </c>
      <c r="I7673" t="str">
        <f t="shared" si="15203"/>
        <v>Skrubbe_02_20201117_DL2020017_NoerreGym</v>
      </c>
      <c r="J7673" t="str">
        <f t="shared" si="15204"/>
        <v>Skrubbe</v>
      </c>
      <c r="K7673" t="str">
        <f t="shared" si="15205"/>
        <v>eDNA</v>
      </c>
      <c r="L7673">
        <f t="shared" si="15206"/>
        <v>38.32</v>
      </c>
      <c r="M7673" t="str">
        <f t="shared" si="15207"/>
        <v/>
      </c>
      <c r="N7673" t="str">
        <f t="shared" si="15208"/>
        <v/>
      </c>
      <c r="O7673" t="str">
        <f t="shared" si="15209"/>
        <v/>
      </c>
    </row>
    <row r="7674" spans="1:24" x14ac:dyDescent="0.25">
      <c r="A7674" t="s">
        <v>206</v>
      </c>
      <c r="B7674" t="s">
        <v>207</v>
      </c>
      <c r="C7674" t="s">
        <v>13</v>
      </c>
      <c r="D7674" s="6">
        <v>0.1</v>
      </c>
      <c r="E7674" s="6">
        <v>28.4</v>
      </c>
      <c r="F7674" t="s">
        <v>1573</v>
      </c>
      <c r="G7674" t="str">
        <f t="shared" si="15266"/>
        <v>DL2020017</v>
      </c>
      <c r="H7674" t="str">
        <f t="shared" si="15202"/>
        <v>03</v>
      </c>
      <c r="I7674" t="str">
        <f t="shared" si="15203"/>
        <v>Torsk_03_20201117_DL2020017_NoerreGym</v>
      </c>
      <c r="J7674" t="str">
        <f t="shared" si="15204"/>
        <v>Torsk</v>
      </c>
      <c r="K7674" t="str">
        <f t="shared" si="15205"/>
        <v>PosK</v>
      </c>
      <c r="L7674">
        <f t="shared" si="15206"/>
        <v>28.4</v>
      </c>
      <c r="M7674">
        <f t="shared" si="15207"/>
        <v>28.4</v>
      </c>
      <c r="N7674">
        <f t="shared" si="15208"/>
        <v>0</v>
      </c>
      <c r="O7674">
        <f t="shared" si="15209"/>
        <v>0</v>
      </c>
      <c r="Q7674">
        <f t="shared" ref="Q7674" si="15281">IF(L7676="No Ct",0,L7676)</f>
        <v>0</v>
      </c>
      <c r="R7674">
        <f t="shared" ref="R7674" si="15282">IF(L7677="No Ct",0,L7677)</f>
        <v>0</v>
      </c>
      <c r="S7674" t="str">
        <f t="shared" ref="S7674" si="15283">IF(AND(M7674&gt;0,N7674=0),"Valid","Invalid")</f>
        <v>Valid</v>
      </c>
      <c r="T7674" t="str">
        <f t="shared" ref="T7674" si="15284">IF(OR(Q7674&gt;1,R7674&gt;1),"Present","Absent")</f>
        <v>Absent</v>
      </c>
      <c r="U7674" t="str">
        <f t="shared" ref="U7674" si="15285">IF(OR(AND(Q7674&gt;1,Q7674&lt;41),AND(R7674&gt;1,R7674&lt;41)),"Ct&lt;41","Ct&gt;41")</f>
        <v>Ct&gt;41</v>
      </c>
      <c r="V7674" t="str">
        <f>VLOOKUP(J7674,Datasæt_Analysesystemer!$C$2:$D$68,2,FALSE)</f>
        <v>Torsk</v>
      </c>
      <c r="W7674" t="str">
        <f t="shared" ref="W7674" si="15286">MID(F7674,10,9)</f>
        <v>DL2020017</v>
      </c>
      <c r="X7674" t="str">
        <f t="shared" ref="X7674" si="15287">W7674&amp;"_"&amp;V7674&amp;"_"&amp;S7674&amp;"_"&amp;T7674&amp;"_"&amp;U7674</f>
        <v>DL2020017_Torsk_Valid_Absent_Ct&gt;41</v>
      </c>
    </row>
    <row r="7675" spans="1:24" x14ac:dyDescent="0.25">
      <c r="A7675" t="s">
        <v>208</v>
      </c>
      <c r="B7675" t="s">
        <v>209</v>
      </c>
      <c r="C7675" t="s">
        <v>16</v>
      </c>
      <c r="D7675" s="6">
        <v>0.1</v>
      </c>
      <c r="E7675" s="6" t="s">
        <v>17</v>
      </c>
      <c r="F7675" t="s">
        <v>1573</v>
      </c>
      <c r="G7675" t="str">
        <f t="shared" si="15266"/>
        <v>DL2020017</v>
      </c>
      <c r="H7675" t="str">
        <f t="shared" si="15202"/>
        <v>03</v>
      </c>
      <c r="I7675" t="str">
        <f t="shared" si="15203"/>
        <v>Torsk_03_20201117_DL2020017_NoerreGym</v>
      </c>
      <c r="J7675" t="str">
        <f t="shared" si="15204"/>
        <v>Torsk</v>
      </c>
      <c r="K7675" t="str">
        <f t="shared" si="15205"/>
        <v>NegK</v>
      </c>
      <c r="L7675" t="str">
        <f t="shared" si="15206"/>
        <v>No Ct</v>
      </c>
      <c r="M7675" t="str">
        <f t="shared" si="15207"/>
        <v/>
      </c>
      <c r="N7675" t="str">
        <f t="shared" si="15208"/>
        <v/>
      </c>
      <c r="O7675" t="str">
        <f t="shared" si="15209"/>
        <v/>
      </c>
    </row>
    <row r="7676" spans="1:24" x14ac:dyDescent="0.25">
      <c r="A7676" t="s">
        <v>210</v>
      </c>
      <c r="B7676" t="s">
        <v>211</v>
      </c>
      <c r="C7676" t="s">
        <v>20</v>
      </c>
      <c r="D7676" s="6">
        <v>0.1</v>
      </c>
      <c r="E7676" s="6" t="s">
        <v>17</v>
      </c>
      <c r="F7676" t="s">
        <v>1573</v>
      </c>
      <c r="G7676" t="str">
        <f t="shared" si="15266"/>
        <v>DL2020017</v>
      </c>
      <c r="H7676" t="str">
        <f t="shared" si="15202"/>
        <v>03</v>
      </c>
      <c r="I7676" t="str">
        <f t="shared" si="15203"/>
        <v>Torsk_03_20201117_DL2020017_NoerreGym</v>
      </c>
      <c r="J7676" t="str">
        <f t="shared" si="15204"/>
        <v>Torsk</v>
      </c>
      <c r="K7676" t="str">
        <f t="shared" si="15205"/>
        <v>eDNA</v>
      </c>
      <c r="L7676" t="str">
        <f t="shared" si="15206"/>
        <v>No Ct</v>
      </c>
      <c r="M7676" t="str">
        <f t="shared" si="15207"/>
        <v/>
      </c>
      <c r="N7676" t="str">
        <f t="shared" si="15208"/>
        <v/>
      </c>
      <c r="O7676" t="str">
        <f t="shared" si="15209"/>
        <v/>
      </c>
    </row>
    <row r="7677" spans="1:24" x14ac:dyDescent="0.25">
      <c r="A7677" t="s">
        <v>212</v>
      </c>
      <c r="B7677" t="s">
        <v>211</v>
      </c>
      <c r="C7677" t="s">
        <v>20</v>
      </c>
      <c r="D7677" s="6">
        <v>0.1</v>
      </c>
      <c r="E7677" s="6" t="s">
        <v>17</v>
      </c>
      <c r="F7677" t="s">
        <v>1573</v>
      </c>
      <c r="G7677" t="str">
        <f t="shared" si="15266"/>
        <v>DL2020017</v>
      </c>
      <c r="H7677" t="str">
        <f t="shared" si="15202"/>
        <v>03</v>
      </c>
      <c r="I7677" t="str">
        <f t="shared" si="15203"/>
        <v>Torsk_03_20201117_DL2020017_NoerreGym</v>
      </c>
      <c r="J7677" t="str">
        <f t="shared" si="15204"/>
        <v>Torsk</v>
      </c>
      <c r="K7677" t="str">
        <f t="shared" si="15205"/>
        <v>eDNA</v>
      </c>
      <c r="L7677" t="str">
        <f t="shared" si="15206"/>
        <v>No Ct</v>
      </c>
      <c r="M7677" t="str">
        <f t="shared" si="15207"/>
        <v/>
      </c>
      <c r="N7677" t="str">
        <f t="shared" si="15208"/>
        <v/>
      </c>
      <c r="O7677" t="str">
        <f t="shared" si="15209"/>
        <v/>
      </c>
    </row>
    <row r="7678" spans="1:24" x14ac:dyDescent="0.25">
      <c r="A7678" t="s">
        <v>213</v>
      </c>
      <c r="B7678" t="s">
        <v>214</v>
      </c>
      <c r="C7678" t="s">
        <v>13</v>
      </c>
      <c r="D7678" s="6">
        <v>0.1</v>
      </c>
      <c r="E7678" s="6">
        <v>28.27</v>
      </c>
      <c r="F7678" t="s">
        <v>1573</v>
      </c>
      <c r="G7678" t="str">
        <f t="shared" si="15266"/>
        <v>DL2020017</v>
      </c>
      <c r="H7678" t="str">
        <f t="shared" si="15202"/>
        <v>04</v>
      </c>
      <c r="I7678" t="str">
        <f t="shared" si="15203"/>
        <v>Torsk_04_20201117_DL2020017_NoerreGym</v>
      </c>
      <c r="J7678" t="str">
        <f t="shared" si="15204"/>
        <v>Torsk</v>
      </c>
      <c r="K7678" t="str">
        <f t="shared" si="15205"/>
        <v>PosK</v>
      </c>
      <c r="L7678">
        <f t="shared" si="15206"/>
        <v>28.27</v>
      </c>
      <c r="M7678">
        <f t="shared" si="15207"/>
        <v>28.27</v>
      </c>
      <c r="N7678">
        <f t="shared" si="15208"/>
        <v>0</v>
      </c>
      <c r="O7678">
        <f t="shared" si="15209"/>
        <v>0</v>
      </c>
      <c r="Q7678">
        <f t="shared" ref="Q7678" si="15288">IF(L7680="No Ct",0,L7680)</f>
        <v>0</v>
      </c>
      <c r="R7678">
        <f t="shared" ref="R7678" si="15289">IF(L7681="No Ct",0,L7681)</f>
        <v>0</v>
      </c>
      <c r="S7678" t="str">
        <f t="shared" ref="S7678" si="15290">IF(AND(M7678&gt;0,N7678=0),"Valid","Invalid")</f>
        <v>Valid</v>
      </c>
      <c r="T7678" t="str">
        <f t="shared" ref="T7678" si="15291">IF(OR(Q7678&gt;1,R7678&gt;1),"Present","Absent")</f>
        <v>Absent</v>
      </c>
      <c r="U7678" t="str">
        <f t="shared" ref="U7678" si="15292">IF(OR(AND(Q7678&gt;1,Q7678&lt;41),AND(R7678&gt;1,R7678&lt;41)),"Ct&lt;41","Ct&gt;41")</f>
        <v>Ct&gt;41</v>
      </c>
      <c r="V7678" t="str">
        <f>VLOOKUP(J7678,Datasæt_Analysesystemer!$C$2:$D$68,2,FALSE)</f>
        <v>Torsk</v>
      </c>
      <c r="W7678" t="str">
        <f t="shared" ref="W7678" si="15293">MID(F7678,10,9)</f>
        <v>DL2020017</v>
      </c>
      <c r="X7678" t="str">
        <f t="shared" ref="X7678" si="15294">W7678&amp;"_"&amp;V7678&amp;"_"&amp;S7678&amp;"_"&amp;T7678&amp;"_"&amp;U7678</f>
        <v>DL2020017_Torsk_Valid_Absent_Ct&gt;41</v>
      </c>
    </row>
    <row r="7679" spans="1:24" x14ac:dyDescent="0.25">
      <c r="A7679" t="s">
        <v>215</v>
      </c>
      <c r="B7679" t="s">
        <v>216</v>
      </c>
      <c r="C7679" t="s">
        <v>16</v>
      </c>
      <c r="D7679" s="6">
        <v>0.1</v>
      </c>
      <c r="E7679" s="6" t="s">
        <v>17</v>
      </c>
      <c r="F7679" t="s">
        <v>1573</v>
      </c>
      <c r="G7679" t="str">
        <f t="shared" si="15266"/>
        <v>DL2020017</v>
      </c>
      <c r="H7679" t="str">
        <f t="shared" si="15202"/>
        <v>04</v>
      </c>
      <c r="I7679" t="str">
        <f t="shared" si="15203"/>
        <v>Torsk_04_20201117_DL2020017_NoerreGym</v>
      </c>
      <c r="J7679" t="str">
        <f t="shared" si="15204"/>
        <v>Torsk</v>
      </c>
      <c r="K7679" t="str">
        <f t="shared" si="15205"/>
        <v>NegK</v>
      </c>
      <c r="L7679" t="str">
        <f t="shared" si="15206"/>
        <v>No Ct</v>
      </c>
      <c r="M7679" t="str">
        <f t="shared" si="15207"/>
        <v/>
      </c>
      <c r="N7679" t="str">
        <f t="shared" si="15208"/>
        <v/>
      </c>
      <c r="O7679" t="str">
        <f t="shared" si="15209"/>
        <v/>
      </c>
    </row>
    <row r="7680" spans="1:24" x14ac:dyDescent="0.25">
      <c r="A7680" t="s">
        <v>217</v>
      </c>
      <c r="B7680" t="s">
        <v>218</v>
      </c>
      <c r="C7680" t="s">
        <v>20</v>
      </c>
      <c r="D7680" s="6">
        <v>0.1</v>
      </c>
      <c r="E7680" s="6" t="s">
        <v>17</v>
      </c>
      <c r="F7680" t="s">
        <v>1573</v>
      </c>
      <c r="G7680" t="str">
        <f t="shared" si="15266"/>
        <v>DL2020017</v>
      </c>
      <c r="H7680" t="str">
        <f t="shared" si="15202"/>
        <v>04</v>
      </c>
      <c r="I7680" t="str">
        <f t="shared" si="15203"/>
        <v>Torsk_04_20201117_DL2020017_NoerreGym</v>
      </c>
      <c r="J7680" t="str">
        <f t="shared" si="15204"/>
        <v>Torsk</v>
      </c>
      <c r="K7680" t="str">
        <f t="shared" si="15205"/>
        <v>eDNA</v>
      </c>
      <c r="L7680" t="str">
        <f t="shared" si="15206"/>
        <v>No Ct</v>
      </c>
      <c r="M7680" t="str">
        <f t="shared" si="15207"/>
        <v/>
      </c>
      <c r="N7680" t="str">
        <f t="shared" si="15208"/>
        <v/>
      </c>
      <c r="O7680" t="str">
        <f t="shared" si="15209"/>
        <v/>
      </c>
    </row>
    <row r="7681" spans="1:24" x14ac:dyDescent="0.25">
      <c r="A7681" t="s">
        <v>219</v>
      </c>
      <c r="B7681" t="s">
        <v>218</v>
      </c>
      <c r="C7681" t="s">
        <v>20</v>
      </c>
      <c r="D7681" s="6">
        <v>0.1</v>
      </c>
      <c r="E7681" s="6" t="s">
        <v>17</v>
      </c>
      <c r="F7681" t="s">
        <v>1573</v>
      </c>
      <c r="G7681" t="str">
        <f t="shared" si="15266"/>
        <v>DL2020017</v>
      </c>
      <c r="H7681" t="str">
        <f t="shared" si="15202"/>
        <v>04</v>
      </c>
      <c r="I7681" t="str">
        <f t="shared" si="15203"/>
        <v>Torsk_04_20201117_DL2020017_NoerreGym</v>
      </c>
      <c r="J7681" t="str">
        <f t="shared" si="15204"/>
        <v>Torsk</v>
      </c>
      <c r="K7681" t="str">
        <f t="shared" si="15205"/>
        <v>eDNA</v>
      </c>
      <c r="L7681" t="str">
        <f t="shared" si="15206"/>
        <v>No Ct</v>
      </c>
      <c r="M7681" t="str">
        <f t="shared" si="15207"/>
        <v/>
      </c>
      <c r="N7681" t="str">
        <f t="shared" si="15208"/>
        <v/>
      </c>
      <c r="O7681" t="str">
        <f t="shared" si="15209"/>
        <v/>
      </c>
    </row>
    <row r="7682" spans="1:24" x14ac:dyDescent="0.25">
      <c r="A7682" t="s">
        <v>220</v>
      </c>
      <c r="B7682" t="s">
        <v>221</v>
      </c>
      <c r="C7682" t="s">
        <v>13</v>
      </c>
      <c r="D7682" s="6">
        <v>0.1</v>
      </c>
      <c r="E7682" s="6">
        <v>30.2</v>
      </c>
      <c r="F7682" t="s">
        <v>1573</v>
      </c>
      <c r="G7682" t="str">
        <f t="shared" si="15266"/>
        <v>DL2020017</v>
      </c>
      <c r="H7682" t="str">
        <f t="shared" si="15202"/>
        <v>05</v>
      </c>
      <c r="I7682" t="str">
        <f t="shared" si="15203"/>
        <v>Sandmusling_05_20201117_DL2020017_NoerreGym</v>
      </c>
      <c r="J7682" t="str">
        <f t="shared" si="15204"/>
        <v>Sandmusling</v>
      </c>
      <c r="K7682" t="str">
        <f t="shared" si="15205"/>
        <v>PosK</v>
      </c>
      <c r="L7682">
        <f t="shared" si="15206"/>
        <v>30.2</v>
      </c>
      <c r="M7682">
        <f t="shared" si="15207"/>
        <v>30.2</v>
      </c>
      <c r="N7682">
        <f t="shared" si="15208"/>
        <v>0</v>
      </c>
      <c r="O7682">
        <f t="shared" si="15209"/>
        <v>63.22</v>
      </c>
      <c r="Q7682">
        <f t="shared" ref="Q7682" si="15295">IF(L7684="No Ct",0,L7684)</f>
        <v>31.78</v>
      </c>
      <c r="R7682">
        <f t="shared" ref="R7682" si="15296">IF(L7685="No Ct",0,L7685)</f>
        <v>31.44</v>
      </c>
      <c r="S7682" t="str">
        <f t="shared" ref="S7682" si="15297">IF(AND(M7682&gt;0,N7682=0),"Valid","Invalid")</f>
        <v>Valid</v>
      </c>
      <c r="T7682" t="str">
        <f t="shared" ref="T7682" si="15298">IF(OR(Q7682&gt;1,R7682&gt;1),"Present","Absent")</f>
        <v>Present</v>
      </c>
      <c r="U7682" t="str">
        <f t="shared" ref="U7682" si="15299">IF(OR(AND(Q7682&gt;1,Q7682&lt;41),AND(R7682&gt;1,R7682&lt;41)),"Ct&lt;41","Ct&gt;41")</f>
        <v>Ct&lt;41</v>
      </c>
      <c r="V7682" t="str">
        <f>VLOOKUP(J7682,Datasæt_Analysesystemer!$C$2:$D$68,2,FALSE)</f>
        <v>Sandmusling</v>
      </c>
      <c r="W7682" t="str">
        <f t="shared" ref="W7682" si="15300">MID(F7682,10,9)</f>
        <v>DL2020017</v>
      </c>
      <c r="X7682" t="str">
        <f t="shared" ref="X7682" si="15301">W7682&amp;"_"&amp;V7682&amp;"_"&amp;S7682&amp;"_"&amp;T7682&amp;"_"&amp;U7682</f>
        <v>DL2020017_Sandmusling_Valid_Present_Ct&lt;41</v>
      </c>
    </row>
    <row r="7683" spans="1:24" x14ac:dyDescent="0.25">
      <c r="A7683" t="s">
        <v>222</v>
      </c>
      <c r="B7683" t="s">
        <v>223</v>
      </c>
      <c r="C7683" t="s">
        <v>16</v>
      </c>
      <c r="D7683" s="6">
        <v>0.1</v>
      </c>
      <c r="E7683" s="6" t="s">
        <v>17</v>
      </c>
      <c r="F7683" t="s">
        <v>1573</v>
      </c>
      <c r="G7683" t="str">
        <f t="shared" si="15266"/>
        <v>DL2020017</v>
      </c>
      <c r="H7683" t="str">
        <f t="shared" si="15202"/>
        <v>05</v>
      </c>
      <c r="I7683" t="str">
        <f t="shared" si="15203"/>
        <v>Sandmusling_05_20201117_DL2020017_NoerreGym</v>
      </c>
      <c r="J7683" t="str">
        <f t="shared" si="15204"/>
        <v>Sandmusling</v>
      </c>
      <c r="K7683" t="str">
        <f t="shared" si="15205"/>
        <v>NegK</v>
      </c>
      <c r="L7683" t="str">
        <f t="shared" si="15206"/>
        <v>No Ct</v>
      </c>
      <c r="M7683" t="str">
        <f t="shared" si="15207"/>
        <v/>
      </c>
      <c r="N7683" t="str">
        <f t="shared" si="15208"/>
        <v/>
      </c>
      <c r="O7683" t="str">
        <f t="shared" si="15209"/>
        <v/>
      </c>
    </row>
    <row r="7684" spans="1:24" x14ac:dyDescent="0.25">
      <c r="A7684" t="s">
        <v>224</v>
      </c>
      <c r="B7684" t="s">
        <v>225</v>
      </c>
      <c r="C7684" t="s">
        <v>20</v>
      </c>
      <c r="D7684" s="6">
        <v>0.1</v>
      </c>
      <c r="E7684" s="6">
        <v>31.78</v>
      </c>
      <c r="F7684" t="s">
        <v>1573</v>
      </c>
      <c r="G7684" t="str">
        <f t="shared" si="15266"/>
        <v>DL2020017</v>
      </c>
      <c r="H7684" t="str">
        <f t="shared" si="15202"/>
        <v>05</v>
      </c>
      <c r="I7684" t="str">
        <f t="shared" si="15203"/>
        <v>Sandmusling_05_20201117_DL2020017_NoerreGym</v>
      </c>
      <c r="J7684" t="str">
        <f t="shared" si="15204"/>
        <v>Sandmusling</v>
      </c>
      <c r="K7684" t="str">
        <f t="shared" si="15205"/>
        <v>eDNA</v>
      </c>
      <c r="L7684">
        <f t="shared" si="15206"/>
        <v>31.78</v>
      </c>
      <c r="M7684" t="str">
        <f t="shared" si="15207"/>
        <v/>
      </c>
      <c r="N7684" t="str">
        <f t="shared" si="15208"/>
        <v/>
      </c>
      <c r="O7684" t="str">
        <f t="shared" si="15209"/>
        <v/>
      </c>
    </row>
    <row r="7685" spans="1:24" x14ac:dyDescent="0.25">
      <c r="A7685" t="s">
        <v>226</v>
      </c>
      <c r="B7685" t="s">
        <v>225</v>
      </c>
      <c r="C7685" t="s">
        <v>20</v>
      </c>
      <c r="D7685" s="6">
        <v>0.1</v>
      </c>
      <c r="E7685" s="6">
        <v>31.44</v>
      </c>
      <c r="F7685" t="s">
        <v>1573</v>
      </c>
      <c r="G7685" t="str">
        <f t="shared" si="15266"/>
        <v>DL2020017</v>
      </c>
      <c r="H7685" t="str">
        <f t="shared" si="15202"/>
        <v>05</v>
      </c>
      <c r="I7685" t="str">
        <f t="shared" si="15203"/>
        <v>Sandmusling_05_20201117_DL2020017_NoerreGym</v>
      </c>
      <c r="J7685" t="str">
        <f t="shared" si="15204"/>
        <v>Sandmusling</v>
      </c>
      <c r="K7685" t="str">
        <f t="shared" si="15205"/>
        <v>eDNA</v>
      </c>
      <c r="L7685">
        <f t="shared" si="15206"/>
        <v>31.44</v>
      </c>
      <c r="M7685" t="str">
        <f t="shared" si="15207"/>
        <v/>
      </c>
      <c r="N7685" t="str">
        <f t="shared" si="15208"/>
        <v/>
      </c>
      <c r="O7685" t="str">
        <f t="shared" si="15209"/>
        <v/>
      </c>
    </row>
    <row r="7686" spans="1:24" x14ac:dyDescent="0.25">
      <c r="A7686" t="s">
        <v>227</v>
      </c>
      <c r="B7686" t="s">
        <v>228</v>
      </c>
      <c r="C7686" t="s">
        <v>13</v>
      </c>
      <c r="D7686" s="6">
        <v>0.1</v>
      </c>
      <c r="E7686" s="6">
        <v>31.39</v>
      </c>
      <c r="F7686" t="s">
        <v>1573</v>
      </c>
      <c r="G7686" t="str">
        <f t="shared" si="15266"/>
        <v>DL2020017</v>
      </c>
      <c r="H7686" t="str">
        <f t="shared" si="15202"/>
        <v>06</v>
      </c>
      <c r="I7686" t="str">
        <f t="shared" si="15203"/>
        <v>Sandmusling_06_20201117_DL2020017_NoerreGym</v>
      </c>
      <c r="J7686" t="str">
        <f t="shared" si="15204"/>
        <v>Sandmusling</v>
      </c>
      <c r="K7686" t="str">
        <f t="shared" si="15205"/>
        <v>PosK</v>
      </c>
      <c r="L7686">
        <f t="shared" si="15206"/>
        <v>31.39</v>
      </c>
      <c r="M7686">
        <f t="shared" si="15207"/>
        <v>31.39</v>
      </c>
      <c r="N7686">
        <f t="shared" si="15208"/>
        <v>31.94</v>
      </c>
      <c r="O7686">
        <f t="shared" si="15209"/>
        <v>32.46</v>
      </c>
      <c r="Q7686">
        <f t="shared" ref="Q7686" si="15302">IF(L7688="No Ct",0,L7688)</f>
        <v>0</v>
      </c>
      <c r="R7686">
        <f t="shared" ref="R7686" si="15303">IF(L7689="No Ct",0,L7689)</f>
        <v>32.46</v>
      </c>
      <c r="S7686" t="str">
        <f t="shared" ref="S7686" si="15304">IF(AND(M7686&gt;0,N7686=0),"Valid","Invalid")</f>
        <v>Invalid</v>
      </c>
      <c r="T7686" t="str">
        <f t="shared" ref="T7686" si="15305">IF(OR(Q7686&gt;1,R7686&gt;1),"Present","Absent")</f>
        <v>Present</v>
      </c>
      <c r="U7686" t="str">
        <f t="shared" ref="U7686" si="15306">IF(OR(AND(Q7686&gt;1,Q7686&lt;41),AND(R7686&gt;1,R7686&lt;41)),"Ct&lt;41","Ct&gt;41")</f>
        <v>Ct&lt;41</v>
      </c>
      <c r="V7686" t="str">
        <f>VLOOKUP(J7686,Datasæt_Analysesystemer!$C$2:$D$68,2,FALSE)</f>
        <v>Sandmusling</v>
      </c>
      <c r="W7686" t="str">
        <f t="shared" ref="W7686" si="15307">MID(F7686,10,9)</f>
        <v>DL2020017</v>
      </c>
      <c r="X7686" t="str">
        <f t="shared" ref="X7686" si="15308">W7686&amp;"_"&amp;V7686&amp;"_"&amp;S7686&amp;"_"&amp;T7686&amp;"_"&amp;U7686</f>
        <v>DL2020017_Sandmusling_Invalid_Present_Ct&lt;41</v>
      </c>
    </row>
    <row r="7687" spans="1:24" x14ac:dyDescent="0.25">
      <c r="A7687" t="s">
        <v>229</v>
      </c>
      <c r="B7687" t="s">
        <v>230</v>
      </c>
      <c r="C7687" t="s">
        <v>16</v>
      </c>
      <c r="D7687" s="6">
        <v>0.1</v>
      </c>
      <c r="E7687" s="6">
        <v>31.94</v>
      </c>
      <c r="F7687" t="s">
        <v>1573</v>
      </c>
      <c r="G7687" t="str">
        <f t="shared" si="15266"/>
        <v>DL2020017</v>
      </c>
      <c r="H7687" t="str">
        <f t="shared" si="15202"/>
        <v>06</v>
      </c>
      <c r="I7687" t="str">
        <f t="shared" si="15203"/>
        <v>Sandmusling_06_20201117_DL2020017_NoerreGym</v>
      </c>
      <c r="J7687" t="str">
        <f t="shared" si="15204"/>
        <v>Sandmusling</v>
      </c>
      <c r="K7687" t="str">
        <f t="shared" si="15205"/>
        <v>NegK</v>
      </c>
      <c r="L7687">
        <f t="shared" si="15206"/>
        <v>31.94</v>
      </c>
      <c r="M7687" t="str">
        <f t="shared" si="15207"/>
        <v/>
      </c>
      <c r="N7687" t="str">
        <f t="shared" si="15208"/>
        <v/>
      </c>
      <c r="O7687" t="str">
        <f t="shared" si="15209"/>
        <v/>
      </c>
    </row>
    <row r="7688" spans="1:24" x14ac:dyDescent="0.25">
      <c r="A7688" t="s">
        <v>231</v>
      </c>
      <c r="B7688" t="s">
        <v>232</v>
      </c>
      <c r="C7688" t="s">
        <v>20</v>
      </c>
      <c r="D7688" s="6">
        <v>0.1</v>
      </c>
      <c r="E7688" s="6" t="s">
        <v>17</v>
      </c>
      <c r="F7688" t="s">
        <v>1573</v>
      </c>
      <c r="G7688" t="str">
        <f t="shared" si="15266"/>
        <v>DL2020017</v>
      </c>
      <c r="H7688" t="str">
        <f t="shared" si="15202"/>
        <v>06</v>
      </c>
      <c r="I7688" t="str">
        <f t="shared" si="15203"/>
        <v>Sandmusling_06_20201117_DL2020017_NoerreGym</v>
      </c>
      <c r="J7688" t="str">
        <f t="shared" si="15204"/>
        <v>Sandmusling</v>
      </c>
      <c r="K7688" t="str">
        <f t="shared" si="15205"/>
        <v>eDNA</v>
      </c>
      <c r="L7688" t="str">
        <f t="shared" si="15206"/>
        <v>No Ct</v>
      </c>
      <c r="M7688" t="str">
        <f t="shared" si="15207"/>
        <v/>
      </c>
      <c r="N7688" t="str">
        <f t="shared" si="15208"/>
        <v/>
      </c>
      <c r="O7688" t="str">
        <f t="shared" si="15209"/>
        <v/>
      </c>
    </row>
    <row r="7689" spans="1:24" x14ac:dyDescent="0.25">
      <c r="A7689" t="s">
        <v>233</v>
      </c>
      <c r="B7689" t="s">
        <v>232</v>
      </c>
      <c r="C7689" t="s">
        <v>20</v>
      </c>
      <c r="D7689" s="6">
        <v>0.1</v>
      </c>
      <c r="E7689" s="6">
        <v>32.46</v>
      </c>
      <c r="F7689" t="s">
        <v>1573</v>
      </c>
      <c r="G7689" t="str">
        <f t="shared" si="15266"/>
        <v>DL2020017</v>
      </c>
      <c r="H7689" t="str">
        <f t="shared" si="15202"/>
        <v>06</v>
      </c>
      <c r="I7689" t="str">
        <f t="shared" si="15203"/>
        <v>Sandmusling_06_20201117_DL2020017_NoerreGym</v>
      </c>
      <c r="J7689" t="str">
        <f t="shared" si="15204"/>
        <v>Sandmusling</v>
      </c>
      <c r="K7689" t="str">
        <f t="shared" si="15205"/>
        <v>eDNA</v>
      </c>
      <c r="L7689">
        <f t="shared" si="15206"/>
        <v>32.46</v>
      </c>
      <c r="M7689" t="str">
        <f t="shared" si="15207"/>
        <v/>
      </c>
      <c r="N7689" t="str">
        <f t="shared" si="15208"/>
        <v/>
      </c>
      <c r="O7689" t="str">
        <f t="shared" si="15209"/>
        <v/>
      </c>
    </row>
    <row r="7690" spans="1:24" x14ac:dyDescent="0.25">
      <c r="A7690" t="s">
        <v>234</v>
      </c>
      <c r="B7690" t="s">
        <v>235</v>
      </c>
      <c r="C7690" t="s">
        <v>13</v>
      </c>
      <c r="D7690" s="6">
        <v>0.1</v>
      </c>
      <c r="E7690" s="6">
        <v>33.270000000000003</v>
      </c>
      <c r="F7690" t="s">
        <v>1573</v>
      </c>
      <c r="G7690" t="str">
        <f t="shared" si="15266"/>
        <v>DL2020017</v>
      </c>
      <c r="H7690" t="str">
        <f t="shared" si="15202"/>
        <v>07</v>
      </c>
      <c r="I7690" t="str">
        <f t="shared" si="15203"/>
        <v>AmerikanskRibbegople_07_20201117_DL2020017_NoerreGym</v>
      </c>
      <c r="J7690" t="str">
        <f t="shared" si="15204"/>
        <v>AmerikanskRibbegople</v>
      </c>
      <c r="K7690" t="str">
        <f t="shared" si="15205"/>
        <v>PosK</v>
      </c>
      <c r="L7690">
        <f t="shared" si="15206"/>
        <v>33.270000000000003</v>
      </c>
      <c r="M7690">
        <f t="shared" si="15207"/>
        <v>33.270000000000003</v>
      </c>
      <c r="N7690">
        <f t="shared" si="15208"/>
        <v>0</v>
      </c>
      <c r="O7690">
        <f t="shared" si="15209"/>
        <v>0</v>
      </c>
      <c r="Q7690">
        <f t="shared" ref="Q7690" si="15309">IF(L7692="No Ct",0,L7692)</f>
        <v>0</v>
      </c>
      <c r="R7690">
        <f t="shared" ref="R7690" si="15310">IF(L7693="No Ct",0,L7693)</f>
        <v>0</v>
      </c>
      <c r="S7690" t="str">
        <f t="shared" ref="S7690" si="15311">IF(AND(M7690&gt;0,N7690=0),"Valid","Invalid")</f>
        <v>Valid</v>
      </c>
      <c r="T7690" t="str">
        <f t="shared" ref="T7690" si="15312">IF(OR(Q7690&gt;1,R7690&gt;1),"Present","Absent")</f>
        <v>Absent</v>
      </c>
      <c r="U7690" t="str">
        <f t="shared" ref="U7690" si="15313">IF(OR(AND(Q7690&gt;1,Q7690&lt;41),AND(R7690&gt;1,R7690&lt;41)),"Ct&lt;41","Ct&gt;41")</f>
        <v>Ct&gt;41</v>
      </c>
      <c r="V7690" t="str">
        <f>VLOOKUP(J7690,Datasæt_Analysesystemer!$C$2:$D$68,2,FALSE)</f>
        <v>Amerikansk ribbegople</v>
      </c>
      <c r="W7690" t="str">
        <f t="shared" ref="W7690" si="15314">MID(F7690,10,9)</f>
        <v>DL2020017</v>
      </c>
      <c r="X7690" t="str">
        <f t="shared" ref="X7690" si="15315">W7690&amp;"_"&amp;V7690&amp;"_"&amp;S7690&amp;"_"&amp;T7690&amp;"_"&amp;U7690</f>
        <v>DL2020017_Amerikansk ribbegople_Valid_Absent_Ct&gt;41</v>
      </c>
    </row>
    <row r="7691" spans="1:24" x14ac:dyDescent="0.25">
      <c r="A7691" t="s">
        <v>236</v>
      </c>
      <c r="B7691" t="s">
        <v>237</v>
      </c>
      <c r="C7691" t="s">
        <v>16</v>
      </c>
      <c r="D7691" s="6">
        <v>0.1</v>
      </c>
      <c r="E7691" s="6" t="s">
        <v>17</v>
      </c>
      <c r="F7691" t="s">
        <v>1573</v>
      </c>
      <c r="G7691" t="str">
        <f t="shared" si="15266"/>
        <v>DL2020017</v>
      </c>
      <c r="H7691" t="str">
        <f t="shared" si="15202"/>
        <v>07</v>
      </c>
      <c r="I7691" t="str">
        <f t="shared" si="15203"/>
        <v>AmerikanskRibbegople_07_20201117_DL2020017_NoerreGym</v>
      </c>
      <c r="J7691" t="str">
        <f t="shared" si="15204"/>
        <v>AmerikanskRibbegople</v>
      </c>
      <c r="K7691" t="str">
        <f t="shared" si="15205"/>
        <v>NegK</v>
      </c>
      <c r="L7691" t="str">
        <f t="shared" si="15206"/>
        <v>No Ct</v>
      </c>
      <c r="M7691" t="str">
        <f t="shared" si="15207"/>
        <v/>
      </c>
      <c r="N7691" t="str">
        <f t="shared" si="15208"/>
        <v/>
      </c>
      <c r="O7691" t="str">
        <f t="shared" si="15209"/>
        <v/>
      </c>
    </row>
    <row r="7692" spans="1:24" x14ac:dyDescent="0.25">
      <c r="A7692" t="s">
        <v>238</v>
      </c>
      <c r="B7692" t="s">
        <v>239</v>
      </c>
      <c r="C7692" t="s">
        <v>20</v>
      </c>
      <c r="D7692" s="6">
        <v>0.1</v>
      </c>
      <c r="E7692" s="6" t="s">
        <v>17</v>
      </c>
      <c r="F7692" t="s">
        <v>1573</v>
      </c>
      <c r="G7692" t="str">
        <f t="shared" si="15266"/>
        <v>DL2020017</v>
      </c>
      <c r="H7692" t="str">
        <f t="shared" si="15202"/>
        <v>07</v>
      </c>
      <c r="I7692" t="str">
        <f t="shared" si="15203"/>
        <v>AmerikanskRibbegople_07_20201117_DL2020017_NoerreGym</v>
      </c>
      <c r="J7692" t="str">
        <f t="shared" si="15204"/>
        <v>AmerikanskRibbegople</v>
      </c>
      <c r="K7692" t="str">
        <f t="shared" si="15205"/>
        <v>eDNA</v>
      </c>
      <c r="L7692" t="str">
        <f t="shared" si="15206"/>
        <v>No Ct</v>
      </c>
      <c r="M7692" t="str">
        <f t="shared" si="15207"/>
        <v/>
      </c>
      <c r="N7692" t="str">
        <f t="shared" si="15208"/>
        <v/>
      </c>
      <c r="O7692" t="str">
        <f t="shared" si="15209"/>
        <v/>
      </c>
    </row>
    <row r="7693" spans="1:24" x14ac:dyDescent="0.25">
      <c r="A7693" t="s">
        <v>240</v>
      </c>
      <c r="B7693" t="s">
        <v>239</v>
      </c>
      <c r="C7693" t="s">
        <v>20</v>
      </c>
      <c r="D7693" s="6">
        <v>0.1</v>
      </c>
      <c r="E7693" s="6" t="s">
        <v>17</v>
      </c>
      <c r="F7693" t="s">
        <v>1573</v>
      </c>
      <c r="G7693" t="str">
        <f t="shared" si="15266"/>
        <v>DL2020017</v>
      </c>
      <c r="H7693" t="str">
        <f t="shared" si="15202"/>
        <v>07</v>
      </c>
      <c r="I7693" t="str">
        <f t="shared" si="15203"/>
        <v>AmerikanskRibbegople_07_20201117_DL2020017_NoerreGym</v>
      </c>
      <c r="J7693" t="str">
        <f t="shared" si="15204"/>
        <v>AmerikanskRibbegople</v>
      </c>
      <c r="K7693" t="str">
        <f t="shared" si="15205"/>
        <v>eDNA</v>
      </c>
      <c r="L7693" t="str">
        <f t="shared" si="15206"/>
        <v>No Ct</v>
      </c>
      <c r="M7693" t="str">
        <f t="shared" si="15207"/>
        <v/>
      </c>
      <c r="N7693" t="str">
        <f t="shared" si="15208"/>
        <v/>
      </c>
      <c r="O7693" t="str">
        <f t="shared" si="15209"/>
        <v/>
      </c>
    </row>
    <row r="7694" spans="1:24" x14ac:dyDescent="0.25">
      <c r="A7694" t="s">
        <v>241</v>
      </c>
      <c r="B7694" t="s">
        <v>242</v>
      </c>
      <c r="C7694" t="s">
        <v>13</v>
      </c>
      <c r="D7694" s="6">
        <v>0.1</v>
      </c>
      <c r="E7694" s="6">
        <v>33.090000000000003</v>
      </c>
      <c r="F7694" t="s">
        <v>1573</v>
      </c>
      <c r="G7694" t="str">
        <f t="shared" si="15266"/>
        <v>DL2020017</v>
      </c>
      <c r="H7694" t="str">
        <f t="shared" si="15202"/>
        <v>08</v>
      </c>
      <c r="I7694" t="str">
        <f t="shared" si="15203"/>
        <v>AmerikanskRibbegople_08_20201117_DL2020017_NoerreGym</v>
      </c>
      <c r="J7694" t="str">
        <f t="shared" si="15204"/>
        <v>AmerikanskRibbegople</v>
      </c>
      <c r="K7694" t="str">
        <f t="shared" si="15205"/>
        <v>PosK</v>
      </c>
      <c r="L7694">
        <f t="shared" si="15206"/>
        <v>33.090000000000003</v>
      </c>
      <c r="M7694">
        <f t="shared" si="15207"/>
        <v>33.090000000000003</v>
      </c>
      <c r="N7694">
        <f t="shared" si="15208"/>
        <v>0</v>
      </c>
      <c r="O7694">
        <f t="shared" si="15209"/>
        <v>51.959999999999994</v>
      </c>
      <c r="Q7694">
        <f t="shared" ref="Q7694" si="15316">IF(L7696="No Ct",0,L7696)</f>
        <v>26.15</v>
      </c>
      <c r="R7694">
        <f t="shared" ref="R7694" si="15317">IF(L7697="No Ct",0,L7697)</f>
        <v>25.81</v>
      </c>
      <c r="S7694" t="str">
        <f t="shared" ref="S7694" si="15318">IF(AND(M7694&gt;0,N7694=0),"Valid","Invalid")</f>
        <v>Valid</v>
      </c>
      <c r="T7694" t="str">
        <f t="shared" ref="T7694" si="15319">IF(OR(Q7694&gt;1,R7694&gt;1),"Present","Absent")</f>
        <v>Present</v>
      </c>
      <c r="U7694" t="str">
        <f t="shared" ref="U7694" si="15320">IF(OR(AND(Q7694&gt;1,Q7694&lt;41),AND(R7694&gt;1,R7694&lt;41)),"Ct&lt;41","Ct&gt;41")</f>
        <v>Ct&lt;41</v>
      </c>
      <c r="V7694" t="str">
        <f>VLOOKUP(J7694,Datasæt_Analysesystemer!$C$2:$D$68,2,FALSE)</f>
        <v>Amerikansk ribbegople</v>
      </c>
      <c r="W7694" t="str">
        <f t="shared" ref="W7694" si="15321">MID(F7694,10,9)</f>
        <v>DL2020017</v>
      </c>
      <c r="X7694" t="str">
        <f t="shared" ref="X7694" si="15322">W7694&amp;"_"&amp;V7694&amp;"_"&amp;S7694&amp;"_"&amp;T7694&amp;"_"&amp;U7694</f>
        <v>DL2020017_Amerikansk ribbegople_Valid_Present_Ct&lt;41</v>
      </c>
    </row>
    <row r="7695" spans="1:24" x14ac:dyDescent="0.25">
      <c r="A7695" t="s">
        <v>243</v>
      </c>
      <c r="B7695" t="s">
        <v>244</v>
      </c>
      <c r="C7695" t="s">
        <v>16</v>
      </c>
      <c r="D7695" s="6">
        <v>0.1</v>
      </c>
      <c r="E7695" s="6" t="s">
        <v>17</v>
      </c>
      <c r="F7695" t="s">
        <v>1573</v>
      </c>
      <c r="G7695" t="str">
        <f t="shared" si="15266"/>
        <v>DL2020017</v>
      </c>
      <c r="H7695" t="str">
        <f t="shared" si="15202"/>
        <v>08</v>
      </c>
      <c r="I7695" t="str">
        <f t="shared" si="15203"/>
        <v>AmerikanskRibbegople_08_20201117_DL2020017_NoerreGym</v>
      </c>
      <c r="J7695" t="str">
        <f t="shared" si="15204"/>
        <v>AmerikanskRibbegople</v>
      </c>
      <c r="K7695" t="str">
        <f t="shared" si="15205"/>
        <v>NegK</v>
      </c>
      <c r="L7695" t="str">
        <f t="shared" si="15206"/>
        <v>No Ct</v>
      </c>
      <c r="M7695" t="str">
        <f t="shared" si="15207"/>
        <v/>
      </c>
      <c r="N7695" t="str">
        <f t="shared" si="15208"/>
        <v/>
      </c>
      <c r="O7695" t="str">
        <f t="shared" si="15209"/>
        <v/>
      </c>
    </row>
    <row r="7696" spans="1:24" x14ac:dyDescent="0.25">
      <c r="A7696" t="s">
        <v>245</v>
      </c>
      <c r="B7696" t="s">
        <v>246</v>
      </c>
      <c r="C7696" t="s">
        <v>20</v>
      </c>
      <c r="D7696" s="6">
        <v>0.1</v>
      </c>
      <c r="E7696" s="6">
        <v>26.15</v>
      </c>
      <c r="F7696" t="s">
        <v>1573</v>
      </c>
      <c r="G7696" t="str">
        <f t="shared" si="15266"/>
        <v>DL2020017</v>
      </c>
      <c r="H7696" t="str">
        <f t="shared" si="15202"/>
        <v>08</v>
      </c>
      <c r="I7696" t="str">
        <f t="shared" si="15203"/>
        <v>AmerikanskRibbegople_08_20201117_DL2020017_NoerreGym</v>
      </c>
      <c r="J7696" t="str">
        <f t="shared" si="15204"/>
        <v>AmerikanskRibbegople</v>
      </c>
      <c r="K7696" t="str">
        <f t="shared" si="15205"/>
        <v>eDNA</v>
      </c>
      <c r="L7696">
        <f t="shared" si="15206"/>
        <v>26.15</v>
      </c>
      <c r="M7696" t="str">
        <f t="shared" si="15207"/>
        <v/>
      </c>
      <c r="N7696" t="str">
        <f t="shared" si="15208"/>
        <v/>
      </c>
      <c r="O7696" t="str">
        <f t="shared" si="15209"/>
        <v/>
      </c>
    </row>
    <row r="7697" spans="1:24" x14ac:dyDescent="0.25">
      <c r="A7697" t="s">
        <v>247</v>
      </c>
      <c r="B7697" t="s">
        <v>246</v>
      </c>
      <c r="C7697" t="s">
        <v>20</v>
      </c>
      <c r="D7697" s="6">
        <v>0.1</v>
      </c>
      <c r="E7697" s="6">
        <v>25.81</v>
      </c>
      <c r="F7697" t="s">
        <v>1573</v>
      </c>
      <c r="G7697" t="str">
        <f t="shared" si="15266"/>
        <v>DL2020017</v>
      </c>
      <c r="H7697" t="str">
        <f t="shared" si="15202"/>
        <v>08</v>
      </c>
      <c r="I7697" t="str">
        <f t="shared" si="15203"/>
        <v>AmerikanskRibbegople_08_20201117_DL2020017_NoerreGym</v>
      </c>
      <c r="J7697" t="str">
        <f t="shared" si="15204"/>
        <v>AmerikanskRibbegople</v>
      </c>
      <c r="K7697" t="str">
        <f t="shared" si="15205"/>
        <v>eDNA</v>
      </c>
      <c r="L7697">
        <f t="shared" si="15206"/>
        <v>25.81</v>
      </c>
      <c r="M7697" t="str">
        <f t="shared" si="15207"/>
        <v/>
      </c>
      <c r="N7697" t="str">
        <f t="shared" si="15208"/>
        <v/>
      </c>
      <c r="O7697" t="str">
        <f t="shared" si="15209"/>
        <v/>
      </c>
    </row>
    <row r="7698" spans="1:24" x14ac:dyDescent="0.25">
      <c r="A7698" t="s">
        <v>248</v>
      </c>
      <c r="B7698" t="s">
        <v>249</v>
      </c>
      <c r="C7698" t="s">
        <v>13</v>
      </c>
      <c r="D7698" s="6">
        <v>0.1</v>
      </c>
      <c r="E7698" s="6">
        <v>34.29</v>
      </c>
      <c r="F7698" t="s">
        <v>1573</v>
      </c>
      <c r="G7698" t="str">
        <f t="shared" si="15266"/>
        <v>DL2020017</v>
      </c>
      <c r="H7698" t="str">
        <f t="shared" ref="H7698:H7761" si="15323">LEFT(B7698,2)</f>
        <v>09</v>
      </c>
      <c r="I7698" t="str">
        <f t="shared" ref="I7698:I7761" si="15324">J7698&amp;"_"&amp;H7698&amp;"_"&amp;F7698</f>
        <v>AmerikanskHummer_09_20201117_DL2020017_NoerreGym</v>
      </c>
      <c r="J7698" t="str">
        <f t="shared" ref="J7698:J7761" si="15325">MID(RIGHT(B7698,LEN(B7698)-3),1,FIND("_",RIGHT(B7698,LEN(B7698)-3))-1)</f>
        <v>AmerikanskHummer</v>
      </c>
      <c r="K7698" t="str">
        <f t="shared" ref="K7698:K7761" si="15326">TRIM(SUBSTITUTE(RIGHT(B7698,FIND(J7698,B7698)+1),"_",""))</f>
        <v>PosK</v>
      </c>
      <c r="L7698">
        <f t="shared" ref="L7698:L7761" si="15327">IFERROR(VALUE(SUBSTITUTE(E7698,".",",")),E7698)</f>
        <v>34.29</v>
      </c>
      <c r="M7698">
        <f t="shared" ref="M7698:M7761" si="15328">IF(K7698="PosK",SUMIFS(L:L,K:K,"PosK",I:I,I7698),"")</f>
        <v>34.29</v>
      </c>
      <c r="N7698">
        <f t="shared" ref="N7698:N7761" si="15329">IF(K7698="PosK",SUMIFS(L:L,K:K,"NegK",I:I,I7698),"")</f>
        <v>0</v>
      </c>
      <c r="O7698">
        <f t="shared" ref="O7698:O7761" si="15330">IF(K7698="PosK",SUMIFS(L:L,K:K,"eDNA",I:I,I7698),"")</f>
        <v>0</v>
      </c>
      <c r="Q7698">
        <f t="shared" ref="Q7698" si="15331">IF(L7700="No Ct",0,L7700)</f>
        <v>0</v>
      </c>
      <c r="R7698">
        <f t="shared" ref="R7698" si="15332">IF(L7701="No Ct",0,L7701)</f>
        <v>0</v>
      </c>
      <c r="S7698" t="str">
        <f t="shared" ref="S7698" si="15333">IF(AND(M7698&gt;0,N7698=0),"Valid","Invalid")</f>
        <v>Valid</v>
      </c>
      <c r="T7698" t="str">
        <f t="shared" ref="T7698" si="15334">IF(OR(Q7698&gt;1,R7698&gt;1),"Present","Absent")</f>
        <v>Absent</v>
      </c>
      <c r="U7698" t="str">
        <f t="shared" ref="U7698" si="15335">IF(OR(AND(Q7698&gt;1,Q7698&lt;41),AND(R7698&gt;1,R7698&lt;41)),"Ct&lt;41","Ct&gt;41")</f>
        <v>Ct&gt;41</v>
      </c>
      <c r="V7698" t="str">
        <f>VLOOKUP(J7698,Datasæt_Analysesystemer!$C$2:$D$68,2,FALSE)</f>
        <v>Amerikansk hummer</v>
      </c>
      <c r="W7698" t="str">
        <f t="shared" ref="W7698" si="15336">MID(F7698,10,9)</f>
        <v>DL2020017</v>
      </c>
      <c r="X7698" t="str">
        <f t="shared" ref="X7698" si="15337">W7698&amp;"_"&amp;V7698&amp;"_"&amp;S7698&amp;"_"&amp;T7698&amp;"_"&amp;U7698</f>
        <v>DL2020017_Amerikansk hummer_Valid_Absent_Ct&gt;41</v>
      </c>
    </row>
    <row r="7699" spans="1:24" x14ac:dyDescent="0.25">
      <c r="A7699" t="s">
        <v>250</v>
      </c>
      <c r="B7699" t="s">
        <v>251</v>
      </c>
      <c r="C7699" t="s">
        <v>16</v>
      </c>
      <c r="D7699" s="6">
        <v>0.1</v>
      </c>
      <c r="E7699" s="6" t="s">
        <v>17</v>
      </c>
      <c r="F7699" t="s">
        <v>1573</v>
      </c>
      <c r="G7699" t="str">
        <f t="shared" si="15266"/>
        <v>DL2020017</v>
      </c>
      <c r="H7699" t="str">
        <f t="shared" si="15323"/>
        <v>09</v>
      </c>
      <c r="I7699" t="str">
        <f t="shared" si="15324"/>
        <v>AmerikanskHummer_09_20201117_DL2020017_NoerreGym</v>
      </c>
      <c r="J7699" t="str">
        <f t="shared" si="15325"/>
        <v>AmerikanskHummer</v>
      </c>
      <c r="K7699" t="str">
        <f t="shared" si="15326"/>
        <v>NegK</v>
      </c>
      <c r="L7699" t="str">
        <f t="shared" si="15327"/>
        <v>No Ct</v>
      </c>
      <c r="M7699" t="str">
        <f t="shared" si="15328"/>
        <v/>
      </c>
      <c r="N7699" t="str">
        <f t="shared" si="15329"/>
        <v/>
      </c>
      <c r="O7699" t="str">
        <f t="shared" si="15330"/>
        <v/>
      </c>
    </row>
    <row r="7700" spans="1:24" x14ac:dyDescent="0.25">
      <c r="A7700" t="s">
        <v>252</v>
      </c>
      <c r="B7700" t="s">
        <v>253</v>
      </c>
      <c r="C7700" t="s">
        <v>20</v>
      </c>
      <c r="D7700" s="6">
        <v>0.1</v>
      </c>
      <c r="E7700" s="6" t="s">
        <v>17</v>
      </c>
      <c r="F7700" t="s">
        <v>1573</v>
      </c>
      <c r="G7700" t="str">
        <f t="shared" si="15266"/>
        <v>DL2020017</v>
      </c>
      <c r="H7700" t="str">
        <f t="shared" si="15323"/>
        <v>09</v>
      </c>
      <c r="I7700" t="str">
        <f t="shared" si="15324"/>
        <v>AmerikanskHummer_09_20201117_DL2020017_NoerreGym</v>
      </c>
      <c r="J7700" t="str">
        <f t="shared" si="15325"/>
        <v>AmerikanskHummer</v>
      </c>
      <c r="K7700" t="str">
        <f t="shared" si="15326"/>
        <v>eDNA</v>
      </c>
      <c r="L7700" t="str">
        <f t="shared" si="15327"/>
        <v>No Ct</v>
      </c>
      <c r="M7700" t="str">
        <f t="shared" si="15328"/>
        <v/>
      </c>
      <c r="N7700" t="str">
        <f t="shared" si="15329"/>
        <v/>
      </c>
      <c r="O7700" t="str">
        <f t="shared" si="15330"/>
        <v/>
      </c>
    </row>
    <row r="7701" spans="1:24" x14ac:dyDescent="0.25">
      <c r="A7701" t="s">
        <v>254</v>
      </c>
      <c r="B7701" t="s">
        <v>253</v>
      </c>
      <c r="C7701" t="s">
        <v>20</v>
      </c>
      <c r="D7701" s="6">
        <v>0.1</v>
      </c>
      <c r="E7701" s="6" t="s">
        <v>17</v>
      </c>
      <c r="F7701" t="s">
        <v>1573</v>
      </c>
      <c r="G7701" t="str">
        <f t="shared" si="15266"/>
        <v>DL2020017</v>
      </c>
      <c r="H7701" t="str">
        <f t="shared" si="15323"/>
        <v>09</v>
      </c>
      <c r="I7701" t="str">
        <f t="shared" si="15324"/>
        <v>AmerikanskHummer_09_20201117_DL2020017_NoerreGym</v>
      </c>
      <c r="J7701" t="str">
        <f t="shared" si="15325"/>
        <v>AmerikanskHummer</v>
      </c>
      <c r="K7701" t="str">
        <f t="shared" si="15326"/>
        <v>eDNA</v>
      </c>
      <c r="L7701" t="str">
        <f t="shared" si="15327"/>
        <v>No Ct</v>
      </c>
      <c r="M7701" t="str">
        <f t="shared" si="15328"/>
        <v/>
      </c>
      <c r="N7701" t="str">
        <f t="shared" si="15329"/>
        <v/>
      </c>
      <c r="O7701" t="str">
        <f t="shared" si="15330"/>
        <v/>
      </c>
    </row>
    <row r="7702" spans="1:24" x14ac:dyDescent="0.25">
      <c r="A7702" t="s">
        <v>255</v>
      </c>
      <c r="B7702" t="s">
        <v>256</v>
      </c>
      <c r="C7702" t="s">
        <v>13</v>
      </c>
      <c r="D7702" s="6">
        <v>0.1</v>
      </c>
      <c r="E7702" s="6">
        <v>41.05</v>
      </c>
      <c r="F7702" t="s">
        <v>1573</v>
      </c>
      <c r="G7702" t="str">
        <f t="shared" si="15266"/>
        <v>DL2020017</v>
      </c>
      <c r="H7702" t="str">
        <f t="shared" si="15323"/>
        <v>10</v>
      </c>
      <c r="I7702" t="str">
        <f t="shared" si="15324"/>
        <v>AmerikanskHummer_10_20201117_DL2020017_NoerreGym</v>
      </c>
      <c r="J7702" t="str">
        <f t="shared" si="15325"/>
        <v>AmerikanskHummer</v>
      </c>
      <c r="K7702" t="str">
        <f t="shared" si="15326"/>
        <v>PosK</v>
      </c>
      <c r="L7702">
        <f t="shared" si="15327"/>
        <v>41.05</v>
      </c>
      <c r="M7702">
        <f t="shared" si="15328"/>
        <v>41.05</v>
      </c>
      <c r="N7702">
        <f t="shared" si="15329"/>
        <v>0</v>
      </c>
      <c r="O7702">
        <f t="shared" si="15330"/>
        <v>0</v>
      </c>
      <c r="Q7702">
        <f t="shared" ref="Q7702" si="15338">IF(L7704="No Ct",0,L7704)</f>
        <v>0</v>
      </c>
      <c r="R7702">
        <f t="shared" ref="R7702" si="15339">IF(L7705="No Ct",0,L7705)</f>
        <v>0</v>
      </c>
      <c r="S7702" t="str">
        <f t="shared" ref="S7702" si="15340">IF(AND(M7702&gt;0,N7702=0),"Valid","Invalid")</f>
        <v>Valid</v>
      </c>
      <c r="T7702" t="str">
        <f t="shared" ref="T7702" si="15341">IF(OR(Q7702&gt;1,R7702&gt;1),"Present","Absent")</f>
        <v>Absent</v>
      </c>
      <c r="U7702" t="str">
        <f t="shared" ref="U7702" si="15342">IF(OR(AND(Q7702&gt;1,Q7702&lt;41),AND(R7702&gt;1,R7702&lt;41)),"Ct&lt;41","Ct&gt;41")</f>
        <v>Ct&gt;41</v>
      </c>
      <c r="V7702" t="str">
        <f>VLOOKUP(J7702,Datasæt_Analysesystemer!$C$2:$D$68,2,FALSE)</f>
        <v>Amerikansk hummer</v>
      </c>
      <c r="W7702" t="str">
        <f t="shared" ref="W7702" si="15343">MID(F7702,10,9)</f>
        <v>DL2020017</v>
      </c>
      <c r="X7702" t="str">
        <f t="shared" ref="X7702" si="15344">W7702&amp;"_"&amp;V7702&amp;"_"&amp;S7702&amp;"_"&amp;T7702&amp;"_"&amp;U7702</f>
        <v>DL2020017_Amerikansk hummer_Valid_Absent_Ct&gt;41</v>
      </c>
    </row>
    <row r="7703" spans="1:24" x14ac:dyDescent="0.25">
      <c r="A7703" t="s">
        <v>257</v>
      </c>
      <c r="B7703" t="s">
        <v>258</v>
      </c>
      <c r="C7703" t="s">
        <v>16</v>
      </c>
      <c r="D7703" s="6">
        <v>0.1</v>
      </c>
      <c r="E7703" s="6" t="s">
        <v>17</v>
      </c>
      <c r="F7703" t="s">
        <v>1573</v>
      </c>
      <c r="G7703" t="str">
        <f t="shared" si="15266"/>
        <v>DL2020017</v>
      </c>
      <c r="H7703" t="str">
        <f t="shared" si="15323"/>
        <v>10</v>
      </c>
      <c r="I7703" t="str">
        <f t="shared" si="15324"/>
        <v>AmerikanskHummer_10_20201117_DL2020017_NoerreGym</v>
      </c>
      <c r="J7703" t="str">
        <f t="shared" si="15325"/>
        <v>AmerikanskHummer</v>
      </c>
      <c r="K7703" t="str">
        <f t="shared" si="15326"/>
        <v>NegK</v>
      </c>
      <c r="L7703" t="str">
        <f t="shared" si="15327"/>
        <v>No Ct</v>
      </c>
      <c r="M7703" t="str">
        <f t="shared" si="15328"/>
        <v/>
      </c>
      <c r="N7703" t="str">
        <f t="shared" si="15329"/>
        <v/>
      </c>
      <c r="O7703" t="str">
        <f t="shared" si="15330"/>
        <v/>
      </c>
    </row>
    <row r="7704" spans="1:24" x14ac:dyDescent="0.25">
      <c r="A7704" t="s">
        <v>259</v>
      </c>
      <c r="B7704" t="s">
        <v>260</v>
      </c>
      <c r="C7704" t="s">
        <v>20</v>
      </c>
      <c r="D7704" s="6">
        <v>0.1</v>
      </c>
      <c r="E7704" s="6" t="s">
        <v>17</v>
      </c>
      <c r="F7704" t="s">
        <v>1573</v>
      </c>
      <c r="G7704" t="str">
        <f t="shared" si="15266"/>
        <v>DL2020017</v>
      </c>
      <c r="H7704" t="str">
        <f t="shared" si="15323"/>
        <v>10</v>
      </c>
      <c r="I7704" t="str">
        <f t="shared" si="15324"/>
        <v>AmerikanskHummer_10_20201117_DL2020017_NoerreGym</v>
      </c>
      <c r="J7704" t="str">
        <f t="shared" si="15325"/>
        <v>AmerikanskHummer</v>
      </c>
      <c r="K7704" t="str">
        <f t="shared" si="15326"/>
        <v>eDNA</v>
      </c>
      <c r="L7704" t="str">
        <f t="shared" si="15327"/>
        <v>No Ct</v>
      </c>
      <c r="M7704" t="str">
        <f t="shared" si="15328"/>
        <v/>
      </c>
      <c r="N7704" t="str">
        <f t="shared" si="15329"/>
        <v/>
      </c>
      <c r="O7704" t="str">
        <f t="shared" si="15330"/>
        <v/>
      </c>
    </row>
    <row r="7705" spans="1:24" x14ac:dyDescent="0.25">
      <c r="A7705" t="s">
        <v>261</v>
      </c>
      <c r="B7705" t="s">
        <v>260</v>
      </c>
      <c r="C7705" t="s">
        <v>20</v>
      </c>
      <c r="D7705" s="6">
        <v>0.1</v>
      </c>
      <c r="E7705" s="6" t="s">
        <v>17</v>
      </c>
      <c r="F7705" t="s">
        <v>1573</v>
      </c>
      <c r="G7705" t="str">
        <f t="shared" si="15266"/>
        <v>DL2020017</v>
      </c>
      <c r="H7705" t="str">
        <f t="shared" si="15323"/>
        <v>10</v>
      </c>
      <c r="I7705" t="str">
        <f t="shared" si="15324"/>
        <v>AmerikanskHummer_10_20201117_DL2020017_NoerreGym</v>
      </c>
      <c r="J7705" t="str">
        <f t="shared" si="15325"/>
        <v>AmerikanskHummer</v>
      </c>
      <c r="K7705" t="str">
        <f t="shared" si="15326"/>
        <v>eDNA</v>
      </c>
      <c r="L7705" t="str">
        <f t="shared" si="15327"/>
        <v>No Ct</v>
      </c>
      <c r="M7705" t="str">
        <f t="shared" si="15328"/>
        <v/>
      </c>
      <c r="N7705" t="str">
        <f t="shared" si="15329"/>
        <v/>
      </c>
      <c r="O7705" t="str">
        <f t="shared" si="15330"/>
        <v/>
      </c>
    </row>
    <row r="7706" spans="1:24" x14ac:dyDescent="0.25">
      <c r="A7706" t="s">
        <v>262</v>
      </c>
      <c r="B7706" t="s">
        <v>1474</v>
      </c>
      <c r="C7706" t="s">
        <v>13</v>
      </c>
      <c r="D7706" s="6">
        <v>0.1</v>
      </c>
      <c r="E7706" s="6" t="s">
        <v>17</v>
      </c>
      <c r="F7706" t="s">
        <v>1573</v>
      </c>
      <c r="G7706" t="str">
        <f t="shared" si="15266"/>
        <v>DL2020017</v>
      </c>
      <c r="H7706" t="str">
        <f t="shared" si="15323"/>
        <v>11</v>
      </c>
      <c r="I7706" t="str">
        <f t="shared" si="15324"/>
        <v>Kamjatkakrabbe_11_20201117_DL2020017_NoerreGym</v>
      </c>
      <c r="J7706" t="str">
        <f t="shared" si="15325"/>
        <v>Kamjatkakrabbe</v>
      </c>
      <c r="K7706" t="str">
        <f t="shared" si="15326"/>
        <v>PosK</v>
      </c>
      <c r="L7706" t="str">
        <f t="shared" si="15327"/>
        <v>No Ct</v>
      </c>
      <c r="M7706">
        <f t="shared" si="15328"/>
        <v>0</v>
      </c>
      <c r="N7706">
        <f t="shared" si="15329"/>
        <v>0</v>
      </c>
      <c r="O7706">
        <f t="shared" si="15330"/>
        <v>0</v>
      </c>
      <c r="Q7706">
        <f t="shared" ref="Q7706" si="15345">IF(L7708="No Ct",0,L7708)</f>
        <v>0</v>
      </c>
      <c r="R7706">
        <f t="shared" ref="R7706" si="15346">IF(L7709="No Ct",0,L7709)</f>
        <v>0</v>
      </c>
      <c r="S7706" t="str">
        <f t="shared" ref="S7706" si="15347">IF(AND(M7706&gt;0,N7706=0),"Valid","Invalid")</f>
        <v>Invalid</v>
      </c>
      <c r="T7706" t="str">
        <f t="shared" ref="T7706" si="15348">IF(OR(Q7706&gt;1,R7706&gt;1),"Present","Absent")</f>
        <v>Absent</v>
      </c>
      <c r="U7706" t="str">
        <f t="shared" ref="U7706" si="15349">IF(OR(AND(Q7706&gt;1,Q7706&lt;41),AND(R7706&gt;1,R7706&lt;41)),"Ct&lt;41","Ct&gt;41")</f>
        <v>Ct&gt;41</v>
      </c>
      <c r="V7706" t="str">
        <f>VLOOKUP(J7706,Datasæt_Analysesystemer!$C$2:$D$68,2,FALSE)</f>
        <v>Kamtjatkakrabbe</v>
      </c>
      <c r="W7706" t="str">
        <f t="shared" ref="W7706" si="15350">MID(F7706,10,9)</f>
        <v>DL2020017</v>
      </c>
      <c r="X7706" t="str">
        <f t="shared" ref="X7706" si="15351">W7706&amp;"_"&amp;V7706&amp;"_"&amp;S7706&amp;"_"&amp;T7706&amp;"_"&amp;U7706</f>
        <v>DL2020017_Kamtjatkakrabbe_Invalid_Absent_Ct&gt;41</v>
      </c>
    </row>
    <row r="7707" spans="1:24" x14ac:dyDescent="0.25">
      <c r="A7707" t="s">
        <v>264</v>
      </c>
      <c r="B7707" t="s">
        <v>1475</v>
      </c>
      <c r="C7707" t="s">
        <v>16</v>
      </c>
      <c r="D7707" s="6">
        <v>0.1</v>
      </c>
      <c r="E7707" s="6" t="s">
        <v>17</v>
      </c>
      <c r="F7707" t="s">
        <v>1573</v>
      </c>
      <c r="G7707" t="str">
        <f t="shared" si="15266"/>
        <v>DL2020017</v>
      </c>
      <c r="H7707" t="str">
        <f t="shared" si="15323"/>
        <v>11</v>
      </c>
      <c r="I7707" t="str">
        <f t="shared" si="15324"/>
        <v>Kamjatkakrabbe_11_20201117_DL2020017_NoerreGym</v>
      </c>
      <c r="J7707" t="str">
        <f t="shared" si="15325"/>
        <v>Kamjatkakrabbe</v>
      </c>
      <c r="K7707" t="str">
        <f t="shared" si="15326"/>
        <v>NegK</v>
      </c>
      <c r="L7707" t="str">
        <f t="shared" si="15327"/>
        <v>No Ct</v>
      </c>
      <c r="M7707" t="str">
        <f t="shared" si="15328"/>
        <v/>
      </c>
      <c r="N7707" t="str">
        <f t="shared" si="15329"/>
        <v/>
      </c>
      <c r="O7707" t="str">
        <f t="shared" si="15330"/>
        <v/>
      </c>
    </row>
    <row r="7708" spans="1:24" x14ac:dyDescent="0.25">
      <c r="A7708" t="s">
        <v>266</v>
      </c>
      <c r="B7708" t="s">
        <v>1476</v>
      </c>
      <c r="C7708" t="s">
        <v>20</v>
      </c>
      <c r="D7708" s="6">
        <v>0.1</v>
      </c>
      <c r="E7708" s="6" t="s">
        <v>17</v>
      </c>
      <c r="F7708" t="s">
        <v>1573</v>
      </c>
      <c r="G7708" t="str">
        <f t="shared" si="15266"/>
        <v>DL2020017</v>
      </c>
      <c r="H7708" t="str">
        <f t="shared" si="15323"/>
        <v>11</v>
      </c>
      <c r="I7708" t="str">
        <f t="shared" si="15324"/>
        <v>Kamjatkakrabbe_11_20201117_DL2020017_NoerreGym</v>
      </c>
      <c r="J7708" t="str">
        <f t="shared" si="15325"/>
        <v>Kamjatkakrabbe</v>
      </c>
      <c r="K7708" t="str">
        <f t="shared" si="15326"/>
        <v>eDNA</v>
      </c>
      <c r="L7708" t="str">
        <f t="shared" si="15327"/>
        <v>No Ct</v>
      </c>
      <c r="M7708" t="str">
        <f t="shared" si="15328"/>
        <v/>
      </c>
      <c r="N7708" t="str">
        <f t="shared" si="15329"/>
        <v/>
      </c>
      <c r="O7708" t="str">
        <f t="shared" si="15330"/>
        <v/>
      </c>
    </row>
    <row r="7709" spans="1:24" x14ac:dyDescent="0.25">
      <c r="A7709" t="s">
        <v>268</v>
      </c>
      <c r="B7709" t="s">
        <v>1476</v>
      </c>
      <c r="C7709" t="s">
        <v>20</v>
      </c>
      <c r="D7709" s="6">
        <v>0.1</v>
      </c>
      <c r="E7709" s="6" t="s">
        <v>17</v>
      </c>
      <c r="F7709" t="s">
        <v>1573</v>
      </c>
      <c r="G7709" t="str">
        <f t="shared" si="15266"/>
        <v>DL2020017</v>
      </c>
      <c r="H7709" t="str">
        <f t="shared" si="15323"/>
        <v>11</v>
      </c>
      <c r="I7709" t="str">
        <f t="shared" si="15324"/>
        <v>Kamjatkakrabbe_11_20201117_DL2020017_NoerreGym</v>
      </c>
      <c r="J7709" t="str">
        <f t="shared" si="15325"/>
        <v>Kamjatkakrabbe</v>
      </c>
      <c r="K7709" t="str">
        <f t="shared" si="15326"/>
        <v>eDNA</v>
      </c>
      <c r="L7709" t="str">
        <f t="shared" si="15327"/>
        <v>No Ct</v>
      </c>
      <c r="M7709" t="str">
        <f t="shared" si="15328"/>
        <v/>
      </c>
      <c r="N7709" t="str">
        <f t="shared" si="15329"/>
        <v/>
      </c>
      <c r="O7709" t="str">
        <f t="shared" si="15330"/>
        <v/>
      </c>
    </row>
    <row r="7710" spans="1:24" x14ac:dyDescent="0.25">
      <c r="A7710" t="s">
        <v>269</v>
      </c>
      <c r="B7710" t="s">
        <v>1477</v>
      </c>
      <c r="C7710" t="s">
        <v>13</v>
      </c>
      <c r="D7710" s="6">
        <v>0.1</v>
      </c>
      <c r="E7710" s="6">
        <v>31.11</v>
      </c>
      <c r="F7710" t="s">
        <v>1573</v>
      </c>
      <c r="G7710" t="str">
        <f t="shared" si="15266"/>
        <v>DL2020017</v>
      </c>
      <c r="H7710" t="str">
        <f t="shared" si="15323"/>
        <v>12</v>
      </c>
      <c r="I7710" t="str">
        <f t="shared" si="15324"/>
        <v>Kamjatkakrabbe_12_20201117_DL2020017_NoerreGym</v>
      </c>
      <c r="J7710" t="str">
        <f t="shared" si="15325"/>
        <v>Kamjatkakrabbe</v>
      </c>
      <c r="K7710" t="str">
        <f t="shared" si="15326"/>
        <v>PosK</v>
      </c>
      <c r="L7710">
        <f t="shared" si="15327"/>
        <v>31.11</v>
      </c>
      <c r="M7710">
        <f t="shared" si="15328"/>
        <v>31.11</v>
      </c>
      <c r="N7710">
        <f t="shared" si="15329"/>
        <v>0</v>
      </c>
      <c r="O7710">
        <f t="shared" si="15330"/>
        <v>0</v>
      </c>
      <c r="Q7710">
        <f t="shared" ref="Q7710" si="15352">IF(L7712="No Ct",0,L7712)</f>
        <v>0</v>
      </c>
      <c r="R7710">
        <f t="shared" ref="R7710" si="15353">IF(L7713="No Ct",0,L7713)</f>
        <v>0</v>
      </c>
      <c r="S7710" t="str">
        <f t="shared" ref="S7710" si="15354">IF(AND(M7710&gt;0,N7710=0),"Valid","Invalid")</f>
        <v>Valid</v>
      </c>
      <c r="T7710" t="str">
        <f t="shared" ref="T7710" si="15355">IF(OR(Q7710&gt;1,R7710&gt;1),"Present","Absent")</f>
        <v>Absent</v>
      </c>
      <c r="U7710" t="str">
        <f t="shared" ref="U7710" si="15356">IF(OR(AND(Q7710&gt;1,Q7710&lt;41),AND(R7710&gt;1,R7710&lt;41)),"Ct&lt;41","Ct&gt;41")</f>
        <v>Ct&gt;41</v>
      </c>
      <c r="V7710" t="str">
        <f>VLOOKUP(J7710,Datasæt_Analysesystemer!$C$2:$D$68,2,FALSE)</f>
        <v>Kamtjatkakrabbe</v>
      </c>
      <c r="W7710" t="str">
        <f t="shared" ref="W7710" si="15357">MID(F7710,10,9)</f>
        <v>DL2020017</v>
      </c>
      <c r="X7710" t="str">
        <f t="shared" ref="X7710" si="15358">W7710&amp;"_"&amp;V7710&amp;"_"&amp;S7710&amp;"_"&amp;T7710&amp;"_"&amp;U7710</f>
        <v>DL2020017_Kamtjatkakrabbe_Valid_Absent_Ct&gt;41</v>
      </c>
    </row>
    <row r="7711" spans="1:24" x14ac:dyDescent="0.25">
      <c r="A7711" t="s">
        <v>271</v>
      </c>
      <c r="B7711" t="s">
        <v>1478</v>
      </c>
      <c r="C7711" t="s">
        <v>16</v>
      </c>
      <c r="D7711" s="6">
        <v>0.1</v>
      </c>
      <c r="E7711" s="6" t="s">
        <v>17</v>
      </c>
      <c r="F7711" t="s">
        <v>1573</v>
      </c>
      <c r="G7711" t="str">
        <f t="shared" si="15266"/>
        <v>DL2020017</v>
      </c>
      <c r="H7711" t="str">
        <f t="shared" si="15323"/>
        <v>12</v>
      </c>
      <c r="I7711" t="str">
        <f t="shared" si="15324"/>
        <v>Kamjatkakrabbe_12_20201117_DL2020017_NoerreGym</v>
      </c>
      <c r="J7711" t="str">
        <f t="shared" si="15325"/>
        <v>Kamjatkakrabbe</v>
      </c>
      <c r="K7711" t="str">
        <f t="shared" si="15326"/>
        <v>NegK</v>
      </c>
      <c r="L7711" t="str">
        <f t="shared" si="15327"/>
        <v>No Ct</v>
      </c>
      <c r="M7711" t="str">
        <f t="shared" si="15328"/>
        <v/>
      </c>
      <c r="N7711" t="str">
        <f t="shared" si="15329"/>
        <v/>
      </c>
      <c r="O7711" t="str">
        <f t="shared" si="15330"/>
        <v/>
      </c>
    </row>
    <row r="7712" spans="1:24" x14ac:dyDescent="0.25">
      <c r="A7712" t="s">
        <v>273</v>
      </c>
      <c r="B7712" t="s">
        <v>1479</v>
      </c>
      <c r="C7712" t="s">
        <v>20</v>
      </c>
      <c r="D7712" s="6">
        <v>0.1</v>
      </c>
      <c r="E7712" s="6" t="s">
        <v>17</v>
      </c>
      <c r="F7712" t="s">
        <v>1573</v>
      </c>
      <c r="G7712" t="str">
        <f t="shared" si="15266"/>
        <v>DL2020017</v>
      </c>
      <c r="H7712" t="str">
        <f t="shared" si="15323"/>
        <v>12</v>
      </c>
      <c r="I7712" t="str">
        <f t="shared" si="15324"/>
        <v>Kamjatkakrabbe_12_20201117_DL2020017_NoerreGym</v>
      </c>
      <c r="J7712" t="str">
        <f t="shared" si="15325"/>
        <v>Kamjatkakrabbe</v>
      </c>
      <c r="K7712" t="str">
        <f t="shared" si="15326"/>
        <v>eDNA</v>
      </c>
      <c r="L7712" t="str">
        <f t="shared" si="15327"/>
        <v>No Ct</v>
      </c>
      <c r="M7712" t="str">
        <f t="shared" si="15328"/>
        <v/>
      </c>
      <c r="N7712" t="str">
        <f t="shared" si="15329"/>
        <v/>
      </c>
      <c r="O7712" t="str">
        <f t="shared" si="15330"/>
        <v/>
      </c>
    </row>
    <row r="7713" spans="1:24" x14ac:dyDescent="0.25">
      <c r="A7713" t="s">
        <v>275</v>
      </c>
      <c r="B7713" t="s">
        <v>1479</v>
      </c>
      <c r="C7713" t="s">
        <v>20</v>
      </c>
      <c r="D7713" s="6">
        <v>0.1</v>
      </c>
      <c r="E7713" s="6" t="s">
        <v>17</v>
      </c>
      <c r="F7713" t="s">
        <v>1573</v>
      </c>
      <c r="G7713" t="str">
        <f t="shared" si="15266"/>
        <v>DL2020017</v>
      </c>
      <c r="H7713" t="str">
        <f t="shared" si="15323"/>
        <v>12</v>
      </c>
      <c r="I7713" t="str">
        <f t="shared" si="15324"/>
        <v>Kamjatkakrabbe_12_20201117_DL2020017_NoerreGym</v>
      </c>
      <c r="J7713" t="str">
        <f t="shared" si="15325"/>
        <v>Kamjatkakrabbe</v>
      </c>
      <c r="K7713" t="str">
        <f t="shared" si="15326"/>
        <v>eDNA</v>
      </c>
      <c r="L7713" t="str">
        <f t="shared" si="15327"/>
        <v>No Ct</v>
      </c>
      <c r="M7713" t="str">
        <f t="shared" si="15328"/>
        <v/>
      </c>
      <c r="N7713" t="str">
        <f t="shared" si="15329"/>
        <v/>
      </c>
      <c r="O7713" t="str">
        <f t="shared" si="15330"/>
        <v/>
      </c>
    </row>
    <row r="7714" spans="1:24" x14ac:dyDescent="0.25">
      <c r="A7714" t="s">
        <v>276</v>
      </c>
      <c r="B7714" t="s">
        <v>1480</v>
      </c>
      <c r="C7714" t="s">
        <v>13</v>
      </c>
      <c r="D7714" s="6">
        <v>0.1</v>
      </c>
      <c r="E7714" s="6" t="s">
        <v>17</v>
      </c>
      <c r="F7714" t="s">
        <v>1573</v>
      </c>
      <c r="G7714" t="str">
        <f t="shared" si="15266"/>
        <v>DL2020017</v>
      </c>
      <c r="H7714" t="str">
        <f t="shared" si="15323"/>
        <v>13</v>
      </c>
      <c r="I7714" t="str">
        <f t="shared" si="15324"/>
        <v>KinesiskUldhaandskrabbe_13_20201117_DL2020017_NoerreGym</v>
      </c>
      <c r="J7714" t="str">
        <f t="shared" si="15325"/>
        <v>KinesiskUldhaandskrabbe</v>
      </c>
      <c r="K7714" t="str">
        <f t="shared" si="15326"/>
        <v>PosK</v>
      </c>
      <c r="L7714" t="str">
        <f t="shared" si="15327"/>
        <v>No Ct</v>
      </c>
      <c r="M7714">
        <f t="shared" si="15328"/>
        <v>0</v>
      </c>
      <c r="N7714">
        <f t="shared" si="15329"/>
        <v>0</v>
      </c>
      <c r="O7714">
        <f t="shared" si="15330"/>
        <v>0</v>
      </c>
      <c r="Q7714">
        <f t="shared" ref="Q7714" si="15359">IF(L7716="No Ct",0,L7716)</f>
        <v>0</v>
      </c>
      <c r="R7714">
        <f t="shared" ref="R7714" si="15360">IF(L7717="No Ct",0,L7717)</f>
        <v>0</v>
      </c>
      <c r="S7714" t="str">
        <f t="shared" ref="S7714" si="15361">IF(AND(M7714&gt;0,N7714=0),"Valid","Invalid")</f>
        <v>Invalid</v>
      </c>
      <c r="T7714" t="str">
        <f t="shared" ref="T7714" si="15362">IF(OR(Q7714&gt;1,R7714&gt;1),"Present","Absent")</f>
        <v>Absent</v>
      </c>
      <c r="U7714" t="str">
        <f t="shared" ref="U7714" si="15363">IF(OR(AND(Q7714&gt;1,Q7714&lt;41),AND(R7714&gt;1,R7714&lt;41)),"Ct&lt;41","Ct&gt;41")</f>
        <v>Ct&gt;41</v>
      </c>
      <c r="V7714" t="str">
        <f>VLOOKUP(J7714,Datasæt_Analysesystemer!$C$2:$D$68,2,FALSE)</f>
        <v>Kinesisk uldhåndskrabbe</v>
      </c>
      <c r="W7714" t="str">
        <f t="shared" ref="W7714" si="15364">MID(F7714,10,9)</f>
        <v>DL2020017</v>
      </c>
      <c r="X7714" t="str">
        <f t="shared" ref="X7714" si="15365">W7714&amp;"_"&amp;V7714&amp;"_"&amp;S7714&amp;"_"&amp;T7714&amp;"_"&amp;U7714</f>
        <v>DL2020017_Kinesisk uldhåndskrabbe_Invalid_Absent_Ct&gt;41</v>
      </c>
    </row>
    <row r="7715" spans="1:24" x14ac:dyDescent="0.25">
      <c r="A7715" t="s">
        <v>278</v>
      </c>
      <c r="B7715" t="s">
        <v>1481</v>
      </c>
      <c r="C7715" t="s">
        <v>16</v>
      </c>
      <c r="D7715" s="6">
        <v>0.1</v>
      </c>
      <c r="E7715" s="6" t="s">
        <v>17</v>
      </c>
      <c r="F7715" t="s">
        <v>1573</v>
      </c>
      <c r="G7715" t="str">
        <f t="shared" si="15266"/>
        <v>DL2020017</v>
      </c>
      <c r="H7715" t="str">
        <f t="shared" si="15323"/>
        <v>13</v>
      </c>
      <c r="I7715" t="str">
        <f t="shared" si="15324"/>
        <v>KinesiskUldhaandskrabbe_13_20201117_DL2020017_NoerreGym</v>
      </c>
      <c r="J7715" t="str">
        <f t="shared" si="15325"/>
        <v>KinesiskUldhaandskrabbe</v>
      </c>
      <c r="K7715" t="str">
        <f t="shared" si="15326"/>
        <v>NegK</v>
      </c>
      <c r="L7715" t="str">
        <f t="shared" si="15327"/>
        <v>No Ct</v>
      </c>
      <c r="M7715" t="str">
        <f t="shared" si="15328"/>
        <v/>
      </c>
      <c r="N7715" t="str">
        <f t="shared" si="15329"/>
        <v/>
      </c>
      <c r="O7715" t="str">
        <f t="shared" si="15330"/>
        <v/>
      </c>
    </row>
    <row r="7716" spans="1:24" x14ac:dyDescent="0.25">
      <c r="A7716" t="s">
        <v>280</v>
      </c>
      <c r="B7716" t="s">
        <v>1482</v>
      </c>
      <c r="C7716" t="s">
        <v>20</v>
      </c>
      <c r="D7716" s="6">
        <v>0.1</v>
      </c>
      <c r="E7716" s="6" t="s">
        <v>17</v>
      </c>
      <c r="F7716" t="s">
        <v>1573</v>
      </c>
      <c r="G7716" t="str">
        <f t="shared" si="15266"/>
        <v>DL2020017</v>
      </c>
      <c r="H7716" t="str">
        <f t="shared" si="15323"/>
        <v>13</v>
      </c>
      <c r="I7716" t="str">
        <f t="shared" si="15324"/>
        <v>KinesiskUldhaandskrabbe_13_20201117_DL2020017_NoerreGym</v>
      </c>
      <c r="J7716" t="str">
        <f t="shared" si="15325"/>
        <v>KinesiskUldhaandskrabbe</v>
      </c>
      <c r="K7716" t="str">
        <f t="shared" si="15326"/>
        <v>eDNA</v>
      </c>
      <c r="L7716" t="str">
        <f t="shared" si="15327"/>
        <v>No Ct</v>
      </c>
      <c r="M7716" t="str">
        <f t="shared" si="15328"/>
        <v/>
      </c>
      <c r="N7716" t="str">
        <f t="shared" si="15329"/>
        <v/>
      </c>
      <c r="O7716" t="str">
        <f t="shared" si="15330"/>
        <v/>
      </c>
    </row>
    <row r="7717" spans="1:24" x14ac:dyDescent="0.25">
      <c r="A7717" t="s">
        <v>282</v>
      </c>
      <c r="B7717" t="s">
        <v>1482</v>
      </c>
      <c r="C7717" t="s">
        <v>20</v>
      </c>
      <c r="D7717" s="6">
        <v>0.1</v>
      </c>
      <c r="E7717" s="6" t="s">
        <v>17</v>
      </c>
      <c r="F7717" t="s">
        <v>1573</v>
      </c>
      <c r="G7717" t="str">
        <f t="shared" si="15266"/>
        <v>DL2020017</v>
      </c>
      <c r="H7717" t="str">
        <f t="shared" si="15323"/>
        <v>13</v>
      </c>
      <c r="I7717" t="str">
        <f t="shared" si="15324"/>
        <v>KinesiskUldhaandskrabbe_13_20201117_DL2020017_NoerreGym</v>
      </c>
      <c r="J7717" t="str">
        <f t="shared" si="15325"/>
        <v>KinesiskUldhaandskrabbe</v>
      </c>
      <c r="K7717" t="str">
        <f t="shared" si="15326"/>
        <v>eDNA</v>
      </c>
      <c r="L7717" t="str">
        <f t="shared" si="15327"/>
        <v>No Ct</v>
      </c>
      <c r="M7717" t="str">
        <f t="shared" si="15328"/>
        <v/>
      </c>
      <c r="N7717" t="str">
        <f t="shared" si="15329"/>
        <v/>
      </c>
      <c r="O7717" t="str">
        <f t="shared" si="15330"/>
        <v/>
      </c>
    </row>
    <row r="7718" spans="1:24" x14ac:dyDescent="0.25">
      <c r="A7718" t="s">
        <v>283</v>
      </c>
      <c r="B7718" t="s">
        <v>1483</v>
      </c>
      <c r="C7718" t="s">
        <v>13</v>
      </c>
      <c r="D7718" s="6">
        <v>0.1</v>
      </c>
      <c r="E7718" s="6">
        <v>32.14</v>
      </c>
      <c r="F7718" t="s">
        <v>1573</v>
      </c>
      <c r="G7718" t="str">
        <f t="shared" si="15266"/>
        <v>DL2020017</v>
      </c>
      <c r="H7718" t="str">
        <f t="shared" si="15323"/>
        <v>14</v>
      </c>
      <c r="I7718" t="str">
        <f t="shared" si="15324"/>
        <v>KinesiskUldhaandskrabbe_14_20201117_DL2020017_NoerreGym</v>
      </c>
      <c r="J7718" t="str">
        <f t="shared" si="15325"/>
        <v>KinesiskUldhaandskrabbe</v>
      </c>
      <c r="K7718" t="str">
        <f t="shared" si="15326"/>
        <v>PosK</v>
      </c>
      <c r="L7718">
        <f t="shared" si="15327"/>
        <v>32.14</v>
      </c>
      <c r="M7718">
        <f t="shared" si="15328"/>
        <v>32.14</v>
      </c>
      <c r="N7718">
        <f t="shared" si="15329"/>
        <v>0</v>
      </c>
      <c r="O7718">
        <f t="shared" si="15330"/>
        <v>0</v>
      </c>
      <c r="Q7718">
        <f t="shared" ref="Q7718" si="15366">IF(L7720="No Ct",0,L7720)</f>
        <v>0</v>
      </c>
      <c r="R7718">
        <f t="shared" ref="R7718" si="15367">IF(L7721="No Ct",0,L7721)</f>
        <v>0</v>
      </c>
      <c r="S7718" t="str">
        <f t="shared" ref="S7718" si="15368">IF(AND(M7718&gt;0,N7718=0),"Valid","Invalid")</f>
        <v>Valid</v>
      </c>
      <c r="T7718" t="str">
        <f t="shared" ref="T7718" si="15369">IF(OR(Q7718&gt;1,R7718&gt;1),"Present","Absent")</f>
        <v>Absent</v>
      </c>
      <c r="U7718" t="str">
        <f t="shared" ref="U7718" si="15370">IF(OR(AND(Q7718&gt;1,Q7718&lt;41),AND(R7718&gt;1,R7718&lt;41)),"Ct&lt;41","Ct&gt;41")</f>
        <v>Ct&gt;41</v>
      </c>
      <c r="V7718" t="str">
        <f>VLOOKUP(J7718,Datasæt_Analysesystemer!$C$2:$D$68,2,FALSE)</f>
        <v>Kinesisk uldhåndskrabbe</v>
      </c>
      <c r="W7718" t="str">
        <f t="shared" ref="W7718" si="15371">MID(F7718,10,9)</f>
        <v>DL2020017</v>
      </c>
      <c r="X7718" t="str">
        <f t="shared" ref="X7718" si="15372">W7718&amp;"_"&amp;V7718&amp;"_"&amp;S7718&amp;"_"&amp;T7718&amp;"_"&amp;U7718</f>
        <v>DL2020017_Kinesisk uldhåndskrabbe_Valid_Absent_Ct&gt;41</v>
      </c>
    </row>
    <row r="7719" spans="1:24" x14ac:dyDescent="0.25">
      <c r="A7719" t="s">
        <v>285</v>
      </c>
      <c r="B7719" t="s">
        <v>1484</v>
      </c>
      <c r="C7719" t="s">
        <v>16</v>
      </c>
      <c r="D7719" s="6">
        <v>0.1</v>
      </c>
      <c r="E7719" s="6" t="s">
        <v>17</v>
      </c>
      <c r="F7719" t="s">
        <v>1573</v>
      </c>
      <c r="G7719" t="str">
        <f t="shared" si="15266"/>
        <v>DL2020017</v>
      </c>
      <c r="H7719" t="str">
        <f t="shared" si="15323"/>
        <v>14</v>
      </c>
      <c r="I7719" t="str">
        <f t="shared" si="15324"/>
        <v>KinesiskUldhaandskrabbe_14_20201117_DL2020017_NoerreGym</v>
      </c>
      <c r="J7719" t="str">
        <f t="shared" si="15325"/>
        <v>KinesiskUldhaandskrabbe</v>
      </c>
      <c r="K7719" t="str">
        <f t="shared" si="15326"/>
        <v>NegK</v>
      </c>
      <c r="L7719" t="str">
        <f t="shared" si="15327"/>
        <v>No Ct</v>
      </c>
      <c r="M7719" t="str">
        <f t="shared" si="15328"/>
        <v/>
      </c>
      <c r="N7719" t="str">
        <f t="shared" si="15329"/>
        <v/>
      </c>
      <c r="O7719" t="str">
        <f t="shared" si="15330"/>
        <v/>
      </c>
    </row>
    <row r="7720" spans="1:24" x14ac:dyDescent="0.25">
      <c r="A7720" t="s">
        <v>287</v>
      </c>
      <c r="B7720" t="s">
        <v>1485</v>
      </c>
      <c r="C7720" t="s">
        <v>20</v>
      </c>
      <c r="D7720" s="6">
        <v>0.1</v>
      </c>
      <c r="E7720" s="6" t="s">
        <v>17</v>
      </c>
      <c r="F7720" t="s">
        <v>1573</v>
      </c>
      <c r="G7720" t="str">
        <f t="shared" si="15266"/>
        <v>DL2020017</v>
      </c>
      <c r="H7720" t="str">
        <f t="shared" si="15323"/>
        <v>14</v>
      </c>
      <c r="I7720" t="str">
        <f t="shared" si="15324"/>
        <v>KinesiskUldhaandskrabbe_14_20201117_DL2020017_NoerreGym</v>
      </c>
      <c r="J7720" t="str">
        <f t="shared" si="15325"/>
        <v>KinesiskUldhaandskrabbe</v>
      </c>
      <c r="K7720" t="str">
        <f t="shared" si="15326"/>
        <v>eDNA</v>
      </c>
      <c r="L7720" t="str">
        <f t="shared" si="15327"/>
        <v>No Ct</v>
      </c>
      <c r="M7720" t="str">
        <f t="shared" si="15328"/>
        <v/>
      </c>
      <c r="N7720" t="str">
        <f t="shared" si="15329"/>
        <v/>
      </c>
      <c r="O7720" t="str">
        <f t="shared" si="15330"/>
        <v/>
      </c>
    </row>
    <row r="7721" spans="1:24" x14ac:dyDescent="0.25">
      <c r="A7721" t="s">
        <v>289</v>
      </c>
      <c r="B7721" t="s">
        <v>1485</v>
      </c>
      <c r="C7721" t="s">
        <v>20</v>
      </c>
      <c r="D7721" s="6">
        <v>0.1</v>
      </c>
      <c r="E7721" s="6" t="s">
        <v>17</v>
      </c>
      <c r="F7721" t="s">
        <v>1573</v>
      </c>
      <c r="G7721" t="str">
        <f t="shared" si="15266"/>
        <v>DL2020017</v>
      </c>
      <c r="H7721" t="str">
        <f t="shared" si="15323"/>
        <v>14</v>
      </c>
      <c r="I7721" t="str">
        <f t="shared" si="15324"/>
        <v>KinesiskUldhaandskrabbe_14_20201117_DL2020017_NoerreGym</v>
      </c>
      <c r="J7721" t="str">
        <f t="shared" si="15325"/>
        <v>KinesiskUldhaandskrabbe</v>
      </c>
      <c r="K7721" t="str">
        <f t="shared" si="15326"/>
        <v>eDNA</v>
      </c>
      <c r="L7721" t="str">
        <f t="shared" si="15327"/>
        <v>No Ct</v>
      </c>
      <c r="M7721" t="str">
        <f t="shared" si="15328"/>
        <v/>
      </c>
      <c r="N7721" t="str">
        <f t="shared" si="15329"/>
        <v/>
      </c>
      <c r="O7721" t="str">
        <f t="shared" si="15330"/>
        <v/>
      </c>
    </row>
    <row r="7722" spans="1:24" x14ac:dyDescent="0.25">
      <c r="A7722" t="s">
        <v>290</v>
      </c>
      <c r="B7722" t="s">
        <v>1486</v>
      </c>
      <c r="C7722" t="s">
        <v>13</v>
      </c>
      <c r="D7722" s="6">
        <v>0.1</v>
      </c>
      <c r="E7722" s="6" t="s">
        <v>17</v>
      </c>
      <c r="F7722" t="s">
        <v>1573</v>
      </c>
      <c r="G7722" t="str">
        <f t="shared" si="15266"/>
        <v>DL2020017</v>
      </c>
      <c r="H7722" t="str">
        <f t="shared" si="15323"/>
        <v>15</v>
      </c>
      <c r="I7722" t="str">
        <f t="shared" si="15324"/>
        <v>NordamerikanskMudderkrabbe_15_20201117_DL2020017_NoerreGym</v>
      </c>
      <c r="J7722" t="str">
        <f t="shared" si="15325"/>
        <v>NordamerikanskMudderkrabbe</v>
      </c>
      <c r="K7722" t="str">
        <f t="shared" si="15326"/>
        <v>PosK</v>
      </c>
      <c r="L7722" t="str">
        <f t="shared" si="15327"/>
        <v>No Ct</v>
      </c>
      <c r="M7722">
        <f t="shared" si="15328"/>
        <v>0</v>
      </c>
      <c r="N7722">
        <f t="shared" si="15329"/>
        <v>0</v>
      </c>
      <c r="O7722">
        <f t="shared" si="15330"/>
        <v>0</v>
      </c>
      <c r="Q7722">
        <f t="shared" ref="Q7722" si="15373">IF(L7724="No Ct",0,L7724)</f>
        <v>0</v>
      </c>
      <c r="R7722">
        <f t="shared" ref="R7722" si="15374">IF(L7725="No Ct",0,L7725)</f>
        <v>0</v>
      </c>
      <c r="S7722" t="str">
        <f t="shared" ref="S7722" si="15375">IF(AND(M7722&gt;0,N7722=0),"Valid","Invalid")</f>
        <v>Invalid</v>
      </c>
      <c r="T7722" t="str">
        <f t="shared" ref="T7722" si="15376">IF(OR(Q7722&gt;1,R7722&gt;1),"Present","Absent")</f>
        <v>Absent</v>
      </c>
      <c r="U7722" t="str">
        <f t="shared" ref="U7722" si="15377">IF(OR(AND(Q7722&gt;1,Q7722&lt;41),AND(R7722&gt;1,R7722&lt;41)),"Ct&lt;41","Ct&gt;41")</f>
        <v>Ct&gt;41</v>
      </c>
      <c r="V7722" t="str">
        <f>VLOOKUP(J7722,Datasæt_Analysesystemer!$C$2:$D$68,2,FALSE)</f>
        <v>Nordam. Brakvandskrabbe / mudderkrabbe</v>
      </c>
      <c r="W7722" t="str">
        <f t="shared" ref="W7722" si="15378">MID(F7722,10,9)</f>
        <v>DL2020017</v>
      </c>
      <c r="X7722" t="str">
        <f t="shared" ref="X7722" si="15379">W7722&amp;"_"&amp;V7722&amp;"_"&amp;S7722&amp;"_"&amp;T7722&amp;"_"&amp;U7722</f>
        <v>DL2020017_Nordam. Brakvandskrabbe / mudderkrabbe_Invalid_Absent_Ct&gt;41</v>
      </c>
    </row>
    <row r="7723" spans="1:24" x14ac:dyDescent="0.25">
      <c r="A7723" t="s">
        <v>292</v>
      </c>
      <c r="B7723" t="s">
        <v>1487</v>
      </c>
      <c r="C7723" t="s">
        <v>16</v>
      </c>
      <c r="D7723" s="6">
        <v>0.1</v>
      </c>
      <c r="E7723" s="6" t="s">
        <v>17</v>
      </c>
      <c r="F7723" t="s">
        <v>1573</v>
      </c>
      <c r="G7723" t="str">
        <f t="shared" si="15266"/>
        <v>DL2020017</v>
      </c>
      <c r="H7723" t="str">
        <f t="shared" si="15323"/>
        <v>15</v>
      </c>
      <c r="I7723" t="str">
        <f t="shared" si="15324"/>
        <v>NordamerikanskMudderkrabbe_15_20201117_DL2020017_NoerreGym</v>
      </c>
      <c r="J7723" t="str">
        <f t="shared" si="15325"/>
        <v>NordamerikanskMudderkrabbe</v>
      </c>
      <c r="K7723" t="str">
        <f t="shared" si="15326"/>
        <v>NegK</v>
      </c>
      <c r="L7723" t="str">
        <f t="shared" si="15327"/>
        <v>No Ct</v>
      </c>
      <c r="M7723" t="str">
        <f t="shared" si="15328"/>
        <v/>
      </c>
      <c r="N7723" t="str">
        <f t="shared" si="15329"/>
        <v/>
      </c>
      <c r="O7723" t="str">
        <f t="shared" si="15330"/>
        <v/>
      </c>
    </row>
    <row r="7724" spans="1:24" x14ac:dyDescent="0.25">
      <c r="A7724" t="s">
        <v>294</v>
      </c>
      <c r="B7724" t="s">
        <v>1488</v>
      </c>
      <c r="C7724" t="s">
        <v>20</v>
      </c>
      <c r="D7724" s="6">
        <v>0.1</v>
      </c>
      <c r="E7724" s="6" t="s">
        <v>17</v>
      </c>
      <c r="F7724" t="s">
        <v>1573</v>
      </c>
      <c r="G7724" t="str">
        <f t="shared" si="15266"/>
        <v>DL2020017</v>
      </c>
      <c r="H7724" t="str">
        <f t="shared" si="15323"/>
        <v>15</v>
      </c>
      <c r="I7724" t="str">
        <f t="shared" si="15324"/>
        <v>NordamerikanskMudderkrabbe_15_20201117_DL2020017_NoerreGym</v>
      </c>
      <c r="J7724" t="str">
        <f t="shared" si="15325"/>
        <v>NordamerikanskMudderkrabbe</v>
      </c>
      <c r="K7724" t="str">
        <f t="shared" si="15326"/>
        <v>eDNA</v>
      </c>
      <c r="L7724" t="str">
        <f t="shared" si="15327"/>
        <v>No Ct</v>
      </c>
      <c r="M7724" t="str">
        <f t="shared" si="15328"/>
        <v/>
      </c>
      <c r="N7724" t="str">
        <f t="shared" si="15329"/>
        <v/>
      </c>
      <c r="O7724" t="str">
        <f t="shared" si="15330"/>
        <v/>
      </c>
    </row>
    <row r="7725" spans="1:24" x14ac:dyDescent="0.25">
      <c r="A7725" t="s">
        <v>296</v>
      </c>
      <c r="B7725" t="s">
        <v>1488</v>
      </c>
      <c r="C7725" t="s">
        <v>20</v>
      </c>
      <c r="D7725" s="6">
        <v>0.1</v>
      </c>
      <c r="E7725" s="6" t="s">
        <v>17</v>
      </c>
      <c r="F7725" t="s">
        <v>1573</v>
      </c>
      <c r="G7725" t="str">
        <f t="shared" si="15266"/>
        <v>DL2020017</v>
      </c>
      <c r="H7725" t="str">
        <f t="shared" si="15323"/>
        <v>15</v>
      </c>
      <c r="I7725" t="str">
        <f t="shared" si="15324"/>
        <v>NordamerikanskMudderkrabbe_15_20201117_DL2020017_NoerreGym</v>
      </c>
      <c r="J7725" t="str">
        <f t="shared" si="15325"/>
        <v>NordamerikanskMudderkrabbe</v>
      </c>
      <c r="K7725" t="str">
        <f t="shared" si="15326"/>
        <v>eDNA</v>
      </c>
      <c r="L7725" t="str">
        <f t="shared" si="15327"/>
        <v>No Ct</v>
      </c>
      <c r="M7725" t="str">
        <f t="shared" si="15328"/>
        <v/>
      </c>
      <c r="N7725" t="str">
        <f t="shared" si="15329"/>
        <v/>
      </c>
      <c r="O7725" t="str">
        <f t="shared" si="15330"/>
        <v/>
      </c>
    </row>
    <row r="7726" spans="1:24" x14ac:dyDescent="0.25">
      <c r="A7726" t="s">
        <v>297</v>
      </c>
      <c r="B7726" t="s">
        <v>1489</v>
      </c>
      <c r="C7726" t="s">
        <v>13</v>
      </c>
      <c r="D7726" s="6">
        <v>0.1</v>
      </c>
      <c r="E7726" s="6">
        <v>33.380000000000003</v>
      </c>
      <c r="F7726" t="s">
        <v>1573</v>
      </c>
      <c r="G7726" t="str">
        <f t="shared" si="15266"/>
        <v>DL2020017</v>
      </c>
      <c r="H7726" t="str">
        <f t="shared" si="15323"/>
        <v>16</v>
      </c>
      <c r="I7726" t="str">
        <f t="shared" si="15324"/>
        <v>NordamerikanskMudderkrabbe_16_20201117_DL2020017_NoerreGym</v>
      </c>
      <c r="J7726" t="str">
        <f t="shared" si="15325"/>
        <v>NordamerikanskMudderkrabbe</v>
      </c>
      <c r="K7726" t="str">
        <f t="shared" si="15326"/>
        <v>PosK</v>
      </c>
      <c r="L7726">
        <f t="shared" si="15327"/>
        <v>33.380000000000003</v>
      </c>
      <c r="M7726">
        <f t="shared" si="15328"/>
        <v>33.380000000000003</v>
      </c>
      <c r="N7726">
        <f t="shared" si="15329"/>
        <v>0</v>
      </c>
      <c r="O7726">
        <f t="shared" si="15330"/>
        <v>0</v>
      </c>
      <c r="Q7726">
        <f t="shared" ref="Q7726" si="15380">IF(L7728="No Ct",0,L7728)</f>
        <v>0</v>
      </c>
      <c r="R7726">
        <f t="shared" ref="R7726" si="15381">IF(L7729="No Ct",0,L7729)</f>
        <v>0</v>
      </c>
      <c r="S7726" t="str">
        <f t="shared" ref="S7726" si="15382">IF(AND(M7726&gt;0,N7726=0),"Valid","Invalid")</f>
        <v>Valid</v>
      </c>
      <c r="T7726" t="str">
        <f t="shared" ref="T7726" si="15383">IF(OR(Q7726&gt;1,R7726&gt;1),"Present","Absent")</f>
        <v>Absent</v>
      </c>
      <c r="U7726" t="str">
        <f t="shared" ref="U7726" si="15384">IF(OR(AND(Q7726&gt;1,Q7726&lt;41),AND(R7726&gt;1,R7726&lt;41)),"Ct&lt;41","Ct&gt;41")</f>
        <v>Ct&gt;41</v>
      </c>
      <c r="V7726" t="str">
        <f>VLOOKUP(J7726,Datasæt_Analysesystemer!$C$2:$D$68,2,FALSE)</f>
        <v>Nordam. Brakvandskrabbe / mudderkrabbe</v>
      </c>
      <c r="W7726" t="str">
        <f t="shared" ref="W7726" si="15385">MID(F7726,10,9)</f>
        <v>DL2020017</v>
      </c>
      <c r="X7726" t="str">
        <f t="shared" ref="X7726" si="15386">W7726&amp;"_"&amp;V7726&amp;"_"&amp;S7726&amp;"_"&amp;T7726&amp;"_"&amp;U7726</f>
        <v>DL2020017_Nordam. Brakvandskrabbe / mudderkrabbe_Valid_Absent_Ct&gt;41</v>
      </c>
    </row>
    <row r="7727" spans="1:24" x14ac:dyDescent="0.25">
      <c r="A7727" t="s">
        <v>299</v>
      </c>
      <c r="B7727" t="s">
        <v>1490</v>
      </c>
      <c r="C7727" t="s">
        <v>16</v>
      </c>
      <c r="D7727" s="6">
        <v>0.1</v>
      </c>
      <c r="E7727" s="6" t="s">
        <v>17</v>
      </c>
      <c r="F7727" t="s">
        <v>1573</v>
      </c>
      <c r="G7727" t="str">
        <f t="shared" si="15266"/>
        <v>DL2020017</v>
      </c>
      <c r="H7727" t="str">
        <f t="shared" si="15323"/>
        <v>16</v>
      </c>
      <c r="I7727" t="str">
        <f t="shared" si="15324"/>
        <v>NordamerikanskMudderkrabbe_16_20201117_DL2020017_NoerreGym</v>
      </c>
      <c r="J7727" t="str">
        <f t="shared" si="15325"/>
        <v>NordamerikanskMudderkrabbe</v>
      </c>
      <c r="K7727" t="str">
        <f t="shared" si="15326"/>
        <v>NegK</v>
      </c>
      <c r="L7727" t="str">
        <f t="shared" si="15327"/>
        <v>No Ct</v>
      </c>
      <c r="M7727" t="str">
        <f t="shared" si="15328"/>
        <v/>
      </c>
      <c r="N7727" t="str">
        <f t="shared" si="15329"/>
        <v/>
      </c>
      <c r="O7727" t="str">
        <f t="shared" si="15330"/>
        <v/>
      </c>
    </row>
    <row r="7728" spans="1:24" x14ac:dyDescent="0.25">
      <c r="A7728" t="s">
        <v>301</v>
      </c>
      <c r="B7728" t="s">
        <v>1491</v>
      </c>
      <c r="C7728" t="s">
        <v>20</v>
      </c>
      <c r="D7728" s="6">
        <v>0.1</v>
      </c>
      <c r="E7728" s="6" t="s">
        <v>17</v>
      </c>
      <c r="F7728" t="s">
        <v>1573</v>
      </c>
      <c r="G7728" t="str">
        <f t="shared" si="15266"/>
        <v>DL2020017</v>
      </c>
      <c r="H7728" t="str">
        <f t="shared" si="15323"/>
        <v>16</v>
      </c>
      <c r="I7728" t="str">
        <f t="shared" si="15324"/>
        <v>NordamerikanskMudderkrabbe_16_20201117_DL2020017_NoerreGym</v>
      </c>
      <c r="J7728" t="str">
        <f t="shared" si="15325"/>
        <v>NordamerikanskMudderkrabbe</v>
      </c>
      <c r="K7728" t="str">
        <f t="shared" si="15326"/>
        <v>eDNA</v>
      </c>
      <c r="L7728" t="str">
        <f t="shared" si="15327"/>
        <v>No Ct</v>
      </c>
      <c r="M7728" t="str">
        <f t="shared" si="15328"/>
        <v/>
      </c>
      <c r="N7728" t="str">
        <f t="shared" si="15329"/>
        <v/>
      </c>
      <c r="O7728" t="str">
        <f t="shared" si="15330"/>
        <v/>
      </c>
    </row>
    <row r="7729" spans="1:24" x14ac:dyDescent="0.25">
      <c r="A7729" t="s">
        <v>303</v>
      </c>
      <c r="B7729" t="s">
        <v>1491</v>
      </c>
      <c r="C7729" t="s">
        <v>20</v>
      </c>
      <c r="D7729" s="6">
        <v>0.1</v>
      </c>
      <c r="E7729" s="6" t="s">
        <v>17</v>
      </c>
      <c r="F7729" t="s">
        <v>1573</v>
      </c>
      <c r="G7729" t="str">
        <f t="shared" si="15266"/>
        <v>DL2020017</v>
      </c>
      <c r="H7729" t="str">
        <f t="shared" si="15323"/>
        <v>16</v>
      </c>
      <c r="I7729" t="str">
        <f t="shared" si="15324"/>
        <v>NordamerikanskMudderkrabbe_16_20201117_DL2020017_NoerreGym</v>
      </c>
      <c r="J7729" t="str">
        <f t="shared" si="15325"/>
        <v>NordamerikanskMudderkrabbe</v>
      </c>
      <c r="K7729" t="str">
        <f t="shared" si="15326"/>
        <v>eDNA</v>
      </c>
      <c r="L7729" t="str">
        <f t="shared" si="15327"/>
        <v>No Ct</v>
      </c>
      <c r="M7729" t="str">
        <f t="shared" si="15328"/>
        <v/>
      </c>
      <c r="N7729" t="str">
        <f t="shared" si="15329"/>
        <v/>
      </c>
      <c r="O7729" t="str">
        <f t="shared" si="15330"/>
        <v/>
      </c>
    </row>
    <row r="7730" spans="1:24" x14ac:dyDescent="0.25">
      <c r="A7730" t="s">
        <v>304</v>
      </c>
      <c r="B7730" t="s">
        <v>1492</v>
      </c>
      <c r="C7730" t="s">
        <v>13</v>
      </c>
      <c r="D7730" s="6">
        <v>0.1</v>
      </c>
      <c r="E7730" s="6">
        <v>30.87</v>
      </c>
      <c r="F7730" t="s">
        <v>1573</v>
      </c>
      <c r="G7730" t="str">
        <f t="shared" ref="G7730:G7793" si="15387">MID(F7730,10,9)</f>
        <v>DL2020017</v>
      </c>
      <c r="H7730" t="str">
        <f t="shared" si="15323"/>
        <v>17</v>
      </c>
      <c r="I7730" t="str">
        <f t="shared" si="15324"/>
        <v>Pukkellaks_17_20201117_DL2020017_NoerreGym</v>
      </c>
      <c r="J7730" t="str">
        <f t="shared" si="15325"/>
        <v>Pukkellaks</v>
      </c>
      <c r="K7730" t="str">
        <f t="shared" si="15326"/>
        <v>PosK</v>
      </c>
      <c r="L7730">
        <f t="shared" si="15327"/>
        <v>30.87</v>
      </c>
      <c r="M7730">
        <f t="shared" si="15328"/>
        <v>30.87</v>
      </c>
      <c r="N7730">
        <f t="shared" si="15329"/>
        <v>0</v>
      </c>
      <c r="O7730">
        <f t="shared" si="15330"/>
        <v>0</v>
      </c>
      <c r="Q7730">
        <f t="shared" ref="Q7730" si="15388">IF(L7732="No Ct",0,L7732)</f>
        <v>0</v>
      </c>
      <c r="R7730">
        <f t="shared" ref="R7730" si="15389">IF(L7733="No Ct",0,L7733)</f>
        <v>0</v>
      </c>
      <c r="S7730" t="str">
        <f t="shared" ref="S7730" si="15390">IF(AND(M7730&gt;0,N7730=0),"Valid","Invalid")</f>
        <v>Valid</v>
      </c>
      <c r="T7730" t="str">
        <f t="shared" ref="T7730" si="15391">IF(OR(Q7730&gt;1,R7730&gt;1),"Present","Absent")</f>
        <v>Absent</v>
      </c>
      <c r="U7730" t="str">
        <f t="shared" ref="U7730" si="15392">IF(OR(AND(Q7730&gt;1,Q7730&lt;41),AND(R7730&gt;1,R7730&lt;41)),"Ct&lt;41","Ct&gt;41")</f>
        <v>Ct&gt;41</v>
      </c>
      <c r="V7730" t="str">
        <f>VLOOKUP(J7730,Datasæt_Analysesystemer!$C$2:$D$68,2,FALSE)</f>
        <v>Pukkellaks</v>
      </c>
      <c r="W7730" t="str">
        <f t="shared" ref="W7730" si="15393">MID(F7730,10,9)</f>
        <v>DL2020017</v>
      </c>
      <c r="X7730" t="str">
        <f t="shared" ref="X7730" si="15394">W7730&amp;"_"&amp;V7730&amp;"_"&amp;S7730&amp;"_"&amp;T7730&amp;"_"&amp;U7730</f>
        <v>DL2020017_Pukkellaks_Valid_Absent_Ct&gt;41</v>
      </c>
    </row>
    <row r="7731" spans="1:24" x14ac:dyDescent="0.25">
      <c r="A7731" t="s">
        <v>306</v>
      </c>
      <c r="B7731" t="s">
        <v>1493</v>
      </c>
      <c r="C7731" t="s">
        <v>16</v>
      </c>
      <c r="D7731" s="6">
        <v>0.1</v>
      </c>
      <c r="E7731" s="6" t="s">
        <v>17</v>
      </c>
      <c r="F7731" t="s">
        <v>1573</v>
      </c>
      <c r="G7731" t="str">
        <f t="shared" si="15387"/>
        <v>DL2020017</v>
      </c>
      <c r="H7731" t="str">
        <f t="shared" si="15323"/>
        <v>17</v>
      </c>
      <c r="I7731" t="str">
        <f t="shared" si="15324"/>
        <v>Pukkellaks_17_20201117_DL2020017_NoerreGym</v>
      </c>
      <c r="J7731" t="str">
        <f t="shared" si="15325"/>
        <v>Pukkellaks</v>
      </c>
      <c r="K7731" t="str">
        <f t="shared" si="15326"/>
        <v>NegK</v>
      </c>
      <c r="L7731" t="str">
        <f t="shared" si="15327"/>
        <v>No Ct</v>
      </c>
      <c r="M7731" t="str">
        <f t="shared" si="15328"/>
        <v/>
      </c>
      <c r="N7731" t="str">
        <f t="shared" si="15329"/>
        <v/>
      </c>
      <c r="O7731" t="str">
        <f t="shared" si="15330"/>
        <v/>
      </c>
    </row>
    <row r="7732" spans="1:24" x14ac:dyDescent="0.25">
      <c r="A7732" t="s">
        <v>308</v>
      </c>
      <c r="B7732" t="s">
        <v>1494</v>
      </c>
      <c r="C7732" t="s">
        <v>20</v>
      </c>
      <c r="D7732" s="6">
        <v>0.1</v>
      </c>
      <c r="E7732" s="6" t="s">
        <v>17</v>
      </c>
      <c r="F7732" t="s">
        <v>1573</v>
      </c>
      <c r="G7732" t="str">
        <f t="shared" si="15387"/>
        <v>DL2020017</v>
      </c>
      <c r="H7732" t="str">
        <f t="shared" si="15323"/>
        <v>17</v>
      </c>
      <c r="I7732" t="str">
        <f t="shared" si="15324"/>
        <v>Pukkellaks_17_20201117_DL2020017_NoerreGym</v>
      </c>
      <c r="J7732" t="str">
        <f t="shared" si="15325"/>
        <v>Pukkellaks</v>
      </c>
      <c r="K7732" t="str">
        <f t="shared" si="15326"/>
        <v>eDNA</v>
      </c>
      <c r="L7732" t="str">
        <f t="shared" si="15327"/>
        <v>No Ct</v>
      </c>
      <c r="M7732" t="str">
        <f t="shared" si="15328"/>
        <v/>
      </c>
      <c r="N7732" t="str">
        <f t="shared" si="15329"/>
        <v/>
      </c>
      <c r="O7732" t="str">
        <f t="shared" si="15330"/>
        <v/>
      </c>
    </row>
    <row r="7733" spans="1:24" x14ac:dyDescent="0.25">
      <c r="A7733" t="s">
        <v>310</v>
      </c>
      <c r="B7733" t="s">
        <v>1494</v>
      </c>
      <c r="C7733" t="s">
        <v>20</v>
      </c>
      <c r="D7733" s="6">
        <v>0.1</v>
      </c>
      <c r="E7733" s="6" t="s">
        <v>17</v>
      </c>
      <c r="F7733" t="s">
        <v>1573</v>
      </c>
      <c r="G7733" t="str">
        <f t="shared" si="15387"/>
        <v>DL2020017</v>
      </c>
      <c r="H7733" t="str">
        <f t="shared" si="15323"/>
        <v>17</v>
      </c>
      <c r="I7733" t="str">
        <f t="shared" si="15324"/>
        <v>Pukkellaks_17_20201117_DL2020017_NoerreGym</v>
      </c>
      <c r="J7733" t="str">
        <f t="shared" si="15325"/>
        <v>Pukkellaks</v>
      </c>
      <c r="K7733" t="str">
        <f t="shared" si="15326"/>
        <v>eDNA</v>
      </c>
      <c r="L7733" t="str">
        <f t="shared" si="15327"/>
        <v>No Ct</v>
      </c>
      <c r="M7733" t="str">
        <f t="shared" si="15328"/>
        <v/>
      </c>
      <c r="N7733" t="str">
        <f t="shared" si="15329"/>
        <v/>
      </c>
      <c r="O7733" t="str">
        <f t="shared" si="15330"/>
        <v/>
      </c>
    </row>
    <row r="7734" spans="1:24" x14ac:dyDescent="0.25">
      <c r="A7734" t="s">
        <v>311</v>
      </c>
      <c r="B7734" t="s">
        <v>1495</v>
      </c>
      <c r="C7734" t="s">
        <v>13</v>
      </c>
      <c r="D7734" s="6">
        <v>0.1</v>
      </c>
      <c r="E7734" s="6">
        <v>32.270000000000003</v>
      </c>
      <c r="F7734" t="s">
        <v>1573</v>
      </c>
      <c r="G7734" t="str">
        <f t="shared" si="15387"/>
        <v>DL2020017</v>
      </c>
      <c r="H7734" t="str">
        <f t="shared" si="15323"/>
        <v>18</v>
      </c>
      <c r="I7734" t="str">
        <f t="shared" si="15324"/>
        <v>Pukkellaks_18_20201117_DL2020017_NoerreGym</v>
      </c>
      <c r="J7734" t="str">
        <f t="shared" si="15325"/>
        <v>Pukkellaks</v>
      </c>
      <c r="K7734" t="str">
        <f t="shared" si="15326"/>
        <v>PosK</v>
      </c>
      <c r="L7734">
        <f t="shared" si="15327"/>
        <v>32.270000000000003</v>
      </c>
      <c r="M7734">
        <f t="shared" si="15328"/>
        <v>32.270000000000003</v>
      </c>
      <c r="N7734">
        <f t="shared" si="15329"/>
        <v>0</v>
      </c>
      <c r="O7734">
        <f t="shared" si="15330"/>
        <v>0</v>
      </c>
      <c r="Q7734">
        <f t="shared" ref="Q7734" si="15395">IF(L7736="No Ct",0,L7736)</f>
        <v>0</v>
      </c>
      <c r="R7734">
        <f t="shared" ref="R7734" si="15396">IF(L7737="No Ct",0,L7737)</f>
        <v>0</v>
      </c>
      <c r="S7734" t="str">
        <f t="shared" ref="S7734" si="15397">IF(AND(M7734&gt;0,N7734=0),"Valid","Invalid")</f>
        <v>Valid</v>
      </c>
      <c r="T7734" t="str">
        <f t="shared" ref="T7734" si="15398">IF(OR(Q7734&gt;1,R7734&gt;1),"Present","Absent")</f>
        <v>Absent</v>
      </c>
      <c r="U7734" t="str">
        <f t="shared" ref="U7734" si="15399">IF(OR(AND(Q7734&gt;1,Q7734&lt;41),AND(R7734&gt;1,R7734&lt;41)),"Ct&lt;41","Ct&gt;41")</f>
        <v>Ct&gt;41</v>
      </c>
      <c r="V7734" t="str">
        <f>VLOOKUP(J7734,Datasæt_Analysesystemer!$C$2:$D$68,2,FALSE)</f>
        <v>Pukkellaks</v>
      </c>
      <c r="W7734" t="str">
        <f t="shared" ref="W7734" si="15400">MID(F7734,10,9)</f>
        <v>DL2020017</v>
      </c>
      <c r="X7734" t="str">
        <f t="shared" ref="X7734" si="15401">W7734&amp;"_"&amp;V7734&amp;"_"&amp;S7734&amp;"_"&amp;T7734&amp;"_"&amp;U7734</f>
        <v>DL2020017_Pukkellaks_Valid_Absent_Ct&gt;41</v>
      </c>
    </row>
    <row r="7735" spans="1:24" x14ac:dyDescent="0.25">
      <c r="A7735" t="s">
        <v>313</v>
      </c>
      <c r="B7735" t="s">
        <v>1496</v>
      </c>
      <c r="C7735" t="s">
        <v>16</v>
      </c>
      <c r="D7735" s="6">
        <v>0.1</v>
      </c>
      <c r="E7735" s="6" t="s">
        <v>17</v>
      </c>
      <c r="F7735" t="s">
        <v>1573</v>
      </c>
      <c r="G7735" t="str">
        <f t="shared" si="15387"/>
        <v>DL2020017</v>
      </c>
      <c r="H7735" t="str">
        <f t="shared" si="15323"/>
        <v>18</v>
      </c>
      <c r="I7735" t="str">
        <f t="shared" si="15324"/>
        <v>Pukkellaks_18_20201117_DL2020017_NoerreGym</v>
      </c>
      <c r="J7735" t="str">
        <f t="shared" si="15325"/>
        <v>Pukkellaks</v>
      </c>
      <c r="K7735" t="str">
        <f t="shared" si="15326"/>
        <v>NegK</v>
      </c>
      <c r="L7735" t="str">
        <f t="shared" si="15327"/>
        <v>No Ct</v>
      </c>
      <c r="M7735" t="str">
        <f t="shared" si="15328"/>
        <v/>
      </c>
      <c r="N7735" t="str">
        <f t="shared" si="15329"/>
        <v/>
      </c>
      <c r="O7735" t="str">
        <f t="shared" si="15330"/>
        <v/>
      </c>
    </row>
    <row r="7736" spans="1:24" x14ac:dyDescent="0.25">
      <c r="A7736" t="s">
        <v>315</v>
      </c>
      <c r="B7736" t="s">
        <v>1497</v>
      </c>
      <c r="C7736" t="s">
        <v>20</v>
      </c>
      <c r="D7736" s="6">
        <v>0.1</v>
      </c>
      <c r="E7736" s="6" t="s">
        <v>17</v>
      </c>
      <c r="F7736" t="s">
        <v>1573</v>
      </c>
      <c r="G7736" t="str">
        <f t="shared" si="15387"/>
        <v>DL2020017</v>
      </c>
      <c r="H7736" t="str">
        <f t="shared" si="15323"/>
        <v>18</v>
      </c>
      <c r="I7736" t="str">
        <f t="shared" si="15324"/>
        <v>Pukkellaks_18_20201117_DL2020017_NoerreGym</v>
      </c>
      <c r="J7736" t="str">
        <f t="shared" si="15325"/>
        <v>Pukkellaks</v>
      </c>
      <c r="K7736" t="str">
        <f t="shared" si="15326"/>
        <v>eDNA</v>
      </c>
      <c r="L7736" t="str">
        <f t="shared" si="15327"/>
        <v>No Ct</v>
      </c>
      <c r="M7736" t="str">
        <f t="shared" si="15328"/>
        <v/>
      </c>
      <c r="N7736" t="str">
        <f t="shared" si="15329"/>
        <v/>
      </c>
      <c r="O7736" t="str">
        <f t="shared" si="15330"/>
        <v/>
      </c>
    </row>
    <row r="7737" spans="1:24" x14ac:dyDescent="0.25">
      <c r="A7737" t="s">
        <v>317</v>
      </c>
      <c r="B7737" t="s">
        <v>1497</v>
      </c>
      <c r="C7737" t="s">
        <v>20</v>
      </c>
      <c r="D7737" s="6">
        <v>0.1</v>
      </c>
      <c r="E7737" s="6" t="s">
        <v>17</v>
      </c>
      <c r="F7737" t="s">
        <v>1573</v>
      </c>
      <c r="G7737" t="str">
        <f t="shared" si="15387"/>
        <v>DL2020017</v>
      </c>
      <c r="H7737" t="str">
        <f t="shared" si="15323"/>
        <v>18</v>
      </c>
      <c r="I7737" t="str">
        <f t="shared" si="15324"/>
        <v>Pukkellaks_18_20201117_DL2020017_NoerreGym</v>
      </c>
      <c r="J7737" t="str">
        <f t="shared" si="15325"/>
        <v>Pukkellaks</v>
      </c>
      <c r="K7737" t="str">
        <f t="shared" si="15326"/>
        <v>eDNA</v>
      </c>
      <c r="L7737" t="str">
        <f t="shared" si="15327"/>
        <v>No Ct</v>
      </c>
      <c r="M7737" t="str">
        <f t="shared" si="15328"/>
        <v/>
      </c>
      <c r="N7737" t="str">
        <f t="shared" si="15329"/>
        <v/>
      </c>
      <c r="O7737" t="str">
        <f t="shared" si="15330"/>
        <v/>
      </c>
    </row>
    <row r="7738" spans="1:24" x14ac:dyDescent="0.25">
      <c r="A7738" t="s">
        <v>318</v>
      </c>
      <c r="B7738" t="s">
        <v>1498</v>
      </c>
      <c r="C7738" t="s">
        <v>13</v>
      </c>
      <c r="D7738" s="6">
        <v>0.1</v>
      </c>
      <c r="E7738" s="6" t="s">
        <v>17</v>
      </c>
      <c r="F7738" t="s">
        <v>1573</v>
      </c>
      <c r="G7738" t="str">
        <f t="shared" si="15387"/>
        <v>DL2020017</v>
      </c>
      <c r="H7738" t="str">
        <f t="shared" si="15323"/>
        <v>19</v>
      </c>
      <c r="I7738" t="str">
        <f t="shared" si="15324"/>
        <v>SibiriskStoer_19_20201117_DL2020017_NoerreGym</v>
      </c>
      <c r="J7738" t="str">
        <f t="shared" si="15325"/>
        <v>SibiriskStoer</v>
      </c>
      <c r="K7738" t="str">
        <f t="shared" si="15326"/>
        <v>PosK</v>
      </c>
      <c r="L7738" t="str">
        <f t="shared" si="15327"/>
        <v>No Ct</v>
      </c>
      <c r="M7738">
        <f t="shared" si="15328"/>
        <v>0</v>
      </c>
      <c r="N7738">
        <f t="shared" si="15329"/>
        <v>0</v>
      </c>
      <c r="O7738">
        <f t="shared" si="15330"/>
        <v>0</v>
      </c>
      <c r="Q7738">
        <f t="shared" ref="Q7738" si="15402">IF(L7740="No Ct",0,L7740)</f>
        <v>0</v>
      </c>
      <c r="R7738">
        <f t="shared" ref="R7738" si="15403">IF(L7741="No Ct",0,L7741)</f>
        <v>0</v>
      </c>
      <c r="S7738" t="str">
        <f t="shared" ref="S7738" si="15404">IF(AND(M7738&gt;0,N7738=0),"Valid","Invalid")</f>
        <v>Invalid</v>
      </c>
      <c r="T7738" t="str">
        <f t="shared" ref="T7738" si="15405">IF(OR(Q7738&gt;1,R7738&gt;1),"Present","Absent")</f>
        <v>Absent</v>
      </c>
      <c r="U7738" t="str">
        <f t="shared" ref="U7738" si="15406">IF(OR(AND(Q7738&gt;1,Q7738&lt;41),AND(R7738&gt;1,R7738&lt;41)),"Ct&lt;41","Ct&gt;41")</f>
        <v>Ct&gt;41</v>
      </c>
      <c r="V7738" t="str">
        <f>VLOOKUP(J7738,Datasæt_Analysesystemer!$C$2:$D$68,2,FALSE)</f>
        <v>Siberisk stør</v>
      </c>
      <c r="W7738" t="str">
        <f t="shared" ref="W7738" si="15407">MID(F7738,10,9)</f>
        <v>DL2020017</v>
      </c>
      <c r="X7738" t="str">
        <f t="shared" ref="X7738" si="15408">W7738&amp;"_"&amp;V7738&amp;"_"&amp;S7738&amp;"_"&amp;T7738&amp;"_"&amp;U7738</f>
        <v>DL2020017_Siberisk stør_Invalid_Absent_Ct&gt;41</v>
      </c>
    </row>
    <row r="7739" spans="1:24" x14ac:dyDescent="0.25">
      <c r="A7739" t="s">
        <v>320</v>
      </c>
      <c r="B7739" t="s">
        <v>1499</v>
      </c>
      <c r="C7739" t="s">
        <v>16</v>
      </c>
      <c r="D7739" s="6">
        <v>0.1</v>
      </c>
      <c r="E7739" s="6" t="s">
        <v>17</v>
      </c>
      <c r="F7739" t="s">
        <v>1573</v>
      </c>
      <c r="G7739" t="str">
        <f t="shared" si="15387"/>
        <v>DL2020017</v>
      </c>
      <c r="H7739" t="str">
        <f t="shared" si="15323"/>
        <v>19</v>
      </c>
      <c r="I7739" t="str">
        <f t="shared" si="15324"/>
        <v>SibiriskStoer_19_20201117_DL2020017_NoerreGym</v>
      </c>
      <c r="J7739" t="str">
        <f t="shared" si="15325"/>
        <v>SibiriskStoer</v>
      </c>
      <c r="K7739" t="str">
        <f t="shared" si="15326"/>
        <v>NegK</v>
      </c>
      <c r="L7739" t="str">
        <f t="shared" si="15327"/>
        <v>No Ct</v>
      </c>
      <c r="M7739" t="str">
        <f t="shared" si="15328"/>
        <v/>
      </c>
      <c r="N7739" t="str">
        <f t="shared" si="15329"/>
        <v/>
      </c>
      <c r="O7739" t="str">
        <f t="shared" si="15330"/>
        <v/>
      </c>
    </row>
    <row r="7740" spans="1:24" x14ac:dyDescent="0.25">
      <c r="A7740" t="s">
        <v>322</v>
      </c>
      <c r="B7740" t="s">
        <v>1500</v>
      </c>
      <c r="C7740" t="s">
        <v>20</v>
      </c>
      <c r="D7740" s="6">
        <v>0.1</v>
      </c>
      <c r="E7740" s="6" t="s">
        <v>17</v>
      </c>
      <c r="F7740" t="s">
        <v>1573</v>
      </c>
      <c r="G7740" t="str">
        <f t="shared" si="15387"/>
        <v>DL2020017</v>
      </c>
      <c r="H7740" t="str">
        <f t="shared" si="15323"/>
        <v>19</v>
      </c>
      <c r="I7740" t="str">
        <f t="shared" si="15324"/>
        <v>SibiriskStoer_19_20201117_DL2020017_NoerreGym</v>
      </c>
      <c r="J7740" t="str">
        <f t="shared" si="15325"/>
        <v>SibiriskStoer</v>
      </c>
      <c r="K7740" t="str">
        <f t="shared" si="15326"/>
        <v>eDNA</v>
      </c>
      <c r="L7740" t="str">
        <f t="shared" si="15327"/>
        <v>No Ct</v>
      </c>
      <c r="M7740" t="str">
        <f t="shared" si="15328"/>
        <v/>
      </c>
      <c r="N7740" t="str">
        <f t="shared" si="15329"/>
        <v/>
      </c>
      <c r="O7740" t="str">
        <f t="shared" si="15330"/>
        <v/>
      </c>
    </row>
    <row r="7741" spans="1:24" x14ac:dyDescent="0.25">
      <c r="A7741" t="s">
        <v>324</v>
      </c>
      <c r="B7741" t="s">
        <v>1500</v>
      </c>
      <c r="C7741" t="s">
        <v>20</v>
      </c>
      <c r="D7741" s="6">
        <v>0.1</v>
      </c>
      <c r="E7741" s="6" t="s">
        <v>17</v>
      </c>
      <c r="F7741" t="s">
        <v>1573</v>
      </c>
      <c r="G7741" t="str">
        <f t="shared" si="15387"/>
        <v>DL2020017</v>
      </c>
      <c r="H7741" t="str">
        <f t="shared" si="15323"/>
        <v>19</v>
      </c>
      <c r="I7741" t="str">
        <f t="shared" si="15324"/>
        <v>SibiriskStoer_19_20201117_DL2020017_NoerreGym</v>
      </c>
      <c r="J7741" t="str">
        <f t="shared" si="15325"/>
        <v>SibiriskStoer</v>
      </c>
      <c r="K7741" t="str">
        <f t="shared" si="15326"/>
        <v>eDNA</v>
      </c>
      <c r="L7741" t="str">
        <f t="shared" si="15327"/>
        <v>No Ct</v>
      </c>
      <c r="M7741" t="str">
        <f t="shared" si="15328"/>
        <v/>
      </c>
      <c r="N7741" t="str">
        <f t="shared" si="15329"/>
        <v/>
      </c>
      <c r="O7741" t="str">
        <f t="shared" si="15330"/>
        <v/>
      </c>
    </row>
    <row r="7742" spans="1:24" x14ac:dyDescent="0.25">
      <c r="A7742" t="s">
        <v>325</v>
      </c>
      <c r="B7742" t="s">
        <v>1501</v>
      </c>
      <c r="C7742" t="s">
        <v>13</v>
      </c>
      <c r="D7742" s="6">
        <v>0.1</v>
      </c>
      <c r="E7742" s="6">
        <v>39.880000000000003</v>
      </c>
      <c r="F7742" t="s">
        <v>1573</v>
      </c>
      <c r="G7742" t="str">
        <f t="shared" si="15387"/>
        <v>DL2020017</v>
      </c>
      <c r="H7742" t="str">
        <f t="shared" si="15323"/>
        <v>20</v>
      </c>
      <c r="I7742" t="str">
        <f t="shared" si="15324"/>
        <v>SibiriskStoer_20_20201117_DL2020017_NoerreGym</v>
      </c>
      <c r="J7742" t="str">
        <f t="shared" si="15325"/>
        <v>SibiriskStoer</v>
      </c>
      <c r="K7742" t="str">
        <f t="shared" si="15326"/>
        <v>PosK</v>
      </c>
      <c r="L7742">
        <f t="shared" si="15327"/>
        <v>39.880000000000003</v>
      </c>
      <c r="M7742">
        <f t="shared" si="15328"/>
        <v>39.880000000000003</v>
      </c>
      <c r="N7742">
        <f t="shared" si="15329"/>
        <v>0</v>
      </c>
      <c r="O7742">
        <f t="shared" si="15330"/>
        <v>0</v>
      </c>
      <c r="Q7742">
        <f t="shared" ref="Q7742" si="15409">IF(L7744="No Ct",0,L7744)</f>
        <v>0</v>
      </c>
      <c r="R7742">
        <f t="shared" ref="R7742" si="15410">IF(L7745="No Ct",0,L7745)</f>
        <v>0</v>
      </c>
      <c r="S7742" t="str">
        <f t="shared" ref="S7742" si="15411">IF(AND(M7742&gt;0,N7742=0),"Valid","Invalid")</f>
        <v>Valid</v>
      </c>
      <c r="T7742" t="str">
        <f t="shared" ref="T7742" si="15412">IF(OR(Q7742&gt;1,R7742&gt;1),"Present","Absent")</f>
        <v>Absent</v>
      </c>
      <c r="U7742" t="str">
        <f t="shared" ref="U7742" si="15413">IF(OR(AND(Q7742&gt;1,Q7742&lt;41),AND(R7742&gt;1,R7742&lt;41)),"Ct&lt;41","Ct&gt;41")</f>
        <v>Ct&gt;41</v>
      </c>
      <c r="V7742" t="str">
        <f>VLOOKUP(J7742,Datasæt_Analysesystemer!$C$2:$D$68,2,FALSE)</f>
        <v>Siberisk stør</v>
      </c>
      <c r="W7742" t="str">
        <f t="shared" ref="W7742" si="15414">MID(F7742,10,9)</f>
        <v>DL2020017</v>
      </c>
      <c r="X7742" t="str">
        <f t="shared" ref="X7742" si="15415">W7742&amp;"_"&amp;V7742&amp;"_"&amp;S7742&amp;"_"&amp;T7742&amp;"_"&amp;U7742</f>
        <v>DL2020017_Siberisk stør_Valid_Absent_Ct&gt;41</v>
      </c>
    </row>
    <row r="7743" spans="1:24" x14ac:dyDescent="0.25">
      <c r="A7743" t="s">
        <v>327</v>
      </c>
      <c r="B7743" t="s">
        <v>1502</v>
      </c>
      <c r="C7743" t="s">
        <v>16</v>
      </c>
      <c r="D7743" s="6">
        <v>0.1</v>
      </c>
      <c r="E7743" s="6" t="s">
        <v>17</v>
      </c>
      <c r="F7743" t="s">
        <v>1573</v>
      </c>
      <c r="G7743" t="str">
        <f t="shared" si="15387"/>
        <v>DL2020017</v>
      </c>
      <c r="H7743" t="str">
        <f t="shared" si="15323"/>
        <v>20</v>
      </c>
      <c r="I7743" t="str">
        <f t="shared" si="15324"/>
        <v>SibiriskStoer_20_20201117_DL2020017_NoerreGym</v>
      </c>
      <c r="J7743" t="str">
        <f t="shared" si="15325"/>
        <v>SibiriskStoer</v>
      </c>
      <c r="K7743" t="str">
        <f t="shared" si="15326"/>
        <v>NegK</v>
      </c>
      <c r="L7743" t="str">
        <f t="shared" si="15327"/>
        <v>No Ct</v>
      </c>
      <c r="M7743" t="str">
        <f t="shared" si="15328"/>
        <v/>
      </c>
      <c r="N7743" t="str">
        <f t="shared" si="15329"/>
        <v/>
      </c>
      <c r="O7743" t="str">
        <f t="shared" si="15330"/>
        <v/>
      </c>
    </row>
    <row r="7744" spans="1:24" x14ac:dyDescent="0.25">
      <c r="A7744" t="s">
        <v>329</v>
      </c>
      <c r="B7744" t="s">
        <v>1503</v>
      </c>
      <c r="C7744" t="s">
        <v>20</v>
      </c>
      <c r="D7744" s="6">
        <v>0.1</v>
      </c>
      <c r="E7744" s="6" t="s">
        <v>17</v>
      </c>
      <c r="F7744" t="s">
        <v>1573</v>
      </c>
      <c r="G7744" t="str">
        <f t="shared" si="15387"/>
        <v>DL2020017</v>
      </c>
      <c r="H7744" t="str">
        <f t="shared" si="15323"/>
        <v>20</v>
      </c>
      <c r="I7744" t="str">
        <f t="shared" si="15324"/>
        <v>SibiriskStoer_20_20201117_DL2020017_NoerreGym</v>
      </c>
      <c r="J7744" t="str">
        <f t="shared" si="15325"/>
        <v>SibiriskStoer</v>
      </c>
      <c r="K7744" t="str">
        <f t="shared" si="15326"/>
        <v>eDNA</v>
      </c>
      <c r="L7744" t="str">
        <f t="shared" si="15327"/>
        <v>No Ct</v>
      </c>
      <c r="M7744" t="str">
        <f t="shared" si="15328"/>
        <v/>
      </c>
      <c r="N7744" t="str">
        <f t="shared" si="15329"/>
        <v/>
      </c>
      <c r="O7744" t="str">
        <f t="shared" si="15330"/>
        <v/>
      </c>
    </row>
    <row r="7745" spans="1:24" x14ac:dyDescent="0.25">
      <c r="A7745" t="s">
        <v>331</v>
      </c>
      <c r="B7745" t="s">
        <v>1503</v>
      </c>
      <c r="C7745" t="s">
        <v>20</v>
      </c>
      <c r="D7745" s="6">
        <v>0.1</v>
      </c>
      <c r="E7745" s="6" t="s">
        <v>17</v>
      </c>
      <c r="F7745" t="s">
        <v>1573</v>
      </c>
      <c r="G7745" t="str">
        <f t="shared" si="15387"/>
        <v>DL2020017</v>
      </c>
      <c r="H7745" t="str">
        <f t="shared" si="15323"/>
        <v>20</v>
      </c>
      <c r="I7745" t="str">
        <f t="shared" si="15324"/>
        <v>SibiriskStoer_20_20201117_DL2020017_NoerreGym</v>
      </c>
      <c r="J7745" t="str">
        <f t="shared" si="15325"/>
        <v>SibiriskStoer</v>
      </c>
      <c r="K7745" t="str">
        <f t="shared" si="15326"/>
        <v>eDNA</v>
      </c>
      <c r="L7745" t="str">
        <f t="shared" si="15327"/>
        <v>No Ct</v>
      </c>
      <c r="M7745" t="str">
        <f t="shared" si="15328"/>
        <v/>
      </c>
      <c r="N7745" t="str">
        <f t="shared" si="15329"/>
        <v/>
      </c>
      <c r="O7745" t="str">
        <f t="shared" si="15330"/>
        <v/>
      </c>
    </row>
    <row r="7746" spans="1:24" x14ac:dyDescent="0.25">
      <c r="A7746" t="s">
        <v>390</v>
      </c>
      <c r="B7746" t="s">
        <v>1504</v>
      </c>
      <c r="C7746" t="s">
        <v>13</v>
      </c>
      <c r="D7746" s="6">
        <v>0.1</v>
      </c>
      <c r="E7746" s="6" t="s">
        <v>17</v>
      </c>
      <c r="F7746" t="s">
        <v>1573</v>
      </c>
      <c r="G7746" t="str">
        <f t="shared" si="15387"/>
        <v>DL2020017</v>
      </c>
      <c r="H7746" t="str">
        <f t="shared" si="15323"/>
        <v>21</v>
      </c>
      <c r="I7746" t="str">
        <f t="shared" si="15324"/>
        <v>Stillehavsoesters_21_20201117_DL2020017_NoerreGym</v>
      </c>
      <c r="J7746" t="str">
        <f t="shared" si="15325"/>
        <v>Stillehavsoesters</v>
      </c>
      <c r="K7746" t="str">
        <f t="shared" si="15326"/>
        <v>PosK</v>
      </c>
      <c r="L7746" t="str">
        <f t="shared" si="15327"/>
        <v>No Ct</v>
      </c>
      <c r="M7746">
        <f t="shared" si="15328"/>
        <v>0</v>
      </c>
      <c r="N7746">
        <f t="shared" si="15329"/>
        <v>0</v>
      </c>
      <c r="O7746">
        <f t="shared" si="15330"/>
        <v>35.97</v>
      </c>
      <c r="Q7746">
        <f t="shared" ref="Q7746" si="15416">IF(L7748="No Ct",0,L7748)</f>
        <v>35.97</v>
      </c>
      <c r="R7746">
        <f t="shared" ref="R7746" si="15417">IF(L7749="No Ct",0,L7749)</f>
        <v>0</v>
      </c>
      <c r="S7746" t="str">
        <f t="shared" ref="S7746" si="15418">IF(AND(M7746&gt;0,N7746=0),"Valid","Invalid")</f>
        <v>Invalid</v>
      </c>
      <c r="T7746" t="str">
        <f t="shared" ref="T7746" si="15419">IF(OR(Q7746&gt;1,R7746&gt;1),"Present","Absent")</f>
        <v>Present</v>
      </c>
      <c r="U7746" t="str">
        <f t="shared" ref="U7746" si="15420">IF(OR(AND(Q7746&gt;1,Q7746&lt;41),AND(R7746&gt;1,R7746&lt;41)),"Ct&lt;41","Ct&gt;41")</f>
        <v>Ct&lt;41</v>
      </c>
      <c r="V7746" t="str">
        <f>VLOOKUP(J7746,Datasæt_Analysesystemer!$C$2:$D$68,2,FALSE)</f>
        <v>Stillehavsøsters</v>
      </c>
      <c r="W7746" t="str">
        <f t="shared" ref="W7746" si="15421">MID(F7746,10,9)</f>
        <v>DL2020017</v>
      </c>
      <c r="X7746" t="str">
        <f t="shared" ref="X7746" si="15422">W7746&amp;"_"&amp;V7746&amp;"_"&amp;S7746&amp;"_"&amp;T7746&amp;"_"&amp;U7746</f>
        <v>DL2020017_Stillehavsøsters_Invalid_Present_Ct&lt;41</v>
      </c>
    </row>
    <row r="7747" spans="1:24" x14ac:dyDescent="0.25">
      <c r="A7747" t="s">
        <v>392</v>
      </c>
      <c r="B7747" t="s">
        <v>1505</v>
      </c>
      <c r="C7747" t="s">
        <v>16</v>
      </c>
      <c r="D7747" s="6">
        <v>0.1</v>
      </c>
      <c r="E7747" s="6" t="s">
        <v>17</v>
      </c>
      <c r="F7747" t="s">
        <v>1573</v>
      </c>
      <c r="G7747" t="str">
        <f t="shared" si="15387"/>
        <v>DL2020017</v>
      </c>
      <c r="H7747" t="str">
        <f t="shared" si="15323"/>
        <v>21</v>
      </c>
      <c r="I7747" t="str">
        <f t="shared" si="15324"/>
        <v>Stillehavsoesters_21_20201117_DL2020017_NoerreGym</v>
      </c>
      <c r="J7747" t="str">
        <f t="shared" si="15325"/>
        <v>Stillehavsoesters</v>
      </c>
      <c r="K7747" t="str">
        <f t="shared" si="15326"/>
        <v>NegK</v>
      </c>
      <c r="L7747" t="str">
        <f t="shared" si="15327"/>
        <v>No Ct</v>
      </c>
      <c r="M7747" t="str">
        <f t="shared" si="15328"/>
        <v/>
      </c>
      <c r="N7747" t="str">
        <f t="shared" si="15329"/>
        <v/>
      </c>
      <c r="O7747" t="str">
        <f t="shared" si="15330"/>
        <v/>
      </c>
    </row>
    <row r="7748" spans="1:24" x14ac:dyDescent="0.25">
      <c r="A7748" t="s">
        <v>394</v>
      </c>
      <c r="B7748" t="s">
        <v>1506</v>
      </c>
      <c r="C7748" t="s">
        <v>20</v>
      </c>
      <c r="D7748" s="6">
        <v>0.1</v>
      </c>
      <c r="E7748" s="6">
        <v>35.97</v>
      </c>
      <c r="F7748" t="s">
        <v>1573</v>
      </c>
      <c r="G7748" t="str">
        <f t="shared" si="15387"/>
        <v>DL2020017</v>
      </c>
      <c r="H7748" t="str">
        <f t="shared" si="15323"/>
        <v>21</v>
      </c>
      <c r="I7748" t="str">
        <f t="shared" si="15324"/>
        <v>Stillehavsoesters_21_20201117_DL2020017_NoerreGym</v>
      </c>
      <c r="J7748" t="str">
        <f t="shared" si="15325"/>
        <v>Stillehavsoesters</v>
      </c>
      <c r="K7748" t="str">
        <f t="shared" si="15326"/>
        <v>eDNA</v>
      </c>
      <c r="L7748">
        <f t="shared" si="15327"/>
        <v>35.97</v>
      </c>
      <c r="M7748" t="str">
        <f t="shared" si="15328"/>
        <v/>
      </c>
      <c r="N7748" t="str">
        <f t="shared" si="15329"/>
        <v/>
      </c>
      <c r="O7748" t="str">
        <f t="shared" si="15330"/>
        <v/>
      </c>
    </row>
    <row r="7749" spans="1:24" x14ac:dyDescent="0.25">
      <c r="A7749" t="s">
        <v>396</v>
      </c>
      <c r="B7749" t="s">
        <v>1506</v>
      </c>
      <c r="C7749" t="s">
        <v>20</v>
      </c>
      <c r="D7749" s="6">
        <v>0.1</v>
      </c>
      <c r="E7749" s="6" t="s">
        <v>17</v>
      </c>
      <c r="F7749" t="s">
        <v>1573</v>
      </c>
      <c r="G7749" t="str">
        <f t="shared" si="15387"/>
        <v>DL2020017</v>
      </c>
      <c r="H7749" t="str">
        <f t="shared" si="15323"/>
        <v>21</v>
      </c>
      <c r="I7749" t="str">
        <f t="shared" si="15324"/>
        <v>Stillehavsoesters_21_20201117_DL2020017_NoerreGym</v>
      </c>
      <c r="J7749" t="str">
        <f t="shared" si="15325"/>
        <v>Stillehavsoesters</v>
      </c>
      <c r="K7749" t="str">
        <f t="shared" si="15326"/>
        <v>eDNA</v>
      </c>
      <c r="L7749" t="str">
        <f t="shared" si="15327"/>
        <v>No Ct</v>
      </c>
      <c r="M7749" t="str">
        <f t="shared" si="15328"/>
        <v/>
      </c>
      <c r="N7749" t="str">
        <f t="shared" si="15329"/>
        <v/>
      </c>
      <c r="O7749" t="str">
        <f t="shared" si="15330"/>
        <v/>
      </c>
    </row>
    <row r="7750" spans="1:24" x14ac:dyDescent="0.25">
      <c r="A7750" t="s">
        <v>397</v>
      </c>
      <c r="B7750" t="s">
        <v>1507</v>
      </c>
      <c r="C7750" t="s">
        <v>13</v>
      </c>
      <c r="D7750" s="6">
        <v>0.1</v>
      </c>
      <c r="E7750" s="6">
        <v>36.93</v>
      </c>
      <c r="F7750" t="s">
        <v>1573</v>
      </c>
      <c r="G7750" t="str">
        <f t="shared" si="15387"/>
        <v>DL2020017</v>
      </c>
      <c r="H7750" t="str">
        <f t="shared" si="15323"/>
        <v>22</v>
      </c>
      <c r="I7750" t="str">
        <f t="shared" si="15324"/>
        <v>Stillehavsoesters_22_20201117_DL2020017_NoerreGym</v>
      </c>
      <c r="J7750" t="str">
        <f t="shared" si="15325"/>
        <v>Stillehavsoesters</v>
      </c>
      <c r="K7750" t="str">
        <f t="shared" si="15326"/>
        <v>PosK</v>
      </c>
      <c r="L7750">
        <f t="shared" si="15327"/>
        <v>36.93</v>
      </c>
      <c r="M7750">
        <f t="shared" si="15328"/>
        <v>36.93</v>
      </c>
      <c r="N7750">
        <f t="shared" si="15329"/>
        <v>0</v>
      </c>
      <c r="O7750">
        <f t="shared" si="15330"/>
        <v>0</v>
      </c>
      <c r="Q7750">
        <f t="shared" ref="Q7750" si="15423">IF(L7752="No Ct",0,L7752)</f>
        <v>0</v>
      </c>
      <c r="R7750">
        <f t="shared" ref="R7750" si="15424">IF(L7753="No Ct",0,L7753)</f>
        <v>0</v>
      </c>
      <c r="S7750" t="str">
        <f t="shared" ref="S7750" si="15425">IF(AND(M7750&gt;0,N7750=0),"Valid","Invalid")</f>
        <v>Valid</v>
      </c>
      <c r="T7750" t="str">
        <f t="shared" ref="T7750" si="15426">IF(OR(Q7750&gt;1,R7750&gt;1),"Present","Absent")</f>
        <v>Absent</v>
      </c>
      <c r="U7750" t="str">
        <f t="shared" ref="U7750" si="15427">IF(OR(AND(Q7750&gt;1,Q7750&lt;41),AND(R7750&gt;1,R7750&lt;41)),"Ct&lt;41","Ct&gt;41")</f>
        <v>Ct&gt;41</v>
      </c>
      <c r="V7750" t="str">
        <f>VLOOKUP(J7750,Datasæt_Analysesystemer!$C$2:$D$68,2,FALSE)</f>
        <v>Stillehavsøsters</v>
      </c>
      <c r="W7750" t="str">
        <f t="shared" ref="W7750" si="15428">MID(F7750,10,9)</f>
        <v>DL2020017</v>
      </c>
      <c r="X7750" t="str">
        <f t="shared" ref="X7750" si="15429">W7750&amp;"_"&amp;V7750&amp;"_"&amp;S7750&amp;"_"&amp;T7750&amp;"_"&amp;U7750</f>
        <v>DL2020017_Stillehavsøsters_Valid_Absent_Ct&gt;41</v>
      </c>
    </row>
    <row r="7751" spans="1:24" x14ac:dyDescent="0.25">
      <c r="A7751" t="s">
        <v>399</v>
      </c>
      <c r="B7751" t="s">
        <v>1508</v>
      </c>
      <c r="C7751" t="s">
        <v>16</v>
      </c>
      <c r="D7751" s="6">
        <v>0.1</v>
      </c>
      <c r="E7751" s="6" t="s">
        <v>17</v>
      </c>
      <c r="F7751" t="s">
        <v>1573</v>
      </c>
      <c r="G7751" t="str">
        <f t="shared" si="15387"/>
        <v>DL2020017</v>
      </c>
      <c r="H7751" t="str">
        <f t="shared" si="15323"/>
        <v>22</v>
      </c>
      <c r="I7751" t="str">
        <f t="shared" si="15324"/>
        <v>Stillehavsoesters_22_20201117_DL2020017_NoerreGym</v>
      </c>
      <c r="J7751" t="str">
        <f t="shared" si="15325"/>
        <v>Stillehavsoesters</v>
      </c>
      <c r="K7751" t="str">
        <f t="shared" si="15326"/>
        <v>NegK</v>
      </c>
      <c r="L7751" t="str">
        <f t="shared" si="15327"/>
        <v>No Ct</v>
      </c>
      <c r="M7751" t="str">
        <f t="shared" si="15328"/>
        <v/>
      </c>
      <c r="N7751" t="str">
        <f t="shared" si="15329"/>
        <v/>
      </c>
      <c r="O7751" t="str">
        <f t="shared" si="15330"/>
        <v/>
      </c>
    </row>
    <row r="7752" spans="1:24" x14ac:dyDescent="0.25">
      <c r="A7752" t="s">
        <v>401</v>
      </c>
      <c r="B7752" t="s">
        <v>1509</v>
      </c>
      <c r="C7752" t="s">
        <v>20</v>
      </c>
      <c r="D7752" s="6">
        <v>0.1</v>
      </c>
      <c r="E7752" s="6" t="s">
        <v>17</v>
      </c>
      <c r="F7752" t="s">
        <v>1573</v>
      </c>
      <c r="G7752" t="str">
        <f t="shared" si="15387"/>
        <v>DL2020017</v>
      </c>
      <c r="H7752" t="str">
        <f t="shared" si="15323"/>
        <v>22</v>
      </c>
      <c r="I7752" t="str">
        <f t="shared" si="15324"/>
        <v>Stillehavsoesters_22_20201117_DL2020017_NoerreGym</v>
      </c>
      <c r="J7752" t="str">
        <f t="shared" si="15325"/>
        <v>Stillehavsoesters</v>
      </c>
      <c r="K7752" t="str">
        <f t="shared" si="15326"/>
        <v>eDNA</v>
      </c>
      <c r="L7752" t="str">
        <f t="shared" si="15327"/>
        <v>No Ct</v>
      </c>
      <c r="M7752" t="str">
        <f t="shared" si="15328"/>
        <v/>
      </c>
      <c r="N7752" t="str">
        <f t="shared" si="15329"/>
        <v/>
      </c>
      <c r="O7752" t="str">
        <f t="shared" si="15330"/>
        <v/>
      </c>
    </row>
    <row r="7753" spans="1:24" x14ac:dyDescent="0.25">
      <c r="A7753" t="s">
        <v>403</v>
      </c>
      <c r="B7753" t="s">
        <v>1509</v>
      </c>
      <c r="C7753" t="s">
        <v>20</v>
      </c>
      <c r="D7753" s="6">
        <v>0.1</v>
      </c>
      <c r="E7753" s="6" t="s">
        <v>17</v>
      </c>
      <c r="F7753" t="s">
        <v>1573</v>
      </c>
      <c r="G7753" t="str">
        <f t="shared" si="15387"/>
        <v>DL2020017</v>
      </c>
      <c r="H7753" t="str">
        <f t="shared" si="15323"/>
        <v>22</v>
      </c>
      <c r="I7753" t="str">
        <f t="shared" si="15324"/>
        <v>Stillehavsoesters_22_20201117_DL2020017_NoerreGym</v>
      </c>
      <c r="J7753" t="str">
        <f t="shared" si="15325"/>
        <v>Stillehavsoesters</v>
      </c>
      <c r="K7753" t="str">
        <f t="shared" si="15326"/>
        <v>eDNA</v>
      </c>
      <c r="L7753" t="str">
        <f t="shared" si="15327"/>
        <v>No Ct</v>
      </c>
      <c r="M7753" t="str">
        <f t="shared" si="15328"/>
        <v/>
      </c>
      <c r="N7753" t="str">
        <f t="shared" si="15329"/>
        <v/>
      </c>
      <c r="O7753" t="str">
        <f t="shared" si="15330"/>
        <v/>
      </c>
    </row>
    <row r="7754" spans="1:24" x14ac:dyDescent="0.25">
      <c r="A7754" t="s">
        <v>404</v>
      </c>
      <c r="B7754" t="s">
        <v>692</v>
      </c>
      <c r="C7754" t="s">
        <v>13</v>
      </c>
      <c r="D7754" s="6">
        <v>0.1</v>
      </c>
      <c r="E7754" s="6" t="s">
        <v>17</v>
      </c>
      <c r="F7754" t="s">
        <v>1573</v>
      </c>
      <c r="G7754" t="str">
        <f t="shared" si="15387"/>
        <v>DL2020017</v>
      </c>
      <c r="H7754" t="str">
        <f t="shared" si="15323"/>
        <v>23</v>
      </c>
      <c r="I7754" t="str">
        <f t="shared" si="15324"/>
        <v>SortmundetKutling_23_20201117_DL2020017_NoerreGym</v>
      </c>
      <c r="J7754" t="str">
        <f t="shared" si="15325"/>
        <v>SortmundetKutling</v>
      </c>
      <c r="K7754" t="str">
        <f t="shared" si="15326"/>
        <v>PosK</v>
      </c>
      <c r="L7754" t="str">
        <f t="shared" si="15327"/>
        <v>No Ct</v>
      </c>
      <c r="M7754">
        <f t="shared" si="15328"/>
        <v>0</v>
      </c>
      <c r="N7754">
        <f t="shared" si="15329"/>
        <v>44.53</v>
      </c>
      <c r="O7754">
        <f t="shared" si="15330"/>
        <v>23.63</v>
      </c>
      <c r="Q7754">
        <f t="shared" ref="Q7754" si="15430">IF(L7756="No Ct",0,L7756)</f>
        <v>23.63</v>
      </c>
      <c r="R7754">
        <f t="shared" ref="R7754" si="15431">IF(L7757="No Ct",0,L7757)</f>
        <v>0</v>
      </c>
      <c r="S7754" t="str">
        <f t="shared" ref="S7754" si="15432">IF(AND(M7754&gt;0,N7754=0),"Valid","Invalid")</f>
        <v>Invalid</v>
      </c>
      <c r="T7754" t="str">
        <f t="shared" ref="T7754" si="15433">IF(OR(Q7754&gt;1,R7754&gt;1),"Present","Absent")</f>
        <v>Present</v>
      </c>
      <c r="U7754" t="str">
        <f t="shared" ref="U7754" si="15434">IF(OR(AND(Q7754&gt;1,Q7754&lt;41),AND(R7754&gt;1,R7754&lt;41)),"Ct&lt;41","Ct&gt;41")</f>
        <v>Ct&lt;41</v>
      </c>
      <c r="V7754" t="str">
        <f>VLOOKUP(J7754,Datasæt_Analysesystemer!$C$2:$D$68,2,FALSE)</f>
        <v>Sortmundet kutling</v>
      </c>
      <c r="W7754" t="str">
        <f t="shared" ref="W7754" si="15435">MID(F7754,10,9)</f>
        <v>DL2020017</v>
      </c>
      <c r="X7754" t="str">
        <f t="shared" ref="X7754" si="15436">W7754&amp;"_"&amp;V7754&amp;"_"&amp;S7754&amp;"_"&amp;T7754&amp;"_"&amp;U7754</f>
        <v>DL2020017_Sortmundet kutling_Invalid_Present_Ct&lt;41</v>
      </c>
    </row>
    <row r="7755" spans="1:24" x14ac:dyDescent="0.25">
      <c r="A7755" t="s">
        <v>406</v>
      </c>
      <c r="B7755" t="s">
        <v>693</v>
      </c>
      <c r="C7755" t="s">
        <v>16</v>
      </c>
      <c r="D7755" s="6">
        <v>0.1</v>
      </c>
      <c r="E7755" s="6">
        <v>44.53</v>
      </c>
      <c r="F7755" t="s">
        <v>1573</v>
      </c>
      <c r="G7755" t="str">
        <f t="shared" si="15387"/>
        <v>DL2020017</v>
      </c>
      <c r="H7755" t="str">
        <f t="shared" si="15323"/>
        <v>23</v>
      </c>
      <c r="I7755" t="str">
        <f t="shared" si="15324"/>
        <v>SortmundetKutling_23_20201117_DL2020017_NoerreGym</v>
      </c>
      <c r="J7755" t="str">
        <f t="shared" si="15325"/>
        <v>SortmundetKutling</v>
      </c>
      <c r="K7755" t="str">
        <f t="shared" si="15326"/>
        <v>NegK</v>
      </c>
      <c r="L7755">
        <f t="shared" si="15327"/>
        <v>44.53</v>
      </c>
      <c r="M7755" t="str">
        <f t="shared" si="15328"/>
        <v/>
      </c>
      <c r="N7755" t="str">
        <f t="shared" si="15329"/>
        <v/>
      </c>
      <c r="O7755" t="str">
        <f t="shared" si="15330"/>
        <v/>
      </c>
    </row>
    <row r="7756" spans="1:24" x14ac:dyDescent="0.25">
      <c r="A7756" t="s">
        <v>408</v>
      </c>
      <c r="B7756" t="s">
        <v>694</v>
      </c>
      <c r="C7756" t="s">
        <v>20</v>
      </c>
      <c r="D7756" s="6">
        <v>0.1</v>
      </c>
      <c r="E7756" s="6">
        <v>23.63</v>
      </c>
      <c r="F7756" t="s">
        <v>1573</v>
      </c>
      <c r="G7756" t="str">
        <f t="shared" si="15387"/>
        <v>DL2020017</v>
      </c>
      <c r="H7756" t="str">
        <f t="shared" si="15323"/>
        <v>23</v>
      </c>
      <c r="I7756" t="str">
        <f t="shared" si="15324"/>
        <v>SortmundetKutling_23_20201117_DL2020017_NoerreGym</v>
      </c>
      <c r="J7756" t="str">
        <f t="shared" si="15325"/>
        <v>SortmundetKutling</v>
      </c>
      <c r="K7756" t="str">
        <f t="shared" si="15326"/>
        <v>eDNA</v>
      </c>
      <c r="L7756">
        <f t="shared" si="15327"/>
        <v>23.63</v>
      </c>
      <c r="M7756" t="str">
        <f t="shared" si="15328"/>
        <v/>
      </c>
      <c r="N7756" t="str">
        <f t="shared" si="15329"/>
        <v/>
      </c>
      <c r="O7756" t="str">
        <f t="shared" si="15330"/>
        <v/>
      </c>
    </row>
    <row r="7757" spans="1:24" x14ac:dyDescent="0.25">
      <c r="A7757" t="s">
        <v>410</v>
      </c>
      <c r="B7757" t="s">
        <v>694</v>
      </c>
      <c r="C7757" t="s">
        <v>20</v>
      </c>
      <c r="D7757" s="6">
        <v>0.1</v>
      </c>
      <c r="E7757" s="6" t="s">
        <v>17</v>
      </c>
      <c r="F7757" t="s">
        <v>1573</v>
      </c>
      <c r="G7757" t="str">
        <f t="shared" si="15387"/>
        <v>DL2020017</v>
      </c>
      <c r="H7757" t="str">
        <f t="shared" si="15323"/>
        <v>23</v>
      </c>
      <c r="I7757" t="str">
        <f t="shared" si="15324"/>
        <v>SortmundetKutling_23_20201117_DL2020017_NoerreGym</v>
      </c>
      <c r="J7757" t="str">
        <f t="shared" si="15325"/>
        <v>SortmundetKutling</v>
      </c>
      <c r="K7757" t="str">
        <f t="shared" si="15326"/>
        <v>eDNA</v>
      </c>
      <c r="L7757" t="str">
        <f t="shared" si="15327"/>
        <v>No Ct</v>
      </c>
      <c r="M7757" t="str">
        <f t="shared" si="15328"/>
        <v/>
      </c>
      <c r="N7757" t="str">
        <f t="shared" si="15329"/>
        <v/>
      </c>
      <c r="O7757" t="str">
        <f t="shared" si="15330"/>
        <v/>
      </c>
    </row>
    <row r="7758" spans="1:24" x14ac:dyDescent="0.25">
      <c r="A7758" t="s">
        <v>411</v>
      </c>
      <c r="B7758" t="s">
        <v>695</v>
      </c>
      <c r="C7758" t="s">
        <v>13</v>
      </c>
      <c r="D7758" s="6">
        <v>0.1</v>
      </c>
      <c r="E7758" s="6">
        <v>23.53</v>
      </c>
      <c r="F7758" t="s">
        <v>1573</v>
      </c>
      <c r="G7758" t="str">
        <f t="shared" si="15387"/>
        <v>DL2020017</v>
      </c>
      <c r="H7758" t="str">
        <f t="shared" si="15323"/>
        <v>24</v>
      </c>
      <c r="I7758" t="str">
        <f t="shared" si="15324"/>
        <v>SortmundetKutling_24_20201117_DL2020017_NoerreGym</v>
      </c>
      <c r="J7758" t="str">
        <f t="shared" si="15325"/>
        <v>SortmundetKutling</v>
      </c>
      <c r="K7758" t="str">
        <f t="shared" si="15326"/>
        <v>PosK</v>
      </c>
      <c r="L7758">
        <f t="shared" si="15327"/>
        <v>23.53</v>
      </c>
      <c r="M7758">
        <f t="shared" si="15328"/>
        <v>23.53</v>
      </c>
      <c r="N7758">
        <f t="shared" si="15329"/>
        <v>0</v>
      </c>
      <c r="O7758">
        <f t="shared" si="15330"/>
        <v>74.31</v>
      </c>
      <c r="Q7758">
        <f t="shared" ref="Q7758" si="15437">IF(L7760="No Ct",0,L7760)</f>
        <v>36.97</v>
      </c>
      <c r="R7758">
        <f t="shared" ref="R7758" si="15438">IF(L7761="No Ct",0,L7761)</f>
        <v>37.340000000000003</v>
      </c>
      <c r="S7758" t="str">
        <f t="shared" ref="S7758" si="15439">IF(AND(M7758&gt;0,N7758=0),"Valid","Invalid")</f>
        <v>Valid</v>
      </c>
      <c r="T7758" t="str">
        <f t="shared" ref="T7758" si="15440">IF(OR(Q7758&gt;1,R7758&gt;1),"Present","Absent")</f>
        <v>Present</v>
      </c>
      <c r="U7758" t="str">
        <f t="shared" ref="U7758" si="15441">IF(OR(AND(Q7758&gt;1,Q7758&lt;41),AND(R7758&gt;1,R7758&lt;41)),"Ct&lt;41","Ct&gt;41")</f>
        <v>Ct&lt;41</v>
      </c>
      <c r="V7758" t="str">
        <f>VLOOKUP(J7758,Datasæt_Analysesystemer!$C$2:$D$68,2,FALSE)</f>
        <v>Sortmundet kutling</v>
      </c>
      <c r="W7758" t="str">
        <f t="shared" ref="W7758" si="15442">MID(F7758,10,9)</f>
        <v>DL2020017</v>
      </c>
      <c r="X7758" t="str">
        <f t="shared" ref="X7758" si="15443">W7758&amp;"_"&amp;V7758&amp;"_"&amp;S7758&amp;"_"&amp;T7758&amp;"_"&amp;U7758</f>
        <v>DL2020017_Sortmundet kutling_Valid_Present_Ct&lt;41</v>
      </c>
    </row>
    <row r="7759" spans="1:24" x14ac:dyDescent="0.25">
      <c r="A7759" t="s">
        <v>413</v>
      </c>
      <c r="B7759" t="s">
        <v>696</v>
      </c>
      <c r="C7759" t="s">
        <v>16</v>
      </c>
      <c r="D7759" s="6">
        <v>0.1</v>
      </c>
      <c r="E7759" s="6" t="s">
        <v>17</v>
      </c>
      <c r="F7759" t="s">
        <v>1573</v>
      </c>
      <c r="G7759" t="str">
        <f t="shared" si="15387"/>
        <v>DL2020017</v>
      </c>
      <c r="H7759" t="str">
        <f t="shared" si="15323"/>
        <v>24</v>
      </c>
      <c r="I7759" t="str">
        <f t="shared" si="15324"/>
        <v>SortmundetKutling_24_20201117_DL2020017_NoerreGym</v>
      </c>
      <c r="J7759" t="str">
        <f t="shared" si="15325"/>
        <v>SortmundetKutling</v>
      </c>
      <c r="K7759" t="str">
        <f t="shared" si="15326"/>
        <v>NegK</v>
      </c>
      <c r="L7759" t="str">
        <f t="shared" si="15327"/>
        <v>No Ct</v>
      </c>
      <c r="M7759" t="str">
        <f t="shared" si="15328"/>
        <v/>
      </c>
      <c r="N7759" t="str">
        <f t="shared" si="15329"/>
        <v/>
      </c>
      <c r="O7759" t="str">
        <f t="shared" si="15330"/>
        <v/>
      </c>
    </row>
    <row r="7760" spans="1:24" x14ac:dyDescent="0.25">
      <c r="A7760" t="s">
        <v>415</v>
      </c>
      <c r="B7760" t="s">
        <v>697</v>
      </c>
      <c r="C7760" t="s">
        <v>20</v>
      </c>
      <c r="D7760" s="6">
        <v>0.1</v>
      </c>
      <c r="E7760" s="6">
        <v>36.97</v>
      </c>
      <c r="F7760" t="s">
        <v>1573</v>
      </c>
      <c r="G7760" t="str">
        <f t="shared" si="15387"/>
        <v>DL2020017</v>
      </c>
      <c r="H7760" t="str">
        <f t="shared" si="15323"/>
        <v>24</v>
      </c>
      <c r="I7760" t="str">
        <f t="shared" si="15324"/>
        <v>SortmundetKutling_24_20201117_DL2020017_NoerreGym</v>
      </c>
      <c r="J7760" t="str">
        <f t="shared" si="15325"/>
        <v>SortmundetKutling</v>
      </c>
      <c r="K7760" t="str">
        <f t="shared" si="15326"/>
        <v>eDNA</v>
      </c>
      <c r="L7760">
        <f t="shared" si="15327"/>
        <v>36.97</v>
      </c>
      <c r="M7760" t="str">
        <f t="shared" si="15328"/>
        <v/>
      </c>
      <c r="N7760" t="str">
        <f t="shared" si="15329"/>
        <v/>
      </c>
      <c r="O7760" t="str">
        <f t="shared" si="15330"/>
        <v/>
      </c>
    </row>
    <row r="7761" spans="1:24" x14ac:dyDescent="0.25">
      <c r="A7761" t="s">
        <v>417</v>
      </c>
      <c r="B7761" t="s">
        <v>697</v>
      </c>
      <c r="C7761" t="s">
        <v>20</v>
      </c>
      <c r="D7761" s="6">
        <v>0.1</v>
      </c>
      <c r="E7761" s="6">
        <v>37.340000000000003</v>
      </c>
      <c r="F7761" t="s">
        <v>1573</v>
      </c>
      <c r="G7761" t="str">
        <f t="shared" si="15387"/>
        <v>DL2020017</v>
      </c>
      <c r="H7761" t="str">
        <f t="shared" si="15323"/>
        <v>24</v>
      </c>
      <c r="I7761" t="str">
        <f t="shared" si="15324"/>
        <v>SortmundetKutling_24_20201117_DL2020017_NoerreGym</v>
      </c>
      <c r="J7761" t="str">
        <f t="shared" si="15325"/>
        <v>SortmundetKutling</v>
      </c>
      <c r="K7761" t="str">
        <f t="shared" si="15326"/>
        <v>eDNA</v>
      </c>
      <c r="L7761">
        <f t="shared" si="15327"/>
        <v>37.340000000000003</v>
      </c>
      <c r="M7761" t="str">
        <f t="shared" si="15328"/>
        <v/>
      </c>
      <c r="N7761" t="str">
        <f t="shared" si="15329"/>
        <v/>
      </c>
      <c r="O7761" t="str">
        <f t="shared" si="15330"/>
        <v/>
      </c>
    </row>
    <row r="7762" spans="1:24" x14ac:dyDescent="0.25">
      <c r="A7762" t="s">
        <v>11</v>
      </c>
      <c r="B7762" t="s">
        <v>196</v>
      </c>
      <c r="C7762" t="s">
        <v>13</v>
      </c>
      <c r="D7762" s="6">
        <v>0.1</v>
      </c>
      <c r="E7762" s="6" t="s">
        <v>17</v>
      </c>
      <c r="F7762" t="s">
        <v>1574</v>
      </c>
      <c r="G7762" t="str">
        <f t="shared" si="15387"/>
        <v>DL2020036</v>
      </c>
      <c r="H7762" t="str">
        <f t="shared" ref="H7762:H7825" si="15444">LEFT(B7762,2)</f>
        <v>01</v>
      </c>
      <c r="I7762" t="str">
        <f t="shared" ref="I7762:I7825" si="15445">J7762&amp;"_"&amp;H7762&amp;"_"&amp;F7762</f>
        <v>Skrubbe_01_20201118_DL2020036_MariboGym</v>
      </c>
      <c r="J7762" t="str">
        <f t="shared" ref="J7762:J7825" si="15446">MID(RIGHT(B7762,LEN(B7762)-3),1,FIND("_",RIGHT(B7762,LEN(B7762)-3))-1)</f>
        <v>Skrubbe</v>
      </c>
      <c r="K7762" t="str">
        <f t="shared" ref="K7762:K7825" si="15447">TRIM(SUBSTITUTE(RIGHT(B7762,FIND(J7762,B7762)+1),"_",""))</f>
        <v>PosK</v>
      </c>
      <c r="L7762" t="str">
        <f t="shared" ref="L7762:L7825" si="15448">IFERROR(VALUE(SUBSTITUTE(E7762,".",",")),E7762)</f>
        <v>No Ct</v>
      </c>
      <c r="M7762">
        <f t="shared" ref="M7762:M7825" si="15449">IF(K7762="PosK",SUMIFS(L:L,K:K,"PosK",I:I,I7762),"")</f>
        <v>0</v>
      </c>
      <c r="N7762">
        <f t="shared" ref="N7762:N7825" si="15450">IF(K7762="PosK",SUMIFS(L:L,K:K,"NegK",I:I,I7762),"")</f>
        <v>0</v>
      </c>
      <c r="O7762">
        <f t="shared" ref="O7762:O7825" si="15451">IF(K7762="PosK",SUMIFS(L:L,K:K,"eDNA",I:I,I7762),"")</f>
        <v>0</v>
      </c>
      <c r="Q7762">
        <f t="shared" ref="Q7762" si="15452">IF(L7764="No Ct",0,L7764)</f>
        <v>0</v>
      </c>
      <c r="R7762">
        <f t="shared" ref="R7762" si="15453">IF(L7765="No Ct",0,L7765)</f>
        <v>0</v>
      </c>
      <c r="S7762" t="str">
        <f t="shared" ref="S7762" si="15454">IF(AND(M7762&gt;0,N7762=0),"Valid","Invalid")</f>
        <v>Invalid</v>
      </c>
      <c r="T7762" t="str">
        <f t="shared" ref="T7762" si="15455">IF(OR(Q7762&gt;1,R7762&gt;1),"Present","Absent")</f>
        <v>Absent</v>
      </c>
      <c r="U7762" t="str">
        <f t="shared" ref="U7762" si="15456">IF(OR(AND(Q7762&gt;1,Q7762&lt;41),AND(R7762&gt;1,R7762&lt;41)),"Ct&lt;41","Ct&gt;41")</f>
        <v>Ct&gt;41</v>
      </c>
      <c r="V7762" t="str">
        <f>VLOOKUP(J7762,Datasæt_Analysesystemer!$C$2:$D$68,2,FALSE)</f>
        <v>Skrubbe</v>
      </c>
      <c r="W7762" t="str">
        <f t="shared" ref="W7762" si="15457">MID(F7762,10,9)</f>
        <v>DL2020036</v>
      </c>
      <c r="X7762" t="str">
        <f t="shared" ref="X7762" si="15458">W7762&amp;"_"&amp;V7762&amp;"_"&amp;S7762&amp;"_"&amp;T7762&amp;"_"&amp;U7762</f>
        <v>DL2020036_Skrubbe_Invalid_Absent_Ct&gt;41</v>
      </c>
    </row>
    <row r="7763" spans="1:24" x14ac:dyDescent="0.25">
      <c r="A7763" t="s">
        <v>14</v>
      </c>
      <c r="B7763" t="s">
        <v>197</v>
      </c>
      <c r="C7763" t="s">
        <v>16</v>
      </c>
      <c r="D7763" s="6">
        <v>0.1</v>
      </c>
      <c r="E7763" s="6" t="s">
        <v>17</v>
      </c>
      <c r="F7763" t="s">
        <v>1574</v>
      </c>
      <c r="G7763" t="str">
        <f t="shared" si="15387"/>
        <v>DL2020036</v>
      </c>
      <c r="H7763" t="str">
        <f t="shared" si="15444"/>
        <v>01</v>
      </c>
      <c r="I7763" t="str">
        <f t="shared" si="15445"/>
        <v>Skrubbe_01_20201118_DL2020036_MariboGym</v>
      </c>
      <c r="J7763" t="str">
        <f t="shared" si="15446"/>
        <v>Skrubbe</v>
      </c>
      <c r="K7763" t="str">
        <f t="shared" si="15447"/>
        <v>NegK</v>
      </c>
      <c r="L7763" t="str">
        <f t="shared" si="15448"/>
        <v>No Ct</v>
      </c>
      <c r="M7763" t="str">
        <f t="shared" si="15449"/>
        <v/>
      </c>
      <c r="N7763" t="str">
        <f t="shared" si="15450"/>
        <v/>
      </c>
      <c r="O7763" t="str">
        <f t="shared" si="15451"/>
        <v/>
      </c>
    </row>
    <row r="7764" spans="1:24" x14ac:dyDescent="0.25">
      <c r="A7764" t="s">
        <v>18</v>
      </c>
      <c r="B7764" t="s">
        <v>198</v>
      </c>
      <c r="C7764" t="s">
        <v>20</v>
      </c>
      <c r="D7764" s="6">
        <v>0.1</v>
      </c>
      <c r="E7764" s="6" t="s">
        <v>17</v>
      </c>
      <c r="F7764" t="s">
        <v>1574</v>
      </c>
      <c r="G7764" t="str">
        <f t="shared" si="15387"/>
        <v>DL2020036</v>
      </c>
      <c r="H7764" t="str">
        <f t="shared" si="15444"/>
        <v>01</v>
      </c>
      <c r="I7764" t="str">
        <f t="shared" si="15445"/>
        <v>Skrubbe_01_20201118_DL2020036_MariboGym</v>
      </c>
      <c r="J7764" t="str">
        <f t="shared" si="15446"/>
        <v>Skrubbe</v>
      </c>
      <c r="K7764" t="str">
        <f t="shared" si="15447"/>
        <v>eDNA</v>
      </c>
      <c r="L7764" t="str">
        <f t="shared" si="15448"/>
        <v>No Ct</v>
      </c>
      <c r="M7764" t="str">
        <f t="shared" si="15449"/>
        <v/>
      </c>
      <c r="N7764" t="str">
        <f t="shared" si="15450"/>
        <v/>
      </c>
      <c r="O7764" t="str">
        <f t="shared" si="15451"/>
        <v/>
      </c>
    </row>
    <row r="7765" spans="1:24" x14ac:dyDescent="0.25">
      <c r="A7765" t="s">
        <v>21</v>
      </c>
      <c r="B7765" t="s">
        <v>198</v>
      </c>
      <c r="C7765" t="s">
        <v>20</v>
      </c>
      <c r="D7765" s="6">
        <v>0.1</v>
      </c>
      <c r="E7765" s="6" t="s">
        <v>17</v>
      </c>
      <c r="F7765" t="s">
        <v>1574</v>
      </c>
      <c r="G7765" t="str">
        <f t="shared" si="15387"/>
        <v>DL2020036</v>
      </c>
      <c r="H7765" t="str">
        <f t="shared" si="15444"/>
        <v>01</v>
      </c>
      <c r="I7765" t="str">
        <f t="shared" si="15445"/>
        <v>Skrubbe_01_20201118_DL2020036_MariboGym</v>
      </c>
      <c r="J7765" t="str">
        <f t="shared" si="15446"/>
        <v>Skrubbe</v>
      </c>
      <c r="K7765" t="str">
        <f t="shared" si="15447"/>
        <v>eDNA</v>
      </c>
      <c r="L7765" t="str">
        <f t="shared" si="15448"/>
        <v>No Ct</v>
      </c>
      <c r="M7765" t="str">
        <f t="shared" si="15449"/>
        <v/>
      </c>
      <c r="N7765" t="str">
        <f t="shared" si="15450"/>
        <v/>
      </c>
      <c r="O7765" t="str">
        <f t="shared" si="15451"/>
        <v/>
      </c>
    </row>
    <row r="7766" spans="1:24" x14ac:dyDescent="0.25">
      <c r="A7766" t="s">
        <v>199</v>
      </c>
      <c r="B7766" t="s">
        <v>200</v>
      </c>
      <c r="C7766" t="s">
        <v>13</v>
      </c>
      <c r="D7766" s="6">
        <v>0.1</v>
      </c>
      <c r="E7766" s="6">
        <v>27.21</v>
      </c>
      <c r="F7766" t="s">
        <v>1574</v>
      </c>
      <c r="G7766" t="str">
        <f t="shared" si="15387"/>
        <v>DL2020036</v>
      </c>
      <c r="H7766" t="str">
        <f t="shared" si="15444"/>
        <v>02</v>
      </c>
      <c r="I7766" t="str">
        <f t="shared" si="15445"/>
        <v>Skrubbe_02_20201118_DL2020036_MariboGym</v>
      </c>
      <c r="J7766" t="str">
        <f t="shared" si="15446"/>
        <v>Skrubbe</v>
      </c>
      <c r="K7766" t="str">
        <f t="shared" si="15447"/>
        <v>PosK</v>
      </c>
      <c r="L7766">
        <f t="shared" si="15448"/>
        <v>27.21</v>
      </c>
      <c r="M7766">
        <f t="shared" si="15449"/>
        <v>27.21</v>
      </c>
      <c r="N7766">
        <f t="shared" si="15450"/>
        <v>0</v>
      </c>
      <c r="O7766">
        <f t="shared" si="15451"/>
        <v>0</v>
      </c>
      <c r="Q7766">
        <f t="shared" ref="Q7766" si="15459">IF(L7768="No Ct",0,L7768)</f>
        <v>0</v>
      </c>
      <c r="R7766">
        <f t="shared" ref="R7766" si="15460">IF(L7769="No Ct",0,L7769)</f>
        <v>0</v>
      </c>
      <c r="S7766" t="str">
        <f t="shared" ref="S7766" si="15461">IF(AND(M7766&gt;0,N7766=0),"Valid","Invalid")</f>
        <v>Valid</v>
      </c>
      <c r="T7766" t="str">
        <f t="shared" ref="T7766" si="15462">IF(OR(Q7766&gt;1,R7766&gt;1),"Present","Absent")</f>
        <v>Absent</v>
      </c>
      <c r="U7766" t="str">
        <f t="shared" ref="U7766" si="15463">IF(OR(AND(Q7766&gt;1,Q7766&lt;41),AND(R7766&gt;1,R7766&lt;41)),"Ct&lt;41","Ct&gt;41")</f>
        <v>Ct&gt;41</v>
      </c>
      <c r="V7766" t="str">
        <f>VLOOKUP(J7766,Datasæt_Analysesystemer!$C$2:$D$68,2,FALSE)</f>
        <v>Skrubbe</v>
      </c>
      <c r="W7766" t="str">
        <f t="shared" ref="W7766" si="15464">MID(F7766,10,9)</f>
        <v>DL2020036</v>
      </c>
      <c r="X7766" t="str">
        <f t="shared" ref="X7766" si="15465">W7766&amp;"_"&amp;V7766&amp;"_"&amp;S7766&amp;"_"&amp;T7766&amp;"_"&amp;U7766</f>
        <v>DL2020036_Skrubbe_Valid_Absent_Ct&gt;41</v>
      </c>
    </row>
    <row r="7767" spans="1:24" x14ac:dyDescent="0.25">
      <c r="A7767" t="s">
        <v>201</v>
      </c>
      <c r="B7767" t="s">
        <v>202</v>
      </c>
      <c r="C7767" t="s">
        <v>16</v>
      </c>
      <c r="D7767" s="6">
        <v>0.1</v>
      </c>
      <c r="E7767" s="6" t="s">
        <v>17</v>
      </c>
      <c r="F7767" t="s">
        <v>1574</v>
      </c>
      <c r="G7767" t="str">
        <f t="shared" si="15387"/>
        <v>DL2020036</v>
      </c>
      <c r="H7767" t="str">
        <f t="shared" si="15444"/>
        <v>02</v>
      </c>
      <c r="I7767" t="str">
        <f t="shared" si="15445"/>
        <v>Skrubbe_02_20201118_DL2020036_MariboGym</v>
      </c>
      <c r="J7767" t="str">
        <f t="shared" si="15446"/>
        <v>Skrubbe</v>
      </c>
      <c r="K7767" t="str">
        <f t="shared" si="15447"/>
        <v>NegK</v>
      </c>
      <c r="L7767" t="str">
        <f t="shared" si="15448"/>
        <v>No Ct</v>
      </c>
      <c r="M7767" t="str">
        <f t="shared" si="15449"/>
        <v/>
      </c>
      <c r="N7767" t="str">
        <f t="shared" si="15450"/>
        <v/>
      </c>
      <c r="O7767" t="str">
        <f t="shared" si="15451"/>
        <v/>
      </c>
    </row>
    <row r="7768" spans="1:24" x14ac:dyDescent="0.25">
      <c r="A7768" t="s">
        <v>203</v>
      </c>
      <c r="B7768" t="s">
        <v>204</v>
      </c>
      <c r="C7768" t="s">
        <v>20</v>
      </c>
      <c r="D7768" s="6">
        <v>0.1</v>
      </c>
      <c r="E7768" s="6" t="s">
        <v>17</v>
      </c>
      <c r="F7768" t="s">
        <v>1574</v>
      </c>
      <c r="G7768" t="str">
        <f t="shared" si="15387"/>
        <v>DL2020036</v>
      </c>
      <c r="H7768" t="str">
        <f t="shared" si="15444"/>
        <v>02</v>
      </c>
      <c r="I7768" t="str">
        <f t="shared" si="15445"/>
        <v>Skrubbe_02_20201118_DL2020036_MariboGym</v>
      </c>
      <c r="J7768" t="str">
        <f t="shared" si="15446"/>
        <v>Skrubbe</v>
      </c>
      <c r="K7768" t="str">
        <f t="shared" si="15447"/>
        <v>eDNA</v>
      </c>
      <c r="L7768" t="str">
        <f t="shared" si="15448"/>
        <v>No Ct</v>
      </c>
      <c r="M7768" t="str">
        <f t="shared" si="15449"/>
        <v/>
      </c>
      <c r="N7768" t="str">
        <f t="shared" si="15450"/>
        <v/>
      </c>
      <c r="O7768" t="str">
        <f t="shared" si="15451"/>
        <v/>
      </c>
    </row>
    <row r="7769" spans="1:24" x14ac:dyDescent="0.25">
      <c r="A7769" t="s">
        <v>205</v>
      </c>
      <c r="B7769" t="s">
        <v>204</v>
      </c>
      <c r="C7769" t="s">
        <v>20</v>
      </c>
      <c r="D7769" s="6">
        <v>0.1</v>
      </c>
      <c r="E7769" s="6" t="s">
        <v>17</v>
      </c>
      <c r="F7769" t="s">
        <v>1574</v>
      </c>
      <c r="G7769" t="str">
        <f t="shared" si="15387"/>
        <v>DL2020036</v>
      </c>
      <c r="H7769" t="str">
        <f t="shared" si="15444"/>
        <v>02</v>
      </c>
      <c r="I7769" t="str">
        <f t="shared" si="15445"/>
        <v>Skrubbe_02_20201118_DL2020036_MariboGym</v>
      </c>
      <c r="J7769" t="str">
        <f t="shared" si="15446"/>
        <v>Skrubbe</v>
      </c>
      <c r="K7769" t="str">
        <f t="shared" si="15447"/>
        <v>eDNA</v>
      </c>
      <c r="L7769" t="str">
        <f t="shared" si="15448"/>
        <v>No Ct</v>
      </c>
      <c r="M7769" t="str">
        <f t="shared" si="15449"/>
        <v/>
      </c>
      <c r="N7769" t="str">
        <f t="shared" si="15450"/>
        <v/>
      </c>
      <c r="O7769" t="str">
        <f t="shared" si="15451"/>
        <v/>
      </c>
    </row>
    <row r="7770" spans="1:24" x14ac:dyDescent="0.25">
      <c r="A7770" t="s">
        <v>206</v>
      </c>
      <c r="B7770" t="s">
        <v>207</v>
      </c>
      <c r="C7770" t="s">
        <v>13</v>
      </c>
      <c r="D7770" s="6">
        <v>0.1</v>
      </c>
      <c r="E7770" s="6">
        <v>33.549999999999997</v>
      </c>
      <c r="F7770" t="s">
        <v>1574</v>
      </c>
      <c r="G7770" t="str">
        <f t="shared" si="15387"/>
        <v>DL2020036</v>
      </c>
      <c r="H7770" t="str">
        <f t="shared" si="15444"/>
        <v>03</v>
      </c>
      <c r="I7770" t="str">
        <f t="shared" si="15445"/>
        <v>Torsk_03_20201118_DL2020036_MariboGym</v>
      </c>
      <c r="J7770" t="str">
        <f t="shared" si="15446"/>
        <v>Torsk</v>
      </c>
      <c r="K7770" t="str">
        <f t="shared" si="15447"/>
        <v>PosK</v>
      </c>
      <c r="L7770">
        <f t="shared" si="15448"/>
        <v>33.549999999999997</v>
      </c>
      <c r="M7770">
        <f t="shared" si="15449"/>
        <v>33.549999999999997</v>
      </c>
      <c r="N7770">
        <f t="shared" si="15450"/>
        <v>0</v>
      </c>
      <c r="O7770">
        <f t="shared" si="15451"/>
        <v>0</v>
      </c>
      <c r="Q7770">
        <f t="shared" ref="Q7770" si="15466">IF(L7772="No Ct",0,L7772)</f>
        <v>0</v>
      </c>
      <c r="R7770">
        <f t="shared" ref="R7770" si="15467">IF(L7773="No Ct",0,L7773)</f>
        <v>0</v>
      </c>
      <c r="S7770" t="str">
        <f t="shared" ref="S7770" si="15468">IF(AND(M7770&gt;0,N7770=0),"Valid","Invalid")</f>
        <v>Valid</v>
      </c>
      <c r="T7770" t="str">
        <f t="shared" ref="T7770" si="15469">IF(OR(Q7770&gt;1,R7770&gt;1),"Present","Absent")</f>
        <v>Absent</v>
      </c>
      <c r="U7770" t="str">
        <f t="shared" ref="U7770" si="15470">IF(OR(AND(Q7770&gt;1,Q7770&lt;41),AND(R7770&gt;1,R7770&lt;41)),"Ct&lt;41","Ct&gt;41")</f>
        <v>Ct&gt;41</v>
      </c>
      <c r="V7770" t="str">
        <f>VLOOKUP(J7770,Datasæt_Analysesystemer!$C$2:$D$68,2,FALSE)</f>
        <v>Torsk</v>
      </c>
      <c r="W7770" t="str">
        <f t="shared" ref="W7770" si="15471">MID(F7770,10,9)</f>
        <v>DL2020036</v>
      </c>
      <c r="X7770" t="str">
        <f t="shared" ref="X7770" si="15472">W7770&amp;"_"&amp;V7770&amp;"_"&amp;S7770&amp;"_"&amp;T7770&amp;"_"&amp;U7770</f>
        <v>DL2020036_Torsk_Valid_Absent_Ct&gt;41</v>
      </c>
    </row>
    <row r="7771" spans="1:24" x14ac:dyDescent="0.25">
      <c r="A7771" t="s">
        <v>208</v>
      </c>
      <c r="B7771" t="s">
        <v>209</v>
      </c>
      <c r="C7771" t="s">
        <v>16</v>
      </c>
      <c r="D7771" s="6">
        <v>0.1</v>
      </c>
      <c r="E7771" s="6" t="s">
        <v>17</v>
      </c>
      <c r="F7771" t="s">
        <v>1574</v>
      </c>
      <c r="G7771" t="str">
        <f t="shared" si="15387"/>
        <v>DL2020036</v>
      </c>
      <c r="H7771" t="str">
        <f t="shared" si="15444"/>
        <v>03</v>
      </c>
      <c r="I7771" t="str">
        <f t="shared" si="15445"/>
        <v>Torsk_03_20201118_DL2020036_MariboGym</v>
      </c>
      <c r="J7771" t="str">
        <f t="shared" si="15446"/>
        <v>Torsk</v>
      </c>
      <c r="K7771" t="str">
        <f t="shared" si="15447"/>
        <v>NegK</v>
      </c>
      <c r="L7771" t="str">
        <f t="shared" si="15448"/>
        <v>No Ct</v>
      </c>
      <c r="M7771" t="str">
        <f t="shared" si="15449"/>
        <v/>
      </c>
      <c r="N7771" t="str">
        <f t="shared" si="15450"/>
        <v/>
      </c>
      <c r="O7771" t="str">
        <f t="shared" si="15451"/>
        <v/>
      </c>
    </row>
    <row r="7772" spans="1:24" x14ac:dyDescent="0.25">
      <c r="A7772" t="s">
        <v>210</v>
      </c>
      <c r="B7772" t="s">
        <v>211</v>
      </c>
      <c r="C7772" t="s">
        <v>20</v>
      </c>
      <c r="D7772" s="6">
        <v>0.1</v>
      </c>
      <c r="E7772" s="6" t="s">
        <v>17</v>
      </c>
      <c r="F7772" t="s">
        <v>1574</v>
      </c>
      <c r="G7772" t="str">
        <f t="shared" si="15387"/>
        <v>DL2020036</v>
      </c>
      <c r="H7772" t="str">
        <f t="shared" si="15444"/>
        <v>03</v>
      </c>
      <c r="I7772" t="str">
        <f t="shared" si="15445"/>
        <v>Torsk_03_20201118_DL2020036_MariboGym</v>
      </c>
      <c r="J7772" t="str">
        <f t="shared" si="15446"/>
        <v>Torsk</v>
      </c>
      <c r="K7772" t="str">
        <f t="shared" si="15447"/>
        <v>eDNA</v>
      </c>
      <c r="L7772" t="str">
        <f t="shared" si="15448"/>
        <v>No Ct</v>
      </c>
      <c r="M7772" t="str">
        <f t="shared" si="15449"/>
        <v/>
      </c>
      <c r="N7772" t="str">
        <f t="shared" si="15450"/>
        <v/>
      </c>
      <c r="O7772" t="str">
        <f t="shared" si="15451"/>
        <v/>
      </c>
    </row>
    <row r="7773" spans="1:24" x14ac:dyDescent="0.25">
      <c r="A7773" t="s">
        <v>212</v>
      </c>
      <c r="B7773" t="s">
        <v>211</v>
      </c>
      <c r="C7773" t="s">
        <v>20</v>
      </c>
      <c r="D7773" s="6">
        <v>0.1</v>
      </c>
      <c r="E7773" s="6" t="s">
        <v>17</v>
      </c>
      <c r="F7773" t="s">
        <v>1574</v>
      </c>
      <c r="G7773" t="str">
        <f t="shared" si="15387"/>
        <v>DL2020036</v>
      </c>
      <c r="H7773" t="str">
        <f t="shared" si="15444"/>
        <v>03</v>
      </c>
      <c r="I7773" t="str">
        <f t="shared" si="15445"/>
        <v>Torsk_03_20201118_DL2020036_MariboGym</v>
      </c>
      <c r="J7773" t="str">
        <f t="shared" si="15446"/>
        <v>Torsk</v>
      </c>
      <c r="K7773" t="str">
        <f t="shared" si="15447"/>
        <v>eDNA</v>
      </c>
      <c r="L7773" t="str">
        <f t="shared" si="15448"/>
        <v>No Ct</v>
      </c>
      <c r="M7773" t="str">
        <f t="shared" si="15449"/>
        <v/>
      </c>
      <c r="N7773" t="str">
        <f t="shared" si="15450"/>
        <v/>
      </c>
      <c r="O7773" t="str">
        <f t="shared" si="15451"/>
        <v/>
      </c>
    </row>
    <row r="7774" spans="1:24" x14ac:dyDescent="0.25">
      <c r="A7774" t="s">
        <v>213</v>
      </c>
      <c r="B7774" t="s">
        <v>214</v>
      </c>
      <c r="C7774" t="s">
        <v>13</v>
      </c>
      <c r="D7774" s="6">
        <v>0.1</v>
      </c>
      <c r="E7774" s="6" t="s">
        <v>17</v>
      </c>
      <c r="F7774" t="s">
        <v>1574</v>
      </c>
      <c r="G7774" t="str">
        <f t="shared" si="15387"/>
        <v>DL2020036</v>
      </c>
      <c r="H7774" t="str">
        <f t="shared" si="15444"/>
        <v>04</v>
      </c>
      <c r="I7774" t="str">
        <f t="shared" si="15445"/>
        <v>Torsk_04_20201118_DL2020036_MariboGym</v>
      </c>
      <c r="J7774" t="str">
        <f t="shared" si="15446"/>
        <v>Torsk</v>
      </c>
      <c r="K7774" t="str">
        <f t="shared" si="15447"/>
        <v>PosK</v>
      </c>
      <c r="L7774" t="str">
        <f t="shared" si="15448"/>
        <v>No Ct</v>
      </c>
      <c r="M7774">
        <f t="shared" si="15449"/>
        <v>0</v>
      </c>
      <c r="N7774">
        <f t="shared" si="15450"/>
        <v>0</v>
      </c>
      <c r="O7774">
        <f t="shared" si="15451"/>
        <v>35.450000000000003</v>
      </c>
      <c r="Q7774">
        <f t="shared" ref="Q7774" si="15473">IF(L7776="No Ct",0,L7776)</f>
        <v>0</v>
      </c>
      <c r="R7774">
        <f t="shared" ref="R7774" si="15474">IF(L7777="No Ct",0,L7777)</f>
        <v>35.450000000000003</v>
      </c>
      <c r="S7774" t="str">
        <f t="shared" ref="S7774" si="15475">IF(AND(M7774&gt;0,N7774=0),"Valid","Invalid")</f>
        <v>Invalid</v>
      </c>
      <c r="T7774" t="str">
        <f t="shared" ref="T7774" si="15476">IF(OR(Q7774&gt;1,R7774&gt;1),"Present","Absent")</f>
        <v>Present</v>
      </c>
      <c r="U7774" t="str">
        <f t="shared" ref="U7774" si="15477">IF(OR(AND(Q7774&gt;1,Q7774&lt;41),AND(R7774&gt;1,R7774&lt;41)),"Ct&lt;41","Ct&gt;41")</f>
        <v>Ct&lt;41</v>
      </c>
      <c r="V7774" t="str">
        <f>VLOOKUP(J7774,Datasæt_Analysesystemer!$C$2:$D$68,2,FALSE)</f>
        <v>Torsk</v>
      </c>
      <c r="W7774" t="str">
        <f t="shared" ref="W7774" si="15478">MID(F7774,10,9)</f>
        <v>DL2020036</v>
      </c>
      <c r="X7774" t="str">
        <f t="shared" ref="X7774" si="15479">W7774&amp;"_"&amp;V7774&amp;"_"&amp;S7774&amp;"_"&amp;T7774&amp;"_"&amp;U7774</f>
        <v>DL2020036_Torsk_Invalid_Present_Ct&lt;41</v>
      </c>
    </row>
    <row r="7775" spans="1:24" x14ac:dyDescent="0.25">
      <c r="A7775" t="s">
        <v>215</v>
      </c>
      <c r="B7775" t="s">
        <v>216</v>
      </c>
      <c r="C7775" t="s">
        <v>16</v>
      </c>
      <c r="D7775" s="6">
        <v>0.1</v>
      </c>
      <c r="E7775" s="6" t="s">
        <v>17</v>
      </c>
      <c r="F7775" t="s">
        <v>1574</v>
      </c>
      <c r="G7775" t="str">
        <f t="shared" si="15387"/>
        <v>DL2020036</v>
      </c>
      <c r="H7775" t="str">
        <f t="shared" si="15444"/>
        <v>04</v>
      </c>
      <c r="I7775" t="str">
        <f t="shared" si="15445"/>
        <v>Torsk_04_20201118_DL2020036_MariboGym</v>
      </c>
      <c r="J7775" t="str">
        <f t="shared" si="15446"/>
        <v>Torsk</v>
      </c>
      <c r="K7775" t="str">
        <f t="shared" si="15447"/>
        <v>NegK</v>
      </c>
      <c r="L7775" t="str">
        <f t="shared" si="15448"/>
        <v>No Ct</v>
      </c>
      <c r="M7775" t="str">
        <f t="shared" si="15449"/>
        <v/>
      </c>
      <c r="N7775" t="str">
        <f t="shared" si="15450"/>
        <v/>
      </c>
      <c r="O7775" t="str">
        <f t="shared" si="15451"/>
        <v/>
      </c>
    </row>
    <row r="7776" spans="1:24" x14ac:dyDescent="0.25">
      <c r="A7776" t="s">
        <v>217</v>
      </c>
      <c r="B7776" t="s">
        <v>218</v>
      </c>
      <c r="C7776" t="s">
        <v>20</v>
      </c>
      <c r="D7776" s="6">
        <v>0.1</v>
      </c>
      <c r="E7776" s="6" t="s">
        <v>17</v>
      </c>
      <c r="F7776" t="s">
        <v>1574</v>
      </c>
      <c r="G7776" t="str">
        <f t="shared" si="15387"/>
        <v>DL2020036</v>
      </c>
      <c r="H7776" t="str">
        <f t="shared" si="15444"/>
        <v>04</v>
      </c>
      <c r="I7776" t="str">
        <f t="shared" si="15445"/>
        <v>Torsk_04_20201118_DL2020036_MariboGym</v>
      </c>
      <c r="J7776" t="str">
        <f t="shared" si="15446"/>
        <v>Torsk</v>
      </c>
      <c r="K7776" t="str">
        <f t="shared" si="15447"/>
        <v>eDNA</v>
      </c>
      <c r="L7776" t="str">
        <f t="shared" si="15448"/>
        <v>No Ct</v>
      </c>
      <c r="M7776" t="str">
        <f t="shared" si="15449"/>
        <v/>
      </c>
      <c r="N7776" t="str">
        <f t="shared" si="15450"/>
        <v/>
      </c>
      <c r="O7776" t="str">
        <f t="shared" si="15451"/>
        <v/>
      </c>
    </row>
    <row r="7777" spans="1:24" x14ac:dyDescent="0.25">
      <c r="A7777" t="s">
        <v>219</v>
      </c>
      <c r="B7777" t="s">
        <v>218</v>
      </c>
      <c r="C7777" t="s">
        <v>20</v>
      </c>
      <c r="D7777" s="6">
        <v>0.1</v>
      </c>
      <c r="E7777" s="6">
        <v>35.450000000000003</v>
      </c>
      <c r="F7777" t="s">
        <v>1574</v>
      </c>
      <c r="G7777" t="str">
        <f t="shared" si="15387"/>
        <v>DL2020036</v>
      </c>
      <c r="H7777" t="str">
        <f t="shared" si="15444"/>
        <v>04</v>
      </c>
      <c r="I7777" t="str">
        <f t="shared" si="15445"/>
        <v>Torsk_04_20201118_DL2020036_MariboGym</v>
      </c>
      <c r="J7777" t="str">
        <f t="shared" si="15446"/>
        <v>Torsk</v>
      </c>
      <c r="K7777" t="str">
        <f t="shared" si="15447"/>
        <v>eDNA</v>
      </c>
      <c r="L7777">
        <f t="shared" si="15448"/>
        <v>35.450000000000003</v>
      </c>
      <c r="M7777" t="str">
        <f t="shared" si="15449"/>
        <v/>
      </c>
      <c r="N7777" t="str">
        <f t="shared" si="15450"/>
        <v/>
      </c>
      <c r="O7777" t="str">
        <f t="shared" si="15451"/>
        <v/>
      </c>
    </row>
    <row r="7778" spans="1:24" x14ac:dyDescent="0.25">
      <c r="A7778" t="s">
        <v>220</v>
      </c>
      <c r="B7778" t="s">
        <v>221</v>
      </c>
      <c r="C7778" t="s">
        <v>13</v>
      </c>
      <c r="D7778" s="6">
        <v>0.1</v>
      </c>
      <c r="E7778" s="6" t="s">
        <v>17</v>
      </c>
      <c r="F7778" t="s">
        <v>1574</v>
      </c>
      <c r="G7778" t="str">
        <f t="shared" si="15387"/>
        <v>DL2020036</v>
      </c>
      <c r="H7778" t="str">
        <f t="shared" si="15444"/>
        <v>05</v>
      </c>
      <c r="I7778" t="str">
        <f t="shared" si="15445"/>
        <v>Sandmusling_05_20201118_DL2020036_MariboGym</v>
      </c>
      <c r="J7778" t="str">
        <f t="shared" si="15446"/>
        <v>Sandmusling</v>
      </c>
      <c r="K7778" t="str">
        <f t="shared" si="15447"/>
        <v>PosK</v>
      </c>
      <c r="L7778" t="str">
        <f t="shared" si="15448"/>
        <v>No Ct</v>
      </c>
      <c r="M7778">
        <f t="shared" si="15449"/>
        <v>0</v>
      </c>
      <c r="N7778">
        <f t="shared" si="15450"/>
        <v>0</v>
      </c>
      <c r="O7778">
        <f t="shared" si="15451"/>
        <v>0</v>
      </c>
      <c r="Q7778">
        <f t="shared" ref="Q7778" si="15480">IF(L7780="No Ct",0,L7780)</f>
        <v>0</v>
      </c>
      <c r="R7778">
        <f t="shared" ref="R7778" si="15481">IF(L7781="No Ct",0,L7781)</f>
        <v>0</v>
      </c>
      <c r="S7778" t="str">
        <f t="shared" ref="S7778" si="15482">IF(AND(M7778&gt;0,N7778=0),"Valid","Invalid")</f>
        <v>Invalid</v>
      </c>
      <c r="T7778" t="str">
        <f t="shared" ref="T7778" si="15483">IF(OR(Q7778&gt;1,R7778&gt;1),"Present","Absent")</f>
        <v>Absent</v>
      </c>
      <c r="U7778" t="str">
        <f t="shared" ref="U7778" si="15484">IF(OR(AND(Q7778&gt;1,Q7778&lt;41),AND(R7778&gt;1,R7778&lt;41)),"Ct&lt;41","Ct&gt;41")</f>
        <v>Ct&gt;41</v>
      </c>
      <c r="V7778" t="str">
        <f>VLOOKUP(J7778,Datasæt_Analysesystemer!$C$2:$D$68,2,FALSE)</f>
        <v>Sandmusling</v>
      </c>
      <c r="W7778" t="str">
        <f t="shared" ref="W7778" si="15485">MID(F7778,10,9)</f>
        <v>DL2020036</v>
      </c>
      <c r="X7778" t="str">
        <f t="shared" ref="X7778" si="15486">W7778&amp;"_"&amp;V7778&amp;"_"&amp;S7778&amp;"_"&amp;T7778&amp;"_"&amp;U7778</f>
        <v>DL2020036_Sandmusling_Invalid_Absent_Ct&gt;41</v>
      </c>
    </row>
    <row r="7779" spans="1:24" x14ac:dyDescent="0.25">
      <c r="A7779" t="s">
        <v>222</v>
      </c>
      <c r="B7779" t="s">
        <v>223</v>
      </c>
      <c r="C7779" t="s">
        <v>16</v>
      </c>
      <c r="D7779" s="6">
        <v>0.1</v>
      </c>
      <c r="E7779" s="6" t="s">
        <v>17</v>
      </c>
      <c r="F7779" t="s">
        <v>1574</v>
      </c>
      <c r="G7779" t="str">
        <f t="shared" si="15387"/>
        <v>DL2020036</v>
      </c>
      <c r="H7779" t="str">
        <f t="shared" si="15444"/>
        <v>05</v>
      </c>
      <c r="I7779" t="str">
        <f t="shared" si="15445"/>
        <v>Sandmusling_05_20201118_DL2020036_MariboGym</v>
      </c>
      <c r="J7779" t="str">
        <f t="shared" si="15446"/>
        <v>Sandmusling</v>
      </c>
      <c r="K7779" t="str">
        <f t="shared" si="15447"/>
        <v>NegK</v>
      </c>
      <c r="L7779" t="str">
        <f t="shared" si="15448"/>
        <v>No Ct</v>
      </c>
      <c r="M7779" t="str">
        <f t="shared" si="15449"/>
        <v/>
      </c>
      <c r="N7779" t="str">
        <f t="shared" si="15450"/>
        <v/>
      </c>
      <c r="O7779" t="str">
        <f t="shared" si="15451"/>
        <v/>
      </c>
    </row>
    <row r="7780" spans="1:24" x14ac:dyDescent="0.25">
      <c r="A7780" t="s">
        <v>224</v>
      </c>
      <c r="B7780" t="s">
        <v>225</v>
      </c>
      <c r="C7780" t="s">
        <v>20</v>
      </c>
      <c r="D7780" s="6">
        <v>0.1</v>
      </c>
      <c r="E7780" s="6" t="s">
        <v>17</v>
      </c>
      <c r="F7780" t="s">
        <v>1574</v>
      </c>
      <c r="G7780" t="str">
        <f t="shared" si="15387"/>
        <v>DL2020036</v>
      </c>
      <c r="H7780" t="str">
        <f t="shared" si="15444"/>
        <v>05</v>
      </c>
      <c r="I7780" t="str">
        <f t="shared" si="15445"/>
        <v>Sandmusling_05_20201118_DL2020036_MariboGym</v>
      </c>
      <c r="J7780" t="str">
        <f t="shared" si="15446"/>
        <v>Sandmusling</v>
      </c>
      <c r="K7780" t="str">
        <f t="shared" si="15447"/>
        <v>eDNA</v>
      </c>
      <c r="L7780" t="str">
        <f t="shared" si="15448"/>
        <v>No Ct</v>
      </c>
      <c r="M7780" t="str">
        <f t="shared" si="15449"/>
        <v/>
      </c>
      <c r="N7780" t="str">
        <f t="shared" si="15450"/>
        <v/>
      </c>
      <c r="O7780" t="str">
        <f t="shared" si="15451"/>
        <v/>
      </c>
    </row>
    <row r="7781" spans="1:24" x14ac:dyDescent="0.25">
      <c r="A7781" t="s">
        <v>226</v>
      </c>
      <c r="B7781" t="s">
        <v>225</v>
      </c>
      <c r="C7781" t="s">
        <v>20</v>
      </c>
      <c r="D7781" s="6">
        <v>0.1</v>
      </c>
      <c r="E7781" s="6" t="s">
        <v>17</v>
      </c>
      <c r="F7781" t="s">
        <v>1574</v>
      </c>
      <c r="G7781" t="str">
        <f t="shared" si="15387"/>
        <v>DL2020036</v>
      </c>
      <c r="H7781" t="str">
        <f t="shared" si="15444"/>
        <v>05</v>
      </c>
      <c r="I7781" t="str">
        <f t="shared" si="15445"/>
        <v>Sandmusling_05_20201118_DL2020036_MariboGym</v>
      </c>
      <c r="J7781" t="str">
        <f t="shared" si="15446"/>
        <v>Sandmusling</v>
      </c>
      <c r="K7781" t="str">
        <f t="shared" si="15447"/>
        <v>eDNA</v>
      </c>
      <c r="L7781" t="str">
        <f t="shared" si="15448"/>
        <v>No Ct</v>
      </c>
      <c r="M7781" t="str">
        <f t="shared" si="15449"/>
        <v/>
      </c>
      <c r="N7781" t="str">
        <f t="shared" si="15450"/>
        <v/>
      </c>
      <c r="O7781" t="str">
        <f t="shared" si="15451"/>
        <v/>
      </c>
    </row>
    <row r="7782" spans="1:24" x14ac:dyDescent="0.25">
      <c r="A7782" t="s">
        <v>227</v>
      </c>
      <c r="B7782" t="s">
        <v>228</v>
      </c>
      <c r="C7782" t="s">
        <v>13</v>
      </c>
      <c r="D7782" s="6">
        <v>0.1</v>
      </c>
      <c r="E7782" s="6">
        <v>29.48</v>
      </c>
      <c r="F7782" t="s">
        <v>1574</v>
      </c>
      <c r="G7782" t="str">
        <f t="shared" si="15387"/>
        <v>DL2020036</v>
      </c>
      <c r="H7782" t="str">
        <f t="shared" si="15444"/>
        <v>06</v>
      </c>
      <c r="I7782" t="str">
        <f t="shared" si="15445"/>
        <v>Sandmusling_06_20201118_DL2020036_MariboGym</v>
      </c>
      <c r="J7782" t="str">
        <f t="shared" si="15446"/>
        <v>Sandmusling</v>
      </c>
      <c r="K7782" t="str">
        <f t="shared" si="15447"/>
        <v>PosK</v>
      </c>
      <c r="L7782">
        <f t="shared" si="15448"/>
        <v>29.48</v>
      </c>
      <c r="M7782">
        <f t="shared" si="15449"/>
        <v>29.48</v>
      </c>
      <c r="N7782">
        <f t="shared" si="15450"/>
        <v>0</v>
      </c>
      <c r="O7782">
        <f t="shared" si="15451"/>
        <v>68.550000000000011</v>
      </c>
      <c r="Q7782">
        <f t="shared" ref="Q7782" si="15487">IF(L7784="No Ct",0,L7784)</f>
        <v>33.880000000000003</v>
      </c>
      <c r="R7782">
        <f t="shared" ref="R7782" si="15488">IF(L7785="No Ct",0,L7785)</f>
        <v>34.67</v>
      </c>
      <c r="S7782" t="str">
        <f t="shared" ref="S7782" si="15489">IF(AND(M7782&gt;0,N7782=0),"Valid","Invalid")</f>
        <v>Valid</v>
      </c>
      <c r="T7782" t="str">
        <f t="shared" ref="T7782" si="15490">IF(OR(Q7782&gt;1,R7782&gt;1),"Present","Absent")</f>
        <v>Present</v>
      </c>
      <c r="U7782" t="str">
        <f t="shared" ref="U7782" si="15491">IF(OR(AND(Q7782&gt;1,Q7782&lt;41),AND(R7782&gt;1,R7782&lt;41)),"Ct&lt;41","Ct&gt;41")</f>
        <v>Ct&lt;41</v>
      </c>
      <c r="V7782" t="str">
        <f>VLOOKUP(J7782,Datasæt_Analysesystemer!$C$2:$D$68,2,FALSE)</f>
        <v>Sandmusling</v>
      </c>
      <c r="W7782" t="str">
        <f t="shared" ref="W7782" si="15492">MID(F7782,10,9)</f>
        <v>DL2020036</v>
      </c>
      <c r="X7782" t="str">
        <f t="shared" ref="X7782" si="15493">W7782&amp;"_"&amp;V7782&amp;"_"&amp;S7782&amp;"_"&amp;T7782&amp;"_"&amp;U7782</f>
        <v>DL2020036_Sandmusling_Valid_Present_Ct&lt;41</v>
      </c>
    </row>
    <row r="7783" spans="1:24" x14ac:dyDescent="0.25">
      <c r="A7783" t="s">
        <v>229</v>
      </c>
      <c r="B7783" t="s">
        <v>230</v>
      </c>
      <c r="C7783" t="s">
        <v>16</v>
      </c>
      <c r="D7783" s="6">
        <v>0.1</v>
      </c>
      <c r="E7783" s="6" t="s">
        <v>17</v>
      </c>
      <c r="F7783" t="s">
        <v>1574</v>
      </c>
      <c r="G7783" t="str">
        <f t="shared" si="15387"/>
        <v>DL2020036</v>
      </c>
      <c r="H7783" t="str">
        <f t="shared" si="15444"/>
        <v>06</v>
      </c>
      <c r="I7783" t="str">
        <f t="shared" si="15445"/>
        <v>Sandmusling_06_20201118_DL2020036_MariboGym</v>
      </c>
      <c r="J7783" t="str">
        <f t="shared" si="15446"/>
        <v>Sandmusling</v>
      </c>
      <c r="K7783" t="str">
        <f t="shared" si="15447"/>
        <v>NegK</v>
      </c>
      <c r="L7783" t="str">
        <f t="shared" si="15448"/>
        <v>No Ct</v>
      </c>
      <c r="M7783" t="str">
        <f t="shared" si="15449"/>
        <v/>
      </c>
      <c r="N7783" t="str">
        <f t="shared" si="15450"/>
        <v/>
      </c>
      <c r="O7783" t="str">
        <f t="shared" si="15451"/>
        <v/>
      </c>
    </row>
    <row r="7784" spans="1:24" x14ac:dyDescent="0.25">
      <c r="A7784" t="s">
        <v>231</v>
      </c>
      <c r="B7784" t="s">
        <v>232</v>
      </c>
      <c r="C7784" t="s">
        <v>20</v>
      </c>
      <c r="D7784" s="6">
        <v>0.1</v>
      </c>
      <c r="E7784" s="6">
        <v>33.880000000000003</v>
      </c>
      <c r="F7784" t="s">
        <v>1574</v>
      </c>
      <c r="G7784" t="str">
        <f t="shared" si="15387"/>
        <v>DL2020036</v>
      </c>
      <c r="H7784" t="str">
        <f t="shared" si="15444"/>
        <v>06</v>
      </c>
      <c r="I7784" t="str">
        <f t="shared" si="15445"/>
        <v>Sandmusling_06_20201118_DL2020036_MariboGym</v>
      </c>
      <c r="J7784" t="str">
        <f t="shared" si="15446"/>
        <v>Sandmusling</v>
      </c>
      <c r="K7784" t="str">
        <f t="shared" si="15447"/>
        <v>eDNA</v>
      </c>
      <c r="L7784">
        <f t="shared" si="15448"/>
        <v>33.880000000000003</v>
      </c>
      <c r="M7784" t="str">
        <f t="shared" si="15449"/>
        <v/>
      </c>
      <c r="N7784" t="str">
        <f t="shared" si="15450"/>
        <v/>
      </c>
      <c r="O7784" t="str">
        <f t="shared" si="15451"/>
        <v/>
      </c>
    </row>
    <row r="7785" spans="1:24" x14ac:dyDescent="0.25">
      <c r="A7785" t="s">
        <v>233</v>
      </c>
      <c r="B7785" t="s">
        <v>232</v>
      </c>
      <c r="C7785" t="s">
        <v>20</v>
      </c>
      <c r="D7785" s="6">
        <v>0.1</v>
      </c>
      <c r="E7785" s="6">
        <v>34.67</v>
      </c>
      <c r="F7785" t="s">
        <v>1574</v>
      </c>
      <c r="G7785" t="str">
        <f t="shared" si="15387"/>
        <v>DL2020036</v>
      </c>
      <c r="H7785" t="str">
        <f t="shared" si="15444"/>
        <v>06</v>
      </c>
      <c r="I7785" t="str">
        <f t="shared" si="15445"/>
        <v>Sandmusling_06_20201118_DL2020036_MariboGym</v>
      </c>
      <c r="J7785" t="str">
        <f t="shared" si="15446"/>
        <v>Sandmusling</v>
      </c>
      <c r="K7785" t="str">
        <f t="shared" si="15447"/>
        <v>eDNA</v>
      </c>
      <c r="L7785">
        <f t="shared" si="15448"/>
        <v>34.67</v>
      </c>
      <c r="M7785" t="str">
        <f t="shared" si="15449"/>
        <v/>
      </c>
      <c r="N7785" t="str">
        <f t="shared" si="15450"/>
        <v/>
      </c>
      <c r="O7785" t="str">
        <f t="shared" si="15451"/>
        <v/>
      </c>
    </row>
    <row r="7786" spans="1:24" x14ac:dyDescent="0.25">
      <c r="A7786" t="s">
        <v>234</v>
      </c>
      <c r="B7786" t="s">
        <v>235</v>
      </c>
      <c r="C7786" t="s">
        <v>13</v>
      </c>
      <c r="D7786" s="6">
        <v>0.1</v>
      </c>
      <c r="E7786" s="6">
        <v>39.69</v>
      </c>
      <c r="F7786" t="s">
        <v>1574</v>
      </c>
      <c r="G7786" t="str">
        <f t="shared" si="15387"/>
        <v>DL2020036</v>
      </c>
      <c r="H7786" t="str">
        <f t="shared" si="15444"/>
        <v>07</v>
      </c>
      <c r="I7786" t="str">
        <f t="shared" si="15445"/>
        <v>AmerikanskRibbegople_07_20201118_DL2020036_MariboGym</v>
      </c>
      <c r="J7786" t="str">
        <f t="shared" si="15446"/>
        <v>AmerikanskRibbegople</v>
      </c>
      <c r="K7786" t="str">
        <f t="shared" si="15447"/>
        <v>PosK</v>
      </c>
      <c r="L7786">
        <f t="shared" si="15448"/>
        <v>39.69</v>
      </c>
      <c r="M7786">
        <f t="shared" si="15449"/>
        <v>39.69</v>
      </c>
      <c r="N7786">
        <f t="shared" si="15450"/>
        <v>0</v>
      </c>
      <c r="O7786">
        <f t="shared" si="15451"/>
        <v>72.580000000000013</v>
      </c>
      <c r="Q7786">
        <f t="shared" ref="Q7786" si="15494">IF(L7788="No Ct",0,L7788)</f>
        <v>35.950000000000003</v>
      </c>
      <c r="R7786">
        <f t="shared" ref="R7786" si="15495">IF(L7789="No Ct",0,L7789)</f>
        <v>36.630000000000003</v>
      </c>
      <c r="S7786" t="str">
        <f t="shared" ref="S7786" si="15496">IF(AND(M7786&gt;0,N7786=0),"Valid","Invalid")</f>
        <v>Valid</v>
      </c>
      <c r="T7786" t="str">
        <f t="shared" ref="T7786" si="15497">IF(OR(Q7786&gt;1,R7786&gt;1),"Present","Absent")</f>
        <v>Present</v>
      </c>
      <c r="U7786" t="str">
        <f t="shared" ref="U7786" si="15498">IF(OR(AND(Q7786&gt;1,Q7786&lt;41),AND(R7786&gt;1,R7786&lt;41)),"Ct&lt;41","Ct&gt;41")</f>
        <v>Ct&lt;41</v>
      </c>
      <c r="V7786" t="str">
        <f>VLOOKUP(J7786,Datasæt_Analysesystemer!$C$2:$D$68,2,FALSE)</f>
        <v>Amerikansk ribbegople</v>
      </c>
      <c r="W7786" t="str">
        <f t="shared" ref="W7786" si="15499">MID(F7786,10,9)</f>
        <v>DL2020036</v>
      </c>
      <c r="X7786" t="str">
        <f t="shared" ref="X7786" si="15500">W7786&amp;"_"&amp;V7786&amp;"_"&amp;S7786&amp;"_"&amp;T7786&amp;"_"&amp;U7786</f>
        <v>DL2020036_Amerikansk ribbegople_Valid_Present_Ct&lt;41</v>
      </c>
    </row>
    <row r="7787" spans="1:24" x14ac:dyDescent="0.25">
      <c r="A7787" t="s">
        <v>236</v>
      </c>
      <c r="B7787" t="s">
        <v>237</v>
      </c>
      <c r="C7787" t="s">
        <v>16</v>
      </c>
      <c r="D7787" s="6">
        <v>0.1</v>
      </c>
      <c r="E7787" s="6" t="s">
        <v>17</v>
      </c>
      <c r="F7787" t="s">
        <v>1574</v>
      </c>
      <c r="G7787" t="str">
        <f t="shared" si="15387"/>
        <v>DL2020036</v>
      </c>
      <c r="H7787" t="str">
        <f t="shared" si="15444"/>
        <v>07</v>
      </c>
      <c r="I7787" t="str">
        <f t="shared" si="15445"/>
        <v>AmerikanskRibbegople_07_20201118_DL2020036_MariboGym</v>
      </c>
      <c r="J7787" t="str">
        <f t="shared" si="15446"/>
        <v>AmerikanskRibbegople</v>
      </c>
      <c r="K7787" t="str">
        <f t="shared" si="15447"/>
        <v>NegK</v>
      </c>
      <c r="L7787" t="str">
        <f t="shared" si="15448"/>
        <v>No Ct</v>
      </c>
      <c r="M7787" t="str">
        <f t="shared" si="15449"/>
        <v/>
      </c>
      <c r="N7787" t="str">
        <f t="shared" si="15450"/>
        <v/>
      </c>
      <c r="O7787" t="str">
        <f t="shared" si="15451"/>
        <v/>
      </c>
    </row>
    <row r="7788" spans="1:24" x14ac:dyDescent="0.25">
      <c r="A7788" t="s">
        <v>238</v>
      </c>
      <c r="B7788" t="s">
        <v>239</v>
      </c>
      <c r="C7788" t="s">
        <v>20</v>
      </c>
      <c r="D7788" s="6">
        <v>0.1</v>
      </c>
      <c r="E7788" s="6">
        <v>35.950000000000003</v>
      </c>
      <c r="F7788" t="s">
        <v>1574</v>
      </c>
      <c r="G7788" t="str">
        <f t="shared" si="15387"/>
        <v>DL2020036</v>
      </c>
      <c r="H7788" t="str">
        <f t="shared" si="15444"/>
        <v>07</v>
      </c>
      <c r="I7788" t="str">
        <f t="shared" si="15445"/>
        <v>AmerikanskRibbegople_07_20201118_DL2020036_MariboGym</v>
      </c>
      <c r="J7788" t="str">
        <f t="shared" si="15446"/>
        <v>AmerikanskRibbegople</v>
      </c>
      <c r="K7788" t="str">
        <f t="shared" si="15447"/>
        <v>eDNA</v>
      </c>
      <c r="L7788">
        <f t="shared" si="15448"/>
        <v>35.950000000000003</v>
      </c>
      <c r="M7788" t="str">
        <f t="shared" si="15449"/>
        <v/>
      </c>
      <c r="N7788" t="str">
        <f t="shared" si="15450"/>
        <v/>
      </c>
      <c r="O7788" t="str">
        <f t="shared" si="15451"/>
        <v/>
      </c>
    </row>
    <row r="7789" spans="1:24" x14ac:dyDescent="0.25">
      <c r="A7789" t="s">
        <v>240</v>
      </c>
      <c r="B7789" t="s">
        <v>239</v>
      </c>
      <c r="C7789" t="s">
        <v>20</v>
      </c>
      <c r="D7789" s="6">
        <v>0.1</v>
      </c>
      <c r="E7789" s="6">
        <v>36.630000000000003</v>
      </c>
      <c r="F7789" t="s">
        <v>1574</v>
      </c>
      <c r="G7789" t="str">
        <f t="shared" si="15387"/>
        <v>DL2020036</v>
      </c>
      <c r="H7789" t="str">
        <f t="shared" si="15444"/>
        <v>07</v>
      </c>
      <c r="I7789" t="str">
        <f t="shared" si="15445"/>
        <v>AmerikanskRibbegople_07_20201118_DL2020036_MariboGym</v>
      </c>
      <c r="J7789" t="str">
        <f t="shared" si="15446"/>
        <v>AmerikanskRibbegople</v>
      </c>
      <c r="K7789" t="str">
        <f t="shared" si="15447"/>
        <v>eDNA</v>
      </c>
      <c r="L7789">
        <f t="shared" si="15448"/>
        <v>36.630000000000003</v>
      </c>
      <c r="M7789" t="str">
        <f t="shared" si="15449"/>
        <v/>
      </c>
      <c r="N7789" t="str">
        <f t="shared" si="15450"/>
        <v/>
      </c>
      <c r="O7789" t="str">
        <f t="shared" si="15451"/>
        <v/>
      </c>
    </row>
    <row r="7790" spans="1:24" x14ac:dyDescent="0.25">
      <c r="A7790" t="s">
        <v>241</v>
      </c>
      <c r="B7790" t="s">
        <v>242</v>
      </c>
      <c r="C7790" t="s">
        <v>13</v>
      </c>
      <c r="D7790" s="6">
        <v>0.1</v>
      </c>
      <c r="E7790" s="6" t="s">
        <v>17</v>
      </c>
      <c r="F7790" t="s">
        <v>1574</v>
      </c>
      <c r="G7790" t="str">
        <f t="shared" si="15387"/>
        <v>DL2020036</v>
      </c>
      <c r="H7790" t="str">
        <f t="shared" si="15444"/>
        <v>08</v>
      </c>
      <c r="I7790" t="str">
        <f t="shared" si="15445"/>
        <v>AmerikanskRibbegople_08_20201118_DL2020036_MariboGym</v>
      </c>
      <c r="J7790" t="str">
        <f t="shared" si="15446"/>
        <v>AmerikanskRibbegople</v>
      </c>
      <c r="K7790" t="str">
        <f t="shared" si="15447"/>
        <v>PosK</v>
      </c>
      <c r="L7790" t="str">
        <f t="shared" si="15448"/>
        <v>No Ct</v>
      </c>
      <c r="M7790">
        <f t="shared" si="15449"/>
        <v>0</v>
      </c>
      <c r="N7790">
        <f t="shared" si="15450"/>
        <v>0</v>
      </c>
      <c r="O7790">
        <f t="shared" si="15451"/>
        <v>70.86</v>
      </c>
      <c r="Q7790">
        <f t="shared" ref="Q7790" si="15501">IF(L7792="No Ct",0,L7792)</f>
        <v>35.31</v>
      </c>
      <c r="R7790">
        <f t="shared" ref="R7790" si="15502">IF(L7793="No Ct",0,L7793)</f>
        <v>35.549999999999997</v>
      </c>
      <c r="S7790" t="str">
        <f t="shared" ref="S7790" si="15503">IF(AND(M7790&gt;0,N7790=0),"Valid","Invalid")</f>
        <v>Invalid</v>
      </c>
      <c r="T7790" t="str">
        <f t="shared" ref="T7790" si="15504">IF(OR(Q7790&gt;1,R7790&gt;1),"Present","Absent")</f>
        <v>Present</v>
      </c>
      <c r="U7790" t="str">
        <f t="shared" ref="U7790" si="15505">IF(OR(AND(Q7790&gt;1,Q7790&lt;41),AND(R7790&gt;1,R7790&lt;41)),"Ct&lt;41","Ct&gt;41")</f>
        <v>Ct&lt;41</v>
      </c>
      <c r="V7790" t="str">
        <f>VLOOKUP(J7790,Datasæt_Analysesystemer!$C$2:$D$68,2,FALSE)</f>
        <v>Amerikansk ribbegople</v>
      </c>
      <c r="W7790" t="str">
        <f t="shared" ref="W7790" si="15506">MID(F7790,10,9)</f>
        <v>DL2020036</v>
      </c>
      <c r="X7790" t="str">
        <f t="shared" ref="X7790" si="15507">W7790&amp;"_"&amp;V7790&amp;"_"&amp;S7790&amp;"_"&amp;T7790&amp;"_"&amp;U7790</f>
        <v>DL2020036_Amerikansk ribbegople_Invalid_Present_Ct&lt;41</v>
      </c>
    </row>
    <row r="7791" spans="1:24" x14ac:dyDescent="0.25">
      <c r="A7791" t="s">
        <v>243</v>
      </c>
      <c r="B7791" t="s">
        <v>244</v>
      </c>
      <c r="C7791" t="s">
        <v>16</v>
      </c>
      <c r="D7791" s="6">
        <v>0.1</v>
      </c>
      <c r="E7791" s="6" t="s">
        <v>17</v>
      </c>
      <c r="F7791" t="s">
        <v>1574</v>
      </c>
      <c r="G7791" t="str">
        <f t="shared" si="15387"/>
        <v>DL2020036</v>
      </c>
      <c r="H7791" t="str">
        <f t="shared" si="15444"/>
        <v>08</v>
      </c>
      <c r="I7791" t="str">
        <f t="shared" si="15445"/>
        <v>AmerikanskRibbegople_08_20201118_DL2020036_MariboGym</v>
      </c>
      <c r="J7791" t="str">
        <f t="shared" si="15446"/>
        <v>AmerikanskRibbegople</v>
      </c>
      <c r="K7791" t="str">
        <f t="shared" si="15447"/>
        <v>NegK</v>
      </c>
      <c r="L7791" t="str">
        <f t="shared" si="15448"/>
        <v>No Ct</v>
      </c>
      <c r="M7791" t="str">
        <f t="shared" si="15449"/>
        <v/>
      </c>
      <c r="N7791" t="str">
        <f t="shared" si="15450"/>
        <v/>
      </c>
      <c r="O7791" t="str">
        <f t="shared" si="15451"/>
        <v/>
      </c>
    </row>
    <row r="7792" spans="1:24" x14ac:dyDescent="0.25">
      <c r="A7792" t="s">
        <v>245</v>
      </c>
      <c r="B7792" t="s">
        <v>246</v>
      </c>
      <c r="C7792" t="s">
        <v>20</v>
      </c>
      <c r="D7792" s="6">
        <v>0.1</v>
      </c>
      <c r="E7792" s="6">
        <v>35.31</v>
      </c>
      <c r="F7792" t="s">
        <v>1574</v>
      </c>
      <c r="G7792" t="str">
        <f t="shared" si="15387"/>
        <v>DL2020036</v>
      </c>
      <c r="H7792" t="str">
        <f t="shared" si="15444"/>
        <v>08</v>
      </c>
      <c r="I7792" t="str">
        <f t="shared" si="15445"/>
        <v>AmerikanskRibbegople_08_20201118_DL2020036_MariboGym</v>
      </c>
      <c r="J7792" t="str">
        <f t="shared" si="15446"/>
        <v>AmerikanskRibbegople</v>
      </c>
      <c r="K7792" t="str">
        <f t="shared" si="15447"/>
        <v>eDNA</v>
      </c>
      <c r="L7792">
        <f t="shared" si="15448"/>
        <v>35.31</v>
      </c>
      <c r="M7792" t="str">
        <f t="shared" si="15449"/>
        <v/>
      </c>
      <c r="N7792" t="str">
        <f t="shared" si="15450"/>
        <v/>
      </c>
      <c r="O7792" t="str">
        <f t="shared" si="15451"/>
        <v/>
      </c>
    </row>
    <row r="7793" spans="1:24" x14ac:dyDescent="0.25">
      <c r="A7793" t="s">
        <v>247</v>
      </c>
      <c r="B7793" t="s">
        <v>246</v>
      </c>
      <c r="C7793" t="s">
        <v>20</v>
      </c>
      <c r="D7793" s="6">
        <v>0.1</v>
      </c>
      <c r="E7793" s="6">
        <v>35.549999999999997</v>
      </c>
      <c r="F7793" t="s">
        <v>1574</v>
      </c>
      <c r="G7793" t="str">
        <f t="shared" si="15387"/>
        <v>DL2020036</v>
      </c>
      <c r="H7793" t="str">
        <f t="shared" si="15444"/>
        <v>08</v>
      </c>
      <c r="I7793" t="str">
        <f t="shared" si="15445"/>
        <v>AmerikanskRibbegople_08_20201118_DL2020036_MariboGym</v>
      </c>
      <c r="J7793" t="str">
        <f t="shared" si="15446"/>
        <v>AmerikanskRibbegople</v>
      </c>
      <c r="K7793" t="str">
        <f t="shared" si="15447"/>
        <v>eDNA</v>
      </c>
      <c r="L7793">
        <f t="shared" si="15448"/>
        <v>35.549999999999997</v>
      </c>
      <c r="M7793" t="str">
        <f t="shared" si="15449"/>
        <v/>
      </c>
      <c r="N7793" t="str">
        <f t="shared" si="15450"/>
        <v/>
      </c>
      <c r="O7793" t="str">
        <f t="shared" si="15451"/>
        <v/>
      </c>
    </row>
    <row r="7794" spans="1:24" x14ac:dyDescent="0.25">
      <c r="A7794" t="s">
        <v>248</v>
      </c>
      <c r="B7794" t="s">
        <v>249</v>
      </c>
      <c r="C7794" t="s">
        <v>13</v>
      </c>
      <c r="D7794" s="6">
        <v>0.1</v>
      </c>
      <c r="E7794" s="6">
        <v>45.04</v>
      </c>
      <c r="F7794" t="s">
        <v>1574</v>
      </c>
      <c r="G7794" t="str">
        <f t="shared" ref="G7794:G7857" si="15508">MID(F7794,10,9)</f>
        <v>DL2020036</v>
      </c>
      <c r="H7794" t="str">
        <f t="shared" si="15444"/>
        <v>09</v>
      </c>
      <c r="I7794" t="str">
        <f t="shared" si="15445"/>
        <v>AmerikanskHummer_09_20201118_DL2020036_MariboGym</v>
      </c>
      <c r="J7794" t="str">
        <f t="shared" si="15446"/>
        <v>AmerikanskHummer</v>
      </c>
      <c r="K7794" t="str">
        <f t="shared" si="15447"/>
        <v>PosK</v>
      </c>
      <c r="L7794">
        <f t="shared" si="15448"/>
        <v>45.04</v>
      </c>
      <c r="M7794">
        <f t="shared" si="15449"/>
        <v>45.04</v>
      </c>
      <c r="N7794">
        <f t="shared" si="15450"/>
        <v>0</v>
      </c>
      <c r="O7794">
        <f t="shared" si="15451"/>
        <v>0</v>
      </c>
      <c r="Q7794">
        <f t="shared" ref="Q7794" si="15509">IF(L7796="No Ct",0,L7796)</f>
        <v>0</v>
      </c>
      <c r="R7794">
        <f t="shared" ref="R7794" si="15510">IF(L7797="No Ct",0,L7797)</f>
        <v>0</v>
      </c>
      <c r="S7794" t="str">
        <f t="shared" ref="S7794" si="15511">IF(AND(M7794&gt;0,N7794=0),"Valid","Invalid")</f>
        <v>Valid</v>
      </c>
      <c r="T7794" t="str">
        <f t="shared" ref="T7794" si="15512">IF(OR(Q7794&gt;1,R7794&gt;1),"Present","Absent")</f>
        <v>Absent</v>
      </c>
      <c r="U7794" t="str">
        <f t="shared" ref="U7794" si="15513">IF(OR(AND(Q7794&gt;1,Q7794&lt;41),AND(R7794&gt;1,R7794&lt;41)),"Ct&lt;41","Ct&gt;41")</f>
        <v>Ct&gt;41</v>
      </c>
      <c r="V7794" t="str">
        <f>VLOOKUP(J7794,Datasæt_Analysesystemer!$C$2:$D$68,2,FALSE)</f>
        <v>Amerikansk hummer</v>
      </c>
      <c r="W7794" t="str">
        <f t="shared" ref="W7794" si="15514">MID(F7794,10,9)</f>
        <v>DL2020036</v>
      </c>
      <c r="X7794" t="str">
        <f t="shared" ref="X7794" si="15515">W7794&amp;"_"&amp;V7794&amp;"_"&amp;S7794&amp;"_"&amp;T7794&amp;"_"&amp;U7794</f>
        <v>DL2020036_Amerikansk hummer_Valid_Absent_Ct&gt;41</v>
      </c>
    </row>
    <row r="7795" spans="1:24" x14ac:dyDescent="0.25">
      <c r="A7795" t="s">
        <v>250</v>
      </c>
      <c r="B7795" t="s">
        <v>251</v>
      </c>
      <c r="C7795" t="s">
        <v>16</v>
      </c>
      <c r="D7795" s="6">
        <v>0.1</v>
      </c>
      <c r="E7795" s="6" t="s">
        <v>17</v>
      </c>
      <c r="F7795" t="s">
        <v>1574</v>
      </c>
      <c r="G7795" t="str">
        <f t="shared" si="15508"/>
        <v>DL2020036</v>
      </c>
      <c r="H7795" t="str">
        <f t="shared" si="15444"/>
        <v>09</v>
      </c>
      <c r="I7795" t="str">
        <f t="shared" si="15445"/>
        <v>AmerikanskHummer_09_20201118_DL2020036_MariboGym</v>
      </c>
      <c r="J7795" t="str">
        <f t="shared" si="15446"/>
        <v>AmerikanskHummer</v>
      </c>
      <c r="K7795" t="str">
        <f t="shared" si="15447"/>
        <v>NegK</v>
      </c>
      <c r="L7795" t="str">
        <f t="shared" si="15448"/>
        <v>No Ct</v>
      </c>
      <c r="M7795" t="str">
        <f t="shared" si="15449"/>
        <v/>
      </c>
      <c r="N7795" t="str">
        <f t="shared" si="15450"/>
        <v/>
      </c>
      <c r="O7795" t="str">
        <f t="shared" si="15451"/>
        <v/>
      </c>
    </row>
    <row r="7796" spans="1:24" x14ac:dyDescent="0.25">
      <c r="A7796" t="s">
        <v>252</v>
      </c>
      <c r="B7796" t="s">
        <v>253</v>
      </c>
      <c r="C7796" t="s">
        <v>20</v>
      </c>
      <c r="D7796" s="6">
        <v>0.1</v>
      </c>
      <c r="E7796" s="6" t="s">
        <v>17</v>
      </c>
      <c r="F7796" t="s">
        <v>1574</v>
      </c>
      <c r="G7796" t="str">
        <f t="shared" si="15508"/>
        <v>DL2020036</v>
      </c>
      <c r="H7796" t="str">
        <f t="shared" si="15444"/>
        <v>09</v>
      </c>
      <c r="I7796" t="str">
        <f t="shared" si="15445"/>
        <v>AmerikanskHummer_09_20201118_DL2020036_MariboGym</v>
      </c>
      <c r="J7796" t="str">
        <f t="shared" si="15446"/>
        <v>AmerikanskHummer</v>
      </c>
      <c r="K7796" t="str">
        <f t="shared" si="15447"/>
        <v>eDNA</v>
      </c>
      <c r="L7796" t="str">
        <f t="shared" si="15448"/>
        <v>No Ct</v>
      </c>
      <c r="M7796" t="str">
        <f t="shared" si="15449"/>
        <v/>
      </c>
      <c r="N7796" t="str">
        <f t="shared" si="15450"/>
        <v/>
      </c>
      <c r="O7796" t="str">
        <f t="shared" si="15451"/>
        <v/>
      </c>
    </row>
    <row r="7797" spans="1:24" x14ac:dyDescent="0.25">
      <c r="A7797" t="s">
        <v>254</v>
      </c>
      <c r="B7797" t="s">
        <v>253</v>
      </c>
      <c r="C7797" t="s">
        <v>20</v>
      </c>
      <c r="D7797" s="6">
        <v>0.1</v>
      </c>
      <c r="E7797" s="6" t="s">
        <v>17</v>
      </c>
      <c r="F7797" t="s">
        <v>1574</v>
      </c>
      <c r="G7797" t="str">
        <f t="shared" si="15508"/>
        <v>DL2020036</v>
      </c>
      <c r="H7797" t="str">
        <f t="shared" si="15444"/>
        <v>09</v>
      </c>
      <c r="I7797" t="str">
        <f t="shared" si="15445"/>
        <v>AmerikanskHummer_09_20201118_DL2020036_MariboGym</v>
      </c>
      <c r="J7797" t="str">
        <f t="shared" si="15446"/>
        <v>AmerikanskHummer</v>
      </c>
      <c r="K7797" t="str">
        <f t="shared" si="15447"/>
        <v>eDNA</v>
      </c>
      <c r="L7797" t="str">
        <f t="shared" si="15448"/>
        <v>No Ct</v>
      </c>
      <c r="M7797" t="str">
        <f t="shared" si="15449"/>
        <v/>
      </c>
      <c r="N7797" t="str">
        <f t="shared" si="15450"/>
        <v/>
      </c>
      <c r="O7797" t="str">
        <f t="shared" si="15451"/>
        <v/>
      </c>
    </row>
    <row r="7798" spans="1:24" x14ac:dyDescent="0.25">
      <c r="A7798" t="s">
        <v>255</v>
      </c>
      <c r="B7798" t="s">
        <v>256</v>
      </c>
      <c r="C7798" t="s">
        <v>13</v>
      </c>
      <c r="D7798" s="6">
        <v>0.1</v>
      </c>
      <c r="E7798" s="6">
        <v>45.9</v>
      </c>
      <c r="F7798" t="s">
        <v>1574</v>
      </c>
      <c r="G7798" t="str">
        <f t="shared" si="15508"/>
        <v>DL2020036</v>
      </c>
      <c r="H7798" t="str">
        <f t="shared" si="15444"/>
        <v>10</v>
      </c>
      <c r="I7798" t="str">
        <f t="shared" si="15445"/>
        <v>AmerikanskHummer_10_20201118_DL2020036_MariboGym</v>
      </c>
      <c r="J7798" t="str">
        <f t="shared" si="15446"/>
        <v>AmerikanskHummer</v>
      </c>
      <c r="K7798" t="str">
        <f t="shared" si="15447"/>
        <v>PosK</v>
      </c>
      <c r="L7798">
        <f t="shared" si="15448"/>
        <v>45.9</v>
      </c>
      <c r="M7798">
        <f t="shared" si="15449"/>
        <v>45.9</v>
      </c>
      <c r="N7798">
        <f t="shared" si="15450"/>
        <v>0</v>
      </c>
      <c r="O7798">
        <f t="shared" si="15451"/>
        <v>0</v>
      </c>
      <c r="Q7798">
        <f t="shared" ref="Q7798" si="15516">IF(L7800="No Ct",0,L7800)</f>
        <v>0</v>
      </c>
      <c r="R7798">
        <f t="shared" ref="R7798" si="15517">IF(L7801="No Ct",0,L7801)</f>
        <v>0</v>
      </c>
      <c r="S7798" t="str">
        <f t="shared" ref="S7798" si="15518">IF(AND(M7798&gt;0,N7798=0),"Valid","Invalid")</f>
        <v>Valid</v>
      </c>
      <c r="T7798" t="str">
        <f t="shared" ref="T7798" si="15519">IF(OR(Q7798&gt;1,R7798&gt;1),"Present","Absent")</f>
        <v>Absent</v>
      </c>
      <c r="U7798" t="str">
        <f t="shared" ref="U7798" si="15520">IF(OR(AND(Q7798&gt;1,Q7798&lt;41),AND(R7798&gt;1,R7798&lt;41)),"Ct&lt;41","Ct&gt;41")</f>
        <v>Ct&gt;41</v>
      </c>
      <c r="V7798" t="str">
        <f>VLOOKUP(J7798,Datasæt_Analysesystemer!$C$2:$D$68,2,FALSE)</f>
        <v>Amerikansk hummer</v>
      </c>
      <c r="W7798" t="str">
        <f t="shared" ref="W7798" si="15521">MID(F7798,10,9)</f>
        <v>DL2020036</v>
      </c>
      <c r="X7798" t="str">
        <f t="shared" ref="X7798" si="15522">W7798&amp;"_"&amp;V7798&amp;"_"&amp;S7798&amp;"_"&amp;T7798&amp;"_"&amp;U7798</f>
        <v>DL2020036_Amerikansk hummer_Valid_Absent_Ct&gt;41</v>
      </c>
    </row>
    <row r="7799" spans="1:24" x14ac:dyDescent="0.25">
      <c r="A7799" t="s">
        <v>257</v>
      </c>
      <c r="B7799" t="s">
        <v>258</v>
      </c>
      <c r="C7799" t="s">
        <v>16</v>
      </c>
      <c r="D7799" s="6">
        <v>0.1</v>
      </c>
      <c r="E7799" s="6" t="s">
        <v>17</v>
      </c>
      <c r="F7799" t="s">
        <v>1574</v>
      </c>
      <c r="G7799" t="str">
        <f t="shared" si="15508"/>
        <v>DL2020036</v>
      </c>
      <c r="H7799" t="str">
        <f t="shared" si="15444"/>
        <v>10</v>
      </c>
      <c r="I7799" t="str">
        <f t="shared" si="15445"/>
        <v>AmerikanskHummer_10_20201118_DL2020036_MariboGym</v>
      </c>
      <c r="J7799" t="str">
        <f t="shared" si="15446"/>
        <v>AmerikanskHummer</v>
      </c>
      <c r="K7799" t="str">
        <f t="shared" si="15447"/>
        <v>NegK</v>
      </c>
      <c r="L7799" t="str">
        <f t="shared" si="15448"/>
        <v>No Ct</v>
      </c>
      <c r="M7799" t="str">
        <f t="shared" si="15449"/>
        <v/>
      </c>
      <c r="N7799" t="str">
        <f t="shared" si="15450"/>
        <v/>
      </c>
      <c r="O7799" t="str">
        <f t="shared" si="15451"/>
        <v/>
      </c>
    </row>
    <row r="7800" spans="1:24" x14ac:dyDescent="0.25">
      <c r="A7800" t="s">
        <v>259</v>
      </c>
      <c r="B7800" t="s">
        <v>260</v>
      </c>
      <c r="C7800" t="s">
        <v>20</v>
      </c>
      <c r="D7800" s="6">
        <v>0.1</v>
      </c>
      <c r="E7800" s="6" t="s">
        <v>17</v>
      </c>
      <c r="F7800" t="s">
        <v>1574</v>
      </c>
      <c r="G7800" t="str">
        <f t="shared" si="15508"/>
        <v>DL2020036</v>
      </c>
      <c r="H7800" t="str">
        <f t="shared" si="15444"/>
        <v>10</v>
      </c>
      <c r="I7800" t="str">
        <f t="shared" si="15445"/>
        <v>AmerikanskHummer_10_20201118_DL2020036_MariboGym</v>
      </c>
      <c r="J7800" t="str">
        <f t="shared" si="15446"/>
        <v>AmerikanskHummer</v>
      </c>
      <c r="K7800" t="str">
        <f t="shared" si="15447"/>
        <v>eDNA</v>
      </c>
      <c r="L7800" t="str">
        <f t="shared" si="15448"/>
        <v>No Ct</v>
      </c>
      <c r="M7800" t="str">
        <f t="shared" si="15449"/>
        <v/>
      </c>
      <c r="N7800" t="str">
        <f t="shared" si="15450"/>
        <v/>
      </c>
      <c r="O7800" t="str">
        <f t="shared" si="15451"/>
        <v/>
      </c>
    </row>
    <row r="7801" spans="1:24" x14ac:dyDescent="0.25">
      <c r="A7801" t="s">
        <v>261</v>
      </c>
      <c r="B7801" t="s">
        <v>260</v>
      </c>
      <c r="C7801" t="s">
        <v>20</v>
      </c>
      <c r="D7801" s="6">
        <v>0.1</v>
      </c>
      <c r="E7801" s="6" t="s">
        <v>17</v>
      </c>
      <c r="F7801" t="s">
        <v>1574</v>
      </c>
      <c r="G7801" t="str">
        <f t="shared" si="15508"/>
        <v>DL2020036</v>
      </c>
      <c r="H7801" t="str">
        <f t="shared" si="15444"/>
        <v>10</v>
      </c>
      <c r="I7801" t="str">
        <f t="shared" si="15445"/>
        <v>AmerikanskHummer_10_20201118_DL2020036_MariboGym</v>
      </c>
      <c r="J7801" t="str">
        <f t="shared" si="15446"/>
        <v>AmerikanskHummer</v>
      </c>
      <c r="K7801" t="str">
        <f t="shared" si="15447"/>
        <v>eDNA</v>
      </c>
      <c r="L7801" t="str">
        <f t="shared" si="15448"/>
        <v>No Ct</v>
      </c>
      <c r="M7801" t="str">
        <f t="shared" si="15449"/>
        <v/>
      </c>
      <c r="N7801" t="str">
        <f t="shared" si="15450"/>
        <v/>
      </c>
      <c r="O7801" t="str">
        <f t="shared" si="15451"/>
        <v/>
      </c>
    </row>
    <row r="7802" spans="1:24" x14ac:dyDescent="0.25">
      <c r="A7802" t="s">
        <v>262</v>
      </c>
      <c r="B7802" t="s">
        <v>1474</v>
      </c>
      <c r="C7802" t="s">
        <v>13</v>
      </c>
      <c r="D7802" s="6">
        <v>0.1</v>
      </c>
      <c r="E7802" s="6">
        <v>33.450000000000003</v>
      </c>
      <c r="F7802" t="s">
        <v>1574</v>
      </c>
      <c r="G7802" t="str">
        <f t="shared" si="15508"/>
        <v>DL2020036</v>
      </c>
      <c r="H7802" t="str">
        <f t="shared" si="15444"/>
        <v>11</v>
      </c>
      <c r="I7802" t="str">
        <f t="shared" si="15445"/>
        <v>Kamjatkakrabbe_11_20201118_DL2020036_MariboGym</v>
      </c>
      <c r="J7802" t="str">
        <f t="shared" si="15446"/>
        <v>Kamjatkakrabbe</v>
      </c>
      <c r="K7802" t="str">
        <f t="shared" si="15447"/>
        <v>PosK</v>
      </c>
      <c r="L7802">
        <f t="shared" si="15448"/>
        <v>33.450000000000003</v>
      </c>
      <c r="M7802">
        <f t="shared" si="15449"/>
        <v>33.450000000000003</v>
      </c>
      <c r="N7802">
        <f t="shared" si="15450"/>
        <v>0</v>
      </c>
      <c r="O7802">
        <f t="shared" si="15451"/>
        <v>0</v>
      </c>
      <c r="Q7802">
        <f t="shared" ref="Q7802" si="15523">IF(L7804="No Ct",0,L7804)</f>
        <v>0</v>
      </c>
      <c r="R7802">
        <f t="shared" ref="R7802" si="15524">IF(L7805="No Ct",0,L7805)</f>
        <v>0</v>
      </c>
      <c r="S7802" t="str">
        <f t="shared" ref="S7802" si="15525">IF(AND(M7802&gt;0,N7802=0),"Valid","Invalid")</f>
        <v>Valid</v>
      </c>
      <c r="T7802" t="str">
        <f t="shared" ref="T7802" si="15526">IF(OR(Q7802&gt;1,R7802&gt;1),"Present","Absent")</f>
        <v>Absent</v>
      </c>
      <c r="U7802" t="str">
        <f t="shared" ref="U7802" si="15527">IF(OR(AND(Q7802&gt;1,Q7802&lt;41),AND(R7802&gt;1,R7802&lt;41)),"Ct&lt;41","Ct&gt;41")</f>
        <v>Ct&gt;41</v>
      </c>
      <c r="V7802" t="str">
        <f>VLOOKUP(J7802,Datasæt_Analysesystemer!$C$2:$D$68,2,FALSE)</f>
        <v>Kamtjatkakrabbe</v>
      </c>
      <c r="W7802" t="str">
        <f t="shared" ref="W7802" si="15528">MID(F7802,10,9)</f>
        <v>DL2020036</v>
      </c>
      <c r="X7802" t="str">
        <f t="shared" ref="X7802" si="15529">W7802&amp;"_"&amp;V7802&amp;"_"&amp;S7802&amp;"_"&amp;T7802&amp;"_"&amp;U7802</f>
        <v>DL2020036_Kamtjatkakrabbe_Valid_Absent_Ct&gt;41</v>
      </c>
    </row>
    <row r="7803" spans="1:24" x14ac:dyDescent="0.25">
      <c r="A7803" t="s">
        <v>264</v>
      </c>
      <c r="B7803" t="s">
        <v>1475</v>
      </c>
      <c r="C7803" t="s">
        <v>16</v>
      </c>
      <c r="D7803" s="6">
        <v>0.1</v>
      </c>
      <c r="E7803" s="6" t="s">
        <v>17</v>
      </c>
      <c r="F7803" t="s">
        <v>1574</v>
      </c>
      <c r="G7803" t="str">
        <f t="shared" si="15508"/>
        <v>DL2020036</v>
      </c>
      <c r="H7803" t="str">
        <f t="shared" si="15444"/>
        <v>11</v>
      </c>
      <c r="I7803" t="str">
        <f t="shared" si="15445"/>
        <v>Kamjatkakrabbe_11_20201118_DL2020036_MariboGym</v>
      </c>
      <c r="J7803" t="str">
        <f t="shared" si="15446"/>
        <v>Kamjatkakrabbe</v>
      </c>
      <c r="K7803" t="str">
        <f t="shared" si="15447"/>
        <v>NegK</v>
      </c>
      <c r="L7803" t="str">
        <f t="shared" si="15448"/>
        <v>No Ct</v>
      </c>
      <c r="M7803" t="str">
        <f t="shared" si="15449"/>
        <v/>
      </c>
      <c r="N7803" t="str">
        <f t="shared" si="15450"/>
        <v/>
      </c>
      <c r="O7803" t="str">
        <f t="shared" si="15451"/>
        <v/>
      </c>
    </row>
    <row r="7804" spans="1:24" x14ac:dyDescent="0.25">
      <c r="A7804" t="s">
        <v>266</v>
      </c>
      <c r="B7804" t="s">
        <v>1476</v>
      </c>
      <c r="C7804" t="s">
        <v>20</v>
      </c>
      <c r="D7804" s="6">
        <v>0.1</v>
      </c>
      <c r="E7804" s="6" t="s">
        <v>17</v>
      </c>
      <c r="F7804" t="s">
        <v>1574</v>
      </c>
      <c r="G7804" t="str">
        <f t="shared" si="15508"/>
        <v>DL2020036</v>
      </c>
      <c r="H7804" t="str">
        <f t="shared" si="15444"/>
        <v>11</v>
      </c>
      <c r="I7804" t="str">
        <f t="shared" si="15445"/>
        <v>Kamjatkakrabbe_11_20201118_DL2020036_MariboGym</v>
      </c>
      <c r="J7804" t="str">
        <f t="shared" si="15446"/>
        <v>Kamjatkakrabbe</v>
      </c>
      <c r="K7804" t="str">
        <f t="shared" si="15447"/>
        <v>eDNA</v>
      </c>
      <c r="L7804" t="str">
        <f t="shared" si="15448"/>
        <v>No Ct</v>
      </c>
      <c r="M7804" t="str">
        <f t="shared" si="15449"/>
        <v/>
      </c>
      <c r="N7804" t="str">
        <f t="shared" si="15450"/>
        <v/>
      </c>
      <c r="O7804" t="str">
        <f t="shared" si="15451"/>
        <v/>
      </c>
    </row>
    <row r="7805" spans="1:24" x14ac:dyDescent="0.25">
      <c r="A7805" t="s">
        <v>268</v>
      </c>
      <c r="B7805" t="s">
        <v>1476</v>
      </c>
      <c r="C7805" t="s">
        <v>20</v>
      </c>
      <c r="D7805" s="6">
        <v>0.1</v>
      </c>
      <c r="E7805" s="6" t="s">
        <v>17</v>
      </c>
      <c r="F7805" t="s">
        <v>1574</v>
      </c>
      <c r="G7805" t="str">
        <f t="shared" si="15508"/>
        <v>DL2020036</v>
      </c>
      <c r="H7805" t="str">
        <f t="shared" si="15444"/>
        <v>11</v>
      </c>
      <c r="I7805" t="str">
        <f t="shared" si="15445"/>
        <v>Kamjatkakrabbe_11_20201118_DL2020036_MariboGym</v>
      </c>
      <c r="J7805" t="str">
        <f t="shared" si="15446"/>
        <v>Kamjatkakrabbe</v>
      </c>
      <c r="K7805" t="str">
        <f t="shared" si="15447"/>
        <v>eDNA</v>
      </c>
      <c r="L7805" t="str">
        <f t="shared" si="15448"/>
        <v>No Ct</v>
      </c>
      <c r="M7805" t="str">
        <f t="shared" si="15449"/>
        <v/>
      </c>
      <c r="N7805" t="str">
        <f t="shared" si="15450"/>
        <v/>
      </c>
      <c r="O7805" t="str">
        <f t="shared" si="15451"/>
        <v/>
      </c>
    </row>
    <row r="7806" spans="1:24" x14ac:dyDescent="0.25">
      <c r="A7806" t="s">
        <v>269</v>
      </c>
      <c r="B7806" t="s">
        <v>1477</v>
      </c>
      <c r="C7806" t="s">
        <v>13</v>
      </c>
      <c r="D7806" s="6">
        <v>0.1</v>
      </c>
      <c r="E7806" s="6">
        <v>30.06</v>
      </c>
      <c r="F7806" t="s">
        <v>1574</v>
      </c>
      <c r="G7806" t="str">
        <f t="shared" si="15508"/>
        <v>DL2020036</v>
      </c>
      <c r="H7806" t="str">
        <f t="shared" si="15444"/>
        <v>12</v>
      </c>
      <c r="I7806" t="str">
        <f t="shared" si="15445"/>
        <v>Kamjatkakrabbe_12_20201118_DL2020036_MariboGym</v>
      </c>
      <c r="J7806" t="str">
        <f t="shared" si="15446"/>
        <v>Kamjatkakrabbe</v>
      </c>
      <c r="K7806" t="str">
        <f t="shared" si="15447"/>
        <v>PosK</v>
      </c>
      <c r="L7806">
        <f t="shared" si="15448"/>
        <v>30.06</v>
      </c>
      <c r="M7806">
        <f t="shared" si="15449"/>
        <v>30.06</v>
      </c>
      <c r="N7806">
        <f t="shared" si="15450"/>
        <v>0</v>
      </c>
      <c r="O7806">
        <f t="shared" si="15451"/>
        <v>0</v>
      </c>
      <c r="Q7806">
        <f t="shared" ref="Q7806" si="15530">IF(L7808="No Ct",0,L7808)</f>
        <v>0</v>
      </c>
      <c r="R7806">
        <f t="shared" ref="R7806" si="15531">IF(L7809="No Ct",0,L7809)</f>
        <v>0</v>
      </c>
      <c r="S7806" t="str">
        <f t="shared" ref="S7806" si="15532">IF(AND(M7806&gt;0,N7806=0),"Valid","Invalid")</f>
        <v>Valid</v>
      </c>
      <c r="T7806" t="str">
        <f t="shared" ref="T7806" si="15533">IF(OR(Q7806&gt;1,R7806&gt;1),"Present","Absent")</f>
        <v>Absent</v>
      </c>
      <c r="U7806" t="str">
        <f t="shared" ref="U7806" si="15534">IF(OR(AND(Q7806&gt;1,Q7806&lt;41),AND(R7806&gt;1,R7806&lt;41)),"Ct&lt;41","Ct&gt;41")</f>
        <v>Ct&gt;41</v>
      </c>
      <c r="V7806" t="str">
        <f>VLOOKUP(J7806,Datasæt_Analysesystemer!$C$2:$D$68,2,FALSE)</f>
        <v>Kamtjatkakrabbe</v>
      </c>
      <c r="W7806" t="str">
        <f t="shared" ref="W7806" si="15535">MID(F7806,10,9)</f>
        <v>DL2020036</v>
      </c>
      <c r="X7806" t="str">
        <f t="shared" ref="X7806" si="15536">W7806&amp;"_"&amp;V7806&amp;"_"&amp;S7806&amp;"_"&amp;T7806&amp;"_"&amp;U7806</f>
        <v>DL2020036_Kamtjatkakrabbe_Valid_Absent_Ct&gt;41</v>
      </c>
    </row>
    <row r="7807" spans="1:24" x14ac:dyDescent="0.25">
      <c r="A7807" t="s">
        <v>271</v>
      </c>
      <c r="B7807" t="s">
        <v>1478</v>
      </c>
      <c r="C7807" t="s">
        <v>16</v>
      </c>
      <c r="D7807" s="6">
        <v>0.1</v>
      </c>
      <c r="E7807" s="6" t="s">
        <v>17</v>
      </c>
      <c r="F7807" t="s">
        <v>1574</v>
      </c>
      <c r="G7807" t="str">
        <f t="shared" si="15508"/>
        <v>DL2020036</v>
      </c>
      <c r="H7807" t="str">
        <f t="shared" si="15444"/>
        <v>12</v>
      </c>
      <c r="I7807" t="str">
        <f t="shared" si="15445"/>
        <v>Kamjatkakrabbe_12_20201118_DL2020036_MariboGym</v>
      </c>
      <c r="J7807" t="str">
        <f t="shared" si="15446"/>
        <v>Kamjatkakrabbe</v>
      </c>
      <c r="K7807" t="str">
        <f t="shared" si="15447"/>
        <v>NegK</v>
      </c>
      <c r="L7807" t="str">
        <f t="shared" si="15448"/>
        <v>No Ct</v>
      </c>
      <c r="M7807" t="str">
        <f t="shared" si="15449"/>
        <v/>
      </c>
      <c r="N7807" t="str">
        <f t="shared" si="15450"/>
        <v/>
      </c>
      <c r="O7807" t="str">
        <f t="shared" si="15451"/>
        <v/>
      </c>
    </row>
    <row r="7808" spans="1:24" x14ac:dyDescent="0.25">
      <c r="A7808" t="s">
        <v>273</v>
      </c>
      <c r="B7808" t="s">
        <v>1479</v>
      </c>
      <c r="C7808" t="s">
        <v>20</v>
      </c>
      <c r="D7808" s="6">
        <v>0.1</v>
      </c>
      <c r="E7808" s="6" t="s">
        <v>17</v>
      </c>
      <c r="F7808" t="s">
        <v>1574</v>
      </c>
      <c r="G7808" t="str">
        <f t="shared" si="15508"/>
        <v>DL2020036</v>
      </c>
      <c r="H7808" t="str">
        <f t="shared" si="15444"/>
        <v>12</v>
      </c>
      <c r="I7808" t="str">
        <f t="shared" si="15445"/>
        <v>Kamjatkakrabbe_12_20201118_DL2020036_MariboGym</v>
      </c>
      <c r="J7808" t="str">
        <f t="shared" si="15446"/>
        <v>Kamjatkakrabbe</v>
      </c>
      <c r="K7808" t="str">
        <f t="shared" si="15447"/>
        <v>eDNA</v>
      </c>
      <c r="L7808" t="str">
        <f t="shared" si="15448"/>
        <v>No Ct</v>
      </c>
      <c r="M7808" t="str">
        <f t="shared" si="15449"/>
        <v/>
      </c>
      <c r="N7808" t="str">
        <f t="shared" si="15450"/>
        <v/>
      </c>
      <c r="O7808" t="str">
        <f t="shared" si="15451"/>
        <v/>
      </c>
    </row>
    <row r="7809" spans="1:24" x14ac:dyDescent="0.25">
      <c r="A7809" t="s">
        <v>275</v>
      </c>
      <c r="B7809" t="s">
        <v>1479</v>
      </c>
      <c r="C7809" t="s">
        <v>20</v>
      </c>
      <c r="D7809" s="6">
        <v>0.1</v>
      </c>
      <c r="E7809" s="6" t="s">
        <v>17</v>
      </c>
      <c r="F7809" t="s">
        <v>1574</v>
      </c>
      <c r="G7809" t="str">
        <f t="shared" si="15508"/>
        <v>DL2020036</v>
      </c>
      <c r="H7809" t="str">
        <f t="shared" si="15444"/>
        <v>12</v>
      </c>
      <c r="I7809" t="str">
        <f t="shared" si="15445"/>
        <v>Kamjatkakrabbe_12_20201118_DL2020036_MariboGym</v>
      </c>
      <c r="J7809" t="str">
        <f t="shared" si="15446"/>
        <v>Kamjatkakrabbe</v>
      </c>
      <c r="K7809" t="str">
        <f t="shared" si="15447"/>
        <v>eDNA</v>
      </c>
      <c r="L7809" t="str">
        <f t="shared" si="15448"/>
        <v>No Ct</v>
      </c>
      <c r="M7809" t="str">
        <f t="shared" si="15449"/>
        <v/>
      </c>
      <c r="N7809" t="str">
        <f t="shared" si="15450"/>
        <v/>
      </c>
      <c r="O7809" t="str">
        <f t="shared" si="15451"/>
        <v/>
      </c>
    </row>
    <row r="7810" spans="1:24" x14ac:dyDescent="0.25">
      <c r="A7810" t="s">
        <v>276</v>
      </c>
      <c r="B7810" t="s">
        <v>1480</v>
      </c>
      <c r="C7810" t="s">
        <v>13</v>
      </c>
      <c r="D7810" s="6">
        <v>0.1</v>
      </c>
      <c r="E7810" s="6">
        <v>31.73</v>
      </c>
      <c r="F7810" t="s">
        <v>1574</v>
      </c>
      <c r="G7810" t="str">
        <f t="shared" si="15508"/>
        <v>DL2020036</v>
      </c>
      <c r="H7810" t="str">
        <f t="shared" si="15444"/>
        <v>13</v>
      </c>
      <c r="I7810" t="str">
        <f t="shared" si="15445"/>
        <v>KinesiskUldhaandskrabbe_13_20201118_DL2020036_MariboGym</v>
      </c>
      <c r="J7810" t="str">
        <f t="shared" si="15446"/>
        <v>KinesiskUldhaandskrabbe</v>
      </c>
      <c r="K7810" t="str">
        <f t="shared" si="15447"/>
        <v>PosK</v>
      </c>
      <c r="L7810">
        <f t="shared" si="15448"/>
        <v>31.73</v>
      </c>
      <c r="M7810">
        <f t="shared" si="15449"/>
        <v>31.73</v>
      </c>
      <c r="N7810">
        <f t="shared" si="15450"/>
        <v>0</v>
      </c>
      <c r="O7810">
        <f t="shared" si="15451"/>
        <v>0</v>
      </c>
      <c r="Q7810">
        <f t="shared" ref="Q7810" si="15537">IF(L7812="No Ct",0,L7812)</f>
        <v>0</v>
      </c>
      <c r="R7810">
        <f t="shared" ref="R7810" si="15538">IF(L7813="No Ct",0,L7813)</f>
        <v>0</v>
      </c>
      <c r="S7810" t="str">
        <f t="shared" ref="S7810" si="15539">IF(AND(M7810&gt;0,N7810=0),"Valid","Invalid")</f>
        <v>Valid</v>
      </c>
      <c r="T7810" t="str">
        <f t="shared" ref="T7810" si="15540">IF(OR(Q7810&gt;1,R7810&gt;1),"Present","Absent")</f>
        <v>Absent</v>
      </c>
      <c r="U7810" t="str">
        <f t="shared" ref="U7810" si="15541">IF(OR(AND(Q7810&gt;1,Q7810&lt;41),AND(R7810&gt;1,R7810&lt;41)),"Ct&lt;41","Ct&gt;41")</f>
        <v>Ct&gt;41</v>
      </c>
      <c r="V7810" t="str">
        <f>VLOOKUP(J7810,Datasæt_Analysesystemer!$C$2:$D$68,2,FALSE)</f>
        <v>Kinesisk uldhåndskrabbe</v>
      </c>
      <c r="W7810" t="str">
        <f t="shared" ref="W7810" si="15542">MID(F7810,10,9)</f>
        <v>DL2020036</v>
      </c>
      <c r="X7810" t="str">
        <f t="shared" ref="X7810" si="15543">W7810&amp;"_"&amp;V7810&amp;"_"&amp;S7810&amp;"_"&amp;T7810&amp;"_"&amp;U7810</f>
        <v>DL2020036_Kinesisk uldhåndskrabbe_Valid_Absent_Ct&gt;41</v>
      </c>
    </row>
    <row r="7811" spans="1:24" x14ac:dyDescent="0.25">
      <c r="A7811" t="s">
        <v>278</v>
      </c>
      <c r="B7811" t="s">
        <v>1481</v>
      </c>
      <c r="C7811" t="s">
        <v>16</v>
      </c>
      <c r="D7811" s="6">
        <v>0.1</v>
      </c>
      <c r="E7811" s="6" t="s">
        <v>17</v>
      </c>
      <c r="F7811" t="s">
        <v>1574</v>
      </c>
      <c r="G7811" t="str">
        <f t="shared" si="15508"/>
        <v>DL2020036</v>
      </c>
      <c r="H7811" t="str">
        <f t="shared" si="15444"/>
        <v>13</v>
      </c>
      <c r="I7811" t="str">
        <f t="shared" si="15445"/>
        <v>KinesiskUldhaandskrabbe_13_20201118_DL2020036_MariboGym</v>
      </c>
      <c r="J7811" t="str">
        <f t="shared" si="15446"/>
        <v>KinesiskUldhaandskrabbe</v>
      </c>
      <c r="K7811" t="str">
        <f t="shared" si="15447"/>
        <v>NegK</v>
      </c>
      <c r="L7811" t="str">
        <f t="shared" si="15448"/>
        <v>No Ct</v>
      </c>
      <c r="M7811" t="str">
        <f t="shared" si="15449"/>
        <v/>
      </c>
      <c r="N7811" t="str">
        <f t="shared" si="15450"/>
        <v/>
      </c>
      <c r="O7811" t="str">
        <f t="shared" si="15451"/>
        <v/>
      </c>
    </row>
    <row r="7812" spans="1:24" x14ac:dyDescent="0.25">
      <c r="A7812" t="s">
        <v>280</v>
      </c>
      <c r="B7812" t="s">
        <v>1482</v>
      </c>
      <c r="C7812" t="s">
        <v>20</v>
      </c>
      <c r="D7812" s="6">
        <v>0.1</v>
      </c>
      <c r="E7812" s="6" t="s">
        <v>17</v>
      </c>
      <c r="F7812" t="s">
        <v>1574</v>
      </c>
      <c r="G7812" t="str">
        <f t="shared" si="15508"/>
        <v>DL2020036</v>
      </c>
      <c r="H7812" t="str">
        <f t="shared" si="15444"/>
        <v>13</v>
      </c>
      <c r="I7812" t="str">
        <f t="shared" si="15445"/>
        <v>KinesiskUldhaandskrabbe_13_20201118_DL2020036_MariboGym</v>
      </c>
      <c r="J7812" t="str">
        <f t="shared" si="15446"/>
        <v>KinesiskUldhaandskrabbe</v>
      </c>
      <c r="K7812" t="str">
        <f t="shared" si="15447"/>
        <v>eDNA</v>
      </c>
      <c r="L7812" t="str">
        <f t="shared" si="15448"/>
        <v>No Ct</v>
      </c>
      <c r="M7812" t="str">
        <f t="shared" si="15449"/>
        <v/>
      </c>
      <c r="N7812" t="str">
        <f t="shared" si="15450"/>
        <v/>
      </c>
      <c r="O7812" t="str">
        <f t="shared" si="15451"/>
        <v/>
      </c>
    </row>
    <row r="7813" spans="1:24" x14ac:dyDescent="0.25">
      <c r="A7813" t="s">
        <v>282</v>
      </c>
      <c r="B7813" t="s">
        <v>1482</v>
      </c>
      <c r="C7813" t="s">
        <v>20</v>
      </c>
      <c r="D7813" s="6">
        <v>0.1</v>
      </c>
      <c r="E7813" s="6" t="s">
        <v>17</v>
      </c>
      <c r="F7813" t="s">
        <v>1574</v>
      </c>
      <c r="G7813" t="str">
        <f t="shared" si="15508"/>
        <v>DL2020036</v>
      </c>
      <c r="H7813" t="str">
        <f t="shared" si="15444"/>
        <v>13</v>
      </c>
      <c r="I7813" t="str">
        <f t="shared" si="15445"/>
        <v>KinesiskUldhaandskrabbe_13_20201118_DL2020036_MariboGym</v>
      </c>
      <c r="J7813" t="str">
        <f t="shared" si="15446"/>
        <v>KinesiskUldhaandskrabbe</v>
      </c>
      <c r="K7813" t="str">
        <f t="shared" si="15447"/>
        <v>eDNA</v>
      </c>
      <c r="L7813" t="str">
        <f t="shared" si="15448"/>
        <v>No Ct</v>
      </c>
      <c r="M7813" t="str">
        <f t="shared" si="15449"/>
        <v/>
      </c>
      <c r="N7813" t="str">
        <f t="shared" si="15450"/>
        <v/>
      </c>
      <c r="O7813" t="str">
        <f t="shared" si="15451"/>
        <v/>
      </c>
    </row>
    <row r="7814" spans="1:24" x14ac:dyDescent="0.25">
      <c r="A7814" t="s">
        <v>283</v>
      </c>
      <c r="B7814" t="s">
        <v>1483</v>
      </c>
      <c r="C7814" t="s">
        <v>13</v>
      </c>
      <c r="D7814" s="6">
        <v>0.1</v>
      </c>
      <c r="E7814" s="6">
        <v>29.49</v>
      </c>
      <c r="F7814" t="s">
        <v>1574</v>
      </c>
      <c r="G7814" t="str">
        <f t="shared" si="15508"/>
        <v>DL2020036</v>
      </c>
      <c r="H7814" t="str">
        <f t="shared" si="15444"/>
        <v>14</v>
      </c>
      <c r="I7814" t="str">
        <f t="shared" si="15445"/>
        <v>KinesiskUldhaandskrabbe_14_20201118_DL2020036_MariboGym</v>
      </c>
      <c r="J7814" t="str">
        <f t="shared" si="15446"/>
        <v>KinesiskUldhaandskrabbe</v>
      </c>
      <c r="K7814" t="str">
        <f t="shared" si="15447"/>
        <v>PosK</v>
      </c>
      <c r="L7814">
        <f t="shared" si="15448"/>
        <v>29.49</v>
      </c>
      <c r="M7814">
        <f t="shared" si="15449"/>
        <v>29.49</v>
      </c>
      <c r="N7814">
        <f t="shared" si="15450"/>
        <v>0</v>
      </c>
      <c r="O7814">
        <f t="shared" si="15451"/>
        <v>0</v>
      </c>
      <c r="Q7814">
        <f t="shared" ref="Q7814" si="15544">IF(L7816="No Ct",0,L7816)</f>
        <v>0</v>
      </c>
      <c r="R7814">
        <f t="shared" ref="R7814" si="15545">IF(L7817="No Ct",0,L7817)</f>
        <v>0</v>
      </c>
      <c r="S7814" t="str">
        <f t="shared" ref="S7814" si="15546">IF(AND(M7814&gt;0,N7814=0),"Valid","Invalid")</f>
        <v>Valid</v>
      </c>
      <c r="T7814" t="str">
        <f t="shared" ref="T7814" si="15547">IF(OR(Q7814&gt;1,R7814&gt;1),"Present","Absent")</f>
        <v>Absent</v>
      </c>
      <c r="U7814" t="str">
        <f t="shared" ref="U7814" si="15548">IF(OR(AND(Q7814&gt;1,Q7814&lt;41),AND(R7814&gt;1,R7814&lt;41)),"Ct&lt;41","Ct&gt;41")</f>
        <v>Ct&gt;41</v>
      </c>
      <c r="V7814" t="str">
        <f>VLOOKUP(J7814,Datasæt_Analysesystemer!$C$2:$D$68,2,FALSE)</f>
        <v>Kinesisk uldhåndskrabbe</v>
      </c>
      <c r="W7814" t="str">
        <f t="shared" ref="W7814" si="15549">MID(F7814,10,9)</f>
        <v>DL2020036</v>
      </c>
      <c r="X7814" t="str">
        <f t="shared" ref="X7814" si="15550">W7814&amp;"_"&amp;V7814&amp;"_"&amp;S7814&amp;"_"&amp;T7814&amp;"_"&amp;U7814</f>
        <v>DL2020036_Kinesisk uldhåndskrabbe_Valid_Absent_Ct&gt;41</v>
      </c>
    </row>
    <row r="7815" spans="1:24" x14ac:dyDescent="0.25">
      <c r="A7815" t="s">
        <v>285</v>
      </c>
      <c r="B7815" t="s">
        <v>1484</v>
      </c>
      <c r="C7815" t="s">
        <v>16</v>
      </c>
      <c r="D7815" s="6">
        <v>0.1</v>
      </c>
      <c r="E7815" s="6" t="s">
        <v>17</v>
      </c>
      <c r="F7815" t="s">
        <v>1574</v>
      </c>
      <c r="G7815" t="str">
        <f t="shared" si="15508"/>
        <v>DL2020036</v>
      </c>
      <c r="H7815" t="str">
        <f t="shared" si="15444"/>
        <v>14</v>
      </c>
      <c r="I7815" t="str">
        <f t="shared" si="15445"/>
        <v>KinesiskUldhaandskrabbe_14_20201118_DL2020036_MariboGym</v>
      </c>
      <c r="J7815" t="str">
        <f t="shared" si="15446"/>
        <v>KinesiskUldhaandskrabbe</v>
      </c>
      <c r="K7815" t="str">
        <f t="shared" si="15447"/>
        <v>NegK</v>
      </c>
      <c r="L7815" t="str">
        <f t="shared" si="15448"/>
        <v>No Ct</v>
      </c>
      <c r="M7815" t="str">
        <f t="shared" si="15449"/>
        <v/>
      </c>
      <c r="N7815" t="str">
        <f t="shared" si="15450"/>
        <v/>
      </c>
      <c r="O7815" t="str">
        <f t="shared" si="15451"/>
        <v/>
      </c>
    </row>
    <row r="7816" spans="1:24" x14ac:dyDescent="0.25">
      <c r="A7816" t="s">
        <v>287</v>
      </c>
      <c r="B7816" t="s">
        <v>1485</v>
      </c>
      <c r="C7816" t="s">
        <v>20</v>
      </c>
      <c r="D7816" s="6">
        <v>0.1</v>
      </c>
      <c r="E7816" s="6" t="s">
        <v>17</v>
      </c>
      <c r="F7816" t="s">
        <v>1574</v>
      </c>
      <c r="G7816" t="str">
        <f t="shared" si="15508"/>
        <v>DL2020036</v>
      </c>
      <c r="H7816" t="str">
        <f t="shared" si="15444"/>
        <v>14</v>
      </c>
      <c r="I7816" t="str">
        <f t="shared" si="15445"/>
        <v>KinesiskUldhaandskrabbe_14_20201118_DL2020036_MariboGym</v>
      </c>
      <c r="J7816" t="str">
        <f t="shared" si="15446"/>
        <v>KinesiskUldhaandskrabbe</v>
      </c>
      <c r="K7816" t="str">
        <f t="shared" si="15447"/>
        <v>eDNA</v>
      </c>
      <c r="L7816" t="str">
        <f t="shared" si="15448"/>
        <v>No Ct</v>
      </c>
      <c r="M7816" t="str">
        <f t="shared" si="15449"/>
        <v/>
      </c>
      <c r="N7816" t="str">
        <f t="shared" si="15450"/>
        <v/>
      </c>
      <c r="O7816" t="str">
        <f t="shared" si="15451"/>
        <v/>
      </c>
    </row>
    <row r="7817" spans="1:24" x14ac:dyDescent="0.25">
      <c r="A7817" t="s">
        <v>289</v>
      </c>
      <c r="B7817" t="s">
        <v>1485</v>
      </c>
      <c r="C7817" t="s">
        <v>20</v>
      </c>
      <c r="D7817" s="6">
        <v>0.1</v>
      </c>
      <c r="E7817" s="6" t="s">
        <v>17</v>
      </c>
      <c r="F7817" t="s">
        <v>1574</v>
      </c>
      <c r="G7817" t="str">
        <f t="shared" si="15508"/>
        <v>DL2020036</v>
      </c>
      <c r="H7817" t="str">
        <f t="shared" si="15444"/>
        <v>14</v>
      </c>
      <c r="I7817" t="str">
        <f t="shared" si="15445"/>
        <v>KinesiskUldhaandskrabbe_14_20201118_DL2020036_MariboGym</v>
      </c>
      <c r="J7817" t="str">
        <f t="shared" si="15446"/>
        <v>KinesiskUldhaandskrabbe</v>
      </c>
      <c r="K7817" t="str">
        <f t="shared" si="15447"/>
        <v>eDNA</v>
      </c>
      <c r="L7817" t="str">
        <f t="shared" si="15448"/>
        <v>No Ct</v>
      </c>
      <c r="M7817" t="str">
        <f t="shared" si="15449"/>
        <v/>
      </c>
      <c r="N7817" t="str">
        <f t="shared" si="15450"/>
        <v/>
      </c>
      <c r="O7817" t="str">
        <f t="shared" si="15451"/>
        <v/>
      </c>
    </row>
    <row r="7818" spans="1:24" x14ac:dyDescent="0.25">
      <c r="A7818" t="s">
        <v>290</v>
      </c>
      <c r="B7818" t="s">
        <v>1486</v>
      </c>
      <c r="C7818" t="s">
        <v>13</v>
      </c>
      <c r="D7818" s="6">
        <v>0.1</v>
      </c>
      <c r="E7818" s="6" t="s">
        <v>17</v>
      </c>
      <c r="F7818" t="s">
        <v>1574</v>
      </c>
      <c r="G7818" t="str">
        <f t="shared" si="15508"/>
        <v>DL2020036</v>
      </c>
      <c r="H7818" t="str">
        <f t="shared" si="15444"/>
        <v>15</v>
      </c>
      <c r="I7818" t="str">
        <f t="shared" si="15445"/>
        <v>NordamerikanskMudderkrabbe_15_20201118_DL2020036_MariboGym</v>
      </c>
      <c r="J7818" t="str">
        <f t="shared" si="15446"/>
        <v>NordamerikanskMudderkrabbe</v>
      </c>
      <c r="K7818" t="str">
        <f t="shared" si="15447"/>
        <v>PosK</v>
      </c>
      <c r="L7818" t="str">
        <f t="shared" si="15448"/>
        <v>No Ct</v>
      </c>
      <c r="M7818">
        <f t="shared" si="15449"/>
        <v>0</v>
      </c>
      <c r="N7818">
        <f t="shared" si="15450"/>
        <v>0</v>
      </c>
      <c r="O7818">
        <f t="shared" si="15451"/>
        <v>0</v>
      </c>
      <c r="Q7818">
        <f t="shared" ref="Q7818" si="15551">IF(L7820="No Ct",0,L7820)</f>
        <v>0</v>
      </c>
      <c r="R7818">
        <f t="shared" ref="R7818" si="15552">IF(L7821="No Ct",0,L7821)</f>
        <v>0</v>
      </c>
      <c r="S7818" t="str">
        <f t="shared" ref="S7818" si="15553">IF(AND(M7818&gt;0,N7818=0),"Valid","Invalid")</f>
        <v>Invalid</v>
      </c>
      <c r="T7818" t="str">
        <f t="shared" ref="T7818" si="15554">IF(OR(Q7818&gt;1,R7818&gt;1),"Present","Absent")</f>
        <v>Absent</v>
      </c>
      <c r="U7818" t="str">
        <f t="shared" ref="U7818" si="15555">IF(OR(AND(Q7818&gt;1,Q7818&lt;41),AND(R7818&gt;1,R7818&lt;41)),"Ct&lt;41","Ct&gt;41")</f>
        <v>Ct&gt;41</v>
      </c>
      <c r="V7818" t="str">
        <f>VLOOKUP(J7818,Datasæt_Analysesystemer!$C$2:$D$68,2,FALSE)</f>
        <v>Nordam. Brakvandskrabbe / mudderkrabbe</v>
      </c>
      <c r="W7818" t="str">
        <f t="shared" ref="W7818" si="15556">MID(F7818,10,9)</f>
        <v>DL2020036</v>
      </c>
      <c r="X7818" t="str">
        <f t="shared" ref="X7818" si="15557">W7818&amp;"_"&amp;V7818&amp;"_"&amp;S7818&amp;"_"&amp;T7818&amp;"_"&amp;U7818</f>
        <v>DL2020036_Nordam. Brakvandskrabbe / mudderkrabbe_Invalid_Absent_Ct&gt;41</v>
      </c>
    </row>
    <row r="7819" spans="1:24" x14ac:dyDescent="0.25">
      <c r="A7819" t="s">
        <v>292</v>
      </c>
      <c r="B7819" t="s">
        <v>1487</v>
      </c>
      <c r="C7819" t="s">
        <v>16</v>
      </c>
      <c r="D7819" s="6">
        <v>0.1</v>
      </c>
      <c r="E7819" s="6" t="s">
        <v>17</v>
      </c>
      <c r="F7819" t="s">
        <v>1574</v>
      </c>
      <c r="G7819" t="str">
        <f t="shared" si="15508"/>
        <v>DL2020036</v>
      </c>
      <c r="H7819" t="str">
        <f t="shared" si="15444"/>
        <v>15</v>
      </c>
      <c r="I7819" t="str">
        <f t="shared" si="15445"/>
        <v>NordamerikanskMudderkrabbe_15_20201118_DL2020036_MariboGym</v>
      </c>
      <c r="J7819" t="str">
        <f t="shared" si="15446"/>
        <v>NordamerikanskMudderkrabbe</v>
      </c>
      <c r="K7819" t="str">
        <f t="shared" si="15447"/>
        <v>NegK</v>
      </c>
      <c r="L7819" t="str">
        <f t="shared" si="15448"/>
        <v>No Ct</v>
      </c>
      <c r="M7819" t="str">
        <f t="shared" si="15449"/>
        <v/>
      </c>
      <c r="N7819" t="str">
        <f t="shared" si="15450"/>
        <v/>
      </c>
      <c r="O7819" t="str">
        <f t="shared" si="15451"/>
        <v/>
      </c>
    </row>
    <row r="7820" spans="1:24" x14ac:dyDescent="0.25">
      <c r="A7820" t="s">
        <v>294</v>
      </c>
      <c r="B7820" t="s">
        <v>1488</v>
      </c>
      <c r="C7820" t="s">
        <v>20</v>
      </c>
      <c r="D7820" s="6">
        <v>0.1</v>
      </c>
      <c r="E7820" s="6" t="s">
        <v>17</v>
      </c>
      <c r="F7820" t="s">
        <v>1574</v>
      </c>
      <c r="G7820" t="str">
        <f t="shared" si="15508"/>
        <v>DL2020036</v>
      </c>
      <c r="H7820" t="str">
        <f t="shared" si="15444"/>
        <v>15</v>
      </c>
      <c r="I7820" t="str">
        <f t="shared" si="15445"/>
        <v>NordamerikanskMudderkrabbe_15_20201118_DL2020036_MariboGym</v>
      </c>
      <c r="J7820" t="str">
        <f t="shared" si="15446"/>
        <v>NordamerikanskMudderkrabbe</v>
      </c>
      <c r="K7820" t="str">
        <f t="shared" si="15447"/>
        <v>eDNA</v>
      </c>
      <c r="L7820" t="str">
        <f t="shared" si="15448"/>
        <v>No Ct</v>
      </c>
      <c r="M7820" t="str">
        <f t="shared" si="15449"/>
        <v/>
      </c>
      <c r="N7820" t="str">
        <f t="shared" si="15450"/>
        <v/>
      </c>
      <c r="O7820" t="str">
        <f t="shared" si="15451"/>
        <v/>
      </c>
    </row>
    <row r="7821" spans="1:24" x14ac:dyDescent="0.25">
      <c r="A7821" t="s">
        <v>296</v>
      </c>
      <c r="B7821" t="s">
        <v>1488</v>
      </c>
      <c r="C7821" t="s">
        <v>20</v>
      </c>
      <c r="D7821" s="6">
        <v>0.1</v>
      </c>
      <c r="E7821" s="6" t="s">
        <v>17</v>
      </c>
      <c r="F7821" t="s">
        <v>1574</v>
      </c>
      <c r="G7821" t="str">
        <f t="shared" si="15508"/>
        <v>DL2020036</v>
      </c>
      <c r="H7821" t="str">
        <f t="shared" si="15444"/>
        <v>15</v>
      </c>
      <c r="I7821" t="str">
        <f t="shared" si="15445"/>
        <v>NordamerikanskMudderkrabbe_15_20201118_DL2020036_MariboGym</v>
      </c>
      <c r="J7821" t="str">
        <f t="shared" si="15446"/>
        <v>NordamerikanskMudderkrabbe</v>
      </c>
      <c r="K7821" t="str">
        <f t="shared" si="15447"/>
        <v>eDNA</v>
      </c>
      <c r="L7821" t="str">
        <f t="shared" si="15448"/>
        <v>No Ct</v>
      </c>
      <c r="M7821" t="str">
        <f t="shared" si="15449"/>
        <v/>
      </c>
      <c r="N7821" t="str">
        <f t="shared" si="15450"/>
        <v/>
      </c>
      <c r="O7821" t="str">
        <f t="shared" si="15451"/>
        <v/>
      </c>
    </row>
    <row r="7822" spans="1:24" x14ac:dyDescent="0.25">
      <c r="A7822" t="s">
        <v>297</v>
      </c>
      <c r="B7822" t="s">
        <v>1489</v>
      </c>
      <c r="C7822" t="s">
        <v>13</v>
      </c>
      <c r="D7822" s="6">
        <v>0.1</v>
      </c>
      <c r="E7822" s="6" t="s">
        <v>17</v>
      </c>
      <c r="F7822" t="s">
        <v>1574</v>
      </c>
      <c r="G7822" t="str">
        <f t="shared" si="15508"/>
        <v>DL2020036</v>
      </c>
      <c r="H7822" t="str">
        <f t="shared" si="15444"/>
        <v>16</v>
      </c>
      <c r="I7822" t="str">
        <f t="shared" si="15445"/>
        <v>NordamerikanskMudderkrabbe_16_20201118_DL2020036_MariboGym</v>
      </c>
      <c r="J7822" t="str">
        <f t="shared" si="15446"/>
        <v>NordamerikanskMudderkrabbe</v>
      </c>
      <c r="K7822" t="str">
        <f t="shared" si="15447"/>
        <v>PosK</v>
      </c>
      <c r="L7822" t="str">
        <f t="shared" si="15448"/>
        <v>No Ct</v>
      </c>
      <c r="M7822">
        <f t="shared" si="15449"/>
        <v>0</v>
      </c>
      <c r="N7822">
        <f t="shared" si="15450"/>
        <v>0</v>
      </c>
      <c r="O7822">
        <f t="shared" si="15451"/>
        <v>0</v>
      </c>
      <c r="Q7822">
        <f t="shared" ref="Q7822" si="15558">IF(L7824="No Ct",0,L7824)</f>
        <v>0</v>
      </c>
      <c r="R7822">
        <f t="shared" ref="R7822" si="15559">IF(L7825="No Ct",0,L7825)</f>
        <v>0</v>
      </c>
      <c r="S7822" t="str">
        <f t="shared" ref="S7822" si="15560">IF(AND(M7822&gt;0,N7822=0),"Valid","Invalid")</f>
        <v>Invalid</v>
      </c>
      <c r="T7822" t="str">
        <f t="shared" ref="T7822" si="15561">IF(OR(Q7822&gt;1,R7822&gt;1),"Present","Absent")</f>
        <v>Absent</v>
      </c>
      <c r="U7822" t="str">
        <f t="shared" ref="U7822" si="15562">IF(OR(AND(Q7822&gt;1,Q7822&lt;41),AND(R7822&gt;1,R7822&lt;41)),"Ct&lt;41","Ct&gt;41")</f>
        <v>Ct&gt;41</v>
      </c>
      <c r="V7822" t="str">
        <f>VLOOKUP(J7822,Datasæt_Analysesystemer!$C$2:$D$68,2,FALSE)</f>
        <v>Nordam. Brakvandskrabbe / mudderkrabbe</v>
      </c>
      <c r="W7822" t="str">
        <f t="shared" ref="W7822" si="15563">MID(F7822,10,9)</f>
        <v>DL2020036</v>
      </c>
      <c r="X7822" t="str">
        <f t="shared" ref="X7822" si="15564">W7822&amp;"_"&amp;V7822&amp;"_"&amp;S7822&amp;"_"&amp;T7822&amp;"_"&amp;U7822</f>
        <v>DL2020036_Nordam. Brakvandskrabbe / mudderkrabbe_Invalid_Absent_Ct&gt;41</v>
      </c>
    </row>
    <row r="7823" spans="1:24" x14ac:dyDescent="0.25">
      <c r="A7823" t="s">
        <v>299</v>
      </c>
      <c r="B7823" t="s">
        <v>1490</v>
      </c>
      <c r="C7823" t="s">
        <v>16</v>
      </c>
      <c r="D7823" s="6">
        <v>0.1</v>
      </c>
      <c r="E7823" s="6" t="s">
        <v>17</v>
      </c>
      <c r="F7823" t="s">
        <v>1574</v>
      </c>
      <c r="G7823" t="str">
        <f t="shared" si="15508"/>
        <v>DL2020036</v>
      </c>
      <c r="H7823" t="str">
        <f t="shared" si="15444"/>
        <v>16</v>
      </c>
      <c r="I7823" t="str">
        <f t="shared" si="15445"/>
        <v>NordamerikanskMudderkrabbe_16_20201118_DL2020036_MariboGym</v>
      </c>
      <c r="J7823" t="str">
        <f t="shared" si="15446"/>
        <v>NordamerikanskMudderkrabbe</v>
      </c>
      <c r="K7823" t="str">
        <f t="shared" si="15447"/>
        <v>NegK</v>
      </c>
      <c r="L7823" t="str">
        <f t="shared" si="15448"/>
        <v>No Ct</v>
      </c>
      <c r="M7823" t="str">
        <f t="shared" si="15449"/>
        <v/>
      </c>
      <c r="N7823" t="str">
        <f t="shared" si="15450"/>
        <v/>
      </c>
      <c r="O7823" t="str">
        <f t="shared" si="15451"/>
        <v/>
      </c>
    </row>
    <row r="7824" spans="1:24" x14ac:dyDescent="0.25">
      <c r="A7824" t="s">
        <v>301</v>
      </c>
      <c r="B7824" t="s">
        <v>1491</v>
      </c>
      <c r="C7824" t="s">
        <v>20</v>
      </c>
      <c r="D7824" s="6">
        <v>0.1</v>
      </c>
      <c r="E7824" s="6" t="s">
        <v>17</v>
      </c>
      <c r="F7824" t="s">
        <v>1574</v>
      </c>
      <c r="G7824" t="str">
        <f t="shared" si="15508"/>
        <v>DL2020036</v>
      </c>
      <c r="H7824" t="str">
        <f t="shared" si="15444"/>
        <v>16</v>
      </c>
      <c r="I7824" t="str">
        <f t="shared" si="15445"/>
        <v>NordamerikanskMudderkrabbe_16_20201118_DL2020036_MariboGym</v>
      </c>
      <c r="J7824" t="str">
        <f t="shared" si="15446"/>
        <v>NordamerikanskMudderkrabbe</v>
      </c>
      <c r="K7824" t="str">
        <f t="shared" si="15447"/>
        <v>eDNA</v>
      </c>
      <c r="L7824" t="str">
        <f t="shared" si="15448"/>
        <v>No Ct</v>
      </c>
      <c r="M7824" t="str">
        <f t="shared" si="15449"/>
        <v/>
      </c>
      <c r="N7824" t="str">
        <f t="shared" si="15450"/>
        <v/>
      </c>
      <c r="O7824" t="str">
        <f t="shared" si="15451"/>
        <v/>
      </c>
    </row>
    <row r="7825" spans="1:24" x14ac:dyDescent="0.25">
      <c r="A7825" t="s">
        <v>303</v>
      </c>
      <c r="B7825" t="s">
        <v>1491</v>
      </c>
      <c r="C7825" t="s">
        <v>20</v>
      </c>
      <c r="D7825" s="6">
        <v>0.1</v>
      </c>
      <c r="E7825" s="6" t="s">
        <v>17</v>
      </c>
      <c r="F7825" t="s">
        <v>1574</v>
      </c>
      <c r="G7825" t="str">
        <f t="shared" si="15508"/>
        <v>DL2020036</v>
      </c>
      <c r="H7825" t="str">
        <f t="shared" si="15444"/>
        <v>16</v>
      </c>
      <c r="I7825" t="str">
        <f t="shared" si="15445"/>
        <v>NordamerikanskMudderkrabbe_16_20201118_DL2020036_MariboGym</v>
      </c>
      <c r="J7825" t="str">
        <f t="shared" si="15446"/>
        <v>NordamerikanskMudderkrabbe</v>
      </c>
      <c r="K7825" t="str">
        <f t="shared" si="15447"/>
        <v>eDNA</v>
      </c>
      <c r="L7825" t="str">
        <f t="shared" si="15448"/>
        <v>No Ct</v>
      </c>
      <c r="M7825" t="str">
        <f t="shared" si="15449"/>
        <v/>
      </c>
      <c r="N7825" t="str">
        <f t="shared" si="15450"/>
        <v/>
      </c>
      <c r="O7825" t="str">
        <f t="shared" si="15451"/>
        <v/>
      </c>
    </row>
    <row r="7826" spans="1:24" x14ac:dyDescent="0.25">
      <c r="A7826" t="s">
        <v>304</v>
      </c>
      <c r="B7826" t="s">
        <v>1492</v>
      </c>
      <c r="C7826" t="s">
        <v>13</v>
      </c>
      <c r="D7826" s="6">
        <v>0.1</v>
      </c>
      <c r="E7826" s="6">
        <v>38.75</v>
      </c>
      <c r="F7826" t="s">
        <v>1574</v>
      </c>
      <c r="G7826" t="str">
        <f t="shared" si="15508"/>
        <v>DL2020036</v>
      </c>
      <c r="H7826" t="str">
        <f t="shared" ref="H7826:H7889" si="15565">LEFT(B7826,2)</f>
        <v>17</v>
      </c>
      <c r="I7826" t="str">
        <f t="shared" ref="I7826:I7889" si="15566">J7826&amp;"_"&amp;H7826&amp;"_"&amp;F7826</f>
        <v>Pukkellaks_17_20201118_DL2020036_MariboGym</v>
      </c>
      <c r="J7826" t="str">
        <f t="shared" ref="J7826:J7889" si="15567">MID(RIGHT(B7826,LEN(B7826)-3),1,FIND("_",RIGHT(B7826,LEN(B7826)-3))-1)</f>
        <v>Pukkellaks</v>
      </c>
      <c r="K7826" t="str">
        <f t="shared" ref="K7826:K7889" si="15568">TRIM(SUBSTITUTE(RIGHT(B7826,FIND(J7826,B7826)+1),"_",""))</f>
        <v>PosK</v>
      </c>
      <c r="L7826">
        <f t="shared" ref="L7826:L7889" si="15569">IFERROR(VALUE(SUBSTITUTE(E7826,".",",")),E7826)</f>
        <v>38.75</v>
      </c>
      <c r="M7826">
        <f t="shared" ref="M7826:M7889" si="15570">IF(K7826="PosK",SUMIFS(L:L,K:K,"PosK",I:I,I7826),"")</f>
        <v>38.75</v>
      </c>
      <c r="N7826">
        <f t="shared" ref="N7826:N7889" si="15571">IF(K7826="PosK",SUMIFS(L:L,K:K,"NegK",I:I,I7826),"")</f>
        <v>0</v>
      </c>
      <c r="O7826">
        <f t="shared" ref="O7826:O7889" si="15572">IF(K7826="PosK",SUMIFS(L:L,K:K,"eDNA",I:I,I7826),"")</f>
        <v>0</v>
      </c>
      <c r="Q7826">
        <f t="shared" ref="Q7826" si="15573">IF(L7828="No Ct",0,L7828)</f>
        <v>0</v>
      </c>
      <c r="R7826">
        <f t="shared" ref="R7826" si="15574">IF(L7829="No Ct",0,L7829)</f>
        <v>0</v>
      </c>
      <c r="S7826" t="str">
        <f t="shared" ref="S7826" si="15575">IF(AND(M7826&gt;0,N7826=0),"Valid","Invalid")</f>
        <v>Valid</v>
      </c>
      <c r="T7826" t="str">
        <f t="shared" ref="T7826" si="15576">IF(OR(Q7826&gt;1,R7826&gt;1),"Present","Absent")</f>
        <v>Absent</v>
      </c>
      <c r="U7826" t="str">
        <f t="shared" ref="U7826" si="15577">IF(OR(AND(Q7826&gt;1,Q7826&lt;41),AND(R7826&gt;1,R7826&lt;41)),"Ct&lt;41","Ct&gt;41")</f>
        <v>Ct&gt;41</v>
      </c>
      <c r="V7826" t="str">
        <f>VLOOKUP(J7826,Datasæt_Analysesystemer!$C$2:$D$68,2,FALSE)</f>
        <v>Pukkellaks</v>
      </c>
      <c r="W7826" t="str">
        <f t="shared" ref="W7826" si="15578">MID(F7826,10,9)</f>
        <v>DL2020036</v>
      </c>
      <c r="X7826" t="str">
        <f t="shared" ref="X7826" si="15579">W7826&amp;"_"&amp;V7826&amp;"_"&amp;S7826&amp;"_"&amp;T7826&amp;"_"&amp;U7826</f>
        <v>DL2020036_Pukkellaks_Valid_Absent_Ct&gt;41</v>
      </c>
    </row>
    <row r="7827" spans="1:24" x14ac:dyDescent="0.25">
      <c r="A7827" t="s">
        <v>306</v>
      </c>
      <c r="B7827" t="s">
        <v>1493</v>
      </c>
      <c r="C7827" t="s">
        <v>16</v>
      </c>
      <c r="D7827" s="6">
        <v>0.1</v>
      </c>
      <c r="E7827" s="6" t="s">
        <v>17</v>
      </c>
      <c r="F7827" t="s">
        <v>1574</v>
      </c>
      <c r="G7827" t="str">
        <f t="shared" si="15508"/>
        <v>DL2020036</v>
      </c>
      <c r="H7827" t="str">
        <f t="shared" si="15565"/>
        <v>17</v>
      </c>
      <c r="I7827" t="str">
        <f t="shared" si="15566"/>
        <v>Pukkellaks_17_20201118_DL2020036_MariboGym</v>
      </c>
      <c r="J7827" t="str">
        <f t="shared" si="15567"/>
        <v>Pukkellaks</v>
      </c>
      <c r="K7827" t="str">
        <f t="shared" si="15568"/>
        <v>NegK</v>
      </c>
      <c r="L7827" t="str">
        <f t="shared" si="15569"/>
        <v>No Ct</v>
      </c>
      <c r="M7827" t="str">
        <f t="shared" si="15570"/>
        <v/>
      </c>
      <c r="N7827" t="str">
        <f t="shared" si="15571"/>
        <v/>
      </c>
      <c r="O7827" t="str">
        <f t="shared" si="15572"/>
        <v/>
      </c>
    </row>
    <row r="7828" spans="1:24" x14ac:dyDescent="0.25">
      <c r="A7828" t="s">
        <v>308</v>
      </c>
      <c r="B7828" t="s">
        <v>1494</v>
      </c>
      <c r="C7828" t="s">
        <v>20</v>
      </c>
      <c r="D7828" s="6">
        <v>0.1</v>
      </c>
      <c r="E7828" s="6" t="s">
        <v>17</v>
      </c>
      <c r="F7828" t="s">
        <v>1574</v>
      </c>
      <c r="G7828" t="str">
        <f t="shared" si="15508"/>
        <v>DL2020036</v>
      </c>
      <c r="H7828" t="str">
        <f t="shared" si="15565"/>
        <v>17</v>
      </c>
      <c r="I7828" t="str">
        <f t="shared" si="15566"/>
        <v>Pukkellaks_17_20201118_DL2020036_MariboGym</v>
      </c>
      <c r="J7828" t="str">
        <f t="shared" si="15567"/>
        <v>Pukkellaks</v>
      </c>
      <c r="K7828" t="str">
        <f t="shared" si="15568"/>
        <v>eDNA</v>
      </c>
      <c r="L7828" t="str">
        <f t="shared" si="15569"/>
        <v>No Ct</v>
      </c>
      <c r="M7828" t="str">
        <f t="shared" si="15570"/>
        <v/>
      </c>
      <c r="N7828" t="str">
        <f t="shared" si="15571"/>
        <v/>
      </c>
      <c r="O7828" t="str">
        <f t="shared" si="15572"/>
        <v/>
      </c>
    </row>
    <row r="7829" spans="1:24" x14ac:dyDescent="0.25">
      <c r="A7829" t="s">
        <v>310</v>
      </c>
      <c r="B7829" t="s">
        <v>1494</v>
      </c>
      <c r="C7829" t="s">
        <v>20</v>
      </c>
      <c r="D7829" s="6">
        <v>0.1</v>
      </c>
      <c r="E7829" s="6" t="s">
        <v>17</v>
      </c>
      <c r="F7829" t="s">
        <v>1574</v>
      </c>
      <c r="G7829" t="str">
        <f t="shared" si="15508"/>
        <v>DL2020036</v>
      </c>
      <c r="H7829" t="str">
        <f t="shared" si="15565"/>
        <v>17</v>
      </c>
      <c r="I7829" t="str">
        <f t="shared" si="15566"/>
        <v>Pukkellaks_17_20201118_DL2020036_MariboGym</v>
      </c>
      <c r="J7829" t="str">
        <f t="shared" si="15567"/>
        <v>Pukkellaks</v>
      </c>
      <c r="K7829" t="str">
        <f t="shared" si="15568"/>
        <v>eDNA</v>
      </c>
      <c r="L7829" t="str">
        <f t="shared" si="15569"/>
        <v>No Ct</v>
      </c>
      <c r="M7829" t="str">
        <f t="shared" si="15570"/>
        <v/>
      </c>
      <c r="N7829" t="str">
        <f t="shared" si="15571"/>
        <v/>
      </c>
      <c r="O7829" t="str">
        <f t="shared" si="15572"/>
        <v/>
      </c>
    </row>
    <row r="7830" spans="1:24" x14ac:dyDescent="0.25">
      <c r="A7830" t="s">
        <v>311</v>
      </c>
      <c r="B7830" t="s">
        <v>1495</v>
      </c>
      <c r="C7830" t="s">
        <v>13</v>
      </c>
      <c r="D7830" s="6">
        <v>0.1</v>
      </c>
      <c r="E7830" s="6" t="s">
        <v>17</v>
      </c>
      <c r="F7830" t="s">
        <v>1574</v>
      </c>
      <c r="G7830" t="str">
        <f t="shared" si="15508"/>
        <v>DL2020036</v>
      </c>
      <c r="H7830" t="str">
        <f t="shared" si="15565"/>
        <v>18</v>
      </c>
      <c r="I7830" t="str">
        <f t="shared" si="15566"/>
        <v>Pukkellaks_18_20201118_DL2020036_MariboGym</v>
      </c>
      <c r="J7830" t="str">
        <f t="shared" si="15567"/>
        <v>Pukkellaks</v>
      </c>
      <c r="K7830" t="str">
        <f t="shared" si="15568"/>
        <v>PosK</v>
      </c>
      <c r="L7830" t="str">
        <f t="shared" si="15569"/>
        <v>No Ct</v>
      </c>
      <c r="M7830">
        <f t="shared" si="15570"/>
        <v>0</v>
      </c>
      <c r="N7830">
        <f t="shared" si="15571"/>
        <v>0</v>
      </c>
      <c r="O7830">
        <f t="shared" si="15572"/>
        <v>0</v>
      </c>
      <c r="Q7830">
        <f t="shared" ref="Q7830" si="15580">IF(L7832="No Ct",0,L7832)</f>
        <v>0</v>
      </c>
      <c r="R7830">
        <f t="shared" ref="R7830" si="15581">IF(L7833="No Ct",0,L7833)</f>
        <v>0</v>
      </c>
      <c r="S7830" t="str">
        <f t="shared" ref="S7830" si="15582">IF(AND(M7830&gt;0,N7830=0),"Valid","Invalid")</f>
        <v>Invalid</v>
      </c>
      <c r="T7830" t="str">
        <f t="shared" ref="T7830" si="15583">IF(OR(Q7830&gt;1,R7830&gt;1),"Present","Absent")</f>
        <v>Absent</v>
      </c>
      <c r="U7830" t="str">
        <f t="shared" ref="U7830" si="15584">IF(OR(AND(Q7830&gt;1,Q7830&lt;41),AND(R7830&gt;1,R7830&lt;41)),"Ct&lt;41","Ct&gt;41")</f>
        <v>Ct&gt;41</v>
      </c>
      <c r="V7830" t="str">
        <f>VLOOKUP(J7830,Datasæt_Analysesystemer!$C$2:$D$68,2,FALSE)</f>
        <v>Pukkellaks</v>
      </c>
      <c r="W7830" t="str">
        <f t="shared" ref="W7830" si="15585">MID(F7830,10,9)</f>
        <v>DL2020036</v>
      </c>
      <c r="X7830" t="str">
        <f t="shared" ref="X7830" si="15586">W7830&amp;"_"&amp;V7830&amp;"_"&amp;S7830&amp;"_"&amp;T7830&amp;"_"&amp;U7830</f>
        <v>DL2020036_Pukkellaks_Invalid_Absent_Ct&gt;41</v>
      </c>
    </row>
    <row r="7831" spans="1:24" x14ac:dyDescent="0.25">
      <c r="A7831" t="s">
        <v>313</v>
      </c>
      <c r="B7831" t="s">
        <v>1496</v>
      </c>
      <c r="C7831" t="s">
        <v>16</v>
      </c>
      <c r="D7831" s="6">
        <v>0.1</v>
      </c>
      <c r="E7831" s="6" t="s">
        <v>17</v>
      </c>
      <c r="F7831" t="s">
        <v>1574</v>
      </c>
      <c r="G7831" t="str">
        <f t="shared" si="15508"/>
        <v>DL2020036</v>
      </c>
      <c r="H7831" t="str">
        <f t="shared" si="15565"/>
        <v>18</v>
      </c>
      <c r="I7831" t="str">
        <f t="shared" si="15566"/>
        <v>Pukkellaks_18_20201118_DL2020036_MariboGym</v>
      </c>
      <c r="J7831" t="str">
        <f t="shared" si="15567"/>
        <v>Pukkellaks</v>
      </c>
      <c r="K7831" t="str">
        <f t="shared" si="15568"/>
        <v>NegK</v>
      </c>
      <c r="L7831" t="str">
        <f t="shared" si="15569"/>
        <v>No Ct</v>
      </c>
      <c r="M7831" t="str">
        <f t="shared" si="15570"/>
        <v/>
      </c>
      <c r="N7831" t="str">
        <f t="shared" si="15571"/>
        <v/>
      </c>
      <c r="O7831" t="str">
        <f t="shared" si="15572"/>
        <v/>
      </c>
    </row>
    <row r="7832" spans="1:24" x14ac:dyDescent="0.25">
      <c r="A7832" t="s">
        <v>315</v>
      </c>
      <c r="B7832" t="s">
        <v>1497</v>
      </c>
      <c r="C7832" t="s">
        <v>20</v>
      </c>
      <c r="D7832" s="6">
        <v>0.1</v>
      </c>
      <c r="E7832" s="6" t="s">
        <v>17</v>
      </c>
      <c r="F7832" t="s">
        <v>1574</v>
      </c>
      <c r="G7832" t="str">
        <f t="shared" si="15508"/>
        <v>DL2020036</v>
      </c>
      <c r="H7832" t="str">
        <f t="shared" si="15565"/>
        <v>18</v>
      </c>
      <c r="I7832" t="str">
        <f t="shared" si="15566"/>
        <v>Pukkellaks_18_20201118_DL2020036_MariboGym</v>
      </c>
      <c r="J7832" t="str">
        <f t="shared" si="15567"/>
        <v>Pukkellaks</v>
      </c>
      <c r="K7832" t="str">
        <f t="shared" si="15568"/>
        <v>eDNA</v>
      </c>
      <c r="L7832" t="str">
        <f t="shared" si="15569"/>
        <v>No Ct</v>
      </c>
      <c r="M7832" t="str">
        <f t="shared" si="15570"/>
        <v/>
      </c>
      <c r="N7832" t="str">
        <f t="shared" si="15571"/>
        <v/>
      </c>
      <c r="O7832" t="str">
        <f t="shared" si="15572"/>
        <v/>
      </c>
    </row>
    <row r="7833" spans="1:24" x14ac:dyDescent="0.25">
      <c r="A7833" t="s">
        <v>317</v>
      </c>
      <c r="B7833" t="s">
        <v>1497</v>
      </c>
      <c r="C7833" t="s">
        <v>20</v>
      </c>
      <c r="D7833" s="6">
        <v>0.1</v>
      </c>
      <c r="E7833" s="6" t="s">
        <v>17</v>
      </c>
      <c r="F7833" t="s">
        <v>1574</v>
      </c>
      <c r="G7833" t="str">
        <f t="shared" si="15508"/>
        <v>DL2020036</v>
      </c>
      <c r="H7833" t="str">
        <f t="shared" si="15565"/>
        <v>18</v>
      </c>
      <c r="I7833" t="str">
        <f t="shared" si="15566"/>
        <v>Pukkellaks_18_20201118_DL2020036_MariboGym</v>
      </c>
      <c r="J7833" t="str">
        <f t="shared" si="15567"/>
        <v>Pukkellaks</v>
      </c>
      <c r="K7833" t="str">
        <f t="shared" si="15568"/>
        <v>eDNA</v>
      </c>
      <c r="L7833" t="str">
        <f t="shared" si="15569"/>
        <v>No Ct</v>
      </c>
      <c r="M7833" t="str">
        <f t="shared" si="15570"/>
        <v/>
      </c>
      <c r="N7833" t="str">
        <f t="shared" si="15571"/>
        <v/>
      </c>
      <c r="O7833" t="str">
        <f t="shared" si="15572"/>
        <v/>
      </c>
    </row>
    <row r="7834" spans="1:24" x14ac:dyDescent="0.25">
      <c r="A7834" t="s">
        <v>318</v>
      </c>
      <c r="B7834" t="s">
        <v>1498</v>
      </c>
      <c r="C7834" t="s">
        <v>13</v>
      </c>
      <c r="D7834" s="6">
        <v>0.1</v>
      </c>
      <c r="E7834" s="6">
        <v>41.91</v>
      </c>
      <c r="F7834" t="s">
        <v>1574</v>
      </c>
      <c r="G7834" t="str">
        <f t="shared" si="15508"/>
        <v>DL2020036</v>
      </c>
      <c r="H7834" t="str">
        <f t="shared" si="15565"/>
        <v>19</v>
      </c>
      <c r="I7834" t="str">
        <f t="shared" si="15566"/>
        <v>SibiriskStoer_19_20201118_DL2020036_MariboGym</v>
      </c>
      <c r="J7834" t="str">
        <f t="shared" si="15567"/>
        <v>SibiriskStoer</v>
      </c>
      <c r="K7834" t="str">
        <f t="shared" si="15568"/>
        <v>PosK</v>
      </c>
      <c r="L7834">
        <f t="shared" si="15569"/>
        <v>41.91</v>
      </c>
      <c r="M7834">
        <f t="shared" si="15570"/>
        <v>41.91</v>
      </c>
      <c r="N7834">
        <f t="shared" si="15571"/>
        <v>0</v>
      </c>
      <c r="O7834">
        <f t="shared" si="15572"/>
        <v>0</v>
      </c>
      <c r="Q7834">
        <f t="shared" ref="Q7834" si="15587">IF(L7836="No Ct",0,L7836)</f>
        <v>0</v>
      </c>
      <c r="R7834">
        <f t="shared" ref="R7834" si="15588">IF(L7837="No Ct",0,L7837)</f>
        <v>0</v>
      </c>
      <c r="S7834" t="str">
        <f t="shared" ref="S7834" si="15589">IF(AND(M7834&gt;0,N7834=0),"Valid","Invalid")</f>
        <v>Valid</v>
      </c>
      <c r="T7834" t="str">
        <f t="shared" ref="T7834" si="15590">IF(OR(Q7834&gt;1,R7834&gt;1),"Present","Absent")</f>
        <v>Absent</v>
      </c>
      <c r="U7834" t="str">
        <f t="shared" ref="U7834" si="15591">IF(OR(AND(Q7834&gt;1,Q7834&lt;41),AND(R7834&gt;1,R7834&lt;41)),"Ct&lt;41","Ct&gt;41")</f>
        <v>Ct&gt;41</v>
      </c>
      <c r="V7834" t="str">
        <f>VLOOKUP(J7834,Datasæt_Analysesystemer!$C$2:$D$68,2,FALSE)</f>
        <v>Siberisk stør</v>
      </c>
      <c r="W7834" t="str">
        <f t="shared" ref="W7834" si="15592">MID(F7834,10,9)</f>
        <v>DL2020036</v>
      </c>
      <c r="X7834" t="str">
        <f t="shared" ref="X7834" si="15593">W7834&amp;"_"&amp;V7834&amp;"_"&amp;S7834&amp;"_"&amp;T7834&amp;"_"&amp;U7834</f>
        <v>DL2020036_Siberisk stør_Valid_Absent_Ct&gt;41</v>
      </c>
    </row>
    <row r="7835" spans="1:24" x14ac:dyDescent="0.25">
      <c r="A7835" t="s">
        <v>320</v>
      </c>
      <c r="B7835" t="s">
        <v>1499</v>
      </c>
      <c r="C7835" t="s">
        <v>16</v>
      </c>
      <c r="D7835" s="6">
        <v>0.1</v>
      </c>
      <c r="E7835" s="6" t="s">
        <v>17</v>
      </c>
      <c r="F7835" t="s">
        <v>1574</v>
      </c>
      <c r="G7835" t="str">
        <f t="shared" si="15508"/>
        <v>DL2020036</v>
      </c>
      <c r="H7835" t="str">
        <f t="shared" si="15565"/>
        <v>19</v>
      </c>
      <c r="I7835" t="str">
        <f t="shared" si="15566"/>
        <v>SibiriskStoer_19_20201118_DL2020036_MariboGym</v>
      </c>
      <c r="J7835" t="str">
        <f t="shared" si="15567"/>
        <v>SibiriskStoer</v>
      </c>
      <c r="K7835" t="str">
        <f t="shared" si="15568"/>
        <v>NegK</v>
      </c>
      <c r="L7835" t="str">
        <f t="shared" si="15569"/>
        <v>No Ct</v>
      </c>
      <c r="M7835" t="str">
        <f t="shared" si="15570"/>
        <v/>
      </c>
      <c r="N7835" t="str">
        <f t="shared" si="15571"/>
        <v/>
      </c>
      <c r="O7835" t="str">
        <f t="shared" si="15572"/>
        <v/>
      </c>
    </row>
    <row r="7836" spans="1:24" x14ac:dyDescent="0.25">
      <c r="A7836" t="s">
        <v>322</v>
      </c>
      <c r="B7836" t="s">
        <v>1500</v>
      </c>
      <c r="C7836" t="s">
        <v>20</v>
      </c>
      <c r="D7836" s="6">
        <v>0.1</v>
      </c>
      <c r="E7836" s="6" t="s">
        <v>17</v>
      </c>
      <c r="F7836" t="s">
        <v>1574</v>
      </c>
      <c r="G7836" t="str">
        <f t="shared" si="15508"/>
        <v>DL2020036</v>
      </c>
      <c r="H7836" t="str">
        <f t="shared" si="15565"/>
        <v>19</v>
      </c>
      <c r="I7836" t="str">
        <f t="shared" si="15566"/>
        <v>SibiriskStoer_19_20201118_DL2020036_MariboGym</v>
      </c>
      <c r="J7836" t="str">
        <f t="shared" si="15567"/>
        <v>SibiriskStoer</v>
      </c>
      <c r="K7836" t="str">
        <f t="shared" si="15568"/>
        <v>eDNA</v>
      </c>
      <c r="L7836" t="str">
        <f t="shared" si="15569"/>
        <v>No Ct</v>
      </c>
      <c r="M7836" t="str">
        <f t="shared" si="15570"/>
        <v/>
      </c>
      <c r="N7836" t="str">
        <f t="shared" si="15571"/>
        <v/>
      </c>
      <c r="O7836" t="str">
        <f t="shared" si="15572"/>
        <v/>
      </c>
    </row>
    <row r="7837" spans="1:24" x14ac:dyDescent="0.25">
      <c r="A7837" t="s">
        <v>324</v>
      </c>
      <c r="B7837" t="s">
        <v>1500</v>
      </c>
      <c r="C7837" t="s">
        <v>20</v>
      </c>
      <c r="D7837" s="6">
        <v>0.1</v>
      </c>
      <c r="E7837" s="6" t="s">
        <v>17</v>
      </c>
      <c r="F7837" t="s">
        <v>1574</v>
      </c>
      <c r="G7837" t="str">
        <f t="shared" si="15508"/>
        <v>DL2020036</v>
      </c>
      <c r="H7837" t="str">
        <f t="shared" si="15565"/>
        <v>19</v>
      </c>
      <c r="I7837" t="str">
        <f t="shared" si="15566"/>
        <v>SibiriskStoer_19_20201118_DL2020036_MariboGym</v>
      </c>
      <c r="J7837" t="str">
        <f t="shared" si="15567"/>
        <v>SibiriskStoer</v>
      </c>
      <c r="K7837" t="str">
        <f t="shared" si="15568"/>
        <v>eDNA</v>
      </c>
      <c r="L7837" t="str">
        <f t="shared" si="15569"/>
        <v>No Ct</v>
      </c>
      <c r="M7837" t="str">
        <f t="shared" si="15570"/>
        <v/>
      </c>
      <c r="N7837" t="str">
        <f t="shared" si="15571"/>
        <v/>
      </c>
      <c r="O7837" t="str">
        <f t="shared" si="15572"/>
        <v/>
      </c>
    </row>
    <row r="7838" spans="1:24" x14ac:dyDescent="0.25">
      <c r="A7838" t="s">
        <v>325</v>
      </c>
      <c r="B7838" t="s">
        <v>1501</v>
      </c>
      <c r="C7838" t="s">
        <v>13</v>
      </c>
      <c r="D7838" s="6">
        <v>0.1</v>
      </c>
      <c r="E7838" s="6">
        <v>37.75</v>
      </c>
      <c r="F7838" t="s">
        <v>1574</v>
      </c>
      <c r="G7838" t="str">
        <f t="shared" si="15508"/>
        <v>DL2020036</v>
      </c>
      <c r="H7838" t="str">
        <f t="shared" si="15565"/>
        <v>20</v>
      </c>
      <c r="I7838" t="str">
        <f t="shared" si="15566"/>
        <v>SibiriskStoer_20_20201118_DL2020036_MariboGym</v>
      </c>
      <c r="J7838" t="str">
        <f t="shared" si="15567"/>
        <v>SibiriskStoer</v>
      </c>
      <c r="K7838" t="str">
        <f t="shared" si="15568"/>
        <v>PosK</v>
      </c>
      <c r="L7838">
        <f t="shared" si="15569"/>
        <v>37.75</v>
      </c>
      <c r="M7838">
        <f t="shared" si="15570"/>
        <v>37.75</v>
      </c>
      <c r="N7838">
        <f t="shared" si="15571"/>
        <v>0</v>
      </c>
      <c r="O7838">
        <f t="shared" si="15572"/>
        <v>0</v>
      </c>
      <c r="Q7838">
        <f t="shared" ref="Q7838" si="15594">IF(L7840="No Ct",0,L7840)</f>
        <v>0</v>
      </c>
      <c r="R7838">
        <f t="shared" ref="R7838" si="15595">IF(L7841="No Ct",0,L7841)</f>
        <v>0</v>
      </c>
      <c r="S7838" t="str">
        <f t="shared" ref="S7838" si="15596">IF(AND(M7838&gt;0,N7838=0),"Valid","Invalid")</f>
        <v>Valid</v>
      </c>
      <c r="T7838" t="str">
        <f t="shared" ref="T7838" si="15597">IF(OR(Q7838&gt;1,R7838&gt;1),"Present","Absent")</f>
        <v>Absent</v>
      </c>
      <c r="U7838" t="str">
        <f t="shared" ref="U7838" si="15598">IF(OR(AND(Q7838&gt;1,Q7838&lt;41),AND(R7838&gt;1,R7838&lt;41)),"Ct&lt;41","Ct&gt;41")</f>
        <v>Ct&gt;41</v>
      </c>
      <c r="V7838" t="str">
        <f>VLOOKUP(J7838,Datasæt_Analysesystemer!$C$2:$D$68,2,FALSE)</f>
        <v>Siberisk stør</v>
      </c>
      <c r="W7838" t="str">
        <f t="shared" ref="W7838" si="15599">MID(F7838,10,9)</f>
        <v>DL2020036</v>
      </c>
      <c r="X7838" t="str">
        <f t="shared" ref="X7838" si="15600">W7838&amp;"_"&amp;V7838&amp;"_"&amp;S7838&amp;"_"&amp;T7838&amp;"_"&amp;U7838</f>
        <v>DL2020036_Siberisk stør_Valid_Absent_Ct&gt;41</v>
      </c>
    </row>
    <row r="7839" spans="1:24" x14ac:dyDescent="0.25">
      <c r="A7839" t="s">
        <v>327</v>
      </c>
      <c r="B7839" t="s">
        <v>1502</v>
      </c>
      <c r="C7839" t="s">
        <v>16</v>
      </c>
      <c r="D7839" s="6">
        <v>0.1</v>
      </c>
      <c r="E7839" s="6" t="s">
        <v>17</v>
      </c>
      <c r="F7839" t="s">
        <v>1574</v>
      </c>
      <c r="G7839" t="str">
        <f t="shared" si="15508"/>
        <v>DL2020036</v>
      </c>
      <c r="H7839" t="str">
        <f t="shared" si="15565"/>
        <v>20</v>
      </c>
      <c r="I7839" t="str">
        <f t="shared" si="15566"/>
        <v>SibiriskStoer_20_20201118_DL2020036_MariboGym</v>
      </c>
      <c r="J7839" t="str">
        <f t="shared" si="15567"/>
        <v>SibiriskStoer</v>
      </c>
      <c r="K7839" t="str">
        <f t="shared" si="15568"/>
        <v>NegK</v>
      </c>
      <c r="L7839" t="str">
        <f t="shared" si="15569"/>
        <v>No Ct</v>
      </c>
      <c r="M7839" t="str">
        <f t="shared" si="15570"/>
        <v/>
      </c>
      <c r="N7839" t="str">
        <f t="shared" si="15571"/>
        <v/>
      </c>
      <c r="O7839" t="str">
        <f t="shared" si="15572"/>
        <v/>
      </c>
    </row>
    <row r="7840" spans="1:24" x14ac:dyDescent="0.25">
      <c r="A7840" t="s">
        <v>329</v>
      </c>
      <c r="B7840" t="s">
        <v>1503</v>
      </c>
      <c r="C7840" t="s">
        <v>20</v>
      </c>
      <c r="D7840" s="6">
        <v>0.1</v>
      </c>
      <c r="E7840" s="6" t="s">
        <v>17</v>
      </c>
      <c r="F7840" t="s">
        <v>1574</v>
      </c>
      <c r="G7840" t="str">
        <f t="shared" si="15508"/>
        <v>DL2020036</v>
      </c>
      <c r="H7840" t="str">
        <f t="shared" si="15565"/>
        <v>20</v>
      </c>
      <c r="I7840" t="str">
        <f t="shared" si="15566"/>
        <v>SibiriskStoer_20_20201118_DL2020036_MariboGym</v>
      </c>
      <c r="J7840" t="str">
        <f t="shared" si="15567"/>
        <v>SibiriskStoer</v>
      </c>
      <c r="K7840" t="str">
        <f t="shared" si="15568"/>
        <v>eDNA</v>
      </c>
      <c r="L7840" t="str">
        <f t="shared" si="15569"/>
        <v>No Ct</v>
      </c>
      <c r="M7840" t="str">
        <f t="shared" si="15570"/>
        <v/>
      </c>
      <c r="N7840" t="str">
        <f t="shared" si="15571"/>
        <v/>
      </c>
      <c r="O7840" t="str">
        <f t="shared" si="15572"/>
        <v/>
      </c>
    </row>
    <row r="7841" spans="1:24" x14ac:dyDescent="0.25">
      <c r="A7841" t="s">
        <v>331</v>
      </c>
      <c r="B7841" t="s">
        <v>1503</v>
      </c>
      <c r="C7841" t="s">
        <v>20</v>
      </c>
      <c r="D7841" s="6">
        <v>0.1</v>
      </c>
      <c r="E7841" s="6" t="s">
        <v>17</v>
      </c>
      <c r="F7841" t="s">
        <v>1574</v>
      </c>
      <c r="G7841" t="str">
        <f t="shared" si="15508"/>
        <v>DL2020036</v>
      </c>
      <c r="H7841" t="str">
        <f t="shared" si="15565"/>
        <v>20</v>
      </c>
      <c r="I7841" t="str">
        <f t="shared" si="15566"/>
        <v>SibiriskStoer_20_20201118_DL2020036_MariboGym</v>
      </c>
      <c r="J7841" t="str">
        <f t="shared" si="15567"/>
        <v>SibiriskStoer</v>
      </c>
      <c r="K7841" t="str">
        <f t="shared" si="15568"/>
        <v>eDNA</v>
      </c>
      <c r="L7841" t="str">
        <f t="shared" si="15569"/>
        <v>No Ct</v>
      </c>
      <c r="M7841" t="str">
        <f t="shared" si="15570"/>
        <v/>
      </c>
      <c r="N7841" t="str">
        <f t="shared" si="15571"/>
        <v/>
      </c>
      <c r="O7841" t="str">
        <f t="shared" si="15572"/>
        <v/>
      </c>
    </row>
    <row r="7842" spans="1:24" x14ac:dyDescent="0.25">
      <c r="A7842" t="s">
        <v>390</v>
      </c>
      <c r="B7842" t="s">
        <v>1504</v>
      </c>
      <c r="C7842" t="s">
        <v>13</v>
      </c>
      <c r="D7842" s="6">
        <v>0.1</v>
      </c>
      <c r="E7842" s="6" t="s">
        <v>17</v>
      </c>
      <c r="F7842" t="s">
        <v>1574</v>
      </c>
      <c r="G7842" t="str">
        <f t="shared" si="15508"/>
        <v>DL2020036</v>
      </c>
      <c r="H7842" t="str">
        <f t="shared" si="15565"/>
        <v>21</v>
      </c>
      <c r="I7842" t="str">
        <f t="shared" si="15566"/>
        <v>Stillehavsoesters_21_20201118_DL2020036_MariboGym</v>
      </c>
      <c r="J7842" t="str">
        <f t="shared" si="15567"/>
        <v>Stillehavsoesters</v>
      </c>
      <c r="K7842" t="str">
        <f t="shared" si="15568"/>
        <v>PosK</v>
      </c>
      <c r="L7842" t="str">
        <f t="shared" si="15569"/>
        <v>No Ct</v>
      </c>
      <c r="M7842">
        <f t="shared" si="15570"/>
        <v>0</v>
      </c>
      <c r="N7842">
        <f t="shared" si="15571"/>
        <v>0</v>
      </c>
      <c r="O7842">
        <f t="shared" si="15572"/>
        <v>0</v>
      </c>
      <c r="Q7842">
        <f t="shared" ref="Q7842" si="15601">IF(L7844="No Ct",0,L7844)</f>
        <v>0</v>
      </c>
      <c r="R7842">
        <f t="shared" ref="R7842" si="15602">IF(L7845="No Ct",0,L7845)</f>
        <v>0</v>
      </c>
      <c r="S7842" t="str">
        <f t="shared" ref="S7842" si="15603">IF(AND(M7842&gt;0,N7842=0),"Valid","Invalid")</f>
        <v>Invalid</v>
      </c>
      <c r="T7842" t="str">
        <f t="shared" ref="T7842" si="15604">IF(OR(Q7842&gt;1,R7842&gt;1),"Present","Absent")</f>
        <v>Absent</v>
      </c>
      <c r="U7842" t="str">
        <f t="shared" ref="U7842" si="15605">IF(OR(AND(Q7842&gt;1,Q7842&lt;41),AND(R7842&gt;1,R7842&lt;41)),"Ct&lt;41","Ct&gt;41")</f>
        <v>Ct&gt;41</v>
      </c>
      <c r="V7842" t="str">
        <f>VLOOKUP(J7842,Datasæt_Analysesystemer!$C$2:$D$68,2,FALSE)</f>
        <v>Stillehavsøsters</v>
      </c>
      <c r="W7842" t="str">
        <f t="shared" ref="W7842" si="15606">MID(F7842,10,9)</f>
        <v>DL2020036</v>
      </c>
      <c r="X7842" t="str">
        <f t="shared" ref="X7842" si="15607">W7842&amp;"_"&amp;V7842&amp;"_"&amp;S7842&amp;"_"&amp;T7842&amp;"_"&amp;U7842</f>
        <v>DL2020036_Stillehavsøsters_Invalid_Absent_Ct&gt;41</v>
      </c>
    </row>
    <row r="7843" spans="1:24" x14ac:dyDescent="0.25">
      <c r="A7843" t="s">
        <v>392</v>
      </c>
      <c r="B7843" t="s">
        <v>1505</v>
      </c>
      <c r="C7843" t="s">
        <v>16</v>
      </c>
      <c r="D7843" s="6">
        <v>0.1</v>
      </c>
      <c r="E7843" s="6" t="s">
        <v>17</v>
      </c>
      <c r="F7843" t="s">
        <v>1574</v>
      </c>
      <c r="G7843" t="str">
        <f t="shared" si="15508"/>
        <v>DL2020036</v>
      </c>
      <c r="H7843" t="str">
        <f t="shared" si="15565"/>
        <v>21</v>
      </c>
      <c r="I7843" t="str">
        <f t="shared" si="15566"/>
        <v>Stillehavsoesters_21_20201118_DL2020036_MariboGym</v>
      </c>
      <c r="J7843" t="str">
        <f t="shared" si="15567"/>
        <v>Stillehavsoesters</v>
      </c>
      <c r="K7843" t="str">
        <f t="shared" si="15568"/>
        <v>NegK</v>
      </c>
      <c r="L7843" t="str">
        <f t="shared" si="15569"/>
        <v>No Ct</v>
      </c>
      <c r="M7843" t="str">
        <f t="shared" si="15570"/>
        <v/>
      </c>
      <c r="N7843" t="str">
        <f t="shared" si="15571"/>
        <v/>
      </c>
      <c r="O7843" t="str">
        <f t="shared" si="15572"/>
        <v/>
      </c>
    </row>
    <row r="7844" spans="1:24" x14ac:dyDescent="0.25">
      <c r="A7844" t="s">
        <v>394</v>
      </c>
      <c r="B7844" t="s">
        <v>1506</v>
      </c>
      <c r="C7844" t="s">
        <v>20</v>
      </c>
      <c r="D7844" s="6">
        <v>0.1</v>
      </c>
      <c r="E7844" s="6" t="s">
        <v>17</v>
      </c>
      <c r="F7844" t="s">
        <v>1574</v>
      </c>
      <c r="G7844" t="str">
        <f t="shared" si="15508"/>
        <v>DL2020036</v>
      </c>
      <c r="H7844" t="str">
        <f t="shared" si="15565"/>
        <v>21</v>
      </c>
      <c r="I7844" t="str">
        <f t="shared" si="15566"/>
        <v>Stillehavsoesters_21_20201118_DL2020036_MariboGym</v>
      </c>
      <c r="J7844" t="str">
        <f t="shared" si="15567"/>
        <v>Stillehavsoesters</v>
      </c>
      <c r="K7844" t="str">
        <f t="shared" si="15568"/>
        <v>eDNA</v>
      </c>
      <c r="L7844" t="str">
        <f t="shared" si="15569"/>
        <v>No Ct</v>
      </c>
      <c r="M7844" t="str">
        <f t="shared" si="15570"/>
        <v/>
      </c>
      <c r="N7844" t="str">
        <f t="shared" si="15571"/>
        <v/>
      </c>
      <c r="O7844" t="str">
        <f t="shared" si="15572"/>
        <v/>
      </c>
    </row>
    <row r="7845" spans="1:24" x14ac:dyDescent="0.25">
      <c r="A7845" t="s">
        <v>396</v>
      </c>
      <c r="B7845" t="s">
        <v>1506</v>
      </c>
      <c r="C7845" t="s">
        <v>20</v>
      </c>
      <c r="D7845" s="6">
        <v>0.1</v>
      </c>
      <c r="E7845" s="6" t="s">
        <v>17</v>
      </c>
      <c r="F7845" t="s">
        <v>1574</v>
      </c>
      <c r="G7845" t="str">
        <f t="shared" si="15508"/>
        <v>DL2020036</v>
      </c>
      <c r="H7845" t="str">
        <f t="shared" si="15565"/>
        <v>21</v>
      </c>
      <c r="I7845" t="str">
        <f t="shared" si="15566"/>
        <v>Stillehavsoesters_21_20201118_DL2020036_MariboGym</v>
      </c>
      <c r="J7845" t="str">
        <f t="shared" si="15567"/>
        <v>Stillehavsoesters</v>
      </c>
      <c r="K7845" t="str">
        <f t="shared" si="15568"/>
        <v>eDNA</v>
      </c>
      <c r="L7845" t="str">
        <f t="shared" si="15569"/>
        <v>No Ct</v>
      </c>
      <c r="M7845" t="str">
        <f t="shared" si="15570"/>
        <v/>
      </c>
      <c r="N7845" t="str">
        <f t="shared" si="15571"/>
        <v/>
      </c>
      <c r="O7845" t="str">
        <f t="shared" si="15572"/>
        <v/>
      </c>
    </row>
    <row r="7846" spans="1:24" x14ac:dyDescent="0.25">
      <c r="A7846" t="s">
        <v>397</v>
      </c>
      <c r="B7846" t="s">
        <v>1507</v>
      </c>
      <c r="C7846" t="s">
        <v>13</v>
      </c>
      <c r="D7846" s="6">
        <v>0.1</v>
      </c>
      <c r="E7846" s="6">
        <v>36.9</v>
      </c>
      <c r="F7846" t="s">
        <v>1574</v>
      </c>
      <c r="G7846" t="str">
        <f t="shared" si="15508"/>
        <v>DL2020036</v>
      </c>
      <c r="H7846" t="str">
        <f t="shared" si="15565"/>
        <v>22</v>
      </c>
      <c r="I7846" t="str">
        <f t="shared" si="15566"/>
        <v>Stillehavsoesters_22_20201118_DL2020036_MariboGym</v>
      </c>
      <c r="J7846" t="str">
        <f t="shared" si="15567"/>
        <v>Stillehavsoesters</v>
      </c>
      <c r="K7846" t="str">
        <f t="shared" si="15568"/>
        <v>PosK</v>
      </c>
      <c r="L7846">
        <f t="shared" si="15569"/>
        <v>36.9</v>
      </c>
      <c r="M7846">
        <f t="shared" si="15570"/>
        <v>36.9</v>
      </c>
      <c r="N7846">
        <f t="shared" si="15571"/>
        <v>0</v>
      </c>
      <c r="O7846">
        <f t="shared" si="15572"/>
        <v>0</v>
      </c>
      <c r="Q7846">
        <f t="shared" ref="Q7846" si="15608">IF(L7848="No Ct",0,L7848)</f>
        <v>0</v>
      </c>
      <c r="R7846">
        <f t="shared" ref="R7846" si="15609">IF(L7849="No Ct",0,L7849)</f>
        <v>0</v>
      </c>
      <c r="S7846" t="str">
        <f t="shared" ref="S7846" si="15610">IF(AND(M7846&gt;0,N7846=0),"Valid","Invalid")</f>
        <v>Valid</v>
      </c>
      <c r="T7846" t="str">
        <f t="shared" ref="T7846" si="15611">IF(OR(Q7846&gt;1,R7846&gt;1),"Present","Absent")</f>
        <v>Absent</v>
      </c>
      <c r="U7846" t="str">
        <f t="shared" ref="U7846" si="15612">IF(OR(AND(Q7846&gt;1,Q7846&lt;41),AND(R7846&gt;1,R7846&lt;41)),"Ct&lt;41","Ct&gt;41")</f>
        <v>Ct&gt;41</v>
      </c>
      <c r="V7846" t="str">
        <f>VLOOKUP(J7846,Datasæt_Analysesystemer!$C$2:$D$68,2,FALSE)</f>
        <v>Stillehavsøsters</v>
      </c>
      <c r="W7846" t="str">
        <f t="shared" ref="W7846" si="15613">MID(F7846,10,9)</f>
        <v>DL2020036</v>
      </c>
      <c r="X7846" t="str">
        <f t="shared" ref="X7846" si="15614">W7846&amp;"_"&amp;V7846&amp;"_"&amp;S7846&amp;"_"&amp;T7846&amp;"_"&amp;U7846</f>
        <v>DL2020036_Stillehavsøsters_Valid_Absent_Ct&gt;41</v>
      </c>
    </row>
    <row r="7847" spans="1:24" x14ac:dyDescent="0.25">
      <c r="A7847" t="s">
        <v>399</v>
      </c>
      <c r="B7847" t="s">
        <v>1508</v>
      </c>
      <c r="C7847" t="s">
        <v>16</v>
      </c>
      <c r="D7847" s="6">
        <v>0.1</v>
      </c>
      <c r="E7847" s="6" t="s">
        <v>17</v>
      </c>
      <c r="F7847" t="s">
        <v>1574</v>
      </c>
      <c r="G7847" t="str">
        <f t="shared" si="15508"/>
        <v>DL2020036</v>
      </c>
      <c r="H7847" t="str">
        <f t="shared" si="15565"/>
        <v>22</v>
      </c>
      <c r="I7847" t="str">
        <f t="shared" si="15566"/>
        <v>Stillehavsoesters_22_20201118_DL2020036_MariboGym</v>
      </c>
      <c r="J7847" t="str">
        <f t="shared" si="15567"/>
        <v>Stillehavsoesters</v>
      </c>
      <c r="K7847" t="str">
        <f t="shared" si="15568"/>
        <v>NegK</v>
      </c>
      <c r="L7847" t="str">
        <f t="shared" si="15569"/>
        <v>No Ct</v>
      </c>
      <c r="M7847" t="str">
        <f t="shared" si="15570"/>
        <v/>
      </c>
      <c r="N7847" t="str">
        <f t="shared" si="15571"/>
        <v/>
      </c>
      <c r="O7847" t="str">
        <f t="shared" si="15572"/>
        <v/>
      </c>
    </row>
    <row r="7848" spans="1:24" x14ac:dyDescent="0.25">
      <c r="A7848" t="s">
        <v>401</v>
      </c>
      <c r="B7848" t="s">
        <v>1509</v>
      </c>
      <c r="C7848" t="s">
        <v>20</v>
      </c>
      <c r="D7848" s="6">
        <v>0.1</v>
      </c>
      <c r="E7848" s="6" t="s">
        <v>17</v>
      </c>
      <c r="F7848" t="s">
        <v>1574</v>
      </c>
      <c r="G7848" t="str">
        <f t="shared" si="15508"/>
        <v>DL2020036</v>
      </c>
      <c r="H7848" t="str">
        <f t="shared" si="15565"/>
        <v>22</v>
      </c>
      <c r="I7848" t="str">
        <f t="shared" si="15566"/>
        <v>Stillehavsoesters_22_20201118_DL2020036_MariboGym</v>
      </c>
      <c r="J7848" t="str">
        <f t="shared" si="15567"/>
        <v>Stillehavsoesters</v>
      </c>
      <c r="K7848" t="str">
        <f t="shared" si="15568"/>
        <v>eDNA</v>
      </c>
      <c r="L7848" t="str">
        <f t="shared" si="15569"/>
        <v>No Ct</v>
      </c>
      <c r="M7848" t="str">
        <f t="shared" si="15570"/>
        <v/>
      </c>
      <c r="N7848" t="str">
        <f t="shared" si="15571"/>
        <v/>
      </c>
      <c r="O7848" t="str">
        <f t="shared" si="15572"/>
        <v/>
      </c>
    </row>
    <row r="7849" spans="1:24" x14ac:dyDescent="0.25">
      <c r="A7849" t="s">
        <v>403</v>
      </c>
      <c r="B7849" t="s">
        <v>1509</v>
      </c>
      <c r="C7849" t="s">
        <v>20</v>
      </c>
      <c r="D7849" s="6">
        <v>0.1</v>
      </c>
      <c r="E7849" s="6" t="s">
        <v>17</v>
      </c>
      <c r="F7849" t="s">
        <v>1574</v>
      </c>
      <c r="G7849" t="str">
        <f t="shared" si="15508"/>
        <v>DL2020036</v>
      </c>
      <c r="H7849" t="str">
        <f t="shared" si="15565"/>
        <v>22</v>
      </c>
      <c r="I7849" t="str">
        <f t="shared" si="15566"/>
        <v>Stillehavsoesters_22_20201118_DL2020036_MariboGym</v>
      </c>
      <c r="J7849" t="str">
        <f t="shared" si="15567"/>
        <v>Stillehavsoesters</v>
      </c>
      <c r="K7849" t="str">
        <f t="shared" si="15568"/>
        <v>eDNA</v>
      </c>
      <c r="L7849" t="str">
        <f t="shared" si="15569"/>
        <v>No Ct</v>
      </c>
      <c r="M7849" t="str">
        <f t="shared" si="15570"/>
        <v/>
      </c>
      <c r="N7849" t="str">
        <f t="shared" si="15571"/>
        <v/>
      </c>
      <c r="O7849" t="str">
        <f t="shared" si="15572"/>
        <v/>
      </c>
    </row>
    <row r="7850" spans="1:24" x14ac:dyDescent="0.25">
      <c r="A7850" t="s">
        <v>404</v>
      </c>
      <c r="B7850" t="s">
        <v>692</v>
      </c>
      <c r="C7850" t="s">
        <v>13</v>
      </c>
      <c r="D7850" s="6">
        <v>0.1</v>
      </c>
      <c r="E7850" s="6">
        <v>31.48</v>
      </c>
      <c r="F7850" t="s">
        <v>1574</v>
      </c>
      <c r="G7850" t="str">
        <f t="shared" si="15508"/>
        <v>DL2020036</v>
      </c>
      <c r="H7850" t="str">
        <f t="shared" si="15565"/>
        <v>23</v>
      </c>
      <c r="I7850" t="str">
        <f t="shared" si="15566"/>
        <v>SortmundetKutling_23_20201118_DL2020036_MariboGym</v>
      </c>
      <c r="J7850" t="str">
        <f t="shared" si="15567"/>
        <v>SortmundetKutling</v>
      </c>
      <c r="K7850" t="str">
        <f t="shared" si="15568"/>
        <v>PosK</v>
      </c>
      <c r="L7850">
        <f t="shared" si="15569"/>
        <v>31.48</v>
      </c>
      <c r="M7850">
        <f t="shared" si="15570"/>
        <v>31.48</v>
      </c>
      <c r="N7850">
        <f t="shared" si="15571"/>
        <v>0</v>
      </c>
      <c r="O7850">
        <f t="shared" si="15572"/>
        <v>70.66</v>
      </c>
      <c r="Q7850">
        <f t="shared" ref="Q7850" si="15615">IF(L7852="No Ct",0,L7852)</f>
        <v>36.26</v>
      </c>
      <c r="R7850">
        <f t="shared" ref="R7850" si="15616">IF(L7853="No Ct",0,L7853)</f>
        <v>34.4</v>
      </c>
      <c r="S7850" t="str">
        <f t="shared" ref="S7850" si="15617">IF(AND(M7850&gt;0,N7850=0),"Valid","Invalid")</f>
        <v>Valid</v>
      </c>
      <c r="T7850" t="str">
        <f t="shared" ref="T7850" si="15618">IF(OR(Q7850&gt;1,R7850&gt;1),"Present","Absent")</f>
        <v>Present</v>
      </c>
      <c r="U7850" t="str">
        <f t="shared" ref="U7850" si="15619">IF(OR(AND(Q7850&gt;1,Q7850&lt;41),AND(R7850&gt;1,R7850&lt;41)),"Ct&lt;41","Ct&gt;41")</f>
        <v>Ct&lt;41</v>
      </c>
      <c r="V7850" t="str">
        <f>VLOOKUP(J7850,Datasæt_Analysesystemer!$C$2:$D$68,2,FALSE)</f>
        <v>Sortmundet kutling</v>
      </c>
      <c r="W7850" t="str">
        <f t="shared" ref="W7850" si="15620">MID(F7850,10,9)</f>
        <v>DL2020036</v>
      </c>
      <c r="X7850" t="str">
        <f t="shared" ref="X7850" si="15621">W7850&amp;"_"&amp;V7850&amp;"_"&amp;S7850&amp;"_"&amp;T7850&amp;"_"&amp;U7850</f>
        <v>DL2020036_Sortmundet kutling_Valid_Present_Ct&lt;41</v>
      </c>
    </row>
    <row r="7851" spans="1:24" x14ac:dyDescent="0.25">
      <c r="A7851" t="s">
        <v>406</v>
      </c>
      <c r="B7851" t="s">
        <v>693</v>
      </c>
      <c r="C7851" t="s">
        <v>16</v>
      </c>
      <c r="D7851" s="6">
        <v>0.1</v>
      </c>
      <c r="E7851" s="6" t="s">
        <v>17</v>
      </c>
      <c r="F7851" t="s">
        <v>1574</v>
      </c>
      <c r="G7851" t="str">
        <f t="shared" si="15508"/>
        <v>DL2020036</v>
      </c>
      <c r="H7851" t="str">
        <f t="shared" si="15565"/>
        <v>23</v>
      </c>
      <c r="I7851" t="str">
        <f t="shared" si="15566"/>
        <v>SortmundetKutling_23_20201118_DL2020036_MariboGym</v>
      </c>
      <c r="J7851" t="str">
        <f t="shared" si="15567"/>
        <v>SortmundetKutling</v>
      </c>
      <c r="K7851" t="str">
        <f t="shared" si="15568"/>
        <v>NegK</v>
      </c>
      <c r="L7851" t="str">
        <f t="shared" si="15569"/>
        <v>No Ct</v>
      </c>
      <c r="M7851" t="str">
        <f t="shared" si="15570"/>
        <v/>
      </c>
      <c r="N7851" t="str">
        <f t="shared" si="15571"/>
        <v/>
      </c>
      <c r="O7851" t="str">
        <f t="shared" si="15572"/>
        <v/>
      </c>
    </row>
    <row r="7852" spans="1:24" x14ac:dyDescent="0.25">
      <c r="A7852" t="s">
        <v>408</v>
      </c>
      <c r="B7852" t="s">
        <v>694</v>
      </c>
      <c r="C7852" t="s">
        <v>20</v>
      </c>
      <c r="D7852" s="6">
        <v>0.1</v>
      </c>
      <c r="E7852" s="6">
        <v>36.26</v>
      </c>
      <c r="F7852" t="s">
        <v>1574</v>
      </c>
      <c r="G7852" t="str">
        <f t="shared" si="15508"/>
        <v>DL2020036</v>
      </c>
      <c r="H7852" t="str">
        <f t="shared" si="15565"/>
        <v>23</v>
      </c>
      <c r="I7852" t="str">
        <f t="shared" si="15566"/>
        <v>SortmundetKutling_23_20201118_DL2020036_MariboGym</v>
      </c>
      <c r="J7852" t="str">
        <f t="shared" si="15567"/>
        <v>SortmundetKutling</v>
      </c>
      <c r="K7852" t="str">
        <f t="shared" si="15568"/>
        <v>eDNA</v>
      </c>
      <c r="L7852">
        <f t="shared" si="15569"/>
        <v>36.26</v>
      </c>
      <c r="M7852" t="str">
        <f t="shared" si="15570"/>
        <v/>
      </c>
      <c r="N7852" t="str">
        <f t="shared" si="15571"/>
        <v/>
      </c>
      <c r="O7852" t="str">
        <f t="shared" si="15572"/>
        <v/>
      </c>
    </row>
    <row r="7853" spans="1:24" x14ac:dyDescent="0.25">
      <c r="A7853" t="s">
        <v>410</v>
      </c>
      <c r="B7853" t="s">
        <v>694</v>
      </c>
      <c r="C7853" t="s">
        <v>20</v>
      </c>
      <c r="D7853" s="6">
        <v>0.1</v>
      </c>
      <c r="E7853" s="6">
        <v>34.4</v>
      </c>
      <c r="F7853" t="s">
        <v>1574</v>
      </c>
      <c r="G7853" t="str">
        <f t="shared" si="15508"/>
        <v>DL2020036</v>
      </c>
      <c r="H7853" t="str">
        <f t="shared" si="15565"/>
        <v>23</v>
      </c>
      <c r="I7853" t="str">
        <f t="shared" si="15566"/>
        <v>SortmundetKutling_23_20201118_DL2020036_MariboGym</v>
      </c>
      <c r="J7853" t="str">
        <f t="shared" si="15567"/>
        <v>SortmundetKutling</v>
      </c>
      <c r="K7853" t="str">
        <f t="shared" si="15568"/>
        <v>eDNA</v>
      </c>
      <c r="L7853">
        <f t="shared" si="15569"/>
        <v>34.4</v>
      </c>
      <c r="M7853" t="str">
        <f t="shared" si="15570"/>
        <v/>
      </c>
      <c r="N7853" t="str">
        <f t="shared" si="15571"/>
        <v/>
      </c>
      <c r="O7853" t="str">
        <f t="shared" si="15572"/>
        <v/>
      </c>
    </row>
    <row r="7854" spans="1:24" x14ac:dyDescent="0.25">
      <c r="A7854" t="s">
        <v>411</v>
      </c>
      <c r="B7854" t="s">
        <v>695</v>
      </c>
      <c r="C7854" t="s">
        <v>13</v>
      </c>
      <c r="D7854" s="6">
        <v>0.1</v>
      </c>
      <c r="E7854" s="6">
        <v>38.46</v>
      </c>
      <c r="F7854" t="s">
        <v>1574</v>
      </c>
      <c r="G7854" t="str">
        <f t="shared" si="15508"/>
        <v>DL2020036</v>
      </c>
      <c r="H7854" t="str">
        <f t="shared" si="15565"/>
        <v>24</v>
      </c>
      <c r="I7854" t="str">
        <f t="shared" si="15566"/>
        <v>SortmundetKutling_24_20201118_DL2020036_MariboGym</v>
      </c>
      <c r="J7854" t="str">
        <f t="shared" si="15567"/>
        <v>SortmundetKutling</v>
      </c>
      <c r="K7854" t="str">
        <f t="shared" si="15568"/>
        <v>PosK</v>
      </c>
      <c r="L7854">
        <f t="shared" si="15569"/>
        <v>38.46</v>
      </c>
      <c r="M7854">
        <f t="shared" si="15570"/>
        <v>38.46</v>
      </c>
      <c r="N7854">
        <f t="shared" si="15571"/>
        <v>0</v>
      </c>
      <c r="O7854">
        <f t="shared" si="15572"/>
        <v>72.61</v>
      </c>
      <c r="Q7854">
        <f t="shared" ref="Q7854" si="15622">IF(L7856="No Ct",0,L7856)</f>
        <v>37.549999999999997</v>
      </c>
      <c r="R7854">
        <f t="shared" ref="R7854" si="15623">IF(L7857="No Ct",0,L7857)</f>
        <v>35.06</v>
      </c>
      <c r="S7854" t="str">
        <f t="shared" ref="S7854" si="15624">IF(AND(M7854&gt;0,N7854=0),"Valid","Invalid")</f>
        <v>Valid</v>
      </c>
      <c r="T7854" t="str">
        <f t="shared" ref="T7854" si="15625">IF(OR(Q7854&gt;1,R7854&gt;1),"Present","Absent")</f>
        <v>Present</v>
      </c>
      <c r="U7854" t="str">
        <f t="shared" ref="U7854" si="15626">IF(OR(AND(Q7854&gt;1,Q7854&lt;41),AND(R7854&gt;1,R7854&lt;41)),"Ct&lt;41","Ct&gt;41")</f>
        <v>Ct&lt;41</v>
      </c>
      <c r="V7854" t="str">
        <f>VLOOKUP(J7854,Datasæt_Analysesystemer!$C$2:$D$68,2,FALSE)</f>
        <v>Sortmundet kutling</v>
      </c>
      <c r="W7854" t="str">
        <f t="shared" ref="W7854" si="15627">MID(F7854,10,9)</f>
        <v>DL2020036</v>
      </c>
      <c r="X7854" t="str">
        <f t="shared" ref="X7854" si="15628">W7854&amp;"_"&amp;V7854&amp;"_"&amp;S7854&amp;"_"&amp;T7854&amp;"_"&amp;U7854</f>
        <v>DL2020036_Sortmundet kutling_Valid_Present_Ct&lt;41</v>
      </c>
    </row>
    <row r="7855" spans="1:24" x14ac:dyDescent="0.25">
      <c r="A7855" t="s">
        <v>413</v>
      </c>
      <c r="B7855" t="s">
        <v>696</v>
      </c>
      <c r="C7855" t="s">
        <v>16</v>
      </c>
      <c r="D7855" s="6">
        <v>0.1</v>
      </c>
      <c r="E7855" s="6" t="s">
        <v>17</v>
      </c>
      <c r="F7855" t="s">
        <v>1574</v>
      </c>
      <c r="G7855" t="str">
        <f t="shared" si="15508"/>
        <v>DL2020036</v>
      </c>
      <c r="H7855" t="str">
        <f t="shared" si="15565"/>
        <v>24</v>
      </c>
      <c r="I7855" t="str">
        <f t="shared" si="15566"/>
        <v>SortmundetKutling_24_20201118_DL2020036_MariboGym</v>
      </c>
      <c r="J7855" t="str">
        <f t="shared" si="15567"/>
        <v>SortmundetKutling</v>
      </c>
      <c r="K7855" t="str">
        <f t="shared" si="15568"/>
        <v>NegK</v>
      </c>
      <c r="L7855" t="str">
        <f t="shared" si="15569"/>
        <v>No Ct</v>
      </c>
      <c r="M7855" t="str">
        <f t="shared" si="15570"/>
        <v/>
      </c>
      <c r="N7855" t="str">
        <f t="shared" si="15571"/>
        <v/>
      </c>
      <c r="O7855" t="str">
        <f t="shared" si="15572"/>
        <v/>
      </c>
    </row>
    <row r="7856" spans="1:24" x14ac:dyDescent="0.25">
      <c r="A7856" t="s">
        <v>415</v>
      </c>
      <c r="B7856" t="s">
        <v>697</v>
      </c>
      <c r="C7856" t="s">
        <v>20</v>
      </c>
      <c r="D7856" s="6">
        <v>0.1</v>
      </c>
      <c r="E7856" s="6">
        <v>37.549999999999997</v>
      </c>
      <c r="F7856" t="s">
        <v>1574</v>
      </c>
      <c r="G7856" t="str">
        <f t="shared" si="15508"/>
        <v>DL2020036</v>
      </c>
      <c r="H7856" t="str">
        <f t="shared" si="15565"/>
        <v>24</v>
      </c>
      <c r="I7856" t="str">
        <f t="shared" si="15566"/>
        <v>SortmundetKutling_24_20201118_DL2020036_MariboGym</v>
      </c>
      <c r="J7856" t="str">
        <f t="shared" si="15567"/>
        <v>SortmundetKutling</v>
      </c>
      <c r="K7856" t="str">
        <f t="shared" si="15568"/>
        <v>eDNA</v>
      </c>
      <c r="L7856">
        <f t="shared" si="15569"/>
        <v>37.549999999999997</v>
      </c>
      <c r="M7856" t="str">
        <f t="shared" si="15570"/>
        <v/>
      </c>
      <c r="N7856" t="str">
        <f t="shared" si="15571"/>
        <v/>
      </c>
      <c r="O7856" t="str">
        <f t="shared" si="15572"/>
        <v/>
      </c>
    </row>
    <row r="7857" spans="1:24" x14ac:dyDescent="0.25">
      <c r="A7857" t="s">
        <v>417</v>
      </c>
      <c r="B7857" t="s">
        <v>697</v>
      </c>
      <c r="C7857" t="s">
        <v>20</v>
      </c>
      <c r="D7857" s="6">
        <v>0.1</v>
      </c>
      <c r="E7857" s="6">
        <v>35.06</v>
      </c>
      <c r="F7857" t="s">
        <v>1574</v>
      </c>
      <c r="G7857" t="str">
        <f t="shared" si="15508"/>
        <v>DL2020036</v>
      </c>
      <c r="H7857" t="str">
        <f t="shared" si="15565"/>
        <v>24</v>
      </c>
      <c r="I7857" t="str">
        <f t="shared" si="15566"/>
        <v>SortmundetKutling_24_20201118_DL2020036_MariboGym</v>
      </c>
      <c r="J7857" t="str">
        <f t="shared" si="15567"/>
        <v>SortmundetKutling</v>
      </c>
      <c r="K7857" t="str">
        <f t="shared" si="15568"/>
        <v>eDNA</v>
      </c>
      <c r="L7857">
        <f t="shared" si="15569"/>
        <v>35.06</v>
      </c>
      <c r="M7857" t="str">
        <f t="shared" si="15570"/>
        <v/>
      </c>
      <c r="N7857" t="str">
        <f t="shared" si="15571"/>
        <v/>
      </c>
      <c r="O7857" t="str">
        <f t="shared" si="15572"/>
        <v/>
      </c>
    </row>
    <row r="7858" spans="1:24" x14ac:dyDescent="0.25">
      <c r="A7858" t="s">
        <v>11</v>
      </c>
      <c r="B7858" t="s">
        <v>196</v>
      </c>
      <c r="C7858" t="s">
        <v>13</v>
      </c>
      <c r="D7858" s="6">
        <v>0.1</v>
      </c>
      <c r="E7858" s="6">
        <v>26.88</v>
      </c>
      <c r="F7858" t="s">
        <v>1575</v>
      </c>
      <c r="G7858" t="str">
        <f t="shared" ref="G7858:G7921" si="15629">MID(F7858,10,9)</f>
        <v>DL2020003</v>
      </c>
      <c r="H7858" t="str">
        <f t="shared" si="15565"/>
        <v>01</v>
      </c>
      <c r="I7858" t="str">
        <f t="shared" si="15566"/>
        <v>Skrubbe_01_20201119_DL2020003_NykoebingKat</v>
      </c>
      <c r="J7858" t="str">
        <f t="shared" si="15567"/>
        <v>Skrubbe</v>
      </c>
      <c r="K7858" t="str">
        <f t="shared" si="15568"/>
        <v>PosK</v>
      </c>
      <c r="L7858">
        <f t="shared" si="15569"/>
        <v>26.88</v>
      </c>
      <c r="M7858">
        <f t="shared" si="15570"/>
        <v>26.88</v>
      </c>
      <c r="N7858">
        <f t="shared" si="15571"/>
        <v>0</v>
      </c>
      <c r="O7858">
        <f t="shared" si="15572"/>
        <v>0</v>
      </c>
      <c r="Q7858">
        <f t="shared" ref="Q7858" si="15630">IF(L7860="No Ct",0,L7860)</f>
        <v>0</v>
      </c>
      <c r="R7858">
        <f t="shared" ref="R7858" si="15631">IF(L7861="No Ct",0,L7861)</f>
        <v>0</v>
      </c>
      <c r="S7858" t="str">
        <f t="shared" ref="S7858" si="15632">IF(AND(M7858&gt;0,N7858=0),"Valid","Invalid")</f>
        <v>Valid</v>
      </c>
      <c r="T7858" t="str">
        <f t="shared" ref="T7858" si="15633">IF(OR(Q7858&gt;1,R7858&gt;1),"Present","Absent")</f>
        <v>Absent</v>
      </c>
      <c r="U7858" t="str">
        <f t="shared" ref="U7858" si="15634">IF(OR(AND(Q7858&gt;1,Q7858&lt;41),AND(R7858&gt;1,R7858&lt;41)),"Ct&lt;41","Ct&gt;41")</f>
        <v>Ct&gt;41</v>
      </c>
      <c r="V7858" t="str">
        <f>VLOOKUP(J7858,Datasæt_Analysesystemer!$C$2:$D$68,2,FALSE)</f>
        <v>Skrubbe</v>
      </c>
      <c r="W7858" t="str">
        <f t="shared" ref="W7858" si="15635">MID(F7858,10,9)</f>
        <v>DL2020003</v>
      </c>
      <c r="X7858" t="str">
        <f t="shared" ref="X7858" si="15636">W7858&amp;"_"&amp;V7858&amp;"_"&amp;S7858&amp;"_"&amp;T7858&amp;"_"&amp;U7858</f>
        <v>DL2020003_Skrubbe_Valid_Absent_Ct&gt;41</v>
      </c>
    </row>
    <row r="7859" spans="1:24" x14ac:dyDescent="0.25">
      <c r="A7859" t="s">
        <v>14</v>
      </c>
      <c r="B7859" t="s">
        <v>197</v>
      </c>
      <c r="C7859" t="s">
        <v>16</v>
      </c>
      <c r="D7859" s="6">
        <v>0.1</v>
      </c>
      <c r="E7859" s="6" t="s">
        <v>17</v>
      </c>
      <c r="F7859" t="s">
        <v>1575</v>
      </c>
      <c r="G7859" t="str">
        <f t="shared" si="15629"/>
        <v>DL2020003</v>
      </c>
      <c r="H7859" t="str">
        <f t="shared" si="15565"/>
        <v>01</v>
      </c>
      <c r="I7859" t="str">
        <f t="shared" si="15566"/>
        <v>Skrubbe_01_20201119_DL2020003_NykoebingKat</v>
      </c>
      <c r="J7859" t="str">
        <f t="shared" si="15567"/>
        <v>Skrubbe</v>
      </c>
      <c r="K7859" t="str">
        <f t="shared" si="15568"/>
        <v>NegK</v>
      </c>
      <c r="L7859" t="str">
        <f t="shared" si="15569"/>
        <v>No Ct</v>
      </c>
      <c r="M7859" t="str">
        <f t="shared" si="15570"/>
        <v/>
      </c>
      <c r="N7859" t="str">
        <f t="shared" si="15571"/>
        <v/>
      </c>
      <c r="O7859" t="str">
        <f t="shared" si="15572"/>
        <v/>
      </c>
    </row>
    <row r="7860" spans="1:24" x14ac:dyDescent="0.25">
      <c r="A7860" t="s">
        <v>18</v>
      </c>
      <c r="B7860" t="s">
        <v>198</v>
      </c>
      <c r="C7860" t="s">
        <v>20</v>
      </c>
      <c r="D7860" s="6">
        <v>0.1</v>
      </c>
      <c r="E7860" s="6" t="s">
        <v>17</v>
      </c>
      <c r="F7860" t="s">
        <v>1575</v>
      </c>
      <c r="G7860" t="str">
        <f t="shared" si="15629"/>
        <v>DL2020003</v>
      </c>
      <c r="H7860" t="str">
        <f t="shared" si="15565"/>
        <v>01</v>
      </c>
      <c r="I7860" t="str">
        <f t="shared" si="15566"/>
        <v>Skrubbe_01_20201119_DL2020003_NykoebingKat</v>
      </c>
      <c r="J7860" t="str">
        <f t="shared" si="15567"/>
        <v>Skrubbe</v>
      </c>
      <c r="K7860" t="str">
        <f t="shared" si="15568"/>
        <v>eDNA</v>
      </c>
      <c r="L7860" t="str">
        <f t="shared" si="15569"/>
        <v>No Ct</v>
      </c>
      <c r="M7860" t="str">
        <f t="shared" si="15570"/>
        <v/>
      </c>
      <c r="N7860" t="str">
        <f t="shared" si="15571"/>
        <v/>
      </c>
      <c r="O7860" t="str">
        <f t="shared" si="15572"/>
        <v/>
      </c>
    </row>
    <row r="7861" spans="1:24" x14ac:dyDescent="0.25">
      <c r="A7861" t="s">
        <v>21</v>
      </c>
      <c r="B7861" t="s">
        <v>198</v>
      </c>
      <c r="C7861" t="s">
        <v>20</v>
      </c>
      <c r="D7861" s="6">
        <v>0.1</v>
      </c>
      <c r="E7861" s="6" t="s">
        <v>17</v>
      </c>
      <c r="F7861" t="s">
        <v>1575</v>
      </c>
      <c r="G7861" t="str">
        <f t="shared" si="15629"/>
        <v>DL2020003</v>
      </c>
      <c r="H7861" t="str">
        <f t="shared" si="15565"/>
        <v>01</v>
      </c>
      <c r="I7861" t="str">
        <f t="shared" si="15566"/>
        <v>Skrubbe_01_20201119_DL2020003_NykoebingKat</v>
      </c>
      <c r="J7861" t="str">
        <f t="shared" si="15567"/>
        <v>Skrubbe</v>
      </c>
      <c r="K7861" t="str">
        <f t="shared" si="15568"/>
        <v>eDNA</v>
      </c>
      <c r="L7861" t="str">
        <f t="shared" si="15569"/>
        <v>No Ct</v>
      </c>
      <c r="M7861" t="str">
        <f t="shared" si="15570"/>
        <v/>
      </c>
      <c r="N7861" t="str">
        <f t="shared" si="15571"/>
        <v/>
      </c>
      <c r="O7861" t="str">
        <f t="shared" si="15572"/>
        <v/>
      </c>
    </row>
    <row r="7862" spans="1:24" x14ac:dyDescent="0.25">
      <c r="A7862" t="s">
        <v>199</v>
      </c>
      <c r="B7862" t="s">
        <v>200</v>
      </c>
      <c r="C7862" t="s">
        <v>13</v>
      </c>
      <c r="D7862" s="6">
        <v>0.1</v>
      </c>
      <c r="E7862" s="6">
        <v>26.62</v>
      </c>
      <c r="F7862" t="s">
        <v>1575</v>
      </c>
      <c r="G7862" t="str">
        <f t="shared" si="15629"/>
        <v>DL2020003</v>
      </c>
      <c r="H7862" t="str">
        <f t="shared" si="15565"/>
        <v>02</v>
      </c>
      <c r="I7862" t="str">
        <f t="shared" si="15566"/>
        <v>Skrubbe_02_20201119_DL2020003_NykoebingKat</v>
      </c>
      <c r="J7862" t="str">
        <f t="shared" si="15567"/>
        <v>Skrubbe</v>
      </c>
      <c r="K7862" t="str">
        <f t="shared" si="15568"/>
        <v>PosK</v>
      </c>
      <c r="L7862">
        <f t="shared" si="15569"/>
        <v>26.62</v>
      </c>
      <c r="M7862">
        <f t="shared" si="15570"/>
        <v>26.62</v>
      </c>
      <c r="N7862">
        <f t="shared" si="15571"/>
        <v>0</v>
      </c>
      <c r="O7862">
        <f t="shared" si="15572"/>
        <v>0</v>
      </c>
      <c r="Q7862">
        <f t="shared" ref="Q7862" si="15637">IF(L7864="No Ct",0,L7864)</f>
        <v>0</v>
      </c>
      <c r="R7862">
        <f t="shared" ref="R7862" si="15638">IF(L7865="No Ct",0,L7865)</f>
        <v>0</v>
      </c>
      <c r="S7862" t="str">
        <f t="shared" ref="S7862" si="15639">IF(AND(M7862&gt;0,N7862=0),"Valid","Invalid")</f>
        <v>Valid</v>
      </c>
      <c r="T7862" t="str">
        <f t="shared" ref="T7862" si="15640">IF(OR(Q7862&gt;1,R7862&gt;1),"Present","Absent")</f>
        <v>Absent</v>
      </c>
      <c r="U7862" t="str">
        <f t="shared" ref="U7862" si="15641">IF(OR(AND(Q7862&gt;1,Q7862&lt;41),AND(R7862&gt;1,R7862&lt;41)),"Ct&lt;41","Ct&gt;41")</f>
        <v>Ct&gt;41</v>
      </c>
      <c r="V7862" t="str">
        <f>VLOOKUP(J7862,Datasæt_Analysesystemer!$C$2:$D$68,2,FALSE)</f>
        <v>Skrubbe</v>
      </c>
      <c r="W7862" t="str">
        <f t="shared" ref="W7862" si="15642">MID(F7862,10,9)</f>
        <v>DL2020003</v>
      </c>
      <c r="X7862" t="str">
        <f t="shared" ref="X7862" si="15643">W7862&amp;"_"&amp;V7862&amp;"_"&amp;S7862&amp;"_"&amp;T7862&amp;"_"&amp;U7862</f>
        <v>DL2020003_Skrubbe_Valid_Absent_Ct&gt;41</v>
      </c>
    </row>
    <row r="7863" spans="1:24" x14ac:dyDescent="0.25">
      <c r="A7863" t="s">
        <v>201</v>
      </c>
      <c r="B7863" t="s">
        <v>202</v>
      </c>
      <c r="C7863" t="s">
        <v>16</v>
      </c>
      <c r="D7863" s="6">
        <v>0.1</v>
      </c>
      <c r="E7863" s="6" t="s">
        <v>17</v>
      </c>
      <c r="F7863" t="s">
        <v>1575</v>
      </c>
      <c r="G7863" t="str">
        <f t="shared" si="15629"/>
        <v>DL2020003</v>
      </c>
      <c r="H7863" t="str">
        <f t="shared" si="15565"/>
        <v>02</v>
      </c>
      <c r="I7863" t="str">
        <f t="shared" si="15566"/>
        <v>Skrubbe_02_20201119_DL2020003_NykoebingKat</v>
      </c>
      <c r="J7863" t="str">
        <f t="shared" si="15567"/>
        <v>Skrubbe</v>
      </c>
      <c r="K7863" t="str">
        <f t="shared" si="15568"/>
        <v>NegK</v>
      </c>
      <c r="L7863" t="str">
        <f t="shared" si="15569"/>
        <v>No Ct</v>
      </c>
      <c r="M7863" t="str">
        <f t="shared" si="15570"/>
        <v/>
      </c>
      <c r="N7863" t="str">
        <f t="shared" si="15571"/>
        <v/>
      </c>
      <c r="O7863" t="str">
        <f t="shared" si="15572"/>
        <v/>
      </c>
    </row>
    <row r="7864" spans="1:24" x14ac:dyDescent="0.25">
      <c r="A7864" t="s">
        <v>203</v>
      </c>
      <c r="B7864" t="s">
        <v>204</v>
      </c>
      <c r="C7864" t="s">
        <v>20</v>
      </c>
      <c r="D7864" s="6">
        <v>0.1</v>
      </c>
      <c r="E7864" s="6" t="s">
        <v>17</v>
      </c>
      <c r="F7864" t="s">
        <v>1575</v>
      </c>
      <c r="G7864" t="str">
        <f t="shared" si="15629"/>
        <v>DL2020003</v>
      </c>
      <c r="H7864" t="str">
        <f t="shared" si="15565"/>
        <v>02</v>
      </c>
      <c r="I7864" t="str">
        <f t="shared" si="15566"/>
        <v>Skrubbe_02_20201119_DL2020003_NykoebingKat</v>
      </c>
      <c r="J7864" t="str">
        <f t="shared" si="15567"/>
        <v>Skrubbe</v>
      </c>
      <c r="K7864" t="str">
        <f t="shared" si="15568"/>
        <v>eDNA</v>
      </c>
      <c r="L7864" t="str">
        <f t="shared" si="15569"/>
        <v>No Ct</v>
      </c>
      <c r="M7864" t="str">
        <f t="shared" si="15570"/>
        <v/>
      </c>
      <c r="N7864" t="str">
        <f t="shared" si="15571"/>
        <v/>
      </c>
      <c r="O7864" t="str">
        <f t="shared" si="15572"/>
        <v/>
      </c>
    </row>
    <row r="7865" spans="1:24" x14ac:dyDescent="0.25">
      <c r="A7865" t="s">
        <v>205</v>
      </c>
      <c r="B7865" t="s">
        <v>204</v>
      </c>
      <c r="C7865" t="s">
        <v>20</v>
      </c>
      <c r="D7865" s="6">
        <v>0.1</v>
      </c>
      <c r="E7865" s="6" t="s">
        <v>17</v>
      </c>
      <c r="F7865" t="s">
        <v>1575</v>
      </c>
      <c r="G7865" t="str">
        <f t="shared" si="15629"/>
        <v>DL2020003</v>
      </c>
      <c r="H7865" t="str">
        <f t="shared" si="15565"/>
        <v>02</v>
      </c>
      <c r="I7865" t="str">
        <f t="shared" si="15566"/>
        <v>Skrubbe_02_20201119_DL2020003_NykoebingKat</v>
      </c>
      <c r="J7865" t="str">
        <f t="shared" si="15567"/>
        <v>Skrubbe</v>
      </c>
      <c r="K7865" t="str">
        <f t="shared" si="15568"/>
        <v>eDNA</v>
      </c>
      <c r="L7865" t="str">
        <f t="shared" si="15569"/>
        <v>No Ct</v>
      </c>
      <c r="M7865" t="str">
        <f t="shared" si="15570"/>
        <v/>
      </c>
      <c r="N7865" t="str">
        <f t="shared" si="15571"/>
        <v/>
      </c>
      <c r="O7865" t="str">
        <f t="shared" si="15572"/>
        <v/>
      </c>
    </row>
    <row r="7866" spans="1:24" x14ac:dyDescent="0.25">
      <c r="A7866" t="s">
        <v>206</v>
      </c>
      <c r="B7866" t="s">
        <v>207</v>
      </c>
      <c r="C7866" t="s">
        <v>13</v>
      </c>
      <c r="D7866" s="6">
        <v>0.1</v>
      </c>
      <c r="E7866" s="6">
        <v>27.5</v>
      </c>
      <c r="F7866" t="s">
        <v>1575</v>
      </c>
      <c r="G7866" t="str">
        <f t="shared" si="15629"/>
        <v>DL2020003</v>
      </c>
      <c r="H7866" t="str">
        <f t="shared" si="15565"/>
        <v>03</v>
      </c>
      <c r="I7866" t="str">
        <f t="shared" si="15566"/>
        <v>Torsk_03_20201119_DL2020003_NykoebingKat</v>
      </c>
      <c r="J7866" t="str">
        <f t="shared" si="15567"/>
        <v>Torsk</v>
      </c>
      <c r="K7866" t="str">
        <f t="shared" si="15568"/>
        <v>PosK</v>
      </c>
      <c r="L7866">
        <f t="shared" si="15569"/>
        <v>27.5</v>
      </c>
      <c r="M7866">
        <f t="shared" si="15570"/>
        <v>27.5</v>
      </c>
      <c r="N7866">
        <f t="shared" si="15571"/>
        <v>0</v>
      </c>
      <c r="O7866">
        <f t="shared" si="15572"/>
        <v>0</v>
      </c>
      <c r="Q7866">
        <f t="shared" ref="Q7866" si="15644">IF(L7868="No Ct",0,L7868)</f>
        <v>0</v>
      </c>
      <c r="R7866">
        <f t="shared" ref="R7866" si="15645">IF(L7869="No Ct",0,L7869)</f>
        <v>0</v>
      </c>
      <c r="S7866" t="str">
        <f t="shared" ref="S7866" si="15646">IF(AND(M7866&gt;0,N7866=0),"Valid","Invalid")</f>
        <v>Valid</v>
      </c>
      <c r="T7866" t="str">
        <f t="shared" ref="T7866" si="15647">IF(OR(Q7866&gt;1,R7866&gt;1),"Present","Absent")</f>
        <v>Absent</v>
      </c>
      <c r="U7866" t="str">
        <f t="shared" ref="U7866" si="15648">IF(OR(AND(Q7866&gt;1,Q7866&lt;41),AND(R7866&gt;1,R7866&lt;41)),"Ct&lt;41","Ct&gt;41")</f>
        <v>Ct&gt;41</v>
      </c>
      <c r="V7866" t="str">
        <f>VLOOKUP(J7866,Datasæt_Analysesystemer!$C$2:$D$68,2,FALSE)</f>
        <v>Torsk</v>
      </c>
      <c r="W7866" t="str">
        <f t="shared" ref="W7866" si="15649">MID(F7866,10,9)</f>
        <v>DL2020003</v>
      </c>
      <c r="X7866" t="str">
        <f t="shared" ref="X7866" si="15650">W7866&amp;"_"&amp;V7866&amp;"_"&amp;S7866&amp;"_"&amp;T7866&amp;"_"&amp;U7866</f>
        <v>DL2020003_Torsk_Valid_Absent_Ct&gt;41</v>
      </c>
    </row>
    <row r="7867" spans="1:24" x14ac:dyDescent="0.25">
      <c r="A7867" t="s">
        <v>208</v>
      </c>
      <c r="B7867" t="s">
        <v>209</v>
      </c>
      <c r="C7867" t="s">
        <v>16</v>
      </c>
      <c r="D7867" s="6">
        <v>0.1</v>
      </c>
      <c r="E7867" s="6" t="s">
        <v>17</v>
      </c>
      <c r="F7867" t="s">
        <v>1575</v>
      </c>
      <c r="G7867" t="str">
        <f t="shared" si="15629"/>
        <v>DL2020003</v>
      </c>
      <c r="H7867" t="str">
        <f t="shared" si="15565"/>
        <v>03</v>
      </c>
      <c r="I7867" t="str">
        <f t="shared" si="15566"/>
        <v>Torsk_03_20201119_DL2020003_NykoebingKat</v>
      </c>
      <c r="J7867" t="str">
        <f t="shared" si="15567"/>
        <v>Torsk</v>
      </c>
      <c r="K7867" t="str">
        <f t="shared" si="15568"/>
        <v>NegK</v>
      </c>
      <c r="L7867" t="str">
        <f t="shared" si="15569"/>
        <v>No Ct</v>
      </c>
      <c r="M7867" t="str">
        <f t="shared" si="15570"/>
        <v/>
      </c>
      <c r="N7867" t="str">
        <f t="shared" si="15571"/>
        <v/>
      </c>
      <c r="O7867" t="str">
        <f t="shared" si="15572"/>
        <v/>
      </c>
    </row>
    <row r="7868" spans="1:24" x14ac:dyDescent="0.25">
      <c r="A7868" t="s">
        <v>210</v>
      </c>
      <c r="B7868" t="s">
        <v>211</v>
      </c>
      <c r="C7868" t="s">
        <v>20</v>
      </c>
      <c r="D7868" s="6">
        <v>0.1</v>
      </c>
      <c r="E7868" s="6" t="s">
        <v>17</v>
      </c>
      <c r="F7868" t="s">
        <v>1575</v>
      </c>
      <c r="G7868" t="str">
        <f t="shared" si="15629"/>
        <v>DL2020003</v>
      </c>
      <c r="H7868" t="str">
        <f t="shared" si="15565"/>
        <v>03</v>
      </c>
      <c r="I7868" t="str">
        <f t="shared" si="15566"/>
        <v>Torsk_03_20201119_DL2020003_NykoebingKat</v>
      </c>
      <c r="J7868" t="str">
        <f t="shared" si="15567"/>
        <v>Torsk</v>
      </c>
      <c r="K7868" t="str">
        <f t="shared" si="15568"/>
        <v>eDNA</v>
      </c>
      <c r="L7868" t="str">
        <f t="shared" si="15569"/>
        <v>No Ct</v>
      </c>
      <c r="M7868" t="str">
        <f t="shared" si="15570"/>
        <v/>
      </c>
      <c r="N7868" t="str">
        <f t="shared" si="15571"/>
        <v/>
      </c>
      <c r="O7868" t="str">
        <f t="shared" si="15572"/>
        <v/>
      </c>
    </row>
    <row r="7869" spans="1:24" x14ac:dyDescent="0.25">
      <c r="A7869" t="s">
        <v>212</v>
      </c>
      <c r="B7869" t="s">
        <v>211</v>
      </c>
      <c r="C7869" t="s">
        <v>20</v>
      </c>
      <c r="D7869" s="6">
        <v>0.1</v>
      </c>
      <c r="E7869" s="6" t="s">
        <v>17</v>
      </c>
      <c r="F7869" t="s">
        <v>1575</v>
      </c>
      <c r="G7869" t="str">
        <f t="shared" si="15629"/>
        <v>DL2020003</v>
      </c>
      <c r="H7869" t="str">
        <f t="shared" si="15565"/>
        <v>03</v>
      </c>
      <c r="I7869" t="str">
        <f t="shared" si="15566"/>
        <v>Torsk_03_20201119_DL2020003_NykoebingKat</v>
      </c>
      <c r="J7869" t="str">
        <f t="shared" si="15567"/>
        <v>Torsk</v>
      </c>
      <c r="K7869" t="str">
        <f t="shared" si="15568"/>
        <v>eDNA</v>
      </c>
      <c r="L7869" t="str">
        <f t="shared" si="15569"/>
        <v>No Ct</v>
      </c>
      <c r="M7869" t="str">
        <f t="shared" si="15570"/>
        <v/>
      </c>
      <c r="N7869" t="str">
        <f t="shared" si="15571"/>
        <v/>
      </c>
      <c r="O7869" t="str">
        <f t="shared" si="15572"/>
        <v/>
      </c>
    </row>
    <row r="7870" spans="1:24" x14ac:dyDescent="0.25">
      <c r="A7870" t="s">
        <v>213</v>
      </c>
      <c r="B7870" t="s">
        <v>214</v>
      </c>
      <c r="C7870" t="s">
        <v>13</v>
      </c>
      <c r="D7870" s="6">
        <v>0.1</v>
      </c>
      <c r="E7870" s="6">
        <v>27.47</v>
      </c>
      <c r="F7870" t="s">
        <v>1575</v>
      </c>
      <c r="G7870" t="str">
        <f t="shared" si="15629"/>
        <v>DL2020003</v>
      </c>
      <c r="H7870" t="str">
        <f t="shared" si="15565"/>
        <v>04</v>
      </c>
      <c r="I7870" t="str">
        <f t="shared" si="15566"/>
        <v>Torsk_04_20201119_DL2020003_NykoebingKat</v>
      </c>
      <c r="J7870" t="str">
        <f t="shared" si="15567"/>
        <v>Torsk</v>
      </c>
      <c r="K7870" t="str">
        <f t="shared" si="15568"/>
        <v>PosK</v>
      </c>
      <c r="L7870">
        <f t="shared" si="15569"/>
        <v>27.47</v>
      </c>
      <c r="M7870">
        <f t="shared" si="15570"/>
        <v>27.47</v>
      </c>
      <c r="N7870">
        <f t="shared" si="15571"/>
        <v>0</v>
      </c>
      <c r="O7870">
        <f t="shared" si="15572"/>
        <v>0</v>
      </c>
      <c r="Q7870">
        <f t="shared" ref="Q7870" si="15651">IF(L7872="No Ct",0,L7872)</f>
        <v>0</v>
      </c>
      <c r="R7870">
        <f t="shared" ref="R7870" si="15652">IF(L7873="No Ct",0,L7873)</f>
        <v>0</v>
      </c>
      <c r="S7870" t="str">
        <f t="shared" ref="S7870" si="15653">IF(AND(M7870&gt;0,N7870=0),"Valid","Invalid")</f>
        <v>Valid</v>
      </c>
      <c r="T7870" t="str">
        <f t="shared" ref="T7870" si="15654">IF(OR(Q7870&gt;1,R7870&gt;1),"Present","Absent")</f>
        <v>Absent</v>
      </c>
      <c r="U7870" t="str">
        <f t="shared" ref="U7870" si="15655">IF(OR(AND(Q7870&gt;1,Q7870&lt;41),AND(R7870&gt;1,R7870&lt;41)),"Ct&lt;41","Ct&gt;41")</f>
        <v>Ct&gt;41</v>
      </c>
      <c r="V7870" t="str">
        <f>VLOOKUP(J7870,Datasæt_Analysesystemer!$C$2:$D$68,2,FALSE)</f>
        <v>Torsk</v>
      </c>
      <c r="W7870" t="str">
        <f t="shared" ref="W7870" si="15656">MID(F7870,10,9)</f>
        <v>DL2020003</v>
      </c>
      <c r="X7870" t="str">
        <f t="shared" ref="X7870" si="15657">W7870&amp;"_"&amp;V7870&amp;"_"&amp;S7870&amp;"_"&amp;T7870&amp;"_"&amp;U7870</f>
        <v>DL2020003_Torsk_Valid_Absent_Ct&gt;41</v>
      </c>
    </row>
    <row r="7871" spans="1:24" x14ac:dyDescent="0.25">
      <c r="A7871" t="s">
        <v>215</v>
      </c>
      <c r="B7871" t="s">
        <v>216</v>
      </c>
      <c r="C7871" t="s">
        <v>16</v>
      </c>
      <c r="D7871" s="6">
        <v>0.1</v>
      </c>
      <c r="E7871" s="6" t="s">
        <v>17</v>
      </c>
      <c r="F7871" t="s">
        <v>1575</v>
      </c>
      <c r="G7871" t="str">
        <f t="shared" si="15629"/>
        <v>DL2020003</v>
      </c>
      <c r="H7871" t="str">
        <f t="shared" si="15565"/>
        <v>04</v>
      </c>
      <c r="I7871" t="str">
        <f t="shared" si="15566"/>
        <v>Torsk_04_20201119_DL2020003_NykoebingKat</v>
      </c>
      <c r="J7871" t="str">
        <f t="shared" si="15567"/>
        <v>Torsk</v>
      </c>
      <c r="K7871" t="str">
        <f t="shared" si="15568"/>
        <v>NegK</v>
      </c>
      <c r="L7871" t="str">
        <f t="shared" si="15569"/>
        <v>No Ct</v>
      </c>
      <c r="M7871" t="str">
        <f t="shared" si="15570"/>
        <v/>
      </c>
      <c r="N7871" t="str">
        <f t="shared" si="15571"/>
        <v/>
      </c>
      <c r="O7871" t="str">
        <f t="shared" si="15572"/>
        <v/>
      </c>
    </row>
    <row r="7872" spans="1:24" x14ac:dyDescent="0.25">
      <c r="A7872" t="s">
        <v>217</v>
      </c>
      <c r="B7872" t="s">
        <v>218</v>
      </c>
      <c r="C7872" t="s">
        <v>20</v>
      </c>
      <c r="D7872" s="6">
        <v>0.1</v>
      </c>
      <c r="E7872" s="6" t="s">
        <v>17</v>
      </c>
      <c r="F7872" t="s">
        <v>1575</v>
      </c>
      <c r="G7872" t="str">
        <f t="shared" si="15629"/>
        <v>DL2020003</v>
      </c>
      <c r="H7872" t="str">
        <f t="shared" si="15565"/>
        <v>04</v>
      </c>
      <c r="I7872" t="str">
        <f t="shared" si="15566"/>
        <v>Torsk_04_20201119_DL2020003_NykoebingKat</v>
      </c>
      <c r="J7872" t="str">
        <f t="shared" si="15567"/>
        <v>Torsk</v>
      </c>
      <c r="K7872" t="str">
        <f t="shared" si="15568"/>
        <v>eDNA</v>
      </c>
      <c r="L7872" t="str">
        <f t="shared" si="15569"/>
        <v>No Ct</v>
      </c>
      <c r="M7872" t="str">
        <f t="shared" si="15570"/>
        <v/>
      </c>
      <c r="N7872" t="str">
        <f t="shared" si="15571"/>
        <v/>
      </c>
      <c r="O7872" t="str">
        <f t="shared" si="15572"/>
        <v/>
      </c>
    </row>
    <row r="7873" spans="1:24" x14ac:dyDescent="0.25">
      <c r="A7873" t="s">
        <v>219</v>
      </c>
      <c r="B7873" t="s">
        <v>218</v>
      </c>
      <c r="C7873" t="s">
        <v>20</v>
      </c>
      <c r="D7873" s="6">
        <v>0.1</v>
      </c>
      <c r="E7873" s="6" t="s">
        <v>17</v>
      </c>
      <c r="F7873" t="s">
        <v>1575</v>
      </c>
      <c r="G7873" t="str">
        <f t="shared" si="15629"/>
        <v>DL2020003</v>
      </c>
      <c r="H7873" t="str">
        <f t="shared" si="15565"/>
        <v>04</v>
      </c>
      <c r="I7873" t="str">
        <f t="shared" si="15566"/>
        <v>Torsk_04_20201119_DL2020003_NykoebingKat</v>
      </c>
      <c r="J7873" t="str">
        <f t="shared" si="15567"/>
        <v>Torsk</v>
      </c>
      <c r="K7873" t="str">
        <f t="shared" si="15568"/>
        <v>eDNA</v>
      </c>
      <c r="L7873" t="str">
        <f t="shared" si="15569"/>
        <v>No Ct</v>
      </c>
      <c r="M7873" t="str">
        <f t="shared" si="15570"/>
        <v/>
      </c>
      <c r="N7873" t="str">
        <f t="shared" si="15571"/>
        <v/>
      </c>
      <c r="O7873" t="str">
        <f t="shared" si="15572"/>
        <v/>
      </c>
    </row>
    <row r="7874" spans="1:24" x14ac:dyDescent="0.25">
      <c r="A7874" t="s">
        <v>220</v>
      </c>
      <c r="B7874" t="s">
        <v>221</v>
      </c>
      <c r="C7874" t="s">
        <v>13</v>
      </c>
      <c r="D7874" s="6">
        <v>0.1</v>
      </c>
      <c r="E7874" s="6" t="s">
        <v>17</v>
      </c>
      <c r="F7874" t="s">
        <v>1575</v>
      </c>
      <c r="G7874" t="str">
        <f t="shared" si="15629"/>
        <v>DL2020003</v>
      </c>
      <c r="H7874" t="str">
        <f t="shared" si="15565"/>
        <v>05</v>
      </c>
      <c r="I7874" t="str">
        <f t="shared" si="15566"/>
        <v>Sandmusling_05_20201119_DL2020003_NykoebingKat</v>
      </c>
      <c r="J7874" t="str">
        <f t="shared" si="15567"/>
        <v>Sandmusling</v>
      </c>
      <c r="K7874" t="str">
        <f t="shared" si="15568"/>
        <v>PosK</v>
      </c>
      <c r="L7874" t="str">
        <f t="shared" si="15569"/>
        <v>No Ct</v>
      </c>
      <c r="M7874">
        <f t="shared" si="15570"/>
        <v>0</v>
      </c>
      <c r="N7874">
        <f t="shared" si="15571"/>
        <v>0</v>
      </c>
      <c r="O7874">
        <f t="shared" si="15572"/>
        <v>0</v>
      </c>
      <c r="Q7874">
        <f t="shared" ref="Q7874" si="15658">IF(L7876="No Ct",0,L7876)</f>
        <v>0</v>
      </c>
      <c r="R7874">
        <f t="shared" ref="R7874" si="15659">IF(L7877="No Ct",0,L7877)</f>
        <v>0</v>
      </c>
      <c r="S7874" t="str">
        <f t="shared" ref="S7874" si="15660">IF(AND(M7874&gt;0,N7874=0),"Valid","Invalid")</f>
        <v>Invalid</v>
      </c>
      <c r="T7874" t="str">
        <f t="shared" ref="T7874" si="15661">IF(OR(Q7874&gt;1,R7874&gt;1),"Present","Absent")</f>
        <v>Absent</v>
      </c>
      <c r="U7874" t="str">
        <f t="shared" ref="U7874" si="15662">IF(OR(AND(Q7874&gt;1,Q7874&lt;41),AND(R7874&gt;1,R7874&lt;41)),"Ct&lt;41","Ct&gt;41")</f>
        <v>Ct&gt;41</v>
      </c>
      <c r="V7874" t="str">
        <f>VLOOKUP(J7874,Datasæt_Analysesystemer!$C$2:$D$68,2,FALSE)</f>
        <v>Sandmusling</v>
      </c>
      <c r="W7874" t="str">
        <f t="shared" ref="W7874" si="15663">MID(F7874,10,9)</f>
        <v>DL2020003</v>
      </c>
      <c r="X7874" t="str">
        <f t="shared" ref="X7874" si="15664">W7874&amp;"_"&amp;V7874&amp;"_"&amp;S7874&amp;"_"&amp;T7874&amp;"_"&amp;U7874</f>
        <v>DL2020003_Sandmusling_Invalid_Absent_Ct&gt;41</v>
      </c>
    </row>
    <row r="7875" spans="1:24" x14ac:dyDescent="0.25">
      <c r="A7875" t="s">
        <v>222</v>
      </c>
      <c r="B7875" t="s">
        <v>223</v>
      </c>
      <c r="C7875" t="s">
        <v>16</v>
      </c>
      <c r="D7875" s="6">
        <v>0.1</v>
      </c>
      <c r="E7875" s="6" t="s">
        <v>17</v>
      </c>
      <c r="F7875" t="s">
        <v>1575</v>
      </c>
      <c r="G7875" t="str">
        <f t="shared" si="15629"/>
        <v>DL2020003</v>
      </c>
      <c r="H7875" t="str">
        <f t="shared" si="15565"/>
        <v>05</v>
      </c>
      <c r="I7875" t="str">
        <f t="shared" si="15566"/>
        <v>Sandmusling_05_20201119_DL2020003_NykoebingKat</v>
      </c>
      <c r="J7875" t="str">
        <f t="shared" si="15567"/>
        <v>Sandmusling</v>
      </c>
      <c r="K7875" t="str">
        <f t="shared" si="15568"/>
        <v>NegK</v>
      </c>
      <c r="L7875" t="str">
        <f t="shared" si="15569"/>
        <v>No Ct</v>
      </c>
      <c r="M7875" t="str">
        <f t="shared" si="15570"/>
        <v/>
      </c>
      <c r="N7875" t="str">
        <f t="shared" si="15571"/>
        <v/>
      </c>
      <c r="O7875" t="str">
        <f t="shared" si="15572"/>
        <v/>
      </c>
    </row>
    <row r="7876" spans="1:24" x14ac:dyDescent="0.25">
      <c r="A7876" t="s">
        <v>224</v>
      </c>
      <c r="B7876" t="s">
        <v>225</v>
      </c>
      <c r="C7876" t="s">
        <v>20</v>
      </c>
      <c r="D7876" s="6">
        <v>0.1</v>
      </c>
      <c r="E7876" s="6" t="s">
        <v>17</v>
      </c>
      <c r="F7876" t="s">
        <v>1575</v>
      </c>
      <c r="G7876" t="str">
        <f t="shared" si="15629"/>
        <v>DL2020003</v>
      </c>
      <c r="H7876" t="str">
        <f t="shared" si="15565"/>
        <v>05</v>
      </c>
      <c r="I7876" t="str">
        <f t="shared" si="15566"/>
        <v>Sandmusling_05_20201119_DL2020003_NykoebingKat</v>
      </c>
      <c r="J7876" t="str">
        <f t="shared" si="15567"/>
        <v>Sandmusling</v>
      </c>
      <c r="K7876" t="str">
        <f t="shared" si="15568"/>
        <v>eDNA</v>
      </c>
      <c r="L7876" t="str">
        <f t="shared" si="15569"/>
        <v>No Ct</v>
      </c>
      <c r="M7876" t="str">
        <f t="shared" si="15570"/>
        <v/>
      </c>
      <c r="N7876" t="str">
        <f t="shared" si="15571"/>
        <v/>
      </c>
      <c r="O7876" t="str">
        <f t="shared" si="15572"/>
        <v/>
      </c>
    </row>
    <row r="7877" spans="1:24" x14ac:dyDescent="0.25">
      <c r="A7877" t="s">
        <v>226</v>
      </c>
      <c r="B7877" t="s">
        <v>225</v>
      </c>
      <c r="C7877" t="s">
        <v>20</v>
      </c>
      <c r="D7877" s="6">
        <v>0.1</v>
      </c>
      <c r="E7877" s="6" t="s">
        <v>17</v>
      </c>
      <c r="F7877" t="s">
        <v>1575</v>
      </c>
      <c r="G7877" t="str">
        <f t="shared" si="15629"/>
        <v>DL2020003</v>
      </c>
      <c r="H7877" t="str">
        <f t="shared" si="15565"/>
        <v>05</v>
      </c>
      <c r="I7877" t="str">
        <f t="shared" si="15566"/>
        <v>Sandmusling_05_20201119_DL2020003_NykoebingKat</v>
      </c>
      <c r="J7877" t="str">
        <f t="shared" si="15567"/>
        <v>Sandmusling</v>
      </c>
      <c r="K7877" t="str">
        <f t="shared" si="15568"/>
        <v>eDNA</v>
      </c>
      <c r="L7877" t="str">
        <f t="shared" si="15569"/>
        <v>No Ct</v>
      </c>
      <c r="M7877" t="str">
        <f t="shared" si="15570"/>
        <v/>
      </c>
      <c r="N7877" t="str">
        <f t="shared" si="15571"/>
        <v/>
      </c>
      <c r="O7877" t="str">
        <f t="shared" si="15572"/>
        <v/>
      </c>
    </row>
    <row r="7878" spans="1:24" x14ac:dyDescent="0.25">
      <c r="A7878" t="s">
        <v>227</v>
      </c>
      <c r="B7878" t="s">
        <v>228</v>
      </c>
      <c r="C7878" t="s">
        <v>13</v>
      </c>
      <c r="D7878" s="6">
        <v>0.1</v>
      </c>
      <c r="E7878" s="6">
        <v>29.65</v>
      </c>
      <c r="F7878" t="s">
        <v>1575</v>
      </c>
      <c r="G7878" t="str">
        <f t="shared" si="15629"/>
        <v>DL2020003</v>
      </c>
      <c r="H7878" t="str">
        <f t="shared" si="15565"/>
        <v>06</v>
      </c>
      <c r="I7878" t="str">
        <f t="shared" si="15566"/>
        <v>Sandmusling_06_20201119_DL2020003_NykoebingKat</v>
      </c>
      <c r="J7878" t="str">
        <f t="shared" si="15567"/>
        <v>Sandmusling</v>
      </c>
      <c r="K7878" t="str">
        <f t="shared" si="15568"/>
        <v>PosK</v>
      </c>
      <c r="L7878">
        <f t="shared" si="15569"/>
        <v>29.65</v>
      </c>
      <c r="M7878">
        <f t="shared" si="15570"/>
        <v>29.65</v>
      </c>
      <c r="N7878">
        <f t="shared" si="15571"/>
        <v>0</v>
      </c>
      <c r="O7878">
        <f t="shared" si="15572"/>
        <v>53.97</v>
      </c>
      <c r="Q7878">
        <f t="shared" ref="Q7878" si="15665">IF(L7880="No Ct",0,L7880)</f>
        <v>26.93</v>
      </c>
      <c r="R7878">
        <f t="shared" ref="R7878" si="15666">IF(L7881="No Ct",0,L7881)</f>
        <v>27.04</v>
      </c>
      <c r="S7878" t="str">
        <f t="shared" ref="S7878" si="15667">IF(AND(M7878&gt;0,N7878=0),"Valid","Invalid")</f>
        <v>Valid</v>
      </c>
      <c r="T7878" t="str">
        <f t="shared" ref="T7878" si="15668">IF(OR(Q7878&gt;1,R7878&gt;1),"Present","Absent")</f>
        <v>Present</v>
      </c>
      <c r="U7878" t="str">
        <f t="shared" ref="U7878" si="15669">IF(OR(AND(Q7878&gt;1,Q7878&lt;41),AND(R7878&gt;1,R7878&lt;41)),"Ct&lt;41","Ct&gt;41")</f>
        <v>Ct&lt;41</v>
      </c>
      <c r="V7878" t="str">
        <f>VLOOKUP(J7878,Datasæt_Analysesystemer!$C$2:$D$68,2,FALSE)</f>
        <v>Sandmusling</v>
      </c>
      <c r="W7878" t="str">
        <f t="shared" ref="W7878" si="15670">MID(F7878,10,9)</f>
        <v>DL2020003</v>
      </c>
      <c r="X7878" t="str">
        <f t="shared" ref="X7878" si="15671">W7878&amp;"_"&amp;V7878&amp;"_"&amp;S7878&amp;"_"&amp;T7878&amp;"_"&amp;U7878</f>
        <v>DL2020003_Sandmusling_Valid_Present_Ct&lt;41</v>
      </c>
    </row>
    <row r="7879" spans="1:24" x14ac:dyDescent="0.25">
      <c r="A7879" t="s">
        <v>229</v>
      </c>
      <c r="B7879" t="s">
        <v>230</v>
      </c>
      <c r="C7879" t="s">
        <v>16</v>
      </c>
      <c r="D7879" s="6">
        <v>0.1</v>
      </c>
      <c r="E7879" s="6" t="s">
        <v>17</v>
      </c>
      <c r="F7879" t="s">
        <v>1575</v>
      </c>
      <c r="G7879" t="str">
        <f t="shared" si="15629"/>
        <v>DL2020003</v>
      </c>
      <c r="H7879" t="str">
        <f t="shared" si="15565"/>
        <v>06</v>
      </c>
      <c r="I7879" t="str">
        <f t="shared" si="15566"/>
        <v>Sandmusling_06_20201119_DL2020003_NykoebingKat</v>
      </c>
      <c r="J7879" t="str">
        <f t="shared" si="15567"/>
        <v>Sandmusling</v>
      </c>
      <c r="K7879" t="str">
        <f t="shared" si="15568"/>
        <v>NegK</v>
      </c>
      <c r="L7879" t="str">
        <f t="shared" si="15569"/>
        <v>No Ct</v>
      </c>
      <c r="M7879" t="str">
        <f t="shared" si="15570"/>
        <v/>
      </c>
      <c r="N7879" t="str">
        <f t="shared" si="15571"/>
        <v/>
      </c>
      <c r="O7879" t="str">
        <f t="shared" si="15572"/>
        <v/>
      </c>
    </row>
    <row r="7880" spans="1:24" x14ac:dyDescent="0.25">
      <c r="A7880" t="s">
        <v>231</v>
      </c>
      <c r="B7880" t="s">
        <v>232</v>
      </c>
      <c r="C7880" t="s">
        <v>20</v>
      </c>
      <c r="D7880" s="6">
        <v>0.1</v>
      </c>
      <c r="E7880" s="6">
        <v>26.93</v>
      </c>
      <c r="F7880" t="s">
        <v>1575</v>
      </c>
      <c r="G7880" t="str">
        <f t="shared" si="15629"/>
        <v>DL2020003</v>
      </c>
      <c r="H7880" t="str">
        <f t="shared" si="15565"/>
        <v>06</v>
      </c>
      <c r="I7880" t="str">
        <f t="shared" si="15566"/>
        <v>Sandmusling_06_20201119_DL2020003_NykoebingKat</v>
      </c>
      <c r="J7880" t="str">
        <f t="shared" si="15567"/>
        <v>Sandmusling</v>
      </c>
      <c r="K7880" t="str">
        <f t="shared" si="15568"/>
        <v>eDNA</v>
      </c>
      <c r="L7880">
        <f t="shared" si="15569"/>
        <v>26.93</v>
      </c>
      <c r="M7880" t="str">
        <f t="shared" si="15570"/>
        <v/>
      </c>
      <c r="N7880" t="str">
        <f t="shared" si="15571"/>
        <v/>
      </c>
      <c r="O7880" t="str">
        <f t="shared" si="15572"/>
        <v/>
      </c>
    </row>
    <row r="7881" spans="1:24" x14ac:dyDescent="0.25">
      <c r="A7881" t="s">
        <v>233</v>
      </c>
      <c r="B7881" t="s">
        <v>232</v>
      </c>
      <c r="C7881" t="s">
        <v>20</v>
      </c>
      <c r="D7881" s="6">
        <v>0.1</v>
      </c>
      <c r="E7881" s="6">
        <v>27.04</v>
      </c>
      <c r="F7881" t="s">
        <v>1575</v>
      </c>
      <c r="G7881" t="str">
        <f t="shared" si="15629"/>
        <v>DL2020003</v>
      </c>
      <c r="H7881" t="str">
        <f t="shared" si="15565"/>
        <v>06</v>
      </c>
      <c r="I7881" t="str">
        <f t="shared" si="15566"/>
        <v>Sandmusling_06_20201119_DL2020003_NykoebingKat</v>
      </c>
      <c r="J7881" t="str">
        <f t="shared" si="15567"/>
        <v>Sandmusling</v>
      </c>
      <c r="K7881" t="str">
        <f t="shared" si="15568"/>
        <v>eDNA</v>
      </c>
      <c r="L7881">
        <f t="shared" si="15569"/>
        <v>27.04</v>
      </c>
      <c r="M7881" t="str">
        <f t="shared" si="15570"/>
        <v/>
      </c>
      <c r="N7881" t="str">
        <f t="shared" si="15571"/>
        <v/>
      </c>
      <c r="O7881" t="str">
        <f t="shared" si="15572"/>
        <v/>
      </c>
    </row>
    <row r="7882" spans="1:24" x14ac:dyDescent="0.25">
      <c r="A7882" t="s">
        <v>234</v>
      </c>
      <c r="B7882" t="s">
        <v>235</v>
      </c>
      <c r="C7882" t="s">
        <v>13</v>
      </c>
      <c r="D7882" s="6">
        <v>0.1</v>
      </c>
      <c r="E7882" s="6" t="s">
        <v>17</v>
      </c>
      <c r="F7882" t="s">
        <v>1575</v>
      </c>
      <c r="G7882" t="str">
        <f t="shared" si="15629"/>
        <v>DL2020003</v>
      </c>
      <c r="H7882" t="str">
        <f t="shared" si="15565"/>
        <v>07</v>
      </c>
      <c r="I7882" t="str">
        <f t="shared" si="15566"/>
        <v>AmerikanskRibbegople_07_20201119_DL2020003_NykoebingKat</v>
      </c>
      <c r="J7882" t="str">
        <f t="shared" si="15567"/>
        <v>AmerikanskRibbegople</v>
      </c>
      <c r="K7882" t="str">
        <f t="shared" si="15568"/>
        <v>PosK</v>
      </c>
      <c r="L7882" t="str">
        <f t="shared" si="15569"/>
        <v>No Ct</v>
      </c>
      <c r="M7882">
        <f t="shared" si="15570"/>
        <v>0</v>
      </c>
      <c r="N7882">
        <f t="shared" si="15571"/>
        <v>0</v>
      </c>
      <c r="O7882">
        <f t="shared" si="15572"/>
        <v>0</v>
      </c>
      <c r="Q7882">
        <f t="shared" ref="Q7882" si="15672">IF(L7884="No Ct",0,L7884)</f>
        <v>0</v>
      </c>
      <c r="R7882">
        <f t="shared" ref="R7882" si="15673">IF(L7885="No Ct",0,L7885)</f>
        <v>0</v>
      </c>
      <c r="S7882" t="str">
        <f t="shared" ref="S7882" si="15674">IF(AND(M7882&gt;0,N7882=0),"Valid","Invalid")</f>
        <v>Invalid</v>
      </c>
      <c r="T7882" t="str">
        <f t="shared" ref="T7882" si="15675">IF(OR(Q7882&gt;1,R7882&gt;1),"Present","Absent")</f>
        <v>Absent</v>
      </c>
      <c r="U7882" t="str">
        <f t="shared" ref="U7882" si="15676">IF(OR(AND(Q7882&gt;1,Q7882&lt;41),AND(R7882&gt;1,R7882&lt;41)),"Ct&lt;41","Ct&gt;41")</f>
        <v>Ct&gt;41</v>
      </c>
      <c r="V7882" t="str">
        <f>VLOOKUP(J7882,Datasæt_Analysesystemer!$C$2:$D$68,2,FALSE)</f>
        <v>Amerikansk ribbegople</v>
      </c>
      <c r="W7882" t="str">
        <f t="shared" ref="W7882" si="15677">MID(F7882,10,9)</f>
        <v>DL2020003</v>
      </c>
      <c r="X7882" t="str">
        <f t="shared" ref="X7882" si="15678">W7882&amp;"_"&amp;V7882&amp;"_"&amp;S7882&amp;"_"&amp;T7882&amp;"_"&amp;U7882</f>
        <v>DL2020003_Amerikansk ribbegople_Invalid_Absent_Ct&gt;41</v>
      </c>
    </row>
    <row r="7883" spans="1:24" x14ac:dyDescent="0.25">
      <c r="A7883" t="s">
        <v>236</v>
      </c>
      <c r="B7883" t="s">
        <v>237</v>
      </c>
      <c r="C7883" t="s">
        <v>16</v>
      </c>
      <c r="D7883" s="6">
        <v>0.1</v>
      </c>
      <c r="E7883" s="6" t="s">
        <v>17</v>
      </c>
      <c r="F7883" t="s">
        <v>1575</v>
      </c>
      <c r="G7883" t="str">
        <f t="shared" si="15629"/>
        <v>DL2020003</v>
      </c>
      <c r="H7883" t="str">
        <f t="shared" si="15565"/>
        <v>07</v>
      </c>
      <c r="I7883" t="str">
        <f t="shared" si="15566"/>
        <v>AmerikanskRibbegople_07_20201119_DL2020003_NykoebingKat</v>
      </c>
      <c r="J7883" t="str">
        <f t="shared" si="15567"/>
        <v>AmerikanskRibbegople</v>
      </c>
      <c r="K7883" t="str">
        <f t="shared" si="15568"/>
        <v>NegK</v>
      </c>
      <c r="L7883" t="str">
        <f t="shared" si="15569"/>
        <v>No Ct</v>
      </c>
      <c r="M7883" t="str">
        <f t="shared" si="15570"/>
        <v/>
      </c>
      <c r="N7883" t="str">
        <f t="shared" si="15571"/>
        <v/>
      </c>
      <c r="O7883" t="str">
        <f t="shared" si="15572"/>
        <v/>
      </c>
    </row>
    <row r="7884" spans="1:24" x14ac:dyDescent="0.25">
      <c r="A7884" t="s">
        <v>238</v>
      </c>
      <c r="B7884" t="s">
        <v>239</v>
      </c>
      <c r="C7884" t="s">
        <v>20</v>
      </c>
      <c r="D7884" s="6">
        <v>0.1</v>
      </c>
      <c r="E7884" s="6" t="s">
        <v>17</v>
      </c>
      <c r="F7884" t="s">
        <v>1575</v>
      </c>
      <c r="G7884" t="str">
        <f t="shared" si="15629"/>
        <v>DL2020003</v>
      </c>
      <c r="H7884" t="str">
        <f t="shared" si="15565"/>
        <v>07</v>
      </c>
      <c r="I7884" t="str">
        <f t="shared" si="15566"/>
        <v>AmerikanskRibbegople_07_20201119_DL2020003_NykoebingKat</v>
      </c>
      <c r="J7884" t="str">
        <f t="shared" si="15567"/>
        <v>AmerikanskRibbegople</v>
      </c>
      <c r="K7884" t="str">
        <f t="shared" si="15568"/>
        <v>eDNA</v>
      </c>
      <c r="L7884" t="str">
        <f t="shared" si="15569"/>
        <v>No Ct</v>
      </c>
      <c r="M7884" t="str">
        <f t="shared" si="15570"/>
        <v/>
      </c>
      <c r="N7884" t="str">
        <f t="shared" si="15571"/>
        <v/>
      </c>
      <c r="O7884" t="str">
        <f t="shared" si="15572"/>
        <v/>
      </c>
    </row>
    <row r="7885" spans="1:24" x14ac:dyDescent="0.25">
      <c r="A7885" t="s">
        <v>240</v>
      </c>
      <c r="B7885" t="s">
        <v>239</v>
      </c>
      <c r="C7885" t="s">
        <v>20</v>
      </c>
      <c r="D7885" s="6">
        <v>0.1</v>
      </c>
      <c r="E7885" s="6" t="s">
        <v>17</v>
      </c>
      <c r="F7885" t="s">
        <v>1575</v>
      </c>
      <c r="G7885" t="str">
        <f t="shared" si="15629"/>
        <v>DL2020003</v>
      </c>
      <c r="H7885" t="str">
        <f t="shared" si="15565"/>
        <v>07</v>
      </c>
      <c r="I7885" t="str">
        <f t="shared" si="15566"/>
        <v>AmerikanskRibbegople_07_20201119_DL2020003_NykoebingKat</v>
      </c>
      <c r="J7885" t="str">
        <f t="shared" si="15567"/>
        <v>AmerikanskRibbegople</v>
      </c>
      <c r="K7885" t="str">
        <f t="shared" si="15568"/>
        <v>eDNA</v>
      </c>
      <c r="L7885" t="str">
        <f t="shared" si="15569"/>
        <v>No Ct</v>
      </c>
      <c r="M7885" t="str">
        <f t="shared" si="15570"/>
        <v/>
      </c>
      <c r="N7885" t="str">
        <f t="shared" si="15571"/>
        <v/>
      </c>
      <c r="O7885" t="str">
        <f t="shared" si="15572"/>
        <v/>
      </c>
    </row>
    <row r="7886" spans="1:24" x14ac:dyDescent="0.25">
      <c r="A7886" t="s">
        <v>241</v>
      </c>
      <c r="B7886" t="s">
        <v>242</v>
      </c>
      <c r="C7886" t="s">
        <v>13</v>
      </c>
      <c r="D7886" s="6">
        <v>0.1</v>
      </c>
      <c r="E7886" s="6">
        <v>49.68</v>
      </c>
      <c r="F7886" t="s">
        <v>1575</v>
      </c>
      <c r="G7886" t="str">
        <f t="shared" si="15629"/>
        <v>DL2020003</v>
      </c>
      <c r="H7886" t="str">
        <f t="shared" si="15565"/>
        <v>08</v>
      </c>
      <c r="I7886" t="str">
        <f t="shared" si="15566"/>
        <v>AmerikanskRibbegople_08_20201119_DL2020003_NykoebingKat</v>
      </c>
      <c r="J7886" t="str">
        <f t="shared" si="15567"/>
        <v>AmerikanskRibbegople</v>
      </c>
      <c r="K7886" t="str">
        <f t="shared" si="15568"/>
        <v>PosK</v>
      </c>
      <c r="L7886">
        <f t="shared" si="15569"/>
        <v>49.68</v>
      </c>
      <c r="M7886">
        <f t="shared" si="15570"/>
        <v>49.68</v>
      </c>
      <c r="N7886">
        <f t="shared" si="15571"/>
        <v>0</v>
      </c>
      <c r="O7886">
        <f t="shared" si="15572"/>
        <v>38.729999999999997</v>
      </c>
      <c r="Q7886">
        <f t="shared" ref="Q7886" si="15679">IF(L7888="No Ct",0,L7888)</f>
        <v>0</v>
      </c>
      <c r="R7886">
        <f t="shared" ref="R7886" si="15680">IF(L7889="No Ct",0,L7889)</f>
        <v>38.729999999999997</v>
      </c>
      <c r="S7886" t="str">
        <f t="shared" ref="S7886" si="15681">IF(AND(M7886&gt;0,N7886=0),"Valid","Invalid")</f>
        <v>Valid</v>
      </c>
      <c r="T7886" t="str">
        <f t="shared" ref="T7886" si="15682">IF(OR(Q7886&gt;1,R7886&gt;1),"Present","Absent")</f>
        <v>Present</v>
      </c>
      <c r="U7886" t="str">
        <f t="shared" ref="U7886" si="15683">IF(OR(AND(Q7886&gt;1,Q7886&lt;41),AND(R7886&gt;1,R7886&lt;41)),"Ct&lt;41","Ct&gt;41")</f>
        <v>Ct&lt;41</v>
      </c>
      <c r="V7886" t="str">
        <f>VLOOKUP(J7886,Datasæt_Analysesystemer!$C$2:$D$68,2,FALSE)</f>
        <v>Amerikansk ribbegople</v>
      </c>
      <c r="W7886" t="str">
        <f t="shared" ref="W7886" si="15684">MID(F7886,10,9)</f>
        <v>DL2020003</v>
      </c>
      <c r="X7886" t="str">
        <f t="shared" ref="X7886" si="15685">W7886&amp;"_"&amp;V7886&amp;"_"&amp;S7886&amp;"_"&amp;T7886&amp;"_"&amp;U7886</f>
        <v>DL2020003_Amerikansk ribbegople_Valid_Present_Ct&lt;41</v>
      </c>
    </row>
    <row r="7887" spans="1:24" x14ac:dyDescent="0.25">
      <c r="A7887" t="s">
        <v>243</v>
      </c>
      <c r="B7887" t="s">
        <v>244</v>
      </c>
      <c r="C7887" t="s">
        <v>16</v>
      </c>
      <c r="D7887" s="6">
        <v>0.1</v>
      </c>
      <c r="E7887" s="6" t="s">
        <v>17</v>
      </c>
      <c r="F7887" t="s">
        <v>1575</v>
      </c>
      <c r="G7887" t="str">
        <f t="shared" si="15629"/>
        <v>DL2020003</v>
      </c>
      <c r="H7887" t="str">
        <f t="shared" si="15565"/>
        <v>08</v>
      </c>
      <c r="I7887" t="str">
        <f t="shared" si="15566"/>
        <v>AmerikanskRibbegople_08_20201119_DL2020003_NykoebingKat</v>
      </c>
      <c r="J7887" t="str">
        <f t="shared" si="15567"/>
        <v>AmerikanskRibbegople</v>
      </c>
      <c r="K7887" t="str">
        <f t="shared" si="15568"/>
        <v>NegK</v>
      </c>
      <c r="L7887" t="str">
        <f t="shared" si="15569"/>
        <v>No Ct</v>
      </c>
      <c r="M7887" t="str">
        <f t="shared" si="15570"/>
        <v/>
      </c>
      <c r="N7887" t="str">
        <f t="shared" si="15571"/>
        <v/>
      </c>
      <c r="O7887" t="str">
        <f t="shared" si="15572"/>
        <v/>
      </c>
    </row>
    <row r="7888" spans="1:24" x14ac:dyDescent="0.25">
      <c r="A7888" t="s">
        <v>245</v>
      </c>
      <c r="B7888" t="s">
        <v>246</v>
      </c>
      <c r="C7888" t="s">
        <v>20</v>
      </c>
      <c r="D7888" s="6">
        <v>0.1</v>
      </c>
      <c r="E7888" s="6" t="s">
        <v>17</v>
      </c>
      <c r="F7888" t="s">
        <v>1575</v>
      </c>
      <c r="G7888" t="str">
        <f t="shared" si="15629"/>
        <v>DL2020003</v>
      </c>
      <c r="H7888" t="str">
        <f t="shared" si="15565"/>
        <v>08</v>
      </c>
      <c r="I7888" t="str">
        <f t="shared" si="15566"/>
        <v>AmerikanskRibbegople_08_20201119_DL2020003_NykoebingKat</v>
      </c>
      <c r="J7888" t="str">
        <f t="shared" si="15567"/>
        <v>AmerikanskRibbegople</v>
      </c>
      <c r="K7888" t="str">
        <f t="shared" si="15568"/>
        <v>eDNA</v>
      </c>
      <c r="L7888" t="str">
        <f t="shared" si="15569"/>
        <v>No Ct</v>
      </c>
      <c r="M7888" t="str">
        <f t="shared" si="15570"/>
        <v/>
      </c>
      <c r="N7888" t="str">
        <f t="shared" si="15571"/>
        <v/>
      </c>
      <c r="O7888" t="str">
        <f t="shared" si="15572"/>
        <v/>
      </c>
    </row>
    <row r="7889" spans="1:24" x14ac:dyDescent="0.25">
      <c r="A7889" t="s">
        <v>247</v>
      </c>
      <c r="B7889" t="s">
        <v>246</v>
      </c>
      <c r="C7889" t="s">
        <v>20</v>
      </c>
      <c r="D7889" s="6">
        <v>0.1</v>
      </c>
      <c r="E7889" s="6">
        <v>38.729999999999997</v>
      </c>
      <c r="F7889" t="s">
        <v>1575</v>
      </c>
      <c r="G7889" t="str">
        <f t="shared" si="15629"/>
        <v>DL2020003</v>
      </c>
      <c r="H7889" t="str">
        <f t="shared" si="15565"/>
        <v>08</v>
      </c>
      <c r="I7889" t="str">
        <f t="shared" si="15566"/>
        <v>AmerikanskRibbegople_08_20201119_DL2020003_NykoebingKat</v>
      </c>
      <c r="J7889" t="str">
        <f t="shared" si="15567"/>
        <v>AmerikanskRibbegople</v>
      </c>
      <c r="K7889" t="str">
        <f t="shared" si="15568"/>
        <v>eDNA</v>
      </c>
      <c r="L7889">
        <f t="shared" si="15569"/>
        <v>38.729999999999997</v>
      </c>
      <c r="M7889" t="str">
        <f t="shared" si="15570"/>
        <v/>
      </c>
      <c r="N7889" t="str">
        <f t="shared" si="15571"/>
        <v/>
      </c>
      <c r="O7889" t="str">
        <f t="shared" si="15572"/>
        <v/>
      </c>
    </row>
    <row r="7890" spans="1:24" x14ac:dyDescent="0.25">
      <c r="A7890" t="s">
        <v>248</v>
      </c>
      <c r="B7890" t="s">
        <v>249</v>
      </c>
      <c r="C7890" t="s">
        <v>13</v>
      </c>
      <c r="D7890" s="6">
        <v>0.1</v>
      </c>
      <c r="E7890" s="6">
        <v>32.49</v>
      </c>
      <c r="F7890" t="s">
        <v>1575</v>
      </c>
      <c r="G7890" t="str">
        <f t="shared" si="15629"/>
        <v>DL2020003</v>
      </c>
      <c r="H7890" t="str">
        <f t="shared" ref="H7890:H7953" si="15686">LEFT(B7890,2)</f>
        <v>09</v>
      </c>
      <c r="I7890" t="str">
        <f t="shared" ref="I7890:I7953" si="15687">J7890&amp;"_"&amp;H7890&amp;"_"&amp;F7890</f>
        <v>AmerikanskHummer_09_20201119_DL2020003_NykoebingKat</v>
      </c>
      <c r="J7890" t="str">
        <f t="shared" ref="J7890:J7953" si="15688">MID(RIGHT(B7890,LEN(B7890)-3),1,FIND("_",RIGHT(B7890,LEN(B7890)-3))-1)</f>
        <v>AmerikanskHummer</v>
      </c>
      <c r="K7890" t="str">
        <f t="shared" ref="K7890:K7953" si="15689">TRIM(SUBSTITUTE(RIGHT(B7890,FIND(J7890,B7890)+1),"_",""))</f>
        <v>PosK</v>
      </c>
      <c r="L7890">
        <f t="shared" ref="L7890:L7953" si="15690">IFERROR(VALUE(SUBSTITUTE(E7890,".",",")),E7890)</f>
        <v>32.49</v>
      </c>
      <c r="M7890">
        <f t="shared" ref="M7890:M7953" si="15691">IF(K7890="PosK",SUMIFS(L:L,K:K,"PosK",I:I,I7890),"")</f>
        <v>32.49</v>
      </c>
      <c r="N7890">
        <f t="shared" ref="N7890:N7953" si="15692">IF(K7890="PosK",SUMIFS(L:L,K:K,"NegK",I:I,I7890),"")</f>
        <v>0</v>
      </c>
      <c r="O7890">
        <f t="shared" ref="O7890:O7953" si="15693">IF(K7890="PosK",SUMIFS(L:L,K:K,"eDNA",I:I,I7890),"")</f>
        <v>0</v>
      </c>
      <c r="Q7890">
        <f t="shared" ref="Q7890" si="15694">IF(L7892="No Ct",0,L7892)</f>
        <v>0</v>
      </c>
      <c r="R7890">
        <f t="shared" ref="R7890" si="15695">IF(L7893="No Ct",0,L7893)</f>
        <v>0</v>
      </c>
      <c r="S7890" t="str">
        <f t="shared" ref="S7890" si="15696">IF(AND(M7890&gt;0,N7890=0),"Valid","Invalid")</f>
        <v>Valid</v>
      </c>
      <c r="T7890" t="str">
        <f t="shared" ref="T7890" si="15697">IF(OR(Q7890&gt;1,R7890&gt;1),"Present","Absent")</f>
        <v>Absent</v>
      </c>
      <c r="U7890" t="str">
        <f t="shared" ref="U7890" si="15698">IF(OR(AND(Q7890&gt;1,Q7890&lt;41),AND(R7890&gt;1,R7890&lt;41)),"Ct&lt;41","Ct&gt;41")</f>
        <v>Ct&gt;41</v>
      </c>
      <c r="V7890" t="str">
        <f>VLOOKUP(J7890,Datasæt_Analysesystemer!$C$2:$D$68,2,FALSE)</f>
        <v>Amerikansk hummer</v>
      </c>
      <c r="W7890" t="str">
        <f t="shared" ref="W7890" si="15699">MID(F7890,10,9)</f>
        <v>DL2020003</v>
      </c>
      <c r="X7890" t="str">
        <f t="shared" ref="X7890" si="15700">W7890&amp;"_"&amp;V7890&amp;"_"&amp;S7890&amp;"_"&amp;T7890&amp;"_"&amp;U7890</f>
        <v>DL2020003_Amerikansk hummer_Valid_Absent_Ct&gt;41</v>
      </c>
    </row>
    <row r="7891" spans="1:24" x14ac:dyDescent="0.25">
      <c r="A7891" t="s">
        <v>250</v>
      </c>
      <c r="B7891" t="s">
        <v>251</v>
      </c>
      <c r="C7891" t="s">
        <v>16</v>
      </c>
      <c r="D7891" s="6">
        <v>0.1</v>
      </c>
      <c r="E7891" s="6" t="s">
        <v>17</v>
      </c>
      <c r="F7891" t="s">
        <v>1575</v>
      </c>
      <c r="G7891" t="str">
        <f t="shared" si="15629"/>
        <v>DL2020003</v>
      </c>
      <c r="H7891" t="str">
        <f t="shared" si="15686"/>
        <v>09</v>
      </c>
      <c r="I7891" t="str">
        <f t="shared" si="15687"/>
        <v>AmerikanskHummer_09_20201119_DL2020003_NykoebingKat</v>
      </c>
      <c r="J7891" t="str">
        <f t="shared" si="15688"/>
        <v>AmerikanskHummer</v>
      </c>
      <c r="K7891" t="str">
        <f t="shared" si="15689"/>
        <v>NegK</v>
      </c>
      <c r="L7891" t="str">
        <f t="shared" si="15690"/>
        <v>No Ct</v>
      </c>
      <c r="M7891" t="str">
        <f t="shared" si="15691"/>
        <v/>
      </c>
      <c r="N7891" t="str">
        <f t="shared" si="15692"/>
        <v/>
      </c>
      <c r="O7891" t="str">
        <f t="shared" si="15693"/>
        <v/>
      </c>
    </row>
    <row r="7892" spans="1:24" x14ac:dyDescent="0.25">
      <c r="A7892" t="s">
        <v>252</v>
      </c>
      <c r="B7892" t="s">
        <v>253</v>
      </c>
      <c r="C7892" t="s">
        <v>20</v>
      </c>
      <c r="D7892" s="6">
        <v>0.1</v>
      </c>
      <c r="E7892" s="6" t="s">
        <v>17</v>
      </c>
      <c r="F7892" t="s">
        <v>1575</v>
      </c>
      <c r="G7892" t="str">
        <f t="shared" si="15629"/>
        <v>DL2020003</v>
      </c>
      <c r="H7892" t="str">
        <f t="shared" si="15686"/>
        <v>09</v>
      </c>
      <c r="I7892" t="str">
        <f t="shared" si="15687"/>
        <v>AmerikanskHummer_09_20201119_DL2020003_NykoebingKat</v>
      </c>
      <c r="J7892" t="str">
        <f t="shared" si="15688"/>
        <v>AmerikanskHummer</v>
      </c>
      <c r="K7892" t="str">
        <f t="shared" si="15689"/>
        <v>eDNA</v>
      </c>
      <c r="L7892" t="str">
        <f t="shared" si="15690"/>
        <v>No Ct</v>
      </c>
      <c r="M7892" t="str">
        <f t="shared" si="15691"/>
        <v/>
      </c>
      <c r="N7892" t="str">
        <f t="shared" si="15692"/>
        <v/>
      </c>
      <c r="O7892" t="str">
        <f t="shared" si="15693"/>
        <v/>
      </c>
    </row>
    <row r="7893" spans="1:24" x14ac:dyDescent="0.25">
      <c r="A7893" t="s">
        <v>254</v>
      </c>
      <c r="B7893" t="s">
        <v>253</v>
      </c>
      <c r="C7893" t="s">
        <v>20</v>
      </c>
      <c r="D7893" s="6">
        <v>0.1</v>
      </c>
      <c r="E7893" s="6" t="s">
        <v>17</v>
      </c>
      <c r="F7893" t="s">
        <v>1575</v>
      </c>
      <c r="G7893" t="str">
        <f t="shared" si="15629"/>
        <v>DL2020003</v>
      </c>
      <c r="H7893" t="str">
        <f t="shared" si="15686"/>
        <v>09</v>
      </c>
      <c r="I7893" t="str">
        <f t="shared" si="15687"/>
        <v>AmerikanskHummer_09_20201119_DL2020003_NykoebingKat</v>
      </c>
      <c r="J7893" t="str">
        <f t="shared" si="15688"/>
        <v>AmerikanskHummer</v>
      </c>
      <c r="K7893" t="str">
        <f t="shared" si="15689"/>
        <v>eDNA</v>
      </c>
      <c r="L7893" t="str">
        <f t="shared" si="15690"/>
        <v>No Ct</v>
      </c>
      <c r="M7893" t="str">
        <f t="shared" si="15691"/>
        <v/>
      </c>
      <c r="N7893" t="str">
        <f t="shared" si="15692"/>
        <v/>
      </c>
      <c r="O7893" t="str">
        <f t="shared" si="15693"/>
        <v/>
      </c>
    </row>
    <row r="7894" spans="1:24" x14ac:dyDescent="0.25">
      <c r="A7894" t="s">
        <v>255</v>
      </c>
      <c r="B7894" t="s">
        <v>256</v>
      </c>
      <c r="C7894" t="s">
        <v>13</v>
      </c>
      <c r="D7894" s="6">
        <v>0.1</v>
      </c>
      <c r="E7894" s="6">
        <v>29.63</v>
      </c>
      <c r="F7894" t="s">
        <v>1575</v>
      </c>
      <c r="G7894" t="str">
        <f t="shared" si="15629"/>
        <v>DL2020003</v>
      </c>
      <c r="H7894" t="str">
        <f t="shared" si="15686"/>
        <v>10</v>
      </c>
      <c r="I7894" t="str">
        <f t="shared" si="15687"/>
        <v>AmerikanskHummer_10_20201119_DL2020003_NykoebingKat</v>
      </c>
      <c r="J7894" t="str">
        <f t="shared" si="15688"/>
        <v>AmerikanskHummer</v>
      </c>
      <c r="K7894" t="str">
        <f t="shared" si="15689"/>
        <v>PosK</v>
      </c>
      <c r="L7894">
        <f t="shared" si="15690"/>
        <v>29.63</v>
      </c>
      <c r="M7894">
        <f t="shared" si="15691"/>
        <v>29.63</v>
      </c>
      <c r="N7894">
        <f t="shared" si="15692"/>
        <v>0</v>
      </c>
      <c r="O7894">
        <f t="shared" si="15693"/>
        <v>0</v>
      </c>
      <c r="Q7894">
        <f t="shared" ref="Q7894" si="15701">IF(L7896="No Ct",0,L7896)</f>
        <v>0</v>
      </c>
      <c r="R7894">
        <f t="shared" ref="R7894" si="15702">IF(L7897="No Ct",0,L7897)</f>
        <v>0</v>
      </c>
      <c r="S7894" t="str">
        <f t="shared" ref="S7894" si="15703">IF(AND(M7894&gt;0,N7894=0),"Valid","Invalid")</f>
        <v>Valid</v>
      </c>
      <c r="T7894" t="str">
        <f t="shared" ref="T7894" si="15704">IF(OR(Q7894&gt;1,R7894&gt;1),"Present","Absent")</f>
        <v>Absent</v>
      </c>
      <c r="U7894" t="str">
        <f t="shared" ref="U7894" si="15705">IF(OR(AND(Q7894&gt;1,Q7894&lt;41),AND(R7894&gt;1,R7894&lt;41)),"Ct&lt;41","Ct&gt;41")</f>
        <v>Ct&gt;41</v>
      </c>
      <c r="V7894" t="str">
        <f>VLOOKUP(J7894,Datasæt_Analysesystemer!$C$2:$D$68,2,FALSE)</f>
        <v>Amerikansk hummer</v>
      </c>
      <c r="W7894" t="str">
        <f t="shared" ref="W7894" si="15706">MID(F7894,10,9)</f>
        <v>DL2020003</v>
      </c>
      <c r="X7894" t="str">
        <f t="shared" ref="X7894" si="15707">W7894&amp;"_"&amp;V7894&amp;"_"&amp;S7894&amp;"_"&amp;T7894&amp;"_"&amp;U7894</f>
        <v>DL2020003_Amerikansk hummer_Valid_Absent_Ct&gt;41</v>
      </c>
    </row>
    <row r="7895" spans="1:24" x14ac:dyDescent="0.25">
      <c r="A7895" t="s">
        <v>257</v>
      </c>
      <c r="B7895" t="s">
        <v>258</v>
      </c>
      <c r="C7895" t="s">
        <v>16</v>
      </c>
      <c r="D7895" s="6">
        <v>0.1</v>
      </c>
      <c r="E7895" s="6" t="s">
        <v>17</v>
      </c>
      <c r="F7895" t="s">
        <v>1575</v>
      </c>
      <c r="G7895" t="str">
        <f t="shared" si="15629"/>
        <v>DL2020003</v>
      </c>
      <c r="H7895" t="str">
        <f t="shared" si="15686"/>
        <v>10</v>
      </c>
      <c r="I7895" t="str">
        <f t="shared" si="15687"/>
        <v>AmerikanskHummer_10_20201119_DL2020003_NykoebingKat</v>
      </c>
      <c r="J7895" t="str">
        <f t="shared" si="15688"/>
        <v>AmerikanskHummer</v>
      </c>
      <c r="K7895" t="str">
        <f t="shared" si="15689"/>
        <v>NegK</v>
      </c>
      <c r="L7895" t="str">
        <f t="shared" si="15690"/>
        <v>No Ct</v>
      </c>
      <c r="M7895" t="str">
        <f t="shared" si="15691"/>
        <v/>
      </c>
      <c r="N7895" t="str">
        <f t="shared" si="15692"/>
        <v/>
      </c>
      <c r="O7895" t="str">
        <f t="shared" si="15693"/>
        <v/>
      </c>
    </row>
    <row r="7896" spans="1:24" x14ac:dyDescent="0.25">
      <c r="A7896" t="s">
        <v>259</v>
      </c>
      <c r="B7896" t="s">
        <v>260</v>
      </c>
      <c r="C7896" t="s">
        <v>20</v>
      </c>
      <c r="D7896" s="6">
        <v>0.1</v>
      </c>
      <c r="E7896" s="6" t="s">
        <v>17</v>
      </c>
      <c r="F7896" t="s">
        <v>1575</v>
      </c>
      <c r="G7896" t="str">
        <f t="shared" si="15629"/>
        <v>DL2020003</v>
      </c>
      <c r="H7896" t="str">
        <f t="shared" si="15686"/>
        <v>10</v>
      </c>
      <c r="I7896" t="str">
        <f t="shared" si="15687"/>
        <v>AmerikanskHummer_10_20201119_DL2020003_NykoebingKat</v>
      </c>
      <c r="J7896" t="str">
        <f t="shared" si="15688"/>
        <v>AmerikanskHummer</v>
      </c>
      <c r="K7896" t="str">
        <f t="shared" si="15689"/>
        <v>eDNA</v>
      </c>
      <c r="L7896" t="str">
        <f t="shared" si="15690"/>
        <v>No Ct</v>
      </c>
      <c r="M7896" t="str">
        <f t="shared" si="15691"/>
        <v/>
      </c>
      <c r="N7896" t="str">
        <f t="shared" si="15692"/>
        <v/>
      </c>
      <c r="O7896" t="str">
        <f t="shared" si="15693"/>
        <v/>
      </c>
    </row>
    <row r="7897" spans="1:24" x14ac:dyDescent="0.25">
      <c r="A7897" t="s">
        <v>261</v>
      </c>
      <c r="B7897" t="s">
        <v>260</v>
      </c>
      <c r="C7897" t="s">
        <v>20</v>
      </c>
      <c r="D7897" s="6">
        <v>0.1</v>
      </c>
      <c r="E7897" s="6" t="s">
        <v>17</v>
      </c>
      <c r="F7897" t="s">
        <v>1575</v>
      </c>
      <c r="G7897" t="str">
        <f t="shared" si="15629"/>
        <v>DL2020003</v>
      </c>
      <c r="H7897" t="str">
        <f t="shared" si="15686"/>
        <v>10</v>
      </c>
      <c r="I7897" t="str">
        <f t="shared" si="15687"/>
        <v>AmerikanskHummer_10_20201119_DL2020003_NykoebingKat</v>
      </c>
      <c r="J7897" t="str">
        <f t="shared" si="15688"/>
        <v>AmerikanskHummer</v>
      </c>
      <c r="K7897" t="str">
        <f t="shared" si="15689"/>
        <v>eDNA</v>
      </c>
      <c r="L7897" t="str">
        <f t="shared" si="15690"/>
        <v>No Ct</v>
      </c>
      <c r="M7897" t="str">
        <f t="shared" si="15691"/>
        <v/>
      </c>
      <c r="N7897" t="str">
        <f t="shared" si="15692"/>
        <v/>
      </c>
      <c r="O7897" t="str">
        <f t="shared" si="15693"/>
        <v/>
      </c>
    </row>
    <row r="7898" spans="1:24" x14ac:dyDescent="0.25">
      <c r="A7898" t="s">
        <v>262</v>
      </c>
      <c r="B7898" t="s">
        <v>1474</v>
      </c>
      <c r="C7898" t="s">
        <v>13</v>
      </c>
      <c r="D7898" s="6">
        <v>0.1</v>
      </c>
      <c r="E7898" s="6">
        <v>34.549999999999997</v>
      </c>
      <c r="F7898" t="s">
        <v>1575</v>
      </c>
      <c r="G7898" t="str">
        <f t="shared" si="15629"/>
        <v>DL2020003</v>
      </c>
      <c r="H7898" t="str">
        <f t="shared" si="15686"/>
        <v>11</v>
      </c>
      <c r="I7898" t="str">
        <f t="shared" si="15687"/>
        <v>Kamjatkakrabbe_11_20201119_DL2020003_NykoebingKat</v>
      </c>
      <c r="J7898" t="str">
        <f t="shared" si="15688"/>
        <v>Kamjatkakrabbe</v>
      </c>
      <c r="K7898" t="str">
        <f t="shared" si="15689"/>
        <v>PosK</v>
      </c>
      <c r="L7898">
        <f t="shared" si="15690"/>
        <v>34.549999999999997</v>
      </c>
      <c r="M7898">
        <f t="shared" si="15691"/>
        <v>34.549999999999997</v>
      </c>
      <c r="N7898">
        <f t="shared" si="15692"/>
        <v>0</v>
      </c>
      <c r="O7898">
        <f t="shared" si="15693"/>
        <v>0</v>
      </c>
      <c r="Q7898">
        <f t="shared" ref="Q7898" si="15708">IF(L7900="No Ct",0,L7900)</f>
        <v>0</v>
      </c>
      <c r="R7898">
        <f t="shared" ref="R7898" si="15709">IF(L7901="No Ct",0,L7901)</f>
        <v>0</v>
      </c>
      <c r="S7898" t="str">
        <f t="shared" ref="S7898" si="15710">IF(AND(M7898&gt;0,N7898=0),"Valid","Invalid")</f>
        <v>Valid</v>
      </c>
      <c r="T7898" t="str">
        <f t="shared" ref="T7898" si="15711">IF(OR(Q7898&gt;1,R7898&gt;1),"Present","Absent")</f>
        <v>Absent</v>
      </c>
      <c r="U7898" t="str">
        <f t="shared" ref="U7898" si="15712">IF(OR(AND(Q7898&gt;1,Q7898&lt;41),AND(R7898&gt;1,R7898&lt;41)),"Ct&lt;41","Ct&gt;41")</f>
        <v>Ct&gt;41</v>
      </c>
      <c r="V7898" t="str">
        <f>VLOOKUP(J7898,Datasæt_Analysesystemer!$C$2:$D$68,2,FALSE)</f>
        <v>Kamtjatkakrabbe</v>
      </c>
      <c r="W7898" t="str">
        <f t="shared" ref="W7898" si="15713">MID(F7898,10,9)</f>
        <v>DL2020003</v>
      </c>
      <c r="X7898" t="str">
        <f t="shared" ref="X7898" si="15714">W7898&amp;"_"&amp;V7898&amp;"_"&amp;S7898&amp;"_"&amp;T7898&amp;"_"&amp;U7898</f>
        <v>DL2020003_Kamtjatkakrabbe_Valid_Absent_Ct&gt;41</v>
      </c>
    </row>
    <row r="7899" spans="1:24" x14ac:dyDescent="0.25">
      <c r="A7899" t="s">
        <v>264</v>
      </c>
      <c r="B7899" t="s">
        <v>1475</v>
      </c>
      <c r="C7899" t="s">
        <v>16</v>
      </c>
      <c r="D7899" s="6">
        <v>0.1</v>
      </c>
      <c r="E7899" s="6" t="s">
        <v>17</v>
      </c>
      <c r="F7899" t="s">
        <v>1575</v>
      </c>
      <c r="G7899" t="str">
        <f t="shared" si="15629"/>
        <v>DL2020003</v>
      </c>
      <c r="H7899" t="str">
        <f t="shared" si="15686"/>
        <v>11</v>
      </c>
      <c r="I7899" t="str">
        <f t="shared" si="15687"/>
        <v>Kamjatkakrabbe_11_20201119_DL2020003_NykoebingKat</v>
      </c>
      <c r="J7899" t="str">
        <f t="shared" si="15688"/>
        <v>Kamjatkakrabbe</v>
      </c>
      <c r="K7899" t="str">
        <f t="shared" si="15689"/>
        <v>NegK</v>
      </c>
      <c r="L7899" t="str">
        <f t="shared" si="15690"/>
        <v>No Ct</v>
      </c>
      <c r="M7899" t="str">
        <f t="shared" si="15691"/>
        <v/>
      </c>
      <c r="N7899" t="str">
        <f t="shared" si="15692"/>
        <v/>
      </c>
      <c r="O7899" t="str">
        <f t="shared" si="15693"/>
        <v/>
      </c>
    </row>
    <row r="7900" spans="1:24" x14ac:dyDescent="0.25">
      <c r="A7900" t="s">
        <v>266</v>
      </c>
      <c r="B7900" t="s">
        <v>1476</v>
      </c>
      <c r="C7900" t="s">
        <v>20</v>
      </c>
      <c r="D7900" s="6">
        <v>0.1</v>
      </c>
      <c r="E7900" s="6" t="s">
        <v>17</v>
      </c>
      <c r="F7900" t="s">
        <v>1575</v>
      </c>
      <c r="G7900" t="str">
        <f t="shared" si="15629"/>
        <v>DL2020003</v>
      </c>
      <c r="H7900" t="str">
        <f t="shared" si="15686"/>
        <v>11</v>
      </c>
      <c r="I7900" t="str">
        <f t="shared" si="15687"/>
        <v>Kamjatkakrabbe_11_20201119_DL2020003_NykoebingKat</v>
      </c>
      <c r="J7900" t="str">
        <f t="shared" si="15688"/>
        <v>Kamjatkakrabbe</v>
      </c>
      <c r="K7900" t="str">
        <f t="shared" si="15689"/>
        <v>eDNA</v>
      </c>
      <c r="L7900" t="str">
        <f t="shared" si="15690"/>
        <v>No Ct</v>
      </c>
      <c r="M7900" t="str">
        <f t="shared" si="15691"/>
        <v/>
      </c>
      <c r="N7900" t="str">
        <f t="shared" si="15692"/>
        <v/>
      </c>
      <c r="O7900" t="str">
        <f t="shared" si="15693"/>
        <v/>
      </c>
    </row>
    <row r="7901" spans="1:24" x14ac:dyDescent="0.25">
      <c r="A7901" t="s">
        <v>268</v>
      </c>
      <c r="B7901" t="s">
        <v>1476</v>
      </c>
      <c r="C7901" t="s">
        <v>20</v>
      </c>
      <c r="D7901" s="6">
        <v>0.1</v>
      </c>
      <c r="E7901" s="6" t="s">
        <v>17</v>
      </c>
      <c r="F7901" t="s">
        <v>1575</v>
      </c>
      <c r="G7901" t="str">
        <f t="shared" si="15629"/>
        <v>DL2020003</v>
      </c>
      <c r="H7901" t="str">
        <f t="shared" si="15686"/>
        <v>11</v>
      </c>
      <c r="I7901" t="str">
        <f t="shared" si="15687"/>
        <v>Kamjatkakrabbe_11_20201119_DL2020003_NykoebingKat</v>
      </c>
      <c r="J7901" t="str">
        <f t="shared" si="15688"/>
        <v>Kamjatkakrabbe</v>
      </c>
      <c r="K7901" t="str">
        <f t="shared" si="15689"/>
        <v>eDNA</v>
      </c>
      <c r="L7901" t="str">
        <f t="shared" si="15690"/>
        <v>No Ct</v>
      </c>
      <c r="M7901" t="str">
        <f t="shared" si="15691"/>
        <v/>
      </c>
      <c r="N7901" t="str">
        <f t="shared" si="15692"/>
        <v/>
      </c>
      <c r="O7901" t="str">
        <f t="shared" si="15693"/>
        <v/>
      </c>
    </row>
    <row r="7902" spans="1:24" x14ac:dyDescent="0.25">
      <c r="A7902" t="s">
        <v>269</v>
      </c>
      <c r="B7902" t="s">
        <v>1477</v>
      </c>
      <c r="C7902" t="s">
        <v>13</v>
      </c>
      <c r="D7902" s="6">
        <v>0.1</v>
      </c>
      <c r="E7902" s="6">
        <v>35.880000000000003</v>
      </c>
      <c r="F7902" t="s">
        <v>1575</v>
      </c>
      <c r="G7902" t="str">
        <f t="shared" si="15629"/>
        <v>DL2020003</v>
      </c>
      <c r="H7902" t="str">
        <f t="shared" si="15686"/>
        <v>12</v>
      </c>
      <c r="I7902" t="str">
        <f t="shared" si="15687"/>
        <v>Kamjatkakrabbe_12_20201119_DL2020003_NykoebingKat</v>
      </c>
      <c r="J7902" t="str">
        <f t="shared" si="15688"/>
        <v>Kamjatkakrabbe</v>
      </c>
      <c r="K7902" t="str">
        <f t="shared" si="15689"/>
        <v>PosK</v>
      </c>
      <c r="L7902">
        <f t="shared" si="15690"/>
        <v>35.880000000000003</v>
      </c>
      <c r="M7902">
        <f t="shared" si="15691"/>
        <v>35.880000000000003</v>
      </c>
      <c r="N7902">
        <f t="shared" si="15692"/>
        <v>0</v>
      </c>
      <c r="O7902">
        <f t="shared" si="15693"/>
        <v>0</v>
      </c>
      <c r="Q7902">
        <f t="shared" ref="Q7902" si="15715">IF(L7904="No Ct",0,L7904)</f>
        <v>0</v>
      </c>
      <c r="R7902">
        <f t="shared" ref="R7902" si="15716">IF(L7905="No Ct",0,L7905)</f>
        <v>0</v>
      </c>
      <c r="S7902" t="str">
        <f t="shared" ref="S7902" si="15717">IF(AND(M7902&gt;0,N7902=0),"Valid","Invalid")</f>
        <v>Valid</v>
      </c>
      <c r="T7902" t="str">
        <f t="shared" ref="T7902" si="15718">IF(OR(Q7902&gt;1,R7902&gt;1),"Present","Absent")</f>
        <v>Absent</v>
      </c>
      <c r="U7902" t="str">
        <f t="shared" ref="U7902" si="15719">IF(OR(AND(Q7902&gt;1,Q7902&lt;41),AND(R7902&gt;1,R7902&lt;41)),"Ct&lt;41","Ct&gt;41")</f>
        <v>Ct&gt;41</v>
      </c>
      <c r="V7902" t="str">
        <f>VLOOKUP(J7902,Datasæt_Analysesystemer!$C$2:$D$68,2,FALSE)</f>
        <v>Kamtjatkakrabbe</v>
      </c>
      <c r="W7902" t="str">
        <f t="shared" ref="W7902" si="15720">MID(F7902,10,9)</f>
        <v>DL2020003</v>
      </c>
      <c r="X7902" t="str">
        <f t="shared" ref="X7902" si="15721">W7902&amp;"_"&amp;V7902&amp;"_"&amp;S7902&amp;"_"&amp;T7902&amp;"_"&amp;U7902</f>
        <v>DL2020003_Kamtjatkakrabbe_Valid_Absent_Ct&gt;41</v>
      </c>
    </row>
    <row r="7903" spans="1:24" x14ac:dyDescent="0.25">
      <c r="A7903" t="s">
        <v>271</v>
      </c>
      <c r="B7903" t="s">
        <v>1478</v>
      </c>
      <c r="C7903" t="s">
        <v>16</v>
      </c>
      <c r="D7903" s="6">
        <v>0.1</v>
      </c>
      <c r="E7903" s="6" t="s">
        <v>17</v>
      </c>
      <c r="F7903" t="s">
        <v>1575</v>
      </c>
      <c r="G7903" t="str">
        <f t="shared" si="15629"/>
        <v>DL2020003</v>
      </c>
      <c r="H7903" t="str">
        <f t="shared" si="15686"/>
        <v>12</v>
      </c>
      <c r="I7903" t="str">
        <f t="shared" si="15687"/>
        <v>Kamjatkakrabbe_12_20201119_DL2020003_NykoebingKat</v>
      </c>
      <c r="J7903" t="str">
        <f t="shared" si="15688"/>
        <v>Kamjatkakrabbe</v>
      </c>
      <c r="K7903" t="str">
        <f t="shared" si="15689"/>
        <v>NegK</v>
      </c>
      <c r="L7903" t="str">
        <f t="shared" si="15690"/>
        <v>No Ct</v>
      </c>
      <c r="M7903" t="str">
        <f t="shared" si="15691"/>
        <v/>
      </c>
      <c r="N7903" t="str">
        <f t="shared" si="15692"/>
        <v/>
      </c>
      <c r="O7903" t="str">
        <f t="shared" si="15693"/>
        <v/>
      </c>
    </row>
    <row r="7904" spans="1:24" x14ac:dyDescent="0.25">
      <c r="A7904" t="s">
        <v>273</v>
      </c>
      <c r="B7904" t="s">
        <v>1479</v>
      </c>
      <c r="C7904" t="s">
        <v>20</v>
      </c>
      <c r="D7904" s="6">
        <v>0.1</v>
      </c>
      <c r="E7904" s="6" t="s">
        <v>17</v>
      </c>
      <c r="F7904" t="s">
        <v>1575</v>
      </c>
      <c r="G7904" t="str">
        <f t="shared" si="15629"/>
        <v>DL2020003</v>
      </c>
      <c r="H7904" t="str">
        <f t="shared" si="15686"/>
        <v>12</v>
      </c>
      <c r="I7904" t="str">
        <f t="shared" si="15687"/>
        <v>Kamjatkakrabbe_12_20201119_DL2020003_NykoebingKat</v>
      </c>
      <c r="J7904" t="str">
        <f t="shared" si="15688"/>
        <v>Kamjatkakrabbe</v>
      </c>
      <c r="K7904" t="str">
        <f t="shared" si="15689"/>
        <v>eDNA</v>
      </c>
      <c r="L7904" t="str">
        <f t="shared" si="15690"/>
        <v>No Ct</v>
      </c>
      <c r="M7904" t="str">
        <f t="shared" si="15691"/>
        <v/>
      </c>
      <c r="N7904" t="str">
        <f t="shared" si="15692"/>
        <v/>
      </c>
      <c r="O7904" t="str">
        <f t="shared" si="15693"/>
        <v/>
      </c>
    </row>
    <row r="7905" spans="1:24" x14ac:dyDescent="0.25">
      <c r="A7905" t="s">
        <v>275</v>
      </c>
      <c r="B7905" t="s">
        <v>1479</v>
      </c>
      <c r="C7905" t="s">
        <v>20</v>
      </c>
      <c r="D7905" s="6">
        <v>0.1</v>
      </c>
      <c r="E7905" s="6" t="s">
        <v>17</v>
      </c>
      <c r="F7905" t="s">
        <v>1575</v>
      </c>
      <c r="G7905" t="str">
        <f t="shared" si="15629"/>
        <v>DL2020003</v>
      </c>
      <c r="H7905" t="str">
        <f t="shared" si="15686"/>
        <v>12</v>
      </c>
      <c r="I7905" t="str">
        <f t="shared" si="15687"/>
        <v>Kamjatkakrabbe_12_20201119_DL2020003_NykoebingKat</v>
      </c>
      <c r="J7905" t="str">
        <f t="shared" si="15688"/>
        <v>Kamjatkakrabbe</v>
      </c>
      <c r="K7905" t="str">
        <f t="shared" si="15689"/>
        <v>eDNA</v>
      </c>
      <c r="L7905" t="str">
        <f t="shared" si="15690"/>
        <v>No Ct</v>
      </c>
      <c r="M7905" t="str">
        <f t="shared" si="15691"/>
        <v/>
      </c>
      <c r="N7905" t="str">
        <f t="shared" si="15692"/>
        <v/>
      </c>
      <c r="O7905" t="str">
        <f t="shared" si="15693"/>
        <v/>
      </c>
    </row>
    <row r="7906" spans="1:24" x14ac:dyDescent="0.25">
      <c r="A7906" t="s">
        <v>276</v>
      </c>
      <c r="B7906" t="s">
        <v>1480</v>
      </c>
      <c r="C7906" t="s">
        <v>13</v>
      </c>
      <c r="D7906" s="6">
        <v>0.1</v>
      </c>
      <c r="E7906" s="6" t="s">
        <v>17</v>
      </c>
      <c r="F7906" t="s">
        <v>1575</v>
      </c>
      <c r="G7906" t="str">
        <f t="shared" si="15629"/>
        <v>DL2020003</v>
      </c>
      <c r="H7906" t="str">
        <f t="shared" si="15686"/>
        <v>13</v>
      </c>
      <c r="I7906" t="str">
        <f t="shared" si="15687"/>
        <v>KinesiskUldhaandskrabbe_13_20201119_DL2020003_NykoebingKat</v>
      </c>
      <c r="J7906" t="str">
        <f t="shared" si="15688"/>
        <v>KinesiskUldhaandskrabbe</v>
      </c>
      <c r="K7906" t="str">
        <f t="shared" si="15689"/>
        <v>PosK</v>
      </c>
      <c r="L7906" t="str">
        <f t="shared" si="15690"/>
        <v>No Ct</v>
      </c>
      <c r="M7906">
        <f t="shared" si="15691"/>
        <v>0</v>
      </c>
      <c r="N7906">
        <f t="shared" si="15692"/>
        <v>0</v>
      </c>
      <c r="O7906">
        <f t="shared" si="15693"/>
        <v>0</v>
      </c>
      <c r="Q7906">
        <f t="shared" ref="Q7906" si="15722">IF(L7908="No Ct",0,L7908)</f>
        <v>0</v>
      </c>
      <c r="R7906">
        <f t="shared" ref="R7906" si="15723">IF(L7909="No Ct",0,L7909)</f>
        <v>0</v>
      </c>
      <c r="S7906" t="str">
        <f t="shared" ref="S7906" si="15724">IF(AND(M7906&gt;0,N7906=0),"Valid","Invalid")</f>
        <v>Invalid</v>
      </c>
      <c r="T7906" t="str">
        <f t="shared" ref="T7906" si="15725">IF(OR(Q7906&gt;1,R7906&gt;1),"Present","Absent")</f>
        <v>Absent</v>
      </c>
      <c r="U7906" t="str">
        <f t="shared" ref="U7906" si="15726">IF(OR(AND(Q7906&gt;1,Q7906&lt;41),AND(R7906&gt;1,R7906&lt;41)),"Ct&lt;41","Ct&gt;41")</f>
        <v>Ct&gt;41</v>
      </c>
      <c r="V7906" t="str">
        <f>VLOOKUP(J7906,Datasæt_Analysesystemer!$C$2:$D$68,2,FALSE)</f>
        <v>Kinesisk uldhåndskrabbe</v>
      </c>
      <c r="W7906" t="str">
        <f t="shared" ref="W7906" si="15727">MID(F7906,10,9)</f>
        <v>DL2020003</v>
      </c>
      <c r="X7906" t="str">
        <f t="shared" ref="X7906" si="15728">W7906&amp;"_"&amp;V7906&amp;"_"&amp;S7906&amp;"_"&amp;T7906&amp;"_"&amp;U7906</f>
        <v>DL2020003_Kinesisk uldhåndskrabbe_Invalid_Absent_Ct&gt;41</v>
      </c>
    </row>
    <row r="7907" spans="1:24" x14ac:dyDescent="0.25">
      <c r="A7907" t="s">
        <v>278</v>
      </c>
      <c r="B7907" t="s">
        <v>1481</v>
      </c>
      <c r="C7907" t="s">
        <v>16</v>
      </c>
      <c r="D7907" s="6">
        <v>0.1</v>
      </c>
      <c r="E7907" s="6" t="s">
        <v>17</v>
      </c>
      <c r="F7907" t="s">
        <v>1575</v>
      </c>
      <c r="G7907" t="str">
        <f t="shared" si="15629"/>
        <v>DL2020003</v>
      </c>
      <c r="H7907" t="str">
        <f t="shared" si="15686"/>
        <v>13</v>
      </c>
      <c r="I7907" t="str">
        <f t="shared" si="15687"/>
        <v>KinesiskUldhaandskrabbe_13_20201119_DL2020003_NykoebingKat</v>
      </c>
      <c r="J7907" t="str">
        <f t="shared" si="15688"/>
        <v>KinesiskUldhaandskrabbe</v>
      </c>
      <c r="K7907" t="str">
        <f t="shared" si="15689"/>
        <v>NegK</v>
      </c>
      <c r="L7907" t="str">
        <f t="shared" si="15690"/>
        <v>No Ct</v>
      </c>
      <c r="M7907" t="str">
        <f t="shared" si="15691"/>
        <v/>
      </c>
      <c r="N7907" t="str">
        <f t="shared" si="15692"/>
        <v/>
      </c>
      <c r="O7907" t="str">
        <f t="shared" si="15693"/>
        <v/>
      </c>
    </row>
    <row r="7908" spans="1:24" x14ac:dyDescent="0.25">
      <c r="A7908" t="s">
        <v>280</v>
      </c>
      <c r="B7908" t="s">
        <v>1482</v>
      </c>
      <c r="C7908" t="s">
        <v>20</v>
      </c>
      <c r="D7908" s="6">
        <v>0.1</v>
      </c>
      <c r="E7908" s="6" t="s">
        <v>17</v>
      </c>
      <c r="F7908" t="s">
        <v>1575</v>
      </c>
      <c r="G7908" t="str">
        <f t="shared" si="15629"/>
        <v>DL2020003</v>
      </c>
      <c r="H7908" t="str">
        <f t="shared" si="15686"/>
        <v>13</v>
      </c>
      <c r="I7908" t="str">
        <f t="shared" si="15687"/>
        <v>KinesiskUldhaandskrabbe_13_20201119_DL2020003_NykoebingKat</v>
      </c>
      <c r="J7908" t="str">
        <f t="shared" si="15688"/>
        <v>KinesiskUldhaandskrabbe</v>
      </c>
      <c r="K7908" t="str">
        <f t="shared" si="15689"/>
        <v>eDNA</v>
      </c>
      <c r="L7908" t="str">
        <f t="shared" si="15690"/>
        <v>No Ct</v>
      </c>
      <c r="M7908" t="str">
        <f t="shared" si="15691"/>
        <v/>
      </c>
      <c r="N7908" t="str">
        <f t="shared" si="15692"/>
        <v/>
      </c>
      <c r="O7908" t="str">
        <f t="shared" si="15693"/>
        <v/>
      </c>
    </row>
    <row r="7909" spans="1:24" x14ac:dyDescent="0.25">
      <c r="A7909" t="s">
        <v>282</v>
      </c>
      <c r="B7909" t="s">
        <v>1482</v>
      </c>
      <c r="C7909" t="s">
        <v>20</v>
      </c>
      <c r="D7909" s="6">
        <v>0.1</v>
      </c>
      <c r="E7909" s="6" t="s">
        <v>17</v>
      </c>
      <c r="F7909" t="s">
        <v>1575</v>
      </c>
      <c r="G7909" t="str">
        <f t="shared" si="15629"/>
        <v>DL2020003</v>
      </c>
      <c r="H7909" t="str">
        <f t="shared" si="15686"/>
        <v>13</v>
      </c>
      <c r="I7909" t="str">
        <f t="shared" si="15687"/>
        <v>KinesiskUldhaandskrabbe_13_20201119_DL2020003_NykoebingKat</v>
      </c>
      <c r="J7909" t="str">
        <f t="shared" si="15688"/>
        <v>KinesiskUldhaandskrabbe</v>
      </c>
      <c r="K7909" t="str">
        <f t="shared" si="15689"/>
        <v>eDNA</v>
      </c>
      <c r="L7909" t="str">
        <f t="shared" si="15690"/>
        <v>No Ct</v>
      </c>
      <c r="M7909" t="str">
        <f t="shared" si="15691"/>
        <v/>
      </c>
      <c r="N7909" t="str">
        <f t="shared" si="15692"/>
        <v/>
      </c>
      <c r="O7909" t="str">
        <f t="shared" si="15693"/>
        <v/>
      </c>
    </row>
    <row r="7910" spans="1:24" x14ac:dyDescent="0.25">
      <c r="A7910" t="s">
        <v>283</v>
      </c>
      <c r="B7910" t="s">
        <v>1483</v>
      </c>
      <c r="C7910" t="s">
        <v>13</v>
      </c>
      <c r="D7910" s="6">
        <v>0.1</v>
      </c>
      <c r="E7910" s="6" t="s">
        <v>17</v>
      </c>
      <c r="F7910" t="s">
        <v>1575</v>
      </c>
      <c r="G7910" t="str">
        <f t="shared" si="15629"/>
        <v>DL2020003</v>
      </c>
      <c r="H7910" t="str">
        <f t="shared" si="15686"/>
        <v>14</v>
      </c>
      <c r="I7910" t="str">
        <f t="shared" si="15687"/>
        <v>KinesiskUldhaandskrabbe_14_20201119_DL2020003_NykoebingKat</v>
      </c>
      <c r="J7910" t="str">
        <f t="shared" si="15688"/>
        <v>KinesiskUldhaandskrabbe</v>
      </c>
      <c r="K7910" t="str">
        <f t="shared" si="15689"/>
        <v>PosK</v>
      </c>
      <c r="L7910" t="str">
        <f t="shared" si="15690"/>
        <v>No Ct</v>
      </c>
      <c r="M7910">
        <f t="shared" si="15691"/>
        <v>0</v>
      </c>
      <c r="N7910">
        <f t="shared" si="15692"/>
        <v>0</v>
      </c>
      <c r="O7910">
        <f t="shared" si="15693"/>
        <v>0</v>
      </c>
      <c r="Q7910">
        <f t="shared" ref="Q7910" si="15729">IF(L7912="No Ct",0,L7912)</f>
        <v>0</v>
      </c>
      <c r="R7910">
        <f t="shared" ref="R7910" si="15730">IF(L7913="No Ct",0,L7913)</f>
        <v>0</v>
      </c>
      <c r="S7910" t="str">
        <f t="shared" ref="S7910" si="15731">IF(AND(M7910&gt;0,N7910=0),"Valid","Invalid")</f>
        <v>Invalid</v>
      </c>
      <c r="T7910" t="str">
        <f t="shared" ref="T7910" si="15732">IF(OR(Q7910&gt;1,R7910&gt;1),"Present","Absent")</f>
        <v>Absent</v>
      </c>
      <c r="U7910" t="str">
        <f t="shared" ref="U7910" si="15733">IF(OR(AND(Q7910&gt;1,Q7910&lt;41),AND(R7910&gt;1,R7910&lt;41)),"Ct&lt;41","Ct&gt;41")</f>
        <v>Ct&gt;41</v>
      </c>
      <c r="V7910" t="str">
        <f>VLOOKUP(J7910,Datasæt_Analysesystemer!$C$2:$D$68,2,FALSE)</f>
        <v>Kinesisk uldhåndskrabbe</v>
      </c>
      <c r="W7910" t="str">
        <f t="shared" ref="W7910" si="15734">MID(F7910,10,9)</f>
        <v>DL2020003</v>
      </c>
      <c r="X7910" t="str">
        <f t="shared" ref="X7910" si="15735">W7910&amp;"_"&amp;V7910&amp;"_"&amp;S7910&amp;"_"&amp;T7910&amp;"_"&amp;U7910</f>
        <v>DL2020003_Kinesisk uldhåndskrabbe_Invalid_Absent_Ct&gt;41</v>
      </c>
    </row>
    <row r="7911" spans="1:24" x14ac:dyDescent="0.25">
      <c r="A7911" t="s">
        <v>285</v>
      </c>
      <c r="B7911" t="s">
        <v>1484</v>
      </c>
      <c r="C7911" t="s">
        <v>16</v>
      </c>
      <c r="D7911" s="6">
        <v>0.1</v>
      </c>
      <c r="E7911" s="6" t="s">
        <v>17</v>
      </c>
      <c r="F7911" t="s">
        <v>1575</v>
      </c>
      <c r="G7911" t="str">
        <f t="shared" si="15629"/>
        <v>DL2020003</v>
      </c>
      <c r="H7911" t="str">
        <f t="shared" si="15686"/>
        <v>14</v>
      </c>
      <c r="I7911" t="str">
        <f t="shared" si="15687"/>
        <v>KinesiskUldhaandskrabbe_14_20201119_DL2020003_NykoebingKat</v>
      </c>
      <c r="J7911" t="str">
        <f t="shared" si="15688"/>
        <v>KinesiskUldhaandskrabbe</v>
      </c>
      <c r="K7911" t="str">
        <f t="shared" si="15689"/>
        <v>NegK</v>
      </c>
      <c r="L7911" t="str">
        <f t="shared" si="15690"/>
        <v>No Ct</v>
      </c>
      <c r="M7911" t="str">
        <f t="shared" si="15691"/>
        <v/>
      </c>
      <c r="N7911" t="str">
        <f t="shared" si="15692"/>
        <v/>
      </c>
      <c r="O7911" t="str">
        <f t="shared" si="15693"/>
        <v/>
      </c>
    </row>
    <row r="7912" spans="1:24" x14ac:dyDescent="0.25">
      <c r="A7912" t="s">
        <v>287</v>
      </c>
      <c r="B7912" t="s">
        <v>1485</v>
      </c>
      <c r="C7912" t="s">
        <v>20</v>
      </c>
      <c r="D7912" s="6">
        <v>0.1</v>
      </c>
      <c r="E7912" s="6" t="s">
        <v>17</v>
      </c>
      <c r="F7912" t="s">
        <v>1575</v>
      </c>
      <c r="G7912" t="str">
        <f t="shared" si="15629"/>
        <v>DL2020003</v>
      </c>
      <c r="H7912" t="str">
        <f t="shared" si="15686"/>
        <v>14</v>
      </c>
      <c r="I7912" t="str">
        <f t="shared" si="15687"/>
        <v>KinesiskUldhaandskrabbe_14_20201119_DL2020003_NykoebingKat</v>
      </c>
      <c r="J7912" t="str">
        <f t="shared" si="15688"/>
        <v>KinesiskUldhaandskrabbe</v>
      </c>
      <c r="K7912" t="str">
        <f t="shared" si="15689"/>
        <v>eDNA</v>
      </c>
      <c r="L7912" t="str">
        <f t="shared" si="15690"/>
        <v>No Ct</v>
      </c>
      <c r="M7912" t="str">
        <f t="shared" si="15691"/>
        <v/>
      </c>
      <c r="N7912" t="str">
        <f t="shared" si="15692"/>
        <v/>
      </c>
      <c r="O7912" t="str">
        <f t="shared" si="15693"/>
        <v/>
      </c>
    </row>
    <row r="7913" spans="1:24" x14ac:dyDescent="0.25">
      <c r="A7913" t="s">
        <v>289</v>
      </c>
      <c r="B7913" t="s">
        <v>1485</v>
      </c>
      <c r="C7913" t="s">
        <v>20</v>
      </c>
      <c r="D7913" s="6">
        <v>0.1</v>
      </c>
      <c r="E7913" s="6" t="s">
        <v>17</v>
      </c>
      <c r="F7913" t="s">
        <v>1575</v>
      </c>
      <c r="G7913" t="str">
        <f t="shared" si="15629"/>
        <v>DL2020003</v>
      </c>
      <c r="H7913" t="str">
        <f t="shared" si="15686"/>
        <v>14</v>
      </c>
      <c r="I7913" t="str">
        <f t="shared" si="15687"/>
        <v>KinesiskUldhaandskrabbe_14_20201119_DL2020003_NykoebingKat</v>
      </c>
      <c r="J7913" t="str">
        <f t="shared" si="15688"/>
        <v>KinesiskUldhaandskrabbe</v>
      </c>
      <c r="K7913" t="str">
        <f t="shared" si="15689"/>
        <v>eDNA</v>
      </c>
      <c r="L7913" t="str">
        <f t="shared" si="15690"/>
        <v>No Ct</v>
      </c>
      <c r="M7913" t="str">
        <f t="shared" si="15691"/>
        <v/>
      </c>
      <c r="N7913" t="str">
        <f t="shared" si="15692"/>
        <v/>
      </c>
      <c r="O7913" t="str">
        <f t="shared" si="15693"/>
        <v/>
      </c>
    </row>
    <row r="7914" spans="1:24" x14ac:dyDescent="0.25">
      <c r="A7914" t="s">
        <v>290</v>
      </c>
      <c r="B7914" t="s">
        <v>1486</v>
      </c>
      <c r="C7914" t="s">
        <v>13</v>
      </c>
      <c r="D7914" s="6">
        <v>0.1</v>
      </c>
      <c r="E7914" s="6">
        <v>32.76</v>
      </c>
      <c r="F7914" t="s">
        <v>1575</v>
      </c>
      <c r="G7914" t="str">
        <f t="shared" si="15629"/>
        <v>DL2020003</v>
      </c>
      <c r="H7914" t="str">
        <f t="shared" si="15686"/>
        <v>15</v>
      </c>
      <c r="I7914" t="str">
        <f t="shared" si="15687"/>
        <v>NordamerikanskMudderkrabbe_15_20201119_DL2020003_NykoebingKat</v>
      </c>
      <c r="J7914" t="str">
        <f t="shared" si="15688"/>
        <v>NordamerikanskMudderkrabbe</v>
      </c>
      <c r="K7914" t="str">
        <f t="shared" si="15689"/>
        <v>PosK</v>
      </c>
      <c r="L7914">
        <f t="shared" si="15690"/>
        <v>32.76</v>
      </c>
      <c r="M7914">
        <f t="shared" si="15691"/>
        <v>32.76</v>
      </c>
      <c r="N7914">
        <f t="shared" si="15692"/>
        <v>0</v>
      </c>
      <c r="O7914">
        <f t="shared" si="15693"/>
        <v>0</v>
      </c>
      <c r="Q7914">
        <f t="shared" ref="Q7914" si="15736">IF(L7916="No Ct",0,L7916)</f>
        <v>0</v>
      </c>
      <c r="R7914">
        <f t="shared" ref="R7914" si="15737">IF(L7917="No Ct",0,L7917)</f>
        <v>0</v>
      </c>
      <c r="S7914" t="str">
        <f t="shared" ref="S7914" si="15738">IF(AND(M7914&gt;0,N7914=0),"Valid","Invalid")</f>
        <v>Valid</v>
      </c>
      <c r="T7914" t="str">
        <f t="shared" ref="T7914" si="15739">IF(OR(Q7914&gt;1,R7914&gt;1),"Present","Absent")</f>
        <v>Absent</v>
      </c>
      <c r="U7914" t="str">
        <f t="shared" ref="U7914" si="15740">IF(OR(AND(Q7914&gt;1,Q7914&lt;41),AND(R7914&gt;1,R7914&lt;41)),"Ct&lt;41","Ct&gt;41")</f>
        <v>Ct&gt;41</v>
      </c>
      <c r="V7914" t="str">
        <f>VLOOKUP(J7914,Datasæt_Analysesystemer!$C$2:$D$68,2,FALSE)</f>
        <v>Nordam. Brakvandskrabbe / mudderkrabbe</v>
      </c>
      <c r="W7914" t="str">
        <f t="shared" ref="W7914" si="15741">MID(F7914,10,9)</f>
        <v>DL2020003</v>
      </c>
      <c r="X7914" t="str">
        <f t="shared" ref="X7914" si="15742">W7914&amp;"_"&amp;V7914&amp;"_"&amp;S7914&amp;"_"&amp;T7914&amp;"_"&amp;U7914</f>
        <v>DL2020003_Nordam. Brakvandskrabbe / mudderkrabbe_Valid_Absent_Ct&gt;41</v>
      </c>
    </row>
    <row r="7915" spans="1:24" x14ac:dyDescent="0.25">
      <c r="A7915" t="s">
        <v>292</v>
      </c>
      <c r="B7915" t="s">
        <v>1487</v>
      </c>
      <c r="C7915" t="s">
        <v>16</v>
      </c>
      <c r="D7915" s="6">
        <v>0.1</v>
      </c>
      <c r="E7915" s="6" t="s">
        <v>17</v>
      </c>
      <c r="F7915" t="s">
        <v>1575</v>
      </c>
      <c r="G7915" t="str">
        <f t="shared" si="15629"/>
        <v>DL2020003</v>
      </c>
      <c r="H7915" t="str">
        <f t="shared" si="15686"/>
        <v>15</v>
      </c>
      <c r="I7915" t="str">
        <f t="shared" si="15687"/>
        <v>NordamerikanskMudderkrabbe_15_20201119_DL2020003_NykoebingKat</v>
      </c>
      <c r="J7915" t="str">
        <f t="shared" si="15688"/>
        <v>NordamerikanskMudderkrabbe</v>
      </c>
      <c r="K7915" t="str">
        <f t="shared" si="15689"/>
        <v>NegK</v>
      </c>
      <c r="L7915" t="str">
        <f t="shared" si="15690"/>
        <v>No Ct</v>
      </c>
      <c r="M7915" t="str">
        <f t="shared" si="15691"/>
        <v/>
      </c>
      <c r="N7915" t="str">
        <f t="shared" si="15692"/>
        <v/>
      </c>
      <c r="O7915" t="str">
        <f t="shared" si="15693"/>
        <v/>
      </c>
    </row>
    <row r="7916" spans="1:24" x14ac:dyDescent="0.25">
      <c r="A7916" t="s">
        <v>294</v>
      </c>
      <c r="B7916" t="s">
        <v>1488</v>
      </c>
      <c r="C7916" t="s">
        <v>20</v>
      </c>
      <c r="D7916" s="6">
        <v>0.1</v>
      </c>
      <c r="E7916" s="6" t="s">
        <v>17</v>
      </c>
      <c r="F7916" t="s">
        <v>1575</v>
      </c>
      <c r="G7916" t="str">
        <f t="shared" si="15629"/>
        <v>DL2020003</v>
      </c>
      <c r="H7916" t="str">
        <f t="shared" si="15686"/>
        <v>15</v>
      </c>
      <c r="I7916" t="str">
        <f t="shared" si="15687"/>
        <v>NordamerikanskMudderkrabbe_15_20201119_DL2020003_NykoebingKat</v>
      </c>
      <c r="J7916" t="str">
        <f t="shared" si="15688"/>
        <v>NordamerikanskMudderkrabbe</v>
      </c>
      <c r="K7916" t="str">
        <f t="shared" si="15689"/>
        <v>eDNA</v>
      </c>
      <c r="L7916" t="str">
        <f t="shared" si="15690"/>
        <v>No Ct</v>
      </c>
      <c r="M7916" t="str">
        <f t="shared" si="15691"/>
        <v/>
      </c>
      <c r="N7916" t="str">
        <f t="shared" si="15692"/>
        <v/>
      </c>
      <c r="O7916" t="str">
        <f t="shared" si="15693"/>
        <v/>
      </c>
    </row>
    <row r="7917" spans="1:24" x14ac:dyDescent="0.25">
      <c r="A7917" t="s">
        <v>296</v>
      </c>
      <c r="B7917" t="s">
        <v>1488</v>
      </c>
      <c r="C7917" t="s">
        <v>20</v>
      </c>
      <c r="D7917" s="6">
        <v>0.1</v>
      </c>
      <c r="E7917" s="6" t="s">
        <v>17</v>
      </c>
      <c r="F7917" t="s">
        <v>1575</v>
      </c>
      <c r="G7917" t="str">
        <f t="shared" si="15629"/>
        <v>DL2020003</v>
      </c>
      <c r="H7917" t="str">
        <f t="shared" si="15686"/>
        <v>15</v>
      </c>
      <c r="I7917" t="str">
        <f t="shared" si="15687"/>
        <v>NordamerikanskMudderkrabbe_15_20201119_DL2020003_NykoebingKat</v>
      </c>
      <c r="J7917" t="str">
        <f t="shared" si="15688"/>
        <v>NordamerikanskMudderkrabbe</v>
      </c>
      <c r="K7917" t="str">
        <f t="shared" si="15689"/>
        <v>eDNA</v>
      </c>
      <c r="L7917" t="str">
        <f t="shared" si="15690"/>
        <v>No Ct</v>
      </c>
      <c r="M7917" t="str">
        <f t="shared" si="15691"/>
        <v/>
      </c>
      <c r="N7917" t="str">
        <f t="shared" si="15692"/>
        <v/>
      </c>
      <c r="O7917" t="str">
        <f t="shared" si="15693"/>
        <v/>
      </c>
    </row>
    <row r="7918" spans="1:24" x14ac:dyDescent="0.25">
      <c r="A7918" t="s">
        <v>297</v>
      </c>
      <c r="B7918" t="s">
        <v>1489</v>
      </c>
      <c r="C7918" t="s">
        <v>13</v>
      </c>
      <c r="D7918" s="6">
        <v>0.1</v>
      </c>
      <c r="E7918" s="6">
        <v>32.11</v>
      </c>
      <c r="F7918" t="s">
        <v>1575</v>
      </c>
      <c r="G7918" t="str">
        <f t="shared" si="15629"/>
        <v>DL2020003</v>
      </c>
      <c r="H7918" t="str">
        <f t="shared" si="15686"/>
        <v>16</v>
      </c>
      <c r="I7918" t="str">
        <f t="shared" si="15687"/>
        <v>NordamerikanskMudderkrabbe_16_20201119_DL2020003_NykoebingKat</v>
      </c>
      <c r="J7918" t="str">
        <f t="shared" si="15688"/>
        <v>NordamerikanskMudderkrabbe</v>
      </c>
      <c r="K7918" t="str">
        <f t="shared" si="15689"/>
        <v>PosK</v>
      </c>
      <c r="L7918">
        <f t="shared" si="15690"/>
        <v>32.11</v>
      </c>
      <c r="M7918">
        <f t="shared" si="15691"/>
        <v>32.11</v>
      </c>
      <c r="N7918">
        <f t="shared" si="15692"/>
        <v>0</v>
      </c>
      <c r="O7918">
        <f t="shared" si="15693"/>
        <v>0</v>
      </c>
      <c r="Q7918">
        <f t="shared" ref="Q7918" si="15743">IF(L7920="No Ct",0,L7920)</f>
        <v>0</v>
      </c>
      <c r="R7918">
        <f t="shared" ref="R7918" si="15744">IF(L7921="No Ct",0,L7921)</f>
        <v>0</v>
      </c>
      <c r="S7918" t="str">
        <f t="shared" ref="S7918" si="15745">IF(AND(M7918&gt;0,N7918=0),"Valid","Invalid")</f>
        <v>Valid</v>
      </c>
      <c r="T7918" t="str">
        <f t="shared" ref="T7918" si="15746">IF(OR(Q7918&gt;1,R7918&gt;1),"Present","Absent")</f>
        <v>Absent</v>
      </c>
      <c r="U7918" t="str">
        <f t="shared" ref="U7918" si="15747">IF(OR(AND(Q7918&gt;1,Q7918&lt;41),AND(R7918&gt;1,R7918&lt;41)),"Ct&lt;41","Ct&gt;41")</f>
        <v>Ct&gt;41</v>
      </c>
      <c r="V7918" t="str">
        <f>VLOOKUP(J7918,Datasæt_Analysesystemer!$C$2:$D$68,2,FALSE)</f>
        <v>Nordam. Brakvandskrabbe / mudderkrabbe</v>
      </c>
      <c r="W7918" t="str">
        <f t="shared" ref="W7918" si="15748">MID(F7918,10,9)</f>
        <v>DL2020003</v>
      </c>
      <c r="X7918" t="str">
        <f t="shared" ref="X7918" si="15749">W7918&amp;"_"&amp;V7918&amp;"_"&amp;S7918&amp;"_"&amp;T7918&amp;"_"&amp;U7918</f>
        <v>DL2020003_Nordam. Brakvandskrabbe / mudderkrabbe_Valid_Absent_Ct&gt;41</v>
      </c>
    </row>
    <row r="7919" spans="1:24" x14ac:dyDescent="0.25">
      <c r="A7919" t="s">
        <v>299</v>
      </c>
      <c r="B7919" t="s">
        <v>1490</v>
      </c>
      <c r="C7919" t="s">
        <v>16</v>
      </c>
      <c r="D7919" s="6">
        <v>0.1</v>
      </c>
      <c r="E7919" s="6" t="s">
        <v>17</v>
      </c>
      <c r="F7919" t="s">
        <v>1575</v>
      </c>
      <c r="G7919" t="str">
        <f t="shared" si="15629"/>
        <v>DL2020003</v>
      </c>
      <c r="H7919" t="str">
        <f t="shared" si="15686"/>
        <v>16</v>
      </c>
      <c r="I7919" t="str">
        <f t="shared" si="15687"/>
        <v>NordamerikanskMudderkrabbe_16_20201119_DL2020003_NykoebingKat</v>
      </c>
      <c r="J7919" t="str">
        <f t="shared" si="15688"/>
        <v>NordamerikanskMudderkrabbe</v>
      </c>
      <c r="K7919" t="str">
        <f t="shared" si="15689"/>
        <v>NegK</v>
      </c>
      <c r="L7919" t="str">
        <f t="shared" si="15690"/>
        <v>No Ct</v>
      </c>
      <c r="M7919" t="str">
        <f t="shared" si="15691"/>
        <v/>
      </c>
      <c r="N7919" t="str">
        <f t="shared" si="15692"/>
        <v/>
      </c>
      <c r="O7919" t="str">
        <f t="shared" si="15693"/>
        <v/>
      </c>
    </row>
    <row r="7920" spans="1:24" x14ac:dyDescent="0.25">
      <c r="A7920" t="s">
        <v>301</v>
      </c>
      <c r="B7920" t="s">
        <v>1491</v>
      </c>
      <c r="C7920" t="s">
        <v>20</v>
      </c>
      <c r="D7920" s="6">
        <v>0.1</v>
      </c>
      <c r="E7920" s="6" t="s">
        <v>17</v>
      </c>
      <c r="F7920" t="s">
        <v>1575</v>
      </c>
      <c r="G7920" t="str">
        <f t="shared" si="15629"/>
        <v>DL2020003</v>
      </c>
      <c r="H7920" t="str">
        <f t="shared" si="15686"/>
        <v>16</v>
      </c>
      <c r="I7920" t="str">
        <f t="shared" si="15687"/>
        <v>NordamerikanskMudderkrabbe_16_20201119_DL2020003_NykoebingKat</v>
      </c>
      <c r="J7920" t="str">
        <f t="shared" si="15688"/>
        <v>NordamerikanskMudderkrabbe</v>
      </c>
      <c r="K7920" t="str">
        <f t="shared" si="15689"/>
        <v>eDNA</v>
      </c>
      <c r="L7920" t="str">
        <f t="shared" si="15690"/>
        <v>No Ct</v>
      </c>
      <c r="M7920" t="str">
        <f t="shared" si="15691"/>
        <v/>
      </c>
      <c r="N7920" t="str">
        <f t="shared" si="15692"/>
        <v/>
      </c>
      <c r="O7920" t="str">
        <f t="shared" si="15693"/>
        <v/>
      </c>
    </row>
    <row r="7921" spans="1:24" x14ac:dyDescent="0.25">
      <c r="A7921" t="s">
        <v>303</v>
      </c>
      <c r="B7921" t="s">
        <v>1491</v>
      </c>
      <c r="C7921" t="s">
        <v>20</v>
      </c>
      <c r="D7921" s="6">
        <v>0.1</v>
      </c>
      <c r="E7921" s="6" t="s">
        <v>17</v>
      </c>
      <c r="F7921" t="s">
        <v>1575</v>
      </c>
      <c r="G7921" t="str">
        <f t="shared" si="15629"/>
        <v>DL2020003</v>
      </c>
      <c r="H7921" t="str">
        <f t="shared" si="15686"/>
        <v>16</v>
      </c>
      <c r="I7921" t="str">
        <f t="shared" si="15687"/>
        <v>NordamerikanskMudderkrabbe_16_20201119_DL2020003_NykoebingKat</v>
      </c>
      <c r="J7921" t="str">
        <f t="shared" si="15688"/>
        <v>NordamerikanskMudderkrabbe</v>
      </c>
      <c r="K7921" t="str">
        <f t="shared" si="15689"/>
        <v>eDNA</v>
      </c>
      <c r="L7921" t="str">
        <f t="shared" si="15690"/>
        <v>No Ct</v>
      </c>
      <c r="M7921" t="str">
        <f t="shared" si="15691"/>
        <v/>
      </c>
      <c r="N7921" t="str">
        <f t="shared" si="15692"/>
        <v/>
      </c>
      <c r="O7921" t="str">
        <f t="shared" si="15693"/>
        <v/>
      </c>
    </row>
    <row r="7922" spans="1:24" x14ac:dyDescent="0.25">
      <c r="A7922" t="s">
        <v>304</v>
      </c>
      <c r="B7922" t="s">
        <v>1492</v>
      </c>
      <c r="C7922" t="s">
        <v>13</v>
      </c>
      <c r="D7922" s="6">
        <v>0.1</v>
      </c>
      <c r="E7922" s="6">
        <v>32.93</v>
      </c>
      <c r="F7922" t="s">
        <v>1575</v>
      </c>
      <c r="G7922" t="str">
        <f t="shared" ref="G7922:G7985" si="15750">MID(F7922,10,9)</f>
        <v>DL2020003</v>
      </c>
      <c r="H7922" t="str">
        <f t="shared" si="15686"/>
        <v>17</v>
      </c>
      <c r="I7922" t="str">
        <f t="shared" si="15687"/>
        <v>Pukkellaks_17_20201119_DL2020003_NykoebingKat</v>
      </c>
      <c r="J7922" t="str">
        <f t="shared" si="15688"/>
        <v>Pukkellaks</v>
      </c>
      <c r="K7922" t="str">
        <f t="shared" si="15689"/>
        <v>PosK</v>
      </c>
      <c r="L7922">
        <f t="shared" si="15690"/>
        <v>32.93</v>
      </c>
      <c r="M7922">
        <f t="shared" si="15691"/>
        <v>32.93</v>
      </c>
      <c r="N7922">
        <f t="shared" si="15692"/>
        <v>0</v>
      </c>
      <c r="O7922">
        <f t="shared" si="15693"/>
        <v>0</v>
      </c>
      <c r="Q7922">
        <f t="shared" ref="Q7922" si="15751">IF(L7924="No Ct",0,L7924)</f>
        <v>0</v>
      </c>
      <c r="R7922">
        <f t="shared" ref="R7922" si="15752">IF(L7925="No Ct",0,L7925)</f>
        <v>0</v>
      </c>
      <c r="S7922" t="str">
        <f t="shared" ref="S7922" si="15753">IF(AND(M7922&gt;0,N7922=0),"Valid","Invalid")</f>
        <v>Valid</v>
      </c>
      <c r="T7922" t="str">
        <f t="shared" ref="T7922" si="15754">IF(OR(Q7922&gt;1,R7922&gt;1),"Present","Absent")</f>
        <v>Absent</v>
      </c>
      <c r="U7922" t="str">
        <f t="shared" ref="U7922" si="15755">IF(OR(AND(Q7922&gt;1,Q7922&lt;41),AND(R7922&gt;1,R7922&lt;41)),"Ct&lt;41","Ct&gt;41")</f>
        <v>Ct&gt;41</v>
      </c>
      <c r="V7922" t="str">
        <f>VLOOKUP(J7922,Datasæt_Analysesystemer!$C$2:$D$68,2,FALSE)</f>
        <v>Pukkellaks</v>
      </c>
      <c r="W7922" t="str">
        <f t="shared" ref="W7922" si="15756">MID(F7922,10,9)</f>
        <v>DL2020003</v>
      </c>
      <c r="X7922" t="str">
        <f t="shared" ref="X7922" si="15757">W7922&amp;"_"&amp;V7922&amp;"_"&amp;S7922&amp;"_"&amp;T7922&amp;"_"&amp;U7922</f>
        <v>DL2020003_Pukkellaks_Valid_Absent_Ct&gt;41</v>
      </c>
    </row>
    <row r="7923" spans="1:24" x14ac:dyDescent="0.25">
      <c r="A7923" t="s">
        <v>306</v>
      </c>
      <c r="B7923" t="s">
        <v>1493</v>
      </c>
      <c r="C7923" t="s">
        <v>16</v>
      </c>
      <c r="D7923" s="6">
        <v>0.1</v>
      </c>
      <c r="E7923" s="6" t="s">
        <v>17</v>
      </c>
      <c r="F7923" t="s">
        <v>1575</v>
      </c>
      <c r="G7923" t="str">
        <f t="shared" si="15750"/>
        <v>DL2020003</v>
      </c>
      <c r="H7923" t="str">
        <f t="shared" si="15686"/>
        <v>17</v>
      </c>
      <c r="I7923" t="str">
        <f t="shared" si="15687"/>
        <v>Pukkellaks_17_20201119_DL2020003_NykoebingKat</v>
      </c>
      <c r="J7923" t="str">
        <f t="shared" si="15688"/>
        <v>Pukkellaks</v>
      </c>
      <c r="K7923" t="str">
        <f t="shared" si="15689"/>
        <v>NegK</v>
      </c>
      <c r="L7923" t="str">
        <f t="shared" si="15690"/>
        <v>No Ct</v>
      </c>
      <c r="M7923" t="str">
        <f t="shared" si="15691"/>
        <v/>
      </c>
      <c r="N7923" t="str">
        <f t="shared" si="15692"/>
        <v/>
      </c>
      <c r="O7923" t="str">
        <f t="shared" si="15693"/>
        <v/>
      </c>
    </row>
    <row r="7924" spans="1:24" x14ac:dyDescent="0.25">
      <c r="A7924" t="s">
        <v>308</v>
      </c>
      <c r="B7924" t="s">
        <v>1494</v>
      </c>
      <c r="C7924" t="s">
        <v>20</v>
      </c>
      <c r="D7924" s="6">
        <v>0.1</v>
      </c>
      <c r="E7924" s="6" t="s">
        <v>17</v>
      </c>
      <c r="F7924" t="s">
        <v>1575</v>
      </c>
      <c r="G7924" t="str">
        <f t="shared" si="15750"/>
        <v>DL2020003</v>
      </c>
      <c r="H7924" t="str">
        <f t="shared" si="15686"/>
        <v>17</v>
      </c>
      <c r="I7924" t="str">
        <f t="shared" si="15687"/>
        <v>Pukkellaks_17_20201119_DL2020003_NykoebingKat</v>
      </c>
      <c r="J7924" t="str">
        <f t="shared" si="15688"/>
        <v>Pukkellaks</v>
      </c>
      <c r="K7924" t="str">
        <f t="shared" si="15689"/>
        <v>eDNA</v>
      </c>
      <c r="L7924" t="str">
        <f t="shared" si="15690"/>
        <v>No Ct</v>
      </c>
      <c r="M7924" t="str">
        <f t="shared" si="15691"/>
        <v/>
      </c>
      <c r="N7924" t="str">
        <f t="shared" si="15692"/>
        <v/>
      </c>
      <c r="O7924" t="str">
        <f t="shared" si="15693"/>
        <v/>
      </c>
    </row>
    <row r="7925" spans="1:24" x14ac:dyDescent="0.25">
      <c r="A7925" t="s">
        <v>310</v>
      </c>
      <c r="B7925" t="s">
        <v>1494</v>
      </c>
      <c r="C7925" t="s">
        <v>20</v>
      </c>
      <c r="D7925" s="6">
        <v>0.1</v>
      </c>
      <c r="E7925" s="6" t="s">
        <v>17</v>
      </c>
      <c r="F7925" t="s">
        <v>1575</v>
      </c>
      <c r="G7925" t="str">
        <f t="shared" si="15750"/>
        <v>DL2020003</v>
      </c>
      <c r="H7925" t="str">
        <f t="shared" si="15686"/>
        <v>17</v>
      </c>
      <c r="I7925" t="str">
        <f t="shared" si="15687"/>
        <v>Pukkellaks_17_20201119_DL2020003_NykoebingKat</v>
      </c>
      <c r="J7925" t="str">
        <f t="shared" si="15688"/>
        <v>Pukkellaks</v>
      </c>
      <c r="K7925" t="str">
        <f t="shared" si="15689"/>
        <v>eDNA</v>
      </c>
      <c r="L7925" t="str">
        <f t="shared" si="15690"/>
        <v>No Ct</v>
      </c>
      <c r="M7925" t="str">
        <f t="shared" si="15691"/>
        <v/>
      </c>
      <c r="N7925" t="str">
        <f t="shared" si="15692"/>
        <v/>
      </c>
      <c r="O7925" t="str">
        <f t="shared" si="15693"/>
        <v/>
      </c>
    </row>
    <row r="7926" spans="1:24" x14ac:dyDescent="0.25">
      <c r="A7926" t="s">
        <v>311</v>
      </c>
      <c r="B7926" t="s">
        <v>1495</v>
      </c>
      <c r="C7926" t="s">
        <v>13</v>
      </c>
      <c r="D7926" s="6">
        <v>0.1</v>
      </c>
      <c r="E7926" s="6">
        <v>32.71</v>
      </c>
      <c r="F7926" t="s">
        <v>1575</v>
      </c>
      <c r="G7926" t="str">
        <f t="shared" si="15750"/>
        <v>DL2020003</v>
      </c>
      <c r="H7926" t="str">
        <f t="shared" si="15686"/>
        <v>18</v>
      </c>
      <c r="I7926" t="str">
        <f t="shared" si="15687"/>
        <v>Pukkellaks_18_20201119_DL2020003_NykoebingKat</v>
      </c>
      <c r="J7926" t="str">
        <f t="shared" si="15688"/>
        <v>Pukkellaks</v>
      </c>
      <c r="K7926" t="str">
        <f t="shared" si="15689"/>
        <v>PosK</v>
      </c>
      <c r="L7926">
        <f t="shared" si="15690"/>
        <v>32.71</v>
      </c>
      <c r="M7926">
        <f t="shared" si="15691"/>
        <v>32.71</v>
      </c>
      <c r="N7926">
        <f t="shared" si="15692"/>
        <v>0</v>
      </c>
      <c r="O7926">
        <f t="shared" si="15693"/>
        <v>0</v>
      </c>
      <c r="Q7926">
        <f t="shared" ref="Q7926" si="15758">IF(L7928="No Ct",0,L7928)</f>
        <v>0</v>
      </c>
      <c r="R7926">
        <f t="shared" ref="R7926" si="15759">IF(L7929="No Ct",0,L7929)</f>
        <v>0</v>
      </c>
      <c r="S7926" t="str">
        <f t="shared" ref="S7926" si="15760">IF(AND(M7926&gt;0,N7926=0),"Valid","Invalid")</f>
        <v>Valid</v>
      </c>
      <c r="T7926" t="str">
        <f t="shared" ref="T7926" si="15761">IF(OR(Q7926&gt;1,R7926&gt;1),"Present","Absent")</f>
        <v>Absent</v>
      </c>
      <c r="U7926" t="str">
        <f t="shared" ref="U7926" si="15762">IF(OR(AND(Q7926&gt;1,Q7926&lt;41),AND(R7926&gt;1,R7926&lt;41)),"Ct&lt;41","Ct&gt;41")</f>
        <v>Ct&gt;41</v>
      </c>
      <c r="V7926" t="str">
        <f>VLOOKUP(J7926,Datasæt_Analysesystemer!$C$2:$D$68,2,FALSE)</f>
        <v>Pukkellaks</v>
      </c>
      <c r="W7926" t="str">
        <f t="shared" ref="W7926" si="15763">MID(F7926,10,9)</f>
        <v>DL2020003</v>
      </c>
      <c r="X7926" t="str">
        <f t="shared" ref="X7926" si="15764">W7926&amp;"_"&amp;V7926&amp;"_"&amp;S7926&amp;"_"&amp;T7926&amp;"_"&amp;U7926</f>
        <v>DL2020003_Pukkellaks_Valid_Absent_Ct&gt;41</v>
      </c>
    </row>
    <row r="7927" spans="1:24" x14ac:dyDescent="0.25">
      <c r="A7927" t="s">
        <v>313</v>
      </c>
      <c r="B7927" t="s">
        <v>1496</v>
      </c>
      <c r="C7927" t="s">
        <v>16</v>
      </c>
      <c r="D7927" s="6">
        <v>0.1</v>
      </c>
      <c r="E7927" s="6" t="s">
        <v>17</v>
      </c>
      <c r="F7927" t="s">
        <v>1575</v>
      </c>
      <c r="G7927" t="str">
        <f t="shared" si="15750"/>
        <v>DL2020003</v>
      </c>
      <c r="H7927" t="str">
        <f t="shared" si="15686"/>
        <v>18</v>
      </c>
      <c r="I7927" t="str">
        <f t="shared" si="15687"/>
        <v>Pukkellaks_18_20201119_DL2020003_NykoebingKat</v>
      </c>
      <c r="J7927" t="str">
        <f t="shared" si="15688"/>
        <v>Pukkellaks</v>
      </c>
      <c r="K7927" t="str">
        <f t="shared" si="15689"/>
        <v>NegK</v>
      </c>
      <c r="L7927" t="str">
        <f t="shared" si="15690"/>
        <v>No Ct</v>
      </c>
      <c r="M7927" t="str">
        <f t="shared" si="15691"/>
        <v/>
      </c>
      <c r="N7927" t="str">
        <f t="shared" si="15692"/>
        <v/>
      </c>
      <c r="O7927" t="str">
        <f t="shared" si="15693"/>
        <v/>
      </c>
    </row>
    <row r="7928" spans="1:24" x14ac:dyDescent="0.25">
      <c r="A7928" t="s">
        <v>315</v>
      </c>
      <c r="B7928" t="s">
        <v>1497</v>
      </c>
      <c r="C7928" t="s">
        <v>20</v>
      </c>
      <c r="D7928" s="6">
        <v>0.1</v>
      </c>
      <c r="E7928" s="6" t="s">
        <v>17</v>
      </c>
      <c r="F7928" t="s">
        <v>1575</v>
      </c>
      <c r="G7928" t="str">
        <f t="shared" si="15750"/>
        <v>DL2020003</v>
      </c>
      <c r="H7928" t="str">
        <f t="shared" si="15686"/>
        <v>18</v>
      </c>
      <c r="I7928" t="str">
        <f t="shared" si="15687"/>
        <v>Pukkellaks_18_20201119_DL2020003_NykoebingKat</v>
      </c>
      <c r="J7928" t="str">
        <f t="shared" si="15688"/>
        <v>Pukkellaks</v>
      </c>
      <c r="K7928" t="str">
        <f t="shared" si="15689"/>
        <v>eDNA</v>
      </c>
      <c r="L7928" t="str">
        <f t="shared" si="15690"/>
        <v>No Ct</v>
      </c>
      <c r="M7928" t="str">
        <f t="shared" si="15691"/>
        <v/>
      </c>
      <c r="N7928" t="str">
        <f t="shared" si="15692"/>
        <v/>
      </c>
      <c r="O7928" t="str">
        <f t="shared" si="15693"/>
        <v/>
      </c>
    </row>
    <row r="7929" spans="1:24" x14ac:dyDescent="0.25">
      <c r="A7929" t="s">
        <v>317</v>
      </c>
      <c r="B7929" t="s">
        <v>1497</v>
      </c>
      <c r="C7929" t="s">
        <v>20</v>
      </c>
      <c r="D7929" s="6">
        <v>0.1</v>
      </c>
      <c r="E7929" s="6" t="s">
        <v>17</v>
      </c>
      <c r="F7929" t="s">
        <v>1575</v>
      </c>
      <c r="G7929" t="str">
        <f t="shared" si="15750"/>
        <v>DL2020003</v>
      </c>
      <c r="H7929" t="str">
        <f t="shared" si="15686"/>
        <v>18</v>
      </c>
      <c r="I7929" t="str">
        <f t="shared" si="15687"/>
        <v>Pukkellaks_18_20201119_DL2020003_NykoebingKat</v>
      </c>
      <c r="J7929" t="str">
        <f t="shared" si="15688"/>
        <v>Pukkellaks</v>
      </c>
      <c r="K7929" t="str">
        <f t="shared" si="15689"/>
        <v>eDNA</v>
      </c>
      <c r="L7929" t="str">
        <f t="shared" si="15690"/>
        <v>No Ct</v>
      </c>
      <c r="M7929" t="str">
        <f t="shared" si="15691"/>
        <v/>
      </c>
      <c r="N7929" t="str">
        <f t="shared" si="15692"/>
        <v/>
      </c>
      <c r="O7929" t="str">
        <f t="shared" si="15693"/>
        <v/>
      </c>
    </row>
    <row r="7930" spans="1:24" x14ac:dyDescent="0.25">
      <c r="A7930" t="s">
        <v>318</v>
      </c>
      <c r="B7930" t="s">
        <v>1498</v>
      </c>
      <c r="C7930" t="s">
        <v>13</v>
      </c>
      <c r="D7930" s="6">
        <v>0.1</v>
      </c>
      <c r="E7930" s="6">
        <v>38.93</v>
      </c>
      <c r="F7930" t="s">
        <v>1575</v>
      </c>
      <c r="G7930" t="str">
        <f t="shared" si="15750"/>
        <v>DL2020003</v>
      </c>
      <c r="H7930" t="str">
        <f t="shared" si="15686"/>
        <v>19</v>
      </c>
      <c r="I7930" t="str">
        <f t="shared" si="15687"/>
        <v>SibiriskStoer_19_20201119_DL2020003_NykoebingKat</v>
      </c>
      <c r="J7930" t="str">
        <f t="shared" si="15688"/>
        <v>SibiriskStoer</v>
      </c>
      <c r="K7930" t="str">
        <f t="shared" si="15689"/>
        <v>PosK</v>
      </c>
      <c r="L7930">
        <f t="shared" si="15690"/>
        <v>38.93</v>
      </c>
      <c r="M7930">
        <f t="shared" si="15691"/>
        <v>38.93</v>
      </c>
      <c r="N7930">
        <f t="shared" si="15692"/>
        <v>0</v>
      </c>
      <c r="O7930">
        <f t="shared" si="15693"/>
        <v>0</v>
      </c>
      <c r="Q7930">
        <f t="shared" ref="Q7930" si="15765">IF(L7932="No Ct",0,L7932)</f>
        <v>0</v>
      </c>
      <c r="R7930">
        <f t="shared" ref="R7930" si="15766">IF(L7933="No Ct",0,L7933)</f>
        <v>0</v>
      </c>
      <c r="S7930" t="str">
        <f t="shared" ref="S7930" si="15767">IF(AND(M7930&gt;0,N7930=0),"Valid","Invalid")</f>
        <v>Valid</v>
      </c>
      <c r="T7930" t="str">
        <f t="shared" ref="T7930" si="15768">IF(OR(Q7930&gt;1,R7930&gt;1),"Present","Absent")</f>
        <v>Absent</v>
      </c>
      <c r="U7930" t="str">
        <f t="shared" ref="U7930" si="15769">IF(OR(AND(Q7930&gt;1,Q7930&lt;41),AND(R7930&gt;1,R7930&lt;41)),"Ct&lt;41","Ct&gt;41")</f>
        <v>Ct&gt;41</v>
      </c>
      <c r="V7930" t="str">
        <f>VLOOKUP(J7930,Datasæt_Analysesystemer!$C$2:$D$68,2,FALSE)</f>
        <v>Siberisk stør</v>
      </c>
      <c r="W7930" t="str">
        <f t="shared" ref="W7930" si="15770">MID(F7930,10,9)</f>
        <v>DL2020003</v>
      </c>
      <c r="X7930" t="str">
        <f t="shared" ref="X7930" si="15771">W7930&amp;"_"&amp;V7930&amp;"_"&amp;S7930&amp;"_"&amp;T7930&amp;"_"&amp;U7930</f>
        <v>DL2020003_Siberisk stør_Valid_Absent_Ct&gt;41</v>
      </c>
    </row>
    <row r="7931" spans="1:24" x14ac:dyDescent="0.25">
      <c r="A7931" t="s">
        <v>320</v>
      </c>
      <c r="B7931" t="s">
        <v>1499</v>
      </c>
      <c r="C7931" t="s">
        <v>16</v>
      </c>
      <c r="D7931" s="6">
        <v>0.1</v>
      </c>
      <c r="E7931" s="6" t="s">
        <v>17</v>
      </c>
      <c r="F7931" t="s">
        <v>1575</v>
      </c>
      <c r="G7931" t="str">
        <f t="shared" si="15750"/>
        <v>DL2020003</v>
      </c>
      <c r="H7931" t="str">
        <f t="shared" si="15686"/>
        <v>19</v>
      </c>
      <c r="I7931" t="str">
        <f t="shared" si="15687"/>
        <v>SibiriskStoer_19_20201119_DL2020003_NykoebingKat</v>
      </c>
      <c r="J7931" t="str">
        <f t="shared" si="15688"/>
        <v>SibiriskStoer</v>
      </c>
      <c r="K7931" t="str">
        <f t="shared" si="15689"/>
        <v>NegK</v>
      </c>
      <c r="L7931" t="str">
        <f t="shared" si="15690"/>
        <v>No Ct</v>
      </c>
      <c r="M7931" t="str">
        <f t="shared" si="15691"/>
        <v/>
      </c>
      <c r="N7931" t="str">
        <f t="shared" si="15692"/>
        <v/>
      </c>
      <c r="O7931" t="str">
        <f t="shared" si="15693"/>
        <v/>
      </c>
    </row>
    <row r="7932" spans="1:24" x14ac:dyDescent="0.25">
      <c r="A7932" t="s">
        <v>322</v>
      </c>
      <c r="B7932" t="s">
        <v>1500</v>
      </c>
      <c r="C7932" t="s">
        <v>20</v>
      </c>
      <c r="D7932" s="6">
        <v>0.1</v>
      </c>
      <c r="E7932" s="6" t="s">
        <v>17</v>
      </c>
      <c r="F7932" t="s">
        <v>1575</v>
      </c>
      <c r="G7932" t="str">
        <f t="shared" si="15750"/>
        <v>DL2020003</v>
      </c>
      <c r="H7932" t="str">
        <f t="shared" si="15686"/>
        <v>19</v>
      </c>
      <c r="I7932" t="str">
        <f t="shared" si="15687"/>
        <v>SibiriskStoer_19_20201119_DL2020003_NykoebingKat</v>
      </c>
      <c r="J7932" t="str">
        <f t="shared" si="15688"/>
        <v>SibiriskStoer</v>
      </c>
      <c r="K7932" t="str">
        <f t="shared" si="15689"/>
        <v>eDNA</v>
      </c>
      <c r="L7932" t="str">
        <f t="shared" si="15690"/>
        <v>No Ct</v>
      </c>
      <c r="M7932" t="str">
        <f t="shared" si="15691"/>
        <v/>
      </c>
      <c r="N7932" t="str">
        <f t="shared" si="15692"/>
        <v/>
      </c>
      <c r="O7932" t="str">
        <f t="shared" si="15693"/>
        <v/>
      </c>
    </row>
    <row r="7933" spans="1:24" x14ac:dyDescent="0.25">
      <c r="A7933" t="s">
        <v>324</v>
      </c>
      <c r="B7933" t="s">
        <v>1500</v>
      </c>
      <c r="C7933" t="s">
        <v>20</v>
      </c>
      <c r="D7933" s="6">
        <v>0.1</v>
      </c>
      <c r="E7933" s="6" t="s">
        <v>17</v>
      </c>
      <c r="F7933" t="s">
        <v>1575</v>
      </c>
      <c r="G7933" t="str">
        <f t="shared" si="15750"/>
        <v>DL2020003</v>
      </c>
      <c r="H7933" t="str">
        <f t="shared" si="15686"/>
        <v>19</v>
      </c>
      <c r="I7933" t="str">
        <f t="shared" si="15687"/>
        <v>SibiriskStoer_19_20201119_DL2020003_NykoebingKat</v>
      </c>
      <c r="J7933" t="str">
        <f t="shared" si="15688"/>
        <v>SibiriskStoer</v>
      </c>
      <c r="K7933" t="str">
        <f t="shared" si="15689"/>
        <v>eDNA</v>
      </c>
      <c r="L7933" t="str">
        <f t="shared" si="15690"/>
        <v>No Ct</v>
      </c>
      <c r="M7933" t="str">
        <f t="shared" si="15691"/>
        <v/>
      </c>
      <c r="N7933" t="str">
        <f t="shared" si="15692"/>
        <v/>
      </c>
      <c r="O7933" t="str">
        <f t="shared" si="15693"/>
        <v/>
      </c>
    </row>
    <row r="7934" spans="1:24" x14ac:dyDescent="0.25">
      <c r="A7934" t="s">
        <v>325</v>
      </c>
      <c r="B7934" t="s">
        <v>1501</v>
      </c>
      <c r="C7934" t="s">
        <v>13</v>
      </c>
      <c r="D7934" s="6">
        <v>0.1</v>
      </c>
      <c r="E7934" s="6">
        <v>40.090000000000003</v>
      </c>
      <c r="F7934" t="s">
        <v>1575</v>
      </c>
      <c r="G7934" t="str">
        <f t="shared" si="15750"/>
        <v>DL2020003</v>
      </c>
      <c r="H7934" t="str">
        <f t="shared" si="15686"/>
        <v>20</v>
      </c>
      <c r="I7934" t="str">
        <f t="shared" si="15687"/>
        <v>SibiriskStoer_20_20201119_DL2020003_NykoebingKat</v>
      </c>
      <c r="J7934" t="str">
        <f t="shared" si="15688"/>
        <v>SibiriskStoer</v>
      </c>
      <c r="K7934" t="str">
        <f t="shared" si="15689"/>
        <v>PosK</v>
      </c>
      <c r="L7934">
        <f t="shared" si="15690"/>
        <v>40.090000000000003</v>
      </c>
      <c r="M7934">
        <f t="shared" si="15691"/>
        <v>40.090000000000003</v>
      </c>
      <c r="N7934">
        <f t="shared" si="15692"/>
        <v>0</v>
      </c>
      <c r="O7934">
        <f t="shared" si="15693"/>
        <v>0</v>
      </c>
      <c r="Q7934">
        <f t="shared" ref="Q7934" si="15772">IF(L7936="No Ct",0,L7936)</f>
        <v>0</v>
      </c>
      <c r="R7934">
        <f t="shared" ref="R7934" si="15773">IF(L7937="No Ct",0,L7937)</f>
        <v>0</v>
      </c>
      <c r="S7934" t="str">
        <f t="shared" ref="S7934" si="15774">IF(AND(M7934&gt;0,N7934=0),"Valid","Invalid")</f>
        <v>Valid</v>
      </c>
      <c r="T7934" t="str">
        <f t="shared" ref="T7934" si="15775">IF(OR(Q7934&gt;1,R7934&gt;1),"Present","Absent")</f>
        <v>Absent</v>
      </c>
      <c r="U7934" t="str">
        <f t="shared" ref="U7934" si="15776">IF(OR(AND(Q7934&gt;1,Q7934&lt;41),AND(R7934&gt;1,R7934&lt;41)),"Ct&lt;41","Ct&gt;41")</f>
        <v>Ct&gt;41</v>
      </c>
      <c r="V7934" t="str">
        <f>VLOOKUP(J7934,Datasæt_Analysesystemer!$C$2:$D$68,2,FALSE)</f>
        <v>Siberisk stør</v>
      </c>
      <c r="W7934" t="str">
        <f t="shared" ref="W7934" si="15777">MID(F7934,10,9)</f>
        <v>DL2020003</v>
      </c>
      <c r="X7934" t="str">
        <f t="shared" ref="X7934" si="15778">W7934&amp;"_"&amp;V7934&amp;"_"&amp;S7934&amp;"_"&amp;T7934&amp;"_"&amp;U7934</f>
        <v>DL2020003_Siberisk stør_Valid_Absent_Ct&gt;41</v>
      </c>
    </row>
    <row r="7935" spans="1:24" x14ac:dyDescent="0.25">
      <c r="A7935" t="s">
        <v>327</v>
      </c>
      <c r="B7935" t="s">
        <v>1502</v>
      </c>
      <c r="C7935" t="s">
        <v>16</v>
      </c>
      <c r="D7935" s="6">
        <v>0.1</v>
      </c>
      <c r="E7935" s="6" t="s">
        <v>17</v>
      </c>
      <c r="F7935" t="s">
        <v>1575</v>
      </c>
      <c r="G7935" t="str">
        <f t="shared" si="15750"/>
        <v>DL2020003</v>
      </c>
      <c r="H7935" t="str">
        <f t="shared" si="15686"/>
        <v>20</v>
      </c>
      <c r="I7935" t="str">
        <f t="shared" si="15687"/>
        <v>SibiriskStoer_20_20201119_DL2020003_NykoebingKat</v>
      </c>
      <c r="J7935" t="str">
        <f t="shared" si="15688"/>
        <v>SibiriskStoer</v>
      </c>
      <c r="K7935" t="str">
        <f t="shared" si="15689"/>
        <v>NegK</v>
      </c>
      <c r="L7935" t="str">
        <f t="shared" si="15690"/>
        <v>No Ct</v>
      </c>
      <c r="M7935" t="str">
        <f t="shared" si="15691"/>
        <v/>
      </c>
      <c r="N7935" t="str">
        <f t="shared" si="15692"/>
        <v/>
      </c>
      <c r="O7935" t="str">
        <f t="shared" si="15693"/>
        <v/>
      </c>
    </row>
    <row r="7936" spans="1:24" x14ac:dyDescent="0.25">
      <c r="A7936" t="s">
        <v>329</v>
      </c>
      <c r="B7936" t="s">
        <v>1503</v>
      </c>
      <c r="C7936" t="s">
        <v>20</v>
      </c>
      <c r="D7936" s="6">
        <v>0.1</v>
      </c>
      <c r="E7936" s="6" t="s">
        <v>17</v>
      </c>
      <c r="F7936" t="s">
        <v>1575</v>
      </c>
      <c r="G7936" t="str">
        <f t="shared" si="15750"/>
        <v>DL2020003</v>
      </c>
      <c r="H7936" t="str">
        <f t="shared" si="15686"/>
        <v>20</v>
      </c>
      <c r="I7936" t="str">
        <f t="shared" si="15687"/>
        <v>SibiriskStoer_20_20201119_DL2020003_NykoebingKat</v>
      </c>
      <c r="J7936" t="str">
        <f t="shared" si="15688"/>
        <v>SibiriskStoer</v>
      </c>
      <c r="K7936" t="str">
        <f t="shared" si="15689"/>
        <v>eDNA</v>
      </c>
      <c r="L7936" t="str">
        <f t="shared" si="15690"/>
        <v>No Ct</v>
      </c>
      <c r="M7936" t="str">
        <f t="shared" si="15691"/>
        <v/>
      </c>
      <c r="N7936" t="str">
        <f t="shared" si="15692"/>
        <v/>
      </c>
      <c r="O7936" t="str">
        <f t="shared" si="15693"/>
        <v/>
      </c>
    </row>
    <row r="7937" spans="1:24" x14ac:dyDescent="0.25">
      <c r="A7937" t="s">
        <v>331</v>
      </c>
      <c r="B7937" t="s">
        <v>1503</v>
      </c>
      <c r="C7937" t="s">
        <v>20</v>
      </c>
      <c r="D7937" s="6">
        <v>0.1</v>
      </c>
      <c r="E7937" s="6" t="s">
        <v>17</v>
      </c>
      <c r="F7937" t="s">
        <v>1575</v>
      </c>
      <c r="G7937" t="str">
        <f t="shared" si="15750"/>
        <v>DL2020003</v>
      </c>
      <c r="H7937" t="str">
        <f t="shared" si="15686"/>
        <v>20</v>
      </c>
      <c r="I7937" t="str">
        <f t="shared" si="15687"/>
        <v>SibiriskStoer_20_20201119_DL2020003_NykoebingKat</v>
      </c>
      <c r="J7937" t="str">
        <f t="shared" si="15688"/>
        <v>SibiriskStoer</v>
      </c>
      <c r="K7937" t="str">
        <f t="shared" si="15689"/>
        <v>eDNA</v>
      </c>
      <c r="L7937" t="str">
        <f t="shared" si="15690"/>
        <v>No Ct</v>
      </c>
      <c r="M7937" t="str">
        <f t="shared" si="15691"/>
        <v/>
      </c>
      <c r="N7937" t="str">
        <f t="shared" si="15692"/>
        <v/>
      </c>
      <c r="O7937" t="str">
        <f t="shared" si="15693"/>
        <v/>
      </c>
    </row>
    <row r="7938" spans="1:24" x14ac:dyDescent="0.25">
      <c r="A7938" t="s">
        <v>390</v>
      </c>
      <c r="B7938" t="s">
        <v>1504</v>
      </c>
      <c r="C7938" t="s">
        <v>13</v>
      </c>
      <c r="D7938" s="6">
        <v>0.1</v>
      </c>
      <c r="E7938" s="6">
        <v>35.700000000000003</v>
      </c>
      <c r="F7938" t="s">
        <v>1575</v>
      </c>
      <c r="G7938" t="str">
        <f t="shared" si="15750"/>
        <v>DL2020003</v>
      </c>
      <c r="H7938" t="str">
        <f t="shared" si="15686"/>
        <v>21</v>
      </c>
      <c r="I7938" t="str">
        <f t="shared" si="15687"/>
        <v>Stillehavsoesters_21_20201119_DL2020003_NykoebingKat</v>
      </c>
      <c r="J7938" t="str">
        <f t="shared" si="15688"/>
        <v>Stillehavsoesters</v>
      </c>
      <c r="K7938" t="str">
        <f t="shared" si="15689"/>
        <v>PosK</v>
      </c>
      <c r="L7938">
        <f t="shared" si="15690"/>
        <v>35.700000000000003</v>
      </c>
      <c r="M7938">
        <f t="shared" si="15691"/>
        <v>35.700000000000003</v>
      </c>
      <c r="N7938">
        <f t="shared" si="15692"/>
        <v>0</v>
      </c>
      <c r="O7938">
        <f t="shared" si="15693"/>
        <v>0</v>
      </c>
      <c r="Q7938">
        <f t="shared" ref="Q7938" si="15779">IF(L7940="No Ct",0,L7940)</f>
        <v>0</v>
      </c>
      <c r="R7938">
        <f t="shared" ref="R7938" si="15780">IF(L7941="No Ct",0,L7941)</f>
        <v>0</v>
      </c>
      <c r="S7938" t="str">
        <f t="shared" ref="S7938" si="15781">IF(AND(M7938&gt;0,N7938=0),"Valid","Invalid")</f>
        <v>Valid</v>
      </c>
      <c r="T7938" t="str">
        <f t="shared" ref="T7938" si="15782">IF(OR(Q7938&gt;1,R7938&gt;1),"Present","Absent")</f>
        <v>Absent</v>
      </c>
      <c r="U7938" t="str">
        <f t="shared" ref="U7938" si="15783">IF(OR(AND(Q7938&gt;1,Q7938&lt;41),AND(R7938&gt;1,R7938&lt;41)),"Ct&lt;41","Ct&gt;41")</f>
        <v>Ct&gt;41</v>
      </c>
      <c r="V7938" t="str">
        <f>VLOOKUP(J7938,Datasæt_Analysesystemer!$C$2:$D$68,2,FALSE)</f>
        <v>Stillehavsøsters</v>
      </c>
      <c r="W7938" t="str">
        <f t="shared" ref="W7938" si="15784">MID(F7938,10,9)</f>
        <v>DL2020003</v>
      </c>
      <c r="X7938" t="str">
        <f t="shared" ref="X7938" si="15785">W7938&amp;"_"&amp;V7938&amp;"_"&amp;S7938&amp;"_"&amp;T7938&amp;"_"&amp;U7938</f>
        <v>DL2020003_Stillehavsøsters_Valid_Absent_Ct&gt;41</v>
      </c>
    </row>
    <row r="7939" spans="1:24" x14ac:dyDescent="0.25">
      <c r="A7939" t="s">
        <v>392</v>
      </c>
      <c r="B7939" t="s">
        <v>1505</v>
      </c>
      <c r="C7939" t="s">
        <v>16</v>
      </c>
      <c r="D7939" s="6">
        <v>0.1</v>
      </c>
      <c r="E7939" s="6" t="s">
        <v>17</v>
      </c>
      <c r="F7939" t="s">
        <v>1575</v>
      </c>
      <c r="G7939" t="str">
        <f t="shared" si="15750"/>
        <v>DL2020003</v>
      </c>
      <c r="H7939" t="str">
        <f t="shared" si="15686"/>
        <v>21</v>
      </c>
      <c r="I7939" t="str">
        <f t="shared" si="15687"/>
        <v>Stillehavsoesters_21_20201119_DL2020003_NykoebingKat</v>
      </c>
      <c r="J7939" t="str">
        <f t="shared" si="15688"/>
        <v>Stillehavsoesters</v>
      </c>
      <c r="K7939" t="str">
        <f t="shared" si="15689"/>
        <v>NegK</v>
      </c>
      <c r="L7939" t="str">
        <f t="shared" si="15690"/>
        <v>No Ct</v>
      </c>
      <c r="M7939" t="str">
        <f t="shared" si="15691"/>
        <v/>
      </c>
      <c r="N7939" t="str">
        <f t="shared" si="15692"/>
        <v/>
      </c>
      <c r="O7939" t="str">
        <f t="shared" si="15693"/>
        <v/>
      </c>
    </row>
    <row r="7940" spans="1:24" x14ac:dyDescent="0.25">
      <c r="A7940" t="s">
        <v>394</v>
      </c>
      <c r="B7940" t="s">
        <v>1506</v>
      </c>
      <c r="C7940" t="s">
        <v>20</v>
      </c>
      <c r="D7940" s="6">
        <v>0.1</v>
      </c>
      <c r="E7940" s="6" t="s">
        <v>17</v>
      </c>
      <c r="F7940" t="s">
        <v>1575</v>
      </c>
      <c r="G7940" t="str">
        <f t="shared" si="15750"/>
        <v>DL2020003</v>
      </c>
      <c r="H7940" t="str">
        <f t="shared" si="15686"/>
        <v>21</v>
      </c>
      <c r="I7940" t="str">
        <f t="shared" si="15687"/>
        <v>Stillehavsoesters_21_20201119_DL2020003_NykoebingKat</v>
      </c>
      <c r="J7940" t="str">
        <f t="shared" si="15688"/>
        <v>Stillehavsoesters</v>
      </c>
      <c r="K7940" t="str">
        <f t="shared" si="15689"/>
        <v>eDNA</v>
      </c>
      <c r="L7940" t="str">
        <f t="shared" si="15690"/>
        <v>No Ct</v>
      </c>
      <c r="M7940" t="str">
        <f t="shared" si="15691"/>
        <v/>
      </c>
      <c r="N7940" t="str">
        <f t="shared" si="15692"/>
        <v/>
      </c>
      <c r="O7940" t="str">
        <f t="shared" si="15693"/>
        <v/>
      </c>
    </row>
    <row r="7941" spans="1:24" x14ac:dyDescent="0.25">
      <c r="A7941" t="s">
        <v>396</v>
      </c>
      <c r="B7941" t="s">
        <v>1506</v>
      </c>
      <c r="C7941" t="s">
        <v>20</v>
      </c>
      <c r="D7941" s="6">
        <v>0.1</v>
      </c>
      <c r="E7941" s="6" t="s">
        <v>17</v>
      </c>
      <c r="F7941" t="s">
        <v>1575</v>
      </c>
      <c r="G7941" t="str">
        <f t="shared" si="15750"/>
        <v>DL2020003</v>
      </c>
      <c r="H7941" t="str">
        <f t="shared" si="15686"/>
        <v>21</v>
      </c>
      <c r="I7941" t="str">
        <f t="shared" si="15687"/>
        <v>Stillehavsoesters_21_20201119_DL2020003_NykoebingKat</v>
      </c>
      <c r="J7941" t="str">
        <f t="shared" si="15688"/>
        <v>Stillehavsoesters</v>
      </c>
      <c r="K7941" t="str">
        <f t="shared" si="15689"/>
        <v>eDNA</v>
      </c>
      <c r="L7941" t="str">
        <f t="shared" si="15690"/>
        <v>No Ct</v>
      </c>
      <c r="M7941" t="str">
        <f t="shared" si="15691"/>
        <v/>
      </c>
      <c r="N7941" t="str">
        <f t="shared" si="15692"/>
        <v/>
      </c>
      <c r="O7941" t="str">
        <f t="shared" si="15693"/>
        <v/>
      </c>
    </row>
    <row r="7942" spans="1:24" x14ac:dyDescent="0.25">
      <c r="A7942" t="s">
        <v>397</v>
      </c>
      <c r="B7942" t="s">
        <v>1507</v>
      </c>
      <c r="C7942" t="s">
        <v>13</v>
      </c>
      <c r="D7942" s="6">
        <v>0.1</v>
      </c>
      <c r="E7942" s="6" t="s">
        <v>17</v>
      </c>
      <c r="F7942" t="s">
        <v>1575</v>
      </c>
      <c r="G7942" t="str">
        <f t="shared" si="15750"/>
        <v>DL2020003</v>
      </c>
      <c r="H7942" t="str">
        <f t="shared" si="15686"/>
        <v>22</v>
      </c>
      <c r="I7942" t="str">
        <f t="shared" si="15687"/>
        <v>Stillehavsoesters_22_20201119_DL2020003_NykoebingKat</v>
      </c>
      <c r="J7942" t="str">
        <f t="shared" si="15688"/>
        <v>Stillehavsoesters</v>
      </c>
      <c r="K7942" t="str">
        <f t="shared" si="15689"/>
        <v>PosK</v>
      </c>
      <c r="L7942" t="str">
        <f t="shared" si="15690"/>
        <v>No Ct</v>
      </c>
      <c r="M7942">
        <f t="shared" si="15691"/>
        <v>0</v>
      </c>
      <c r="N7942">
        <f t="shared" si="15692"/>
        <v>0</v>
      </c>
      <c r="O7942">
        <f t="shared" si="15693"/>
        <v>0</v>
      </c>
      <c r="Q7942">
        <f t="shared" ref="Q7942" si="15786">IF(L7944="No Ct",0,L7944)</f>
        <v>0</v>
      </c>
      <c r="R7942">
        <f t="shared" ref="R7942" si="15787">IF(L7945="No Ct",0,L7945)</f>
        <v>0</v>
      </c>
      <c r="S7942" t="str">
        <f t="shared" ref="S7942" si="15788">IF(AND(M7942&gt;0,N7942=0),"Valid","Invalid")</f>
        <v>Invalid</v>
      </c>
      <c r="T7942" t="str">
        <f t="shared" ref="T7942" si="15789">IF(OR(Q7942&gt;1,R7942&gt;1),"Present","Absent")</f>
        <v>Absent</v>
      </c>
      <c r="U7942" t="str">
        <f t="shared" ref="U7942" si="15790">IF(OR(AND(Q7942&gt;1,Q7942&lt;41),AND(R7942&gt;1,R7942&lt;41)),"Ct&lt;41","Ct&gt;41")</f>
        <v>Ct&gt;41</v>
      </c>
      <c r="V7942" t="str">
        <f>VLOOKUP(J7942,Datasæt_Analysesystemer!$C$2:$D$68,2,FALSE)</f>
        <v>Stillehavsøsters</v>
      </c>
      <c r="W7942" t="str">
        <f t="shared" ref="W7942" si="15791">MID(F7942,10,9)</f>
        <v>DL2020003</v>
      </c>
      <c r="X7942" t="str">
        <f t="shared" ref="X7942" si="15792">W7942&amp;"_"&amp;V7942&amp;"_"&amp;S7942&amp;"_"&amp;T7942&amp;"_"&amp;U7942</f>
        <v>DL2020003_Stillehavsøsters_Invalid_Absent_Ct&gt;41</v>
      </c>
    </row>
    <row r="7943" spans="1:24" x14ac:dyDescent="0.25">
      <c r="A7943" t="s">
        <v>399</v>
      </c>
      <c r="B7943" t="s">
        <v>1508</v>
      </c>
      <c r="C7943" t="s">
        <v>16</v>
      </c>
      <c r="D7943" s="6">
        <v>0.1</v>
      </c>
      <c r="E7943" s="6" t="s">
        <v>17</v>
      </c>
      <c r="F7943" t="s">
        <v>1575</v>
      </c>
      <c r="G7943" t="str">
        <f t="shared" si="15750"/>
        <v>DL2020003</v>
      </c>
      <c r="H7943" t="str">
        <f t="shared" si="15686"/>
        <v>22</v>
      </c>
      <c r="I7943" t="str">
        <f t="shared" si="15687"/>
        <v>Stillehavsoesters_22_20201119_DL2020003_NykoebingKat</v>
      </c>
      <c r="J7943" t="str">
        <f t="shared" si="15688"/>
        <v>Stillehavsoesters</v>
      </c>
      <c r="K7943" t="str">
        <f t="shared" si="15689"/>
        <v>NegK</v>
      </c>
      <c r="L7943" t="str">
        <f t="shared" si="15690"/>
        <v>No Ct</v>
      </c>
      <c r="M7943" t="str">
        <f t="shared" si="15691"/>
        <v/>
      </c>
      <c r="N7943" t="str">
        <f t="shared" si="15692"/>
        <v/>
      </c>
      <c r="O7943" t="str">
        <f t="shared" si="15693"/>
        <v/>
      </c>
    </row>
    <row r="7944" spans="1:24" x14ac:dyDescent="0.25">
      <c r="A7944" t="s">
        <v>401</v>
      </c>
      <c r="B7944" t="s">
        <v>1509</v>
      </c>
      <c r="C7944" t="s">
        <v>20</v>
      </c>
      <c r="D7944" s="6">
        <v>0.1</v>
      </c>
      <c r="E7944" s="6" t="s">
        <v>17</v>
      </c>
      <c r="F7944" t="s">
        <v>1575</v>
      </c>
      <c r="G7944" t="str">
        <f t="shared" si="15750"/>
        <v>DL2020003</v>
      </c>
      <c r="H7944" t="str">
        <f t="shared" si="15686"/>
        <v>22</v>
      </c>
      <c r="I7944" t="str">
        <f t="shared" si="15687"/>
        <v>Stillehavsoesters_22_20201119_DL2020003_NykoebingKat</v>
      </c>
      <c r="J7944" t="str">
        <f t="shared" si="15688"/>
        <v>Stillehavsoesters</v>
      </c>
      <c r="K7944" t="str">
        <f t="shared" si="15689"/>
        <v>eDNA</v>
      </c>
      <c r="L7944" t="str">
        <f t="shared" si="15690"/>
        <v>No Ct</v>
      </c>
      <c r="M7944" t="str">
        <f t="shared" si="15691"/>
        <v/>
      </c>
      <c r="N7944" t="str">
        <f t="shared" si="15692"/>
        <v/>
      </c>
      <c r="O7944" t="str">
        <f t="shared" si="15693"/>
        <v/>
      </c>
    </row>
    <row r="7945" spans="1:24" x14ac:dyDescent="0.25">
      <c r="A7945" t="s">
        <v>403</v>
      </c>
      <c r="B7945" t="s">
        <v>1509</v>
      </c>
      <c r="C7945" t="s">
        <v>20</v>
      </c>
      <c r="D7945" s="6">
        <v>0.1</v>
      </c>
      <c r="E7945" s="6" t="s">
        <v>17</v>
      </c>
      <c r="F7945" t="s">
        <v>1575</v>
      </c>
      <c r="G7945" t="str">
        <f t="shared" si="15750"/>
        <v>DL2020003</v>
      </c>
      <c r="H7945" t="str">
        <f t="shared" si="15686"/>
        <v>22</v>
      </c>
      <c r="I7945" t="str">
        <f t="shared" si="15687"/>
        <v>Stillehavsoesters_22_20201119_DL2020003_NykoebingKat</v>
      </c>
      <c r="J7945" t="str">
        <f t="shared" si="15688"/>
        <v>Stillehavsoesters</v>
      </c>
      <c r="K7945" t="str">
        <f t="shared" si="15689"/>
        <v>eDNA</v>
      </c>
      <c r="L7945" t="str">
        <f t="shared" si="15690"/>
        <v>No Ct</v>
      </c>
      <c r="M7945" t="str">
        <f t="shared" si="15691"/>
        <v/>
      </c>
      <c r="N7945" t="str">
        <f t="shared" si="15692"/>
        <v/>
      </c>
      <c r="O7945" t="str">
        <f t="shared" si="15693"/>
        <v/>
      </c>
    </row>
    <row r="7946" spans="1:24" x14ac:dyDescent="0.25">
      <c r="A7946" t="s">
        <v>404</v>
      </c>
      <c r="B7946" t="s">
        <v>692</v>
      </c>
      <c r="C7946" t="s">
        <v>13</v>
      </c>
      <c r="D7946" s="7">
        <v>0.1</v>
      </c>
      <c r="E7946" s="6">
        <v>23.39</v>
      </c>
      <c r="F7946" t="s">
        <v>1575</v>
      </c>
      <c r="G7946" t="str">
        <f t="shared" si="15750"/>
        <v>DL2020003</v>
      </c>
      <c r="H7946" t="str">
        <f t="shared" si="15686"/>
        <v>23</v>
      </c>
      <c r="I7946" t="str">
        <f t="shared" si="15687"/>
        <v>SortmundetKutling_23_20201119_DL2020003_NykoebingKat</v>
      </c>
      <c r="J7946" t="str">
        <f t="shared" si="15688"/>
        <v>SortmundetKutling</v>
      </c>
      <c r="K7946" t="str">
        <f t="shared" si="15689"/>
        <v>PosK</v>
      </c>
      <c r="L7946">
        <f t="shared" si="15690"/>
        <v>23.39</v>
      </c>
      <c r="M7946">
        <f t="shared" si="15691"/>
        <v>23.39</v>
      </c>
      <c r="N7946">
        <f t="shared" si="15692"/>
        <v>0</v>
      </c>
      <c r="O7946">
        <f t="shared" si="15693"/>
        <v>69.960000000000008</v>
      </c>
      <c r="Q7946">
        <f t="shared" ref="Q7946" si="15793">IF(L7948="No Ct",0,L7948)</f>
        <v>34.9</v>
      </c>
      <c r="R7946">
        <f t="shared" ref="R7946" si="15794">IF(L7949="No Ct",0,L7949)</f>
        <v>35.06</v>
      </c>
      <c r="S7946" t="str">
        <f t="shared" ref="S7946" si="15795">IF(AND(M7946&gt;0,N7946=0),"Valid","Invalid")</f>
        <v>Valid</v>
      </c>
      <c r="T7946" t="str">
        <f t="shared" ref="T7946" si="15796">IF(OR(Q7946&gt;1,R7946&gt;1),"Present","Absent")</f>
        <v>Present</v>
      </c>
      <c r="U7946" t="str">
        <f t="shared" ref="U7946" si="15797">IF(OR(AND(Q7946&gt;1,Q7946&lt;41),AND(R7946&gt;1,R7946&lt;41)),"Ct&lt;41","Ct&gt;41")</f>
        <v>Ct&lt;41</v>
      </c>
      <c r="V7946" t="str">
        <f>VLOOKUP(J7946,Datasæt_Analysesystemer!$C$2:$D$68,2,FALSE)</f>
        <v>Sortmundet kutling</v>
      </c>
      <c r="W7946" t="str">
        <f t="shared" ref="W7946" si="15798">MID(F7946,10,9)</f>
        <v>DL2020003</v>
      </c>
      <c r="X7946" t="str">
        <f t="shared" ref="X7946" si="15799">W7946&amp;"_"&amp;V7946&amp;"_"&amp;S7946&amp;"_"&amp;T7946&amp;"_"&amp;U7946</f>
        <v>DL2020003_Sortmundet kutling_Valid_Present_Ct&lt;41</v>
      </c>
    </row>
    <row r="7947" spans="1:24" x14ac:dyDescent="0.25">
      <c r="A7947" t="s">
        <v>406</v>
      </c>
      <c r="B7947" t="s">
        <v>693</v>
      </c>
      <c r="C7947" t="s">
        <v>16</v>
      </c>
      <c r="D7947" s="7">
        <v>0.1</v>
      </c>
      <c r="E7947" s="7" t="s">
        <v>17</v>
      </c>
      <c r="F7947" t="s">
        <v>1575</v>
      </c>
      <c r="G7947" t="str">
        <f t="shared" si="15750"/>
        <v>DL2020003</v>
      </c>
      <c r="H7947" t="str">
        <f t="shared" si="15686"/>
        <v>23</v>
      </c>
      <c r="I7947" t="str">
        <f t="shared" si="15687"/>
        <v>SortmundetKutling_23_20201119_DL2020003_NykoebingKat</v>
      </c>
      <c r="J7947" t="str">
        <f t="shared" si="15688"/>
        <v>SortmundetKutling</v>
      </c>
      <c r="K7947" t="str">
        <f t="shared" si="15689"/>
        <v>NegK</v>
      </c>
      <c r="L7947" t="str">
        <f t="shared" si="15690"/>
        <v>No Ct</v>
      </c>
      <c r="M7947" t="str">
        <f t="shared" si="15691"/>
        <v/>
      </c>
      <c r="N7947" t="str">
        <f t="shared" si="15692"/>
        <v/>
      </c>
      <c r="O7947" t="str">
        <f t="shared" si="15693"/>
        <v/>
      </c>
    </row>
    <row r="7948" spans="1:24" x14ac:dyDescent="0.25">
      <c r="A7948" t="s">
        <v>408</v>
      </c>
      <c r="B7948" t="s">
        <v>694</v>
      </c>
      <c r="C7948" t="s">
        <v>20</v>
      </c>
      <c r="D7948" s="7">
        <v>0.1</v>
      </c>
      <c r="E7948" s="6">
        <v>34.9</v>
      </c>
      <c r="F7948" t="s">
        <v>1575</v>
      </c>
      <c r="G7948" t="str">
        <f t="shared" si="15750"/>
        <v>DL2020003</v>
      </c>
      <c r="H7948" t="str">
        <f t="shared" si="15686"/>
        <v>23</v>
      </c>
      <c r="I7948" t="str">
        <f t="shared" si="15687"/>
        <v>SortmundetKutling_23_20201119_DL2020003_NykoebingKat</v>
      </c>
      <c r="J7948" t="str">
        <f t="shared" si="15688"/>
        <v>SortmundetKutling</v>
      </c>
      <c r="K7948" t="str">
        <f t="shared" si="15689"/>
        <v>eDNA</v>
      </c>
      <c r="L7948">
        <f t="shared" si="15690"/>
        <v>34.9</v>
      </c>
      <c r="M7948" t="str">
        <f t="shared" si="15691"/>
        <v/>
      </c>
      <c r="N7948" t="str">
        <f t="shared" si="15692"/>
        <v/>
      </c>
      <c r="O7948" t="str">
        <f t="shared" si="15693"/>
        <v/>
      </c>
    </row>
    <row r="7949" spans="1:24" x14ac:dyDescent="0.25">
      <c r="A7949" t="s">
        <v>410</v>
      </c>
      <c r="B7949" t="s">
        <v>694</v>
      </c>
      <c r="C7949" t="s">
        <v>20</v>
      </c>
      <c r="D7949" s="7">
        <v>0.1</v>
      </c>
      <c r="E7949" s="7">
        <v>35.06</v>
      </c>
      <c r="F7949" t="s">
        <v>1575</v>
      </c>
      <c r="G7949" t="str">
        <f t="shared" si="15750"/>
        <v>DL2020003</v>
      </c>
      <c r="H7949" t="str">
        <f t="shared" si="15686"/>
        <v>23</v>
      </c>
      <c r="I7949" t="str">
        <f t="shared" si="15687"/>
        <v>SortmundetKutling_23_20201119_DL2020003_NykoebingKat</v>
      </c>
      <c r="J7949" t="str">
        <f t="shared" si="15688"/>
        <v>SortmundetKutling</v>
      </c>
      <c r="K7949" t="str">
        <f t="shared" si="15689"/>
        <v>eDNA</v>
      </c>
      <c r="L7949">
        <f t="shared" si="15690"/>
        <v>35.06</v>
      </c>
      <c r="M7949" t="str">
        <f t="shared" si="15691"/>
        <v/>
      </c>
      <c r="N7949" t="str">
        <f t="shared" si="15692"/>
        <v/>
      </c>
      <c r="O7949" t="str">
        <f t="shared" si="15693"/>
        <v/>
      </c>
    </row>
    <row r="7950" spans="1:24" x14ac:dyDescent="0.25">
      <c r="A7950" t="s">
        <v>411</v>
      </c>
      <c r="B7950" t="s">
        <v>695</v>
      </c>
      <c r="C7950" t="s">
        <v>13</v>
      </c>
      <c r="D7950" s="7">
        <v>0.1</v>
      </c>
      <c r="E7950" s="6">
        <v>25.08</v>
      </c>
      <c r="F7950" t="s">
        <v>1575</v>
      </c>
      <c r="G7950" t="str">
        <f t="shared" si="15750"/>
        <v>DL2020003</v>
      </c>
      <c r="H7950" t="str">
        <f t="shared" si="15686"/>
        <v>24</v>
      </c>
      <c r="I7950" t="str">
        <f t="shared" si="15687"/>
        <v>SortmundetKutling_24_20201119_DL2020003_NykoebingKat</v>
      </c>
      <c r="J7950" t="str">
        <f t="shared" si="15688"/>
        <v>SortmundetKutling</v>
      </c>
      <c r="K7950" t="str">
        <f t="shared" si="15689"/>
        <v>PosK</v>
      </c>
      <c r="L7950">
        <f t="shared" si="15690"/>
        <v>25.08</v>
      </c>
      <c r="M7950">
        <f t="shared" si="15691"/>
        <v>25.08</v>
      </c>
      <c r="N7950">
        <f t="shared" si="15692"/>
        <v>0</v>
      </c>
      <c r="O7950">
        <f t="shared" si="15693"/>
        <v>39.32</v>
      </c>
      <c r="Q7950">
        <f t="shared" ref="Q7950" si="15800">IF(L7952="No Ct",0,L7952)</f>
        <v>0</v>
      </c>
      <c r="R7950">
        <f t="shared" ref="R7950" si="15801">IF(L7953="No Ct",0,L7953)</f>
        <v>39.32</v>
      </c>
      <c r="S7950" t="str">
        <f t="shared" ref="S7950" si="15802">IF(AND(M7950&gt;0,N7950=0),"Valid","Invalid")</f>
        <v>Valid</v>
      </c>
      <c r="T7950" t="str">
        <f t="shared" ref="T7950" si="15803">IF(OR(Q7950&gt;1,R7950&gt;1),"Present","Absent")</f>
        <v>Present</v>
      </c>
      <c r="U7950" t="str">
        <f t="shared" ref="U7950" si="15804">IF(OR(AND(Q7950&gt;1,Q7950&lt;41),AND(R7950&gt;1,R7950&lt;41)),"Ct&lt;41","Ct&gt;41")</f>
        <v>Ct&lt;41</v>
      </c>
      <c r="V7950" t="str">
        <f>VLOOKUP(J7950,Datasæt_Analysesystemer!$C$2:$D$68,2,FALSE)</f>
        <v>Sortmundet kutling</v>
      </c>
      <c r="W7950" t="str">
        <f t="shared" ref="W7950" si="15805">MID(F7950,10,9)</f>
        <v>DL2020003</v>
      </c>
      <c r="X7950" t="str">
        <f t="shared" ref="X7950" si="15806">W7950&amp;"_"&amp;V7950&amp;"_"&amp;S7950&amp;"_"&amp;T7950&amp;"_"&amp;U7950</f>
        <v>DL2020003_Sortmundet kutling_Valid_Present_Ct&lt;41</v>
      </c>
    </row>
    <row r="7951" spans="1:24" x14ac:dyDescent="0.25">
      <c r="A7951" t="s">
        <v>413</v>
      </c>
      <c r="B7951" t="s">
        <v>696</v>
      </c>
      <c r="C7951" t="s">
        <v>16</v>
      </c>
      <c r="D7951" s="7">
        <v>0.1</v>
      </c>
      <c r="E7951" s="6" t="s">
        <v>17</v>
      </c>
      <c r="F7951" t="s">
        <v>1575</v>
      </c>
      <c r="G7951" t="str">
        <f t="shared" si="15750"/>
        <v>DL2020003</v>
      </c>
      <c r="H7951" t="str">
        <f t="shared" si="15686"/>
        <v>24</v>
      </c>
      <c r="I7951" t="str">
        <f t="shared" si="15687"/>
        <v>SortmundetKutling_24_20201119_DL2020003_NykoebingKat</v>
      </c>
      <c r="J7951" t="str">
        <f t="shared" si="15688"/>
        <v>SortmundetKutling</v>
      </c>
      <c r="K7951" t="str">
        <f t="shared" si="15689"/>
        <v>NegK</v>
      </c>
      <c r="L7951" t="str">
        <f t="shared" si="15690"/>
        <v>No Ct</v>
      </c>
      <c r="M7951" t="str">
        <f t="shared" si="15691"/>
        <v/>
      </c>
      <c r="N7951" t="str">
        <f t="shared" si="15692"/>
        <v/>
      </c>
      <c r="O7951" t="str">
        <f t="shared" si="15693"/>
        <v/>
      </c>
    </row>
    <row r="7952" spans="1:24" x14ac:dyDescent="0.25">
      <c r="A7952" t="s">
        <v>415</v>
      </c>
      <c r="B7952" t="s">
        <v>697</v>
      </c>
      <c r="C7952" t="s">
        <v>20</v>
      </c>
      <c r="D7952" s="7">
        <v>0.1</v>
      </c>
      <c r="E7952" s="6" t="s">
        <v>17</v>
      </c>
      <c r="F7952" t="s">
        <v>1575</v>
      </c>
      <c r="G7952" t="str">
        <f t="shared" si="15750"/>
        <v>DL2020003</v>
      </c>
      <c r="H7952" t="str">
        <f t="shared" si="15686"/>
        <v>24</v>
      </c>
      <c r="I7952" t="str">
        <f t="shared" si="15687"/>
        <v>SortmundetKutling_24_20201119_DL2020003_NykoebingKat</v>
      </c>
      <c r="J7952" t="str">
        <f t="shared" si="15688"/>
        <v>SortmundetKutling</v>
      </c>
      <c r="K7952" t="str">
        <f t="shared" si="15689"/>
        <v>eDNA</v>
      </c>
      <c r="L7952" t="str">
        <f t="shared" si="15690"/>
        <v>No Ct</v>
      </c>
      <c r="M7952" t="str">
        <f t="shared" si="15691"/>
        <v/>
      </c>
      <c r="N7952" t="str">
        <f t="shared" si="15692"/>
        <v/>
      </c>
      <c r="O7952" t="str">
        <f t="shared" si="15693"/>
        <v/>
      </c>
    </row>
    <row r="7953" spans="1:24" x14ac:dyDescent="0.25">
      <c r="A7953" t="s">
        <v>417</v>
      </c>
      <c r="B7953" t="s">
        <v>697</v>
      </c>
      <c r="C7953" t="s">
        <v>20</v>
      </c>
      <c r="D7953" s="7">
        <v>0.1</v>
      </c>
      <c r="E7953" s="7">
        <v>39.32</v>
      </c>
      <c r="F7953" t="s">
        <v>1575</v>
      </c>
      <c r="G7953" t="str">
        <f t="shared" si="15750"/>
        <v>DL2020003</v>
      </c>
      <c r="H7953" t="str">
        <f t="shared" si="15686"/>
        <v>24</v>
      </c>
      <c r="I7953" t="str">
        <f t="shared" si="15687"/>
        <v>SortmundetKutling_24_20201119_DL2020003_NykoebingKat</v>
      </c>
      <c r="J7953" t="str">
        <f t="shared" si="15688"/>
        <v>SortmundetKutling</v>
      </c>
      <c r="K7953" t="str">
        <f t="shared" si="15689"/>
        <v>eDNA</v>
      </c>
      <c r="L7953">
        <f t="shared" si="15690"/>
        <v>39.32</v>
      </c>
      <c r="M7953" t="str">
        <f t="shared" si="15691"/>
        <v/>
      </c>
      <c r="N7953" t="str">
        <f t="shared" si="15692"/>
        <v/>
      </c>
      <c r="O7953" t="str">
        <f t="shared" si="15693"/>
        <v/>
      </c>
    </row>
    <row r="7954" spans="1:24" x14ac:dyDescent="0.25">
      <c r="A7954" t="s">
        <v>11</v>
      </c>
      <c r="B7954" t="s">
        <v>196</v>
      </c>
      <c r="C7954" t="s">
        <v>13</v>
      </c>
      <c r="D7954" s="7">
        <v>0.1</v>
      </c>
      <c r="E7954" s="7">
        <v>36.54</v>
      </c>
      <c r="F7954" t="s">
        <v>1576</v>
      </c>
      <c r="G7954" t="str">
        <f t="shared" si="15750"/>
        <v>DL2020009</v>
      </c>
      <c r="H7954" t="str">
        <f t="shared" ref="H7954:H8017" si="15807">LEFT(B7954,2)</f>
        <v>01</v>
      </c>
      <c r="I7954" t="str">
        <f t="shared" ref="I7954:I8017" si="15808">J7954&amp;"_"&amp;H7954&amp;"_"&amp;F7954</f>
        <v>Skrubbe_01_20201126_DL2020009_FrederiksvaerkGym</v>
      </c>
      <c r="J7954" t="str">
        <f t="shared" ref="J7954:J8017" si="15809">MID(RIGHT(B7954,LEN(B7954)-3),1,FIND("_",RIGHT(B7954,LEN(B7954)-3))-1)</f>
        <v>Skrubbe</v>
      </c>
      <c r="K7954" t="str">
        <f t="shared" ref="K7954:K8017" si="15810">TRIM(SUBSTITUTE(RIGHT(B7954,FIND(J7954,B7954)+1),"_",""))</f>
        <v>PosK</v>
      </c>
      <c r="L7954">
        <f t="shared" ref="L7954:L8017" si="15811">IFERROR(VALUE(SUBSTITUTE(E7954,".",",")),E7954)</f>
        <v>36.54</v>
      </c>
      <c r="M7954">
        <f t="shared" ref="M7954:M8017" si="15812">IF(K7954="PosK",SUMIFS(L:L,K:K,"PosK",I:I,I7954),"")</f>
        <v>36.54</v>
      </c>
      <c r="N7954">
        <f t="shared" ref="N7954:N8017" si="15813">IF(K7954="PosK",SUMIFS(L:L,K:K,"NegK",I:I,I7954),"")</f>
        <v>0</v>
      </c>
      <c r="O7954">
        <f t="shared" ref="O7954:O8017" si="15814">IF(K7954="PosK",SUMIFS(L:L,K:K,"eDNA",I:I,I7954),"")</f>
        <v>72.72</v>
      </c>
      <c r="Q7954">
        <f t="shared" ref="Q7954" si="15815">IF(L7956="No Ct",0,L7956)</f>
        <v>35.76</v>
      </c>
      <c r="R7954">
        <f t="shared" ref="R7954" si="15816">IF(L7957="No Ct",0,L7957)</f>
        <v>36.96</v>
      </c>
      <c r="S7954" t="str">
        <f t="shared" ref="S7954" si="15817">IF(AND(M7954&gt;0,N7954=0),"Valid","Invalid")</f>
        <v>Valid</v>
      </c>
      <c r="T7954" t="str">
        <f t="shared" ref="T7954" si="15818">IF(OR(Q7954&gt;1,R7954&gt;1),"Present","Absent")</f>
        <v>Present</v>
      </c>
      <c r="U7954" t="str">
        <f t="shared" ref="U7954" si="15819">IF(OR(AND(Q7954&gt;1,Q7954&lt;41),AND(R7954&gt;1,R7954&lt;41)),"Ct&lt;41","Ct&gt;41")</f>
        <v>Ct&lt;41</v>
      </c>
      <c r="V7954" t="str">
        <f>VLOOKUP(J7954,Datasæt_Analysesystemer!$C$2:$D$68,2,FALSE)</f>
        <v>Skrubbe</v>
      </c>
      <c r="W7954" t="str">
        <f t="shared" ref="W7954" si="15820">MID(F7954,10,9)</f>
        <v>DL2020009</v>
      </c>
      <c r="X7954" t="str">
        <f t="shared" ref="X7954" si="15821">W7954&amp;"_"&amp;V7954&amp;"_"&amp;S7954&amp;"_"&amp;T7954&amp;"_"&amp;U7954</f>
        <v>DL2020009_Skrubbe_Valid_Present_Ct&lt;41</v>
      </c>
    </row>
    <row r="7955" spans="1:24" x14ac:dyDescent="0.25">
      <c r="A7955" t="s">
        <v>14</v>
      </c>
      <c r="B7955" t="s">
        <v>197</v>
      </c>
      <c r="C7955" t="s">
        <v>16</v>
      </c>
      <c r="D7955" s="7">
        <v>0.1</v>
      </c>
      <c r="E7955" s="7" t="s">
        <v>17</v>
      </c>
      <c r="F7955" t="s">
        <v>1576</v>
      </c>
      <c r="G7955" t="str">
        <f t="shared" si="15750"/>
        <v>DL2020009</v>
      </c>
      <c r="H7955" t="str">
        <f t="shared" si="15807"/>
        <v>01</v>
      </c>
      <c r="I7955" t="str">
        <f t="shared" si="15808"/>
        <v>Skrubbe_01_20201126_DL2020009_FrederiksvaerkGym</v>
      </c>
      <c r="J7955" t="str">
        <f t="shared" si="15809"/>
        <v>Skrubbe</v>
      </c>
      <c r="K7955" t="str">
        <f t="shared" si="15810"/>
        <v>NegK</v>
      </c>
      <c r="L7955" t="str">
        <f t="shared" si="15811"/>
        <v>No Ct</v>
      </c>
      <c r="M7955" t="str">
        <f t="shared" si="15812"/>
        <v/>
      </c>
      <c r="N7955" t="str">
        <f t="shared" si="15813"/>
        <v/>
      </c>
      <c r="O7955" t="str">
        <f t="shared" si="15814"/>
        <v/>
      </c>
    </row>
    <row r="7956" spans="1:24" x14ac:dyDescent="0.25">
      <c r="A7956" t="s">
        <v>18</v>
      </c>
      <c r="B7956" t="s">
        <v>198</v>
      </c>
      <c r="C7956" t="s">
        <v>20</v>
      </c>
      <c r="D7956" s="7">
        <v>0.1</v>
      </c>
      <c r="E7956" s="6">
        <v>35.76</v>
      </c>
      <c r="F7956" t="s">
        <v>1576</v>
      </c>
      <c r="G7956" t="str">
        <f t="shared" si="15750"/>
        <v>DL2020009</v>
      </c>
      <c r="H7956" t="str">
        <f t="shared" si="15807"/>
        <v>01</v>
      </c>
      <c r="I7956" t="str">
        <f t="shared" si="15808"/>
        <v>Skrubbe_01_20201126_DL2020009_FrederiksvaerkGym</v>
      </c>
      <c r="J7956" t="str">
        <f t="shared" si="15809"/>
        <v>Skrubbe</v>
      </c>
      <c r="K7956" t="str">
        <f t="shared" si="15810"/>
        <v>eDNA</v>
      </c>
      <c r="L7956">
        <f t="shared" si="15811"/>
        <v>35.76</v>
      </c>
      <c r="M7956" t="str">
        <f t="shared" si="15812"/>
        <v/>
      </c>
      <c r="N7956" t="str">
        <f t="shared" si="15813"/>
        <v/>
      </c>
      <c r="O7956" t="str">
        <f t="shared" si="15814"/>
        <v/>
      </c>
    </row>
    <row r="7957" spans="1:24" x14ac:dyDescent="0.25">
      <c r="A7957" t="s">
        <v>21</v>
      </c>
      <c r="B7957" t="s">
        <v>198</v>
      </c>
      <c r="C7957" t="s">
        <v>20</v>
      </c>
      <c r="D7957" s="7">
        <v>0.1</v>
      </c>
      <c r="E7957" s="7">
        <v>36.96</v>
      </c>
      <c r="F7957" t="s">
        <v>1576</v>
      </c>
      <c r="G7957" t="str">
        <f t="shared" si="15750"/>
        <v>DL2020009</v>
      </c>
      <c r="H7957" t="str">
        <f t="shared" si="15807"/>
        <v>01</v>
      </c>
      <c r="I7957" t="str">
        <f t="shared" si="15808"/>
        <v>Skrubbe_01_20201126_DL2020009_FrederiksvaerkGym</v>
      </c>
      <c r="J7957" t="str">
        <f t="shared" si="15809"/>
        <v>Skrubbe</v>
      </c>
      <c r="K7957" t="str">
        <f t="shared" si="15810"/>
        <v>eDNA</v>
      </c>
      <c r="L7957">
        <f t="shared" si="15811"/>
        <v>36.96</v>
      </c>
      <c r="M7957" t="str">
        <f t="shared" si="15812"/>
        <v/>
      </c>
      <c r="N7957" t="str">
        <f t="shared" si="15813"/>
        <v/>
      </c>
      <c r="O7957" t="str">
        <f t="shared" si="15814"/>
        <v/>
      </c>
    </row>
    <row r="7958" spans="1:24" x14ac:dyDescent="0.25">
      <c r="A7958" t="s">
        <v>199</v>
      </c>
      <c r="B7958" t="s">
        <v>200</v>
      </c>
      <c r="C7958" t="s">
        <v>13</v>
      </c>
      <c r="D7958" s="7">
        <v>0.1</v>
      </c>
      <c r="E7958" s="7">
        <v>30.22</v>
      </c>
      <c r="F7958" t="s">
        <v>1576</v>
      </c>
      <c r="G7958" t="str">
        <f t="shared" si="15750"/>
        <v>DL2020009</v>
      </c>
      <c r="H7958" t="str">
        <f t="shared" si="15807"/>
        <v>02</v>
      </c>
      <c r="I7958" t="str">
        <f t="shared" si="15808"/>
        <v>Skrubbe_02_20201126_DL2020009_FrederiksvaerkGym</v>
      </c>
      <c r="J7958" t="str">
        <f t="shared" si="15809"/>
        <v>Skrubbe</v>
      </c>
      <c r="K7958" t="str">
        <f t="shared" si="15810"/>
        <v>PosK</v>
      </c>
      <c r="L7958">
        <f t="shared" si="15811"/>
        <v>30.22</v>
      </c>
      <c r="M7958">
        <f t="shared" si="15812"/>
        <v>30.22</v>
      </c>
      <c r="N7958">
        <f t="shared" si="15813"/>
        <v>0</v>
      </c>
      <c r="O7958">
        <f t="shared" si="15814"/>
        <v>70.360000000000014</v>
      </c>
      <c r="Q7958">
        <f t="shared" ref="Q7958" si="15822">IF(L7960="No Ct",0,L7960)</f>
        <v>35.340000000000003</v>
      </c>
      <c r="R7958">
        <f t="shared" ref="R7958" si="15823">IF(L7961="No Ct",0,L7961)</f>
        <v>35.020000000000003</v>
      </c>
      <c r="S7958" t="str">
        <f t="shared" ref="S7958" si="15824">IF(AND(M7958&gt;0,N7958=0),"Valid","Invalid")</f>
        <v>Valid</v>
      </c>
      <c r="T7958" t="str">
        <f t="shared" ref="T7958" si="15825">IF(OR(Q7958&gt;1,R7958&gt;1),"Present","Absent")</f>
        <v>Present</v>
      </c>
      <c r="U7958" t="str">
        <f t="shared" ref="U7958" si="15826">IF(OR(AND(Q7958&gt;1,Q7958&lt;41),AND(R7958&gt;1,R7958&lt;41)),"Ct&lt;41","Ct&gt;41")</f>
        <v>Ct&lt;41</v>
      </c>
      <c r="V7958" t="str">
        <f>VLOOKUP(J7958,Datasæt_Analysesystemer!$C$2:$D$68,2,FALSE)</f>
        <v>Skrubbe</v>
      </c>
      <c r="W7958" t="str">
        <f t="shared" ref="W7958" si="15827">MID(F7958,10,9)</f>
        <v>DL2020009</v>
      </c>
      <c r="X7958" t="str">
        <f t="shared" ref="X7958" si="15828">W7958&amp;"_"&amp;V7958&amp;"_"&amp;S7958&amp;"_"&amp;T7958&amp;"_"&amp;U7958</f>
        <v>DL2020009_Skrubbe_Valid_Present_Ct&lt;41</v>
      </c>
    </row>
    <row r="7959" spans="1:24" x14ac:dyDescent="0.25">
      <c r="A7959" t="s">
        <v>201</v>
      </c>
      <c r="B7959" t="s">
        <v>202</v>
      </c>
      <c r="C7959" t="s">
        <v>16</v>
      </c>
      <c r="D7959" s="7">
        <v>0.1</v>
      </c>
      <c r="E7959" s="6" t="s">
        <v>17</v>
      </c>
      <c r="F7959" t="s">
        <v>1576</v>
      </c>
      <c r="G7959" t="str">
        <f t="shared" si="15750"/>
        <v>DL2020009</v>
      </c>
      <c r="H7959" t="str">
        <f t="shared" si="15807"/>
        <v>02</v>
      </c>
      <c r="I7959" t="str">
        <f t="shared" si="15808"/>
        <v>Skrubbe_02_20201126_DL2020009_FrederiksvaerkGym</v>
      </c>
      <c r="J7959" t="str">
        <f t="shared" si="15809"/>
        <v>Skrubbe</v>
      </c>
      <c r="K7959" t="str">
        <f t="shared" si="15810"/>
        <v>NegK</v>
      </c>
      <c r="L7959" t="str">
        <f t="shared" si="15811"/>
        <v>No Ct</v>
      </c>
      <c r="M7959" t="str">
        <f t="shared" si="15812"/>
        <v/>
      </c>
      <c r="N7959" t="str">
        <f t="shared" si="15813"/>
        <v/>
      </c>
      <c r="O7959" t="str">
        <f t="shared" si="15814"/>
        <v/>
      </c>
    </row>
    <row r="7960" spans="1:24" x14ac:dyDescent="0.25">
      <c r="A7960" t="s">
        <v>203</v>
      </c>
      <c r="B7960" t="s">
        <v>204</v>
      </c>
      <c r="C7960" t="s">
        <v>20</v>
      </c>
      <c r="D7960" s="7">
        <v>0.1</v>
      </c>
      <c r="E7960" s="6">
        <v>35.340000000000003</v>
      </c>
      <c r="F7960" t="s">
        <v>1576</v>
      </c>
      <c r="G7960" t="str">
        <f t="shared" si="15750"/>
        <v>DL2020009</v>
      </c>
      <c r="H7960" t="str">
        <f t="shared" si="15807"/>
        <v>02</v>
      </c>
      <c r="I7960" t="str">
        <f t="shared" si="15808"/>
        <v>Skrubbe_02_20201126_DL2020009_FrederiksvaerkGym</v>
      </c>
      <c r="J7960" t="str">
        <f t="shared" si="15809"/>
        <v>Skrubbe</v>
      </c>
      <c r="K7960" t="str">
        <f t="shared" si="15810"/>
        <v>eDNA</v>
      </c>
      <c r="L7960">
        <f t="shared" si="15811"/>
        <v>35.340000000000003</v>
      </c>
      <c r="M7960" t="str">
        <f t="shared" si="15812"/>
        <v/>
      </c>
      <c r="N7960" t="str">
        <f t="shared" si="15813"/>
        <v/>
      </c>
      <c r="O7960" t="str">
        <f t="shared" si="15814"/>
        <v/>
      </c>
    </row>
    <row r="7961" spans="1:24" x14ac:dyDescent="0.25">
      <c r="A7961" t="s">
        <v>205</v>
      </c>
      <c r="B7961" t="s">
        <v>204</v>
      </c>
      <c r="C7961" t="s">
        <v>20</v>
      </c>
      <c r="D7961" s="7">
        <v>0.1</v>
      </c>
      <c r="E7961" s="6">
        <v>35.020000000000003</v>
      </c>
      <c r="F7961" t="s">
        <v>1576</v>
      </c>
      <c r="G7961" t="str">
        <f t="shared" si="15750"/>
        <v>DL2020009</v>
      </c>
      <c r="H7961" t="str">
        <f t="shared" si="15807"/>
        <v>02</v>
      </c>
      <c r="I7961" t="str">
        <f t="shared" si="15808"/>
        <v>Skrubbe_02_20201126_DL2020009_FrederiksvaerkGym</v>
      </c>
      <c r="J7961" t="str">
        <f t="shared" si="15809"/>
        <v>Skrubbe</v>
      </c>
      <c r="K7961" t="str">
        <f t="shared" si="15810"/>
        <v>eDNA</v>
      </c>
      <c r="L7961">
        <f t="shared" si="15811"/>
        <v>35.020000000000003</v>
      </c>
      <c r="M7961" t="str">
        <f t="shared" si="15812"/>
        <v/>
      </c>
      <c r="N7961" t="str">
        <f t="shared" si="15813"/>
        <v/>
      </c>
      <c r="O7961" t="str">
        <f t="shared" si="15814"/>
        <v/>
      </c>
    </row>
    <row r="7962" spans="1:24" x14ac:dyDescent="0.25">
      <c r="A7962" t="s">
        <v>206</v>
      </c>
      <c r="B7962" t="s">
        <v>207</v>
      </c>
      <c r="C7962" t="s">
        <v>13</v>
      </c>
      <c r="D7962" s="7">
        <v>0.1</v>
      </c>
      <c r="E7962" s="7">
        <v>28.23</v>
      </c>
      <c r="F7962" t="s">
        <v>1576</v>
      </c>
      <c r="G7962" t="str">
        <f t="shared" si="15750"/>
        <v>DL2020009</v>
      </c>
      <c r="H7962" t="str">
        <f t="shared" si="15807"/>
        <v>03</v>
      </c>
      <c r="I7962" t="str">
        <f t="shared" si="15808"/>
        <v>Torsk_03_20201126_DL2020009_FrederiksvaerkGym</v>
      </c>
      <c r="J7962" t="str">
        <f t="shared" si="15809"/>
        <v>Torsk</v>
      </c>
      <c r="K7962" t="str">
        <f t="shared" si="15810"/>
        <v>PosK</v>
      </c>
      <c r="L7962">
        <f t="shared" si="15811"/>
        <v>28.23</v>
      </c>
      <c r="M7962">
        <f t="shared" si="15812"/>
        <v>28.23</v>
      </c>
      <c r="N7962">
        <f t="shared" si="15813"/>
        <v>0</v>
      </c>
      <c r="O7962">
        <f t="shared" si="15814"/>
        <v>0</v>
      </c>
      <c r="Q7962">
        <f t="shared" ref="Q7962" si="15829">IF(L7964="No Ct",0,L7964)</f>
        <v>0</v>
      </c>
      <c r="R7962">
        <f t="shared" ref="R7962" si="15830">IF(L7965="No Ct",0,L7965)</f>
        <v>0</v>
      </c>
      <c r="S7962" t="str">
        <f t="shared" ref="S7962" si="15831">IF(AND(M7962&gt;0,N7962=0),"Valid","Invalid")</f>
        <v>Valid</v>
      </c>
      <c r="T7962" t="str">
        <f t="shared" ref="T7962" si="15832">IF(OR(Q7962&gt;1,R7962&gt;1),"Present","Absent")</f>
        <v>Absent</v>
      </c>
      <c r="U7962" t="str">
        <f t="shared" ref="U7962" si="15833">IF(OR(AND(Q7962&gt;1,Q7962&lt;41),AND(R7962&gt;1,R7962&lt;41)),"Ct&lt;41","Ct&gt;41")</f>
        <v>Ct&gt;41</v>
      </c>
      <c r="V7962" t="str">
        <f>VLOOKUP(J7962,Datasæt_Analysesystemer!$C$2:$D$68,2,FALSE)</f>
        <v>Torsk</v>
      </c>
      <c r="W7962" t="str">
        <f t="shared" ref="W7962" si="15834">MID(F7962,10,9)</f>
        <v>DL2020009</v>
      </c>
      <c r="X7962" t="str">
        <f t="shared" ref="X7962" si="15835">W7962&amp;"_"&amp;V7962&amp;"_"&amp;S7962&amp;"_"&amp;T7962&amp;"_"&amp;U7962</f>
        <v>DL2020009_Torsk_Valid_Absent_Ct&gt;41</v>
      </c>
    </row>
    <row r="7963" spans="1:24" x14ac:dyDescent="0.25">
      <c r="A7963" t="s">
        <v>208</v>
      </c>
      <c r="B7963" t="s">
        <v>209</v>
      </c>
      <c r="C7963" t="s">
        <v>16</v>
      </c>
      <c r="D7963" s="7">
        <v>0.1</v>
      </c>
      <c r="E7963" s="6" t="s">
        <v>17</v>
      </c>
      <c r="F7963" t="s">
        <v>1576</v>
      </c>
      <c r="G7963" t="str">
        <f t="shared" si="15750"/>
        <v>DL2020009</v>
      </c>
      <c r="H7963" t="str">
        <f t="shared" si="15807"/>
        <v>03</v>
      </c>
      <c r="I7963" t="str">
        <f t="shared" si="15808"/>
        <v>Torsk_03_20201126_DL2020009_FrederiksvaerkGym</v>
      </c>
      <c r="J7963" t="str">
        <f t="shared" si="15809"/>
        <v>Torsk</v>
      </c>
      <c r="K7963" t="str">
        <f t="shared" si="15810"/>
        <v>NegK</v>
      </c>
      <c r="L7963" t="str">
        <f t="shared" si="15811"/>
        <v>No Ct</v>
      </c>
      <c r="M7963" t="str">
        <f t="shared" si="15812"/>
        <v/>
      </c>
      <c r="N7963" t="str">
        <f t="shared" si="15813"/>
        <v/>
      </c>
      <c r="O7963" t="str">
        <f t="shared" si="15814"/>
        <v/>
      </c>
    </row>
    <row r="7964" spans="1:24" x14ac:dyDescent="0.25">
      <c r="A7964" t="s">
        <v>210</v>
      </c>
      <c r="B7964" t="s">
        <v>211</v>
      </c>
      <c r="C7964" t="s">
        <v>20</v>
      </c>
      <c r="D7964" s="7">
        <v>0.1</v>
      </c>
      <c r="E7964" s="6" t="s">
        <v>17</v>
      </c>
      <c r="F7964" t="s">
        <v>1576</v>
      </c>
      <c r="G7964" t="str">
        <f t="shared" si="15750"/>
        <v>DL2020009</v>
      </c>
      <c r="H7964" t="str">
        <f t="shared" si="15807"/>
        <v>03</v>
      </c>
      <c r="I7964" t="str">
        <f t="shared" si="15808"/>
        <v>Torsk_03_20201126_DL2020009_FrederiksvaerkGym</v>
      </c>
      <c r="J7964" t="str">
        <f t="shared" si="15809"/>
        <v>Torsk</v>
      </c>
      <c r="K7964" t="str">
        <f t="shared" si="15810"/>
        <v>eDNA</v>
      </c>
      <c r="L7964" t="str">
        <f t="shared" si="15811"/>
        <v>No Ct</v>
      </c>
      <c r="M7964" t="str">
        <f t="shared" si="15812"/>
        <v/>
      </c>
      <c r="N7964" t="str">
        <f t="shared" si="15813"/>
        <v/>
      </c>
      <c r="O7964" t="str">
        <f t="shared" si="15814"/>
        <v/>
      </c>
    </row>
    <row r="7965" spans="1:24" x14ac:dyDescent="0.25">
      <c r="A7965" t="s">
        <v>212</v>
      </c>
      <c r="B7965" t="s">
        <v>211</v>
      </c>
      <c r="C7965" t="s">
        <v>20</v>
      </c>
      <c r="D7965" s="7">
        <v>0.1</v>
      </c>
      <c r="E7965" s="6" t="s">
        <v>17</v>
      </c>
      <c r="F7965" t="s">
        <v>1576</v>
      </c>
      <c r="G7965" t="str">
        <f t="shared" si="15750"/>
        <v>DL2020009</v>
      </c>
      <c r="H7965" t="str">
        <f t="shared" si="15807"/>
        <v>03</v>
      </c>
      <c r="I7965" t="str">
        <f t="shared" si="15808"/>
        <v>Torsk_03_20201126_DL2020009_FrederiksvaerkGym</v>
      </c>
      <c r="J7965" t="str">
        <f t="shared" si="15809"/>
        <v>Torsk</v>
      </c>
      <c r="K7965" t="str">
        <f t="shared" si="15810"/>
        <v>eDNA</v>
      </c>
      <c r="L7965" t="str">
        <f t="shared" si="15811"/>
        <v>No Ct</v>
      </c>
      <c r="M7965" t="str">
        <f t="shared" si="15812"/>
        <v/>
      </c>
      <c r="N7965" t="str">
        <f t="shared" si="15813"/>
        <v/>
      </c>
      <c r="O7965" t="str">
        <f t="shared" si="15814"/>
        <v/>
      </c>
    </row>
    <row r="7966" spans="1:24" x14ac:dyDescent="0.25">
      <c r="A7966" t="s">
        <v>213</v>
      </c>
      <c r="B7966" t="s">
        <v>214</v>
      </c>
      <c r="C7966" t="s">
        <v>13</v>
      </c>
      <c r="D7966" s="7">
        <v>0.1</v>
      </c>
      <c r="E7966" s="7">
        <v>27.76</v>
      </c>
      <c r="F7966" t="s">
        <v>1576</v>
      </c>
      <c r="G7966" t="str">
        <f t="shared" si="15750"/>
        <v>DL2020009</v>
      </c>
      <c r="H7966" t="str">
        <f t="shared" si="15807"/>
        <v>04</v>
      </c>
      <c r="I7966" t="str">
        <f t="shared" si="15808"/>
        <v>Torsk_04_20201126_DL2020009_FrederiksvaerkGym</v>
      </c>
      <c r="J7966" t="str">
        <f t="shared" si="15809"/>
        <v>Torsk</v>
      </c>
      <c r="K7966" t="str">
        <f t="shared" si="15810"/>
        <v>PosK</v>
      </c>
      <c r="L7966">
        <f t="shared" si="15811"/>
        <v>27.76</v>
      </c>
      <c r="M7966">
        <f t="shared" si="15812"/>
        <v>27.76</v>
      </c>
      <c r="N7966">
        <f t="shared" si="15813"/>
        <v>0</v>
      </c>
      <c r="O7966">
        <f t="shared" si="15814"/>
        <v>0</v>
      </c>
      <c r="Q7966">
        <f t="shared" ref="Q7966" si="15836">IF(L7968="No Ct",0,L7968)</f>
        <v>0</v>
      </c>
      <c r="R7966">
        <f t="shared" ref="R7966" si="15837">IF(L7969="No Ct",0,L7969)</f>
        <v>0</v>
      </c>
      <c r="S7966" t="str">
        <f t="shared" ref="S7966" si="15838">IF(AND(M7966&gt;0,N7966=0),"Valid","Invalid")</f>
        <v>Valid</v>
      </c>
      <c r="T7966" t="str">
        <f t="shared" ref="T7966" si="15839">IF(OR(Q7966&gt;1,R7966&gt;1),"Present","Absent")</f>
        <v>Absent</v>
      </c>
      <c r="U7966" t="str">
        <f t="shared" ref="U7966" si="15840">IF(OR(AND(Q7966&gt;1,Q7966&lt;41),AND(R7966&gt;1,R7966&lt;41)),"Ct&lt;41","Ct&gt;41")</f>
        <v>Ct&gt;41</v>
      </c>
      <c r="V7966" t="str">
        <f>VLOOKUP(J7966,Datasæt_Analysesystemer!$C$2:$D$68,2,FALSE)</f>
        <v>Torsk</v>
      </c>
      <c r="W7966" t="str">
        <f t="shared" ref="W7966" si="15841">MID(F7966,10,9)</f>
        <v>DL2020009</v>
      </c>
      <c r="X7966" t="str">
        <f t="shared" ref="X7966" si="15842">W7966&amp;"_"&amp;V7966&amp;"_"&amp;S7966&amp;"_"&amp;T7966&amp;"_"&amp;U7966</f>
        <v>DL2020009_Torsk_Valid_Absent_Ct&gt;41</v>
      </c>
    </row>
    <row r="7967" spans="1:24" x14ac:dyDescent="0.25">
      <c r="A7967" t="s">
        <v>215</v>
      </c>
      <c r="B7967" t="s">
        <v>216</v>
      </c>
      <c r="C7967" t="s">
        <v>16</v>
      </c>
      <c r="D7967" s="7">
        <v>0.1</v>
      </c>
      <c r="E7967" s="6" t="s">
        <v>17</v>
      </c>
      <c r="F7967" t="s">
        <v>1576</v>
      </c>
      <c r="G7967" t="str">
        <f t="shared" si="15750"/>
        <v>DL2020009</v>
      </c>
      <c r="H7967" t="str">
        <f t="shared" si="15807"/>
        <v>04</v>
      </c>
      <c r="I7967" t="str">
        <f t="shared" si="15808"/>
        <v>Torsk_04_20201126_DL2020009_FrederiksvaerkGym</v>
      </c>
      <c r="J7967" t="str">
        <f t="shared" si="15809"/>
        <v>Torsk</v>
      </c>
      <c r="K7967" t="str">
        <f t="shared" si="15810"/>
        <v>NegK</v>
      </c>
      <c r="L7967" t="str">
        <f t="shared" si="15811"/>
        <v>No Ct</v>
      </c>
      <c r="M7967" t="str">
        <f t="shared" si="15812"/>
        <v/>
      </c>
      <c r="N7967" t="str">
        <f t="shared" si="15813"/>
        <v/>
      </c>
      <c r="O7967" t="str">
        <f t="shared" si="15814"/>
        <v/>
      </c>
    </row>
    <row r="7968" spans="1:24" x14ac:dyDescent="0.25">
      <c r="A7968" t="s">
        <v>217</v>
      </c>
      <c r="B7968" t="s">
        <v>218</v>
      </c>
      <c r="C7968" t="s">
        <v>20</v>
      </c>
      <c r="D7968" s="7">
        <v>0.1</v>
      </c>
      <c r="E7968" s="6" t="s">
        <v>17</v>
      </c>
      <c r="F7968" t="s">
        <v>1576</v>
      </c>
      <c r="G7968" t="str">
        <f t="shared" si="15750"/>
        <v>DL2020009</v>
      </c>
      <c r="H7968" t="str">
        <f t="shared" si="15807"/>
        <v>04</v>
      </c>
      <c r="I7968" t="str">
        <f t="shared" si="15808"/>
        <v>Torsk_04_20201126_DL2020009_FrederiksvaerkGym</v>
      </c>
      <c r="J7968" t="str">
        <f t="shared" si="15809"/>
        <v>Torsk</v>
      </c>
      <c r="K7968" t="str">
        <f t="shared" si="15810"/>
        <v>eDNA</v>
      </c>
      <c r="L7968" t="str">
        <f t="shared" si="15811"/>
        <v>No Ct</v>
      </c>
      <c r="M7968" t="str">
        <f t="shared" si="15812"/>
        <v/>
      </c>
      <c r="N7968" t="str">
        <f t="shared" si="15813"/>
        <v/>
      </c>
      <c r="O7968" t="str">
        <f t="shared" si="15814"/>
        <v/>
      </c>
    </row>
    <row r="7969" spans="1:24" x14ac:dyDescent="0.25">
      <c r="A7969" t="s">
        <v>219</v>
      </c>
      <c r="B7969" t="s">
        <v>218</v>
      </c>
      <c r="C7969" t="s">
        <v>20</v>
      </c>
      <c r="D7969" s="7">
        <v>0.1</v>
      </c>
      <c r="E7969" s="6" t="s">
        <v>17</v>
      </c>
      <c r="F7969" t="s">
        <v>1576</v>
      </c>
      <c r="G7969" t="str">
        <f t="shared" si="15750"/>
        <v>DL2020009</v>
      </c>
      <c r="H7969" t="str">
        <f t="shared" si="15807"/>
        <v>04</v>
      </c>
      <c r="I7969" t="str">
        <f t="shared" si="15808"/>
        <v>Torsk_04_20201126_DL2020009_FrederiksvaerkGym</v>
      </c>
      <c r="J7969" t="str">
        <f t="shared" si="15809"/>
        <v>Torsk</v>
      </c>
      <c r="K7969" t="str">
        <f t="shared" si="15810"/>
        <v>eDNA</v>
      </c>
      <c r="L7969" t="str">
        <f t="shared" si="15811"/>
        <v>No Ct</v>
      </c>
      <c r="M7969" t="str">
        <f t="shared" si="15812"/>
        <v/>
      </c>
      <c r="N7969" t="str">
        <f t="shared" si="15813"/>
        <v/>
      </c>
      <c r="O7969" t="str">
        <f t="shared" si="15814"/>
        <v/>
      </c>
    </row>
    <row r="7970" spans="1:24" x14ac:dyDescent="0.25">
      <c r="A7970" t="s">
        <v>220</v>
      </c>
      <c r="B7970" t="s">
        <v>221</v>
      </c>
      <c r="C7970" t="s">
        <v>13</v>
      </c>
      <c r="D7970" s="7">
        <v>0.1</v>
      </c>
      <c r="E7970" s="7">
        <v>30.23</v>
      </c>
      <c r="F7970" t="s">
        <v>1576</v>
      </c>
      <c r="G7970" t="str">
        <f t="shared" si="15750"/>
        <v>DL2020009</v>
      </c>
      <c r="H7970" t="str">
        <f t="shared" si="15807"/>
        <v>05</v>
      </c>
      <c r="I7970" t="str">
        <f t="shared" si="15808"/>
        <v>Sandmusling_05_20201126_DL2020009_FrederiksvaerkGym</v>
      </c>
      <c r="J7970" t="str">
        <f t="shared" si="15809"/>
        <v>Sandmusling</v>
      </c>
      <c r="K7970" t="str">
        <f t="shared" si="15810"/>
        <v>PosK</v>
      </c>
      <c r="L7970">
        <f t="shared" si="15811"/>
        <v>30.23</v>
      </c>
      <c r="M7970">
        <f t="shared" si="15812"/>
        <v>30.23</v>
      </c>
      <c r="N7970">
        <f t="shared" si="15813"/>
        <v>0</v>
      </c>
      <c r="O7970">
        <f t="shared" si="15814"/>
        <v>62.47</v>
      </c>
      <c r="Q7970">
        <f t="shared" ref="Q7970" si="15843">IF(L7972="No Ct",0,L7972)</f>
        <v>31.02</v>
      </c>
      <c r="R7970">
        <f t="shared" ref="R7970" si="15844">IF(L7973="No Ct",0,L7973)</f>
        <v>31.45</v>
      </c>
      <c r="S7970" t="str">
        <f t="shared" ref="S7970" si="15845">IF(AND(M7970&gt;0,N7970=0),"Valid","Invalid")</f>
        <v>Valid</v>
      </c>
      <c r="T7970" t="str">
        <f t="shared" ref="T7970" si="15846">IF(OR(Q7970&gt;1,R7970&gt;1),"Present","Absent")</f>
        <v>Present</v>
      </c>
      <c r="U7970" t="str">
        <f t="shared" ref="U7970" si="15847">IF(OR(AND(Q7970&gt;1,Q7970&lt;41),AND(R7970&gt;1,R7970&lt;41)),"Ct&lt;41","Ct&gt;41")</f>
        <v>Ct&lt;41</v>
      </c>
      <c r="V7970" t="str">
        <f>VLOOKUP(J7970,Datasæt_Analysesystemer!$C$2:$D$68,2,FALSE)</f>
        <v>Sandmusling</v>
      </c>
      <c r="W7970" t="str">
        <f t="shared" ref="W7970" si="15848">MID(F7970,10,9)</f>
        <v>DL2020009</v>
      </c>
      <c r="X7970" t="str">
        <f t="shared" ref="X7970" si="15849">W7970&amp;"_"&amp;V7970&amp;"_"&amp;S7970&amp;"_"&amp;T7970&amp;"_"&amp;U7970</f>
        <v>DL2020009_Sandmusling_Valid_Present_Ct&lt;41</v>
      </c>
    </row>
    <row r="7971" spans="1:24" x14ac:dyDescent="0.25">
      <c r="A7971" t="s">
        <v>222</v>
      </c>
      <c r="B7971" t="s">
        <v>223</v>
      </c>
      <c r="C7971" t="s">
        <v>16</v>
      </c>
      <c r="D7971" s="7">
        <v>0.1</v>
      </c>
      <c r="E7971" s="7" t="s">
        <v>17</v>
      </c>
      <c r="F7971" t="s">
        <v>1576</v>
      </c>
      <c r="G7971" t="str">
        <f t="shared" si="15750"/>
        <v>DL2020009</v>
      </c>
      <c r="H7971" t="str">
        <f t="shared" si="15807"/>
        <v>05</v>
      </c>
      <c r="I7971" t="str">
        <f t="shared" si="15808"/>
        <v>Sandmusling_05_20201126_DL2020009_FrederiksvaerkGym</v>
      </c>
      <c r="J7971" t="str">
        <f t="shared" si="15809"/>
        <v>Sandmusling</v>
      </c>
      <c r="K7971" t="str">
        <f t="shared" si="15810"/>
        <v>NegK</v>
      </c>
      <c r="L7971" t="str">
        <f t="shared" si="15811"/>
        <v>No Ct</v>
      </c>
      <c r="M7971" t="str">
        <f t="shared" si="15812"/>
        <v/>
      </c>
      <c r="N7971" t="str">
        <f t="shared" si="15813"/>
        <v/>
      </c>
      <c r="O7971" t="str">
        <f t="shared" si="15814"/>
        <v/>
      </c>
    </row>
    <row r="7972" spans="1:24" x14ac:dyDescent="0.25">
      <c r="A7972" t="s">
        <v>224</v>
      </c>
      <c r="B7972" t="s">
        <v>225</v>
      </c>
      <c r="C7972" t="s">
        <v>20</v>
      </c>
      <c r="D7972" s="7">
        <v>0.1</v>
      </c>
      <c r="E7972" s="7">
        <v>31.02</v>
      </c>
      <c r="F7972" t="s">
        <v>1576</v>
      </c>
      <c r="G7972" t="str">
        <f t="shared" si="15750"/>
        <v>DL2020009</v>
      </c>
      <c r="H7972" t="str">
        <f t="shared" si="15807"/>
        <v>05</v>
      </c>
      <c r="I7972" t="str">
        <f t="shared" si="15808"/>
        <v>Sandmusling_05_20201126_DL2020009_FrederiksvaerkGym</v>
      </c>
      <c r="J7972" t="str">
        <f t="shared" si="15809"/>
        <v>Sandmusling</v>
      </c>
      <c r="K7972" t="str">
        <f t="shared" si="15810"/>
        <v>eDNA</v>
      </c>
      <c r="L7972">
        <f t="shared" si="15811"/>
        <v>31.02</v>
      </c>
      <c r="M7972" t="str">
        <f t="shared" si="15812"/>
        <v/>
      </c>
      <c r="N7972" t="str">
        <f t="shared" si="15813"/>
        <v/>
      </c>
      <c r="O7972" t="str">
        <f t="shared" si="15814"/>
        <v/>
      </c>
    </row>
    <row r="7973" spans="1:24" x14ac:dyDescent="0.25">
      <c r="A7973" t="s">
        <v>226</v>
      </c>
      <c r="B7973" t="s">
        <v>225</v>
      </c>
      <c r="C7973" t="s">
        <v>20</v>
      </c>
      <c r="D7973" s="7">
        <v>0.1</v>
      </c>
      <c r="E7973" s="7">
        <v>31.45</v>
      </c>
      <c r="F7973" t="s">
        <v>1576</v>
      </c>
      <c r="G7973" t="str">
        <f t="shared" si="15750"/>
        <v>DL2020009</v>
      </c>
      <c r="H7973" t="str">
        <f t="shared" si="15807"/>
        <v>05</v>
      </c>
      <c r="I7973" t="str">
        <f t="shared" si="15808"/>
        <v>Sandmusling_05_20201126_DL2020009_FrederiksvaerkGym</v>
      </c>
      <c r="J7973" t="str">
        <f t="shared" si="15809"/>
        <v>Sandmusling</v>
      </c>
      <c r="K7973" t="str">
        <f t="shared" si="15810"/>
        <v>eDNA</v>
      </c>
      <c r="L7973">
        <f t="shared" si="15811"/>
        <v>31.45</v>
      </c>
      <c r="M7973" t="str">
        <f t="shared" si="15812"/>
        <v/>
      </c>
      <c r="N7973" t="str">
        <f t="shared" si="15813"/>
        <v/>
      </c>
      <c r="O7973" t="str">
        <f t="shared" si="15814"/>
        <v/>
      </c>
    </row>
    <row r="7974" spans="1:24" x14ac:dyDescent="0.25">
      <c r="A7974" t="s">
        <v>227</v>
      </c>
      <c r="B7974" t="s">
        <v>228</v>
      </c>
      <c r="C7974" t="s">
        <v>13</v>
      </c>
      <c r="D7974" s="7">
        <v>0.1</v>
      </c>
      <c r="E7974" s="7">
        <v>29.77</v>
      </c>
      <c r="F7974" t="s">
        <v>1576</v>
      </c>
      <c r="G7974" t="str">
        <f t="shared" si="15750"/>
        <v>DL2020009</v>
      </c>
      <c r="H7974" t="str">
        <f t="shared" si="15807"/>
        <v>06</v>
      </c>
      <c r="I7974" t="str">
        <f t="shared" si="15808"/>
        <v>Sandmusling_06_20201126_DL2020009_FrederiksvaerkGym</v>
      </c>
      <c r="J7974" t="str">
        <f t="shared" si="15809"/>
        <v>Sandmusling</v>
      </c>
      <c r="K7974" t="str">
        <f t="shared" si="15810"/>
        <v>PosK</v>
      </c>
      <c r="L7974">
        <f t="shared" si="15811"/>
        <v>29.77</v>
      </c>
      <c r="M7974">
        <f t="shared" si="15812"/>
        <v>29.77</v>
      </c>
      <c r="N7974">
        <f t="shared" si="15813"/>
        <v>0</v>
      </c>
      <c r="O7974">
        <f t="shared" si="15814"/>
        <v>62.45</v>
      </c>
      <c r="Q7974">
        <f t="shared" ref="Q7974" si="15850">IF(L7976="No Ct",0,L7976)</f>
        <v>31.2</v>
      </c>
      <c r="R7974">
        <f t="shared" ref="R7974" si="15851">IF(L7977="No Ct",0,L7977)</f>
        <v>31.25</v>
      </c>
      <c r="S7974" t="str">
        <f t="shared" ref="S7974" si="15852">IF(AND(M7974&gt;0,N7974=0),"Valid","Invalid")</f>
        <v>Valid</v>
      </c>
      <c r="T7974" t="str">
        <f t="shared" ref="T7974" si="15853">IF(OR(Q7974&gt;1,R7974&gt;1),"Present","Absent")</f>
        <v>Present</v>
      </c>
      <c r="U7974" t="str">
        <f t="shared" ref="U7974" si="15854">IF(OR(AND(Q7974&gt;1,Q7974&lt;41),AND(R7974&gt;1,R7974&lt;41)),"Ct&lt;41","Ct&gt;41")</f>
        <v>Ct&lt;41</v>
      </c>
      <c r="V7974" t="str">
        <f>VLOOKUP(J7974,Datasæt_Analysesystemer!$C$2:$D$68,2,FALSE)</f>
        <v>Sandmusling</v>
      </c>
      <c r="W7974" t="str">
        <f t="shared" ref="W7974" si="15855">MID(F7974,10,9)</f>
        <v>DL2020009</v>
      </c>
      <c r="X7974" t="str">
        <f t="shared" ref="X7974" si="15856">W7974&amp;"_"&amp;V7974&amp;"_"&amp;S7974&amp;"_"&amp;T7974&amp;"_"&amp;U7974</f>
        <v>DL2020009_Sandmusling_Valid_Present_Ct&lt;41</v>
      </c>
    </row>
    <row r="7975" spans="1:24" x14ac:dyDescent="0.25">
      <c r="A7975" t="s">
        <v>229</v>
      </c>
      <c r="B7975" t="s">
        <v>230</v>
      </c>
      <c r="C7975" t="s">
        <v>16</v>
      </c>
      <c r="D7975" s="7">
        <v>0.1</v>
      </c>
      <c r="E7975" s="6" t="s">
        <v>17</v>
      </c>
      <c r="F7975" t="s">
        <v>1576</v>
      </c>
      <c r="G7975" t="str">
        <f t="shared" si="15750"/>
        <v>DL2020009</v>
      </c>
      <c r="H7975" t="str">
        <f t="shared" si="15807"/>
        <v>06</v>
      </c>
      <c r="I7975" t="str">
        <f t="shared" si="15808"/>
        <v>Sandmusling_06_20201126_DL2020009_FrederiksvaerkGym</v>
      </c>
      <c r="J7975" t="str">
        <f t="shared" si="15809"/>
        <v>Sandmusling</v>
      </c>
      <c r="K7975" t="str">
        <f t="shared" si="15810"/>
        <v>NegK</v>
      </c>
      <c r="L7975" t="str">
        <f t="shared" si="15811"/>
        <v>No Ct</v>
      </c>
      <c r="M7975" t="str">
        <f t="shared" si="15812"/>
        <v/>
      </c>
      <c r="N7975" t="str">
        <f t="shared" si="15813"/>
        <v/>
      </c>
      <c r="O7975" t="str">
        <f t="shared" si="15814"/>
        <v/>
      </c>
    </row>
    <row r="7976" spans="1:24" x14ac:dyDescent="0.25">
      <c r="A7976" t="s">
        <v>231</v>
      </c>
      <c r="B7976" t="s">
        <v>232</v>
      </c>
      <c r="C7976" t="s">
        <v>20</v>
      </c>
      <c r="D7976" s="7">
        <v>0.1</v>
      </c>
      <c r="E7976" s="6">
        <v>31.2</v>
      </c>
      <c r="F7976" t="s">
        <v>1576</v>
      </c>
      <c r="G7976" t="str">
        <f t="shared" si="15750"/>
        <v>DL2020009</v>
      </c>
      <c r="H7976" t="str">
        <f t="shared" si="15807"/>
        <v>06</v>
      </c>
      <c r="I7976" t="str">
        <f t="shared" si="15808"/>
        <v>Sandmusling_06_20201126_DL2020009_FrederiksvaerkGym</v>
      </c>
      <c r="J7976" t="str">
        <f t="shared" si="15809"/>
        <v>Sandmusling</v>
      </c>
      <c r="K7976" t="str">
        <f t="shared" si="15810"/>
        <v>eDNA</v>
      </c>
      <c r="L7976">
        <f t="shared" si="15811"/>
        <v>31.2</v>
      </c>
      <c r="M7976" t="str">
        <f t="shared" si="15812"/>
        <v/>
      </c>
      <c r="N7976" t="str">
        <f t="shared" si="15813"/>
        <v/>
      </c>
      <c r="O7976" t="str">
        <f t="shared" si="15814"/>
        <v/>
      </c>
    </row>
    <row r="7977" spans="1:24" x14ac:dyDescent="0.25">
      <c r="A7977" t="s">
        <v>233</v>
      </c>
      <c r="B7977" t="s">
        <v>232</v>
      </c>
      <c r="C7977" t="s">
        <v>20</v>
      </c>
      <c r="D7977" s="7">
        <v>0.1</v>
      </c>
      <c r="E7977" s="6">
        <v>31.25</v>
      </c>
      <c r="F7977" t="s">
        <v>1576</v>
      </c>
      <c r="G7977" t="str">
        <f t="shared" si="15750"/>
        <v>DL2020009</v>
      </c>
      <c r="H7977" t="str">
        <f t="shared" si="15807"/>
        <v>06</v>
      </c>
      <c r="I7977" t="str">
        <f t="shared" si="15808"/>
        <v>Sandmusling_06_20201126_DL2020009_FrederiksvaerkGym</v>
      </c>
      <c r="J7977" t="str">
        <f t="shared" si="15809"/>
        <v>Sandmusling</v>
      </c>
      <c r="K7977" t="str">
        <f t="shared" si="15810"/>
        <v>eDNA</v>
      </c>
      <c r="L7977">
        <f t="shared" si="15811"/>
        <v>31.25</v>
      </c>
      <c r="M7977" t="str">
        <f t="shared" si="15812"/>
        <v/>
      </c>
      <c r="N7977" t="str">
        <f t="shared" si="15813"/>
        <v/>
      </c>
      <c r="O7977" t="str">
        <f t="shared" si="15814"/>
        <v/>
      </c>
    </row>
    <row r="7978" spans="1:24" x14ac:dyDescent="0.25">
      <c r="A7978" t="s">
        <v>234</v>
      </c>
      <c r="B7978" t="s">
        <v>235</v>
      </c>
      <c r="C7978" t="s">
        <v>13</v>
      </c>
      <c r="D7978" s="7">
        <v>0.1</v>
      </c>
      <c r="E7978" s="6">
        <v>35.590000000000003</v>
      </c>
      <c r="F7978" t="s">
        <v>1576</v>
      </c>
      <c r="G7978" t="str">
        <f t="shared" si="15750"/>
        <v>DL2020009</v>
      </c>
      <c r="H7978" t="str">
        <f t="shared" si="15807"/>
        <v>07</v>
      </c>
      <c r="I7978" t="str">
        <f t="shared" si="15808"/>
        <v>AmerikanskRibbegople_07_20201126_DL2020009_FrederiksvaerkGym</v>
      </c>
      <c r="J7978" t="str">
        <f t="shared" si="15809"/>
        <v>AmerikanskRibbegople</v>
      </c>
      <c r="K7978" t="str">
        <f t="shared" si="15810"/>
        <v>PosK</v>
      </c>
      <c r="L7978">
        <f t="shared" si="15811"/>
        <v>35.590000000000003</v>
      </c>
      <c r="M7978">
        <f t="shared" si="15812"/>
        <v>35.590000000000003</v>
      </c>
      <c r="N7978">
        <f t="shared" si="15813"/>
        <v>0</v>
      </c>
      <c r="O7978">
        <f t="shared" si="15814"/>
        <v>74.080000000000013</v>
      </c>
      <c r="Q7978">
        <f t="shared" ref="Q7978" si="15857">IF(L7980="No Ct",0,L7980)</f>
        <v>37.81</v>
      </c>
      <c r="R7978">
        <f t="shared" ref="R7978" si="15858">IF(L7981="No Ct",0,L7981)</f>
        <v>36.270000000000003</v>
      </c>
      <c r="S7978" t="str">
        <f t="shared" ref="S7978" si="15859">IF(AND(M7978&gt;0,N7978=0),"Valid","Invalid")</f>
        <v>Valid</v>
      </c>
      <c r="T7978" t="str">
        <f t="shared" ref="T7978" si="15860">IF(OR(Q7978&gt;1,R7978&gt;1),"Present","Absent")</f>
        <v>Present</v>
      </c>
      <c r="U7978" t="str">
        <f t="shared" ref="U7978" si="15861">IF(OR(AND(Q7978&gt;1,Q7978&lt;41),AND(R7978&gt;1,R7978&lt;41)),"Ct&lt;41","Ct&gt;41")</f>
        <v>Ct&lt;41</v>
      </c>
      <c r="V7978" t="str">
        <f>VLOOKUP(J7978,Datasæt_Analysesystemer!$C$2:$D$68,2,FALSE)</f>
        <v>Amerikansk ribbegople</v>
      </c>
      <c r="W7978" t="str">
        <f t="shared" ref="W7978" si="15862">MID(F7978,10,9)</f>
        <v>DL2020009</v>
      </c>
      <c r="X7978" t="str">
        <f t="shared" ref="X7978" si="15863">W7978&amp;"_"&amp;V7978&amp;"_"&amp;S7978&amp;"_"&amp;T7978&amp;"_"&amp;U7978</f>
        <v>DL2020009_Amerikansk ribbegople_Valid_Present_Ct&lt;41</v>
      </c>
    </row>
    <row r="7979" spans="1:24" x14ac:dyDescent="0.25">
      <c r="A7979" t="s">
        <v>236</v>
      </c>
      <c r="B7979" t="s">
        <v>237</v>
      </c>
      <c r="C7979" t="s">
        <v>16</v>
      </c>
      <c r="D7979" s="7">
        <v>0.1</v>
      </c>
      <c r="E7979" s="6" t="s">
        <v>17</v>
      </c>
      <c r="F7979" t="s">
        <v>1576</v>
      </c>
      <c r="G7979" t="str">
        <f t="shared" si="15750"/>
        <v>DL2020009</v>
      </c>
      <c r="H7979" t="str">
        <f t="shared" si="15807"/>
        <v>07</v>
      </c>
      <c r="I7979" t="str">
        <f t="shared" si="15808"/>
        <v>AmerikanskRibbegople_07_20201126_DL2020009_FrederiksvaerkGym</v>
      </c>
      <c r="J7979" t="str">
        <f t="shared" si="15809"/>
        <v>AmerikanskRibbegople</v>
      </c>
      <c r="K7979" t="str">
        <f t="shared" si="15810"/>
        <v>NegK</v>
      </c>
      <c r="L7979" t="str">
        <f t="shared" si="15811"/>
        <v>No Ct</v>
      </c>
      <c r="M7979" t="str">
        <f t="shared" si="15812"/>
        <v/>
      </c>
      <c r="N7979" t="str">
        <f t="shared" si="15813"/>
        <v/>
      </c>
      <c r="O7979" t="str">
        <f t="shared" si="15814"/>
        <v/>
      </c>
    </row>
    <row r="7980" spans="1:24" x14ac:dyDescent="0.25">
      <c r="A7980" t="s">
        <v>238</v>
      </c>
      <c r="B7980" t="s">
        <v>239</v>
      </c>
      <c r="C7980" t="s">
        <v>20</v>
      </c>
      <c r="D7980" s="7">
        <v>0.1</v>
      </c>
      <c r="E7980" s="7">
        <v>37.81</v>
      </c>
      <c r="F7980" t="s">
        <v>1576</v>
      </c>
      <c r="G7980" t="str">
        <f t="shared" si="15750"/>
        <v>DL2020009</v>
      </c>
      <c r="H7980" t="str">
        <f t="shared" si="15807"/>
        <v>07</v>
      </c>
      <c r="I7980" t="str">
        <f t="shared" si="15808"/>
        <v>AmerikanskRibbegople_07_20201126_DL2020009_FrederiksvaerkGym</v>
      </c>
      <c r="J7980" t="str">
        <f t="shared" si="15809"/>
        <v>AmerikanskRibbegople</v>
      </c>
      <c r="K7980" t="str">
        <f t="shared" si="15810"/>
        <v>eDNA</v>
      </c>
      <c r="L7980">
        <f t="shared" si="15811"/>
        <v>37.81</v>
      </c>
      <c r="M7980" t="str">
        <f t="shared" si="15812"/>
        <v/>
      </c>
      <c r="N7980" t="str">
        <f t="shared" si="15813"/>
        <v/>
      </c>
      <c r="O7980" t="str">
        <f t="shared" si="15814"/>
        <v/>
      </c>
    </row>
    <row r="7981" spans="1:24" x14ac:dyDescent="0.25">
      <c r="A7981" t="s">
        <v>240</v>
      </c>
      <c r="B7981" t="s">
        <v>239</v>
      </c>
      <c r="C7981" t="s">
        <v>20</v>
      </c>
      <c r="D7981" s="7">
        <v>0.1</v>
      </c>
      <c r="E7981" s="7">
        <v>36.270000000000003</v>
      </c>
      <c r="F7981" t="s">
        <v>1576</v>
      </c>
      <c r="G7981" t="str">
        <f t="shared" si="15750"/>
        <v>DL2020009</v>
      </c>
      <c r="H7981" t="str">
        <f t="shared" si="15807"/>
        <v>07</v>
      </c>
      <c r="I7981" t="str">
        <f t="shared" si="15808"/>
        <v>AmerikanskRibbegople_07_20201126_DL2020009_FrederiksvaerkGym</v>
      </c>
      <c r="J7981" t="str">
        <f t="shared" si="15809"/>
        <v>AmerikanskRibbegople</v>
      </c>
      <c r="K7981" t="str">
        <f t="shared" si="15810"/>
        <v>eDNA</v>
      </c>
      <c r="L7981">
        <f t="shared" si="15811"/>
        <v>36.270000000000003</v>
      </c>
      <c r="M7981" t="str">
        <f t="shared" si="15812"/>
        <v/>
      </c>
      <c r="N7981" t="str">
        <f t="shared" si="15813"/>
        <v/>
      </c>
      <c r="O7981" t="str">
        <f t="shared" si="15814"/>
        <v/>
      </c>
    </row>
    <row r="7982" spans="1:24" x14ac:dyDescent="0.25">
      <c r="A7982" t="s">
        <v>241</v>
      </c>
      <c r="B7982" t="s">
        <v>242</v>
      </c>
      <c r="C7982" t="s">
        <v>13</v>
      </c>
      <c r="D7982" s="7">
        <v>0.1</v>
      </c>
      <c r="E7982" s="7">
        <v>34.93</v>
      </c>
      <c r="F7982" t="s">
        <v>1576</v>
      </c>
      <c r="G7982" t="str">
        <f t="shared" si="15750"/>
        <v>DL2020009</v>
      </c>
      <c r="H7982" t="str">
        <f t="shared" si="15807"/>
        <v>08</v>
      </c>
      <c r="I7982" t="str">
        <f t="shared" si="15808"/>
        <v>AmerikanskRibbegople_08_20201126_DL2020009_FrederiksvaerkGym</v>
      </c>
      <c r="J7982" t="str">
        <f t="shared" si="15809"/>
        <v>AmerikanskRibbegople</v>
      </c>
      <c r="K7982" t="str">
        <f t="shared" si="15810"/>
        <v>PosK</v>
      </c>
      <c r="L7982">
        <f t="shared" si="15811"/>
        <v>34.93</v>
      </c>
      <c r="M7982">
        <f t="shared" si="15812"/>
        <v>34.93</v>
      </c>
      <c r="N7982">
        <f t="shared" si="15813"/>
        <v>0</v>
      </c>
      <c r="O7982">
        <f t="shared" si="15814"/>
        <v>77.37</v>
      </c>
      <c r="Q7982">
        <f t="shared" ref="Q7982" si="15864">IF(L7984="No Ct",0,L7984)</f>
        <v>40.15</v>
      </c>
      <c r="R7982">
        <f t="shared" ref="R7982" si="15865">IF(L7985="No Ct",0,L7985)</f>
        <v>37.22</v>
      </c>
      <c r="S7982" t="str">
        <f t="shared" ref="S7982" si="15866">IF(AND(M7982&gt;0,N7982=0),"Valid","Invalid")</f>
        <v>Valid</v>
      </c>
      <c r="T7982" t="str">
        <f t="shared" ref="T7982" si="15867">IF(OR(Q7982&gt;1,R7982&gt;1),"Present","Absent")</f>
        <v>Present</v>
      </c>
      <c r="U7982" t="str">
        <f t="shared" ref="U7982" si="15868">IF(OR(AND(Q7982&gt;1,Q7982&lt;41),AND(R7982&gt;1,R7982&lt;41)),"Ct&lt;41","Ct&gt;41")</f>
        <v>Ct&lt;41</v>
      </c>
      <c r="V7982" t="str">
        <f>VLOOKUP(J7982,Datasæt_Analysesystemer!$C$2:$D$68,2,FALSE)</f>
        <v>Amerikansk ribbegople</v>
      </c>
      <c r="W7982" t="str">
        <f t="shared" ref="W7982" si="15869">MID(F7982,10,9)</f>
        <v>DL2020009</v>
      </c>
      <c r="X7982" t="str">
        <f t="shared" ref="X7982" si="15870">W7982&amp;"_"&amp;V7982&amp;"_"&amp;S7982&amp;"_"&amp;T7982&amp;"_"&amp;U7982</f>
        <v>DL2020009_Amerikansk ribbegople_Valid_Present_Ct&lt;41</v>
      </c>
    </row>
    <row r="7983" spans="1:24" x14ac:dyDescent="0.25">
      <c r="A7983" t="s">
        <v>243</v>
      </c>
      <c r="B7983" t="s">
        <v>244</v>
      </c>
      <c r="C7983" t="s">
        <v>16</v>
      </c>
      <c r="D7983" s="7">
        <v>0.1</v>
      </c>
      <c r="E7983" s="6" t="s">
        <v>17</v>
      </c>
      <c r="F7983" t="s">
        <v>1576</v>
      </c>
      <c r="G7983" t="str">
        <f t="shared" si="15750"/>
        <v>DL2020009</v>
      </c>
      <c r="H7983" t="str">
        <f t="shared" si="15807"/>
        <v>08</v>
      </c>
      <c r="I7983" t="str">
        <f t="shared" si="15808"/>
        <v>AmerikanskRibbegople_08_20201126_DL2020009_FrederiksvaerkGym</v>
      </c>
      <c r="J7983" t="str">
        <f t="shared" si="15809"/>
        <v>AmerikanskRibbegople</v>
      </c>
      <c r="K7983" t="str">
        <f t="shared" si="15810"/>
        <v>NegK</v>
      </c>
      <c r="L7983" t="str">
        <f t="shared" si="15811"/>
        <v>No Ct</v>
      </c>
      <c r="M7983" t="str">
        <f t="shared" si="15812"/>
        <v/>
      </c>
      <c r="N7983" t="str">
        <f t="shared" si="15813"/>
        <v/>
      </c>
      <c r="O7983" t="str">
        <f t="shared" si="15814"/>
        <v/>
      </c>
    </row>
    <row r="7984" spans="1:24" x14ac:dyDescent="0.25">
      <c r="A7984" t="s">
        <v>245</v>
      </c>
      <c r="B7984" t="s">
        <v>246</v>
      </c>
      <c r="C7984" t="s">
        <v>20</v>
      </c>
      <c r="D7984" s="7">
        <v>0.1</v>
      </c>
      <c r="E7984" s="6">
        <v>40.15</v>
      </c>
      <c r="F7984" t="s">
        <v>1576</v>
      </c>
      <c r="G7984" t="str">
        <f t="shared" si="15750"/>
        <v>DL2020009</v>
      </c>
      <c r="H7984" t="str">
        <f t="shared" si="15807"/>
        <v>08</v>
      </c>
      <c r="I7984" t="str">
        <f t="shared" si="15808"/>
        <v>AmerikanskRibbegople_08_20201126_DL2020009_FrederiksvaerkGym</v>
      </c>
      <c r="J7984" t="str">
        <f t="shared" si="15809"/>
        <v>AmerikanskRibbegople</v>
      </c>
      <c r="K7984" t="str">
        <f t="shared" si="15810"/>
        <v>eDNA</v>
      </c>
      <c r="L7984">
        <f t="shared" si="15811"/>
        <v>40.15</v>
      </c>
      <c r="M7984" t="str">
        <f t="shared" si="15812"/>
        <v/>
      </c>
      <c r="N7984" t="str">
        <f t="shared" si="15813"/>
        <v/>
      </c>
      <c r="O7984" t="str">
        <f t="shared" si="15814"/>
        <v/>
      </c>
    </row>
    <row r="7985" spans="1:24" x14ac:dyDescent="0.25">
      <c r="A7985" t="s">
        <v>247</v>
      </c>
      <c r="B7985" t="s">
        <v>246</v>
      </c>
      <c r="C7985" t="s">
        <v>20</v>
      </c>
      <c r="D7985" s="7">
        <v>0.1</v>
      </c>
      <c r="E7985" s="6">
        <v>37.22</v>
      </c>
      <c r="F7985" t="s">
        <v>1576</v>
      </c>
      <c r="G7985" t="str">
        <f t="shared" si="15750"/>
        <v>DL2020009</v>
      </c>
      <c r="H7985" t="str">
        <f t="shared" si="15807"/>
        <v>08</v>
      </c>
      <c r="I7985" t="str">
        <f t="shared" si="15808"/>
        <v>AmerikanskRibbegople_08_20201126_DL2020009_FrederiksvaerkGym</v>
      </c>
      <c r="J7985" t="str">
        <f t="shared" si="15809"/>
        <v>AmerikanskRibbegople</v>
      </c>
      <c r="K7985" t="str">
        <f t="shared" si="15810"/>
        <v>eDNA</v>
      </c>
      <c r="L7985">
        <f t="shared" si="15811"/>
        <v>37.22</v>
      </c>
      <c r="M7985" t="str">
        <f t="shared" si="15812"/>
        <v/>
      </c>
      <c r="N7985" t="str">
        <f t="shared" si="15813"/>
        <v/>
      </c>
      <c r="O7985" t="str">
        <f t="shared" si="15814"/>
        <v/>
      </c>
    </row>
    <row r="7986" spans="1:24" x14ac:dyDescent="0.25">
      <c r="A7986" t="s">
        <v>248</v>
      </c>
      <c r="B7986" t="s">
        <v>249</v>
      </c>
      <c r="C7986" t="s">
        <v>13</v>
      </c>
      <c r="D7986" s="7">
        <v>0.1</v>
      </c>
      <c r="E7986" s="7">
        <v>30.9</v>
      </c>
      <c r="F7986" t="s">
        <v>1576</v>
      </c>
      <c r="G7986" t="str">
        <f t="shared" ref="G7986:G8049" si="15871">MID(F7986,10,9)</f>
        <v>DL2020009</v>
      </c>
      <c r="H7986" t="str">
        <f t="shared" si="15807"/>
        <v>09</v>
      </c>
      <c r="I7986" t="str">
        <f t="shared" si="15808"/>
        <v>AmerikanskHummer_09_20201126_DL2020009_FrederiksvaerkGym</v>
      </c>
      <c r="J7986" t="str">
        <f t="shared" si="15809"/>
        <v>AmerikanskHummer</v>
      </c>
      <c r="K7986" t="str">
        <f t="shared" si="15810"/>
        <v>PosK</v>
      </c>
      <c r="L7986">
        <f t="shared" si="15811"/>
        <v>30.9</v>
      </c>
      <c r="M7986">
        <f t="shared" si="15812"/>
        <v>30.9</v>
      </c>
      <c r="N7986">
        <f t="shared" si="15813"/>
        <v>0</v>
      </c>
      <c r="O7986">
        <f t="shared" si="15814"/>
        <v>0</v>
      </c>
      <c r="Q7986">
        <f t="shared" ref="Q7986" si="15872">IF(L7988="No Ct",0,L7988)</f>
        <v>0</v>
      </c>
      <c r="R7986">
        <f t="shared" ref="R7986" si="15873">IF(L7989="No Ct",0,L7989)</f>
        <v>0</v>
      </c>
      <c r="S7986" t="str">
        <f t="shared" ref="S7986" si="15874">IF(AND(M7986&gt;0,N7986=0),"Valid","Invalid")</f>
        <v>Valid</v>
      </c>
      <c r="T7986" t="str">
        <f t="shared" ref="T7986" si="15875">IF(OR(Q7986&gt;1,R7986&gt;1),"Present","Absent")</f>
        <v>Absent</v>
      </c>
      <c r="U7986" t="str">
        <f t="shared" ref="U7986" si="15876">IF(OR(AND(Q7986&gt;1,Q7986&lt;41),AND(R7986&gt;1,R7986&lt;41)),"Ct&lt;41","Ct&gt;41")</f>
        <v>Ct&gt;41</v>
      </c>
      <c r="V7986" t="str">
        <f>VLOOKUP(J7986,Datasæt_Analysesystemer!$C$2:$D$68,2,FALSE)</f>
        <v>Amerikansk hummer</v>
      </c>
      <c r="W7986" t="str">
        <f t="shared" ref="W7986" si="15877">MID(F7986,10,9)</f>
        <v>DL2020009</v>
      </c>
      <c r="X7986" t="str">
        <f t="shared" ref="X7986" si="15878">W7986&amp;"_"&amp;V7986&amp;"_"&amp;S7986&amp;"_"&amp;T7986&amp;"_"&amp;U7986</f>
        <v>DL2020009_Amerikansk hummer_Valid_Absent_Ct&gt;41</v>
      </c>
    </row>
    <row r="7987" spans="1:24" x14ac:dyDescent="0.25">
      <c r="A7987" t="s">
        <v>250</v>
      </c>
      <c r="B7987" t="s">
        <v>251</v>
      </c>
      <c r="C7987" t="s">
        <v>16</v>
      </c>
      <c r="D7987" s="7">
        <v>0.1</v>
      </c>
      <c r="E7987" s="6" t="s">
        <v>17</v>
      </c>
      <c r="F7987" t="s">
        <v>1576</v>
      </c>
      <c r="G7987" t="str">
        <f t="shared" si="15871"/>
        <v>DL2020009</v>
      </c>
      <c r="H7987" t="str">
        <f t="shared" si="15807"/>
        <v>09</v>
      </c>
      <c r="I7987" t="str">
        <f t="shared" si="15808"/>
        <v>AmerikanskHummer_09_20201126_DL2020009_FrederiksvaerkGym</v>
      </c>
      <c r="J7987" t="str">
        <f t="shared" si="15809"/>
        <v>AmerikanskHummer</v>
      </c>
      <c r="K7987" t="str">
        <f t="shared" si="15810"/>
        <v>NegK</v>
      </c>
      <c r="L7987" t="str">
        <f t="shared" si="15811"/>
        <v>No Ct</v>
      </c>
      <c r="M7987" t="str">
        <f t="shared" si="15812"/>
        <v/>
      </c>
      <c r="N7987" t="str">
        <f t="shared" si="15813"/>
        <v/>
      </c>
      <c r="O7987" t="str">
        <f t="shared" si="15814"/>
        <v/>
      </c>
    </row>
    <row r="7988" spans="1:24" x14ac:dyDescent="0.25">
      <c r="A7988" t="s">
        <v>252</v>
      </c>
      <c r="B7988" t="s">
        <v>253</v>
      </c>
      <c r="C7988" t="s">
        <v>20</v>
      </c>
      <c r="D7988" s="7">
        <v>0.1</v>
      </c>
      <c r="E7988" s="7" t="s">
        <v>17</v>
      </c>
      <c r="F7988" t="s">
        <v>1576</v>
      </c>
      <c r="G7988" t="str">
        <f t="shared" si="15871"/>
        <v>DL2020009</v>
      </c>
      <c r="H7988" t="str">
        <f t="shared" si="15807"/>
        <v>09</v>
      </c>
      <c r="I7988" t="str">
        <f t="shared" si="15808"/>
        <v>AmerikanskHummer_09_20201126_DL2020009_FrederiksvaerkGym</v>
      </c>
      <c r="J7988" t="str">
        <f t="shared" si="15809"/>
        <v>AmerikanskHummer</v>
      </c>
      <c r="K7988" t="str">
        <f t="shared" si="15810"/>
        <v>eDNA</v>
      </c>
      <c r="L7988" t="str">
        <f t="shared" si="15811"/>
        <v>No Ct</v>
      </c>
      <c r="M7988" t="str">
        <f t="shared" si="15812"/>
        <v/>
      </c>
      <c r="N7988" t="str">
        <f t="shared" si="15813"/>
        <v/>
      </c>
      <c r="O7988" t="str">
        <f t="shared" si="15814"/>
        <v/>
      </c>
    </row>
    <row r="7989" spans="1:24" x14ac:dyDescent="0.25">
      <c r="A7989" t="s">
        <v>254</v>
      </c>
      <c r="B7989" t="s">
        <v>253</v>
      </c>
      <c r="C7989" t="s">
        <v>20</v>
      </c>
      <c r="D7989" s="7">
        <v>0.1</v>
      </c>
      <c r="E7989" s="7" t="s">
        <v>17</v>
      </c>
      <c r="F7989" t="s">
        <v>1576</v>
      </c>
      <c r="G7989" t="str">
        <f t="shared" si="15871"/>
        <v>DL2020009</v>
      </c>
      <c r="H7989" t="str">
        <f t="shared" si="15807"/>
        <v>09</v>
      </c>
      <c r="I7989" t="str">
        <f t="shared" si="15808"/>
        <v>AmerikanskHummer_09_20201126_DL2020009_FrederiksvaerkGym</v>
      </c>
      <c r="J7989" t="str">
        <f t="shared" si="15809"/>
        <v>AmerikanskHummer</v>
      </c>
      <c r="K7989" t="str">
        <f t="shared" si="15810"/>
        <v>eDNA</v>
      </c>
      <c r="L7989" t="str">
        <f t="shared" si="15811"/>
        <v>No Ct</v>
      </c>
      <c r="M7989" t="str">
        <f t="shared" si="15812"/>
        <v/>
      </c>
      <c r="N7989" t="str">
        <f t="shared" si="15813"/>
        <v/>
      </c>
      <c r="O7989" t="str">
        <f t="shared" si="15814"/>
        <v/>
      </c>
    </row>
    <row r="7990" spans="1:24" x14ac:dyDescent="0.25">
      <c r="A7990" t="s">
        <v>255</v>
      </c>
      <c r="B7990" t="s">
        <v>256</v>
      </c>
      <c r="C7990" t="s">
        <v>13</v>
      </c>
      <c r="D7990" s="7">
        <v>0.1</v>
      </c>
      <c r="E7990" s="7">
        <v>30.7</v>
      </c>
      <c r="F7990" t="s">
        <v>1576</v>
      </c>
      <c r="G7990" t="str">
        <f t="shared" si="15871"/>
        <v>DL2020009</v>
      </c>
      <c r="H7990" t="str">
        <f t="shared" si="15807"/>
        <v>10</v>
      </c>
      <c r="I7990" t="str">
        <f t="shared" si="15808"/>
        <v>AmerikanskHummer_10_20201126_DL2020009_FrederiksvaerkGym</v>
      </c>
      <c r="J7990" t="str">
        <f t="shared" si="15809"/>
        <v>AmerikanskHummer</v>
      </c>
      <c r="K7990" t="str">
        <f t="shared" si="15810"/>
        <v>PosK</v>
      </c>
      <c r="L7990">
        <f t="shared" si="15811"/>
        <v>30.7</v>
      </c>
      <c r="M7990">
        <f t="shared" si="15812"/>
        <v>30.7</v>
      </c>
      <c r="N7990">
        <f t="shared" si="15813"/>
        <v>0</v>
      </c>
      <c r="O7990">
        <f t="shared" si="15814"/>
        <v>0</v>
      </c>
      <c r="Q7990">
        <f t="shared" ref="Q7990" si="15879">IF(L7992="No Ct",0,L7992)</f>
        <v>0</v>
      </c>
      <c r="R7990">
        <f t="shared" ref="R7990" si="15880">IF(L7993="No Ct",0,L7993)</f>
        <v>0</v>
      </c>
      <c r="S7990" t="str">
        <f t="shared" ref="S7990" si="15881">IF(AND(M7990&gt;0,N7990=0),"Valid","Invalid")</f>
        <v>Valid</v>
      </c>
      <c r="T7990" t="str">
        <f t="shared" ref="T7990" si="15882">IF(OR(Q7990&gt;1,R7990&gt;1),"Present","Absent")</f>
        <v>Absent</v>
      </c>
      <c r="U7990" t="str">
        <f t="shared" ref="U7990" si="15883">IF(OR(AND(Q7990&gt;1,Q7990&lt;41),AND(R7990&gt;1,R7990&lt;41)),"Ct&lt;41","Ct&gt;41")</f>
        <v>Ct&gt;41</v>
      </c>
      <c r="V7990" t="str">
        <f>VLOOKUP(J7990,Datasæt_Analysesystemer!$C$2:$D$68,2,FALSE)</f>
        <v>Amerikansk hummer</v>
      </c>
      <c r="W7990" t="str">
        <f t="shared" ref="W7990" si="15884">MID(F7990,10,9)</f>
        <v>DL2020009</v>
      </c>
      <c r="X7990" t="str">
        <f t="shared" ref="X7990" si="15885">W7990&amp;"_"&amp;V7990&amp;"_"&amp;S7990&amp;"_"&amp;T7990&amp;"_"&amp;U7990</f>
        <v>DL2020009_Amerikansk hummer_Valid_Absent_Ct&gt;41</v>
      </c>
    </row>
    <row r="7991" spans="1:24" x14ac:dyDescent="0.25">
      <c r="A7991" t="s">
        <v>257</v>
      </c>
      <c r="B7991" t="s">
        <v>258</v>
      </c>
      <c r="C7991" t="s">
        <v>16</v>
      </c>
      <c r="D7991" s="7">
        <v>0.1</v>
      </c>
      <c r="E7991" s="6" t="s">
        <v>17</v>
      </c>
      <c r="F7991" t="s">
        <v>1576</v>
      </c>
      <c r="G7991" t="str">
        <f t="shared" si="15871"/>
        <v>DL2020009</v>
      </c>
      <c r="H7991" t="str">
        <f t="shared" si="15807"/>
        <v>10</v>
      </c>
      <c r="I7991" t="str">
        <f t="shared" si="15808"/>
        <v>AmerikanskHummer_10_20201126_DL2020009_FrederiksvaerkGym</v>
      </c>
      <c r="J7991" t="str">
        <f t="shared" si="15809"/>
        <v>AmerikanskHummer</v>
      </c>
      <c r="K7991" t="str">
        <f t="shared" si="15810"/>
        <v>NegK</v>
      </c>
      <c r="L7991" t="str">
        <f t="shared" si="15811"/>
        <v>No Ct</v>
      </c>
      <c r="M7991" t="str">
        <f t="shared" si="15812"/>
        <v/>
      </c>
      <c r="N7991" t="str">
        <f t="shared" si="15813"/>
        <v/>
      </c>
      <c r="O7991" t="str">
        <f t="shared" si="15814"/>
        <v/>
      </c>
    </row>
    <row r="7992" spans="1:24" x14ac:dyDescent="0.25">
      <c r="A7992" t="s">
        <v>259</v>
      </c>
      <c r="B7992" t="s">
        <v>260</v>
      </c>
      <c r="C7992" t="s">
        <v>20</v>
      </c>
      <c r="D7992" s="7">
        <v>0.1</v>
      </c>
      <c r="E7992" s="7" t="s">
        <v>17</v>
      </c>
      <c r="F7992" t="s">
        <v>1576</v>
      </c>
      <c r="G7992" t="str">
        <f t="shared" si="15871"/>
        <v>DL2020009</v>
      </c>
      <c r="H7992" t="str">
        <f t="shared" si="15807"/>
        <v>10</v>
      </c>
      <c r="I7992" t="str">
        <f t="shared" si="15808"/>
        <v>AmerikanskHummer_10_20201126_DL2020009_FrederiksvaerkGym</v>
      </c>
      <c r="J7992" t="str">
        <f t="shared" si="15809"/>
        <v>AmerikanskHummer</v>
      </c>
      <c r="K7992" t="str">
        <f t="shared" si="15810"/>
        <v>eDNA</v>
      </c>
      <c r="L7992" t="str">
        <f t="shared" si="15811"/>
        <v>No Ct</v>
      </c>
      <c r="M7992" t="str">
        <f t="shared" si="15812"/>
        <v/>
      </c>
      <c r="N7992" t="str">
        <f t="shared" si="15813"/>
        <v/>
      </c>
      <c r="O7992" t="str">
        <f t="shared" si="15814"/>
        <v/>
      </c>
    </row>
    <row r="7993" spans="1:24" x14ac:dyDescent="0.25">
      <c r="A7993" t="s">
        <v>261</v>
      </c>
      <c r="B7993" t="s">
        <v>260</v>
      </c>
      <c r="C7993" t="s">
        <v>20</v>
      </c>
      <c r="D7993" s="7">
        <v>0.1</v>
      </c>
      <c r="E7993" s="7" t="s">
        <v>17</v>
      </c>
      <c r="F7993" t="s">
        <v>1576</v>
      </c>
      <c r="G7993" t="str">
        <f t="shared" si="15871"/>
        <v>DL2020009</v>
      </c>
      <c r="H7993" t="str">
        <f t="shared" si="15807"/>
        <v>10</v>
      </c>
      <c r="I7993" t="str">
        <f t="shared" si="15808"/>
        <v>AmerikanskHummer_10_20201126_DL2020009_FrederiksvaerkGym</v>
      </c>
      <c r="J7993" t="str">
        <f t="shared" si="15809"/>
        <v>AmerikanskHummer</v>
      </c>
      <c r="K7993" t="str">
        <f t="shared" si="15810"/>
        <v>eDNA</v>
      </c>
      <c r="L7993" t="str">
        <f t="shared" si="15811"/>
        <v>No Ct</v>
      </c>
      <c r="M7993" t="str">
        <f t="shared" si="15812"/>
        <v/>
      </c>
      <c r="N7993" t="str">
        <f t="shared" si="15813"/>
        <v/>
      </c>
      <c r="O7993" t="str">
        <f t="shared" si="15814"/>
        <v/>
      </c>
    </row>
    <row r="7994" spans="1:24" x14ac:dyDescent="0.25">
      <c r="A7994" t="s">
        <v>262</v>
      </c>
      <c r="B7994" t="s">
        <v>1474</v>
      </c>
      <c r="C7994" t="s">
        <v>13</v>
      </c>
      <c r="D7994" s="7">
        <v>0.1</v>
      </c>
      <c r="E7994" s="7">
        <v>34.799999999999997</v>
      </c>
      <c r="F7994" t="s">
        <v>1576</v>
      </c>
      <c r="G7994" t="str">
        <f t="shared" si="15871"/>
        <v>DL2020009</v>
      </c>
      <c r="H7994" t="str">
        <f t="shared" si="15807"/>
        <v>11</v>
      </c>
      <c r="I7994" t="str">
        <f t="shared" si="15808"/>
        <v>Kamjatkakrabbe_11_20201126_DL2020009_FrederiksvaerkGym</v>
      </c>
      <c r="J7994" t="str">
        <f t="shared" si="15809"/>
        <v>Kamjatkakrabbe</v>
      </c>
      <c r="K7994" t="str">
        <f t="shared" si="15810"/>
        <v>PosK</v>
      </c>
      <c r="L7994">
        <f t="shared" si="15811"/>
        <v>34.799999999999997</v>
      </c>
      <c r="M7994">
        <f t="shared" si="15812"/>
        <v>34.799999999999997</v>
      </c>
      <c r="N7994">
        <f t="shared" si="15813"/>
        <v>0</v>
      </c>
      <c r="O7994">
        <f t="shared" si="15814"/>
        <v>0</v>
      </c>
      <c r="Q7994">
        <f t="shared" ref="Q7994" si="15886">IF(L7996="No Ct",0,L7996)</f>
        <v>0</v>
      </c>
      <c r="R7994">
        <f t="shared" ref="R7994" si="15887">IF(L7997="No Ct",0,L7997)</f>
        <v>0</v>
      </c>
      <c r="S7994" t="str">
        <f t="shared" ref="S7994" si="15888">IF(AND(M7994&gt;0,N7994=0),"Valid","Invalid")</f>
        <v>Valid</v>
      </c>
      <c r="T7994" t="str">
        <f t="shared" ref="T7994" si="15889">IF(OR(Q7994&gt;1,R7994&gt;1),"Present","Absent")</f>
        <v>Absent</v>
      </c>
      <c r="U7994" t="str">
        <f t="shared" ref="U7994" si="15890">IF(OR(AND(Q7994&gt;1,Q7994&lt;41),AND(R7994&gt;1,R7994&lt;41)),"Ct&lt;41","Ct&gt;41")</f>
        <v>Ct&gt;41</v>
      </c>
      <c r="V7994" t="str">
        <f>VLOOKUP(J7994,Datasæt_Analysesystemer!$C$2:$D$68,2,FALSE)</f>
        <v>Kamtjatkakrabbe</v>
      </c>
      <c r="W7994" t="str">
        <f t="shared" ref="W7994" si="15891">MID(F7994,10,9)</f>
        <v>DL2020009</v>
      </c>
      <c r="X7994" t="str">
        <f t="shared" ref="X7994" si="15892">W7994&amp;"_"&amp;V7994&amp;"_"&amp;S7994&amp;"_"&amp;T7994&amp;"_"&amp;U7994</f>
        <v>DL2020009_Kamtjatkakrabbe_Valid_Absent_Ct&gt;41</v>
      </c>
    </row>
    <row r="7995" spans="1:24" x14ac:dyDescent="0.25">
      <c r="A7995" t="s">
        <v>264</v>
      </c>
      <c r="B7995" t="s">
        <v>1475</v>
      </c>
      <c r="C7995" t="s">
        <v>16</v>
      </c>
      <c r="D7995" s="7">
        <v>0.1</v>
      </c>
      <c r="E7995" s="6" t="s">
        <v>17</v>
      </c>
      <c r="F7995" t="s">
        <v>1576</v>
      </c>
      <c r="G7995" t="str">
        <f t="shared" si="15871"/>
        <v>DL2020009</v>
      </c>
      <c r="H7995" t="str">
        <f t="shared" si="15807"/>
        <v>11</v>
      </c>
      <c r="I7995" t="str">
        <f t="shared" si="15808"/>
        <v>Kamjatkakrabbe_11_20201126_DL2020009_FrederiksvaerkGym</v>
      </c>
      <c r="J7995" t="str">
        <f t="shared" si="15809"/>
        <v>Kamjatkakrabbe</v>
      </c>
      <c r="K7995" t="str">
        <f t="shared" si="15810"/>
        <v>NegK</v>
      </c>
      <c r="L7995" t="str">
        <f t="shared" si="15811"/>
        <v>No Ct</v>
      </c>
      <c r="M7995" t="str">
        <f t="shared" si="15812"/>
        <v/>
      </c>
      <c r="N7995" t="str">
        <f t="shared" si="15813"/>
        <v/>
      </c>
      <c r="O7995" t="str">
        <f t="shared" si="15814"/>
        <v/>
      </c>
    </row>
    <row r="7996" spans="1:24" x14ac:dyDescent="0.25">
      <c r="A7996" t="s">
        <v>266</v>
      </c>
      <c r="B7996" t="s">
        <v>1476</v>
      </c>
      <c r="C7996" t="s">
        <v>20</v>
      </c>
      <c r="D7996" s="7">
        <v>0.1</v>
      </c>
      <c r="E7996" s="6" t="s">
        <v>17</v>
      </c>
      <c r="F7996" t="s">
        <v>1576</v>
      </c>
      <c r="G7996" t="str">
        <f t="shared" si="15871"/>
        <v>DL2020009</v>
      </c>
      <c r="H7996" t="str">
        <f t="shared" si="15807"/>
        <v>11</v>
      </c>
      <c r="I7996" t="str">
        <f t="shared" si="15808"/>
        <v>Kamjatkakrabbe_11_20201126_DL2020009_FrederiksvaerkGym</v>
      </c>
      <c r="J7996" t="str">
        <f t="shared" si="15809"/>
        <v>Kamjatkakrabbe</v>
      </c>
      <c r="K7996" t="str">
        <f t="shared" si="15810"/>
        <v>eDNA</v>
      </c>
      <c r="L7996" t="str">
        <f t="shared" si="15811"/>
        <v>No Ct</v>
      </c>
      <c r="M7996" t="str">
        <f t="shared" si="15812"/>
        <v/>
      </c>
      <c r="N7996" t="str">
        <f t="shared" si="15813"/>
        <v/>
      </c>
      <c r="O7996" t="str">
        <f t="shared" si="15814"/>
        <v/>
      </c>
    </row>
    <row r="7997" spans="1:24" x14ac:dyDescent="0.25">
      <c r="A7997" t="s">
        <v>268</v>
      </c>
      <c r="B7997" t="s">
        <v>1476</v>
      </c>
      <c r="C7997" t="s">
        <v>20</v>
      </c>
      <c r="D7997" s="7">
        <v>0.1</v>
      </c>
      <c r="E7997" s="6" t="s">
        <v>17</v>
      </c>
      <c r="F7997" t="s">
        <v>1576</v>
      </c>
      <c r="G7997" t="str">
        <f t="shared" si="15871"/>
        <v>DL2020009</v>
      </c>
      <c r="H7997" t="str">
        <f t="shared" si="15807"/>
        <v>11</v>
      </c>
      <c r="I7997" t="str">
        <f t="shared" si="15808"/>
        <v>Kamjatkakrabbe_11_20201126_DL2020009_FrederiksvaerkGym</v>
      </c>
      <c r="J7997" t="str">
        <f t="shared" si="15809"/>
        <v>Kamjatkakrabbe</v>
      </c>
      <c r="K7997" t="str">
        <f t="shared" si="15810"/>
        <v>eDNA</v>
      </c>
      <c r="L7997" t="str">
        <f t="shared" si="15811"/>
        <v>No Ct</v>
      </c>
      <c r="M7997" t="str">
        <f t="shared" si="15812"/>
        <v/>
      </c>
      <c r="N7997" t="str">
        <f t="shared" si="15813"/>
        <v/>
      </c>
      <c r="O7997" t="str">
        <f t="shared" si="15814"/>
        <v/>
      </c>
    </row>
    <row r="7998" spans="1:24" x14ac:dyDescent="0.25">
      <c r="A7998" t="s">
        <v>269</v>
      </c>
      <c r="B7998" t="s">
        <v>1477</v>
      </c>
      <c r="C7998" t="s">
        <v>13</v>
      </c>
      <c r="D7998" s="7">
        <v>0.1</v>
      </c>
      <c r="E7998" s="7" t="s">
        <v>17</v>
      </c>
      <c r="F7998" t="s">
        <v>1576</v>
      </c>
      <c r="G7998" t="str">
        <f t="shared" si="15871"/>
        <v>DL2020009</v>
      </c>
      <c r="H7998" t="str">
        <f t="shared" si="15807"/>
        <v>12</v>
      </c>
      <c r="I7998" t="str">
        <f t="shared" si="15808"/>
        <v>Kamjatkakrabbe_12_20201126_DL2020009_FrederiksvaerkGym</v>
      </c>
      <c r="J7998" t="str">
        <f t="shared" si="15809"/>
        <v>Kamjatkakrabbe</v>
      </c>
      <c r="K7998" t="str">
        <f t="shared" si="15810"/>
        <v>PosK</v>
      </c>
      <c r="L7998" t="str">
        <f t="shared" si="15811"/>
        <v>No Ct</v>
      </c>
      <c r="M7998">
        <f t="shared" si="15812"/>
        <v>0</v>
      </c>
      <c r="N7998">
        <f t="shared" si="15813"/>
        <v>0</v>
      </c>
      <c r="O7998">
        <f t="shared" si="15814"/>
        <v>0</v>
      </c>
      <c r="Q7998">
        <f t="shared" ref="Q7998" si="15893">IF(L8000="No Ct",0,L8000)</f>
        <v>0</v>
      </c>
      <c r="R7998">
        <f t="shared" ref="R7998" si="15894">IF(L8001="No Ct",0,L8001)</f>
        <v>0</v>
      </c>
      <c r="S7998" t="str">
        <f t="shared" ref="S7998" si="15895">IF(AND(M7998&gt;0,N7998=0),"Valid","Invalid")</f>
        <v>Invalid</v>
      </c>
      <c r="T7998" t="str">
        <f t="shared" ref="T7998" si="15896">IF(OR(Q7998&gt;1,R7998&gt;1),"Present","Absent")</f>
        <v>Absent</v>
      </c>
      <c r="U7998" t="str">
        <f t="shared" ref="U7998" si="15897">IF(OR(AND(Q7998&gt;1,Q7998&lt;41),AND(R7998&gt;1,R7998&lt;41)),"Ct&lt;41","Ct&gt;41")</f>
        <v>Ct&gt;41</v>
      </c>
      <c r="V7998" t="str">
        <f>VLOOKUP(J7998,Datasæt_Analysesystemer!$C$2:$D$68,2,FALSE)</f>
        <v>Kamtjatkakrabbe</v>
      </c>
      <c r="W7998" t="str">
        <f t="shared" ref="W7998" si="15898">MID(F7998,10,9)</f>
        <v>DL2020009</v>
      </c>
      <c r="X7998" t="str">
        <f t="shared" ref="X7998" si="15899">W7998&amp;"_"&amp;V7998&amp;"_"&amp;S7998&amp;"_"&amp;T7998&amp;"_"&amp;U7998</f>
        <v>DL2020009_Kamtjatkakrabbe_Invalid_Absent_Ct&gt;41</v>
      </c>
    </row>
    <row r="7999" spans="1:24" x14ac:dyDescent="0.25">
      <c r="A7999" t="s">
        <v>271</v>
      </c>
      <c r="B7999" t="s">
        <v>1478</v>
      </c>
      <c r="C7999" t="s">
        <v>16</v>
      </c>
      <c r="D7999" s="7">
        <v>0.1</v>
      </c>
      <c r="E7999" s="6" t="s">
        <v>17</v>
      </c>
      <c r="F7999" t="s">
        <v>1576</v>
      </c>
      <c r="G7999" t="str">
        <f t="shared" si="15871"/>
        <v>DL2020009</v>
      </c>
      <c r="H7999" t="str">
        <f t="shared" si="15807"/>
        <v>12</v>
      </c>
      <c r="I7999" t="str">
        <f t="shared" si="15808"/>
        <v>Kamjatkakrabbe_12_20201126_DL2020009_FrederiksvaerkGym</v>
      </c>
      <c r="J7999" t="str">
        <f t="shared" si="15809"/>
        <v>Kamjatkakrabbe</v>
      </c>
      <c r="K7999" t="str">
        <f t="shared" si="15810"/>
        <v>NegK</v>
      </c>
      <c r="L7999" t="str">
        <f t="shared" si="15811"/>
        <v>No Ct</v>
      </c>
      <c r="M7999" t="str">
        <f t="shared" si="15812"/>
        <v/>
      </c>
      <c r="N7999" t="str">
        <f t="shared" si="15813"/>
        <v/>
      </c>
      <c r="O7999" t="str">
        <f t="shared" si="15814"/>
        <v/>
      </c>
    </row>
    <row r="8000" spans="1:24" x14ac:dyDescent="0.25">
      <c r="A8000" t="s">
        <v>273</v>
      </c>
      <c r="B8000" t="s">
        <v>1479</v>
      </c>
      <c r="C8000" t="s">
        <v>20</v>
      </c>
      <c r="D8000" s="7">
        <v>0.1</v>
      </c>
      <c r="E8000" s="6" t="s">
        <v>17</v>
      </c>
      <c r="F8000" t="s">
        <v>1576</v>
      </c>
      <c r="G8000" t="str">
        <f t="shared" si="15871"/>
        <v>DL2020009</v>
      </c>
      <c r="H8000" t="str">
        <f t="shared" si="15807"/>
        <v>12</v>
      </c>
      <c r="I8000" t="str">
        <f t="shared" si="15808"/>
        <v>Kamjatkakrabbe_12_20201126_DL2020009_FrederiksvaerkGym</v>
      </c>
      <c r="J8000" t="str">
        <f t="shared" si="15809"/>
        <v>Kamjatkakrabbe</v>
      </c>
      <c r="K8000" t="str">
        <f t="shared" si="15810"/>
        <v>eDNA</v>
      </c>
      <c r="L8000" t="str">
        <f t="shared" si="15811"/>
        <v>No Ct</v>
      </c>
      <c r="M8000" t="str">
        <f t="shared" si="15812"/>
        <v/>
      </c>
      <c r="N8000" t="str">
        <f t="shared" si="15813"/>
        <v/>
      </c>
      <c r="O8000" t="str">
        <f t="shared" si="15814"/>
        <v/>
      </c>
    </row>
    <row r="8001" spans="1:24" x14ac:dyDescent="0.25">
      <c r="A8001" t="s">
        <v>275</v>
      </c>
      <c r="B8001" t="s">
        <v>1479</v>
      </c>
      <c r="C8001" t="s">
        <v>20</v>
      </c>
      <c r="D8001" s="7">
        <v>0.1</v>
      </c>
      <c r="E8001" s="6" t="s">
        <v>17</v>
      </c>
      <c r="F8001" t="s">
        <v>1576</v>
      </c>
      <c r="G8001" t="str">
        <f t="shared" si="15871"/>
        <v>DL2020009</v>
      </c>
      <c r="H8001" t="str">
        <f t="shared" si="15807"/>
        <v>12</v>
      </c>
      <c r="I8001" t="str">
        <f t="shared" si="15808"/>
        <v>Kamjatkakrabbe_12_20201126_DL2020009_FrederiksvaerkGym</v>
      </c>
      <c r="J8001" t="str">
        <f t="shared" si="15809"/>
        <v>Kamjatkakrabbe</v>
      </c>
      <c r="K8001" t="str">
        <f t="shared" si="15810"/>
        <v>eDNA</v>
      </c>
      <c r="L8001" t="str">
        <f t="shared" si="15811"/>
        <v>No Ct</v>
      </c>
      <c r="M8001" t="str">
        <f t="shared" si="15812"/>
        <v/>
      </c>
      <c r="N8001" t="str">
        <f t="shared" si="15813"/>
        <v/>
      </c>
      <c r="O8001" t="str">
        <f t="shared" si="15814"/>
        <v/>
      </c>
    </row>
    <row r="8002" spans="1:24" x14ac:dyDescent="0.25">
      <c r="A8002" t="s">
        <v>278</v>
      </c>
      <c r="B8002" t="s">
        <v>1480</v>
      </c>
      <c r="C8002" t="s">
        <v>13</v>
      </c>
      <c r="D8002" s="7">
        <v>0.1</v>
      </c>
      <c r="E8002" s="7">
        <v>26.49</v>
      </c>
      <c r="F8002" t="s">
        <v>1576</v>
      </c>
      <c r="G8002" t="str">
        <f t="shared" si="15871"/>
        <v>DL2020009</v>
      </c>
      <c r="H8002" t="str">
        <f t="shared" si="15807"/>
        <v>13</v>
      </c>
      <c r="I8002" t="str">
        <f t="shared" si="15808"/>
        <v>KinesiskUldhaandskrabbe_13_20201126_DL2020009_FrederiksvaerkGym</v>
      </c>
      <c r="J8002" t="str">
        <f t="shared" si="15809"/>
        <v>KinesiskUldhaandskrabbe</v>
      </c>
      <c r="K8002" t="str">
        <f t="shared" si="15810"/>
        <v>PosK</v>
      </c>
      <c r="L8002">
        <f t="shared" si="15811"/>
        <v>26.49</v>
      </c>
      <c r="M8002">
        <f t="shared" si="15812"/>
        <v>26.49</v>
      </c>
      <c r="N8002">
        <f t="shared" si="15813"/>
        <v>0</v>
      </c>
      <c r="O8002">
        <f t="shared" si="15814"/>
        <v>0</v>
      </c>
      <c r="Q8002">
        <f t="shared" ref="Q8002" si="15900">IF(L8004="No Ct",0,L8004)</f>
        <v>0</v>
      </c>
      <c r="R8002">
        <f t="shared" ref="R8002" si="15901">IF(L8005="No Ct",0,L8005)</f>
        <v>0</v>
      </c>
      <c r="S8002" t="str">
        <f t="shared" ref="S8002" si="15902">IF(AND(M8002&gt;0,N8002=0),"Valid","Invalid")</f>
        <v>Valid</v>
      </c>
      <c r="T8002" t="str">
        <f t="shared" ref="T8002" si="15903">IF(OR(Q8002&gt;1,R8002&gt;1),"Present","Absent")</f>
        <v>Absent</v>
      </c>
      <c r="U8002" t="str">
        <f t="shared" ref="U8002" si="15904">IF(OR(AND(Q8002&gt;1,Q8002&lt;41),AND(R8002&gt;1,R8002&lt;41)),"Ct&lt;41","Ct&gt;41")</f>
        <v>Ct&gt;41</v>
      </c>
      <c r="V8002" t="str">
        <f>VLOOKUP(J8002,Datasæt_Analysesystemer!$C$2:$D$68,2,FALSE)</f>
        <v>Kinesisk uldhåndskrabbe</v>
      </c>
      <c r="W8002" t="str">
        <f t="shared" ref="W8002" si="15905">MID(F8002,10,9)</f>
        <v>DL2020009</v>
      </c>
      <c r="X8002" t="str">
        <f t="shared" ref="X8002" si="15906">W8002&amp;"_"&amp;V8002&amp;"_"&amp;S8002&amp;"_"&amp;T8002&amp;"_"&amp;U8002</f>
        <v>DL2020009_Kinesisk uldhåndskrabbe_Valid_Absent_Ct&gt;41</v>
      </c>
    </row>
    <row r="8003" spans="1:24" x14ac:dyDescent="0.25">
      <c r="A8003" t="s">
        <v>276</v>
      </c>
      <c r="B8003" t="s">
        <v>1481</v>
      </c>
      <c r="C8003" t="s">
        <v>16</v>
      </c>
      <c r="D8003" s="7">
        <v>0.1</v>
      </c>
      <c r="E8003" s="6" t="s">
        <v>17</v>
      </c>
      <c r="F8003" t="s">
        <v>1576</v>
      </c>
      <c r="G8003" t="str">
        <f t="shared" si="15871"/>
        <v>DL2020009</v>
      </c>
      <c r="H8003" t="str">
        <f t="shared" si="15807"/>
        <v>13</v>
      </c>
      <c r="I8003" t="str">
        <f t="shared" si="15808"/>
        <v>KinesiskUldhaandskrabbe_13_20201126_DL2020009_FrederiksvaerkGym</v>
      </c>
      <c r="J8003" t="str">
        <f t="shared" si="15809"/>
        <v>KinesiskUldhaandskrabbe</v>
      </c>
      <c r="K8003" t="str">
        <f t="shared" si="15810"/>
        <v>NegK</v>
      </c>
      <c r="L8003" t="str">
        <f t="shared" si="15811"/>
        <v>No Ct</v>
      </c>
      <c r="M8003" t="str">
        <f t="shared" si="15812"/>
        <v/>
      </c>
      <c r="N8003" t="str">
        <f t="shared" si="15813"/>
        <v/>
      </c>
      <c r="O8003" t="str">
        <f t="shared" si="15814"/>
        <v/>
      </c>
    </row>
    <row r="8004" spans="1:24" x14ac:dyDescent="0.25">
      <c r="A8004" t="s">
        <v>280</v>
      </c>
      <c r="B8004" t="s">
        <v>1482</v>
      </c>
      <c r="C8004" t="s">
        <v>20</v>
      </c>
      <c r="D8004" s="7">
        <v>0.1</v>
      </c>
      <c r="E8004" s="7" t="s">
        <v>17</v>
      </c>
      <c r="F8004" t="s">
        <v>1576</v>
      </c>
      <c r="G8004" t="str">
        <f t="shared" si="15871"/>
        <v>DL2020009</v>
      </c>
      <c r="H8004" t="str">
        <f t="shared" si="15807"/>
        <v>13</v>
      </c>
      <c r="I8004" t="str">
        <f t="shared" si="15808"/>
        <v>KinesiskUldhaandskrabbe_13_20201126_DL2020009_FrederiksvaerkGym</v>
      </c>
      <c r="J8004" t="str">
        <f t="shared" si="15809"/>
        <v>KinesiskUldhaandskrabbe</v>
      </c>
      <c r="K8004" t="str">
        <f t="shared" si="15810"/>
        <v>eDNA</v>
      </c>
      <c r="L8004" t="str">
        <f t="shared" si="15811"/>
        <v>No Ct</v>
      </c>
      <c r="M8004" t="str">
        <f t="shared" si="15812"/>
        <v/>
      </c>
      <c r="N8004" t="str">
        <f t="shared" si="15813"/>
        <v/>
      </c>
      <c r="O8004" t="str">
        <f t="shared" si="15814"/>
        <v/>
      </c>
    </row>
    <row r="8005" spans="1:24" x14ac:dyDescent="0.25">
      <c r="A8005" t="s">
        <v>282</v>
      </c>
      <c r="B8005" t="s">
        <v>1482</v>
      </c>
      <c r="C8005" t="s">
        <v>20</v>
      </c>
      <c r="D8005" s="7">
        <v>0.1</v>
      </c>
      <c r="E8005" s="7" t="s">
        <v>17</v>
      </c>
      <c r="F8005" t="s">
        <v>1576</v>
      </c>
      <c r="G8005" t="str">
        <f t="shared" si="15871"/>
        <v>DL2020009</v>
      </c>
      <c r="H8005" t="str">
        <f t="shared" si="15807"/>
        <v>13</v>
      </c>
      <c r="I8005" t="str">
        <f t="shared" si="15808"/>
        <v>KinesiskUldhaandskrabbe_13_20201126_DL2020009_FrederiksvaerkGym</v>
      </c>
      <c r="J8005" t="str">
        <f t="shared" si="15809"/>
        <v>KinesiskUldhaandskrabbe</v>
      </c>
      <c r="K8005" t="str">
        <f t="shared" si="15810"/>
        <v>eDNA</v>
      </c>
      <c r="L8005" t="str">
        <f t="shared" si="15811"/>
        <v>No Ct</v>
      </c>
      <c r="M8005" t="str">
        <f t="shared" si="15812"/>
        <v/>
      </c>
      <c r="N8005" t="str">
        <f t="shared" si="15813"/>
        <v/>
      </c>
      <c r="O8005" t="str">
        <f t="shared" si="15814"/>
        <v/>
      </c>
    </row>
    <row r="8006" spans="1:24" x14ac:dyDescent="0.25">
      <c r="A8006" t="s">
        <v>283</v>
      </c>
      <c r="B8006" t="s">
        <v>1483</v>
      </c>
      <c r="C8006" t="s">
        <v>13</v>
      </c>
      <c r="D8006" s="7">
        <v>0.1</v>
      </c>
      <c r="E8006" s="7">
        <v>29.39</v>
      </c>
      <c r="F8006" t="s">
        <v>1576</v>
      </c>
      <c r="G8006" t="str">
        <f t="shared" si="15871"/>
        <v>DL2020009</v>
      </c>
      <c r="H8006" t="str">
        <f t="shared" si="15807"/>
        <v>14</v>
      </c>
      <c r="I8006" t="str">
        <f t="shared" si="15808"/>
        <v>KinesiskUldhaandskrabbe_14_20201126_DL2020009_FrederiksvaerkGym</v>
      </c>
      <c r="J8006" t="str">
        <f t="shared" si="15809"/>
        <v>KinesiskUldhaandskrabbe</v>
      </c>
      <c r="K8006" t="str">
        <f t="shared" si="15810"/>
        <v>PosK</v>
      </c>
      <c r="L8006">
        <f t="shared" si="15811"/>
        <v>29.39</v>
      </c>
      <c r="M8006">
        <f t="shared" si="15812"/>
        <v>29.39</v>
      </c>
      <c r="N8006">
        <f t="shared" si="15813"/>
        <v>0</v>
      </c>
      <c r="O8006">
        <f t="shared" si="15814"/>
        <v>0</v>
      </c>
      <c r="Q8006">
        <f t="shared" ref="Q8006" si="15907">IF(L8008="No Ct",0,L8008)</f>
        <v>0</v>
      </c>
      <c r="R8006">
        <f t="shared" ref="R8006" si="15908">IF(L8009="No Ct",0,L8009)</f>
        <v>0</v>
      </c>
      <c r="S8006" t="str">
        <f t="shared" ref="S8006" si="15909">IF(AND(M8006&gt;0,N8006=0),"Valid","Invalid")</f>
        <v>Valid</v>
      </c>
      <c r="T8006" t="str">
        <f t="shared" ref="T8006" si="15910">IF(OR(Q8006&gt;1,R8006&gt;1),"Present","Absent")</f>
        <v>Absent</v>
      </c>
      <c r="U8006" t="str">
        <f t="shared" ref="U8006" si="15911">IF(OR(AND(Q8006&gt;1,Q8006&lt;41),AND(R8006&gt;1,R8006&lt;41)),"Ct&lt;41","Ct&gt;41")</f>
        <v>Ct&gt;41</v>
      </c>
      <c r="V8006" t="str">
        <f>VLOOKUP(J8006,Datasæt_Analysesystemer!$C$2:$D$68,2,FALSE)</f>
        <v>Kinesisk uldhåndskrabbe</v>
      </c>
      <c r="W8006" t="str">
        <f t="shared" ref="W8006" si="15912">MID(F8006,10,9)</f>
        <v>DL2020009</v>
      </c>
      <c r="X8006" t="str">
        <f t="shared" ref="X8006" si="15913">W8006&amp;"_"&amp;V8006&amp;"_"&amp;S8006&amp;"_"&amp;T8006&amp;"_"&amp;U8006</f>
        <v>DL2020009_Kinesisk uldhåndskrabbe_Valid_Absent_Ct&gt;41</v>
      </c>
    </row>
    <row r="8007" spans="1:24" x14ac:dyDescent="0.25">
      <c r="A8007" t="s">
        <v>285</v>
      </c>
      <c r="B8007" t="s">
        <v>1484</v>
      </c>
      <c r="C8007" t="s">
        <v>16</v>
      </c>
      <c r="D8007" s="7">
        <v>0.1</v>
      </c>
      <c r="E8007" s="6" t="s">
        <v>17</v>
      </c>
      <c r="F8007" t="s">
        <v>1576</v>
      </c>
      <c r="G8007" t="str">
        <f t="shared" si="15871"/>
        <v>DL2020009</v>
      </c>
      <c r="H8007" t="str">
        <f t="shared" si="15807"/>
        <v>14</v>
      </c>
      <c r="I8007" t="str">
        <f t="shared" si="15808"/>
        <v>KinesiskUldhaandskrabbe_14_20201126_DL2020009_FrederiksvaerkGym</v>
      </c>
      <c r="J8007" t="str">
        <f t="shared" si="15809"/>
        <v>KinesiskUldhaandskrabbe</v>
      </c>
      <c r="K8007" t="str">
        <f t="shared" si="15810"/>
        <v>NegK</v>
      </c>
      <c r="L8007" t="str">
        <f t="shared" si="15811"/>
        <v>No Ct</v>
      </c>
      <c r="M8007" t="str">
        <f t="shared" si="15812"/>
        <v/>
      </c>
      <c r="N8007" t="str">
        <f t="shared" si="15813"/>
        <v/>
      </c>
      <c r="O8007" t="str">
        <f t="shared" si="15814"/>
        <v/>
      </c>
    </row>
    <row r="8008" spans="1:24" x14ac:dyDescent="0.25">
      <c r="A8008" t="s">
        <v>287</v>
      </c>
      <c r="B8008" t="s">
        <v>1485</v>
      </c>
      <c r="C8008" t="s">
        <v>20</v>
      </c>
      <c r="D8008" s="7">
        <v>0.1</v>
      </c>
      <c r="E8008" s="6" t="s">
        <v>17</v>
      </c>
      <c r="F8008" t="s">
        <v>1576</v>
      </c>
      <c r="G8008" t="str">
        <f t="shared" si="15871"/>
        <v>DL2020009</v>
      </c>
      <c r="H8008" t="str">
        <f t="shared" si="15807"/>
        <v>14</v>
      </c>
      <c r="I8008" t="str">
        <f t="shared" si="15808"/>
        <v>KinesiskUldhaandskrabbe_14_20201126_DL2020009_FrederiksvaerkGym</v>
      </c>
      <c r="J8008" t="str">
        <f t="shared" si="15809"/>
        <v>KinesiskUldhaandskrabbe</v>
      </c>
      <c r="K8008" t="str">
        <f t="shared" si="15810"/>
        <v>eDNA</v>
      </c>
      <c r="L8008" t="str">
        <f t="shared" si="15811"/>
        <v>No Ct</v>
      </c>
      <c r="M8008" t="str">
        <f t="shared" si="15812"/>
        <v/>
      </c>
      <c r="N8008" t="str">
        <f t="shared" si="15813"/>
        <v/>
      </c>
      <c r="O8008" t="str">
        <f t="shared" si="15814"/>
        <v/>
      </c>
    </row>
    <row r="8009" spans="1:24" x14ac:dyDescent="0.25">
      <c r="A8009" t="s">
        <v>289</v>
      </c>
      <c r="B8009" t="s">
        <v>1485</v>
      </c>
      <c r="C8009" t="s">
        <v>20</v>
      </c>
      <c r="D8009" s="7">
        <v>0.1</v>
      </c>
      <c r="E8009" s="6" t="s">
        <v>17</v>
      </c>
      <c r="F8009" t="s">
        <v>1576</v>
      </c>
      <c r="G8009" t="str">
        <f t="shared" si="15871"/>
        <v>DL2020009</v>
      </c>
      <c r="H8009" t="str">
        <f t="shared" si="15807"/>
        <v>14</v>
      </c>
      <c r="I8009" t="str">
        <f t="shared" si="15808"/>
        <v>KinesiskUldhaandskrabbe_14_20201126_DL2020009_FrederiksvaerkGym</v>
      </c>
      <c r="J8009" t="str">
        <f t="shared" si="15809"/>
        <v>KinesiskUldhaandskrabbe</v>
      </c>
      <c r="K8009" t="str">
        <f t="shared" si="15810"/>
        <v>eDNA</v>
      </c>
      <c r="L8009" t="str">
        <f t="shared" si="15811"/>
        <v>No Ct</v>
      </c>
      <c r="M8009" t="str">
        <f t="shared" si="15812"/>
        <v/>
      </c>
      <c r="N8009" t="str">
        <f t="shared" si="15813"/>
        <v/>
      </c>
      <c r="O8009" t="str">
        <f t="shared" si="15814"/>
        <v/>
      </c>
    </row>
    <row r="8010" spans="1:24" x14ac:dyDescent="0.25">
      <c r="A8010" t="s">
        <v>290</v>
      </c>
      <c r="B8010" t="s">
        <v>1486</v>
      </c>
      <c r="C8010" t="s">
        <v>13</v>
      </c>
      <c r="D8010" s="7">
        <v>0.1</v>
      </c>
      <c r="E8010" s="7">
        <v>33.01</v>
      </c>
      <c r="F8010" t="s">
        <v>1576</v>
      </c>
      <c r="G8010" t="str">
        <f t="shared" si="15871"/>
        <v>DL2020009</v>
      </c>
      <c r="H8010" t="str">
        <f t="shared" si="15807"/>
        <v>15</v>
      </c>
      <c r="I8010" t="str">
        <f t="shared" si="15808"/>
        <v>NordamerikanskMudderkrabbe_15_20201126_DL2020009_FrederiksvaerkGym</v>
      </c>
      <c r="J8010" t="str">
        <f t="shared" si="15809"/>
        <v>NordamerikanskMudderkrabbe</v>
      </c>
      <c r="K8010" t="str">
        <f t="shared" si="15810"/>
        <v>PosK</v>
      </c>
      <c r="L8010">
        <f t="shared" si="15811"/>
        <v>33.01</v>
      </c>
      <c r="M8010">
        <f t="shared" si="15812"/>
        <v>33.01</v>
      </c>
      <c r="N8010">
        <f t="shared" si="15813"/>
        <v>0</v>
      </c>
      <c r="O8010">
        <f t="shared" si="15814"/>
        <v>0</v>
      </c>
      <c r="Q8010">
        <f t="shared" ref="Q8010" si="15914">IF(L8012="No Ct",0,L8012)</f>
        <v>0</v>
      </c>
      <c r="R8010">
        <f t="shared" ref="R8010" si="15915">IF(L8013="No Ct",0,L8013)</f>
        <v>0</v>
      </c>
      <c r="S8010" t="str">
        <f t="shared" ref="S8010" si="15916">IF(AND(M8010&gt;0,N8010=0),"Valid","Invalid")</f>
        <v>Valid</v>
      </c>
      <c r="T8010" t="str">
        <f t="shared" ref="T8010" si="15917">IF(OR(Q8010&gt;1,R8010&gt;1),"Present","Absent")</f>
        <v>Absent</v>
      </c>
      <c r="U8010" t="str">
        <f t="shared" ref="U8010" si="15918">IF(OR(AND(Q8010&gt;1,Q8010&lt;41),AND(R8010&gt;1,R8010&lt;41)),"Ct&lt;41","Ct&gt;41")</f>
        <v>Ct&gt;41</v>
      </c>
      <c r="V8010" t="str">
        <f>VLOOKUP(J8010,Datasæt_Analysesystemer!$C$2:$D$68,2,FALSE)</f>
        <v>Nordam. Brakvandskrabbe / mudderkrabbe</v>
      </c>
      <c r="W8010" t="str">
        <f t="shared" ref="W8010" si="15919">MID(F8010,10,9)</f>
        <v>DL2020009</v>
      </c>
      <c r="X8010" t="str">
        <f t="shared" ref="X8010" si="15920">W8010&amp;"_"&amp;V8010&amp;"_"&amp;S8010&amp;"_"&amp;T8010&amp;"_"&amp;U8010</f>
        <v>DL2020009_Nordam. Brakvandskrabbe / mudderkrabbe_Valid_Absent_Ct&gt;41</v>
      </c>
    </row>
    <row r="8011" spans="1:24" x14ac:dyDescent="0.25">
      <c r="A8011" t="s">
        <v>292</v>
      </c>
      <c r="B8011" t="s">
        <v>1487</v>
      </c>
      <c r="C8011" t="s">
        <v>16</v>
      </c>
      <c r="D8011" s="7">
        <v>0.1</v>
      </c>
      <c r="E8011" s="6" t="s">
        <v>17</v>
      </c>
      <c r="F8011" t="s">
        <v>1576</v>
      </c>
      <c r="G8011" t="str">
        <f t="shared" si="15871"/>
        <v>DL2020009</v>
      </c>
      <c r="H8011" t="str">
        <f t="shared" si="15807"/>
        <v>15</v>
      </c>
      <c r="I8011" t="str">
        <f t="shared" si="15808"/>
        <v>NordamerikanskMudderkrabbe_15_20201126_DL2020009_FrederiksvaerkGym</v>
      </c>
      <c r="J8011" t="str">
        <f t="shared" si="15809"/>
        <v>NordamerikanskMudderkrabbe</v>
      </c>
      <c r="K8011" t="str">
        <f t="shared" si="15810"/>
        <v>NegK</v>
      </c>
      <c r="L8011" t="str">
        <f t="shared" si="15811"/>
        <v>No Ct</v>
      </c>
      <c r="M8011" t="str">
        <f t="shared" si="15812"/>
        <v/>
      </c>
      <c r="N8011" t="str">
        <f t="shared" si="15813"/>
        <v/>
      </c>
      <c r="O8011" t="str">
        <f t="shared" si="15814"/>
        <v/>
      </c>
    </row>
    <row r="8012" spans="1:24" x14ac:dyDescent="0.25">
      <c r="A8012" t="s">
        <v>294</v>
      </c>
      <c r="B8012" t="s">
        <v>1488</v>
      </c>
      <c r="C8012" t="s">
        <v>20</v>
      </c>
      <c r="D8012" s="7">
        <v>0.1</v>
      </c>
      <c r="E8012" s="6" t="s">
        <v>17</v>
      </c>
      <c r="F8012" t="s">
        <v>1576</v>
      </c>
      <c r="G8012" t="str">
        <f t="shared" si="15871"/>
        <v>DL2020009</v>
      </c>
      <c r="H8012" t="str">
        <f t="shared" si="15807"/>
        <v>15</v>
      </c>
      <c r="I8012" t="str">
        <f t="shared" si="15808"/>
        <v>NordamerikanskMudderkrabbe_15_20201126_DL2020009_FrederiksvaerkGym</v>
      </c>
      <c r="J8012" t="str">
        <f t="shared" si="15809"/>
        <v>NordamerikanskMudderkrabbe</v>
      </c>
      <c r="K8012" t="str">
        <f t="shared" si="15810"/>
        <v>eDNA</v>
      </c>
      <c r="L8012" t="str">
        <f t="shared" si="15811"/>
        <v>No Ct</v>
      </c>
      <c r="M8012" t="str">
        <f t="shared" si="15812"/>
        <v/>
      </c>
      <c r="N8012" t="str">
        <f t="shared" si="15813"/>
        <v/>
      </c>
      <c r="O8012" t="str">
        <f t="shared" si="15814"/>
        <v/>
      </c>
    </row>
    <row r="8013" spans="1:24" x14ac:dyDescent="0.25">
      <c r="A8013" t="s">
        <v>296</v>
      </c>
      <c r="B8013" t="s">
        <v>1488</v>
      </c>
      <c r="C8013" t="s">
        <v>20</v>
      </c>
      <c r="D8013" s="7">
        <v>0.1</v>
      </c>
      <c r="E8013" s="6" t="s">
        <v>17</v>
      </c>
      <c r="F8013" t="s">
        <v>1576</v>
      </c>
      <c r="G8013" t="str">
        <f t="shared" si="15871"/>
        <v>DL2020009</v>
      </c>
      <c r="H8013" t="str">
        <f t="shared" si="15807"/>
        <v>15</v>
      </c>
      <c r="I8013" t="str">
        <f t="shared" si="15808"/>
        <v>NordamerikanskMudderkrabbe_15_20201126_DL2020009_FrederiksvaerkGym</v>
      </c>
      <c r="J8013" t="str">
        <f t="shared" si="15809"/>
        <v>NordamerikanskMudderkrabbe</v>
      </c>
      <c r="K8013" t="str">
        <f t="shared" si="15810"/>
        <v>eDNA</v>
      </c>
      <c r="L8013" t="str">
        <f t="shared" si="15811"/>
        <v>No Ct</v>
      </c>
      <c r="M8013" t="str">
        <f t="shared" si="15812"/>
        <v/>
      </c>
      <c r="N8013" t="str">
        <f t="shared" si="15813"/>
        <v/>
      </c>
      <c r="O8013" t="str">
        <f t="shared" si="15814"/>
        <v/>
      </c>
    </row>
    <row r="8014" spans="1:24" x14ac:dyDescent="0.25">
      <c r="A8014" t="s">
        <v>297</v>
      </c>
      <c r="B8014" t="s">
        <v>1489</v>
      </c>
      <c r="C8014" t="s">
        <v>13</v>
      </c>
      <c r="D8014" s="7">
        <v>0.1</v>
      </c>
      <c r="E8014" s="7">
        <v>33.619999999999997</v>
      </c>
      <c r="F8014" t="s">
        <v>1576</v>
      </c>
      <c r="G8014" t="str">
        <f t="shared" si="15871"/>
        <v>DL2020009</v>
      </c>
      <c r="H8014" t="str">
        <f t="shared" si="15807"/>
        <v>16</v>
      </c>
      <c r="I8014" t="str">
        <f t="shared" si="15808"/>
        <v>NordamerikanskMudderkrabbe_16_20201126_DL2020009_FrederiksvaerkGym</v>
      </c>
      <c r="J8014" t="str">
        <f t="shared" si="15809"/>
        <v>NordamerikanskMudderkrabbe</v>
      </c>
      <c r="K8014" t="str">
        <f t="shared" si="15810"/>
        <v>PosK</v>
      </c>
      <c r="L8014">
        <f t="shared" si="15811"/>
        <v>33.619999999999997</v>
      </c>
      <c r="M8014">
        <f t="shared" si="15812"/>
        <v>33.619999999999997</v>
      </c>
      <c r="N8014">
        <f t="shared" si="15813"/>
        <v>0</v>
      </c>
      <c r="O8014">
        <f t="shared" si="15814"/>
        <v>0</v>
      </c>
      <c r="Q8014">
        <f t="shared" ref="Q8014" si="15921">IF(L8016="No Ct",0,L8016)</f>
        <v>0</v>
      </c>
      <c r="R8014">
        <f t="shared" ref="R8014" si="15922">IF(L8017="No Ct",0,L8017)</f>
        <v>0</v>
      </c>
      <c r="S8014" t="str">
        <f t="shared" ref="S8014" si="15923">IF(AND(M8014&gt;0,N8014=0),"Valid","Invalid")</f>
        <v>Valid</v>
      </c>
      <c r="T8014" t="str">
        <f t="shared" ref="T8014" si="15924">IF(OR(Q8014&gt;1,R8014&gt;1),"Present","Absent")</f>
        <v>Absent</v>
      </c>
      <c r="U8014" t="str">
        <f t="shared" ref="U8014" si="15925">IF(OR(AND(Q8014&gt;1,Q8014&lt;41),AND(R8014&gt;1,R8014&lt;41)),"Ct&lt;41","Ct&gt;41")</f>
        <v>Ct&gt;41</v>
      </c>
      <c r="V8014" t="str">
        <f>VLOOKUP(J8014,Datasæt_Analysesystemer!$C$2:$D$68,2,FALSE)</f>
        <v>Nordam. Brakvandskrabbe / mudderkrabbe</v>
      </c>
      <c r="W8014" t="str">
        <f t="shared" ref="W8014" si="15926">MID(F8014,10,9)</f>
        <v>DL2020009</v>
      </c>
      <c r="X8014" t="str">
        <f t="shared" ref="X8014" si="15927">W8014&amp;"_"&amp;V8014&amp;"_"&amp;S8014&amp;"_"&amp;T8014&amp;"_"&amp;U8014</f>
        <v>DL2020009_Nordam. Brakvandskrabbe / mudderkrabbe_Valid_Absent_Ct&gt;41</v>
      </c>
    </row>
    <row r="8015" spans="1:24" x14ac:dyDescent="0.25">
      <c r="A8015" t="s">
        <v>299</v>
      </c>
      <c r="B8015" t="s">
        <v>1490</v>
      </c>
      <c r="C8015" t="s">
        <v>16</v>
      </c>
      <c r="D8015" s="7">
        <v>0.1</v>
      </c>
      <c r="E8015" s="6" t="s">
        <v>17</v>
      </c>
      <c r="F8015" t="s">
        <v>1576</v>
      </c>
      <c r="G8015" t="str">
        <f t="shared" si="15871"/>
        <v>DL2020009</v>
      </c>
      <c r="H8015" t="str">
        <f t="shared" si="15807"/>
        <v>16</v>
      </c>
      <c r="I8015" t="str">
        <f t="shared" si="15808"/>
        <v>NordamerikanskMudderkrabbe_16_20201126_DL2020009_FrederiksvaerkGym</v>
      </c>
      <c r="J8015" t="str">
        <f t="shared" si="15809"/>
        <v>NordamerikanskMudderkrabbe</v>
      </c>
      <c r="K8015" t="str">
        <f t="shared" si="15810"/>
        <v>NegK</v>
      </c>
      <c r="L8015" t="str">
        <f t="shared" si="15811"/>
        <v>No Ct</v>
      </c>
      <c r="M8015" t="str">
        <f t="shared" si="15812"/>
        <v/>
      </c>
      <c r="N8015" t="str">
        <f t="shared" si="15813"/>
        <v/>
      </c>
      <c r="O8015" t="str">
        <f t="shared" si="15814"/>
        <v/>
      </c>
    </row>
    <row r="8016" spans="1:24" x14ac:dyDescent="0.25">
      <c r="A8016" t="s">
        <v>301</v>
      </c>
      <c r="B8016" t="s">
        <v>1491</v>
      </c>
      <c r="C8016" t="s">
        <v>20</v>
      </c>
      <c r="D8016" s="7">
        <v>0.1</v>
      </c>
      <c r="E8016" s="7" t="s">
        <v>17</v>
      </c>
      <c r="F8016" t="s">
        <v>1576</v>
      </c>
      <c r="G8016" t="str">
        <f t="shared" si="15871"/>
        <v>DL2020009</v>
      </c>
      <c r="H8016" t="str">
        <f t="shared" si="15807"/>
        <v>16</v>
      </c>
      <c r="I8016" t="str">
        <f t="shared" si="15808"/>
        <v>NordamerikanskMudderkrabbe_16_20201126_DL2020009_FrederiksvaerkGym</v>
      </c>
      <c r="J8016" t="str">
        <f t="shared" si="15809"/>
        <v>NordamerikanskMudderkrabbe</v>
      </c>
      <c r="K8016" t="str">
        <f t="shared" si="15810"/>
        <v>eDNA</v>
      </c>
      <c r="L8016" t="str">
        <f t="shared" si="15811"/>
        <v>No Ct</v>
      </c>
      <c r="M8016" t="str">
        <f t="shared" si="15812"/>
        <v/>
      </c>
      <c r="N8016" t="str">
        <f t="shared" si="15813"/>
        <v/>
      </c>
      <c r="O8016" t="str">
        <f t="shared" si="15814"/>
        <v/>
      </c>
    </row>
    <row r="8017" spans="1:24" x14ac:dyDescent="0.25">
      <c r="A8017" t="s">
        <v>303</v>
      </c>
      <c r="B8017" t="s">
        <v>1491</v>
      </c>
      <c r="C8017" t="s">
        <v>20</v>
      </c>
      <c r="D8017" s="7">
        <v>0.1</v>
      </c>
      <c r="E8017" s="7" t="s">
        <v>17</v>
      </c>
      <c r="F8017" t="s">
        <v>1576</v>
      </c>
      <c r="G8017" t="str">
        <f t="shared" si="15871"/>
        <v>DL2020009</v>
      </c>
      <c r="H8017" t="str">
        <f t="shared" si="15807"/>
        <v>16</v>
      </c>
      <c r="I8017" t="str">
        <f t="shared" si="15808"/>
        <v>NordamerikanskMudderkrabbe_16_20201126_DL2020009_FrederiksvaerkGym</v>
      </c>
      <c r="J8017" t="str">
        <f t="shared" si="15809"/>
        <v>NordamerikanskMudderkrabbe</v>
      </c>
      <c r="K8017" t="str">
        <f t="shared" si="15810"/>
        <v>eDNA</v>
      </c>
      <c r="L8017" t="str">
        <f t="shared" si="15811"/>
        <v>No Ct</v>
      </c>
      <c r="M8017" t="str">
        <f t="shared" si="15812"/>
        <v/>
      </c>
      <c r="N8017" t="str">
        <f t="shared" si="15813"/>
        <v/>
      </c>
      <c r="O8017" t="str">
        <f t="shared" si="15814"/>
        <v/>
      </c>
    </row>
    <row r="8018" spans="1:24" x14ac:dyDescent="0.25">
      <c r="A8018" t="s">
        <v>304</v>
      </c>
      <c r="B8018" t="s">
        <v>1492</v>
      </c>
      <c r="C8018" t="s">
        <v>13</v>
      </c>
      <c r="D8018" s="7">
        <v>0.1</v>
      </c>
      <c r="E8018" s="6">
        <v>33.67</v>
      </c>
      <c r="F8018" t="s">
        <v>1576</v>
      </c>
      <c r="G8018" t="str">
        <f t="shared" si="15871"/>
        <v>DL2020009</v>
      </c>
      <c r="H8018" t="str">
        <f t="shared" ref="H8018:H8081" si="15928">LEFT(B8018,2)</f>
        <v>17</v>
      </c>
      <c r="I8018" t="str">
        <f t="shared" ref="I8018:I8081" si="15929">J8018&amp;"_"&amp;H8018&amp;"_"&amp;F8018</f>
        <v>Pukkellaks_17_20201126_DL2020009_FrederiksvaerkGym</v>
      </c>
      <c r="J8018" t="str">
        <f t="shared" ref="J8018:J8081" si="15930">MID(RIGHT(B8018,LEN(B8018)-3),1,FIND("_",RIGHT(B8018,LEN(B8018)-3))-1)</f>
        <v>Pukkellaks</v>
      </c>
      <c r="K8018" t="str">
        <f t="shared" ref="K8018:K8081" si="15931">TRIM(SUBSTITUTE(RIGHT(B8018,FIND(J8018,B8018)+1),"_",""))</f>
        <v>PosK</v>
      </c>
      <c r="L8018">
        <f t="shared" ref="L8018:L8081" si="15932">IFERROR(VALUE(SUBSTITUTE(E8018,".",",")),E8018)</f>
        <v>33.67</v>
      </c>
      <c r="M8018">
        <f t="shared" ref="M8018:M8081" si="15933">IF(K8018="PosK",SUMIFS(L:L,K:K,"PosK",I:I,I8018),"")</f>
        <v>33.67</v>
      </c>
      <c r="N8018">
        <f t="shared" ref="N8018:N8081" si="15934">IF(K8018="PosK",SUMIFS(L:L,K:K,"NegK",I:I,I8018),"")</f>
        <v>0</v>
      </c>
      <c r="O8018">
        <f t="shared" ref="O8018:O8081" si="15935">IF(K8018="PosK",SUMIFS(L:L,K:K,"eDNA",I:I,I8018),"")</f>
        <v>0</v>
      </c>
      <c r="Q8018">
        <f t="shared" ref="Q8018" si="15936">IF(L8020="No Ct",0,L8020)</f>
        <v>0</v>
      </c>
      <c r="R8018">
        <f t="shared" ref="R8018" si="15937">IF(L8021="No Ct",0,L8021)</f>
        <v>0</v>
      </c>
      <c r="S8018" t="str">
        <f t="shared" ref="S8018" si="15938">IF(AND(M8018&gt;0,N8018=0),"Valid","Invalid")</f>
        <v>Valid</v>
      </c>
      <c r="T8018" t="str">
        <f t="shared" ref="T8018" si="15939">IF(OR(Q8018&gt;1,R8018&gt;1),"Present","Absent")</f>
        <v>Absent</v>
      </c>
      <c r="U8018" t="str">
        <f t="shared" ref="U8018" si="15940">IF(OR(AND(Q8018&gt;1,Q8018&lt;41),AND(R8018&gt;1,R8018&lt;41)),"Ct&lt;41","Ct&gt;41")</f>
        <v>Ct&gt;41</v>
      </c>
      <c r="V8018" t="str">
        <f>VLOOKUP(J8018,Datasæt_Analysesystemer!$C$2:$D$68,2,FALSE)</f>
        <v>Pukkellaks</v>
      </c>
      <c r="W8018" t="str">
        <f t="shared" ref="W8018" si="15941">MID(F8018,10,9)</f>
        <v>DL2020009</v>
      </c>
      <c r="X8018" t="str">
        <f t="shared" ref="X8018" si="15942">W8018&amp;"_"&amp;V8018&amp;"_"&amp;S8018&amp;"_"&amp;T8018&amp;"_"&amp;U8018</f>
        <v>DL2020009_Pukkellaks_Valid_Absent_Ct&gt;41</v>
      </c>
    </row>
    <row r="8019" spans="1:24" x14ac:dyDescent="0.25">
      <c r="A8019" t="s">
        <v>306</v>
      </c>
      <c r="B8019" t="s">
        <v>1493</v>
      </c>
      <c r="C8019" t="s">
        <v>16</v>
      </c>
      <c r="D8019" s="7">
        <v>0.1</v>
      </c>
      <c r="E8019" s="6" t="s">
        <v>17</v>
      </c>
      <c r="F8019" t="s">
        <v>1576</v>
      </c>
      <c r="G8019" t="str">
        <f t="shared" si="15871"/>
        <v>DL2020009</v>
      </c>
      <c r="H8019" t="str">
        <f t="shared" si="15928"/>
        <v>17</v>
      </c>
      <c r="I8019" t="str">
        <f t="shared" si="15929"/>
        <v>Pukkellaks_17_20201126_DL2020009_FrederiksvaerkGym</v>
      </c>
      <c r="J8019" t="str">
        <f t="shared" si="15930"/>
        <v>Pukkellaks</v>
      </c>
      <c r="K8019" t="str">
        <f t="shared" si="15931"/>
        <v>NegK</v>
      </c>
      <c r="L8019" t="str">
        <f t="shared" si="15932"/>
        <v>No Ct</v>
      </c>
      <c r="M8019" t="str">
        <f t="shared" si="15933"/>
        <v/>
      </c>
      <c r="N8019" t="str">
        <f t="shared" si="15934"/>
        <v/>
      </c>
      <c r="O8019" t="str">
        <f t="shared" si="15935"/>
        <v/>
      </c>
    </row>
    <row r="8020" spans="1:24" x14ac:dyDescent="0.25">
      <c r="A8020" t="s">
        <v>308</v>
      </c>
      <c r="B8020" t="s">
        <v>1494</v>
      </c>
      <c r="C8020" t="s">
        <v>20</v>
      </c>
      <c r="D8020" s="7">
        <v>0.1</v>
      </c>
      <c r="E8020" s="6" t="s">
        <v>17</v>
      </c>
      <c r="F8020" t="s">
        <v>1576</v>
      </c>
      <c r="G8020" t="str">
        <f t="shared" si="15871"/>
        <v>DL2020009</v>
      </c>
      <c r="H8020" t="str">
        <f t="shared" si="15928"/>
        <v>17</v>
      </c>
      <c r="I8020" t="str">
        <f t="shared" si="15929"/>
        <v>Pukkellaks_17_20201126_DL2020009_FrederiksvaerkGym</v>
      </c>
      <c r="J8020" t="str">
        <f t="shared" si="15930"/>
        <v>Pukkellaks</v>
      </c>
      <c r="K8020" t="str">
        <f t="shared" si="15931"/>
        <v>eDNA</v>
      </c>
      <c r="L8020" t="str">
        <f t="shared" si="15932"/>
        <v>No Ct</v>
      </c>
      <c r="M8020" t="str">
        <f t="shared" si="15933"/>
        <v/>
      </c>
      <c r="N8020" t="str">
        <f t="shared" si="15934"/>
        <v/>
      </c>
      <c r="O8020" t="str">
        <f t="shared" si="15935"/>
        <v/>
      </c>
    </row>
    <row r="8021" spans="1:24" x14ac:dyDescent="0.25">
      <c r="A8021" t="s">
        <v>310</v>
      </c>
      <c r="B8021" t="s">
        <v>1494</v>
      </c>
      <c r="C8021" t="s">
        <v>20</v>
      </c>
      <c r="D8021" s="7">
        <v>0.1</v>
      </c>
      <c r="E8021" s="6" t="s">
        <v>17</v>
      </c>
      <c r="F8021" t="s">
        <v>1576</v>
      </c>
      <c r="G8021" t="str">
        <f t="shared" si="15871"/>
        <v>DL2020009</v>
      </c>
      <c r="H8021" t="str">
        <f t="shared" si="15928"/>
        <v>17</v>
      </c>
      <c r="I8021" t="str">
        <f t="shared" si="15929"/>
        <v>Pukkellaks_17_20201126_DL2020009_FrederiksvaerkGym</v>
      </c>
      <c r="J8021" t="str">
        <f t="shared" si="15930"/>
        <v>Pukkellaks</v>
      </c>
      <c r="K8021" t="str">
        <f t="shared" si="15931"/>
        <v>eDNA</v>
      </c>
      <c r="L8021" t="str">
        <f t="shared" si="15932"/>
        <v>No Ct</v>
      </c>
      <c r="M8021" t="str">
        <f t="shared" si="15933"/>
        <v/>
      </c>
      <c r="N8021" t="str">
        <f t="shared" si="15934"/>
        <v/>
      </c>
      <c r="O8021" t="str">
        <f t="shared" si="15935"/>
        <v/>
      </c>
    </row>
    <row r="8022" spans="1:24" x14ac:dyDescent="0.25">
      <c r="A8022" t="s">
        <v>311</v>
      </c>
      <c r="B8022" t="s">
        <v>1495</v>
      </c>
      <c r="C8022" t="s">
        <v>13</v>
      </c>
      <c r="D8022" s="7">
        <v>0.1</v>
      </c>
      <c r="E8022" s="7">
        <v>33.15</v>
      </c>
      <c r="F8022" t="s">
        <v>1576</v>
      </c>
      <c r="G8022" t="str">
        <f t="shared" si="15871"/>
        <v>DL2020009</v>
      </c>
      <c r="H8022" t="str">
        <f t="shared" si="15928"/>
        <v>18</v>
      </c>
      <c r="I8022" t="str">
        <f t="shared" si="15929"/>
        <v>Pukkellaks_18_20201126_DL2020009_FrederiksvaerkGym</v>
      </c>
      <c r="J8022" t="str">
        <f t="shared" si="15930"/>
        <v>Pukkellaks</v>
      </c>
      <c r="K8022" t="str">
        <f t="shared" si="15931"/>
        <v>PosK</v>
      </c>
      <c r="L8022">
        <f t="shared" si="15932"/>
        <v>33.15</v>
      </c>
      <c r="M8022">
        <f t="shared" si="15933"/>
        <v>33.15</v>
      </c>
      <c r="N8022">
        <f t="shared" si="15934"/>
        <v>0</v>
      </c>
      <c r="O8022">
        <f t="shared" si="15935"/>
        <v>0</v>
      </c>
      <c r="Q8022">
        <f t="shared" ref="Q8022" si="15943">IF(L8024="No Ct",0,L8024)</f>
        <v>0</v>
      </c>
      <c r="R8022">
        <f t="shared" ref="R8022" si="15944">IF(L8025="No Ct",0,L8025)</f>
        <v>0</v>
      </c>
      <c r="S8022" t="str">
        <f t="shared" ref="S8022" si="15945">IF(AND(M8022&gt;0,N8022=0),"Valid","Invalid")</f>
        <v>Valid</v>
      </c>
      <c r="T8022" t="str">
        <f t="shared" ref="T8022" si="15946">IF(OR(Q8022&gt;1,R8022&gt;1),"Present","Absent")</f>
        <v>Absent</v>
      </c>
      <c r="U8022" t="str">
        <f t="shared" ref="U8022" si="15947">IF(OR(AND(Q8022&gt;1,Q8022&lt;41),AND(R8022&gt;1,R8022&lt;41)),"Ct&lt;41","Ct&gt;41")</f>
        <v>Ct&gt;41</v>
      </c>
      <c r="V8022" t="str">
        <f>VLOOKUP(J8022,Datasæt_Analysesystemer!$C$2:$D$68,2,FALSE)</f>
        <v>Pukkellaks</v>
      </c>
      <c r="W8022" t="str">
        <f t="shared" ref="W8022" si="15948">MID(F8022,10,9)</f>
        <v>DL2020009</v>
      </c>
      <c r="X8022" t="str">
        <f t="shared" ref="X8022" si="15949">W8022&amp;"_"&amp;V8022&amp;"_"&amp;S8022&amp;"_"&amp;T8022&amp;"_"&amp;U8022</f>
        <v>DL2020009_Pukkellaks_Valid_Absent_Ct&gt;41</v>
      </c>
    </row>
    <row r="8023" spans="1:24" x14ac:dyDescent="0.25">
      <c r="A8023" t="s">
        <v>313</v>
      </c>
      <c r="B8023" t="s">
        <v>1496</v>
      </c>
      <c r="C8023" t="s">
        <v>16</v>
      </c>
      <c r="D8023" s="7">
        <v>0.1</v>
      </c>
      <c r="E8023" s="6" t="s">
        <v>17</v>
      </c>
      <c r="F8023" t="s">
        <v>1576</v>
      </c>
      <c r="G8023" t="str">
        <f t="shared" si="15871"/>
        <v>DL2020009</v>
      </c>
      <c r="H8023" t="str">
        <f t="shared" si="15928"/>
        <v>18</v>
      </c>
      <c r="I8023" t="str">
        <f t="shared" si="15929"/>
        <v>Pukkellaks_18_20201126_DL2020009_FrederiksvaerkGym</v>
      </c>
      <c r="J8023" t="str">
        <f t="shared" si="15930"/>
        <v>Pukkellaks</v>
      </c>
      <c r="K8023" t="str">
        <f t="shared" si="15931"/>
        <v>NegK</v>
      </c>
      <c r="L8023" t="str">
        <f t="shared" si="15932"/>
        <v>No Ct</v>
      </c>
      <c r="M8023" t="str">
        <f t="shared" si="15933"/>
        <v/>
      </c>
      <c r="N8023" t="str">
        <f t="shared" si="15934"/>
        <v/>
      </c>
      <c r="O8023" t="str">
        <f t="shared" si="15935"/>
        <v/>
      </c>
    </row>
    <row r="8024" spans="1:24" x14ac:dyDescent="0.25">
      <c r="A8024" t="s">
        <v>315</v>
      </c>
      <c r="B8024" t="s">
        <v>1497</v>
      </c>
      <c r="C8024" t="s">
        <v>20</v>
      </c>
      <c r="D8024" s="7">
        <v>0.1</v>
      </c>
      <c r="E8024" s="6" t="s">
        <v>17</v>
      </c>
      <c r="F8024" t="s">
        <v>1576</v>
      </c>
      <c r="G8024" t="str">
        <f t="shared" si="15871"/>
        <v>DL2020009</v>
      </c>
      <c r="H8024" t="str">
        <f t="shared" si="15928"/>
        <v>18</v>
      </c>
      <c r="I8024" t="str">
        <f t="shared" si="15929"/>
        <v>Pukkellaks_18_20201126_DL2020009_FrederiksvaerkGym</v>
      </c>
      <c r="J8024" t="str">
        <f t="shared" si="15930"/>
        <v>Pukkellaks</v>
      </c>
      <c r="K8024" t="str">
        <f t="shared" si="15931"/>
        <v>eDNA</v>
      </c>
      <c r="L8024" t="str">
        <f t="shared" si="15932"/>
        <v>No Ct</v>
      </c>
      <c r="M8024" t="str">
        <f t="shared" si="15933"/>
        <v/>
      </c>
      <c r="N8024" t="str">
        <f t="shared" si="15934"/>
        <v/>
      </c>
      <c r="O8024" t="str">
        <f t="shared" si="15935"/>
        <v/>
      </c>
    </row>
    <row r="8025" spans="1:24" x14ac:dyDescent="0.25">
      <c r="A8025" t="s">
        <v>317</v>
      </c>
      <c r="B8025" t="s">
        <v>1497</v>
      </c>
      <c r="C8025" t="s">
        <v>20</v>
      </c>
      <c r="D8025" s="7">
        <v>0.1</v>
      </c>
      <c r="E8025" s="6" t="s">
        <v>17</v>
      </c>
      <c r="F8025" t="s">
        <v>1576</v>
      </c>
      <c r="G8025" t="str">
        <f t="shared" si="15871"/>
        <v>DL2020009</v>
      </c>
      <c r="H8025" t="str">
        <f t="shared" si="15928"/>
        <v>18</v>
      </c>
      <c r="I8025" t="str">
        <f t="shared" si="15929"/>
        <v>Pukkellaks_18_20201126_DL2020009_FrederiksvaerkGym</v>
      </c>
      <c r="J8025" t="str">
        <f t="shared" si="15930"/>
        <v>Pukkellaks</v>
      </c>
      <c r="K8025" t="str">
        <f t="shared" si="15931"/>
        <v>eDNA</v>
      </c>
      <c r="L8025" t="str">
        <f t="shared" si="15932"/>
        <v>No Ct</v>
      </c>
      <c r="M8025" t="str">
        <f t="shared" si="15933"/>
        <v/>
      </c>
      <c r="N8025" t="str">
        <f t="shared" si="15934"/>
        <v/>
      </c>
      <c r="O8025" t="str">
        <f t="shared" si="15935"/>
        <v/>
      </c>
    </row>
    <row r="8026" spans="1:24" x14ac:dyDescent="0.25">
      <c r="A8026" t="s">
        <v>318</v>
      </c>
      <c r="B8026" t="s">
        <v>1498</v>
      </c>
      <c r="C8026" t="s">
        <v>13</v>
      </c>
      <c r="D8026" s="7">
        <v>0.1</v>
      </c>
      <c r="E8026" s="7">
        <v>38.64</v>
      </c>
      <c r="F8026" t="s">
        <v>1576</v>
      </c>
      <c r="G8026" t="str">
        <f t="shared" si="15871"/>
        <v>DL2020009</v>
      </c>
      <c r="H8026" t="str">
        <f t="shared" si="15928"/>
        <v>19</v>
      </c>
      <c r="I8026" t="str">
        <f t="shared" si="15929"/>
        <v>SibiriskStoer_19_20201126_DL2020009_FrederiksvaerkGym</v>
      </c>
      <c r="J8026" t="str">
        <f t="shared" si="15930"/>
        <v>SibiriskStoer</v>
      </c>
      <c r="K8026" t="str">
        <f t="shared" si="15931"/>
        <v>PosK</v>
      </c>
      <c r="L8026">
        <f t="shared" si="15932"/>
        <v>38.64</v>
      </c>
      <c r="M8026">
        <f t="shared" si="15933"/>
        <v>38.64</v>
      </c>
      <c r="N8026">
        <f t="shared" si="15934"/>
        <v>0</v>
      </c>
      <c r="O8026">
        <f t="shared" si="15935"/>
        <v>0</v>
      </c>
      <c r="Q8026">
        <f t="shared" ref="Q8026" si="15950">IF(L8028="No Ct",0,L8028)</f>
        <v>0</v>
      </c>
      <c r="R8026">
        <f t="shared" ref="R8026" si="15951">IF(L8029="No Ct",0,L8029)</f>
        <v>0</v>
      </c>
      <c r="S8026" t="str">
        <f t="shared" ref="S8026" si="15952">IF(AND(M8026&gt;0,N8026=0),"Valid","Invalid")</f>
        <v>Valid</v>
      </c>
      <c r="T8026" t="str">
        <f t="shared" ref="T8026" si="15953">IF(OR(Q8026&gt;1,R8026&gt;1),"Present","Absent")</f>
        <v>Absent</v>
      </c>
      <c r="U8026" t="str">
        <f t="shared" ref="U8026" si="15954">IF(OR(AND(Q8026&gt;1,Q8026&lt;41),AND(R8026&gt;1,R8026&lt;41)),"Ct&lt;41","Ct&gt;41")</f>
        <v>Ct&gt;41</v>
      </c>
      <c r="V8026" t="str">
        <f>VLOOKUP(J8026,Datasæt_Analysesystemer!$C$2:$D$68,2,FALSE)</f>
        <v>Siberisk stør</v>
      </c>
      <c r="W8026" t="str">
        <f t="shared" ref="W8026" si="15955">MID(F8026,10,9)</f>
        <v>DL2020009</v>
      </c>
      <c r="X8026" t="str">
        <f t="shared" ref="X8026" si="15956">W8026&amp;"_"&amp;V8026&amp;"_"&amp;S8026&amp;"_"&amp;T8026&amp;"_"&amp;U8026</f>
        <v>DL2020009_Siberisk stør_Valid_Absent_Ct&gt;41</v>
      </c>
    </row>
    <row r="8027" spans="1:24" x14ac:dyDescent="0.25">
      <c r="A8027" t="s">
        <v>320</v>
      </c>
      <c r="B8027" t="s">
        <v>1499</v>
      </c>
      <c r="C8027" t="s">
        <v>16</v>
      </c>
      <c r="D8027" s="7">
        <v>0.1</v>
      </c>
      <c r="E8027" s="6" t="s">
        <v>17</v>
      </c>
      <c r="F8027" t="s">
        <v>1576</v>
      </c>
      <c r="G8027" t="str">
        <f t="shared" si="15871"/>
        <v>DL2020009</v>
      </c>
      <c r="H8027" t="str">
        <f t="shared" si="15928"/>
        <v>19</v>
      </c>
      <c r="I8027" t="str">
        <f t="shared" si="15929"/>
        <v>SibiriskStoer_19_20201126_DL2020009_FrederiksvaerkGym</v>
      </c>
      <c r="J8027" t="str">
        <f t="shared" si="15930"/>
        <v>SibiriskStoer</v>
      </c>
      <c r="K8027" t="str">
        <f t="shared" si="15931"/>
        <v>NegK</v>
      </c>
      <c r="L8027" t="str">
        <f t="shared" si="15932"/>
        <v>No Ct</v>
      </c>
      <c r="M8027" t="str">
        <f t="shared" si="15933"/>
        <v/>
      </c>
      <c r="N8027" t="str">
        <f t="shared" si="15934"/>
        <v/>
      </c>
      <c r="O8027" t="str">
        <f t="shared" si="15935"/>
        <v/>
      </c>
    </row>
    <row r="8028" spans="1:24" x14ac:dyDescent="0.25">
      <c r="A8028" t="s">
        <v>322</v>
      </c>
      <c r="B8028" t="s">
        <v>1500</v>
      </c>
      <c r="C8028" t="s">
        <v>20</v>
      </c>
      <c r="D8028" s="7">
        <v>0.1</v>
      </c>
      <c r="E8028" s="6" t="s">
        <v>17</v>
      </c>
      <c r="F8028" t="s">
        <v>1576</v>
      </c>
      <c r="G8028" t="str">
        <f t="shared" si="15871"/>
        <v>DL2020009</v>
      </c>
      <c r="H8028" t="str">
        <f t="shared" si="15928"/>
        <v>19</v>
      </c>
      <c r="I8028" t="str">
        <f t="shared" si="15929"/>
        <v>SibiriskStoer_19_20201126_DL2020009_FrederiksvaerkGym</v>
      </c>
      <c r="J8028" t="str">
        <f t="shared" si="15930"/>
        <v>SibiriskStoer</v>
      </c>
      <c r="K8028" t="str">
        <f t="shared" si="15931"/>
        <v>eDNA</v>
      </c>
      <c r="L8028" t="str">
        <f t="shared" si="15932"/>
        <v>No Ct</v>
      </c>
      <c r="M8028" t="str">
        <f t="shared" si="15933"/>
        <v/>
      </c>
      <c r="N8028" t="str">
        <f t="shared" si="15934"/>
        <v/>
      </c>
      <c r="O8028" t="str">
        <f t="shared" si="15935"/>
        <v/>
      </c>
    </row>
    <row r="8029" spans="1:24" x14ac:dyDescent="0.25">
      <c r="A8029" t="s">
        <v>324</v>
      </c>
      <c r="B8029" t="s">
        <v>1500</v>
      </c>
      <c r="C8029" t="s">
        <v>20</v>
      </c>
      <c r="D8029" s="7">
        <v>0.1</v>
      </c>
      <c r="E8029" s="6" t="s">
        <v>17</v>
      </c>
      <c r="F8029" t="s">
        <v>1576</v>
      </c>
      <c r="G8029" t="str">
        <f t="shared" si="15871"/>
        <v>DL2020009</v>
      </c>
      <c r="H8029" t="str">
        <f t="shared" si="15928"/>
        <v>19</v>
      </c>
      <c r="I8029" t="str">
        <f t="shared" si="15929"/>
        <v>SibiriskStoer_19_20201126_DL2020009_FrederiksvaerkGym</v>
      </c>
      <c r="J8029" t="str">
        <f t="shared" si="15930"/>
        <v>SibiriskStoer</v>
      </c>
      <c r="K8029" t="str">
        <f t="shared" si="15931"/>
        <v>eDNA</v>
      </c>
      <c r="L8029" t="str">
        <f t="shared" si="15932"/>
        <v>No Ct</v>
      </c>
      <c r="M8029" t="str">
        <f t="shared" si="15933"/>
        <v/>
      </c>
      <c r="N8029" t="str">
        <f t="shared" si="15934"/>
        <v/>
      </c>
      <c r="O8029" t="str">
        <f t="shared" si="15935"/>
        <v/>
      </c>
    </row>
    <row r="8030" spans="1:24" x14ac:dyDescent="0.25">
      <c r="A8030" t="s">
        <v>325</v>
      </c>
      <c r="B8030" t="s">
        <v>1501</v>
      </c>
      <c r="C8030" t="s">
        <v>13</v>
      </c>
      <c r="D8030" s="7">
        <v>0.1</v>
      </c>
      <c r="E8030" s="7">
        <v>41.13</v>
      </c>
      <c r="F8030" t="s">
        <v>1576</v>
      </c>
      <c r="G8030" t="str">
        <f t="shared" si="15871"/>
        <v>DL2020009</v>
      </c>
      <c r="H8030" t="str">
        <f t="shared" si="15928"/>
        <v>20</v>
      </c>
      <c r="I8030" t="str">
        <f t="shared" si="15929"/>
        <v>SibiriskStoer_20_20201126_DL2020009_FrederiksvaerkGym</v>
      </c>
      <c r="J8030" t="str">
        <f t="shared" si="15930"/>
        <v>SibiriskStoer</v>
      </c>
      <c r="K8030" t="str">
        <f t="shared" si="15931"/>
        <v>PosK</v>
      </c>
      <c r="L8030">
        <f t="shared" si="15932"/>
        <v>41.13</v>
      </c>
      <c r="M8030">
        <f t="shared" si="15933"/>
        <v>41.13</v>
      </c>
      <c r="N8030">
        <f t="shared" si="15934"/>
        <v>0</v>
      </c>
      <c r="O8030">
        <f t="shared" si="15935"/>
        <v>0</v>
      </c>
      <c r="Q8030">
        <f t="shared" ref="Q8030" si="15957">IF(L8032="No Ct",0,L8032)</f>
        <v>0</v>
      </c>
      <c r="R8030">
        <f t="shared" ref="R8030" si="15958">IF(L8033="No Ct",0,L8033)</f>
        <v>0</v>
      </c>
      <c r="S8030" t="str">
        <f t="shared" ref="S8030" si="15959">IF(AND(M8030&gt;0,N8030=0),"Valid","Invalid")</f>
        <v>Valid</v>
      </c>
      <c r="T8030" t="str">
        <f t="shared" ref="T8030" si="15960">IF(OR(Q8030&gt;1,R8030&gt;1),"Present","Absent")</f>
        <v>Absent</v>
      </c>
      <c r="U8030" t="str">
        <f t="shared" ref="U8030" si="15961">IF(OR(AND(Q8030&gt;1,Q8030&lt;41),AND(R8030&gt;1,R8030&lt;41)),"Ct&lt;41","Ct&gt;41")</f>
        <v>Ct&gt;41</v>
      </c>
      <c r="V8030" t="str">
        <f>VLOOKUP(J8030,Datasæt_Analysesystemer!$C$2:$D$68,2,FALSE)</f>
        <v>Siberisk stør</v>
      </c>
      <c r="W8030" t="str">
        <f t="shared" ref="W8030" si="15962">MID(F8030,10,9)</f>
        <v>DL2020009</v>
      </c>
      <c r="X8030" t="str">
        <f t="shared" ref="X8030" si="15963">W8030&amp;"_"&amp;V8030&amp;"_"&amp;S8030&amp;"_"&amp;T8030&amp;"_"&amp;U8030</f>
        <v>DL2020009_Siberisk stør_Valid_Absent_Ct&gt;41</v>
      </c>
    </row>
    <row r="8031" spans="1:24" x14ac:dyDescent="0.25">
      <c r="A8031" t="s">
        <v>327</v>
      </c>
      <c r="B8031" t="s">
        <v>1502</v>
      </c>
      <c r="C8031" t="s">
        <v>16</v>
      </c>
      <c r="D8031" s="7">
        <v>0.1</v>
      </c>
      <c r="E8031" s="6" t="s">
        <v>17</v>
      </c>
      <c r="F8031" t="s">
        <v>1576</v>
      </c>
      <c r="G8031" t="str">
        <f t="shared" si="15871"/>
        <v>DL2020009</v>
      </c>
      <c r="H8031" t="str">
        <f t="shared" si="15928"/>
        <v>20</v>
      </c>
      <c r="I8031" t="str">
        <f t="shared" si="15929"/>
        <v>SibiriskStoer_20_20201126_DL2020009_FrederiksvaerkGym</v>
      </c>
      <c r="J8031" t="str">
        <f t="shared" si="15930"/>
        <v>SibiriskStoer</v>
      </c>
      <c r="K8031" t="str">
        <f t="shared" si="15931"/>
        <v>NegK</v>
      </c>
      <c r="L8031" t="str">
        <f t="shared" si="15932"/>
        <v>No Ct</v>
      </c>
      <c r="M8031" t="str">
        <f t="shared" si="15933"/>
        <v/>
      </c>
      <c r="N8031" t="str">
        <f t="shared" si="15934"/>
        <v/>
      </c>
      <c r="O8031" t="str">
        <f t="shared" si="15935"/>
        <v/>
      </c>
    </row>
    <row r="8032" spans="1:24" x14ac:dyDescent="0.25">
      <c r="A8032" t="s">
        <v>329</v>
      </c>
      <c r="B8032" t="s">
        <v>1503</v>
      </c>
      <c r="C8032" t="s">
        <v>20</v>
      </c>
      <c r="D8032" s="7">
        <v>0.1</v>
      </c>
      <c r="E8032" s="6" t="s">
        <v>17</v>
      </c>
      <c r="F8032" t="s">
        <v>1576</v>
      </c>
      <c r="G8032" t="str">
        <f t="shared" si="15871"/>
        <v>DL2020009</v>
      </c>
      <c r="H8032" t="str">
        <f t="shared" si="15928"/>
        <v>20</v>
      </c>
      <c r="I8032" t="str">
        <f t="shared" si="15929"/>
        <v>SibiriskStoer_20_20201126_DL2020009_FrederiksvaerkGym</v>
      </c>
      <c r="J8032" t="str">
        <f t="shared" si="15930"/>
        <v>SibiriskStoer</v>
      </c>
      <c r="K8032" t="str">
        <f t="shared" si="15931"/>
        <v>eDNA</v>
      </c>
      <c r="L8032" t="str">
        <f t="shared" si="15932"/>
        <v>No Ct</v>
      </c>
      <c r="M8032" t="str">
        <f t="shared" si="15933"/>
        <v/>
      </c>
      <c r="N8032" t="str">
        <f t="shared" si="15934"/>
        <v/>
      </c>
      <c r="O8032" t="str">
        <f t="shared" si="15935"/>
        <v/>
      </c>
    </row>
    <row r="8033" spans="1:24" x14ac:dyDescent="0.25">
      <c r="A8033" t="s">
        <v>331</v>
      </c>
      <c r="B8033" t="s">
        <v>1503</v>
      </c>
      <c r="C8033" t="s">
        <v>20</v>
      </c>
      <c r="D8033" s="7">
        <v>0.1</v>
      </c>
      <c r="E8033" s="6" t="s">
        <v>17</v>
      </c>
      <c r="F8033" t="s">
        <v>1576</v>
      </c>
      <c r="G8033" t="str">
        <f t="shared" si="15871"/>
        <v>DL2020009</v>
      </c>
      <c r="H8033" t="str">
        <f t="shared" si="15928"/>
        <v>20</v>
      </c>
      <c r="I8033" t="str">
        <f t="shared" si="15929"/>
        <v>SibiriskStoer_20_20201126_DL2020009_FrederiksvaerkGym</v>
      </c>
      <c r="J8033" t="str">
        <f t="shared" si="15930"/>
        <v>SibiriskStoer</v>
      </c>
      <c r="K8033" t="str">
        <f t="shared" si="15931"/>
        <v>eDNA</v>
      </c>
      <c r="L8033" t="str">
        <f t="shared" si="15932"/>
        <v>No Ct</v>
      </c>
      <c r="M8033" t="str">
        <f t="shared" si="15933"/>
        <v/>
      </c>
      <c r="N8033" t="str">
        <f t="shared" si="15934"/>
        <v/>
      </c>
      <c r="O8033" t="str">
        <f t="shared" si="15935"/>
        <v/>
      </c>
    </row>
    <row r="8034" spans="1:24" x14ac:dyDescent="0.25">
      <c r="A8034" t="s">
        <v>390</v>
      </c>
      <c r="B8034" t="s">
        <v>1504</v>
      </c>
      <c r="C8034" t="s">
        <v>13</v>
      </c>
      <c r="D8034" s="7">
        <v>0.1</v>
      </c>
      <c r="E8034" s="7" t="s">
        <v>17</v>
      </c>
      <c r="F8034" t="s">
        <v>1576</v>
      </c>
      <c r="G8034" t="str">
        <f t="shared" si="15871"/>
        <v>DL2020009</v>
      </c>
      <c r="H8034" t="str">
        <f t="shared" si="15928"/>
        <v>21</v>
      </c>
      <c r="I8034" t="str">
        <f t="shared" si="15929"/>
        <v>Stillehavsoesters_21_20201126_DL2020009_FrederiksvaerkGym</v>
      </c>
      <c r="J8034" t="str">
        <f t="shared" si="15930"/>
        <v>Stillehavsoesters</v>
      </c>
      <c r="K8034" t="str">
        <f t="shared" si="15931"/>
        <v>PosK</v>
      </c>
      <c r="L8034" t="str">
        <f t="shared" si="15932"/>
        <v>No Ct</v>
      </c>
      <c r="M8034">
        <f t="shared" si="15933"/>
        <v>0</v>
      </c>
      <c r="N8034">
        <f t="shared" si="15934"/>
        <v>0</v>
      </c>
      <c r="O8034">
        <f t="shared" si="15935"/>
        <v>0</v>
      </c>
      <c r="Q8034">
        <f t="shared" ref="Q8034" si="15964">IF(L8036="No Ct",0,L8036)</f>
        <v>0</v>
      </c>
      <c r="R8034">
        <f t="shared" ref="R8034" si="15965">IF(L8037="No Ct",0,L8037)</f>
        <v>0</v>
      </c>
      <c r="S8034" t="str">
        <f t="shared" ref="S8034" si="15966">IF(AND(M8034&gt;0,N8034=0),"Valid","Invalid")</f>
        <v>Invalid</v>
      </c>
      <c r="T8034" t="str">
        <f t="shared" ref="T8034" si="15967">IF(OR(Q8034&gt;1,R8034&gt;1),"Present","Absent")</f>
        <v>Absent</v>
      </c>
      <c r="U8034" t="str">
        <f t="shared" ref="U8034" si="15968">IF(OR(AND(Q8034&gt;1,Q8034&lt;41),AND(R8034&gt;1,R8034&lt;41)),"Ct&lt;41","Ct&gt;41")</f>
        <v>Ct&gt;41</v>
      </c>
      <c r="V8034" t="str">
        <f>VLOOKUP(J8034,Datasæt_Analysesystemer!$C$2:$D$68,2,FALSE)</f>
        <v>Stillehavsøsters</v>
      </c>
      <c r="W8034" t="str">
        <f t="shared" ref="W8034" si="15969">MID(F8034,10,9)</f>
        <v>DL2020009</v>
      </c>
      <c r="X8034" t="str">
        <f t="shared" ref="X8034" si="15970">W8034&amp;"_"&amp;V8034&amp;"_"&amp;S8034&amp;"_"&amp;T8034&amp;"_"&amp;U8034</f>
        <v>DL2020009_Stillehavsøsters_Invalid_Absent_Ct&gt;41</v>
      </c>
    </row>
    <row r="8035" spans="1:24" x14ac:dyDescent="0.25">
      <c r="A8035" t="s">
        <v>392</v>
      </c>
      <c r="B8035" t="s">
        <v>1505</v>
      </c>
      <c r="C8035" t="s">
        <v>16</v>
      </c>
      <c r="D8035" s="7">
        <v>0.1</v>
      </c>
      <c r="E8035" s="6" t="s">
        <v>17</v>
      </c>
      <c r="F8035" t="s">
        <v>1576</v>
      </c>
      <c r="G8035" t="str">
        <f t="shared" si="15871"/>
        <v>DL2020009</v>
      </c>
      <c r="H8035" t="str">
        <f t="shared" si="15928"/>
        <v>21</v>
      </c>
      <c r="I8035" t="str">
        <f t="shared" si="15929"/>
        <v>Stillehavsoesters_21_20201126_DL2020009_FrederiksvaerkGym</v>
      </c>
      <c r="J8035" t="str">
        <f t="shared" si="15930"/>
        <v>Stillehavsoesters</v>
      </c>
      <c r="K8035" t="str">
        <f t="shared" si="15931"/>
        <v>NegK</v>
      </c>
      <c r="L8035" t="str">
        <f t="shared" si="15932"/>
        <v>No Ct</v>
      </c>
      <c r="M8035" t="str">
        <f t="shared" si="15933"/>
        <v/>
      </c>
      <c r="N8035" t="str">
        <f t="shared" si="15934"/>
        <v/>
      </c>
      <c r="O8035" t="str">
        <f t="shared" si="15935"/>
        <v/>
      </c>
    </row>
    <row r="8036" spans="1:24" x14ac:dyDescent="0.25">
      <c r="A8036" t="s">
        <v>394</v>
      </c>
      <c r="B8036" t="s">
        <v>1506</v>
      </c>
      <c r="C8036" t="s">
        <v>20</v>
      </c>
      <c r="D8036" s="7">
        <v>0.1</v>
      </c>
      <c r="E8036" s="6" t="s">
        <v>17</v>
      </c>
      <c r="F8036" t="s">
        <v>1576</v>
      </c>
      <c r="G8036" t="str">
        <f t="shared" si="15871"/>
        <v>DL2020009</v>
      </c>
      <c r="H8036" t="str">
        <f t="shared" si="15928"/>
        <v>21</v>
      </c>
      <c r="I8036" t="str">
        <f t="shared" si="15929"/>
        <v>Stillehavsoesters_21_20201126_DL2020009_FrederiksvaerkGym</v>
      </c>
      <c r="J8036" t="str">
        <f t="shared" si="15930"/>
        <v>Stillehavsoesters</v>
      </c>
      <c r="K8036" t="str">
        <f t="shared" si="15931"/>
        <v>eDNA</v>
      </c>
      <c r="L8036" t="str">
        <f t="shared" si="15932"/>
        <v>No Ct</v>
      </c>
      <c r="M8036" t="str">
        <f t="shared" si="15933"/>
        <v/>
      </c>
      <c r="N8036" t="str">
        <f t="shared" si="15934"/>
        <v/>
      </c>
      <c r="O8036" t="str">
        <f t="shared" si="15935"/>
        <v/>
      </c>
    </row>
    <row r="8037" spans="1:24" x14ac:dyDescent="0.25">
      <c r="A8037" t="s">
        <v>396</v>
      </c>
      <c r="B8037" t="s">
        <v>1506</v>
      </c>
      <c r="C8037" t="s">
        <v>20</v>
      </c>
      <c r="D8037" s="7">
        <v>0.1</v>
      </c>
      <c r="E8037" s="6" t="s">
        <v>17</v>
      </c>
      <c r="F8037" t="s">
        <v>1576</v>
      </c>
      <c r="G8037" t="str">
        <f t="shared" si="15871"/>
        <v>DL2020009</v>
      </c>
      <c r="H8037" t="str">
        <f t="shared" si="15928"/>
        <v>21</v>
      </c>
      <c r="I8037" t="str">
        <f t="shared" si="15929"/>
        <v>Stillehavsoesters_21_20201126_DL2020009_FrederiksvaerkGym</v>
      </c>
      <c r="J8037" t="str">
        <f t="shared" si="15930"/>
        <v>Stillehavsoesters</v>
      </c>
      <c r="K8037" t="str">
        <f t="shared" si="15931"/>
        <v>eDNA</v>
      </c>
      <c r="L8037" t="str">
        <f t="shared" si="15932"/>
        <v>No Ct</v>
      </c>
      <c r="M8037" t="str">
        <f t="shared" si="15933"/>
        <v/>
      </c>
      <c r="N8037" t="str">
        <f t="shared" si="15934"/>
        <v/>
      </c>
      <c r="O8037" t="str">
        <f t="shared" si="15935"/>
        <v/>
      </c>
    </row>
    <row r="8038" spans="1:24" x14ac:dyDescent="0.25">
      <c r="A8038" t="s">
        <v>397</v>
      </c>
      <c r="B8038" t="s">
        <v>1507</v>
      </c>
      <c r="C8038" t="s">
        <v>13</v>
      </c>
      <c r="D8038" s="7">
        <v>0.1</v>
      </c>
      <c r="E8038" s="7" t="s">
        <v>17</v>
      </c>
      <c r="F8038" t="s">
        <v>1576</v>
      </c>
      <c r="G8038" t="str">
        <f t="shared" si="15871"/>
        <v>DL2020009</v>
      </c>
      <c r="H8038" t="str">
        <f t="shared" si="15928"/>
        <v>22</v>
      </c>
      <c r="I8038" t="str">
        <f t="shared" si="15929"/>
        <v>Stillehavsoesters_22_20201126_DL2020009_FrederiksvaerkGym</v>
      </c>
      <c r="J8038" t="str">
        <f t="shared" si="15930"/>
        <v>Stillehavsoesters</v>
      </c>
      <c r="K8038" t="str">
        <f t="shared" si="15931"/>
        <v>PosK</v>
      </c>
      <c r="L8038" t="str">
        <f t="shared" si="15932"/>
        <v>No Ct</v>
      </c>
      <c r="M8038">
        <f t="shared" si="15933"/>
        <v>0</v>
      </c>
      <c r="N8038">
        <f t="shared" si="15934"/>
        <v>0</v>
      </c>
      <c r="O8038">
        <f t="shared" si="15935"/>
        <v>0</v>
      </c>
      <c r="Q8038">
        <f t="shared" ref="Q8038" si="15971">IF(L8040="No Ct",0,L8040)</f>
        <v>0</v>
      </c>
      <c r="R8038">
        <f t="shared" ref="R8038" si="15972">IF(L8041="No Ct",0,L8041)</f>
        <v>0</v>
      </c>
      <c r="S8038" t="str">
        <f t="shared" ref="S8038" si="15973">IF(AND(M8038&gt;0,N8038=0),"Valid","Invalid")</f>
        <v>Invalid</v>
      </c>
      <c r="T8038" t="str">
        <f t="shared" ref="T8038" si="15974">IF(OR(Q8038&gt;1,R8038&gt;1),"Present","Absent")</f>
        <v>Absent</v>
      </c>
      <c r="U8038" t="str">
        <f t="shared" ref="U8038" si="15975">IF(OR(AND(Q8038&gt;1,Q8038&lt;41),AND(R8038&gt;1,R8038&lt;41)),"Ct&lt;41","Ct&gt;41")</f>
        <v>Ct&gt;41</v>
      </c>
      <c r="V8038" t="str">
        <f>VLOOKUP(J8038,Datasæt_Analysesystemer!$C$2:$D$68,2,FALSE)</f>
        <v>Stillehavsøsters</v>
      </c>
      <c r="W8038" t="str">
        <f t="shared" ref="W8038" si="15976">MID(F8038,10,9)</f>
        <v>DL2020009</v>
      </c>
      <c r="X8038" t="str">
        <f t="shared" ref="X8038" si="15977">W8038&amp;"_"&amp;V8038&amp;"_"&amp;S8038&amp;"_"&amp;T8038&amp;"_"&amp;U8038</f>
        <v>DL2020009_Stillehavsøsters_Invalid_Absent_Ct&gt;41</v>
      </c>
    </row>
    <row r="8039" spans="1:24" x14ac:dyDescent="0.25">
      <c r="A8039" t="s">
        <v>399</v>
      </c>
      <c r="B8039" t="s">
        <v>1508</v>
      </c>
      <c r="C8039" t="s">
        <v>16</v>
      </c>
      <c r="D8039" s="7">
        <v>0.1</v>
      </c>
      <c r="E8039" s="6" t="s">
        <v>17</v>
      </c>
      <c r="F8039" t="s">
        <v>1576</v>
      </c>
      <c r="G8039" t="str">
        <f t="shared" si="15871"/>
        <v>DL2020009</v>
      </c>
      <c r="H8039" t="str">
        <f t="shared" si="15928"/>
        <v>22</v>
      </c>
      <c r="I8039" t="str">
        <f t="shared" si="15929"/>
        <v>Stillehavsoesters_22_20201126_DL2020009_FrederiksvaerkGym</v>
      </c>
      <c r="J8039" t="str">
        <f t="shared" si="15930"/>
        <v>Stillehavsoesters</v>
      </c>
      <c r="K8039" t="str">
        <f t="shared" si="15931"/>
        <v>NegK</v>
      </c>
      <c r="L8039" t="str">
        <f t="shared" si="15932"/>
        <v>No Ct</v>
      </c>
      <c r="M8039" t="str">
        <f t="shared" si="15933"/>
        <v/>
      </c>
      <c r="N8039" t="str">
        <f t="shared" si="15934"/>
        <v/>
      </c>
      <c r="O8039" t="str">
        <f t="shared" si="15935"/>
        <v/>
      </c>
    </row>
    <row r="8040" spans="1:24" x14ac:dyDescent="0.25">
      <c r="A8040" t="s">
        <v>401</v>
      </c>
      <c r="B8040" t="s">
        <v>1509</v>
      </c>
      <c r="C8040" t="s">
        <v>20</v>
      </c>
      <c r="D8040" s="7">
        <v>0.1</v>
      </c>
      <c r="E8040" s="7" t="s">
        <v>17</v>
      </c>
      <c r="F8040" t="s">
        <v>1576</v>
      </c>
      <c r="G8040" t="str">
        <f t="shared" si="15871"/>
        <v>DL2020009</v>
      </c>
      <c r="H8040" t="str">
        <f t="shared" si="15928"/>
        <v>22</v>
      </c>
      <c r="I8040" t="str">
        <f t="shared" si="15929"/>
        <v>Stillehavsoesters_22_20201126_DL2020009_FrederiksvaerkGym</v>
      </c>
      <c r="J8040" t="str">
        <f t="shared" si="15930"/>
        <v>Stillehavsoesters</v>
      </c>
      <c r="K8040" t="str">
        <f t="shared" si="15931"/>
        <v>eDNA</v>
      </c>
      <c r="L8040" t="str">
        <f t="shared" si="15932"/>
        <v>No Ct</v>
      </c>
      <c r="M8040" t="str">
        <f t="shared" si="15933"/>
        <v/>
      </c>
      <c r="N8040" t="str">
        <f t="shared" si="15934"/>
        <v/>
      </c>
      <c r="O8040" t="str">
        <f t="shared" si="15935"/>
        <v/>
      </c>
    </row>
    <row r="8041" spans="1:24" x14ac:dyDescent="0.25">
      <c r="A8041" t="s">
        <v>403</v>
      </c>
      <c r="B8041" t="s">
        <v>1509</v>
      </c>
      <c r="C8041" t="s">
        <v>20</v>
      </c>
      <c r="D8041" s="7">
        <v>0.1</v>
      </c>
      <c r="E8041" s="6" t="s">
        <v>17</v>
      </c>
      <c r="F8041" t="s">
        <v>1576</v>
      </c>
      <c r="G8041" t="str">
        <f t="shared" si="15871"/>
        <v>DL2020009</v>
      </c>
      <c r="H8041" t="str">
        <f t="shared" si="15928"/>
        <v>22</v>
      </c>
      <c r="I8041" t="str">
        <f t="shared" si="15929"/>
        <v>Stillehavsoesters_22_20201126_DL2020009_FrederiksvaerkGym</v>
      </c>
      <c r="J8041" t="str">
        <f t="shared" si="15930"/>
        <v>Stillehavsoesters</v>
      </c>
      <c r="K8041" t="str">
        <f t="shared" si="15931"/>
        <v>eDNA</v>
      </c>
      <c r="L8041" t="str">
        <f t="shared" si="15932"/>
        <v>No Ct</v>
      </c>
      <c r="M8041" t="str">
        <f t="shared" si="15933"/>
        <v/>
      </c>
      <c r="N8041" t="str">
        <f t="shared" si="15934"/>
        <v/>
      </c>
      <c r="O8041" t="str">
        <f t="shared" si="15935"/>
        <v/>
      </c>
    </row>
    <row r="8042" spans="1:24" x14ac:dyDescent="0.25">
      <c r="A8042" t="s">
        <v>404</v>
      </c>
      <c r="B8042" t="s">
        <v>692</v>
      </c>
      <c r="C8042" t="s">
        <v>13</v>
      </c>
      <c r="D8042" s="7">
        <v>0.1</v>
      </c>
      <c r="E8042" s="6">
        <v>23.86</v>
      </c>
      <c r="F8042" t="s">
        <v>1576</v>
      </c>
      <c r="G8042" t="str">
        <f t="shared" si="15871"/>
        <v>DL2020009</v>
      </c>
      <c r="H8042" t="str">
        <f t="shared" si="15928"/>
        <v>23</v>
      </c>
      <c r="I8042" t="str">
        <f t="shared" si="15929"/>
        <v>SortmundetKutling_23_20201126_DL2020009_FrederiksvaerkGym</v>
      </c>
      <c r="J8042" t="str">
        <f t="shared" si="15930"/>
        <v>SortmundetKutling</v>
      </c>
      <c r="K8042" t="str">
        <f t="shared" si="15931"/>
        <v>PosK</v>
      </c>
      <c r="L8042">
        <f t="shared" si="15932"/>
        <v>23.86</v>
      </c>
      <c r="M8042">
        <f t="shared" si="15933"/>
        <v>23.86</v>
      </c>
      <c r="N8042">
        <f t="shared" si="15934"/>
        <v>40.700000000000003</v>
      </c>
      <c r="O8042">
        <f t="shared" si="15935"/>
        <v>0</v>
      </c>
      <c r="Q8042">
        <f t="shared" ref="Q8042" si="15978">IF(L8044="No Ct",0,L8044)</f>
        <v>0</v>
      </c>
      <c r="R8042">
        <f t="shared" ref="R8042" si="15979">IF(L8045="No Ct",0,L8045)</f>
        <v>0</v>
      </c>
      <c r="S8042" t="str">
        <f t="shared" ref="S8042" si="15980">IF(AND(M8042&gt;0,N8042=0),"Valid","Invalid")</f>
        <v>Invalid</v>
      </c>
      <c r="T8042" t="str">
        <f t="shared" ref="T8042" si="15981">IF(OR(Q8042&gt;1,R8042&gt;1),"Present","Absent")</f>
        <v>Absent</v>
      </c>
      <c r="U8042" t="str">
        <f t="shared" ref="U8042" si="15982">IF(OR(AND(Q8042&gt;1,Q8042&lt;41),AND(R8042&gt;1,R8042&lt;41)),"Ct&lt;41","Ct&gt;41")</f>
        <v>Ct&gt;41</v>
      </c>
      <c r="V8042" t="str">
        <f>VLOOKUP(J8042,Datasæt_Analysesystemer!$C$2:$D$68,2,FALSE)</f>
        <v>Sortmundet kutling</v>
      </c>
      <c r="W8042" t="str">
        <f t="shared" ref="W8042" si="15983">MID(F8042,10,9)</f>
        <v>DL2020009</v>
      </c>
      <c r="X8042" t="str">
        <f t="shared" ref="X8042" si="15984">W8042&amp;"_"&amp;V8042&amp;"_"&amp;S8042&amp;"_"&amp;T8042&amp;"_"&amp;U8042</f>
        <v>DL2020009_Sortmundet kutling_Invalid_Absent_Ct&gt;41</v>
      </c>
    </row>
    <row r="8043" spans="1:24" x14ac:dyDescent="0.25">
      <c r="A8043" t="s">
        <v>406</v>
      </c>
      <c r="B8043" t="s">
        <v>693</v>
      </c>
      <c r="C8043" t="s">
        <v>16</v>
      </c>
      <c r="D8043" s="7">
        <v>0.1</v>
      </c>
      <c r="E8043" s="6">
        <v>40.700000000000003</v>
      </c>
      <c r="F8043" t="s">
        <v>1576</v>
      </c>
      <c r="G8043" t="str">
        <f t="shared" si="15871"/>
        <v>DL2020009</v>
      </c>
      <c r="H8043" t="str">
        <f t="shared" si="15928"/>
        <v>23</v>
      </c>
      <c r="I8043" t="str">
        <f t="shared" si="15929"/>
        <v>SortmundetKutling_23_20201126_DL2020009_FrederiksvaerkGym</v>
      </c>
      <c r="J8043" t="str">
        <f t="shared" si="15930"/>
        <v>SortmundetKutling</v>
      </c>
      <c r="K8043" t="str">
        <f t="shared" si="15931"/>
        <v>NegK</v>
      </c>
      <c r="L8043">
        <f t="shared" si="15932"/>
        <v>40.700000000000003</v>
      </c>
      <c r="M8043" t="str">
        <f t="shared" si="15933"/>
        <v/>
      </c>
      <c r="N8043" t="str">
        <f t="shared" si="15934"/>
        <v/>
      </c>
      <c r="O8043" t="str">
        <f t="shared" si="15935"/>
        <v/>
      </c>
    </row>
    <row r="8044" spans="1:24" x14ac:dyDescent="0.25">
      <c r="A8044" t="s">
        <v>408</v>
      </c>
      <c r="B8044" t="s">
        <v>694</v>
      </c>
      <c r="C8044" t="s">
        <v>20</v>
      </c>
      <c r="D8044" s="7">
        <v>0.1</v>
      </c>
      <c r="E8044" s="6" t="s">
        <v>17</v>
      </c>
      <c r="F8044" t="s">
        <v>1576</v>
      </c>
      <c r="G8044" t="str">
        <f t="shared" si="15871"/>
        <v>DL2020009</v>
      </c>
      <c r="H8044" t="str">
        <f t="shared" si="15928"/>
        <v>23</v>
      </c>
      <c r="I8044" t="str">
        <f t="shared" si="15929"/>
        <v>SortmundetKutling_23_20201126_DL2020009_FrederiksvaerkGym</v>
      </c>
      <c r="J8044" t="str">
        <f t="shared" si="15930"/>
        <v>SortmundetKutling</v>
      </c>
      <c r="K8044" t="str">
        <f t="shared" si="15931"/>
        <v>eDNA</v>
      </c>
      <c r="L8044" t="str">
        <f t="shared" si="15932"/>
        <v>No Ct</v>
      </c>
      <c r="M8044" t="str">
        <f t="shared" si="15933"/>
        <v/>
      </c>
      <c r="N8044" t="str">
        <f t="shared" si="15934"/>
        <v/>
      </c>
      <c r="O8044" t="str">
        <f t="shared" si="15935"/>
        <v/>
      </c>
    </row>
    <row r="8045" spans="1:24" x14ac:dyDescent="0.25">
      <c r="A8045" t="s">
        <v>410</v>
      </c>
      <c r="B8045" t="s">
        <v>694</v>
      </c>
      <c r="C8045" t="s">
        <v>20</v>
      </c>
      <c r="D8045" s="7">
        <v>0.1</v>
      </c>
      <c r="E8045" s="6" t="s">
        <v>17</v>
      </c>
      <c r="F8045" t="s">
        <v>1576</v>
      </c>
      <c r="G8045" t="str">
        <f t="shared" si="15871"/>
        <v>DL2020009</v>
      </c>
      <c r="H8045" t="str">
        <f t="shared" si="15928"/>
        <v>23</v>
      </c>
      <c r="I8045" t="str">
        <f t="shared" si="15929"/>
        <v>SortmundetKutling_23_20201126_DL2020009_FrederiksvaerkGym</v>
      </c>
      <c r="J8045" t="str">
        <f t="shared" si="15930"/>
        <v>SortmundetKutling</v>
      </c>
      <c r="K8045" t="str">
        <f t="shared" si="15931"/>
        <v>eDNA</v>
      </c>
      <c r="L8045" t="str">
        <f t="shared" si="15932"/>
        <v>No Ct</v>
      </c>
      <c r="M8045" t="str">
        <f t="shared" si="15933"/>
        <v/>
      </c>
      <c r="N8045" t="str">
        <f t="shared" si="15934"/>
        <v/>
      </c>
      <c r="O8045" t="str">
        <f t="shared" si="15935"/>
        <v/>
      </c>
    </row>
    <row r="8046" spans="1:24" x14ac:dyDescent="0.25">
      <c r="A8046" t="s">
        <v>411</v>
      </c>
      <c r="B8046" t="s">
        <v>695</v>
      </c>
      <c r="C8046" t="s">
        <v>13</v>
      </c>
      <c r="D8046" s="7">
        <v>0.1</v>
      </c>
      <c r="E8046" s="6">
        <v>22.9</v>
      </c>
      <c r="F8046" t="s">
        <v>1576</v>
      </c>
      <c r="G8046" t="str">
        <f t="shared" si="15871"/>
        <v>DL2020009</v>
      </c>
      <c r="H8046" t="str">
        <f t="shared" si="15928"/>
        <v>24</v>
      </c>
      <c r="I8046" t="str">
        <f t="shared" si="15929"/>
        <v>SortmundetKutling_24_20201126_DL2020009_FrederiksvaerkGym</v>
      </c>
      <c r="J8046" t="str">
        <f t="shared" si="15930"/>
        <v>SortmundetKutling</v>
      </c>
      <c r="K8046" t="str">
        <f t="shared" si="15931"/>
        <v>PosK</v>
      </c>
      <c r="L8046">
        <f t="shared" si="15932"/>
        <v>22.9</v>
      </c>
      <c r="M8046">
        <f t="shared" si="15933"/>
        <v>22.9</v>
      </c>
      <c r="N8046">
        <f t="shared" si="15934"/>
        <v>0</v>
      </c>
      <c r="O8046">
        <f t="shared" si="15935"/>
        <v>0</v>
      </c>
      <c r="Q8046">
        <f t="shared" ref="Q8046" si="15985">IF(L8048="No Ct",0,L8048)</f>
        <v>0</v>
      </c>
      <c r="R8046">
        <f t="shared" ref="R8046" si="15986">IF(L8049="No Ct",0,L8049)</f>
        <v>0</v>
      </c>
      <c r="S8046" t="str">
        <f t="shared" ref="S8046" si="15987">IF(AND(M8046&gt;0,N8046=0),"Valid","Invalid")</f>
        <v>Valid</v>
      </c>
      <c r="T8046" t="str">
        <f t="shared" ref="T8046" si="15988">IF(OR(Q8046&gt;1,R8046&gt;1),"Present","Absent")</f>
        <v>Absent</v>
      </c>
      <c r="U8046" t="str">
        <f t="shared" ref="U8046" si="15989">IF(OR(AND(Q8046&gt;1,Q8046&lt;41),AND(R8046&gt;1,R8046&lt;41)),"Ct&lt;41","Ct&gt;41")</f>
        <v>Ct&gt;41</v>
      </c>
      <c r="V8046" t="str">
        <f>VLOOKUP(J8046,Datasæt_Analysesystemer!$C$2:$D$68,2,FALSE)</f>
        <v>Sortmundet kutling</v>
      </c>
      <c r="W8046" t="str">
        <f t="shared" ref="W8046" si="15990">MID(F8046,10,9)</f>
        <v>DL2020009</v>
      </c>
      <c r="X8046" t="str">
        <f t="shared" ref="X8046" si="15991">W8046&amp;"_"&amp;V8046&amp;"_"&amp;S8046&amp;"_"&amp;T8046&amp;"_"&amp;U8046</f>
        <v>DL2020009_Sortmundet kutling_Valid_Absent_Ct&gt;41</v>
      </c>
    </row>
    <row r="8047" spans="1:24" x14ac:dyDescent="0.25">
      <c r="A8047" t="s">
        <v>413</v>
      </c>
      <c r="B8047" t="s">
        <v>696</v>
      </c>
      <c r="C8047" t="s">
        <v>16</v>
      </c>
      <c r="D8047" s="7">
        <v>0.1</v>
      </c>
      <c r="E8047" s="6" t="s">
        <v>17</v>
      </c>
      <c r="F8047" t="s">
        <v>1576</v>
      </c>
      <c r="G8047" t="str">
        <f t="shared" si="15871"/>
        <v>DL2020009</v>
      </c>
      <c r="H8047" t="str">
        <f t="shared" si="15928"/>
        <v>24</v>
      </c>
      <c r="I8047" t="str">
        <f t="shared" si="15929"/>
        <v>SortmundetKutling_24_20201126_DL2020009_FrederiksvaerkGym</v>
      </c>
      <c r="J8047" t="str">
        <f t="shared" si="15930"/>
        <v>SortmundetKutling</v>
      </c>
      <c r="K8047" t="str">
        <f t="shared" si="15931"/>
        <v>NegK</v>
      </c>
      <c r="L8047" t="str">
        <f t="shared" si="15932"/>
        <v>No Ct</v>
      </c>
      <c r="M8047" t="str">
        <f t="shared" si="15933"/>
        <v/>
      </c>
      <c r="N8047" t="str">
        <f t="shared" si="15934"/>
        <v/>
      </c>
      <c r="O8047" t="str">
        <f t="shared" si="15935"/>
        <v/>
      </c>
    </row>
    <row r="8048" spans="1:24" x14ac:dyDescent="0.25">
      <c r="A8048" t="s">
        <v>415</v>
      </c>
      <c r="B8048" t="s">
        <v>697</v>
      </c>
      <c r="C8048" t="s">
        <v>20</v>
      </c>
      <c r="D8048" s="7">
        <v>0.1</v>
      </c>
      <c r="E8048" s="6" t="s">
        <v>17</v>
      </c>
      <c r="F8048" t="s">
        <v>1576</v>
      </c>
      <c r="G8048" t="str">
        <f t="shared" si="15871"/>
        <v>DL2020009</v>
      </c>
      <c r="H8048" t="str">
        <f t="shared" si="15928"/>
        <v>24</v>
      </c>
      <c r="I8048" t="str">
        <f t="shared" si="15929"/>
        <v>SortmundetKutling_24_20201126_DL2020009_FrederiksvaerkGym</v>
      </c>
      <c r="J8048" t="str">
        <f t="shared" si="15930"/>
        <v>SortmundetKutling</v>
      </c>
      <c r="K8048" t="str">
        <f t="shared" si="15931"/>
        <v>eDNA</v>
      </c>
      <c r="L8048" t="str">
        <f t="shared" si="15932"/>
        <v>No Ct</v>
      </c>
      <c r="M8048" t="str">
        <f t="shared" si="15933"/>
        <v/>
      </c>
      <c r="N8048" t="str">
        <f t="shared" si="15934"/>
        <v/>
      </c>
      <c r="O8048" t="str">
        <f t="shared" si="15935"/>
        <v/>
      </c>
    </row>
    <row r="8049" spans="1:24" x14ac:dyDescent="0.25">
      <c r="A8049" t="s">
        <v>417</v>
      </c>
      <c r="B8049" t="s">
        <v>697</v>
      </c>
      <c r="C8049" t="s">
        <v>20</v>
      </c>
      <c r="D8049" s="7">
        <v>0.1</v>
      </c>
      <c r="E8049" s="6" t="s">
        <v>17</v>
      </c>
      <c r="F8049" t="s">
        <v>1576</v>
      </c>
      <c r="G8049" t="str">
        <f t="shared" si="15871"/>
        <v>DL2020009</v>
      </c>
      <c r="H8049" t="str">
        <f t="shared" si="15928"/>
        <v>24</v>
      </c>
      <c r="I8049" t="str">
        <f t="shared" si="15929"/>
        <v>SortmundetKutling_24_20201126_DL2020009_FrederiksvaerkGym</v>
      </c>
      <c r="J8049" t="str">
        <f t="shared" si="15930"/>
        <v>SortmundetKutling</v>
      </c>
      <c r="K8049" t="str">
        <f t="shared" si="15931"/>
        <v>eDNA</v>
      </c>
      <c r="L8049" t="str">
        <f t="shared" si="15932"/>
        <v>No Ct</v>
      </c>
      <c r="M8049" t="str">
        <f t="shared" si="15933"/>
        <v/>
      </c>
      <c r="N8049" t="str">
        <f t="shared" si="15934"/>
        <v/>
      </c>
      <c r="O8049" t="str">
        <f t="shared" si="15935"/>
        <v/>
      </c>
    </row>
    <row r="8050" spans="1:24" x14ac:dyDescent="0.25">
      <c r="A8050" t="s">
        <v>11</v>
      </c>
      <c r="B8050" t="s">
        <v>196</v>
      </c>
      <c r="C8050" t="s">
        <v>13</v>
      </c>
      <c r="D8050" s="7">
        <v>0.1</v>
      </c>
      <c r="E8050" s="7">
        <v>31.32</v>
      </c>
      <c r="F8050" t="s">
        <v>1577</v>
      </c>
      <c r="G8050" t="str">
        <f t="shared" ref="G8050:G8113" si="15992">MID(F8050,10,9)</f>
        <v>DL2020011</v>
      </c>
      <c r="H8050" t="str">
        <f t="shared" si="15928"/>
        <v>01</v>
      </c>
      <c r="I8050" t="str">
        <f t="shared" si="15929"/>
        <v>Skrubbe_01_20210429_DL2020011_KoegeGym</v>
      </c>
      <c r="J8050" t="str">
        <f t="shared" si="15930"/>
        <v>Skrubbe</v>
      </c>
      <c r="K8050" t="str">
        <f t="shared" si="15931"/>
        <v>PosK</v>
      </c>
      <c r="L8050">
        <f t="shared" si="15932"/>
        <v>31.32</v>
      </c>
      <c r="M8050">
        <f t="shared" si="15933"/>
        <v>31.32</v>
      </c>
      <c r="N8050">
        <f t="shared" si="15934"/>
        <v>0</v>
      </c>
      <c r="O8050">
        <f t="shared" si="15935"/>
        <v>37.01</v>
      </c>
      <c r="Q8050">
        <f t="shared" ref="Q8050" si="15993">IF(L8052="No Ct",0,L8052)</f>
        <v>37.01</v>
      </c>
      <c r="R8050">
        <f t="shared" ref="R8050" si="15994">IF(L8053="No Ct",0,L8053)</f>
        <v>0</v>
      </c>
      <c r="S8050" t="str">
        <f t="shared" ref="S8050" si="15995">IF(AND(M8050&gt;0,N8050=0),"Valid","Invalid")</f>
        <v>Valid</v>
      </c>
      <c r="T8050" t="str">
        <f t="shared" ref="T8050" si="15996">IF(OR(Q8050&gt;1,R8050&gt;1),"Present","Absent")</f>
        <v>Present</v>
      </c>
      <c r="U8050" t="str">
        <f t="shared" ref="U8050" si="15997">IF(OR(AND(Q8050&gt;1,Q8050&lt;41),AND(R8050&gt;1,R8050&lt;41)),"Ct&lt;41","Ct&gt;41")</f>
        <v>Ct&lt;41</v>
      </c>
      <c r="V8050" t="str">
        <f>VLOOKUP(J8050,Datasæt_Analysesystemer!$C$2:$D$68,2,FALSE)</f>
        <v>Skrubbe</v>
      </c>
      <c r="W8050" t="str">
        <f t="shared" ref="W8050" si="15998">MID(F8050,10,9)</f>
        <v>DL2020011</v>
      </c>
      <c r="X8050" t="str">
        <f t="shared" ref="X8050" si="15999">W8050&amp;"_"&amp;V8050&amp;"_"&amp;S8050&amp;"_"&amp;T8050&amp;"_"&amp;U8050</f>
        <v>DL2020011_Skrubbe_Valid_Present_Ct&lt;41</v>
      </c>
    </row>
    <row r="8051" spans="1:24" x14ac:dyDescent="0.25">
      <c r="A8051" t="s">
        <v>14</v>
      </c>
      <c r="B8051" t="s">
        <v>197</v>
      </c>
      <c r="C8051" t="s">
        <v>16</v>
      </c>
      <c r="D8051" s="7">
        <v>0.1</v>
      </c>
      <c r="E8051" s="6" t="s">
        <v>17</v>
      </c>
      <c r="F8051" t="s">
        <v>1577</v>
      </c>
      <c r="G8051" t="str">
        <f t="shared" si="15992"/>
        <v>DL2020011</v>
      </c>
      <c r="H8051" t="str">
        <f t="shared" si="15928"/>
        <v>01</v>
      </c>
      <c r="I8051" t="str">
        <f t="shared" si="15929"/>
        <v>Skrubbe_01_20210429_DL2020011_KoegeGym</v>
      </c>
      <c r="J8051" t="str">
        <f t="shared" si="15930"/>
        <v>Skrubbe</v>
      </c>
      <c r="K8051" t="str">
        <f t="shared" si="15931"/>
        <v>NegK</v>
      </c>
      <c r="L8051" t="str">
        <f t="shared" si="15932"/>
        <v>No Ct</v>
      </c>
      <c r="M8051" t="str">
        <f t="shared" si="15933"/>
        <v/>
      </c>
      <c r="N8051" t="str">
        <f t="shared" si="15934"/>
        <v/>
      </c>
      <c r="O8051" t="str">
        <f t="shared" si="15935"/>
        <v/>
      </c>
    </row>
    <row r="8052" spans="1:24" x14ac:dyDescent="0.25">
      <c r="A8052" t="s">
        <v>18</v>
      </c>
      <c r="B8052" t="s">
        <v>198</v>
      </c>
      <c r="C8052" t="s">
        <v>20</v>
      </c>
      <c r="D8052" s="7">
        <v>0.1</v>
      </c>
      <c r="E8052" s="7">
        <v>37.01</v>
      </c>
      <c r="F8052" t="s">
        <v>1577</v>
      </c>
      <c r="G8052" t="str">
        <f t="shared" si="15992"/>
        <v>DL2020011</v>
      </c>
      <c r="H8052" t="str">
        <f t="shared" si="15928"/>
        <v>01</v>
      </c>
      <c r="I8052" t="str">
        <f t="shared" si="15929"/>
        <v>Skrubbe_01_20210429_DL2020011_KoegeGym</v>
      </c>
      <c r="J8052" t="str">
        <f t="shared" si="15930"/>
        <v>Skrubbe</v>
      </c>
      <c r="K8052" t="str">
        <f t="shared" si="15931"/>
        <v>eDNA</v>
      </c>
      <c r="L8052">
        <f t="shared" si="15932"/>
        <v>37.01</v>
      </c>
      <c r="M8052" t="str">
        <f t="shared" si="15933"/>
        <v/>
      </c>
      <c r="N8052" t="str">
        <f t="shared" si="15934"/>
        <v/>
      </c>
      <c r="O8052" t="str">
        <f t="shared" si="15935"/>
        <v/>
      </c>
    </row>
    <row r="8053" spans="1:24" x14ac:dyDescent="0.25">
      <c r="A8053" t="s">
        <v>21</v>
      </c>
      <c r="B8053" t="s">
        <v>198</v>
      </c>
      <c r="C8053" t="s">
        <v>20</v>
      </c>
      <c r="D8053" s="7">
        <v>0.1</v>
      </c>
      <c r="E8053" s="6" t="s">
        <v>17</v>
      </c>
      <c r="F8053" t="s">
        <v>1577</v>
      </c>
      <c r="G8053" t="str">
        <f t="shared" si="15992"/>
        <v>DL2020011</v>
      </c>
      <c r="H8053" t="str">
        <f t="shared" si="15928"/>
        <v>01</v>
      </c>
      <c r="I8053" t="str">
        <f t="shared" si="15929"/>
        <v>Skrubbe_01_20210429_DL2020011_KoegeGym</v>
      </c>
      <c r="J8053" t="str">
        <f t="shared" si="15930"/>
        <v>Skrubbe</v>
      </c>
      <c r="K8053" t="str">
        <f t="shared" si="15931"/>
        <v>eDNA</v>
      </c>
      <c r="L8053" t="str">
        <f t="shared" si="15932"/>
        <v>No Ct</v>
      </c>
      <c r="M8053" t="str">
        <f t="shared" si="15933"/>
        <v/>
      </c>
      <c r="N8053" t="str">
        <f t="shared" si="15934"/>
        <v/>
      </c>
      <c r="O8053" t="str">
        <f t="shared" si="15935"/>
        <v/>
      </c>
    </row>
    <row r="8054" spans="1:24" x14ac:dyDescent="0.25">
      <c r="A8054" t="s">
        <v>199</v>
      </c>
      <c r="B8054" t="s">
        <v>200</v>
      </c>
      <c r="C8054" t="s">
        <v>13</v>
      </c>
      <c r="D8054" s="7">
        <v>0.1</v>
      </c>
      <c r="E8054" s="7">
        <v>32.72</v>
      </c>
      <c r="F8054" t="s">
        <v>1577</v>
      </c>
      <c r="G8054" t="str">
        <f t="shared" si="15992"/>
        <v>DL2020011</v>
      </c>
      <c r="H8054" t="str">
        <f t="shared" si="15928"/>
        <v>02</v>
      </c>
      <c r="I8054" t="str">
        <f t="shared" si="15929"/>
        <v>Skrubbe_02_20210429_DL2020011_KoegeGym</v>
      </c>
      <c r="J8054" t="str">
        <f t="shared" si="15930"/>
        <v>Skrubbe</v>
      </c>
      <c r="K8054" t="str">
        <f t="shared" si="15931"/>
        <v>PosK</v>
      </c>
      <c r="L8054">
        <f t="shared" si="15932"/>
        <v>32.72</v>
      </c>
      <c r="M8054">
        <f t="shared" si="15933"/>
        <v>32.72</v>
      </c>
      <c r="N8054">
        <f t="shared" si="15934"/>
        <v>0</v>
      </c>
      <c r="O8054">
        <f t="shared" si="15935"/>
        <v>0</v>
      </c>
      <c r="Q8054">
        <f t="shared" ref="Q8054" si="16000">IF(L8056="No Ct",0,L8056)</f>
        <v>0</v>
      </c>
      <c r="R8054">
        <f t="shared" ref="R8054" si="16001">IF(L8057="No Ct",0,L8057)</f>
        <v>0</v>
      </c>
      <c r="S8054" t="str">
        <f t="shared" ref="S8054" si="16002">IF(AND(M8054&gt;0,N8054=0),"Valid","Invalid")</f>
        <v>Valid</v>
      </c>
      <c r="T8054" t="str">
        <f t="shared" ref="T8054" si="16003">IF(OR(Q8054&gt;1,R8054&gt;1),"Present","Absent")</f>
        <v>Absent</v>
      </c>
      <c r="U8054" t="str">
        <f t="shared" ref="U8054" si="16004">IF(OR(AND(Q8054&gt;1,Q8054&lt;41),AND(R8054&gt;1,R8054&lt;41)),"Ct&lt;41","Ct&gt;41")</f>
        <v>Ct&gt;41</v>
      </c>
      <c r="V8054" t="str">
        <f>VLOOKUP(J8054,Datasæt_Analysesystemer!$C$2:$D$68,2,FALSE)</f>
        <v>Skrubbe</v>
      </c>
      <c r="W8054" t="str">
        <f t="shared" ref="W8054" si="16005">MID(F8054,10,9)</f>
        <v>DL2020011</v>
      </c>
      <c r="X8054" t="str">
        <f t="shared" ref="X8054" si="16006">W8054&amp;"_"&amp;V8054&amp;"_"&amp;S8054&amp;"_"&amp;T8054&amp;"_"&amp;U8054</f>
        <v>DL2020011_Skrubbe_Valid_Absent_Ct&gt;41</v>
      </c>
    </row>
    <row r="8055" spans="1:24" x14ac:dyDescent="0.25">
      <c r="A8055" t="s">
        <v>201</v>
      </c>
      <c r="B8055" t="s">
        <v>202</v>
      </c>
      <c r="C8055" t="s">
        <v>16</v>
      </c>
      <c r="D8055" s="7">
        <v>0.1</v>
      </c>
      <c r="E8055" s="6" t="s">
        <v>17</v>
      </c>
      <c r="F8055" t="s">
        <v>1577</v>
      </c>
      <c r="G8055" t="str">
        <f t="shared" si="15992"/>
        <v>DL2020011</v>
      </c>
      <c r="H8055" t="str">
        <f t="shared" si="15928"/>
        <v>02</v>
      </c>
      <c r="I8055" t="str">
        <f t="shared" si="15929"/>
        <v>Skrubbe_02_20210429_DL2020011_KoegeGym</v>
      </c>
      <c r="J8055" t="str">
        <f t="shared" si="15930"/>
        <v>Skrubbe</v>
      </c>
      <c r="K8055" t="str">
        <f t="shared" si="15931"/>
        <v>NegK</v>
      </c>
      <c r="L8055" t="str">
        <f t="shared" si="15932"/>
        <v>No Ct</v>
      </c>
      <c r="M8055" t="str">
        <f t="shared" si="15933"/>
        <v/>
      </c>
      <c r="N8055" t="str">
        <f t="shared" si="15934"/>
        <v/>
      </c>
      <c r="O8055" t="str">
        <f t="shared" si="15935"/>
        <v/>
      </c>
    </row>
    <row r="8056" spans="1:24" x14ac:dyDescent="0.25">
      <c r="A8056" t="s">
        <v>203</v>
      </c>
      <c r="B8056" t="s">
        <v>204</v>
      </c>
      <c r="C8056" t="s">
        <v>20</v>
      </c>
      <c r="D8056" s="7">
        <v>0.1</v>
      </c>
      <c r="E8056" s="6" t="s">
        <v>17</v>
      </c>
      <c r="F8056" t="s">
        <v>1577</v>
      </c>
      <c r="G8056" t="str">
        <f t="shared" si="15992"/>
        <v>DL2020011</v>
      </c>
      <c r="H8056" t="str">
        <f t="shared" si="15928"/>
        <v>02</v>
      </c>
      <c r="I8056" t="str">
        <f t="shared" si="15929"/>
        <v>Skrubbe_02_20210429_DL2020011_KoegeGym</v>
      </c>
      <c r="J8056" t="str">
        <f t="shared" si="15930"/>
        <v>Skrubbe</v>
      </c>
      <c r="K8056" t="str">
        <f t="shared" si="15931"/>
        <v>eDNA</v>
      </c>
      <c r="L8056" t="str">
        <f t="shared" si="15932"/>
        <v>No Ct</v>
      </c>
      <c r="M8056" t="str">
        <f t="shared" si="15933"/>
        <v/>
      </c>
      <c r="N8056" t="str">
        <f t="shared" si="15934"/>
        <v/>
      </c>
      <c r="O8056" t="str">
        <f t="shared" si="15935"/>
        <v/>
      </c>
    </row>
    <row r="8057" spans="1:24" x14ac:dyDescent="0.25">
      <c r="A8057" t="s">
        <v>205</v>
      </c>
      <c r="B8057" t="s">
        <v>204</v>
      </c>
      <c r="C8057" t="s">
        <v>20</v>
      </c>
      <c r="D8057" s="7">
        <v>0.1</v>
      </c>
      <c r="E8057" s="6" t="s">
        <v>17</v>
      </c>
      <c r="F8057" t="s">
        <v>1577</v>
      </c>
      <c r="G8057" t="str">
        <f t="shared" si="15992"/>
        <v>DL2020011</v>
      </c>
      <c r="H8057" t="str">
        <f t="shared" si="15928"/>
        <v>02</v>
      </c>
      <c r="I8057" t="str">
        <f t="shared" si="15929"/>
        <v>Skrubbe_02_20210429_DL2020011_KoegeGym</v>
      </c>
      <c r="J8057" t="str">
        <f t="shared" si="15930"/>
        <v>Skrubbe</v>
      </c>
      <c r="K8057" t="str">
        <f t="shared" si="15931"/>
        <v>eDNA</v>
      </c>
      <c r="L8057" t="str">
        <f t="shared" si="15932"/>
        <v>No Ct</v>
      </c>
      <c r="M8057" t="str">
        <f t="shared" si="15933"/>
        <v/>
      </c>
      <c r="N8057" t="str">
        <f t="shared" si="15934"/>
        <v/>
      </c>
      <c r="O8057" t="str">
        <f t="shared" si="15935"/>
        <v/>
      </c>
    </row>
    <row r="8058" spans="1:24" x14ac:dyDescent="0.25">
      <c r="A8058" t="s">
        <v>206</v>
      </c>
      <c r="B8058" t="s">
        <v>207</v>
      </c>
      <c r="C8058" t="s">
        <v>13</v>
      </c>
      <c r="D8058" s="7">
        <v>0.1</v>
      </c>
      <c r="E8058" s="6">
        <v>36.96</v>
      </c>
      <c r="F8058" t="s">
        <v>1577</v>
      </c>
      <c r="G8058" t="str">
        <f t="shared" si="15992"/>
        <v>DL2020011</v>
      </c>
      <c r="H8058" t="str">
        <f t="shared" si="15928"/>
        <v>03</v>
      </c>
      <c r="I8058" t="str">
        <f t="shared" si="15929"/>
        <v>Torsk_03_20210429_DL2020011_KoegeGym</v>
      </c>
      <c r="J8058" t="str">
        <f t="shared" si="15930"/>
        <v>Torsk</v>
      </c>
      <c r="K8058" t="str">
        <f t="shared" si="15931"/>
        <v>PosK</v>
      </c>
      <c r="L8058">
        <f t="shared" si="15932"/>
        <v>36.96</v>
      </c>
      <c r="M8058">
        <f t="shared" si="15933"/>
        <v>36.96</v>
      </c>
      <c r="N8058">
        <f t="shared" si="15934"/>
        <v>0</v>
      </c>
      <c r="O8058">
        <f t="shared" si="15935"/>
        <v>0</v>
      </c>
      <c r="Q8058">
        <f t="shared" ref="Q8058" si="16007">IF(L8060="No Ct",0,L8060)</f>
        <v>0</v>
      </c>
      <c r="R8058">
        <f t="shared" ref="R8058" si="16008">IF(L8061="No Ct",0,L8061)</f>
        <v>0</v>
      </c>
      <c r="S8058" t="str">
        <f t="shared" ref="S8058" si="16009">IF(AND(M8058&gt;0,N8058=0),"Valid","Invalid")</f>
        <v>Valid</v>
      </c>
      <c r="T8058" t="str">
        <f t="shared" ref="T8058" si="16010">IF(OR(Q8058&gt;1,R8058&gt;1),"Present","Absent")</f>
        <v>Absent</v>
      </c>
      <c r="U8058" t="str">
        <f t="shared" ref="U8058" si="16011">IF(OR(AND(Q8058&gt;1,Q8058&lt;41),AND(R8058&gt;1,R8058&lt;41)),"Ct&lt;41","Ct&gt;41")</f>
        <v>Ct&gt;41</v>
      </c>
      <c r="V8058" t="str">
        <f>VLOOKUP(J8058,Datasæt_Analysesystemer!$C$2:$D$68,2,FALSE)</f>
        <v>Torsk</v>
      </c>
      <c r="W8058" t="str">
        <f t="shared" ref="W8058" si="16012">MID(F8058,10,9)</f>
        <v>DL2020011</v>
      </c>
      <c r="X8058" t="str">
        <f t="shared" ref="X8058" si="16013">W8058&amp;"_"&amp;V8058&amp;"_"&amp;S8058&amp;"_"&amp;T8058&amp;"_"&amp;U8058</f>
        <v>DL2020011_Torsk_Valid_Absent_Ct&gt;41</v>
      </c>
    </row>
    <row r="8059" spans="1:24" x14ac:dyDescent="0.25">
      <c r="A8059" t="s">
        <v>208</v>
      </c>
      <c r="B8059" t="s">
        <v>209</v>
      </c>
      <c r="C8059" t="s">
        <v>16</v>
      </c>
      <c r="D8059" s="7">
        <v>0.1</v>
      </c>
      <c r="E8059" s="6" t="s">
        <v>17</v>
      </c>
      <c r="F8059" t="s">
        <v>1577</v>
      </c>
      <c r="G8059" t="str">
        <f t="shared" si="15992"/>
        <v>DL2020011</v>
      </c>
      <c r="H8059" t="str">
        <f t="shared" si="15928"/>
        <v>03</v>
      </c>
      <c r="I8059" t="str">
        <f t="shared" si="15929"/>
        <v>Torsk_03_20210429_DL2020011_KoegeGym</v>
      </c>
      <c r="J8059" t="str">
        <f t="shared" si="15930"/>
        <v>Torsk</v>
      </c>
      <c r="K8059" t="str">
        <f t="shared" si="15931"/>
        <v>NegK</v>
      </c>
      <c r="L8059" t="str">
        <f t="shared" si="15932"/>
        <v>No Ct</v>
      </c>
      <c r="M8059" t="str">
        <f t="shared" si="15933"/>
        <v/>
      </c>
      <c r="N8059" t="str">
        <f t="shared" si="15934"/>
        <v/>
      </c>
      <c r="O8059" t="str">
        <f t="shared" si="15935"/>
        <v/>
      </c>
    </row>
    <row r="8060" spans="1:24" x14ac:dyDescent="0.25">
      <c r="A8060" t="s">
        <v>210</v>
      </c>
      <c r="B8060" t="s">
        <v>211</v>
      </c>
      <c r="C8060" t="s">
        <v>20</v>
      </c>
      <c r="D8060" s="7">
        <v>0.1</v>
      </c>
      <c r="E8060" s="6" t="s">
        <v>17</v>
      </c>
      <c r="F8060" t="s">
        <v>1577</v>
      </c>
      <c r="G8060" t="str">
        <f t="shared" si="15992"/>
        <v>DL2020011</v>
      </c>
      <c r="H8060" t="str">
        <f t="shared" si="15928"/>
        <v>03</v>
      </c>
      <c r="I8060" t="str">
        <f t="shared" si="15929"/>
        <v>Torsk_03_20210429_DL2020011_KoegeGym</v>
      </c>
      <c r="J8060" t="str">
        <f t="shared" si="15930"/>
        <v>Torsk</v>
      </c>
      <c r="K8060" t="str">
        <f t="shared" si="15931"/>
        <v>eDNA</v>
      </c>
      <c r="L8060" t="str">
        <f t="shared" si="15932"/>
        <v>No Ct</v>
      </c>
      <c r="M8060" t="str">
        <f t="shared" si="15933"/>
        <v/>
      </c>
      <c r="N8060" t="str">
        <f t="shared" si="15934"/>
        <v/>
      </c>
      <c r="O8060" t="str">
        <f t="shared" si="15935"/>
        <v/>
      </c>
    </row>
    <row r="8061" spans="1:24" x14ac:dyDescent="0.25">
      <c r="A8061" t="s">
        <v>212</v>
      </c>
      <c r="B8061" t="s">
        <v>211</v>
      </c>
      <c r="C8061" t="s">
        <v>20</v>
      </c>
      <c r="D8061" s="7">
        <v>0.1</v>
      </c>
      <c r="E8061" s="6" t="s">
        <v>17</v>
      </c>
      <c r="F8061" t="s">
        <v>1577</v>
      </c>
      <c r="G8061" t="str">
        <f t="shared" si="15992"/>
        <v>DL2020011</v>
      </c>
      <c r="H8061" t="str">
        <f t="shared" si="15928"/>
        <v>03</v>
      </c>
      <c r="I8061" t="str">
        <f t="shared" si="15929"/>
        <v>Torsk_03_20210429_DL2020011_KoegeGym</v>
      </c>
      <c r="J8061" t="str">
        <f t="shared" si="15930"/>
        <v>Torsk</v>
      </c>
      <c r="K8061" t="str">
        <f t="shared" si="15931"/>
        <v>eDNA</v>
      </c>
      <c r="L8061" t="str">
        <f t="shared" si="15932"/>
        <v>No Ct</v>
      </c>
      <c r="M8061" t="str">
        <f t="shared" si="15933"/>
        <v/>
      </c>
      <c r="N8061" t="str">
        <f t="shared" si="15934"/>
        <v/>
      </c>
      <c r="O8061" t="str">
        <f t="shared" si="15935"/>
        <v/>
      </c>
    </row>
    <row r="8062" spans="1:24" x14ac:dyDescent="0.25">
      <c r="A8062" t="s">
        <v>213</v>
      </c>
      <c r="B8062" t="s">
        <v>214</v>
      </c>
      <c r="C8062" t="s">
        <v>13</v>
      </c>
      <c r="D8062" s="7">
        <v>0.1</v>
      </c>
      <c r="E8062" s="7">
        <v>38.99</v>
      </c>
      <c r="F8062" t="s">
        <v>1577</v>
      </c>
      <c r="G8062" t="str">
        <f t="shared" si="15992"/>
        <v>DL2020011</v>
      </c>
      <c r="H8062" t="str">
        <f t="shared" si="15928"/>
        <v>04</v>
      </c>
      <c r="I8062" t="str">
        <f t="shared" si="15929"/>
        <v>Torsk_04_20210429_DL2020011_KoegeGym</v>
      </c>
      <c r="J8062" t="str">
        <f t="shared" si="15930"/>
        <v>Torsk</v>
      </c>
      <c r="K8062" t="str">
        <f t="shared" si="15931"/>
        <v>PosK</v>
      </c>
      <c r="L8062">
        <f t="shared" si="15932"/>
        <v>38.99</v>
      </c>
      <c r="M8062">
        <f t="shared" si="15933"/>
        <v>38.99</v>
      </c>
      <c r="N8062">
        <f t="shared" si="15934"/>
        <v>0</v>
      </c>
      <c r="O8062">
        <f t="shared" si="15935"/>
        <v>38.340000000000003</v>
      </c>
      <c r="Q8062">
        <f t="shared" ref="Q8062" si="16014">IF(L8064="No Ct",0,L8064)</f>
        <v>0</v>
      </c>
      <c r="R8062">
        <f t="shared" ref="R8062" si="16015">IF(L8065="No Ct",0,L8065)</f>
        <v>38.340000000000003</v>
      </c>
      <c r="S8062" t="str">
        <f t="shared" ref="S8062" si="16016">IF(AND(M8062&gt;0,N8062=0),"Valid","Invalid")</f>
        <v>Valid</v>
      </c>
      <c r="T8062" t="str">
        <f t="shared" ref="T8062" si="16017">IF(OR(Q8062&gt;1,R8062&gt;1),"Present","Absent")</f>
        <v>Present</v>
      </c>
      <c r="U8062" t="str">
        <f t="shared" ref="U8062" si="16018">IF(OR(AND(Q8062&gt;1,Q8062&lt;41),AND(R8062&gt;1,R8062&lt;41)),"Ct&lt;41","Ct&gt;41")</f>
        <v>Ct&lt;41</v>
      </c>
      <c r="V8062" t="str">
        <f>VLOOKUP(J8062,Datasæt_Analysesystemer!$C$2:$D$68,2,FALSE)</f>
        <v>Torsk</v>
      </c>
      <c r="W8062" t="str">
        <f t="shared" ref="W8062" si="16019">MID(F8062,10,9)</f>
        <v>DL2020011</v>
      </c>
      <c r="X8062" t="str">
        <f t="shared" ref="X8062" si="16020">W8062&amp;"_"&amp;V8062&amp;"_"&amp;S8062&amp;"_"&amp;T8062&amp;"_"&amp;U8062</f>
        <v>DL2020011_Torsk_Valid_Present_Ct&lt;41</v>
      </c>
    </row>
    <row r="8063" spans="1:24" x14ac:dyDescent="0.25">
      <c r="A8063" t="s">
        <v>215</v>
      </c>
      <c r="B8063" t="s">
        <v>216</v>
      </c>
      <c r="C8063" t="s">
        <v>16</v>
      </c>
      <c r="D8063" s="7">
        <v>0.1</v>
      </c>
      <c r="E8063" s="6" t="s">
        <v>17</v>
      </c>
      <c r="F8063" t="s">
        <v>1577</v>
      </c>
      <c r="G8063" t="str">
        <f t="shared" si="15992"/>
        <v>DL2020011</v>
      </c>
      <c r="H8063" t="str">
        <f t="shared" si="15928"/>
        <v>04</v>
      </c>
      <c r="I8063" t="str">
        <f t="shared" si="15929"/>
        <v>Torsk_04_20210429_DL2020011_KoegeGym</v>
      </c>
      <c r="J8063" t="str">
        <f t="shared" si="15930"/>
        <v>Torsk</v>
      </c>
      <c r="K8063" t="str">
        <f t="shared" si="15931"/>
        <v>NegK</v>
      </c>
      <c r="L8063" t="str">
        <f t="shared" si="15932"/>
        <v>No Ct</v>
      </c>
      <c r="M8063" t="str">
        <f t="shared" si="15933"/>
        <v/>
      </c>
      <c r="N8063" t="str">
        <f t="shared" si="15934"/>
        <v/>
      </c>
      <c r="O8063" t="str">
        <f t="shared" si="15935"/>
        <v/>
      </c>
    </row>
    <row r="8064" spans="1:24" x14ac:dyDescent="0.25">
      <c r="A8064" t="s">
        <v>217</v>
      </c>
      <c r="B8064" t="s">
        <v>218</v>
      </c>
      <c r="C8064" t="s">
        <v>20</v>
      </c>
      <c r="D8064" s="7">
        <v>0.1</v>
      </c>
      <c r="E8064" s="6" t="s">
        <v>17</v>
      </c>
      <c r="F8064" t="s">
        <v>1577</v>
      </c>
      <c r="G8064" t="str">
        <f t="shared" si="15992"/>
        <v>DL2020011</v>
      </c>
      <c r="H8064" t="str">
        <f t="shared" si="15928"/>
        <v>04</v>
      </c>
      <c r="I8064" t="str">
        <f t="shared" si="15929"/>
        <v>Torsk_04_20210429_DL2020011_KoegeGym</v>
      </c>
      <c r="J8064" t="str">
        <f t="shared" si="15930"/>
        <v>Torsk</v>
      </c>
      <c r="K8064" t="str">
        <f t="shared" si="15931"/>
        <v>eDNA</v>
      </c>
      <c r="L8064" t="str">
        <f t="shared" si="15932"/>
        <v>No Ct</v>
      </c>
      <c r="M8064" t="str">
        <f t="shared" si="15933"/>
        <v/>
      </c>
      <c r="N8064" t="str">
        <f t="shared" si="15934"/>
        <v/>
      </c>
      <c r="O8064" t="str">
        <f t="shared" si="15935"/>
        <v/>
      </c>
    </row>
    <row r="8065" spans="1:24" x14ac:dyDescent="0.25">
      <c r="A8065" t="s">
        <v>219</v>
      </c>
      <c r="B8065" t="s">
        <v>218</v>
      </c>
      <c r="C8065" t="s">
        <v>20</v>
      </c>
      <c r="D8065" s="7">
        <v>0.1</v>
      </c>
      <c r="E8065" s="6">
        <v>38.340000000000003</v>
      </c>
      <c r="F8065" t="s">
        <v>1577</v>
      </c>
      <c r="G8065" t="str">
        <f t="shared" si="15992"/>
        <v>DL2020011</v>
      </c>
      <c r="H8065" t="str">
        <f t="shared" si="15928"/>
        <v>04</v>
      </c>
      <c r="I8065" t="str">
        <f t="shared" si="15929"/>
        <v>Torsk_04_20210429_DL2020011_KoegeGym</v>
      </c>
      <c r="J8065" t="str">
        <f t="shared" si="15930"/>
        <v>Torsk</v>
      </c>
      <c r="K8065" t="str">
        <f t="shared" si="15931"/>
        <v>eDNA</v>
      </c>
      <c r="L8065">
        <f t="shared" si="15932"/>
        <v>38.340000000000003</v>
      </c>
      <c r="M8065" t="str">
        <f t="shared" si="15933"/>
        <v/>
      </c>
      <c r="N8065" t="str">
        <f t="shared" si="15934"/>
        <v/>
      </c>
      <c r="O8065" t="str">
        <f t="shared" si="15935"/>
        <v/>
      </c>
    </row>
    <row r="8066" spans="1:24" x14ac:dyDescent="0.25">
      <c r="A8066" t="s">
        <v>220</v>
      </c>
      <c r="B8066" t="s">
        <v>221</v>
      </c>
      <c r="C8066" t="s">
        <v>13</v>
      </c>
      <c r="D8066" s="7">
        <v>0.1</v>
      </c>
      <c r="E8066" s="7">
        <v>39.04</v>
      </c>
      <c r="F8066" t="s">
        <v>1577</v>
      </c>
      <c r="G8066" t="str">
        <f t="shared" si="15992"/>
        <v>DL2020011</v>
      </c>
      <c r="H8066" t="str">
        <f t="shared" si="15928"/>
        <v>05</v>
      </c>
      <c r="I8066" t="str">
        <f t="shared" si="15929"/>
        <v>Sandmusling_05_20210429_DL2020011_KoegeGym</v>
      </c>
      <c r="J8066" t="str">
        <f t="shared" si="15930"/>
        <v>Sandmusling</v>
      </c>
      <c r="K8066" t="str">
        <f t="shared" si="15931"/>
        <v>PosK</v>
      </c>
      <c r="L8066">
        <f t="shared" si="15932"/>
        <v>39.04</v>
      </c>
      <c r="M8066">
        <f t="shared" si="15933"/>
        <v>39.04</v>
      </c>
      <c r="N8066">
        <f t="shared" si="15934"/>
        <v>0</v>
      </c>
      <c r="O8066">
        <f t="shared" si="15935"/>
        <v>65.53</v>
      </c>
      <c r="Q8066">
        <f t="shared" ref="Q8066" si="16021">IF(L8068="No Ct",0,L8068)</f>
        <v>32.56</v>
      </c>
      <c r="R8066">
        <f t="shared" ref="R8066" si="16022">IF(L8069="No Ct",0,L8069)</f>
        <v>32.97</v>
      </c>
      <c r="S8066" t="str">
        <f t="shared" ref="S8066" si="16023">IF(AND(M8066&gt;0,N8066=0),"Valid","Invalid")</f>
        <v>Valid</v>
      </c>
      <c r="T8066" t="str">
        <f t="shared" ref="T8066" si="16024">IF(OR(Q8066&gt;1,R8066&gt;1),"Present","Absent")</f>
        <v>Present</v>
      </c>
      <c r="U8066" t="str">
        <f t="shared" ref="U8066" si="16025">IF(OR(AND(Q8066&gt;1,Q8066&lt;41),AND(R8066&gt;1,R8066&lt;41)),"Ct&lt;41","Ct&gt;41")</f>
        <v>Ct&lt;41</v>
      </c>
      <c r="V8066" t="str">
        <f>VLOOKUP(J8066,Datasæt_Analysesystemer!$C$2:$D$68,2,FALSE)</f>
        <v>Sandmusling</v>
      </c>
      <c r="W8066" t="str">
        <f t="shared" ref="W8066" si="16026">MID(F8066,10,9)</f>
        <v>DL2020011</v>
      </c>
      <c r="X8066" t="str">
        <f t="shared" ref="X8066" si="16027">W8066&amp;"_"&amp;V8066&amp;"_"&amp;S8066&amp;"_"&amp;T8066&amp;"_"&amp;U8066</f>
        <v>DL2020011_Sandmusling_Valid_Present_Ct&lt;41</v>
      </c>
    </row>
    <row r="8067" spans="1:24" x14ac:dyDescent="0.25">
      <c r="A8067" t="s">
        <v>222</v>
      </c>
      <c r="B8067" t="s">
        <v>223</v>
      </c>
      <c r="C8067" t="s">
        <v>16</v>
      </c>
      <c r="D8067" s="7">
        <v>0.1</v>
      </c>
      <c r="E8067" s="6" t="s">
        <v>17</v>
      </c>
      <c r="F8067" t="s">
        <v>1577</v>
      </c>
      <c r="G8067" t="str">
        <f t="shared" si="15992"/>
        <v>DL2020011</v>
      </c>
      <c r="H8067" t="str">
        <f t="shared" si="15928"/>
        <v>05</v>
      </c>
      <c r="I8067" t="str">
        <f t="shared" si="15929"/>
        <v>Sandmusling_05_20210429_DL2020011_KoegeGym</v>
      </c>
      <c r="J8067" t="str">
        <f t="shared" si="15930"/>
        <v>Sandmusling</v>
      </c>
      <c r="K8067" t="str">
        <f t="shared" si="15931"/>
        <v>NegK</v>
      </c>
      <c r="L8067" t="str">
        <f t="shared" si="15932"/>
        <v>No Ct</v>
      </c>
      <c r="M8067" t="str">
        <f t="shared" si="15933"/>
        <v/>
      </c>
      <c r="N8067" t="str">
        <f t="shared" si="15934"/>
        <v/>
      </c>
      <c r="O8067" t="str">
        <f t="shared" si="15935"/>
        <v/>
      </c>
    </row>
    <row r="8068" spans="1:24" x14ac:dyDescent="0.25">
      <c r="A8068" t="s">
        <v>224</v>
      </c>
      <c r="B8068" t="s">
        <v>225</v>
      </c>
      <c r="C8068" t="s">
        <v>20</v>
      </c>
      <c r="D8068" s="7">
        <v>0.1</v>
      </c>
      <c r="E8068" s="6">
        <v>32.56</v>
      </c>
      <c r="F8068" t="s">
        <v>1577</v>
      </c>
      <c r="G8068" t="str">
        <f t="shared" si="15992"/>
        <v>DL2020011</v>
      </c>
      <c r="H8068" t="str">
        <f t="shared" si="15928"/>
        <v>05</v>
      </c>
      <c r="I8068" t="str">
        <f t="shared" si="15929"/>
        <v>Sandmusling_05_20210429_DL2020011_KoegeGym</v>
      </c>
      <c r="J8068" t="str">
        <f t="shared" si="15930"/>
        <v>Sandmusling</v>
      </c>
      <c r="K8068" t="str">
        <f t="shared" si="15931"/>
        <v>eDNA</v>
      </c>
      <c r="L8068">
        <f t="shared" si="15932"/>
        <v>32.56</v>
      </c>
      <c r="M8068" t="str">
        <f t="shared" si="15933"/>
        <v/>
      </c>
      <c r="N8068" t="str">
        <f t="shared" si="15934"/>
        <v/>
      </c>
      <c r="O8068" t="str">
        <f t="shared" si="15935"/>
        <v/>
      </c>
    </row>
    <row r="8069" spans="1:24" x14ac:dyDescent="0.25">
      <c r="A8069" t="s">
        <v>226</v>
      </c>
      <c r="B8069" t="s">
        <v>225</v>
      </c>
      <c r="C8069" t="s">
        <v>20</v>
      </c>
      <c r="D8069" s="7">
        <v>0.1</v>
      </c>
      <c r="E8069" s="6">
        <v>32.97</v>
      </c>
      <c r="F8069" t="s">
        <v>1577</v>
      </c>
      <c r="G8069" t="str">
        <f t="shared" si="15992"/>
        <v>DL2020011</v>
      </c>
      <c r="H8069" t="str">
        <f t="shared" si="15928"/>
        <v>05</v>
      </c>
      <c r="I8069" t="str">
        <f t="shared" si="15929"/>
        <v>Sandmusling_05_20210429_DL2020011_KoegeGym</v>
      </c>
      <c r="J8069" t="str">
        <f t="shared" si="15930"/>
        <v>Sandmusling</v>
      </c>
      <c r="K8069" t="str">
        <f t="shared" si="15931"/>
        <v>eDNA</v>
      </c>
      <c r="L8069">
        <f t="shared" si="15932"/>
        <v>32.97</v>
      </c>
      <c r="M8069" t="str">
        <f t="shared" si="15933"/>
        <v/>
      </c>
      <c r="N8069" t="str">
        <f t="shared" si="15934"/>
        <v/>
      </c>
      <c r="O8069" t="str">
        <f t="shared" si="15935"/>
        <v/>
      </c>
    </row>
    <row r="8070" spans="1:24" x14ac:dyDescent="0.25">
      <c r="A8070" t="s">
        <v>227</v>
      </c>
      <c r="B8070" t="s">
        <v>228</v>
      </c>
      <c r="C8070" t="s">
        <v>13</v>
      </c>
      <c r="D8070" s="7">
        <v>0.1</v>
      </c>
      <c r="E8070" s="6">
        <v>33.020000000000003</v>
      </c>
      <c r="F8070" t="s">
        <v>1577</v>
      </c>
      <c r="G8070" t="str">
        <f t="shared" si="15992"/>
        <v>DL2020011</v>
      </c>
      <c r="H8070" t="str">
        <f t="shared" si="15928"/>
        <v>06</v>
      </c>
      <c r="I8070" t="str">
        <f t="shared" si="15929"/>
        <v>Sandmusling_06_20210429_DL2020011_KoegeGym</v>
      </c>
      <c r="J8070" t="str">
        <f t="shared" si="15930"/>
        <v>Sandmusling</v>
      </c>
      <c r="K8070" t="str">
        <f t="shared" si="15931"/>
        <v>PosK</v>
      </c>
      <c r="L8070">
        <f t="shared" si="15932"/>
        <v>33.020000000000003</v>
      </c>
      <c r="M8070">
        <f t="shared" si="15933"/>
        <v>33.020000000000003</v>
      </c>
      <c r="N8070">
        <f t="shared" si="15934"/>
        <v>0</v>
      </c>
      <c r="O8070">
        <f t="shared" si="15935"/>
        <v>65.52</v>
      </c>
      <c r="Q8070">
        <f t="shared" ref="Q8070" si="16028">IF(L8072="No Ct",0,L8072)</f>
        <v>32.69</v>
      </c>
      <c r="R8070">
        <f t="shared" ref="R8070" si="16029">IF(L8073="No Ct",0,L8073)</f>
        <v>32.83</v>
      </c>
      <c r="S8070" t="str">
        <f t="shared" ref="S8070" si="16030">IF(AND(M8070&gt;0,N8070=0),"Valid","Invalid")</f>
        <v>Valid</v>
      </c>
      <c r="T8070" t="str">
        <f t="shared" ref="T8070" si="16031">IF(OR(Q8070&gt;1,R8070&gt;1),"Present","Absent")</f>
        <v>Present</v>
      </c>
      <c r="U8070" t="str">
        <f t="shared" ref="U8070" si="16032">IF(OR(AND(Q8070&gt;1,Q8070&lt;41),AND(R8070&gt;1,R8070&lt;41)),"Ct&lt;41","Ct&gt;41")</f>
        <v>Ct&lt;41</v>
      </c>
      <c r="V8070" t="str">
        <f>VLOOKUP(J8070,Datasæt_Analysesystemer!$C$2:$D$68,2,FALSE)</f>
        <v>Sandmusling</v>
      </c>
      <c r="W8070" t="str">
        <f t="shared" ref="W8070" si="16033">MID(F8070,10,9)</f>
        <v>DL2020011</v>
      </c>
      <c r="X8070" t="str">
        <f t="shared" ref="X8070" si="16034">W8070&amp;"_"&amp;V8070&amp;"_"&amp;S8070&amp;"_"&amp;T8070&amp;"_"&amp;U8070</f>
        <v>DL2020011_Sandmusling_Valid_Present_Ct&lt;41</v>
      </c>
    </row>
    <row r="8071" spans="1:24" x14ac:dyDescent="0.25">
      <c r="A8071" t="s">
        <v>229</v>
      </c>
      <c r="B8071" t="s">
        <v>230</v>
      </c>
      <c r="C8071" t="s">
        <v>16</v>
      </c>
      <c r="D8071" s="7">
        <v>0.1</v>
      </c>
      <c r="E8071" s="6" t="s">
        <v>17</v>
      </c>
      <c r="F8071" t="s">
        <v>1577</v>
      </c>
      <c r="G8071" t="str">
        <f t="shared" si="15992"/>
        <v>DL2020011</v>
      </c>
      <c r="H8071" t="str">
        <f t="shared" si="15928"/>
        <v>06</v>
      </c>
      <c r="I8071" t="str">
        <f t="shared" si="15929"/>
        <v>Sandmusling_06_20210429_DL2020011_KoegeGym</v>
      </c>
      <c r="J8071" t="str">
        <f t="shared" si="15930"/>
        <v>Sandmusling</v>
      </c>
      <c r="K8071" t="str">
        <f t="shared" si="15931"/>
        <v>NegK</v>
      </c>
      <c r="L8071" t="str">
        <f t="shared" si="15932"/>
        <v>No Ct</v>
      </c>
      <c r="M8071" t="str">
        <f t="shared" si="15933"/>
        <v/>
      </c>
      <c r="N8071" t="str">
        <f t="shared" si="15934"/>
        <v/>
      </c>
      <c r="O8071" t="str">
        <f t="shared" si="15935"/>
        <v/>
      </c>
    </row>
    <row r="8072" spans="1:24" x14ac:dyDescent="0.25">
      <c r="A8072" t="s">
        <v>231</v>
      </c>
      <c r="B8072" t="s">
        <v>232</v>
      </c>
      <c r="C8072" t="s">
        <v>20</v>
      </c>
      <c r="D8072" s="7">
        <v>0.1</v>
      </c>
      <c r="E8072" s="7">
        <v>32.69</v>
      </c>
      <c r="F8072" t="s">
        <v>1577</v>
      </c>
      <c r="G8072" t="str">
        <f t="shared" si="15992"/>
        <v>DL2020011</v>
      </c>
      <c r="H8072" t="str">
        <f t="shared" si="15928"/>
        <v>06</v>
      </c>
      <c r="I8072" t="str">
        <f t="shared" si="15929"/>
        <v>Sandmusling_06_20210429_DL2020011_KoegeGym</v>
      </c>
      <c r="J8072" t="str">
        <f t="shared" si="15930"/>
        <v>Sandmusling</v>
      </c>
      <c r="K8072" t="str">
        <f t="shared" si="15931"/>
        <v>eDNA</v>
      </c>
      <c r="L8072">
        <f t="shared" si="15932"/>
        <v>32.69</v>
      </c>
      <c r="M8072" t="str">
        <f t="shared" si="15933"/>
        <v/>
      </c>
      <c r="N8072" t="str">
        <f t="shared" si="15934"/>
        <v/>
      </c>
      <c r="O8072" t="str">
        <f t="shared" si="15935"/>
        <v/>
      </c>
    </row>
    <row r="8073" spans="1:24" x14ac:dyDescent="0.25">
      <c r="A8073" t="s">
        <v>233</v>
      </c>
      <c r="B8073" t="s">
        <v>232</v>
      </c>
      <c r="C8073" t="s">
        <v>20</v>
      </c>
      <c r="D8073" s="7">
        <v>0.1</v>
      </c>
      <c r="E8073" s="7">
        <v>32.83</v>
      </c>
      <c r="F8073" t="s">
        <v>1577</v>
      </c>
      <c r="G8073" t="str">
        <f t="shared" si="15992"/>
        <v>DL2020011</v>
      </c>
      <c r="H8073" t="str">
        <f t="shared" si="15928"/>
        <v>06</v>
      </c>
      <c r="I8073" t="str">
        <f t="shared" si="15929"/>
        <v>Sandmusling_06_20210429_DL2020011_KoegeGym</v>
      </c>
      <c r="J8073" t="str">
        <f t="shared" si="15930"/>
        <v>Sandmusling</v>
      </c>
      <c r="K8073" t="str">
        <f t="shared" si="15931"/>
        <v>eDNA</v>
      </c>
      <c r="L8073">
        <f t="shared" si="15932"/>
        <v>32.83</v>
      </c>
      <c r="M8073" t="str">
        <f t="shared" si="15933"/>
        <v/>
      </c>
      <c r="N8073" t="str">
        <f t="shared" si="15934"/>
        <v/>
      </c>
      <c r="O8073" t="str">
        <f t="shared" si="15935"/>
        <v/>
      </c>
    </row>
    <row r="8074" spans="1:24" x14ac:dyDescent="0.25">
      <c r="A8074" t="s">
        <v>234</v>
      </c>
      <c r="B8074" t="s">
        <v>235</v>
      </c>
      <c r="C8074" t="s">
        <v>13</v>
      </c>
      <c r="D8074" s="7">
        <v>0.1</v>
      </c>
      <c r="E8074" s="7">
        <v>36.06</v>
      </c>
      <c r="F8074" t="s">
        <v>1577</v>
      </c>
      <c r="G8074" t="str">
        <f t="shared" si="15992"/>
        <v>DL2020011</v>
      </c>
      <c r="H8074" t="str">
        <f t="shared" si="15928"/>
        <v>07</v>
      </c>
      <c r="I8074" t="str">
        <f t="shared" si="15929"/>
        <v>AmerikanskRibbegople_07_20210429_DL2020011_KoegeGym</v>
      </c>
      <c r="J8074" t="str">
        <f t="shared" si="15930"/>
        <v>AmerikanskRibbegople</v>
      </c>
      <c r="K8074" t="str">
        <f t="shared" si="15931"/>
        <v>PosK</v>
      </c>
      <c r="L8074">
        <f t="shared" si="15932"/>
        <v>36.06</v>
      </c>
      <c r="M8074">
        <f t="shared" si="15933"/>
        <v>36.06</v>
      </c>
      <c r="N8074">
        <f t="shared" si="15934"/>
        <v>0</v>
      </c>
      <c r="O8074">
        <f t="shared" si="15935"/>
        <v>49.97</v>
      </c>
      <c r="Q8074">
        <f t="shared" ref="Q8074" si="16035">IF(L8076="No Ct",0,L8076)</f>
        <v>25.16</v>
      </c>
      <c r="R8074">
        <f t="shared" ref="R8074" si="16036">IF(L8077="No Ct",0,L8077)</f>
        <v>24.81</v>
      </c>
      <c r="S8074" t="str">
        <f t="shared" ref="S8074" si="16037">IF(AND(M8074&gt;0,N8074=0),"Valid","Invalid")</f>
        <v>Valid</v>
      </c>
      <c r="T8074" t="str">
        <f t="shared" ref="T8074" si="16038">IF(OR(Q8074&gt;1,R8074&gt;1),"Present","Absent")</f>
        <v>Present</v>
      </c>
      <c r="U8074" t="str">
        <f t="shared" ref="U8074" si="16039">IF(OR(AND(Q8074&gt;1,Q8074&lt;41),AND(R8074&gt;1,R8074&lt;41)),"Ct&lt;41","Ct&gt;41")</f>
        <v>Ct&lt;41</v>
      </c>
      <c r="V8074" t="str">
        <f>VLOOKUP(J8074,Datasæt_Analysesystemer!$C$2:$D$68,2,FALSE)</f>
        <v>Amerikansk ribbegople</v>
      </c>
      <c r="W8074" t="str">
        <f t="shared" ref="W8074" si="16040">MID(F8074,10,9)</f>
        <v>DL2020011</v>
      </c>
      <c r="X8074" t="str">
        <f t="shared" ref="X8074" si="16041">W8074&amp;"_"&amp;V8074&amp;"_"&amp;S8074&amp;"_"&amp;T8074&amp;"_"&amp;U8074</f>
        <v>DL2020011_Amerikansk ribbegople_Valid_Present_Ct&lt;41</v>
      </c>
    </row>
    <row r="8075" spans="1:24" x14ac:dyDescent="0.25">
      <c r="A8075" t="s">
        <v>236</v>
      </c>
      <c r="B8075" t="s">
        <v>237</v>
      </c>
      <c r="C8075" t="s">
        <v>16</v>
      </c>
      <c r="D8075" s="7">
        <v>0.1</v>
      </c>
      <c r="E8075" s="6" t="s">
        <v>17</v>
      </c>
      <c r="F8075" t="s">
        <v>1577</v>
      </c>
      <c r="G8075" t="str">
        <f t="shared" si="15992"/>
        <v>DL2020011</v>
      </c>
      <c r="H8075" t="str">
        <f t="shared" si="15928"/>
        <v>07</v>
      </c>
      <c r="I8075" t="str">
        <f t="shared" si="15929"/>
        <v>AmerikanskRibbegople_07_20210429_DL2020011_KoegeGym</v>
      </c>
      <c r="J8075" t="str">
        <f t="shared" si="15930"/>
        <v>AmerikanskRibbegople</v>
      </c>
      <c r="K8075" t="str">
        <f t="shared" si="15931"/>
        <v>NegK</v>
      </c>
      <c r="L8075" t="str">
        <f t="shared" si="15932"/>
        <v>No Ct</v>
      </c>
      <c r="M8075" t="str">
        <f t="shared" si="15933"/>
        <v/>
      </c>
      <c r="N8075" t="str">
        <f t="shared" si="15934"/>
        <v/>
      </c>
      <c r="O8075" t="str">
        <f t="shared" si="15935"/>
        <v/>
      </c>
    </row>
    <row r="8076" spans="1:24" x14ac:dyDescent="0.25">
      <c r="A8076" t="s">
        <v>238</v>
      </c>
      <c r="B8076" t="s">
        <v>239</v>
      </c>
      <c r="C8076" t="s">
        <v>20</v>
      </c>
      <c r="D8076" s="7">
        <v>0.1</v>
      </c>
      <c r="E8076" s="7">
        <v>25.16</v>
      </c>
      <c r="F8076" t="s">
        <v>1577</v>
      </c>
      <c r="G8076" t="str">
        <f t="shared" si="15992"/>
        <v>DL2020011</v>
      </c>
      <c r="H8076" t="str">
        <f t="shared" si="15928"/>
        <v>07</v>
      </c>
      <c r="I8076" t="str">
        <f t="shared" si="15929"/>
        <v>AmerikanskRibbegople_07_20210429_DL2020011_KoegeGym</v>
      </c>
      <c r="J8076" t="str">
        <f t="shared" si="15930"/>
        <v>AmerikanskRibbegople</v>
      </c>
      <c r="K8076" t="str">
        <f t="shared" si="15931"/>
        <v>eDNA</v>
      </c>
      <c r="L8076">
        <f t="shared" si="15932"/>
        <v>25.16</v>
      </c>
      <c r="M8076" t="str">
        <f t="shared" si="15933"/>
        <v/>
      </c>
      <c r="N8076" t="str">
        <f t="shared" si="15934"/>
        <v/>
      </c>
      <c r="O8076" t="str">
        <f t="shared" si="15935"/>
        <v/>
      </c>
    </row>
    <row r="8077" spans="1:24" x14ac:dyDescent="0.25">
      <c r="A8077" t="s">
        <v>240</v>
      </c>
      <c r="B8077" t="s">
        <v>239</v>
      </c>
      <c r="C8077" t="s">
        <v>20</v>
      </c>
      <c r="D8077" s="7">
        <v>0.1</v>
      </c>
      <c r="E8077" s="7">
        <v>24.81</v>
      </c>
      <c r="F8077" t="s">
        <v>1577</v>
      </c>
      <c r="G8077" t="str">
        <f t="shared" si="15992"/>
        <v>DL2020011</v>
      </c>
      <c r="H8077" t="str">
        <f t="shared" si="15928"/>
        <v>07</v>
      </c>
      <c r="I8077" t="str">
        <f t="shared" si="15929"/>
        <v>AmerikanskRibbegople_07_20210429_DL2020011_KoegeGym</v>
      </c>
      <c r="J8077" t="str">
        <f t="shared" si="15930"/>
        <v>AmerikanskRibbegople</v>
      </c>
      <c r="K8077" t="str">
        <f t="shared" si="15931"/>
        <v>eDNA</v>
      </c>
      <c r="L8077">
        <f t="shared" si="15932"/>
        <v>24.81</v>
      </c>
      <c r="M8077" t="str">
        <f t="shared" si="15933"/>
        <v/>
      </c>
      <c r="N8077" t="str">
        <f t="shared" si="15934"/>
        <v/>
      </c>
      <c r="O8077" t="str">
        <f t="shared" si="15935"/>
        <v/>
      </c>
    </row>
    <row r="8078" spans="1:24" x14ac:dyDescent="0.25">
      <c r="A8078" t="s">
        <v>241</v>
      </c>
      <c r="B8078" t="s">
        <v>242</v>
      </c>
      <c r="C8078" t="s">
        <v>13</v>
      </c>
      <c r="D8078" s="7">
        <v>0.1</v>
      </c>
      <c r="E8078" s="6">
        <v>42.8</v>
      </c>
      <c r="F8078" t="s">
        <v>1577</v>
      </c>
      <c r="G8078" t="str">
        <f t="shared" si="15992"/>
        <v>DL2020011</v>
      </c>
      <c r="H8078" t="str">
        <f t="shared" si="15928"/>
        <v>08</v>
      </c>
      <c r="I8078" t="str">
        <f t="shared" si="15929"/>
        <v>AmerikanskRibbegople_08_20210429_DL2020011_KoegeGym</v>
      </c>
      <c r="J8078" t="str">
        <f t="shared" si="15930"/>
        <v>AmerikanskRibbegople</v>
      </c>
      <c r="K8078" t="str">
        <f t="shared" si="15931"/>
        <v>PosK</v>
      </c>
      <c r="L8078">
        <f t="shared" si="15932"/>
        <v>42.8</v>
      </c>
      <c r="M8078">
        <f t="shared" si="15933"/>
        <v>42.8</v>
      </c>
      <c r="N8078">
        <f t="shared" si="15934"/>
        <v>0</v>
      </c>
      <c r="O8078">
        <f t="shared" si="15935"/>
        <v>48.94</v>
      </c>
      <c r="Q8078">
        <f t="shared" ref="Q8078" si="16042">IF(L8080="No Ct",0,L8080)</f>
        <v>24.58</v>
      </c>
      <c r="R8078">
        <f t="shared" ref="R8078" si="16043">IF(L8081="No Ct",0,L8081)</f>
        <v>24.36</v>
      </c>
      <c r="S8078" t="str">
        <f t="shared" ref="S8078" si="16044">IF(AND(M8078&gt;0,N8078=0),"Valid","Invalid")</f>
        <v>Valid</v>
      </c>
      <c r="T8078" t="str">
        <f t="shared" ref="T8078" si="16045">IF(OR(Q8078&gt;1,R8078&gt;1),"Present","Absent")</f>
        <v>Present</v>
      </c>
      <c r="U8078" t="str">
        <f t="shared" ref="U8078" si="16046">IF(OR(AND(Q8078&gt;1,Q8078&lt;41),AND(R8078&gt;1,R8078&lt;41)),"Ct&lt;41","Ct&gt;41")</f>
        <v>Ct&lt;41</v>
      </c>
      <c r="V8078" t="str">
        <f>VLOOKUP(J8078,Datasæt_Analysesystemer!$C$2:$D$68,2,FALSE)</f>
        <v>Amerikansk ribbegople</v>
      </c>
      <c r="W8078" t="str">
        <f t="shared" ref="W8078" si="16047">MID(F8078,10,9)</f>
        <v>DL2020011</v>
      </c>
      <c r="X8078" t="str">
        <f t="shared" ref="X8078" si="16048">W8078&amp;"_"&amp;V8078&amp;"_"&amp;S8078&amp;"_"&amp;T8078&amp;"_"&amp;U8078</f>
        <v>DL2020011_Amerikansk ribbegople_Valid_Present_Ct&lt;41</v>
      </c>
    </row>
    <row r="8079" spans="1:24" x14ac:dyDescent="0.25">
      <c r="A8079" t="s">
        <v>243</v>
      </c>
      <c r="B8079" t="s">
        <v>244</v>
      </c>
      <c r="C8079" t="s">
        <v>16</v>
      </c>
      <c r="D8079" s="7">
        <v>0.1</v>
      </c>
      <c r="E8079" s="6" t="s">
        <v>17</v>
      </c>
      <c r="F8079" t="s">
        <v>1577</v>
      </c>
      <c r="G8079" t="str">
        <f t="shared" si="15992"/>
        <v>DL2020011</v>
      </c>
      <c r="H8079" t="str">
        <f t="shared" si="15928"/>
        <v>08</v>
      </c>
      <c r="I8079" t="str">
        <f t="shared" si="15929"/>
        <v>AmerikanskRibbegople_08_20210429_DL2020011_KoegeGym</v>
      </c>
      <c r="J8079" t="str">
        <f t="shared" si="15930"/>
        <v>AmerikanskRibbegople</v>
      </c>
      <c r="K8079" t="str">
        <f t="shared" si="15931"/>
        <v>NegK</v>
      </c>
      <c r="L8079" t="str">
        <f t="shared" si="15932"/>
        <v>No Ct</v>
      </c>
      <c r="M8079" t="str">
        <f t="shared" si="15933"/>
        <v/>
      </c>
      <c r="N8079" t="str">
        <f t="shared" si="15934"/>
        <v/>
      </c>
      <c r="O8079" t="str">
        <f t="shared" si="15935"/>
        <v/>
      </c>
    </row>
    <row r="8080" spans="1:24" x14ac:dyDescent="0.25">
      <c r="A8080" t="s">
        <v>245</v>
      </c>
      <c r="B8080" t="s">
        <v>246</v>
      </c>
      <c r="C8080" t="s">
        <v>20</v>
      </c>
      <c r="D8080" s="7">
        <v>0.1</v>
      </c>
      <c r="E8080" s="6">
        <v>24.58</v>
      </c>
      <c r="F8080" t="s">
        <v>1577</v>
      </c>
      <c r="G8080" t="str">
        <f t="shared" si="15992"/>
        <v>DL2020011</v>
      </c>
      <c r="H8080" t="str">
        <f t="shared" si="15928"/>
        <v>08</v>
      </c>
      <c r="I8080" t="str">
        <f t="shared" si="15929"/>
        <v>AmerikanskRibbegople_08_20210429_DL2020011_KoegeGym</v>
      </c>
      <c r="J8080" t="str">
        <f t="shared" si="15930"/>
        <v>AmerikanskRibbegople</v>
      </c>
      <c r="K8080" t="str">
        <f t="shared" si="15931"/>
        <v>eDNA</v>
      </c>
      <c r="L8080">
        <f t="shared" si="15932"/>
        <v>24.58</v>
      </c>
      <c r="M8080" t="str">
        <f t="shared" si="15933"/>
        <v/>
      </c>
      <c r="N8080" t="str">
        <f t="shared" si="15934"/>
        <v/>
      </c>
      <c r="O8080" t="str">
        <f t="shared" si="15935"/>
        <v/>
      </c>
    </row>
    <row r="8081" spans="1:24" x14ac:dyDescent="0.25">
      <c r="A8081" t="s">
        <v>247</v>
      </c>
      <c r="B8081" t="s">
        <v>246</v>
      </c>
      <c r="C8081" t="s">
        <v>20</v>
      </c>
      <c r="D8081" s="7">
        <v>0.1</v>
      </c>
      <c r="E8081" s="6">
        <v>24.36</v>
      </c>
      <c r="F8081" t="s">
        <v>1577</v>
      </c>
      <c r="G8081" t="str">
        <f t="shared" si="15992"/>
        <v>DL2020011</v>
      </c>
      <c r="H8081" t="str">
        <f t="shared" si="15928"/>
        <v>08</v>
      </c>
      <c r="I8081" t="str">
        <f t="shared" si="15929"/>
        <v>AmerikanskRibbegople_08_20210429_DL2020011_KoegeGym</v>
      </c>
      <c r="J8081" t="str">
        <f t="shared" si="15930"/>
        <v>AmerikanskRibbegople</v>
      </c>
      <c r="K8081" t="str">
        <f t="shared" si="15931"/>
        <v>eDNA</v>
      </c>
      <c r="L8081">
        <f t="shared" si="15932"/>
        <v>24.36</v>
      </c>
      <c r="M8081" t="str">
        <f t="shared" si="15933"/>
        <v/>
      </c>
      <c r="N8081" t="str">
        <f t="shared" si="15934"/>
        <v/>
      </c>
      <c r="O8081" t="str">
        <f t="shared" si="15935"/>
        <v/>
      </c>
    </row>
    <row r="8082" spans="1:24" x14ac:dyDescent="0.25">
      <c r="A8082" t="s">
        <v>248</v>
      </c>
      <c r="B8082" t="s">
        <v>249</v>
      </c>
      <c r="C8082" t="s">
        <v>13</v>
      </c>
      <c r="D8082" s="7">
        <v>0.1</v>
      </c>
      <c r="E8082" s="7">
        <v>30.69</v>
      </c>
      <c r="F8082" t="s">
        <v>1577</v>
      </c>
      <c r="G8082" t="str">
        <f t="shared" si="15992"/>
        <v>DL2020011</v>
      </c>
      <c r="H8082" t="str">
        <f t="shared" ref="H8082:H8145" si="16049">LEFT(B8082,2)</f>
        <v>09</v>
      </c>
      <c r="I8082" t="str">
        <f t="shared" ref="I8082:I8145" si="16050">J8082&amp;"_"&amp;H8082&amp;"_"&amp;F8082</f>
        <v>AmerikanskHummer_09_20210429_DL2020011_KoegeGym</v>
      </c>
      <c r="J8082" t="str">
        <f t="shared" ref="J8082:J8145" si="16051">MID(RIGHT(B8082,LEN(B8082)-3),1,FIND("_",RIGHT(B8082,LEN(B8082)-3))-1)</f>
        <v>AmerikanskHummer</v>
      </c>
      <c r="K8082" t="str">
        <f t="shared" ref="K8082:K8145" si="16052">TRIM(SUBSTITUTE(RIGHT(B8082,FIND(J8082,B8082)+1),"_",""))</f>
        <v>PosK</v>
      </c>
      <c r="L8082">
        <f t="shared" ref="L8082:L8145" si="16053">IFERROR(VALUE(SUBSTITUTE(E8082,".",",")),E8082)</f>
        <v>30.69</v>
      </c>
      <c r="M8082">
        <f t="shared" ref="M8082:M8145" si="16054">IF(K8082="PosK",SUMIFS(L:L,K:K,"PosK",I:I,I8082),"")</f>
        <v>30.69</v>
      </c>
      <c r="N8082">
        <f t="shared" ref="N8082:N8145" si="16055">IF(K8082="PosK",SUMIFS(L:L,K:K,"NegK",I:I,I8082),"")</f>
        <v>0</v>
      </c>
      <c r="O8082">
        <f t="shared" ref="O8082:O8145" si="16056">IF(K8082="PosK",SUMIFS(L:L,K:K,"eDNA",I:I,I8082),"")</f>
        <v>0</v>
      </c>
      <c r="Q8082">
        <f t="shared" ref="Q8082" si="16057">IF(L8084="No Ct",0,L8084)</f>
        <v>0</v>
      </c>
      <c r="R8082">
        <f t="shared" ref="R8082" si="16058">IF(L8085="No Ct",0,L8085)</f>
        <v>0</v>
      </c>
      <c r="S8082" t="str">
        <f t="shared" ref="S8082" si="16059">IF(AND(M8082&gt;0,N8082=0),"Valid","Invalid")</f>
        <v>Valid</v>
      </c>
      <c r="T8082" t="str">
        <f t="shared" ref="T8082" si="16060">IF(OR(Q8082&gt;1,R8082&gt;1),"Present","Absent")</f>
        <v>Absent</v>
      </c>
      <c r="U8082" t="str">
        <f t="shared" ref="U8082" si="16061">IF(OR(AND(Q8082&gt;1,Q8082&lt;41),AND(R8082&gt;1,R8082&lt;41)),"Ct&lt;41","Ct&gt;41")</f>
        <v>Ct&gt;41</v>
      </c>
      <c r="V8082" t="str">
        <f>VLOOKUP(J8082,Datasæt_Analysesystemer!$C$2:$D$68,2,FALSE)</f>
        <v>Amerikansk hummer</v>
      </c>
      <c r="W8082" t="str">
        <f t="shared" ref="W8082" si="16062">MID(F8082,10,9)</f>
        <v>DL2020011</v>
      </c>
      <c r="X8082" t="str">
        <f t="shared" ref="X8082" si="16063">W8082&amp;"_"&amp;V8082&amp;"_"&amp;S8082&amp;"_"&amp;T8082&amp;"_"&amp;U8082</f>
        <v>DL2020011_Amerikansk hummer_Valid_Absent_Ct&gt;41</v>
      </c>
    </row>
    <row r="8083" spans="1:24" x14ac:dyDescent="0.25">
      <c r="A8083" t="s">
        <v>250</v>
      </c>
      <c r="B8083" t="s">
        <v>251</v>
      </c>
      <c r="C8083" t="s">
        <v>16</v>
      </c>
      <c r="D8083" s="7">
        <v>0.1</v>
      </c>
      <c r="E8083" s="6" t="s">
        <v>17</v>
      </c>
      <c r="F8083" t="s">
        <v>1577</v>
      </c>
      <c r="G8083" t="str">
        <f t="shared" si="15992"/>
        <v>DL2020011</v>
      </c>
      <c r="H8083" t="str">
        <f t="shared" si="16049"/>
        <v>09</v>
      </c>
      <c r="I8083" t="str">
        <f t="shared" si="16050"/>
        <v>AmerikanskHummer_09_20210429_DL2020011_KoegeGym</v>
      </c>
      <c r="J8083" t="str">
        <f t="shared" si="16051"/>
        <v>AmerikanskHummer</v>
      </c>
      <c r="K8083" t="str">
        <f t="shared" si="16052"/>
        <v>NegK</v>
      </c>
      <c r="L8083" t="str">
        <f t="shared" si="16053"/>
        <v>No Ct</v>
      </c>
      <c r="M8083" t="str">
        <f t="shared" si="16054"/>
        <v/>
      </c>
      <c r="N8083" t="str">
        <f t="shared" si="16055"/>
        <v/>
      </c>
      <c r="O8083" t="str">
        <f t="shared" si="16056"/>
        <v/>
      </c>
    </row>
    <row r="8084" spans="1:24" x14ac:dyDescent="0.25">
      <c r="A8084" t="s">
        <v>252</v>
      </c>
      <c r="B8084" t="s">
        <v>253</v>
      </c>
      <c r="C8084" t="s">
        <v>20</v>
      </c>
      <c r="D8084" s="7">
        <v>0.1</v>
      </c>
      <c r="E8084" s="6" t="s">
        <v>17</v>
      </c>
      <c r="F8084" t="s">
        <v>1577</v>
      </c>
      <c r="G8084" t="str">
        <f t="shared" si="15992"/>
        <v>DL2020011</v>
      </c>
      <c r="H8084" t="str">
        <f t="shared" si="16049"/>
        <v>09</v>
      </c>
      <c r="I8084" t="str">
        <f t="shared" si="16050"/>
        <v>AmerikanskHummer_09_20210429_DL2020011_KoegeGym</v>
      </c>
      <c r="J8084" t="str">
        <f t="shared" si="16051"/>
        <v>AmerikanskHummer</v>
      </c>
      <c r="K8084" t="str">
        <f t="shared" si="16052"/>
        <v>eDNA</v>
      </c>
      <c r="L8084" t="str">
        <f t="shared" si="16053"/>
        <v>No Ct</v>
      </c>
      <c r="M8084" t="str">
        <f t="shared" si="16054"/>
        <v/>
      </c>
      <c r="N8084" t="str">
        <f t="shared" si="16055"/>
        <v/>
      </c>
      <c r="O8084" t="str">
        <f t="shared" si="16056"/>
        <v/>
      </c>
    </row>
    <row r="8085" spans="1:24" x14ac:dyDescent="0.25">
      <c r="A8085" t="s">
        <v>254</v>
      </c>
      <c r="B8085" t="s">
        <v>253</v>
      </c>
      <c r="C8085" t="s">
        <v>20</v>
      </c>
      <c r="D8085" s="7">
        <v>0.1</v>
      </c>
      <c r="E8085" s="6" t="s">
        <v>17</v>
      </c>
      <c r="F8085" t="s">
        <v>1577</v>
      </c>
      <c r="G8085" t="str">
        <f t="shared" si="15992"/>
        <v>DL2020011</v>
      </c>
      <c r="H8085" t="str">
        <f t="shared" si="16049"/>
        <v>09</v>
      </c>
      <c r="I8085" t="str">
        <f t="shared" si="16050"/>
        <v>AmerikanskHummer_09_20210429_DL2020011_KoegeGym</v>
      </c>
      <c r="J8085" t="str">
        <f t="shared" si="16051"/>
        <v>AmerikanskHummer</v>
      </c>
      <c r="K8085" t="str">
        <f t="shared" si="16052"/>
        <v>eDNA</v>
      </c>
      <c r="L8085" t="str">
        <f t="shared" si="16053"/>
        <v>No Ct</v>
      </c>
      <c r="M8085" t="str">
        <f t="shared" si="16054"/>
        <v/>
      </c>
      <c r="N8085" t="str">
        <f t="shared" si="16055"/>
        <v/>
      </c>
      <c r="O8085" t="str">
        <f t="shared" si="16056"/>
        <v/>
      </c>
    </row>
    <row r="8086" spans="1:24" x14ac:dyDescent="0.25">
      <c r="A8086" t="s">
        <v>255</v>
      </c>
      <c r="B8086" t="s">
        <v>256</v>
      </c>
      <c r="C8086" t="s">
        <v>13</v>
      </c>
      <c r="D8086" s="7">
        <v>0.1</v>
      </c>
      <c r="E8086" s="6">
        <v>30.35</v>
      </c>
      <c r="F8086" t="s">
        <v>1577</v>
      </c>
      <c r="G8086" t="str">
        <f t="shared" si="15992"/>
        <v>DL2020011</v>
      </c>
      <c r="H8086" t="str">
        <f t="shared" si="16049"/>
        <v>10</v>
      </c>
      <c r="I8086" t="str">
        <f t="shared" si="16050"/>
        <v>AmerikanskHummer_10_20210429_DL2020011_KoegeGym</v>
      </c>
      <c r="J8086" t="str">
        <f t="shared" si="16051"/>
        <v>AmerikanskHummer</v>
      </c>
      <c r="K8086" t="str">
        <f t="shared" si="16052"/>
        <v>PosK</v>
      </c>
      <c r="L8086">
        <f t="shared" si="16053"/>
        <v>30.35</v>
      </c>
      <c r="M8086">
        <f t="shared" si="16054"/>
        <v>30.35</v>
      </c>
      <c r="N8086">
        <f t="shared" si="16055"/>
        <v>0</v>
      </c>
      <c r="O8086">
        <f t="shared" si="16056"/>
        <v>0</v>
      </c>
      <c r="Q8086">
        <f t="shared" ref="Q8086" si="16064">IF(L8088="No Ct",0,L8088)</f>
        <v>0</v>
      </c>
      <c r="R8086">
        <f t="shared" ref="R8086" si="16065">IF(L8089="No Ct",0,L8089)</f>
        <v>0</v>
      </c>
      <c r="S8086" t="str">
        <f t="shared" ref="S8086" si="16066">IF(AND(M8086&gt;0,N8086=0),"Valid","Invalid")</f>
        <v>Valid</v>
      </c>
      <c r="T8086" t="str">
        <f t="shared" ref="T8086" si="16067">IF(OR(Q8086&gt;1,R8086&gt;1),"Present","Absent")</f>
        <v>Absent</v>
      </c>
      <c r="U8086" t="str">
        <f t="shared" ref="U8086" si="16068">IF(OR(AND(Q8086&gt;1,Q8086&lt;41),AND(R8086&gt;1,R8086&lt;41)),"Ct&lt;41","Ct&gt;41")</f>
        <v>Ct&gt;41</v>
      </c>
      <c r="V8086" t="str">
        <f>VLOOKUP(J8086,Datasæt_Analysesystemer!$C$2:$D$68,2,FALSE)</f>
        <v>Amerikansk hummer</v>
      </c>
      <c r="W8086" t="str">
        <f t="shared" ref="W8086" si="16069">MID(F8086,10,9)</f>
        <v>DL2020011</v>
      </c>
      <c r="X8086" t="str">
        <f t="shared" ref="X8086" si="16070">W8086&amp;"_"&amp;V8086&amp;"_"&amp;S8086&amp;"_"&amp;T8086&amp;"_"&amp;U8086</f>
        <v>DL2020011_Amerikansk hummer_Valid_Absent_Ct&gt;41</v>
      </c>
    </row>
    <row r="8087" spans="1:24" x14ac:dyDescent="0.25">
      <c r="A8087" t="s">
        <v>257</v>
      </c>
      <c r="B8087" t="s">
        <v>258</v>
      </c>
      <c r="C8087" t="s">
        <v>16</v>
      </c>
      <c r="D8087" s="7">
        <v>0.1</v>
      </c>
      <c r="E8087" s="6" t="s">
        <v>17</v>
      </c>
      <c r="F8087" t="s">
        <v>1577</v>
      </c>
      <c r="G8087" t="str">
        <f t="shared" si="15992"/>
        <v>DL2020011</v>
      </c>
      <c r="H8087" t="str">
        <f t="shared" si="16049"/>
        <v>10</v>
      </c>
      <c r="I8087" t="str">
        <f t="shared" si="16050"/>
        <v>AmerikanskHummer_10_20210429_DL2020011_KoegeGym</v>
      </c>
      <c r="J8087" t="str">
        <f t="shared" si="16051"/>
        <v>AmerikanskHummer</v>
      </c>
      <c r="K8087" t="str">
        <f t="shared" si="16052"/>
        <v>NegK</v>
      </c>
      <c r="L8087" t="str">
        <f t="shared" si="16053"/>
        <v>No Ct</v>
      </c>
      <c r="M8087" t="str">
        <f t="shared" si="16054"/>
        <v/>
      </c>
      <c r="N8087" t="str">
        <f t="shared" si="16055"/>
        <v/>
      </c>
      <c r="O8087" t="str">
        <f t="shared" si="16056"/>
        <v/>
      </c>
    </row>
    <row r="8088" spans="1:24" x14ac:dyDescent="0.25">
      <c r="A8088" t="s">
        <v>259</v>
      </c>
      <c r="B8088" t="s">
        <v>260</v>
      </c>
      <c r="C8088" t="s">
        <v>20</v>
      </c>
      <c r="D8088" s="7">
        <v>0.1</v>
      </c>
      <c r="E8088" s="6" t="s">
        <v>17</v>
      </c>
      <c r="F8088" t="s">
        <v>1577</v>
      </c>
      <c r="G8088" t="str">
        <f t="shared" si="15992"/>
        <v>DL2020011</v>
      </c>
      <c r="H8088" t="str">
        <f t="shared" si="16049"/>
        <v>10</v>
      </c>
      <c r="I8088" t="str">
        <f t="shared" si="16050"/>
        <v>AmerikanskHummer_10_20210429_DL2020011_KoegeGym</v>
      </c>
      <c r="J8088" t="str">
        <f t="shared" si="16051"/>
        <v>AmerikanskHummer</v>
      </c>
      <c r="K8088" t="str">
        <f t="shared" si="16052"/>
        <v>eDNA</v>
      </c>
      <c r="L8088" t="str">
        <f t="shared" si="16053"/>
        <v>No Ct</v>
      </c>
      <c r="M8088" t="str">
        <f t="shared" si="16054"/>
        <v/>
      </c>
      <c r="N8088" t="str">
        <f t="shared" si="16055"/>
        <v/>
      </c>
      <c r="O8088" t="str">
        <f t="shared" si="16056"/>
        <v/>
      </c>
    </row>
    <row r="8089" spans="1:24" x14ac:dyDescent="0.25">
      <c r="A8089" t="s">
        <v>261</v>
      </c>
      <c r="B8089" t="s">
        <v>260</v>
      </c>
      <c r="C8089" t="s">
        <v>20</v>
      </c>
      <c r="D8089" s="7">
        <v>0.1</v>
      </c>
      <c r="E8089" s="6" t="s">
        <v>17</v>
      </c>
      <c r="F8089" t="s">
        <v>1577</v>
      </c>
      <c r="G8089" t="str">
        <f t="shared" si="15992"/>
        <v>DL2020011</v>
      </c>
      <c r="H8089" t="str">
        <f t="shared" si="16049"/>
        <v>10</v>
      </c>
      <c r="I8089" t="str">
        <f t="shared" si="16050"/>
        <v>AmerikanskHummer_10_20210429_DL2020011_KoegeGym</v>
      </c>
      <c r="J8089" t="str">
        <f t="shared" si="16051"/>
        <v>AmerikanskHummer</v>
      </c>
      <c r="K8089" t="str">
        <f t="shared" si="16052"/>
        <v>eDNA</v>
      </c>
      <c r="L8089" t="str">
        <f t="shared" si="16053"/>
        <v>No Ct</v>
      </c>
      <c r="M8089" t="str">
        <f t="shared" si="16054"/>
        <v/>
      </c>
      <c r="N8089" t="str">
        <f t="shared" si="16055"/>
        <v/>
      </c>
      <c r="O8089" t="str">
        <f t="shared" si="16056"/>
        <v/>
      </c>
    </row>
    <row r="8090" spans="1:24" x14ac:dyDescent="0.25">
      <c r="A8090" t="s">
        <v>262</v>
      </c>
      <c r="B8090" t="s">
        <v>1474</v>
      </c>
      <c r="C8090" t="s">
        <v>13</v>
      </c>
      <c r="D8090" s="7">
        <v>0.1</v>
      </c>
      <c r="E8090" s="7">
        <v>30.83</v>
      </c>
      <c r="F8090" t="s">
        <v>1577</v>
      </c>
      <c r="G8090" t="str">
        <f t="shared" si="15992"/>
        <v>DL2020011</v>
      </c>
      <c r="H8090" t="str">
        <f t="shared" si="16049"/>
        <v>11</v>
      </c>
      <c r="I8090" t="str">
        <f t="shared" si="16050"/>
        <v>Kamjatkakrabbe_11_20210429_DL2020011_KoegeGym</v>
      </c>
      <c r="J8090" t="str">
        <f t="shared" si="16051"/>
        <v>Kamjatkakrabbe</v>
      </c>
      <c r="K8090" t="str">
        <f t="shared" si="16052"/>
        <v>PosK</v>
      </c>
      <c r="L8090">
        <f t="shared" si="16053"/>
        <v>30.83</v>
      </c>
      <c r="M8090">
        <f t="shared" si="16054"/>
        <v>30.83</v>
      </c>
      <c r="N8090">
        <f t="shared" si="16055"/>
        <v>0</v>
      </c>
      <c r="O8090">
        <f t="shared" si="16056"/>
        <v>0</v>
      </c>
      <c r="Q8090">
        <f t="shared" ref="Q8090" si="16071">IF(L8092="No Ct",0,L8092)</f>
        <v>0</v>
      </c>
      <c r="R8090">
        <f t="shared" ref="R8090" si="16072">IF(L8093="No Ct",0,L8093)</f>
        <v>0</v>
      </c>
      <c r="S8090" t="str">
        <f t="shared" ref="S8090" si="16073">IF(AND(M8090&gt;0,N8090=0),"Valid","Invalid")</f>
        <v>Valid</v>
      </c>
      <c r="T8090" t="str">
        <f t="shared" ref="T8090" si="16074">IF(OR(Q8090&gt;1,R8090&gt;1),"Present","Absent")</f>
        <v>Absent</v>
      </c>
      <c r="U8090" t="str">
        <f t="shared" ref="U8090" si="16075">IF(OR(AND(Q8090&gt;1,Q8090&lt;41),AND(R8090&gt;1,R8090&lt;41)),"Ct&lt;41","Ct&gt;41")</f>
        <v>Ct&gt;41</v>
      </c>
      <c r="V8090" t="str">
        <f>VLOOKUP(J8090,Datasæt_Analysesystemer!$C$2:$D$68,2,FALSE)</f>
        <v>Kamtjatkakrabbe</v>
      </c>
      <c r="W8090" t="str">
        <f t="shared" ref="W8090" si="16076">MID(F8090,10,9)</f>
        <v>DL2020011</v>
      </c>
      <c r="X8090" t="str">
        <f t="shared" ref="X8090" si="16077">W8090&amp;"_"&amp;V8090&amp;"_"&amp;S8090&amp;"_"&amp;T8090&amp;"_"&amp;U8090</f>
        <v>DL2020011_Kamtjatkakrabbe_Valid_Absent_Ct&gt;41</v>
      </c>
    </row>
    <row r="8091" spans="1:24" x14ac:dyDescent="0.25">
      <c r="A8091" t="s">
        <v>264</v>
      </c>
      <c r="B8091" t="s">
        <v>1475</v>
      </c>
      <c r="C8091" t="s">
        <v>16</v>
      </c>
      <c r="D8091" s="7">
        <v>0.1</v>
      </c>
      <c r="E8091" s="6" t="s">
        <v>17</v>
      </c>
      <c r="F8091" t="s">
        <v>1577</v>
      </c>
      <c r="G8091" t="str">
        <f t="shared" si="15992"/>
        <v>DL2020011</v>
      </c>
      <c r="H8091" t="str">
        <f t="shared" si="16049"/>
        <v>11</v>
      </c>
      <c r="I8091" t="str">
        <f t="shared" si="16050"/>
        <v>Kamjatkakrabbe_11_20210429_DL2020011_KoegeGym</v>
      </c>
      <c r="J8091" t="str">
        <f t="shared" si="16051"/>
        <v>Kamjatkakrabbe</v>
      </c>
      <c r="K8091" t="str">
        <f t="shared" si="16052"/>
        <v>NegK</v>
      </c>
      <c r="L8091" t="str">
        <f t="shared" si="16053"/>
        <v>No Ct</v>
      </c>
      <c r="M8091" t="str">
        <f t="shared" si="16054"/>
        <v/>
      </c>
      <c r="N8091" t="str">
        <f t="shared" si="16055"/>
        <v/>
      </c>
      <c r="O8091" t="str">
        <f t="shared" si="16056"/>
        <v/>
      </c>
    </row>
    <row r="8092" spans="1:24" x14ac:dyDescent="0.25">
      <c r="A8092" t="s">
        <v>266</v>
      </c>
      <c r="B8092" t="s">
        <v>1476</v>
      </c>
      <c r="C8092" t="s">
        <v>20</v>
      </c>
      <c r="D8092" s="7">
        <v>0.1</v>
      </c>
      <c r="E8092" s="7" t="s">
        <v>17</v>
      </c>
      <c r="F8092" t="s">
        <v>1577</v>
      </c>
      <c r="G8092" t="str">
        <f t="shared" si="15992"/>
        <v>DL2020011</v>
      </c>
      <c r="H8092" t="str">
        <f t="shared" si="16049"/>
        <v>11</v>
      </c>
      <c r="I8092" t="str">
        <f t="shared" si="16050"/>
        <v>Kamjatkakrabbe_11_20210429_DL2020011_KoegeGym</v>
      </c>
      <c r="J8092" t="str">
        <f t="shared" si="16051"/>
        <v>Kamjatkakrabbe</v>
      </c>
      <c r="K8092" t="str">
        <f t="shared" si="16052"/>
        <v>eDNA</v>
      </c>
      <c r="L8092" t="str">
        <f t="shared" si="16053"/>
        <v>No Ct</v>
      </c>
      <c r="M8092" t="str">
        <f t="shared" si="16054"/>
        <v/>
      </c>
      <c r="N8092" t="str">
        <f t="shared" si="16055"/>
        <v/>
      </c>
      <c r="O8092" t="str">
        <f t="shared" si="16056"/>
        <v/>
      </c>
    </row>
    <row r="8093" spans="1:24" x14ac:dyDescent="0.25">
      <c r="A8093" t="s">
        <v>268</v>
      </c>
      <c r="B8093" t="s">
        <v>1476</v>
      </c>
      <c r="C8093" t="s">
        <v>20</v>
      </c>
      <c r="D8093" s="7">
        <v>0.1</v>
      </c>
      <c r="E8093" s="7" t="s">
        <v>17</v>
      </c>
      <c r="F8093" t="s">
        <v>1577</v>
      </c>
      <c r="G8093" t="str">
        <f t="shared" si="15992"/>
        <v>DL2020011</v>
      </c>
      <c r="H8093" t="str">
        <f t="shared" si="16049"/>
        <v>11</v>
      </c>
      <c r="I8093" t="str">
        <f t="shared" si="16050"/>
        <v>Kamjatkakrabbe_11_20210429_DL2020011_KoegeGym</v>
      </c>
      <c r="J8093" t="str">
        <f t="shared" si="16051"/>
        <v>Kamjatkakrabbe</v>
      </c>
      <c r="K8093" t="str">
        <f t="shared" si="16052"/>
        <v>eDNA</v>
      </c>
      <c r="L8093" t="str">
        <f t="shared" si="16053"/>
        <v>No Ct</v>
      </c>
      <c r="M8093" t="str">
        <f t="shared" si="16054"/>
        <v/>
      </c>
      <c r="N8093" t="str">
        <f t="shared" si="16055"/>
        <v/>
      </c>
      <c r="O8093" t="str">
        <f t="shared" si="16056"/>
        <v/>
      </c>
    </row>
    <row r="8094" spans="1:24" x14ac:dyDescent="0.25">
      <c r="A8094" t="s">
        <v>269</v>
      </c>
      <c r="B8094" t="s">
        <v>1477</v>
      </c>
      <c r="C8094" t="s">
        <v>13</v>
      </c>
      <c r="D8094" s="7">
        <v>0.1</v>
      </c>
      <c r="E8094" s="7" t="s">
        <v>17</v>
      </c>
      <c r="F8094" t="s">
        <v>1577</v>
      </c>
      <c r="G8094" t="str">
        <f t="shared" si="15992"/>
        <v>DL2020011</v>
      </c>
      <c r="H8094" t="str">
        <f t="shared" si="16049"/>
        <v>12</v>
      </c>
      <c r="I8094" t="str">
        <f t="shared" si="16050"/>
        <v>Kamjatkakrabbe_12_20210429_DL2020011_KoegeGym</v>
      </c>
      <c r="J8094" t="str">
        <f t="shared" si="16051"/>
        <v>Kamjatkakrabbe</v>
      </c>
      <c r="K8094" t="str">
        <f t="shared" si="16052"/>
        <v>PosK</v>
      </c>
      <c r="L8094" t="str">
        <f t="shared" si="16053"/>
        <v>No Ct</v>
      </c>
      <c r="M8094">
        <f t="shared" si="16054"/>
        <v>0</v>
      </c>
      <c r="N8094">
        <f t="shared" si="16055"/>
        <v>0</v>
      </c>
      <c r="O8094">
        <f t="shared" si="16056"/>
        <v>0</v>
      </c>
      <c r="Q8094">
        <f t="shared" ref="Q8094" si="16078">IF(L8096="No Ct",0,L8096)</f>
        <v>0</v>
      </c>
      <c r="R8094">
        <f t="shared" ref="R8094" si="16079">IF(L8097="No Ct",0,L8097)</f>
        <v>0</v>
      </c>
      <c r="S8094" t="str">
        <f t="shared" ref="S8094" si="16080">IF(AND(M8094&gt;0,N8094=0),"Valid","Invalid")</f>
        <v>Invalid</v>
      </c>
      <c r="T8094" t="str">
        <f t="shared" ref="T8094" si="16081">IF(OR(Q8094&gt;1,R8094&gt;1),"Present","Absent")</f>
        <v>Absent</v>
      </c>
      <c r="U8094" t="str">
        <f t="shared" ref="U8094" si="16082">IF(OR(AND(Q8094&gt;1,Q8094&lt;41),AND(R8094&gt;1,R8094&lt;41)),"Ct&lt;41","Ct&gt;41")</f>
        <v>Ct&gt;41</v>
      </c>
      <c r="V8094" t="str">
        <f>VLOOKUP(J8094,Datasæt_Analysesystemer!$C$2:$D$68,2,FALSE)</f>
        <v>Kamtjatkakrabbe</v>
      </c>
      <c r="W8094" t="str">
        <f t="shared" ref="W8094" si="16083">MID(F8094,10,9)</f>
        <v>DL2020011</v>
      </c>
      <c r="X8094" t="str">
        <f t="shared" ref="X8094" si="16084">W8094&amp;"_"&amp;V8094&amp;"_"&amp;S8094&amp;"_"&amp;T8094&amp;"_"&amp;U8094</f>
        <v>DL2020011_Kamtjatkakrabbe_Invalid_Absent_Ct&gt;41</v>
      </c>
    </row>
    <row r="8095" spans="1:24" x14ac:dyDescent="0.25">
      <c r="A8095" t="s">
        <v>271</v>
      </c>
      <c r="B8095" t="s">
        <v>1478</v>
      </c>
      <c r="C8095" t="s">
        <v>16</v>
      </c>
      <c r="D8095" s="7">
        <v>0.1</v>
      </c>
      <c r="E8095" s="6" t="s">
        <v>17</v>
      </c>
      <c r="F8095" t="s">
        <v>1577</v>
      </c>
      <c r="G8095" t="str">
        <f t="shared" si="15992"/>
        <v>DL2020011</v>
      </c>
      <c r="H8095" t="str">
        <f t="shared" si="16049"/>
        <v>12</v>
      </c>
      <c r="I8095" t="str">
        <f t="shared" si="16050"/>
        <v>Kamjatkakrabbe_12_20210429_DL2020011_KoegeGym</v>
      </c>
      <c r="J8095" t="str">
        <f t="shared" si="16051"/>
        <v>Kamjatkakrabbe</v>
      </c>
      <c r="K8095" t="str">
        <f t="shared" si="16052"/>
        <v>NegK</v>
      </c>
      <c r="L8095" t="str">
        <f t="shared" si="16053"/>
        <v>No Ct</v>
      </c>
      <c r="M8095" t="str">
        <f t="shared" si="16054"/>
        <v/>
      </c>
      <c r="N8095" t="str">
        <f t="shared" si="16055"/>
        <v/>
      </c>
      <c r="O8095" t="str">
        <f t="shared" si="16056"/>
        <v/>
      </c>
    </row>
    <row r="8096" spans="1:24" x14ac:dyDescent="0.25">
      <c r="A8096" t="s">
        <v>273</v>
      </c>
      <c r="B8096" t="s">
        <v>1479</v>
      </c>
      <c r="C8096" t="s">
        <v>20</v>
      </c>
      <c r="D8096" s="7">
        <v>0.1</v>
      </c>
      <c r="E8096" s="7" t="s">
        <v>17</v>
      </c>
      <c r="F8096" t="s">
        <v>1577</v>
      </c>
      <c r="G8096" t="str">
        <f t="shared" si="15992"/>
        <v>DL2020011</v>
      </c>
      <c r="H8096" t="str">
        <f t="shared" si="16049"/>
        <v>12</v>
      </c>
      <c r="I8096" t="str">
        <f t="shared" si="16050"/>
        <v>Kamjatkakrabbe_12_20210429_DL2020011_KoegeGym</v>
      </c>
      <c r="J8096" t="str">
        <f t="shared" si="16051"/>
        <v>Kamjatkakrabbe</v>
      </c>
      <c r="K8096" t="str">
        <f t="shared" si="16052"/>
        <v>eDNA</v>
      </c>
      <c r="L8096" t="str">
        <f t="shared" si="16053"/>
        <v>No Ct</v>
      </c>
      <c r="M8096" t="str">
        <f t="shared" si="16054"/>
        <v/>
      </c>
      <c r="N8096" t="str">
        <f t="shared" si="16055"/>
        <v/>
      </c>
      <c r="O8096" t="str">
        <f t="shared" si="16056"/>
        <v/>
      </c>
    </row>
    <row r="8097" spans="1:24" x14ac:dyDescent="0.25">
      <c r="A8097" t="s">
        <v>275</v>
      </c>
      <c r="B8097" t="s">
        <v>1479</v>
      </c>
      <c r="C8097" t="s">
        <v>20</v>
      </c>
      <c r="D8097" s="7">
        <v>0.1</v>
      </c>
      <c r="E8097" s="7" t="s">
        <v>17</v>
      </c>
      <c r="F8097" t="s">
        <v>1577</v>
      </c>
      <c r="G8097" t="str">
        <f t="shared" si="15992"/>
        <v>DL2020011</v>
      </c>
      <c r="H8097" t="str">
        <f t="shared" si="16049"/>
        <v>12</v>
      </c>
      <c r="I8097" t="str">
        <f t="shared" si="16050"/>
        <v>Kamjatkakrabbe_12_20210429_DL2020011_KoegeGym</v>
      </c>
      <c r="J8097" t="str">
        <f t="shared" si="16051"/>
        <v>Kamjatkakrabbe</v>
      </c>
      <c r="K8097" t="str">
        <f t="shared" si="16052"/>
        <v>eDNA</v>
      </c>
      <c r="L8097" t="str">
        <f t="shared" si="16053"/>
        <v>No Ct</v>
      </c>
      <c r="M8097" t="str">
        <f t="shared" si="16054"/>
        <v/>
      </c>
      <c r="N8097" t="str">
        <f t="shared" si="16055"/>
        <v/>
      </c>
      <c r="O8097" t="str">
        <f t="shared" si="16056"/>
        <v/>
      </c>
    </row>
    <row r="8098" spans="1:24" x14ac:dyDescent="0.25">
      <c r="A8098" t="s">
        <v>276</v>
      </c>
      <c r="B8098" t="s">
        <v>1480</v>
      </c>
      <c r="C8098" t="s">
        <v>13</v>
      </c>
      <c r="D8098" s="7">
        <v>0.1</v>
      </c>
      <c r="E8098" s="7" t="s">
        <v>17</v>
      </c>
      <c r="F8098" t="s">
        <v>1577</v>
      </c>
      <c r="G8098" t="str">
        <f t="shared" si="15992"/>
        <v>DL2020011</v>
      </c>
      <c r="H8098" t="str">
        <f t="shared" si="16049"/>
        <v>13</v>
      </c>
      <c r="I8098" t="str">
        <f t="shared" si="16050"/>
        <v>KinesiskUldhaandskrabbe_13_20210429_DL2020011_KoegeGym</v>
      </c>
      <c r="J8098" t="str">
        <f t="shared" si="16051"/>
        <v>KinesiskUldhaandskrabbe</v>
      </c>
      <c r="K8098" t="str">
        <f t="shared" si="16052"/>
        <v>PosK</v>
      </c>
      <c r="L8098" t="str">
        <f t="shared" si="16053"/>
        <v>No Ct</v>
      </c>
      <c r="M8098">
        <f t="shared" si="16054"/>
        <v>0</v>
      </c>
      <c r="N8098">
        <f t="shared" si="16055"/>
        <v>0</v>
      </c>
      <c r="O8098">
        <f t="shared" si="16056"/>
        <v>0</v>
      </c>
      <c r="Q8098">
        <f t="shared" ref="Q8098" si="16085">IF(L8100="No Ct",0,L8100)</f>
        <v>0</v>
      </c>
      <c r="R8098">
        <f t="shared" ref="R8098" si="16086">IF(L8101="No Ct",0,L8101)</f>
        <v>0</v>
      </c>
      <c r="S8098" t="str">
        <f t="shared" ref="S8098" si="16087">IF(AND(M8098&gt;0,N8098=0),"Valid","Invalid")</f>
        <v>Invalid</v>
      </c>
      <c r="T8098" t="str">
        <f t="shared" ref="T8098" si="16088">IF(OR(Q8098&gt;1,R8098&gt;1),"Present","Absent")</f>
        <v>Absent</v>
      </c>
      <c r="U8098" t="str">
        <f t="shared" ref="U8098" si="16089">IF(OR(AND(Q8098&gt;1,Q8098&lt;41),AND(R8098&gt;1,R8098&lt;41)),"Ct&lt;41","Ct&gt;41")</f>
        <v>Ct&gt;41</v>
      </c>
      <c r="V8098" t="str">
        <f>VLOOKUP(J8098,Datasæt_Analysesystemer!$C$2:$D$68,2,FALSE)</f>
        <v>Kinesisk uldhåndskrabbe</v>
      </c>
      <c r="W8098" t="str">
        <f t="shared" ref="W8098" si="16090">MID(F8098,10,9)</f>
        <v>DL2020011</v>
      </c>
      <c r="X8098" t="str">
        <f t="shared" ref="X8098" si="16091">W8098&amp;"_"&amp;V8098&amp;"_"&amp;S8098&amp;"_"&amp;T8098&amp;"_"&amp;U8098</f>
        <v>DL2020011_Kinesisk uldhåndskrabbe_Invalid_Absent_Ct&gt;41</v>
      </c>
    </row>
    <row r="8099" spans="1:24" x14ac:dyDescent="0.25">
      <c r="A8099" t="s">
        <v>278</v>
      </c>
      <c r="B8099" t="s">
        <v>1481</v>
      </c>
      <c r="C8099" t="s">
        <v>16</v>
      </c>
      <c r="D8099" s="7">
        <v>0.1</v>
      </c>
      <c r="E8099" s="6" t="s">
        <v>17</v>
      </c>
      <c r="F8099" t="s">
        <v>1577</v>
      </c>
      <c r="G8099" t="str">
        <f t="shared" si="15992"/>
        <v>DL2020011</v>
      </c>
      <c r="H8099" t="str">
        <f t="shared" si="16049"/>
        <v>13</v>
      </c>
      <c r="I8099" t="str">
        <f t="shared" si="16050"/>
        <v>KinesiskUldhaandskrabbe_13_20210429_DL2020011_KoegeGym</v>
      </c>
      <c r="J8099" t="str">
        <f t="shared" si="16051"/>
        <v>KinesiskUldhaandskrabbe</v>
      </c>
      <c r="K8099" t="str">
        <f t="shared" si="16052"/>
        <v>NegK</v>
      </c>
      <c r="L8099" t="str">
        <f t="shared" si="16053"/>
        <v>No Ct</v>
      </c>
      <c r="M8099" t="str">
        <f t="shared" si="16054"/>
        <v/>
      </c>
      <c r="N8099" t="str">
        <f t="shared" si="16055"/>
        <v/>
      </c>
      <c r="O8099" t="str">
        <f t="shared" si="16056"/>
        <v/>
      </c>
    </row>
    <row r="8100" spans="1:24" x14ac:dyDescent="0.25">
      <c r="A8100" t="s">
        <v>280</v>
      </c>
      <c r="B8100" t="s">
        <v>1482</v>
      </c>
      <c r="C8100" t="s">
        <v>20</v>
      </c>
      <c r="D8100" s="7">
        <v>0.1</v>
      </c>
      <c r="E8100" s="7" t="s">
        <v>17</v>
      </c>
      <c r="F8100" t="s">
        <v>1577</v>
      </c>
      <c r="G8100" t="str">
        <f t="shared" si="15992"/>
        <v>DL2020011</v>
      </c>
      <c r="H8100" t="str">
        <f t="shared" si="16049"/>
        <v>13</v>
      </c>
      <c r="I8100" t="str">
        <f t="shared" si="16050"/>
        <v>KinesiskUldhaandskrabbe_13_20210429_DL2020011_KoegeGym</v>
      </c>
      <c r="J8100" t="str">
        <f t="shared" si="16051"/>
        <v>KinesiskUldhaandskrabbe</v>
      </c>
      <c r="K8100" t="str">
        <f t="shared" si="16052"/>
        <v>eDNA</v>
      </c>
      <c r="L8100" t="str">
        <f t="shared" si="16053"/>
        <v>No Ct</v>
      </c>
      <c r="M8100" t="str">
        <f t="shared" si="16054"/>
        <v/>
      </c>
      <c r="N8100" t="str">
        <f t="shared" si="16055"/>
        <v/>
      </c>
      <c r="O8100" t="str">
        <f t="shared" si="16056"/>
        <v/>
      </c>
    </row>
    <row r="8101" spans="1:24" x14ac:dyDescent="0.25">
      <c r="A8101" t="s">
        <v>282</v>
      </c>
      <c r="B8101" t="s">
        <v>1482</v>
      </c>
      <c r="C8101" t="s">
        <v>20</v>
      </c>
      <c r="D8101" s="7">
        <v>0.1</v>
      </c>
      <c r="E8101" s="7" t="s">
        <v>17</v>
      </c>
      <c r="F8101" t="s">
        <v>1577</v>
      </c>
      <c r="G8101" t="str">
        <f t="shared" si="15992"/>
        <v>DL2020011</v>
      </c>
      <c r="H8101" t="str">
        <f t="shared" si="16049"/>
        <v>13</v>
      </c>
      <c r="I8101" t="str">
        <f t="shared" si="16050"/>
        <v>KinesiskUldhaandskrabbe_13_20210429_DL2020011_KoegeGym</v>
      </c>
      <c r="J8101" t="str">
        <f t="shared" si="16051"/>
        <v>KinesiskUldhaandskrabbe</v>
      </c>
      <c r="K8101" t="str">
        <f t="shared" si="16052"/>
        <v>eDNA</v>
      </c>
      <c r="L8101" t="str">
        <f t="shared" si="16053"/>
        <v>No Ct</v>
      </c>
      <c r="M8101" t="str">
        <f t="shared" si="16054"/>
        <v/>
      </c>
      <c r="N8101" t="str">
        <f t="shared" si="16055"/>
        <v/>
      </c>
      <c r="O8101" t="str">
        <f t="shared" si="16056"/>
        <v/>
      </c>
    </row>
    <row r="8102" spans="1:24" x14ac:dyDescent="0.25">
      <c r="A8102" t="s">
        <v>283</v>
      </c>
      <c r="B8102" t="s">
        <v>1483</v>
      </c>
      <c r="C8102" t="s">
        <v>13</v>
      </c>
      <c r="D8102" s="7">
        <v>0.1</v>
      </c>
      <c r="E8102" s="7">
        <v>32.229999999999997</v>
      </c>
      <c r="F8102" t="s">
        <v>1577</v>
      </c>
      <c r="G8102" t="str">
        <f t="shared" si="15992"/>
        <v>DL2020011</v>
      </c>
      <c r="H8102" t="str">
        <f t="shared" si="16049"/>
        <v>14</v>
      </c>
      <c r="I8102" t="str">
        <f t="shared" si="16050"/>
        <v>KinesiskUldhaandskrabbe_14_20210429_DL2020011_KoegeGym</v>
      </c>
      <c r="J8102" t="str">
        <f t="shared" si="16051"/>
        <v>KinesiskUldhaandskrabbe</v>
      </c>
      <c r="K8102" t="str">
        <f t="shared" si="16052"/>
        <v>PosK</v>
      </c>
      <c r="L8102">
        <f t="shared" si="16053"/>
        <v>32.229999999999997</v>
      </c>
      <c r="M8102">
        <f t="shared" si="16054"/>
        <v>32.229999999999997</v>
      </c>
      <c r="N8102">
        <f t="shared" si="16055"/>
        <v>0</v>
      </c>
      <c r="O8102">
        <f t="shared" si="16056"/>
        <v>0</v>
      </c>
      <c r="Q8102">
        <f t="shared" ref="Q8102" si="16092">IF(L8104="No Ct",0,L8104)</f>
        <v>0</v>
      </c>
      <c r="R8102">
        <f t="shared" ref="R8102" si="16093">IF(L8105="No Ct",0,L8105)</f>
        <v>0</v>
      </c>
      <c r="S8102" t="str">
        <f t="shared" ref="S8102" si="16094">IF(AND(M8102&gt;0,N8102=0),"Valid","Invalid")</f>
        <v>Valid</v>
      </c>
      <c r="T8102" t="str">
        <f t="shared" ref="T8102" si="16095">IF(OR(Q8102&gt;1,R8102&gt;1),"Present","Absent")</f>
        <v>Absent</v>
      </c>
      <c r="U8102" t="str">
        <f t="shared" ref="U8102" si="16096">IF(OR(AND(Q8102&gt;1,Q8102&lt;41),AND(R8102&gt;1,R8102&lt;41)),"Ct&lt;41","Ct&gt;41")</f>
        <v>Ct&gt;41</v>
      </c>
      <c r="V8102" t="str">
        <f>VLOOKUP(J8102,Datasæt_Analysesystemer!$C$2:$D$68,2,FALSE)</f>
        <v>Kinesisk uldhåndskrabbe</v>
      </c>
      <c r="W8102" t="str">
        <f t="shared" ref="W8102" si="16097">MID(F8102,10,9)</f>
        <v>DL2020011</v>
      </c>
      <c r="X8102" t="str">
        <f t="shared" ref="X8102" si="16098">W8102&amp;"_"&amp;V8102&amp;"_"&amp;S8102&amp;"_"&amp;T8102&amp;"_"&amp;U8102</f>
        <v>DL2020011_Kinesisk uldhåndskrabbe_Valid_Absent_Ct&gt;41</v>
      </c>
    </row>
    <row r="8103" spans="1:24" x14ac:dyDescent="0.25">
      <c r="A8103" t="s">
        <v>285</v>
      </c>
      <c r="B8103" t="s">
        <v>1484</v>
      </c>
      <c r="C8103" t="s">
        <v>16</v>
      </c>
      <c r="D8103" s="7">
        <v>0.1</v>
      </c>
      <c r="E8103" s="6" t="s">
        <v>17</v>
      </c>
      <c r="F8103" t="s">
        <v>1577</v>
      </c>
      <c r="G8103" t="str">
        <f t="shared" si="15992"/>
        <v>DL2020011</v>
      </c>
      <c r="H8103" t="str">
        <f t="shared" si="16049"/>
        <v>14</v>
      </c>
      <c r="I8103" t="str">
        <f t="shared" si="16050"/>
        <v>KinesiskUldhaandskrabbe_14_20210429_DL2020011_KoegeGym</v>
      </c>
      <c r="J8103" t="str">
        <f t="shared" si="16051"/>
        <v>KinesiskUldhaandskrabbe</v>
      </c>
      <c r="K8103" t="str">
        <f t="shared" si="16052"/>
        <v>NegK</v>
      </c>
      <c r="L8103" t="str">
        <f t="shared" si="16053"/>
        <v>No Ct</v>
      </c>
      <c r="M8103" t="str">
        <f t="shared" si="16054"/>
        <v/>
      </c>
      <c r="N8103" t="str">
        <f t="shared" si="16055"/>
        <v/>
      </c>
      <c r="O8103" t="str">
        <f t="shared" si="16056"/>
        <v/>
      </c>
    </row>
    <row r="8104" spans="1:24" x14ac:dyDescent="0.25">
      <c r="A8104" t="s">
        <v>287</v>
      </c>
      <c r="B8104" t="s">
        <v>1485</v>
      </c>
      <c r="C8104" t="s">
        <v>20</v>
      </c>
      <c r="D8104" s="7">
        <v>0.1</v>
      </c>
      <c r="E8104" s="7" t="s">
        <v>17</v>
      </c>
      <c r="F8104" t="s">
        <v>1577</v>
      </c>
      <c r="G8104" t="str">
        <f t="shared" si="15992"/>
        <v>DL2020011</v>
      </c>
      <c r="H8104" t="str">
        <f t="shared" si="16049"/>
        <v>14</v>
      </c>
      <c r="I8104" t="str">
        <f t="shared" si="16050"/>
        <v>KinesiskUldhaandskrabbe_14_20210429_DL2020011_KoegeGym</v>
      </c>
      <c r="J8104" t="str">
        <f t="shared" si="16051"/>
        <v>KinesiskUldhaandskrabbe</v>
      </c>
      <c r="K8104" t="str">
        <f t="shared" si="16052"/>
        <v>eDNA</v>
      </c>
      <c r="L8104" t="str">
        <f t="shared" si="16053"/>
        <v>No Ct</v>
      </c>
      <c r="M8104" t="str">
        <f t="shared" si="16054"/>
        <v/>
      </c>
      <c r="N8104" t="str">
        <f t="shared" si="16055"/>
        <v/>
      </c>
      <c r="O8104" t="str">
        <f t="shared" si="16056"/>
        <v/>
      </c>
    </row>
    <row r="8105" spans="1:24" x14ac:dyDescent="0.25">
      <c r="A8105" t="s">
        <v>289</v>
      </c>
      <c r="B8105" t="s">
        <v>1485</v>
      </c>
      <c r="C8105" t="s">
        <v>20</v>
      </c>
      <c r="D8105" s="7">
        <v>0.1</v>
      </c>
      <c r="E8105" s="7" t="s">
        <v>17</v>
      </c>
      <c r="F8105" t="s">
        <v>1577</v>
      </c>
      <c r="G8105" t="str">
        <f t="shared" si="15992"/>
        <v>DL2020011</v>
      </c>
      <c r="H8105" t="str">
        <f t="shared" si="16049"/>
        <v>14</v>
      </c>
      <c r="I8105" t="str">
        <f t="shared" si="16050"/>
        <v>KinesiskUldhaandskrabbe_14_20210429_DL2020011_KoegeGym</v>
      </c>
      <c r="J8105" t="str">
        <f t="shared" si="16051"/>
        <v>KinesiskUldhaandskrabbe</v>
      </c>
      <c r="K8105" t="str">
        <f t="shared" si="16052"/>
        <v>eDNA</v>
      </c>
      <c r="L8105" t="str">
        <f t="shared" si="16053"/>
        <v>No Ct</v>
      </c>
      <c r="M8105" t="str">
        <f t="shared" si="16054"/>
        <v/>
      </c>
      <c r="N8105" t="str">
        <f t="shared" si="16055"/>
        <v/>
      </c>
      <c r="O8105" t="str">
        <f t="shared" si="16056"/>
        <v/>
      </c>
    </row>
    <row r="8106" spans="1:24" x14ac:dyDescent="0.25">
      <c r="A8106" t="s">
        <v>290</v>
      </c>
      <c r="B8106" t="s">
        <v>1486</v>
      </c>
      <c r="C8106" t="s">
        <v>13</v>
      </c>
      <c r="D8106" s="7">
        <v>0.1</v>
      </c>
      <c r="E8106" s="6" t="s">
        <v>17</v>
      </c>
      <c r="F8106" t="s">
        <v>1577</v>
      </c>
      <c r="G8106" t="str">
        <f t="shared" si="15992"/>
        <v>DL2020011</v>
      </c>
      <c r="H8106" t="str">
        <f t="shared" si="16049"/>
        <v>15</v>
      </c>
      <c r="I8106" t="str">
        <f t="shared" si="16050"/>
        <v>NordamerikanskMudderkrabbe_15_20210429_DL2020011_KoegeGym</v>
      </c>
      <c r="J8106" t="str">
        <f t="shared" si="16051"/>
        <v>NordamerikanskMudderkrabbe</v>
      </c>
      <c r="K8106" t="str">
        <f t="shared" si="16052"/>
        <v>PosK</v>
      </c>
      <c r="L8106" t="str">
        <f t="shared" si="16053"/>
        <v>No Ct</v>
      </c>
      <c r="M8106">
        <f t="shared" si="16054"/>
        <v>0</v>
      </c>
      <c r="N8106">
        <f t="shared" si="16055"/>
        <v>0</v>
      </c>
      <c r="O8106">
        <f t="shared" si="16056"/>
        <v>0</v>
      </c>
      <c r="Q8106">
        <f t="shared" ref="Q8106" si="16099">IF(L8108="No Ct",0,L8108)</f>
        <v>0</v>
      </c>
      <c r="R8106">
        <f t="shared" ref="R8106" si="16100">IF(L8109="No Ct",0,L8109)</f>
        <v>0</v>
      </c>
      <c r="S8106" t="str">
        <f t="shared" ref="S8106" si="16101">IF(AND(M8106&gt;0,N8106=0),"Valid","Invalid")</f>
        <v>Invalid</v>
      </c>
      <c r="T8106" t="str">
        <f t="shared" ref="T8106" si="16102">IF(OR(Q8106&gt;1,R8106&gt;1),"Present","Absent")</f>
        <v>Absent</v>
      </c>
      <c r="U8106" t="str">
        <f t="shared" ref="U8106" si="16103">IF(OR(AND(Q8106&gt;1,Q8106&lt;41),AND(R8106&gt;1,R8106&lt;41)),"Ct&lt;41","Ct&gt;41")</f>
        <v>Ct&gt;41</v>
      </c>
      <c r="V8106" t="str">
        <f>VLOOKUP(J8106,Datasæt_Analysesystemer!$C$2:$D$68,2,FALSE)</f>
        <v>Nordam. Brakvandskrabbe / mudderkrabbe</v>
      </c>
      <c r="W8106" t="str">
        <f t="shared" ref="W8106" si="16104">MID(F8106,10,9)</f>
        <v>DL2020011</v>
      </c>
      <c r="X8106" t="str">
        <f t="shared" ref="X8106" si="16105">W8106&amp;"_"&amp;V8106&amp;"_"&amp;S8106&amp;"_"&amp;T8106&amp;"_"&amp;U8106</f>
        <v>DL2020011_Nordam. Brakvandskrabbe / mudderkrabbe_Invalid_Absent_Ct&gt;41</v>
      </c>
    </row>
    <row r="8107" spans="1:24" x14ac:dyDescent="0.25">
      <c r="A8107" t="s">
        <v>292</v>
      </c>
      <c r="B8107" t="s">
        <v>1487</v>
      </c>
      <c r="C8107" t="s">
        <v>16</v>
      </c>
      <c r="D8107" s="7">
        <v>0.1</v>
      </c>
      <c r="E8107" s="6" t="s">
        <v>17</v>
      </c>
      <c r="F8107" t="s">
        <v>1577</v>
      </c>
      <c r="G8107" t="str">
        <f t="shared" si="15992"/>
        <v>DL2020011</v>
      </c>
      <c r="H8107" t="str">
        <f t="shared" si="16049"/>
        <v>15</v>
      </c>
      <c r="I8107" t="str">
        <f t="shared" si="16050"/>
        <v>NordamerikanskMudderkrabbe_15_20210429_DL2020011_KoegeGym</v>
      </c>
      <c r="J8107" t="str">
        <f t="shared" si="16051"/>
        <v>NordamerikanskMudderkrabbe</v>
      </c>
      <c r="K8107" t="str">
        <f t="shared" si="16052"/>
        <v>NegK</v>
      </c>
      <c r="L8107" t="str">
        <f t="shared" si="16053"/>
        <v>No Ct</v>
      </c>
      <c r="M8107" t="str">
        <f t="shared" si="16054"/>
        <v/>
      </c>
      <c r="N8107" t="str">
        <f t="shared" si="16055"/>
        <v/>
      </c>
      <c r="O8107" t="str">
        <f t="shared" si="16056"/>
        <v/>
      </c>
    </row>
    <row r="8108" spans="1:24" x14ac:dyDescent="0.25">
      <c r="A8108" t="s">
        <v>294</v>
      </c>
      <c r="B8108" t="s">
        <v>1488</v>
      </c>
      <c r="C8108" t="s">
        <v>20</v>
      </c>
      <c r="D8108" s="7">
        <v>0.1</v>
      </c>
      <c r="E8108" s="6" t="s">
        <v>17</v>
      </c>
      <c r="F8108" t="s">
        <v>1577</v>
      </c>
      <c r="G8108" t="str">
        <f t="shared" si="15992"/>
        <v>DL2020011</v>
      </c>
      <c r="H8108" t="str">
        <f t="shared" si="16049"/>
        <v>15</v>
      </c>
      <c r="I8108" t="str">
        <f t="shared" si="16050"/>
        <v>NordamerikanskMudderkrabbe_15_20210429_DL2020011_KoegeGym</v>
      </c>
      <c r="J8108" t="str">
        <f t="shared" si="16051"/>
        <v>NordamerikanskMudderkrabbe</v>
      </c>
      <c r="K8108" t="str">
        <f t="shared" si="16052"/>
        <v>eDNA</v>
      </c>
      <c r="L8108" t="str">
        <f t="shared" si="16053"/>
        <v>No Ct</v>
      </c>
      <c r="M8108" t="str">
        <f t="shared" si="16054"/>
        <v/>
      </c>
      <c r="N8108" t="str">
        <f t="shared" si="16055"/>
        <v/>
      </c>
      <c r="O8108" t="str">
        <f t="shared" si="16056"/>
        <v/>
      </c>
    </row>
    <row r="8109" spans="1:24" x14ac:dyDescent="0.25">
      <c r="A8109" t="s">
        <v>296</v>
      </c>
      <c r="B8109" t="s">
        <v>1488</v>
      </c>
      <c r="C8109" t="s">
        <v>20</v>
      </c>
      <c r="D8109" s="7">
        <v>0.1</v>
      </c>
      <c r="E8109" s="6" t="s">
        <v>17</v>
      </c>
      <c r="F8109" t="s">
        <v>1577</v>
      </c>
      <c r="G8109" t="str">
        <f t="shared" si="15992"/>
        <v>DL2020011</v>
      </c>
      <c r="H8109" t="str">
        <f t="shared" si="16049"/>
        <v>15</v>
      </c>
      <c r="I8109" t="str">
        <f t="shared" si="16050"/>
        <v>NordamerikanskMudderkrabbe_15_20210429_DL2020011_KoegeGym</v>
      </c>
      <c r="J8109" t="str">
        <f t="shared" si="16051"/>
        <v>NordamerikanskMudderkrabbe</v>
      </c>
      <c r="K8109" t="str">
        <f t="shared" si="16052"/>
        <v>eDNA</v>
      </c>
      <c r="L8109" t="str">
        <f t="shared" si="16053"/>
        <v>No Ct</v>
      </c>
      <c r="M8109" t="str">
        <f t="shared" si="16054"/>
        <v/>
      </c>
      <c r="N8109" t="str">
        <f t="shared" si="16055"/>
        <v/>
      </c>
      <c r="O8109" t="str">
        <f t="shared" si="16056"/>
        <v/>
      </c>
    </row>
    <row r="8110" spans="1:24" x14ac:dyDescent="0.25">
      <c r="A8110" t="s">
        <v>297</v>
      </c>
      <c r="B8110" t="s">
        <v>1489</v>
      </c>
      <c r="C8110" t="s">
        <v>13</v>
      </c>
      <c r="D8110" s="7">
        <v>0.1</v>
      </c>
      <c r="E8110" s="6">
        <v>42.2</v>
      </c>
      <c r="F8110" t="s">
        <v>1577</v>
      </c>
      <c r="G8110" t="str">
        <f t="shared" si="15992"/>
        <v>DL2020011</v>
      </c>
      <c r="H8110" t="str">
        <f t="shared" si="16049"/>
        <v>16</v>
      </c>
      <c r="I8110" t="str">
        <f t="shared" si="16050"/>
        <v>NordamerikanskMudderkrabbe_16_20210429_DL2020011_KoegeGym</v>
      </c>
      <c r="J8110" t="str">
        <f t="shared" si="16051"/>
        <v>NordamerikanskMudderkrabbe</v>
      </c>
      <c r="K8110" t="str">
        <f t="shared" si="16052"/>
        <v>PosK</v>
      </c>
      <c r="L8110">
        <f t="shared" si="16053"/>
        <v>42.2</v>
      </c>
      <c r="M8110">
        <f t="shared" si="16054"/>
        <v>42.2</v>
      </c>
      <c r="N8110">
        <f t="shared" si="16055"/>
        <v>0</v>
      </c>
      <c r="O8110">
        <f t="shared" si="16056"/>
        <v>0</v>
      </c>
      <c r="Q8110">
        <f t="shared" ref="Q8110" si="16106">IF(L8112="No Ct",0,L8112)</f>
        <v>0</v>
      </c>
      <c r="R8110">
        <f t="shared" ref="R8110" si="16107">IF(L8113="No Ct",0,L8113)</f>
        <v>0</v>
      </c>
      <c r="S8110" t="str">
        <f t="shared" ref="S8110" si="16108">IF(AND(M8110&gt;0,N8110=0),"Valid","Invalid")</f>
        <v>Valid</v>
      </c>
      <c r="T8110" t="str">
        <f t="shared" ref="T8110" si="16109">IF(OR(Q8110&gt;1,R8110&gt;1),"Present","Absent")</f>
        <v>Absent</v>
      </c>
      <c r="U8110" t="str">
        <f t="shared" ref="U8110" si="16110">IF(OR(AND(Q8110&gt;1,Q8110&lt;41),AND(R8110&gt;1,R8110&lt;41)),"Ct&lt;41","Ct&gt;41")</f>
        <v>Ct&gt;41</v>
      </c>
      <c r="V8110" t="str">
        <f>VLOOKUP(J8110,Datasæt_Analysesystemer!$C$2:$D$68,2,FALSE)</f>
        <v>Nordam. Brakvandskrabbe / mudderkrabbe</v>
      </c>
      <c r="W8110" t="str">
        <f t="shared" ref="W8110" si="16111">MID(F8110,10,9)</f>
        <v>DL2020011</v>
      </c>
      <c r="X8110" t="str">
        <f t="shared" ref="X8110" si="16112">W8110&amp;"_"&amp;V8110&amp;"_"&amp;S8110&amp;"_"&amp;T8110&amp;"_"&amp;U8110</f>
        <v>DL2020011_Nordam. Brakvandskrabbe / mudderkrabbe_Valid_Absent_Ct&gt;41</v>
      </c>
    </row>
    <row r="8111" spans="1:24" x14ac:dyDescent="0.25">
      <c r="A8111" t="s">
        <v>299</v>
      </c>
      <c r="B8111" t="s">
        <v>1490</v>
      </c>
      <c r="C8111" t="s">
        <v>16</v>
      </c>
      <c r="D8111" s="7">
        <v>0.1</v>
      </c>
      <c r="E8111" s="6" t="s">
        <v>17</v>
      </c>
      <c r="F8111" t="s">
        <v>1577</v>
      </c>
      <c r="G8111" t="str">
        <f t="shared" si="15992"/>
        <v>DL2020011</v>
      </c>
      <c r="H8111" t="str">
        <f t="shared" si="16049"/>
        <v>16</v>
      </c>
      <c r="I8111" t="str">
        <f t="shared" si="16050"/>
        <v>NordamerikanskMudderkrabbe_16_20210429_DL2020011_KoegeGym</v>
      </c>
      <c r="J8111" t="str">
        <f t="shared" si="16051"/>
        <v>NordamerikanskMudderkrabbe</v>
      </c>
      <c r="K8111" t="str">
        <f t="shared" si="16052"/>
        <v>NegK</v>
      </c>
      <c r="L8111" t="str">
        <f t="shared" si="16053"/>
        <v>No Ct</v>
      </c>
      <c r="M8111" t="str">
        <f t="shared" si="16054"/>
        <v/>
      </c>
      <c r="N8111" t="str">
        <f t="shared" si="16055"/>
        <v/>
      </c>
      <c r="O8111" t="str">
        <f t="shared" si="16056"/>
        <v/>
      </c>
    </row>
    <row r="8112" spans="1:24" x14ac:dyDescent="0.25">
      <c r="A8112" t="s">
        <v>301</v>
      </c>
      <c r="B8112" t="s">
        <v>1491</v>
      </c>
      <c r="C8112" t="s">
        <v>20</v>
      </c>
      <c r="D8112" s="7">
        <v>0.1</v>
      </c>
      <c r="E8112" s="6" t="s">
        <v>17</v>
      </c>
      <c r="F8112" t="s">
        <v>1577</v>
      </c>
      <c r="G8112" t="str">
        <f t="shared" si="15992"/>
        <v>DL2020011</v>
      </c>
      <c r="H8112" t="str">
        <f t="shared" si="16049"/>
        <v>16</v>
      </c>
      <c r="I8112" t="str">
        <f t="shared" si="16050"/>
        <v>NordamerikanskMudderkrabbe_16_20210429_DL2020011_KoegeGym</v>
      </c>
      <c r="J8112" t="str">
        <f t="shared" si="16051"/>
        <v>NordamerikanskMudderkrabbe</v>
      </c>
      <c r="K8112" t="str">
        <f t="shared" si="16052"/>
        <v>eDNA</v>
      </c>
      <c r="L8112" t="str">
        <f t="shared" si="16053"/>
        <v>No Ct</v>
      </c>
      <c r="M8112" t="str">
        <f t="shared" si="16054"/>
        <v/>
      </c>
      <c r="N8112" t="str">
        <f t="shared" si="16055"/>
        <v/>
      </c>
      <c r="O8112" t="str">
        <f t="shared" si="16056"/>
        <v/>
      </c>
    </row>
    <row r="8113" spans="1:24" x14ac:dyDescent="0.25">
      <c r="A8113" t="s">
        <v>303</v>
      </c>
      <c r="B8113" t="s">
        <v>1491</v>
      </c>
      <c r="C8113" t="s">
        <v>20</v>
      </c>
      <c r="D8113" s="7">
        <v>0.1</v>
      </c>
      <c r="E8113" s="6" t="s">
        <v>17</v>
      </c>
      <c r="F8113" t="s">
        <v>1577</v>
      </c>
      <c r="G8113" t="str">
        <f t="shared" si="15992"/>
        <v>DL2020011</v>
      </c>
      <c r="H8113" t="str">
        <f t="shared" si="16049"/>
        <v>16</v>
      </c>
      <c r="I8113" t="str">
        <f t="shared" si="16050"/>
        <v>NordamerikanskMudderkrabbe_16_20210429_DL2020011_KoegeGym</v>
      </c>
      <c r="J8113" t="str">
        <f t="shared" si="16051"/>
        <v>NordamerikanskMudderkrabbe</v>
      </c>
      <c r="K8113" t="str">
        <f t="shared" si="16052"/>
        <v>eDNA</v>
      </c>
      <c r="L8113" t="str">
        <f t="shared" si="16053"/>
        <v>No Ct</v>
      </c>
      <c r="M8113" t="str">
        <f t="shared" si="16054"/>
        <v/>
      </c>
      <c r="N8113" t="str">
        <f t="shared" si="16055"/>
        <v/>
      </c>
      <c r="O8113" t="str">
        <f t="shared" si="16056"/>
        <v/>
      </c>
    </row>
    <row r="8114" spans="1:24" x14ac:dyDescent="0.25">
      <c r="A8114" t="s">
        <v>304</v>
      </c>
      <c r="B8114" t="s">
        <v>1492</v>
      </c>
      <c r="C8114" t="s">
        <v>13</v>
      </c>
      <c r="D8114" s="7">
        <v>0.1</v>
      </c>
      <c r="E8114" s="6" t="s">
        <v>17</v>
      </c>
      <c r="F8114" t="s">
        <v>1577</v>
      </c>
      <c r="G8114" t="str">
        <f t="shared" ref="G8114:G8177" si="16113">MID(F8114,10,9)</f>
        <v>DL2020011</v>
      </c>
      <c r="H8114" t="str">
        <f t="shared" si="16049"/>
        <v>17</v>
      </c>
      <c r="I8114" t="str">
        <f t="shared" si="16050"/>
        <v>Pukkellaks_17_20210429_DL2020011_KoegeGym</v>
      </c>
      <c r="J8114" t="str">
        <f t="shared" si="16051"/>
        <v>Pukkellaks</v>
      </c>
      <c r="K8114" t="str">
        <f t="shared" si="16052"/>
        <v>PosK</v>
      </c>
      <c r="L8114" t="str">
        <f t="shared" si="16053"/>
        <v>No Ct</v>
      </c>
      <c r="M8114">
        <f t="shared" si="16054"/>
        <v>0</v>
      </c>
      <c r="N8114">
        <f t="shared" si="16055"/>
        <v>0</v>
      </c>
      <c r="O8114">
        <f t="shared" si="16056"/>
        <v>0</v>
      </c>
      <c r="Q8114">
        <f t="shared" ref="Q8114" si="16114">IF(L8116="No Ct",0,L8116)</f>
        <v>0</v>
      </c>
      <c r="R8114">
        <f t="shared" ref="R8114" si="16115">IF(L8117="No Ct",0,L8117)</f>
        <v>0</v>
      </c>
      <c r="S8114" t="str">
        <f t="shared" ref="S8114" si="16116">IF(AND(M8114&gt;0,N8114=0),"Valid","Invalid")</f>
        <v>Invalid</v>
      </c>
      <c r="T8114" t="str">
        <f t="shared" ref="T8114" si="16117">IF(OR(Q8114&gt;1,R8114&gt;1),"Present","Absent")</f>
        <v>Absent</v>
      </c>
      <c r="U8114" t="str">
        <f t="shared" ref="U8114" si="16118">IF(OR(AND(Q8114&gt;1,Q8114&lt;41),AND(R8114&gt;1,R8114&lt;41)),"Ct&lt;41","Ct&gt;41")</f>
        <v>Ct&gt;41</v>
      </c>
      <c r="V8114" t="str">
        <f>VLOOKUP(J8114,Datasæt_Analysesystemer!$C$2:$D$68,2,FALSE)</f>
        <v>Pukkellaks</v>
      </c>
      <c r="W8114" t="str">
        <f t="shared" ref="W8114" si="16119">MID(F8114,10,9)</f>
        <v>DL2020011</v>
      </c>
      <c r="X8114" t="str">
        <f t="shared" ref="X8114" si="16120">W8114&amp;"_"&amp;V8114&amp;"_"&amp;S8114&amp;"_"&amp;T8114&amp;"_"&amp;U8114</f>
        <v>DL2020011_Pukkellaks_Invalid_Absent_Ct&gt;41</v>
      </c>
    </row>
    <row r="8115" spans="1:24" x14ac:dyDescent="0.25">
      <c r="A8115" t="s">
        <v>306</v>
      </c>
      <c r="B8115" t="s">
        <v>1493</v>
      </c>
      <c r="C8115" t="s">
        <v>16</v>
      </c>
      <c r="D8115" s="7">
        <v>0.1</v>
      </c>
      <c r="E8115" s="6" t="s">
        <v>17</v>
      </c>
      <c r="F8115" t="s">
        <v>1577</v>
      </c>
      <c r="G8115" t="str">
        <f t="shared" si="16113"/>
        <v>DL2020011</v>
      </c>
      <c r="H8115" t="str">
        <f t="shared" si="16049"/>
        <v>17</v>
      </c>
      <c r="I8115" t="str">
        <f t="shared" si="16050"/>
        <v>Pukkellaks_17_20210429_DL2020011_KoegeGym</v>
      </c>
      <c r="J8115" t="str">
        <f t="shared" si="16051"/>
        <v>Pukkellaks</v>
      </c>
      <c r="K8115" t="str">
        <f t="shared" si="16052"/>
        <v>NegK</v>
      </c>
      <c r="L8115" t="str">
        <f t="shared" si="16053"/>
        <v>No Ct</v>
      </c>
      <c r="M8115" t="str">
        <f t="shared" si="16054"/>
        <v/>
      </c>
      <c r="N8115" t="str">
        <f t="shared" si="16055"/>
        <v/>
      </c>
      <c r="O8115" t="str">
        <f t="shared" si="16056"/>
        <v/>
      </c>
    </row>
    <row r="8116" spans="1:24" x14ac:dyDescent="0.25">
      <c r="A8116" t="s">
        <v>308</v>
      </c>
      <c r="B8116" t="s">
        <v>1494</v>
      </c>
      <c r="C8116" t="s">
        <v>20</v>
      </c>
      <c r="D8116" s="7">
        <v>0.1</v>
      </c>
      <c r="E8116" s="6" t="s">
        <v>17</v>
      </c>
      <c r="F8116" t="s">
        <v>1577</v>
      </c>
      <c r="G8116" t="str">
        <f t="shared" si="16113"/>
        <v>DL2020011</v>
      </c>
      <c r="H8116" t="str">
        <f t="shared" si="16049"/>
        <v>17</v>
      </c>
      <c r="I8116" t="str">
        <f t="shared" si="16050"/>
        <v>Pukkellaks_17_20210429_DL2020011_KoegeGym</v>
      </c>
      <c r="J8116" t="str">
        <f t="shared" si="16051"/>
        <v>Pukkellaks</v>
      </c>
      <c r="K8116" t="str">
        <f t="shared" si="16052"/>
        <v>eDNA</v>
      </c>
      <c r="L8116" t="str">
        <f t="shared" si="16053"/>
        <v>No Ct</v>
      </c>
      <c r="M8116" t="str">
        <f t="shared" si="16054"/>
        <v/>
      </c>
      <c r="N8116" t="str">
        <f t="shared" si="16055"/>
        <v/>
      </c>
      <c r="O8116" t="str">
        <f t="shared" si="16056"/>
        <v/>
      </c>
    </row>
    <row r="8117" spans="1:24" x14ac:dyDescent="0.25">
      <c r="A8117" t="s">
        <v>310</v>
      </c>
      <c r="B8117" t="s">
        <v>1494</v>
      </c>
      <c r="C8117" t="s">
        <v>20</v>
      </c>
      <c r="D8117" s="7">
        <v>0.1</v>
      </c>
      <c r="E8117" s="6" t="s">
        <v>17</v>
      </c>
      <c r="F8117" t="s">
        <v>1577</v>
      </c>
      <c r="G8117" t="str">
        <f t="shared" si="16113"/>
        <v>DL2020011</v>
      </c>
      <c r="H8117" t="str">
        <f t="shared" si="16049"/>
        <v>17</v>
      </c>
      <c r="I8117" t="str">
        <f t="shared" si="16050"/>
        <v>Pukkellaks_17_20210429_DL2020011_KoegeGym</v>
      </c>
      <c r="J8117" t="str">
        <f t="shared" si="16051"/>
        <v>Pukkellaks</v>
      </c>
      <c r="K8117" t="str">
        <f t="shared" si="16052"/>
        <v>eDNA</v>
      </c>
      <c r="L8117" t="str">
        <f t="shared" si="16053"/>
        <v>No Ct</v>
      </c>
      <c r="M8117" t="str">
        <f t="shared" si="16054"/>
        <v/>
      </c>
      <c r="N8117" t="str">
        <f t="shared" si="16055"/>
        <v/>
      </c>
      <c r="O8117" t="str">
        <f t="shared" si="16056"/>
        <v/>
      </c>
    </row>
    <row r="8118" spans="1:24" x14ac:dyDescent="0.25">
      <c r="A8118" t="s">
        <v>311</v>
      </c>
      <c r="B8118" t="s">
        <v>1495</v>
      </c>
      <c r="C8118" t="s">
        <v>13</v>
      </c>
      <c r="D8118" s="7">
        <v>0.1</v>
      </c>
      <c r="E8118" s="7" t="s">
        <v>17</v>
      </c>
      <c r="F8118" t="s">
        <v>1577</v>
      </c>
      <c r="G8118" t="str">
        <f t="shared" si="16113"/>
        <v>DL2020011</v>
      </c>
      <c r="H8118" t="str">
        <f t="shared" si="16049"/>
        <v>18</v>
      </c>
      <c r="I8118" t="str">
        <f t="shared" si="16050"/>
        <v>Pukkellaks_18_20210429_DL2020011_KoegeGym</v>
      </c>
      <c r="J8118" t="str">
        <f t="shared" si="16051"/>
        <v>Pukkellaks</v>
      </c>
      <c r="K8118" t="str">
        <f t="shared" si="16052"/>
        <v>PosK</v>
      </c>
      <c r="L8118" t="str">
        <f t="shared" si="16053"/>
        <v>No Ct</v>
      </c>
      <c r="M8118">
        <f t="shared" si="16054"/>
        <v>0</v>
      </c>
      <c r="N8118">
        <f t="shared" si="16055"/>
        <v>0</v>
      </c>
      <c r="O8118">
        <f t="shared" si="16056"/>
        <v>0</v>
      </c>
      <c r="Q8118">
        <f t="shared" ref="Q8118" si="16121">IF(L8120="No Ct",0,L8120)</f>
        <v>0</v>
      </c>
      <c r="R8118">
        <f t="shared" ref="R8118" si="16122">IF(L8121="No Ct",0,L8121)</f>
        <v>0</v>
      </c>
      <c r="S8118" t="str">
        <f t="shared" ref="S8118" si="16123">IF(AND(M8118&gt;0,N8118=0),"Valid","Invalid")</f>
        <v>Invalid</v>
      </c>
      <c r="T8118" t="str">
        <f t="shared" ref="T8118" si="16124">IF(OR(Q8118&gt;1,R8118&gt;1),"Present","Absent")</f>
        <v>Absent</v>
      </c>
      <c r="U8118" t="str">
        <f t="shared" ref="U8118" si="16125">IF(OR(AND(Q8118&gt;1,Q8118&lt;41),AND(R8118&gt;1,R8118&lt;41)),"Ct&lt;41","Ct&gt;41")</f>
        <v>Ct&gt;41</v>
      </c>
      <c r="V8118" t="str">
        <f>VLOOKUP(J8118,Datasæt_Analysesystemer!$C$2:$D$68,2,FALSE)</f>
        <v>Pukkellaks</v>
      </c>
      <c r="W8118" t="str">
        <f t="shared" ref="W8118" si="16126">MID(F8118,10,9)</f>
        <v>DL2020011</v>
      </c>
      <c r="X8118" t="str">
        <f t="shared" ref="X8118" si="16127">W8118&amp;"_"&amp;V8118&amp;"_"&amp;S8118&amp;"_"&amp;T8118&amp;"_"&amp;U8118</f>
        <v>DL2020011_Pukkellaks_Invalid_Absent_Ct&gt;41</v>
      </c>
    </row>
    <row r="8119" spans="1:24" x14ac:dyDescent="0.25">
      <c r="A8119" t="s">
        <v>313</v>
      </c>
      <c r="B8119" t="s">
        <v>1496</v>
      </c>
      <c r="C8119" t="s">
        <v>16</v>
      </c>
      <c r="D8119" s="7">
        <v>0.1</v>
      </c>
      <c r="E8119" s="6" t="s">
        <v>17</v>
      </c>
      <c r="F8119" t="s">
        <v>1577</v>
      </c>
      <c r="G8119" t="str">
        <f t="shared" si="16113"/>
        <v>DL2020011</v>
      </c>
      <c r="H8119" t="str">
        <f t="shared" si="16049"/>
        <v>18</v>
      </c>
      <c r="I8119" t="str">
        <f t="shared" si="16050"/>
        <v>Pukkellaks_18_20210429_DL2020011_KoegeGym</v>
      </c>
      <c r="J8119" t="str">
        <f t="shared" si="16051"/>
        <v>Pukkellaks</v>
      </c>
      <c r="K8119" t="str">
        <f t="shared" si="16052"/>
        <v>NegK</v>
      </c>
      <c r="L8119" t="str">
        <f t="shared" si="16053"/>
        <v>No Ct</v>
      </c>
      <c r="M8119" t="str">
        <f t="shared" si="16054"/>
        <v/>
      </c>
      <c r="N8119" t="str">
        <f t="shared" si="16055"/>
        <v/>
      </c>
      <c r="O8119" t="str">
        <f t="shared" si="16056"/>
        <v/>
      </c>
    </row>
    <row r="8120" spans="1:24" x14ac:dyDescent="0.25">
      <c r="A8120" t="s">
        <v>315</v>
      </c>
      <c r="B8120" t="s">
        <v>1497</v>
      </c>
      <c r="C8120" t="s">
        <v>20</v>
      </c>
      <c r="D8120" s="7">
        <v>0.1</v>
      </c>
      <c r="E8120" s="6" t="s">
        <v>17</v>
      </c>
      <c r="F8120" t="s">
        <v>1577</v>
      </c>
      <c r="G8120" t="str">
        <f t="shared" si="16113"/>
        <v>DL2020011</v>
      </c>
      <c r="H8120" t="str">
        <f t="shared" si="16049"/>
        <v>18</v>
      </c>
      <c r="I8120" t="str">
        <f t="shared" si="16050"/>
        <v>Pukkellaks_18_20210429_DL2020011_KoegeGym</v>
      </c>
      <c r="J8120" t="str">
        <f t="shared" si="16051"/>
        <v>Pukkellaks</v>
      </c>
      <c r="K8120" t="str">
        <f t="shared" si="16052"/>
        <v>eDNA</v>
      </c>
      <c r="L8120" t="str">
        <f t="shared" si="16053"/>
        <v>No Ct</v>
      </c>
      <c r="M8120" t="str">
        <f t="shared" si="16054"/>
        <v/>
      </c>
      <c r="N8120" t="str">
        <f t="shared" si="16055"/>
        <v/>
      </c>
      <c r="O8120" t="str">
        <f t="shared" si="16056"/>
        <v/>
      </c>
    </row>
    <row r="8121" spans="1:24" x14ac:dyDescent="0.25">
      <c r="A8121" t="s">
        <v>317</v>
      </c>
      <c r="B8121" t="s">
        <v>1497</v>
      </c>
      <c r="C8121" t="s">
        <v>20</v>
      </c>
      <c r="D8121" s="7">
        <v>0.1</v>
      </c>
      <c r="E8121" s="6" t="s">
        <v>17</v>
      </c>
      <c r="F8121" t="s">
        <v>1577</v>
      </c>
      <c r="G8121" t="str">
        <f t="shared" si="16113"/>
        <v>DL2020011</v>
      </c>
      <c r="H8121" t="str">
        <f t="shared" si="16049"/>
        <v>18</v>
      </c>
      <c r="I8121" t="str">
        <f t="shared" si="16050"/>
        <v>Pukkellaks_18_20210429_DL2020011_KoegeGym</v>
      </c>
      <c r="J8121" t="str">
        <f t="shared" si="16051"/>
        <v>Pukkellaks</v>
      </c>
      <c r="K8121" t="str">
        <f t="shared" si="16052"/>
        <v>eDNA</v>
      </c>
      <c r="L8121" t="str">
        <f t="shared" si="16053"/>
        <v>No Ct</v>
      </c>
      <c r="M8121" t="str">
        <f t="shared" si="16054"/>
        <v/>
      </c>
      <c r="N8121" t="str">
        <f t="shared" si="16055"/>
        <v/>
      </c>
      <c r="O8121" t="str">
        <f t="shared" si="16056"/>
        <v/>
      </c>
    </row>
    <row r="8122" spans="1:24" x14ac:dyDescent="0.25">
      <c r="A8122" t="s">
        <v>318</v>
      </c>
      <c r="B8122" t="s">
        <v>1498</v>
      </c>
      <c r="C8122" t="s">
        <v>13</v>
      </c>
      <c r="D8122" s="7">
        <v>0.1</v>
      </c>
      <c r="E8122" s="6">
        <v>37.44</v>
      </c>
      <c r="F8122" t="s">
        <v>1577</v>
      </c>
      <c r="G8122" t="str">
        <f t="shared" si="16113"/>
        <v>DL2020011</v>
      </c>
      <c r="H8122" t="str">
        <f t="shared" si="16049"/>
        <v>19</v>
      </c>
      <c r="I8122" t="str">
        <f t="shared" si="16050"/>
        <v>SibiriskStoer_19_20210429_DL2020011_KoegeGym</v>
      </c>
      <c r="J8122" t="str">
        <f t="shared" si="16051"/>
        <v>SibiriskStoer</v>
      </c>
      <c r="K8122" t="str">
        <f t="shared" si="16052"/>
        <v>PosK</v>
      </c>
      <c r="L8122">
        <f t="shared" si="16053"/>
        <v>37.44</v>
      </c>
      <c r="M8122">
        <f t="shared" si="16054"/>
        <v>37.44</v>
      </c>
      <c r="N8122">
        <f t="shared" si="16055"/>
        <v>0</v>
      </c>
      <c r="O8122">
        <f t="shared" si="16056"/>
        <v>0</v>
      </c>
      <c r="Q8122">
        <f t="shared" ref="Q8122" si="16128">IF(L8124="No Ct",0,L8124)</f>
        <v>0</v>
      </c>
      <c r="R8122">
        <f t="shared" ref="R8122" si="16129">IF(L8125="No Ct",0,L8125)</f>
        <v>0</v>
      </c>
      <c r="S8122" t="str">
        <f t="shared" ref="S8122" si="16130">IF(AND(M8122&gt;0,N8122=0),"Valid","Invalid")</f>
        <v>Valid</v>
      </c>
      <c r="T8122" t="str">
        <f t="shared" ref="T8122" si="16131">IF(OR(Q8122&gt;1,R8122&gt;1),"Present","Absent")</f>
        <v>Absent</v>
      </c>
      <c r="U8122" t="str">
        <f t="shared" ref="U8122" si="16132">IF(OR(AND(Q8122&gt;1,Q8122&lt;41),AND(R8122&gt;1,R8122&lt;41)),"Ct&lt;41","Ct&gt;41")</f>
        <v>Ct&gt;41</v>
      </c>
      <c r="V8122" t="str">
        <f>VLOOKUP(J8122,Datasæt_Analysesystemer!$C$2:$D$68,2,FALSE)</f>
        <v>Siberisk stør</v>
      </c>
      <c r="W8122" t="str">
        <f t="shared" ref="W8122" si="16133">MID(F8122,10,9)</f>
        <v>DL2020011</v>
      </c>
      <c r="X8122" t="str">
        <f t="shared" ref="X8122" si="16134">W8122&amp;"_"&amp;V8122&amp;"_"&amp;S8122&amp;"_"&amp;T8122&amp;"_"&amp;U8122</f>
        <v>DL2020011_Siberisk stør_Valid_Absent_Ct&gt;41</v>
      </c>
    </row>
    <row r="8123" spans="1:24" x14ac:dyDescent="0.25">
      <c r="A8123" t="s">
        <v>320</v>
      </c>
      <c r="B8123" t="s">
        <v>1499</v>
      </c>
      <c r="C8123" t="s">
        <v>16</v>
      </c>
      <c r="D8123" s="7">
        <v>0.1</v>
      </c>
      <c r="E8123" s="6" t="s">
        <v>17</v>
      </c>
      <c r="F8123" t="s">
        <v>1577</v>
      </c>
      <c r="G8123" t="str">
        <f t="shared" si="16113"/>
        <v>DL2020011</v>
      </c>
      <c r="H8123" t="str">
        <f t="shared" si="16049"/>
        <v>19</v>
      </c>
      <c r="I8123" t="str">
        <f t="shared" si="16050"/>
        <v>SibiriskStoer_19_20210429_DL2020011_KoegeGym</v>
      </c>
      <c r="J8123" t="str">
        <f t="shared" si="16051"/>
        <v>SibiriskStoer</v>
      </c>
      <c r="K8123" t="str">
        <f t="shared" si="16052"/>
        <v>NegK</v>
      </c>
      <c r="L8123" t="str">
        <f t="shared" si="16053"/>
        <v>No Ct</v>
      </c>
      <c r="M8123" t="str">
        <f t="shared" si="16054"/>
        <v/>
      </c>
      <c r="N8123" t="str">
        <f t="shared" si="16055"/>
        <v/>
      </c>
      <c r="O8123" t="str">
        <f t="shared" si="16056"/>
        <v/>
      </c>
    </row>
    <row r="8124" spans="1:24" x14ac:dyDescent="0.25">
      <c r="A8124" t="s">
        <v>322</v>
      </c>
      <c r="B8124" t="s">
        <v>1500</v>
      </c>
      <c r="C8124" t="s">
        <v>20</v>
      </c>
      <c r="D8124" s="7">
        <v>0.1</v>
      </c>
      <c r="E8124" s="6" t="s">
        <v>17</v>
      </c>
      <c r="F8124" t="s">
        <v>1577</v>
      </c>
      <c r="G8124" t="str">
        <f t="shared" si="16113"/>
        <v>DL2020011</v>
      </c>
      <c r="H8124" t="str">
        <f t="shared" si="16049"/>
        <v>19</v>
      </c>
      <c r="I8124" t="str">
        <f t="shared" si="16050"/>
        <v>SibiriskStoer_19_20210429_DL2020011_KoegeGym</v>
      </c>
      <c r="J8124" t="str">
        <f t="shared" si="16051"/>
        <v>SibiriskStoer</v>
      </c>
      <c r="K8124" t="str">
        <f t="shared" si="16052"/>
        <v>eDNA</v>
      </c>
      <c r="L8124" t="str">
        <f t="shared" si="16053"/>
        <v>No Ct</v>
      </c>
      <c r="M8124" t="str">
        <f t="shared" si="16054"/>
        <v/>
      </c>
      <c r="N8124" t="str">
        <f t="shared" si="16055"/>
        <v/>
      </c>
      <c r="O8124" t="str">
        <f t="shared" si="16056"/>
        <v/>
      </c>
    </row>
    <row r="8125" spans="1:24" x14ac:dyDescent="0.25">
      <c r="A8125" t="s">
        <v>324</v>
      </c>
      <c r="B8125" t="s">
        <v>1500</v>
      </c>
      <c r="C8125" t="s">
        <v>20</v>
      </c>
      <c r="D8125" s="7">
        <v>0.1</v>
      </c>
      <c r="E8125" s="6" t="s">
        <v>17</v>
      </c>
      <c r="F8125" t="s">
        <v>1577</v>
      </c>
      <c r="G8125" t="str">
        <f t="shared" si="16113"/>
        <v>DL2020011</v>
      </c>
      <c r="H8125" t="str">
        <f t="shared" si="16049"/>
        <v>19</v>
      </c>
      <c r="I8125" t="str">
        <f t="shared" si="16050"/>
        <v>SibiriskStoer_19_20210429_DL2020011_KoegeGym</v>
      </c>
      <c r="J8125" t="str">
        <f t="shared" si="16051"/>
        <v>SibiriskStoer</v>
      </c>
      <c r="K8125" t="str">
        <f t="shared" si="16052"/>
        <v>eDNA</v>
      </c>
      <c r="L8125" t="str">
        <f t="shared" si="16053"/>
        <v>No Ct</v>
      </c>
      <c r="M8125" t="str">
        <f t="shared" si="16054"/>
        <v/>
      </c>
      <c r="N8125" t="str">
        <f t="shared" si="16055"/>
        <v/>
      </c>
      <c r="O8125" t="str">
        <f t="shared" si="16056"/>
        <v/>
      </c>
    </row>
    <row r="8126" spans="1:24" x14ac:dyDescent="0.25">
      <c r="A8126" t="s">
        <v>325</v>
      </c>
      <c r="B8126" t="s">
        <v>1501</v>
      </c>
      <c r="C8126" t="s">
        <v>13</v>
      </c>
      <c r="D8126" s="7">
        <v>0.1</v>
      </c>
      <c r="E8126" s="7" t="s">
        <v>17</v>
      </c>
      <c r="F8126" t="s">
        <v>1577</v>
      </c>
      <c r="G8126" t="str">
        <f t="shared" si="16113"/>
        <v>DL2020011</v>
      </c>
      <c r="H8126" t="str">
        <f t="shared" si="16049"/>
        <v>20</v>
      </c>
      <c r="I8126" t="str">
        <f t="shared" si="16050"/>
        <v>SibiriskStoer_20_20210429_DL2020011_KoegeGym</v>
      </c>
      <c r="J8126" t="str">
        <f t="shared" si="16051"/>
        <v>SibiriskStoer</v>
      </c>
      <c r="K8126" t="str">
        <f t="shared" si="16052"/>
        <v>PosK</v>
      </c>
      <c r="L8126" t="str">
        <f t="shared" si="16053"/>
        <v>No Ct</v>
      </c>
      <c r="M8126">
        <f t="shared" si="16054"/>
        <v>0</v>
      </c>
      <c r="N8126">
        <f t="shared" si="16055"/>
        <v>0</v>
      </c>
      <c r="O8126">
        <f t="shared" si="16056"/>
        <v>0</v>
      </c>
      <c r="Q8126">
        <f t="shared" ref="Q8126" si="16135">IF(L8128="No Ct",0,L8128)</f>
        <v>0</v>
      </c>
      <c r="R8126">
        <f t="shared" ref="R8126" si="16136">IF(L8129="No Ct",0,L8129)</f>
        <v>0</v>
      </c>
      <c r="S8126" t="str">
        <f t="shared" ref="S8126" si="16137">IF(AND(M8126&gt;0,N8126=0),"Valid","Invalid")</f>
        <v>Invalid</v>
      </c>
      <c r="T8126" t="str">
        <f t="shared" ref="T8126" si="16138">IF(OR(Q8126&gt;1,R8126&gt;1),"Present","Absent")</f>
        <v>Absent</v>
      </c>
      <c r="U8126" t="str">
        <f t="shared" ref="U8126" si="16139">IF(OR(AND(Q8126&gt;1,Q8126&lt;41),AND(R8126&gt;1,R8126&lt;41)),"Ct&lt;41","Ct&gt;41")</f>
        <v>Ct&gt;41</v>
      </c>
      <c r="V8126" t="str">
        <f>VLOOKUP(J8126,Datasæt_Analysesystemer!$C$2:$D$68,2,FALSE)</f>
        <v>Siberisk stør</v>
      </c>
      <c r="W8126" t="str">
        <f t="shared" ref="W8126" si="16140">MID(F8126,10,9)</f>
        <v>DL2020011</v>
      </c>
      <c r="X8126" t="str">
        <f t="shared" ref="X8126" si="16141">W8126&amp;"_"&amp;V8126&amp;"_"&amp;S8126&amp;"_"&amp;T8126&amp;"_"&amp;U8126</f>
        <v>DL2020011_Siberisk stør_Invalid_Absent_Ct&gt;41</v>
      </c>
    </row>
    <row r="8127" spans="1:24" x14ac:dyDescent="0.25">
      <c r="A8127" t="s">
        <v>327</v>
      </c>
      <c r="B8127" t="s">
        <v>1502</v>
      </c>
      <c r="C8127" t="s">
        <v>16</v>
      </c>
      <c r="D8127" s="7">
        <v>0.1</v>
      </c>
      <c r="E8127" s="6" t="s">
        <v>17</v>
      </c>
      <c r="F8127" t="s">
        <v>1577</v>
      </c>
      <c r="G8127" t="str">
        <f t="shared" si="16113"/>
        <v>DL2020011</v>
      </c>
      <c r="H8127" t="str">
        <f t="shared" si="16049"/>
        <v>20</v>
      </c>
      <c r="I8127" t="str">
        <f t="shared" si="16050"/>
        <v>SibiriskStoer_20_20210429_DL2020011_KoegeGym</v>
      </c>
      <c r="J8127" t="str">
        <f t="shared" si="16051"/>
        <v>SibiriskStoer</v>
      </c>
      <c r="K8127" t="str">
        <f t="shared" si="16052"/>
        <v>NegK</v>
      </c>
      <c r="L8127" t="str">
        <f t="shared" si="16053"/>
        <v>No Ct</v>
      </c>
      <c r="M8127" t="str">
        <f t="shared" si="16054"/>
        <v/>
      </c>
      <c r="N8127" t="str">
        <f t="shared" si="16055"/>
        <v/>
      </c>
      <c r="O8127" t="str">
        <f t="shared" si="16056"/>
        <v/>
      </c>
    </row>
    <row r="8128" spans="1:24" x14ac:dyDescent="0.25">
      <c r="A8128" t="s">
        <v>329</v>
      </c>
      <c r="B8128" t="s">
        <v>1503</v>
      </c>
      <c r="C8128" t="s">
        <v>20</v>
      </c>
      <c r="D8128" s="7">
        <v>0.1</v>
      </c>
      <c r="E8128" s="7" t="s">
        <v>17</v>
      </c>
      <c r="F8128" t="s">
        <v>1577</v>
      </c>
      <c r="G8128" t="str">
        <f t="shared" si="16113"/>
        <v>DL2020011</v>
      </c>
      <c r="H8128" t="str">
        <f t="shared" si="16049"/>
        <v>20</v>
      </c>
      <c r="I8128" t="str">
        <f t="shared" si="16050"/>
        <v>SibiriskStoer_20_20210429_DL2020011_KoegeGym</v>
      </c>
      <c r="J8128" t="str">
        <f t="shared" si="16051"/>
        <v>SibiriskStoer</v>
      </c>
      <c r="K8128" t="str">
        <f t="shared" si="16052"/>
        <v>eDNA</v>
      </c>
      <c r="L8128" t="str">
        <f t="shared" si="16053"/>
        <v>No Ct</v>
      </c>
      <c r="M8128" t="str">
        <f t="shared" si="16054"/>
        <v/>
      </c>
      <c r="N8128" t="str">
        <f t="shared" si="16055"/>
        <v/>
      </c>
      <c r="O8128" t="str">
        <f t="shared" si="16056"/>
        <v/>
      </c>
    </row>
    <row r="8129" spans="1:24" x14ac:dyDescent="0.25">
      <c r="A8129" t="s">
        <v>331</v>
      </c>
      <c r="B8129" t="s">
        <v>1503</v>
      </c>
      <c r="C8129" t="s">
        <v>20</v>
      </c>
      <c r="D8129" s="7">
        <v>0.1</v>
      </c>
      <c r="E8129" s="7" t="s">
        <v>17</v>
      </c>
      <c r="F8129" t="s">
        <v>1577</v>
      </c>
      <c r="G8129" t="str">
        <f t="shared" si="16113"/>
        <v>DL2020011</v>
      </c>
      <c r="H8129" t="str">
        <f t="shared" si="16049"/>
        <v>20</v>
      </c>
      <c r="I8129" t="str">
        <f t="shared" si="16050"/>
        <v>SibiriskStoer_20_20210429_DL2020011_KoegeGym</v>
      </c>
      <c r="J8129" t="str">
        <f t="shared" si="16051"/>
        <v>SibiriskStoer</v>
      </c>
      <c r="K8129" t="str">
        <f t="shared" si="16052"/>
        <v>eDNA</v>
      </c>
      <c r="L8129" t="str">
        <f t="shared" si="16053"/>
        <v>No Ct</v>
      </c>
      <c r="M8129" t="str">
        <f t="shared" si="16054"/>
        <v/>
      </c>
      <c r="N8129" t="str">
        <f t="shared" si="16055"/>
        <v/>
      </c>
      <c r="O8129" t="str">
        <f t="shared" si="16056"/>
        <v/>
      </c>
    </row>
    <row r="8130" spans="1:24" x14ac:dyDescent="0.25">
      <c r="A8130" t="s">
        <v>390</v>
      </c>
      <c r="B8130" t="s">
        <v>1504</v>
      </c>
      <c r="C8130" t="s">
        <v>13</v>
      </c>
      <c r="D8130" s="7">
        <v>0.1</v>
      </c>
      <c r="E8130" s="7" t="s">
        <v>17</v>
      </c>
      <c r="F8130" t="s">
        <v>1577</v>
      </c>
      <c r="G8130" t="str">
        <f t="shared" si="16113"/>
        <v>DL2020011</v>
      </c>
      <c r="H8130" t="str">
        <f t="shared" si="16049"/>
        <v>21</v>
      </c>
      <c r="I8130" t="str">
        <f t="shared" si="16050"/>
        <v>Stillehavsoesters_21_20210429_DL2020011_KoegeGym</v>
      </c>
      <c r="J8130" t="str">
        <f t="shared" si="16051"/>
        <v>Stillehavsoesters</v>
      </c>
      <c r="K8130" t="str">
        <f t="shared" si="16052"/>
        <v>PosK</v>
      </c>
      <c r="L8130" t="str">
        <f t="shared" si="16053"/>
        <v>No Ct</v>
      </c>
      <c r="M8130">
        <f t="shared" si="16054"/>
        <v>0</v>
      </c>
      <c r="N8130">
        <f t="shared" si="16055"/>
        <v>0</v>
      </c>
      <c r="O8130">
        <f t="shared" si="16056"/>
        <v>0</v>
      </c>
      <c r="Q8130">
        <f t="shared" ref="Q8130" si="16142">IF(L8132="No Ct",0,L8132)</f>
        <v>0</v>
      </c>
      <c r="R8130">
        <f t="shared" ref="R8130" si="16143">IF(L8133="No Ct",0,L8133)</f>
        <v>0</v>
      </c>
      <c r="S8130" t="str">
        <f t="shared" ref="S8130" si="16144">IF(AND(M8130&gt;0,N8130=0),"Valid","Invalid")</f>
        <v>Invalid</v>
      </c>
      <c r="T8130" t="str">
        <f t="shared" ref="T8130" si="16145">IF(OR(Q8130&gt;1,R8130&gt;1),"Present","Absent")</f>
        <v>Absent</v>
      </c>
      <c r="U8130" t="str">
        <f t="shared" ref="U8130" si="16146">IF(OR(AND(Q8130&gt;1,Q8130&lt;41),AND(R8130&gt;1,R8130&lt;41)),"Ct&lt;41","Ct&gt;41")</f>
        <v>Ct&gt;41</v>
      </c>
      <c r="V8130" t="str">
        <f>VLOOKUP(J8130,Datasæt_Analysesystemer!$C$2:$D$68,2,FALSE)</f>
        <v>Stillehavsøsters</v>
      </c>
      <c r="W8130" t="str">
        <f t="shared" ref="W8130" si="16147">MID(F8130,10,9)</f>
        <v>DL2020011</v>
      </c>
      <c r="X8130" t="str">
        <f t="shared" ref="X8130" si="16148">W8130&amp;"_"&amp;V8130&amp;"_"&amp;S8130&amp;"_"&amp;T8130&amp;"_"&amp;U8130</f>
        <v>DL2020011_Stillehavsøsters_Invalid_Absent_Ct&gt;41</v>
      </c>
    </row>
    <row r="8131" spans="1:24" x14ac:dyDescent="0.25">
      <c r="A8131" t="s">
        <v>392</v>
      </c>
      <c r="B8131" t="s">
        <v>1505</v>
      </c>
      <c r="C8131" t="s">
        <v>16</v>
      </c>
      <c r="D8131" s="7">
        <v>0.1</v>
      </c>
      <c r="E8131" s="6" t="s">
        <v>17</v>
      </c>
      <c r="F8131" t="s">
        <v>1577</v>
      </c>
      <c r="G8131" t="str">
        <f t="shared" si="16113"/>
        <v>DL2020011</v>
      </c>
      <c r="H8131" t="str">
        <f t="shared" si="16049"/>
        <v>21</v>
      </c>
      <c r="I8131" t="str">
        <f t="shared" si="16050"/>
        <v>Stillehavsoesters_21_20210429_DL2020011_KoegeGym</v>
      </c>
      <c r="J8131" t="str">
        <f t="shared" si="16051"/>
        <v>Stillehavsoesters</v>
      </c>
      <c r="K8131" t="str">
        <f t="shared" si="16052"/>
        <v>NegK</v>
      </c>
      <c r="L8131" t="str">
        <f t="shared" si="16053"/>
        <v>No Ct</v>
      </c>
      <c r="M8131" t="str">
        <f t="shared" si="16054"/>
        <v/>
      </c>
      <c r="N8131" t="str">
        <f t="shared" si="16055"/>
        <v/>
      </c>
      <c r="O8131" t="str">
        <f t="shared" si="16056"/>
        <v/>
      </c>
    </row>
    <row r="8132" spans="1:24" x14ac:dyDescent="0.25">
      <c r="A8132" t="s">
        <v>394</v>
      </c>
      <c r="B8132" t="s">
        <v>1506</v>
      </c>
      <c r="C8132" t="s">
        <v>20</v>
      </c>
      <c r="D8132" s="7">
        <v>0.1</v>
      </c>
      <c r="E8132" s="6" t="s">
        <v>17</v>
      </c>
      <c r="F8132" t="s">
        <v>1577</v>
      </c>
      <c r="G8132" t="str">
        <f t="shared" si="16113"/>
        <v>DL2020011</v>
      </c>
      <c r="H8132" t="str">
        <f t="shared" si="16049"/>
        <v>21</v>
      </c>
      <c r="I8132" t="str">
        <f t="shared" si="16050"/>
        <v>Stillehavsoesters_21_20210429_DL2020011_KoegeGym</v>
      </c>
      <c r="J8132" t="str">
        <f t="shared" si="16051"/>
        <v>Stillehavsoesters</v>
      </c>
      <c r="K8132" t="str">
        <f t="shared" si="16052"/>
        <v>eDNA</v>
      </c>
      <c r="L8132" t="str">
        <f t="shared" si="16053"/>
        <v>No Ct</v>
      </c>
      <c r="M8132" t="str">
        <f t="shared" si="16054"/>
        <v/>
      </c>
      <c r="N8132" t="str">
        <f t="shared" si="16055"/>
        <v/>
      </c>
      <c r="O8132" t="str">
        <f t="shared" si="16056"/>
        <v/>
      </c>
    </row>
    <row r="8133" spans="1:24" x14ac:dyDescent="0.25">
      <c r="A8133" t="s">
        <v>396</v>
      </c>
      <c r="B8133" t="s">
        <v>1506</v>
      </c>
      <c r="C8133" t="s">
        <v>20</v>
      </c>
      <c r="D8133" s="7">
        <v>0.1</v>
      </c>
      <c r="E8133" s="6" t="s">
        <v>17</v>
      </c>
      <c r="F8133" t="s">
        <v>1577</v>
      </c>
      <c r="G8133" t="str">
        <f t="shared" si="16113"/>
        <v>DL2020011</v>
      </c>
      <c r="H8133" t="str">
        <f t="shared" si="16049"/>
        <v>21</v>
      </c>
      <c r="I8133" t="str">
        <f t="shared" si="16050"/>
        <v>Stillehavsoesters_21_20210429_DL2020011_KoegeGym</v>
      </c>
      <c r="J8133" t="str">
        <f t="shared" si="16051"/>
        <v>Stillehavsoesters</v>
      </c>
      <c r="K8133" t="str">
        <f t="shared" si="16052"/>
        <v>eDNA</v>
      </c>
      <c r="L8133" t="str">
        <f t="shared" si="16053"/>
        <v>No Ct</v>
      </c>
      <c r="M8133" t="str">
        <f t="shared" si="16054"/>
        <v/>
      </c>
      <c r="N8133" t="str">
        <f t="shared" si="16055"/>
        <v/>
      </c>
      <c r="O8133" t="str">
        <f t="shared" si="16056"/>
        <v/>
      </c>
    </row>
    <row r="8134" spans="1:24" x14ac:dyDescent="0.25">
      <c r="A8134" t="s">
        <v>397</v>
      </c>
      <c r="B8134" t="s">
        <v>1507</v>
      </c>
      <c r="C8134" t="s">
        <v>13</v>
      </c>
      <c r="D8134" s="7">
        <v>0.1</v>
      </c>
      <c r="E8134" s="6">
        <v>34.549999999999997</v>
      </c>
      <c r="F8134" t="s">
        <v>1577</v>
      </c>
      <c r="G8134" t="str">
        <f t="shared" si="16113"/>
        <v>DL2020011</v>
      </c>
      <c r="H8134" t="str">
        <f t="shared" si="16049"/>
        <v>22</v>
      </c>
      <c r="I8134" t="str">
        <f t="shared" si="16050"/>
        <v>Stillehavsoesters_22_20210429_DL2020011_KoegeGym</v>
      </c>
      <c r="J8134" t="str">
        <f t="shared" si="16051"/>
        <v>Stillehavsoesters</v>
      </c>
      <c r="K8134" t="str">
        <f t="shared" si="16052"/>
        <v>PosK</v>
      </c>
      <c r="L8134">
        <f t="shared" si="16053"/>
        <v>34.549999999999997</v>
      </c>
      <c r="M8134">
        <f t="shared" si="16054"/>
        <v>34.549999999999997</v>
      </c>
      <c r="N8134">
        <f t="shared" si="16055"/>
        <v>0</v>
      </c>
      <c r="O8134">
        <f t="shared" si="16056"/>
        <v>0</v>
      </c>
      <c r="Q8134">
        <f t="shared" ref="Q8134" si="16149">IF(L8136="No Ct",0,L8136)</f>
        <v>0</v>
      </c>
      <c r="R8134">
        <f t="shared" ref="R8134" si="16150">IF(L8137="No Ct",0,L8137)</f>
        <v>0</v>
      </c>
      <c r="S8134" t="str">
        <f t="shared" ref="S8134" si="16151">IF(AND(M8134&gt;0,N8134=0),"Valid","Invalid")</f>
        <v>Valid</v>
      </c>
      <c r="T8134" t="str">
        <f t="shared" ref="T8134" si="16152">IF(OR(Q8134&gt;1,R8134&gt;1),"Present","Absent")</f>
        <v>Absent</v>
      </c>
      <c r="U8134" t="str">
        <f t="shared" ref="U8134" si="16153">IF(OR(AND(Q8134&gt;1,Q8134&lt;41),AND(R8134&gt;1,R8134&lt;41)),"Ct&lt;41","Ct&gt;41")</f>
        <v>Ct&gt;41</v>
      </c>
      <c r="V8134" t="str">
        <f>VLOOKUP(J8134,Datasæt_Analysesystemer!$C$2:$D$68,2,FALSE)</f>
        <v>Stillehavsøsters</v>
      </c>
      <c r="W8134" t="str">
        <f t="shared" ref="W8134" si="16154">MID(F8134,10,9)</f>
        <v>DL2020011</v>
      </c>
      <c r="X8134" t="str">
        <f t="shared" ref="X8134" si="16155">W8134&amp;"_"&amp;V8134&amp;"_"&amp;S8134&amp;"_"&amp;T8134&amp;"_"&amp;U8134</f>
        <v>DL2020011_Stillehavsøsters_Valid_Absent_Ct&gt;41</v>
      </c>
    </row>
    <row r="8135" spans="1:24" x14ac:dyDescent="0.25">
      <c r="A8135" t="s">
        <v>399</v>
      </c>
      <c r="B8135" t="s">
        <v>1508</v>
      </c>
      <c r="C8135" t="s">
        <v>16</v>
      </c>
      <c r="D8135" s="7">
        <v>0.1</v>
      </c>
      <c r="E8135" s="6" t="s">
        <v>17</v>
      </c>
      <c r="F8135" t="s">
        <v>1577</v>
      </c>
      <c r="G8135" t="str">
        <f t="shared" si="16113"/>
        <v>DL2020011</v>
      </c>
      <c r="H8135" t="str">
        <f t="shared" si="16049"/>
        <v>22</v>
      </c>
      <c r="I8135" t="str">
        <f t="shared" si="16050"/>
        <v>Stillehavsoesters_22_20210429_DL2020011_KoegeGym</v>
      </c>
      <c r="J8135" t="str">
        <f t="shared" si="16051"/>
        <v>Stillehavsoesters</v>
      </c>
      <c r="K8135" t="str">
        <f t="shared" si="16052"/>
        <v>NegK</v>
      </c>
      <c r="L8135" t="str">
        <f t="shared" si="16053"/>
        <v>No Ct</v>
      </c>
      <c r="M8135" t="str">
        <f t="shared" si="16054"/>
        <v/>
      </c>
      <c r="N8135" t="str">
        <f t="shared" si="16055"/>
        <v/>
      </c>
      <c r="O8135" t="str">
        <f t="shared" si="16056"/>
        <v/>
      </c>
    </row>
    <row r="8136" spans="1:24" x14ac:dyDescent="0.25">
      <c r="A8136" t="s">
        <v>401</v>
      </c>
      <c r="B8136" t="s">
        <v>1509</v>
      </c>
      <c r="C8136" t="s">
        <v>20</v>
      </c>
      <c r="D8136" s="7">
        <v>0.1</v>
      </c>
      <c r="E8136" s="6" t="s">
        <v>17</v>
      </c>
      <c r="F8136" t="s">
        <v>1577</v>
      </c>
      <c r="G8136" t="str">
        <f t="shared" si="16113"/>
        <v>DL2020011</v>
      </c>
      <c r="H8136" t="str">
        <f t="shared" si="16049"/>
        <v>22</v>
      </c>
      <c r="I8136" t="str">
        <f t="shared" si="16050"/>
        <v>Stillehavsoesters_22_20210429_DL2020011_KoegeGym</v>
      </c>
      <c r="J8136" t="str">
        <f t="shared" si="16051"/>
        <v>Stillehavsoesters</v>
      </c>
      <c r="K8136" t="str">
        <f t="shared" si="16052"/>
        <v>eDNA</v>
      </c>
      <c r="L8136" t="str">
        <f t="shared" si="16053"/>
        <v>No Ct</v>
      </c>
      <c r="M8136" t="str">
        <f t="shared" si="16054"/>
        <v/>
      </c>
      <c r="N8136" t="str">
        <f t="shared" si="16055"/>
        <v/>
      </c>
      <c r="O8136" t="str">
        <f t="shared" si="16056"/>
        <v/>
      </c>
    </row>
    <row r="8137" spans="1:24" x14ac:dyDescent="0.25">
      <c r="A8137" t="s">
        <v>403</v>
      </c>
      <c r="B8137" t="s">
        <v>1509</v>
      </c>
      <c r="C8137" t="s">
        <v>20</v>
      </c>
      <c r="D8137" s="7">
        <v>0.1</v>
      </c>
      <c r="E8137" s="6" t="s">
        <v>17</v>
      </c>
      <c r="F8137" t="s">
        <v>1577</v>
      </c>
      <c r="G8137" t="str">
        <f t="shared" si="16113"/>
        <v>DL2020011</v>
      </c>
      <c r="H8137" t="str">
        <f t="shared" si="16049"/>
        <v>22</v>
      </c>
      <c r="I8137" t="str">
        <f t="shared" si="16050"/>
        <v>Stillehavsoesters_22_20210429_DL2020011_KoegeGym</v>
      </c>
      <c r="J8137" t="str">
        <f t="shared" si="16051"/>
        <v>Stillehavsoesters</v>
      </c>
      <c r="K8137" t="str">
        <f t="shared" si="16052"/>
        <v>eDNA</v>
      </c>
      <c r="L8137" t="str">
        <f t="shared" si="16053"/>
        <v>No Ct</v>
      </c>
      <c r="M8137" t="str">
        <f t="shared" si="16054"/>
        <v/>
      </c>
      <c r="N8137" t="str">
        <f t="shared" si="16055"/>
        <v/>
      </c>
      <c r="O8137" t="str">
        <f t="shared" si="16056"/>
        <v/>
      </c>
    </row>
    <row r="8138" spans="1:24" x14ac:dyDescent="0.25">
      <c r="A8138" t="s">
        <v>404</v>
      </c>
      <c r="B8138" t="s">
        <v>692</v>
      </c>
      <c r="C8138" t="s">
        <v>13</v>
      </c>
      <c r="D8138" s="7">
        <v>0.1</v>
      </c>
      <c r="E8138" s="7">
        <v>30.11</v>
      </c>
      <c r="F8138" t="s">
        <v>1577</v>
      </c>
      <c r="G8138" t="str">
        <f t="shared" si="16113"/>
        <v>DL2020011</v>
      </c>
      <c r="H8138" t="str">
        <f t="shared" si="16049"/>
        <v>23</v>
      </c>
      <c r="I8138" t="str">
        <f t="shared" si="16050"/>
        <v>SortmundetKutling_23_20210429_DL2020011_KoegeGym</v>
      </c>
      <c r="J8138" t="str">
        <f t="shared" si="16051"/>
        <v>SortmundetKutling</v>
      </c>
      <c r="K8138" t="str">
        <f t="shared" si="16052"/>
        <v>PosK</v>
      </c>
      <c r="L8138">
        <f t="shared" si="16053"/>
        <v>30.11</v>
      </c>
      <c r="M8138">
        <f t="shared" si="16054"/>
        <v>30.11</v>
      </c>
      <c r="N8138">
        <f t="shared" si="16055"/>
        <v>0</v>
      </c>
      <c r="O8138">
        <f t="shared" si="16056"/>
        <v>0</v>
      </c>
      <c r="Q8138">
        <f t="shared" ref="Q8138" si="16156">IF(L8140="No Ct",0,L8140)</f>
        <v>0</v>
      </c>
      <c r="R8138">
        <f t="shared" ref="R8138" si="16157">IF(L8141="No Ct",0,L8141)</f>
        <v>0</v>
      </c>
      <c r="S8138" t="str">
        <f t="shared" ref="S8138" si="16158">IF(AND(M8138&gt;0,N8138=0),"Valid","Invalid")</f>
        <v>Valid</v>
      </c>
      <c r="T8138" t="str">
        <f t="shared" ref="T8138" si="16159">IF(OR(Q8138&gt;1,R8138&gt;1),"Present","Absent")</f>
        <v>Absent</v>
      </c>
      <c r="U8138" t="str">
        <f t="shared" ref="U8138" si="16160">IF(OR(AND(Q8138&gt;1,Q8138&lt;41),AND(R8138&gt;1,R8138&lt;41)),"Ct&lt;41","Ct&gt;41")</f>
        <v>Ct&gt;41</v>
      </c>
      <c r="V8138" t="str">
        <f>VLOOKUP(J8138,Datasæt_Analysesystemer!$C$2:$D$68,2,FALSE)</f>
        <v>Sortmundet kutling</v>
      </c>
      <c r="W8138" t="str">
        <f t="shared" ref="W8138" si="16161">MID(F8138,10,9)</f>
        <v>DL2020011</v>
      </c>
      <c r="X8138" t="str">
        <f t="shared" ref="X8138" si="16162">W8138&amp;"_"&amp;V8138&amp;"_"&amp;S8138&amp;"_"&amp;T8138&amp;"_"&amp;U8138</f>
        <v>DL2020011_Sortmundet kutling_Valid_Absent_Ct&gt;41</v>
      </c>
    </row>
    <row r="8139" spans="1:24" x14ac:dyDescent="0.25">
      <c r="A8139" t="s">
        <v>406</v>
      </c>
      <c r="B8139" t="s">
        <v>693</v>
      </c>
      <c r="C8139" t="s">
        <v>16</v>
      </c>
      <c r="D8139" s="7">
        <v>0.1</v>
      </c>
      <c r="E8139" s="6" t="s">
        <v>17</v>
      </c>
      <c r="F8139" t="s">
        <v>1577</v>
      </c>
      <c r="G8139" t="str">
        <f t="shared" si="16113"/>
        <v>DL2020011</v>
      </c>
      <c r="H8139" t="str">
        <f t="shared" si="16049"/>
        <v>23</v>
      </c>
      <c r="I8139" t="str">
        <f t="shared" si="16050"/>
        <v>SortmundetKutling_23_20210429_DL2020011_KoegeGym</v>
      </c>
      <c r="J8139" t="str">
        <f t="shared" si="16051"/>
        <v>SortmundetKutling</v>
      </c>
      <c r="K8139" t="str">
        <f t="shared" si="16052"/>
        <v>NegK</v>
      </c>
      <c r="L8139" t="str">
        <f t="shared" si="16053"/>
        <v>No Ct</v>
      </c>
      <c r="M8139" t="str">
        <f t="shared" si="16054"/>
        <v/>
      </c>
      <c r="N8139" t="str">
        <f t="shared" si="16055"/>
        <v/>
      </c>
      <c r="O8139" t="str">
        <f t="shared" si="16056"/>
        <v/>
      </c>
    </row>
    <row r="8140" spans="1:24" x14ac:dyDescent="0.25">
      <c r="A8140" t="s">
        <v>408</v>
      </c>
      <c r="B8140" t="s">
        <v>694</v>
      </c>
      <c r="C8140" t="s">
        <v>20</v>
      </c>
      <c r="D8140" s="7">
        <v>0.1</v>
      </c>
      <c r="E8140" s="7" t="s">
        <v>17</v>
      </c>
      <c r="F8140" t="s">
        <v>1577</v>
      </c>
      <c r="G8140" t="str">
        <f t="shared" si="16113"/>
        <v>DL2020011</v>
      </c>
      <c r="H8140" t="str">
        <f t="shared" si="16049"/>
        <v>23</v>
      </c>
      <c r="I8140" t="str">
        <f t="shared" si="16050"/>
        <v>SortmundetKutling_23_20210429_DL2020011_KoegeGym</v>
      </c>
      <c r="J8140" t="str">
        <f t="shared" si="16051"/>
        <v>SortmundetKutling</v>
      </c>
      <c r="K8140" t="str">
        <f t="shared" si="16052"/>
        <v>eDNA</v>
      </c>
      <c r="L8140" t="str">
        <f t="shared" si="16053"/>
        <v>No Ct</v>
      </c>
      <c r="M8140" t="str">
        <f t="shared" si="16054"/>
        <v/>
      </c>
      <c r="N8140" t="str">
        <f t="shared" si="16055"/>
        <v/>
      </c>
      <c r="O8140" t="str">
        <f t="shared" si="16056"/>
        <v/>
      </c>
    </row>
    <row r="8141" spans="1:24" x14ac:dyDescent="0.25">
      <c r="A8141" t="s">
        <v>410</v>
      </c>
      <c r="B8141" t="s">
        <v>694</v>
      </c>
      <c r="C8141" t="s">
        <v>20</v>
      </c>
      <c r="D8141" s="7">
        <v>0.1</v>
      </c>
      <c r="E8141" s="7" t="s">
        <v>17</v>
      </c>
      <c r="F8141" t="s">
        <v>1577</v>
      </c>
      <c r="G8141" t="str">
        <f t="shared" si="16113"/>
        <v>DL2020011</v>
      </c>
      <c r="H8141" t="str">
        <f t="shared" si="16049"/>
        <v>23</v>
      </c>
      <c r="I8141" t="str">
        <f t="shared" si="16050"/>
        <v>SortmundetKutling_23_20210429_DL2020011_KoegeGym</v>
      </c>
      <c r="J8141" t="str">
        <f t="shared" si="16051"/>
        <v>SortmundetKutling</v>
      </c>
      <c r="K8141" t="str">
        <f t="shared" si="16052"/>
        <v>eDNA</v>
      </c>
      <c r="L8141" t="str">
        <f t="shared" si="16053"/>
        <v>No Ct</v>
      </c>
      <c r="M8141" t="str">
        <f t="shared" si="16054"/>
        <v/>
      </c>
      <c r="N8141" t="str">
        <f t="shared" si="16055"/>
        <v/>
      </c>
      <c r="O8141" t="str">
        <f t="shared" si="16056"/>
        <v/>
      </c>
    </row>
    <row r="8142" spans="1:24" x14ac:dyDescent="0.25">
      <c r="A8142" t="s">
        <v>411</v>
      </c>
      <c r="B8142" t="s">
        <v>695</v>
      </c>
      <c r="C8142" t="s">
        <v>13</v>
      </c>
      <c r="D8142" s="7">
        <v>0.1</v>
      </c>
      <c r="E8142" s="7">
        <v>34.94</v>
      </c>
      <c r="F8142" t="s">
        <v>1577</v>
      </c>
      <c r="G8142" t="str">
        <f t="shared" si="16113"/>
        <v>DL2020011</v>
      </c>
      <c r="H8142" t="str">
        <f t="shared" si="16049"/>
        <v>24</v>
      </c>
      <c r="I8142" t="str">
        <f t="shared" si="16050"/>
        <v>SortmundetKutling_24_20210429_DL2020011_KoegeGym</v>
      </c>
      <c r="J8142" t="str">
        <f t="shared" si="16051"/>
        <v>SortmundetKutling</v>
      </c>
      <c r="K8142" t="str">
        <f t="shared" si="16052"/>
        <v>PosK</v>
      </c>
      <c r="L8142">
        <f t="shared" si="16053"/>
        <v>34.94</v>
      </c>
      <c r="M8142">
        <f t="shared" si="16054"/>
        <v>34.94</v>
      </c>
      <c r="N8142">
        <f t="shared" si="16055"/>
        <v>0</v>
      </c>
      <c r="O8142">
        <f t="shared" si="16056"/>
        <v>0</v>
      </c>
      <c r="Q8142">
        <f t="shared" ref="Q8142" si="16163">IF(L8144="No Ct",0,L8144)</f>
        <v>0</v>
      </c>
      <c r="R8142">
        <f t="shared" ref="R8142" si="16164">IF(L8145="No Ct",0,L8145)</f>
        <v>0</v>
      </c>
      <c r="S8142" t="str">
        <f t="shared" ref="S8142" si="16165">IF(AND(M8142&gt;0,N8142=0),"Valid","Invalid")</f>
        <v>Valid</v>
      </c>
      <c r="T8142" t="str">
        <f t="shared" ref="T8142" si="16166">IF(OR(Q8142&gt;1,R8142&gt;1),"Present","Absent")</f>
        <v>Absent</v>
      </c>
      <c r="U8142" t="str">
        <f t="shared" ref="U8142" si="16167">IF(OR(AND(Q8142&gt;1,Q8142&lt;41),AND(R8142&gt;1,R8142&lt;41)),"Ct&lt;41","Ct&gt;41")</f>
        <v>Ct&gt;41</v>
      </c>
      <c r="V8142" t="str">
        <f>VLOOKUP(J8142,Datasæt_Analysesystemer!$C$2:$D$68,2,FALSE)</f>
        <v>Sortmundet kutling</v>
      </c>
      <c r="W8142" t="str">
        <f t="shared" ref="W8142" si="16168">MID(F8142,10,9)</f>
        <v>DL2020011</v>
      </c>
      <c r="X8142" t="str">
        <f t="shared" ref="X8142" si="16169">W8142&amp;"_"&amp;V8142&amp;"_"&amp;S8142&amp;"_"&amp;T8142&amp;"_"&amp;U8142</f>
        <v>DL2020011_Sortmundet kutling_Valid_Absent_Ct&gt;41</v>
      </c>
    </row>
    <row r="8143" spans="1:24" x14ac:dyDescent="0.25">
      <c r="A8143" t="s">
        <v>413</v>
      </c>
      <c r="B8143" t="s">
        <v>696</v>
      </c>
      <c r="C8143" t="s">
        <v>16</v>
      </c>
      <c r="D8143" s="7">
        <v>0.1</v>
      </c>
      <c r="E8143" s="6" t="s">
        <v>17</v>
      </c>
      <c r="F8143" t="s">
        <v>1577</v>
      </c>
      <c r="G8143" t="str">
        <f t="shared" si="16113"/>
        <v>DL2020011</v>
      </c>
      <c r="H8143" t="str">
        <f t="shared" si="16049"/>
        <v>24</v>
      </c>
      <c r="I8143" t="str">
        <f t="shared" si="16050"/>
        <v>SortmundetKutling_24_20210429_DL2020011_KoegeGym</v>
      </c>
      <c r="J8143" t="str">
        <f t="shared" si="16051"/>
        <v>SortmundetKutling</v>
      </c>
      <c r="K8143" t="str">
        <f t="shared" si="16052"/>
        <v>NegK</v>
      </c>
      <c r="L8143" t="str">
        <f t="shared" si="16053"/>
        <v>No Ct</v>
      </c>
      <c r="M8143" t="str">
        <f t="shared" si="16054"/>
        <v/>
      </c>
      <c r="N8143" t="str">
        <f t="shared" si="16055"/>
        <v/>
      </c>
      <c r="O8143" t="str">
        <f t="shared" si="16056"/>
        <v/>
      </c>
    </row>
    <row r="8144" spans="1:24" x14ac:dyDescent="0.25">
      <c r="A8144" t="s">
        <v>415</v>
      </c>
      <c r="B8144" t="s">
        <v>697</v>
      </c>
      <c r="C8144" t="s">
        <v>20</v>
      </c>
      <c r="D8144" s="7">
        <v>0.1</v>
      </c>
      <c r="E8144" s="6" t="s">
        <v>17</v>
      </c>
      <c r="F8144" t="s">
        <v>1577</v>
      </c>
      <c r="G8144" t="str">
        <f t="shared" si="16113"/>
        <v>DL2020011</v>
      </c>
      <c r="H8144" t="str">
        <f t="shared" si="16049"/>
        <v>24</v>
      </c>
      <c r="I8144" t="str">
        <f t="shared" si="16050"/>
        <v>SortmundetKutling_24_20210429_DL2020011_KoegeGym</v>
      </c>
      <c r="J8144" t="str">
        <f t="shared" si="16051"/>
        <v>SortmundetKutling</v>
      </c>
      <c r="K8144" t="str">
        <f t="shared" si="16052"/>
        <v>eDNA</v>
      </c>
      <c r="L8144" t="str">
        <f t="shared" si="16053"/>
        <v>No Ct</v>
      </c>
      <c r="M8144" t="str">
        <f t="shared" si="16054"/>
        <v/>
      </c>
      <c r="N8144" t="str">
        <f t="shared" si="16055"/>
        <v/>
      </c>
      <c r="O8144" t="str">
        <f t="shared" si="16056"/>
        <v/>
      </c>
    </row>
    <row r="8145" spans="1:24" x14ac:dyDescent="0.25">
      <c r="A8145" t="s">
        <v>417</v>
      </c>
      <c r="B8145" t="s">
        <v>697</v>
      </c>
      <c r="C8145" t="s">
        <v>20</v>
      </c>
      <c r="D8145" s="7">
        <v>0.1</v>
      </c>
      <c r="E8145" s="6" t="s">
        <v>17</v>
      </c>
      <c r="F8145" t="s">
        <v>1577</v>
      </c>
      <c r="G8145" t="str">
        <f t="shared" si="16113"/>
        <v>DL2020011</v>
      </c>
      <c r="H8145" t="str">
        <f t="shared" si="16049"/>
        <v>24</v>
      </c>
      <c r="I8145" t="str">
        <f t="shared" si="16050"/>
        <v>SortmundetKutling_24_20210429_DL2020011_KoegeGym</v>
      </c>
      <c r="J8145" t="str">
        <f t="shared" si="16051"/>
        <v>SortmundetKutling</v>
      </c>
      <c r="K8145" t="str">
        <f t="shared" si="16052"/>
        <v>eDNA</v>
      </c>
      <c r="L8145" t="str">
        <f t="shared" si="16053"/>
        <v>No Ct</v>
      </c>
      <c r="M8145" t="str">
        <f t="shared" si="16054"/>
        <v/>
      </c>
      <c r="N8145" t="str">
        <f t="shared" si="16055"/>
        <v/>
      </c>
      <c r="O8145" t="str">
        <f t="shared" si="16056"/>
        <v/>
      </c>
    </row>
    <row r="8146" spans="1:24" x14ac:dyDescent="0.25">
      <c r="A8146" t="s">
        <v>11</v>
      </c>
      <c r="B8146" t="s">
        <v>196</v>
      </c>
      <c r="C8146" t="s">
        <v>13</v>
      </c>
      <c r="D8146" s="7">
        <v>0.1</v>
      </c>
      <c r="E8146" s="7">
        <v>27.81</v>
      </c>
      <c r="F8146" t="s">
        <v>1578</v>
      </c>
      <c r="G8146" t="str">
        <f t="shared" si="16113"/>
        <v>DL2020043</v>
      </c>
      <c r="H8146" t="str">
        <f t="shared" ref="H8146:H8209" si="16170">LEFT(B8146,2)</f>
        <v>01</v>
      </c>
      <c r="I8146" t="str">
        <f t="shared" ref="I8146:I8209" si="16171">J8146&amp;"_"&amp;H8146&amp;"_"&amp;F8146</f>
        <v>Skrubbe_01_20210504_DL2020043_GlHellerupGym</v>
      </c>
      <c r="J8146" t="str">
        <f t="shared" ref="J8146:J8209" si="16172">MID(RIGHT(B8146,LEN(B8146)-3),1,FIND("_",RIGHT(B8146,LEN(B8146)-3))-1)</f>
        <v>Skrubbe</v>
      </c>
      <c r="K8146" t="str">
        <f t="shared" ref="K8146:K8209" si="16173">TRIM(SUBSTITUTE(RIGHT(B8146,FIND(J8146,B8146)+1),"_",""))</f>
        <v>PosK</v>
      </c>
      <c r="L8146">
        <f t="shared" ref="L8146:L8209" si="16174">IFERROR(VALUE(SUBSTITUTE(E8146,".",",")),E8146)</f>
        <v>27.81</v>
      </c>
      <c r="M8146">
        <f t="shared" ref="M8146:M8209" si="16175">IF(K8146="PosK",SUMIFS(L:L,K:K,"PosK",I:I,I8146),"")</f>
        <v>27.81</v>
      </c>
      <c r="N8146">
        <f t="shared" ref="N8146:N8209" si="16176">IF(K8146="PosK",SUMIFS(L:L,K:K,"NegK",I:I,I8146),"")</f>
        <v>0</v>
      </c>
      <c r="O8146">
        <f t="shared" ref="O8146:O8209" si="16177">IF(K8146="PosK",SUMIFS(L:L,K:K,"eDNA",I:I,I8146),"")</f>
        <v>0</v>
      </c>
      <c r="Q8146">
        <f t="shared" ref="Q8146" si="16178">IF(L8148="No Ct",0,L8148)</f>
        <v>0</v>
      </c>
      <c r="R8146">
        <f t="shared" ref="R8146" si="16179">IF(L8149="No Ct",0,L8149)</f>
        <v>0</v>
      </c>
      <c r="S8146" t="str">
        <f t="shared" ref="S8146" si="16180">IF(AND(M8146&gt;0,N8146=0),"Valid","Invalid")</f>
        <v>Valid</v>
      </c>
      <c r="T8146" t="str">
        <f t="shared" ref="T8146" si="16181">IF(OR(Q8146&gt;1,R8146&gt;1),"Present","Absent")</f>
        <v>Absent</v>
      </c>
      <c r="U8146" t="str">
        <f t="shared" ref="U8146" si="16182">IF(OR(AND(Q8146&gt;1,Q8146&lt;41),AND(R8146&gt;1,R8146&lt;41)),"Ct&lt;41","Ct&gt;41")</f>
        <v>Ct&gt;41</v>
      </c>
      <c r="V8146" t="str">
        <f>VLOOKUP(J8146,Datasæt_Analysesystemer!$C$2:$D$68,2,FALSE)</f>
        <v>Skrubbe</v>
      </c>
      <c r="W8146" t="str">
        <f t="shared" ref="W8146" si="16183">MID(F8146,10,9)</f>
        <v>DL2020043</v>
      </c>
      <c r="X8146" t="str">
        <f t="shared" ref="X8146" si="16184">W8146&amp;"_"&amp;V8146&amp;"_"&amp;S8146&amp;"_"&amp;T8146&amp;"_"&amp;U8146</f>
        <v>DL2020043_Skrubbe_Valid_Absent_Ct&gt;41</v>
      </c>
    </row>
    <row r="8147" spans="1:24" x14ac:dyDescent="0.25">
      <c r="A8147" t="s">
        <v>14</v>
      </c>
      <c r="B8147" t="s">
        <v>197</v>
      </c>
      <c r="C8147" t="s">
        <v>16</v>
      </c>
      <c r="D8147" s="7">
        <v>0.1</v>
      </c>
      <c r="E8147" s="6" t="s">
        <v>17</v>
      </c>
      <c r="F8147" t="s">
        <v>1578</v>
      </c>
      <c r="G8147" t="str">
        <f t="shared" si="16113"/>
        <v>DL2020043</v>
      </c>
      <c r="H8147" t="str">
        <f t="shared" si="16170"/>
        <v>01</v>
      </c>
      <c r="I8147" t="str">
        <f t="shared" si="16171"/>
        <v>Skrubbe_01_20210504_DL2020043_GlHellerupGym</v>
      </c>
      <c r="J8147" t="str">
        <f t="shared" si="16172"/>
        <v>Skrubbe</v>
      </c>
      <c r="K8147" t="str">
        <f t="shared" si="16173"/>
        <v>NegK</v>
      </c>
      <c r="L8147" t="str">
        <f t="shared" si="16174"/>
        <v>No Ct</v>
      </c>
      <c r="M8147" t="str">
        <f t="shared" si="16175"/>
        <v/>
      </c>
      <c r="N8147" t="str">
        <f t="shared" si="16176"/>
        <v/>
      </c>
      <c r="O8147" t="str">
        <f t="shared" si="16177"/>
        <v/>
      </c>
    </row>
    <row r="8148" spans="1:24" x14ac:dyDescent="0.25">
      <c r="A8148" t="s">
        <v>18</v>
      </c>
      <c r="B8148" t="s">
        <v>198</v>
      </c>
      <c r="C8148" t="s">
        <v>20</v>
      </c>
      <c r="D8148" s="7">
        <v>0.1</v>
      </c>
      <c r="E8148" s="6" t="s">
        <v>17</v>
      </c>
      <c r="F8148" t="s">
        <v>1578</v>
      </c>
      <c r="G8148" t="str">
        <f t="shared" si="16113"/>
        <v>DL2020043</v>
      </c>
      <c r="H8148" t="str">
        <f t="shared" si="16170"/>
        <v>01</v>
      </c>
      <c r="I8148" t="str">
        <f t="shared" si="16171"/>
        <v>Skrubbe_01_20210504_DL2020043_GlHellerupGym</v>
      </c>
      <c r="J8148" t="str">
        <f t="shared" si="16172"/>
        <v>Skrubbe</v>
      </c>
      <c r="K8148" t="str">
        <f t="shared" si="16173"/>
        <v>eDNA</v>
      </c>
      <c r="L8148" t="str">
        <f t="shared" si="16174"/>
        <v>No Ct</v>
      </c>
      <c r="M8148" t="str">
        <f t="shared" si="16175"/>
        <v/>
      </c>
      <c r="N8148" t="str">
        <f t="shared" si="16176"/>
        <v/>
      </c>
      <c r="O8148" t="str">
        <f t="shared" si="16177"/>
        <v/>
      </c>
    </row>
    <row r="8149" spans="1:24" x14ac:dyDescent="0.25">
      <c r="A8149" t="s">
        <v>21</v>
      </c>
      <c r="B8149" t="s">
        <v>198</v>
      </c>
      <c r="C8149" t="s">
        <v>20</v>
      </c>
      <c r="D8149" s="7">
        <v>0.1</v>
      </c>
      <c r="E8149" s="6" t="s">
        <v>17</v>
      </c>
      <c r="F8149" t="s">
        <v>1578</v>
      </c>
      <c r="G8149" t="str">
        <f t="shared" si="16113"/>
        <v>DL2020043</v>
      </c>
      <c r="H8149" t="str">
        <f t="shared" si="16170"/>
        <v>01</v>
      </c>
      <c r="I8149" t="str">
        <f t="shared" si="16171"/>
        <v>Skrubbe_01_20210504_DL2020043_GlHellerupGym</v>
      </c>
      <c r="J8149" t="str">
        <f t="shared" si="16172"/>
        <v>Skrubbe</v>
      </c>
      <c r="K8149" t="str">
        <f t="shared" si="16173"/>
        <v>eDNA</v>
      </c>
      <c r="L8149" t="str">
        <f t="shared" si="16174"/>
        <v>No Ct</v>
      </c>
      <c r="M8149" t="str">
        <f t="shared" si="16175"/>
        <v/>
      </c>
      <c r="N8149" t="str">
        <f t="shared" si="16176"/>
        <v/>
      </c>
      <c r="O8149" t="str">
        <f t="shared" si="16177"/>
        <v/>
      </c>
    </row>
    <row r="8150" spans="1:24" x14ac:dyDescent="0.25">
      <c r="A8150" t="s">
        <v>199</v>
      </c>
      <c r="B8150" t="s">
        <v>200</v>
      </c>
      <c r="C8150" t="s">
        <v>13</v>
      </c>
      <c r="D8150" s="7">
        <v>0.1</v>
      </c>
      <c r="E8150" s="7">
        <v>27.56</v>
      </c>
      <c r="F8150" t="s">
        <v>1578</v>
      </c>
      <c r="G8150" t="str">
        <f t="shared" si="16113"/>
        <v>DL2020043</v>
      </c>
      <c r="H8150" t="str">
        <f t="shared" si="16170"/>
        <v>02</v>
      </c>
      <c r="I8150" t="str">
        <f t="shared" si="16171"/>
        <v>Skrubbe_02_20210504_DL2020043_GlHellerupGym</v>
      </c>
      <c r="J8150" t="str">
        <f t="shared" si="16172"/>
        <v>Skrubbe</v>
      </c>
      <c r="K8150" t="str">
        <f t="shared" si="16173"/>
        <v>PosK</v>
      </c>
      <c r="L8150">
        <f t="shared" si="16174"/>
        <v>27.56</v>
      </c>
      <c r="M8150">
        <f t="shared" si="16175"/>
        <v>27.56</v>
      </c>
      <c r="N8150">
        <f t="shared" si="16176"/>
        <v>35.4</v>
      </c>
      <c r="O8150">
        <f t="shared" si="16177"/>
        <v>0</v>
      </c>
      <c r="Q8150">
        <f t="shared" ref="Q8150" si="16185">IF(L8152="No Ct",0,L8152)</f>
        <v>0</v>
      </c>
      <c r="R8150">
        <f t="shared" ref="R8150" si="16186">IF(L8153="No Ct",0,L8153)</f>
        <v>0</v>
      </c>
      <c r="S8150" t="str">
        <f t="shared" ref="S8150" si="16187">IF(AND(M8150&gt;0,N8150=0),"Valid","Invalid")</f>
        <v>Invalid</v>
      </c>
      <c r="T8150" t="str">
        <f t="shared" ref="T8150" si="16188">IF(OR(Q8150&gt;1,R8150&gt;1),"Present","Absent")</f>
        <v>Absent</v>
      </c>
      <c r="U8150" t="str">
        <f t="shared" ref="U8150" si="16189">IF(OR(AND(Q8150&gt;1,Q8150&lt;41),AND(R8150&gt;1,R8150&lt;41)),"Ct&lt;41","Ct&gt;41")</f>
        <v>Ct&gt;41</v>
      </c>
      <c r="V8150" t="str">
        <f>VLOOKUP(J8150,Datasæt_Analysesystemer!$C$2:$D$68,2,FALSE)</f>
        <v>Skrubbe</v>
      </c>
      <c r="W8150" t="str">
        <f t="shared" ref="W8150" si="16190">MID(F8150,10,9)</f>
        <v>DL2020043</v>
      </c>
      <c r="X8150" t="str">
        <f t="shared" ref="X8150" si="16191">W8150&amp;"_"&amp;V8150&amp;"_"&amp;S8150&amp;"_"&amp;T8150&amp;"_"&amp;U8150</f>
        <v>DL2020043_Skrubbe_Invalid_Absent_Ct&gt;41</v>
      </c>
    </row>
    <row r="8151" spans="1:24" x14ac:dyDescent="0.25">
      <c r="A8151" t="s">
        <v>201</v>
      </c>
      <c r="B8151" t="s">
        <v>202</v>
      </c>
      <c r="C8151" t="s">
        <v>16</v>
      </c>
      <c r="D8151" s="7">
        <v>0.1</v>
      </c>
      <c r="E8151" s="6">
        <v>35.4</v>
      </c>
      <c r="F8151" t="s">
        <v>1578</v>
      </c>
      <c r="G8151" t="str">
        <f t="shared" si="16113"/>
        <v>DL2020043</v>
      </c>
      <c r="H8151" t="str">
        <f t="shared" si="16170"/>
        <v>02</v>
      </c>
      <c r="I8151" t="str">
        <f t="shared" si="16171"/>
        <v>Skrubbe_02_20210504_DL2020043_GlHellerupGym</v>
      </c>
      <c r="J8151" t="str">
        <f t="shared" si="16172"/>
        <v>Skrubbe</v>
      </c>
      <c r="K8151" t="str">
        <f t="shared" si="16173"/>
        <v>NegK</v>
      </c>
      <c r="L8151">
        <f t="shared" si="16174"/>
        <v>35.4</v>
      </c>
      <c r="M8151" t="str">
        <f t="shared" si="16175"/>
        <v/>
      </c>
      <c r="N8151" t="str">
        <f t="shared" si="16176"/>
        <v/>
      </c>
      <c r="O8151" t="str">
        <f t="shared" si="16177"/>
        <v/>
      </c>
    </row>
    <row r="8152" spans="1:24" x14ac:dyDescent="0.25">
      <c r="A8152" t="s">
        <v>203</v>
      </c>
      <c r="B8152" t="s">
        <v>204</v>
      </c>
      <c r="C8152" t="s">
        <v>20</v>
      </c>
      <c r="D8152" s="7">
        <v>0.1</v>
      </c>
      <c r="E8152" s="6" t="s">
        <v>17</v>
      </c>
      <c r="F8152" t="s">
        <v>1578</v>
      </c>
      <c r="G8152" t="str">
        <f t="shared" si="16113"/>
        <v>DL2020043</v>
      </c>
      <c r="H8152" t="str">
        <f t="shared" si="16170"/>
        <v>02</v>
      </c>
      <c r="I8152" t="str">
        <f t="shared" si="16171"/>
        <v>Skrubbe_02_20210504_DL2020043_GlHellerupGym</v>
      </c>
      <c r="J8152" t="str">
        <f t="shared" si="16172"/>
        <v>Skrubbe</v>
      </c>
      <c r="K8152" t="str">
        <f t="shared" si="16173"/>
        <v>eDNA</v>
      </c>
      <c r="L8152" t="str">
        <f t="shared" si="16174"/>
        <v>No Ct</v>
      </c>
      <c r="M8152" t="str">
        <f t="shared" si="16175"/>
        <v/>
      </c>
      <c r="N8152" t="str">
        <f t="shared" si="16176"/>
        <v/>
      </c>
      <c r="O8152" t="str">
        <f t="shared" si="16177"/>
        <v/>
      </c>
    </row>
    <row r="8153" spans="1:24" x14ac:dyDescent="0.25">
      <c r="A8153" t="s">
        <v>205</v>
      </c>
      <c r="B8153" t="s">
        <v>204</v>
      </c>
      <c r="C8153" t="s">
        <v>20</v>
      </c>
      <c r="D8153" s="7">
        <v>0.1</v>
      </c>
      <c r="E8153" s="6" t="s">
        <v>17</v>
      </c>
      <c r="F8153" t="s">
        <v>1578</v>
      </c>
      <c r="G8153" t="str">
        <f t="shared" si="16113"/>
        <v>DL2020043</v>
      </c>
      <c r="H8153" t="str">
        <f t="shared" si="16170"/>
        <v>02</v>
      </c>
      <c r="I8153" t="str">
        <f t="shared" si="16171"/>
        <v>Skrubbe_02_20210504_DL2020043_GlHellerupGym</v>
      </c>
      <c r="J8153" t="str">
        <f t="shared" si="16172"/>
        <v>Skrubbe</v>
      </c>
      <c r="K8153" t="str">
        <f t="shared" si="16173"/>
        <v>eDNA</v>
      </c>
      <c r="L8153" t="str">
        <f t="shared" si="16174"/>
        <v>No Ct</v>
      </c>
      <c r="M8153" t="str">
        <f t="shared" si="16175"/>
        <v/>
      </c>
      <c r="N8153" t="str">
        <f t="shared" si="16176"/>
        <v/>
      </c>
      <c r="O8153" t="str">
        <f t="shared" si="16177"/>
        <v/>
      </c>
    </row>
    <row r="8154" spans="1:24" x14ac:dyDescent="0.25">
      <c r="A8154" t="s">
        <v>206</v>
      </c>
      <c r="B8154" t="s">
        <v>207</v>
      </c>
      <c r="C8154" t="s">
        <v>13</v>
      </c>
      <c r="D8154" s="7">
        <v>0.1</v>
      </c>
      <c r="E8154" s="7">
        <v>29.79</v>
      </c>
      <c r="F8154" t="s">
        <v>1578</v>
      </c>
      <c r="G8154" t="str">
        <f t="shared" si="16113"/>
        <v>DL2020043</v>
      </c>
      <c r="H8154" t="str">
        <f t="shared" si="16170"/>
        <v>03</v>
      </c>
      <c r="I8154" t="str">
        <f t="shared" si="16171"/>
        <v>Torsk_03_20210504_DL2020043_GlHellerupGym</v>
      </c>
      <c r="J8154" t="str">
        <f t="shared" si="16172"/>
        <v>Torsk</v>
      </c>
      <c r="K8154" t="str">
        <f t="shared" si="16173"/>
        <v>PosK</v>
      </c>
      <c r="L8154">
        <f t="shared" si="16174"/>
        <v>29.79</v>
      </c>
      <c r="M8154">
        <f t="shared" si="16175"/>
        <v>29.79</v>
      </c>
      <c r="N8154">
        <f t="shared" si="16176"/>
        <v>0</v>
      </c>
      <c r="O8154">
        <f t="shared" si="16177"/>
        <v>0</v>
      </c>
      <c r="Q8154">
        <f t="shared" ref="Q8154" si="16192">IF(L8156="No Ct",0,L8156)</f>
        <v>0</v>
      </c>
      <c r="R8154">
        <f t="shared" ref="R8154" si="16193">IF(L8157="No Ct",0,L8157)</f>
        <v>0</v>
      </c>
      <c r="S8154" t="str">
        <f t="shared" ref="S8154" si="16194">IF(AND(M8154&gt;0,N8154=0),"Valid","Invalid")</f>
        <v>Valid</v>
      </c>
      <c r="T8154" t="str">
        <f t="shared" ref="T8154" si="16195">IF(OR(Q8154&gt;1,R8154&gt;1),"Present","Absent")</f>
        <v>Absent</v>
      </c>
      <c r="U8154" t="str">
        <f t="shared" ref="U8154" si="16196">IF(OR(AND(Q8154&gt;1,Q8154&lt;41),AND(R8154&gt;1,R8154&lt;41)),"Ct&lt;41","Ct&gt;41")</f>
        <v>Ct&gt;41</v>
      </c>
      <c r="V8154" t="str">
        <f>VLOOKUP(J8154,Datasæt_Analysesystemer!$C$2:$D$68,2,FALSE)</f>
        <v>Torsk</v>
      </c>
      <c r="W8154" t="str">
        <f t="shared" ref="W8154" si="16197">MID(F8154,10,9)</f>
        <v>DL2020043</v>
      </c>
      <c r="X8154" t="str">
        <f t="shared" ref="X8154" si="16198">W8154&amp;"_"&amp;V8154&amp;"_"&amp;S8154&amp;"_"&amp;T8154&amp;"_"&amp;U8154</f>
        <v>DL2020043_Torsk_Valid_Absent_Ct&gt;41</v>
      </c>
    </row>
    <row r="8155" spans="1:24" x14ac:dyDescent="0.25">
      <c r="A8155" t="s">
        <v>208</v>
      </c>
      <c r="B8155" t="s">
        <v>209</v>
      </c>
      <c r="C8155" t="s">
        <v>16</v>
      </c>
      <c r="D8155" s="7">
        <v>0.1</v>
      </c>
      <c r="E8155" s="6" t="s">
        <v>17</v>
      </c>
      <c r="F8155" t="s">
        <v>1578</v>
      </c>
      <c r="G8155" t="str">
        <f t="shared" si="16113"/>
        <v>DL2020043</v>
      </c>
      <c r="H8155" t="str">
        <f t="shared" si="16170"/>
        <v>03</v>
      </c>
      <c r="I8155" t="str">
        <f t="shared" si="16171"/>
        <v>Torsk_03_20210504_DL2020043_GlHellerupGym</v>
      </c>
      <c r="J8155" t="str">
        <f t="shared" si="16172"/>
        <v>Torsk</v>
      </c>
      <c r="K8155" t="str">
        <f t="shared" si="16173"/>
        <v>NegK</v>
      </c>
      <c r="L8155" t="str">
        <f t="shared" si="16174"/>
        <v>No Ct</v>
      </c>
      <c r="M8155" t="str">
        <f t="shared" si="16175"/>
        <v/>
      </c>
      <c r="N8155" t="str">
        <f t="shared" si="16176"/>
        <v/>
      </c>
      <c r="O8155" t="str">
        <f t="shared" si="16177"/>
        <v/>
      </c>
    </row>
    <row r="8156" spans="1:24" x14ac:dyDescent="0.25">
      <c r="A8156" t="s">
        <v>210</v>
      </c>
      <c r="B8156" t="s">
        <v>211</v>
      </c>
      <c r="C8156" t="s">
        <v>20</v>
      </c>
      <c r="D8156" s="7">
        <v>0.1</v>
      </c>
      <c r="E8156" s="6" t="s">
        <v>17</v>
      </c>
      <c r="F8156" t="s">
        <v>1578</v>
      </c>
      <c r="G8156" t="str">
        <f t="shared" si="16113"/>
        <v>DL2020043</v>
      </c>
      <c r="H8156" t="str">
        <f t="shared" si="16170"/>
        <v>03</v>
      </c>
      <c r="I8156" t="str">
        <f t="shared" si="16171"/>
        <v>Torsk_03_20210504_DL2020043_GlHellerupGym</v>
      </c>
      <c r="J8156" t="str">
        <f t="shared" si="16172"/>
        <v>Torsk</v>
      </c>
      <c r="K8156" t="str">
        <f t="shared" si="16173"/>
        <v>eDNA</v>
      </c>
      <c r="L8156" t="str">
        <f t="shared" si="16174"/>
        <v>No Ct</v>
      </c>
      <c r="M8156" t="str">
        <f t="shared" si="16175"/>
        <v/>
      </c>
      <c r="N8156" t="str">
        <f t="shared" si="16176"/>
        <v/>
      </c>
      <c r="O8156" t="str">
        <f t="shared" si="16177"/>
        <v/>
      </c>
    </row>
    <row r="8157" spans="1:24" x14ac:dyDescent="0.25">
      <c r="A8157" t="s">
        <v>212</v>
      </c>
      <c r="B8157" t="s">
        <v>211</v>
      </c>
      <c r="C8157" t="s">
        <v>20</v>
      </c>
      <c r="D8157" s="7">
        <v>0.1</v>
      </c>
      <c r="E8157" s="6" t="s">
        <v>17</v>
      </c>
      <c r="F8157" t="s">
        <v>1578</v>
      </c>
      <c r="G8157" t="str">
        <f t="shared" si="16113"/>
        <v>DL2020043</v>
      </c>
      <c r="H8157" t="str">
        <f t="shared" si="16170"/>
        <v>03</v>
      </c>
      <c r="I8157" t="str">
        <f t="shared" si="16171"/>
        <v>Torsk_03_20210504_DL2020043_GlHellerupGym</v>
      </c>
      <c r="J8157" t="str">
        <f t="shared" si="16172"/>
        <v>Torsk</v>
      </c>
      <c r="K8157" t="str">
        <f t="shared" si="16173"/>
        <v>eDNA</v>
      </c>
      <c r="L8157" t="str">
        <f t="shared" si="16174"/>
        <v>No Ct</v>
      </c>
      <c r="M8157" t="str">
        <f t="shared" si="16175"/>
        <v/>
      </c>
      <c r="N8157" t="str">
        <f t="shared" si="16176"/>
        <v/>
      </c>
      <c r="O8157" t="str">
        <f t="shared" si="16177"/>
        <v/>
      </c>
    </row>
    <row r="8158" spans="1:24" x14ac:dyDescent="0.25">
      <c r="A8158" t="s">
        <v>213</v>
      </c>
      <c r="B8158" t="s">
        <v>214</v>
      </c>
      <c r="C8158" t="s">
        <v>13</v>
      </c>
      <c r="D8158" s="7">
        <v>0.1</v>
      </c>
      <c r="E8158" s="7">
        <v>30.94</v>
      </c>
      <c r="F8158" t="s">
        <v>1578</v>
      </c>
      <c r="G8158" t="str">
        <f t="shared" si="16113"/>
        <v>DL2020043</v>
      </c>
      <c r="H8158" t="str">
        <f t="shared" si="16170"/>
        <v>04</v>
      </c>
      <c r="I8158" t="str">
        <f t="shared" si="16171"/>
        <v>Torsk_04_20210504_DL2020043_GlHellerupGym</v>
      </c>
      <c r="J8158" t="str">
        <f t="shared" si="16172"/>
        <v>Torsk</v>
      </c>
      <c r="K8158" t="str">
        <f t="shared" si="16173"/>
        <v>PosK</v>
      </c>
      <c r="L8158">
        <f t="shared" si="16174"/>
        <v>30.94</v>
      </c>
      <c r="M8158">
        <f t="shared" si="16175"/>
        <v>30.94</v>
      </c>
      <c r="N8158">
        <f t="shared" si="16176"/>
        <v>0</v>
      </c>
      <c r="O8158">
        <f t="shared" si="16177"/>
        <v>0</v>
      </c>
      <c r="Q8158">
        <f t="shared" ref="Q8158" si="16199">IF(L8160="No Ct",0,L8160)</f>
        <v>0</v>
      </c>
      <c r="R8158">
        <f t="shared" ref="R8158" si="16200">IF(L8161="No Ct",0,L8161)</f>
        <v>0</v>
      </c>
      <c r="S8158" t="str">
        <f t="shared" ref="S8158" si="16201">IF(AND(M8158&gt;0,N8158=0),"Valid","Invalid")</f>
        <v>Valid</v>
      </c>
      <c r="T8158" t="str">
        <f t="shared" ref="T8158" si="16202">IF(OR(Q8158&gt;1,R8158&gt;1),"Present","Absent")</f>
        <v>Absent</v>
      </c>
      <c r="U8158" t="str">
        <f t="shared" ref="U8158" si="16203">IF(OR(AND(Q8158&gt;1,Q8158&lt;41),AND(R8158&gt;1,R8158&lt;41)),"Ct&lt;41","Ct&gt;41")</f>
        <v>Ct&gt;41</v>
      </c>
      <c r="V8158" t="str">
        <f>VLOOKUP(J8158,Datasæt_Analysesystemer!$C$2:$D$68,2,FALSE)</f>
        <v>Torsk</v>
      </c>
      <c r="W8158" t="str">
        <f t="shared" ref="W8158" si="16204">MID(F8158,10,9)</f>
        <v>DL2020043</v>
      </c>
      <c r="X8158" t="str">
        <f t="shared" ref="X8158" si="16205">W8158&amp;"_"&amp;V8158&amp;"_"&amp;S8158&amp;"_"&amp;T8158&amp;"_"&amp;U8158</f>
        <v>DL2020043_Torsk_Valid_Absent_Ct&gt;41</v>
      </c>
    </row>
    <row r="8159" spans="1:24" x14ac:dyDescent="0.25">
      <c r="A8159" t="s">
        <v>215</v>
      </c>
      <c r="B8159" t="s">
        <v>216</v>
      </c>
      <c r="C8159" t="s">
        <v>16</v>
      </c>
      <c r="D8159" s="7">
        <v>0.1</v>
      </c>
      <c r="E8159" s="6" t="s">
        <v>17</v>
      </c>
      <c r="F8159" t="s">
        <v>1578</v>
      </c>
      <c r="G8159" t="str">
        <f t="shared" si="16113"/>
        <v>DL2020043</v>
      </c>
      <c r="H8159" t="str">
        <f t="shared" si="16170"/>
        <v>04</v>
      </c>
      <c r="I8159" t="str">
        <f t="shared" si="16171"/>
        <v>Torsk_04_20210504_DL2020043_GlHellerupGym</v>
      </c>
      <c r="J8159" t="str">
        <f t="shared" si="16172"/>
        <v>Torsk</v>
      </c>
      <c r="K8159" t="str">
        <f t="shared" si="16173"/>
        <v>NegK</v>
      </c>
      <c r="L8159" t="str">
        <f t="shared" si="16174"/>
        <v>No Ct</v>
      </c>
      <c r="M8159" t="str">
        <f t="shared" si="16175"/>
        <v/>
      </c>
      <c r="N8159" t="str">
        <f t="shared" si="16176"/>
        <v/>
      </c>
      <c r="O8159" t="str">
        <f t="shared" si="16177"/>
        <v/>
      </c>
    </row>
    <row r="8160" spans="1:24" x14ac:dyDescent="0.25">
      <c r="A8160" t="s">
        <v>217</v>
      </c>
      <c r="B8160" t="s">
        <v>218</v>
      </c>
      <c r="C8160" t="s">
        <v>20</v>
      </c>
      <c r="D8160" s="7">
        <v>0.1</v>
      </c>
      <c r="E8160" s="6" t="s">
        <v>17</v>
      </c>
      <c r="F8160" t="s">
        <v>1578</v>
      </c>
      <c r="G8160" t="str">
        <f t="shared" si="16113"/>
        <v>DL2020043</v>
      </c>
      <c r="H8160" t="str">
        <f t="shared" si="16170"/>
        <v>04</v>
      </c>
      <c r="I8160" t="str">
        <f t="shared" si="16171"/>
        <v>Torsk_04_20210504_DL2020043_GlHellerupGym</v>
      </c>
      <c r="J8160" t="str">
        <f t="shared" si="16172"/>
        <v>Torsk</v>
      </c>
      <c r="K8160" t="str">
        <f t="shared" si="16173"/>
        <v>eDNA</v>
      </c>
      <c r="L8160" t="str">
        <f t="shared" si="16174"/>
        <v>No Ct</v>
      </c>
      <c r="M8160" t="str">
        <f t="shared" si="16175"/>
        <v/>
      </c>
      <c r="N8160" t="str">
        <f t="shared" si="16176"/>
        <v/>
      </c>
      <c r="O8160" t="str">
        <f t="shared" si="16177"/>
        <v/>
      </c>
    </row>
    <row r="8161" spans="1:24" x14ac:dyDescent="0.25">
      <c r="A8161" t="s">
        <v>219</v>
      </c>
      <c r="B8161" t="s">
        <v>218</v>
      </c>
      <c r="C8161" t="s">
        <v>20</v>
      </c>
      <c r="D8161" s="7">
        <v>0.1</v>
      </c>
      <c r="E8161" s="6" t="s">
        <v>17</v>
      </c>
      <c r="F8161" t="s">
        <v>1578</v>
      </c>
      <c r="G8161" t="str">
        <f t="shared" si="16113"/>
        <v>DL2020043</v>
      </c>
      <c r="H8161" t="str">
        <f t="shared" si="16170"/>
        <v>04</v>
      </c>
      <c r="I8161" t="str">
        <f t="shared" si="16171"/>
        <v>Torsk_04_20210504_DL2020043_GlHellerupGym</v>
      </c>
      <c r="J8161" t="str">
        <f t="shared" si="16172"/>
        <v>Torsk</v>
      </c>
      <c r="K8161" t="str">
        <f t="shared" si="16173"/>
        <v>eDNA</v>
      </c>
      <c r="L8161" t="str">
        <f t="shared" si="16174"/>
        <v>No Ct</v>
      </c>
      <c r="M8161" t="str">
        <f t="shared" si="16175"/>
        <v/>
      </c>
      <c r="N8161" t="str">
        <f t="shared" si="16176"/>
        <v/>
      </c>
      <c r="O8161" t="str">
        <f t="shared" si="16177"/>
        <v/>
      </c>
    </row>
    <row r="8162" spans="1:24" x14ac:dyDescent="0.25">
      <c r="A8162" t="s">
        <v>220</v>
      </c>
      <c r="B8162" t="s">
        <v>221</v>
      </c>
      <c r="C8162" t="s">
        <v>13</v>
      </c>
      <c r="D8162" s="7">
        <v>0.1</v>
      </c>
      <c r="E8162" s="6" t="s">
        <v>17</v>
      </c>
      <c r="F8162" t="s">
        <v>1578</v>
      </c>
      <c r="G8162" t="str">
        <f t="shared" si="16113"/>
        <v>DL2020043</v>
      </c>
      <c r="H8162" t="str">
        <f t="shared" si="16170"/>
        <v>05</v>
      </c>
      <c r="I8162" t="str">
        <f t="shared" si="16171"/>
        <v>Sandmusling_05_20210504_DL2020043_GlHellerupGym</v>
      </c>
      <c r="J8162" t="str">
        <f t="shared" si="16172"/>
        <v>Sandmusling</v>
      </c>
      <c r="K8162" t="str">
        <f t="shared" si="16173"/>
        <v>PosK</v>
      </c>
      <c r="L8162" t="str">
        <f t="shared" si="16174"/>
        <v>No Ct</v>
      </c>
      <c r="M8162">
        <f t="shared" si="16175"/>
        <v>0</v>
      </c>
      <c r="N8162">
        <f t="shared" si="16176"/>
        <v>0</v>
      </c>
      <c r="O8162">
        <f t="shared" si="16177"/>
        <v>0</v>
      </c>
      <c r="Q8162">
        <f t="shared" ref="Q8162" si="16206">IF(L8164="No Ct",0,L8164)</f>
        <v>0</v>
      </c>
      <c r="R8162">
        <f t="shared" ref="R8162" si="16207">IF(L8165="No Ct",0,L8165)</f>
        <v>0</v>
      </c>
      <c r="S8162" t="str">
        <f t="shared" ref="S8162" si="16208">IF(AND(M8162&gt;0,N8162=0),"Valid","Invalid")</f>
        <v>Invalid</v>
      </c>
      <c r="T8162" t="str">
        <f t="shared" ref="T8162" si="16209">IF(OR(Q8162&gt;1,R8162&gt;1),"Present","Absent")</f>
        <v>Absent</v>
      </c>
      <c r="U8162" t="str">
        <f t="shared" ref="U8162" si="16210">IF(OR(AND(Q8162&gt;1,Q8162&lt;41),AND(R8162&gt;1,R8162&lt;41)),"Ct&lt;41","Ct&gt;41")</f>
        <v>Ct&gt;41</v>
      </c>
      <c r="V8162" t="str">
        <f>VLOOKUP(J8162,Datasæt_Analysesystemer!$C$2:$D$68,2,FALSE)</f>
        <v>Sandmusling</v>
      </c>
      <c r="W8162" t="str">
        <f t="shared" ref="W8162" si="16211">MID(F8162,10,9)</f>
        <v>DL2020043</v>
      </c>
      <c r="X8162" t="str">
        <f t="shared" ref="X8162" si="16212">W8162&amp;"_"&amp;V8162&amp;"_"&amp;S8162&amp;"_"&amp;T8162&amp;"_"&amp;U8162</f>
        <v>DL2020043_Sandmusling_Invalid_Absent_Ct&gt;41</v>
      </c>
    </row>
    <row r="8163" spans="1:24" x14ac:dyDescent="0.25">
      <c r="A8163" t="s">
        <v>222</v>
      </c>
      <c r="B8163" t="s">
        <v>223</v>
      </c>
      <c r="C8163" t="s">
        <v>16</v>
      </c>
      <c r="D8163" s="7">
        <v>0.1</v>
      </c>
      <c r="E8163" s="6" t="s">
        <v>17</v>
      </c>
      <c r="F8163" t="s">
        <v>1578</v>
      </c>
      <c r="G8163" t="str">
        <f t="shared" si="16113"/>
        <v>DL2020043</v>
      </c>
      <c r="H8163" t="str">
        <f t="shared" si="16170"/>
        <v>05</v>
      </c>
      <c r="I8163" t="str">
        <f t="shared" si="16171"/>
        <v>Sandmusling_05_20210504_DL2020043_GlHellerupGym</v>
      </c>
      <c r="J8163" t="str">
        <f t="shared" si="16172"/>
        <v>Sandmusling</v>
      </c>
      <c r="K8163" t="str">
        <f t="shared" si="16173"/>
        <v>NegK</v>
      </c>
      <c r="L8163" t="str">
        <f t="shared" si="16174"/>
        <v>No Ct</v>
      </c>
      <c r="M8163" t="str">
        <f t="shared" si="16175"/>
        <v/>
      </c>
      <c r="N8163" t="str">
        <f t="shared" si="16176"/>
        <v/>
      </c>
      <c r="O8163" t="str">
        <f t="shared" si="16177"/>
        <v/>
      </c>
    </row>
    <row r="8164" spans="1:24" x14ac:dyDescent="0.25">
      <c r="A8164" t="s">
        <v>224</v>
      </c>
      <c r="B8164" t="s">
        <v>225</v>
      </c>
      <c r="C8164" t="s">
        <v>20</v>
      </c>
      <c r="D8164" s="7">
        <v>0.1</v>
      </c>
      <c r="E8164" s="6" t="s">
        <v>17</v>
      </c>
      <c r="F8164" t="s">
        <v>1578</v>
      </c>
      <c r="G8164" t="str">
        <f t="shared" si="16113"/>
        <v>DL2020043</v>
      </c>
      <c r="H8164" t="str">
        <f t="shared" si="16170"/>
        <v>05</v>
      </c>
      <c r="I8164" t="str">
        <f t="shared" si="16171"/>
        <v>Sandmusling_05_20210504_DL2020043_GlHellerupGym</v>
      </c>
      <c r="J8164" t="str">
        <f t="shared" si="16172"/>
        <v>Sandmusling</v>
      </c>
      <c r="K8164" t="str">
        <f t="shared" si="16173"/>
        <v>eDNA</v>
      </c>
      <c r="L8164" t="str">
        <f t="shared" si="16174"/>
        <v>No Ct</v>
      </c>
      <c r="M8164" t="str">
        <f t="shared" si="16175"/>
        <v/>
      </c>
      <c r="N8164" t="str">
        <f t="shared" si="16176"/>
        <v/>
      </c>
      <c r="O8164" t="str">
        <f t="shared" si="16177"/>
        <v/>
      </c>
    </row>
    <row r="8165" spans="1:24" x14ac:dyDescent="0.25">
      <c r="A8165" t="s">
        <v>226</v>
      </c>
      <c r="B8165" t="s">
        <v>225</v>
      </c>
      <c r="C8165" t="s">
        <v>20</v>
      </c>
      <c r="D8165" s="7">
        <v>0.1</v>
      </c>
      <c r="E8165" s="6" t="s">
        <v>17</v>
      </c>
      <c r="F8165" t="s">
        <v>1578</v>
      </c>
      <c r="G8165" t="str">
        <f t="shared" si="16113"/>
        <v>DL2020043</v>
      </c>
      <c r="H8165" t="str">
        <f t="shared" si="16170"/>
        <v>05</v>
      </c>
      <c r="I8165" t="str">
        <f t="shared" si="16171"/>
        <v>Sandmusling_05_20210504_DL2020043_GlHellerupGym</v>
      </c>
      <c r="J8165" t="str">
        <f t="shared" si="16172"/>
        <v>Sandmusling</v>
      </c>
      <c r="K8165" t="str">
        <f t="shared" si="16173"/>
        <v>eDNA</v>
      </c>
      <c r="L8165" t="str">
        <f t="shared" si="16174"/>
        <v>No Ct</v>
      </c>
      <c r="M8165" t="str">
        <f t="shared" si="16175"/>
        <v/>
      </c>
      <c r="N8165" t="str">
        <f t="shared" si="16176"/>
        <v/>
      </c>
      <c r="O8165" t="str">
        <f t="shared" si="16177"/>
        <v/>
      </c>
    </row>
    <row r="8166" spans="1:24" x14ac:dyDescent="0.25">
      <c r="A8166" t="s">
        <v>227</v>
      </c>
      <c r="B8166" t="s">
        <v>228</v>
      </c>
      <c r="C8166" t="s">
        <v>13</v>
      </c>
      <c r="D8166" s="7">
        <v>0.1</v>
      </c>
      <c r="E8166" s="6">
        <v>30.38</v>
      </c>
      <c r="F8166" t="s">
        <v>1578</v>
      </c>
      <c r="G8166" t="str">
        <f t="shared" si="16113"/>
        <v>DL2020043</v>
      </c>
      <c r="H8166" t="str">
        <f t="shared" si="16170"/>
        <v>06</v>
      </c>
      <c r="I8166" t="str">
        <f t="shared" si="16171"/>
        <v>Sandmusling_06_20210504_DL2020043_GlHellerupGym</v>
      </c>
      <c r="J8166" t="str">
        <f t="shared" si="16172"/>
        <v>Sandmusling</v>
      </c>
      <c r="K8166" t="str">
        <f t="shared" si="16173"/>
        <v>PosK</v>
      </c>
      <c r="L8166">
        <f t="shared" si="16174"/>
        <v>30.38</v>
      </c>
      <c r="M8166">
        <f t="shared" si="16175"/>
        <v>30.38</v>
      </c>
      <c r="N8166">
        <f t="shared" si="16176"/>
        <v>0</v>
      </c>
      <c r="O8166">
        <f t="shared" si="16177"/>
        <v>70.039999999999992</v>
      </c>
      <c r="Q8166">
        <f t="shared" ref="Q8166" si="16213">IF(L8168="No Ct",0,L8168)</f>
        <v>34.69</v>
      </c>
      <c r="R8166">
        <f t="shared" ref="R8166" si="16214">IF(L8169="No Ct",0,L8169)</f>
        <v>35.35</v>
      </c>
      <c r="S8166" t="str">
        <f t="shared" ref="S8166" si="16215">IF(AND(M8166&gt;0,N8166=0),"Valid","Invalid")</f>
        <v>Valid</v>
      </c>
      <c r="T8166" t="str">
        <f t="shared" ref="T8166" si="16216">IF(OR(Q8166&gt;1,R8166&gt;1),"Present","Absent")</f>
        <v>Present</v>
      </c>
      <c r="U8166" t="str">
        <f t="shared" ref="U8166" si="16217">IF(OR(AND(Q8166&gt;1,Q8166&lt;41),AND(R8166&gt;1,R8166&lt;41)),"Ct&lt;41","Ct&gt;41")</f>
        <v>Ct&lt;41</v>
      </c>
      <c r="V8166" t="str">
        <f>VLOOKUP(J8166,Datasæt_Analysesystemer!$C$2:$D$68,2,FALSE)</f>
        <v>Sandmusling</v>
      </c>
      <c r="W8166" t="str">
        <f t="shared" ref="W8166" si="16218">MID(F8166,10,9)</f>
        <v>DL2020043</v>
      </c>
      <c r="X8166" t="str">
        <f t="shared" ref="X8166" si="16219">W8166&amp;"_"&amp;V8166&amp;"_"&amp;S8166&amp;"_"&amp;T8166&amp;"_"&amp;U8166</f>
        <v>DL2020043_Sandmusling_Valid_Present_Ct&lt;41</v>
      </c>
    </row>
    <row r="8167" spans="1:24" x14ac:dyDescent="0.25">
      <c r="A8167" t="s">
        <v>229</v>
      </c>
      <c r="B8167" t="s">
        <v>230</v>
      </c>
      <c r="C8167" t="s">
        <v>16</v>
      </c>
      <c r="D8167" s="7">
        <v>0.1</v>
      </c>
      <c r="E8167" s="6" t="s">
        <v>17</v>
      </c>
      <c r="F8167" t="s">
        <v>1578</v>
      </c>
      <c r="G8167" t="str">
        <f t="shared" si="16113"/>
        <v>DL2020043</v>
      </c>
      <c r="H8167" t="str">
        <f t="shared" si="16170"/>
        <v>06</v>
      </c>
      <c r="I8167" t="str">
        <f t="shared" si="16171"/>
        <v>Sandmusling_06_20210504_DL2020043_GlHellerupGym</v>
      </c>
      <c r="J8167" t="str">
        <f t="shared" si="16172"/>
        <v>Sandmusling</v>
      </c>
      <c r="K8167" t="str">
        <f t="shared" si="16173"/>
        <v>NegK</v>
      </c>
      <c r="L8167" t="str">
        <f t="shared" si="16174"/>
        <v>No Ct</v>
      </c>
      <c r="M8167" t="str">
        <f t="shared" si="16175"/>
        <v/>
      </c>
      <c r="N8167" t="str">
        <f t="shared" si="16176"/>
        <v/>
      </c>
      <c r="O8167" t="str">
        <f t="shared" si="16177"/>
        <v/>
      </c>
    </row>
    <row r="8168" spans="1:24" x14ac:dyDescent="0.25">
      <c r="A8168" t="s">
        <v>231</v>
      </c>
      <c r="B8168" t="s">
        <v>232</v>
      </c>
      <c r="C8168" t="s">
        <v>20</v>
      </c>
      <c r="D8168" s="7">
        <v>0.1</v>
      </c>
      <c r="E8168" s="6">
        <v>34.69</v>
      </c>
      <c r="F8168" t="s">
        <v>1578</v>
      </c>
      <c r="G8168" t="str">
        <f t="shared" si="16113"/>
        <v>DL2020043</v>
      </c>
      <c r="H8168" t="str">
        <f t="shared" si="16170"/>
        <v>06</v>
      </c>
      <c r="I8168" t="str">
        <f t="shared" si="16171"/>
        <v>Sandmusling_06_20210504_DL2020043_GlHellerupGym</v>
      </c>
      <c r="J8168" t="str">
        <f t="shared" si="16172"/>
        <v>Sandmusling</v>
      </c>
      <c r="K8168" t="str">
        <f t="shared" si="16173"/>
        <v>eDNA</v>
      </c>
      <c r="L8168">
        <f t="shared" si="16174"/>
        <v>34.69</v>
      </c>
      <c r="M8168" t="str">
        <f t="shared" si="16175"/>
        <v/>
      </c>
      <c r="N8168" t="str">
        <f t="shared" si="16176"/>
        <v/>
      </c>
      <c r="O8168" t="str">
        <f t="shared" si="16177"/>
        <v/>
      </c>
    </row>
    <row r="8169" spans="1:24" x14ac:dyDescent="0.25">
      <c r="A8169" t="s">
        <v>233</v>
      </c>
      <c r="B8169" t="s">
        <v>232</v>
      </c>
      <c r="C8169" t="s">
        <v>20</v>
      </c>
      <c r="D8169" s="7">
        <v>0.1</v>
      </c>
      <c r="E8169" s="6">
        <v>35.35</v>
      </c>
      <c r="F8169" t="s">
        <v>1578</v>
      </c>
      <c r="G8169" t="str">
        <f t="shared" si="16113"/>
        <v>DL2020043</v>
      </c>
      <c r="H8169" t="str">
        <f t="shared" si="16170"/>
        <v>06</v>
      </c>
      <c r="I8169" t="str">
        <f t="shared" si="16171"/>
        <v>Sandmusling_06_20210504_DL2020043_GlHellerupGym</v>
      </c>
      <c r="J8169" t="str">
        <f t="shared" si="16172"/>
        <v>Sandmusling</v>
      </c>
      <c r="K8169" t="str">
        <f t="shared" si="16173"/>
        <v>eDNA</v>
      </c>
      <c r="L8169">
        <f t="shared" si="16174"/>
        <v>35.35</v>
      </c>
      <c r="M8169" t="str">
        <f t="shared" si="16175"/>
        <v/>
      </c>
      <c r="N8169" t="str">
        <f t="shared" si="16176"/>
        <v/>
      </c>
      <c r="O8169" t="str">
        <f t="shared" si="16177"/>
        <v/>
      </c>
    </row>
    <row r="8170" spans="1:24" x14ac:dyDescent="0.25">
      <c r="A8170" t="s">
        <v>234</v>
      </c>
      <c r="B8170" t="s">
        <v>235</v>
      </c>
      <c r="C8170" t="s">
        <v>13</v>
      </c>
      <c r="D8170" s="7">
        <v>0.1</v>
      </c>
      <c r="E8170" s="7">
        <v>33.65</v>
      </c>
      <c r="F8170" t="s">
        <v>1578</v>
      </c>
      <c r="G8170" t="str">
        <f t="shared" si="16113"/>
        <v>DL2020043</v>
      </c>
      <c r="H8170" t="str">
        <f t="shared" si="16170"/>
        <v>07</v>
      </c>
      <c r="I8170" t="str">
        <f t="shared" si="16171"/>
        <v>AmerikanskRibbegople_07_20210504_DL2020043_GlHellerupGym</v>
      </c>
      <c r="J8170" t="str">
        <f t="shared" si="16172"/>
        <v>AmerikanskRibbegople</v>
      </c>
      <c r="K8170" t="str">
        <f t="shared" si="16173"/>
        <v>PosK</v>
      </c>
      <c r="L8170">
        <f t="shared" si="16174"/>
        <v>33.65</v>
      </c>
      <c r="M8170">
        <f t="shared" si="16175"/>
        <v>33.65</v>
      </c>
      <c r="N8170">
        <f t="shared" si="16176"/>
        <v>0</v>
      </c>
      <c r="O8170">
        <f t="shared" si="16177"/>
        <v>78.900000000000006</v>
      </c>
      <c r="Q8170">
        <f t="shared" ref="Q8170" si="16220">IF(L8172="No Ct",0,L8172)</f>
        <v>39.15</v>
      </c>
      <c r="R8170">
        <f t="shared" ref="R8170" si="16221">IF(L8173="No Ct",0,L8173)</f>
        <v>39.75</v>
      </c>
      <c r="S8170" t="str">
        <f t="shared" ref="S8170" si="16222">IF(AND(M8170&gt;0,N8170=0),"Valid","Invalid")</f>
        <v>Valid</v>
      </c>
      <c r="T8170" t="str">
        <f t="shared" ref="T8170" si="16223">IF(OR(Q8170&gt;1,R8170&gt;1),"Present","Absent")</f>
        <v>Present</v>
      </c>
      <c r="U8170" t="str">
        <f t="shared" ref="U8170" si="16224">IF(OR(AND(Q8170&gt;1,Q8170&lt;41),AND(R8170&gt;1,R8170&lt;41)),"Ct&lt;41","Ct&gt;41")</f>
        <v>Ct&lt;41</v>
      </c>
      <c r="V8170" t="str">
        <f>VLOOKUP(J8170,Datasæt_Analysesystemer!$C$2:$D$68,2,FALSE)</f>
        <v>Amerikansk ribbegople</v>
      </c>
      <c r="W8170" t="str">
        <f t="shared" ref="W8170" si="16225">MID(F8170,10,9)</f>
        <v>DL2020043</v>
      </c>
      <c r="X8170" t="str">
        <f t="shared" ref="X8170" si="16226">W8170&amp;"_"&amp;V8170&amp;"_"&amp;S8170&amp;"_"&amp;T8170&amp;"_"&amp;U8170</f>
        <v>DL2020043_Amerikansk ribbegople_Valid_Present_Ct&lt;41</v>
      </c>
    </row>
    <row r="8171" spans="1:24" x14ac:dyDescent="0.25">
      <c r="A8171" t="s">
        <v>236</v>
      </c>
      <c r="B8171" t="s">
        <v>237</v>
      </c>
      <c r="C8171" t="s">
        <v>16</v>
      </c>
      <c r="D8171" s="7">
        <v>0.1</v>
      </c>
      <c r="E8171" s="6" t="s">
        <v>17</v>
      </c>
      <c r="F8171" t="s">
        <v>1578</v>
      </c>
      <c r="G8171" t="str">
        <f t="shared" si="16113"/>
        <v>DL2020043</v>
      </c>
      <c r="H8171" t="str">
        <f t="shared" si="16170"/>
        <v>07</v>
      </c>
      <c r="I8171" t="str">
        <f t="shared" si="16171"/>
        <v>AmerikanskRibbegople_07_20210504_DL2020043_GlHellerupGym</v>
      </c>
      <c r="J8171" t="str">
        <f t="shared" si="16172"/>
        <v>AmerikanskRibbegople</v>
      </c>
      <c r="K8171" t="str">
        <f t="shared" si="16173"/>
        <v>NegK</v>
      </c>
      <c r="L8171" t="str">
        <f t="shared" si="16174"/>
        <v>No Ct</v>
      </c>
      <c r="M8171" t="str">
        <f t="shared" si="16175"/>
        <v/>
      </c>
      <c r="N8171" t="str">
        <f t="shared" si="16176"/>
        <v/>
      </c>
      <c r="O8171" t="str">
        <f t="shared" si="16177"/>
        <v/>
      </c>
    </row>
    <row r="8172" spans="1:24" x14ac:dyDescent="0.25">
      <c r="A8172" t="s">
        <v>238</v>
      </c>
      <c r="B8172" t="s">
        <v>239</v>
      </c>
      <c r="C8172" t="s">
        <v>20</v>
      </c>
      <c r="D8172" s="7">
        <v>0.1</v>
      </c>
      <c r="E8172" s="6">
        <v>39.15</v>
      </c>
      <c r="F8172" t="s">
        <v>1578</v>
      </c>
      <c r="G8172" t="str">
        <f t="shared" si="16113"/>
        <v>DL2020043</v>
      </c>
      <c r="H8172" t="str">
        <f t="shared" si="16170"/>
        <v>07</v>
      </c>
      <c r="I8172" t="str">
        <f t="shared" si="16171"/>
        <v>AmerikanskRibbegople_07_20210504_DL2020043_GlHellerupGym</v>
      </c>
      <c r="J8172" t="str">
        <f t="shared" si="16172"/>
        <v>AmerikanskRibbegople</v>
      </c>
      <c r="K8172" t="str">
        <f t="shared" si="16173"/>
        <v>eDNA</v>
      </c>
      <c r="L8172">
        <f t="shared" si="16174"/>
        <v>39.15</v>
      </c>
      <c r="M8172" t="str">
        <f t="shared" si="16175"/>
        <v/>
      </c>
      <c r="N8172" t="str">
        <f t="shared" si="16176"/>
        <v/>
      </c>
      <c r="O8172" t="str">
        <f t="shared" si="16177"/>
        <v/>
      </c>
    </row>
    <row r="8173" spans="1:24" x14ac:dyDescent="0.25">
      <c r="A8173" t="s">
        <v>240</v>
      </c>
      <c r="B8173" t="s">
        <v>239</v>
      </c>
      <c r="C8173" t="s">
        <v>20</v>
      </c>
      <c r="D8173" s="7">
        <v>0.1</v>
      </c>
      <c r="E8173" s="6">
        <v>39.75</v>
      </c>
      <c r="F8173" t="s">
        <v>1578</v>
      </c>
      <c r="G8173" t="str">
        <f t="shared" si="16113"/>
        <v>DL2020043</v>
      </c>
      <c r="H8173" t="str">
        <f t="shared" si="16170"/>
        <v>07</v>
      </c>
      <c r="I8173" t="str">
        <f t="shared" si="16171"/>
        <v>AmerikanskRibbegople_07_20210504_DL2020043_GlHellerupGym</v>
      </c>
      <c r="J8173" t="str">
        <f t="shared" si="16172"/>
        <v>AmerikanskRibbegople</v>
      </c>
      <c r="K8173" t="str">
        <f t="shared" si="16173"/>
        <v>eDNA</v>
      </c>
      <c r="L8173">
        <f t="shared" si="16174"/>
        <v>39.75</v>
      </c>
      <c r="M8173" t="str">
        <f t="shared" si="16175"/>
        <v/>
      </c>
      <c r="N8173" t="str">
        <f t="shared" si="16176"/>
        <v/>
      </c>
      <c r="O8173" t="str">
        <f t="shared" si="16177"/>
        <v/>
      </c>
    </row>
    <row r="8174" spans="1:24" x14ac:dyDescent="0.25">
      <c r="A8174" t="s">
        <v>241</v>
      </c>
      <c r="B8174" t="s">
        <v>242</v>
      </c>
      <c r="C8174" t="s">
        <v>13</v>
      </c>
      <c r="D8174" s="7">
        <v>0.1</v>
      </c>
      <c r="E8174" s="6">
        <v>34.450000000000003</v>
      </c>
      <c r="F8174" t="s">
        <v>1578</v>
      </c>
      <c r="G8174" t="str">
        <f t="shared" si="16113"/>
        <v>DL2020043</v>
      </c>
      <c r="H8174" t="str">
        <f t="shared" si="16170"/>
        <v>08</v>
      </c>
      <c r="I8174" t="str">
        <f t="shared" si="16171"/>
        <v>AmerikanskRibbegople_08_20210504_DL2020043_GlHellerupGym</v>
      </c>
      <c r="J8174" t="str">
        <f t="shared" si="16172"/>
        <v>AmerikanskRibbegople</v>
      </c>
      <c r="K8174" t="str">
        <f t="shared" si="16173"/>
        <v>PosK</v>
      </c>
      <c r="L8174">
        <f t="shared" si="16174"/>
        <v>34.450000000000003</v>
      </c>
      <c r="M8174">
        <f t="shared" si="16175"/>
        <v>34.450000000000003</v>
      </c>
      <c r="N8174">
        <f t="shared" si="16176"/>
        <v>0</v>
      </c>
      <c r="O8174">
        <f t="shared" si="16177"/>
        <v>38.54</v>
      </c>
      <c r="Q8174">
        <f t="shared" ref="Q8174" si="16227">IF(L8176="No Ct",0,L8176)</f>
        <v>0</v>
      </c>
      <c r="R8174">
        <f t="shared" ref="R8174" si="16228">IF(L8177="No Ct",0,L8177)</f>
        <v>38.54</v>
      </c>
      <c r="S8174" t="str">
        <f t="shared" ref="S8174" si="16229">IF(AND(M8174&gt;0,N8174=0),"Valid","Invalid")</f>
        <v>Valid</v>
      </c>
      <c r="T8174" t="str">
        <f t="shared" ref="T8174" si="16230">IF(OR(Q8174&gt;1,R8174&gt;1),"Present","Absent")</f>
        <v>Present</v>
      </c>
      <c r="U8174" t="str">
        <f t="shared" ref="U8174" si="16231">IF(OR(AND(Q8174&gt;1,Q8174&lt;41),AND(R8174&gt;1,R8174&lt;41)),"Ct&lt;41","Ct&gt;41")</f>
        <v>Ct&lt;41</v>
      </c>
      <c r="V8174" t="str">
        <f>VLOOKUP(J8174,Datasæt_Analysesystemer!$C$2:$D$68,2,FALSE)</f>
        <v>Amerikansk ribbegople</v>
      </c>
      <c r="W8174" t="str">
        <f t="shared" ref="W8174" si="16232">MID(F8174,10,9)</f>
        <v>DL2020043</v>
      </c>
      <c r="X8174" t="str">
        <f t="shared" ref="X8174" si="16233">W8174&amp;"_"&amp;V8174&amp;"_"&amp;S8174&amp;"_"&amp;T8174&amp;"_"&amp;U8174</f>
        <v>DL2020043_Amerikansk ribbegople_Valid_Present_Ct&lt;41</v>
      </c>
    </row>
    <row r="8175" spans="1:24" x14ac:dyDescent="0.25">
      <c r="A8175" t="s">
        <v>243</v>
      </c>
      <c r="B8175" t="s">
        <v>244</v>
      </c>
      <c r="C8175" t="s">
        <v>16</v>
      </c>
      <c r="D8175" s="7">
        <v>0.1</v>
      </c>
      <c r="E8175" s="6" t="s">
        <v>17</v>
      </c>
      <c r="F8175" t="s">
        <v>1578</v>
      </c>
      <c r="G8175" t="str">
        <f t="shared" si="16113"/>
        <v>DL2020043</v>
      </c>
      <c r="H8175" t="str">
        <f t="shared" si="16170"/>
        <v>08</v>
      </c>
      <c r="I8175" t="str">
        <f t="shared" si="16171"/>
        <v>AmerikanskRibbegople_08_20210504_DL2020043_GlHellerupGym</v>
      </c>
      <c r="J8175" t="str">
        <f t="shared" si="16172"/>
        <v>AmerikanskRibbegople</v>
      </c>
      <c r="K8175" t="str">
        <f t="shared" si="16173"/>
        <v>NegK</v>
      </c>
      <c r="L8175" t="str">
        <f t="shared" si="16174"/>
        <v>No Ct</v>
      </c>
      <c r="M8175" t="str">
        <f t="shared" si="16175"/>
        <v/>
      </c>
      <c r="N8175" t="str">
        <f t="shared" si="16176"/>
        <v/>
      </c>
      <c r="O8175" t="str">
        <f t="shared" si="16177"/>
        <v/>
      </c>
    </row>
    <row r="8176" spans="1:24" x14ac:dyDescent="0.25">
      <c r="A8176" t="s">
        <v>245</v>
      </c>
      <c r="B8176" t="s">
        <v>246</v>
      </c>
      <c r="C8176" t="s">
        <v>20</v>
      </c>
      <c r="D8176" s="7">
        <v>0.1</v>
      </c>
      <c r="E8176" s="6" t="s">
        <v>17</v>
      </c>
      <c r="F8176" t="s">
        <v>1578</v>
      </c>
      <c r="G8176" t="str">
        <f t="shared" si="16113"/>
        <v>DL2020043</v>
      </c>
      <c r="H8176" t="str">
        <f t="shared" si="16170"/>
        <v>08</v>
      </c>
      <c r="I8176" t="str">
        <f t="shared" si="16171"/>
        <v>AmerikanskRibbegople_08_20210504_DL2020043_GlHellerupGym</v>
      </c>
      <c r="J8176" t="str">
        <f t="shared" si="16172"/>
        <v>AmerikanskRibbegople</v>
      </c>
      <c r="K8176" t="str">
        <f t="shared" si="16173"/>
        <v>eDNA</v>
      </c>
      <c r="L8176" t="str">
        <f t="shared" si="16174"/>
        <v>No Ct</v>
      </c>
      <c r="M8176" t="str">
        <f t="shared" si="16175"/>
        <v/>
      </c>
      <c r="N8176" t="str">
        <f t="shared" si="16176"/>
        <v/>
      </c>
      <c r="O8176" t="str">
        <f t="shared" si="16177"/>
        <v/>
      </c>
    </row>
    <row r="8177" spans="1:24" x14ac:dyDescent="0.25">
      <c r="A8177" t="s">
        <v>247</v>
      </c>
      <c r="B8177" t="s">
        <v>246</v>
      </c>
      <c r="C8177" t="s">
        <v>20</v>
      </c>
      <c r="D8177" s="7">
        <v>0.1</v>
      </c>
      <c r="E8177" s="6">
        <v>38.54</v>
      </c>
      <c r="F8177" t="s">
        <v>1578</v>
      </c>
      <c r="G8177" t="str">
        <f t="shared" si="16113"/>
        <v>DL2020043</v>
      </c>
      <c r="H8177" t="str">
        <f t="shared" si="16170"/>
        <v>08</v>
      </c>
      <c r="I8177" t="str">
        <f t="shared" si="16171"/>
        <v>AmerikanskRibbegople_08_20210504_DL2020043_GlHellerupGym</v>
      </c>
      <c r="J8177" t="str">
        <f t="shared" si="16172"/>
        <v>AmerikanskRibbegople</v>
      </c>
      <c r="K8177" t="str">
        <f t="shared" si="16173"/>
        <v>eDNA</v>
      </c>
      <c r="L8177">
        <f t="shared" si="16174"/>
        <v>38.54</v>
      </c>
      <c r="M8177" t="str">
        <f t="shared" si="16175"/>
        <v/>
      </c>
      <c r="N8177" t="str">
        <f t="shared" si="16176"/>
        <v/>
      </c>
      <c r="O8177" t="str">
        <f t="shared" si="16177"/>
        <v/>
      </c>
    </row>
    <row r="8178" spans="1:24" x14ac:dyDescent="0.25">
      <c r="A8178" t="s">
        <v>248</v>
      </c>
      <c r="B8178" t="s">
        <v>249</v>
      </c>
      <c r="C8178" t="s">
        <v>13</v>
      </c>
      <c r="D8178" s="7">
        <v>0.1</v>
      </c>
      <c r="E8178" s="7">
        <v>30.32</v>
      </c>
      <c r="F8178" t="s">
        <v>1578</v>
      </c>
      <c r="G8178" t="str">
        <f t="shared" ref="G8178:G8241" si="16234">MID(F8178,10,9)</f>
        <v>DL2020043</v>
      </c>
      <c r="H8178" t="str">
        <f t="shared" si="16170"/>
        <v>09</v>
      </c>
      <c r="I8178" t="str">
        <f t="shared" si="16171"/>
        <v>AmerikanskHummer_09_20210504_DL2020043_GlHellerupGym</v>
      </c>
      <c r="J8178" t="str">
        <f t="shared" si="16172"/>
        <v>AmerikanskHummer</v>
      </c>
      <c r="K8178" t="str">
        <f t="shared" si="16173"/>
        <v>PosK</v>
      </c>
      <c r="L8178">
        <f t="shared" si="16174"/>
        <v>30.32</v>
      </c>
      <c r="M8178">
        <f t="shared" si="16175"/>
        <v>30.32</v>
      </c>
      <c r="N8178">
        <f t="shared" si="16176"/>
        <v>0</v>
      </c>
      <c r="O8178">
        <f t="shared" si="16177"/>
        <v>0</v>
      </c>
      <c r="Q8178">
        <f t="shared" ref="Q8178" si="16235">IF(L8180="No Ct",0,L8180)</f>
        <v>0</v>
      </c>
      <c r="R8178">
        <f t="shared" ref="R8178" si="16236">IF(L8181="No Ct",0,L8181)</f>
        <v>0</v>
      </c>
      <c r="S8178" t="str">
        <f t="shared" ref="S8178" si="16237">IF(AND(M8178&gt;0,N8178=0),"Valid","Invalid")</f>
        <v>Valid</v>
      </c>
      <c r="T8178" t="str">
        <f t="shared" ref="T8178" si="16238">IF(OR(Q8178&gt;1,R8178&gt;1),"Present","Absent")</f>
        <v>Absent</v>
      </c>
      <c r="U8178" t="str">
        <f t="shared" ref="U8178" si="16239">IF(OR(AND(Q8178&gt;1,Q8178&lt;41),AND(R8178&gt;1,R8178&lt;41)),"Ct&lt;41","Ct&gt;41")</f>
        <v>Ct&gt;41</v>
      </c>
      <c r="V8178" t="str">
        <f>VLOOKUP(J8178,Datasæt_Analysesystemer!$C$2:$D$68,2,FALSE)</f>
        <v>Amerikansk hummer</v>
      </c>
      <c r="W8178" t="str">
        <f t="shared" ref="W8178" si="16240">MID(F8178,10,9)</f>
        <v>DL2020043</v>
      </c>
      <c r="X8178" t="str">
        <f t="shared" ref="X8178" si="16241">W8178&amp;"_"&amp;V8178&amp;"_"&amp;S8178&amp;"_"&amp;T8178&amp;"_"&amp;U8178</f>
        <v>DL2020043_Amerikansk hummer_Valid_Absent_Ct&gt;41</v>
      </c>
    </row>
    <row r="8179" spans="1:24" x14ac:dyDescent="0.25">
      <c r="A8179" t="s">
        <v>250</v>
      </c>
      <c r="B8179" t="s">
        <v>251</v>
      </c>
      <c r="C8179" t="s">
        <v>16</v>
      </c>
      <c r="D8179" s="7">
        <v>0.1</v>
      </c>
      <c r="E8179" s="7" t="s">
        <v>17</v>
      </c>
      <c r="F8179" t="s">
        <v>1578</v>
      </c>
      <c r="G8179" t="str">
        <f t="shared" si="16234"/>
        <v>DL2020043</v>
      </c>
      <c r="H8179" t="str">
        <f t="shared" si="16170"/>
        <v>09</v>
      </c>
      <c r="I8179" t="str">
        <f t="shared" si="16171"/>
        <v>AmerikanskHummer_09_20210504_DL2020043_GlHellerupGym</v>
      </c>
      <c r="J8179" t="str">
        <f t="shared" si="16172"/>
        <v>AmerikanskHummer</v>
      </c>
      <c r="K8179" t="str">
        <f t="shared" si="16173"/>
        <v>NegK</v>
      </c>
      <c r="L8179" t="str">
        <f t="shared" si="16174"/>
        <v>No Ct</v>
      </c>
      <c r="M8179" t="str">
        <f t="shared" si="16175"/>
        <v/>
      </c>
      <c r="N8179" t="str">
        <f t="shared" si="16176"/>
        <v/>
      </c>
      <c r="O8179" t="str">
        <f t="shared" si="16177"/>
        <v/>
      </c>
    </row>
    <row r="8180" spans="1:24" x14ac:dyDescent="0.25">
      <c r="A8180" t="s">
        <v>252</v>
      </c>
      <c r="B8180" t="s">
        <v>253</v>
      </c>
      <c r="C8180" t="s">
        <v>20</v>
      </c>
      <c r="D8180" s="7">
        <v>0.1</v>
      </c>
      <c r="E8180" s="6" t="s">
        <v>17</v>
      </c>
      <c r="F8180" t="s">
        <v>1578</v>
      </c>
      <c r="G8180" t="str">
        <f t="shared" si="16234"/>
        <v>DL2020043</v>
      </c>
      <c r="H8180" t="str">
        <f t="shared" si="16170"/>
        <v>09</v>
      </c>
      <c r="I8180" t="str">
        <f t="shared" si="16171"/>
        <v>AmerikanskHummer_09_20210504_DL2020043_GlHellerupGym</v>
      </c>
      <c r="J8180" t="str">
        <f t="shared" si="16172"/>
        <v>AmerikanskHummer</v>
      </c>
      <c r="K8180" t="str">
        <f t="shared" si="16173"/>
        <v>eDNA</v>
      </c>
      <c r="L8180" t="str">
        <f t="shared" si="16174"/>
        <v>No Ct</v>
      </c>
      <c r="M8180" t="str">
        <f t="shared" si="16175"/>
        <v/>
      </c>
      <c r="N8180" t="str">
        <f t="shared" si="16176"/>
        <v/>
      </c>
      <c r="O8180" t="str">
        <f t="shared" si="16177"/>
        <v/>
      </c>
    </row>
    <row r="8181" spans="1:24" x14ac:dyDescent="0.25">
      <c r="A8181" t="s">
        <v>254</v>
      </c>
      <c r="B8181" t="s">
        <v>253</v>
      </c>
      <c r="C8181" t="s">
        <v>20</v>
      </c>
      <c r="D8181" s="7">
        <v>0.1</v>
      </c>
      <c r="E8181" s="6" t="s">
        <v>17</v>
      </c>
      <c r="F8181" t="s">
        <v>1578</v>
      </c>
      <c r="G8181" t="str">
        <f t="shared" si="16234"/>
        <v>DL2020043</v>
      </c>
      <c r="H8181" t="str">
        <f t="shared" si="16170"/>
        <v>09</v>
      </c>
      <c r="I8181" t="str">
        <f t="shared" si="16171"/>
        <v>AmerikanskHummer_09_20210504_DL2020043_GlHellerupGym</v>
      </c>
      <c r="J8181" t="str">
        <f t="shared" si="16172"/>
        <v>AmerikanskHummer</v>
      </c>
      <c r="K8181" t="str">
        <f t="shared" si="16173"/>
        <v>eDNA</v>
      </c>
      <c r="L8181" t="str">
        <f t="shared" si="16174"/>
        <v>No Ct</v>
      </c>
      <c r="M8181" t="str">
        <f t="shared" si="16175"/>
        <v/>
      </c>
      <c r="N8181" t="str">
        <f t="shared" si="16176"/>
        <v/>
      </c>
      <c r="O8181" t="str">
        <f t="shared" si="16177"/>
        <v/>
      </c>
    </row>
    <row r="8182" spans="1:24" x14ac:dyDescent="0.25">
      <c r="A8182" t="s">
        <v>255</v>
      </c>
      <c r="B8182" t="s">
        <v>256</v>
      </c>
      <c r="C8182" t="s">
        <v>13</v>
      </c>
      <c r="D8182" s="7">
        <v>0.1</v>
      </c>
      <c r="E8182" s="6" t="s">
        <v>17</v>
      </c>
      <c r="F8182" t="s">
        <v>1578</v>
      </c>
      <c r="G8182" t="str">
        <f t="shared" si="16234"/>
        <v>DL2020043</v>
      </c>
      <c r="H8182" t="str">
        <f t="shared" si="16170"/>
        <v>10</v>
      </c>
      <c r="I8182" t="str">
        <f t="shared" si="16171"/>
        <v>AmerikanskHummer_10_20210504_DL2020043_GlHellerupGym</v>
      </c>
      <c r="J8182" t="str">
        <f t="shared" si="16172"/>
        <v>AmerikanskHummer</v>
      </c>
      <c r="K8182" t="str">
        <f t="shared" si="16173"/>
        <v>PosK</v>
      </c>
      <c r="L8182" t="str">
        <f t="shared" si="16174"/>
        <v>No Ct</v>
      </c>
      <c r="M8182">
        <f t="shared" si="16175"/>
        <v>0</v>
      </c>
      <c r="N8182">
        <f t="shared" si="16176"/>
        <v>0</v>
      </c>
      <c r="O8182">
        <f t="shared" si="16177"/>
        <v>0</v>
      </c>
      <c r="Q8182">
        <f t="shared" ref="Q8182" si="16242">IF(L8184="No Ct",0,L8184)</f>
        <v>0</v>
      </c>
      <c r="R8182">
        <f t="shared" ref="R8182" si="16243">IF(L8185="No Ct",0,L8185)</f>
        <v>0</v>
      </c>
      <c r="S8182" t="str">
        <f t="shared" ref="S8182" si="16244">IF(AND(M8182&gt;0,N8182=0),"Valid","Invalid")</f>
        <v>Invalid</v>
      </c>
      <c r="T8182" t="str">
        <f t="shared" ref="T8182" si="16245">IF(OR(Q8182&gt;1,R8182&gt;1),"Present","Absent")</f>
        <v>Absent</v>
      </c>
      <c r="U8182" t="str">
        <f t="shared" ref="U8182" si="16246">IF(OR(AND(Q8182&gt;1,Q8182&lt;41),AND(R8182&gt;1,R8182&lt;41)),"Ct&lt;41","Ct&gt;41")</f>
        <v>Ct&gt;41</v>
      </c>
      <c r="V8182" t="str">
        <f>VLOOKUP(J8182,Datasæt_Analysesystemer!$C$2:$D$68,2,FALSE)</f>
        <v>Amerikansk hummer</v>
      </c>
      <c r="W8182" t="str">
        <f t="shared" ref="W8182" si="16247">MID(F8182,10,9)</f>
        <v>DL2020043</v>
      </c>
      <c r="X8182" t="str">
        <f t="shared" ref="X8182" si="16248">W8182&amp;"_"&amp;V8182&amp;"_"&amp;S8182&amp;"_"&amp;T8182&amp;"_"&amp;U8182</f>
        <v>DL2020043_Amerikansk hummer_Invalid_Absent_Ct&gt;41</v>
      </c>
    </row>
    <row r="8183" spans="1:24" x14ac:dyDescent="0.25">
      <c r="A8183" t="s">
        <v>257</v>
      </c>
      <c r="B8183" t="s">
        <v>258</v>
      </c>
      <c r="C8183" t="s">
        <v>16</v>
      </c>
      <c r="D8183" s="7">
        <v>0.1</v>
      </c>
      <c r="E8183" s="6" t="s">
        <v>17</v>
      </c>
      <c r="F8183" t="s">
        <v>1578</v>
      </c>
      <c r="G8183" t="str">
        <f t="shared" si="16234"/>
        <v>DL2020043</v>
      </c>
      <c r="H8183" t="str">
        <f t="shared" si="16170"/>
        <v>10</v>
      </c>
      <c r="I8183" t="str">
        <f t="shared" si="16171"/>
        <v>AmerikanskHummer_10_20210504_DL2020043_GlHellerupGym</v>
      </c>
      <c r="J8183" t="str">
        <f t="shared" si="16172"/>
        <v>AmerikanskHummer</v>
      </c>
      <c r="K8183" t="str">
        <f t="shared" si="16173"/>
        <v>NegK</v>
      </c>
      <c r="L8183" t="str">
        <f t="shared" si="16174"/>
        <v>No Ct</v>
      </c>
      <c r="M8183" t="str">
        <f t="shared" si="16175"/>
        <v/>
      </c>
      <c r="N8183" t="str">
        <f t="shared" si="16176"/>
        <v/>
      </c>
      <c r="O8183" t="str">
        <f t="shared" si="16177"/>
        <v/>
      </c>
    </row>
    <row r="8184" spans="1:24" x14ac:dyDescent="0.25">
      <c r="A8184" t="s">
        <v>259</v>
      </c>
      <c r="B8184" t="s">
        <v>260</v>
      </c>
      <c r="C8184" t="s">
        <v>20</v>
      </c>
      <c r="D8184" s="7">
        <v>0.1</v>
      </c>
      <c r="E8184" s="6" t="s">
        <v>17</v>
      </c>
      <c r="F8184" t="s">
        <v>1578</v>
      </c>
      <c r="G8184" t="str">
        <f t="shared" si="16234"/>
        <v>DL2020043</v>
      </c>
      <c r="H8184" t="str">
        <f t="shared" si="16170"/>
        <v>10</v>
      </c>
      <c r="I8184" t="str">
        <f t="shared" si="16171"/>
        <v>AmerikanskHummer_10_20210504_DL2020043_GlHellerupGym</v>
      </c>
      <c r="J8184" t="str">
        <f t="shared" si="16172"/>
        <v>AmerikanskHummer</v>
      </c>
      <c r="K8184" t="str">
        <f t="shared" si="16173"/>
        <v>eDNA</v>
      </c>
      <c r="L8184" t="str">
        <f t="shared" si="16174"/>
        <v>No Ct</v>
      </c>
      <c r="M8184" t="str">
        <f t="shared" si="16175"/>
        <v/>
      </c>
      <c r="N8184" t="str">
        <f t="shared" si="16176"/>
        <v/>
      </c>
      <c r="O8184" t="str">
        <f t="shared" si="16177"/>
        <v/>
      </c>
    </row>
    <row r="8185" spans="1:24" x14ac:dyDescent="0.25">
      <c r="A8185" t="s">
        <v>261</v>
      </c>
      <c r="B8185" t="s">
        <v>260</v>
      </c>
      <c r="C8185" t="s">
        <v>20</v>
      </c>
      <c r="D8185" s="7">
        <v>0.1</v>
      </c>
      <c r="E8185" s="6" t="s">
        <v>17</v>
      </c>
      <c r="F8185" t="s">
        <v>1578</v>
      </c>
      <c r="G8185" t="str">
        <f t="shared" si="16234"/>
        <v>DL2020043</v>
      </c>
      <c r="H8185" t="str">
        <f t="shared" si="16170"/>
        <v>10</v>
      </c>
      <c r="I8185" t="str">
        <f t="shared" si="16171"/>
        <v>AmerikanskHummer_10_20210504_DL2020043_GlHellerupGym</v>
      </c>
      <c r="J8185" t="str">
        <f t="shared" si="16172"/>
        <v>AmerikanskHummer</v>
      </c>
      <c r="K8185" t="str">
        <f t="shared" si="16173"/>
        <v>eDNA</v>
      </c>
      <c r="L8185" t="str">
        <f t="shared" si="16174"/>
        <v>No Ct</v>
      </c>
      <c r="M8185" t="str">
        <f t="shared" si="16175"/>
        <v/>
      </c>
      <c r="N8185" t="str">
        <f t="shared" si="16176"/>
        <v/>
      </c>
      <c r="O8185" t="str">
        <f t="shared" si="16177"/>
        <v/>
      </c>
    </row>
    <row r="8186" spans="1:24" x14ac:dyDescent="0.25">
      <c r="A8186" t="s">
        <v>262</v>
      </c>
      <c r="B8186" t="s">
        <v>1474</v>
      </c>
      <c r="C8186" t="s">
        <v>13</v>
      </c>
      <c r="D8186" s="7">
        <v>0.1</v>
      </c>
      <c r="E8186" s="7" t="s">
        <v>17</v>
      </c>
      <c r="F8186" t="s">
        <v>1578</v>
      </c>
      <c r="G8186" t="str">
        <f t="shared" si="16234"/>
        <v>DL2020043</v>
      </c>
      <c r="H8186" t="str">
        <f t="shared" si="16170"/>
        <v>11</v>
      </c>
      <c r="I8186" t="str">
        <f t="shared" si="16171"/>
        <v>Kamjatkakrabbe_11_20210504_DL2020043_GlHellerupGym</v>
      </c>
      <c r="J8186" t="str">
        <f t="shared" si="16172"/>
        <v>Kamjatkakrabbe</v>
      </c>
      <c r="K8186" t="str">
        <f t="shared" si="16173"/>
        <v>PosK</v>
      </c>
      <c r="L8186" t="str">
        <f t="shared" si="16174"/>
        <v>No Ct</v>
      </c>
      <c r="M8186">
        <f t="shared" si="16175"/>
        <v>0</v>
      </c>
      <c r="N8186">
        <f t="shared" si="16176"/>
        <v>0</v>
      </c>
      <c r="O8186">
        <f t="shared" si="16177"/>
        <v>0</v>
      </c>
      <c r="Q8186">
        <f t="shared" ref="Q8186" si="16249">IF(L8188="No Ct",0,L8188)</f>
        <v>0</v>
      </c>
      <c r="R8186">
        <f t="shared" ref="R8186" si="16250">IF(L8189="No Ct",0,L8189)</f>
        <v>0</v>
      </c>
      <c r="S8186" t="str">
        <f t="shared" ref="S8186" si="16251">IF(AND(M8186&gt;0,N8186=0),"Valid","Invalid")</f>
        <v>Invalid</v>
      </c>
      <c r="T8186" t="str">
        <f t="shared" ref="T8186" si="16252">IF(OR(Q8186&gt;1,R8186&gt;1),"Present","Absent")</f>
        <v>Absent</v>
      </c>
      <c r="U8186" t="str">
        <f t="shared" ref="U8186" si="16253">IF(OR(AND(Q8186&gt;1,Q8186&lt;41),AND(R8186&gt;1,R8186&lt;41)),"Ct&lt;41","Ct&gt;41")</f>
        <v>Ct&gt;41</v>
      </c>
      <c r="V8186" t="str">
        <f>VLOOKUP(J8186,Datasæt_Analysesystemer!$C$2:$D$68,2,FALSE)</f>
        <v>Kamtjatkakrabbe</v>
      </c>
      <c r="W8186" t="str">
        <f t="shared" ref="W8186" si="16254">MID(F8186,10,9)</f>
        <v>DL2020043</v>
      </c>
      <c r="X8186" t="str">
        <f t="shared" ref="X8186" si="16255">W8186&amp;"_"&amp;V8186&amp;"_"&amp;S8186&amp;"_"&amp;T8186&amp;"_"&amp;U8186</f>
        <v>DL2020043_Kamtjatkakrabbe_Invalid_Absent_Ct&gt;41</v>
      </c>
    </row>
    <row r="8187" spans="1:24" x14ac:dyDescent="0.25">
      <c r="A8187" t="s">
        <v>264</v>
      </c>
      <c r="B8187" t="s">
        <v>1475</v>
      </c>
      <c r="C8187" t="s">
        <v>16</v>
      </c>
      <c r="D8187" s="7">
        <v>0.1</v>
      </c>
      <c r="E8187" s="6" t="s">
        <v>17</v>
      </c>
      <c r="F8187" t="s">
        <v>1578</v>
      </c>
      <c r="G8187" t="str">
        <f t="shared" si="16234"/>
        <v>DL2020043</v>
      </c>
      <c r="H8187" t="str">
        <f t="shared" si="16170"/>
        <v>11</v>
      </c>
      <c r="I8187" t="str">
        <f t="shared" si="16171"/>
        <v>Kamjatkakrabbe_11_20210504_DL2020043_GlHellerupGym</v>
      </c>
      <c r="J8187" t="str">
        <f t="shared" si="16172"/>
        <v>Kamjatkakrabbe</v>
      </c>
      <c r="K8187" t="str">
        <f t="shared" si="16173"/>
        <v>NegK</v>
      </c>
      <c r="L8187" t="str">
        <f t="shared" si="16174"/>
        <v>No Ct</v>
      </c>
      <c r="M8187" t="str">
        <f t="shared" si="16175"/>
        <v/>
      </c>
      <c r="N8187" t="str">
        <f t="shared" si="16176"/>
        <v/>
      </c>
      <c r="O8187" t="str">
        <f t="shared" si="16177"/>
        <v/>
      </c>
    </row>
    <row r="8188" spans="1:24" x14ac:dyDescent="0.25">
      <c r="A8188" t="s">
        <v>266</v>
      </c>
      <c r="B8188" t="s">
        <v>1476</v>
      </c>
      <c r="C8188" t="s">
        <v>20</v>
      </c>
      <c r="D8188" s="7">
        <v>0.1</v>
      </c>
      <c r="E8188" s="7" t="s">
        <v>17</v>
      </c>
      <c r="F8188" t="s">
        <v>1578</v>
      </c>
      <c r="G8188" t="str">
        <f t="shared" si="16234"/>
        <v>DL2020043</v>
      </c>
      <c r="H8188" t="str">
        <f t="shared" si="16170"/>
        <v>11</v>
      </c>
      <c r="I8188" t="str">
        <f t="shared" si="16171"/>
        <v>Kamjatkakrabbe_11_20210504_DL2020043_GlHellerupGym</v>
      </c>
      <c r="J8188" t="str">
        <f t="shared" si="16172"/>
        <v>Kamjatkakrabbe</v>
      </c>
      <c r="K8188" t="str">
        <f t="shared" si="16173"/>
        <v>eDNA</v>
      </c>
      <c r="L8188" t="str">
        <f t="shared" si="16174"/>
        <v>No Ct</v>
      </c>
      <c r="M8188" t="str">
        <f t="shared" si="16175"/>
        <v/>
      </c>
      <c r="N8188" t="str">
        <f t="shared" si="16176"/>
        <v/>
      </c>
      <c r="O8188" t="str">
        <f t="shared" si="16177"/>
        <v/>
      </c>
    </row>
    <row r="8189" spans="1:24" x14ac:dyDescent="0.25">
      <c r="A8189" t="s">
        <v>268</v>
      </c>
      <c r="B8189" t="s">
        <v>1476</v>
      </c>
      <c r="C8189" t="s">
        <v>20</v>
      </c>
      <c r="D8189" s="7">
        <v>0.1</v>
      </c>
      <c r="E8189" s="6" t="s">
        <v>17</v>
      </c>
      <c r="F8189" t="s">
        <v>1578</v>
      </c>
      <c r="G8189" t="str">
        <f t="shared" si="16234"/>
        <v>DL2020043</v>
      </c>
      <c r="H8189" t="str">
        <f t="shared" si="16170"/>
        <v>11</v>
      </c>
      <c r="I8189" t="str">
        <f t="shared" si="16171"/>
        <v>Kamjatkakrabbe_11_20210504_DL2020043_GlHellerupGym</v>
      </c>
      <c r="J8189" t="str">
        <f t="shared" si="16172"/>
        <v>Kamjatkakrabbe</v>
      </c>
      <c r="K8189" t="str">
        <f t="shared" si="16173"/>
        <v>eDNA</v>
      </c>
      <c r="L8189" t="str">
        <f t="shared" si="16174"/>
        <v>No Ct</v>
      </c>
      <c r="M8189" t="str">
        <f t="shared" si="16175"/>
        <v/>
      </c>
      <c r="N8189" t="str">
        <f t="shared" si="16176"/>
        <v/>
      </c>
      <c r="O8189" t="str">
        <f t="shared" si="16177"/>
        <v/>
      </c>
    </row>
    <row r="8190" spans="1:24" x14ac:dyDescent="0.25">
      <c r="A8190" t="s">
        <v>269</v>
      </c>
      <c r="B8190" t="s">
        <v>1477</v>
      </c>
      <c r="C8190" t="s">
        <v>13</v>
      </c>
      <c r="D8190" s="7">
        <v>0.1</v>
      </c>
      <c r="E8190" s="7">
        <v>41.3</v>
      </c>
      <c r="F8190" t="s">
        <v>1578</v>
      </c>
      <c r="G8190" t="str">
        <f t="shared" si="16234"/>
        <v>DL2020043</v>
      </c>
      <c r="H8190" t="str">
        <f t="shared" si="16170"/>
        <v>12</v>
      </c>
      <c r="I8190" t="str">
        <f t="shared" si="16171"/>
        <v>Kamjatkakrabbe_12_20210504_DL2020043_GlHellerupGym</v>
      </c>
      <c r="J8190" t="str">
        <f t="shared" si="16172"/>
        <v>Kamjatkakrabbe</v>
      </c>
      <c r="K8190" t="str">
        <f t="shared" si="16173"/>
        <v>PosK</v>
      </c>
      <c r="L8190">
        <f t="shared" si="16174"/>
        <v>41.3</v>
      </c>
      <c r="M8190">
        <f t="shared" si="16175"/>
        <v>41.3</v>
      </c>
      <c r="N8190">
        <f t="shared" si="16176"/>
        <v>0</v>
      </c>
      <c r="O8190">
        <f t="shared" si="16177"/>
        <v>0</v>
      </c>
      <c r="Q8190">
        <f t="shared" ref="Q8190" si="16256">IF(L8192="No Ct",0,L8192)</f>
        <v>0</v>
      </c>
      <c r="R8190">
        <f t="shared" ref="R8190" si="16257">IF(L8193="No Ct",0,L8193)</f>
        <v>0</v>
      </c>
      <c r="S8190" t="str">
        <f t="shared" ref="S8190" si="16258">IF(AND(M8190&gt;0,N8190=0),"Valid","Invalid")</f>
        <v>Valid</v>
      </c>
      <c r="T8190" t="str">
        <f t="shared" ref="T8190" si="16259">IF(OR(Q8190&gt;1,R8190&gt;1),"Present","Absent")</f>
        <v>Absent</v>
      </c>
      <c r="U8190" t="str">
        <f t="shared" ref="U8190" si="16260">IF(OR(AND(Q8190&gt;1,Q8190&lt;41),AND(R8190&gt;1,R8190&lt;41)),"Ct&lt;41","Ct&gt;41")</f>
        <v>Ct&gt;41</v>
      </c>
      <c r="V8190" t="str">
        <f>VLOOKUP(J8190,Datasæt_Analysesystemer!$C$2:$D$68,2,FALSE)</f>
        <v>Kamtjatkakrabbe</v>
      </c>
      <c r="W8190" t="str">
        <f t="shared" ref="W8190" si="16261">MID(F8190,10,9)</f>
        <v>DL2020043</v>
      </c>
      <c r="X8190" t="str">
        <f t="shared" ref="X8190" si="16262">W8190&amp;"_"&amp;V8190&amp;"_"&amp;S8190&amp;"_"&amp;T8190&amp;"_"&amp;U8190</f>
        <v>DL2020043_Kamtjatkakrabbe_Valid_Absent_Ct&gt;41</v>
      </c>
    </row>
    <row r="8191" spans="1:24" x14ac:dyDescent="0.25">
      <c r="A8191" t="s">
        <v>271</v>
      </c>
      <c r="B8191" t="s">
        <v>1478</v>
      </c>
      <c r="C8191" t="s">
        <v>16</v>
      </c>
      <c r="D8191" s="7">
        <v>0.1</v>
      </c>
      <c r="E8191" s="6" t="s">
        <v>17</v>
      </c>
      <c r="F8191" t="s">
        <v>1578</v>
      </c>
      <c r="G8191" t="str">
        <f t="shared" si="16234"/>
        <v>DL2020043</v>
      </c>
      <c r="H8191" t="str">
        <f t="shared" si="16170"/>
        <v>12</v>
      </c>
      <c r="I8191" t="str">
        <f t="shared" si="16171"/>
        <v>Kamjatkakrabbe_12_20210504_DL2020043_GlHellerupGym</v>
      </c>
      <c r="J8191" t="str">
        <f t="shared" si="16172"/>
        <v>Kamjatkakrabbe</v>
      </c>
      <c r="K8191" t="str">
        <f t="shared" si="16173"/>
        <v>NegK</v>
      </c>
      <c r="L8191" t="str">
        <f t="shared" si="16174"/>
        <v>No Ct</v>
      </c>
      <c r="M8191" t="str">
        <f t="shared" si="16175"/>
        <v/>
      </c>
      <c r="N8191" t="str">
        <f t="shared" si="16176"/>
        <v/>
      </c>
      <c r="O8191" t="str">
        <f t="shared" si="16177"/>
        <v/>
      </c>
    </row>
    <row r="8192" spans="1:24" x14ac:dyDescent="0.25">
      <c r="A8192" t="s">
        <v>273</v>
      </c>
      <c r="B8192" t="s">
        <v>1479</v>
      </c>
      <c r="C8192" t="s">
        <v>20</v>
      </c>
      <c r="D8192" s="7">
        <v>0.1</v>
      </c>
      <c r="E8192" s="7" t="s">
        <v>17</v>
      </c>
      <c r="F8192" t="s">
        <v>1578</v>
      </c>
      <c r="G8192" t="str">
        <f t="shared" si="16234"/>
        <v>DL2020043</v>
      </c>
      <c r="H8192" t="str">
        <f t="shared" si="16170"/>
        <v>12</v>
      </c>
      <c r="I8192" t="str">
        <f t="shared" si="16171"/>
        <v>Kamjatkakrabbe_12_20210504_DL2020043_GlHellerupGym</v>
      </c>
      <c r="J8192" t="str">
        <f t="shared" si="16172"/>
        <v>Kamjatkakrabbe</v>
      </c>
      <c r="K8192" t="str">
        <f t="shared" si="16173"/>
        <v>eDNA</v>
      </c>
      <c r="L8192" t="str">
        <f t="shared" si="16174"/>
        <v>No Ct</v>
      </c>
      <c r="M8192" t="str">
        <f t="shared" si="16175"/>
        <v/>
      </c>
      <c r="N8192" t="str">
        <f t="shared" si="16176"/>
        <v/>
      </c>
      <c r="O8192" t="str">
        <f t="shared" si="16177"/>
        <v/>
      </c>
    </row>
    <row r="8193" spans="1:24" x14ac:dyDescent="0.25">
      <c r="A8193" t="s">
        <v>275</v>
      </c>
      <c r="B8193" t="s">
        <v>1479</v>
      </c>
      <c r="C8193" t="s">
        <v>20</v>
      </c>
      <c r="D8193" s="7">
        <v>0.1</v>
      </c>
      <c r="E8193" s="7" t="s">
        <v>17</v>
      </c>
      <c r="F8193" t="s">
        <v>1578</v>
      </c>
      <c r="G8193" t="str">
        <f t="shared" si="16234"/>
        <v>DL2020043</v>
      </c>
      <c r="H8193" t="str">
        <f t="shared" si="16170"/>
        <v>12</v>
      </c>
      <c r="I8193" t="str">
        <f t="shared" si="16171"/>
        <v>Kamjatkakrabbe_12_20210504_DL2020043_GlHellerupGym</v>
      </c>
      <c r="J8193" t="str">
        <f t="shared" si="16172"/>
        <v>Kamjatkakrabbe</v>
      </c>
      <c r="K8193" t="str">
        <f t="shared" si="16173"/>
        <v>eDNA</v>
      </c>
      <c r="L8193" t="str">
        <f t="shared" si="16174"/>
        <v>No Ct</v>
      </c>
      <c r="M8193" t="str">
        <f t="shared" si="16175"/>
        <v/>
      </c>
      <c r="N8193" t="str">
        <f t="shared" si="16176"/>
        <v/>
      </c>
      <c r="O8193" t="str">
        <f t="shared" si="16177"/>
        <v/>
      </c>
    </row>
    <row r="8194" spans="1:24" x14ac:dyDescent="0.25">
      <c r="A8194" t="s">
        <v>276</v>
      </c>
      <c r="B8194" t="s">
        <v>1480</v>
      </c>
      <c r="C8194" t="s">
        <v>13</v>
      </c>
      <c r="D8194" s="7">
        <v>0.1</v>
      </c>
      <c r="E8194" s="7">
        <v>32.729999999999997</v>
      </c>
      <c r="F8194" t="s">
        <v>1578</v>
      </c>
      <c r="G8194" t="str">
        <f t="shared" si="16234"/>
        <v>DL2020043</v>
      </c>
      <c r="H8194" t="str">
        <f t="shared" si="16170"/>
        <v>13</v>
      </c>
      <c r="I8194" t="str">
        <f t="shared" si="16171"/>
        <v>KinesiskUldhaandskrabbe_13_20210504_DL2020043_GlHellerupGym</v>
      </c>
      <c r="J8194" t="str">
        <f t="shared" si="16172"/>
        <v>KinesiskUldhaandskrabbe</v>
      </c>
      <c r="K8194" t="str">
        <f t="shared" si="16173"/>
        <v>PosK</v>
      </c>
      <c r="L8194">
        <f t="shared" si="16174"/>
        <v>32.729999999999997</v>
      </c>
      <c r="M8194">
        <f t="shared" si="16175"/>
        <v>32.729999999999997</v>
      </c>
      <c r="N8194">
        <f t="shared" si="16176"/>
        <v>0</v>
      </c>
      <c r="O8194">
        <f t="shared" si="16177"/>
        <v>0</v>
      </c>
      <c r="Q8194">
        <f t="shared" ref="Q8194" si="16263">IF(L8196="No Ct",0,L8196)</f>
        <v>0</v>
      </c>
      <c r="R8194">
        <f t="shared" ref="R8194" si="16264">IF(L8197="No Ct",0,L8197)</f>
        <v>0</v>
      </c>
      <c r="S8194" t="str">
        <f t="shared" ref="S8194" si="16265">IF(AND(M8194&gt;0,N8194=0),"Valid","Invalid")</f>
        <v>Valid</v>
      </c>
      <c r="T8194" t="str">
        <f t="shared" ref="T8194" si="16266">IF(OR(Q8194&gt;1,R8194&gt;1),"Present","Absent")</f>
        <v>Absent</v>
      </c>
      <c r="U8194" t="str">
        <f t="shared" ref="U8194" si="16267">IF(OR(AND(Q8194&gt;1,Q8194&lt;41),AND(R8194&gt;1,R8194&lt;41)),"Ct&lt;41","Ct&gt;41")</f>
        <v>Ct&gt;41</v>
      </c>
      <c r="V8194" t="str">
        <f>VLOOKUP(J8194,Datasæt_Analysesystemer!$C$2:$D$68,2,FALSE)</f>
        <v>Kinesisk uldhåndskrabbe</v>
      </c>
      <c r="W8194" t="str">
        <f t="shared" ref="W8194" si="16268">MID(F8194,10,9)</f>
        <v>DL2020043</v>
      </c>
      <c r="X8194" t="str">
        <f t="shared" ref="X8194" si="16269">W8194&amp;"_"&amp;V8194&amp;"_"&amp;S8194&amp;"_"&amp;T8194&amp;"_"&amp;U8194</f>
        <v>DL2020043_Kinesisk uldhåndskrabbe_Valid_Absent_Ct&gt;41</v>
      </c>
    </row>
    <row r="8195" spans="1:24" x14ac:dyDescent="0.25">
      <c r="A8195" t="s">
        <v>278</v>
      </c>
      <c r="B8195" t="s">
        <v>1481</v>
      </c>
      <c r="C8195" t="s">
        <v>16</v>
      </c>
      <c r="D8195" s="7">
        <v>0.1</v>
      </c>
      <c r="E8195" s="6" t="s">
        <v>17</v>
      </c>
      <c r="F8195" t="s">
        <v>1578</v>
      </c>
      <c r="G8195" t="str">
        <f t="shared" si="16234"/>
        <v>DL2020043</v>
      </c>
      <c r="H8195" t="str">
        <f t="shared" si="16170"/>
        <v>13</v>
      </c>
      <c r="I8195" t="str">
        <f t="shared" si="16171"/>
        <v>KinesiskUldhaandskrabbe_13_20210504_DL2020043_GlHellerupGym</v>
      </c>
      <c r="J8195" t="str">
        <f t="shared" si="16172"/>
        <v>KinesiskUldhaandskrabbe</v>
      </c>
      <c r="K8195" t="str">
        <f t="shared" si="16173"/>
        <v>NegK</v>
      </c>
      <c r="L8195" t="str">
        <f t="shared" si="16174"/>
        <v>No Ct</v>
      </c>
      <c r="M8195" t="str">
        <f t="shared" si="16175"/>
        <v/>
      </c>
      <c r="N8195" t="str">
        <f t="shared" si="16176"/>
        <v/>
      </c>
      <c r="O8195" t="str">
        <f t="shared" si="16177"/>
        <v/>
      </c>
    </row>
    <row r="8196" spans="1:24" x14ac:dyDescent="0.25">
      <c r="A8196" t="s">
        <v>280</v>
      </c>
      <c r="B8196" t="s">
        <v>1482</v>
      </c>
      <c r="C8196" t="s">
        <v>20</v>
      </c>
      <c r="D8196" s="7">
        <v>0.1</v>
      </c>
      <c r="E8196" s="7" t="s">
        <v>17</v>
      </c>
      <c r="F8196" t="s">
        <v>1578</v>
      </c>
      <c r="G8196" t="str">
        <f t="shared" si="16234"/>
        <v>DL2020043</v>
      </c>
      <c r="H8196" t="str">
        <f t="shared" si="16170"/>
        <v>13</v>
      </c>
      <c r="I8196" t="str">
        <f t="shared" si="16171"/>
        <v>KinesiskUldhaandskrabbe_13_20210504_DL2020043_GlHellerupGym</v>
      </c>
      <c r="J8196" t="str">
        <f t="shared" si="16172"/>
        <v>KinesiskUldhaandskrabbe</v>
      </c>
      <c r="K8196" t="str">
        <f t="shared" si="16173"/>
        <v>eDNA</v>
      </c>
      <c r="L8196" t="str">
        <f t="shared" si="16174"/>
        <v>No Ct</v>
      </c>
      <c r="M8196" t="str">
        <f t="shared" si="16175"/>
        <v/>
      </c>
      <c r="N8196" t="str">
        <f t="shared" si="16176"/>
        <v/>
      </c>
      <c r="O8196" t="str">
        <f t="shared" si="16177"/>
        <v/>
      </c>
    </row>
    <row r="8197" spans="1:24" x14ac:dyDescent="0.25">
      <c r="A8197" t="s">
        <v>282</v>
      </c>
      <c r="B8197" t="s">
        <v>1482</v>
      </c>
      <c r="C8197" t="s">
        <v>20</v>
      </c>
      <c r="D8197" s="7">
        <v>0.1</v>
      </c>
      <c r="E8197" s="7" t="s">
        <v>17</v>
      </c>
      <c r="F8197" t="s">
        <v>1578</v>
      </c>
      <c r="G8197" t="str">
        <f t="shared" si="16234"/>
        <v>DL2020043</v>
      </c>
      <c r="H8197" t="str">
        <f t="shared" si="16170"/>
        <v>13</v>
      </c>
      <c r="I8197" t="str">
        <f t="shared" si="16171"/>
        <v>KinesiskUldhaandskrabbe_13_20210504_DL2020043_GlHellerupGym</v>
      </c>
      <c r="J8197" t="str">
        <f t="shared" si="16172"/>
        <v>KinesiskUldhaandskrabbe</v>
      </c>
      <c r="K8197" t="str">
        <f t="shared" si="16173"/>
        <v>eDNA</v>
      </c>
      <c r="L8197" t="str">
        <f t="shared" si="16174"/>
        <v>No Ct</v>
      </c>
      <c r="M8197" t="str">
        <f t="shared" si="16175"/>
        <v/>
      </c>
      <c r="N8197" t="str">
        <f t="shared" si="16176"/>
        <v/>
      </c>
      <c r="O8197" t="str">
        <f t="shared" si="16177"/>
        <v/>
      </c>
    </row>
    <row r="8198" spans="1:24" x14ac:dyDescent="0.25">
      <c r="A8198" t="s">
        <v>283</v>
      </c>
      <c r="B8198" t="s">
        <v>1483</v>
      </c>
      <c r="C8198" t="s">
        <v>13</v>
      </c>
      <c r="D8198" s="7">
        <v>0.1</v>
      </c>
      <c r="E8198" s="7">
        <v>31.4</v>
      </c>
      <c r="F8198" t="s">
        <v>1578</v>
      </c>
      <c r="G8198" t="str">
        <f t="shared" si="16234"/>
        <v>DL2020043</v>
      </c>
      <c r="H8198" t="str">
        <f t="shared" si="16170"/>
        <v>14</v>
      </c>
      <c r="I8198" t="str">
        <f t="shared" si="16171"/>
        <v>KinesiskUldhaandskrabbe_14_20210504_DL2020043_GlHellerupGym</v>
      </c>
      <c r="J8198" t="str">
        <f t="shared" si="16172"/>
        <v>KinesiskUldhaandskrabbe</v>
      </c>
      <c r="K8198" t="str">
        <f t="shared" si="16173"/>
        <v>PosK</v>
      </c>
      <c r="L8198">
        <f t="shared" si="16174"/>
        <v>31.4</v>
      </c>
      <c r="M8198">
        <f t="shared" si="16175"/>
        <v>31.4</v>
      </c>
      <c r="N8198">
        <f t="shared" si="16176"/>
        <v>0</v>
      </c>
      <c r="O8198">
        <f t="shared" si="16177"/>
        <v>0</v>
      </c>
      <c r="Q8198">
        <f t="shared" ref="Q8198" si="16270">IF(L8200="No Ct",0,L8200)</f>
        <v>0</v>
      </c>
      <c r="R8198">
        <f t="shared" ref="R8198" si="16271">IF(L8201="No Ct",0,L8201)</f>
        <v>0</v>
      </c>
      <c r="S8198" t="str">
        <f t="shared" ref="S8198" si="16272">IF(AND(M8198&gt;0,N8198=0),"Valid","Invalid")</f>
        <v>Valid</v>
      </c>
      <c r="T8198" t="str">
        <f t="shared" ref="T8198" si="16273">IF(OR(Q8198&gt;1,R8198&gt;1),"Present","Absent")</f>
        <v>Absent</v>
      </c>
      <c r="U8198" t="str">
        <f t="shared" ref="U8198" si="16274">IF(OR(AND(Q8198&gt;1,Q8198&lt;41),AND(R8198&gt;1,R8198&lt;41)),"Ct&lt;41","Ct&gt;41")</f>
        <v>Ct&gt;41</v>
      </c>
      <c r="V8198" t="str">
        <f>VLOOKUP(J8198,Datasæt_Analysesystemer!$C$2:$D$68,2,FALSE)</f>
        <v>Kinesisk uldhåndskrabbe</v>
      </c>
      <c r="W8198" t="str">
        <f t="shared" ref="W8198" si="16275">MID(F8198,10,9)</f>
        <v>DL2020043</v>
      </c>
      <c r="X8198" t="str">
        <f t="shared" ref="X8198" si="16276">W8198&amp;"_"&amp;V8198&amp;"_"&amp;S8198&amp;"_"&amp;T8198&amp;"_"&amp;U8198</f>
        <v>DL2020043_Kinesisk uldhåndskrabbe_Valid_Absent_Ct&gt;41</v>
      </c>
    </row>
    <row r="8199" spans="1:24" x14ac:dyDescent="0.25">
      <c r="A8199" t="s">
        <v>285</v>
      </c>
      <c r="B8199" t="s">
        <v>1484</v>
      </c>
      <c r="C8199" t="s">
        <v>16</v>
      </c>
      <c r="D8199" s="7">
        <v>0.1</v>
      </c>
      <c r="E8199" s="6" t="s">
        <v>17</v>
      </c>
      <c r="F8199" t="s">
        <v>1578</v>
      </c>
      <c r="G8199" t="str">
        <f t="shared" si="16234"/>
        <v>DL2020043</v>
      </c>
      <c r="H8199" t="str">
        <f t="shared" si="16170"/>
        <v>14</v>
      </c>
      <c r="I8199" t="str">
        <f t="shared" si="16171"/>
        <v>KinesiskUldhaandskrabbe_14_20210504_DL2020043_GlHellerupGym</v>
      </c>
      <c r="J8199" t="str">
        <f t="shared" si="16172"/>
        <v>KinesiskUldhaandskrabbe</v>
      </c>
      <c r="K8199" t="str">
        <f t="shared" si="16173"/>
        <v>NegK</v>
      </c>
      <c r="L8199" t="str">
        <f t="shared" si="16174"/>
        <v>No Ct</v>
      </c>
      <c r="M8199" t="str">
        <f t="shared" si="16175"/>
        <v/>
      </c>
      <c r="N8199" t="str">
        <f t="shared" si="16176"/>
        <v/>
      </c>
      <c r="O8199" t="str">
        <f t="shared" si="16177"/>
        <v/>
      </c>
    </row>
    <row r="8200" spans="1:24" x14ac:dyDescent="0.25">
      <c r="A8200" t="s">
        <v>287</v>
      </c>
      <c r="B8200" t="s">
        <v>1485</v>
      </c>
      <c r="C8200" t="s">
        <v>20</v>
      </c>
      <c r="D8200" s="7">
        <v>0.1</v>
      </c>
      <c r="E8200" s="6" t="s">
        <v>17</v>
      </c>
      <c r="F8200" t="s">
        <v>1578</v>
      </c>
      <c r="G8200" t="str">
        <f t="shared" si="16234"/>
        <v>DL2020043</v>
      </c>
      <c r="H8200" t="str">
        <f t="shared" si="16170"/>
        <v>14</v>
      </c>
      <c r="I8200" t="str">
        <f t="shared" si="16171"/>
        <v>KinesiskUldhaandskrabbe_14_20210504_DL2020043_GlHellerupGym</v>
      </c>
      <c r="J8200" t="str">
        <f t="shared" si="16172"/>
        <v>KinesiskUldhaandskrabbe</v>
      </c>
      <c r="K8200" t="str">
        <f t="shared" si="16173"/>
        <v>eDNA</v>
      </c>
      <c r="L8200" t="str">
        <f t="shared" si="16174"/>
        <v>No Ct</v>
      </c>
      <c r="M8200" t="str">
        <f t="shared" si="16175"/>
        <v/>
      </c>
      <c r="N8200" t="str">
        <f t="shared" si="16176"/>
        <v/>
      </c>
      <c r="O8200" t="str">
        <f t="shared" si="16177"/>
        <v/>
      </c>
    </row>
    <row r="8201" spans="1:24" x14ac:dyDescent="0.25">
      <c r="A8201" t="s">
        <v>289</v>
      </c>
      <c r="B8201" t="s">
        <v>1485</v>
      </c>
      <c r="C8201" t="s">
        <v>20</v>
      </c>
      <c r="D8201" s="7">
        <v>0.1</v>
      </c>
      <c r="E8201" s="7" t="s">
        <v>17</v>
      </c>
      <c r="F8201" t="s">
        <v>1578</v>
      </c>
      <c r="G8201" t="str">
        <f t="shared" si="16234"/>
        <v>DL2020043</v>
      </c>
      <c r="H8201" t="str">
        <f t="shared" si="16170"/>
        <v>14</v>
      </c>
      <c r="I8201" t="str">
        <f t="shared" si="16171"/>
        <v>KinesiskUldhaandskrabbe_14_20210504_DL2020043_GlHellerupGym</v>
      </c>
      <c r="J8201" t="str">
        <f t="shared" si="16172"/>
        <v>KinesiskUldhaandskrabbe</v>
      </c>
      <c r="K8201" t="str">
        <f t="shared" si="16173"/>
        <v>eDNA</v>
      </c>
      <c r="L8201" t="str">
        <f t="shared" si="16174"/>
        <v>No Ct</v>
      </c>
      <c r="M8201" t="str">
        <f t="shared" si="16175"/>
        <v/>
      </c>
      <c r="N8201" t="str">
        <f t="shared" si="16176"/>
        <v/>
      </c>
      <c r="O8201" t="str">
        <f t="shared" si="16177"/>
        <v/>
      </c>
    </row>
    <row r="8202" spans="1:24" x14ac:dyDescent="0.25">
      <c r="A8202" t="s">
        <v>290</v>
      </c>
      <c r="B8202" t="s">
        <v>1486</v>
      </c>
      <c r="C8202" t="s">
        <v>13</v>
      </c>
      <c r="D8202" s="7">
        <v>0.1</v>
      </c>
      <c r="E8202" s="7">
        <v>32.71</v>
      </c>
      <c r="F8202" t="s">
        <v>1578</v>
      </c>
      <c r="G8202" t="str">
        <f t="shared" si="16234"/>
        <v>DL2020043</v>
      </c>
      <c r="H8202" t="str">
        <f t="shared" si="16170"/>
        <v>15</v>
      </c>
      <c r="I8202" t="str">
        <f t="shared" si="16171"/>
        <v>NordamerikanskMudderkrabbe_15_20210504_DL2020043_GlHellerupGym</v>
      </c>
      <c r="J8202" t="str">
        <f t="shared" si="16172"/>
        <v>NordamerikanskMudderkrabbe</v>
      </c>
      <c r="K8202" t="str">
        <f t="shared" si="16173"/>
        <v>PosK</v>
      </c>
      <c r="L8202">
        <f t="shared" si="16174"/>
        <v>32.71</v>
      </c>
      <c r="M8202">
        <f t="shared" si="16175"/>
        <v>32.71</v>
      </c>
      <c r="N8202">
        <f t="shared" si="16176"/>
        <v>0</v>
      </c>
      <c r="O8202">
        <f t="shared" si="16177"/>
        <v>0</v>
      </c>
      <c r="Q8202">
        <f t="shared" ref="Q8202" si="16277">IF(L8204="No Ct",0,L8204)</f>
        <v>0</v>
      </c>
      <c r="R8202">
        <f t="shared" ref="R8202" si="16278">IF(L8205="No Ct",0,L8205)</f>
        <v>0</v>
      </c>
      <c r="S8202" t="str">
        <f t="shared" ref="S8202" si="16279">IF(AND(M8202&gt;0,N8202=0),"Valid","Invalid")</f>
        <v>Valid</v>
      </c>
      <c r="T8202" t="str">
        <f t="shared" ref="T8202" si="16280">IF(OR(Q8202&gt;1,R8202&gt;1),"Present","Absent")</f>
        <v>Absent</v>
      </c>
      <c r="U8202" t="str">
        <f t="shared" ref="U8202" si="16281">IF(OR(AND(Q8202&gt;1,Q8202&lt;41),AND(R8202&gt;1,R8202&lt;41)),"Ct&lt;41","Ct&gt;41")</f>
        <v>Ct&gt;41</v>
      </c>
      <c r="V8202" t="str">
        <f>VLOOKUP(J8202,Datasæt_Analysesystemer!$C$2:$D$68,2,FALSE)</f>
        <v>Nordam. Brakvandskrabbe / mudderkrabbe</v>
      </c>
      <c r="W8202" t="str">
        <f t="shared" ref="W8202" si="16282">MID(F8202,10,9)</f>
        <v>DL2020043</v>
      </c>
      <c r="X8202" t="str">
        <f t="shared" ref="X8202" si="16283">W8202&amp;"_"&amp;V8202&amp;"_"&amp;S8202&amp;"_"&amp;T8202&amp;"_"&amp;U8202</f>
        <v>DL2020043_Nordam. Brakvandskrabbe / mudderkrabbe_Valid_Absent_Ct&gt;41</v>
      </c>
    </row>
    <row r="8203" spans="1:24" x14ac:dyDescent="0.25">
      <c r="A8203" t="s">
        <v>292</v>
      </c>
      <c r="B8203" t="s">
        <v>1487</v>
      </c>
      <c r="C8203" t="s">
        <v>16</v>
      </c>
      <c r="D8203" s="7">
        <v>0.1</v>
      </c>
      <c r="E8203" s="6" t="s">
        <v>17</v>
      </c>
      <c r="F8203" t="s">
        <v>1578</v>
      </c>
      <c r="G8203" t="str">
        <f t="shared" si="16234"/>
        <v>DL2020043</v>
      </c>
      <c r="H8203" t="str">
        <f t="shared" si="16170"/>
        <v>15</v>
      </c>
      <c r="I8203" t="str">
        <f t="shared" si="16171"/>
        <v>NordamerikanskMudderkrabbe_15_20210504_DL2020043_GlHellerupGym</v>
      </c>
      <c r="J8203" t="str">
        <f t="shared" si="16172"/>
        <v>NordamerikanskMudderkrabbe</v>
      </c>
      <c r="K8203" t="str">
        <f t="shared" si="16173"/>
        <v>NegK</v>
      </c>
      <c r="L8203" t="str">
        <f t="shared" si="16174"/>
        <v>No Ct</v>
      </c>
      <c r="M8203" t="str">
        <f t="shared" si="16175"/>
        <v/>
      </c>
      <c r="N8203" t="str">
        <f t="shared" si="16176"/>
        <v/>
      </c>
      <c r="O8203" t="str">
        <f t="shared" si="16177"/>
        <v/>
      </c>
    </row>
    <row r="8204" spans="1:24" x14ac:dyDescent="0.25">
      <c r="A8204" t="s">
        <v>294</v>
      </c>
      <c r="B8204" t="s">
        <v>1488</v>
      </c>
      <c r="C8204" t="s">
        <v>20</v>
      </c>
      <c r="D8204" s="7">
        <v>0.1</v>
      </c>
      <c r="E8204" s="7" t="s">
        <v>17</v>
      </c>
      <c r="F8204" t="s">
        <v>1578</v>
      </c>
      <c r="G8204" t="str">
        <f t="shared" si="16234"/>
        <v>DL2020043</v>
      </c>
      <c r="H8204" t="str">
        <f t="shared" si="16170"/>
        <v>15</v>
      </c>
      <c r="I8204" t="str">
        <f t="shared" si="16171"/>
        <v>NordamerikanskMudderkrabbe_15_20210504_DL2020043_GlHellerupGym</v>
      </c>
      <c r="J8204" t="str">
        <f t="shared" si="16172"/>
        <v>NordamerikanskMudderkrabbe</v>
      </c>
      <c r="K8204" t="str">
        <f t="shared" si="16173"/>
        <v>eDNA</v>
      </c>
      <c r="L8204" t="str">
        <f t="shared" si="16174"/>
        <v>No Ct</v>
      </c>
      <c r="M8204" t="str">
        <f t="shared" si="16175"/>
        <v/>
      </c>
      <c r="N8204" t="str">
        <f t="shared" si="16176"/>
        <v/>
      </c>
      <c r="O8204" t="str">
        <f t="shared" si="16177"/>
        <v/>
      </c>
    </row>
    <row r="8205" spans="1:24" x14ac:dyDescent="0.25">
      <c r="A8205" t="s">
        <v>296</v>
      </c>
      <c r="B8205" t="s">
        <v>1488</v>
      </c>
      <c r="C8205" t="s">
        <v>20</v>
      </c>
      <c r="D8205" s="7">
        <v>0.1</v>
      </c>
      <c r="E8205" s="7" t="s">
        <v>17</v>
      </c>
      <c r="F8205" t="s">
        <v>1578</v>
      </c>
      <c r="G8205" t="str">
        <f t="shared" si="16234"/>
        <v>DL2020043</v>
      </c>
      <c r="H8205" t="str">
        <f t="shared" si="16170"/>
        <v>15</v>
      </c>
      <c r="I8205" t="str">
        <f t="shared" si="16171"/>
        <v>NordamerikanskMudderkrabbe_15_20210504_DL2020043_GlHellerupGym</v>
      </c>
      <c r="J8205" t="str">
        <f t="shared" si="16172"/>
        <v>NordamerikanskMudderkrabbe</v>
      </c>
      <c r="K8205" t="str">
        <f t="shared" si="16173"/>
        <v>eDNA</v>
      </c>
      <c r="L8205" t="str">
        <f t="shared" si="16174"/>
        <v>No Ct</v>
      </c>
      <c r="M8205" t="str">
        <f t="shared" si="16175"/>
        <v/>
      </c>
      <c r="N8205" t="str">
        <f t="shared" si="16176"/>
        <v/>
      </c>
      <c r="O8205" t="str">
        <f t="shared" si="16177"/>
        <v/>
      </c>
    </row>
    <row r="8206" spans="1:24" x14ac:dyDescent="0.25">
      <c r="A8206" t="s">
        <v>297</v>
      </c>
      <c r="B8206" t="s">
        <v>1489</v>
      </c>
      <c r="C8206" t="s">
        <v>13</v>
      </c>
      <c r="D8206" s="7">
        <v>0.1</v>
      </c>
      <c r="E8206" s="7">
        <v>32.53</v>
      </c>
      <c r="F8206" t="s">
        <v>1578</v>
      </c>
      <c r="G8206" t="str">
        <f t="shared" si="16234"/>
        <v>DL2020043</v>
      </c>
      <c r="H8206" t="str">
        <f t="shared" si="16170"/>
        <v>16</v>
      </c>
      <c r="I8206" t="str">
        <f t="shared" si="16171"/>
        <v>NordamerikanskMudderkrabbe_16_20210504_DL2020043_GlHellerupGym</v>
      </c>
      <c r="J8206" t="str">
        <f t="shared" si="16172"/>
        <v>NordamerikanskMudderkrabbe</v>
      </c>
      <c r="K8206" t="str">
        <f t="shared" si="16173"/>
        <v>PosK</v>
      </c>
      <c r="L8206">
        <f t="shared" si="16174"/>
        <v>32.53</v>
      </c>
      <c r="M8206">
        <f t="shared" si="16175"/>
        <v>32.53</v>
      </c>
      <c r="N8206">
        <f t="shared" si="16176"/>
        <v>0</v>
      </c>
      <c r="O8206">
        <f t="shared" si="16177"/>
        <v>0</v>
      </c>
      <c r="Q8206">
        <f t="shared" ref="Q8206" si="16284">IF(L8208="No Ct",0,L8208)</f>
        <v>0</v>
      </c>
      <c r="R8206">
        <f t="shared" ref="R8206" si="16285">IF(L8209="No Ct",0,L8209)</f>
        <v>0</v>
      </c>
      <c r="S8206" t="str">
        <f t="shared" ref="S8206" si="16286">IF(AND(M8206&gt;0,N8206=0),"Valid","Invalid")</f>
        <v>Valid</v>
      </c>
      <c r="T8206" t="str">
        <f t="shared" ref="T8206" si="16287">IF(OR(Q8206&gt;1,R8206&gt;1),"Present","Absent")</f>
        <v>Absent</v>
      </c>
      <c r="U8206" t="str">
        <f t="shared" ref="U8206" si="16288">IF(OR(AND(Q8206&gt;1,Q8206&lt;41),AND(R8206&gt;1,R8206&lt;41)),"Ct&lt;41","Ct&gt;41")</f>
        <v>Ct&gt;41</v>
      </c>
      <c r="V8206" t="str">
        <f>VLOOKUP(J8206,Datasæt_Analysesystemer!$C$2:$D$68,2,FALSE)</f>
        <v>Nordam. Brakvandskrabbe / mudderkrabbe</v>
      </c>
      <c r="W8206" t="str">
        <f t="shared" ref="W8206" si="16289">MID(F8206,10,9)</f>
        <v>DL2020043</v>
      </c>
      <c r="X8206" t="str">
        <f t="shared" ref="X8206" si="16290">W8206&amp;"_"&amp;V8206&amp;"_"&amp;S8206&amp;"_"&amp;T8206&amp;"_"&amp;U8206</f>
        <v>DL2020043_Nordam. Brakvandskrabbe / mudderkrabbe_Valid_Absent_Ct&gt;41</v>
      </c>
    </row>
    <row r="8207" spans="1:24" x14ac:dyDescent="0.25">
      <c r="A8207" t="s">
        <v>299</v>
      </c>
      <c r="B8207" t="s">
        <v>1490</v>
      </c>
      <c r="C8207" t="s">
        <v>16</v>
      </c>
      <c r="D8207" s="7">
        <v>0.1</v>
      </c>
      <c r="E8207" s="6" t="s">
        <v>17</v>
      </c>
      <c r="F8207" t="s">
        <v>1578</v>
      </c>
      <c r="G8207" t="str">
        <f t="shared" si="16234"/>
        <v>DL2020043</v>
      </c>
      <c r="H8207" t="str">
        <f t="shared" si="16170"/>
        <v>16</v>
      </c>
      <c r="I8207" t="str">
        <f t="shared" si="16171"/>
        <v>NordamerikanskMudderkrabbe_16_20210504_DL2020043_GlHellerupGym</v>
      </c>
      <c r="J8207" t="str">
        <f t="shared" si="16172"/>
        <v>NordamerikanskMudderkrabbe</v>
      </c>
      <c r="K8207" t="str">
        <f t="shared" si="16173"/>
        <v>NegK</v>
      </c>
      <c r="L8207" t="str">
        <f t="shared" si="16174"/>
        <v>No Ct</v>
      </c>
      <c r="M8207" t="str">
        <f t="shared" si="16175"/>
        <v/>
      </c>
      <c r="N8207" t="str">
        <f t="shared" si="16176"/>
        <v/>
      </c>
      <c r="O8207" t="str">
        <f t="shared" si="16177"/>
        <v/>
      </c>
    </row>
    <row r="8208" spans="1:24" x14ac:dyDescent="0.25">
      <c r="A8208" t="s">
        <v>301</v>
      </c>
      <c r="B8208" t="s">
        <v>1491</v>
      </c>
      <c r="C8208" t="s">
        <v>20</v>
      </c>
      <c r="D8208" s="7">
        <v>0.1</v>
      </c>
      <c r="E8208" s="7" t="s">
        <v>17</v>
      </c>
      <c r="F8208" t="s">
        <v>1578</v>
      </c>
      <c r="G8208" t="str">
        <f t="shared" si="16234"/>
        <v>DL2020043</v>
      </c>
      <c r="H8208" t="str">
        <f t="shared" si="16170"/>
        <v>16</v>
      </c>
      <c r="I8208" t="str">
        <f t="shared" si="16171"/>
        <v>NordamerikanskMudderkrabbe_16_20210504_DL2020043_GlHellerupGym</v>
      </c>
      <c r="J8208" t="str">
        <f t="shared" si="16172"/>
        <v>NordamerikanskMudderkrabbe</v>
      </c>
      <c r="K8208" t="str">
        <f t="shared" si="16173"/>
        <v>eDNA</v>
      </c>
      <c r="L8208" t="str">
        <f t="shared" si="16174"/>
        <v>No Ct</v>
      </c>
      <c r="M8208" t="str">
        <f t="shared" si="16175"/>
        <v/>
      </c>
      <c r="N8208" t="str">
        <f t="shared" si="16176"/>
        <v/>
      </c>
      <c r="O8208" t="str">
        <f t="shared" si="16177"/>
        <v/>
      </c>
    </row>
    <row r="8209" spans="1:24" x14ac:dyDescent="0.25">
      <c r="A8209" t="s">
        <v>303</v>
      </c>
      <c r="B8209" t="s">
        <v>1491</v>
      </c>
      <c r="C8209" t="s">
        <v>20</v>
      </c>
      <c r="D8209" s="7">
        <v>0.1</v>
      </c>
      <c r="E8209" s="7" t="s">
        <v>17</v>
      </c>
      <c r="F8209" t="s">
        <v>1578</v>
      </c>
      <c r="G8209" t="str">
        <f t="shared" si="16234"/>
        <v>DL2020043</v>
      </c>
      <c r="H8209" t="str">
        <f t="shared" si="16170"/>
        <v>16</v>
      </c>
      <c r="I8209" t="str">
        <f t="shared" si="16171"/>
        <v>NordamerikanskMudderkrabbe_16_20210504_DL2020043_GlHellerupGym</v>
      </c>
      <c r="J8209" t="str">
        <f t="shared" si="16172"/>
        <v>NordamerikanskMudderkrabbe</v>
      </c>
      <c r="K8209" t="str">
        <f t="shared" si="16173"/>
        <v>eDNA</v>
      </c>
      <c r="L8209" t="str">
        <f t="shared" si="16174"/>
        <v>No Ct</v>
      </c>
      <c r="M8209" t="str">
        <f t="shared" si="16175"/>
        <v/>
      </c>
      <c r="N8209" t="str">
        <f t="shared" si="16176"/>
        <v/>
      </c>
      <c r="O8209" t="str">
        <f t="shared" si="16177"/>
        <v/>
      </c>
    </row>
    <row r="8210" spans="1:24" x14ac:dyDescent="0.25">
      <c r="A8210" t="s">
        <v>304</v>
      </c>
      <c r="B8210" t="s">
        <v>1492</v>
      </c>
      <c r="C8210" t="s">
        <v>13</v>
      </c>
      <c r="D8210" s="7">
        <v>0.1</v>
      </c>
      <c r="E8210" s="6">
        <v>33.11</v>
      </c>
      <c r="F8210" t="s">
        <v>1578</v>
      </c>
      <c r="G8210" t="str">
        <f t="shared" si="16234"/>
        <v>DL2020043</v>
      </c>
      <c r="H8210" t="str">
        <f t="shared" ref="H8210:H8273" si="16291">LEFT(B8210,2)</f>
        <v>17</v>
      </c>
      <c r="I8210" t="str">
        <f t="shared" ref="I8210:I8273" si="16292">J8210&amp;"_"&amp;H8210&amp;"_"&amp;F8210</f>
        <v>Pukkellaks_17_20210504_DL2020043_GlHellerupGym</v>
      </c>
      <c r="J8210" t="str">
        <f t="shared" ref="J8210:J8273" si="16293">MID(RIGHT(B8210,LEN(B8210)-3),1,FIND("_",RIGHT(B8210,LEN(B8210)-3))-1)</f>
        <v>Pukkellaks</v>
      </c>
      <c r="K8210" t="str">
        <f t="shared" ref="K8210:K8273" si="16294">TRIM(SUBSTITUTE(RIGHT(B8210,FIND(J8210,B8210)+1),"_",""))</f>
        <v>PosK</v>
      </c>
      <c r="L8210">
        <f t="shared" ref="L8210:L8273" si="16295">IFERROR(VALUE(SUBSTITUTE(E8210,".",",")),E8210)</f>
        <v>33.11</v>
      </c>
      <c r="M8210">
        <f t="shared" ref="M8210:M8273" si="16296">IF(K8210="PosK",SUMIFS(L:L,K:K,"PosK",I:I,I8210),"")</f>
        <v>33.11</v>
      </c>
      <c r="N8210">
        <f t="shared" ref="N8210:N8273" si="16297">IF(K8210="PosK",SUMIFS(L:L,K:K,"NegK",I:I,I8210),"")</f>
        <v>0</v>
      </c>
      <c r="O8210">
        <f t="shared" ref="O8210:O8273" si="16298">IF(K8210="PosK",SUMIFS(L:L,K:K,"eDNA",I:I,I8210),"")</f>
        <v>0</v>
      </c>
      <c r="Q8210">
        <f t="shared" ref="Q8210" si="16299">IF(L8212="No Ct",0,L8212)</f>
        <v>0</v>
      </c>
      <c r="R8210">
        <f t="shared" ref="R8210" si="16300">IF(L8213="No Ct",0,L8213)</f>
        <v>0</v>
      </c>
      <c r="S8210" t="str">
        <f t="shared" ref="S8210" si="16301">IF(AND(M8210&gt;0,N8210=0),"Valid","Invalid")</f>
        <v>Valid</v>
      </c>
      <c r="T8210" t="str">
        <f t="shared" ref="T8210" si="16302">IF(OR(Q8210&gt;1,R8210&gt;1),"Present","Absent")</f>
        <v>Absent</v>
      </c>
      <c r="U8210" t="str">
        <f t="shared" ref="U8210" si="16303">IF(OR(AND(Q8210&gt;1,Q8210&lt;41),AND(R8210&gt;1,R8210&lt;41)),"Ct&lt;41","Ct&gt;41")</f>
        <v>Ct&gt;41</v>
      </c>
      <c r="V8210" t="str">
        <f>VLOOKUP(J8210,Datasæt_Analysesystemer!$C$2:$D$68,2,FALSE)</f>
        <v>Pukkellaks</v>
      </c>
      <c r="W8210" t="str">
        <f t="shared" ref="W8210" si="16304">MID(F8210,10,9)</f>
        <v>DL2020043</v>
      </c>
      <c r="X8210" t="str">
        <f t="shared" ref="X8210" si="16305">W8210&amp;"_"&amp;V8210&amp;"_"&amp;S8210&amp;"_"&amp;T8210&amp;"_"&amp;U8210</f>
        <v>DL2020043_Pukkellaks_Valid_Absent_Ct&gt;41</v>
      </c>
    </row>
    <row r="8211" spans="1:24" x14ac:dyDescent="0.25">
      <c r="A8211" t="s">
        <v>306</v>
      </c>
      <c r="B8211" t="s">
        <v>1493</v>
      </c>
      <c r="C8211" t="s">
        <v>16</v>
      </c>
      <c r="D8211" s="7">
        <v>0.1</v>
      </c>
      <c r="E8211" s="6" t="s">
        <v>17</v>
      </c>
      <c r="F8211" t="s">
        <v>1578</v>
      </c>
      <c r="G8211" t="str">
        <f t="shared" si="16234"/>
        <v>DL2020043</v>
      </c>
      <c r="H8211" t="str">
        <f t="shared" si="16291"/>
        <v>17</v>
      </c>
      <c r="I8211" t="str">
        <f t="shared" si="16292"/>
        <v>Pukkellaks_17_20210504_DL2020043_GlHellerupGym</v>
      </c>
      <c r="J8211" t="str">
        <f t="shared" si="16293"/>
        <v>Pukkellaks</v>
      </c>
      <c r="K8211" t="str">
        <f t="shared" si="16294"/>
        <v>NegK</v>
      </c>
      <c r="L8211" t="str">
        <f t="shared" si="16295"/>
        <v>No Ct</v>
      </c>
      <c r="M8211" t="str">
        <f t="shared" si="16296"/>
        <v/>
      </c>
      <c r="N8211" t="str">
        <f t="shared" si="16297"/>
        <v/>
      </c>
      <c r="O8211" t="str">
        <f t="shared" si="16298"/>
        <v/>
      </c>
    </row>
    <row r="8212" spans="1:24" x14ac:dyDescent="0.25">
      <c r="A8212" t="s">
        <v>308</v>
      </c>
      <c r="B8212" t="s">
        <v>1494</v>
      </c>
      <c r="C8212" t="s">
        <v>20</v>
      </c>
      <c r="D8212" s="7">
        <v>0.1</v>
      </c>
      <c r="E8212" s="6" t="s">
        <v>17</v>
      </c>
      <c r="F8212" t="s">
        <v>1578</v>
      </c>
      <c r="G8212" t="str">
        <f t="shared" si="16234"/>
        <v>DL2020043</v>
      </c>
      <c r="H8212" t="str">
        <f t="shared" si="16291"/>
        <v>17</v>
      </c>
      <c r="I8212" t="str">
        <f t="shared" si="16292"/>
        <v>Pukkellaks_17_20210504_DL2020043_GlHellerupGym</v>
      </c>
      <c r="J8212" t="str">
        <f t="shared" si="16293"/>
        <v>Pukkellaks</v>
      </c>
      <c r="K8212" t="str">
        <f t="shared" si="16294"/>
        <v>eDNA</v>
      </c>
      <c r="L8212" t="str">
        <f t="shared" si="16295"/>
        <v>No Ct</v>
      </c>
      <c r="M8212" t="str">
        <f t="shared" si="16296"/>
        <v/>
      </c>
      <c r="N8212" t="str">
        <f t="shared" si="16297"/>
        <v/>
      </c>
      <c r="O8212" t="str">
        <f t="shared" si="16298"/>
        <v/>
      </c>
    </row>
    <row r="8213" spans="1:24" x14ac:dyDescent="0.25">
      <c r="A8213" t="s">
        <v>310</v>
      </c>
      <c r="B8213" t="s">
        <v>1494</v>
      </c>
      <c r="C8213" t="s">
        <v>20</v>
      </c>
      <c r="D8213" s="7">
        <v>0.1</v>
      </c>
      <c r="E8213" s="6" t="s">
        <v>17</v>
      </c>
      <c r="F8213" t="s">
        <v>1578</v>
      </c>
      <c r="G8213" t="str">
        <f t="shared" si="16234"/>
        <v>DL2020043</v>
      </c>
      <c r="H8213" t="str">
        <f t="shared" si="16291"/>
        <v>17</v>
      </c>
      <c r="I8213" t="str">
        <f t="shared" si="16292"/>
        <v>Pukkellaks_17_20210504_DL2020043_GlHellerupGym</v>
      </c>
      <c r="J8213" t="str">
        <f t="shared" si="16293"/>
        <v>Pukkellaks</v>
      </c>
      <c r="K8213" t="str">
        <f t="shared" si="16294"/>
        <v>eDNA</v>
      </c>
      <c r="L8213" t="str">
        <f t="shared" si="16295"/>
        <v>No Ct</v>
      </c>
      <c r="M8213" t="str">
        <f t="shared" si="16296"/>
        <v/>
      </c>
      <c r="N8213" t="str">
        <f t="shared" si="16297"/>
        <v/>
      </c>
      <c r="O8213" t="str">
        <f t="shared" si="16298"/>
        <v/>
      </c>
    </row>
    <row r="8214" spans="1:24" x14ac:dyDescent="0.25">
      <c r="A8214" t="s">
        <v>311</v>
      </c>
      <c r="B8214" t="s">
        <v>1495</v>
      </c>
      <c r="C8214" t="s">
        <v>13</v>
      </c>
      <c r="D8214" s="7">
        <v>0.1</v>
      </c>
      <c r="E8214" s="6">
        <v>33.57</v>
      </c>
      <c r="F8214" t="s">
        <v>1578</v>
      </c>
      <c r="G8214" t="str">
        <f t="shared" si="16234"/>
        <v>DL2020043</v>
      </c>
      <c r="H8214" t="str">
        <f t="shared" si="16291"/>
        <v>18</v>
      </c>
      <c r="I8214" t="str">
        <f t="shared" si="16292"/>
        <v>Pukkellaks_18_20210504_DL2020043_GlHellerupGym</v>
      </c>
      <c r="J8214" t="str">
        <f t="shared" si="16293"/>
        <v>Pukkellaks</v>
      </c>
      <c r="K8214" t="str">
        <f t="shared" si="16294"/>
        <v>PosK</v>
      </c>
      <c r="L8214">
        <f t="shared" si="16295"/>
        <v>33.57</v>
      </c>
      <c r="M8214">
        <f t="shared" si="16296"/>
        <v>33.57</v>
      </c>
      <c r="N8214">
        <f t="shared" si="16297"/>
        <v>0</v>
      </c>
      <c r="O8214">
        <f t="shared" si="16298"/>
        <v>0</v>
      </c>
      <c r="Q8214">
        <f t="shared" ref="Q8214" si="16306">IF(L8216="No Ct",0,L8216)</f>
        <v>0</v>
      </c>
      <c r="R8214">
        <f t="shared" ref="R8214" si="16307">IF(L8217="No Ct",0,L8217)</f>
        <v>0</v>
      </c>
      <c r="S8214" t="str">
        <f t="shared" ref="S8214" si="16308">IF(AND(M8214&gt;0,N8214=0),"Valid","Invalid")</f>
        <v>Valid</v>
      </c>
      <c r="T8214" t="str">
        <f t="shared" ref="T8214" si="16309">IF(OR(Q8214&gt;1,R8214&gt;1),"Present","Absent")</f>
        <v>Absent</v>
      </c>
      <c r="U8214" t="str">
        <f t="shared" ref="U8214" si="16310">IF(OR(AND(Q8214&gt;1,Q8214&lt;41),AND(R8214&gt;1,R8214&lt;41)),"Ct&lt;41","Ct&gt;41")</f>
        <v>Ct&gt;41</v>
      </c>
      <c r="V8214" t="str">
        <f>VLOOKUP(J8214,Datasæt_Analysesystemer!$C$2:$D$68,2,FALSE)</f>
        <v>Pukkellaks</v>
      </c>
      <c r="W8214" t="str">
        <f t="shared" ref="W8214" si="16311">MID(F8214,10,9)</f>
        <v>DL2020043</v>
      </c>
      <c r="X8214" t="str">
        <f t="shared" ref="X8214" si="16312">W8214&amp;"_"&amp;V8214&amp;"_"&amp;S8214&amp;"_"&amp;T8214&amp;"_"&amp;U8214</f>
        <v>DL2020043_Pukkellaks_Valid_Absent_Ct&gt;41</v>
      </c>
    </row>
    <row r="8215" spans="1:24" x14ac:dyDescent="0.25">
      <c r="A8215" t="s">
        <v>313</v>
      </c>
      <c r="B8215" t="s">
        <v>1496</v>
      </c>
      <c r="C8215" t="s">
        <v>16</v>
      </c>
      <c r="D8215" s="7">
        <v>0.1</v>
      </c>
      <c r="E8215" s="6" t="s">
        <v>17</v>
      </c>
      <c r="F8215" t="s">
        <v>1578</v>
      </c>
      <c r="G8215" t="str">
        <f t="shared" si="16234"/>
        <v>DL2020043</v>
      </c>
      <c r="H8215" t="str">
        <f t="shared" si="16291"/>
        <v>18</v>
      </c>
      <c r="I8215" t="str">
        <f t="shared" si="16292"/>
        <v>Pukkellaks_18_20210504_DL2020043_GlHellerupGym</v>
      </c>
      <c r="J8215" t="str">
        <f t="shared" si="16293"/>
        <v>Pukkellaks</v>
      </c>
      <c r="K8215" t="str">
        <f t="shared" si="16294"/>
        <v>NegK</v>
      </c>
      <c r="L8215" t="str">
        <f t="shared" si="16295"/>
        <v>No Ct</v>
      </c>
      <c r="M8215" t="str">
        <f t="shared" si="16296"/>
        <v/>
      </c>
      <c r="N8215" t="str">
        <f t="shared" si="16297"/>
        <v/>
      </c>
      <c r="O8215" t="str">
        <f t="shared" si="16298"/>
        <v/>
      </c>
    </row>
    <row r="8216" spans="1:24" x14ac:dyDescent="0.25">
      <c r="A8216" t="s">
        <v>315</v>
      </c>
      <c r="B8216" t="s">
        <v>1497</v>
      </c>
      <c r="C8216" t="s">
        <v>20</v>
      </c>
      <c r="D8216" s="7">
        <v>0.1</v>
      </c>
      <c r="E8216" s="6" t="s">
        <v>17</v>
      </c>
      <c r="F8216" t="s">
        <v>1578</v>
      </c>
      <c r="G8216" t="str">
        <f t="shared" si="16234"/>
        <v>DL2020043</v>
      </c>
      <c r="H8216" t="str">
        <f t="shared" si="16291"/>
        <v>18</v>
      </c>
      <c r="I8216" t="str">
        <f t="shared" si="16292"/>
        <v>Pukkellaks_18_20210504_DL2020043_GlHellerupGym</v>
      </c>
      <c r="J8216" t="str">
        <f t="shared" si="16293"/>
        <v>Pukkellaks</v>
      </c>
      <c r="K8216" t="str">
        <f t="shared" si="16294"/>
        <v>eDNA</v>
      </c>
      <c r="L8216" t="str">
        <f t="shared" si="16295"/>
        <v>No Ct</v>
      </c>
      <c r="M8216" t="str">
        <f t="shared" si="16296"/>
        <v/>
      </c>
      <c r="N8216" t="str">
        <f t="shared" si="16297"/>
        <v/>
      </c>
      <c r="O8216" t="str">
        <f t="shared" si="16298"/>
        <v/>
      </c>
    </row>
    <row r="8217" spans="1:24" x14ac:dyDescent="0.25">
      <c r="A8217" t="s">
        <v>317</v>
      </c>
      <c r="B8217" t="s">
        <v>1497</v>
      </c>
      <c r="C8217" t="s">
        <v>20</v>
      </c>
      <c r="D8217" s="7">
        <v>0.1</v>
      </c>
      <c r="E8217" s="6" t="s">
        <v>17</v>
      </c>
      <c r="F8217" t="s">
        <v>1578</v>
      </c>
      <c r="G8217" t="str">
        <f t="shared" si="16234"/>
        <v>DL2020043</v>
      </c>
      <c r="H8217" t="str">
        <f t="shared" si="16291"/>
        <v>18</v>
      </c>
      <c r="I8217" t="str">
        <f t="shared" si="16292"/>
        <v>Pukkellaks_18_20210504_DL2020043_GlHellerupGym</v>
      </c>
      <c r="J8217" t="str">
        <f t="shared" si="16293"/>
        <v>Pukkellaks</v>
      </c>
      <c r="K8217" t="str">
        <f t="shared" si="16294"/>
        <v>eDNA</v>
      </c>
      <c r="L8217" t="str">
        <f t="shared" si="16295"/>
        <v>No Ct</v>
      </c>
      <c r="M8217" t="str">
        <f t="shared" si="16296"/>
        <v/>
      </c>
      <c r="N8217" t="str">
        <f t="shared" si="16297"/>
        <v/>
      </c>
      <c r="O8217" t="str">
        <f t="shared" si="16298"/>
        <v/>
      </c>
    </row>
    <row r="8218" spans="1:24" x14ac:dyDescent="0.25">
      <c r="A8218" t="s">
        <v>318</v>
      </c>
      <c r="B8218" t="s">
        <v>1498</v>
      </c>
      <c r="C8218" t="s">
        <v>13</v>
      </c>
      <c r="D8218" s="7">
        <v>0.1</v>
      </c>
      <c r="E8218" s="6">
        <v>37.85</v>
      </c>
      <c r="F8218" t="s">
        <v>1578</v>
      </c>
      <c r="G8218" t="str">
        <f t="shared" si="16234"/>
        <v>DL2020043</v>
      </c>
      <c r="H8218" t="str">
        <f t="shared" si="16291"/>
        <v>19</v>
      </c>
      <c r="I8218" t="str">
        <f t="shared" si="16292"/>
        <v>SibiriskStoer_19_20210504_DL2020043_GlHellerupGym</v>
      </c>
      <c r="J8218" t="str">
        <f t="shared" si="16293"/>
        <v>SibiriskStoer</v>
      </c>
      <c r="K8218" t="str">
        <f t="shared" si="16294"/>
        <v>PosK</v>
      </c>
      <c r="L8218">
        <f t="shared" si="16295"/>
        <v>37.85</v>
      </c>
      <c r="M8218">
        <f t="shared" si="16296"/>
        <v>37.85</v>
      </c>
      <c r="N8218">
        <f t="shared" si="16297"/>
        <v>0</v>
      </c>
      <c r="O8218">
        <f t="shared" si="16298"/>
        <v>0</v>
      </c>
      <c r="Q8218">
        <f t="shared" ref="Q8218" si="16313">IF(L8220="No Ct",0,L8220)</f>
        <v>0</v>
      </c>
      <c r="R8218">
        <f t="shared" ref="R8218" si="16314">IF(L8221="No Ct",0,L8221)</f>
        <v>0</v>
      </c>
      <c r="S8218" t="str">
        <f t="shared" ref="S8218" si="16315">IF(AND(M8218&gt;0,N8218=0),"Valid","Invalid")</f>
        <v>Valid</v>
      </c>
      <c r="T8218" t="str">
        <f t="shared" ref="T8218" si="16316">IF(OR(Q8218&gt;1,R8218&gt;1),"Present","Absent")</f>
        <v>Absent</v>
      </c>
      <c r="U8218" t="str">
        <f t="shared" ref="U8218" si="16317">IF(OR(AND(Q8218&gt;1,Q8218&lt;41),AND(R8218&gt;1,R8218&lt;41)),"Ct&lt;41","Ct&gt;41")</f>
        <v>Ct&gt;41</v>
      </c>
      <c r="V8218" t="str">
        <f>VLOOKUP(J8218,Datasæt_Analysesystemer!$C$2:$D$68,2,FALSE)</f>
        <v>Siberisk stør</v>
      </c>
      <c r="W8218" t="str">
        <f t="shared" ref="W8218" si="16318">MID(F8218,10,9)</f>
        <v>DL2020043</v>
      </c>
      <c r="X8218" t="str">
        <f t="shared" ref="X8218" si="16319">W8218&amp;"_"&amp;V8218&amp;"_"&amp;S8218&amp;"_"&amp;T8218&amp;"_"&amp;U8218</f>
        <v>DL2020043_Siberisk stør_Valid_Absent_Ct&gt;41</v>
      </c>
    </row>
    <row r="8219" spans="1:24" x14ac:dyDescent="0.25">
      <c r="A8219" t="s">
        <v>320</v>
      </c>
      <c r="B8219" t="s">
        <v>1499</v>
      </c>
      <c r="C8219" t="s">
        <v>16</v>
      </c>
      <c r="D8219" s="7">
        <v>0.1</v>
      </c>
      <c r="E8219" s="6" t="s">
        <v>17</v>
      </c>
      <c r="F8219" t="s">
        <v>1578</v>
      </c>
      <c r="G8219" t="str">
        <f t="shared" si="16234"/>
        <v>DL2020043</v>
      </c>
      <c r="H8219" t="str">
        <f t="shared" si="16291"/>
        <v>19</v>
      </c>
      <c r="I8219" t="str">
        <f t="shared" si="16292"/>
        <v>SibiriskStoer_19_20210504_DL2020043_GlHellerupGym</v>
      </c>
      <c r="J8219" t="str">
        <f t="shared" si="16293"/>
        <v>SibiriskStoer</v>
      </c>
      <c r="K8219" t="str">
        <f t="shared" si="16294"/>
        <v>NegK</v>
      </c>
      <c r="L8219" t="str">
        <f t="shared" si="16295"/>
        <v>No Ct</v>
      </c>
      <c r="M8219" t="str">
        <f t="shared" si="16296"/>
        <v/>
      </c>
      <c r="N8219" t="str">
        <f t="shared" si="16297"/>
        <v/>
      </c>
      <c r="O8219" t="str">
        <f t="shared" si="16298"/>
        <v/>
      </c>
    </row>
    <row r="8220" spans="1:24" x14ac:dyDescent="0.25">
      <c r="A8220" t="s">
        <v>322</v>
      </c>
      <c r="B8220" t="s">
        <v>1500</v>
      </c>
      <c r="C8220" t="s">
        <v>20</v>
      </c>
      <c r="D8220" s="7">
        <v>0.1</v>
      </c>
      <c r="E8220" s="6" t="s">
        <v>17</v>
      </c>
      <c r="F8220" t="s">
        <v>1578</v>
      </c>
      <c r="G8220" t="str">
        <f t="shared" si="16234"/>
        <v>DL2020043</v>
      </c>
      <c r="H8220" t="str">
        <f t="shared" si="16291"/>
        <v>19</v>
      </c>
      <c r="I8220" t="str">
        <f t="shared" si="16292"/>
        <v>SibiriskStoer_19_20210504_DL2020043_GlHellerupGym</v>
      </c>
      <c r="J8220" t="str">
        <f t="shared" si="16293"/>
        <v>SibiriskStoer</v>
      </c>
      <c r="K8220" t="str">
        <f t="shared" si="16294"/>
        <v>eDNA</v>
      </c>
      <c r="L8220" t="str">
        <f t="shared" si="16295"/>
        <v>No Ct</v>
      </c>
      <c r="M8220" t="str">
        <f t="shared" si="16296"/>
        <v/>
      </c>
      <c r="N8220" t="str">
        <f t="shared" si="16297"/>
        <v/>
      </c>
      <c r="O8220" t="str">
        <f t="shared" si="16298"/>
        <v/>
      </c>
    </row>
    <row r="8221" spans="1:24" x14ac:dyDescent="0.25">
      <c r="A8221" t="s">
        <v>324</v>
      </c>
      <c r="B8221" t="s">
        <v>1500</v>
      </c>
      <c r="C8221" t="s">
        <v>20</v>
      </c>
      <c r="D8221" s="7">
        <v>0.1</v>
      </c>
      <c r="E8221" s="6" t="s">
        <v>17</v>
      </c>
      <c r="F8221" t="s">
        <v>1578</v>
      </c>
      <c r="G8221" t="str">
        <f t="shared" si="16234"/>
        <v>DL2020043</v>
      </c>
      <c r="H8221" t="str">
        <f t="shared" si="16291"/>
        <v>19</v>
      </c>
      <c r="I8221" t="str">
        <f t="shared" si="16292"/>
        <v>SibiriskStoer_19_20210504_DL2020043_GlHellerupGym</v>
      </c>
      <c r="J8221" t="str">
        <f t="shared" si="16293"/>
        <v>SibiriskStoer</v>
      </c>
      <c r="K8221" t="str">
        <f t="shared" si="16294"/>
        <v>eDNA</v>
      </c>
      <c r="L8221" t="str">
        <f t="shared" si="16295"/>
        <v>No Ct</v>
      </c>
      <c r="M8221" t="str">
        <f t="shared" si="16296"/>
        <v/>
      </c>
      <c r="N8221" t="str">
        <f t="shared" si="16297"/>
        <v/>
      </c>
      <c r="O8221" t="str">
        <f t="shared" si="16298"/>
        <v/>
      </c>
    </row>
    <row r="8222" spans="1:24" x14ac:dyDescent="0.25">
      <c r="A8222" t="s">
        <v>325</v>
      </c>
      <c r="B8222" t="s">
        <v>1501</v>
      </c>
      <c r="C8222" t="s">
        <v>13</v>
      </c>
      <c r="D8222" s="7">
        <v>0.1</v>
      </c>
      <c r="E8222" s="7">
        <v>37.26</v>
      </c>
      <c r="F8222" t="s">
        <v>1578</v>
      </c>
      <c r="G8222" t="str">
        <f t="shared" si="16234"/>
        <v>DL2020043</v>
      </c>
      <c r="H8222" t="str">
        <f t="shared" si="16291"/>
        <v>20</v>
      </c>
      <c r="I8222" t="str">
        <f t="shared" si="16292"/>
        <v>SibiriskStoer_20_20210504_DL2020043_GlHellerupGym</v>
      </c>
      <c r="J8222" t="str">
        <f t="shared" si="16293"/>
        <v>SibiriskStoer</v>
      </c>
      <c r="K8222" t="str">
        <f t="shared" si="16294"/>
        <v>PosK</v>
      </c>
      <c r="L8222">
        <f t="shared" si="16295"/>
        <v>37.26</v>
      </c>
      <c r="M8222">
        <f t="shared" si="16296"/>
        <v>37.26</v>
      </c>
      <c r="N8222">
        <f t="shared" si="16297"/>
        <v>0</v>
      </c>
      <c r="O8222">
        <f t="shared" si="16298"/>
        <v>0</v>
      </c>
      <c r="Q8222">
        <f t="shared" ref="Q8222" si="16320">IF(L8224="No Ct",0,L8224)</f>
        <v>0</v>
      </c>
      <c r="R8222">
        <f t="shared" ref="R8222" si="16321">IF(L8225="No Ct",0,L8225)</f>
        <v>0</v>
      </c>
      <c r="S8222" t="str">
        <f t="shared" ref="S8222" si="16322">IF(AND(M8222&gt;0,N8222=0),"Valid","Invalid")</f>
        <v>Valid</v>
      </c>
      <c r="T8222" t="str">
        <f t="shared" ref="T8222" si="16323">IF(OR(Q8222&gt;1,R8222&gt;1),"Present","Absent")</f>
        <v>Absent</v>
      </c>
      <c r="U8222" t="str">
        <f t="shared" ref="U8222" si="16324">IF(OR(AND(Q8222&gt;1,Q8222&lt;41),AND(R8222&gt;1,R8222&lt;41)),"Ct&lt;41","Ct&gt;41")</f>
        <v>Ct&gt;41</v>
      </c>
      <c r="V8222" t="str">
        <f>VLOOKUP(J8222,Datasæt_Analysesystemer!$C$2:$D$68,2,FALSE)</f>
        <v>Siberisk stør</v>
      </c>
      <c r="W8222" t="str">
        <f t="shared" ref="W8222" si="16325">MID(F8222,10,9)</f>
        <v>DL2020043</v>
      </c>
      <c r="X8222" t="str">
        <f t="shared" ref="X8222" si="16326">W8222&amp;"_"&amp;V8222&amp;"_"&amp;S8222&amp;"_"&amp;T8222&amp;"_"&amp;U8222</f>
        <v>DL2020043_Siberisk stør_Valid_Absent_Ct&gt;41</v>
      </c>
    </row>
    <row r="8223" spans="1:24" x14ac:dyDescent="0.25">
      <c r="A8223" t="s">
        <v>327</v>
      </c>
      <c r="B8223" t="s">
        <v>1502</v>
      </c>
      <c r="C8223" t="s">
        <v>16</v>
      </c>
      <c r="D8223" s="7">
        <v>0.1</v>
      </c>
      <c r="E8223" s="6" t="s">
        <v>17</v>
      </c>
      <c r="F8223" t="s">
        <v>1578</v>
      </c>
      <c r="G8223" t="str">
        <f t="shared" si="16234"/>
        <v>DL2020043</v>
      </c>
      <c r="H8223" t="str">
        <f t="shared" si="16291"/>
        <v>20</v>
      </c>
      <c r="I8223" t="str">
        <f t="shared" si="16292"/>
        <v>SibiriskStoer_20_20210504_DL2020043_GlHellerupGym</v>
      </c>
      <c r="J8223" t="str">
        <f t="shared" si="16293"/>
        <v>SibiriskStoer</v>
      </c>
      <c r="K8223" t="str">
        <f t="shared" si="16294"/>
        <v>NegK</v>
      </c>
      <c r="L8223" t="str">
        <f t="shared" si="16295"/>
        <v>No Ct</v>
      </c>
      <c r="M8223" t="str">
        <f t="shared" si="16296"/>
        <v/>
      </c>
      <c r="N8223" t="str">
        <f t="shared" si="16297"/>
        <v/>
      </c>
      <c r="O8223" t="str">
        <f t="shared" si="16298"/>
        <v/>
      </c>
    </row>
    <row r="8224" spans="1:24" x14ac:dyDescent="0.25">
      <c r="A8224" t="s">
        <v>329</v>
      </c>
      <c r="B8224" t="s">
        <v>1503</v>
      </c>
      <c r="C8224" t="s">
        <v>20</v>
      </c>
      <c r="D8224" s="7">
        <v>0.1</v>
      </c>
      <c r="E8224" s="6" t="s">
        <v>17</v>
      </c>
      <c r="F8224" t="s">
        <v>1578</v>
      </c>
      <c r="G8224" t="str">
        <f t="shared" si="16234"/>
        <v>DL2020043</v>
      </c>
      <c r="H8224" t="str">
        <f t="shared" si="16291"/>
        <v>20</v>
      </c>
      <c r="I8224" t="str">
        <f t="shared" si="16292"/>
        <v>SibiriskStoer_20_20210504_DL2020043_GlHellerupGym</v>
      </c>
      <c r="J8224" t="str">
        <f t="shared" si="16293"/>
        <v>SibiriskStoer</v>
      </c>
      <c r="K8224" t="str">
        <f t="shared" si="16294"/>
        <v>eDNA</v>
      </c>
      <c r="L8224" t="str">
        <f t="shared" si="16295"/>
        <v>No Ct</v>
      </c>
      <c r="M8224" t="str">
        <f t="shared" si="16296"/>
        <v/>
      </c>
      <c r="N8224" t="str">
        <f t="shared" si="16297"/>
        <v/>
      </c>
      <c r="O8224" t="str">
        <f t="shared" si="16298"/>
        <v/>
      </c>
    </row>
    <row r="8225" spans="1:24" x14ac:dyDescent="0.25">
      <c r="A8225" t="s">
        <v>331</v>
      </c>
      <c r="B8225" t="s">
        <v>1503</v>
      </c>
      <c r="C8225" t="s">
        <v>20</v>
      </c>
      <c r="D8225" s="7">
        <v>0.1</v>
      </c>
      <c r="E8225" s="6" t="s">
        <v>17</v>
      </c>
      <c r="F8225" t="s">
        <v>1578</v>
      </c>
      <c r="G8225" t="str">
        <f t="shared" si="16234"/>
        <v>DL2020043</v>
      </c>
      <c r="H8225" t="str">
        <f t="shared" si="16291"/>
        <v>20</v>
      </c>
      <c r="I8225" t="str">
        <f t="shared" si="16292"/>
        <v>SibiriskStoer_20_20210504_DL2020043_GlHellerupGym</v>
      </c>
      <c r="J8225" t="str">
        <f t="shared" si="16293"/>
        <v>SibiriskStoer</v>
      </c>
      <c r="K8225" t="str">
        <f t="shared" si="16294"/>
        <v>eDNA</v>
      </c>
      <c r="L8225" t="str">
        <f t="shared" si="16295"/>
        <v>No Ct</v>
      </c>
      <c r="M8225" t="str">
        <f t="shared" si="16296"/>
        <v/>
      </c>
      <c r="N8225" t="str">
        <f t="shared" si="16297"/>
        <v/>
      </c>
      <c r="O8225" t="str">
        <f t="shared" si="16298"/>
        <v/>
      </c>
    </row>
    <row r="8226" spans="1:24" x14ac:dyDescent="0.25">
      <c r="A8226" t="s">
        <v>390</v>
      </c>
      <c r="B8226" t="s">
        <v>1504</v>
      </c>
      <c r="C8226" t="s">
        <v>13</v>
      </c>
      <c r="D8226" s="7">
        <v>0.1</v>
      </c>
      <c r="E8226" s="7">
        <v>37.99</v>
      </c>
      <c r="F8226" t="s">
        <v>1578</v>
      </c>
      <c r="G8226" t="str">
        <f t="shared" si="16234"/>
        <v>DL2020043</v>
      </c>
      <c r="H8226" t="str">
        <f t="shared" si="16291"/>
        <v>21</v>
      </c>
      <c r="I8226" t="str">
        <f t="shared" si="16292"/>
        <v>Stillehavsoesters_21_20210504_DL2020043_GlHellerupGym</v>
      </c>
      <c r="J8226" t="str">
        <f t="shared" si="16293"/>
        <v>Stillehavsoesters</v>
      </c>
      <c r="K8226" t="str">
        <f t="shared" si="16294"/>
        <v>PosK</v>
      </c>
      <c r="L8226">
        <f t="shared" si="16295"/>
        <v>37.99</v>
      </c>
      <c r="M8226">
        <f t="shared" si="16296"/>
        <v>37.99</v>
      </c>
      <c r="N8226">
        <f t="shared" si="16297"/>
        <v>0</v>
      </c>
      <c r="O8226">
        <f t="shared" si="16298"/>
        <v>75.539999999999992</v>
      </c>
      <c r="Q8226">
        <f t="shared" ref="Q8226" si="16327">IF(L8228="No Ct",0,L8228)</f>
        <v>38.42</v>
      </c>
      <c r="R8226">
        <f t="shared" ref="R8226" si="16328">IF(L8229="No Ct",0,L8229)</f>
        <v>37.119999999999997</v>
      </c>
      <c r="S8226" t="str">
        <f t="shared" ref="S8226" si="16329">IF(AND(M8226&gt;0,N8226=0),"Valid","Invalid")</f>
        <v>Valid</v>
      </c>
      <c r="T8226" t="str">
        <f t="shared" ref="T8226" si="16330">IF(OR(Q8226&gt;1,R8226&gt;1),"Present","Absent")</f>
        <v>Present</v>
      </c>
      <c r="U8226" t="str">
        <f t="shared" ref="U8226" si="16331">IF(OR(AND(Q8226&gt;1,Q8226&lt;41),AND(R8226&gt;1,R8226&lt;41)),"Ct&lt;41","Ct&gt;41")</f>
        <v>Ct&lt;41</v>
      </c>
      <c r="V8226" t="str">
        <f>VLOOKUP(J8226,Datasæt_Analysesystemer!$C$2:$D$68,2,FALSE)</f>
        <v>Stillehavsøsters</v>
      </c>
      <c r="W8226" t="str">
        <f t="shared" ref="W8226" si="16332">MID(F8226,10,9)</f>
        <v>DL2020043</v>
      </c>
      <c r="X8226" t="str">
        <f t="shared" ref="X8226" si="16333">W8226&amp;"_"&amp;V8226&amp;"_"&amp;S8226&amp;"_"&amp;T8226&amp;"_"&amp;U8226</f>
        <v>DL2020043_Stillehavsøsters_Valid_Present_Ct&lt;41</v>
      </c>
    </row>
    <row r="8227" spans="1:24" x14ac:dyDescent="0.25">
      <c r="A8227" t="s">
        <v>392</v>
      </c>
      <c r="B8227" t="s">
        <v>1505</v>
      </c>
      <c r="C8227" t="s">
        <v>16</v>
      </c>
      <c r="D8227" s="7">
        <v>0.1</v>
      </c>
      <c r="E8227" s="6" t="s">
        <v>17</v>
      </c>
      <c r="F8227" t="s">
        <v>1578</v>
      </c>
      <c r="G8227" t="str">
        <f t="shared" si="16234"/>
        <v>DL2020043</v>
      </c>
      <c r="H8227" t="str">
        <f t="shared" si="16291"/>
        <v>21</v>
      </c>
      <c r="I8227" t="str">
        <f t="shared" si="16292"/>
        <v>Stillehavsoesters_21_20210504_DL2020043_GlHellerupGym</v>
      </c>
      <c r="J8227" t="str">
        <f t="shared" si="16293"/>
        <v>Stillehavsoesters</v>
      </c>
      <c r="K8227" t="str">
        <f t="shared" si="16294"/>
        <v>NegK</v>
      </c>
      <c r="L8227" t="str">
        <f t="shared" si="16295"/>
        <v>No Ct</v>
      </c>
      <c r="M8227" t="str">
        <f t="shared" si="16296"/>
        <v/>
      </c>
      <c r="N8227" t="str">
        <f t="shared" si="16297"/>
        <v/>
      </c>
      <c r="O8227" t="str">
        <f t="shared" si="16298"/>
        <v/>
      </c>
    </row>
    <row r="8228" spans="1:24" x14ac:dyDescent="0.25">
      <c r="A8228" t="s">
        <v>394</v>
      </c>
      <c r="B8228" t="s">
        <v>1506</v>
      </c>
      <c r="C8228" t="s">
        <v>20</v>
      </c>
      <c r="D8228" s="7">
        <v>0.1</v>
      </c>
      <c r="E8228" s="6">
        <v>38.42</v>
      </c>
      <c r="F8228" t="s">
        <v>1578</v>
      </c>
      <c r="G8228" t="str">
        <f t="shared" si="16234"/>
        <v>DL2020043</v>
      </c>
      <c r="H8228" t="str">
        <f t="shared" si="16291"/>
        <v>21</v>
      </c>
      <c r="I8228" t="str">
        <f t="shared" si="16292"/>
        <v>Stillehavsoesters_21_20210504_DL2020043_GlHellerupGym</v>
      </c>
      <c r="J8228" t="str">
        <f t="shared" si="16293"/>
        <v>Stillehavsoesters</v>
      </c>
      <c r="K8228" t="str">
        <f t="shared" si="16294"/>
        <v>eDNA</v>
      </c>
      <c r="L8228">
        <f t="shared" si="16295"/>
        <v>38.42</v>
      </c>
      <c r="M8228" t="str">
        <f t="shared" si="16296"/>
        <v/>
      </c>
      <c r="N8228" t="str">
        <f t="shared" si="16297"/>
        <v/>
      </c>
      <c r="O8228" t="str">
        <f t="shared" si="16298"/>
        <v/>
      </c>
    </row>
    <row r="8229" spans="1:24" x14ac:dyDescent="0.25">
      <c r="A8229" t="s">
        <v>396</v>
      </c>
      <c r="B8229" t="s">
        <v>1506</v>
      </c>
      <c r="C8229" t="s">
        <v>20</v>
      </c>
      <c r="D8229" s="7">
        <v>0.1</v>
      </c>
      <c r="E8229" s="6">
        <v>37.119999999999997</v>
      </c>
      <c r="F8229" t="s">
        <v>1578</v>
      </c>
      <c r="G8229" t="str">
        <f t="shared" si="16234"/>
        <v>DL2020043</v>
      </c>
      <c r="H8229" t="str">
        <f t="shared" si="16291"/>
        <v>21</v>
      </c>
      <c r="I8229" t="str">
        <f t="shared" si="16292"/>
        <v>Stillehavsoesters_21_20210504_DL2020043_GlHellerupGym</v>
      </c>
      <c r="J8229" t="str">
        <f t="shared" si="16293"/>
        <v>Stillehavsoesters</v>
      </c>
      <c r="K8229" t="str">
        <f t="shared" si="16294"/>
        <v>eDNA</v>
      </c>
      <c r="L8229">
        <f t="shared" si="16295"/>
        <v>37.119999999999997</v>
      </c>
      <c r="M8229" t="str">
        <f t="shared" si="16296"/>
        <v/>
      </c>
      <c r="N8229" t="str">
        <f t="shared" si="16297"/>
        <v/>
      </c>
      <c r="O8229" t="str">
        <f t="shared" si="16298"/>
        <v/>
      </c>
    </row>
    <row r="8230" spans="1:24" x14ac:dyDescent="0.25">
      <c r="A8230" t="s">
        <v>397</v>
      </c>
      <c r="B8230" t="s">
        <v>1507</v>
      </c>
      <c r="C8230" t="s">
        <v>13</v>
      </c>
      <c r="D8230" s="7">
        <v>0.1</v>
      </c>
      <c r="E8230" s="7">
        <v>38.76</v>
      </c>
      <c r="F8230" t="s">
        <v>1578</v>
      </c>
      <c r="G8230" t="str">
        <f t="shared" si="16234"/>
        <v>DL2020043</v>
      </c>
      <c r="H8230" t="str">
        <f t="shared" si="16291"/>
        <v>22</v>
      </c>
      <c r="I8230" t="str">
        <f t="shared" si="16292"/>
        <v>Stillehavsoesters_22_20210504_DL2020043_GlHellerupGym</v>
      </c>
      <c r="J8230" t="str">
        <f t="shared" si="16293"/>
        <v>Stillehavsoesters</v>
      </c>
      <c r="K8230" t="str">
        <f t="shared" si="16294"/>
        <v>PosK</v>
      </c>
      <c r="L8230">
        <f t="shared" si="16295"/>
        <v>38.76</v>
      </c>
      <c r="M8230">
        <f t="shared" si="16296"/>
        <v>38.76</v>
      </c>
      <c r="N8230">
        <f t="shared" si="16297"/>
        <v>37.69</v>
      </c>
      <c r="O8230">
        <f t="shared" si="16298"/>
        <v>39</v>
      </c>
      <c r="Q8230">
        <f t="shared" ref="Q8230" si="16334">IF(L8232="No Ct",0,L8232)</f>
        <v>39</v>
      </c>
      <c r="R8230">
        <f t="shared" ref="R8230" si="16335">IF(L8233="No Ct",0,L8233)</f>
        <v>0</v>
      </c>
      <c r="S8230" t="str">
        <f t="shared" ref="S8230" si="16336">IF(AND(M8230&gt;0,N8230=0),"Valid","Invalid")</f>
        <v>Invalid</v>
      </c>
      <c r="T8230" t="str">
        <f t="shared" ref="T8230" si="16337">IF(OR(Q8230&gt;1,R8230&gt;1),"Present","Absent")</f>
        <v>Present</v>
      </c>
      <c r="U8230" t="str">
        <f t="shared" ref="U8230" si="16338">IF(OR(AND(Q8230&gt;1,Q8230&lt;41),AND(R8230&gt;1,R8230&lt;41)),"Ct&lt;41","Ct&gt;41")</f>
        <v>Ct&lt;41</v>
      </c>
      <c r="V8230" t="str">
        <f>VLOOKUP(J8230,Datasæt_Analysesystemer!$C$2:$D$68,2,FALSE)</f>
        <v>Stillehavsøsters</v>
      </c>
      <c r="W8230" t="str">
        <f t="shared" ref="W8230" si="16339">MID(F8230,10,9)</f>
        <v>DL2020043</v>
      </c>
      <c r="X8230" t="str">
        <f t="shared" ref="X8230" si="16340">W8230&amp;"_"&amp;V8230&amp;"_"&amp;S8230&amp;"_"&amp;T8230&amp;"_"&amp;U8230</f>
        <v>DL2020043_Stillehavsøsters_Invalid_Present_Ct&lt;41</v>
      </c>
    </row>
    <row r="8231" spans="1:24" x14ac:dyDescent="0.25">
      <c r="A8231" t="s">
        <v>399</v>
      </c>
      <c r="B8231" t="s">
        <v>1508</v>
      </c>
      <c r="C8231" t="s">
        <v>16</v>
      </c>
      <c r="D8231" s="7">
        <v>0.1</v>
      </c>
      <c r="E8231" s="6">
        <v>37.69</v>
      </c>
      <c r="F8231" t="s">
        <v>1578</v>
      </c>
      <c r="G8231" t="str">
        <f t="shared" si="16234"/>
        <v>DL2020043</v>
      </c>
      <c r="H8231" t="str">
        <f t="shared" si="16291"/>
        <v>22</v>
      </c>
      <c r="I8231" t="str">
        <f t="shared" si="16292"/>
        <v>Stillehavsoesters_22_20210504_DL2020043_GlHellerupGym</v>
      </c>
      <c r="J8231" t="str">
        <f t="shared" si="16293"/>
        <v>Stillehavsoesters</v>
      </c>
      <c r="K8231" t="str">
        <f t="shared" si="16294"/>
        <v>NegK</v>
      </c>
      <c r="L8231">
        <f t="shared" si="16295"/>
        <v>37.69</v>
      </c>
      <c r="M8231" t="str">
        <f t="shared" si="16296"/>
        <v/>
      </c>
      <c r="N8231" t="str">
        <f t="shared" si="16297"/>
        <v/>
      </c>
      <c r="O8231" t="str">
        <f t="shared" si="16298"/>
        <v/>
      </c>
    </row>
    <row r="8232" spans="1:24" x14ac:dyDescent="0.25">
      <c r="A8232" t="s">
        <v>401</v>
      </c>
      <c r="B8232" t="s">
        <v>1509</v>
      </c>
      <c r="C8232" t="s">
        <v>20</v>
      </c>
      <c r="D8232" s="7">
        <v>0.1</v>
      </c>
      <c r="E8232" s="6">
        <v>39</v>
      </c>
      <c r="F8232" t="s">
        <v>1578</v>
      </c>
      <c r="G8232" t="str">
        <f t="shared" si="16234"/>
        <v>DL2020043</v>
      </c>
      <c r="H8232" t="str">
        <f t="shared" si="16291"/>
        <v>22</v>
      </c>
      <c r="I8232" t="str">
        <f t="shared" si="16292"/>
        <v>Stillehavsoesters_22_20210504_DL2020043_GlHellerupGym</v>
      </c>
      <c r="J8232" t="str">
        <f t="shared" si="16293"/>
        <v>Stillehavsoesters</v>
      </c>
      <c r="K8232" t="str">
        <f t="shared" si="16294"/>
        <v>eDNA</v>
      </c>
      <c r="L8232">
        <f t="shared" si="16295"/>
        <v>39</v>
      </c>
      <c r="M8232" t="str">
        <f t="shared" si="16296"/>
        <v/>
      </c>
      <c r="N8232" t="str">
        <f t="shared" si="16297"/>
        <v/>
      </c>
      <c r="O8232" t="str">
        <f t="shared" si="16298"/>
        <v/>
      </c>
    </row>
    <row r="8233" spans="1:24" x14ac:dyDescent="0.25">
      <c r="A8233" t="s">
        <v>403</v>
      </c>
      <c r="B8233" t="s">
        <v>1509</v>
      </c>
      <c r="C8233" t="s">
        <v>20</v>
      </c>
      <c r="D8233" s="7">
        <v>0.1</v>
      </c>
      <c r="E8233" s="6" t="s">
        <v>17</v>
      </c>
      <c r="F8233" t="s">
        <v>1578</v>
      </c>
      <c r="G8233" t="str">
        <f t="shared" si="16234"/>
        <v>DL2020043</v>
      </c>
      <c r="H8233" t="str">
        <f t="shared" si="16291"/>
        <v>22</v>
      </c>
      <c r="I8233" t="str">
        <f t="shared" si="16292"/>
        <v>Stillehavsoesters_22_20210504_DL2020043_GlHellerupGym</v>
      </c>
      <c r="J8233" t="str">
        <f t="shared" si="16293"/>
        <v>Stillehavsoesters</v>
      </c>
      <c r="K8233" t="str">
        <f t="shared" si="16294"/>
        <v>eDNA</v>
      </c>
      <c r="L8233" t="str">
        <f t="shared" si="16295"/>
        <v>No Ct</v>
      </c>
      <c r="M8233" t="str">
        <f t="shared" si="16296"/>
        <v/>
      </c>
      <c r="N8233" t="str">
        <f t="shared" si="16297"/>
        <v/>
      </c>
      <c r="O8233" t="str">
        <f t="shared" si="16298"/>
        <v/>
      </c>
    </row>
    <row r="8234" spans="1:24" x14ac:dyDescent="0.25">
      <c r="A8234" t="s">
        <v>404</v>
      </c>
      <c r="B8234" t="s">
        <v>692</v>
      </c>
      <c r="C8234" t="s">
        <v>13</v>
      </c>
      <c r="D8234" s="7">
        <v>0.1</v>
      </c>
      <c r="E8234" s="6">
        <v>23.42</v>
      </c>
      <c r="F8234" t="s">
        <v>1578</v>
      </c>
      <c r="G8234" t="str">
        <f t="shared" si="16234"/>
        <v>DL2020043</v>
      </c>
      <c r="H8234" t="str">
        <f t="shared" si="16291"/>
        <v>23</v>
      </c>
      <c r="I8234" t="str">
        <f t="shared" si="16292"/>
        <v>SortmundetKutling_23_20210504_DL2020043_GlHellerupGym</v>
      </c>
      <c r="J8234" t="str">
        <f t="shared" si="16293"/>
        <v>SortmundetKutling</v>
      </c>
      <c r="K8234" t="str">
        <f t="shared" si="16294"/>
        <v>PosK</v>
      </c>
      <c r="L8234">
        <f t="shared" si="16295"/>
        <v>23.42</v>
      </c>
      <c r="M8234">
        <f t="shared" si="16296"/>
        <v>23.42</v>
      </c>
      <c r="N8234">
        <f t="shared" si="16297"/>
        <v>0</v>
      </c>
      <c r="O8234">
        <f t="shared" si="16298"/>
        <v>0</v>
      </c>
      <c r="Q8234">
        <f t="shared" ref="Q8234" si="16341">IF(L8236="No Ct",0,L8236)</f>
        <v>0</v>
      </c>
      <c r="R8234">
        <f t="shared" ref="R8234" si="16342">IF(L8237="No Ct",0,L8237)</f>
        <v>0</v>
      </c>
      <c r="S8234" t="str">
        <f t="shared" ref="S8234" si="16343">IF(AND(M8234&gt;0,N8234=0),"Valid","Invalid")</f>
        <v>Valid</v>
      </c>
      <c r="T8234" t="str">
        <f t="shared" ref="T8234" si="16344">IF(OR(Q8234&gt;1,R8234&gt;1),"Present","Absent")</f>
        <v>Absent</v>
      </c>
      <c r="U8234" t="str">
        <f t="shared" ref="U8234" si="16345">IF(OR(AND(Q8234&gt;1,Q8234&lt;41),AND(R8234&gt;1,R8234&lt;41)),"Ct&lt;41","Ct&gt;41")</f>
        <v>Ct&gt;41</v>
      </c>
      <c r="V8234" t="str">
        <f>VLOOKUP(J8234,Datasæt_Analysesystemer!$C$2:$D$68,2,FALSE)</f>
        <v>Sortmundet kutling</v>
      </c>
      <c r="W8234" t="str">
        <f t="shared" ref="W8234" si="16346">MID(F8234,10,9)</f>
        <v>DL2020043</v>
      </c>
      <c r="X8234" t="str">
        <f t="shared" ref="X8234" si="16347">W8234&amp;"_"&amp;V8234&amp;"_"&amp;S8234&amp;"_"&amp;T8234&amp;"_"&amp;U8234</f>
        <v>DL2020043_Sortmundet kutling_Valid_Absent_Ct&gt;41</v>
      </c>
    </row>
    <row r="8235" spans="1:24" x14ac:dyDescent="0.25">
      <c r="A8235" t="s">
        <v>406</v>
      </c>
      <c r="B8235" t="s">
        <v>693</v>
      </c>
      <c r="C8235" t="s">
        <v>16</v>
      </c>
      <c r="D8235" s="7">
        <v>0.1</v>
      </c>
      <c r="E8235" s="6" t="s">
        <v>17</v>
      </c>
      <c r="F8235" t="s">
        <v>1578</v>
      </c>
      <c r="G8235" t="str">
        <f t="shared" si="16234"/>
        <v>DL2020043</v>
      </c>
      <c r="H8235" t="str">
        <f t="shared" si="16291"/>
        <v>23</v>
      </c>
      <c r="I8235" t="str">
        <f t="shared" si="16292"/>
        <v>SortmundetKutling_23_20210504_DL2020043_GlHellerupGym</v>
      </c>
      <c r="J8235" t="str">
        <f t="shared" si="16293"/>
        <v>SortmundetKutling</v>
      </c>
      <c r="K8235" t="str">
        <f t="shared" si="16294"/>
        <v>NegK</v>
      </c>
      <c r="L8235" t="str">
        <f t="shared" si="16295"/>
        <v>No Ct</v>
      </c>
      <c r="M8235" t="str">
        <f t="shared" si="16296"/>
        <v/>
      </c>
      <c r="N8235" t="str">
        <f t="shared" si="16297"/>
        <v/>
      </c>
      <c r="O8235" t="str">
        <f t="shared" si="16298"/>
        <v/>
      </c>
    </row>
    <row r="8236" spans="1:24" x14ac:dyDescent="0.25">
      <c r="A8236" t="s">
        <v>408</v>
      </c>
      <c r="B8236" t="s">
        <v>694</v>
      </c>
      <c r="C8236" t="s">
        <v>20</v>
      </c>
      <c r="D8236" s="7">
        <v>0.1</v>
      </c>
      <c r="E8236" s="6" t="s">
        <v>17</v>
      </c>
      <c r="F8236" t="s">
        <v>1578</v>
      </c>
      <c r="G8236" t="str">
        <f t="shared" si="16234"/>
        <v>DL2020043</v>
      </c>
      <c r="H8236" t="str">
        <f t="shared" si="16291"/>
        <v>23</v>
      </c>
      <c r="I8236" t="str">
        <f t="shared" si="16292"/>
        <v>SortmundetKutling_23_20210504_DL2020043_GlHellerupGym</v>
      </c>
      <c r="J8236" t="str">
        <f t="shared" si="16293"/>
        <v>SortmundetKutling</v>
      </c>
      <c r="K8236" t="str">
        <f t="shared" si="16294"/>
        <v>eDNA</v>
      </c>
      <c r="L8236" t="str">
        <f t="shared" si="16295"/>
        <v>No Ct</v>
      </c>
      <c r="M8236" t="str">
        <f t="shared" si="16296"/>
        <v/>
      </c>
      <c r="N8236" t="str">
        <f t="shared" si="16297"/>
        <v/>
      </c>
      <c r="O8236" t="str">
        <f t="shared" si="16298"/>
        <v/>
      </c>
    </row>
    <row r="8237" spans="1:24" x14ac:dyDescent="0.25">
      <c r="A8237" t="s">
        <v>410</v>
      </c>
      <c r="B8237" t="s">
        <v>694</v>
      </c>
      <c r="C8237" t="s">
        <v>20</v>
      </c>
      <c r="D8237" s="7">
        <v>0.1</v>
      </c>
      <c r="E8237" s="6" t="s">
        <v>17</v>
      </c>
      <c r="F8237" t="s">
        <v>1578</v>
      </c>
      <c r="G8237" t="str">
        <f t="shared" si="16234"/>
        <v>DL2020043</v>
      </c>
      <c r="H8237" t="str">
        <f t="shared" si="16291"/>
        <v>23</v>
      </c>
      <c r="I8237" t="str">
        <f t="shared" si="16292"/>
        <v>SortmundetKutling_23_20210504_DL2020043_GlHellerupGym</v>
      </c>
      <c r="J8237" t="str">
        <f t="shared" si="16293"/>
        <v>SortmundetKutling</v>
      </c>
      <c r="K8237" t="str">
        <f t="shared" si="16294"/>
        <v>eDNA</v>
      </c>
      <c r="L8237" t="str">
        <f t="shared" si="16295"/>
        <v>No Ct</v>
      </c>
      <c r="M8237" t="str">
        <f t="shared" si="16296"/>
        <v/>
      </c>
      <c r="N8237" t="str">
        <f t="shared" si="16297"/>
        <v/>
      </c>
      <c r="O8237" t="str">
        <f t="shared" si="16298"/>
        <v/>
      </c>
    </row>
    <row r="8238" spans="1:24" x14ac:dyDescent="0.25">
      <c r="A8238" t="s">
        <v>411</v>
      </c>
      <c r="B8238" t="s">
        <v>695</v>
      </c>
      <c r="C8238" t="s">
        <v>13</v>
      </c>
      <c r="D8238" s="7">
        <v>0.1</v>
      </c>
      <c r="E8238" s="7">
        <v>24.66</v>
      </c>
      <c r="F8238" t="s">
        <v>1578</v>
      </c>
      <c r="G8238" t="str">
        <f t="shared" si="16234"/>
        <v>DL2020043</v>
      </c>
      <c r="H8238" t="str">
        <f t="shared" si="16291"/>
        <v>24</v>
      </c>
      <c r="I8238" t="str">
        <f t="shared" si="16292"/>
        <v>SortmundetKutling_24_20210504_DL2020043_GlHellerupGym</v>
      </c>
      <c r="J8238" t="str">
        <f t="shared" si="16293"/>
        <v>SortmundetKutling</v>
      </c>
      <c r="K8238" t="str">
        <f t="shared" si="16294"/>
        <v>PosK</v>
      </c>
      <c r="L8238">
        <f t="shared" si="16295"/>
        <v>24.66</v>
      </c>
      <c r="M8238">
        <f t="shared" si="16296"/>
        <v>24.66</v>
      </c>
      <c r="N8238">
        <f t="shared" si="16297"/>
        <v>0</v>
      </c>
      <c r="O8238">
        <f t="shared" si="16298"/>
        <v>0</v>
      </c>
      <c r="Q8238">
        <f t="shared" ref="Q8238" si="16348">IF(L8240="No Ct",0,L8240)</f>
        <v>0</v>
      </c>
      <c r="R8238">
        <f t="shared" ref="R8238" si="16349">IF(L8241="No Ct",0,L8241)</f>
        <v>0</v>
      </c>
      <c r="S8238" t="str">
        <f t="shared" ref="S8238" si="16350">IF(AND(M8238&gt;0,N8238=0),"Valid","Invalid")</f>
        <v>Valid</v>
      </c>
      <c r="T8238" t="str">
        <f t="shared" ref="T8238" si="16351">IF(OR(Q8238&gt;1,R8238&gt;1),"Present","Absent")</f>
        <v>Absent</v>
      </c>
      <c r="U8238" t="str">
        <f t="shared" ref="U8238" si="16352">IF(OR(AND(Q8238&gt;1,Q8238&lt;41),AND(R8238&gt;1,R8238&lt;41)),"Ct&lt;41","Ct&gt;41")</f>
        <v>Ct&gt;41</v>
      </c>
      <c r="V8238" t="str">
        <f>VLOOKUP(J8238,Datasæt_Analysesystemer!$C$2:$D$68,2,FALSE)</f>
        <v>Sortmundet kutling</v>
      </c>
      <c r="W8238" t="str">
        <f t="shared" ref="W8238" si="16353">MID(F8238,10,9)</f>
        <v>DL2020043</v>
      </c>
      <c r="X8238" t="str">
        <f t="shared" ref="X8238" si="16354">W8238&amp;"_"&amp;V8238&amp;"_"&amp;S8238&amp;"_"&amp;T8238&amp;"_"&amp;U8238</f>
        <v>DL2020043_Sortmundet kutling_Valid_Absent_Ct&gt;41</v>
      </c>
    </row>
    <row r="8239" spans="1:24" x14ac:dyDescent="0.25">
      <c r="A8239" t="s">
        <v>413</v>
      </c>
      <c r="B8239" t="s">
        <v>696</v>
      </c>
      <c r="C8239" t="s">
        <v>16</v>
      </c>
      <c r="D8239" s="7">
        <v>0.1</v>
      </c>
      <c r="E8239" s="7" t="s">
        <v>17</v>
      </c>
      <c r="F8239" t="s">
        <v>1578</v>
      </c>
      <c r="G8239" t="str">
        <f t="shared" si="16234"/>
        <v>DL2020043</v>
      </c>
      <c r="H8239" t="str">
        <f t="shared" si="16291"/>
        <v>24</v>
      </c>
      <c r="I8239" t="str">
        <f t="shared" si="16292"/>
        <v>SortmundetKutling_24_20210504_DL2020043_GlHellerupGym</v>
      </c>
      <c r="J8239" t="str">
        <f t="shared" si="16293"/>
        <v>SortmundetKutling</v>
      </c>
      <c r="K8239" t="str">
        <f t="shared" si="16294"/>
        <v>NegK</v>
      </c>
      <c r="L8239" t="str">
        <f t="shared" si="16295"/>
        <v>No Ct</v>
      </c>
      <c r="M8239" t="str">
        <f t="shared" si="16296"/>
        <v/>
      </c>
      <c r="N8239" t="str">
        <f t="shared" si="16297"/>
        <v/>
      </c>
      <c r="O8239" t="str">
        <f t="shared" si="16298"/>
        <v/>
      </c>
    </row>
    <row r="8240" spans="1:24" x14ac:dyDescent="0.25">
      <c r="A8240" t="s">
        <v>415</v>
      </c>
      <c r="B8240" t="s">
        <v>697</v>
      </c>
      <c r="C8240" t="s">
        <v>20</v>
      </c>
      <c r="D8240" s="7">
        <v>0.1</v>
      </c>
      <c r="E8240" s="6" t="s">
        <v>17</v>
      </c>
      <c r="F8240" t="s">
        <v>1578</v>
      </c>
      <c r="G8240" t="str">
        <f t="shared" si="16234"/>
        <v>DL2020043</v>
      </c>
      <c r="H8240" t="str">
        <f t="shared" si="16291"/>
        <v>24</v>
      </c>
      <c r="I8240" t="str">
        <f t="shared" si="16292"/>
        <v>SortmundetKutling_24_20210504_DL2020043_GlHellerupGym</v>
      </c>
      <c r="J8240" t="str">
        <f t="shared" si="16293"/>
        <v>SortmundetKutling</v>
      </c>
      <c r="K8240" t="str">
        <f t="shared" si="16294"/>
        <v>eDNA</v>
      </c>
      <c r="L8240" t="str">
        <f t="shared" si="16295"/>
        <v>No Ct</v>
      </c>
      <c r="M8240" t="str">
        <f t="shared" si="16296"/>
        <v/>
      </c>
      <c r="N8240" t="str">
        <f t="shared" si="16297"/>
        <v/>
      </c>
      <c r="O8240" t="str">
        <f t="shared" si="16298"/>
        <v/>
      </c>
    </row>
    <row r="8241" spans="1:24" x14ac:dyDescent="0.25">
      <c r="A8241" t="s">
        <v>417</v>
      </c>
      <c r="B8241" t="s">
        <v>697</v>
      </c>
      <c r="C8241" t="s">
        <v>20</v>
      </c>
      <c r="D8241" s="7">
        <v>0.1</v>
      </c>
      <c r="E8241" s="6" t="s">
        <v>17</v>
      </c>
      <c r="F8241" t="s">
        <v>1578</v>
      </c>
      <c r="G8241" t="str">
        <f t="shared" si="16234"/>
        <v>DL2020043</v>
      </c>
      <c r="H8241" t="str">
        <f t="shared" si="16291"/>
        <v>24</v>
      </c>
      <c r="I8241" t="str">
        <f t="shared" si="16292"/>
        <v>SortmundetKutling_24_20210504_DL2020043_GlHellerupGym</v>
      </c>
      <c r="J8241" t="str">
        <f t="shared" si="16293"/>
        <v>SortmundetKutling</v>
      </c>
      <c r="K8241" t="str">
        <f t="shared" si="16294"/>
        <v>eDNA</v>
      </c>
      <c r="L8241" t="str">
        <f t="shared" si="16295"/>
        <v>No Ct</v>
      </c>
      <c r="M8241" t="str">
        <f t="shared" si="16296"/>
        <v/>
      </c>
      <c r="N8241" t="str">
        <f t="shared" si="16297"/>
        <v/>
      </c>
      <c r="O8241" t="str">
        <f t="shared" si="16298"/>
        <v/>
      </c>
    </row>
    <row r="8242" spans="1:24" x14ac:dyDescent="0.25">
      <c r="A8242" t="s">
        <v>11</v>
      </c>
      <c r="B8242" t="s">
        <v>196</v>
      </c>
      <c r="C8242" t="s">
        <v>13</v>
      </c>
      <c r="D8242" s="7">
        <v>0.1</v>
      </c>
      <c r="E8242" s="7">
        <v>27.35</v>
      </c>
      <c r="F8242" t="s">
        <v>1579</v>
      </c>
      <c r="G8242" t="str">
        <f t="shared" ref="G8242:G8305" si="16355">MID(F8242,10,9)</f>
        <v>DL2020047</v>
      </c>
      <c r="H8242" t="str">
        <f t="shared" si="16291"/>
        <v>01</v>
      </c>
      <c r="I8242" t="str">
        <f t="shared" si="16292"/>
        <v>Skrubbe_01_20210505_DL2020047_GreveGym</v>
      </c>
      <c r="J8242" t="str">
        <f t="shared" si="16293"/>
        <v>Skrubbe</v>
      </c>
      <c r="K8242" t="str">
        <f t="shared" si="16294"/>
        <v>PosK</v>
      </c>
      <c r="L8242">
        <f t="shared" si="16295"/>
        <v>27.35</v>
      </c>
      <c r="M8242">
        <f t="shared" si="16296"/>
        <v>27.35</v>
      </c>
      <c r="N8242">
        <f t="shared" si="16297"/>
        <v>0</v>
      </c>
      <c r="O8242">
        <f t="shared" si="16298"/>
        <v>36.32</v>
      </c>
      <c r="Q8242">
        <f t="shared" ref="Q8242" si="16356">IF(L8244="No Ct",0,L8244)</f>
        <v>36.32</v>
      </c>
      <c r="R8242">
        <f t="shared" ref="R8242" si="16357">IF(L8245="No Ct",0,L8245)</f>
        <v>0</v>
      </c>
      <c r="S8242" t="str">
        <f t="shared" ref="S8242" si="16358">IF(AND(M8242&gt;0,N8242=0),"Valid","Invalid")</f>
        <v>Valid</v>
      </c>
      <c r="T8242" t="str">
        <f t="shared" ref="T8242" si="16359">IF(OR(Q8242&gt;1,R8242&gt;1),"Present","Absent")</f>
        <v>Present</v>
      </c>
      <c r="U8242" t="str">
        <f t="shared" ref="U8242" si="16360">IF(OR(AND(Q8242&gt;1,Q8242&lt;41),AND(R8242&gt;1,R8242&lt;41)),"Ct&lt;41","Ct&gt;41")</f>
        <v>Ct&lt;41</v>
      </c>
      <c r="V8242" t="str">
        <f>VLOOKUP(J8242,Datasæt_Analysesystemer!$C$2:$D$68,2,FALSE)</f>
        <v>Skrubbe</v>
      </c>
      <c r="W8242" t="str">
        <f t="shared" ref="W8242" si="16361">MID(F8242,10,9)</f>
        <v>DL2020047</v>
      </c>
      <c r="X8242" t="str">
        <f t="shared" ref="X8242" si="16362">W8242&amp;"_"&amp;V8242&amp;"_"&amp;S8242&amp;"_"&amp;T8242&amp;"_"&amp;U8242</f>
        <v>DL2020047_Skrubbe_Valid_Present_Ct&lt;41</v>
      </c>
    </row>
    <row r="8243" spans="1:24" x14ac:dyDescent="0.25">
      <c r="A8243" t="s">
        <v>14</v>
      </c>
      <c r="B8243" t="s">
        <v>197</v>
      </c>
      <c r="C8243" t="s">
        <v>16</v>
      </c>
      <c r="D8243" s="7">
        <v>0.1</v>
      </c>
      <c r="E8243" s="6" t="s">
        <v>17</v>
      </c>
      <c r="F8243" t="s">
        <v>1579</v>
      </c>
      <c r="G8243" t="str">
        <f t="shared" si="16355"/>
        <v>DL2020047</v>
      </c>
      <c r="H8243" t="str">
        <f t="shared" si="16291"/>
        <v>01</v>
      </c>
      <c r="I8243" t="str">
        <f t="shared" si="16292"/>
        <v>Skrubbe_01_20210505_DL2020047_GreveGym</v>
      </c>
      <c r="J8243" t="str">
        <f t="shared" si="16293"/>
        <v>Skrubbe</v>
      </c>
      <c r="K8243" t="str">
        <f t="shared" si="16294"/>
        <v>NegK</v>
      </c>
      <c r="L8243" t="str">
        <f t="shared" si="16295"/>
        <v>No Ct</v>
      </c>
      <c r="M8243" t="str">
        <f t="shared" si="16296"/>
        <v/>
      </c>
      <c r="N8243" t="str">
        <f t="shared" si="16297"/>
        <v/>
      </c>
      <c r="O8243" t="str">
        <f t="shared" si="16298"/>
        <v/>
      </c>
    </row>
    <row r="8244" spans="1:24" x14ac:dyDescent="0.25">
      <c r="A8244" t="s">
        <v>18</v>
      </c>
      <c r="B8244" t="s">
        <v>198</v>
      </c>
      <c r="C8244" t="s">
        <v>20</v>
      </c>
      <c r="D8244" s="7">
        <v>0.1</v>
      </c>
      <c r="E8244" s="6">
        <v>36.32</v>
      </c>
      <c r="F8244" t="s">
        <v>1579</v>
      </c>
      <c r="G8244" t="str">
        <f t="shared" si="16355"/>
        <v>DL2020047</v>
      </c>
      <c r="H8244" t="str">
        <f t="shared" si="16291"/>
        <v>01</v>
      </c>
      <c r="I8244" t="str">
        <f t="shared" si="16292"/>
        <v>Skrubbe_01_20210505_DL2020047_GreveGym</v>
      </c>
      <c r="J8244" t="str">
        <f t="shared" si="16293"/>
        <v>Skrubbe</v>
      </c>
      <c r="K8244" t="str">
        <f t="shared" si="16294"/>
        <v>eDNA</v>
      </c>
      <c r="L8244">
        <f t="shared" si="16295"/>
        <v>36.32</v>
      </c>
      <c r="M8244" t="str">
        <f t="shared" si="16296"/>
        <v/>
      </c>
      <c r="N8244" t="str">
        <f t="shared" si="16297"/>
        <v/>
      </c>
      <c r="O8244" t="str">
        <f t="shared" si="16298"/>
        <v/>
      </c>
    </row>
    <row r="8245" spans="1:24" x14ac:dyDescent="0.25">
      <c r="A8245" t="s">
        <v>21</v>
      </c>
      <c r="B8245" t="s">
        <v>198</v>
      </c>
      <c r="C8245" t="s">
        <v>20</v>
      </c>
      <c r="D8245" s="7">
        <v>0.1</v>
      </c>
      <c r="E8245" s="7" t="s">
        <v>17</v>
      </c>
      <c r="F8245" t="s">
        <v>1579</v>
      </c>
      <c r="G8245" t="str">
        <f t="shared" si="16355"/>
        <v>DL2020047</v>
      </c>
      <c r="H8245" t="str">
        <f t="shared" si="16291"/>
        <v>01</v>
      </c>
      <c r="I8245" t="str">
        <f t="shared" si="16292"/>
        <v>Skrubbe_01_20210505_DL2020047_GreveGym</v>
      </c>
      <c r="J8245" t="str">
        <f t="shared" si="16293"/>
        <v>Skrubbe</v>
      </c>
      <c r="K8245" t="str">
        <f t="shared" si="16294"/>
        <v>eDNA</v>
      </c>
      <c r="L8245" t="str">
        <f t="shared" si="16295"/>
        <v>No Ct</v>
      </c>
      <c r="M8245" t="str">
        <f t="shared" si="16296"/>
        <v/>
      </c>
      <c r="N8245" t="str">
        <f t="shared" si="16297"/>
        <v/>
      </c>
      <c r="O8245" t="str">
        <f t="shared" si="16298"/>
        <v/>
      </c>
    </row>
    <row r="8246" spans="1:24" x14ac:dyDescent="0.25">
      <c r="A8246" t="s">
        <v>199</v>
      </c>
      <c r="B8246" t="s">
        <v>200</v>
      </c>
      <c r="C8246" t="s">
        <v>13</v>
      </c>
      <c r="D8246" s="7">
        <v>0.1</v>
      </c>
      <c r="E8246" s="7" t="s">
        <v>17</v>
      </c>
      <c r="F8246" t="s">
        <v>1579</v>
      </c>
      <c r="G8246" t="str">
        <f t="shared" si="16355"/>
        <v>DL2020047</v>
      </c>
      <c r="H8246" t="str">
        <f t="shared" si="16291"/>
        <v>02</v>
      </c>
      <c r="I8246" t="str">
        <f t="shared" si="16292"/>
        <v>Skrubbe_02_20210505_DL2020047_GreveGym</v>
      </c>
      <c r="J8246" t="str">
        <f t="shared" si="16293"/>
        <v>Skrubbe</v>
      </c>
      <c r="K8246" t="str">
        <f t="shared" si="16294"/>
        <v>PosK</v>
      </c>
      <c r="L8246" t="str">
        <f t="shared" si="16295"/>
        <v>No Ct</v>
      </c>
      <c r="M8246">
        <f t="shared" si="16296"/>
        <v>0</v>
      </c>
      <c r="N8246">
        <f t="shared" si="16297"/>
        <v>0</v>
      </c>
      <c r="O8246">
        <f t="shared" si="16298"/>
        <v>36.56</v>
      </c>
      <c r="Q8246">
        <f t="shared" ref="Q8246" si="16363">IF(L8248="No Ct",0,L8248)</f>
        <v>36.56</v>
      </c>
      <c r="R8246">
        <f t="shared" ref="R8246" si="16364">IF(L8249="No Ct",0,L8249)</f>
        <v>0</v>
      </c>
      <c r="S8246" t="str">
        <f t="shared" ref="S8246" si="16365">IF(AND(M8246&gt;0,N8246=0),"Valid","Invalid")</f>
        <v>Invalid</v>
      </c>
      <c r="T8246" t="str">
        <f t="shared" ref="T8246" si="16366">IF(OR(Q8246&gt;1,R8246&gt;1),"Present","Absent")</f>
        <v>Present</v>
      </c>
      <c r="U8246" t="str">
        <f t="shared" ref="U8246" si="16367">IF(OR(AND(Q8246&gt;1,Q8246&lt;41),AND(R8246&gt;1,R8246&lt;41)),"Ct&lt;41","Ct&gt;41")</f>
        <v>Ct&lt;41</v>
      </c>
      <c r="V8246" t="str">
        <f>VLOOKUP(J8246,Datasæt_Analysesystemer!$C$2:$D$68,2,FALSE)</f>
        <v>Skrubbe</v>
      </c>
      <c r="W8246" t="str">
        <f t="shared" ref="W8246" si="16368">MID(F8246,10,9)</f>
        <v>DL2020047</v>
      </c>
      <c r="X8246" t="str">
        <f t="shared" ref="X8246" si="16369">W8246&amp;"_"&amp;V8246&amp;"_"&amp;S8246&amp;"_"&amp;T8246&amp;"_"&amp;U8246</f>
        <v>DL2020047_Skrubbe_Invalid_Present_Ct&lt;41</v>
      </c>
    </row>
    <row r="8247" spans="1:24" x14ac:dyDescent="0.25">
      <c r="A8247" t="s">
        <v>201</v>
      </c>
      <c r="B8247" t="s">
        <v>202</v>
      </c>
      <c r="C8247" t="s">
        <v>16</v>
      </c>
      <c r="D8247" s="7">
        <v>0.1</v>
      </c>
      <c r="E8247" s="6" t="s">
        <v>17</v>
      </c>
      <c r="F8247" t="s">
        <v>1579</v>
      </c>
      <c r="G8247" t="str">
        <f t="shared" si="16355"/>
        <v>DL2020047</v>
      </c>
      <c r="H8247" t="str">
        <f t="shared" si="16291"/>
        <v>02</v>
      </c>
      <c r="I8247" t="str">
        <f t="shared" si="16292"/>
        <v>Skrubbe_02_20210505_DL2020047_GreveGym</v>
      </c>
      <c r="J8247" t="str">
        <f t="shared" si="16293"/>
        <v>Skrubbe</v>
      </c>
      <c r="K8247" t="str">
        <f t="shared" si="16294"/>
        <v>NegK</v>
      </c>
      <c r="L8247" t="str">
        <f t="shared" si="16295"/>
        <v>No Ct</v>
      </c>
      <c r="M8247" t="str">
        <f t="shared" si="16296"/>
        <v/>
      </c>
      <c r="N8247" t="str">
        <f t="shared" si="16297"/>
        <v/>
      </c>
      <c r="O8247" t="str">
        <f t="shared" si="16298"/>
        <v/>
      </c>
    </row>
    <row r="8248" spans="1:24" x14ac:dyDescent="0.25">
      <c r="A8248" t="s">
        <v>203</v>
      </c>
      <c r="B8248" t="s">
        <v>204</v>
      </c>
      <c r="C8248" t="s">
        <v>20</v>
      </c>
      <c r="D8248" s="7">
        <v>0.1</v>
      </c>
      <c r="E8248" s="6">
        <v>36.56</v>
      </c>
      <c r="F8248" t="s">
        <v>1579</v>
      </c>
      <c r="G8248" t="str">
        <f t="shared" si="16355"/>
        <v>DL2020047</v>
      </c>
      <c r="H8248" t="str">
        <f t="shared" si="16291"/>
        <v>02</v>
      </c>
      <c r="I8248" t="str">
        <f t="shared" si="16292"/>
        <v>Skrubbe_02_20210505_DL2020047_GreveGym</v>
      </c>
      <c r="J8248" t="str">
        <f t="shared" si="16293"/>
        <v>Skrubbe</v>
      </c>
      <c r="K8248" t="str">
        <f t="shared" si="16294"/>
        <v>eDNA</v>
      </c>
      <c r="L8248">
        <f t="shared" si="16295"/>
        <v>36.56</v>
      </c>
      <c r="M8248" t="str">
        <f t="shared" si="16296"/>
        <v/>
      </c>
      <c r="N8248" t="str">
        <f t="shared" si="16297"/>
        <v/>
      </c>
      <c r="O8248" t="str">
        <f t="shared" si="16298"/>
        <v/>
      </c>
    </row>
    <row r="8249" spans="1:24" x14ac:dyDescent="0.25">
      <c r="A8249" t="s">
        <v>205</v>
      </c>
      <c r="B8249" t="s">
        <v>204</v>
      </c>
      <c r="C8249" t="s">
        <v>20</v>
      </c>
      <c r="D8249" s="7">
        <v>0.1</v>
      </c>
      <c r="E8249" s="6" t="s">
        <v>17</v>
      </c>
      <c r="F8249" t="s">
        <v>1579</v>
      </c>
      <c r="G8249" t="str">
        <f t="shared" si="16355"/>
        <v>DL2020047</v>
      </c>
      <c r="H8249" t="str">
        <f t="shared" si="16291"/>
        <v>02</v>
      </c>
      <c r="I8249" t="str">
        <f t="shared" si="16292"/>
        <v>Skrubbe_02_20210505_DL2020047_GreveGym</v>
      </c>
      <c r="J8249" t="str">
        <f t="shared" si="16293"/>
        <v>Skrubbe</v>
      </c>
      <c r="K8249" t="str">
        <f t="shared" si="16294"/>
        <v>eDNA</v>
      </c>
      <c r="L8249" t="str">
        <f t="shared" si="16295"/>
        <v>No Ct</v>
      </c>
      <c r="M8249" t="str">
        <f t="shared" si="16296"/>
        <v/>
      </c>
      <c r="N8249" t="str">
        <f t="shared" si="16297"/>
        <v/>
      </c>
      <c r="O8249" t="str">
        <f t="shared" si="16298"/>
        <v/>
      </c>
    </row>
    <row r="8250" spans="1:24" x14ac:dyDescent="0.25">
      <c r="A8250" t="s">
        <v>206</v>
      </c>
      <c r="B8250" t="s">
        <v>207</v>
      </c>
      <c r="C8250" t="s">
        <v>13</v>
      </c>
      <c r="D8250" s="7">
        <v>0.1</v>
      </c>
      <c r="E8250" s="7">
        <v>28.59</v>
      </c>
      <c r="F8250" t="s">
        <v>1579</v>
      </c>
      <c r="G8250" t="str">
        <f t="shared" si="16355"/>
        <v>DL2020047</v>
      </c>
      <c r="H8250" t="str">
        <f t="shared" si="16291"/>
        <v>03</v>
      </c>
      <c r="I8250" t="str">
        <f t="shared" si="16292"/>
        <v>Torsk_03_20210505_DL2020047_GreveGym</v>
      </c>
      <c r="J8250" t="str">
        <f t="shared" si="16293"/>
        <v>Torsk</v>
      </c>
      <c r="K8250" t="str">
        <f t="shared" si="16294"/>
        <v>PosK</v>
      </c>
      <c r="L8250">
        <f t="shared" si="16295"/>
        <v>28.59</v>
      </c>
      <c r="M8250">
        <f t="shared" si="16296"/>
        <v>28.59</v>
      </c>
      <c r="N8250">
        <f t="shared" si="16297"/>
        <v>0</v>
      </c>
      <c r="O8250">
        <f t="shared" si="16298"/>
        <v>0</v>
      </c>
      <c r="Q8250">
        <f t="shared" ref="Q8250" si="16370">IF(L8252="No Ct",0,L8252)</f>
        <v>0</v>
      </c>
      <c r="R8250">
        <f t="shared" ref="R8250" si="16371">IF(L8253="No Ct",0,L8253)</f>
        <v>0</v>
      </c>
      <c r="S8250" t="str">
        <f t="shared" ref="S8250" si="16372">IF(AND(M8250&gt;0,N8250=0),"Valid","Invalid")</f>
        <v>Valid</v>
      </c>
      <c r="T8250" t="str">
        <f t="shared" ref="T8250" si="16373">IF(OR(Q8250&gt;1,R8250&gt;1),"Present","Absent")</f>
        <v>Absent</v>
      </c>
      <c r="U8250" t="str">
        <f t="shared" ref="U8250" si="16374">IF(OR(AND(Q8250&gt;1,Q8250&lt;41),AND(R8250&gt;1,R8250&lt;41)),"Ct&lt;41","Ct&gt;41")</f>
        <v>Ct&gt;41</v>
      </c>
      <c r="V8250" t="str">
        <f>VLOOKUP(J8250,Datasæt_Analysesystemer!$C$2:$D$68,2,FALSE)</f>
        <v>Torsk</v>
      </c>
      <c r="W8250" t="str">
        <f t="shared" ref="W8250" si="16375">MID(F8250,10,9)</f>
        <v>DL2020047</v>
      </c>
      <c r="X8250" t="str">
        <f t="shared" ref="X8250" si="16376">W8250&amp;"_"&amp;V8250&amp;"_"&amp;S8250&amp;"_"&amp;T8250&amp;"_"&amp;U8250</f>
        <v>DL2020047_Torsk_Valid_Absent_Ct&gt;41</v>
      </c>
    </row>
    <row r="8251" spans="1:24" x14ac:dyDescent="0.25">
      <c r="A8251" t="s">
        <v>208</v>
      </c>
      <c r="B8251" t="s">
        <v>209</v>
      </c>
      <c r="C8251" t="s">
        <v>16</v>
      </c>
      <c r="D8251" s="7">
        <v>0.1</v>
      </c>
      <c r="E8251" s="6" t="s">
        <v>17</v>
      </c>
      <c r="F8251" t="s">
        <v>1579</v>
      </c>
      <c r="G8251" t="str">
        <f t="shared" si="16355"/>
        <v>DL2020047</v>
      </c>
      <c r="H8251" t="str">
        <f t="shared" si="16291"/>
        <v>03</v>
      </c>
      <c r="I8251" t="str">
        <f t="shared" si="16292"/>
        <v>Torsk_03_20210505_DL2020047_GreveGym</v>
      </c>
      <c r="J8251" t="str">
        <f t="shared" si="16293"/>
        <v>Torsk</v>
      </c>
      <c r="K8251" t="str">
        <f t="shared" si="16294"/>
        <v>NegK</v>
      </c>
      <c r="L8251" t="str">
        <f t="shared" si="16295"/>
        <v>No Ct</v>
      </c>
      <c r="M8251" t="str">
        <f t="shared" si="16296"/>
        <v/>
      </c>
      <c r="N8251" t="str">
        <f t="shared" si="16297"/>
        <v/>
      </c>
      <c r="O8251" t="str">
        <f t="shared" si="16298"/>
        <v/>
      </c>
    </row>
    <row r="8252" spans="1:24" x14ac:dyDescent="0.25">
      <c r="A8252" t="s">
        <v>210</v>
      </c>
      <c r="B8252" t="s">
        <v>211</v>
      </c>
      <c r="C8252" t="s">
        <v>20</v>
      </c>
      <c r="D8252" s="7">
        <v>0.1</v>
      </c>
      <c r="E8252" s="6" t="s">
        <v>17</v>
      </c>
      <c r="F8252" t="s">
        <v>1579</v>
      </c>
      <c r="G8252" t="str">
        <f t="shared" si="16355"/>
        <v>DL2020047</v>
      </c>
      <c r="H8252" t="str">
        <f t="shared" si="16291"/>
        <v>03</v>
      </c>
      <c r="I8252" t="str">
        <f t="shared" si="16292"/>
        <v>Torsk_03_20210505_DL2020047_GreveGym</v>
      </c>
      <c r="J8252" t="str">
        <f t="shared" si="16293"/>
        <v>Torsk</v>
      </c>
      <c r="K8252" t="str">
        <f t="shared" si="16294"/>
        <v>eDNA</v>
      </c>
      <c r="L8252" t="str">
        <f t="shared" si="16295"/>
        <v>No Ct</v>
      </c>
      <c r="M8252" t="str">
        <f t="shared" si="16296"/>
        <v/>
      </c>
      <c r="N8252" t="str">
        <f t="shared" si="16297"/>
        <v/>
      </c>
      <c r="O8252" t="str">
        <f t="shared" si="16298"/>
        <v/>
      </c>
    </row>
    <row r="8253" spans="1:24" x14ac:dyDescent="0.25">
      <c r="A8253" t="s">
        <v>212</v>
      </c>
      <c r="B8253" t="s">
        <v>211</v>
      </c>
      <c r="C8253" t="s">
        <v>20</v>
      </c>
      <c r="D8253" s="7">
        <v>0.1</v>
      </c>
      <c r="E8253" s="6" t="s">
        <v>17</v>
      </c>
      <c r="F8253" t="s">
        <v>1579</v>
      </c>
      <c r="G8253" t="str">
        <f t="shared" si="16355"/>
        <v>DL2020047</v>
      </c>
      <c r="H8253" t="str">
        <f t="shared" si="16291"/>
        <v>03</v>
      </c>
      <c r="I8253" t="str">
        <f t="shared" si="16292"/>
        <v>Torsk_03_20210505_DL2020047_GreveGym</v>
      </c>
      <c r="J8253" t="str">
        <f t="shared" si="16293"/>
        <v>Torsk</v>
      </c>
      <c r="K8253" t="str">
        <f t="shared" si="16294"/>
        <v>eDNA</v>
      </c>
      <c r="L8253" t="str">
        <f t="shared" si="16295"/>
        <v>No Ct</v>
      </c>
      <c r="M8253" t="str">
        <f t="shared" si="16296"/>
        <v/>
      </c>
      <c r="N8253" t="str">
        <f t="shared" si="16297"/>
        <v/>
      </c>
      <c r="O8253" t="str">
        <f t="shared" si="16298"/>
        <v/>
      </c>
    </row>
    <row r="8254" spans="1:24" x14ac:dyDescent="0.25">
      <c r="A8254" t="s">
        <v>213</v>
      </c>
      <c r="B8254" t="s">
        <v>214</v>
      </c>
      <c r="C8254" t="s">
        <v>13</v>
      </c>
      <c r="D8254" s="7">
        <v>0.1</v>
      </c>
      <c r="E8254" s="7">
        <v>29.13</v>
      </c>
      <c r="F8254" t="s">
        <v>1579</v>
      </c>
      <c r="G8254" t="str">
        <f t="shared" si="16355"/>
        <v>DL2020047</v>
      </c>
      <c r="H8254" t="str">
        <f t="shared" si="16291"/>
        <v>04</v>
      </c>
      <c r="I8254" t="str">
        <f t="shared" si="16292"/>
        <v>Torsk_04_20210505_DL2020047_GreveGym</v>
      </c>
      <c r="J8254" t="str">
        <f t="shared" si="16293"/>
        <v>Torsk</v>
      </c>
      <c r="K8254" t="str">
        <f t="shared" si="16294"/>
        <v>PosK</v>
      </c>
      <c r="L8254">
        <f t="shared" si="16295"/>
        <v>29.13</v>
      </c>
      <c r="M8254">
        <f t="shared" si="16296"/>
        <v>29.13</v>
      </c>
      <c r="N8254">
        <f t="shared" si="16297"/>
        <v>34.26</v>
      </c>
      <c r="O8254">
        <f t="shared" si="16298"/>
        <v>0</v>
      </c>
      <c r="Q8254">
        <f t="shared" ref="Q8254" si="16377">IF(L8256="No Ct",0,L8256)</f>
        <v>0</v>
      </c>
      <c r="R8254">
        <f t="shared" ref="R8254" si="16378">IF(L8257="No Ct",0,L8257)</f>
        <v>0</v>
      </c>
      <c r="S8254" t="str">
        <f t="shared" ref="S8254" si="16379">IF(AND(M8254&gt;0,N8254=0),"Valid","Invalid")</f>
        <v>Invalid</v>
      </c>
      <c r="T8254" t="str">
        <f t="shared" ref="T8254" si="16380">IF(OR(Q8254&gt;1,R8254&gt;1),"Present","Absent")</f>
        <v>Absent</v>
      </c>
      <c r="U8254" t="str">
        <f t="shared" ref="U8254" si="16381">IF(OR(AND(Q8254&gt;1,Q8254&lt;41),AND(R8254&gt;1,R8254&lt;41)),"Ct&lt;41","Ct&gt;41")</f>
        <v>Ct&gt;41</v>
      </c>
      <c r="V8254" t="str">
        <f>VLOOKUP(J8254,Datasæt_Analysesystemer!$C$2:$D$68,2,FALSE)</f>
        <v>Torsk</v>
      </c>
      <c r="W8254" t="str">
        <f t="shared" ref="W8254" si="16382">MID(F8254,10,9)</f>
        <v>DL2020047</v>
      </c>
      <c r="X8254" t="str">
        <f t="shared" ref="X8254" si="16383">W8254&amp;"_"&amp;V8254&amp;"_"&amp;S8254&amp;"_"&amp;T8254&amp;"_"&amp;U8254</f>
        <v>DL2020047_Torsk_Invalid_Absent_Ct&gt;41</v>
      </c>
    </row>
    <row r="8255" spans="1:24" x14ac:dyDescent="0.25">
      <c r="A8255" t="s">
        <v>215</v>
      </c>
      <c r="B8255" t="s">
        <v>216</v>
      </c>
      <c r="C8255" t="s">
        <v>16</v>
      </c>
      <c r="D8255" s="7">
        <v>0.1</v>
      </c>
      <c r="E8255" s="6">
        <v>34.26</v>
      </c>
      <c r="F8255" t="s">
        <v>1579</v>
      </c>
      <c r="G8255" t="str">
        <f t="shared" si="16355"/>
        <v>DL2020047</v>
      </c>
      <c r="H8255" t="str">
        <f t="shared" si="16291"/>
        <v>04</v>
      </c>
      <c r="I8255" t="str">
        <f t="shared" si="16292"/>
        <v>Torsk_04_20210505_DL2020047_GreveGym</v>
      </c>
      <c r="J8255" t="str">
        <f t="shared" si="16293"/>
        <v>Torsk</v>
      </c>
      <c r="K8255" t="str">
        <f t="shared" si="16294"/>
        <v>NegK</v>
      </c>
      <c r="L8255">
        <f t="shared" si="16295"/>
        <v>34.26</v>
      </c>
      <c r="M8255" t="str">
        <f t="shared" si="16296"/>
        <v/>
      </c>
      <c r="N8255" t="str">
        <f t="shared" si="16297"/>
        <v/>
      </c>
      <c r="O8255" t="str">
        <f t="shared" si="16298"/>
        <v/>
      </c>
    </row>
    <row r="8256" spans="1:24" x14ac:dyDescent="0.25">
      <c r="A8256" t="s">
        <v>217</v>
      </c>
      <c r="B8256" t="s">
        <v>218</v>
      </c>
      <c r="C8256" t="s">
        <v>20</v>
      </c>
      <c r="D8256" s="7">
        <v>0.1</v>
      </c>
      <c r="E8256" s="6" t="s">
        <v>17</v>
      </c>
      <c r="F8256" t="s">
        <v>1579</v>
      </c>
      <c r="G8256" t="str">
        <f t="shared" si="16355"/>
        <v>DL2020047</v>
      </c>
      <c r="H8256" t="str">
        <f t="shared" si="16291"/>
        <v>04</v>
      </c>
      <c r="I8256" t="str">
        <f t="shared" si="16292"/>
        <v>Torsk_04_20210505_DL2020047_GreveGym</v>
      </c>
      <c r="J8256" t="str">
        <f t="shared" si="16293"/>
        <v>Torsk</v>
      </c>
      <c r="K8256" t="str">
        <f t="shared" si="16294"/>
        <v>eDNA</v>
      </c>
      <c r="L8256" t="str">
        <f t="shared" si="16295"/>
        <v>No Ct</v>
      </c>
      <c r="M8256" t="str">
        <f t="shared" si="16296"/>
        <v/>
      </c>
      <c r="N8256" t="str">
        <f t="shared" si="16297"/>
        <v/>
      </c>
      <c r="O8256" t="str">
        <f t="shared" si="16298"/>
        <v/>
      </c>
    </row>
    <row r="8257" spans="1:24" x14ac:dyDescent="0.25">
      <c r="A8257" t="s">
        <v>219</v>
      </c>
      <c r="B8257" t="s">
        <v>218</v>
      </c>
      <c r="C8257" t="s">
        <v>20</v>
      </c>
      <c r="D8257" s="7">
        <v>0.1</v>
      </c>
      <c r="E8257" s="6" t="s">
        <v>17</v>
      </c>
      <c r="F8257" t="s">
        <v>1579</v>
      </c>
      <c r="G8257" t="str">
        <f t="shared" si="16355"/>
        <v>DL2020047</v>
      </c>
      <c r="H8257" t="str">
        <f t="shared" si="16291"/>
        <v>04</v>
      </c>
      <c r="I8257" t="str">
        <f t="shared" si="16292"/>
        <v>Torsk_04_20210505_DL2020047_GreveGym</v>
      </c>
      <c r="J8257" t="str">
        <f t="shared" si="16293"/>
        <v>Torsk</v>
      </c>
      <c r="K8257" t="str">
        <f t="shared" si="16294"/>
        <v>eDNA</v>
      </c>
      <c r="L8257" t="str">
        <f t="shared" si="16295"/>
        <v>No Ct</v>
      </c>
      <c r="M8257" t="str">
        <f t="shared" si="16296"/>
        <v/>
      </c>
      <c r="N8257" t="str">
        <f t="shared" si="16297"/>
        <v/>
      </c>
      <c r="O8257" t="str">
        <f t="shared" si="16298"/>
        <v/>
      </c>
    </row>
    <row r="8258" spans="1:24" x14ac:dyDescent="0.25">
      <c r="A8258" t="s">
        <v>220</v>
      </c>
      <c r="B8258" t="s">
        <v>221</v>
      </c>
      <c r="C8258" t="s">
        <v>13</v>
      </c>
      <c r="D8258" s="7">
        <v>0.1</v>
      </c>
      <c r="E8258" s="6">
        <v>30.69</v>
      </c>
      <c r="F8258" t="s">
        <v>1579</v>
      </c>
      <c r="G8258" t="str">
        <f t="shared" si="16355"/>
        <v>DL2020047</v>
      </c>
      <c r="H8258" t="str">
        <f t="shared" si="16291"/>
        <v>05</v>
      </c>
      <c r="I8258" t="str">
        <f t="shared" si="16292"/>
        <v>Sandmusling_05_20210505_DL2020047_GreveGym</v>
      </c>
      <c r="J8258" t="str">
        <f t="shared" si="16293"/>
        <v>Sandmusling</v>
      </c>
      <c r="K8258" t="str">
        <f t="shared" si="16294"/>
        <v>PosK</v>
      </c>
      <c r="L8258">
        <f t="shared" si="16295"/>
        <v>30.69</v>
      </c>
      <c r="M8258">
        <f t="shared" si="16296"/>
        <v>30.69</v>
      </c>
      <c r="N8258">
        <f t="shared" si="16297"/>
        <v>0</v>
      </c>
      <c r="O8258">
        <f t="shared" si="16298"/>
        <v>34.69</v>
      </c>
      <c r="Q8258">
        <f t="shared" ref="Q8258" si="16384">IF(L8260="No Ct",0,L8260)</f>
        <v>34.69</v>
      </c>
      <c r="R8258">
        <f t="shared" ref="R8258" si="16385">IF(L8261="No Ct",0,L8261)</f>
        <v>0</v>
      </c>
      <c r="S8258" t="str">
        <f t="shared" ref="S8258" si="16386">IF(AND(M8258&gt;0,N8258=0),"Valid","Invalid")</f>
        <v>Valid</v>
      </c>
      <c r="T8258" t="str">
        <f t="shared" ref="T8258" si="16387">IF(OR(Q8258&gt;1,R8258&gt;1),"Present","Absent")</f>
        <v>Present</v>
      </c>
      <c r="U8258" t="str">
        <f t="shared" ref="U8258" si="16388">IF(OR(AND(Q8258&gt;1,Q8258&lt;41),AND(R8258&gt;1,R8258&lt;41)),"Ct&lt;41","Ct&gt;41")</f>
        <v>Ct&lt;41</v>
      </c>
      <c r="V8258" t="str">
        <f>VLOOKUP(J8258,Datasæt_Analysesystemer!$C$2:$D$68,2,FALSE)</f>
        <v>Sandmusling</v>
      </c>
      <c r="W8258" t="str">
        <f t="shared" ref="W8258" si="16389">MID(F8258,10,9)</f>
        <v>DL2020047</v>
      </c>
      <c r="X8258" t="str">
        <f t="shared" ref="X8258" si="16390">W8258&amp;"_"&amp;V8258&amp;"_"&amp;S8258&amp;"_"&amp;T8258&amp;"_"&amp;U8258</f>
        <v>DL2020047_Sandmusling_Valid_Present_Ct&lt;41</v>
      </c>
    </row>
    <row r="8259" spans="1:24" x14ac:dyDescent="0.25">
      <c r="A8259" t="s">
        <v>222</v>
      </c>
      <c r="B8259" t="s">
        <v>223</v>
      </c>
      <c r="C8259" t="s">
        <v>16</v>
      </c>
      <c r="D8259" s="7">
        <v>0.1</v>
      </c>
      <c r="E8259" s="6" t="s">
        <v>17</v>
      </c>
      <c r="F8259" t="s">
        <v>1579</v>
      </c>
      <c r="G8259" t="str">
        <f t="shared" si="16355"/>
        <v>DL2020047</v>
      </c>
      <c r="H8259" t="str">
        <f t="shared" si="16291"/>
        <v>05</v>
      </c>
      <c r="I8259" t="str">
        <f t="shared" si="16292"/>
        <v>Sandmusling_05_20210505_DL2020047_GreveGym</v>
      </c>
      <c r="J8259" t="str">
        <f t="shared" si="16293"/>
        <v>Sandmusling</v>
      </c>
      <c r="K8259" t="str">
        <f t="shared" si="16294"/>
        <v>NegK</v>
      </c>
      <c r="L8259" t="str">
        <f t="shared" si="16295"/>
        <v>No Ct</v>
      </c>
      <c r="M8259" t="str">
        <f t="shared" si="16296"/>
        <v/>
      </c>
      <c r="N8259" t="str">
        <f t="shared" si="16297"/>
        <v/>
      </c>
      <c r="O8259" t="str">
        <f t="shared" si="16298"/>
        <v/>
      </c>
    </row>
    <row r="8260" spans="1:24" x14ac:dyDescent="0.25">
      <c r="A8260" t="s">
        <v>224</v>
      </c>
      <c r="B8260" t="s">
        <v>225</v>
      </c>
      <c r="C8260" t="s">
        <v>20</v>
      </c>
      <c r="D8260" s="7">
        <v>0.1</v>
      </c>
      <c r="E8260" s="6">
        <v>34.69</v>
      </c>
      <c r="F8260" t="s">
        <v>1579</v>
      </c>
      <c r="G8260" t="str">
        <f t="shared" si="16355"/>
        <v>DL2020047</v>
      </c>
      <c r="H8260" t="str">
        <f t="shared" si="16291"/>
        <v>05</v>
      </c>
      <c r="I8260" t="str">
        <f t="shared" si="16292"/>
        <v>Sandmusling_05_20210505_DL2020047_GreveGym</v>
      </c>
      <c r="J8260" t="str">
        <f t="shared" si="16293"/>
        <v>Sandmusling</v>
      </c>
      <c r="K8260" t="str">
        <f t="shared" si="16294"/>
        <v>eDNA</v>
      </c>
      <c r="L8260">
        <f t="shared" si="16295"/>
        <v>34.69</v>
      </c>
      <c r="M8260" t="str">
        <f t="shared" si="16296"/>
        <v/>
      </c>
      <c r="N8260" t="str">
        <f t="shared" si="16297"/>
        <v/>
      </c>
      <c r="O8260" t="str">
        <f t="shared" si="16298"/>
        <v/>
      </c>
    </row>
    <row r="8261" spans="1:24" x14ac:dyDescent="0.25">
      <c r="A8261" t="s">
        <v>226</v>
      </c>
      <c r="B8261" t="s">
        <v>225</v>
      </c>
      <c r="C8261" t="s">
        <v>20</v>
      </c>
      <c r="D8261" s="7">
        <v>0.1</v>
      </c>
      <c r="E8261" s="6" t="s">
        <v>17</v>
      </c>
      <c r="F8261" t="s">
        <v>1579</v>
      </c>
      <c r="G8261" t="str">
        <f t="shared" si="16355"/>
        <v>DL2020047</v>
      </c>
      <c r="H8261" t="str">
        <f t="shared" si="16291"/>
        <v>05</v>
      </c>
      <c r="I8261" t="str">
        <f t="shared" si="16292"/>
        <v>Sandmusling_05_20210505_DL2020047_GreveGym</v>
      </c>
      <c r="J8261" t="str">
        <f t="shared" si="16293"/>
        <v>Sandmusling</v>
      </c>
      <c r="K8261" t="str">
        <f t="shared" si="16294"/>
        <v>eDNA</v>
      </c>
      <c r="L8261" t="str">
        <f t="shared" si="16295"/>
        <v>No Ct</v>
      </c>
      <c r="M8261" t="str">
        <f t="shared" si="16296"/>
        <v/>
      </c>
      <c r="N8261" t="str">
        <f t="shared" si="16297"/>
        <v/>
      </c>
      <c r="O8261" t="str">
        <f t="shared" si="16298"/>
        <v/>
      </c>
    </row>
    <row r="8262" spans="1:24" x14ac:dyDescent="0.25">
      <c r="A8262" t="s">
        <v>227</v>
      </c>
      <c r="B8262" t="s">
        <v>228</v>
      </c>
      <c r="C8262" t="s">
        <v>13</v>
      </c>
      <c r="D8262" s="7">
        <v>0.1</v>
      </c>
      <c r="E8262" s="6">
        <v>36.35</v>
      </c>
      <c r="F8262" t="s">
        <v>1579</v>
      </c>
      <c r="G8262" t="str">
        <f t="shared" si="16355"/>
        <v>DL2020047</v>
      </c>
      <c r="H8262" t="str">
        <f t="shared" si="16291"/>
        <v>06</v>
      </c>
      <c r="I8262" t="str">
        <f t="shared" si="16292"/>
        <v>Sandmusling_06_20210505_DL2020047_GreveGym</v>
      </c>
      <c r="J8262" t="str">
        <f t="shared" si="16293"/>
        <v>Sandmusling</v>
      </c>
      <c r="K8262" t="str">
        <f t="shared" si="16294"/>
        <v>PosK</v>
      </c>
      <c r="L8262">
        <f t="shared" si="16295"/>
        <v>36.35</v>
      </c>
      <c r="M8262">
        <f t="shared" si="16296"/>
        <v>36.35</v>
      </c>
      <c r="N8262">
        <f t="shared" si="16297"/>
        <v>0</v>
      </c>
      <c r="O8262">
        <f t="shared" si="16298"/>
        <v>73.48</v>
      </c>
      <c r="Q8262">
        <f t="shared" ref="Q8262" si="16391">IF(L8264="No Ct",0,L8264)</f>
        <v>35.67</v>
      </c>
      <c r="R8262">
        <f t="shared" ref="R8262" si="16392">IF(L8265="No Ct",0,L8265)</f>
        <v>37.81</v>
      </c>
      <c r="S8262" t="str">
        <f t="shared" ref="S8262" si="16393">IF(AND(M8262&gt;0,N8262=0),"Valid","Invalid")</f>
        <v>Valid</v>
      </c>
      <c r="T8262" t="str">
        <f t="shared" ref="T8262" si="16394">IF(OR(Q8262&gt;1,R8262&gt;1),"Present","Absent")</f>
        <v>Present</v>
      </c>
      <c r="U8262" t="str">
        <f t="shared" ref="U8262" si="16395">IF(OR(AND(Q8262&gt;1,Q8262&lt;41),AND(R8262&gt;1,R8262&lt;41)),"Ct&lt;41","Ct&gt;41")</f>
        <v>Ct&lt;41</v>
      </c>
      <c r="V8262" t="str">
        <f>VLOOKUP(J8262,Datasæt_Analysesystemer!$C$2:$D$68,2,FALSE)</f>
        <v>Sandmusling</v>
      </c>
      <c r="W8262" t="str">
        <f t="shared" ref="W8262" si="16396">MID(F8262,10,9)</f>
        <v>DL2020047</v>
      </c>
      <c r="X8262" t="str">
        <f t="shared" ref="X8262" si="16397">W8262&amp;"_"&amp;V8262&amp;"_"&amp;S8262&amp;"_"&amp;T8262&amp;"_"&amp;U8262</f>
        <v>DL2020047_Sandmusling_Valid_Present_Ct&lt;41</v>
      </c>
    </row>
    <row r="8263" spans="1:24" x14ac:dyDescent="0.25">
      <c r="A8263" t="s">
        <v>229</v>
      </c>
      <c r="B8263" t="s">
        <v>230</v>
      </c>
      <c r="C8263" t="s">
        <v>16</v>
      </c>
      <c r="D8263" s="7">
        <v>0.1</v>
      </c>
      <c r="E8263" s="6" t="s">
        <v>17</v>
      </c>
      <c r="F8263" t="s">
        <v>1579</v>
      </c>
      <c r="G8263" t="str">
        <f t="shared" si="16355"/>
        <v>DL2020047</v>
      </c>
      <c r="H8263" t="str">
        <f t="shared" si="16291"/>
        <v>06</v>
      </c>
      <c r="I8263" t="str">
        <f t="shared" si="16292"/>
        <v>Sandmusling_06_20210505_DL2020047_GreveGym</v>
      </c>
      <c r="J8263" t="str">
        <f t="shared" si="16293"/>
        <v>Sandmusling</v>
      </c>
      <c r="K8263" t="str">
        <f t="shared" si="16294"/>
        <v>NegK</v>
      </c>
      <c r="L8263" t="str">
        <f t="shared" si="16295"/>
        <v>No Ct</v>
      </c>
      <c r="M8263" t="str">
        <f t="shared" si="16296"/>
        <v/>
      </c>
      <c r="N8263" t="str">
        <f t="shared" si="16297"/>
        <v/>
      </c>
      <c r="O8263" t="str">
        <f t="shared" si="16298"/>
        <v/>
      </c>
    </row>
    <row r="8264" spans="1:24" x14ac:dyDescent="0.25">
      <c r="A8264" t="s">
        <v>231</v>
      </c>
      <c r="B8264" t="s">
        <v>232</v>
      </c>
      <c r="C8264" t="s">
        <v>20</v>
      </c>
      <c r="D8264" s="7">
        <v>0.1</v>
      </c>
      <c r="E8264" s="6">
        <v>35.67</v>
      </c>
      <c r="F8264" t="s">
        <v>1579</v>
      </c>
      <c r="G8264" t="str">
        <f t="shared" si="16355"/>
        <v>DL2020047</v>
      </c>
      <c r="H8264" t="str">
        <f t="shared" si="16291"/>
        <v>06</v>
      </c>
      <c r="I8264" t="str">
        <f t="shared" si="16292"/>
        <v>Sandmusling_06_20210505_DL2020047_GreveGym</v>
      </c>
      <c r="J8264" t="str">
        <f t="shared" si="16293"/>
        <v>Sandmusling</v>
      </c>
      <c r="K8264" t="str">
        <f t="shared" si="16294"/>
        <v>eDNA</v>
      </c>
      <c r="L8264">
        <f t="shared" si="16295"/>
        <v>35.67</v>
      </c>
      <c r="M8264" t="str">
        <f t="shared" si="16296"/>
        <v/>
      </c>
      <c r="N8264" t="str">
        <f t="shared" si="16297"/>
        <v/>
      </c>
      <c r="O8264" t="str">
        <f t="shared" si="16298"/>
        <v/>
      </c>
    </row>
    <row r="8265" spans="1:24" x14ac:dyDescent="0.25">
      <c r="A8265" t="s">
        <v>233</v>
      </c>
      <c r="B8265" t="s">
        <v>232</v>
      </c>
      <c r="C8265" t="s">
        <v>20</v>
      </c>
      <c r="D8265" s="7">
        <v>0.1</v>
      </c>
      <c r="E8265" s="6">
        <v>37.81</v>
      </c>
      <c r="F8265" t="s">
        <v>1579</v>
      </c>
      <c r="G8265" t="str">
        <f t="shared" si="16355"/>
        <v>DL2020047</v>
      </c>
      <c r="H8265" t="str">
        <f t="shared" si="16291"/>
        <v>06</v>
      </c>
      <c r="I8265" t="str">
        <f t="shared" si="16292"/>
        <v>Sandmusling_06_20210505_DL2020047_GreveGym</v>
      </c>
      <c r="J8265" t="str">
        <f t="shared" si="16293"/>
        <v>Sandmusling</v>
      </c>
      <c r="K8265" t="str">
        <f t="shared" si="16294"/>
        <v>eDNA</v>
      </c>
      <c r="L8265">
        <f t="shared" si="16295"/>
        <v>37.81</v>
      </c>
      <c r="M8265" t="str">
        <f t="shared" si="16296"/>
        <v/>
      </c>
      <c r="N8265" t="str">
        <f t="shared" si="16297"/>
        <v/>
      </c>
      <c r="O8265" t="str">
        <f t="shared" si="16298"/>
        <v/>
      </c>
    </row>
    <row r="8266" spans="1:24" x14ac:dyDescent="0.25">
      <c r="A8266" t="s">
        <v>234</v>
      </c>
      <c r="B8266" t="s">
        <v>235</v>
      </c>
      <c r="C8266" t="s">
        <v>13</v>
      </c>
      <c r="D8266" s="7">
        <v>0.1</v>
      </c>
      <c r="E8266" s="7">
        <v>39.619999999999997</v>
      </c>
      <c r="F8266" t="s">
        <v>1579</v>
      </c>
      <c r="G8266" t="str">
        <f t="shared" si="16355"/>
        <v>DL2020047</v>
      </c>
      <c r="H8266" t="str">
        <f t="shared" si="16291"/>
        <v>07</v>
      </c>
      <c r="I8266" t="str">
        <f t="shared" si="16292"/>
        <v>AmerikanskRibbegople_07_20210505_DL2020047_GreveGym</v>
      </c>
      <c r="J8266" t="str">
        <f t="shared" si="16293"/>
        <v>AmerikanskRibbegople</v>
      </c>
      <c r="K8266" t="str">
        <f t="shared" si="16294"/>
        <v>PosK</v>
      </c>
      <c r="L8266">
        <f t="shared" si="16295"/>
        <v>39.619999999999997</v>
      </c>
      <c r="M8266">
        <f t="shared" si="16296"/>
        <v>39.619999999999997</v>
      </c>
      <c r="N8266">
        <f t="shared" si="16297"/>
        <v>0</v>
      </c>
      <c r="O8266">
        <f t="shared" si="16298"/>
        <v>65.449999999999989</v>
      </c>
      <c r="Q8266">
        <f t="shared" ref="Q8266" si="16398">IF(L8268="No Ct",0,L8268)</f>
        <v>32.47</v>
      </c>
      <c r="R8266">
        <f t="shared" ref="R8266" si="16399">IF(L8269="No Ct",0,L8269)</f>
        <v>32.979999999999997</v>
      </c>
      <c r="S8266" t="str">
        <f t="shared" ref="S8266" si="16400">IF(AND(M8266&gt;0,N8266=0),"Valid","Invalid")</f>
        <v>Valid</v>
      </c>
      <c r="T8266" t="str">
        <f t="shared" ref="T8266" si="16401">IF(OR(Q8266&gt;1,R8266&gt;1),"Present","Absent")</f>
        <v>Present</v>
      </c>
      <c r="U8266" t="str">
        <f t="shared" ref="U8266" si="16402">IF(OR(AND(Q8266&gt;1,Q8266&lt;41),AND(R8266&gt;1,R8266&lt;41)),"Ct&lt;41","Ct&gt;41")</f>
        <v>Ct&lt;41</v>
      </c>
      <c r="V8266" t="str">
        <f>VLOOKUP(J8266,Datasæt_Analysesystemer!$C$2:$D$68,2,FALSE)</f>
        <v>Amerikansk ribbegople</v>
      </c>
      <c r="W8266" t="str">
        <f t="shared" ref="W8266" si="16403">MID(F8266,10,9)</f>
        <v>DL2020047</v>
      </c>
      <c r="X8266" t="str">
        <f t="shared" ref="X8266" si="16404">W8266&amp;"_"&amp;V8266&amp;"_"&amp;S8266&amp;"_"&amp;T8266&amp;"_"&amp;U8266</f>
        <v>DL2020047_Amerikansk ribbegople_Valid_Present_Ct&lt;41</v>
      </c>
    </row>
    <row r="8267" spans="1:24" x14ac:dyDescent="0.25">
      <c r="A8267" t="s">
        <v>236</v>
      </c>
      <c r="B8267" t="s">
        <v>237</v>
      </c>
      <c r="C8267" t="s">
        <v>16</v>
      </c>
      <c r="D8267" s="7">
        <v>0.1</v>
      </c>
      <c r="E8267" s="6" t="s">
        <v>17</v>
      </c>
      <c r="F8267" t="s">
        <v>1579</v>
      </c>
      <c r="G8267" t="str">
        <f t="shared" si="16355"/>
        <v>DL2020047</v>
      </c>
      <c r="H8267" t="str">
        <f t="shared" si="16291"/>
        <v>07</v>
      </c>
      <c r="I8267" t="str">
        <f t="shared" si="16292"/>
        <v>AmerikanskRibbegople_07_20210505_DL2020047_GreveGym</v>
      </c>
      <c r="J8267" t="str">
        <f t="shared" si="16293"/>
        <v>AmerikanskRibbegople</v>
      </c>
      <c r="K8267" t="str">
        <f t="shared" si="16294"/>
        <v>NegK</v>
      </c>
      <c r="L8267" t="str">
        <f t="shared" si="16295"/>
        <v>No Ct</v>
      </c>
      <c r="M8267" t="str">
        <f t="shared" si="16296"/>
        <v/>
      </c>
      <c r="N8267" t="str">
        <f t="shared" si="16297"/>
        <v/>
      </c>
      <c r="O8267" t="str">
        <f t="shared" si="16298"/>
        <v/>
      </c>
    </row>
    <row r="8268" spans="1:24" x14ac:dyDescent="0.25">
      <c r="A8268" t="s">
        <v>238</v>
      </c>
      <c r="B8268" t="s">
        <v>239</v>
      </c>
      <c r="C8268" t="s">
        <v>20</v>
      </c>
      <c r="D8268" s="7">
        <v>0.1</v>
      </c>
      <c r="E8268" s="6">
        <v>32.47</v>
      </c>
      <c r="F8268" t="s">
        <v>1579</v>
      </c>
      <c r="G8268" t="str">
        <f t="shared" si="16355"/>
        <v>DL2020047</v>
      </c>
      <c r="H8268" t="str">
        <f t="shared" si="16291"/>
        <v>07</v>
      </c>
      <c r="I8268" t="str">
        <f t="shared" si="16292"/>
        <v>AmerikanskRibbegople_07_20210505_DL2020047_GreveGym</v>
      </c>
      <c r="J8268" t="str">
        <f t="shared" si="16293"/>
        <v>AmerikanskRibbegople</v>
      </c>
      <c r="K8268" t="str">
        <f t="shared" si="16294"/>
        <v>eDNA</v>
      </c>
      <c r="L8268">
        <f t="shared" si="16295"/>
        <v>32.47</v>
      </c>
      <c r="M8268" t="str">
        <f t="shared" si="16296"/>
        <v/>
      </c>
      <c r="N8268" t="str">
        <f t="shared" si="16297"/>
        <v/>
      </c>
      <c r="O8268" t="str">
        <f t="shared" si="16298"/>
        <v/>
      </c>
    </row>
    <row r="8269" spans="1:24" x14ac:dyDescent="0.25">
      <c r="A8269" t="s">
        <v>240</v>
      </c>
      <c r="B8269" t="s">
        <v>239</v>
      </c>
      <c r="C8269" t="s">
        <v>20</v>
      </c>
      <c r="D8269" s="7">
        <v>0.1</v>
      </c>
      <c r="E8269" s="6">
        <v>32.979999999999997</v>
      </c>
      <c r="F8269" t="s">
        <v>1579</v>
      </c>
      <c r="G8269" t="str">
        <f t="shared" si="16355"/>
        <v>DL2020047</v>
      </c>
      <c r="H8269" t="str">
        <f t="shared" si="16291"/>
        <v>07</v>
      </c>
      <c r="I8269" t="str">
        <f t="shared" si="16292"/>
        <v>AmerikanskRibbegople_07_20210505_DL2020047_GreveGym</v>
      </c>
      <c r="J8269" t="str">
        <f t="shared" si="16293"/>
        <v>AmerikanskRibbegople</v>
      </c>
      <c r="K8269" t="str">
        <f t="shared" si="16294"/>
        <v>eDNA</v>
      </c>
      <c r="L8269">
        <f t="shared" si="16295"/>
        <v>32.979999999999997</v>
      </c>
      <c r="M8269" t="str">
        <f t="shared" si="16296"/>
        <v/>
      </c>
      <c r="N8269" t="str">
        <f t="shared" si="16297"/>
        <v/>
      </c>
      <c r="O8269" t="str">
        <f t="shared" si="16298"/>
        <v/>
      </c>
    </row>
    <row r="8270" spans="1:24" x14ac:dyDescent="0.25">
      <c r="A8270" t="s">
        <v>241</v>
      </c>
      <c r="B8270" t="s">
        <v>242</v>
      </c>
      <c r="C8270" t="s">
        <v>13</v>
      </c>
      <c r="D8270" s="7">
        <v>0.1</v>
      </c>
      <c r="E8270" s="7" t="s">
        <v>17</v>
      </c>
      <c r="F8270" t="s">
        <v>1579</v>
      </c>
      <c r="G8270" t="str">
        <f t="shared" si="16355"/>
        <v>DL2020047</v>
      </c>
      <c r="H8270" t="str">
        <f t="shared" si="16291"/>
        <v>08</v>
      </c>
      <c r="I8270" t="str">
        <f t="shared" si="16292"/>
        <v>AmerikanskRibbegople_08_20210505_DL2020047_GreveGym</v>
      </c>
      <c r="J8270" t="str">
        <f t="shared" si="16293"/>
        <v>AmerikanskRibbegople</v>
      </c>
      <c r="K8270" t="str">
        <f t="shared" si="16294"/>
        <v>PosK</v>
      </c>
      <c r="L8270" t="str">
        <f t="shared" si="16295"/>
        <v>No Ct</v>
      </c>
      <c r="M8270">
        <f t="shared" si="16296"/>
        <v>0</v>
      </c>
      <c r="N8270">
        <f t="shared" si="16297"/>
        <v>0</v>
      </c>
      <c r="O8270">
        <f t="shared" si="16298"/>
        <v>0</v>
      </c>
      <c r="Q8270">
        <f t="shared" ref="Q8270" si="16405">IF(L8272="No Ct",0,L8272)</f>
        <v>0</v>
      </c>
      <c r="R8270">
        <f t="shared" ref="R8270" si="16406">IF(L8273="No Ct",0,L8273)</f>
        <v>0</v>
      </c>
      <c r="S8270" t="str">
        <f t="shared" ref="S8270" si="16407">IF(AND(M8270&gt;0,N8270=0),"Valid","Invalid")</f>
        <v>Invalid</v>
      </c>
      <c r="T8270" t="str">
        <f t="shared" ref="T8270" si="16408">IF(OR(Q8270&gt;1,R8270&gt;1),"Present","Absent")</f>
        <v>Absent</v>
      </c>
      <c r="U8270" t="str">
        <f t="shared" ref="U8270" si="16409">IF(OR(AND(Q8270&gt;1,Q8270&lt;41),AND(R8270&gt;1,R8270&lt;41)),"Ct&lt;41","Ct&gt;41")</f>
        <v>Ct&gt;41</v>
      </c>
      <c r="V8270" t="str">
        <f>VLOOKUP(J8270,Datasæt_Analysesystemer!$C$2:$D$68,2,FALSE)</f>
        <v>Amerikansk ribbegople</v>
      </c>
      <c r="W8270" t="str">
        <f t="shared" ref="W8270" si="16410">MID(F8270,10,9)</f>
        <v>DL2020047</v>
      </c>
      <c r="X8270" t="str">
        <f t="shared" ref="X8270" si="16411">W8270&amp;"_"&amp;V8270&amp;"_"&amp;S8270&amp;"_"&amp;T8270&amp;"_"&amp;U8270</f>
        <v>DL2020047_Amerikansk ribbegople_Invalid_Absent_Ct&gt;41</v>
      </c>
    </row>
    <row r="8271" spans="1:24" x14ac:dyDescent="0.25">
      <c r="A8271" t="s">
        <v>243</v>
      </c>
      <c r="B8271" t="s">
        <v>244</v>
      </c>
      <c r="C8271" t="s">
        <v>16</v>
      </c>
      <c r="D8271" s="7">
        <v>0.1</v>
      </c>
      <c r="E8271" s="6" t="s">
        <v>17</v>
      </c>
      <c r="F8271" t="s">
        <v>1579</v>
      </c>
      <c r="G8271" t="str">
        <f t="shared" si="16355"/>
        <v>DL2020047</v>
      </c>
      <c r="H8271" t="str">
        <f t="shared" si="16291"/>
        <v>08</v>
      </c>
      <c r="I8271" t="str">
        <f t="shared" si="16292"/>
        <v>AmerikanskRibbegople_08_20210505_DL2020047_GreveGym</v>
      </c>
      <c r="J8271" t="str">
        <f t="shared" si="16293"/>
        <v>AmerikanskRibbegople</v>
      </c>
      <c r="K8271" t="str">
        <f t="shared" si="16294"/>
        <v>NegK</v>
      </c>
      <c r="L8271" t="str">
        <f t="shared" si="16295"/>
        <v>No Ct</v>
      </c>
      <c r="M8271" t="str">
        <f t="shared" si="16296"/>
        <v/>
      </c>
      <c r="N8271" t="str">
        <f t="shared" si="16297"/>
        <v/>
      </c>
      <c r="O8271" t="str">
        <f t="shared" si="16298"/>
        <v/>
      </c>
    </row>
    <row r="8272" spans="1:24" x14ac:dyDescent="0.25">
      <c r="A8272" t="s">
        <v>245</v>
      </c>
      <c r="B8272" t="s">
        <v>246</v>
      </c>
      <c r="C8272" t="s">
        <v>20</v>
      </c>
      <c r="D8272" s="7">
        <v>0.1</v>
      </c>
      <c r="E8272" s="7" t="s">
        <v>17</v>
      </c>
      <c r="F8272" t="s">
        <v>1579</v>
      </c>
      <c r="G8272" t="str">
        <f t="shared" si="16355"/>
        <v>DL2020047</v>
      </c>
      <c r="H8272" t="str">
        <f t="shared" si="16291"/>
        <v>08</v>
      </c>
      <c r="I8272" t="str">
        <f t="shared" si="16292"/>
        <v>AmerikanskRibbegople_08_20210505_DL2020047_GreveGym</v>
      </c>
      <c r="J8272" t="str">
        <f t="shared" si="16293"/>
        <v>AmerikanskRibbegople</v>
      </c>
      <c r="K8272" t="str">
        <f t="shared" si="16294"/>
        <v>eDNA</v>
      </c>
      <c r="L8272" t="str">
        <f t="shared" si="16295"/>
        <v>No Ct</v>
      </c>
      <c r="M8272" t="str">
        <f t="shared" si="16296"/>
        <v/>
      </c>
      <c r="N8272" t="str">
        <f t="shared" si="16297"/>
        <v/>
      </c>
      <c r="O8272" t="str">
        <f t="shared" si="16298"/>
        <v/>
      </c>
    </row>
    <row r="8273" spans="1:24" x14ac:dyDescent="0.25">
      <c r="A8273" t="s">
        <v>247</v>
      </c>
      <c r="B8273" t="s">
        <v>246</v>
      </c>
      <c r="C8273" t="s">
        <v>20</v>
      </c>
      <c r="D8273" s="7">
        <v>0.1</v>
      </c>
      <c r="E8273" s="7" t="s">
        <v>17</v>
      </c>
      <c r="F8273" t="s">
        <v>1579</v>
      </c>
      <c r="G8273" t="str">
        <f t="shared" si="16355"/>
        <v>DL2020047</v>
      </c>
      <c r="H8273" t="str">
        <f t="shared" si="16291"/>
        <v>08</v>
      </c>
      <c r="I8273" t="str">
        <f t="shared" si="16292"/>
        <v>AmerikanskRibbegople_08_20210505_DL2020047_GreveGym</v>
      </c>
      <c r="J8273" t="str">
        <f t="shared" si="16293"/>
        <v>AmerikanskRibbegople</v>
      </c>
      <c r="K8273" t="str">
        <f t="shared" si="16294"/>
        <v>eDNA</v>
      </c>
      <c r="L8273" t="str">
        <f t="shared" si="16295"/>
        <v>No Ct</v>
      </c>
      <c r="M8273" t="str">
        <f t="shared" si="16296"/>
        <v/>
      </c>
      <c r="N8273" t="str">
        <f t="shared" si="16297"/>
        <v/>
      </c>
      <c r="O8273" t="str">
        <f t="shared" si="16298"/>
        <v/>
      </c>
    </row>
    <row r="8274" spans="1:24" x14ac:dyDescent="0.25">
      <c r="A8274" t="s">
        <v>248</v>
      </c>
      <c r="B8274" t="s">
        <v>249</v>
      </c>
      <c r="C8274" t="s">
        <v>13</v>
      </c>
      <c r="D8274" s="7">
        <v>0.1</v>
      </c>
      <c r="E8274" s="7">
        <v>31.27</v>
      </c>
      <c r="F8274" t="s">
        <v>1579</v>
      </c>
      <c r="G8274" t="str">
        <f t="shared" si="16355"/>
        <v>DL2020047</v>
      </c>
      <c r="H8274" t="str">
        <f t="shared" ref="H8274:H8337" si="16412">LEFT(B8274,2)</f>
        <v>09</v>
      </c>
      <c r="I8274" t="str">
        <f t="shared" ref="I8274:I8337" si="16413">J8274&amp;"_"&amp;H8274&amp;"_"&amp;F8274</f>
        <v>AmerikanskHummer_09_20210505_DL2020047_GreveGym</v>
      </c>
      <c r="J8274" t="str">
        <f t="shared" ref="J8274:J8337" si="16414">MID(RIGHT(B8274,LEN(B8274)-3),1,FIND("_",RIGHT(B8274,LEN(B8274)-3))-1)</f>
        <v>AmerikanskHummer</v>
      </c>
      <c r="K8274" t="str">
        <f t="shared" ref="K8274:K8337" si="16415">TRIM(SUBSTITUTE(RIGHT(B8274,FIND(J8274,B8274)+1),"_",""))</f>
        <v>PosK</v>
      </c>
      <c r="L8274">
        <f t="shared" ref="L8274:L8337" si="16416">IFERROR(VALUE(SUBSTITUTE(E8274,".",",")),E8274)</f>
        <v>31.27</v>
      </c>
      <c r="M8274">
        <f t="shared" ref="M8274:M8337" si="16417">IF(K8274="PosK",SUMIFS(L:L,K:K,"PosK",I:I,I8274),"")</f>
        <v>31.27</v>
      </c>
      <c r="N8274">
        <f t="shared" ref="N8274:N8337" si="16418">IF(K8274="PosK",SUMIFS(L:L,K:K,"NegK",I:I,I8274),"")</f>
        <v>0</v>
      </c>
      <c r="O8274">
        <f t="shared" ref="O8274:O8337" si="16419">IF(K8274="PosK",SUMIFS(L:L,K:K,"eDNA",I:I,I8274),"")</f>
        <v>0</v>
      </c>
      <c r="Q8274">
        <f t="shared" ref="Q8274" si="16420">IF(L8276="No Ct",0,L8276)</f>
        <v>0</v>
      </c>
      <c r="R8274">
        <f t="shared" ref="R8274" si="16421">IF(L8277="No Ct",0,L8277)</f>
        <v>0</v>
      </c>
      <c r="S8274" t="str">
        <f t="shared" ref="S8274" si="16422">IF(AND(M8274&gt;0,N8274=0),"Valid","Invalid")</f>
        <v>Valid</v>
      </c>
      <c r="T8274" t="str">
        <f t="shared" ref="T8274" si="16423">IF(OR(Q8274&gt;1,R8274&gt;1),"Present","Absent")</f>
        <v>Absent</v>
      </c>
      <c r="U8274" t="str">
        <f t="shared" ref="U8274" si="16424">IF(OR(AND(Q8274&gt;1,Q8274&lt;41),AND(R8274&gt;1,R8274&lt;41)),"Ct&lt;41","Ct&gt;41")</f>
        <v>Ct&gt;41</v>
      </c>
      <c r="V8274" t="str">
        <f>VLOOKUP(J8274,Datasæt_Analysesystemer!$C$2:$D$68,2,FALSE)</f>
        <v>Amerikansk hummer</v>
      </c>
      <c r="W8274" t="str">
        <f t="shared" ref="W8274" si="16425">MID(F8274,10,9)</f>
        <v>DL2020047</v>
      </c>
      <c r="X8274" t="str">
        <f t="shared" ref="X8274" si="16426">W8274&amp;"_"&amp;V8274&amp;"_"&amp;S8274&amp;"_"&amp;T8274&amp;"_"&amp;U8274</f>
        <v>DL2020047_Amerikansk hummer_Valid_Absent_Ct&gt;41</v>
      </c>
    </row>
    <row r="8275" spans="1:24" x14ac:dyDescent="0.25">
      <c r="A8275" t="s">
        <v>250</v>
      </c>
      <c r="B8275" t="s">
        <v>251</v>
      </c>
      <c r="C8275" t="s">
        <v>16</v>
      </c>
      <c r="D8275" s="7">
        <v>0.1</v>
      </c>
      <c r="E8275" s="6" t="s">
        <v>17</v>
      </c>
      <c r="F8275" t="s">
        <v>1579</v>
      </c>
      <c r="G8275" t="str">
        <f t="shared" si="16355"/>
        <v>DL2020047</v>
      </c>
      <c r="H8275" t="str">
        <f t="shared" si="16412"/>
        <v>09</v>
      </c>
      <c r="I8275" t="str">
        <f t="shared" si="16413"/>
        <v>AmerikanskHummer_09_20210505_DL2020047_GreveGym</v>
      </c>
      <c r="J8275" t="str">
        <f t="shared" si="16414"/>
        <v>AmerikanskHummer</v>
      </c>
      <c r="K8275" t="str">
        <f t="shared" si="16415"/>
        <v>NegK</v>
      </c>
      <c r="L8275" t="str">
        <f t="shared" si="16416"/>
        <v>No Ct</v>
      </c>
      <c r="M8275" t="str">
        <f t="shared" si="16417"/>
        <v/>
      </c>
      <c r="N8275" t="str">
        <f t="shared" si="16418"/>
        <v/>
      </c>
      <c r="O8275" t="str">
        <f t="shared" si="16419"/>
        <v/>
      </c>
    </row>
    <row r="8276" spans="1:24" x14ac:dyDescent="0.25">
      <c r="A8276" t="s">
        <v>252</v>
      </c>
      <c r="B8276" t="s">
        <v>253</v>
      </c>
      <c r="C8276" t="s">
        <v>20</v>
      </c>
      <c r="D8276" s="7">
        <v>0.1</v>
      </c>
      <c r="E8276" s="6" t="s">
        <v>17</v>
      </c>
      <c r="F8276" t="s">
        <v>1579</v>
      </c>
      <c r="G8276" t="str">
        <f t="shared" si="16355"/>
        <v>DL2020047</v>
      </c>
      <c r="H8276" t="str">
        <f t="shared" si="16412"/>
        <v>09</v>
      </c>
      <c r="I8276" t="str">
        <f t="shared" si="16413"/>
        <v>AmerikanskHummer_09_20210505_DL2020047_GreveGym</v>
      </c>
      <c r="J8276" t="str">
        <f t="shared" si="16414"/>
        <v>AmerikanskHummer</v>
      </c>
      <c r="K8276" t="str">
        <f t="shared" si="16415"/>
        <v>eDNA</v>
      </c>
      <c r="L8276" t="str">
        <f t="shared" si="16416"/>
        <v>No Ct</v>
      </c>
      <c r="M8276" t="str">
        <f t="shared" si="16417"/>
        <v/>
      </c>
      <c r="N8276" t="str">
        <f t="shared" si="16418"/>
        <v/>
      </c>
      <c r="O8276" t="str">
        <f t="shared" si="16419"/>
        <v/>
      </c>
    </row>
    <row r="8277" spans="1:24" x14ac:dyDescent="0.25">
      <c r="A8277" t="s">
        <v>254</v>
      </c>
      <c r="B8277" t="s">
        <v>253</v>
      </c>
      <c r="C8277" t="s">
        <v>20</v>
      </c>
      <c r="D8277" s="7">
        <v>0.1</v>
      </c>
      <c r="E8277" s="6" t="s">
        <v>17</v>
      </c>
      <c r="F8277" t="s">
        <v>1579</v>
      </c>
      <c r="G8277" t="str">
        <f t="shared" si="16355"/>
        <v>DL2020047</v>
      </c>
      <c r="H8277" t="str">
        <f t="shared" si="16412"/>
        <v>09</v>
      </c>
      <c r="I8277" t="str">
        <f t="shared" si="16413"/>
        <v>AmerikanskHummer_09_20210505_DL2020047_GreveGym</v>
      </c>
      <c r="J8277" t="str">
        <f t="shared" si="16414"/>
        <v>AmerikanskHummer</v>
      </c>
      <c r="K8277" t="str">
        <f t="shared" si="16415"/>
        <v>eDNA</v>
      </c>
      <c r="L8277" t="str">
        <f t="shared" si="16416"/>
        <v>No Ct</v>
      </c>
      <c r="M8277" t="str">
        <f t="shared" si="16417"/>
        <v/>
      </c>
      <c r="N8277" t="str">
        <f t="shared" si="16418"/>
        <v/>
      </c>
      <c r="O8277" t="str">
        <f t="shared" si="16419"/>
        <v/>
      </c>
    </row>
    <row r="8278" spans="1:24" x14ac:dyDescent="0.25">
      <c r="A8278" t="s">
        <v>255</v>
      </c>
      <c r="B8278" t="s">
        <v>256</v>
      </c>
      <c r="C8278" t="s">
        <v>13</v>
      </c>
      <c r="D8278" s="7">
        <v>0.1</v>
      </c>
      <c r="E8278" s="6" t="s">
        <v>17</v>
      </c>
      <c r="F8278" t="s">
        <v>1579</v>
      </c>
      <c r="G8278" t="str">
        <f t="shared" si="16355"/>
        <v>DL2020047</v>
      </c>
      <c r="H8278" t="str">
        <f t="shared" si="16412"/>
        <v>10</v>
      </c>
      <c r="I8278" t="str">
        <f t="shared" si="16413"/>
        <v>AmerikanskHummer_10_20210505_DL2020047_GreveGym</v>
      </c>
      <c r="J8278" t="str">
        <f t="shared" si="16414"/>
        <v>AmerikanskHummer</v>
      </c>
      <c r="K8278" t="str">
        <f t="shared" si="16415"/>
        <v>PosK</v>
      </c>
      <c r="L8278" t="str">
        <f t="shared" si="16416"/>
        <v>No Ct</v>
      </c>
      <c r="M8278">
        <f t="shared" si="16417"/>
        <v>0</v>
      </c>
      <c r="N8278">
        <f t="shared" si="16418"/>
        <v>0</v>
      </c>
      <c r="O8278">
        <f t="shared" si="16419"/>
        <v>0</v>
      </c>
      <c r="Q8278">
        <f t="shared" ref="Q8278" si="16427">IF(L8280="No Ct",0,L8280)</f>
        <v>0</v>
      </c>
      <c r="R8278">
        <f t="shared" ref="R8278" si="16428">IF(L8281="No Ct",0,L8281)</f>
        <v>0</v>
      </c>
      <c r="S8278" t="str">
        <f t="shared" ref="S8278" si="16429">IF(AND(M8278&gt;0,N8278=0),"Valid","Invalid")</f>
        <v>Invalid</v>
      </c>
      <c r="T8278" t="str">
        <f t="shared" ref="T8278" si="16430">IF(OR(Q8278&gt;1,R8278&gt;1),"Present","Absent")</f>
        <v>Absent</v>
      </c>
      <c r="U8278" t="str">
        <f t="shared" ref="U8278" si="16431">IF(OR(AND(Q8278&gt;1,Q8278&lt;41),AND(R8278&gt;1,R8278&lt;41)),"Ct&lt;41","Ct&gt;41")</f>
        <v>Ct&gt;41</v>
      </c>
      <c r="V8278" t="str">
        <f>VLOOKUP(J8278,Datasæt_Analysesystemer!$C$2:$D$68,2,FALSE)</f>
        <v>Amerikansk hummer</v>
      </c>
      <c r="W8278" t="str">
        <f t="shared" ref="W8278" si="16432">MID(F8278,10,9)</f>
        <v>DL2020047</v>
      </c>
      <c r="X8278" t="str">
        <f t="shared" ref="X8278" si="16433">W8278&amp;"_"&amp;V8278&amp;"_"&amp;S8278&amp;"_"&amp;T8278&amp;"_"&amp;U8278</f>
        <v>DL2020047_Amerikansk hummer_Invalid_Absent_Ct&gt;41</v>
      </c>
    </row>
    <row r="8279" spans="1:24" x14ac:dyDescent="0.25">
      <c r="A8279" t="s">
        <v>257</v>
      </c>
      <c r="B8279" t="s">
        <v>258</v>
      </c>
      <c r="C8279" t="s">
        <v>16</v>
      </c>
      <c r="D8279" s="7">
        <v>0.1</v>
      </c>
      <c r="E8279" s="6" t="s">
        <v>17</v>
      </c>
      <c r="F8279" t="s">
        <v>1579</v>
      </c>
      <c r="G8279" t="str">
        <f t="shared" si="16355"/>
        <v>DL2020047</v>
      </c>
      <c r="H8279" t="str">
        <f t="shared" si="16412"/>
        <v>10</v>
      </c>
      <c r="I8279" t="str">
        <f t="shared" si="16413"/>
        <v>AmerikanskHummer_10_20210505_DL2020047_GreveGym</v>
      </c>
      <c r="J8279" t="str">
        <f t="shared" si="16414"/>
        <v>AmerikanskHummer</v>
      </c>
      <c r="K8279" t="str">
        <f t="shared" si="16415"/>
        <v>NegK</v>
      </c>
      <c r="L8279" t="str">
        <f t="shared" si="16416"/>
        <v>No Ct</v>
      </c>
      <c r="M8279" t="str">
        <f t="shared" si="16417"/>
        <v/>
      </c>
      <c r="N8279" t="str">
        <f t="shared" si="16418"/>
        <v/>
      </c>
      <c r="O8279" t="str">
        <f t="shared" si="16419"/>
        <v/>
      </c>
    </row>
    <row r="8280" spans="1:24" x14ac:dyDescent="0.25">
      <c r="A8280" t="s">
        <v>259</v>
      </c>
      <c r="B8280" t="s">
        <v>260</v>
      </c>
      <c r="C8280" t="s">
        <v>20</v>
      </c>
      <c r="D8280" s="7">
        <v>0.1</v>
      </c>
      <c r="E8280" s="6" t="s">
        <v>17</v>
      </c>
      <c r="F8280" t="s">
        <v>1579</v>
      </c>
      <c r="G8280" t="str">
        <f t="shared" si="16355"/>
        <v>DL2020047</v>
      </c>
      <c r="H8280" t="str">
        <f t="shared" si="16412"/>
        <v>10</v>
      </c>
      <c r="I8280" t="str">
        <f t="shared" si="16413"/>
        <v>AmerikanskHummer_10_20210505_DL2020047_GreveGym</v>
      </c>
      <c r="J8280" t="str">
        <f t="shared" si="16414"/>
        <v>AmerikanskHummer</v>
      </c>
      <c r="K8280" t="str">
        <f t="shared" si="16415"/>
        <v>eDNA</v>
      </c>
      <c r="L8280" t="str">
        <f t="shared" si="16416"/>
        <v>No Ct</v>
      </c>
      <c r="M8280" t="str">
        <f t="shared" si="16417"/>
        <v/>
      </c>
      <c r="N8280" t="str">
        <f t="shared" si="16418"/>
        <v/>
      </c>
      <c r="O8280" t="str">
        <f t="shared" si="16419"/>
        <v/>
      </c>
    </row>
    <row r="8281" spans="1:24" x14ac:dyDescent="0.25">
      <c r="A8281" t="s">
        <v>261</v>
      </c>
      <c r="B8281" t="s">
        <v>260</v>
      </c>
      <c r="C8281" t="s">
        <v>20</v>
      </c>
      <c r="D8281" s="7">
        <v>0.1</v>
      </c>
      <c r="E8281" s="6" t="s">
        <v>17</v>
      </c>
      <c r="F8281" t="s">
        <v>1579</v>
      </c>
      <c r="G8281" t="str">
        <f t="shared" si="16355"/>
        <v>DL2020047</v>
      </c>
      <c r="H8281" t="str">
        <f t="shared" si="16412"/>
        <v>10</v>
      </c>
      <c r="I8281" t="str">
        <f t="shared" si="16413"/>
        <v>AmerikanskHummer_10_20210505_DL2020047_GreveGym</v>
      </c>
      <c r="J8281" t="str">
        <f t="shared" si="16414"/>
        <v>AmerikanskHummer</v>
      </c>
      <c r="K8281" t="str">
        <f t="shared" si="16415"/>
        <v>eDNA</v>
      </c>
      <c r="L8281" t="str">
        <f t="shared" si="16416"/>
        <v>No Ct</v>
      </c>
      <c r="M8281" t="str">
        <f t="shared" si="16417"/>
        <v/>
      </c>
      <c r="N8281" t="str">
        <f t="shared" si="16418"/>
        <v/>
      </c>
      <c r="O8281" t="str">
        <f t="shared" si="16419"/>
        <v/>
      </c>
    </row>
    <row r="8282" spans="1:24" x14ac:dyDescent="0.25">
      <c r="A8282" t="s">
        <v>262</v>
      </c>
      <c r="B8282" t="s">
        <v>1474</v>
      </c>
      <c r="C8282" t="s">
        <v>13</v>
      </c>
      <c r="D8282" s="7">
        <v>0.1</v>
      </c>
      <c r="E8282" s="7">
        <v>34.6</v>
      </c>
      <c r="F8282" t="s">
        <v>1579</v>
      </c>
      <c r="G8282" t="str">
        <f t="shared" si="16355"/>
        <v>DL2020047</v>
      </c>
      <c r="H8282" t="str">
        <f t="shared" si="16412"/>
        <v>11</v>
      </c>
      <c r="I8282" t="str">
        <f t="shared" si="16413"/>
        <v>Kamjatkakrabbe_11_20210505_DL2020047_GreveGym</v>
      </c>
      <c r="J8282" t="str">
        <f t="shared" si="16414"/>
        <v>Kamjatkakrabbe</v>
      </c>
      <c r="K8282" t="str">
        <f t="shared" si="16415"/>
        <v>PosK</v>
      </c>
      <c r="L8282">
        <f t="shared" si="16416"/>
        <v>34.6</v>
      </c>
      <c r="M8282">
        <f t="shared" si="16417"/>
        <v>34.6</v>
      </c>
      <c r="N8282">
        <f t="shared" si="16418"/>
        <v>0</v>
      </c>
      <c r="O8282">
        <f t="shared" si="16419"/>
        <v>0</v>
      </c>
      <c r="Q8282">
        <f t="shared" ref="Q8282" si="16434">IF(L8284="No Ct",0,L8284)</f>
        <v>0</v>
      </c>
      <c r="R8282">
        <f t="shared" ref="R8282" si="16435">IF(L8285="No Ct",0,L8285)</f>
        <v>0</v>
      </c>
      <c r="S8282" t="str">
        <f t="shared" ref="S8282" si="16436">IF(AND(M8282&gt;0,N8282=0),"Valid","Invalid")</f>
        <v>Valid</v>
      </c>
      <c r="T8282" t="str">
        <f t="shared" ref="T8282" si="16437">IF(OR(Q8282&gt;1,R8282&gt;1),"Present","Absent")</f>
        <v>Absent</v>
      </c>
      <c r="U8282" t="str">
        <f t="shared" ref="U8282" si="16438">IF(OR(AND(Q8282&gt;1,Q8282&lt;41),AND(R8282&gt;1,R8282&lt;41)),"Ct&lt;41","Ct&gt;41")</f>
        <v>Ct&gt;41</v>
      </c>
      <c r="V8282" t="str">
        <f>VLOOKUP(J8282,Datasæt_Analysesystemer!$C$2:$D$68,2,FALSE)</f>
        <v>Kamtjatkakrabbe</v>
      </c>
      <c r="W8282" t="str">
        <f t="shared" ref="W8282" si="16439">MID(F8282,10,9)</f>
        <v>DL2020047</v>
      </c>
      <c r="X8282" t="str">
        <f t="shared" ref="X8282" si="16440">W8282&amp;"_"&amp;V8282&amp;"_"&amp;S8282&amp;"_"&amp;T8282&amp;"_"&amp;U8282</f>
        <v>DL2020047_Kamtjatkakrabbe_Valid_Absent_Ct&gt;41</v>
      </c>
    </row>
    <row r="8283" spans="1:24" x14ac:dyDescent="0.25">
      <c r="A8283" t="s">
        <v>264</v>
      </c>
      <c r="B8283" t="s">
        <v>1475</v>
      </c>
      <c r="C8283" t="s">
        <v>16</v>
      </c>
      <c r="D8283" s="7">
        <v>0.1</v>
      </c>
      <c r="E8283" s="6" t="s">
        <v>17</v>
      </c>
      <c r="F8283" t="s">
        <v>1579</v>
      </c>
      <c r="G8283" t="str">
        <f t="shared" si="16355"/>
        <v>DL2020047</v>
      </c>
      <c r="H8283" t="str">
        <f t="shared" si="16412"/>
        <v>11</v>
      </c>
      <c r="I8283" t="str">
        <f t="shared" si="16413"/>
        <v>Kamjatkakrabbe_11_20210505_DL2020047_GreveGym</v>
      </c>
      <c r="J8283" t="str">
        <f t="shared" si="16414"/>
        <v>Kamjatkakrabbe</v>
      </c>
      <c r="K8283" t="str">
        <f t="shared" si="16415"/>
        <v>NegK</v>
      </c>
      <c r="L8283" t="str">
        <f t="shared" si="16416"/>
        <v>No Ct</v>
      </c>
      <c r="M8283" t="str">
        <f t="shared" si="16417"/>
        <v/>
      </c>
      <c r="N8283" t="str">
        <f t="shared" si="16418"/>
        <v/>
      </c>
      <c r="O8283" t="str">
        <f t="shared" si="16419"/>
        <v/>
      </c>
    </row>
    <row r="8284" spans="1:24" x14ac:dyDescent="0.25">
      <c r="A8284" t="s">
        <v>266</v>
      </c>
      <c r="B8284" t="s">
        <v>1476</v>
      </c>
      <c r="C8284" t="s">
        <v>20</v>
      </c>
      <c r="D8284" s="7">
        <v>0.1</v>
      </c>
      <c r="E8284" s="6" t="s">
        <v>17</v>
      </c>
      <c r="F8284" t="s">
        <v>1579</v>
      </c>
      <c r="G8284" t="str">
        <f t="shared" si="16355"/>
        <v>DL2020047</v>
      </c>
      <c r="H8284" t="str">
        <f t="shared" si="16412"/>
        <v>11</v>
      </c>
      <c r="I8284" t="str">
        <f t="shared" si="16413"/>
        <v>Kamjatkakrabbe_11_20210505_DL2020047_GreveGym</v>
      </c>
      <c r="J8284" t="str">
        <f t="shared" si="16414"/>
        <v>Kamjatkakrabbe</v>
      </c>
      <c r="K8284" t="str">
        <f t="shared" si="16415"/>
        <v>eDNA</v>
      </c>
      <c r="L8284" t="str">
        <f t="shared" si="16416"/>
        <v>No Ct</v>
      </c>
      <c r="M8284" t="str">
        <f t="shared" si="16417"/>
        <v/>
      </c>
      <c r="N8284" t="str">
        <f t="shared" si="16418"/>
        <v/>
      </c>
      <c r="O8284" t="str">
        <f t="shared" si="16419"/>
        <v/>
      </c>
    </row>
    <row r="8285" spans="1:24" x14ac:dyDescent="0.25">
      <c r="A8285" t="s">
        <v>268</v>
      </c>
      <c r="B8285" t="s">
        <v>1476</v>
      </c>
      <c r="C8285" t="s">
        <v>20</v>
      </c>
      <c r="D8285" s="7">
        <v>0.1</v>
      </c>
      <c r="E8285" s="6" t="s">
        <v>17</v>
      </c>
      <c r="F8285" t="s">
        <v>1579</v>
      </c>
      <c r="G8285" t="str">
        <f t="shared" si="16355"/>
        <v>DL2020047</v>
      </c>
      <c r="H8285" t="str">
        <f t="shared" si="16412"/>
        <v>11</v>
      </c>
      <c r="I8285" t="str">
        <f t="shared" si="16413"/>
        <v>Kamjatkakrabbe_11_20210505_DL2020047_GreveGym</v>
      </c>
      <c r="J8285" t="str">
        <f t="shared" si="16414"/>
        <v>Kamjatkakrabbe</v>
      </c>
      <c r="K8285" t="str">
        <f t="shared" si="16415"/>
        <v>eDNA</v>
      </c>
      <c r="L8285" t="str">
        <f t="shared" si="16416"/>
        <v>No Ct</v>
      </c>
      <c r="M8285" t="str">
        <f t="shared" si="16417"/>
        <v/>
      </c>
      <c r="N8285" t="str">
        <f t="shared" si="16418"/>
        <v/>
      </c>
      <c r="O8285" t="str">
        <f t="shared" si="16419"/>
        <v/>
      </c>
    </row>
    <row r="8286" spans="1:24" x14ac:dyDescent="0.25">
      <c r="A8286" t="s">
        <v>269</v>
      </c>
      <c r="B8286" t="s">
        <v>1477</v>
      </c>
      <c r="C8286" t="s">
        <v>13</v>
      </c>
      <c r="D8286" s="7">
        <v>0.1</v>
      </c>
      <c r="E8286" s="7">
        <v>35.770000000000003</v>
      </c>
      <c r="F8286" t="s">
        <v>1579</v>
      </c>
      <c r="G8286" t="str">
        <f t="shared" si="16355"/>
        <v>DL2020047</v>
      </c>
      <c r="H8286" t="str">
        <f t="shared" si="16412"/>
        <v>12</v>
      </c>
      <c r="I8286" t="str">
        <f t="shared" si="16413"/>
        <v>Kamjatkakrabbe_12_20210505_DL2020047_GreveGym</v>
      </c>
      <c r="J8286" t="str">
        <f t="shared" si="16414"/>
        <v>Kamjatkakrabbe</v>
      </c>
      <c r="K8286" t="str">
        <f t="shared" si="16415"/>
        <v>PosK</v>
      </c>
      <c r="L8286">
        <f t="shared" si="16416"/>
        <v>35.770000000000003</v>
      </c>
      <c r="M8286">
        <f t="shared" si="16417"/>
        <v>35.770000000000003</v>
      </c>
      <c r="N8286">
        <f t="shared" si="16418"/>
        <v>0</v>
      </c>
      <c r="O8286">
        <f t="shared" si="16419"/>
        <v>0</v>
      </c>
      <c r="Q8286">
        <f t="shared" ref="Q8286" si="16441">IF(L8288="No Ct",0,L8288)</f>
        <v>0</v>
      </c>
      <c r="R8286">
        <f t="shared" ref="R8286" si="16442">IF(L8289="No Ct",0,L8289)</f>
        <v>0</v>
      </c>
      <c r="S8286" t="str">
        <f t="shared" ref="S8286" si="16443">IF(AND(M8286&gt;0,N8286=0),"Valid","Invalid")</f>
        <v>Valid</v>
      </c>
      <c r="T8286" t="str">
        <f t="shared" ref="T8286" si="16444">IF(OR(Q8286&gt;1,R8286&gt;1),"Present","Absent")</f>
        <v>Absent</v>
      </c>
      <c r="U8286" t="str">
        <f t="shared" ref="U8286" si="16445">IF(OR(AND(Q8286&gt;1,Q8286&lt;41),AND(R8286&gt;1,R8286&lt;41)),"Ct&lt;41","Ct&gt;41")</f>
        <v>Ct&gt;41</v>
      </c>
      <c r="V8286" t="str">
        <f>VLOOKUP(J8286,Datasæt_Analysesystemer!$C$2:$D$68,2,FALSE)</f>
        <v>Kamtjatkakrabbe</v>
      </c>
      <c r="W8286" t="str">
        <f t="shared" ref="W8286" si="16446">MID(F8286,10,9)</f>
        <v>DL2020047</v>
      </c>
      <c r="X8286" t="str">
        <f t="shared" ref="X8286" si="16447">W8286&amp;"_"&amp;V8286&amp;"_"&amp;S8286&amp;"_"&amp;T8286&amp;"_"&amp;U8286</f>
        <v>DL2020047_Kamtjatkakrabbe_Valid_Absent_Ct&gt;41</v>
      </c>
    </row>
    <row r="8287" spans="1:24" x14ac:dyDescent="0.25">
      <c r="A8287" t="s">
        <v>271</v>
      </c>
      <c r="B8287" t="s">
        <v>1478</v>
      </c>
      <c r="C8287" t="s">
        <v>16</v>
      </c>
      <c r="D8287" s="7">
        <v>0.1</v>
      </c>
      <c r="E8287" s="6" t="s">
        <v>17</v>
      </c>
      <c r="F8287" t="s">
        <v>1579</v>
      </c>
      <c r="G8287" t="str">
        <f t="shared" si="16355"/>
        <v>DL2020047</v>
      </c>
      <c r="H8287" t="str">
        <f t="shared" si="16412"/>
        <v>12</v>
      </c>
      <c r="I8287" t="str">
        <f t="shared" si="16413"/>
        <v>Kamjatkakrabbe_12_20210505_DL2020047_GreveGym</v>
      </c>
      <c r="J8287" t="str">
        <f t="shared" si="16414"/>
        <v>Kamjatkakrabbe</v>
      </c>
      <c r="K8287" t="str">
        <f t="shared" si="16415"/>
        <v>NegK</v>
      </c>
      <c r="L8287" t="str">
        <f t="shared" si="16416"/>
        <v>No Ct</v>
      </c>
      <c r="M8287" t="str">
        <f t="shared" si="16417"/>
        <v/>
      </c>
      <c r="N8287" t="str">
        <f t="shared" si="16418"/>
        <v/>
      </c>
      <c r="O8287" t="str">
        <f t="shared" si="16419"/>
        <v/>
      </c>
    </row>
    <row r="8288" spans="1:24" x14ac:dyDescent="0.25">
      <c r="A8288" t="s">
        <v>273</v>
      </c>
      <c r="B8288" t="s">
        <v>1479</v>
      </c>
      <c r="C8288" t="s">
        <v>20</v>
      </c>
      <c r="D8288" s="7">
        <v>0.1</v>
      </c>
      <c r="E8288" s="6" t="s">
        <v>17</v>
      </c>
      <c r="F8288" t="s">
        <v>1579</v>
      </c>
      <c r="G8288" t="str">
        <f t="shared" si="16355"/>
        <v>DL2020047</v>
      </c>
      <c r="H8288" t="str">
        <f t="shared" si="16412"/>
        <v>12</v>
      </c>
      <c r="I8288" t="str">
        <f t="shared" si="16413"/>
        <v>Kamjatkakrabbe_12_20210505_DL2020047_GreveGym</v>
      </c>
      <c r="J8288" t="str">
        <f t="shared" si="16414"/>
        <v>Kamjatkakrabbe</v>
      </c>
      <c r="K8288" t="str">
        <f t="shared" si="16415"/>
        <v>eDNA</v>
      </c>
      <c r="L8288" t="str">
        <f t="shared" si="16416"/>
        <v>No Ct</v>
      </c>
      <c r="M8288" t="str">
        <f t="shared" si="16417"/>
        <v/>
      </c>
      <c r="N8288" t="str">
        <f t="shared" si="16418"/>
        <v/>
      </c>
      <c r="O8288" t="str">
        <f t="shared" si="16419"/>
        <v/>
      </c>
    </row>
    <row r="8289" spans="1:24" x14ac:dyDescent="0.25">
      <c r="A8289" t="s">
        <v>275</v>
      </c>
      <c r="B8289" t="s">
        <v>1479</v>
      </c>
      <c r="C8289" t="s">
        <v>20</v>
      </c>
      <c r="D8289" s="7">
        <v>0.1</v>
      </c>
      <c r="E8289" s="6" t="s">
        <v>17</v>
      </c>
      <c r="F8289" t="s">
        <v>1579</v>
      </c>
      <c r="G8289" t="str">
        <f t="shared" si="16355"/>
        <v>DL2020047</v>
      </c>
      <c r="H8289" t="str">
        <f t="shared" si="16412"/>
        <v>12</v>
      </c>
      <c r="I8289" t="str">
        <f t="shared" si="16413"/>
        <v>Kamjatkakrabbe_12_20210505_DL2020047_GreveGym</v>
      </c>
      <c r="J8289" t="str">
        <f t="shared" si="16414"/>
        <v>Kamjatkakrabbe</v>
      </c>
      <c r="K8289" t="str">
        <f t="shared" si="16415"/>
        <v>eDNA</v>
      </c>
      <c r="L8289" t="str">
        <f t="shared" si="16416"/>
        <v>No Ct</v>
      </c>
      <c r="M8289" t="str">
        <f t="shared" si="16417"/>
        <v/>
      </c>
      <c r="N8289" t="str">
        <f t="shared" si="16418"/>
        <v/>
      </c>
      <c r="O8289" t="str">
        <f t="shared" si="16419"/>
        <v/>
      </c>
    </row>
    <row r="8290" spans="1:24" x14ac:dyDescent="0.25">
      <c r="A8290" t="s">
        <v>276</v>
      </c>
      <c r="B8290" t="s">
        <v>1480</v>
      </c>
      <c r="C8290" t="s">
        <v>13</v>
      </c>
      <c r="D8290" s="7">
        <v>0.1</v>
      </c>
      <c r="E8290" s="7">
        <v>34.909999999999997</v>
      </c>
      <c r="F8290" t="s">
        <v>1579</v>
      </c>
      <c r="G8290" t="str">
        <f t="shared" si="16355"/>
        <v>DL2020047</v>
      </c>
      <c r="H8290" t="str">
        <f t="shared" si="16412"/>
        <v>13</v>
      </c>
      <c r="I8290" t="str">
        <f t="shared" si="16413"/>
        <v>KinesiskUldhaandskrabbe_13_20210505_DL2020047_GreveGym</v>
      </c>
      <c r="J8290" t="str">
        <f t="shared" si="16414"/>
        <v>KinesiskUldhaandskrabbe</v>
      </c>
      <c r="K8290" t="str">
        <f t="shared" si="16415"/>
        <v>PosK</v>
      </c>
      <c r="L8290">
        <f t="shared" si="16416"/>
        <v>34.909999999999997</v>
      </c>
      <c r="M8290">
        <f t="shared" si="16417"/>
        <v>34.909999999999997</v>
      </c>
      <c r="N8290">
        <f t="shared" si="16418"/>
        <v>0</v>
      </c>
      <c r="O8290">
        <f t="shared" si="16419"/>
        <v>0</v>
      </c>
      <c r="Q8290">
        <f t="shared" ref="Q8290" si="16448">IF(L8292="No Ct",0,L8292)</f>
        <v>0</v>
      </c>
      <c r="R8290">
        <f t="shared" ref="R8290" si="16449">IF(L8293="No Ct",0,L8293)</f>
        <v>0</v>
      </c>
      <c r="S8290" t="str">
        <f t="shared" ref="S8290" si="16450">IF(AND(M8290&gt;0,N8290=0),"Valid","Invalid")</f>
        <v>Valid</v>
      </c>
      <c r="T8290" t="str">
        <f t="shared" ref="T8290" si="16451">IF(OR(Q8290&gt;1,R8290&gt;1),"Present","Absent")</f>
        <v>Absent</v>
      </c>
      <c r="U8290" t="str">
        <f t="shared" ref="U8290" si="16452">IF(OR(AND(Q8290&gt;1,Q8290&lt;41),AND(R8290&gt;1,R8290&lt;41)),"Ct&lt;41","Ct&gt;41")</f>
        <v>Ct&gt;41</v>
      </c>
      <c r="V8290" t="str">
        <f>VLOOKUP(J8290,Datasæt_Analysesystemer!$C$2:$D$68,2,FALSE)</f>
        <v>Kinesisk uldhåndskrabbe</v>
      </c>
      <c r="W8290" t="str">
        <f t="shared" ref="W8290" si="16453">MID(F8290,10,9)</f>
        <v>DL2020047</v>
      </c>
      <c r="X8290" t="str">
        <f t="shared" ref="X8290" si="16454">W8290&amp;"_"&amp;V8290&amp;"_"&amp;S8290&amp;"_"&amp;T8290&amp;"_"&amp;U8290</f>
        <v>DL2020047_Kinesisk uldhåndskrabbe_Valid_Absent_Ct&gt;41</v>
      </c>
    </row>
    <row r="8291" spans="1:24" x14ac:dyDescent="0.25">
      <c r="A8291" t="s">
        <v>278</v>
      </c>
      <c r="B8291" t="s">
        <v>1481</v>
      </c>
      <c r="C8291" t="s">
        <v>16</v>
      </c>
      <c r="D8291" s="7">
        <v>0.1</v>
      </c>
      <c r="E8291" s="6" t="s">
        <v>17</v>
      </c>
      <c r="F8291" t="s">
        <v>1579</v>
      </c>
      <c r="G8291" t="str">
        <f t="shared" si="16355"/>
        <v>DL2020047</v>
      </c>
      <c r="H8291" t="str">
        <f t="shared" si="16412"/>
        <v>13</v>
      </c>
      <c r="I8291" t="str">
        <f t="shared" si="16413"/>
        <v>KinesiskUldhaandskrabbe_13_20210505_DL2020047_GreveGym</v>
      </c>
      <c r="J8291" t="str">
        <f t="shared" si="16414"/>
        <v>KinesiskUldhaandskrabbe</v>
      </c>
      <c r="K8291" t="str">
        <f t="shared" si="16415"/>
        <v>NegK</v>
      </c>
      <c r="L8291" t="str">
        <f t="shared" si="16416"/>
        <v>No Ct</v>
      </c>
      <c r="M8291" t="str">
        <f t="shared" si="16417"/>
        <v/>
      </c>
      <c r="N8291" t="str">
        <f t="shared" si="16418"/>
        <v/>
      </c>
      <c r="O8291" t="str">
        <f t="shared" si="16419"/>
        <v/>
      </c>
    </row>
    <row r="8292" spans="1:24" x14ac:dyDescent="0.25">
      <c r="A8292" t="s">
        <v>280</v>
      </c>
      <c r="B8292" t="s">
        <v>1482</v>
      </c>
      <c r="C8292" t="s">
        <v>20</v>
      </c>
      <c r="D8292" s="7">
        <v>0.1</v>
      </c>
      <c r="E8292" s="6" t="s">
        <v>17</v>
      </c>
      <c r="F8292" t="s">
        <v>1579</v>
      </c>
      <c r="G8292" t="str">
        <f t="shared" si="16355"/>
        <v>DL2020047</v>
      </c>
      <c r="H8292" t="str">
        <f t="shared" si="16412"/>
        <v>13</v>
      </c>
      <c r="I8292" t="str">
        <f t="shared" si="16413"/>
        <v>KinesiskUldhaandskrabbe_13_20210505_DL2020047_GreveGym</v>
      </c>
      <c r="J8292" t="str">
        <f t="shared" si="16414"/>
        <v>KinesiskUldhaandskrabbe</v>
      </c>
      <c r="K8292" t="str">
        <f t="shared" si="16415"/>
        <v>eDNA</v>
      </c>
      <c r="L8292" t="str">
        <f t="shared" si="16416"/>
        <v>No Ct</v>
      </c>
      <c r="M8292" t="str">
        <f t="shared" si="16417"/>
        <v/>
      </c>
      <c r="N8292" t="str">
        <f t="shared" si="16418"/>
        <v/>
      </c>
      <c r="O8292" t="str">
        <f t="shared" si="16419"/>
        <v/>
      </c>
    </row>
    <row r="8293" spans="1:24" x14ac:dyDescent="0.25">
      <c r="A8293" t="s">
        <v>282</v>
      </c>
      <c r="B8293" t="s">
        <v>1482</v>
      </c>
      <c r="C8293" t="s">
        <v>20</v>
      </c>
      <c r="D8293" s="7">
        <v>0.1</v>
      </c>
      <c r="E8293" s="6" t="s">
        <v>17</v>
      </c>
      <c r="F8293" t="s">
        <v>1579</v>
      </c>
      <c r="G8293" t="str">
        <f t="shared" si="16355"/>
        <v>DL2020047</v>
      </c>
      <c r="H8293" t="str">
        <f t="shared" si="16412"/>
        <v>13</v>
      </c>
      <c r="I8293" t="str">
        <f t="shared" si="16413"/>
        <v>KinesiskUldhaandskrabbe_13_20210505_DL2020047_GreveGym</v>
      </c>
      <c r="J8293" t="str">
        <f t="shared" si="16414"/>
        <v>KinesiskUldhaandskrabbe</v>
      </c>
      <c r="K8293" t="str">
        <f t="shared" si="16415"/>
        <v>eDNA</v>
      </c>
      <c r="L8293" t="str">
        <f t="shared" si="16416"/>
        <v>No Ct</v>
      </c>
      <c r="M8293" t="str">
        <f t="shared" si="16417"/>
        <v/>
      </c>
      <c r="N8293" t="str">
        <f t="shared" si="16418"/>
        <v/>
      </c>
      <c r="O8293" t="str">
        <f t="shared" si="16419"/>
        <v/>
      </c>
    </row>
    <row r="8294" spans="1:24" x14ac:dyDescent="0.25">
      <c r="A8294" t="s">
        <v>283</v>
      </c>
      <c r="B8294" t="s">
        <v>1483</v>
      </c>
      <c r="C8294" t="s">
        <v>13</v>
      </c>
      <c r="D8294" s="7">
        <v>0.1</v>
      </c>
      <c r="E8294" s="6">
        <v>39.93</v>
      </c>
      <c r="F8294" t="s">
        <v>1579</v>
      </c>
      <c r="G8294" t="str">
        <f t="shared" si="16355"/>
        <v>DL2020047</v>
      </c>
      <c r="H8294" t="str">
        <f t="shared" si="16412"/>
        <v>14</v>
      </c>
      <c r="I8294" t="str">
        <f t="shared" si="16413"/>
        <v>KinesiskUldhaandskrabbe_14_20210505_DL2020047_GreveGym</v>
      </c>
      <c r="J8294" t="str">
        <f t="shared" si="16414"/>
        <v>KinesiskUldhaandskrabbe</v>
      </c>
      <c r="K8294" t="str">
        <f t="shared" si="16415"/>
        <v>PosK</v>
      </c>
      <c r="L8294">
        <f t="shared" si="16416"/>
        <v>39.93</v>
      </c>
      <c r="M8294">
        <f t="shared" si="16417"/>
        <v>39.93</v>
      </c>
      <c r="N8294">
        <f t="shared" si="16418"/>
        <v>0</v>
      </c>
      <c r="O8294">
        <f t="shared" si="16419"/>
        <v>0</v>
      </c>
      <c r="Q8294">
        <f t="shared" ref="Q8294" si="16455">IF(L8296="No Ct",0,L8296)</f>
        <v>0</v>
      </c>
      <c r="R8294">
        <f t="shared" ref="R8294" si="16456">IF(L8297="No Ct",0,L8297)</f>
        <v>0</v>
      </c>
      <c r="S8294" t="str">
        <f t="shared" ref="S8294" si="16457">IF(AND(M8294&gt;0,N8294=0),"Valid","Invalid")</f>
        <v>Valid</v>
      </c>
      <c r="T8294" t="str">
        <f t="shared" ref="T8294" si="16458">IF(OR(Q8294&gt;1,R8294&gt;1),"Present","Absent")</f>
        <v>Absent</v>
      </c>
      <c r="U8294" t="str">
        <f t="shared" ref="U8294" si="16459">IF(OR(AND(Q8294&gt;1,Q8294&lt;41),AND(R8294&gt;1,R8294&lt;41)),"Ct&lt;41","Ct&gt;41")</f>
        <v>Ct&gt;41</v>
      </c>
      <c r="V8294" t="str">
        <f>VLOOKUP(J8294,Datasæt_Analysesystemer!$C$2:$D$68,2,FALSE)</f>
        <v>Kinesisk uldhåndskrabbe</v>
      </c>
      <c r="W8294" t="str">
        <f t="shared" ref="W8294" si="16460">MID(F8294,10,9)</f>
        <v>DL2020047</v>
      </c>
      <c r="X8294" t="str">
        <f t="shared" ref="X8294" si="16461">W8294&amp;"_"&amp;V8294&amp;"_"&amp;S8294&amp;"_"&amp;T8294&amp;"_"&amp;U8294</f>
        <v>DL2020047_Kinesisk uldhåndskrabbe_Valid_Absent_Ct&gt;41</v>
      </c>
    </row>
    <row r="8295" spans="1:24" x14ac:dyDescent="0.25">
      <c r="A8295" t="s">
        <v>285</v>
      </c>
      <c r="B8295" t="s">
        <v>1484</v>
      </c>
      <c r="C8295" t="s">
        <v>16</v>
      </c>
      <c r="D8295" s="7">
        <v>0.1</v>
      </c>
      <c r="E8295" s="6" t="s">
        <v>17</v>
      </c>
      <c r="F8295" t="s">
        <v>1579</v>
      </c>
      <c r="G8295" t="str">
        <f t="shared" si="16355"/>
        <v>DL2020047</v>
      </c>
      <c r="H8295" t="str">
        <f t="shared" si="16412"/>
        <v>14</v>
      </c>
      <c r="I8295" t="str">
        <f t="shared" si="16413"/>
        <v>KinesiskUldhaandskrabbe_14_20210505_DL2020047_GreveGym</v>
      </c>
      <c r="J8295" t="str">
        <f t="shared" si="16414"/>
        <v>KinesiskUldhaandskrabbe</v>
      </c>
      <c r="K8295" t="str">
        <f t="shared" si="16415"/>
        <v>NegK</v>
      </c>
      <c r="L8295" t="str">
        <f t="shared" si="16416"/>
        <v>No Ct</v>
      </c>
      <c r="M8295" t="str">
        <f t="shared" si="16417"/>
        <v/>
      </c>
      <c r="N8295" t="str">
        <f t="shared" si="16418"/>
        <v/>
      </c>
      <c r="O8295" t="str">
        <f t="shared" si="16419"/>
        <v/>
      </c>
    </row>
    <row r="8296" spans="1:24" x14ac:dyDescent="0.25">
      <c r="A8296" t="s">
        <v>287</v>
      </c>
      <c r="B8296" t="s">
        <v>1485</v>
      </c>
      <c r="C8296" t="s">
        <v>20</v>
      </c>
      <c r="D8296" s="7">
        <v>0.1</v>
      </c>
      <c r="E8296" s="6" t="s">
        <v>17</v>
      </c>
      <c r="F8296" t="s">
        <v>1579</v>
      </c>
      <c r="G8296" t="str">
        <f t="shared" si="16355"/>
        <v>DL2020047</v>
      </c>
      <c r="H8296" t="str">
        <f t="shared" si="16412"/>
        <v>14</v>
      </c>
      <c r="I8296" t="str">
        <f t="shared" si="16413"/>
        <v>KinesiskUldhaandskrabbe_14_20210505_DL2020047_GreveGym</v>
      </c>
      <c r="J8296" t="str">
        <f t="shared" si="16414"/>
        <v>KinesiskUldhaandskrabbe</v>
      </c>
      <c r="K8296" t="str">
        <f t="shared" si="16415"/>
        <v>eDNA</v>
      </c>
      <c r="L8296" t="str">
        <f t="shared" si="16416"/>
        <v>No Ct</v>
      </c>
      <c r="M8296" t="str">
        <f t="shared" si="16417"/>
        <v/>
      </c>
      <c r="N8296" t="str">
        <f t="shared" si="16418"/>
        <v/>
      </c>
      <c r="O8296" t="str">
        <f t="shared" si="16419"/>
        <v/>
      </c>
    </row>
    <row r="8297" spans="1:24" x14ac:dyDescent="0.25">
      <c r="A8297" t="s">
        <v>289</v>
      </c>
      <c r="B8297" t="s">
        <v>1485</v>
      </c>
      <c r="C8297" t="s">
        <v>20</v>
      </c>
      <c r="D8297" s="7">
        <v>0.1</v>
      </c>
      <c r="E8297" s="6" t="s">
        <v>17</v>
      </c>
      <c r="F8297" t="s">
        <v>1579</v>
      </c>
      <c r="G8297" t="str">
        <f t="shared" si="16355"/>
        <v>DL2020047</v>
      </c>
      <c r="H8297" t="str">
        <f t="shared" si="16412"/>
        <v>14</v>
      </c>
      <c r="I8297" t="str">
        <f t="shared" si="16413"/>
        <v>KinesiskUldhaandskrabbe_14_20210505_DL2020047_GreveGym</v>
      </c>
      <c r="J8297" t="str">
        <f t="shared" si="16414"/>
        <v>KinesiskUldhaandskrabbe</v>
      </c>
      <c r="K8297" t="str">
        <f t="shared" si="16415"/>
        <v>eDNA</v>
      </c>
      <c r="L8297" t="str">
        <f t="shared" si="16416"/>
        <v>No Ct</v>
      </c>
      <c r="M8297" t="str">
        <f t="shared" si="16417"/>
        <v/>
      </c>
      <c r="N8297" t="str">
        <f t="shared" si="16418"/>
        <v/>
      </c>
      <c r="O8297" t="str">
        <f t="shared" si="16419"/>
        <v/>
      </c>
    </row>
    <row r="8298" spans="1:24" x14ac:dyDescent="0.25">
      <c r="A8298" t="s">
        <v>290</v>
      </c>
      <c r="B8298" t="s">
        <v>1486</v>
      </c>
      <c r="C8298" t="s">
        <v>13</v>
      </c>
      <c r="D8298" s="7">
        <v>0.1</v>
      </c>
      <c r="E8298" s="7">
        <v>34.53</v>
      </c>
      <c r="F8298" t="s">
        <v>1579</v>
      </c>
      <c r="G8298" t="str">
        <f t="shared" si="16355"/>
        <v>DL2020047</v>
      </c>
      <c r="H8298" t="str">
        <f t="shared" si="16412"/>
        <v>15</v>
      </c>
      <c r="I8298" t="str">
        <f t="shared" si="16413"/>
        <v>NordamerikanskMudderkrabbe_15_20210505_DL2020047_GreveGym</v>
      </c>
      <c r="J8298" t="str">
        <f t="shared" si="16414"/>
        <v>NordamerikanskMudderkrabbe</v>
      </c>
      <c r="K8298" t="str">
        <f t="shared" si="16415"/>
        <v>PosK</v>
      </c>
      <c r="L8298">
        <f t="shared" si="16416"/>
        <v>34.53</v>
      </c>
      <c r="M8298">
        <f t="shared" si="16417"/>
        <v>34.53</v>
      </c>
      <c r="N8298">
        <f t="shared" si="16418"/>
        <v>0</v>
      </c>
      <c r="O8298">
        <f t="shared" si="16419"/>
        <v>0</v>
      </c>
      <c r="Q8298">
        <f t="shared" ref="Q8298" si="16462">IF(L8300="No Ct",0,L8300)</f>
        <v>0</v>
      </c>
      <c r="R8298">
        <f t="shared" ref="R8298" si="16463">IF(L8301="No Ct",0,L8301)</f>
        <v>0</v>
      </c>
      <c r="S8298" t="str">
        <f t="shared" ref="S8298" si="16464">IF(AND(M8298&gt;0,N8298=0),"Valid","Invalid")</f>
        <v>Valid</v>
      </c>
      <c r="T8298" t="str">
        <f t="shared" ref="T8298" si="16465">IF(OR(Q8298&gt;1,R8298&gt;1),"Present","Absent")</f>
        <v>Absent</v>
      </c>
      <c r="U8298" t="str">
        <f t="shared" ref="U8298" si="16466">IF(OR(AND(Q8298&gt;1,Q8298&lt;41),AND(R8298&gt;1,R8298&lt;41)),"Ct&lt;41","Ct&gt;41")</f>
        <v>Ct&gt;41</v>
      </c>
      <c r="V8298" t="str">
        <f>VLOOKUP(J8298,Datasæt_Analysesystemer!$C$2:$D$68,2,FALSE)</f>
        <v>Nordam. Brakvandskrabbe / mudderkrabbe</v>
      </c>
      <c r="W8298" t="str">
        <f t="shared" ref="W8298" si="16467">MID(F8298,10,9)</f>
        <v>DL2020047</v>
      </c>
      <c r="X8298" t="str">
        <f t="shared" ref="X8298" si="16468">W8298&amp;"_"&amp;V8298&amp;"_"&amp;S8298&amp;"_"&amp;T8298&amp;"_"&amp;U8298</f>
        <v>DL2020047_Nordam. Brakvandskrabbe / mudderkrabbe_Valid_Absent_Ct&gt;41</v>
      </c>
    </row>
    <row r="8299" spans="1:24" x14ac:dyDescent="0.25">
      <c r="A8299" t="s">
        <v>292</v>
      </c>
      <c r="B8299" t="s">
        <v>1487</v>
      </c>
      <c r="C8299" t="s">
        <v>16</v>
      </c>
      <c r="D8299" s="7">
        <v>0.1</v>
      </c>
      <c r="E8299" s="6" t="s">
        <v>17</v>
      </c>
      <c r="F8299" t="s">
        <v>1579</v>
      </c>
      <c r="G8299" t="str">
        <f t="shared" si="16355"/>
        <v>DL2020047</v>
      </c>
      <c r="H8299" t="str">
        <f t="shared" si="16412"/>
        <v>15</v>
      </c>
      <c r="I8299" t="str">
        <f t="shared" si="16413"/>
        <v>NordamerikanskMudderkrabbe_15_20210505_DL2020047_GreveGym</v>
      </c>
      <c r="J8299" t="str">
        <f t="shared" si="16414"/>
        <v>NordamerikanskMudderkrabbe</v>
      </c>
      <c r="K8299" t="str">
        <f t="shared" si="16415"/>
        <v>NegK</v>
      </c>
      <c r="L8299" t="str">
        <f t="shared" si="16416"/>
        <v>No Ct</v>
      </c>
      <c r="M8299" t="str">
        <f t="shared" si="16417"/>
        <v/>
      </c>
      <c r="N8299" t="str">
        <f t="shared" si="16418"/>
        <v/>
      </c>
      <c r="O8299" t="str">
        <f t="shared" si="16419"/>
        <v/>
      </c>
    </row>
    <row r="8300" spans="1:24" x14ac:dyDescent="0.25">
      <c r="A8300" t="s">
        <v>294</v>
      </c>
      <c r="B8300" t="s">
        <v>1488</v>
      </c>
      <c r="C8300" t="s">
        <v>20</v>
      </c>
      <c r="D8300" s="7">
        <v>0.1</v>
      </c>
      <c r="E8300" s="6" t="s">
        <v>17</v>
      </c>
      <c r="F8300" t="s">
        <v>1579</v>
      </c>
      <c r="G8300" t="str">
        <f t="shared" si="16355"/>
        <v>DL2020047</v>
      </c>
      <c r="H8300" t="str">
        <f t="shared" si="16412"/>
        <v>15</v>
      </c>
      <c r="I8300" t="str">
        <f t="shared" si="16413"/>
        <v>NordamerikanskMudderkrabbe_15_20210505_DL2020047_GreveGym</v>
      </c>
      <c r="J8300" t="str">
        <f t="shared" si="16414"/>
        <v>NordamerikanskMudderkrabbe</v>
      </c>
      <c r="K8300" t="str">
        <f t="shared" si="16415"/>
        <v>eDNA</v>
      </c>
      <c r="L8300" t="str">
        <f t="shared" si="16416"/>
        <v>No Ct</v>
      </c>
      <c r="M8300" t="str">
        <f t="shared" si="16417"/>
        <v/>
      </c>
      <c r="N8300" t="str">
        <f t="shared" si="16418"/>
        <v/>
      </c>
      <c r="O8300" t="str">
        <f t="shared" si="16419"/>
        <v/>
      </c>
    </row>
    <row r="8301" spans="1:24" x14ac:dyDescent="0.25">
      <c r="A8301" t="s">
        <v>296</v>
      </c>
      <c r="B8301" t="s">
        <v>1488</v>
      </c>
      <c r="C8301" t="s">
        <v>20</v>
      </c>
      <c r="D8301" s="7">
        <v>0.1</v>
      </c>
      <c r="E8301" s="6" t="s">
        <v>17</v>
      </c>
      <c r="F8301" t="s">
        <v>1579</v>
      </c>
      <c r="G8301" t="str">
        <f t="shared" si="16355"/>
        <v>DL2020047</v>
      </c>
      <c r="H8301" t="str">
        <f t="shared" si="16412"/>
        <v>15</v>
      </c>
      <c r="I8301" t="str">
        <f t="shared" si="16413"/>
        <v>NordamerikanskMudderkrabbe_15_20210505_DL2020047_GreveGym</v>
      </c>
      <c r="J8301" t="str">
        <f t="shared" si="16414"/>
        <v>NordamerikanskMudderkrabbe</v>
      </c>
      <c r="K8301" t="str">
        <f t="shared" si="16415"/>
        <v>eDNA</v>
      </c>
      <c r="L8301" t="str">
        <f t="shared" si="16416"/>
        <v>No Ct</v>
      </c>
      <c r="M8301" t="str">
        <f t="shared" si="16417"/>
        <v/>
      </c>
      <c r="N8301" t="str">
        <f t="shared" si="16418"/>
        <v/>
      </c>
      <c r="O8301" t="str">
        <f t="shared" si="16419"/>
        <v/>
      </c>
    </row>
    <row r="8302" spans="1:24" x14ac:dyDescent="0.25">
      <c r="A8302" t="s">
        <v>297</v>
      </c>
      <c r="B8302" t="s">
        <v>1489</v>
      </c>
      <c r="C8302" t="s">
        <v>13</v>
      </c>
      <c r="D8302" s="7">
        <v>0.1</v>
      </c>
      <c r="E8302" s="7" t="s">
        <v>17</v>
      </c>
      <c r="F8302" t="s">
        <v>1579</v>
      </c>
      <c r="G8302" t="str">
        <f t="shared" si="16355"/>
        <v>DL2020047</v>
      </c>
      <c r="H8302" t="str">
        <f t="shared" si="16412"/>
        <v>16</v>
      </c>
      <c r="I8302" t="str">
        <f t="shared" si="16413"/>
        <v>NordamerikanskMudderkrabbe_16_20210505_DL2020047_GreveGym</v>
      </c>
      <c r="J8302" t="str">
        <f t="shared" si="16414"/>
        <v>NordamerikanskMudderkrabbe</v>
      </c>
      <c r="K8302" t="str">
        <f t="shared" si="16415"/>
        <v>PosK</v>
      </c>
      <c r="L8302" t="str">
        <f t="shared" si="16416"/>
        <v>No Ct</v>
      </c>
      <c r="M8302">
        <f t="shared" si="16417"/>
        <v>0</v>
      </c>
      <c r="N8302">
        <f t="shared" si="16418"/>
        <v>0</v>
      </c>
      <c r="O8302">
        <f t="shared" si="16419"/>
        <v>0</v>
      </c>
      <c r="Q8302">
        <f t="shared" ref="Q8302" si="16469">IF(L8304="No Ct",0,L8304)</f>
        <v>0</v>
      </c>
      <c r="R8302">
        <f t="shared" ref="R8302" si="16470">IF(L8305="No Ct",0,L8305)</f>
        <v>0</v>
      </c>
      <c r="S8302" t="str">
        <f t="shared" ref="S8302" si="16471">IF(AND(M8302&gt;0,N8302=0),"Valid","Invalid")</f>
        <v>Invalid</v>
      </c>
      <c r="T8302" t="str">
        <f t="shared" ref="T8302" si="16472">IF(OR(Q8302&gt;1,R8302&gt;1),"Present","Absent")</f>
        <v>Absent</v>
      </c>
      <c r="U8302" t="str">
        <f t="shared" ref="U8302" si="16473">IF(OR(AND(Q8302&gt;1,Q8302&lt;41),AND(R8302&gt;1,R8302&lt;41)),"Ct&lt;41","Ct&gt;41")</f>
        <v>Ct&gt;41</v>
      </c>
      <c r="V8302" t="str">
        <f>VLOOKUP(J8302,Datasæt_Analysesystemer!$C$2:$D$68,2,FALSE)</f>
        <v>Nordam. Brakvandskrabbe / mudderkrabbe</v>
      </c>
      <c r="W8302" t="str">
        <f t="shared" ref="W8302" si="16474">MID(F8302,10,9)</f>
        <v>DL2020047</v>
      </c>
      <c r="X8302" t="str">
        <f t="shared" ref="X8302" si="16475">W8302&amp;"_"&amp;V8302&amp;"_"&amp;S8302&amp;"_"&amp;T8302&amp;"_"&amp;U8302</f>
        <v>DL2020047_Nordam. Brakvandskrabbe / mudderkrabbe_Invalid_Absent_Ct&gt;41</v>
      </c>
    </row>
    <row r="8303" spans="1:24" x14ac:dyDescent="0.25">
      <c r="A8303" t="s">
        <v>299</v>
      </c>
      <c r="B8303" t="s">
        <v>1490</v>
      </c>
      <c r="C8303" t="s">
        <v>16</v>
      </c>
      <c r="D8303" s="7">
        <v>0.1</v>
      </c>
      <c r="E8303" s="7" t="s">
        <v>17</v>
      </c>
      <c r="F8303" t="s">
        <v>1579</v>
      </c>
      <c r="G8303" t="str">
        <f t="shared" si="16355"/>
        <v>DL2020047</v>
      </c>
      <c r="H8303" t="str">
        <f t="shared" si="16412"/>
        <v>16</v>
      </c>
      <c r="I8303" t="str">
        <f t="shared" si="16413"/>
        <v>NordamerikanskMudderkrabbe_16_20210505_DL2020047_GreveGym</v>
      </c>
      <c r="J8303" t="str">
        <f t="shared" si="16414"/>
        <v>NordamerikanskMudderkrabbe</v>
      </c>
      <c r="K8303" t="str">
        <f t="shared" si="16415"/>
        <v>NegK</v>
      </c>
      <c r="L8303" t="str">
        <f t="shared" si="16416"/>
        <v>No Ct</v>
      </c>
      <c r="M8303" t="str">
        <f t="shared" si="16417"/>
        <v/>
      </c>
      <c r="N8303" t="str">
        <f t="shared" si="16418"/>
        <v/>
      </c>
      <c r="O8303" t="str">
        <f t="shared" si="16419"/>
        <v/>
      </c>
    </row>
    <row r="8304" spans="1:24" x14ac:dyDescent="0.25">
      <c r="A8304" t="s">
        <v>301</v>
      </c>
      <c r="B8304" t="s">
        <v>1491</v>
      </c>
      <c r="C8304" t="s">
        <v>20</v>
      </c>
      <c r="D8304" s="7">
        <v>0.1</v>
      </c>
      <c r="E8304" s="6" t="s">
        <v>17</v>
      </c>
      <c r="F8304" t="s">
        <v>1579</v>
      </c>
      <c r="G8304" t="str">
        <f t="shared" si="16355"/>
        <v>DL2020047</v>
      </c>
      <c r="H8304" t="str">
        <f t="shared" si="16412"/>
        <v>16</v>
      </c>
      <c r="I8304" t="str">
        <f t="shared" si="16413"/>
        <v>NordamerikanskMudderkrabbe_16_20210505_DL2020047_GreveGym</v>
      </c>
      <c r="J8304" t="str">
        <f t="shared" si="16414"/>
        <v>NordamerikanskMudderkrabbe</v>
      </c>
      <c r="K8304" t="str">
        <f t="shared" si="16415"/>
        <v>eDNA</v>
      </c>
      <c r="L8304" t="str">
        <f t="shared" si="16416"/>
        <v>No Ct</v>
      </c>
      <c r="M8304" t="str">
        <f t="shared" si="16417"/>
        <v/>
      </c>
      <c r="N8304" t="str">
        <f t="shared" si="16418"/>
        <v/>
      </c>
      <c r="O8304" t="str">
        <f t="shared" si="16419"/>
        <v/>
      </c>
    </row>
    <row r="8305" spans="1:24" x14ac:dyDescent="0.25">
      <c r="A8305" t="s">
        <v>303</v>
      </c>
      <c r="B8305" t="s">
        <v>1491</v>
      </c>
      <c r="C8305" t="s">
        <v>20</v>
      </c>
      <c r="D8305" s="7">
        <v>0.1</v>
      </c>
      <c r="E8305" s="6" t="s">
        <v>17</v>
      </c>
      <c r="F8305" t="s">
        <v>1579</v>
      </c>
      <c r="G8305" t="str">
        <f t="shared" si="16355"/>
        <v>DL2020047</v>
      </c>
      <c r="H8305" t="str">
        <f t="shared" si="16412"/>
        <v>16</v>
      </c>
      <c r="I8305" t="str">
        <f t="shared" si="16413"/>
        <v>NordamerikanskMudderkrabbe_16_20210505_DL2020047_GreveGym</v>
      </c>
      <c r="J8305" t="str">
        <f t="shared" si="16414"/>
        <v>NordamerikanskMudderkrabbe</v>
      </c>
      <c r="K8305" t="str">
        <f t="shared" si="16415"/>
        <v>eDNA</v>
      </c>
      <c r="L8305" t="str">
        <f t="shared" si="16416"/>
        <v>No Ct</v>
      </c>
      <c r="M8305" t="str">
        <f t="shared" si="16417"/>
        <v/>
      </c>
      <c r="N8305" t="str">
        <f t="shared" si="16418"/>
        <v/>
      </c>
      <c r="O8305" t="str">
        <f t="shared" si="16419"/>
        <v/>
      </c>
    </row>
    <row r="8306" spans="1:24" x14ac:dyDescent="0.25">
      <c r="A8306" t="s">
        <v>304</v>
      </c>
      <c r="B8306" t="s">
        <v>1492</v>
      </c>
      <c r="C8306" t="s">
        <v>13</v>
      </c>
      <c r="D8306" s="7">
        <v>0.1</v>
      </c>
      <c r="E8306" s="6">
        <v>33.15</v>
      </c>
      <c r="F8306" t="s">
        <v>1579</v>
      </c>
      <c r="G8306" t="str">
        <f t="shared" ref="G8306:G8369" si="16476">MID(F8306,10,9)</f>
        <v>DL2020047</v>
      </c>
      <c r="H8306" t="str">
        <f t="shared" si="16412"/>
        <v>17</v>
      </c>
      <c r="I8306" t="str">
        <f t="shared" si="16413"/>
        <v>Pukkellaks_17_20210505_DL2020047_GreveGym</v>
      </c>
      <c r="J8306" t="str">
        <f t="shared" si="16414"/>
        <v>Pukkellaks</v>
      </c>
      <c r="K8306" t="str">
        <f t="shared" si="16415"/>
        <v>PosK</v>
      </c>
      <c r="L8306">
        <f t="shared" si="16416"/>
        <v>33.15</v>
      </c>
      <c r="M8306">
        <f t="shared" si="16417"/>
        <v>33.15</v>
      </c>
      <c r="N8306">
        <f t="shared" si="16418"/>
        <v>0</v>
      </c>
      <c r="O8306">
        <f t="shared" si="16419"/>
        <v>0</v>
      </c>
      <c r="Q8306">
        <f t="shared" ref="Q8306" si="16477">IF(L8308="No Ct",0,L8308)</f>
        <v>0</v>
      </c>
      <c r="R8306">
        <f t="shared" ref="R8306" si="16478">IF(L8309="No Ct",0,L8309)</f>
        <v>0</v>
      </c>
      <c r="S8306" t="str">
        <f t="shared" ref="S8306" si="16479">IF(AND(M8306&gt;0,N8306=0),"Valid","Invalid")</f>
        <v>Valid</v>
      </c>
      <c r="T8306" t="str">
        <f t="shared" ref="T8306" si="16480">IF(OR(Q8306&gt;1,R8306&gt;1),"Present","Absent")</f>
        <v>Absent</v>
      </c>
      <c r="U8306" t="str">
        <f t="shared" ref="U8306" si="16481">IF(OR(AND(Q8306&gt;1,Q8306&lt;41),AND(R8306&gt;1,R8306&lt;41)),"Ct&lt;41","Ct&gt;41")</f>
        <v>Ct&gt;41</v>
      </c>
      <c r="V8306" t="str">
        <f>VLOOKUP(J8306,Datasæt_Analysesystemer!$C$2:$D$68,2,FALSE)</f>
        <v>Pukkellaks</v>
      </c>
      <c r="W8306" t="str">
        <f t="shared" ref="W8306" si="16482">MID(F8306,10,9)</f>
        <v>DL2020047</v>
      </c>
      <c r="X8306" t="str">
        <f t="shared" ref="X8306" si="16483">W8306&amp;"_"&amp;V8306&amp;"_"&amp;S8306&amp;"_"&amp;T8306&amp;"_"&amp;U8306</f>
        <v>DL2020047_Pukkellaks_Valid_Absent_Ct&gt;41</v>
      </c>
    </row>
    <row r="8307" spans="1:24" x14ac:dyDescent="0.25">
      <c r="A8307" t="s">
        <v>306</v>
      </c>
      <c r="B8307" t="s">
        <v>1493</v>
      </c>
      <c r="C8307" t="s">
        <v>16</v>
      </c>
      <c r="D8307" s="7">
        <v>0.1</v>
      </c>
      <c r="E8307" s="6" t="s">
        <v>17</v>
      </c>
      <c r="F8307" t="s">
        <v>1579</v>
      </c>
      <c r="G8307" t="str">
        <f t="shared" si="16476"/>
        <v>DL2020047</v>
      </c>
      <c r="H8307" t="str">
        <f t="shared" si="16412"/>
        <v>17</v>
      </c>
      <c r="I8307" t="str">
        <f t="shared" si="16413"/>
        <v>Pukkellaks_17_20210505_DL2020047_GreveGym</v>
      </c>
      <c r="J8307" t="str">
        <f t="shared" si="16414"/>
        <v>Pukkellaks</v>
      </c>
      <c r="K8307" t="str">
        <f t="shared" si="16415"/>
        <v>NegK</v>
      </c>
      <c r="L8307" t="str">
        <f t="shared" si="16416"/>
        <v>No Ct</v>
      </c>
      <c r="M8307" t="str">
        <f t="shared" si="16417"/>
        <v/>
      </c>
      <c r="N8307" t="str">
        <f t="shared" si="16418"/>
        <v/>
      </c>
      <c r="O8307" t="str">
        <f t="shared" si="16419"/>
        <v/>
      </c>
    </row>
    <row r="8308" spans="1:24" x14ac:dyDescent="0.25">
      <c r="A8308" t="s">
        <v>308</v>
      </c>
      <c r="B8308" t="s">
        <v>1494</v>
      </c>
      <c r="C8308" t="s">
        <v>20</v>
      </c>
      <c r="D8308" s="7">
        <v>0.1</v>
      </c>
      <c r="E8308" s="6" t="s">
        <v>17</v>
      </c>
      <c r="F8308" t="s">
        <v>1579</v>
      </c>
      <c r="G8308" t="str">
        <f t="shared" si="16476"/>
        <v>DL2020047</v>
      </c>
      <c r="H8308" t="str">
        <f t="shared" si="16412"/>
        <v>17</v>
      </c>
      <c r="I8308" t="str">
        <f t="shared" si="16413"/>
        <v>Pukkellaks_17_20210505_DL2020047_GreveGym</v>
      </c>
      <c r="J8308" t="str">
        <f t="shared" si="16414"/>
        <v>Pukkellaks</v>
      </c>
      <c r="K8308" t="str">
        <f t="shared" si="16415"/>
        <v>eDNA</v>
      </c>
      <c r="L8308" t="str">
        <f t="shared" si="16416"/>
        <v>No Ct</v>
      </c>
      <c r="M8308" t="str">
        <f t="shared" si="16417"/>
        <v/>
      </c>
      <c r="N8308" t="str">
        <f t="shared" si="16418"/>
        <v/>
      </c>
      <c r="O8308" t="str">
        <f t="shared" si="16419"/>
        <v/>
      </c>
    </row>
    <row r="8309" spans="1:24" x14ac:dyDescent="0.25">
      <c r="A8309" t="s">
        <v>310</v>
      </c>
      <c r="B8309" t="s">
        <v>1494</v>
      </c>
      <c r="C8309" t="s">
        <v>20</v>
      </c>
      <c r="D8309" s="7">
        <v>0.1</v>
      </c>
      <c r="E8309" s="6" t="s">
        <v>17</v>
      </c>
      <c r="F8309" t="s">
        <v>1579</v>
      </c>
      <c r="G8309" t="str">
        <f t="shared" si="16476"/>
        <v>DL2020047</v>
      </c>
      <c r="H8309" t="str">
        <f t="shared" si="16412"/>
        <v>17</v>
      </c>
      <c r="I8309" t="str">
        <f t="shared" si="16413"/>
        <v>Pukkellaks_17_20210505_DL2020047_GreveGym</v>
      </c>
      <c r="J8309" t="str">
        <f t="shared" si="16414"/>
        <v>Pukkellaks</v>
      </c>
      <c r="K8309" t="str">
        <f t="shared" si="16415"/>
        <v>eDNA</v>
      </c>
      <c r="L8309" t="str">
        <f t="shared" si="16416"/>
        <v>No Ct</v>
      </c>
      <c r="M8309" t="str">
        <f t="shared" si="16417"/>
        <v/>
      </c>
      <c r="N8309" t="str">
        <f t="shared" si="16418"/>
        <v/>
      </c>
      <c r="O8309" t="str">
        <f t="shared" si="16419"/>
        <v/>
      </c>
    </row>
    <row r="8310" spans="1:24" x14ac:dyDescent="0.25">
      <c r="A8310" t="s">
        <v>311</v>
      </c>
      <c r="B8310" t="s">
        <v>1495</v>
      </c>
      <c r="C8310" t="s">
        <v>13</v>
      </c>
      <c r="D8310" s="7">
        <v>0.1</v>
      </c>
      <c r="E8310" s="7">
        <v>32.71</v>
      </c>
      <c r="F8310" t="s">
        <v>1579</v>
      </c>
      <c r="G8310" t="str">
        <f t="shared" si="16476"/>
        <v>DL2020047</v>
      </c>
      <c r="H8310" t="str">
        <f t="shared" si="16412"/>
        <v>18</v>
      </c>
      <c r="I8310" t="str">
        <f t="shared" si="16413"/>
        <v>Pukkellaks_18_20210505_DL2020047_GreveGym</v>
      </c>
      <c r="J8310" t="str">
        <f t="shared" si="16414"/>
        <v>Pukkellaks</v>
      </c>
      <c r="K8310" t="str">
        <f t="shared" si="16415"/>
        <v>PosK</v>
      </c>
      <c r="L8310">
        <f t="shared" si="16416"/>
        <v>32.71</v>
      </c>
      <c r="M8310">
        <f t="shared" si="16417"/>
        <v>32.71</v>
      </c>
      <c r="N8310">
        <f t="shared" si="16418"/>
        <v>0</v>
      </c>
      <c r="O8310">
        <f t="shared" si="16419"/>
        <v>0</v>
      </c>
      <c r="Q8310">
        <f t="shared" ref="Q8310" si="16484">IF(L8312="No Ct",0,L8312)</f>
        <v>0</v>
      </c>
      <c r="R8310">
        <f t="shared" ref="R8310" si="16485">IF(L8313="No Ct",0,L8313)</f>
        <v>0</v>
      </c>
      <c r="S8310" t="str">
        <f t="shared" ref="S8310" si="16486">IF(AND(M8310&gt;0,N8310=0),"Valid","Invalid")</f>
        <v>Valid</v>
      </c>
      <c r="T8310" t="str">
        <f t="shared" ref="T8310" si="16487">IF(OR(Q8310&gt;1,R8310&gt;1),"Present","Absent")</f>
        <v>Absent</v>
      </c>
      <c r="U8310" t="str">
        <f t="shared" ref="U8310" si="16488">IF(OR(AND(Q8310&gt;1,Q8310&lt;41),AND(R8310&gt;1,R8310&lt;41)),"Ct&lt;41","Ct&gt;41")</f>
        <v>Ct&gt;41</v>
      </c>
      <c r="V8310" t="str">
        <f>VLOOKUP(J8310,Datasæt_Analysesystemer!$C$2:$D$68,2,FALSE)</f>
        <v>Pukkellaks</v>
      </c>
      <c r="W8310" t="str">
        <f t="shared" ref="W8310" si="16489">MID(F8310,10,9)</f>
        <v>DL2020047</v>
      </c>
      <c r="X8310" t="str">
        <f t="shared" ref="X8310" si="16490">W8310&amp;"_"&amp;V8310&amp;"_"&amp;S8310&amp;"_"&amp;T8310&amp;"_"&amp;U8310</f>
        <v>DL2020047_Pukkellaks_Valid_Absent_Ct&gt;41</v>
      </c>
    </row>
    <row r="8311" spans="1:24" x14ac:dyDescent="0.25">
      <c r="A8311" t="s">
        <v>313</v>
      </c>
      <c r="B8311" t="s">
        <v>1496</v>
      </c>
      <c r="C8311" t="s">
        <v>16</v>
      </c>
      <c r="D8311" s="7">
        <v>0.1</v>
      </c>
      <c r="E8311" s="6" t="s">
        <v>17</v>
      </c>
      <c r="F8311" t="s">
        <v>1579</v>
      </c>
      <c r="G8311" t="str">
        <f t="shared" si="16476"/>
        <v>DL2020047</v>
      </c>
      <c r="H8311" t="str">
        <f t="shared" si="16412"/>
        <v>18</v>
      </c>
      <c r="I8311" t="str">
        <f t="shared" si="16413"/>
        <v>Pukkellaks_18_20210505_DL2020047_GreveGym</v>
      </c>
      <c r="J8311" t="str">
        <f t="shared" si="16414"/>
        <v>Pukkellaks</v>
      </c>
      <c r="K8311" t="str">
        <f t="shared" si="16415"/>
        <v>NegK</v>
      </c>
      <c r="L8311" t="str">
        <f t="shared" si="16416"/>
        <v>No Ct</v>
      </c>
      <c r="M8311" t="str">
        <f t="shared" si="16417"/>
        <v/>
      </c>
      <c r="N8311" t="str">
        <f t="shared" si="16418"/>
        <v/>
      </c>
      <c r="O8311" t="str">
        <f t="shared" si="16419"/>
        <v/>
      </c>
    </row>
    <row r="8312" spans="1:24" x14ac:dyDescent="0.25">
      <c r="A8312" t="s">
        <v>315</v>
      </c>
      <c r="B8312" t="s">
        <v>1497</v>
      </c>
      <c r="C8312" t="s">
        <v>20</v>
      </c>
      <c r="D8312" s="7">
        <v>0.1</v>
      </c>
      <c r="E8312" s="6" t="s">
        <v>17</v>
      </c>
      <c r="F8312" t="s">
        <v>1579</v>
      </c>
      <c r="G8312" t="str">
        <f t="shared" si="16476"/>
        <v>DL2020047</v>
      </c>
      <c r="H8312" t="str">
        <f t="shared" si="16412"/>
        <v>18</v>
      </c>
      <c r="I8312" t="str">
        <f t="shared" si="16413"/>
        <v>Pukkellaks_18_20210505_DL2020047_GreveGym</v>
      </c>
      <c r="J8312" t="str">
        <f t="shared" si="16414"/>
        <v>Pukkellaks</v>
      </c>
      <c r="K8312" t="str">
        <f t="shared" si="16415"/>
        <v>eDNA</v>
      </c>
      <c r="L8312" t="str">
        <f t="shared" si="16416"/>
        <v>No Ct</v>
      </c>
      <c r="M8312" t="str">
        <f t="shared" si="16417"/>
        <v/>
      </c>
      <c r="N8312" t="str">
        <f t="shared" si="16418"/>
        <v/>
      </c>
      <c r="O8312" t="str">
        <f t="shared" si="16419"/>
        <v/>
      </c>
    </row>
    <row r="8313" spans="1:24" x14ac:dyDescent="0.25">
      <c r="A8313" t="s">
        <v>317</v>
      </c>
      <c r="B8313" t="s">
        <v>1497</v>
      </c>
      <c r="C8313" t="s">
        <v>20</v>
      </c>
      <c r="D8313" s="7">
        <v>0.1</v>
      </c>
      <c r="E8313" s="6" t="s">
        <v>17</v>
      </c>
      <c r="F8313" t="s">
        <v>1579</v>
      </c>
      <c r="G8313" t="str">
        <f t="shared" si="16476"/>
        <v>DL2020047</v>
      </c>
      <c r="H8313" t="str">
        <f t="shared" si="16412"/>
        <v>18</v>
      </c>
      <c r="I8313" t="str">
        <f t="shared" si="16413"/>
        <v>Pukkellaks_18_20210505_DL2020047_GreveGym</v>
      </c>
      <c r="J8313" t="str">
        <f t="shared" si="16414"/>
        <v>Pukkellaks</v>
      </c>
      <c r="K8313" t="str">
        <f t="shared" si="16415"/>
        <v>eDNA</v>
      </c>
      <c r="L8313" t="str">
        <f t="shared" si="16416"/>
        <v>No Ct</v>
      </c>
      <c r="M8313" t="str">
        <f t="shared" si="16417"/>
        <v/>
      </c>
      <c r="N8313" t="str">
        <f t="shared" si="16418"/>
        <v/>
      </c>
      <c r="O8313" t="str">
        <f t="shared" si="16419"/>
        <v/>
      </c>
    </row>
    <row r="8314" spans="1:24" x14ac:dyDescent="0.25">
      <c r="A8314" t="s">
        <v>318</v>
      </c>
      <c r="B8314" t="s">
        <v>1498</v>
      </c>
      <c r="C8314" t="s">
        <v>13</v>
      </c>
      <c r="D8314" s="7">
        <v>0.1</v>
      </c>
      <c r="E8314" s="7">
        <v>38.47</v>
      </c>
      <c r="F8314" t="s">
        <v>1579</v>
      </c>
      <c r="G8314" t="str">
        <f t="shared" si="16476"/>
        <v>DL2020047</v>
      </c>
      <c r="H8314" t="str">
        <f t="shared" si="16412"/>
        <v>19</v>
      </c>
      <c r="I8314" t="str">
        <f t="shared" si="16413"/>
        <v>SibiriskStoer_19_20210505_DL2020047_GreveGym</v>
      </c>
      <c r="J8314" t="str">
        <f t="shared" si="16414"/>
        <v>SibiriskStoer</v>
      </c>
      <c r="K8314" t="str">
        <f t="shared" si="16415"/>
        <v>PosK</v>
      </c>
      <c r="L8314">
        <f t="shared" si="16416"/>
        <v>38.47</v>
      </c>
      <c r="M8314">
        <f t="shared" si="16417"/>
        <v>38.47</v>
      </c>
      <c r="N8314">
        <f t="shared" si="16418"/>
        <v>0</v>
      </c>
      <c r="O8314">
        <f t="shared" si="16419"/>
        <v>0</v>
      </c>
      <c r="Q8314">
        <f t="shared" ref="Q8314" si="16491">IF(L8316="No Ct",0,L8316)</f>
        <v>0</v>
      </c>
      <c r="R8314">
        <f t="shared" ref="R8314" si="16492">IF(L8317="No Ct",0,L8317)</f>
        <v>0</v>
      </c>
      <c r="S8314" t="str">
        <f t="shared" ref="S8314" si="16493">IF(AND(M8314&gt;0,N8314=0),"Valid","Invalid")</f>
        <v>Valid</v>
      </c>
      <c r="T8314" t="str">
        <f t="shared" ref="T8314" si="16494">IF(OR(Q8314&gt;1,R8314&gt;1),"Present","Absent")</f>
        <v>Absent</v>
      </c>
      <c r="U8314" t="str">
        <f t="shared" ref="U8314" si="16495">IF(OR(AND(Q8314&gt;1,Q8314&lt;41),AND(R8314&gt;1,R8314&lt;41)),"Ct&lt;41","Ct&gt;41")</f>
        <v>Ct&gt;41</v>
      </c>
      <c r="V8314" t="str">
        <f>VLOOKUP(J8314,Datasæt_Analysesystemer!$C$2:$D$68,2,FALSE)</f>
        <v>Siberisk stør</v>
      </c>
      <c r="W8314" t="str">
        <f t="shared" ref="W8314" si="16496">MID(F8314,10,9)</f>
        <v>DL2020047</v>
      </c>
      <c r="X8314" t="str">
        <f t="shared" ref="X8314" si="16497">W8314&amp;"_"&amp;V8314&amp;"_"&amp;S8314&amp;"_"&amp;T8314&amp;"_"&amp;U8314</f>
        <v>DL2020047_Siberisk stør_Valid_Absent_Ct&gt;41</v>
      </c>
    </row>
    <row r="8315" spans="1:24" x14ac:dyDescent="0.25">
      <c r="A8315" t="s">
        <v>320</v>
      </c>
      <c r="B8315" t="s">
        <v>1499</v>
      </c>
      <c r="C8315" t="s">
        <v>16</v>
      </c>
      <c r="D8315" s="7">
        <v>0.1</v>
      </c>
      <c r="E8315" s="6" t="s">
        <v>17</v>
      </c>
      <c r="F8315" t="s">
        <v>1579</v>
      </c>
      <c r="G8315" t="str">
        <f t="shared" si="16476"/>
        <v>DL2020047</v>
      </c>
      <c r="H8315" t="str">
        <f t="shared" si="16412"/>
        <v>19</v>
      </c>
      <c r="I8315" t="str">
        <f t="shared" si="16413"/>
        <v>SibiriskStoer_19_20210505_DL2020047_GreveGym</v>
      </c>
      <c r="J8315" t="str">
        <f t="shared" si="16414"/>
        <v>SibiriskStoer</v>
      </c>
      <c r="K8315" t="str">
        <f t="shared" si="16415"/>
        <v>NegK</v>
      </c>
      <c r="L8315" t="str">
        <f t="shared" si="16416"/>
        <v>No Ct</v>
      </c>
      <c r="M8315" t="str">
        <f t="shared" si="16417"/>
        <v/>
      </c>
      <c r="N8315" t="str">
        <f t="shared" si="16418"/>
        <v/>
      </c>
      <c r="O8315" t="str">
        <f t="shared" si="16419"/>
        <v/>
      </c>
    </row>
    <row r="8316" spans="1:24" x14ac:dyDescent="0.25">
      <c r="A8316" t="s">
        <v>322</v>
      </c>
      <c r="B8316" t="s">
        <v>1500</v>
      </c>
      <c r="C8316" t="s">
        <v>20</v>
      </c>
      <c r="D8316" s="7">
        <v>0.1</v>
      </c>
      <c r="E8316" s="7" t="s">
        <v>17</v>
      </c>
      <c r="F8316" t="s">
        <v>1579</v>
      </c>
      <c r="G8316" t="str">
        <f t="shared" si="16476"/>
        <v>DL2020047</v>
      </c>
      <c r="H8316" t="str">
        <f t="shared" si="16412"/>
        <v>19</v>
      </c>
      <c r="I8316" t="str">
        <f t="shared" si="16413"/>
        <v>SibiriskStoer_19_20210505_DL2020047_GreveGym</v>
      </c>
      <c r="J8316" t="str">
        <f t="shared" si="16414"/>
        <v>SibiriskStoer</v>
      </c>
      <c r="K8316" t="str">
        <f t="shared" si="16415"/>
        <v>eDNA</v>
      </c>
      <c r="L8316" t="str">
        <f t="shared" si="16416"/>
        <v>No Ct</v>
      </c>
      <c r="M8316" t="str">
        <f t="shared" si="16417"/>
        <v/>
      </c>
      <c r="N8316" t="str">
        <f t="shared" si="16418"/>
        <v/>
      </c>
      <c r="O8316" t="str">
        <f t="shared" si="16419"/>
        <v/>
      </c>
    </row>
    <row r="8317" spans="1:24" x14ac:dyDescent="0.25">
      <c r="A8317" t="s">
        <v>324</v>
      </c>
      <c r="B8317" t="s">
        <v>1500</v>
      </c>
      <c r="C8317" t="s">
        <v>20</v>
      </c>
      <c r="D8317" s="7">
        <v>0.1</v>
      </c>
      <c r="E8317" s="6" t="s">
        <v>17</v>
      </c>
      <c r="F8317" t="s">
        <v>1579</v>
      </c>
      <c r="G8317" t="str">
        <f t="shared" si="16476"/>
        <v>DL2020047</v>
      </c>
      <c r="H8317" t="str">
        <f t="shared" si="16412"/>
        <v>19</v>
      </c>
      <c r="I8317" t="str">
        <f t="shared" si="16413"/>
        <v>SibiriskStoer_19_20210505_DL2020047_GreveGym</v>
      </c>
      <c r="J8317" t="str">
        <f t="shared" si="16414"/>
        <v>SibiriskStoer</v>
      </c>
      <c r="K8317" t="str">
        <f t="shared" si="16415"/>
        <v>eDNA</v>
      </c>
      <c r="L8317" t="str">
        <f t="shared" si="16416"/>
        <v>No Ct</v>
      </c>
      <c r="M8317" t="str">
        <f t="shared" si="16417"/>
        <v/>
      </c>
      <c r="N8317" t="str">
        <f t="shared" si="16418"/>
        <v/>
      </c>
      <c r="O8317" t="str">
        <f t="shared" si="16419"/>
        <v/>
      </c>
    </row>
    <row r="8318" spans="1:24" x14ac:dyDescent="0.25">
      <c r="A8318" t="s">
        <v>325</v>
      </c>
      <c r="B8318" t="s">
        <v>1501</v>
      </c>
      <c r="C8318" t="s">
        <v>13</v>
      </c>
      <c r="D8318" s="7">
        <v>0.1</v>
      </c>
      <c r="E8318" s="7" t="s">
        <v>17</v>
      </c>
      <c r="F8318" t="s">
        <v>1579</v>
      </c>
      <c r="G8318" t="str">
        <f t="shared" si="16476"/>
        <v>DL2020047</v>
      </c>
      <c r="H8318" t="str">
        <f t="shared" si="16412"/>
        <v>20</v>
      </c>
      <c r="I8318" t="str">
        <f t="shared" si="16413"/>
        <v>SibiriskStoer_20_20210505_DL2020047_GreveGym</v>
      </c>
      <c r="J8318" t="str">
        <f t="shared" si="16414"/>
        <v>SibiriskStoer</v>
      </c>
      <c r="K8318" t="str">
        <f t="shared" si="16415"/>
        <v>PosK</v>
      </c>
      <c r="L8318" t="str">
        <f t="shared" si="16416"/>
        <v>No Ct</v>
      </c>
      <c r="M8318">
        <f t="shared" si="16417"/>
        <v>0</v>
      </c>
      <c r="N8318">
        <f t="shared" si="16418"/>
        <v>0</v>
      </c>
      <c r="O8318">
        <f t="shared" si="16419"/>
        <v>0</v>
      </c>
      <c r="Q8318">
        <f t="shared" ref="Q8318" si="16498">IF(L8320="No Ct",0,L8320)</f>
        <v>0</v>
      </c>
      <c r="R8318">
        <f t="shared" ref="R8318" si="16499">IF(L8321="No Ct",0,L8321)</f>
        <v>0</v>
      </c>
      <c r="S8318" t="str">
        <f t="shared" ref="S8318" si="16500">IF(AND(M8318&gt;0,N8318=0),"Valid","Invalid")</f>
        <v>Invalid</v>
      </c>
      <c r="T8318" t="str">
        <f t="shared" ref="T8318" si="16501">IF(OR(Q8318&gt;1,R8318&gt;1),"Present","Absent")</f>
        <v>Absent</v>
      </c>
      <c r="U8318" t="str">
        <f t="shared" ref="U8318" si="16502">IF(OR(AND(Q8318&gt;1,Q8318&lt;41),AND(R8318&gt;1,R8318&lt;41)),"Ct&lt;41","Ct&gt;41")</f>
        <v>Ct&gt;41</v>
      </c>
      <c r="V8318" t="str">
        <f>VLOOKUP(J8318,Datasæt_Analysesystemer!$C$2:$D$68,2,FALSE)</f>
        <v>Siberisk stør</v>
      </c>
      <c r="W8318" t="str">
        <f t="shared" ref="W8318" si="16503">MID(F8318,10,9)</f>
        <v>DL2020047</v>
      </c>
      <c r="X8318" t="str">
        <f t="shared" ref="X8318" si="16504">W8318&amp;"_"&amp;V8318&amp;"_"&amp;S8318&amp;"_"&amp;T8318&amp;"_"&amp;U8318</f>
        <v>DL2020047_Siberisk stør_Invalid_Absent_Ct&gt;41</v>
      </c>
    </row>
    <row r="8319" spans="1:24" x14ac:dyDescent="0.25">
      <c r="A8319" t="s">
        <v>327</v>
      </c>
      <c r="B8319" t="s">
        <v>1502</v>
      </c>
      <c r="C8319" t="s">
        <v>16</v>
      </c>
      <c r="D8319" s="7">
        <v>0.1</v>
      </c>
      <c r="E8319" s="6" t="s">
        <v>17</v>
      </c>
      <c r="F8319" t="s">
        <v>1579</v>
      </c>
      <c r="G8319" t="str">
        <f t="shared" si="16476"/>
        <v>DL2020047</v>
      </c>
      <c r="H8319" t="str">
        <f t="shared" si="16412"/>
        <v>20</v>
      </c>
      <c r="I8319" t="str">
        <f t="shared" si="16413"/>
        <v>SibiriskStoer_20_20210505_DL2020047_GreveGym</v>
      </c>
      <c r="J8319" t="str">
        <f t="shared" si="16414"/>
        <v>SibiriskStoer</v>
      </c>
      <c r="K8319" t="str">
        <f t="shared" si="16415"/>
        <v>NegK</v>
      </c>
      <c r="L8319" t="str">
        <f t="shared" si="16416"/>
        <v>No Ct</v>
      </c>
      <c r="M8319" t="str">
        <f t="shared" si="16417"/>
        <v/>
      </c>
      <c r="N8319" t="str">
        <f t="shared" si="16418"/>
        <v/>
      </c>
      <c r="O8319" t="str">
        <f t="shared" si="16419"/>
        <v/>
      </c>
    </row>
    <row r="8320" spans="1:24" x14ac:dyDescent="0.25">
      <c r="A8320" t="s">
        <v>329</v>
      </c>
      <c r="B8320" t="s">
        <v>1503</v>
      </c>
      <c r="C8320" t="s">
        <v>20</v>
      </c>
      <c r="D8320" s="7">
        <v>0.1</v>
      </c>
      <c r="E8320" s="6" t="s">
        <v>17</v>
      </c>
      <c r="F8320" t="s">
        <v>1579</v>
      </c>
      <c r="G8320" t="str">
        <f t="shared" si="16476"/>
        <v>DL2020047</v>
      </c>
      <c r="H8320" t="str">
        <f t="shared" si="16412"/>
        <v>20</v>
      </c>
      <c r="I8320" t="str">
        <f t="shared" si="16413"/>
        <v>SibiriskStoer_20_20210505_DL2020047_GreveGym</v>
      </c>
      <c r="J8320" t="str">
        <f t="shared" si="16414"/>
        <v>SibiriskStoer</v>
      </c>
      <c r="K8320" t="str">
        <f t="shared" si="16415"/>
        <v>eDNA</v>
      </c>
      <c r="L8320" t="str">
        <f t="shared" si="16416"/>
        <v>No Ct</v>
      </c>
      <c r="M8320" t="str">
        <f t="shared" si="16417"/>
        <v/>
      </c>
      <c r="N8320" t="str">
        <f t="shared" si="16418"/>
        <v/>
      </c>
      <c r="O8320" t="str">
        <f t="shared" si="16419"/>
        <v/>
      </c>
    </row>
    <row r="8321" spans="1:24" x14ac:dyDescent="0.25">
      <c r="A8321" t="s">
        <v>331</v>
      </c>
      <c r="B8321" t="s">
        <v>1503</v>
      </c>
      <c r="C8321" t="s">
        <v>20</v>
      </c>
      <c r="D8321" s="7">
        <v>0.1</v>
      </c>
      <c r="E8321" s="6" t="s">
        <v>17</v>
      </c>
      <c r="F8321" t="s">
        <v>1579</v>
      </c>
      <c r="G8321" t="str">
        <f t="shared" si="16476"/>
        <v>DL2020047</v>
      </c>
      <c r="H8321" t="str">
        <f t="shared" si="16412"/>
        <v>20</v>
      </c>
      <c r="I8321" t="str">
        <f t="shared" si="16413"/>
        <v>SibiriskStoer_20_20210505_DL2020047_GreveGym</v>
      </c>
      <c r="J8321" t="str">
        <f t="shared" si="16414"/>
        <v>SibiriskStoer</v>
      </c>
      <c r="K8321" t="str">
        <f t="shared" si="16415"/>
        <v>eDNA</v>
      </c>
      <c r="L8321" t="str">
        <f t="shared" si="16416"/>
        <v>No Ct</v>
      </c>
      <c r="M8321" t="str">
        <f t="shared" si="16417"/>
        <v/>
      </c>
      <c r="N8321" t="str">
        <f t="shared" si="16418"/>
        <v/>
      </c>
      <c r="O8321" t="str">
        <f t="shared" si="16419"/>
        <v/>
      </c>
    </row>
    <row r="8322" spans="1:24" x14ac:dyDescent="0.25">
      <c r="A8322" t="s">
        <v>394</v>
      </c>
      <c r="B8322" t="s">
        <v>1504</v>
      </c>
      <c r="C8322" t="s">
        <v>13</v>
      </c>
      <c r="D8322" s="7">
        <v>0.1</v>
      </c>
      <c r="E8322" s="7">
        <v>35.869999999999997</v>
      </c>
      <c r="F8322" t="s">
        <v>1579</v>
      </c>
      <c r="G8322" t="str">
        <f t="shared" si="16476"/>
        <v>DL2020047</v>
      </c>
      <c r="H8322" t="str">
        <f t="shared" si="16412"/>
        <v>21</v>
      </c>
      <c r="I8322" t="str">
        <f t="shared" si="16413"/>
        <v>Stillehavsoesters_21_20210505_DL2020047_GreveGym</v>
      </c>
      <c r="J8322" t="str">
        <f t="shared" si="16414"/>
        <v>Stillehavsoesters</v>
      </c>
      <c r="K8322" t="str">
        <f t="shared" si="16415"/>
        <v>PosK</v>
      </c>
      <c r="L8322">
        <f t="shared" si="16416"/>
        <v>35.869999999999997</v>
      </c>
      <c r="M8322">
        <f t="shared" si="16417"/>
        <v>35.869999999999997</v>
      </c>
      <c r="N8322">
        <f t="shared" si="16418"/>
        <v>0</v>
      </c>
      <c r="O8322">
        <f t="shared" si="16419"/>
        <v>0</v>
      </c>
      <c r="Q8322">
        <f t="shared" ref="Q8322" si="16505">IF(L8324="No Ct",0,L8324)</f>
        <v>0</v>
      </c>
      <c r="R8322">
        <f t="shared" ref="R8322" si="16506">IF(L8325="No Ct",0,L8325)</f>
        <v>0</v>
      </c>
      <c r="S8322" t="str">
        <f t="shared" ref="S8322" si="16507">IF(AND(M8322&gt;0,N8322=0),"Valid","Invalid")</f>
        <v>Valid</v>
      </c>
      <c r="T8322" t="str">
        <f t="shared" ref="T8322" si="16508">IF(OR(Q8322&gt;1,R8322&gt;1),"Present","Absent")</f>
        <v>Absent</v>
      </c>
      <c r="U8322" t="str">
        <f t="shared" ref="U8322" si="16509">IF(OR(AND(Q8322&gt;1,Q8322&lt;41),AND(R8322&gt;1,R8322&lt;41)),"Ct&lt;41","Ct&gt;41")</f>
        <v>Ct&gt;41</v>
      </c>
      <c r="V8322" t="str">
        <f>VLOOKUP(J8322,Datasæt_Analysesystemer!$C$2:$D$68,2,FALSE)</f>
        <v>Stillehavsøsters</v>
      </c>
      <c r="W8322" t="str">
        <f t="shared" ref="W8322" si="16510">MID(F8322,10,9)</f>
        <v>DL2020047</v>
      </c>
      <c r="X8322" t="str">
        <f t="shared" ref="X8322" si="16511">W8322&amp;"_"&amp;V8322&amp;"_"&amp;S8322&amp;"_"&amp;T8322&amp;"_"&amp;U8322</f>
        <v>DL2020047_Stillehavsøsters_Valid_Absent_Ct&gt;41</v>
      </c>
    </row>
    <row r="8323" spans="1:24" x14ac:dyDescent="0.25">
      <c r="A8323" t="s">
        <v>392</v>
      </c>
      <c r="B8323" t="s">
        <v>1505</v>
      </c>
      <c r="C8323" t="s">
        <v>16</v>
      </c>
      <c r="D8323" s="7">
        <v>0.1</v>
      </c>
      <c r="E8323" s="6" t="s">
        <v>17</v>
      </c>
      <c r="F8323" t="s">
        <v>1579</v>
      </c>
      <c r="G8323" t="str">
        <f t="shared" si="16476"/>
        <v>DL2020047</v>
      </c>
      <c r="H8323" t="str">
        <f t="shared" si="16412"/>
        <v>21</v>
      </c>
      <c r="I8323" t="str">
        <f t="shared" si="16413"/>
        <v>Stillehavsoesters_21_20210505_DL2020047_GreveGym</v>
      </c>
      <c r="J8323" t="str">
        <f t="shared" si="16414"/>
        <v>Stillehavsoesters</v>
      </c>
      <c r="K8323" t="str">
        <f t="shared" si="16415"/>
        <v>NegK</v>
      </c>
      <c r="L8323" t="str">
        <f t="shared" si="16416"/>
        <v>No Ct</v>
      </c>
      <c r="M8323" t="str">
        <f t="shared" si="16417"/>
        <v/>
      </c>
      <c r="N8323" t="str">
        <f t="shared" si="16418"/>
        <v/>
      </c>
      <c r="O8323" t="str">
        <f t="shared" si="16419"/>
        <v/>
      </c>
    </row>
    <row r="8324" spans="1:24" x14ac:dyDescent="0.25">
      <c r="A8324" t="s">
        <v>396</v>
      </c>
      <c r="B8324" t="s">
        <v>1506</v>
      </c>
      <c r="C8324" t="s">
        <v>20</v>
      </c>
      <c r="D8324" s="7">
        <v>0.1</v>
      </c>
      <c r="E8324" s="6" t="s">
        <v>17</v>
      </c>
      <c r="F8324" t="s">
        <v>1579</v>
      </c>
      <c r="G8324" t="str">
        <f t="shared" si="16476"/>
        <v>DL2020047</v>
      </c>
      <c r="H8324" t="str">
        <f t="shared" si="16412"/>
        <v>21</v>
      </c>
      <c r="I8324" t="str">
        <f t="shared" si="16413"/>
        <v>Stillehavsoesters_21_20210505_DL2020047_GreveGym</v>
      </c>
      <c r="J8324" t="str">
        <f t="shared" si="16414"/>
        <v>Stillehavsoesters</v>
      </c>
      <c r="K8324" t="str">
        <f t="shared" si="16415"/>
        <v>eDNA</v>
      </c>
      <c r="L8324" t="str">
        <f t="shared" si="16416"/>
        <v>No Ct</v>
      </c>
      <c r="M8324" t="str">
        <f t="shared" si="16417"/>
        <v/>
      </c>
      <c r="N8324" t="str">
        <f t="shared" si="16418"/>
        <v/>
      </c>
      <c r="O8324" t="str">
        <f t="shared" si="16419"/>
        <v/>
      </c>
    </row>
    <row r="8325" spans="1:24" x14ac:dyDescent="0.25">
      <c r="A8325" t="s">
        <v>390</v>
      </c>
      <c r="B8325" t="s">
        <v>1506</v>
      </c>
      <c r="C8325" t="s">
        <v>20</v>
      </c>
      <c r="D8325" s="7">
        <v>0.1</v>
      </c>
      <c r="E8325" s="6" t="s">
        <v>17</v>
      </c>
      <c r="F8325" t="s">
        <v>1579</v>
      </c>
      <c r="G8325" t="str">
        <f t="shared" si="16476"/>
        <v>DL2020047</v>
      </c>
      <c r="H8325" t="str">
        <f t="shared" si="16412"/>
        <v>21</v>
      </c>
      <c r="I8325" t="str">
        <f t="shared" si="16413"/>
        <v>Stillehavsoesters_21_20210505_DL2020047_GreveGym</v>
      </c>
      <c r="J8325" t="str">
        <f t="shared" si="16414"/>
        <v>Stillehavsoesters</v>
      </c>
      <c r="K8325" t="str">
        <f t="shared" si="16415"/>
        <v>eDNA</v>
      </c>
      <c r="L8325" t="str">
        <f t="shared" si="16416"/>
        <v>No Ct</v>
      </c>
      <c r="M8325" t="str">
        <f t="shared" si="16417"/>
        <v/>
      </c>
      <c r="N8325" t="str">
        <f t="shared" si="16418"/>
        <v/>
      </c>
      <c r="O8325" t="str">
        <f t="shared" si="16419"/>
        <v/>
      </c>
    </row>
    <row r="8326" spans="1:24" x14ac:dyDescent="0.25">
      <c r="A8326" t="s">
        <v>397</v>
      </c>
      <c r="B8326" t="s">
        <v>1507</v>
      </c>
      <c r="C8326" t="s">
        <v>13</v>
      </c>
      <c r="D8326" s="7">
        <v>0.1</v>
      </c>
      <c r="E8326" s="7">
        <v>28.71</v>
      </c>
      <c r="F8326" t="s">
        <v>1579</v>
      </c>
      <c r="G8326" t="str">
        <f t="shared" si="16476"/>
        <v>DL2020047</v>
      </c>
      <c r="H8326" t="str">
        <f t="shared" si="16412"/>
        <v>22</v>
      </c>
      <c r="I8326" t="str">
        <f t="shared" si="16413"/>
        <v>Stillehavsoesters_22_20210505_DL2020047_GreveGym</v>
      </c>
      <c r="J8326" t="str">
        <f t="shared" si="16414"/>
        <v>Stillehavsoesters</v>
      </c>
      <c r="K8326" t="str">
        <f t="shared" si="16415"/>
        <v>PosK</v>
      </c>
      <c r="L8326">
        <f t="shared" si="16416"/>
        <v>28.71</v>
      </c>
      <c r="M8326">
        <f t="shared" si="16417"/>
        <v>28.71</v>
      </c>
      <c r="N8326">
        <f t="shared" si="16418"/>
        <v>0</v>
      </c>
      <c r="O8326">
        <f t="shared" si="16419"/>
        <v>0</v>
      </c>
      <c r="Q8326">
        <f t="shared" ref="Q8326" si="16512">IF(L8328="No Ct",0,L8328)</f>
        <v>0</v>
      </c>
      <c r="R8326">
        <f t="shared" ref="R8326" si="16513">IF(L8329="No Ct",0,L8329)</f>
        <v>0</v>
      </c>
      <c r="S8326" t="str">
        <f t="shared" ref="S8326" si="16514">IF(AND(M8326&gt;0,N8326=0),"Valid","Invalid")</f>
        <v>Valid</v>
      </c>
      <c r="T8326" t="str">
        <f t="shared" ref="T8326" si="16515">IF(OR(Q8326&gt;1,R8326&gt;1),"Present","Absent")</f>
        <v>Absent</v>
      </c>
      <c r="U8326" t="str">
        <f t="shared" ref="U8326" si="16516">IF(OR(AND(Q8326&gt;1,Q8326&lt;41),AND(R8326&gt;1,R8326&lt;41)),"Ct&lt;41","Ct&gt;41")</f>
        <v>Ct&gt;41</v>
      </c>
      <c r="V8326" t="str">
        <f>VLOOKUP(J8326,Datasæt_Analysesystemer!$C$2:$D$68,2,FALSE)</f>
        <v>Stillehavsøsters</v>
      </c>
      <c r="W8326" t="str">
        <f t="shared" ref="W8326" si="16517">MID(F8326,10,9)</f>
        <v>DL2020047</v>
      </c>
      <c r="X8326" t="str">
        <f t="shared" ref="X8326" si="16518">W8326&amp;"_"&amp;V8326&amp;"_"&amp;S8326&amp;"_"&amp;T8326&amp;"_"&amp;U8326</f>
        <v>DL2020047_Stillehavsøsters_Valid_Absent_Ct&gt;41</v>
      </c>
    </row>
    <row r="8327" spans="1:24" x14ac:dyDescent="0.25">
      <c r="A8327" t="s">
        <v>399</v>
      </c>
      <c r="B8327" t="s">
        <v>1508</v>
      </c>
      <c r="C8327" t="s">
        <v>16</v>
      </c>
      <c r="D8327" s="7">
        <v>0.1</v>
      </c>
      <c r="E8327" s="6" t="s">
        <v>17</v>
      </c>
      <c r="F8327" t="s">
        <v>1579</v>
      </c>
      <c r="G8327" t="str">
        <f t="shared" si="16476"/>
        <v>DL2020047</v>
      </c>
      <c r="H8327" t="str">
        <f t="shared" si="16412"/>
        <v>22</v>
      </c>
      <c r="I8327" t="str">
        <f t="shared" si="16413"/>
        <v>Stillehavsoesters_22_20210505_DL2020047_GreveGym</v>
      </c>
      <c r="J8327" t="str">
        <f t="shared" si="16414"/>
        <v>Stillehavsoesters</v>
      </c>
      <c r="K8327" t="str">
        <f t="shared" si="16415"/>
        <v>NegK</v>
      </c>
      <c r="L8327" t="str">
        <f t="shared" si="16416"/>
        <v>No Ct</v>
      </c>
      <c r="M8327" t="str">
        <f t="shared" si="16417"/>
        <v/>
      </c>
      <c r="N8327" t="str">
        <f t="shared" si="16418"/>
        <v/>
      </c>
      <c r="O8327" t="str">
        <f t="shared" si="16419"/>
        <v/>
      </c>
    </row>
    <row r="8328" spans="1:24" x14ac:dyDescent="0.25">
      <c r="A8328" t="s">
        <v>401</v>
      </c>
      <c r="B8328" t="s">
        <v>1509</v>
      </c>
      <c r="C8328" t="s">
        <v>20</v>
      </c>
      <c r="D8328" s="7">
        <v>0.1</v>
      </c>
      <c r="E8328" s="7" t="s">
        <v>17</v>
      </c>
      <c r="F8328" t="s">
        <v>1579</v>
      </c>
      <c r="G8328" t="str">
        <f t="shared" si="16476"/>
        <v>DL2020047</v>
      </c>
      <c r="H8328" t="str">
        <f t="shared" si="16412"/>
        <v>22</v>
      </c>
      <c r="I8328" t="str">
        <f t="shared" si="16413"/>
        <v>Stillehavsoesters_22_20210505_DL2020047_GreveGym</v>
      </c>
      <c r="J8328" t="str">
        <f t="shared" si="16414"/>
        <v>Stillehavsoesters</v>
      </c>
      <c r="K8328" t="str">
        <f t="shared" si="16415"/>
        <v>eDNA</v>
      </c>
      <c r="L8328" t="str">
        <f t="shared" si="16416"/>
        <v>No Ct</v>
      </c>
      <c r="M8328" t="str">
        <f t="shared" si="16417"/>
        <v/>
      </c>
      <c r="N8328" t="str">
        <f t="shared" si="16418"/>
        <v/>
      </c>
      <c r="O8328" t="str">
        <f t="shared" si="16419"/>
        <v/>
      </c>
    </row>
    <row r="8329" spans="1:24" x14ac:dyDescent="0.25">
      <c r="A8329" t="s">
        <v>403</v>
      </c>
      <c r="B8329" t="s">
        <v>1509</v>
      </c>
      <c r="C8329" t="s">
        <v>20</v>
      </c>
      <c r="D8329" s="7">
        <v>0.1</v>
      </c>
      <c r="E8329" s="6" t="s">
        <v>17</v>
      </c>
      <c r="F8329" t="s">
        <v>1579</v>
      </c>
      <c r="G8329" t="str">
        <f t="shared" si="16476"/>
        <v>DL2020047</v>
      </c>
      <c r="H8329" t="str">
        <f t="shared" si="16412"/>
        <v>22</v>
      </c>
      <c r="I8329" t="str">
        <f t="shared" si="16413"/>
        <v>Stillehavsoesters_22_20210505_DL2020047_GreveGym</v>
      </c>
      <c r="J8329" t="str">
        <f t="shared" si="16414"/>
        <v>Stillehavsoesters</v>
      </c>
      <c r="K8329" t="str">
        <f t="shared" si="16415"/>
        <v>eDNA</v>
      </c>
      <c r="L8329" t="str">
        <f t="shared" si="16416"/>
        <v>No Ct</v>
      </c>
      <c r="M8329" t="str">
        <f t="shared" si="16417"/>
        <v/>
      </c>
      <c r="N8329" t="str">
        <f t="shared" si="16418"/>
        <v/>
      </c>
      <c r="O8329" t="str">
        <f t="shared" si="16419"/>
        <v/>
      </c>
    </row>
    <row r="8330" spans="1:24" x14ac:dyDescent="0.25">
      <c r="A8330" t="s">
        <v>404</v>
      </c>
      <c r="B8330" t="s">
        <v>692</v>
      </c>
      <c r="C8330" t="s">
        <v>13</v>
      </c>
      <c r="D8330" s="7">
        <v>0.1</v>
      </c>
      <c r="E8330" s="7">
        <v>23.59</v>
      </c>
      <c r="F8330" t="s">
        <v>1579</v>
      </c>
      <c r="G8330" t="str">
        <f t="shared" si="16476"/>
        <v>DL2020047</v>
      </c>
      <c r="H8330" t="str">
        <f t="shared" si="16412"/>
        <v>23</v>
      </c>
      <c r="I8330" t="str">
        <f t="shared" si="16413"/>
        <v>SortmundetKutling_23_20210505_DL2020047_GreveGym</v>
      </c>
      <c r="J8330" t="str">
        <f t="shared" si="16414"/>
        <v>SortmundetKutling</v>
      </c>
      <c r="K8330" t="str">
        <f t="shared" si="16415"/>
        <v>PosK</v>
      </c>
      <c r="L8330">
        <f t="shared" si="16416"/>
        <v>23.59</v>
      </c>
      <c r="M8330">
        <f t="shared" si="16417"/>
        <v>23.59</v>
      </c>
      <c r="N8330">
        <f t="shared" si="16418"/>
        <v>0</v>
      </c>
      <c r="O8330">
        <f t="shared" si="16419"/>
        <v>0</v>
      </c>
      <c r="Q8330">
        <f t="shared" ref="Q8330" si="16519">IF(L8332="No Ct",0,L8332)</f>
        <v>0</v>
      </c>
      <c r="R8330">
        <f t="shared" ref="R8330" si="16520">IF(L8333="No Ct",0,L8333)</f>
        <v>0</v>
      </c>
      <c r="S8330" t="str">
        <f t="shared" ref="S8330" si="16521">IF(AND(M8330&gt;0,N8330=0),"Valid","Invalid")</f>
        <v>Valid</v>
      </c>
      <c r="T8330" t="str">
        <f t="shared" ref="T8330" si="16522">IF(OR(Q8330&gt;1,R8330&gt;1),"Present","Absent")</f>
        <v>Absent</v>
      </c>
      <c r="U8330" t="str">
        <f t="shared" ref="U8330" si="16523">IF(OR(AND(Q8330&gt;1,Q8330&lt;41),AND(R8330&gt;1,R8330&lt;41)),"Ct&lt;41","Ct&gt;41")</f>
        <v>Ct&gt;41</v>
      </c>
      <c r="V8330" t="str">
        <f>VLOOKUP(J8330,Datasæt_Analysesystemer!$C$2:$D$68,2,FALSE)</f>
        <v>Sortmundet kutling</v>
      </c>
      <c r="W8330" t="str">
        <f t="shared" ref="W8330" si="16524">MID(F8330,10,9)</f>
        <v>DL2020047</v>
      </c>
      <c r="X8330" t="str">
        <f t="shared" ref="X8330" si="16525">W8330&amp;"_"&amp;V8330&amp;"_"&amp;S8330&amp;"_"&amp;T8330&amp;"_"&amp;U8330</f>
        <v>DL2020047_Sortmundet kutling_Valid_Absent_Ct&gt;41</v>
      </c>
    </row>
    <row r="8331" spans="1:24" x14ac:dyDescent="0.25">
      <c r="A8331" t="s">
        <v>406</v>
      </c>
      <c r="B8331" t="s">
        <v>693</v>
      </c>
      <c r="C8331" t="s">
        <v>16</v>
      </c>
      <c r="D8331" s="7">
        <v>0.1</v>
      </c>
      <c r="E8331" s="6" t="s">
        <v>17</v>
      </c>
      <c r="F8331" t="s">
        <v>1579</v>
      </c>
      <c r="G8331" t="str">
        <f t="shared" si="16476"/>
        <v>DL2020047</v>
      </c>
      <c r="H8331" t="str">
        <f t="shared" si="16412"/>
        <v>23</v>
      </c>
      <c r="I8331" t="str">
        <f t="shared" si="16413"/>
        <v>SortmundetKutling_23_20210505_DL2020047_GreveGym</v>
      </c>
      <c r="J8331" t="str">
        <f t="shared" si="16414"/>
        <v>SortmundetKutling</v>
      </c>
      <c r="K8331" t="str">
        <f t="shared" si="16415"/>
        <v>NegK</v>
      </c>
      <c r="L8331" t="str">
        <f t="shared" si="16416"/>
        <v>No Ct</v>
      </c>
      <c r="M8331" t="str">
        <f t="shared" si="16417"/>
        <v/>
      </c>
      <c r="N8331" t="str">
        <f t="shared" si="16418"/>
        <v/>
      </c>
      <c r="O8331" t="str">
        <f t="shared" si="16419"/>
        <v/>
      </c>
    </row>
    <row r="8332" spans="1:24" x14ac:dyDescent="0.25">
      <c r="A8332" t="s">
        <v>408</v>
      </c>
      <c r="B8332" t="s">
        <v>694</v>
      </c>
      <c r="C8332" t="s">
        <v>20</v>
      </c>
      <c r="D8332" s="7">
        <v>0.1</v>
      </c>
      <c r="E8332" s="6" t="s">
        <v>17</v>
      </c>
      <c r="F8332" t="s">
        <v>1579</v>
      </c>
      <c r="G8332" t="str">
        <f t="shared" si="16476"/>
        <v>DL2020047</v>
      </c>
      <c r="H8332" t="str">
        <f t="shared" si="16412"/>
        <v>23</v>
      </c>
      <c r="I8332" t="str">
        <f t="shared" si="16413"/>
        <v>SortmundetKutling_23_20210505_DL2020047_GreveGym</v>
      </c>
      <c r="J8332" t="str">
        <f t="shared" si="16414"/>
        <v>SortmundetKutling</v>
      </c>
      <c r="K8332" t="str">
        <f t="shared" si="16415"/>
        <v>eDNA</v>
      </c>
      <c r="L8332" t="str">
        <f t="shared" si="16416"/>
        <v>No Ct</v>
      </c>
      <c r="M8332" t="str">
        <f t="shared" si="16417"/>
        <v/>
      </c>
      <c r="N8332" t="str">
        <f t="shared" si="16418"/>
        <v/>
      </c>
      <c r="O8332" t="str">
        <f t="shared" si="16419"/>
        <v/>
      </c>
    </row>
    <row r="8333" spans="1:24" x14ac:dyDescent="0.25">
      <c r="A8333" t="s">
        <v>410</v>
      </c>
      <c r="B8333" t="s">
        <v>694</v>
      </c>
      <c r="C8333" t="s">
        <v>20</v>
      </c>
      <c r="D8333" s="7">
        <v>0.1</v>
      </c>
      <c r="E8333" s="6" t="s">
        <v>17</v>
      </c>
      <c r="F8333" t="s">
        <v>1579</v>
      </c>
      <c r="G8333" t="str">
        <f t="shared" si="16476"/>
        <v>DL2020047</v>
      </c>
      <c r="H8333" t="str">
        <f t="shared" si="16412"/>
        <v>23</v>
      </c>
      <c r="I8333" t="str">
        <f t="shared" si="16413"/>
        <v>SortmundetKutling_23_20210505_DL2020047_GreveGym</v>
      </c>
      <c r="J8333" t="str">
        <f t="shared" si="16414"/>
        <v>SortmundetKutling</v>
      </c>
      <c r="K8333" t="str">
        <f t="shared" si="16415"/>
        <v>eDNA</v>
      </c>
      <c r="L8333" t="str">
        <f t="shared" si="16416"/>
        <v>No Ct</v>
      </c>
      <c r="M8333" t="str">
        <f t="shared" si="16417"/>
        <v/>
      </c>
      <c r="N8333" t="str">
        <f t="shared" si="16418"/>
        <v/>
      </c>
      <c r="O8333" t="str">
        <f t="shared" si="16419"/>
        <v/>
      </c>
    </row>
    <row r="8334" spans="1:24" x14ac:dyDescent="0.25">
      <c r="A8334" t="s">
        <v>411</v>
      </c>
      <c r="B8334" t="s">
        <v>695</v>
      </c>
      <c r="C8334" t="s">
        <v>13</v>
      </c>
      <c r="D8334" s="7">
        <v>0.1</v>
      </c>
      <c r="E8334" s="7" t="s">
        <v>17</v>
      </c>
      <c r="F8334" t="s">
        <v>1579</v>
      </c>
      <c r="G8334" t="str">
        <f t="shared" si="16476"/>
        <v>DL2020047</v>
      </c>
      <c r="H8334" t="str">
        <f t="shared" si="16412"/>
        <v>24</v>
      </c>
      <c r="I8334" t="str">
        <f t="shared" si="16413"/>
        <v>SortmundetKutling_24_20210505_DL2020047_GreveGym</v>
      </c>
      <c r="J8334" t="str">
        <f t="shared" si="16414"/>
        <v>SortmundetKutling</v>
      </c>
      <c r="K8334" t="str">
        <f t="shared" si="16415"/>
        <v>PosK</v>
      </c>
      <c r="L8334" t="str">
        <f t="shared" si="16416"/>
        <v>No Ct</v>
      </c>
      <c r="M8334">
        <f t="shared" si="16417"/>
        <v>0</v>
      </c>
      <c r="N8334">
        <f t="shared" si="16418"/>
        <v>0</v>
      </c>
      <c r="O8334">
        <f t="shared" si="16419"/>
        <v>0</v>
      </c>
      <c r="Q8334">
        <f t="shared" ref="Q8334" si="16526">IF(L8336="No Ct",0,L8336)</f>
        <v>0</v>
      </c>
      <c r="R8334">
        <f t="shared" ref="R8334" si="16527">IF(L8337="No Ct",0,L8337)</f>
        <v>0</v>
      </c>
      <c r="S8334" t="str">
        <f t="shared" ref="S8334" si="16528">IF(AND(M8334&gt;0,N8334=0),"Valid","Invalid")</f>
        <v>Invalid</v>
      </c>
      <c r="T8334" t="str">
        <f t="shared" ref="T8334" si="16529">IF(OR(Q8334&gt;1,R8334&gt;1),"Present","Absent")</f>
        <v>Absent</v>
      </c>
      <c r="U8334" t="str">
        <f t="shared" ref="U8334" si="16530">IF(OR(AND(Q8334&gt;1,Q8334&lt;41),AND(R8334&gt;1,R8334&lt;41)),"Ct&lt;41","Ct&gt;41")</f>
        <v>Ct&gt;41</v>
      </c>
      <c r="V8334" t="str">
        <f>VLOOKUP(J8334,Datasæt_Analysesystemer!$C$2:$D$68,2,FALSE)</f>
        <v>Sortmundet kutling</v>
      </c>
      <c r="W8334" t="str">
        <f t="shared" ref="W8334" si="16531">MID(F8334,10,9)</f>
        <v>DL2020047</v>
      </c>
      <c r="X8334" t="str">
        <f t="shared" ref="X8334" si="16532">W8334&amp;"_"&amp;V8334&amp;"_"&amp;S8334&amp;"_"&amp;T8334&amp;"_"&amp;U8334</f>
        <v>DL2020047_Sortmundet kutling_Invalid_Absent_Ct&gt;41</v>
      </c>
    </row>
    <row r="8335" spans="1:24" x14ac:dyDescent="0.25">
      <c r="A8335" t="s">
        <v>413</v>
      </c>
      <c r="B8335" t="s">
        <v>696</v>
      </c>
      <c r="C8335" t="s">
        <v>16</v>
      </c>
      <c r="D8335" s="7">
        <v>0.1</v>
      </c>
      <c r="E8335" s="6" t="s">
        <v>17</v>
      </c>
      <c r="F8335" t="s">
        <v>1579</v>
      </c>
      <c r="G8335" t="str">
        <f t="shared" si="16476"/>
        <v>DL2020047</v>
      </c>
      <c r="H8335" t="str">
        <f t="shared" si="16412"/>
        <v>24</v>
      </c>
      <c r="I8335" t="str">
        <f t="shared" si="16413"/>
        <v>SortmundetKutling_24_20210505_DL2020047_GreveGym</v>
      </c>
      <c r="J8335" t="str">
        <f t="shared" si="16414"/>
        <v>SortmundetKutling</v>
      </c>
      <c r="K8335" t="str">
        <f t="shared" si="16415"/>
        <v>NegK</v>
      </c>
      <c r="L8335" t="str">
        <f t="shared" si="16416"/>
        <v>No Ct</v>
      </c>
      <c r="M8335" t="str">
        <f t="shared" si="16417"/>
        <v/>
      </c>
      <c r="N8335" t="str">
        <f t="shared" si="16418"/>
        <v/>
      </c>
      <c r="O8335" t="str">
        <f t="shared" si="16419"/>
        <v/>
      </c>
    </row>
    <row r="8336" spans="1:24" x14ac:dyDescent="0.25">
      <c r="A8336" t="s">
        <v>415</v>
      </c>
      <c r="B8336" t="s">
        <v>697</v>
      </c>
      <c r="C8336" t="s">
        <v>20</v>
      </c>
      <c r="D8336" s="7">
        <v>0.1</v>
      </c>
      <c r="E8336" s="6" t="s">
        <v>17</v>
      </c>
      <c r="F8336" t="s">
        <v>1579</v>
      </c>
      <c r="G8336" t="str">
        <f t="shared" si="16476"/>
        <v>DL2020047</v>
      </c>
      <c r="H8336" t="str">
        <f t="shared" si="16412"/>
        <v>24</v>
      </c>
      <c r="I8336" t="str">
        <f t="shared" si="16413"/>
        <v>SortmundetKutling_24_20210505_DL2020047_GreveGym</v>
      </c>
      <c r="J8336" t="str">
        <f t="shared" si="16414"/>
        <v>SortmundetKutling</v>
      </c>
      <c r="K8336" t="str">
        <f t="shared" si="16415"/>
        <v>eDNA</v>
      </c>
      <c r="L8336" t="str">
        <f t="shared" si="16416"/>
        <v>No Ct</v>
      </c>
      <c r="M8336" t="str">
        <f t="shared" si="16417"/>
        <v/>
      </c>
      <c r="N8336" t="str">
        <f t="shared" si="16418"/>
        <v/>
      </c>
      <c r="O8336" t="str">
        <f t="shared" si="16419"/>
        <v/>
      </c>
    </row>
    <row r="8337" spans="1:24" x14ac:dyDescent="0.25">
      <c r="A8337" t="s">
        <v>417</v>
      </c>
      <c r="B8337" t="s">
        <v>697</v>
      </c>
      <c r="C8337" t="s">
        <v>20</v>
      </c>
      <c r="D8337" s="7">
        <v>0.1</v>
      </c>
      <c r="E8337" s="6" t="s">
        <v>17</v>
      </c>
      <c r="F8337" t="s">
        <v>1579</v>
      </c>
      <c r="G8337" t="str">
        <f t="shared" si="16476"/>
        <v>DL2020047</v>
      </c>
      <c r="H8337" t="str">
        <f t="shared" si="16412"/>
        <v>24</v>
      </c>
      <c r="I8337" t="str">
        <f t="shared" si="16413"/>
        <v>SortmundetKutling_24_20210505_DL2020047_GreveGym</v>
      </c>
      <c r="J8337" t="str">
        <f t="shared" si="16414"/>
        <v>SortmundetKutling</v>
      </c>
      <c r="K8337" t="str">
        <f t="shared" si="16415"/>
        <v>eDNA</v>
      </c>
      <c r="L8337" t="str">
        <f t="shared" si="16416"/>
        <v>No Ct</v>
      </c>
      <c r="M8337" t="str">
        <f t="shared" si="16417"/>
        <v/>
      </c>
      <c r="N8337" t="str">
        <f t="shared" si="16418"/>
        <v/>
      </c>
      <c r="O8337" t="str">
        <f t="shared" si="16419"/>
        <v/>
      </c>
    </row>
    <row r="8338" spans="1:24" x14ac:dyDescent="0.25">
      <c r="A8338" t="s">
        <v>11</v>
      </c>
      <c r="B8338" t="s">
        <v>196</v>
      </c>
      <c r="C8338" t="s">
        <v>13</v>
      </c>
      <c r="D8338" s="7">
        <v>0.1</v>
      </c>
      <c r="E8338" s="7">
        <v>27.62</v>
      </c>
      <c r="F8338" t="s">
        <v>1580</v>
      </c>
      <c r="G8338" t="str">
        <f t="shared" si="16476"/>
        <v>DL2020013</v>
      </c>
      <c r="H8338" t="str">
        <f t="shared" ref="H8338:H8401" si="16533">LEFT(B8338,2)</f>
        <v>01</v>
      </c>
      <c r="I8338" t="str">
        <f t="shared" ref="I8338:I8401" si="16534">J8338&amp;"_"&amp;H8338&amp;"_"&amp;F8338</f>
        <v>Skrubbe_01_20210506_DL2020013_AurehoejGym</v>
      </c>
      <c r="J8338" t="str">
        <f t="shared" ref="J8338:J8401" si="16535">MID(RIGHT(B8338,LEN(B8338)-3),1,FIND("_",RIGHT(B8338,LEN(B8338)-3))-1)</f>
        <v>Skrubbe</v>
      </c>
      <c r="K8338" t="str">
        <f t="shared" ref="K8338:K8401" si="16536">TRIM(SUBSTITUTE(RIGHT(B8338,FIND(J8338,B8338)+1),"_",""))</f>
        <v>PosK</v>
      </c>
      <c r="L8338">
        <f t="shared" ref="L8338:L8401" si="16537">IFERROR(VALUE(SUBSTITUTE(E8338,".",",")),E8338)</f>
        <v>27.62</v>
      </c>
      <c r="M8338">
        <f t="shared" ref="M8338:M8401" si="16538">IF(K8338="PosK",SUMIFS(L:L,K:K,"PosK",I:I,I8338),"")</f>
        <v>27.62</v>
      </c>
      <c r="N8338">
        <f t="shared" ref="N8338:N8401" si="16539">IF(K8338="PosK",SUMIFS(L:L,K:K,"NegK",I:I,I8338),"")</f>
        <v>0</v>
      </c>
      <c r="O8338">
        <f t="shared" ref="O8338:O8401" si="16540">IF(K8338="PosK",SUMIFS(L:L,K:K,"eDNA",I:I,I8338),"")</f>
        <v>42.51</v>
      </c>
      <c r="Q8338">
        <f t="shared" ref="Q8338" si="16541">IF(L8340="No Ct",0,L8340)</f>
        <v>42.51</v>
      </c>
      <c r="R8338">
        <f t="shared" ref="R8338" si="16542">IF(L8341="No Ct",0,L8341)</f>
        <v>0</v>
      </c>
      <c r="S8338" t="str">
        <f t="shared" ref="S8338" si="16543">IF(AND(M8338&gt;0,N8338=0),"Valid","Invalid")</f>
        <v>Valid</v>
      </c>
      <c r="T8338" t="str">
        <f t="shared" ref="T8338" si="16544">IF(OR(Q8338&gt;1,R8338&gt;1),"Present","Absent")</f>
        <v>Present</v>
      </c>
      <c r="U8338" t="str">
        <f t="shared" ref="U8338" si="16545">IF(OR(AND(Q8338&gt;1,Q8338&lt;41),AND(R8338&gt;1,R8338&lt;41)),"Ct&lt;41","Ct&gt;41")</f>
        <v>Ct&gt;41</v>
      </c>
      <c r="V8338" t="str">
        <f>VLOOKUP(J8338,Datasæt_Analysesystemer!$C$2:$D$68,2,FALSE)</f>
        <v>Skrubbe</v>
      </c>
      <c r="W8338" t="str">
        <f t="shared" ref="W8338" si="16546">MID(F8338,10,9)</f>
        <v>DL2020013</v>
      </c>
      <c r="X8338" t="str">
        <f t="shared" ref="X8338" si="16547">W8338&amp;"_"&amp;V8338&amp;"_"&amp;S8338&amp;"_"&amp;T8338&amp;"_"&amp;U8338</f>
        <v>DL2020013_Skrubbe_Valid_Present_Ct&gt;41</v>
      </c>
    </row>
    <row r="8339" spans="1:24" x14ac:dyDescent="0.25">
      <c r="A8339" t="s">
        <v>14</v>
      </c>
      <c r="B8339" t="s">
        <v>197</v>
      </c>
      <c r="C8339" t="s">
        <v>16</v>
      </c>
      <c r="D8339" s="7">
        <v>0.1</v>
      </c>
      <c r="E8339" s="6" t="s">
        <v>17</v>
      </c>
      <c r="F8339" t="s">
        <v>1580</v>
      </c>
      <c r="G8339" t="str">
        <f t="shared" si="16476"/>
        <v>DL2020013</v>
      </c>
      <c r="H8339" t="str">
        <f t="shared" si="16533"/>
        <v>01</v>
      </c>
      <c r="I8339" t="str">
        <f t="shared" si="16534"/>
        <v>Skrubbe_01_20210506_DL2020013_AurehoejGym</v>
      </c>
      <c r="J8339" t="str">
        <f t="shared" si="16535"/>
        <v>Skrubbe</v>
      </c>
      <c r="K8339" t="str">
        <f t="shared" si="16536"/>
        <v>NegK</v>
      </c>
      <c r="L8339" t="str">
        <f t="shared" si="16537"/>
        <v>No Ct</v>
      </c>
      <c r="M8339" t="str">
        <f t="shared" si="16538"/>
        <v/>
      </c>
      <c r="N8339" t="str">
        <f t="shared" si="16539"/>
        <v/>
      </c>
      <c r="O8339" t="str">
        <f t="shared" si="16540"/>
        <v/>
      </c>
    </row>
    <row r="8340" spans="1:24" x14ac:dyDescent="0.25">
      <c r="A8340" t="s">
        <v>18</v>
      </c>
      <c r="B8340" t="s">
        <v>198</v>
      </c>
      <c r="C8340" t="s">
        <v>20</v>
      </c>
      <c r="D8340" s="7">
        <v>0.1</v>
      </c>
      <c r="E8340" s="7">
        <v>42.51</v>
      </c>
      <c r="F8340" t="s">
        <v>1580</v>
      </c>
      <c r="G8340" t="str">
        <f t="shared" si="16476"/>
        <v>DL2020013</v>
      </c>
      <c r="H8340" t="str">
        <f t="shared" si="16533"/>
        <v>01</v>
      </c>
      <c r="I8340" t="str">
        <f t="shared" si="16534"/>
        <v>Skrubbe_01_20210506_DL2020013_AurehoejGym</v>
      </c>
      <c r="J8340" t="str">
        <f t="shared" si="16535"/>
        <v>Skrubbe</v>
      </c>
      <c r="K8340" t="str">
        <f t="shared" si="16536"/>
        <v>eDNA</v>
      </c>
      <c r="L8340">
        <f t="shared" si="16537"/>
        <v>42.51</v>
      </c>
      <c r="M8340" t="str">
        <f t="shared" si="16538"/>
        <v/>
      </c>
      <c r="N8340" t="str">
        <f t="shared" si="16539"/>
        <v/>
      </c>
      <c r="O8340" t="str">
        <f t="shared" si="16540"/>
        <v/>
      </c>
    </row>
    <row r="8341" spans="1:24" x14ac:dyDescent="0.25">
      <c r="A8341" t="s">
        <v>21</v>
      </c>
      <c r="B8341" t="s">
        <v>198</v>
      </c>
      <c r="C8341" t="s">
        <v>20</v>
      </c>
      <c r="D8341" s="7">
        <v>0.1</v>
      </c>
      <c r="E8341" s="7" t="s">
        <v>17</v>
      </c>
      <c r="F8341" t="s">
        <v>1580</v>
      </c>
      <c r="G8341" t="str">
        <f t="shared" si="16476"/>
        <v>DL2020013</v>
      </c>
      <c r="H8341" t="str">
        <f t="shared" si="16533"/>
        <v>01</v>
      </c>
      <c r="I8341" t="str">
        <f t="shared" si="16534"/>
        <v>Skrubbe_01_20210506_DL2020013_AurehoejGym</v>
      </c>
      <c r="J8341" t="str">
        <f t="shared" si="16535"/>
        <v>Skrubbe</v>
      </c>
      <c r="K8341" t="str">
        <f t="shared" si="16536"/>
        <v>eDNA</v>
      </c>
      <c r="L8341" t="str">
        <f t="shared" si="16537"/>
        <v>No Ct</v>
      </c>
      <c r="M8341" t="str">
        <f t="shared" si="16538"/>
        <v/>
      </c>
      <c r="N8341" t="str">
        <f t="shared" si="16539"/>
        <v/>
      </c>
      <c r="O8341" t="str">
        <f t="shared" si="16540"/>
        <v/>
      </c>
    </row>
    <row r="8342" spans="1:24" x14ac:dyDescent="0.25">
      <c r="A8342" t="s">
        <v>199</v>
      </c>
      <c r="B8342" t="s">
        <v>200</v>
      </c>
      <c r="C8342" t="s">
        <v>13</v>
      </c>
      <c r="D8342" s="7">
        <v>0.1</v>
      </c>
      <c r="E8342" s="7">
        <v>27.31</v>
      </c>
      <c r="F8342" t="s">
        <v>1580</v>
      </c>
      <c r="G8342" t="str">
        <f t="shared" si="16476"/>
        <v>DL2020013</v>
      </c>
      <c r="H8342" t="str">
        <f t="shared" si="16533"/>
        <v>02</v>
      </c>
      <c r="I8342" t="str">
        <f t="shared" si="16534"/>
        <v>Skrubbe_02_20210506_DL2020013_AurehoejGym</v>
      </c>
      <c r="J8342" t="str">
        <f t="shared" si="16535"/>
        <v>Skrubbe</v>
      </c>
      <c r="K8342" t="str">
        <f t="shared" si="16536"/>
        <v>PosK</v>
      </c>
      <c r="L8342">
        <f t="shared" si="16537"/>
        <v>27.31</v>
      </c>
      <c r="M8342">
        <f t="shared" si="16538"/>
        <v>27.31</v>
      </c>
      <c r="N8342">
        <f t="shared" si="16539"/>
        <v>0</v>
      </c>
      <c r="O8342">
        <f t="shared" si="16540"/>
        <v>72.259999999999991</v>
      </c>
      <c r="Q8342">
        <f t="shared" ref="Q8342" si="16548">IF(L8344="No Ct",0,L8344)</f>
        <v>35.94</v>
      </c>
      <c r="R8342">
        <f t="shared" ref="R8342" si="16549">IF(L8345="No Ct",0,L8345)</f>
        <v>36.32</v>
      </c>
      <c r="S8342" t="str">
        <f t="shared" ref="S8342" si="16550">IF(AND(M8342&gt;0,N8342=0),"Valid","Invalid")</f>
        <v>Valid</v>
      </c>
      <c r="T8342" t="str">
        <f t="shared" ref="T8342" si="16551">IF(OR(Q8342&gt;1,R8342&gt;1),"Present","Absent")</f>
        <v>Present</v>
      </c>
      <c r="U8342" t="str">
        <f t="shared" ref="U8342" si="16552">IF(OR(AND(Q8342&gt;1,Q8342&lt;41),AND(R8342&gt;1,R8342&lt;41)),"Ct&lt;41","Ct&gt;41")</f>
        <v>Ct&lt;41</v>
      </c>
      <c r="V8342" t="str">
        <f>VLOOKUP(J8342,Datasæt_Analysesystemer!$C$2:$D$68,2,FALSE)</f>
        <v>Skrubbe</v>
      </c>
      <c r="W8342" t="str">
        <f t="shared" ref="W8342" si="16553">MID(F8342,10,9)</f>
        <v>DL2020013</v>
      </c>
      <c r="X8342" t="str">
        <f t="shared" ref="X8342" si="16554">W8342&amp;"_"&amp;V8342&amp;"_"&amp;S8342&amp;"_"&amp;T8342&amp;"_"&amp;U8342</f>
        <v>DL2020013_Skrubbe_Valid_Present_Ct&lt;41</v>
      </c>
    </row>
    <row r="8343" spans="1:24" x14ac:dyDescent="0.25">
      <c r="A8343" t="s">
        <v>201</v>
      </c>
      <c r="B8343" t="s">
        <v>202</v>
      </c>
      <c r="C8343" t="s">
        <v>16</v>
      </c>
      <c r="D8343" s="7">
        <v>0.1</v>
      </c>
      <c r="E8343" s="6" t="s">
        <v>17</v>
      </c>
      <c r="F8343" t="s">
        <v>1580</v>
      </c>
      <c r="G8343" t="str">
        <f t="shared" si="16476"/>
        <v>DL2020013</v>
      </c>
      <c r="H8343" t="str">
        <f t="shared" si="16533"/>
        <v>02</v>
      </c>
      <c r="I8343" t="str">
        <f t="shared" si="16534"/>
        <v>Skrubbe_02_20210506_DL2020013_AurehoejGym</v>
      </c>
      <c r="J8343" t="str">
        <f t="shared" si="16535"/>
        <v>Skrubbe</v>
      </c>
      <c r="K8343" t="str">
        <f t="shared" si="16536"/>
        <v>NegK</v>
      </c>
      <c r="L8343" t="str">
        <f t="shared" si="16537"/>
        <v>No Ct</v>
      </c>
      <c r="M8343" t="str">
        <f t="shared" si="16538"/>
        <v/>
      </c>
      <c r="N8343" t="str">
        <f t="shared" si="16539"/>
        <v/>
      </c>
      <c r="O8343" t="str">
        <f t="shared" si="16540"/>
        <v/>
      </c>
    </row>
    <row r="8344" spans="1:24" x14ac:dyDescent="0.25">
      <c r="A8344" t="s">
        <v>203</v>
      </c>
      <c r="B8344" t="s">
        <v>204</v>
      </c>
      <c r="C8344" t="s">
        <v>20</v>
      </c>
      <c r="D8344" s="7">
        <v>0.1</v>
      </c>
      <c r="E8344" s="6">
        <v>35.94</v>
      </c>
      <c r="F8344" t="s">
        <v>1580</v>
      </c>
      <c r="G8344" t="str">
        <f t="shared" si="16476"/>
        <v>DL2020013</v>
      </c>
      <c r="H8344" t="str">
        <f t="shared" si="16533"/>
        <v>02</v>
      </c>
      <c r="I8344" t="str">
        <f t="shared" si="16534"/>
        <v>Skrubbe_02_20210506_DL2020013_AurehoejGym</v>
      </c>
      <c r="J8344" t="str">
        <f t="shared" si="16535"/>
        <v>Skrubbe</v>
      </c>
      <c r="K8344" t="str">
        <f t="shared" si="16536"/>
        <v>eDNA</v>
      </c>
      <c r="L8344">
        <f t="shared" si="16537"/>
        <v>35.94</v>
      </c>
      <c r="M8344" t="str">
        <f t="shared" si="16538"/>
        <v/>
      </c>
      <c r="N8344" t="str">
        <f t="shared" si="16539"/>
        <v/>
      </c>
      <c r="O8344" t="str">
        <f t="shared" si="16540"/>
        <v/>
      </c>
    </row>
    <row r="8345" spans="1:24" x14ac:dyDescent="0.25">
      <c r="A8345" t="s">
        <v>205</v>
      </c>
      <c r="B8345" t="s">
        <v>204</v>
      </c>
      <c r="C8345" t="s">
        <v>20</v>
      </c>
      <c r="D8345" s="7">
        <v>0.1</v>
      </c>
      <c r="E8345" s="6">
        <v>36.32</v>
      </c>
      <c r="F8345" t="s">
        <v>1580</v>
      </c>
      <c r="G8345" t="str">
        <f t="shared" si="16476"/>
        <v>DL2020013</v>
      </c>
      <c r="H8345" t="str">
        <f t="shared" si="16533"/>
        <v>02</v>
      </c>
      <c r="I8345" t="str">
        <f t="shared" si="16534"/>
        <v>Skrubbe_02_20210506_DL2020013_AurehoejGym</v>
      </c>
      <c r="J8345" t="str">
        <f t="shared" si="16535"/>
        <v>Skrubbe</v>
      </c>
      <c r="K8345" t="str">
        <f t="shared" si="16536"/>
        <v>eDNA</v>
      </c>
      <c r="L8345">
        <f t="shared" si="16537"/>
        <v>36.32</v>
      </c>
      <c r="M8345" t="str">
        <f t="shared" si="16538"/>
        <v/>
      </c>
      <c r="N8345" t="str">
        <f t="shared" si="16539"/>
        <v/>
      </c>
      <c r="O8345" t="str">
        <f t="shared" si="16540"/>
        <v/>
      </c>
    </row>
    <row r="8346" spans="1:24" x14ac:dyDescent="0.25">
      <c r="A8346" t="s">
        <v>213</v>
      </c>
      <c r="B8346" t="s">
        <v>214</v>
      </c>
      <c r="C8346" t="s">
        <v>13</v>
      </c>
      <c r="D8346" s="7">
        <v>0.1</v>
      </c>
      <c r="E8346" s="7" t="s">
        <v>17</v>
      </c>
      <c r="F8346" t="s">
        <v>1580</v>
      </c>
      <c r="G8346" t="str">
        <f t="shared" si="16476"/>
        <v>DL2020013</v>
      </c>
      <c r="H8346" t="str">
        <f t="shared" si="16533"/>
        <v>04</v>
      </c>
      <c r="I8346" t="str">
        <f t="shared" si="16534"/>
        <v>Torsk_04_20210506_DL2020013_AurehoejGym</v>
      </c>
      <c r="J8346" t="str">
        <f t="shared" si="16535"/>
        <v>Torsk</v>
      </c>
      <c r="K8346" t="str">
        <f t="shared" si="16536"/>
        <v>PosK</v>
      </c>
      <c r="L8346" t="str">
        <f t="shared" si="16537"/>
        <v>No Ct</v>
      </c>
      <c r="M8346">
        <f t="shared" si="16538"/>
        <v>0</v>
      </c>
      <c r="N8346">
        <f t="shared" si="16539"/>
        <v>0</v>
      </c>
      <c r="O8346">
        <f t="shared" si="16540"/>
        <v>0</v>
      </c>
      <c r="Q8346">
        <f t="shared" ref="Q8346" si="16555">IF(L8348="No Ct",0,L8348)</f>
        <v>0</v>
      </c>
      <c r="R8346">
        <f t="shared" ref="R8346" si="16556">IF(L8349="No Ct",0,L8349)</f>
        <v>0</v>
      </c>
      <c r="S8346" t="str">
        <f t="shared" ref="S8346" si="16557">IF(AND(M8346&gt;0,N8346=0),"Valid","Invalid")</f>
        <v>Invalid</v>
      </c>
      <c r="T8346" t="str">
        <f t="shared" ref="T8346" si="16558">IF(OR(Q8346&gt;1,R8346&gt;1),"Present","Absent")</f>
        <v>Absent</v>
      </c>
      <c r="U8346" t="str">
        <f t="shared" ref="U8346" si="16559">IF(OR(AND(Q8346&gt;1,Q8346&lt;41),AND(R8346&gt;1,R8346&lt;41)),"Ct&lt;41","Ct&gt;41")</f>
        <v>Ct&gt;41</v>
      </c>
      <c r="V8346" t="str">
        <f>VLOOKUP(J8346,Datasæt_Analysesystemer!$C$2:$D$68,2,FALSE)</f>
        <v>Torsk</v>
      </c>
      <c r="W8346" t="str">
        <f t="shared" ref="W8346" si="16560">MID(F8346,10,9)</f>
        <v>DL2020013</v>
      </c>
      <c r="X8346" t="str">
        <f t="shared" ref="X8346" si="16561">W8346&amp;"_"&amp;V8346&amp;"_"&amp;S8346&amp;"_"&amp;T8346&amp;"_"&amp;U8346</f>
        <v>DL2020013_Torsk_Invalid_Absent_Ct&gt;41</v>
      </c>
    </row>
    <row r="8347" spans="1:24" x14ac:dyDescent="0.25">
      <c r="A8347" t="s">
        <v>215</v>
      </c>
      <c r="B8347" t="s">
        <v>216</v>
      </c>
      <c r="C8347" t="s">
        <v>16</v>
      </c>
      <c r="D8347" s="7">
        <v>0.1</v>
      </c>
      <c r="E8347" s="6" t="s">
        <v>17</v>
      </c>
      <c r="F8347" t="s">
        <v>1580</v>
      </c>
      <c r="G8347" t="str">
        <f t="shared" si="16476"/>
        <v>DL2020013</v>
      </c>
      <c r="H8347" t="str">
        <f t="shared" si="16533"/>
        <v>04</v>
      </c>
      <c r="I8347" t="str">
        <f t="shared" si="16534"/>
        <v>Torsk_04_20210506_DL2020013_AurehoejGym</v>
      </c>
      <c r="J8347" t="str">
        <f t="shared" si="16535"/>
        <v>Torsk</v>
      </c>
      <c r="K8347" t="str">
        <f t="shared" si="16536"/>
        <v>NegK</v>
      </c>
      <c r="L8347" t="str">
        <f t="shared" si="16537"/>
        <v>No Ct</v>
      </c>
      <c r="M8347" t="str">
        <f t="shared" si="16538"/>
        <v/>
      </c>
      <c r="N8347" t="str">
        <f t="shared" si="16539"/>
        <v/>
      </c>
      <c r="O8347" t="str">
        <f t="shared" si="16540"/>
        <v/>
      </c>
    </row>
    <row r="8348" spans="1:24" x14ac:dyDescent="0.25">
      <c r="A8348" t="s">
        <v>217</v>
      </c>
      <c r="B8348" t="s">
        <v>218</v>
      </c>
      <c r="C8348" t="s">
        <v>20</v>
      </c>
      <c r="D8348" s="7">
        <v>0.1</v>
      </c>
      <c r="E8348" s="6" t="s">
        <v>17</v>
      </c>
      <c r="F8348" t="s">
        <v>1580</v>
      </c>
      <c r="G8348" t="str">
        <f t="shared" si="16476"/>
        <v>DL2020013</v>
      </c>
      <c r="H8348" t="str">
        <f t="shared" si="16533"/>
        <v>04</v>
      </c>
      <c r="I8348" t="str">
        <f t="shared" si="16534"/>
        <v>Torsk_04_20210506_DL2020013_AurehoejGym</v>
      </c>
      <c r="J8348" t="str">
        <f t="shared" si="16535"/>
        <v>Torsk</v>
      </c>
      <c r="K8348" t="str">
        <f t="shared" si="16536"/>
        <v>eDNA</v>
      </c>
      <c r="L8348" t="str">
        <f t="shared" si="16537"/>
        <v>No Ct</v>
      </c>
      <c r="M8348" t="str">
        <f t="shared" si="16538"/>
        <v/>
      </c>
      <c r="N8348" t="str">
        <f t="shared" si="16539"/>
        <v/>
      </c>
      <c r="O8348" t="str">
        <f t="shared" si="16540"/>
        <v/>
      </c>
    </row>
    <row r="8349" spans="1:24" x14ac:dyDescent="0.25">
      <c r="A8349" t="s">
        <v>219</v>
      </c>
      <c r="B8349" t="s">
        <v>218</v>
      </c>
      <c r="C8349" t="s">
        <v>20</v>
      </c>
      <c r="D8349" s="7">
        <v>0.1</v>
      </c>
      <c r="E8349" s="6" t="s">
        <v>17</v>
      </c>
      <c r="F8349" t="s">
        <v>1580</v>
      </c>
      <c r="G8349" t="str">
        <f t="shared" si="16476"/>
        <v>DL2020013</v>
      </c>
      <c r="H8349" t="str">
        <f t="shared" si="16533"/>
        <v>04</v>
      </c>
      <c r="I8349" t="str">
        <f t="shared" si="16534"/>
        <v>Torsk_04_20210506_DL2020013_AurehoejGym</v>
      </c>
      <c r="J8349" t="str">
        <f t="shared" si="16535"/>
        <v>Torsk</v>
      </c>
      <c r="K8349" t="str">
        <f t="shared" si="16536"/>
        <v>eDNA</v>
      </c>
      <c r="L8349" t="str">
        <f t="shared" si="16537"/>
        <v>No Ct</v>
      </c>
      <c r="M8349" t="str">
        <f t="shared" si="16538"/>
        <v/>
      </c>
      <c r="N8349" t="str">
        <f t="shared" si="16539"/>
        <v/>
      </c>
      <c r="O8349" t="str">
        <f t="shared" si="16540"/>
        <v/>
      </c>
    </row>
    <row r="8350" spans="1:24" x14ac:dyDescent="0.25">
      <c r="A8350" t="s">
        <v>220</v>
      </c>
      <c r="B8350" t="s">
        <v>221</v>
      </c>
      <c r="C8350" t="s">
        <v>13</v>
      </c>
      <c r="D8350" s="7">
        <v>0.1</v>
      </c>
      <c r="E8350" s="7">
        <v>31.1</v>
      </c>
      <c r="F8350" t="s">
        <v>1580</v>
      </c>
      <c r="G8350" t="str">
        <f t="shared" si="16476"/>
        <v>DL2020013</v>
      </c>
      <c r="H8350" t="str">
        <f t="shared" si="16533"/>
        <v>05</v>
      </c>
      <c r="I8350" t="str">
        <f t="shared" si="16534"/>
        <v>Sandmusling_05_20210506_DL2020013_AurehoejGym</v>
      </c>
      <c r="J8350" t="str">
        <f t="shared" si="16535"/>
        <v>Sandmusling</v>
      </c>
      <c r="K8350" t="str">
        <f t="shared" si="16536"/>
        <v>PosK</v>
      </c>
      <c r="L8350">
        <f t="shared" si="16537"/>
        <v>31.1</v>
      </c>
      <c r="M8350">
        <f t="shared" si="16538"/>
        <v>31.1</v>
      </c>
      <c r="N8350">
        <f t="shared" si="16539"/>
        <v>0</v>
      </c>
      <c r="O8350">
        <f t="shared" si="16540"/>
        <v>73.489999999999995</v>
      </c>
      <c r="Q8350">
        <f t="shared" ref="Q8350" si="16562">IF(L8352="No Ct",0,L8352)</f>
        <v>37.229999999999997</v>
      </c>
      <c r="R8350">
        <f t="shared" ref="R8350" si="16563">IF(L8353="No Ct",0,L8353)</f>
        <v>36.26</v>
      </c>
      <c r="S8350" t="str">
        <f t="shared" ref="S8350" si="16564">IF(AND(M8350&gt;0,N8350=0),"Valid","Invalid")</f>
        <v>Valid</v>
      </c>
      <c r="T8350" t="str">
        <f t="shared" ref="T8350" si="16565">IF(OR(Q8350&gt;1,R8350&gt;1),"Present","Absent")</f>
        <v>Present</v>
      </c>
      <c r="U8350" t="str">
        <f t="shared" ref="U8350" si="16566">IF(OR(AND(Q8350&gt;1,Q8350&lt;41),AND(R8350&gt;1,R8350&lt;41)),"Ct&lt;41","Ct&gt;41")</f>
        <v>Ct&lt;41</v>
      </c>
      <c r="V8350" t="str">
        <f>VLOOKUP(J8350,Datasæt_Analysesystemer!$C$2:$D$68,2,FALSE)</f>
        <v>Sandmusling</v>
      </c>
      <c r="W8350" t="str">
        <f t="shared" ref="W8350" si="16567">MID(F8350,10,9)</f>
        <v>DL2020013</v>
      </c>
      <c r="X8350" t="str">
        <f t="shared" ref="X8350" si="16568">W8350&amp;"_"&amp;V8350&amp;"_"&amp;S8350&amp;"_"&amp;T8350&amp;"_"&amp;U8350</f>
        <v>DL2020013_Sandmusling_Valid_Present_Ct&lt;41</v>
      </c>
    </row>
    <row r="8351" spans="1:24" x14ac:dyDescent="0.25">
      <c r="A8351" t="s">
        <v>222</v>
      </c>
      <c r="B8351" t="s">
        <v>223</v>
      </c>
      <c r="C8351" t="s">
        <v>16</v>
      </c>
      <c r="D8351" s="7">
        <v>0.1</v>
      </c>
      <c r="E8351" s="6" t="s">
        <v>17</v>
      </c>
      <c r="F8351" t="s">
        <v>1580</v>
      </c>
      <c r="G8351" t="str">
        <f t="shared" si="16476"/>
        <v>DL2020013</v>
      </c>
      <c r="H8351" t="str">
        <f t="shared" si="16533"/>
        <v>05</v>
      </c>
      <c r="I8351" t="str">
        <f t="shared" si="16534"/>
        <v>Sandmusling_05_20210506_DL2020013_AurehoejGym</v>
      </c>
      <c r="J8351" t="str">
        <f t="shared" si="16535"/>
        <v>Sandmusling</v>
      </c>
      <c r="K8351" t="str">
        <f t="shared" si="16536"/>
        <v>NegK</v>
      </c>
      <c r="L8351" t="str">
        <f t="shared" si="16537"/>
        <v>No Ct</v>
      </c>
      <c r="M8351" t="str">
        <f t="shared" si="16538"/>
        <v/>
      </c>
      <c r="N8351" t="str">
        <f t="shared" si="16539"/>
        <v/>
      </c>
      <c r="O8351" t="str">
        <f t="shared" si="16540"/>
        <v/>
      </c>
    </row>
    <row r="8352" spans="1:24" x14ac:dyDescent="0.25">
      <c r="A8352" t="s">
        <v>224</v>
      </c>
      <c r="B8352" t="s">
        <v>225</v>
      </c>
      <c r="C8352" t="s">
        <v>20</v>
      </c>
      <c r="D8352" s="7">
        <v>0.1</v>
      </c>
      <c r="E8352" s="6">
        <v>37.229999999999997</v>
      </c>
      <c r="F8352" t="s">
        <v>1580</v>
      </c>
      <c r="G8352" t="str">
        <f t="shared" si="16476"/>
        <v>DL2020013</v>
      </c>
      <c r="H8352" t="str">
        <f t="shared" si="16533"/>
        <v>05</v>
      </c>
      <c r="I8352" t="str">
        <f t="shared" si="16534"/>
        <v>Sandmusling_05_20210506_DL2020013_AurehoejGym</v>
      </c>
      <c r="J8352" t="str">
        <f t="shared" si="16535"/>
        <v>Sandmusling</v>
      </c>
      <c r="K8352" t="str">
        <f t="shared" si="16536"/>
        <v>eDNA</v>
      </c>
      <c r="L8352">
        <f t="shared" si="16537"/>
        <v>37.229999999999997</v>
      </c>
      <c r="M8352" t="str">
        <f t="shared" si="16538"/>
        <v/>
      </c>
      <c r="N8352" t="str">
        <f t="shared" si="16539"/>
        <v/>
      </c>
      <c r="O8352" t="str">
        <f t="shared" si="16540"/>
        <v/>
      </c>
    </row>
    <row r="8353" spans="1:24" x14ac:dyDescent="0.25">
      <c r="A8353" t="s">
        <v>226</v>
      </c>
      <c r="B8353" t="s">
        <v>225</v>
      </c>
      <c r="C8353" t="s">
        <v>20</v>
      </c>
      <c r="D8353" s="7">
        <v>0.1</v>
      </c>
      <c r="E8353" s="6">
        <v>36.26</v>
      </c>
      <c r="F8353" t="s">
        <v>1580</v>
      </c>
      <c r="G8353" t="str">
        <f t="shared" si="16476"/>
        <v>DL2020013</v>
      </c>
      <c r="H8353" t="str">
        <f t="shared" si="16533"/>
        <v>05</v>
      </c>
      <c r="I8353" t="str">
        <f t="shared" si="16534"/>
        <v>Sandmusling_05_20210506_DL2020013_AurehoejGym</v>
      </c>
      <c r="J8353" t="str">
        <f t="shared" si="16535"/>
        <v>Sandmusling</v>
      </c>
      <c r="K8353" t="str">
        <f t="shared" si="16536"/>
        <v>eDNA</v>
      </c>
      <c r="L8353">
        <f t="shared" si="16537"/>
        <v>36.26</v>
      </c>
      <c r="M8353" t="str">
        <f t="shared" si="16538"/>
        <v/>
      </c>
      <c r="N8353" t="str">
        <f t="shared" si="16539"/>
        <v/>
      </c>
      <c r="O8353" t="str">
        <f t="shared" si="16540"/>
        <v/>
      </c>
    </row>
    <row r="8354" spans="1:24" x14ac:dyDescent="0.25">
      <c r="A8354" t="s">
        <v>234</v>
      </c>
      <c r="B8354" t="s">
        <v>235</v>
      </c>
      <c r="C8354" t="s">
        <v>13</v>
      </c>
      <c r="D8354" s="7">
        <v>0.1</v>
      </c>
      <c r="E8354" s="6" t="s">
        <v>17</v>
      </c>
      <c r="F8354" t="s">
        <v>1580</v>
      </c>
      <c r="G8354" t="str">
        <f t="shared" si="16476"/>
        <v>DL2020013</v>
      </c>
      <c r="H8354" t="str">
        <f t="shared" si="16533"/>
        <v>07</v>
      </c>
      <c r="I8354" t="str">
        <f t="shared" si="16534"/>
        <v>AmerikanskRibbegople_07_20210506_DL2020013_AurehoejGym</v>
      </c>
      <c r="J8354" t="str">
        <f t="shared" si="16535"/>
        <v>AmerikanskRibbegople</v>
      </c>
      <c r="K8354" t="str">
        <f t="shared" si="16536"/>
        <v>PosK</v>
      </c>
      <c r="L8354" t="str">
        <f t="shared" si="16537"/>
        <v>No Ct</v>
      </c>
      <c r="M8354">
        <f t="shared" si="16538"/>
        <v>0</v>
      </c>
      <c r="N8354">
        <f t="shared" si="16539"/>
        <v>0</v>
      </c>
      <c r="O8354">
        <f t="shared" si="16540"/>
        <v>43.29</v>
      </c>
      <c r="Q8354">
        <f t="shared" ref="Q8354" si="16569">IF(L8356="No Ct",0,L8356)</f>
        <v>0</v>
      </c>
      <c r="R8354">
        <f t="shared" ref="R8354" si="16570">IF(L8357="No Ct",0,L8357)</f>
        <v>43.29</v>
      </c>
      <c r="S8354" t="str">
        <f t="shared" ref="S8354" si="16571">IF(AND(M8354&gt;0,N8354=0),"Valid","Invalid")</f>
        <v>Invalid</v>
      </c>
      <c r="T8354" t="str">
        <f t="shared" ref="T8354" si="16572">IF(OR(Q8354&gt;1,R8354&gt;1),"Present","Absent")</f>
        <v>Present</v>
      </c>
      <c r="U8354" t="str">
        <f t="shared" ref="U8354" si="16573">IF(OR(AND(Q8354&gt;1,Q8354&lt;41),AND(R8354&gt;1,R8354&lt;41)),"Ct&lt;41","Ct&gt;41")</f>
        <v>Ct&gt;41</v>
      </c>
      <c r="V8354" t="str">
        <f>VLOOKUP(J8354,Datasæt_Analysesystemer!$C$2:$D$68,2,FALSE)</f>
        <v>Amerikansk ribbegople</v>
      </c>
      <c r="W8354" t="str">
        <f t="shared" ref="W8354" si="16574">MID(F8354,10,9)</f>
        <v>DL2020013</v>
      </c>
      <c r="X8354" t="str">
        <f t="shared" ref="X8354" si="16575">W8354&amp;"_"&amp;V8354&amp;"_"&amp;S8354&amp;"_"&amp;T8354&amp;"_"&amp;U8354</f>
        <v>DL2020013_Amerikansk ribbegople_Invalid_Present_Ct&gt;41</v>
      </c>
    </row>
    <row r="8355" spans="1:24" x14ac:dyDescent="0.25">
      <c r="A8355" t="s">
        <v>236</v>
      </c>
      <c r="B8355" t="s">
        <v>237</v>
      </c>
      <c r="C8355" t="s">
        <v>16</v>
      </c>
      <c r="D8355" s="7">
        <v>0.1</v>
      </c>
      <c r="E8355" s="7" t="s">
        <v>17</v>
      </c>
      <c r="F8355" t="s">
        <v>1580</v>
      </c>
      <c r="G8355" t="str">
        <f t="shared" si="16476"/>
        <v>DL2020013</v>
      </c>
      <c r="H8355" t="str">
        <f t="shared" si="16533"/>
        <v>07</v>
      </c>
      <c r="I8355" t="str">
        <f t="shared" si="16534"/>
        <v>AmerikanskRibbegople_07_20210506_DL2020013_AurehoejGym</v>
      </c>
      <c r="J8355" t="str">
        <f t="shared" si="16535"/>
        <v>AmerikanskRibbegople</v>
      </c>
      <c r="K8355" t="str">
        <f t="shared" si="16536"/>
        <v>NegK</v>
      </c>
      <c r="L8355" t="str">
        <f t="shared" si="16537"/>
        <v>No Ct</v>
      </c>
      <c r="M8355" t="str">
        <f t="shared" si="16538"/>
        <v/>
      </c>
      <c r="N8355" t="str">
        <f t="shared" si="16539"/>
        <v/>
      </c>
      <c r="O8355" t="str">
        <f t="shared" si="16540"/>
        <v/>
      </c>
    </row>
    <row r="8356" spans="1:24" x14ac:dyDescent="0.25">
      <c r="A8356" t="s">
        <v>238</v>
      </c>
      <c r="B8356" t="s">
        <v>239</v>
      </c>
      <c r="C8356" t="s">
        <v>20</v>
      </c>
      <c r="D8356" s="7">
        <v>0.1</v>
      </c>
      <c r="E8356" s="6" t="s">
        <v>17</v>
      </c>
      <c r="F8356" t="s">
        <v>1580</v>
      </c>
      <c r="G8356" t="str">
        <f t="shared" si="16476"/>
        <v>DL2020013</v>
      </c>
      <c r="H8356" t="str">
        <f t="shared" si="16533"/>
        <v>07</v>
      </c>
      <c r="I8356" t="str">
        <f t="shared" si="16534"/>
        <v>AmerikanskRibbegople_07_20210506_DL2020013_AurehoejGym</v>
      </c>
      <c r="J8356" t="str">
        <f t="shared" si="16535"/>
        <v>AmerikanskRibbegople</v>
      </c>
      <c r="K8356" t="str">
        <f t="shared" si="16536"/>
        <v>eDNA</v>
      </c>
      <c r="L8356" t="str">
        <f t="shared" si="16537"/>
        <v>No Ct</v>
      </c>
      <c r="M8356" t="str">
        <f t="shared" si="16538"/>
        <v/>
      </c>
      <c r="N8356" t="str">
        <f t="shared" si="16539"/>
        <v/>
      </c>
      <c r="O8356" t="str">
        <f t="shared" si="16540"/>
        <v/>
      </c>
    </row>
    <row r="8357" spans="1:24" x14ac:dyDescent="0.25">
      <c r="A8357" t="s">
        <v>240</v>
      </c>
      <c r="B8357" t="s">
        <v>239</v>
      </c>
      <c r="C8357" t="s">
        <v>20</v>
      </c>
      <c r="D8357" s="7">
        <v>0.1</v>
      </c>
      <c r="E8357" s="7">
        <v>43.29</v>
      </c>
      <c r="F8357" t="s">
        <v>1580</v>
      </c>
      <c r="G8357" t="str">
        <f t="shared" si="16476"/>
        <v>DL2020013</v>
      </c>
      <c r="H8357" t="str">
        <f t="shared" si="16533"/>
        <v>07</v>
      </c>
      <c r="I8357" t="str">
        <f t="shared" si="16534"/>
        <v>AmerikanskRibbegople_07_20210506_DL2020013_AurehoejGym</v>
      </c>
      <c r="J8357" t="str">
        <f t="shared" si="16535"/>
        <v>AmerikanskRibbegople</v>
      </c>
      <c r="K8357" t="str">
        <f t="shared" si="16536"/>
        <v>eDNA</v>
      </c>
      <c r="L8357">
        <f t="shared" si="16537"/>
        <v>43.29</v>
      </c>
      <c r="M8357" t="str">
        <f t="shared" si="16538"/>
        <v/>
      </c>
      <c r="N8357" t="str">
        <f t="shared" si="16539"/>
        <v/>
      </c>
      <c r="O8357" t="str">
        <f t="shared" si="16540"/>
        <v/>
      </c>
    </row>
    <row r="8358" spans="1:24" x14ac:dyDescent="0.25">
      <c r="A8358" t="s">
        <v>241</v>
      </c>
      <c r="B8358" t="s">
        <v>242</v>
      </c>
      <c r="C8358" t="s">
        <v>13</v>
      </c>
      <c r="D8358" s="7">
        <v>0.1</v>
      </c>
      <c r="E8358" s="7">
        <v>42.76</v>
      </c>
      <c r="F8358" t="s">
        <v>1580</v>
      </c>
      <c r="G8358" t="str">
        <f t="shared" si="16476"/>
        <v>DL2020013</v>
      </c>
      <c r="H8358" t="str">
        <f t="shared" si="16533"/>
        <v>08</v>
      </c>
      <c r="I8358" t="str">
        <f t="shared" si="16534"/>
        <v>AmerikanskRibbegople_08_20210506_DL2020013_AurehoejGym</v>
      </c>
      <c r="J8358" t="str">
        <f t="shared" si="16535"/>
        <v>AmerikanskRibbegople</v>
      </c>
      <c r="K8358" t="str">
        <f t="shared" si="16536"/>
        <v>PosK</v>
      </c>
      <c r="L8358">
        <f t="shared" si="16537"/>
        <v>42.76</v>
      </c>
      <c r="M8358">
        <f t="shared" si="16538"/>
        <v>42.76</v>
      </c>
      <c r="N8358">
        <f t="shared" si="16539"/>
        <v>0</v>
      </c>
      <c r="O8358">
        <f t="shared" si="16540"/>
        <v>84.05</v>
      </c>
      <c r="Q8358">
        <f t="shared" ref="Q8358" si="16576">IF(L8360="No Ct",0,L8360)</f>
        <v>42.19</v>
      </c>
      <c r="R8358">
        <f t="shared" ref="R8358" si="16577">IF(L8361="No Ct",0,L8361)</f>
        <v>41.86</v>
      </c>
      <c r="S8358" t="str">
        <f t="shared" ref="S8358" si="16578">IF(AND(M8358&gt;0,N8358=0),"Valid","Invalid")</f>
        <v>Valid</v>
      </c>
      <c r="T8358" t="str">
        <f t="shared" ref="T8358" si="16579">IF(OR(Q8358&gt;1,R8358&gt;1),"Present","Absent")</f>
        <v>Present</v>
      </c>
      <c r="U8358" t="str">
        <f t="shared" ref="U8358" si="16580">IF(OR(AND(Q8358&gt;1,Q8358&lt;41),AND(R8358&gt;1,R8358&lt;41)),"Ct&lt;41","Ct&gt;41")</f>
        <v>Ct&gt;41</v>
      </c>
      <c r="V8358" t="str">
        <f>VLOOKUP(J8358,Datasæt_Analysesystemer!$C$2:$D$68,2,FALSE)</f>
        <v>Amerikansk ribbegople</v>
      </c>
      <c r="W8358" t="str">
        <f t="shared" ref="W8358" si="16581">MID(F8358,10,9)</f>
        <v>DL2020013</v>
      </c>
      <c r="X8358" t="str">
        <f t="shared" ref="X8358" si="16582">W8358&amp;"_"&amp;V8358&amp;"_"&amp;S8358&amp;"_"&amp;T8358&amp;"_"&amp;U8358</f>
        <v>DL2020013_Amerikansk ribbegople_Valid_Present_Ct&gt;41</v>
      </c>
    </row>
    <row r="8359" spans="1:24" x14ac:dyDescent="0.25">
      <c r="A8359" t="s">
        <v>243</v>
      </c>
      <c r="B8359" t="s">
        <v>244</v>
      </c>
      <c r="C8359" t="s">
        <v>16</v>
      </c>
      <c r="D8359" s="7">
        <v>0.1</v>
      </c>
      <c r="E8359" s="6" t="s">
        <v>17</v>
      </c>
      <c r="F8359" t="s">
        <v>1580</v>
      </c>
      <c r="G8359" t="str">
        <f t="shared" si="16476"/>
        <v>DL2020013</v>
      </c>
      <c r="H8359" t="str">
        <f t="shared" si="16533"/>
        <v>08</v>
      </c>
      <c r="I8359" t="str">
        <f t="shared" si="16534"/>
        <v>AmerikanskRibbegople_08_20210506_DL2020013_AurehoejGym</v>
      </c>
      <c r="J8359" t="str">
        <f t="shared" si="16535"/>
        <v>AmerikanskRibbegople</v>
      </c>
      <c r="K8359" t="str">
        <f t="shared" si="16536"/>
        <v>NegK</v>
      </c>
      <c r="L8359" t="str">
        <f t="shared" si="16537"/>
        <v>No Ct</v>
      </c>
      <c r="M8359" t="str">
        <f t="shared" si="16538"/>
        <v/>
      </c>
      <c r="N8359" t="str">
        <f t="shared" si="16539"/>
        <v/>
      </c>
      <c r="O8359" t="str">
        <f t="shared" si="16540"/>
        <v/>
      </c>
    </row>
    <row r="8360" spans="1:24" x14ac:dyDescent="0.25">
      <c r="A8360" t="s">
        <v>245</v>
      </c>
      <c r="B8360" t="s">
        <v>246</v>
      </c>
      <c r="C8360" t="s">
        <v>20</v>
      </c>
      <c r="D8360" s="7">
        <v>0.1</v>
      </c>
      <c r="E8360" s="7">
        <v>42.19</v>
      </c>
      <c r="F8360" t="s">
        <v>1580</v>
      </c>
      <c r="G8360" t="str">
        <f t="shared" si="16476"/>
        <v>DL2020013</v>
      </c>
      <c r="H8360" t="str">
        <f t="shared" si="16533"/>
        <v>08</v>
      </c>
      <c r="I8360" t="str">
        <f t="shared" si="16534"/>
        <v>AmerikanskRibbegople_08_20210506_DL2020013_AurehoejGym</v>
      </c>
      <c r="J8360" t="str">
        <f t="shared" si="16535"/>
        <v>AmerikanskRibbegople</v>
      </c>
      <c r="K8360" t="str">
        <f t="shared" si="16536"/>
        <v>eDNA</v>
      </c>
      <c r="L8360">
        <f t="shared" si="16537"/>
        <v>42.19</v>
      </c>
      <c r="M8360" t="str">
        <f t="shared" si="16538"/>
        <v/>
      </c>
      <c r="N8360" t="str">
        <f t="shared" si="16539"/>
        <v/>
      </c>
      <c r="O8360" t="str">
        <f t="shared" si="16540"/>
        <v/>
      </c>
    </row>
    <row r="8361" spans="1:24" x14ac:dyDescent="0.25">
      <c r="A8361" t="s">
        <v>247</v>
      </c>
      <c r="B8361" t="s">
        <v>246</v>
      </c>
      <c r="C8361" t="s">
        <v>20</v>
      </c>
      <c r="D8361" s="7">
        <v>0.1</v>
      </c>
      <c r="E8361" s="6">
        <v>41.86</v>
      </c>
      <c r="F8361" t="s">
        <v>1580</v>
      </c>
      <c r="G8361" t="str">
        <f t="shared" si="16476"/>
        <v>DL2020013</v>
      </c>
      <c r="H8361" t="str">
        <f t="shared" si="16533"/>
        <v>08</v>
      </c>
      <c r="I8361" t="str">
        <f t="shared" si="16534"/>
        <v>AmerikanskRibbegople_08_20210506_DL2020013_AurehoejGym</v>
      </c>
      <c r="J8361" t="str">
        <f t="shared" si="16535"/>
        <v>AmerikanskRibbegople</v>
      </c>
      <c r="K8361" t="str">
        <f t="shared" si="16536"/>
        <v>eDNA</v>
      </c>
      <c r="L8361">
        <f t="shared" si="16537"/>
        <v>41.86</v>
      </c>
      <c r="M8361" t="str">
        <f t="shared" si="16538"/>
        <v/>
      </c>
      <c r="N8361" t="str">
        <f t="shared" si="16539"/>
        <v/>
      </c>
      <c r="O8361" t="str">
        <f t="shared" si="16540"/>
        <v/>
      </c>
    </row>
    <row r="8362" spans="1:24" x14ac:dyDescent="0.25">
      <c r="A8362" t="s">
        <v>248</v>
      </c>
      <c r="B8362" t="s">
        <v>249</v>
      </c>
      <c r="C8362" t="s">
        <v>13</v>
      </c>
      <c r="D8362" s="7">
        <v>0.1</v>
      </c>
      <c r="E8362" s="7">
        <v>36.49</v>
      </c>
      <c r="F8362" t="s">
        <v>1580</v>
      </c>
      <c r="G8362" t="str">
        <f t="shared" si="16476"/>
        <v>DL2020013</v>
      </c>
      <c r="H8362" t="str">
        <f t="shared" si="16533"/>
        <v>09</v>
      </c>
      <c r="I8362" t="str">
        <f t="shared" si="16534"/>
        <v>AmerikanskHummer_09_20210506_DL2020013_AurehoejGym</v>
      </c>
      <c r="J8362" t="str">
        <f t="shared" si="16535"/>
        <v>AmerikanskHummer</v>
      </c>
      <c r="K8362" t="str">
        <f t="shared" si="16536"/>
        <v>PosK</v>
      </c>
      <c r="L8362">
        <f t="shared" si="16537"/>
        <v>36.49</v>
      </c>
      <c r="M8362">
        <f t="shared" si="16538"/>
        <v>36.49</v>
      </c>
      <c r="N8362">
        <f t="shared" si="16539"/>
        <v>0</v>
      </c>
      <c r="O8362">
        <f t="shared" si="16540"/>
        <v>0</v>
      </c>
      <c r="Q8362">
        <f t="shared" ref="Q8362" si="16583">IF(L8364="No Ct",0,L8364)</f>
        <v>0</v>
      </c>
      <c r="R8362">
        <f t="shared" ref="R8362" si="16584">IF(L8365="No Ct",0,L8365)</f>
        <v>0</v>
      </c>
      <c r="S8362" t="str">
        <f t="shared" ref="S8362" si="16585">IF(AND(M8362&gt;0,N8362=0),"Valid","Invalid")</f>
        <v>Valid</v>
      </c>
      <c r="T8362" t="str">
        <f t="shared" ref="T8362" si="16586">IF(OR(Q8362&gt;1,R8362&gt;1),"Present","Absent")</f>
        <v>Absent</v>
      </c>
      <c r="U8362" t="str">
        <f t="shared" ref="U8362" si="16587">IF(OR(AND(Q8362&gt;1,Q8362&lt;41),AND(R8362&gt;1,R8362&lt;41)),"Ct&lt;41","Ct&gt;41")</f>
        <v>Ct&gt;41</v>
      </c>
      <c r="V8362" t="str">
        <f>VLOOKUP(J8362,Datasæt_Analysesystemer!$C$2:$D$68,2,FALSE)</f>
        <v>Amerikansk hummer</v>
      </c>
      <c r="W8362" t="str">
        <f t="shared" ref="W8362" si="16588">MID(F8362,10,9)</f>
        <v>DL2020013</v>
      </c>
      <c r="X8362" t="str">
        <f t="shared" ref="X8362" si="16589">W8362&amp;"_"&amp;V8362&amp;"_"&amp;S8362&amp;"_"&amp;T8362&amp;"_"&amp;U8362</f>
        <v>DL2020013_Amerikansk hummer_Valid_Absent_Ct&gt;41</v>
      </c>
    </row>
    <row r="8363" spans="1:24" x14ac:dyDescent="0.25">
      <c r="A8363" t="s">
        <v>250</v>
      </c>
      <c r="B8363" t="s">
        <v>251</v>
      </c>
      <c r="C8363" t="s">
        <v>16</v>
      </c>
      <c r="D8363" s="7">
        <v>0.1</v>
      </c>
      <c r="E8363" s="6" t="s">
        <v>17</v>
      </c>
      <c r="F8363" t="s">
        <v>1580</v>
      </c>
      <c r="G8363" t="str">
        <f t="shared" si="16476"/>
        <v>DL2020013</v>
      </c>
      <c r="H8363" t="str">
        <f t="shared" si="16533"/>
        <v>09</v>
      </c>
      <c r="I8363" t="str">
        <f t="shared" si="16534"/>
        <v>AmerikanskHummer_09_20210506_DL2020013_AurehoejGym</v>
      </c>
      <c r="J8363" t="str">
        <f t="shared" si="16535"/>
        <v>AmerikanskHummer</v>
      </c>
      <c r="K8363" t="str">
        <f t="shared" si="16536"/>
        <v>NegK</v>
      </c>
      <c r="L8363" t="str">
        <f t="shared" si="16537"/>
        <v>No Ct</v>
      </c>
      <c r="M8363" t="str">
        <f t="shared" si="16538"/>
        <v/>
      </c>
      <c r="N8363" t="str">
        <f t="shared" si="16539"/>
        <v/>
      </c>
      <c r="O8363" t="str">
        <f t="shared" si="16540"/>
        <v/>
      </c>
    </row>
    <row r="8364" spans="1:24" x14ac:dyDescent="0.25">
      <c r="A8364" t="s">
        <v>252</v>
      </c>
      <c r="B8364" t="s">
        <v>253</v>
      </c>
      <c r="C8364" t="s">
        <v>20</v>
      </c>
      <c r="D8364" s="7">
        <v>0.1</v>
      </c>
      <c r="E8364" s="6" t="s">
        <v>17</v>
      </c>
      <c r="F8364" t="s">
        <v>1580</v>
      </c>
      <c r="G8364" t="str">
        <f t="shared" si="16476"/>
        <v>DL2020013</v>
      </c>
      <c r="H8364" t="str">
        <f t="shared" si="16533"/>
        <v>09</v>
      </c>
      <c r="I8364" t="str">
        <f t="shared" si="16534"/>
        <v>AmerikanskHummer_09_20210506_DL2020013_AurehoejGym</v>
      </c>
      <c r="J8364" t="str">
        <f t="shared" si="16535"/>
        <v>AmerikanskHummer</v>
      </c>
      <c r="K8364" t="str">
        <f t="shared" si="16536"/>
        <v>eDNA</v>
      </c>
      <c r="L8364" t="str">
        <f t="shared" si="16537"/>
        <v>No Ct</v>
      </c>
      <c r="M8364" t="str">
        <f t="shared" si="16538"/>
        <v/>
      </c>
      <c r="N8364" t="str">
        <f t="shared" si="16539"/>
        <v/>
      </c>
      <c r="O8364" t="str">
        <f t="shared" si="16540"/>
        <v/>
      </c>
    </row>
    <row r="8365" spans="1:24" x14ac:dyDescent="0.25">
      <c r="A8365" t="s">
        <v>254</v>
      </c>
      <c r="B8365" t="s">
        <v>253</v>
      </c>
      <c r="C8365" t="s">
        <v>20</v>
      </c>
      <c r="D8365" s="7">
        <v>0.1</v>
      </c>
      <c r="E8365" s="6" t="s">
        <v>17</v>
      </c>
      <c r="F8365" t="s">
        <v>1580</v>
      </c>
      <c r="G8365" t="str">
        <f t="shared" si="16476"/>
        <v>DL2020013</v>
      </c>
      <c r="H8365" t="str">
        <f t="shared" si="16533"/>
        <v>09</v>
      </c>
      <c r="I8365" t="str">
        <f t="shared" si="16534"/>
        <v>AmerikanskHummer_09_20210506_DL2020013_AurehoejGym</v>
      </c>
      <c r="J8365" t="str">
        <f t="shared" si="16535"/>
        <v>AmerikanskHummer</v>
      </c>
      <c r="K8365" t="str">
        <f t="shared" si="16536"/>
        <v>eDNA</v>
      </c>
      <c r="L8365" t="str">
        <f t="shared" si="16537"/>
        <v>No Ct</v>
      </c>
      <c r="M8365" t="str">
        <f t="shared" si="16538"/>
        <v/>
      </c>
      <c r="N8365" t="str">
        <f t="shared" si="16539"/>
        <v/>
      </c>
      <c r="O8365" t="str">
        <f t="shared" si="16540"/>
        <v/>
      </c>
    </row>
    <row r="8366" spans="1:24" x14ac:dyDescent="0.25">
      <c r="A8366" t="s">
        <v>255</v>
      </c>
      <c r="B8366" t="s">
        <v>256</v>
      </c>
      <c r="C8366" t="s">
        <v>13</v>
      </c>
      <c r="D8366" s="7">
        <v>0.1</v>
      </c>
      <c r="E8366" s="7" t="s">
        <v>17</v>
      </c>
      <c r="F8366" t="s">
        <v>1580</v>
      </c>
      <c r="G8366" t="str">
        <f t="shared" si="16476"/>
        <v>DL2020013</v>
      </c>
      <c r="H8366" t="str">
        <f t="shared" si="16533"/>
        <v>10</v>
      </c>
      <c r="I8366" t="str">
        <f t="shared" si="16534"/>
        <v>AmerikanskHummer_10_20210506_DL2020013_AurehoejGym</v>
      </c>
      <c r="J8366" t="str">
        <f t="shared" si="16535"/>
        <v>AmerikanskHummer</v>
      </c>
      <c r="K8366" t="str">
        <f t="shared" si="16536"/>
        <v>PosK</v>
      </c>
      <c r="L8366" t="str">
        <f t="shared" si="16537"/>
        <v>No Ct</v>
      </c>
      <c r="M8366">
        <f t="shared" si="16538"/>
        <v>0</v>
      </c>
      <c r="N8366">
        <f t="shared" si="16539"/>
        <v>0</v>
      </c>
      <c r="O8366">
        <f t="shared" si="16540"/>
        <v>0</v>
      </c>
      <c r="Q8366">
        <f t="shared" ref="Q8366" si="16590">IF(L8368="No Ct",0,L8368)</f>
        <v>0</v>
      </c>
      <c r="R8366">
        <f t="shared" ref="R8366" si="16591">IF(L8369="No Ct",0,L8369)</f>
        <v>0</v>
      </c>
      <c r="S8366" t="str">
        <f t="shared" ref="S8366" si="16592">IF(AND(M8366&gt;0,N8366=0),"Valid","Invalid")</f>
        <v>Invalid</v>
      </c>
      <c r="T8366" t="str">
        <f t="shared" ref="T8366" si="16593">IF(OR(Q8366&gt;1,R8366&gt;1),"Present","Absent")</f>
        <v>Absent</v>
      </c>
      <c r="U8366" t="str">
        <f t="shared" ref="U8366" si="16594">IF(OR(AND(Q8366&gt;1,Q8366&lt;41),AND(R8366&gt;1,R8366&lt;41)),"Ct&lt;41","Ct&gt;41")</f>
        <v>Ct&gt;41</v>
      </c>
      <c r="V8366" t="str">
        <f>VLOOKUP(J8366,Datasæt_Analysesystemer!$C$2:$D$68,2,FALSE)</f>
        <v>Amerikansk hummer</v>
      </c>
      <c r="W8366" t="str">
        <f t="shared" ref="W8366" si="16595">MID(F8366,10,9)</f>
        <v>DL2020013</v>
      </c>
      <c r="X8366" t="str">
        <f t="shared" ref="X8366" si="16596">W8366&amp;"_"&amp;V8366&amp;"_"&amp;S8366&amp;"_"&amp;T8366&amp;"_"&amp;U8366</f>
        <v>DL2020013_Amerikansk hummer_Invalid_Absent_Ct&gt;41</v>
      </c>
    </row>
    <row r="8367" spans="1:24" x14ac:dyDescent="0.25">
      <c r="A8367" t="s">
        <v>257</v>
      </c>
      <c r="B8367" t="s">
        <v>258</v>
      </c>
      <c r="C8367" t="s">
        <v>16</v>
      </c>
      <c r="D8367" s="7">
        <v>0.1</v>
      </c>
      <c r="E8367" s="6" t="s">
        <v>17</v>
      </c>
      <c r="F8367" t="s">
        <v>1580</v>
      </c>
      <c r="G8367" t="str">
        <f t="shared" si="16476"/>
        <v>DL2020013</v>
      </c>
      <c r="H8367" t="str">
        <f t="shared" si="16533"/>
        <v>10</v>
      </c>
      <c r="I8367" t="str">
        <f t="shared" si="16534"/>
        <v>AmerikanskHummer_10_20210506_DL2020013_AurehoejGym</v>
      </c>
      <c r="J8367" t="str">
        <f t="shared" si="16535"/>
        <v>AmerikanskHummer</v>
      </c>
      <c r="K8367" t="str">
        <f t="shared" si="16536"/>
        <v>NegK</v>
      </c>
      <c r="L8367" t="str">
        <f t="shared" si="16537"/>
        <v>No Ct</v>
      </c>
      <c r="M8367" t="str">
        <f t="shared" si="16538"/>
        <v/>
      </c>
      <c r="N8367" t="str">
        <f t="shared" si="16539"/>
        <v/>
      </c>
      <c r="O8367" t="str">
        <f t="shared" si="16540"/>
        <v/>
      </c>
    </row>
    <row r="8368" spans="1:24" x14ac:dyDescent="0.25">
      <c r="A8368" t="s">
        <v>259</v>
      </c>
      <c r="B8368" t="s">
        <v>260</v>
      </c>
      <c r="C8368" t="s">
        <v>20</v>
      </c>
      <c r="D8368" s="7">
        <v>0.1</v>
      </c>
      <c r="E8368" s="6" t="s">
        <v>17</v>
      </c>
      <c r="F8368" t="s">
        <v>1580</v>
      </c>
      <c r="G8368" t="str">
        <f t="shared" si="16476"/>
        <v>DL2020013</v>
      </c>
      <c r="H8368" t="str">
        <f t="shared" si="16533"/>
        <v>10</v>
      </c>
      <c r="I8368" t="str">
        <f t="shared" si="16534"/>
        <v>AmerikanskHummer_10_20210506_DL2020013_AurehoejGym</v>
      </c>
      <c r="J8368" t="str">
        <f t="shared" si="16535"/>
        <v>AmerikanskHummer</v>
      </c>
      <c r="K8368" t="str">
        <f t="shared" si="16536"/>
        <v>eDNA</v>
      </c>
      <c r="L8368" t="str">
        <f t="shared" si="16537"/>
        <v>No Ct</v>
      </c>
      <c r="M8368" t="str">
        <f t="shared" si="16538"/>
        <v/>
      </c>
      <c r="N8368" t="str">
        <f t="shared" si="16539"/>
        <v/>
      </c>
      <c r="O8368" t="str">
        <f t="shared" si="16540"/>
        <v/>
      </c>
    </row>
    <row r="8369" spans="1:24" x14ac:dyDescent="0.25">
      <c r="A8369" t="s">
        <v>261</v>
      </c>
      <c r="B8369" t="s">
        <v>260</v>
      </c>
      <c r="C8369" t="s">
        <v>20</v>
      </c>
      <c r="D8369" s="7">
        <v>0.1</v>
      </c>
      <c r="E8369" s="6" t="s">
        <v>17</v>
      </c>
      <c r="F8369" t="s">
        <v>1580</v>
      </c>
      <c r="G8369" t="str">
        <f t="shared" si="16476"/>
        <v>DL2020013</v>
      </c>
      <c r="H8369" t="str">
        <f t="shared" si="16533"/>
        <v>10</v>
      </c>
      <c r="I8369" t="str">
        <f t="shared" si="16534"/>
        <v>AmerikanskHummer_10_20210506_DL2020013_AurehoejGym</v>
      </c>
      <c r="J8369" t="str">
        <f t="shared" si="16535"/>
        <v>AmerikanskHummer</v>
      </c>
      <c r="K8369" t="str">
        <f t="shared" si="16536"/>
        <v>eDNA</v>
      </c>
      <c r="L8369" t="str">
        <f t="shared" si="16537"/>
        <v>No Ct</v>
      </c>
      <c r="M8369" t="str">
        <f t="shared" si="16538"/>
        <v/>
      </c>
      <c r="N8369" t="str">
        <f t="shared" si="16539"/>
        <v/>
      </c>
      <c r="O8369" t="str">
        <f t="shared" si="16540"/>
        <v/>
      </c>
    </row>
    <row r="8370" spans="1:24" x14ac:dyDescent="0.25">
      <c r="A8370" t="s">
        <v>262</v>
      </c>
      <c r="B8370" t="s">
        <v>1474</v>
      </c>
      <c r="C8370" t="s">
        <v>13</v>
      </c>
      <c r="D8370" s="7">
        <v>0.1</v>
      </c>
      <c r="E8370" s="7">
        <v>40.700000000000003</v>
      </c>
      <c r="F8370" t="s">
        <v>1580</v>
      </c>
      <c r="G8370" t="str">
        <f t="shared" ref="G8370:G8433" si="16597">MID(F8370,10,9)</f>
        <v>DL2020013</v>
      </c>
      <c r="H8370" t="str">
        <f t="shared" si="16533"/>
        <v>11</v>
      </c>
      <c r="I8370" t="str">
        <f t="shared" si="16534"/>
        <v>Kamjatkakrabbe_11_20210506_DL2020013_AurehoejGym</v>
      </c>
      <c r="J8370" t="str">
        <f t="shared" si="16535"/>
        <v>Kamjatkakrabbe</v>
      </c>
      <c r="K8370" t="str">
        <f t="shared" si="16536"/>
        <v>PosK</v>
      </c>
      <c r="L8370">
        <f t="shared" si="16537"/>
        <v>40.700000000000003</v>
      </c>
      <c r="M8370">
        <f t="shared" si="16538"/>
        <v>40.700000000000003</v>
      </c>
      <c r="N8370">
        <f t="shared" si="16539"/>
        <v>0</v>
      </c>
      <c r="O8370">
        <f t="shared" si="16540"/>
        <v>0</v>
      </c>
      <c r="Q8370">
        <f t="shared" ref="Q8370" si="16598">IF(L8372="No Ct",0,L8372)</f>
        <v>0</v>
      </c>
      <c r="R8370">
        <f t="shared" ref="R8370" si="16599">IF(L8373="No Ct",0,L8373)</f>
        <v>0</v>
      </c>
      <c r="S8370" t="str">
        <f t="shared" ref="S8370" si="16600">IF(AND(M8370&gt;0,N8370=0),"Valid","Invalid")</f>
        <v>Valid</v>
      </c>
      <c r="T8370" t="str">
        <f t="shared" ref="T8370" si="16601">IF(OR(Q8370&gt;1,R8370&gt;1),"Present","Absent")</f>
        <v>Absent</v>
      </c>
      <c r="U8370" t="str">
        <f t="shared" ref="U8370" si="16602">IF(OR(AND(Q8370&gt;1,Q8370&lt;41),AND(R8370&gt;1,R8370&lt;41)),"Ct&lt;41","Ct&gt;41")</f>
        <v>Ct&gt;41</v>
      </c>
      <c r="V8370" t="str">
        <f>VLOOKUP(J8370,Datasæt_Analysesystemer!$C$2:$D$68,2,FALSE)</f>
        <v>Kamtjatkakrabbe</v>
      </c>
      <c r="W8370" t="str">
        <f t="shared" ref="W8370" si="16603">MID(F8370,10,9)</f>
        <v>DL2020013</v>
      </c>
      <c r="X8370" t="str">
        <f t="shared" ref="X8370" si="16604">W8370&amp;"_"&amp;V8370&amp;"_"&amp;S8370&amp;"_"&amp;T8370&amp;"_"&amp;U8370</f>
        <v>DL2020013_Kamtjatkakrabbe_Valid_Absent_Ct&gt;41</v>
      </c>
    </row>
    <row r="8371" spans="1:24" x14ac:dyDescent="0.25">
      <c r="A8371" t="s">
        <v>264</v>
      </c>
      <c r="B8371" t="s">
        <v>1475</v>
      </c>
      <c r="C8371" t="s">
        <v>16</v>
      </c>
      <c r="D8371" s="7">
        <v>0.1</v>
      </c>
      <c r="E8371" s="6" t="s">
        <v>17</v>
      </c>
      <c r="F8371" t="s">
        <v>1580</v>
      </c>
      <c r="G8371" t="str">
        <f t="shared" si="16597"/>
        <v>DL2020013</v>
      </c>
      <c r="H8371" t="str">
        <f t="shared" si="16533"/>
        <v>11</v>
      </c>
      <c r="I8371" t="str">
        <f t="shared" si="16534"/>
        <v>Kamjatkakrabbe_11_20210506_DL2020013_AurehoejGym</v>
      </c>
      <c r="J8371" t="str">
        <f t="shared" si="16535"/>
        <v>Kamjatkakrabbe</v>
      </c>
      <c r="K8371" t="str">
        <f t="shared" si="16536"/>
        <v>NegK</v>
      </c>
      <c r="L8371" t="str">
        <f t="shared" si="16537"/>
        <v>No Ct</v>
      </c>
      <c r="M8371" t="str">
        <f t="shared" si="16538"/>
        <v/>
      </c>
      <c r="N8371" t="str">
        <f t="shared" si="16539"/>
        <v/>
      </c>
      <c r="O8371" t="str">
        <f t="shared" si="16540"/>
        <v/>
      </c>
    </row>
    <row r="8372" spans="1:24" x14ac:dyDescent="0.25">
      <c r="A8372" t="s">
        <v>266</v>
      </c>
      <c r="B8372" t="s">
        <v>1476</v>
      </c>
      <c r="C8372" t="s">
        <v>20</v>
      </c>
      <c r="D8372" s="7">
        <v>0.1</v>
      </c>
      <c r="E8372" s="6" t="s">
        <v>17</v>
      </c>
      <c r="F8372" t="s">
        <v>1580</v>
      </c>
      <c r="G8372" t="str">
        <f t="shared" si="16597"/>
        <v>DL2020013</v>
      </c>
      <c r="H8372" t="str">
        <f t="shared" si="16533"/>
        <v>11</v>
      </c>
      <c r="I8372" t="str">
        <f t="shared" si="16534"/>
        <v>Kamjatkakrabbe_11_20210506_DL2020013_AurehoejGym</v>
      </c>
      <c r="J8372" t="str">
        <f t="shared" si="16535"/>
        <v>Kamjatkakrabbe</v>
      </c>
      <c r="K8372" t="str">
        <f t="shared" si="16536"/>
        <v>eDNA</v>
      </c>
      <c r="L8372" t="str">
        <f t="shared" si="16537"/>
        <v>No Ct</v>
      </c>
      <c r="M8372" t="str">
        <f t="shared" si="16538"/>
        <v/>
      </c>
      <c r="N8372" t="str">
        <f t="shared" si="16539"/>
        <v/>
      </c>
      <c r="O8372" t="str">
        <f t="shared" si="16540"/>
        <v/>
      </c>
    </row>
    <row r="8373" spans="1:24" x14ac:dyDescent="0.25">
      <c r="A8373" t="s">
        <v>268</v>
      </c>
      <c r="B8373" t="s">
        <v>1476</v>
      </c>
      <c r="C8373" t="s">
        <v>20</v>
      </c>
      <c r="D8373" s="7">
        <v>0.1</v>
      </c>
      <c r="E8373" s="6" t="s">
        <v>17</v>
      </c>
      <c r="F8373" t="s">
        <v>1580</v>
      </c>
      <c r="G8373" t="str">
        <f t="shared" si="16597"/>
        <v>DL2020013</v>
      </c>
      <c r="H8373" t="str">
        <f t="shared" si="16533"/>
        <v>11</v>
      </c>
      <c r="I8373" t="str">
        <f t="shared" si="16534"/>
        <v>Kamjatkakrabbe_11_20210506_DL2020013_AurehoejGym</v>
      </c>
      <c r="J8373" t="str">
        <f t="shared" si="16535"/>
        <v>Kamjatkakrabbe</v>
      </c>
      <c r="K8373" t="str">
        <f t="shared" si="16536"/>
        <v>eDNA</v>
      </c>
      <c r="L8373" t="str">
        <f t="shared" si="16537"/>
        <v>No Ct</v>
      </c>
      <c r="M8373" t="str">
        <f t="shared" si="16538"/>
        <v/>
      </c>
      <c r="N8373" t="str">
        <f t="shared" si="16539"/>
        <v/>
      </c>
      <c r="O8373" t="str">
        <f t="shared" si="16540"/>
        <v/>
      </c>
    </row>
    <row r="8374" spans="1:24" x14ac:dyDescent="0.25">
      <c r="A8374" t="s">
        <v>269</v>
      </c>
      <c r="B8374" t="s">
        <v>1477</v>
      </c>
      <c r="C8374" t="s">
        <v>13</v>
      </c>
      <c r="D8374" s="7">
        <v>0.1</v>
      </c>
      <c r="E8374" s="7" t="s">
        <v>17</v>
      </c>
      <c r="F8374" t="s">
        <v>1580</v>
      </c>
      <c r="G8374" t="str">
        <f t="shared" si="16597"/>
        <v>DL2020013</v>
      </c>
      <c r="H8374" t="str">
        <f t="shared" si="16533"/>
        <v>12</v>
      </c>
      <c r="I8374" t="str">
        <f t="shared" si="16534"/>
        <v>Kamjatkakrabbe_12_20210506_DL2020013_AurehoejGym</v>
      </c>
      <c r="J8374" t="str">
        <f t="shared" si="16535"/>
        <v>Kamjatkakrabbe</v>
      </c>
      <c r="K8374" t="str">
        <f t="shared" si="16536"/>
        <v>PosK</v>
      </c>
      <c r="L8374" t="str">
        <f t="shared" si="16537"/>
        <v>No Ct</v>
      </c>
      <c r="M8374">
        <f t="shared" si="16538"/>
        <v>0</v>
      </c>
      <c r="N8374">
        <f t="shared" si="16539"/>
        <v>0</v>
      </c>
      <c r="O8374">
        <f t="shared" si="16540"/>
        <v>0</v>
      </c>
      <c r="Q8374">
        <f t="shared" ref="Q8374" si="16605">IF(L8376="No Ct",0,L8376)</f>
        <v>0</v>
      </c>
      <c r="R8374">
        <f t="shared" ref="R8374" si="16606">IF(L8377="No Ct",0,L8377)</f>
        <v>0</v>
      </c>
      <c r="S8374" t="str">
        <f t="shared" ref="S8374" si="16607">IF(AND(M8374&gt;0,N8374=0),"Valid","Invalid")</f>
        <v>Invalid</v>
      </c>
      <c r="T8374" t="str">
        <f t="shared" ref="T8374" si="16608">IF(OR(Q8374&gt;1,R8374&gt;1),"Present","Absent")</f>
        <v>Absent</v>
      </c>
      <c r="U8374" t="str">
        <f t="shared" ref="U8374" si="16609">IF(OR(AND(Q8374&gt;1,Q8374&lt;41),AND(R8374&gt;1,R8374&lt;41)),"Ct&lt;41","Ct&gt;41")</f>
        <v>Ct&gt;41</v>
      </c>
      <c r="V8374" t="str">
        <f>VLOOKUP(J8374,Datasæt_Analysesystemer!$C$2:$D$68,2,FALSE)</f>
        <v>Kamtjatkakrabbe</v>
      </c>
      <c r="W8374" t="str">
        <f t="shared" ref="W8374" si="16610">MID(F8374,10,9)</f>
        <v>DL2020013</v>
      </c>
      <c r="X8374" t="str">
        <f t="shared" ref="X8374" si="16611">W8374&amp;"_"&amp;V8374&amp;"_"&amp;S8374&amp;"_"&amp;T8374&amp;"_"&amp;U8374</f>
        <v>DL2020013_Kamtjatkakrabbe_Invalid_Absent_Ct&gt;41</v>
      </c>
    </row>
    <row r="8375" spans="1:24" x14ac:dyDescent="0.25">
      <c r="A8375" t="s">
        <v>271</v>
      </c>
      <c r="B8375" t="s">
        <v>1478</v>
      </c>
      <c r="C8375" t="s">
        <v>16</v>
      </c>
      <c r="D8375" s="7">
        <v>0.1</v>
      </c>
      <c r="E8375" s="6" t="s">
        <v>17</v>
      </c>
      <c r="F8375" t="s">
        <v>1580</v>
      </c>
      <c r="G8375" t="str">
        <f t="shared" si="16597"/>
        <v>DL2020013</v>
      </c>
      <c r="H8375" t="str">
        <f t="shared" si="16533"/>
        <v>12</v>
      </c>
      <c r="I8375" t="str">
        <f t="shared" si="16534"/>
        <v>Kamjatkakrabbe_12_20210506_DL2020013_AurehoejGym</v>
      </c>
      <c r="J8375" t="str">
        <f t="shared" si="16535"/>
        <v>Kamjatkakrabbe</v>
      </c>
      <c r="K8375" t="str">
        <f t="shared" si="16536"/>
        <v>NegK</v>
      </c>
      <c r="L8375" t="str">
        <f t="shared" si="16537"/>
        <v>No Ct</v>
      </c>
      <c r="M8375" t="str">
        <f t="shared" si="16538"/>
        <v/>
      </c>
      <c r="N8375" t="str">
        <f t="shared" si="16539"/>
        <v/>
      </c>
      <c r="O8375" t="str">
        <f t="shared" si="16540"/>
        <v/>
      </c>
    </row>
    <row r="8376" spans="1:24" x14ac:dyDescent="0.25">
      <c r="A8376" t="s">
        <v>273</v>
      </c>
      <c r="B8376" t="s">
        <v>1479</v>
      </c>
      <c r="C8376" t="s">
        <v>20</v>
      </c>
      <c r="D8376" s="7">
        <v>0.1</v>
      </c>
      <c r="E8376" s="6" t="s">
        <v>17</v>
      </c>
      <c r="F8376" t="s">
        <v>1580</v>
      </c>
      <c r="G8376" t="str">
        <f t="shared" si="16597"/>
        <v>DL2020013</v>
      </c>
      <c r="H8376" t="str">
        <f t="shared" si="16533"/>
        <v>12</v>
      </c>
      <c r="I8376" t="str">
        <f t="shared" si="16534"/>
        <v>Kamjatkakrabbe_12_20210506_DL2020013_AurehoejGym</v>
      </c>
      <c r="J8376" t="str">
        <f t="shared" si="16535"/>
        <v>Kamjatkakrabbe</v>
      </c>
      <c r="K8376" t="str">
        <f t="shared" si="16536"/>
        <v>eDNA</v>
      </c>
      <c r="L8376" t="str">
        <f t="shared" si="16537"/>
        <v>No Ct</v>
      </c>
      <c r="M8376" t="str">
        <f t="shared" si="16538"/>
        <v/>
      </c>
      <c r="N8376" t="str">
        <f t="shared" si="16539"/>
        <v/>
      </c>
      <c r="O8376" t="str">
        <f t="shared" si="16540"/>
        <v/>
      </c>
    </row>
    <row r="8377" spans="1:24" x14ac:dyDescent="0.25">
      <c r="A8377" t="s">
        <v>275</v>
      </c>
      <c r="B8377" t="s">
        <v>1479</v>
      </c>
      <c r="C8377" t="s">
        <v>20</v>
      </c>
      <c r="D8377" s="7">
        <v>0.1</v>
      </c>
      <c r="E8377" s="7" t="s">
        <v>17</v>
      </c>
      <c r="F8377" t="s">
        <v>1580</v>
      </c>
      <c r="G8377" t="str">
        <f t="shared" si="16597"/>
        <v>DL2020013</v>
      </c>
      <c r="H8377" t="str">
        <f t="shared" si="16533"/>
        <v>12</v>
      </c>
      <c r="I8377" t="str">
        <f t="shared" si="16534"/>
        <v>Kamjatkakrabbe_12_20210506_DL2020013_AurehoejGym</v>
      </c>
      <c r="J8377" t="str">
        <f t="shared" si="16535"/>
        <v>Kamjatkakrabbe</v>
      </c>
      <c r="K8377" t="str">
        <f t="shared" si="16536"/>
        <v>eDNA</v>
      </c>
      <c r="L8377" t="str">
        <f t="shared" si="16537"/>
        <v>No Ct</v>
      </c>
      <c r="M8377" t="str">
        <f t="shared" si="16538"/>
        <v/>
      </c>
      <c r="N8377" t="str">
        <f t="shared" si="16539"/>
        <v/>
      </c>
      <c r="O8377" t="str">
        <f t="shared" si="16540"/>
        <v/>
      </c>
    </row>
    <row r="8378" spans="1:24" x14ac:dyDescent="0.25">
      <c r="A8378" t="s">
        <v>276</v>
      </c>
      <c r="B8378" t="s">
        <v>1480</v>
      </c>
      <c r="C8378" t="s">
        <v>13</v>
      </c>
      <c r="D8378" s="7">
        <v>0.1</v>
      </c>
      <c r="E8378" s="7">
        <v>42.18</v>
      </c>
      <c r="F8378" t="s">
        <v>1580</v>
      </c>
      <c r="G8378" t="str">
        <f t="shared" si="16597"/>
        <v>DL2020013</v>
      </c>
      <c r="H8378" t="str">
        <f t="shared" si="16533"/>
        <v>13</v>
      </c>
      <c r="I8378" t="str">
        <f t="shared" si="16534"/>
        <v>KinesiskUldhaandskrabbe_13_20210506_DL2020013_AurehoejGym</v>
      </c>
      <c r="J8378" t="str">
        <f t="shared" si="16535"/>
        <v>KinesiskUldhaandskrabbe</v>
      </c>
      <c r="K8378" t="str">
        <f t="shared" si="16536"/>
        <v>PosK</v>
      </c>
      <c r="L8378">
        <f t="shared" si="16537"/>
        <v>42.18</v>
      </c>
      <c r="M8378">
        <f t="shared" si="16538"/>
        <v>42.18</v>
      </c>
      <c r="N8378">
        <f t="shared" si="16539"/>
        <v>0</v>
      </c>
      <c r="O8378">
        <f t="shared" si="16540"/>
        <v>0</v>
      </c>
      <c r="Q8378">
        <f t="shared" ref="Q8378" si="16612">IF(L8380="No Ct",0,L8380)</f>
        <v>0</v>
      </c>
      <c r="R8378">
        <f t="shared" ref="R8378" si="16613">IF(L8381="No Ct",0,L8381)</f>
        <v>0</v>
      </c>
      <c r="S8378" t="str">
        <f t="shared" ref="S8378" si="16614">IF(AND(M8378&gt;0,N8378=0),"Valid","Invalid")</f>
        <v>Valid</v>
      </c>
      <c r="T8378" t="str">
        <f t="shared" ref="T8378" si="16615">IF(OR(Q8378&gt;1,R8378&gt;1),"Present","Absent")</f>
        <v>Absent</v>
      </c>
      <c r="U8378" t="str">
        <f t="shared" ref="U8378" si="16616">IF(OR(AND(Q8378&gt;1,Q8378&lt;41),AND(R8378&gt;1,R8378&lt;41)),"Ct&lt;41","Ct&gt;41")</f>
        <v>Ct&gt;41</v>
      </c>
      <c r="V8378" t="str">
        <f>VLOOKUP(J8378,Datasæt_Analysesystemer!$C$2:$D$68,2,FALSE)</f>
        <v>Kinesisk uldhåndskrabbe</v>
      </c>
      <c r="W8378" t="str">
        <f t="shared" ref="W8378" si="16617">MID(F8378,10,9)</f>
        <v>DL2020013</v>
      </c>
      <c r="X8378" t="str">
        <f t="shared" ref="X8378" si="16618">W8378&amp;"_"&amp;V8378&amp;"_"&amp;S8378&amp;"_"&amp;T8378&amp;"_"&amp;U8378</f>
        <v>DL2020013_Kinesisk uldhåndskrabbe_Valid_Absent_Ct&gt;41</v>
      </c>
    </row>
    <row r="8379" spans="1:24" x14ac:dyDescent="0.25">
      <c r="A8379" t="s">
        <v>278</v>
      </c>
      <c r="B8379" t="s">
        <v>1481</v>
      </c>
      <c r="C8379" t="s">
        <v>16</v>
      </c>
      <c r="D8379" s="7">
        <v>0.1</v>
      </c>
      <c r="E8379" s="7" t="s">
        <v>17</v>
      </c>
      <c r="F8379" t="s">
        <v>1580</v>
      </c>
      <c r="G8379" t="str">
        <f t="shared" si="16597"/>
        <v>DL2020013</v>
      </c>
      <c r="H8379" t="str">
        <f t="shared" si="16533"/>
        <v>13</v>
      </c>
      <c r="I8379" t="str">
        <f t="shared" si="16534"/>
        <v>KinesiskUldhaandskrabbe_13_20210506_DL2020013_AurehoejGym</v>
      </c>
      <c r="J8379" t="str">
        <f t="shared" si="16535"/>
        <v>KinesiskUldhaandskrabbe</v>
      </c>
      <c r="K8379" t="str">
        <f t="shared" si="16536"/>
        <v>NegK</v>
      </c>
      <c r="L8379" t="str">
        <f t="shared" si="16537"/>
        <v>No Ct</v>
      </c>
      <c r="M8379" t="str">
        <f t="shared" si="16538"/>
        <v/>
      </c>
      <c r="N8379" t="str">
        <f t="shared" si="16539"/>
        <v/>
      </c>
      <c r="O8379" t="str">
        <f t="shared" si="16540"/>
        <v/>
      </c>
    </row>
    <row r="8380" spans="1:24" x14ac:dyDescent="0.25">
      <c r="A8380" t="s">
        <v>280</v>
      </c>
      <c r="B8380" t="s">
        <v>1482</v>
      </c>
      <c r="C8380" t="s">
        <v>20</v>
      </c>
      <c r="D8380" s="7">
        <v>0.1</v>
      </c>
      <c r="E8380" s="6" t="s">
        <v>17</v>
      </c>
      <c r="F8380" t="s">
        <v>1580</v>
      </c>
      <c r="G8380" t="str">
        <f t="shared" si="16597"/>
        <v>DL2020013</v>
      </c>
      <c r="H8380" t="str">
        <f t="shared" si="16533"/>
        <v>13</v>
      </c>
      <c r="I8380" t="str">
        <f t="shared" si="16534"/>
        <v>KinesiskUldhaandskrabbe_13_20210506_DL2020013_AurehoejGym</v>
      </c>
      <c r="J8380" t="str">
        <f t="shared" si="16535"/>
        <v>KinesiskUldhaandskrabbe</v>
      </c>
      <c r="K8380" t="str">
        <f t="shared" si="16536"/>
        <v>eDNA</v>
      </c>
      <c r="L8380" t="str">
        <f t="shared" si="16537"/>
        <v>No Ct</v>
      </c>
      <c r="M8380" t="str">
        <f t="shared" si="16538"/>
        <v/>
      </c>
      <c r="N8380" t="str">
        <f t="shared" si="16539"/>
        <v/>
      </c>
      <c r="O8380" t="str">
        <f t="shared" si="16540"/>
        <v/>
      </c>
    </row>
    <row r="8381" spans="1:24" x14ac:dyDescent="0.25">
      <c r="A8381" t="s">
        <v>282</v>
      </c>
      <c r="B8381" t="s">
        <v>1482</v>
      </c>
      <c r="C8381" t="s">
        <v>20</v>
      </c>
      <c r="D8381" s="7">
        <v>0.1</v>
      </c>
      <c r="E8381" s="7" t="s">
        <v>17</v>
      </c>
      <c r="F8381" t="s">
        <v>1580</v>
      </c>
      <c r="G8381" t="str">
        <f t="shared" si="16597"/>
        <v>DL2020013</v>
      </c>
      <c r="H8381" t="str">
        <f t="shared" si="16533"/>
        <v>13</v>
      </c>
      <c r="I8381" t="str">
        <f t="shared" si="16534"/>
        <v>KinesiskUldhaandskrabbe_13_20210506_DL2020013_AurehoejGym</v>
      </c>
      <c r="J8381" t="str">
        <f t="shared" si="16535"/>
        <v>KinesiskUldhaandskrabbe</v>
      </c>
      <c r="K8381" t="str">
        <f t="shared" si="16536"/>
        <v>eDNA</v>
      </c>
      <c r="L8381" t="str">
        <f t="shared" si="16537"/>
        <v>No Ct</v>
      </c>
      <c r="M8381" t="str">
        <f t="shared" si="16538"/>
        <v/>
      </c>
      <c r="N8381" t="str">
        <f t="shared" si="16539"/>
        <v/>
      </c>
      <c r="O8381" t="str">
        <f t="shared" si="16540"/>
        <v/>
      </c>
    </row>
    <row r="8382" spans="1:24" x14ac:dyDescent="0.25">
      <c r="A8382" t="s">
        <v>283</v>
      </c>
      <c r="B8382" t="s">
        <v>1483</v>
      </c>
      <c r="C8382" t="s">
        <v>13</v>
      </c>
      <c r="D8382" s="7">
        <v>0.1</v>
      </c>
      <c r="E8382" s="7">
        <v>40.26</v>
      </c>
      <c r="F8382" t="s">
        <v>1580</v>
      </c>
      <c r="G8382" t="str">
        <f t="shared" si="16597"/>
        <v>DL2020013</v>
      </c>
      <c r="H8382" t="str">
        <f t="shared" si="16533"/>
        <v>14</v>
      </c>
      <c r="I8382" t="str">
        <f t="shared" si="16534"/>
        <v>KinesiskUldhaandskrabbe_14_20210506_DL2020013_AurehoejGym</v>
      </c>
      <c r="J8382" t="str">
        <f t="shared" si="16535"/>
        <v>KinesiskUldhaandskrabbe</v>
      </c>
      <c r="K8382" t="str">
        <f t="shared" si="16536"/>
        <v>PosK</v>
      </c>
      <c r="L8382">
        <f t="shared" si="16537"/>
        <v>40.26</v>
      </c>
      <c r="M8382">
        <f t="shared" si="16538"/>
        <v>40.26</v>
      </c>
      <c r="N8382">
        <f t="shared" si="16539"/>
        <v>0</v>
      </c>
      <c r="O8382">
        <f t="shared" si="16540"/>
        <v>0</v>
      </c>
      <c r="Q8382">
        <f t="shared" ref="Q8382" si="16619">IF(L8384="No Ct",0,L8384)</f>
        <v>0</v>
      </c>
      <c r="R8382">
        <f t="shared" ref="R8382" si="16620">IF(L8385="No Ct",0,L8385)</f>
        <v>0</v>
      </c>
      <c r="S8382" t="str">
        <f t="shared" ref="S8382" si="16621">IF(AND(M8382&gt;0,N8382=0),"Valid","Invalid")</f>
        <v>Valid</v>
      </c>
      <c r="T8382" t="str">
        <f t="shared" ref="T8382" si="16622">IF(OR(Q8382&gt;1,R8382&gt;1),"Present","Absent")</f>
        <v>Absent</v>
      </c>
      <c r="U8382" t="str">
        <f t="shared" ref="U8382" si="16623">IF(OR(AND(Q8382&gt;1,Q8382&lt;41),AND(R8382&gt;1,R8382&lt;41)),"Ct&lt;41","Ct&gt;41")</f>
        <v>Ct&gt;41</v>
      </c>
      <c r="V8382" t="str">
        <f>VLOOKUP(J8382,Datasæt_Analysesystemer!$C$2:$D$68,2,FALSE)</f>
        <v>Kinesisk uldhåndskrabbe</v>
      </c>
      <c r="W8382" t="str">
        <f t="shared" ref="W8382" si="16624">MID(F8382,10,9)</f>
        <v>DL2020013</v>
      </c>
      <c r="X8382" t="str">
        <f t="shared" ref="X8382" si="16625">W8382&amp;"_"&amp;V8382&amp;"_"&amp;S8382&amp;"_"&amp;T8382&amp;"_"&amp;U8382</f>
        <v>DL2020013_Kinesisk uldhåndskrabbe_Valid_Absent_Ct&gt;41</v>
      </c>
    </row>
    <row r="8383" spans="1:24" x14ac:dyDescent="0.25">
      <c r="A8383" t="s">
        <v>285</v>
      </c>
      <c r="B8383" t="s">
        <v>1484</v>
      </c>
      <c r="C8383" t="s">
        <v>16</v>
      </c>
      <c r="D8383" s="7">
        <v>0.1</v>
      </c>
      <c r="E8383" s="6" t="s">
        <v>17</v>
      </c>
      <c r="F8383" t="s">
        <v>1580</v>
      </c>
      <c r="G8383" t="str">
        <f t="shared" si="16597"/>
        <v>DL2020013</v>
      </c>
      <c r="H8383" t="str">
        <f t="shared" si="16533"/>
        <v>14</v>
      </c>
      <c r="I8383" t="str">
        <f t="shared" si="16534"/>
        <v>KinesiskUldhaandskrabbe_14_20210506_DL2020013_AurehoejGym</v>
      </c>
      <c r="J8383" t="str">
        <f t="shared" si="16535"/>
        <v>KinesiskUldhaandskrabbe</v>
      </c>
      <c r="K8383" t="str">
        <f t="shared" si="16536"/>
        <v>NegK</v>
      </c>
      <c r="L8383" t="str">
        <f t="shared" si="16537"/>
        <v>No Ct</v>
      </c>
      <c r="M8383" t="str">
        <f t="shared" si="16538"/>
        <v/>
      </c>
      <c r="N8383" t="str">
        <f t="shared" si="16539"/>
        <v/>
      </c>
      <c r="O8383" t="str">
        <f t="shared" si="16540"/>
        <v/>
      </c>
    </row>
    <row r="8384" spans="1:24" x14ac:dyDescent="0.25">
      <c r="A8384" t="s">
        <v>287</v>
      </c>
      <c r="B8384" t="s">
        <v>1485</v>
      </c>
      <c r="C8384" t="s">
        <v>20</v>
      </c>
      <c r="D8384" s="7">
        <v>0.1</v>
      </c>
      <c r="E8384" s="6" t="s">
        <v>17</v>
      </c>
      <c r="F8384" t="s">
        <v>1580</v>
      </c>
      <c r="G8384" t="str">
        <f t="shared" si="16597"/>
        <v>DL2020013</v>
      </c>
      <c r="H8384" t="str">
        <f t="shared" si="16533"/>
        <v>14</v>
      </c>
      <c r="I8384" t="str">
        <f t="shared" si="16534"/>
        <v>KinesiskUldhaandskrabbe_14_20210506_DL2020013_AurehoejGym</v>
      </c>
      <c r="J8384" t="str">
        <f t="shared" si="16535"/>
        <v>KinesiskUldhaandskrabbe</v>
      </c>
      <c r="K8384" t="str">
        <f t="shared" si="16536"/>
        <v>eDNA</v>
      </c>
      <c r="L8384" t="str">
        <f t="shared" si="16537"/>
        <v>No Ct</v>
      </c>
      <c r="M8384" t="str">
        <f t="shared" si="16538"/>
        <v/>
      </c>
      <c r="N8384" t="str">
        <f t="shared" si="16539"/>
        <v/>
      </c>
      <c r="O8384" t="str">
        <f t="shared" si="16540"/>
        <v/>
      </c>
    </row>
    <row r="8385" spans="1:24" x14ac:dyDescent="0.25">
      <c r="A8385" t="s">
        <v>289</v>
      </c>
      <c r="B8385" t="s">
        <v>1485</v>
      </c>
      <c r="C8385" t="s">
        <v>20</v>
      </c>
      <c r="D8385" s="7">
        <v>0.1</v>
      </c>
      <c r="E8385" s="6" t="s">
        <v>17</v>
      </c>
      <c r="F8385" t="s">
        <v>1580</v>
      </c>
      <c r="G8385" t="str">
        <f t="shared" si="16597"/>
        <v>DL2020013</v>
      </c>
      <c r="H8385" t="str">
        <f t="shared" si="16533"/>
        <v>14</v>
      </c>
      <c r="I8385" t="str">
        <f t="shared" si="16534"/>
        <v>KinesiskUldhaandskrabbe_14_20210506_DL2020013_AurehoejGym</v>
      </c>
      <c r="J8385" t="str">
        <f t="shared" si="16535"/>
        <v>KinesiskUldhaandskrabbe</v>
      </c>
      <c r="K8385" t="str">
        <f t="shared" si="16536"/>
        <v>eDNA</v>
      </c>
      <c r="L8385" t="str">
        <f t="shared" si="16537"/>
        <v>No Ct</v>
      </c>
      <c r="M8385" t="str">
        <f t="shared" si="16538"/>
        <v/>
      </c>
      <c r="N8385" t="str">
        <f t="shared" si="16539"/>
        <v/>
      </c>
      <c r="O8385" t="str">
        <f t="shared" si="16540"/>
        <v/>
      </c>
    </row>
    <row r="8386" spans="1:24" x14ac:dyDescent="0.25">
      <c r="A8386" t="s">
        <v>290</v>
      </c>
      <c r="B8386" t="s">
        <v>1486</v>
      </c>
      <c r="C8386" t="s">
        <v>13</v>
      </c>
      <c r="D8386" s="7">
        <v>0.1</v>
      </c>
      <c r="E8386" s="7">
        <v>33.799999999999997</v>
      </c>
      <c r="F8386" t="s">
        <v>1580</v>
      </c>
      <c r="G8386" t="str">
        <f t="shared" si="16597"/>
        <v>DL2020013</v>
      </c>
      <c r="H8386" t="str">
        <f t="shared" si="16533"/>
        <v>15</v>
      </c>
      <c r="I8386" t="str">
        <f t="shared" si="16534"/>
        <v>NordamerikanskMudderkrabbe_15_20210506_DL2020013_AurehoejGym</v>
      </c>
      <c r="J8386" t="str">
        <f t="shared" si="16535"/>
        <v>NordamerikanskMudderkrabbe</v>
      </c>
      <c r="K8386" t="str">
        <f t="shared" si="16536"/>
        <v>PosK</v>
      </c>
      <c r="L8386">
        <f t="shared" si="16537"/>
        <v>33.799999999999997</v>
      </c>
      <c r="M8386">
        <f t="shared" si="16538"/>
        <v>33.799999999999997</v>
      </c>
      <c r="N8386">
        <f t="shared" si="16539"/>
        <v>0</v>
      </c>
      <c r="O8386">
        <f t="shared" si="16540"/>
        <v>0</v>
      </c>
      <c r="Q8386">
        <f t="shared" ref="Q8386" si="16626">IF(L8388="No Ct",0,L8388)</f>
        <v>0</v>
      </c>
      <c r="R8386">
        <f t="shared" ref="R8386" si="16627">IF(L8389="No Ct",0,L8389)</f>
        <v>0</v>
      </c>
      <c r="S8386" t="str">
        <f t="shared" ref="S8386" si="16628">IF(AND(M8386&gt;0,N8386=0),"Valid","Invalid")</f>
        <v>Valid</v>
      </c>
      <c r="T8386" t="str">
        <f t="shared" ref="T8386" si="16629">IF(OR(Q8386&gt;1,R8386&gt;1),"Present","Absent")</f>
        <v>Absent</v>
      </c>
      <c r="U8386" t="str">
        <f t="shared" ref="U8386" si="16630">IF(OR(AND(Q8386&gt;1,Q8386&lt;41),AND(R8386&gt;1,R8386&lt;41)),"Ct&lt;41","Ct&gt;41")</f>
        <v>Ct&gt;41</v>
      </c>
      <c r="V8386" t="str">
        <f>VLOOKUP(J8386,Datasæt_Analysesystemer!$C$2:$D$68,2,FALSE)</f>
        <v>Nordam. Brakvandskrabbe / mudderkrabbe</v>
      </c>
      <c r="W8386" t="str">
        <f t="shared" ref="W8386" si="16631">MID(F8386,10,9)</f>
        <v>DL2020013</v>
      </c>
      <c r="X8386" t="str">
        <f t="shared" ref="X8386" si="16632">W8386&amp;"_"&amp;V8386&amp;"_"&amp;S8386&amp;"_"&amp;T8386&amp;"_"&amp;U8386</f>
        <v>DL2020013_Nordam. Brakvandskrabbe / mudderkrabbe_Valid_Absent_Ct&gt;41</v>
      </c>
    </row>
    <row r="8387" spans="1:24" x14ac:dyDescent="0.25">
      <c r="A8387" t="s">
        <v>292</v>
      </c>
      <c r="B8387" t="s">
        <v>1487</v>
      </c>
      <c r="C8387" t="s">
        <v>16</v>
      </c>
      <c r="D8387" s="7">
        <v>0.1</v>
      </c>
      <c r="E8387" s="6" t="s">
        <v>17</v>
      </c>
      <c r="F8387" t="s">
        <v>1580</v>
      </c>
      <c r="G8387" t="str">
        <f t="shared" si="16597"/>
        <v>DL2020013</v>
      </c>
      <c r="H8387" t="str">
        <f t="shared" si="16533"/>
        <v>15</v>
      </c>
      <c r="I8387" t="str">
        <f t="shared" si="16534"/>
        <v>NordamerikanskMudderkrabbe_15_20210506_DL2020013_AurehoejGym</v>
      </c>
      <c r="J8387" t="str">
        <f t="shared" si="16535"/>
        <v>NordamerikanskMudderkrabbe</v>
      </c>
      <c r="K8387" t="str">
        <f t="shared" si="16536"/>
        <v>NegK</v>
      </c>
      <c r="L8387" t="str">
        <f t="shared" si="16537"/>
        <v>No Ct</v>
      </c>
      <c r="M8387" t="str">
        <f t="shared" si="16538"/>
        <v/>
      </c>
      <c r="N8387" t="str">
        <f t="shared" si="16539"/>
        <v/>
      </c>
      <c r="O8387" t="str">
        <f t="shared" si="16540"/>
        <v/>
      </c>
    </row>
    <row r="8388" spans="1:24" x14ac:dyDescent="0.25">
      <c r="A8388" t="s">
        <v>294</v>
      </c>
      <c r="B8388" t="s">
        <v>1488</v>
      </c>
      <c r="C8388" t="s">
        <v>20</v>
      </c>
      <c r="D8388" s="7">
        <v>0.1</v>
      </c>
      <c r="E8388" s="6" t="s">
        <v>17</v>
      </c>
      <c r="F8388" t="s">
        <v>1580</v>
      </c>
      <c r="G8388" t="str">
        <f t="shared" si="16597"/>
        <v>DL2020013</v>
      </c>
      <c r="H8388" t="str">
        <f t="shared" si="16533"/>
        <v>15</v>
      </c>
      <c r="I8388" t="str">
        <f t="shared" si="16534"/>
        <v>NordamerikanskMudderkrabbe_15_20210506_DL2020013_AurehoejGym</v>
      </c>
      <c r="J8388" t="str">
        <f t="shared" si="16535"/>
        <v>NordamerikanskMudderkrabbe</v>
      </c>
      <c r="K8388" t="str">
        <f t="shared" si="16536"/>
        <v>eDNA</v>
      </c>
      <c r="L8388" t="str">
        <f t="shared" si="16537"/>
        <v>No Ct</v>
      </c>
      <c r="M8388" t="str">
        <f t="shared" si="16538"/>
        <v/>
      </c>
      <c r="N8388" t="str">
        <f t="shared" si="16539"/>
        <v/>
      </c>
      <c r="O8388" t="str">
        <f t="shared" si="16540"/>
        <v/>
      </c>
    </row>
    <row r="8389" spans="1:24" x14ac:dyDescent="0.25">
      <c r="A8389" t="s">
        <v>296</v>
      </c>
      <c r="B8389" t="s">
        <v>1488</v>
      </c>
      <c r="C8389" t="s">
        <v>20</v>
      </c>
      <c r="D8389" s="7">
        <v>0.1</v>
      </c>
      <c r="E8389" s="6" t="s">
        <v>17</v>
      </c>
      <c r="F8389" t="s">
        <v>1580</v>
      </c>
      <c r="G8389" t="str">
        <f t="shared" si="16597"/>
        <v>DL2020013</v>
      </c>
      <c r="H8389" t="str">
        <f t="shared" si="16533"/>
        <v>15</v>
      </c>
      <c r="I8389" t="str">
        <f t="shared" si="16534"/>
        <v>NordamerikanskMudderkrabbe_15_20210506_DL2020013_AurehoejGym</v>
      </c>
      <c r="J8389" t="str">
        <f t="shared" si="16535"/>
        <v>NordamerikanskMudderkrabbe</v>
      </c>
      <c r="K8389" t="str">
        <f t="shared" si="16536"/>
        <v>eDNA</v>
      </c>
      <c r="L8389" t="str">
        <f t="shared" si="16537"/>
        <v>No Ct</v>
      </c>
      <c r="M8389" t="str">
        <f t="shared" si="16538"/>
        <v/>
      </c>
      <c r="N8389" t="str">
        <f t="shared" si="16539"/>
        <v/>
      </c>
      <c r="O8389" t="str">
        <f t="shared" si="16540"/>
        <v/>
      </c>
    </row>
    <row r="8390" spans="1:24" x14ac:dyDescent="0.25">
      <c r="A8390" t="s">
        <v>297</v>
      </c>
      <c r="B8390" t="s">
        <v>1489</v>
      </c>
      <c r="C8390" t="s">
        <v>13</v>
      </c>
      <c r="D8390" s="7">
        <v>0.1</v>
      </c>
      <c r="E8390" s="7">
        <v>38.82</v>
      </c>
      <c r="F8390" t="s">
        <v>1580</v>
      </c>
      <c r="G8390" t="str">
        <f t="shared" si="16597"/>
        <v>DL2020013</v>
      </c>
      <c r="H8390" t="str">
        <f t="shared" si="16533"/>
        <v>16</v>
      </c>
      <c r="I8390" t="str">
        <f t="shared" si="16534"/>
        <v>NordamerikanskMudderkrabbe_16_20210506_DL2020013_AurehoejGym</v>
      </c>
      <c r="J8390" t="str">
        <f t="shared" si="16535"/>
        <v>NordamerikanskMudderkrabbe</v>
      </c>
      <c r="K8390" t="str">
        <f t="shared" si="16536"/>
        <v>PosK</v>
      </c>
      <c r="L8390">
        <f t="shared" si="16537"/>
        <v>38.82</v>
      </c>
      <c r="M8390">
        <f t="shared" si="16538"/>
        <v>38.82</v>
      </c>
      <c r="N8390">
        <f t="shared" si="16539"/>
        <v>0</v>
      </c>
      <c r="O8390">
        <f t="shared" si="16540"/>
        <v>0</v>
      </c>
      <c r="Q8390">
        <f t="shared" ref="Q8390" si="16633">IF(L8392="No Ct",0,L8392)</f>
        <v>0</v>
      </c>
      <c r="R8390">
        <f t="shared" ref="R8390" si="16634">IF(L8393="No Ct",0,L8393)</f>
        <v>0</v>
      </c>
      <c r="S8390" t="str">
        <f t="shared" ref="S8390" si="16635">IF(AND(M8390&gt;0,N8390=0),"Valid","Invalid")</f>
        <v>Valid</v>
      </c>
      <c r="T8390" t="str">
        <f t="shared" ref="T8390" si="16636">IF(OR(Q8390&gt;1,R8390&gt;1),"Present","Absent")</f>
        <v>Absent</v>
      </c>
      <c r="U8390" t="str">
        <f t="shared" ref="U8390" si="16637">IF(OR(AND(Q8390&gt;1,Q8390&lt;41),AND(R8390&gt;1,R8390&lt;41)),"Ct&lt;41","Ct&gt;41")</f>
        <v>Ct&gt;41</v>
      </c>
      <c r="V8390" t="str">
        <f>VLOOKUP(J8390,Datasæt_Analysesystemer!$C$2:$D$68,2,FALSE)</f>
        <v>Nordam. Brakvandskrabbe / mudderkrabbe</v>
      </c>
      <c r="W8390" t="str">
        <f t="shared" ref="W8390" si="16638">MID(F8390,10,9)</f>
        <v>DL2020013</v>
      </c>
      <c r="X8390" t="str">
        <f t="shared" ref="X8390" si="16639">W8390&amp;"_"&amp;V8390&amp;"_"&amp;S8390&amp;"_"&amp;T8390&amp;"_"&amp;U8390</f>
        <v>DL2020013_Nordam. Brakvandskrabbe / mudderkrabbe_Valid_Absent_Ct&gt;41</v>
      </c>
    </row>
    <row r="8391" spans="1:24" x14ac:dyDescent="0.25">
      <c r="A8391" t="s">
        <v>299</v>
      </c>
      <c r="B8391" t="s">
        <v>1490</v>
      </c>
      <c r="C8391" t="s">
        <v>16</v>
      </c>
      <c r="D8391" s="7">
        <v>0.1</v>
      </c>
      <c r="E8391" s="6" t="s">
        <v>17</v>
      </c>
      <c r="F8391" t="s">
        <v>1580</v>
      </c>
      <c r="G8391" t="str">
        <f t="shared" si="16597"/>
        <v>DL2020013</v>
      </c>
      <c r="H8391" t="str">
        <f t="shared" si="16533"/>
        <v>16</v>
      </c>
      <c r="I8391" t="str">
        <f t="shared" si="16534"/>
        <v>NordamerikanskMudderkrabbe_16_20210506_DL2020013_AurehoejGym</v>
      </c>
      <c r="J8391" t="str">
        <f t="shared" si="16535"/>
        <v>NordamerikanskMudderkrabbe</v>
      </c>
      <c r="K8391" t="str">
        <f t="shared" si="16536"/>
        <v>NegK</v>
      </c>
      <c r="L8391" t="str">
        <f t="shared" si="16537"/>
        <v>No Ct</v>
      </c>
      <c r="M8391" t="str">
        <f t="shared" si="16538"/>
        <v/>
      </c>
      <c r="N8391" t="str">
        <f t="shared" si="16539"/>
        <v/>
      </c>
      <c r="O8391" t="str">
        <f t="shared" si="16540"/>
        <v/>
      </c>
    </row>
    <row r="8392" spans="1:24" x14ac:dyDescent="0.25">
      <c r="A8392" t="s">
        <v>301</v>
      </c>
      <c r="B8392" t="s">
        <v>1491</v>
      </c>
      <c r="C8392" t="s">
        <v>20</v>
      </c>
      <c r="D8392" s="7">
        <v>0.1</v>
      </c>
      <c r="E8392" s="7" t="s">
        <v>17</v>
      </c>
      <c r="F8392" t="s">
        <v>1580</v>
      </c>
      <c r="G8392" t="str">
        <f t="shared" si="16597"/>
        <v>DL2020013</v>
      </c>
      <c r="H8392" t="str">
        <f t="shared" si="16533"/>
        <v>16</v>
      </c>
      <c r="I8392" t="str">
        <f t="shared" si="16534"/>
        <v>NordamerikanskMudderkrabbe_16_20210506_DL2020013_AurehoejGym</v>
      </c>
      <c r="J8392" t="str">
        <f t="shared" si="16535"/>
        <v>NordamerikanskMudderkrabbe</v>
      </c>
      <c r="K8392" t="str">
        <f t="shared" si="16536"/>
        <v>eDNA</v>
      </c>
      <c r="L8392" t="str">
        <f t="shared" si="16537"/>
        <v>No Ct</v>
      </c>
      <c r="M8392" t="str">
        <f t="shared" si="16538"/>
        <v/>
      </c>
      <c r="N8392" t="str">
        <f t="shared" si="16539"/>
        <v/>
      </c>
      <c r="O8392" t="str">
        <f t="shared" si="16540"/>
        <v/>
      </c>
    </row>
    <row r="8393" spans="1:24" x14ac:dyDescent="0.25">
      <c r="A8393" t="s">
        <v>303</v>
      </c>
      <c r="B8393" t="s">
        <v>1491</v>
      </c>
      <c r="C8393" t="s">
        <v>20</v>
      </c>
      <c r="D8393" s="7">
        <v>0.1</v>
      </c>
      <c r="E8393" s="7" t="s">
        <v>17</v>
      </c>
      <c r="F8393" t="s">
        <v>1580</v>
      </c>
      <c r="G8393" t="str">
        <f t="shared" si="16597"/>
        <v>DL2020013</v>
      </c>
      <c r="H8393" t="str">
        <f t="shared" si="16533"/>
        <v>16</v>
      </c>
      <c r="I8393" t="str">
        <f t="shared" si="16534"/>
        <v>NordamerikanskMudderkrabbe_16_20210506_DL2020013_AurehoejGym</v>
      </c>
      <c r="J8393" t="str">
        <f t="shared" si="16535"/>
        <v>NordamerikanskMudderkrabbe</v>
      </c>
      <c r="K8393" t="str">
        <f t="shared" si="16536"/>
        <v>eDNA</v>
      </c>
      <c r="L8393" t="str">
        <f t="shared" si="16537"/>
        <v>No Ct</v>
      </c>
      <c r="M8393" t="str">
        <f t="shared" si="16538"/>
        <v/>
      </c>
      <c r="N8393" t="str">
        <f t="shared" si="16539"/>
        <v/>
      </c>
      <c r="O8393" t="str">
        <f t="shared" si="16540"/>
        <v/>
      </c>
    </row>
    <row r="8394" spans="1:24" x14ac:dyDescent="0.25">
      <c r="A8394" t="s">
        <v>304</v>
      </c>
      <c r="B8394" t="s">
        <v>1492</v>
      </c>
      <c r="C8394" t="s">
        <v>13</v>
      </c>
      <c r="D8394" s="7">
        <v>0.1</v>
      </c>
      <c r="E8394" s="7">
        <v>44</v>
      </c>
      <c r="F8394" t="s">
        <v>1580</v>
      </c>
      <c r="G8394" t="str">
        <f t="shared" si="16597"/>
        <v>DL2020013</v>
      </c>
      <c r="H8394" t="str">
        <f t="shared" si="16533"/>
        <v>17</v>
      </c>
      <c r="I8394" t="str">
        <f t="shared" si="16534"/>
        <v>Pukkellaks_17_20210506_DL2020013_AurehoejGym</v>
      </c>
      <c r="J8394" t="str">
        <f t="shared" si="16535"/>
        <v>Pukkellaks</v>
      </c>
      <c r="K8394" t="str">
        <f t="shared" si="16536"/>
        <v>PosK</v>
      </c>
      <c r="L8394">
        <f t="shared" si="16537"/>
        <v>44</v>
      </c>
      <c r="M8394">
        <f t="shared" si="16538"/>
        <v>44</v>
      </c>
      <c r="N8394">
        <f t="shared" si="16539"/>
        <v>0</v>
      </c>
      <c r="O8394">
        <f t="shared" si="16540"/>
        <v>0</v>
      </c>
      <c r="Q8394">
        <f t="shared" ref="Q8394" si="16640">IF(L8396="No Ct",0,L8396)</f>
        <v>0</v>
      </c>
      <c r="R8394">
        <f t="shared" ref="R8394" si="16641">IF(L8397="No Ct",0,L8397)</f>
        <v>0</v>
      </c>
      <c r="S8394" t="str">
        <f t="shared" ref="S8394" si="16642">IF(AND(M8394&gt;0,N8394=0),"Valid","Invalid")</f>
        <v>Valid</v>
      </c>
      <c r="T8394" t="str">
        <f t="shared" ref="T8394" si="16643">IF(OR(Q8394&gt;1,R8394&gt;1),"Present","Absent")</f>
        <v>Absent</v>
      </c>
      <c r="U8394" t="str">
        <f t="shared" ref="U8394" si="16644">IF(OR(AND(Q8394&gt;1,Q8394&lt;41),AND(R8394&gt;1,R8394&lt;41)),"Ct&lt;41","Ct&gt;41")</f>
        <v>Ct&gt;41</v>
      </c>
      <c r="V8394" t="str">
        <f>VLOOKUP(J8394,Datasæt_Analysesystemer!$C$2:$D$68,2,FALSE)</f>
        <v>Pukkellaks</v>
      </c>
      <c r="W8394" t="str">
        <f t="shared" ref="W8394" si="16645">MID(F8394,10,9)</f>
        <v>DL2020013</v>
      </c>
      <c r="X8394" t="str">
        <f t="shared" ref="X8394" si="16646">W8394&amp;"_"&amp;V8394&amp;"_"&amp;S8394&amp;"_"&amp;T8394&amp;"_"&amp;U8394</f>
        <v>DL2020013_Pukkellaks_Valid_Absent_Ct&gt;41</v>
      </c>
    </row>
    <row r="8395" spans="1:24" x14ac:dyDescent="0.25">
      <c r="A8395" t="s">
        <v>306</v>
      </c>
      <c r="B8395" t="s">
        <v>1493</v>
      </c>
      <c r="C8395" t="s">
        <v>16</v>
      </c>
      <c r="D8395" s="7">
        <v>0.1</v>
      </c>
      <c r="E8395" s="7" t="s">
        <v>17</v>
      </c>
      <c r="F8395" t="s">
        <v>1580</v>
      </c>
      <c r="G8395" t="str">
        <f t="shared" si="16597"/>
        <v>DL2020013</v>
      </c>
      <c r="H8395" t="str">
        <f t="shared" si="16533"/>
        <v>17</v>
      </c>
      <c r="I8395" t="str">
        <f t="shared" si="16534"/>
        <v>Pukkellaks_17_20210506_DL2020013_AurehoejGym</v>
      </c>
      <c r="J8395" t="str">
        <f t="shared" si="16535"/>
        <v>Pukkellaks</v>
      </c>
      <c r="K8395" t="str">
        <f t="shared" si="16536"/>
        <v>NegK</v>
      </c>
      <c r="L8395" t="str">
        <f t="shared" si="16537"/>
        <v>No Ct</v>
      </c>
      <c r="M8395" t="str">
        <f t="shared" si="16538"/>
        <v/>
      </c>
      <c r="N8395" t="str">
        <f t="shared" si="16539"/>
        <v/>
      </c>
      <c r="O8395" t="str">
        <f t="shared" si="16540"/>
        <v/>
      </c>
    </row>
    <row r="8396" spans="1:24" x14ac:dyDescent="0.25">
      <c r="A8396" t="s">
        <v>308</v>
      </c>
      <c r="B8396" t="s">
        <v>1494</v>
      </c>
      <c r="C8396" t="s">
        <v>20</v>
      </c>
      <c r="D8396" s="7">
        <v>0.1</v>
      </c>
      <c r="E8396" s="6" t="s">
        <v>17</v>
      </c>
      <c r="F8396" t="s">
        <v>1580</v>
      </c>
      <c r="G8396" t="str">
        <f t="shared" si="16597"/>
        <v>DL2020013</v>
      </c>
      <c r="H8396" t="str">
        <f t="shared" si="16533"/>
        <v>17</v>
      </c>
      <c r="I8396" t="str">
        <f t="shared" si="16534"/>
        <v>Pukkellaks_17_20210506_DL2020013_AurehoejGym</v>
      </c>
      <c r="J8396" t="str">
        <f t="shared" si="16535"/>
        <v>Pukkellaks</v>
      </c>
      <c r="K8396" t="str">
        <f t="shared" si="16536"/>
        <v>eDNA</v>
      </c>
      <c r="L8396" t="str">
        <f t="shared" si="16537"/>
        <v>No Ct</v>
      </c>
      <c r="M8396" t="str">
        <f t="shared" si="16538"/>
        <v/>
      </c>
      <c r="N8396" t="str">
        <f t="shared" si="16539"/>
        <v/>
      </c>
      <c r="O8396" t="str">
        <f t="shared" si="16540"/>
        <v/>
      </c>
    </row>
    <row r="8397" spans="1:24" x14ac:dyDescent="0.25">
      <c r="A8397" t="s">
        <v>310</v>
      </c>
      <c r="B8397" t="s">
        <v>1494</v>
      </c>
      <c r="C8397" t="s">
        <v>20</v>
      </c>
      <c r="D8397" s="7">
        <v>0.1</v>
      </c>
      <c r="E8397" s="6" t="s">
        <v>17</v>
      </c>
      <c r="F8397" t="s">
        <v>1580</v>
      </c>
      <c r="G8397" t="str">
        <f t="shared" si="16597"/>
        <v>DL2020013</v>
      </c>
      <c r="H8397" t="str">
        <f t="shared" si="16533"/>
        <v>17</v>
      </c>
      <c r="I8397" t="str">
        <f t="shared" si="16534"/>
        <v>Pukkellaks_17_20210506_DL2020013_AurehoejGym</v>
      </c>
      <c r="J8397" t="str">
        <f t="shared" si="16535"/>
        <v>Pukkellaks</v>
      </c>
      <c r="K8397" t="str">
        <f t="shared" si="16536"/>
        <v>eDNA</v>
      </c>
      <c r="L8397" t="str">
        <f t="shared" si="16537"/>
        <v>No Ct</v>
      </c>
      <c r="M8397" t="str">
        <f t="shared" si="16538"/>
        <v/>
      </c>
      <c r="N8397" t="str">
        <f t="shared" si="16539"/>
        <v/>
      </c>
      <c r="O8397" t="str">
        <f t="shared" si="16540"/>
        <v/>
      </c>
    </row>
    <row r="8398" spans="1:24" x14ac:dyDescent="0.25">
      <c r="A8398" t="s">
        <v>311</v>
      </c>
      <c r="B8398" t="s">
        <v>1495</v>
      </c>
      <c r="C8398" t="s">
        <v>13</v>
      </c>
      <c r="D8398" s="7">
        <v>0.1</v>
      </c>
      <c r="E8398" s="7">
        <v>44.99</v>
      </c>
      <c r="F8398" t="s">
        <v>1580</v>
      </c>
      <c r="G8398" t="str">
        <f t="shared" si="16597"/>
        <v>DL2020013</v>
      </c>
      <c r="H8398" t="str">
        <f t="shared" si="16533"/>
        <v>18</v>
      </c>
      <c r="I8398" t="str">
        <f t="shared" si="16534"/>
        <v>Pukkellaks_18_20210506_DL2020013_AurehoejGym</v>
      </c>
      <c r="J8398" t="str">
        <f t="shared" si="16535"/>
        <v>Pukkellaks</v>
      </c>
      <c r="K8398" t="str">
        <f t="shared" si="16536"/>
        <v>PosK</v>
      </c>
      <c r="L8398">
        <f t="shared" si="16537"/>
        <v>44.99</v>
      </c>
      <c r="M8398">
        <f t="shared" si="16538"/>
        <v>44.99</v>
      </c>
      <c r="N8398">
        <f t="shared" si="16539"/>
        <v>0</v>
      </c>
      <c r="O8398">
        <f t="shared" si="16540"/>
        <v>0</v>
      </c>
      <c r="Q8398">
        <f t="shared" ref="Q8398" si="16647">IF(L8400="No Ct",0,L8400)</f>
        <v>0</v>
      </c>
      <c r="R8398">
        <f t="shared" ref="R8398" si="16648">IF(L8401="No Ct",0,L8401)</f>
        <v>0</v>
      </c>
      <c r="S8398" t="str">
        <f t="shared" ref="S8398" si="16649">IF(AND(M8398&gt;0,N8398=0),"Valid","Invalid")</f>
        <v>Valid</v>
      </c>
      <c r="T8398" t="str">
        <f t="shared" ref="T8398" si="16650">IF(OR(Q8398&gt;1,R8398&gt;1),"Present","Absent")</f>
        <v>Absent</v>
      </c>
      <c r="U8398" t="str">
        <f t="shared" ref="U8398" si="16651">IF(OR(AND(Q8398&gt;1,Q8398&lt;41),AND(R8398&gt;1,R8398&lt;41)),"Ct&lt;41","Ct&gt;41")</f>
        <v>Ct&gt;41</v>
      </c>
      <c r="V8398" t="str">
        <f>VLOOKUP(J8398,Datasæt_Analysesystemer!$C$2:$D$68,2,FALSE)</f>
        <v>Pukkellaks</v>
      </c>
      <c r="W8398" t="str">
        <f t="shared" ref="W8398" si="16652">MID(F8398,10,9)</f>
        <v>DL2020013</v>
      </c>
      <c r="X8398" t="str">
        <f t="shared" ref="X8398" si="16653">W8398&amp;"_"&amp;V8398&amp;"_"&amp;S8398&amp;"_"&amp;T8398&amp;"_"&amp;U8398</f>
        <v>DL2020013_Pukkellaks_Valid_Absent_Ct&gt;41</v>
      </c>
    </row>
    <row r="8399" spans="1:24" x14ac:dyDescent="0.25">
      <c r="A8399" t="s">
        <v>313</v>
      </c>
      <c r="B8399" t="s">
        <v>1496</v>
      </c>
      <c r="C8399" t="s">
        <v>16</v>
      </c>
      <c r="D8399" s="7">
        <v>0.1</v>
      </c>
      <c r="E8399" s="6" t="s">
        <v>17</v>
      </c>
      <c r="F8399" t="s">
        <v>1580</v>
      </c>
      <c r="G8399" t="str">
        <f t="shared" si="16597"/>
        <v>DL2020013</v>
      </c>
      <c r="H8399" t="str">
        <f t="shared" si="16533"/>
        <v>18</v>
      </c>
      <c r="I8399" t="str">
        <f t="shared" si="16534"/>
        <v>Pukkellaks_18_20210506_DL2020013_AurehoejGym</v>
      </c>
      <c r="J8399" t="str">
        <f t="shared" si="16535"/>
        <v>Pukkellaks</v>
      </c>
      <c r="K8399" t="str">
        <f t="shared" si="16536"/>
        <v>NegK</v>
      </c>
      <c r="L8399" t="str">
        <f t="shared" si="16537"/>
        <v>No Ct</v>
      </c>
      <c r="M8399" t="str">
        <f t="shared" si="16538"/>
        <v/>
      </c>
      <c r="N8399" t="str">
        <f t="shared" si="16539"/>
        <v/>
      </c>
      <c r="O8399" t="str">
        <f t="shared" si="16540"/>
        <v/>
      </c>
    </row>
    <row r="8400" spans="1:24" x14ac:dyDescent="0.25">
      <c r="A8400" t="s">
        <v>315</v>
      </c>
      <c r="B8400" t="s">
        <v>1497</v>
      </c>
      <c r="C8400" t="s">
        <v>20</v>
      </c>
      <c r="D8400" s="7">
        <v>0.1</v>
      </c>
      <c r="E8400" s="6" t="s">
        <v>17</v>
      </c>
      <c r="F8400" t="s">
        <v>1580</v>
      </c>
      <c r="G8400" t="str">
        <f t="shared" si="16597"/>
        <v>DL2020013</v>
      </c>
      <c r="H8400" t="str">
        <f t="shared" si="16533"/>
        <v>18</v>
      </c>
      <c r="I8400" t="str">
        <f t="shared" si="16534"/>
        <v>Pukkellaks_18_20210506_DL2020013_AurehoejGym</v>
      </c>
      <c r="J8400" t="str">
        <f t="shared" si="16535"/>
        <v>Pukkellaks</v>
      </c>
      <c r="K8400" t="str">
        <f t="shared" si="16536"/>
        <v>eDNA</v>
      </c>
      <c r="L8400" t="str">
        <f t="shared" si="16537"/>
        <v>No Ct</v>
      </c>
      <c r="M8400" t="str">
        <f t="shared" si="16538"/>
        <v/>
      </c>
      <c r="N8400" t="str">
        <f t="shared" si="16539"/>
        <v/>
      </c>
      <c r="O8400" t="str">
        <f t="shared" si="16540"/>
        <v/>
      </c>
    </row>
    <row r="8401" spans="1:24" x14ac:dyDescent="0.25">
      <c r="A8401" t="s">
        <v>317</v>
      </c>
      <c r="B8401" t="s">
        <v>1497</v>
      </c>
      <c r="C8401" t="s">
        <v>20</v>
      </c>
      <c r="D8401" s="7">
        <v>0.1</v>
      </c>
      <c r="E8401" s="6" t="s">
        <v>17</v>
      </c>
      <c r="F8401" t="s">
        <v>1580</v>
      </c>
      <c r="G8401" t="str">
        <f t="shared" si="16597"/>
        <v>DL2020013</v>
      </c>
      <c r="H8401" t="str">
        <f t="shared" si="16533"/>
        <v>18</v>
      </c>
      <c r="I8401" t="str">
        <f t="shared" si="16534"/>
        <v>Pukkellaks_18_20210506_DL2020013_AurehoejGym</v>
      </c>
      <c r="J8401" t="str">
        <f t="shared" si="16535"/>
        <v>Pukkellaks</v>
      </c>
      <c r="K8401" t="str">
        <f t="shared" si="16536"/>
        <v>eDNA</v>
      </c>
      <c r="L8401" t="str">
        <f t="shared" si="16537"/>
        <v>No Ct</v>
      </c>
      <c r="M8401" t="str">
        <f t="shared" si="16538"/>
        <v/>
      </c>
      <c r="N8401" t="str">
        <f t="shared" si="16539"/>
        <v/>
      </c>
      <c r="O8401" t="str">
        <f t="shared" si="16540"/>
        <v/>
      </c>
    </row>
    <row r="8402" spans="1:24" x14ac:dyDescent="0.25">
      <c r="A8402" t="s">
        <v>318</v>
      </c>
      <c r="B8402" t="s">
        <v>1498</v>
      </c>
      <c r="C8402" t="s">
        <v>13</v>
      </c>
      <c r="D8402" s="7">
        <v>0.1</v>
      </c>
      <c r="E8402" s="7">
        <v>42.34</v>
      </c>
      <c r="F8402" t="s">
        <v>1580</v>
      </c>
      <c r="G8402" t="str">
        <f t="shared" si="16597"/>
        <v>DL2020013</v>
      </c>
      <c r="H8402" t="str">
        <f t="shared" ref="H8402:H8465" si="16654">LEFT(B8402,2)</f>
        <v>19</v>
      </c>
      <c r="I8402" t="str">
        <f t="shared" ref="I8402:I8465" si="16655">J8402&amp;"_"&amp;H8402&amp;"_"&amp;F8402</f>
        <v>SibiriskStoer_19_20210506_DL2020013_AurehoejGym</v>
      </c>
      <c r="J8402" t="str">
        <f t="shared" ref="J8402:J8465" si="16656">MID(RIGHT(B8402,LEN(B8402)-3),1,FIND("_",RIGHT(B8402,LEN(B8402)-3))-1)</f>
        <v>SibiriskStoer</v>
      </c>
      <c r="K8402" t="str">
        <f t="shared" ref="K8402:K8465" si="16657">TRIM(SUBSTITUTE(RIGHT(B8402,FIND(J8402,B8402)+1),"_",""))</f>
        <v>PosK</v>
      </c>
      <c r="L8402">
        <f t="shared" ref="L8402:L8465" si="16658">IFERROR(VALUE(SUBSTITUTE(E8402,".",",")),E8402)</f>
        <v>42.34</v>
      </c>
      <c r="M8402">
        <f t="shared" ref="M8402:M8465" si="16659">IF(K8402="PosK",SUMIFS(L:L,K:K,"PosK",I:I,I8402),"")</f>
        <v>42.34</v>
      </c>
      <c r="N8402">
        <f t="shared" ref="N8402:N8465" si="16660">IF(K8402="PosK",SUMIFS(L:L,K:K,"NegK",I:I,I8402),"")</f>
        <v>0</v>
      </c>
      <c r="O8402">
        <f t="shared" ref="O8402:O8465" si="16661">IF(K8402="PosK",SUMIFS(L:L,K:K,"eDNA",I:I,I8402),"")</f>
        <v>0</v>
      </c>
      <c r="Q8402">
        <f t="shared" ref="Q8402" si="16662">IF(L8404="No Ct",0,L8404)</f>
        <v>0</v>
      </c>
      <c r="R8402">
        <f t="shared" ref="R8402" si="16663">IF(L8405="No Ct",0,L8405)</f>
        <v>0</v>
      </c>
      <c r="S8402" t="str">
        <f t="shared" ref="S8402" si="16664">IF(AND(M8402&gt;0,N8402=0),"Valid","Invalid")</f>
        <v>Valid</v>
      </c>
      <c r="T8402" t="str">
        <f t="shared" ref="T8402" si="16665">IF(OR(Q8402&gt;1,R8402&gt;1),"Present","Absent")</f>
        <v>Absent</v>
      </c>
      <c r="U8402" t="str">
        <f t="shared" ref="U8402" si="16666">IF(OR(AND(Q8402&gt;1,Q8402&lt;41),AND(R8402&gt;1,R8402&lt;41)),"Ct&lt;41","Ct&gt;41")</f>
        <v>Ct&gt;41</v>
      </c>
      <c r="V8402" t="str">
        <f>VLOOKUP(J8402,Datasæt_Analysesystemer!$C$2:$D$68,2,FALSE)</f>
        <v>Siberisk stør</v>
      </c>
      <c r="W8402" t="str">
        <f t="shared" ref="W8402" si="16667">MID(F8402,10,9)</f>
        <v>DL2020013</v>
      </c>
      <c r="X8402" t="str">
        <f t="shared" ref="X8402" si="16668">W8402&amp;"_"&amp;V8402&amp;"_"&amp;S8402&amp;"_"&amp;T8402&amp;"_"&amp;U8402</f>
        <v>DL2020013_Siberisk stør_Valid_Absent_Ct&gt;41</v>
      </c>
    </row>
    <row r="8403" spans="1:24" x14ac:dyDescent="0.25">
      <c r="A8403" t="s">
        <v>320</v>
      </c>
      <c r="B8403" t="s">
        <v>1499</v>
      </c>
      <c r="C8403" t="s">
        <v>16</v>
      </c>
      <c r="D8403" s="7">
        <v>0.1</v>
      </c>
      <c r="E8403" s="6" t="s">
        <v>17</v>
      </c>
      <c r="F8403" t="s">
        <v>1580</v>
      </c>
      <c r="G8403" t="str">
        <f t="shared" si="16597"/>
        <v>DL2020013</v>
      </c>
      <c r="H8403" t="str">
        <f t="shared" si="16654"/>
        <v>19</v>
      </c>
      <c r="I8403" t="str">
        <f t="shared" si="16655"/>
        <v>SibiriskStoer_19_20210506_DL2020013_AurehoejGym</v>
      </c>
      <c r="J8403" t="str">
        <f t="shared" si="16656"/>
        <v>SibiriskStoer</v>
      </c>
      <c r="K8403" t="str">
        <f t="shared" si="16657"/>
        <v>NegK</v>
      </c>
      <c r="L8403" t="str">
        <f t="shared" si="16658"/>
        <v>No Ct</v>
      </c>
      <c r="M8403" t="str">
        <f t="shared" si="16659"/>
        <v/>
      </c>
      <c r="N8403" t="str">
        <f t="shared" si="16660"/>
        <v/>
      </c>
      <c r="O8403" t="str">
        <f t="shared" si="16661"/>
        <v/>
      </c>
    </row>
    <row r="8404" spans="1:24" x14ac:dyDescent="0.25">
      <c r="A8404" t="s">
        <v>322</v>
      </c>
      <c r="B8404" t="s">
        <v>1500</v>
      </c>
      <c r="C8404" t="s">
        <v>20</v>
      </c>
      <c r="D8404" s="7">
        <v>0.1</v>
      </c>
      <c r="E8404" s="7" t="s">
        <v>17</v>
      </c>
      <c r="F8404" t="s">
        <v>1580</v>
      </c>
      <c r="G8404" t="str">
        <f t="shared" si="16597"/>
        <v>DL2020013</v>
      </c>
      <c r="H8404" t="str">
        <f t="shared" si="16654"/>
        <v>19</v>
      </c>
      <c r="I8404" t="str">
        <f t="shared" si="16655"/>
        <v>SibiriskStoer_19_20210506_DL2020013_AurehoejGym</v>
      </c>
      <c r="J8404" t="str">
        <f t="shared" si="16656"/>
        <v>SibiriskStoer</v>
      </c>
      <c r="K8404" t="str">
        <f t="shared" si="16657"/>
        <v>eDNA</v>
      </c>
      <c r="L8404" t="str">
        <f t="shared" si="16658"/>
        <v>No Ct</v>
      </c>
      <c r="M8404" t="str">
        <f t="shared" si="16659"/>
        <v/>
      </c>
      <c r="N8404" t="str">
        <f t="shared" si="16660"/>
        <v/>
      </c>
      <c r="O8404" t="str">
        <f t="shared" si="16661"/>
        <v/>
      </c>
    </row>
    <row r="8405" spans="1:24" x14ac:dyDescent="0.25">
      <c r="A8405" t="s">
        <v>324</v>
      </c>
      <c r="B8405" t="s">
        <v>1500</v>
      </c>
      <c r="C8405" t="s">
        <v>20</v>
      </c>
      <c r="D8405" s="7">
        <v>0.1</v>
      </c>
      <c r="E8405" s="7" t="s">
        <v>17</v>
      </c>
      <c r="F8405" t="s">
        <v>1580</v>
      </c>
      <c r="G8405" t="str">
        <f t="shared" si="16597"/>
        <v>DL2020013</v>
      </c>
      <c r="H8405" t="str">
        <f t="shared" si="16654"/>
        <v>19</v>
      </c>
      <c r="I8405" t="str">
        <f t="shared" si="16655"/>
        <v>SibiriskStoer_19_20210506_DL2020013_AurehoejGym</v>
      </c>
      <c r="J8405" t="str">
        <f t="shared" si="16656"/>
        <v>SibiriskStoer</v>
      </c>
      <c r="K8405" t="str">
        <f t="shared" si="16657"/>
        <v>eDNA</v>
      </c>
      <c r="L8405" t="str">
        <f t="shared" si="16658"/>
        <v>No Ct</v>
      </c>
      <c r="M8405" t="str">
        <f t="shared" si="16659"/>
        <v/>
      </c>
      <c r="N8405" t="str">
        <f t="shared" si="16660"/>
        <v/>
      </c>
      <c r="O8405" t="str">
        <f t="shared" si="16661"/>
        <v/>
      </c>
    </row>
    <row r="8406" spans="1:24" x14ac:dyDescent="0.25">
      <c r="A8406" t="s">
        <v>325</v>
      </c>
      <c r="B8406" t="s">
        <v>1501</v>
      </c>
      <c r="C8406" t="s">
        <v>13</v>
      </c>
      <c r="D8406" s="7">
        <v>0.1</v>
      </c>
      <c r="E8406" s="7" t="s">
        <v>17</v>
      </c>
      <c r="F8406" t="s">
        <v>1580</v>
      </c>
      <c r="G8406" t="str">
        <f t="shared" si="16597"/>
        <v>DL2020013</v>
      </c>
      <c r="H8406" t="str">
        <f t="shared" si="16654"/>
        <v>20</v>
      </c>
      <c r="I8406" t="str">
        <f t="shared" si="16655"/>
        <v>SibiriskStoer_20_20210506_DL2020013_AurehoejGym</v>
      </c>
      <c r="J8406" t="str">
        <f t="shared" si="16656"/>
        <v>SibiriskStoer</v>
      </c>
      <c r="K8406" t="str">
        <f t="shared" si="16657"/>
        <v>PosK</v>
      </c>
      <c r="L8406" t="str">
        <f t="shared" si="16658"/>
        <v>No Ct</v>
      </c>
      <c r="M8406">
        <f t="shared" si="16659"/>
        <v>0</v>
      </c>
      <c r="N8406">
        <f t="shared" si="16660"/>
        <v>0</v>
      </c>
      <c r="O8406">
        <f t="shared" si="16661"/>
        <v>0</v>
      </c>
      <c r="Q8406">
        <f t="shared" ref="Q8406" si="16669">IF(L8408="No Ct",0,L8408)</f>
        <v>0</v>
      </c>
      <c r="R8406">
        <f t="shared" ref="R8406" si="16670">IF(L8409="No Ct",0,L8409)</f>
        <v>0</v>
      </c>
      <c r="S8406" t="str">
        <f t="shared" ref="S8406" si="16671">IF(AND(M8406&gt;0,N8406=0),"Valid","Invalid")</f>
        <v>Invalid</v>
      </c>
      <c r="T8406" t="str">
        <f t="shared" ref="T8406" si="16672">IF(OR(Q8406&gt;1,R8406&gt;1),"Present","Absent")</f>
        <v>Absent</v>
      </c>
      <c r="U8406" t="str">
        <f t="shared" ref="U8406" si="16673">IF(OR(AND(Q8406&gt;1,Q8406&lt;41),AND(R8406&gt;1,R8406&lt;41)),"Ct&lt;41","Ct&gt;41")</f>
        <v>Ct&gt;41</v>
      </c>
      <c r="V8406" t="str">
        <f>VLOOKUP(J8406,Datasæt_Analysesystemer!$C$2:$D$68,2,FALSE)</f>
        <v>Siberisk stør</v>
      </c>
      <c r="W8406" t="str">
        <f t="shared" ref="W8406" si="16674">MID(F8406,10,9)</f>
        <v>DL2020013</v>
      </c>
      <c r="X8406" t="str">
        <f t="shared" ref="X8406" si="16675">W8406&amp;"_"&amp;V8406&amp;"_"&amp;S8406&amp;"_"&amp;T8406&amp;"_"&amp;U8406</f>
        <v>DL2020013_Siberisk stør_Invalid_Absent_Ct&gt;41</v>
      </c>
    </row>
    <row r="8407" spans="1:24" x14ac:dyDescent="0.25">
      <c r="A8407" t="s">
        <v>327</v>
      </c>
      <c r="B8407" t="s">
        <v>1502</v>
      </c>
      <c r="C8407" t="s">
        <v>16</v>
      </c>
      <c r="D8407" s="7">
        <v>0.1</v>
      </c>
      <c r="E8407" s="6" t="s">
        <v>17</v>
      </c>
      <c r="F8407" t="s">
        <v>1580</v>
      </c>
      <c r="G8407" t="str">
        <f t="shared" si="16597"/>
        <v>DL2020013</v>
      </c>
      <c r="H8407" t="str">
        <f t="shared" si="16654"/>
        <v>20</v>
      </c>
      <c r="I8407" t="str">
        <f t="shared" si="16655"/>
        <v>SibiriskStoer_20_20210506_DL2020013_AurehoejGym</v>
      </c>
      <c r="J8407" t="str">
        <f t="shared" si="16656"/>
        <v>SibiriskStoer</v>
      </c>
      <c r="K8407" t="str">
        <f t="shared" si="16657"/>
        <v>NegK</v>
      </c>
      <c r="L8407" t="str">
        <f t="shared" si="16658"/>
        <v>No Ct</v>
      </c>
      <c r="M8407" t="str">
        <f t="shared" si="16659"/>
        <v/>
      </c>
      <c r="N8407" t="str">
        <f t="shared" si="16660"/>
        <v/>
      </c>
      <c r="O8407" t="str">
        <f t="shared" si="16661"/>
        <v/>
      </c>
    </row>
    <row r="8408" spans="1:24" x14ac:dyDescent="0.25">
      <c r="A8408" t="s">
        <v>329</v>
      </c>
      <c r="B8408" t="s">
        <v>1503</v>
      </c>
      <c r="C8408" t="s">
        <v>20</v>
      </c>
      <c r="D8408" s="7">
        <v>0.1</v>
      </c>
      <c r="E8408" s="6" t="s">
        <v>17</v>
      </c>
      <c r="F8408" t="s">
        <v>1580</v>
      </c>
      <c r="G8408" t="str">
        <f t="shared" si="16597"/>
        <v>DL2020013</v>
      </c>
      <c r="H8408" t="str">
        <f t="shared" si="16654"/>
        <v>20</v>
      </c>
      <c r="I8408" t="str">
        <f t="shared" si="16655"/>
        <v>SibiriskStoer_20_20210506_DL2020013_AurehoejGym</v>
      </c>
      <c r="J8408" t="str">
        <f t="shared" si="16656"/>
        <v>SibiriskStoer</v>
      </c>
      <c r="K8408" t="str">
        <f t="shared" si="16657"/>
        <v>eDNA</v>
      </c>
      <c r="L8408" t="str">
        <f t="shared" si="16658"/>
        <v>No Ct</v>
      </c>
      <c r="M8408" t="str">
        <f t="shared" si="16659"/>
        <v/>
      </c>
      <c r="N8408" t="str">
        <f t="shared" si="16660"/>
        <v/>
      </c>
      <c r="O8408" t="str">
        <f t="shared" si="16661"/>
        <v/>
      </c>
    </row>
    <row r="8409" spans="1:24" x14ac:dyDescent="0.25">
      <c r="A8409" t="s">
        <v>331</v>
      </c>
      <c r="B8409" t="s">
        <v>1503</v>
      </c>
      <c r="C8409" t="s">
        <v>20</v>
      </c>
      <c r="D8409" s="7">
        <v>0.1</v>
      </c>
      <c r="E8409" s="6" t="s">
        <v>17</v>
      </c>
      <c r="F8409" t="s">
        <v>1580</v>
      </c>
      <c r="G8409" t="str">
        <f t="shared" si="16597"/>
        <v>DL2020013</v>
      </c>
      <c r="H8409" t="str">
        <f t="shared" si="16654"/>
        <v>20</v>
      </c>
      <c r="I8409" t="str">
        <f t="shared" si="16655"/>
        <v>SibiriskStoer_20_20210506_DL2020013_AurehoejGym</v>
      </c>
      <c r="J8409" t="str">
        <f t="shared" si="16656"/>
        <v>SibiriskStoer</v>
      </c>
      <c r="K8409" t="str">
        <f t="shared" si="16657"/>
        <v>eDNA</v>
      </c>
      <c r="L8409" t="str">
        <f t="shared" si="16658"/>
        <v>No Ct</v>
      </c>
      <c r="M8409" t="str">
        <f t="shared" si="16659"/>
        <v/>
      </c>
      <c r="N8409" t="str">
        <f t="shared" si="16660"/>
        <v/>
      </c>
      <c r="O8409" t="str">
        <f t="shared" si="16661"/>
        <v/>
      </c>
    </row>
    <row r="8410" spans="1:24" x14ac:dyDescent="0.25">
      <c r="A8410" t="s">
        <v>390</v>
      </c>
      <c r="B8410" t="s">
        <v>1504</v>
      </c>
      <c r="C8410" t="s">
        <v>13</v>
      </c>
      <c r="D8410" s="7">
        <v>0.1</v>
      </c>
      <c r="E8410" s="7">
        <v>37.5</v>
      </c>
      <c r="F8410" t="s">
        <v>1580</v>
      </c>
      <c r="G8410" t="str">
        <f t="shared" si="16597"/>
        <v>DL2020013</v>
      </c>
      <c r="H8410" t="str">
        <f t="shared" si="16654"/>
        <v>21</v>
      </c>
      <c r="I8410" t="str">
        <f t="shared" si="16655"/>
        <v>Stillehavsoesters_21_20210506_DL2020013_AurehoejGym</v>
      </c>
      <c r="J8410" t="str">
        <f t="shared" si="16656"/>
        <v>Stillehavsoesters</v>
      </c>
      <c r="K8410" t="str">
        <f t="shared" si="16657"/>
        <v>PosK</v>
      </c>
      <c r="L8410">
        <f t="shared" si="16658"/>
        <v>37.5</v>
      </c>
      <c r="M8410">
        <f t="shared" si="16659"/>
        <v>37.5</v>
      </c>
      <c r="N8410">
        <f t="shared" si="16660"/>
        <v>0</v>
      </c>
      <c r="O8410">
        <f t="shared" si="16661"/>
        <v>81.72999999999999</v>
      </c>
      <c r="Q8410">
        <f t="shared" ref="Q8410" si="16676">IF(L8412="No Ct",0,L8412)</f>
        <v>40.93</v>
      </c>
      <c r="R8410">
        <f t="shared" ref="R8410" si="16677">IF(L8413="No Ct",0,L8413)</f>
        <v>40.799999999999997</v>
      </c>
      <c r="S8410" t="str">
        <f t="shared" ref="S8410" si="16678">IF(AND(M8410&gt;0,N8410=0),"Valid","Invalid")</f>
        <v>Valid</v>
      </c>
      <c r="T8410" t="str">
        <f t="shared" ref="T8410" si="16679">IF(OR(Q8410&gt;1,R8410&gt;1),"Present","Absent")</f>
        <v>Present</v>
      </c>
      <c r="U8410" t="str">
        <f t="shared" ref="U8410" si="16680">IF(OR(AND(Q8410&gt;1,Q8410&lt;41),AND(R8410&gt;1,R8410&lt;41)),"Ct&lt;41","Ct&gt;41")</f>
        <v>Ct&lt;41</v>
      </c>
      <c r="V8410" t="str">
        <f>VLOOKUP(J8410,Datasæt_Analysesystemer!$C$2:$D$68,2,FALSE)</f>
        <v>Stillehavsøsters</v>
      </c>
      <c r="W8410" t="str">
        <f t="shared" ref="W8410" si="16681">MID(F8410,10,9)</f>
        <v>DL2020013</v>
      </c>
      <c r="X8410" t="str">
        <f t="shared" ref="X8410" si="16682">W8410&amp;"_"&amp;V8410&amp;"_"&amp;S8410&amp;"_"&amp;T8410&amp;"_"&amp;U8410</f>
        <v>DL2020013_Stillehavsøsters_Valid_Present_Ct&lt;41</v>
      </c>
    </row>
    <row r="8411" spans="1:24" x14ac:dyDescent="0.25">
      <c r="A8411" t="s">
        <v>392</v>
      </c>
      <c r="B8411" t="s">
        <v>1505</v>
      </c>
      <c r="C8411" t="s">
        <v>16</v>
      </c>
      <c r="D8411" s="7">
        <v>0.1</v>
      </c>
      <c r="E8411" s="6" t="s">
        <v>17</v>
      </c>
      <c r="F8411" t="s">
        <v>1580</v>
      </c>
      <c r="G8411" t="str">
        <f t="shared" si="16597"/>
        <v>DL2020013</v>
      </c>
      <c r="H8411" t="str">
        <f t="shared" si="16654"/>
        <v>21</v>
      </c>
      <c r="I8411" t="str">
        <f t="shared" si="16655"/>
        <v>Stillehavsoesters_21_20210506_DL2020013_AurehoejGym</v>
      </c>
      <c r="J8411" t="str">
        <f t="shared" si="16656"/>
        <v>Stillehavsoesters</v>
      </c>
      <c r="K8411" t="str">
        <f t="shared" si="16657"/>
        <v>NegK</v>
      </c>
      <c r="L8411" t="str">
        <f t="shared" si="16658"/>
        <v>No Ct</v>
      </c>
      <c r="M8411" t="str">
        <f t="shared" si="16659"/>
        <v/>
      </c>
      <c r="N8411" t="str">
        <f t="shared" si="16660"/>
        <v/>
      </c>
      <c r="O8411" t="str">
        <f t="shared" si="16661"/>
        <v/>
      </c>
    </row>
    <row r="8412" spans="1:24" x14ac:dyDescent="0.25">
      <c r="A8412" t="s">
        <v>394</v>
      </c>
      <c r="B8412" t="s">
        <v>1506</v>
      </c>
      <c r="C8412" t="s">
        <v>20</v>
      </c>
      <c r="D8412" s="7">
        <v>0.1</v>
      </c>
      <c r="E8412" s="6">
        <v>40.93</v>
      </c>
      <c r="F8412" t="s">
        <v>1580</v>
      </c>
      <c r="G8412" t="str">
        <f t="shared" si="16597"/>
        <v>DL2020013</v>
      </c>
      <c r="H8412" t="str">
        <f t="shared" si="16654"/>
        <v>21</v>
      </c>
      <c r="I8412" t="str">
        <f t="shared" si="16655"/>
        <v>Stillehavsoesters_21_20210506_DL2020013_AurehoejGym</v>
      </c>
      <c r="J8412" t="str">
        <f t="shared" si="16656"/>
        <v>Stillehavsoesters</v>
      </c>
      <c r="K8412" t="str">
        <f t="shared" si="16657"/>
        <v>eDNA</v>
      </c>
      <c r="L8412">
        <f t="shared" si="16658"/>
        <v>40.93</v>
      </c>
      <c r="M8412" t="str">
        <f t="shared" si="16659"/>
        <v/>
      </c>
      <c r="N8412" t="str">
        <f t="shared" si="16660"/>
        <v/>
      </c>
      <c r="O8412" t="str">
        <f t="shared" si="16661"/>
        <v/>
      </c>
    </row>
    <row r="8413" spans="1:24" x14ac:dyDescent="0.25">
      <c r="A8413" t="s">
        <v>396</v>
      </c>
      <c r="B8413" t="s">
        <v>1506</v>
      </c>
      <c r="C8413" t="s">
        <v>20</v>
      </c>
      <c r="D8413" s="7">
        <v>0.1</v>
      </c>
      <c r="E8413" s="6">
        <v>40.799999999999997</v>
      </c>
      <c r="F8413" t="s">
        <v>1580</v>
      </c>
      <c r="G8413" t="str">
        <f t="shared" si="16597"/>
        <v>DL2020013</v>
      </c>
      <c r="H8413" t="str">
        <f t="shared" si="16654"/>
        <v>21</v>
      </c>
      <c r="I8413" t="str">
        <f t="shared" si="16655"/>
        <v>Stillehavsoesters_21_20210506_DL2020013_AurehoejGym</v>
      </c>
      <c r="J8413" t="str">
        <f t="shared" si="16656"/>
        <v>Stillehavsoesters</v>
      </c>
      <c r="K8413" t="str">
        <f t="shared" si="16657"/>
        <v>eDNA</v>
      </c>
      <c r="L8413">
        <f t="shared" si="16658"/>
        <v>40.799999999999997</v>
      </c>
      <c r="M8413" t="str">
        <f t="shared" si="16659"/>
        <v/>
      </c>
      <c r="N8413" t="str">
        <f t="shared" si="16660"/>
        <v/>
      </c>
      <c r="O8413" t="str">
        <f t="shared" si="16661"/>
        <v/>
      </c>
    </row>
    <row r="8414" spans="1:24" x14ac:dyDescent="0.25">
      <c r="A8414" t="s">
        <v>397</v>
      </c>
      <c r="B8414" t="s">
        <v>1507</v>
      </c>
      <c r="C8414" t="s">
        <v>13</v>
      </c>
      <c r="D8414" s="7">
        <v>0.1</v>
      </c>
      <c r="E8414" s="7" t="s">
        <v>17</v>
      </c>
      <c r="F8414" t="s">
        <v>1580</v>
      </c>
      <c r="G8414" t="str">
        <f t="shared" si="16597"/>
        <v>DL2020013</v>
      </c>
      <c r="H8414" t="str">
        <f t="shared" si="16654"/>
        <v>22</v>
      </c>
      <c r="I8414" t="str">
        <f t="shared" si="16655"/>
        <v>Stillehavsoesters_22_20210506_DL2020013_AurehoejGym</v>
      </c>
      <c r="J8414" t="str">
        <f t="shared" si="16656"/>
        <v>Stillehavsoesters</v>
      </c>
      <c r="K8414" t="str">
        <f t="shared" si="16657"/>
        <v>PosK</v>
      </c>
      <c r="L8414" t="str">
        <f t="shared" si="16658"/>
        <v>No Ct</v>
      </c>
      <c r="M8414">
        <f t="shared" si="16659"/>
        <v>0</v>
      </c>
      <c r="N8414">
        <f t="shared" si="16660"/>
        <v>0</v>
      </c>
      <c r="O8414">
        <f t="shared" si="16661"/>
        <v>82.9</v>
      </c>
      <c r="Q8414">
        <f t="shared" ref="Q8414" si="16683">IF(L8416="No Ct",0,L8416)</f>
        <v>41.66</v>
      </c>
      <c r="R8414">
        <f t="shared" ref="R8414" si="16684">IF(L8417="No Ct",0,L8417)</f>
        <v>41.24</v>
      </c>
      <c r="S8414" t="str">
        <f t="shared" ref="S8414" si="16685">IF(AND(M8414&gt;0,N8414=0),"Valid","Invalid")</f>
        <v>Invalid</v>
      </c>
      <c r="T8414" t="str">
        <f t="shared" ref="T8414" si="16686">IF(OR(Q8414&gt;1,R8414&gt;1),"Present","Absent")</f>
        <v>Present</v>
      </c>
      <c r="U8414" t="str">
        <f t="shared" ref="U8414" si="16687">IF(OR(AND(Q8414&gt;1,Q8414&lt;41),AND(R8414&gt;1,R8414&lt;41)),"Ct&lt;41","Ct&gt;41")</f>
        <v>Ct&gt;41</v>
      </c>
      <c r="V8414" t="str">
        <f>VLOOKUP(J8414,Datasæt_Analysesystemer!$C$2:$D$68,2,FALSE)</f>
        <v>Stillehavsøsters</v>
      </c>
      <c r="W8414" t="str">
        <f t="shared" ref="W8414" si="16688">MID(F8414,10,9)</f>
        <v>DL2020013</v>
      </c>
      <c r="X8414" t="str">
        <f t="shared" ref="X8414" si="16689">W8414&amp;"_"&amp;V8414&amp;"_"&amp;S8414&amp;"_"&amp;T8414&amp;"_"&amp;U8414</f>
        <v>DL2020013_Stillehavsøsters_Invalid_Present_Ct&gt;41</v>
      </c>
    </row>
    <row r="8415" spans="1:24" x14ac:dyDescent="0.25">
      <c r="A8415" t="s">
        <v>399</v>
      </c>
      <c r="B8415" t="s">
        <v>1508</v>
      </c>
      <c r="C8415" t="s">
        <v>16</v>
      </c>
      <c r="D8415" s="7">
        <v>0.1</v>
      </c>
      <c r="E8415" s="6" t="s">
        <v>17</v>
      </c>
      <c r="F8415" t="s">
        <v>1580</v>
      </c>
      <c r="G8415" t="str">
        <f t="shared" si="16597"/>
        <v>DL2020013</v>
      </c>
      <c r="H8415" t="str">
        <f t="shared" si="16654"/>
        <v>22</v>
      </c>
      <c r="I8415" t="str">
        <f t="shared" si="16655"/>
        <v>Stillehavsoesters_22_20210506_DL2020013_AurehoejGym</v>
      </c>
      <c r="J8415" t="str">
        <f t="shared" si="16656"/>
        <v>Stillehavsoesters</v>
      </c>
      <c r="K8415" t="str">
        <f t="shared" si="16657"/>
        <v>NegK</v>
      </c>
      <c r="L8415" t="str">
        <f t="shared" si="16658"/>
        <v>No Ct</v>
      </c>
      <c r="M8415" t="str">
        <f t="shared" si="16659"/>
        <v/>
      </c>
      <c r="N8415" t="str">
        <f t="shared" si="16660"/>
        <v/>
      </c>
      <c r="O8415" t="str">
        <f t="shared" si="16661"/>
        <v/>
      </c>
    </row>
    <row r="8416" spans="1:24" x14ac:dyDescent="0.25">
      <c r="A8416" t="s">
        <v>401</v>
      </c>
      <c r="B8416" t="s">
        <v>1509</v>
      </c>
      <c r="C8416" t="s">
        <v>20</v>
      </c>
      <c r="D8416" s="7">
        <v>0.1</v>
      </c>
      <c r="E8416" s="6">
        <v>41.66</v>
      </c>
      <c r="F8416" t="s">
        <v>1580</v>
      </c>
      <c r="G8416" t="str">
        <f t="shared" si="16597"/>
        <v>DL2020013</v>
      </c>
      <c r="H8416" t="str">
        <f t="shared" si="16654"/>
        <v>22</v>
      </c>
      <c r="I8416" t="str">
        <f t="shared" si="16655"/>
        <v>Stillehavsoesters_22_20210506_DL2020013_AurehoejGym</v>
      </c>
      <c r="J8416" t="str">
        <f t="shared" si="16656"/>
        <v>Stillehavsoesters</v>
      </c>
      <c r="K8416" t="str">
        <f t="shared" si="16657"/>
        <v>eDNA</v>
      </c>
      <c r="L8416">
        <f t="shared" si="16658"/>
        <v>41.66</v>
      </c>
      <c r="M8416" t="str">
        <f t="shared" si="16659"/>
        <v/>
      </c>
      <c r="N8416" t="str">
        <f t="shared" si="16660"/>
        <v/>
      </c>
      <c r="O8416" t="str">
        <f t="shared" si="16661"/>
        <v/>
      </c>
    </row>
    <row r="8417" spans="1:24" x14ac:dyDescent="0.25">
      <c r="A8417" t="s">
        <v>403</v>
      </c>
      <c r="B8417" t="s">
        <v>1509</v>
      </c>
      <c r="C8417" t="s">
        <v>20</v>
      </c>
      <c r="D8417" s="7">
        <v>0.1</v>
      </c>
      <c r="E8417" s="6">
        <v>41.24</v>
      </c>
      <c r="F8417" t="s">
        <v>1580</v>
      </c>
      <c r="G8417" t="str">
        <f t="shared" si="16597"/>
        <v>DL2020013</v>
      </c>
      <c r="H8417" t="str">
        <f t="shared" si="16654"/>
        <v>22</v>
      </c>
      <c r="I8417" t="str">
        <f t="shared" si="16655"/>
        <v>Stillehavsoesters_22_20210506_DL2020013_AurehoejGym</v>
      </c>
      <c r="J8417" t="str">
        <f t="shared" si="16656"/>
        <v>Stillehavsoesters</v>
      </c>
      <c r="K8417" t="str">
        <f t="shared" si="16657"/>
        <v>eDNA</v>
      </c>
      <c r="L8417">
        <f t="shared" si="16658"/>
        <v>41.24</v>
      </c>
      <c r="M8417" t="str">
        <f t="shared" si="16659"/>
        <v/>
      </c>
      <c r="N8417" t="str">
        <f t="shared" si="16660"/>
        <v/>
      </c>
      <c r="O8417" t="str">
        <f t="shared" si="16661"/>
        <v/>
      </c>
    </row>
    <row r="8418" spans="1:24" x14ac:dyDescent="0.25">
      <c r="A8418" t="s">
        <v>404</v>
      </c>
      <c r="B8418" t="s">
        <v>692</v>
      </c>
      <c r="C8418" t="s">
        <v>13</v>
      </c>
      <c r="D8418" s="7">
        <v>0.1</v>
      </c>
      <c r="E8418" s="7">
        <v>21.01</v>
      </c>
      <c r="F8418" t="s">
        <v>1580</v>
      </c>
      <c r="G8418" t="str">
        <f t="shared" si="16597"/>
        <v>DL2020013</v>
      </c>
      <c r="H8418" t="str">
        <f t="shared" si="16654"/>
        <v>23</v>
      </c>
      <c r="I8418" t="str">
        <f t="shared" si="16655"/>
        <v>SortmundetKutling_23_20210506_DL2020013_AurehoejGym</v>
      </c>
      <c r="J8418" t="str">
        <f t="shared" si="16656"/>
        <v>SortmundetKutling</v>
      </c>
      <c r="K8418" t="str">
        <f t="shared" si="16657"/>
        <v>PosK</v>
      </c>
      <c r="L8418">
        <f t="shared" si="16658"/>
        <v>21.01</v>
      </c>
      <c r="M8418">
        <f t="shared" si="16659"/>
        <v>21.01</v>
      </c>
      <c r="N8418">
        <f t="shared" si="16660"/>
        <v>0</v>
      </c>
      <c r="O8418">
        <f t="shared" si="16661"/>
        <v>0</v>
      </c>
      <c r="Q8418">
        <f t="shared" ref="Q8418" si="16690">IF(L8420="No Ct",0,L8420)</f>
        <v>0</v>
      </c>
      <c r="R8418">
        <f t="shared" ref="R8418" si="16691">IF(L8421="No Ct",0,L8421)</f>
        <v>0</v>
      </c>
      <c r="S8418" t="str">
        <f t="shared" ref="S8418" si="16692">IF(AND(M8418&gt;0,N8418=0),"Valid","Invalid")</f>
        <v>Valid</v>
      </c>
      <c r="T8418" t="str">
        <f t="shared" ref="T8418" si="16693">IF(OR(Q8418&gt;1,R8418&gt;1),"Present","Absent")</f>
        <v>Absent</v>
      </c>
      <c r="U8418" t="str">
        <f t="shared" ref="U8418" si="16694">IF(OR(AND(Q8418&gt;1,Q8418&lt;41),AND(R8418&gt;1,R8418&lt;41)),"Ct&lt;41","Ct&gt;41")</f>
        <v>Ct&gt;41</v>
      </c>
      <c r="V8418" t="str">
        <f>VLOOKUP(J8418,Datasæt_Analysesystemer!$C$2:$D$68,2,FALSE)</f>
        <v>Sortmundet kutling</v>
      </c>
      <c r="W8418" t="str">
        <f t="shared" ref="W8418" si="16695">MID(F8418,10,9)</f>
        <v>DL2020013</v>
      </c>
      <c r="X8418" t="str">
        <f t="shared" ref="X8418" si="16696">W8418&amp;"_"&amp;V8418&amp;"_"&amp;S8418&amp;"_"&amp;T8418&amp;"_"&amp;U8418</f>
        <v>DL2020013_Sortmundet kutling_Valid_Absent_Ct&gt;41</v>
      </c>
    </row>
    <row r="8419" spans="1:24" x14ac:dyDescent="0.25">
      <c r="A8419" t="s">
        <v>406</v>
      </c>
      <c r="B8419" t="s">
        <v>693</v>
      </c>
      <c r="C8419" t="s">
        <v>16</v>
      </c>
      <c r="D8419" s="7">
        <v>0.1</v>
      </c>
      <c r="E8419" s="6" t="s">
        <v>17</v>
      </c>
      <c r="F8419" t="s">
        <v>1580</v>
      </c>
      <c r="G8419" t="str">
        <f t="shared" si="16597"/>
        <v>DL2020013</v>
      </c>
      <c r="H8419" t="str">
        <f t="shared" si="16654"/>
        <v>23</v>
      </c>
      <c r="I8419" t="str">
        <f t="shared" si="16655"/>
        <v>SortmundetKutling_23_20210506_DL2020013_AurehoejGym</v>
      </c>
      <c r="J8419" t="str">
        <f t="shared" si="16656"/>
        <v>SortmundetKutling</v>
      </c>
      <c r="K8419" t="str">
        <f t="shared" si="16657"/>
        <v>NegK</v>
      </c>
      <c r="L8419" t="str">
        <f t="shared" si="16658"/>
        <v>No Ct</v>
      </c>
      <c r="M8419" t="str">
        <f t="shared" si="16659"/>
        <v/>
      </c>
      <c r="N8419" t="str">
        <f t="shared" si="16660"/>
        <v/>
      </c>
      <c r="O8419" t="str">
        <f t="shared" si="16661"/>
        <v/>
      </c>
    </row>
    <row r="8420" spans="1:24" x14ac:dyDescent="0.25">
      <c r="A8420" t="s">
        <v>408</v>
      </c>
      <c r="B8420" t="s">
        <v>694</v>
      </c>
      <c r="C8420" t="s">
        <v>20</v>
      </c>
      <c r="D8420" s="7">
        <v>0.1</v>
      </c>
      <c r="E8420" s="6" t="s">
        <v>17</v>
      </c>
      <c r="F8420" t="s">
        <v>1580</v>
      </c>
      <c r="G8420" t="str">
        <f t="shared" si="16597"/>
        <v>DL2020013</v>
      </c>
      <c r="H8420" t="str">
        <f t="shared" si="16654"/>
        <v>23</v>
      </c>
      <c r="I8420" t="str">
        <f t="shared" si="16655"/>
        <v>SortmundetKutling_23_20210506_DL2020013_AurehoejGym</v>
      </c>
      <c r="J8420" t="str">
        <f t="shared" si="16656"/>
        <v>SortmundetKutling</v>
      </c>
      <c r="K8420" t="str">
        <f t="shared" si="16657"/>
        <v>eDNA</v>
      </c>
      <c r="L8420" t="str">
        <f t="shared" si="16658"/>
        <v>No Ct</v>
      </c>
      <c r="M8420" t="str">
        <f t="shared" si="16659"/>
        <v/>
      </c>
      <c r="N8420" t="str">
        <f t="shared" si="16660"/>
        <v/>
      </c>
      <c r="O8420" t="str">
        <f t="shared" si="16661"/>
        <v/>
      </c>
    </row>
    <row r="8421" spans="1:24" x14ac:dyDescent="0.25">
      <c r="A8421" t="s">
        <v>410</v>
      </c>
      <c r="B8421" t="s">
        <v>694</v>
      </c>
      <c r="C8421" t="s">
        <v>20</v>
      </c>
      <c r="D8421" s="7">
        <v>0.1</v>
      </c>
      <c r="E8421" s="6" t="s">
        <v>17</v>
      </c>
      <c r="F8421" t="s">
        <v>1580</v>
      </c>
      <c r="G8421" t="str">
        <f t="shared" si="16597"/>
        <v>DL2020013</v>
      </c>
      <c r="H8421" t="str">
        <f t="shared" si="16654"/>
        <v>23</v>
      </c>
      <c r="I8421" t="str">
        <f t="shared" si="16655"/>
        <v>SortmundetKutling_23_20210506_DL2020013_AurehoejGym</v>
      </c>
      <c r="J8421" t="str">
        <f t="shared" si="16656"/>
        <v>SortmundetKutling</v>
      </c>
      <c r="K8421" t="str">
        <f t="shared" si="16657"/>
        <v>eDNA</v>
      </c>
      <c r="L8421" t="str">
        <f t="shared" si="16658"/>
        <v>No Ct</v>
      </c>
      <c r="M8421" t="str">
        <f t="shared" si="16659"/>
        <v/>
      </c>
      <c r="N8421" t="str">
        <f t="shared" si="16660"/>
        <v/>
      </c>
      <c r="O8421" t="str">
        <f t="shared" si="16661"/>
        <v/>
      </c>
    </row>
    <row r="8422" spans="1:24" x14ac:dyDescent="0.25">
      <c r="A8422" t="s">
        <v>411</v>
      </c>
      <c r="B8422" t="s">
        <v>695</v>
      </c>
      <c r="C8422" t="s">
        <v>13</v>
      </c>
      <c r="D8422" s="7">
        <v>0.1</v>
      </c>
      <c r="E8422" s="7" t="s">
        <v>17</v>
      </c>
      <c r="F8422" t="s">
        <v>1580</v>
      </c>
      <c r="G8422" t="str">
        <f t="shared" si="16597"/>
        <v>DL2020013</v>
      </c>
      <c r="H8422" t="str">
        <f t="shared" si="16654"/>
        <v>24</v>
      </c>
      <c r="I8422" t="str">
        <f t="shared" si="16655"/>
        <v>SortmundetKutling_24_20210506_DL2020013_AurehoejGym</v>
      </c>
      <c r="J8422" t="str">
        <f t="shared" si="16656"/>
        <v>SortmundetKutling</v>
      </c>
      <c r="K8422" t="str">
        <f t="shared" si="16657"/>
        <v>PosK</v>
      </c>
      <c r="L8422" t="str">
        <f t="shared" si="16658"/>
        <v>No Ct</v>
      </c>
      <c r="M8422">
        <f t="shared" si="16659"/>
        <v>0</v>
      </c>
      <c r="N8422">
        <f t="shared" si="16660"/>
        <v>0</v>
      </c>
      <c r="O8422">
        <f t="shared" si="16661"/>
        <v>0</v>
      </c>
      <c r="Q8422">
        <f t="shared" ref="Q8422" si="16697">IF(L8424="No Ct",0,L8424)</f>
        <v>0</v>
      </c>
      <c r="R8422">
        <f t="shared" ref="R8422" si="16698">IF(L8425="No Ct",0,L8425)</f>
        <v>0</v>
      </c>
      <c r="S8422" t="str">
        <f t="shared" ref="S8422" si="16699">IF(AND(M8422&gt;0,N8422=0),"Valid","Invalid")</f>
        <v>Invalid</v>
      </c>
      <c r="T8422" t="str">
        <f t="shared" ref="T8422" si="16700">IF(OR(Q8422&gt;1,R8422&gt;1),"Present","Absent")</f>
        <v>Absent</v>
      </c>
      <c r="U8422" t="str">
        <f t="shared" ref="U8422" si="16701">IF(OR(AND(Q8422&gt;1,Q8422&lt;41),AND(R8422&gt;1,R8422&lt;41)),"Ct&lt;41","Ct&gt;41")</f>
        <v>Ct&gt;41</v>
      </c>
      <c r="V8422" t="str">
        <f>VLOOKUP(J8422,Datasæt_Analysesystemer!$C$2:$D$68,2,FALSE)</f>
        <v>Sortmundet kutling</v>
      </c>
      <c r="W8422" t="str">
        <f t="shared" ref="W8422" si="16702">MID(F8422,10,9)</f>
        <v>DL2020013</v>
      </c>
      <c r="X8422" t="str">
        <f t="shared" ref="X8422" si="16703">W8422&amp;"_"&amp;V8422&amp;"_"&amp;S8422&amp;"_"&amp;T8422&amp;"_"&amp;U8422</f>
        <v>DL2020013_Sortmundet kutling_Invalid_Absent_Ct&gt;41</v>
      </c>
    </row>
    <row r="8423" spans="1:24" x14ac:dyDescent="0.25">
      <c r="A8423" t="s">
        <v>413</v>
      </c>
      <c r="B8423" t="s">
        <v>696</v>
      </c>
      <c r="C8423" t="s">
        <v>16</v>
      </c>
      <c r="D8423" s="7">
        <v>0.1</v>
      </c>
      <c r="E8423" s="6" t="s">
        <v>17</v>
      </c>
      <c r="F8423" t="s">
        <v>1580</v>
      </c>
      <c r="G8423" t="str">
        <f t="shared" si="16597"/>
        <v>DL2020013</v>
      </c>
      <c r="H8423" t="str">
        <f t="shared" si="16654"/>
        <v>24</v>
      </c>
      <c r="I8423" t="str">
        <f t="shared" si="16655"/>
        <v>SortmundetKutling_24_20210506_DL2020013_AurehoejGym</v>
      </c>
      <c r="J8423" t="str">
        <f t="shared" si="16656"/>
        <v>SortmundetKutling</v>
      </c>
      <c r="K8423" t="str">
        <f t="shared" si="16657"/>
        <v>NegK</v>
      </c>
      <c r="L8423" t="str">
        <f t="shared" si="16658"/>
        <v>No Ct</v>
      </c>
      <c r="M8423" t="str">
        <f t="shared" si="16659"/>
        <v/>
      </c>
      <c r="N8423" t="str">
        <f t="shared" si="16660"/>
        <v/>
      </c>
      <c r="O8423" t="str">
        <f t="shared" si="16661"/>
        <v/>
      </c>
    </row>
    <row r="8424" spans="1:24" x14ac:dyDescent="0.25">
      <c r="A8424" t="s">
        <v>415</v>
      </c>
      <c r="B8424" t="s">
        <v>697</v>
      </c>
      <c r="C8424" t="s">
        <v>20</v>
      </c>
      <c r="D8424" s="7">
        <v>0.1</v>
      </c>
      <c r="E8424" s="6" t="s">
        <v>17</v>
      </c>
      <c r="F8424" t="s">
        <v>1580</v>
      </c>
      <c r="G8424" t="str">
        <f t="shared" si="16597"/>
        <v>DL2020013</v>
      </c>
      <c r="H8424" t="str">
        <f t="shared" si="16654"/>
        <v>24</v>
      </c>
      <c r="I8424" t="str">
        <f t="shared" si="16655"/>
        <v>SortmundetKutling_24_20210506_DL2020013_AurehoejGym</v>
      </c>
      <c r="J8424" t="str">
        <f t="shared" si="16656"/>
        <v>SortmundetKutling</v>
      </c>
      <c r="K8424" t="str">
        <f t="shared" si="16657"/>
        <v>eDNA</v>
      </c>
      <c r="L8424" t="str">
        <f t="shared" si="16658"/>
        <v>No Ct</v>
      </c>
      <c r="M8424" t="str">
        <f t="shared" si="16659"/>
        <v/>
      </c>
      <c r="N8424" t="str">
        <f t="shared" si="16660"/>
        <v/>
      </c>
      <c r="O8424" t="str">
        <f t="shared" si="16661"/>
        <v/>
      </c>
    </row>
    <row r="8425" spans="1:24" x14ac:dyDescent="0.25">
      <c r="A8425" t="s">
        <v>417</v>
      </c>
      <c r="B8425" t="s">
        <v>697</v>
      </c>
      <c r="C8425" t="s">
        <v>20</v>
      </c>
      <c r="D8425" s="7">
        <v>0.1</v>
      </c>
      <c r="E8425" s="6" t="s">
        <v>17</v>
      </c>
      <c r="F8425" t="s">
        <v>1580</v>
      </c>
      <c r="G8425" t="str">
        <f t="shared" si="16597"/>
        <v>DL2020013</v>
      </c>
      <c r="H8425" t="str">
        <f t="shared" si="16654"/>
        <v>24</v>
      </c>
      <c r="I8425" t="str">
        <f t="shared" si="16655"/>
        <v>SortmundetKutling_24_20210506_DL2020013_AurehoejGym</v>
      </c>
      <c r="J8425" t="str">
        <f t="shared" si="16656"/>
        <v>SortmundetKutling</v>
      </c>
      <c r="K8425" t="str">
        <f t="shared" si="16657"/>
        <v>eDNA</v>
      </c>
      <c r="L8425" t="str">
        <f t="shared" si="16658"/>
        <v>No Ct</v>
      </c>
      <c r="M8425" t="str">
        <f t="shared" si="16659"/>
        <v/>
      </c>
      <c r="N8425" t="str">
        <f t="shared" si="16660"/>
        <v/>
      </c>
      <c r="O8425" t="str">
        <f t="shared" si="16661"/>
        <v/>
      </c>
    </row>
    <row r="8426" spans="1:24" x14ac:dyDescent="0.25">
      <c r="A8426" t="s">
        <v>11</v>
      </c>
      <c r="B8426" t="s">
        <v>196</v>
      </c>
      <c r="C8426" t="s">
        <v>13</v>
      </c>
      <c r="D8426" s="7">
        <v>0.1</v>
      </c>
      <c r="E8426" s="7">
        <v>27.95</v>
      </c>
      <c r="F8426" t="s">
        <v>1581</v>
      </c>
      <c r="G8426" t="str">
        <f t="shared" si="16597"/>
        <v>DL2020015</v>
      </c>
      <c r="H8426" t="str">
        <f t="shared" si="16654"/>
        <v>01</v>
      </c>
      <c r="I8426" t="str">
        <f t="shared" si="16655"/>
        <v>Skrubbe_01_20210511_DL2020015_TaarnbyGym</v>
      </c>
      <c r="J8426" t="str">
        <f t="shared" si="16656"/>
        <v>Skrubbe</v>
      </c>
      <c r="K8426" t="str">
        <f t="shared" si="16657"/>
        <v>PosK</v>
      </c>
      <c r="L8426">
        <f t="shared" si="16658"/>
        <v>27.95</v>
      </c>
      <c r="M8426">
        <f t="shared" si="16659"/>
        <v>27.95</v>
      </c>
      <c r="N8426">
        <f t="shared" si="16660"/>
        <v>0</v>
      </c>
      <c r="O8426">
        <f t="shared" si="16661"/>
        <v>0</v>
      </c>
      <c r="Q8426">
        <f t="shared" ref="Q8426" si="16704">IF(L8428="No Ct",0,L8428)</f>
        <v>0</v>
      </c>
      <c r="R8426">
        <f t="shared" ref="R8426" si="16705">IF(L8429="No Ct",0,L8429)</f>
        <v>0</v>
      </c>
      <c r="S8426" t="str">
        <f t="shared" ref="S8426" si="16706">IF(AND(M8426&gt;0,N8426=0),"Valid","Invalid")</f>
        <v>Valid</v>
      </c>
      <c r="T8426" t="str">
        <f t="shared" ref="T8426" si="16707">IF(OR(Q8426&gt;1,R8426&gt;1),"Present","Absent")</f>
        <v>Absent</v>
      </c>
      <c r="U8426" t="str">
        <f t="shared" ref="U8426" si="16708">IF(OR(AND(Q8426&gt;1,Q8426&lt;41),AND(R8426&gt;1,R8426&lt;41)),"Ct&lt;41","Ct&gt;41")</f>
        <v>Ct&gt;41</v>
      </c>
      <c r="V8426" t="str">
        <f>VLOOKUP(J8426,Datasæt_Analysesystemer!$C$2:$D$68,2,FALSE)</f>
        <v>Skrubbe</v>
      </c>
      <c r="W8426" t="str">
        <f t="shared" ref="W8426" si="16709">MID(F8426,10,9)</f>
        <v>DL2020015</v>
      </c>
      <c r="X8426" t="str">
        <f t="shared" ref="X8426" si="16710">W8426&amp;"_"&amp;V8426&amp;"_"&amp;S8426&amp;"_"&amp;T8426&amp;"_"&amp;U8426</f>
        <v>DL2020015_Skrubbe_Valid_Absent_Ct&gt;41</v>
      </c>
    </row>
    <row r="8427" spans="1:24" x14ac:dyDescent="0.25">
      <c r="A8427" t="s">
        <v>14</v>
      </c>
      <c r="B8427" t="s">
        <v>197</v>
      </c>
      <c r="C8427" t="s">
        <v>16</v>
      </c>
      <c r="D8427" s="7">
        <v>0.1</v>
      </c>
      <c r="E8427" s="6" t="s">
        <v>17</v>
      </c>
      <c r="F8427" t="s">
        <v>1581</v>
      </c>
      <c r="G8427" t="str">
        <f t="shared" si="16597"/>
        <v>DL2020015</v>
      </c>
      <c r="H8427" t="str">
        <f t="shared" si="16654"/>
        <v>01</v>
      </c>
      <c r="I8427" t="str">
        <f t="shared" si="16655"/>
        <v>Skrubbe_01_20210511_DL2020015_TaarnbyGym</v>
      </c>
      <c r="J8427" t="str">
        <f t="shared" si="16656"/>
        <v>Skrubbe</v>
      </c>
      <c r="K8427" t="str">
        <f t="shared" si="16657"/>
        <v>NegK</v>
      </c>
      <c r="L8427" t="str">
        <f t="shared" si="16658"/>
        <v>No Ct</v>
      </c>
      <c r="M8427" t="str">
        <f t="shared" si="16659"/>
        <v/>
      </c>
      <c r="N8427" t="str">
        <f t="shared" si="16660"/>
        <v/>
      </c>
      <c r="O8427" t="str">
        <f t="shared" si="16661"/>
        <v/>
      </c>
    </row>
    <row r="8428" spans="1:24" x14ac:dyDescent="0.25">
      <c r="A8428" t="s">
        <v>18</v>
      </c>
      <c r="B8428" t="s">
        <v>198</v>
      </c>
      <c r="C8428" t="s">
        <v>20</v>
      </c>
      <c r="D8428" s="7">
        <v>0.1</v>
      </c>
      <c r="E8428" s="6" t="s">
        <v>17</v>
      </c>
      <c r="F8428" t="s">
        <v>1581</v>
      </c>
      <c r="G8428" t="str">
        <f t="shared" si="16597"/>
        <v>DL2020015</v>
      </c>
      <c r="H8428" t="str">
        <f t="shared" si="16654"/>
        <v>01</v>
      </c>
      <c r="I8428" t="str">
        <f t="shared" si="16655"/>
        <v>Skrubbe_01_20210511_DL2020015_TaarnbyGym</v>
      </c>
      <c r="J8428" t="str">
        <f t="shared" si="16656"/>
        <v>Skrubbe</v>
      </c>
      <c r="K8428" t="str">
        <f t="shared" si="16657"/>
        <v>eDNA</v>
      </c>
      <c r="L8428" t="str">
        <f t="shared" si="16658"/>
        <v>No Ct</v>
      </c>
      <c r="M8428" t="str">
        <f t="shared" si="16659"/>
        <v/>
      </c>
      <c r="N8428" t="str">
        <f t="shared" si="16660"/>
        <v/>
      </c>
      <c r="O8428" t="str">
        <f t="shared" si="16661"/>
        <v/>
      </c>
    </row>
    <row r="8429" spans="1:24" x14ac:dyDescent="0.25">
      <c r="A8429" t="s">
        <v>21</v>
      </c>
      <c r="B8429" t="s">
        <v>198</v>
      </c>
      <c r="C8429" t="s">
        <v>20</v>
      </c>
      <c r="D8429" s="7">
        <v>0.1</v>
      </c>
      <c r="E8429" s="6" t="s">
        <v>17</v>
      </c>
      <c r="F8429" t="s">
        <v>1581</v>
      </c>
      <c r="G8429" t="str">
        <f t="shared" si="16597"/>
        <v>DL2020015</v>
      </c>
      <c r="H8429" t="str">
        <f t="shared" si="16654"/>
        <v>01</v>
      </c>
      <c r="I8429" t="str">
        <f t="shared" si="16655"/>
        <v>Skrubbe_01_20210511_DL2020015_TaarnbyGym</v>
      </c>
      <c r="J8429" t="str">
        <f t="shared" si="16656"/>
        <v>Skrubbe</v>
      </c>
      <c r="K8429" t="str">
        <f t="shared" si="16657"/>
        <v>eDNA</v>
      </c>
      <c r="L8429" t="str">
        <f t="shared" si="16658"/>
        <v>No Ct</v>
      </c>
      <c r="M8429" t="str">
        <f t="shared" si="16659"/>
        <v/>
      </c>
      <c r="N8429" t="str">
        <f t="shared" si="16660"/>
        <v/>
      </c>
      <c r="O8429" t="str">
        <f t="shared" si="16661"/>
        <v/>
      </c>
    </row>
    <row r="8430" spans="1:24" x14ac:dyDescent="0.25">
      <c r="A8430" t="s">
        <v>199</v>
      </c>
      <c r="B8430" t="s">
        <v>200</v>
      </c>
      <c r="C8430" t="s">
        <v>13</v>
      </c>
      <c r="D8430" s="7">
        <v>0.1</v>
      </c>
      <c r="E8430" s="7">
        <v>43.18</v>
      </c>
      <c r="F8430" t="s">
        <v>1581</v>
      </c>
      <c r="G8430" t="str">
        <f t="shared" si="16597"/>
        <v>DL2020015</v>
      </c>
      <c r="H8430" t="str">
        <f t="shared" si="16654"/>
        <v>02</v>
      </c>
      <c r="I8430" t="str">
        <f t="shared" si="16655"/>
        <v>Skrubbe_02_20210511_DL2020015_TaarnbyGym</v>
      </c>
      <c r="J8430" t="str">
        <f t="shared" si="16656"/>
        <v>Skrubbe</v>
      </c>
      <c r="K8430" t="str">
        <f t="shared" si="16657"/>
        <v>PosK</v>
      </c>
      <c r="L8430">
        <f t="shared" si="16658"/>
        <v>43.18</v>
      </c>
      <c r="M8430">
        <f t="shared" si="16659"/>
        <v>43.18</v>
      </c>
      <c r="N8430">
        <f t="shared" si="16660"/>
        <v>0</v>
      </c>
      <c r="O8430">
        <f t="shared" si="16661"/>
        <v>0</v>
      </c>
      <c r="Q8430">
        <f t="shared" ref="Q8430" si="16711">IF(L8432="No Ct",0,L8432)</f>
        <v>0</v>
      </c>
      <c r="R8430">
        <f t="shared" ref="R8430" si="16712">IF(L8433="No Ct",0,L8433)</f>
        <v>0</v>
      </c>
      <c r="S8430" t="str">
        <f t="shared" ref="S8430" si="16713">IF(AND(M8430&gt;0,N8430=0),"Valid","Invalid")</f>
        <v>Valid</v>
      </c>
      <c r="T8430" t="str">
        <f t="shared" ref="T8430" si="16714">IF(OR(Q8430&gt;1,R8430&gt;1),"Present","Absent")</f>
        <v>Absent</v>
      </c>
      <c r="U8430" t="str">
        <f t="shared" ref="U8430" si="16715">IF(OR(AND(Q8430&gt;1,Q8430&lt;41),AND(R8430&gt;1,R8430&lt;41)),"Ct&lt;41","Ct&gt;41")</f>
        <v>Ct&gt;41</v>
      </c>
      <c r="V8430" t="str">
        <f>VLOOKUP(J8430,Datasæt_Analysesystemer!$C$2:$D$68,2,FALSE)</f>
        <v>Skrubbe</v>
      </c>
      <c r="W8430" t="str">
        <f t="shared" ref="W8430" si="16716">MID(F8430,10,9)</f>
        <v>DL2020015</v>
      </c>
      <c r="X8430" t="str">
        <f t="shared" ref="X8430" si="16717">W8430&amp;"_"&amp;V8430&amp;"_"&amp;S8430&amp;"_"&amp;T8430&amp;"_"&amp;U8430</f>
        <v>DL2020015_Skrubbe_Valid_Absent_Ct&gt;41</v>
      </c>
    </row>
    <row r="8431" spans="1:24" x14ac:dyDescent="0.25">
      <c r="A8431" t="s">
        <v>201</v>
      </c>
      <c r="B8431" t="s">
        <v>202</v>
      </c>
      <c r="C8431" t="s">
        <v>16</v>
      </c>
      <c r="D8431" s="7">
        <v>0.1</v>
      </c>
      <c r="E8431" s="6" t="s">
        <v>17</v>
      </c>
      <c r="F8431" t="s">
        <v>1581</v>
      </c>
      <c r="G8431" t="str">
        <f t="shared" si="16597"/>
        <v>DL2020015</v>
      </c>
      <c r="H8431" t="str">
        <f t="shared" si="16654"/>
        <v>02</v>
      </c>
      <c r="I8431" t="str">
        <f t="shared" si="16655"/>
        <v>Skrubbe_02_20210511_DL2020015_TaarnbyGym</v>
      </c>
      <c r="J8431" t="str">
        <f t="shared" si="16656"/>
        <v>Skrubbe</v>
      </c>
      <c r="K8431" t="str">
        <f t="shared" si="16657"/>
        <v>NegK</v>
      </c>
      <c r="L8431" t="str">
        <f t="shared" si="16658"/>
        <v>No Ct</v>
      </c>
      <c r="M8431" t="str">
        <f t="shared" si="16659"/>
        <v/>
      </c>
      <c r="N8431" t="str">
        <f t="shared" si="16660"/>
        <v/>
      </c>
      <c r="O8431" t="str">
        <f t="shared" si="16661"/>
        <v/>
      </c>
    </row>
    <row r="8432" spans="1:24" x14ac:dyDescent="0.25">
      <c r="A8432" t="s">
        <v>203</v>
      </c>
      <c r="B8432" t="s">
        <v>204</v>
      </c>
      <c r="C8432" t="s">
        <v>20</v>
      </c>
      <c r="D8432" s="7">
        <v>0.1</v>
      </c>
      <c r="E8432" s="6" t="s">
        <v>17</v>
      </c>
      <c r="F8432" t="s">
        <v>1581</v>
      </c>
      <c r="G8432" t="str">
        <f t="shared" si="16597"/>
        <v>DL2020015</v>
      </c>
      <c r="H8432" t="str">
        <f t="shared" si="16654"/>
        <v>02</v>
      </c>
      <c r="I8432" t="str">
        <f t="shared" si="16655"/>
        <v>Skrubbe_02_20210511_DL2020015_TaarnbyGym</v>
      </c>
      <c r="J8432" t="str">
        <f t="shared" si="16656"/>
        <v>Skrubbe</v>
      </c>
      <c r="K8432" t="str">
        <f t="shared" si="16657"/>
        <v>eDNA</v>
      </c>
      <c r="L8432" t="str">
        <f t="shared" si="16658"/>
        <v>No Ct</v>
      </c>
      <c r="M8432" t="str">
        <f t="shared" si="16659"/>
        <v/>
      </c>
      <c r="N8432" t="str">
        <f t="shared" si="16660"/>
        <v/>
      </c>
      <c r="O8432" t="str">
        <f t="shared" si="16661"/>
        <v/>
      </c>
    </row>
    <row r="8433" spans="1:24" x14ac:dyDescent="0.25">
      <c r="A8433" t="s">
        <v>205</v>
      </c>
      <c r="B8433" t="s">
        <v>204</v>
      </c>
      <c r="C8433" t="s">
        <v>20</v>
      </c>
      <c r="D8433" s="7">
        <v>0.1</v>
      </c>
      <c r="E8433" s="6" t="s">
        <v>17</v>
      </c>
      <c r="F8433" t="s">
        <v>1581</v>
      </c>
      <c r="G8433" t="str">
        <f t="shared" si="16597"/>
        <v>DL2020015</v>
      </c>
      <c r="H8433" t="str">
        <f t="shared" si="16654"/>
        <v>02</v>
      </c>
      <c r="I8433" t="str">
        <f t="shared" si="16655"/>
        <v>Skrubbe_02_20210511_DL2020015_TaarnbyGym</v>
      </c>
      <c r="J8433" t="str">
        <f t="shared" si="16656"/>
        <v>Skrubbe</v>
      </c>
      <c r="K8433" t="str">
        <f t="shared" si="16657"/>
        <v>eDNA</v>
      </c>
      <c r="L8433" t="str">
        <f t="shared" si="16658"/>
        <v>No Ct</v>
      </c>
      <c r="M8433" t="str">
        <f t="shared" si="16659"/>
        <v/>
      </c>
      <c r="N8433" t="str">
        <f t="shared" si="16660"/>
        <v/>
      </c>
      <c r="O8433" t="str">
        <f t="shared" si="16661"/>
        <v/>
      </c>
    </row>
    <row r="8434" spans="1:24" x14ac:dyDescent="0.25">
      <c r="A8434" t="s">
        <v>206</v>
      </c>
      <c r="B8434" t="s">
        <v>207</v>
      </c>
      <c r="C8434" t="s">
        <v>13</v>
      </c>
      <c r="D8434" s="7">
        <v>0.1</v>
      </c>
      <c r="E8434" s="6">
        <v>30.05</v>
      </c>
      <c r="F8434" t="s">
        <v>1581</v>
      </c>
      <c r="G8434" t="str">
        <f t="shared" ref="G8434:G8497" si="16718">MID(F8434,10,9)</f>
        <v>DL2020015</v>
      </c>
      <c r="H8434" t="str">
        <f t="shared" si="16654"/>
        <v>03</v>
      </c>
      <c r="I8434" t="str">
        <f t="shared" si="16655"/>
        <v>Torsk_03_20210511_DL2020015_TaarnbyGym</v>
      </c>
      <c r="J8434" t="str">
        <f t="shared" si="16656"/>
        <v>Torsk</v>
      </c>
      <c r="K8434" t="str">
        <f t="shared" si="16657"/>
        <v>PosK</v>
      </c>
      <c r="L8434">
        <f t="shared" si="16658"/>
        <v>30.05</v>
      </c>
      <c r="M8434">
        <f t="shared" si="16659"/>
        <v>30.05</v>
      </c>
      <c r="N8434">
        <f t="shared" si="16660"/>
        <v>0</v>
      </c>
      <c r="O8434">
        <f t="shared" si="16661"/>
        <v>0</v>
      </c>
      <c r="Q8434">
        <f t="shared" ref="Q8434" si="16719">IF(L8436="No Ct",0,L8436)</f>
        <v>0</v>
      </c>
      <c r="R8434">
        <f t="shared" ref="R8434" si="16720">IF(L8437="No Ct",0,L8437)</f>
        <v>0</v>
      </c>
      <c r="S8434" t="str">
        <f t="shared" ref="S8434" si="16721">IF(AND(M8434&gt;0,N8434=0),"Valid","Invalid")</f>
        <v>Valid</v>
      </c>
      <c r="T8434" t="str">
        <f t="shared" ref="T8434" si="16722">IF(OR(Q8434&gt;1,R8434&gt;1),"Present","Absent")</f>
        <v>Absent</v>
      </c>
      <c r="U8434" t="str">
        <f t="shared" ref="U8434" si="16723">IF(OR(AND(Q8434&gt;1,Q8434&lt;41),AND(R8434&gt;1,R8434&lt;41)),"Ct&lt;41","Ct&gt;41")</f>
        <v>Ct&gt;41</v>
      </c>
      <c r="V8434" t="str">
        <f>VLOOKUP(J8434,Datasæt_Analysesystemer!$C$2:$D$68,2,FALSE)</f>
        <v>Torsk</v>
      </c>
      <c r="W8434" t="str">
        <f t="shared" ref="W8434" si="16724">MID(F8434,10,9)</f>
        <v>DL2020015</v>
      </c>
      <c r="X8434" t="str">
        <f t="shared" ref="X8434" si="16725">W8434&amp;"_"&amp;V8434&amp;"_"&amp;S8434&amp;"_"&amp;T8434&amp;"_"&amp;U8434</f>
        <v>DL2020015_Torsk_Valid_Absent_Ct&gt;41</v>
      </c>
    </row>
    <row r="8435" spans="1:24" x14ac:dyDescent="0.25">
      <c r="A8435" t="s">
        <v>208</v>
      </c>
      <c r="B8435" t="s">
        <v>209</v>
      </c>
      <c r="C8435" t="s">
        <v>16</v>
      </c>
      <c r="D8435" s="7">
        <v>0.1</v>
      </c>
      <c r="E8435" s="6" t="s">
        <v>17</v>
      </c>
      <c r="F8435" t="s">
        <v>1581</v>
      </c>
      <c r="G8435" t="str">
        <f t="shared" si="16718"/>
        <v>DL2020015</v>
      </c>
      <c r="H8435" t="str">
        <f t="shared" si="16654"/>
        <v>03</v>
      </c>
      <c r="I8435" t="str">
        <f t="shared" si="16655"/>
        <v>Torsk_03_20210511_DL2020015_TaarnbyGym</v>
      </c>
      <c r="J8435" t="str">
        <f t="shared" si="16656"/>
        <v>Torsk</v>
      </c>
      <c r="K8435" t="str">
        <f t="shared" si="16657"/>
        <v>NegK</v>
      </c>
      <c r="L8435" t="str">
        <f t="shared" si="16658"/>
        <v>No Ct</v>
      </c>
      <c r="M8435" t="str">
        <f t="shared" si="16659"/>
        <v/>
      </c>
      <c r="N8435" t="str">
        <f t="shared" si="16660"/>
        <v/>
      </c>
      <c r="O8435" t="str">
        <f t="shared" si="16661"/>
        <v/>
      </c>
    </row>
    <row r="8436" spans="1:24" x14ac:dyDescent="0.25">
      <c r="A8436" t="s">
        <v>210</v>
      </c>
      <c r="B8436" t="s">
        <v>211</v>
      </c>
      <c r="C8436" t="s">
        <v>20</v>
      </c>
      <c r="D8436" s="7">
        <v>0.1</v>
      </c>
      <c r="E8436" s="6" t="s">
        <v>17</v>
      </c>
      <c r="F8436" t="s">
        <v>1581</v>
      </c>
      <c r="G8436" t="str">
        <f t="shared" si="16718"/>
        <v>DL2020015</v>
      </c>
      <c r="H8436" t="str">
        <f t="shared" si="16654"/>
        <v>03</v>
      </c>
      <c r="I8436" t="str">
        <f t="shared" si="16655"/>
        <v>Torsk_03_20210511_DL2020015_TaarnbyGym</v>
      </c>
      <c r="J8436" t="str">
        <f t="shared" si="16656"/>
        <v>Torsk</v>
      </c>
      <c r="K8436" t="str">
        <f t="shared" si="16657"/>
        <v>eDNA</v>
      </c>
      <c r="L8436" t="str">
        <f t="shared" si="16658"/>
        <v>No Ct</v>
      </c>
      <c r="M8436" t="str">
        <f t="shared" si="16659"/>
        <v/>
      </c>
      <c r="N8436" t="str">
        <f t="shared" si="16660"/>
        <v/>
      </c>
      <c r="O8436" t="str">
        <f t="shared" si="16661"/>
        <v/>
      </c>
    </row>
    <row r="8437" spans="1:24" x14ac:dyDescent="0.25">
      <c r="A8437" t="s">
        <v>212</v>
      </c>
      <c r="B8437" t="s">
        <v>211</v>
      </c>
      <c r="C8437" t="s">
        <v>20</v>
      </c>
      <c r="D8437" s="7">
        <v>0.1</v>
      </c>
      <c r="E8437" s="6" t="s">
        <v>17</v>
      </c>
      <c r="F8437" t="s">
        <v>1581</v>
      </c>
      <c r="G8437" t="str">
        <f t="shared" si="16718"/>
        <v>DL2020015</v>
      </c>
      <c r="H8437" t="str">
        <f t="shared" si="16654"/>
        <v>03</v>
      </c>
      <c r="I8437" t="str">
        <f t="shared" si="16655"/>
        <v>Torsk_03_20210511_DL2020015_TaarnbyGym</v>
      </c>
      <c r="J8437" t="str">
        <f t="shared" si="16656"/>
        <v>Torsk</v>
      </c>
      <c r="K8437" t="str">
        <f t="shared" si="16657"/>
        <v>eDNA</v>
      </c>
      <c r="L8437" t="str">
        <f t="shared" si="16658"/>
        <v>No Ct</v>
      </c>
      <c r="M8437" t="str">
        <f t="shared" si="16659"/>
        <v/>
      </c>
      <c r="N8437" t="str">
        <f t="shared" si="16660"/>
        <v/>
      </c>
      <c r="O8437" t="str">
        <f t="shared" si="16661"/>
        <v/>
      </c>
    </row>
    <row r="8438" spans="1:24" x14ac:dyDescent="0.25">
      <c r="A8438" t="s">
        <v>213</v>
      </c>
      <c r="B8438" t="s">
        <v>214</v>
      </c>
      <c r="C8438" t="s">
        <v>13</v>
      </c>
      <c r="D8438" s="7">
        <v>0.1</v>
      </c>
      <c r="E8438" s="7">
        <v>28.71</v>
      </c>
      <c r="F8438" t="s">
        <v>1581</v>
      </c>
      <c r="G8438" t="str">
        <f t="shared" si="16718"/>
        <v>DL2020015</v>
      </c>
      <c r="H8438" t="str">
        <f t="shared" si="16654"/>
        <v>04</v>
      </c>
      <c r="I8438" t="str">
        <f t="shared" si="16655"/>
        <v>Torsk_04_20210511_DL2020015_TaarnbyGym</v>
      </c>
      <c r="J8438" t="str">
        <f t="shared" si="16656"/>
        <v>Torsk</v>
      </c>
      <c r="K8438" t="str">
        <f t="shared" si="16657"/>
        <v>PosK</v>
      </c>
      <c r="L8438">
        <f t="shared" si="16658"/>
        <v>28.71</v>
      </c>
      <c r="M8438">
        <f t="shared" si="16659"/>
        <v>28.71</v>
      </c>
      <c r="N8438">
        <f t="shared" si="16660"/>
        <v>0</v>
      </c>
      <c r="O8438">
        <f t="shared" si="16661"/>
        <v>0</v>
      </c>
      <c r="Q8438">
        <f t="shared" ref="Q8438" si="16726">IF(L8440="No Ct",0,L8440)</f>
        <v>0</v>
      </c>
      <c r="R8438">
        <f t="shared" ref="R8438" si="16727">IF(L8441="No Ct",0,L8441)</f>
        <v>0</v>
      </c>
      <c r="S8438" t="str">
        <f t="shared" ref="S8438" si="16728">IF(AND(M8438&gt;0,N8438=0),"Valid","Invalid")</f>
        <v>Valid</v>
      </c>
      <c r="T8438" t="str">
        <f t="shared" ref="T8438" si="16729">IF(OR(Q8438&gt;1,R8438&gt;1),"Present","Absent")</f>
        <v>Absent</v>
      </c>
      <c r="U8438" t="str">
        <f t="shared" ref="U8438" si="16730">IF(OR(AND(Q8438&gt;1,Q8438&lt;41),AND(R8438&gt;1,R8438&lt;41)),"Ct&lt;41","Ct&gt;41")</f>
        <v>Ct&gt;41</v>
      </c>
      <c r="V8438" t="str">
        <f>VLOOKUP(J8438,Datasæt_Analysesystemer!$C$2:$D$68,2,FALSE)</f>
        <v>Torsk</v>
      </c>
      <c r="W8438" t="str">
        <f t="shared" ref="W8438" si="16731">MID(F8438,10,9)</f>
        <v>DL2020015</v>
      </c>
      <c r="X8438" t="str">
        <f t="shared" ref="X8438" si="16732">W8438&amp;"_"&amp;V8438&amp;"_"&amp;S8438&amp;"_"&amp;T8438&amp;"_"&amp;U8438</f>
        <v>DL2020015_Torsk_Valid_Absent_Ct&gt;41</v>
      </c>
    </row>
    <row r="8439" spans="1:24" x14ac:dyDescent="0.25">
      <c r="A8439" t="s">
        <v>215</v>
      </c>
      <c r="B8439" t="s">
        <v>216</v>
      </c>
      <c r="C8439" t="s">
        <v>16</v>
      </c>
      <c r="D8439" s="7">
        <v>0.1</v>
      </c>
      <c r="E8439" s="6" t="s">
        <v>17</v>
      </c>
      <c r="F8439" t="s">
        <v>1581</v>
      </c>
      <c r="G8439" t="str">
        <f t="shared" si="16718"/>
        <v>DL2020015</v>
      </c>
      <c r="H8439" t="str">
        <f t="shared" si="16654"/>
        <v>04</v>
      </c>
      <c r="I8439" t="str">
        <f t="shared" si="16655"/>
        <v>Torsk_04_20210511_DL2020015_TaarnbyGym</v>
      </c>
      <c r="J8439" t="str">
        <f t="shared" si="16656"/>
        <v>Torsk</v>
      </c>
      <c r="K8439" t="str">
        <f t="shared" si="16657"/>
        <v>NegK</v>
      </c>
      <c r="L8439" t="str">
        <f t="shared" si="16658"/>
        <v>No Ct</v>
      </c>
      <c r="M8439" t="str">
        <f t="shared" si="16659"/>
        <v/>
      </c>
      <c r="N8439" t="str">
        <f t="shared" si="16660"/>
        <v/>
      </c>
      <c r="O8439" t="str">
        <f t="shared" si="16661"/>
        <v/>
      </c>
    </row>
    <row r="8440" spans="1:24" x14ac:dyDescent="0.25">
      <c r="A8440" t="s">
        <v>217</v>
      </c>
      <c r="B8440" t="s">
        <v>218</v>
      </c>
      <c r="C8440" t="s">
        <v>20</v>
      </c>
      <c r="D8440" s="7">
        <v>0.1</v>
      </c>
      <c r="E8440" s="7" t="s">
        <v>17</v>
      </c>
      <c r="F8440" t="s">
        <v>1581</v>
      </c>
      <c r="G8440" t="str">
        <f t="shared" si="16718"/>
        <v>DL2020015</v>
      </c>
      <c r="H8440" t="str">
        <f t="shared" si="16654"/>
        <v>04</v>
      </c>
      <c r="I8440" t="str">
        <f t="shared" si="16655"/>
        <v>Torsk_04_20210511_DL2020015_TaarnbyGym</v>
      </c>
      <c r="J8440" t="str">
        <f t="shared" si="16656"/>
        <v>Torsk</v>
      </c>
      <c r="K8440" t="str">
        <f t="shared" si="16657"/>
        <v>eDNA</v>
      </c>
      <c r="L8440" t="str">
        <f t="shared" si="16658"/>
        <v>No Ct</v>
      </c>
      <c r="M8440" t="str">
        <f t="shared" si="16659"/>
        <v/>
      </c>
      <c r="N8440" t="str">
        <f t="shared" si="16660"/>
        <v/>
      </c>
      <c r="O8440" t="str">
        <f t="shared" si="16661"/>
        <v/>
      </c>
    </row>
    <row r="8441" spans="1:24" x14ac:dyDescent="0.25">
      <c r="A8441" t="s">
        <v>219</v>
      </c>
      <c r="B8441" t="s">
        <v>218</v>
      </c>
      <c r="C8441" t="s">
        <v>20</v>
      </c>
      <c r="D8441" s="7">
        <v>0.1</v>
      </c>
      <c r="E8441" s="7" t="s">
        <v>17</v>
      </c>
      <c r="F8441" t="s">
        <v>1581</v>
      </c>
      <c r="G8441" t="str">
        <f t="shared" si="16718"/>
        <v>DL2020015</v>
      </c>
      <c r="H8441" t="str">
        <f t="shared" si="16654"/>
        <v>04</v>
      </c>
      <c r="I8441" t="str">
        <f t="shared" si="16655"/>
        <v>Torsk_04_20210511_DL2020015_TaarnbyGym</v>
      </c>
      <c r="J8441" t="str">
        <f t="shared" si="16656"/>
        <v>Torsk</v>
      </c>
      <c r="K8441" t="str">
        <f t="shared" si="16657"/>
        <v>eDNA</v>
      </c>
      <c r="L8441" t="str">
        <f t="shared" si="16658"/>
        <v>No Ct</v>
      </c>
      <c r="M8441" t="str">
        <f t="shared" si="16659"/>
        <v/>
      </c>
      <c r="N8441" t="str">
        <f t="shared" si="16660"/>
        <v/>
      </c>
      <c r="O8441" t="str">
        <f t="shared" si="16661"/>
        <v/>
      </c>
    </row>
    <row r="8442" spans="1:24" x14ac:dyDescent="0.25">
      <c r="A8442" t="s">
        <v>220</v>
      </c>
      <c r="B8442" t="s">
        <v>221</v>
      </c>
      <c r="C8442" t="s">
        <v>13</v>
      </c>
      <c r="D8442" s="7">
        <v>0.1</v>
      </c>
      <c r="E8442" s="7" t="s">
        <v>17</v>
      </c>
      <c r="F8442" t="s">
        <v>1581</v>
      </c>
      <c r="G8442" t="str">
        <f t="shared" si="16718"/>
        <v>DL2020015</v>
      </c>
      <c r="H8442" t="str">
        <f t="shared" si="16654"/>
        <v>05</v>
      </c>
      <c r="I8442" t="str">
        <f t="shared" si="16655"/>
        <v>Sandmusling_05_20210511_DL2020015_TaarnbyGym</v>
      </c>
      <c r="J8442" t="str">
        <f t="shared" si="16656"/>
        <v>Sandmusling</v>
      </c>
      <c r="K8442" t="str">
        <f t="shared" si="16657"/>
        <v>PosK</v>
      </c>
      <c r="L8442" t="str">
        <f t="shared" si="16658"/>
        <v>No Ct</v>
      </c>
      <c r="M8442">
        <f t="shared" si="16659"/>
        <v>0</v>
      </c>
      <c r="N8442">
        <f t="shared" si="16660"/>
        <v>0</v>
      </c>
      <c r="O8442">
        <f t="shared" si="16661"/>
        <v>60.35</v>
      </c>
      <c r="Q8442">
        <f t="shared" ref="Q8442" si="16733">IF(L8444="No Ct",0,L8444)</f>
        <v>30.67</v>
      </c>
      <c r="R8442">
        <f t="shared" ref="R8442" si="16734">IF(L8445="No Ct",0,L8445)</f>
        <v>29.68</v>
      </c>
      <c r="S8442" t="str">
        <f t="shared" ref="S8442" si="16735">IF(AND(M8442&gt;0,N8442=0),"Valid","Invalid")</f>
        <v>Invalid</v>
      </c>
      <c r="T8442" t="str">
        <f t="shared" ref="T8442" si="16736">IF(OR(Q8442&gt;1,R8442&gt;1),"Present","Absent")</f>
        <v>Present</v>
      </c>
      <c r="U8442" t="str">
        <f t="shared" ref="U8442" si="16737">IF(OR(AND(Q8442&gt;1,Q8442&lt;41),AND(R8442&gt;1,R8442&lt;41)),"Ct&lt;41","Ct&gt;41")</f>
        <v>Ct&lt;41</v>
      </c>
      <c r="V8442" t="str">
        <f>VLOOKUP(J8442,Datasæt_Analysesystemer!$C$2:$D$68,2,FALSE)</f>
        <v>Sandmusling</v>
      </c>
      <c r="W8442" t="str">
        <f t="shared" ref="W8442" si="16738">MID(F8442,10,9)</f>
        <v>DL2020015</v>
      </c>
      <c r="X8442" t="str">
        <f t="shared" ref="X8442" si="16739">W8442&amp;"_"&amp;V8442&amp;"_"&amp;S8442&amp;"_"&amp;T8442&amp;"_"&amp;U8442</f>
        <v>DL2020015_Sandmusling_Invalid_Present_Ct&lt;41</v>
      </c>
    </row>
    <row r="8443" spans="1:24" x14ac:dyDescent="0.25">
      <c r="A8443" t="s">
        <v>222</v>
      </c>
      <c r="B8443" t="s">
        <v>223</v>
      </c>
      <c r="C8443" t="s">
        <v>16</v>
      </c>
      <c r="D8443" s="7">
        <v>0.1</v>
      </c>
      <c r="E8443" s="6" t="s">
        <v>17</v>
      </c>
      <c r="F8443" t="s">
        <v>1581</v>
      </c>
      <c r="G8443" t="str">
        <f t="shared" si="16718"/>
        <v>DL2020015</v>
      </c>
      <c r="H8443" t="str">
        <f t="shared" si="16654"/>
        <v>05</v>
      </c>
      <c r="I8443" t="str">
        <f t="shared" si="16655"/>
        <v>Sandmusling_05_20210511_DL2020015_TaarnbyGym</v>
      </c>
      <c r="J8443" t="str">
        <f t="shared" si="16656"/>
        <v>Sandmusling</v>
      </c>
      <c r="K8443" t="str">
        <f t="shared" si="16657"/>
        <v>NegK</v>
      </c>
      <c r="L8443" t="str">
        <f t="shared" si="16658"/>
        <v>No Ct</v>
      </c>
      <c r="M8443" t="str">
        <f t="shared" si="16659"/>
        <v/>
      </c>
      <c r="N8443" t="str">
        <f t="shared" si="16660"/>
        <v/>
      </c>
      <c r="O8443" t="str">
        <f t="shared" si="16661"/>
        <v/>
      </c>
    </row>
    <row r="8444" spans="1:24" x14ac:dyDescent="0.25">
      <c r="A8444" t="s">
        <v>224</v>
      </c>
      <c r="B8444" t="s">
        <v>225</v>
      </c>
      <c r="C8444" t="s">
        <v>20</v>
      </c>
      <c r="D8444" s="7">
        <v>0.1</v>
      </c>
      <c r="E8444" s="6">
        <v>30.67</v>
      </c>
      <c r="F8444" t="s">
        <v>1581</v>
      </c>
      <c r="G8444" t="str">
        <f t="shared" si="16718"/>
        <v>DL2020015</v>
      </c>
      <c r="H8444" t="str">
        <f t="shared" si="16654"/>
        <v>05</v>
      </c>
      <c r="I8444" t="str">
        <f t="shared" si="16655"/>
        <v>Sandmusling_05_20210511_DL2020015_TaarnbyGym</v>
      </c>
      <c r="J8444" t="str">
        <f t="shared" si="16656"/>
        <v>Sandmusling</v>
      </c>
      <c r="K8444" t="str">
        <f t="shared" si="16657"/>
        <v>eDNA</v>
      </c>
      <c r="L8444">
        <f t="shared" si="16658"/>
        <v>30.67</v>
      </c>
      <c r="M8444" t="str">
        <f t="shared" si="16659"/>
        <v/>
      </c>
      <c r="N8444" t="str">
        <f t="shared" si="16660"/>
        <v/>
      </c>
      <c r="O8444" t="str">
        <f t="shared" si="16661"/>
        <v/>
      </c>
    </row>
    <row r="8445" spans="1:24" x14ac:dyDescent="0.25">
      <c r="A8445" t="s">
        <v>226</v>
      </c>
      <c r="B8445" t="s">
        <v>225</v>
      </c>
      <c r="C8445" t="s">
        <v>20</v>
      </c>
      <c r="D8445" s="7">
        <v>0.1</v>
      </c>
      <c r="E8445" s="6">
        <v>29.68</v>
      </c>
      <c r="F8445" t="s">
        <v>1581</v>
      </c>
      <c r="G8445" t="str">
        <f t="shared" si="16718"/>
        <v>DL2020015</v>
      </c>
      <c r="H8445" t="str">
        <f t="shared" si="16654"/>
        <v>05</v>
      </c>
      <c r="I8445" t="str">
        <f t="shared" si="16655"/>
        <v>Sandmusling_05_20210511_DL2020015_TaarnbyGym</v>
      </c>
      <c r="J8445" t="str">
        <f t="shared" si="16656"/>
        <v>Sandmusling</v>
      </c>
      <c r="K8445" t="str">
        <f t="shared" si="16657"/>
        <v>eDNA</v>
      </c>
      <c r="L8445">
        <f t="shared" si="16658"/>
        <v>29.68</v>
      </c>
      <c r="M8445" t="str">
        <f t="shared" si="16659"/>
        <v/>
      </c>
      <c r="N8445" t="str">
        <f t="shared" si="16660"/>
        <v/>
      </c>
      <c r="O8445" t="str">
        <f t="shared" si="16661"/>
        <v/>
      </c>
    </row>
    <row r="8446" spans="1:24" x14ac:dyDescent="0.25">
      <c r="A8446" t="s">
        <v>227</v>
      </c>
      <c r="B8446" t="s">
        <v>228</v>
      </c>
      <c r="C8446" t="s">
        <v>13</v>
      </c>
      <c r="D8446" s="7">
        <v>0.1</v>
      </c>
      <c r="E8446" s="7">
        <v>33.6</v>
      </c>
      <c r="F8446" t="s">
        <v>1581</v>
      </c>
      <c r="G8446" t="str">
        <f t="shared" si="16718"/>
        <v>DL2020015</v>
      </c>
      <c r="H8446" t="str">
        <f t="shared" si="16654"/>
        <v>06</v>
      </c>
      <c r="I8446" t="str">
        <f t="shared" si="16655"/>
        <v>Sandmusling_06_20210511_DL2020015_TaarnbyGym</v>
      </c>
      <c r="J8446" t="str">
        <f t="shared" si="16656"/>
        <v>Sandmusling</v>
      </c>
      <c r="K8446" t="str">
        <f t="shared" si="16657"/>
        <v>PosK</v>
      </c>
      <c r="L8446">
        <f t="shared" si="16658"/>
        <v>33.6</v>
      </c>
      <c r="M8446">
        <f t="shared" si="16659"/>
        <v>33.6</v>
      </c>
      <c r="N8446">
        <f t="shared" si="16660"/>
        <v>0</v>
      </c>
      <c r="O8446">
        <f t="shared" si="16661"/>
        <v>60.209999999999994</v>
      </c>
      <c r="Q8446">
        <f t="shared" ref="Q8446" si="16740">IF(L8448="No Ct",0,L8448)</f>
        <v>29.74</v>
      </c>
      <c r="R8446">
        <f t="shared" ref="R8446" si="16741">IF(L8449="No Ct",0,L8449)</f>
        <v>30.47</v>
      </c>
      <c r="S8446" t="str">
        <f t="shared" ref="S8446" si="16742">IF(AND(M8446&gt;0,N8446=0),"Valid","Invalid")</f>
        <v>Valid</v>
      </c>
      <c r="T8446" t="str">
        <f t="shared" ref="T8446" si="16743">IF(OR(Q8446&gt;1,R8446&gt;1),"Present","Absent")</f>
        <v>Present</v>
      </c>
      <c r="U8446" t="str">
        <f t="shared" ref="U8446" si="16744">IF(OR(AND(Q8446&gt;1,Q8446&lt;41),AND(R8446&gt;1,R8446&lt;41)),"Ct&lt;41","Ct&gt;41")</f>
        <v>Ct&lt;41</v>
      </c>
      <c r="V8446" t="str">
        <f>VLOOKUP(J8446,Datasæt_Analysesystemer!$C$2:$D$68,2,FALSE)</f>
        <v>Sandmusling</v>
      </c>
      <c r="W8446" t="str">
        <f t="shared" ref="W8446" si="16745">MID(F8446,10,9)</f>
        <v>DL2020015</v>
      </c>
      <c r="X8446" t="str">
        <f t="shared" ref="X8446" si="16746">W8446&amp;"_"&amp;V8446&amp;"_"&amp;S8446&amp;"_"&amp;T8446&amp;"_"&amp;U8446</f>
        <v>DL2020015_Sandmusling_Valid_Present_Ct&lt;41</v>
      </c>
    </row>
    <row r="8447" spans="1:24" x14ac:dyDescent="0.25">
      <c r="A8447" t="s">
        <v>229</v>
      </c>
      <c r="B8447" t="s">
        <v>230</v>
      </c>
      <c r="C8447" t="s">
        <v>16</v>
      </c>
      <c r="D8447" s="7">
        <v>0.1</v>
      </c>
      <c r="E8447" s="6" t="s">
        <v>17</v>
      </c>
      <c r="F8447" t="s">
        <v>1581</v>
      </c>
      <c r="G8447" t="str">
        <f t="shared" si="16718"/>
        <v>DL2020015</v>
      </c>
      <c r="H8447" t="str">
        <f t="shared" si="16654"/>
        <v>06</v>
      </c>
      <c r="I8447" t="str">
        <f t="shared" si="16655"/>
        <v>Sandmusling_06_20210511_DL2020015_TaarnbyGym</v>
      </c>
      <c r="J8447" t="str">
        <f t="shared" si="16656"/>
        <v>Sandmusling</v>
      </c>
      <c r="K8447" t="str">
        <f t="shared" si="16657"/>
        <v>NegK</v>
      </c>
      <c r="L8447" t="str">
        <f t="shared" si="16658"/>
        <v>No Ct</v>
      </c>
      <c r="M8447" t="str">
        <f t="shared" si="16659"/>
        <v/>
      </c>
      <c r="N8447" t="str">
        <f t="shared" si="16660"/>
        <v/>
      </c>
      <c r="O8447" t="str">
        <f t="shared" si="16661"/>
        <v/>
      </c>
    </row>
    <row r="8448" spans="1:24" x14ac:dyDescent="0.25">
      <c r="A8448" t="s">
        <v>231</v>
      </c>
      <c r="B8448" t="s">
        <v>232</v>
      </c>
      <c r="C8448" t="s">
        <v>20</v>
      </c>
      <c r="D8448" s="7">
        <v>0.1</v>
      </c>
      <c r="E8448" s="7">
        <v>29.74</v>
      </c>
      <c r="F8448" t="s">
        <v>1581</v>
      </c>
      <c r="G8448" t="str">
        <f t="shared" si="16718"/>
        <v>DL2020015</v>
      </c>
      <c r="H8448" t="str">
        <f t="shared" si="16654"/>
        <v>06</v>
      </c>
      <c r="I8448" t="str">
        <f t="shared" si="16655"/>
        <v>Sandmusling_06_20210511_DL2020015_TaarnbyGym</v>
      </c>
      <c r="J8448" t="str">
        <f t="shared" si="16656"/>
        <v>Sandmusling</v>
      </c>
      <c r="K8448" t="str">
        <f t="shared" si="16657"/>
        <v>eDNA</v>
      </c>
      <c r="L8448">
        <f t="shared" si="16658"/>
        <v>29.74</v>
      </c>
      <c r="M8448" t="str">
        <f t="shared" si="16659"/>
        <v/>
      </c>
      <c r="N8448" t="str">
        <f t="shared" si="16660"/>
        <v/>
      </c>
      <c r="O8448" t="str">
        <f t="shared" si="16661"/>
        <v/>
      </c>
    </row>
    <row r="8449" spans="1:24" x14ac:dyDescent="0.25">
      <c r="A8449" t="s">
        <v>233</v>
      </c>
      <c r="B8449" t="s">
        <v>232</v>
      </c>
      <c r="C8449" t="s">
        <v>20</v>
      </c>
      <c r="D8449" s="7">
        <v>0.1</v>
      </c>
      <c r="E8449" s="6">
        <v>30.47</v>
      </c>
      <c r="F8449" t="s">
        <v>1581</v>
      </c>
      <c r="G8449" t="str">
        <f t="shared" si="16718"/>
        <v>DL2020015</v>
      </c>
      <c r="H8449" t="str">
        <f t="shared" si="16654"/>
        <v>06</v>
      </c>
      <c r="I8449" t="str">
        <f t="shared" si="16655"/>
        <v>Sandmusling_06_20210511_DL2020015_TaarnbyGym</v>
      </c>
      <c r="J8449" t="str">
        <f t="shared" si="16656"/>
        <v>Sandmusling</v>
      </c>
      <c r="K8449" t="str">
        <f t="shared" si="16657"/>
        <v>eDNA</v>
      </c>
      <c r="L8449">
        <f t="shared" si="16658"/>
        <v>30.47</v>
      </c>
      <c r="M8449" t="str">
        <f t="shared" si="16659"/>
        <v/>
      </c>
      <c r="N8449" t="str">
        <f t="shared" si="16660"/>
        <v/>
      </c>
      <c r="O8449" t="str">
        <f t="shared" si="16661"/>
        <v/>
      </c>
    </row>
    <row r="8450" spans="1:24" x14ac:dyDescent="0.25">
      <c r="A8450" t="s">
        <v>234</v>
      </c>
      <c r="B8450" t="s">
        <v>235</v>
      </c>
      <c r="C8450" t="s">
        <v>13</v>
      </c>
      <c r="D8450" s="7">
        <v>0.1</v>
      </c>
      <c r="E8450" s="7">
        <v>33.82</v>
      </c>
      <c r="F8450" t="s">
        <v>1581</v>
      </c>
      <c r="G8450" t="str">
        <f t="shared" si="16718"/>
        <v>DL2020015</v>
      </c>
      <c r="H8450" t="str">
        <f t="shared" si="16654"/>
        <v>07</v>
      </c>
      <c r="I8450" t="str">
        <f t="shared" si="16655"/>
        <v>AmerikanskRibbegople_07_20210511_DL2020015_TaarnbyGym</v>
      </c>
      <c r="J8450" t="str">
        <f t="shared" si="16656"/>
        <v>AmerikanskRibbegople</v>
      </c>
      <c r="K8450" t="str">
        <f t="shared" si="16657"/>
        <v>PosK</v>
      </c>
      <c r="L8450">
        <f t="shared" si="16658"/>
        <v>33.82</v>
      </c>
      <c r="M8450">
        <f t="shared" si="16659"/>
        <v>33.82</v>
      </c>
      <c r="N8450">
        <f t="shared" si="16660"/>
        <v>0</v>
      </c>
      <c r="O8450">
        <f t="shared" si="16661"/>
        <v>73.98</v>
      </c>
      <c r="Q8450">
        <f t="shared" ref="Q8450" si="16747">IF(L8452="No Ct",0,L8452)</f>
        <v>37.17</v>
      </c>
      <c r="R8450">
        <f t="shared" ref="R8450" si="16748">IF(L8453="No Ct",0,L8453)</f>
        <v>36.81</v>
      </c>
      <c r="S8450" t="str">
        <f t="shared" ref="S8450" si="16749">IF(AND(M8450&gt;0,N8450=0),"Valid","Invalid")</f>
        <v>Valid</v>
      </c>
      <c r="T8450" t="str">
        <f t="shared" ref="T8450" si="16750">IF(OR(Q8450&gt;1,R8450&gt;1),"Present","Absent")</f>
        <v>Present</v>
      </c>
      <c r="U8450" t="str">
        <f t="shared" ref="U8450" si="16751">IF(OR(AND(Q8450&gt;1,Q8450&lt;41),AND(R8450&gt;1,R8450&lt;41)),"Ct&lt;41","Ct&gt;41")</f>
        <v>Ct&lt;41</v>
      </c>
      <c r="V8450" t="str">
        <f>VLOOKUP(J8450,Datasæt_Analysesystemer!$C$2:$D$68,2,FALSE)</f>
        <v>Amerikansk ribbegople</v>
      </c>
      <c r="W8450" t="str">
        <f t="shared" ref="W8450" si="16752">MID(F8450,10,9)</f>
        <v>DL2020015</v>
      </c>
      <c r="X8450" t="str">
        <f t="shared" ref="X8450" si="16753">W8450&amp;"_"&amp;V8450&amp;"_"&amp;S8450&amp;"_"&amp;T8450&amp;"_"&amp;U8450</f>
        <v>DL2020015_Amerikansk ribbegople_Valid_Present_Ct&lt;41</v>
      </c>
    </row>
    <row r="8451" spans="1:24" x14ac:dyDescent="0.25">
      <c r="A8451" t="s">
        <v>236</v>
      </c>
      <c r="B8451" t="s">
        <v>237</v>
      </c>
      <c r="C8451" t="s">
        <v>16</v>
      </c>
      <c r="D8451" s="7">
        <v>0.1</v>
      </c>
      <c r="E8451" s="6" t="s">
        <v>17</v>
      </c>
      <c r="F8451" t="s">
        <v>1581</v>
      </c>
      <c r="G8451" t="str">
        <f t="shared" si="16718"/>
        <v>DL2020015</v>
      </c>
      <c r="H8451" t="str">
        <f t="shared" si="16654"/>
        <v>07</v>
      </c>
      <c r="I8451" t="str">
        <f t="shared" si="16655"/>
        <v>AmerikanskRibbegople_07_20210511_DL2020015_TaarnbyGym</v>
      </c>
      <c r="J8451" t="str">
        <f t="shared" si="16656"/>
        <v>AmerikanskRibbegople</v>
      </c>
      <c r="K8451" t="str">
        <f t="shared" si="16657"/>
        <v>NegK</v>
      </c>
      <c r="L8451" t="str">
        <f t="shared" si="16658"/>
        <v>No Ct</v>
      </c>
      <c r="M8451" t="str">
        <f t="shared" si="16659"/>
        <v/>
      </c>
      <c r="N8451" t="str">
        <f t="shared" si="16660"/>
        <v/>
      </c>
      <c r="O8451" t="str">
        <f t="shared" si="16661"/>
        <v/>
      </c>
    </row>
    <row r="8452" spans="1:24" x14ac:dyDescent="0.25">
      <c r="A8452" t="s">
        <v>238</v>
      </c>
      <c r="B8452" t="s">
        <v>239</v>
      </c>
      <c r="C8452" t="s">
        <v>20</v>
      </c>
      <c r="D8452" s="7">
        <v>0.1</v>
      </c>
      <c r="E8452" s="6">
        <v>37.17</v>
      </c>
      <c r="F8452" t="s">
        <v>1581</v>
      </c>
      <c r="G8452" t="str">
        <f t="shared" si="16718"/>
        <v>DL2020015</v>
      </c>
      <c r="H8452" t="str">
        <f t="shared" si="16654"/>
        <v>07</v>
      </c>
      <c r="I8452" t="str">
        <f t="shared" si="16655"/>
        <v>AmerikanskRibbegople_07_20210511_DL2020015_TaarnbyGym</v>
      </c>
      <c r="J8452" t="str">
        <f t="shared" si="16656"/>
        <v>AmerikanskRibbegople</v>
      </c>
      <c r="K8452" t="str">
        <f t="shared" si="16657"/>
        <v>eDNA</v>
      </c>
      <c r="L8452">
        <f t="shared" si="16658"/>
        <v>37.17</v>
      </c>
      <c r="M8452" t="str">
        <f t="shared" si="16659"/>
        <v/>
      </c>
      <c r="N8452" t="str">
        <f t="shared" si="16660"/>
        <v/>
      </c>
      <c r="O8452" t="str">
        <f t="shared" si="16661"/>
        <v/>
      </c>
    </row>
    <row r="8453" spans="1:24" x14ac:dyDescent="0.25">
      <c r="A8453" t="s">
        <v>240</v>
      </c>
      <c r="B8453" t="s">
        <v>239</v>
      </c>
      <c r="C8453" t="s">
        <v>20</v>
      </c>
      <c r="D8453" s="7">
        <v>0.1</v>
      </c>
      <c r="E8453" s="6">
        <v>36.81</v>
      </c>
      <c r="F8453" t="s">
        <v>1581</v>
      </c>
      <c r="G8453" t="str">
        <f t="shared" si="16718"/>
        <v>DL2020015</v>
      </c>
      <c r="H8453" t="str">
        <f t="shared" si="16654"/>
        <v>07</v>
      </c>
      <c r="I8453" t="str">
        <f t="shared" si="16655"/>
        <v>AmerikanskRibbegople_07_20210511_DL2020015_TaarnbyGym</v>
      </c>
      <c r="J8453" t="str">
        <f t="shared" si="16656"/>
        <v>AmerikanskRibbegople</v>
      </c>
      <c r="K8453" t="str">
        <f t="shared" si="16657"/>
        <v>eDNA</v>
      </c>
      <c r="L8453">
        <f t="shared" si="16658"/>
        <v>36.81</v>
      </c>
      <c r="M8453" t="str">
        <f t="shared" si="16659"/>
        <v/>
      </c>
      <c r="N8453" t="str">
        <f t="shared" si="16660"/>
        <v/>
      </c>
      <c r="O8453" t="str">
        <f t="shared" si="16661"/>
        <v/>
      </c>
    </row>
    <row r="8454" spans="1:24" x14ac:dyDescent="0.25">
      <c r="A8454" t="s">
        <v>241</v>
      </c>
      <c r="B8454" t="s">
        <v>242</v>
      </c>
      <c r="C8454" t="s">
        <v>13</v>
      </c>
      <c r="D8454" s="7">
        <v>0.1</v>
      </c>
      <c r="E8454" s="7" t="s">
        <v>17</v>
      </c>
      <c r="F8454" t="s">
        <v>1581</v>
      </c>
      <c r="G8454" t="str">
        <f t="shared" si="16718"/>
        <v>DL2020015</v>
      </c>
      <c r="H8454" t="str">
        <f t="shared" si="16654"/>
        <v>08</v>
      </c>
      <c r="I8454" t="str">
        <f t="shared" si="16655"/>
        <v>AmerikanskRibbegople_08_20210511_DL2020015_TaarnbyGym</v>
      </c>
      <c r="J8454" t="str">
        <f t="shared" si="16656"/>
        <v>AmerikanskRibbegople</v>
      </c>
      <c r="K8454" t="str">
        <f t="shared" si="16657"/>
        <v>PosK</v>
      </c>
      <c r="L8454" t="str">
        <f t="shared" si="16658"/>
        <v>No Ct</v>
      </c>
      <c r="M8454">
        <f t="shared" si="16659"/>
        <v>0</v>
      </c>
      <c r="N8454">
        <f t="shared" si="16660"/>
        <v>0</v>
      </c>
      <c r="O8454">
        <f t="shared" si="16661"/>
        <v>49.69</v>
      </c>
      <c r="Q8454">
        <f t="shared" ref="Q8454" si="16754">IF(L8456="No Ct",0,L8456)</f>
        <v>0</v>
      </c>
      <c r="R8454">
        <f t="shared" ref="R8454" si="16755">IF(L8457="No Ct",0,L8457)</f>
        <v>49.69</v>
      </c>
      <c r="S8454" t="str">
        <f t="shared" ref="S8454" si="16756">IF(AND(M8454&gt;0,N8454=0),"Valid","Invalid")</f>
        <v>Invalid</v>
      </c>
      <c r="T8454" t="str">
        <f t="shared" ref="T8454" si="16757">IF(OR(Q8454&gt;1,R8454&gt;1),"Present","Absent")</f>
        <v>Present</v>
      </c>
      <c r="U8454" t="str">
        <f t="shared" ref="U8454" si="16758">IF(OR(AND(Q8454&gt;1,Q8454&lt;41),AND(R8454&gt;1,R8454&lt;41)),"Ct&lt;41","Ct&gt;41")</f>
        <v>Ct&gt;41</v>
      </c>
      <c r="V8454" t="str">
        <f>VLOOKUP(J8454,Datasæt_Analysesystemer!$C$2:$D$68,2,FALSE)</f>
        <v>Amerikansk ribbegople</v>
      </c>
      <c r="W8454" t="str">
        <f t="shared" ref="W8454" si="16759">MID(F8454,10,9)</f>
        <v>DL2020015</v>
      </c>
      <c r="X8454" t="str">
        <f t="shared" ref="X8454" si="16760">W8454&amp;"_"&amp;V8454&amp;"_"&amp;S8454&amp;"_"&amp;T8454&amp;"_"&amp;U8454</f>
        <v>DL2020015_Amerikansk ribbegople_Invalid_Present_Ct&gt;41</v>
      </c>
    </row>
    <row r="8455" spans="1:24" x14ac:dyDescent="0.25">
      <c r="A8455" t="s">
        <v>243</v>
      </c>
      <c r="B8455" t="s">
        <v>244</v>
      </c>
      <c r="C8455" t="s">
        <v>16</v>
      </c>
      <c r="D8455" s="7">
        <v>0.1</v>
      </c>
      <c r="E8455" s="6" t="s">
        <v>17</v>
      </c>
      <c r="F8455" t="s">
        <v>1581</v>
      </c>
      <c r="G8455" t="str">
        <f t="shared" si="16718"/>
        <v>DL2020015</v>
      </c>
      <c r="H8455" t="str">
        <f t="shared" si="16654"/>
        <v>08</v>
      </c>
      <c r="I8455" t="str">
        <f t="shared" si="16655"/>
        <v>AmerikanskRibbegople_08_20210511_DL2020015_TaarnbyGym</v>
      </c>
      <c r="J8455" t="str">
        <f t="shared" si="16656"/>
        <v>AmerikanskRibbegople</v>
      </c>
      <c r="K8455" t="str">
        <f t="shared" si="16657"/>
        <v>NegK</v>
      </c>
      <c r="L8455" t="str">
        <f t="shared" si="16658"/>
        <v>No Ct</v>
      </c>
      <c r="M8455" t="str">
        <f t="shared" si="16659"/>
        <v/>
      </c>
      <c r="N8455" t="str">
        <f t="shared" si="16660"/>
        <v/>
      </c>
      <c r="O8455" t="str">
        <f t="shared" si="16661"/>
        <v/>
      </c>
    </row>
    <row r="8456" spans="1:24" x14ac:dyDescent="0.25">
      <c r="A8456" t="s">
        <v>245</v>
      </c>
      <c r="B8456" t="s">
        <v>246</v>
      </c>
      <c r="C8456" t="s">
        <v>20</v>
      </c>
      <c r="D8456" s="7">
        <v>0.1</v>
      </c>
      <c r="E8456" s="6" t="s">
        <v>17</v>
      </c>
      <c r="F8456" t="s">
        <v>1581</v>
      </c>
      <c r="G8456" t="str">
        <f t="shared" si="16718"/>
        <v>DL2020015</v>
      </c>
      <c r="H8456" t="str">
        <f t="shared" si="16654"/>
        <v>08</v>
      </c>
      <c r="I8456" t="str">
        <f t="shared" si="16655"/>
        <v>AmerikanskRibbegople_08_20210511_DL2020015_TaarnbyGym</v>
      </c>
      <c r="J8456" t="str">
        <f t="shared" si="16656"/>
        <v>AmerikanskRibbegople</v>
      </c>
      <c r="K8456" t="str">
        <f t="shared" si="16657"/>
        <v>eDNA</v>
      </c>
      <c r="L8456" t="str">
        <f t="shared" si="16658"/>
        <v>No Ct</v>
      </c>
      <c r="M8456" t="str">
        <f t="shared" si="16659"/>
        <v/>
      </c>
      <c r="N8456" t="str">
        <f t="shared" si="16660"/>
        <v/>
      </c>
      <c r="O8456" t="str">
        <f t="shared" si="16661"/>
        <v/>
      </c>
    </row>
    <row r="8457" spans="1:24" x14ac:dyDescent="0.25">
      <c r="A8457" t="s">
        <v>247</v>
      </c>
      <c r="B8457" t="s">
        <v>246</v>
      </c>
      <c r="C8457" t="s">
        <v>20</v>
      </c>
      <c r="D8457" s="7">
        <v>0.1</v>
      </c>
      <c r="E8457" s="6">
        <v>49.69</v>
      </c>
      <c r="F8457" t="s">
        <v>1581</v>
      </c>
      <c r="G8457" t="str">
        <f t="shared" si="16718"/>
        <v>DL2020015</v>
      </c>
      <c r="H8457" t="str">
        <f t="shared" si="16654"/>
        <v>08</v>
      </c>
      <c r="I8457" t="str">
        <f t="shared" si="16655"/>
        <v>AmerikanskRibbegople_08_20210511_DL2020015_TaarnbyGym</v>
      </c>
      <c r="J8457" t="str">
        <f t="shared" si="16656"/>
        <v>AmerikanskRibbegople</v>
      </c>
      <c r="K8457" t="str">
        <f t="shared" si="16657"/>
        <v>eDNA</v>
      </c>
      <c r="L8457">
        <f t="shared" si="16658"/>
        <v>49.69</v>
      </c>
      <c r="M8457" t="str">
        <f t="shared" si="16659"/>
        <v/>
      </c>
      <c r="N8457" t="str">
        <f t="shared" si="16660"/>
        <v/>
      </c>
      <c r="O8457" t="str">
        <f t="shared" si="16661"/>
        <v/>
      </c>
    </row>
    <row r="8458" spans="1:24" x14ac:dyDescent="0.25">
      <c r="A8458" t="s">
        <v>248</v>
      </c>
      <c r="B8458" t="s">
        <v>249</v>
      </c>
      <c r="C8458" t="s">
        <v>13</v>
      </c>
      <c r="D8458" s="7">
        <v>0.1</v>
      </c>
      <c r="E8458" s="7">
        <v>30.54</v>
      </c>
      <c r="F8458" t="s">
        <v>1581</v>
      </c>
      <c r="G8458" t="str">
        <f t="shared" si="16718"/>
        <v>DL2020015</v>
      </c>
      <c r="H8458" t="str">
        <f t="shared" si="16654"/>
        <v>09</v>
      </c>
      <c r="I8458" t="str">
        <f t="shared" si="16655"/>
        <v>AmerikanskHummer_09_20210511_DL2020015_TaarnbyGym</v>
      </c>
      <c r="J8458" t="str">
        <f t="shared" si="16656"/>
        <v>AmerikanskHummer</v>
      </c>
      <c r="K8458" t="str">
        <f t="shared" si="16657"/>
        <v>PosK</v>
      </c>
      <c r="L8458">
        <f t="shared" si="16658"/>
        <v>30.54</v>
      </c>
      <c r="M8458">
        <f t="shared" si="16659"/>
        <v>30.54</v>
      </c>
      <c r="N8458">
        <f t="shared" si="16660"/>
        <v>0</v>
      </c>
      <c r="O8458">
        <f t="shared" si="16661"/>
        <v>0</v>
      </c>
      <c r="Q8458">
        <f t="shared" ref="Q8458" si="16761">IF(L8460="No Ct",0,L8460)</f>
        <v>0</v>
      </c>
      <c r="R8458">
        <f t="shared" ref="R8458" si="16762">IF(L8461="No Ct",0,L8461)</f>
        <v>0</v>
      </c>
      <c r="S8458" t="str">
        <f t="shared" ref="S8458" si="16763">IF(AND(M8458&gt;0,N8458=0),"Valid","Invalid")</f>
        <v>Valid</v>
      </c>
      <c r="T8458" t="str">
        <f t="shared" ref="T8458" si="16764">IF(OR(Q8458&gt;1,R8458&gt;1),"Present","Absent")</f>
        <v>Absent</v>
      </c>
      <c r="U8458" t="str">
        <f t="shared" ref="U8458" si="16765">IF(OR(AND(Q8458&gt;1,Q8458&lt;41),AND(R8458&gt;1,R8458&lt;41)),"Ct&lt;41","Ct&gt;41")</f>
        <v>Ct&gt;41</v>
      </c>
      <c r="V8458" t="str">
        <f>VLOOKUP(J8458,Datasæt_Analysesystemer!$C$2:$D$68,2,FALSE)</f>
        <v>Amerikansk hummer</v>
      </c>
      <c r="W8458" t="str">
        <f t="shared" ref="W8458" si="16766">MID(F8458,10,9)</f>
        <v>DL2020015</v>
      </c>
      <c r="X8458" t="str">
        <f t="shared" ref="X8458" si="16767">W8458&amp;"_"&amp;V8458&amp;"_"&amp;S8458&amp;"_"&amp;T8458&amp;"_"&amp;U8458</f>
        <v>DL2020015_Amerikansk hummer_Valid_Absent_Ct&gt;41</v>
      </c>
    </row>
    <row r="8459" spans="1:24" x14ac:dyDescent="0.25">
      <c r="A8459" t="s">
        <v>250</v>
      </c>
      <c r="B8459" t="s">
        <v>251</v>
      </c>
      <c r="C8459" t="s">
        <v>16</v>
      </c>
      <c r="D8459" s="7">
        <v>0.1</v>
      </c>
      <c r="E8459" s="6" t="s">
        <v>17</v>
      </c>
      <c r="F8459" t="s">
        <v>1581</v>
      </c>
      <c r="G8459" t="str">
        <f t="shared" si="16718"/>
        <v>DL2020015</v>
      </c>
      <c r="H8459" t="str">
        <f t="shared" si="16654"/>
        <v>09</v>
      </c>
      <c r="I8459" t="str">
        <f t="shared" si="16655"/>
        <v>AmerikanskHummer_09_20210511_DL2020015_TaarnbyGym</v>
      </c>
      <c r="J8459" t="str">
        <f t="shared" si="16656"/>
        <v>AmerikanskHummer</v>
      </c>
      <c r="K8459" t="str">
        <f t="shared" si="16657"/>
        <v>NegK</v>
      </c>
      <c r="L8459" t="str">
        <f t="shared" si="16658"/>
        <v>No Ct</v>
      </c>
      <c r="M8459" t="str">
        <f t="shared" si="16659"/>
        <v/>
      </c>
      <c r="N8459" t="str">
        <f t="shared" si="16660"/>
        <v/>
      </c>
      <c r="O8459" t="str">
        <f t="shared" si="16661"/>
        <v/>
      </c>
    </row>
    <row r="8460" spans="1:24" x14ac:dyDescent="0.25">
      <c r="A8460" t="s">
        <v>252</v>
      </c>
      <c r="B8460" t="s">
        <v>253</v>
      </c>
      <c r="C8460" t="s">
        <v>20</v>
      </c>
      <c r="D8460" s="7">
        <v>0.1</v>
      </c>
      <c r="E8460" s="6" t="s">
        <v>17</v>
      </c>
      <c r="F8460" t="s">
        <v>1581</v>
      </c>
      <c r="G8460" t="str">
        <f t="shared" si="16718"/>
        <v>DL2020015</v>
      </c>
      <c r="H8460" t="str">
        <f t="shared" si="16654"/>
        <v>09</v>
      </c>
      <c r="I8460" t="str">
        <f t="shared" si="16655"/>
        <v>AmerikanskHummer_09_20210511_DL2020015_TaarnbyGym</v>
      </c>
      <c r="J8460" t="str">
        <f t="shared" si="16656"/>
        <v>AmerikanskHummer</v>
      </c>
      <c r="K8460" t="str">
        <f t="shared" si="16657"/>
        <v>eDNA</v>
      </c>
      <c r="L8460" t="str">
        <f t="shared" si="16658"/>
        <v>No Ct</v>
      </c>
      <c r="M8460" t="str">
        <f t="shared" si="16659"/>
        <v/>
      </c>
      <c r="N8460" t="str">
        <f t="shared" si="16660"/>
        <v/>
      </c>
      <c r="O8460" t="str">
        <f t="shared" si="16661"/>
        <v/>
      </c>
    </row>
    <row r="8461" spans="1:24" x14ac:dyDescent="0.25">
      <c r="A8461" t="s">
        <v>254</v>
      </c>
      <c r="B8461" t="s">
        <v>253</v>
      </c>
      <c r="C8461" t="s">
        <v>20</v>
      </c>
      <c r="D8461" s="7">
        <v>0.1</v>
      </c>
      <c r="E8461" s="6" t="s">
        <v>17</v>
      </c>
      <c r="F8461" t="s">
        <v>1581</v>
      </c>
      <c r="G8461" t="str">
        <f t="shared" si="16718"/>
        <v>DL2020015</v>
      </c>
      <c r="H8461" t="str">
        <f t="shared" si="16654"/>
        <v>09</v>
      </c>
      <c r="I8461" t="str">
        <f t="shared" si="16655"/>
        <v>AmerikanskHummer_09_20210511_DL2020015_TaarnbyGym</v>
      </c>
      <c r="J8461" t="str">
        <f t="shared" si="16656"/>
        <v>AmerikanskHummer</v>
      </c>
      <c r="K8461" t="str">
        <f t="shared" si="16657"/>
        <v>eDNA</v>
      </c>
      <c r="L8461" t="str">
        <f t="shared" si="16658"/>
        <v>No Ct</v>
      </c>
      <c r="M8461" t="str">
        <f t="shared" si="16659"/>
        <v/>
      </c>
      <c r="N8461" t="str">
        <f t="shared" si="16660"/>
        <v/>
      </c>
      <c r="O8461" t="str">
        <f t="shared" si="16661"/>
        <v/>
      </c>
    </row>
    <row r="8462" spans="1:24" x14ac:dyDescent="0.25">
      <c r="A8462" t="s">
        <v>255</v>
      </c>
      <c r="B8462" t="s">
        <v>256</v>
      </c>
      <c r="C8462" t="s">
        <v>13</v>
      </c>
      <c r="D8462" s="7">
        <v>0.1</v>
      </c>
      <c r="E8462" s="7">
        <v>29.81</v>
      </c>
      <c r="F8462" t="s">
        <v>1581</v>
      </c>
      <c r="G8462" t="str">
        <f t="shared" si="16718"/>
        <v>DL2020015</v>
      </c>
      <c r="H8462" t="str">
        <f t="shared" si="16654"/>
        <v>10</v>
      </c>
      <c r="I8462" t="str">
        <f t="shared" si="16655"/>
        <v>AmerikanskHummer_10_20210511_DL2020015_TaarnbyGym</v>
      </c>
      <c r="J8462" t="str">
        <f t="shared" si="16656"/>
        <v>AmerikanskHummer</v>
      </c>
      <c r="K8462" t="str">
        <f t="shared" si="16657"/>
        <v>PosK</v>
      </c>
      <c r="L8462">
        <f t="shared" si="16658"/>
        <v>29.81</v>
      </c>
      <c r="M8462">
        <f t="shared" si="16659"/>
        <v>29.81</v>
      </c>
      <c r="N8462">
        <f t="shared" si="16660"/>
        <v>0</v>
      </c>
      <c r="O8462">
        <f t="shared" si="16661"/>
        <v>0</v>
      </c>
      <c r="Q8462">
        <f t="shared" ref="Q8462" si="16768">IF(L8464="No Ct",0,L8464)</f>
        <v>0</v>
      </c>
      <c r="R8462">
        <f t="shared" ref="R8462" si="16769">IF(L8465="No Ct",0,L8465)</f>
        <v>0</v>
      </c>
      <c r="S8462" t="str">
        <f t="shared" ref="S8462" si="16770">IF(AND(M8462&gt;0,N8462=0),"Valid","Invalid")</f>
        <v>Valid</v>
      </c>
      <c r="T8462" t="str">
        <f t="shared" ref="T8462" si="16771">IF(OR(Q8462&gt;1,R8462&gt;1),"Present","Absent")</f>
        <v>Absent</v>
      </c>
      <c r="U8462" t="str">
        <f t="shared" ref="U8462" si="16772">IF(OR(AND(Q8462&gt;1,Q8462&lt;41),AND(R8462&gt;1,R8462&lt;41)),"Ct&lt;41","Ct&gt;41")</f>
        <v>Ct&gt;41</v>
      </c>
      <c r="V8462" t="str">
        <f>VLOOKUP(J8462,Datasæt_Analysesystemer!$C$2:$D$68,2,FALSE)</f>
        <v>Amerikansk hummer</v>
      </c>
      <c r="W8462" t="str">
        <f t="shared" ref="W8462" si="16773">MID(F8462,10,9)</f>
        <v>DL2020015</v>
      </c>
      <c r="X8462" t="str">
        <f t="shared" ref="X8462" si="16774">W8462&amp;"_"&amp;V8462&amp;"_"&amp;S8462&amp;"_"&amp;T8462&amp;"_"&amp;U8462</f>
        <v>DL2020015_Amerikansk hummer_Valid_Absent_Ct&gt;41</v>
      </c>
    </row>
    <row r="8463" spans="1:24" x14ac:dyDescent="0.25">
      <c r="A8463" t="s">
        <v>257</v>
      </c>
      <c r="B8463" t="s">
        <v>258</v>
      </c>
      <c r="C8463" t="s">
        <v>16</v>
      </c>
      <c r="D8463" s="7">
        <v>0.1</v>
      </c>
      <c r="E8463" s="6" t="s">
        <v>17</v>
      </c>
      <c r="F8463" t="s">
        <v>1581</v>
      </c>
      <c r="G8463" t="str">
        <f t="shared" si="16718"/>
        <v>DL2020015</v>
      </c>
      <c r="H8463" t="str">
        <f t="shared" si="16654"/>
        <v>10</v>
      </c>
      <c r="I8463" t="str">
        <f t="shared" si="16655"/>
        <v>AmerikanskHummer_10_20210511_DL2020015_TaarnbyGym</v>
      </c>
      <c r="J8463" t="str">
        <f t="shared" si="16656"/>
        <v>AmerikanskHummer</v>
      </c>
      <c r="K8463" t="str">
        <f t="shared" si="16657"/>
        <v>NegK</v>
      </c>
      <c r="L8463" t="str">
        <f t="shared" si="16658"/>
        <v>No Ct</v>
      </c>
      <c r="M8463" t="str">
        <f t="shared" si="16659"/>
        <v/>
      </c>
      <c r="N8463" t="str">
        <f t="shared" si="16660"/>
        <v/>
      </c>
      <c r="O8463" t="str">
        <f t="shared" si="16661"/>
        <v/>
      </c>
    </row>
    <row r="8464" spans="1:24" x14ac:dyDescent="0.25">
      <c r="A8464" t="s">
        <v>259</v>
      </c>
      <c r="B8464" t="s">
        <v>260</v>
      </c>
      <c r="C8464" t="s">
        <v>20</v>
      </c>
      <c r="D8464" s="7">
        <v>0.1</v>
      </c>
      <c r="E8464" s="7" t="s">
        <v>17</v>
      </c>
      <c r="F8464" t="s">
        <v>1581</v>
      </c>
      <c r="G8464" t="str">
        <f t="shared" si="16718"/>
        <v>DL2020015</v>
      </c>
      <c r="H8464" t="str">
        <f t="shared" si="16654"/>
        <v>10</v>
      </c>
      <c r="I8464" t="str">
        <f t="shared" si="16655"/>
        <v>AmerikanskHummer_10_20210511_DL2020015_TaarnbyGym</v>
      </c>
      <c r="J8464" t="str">
        <f t="shared" si="16656"/>
        <v>AmerikanskHummer</v>
      </c>
      <c r="K8464" t="str">
        <f t="shared" si="16657"/>
        <v>eDNA</v>
      </c>
      <c r="L8464" t="str">
        <f t="shared" si="16658"/>
        <v>No Ct</v>
      </c>
      <c r="M8464" t="str">
        <f t="shared" si="16659"/>
        <v/>
      </c>
      <c r="N8464" t="str">
        <f t="shared" si="16660"/>
        <v/>
      </c>
      <c r="O8464" t="str">
        <f t="shared" si="16661"/>
        <v/>
      </c>
    </row>
    <row r="8465" spans="1:24" x14ac:dyDescent="0.25">
      <c r="A8465" t="s">
        <v>261</v>
      </c>
      <c r="B8465" t="s">
        <v>260</v>
      </c>
      <c r="C8465" t="s">
        <v>20</v>
      </c>
      <c r="D8465" s="7">
        <v>0.1</v>
      </c>
      <c r="E8465" s="6" t="s">
        <v>17</v>
      </c>
      <c r="F8465" t="s">
        <v>1581</v>
      </c>
      <c r="G8465" t="str">
        <f t="shared" si="16718"/>
        <v>DL2020015</v>
      </c>
      <c r="H8465" t="str">
        <f t="shared" si="16654"/>
        <v>10</v>
      </c>
      <c r="I8465" t="str">
        <f t="shared" si="16655"/>
        <v>AmerikanskHummer_10_20210511_DL2020015_TaarnbyGym</v>
      </c>
      <c r="J8465" t="str">
        <f t="shared" si="16656"/>
        <v>AmerikanskHummer</v>
      </c>
      <c r="K8465" t="str">
        <f t="shared" si="16657"/>
        <v>eDNA</v>
      </c>
      <c r="L8465" t="str">
        <f t="shared" si="16658"/>
        <v>No Ct</v>
      </c>
      <c r="M8465" t="str">
        <f t="shared" si="16659"/>
        <v/>
      </c>
      <c r="N8465" t="str">
        <f t="shared" si="16660"/>
        <v/>
      </c>
      <c r="O8465" t="str">
        <f t="shared" si="16661"/>
        <v/>
      </c>
    </row>
    <row r="8466" spans="1:24" x14ac:dyDescent="0.25">
      <c r="A8466" t="s">
        <v>262</v>
      </c>
      <c r="B8466" t="s">
        <v>1474</v>
      </c>
      <c r="C8466" t="s">
        <v>13</v>
      </c>
      <c r="D8466" s="7">
        <v>0.1</v>
      </c>
      <c r="E8466" s="7">
        <v>34.67</v>
      </c>
      <c r="F8466" t="s">
        <v>1581</v>
      </c>
      <c r="G8466" t="str">
        <f t="shared" si="16718"/>
        <v>DL2020015</v>
      </c>
      <c r="H8466" t="str">
        <f t="shared" ref="H8466:H8529" si="16775">LEFT(B8466,2)</f>
        <v>11</v>
      </c>
      <c r="I8466" t="str">
        <f t="shared" ref="I8466:I8529" si="16776">J8466&amp;"_"&amp;H8466&amp;"_"&amp;F8466</f>
        <v>Kamjatkakrabbe_11_20210511_DL2020015_TaarnbyGym</v>
      </c>
      <c r="J8466" t="str">
        <f t="shared" ref="J8466:J8529" si="16777">MID(RIGHT(B8466,LEN(B8466)-3),1,FIND("_",RIGHT(B8466,LEN(B8466)-3))-1)</f>
        <v>Kamjatkakrabbe</v>
      </c>
      <c r="K8466" t="str">
        <f t="shared" ref="K8466:K8529" si="16778">TRIM(SUBSTITUTE(RIGHT(B8466,FIND(J8466,B8466)+1),"_",""))</f>
        <v>PosK</v>
      </c>
      <c r="L8466">
        <f t="shared" ref="L8466:L8529" si="16779">IFERROR(VALUE(SUBSTITUTE(E8466,".",",")),E8466)</f>
        <v>34.67</v>
      </c>
      <c r="M8466">
        <f t="shared" ref="M8466:M8529" si="16780">IF(K8466="PosK",SUMIFS(L:L,K:K,"PosK",I:I,I8466),"")</f>
        <v>34.67</v>
      </c>
      <c r="N8466">
        <f t="shared" ref="N8466:N8529" si="16781">IF(K8466="PosK",SUMIFS(L:L,K:K,"NegK",I:I,I8466),"")</f>
        <v>0</v>
      </c>
      <c r="O8466">
        <f t="shared" ref="O8466:O8529" si="16782">IF(K8466="PosK",SUMIFS(L:L,K:K,"eDNA",I:I,I8466),"")</f>
        <v>0</v>
      </c>
      <c r="Q8466">
        <f t="shared" ref="Q8466" si="16783">IF(L8468="No Ct",0,L8468)</f>
        <v>0</v>
      </c>
      <c r="R8466">
        <f t="shared" ref="R8466" si="16784">IF(L8469="No Ct",0,L8469)</f>
        <v>0</v>
      </c>
      <c r="S8466" t="str">
        <f t="shared" ref="S8466" si="16785">IF(AND(M8466&gt;0,N8466=0),"Valid","Invalid")</f>
        <v>Valid</v>
      </c>
      <c r="T8466" t="str">
        <f t="shared" ref="T8466" si="16786">IF(OR(Q8466&gt;1,R8466&gt;1),"Present","Absent")</f>
        <v>Absent</v>
      </c>
      <c r="U8466" t="str">
        <f t="shared" ref="U8466" si="16787">IF(OR(AND(Q8466&gt;1,Q8466&lt;41),AND(R8466&gt;1,R8466&lt;41)),"Ct&lt;41","Ct&gt;41")</f>
        <v>Ct&gt;41</v>
      </c>
      <c r="V8466" t="str">
        <f>VLOOKUP(J8466,Datasæt_Analysesystemer!$C$2:$D$68,2,FALSE)</f>
        <v>Kamtjatkakrabbe</v>
      </c>
      <c r="W8466" t="str">
        <f t="shared" ref="W8466" si="16788">MID(F8466,10,9)</f>
        <v>DL2020015</v>
      </c>
      <c r="X8466" t="str">
        <f t="shared" ref="X8466" si="16789">W8466&amp;"_"&amp;V8466&amp;"_"&amp;S8466&amp;"_"&amp;T8466&amp;"_"&amp;U8466</f>
        <v>DL2020015_Kamtjatkakrabbe_Valid_Absent_Ct&gt;41</v>
      </c>
    </row>
    <row r="8467" spans="1:24" x14ac:dyDescent="0.25">
      <c r="A8467" t="s">
        <v>264</v>
      </c>
      <c r="B8467" t="s">
        <v>1475</v>
      </c>
      <c r="C8467" t="s">
        <v>16</v>
      </c>
      <c r="D8467" s="7">
        <v>0.1</v>
      </c>
      <c r="E8467" s="6" t="s">
        <v>17</v>
      </c>
      <c r="F8467" t="s">
        <v>1581</v>
      </c>
      <c r="G8467" t="str">
        <f t="shared" si="16718"/>
        <v>DL2020015</v>
      </c>
      <c r="H8467" t="str">
        <f t="shared" si="16775"/>
        <v>11</v>
      </c>
      <c r="I8467" t="str">
        <f t="shared" si="16776"/>
        <v>Kamjatkakrabbe_11_20210511_DL2020015_TaarnbyGym</v>
      </c>
      <c r="J8467" t="str">
        <f t="shared" si="16777"/>
        <v>Kamjatkakrabbe</v>
      </c>
      <c r="K8467" t="str">
        <f t="shared" si="16778"/>
        <v>NegK</v>
      </c>
      <c r="L8467" t="str">
        <f t="shared" si="16779"/>
        <v>No Ct</v>
      </c>
      <c r="M8467" t="str">
        <f t="shared" si="16780"/>
        <v/>
      </c>
      <c r="N8467" t="str">
        <f t="shared" si="16781"/>
        <v/>
      </c>
      <c r="O8467" t="str">
        <f t="shared" si="16782"/>
        <v/>
      </c>
    </row>
    <row r="8468" spans="1:24" x14ac:dyDescent="0.25">
      <c r="A8468" t="s">
        <v>266</v>
      </c>
      <c r="B8468" t="s">
        <v>1476</v>
      </c>
      <c r="C8468" t="s">
        <v>20</v>
      </c>
      <c r="D8468" s="7">
        <v>0.1</v>
      </c>
      <c r="E8468" s="7" t="s">
        <v>17</v>
      </c>
      <c r="F8468" t="s">
        <v>1581</v>
      </c>
      <c r="G8468" t="str">
        <f t="shared" si="16718"/>
        <v>DL2020015</v>
      </c>
      <c r="H8468" t="str">
        <f t="shared" si="16775"/>
        <v>11</v>
      </c>
      <c r="I8468" t="str">
        <f t="shared" si="16776"/>
        <v>Kamjatkakrabbe_11_20210511_DL2020015_TaarnbyGym</v>
      </c>
      <c r="J8468" t="str">
        <f t="shared" si="16777"/>
        <v>Kamjatkakrabbe</v>
      </c>
      <c r="K8468" t="str">
        <f t="shared" si="16778"/>
        <v>eDNA</v>
      </c>
      <c r="L8468" t="str">
        <f t="shared" si="16779"/>
        <v>No Ct</v>
      </c>
      <c r="M8468" t="str">
        <f t="shared" si="16780"/>
        <v/>
      </c>
      <c r="N8468" t="str">
        <f t="shared" si="16781"/>
        <v/>
      </c>
      <c r="O8468" t="str">
        <f t="shared" si="16782"/>
        <v/>
      </c>
    </row>
    <row r="8469" spans="1:24" x14ac:dyDescent="0.25">
      <c r="A8469" t="s">
        <v>268</v>
      </c>
      <c r="B8469" t="s">
        <v>1476</v>
      </c>
      <c r="C8469" t="s">
        <v>20</v>
      </c>
      <c r="D8469" s="7">
        <v>0.1</v>
      </c>
      <c r="E8469" s="6" t="s">
        <v>17</v>
      </c>
      <c r="F8469" t="s">
        <v>1581</v>
      </c>
      <c r="G8469" t="str">
        <f t="shared" si="16718"/>
        <v>DL2020015</v>
      </c>
      <c r="H8469" t="str">
        <f t="shared" si="16775"/>
        <v>11</v>
      </c>
      <c r="I8469" t="str">
        <f t="shared" si="16776"/>
        <v>Kamjatkakrabbe_11_20210511_DL2020015_TaarnbyGym</v>
      </c>
      <c r="J8469" t="str">
        <f t="shared" si="16777"/>
        <v>Kamjatkakrabbe</v>
      </c>
      <c r="K8469" t="str">
        <f t="shared" si="16778"/>
        <v>eDNA</v>
      </c>
      <c r="L8469" t="str">
        <f t="shared" si="16779"/>
        <v>No Ct</v>
      </c>
      <c r="M8469" t="str">
        <f t="shared" si="16780"/>
        <v/>
      </c>
      <c r="N8469" t="str">
        <f t="shared" si="16781"/>
        <v/>
      </c>
      <c r="O8469" t="str">
        <f t="shared" si="16782"/>
        <v/>
      </c>
    </row>
    <row r="8470" spans="1:24" x14ac:dyDescent="0.25">
      <c r="A8470" t="s">
        <v>269</v>
      </c>
      <c r="B8470" t="s">
        <v>1477</v>
      </c>
      <c r="C8470" t="s">
        <v>13</v>
      </c>
      <c r="D8470" s="7">
        <v>0.1</v>
      </c>
      <c r="E8470" s="7">
        <v>33.51</v>
      </c>
      <c r="F8470" t="s">
        <v>1581</v>
      </c>
      <c r="G8470" t="str">
        <f t="shared" si="16718"/>
        <v>DL2020015</v>
      </c>
      <c r="H8470" t="str">
        <f t="shared" si="16775"/>
        <v>12</v>
      </c>
      <c r="I8470" t="str">
        <f t="shared" si="16776"/>
        <v>Kamjatkakrabbe_12_20210511_DL2020015_TaarnbyGym</v>
      </c>
      <c r="J8470" t="str">
        <f t="shared" si="16777"/>
        <v>Kamjatkakrabbe</v>
      </c>
      <c r="K8470" t="str">
        <f t="shared" si="16778"/>
        <v>PosK</v>
      </c>
      <c r="L8470">
        <f t="shared" si="16779"/>
        <v>33.51</v>
      </c>
      <c r="M8470">
        <f t="shared" si="16780"/>
        <v>33.51</v>
      </c>
      <c r="N8470">
        <f t="shared" si="16781"/>
        <v>0</v>
      </c>
      <c r="O8470">
        <f t="shared" si="16782"/>
        <v>0</v>
      </c>
      <c r="Q8470">
        <f t="shared" ref="Q8470" si="16790">IF(L8472="No Ct",0,L8472)</f>
        <v>0</v>
      </c>
      <c r="R8470">
        <f t="shared" ref="R8470" si="16791">IF(L8473="No Ct",0,L8473)</f>
        <v>0</v>
      </c>
      <c r="S8470" t="str">
        <f t="shared" ref="S8470" si="16792">IF(AND(M8470&gt;0,N8470=0),"Valid","Invalid")</f>
        <v>Valid</v>
      </c>
      <c r="T8470" t="str">
        <f t="shared" ref="T8470" si="16793">IF(OR(Q8470&gt;1,R8470&gt;1),"Present","Absent")</f>
        <v>Absent</v>
      </c>
      <c r="U8470" t="str">
        <f t="shared" ref="U8470" si="16794">IF(OR(AND(Q8470&gt;1,Q8470&lt;41),AND(R8470&gt;1,R8470&lt;41)),"Ct&lt;41","Ct&gt;41")</f>
        <v>Ct&gt;41</v>
      </c>
      <c r="V8470" t="str">
        <f>VLOOKUP(J8470,Datasæt_Analysesystemer!$C$2:$D$68,2,FALSE)</f>
        <v>Kamtjatkakrabbe</v>
      </c>
      <c r="W8470" t="str">
        <f t="shared" ref="W8470" si="16795">MID(F8470,10,9)</f>
        <v>DL2020015</v>
      </c>
      <c r="X8470" t="str">
        <f t="shared" ref="X8470" si="16796">W8470&amp;"_"&amp;V8470&amp;"_"&amp;S8470&amp;"_"&amp;T8470&amp;"_"&amp;U8470</f>
        <v>DL2020015_Kamtjatkakrabbe_Valid_Absent_Ct&gt;41</v>
      </c>
    </row>
    <row r="8471" spans="1:24" x14ac:dyDescent="0.25">
      <c r="A8471" t="s">
        <v>271</v>
      </c>
      <c r="B8471" t="s">
        <v>1478</v>
      </c>
      <c r="C8471" t="s">
        <v>16</v>
      </c>
      <c r="D8471" s="7">
        <v>0.1</v>
      </c>
      <c r="E8471" s="6" t="s">
        <v>17</v>
      </c>
      <c r="F8471" t="s">
        <v>1581</v>
      </c>
      <c r="G8471" t="str">
        <f t="shared" si="16718"/>
        <v>DL2020015</v>
      </c>
      <c r="H8471" t="str">
        <f t="shared" si="16775"/>
        <v>12</v>
      </c>
      <c r="I8471" t="str">
        <f t="shared" si="16776"/>
        <v>Kamjatkakrabbe_12_20210511_DL2020015_TaarnbyGym</v>
      </c>
      <c r="J8471" t="str">
        <f t="shared" si="16777"/>
        <v>Kamjatkakrabbe</v>
      </c>
      <c r="K8471" t="str">
        <f t="shared" si="16778"/>
        <v>NegK</v>
      </c>
      <c r="L8471" t="str">
        <f t="shared" si="16779"/>
        <v>No Ct</v>
      </c>
      <c r="M8471" t="str">
        <f t="shared" si="16780"/>
        <v/>
      </c>
      <c r="N8471" t="str">
        <f t="shared" si="16781"/>
        <v/>
      </c>
      <c r="O8471" t="str">
        <f t="shared" si="16782"/>
        <v/>
      </c>
    </row>
    <row r="8472" spans="1:24" x14ac:dyDescent="0.25">
      <c r="A8472" t="s">
        <v>273</v>
      </c>
      <c r="B8472" t="s">
        <v>1479</v>
      </c>
      <c r="C8472" t="s">
        <v>20</v>
      </c>
      <c r="D8472" s="7">
        <v>0.1</v>
      </c>
      <c r="E8472" s="6" t="s">
        <v>17</v>
      </c>
      <c r="F8472" t="s">
        <v>1581</v>
      </c>
      <c r="G8472" t="str">
        <f t="shared" si="16718"/>
        <v>DL2020015</v>
      </c>
      <c r="H8472" t="str">
        <f t="shared" si="16775"/>
        <v>12</v>
      </c>
      <c r="I8472" t="str">
        <f t="shared" si="16776"/>
        <v>Kamjatkakrabbe_12_20210511_DL2020015_TaarnbyGym</v>
      </c>
      <c r="J8472" t="str">
        <f t="shared" si="16777"/>
        <v>Kamjatkakrabbe</v>
      </c>
      <c r="K8472" t="str">
        <f t="shared" si="16778"/>
        <v>eDNA</v>
      </c>
      <c r="L8472" t="str">
        <f t="shared" si="16779"/>
        <v>No Ct</v>
      </c>
      <c r="M8472" t="str">
        <f t="shared" si="16780"/>
        <v/>
      </c>
      <c r="N8472" t="str">
        <f t="shared" si="16781"/>
        <v/>
      </c>
      <c r="O8472" t="str">
        <f t="shared" si="16782"/>
        <v/>
      </c>
    </row>
    <row r="8473" spans="1:24" x14ac:dyDescent="0.25">
      <c r="A8473" t="s">
        <v>275</v>
      </c>
      <c r="B8473" t="s">
        <v>1479</v>
      </c>
      <c r="C8473" t="s">
        <v>20</v>
      </c>
      <c r="D8473" s="7">
        <v>0.1</v>
      </c>
      <c r="E8473" s="6" t="s">
        <v>17</v>
      </c>
      <c r="F8473" t="s">
        <v>1581</v>
      </c>
      <c r="G8473" t="str">
        <f t="shared" si="16718"/>
        <v>DL2020015</v>
      </c>
      <c r="H8473" t="str">
        <f t="shared" si="16775"/>
        <v>12</v>
      </c>
      <c r="I8473" t="str">
        <f t="shared" si="16776"/>
        <v>Kamjatkakrabbe_12_20210511_DL2020015_TaarnbyGym</v>
      </c>
      <c r="J8473" t="str">
        <f t="shared" si="16777"/>
        <v>Kamjatkakrabbe</v>
      </c>
      <c r="K8473" t="str">
        <f t="shared" si="16778"/>
        <v>eDNA</v>
      </c>
      <c r="L8473" t="str">
        <f t="shared" si="16779"/>
        <v>No Ct</v>
      </c>
      <c r="M8473" t="str">
        <f t="shared" si="16780"/>
        <v/>
      </c>
      <c r="N8473" t="str">
        <f t="shared" si="16781"/>
        <v/>
      </c>
      <c r="O8473" t="str">
        <f t="shared" si="16782"/>
        <v/>
      </c>
    </row>
    <row r="8474" spans="1:24" x14ac:dyDescent="0.25">
      <c r="A8474" t="s">
        <v>276</v>
      </c>
      <c r="B8474" t="s">
        <v>1480</v>
      </c>
      <c r="C8474" t="s">
        <v>13</v>
      </c>
      <c r="D8474" s="7">
        <v>0.1</v>
      </c>
      <c r="E8474" s="7">
        <v>35</v>
      </c>
      <c r="F8474" t="s">
        <v>1581</v>
      </c>
      <c r="G8474" t="str">
        <f t="shared" si="16718"/>
        <v>DL2020015</v>
      </c>
      <c r="H8474" t="str">
        <f t="shared" si="16775"/>
        <v>13</v>
      </c>
      <c r="I8474" t="str">
        <f t="shared" si="16776"/>
        <v>KinesiskUldhaandskrabbe_13_20210511_DL2020015_TaarnbyGym</v>
      </c>
      <c r="J8474" t="str">
        <f t="shared" si="16777"/>
        <v>KinesiskUldhaandskrabbe</v>
      </c>
      <c r="K8474" t="str">
        <f t="shared" si="16778"/>
        <v>PosK</v>
      </c>
      <c r="L8474">
        <f t="shared" si="16779"/>
        <v>35</v>
      </c>
      <c r="M8474">
        <f t="shared" si="16780"/>
        <v>35</v>
      </c>
      <c r="N8474">
        <f t="shared" si="16781"/>
        <v>0</v>
      </c>
      <c r="O8474">
        <f t="shared" si="16782"/>
        <v>0</v>
      </c>
      <c r="Q8474">
        <f t="shared" ref="Q8474" si="16797">IF(L8476="No Ct",0,L8476)</f>
        <v>0</v>
      </c>
      <c r="R8474">
        <f t="shared" ref="R8474" si="16798">IF(L8477="No Ct",0,L8477)</f>
        <v>0</v>
      </c>
      <c r="S8474" t="str">
        <f t="shared" ref="S8474" si="16799">IF(AND(M8474&gt;0,N8474=0),"Valid","Invalid")</f>
        <v>Valid</v>
      </c>
      <c r="T8474" t="str">
        <f t="shared" ref="T8474" si="16800">IF(OR(Q8474&gt;1,R8474&gt;1),"Present","Absent")</f>
        <v>Absent</v>
      </c>
      <c r="U8474" t="str">
        <f t="shared" ref="U8474" si="16801">IF(OR(AND(Q8474&gt;1,Q8474&lt;41),AND(R8474&gt;1,R8474&lt;41)),"Ct&lt;41","Ct&gt;41")</f>
        <v>Ct&gt;41</v>
      </c>
      <c r="V8474" t="str">
        <f>VLOOKUP(J8474,Datasæt_Analysesystemer!$C$2:$D$68,2,FALSE)</f>
        <v>Kinesisk uldhåndskrabbe</v>
      </c>
      <c r="W8474" t="str">
        <f t="shared" ref="W8474" si="16802">MID(F8474,10,9)</f>
        <v>DL2020015</v>
      </c>
      <c r="X8474" t="str">
        <f t="shared" ref="X8474" si="16803">W8474&amp;"_"&amp;V8474&amp;"_"&amp;S8474&amp;"_"&amp;T8474&amp;"_"&amp;U8474</f>
        <v>DL2020015_Kinesisk uldhåndskrabbe_Valid_Absent_Ct&gt;41</v>
      </c>
    </row>
    <row r="8475" spans="1:24" x14ac:dyDescent="0.25">
      <c r="A8475" t="s">
        <v>278</v>
      </c>
      <c r="B8475" t="s">
        <v>1481</v>
      </c>
      <c r="C8475" t="s">
        <v>16</v>
      </c>
      <c r="D8475" s="7">
        <v>0.1</v>
      </c>
      <c r="E8475" s="6" t="s">
        <v>17</v>
      </c>
      <c r="F8475" t="s">
        <v>1581</v>
      </c>
      <c r="G8475" t="str">
        <f t="shared" si="16718"/>
        <v>DL2020015</v>
      </c>
      <c r="H8475" t="str">
        <f t="shared" si="16775"/>
        <v>13</v>
      </c>
      <c r="I8475" t="str">
        <f t="shared" si="16776"/>
        <v>KinesiskUldhaandskrabbe_13_20210511_DL2020015_TaarnbyGym</v>
      </c>
      <c r="J8475" t="str">
        <f t="shared" si="16777"/>
        <v>KinesiskUldhaandskrabbe</v>
      </c>
      <c r="K8475" t="str">
        <f t="shared" si="16778"/>
        <v>NegK</v>
      </c>
      <c r="L8475" t="str">
        <f t="shared" si="16779"/>
        <v>No Ct</v>
      </c>
      <c r="M8475" t="str">
        <f t="shared" si="16780"/>
        <v/>
      </c>
      <c r="N8475" t="str">
        <f t="shared" si="16781"/>
        <v/>
      </c>
      <c r="O8475" t="str">
        <f t="shared" si="16782"/>
        <v/>
      </c>
    </row>
    <row r="8476" spans="1:24" x14ac:dyDescent="0.25">
      <c r="A8476" t="s">
        <v>280</v>
      </c>
      <c r="B8476" t="s">
        <v>1482</v>
      </c>
      <c r="C8476" t="s">
        <v>20</v>
      </c>
      <c r="D8476" s="7">
        <v>0.1</v>
      </c>
      <c r="E8476" s="7" t="s">
        <v>17</v>
      </c>
      <c r="F8476" t="s">
        <v>1581</v>
      </c>
      <c r="G8476" t="str">
        <f t="shared" si="16718"/>
        <v>DL2020015</v>
      </c>
      <c r="H8476" t="str">
        <f t="shared" si="16775"/>
        <v>13</v>
      </c>
      <c r="I8476" t="str">
        <f t="shared" si="16776"/>
        <v>KinesiskUldhaandskrabbe_13_20210511_DL2020015_TaarnbyGym</v>
      </c>
      <c r="J8476" t="str">
        <f t="shared" si="16777"/>
        <v>KinesiskUldhaandskrabbe</v>
      </c>
      <c r="K8476" t="str">
        <f t="shared" si="16778"/>
        <v>eDNA</v>
      </c>
      <c r="L8476" t="str">
        <f t="shared" si="16779"/>
        <v>No Ct</v>
      </c>
      <c r="M8476" t="str">
        <f t="shared" si="16780"/>
        <v/>
      </c>
      <c r="N8476" t="str">
        <f t="shared" si="16781"/>
        <v/>
      </c>
      <c r="O8476" t="str">
        <f t="shared" si="16782"/>
        <v/>
      </c>
    </row>
    <row r="8477" spans="1:24" x14ac:dyDescent="0.25">
      <c r="A8477" t="s">
        <v>282</v>
      </c>
      <c r="B8477" t="s">
        <v>1482</v>
      </c>
      <c r="C8477" t="s">
        <v>20</v>
      </c>
      <c r="D8477" s="7">
        <v>0.1</v>
      </c>
      <c r="E8477" s="7" t="s">
        <v>17</v>
      </c>
      <c r="F8477" t="s">
        <v>1581</v>
      </c>
      <c r="G8477" t="str">
        <f t="shared" si="16718"/>
        <v>DL2020015</v>
      </c>
      <c r="H8477" t="str">
        <f t="shared" si="16775"/>
        <v>13</v>
      </c>
      <c r="I8477" t="str">
        <f t="shared" si="16776"/>
        <v>KinesiskUldhaandskrabbe_13_20210511_DL2020015_TaarnbyGym</v>
      </c>
      <c r="J8477" t="str">
        <f t="shared" si="16777"/>
        <v>KinesiskUldhaandskrabbe</v>
      </c>
      <c r="K8477" t="str">
        <f t="shared" si="16778"/>
        <v>eDNA</v>
      </c>
      <c r="L8477" t="str">
        <f t="shared" si="16779"/>
        <v>No Ct</v>
      </c>
      <c r="M8477" t="str">
        <f t="shared" si="16780"/>
        <v/>
      </c>
      <c r="N8477" t="str">
        <f t="shared" si="16781"/>
        <v/>
      </c>
      <c r="O8477" t="str">
        <f t="shared" si="16782"/>
        <v/>
      </c>
    </row>
    <row r="8478" spans="1:24" x14ac:dyDescent="0.25">
      <c r="A8478" t="s">
        <v>283</v>
      </c>
      <c r="B8478" t="s">
        <v>1483</v>
      </c>
      <c r="C8478" t="s">
        <v>13</v>
      </c>
      <c r="D8478" s="7">
        <v>0.1</v>
      </c>
      <c r="E8478" s="7">
        <v>34.61</v>
      </c>
      <c r="F8478" t="s">
        <v>1581</v>
      </c>
      <c r="G8478" t="str">
        <f t="shared" si="16718"/>
        <v>DL2020015</v>
      </c>
      <c r="H8478" t="str">
        <f t="shared" si="16775"/>
        <v>14</v>
      </c>
      <c r="I8478" t="str">
        <f t="shared" si="16776"/>
        <v>KinesiskUldhaandskrabbe_14_20210511_DL2020015_TaarnbyGym</v>
      </c>
      <c r="J8478" t="str">
        <f t="shared" si="16777"/>
        <v>KinesiskUldhaandskrabbe</v>
      </c>
      <c r="K8478" t="str">
        <f t="shared" si="16778"/>
        <v>PosK</v>
      </c>
      <c r="L8478">
        <f t="shared" si="16779"/>
        <v>34.61</v>
      </c>
      <c r="M8478">
        <f t="shared" si="16780"/>
        <v>34.61</v>
      </c>
      <c r="N8478">
        <f t="shared" si="16781"/>
        <v>0</v>
      </c>
      <c r="O8478">
        <f t="shared" si="16782"/>
        <v>0</v>
      </c>
      <c r="Q8478">
        <f t="shared" ref="Q8478" si="16804">IF(L8480="No Ct",0,L8480)</f>
        <v>0</v>
      </c>
      <c r="R8478">
        <f t="shared" ref="R8478" si="16805">IF(L8481="No Ct",0,L8481)</f>
        <v>0</v>
      </c>
      <c r="S8478" t="str">
        <f t="shared" ref="S8478" si="16806">IF(AND(M8478&gt;0,N8478=0),"Valid","Invalid")</f>
        <v>Valid</v>
      </c>
      <c r="T8478" t="str">
        <f t="shared" ref="T8478" si="16807">IF(OR(Q8478&gt;1,R8478&gt;1),"Present","Absent")</f>
        <v>Absent</v>
      </c>
      <c r="U8478" t="str">
        <f t="shared" ref="U8478" si="16808">IF(OR(AND(Q8478&gt;1,Q8478&lt;41),AND(R8478&gt;1,R8478&lt;41)),"Ct&lt;41","Ct&gt;41")</f>
        <v>Ct&gt;41</v>
      </c>
      <c r="V8478" t="str">
        <f>VLOOKUP(J8478,Datasæt_Analysesystemer!$C$2:$D$68,2,FALSE)</f>
        <v>Kinesisk uldhåndskrabbe</v>
      </c>
      <c r="W8478" t="str">
        <f t="shared" ref="W8478" si="16809">MID(F8478,10,9)</f>
        <v>DL2020015</v>
      </c>
      <c r="X8478" t="str">
        <f t="shared" ref="X8478" si="16810">W8478&amp;"_"&amp;V8478&amp;"_"&amp;S8478&amp;"_"&amp;T8478&amp;"_"&amp;U8478</f>
        <v>DL2020015_Kinesisk uldhåndskrabbe_Valid_Absent_Ct&gt;41</v>
      </c>
    </row>
    <row r="8479" spans="1:24" x14ac:dyDescent="0.25">
      <c r="A8479" t="s">
        <v>285</v>
      </c>
      <c r="B8479" t="s">
        <v>1484</v>
      </c>
      <c r="C8479" t="s">
        <v>16</v>
      </c>
      <c r="D8479" s="7">
        <v>0.1</v>
      </c>
      <c r="E8479" s="6" t="s">
        <v>17</v>
      </c>
      <c r="F8479" t="s">
        <v>1581</v>
      </c>
      <c r="G8479" t="str">
        <f t="shared" si="16718"/>
        <v>DL2020015</v>
      </c>
      <c r="H8479" t="str">
        <f t="shared" si="16775"/>
        <v>14</v>
      </c>
      <c r="I8479" t="str">
        <f t="shared" si="16776"/>
        <v>KinesiskUldhaandskrabbe_14_20210511_DL2020015_TaarnbyGym</v>
      </c>
      <c r="J8479" t="str">
        <f t="shared" si="16777"/>
        <v>KinesiskUldhaandskrabbe</v>
      </c>
      <c r="K8479" t="str">
        <f t="shared" si="16778"/>
        <v>NegK</v>
      </c>
      <c r="L8479" t="str">
        <f t="shared" si="16779"/>
        <v>No Ct</v>
      </c>
      <c r="M8479" t="str">
        <f t="shared" si="16780"/>
        <v/>
      </c>
      <c r="N8479" t="str">
        <f t="shared" si="16781"/>
        <v/>
      </c>
      <c r="O8479" t="str">
        <f t="shared" si="16782"/>
        <v/>
      </c>
    </row>
    <row r="8480" spans="1:24" x14ac:dyDescent="0.25">
      <c r="A8480" t="s">
        <v>287</v>
      </c>
      <c r="B8480" t="s">
        <v>1485</v>
      </c>
      <c r="C8480" t="s">
        <v>20</v>
      </c>
      <c r="D8480" s="7">
        <v>0.1</v>
      </c>
      <c r="E8480" s="7" t="s">
        <v>17</v>
      </c>
      <c r="F8480" t="s">
        <v>1581</v>
      </c>
      <c r="G8480" t="str">
        <f t="shared" si="16718"/>
        <v>DL2020015</v>
      </c>
      <c r="H8480" t="str">
        <f t="shared" si="16775"/>
        <v>14</v>
      </c>
      <c r="I8480" t="str">
        <f t="shared" si="16776"/>
        <v>KinesiskUldhaandskrabbe_14_20210511_DL2020015_TaarnbyGym</v>
      </c>
      <c r="J8480" t="str">
        <f t="shared" si="16777"/>
        <v>KinesiskUldhaandskrabbe</v>
      </c>
      <c r="K8480" t="str">
        <f t="shared" si="16778"/>
        <v>eDNA</v>
      </c>
      <c r="L8480" t="str">
        <f t="shared" si="16779"/>
        <v>No Ct</v>
      </c>
      <c r="M8480" t="str">
        <f t="shared" si="16780"/>
        <v/>
      </c>
      <c r="N8480" t="str">
        <f t="shared" si="16781"/>
        <v/>
      </c>
      <c r="O8480" t="str">
        <f t="shared" si="16782"/>
        <v/>
      </c>
    </row>
    <row r="8481" spans="1:24" x14ac:dyDescent="0.25">
      <c r="A8481" t="s">
        <v>289</v>
      </c>
      <c r="B8481" t="s">
        <v>1485</v>
      </c>
      <c r="C8481" t="s">
        <v>20</v>
      </c>
      <c r="D8481" s="7">
        <v>0.1</v>
      </c>
      <c r="E8481" s="6" t="s">
        <v>17</v>
      </c>
      <c r="F8481" t="s">
        <v>1581</v>
      </c>
      <c r="G8481" t="str">
        <f t="shared" si="16718"/>
        <v>DL2020015</v>
      </c>
      <c r="H8481" t="str">
        <f t="shared" si="16775"/>
        <v>14</v>
      </c>
      <c r="I8481" t="str">
        <f t="shared" si="16776"/>
        <v>KinesiskUldhaandskrabbe_14_20210511_DL2020015_TaarnbyGym</v>
      </c>
      <c r="J8481" t="str">
        <f t="shared" si="16777"/>
        <v>KinesiskUldhaandskrabbe</v>
      </c>
      <c r="K8481" t="str">
        <f t="shared" si="16778"/>
        <v>eDNA</v>
      </c>
      <c r="L8481" t="str">
        <f t="shared" si="16779"/>
        <v>No Ct</v>
      </c>
      <c r="M8481" t="str">
        <f t="shared" si="16780"/>
        <v/>
      </c>
      <c r="N8481" t="str">
        <f t="shared" si="16781"/>
        <v/>
      </c>
      <c r="O8481" t="str">
        <f t="shared" si="16782"/>
        <v/>
      </c>
    </row>
    <row r="8482" spans="1:24" x14ac:dyDescent="0.25">
      <c r="A8482" t="s">
        <v>290</v>
      </c>
      <c r="B8482" t="s">
        <v>1486</v>
      </c>
      <c r="C8482" t="s">
        <v>13</v>
      </c>
      <c r="D8482" s="7">
        <v>0.1</v>
      </c>
      <c r="E8482" s="7">
        <v>33.200000000000003</v>
      </c>
      <c r="F8482" t="s">
        <v>1581</v>
      </c>
      <c r="G8482" t="str">
        <f t="shared" si="16718"/>
        <v>DL2020015</v>
      </c>
      <c r="H8482" t="str">
        <f t="shared" si="16775"/>
        <v>15</v>
      </c>
      <c r="I8482" t="str">
        <f t="shared" si="16776"/>
        <v>NordamerikanskMudderkrabbe_15_20210511_DL2020015_TaarnbyGym</v>
      </c>
      <c r="J8482" t="str">
        <f t="shared" si="16777"/>
        <v>NordamerikanskMudderkrabbe</v>
      </c>
      <c r="K8482" t="str">
        <f t="shared" si="16778"/>
        <v>PosK</v>
      </c>
      <c r="L8482">
        <f t="shared" si="16779"/>
        <v>33.200000000000003</v>
      </c>
      <c r="M8482">
        <f t="shared" si="16780"/>
        <v>33.200000000000003</v>
      </c>
      <c r="N8482">
        <f t="shared" si="16781"/>
        <v>0</v>
      </c>
      <c r="O8482">
        <f t="shared" si="16782"/>
        <v>0</v>
      </c>
      <c r="Q8482">
        <f t="shared" ref="Q8482" si="16811">IF(L8484="No Ct",0,L8484)</f>
        <v>0</v>
      </c>
      <c r="R8482">
        <f t="shared" ref="R8482" si="16812">IF(L8485="No Ct",0,L8485)</f>
        <v>0</v>
      </c>
      <c r="S8482" t="str">
        <f t="shared" ref="S8482" si="16813">IF(AND(M8482&gt;0,N8482=0),"Valid","Invalid")</f>
        <v>Valid</v>
      </c>
      <c r="T8482" t="str">
        <f t="shared" ref="T8482" si="16814">IF(OR(Q8482&gt;1,R8482&gt;1),"Present","Absent")</f>
        <v>Absent</v>
      </c>
      <c r="U8482" t="str">
        <f t="shared" ref="U8482" si="16815">IF(OR(AND(Q8482&gt;1,Q8482&lt;41),AND(R8482&gt;1,R8482&lt;41)),"Ct&lt;41","Ct&gt;41")</f>
        <v>Ct&gt;41</v>
      </c>
      <c r="V8482" t="str">
        <f>VLOOKUP(J8482,Datasæt_Analysesystemer!$C$2:$D$68,2,FALSE)</f>
        <v>Nordam. Brakvandskrabbe / mudderkrabbe</v>
      </c>
      <c r="W8482" t="str">
        <f t="shared" ref="W8482" si="16816">MID(F8482,10,9)</f>
        <v>DL2020015</v>
      </c>
      <c r="X8482" t="str">
        <f t="shared" ref="X8482" si="16817">W8482&amp;"_"&amp;V8482&amp;"_"&amp;S8482&amp;"_"&amp;T8482&amp;"_"&amp;U8482</f>
        <v>DL2020015_Nordam. Brakvandskrabbe / mudderkrabbe_Valid_Absent_Ct&gt;41</v>
      </c>
    </row>
    <row r="8483" spans="1:24" x14ac:dyDescent="0.25">
      <c r="A8483" t="s">
        <v>292</v>
      </c>
      <c r="B8483" t="s">
        <v>1487</v>
      </c>
      <c r="C8483" t="s">
        <v>16</v>
      </c>
      <c r="D8483" s="7">
        <v>0.1</v>
      </c>
      <c r="E8483" s="6" t="s">
        <v>17</v>
      </c>
      <c r="F8483" t="s">
        <v>1581</v>
      </c>
      <c r="G8483" t="str">
        <f t="shared" si="16718"/>
        <v>DL2020015</v>
      </c>
      <c r="H8483" t="str">
        <f t="shared" si="16775"/>
        <v>15</v>
      </c>
      <c r="I8483" t="str">
        <f t="shared" si="16776"/>
        <v>NordamerikanskMudderkrabbe_15_20210511_DL2020015_TaarnbyGym</v>
      </c>
      <c r="J8483" t="str">
        <f t="shared" si="16777"/>
        <v>NordamerikanskMudderkrabbe</v>
      </c>
      <c r="K8483" t="str">
        <f t="shared" si="16778"/>
        <v>NegK</v>
      </c>
      <c r="L8483" t="str">
        <f t="shared" si="16779"/>
        <v>No Ct</v>
      </c>
      <c r="M8483" t="str">
        <f t="shared" si="16780"/>
        <v/>
      </c>
      <c r="N8483" t="str">
        <f t="shared" si="16781"/>
        <v/>
      </c>
      <c r="O8483" t="str">
        <f t="shared" si="16782"/>
        <v/>
      </c>
    </row>
    <row r="8484" spans="1:24" x14ac:dyDescent="0.25">
      <c r="A8484" t="s">
        <v>294</v>
      </c>
      <c r="B8484" t="s">
        <v>1488</v>
      </c>
      <c r="C8484" t="s">
        <v>20</v>
      </c>
      <c r="D8484" s="7">
        <v>0.1</v>
      </c>
      <c r="E8484" s="7" t="s">
        <v>17</v>
      </c>
      <c r="F8484" t="s">
        <v>1581</v>
      </c>
      <c r="G8484" t="str">
        <f t="shared" si="16718"/>
        <v>DL2020015</v>
      </c>
      <c r="H8484" t="str">
        <f t="shared" si="16775"/>
        <v>15</v>
      </c>
      <c r="I8484" t="str">
        <f t="shared" si="16776"/>
        <v>NordamerikanskMudderkrabbe_15_20210511_DL2020015_TaarnbyGym</v>
      </c>
      <c r="J8484" t="str">
        <f t="shared" si="16777"/>
        <v>NordamerikanskMudderkrabbe</v>
      </c>
      <c r="K8484" t="str">
        <f t="shared" si="16778"/>
        <v>eDNA</v>
      </c>
      <c r="L8484" t="str">
        <f t="shared" si="16779"/>
        <v>No Ct</v>
      </c>
      <c r="M8484" t="str">
        <f t="shared" si="16780"/>
        <v/>
      </c>
      <c r="N8484" t="str">
        <f t="shared" si="16781"/>
        <v/>
      </c>
      <c r="O8484" t="str">
        <f t="shared" si="16782"/>
        <v/>
      </c>
    </row>
    <row r="8485" spans="1:24" x14ac:dyDescent="0.25">
      <c r="A8485" t="s">
        <v>296</v>
      </c>
      <c r="B8485" t="s">
        <v>1488</v>
      </c>
      <c r="C8485" t="s">
        <v>20</v>
      </c>
      <c r="D8485" s="7">
        <v>0.1</v>
      </c>
      <c r="E8485" s="6" t="s">
        <v>17</v>
      </c>
      <c r="F8485" t="s">
        <v>1581</v>
      </c>
      <c r="G8485" t="str">
        <f t="shared" si="16718"/>
        <v>DL2020015</v>
      </c>
      <c r="H8485" t="str">
        <f t="shared" si="16775"/>
        <v>15</v>
      </c>
      <c r="I8485" t="str">
        <f t="shared" si="16776"/>
        <v>NordamerikanskMudderkrabbe_15_20210511_DL2020015_TaarnbyGym</v>
      </c>
      <c r="J8485" t="str">
        <f t="shared" si="16777"/>
        <v>NordamerikanskMudderkrabbe</v>
      </c>
      <c r="K8485" t="str">
        <f t="shared" si="16778"/>
        <v>eDNA</v>
      </c>
      <c r="L8485" t="str">
        <f t="shared" si="16779"/>
        <v>No Ct</v>
      </c>
      <c r="M8485" t="str">
        <f t="shared" si="16780"/>
        <v/>
      </c>
      <c r="N8485" t="str">
        <f t="shared" si="16781"/>
        <v/>
      </c>
      <c r="O8485" t="str">
        <f t="shared" si="16782"/>
        <v/>
      </c>
    </row>
    <row r="8486" spans="1:24" x14ac:dyDescent="0.25">
      <c r="A8486" t="s">
        <v>297</v>
      </c>
      <c r="B8486" t="s">
        <v>1489</v>
      </c>
      <c r="C8486" t="s">
        <v>13</v>
      </c>
      <c r="D8486" s="7">
        <v>0.1</v>
      </c>
      <c r="E8486" s="7" t="s">
        <v>17</v>
      </c>
      <c r="F8486" t="s">
        <v>1581</v>
      </c>
      <c r="G8486" t="str">
        <f t="shared" si="16718"/>
        <v>DL2020015</v>
      </c>
      <c r="H8486" t="str">
        <f t="shared" si="16775"/>
        <v>16</v>
      </c>
      <c r="I8486" t="str">
        <f t="shared" si="16776"/>
        <v>NordamerikanskMudderkrabbe_16_20210511_DL2020015_TaarnbyGym</v>
      </c>
      <c r="J8486" t="str">
        <f t="shared" si="16777"/>
        <v>NordamerikanskMudderkrabbe</v>
      </c>
      <c r="K8486" t="str">
        <f t="shared" si="16778"/>
        <v>PosK</v>
      </c>
      <c r="L8486" t="str">
        <f t="shared" si="16779"/>
        <v>No Ct</v>
      </c>
      <c r="M8486">
        <f t="shared" si="16780"/>
        <v>0</v>
      </c>
      <c r="N8486">
        <f t="shared" si="16781"/>
        <v>0</v>
      </c>
      <c r="O8486">
        <f t="shared" si="16782"/>
        <v>0</v>
      </c>
      <c r="Q8486">
        <f t="shared" ref="Q8486" si="16818">IF(L8488="No Ct",0,L8488)</f>
        <v>0</v>
      </c>
      <c r="R8486">
        <f t="shared" ref="R8486" si="16819">IF(L8489="No Ct",0,L8489)</f>
        <v>0</v>
      </c>
      <c r="S8486" t="str">
        <f t="shared" ref="S8486" si="16820">IF(AND(M8486&gt;0,N8486=0),"Valid","Invalid")</f>
        <v>Invalid</v>
      </c>
      <c r="T8486" t="str">
        <f t="shared" ref="T8486" si="16821">IF(OR(Q8486&gt;1,R8486&gt;1),"Present","Absent")</f>
        <v>Absent</v>
      </c>
      <c r="U8486" t="str">
        <f t="shared" ref="U8486" si="16822">IF(OR(AND(Q8486&gt;1,Q8486&lt;41),AND(R8486&gt;1,R8486&lt;41)),"Ct&lt;41","Ct&gt;41")</f>
        <v>Ct&gt;41</v>
      </c>
      <c r="V8486" t="str">
        <f>VLOOKUP(J8486,Datasæt_Analysesystemer!$C$2:$D$68,2,FALSE)</f>
        <v>Nordam. Brakvandskrabbe / mudderkrabbe</v>
      </c>
      <c r="W8486" t="str">
        <f t="shared" ref="W8486" si="16823">MID(F8486,10,9)</f>
        <v>DL2020015</v>
      </c>
      <c r="X8486" t="str">
        <f t="shared" ref="X8486" si="16824">W8486&amp;"_"&amp;V8486&amp;"_"&amp;S8486&amp;"_"&amp;T8486&amp;"_"&amp;U8486</f>
        <v>DL2020015_Nordam. Brakvandskrabbe / mudderkrabbe_Invalid_Absent_Ct&gt;41</v>
      </c>
    </row>
    <row r="8487" spans="1:24" x14ac:dyDescent="0.25">
      <c r="A8487" t="s">
        <v>299</v>
      </c>
      <c r="B8487" t="s">
        <v>1490</v>
      </c>
      <c r="C8487" t="s">
        <v>16</v>
      </c>
      <c r="D8487" s="7">
        <v>0.1</v>
      </c>
      <c r="E8487" s="6" t="s">
        <v>17</v>
      </c>
      <c r="F8487" t="s">
        <v>1581</v>
      </c>
      <c r="G8487" t="str">
        <f t="shared" si="16718"/>
        <v>DL2020015</v>
      </c>
      <c r="H8487" t="str">
        <f t="shared" si="16775"/>
        <v>16</v>
      </c>
      <c r="I8487" t="str">
        <f t="shared" si="16776"/>
        <v>NordamerikanskMudderkrabbe_16_20210511_DL2020015_TaarnbyGym</v>
      </c>
      <c r="J8487" t="str">
        <f t="shared" si="16777"/>
        <v>NordamerikanskMudderkrabbe</v>
      </c>
      <c r="K8487" t="str">
        <f t="shared" si="16778"/>
        <v>NegK</v>
      </c>
      <c r="L8487" t="str">
        <f t="shared" si="16779"/>
        <v>No Ct</v>
      </c>
      <c r="M8487" t="str">
        <f t="shared" si="16780"/>
        <v/>
      </c>
      <c r="N8487" t="str">
        <f t="shared" si="16781"/>
        <v/>
      </c>
      <c r="O8487" t="str">
        <f t="shared" si="16782"/>
        <v/>
      </c>
    </row>
    <row r="8488" spans="1:24" x14ac:dyDescent="0.25">
      <c r="A8488" t="s">
        <v>301</v>
      </c>
      <c r="B8488" t="s">
        <v>1491</v>
      </c>
      <c r="C8488" t="s">
        <v>20</v>
      </c>
      <c r="D8488" s="7">
        <v>0.1</v>
      </c>
      <c r="E8488" s="6" t="s">
        <v>17</v>
      </c>
      <c r="F8488" t="s">
        <v>1581</v>
      </c>
      <c r="G8488" t="str">
        <f t="shared" si="16718"/>
        <v>DL2020015</v>
      </c>
      <c r="H8488" t="str">
        <f t="shared" si="16775"/>
        <v>16</v>
      </c>
      <c r="I8488" t="str">
        <f t="shared" si="16776"/>
        <v>NordamerikanskMudderkrabbe_16_20210511_DL2020015_TaarnbyGym</v>
      </c>
      <c r="J8488" t="str">
        <f t="shared" si="16777"/>
        <v>NordamerikanskMudderkrabbe</v>
      </c>
      <c r="K8488" t="str">
        <f t="shared" si="16778"/>
        <v>eDNA</v>
      </c>
      <c r="L8488" t="str">
        <f t="shared" si="16779"/>
        <v>No Ct</v>
      </c>
      <c r="M8488" t="str">
        <f t="shared" si="16780"/>
        <v/>
      </c>
      <c r="N8488" t="str">
        <f t="shared" si="16781"/>
        <v/>
      </c>
      <c r="O8488" t="str">
        <f t="shared" si="16782"/>
        <v/>
      </c>
    </row>
    <row r="8489" spans="1:24" x14ac:dyDescent="0.25">
      <c r="A8489" t="s">
        <v>303</v>
      </c>
      <c r="B8489" t="s">
        <v>1491</v>
      </c>
      <c r="C8489" t="s">
        <v>20</v>
      </c>
      <c r="D8489" s="7">
        <v>0.1</v>
      </c>
      <c r="E8489" s="7" t="s">
        <v>17</v>
      </c>
      <c r="F8489" t="s">
        <v>1581</v>
      </c>
      <c r="G8489" t="str">
        <f t="shared" si="16718"/>
        <v>DL2020015</v>
      </c>
      <c r="H8489" t="str">
        <f t="shared" si="16775"/>
        <v>16</v>
      </c>
      <c r="I8489" t="str">
        <f t="shared" si="16776"/>
        <v>NordamerikanskMudderkrabbe_16_20210511_DL2020015_TaarnbyGym</v>
      </c>
      <c r="J8489" t="str">
        <f t="shared" si="16777"/>
        <v>NordamerikanskMudderkrabbe</v>
      </c>
      <c r="K8489" t="str">
        <f t="shared" si="16778"/>
        <v>eDNA</v>
      </c>
      <c r="L8489" t="str">
        <f t="shared" si="16779"/>
        <v>No Ct</v>
      </c>
      <c r="M8489" t="str">
        <f t="shared" si="16780"/>
        <v/>
      </c>
      <c r="N8489" t="str">
        <f t="shared" si="16781"/>
        <v/>
      </c>
      <c r="O8489" t="str">
        <f t="shared" si="16782"/>
        <v/>
      </c>
    </row>
    <row r="8490" spans="1:24" x14ac:dyDescent="0.25">
      <c r="A8490" t="s">
        <v>304</v>
      </c>
      <c r="B8490" t="s">
        <v>1492</v>
      </c>
      <c r="C8490" t="s">
        <v>13</v>
      </c>
      <c r="D8490" s="7">
        <v>0.1</v>
      </c>
      <c r="E8490" s="7">
        <v>32.5</v>
      </c>
      <c r="F8490" t="s">
        <v>1581</v>
      </c>
      <c r="G8490" t="str">
        <f t="shared" si="16718"/>
        <v>DL2020015</v>
      </c>
      <c r="H8490" t="str">
        <f t="shared" si="16775"/>
        <v>17</v>
      </c>
      <c r="I8490" t="str">
        <f t="shared" si="16776"/>
        <v>Pukkellaks_17_20210511_DL2020015_TaarnbyGym</v>
      </c>
      <c r="J8490" t="str">
        <f t="shared" si="16777"/>
        <v>Pukkellaks</v>
      </c>
      <c r="K8490" t="str">
        <f t="shared" si="16778"/>
        <v>PosK</v>
      </c>
      <c r="L8490">
        <f t="shared" si="16779"/>
        <v>32.5</v>
      </c>
      <c r="M8490">
        <f t="shared" si="16780"/>
        <v>32.5</v>
      </c>
      <c r="N8490">
        <f t="shared" si="16781"/>
        <v>0</v>
      </c>
      <c r="O8490">
        <f t="shared" si="16782"/>
        <v>0</v>
      </c>
      <c r="Q8490">
        <f t="shared" ref="Q8490" si="16825">IF(L8492="No Ct",0,L8492)</f>
        <v>0</v>
      </c>
      <c r="R8490">
        <f t="shared" ref="R8490" si="16826">IF(L8493="No Ct",0,L8493)</f>
        <v>0</v>
      </c>
      <c r="S8490" t="str">
        <f t="shared" ref="S8490" si="16827">IF(AND(M8490&gt;0,N8490=0),"Valid","Invalid")</f>
        <v>Valid</v>
      </c>
      <c r="T8490" t="str">
        <f t="shared" ref="T8490" si="16828">IF(OR(Q8490&gt;1,R8490&gt;1),"Present","Absent")</f>
        <v>Absent</v>
      </c>
      <c r="U8490" t="str">
        <f t="shared" ref="U8490" si="16829">IF(OR(AND(Q8490&gt;1,Q8490&lt;41),AND(R8490&gt;1,R8490&lt;41)),"Ct&lt;41","Ct&gt;41")</f>
        <v>Ct&gt;41</v>
      </c>
      <c r="V8490" t="str">
        <f>VLOOKUP(J8490,Datasæt_Analysesystemer!$C$2:$D$68,2,FALSE)</f>
        <v>Pukkellaks</v>
      </c>
      <c r="W8490" t="str">
        <f t="shared" ref="W8490" si="16830">MID(F8490,10,9)</f>
        <v>DL2020015</v>
      </c>
      <c r="X8490" t="str">
        <f t="shared" ref="X8490" si="16831">W8490&amp;"_"&amp;V8490&amp;"_"&amp;S8490&amp;"_"&amp;T8490&amp;"_"&amp;U8490</f>
        <v>DL2020015_Pukkellaks_Valid_Absent_Ct&gt;41</v>
      </c>
    </row>
    <row r="8491" spans="1:24" x14ac:dyDescent="0.25">
      <c r="A8491" t="s">
        <v>306</v>
      </c>
      <c r="B8491" t="s">
        <v>1493</v>
      </c>
      <c r="C8491" t="s">
        <v>16</v>
      </c>
      <c r="D8491" s="7">
        <v>0.1</v>
      </c>
      <c r="E8491" s="6" t="s">
        <v>17</v>
      </c>
      <c r="F8491" t="s">
        <v>1581</v>
      </c>
      <c r="G8491" t="str">
        <f t="shared" si="16718"/>
        <v>DL2020015</v>
      </c>
      <c r="H8491" t="str">
        <f t="shared" si="16775"/>
        <v>17</v>
      </c>
      <c r="I8491" t="str">
        <f t="shared" si="16776"/>
        <v>Pukkellaks_17_20210511_DL2020015_TaarnbyGym</v>
      </c>
      <c r="J8491" t="str">
        <f t="shared" si="16777"/>
        <v>Pukkellaks</v>
      </c>
      <c r="K8491" t="str">
        <f t="shared" si="16778"/>
        <v>NegK</v>
      </c>
      <c r="L8491" t="str">
        <f t="shared" si="16779"/>
        <v>No Ct</v>
      </c>
      <c r="M8491" t="str">
        <f t="shared" si="16780"/>
        <v/>
      </c>
      <c r="N8491" t="str">
        <f t="shared" si="16781"/>
        <v/>
      </c>
      <c r="O8491" t="str">
        <f t="shared" si="16782"/>
        <v/>
      </c>
    </row>
    <row r="8492" spans="1:24" x14ac:dyDescent="0.25">
      <c r="A8492" t="s">
        <v>308</v>
      </c>
      <c r="B8492" t="s">
        <v>1494</v>
      </c>
      <c r="C8492" t="s">
        <v>20</v>
      </c>
      <c r="D8492" s="7">
        <v>0.1</v>
      </c>
      <c r="E8492" s="6" t="s">
        <v>17</v>
      </c>
      <c r="F8492" t="s">
        <v>1581</v>
      </c>
      <c r="G8492" t="str">
        <f t="shared" si="16718"/>
        <v>DL2020015</v>
      </c>
      <c r="H8492" t="str">
        <f t="shared" si="16775"/>
        <v>17</v>
      </c>
      <c r="I8492" t="str">
        <f t="shared" si="16776"/>
        <v>Pukkellaks_17_20210511_DL2020015_TaarnbyGym</v>
      </c>
      <c r="J8492" t="str">
        <f t="shared" si="16777"/>
        <v>Pukkellaks</v>
      </c>
      <c r="K8492" t="str">
        <f t="shared" si="16778"/>
        <v>eDNA</v>
      </c>
      <c r="L8492" t="str">
        <f t="shared" si="16779"/>
        <v>No Ct</v>
      </c>
      <c r="M8492" t="str">
        <f t="shared" si="16780"/>
        <v/>
      </c>
      <c r="N8492" t="str">
        <f t="shared" si="16781"/>
        <v/>
      </c>
      <c r="O8492" t="str">
        <f t="shared" si="16782"/>
        <v/>
      </c>
    </row>
    <row r="8493" spans="1:24" x14ac:dyDescent="0.25">
      <c r="A8493" t="s">
        <v>310</v>
      </c>
      <c r="B8493" t="s">
        <v>1494</v>
      </c>
      <c r="C8493" t="s">
        <v>20</v>
      </c>
      <c r="D8493" s="7">
        <v>0.1</v>
      </c>
      <c r="E8493" s="6" t="s">
        <v>17</v>
      </c>
      <c r="F8493" t="s">
        <v>1581</v>
      </c>
      <c r="G8493" t="str">
        <f t="shared" si="16718"/>
        <v>DL2020015</v>
      </c>
      <c r="H8493" t="str">
        <f t="shared" si="16775"/>
        <v>17</v>
      </c>
      <c r="I8493" t="str">
        <f t="shared" si="16776"/>
        <v>Pukkellaks_17_20210511_DL2020015_TaarnbyGym</v>
      </c>
      <c r="J8493" t="str">
        <f t="shared" si="16777"/>
        <v>Pukkellaks</v>
      </c>
      <c r="K8493" t="str">
        <f t="shared" si="16778"/>
        <v>eDNA</v>
      </c>
      <c r="L8493" t="str">
        <f t="shared" si="16779"/>
        <v>No Ct</v>
      </c>
      <c r="M8493" t="str">
        <f t="shared" si="16780"/>
        <v/>
      </c>
      <c r="N8493" t="str">
        <f t="shared" si="16781"/>
        <v/>
      </c>
      <c r="O8493" t="str">
        <f t="shared" si="16782"/>
        <v/>
      </c>
    </row>
    <row r="8494" spans="1:24" x14ac:dyDescent="0.25">
      <c r="A8494" t="s">
        <v>311</v>
      </c>
      <c r="B8494" t="s">
        <v>1495</v>
      </c>
      <c r="C8494" t="s">
        <v>13</v>
      </c>
      <c r="D8494" s="7">
        <v>0.1</v>
      </c>
      <c r="E8494" s="7" t="s">
        <v>17</v>
      </c>
      <c r="F8494" t="s">
        <v>1581</v>
      </c>
      <c r="G8494" t="str">
        <f t="shared" si="16718"/>
        <v>DL2020015</v>
      </c>
      <c r="H8494" t="str">
        <f t="shared" si="16775"/>
        <v>18</v>
      </c>
      <c r="I8494" t="str">
        <f t="shared" si="16776"/>
        <v>Pukkellaks_18_20210511_DL2020015_TaarnbyGym</v>
      </c>
      <c r="J8494" t="str">
        <f t="shared" si="16777"/>
        <v>Pukkellaks</v>
      </c>
      <c r="K8494" t="str">
        <f t="shared" si="16778"/>
        <v>PosK</v>
      </c>
      <c r="L8494" t="str">
        <f t="shared" si="16779"/>
        <v>No Ct</v>
      </c>
      <c r="M8494">
        <f t="shared" si="16780"/>
        <v>0</v>
      </c>
      <c r="N8494">
        <f t="shared" si="16781"/>
        <v>0</v>
      </c>
      <c r="O8494">
        <f t="shared" si="16782"/>
        <v>0</v>
      </c>
      <c r="Q8494">
        <f t="shared" ref="Q8494" si="16832">IF(L8496="No Ct",0,L8496)</f>
        <v>0</v>
      </c>
      <c r="R8494">
        <f t="shared" ref="R8494" si="16833">IF(L8497="No Ct",0,L8497)</f>
        <v>0</v>
      </c>
      <c r="S8494" t="str">
        <f t="shared" ref="S8494" si="16834">IF(AND(M8494&gt;0,N8494=0),"Valid","Invalid")</f>
        <v>Invalid</v>
      </c>
      <c r="T8494" t="str">
        <f t="shared" ref="T8494" si="16835">IF(OR(Q8494&gt;1,R8494&gt;1),"Present","Absent")</f>
        <v>Absent</v>
      </c>
      <c r="U8494" t="str">
        <f t="shared" ref="U8494" si="16836">IF(OR(AND(Q8494&gt;1,Q8494&lt;41),AND(R8494&gt;1,R8494&lt;41)),"Ct&lt;41","Ct&gt;41")</f>
        <v>Ct&gt;41</v>
      </c>
      <c r="V8494" t="str">
        <f>VLOOKUP(J8494,Datasæt_Analysesystemer!$C$2:$D$68,2,FALSE)</f>
        <v>Pukkellaks</v>
      </c>
      <c r="W8494" t="str">
        <f t="shared" ref="W8494" si="16837">MID(F8494,10,9)</f>
        <v>DL2020015</v>
      </c>
      <c r="X8494" t="str">
        <f t="shared" ref="X8494" si="16838">W8494&amp;"_"&amp;V8494&amp;"_"&amp;S8494&amp;"_"&amp;T8494&amp;"_"&amp;U8494</f>
        <v>DL2020015_Pukkellaks_Invalid_Absent_Ct&gt;41</v>
      </c>
    </row>
    <row r="8495" spans="1:24" x14ac:dyDescent="0.25">
      <c r="A8495" t="s">
        <v>313</v>
      </c>
      <c r="B8495" t="s">
        <v>1496</v>
      </c>
      <c r="C8495" t="s">
        <v>16</v>
      </c>
      <c r="D8495" s="7">
        <v>0.1</v>
      </c>
      <c r="E8495" s="6" t="s">
        <v>17</v>
      </c>
      <c r="F8495" t="s">
        <v>1581</v>
      </c>
      <c r="G8495" t="str">
        <f t="shared" si="16718"/>
        <v>DL2020015</v>
      </c>
      <c r="H8495" t="str">
        <f t="shared" si="16775"/>
        <v>18</v>
      </c>
      <c r="I8495" t="str">
        <f t="shared" si="16776"/>
        <v>Pukkellaks_18_20210511_DL2020015_TaarnbyGym</v>
      </c>
      <c r="J8495" t="str">
        <f t="shared" si="16777"/>
        <v>Pukkellaks</v>
      </c>
      <c r="K8495" t="str">
        <f t="shared" si="16778"/>
        <v>NegK</v>
      </c>
      <c r="L8495" t="str">
        <f t="shared" si="16779"/>
        <v>No Ct</v>
      </c>
      <c r="M8495" t="str">
        <f t="shared" si="16780"/>
        <v/>
      </c>
      <c r="N8495" t="str">
        <f t="shared" si="16781"/>
        <v/>
      </c>
      <c r="O8495" t="str">
        <f t="shared" si="16782"/>
        <v/>
      </c>
    </row>
    <row r="8496" spans="1:24" x14ac:dyDescent="0.25">
      <c r="A8496" t="s">
        <v>315</v>
      </c>
      <c r="B8496" t="s">
        <v>1497</v>
      </c>
      <c r="C8496" t="s">
        <v>20</v>
      </c>
      <c r="D8496" s="7">
        <v>0.1</v>
      </c>
      <c r="E8496" s="6" t="s">
        <v>17</v>
      </c>
      <c r="F8496" t="s">
        <v>1581</v>
      </c>
      <c r="G8496" t="str">
        <f t="shared" si="16718"/>
        <v>DL2020015</v>
      </c>
      <c r="H8496" t="str">
        <f t="shared" si="16775"/>
        <v>18</v>
      </c>
      <c r="I8496" t="str">
        <f t="shared" si="16776"/>
        <v>Pukkellaks_18_20210511_DL2020015_TaarnbyGym</v>
      </c>
      <c r="J8496" t="str">
        <f t="shared" si="16777"/>
        <v>Pukkellaks</v>
      </c>
      <c r="K8496" t="str">
        <f t="shared" si="16778"/>
        <v>eDNA</v>
      </c>
      <c r="L8496" t="str">
        <f t="shared" si="16779"/>
        <v>No Ct</v>
      </c>
      <c r="M8496" t="str">
        <f t="shared" si="16780"/>
        <v/>
      </c>
      <c r="N8496" t="str">
        <f t="shared" si="16781"/>
        <v/>
      </c>
      <c r="O8496" t="str">
        <f t="shared" si="16782"/>
        <v/>
      </c>
    </row>
    <row r="8497" spans="1:24" x14ac:dyDescent="0.25">
      <c r="A8497" t="s">
        <v>317</v>
      </c>
      <c r="B8497" t="s">
        <v>1497</v>
      </c>
      <c r="C8497" t="s">
        <v>20</v>
      </c>
      <c r="D8497" s="7">
        <v>0.1</v>
      </c>
      <c r="E8497" s="6" t="s">
        <v>17</v>
      </c>
      <c r="F8497" t="s">
        <v>1581</v>
      </c>
      <c r="G8497" t="str">
        <f t="shared" si="16718"/>
        <v>DL2020015</v>
      </c>
      <c r="H8497" t="str">
        <f t="shared" si="16775"/>
        <v>18</v>
      </c>
      <c r="I8497" t="str">
        <f t="shared" si="16776"/>
        <v>Pukkellaks_18_20210511_DL2020015_TaarnbyGym</v>
      </c>
      <c r="J8497" t="str">
        <f t="shared" si="16777"/>
        <v>Pukkellaks</v>
      </c>
      <c r="K8497" t="str">
        <f t="shared" si="16778"/>
        <v>eDNA</v>
      </c>
      <c r="L8497" t="str">
        <f t="shared" si="16779"/>
        <v>No Ct</v>
      </c>
      <c r="M8497" t="str">
        <f t="shared" si="16780"/>
        <v/>
      </c>
      <c r="N8497" t="str">
        <f t="shared" si="16781"/>
        <v/>
      </c>
      <c r="O8497" t="str">
        <f t="shared" si="16782"/>
        <v/>
      </c>
    </row>
    <row r="8498" spans="1:24" x14ac:dyDescent="0.25">
      <c r="A8498" t="s">
        <v>318</v>
      </c>
      <c r="B8498" t="s">
        <v>1498</v>
      </c>
      <c r="C8498" t="s">
        <v>13</v>
      </c>
      <c r="D8498" s="7">
        <v>0.1</v>
      </c>
      <c r="E8498" s="7">
        <v>38.61</v>
      </c>
      <c r="F8498" t="s">
        <v>1581</v>
      </c>
      <c r="G8498" t="str">
        <f t="shared" ref="G8498:G8561" si="16839">MID(F8498,10,9)</f>
        <v>DL2020015</v>
      </c>
      <c r="H8498" t="str">
        <f t="shared" si="16775"/>
        <v>19</v>
      </c>
      <c r="I8498" t="str">
        <f t="shared" si="16776"/>
        <v>SibiriskStoer_19_20210511_DL2020015_TaarnbyGym</v>
      </c>
      <c r="J8498" t="str">
        <f t="shared" si="16777"/>
        <v>SibiriskStoer</v>
      </c>
      <c r="K8498" t="str">
        <f t="shared" si="16778"/>
        <v>PosK</v>
      </c>
      <c r="L8498">
        <f t="shared" si="16779"/>
        <v>38.61</v>
      </c>
      <c r="M8498">
        <f t="shared" si="16780"/>
        <v>38.61</v>
      </c>
      <c r="N8498">
        <f t="shared" si="16781"/>
        <v>0</v>
      </c>
      <c r="O8498">
        <f t="shared" si="16782"/>
        <v>0</v>
      </c>
      <c r="Q8498">
        <f t="shared" ref="Q8498" si="16840">IF(L8500="No Ct",0,L8500)</f>
        <v>0</v>
      </c>
      <c r="R8498">
        <f t="shared" ref="R8498" si="16841">IF(L8501="No Ct",0,L8501)</f>
        <v>0</v>
      </c>
      <c r="S8498" t="str">
        <f t="shared" ref="S8498" si="16842">IF(AND(M8498&gt;0,N8498=0),"Valid","Invalid")</f>
        <v>Valid</v>
      </c>
      <c r="T8498" t="str">
        <f t="shared" ref="T8498" si="16843">IF(OR(Q8498&gt;1,R8498&gt;1),"Present","Absent")</f>
        <v>Absent</v>
      </c>
      <c r="U8498" t="str">
        <f t="shared" ref="U8498" si="16844">IF(OR(AND(Q8498&gt;1,Q8498&lt;41),AND(R8498&gt;1,R8498&lt;41)),"Ct&lt;41","Ct&gt;41")</f>
        <v>Ct&gt;41</v>
      </c>
      <c r="V8498" t="str">
        <f>VLOOKUP(J8498,Datasæt_Analysesystemer!$C$2:$D$68,2,FALSE)</f>
        <v>Siberisk stør</v>
      </c>
      <c r="W8498" t="str">
        <f t="shared" ref="W8498" si="16845">MID(F8498,10,9)</f>
        <v>DL2020015</v>
      </c>
      <c r="X8498" t="str">
        <f t="shared" ref="X8498" si="16846">W8498&amp;"_"&amp;V8498&amp;"_"&amp;S8498&amp;"_"&amp;T8498&amp;"_"&amp;U8498</f>
        <v>DL2020015_Siberisk stør_Valid_Absent_Ct&gt;41</v>
      </c>
    </row>
    <row r="8499" spans="1:24" x14ac:dyDescent="0.25">
      <c r="A8499" t="s">
        <v>320</v>
      </c>
      <c r="B8499" t="s">
        <v>1499</v>
      </c>
      <c r="C8499" t="s">
        <v>16</v>
      </c>
      <c r="D8499" s="7">
        <v>0.1</v>
      </c>
      <c r="E8499" s="6" t="s">
        <v>17</v>
      </c>
      <c r="F8499" t="s">
        <v>1581</v>
      </c>
      <c r="G8499" t="str">
        <f t="shared" si="16839"/>
        <v>DL2020015</v>
      </c>
      <c r="H8499" t="str">
        <f t="shared" si="16775"/>
        <v>19</v>
      </c>
      <c r="I8499" t="str">
        <f t="shared" si="16776"/>
        <v>SibiriskStoer_19_20210511_DL2020015_TaarnbyGym</v>
      </c>
      <c r="J8499" t="str">
        <f t="shared" si="16777"/>
        <v>SibiriskStoer</v>
      </c>
      <c r="K8499" t="str">
        <f t="shared" si="16778"/>
        <v>NegK</v>
      </c>
      <c r="L8499" t="str">
        <f t="shared" si="16779"/>
        <v>No Ct</v>
      </c>
      <c r="M8499" t="str">
        <f t="shared" si="16780"/>
        <v/>
      </c>
      <c r="N8499" t="str">
        <f t="shared" si="16781"/>
        <v/>
      </c>
      <c r="O8499" t="str">
        <f t="shared" si="16782"/>
        <v/>
      </c>
    </row>
    <row r="8500" spans="1:24" x14ac:dyDescent="0.25">
      <c r="A8500" t="s">
        <v>322</v>
      </c>
      <c r="B8500" t="s">
        <v>1500</v>
      </c>
      <c r="C8500" t="s">
        <v>20</v>
      </c>
      <c r="D8500" s="7">
        <v>0.1</v>
      </c>
      <c r="E8500" s="6" t="s">
        <v>17</v>
      </c>
      <c r="F8500" t="s">
        <v>1581</v>
      </c>
      <c r="G8500" t="str">
        <f t="shared" si="16839"/>
        <v>DL2020015</v>
      </c>
      <c r="H8500" t="str">
        <f t="shared" si="16775"/>
        <v>19</v>
      </c>
      <c r="I8500" t="str">
        <f t="shared" si="16776"/>
        <v>SibiriskStoer_19_20210511_DL2020015_TaarnbyGym</v>
      </c>
      <c r="J8500" t="str">
        <f t="shared" si="16777"/>
        <v>SibiriskStoer</v>
      </c>
      <c r="K8500" t="str">
        <f t="shared" si="16778"/>
        <v>eDNA</v>
      </c>
      <c r="L8500" t="str">
        <f t="shared" si="16779"/>
        <v>No Ct</v>
      </c>
      <c r="M8500" t="str">
        <f t="shared" si="16780"/>
        <v/>
      </c>
      <c r="N8500" t="str">
        <f t="shared" si="16781"/>
        <v/>
      </c>
      <c r="O8500" t="str">
        <f t="shared" si="16782"/>
        <v/>
      </c>
    </row>
    <row r="8501" spans="1:24" x14ac:dyDescent="0.25">
      <c r="A8501" t="s">
        <v>324</v>
      </c>
      <c r="B8501" t="s">
        <v>1500</v>
      </c>
      <c r="C8501" t="s">
        <v>20</v>
      </c>
      <c r="D8501" s="7">
        <v>0.1</v>
      </c>
      <c r="E8501" s="6" t="s">
        <v>17</v>
      </c>
      <c r="F8501" t="s">
        <v>1581</v>
      </c>
      <c r="G8501" t="str">
        <f t="shared" si="16839"/>
        <v>DL2020015</v>
      </c>
      <c r="H8501" t="str">
        <f t="shared" si="16775"/>
        <v>19</v>
      </c>
      <c r="I8501" t="str">
        <f t="shared" si="16776"/>
        <v>SibiriskStoer_19_20210511_DL2020015_TaarnbyGym</v>
      </c>
      <c r="J8501" t="str">
        <f t="shared" si="16777"/>
        <v>SibiriskStoer</v>
      </c>
      <c r="K8501" t="str">
        <f t="shared" si="16778"/>
        <v>eDNA</v>
      </c>
      <c r="L8501" t="str">
        <f t="shared" si="16779"/>
        <v>No Ct</v>
      </c>
      <c r="M8501" t="str">
        <f t="shared" si="16780"/>
        <v/>
      </c>
      <c r="N8501" t="str">
        <f t="shared" si="16781"/>
        <v/>
      </c>
      <c r="O8501" t="str">
        <f t="shared" si="16782"/>
        <v/>
      </c>
    </row>
    <row r="8502" spans="1:24" x14ac:dyDescent="0.25">
      <c r="A8502" t="s">
        <v>325</v>
      </c>
      <c r="B8502" t="s">
        <v>1501</v>
      </c>
      <c r="C8502" t="s">
        <v>13</v>
      </c>
      <c r="D8502" s="7">
        <v>0.1</v>
      </c>
      <c r="E8502" s="6">
        <v>39.33</v>
      </c>
      <c r="F8502" t="s">
        <v>1581</v>
      </c>
      <c r="G8502" t="str">
        <f t="shared" si="16839"/>
        <v>DL2020015</v>
      </c>
      <c r="H8502" t="str">
        <f t="shared" si="16775"/>
        <v>20</v>
      </c>
      <c r="I8502" t="str">
        <f t="shared" si="16776"/>
        <v>SibiriskStoer_20_20210511_DL2020015_TaarnbyGym</v>
      </c>
      <c r="J8502" t="str">
        <f t="shared" si="16777"/>
        <v>SibiriskStoer</v>
      </c>
      <c r="K8502" t="str">
        <f t="shared" si="16778"/>
        <v>PosK</v>
      </c>
      <c r="L8502">
        <f t="shared" si="16779"/>
        <v>39.33</v>
      </c>
      <c r="M8502">
        <f t="shared" si="16780"/>
        <v>39.33</v>
      </c>
      <c r="N8502">
        <f t="shared" si="16781"/>
        <v>0</v>
      </c>
      <c r="O8502">
        <f t="shared" si="16782"/>
        <v>0</v>
      </c>
      <c r="Q8502">
        <f t="shared" ref="Q8502" si="16847">IF(L8504="No Ct",0,L8504)</f>
        <v>0</v>
      </c>
      <c r="R8502">
        <f t="shared" ref="R8502" si="16848">IF(L8505="No Ct",0,L8505)</f>
        <v>0</v>
      </c>
      <c r="S8502" t="str">
        <f t="shared" ref="S8502" si="16849">IF(AND(M8502&gt;0,N8502=0),"Valid","Invalid")</f>
        <v>Valid</v>
      </c>
      <c r="T8502" t="str">
        <f t="shared" ref="T8502" si="16850">IF(OR(Q8502&gt;1,R8502&gt;1),"Present","Absent")</f>
        <v>Absent</v>
      </c>
      <c r="U8502" t="str">
        <f t="shared" ref="U8502" si="16851">IF(OR(AND(Q8502&gt;1,Q8502&lt;41),AND(R8502&gt;1,R8502&lt;41)),"Ct&lt;41","Ct&gt;41")</f>
        <v>Ct&gt;41</v>
      </c>
      <c r="V8502" t="str">
        <f>VLOOKUP(J8502,Datasæt_Analysesystemer!$C$2:$D$68,2,FALSE)</f>
        <v>Siberisk stør</v>
      </c>
      <c r="W8502" t="str">
        <f t="shared" ref="W8502" si="16852">MID(F8502,10,9)</f>
        <v>DL2020015</v>
      </c>
      <c r="X8502" t="str">
        <f t="shared" ref="X8502" si="16853">W8502&amp;"_"&amp;V8502&amp;"_"&amp;S8502&amp;"_"&amp;T8502&amp;"_"&amp;U8502</f>
        <v>DL2020015_Siberisk stør_Valid_Absent_Ct&gt;41</v>
      </c>
    </row>
    <row r="8503" spans="1:24" x14ac:dyDescent="0.25">
      <c r="A8503" t="s">
        <v>327</v>
      </c>
      <c r="B8503" t="s">
        <v>1502</v>
      </c>
      <c r="C8503" t="s">
        <v>16</v>
      </c>
      <c r="D8503" s="7">
        <v>0.1</v>
      </c>
      <c r="E8503" s="6" t="s">
        <v>17</v>
      </c>
      <c r="F8503" t="s">
        <v>1581</v>
      </c>
      <c r="G8503" t="str">
        <f t="shared" si="16839"/>
        <v>DL2020015</v>
      </c>
      <c r="H8503" t="str">
        <f t="shared" si="16775"/>
        <v>20</v>
      </c>
      <c r="I8503" t="str">
        <f t="shared" si="16776"/>
        <v>SibiriskStoer_20_20210511_DL2020015_TaarnbyGym</v>
      </c>
      <c r="J8503" t="str">
        <f t="shared" si="16777"/>
        <v>SibiriskStoer</v>
      </c>
      <c r="K8503" t="str">
        <f t="shared" si="16778"/>
        <v>NegK</v>
      </c>
      <c r="L8503" t="str">
        <f t="shared" si="16779"/>
        <v>No Ct</v>
      </c>
      <c r="M8503" t="str">
        <f t="shared" si="16780"/>
        <v/>
      </c>
      <c r="N8503" t="str">
        <f t="shared" si="16781"/>
        <v/>
      </c>
      <c r="O8503" t="str">
        <f t="shared" si="16782"/>
        <v/>
      </c>
    </row>
    <row r="8504" spans="1:24" x14ac:dyDescent="0.25">
      <c r="A8504" t="s">
        <v>329</v>
      </c>
      <c r="B8504" t="s">
        <v>1503</v>
      </c>
      <c r="C8504" t="s">
        <v>20</v>
      </c>
      <c r="D8504" s="7">
        <v>0.1</v>
      </c>
      <c r="E8504" s="6" t="s">
        <v>17</v>
      </c>
      <c r="F8504" t="s">
        <v>1581</v>
      </c>
      <c r="G8504" t="str">
        <f t="shared" si="16839"/>
        <v>DL2020015</v>
      </c>
      <c r="H8504" t="str">
        <f t="shared" si="16775"/>
        <v>20</v>
      </c>
      <c r="I8504" t="str">
        <f t="shared" si="16776"/>
        <v>SibiriskStoer_20_20210511_DL2020015_TaarnbyGym</v>
      </c>
      <c r="J8504" t="str">
        <f t="shared" si="16777"/>
        <v>SibiriskStoer</v>
      </c>
      <c r="K8504" t="str">
        <f t="shared" si="16778"/>
        <v>eDNA</v>
      </c>
      <c r="L8504" t="str">
        <f t="shared" si="16779"/>
        <v>No Ct</v>
      </c>
      <c r="M8504" t="str">
        <f t="shared" si="16780"/>
        <v/>
      </c>
      <c r="N8504" t="str">
        <f t="shared" si="16781"/>
        <v/>
      </c>
      <c r="O8504" t="str">
        <f t="shared" si="16782"/>
        <v/>
      </c>
    </row>
    <row r="8505" spans="1:24" x14ac:dyDescent="0.25">
      <c r="A8505" t="s">
        <v>331</v>
      </c>
      <c r="B8505" t="s">
        <v>1503</v>
      </c>
      <c r="C8505" t="s">
        <v>20</v>
      </c>
      <c r="D8505" s="7">
        <v>0.1</v>
      </c>
      <c r="E8505" s="6" t="s">
        <v>17</v>
      </c>
      <c r="F8505" t="s">
        <v>1581</v>
      </c>
      <c r="G8505" t="str">
        <f t="shared" si="16839"/>
        <v>DL2020015</v>
      </c>
      <c r="H8505" t="str">
        <f t="shared" si="16775"/>
        <v>20</v>
      </c>
      <c r="I8505" t="str">
        <f t="shared" si="16776"/>
        <v>SibiriskStoer_20_20210511_DL2020015_TaarnbyGym</v>
      </c>
      <c r="J8505" t="str">
        <f t="shared" si="16777"/>
        <v>SibiriskStoer</v>
      </c>
      <c r="K8505" t="str">
        <f t="shared" si="16778"/>
        <v>eDNA</v>
      </c>
      <c r="L8505" t="str">
        <f t="shared" si="16779"/>
        <v>No Ct</v>
      </c>
      <c r="M8505" t="str">
        <f t="shared" si="16780"/>
        <v/>
      </c>
      <c r="N8505" t="str">
        <f t="shared" si="16781"/>
        <v/>
      </c>
      <c r="O8505" t="str">
        <f t="shared" si="16782"/>
        <v/>
      </c>
    </row>
    <row r="8506" spans="1:24" x14ac:dyDescent="0.25">
      <c r="A8506" t="s">
        <v>390</v>
      </c>
      <c r="B8506" t="s">
        <v>1504</v>
      </c>
      <c r="C8506" t="s">
        <v>13</v>
      </c>
      <c r="D8506" s="7">
        <v>0.1</v>
      </c>
      <c r="E8506" s="7">
        <v>32.5</v>
      </c>
      <c r="F8506" t="s">
        <v>1581</v>
      </c>
      <c r="G8506" t="str">
        <f t="shared" si="16839"/>
        <v>DL2020015</v>
      </c>
      <c r="H8506" t="str">
        <f t="shared" si="16775"/>
        <v>21</v>
      </c>
      <c r="I8506" t="str">
        <f t="shared" si="16776"/>
        <v>Stillehavsoesters_21_20210511_DL2020015_TaarnbyGym</v>
      </c>
      <c r="J8506" t="str">
        <f t="shared" si="16777"/>
        <v>Stillehavsoesters</v>
      </c>
      <c r="K8506" t="str">
        <f t="shared" si="16778"/>
        <v>PosK</v>
      </c>
      <c r="L8506">
        <f t="shared" si="16779"/>
        <v>32.5</v>
      </c>
      <c r="M8506">
        <f t="shared" si="16780"/>
        <v>32.5</v>
      </c>
      <c r="N8506">
        <f t="shared" si="16781"/>
        <v>0</v>
      </c>
      <c r="O8506">
        <f t="shared" si="16782"/>
        <v>75.740000000000009</v>
      </c>
      <c r="Q8506">
        <f t="shared" ref="Q8506" si="16854">IF(L8508="No Ct",0,L8508)</f>
        <v>38.1</v>
      </c>
      <c r="R8506">
        <f t="shared" ref="R8506" si="16855">IF(L8509="No Ct",0,L8509)</f>
        <v>37.64</v>
      </c>
      <c r="S8506" t="str">
        <f t="shared" ref="S8506" si="16856">IF(AND(M8506&gt;0,N8506=0),"Valid","Invalid")</f>
        <v>Valid</v>
      </c>
      <c r="T8506" t="str">
        <f t="shared" ref="T8506" si="16857">IF(OR(Q8506&gt;1,R8506&gt;1),"Present","Absent")</f>
        <v>Present</v>
      </c>
      <c r="U8506" t="str">
        <f t="shared" ref="U8506" si="16858">IF(OR(AND(Q8506&gt;1,Q8506&lt;41),AND(R8506&gt;1,R8506&lt;41)),"Ct&lt;41","Ct&gt;41")</f>
        <v>Ct&lt;41</v>
      </c>
      <c r="V8506" t="str">
        <f>VLOOKUP(J8506,Datasæt_Analysesystemer!$C$2:$D$68,2,FALSE)</f>
        <v>Stillehavsøsters</v>
      </c>
      <c r="W8506" t="str">
        <f t="shared" ref="W8506" si="16859">MID(F8506,10,9)</f>
        <v>DL2020015</v>
      </c>
      <c r="X8506" t="str">
        <f t="shared" ref="X8506" si="16860">W8506&amp;"_"&amp;V8506&amp;"_"&amp;S8506&amp;"_"&amp;T8506&amp;"_"&amp;U8506</f>
        <v>DL2020015_Stillehavsøsters_Valid_Present_Ct&lt;41</v>
      </c>
    </row>
    <row r="8507" spans="1:24" x14ac:dyDescent="0.25">
      <c r="A8507" t="s">
        <v>392</v>
      </c>
      <c r="B8507" t="s">
        <v>1505</v>
      </c>
      <c r="C8507" t="s">
        <v>16</v>
      </c>
      <c r="D8507" s="7">
        <v>0.1</v>
      </c>
      <c r="E8507" s="6" t="s">
        <v>17</v>
      </c>
      <c r="F8507" t="s">
        <v>1581</v>
      </c>
      <c r="G8507" t="str">
        <f t="shared" si="16839"/>
        <v>DL2020015</v>
      </c>
      <c r="H8507" t="str">
        <f t="shared" si="16775"/>
        <v>21</v>
      </c>
      <c r="I8507" t="str">
        <f t="shared" si="16776"/>
        <v>Stillehavsoesters_21_20210511_DL2020015_TaarnbyGym</v>
      </c>
      <c r="J8507" t="str">
        <f t="shared" si="16777"/>
        <v>Stillehavsoesters</v>
      </c>
      <c r="K8507" t="str">
        <f t="shared" si="16778"/>
        <v>NegK</v>
      </c>
      <c r="L8507" t="str">
        <f t="shared" si="16779"/>
        <v>No Ct</v>
      </c>
      <c r="M8507" t="str">
        <f t="shared" si="16780"/>
        <v/>
      </c>
      <c r="N8507" t="str">
        <f t="shared" si="16781"/>
        <v/>
      </c>
      <c r="O8507" t="str">
        <f t="shared" si="16782"/>
        <v/>
      </c>
    </row>
    <row r="8508" spans="1:24" x14ac:dyDescent="0.25">
      <c r="A8508" t="s">
        <v>394</v>
      </c>
      <c r="B8508" t="s">
        <v>1506</v>
      </c>
      <c r="C8508" t="s">
        <v>20</v>
      </c>
      <c r="D8508" s="7">
        <v>0.1</v>
      </c>
      <c r="E8508" s="6">
        <v>38.1</v>
      </c>
      <c r="F8508" t="s">
        <v>1581</v>
      </c>
      <c r="G8508" t="str">
        <f t="shared" si="16839"/>
        <v>DL2020015</v>
      </c>
      <c r="H8508" t="str">
        <f t="shared" si="16775"/>
        <v>21</v>
      </c>
      <c r="I8508" t="str">
        <f t="shared" si="16776"/>
        <v>Stillehavsoesters_21_20210511_DL2020015_TaarnbyGym</v>
      </c>
      <c r="J8508" t="str">
        <f t="shared" si="16777"/>
        <v>Stillehavsoesters</v>
      </c>
      <c r="K8508" t="str">
        <f t="shared" si="16778"/>
        <v>eDNA</v>
      </c>
      <c r="L8508">
        <f t="shared" si="16779"/>
        <v>38.1</v>
      </c>
      <c r="M8508" t="str">
        <f t="shared" si="16780"/>
        <v/>
      </c>
      <c r="N8508" t="str">
        <f t="shared" si="16781"/>
        <v/>
      </c>
      <c r="O8508" t="str">
        <f t="shared" si="16782"/>
        <v/>
      </c>
    </row>
    <row r="8509" spans="1:24" x14ac:dyDescent="0.25">
      <c r="A8509" t="s">
        <v>396</v>
      </c>
      <c r="B8509" t="s">
        <v>1506</v>
      </c>
      <c r="C8509" t="s">
        <v>20</v>
      </c>
      <c r="D8509" s="7">
        <v>0.1</v>
      </c>
      <c r="E8509" s="6">
        <v>37.64</v>
      </c>
      <c r="F8509" t="s">
        <v>1581</v>
      </c>
      <c r="G8509" t="str">
        <f t="shared" si="16839"/>
        <v>DL2020015</v>
      </c>
      <c r="H8509" t="str">
        <f t="shared" si="16775"/>
        <v>21</v>
      </c>
      <c r="I8509" t="str">
        <f t="shared" si="16776"/>
        <v>Stillehavsoesters_21_20210511_DL2020015_TaarnbyGym</v>
      </c>
      <c r="J8509" t="str">
        <f t="shared" si="16777"/>
        <v>Stillehavsoesters</v>
      </c>
      <c r="K8509" t="str">
        <f t="shared" si="16778"/>
        <v>eDNA</v>
      </c>
      <c r="L8509">
        <f t="shared" si="16779"/>
        <v>37.64</v>
      </c>
      <c r="M8509" t="str">
        <f t="shared" si="16780"/>
        <v/>
      </c>
      <c r="N8509" t="str">
        <f t="shared" si="16781"/>
        <v/>
      </c>
      <c r="O8509" t="str">
        <f t="shared" si="16782"/>
        <v/>
      </c>
    </row>
    <row r="8510" spans="1:24" x14ac:dyDescent="0.25">
      <c r="A8510" t="s">
        <v>397</v>
      </c>
      <c r="B8510" t="s">
        <v>1507</v>
      </c>
      <c r="C8510" t="s">
        <v>13</v>
      </c>
      <c r="D8510" s="7">
        <v>0.1</v>
      </c>
      <c r="E8510" s="7">
        <v>27.06</v>
      </c>
      <c r="F8510" t="s">
        <v>1581</v>
      </c>
      <c r="G8510" t="str">
        <f t="shared" si="16839"/>
        <v>DL2020015</v>
      </c>
      <c r="H8510" t="str">
        <f t="shared" si="16775"/>
        <v>22</v>
      </c>
      <c r="I8510" t="str">
        <f t="shared" si="16776"/>
        <v>Stillehavsoesters_22_20210511_DL2020015_TaarnbyGym</v>
      </c>
      <c r="J8510" t="str">
        <f t="shared" si="16777"/>
        <v>Stillehavsoesters</v>
      </c>
      <c r="K8510" t="str">
        <f t="shared" si="16778"/>
        <v>PosK</v>
      </c>
      <c r="L8510">
        <f t="shared" si="16779"/>
        <v>27.06</v>
      </c>
      <c r="M8510">
        <f t="shared" si="16780"/>
        <v>27.06</v>
      </c>
      <c r="N8510">
        <f t="shared" si="16781"/>
        <v>0</v>
      </c>
      <c r="O8510">
        <f t="shared" si="16782"/>
        <v>39.01</v>
      </c>
      <c r="Q8510">
        <f t="shared" ref="Q8510" si="16861">IF(L8512="No Ct",0,L8512)</f>
        <v>39.01</v>
      </c>
      <c r="R8510">
        <f t="shared" ref="R8510" si="16862">IF(L8513="No Ct",0,L8513)</f>
        <v>0</v>
      </c>
      <c r="S8510" t="str">
        <f t="shared" ref="S8510" si="16863">IF(AND(M8510&gt;0,N8510=0),"Valid","Invalid")</f>
        <v>Valid</v>
      </c>
      <c r="T8510" t="str">
        <f t="shared" ref="T8510" si="16864">IF(OR(Q8510&gt;1,R8510&gt;1),"Present","Absent")</f>
        <v>Present</v>
      </c>
      <c r="U8510" t="str">
        <f t="shared" ref="U8510" si="16865">IF(OR(AND(Q8510&gt;1,Q8510&lt;41),AND(R8510&gt;1,R8510&lt;41)),"Ct&lt;41","Ct&gt;41")</f>
        <v>Ct&lt;41</v>
      </c>
      <c r="V8510" t="str">
        <f>VLOOKUP(J8510,Datasæt_Analysesystemer!$C$2:$D$68,2,FALSE)</f>
        <v>Stillehavsøsters</v>
      </c>
      <c r="W8510" t="str">
        <f t="shared" ref="W8510" si="16866">MID(F8510,10,9)</f>
        <v>DL2020015</v>
      </c>
      <c r="X8510" t="str">
        <f t="shared" ref="X8510" si="16867">W8510&amp;"_"&amp;V8510&amp;"_"&amp;S8510&amp;"_"&amp;T8510&amp;"_"&amp;U8510</f>
        <v>DL2020015_Stillehavsøsters_Valid_Present_Ct&lt;41</v>
      </c>
    </row>
    <row r="8511" spans="1:24" x14ac:dyDescent="0.25">
      <c r="A8511" t="s">
        <v>399</v>
      </c>
      <c r="B8511" t="s">
        <v>1508</v>
      </c>
      <c r="C8511" t="s">
        <v>16</v>
      </c>
      <c r="D8511" s="7">
        <v>0.1</v>
      </c>
      <c r="E8511" s="6" t="s">
        <v>17</v>
      </c>
      <c r="F8511" t="s">
        <v>1581</v>
      </c>
      <c r="G8511" t="str">
        <f t="shared" si="16839"/>
        <v>DL2020015</v>
      </c>
      <c r="H8511" t="str">
        <f t="shared" si="16775"/>
        <v>22</v>
      </c>
      <c r="I8511" t="str">
        <f t="shared" si="16776"/>
        <v>Stillehavsoesters_22_20210511_DL2020015_TaarnbyGym</v>
      </c>
      <c r="J8511" t="str">
        <f t="shared" si="16777"/>
        <v>Stillehavsoesters</v>
      </c>
      <c r="K8511" t="str">
        <f t="shared" si="16778"/>
        <v>NegK</v>
      </c>
      <c r="L8511" t="str">
        <f t="shared" si="16779"/>
        <v>No Ct</v>
      </c>
      <c r="M8511" t="str">
        <f t="shared" si="16780"/>
        <v/>
      </c>
      <c r="N8511" t="str">
        <f t="shared" si="16781"/>
        <v/>
      </c>
      <c r="O8511" t="str">
        <f t="shared" si="16782"/>
        <v/>
      </c>
    </row>
    <row r="8512" spans="1:24" x14ac:dyDescent="0.25">
      <c r="A8512" t="s">
        <v>401</v>
      </c>
      <c r="B8512" t="s">
        <v>1509</v>
      </c>
      <c r="C8512" t="s">
        <v>20</v>
      </c>
      <c r="D8512" s="7">
        <v>0.1</v>
      </c>
      <c r="E8512" s="6">
        <v>39.01</v>
      </c>
      <c r="F8512" t="s">
        <v>1581</v>
      </c>
      <c r="G8512" t="str">
        <f t="shared" si="16839"/>
        <v>DL2020015</v>
      </c>
      <c r="H8512" t="str">
        <f t="shared" si="16775"/>
        <v>22</v>
      </c>
      <c r="I8512" t="str">
        <f t="shared" si="16776"/>
        <v>Stillehavsoesters_22_20210511_DL2020015_TaarnbyGym</v>
      </c>
      <c r="J8512" t="str">
        <f t="shared" si="16777"/>
        <v>Stillehavsoesters</v>
      </c>
      <c r="K8512" t="str">
        <f t="shared" si="16778"/>
        <v>eDNA</v>
      </c>
      <c r="L8512">
        <f t="shared" si="16779"/>
        <v>39.01</v>
      </c>
      <c r="M8512" t="str">
        <f t="shared" si="16780"/>
        <v/>
      </c>
      <c r="N8512" t="str">
        <f t="shared" si="16781"/>
        <v/>
      </c>
      <c r="O8512" t="str">
        <f t="shared" si="16782"/>
        <v/>
      </c>
    </row>
    <row r="8513" spans="1:24" x14ac:dyDescent="0.25">
      <c r="A8513" t="s">
        <v>403</v>
      </c>
      <c r="B8513" t="s">
        <v>1509</v>
      </c>
      <c r="C8513" t="s">
        <v>20</v>
      </c>
      <c r="D8513" s="7">
        <v>0.1</v>
      </c>
      <c r="E8513" s="6" t="s">
        <v>17</v>
      </c>
      <c r="F8513" t="s">
        <v>1581</v>
      </c>
      <c r="G8513" t="str">
        <f t="shared" si="16839"/>
        <v>DL2020015</v>
      </c>
      <c r="H8513" t="str">
        <f t="shared" si="16775"/>
        <v>22</v>
      </c>
      <c r="I8513" t="str">
        <f t="shared" si="16776"/>
        <v>Stillehavsoesters_22_20210511_DL2020015_TaarnbyGym</v>
      </c>
      <c r="J8513" t="str">
        <f t="shared" si="16777"/>
        <v>Stillehavsoesters</v>
      </c>
      <c r="K8513" t="str">
        <f t="shared" si="16778"/>
        <v>eDNA</v>
      </c>
      <c r="L8513" t="str">
        <f t="shared" si="16779"/>
        <v>No Ct</v>
      </c>
      <c r="M8513" t="str">
        <f t="shared" si="16780"/>
        <v/>
      </c>
      <c r="N8513" t="str">
        <f t="shared" si="16781"/>
        <v/>
      </c>
      <c r="O8513" t="str">
        <f t="shared" si="16782"/>
        <v/>
      </c>
    </row>
    <row r="8514" spans="1:24" x14ac:dyDescent="0.25">
      <c r="A8514" t="s">
        <v>404</v>
      </c>
      <c r="B8514" t="s">
        <v>692</v>
      </c>
      <c r="C8514" t="s">
        <v>13</v>
      </c>
      <c r="D8514" s="7">
        <v>0.1</v>
      </c>
      <c r="E8514" s="7">
        <v>30.15</v>
      </c>
      <c r="F8514" t="s">
        <v>1581</v>
      </c>
      <c r="G8514" t="str">
        <f t="shared" si="16839"/>
        <v>DL2020015</v>
      </c>
      <c r="H8514" t="str">
        <f t="shared" si="16775"/>
        <v>23</v>
      </c>
      <c r="I8514" t="str">
        <f t="shared" si="16776"/>
        <v>SortmundetKutling_23_20210511_DL2020015_TaarnbyGym</v>
      </c>
      <c r="J8514" t="str">
        <f t="shared" si="16777"/>
        <v>SortmundetKutling</v>
      </c>
      <c r="K8514" t="str">
        <f t="shared" si="16778"/>
        <v>PosK</v>
      </c>
      <c r="L8514">
        <f t="shared" si="16779"/>
        <v>30.15</v>
      </c>
      <c r="M8514">
        <f t="shared" si="16780"/>
        <v>30.15</v>
      </c>
      <c r="N8514">
        <f t="shared" si="16781"/>
        <v>0</v>
      </c>
      <c r="O8514">
        <f t="shared" si="16782"/>
        <v>0</v>
      </c>
      <c r="Q8514">
        <f t="shared" ref="Q8514" si="16868">IF(L8516="No Ct",0,L8516)</f>
        <v>0</v>
      </c>
      <c r="R8514">
        <f t="shared" ref="R8514" si="16869">IF(L8517="No Ct",0,L8517)</f>
        <v>0</v>
      </c>
      <c r="S8514" t="str">
        <f t="shared" ref="S8514" si="16870">IF(AND(M8514&gt;0,N8514=0),"Valid","Invalid")</f>
        <v>Valid</v>
      </c>
      <c r="T8514" t="str">
        <f t="shared" ref="T8514" si="16871">IF(OR(Q8514&gt;1,R8514&gt;1),"Present","Absent")</f>
        <v>Absent</v>
      </c>
      <c r="U8514" t="str">
        <f t="shared" ref="U8514" si="16872">IF(OR(AND(Q8514&gt;1,Q8514&lt;41),AND(R8514&gt;1,R8514&lt;41)),"Ct&lt;41","Ct&gt;41")</f>
        <v>Ct&gt;41</v>
      </c>
      <c r="V8514" t="str">
        <f>VLOOKUP(J8514,Datasæt_Analysesystemer!$C$2:$D$68,2,FALSE)</f>
        <v>Sortmundet kutling</v>
      </c>
      <c r="W8514" t="str">
        <f t="shared" ref="W8514" si="16873">MID(F8514,10,9)</f>
        <v>DL2020015</v>
      </c>
      <c r="X8514" t="str">
        <f t="shared" ref="X8514" si="16874">W8514&amp;"_"&amp;V8514&amp;"_"&amp;S8514&amp;"_"&amp;T8514&amp;"_"&amp;U8514</f>
        <v>DL2020015_Sortmundet kutling_Valid_Absent_Ct&gt;41</v>
      </c>
    </row>
    <row r="8515" spans="1:24" x14ac:dyDescent="0.25">
      <c r="A8515" t="s">
        <v>406</v>
      </c>
      <c r="B8515" t="s">
        <v>693</v>
      </c>
      <c r="C8515" t="s">
        <v>16</v>
      </c>
      <c r="D8515" s="7">
        <v>0.1</v>
      </c>
      <c r="E8515" s="6" t="s">
        <v>17</v>
      </c>
      <c r="F8515" t="s">
        <v>1581</v>
      </c>
      <c r="G8515" t="str">
        <f t="shared" si="16839"/>
        <v>DL2020015</v>
      </c>
      <c r="H8515" t="str">
        <f t="shared" si="16775"/>
        <v>23</v>
      </c>
      <c r="I8515" t="str">
        <f t="shared" si="16776"/>
        <v>SortmundetKutling_23_20210511_DL2020015_TaarnbyGym</v>
      </c>
      <c r="J8515" t="str">
        <f t="shared" si="16777"/>
        <v>SortmundetKutling</v>
      </c>
      <c r="K8515" t="str">
        <f t="shared" si="16778"/>
        <v>NegK</v>
      </c>
      <c r="L8515" t="str">
        <f t="shared" si="16779"/>
        <v>No Ct</v>
      </c>
      <c r="M8515" t="str">
        <f t="shared" si="16780"/>
        <v/>
      </c>
      <c r="N8515" t="str">
        <f t="shared" si="16781"/>
        <v/>
      </c>
      <c r="O8515" t="str">
        <f t="shared" si="16782"/>
        <v/>
      </c>
    </row>
    <row r="8516" spans="1:24" x14ac:dyDescent="0.25">
      <c r="A8516" t="s">
        <v>408</v>
      </c>
      <c r="B8516" t="s">
        <v>694</v>
      </c>
      <c r="C8516" t="s">
        <v>20</v>
      </c>
      <c r="D8516" s="7">
        <v>0.1</v>
      </c>
      <c r="E8516" s="6" t="s">
        <v>17</v>
      </c>
      <c r="F8516" t="s">
        <v>1581</v>
      </c>
      <c r="G8516" t="str">
        <f t="shared" si="16839"/>
        <v>DL2020015</v>
      </c>
      <c r="H8516" t="str">
        <f t="shared" si="16775"/>
        <v>23</v>
      </c>
      <c r="I8516" t="str">
        <f t="shared" si="16776"/>
        <v>SortmundetKutling_23_20210511_DL2020015_TaarnbyGym</v>
      </c>
      <c r="J8516" t="str">
        <f t="shared" si="16777"/>
        <v>SortmundetKutling</v>
      </c>
      <c r="K8516" t="str">
        <f t="shared" si="16778"/>
        <v>eDNA</v>
      </c>
      <c r="L8516" t="str">
        <f t="shared" si="16779"/>
        <v>No Ct</v>
      </c>
      <c r="M8516" t="str">
        <f t="shared" si="16780"/>
        <v/>
      </c>
      <c r="N8516" t="str">
        <f t="shared" si="16781"/>
        <v/>
      </c>
      <c r="O8516" t="str">
        <f t="shared" si="16782"/>
        <v/>
      </c>
    </row>
    <row r="8517" spans="1:24" x14ac:dyDescent="0.25">
      <c r="A8517" t="s">
        <v>410</v>
      </c>
      <c r="B8517" t="s">
        <v>694</v>
      </c>
      <c r="C8517" t="s">
        <v>20</v>
      </c>
      <c r="D8517" s="7">
        <v>0.1</v>
      </c>
      <c r="E8517" s="6" t="s">
        <v>17</v>
      </c>
      <c r="F8517" t="s">
        <v>1581</v>
      </c>
      <c r="G8517" t="str">
        <f t="shared" si="16839"/>
        <v>DL2020015</v>
      </c>
      <c r="H8517" t="str">
        <f t="shared" si="16775"/>
        <v>23</v>
      </c>
      <c r="I8517" t="str">
        <f t="shared" si="16776"/>
        <v>SortmundetKutling_23_20210511_DL2020015_TaarnbyGym</v>
      </c>
      <c r="J8517" t="str">
        <f t="shared" si="16777"/>
        <v>SortmundetKutling</v>
      </c>
      <c r="K8517" t="str">
        <f t="shared" si="16778"/>
        <v>eDNA</v>
      </c>
      <c r="L8517" t="str">
        <f t="shared" si="16779"/>
        <v>No Ct</v>
      </c>
      <c r="M8517" t="str">
        <f t="shared" si="16780"/>
        <v/>
      </c>
      <c r="N8517" t="str">
        <f t="shared" si="16781"/>
        <v/>
      </c>
      <c r="O8517" t="str">
        <f t="shared" si="16782"/>
        <v/>
      </c>
    </row>
    <row r="8518" spans="1:24" x14ac:dyDescent="0.25">
      <c r="A8518" t="s">
        <v>411</v>
      </c>
      <c r="B8518" t="s">
        <v>695</v>
      </c>
      <c r="C8518" t="s">
        <v>13</v>
      </c>
      <c r="D8518" s="7">
        <v>0.1</v>
      </c>
      <c r="E8518" s="7">
        <v>25.62</v>
      </c>
      <c r="F8518" t="s">
        <v>1581</v>
      </c>
      <c r="G8518" t="str">
        <f t="shared" si="16839"/>
        <v>DL2020015</v>
      </c>
      <c r="H8518" t="str">
        <f t="shared" si="16775"/>
        <v>24</v>
      </c>
      <c r="I8518" t="str">
        <f t="shared" si="16776"/>
        <v>SortmundetKutling_24_20210511_DL2020015_TaarnbyGym</v>
      </c>
      <c r="J8518" t="str">
        <f t="shared" si="16777"/>
        <v>SortmundetKutling</v>
      </c>
      <c r="K8518" t="str">
        <f t="shared" si="16778"/>
        <v>PosK</v>
      </c>
      <c r="L8518">
        <f t="shared" si="16779"/>
        <v>25.62</v>
      </c>
      <c r="M8518">
        <f t="shared" si="16780"/>
        <v>25.62</v>
      </c>
      <c r="N8518">
        <f t="shared" si="16781"/>
        <v>0</v>
      </c>
      <c r="O8518">
        <f t="shared" si="16782"/>
        <v>0</v>
      </c>
      <c r="Q8518">
        <f t="shared" ref="Q8518" si="16875">IF(L8520="No Ct",0,L8520)</f>
        <v>0</v>
      </c>
      <c r="R8518">
        <f t="shared" ref="R8518" si="16876">IF(L8521="No Ct",0,L8521)</f>
        <v>0</v>
      </c>
      <c r="S8518" t="str">
        <f t="shared" ref="S8518" si="16877">IF(AND(M8518&gt;0,N8518=0),"Valid","Invalid")</f>
        <v>Valid</v>
      </c>
      <c r="T8518" t="str">
        <f t="shared" ref="T8518" si="16878">IF(OR(Q8518&gt;1,R8518&gt;1),"Present","Absent")</f>
        <v>Absent</v>
      </c>
      <c r="U8518" t="str">
        <f t="shared" ref="U8518" si="16879">IF(OR(AND(Q8518&gt;1,Q8518&lt;41),AND(R8518&gt;1,R8518&lt;41)),"Ct&lt;41","Ct&gt;41")</f>
        <v>Ct&gt;41</v>
      </c>
      <c r="V8518" t="str">
        <f>VLOOKUP(J8518,Datasæt_Analysesystemer!$C$2:$D$68,2,FALSE)</f>
        <v>Sortmundet kutling</v>
      </c>
      <c r="W8518" t="str">
        <f t="shared" ref="W8518" si="16880">MID(F8518,10,9)</f>
        <v>DL2020015</v>
      </c>
      <c r="X8518" t="str">
        <f t="shared" ref="X8518" si="16881">W8518&amp;"_"&amp;V8518&amp;"_"&amp;S8518&amp;"_"&amp;T8518&amp;"_"&amp;U8518</f>
        <v>DL2020015_Sortmundet kutling_Valid_Absent_Ct&gt;41</v>
      </c>
    </row>
    <row r="8519" spans="1:24" x14ac:dyDescent="0.25">
      <c r="A8519" t="s">
        <v>413</v>
      </c>
      <c r="B8519" t="s">
        <v>696</v>
      </c>
      <c r="C8519" t="s">
        <v>16</v>
      </c>
      <c r="D8519" s="7">
        <v>0.1</v>
      </c>
      <c r="E8519" s="6" t="s">
        <v>17</v>
      </c>
      <c r="F8519" t="s">
        <v>1581</v>
      </c>
      <c r="G8519" t="str">
        <f t="shared" si="16839"/>
        <v>DL2020015</v>
      </c>
      <c r="H8519" t="str">
        <f t="shared" si="16775"/>
        <v>24</v>
      </c>
      <c r="I8519" t="str">
        <f t="shared" si="16776"/>
        <v>SortmundetKutling_24_20210511_DL2020015_TaarnbyGym</v>
      </c>
      <c r="J8519" t="str">
        <f t="shared" si="16777"/>
        <v>SortmundetKutling</v>
      </c>
      <c r="K8519" t="str">
        <f t="shared" si="16778"/>
        <v>NegK</v>
      </c>
      <c r="L8519" t="str">
        <f t="shared" si="16779"/>
        <v>No Ct</v>
      </c>
      <c r="M8519" t="str">
        <f t="shared" si="16780"/>
        <v/>
      </c>
      <c r="N8519" t="str">
        <f t="shared" si="16781"/>
        <v/>
      </c>
      <c r="O8519" t="str">
        <f t="shared" si="16782"/>
        <v/>
      </c>
    </row>
    <row r="8520" spans="1:24" x14ac:dyDescent="0.25">
      <c r="A8520" t="s">
        <v>415</v>
      </c>
      <c r="B8520" t="s">
        <v>697</v>
      </c>
      <c r="C8520" t="s">
        <v>20</v>
      </c>
      <c r="D8520" s="7">
        <v>0.1</v>
      </c>
      <c r="E8520" s="7" t="s">
        <v>17</v>
      </c>
      <c r="F8520" t="s">
        <v>1581</v>
      </c>
      <c r="G8520" t="str">
        <f t="shared" si="16839"/>
        <v>DL2020015</v>
      </c>
      <c r="H8520" t="str">
        <f t="shared" si="16775"/>
        <v>24</v>
      </c>
      <c r="I8520" t="str">
        <f t="shared" si="16776"/>
        <v>SortmundetKutling_24_20210511_DL2020015_TaarnbyGym</v>
      </c>
      <c r="J8520" t="str">
        <f t="shared" si="16777"/>
        <v>SortmundetKutling</v>
      </c>
      <c r="K8520" t="str">
        <f t="shared" si="16778"/>
        <v>eDNA</v>
      </c>
      <c r="L8520" t="str">
        <f t="shared" si="16779"/>
        <v>No Ct</v>
      </c>
      <c r="M8520" t="str">
        <f t="shared" si="16780"/>
        <v/>
      </c>
      <c r="N8520" t="str">
        <f t="shared" si="16781"/>
        <v/>
      </c>
      <c r="O8520" t="str">
        <f t="shared" si="16782"/>
        <v/>
      </c>
    </row>
    <row r="8521" spans="1:24" x14ac:dyDescent="0.25">
      <c r="A8521" t="s">
        <v>417</v>
      </c>
      <c r="B8521" t="s">
        <v>697</v>
      </c>
      <c r="C8521" t="s">
        <v>20</v>
      </c>
      <c r="D8521" s="7">
        <v>0.1</v>
      </c>
      <c r="E8521" s="6" t="s">
        <v>17</v>
      </c>
      <c r="F8521" t="s">
        <v>1581</v>
      </c>
      <c r="G8521" t="str">
        <f t="shared" si="16839"/>
        <v>DL2020015</v>
      </c>
      <c r="H8521" t="str">
        <f t="shared" si="16775"/>
        <v>24</v>
      </c>
      <c r="I8521" t="str">
        <f t="shared" si="16776"/>
        <v>SortmundetKutling_24_20210511_DL2020015_TaarnbyGym</v>
      </c>
      <c r="J8521" t="str">
        <f t="shared" si="16777"/>
        <v>SortmundetKutling</v>
      </c>
      <c r="K8521" t="str">
        <f t="shared" si="16778"/>
        <v>eDNA</v>
      </c>
      <c r="L8521" t="str">
        <f t="shared" si="16779"/>
        <v>No Ct</v>
      </c>
      <c r="M8521" t="str">
        <f t="shared" si="16780"/>
        <v/>
      </c>
      <c r="N8521" t="str">
        <f t="shared" si="16781"/>
        <v/>
      </c>
      <c r="O8521" t="str">
        <f t="shared" si="16782"/>
        <v/>
      </c>
    </row>
    <row r="8522" spans="1:24" x14ac:dyDescent="0.25">
      <c r="A8522" t="s">
        <v>11</v>
      </c>
      <c r="B8522" t="s">
        <v>196</v>
      </c>
      <c r="C8522" t="s">
        <v>13</v>
      </c>
      <c r="D8522" s="7">
        <v>0.1</v>
      </c>
      <c r="E8522" s="7">
        <v>27.03</v>
      </c>
      <c r="F8522" t="s">
        <v>1582</v>
      </c>
      <c r="G8522" t="str">
        <f t="shared" si="16839"/>
        <v>DL2020005</v>
      </c>
      <c r="H8522" t="str">
        <f t="shared" si="16775"/>
        <v>01</v>
      </c>
      <c r="I8522" t="str">
        <f t="shared" si="16776"/>
        <v>Skrubbe_01_20210518_DL2020005_NoerreGym</v>
      </c>
      <c r="J8522" t="str">
        <f t="shared" si="16777"/>
        <v>Skrubbe</v>
      </c>
      <c r="K8522" t="str">
        <f t="shared" si="16778"/>
        <v>PosK</v>
      </c>
      <c r="L8522">
        <f t="shared" si="16779"/>
        <v>27.03</v>
      </c>
      <c r="M8522">
        <f t="shared" si="16780"/>
        <v>27.03</v>
      </c>
      <c r="N8522">
        <f t="shared" si="16781"/>
        <v>0</v>
      </c>
      <c r="O8522">
        <f t="shared" si="16782"/>
        <v>0</v>
      </c>
      <c r="Q8522">
        <f t="shared" ref="Q8522" si="16882">IF(L8524="No Ct",0,L8524)</f>
        <v>0</v>
      </c>
      <c r="R8522">
        <f t="shared" ref="R8522" si="16883">IF(L8525="No Ct",0,L8525)</f>
        <v>0</v>
      </c>
      <c r="S8522" t="str">
        <f t="shared" ref="S8522" si="16884">IF(AND(M8522&gt;0,N8522=0),"Valid","Invalid")</f>
        <v>Valid</v>
      </c>
      <c r="T8522" t="str">
        <f t="shared" ref="T8522" si="16885">IF(OR(Q8522&gt;1,R8522&gt;1),"Present","Absent")</f>
        <v>Absent</v>
      </c>
      <c r="U8522" t="str">
        <f t="shared" ref="U8522" si="16886">IF(OR(AND(Q8522&gt;1,Q8522&lt;41),AND(R8522&gt;1,R8522&lt;41)),"Ct&lt;41","Ct&gt;41")</f>
        <v>Ct&gt;41</v>
      </c>
      <c r="V8522" t="str">
        <f>VLOOKUP(J8522,Datasæt_Analysesystemer!$C$2:$D$68,2,FALSE)</f>
        <v>Skrubbe</v>
      </c>
      <c r="W8522" t="str">
        <f t="shared" ref="W8522" si="16887">MID(F8522,10,9)</f>
        <v>DL2020005</v>
      </c>
      <c r="X8522" t="str">
        <f t="shared" ref="X8522" si="16888">W8522&amp;"_"&amp;V8522&amp;"_"&amp;S8522&amp;"_"&amp;T8522&amp;"_"&amp;U8522</f>
        <v>DL2020005_Skrubbe_Valid_Absent_Ct&gt;41</v>
      </c>
    </row>
    <row r="8523" spans="1:24" x14ac:dyDescent="0.25">
      <c r="A8523" t="s">
        <v>14</v>
      </c>
      <c r="B8523" t="s">
        <v>197</v>
      </c>
      <c r="C8523" t="s">
        <v>16</v>
      </c>
      <c r="D8523" s="7">
        <v>0.1</v>
      </c>
      <c r="E8523" s="6" t="s">
        <v>17</v>
      </c>
      <c r="F8523" t="s">
        <v>1582</v>
      </c>
      <c r="G8523" t="str">
        <f t="shared" si="16839"/>
        <v>DL2020005</v>
      </c>
      <c r="H8523" t="str">
        <f t="shared" si="16775"/>
        <v>01</v>
      </c>
      <c r="I8523" t="str">
        <f t="shared" si="16776"/>
        <v>Skrubbe_01_20210518_DL2020005_NoerreGym</v>
      </c>
      <c r="J8523" t="str">
        <f t="shared" si="16777"/>
        <v>Skrubbe</v>
      </c>
      <c r="K8523" t="str">
        <f t="shared" si="16778"/>
        <v>NegK</v>
      </c>
      <c r="L8523" t="str">
        <f t="shared" si="16779"/>
        <v>No Ct</v>
      </c>
      <c r="M8523" t="str">
        <f t="shared" si="16780"/>
        <v/>
      </c>
      <c r="N8523" t="str">
        <f t="shared" si="16781"/>
        <v/>
      </c>
      <c r="O8523" t="str">
        <f t="shared" si="16782"/>
        <v/>
      </c>
    </row>
    <row r="8524" spans="1:24" x14ac:dyDescent="0.25">
      <c r="A8524" t="s">
        <v>18</v>
      </c>
      <c r="B8524" t="s">
        <v>198</v>
      </c>
      <c r="C8524" t="s">
        <v>20</v>
      </c>
      <c r="D8524" s="7">
        <v>0.1</v>
      </c>
      <c r="E8524" s="6" t="s">
        <v>17</v>
      </c>
      <c r="F8524" t="s">
        <v>1582</v>
      </c>
      <c r="G8524" t="str">
        <f t="shared" si="16839"/>
        <v>DL2020005</v>
      </c>
      <c r="H8524" t="str">
        <f t="shared" si="16775"/>
        <v>01</v>
      </c>
      <c r="I8524" t="str">
        <f t="shared" si="16776"/>
        <v>Skrubbe_01_20210518_DL2020005_NoerreGym</v>
      </c>
      <c r="J8524" t="str">
        <f t="shared" si="16777"/>
        <v>Skrubbe</v>
      </c>
      <c r="K8524" t="str">
        <f t="shared" si="16778"/>
        <v>eDNA</v>
      </c>
      <c r="L8524" t="str">
        <f t="shared" si="16779"/>
        <v>No Ct</v>
      </c>
      <c r="M8524" t="str">
        <f t="shared" si="16780"/>
        <v/>
      </c>
      <c r="N8524" t="str">
        <f t="shared" si="16781"/>
        <v/>
      </c>
      <c r="O8524" t="str">
        <f t="shared" si="16782"/>
        <v/>
      </c>
    </row>
    <row r="8525" spans="1:24" x14ac:dyDescent="0.25">
      <c r="A8525" t="s">
        <v>21</v>
      </c>
      <c r="B8525" t="s">
        <v>198</v>
      </c>
      <c r="C8525" t="s">
        <v>20</v>
      </c>
      <c r="D8525" s="7">
        <v>0.1</v>
      </c>
      <c r="E8525" s="6" t="s">
        <v>17</v>
      </c>
      <c r="F8525" t="s">
        <v>1582</v>
      </c>
      <c r="G8525" t="str">
        <f t="shared" si="16839"/>
        <v>DL2020005</v>
      </c>
      <c r="H8525" t="str">
        <f t="shared" si="16775"/>
        <v>01</v>
      </c>
      <c r="I8525" t="str">
        <f t="shared" si="16776"/>
        <v>Skrubbe_01_20210518_DL2020005_NoerreGym</v>
      </c>
      <c r="J8525" t="str">
        <f t="shared" si="16777"/>
        <v>Skrubbe</v>
      </c>
      <c r="K8525" t="str">
        <f t="shared" si="16778"/>
        <v>eDNA</v>
      </c>
      <c r="L8525" t="str">
        <f t="shared" si="16779"/>
        <v>No Ct</v>
      </c>
      <c r="M8525" t="str">
        <f t="shared" si="16780"/>
        <v/>
      </c>
      <c r="N8525" t="str">
        <f t="shared" si="16781"/>
        <v/>
      </c>
      <c r="O8525" t="str">
        <f t="shared" si="16782"/>
        <v/>
      </c>
    </row>
    <row r="8526" spans="1:24" x14ac:dyDescent="0.25">
      <c r="A8526" t="s">
        <v>199</v>
      </c>
      <c r="B8526" t="s">
        <v>200</v>
      </c>
      <c r="C8526" t="s">
        <v>13</v>
      </c>
      <c r="D8526" s="7">
        <v>0.1</v>
      </c>
      <c r="E8526" s="7">
        <v>26.67</v>
      </c>
      <c r="F8526" t="s">
        <v>1582</v>
      </c>
      <c r="G8526" t="str">
        <f t="shared" si="16839"/>
        <v>DL2020005</v>
      </c>
      <c r="H8526" t="str">
        <f t="shared" si="16775"/>
        <v>02</v>
      </c>
      <c r="I8526" t="str">
        <f t="shared" si="16776"/>
        <v>Skrubbe_02_20210518_DL2020005_NoerreGym</v>
      </c>
      <c r="J8526" t="str">
        <f t="shared" si="16777"/>
        <v>Skrubbe</v>
      </c>
      <c r="K8526" t="str">
        <f t="shared" si="16778"/>
        <v>PosK</v>
      </c>
      <c r="L8526">
        <f t="shared" si="16779"/>
        <v>26.67</v>
      </c>
      <c r="M8526">
        <f t="shared" si="16780"/>
        <v>26.67</v>
      </c>
      <c r="N8526">
        <f t="shared" si="16781"/>
        <v>0</v>
      </c>
      <c r="O8526">
        <f t="shared" si="16782"/>
        <v>0</v>
      </c>
      <c r="Q8526">
        <f t="shared" ref="Q8526" si="16889">IF(L8528="No Ct",0,L8528)</f>
        <v>0</v>
      </c>
      <c r="R8526">
        <f t="shared" ref="R8526" si="16890">IF(L8529="No Ct",0,L8529)</f>
        <v>0</v>
      </c>
      <c r="S8526" t="str">
        <f t="shared" ref="S8526" si="16891">IF(AND(M8526&gt;0,N8526=0),"Valid","Invalid")</f>
        <v>Valid</v>
      </c>
      <c r="T8526" t="str">
        <f t="shared" ref="T8526" si="16892">IF(OR(Q8526&gt;1,R8526&gt;1),"Present","Absent")</f>
        <v>Absent</v>
      </c>
      <c r="U8526" t="str">
        <f t="shared" ref="U8526" si="16893">IF(OR(AND(Q8526&gt;1,Q8526&lt;41),AND(R8526&gt;1,R8526&lt;41)),"Ct&lt;41","Ct&gt;41")</f>
        <v>Ct&gt;41</v>
      </c>
      <c r="V8526" t="str">
        <f>VLOOKUP(J8526,Datasæt_Analysesystemer!$C$2:$D$68,2,FALSE)</f>
        <v>Skrubbe</v>
      </c>
      <c r="W8526" t="str">
        <f t="shared" ref="W8526" si="16894">MID(F8526,10,9)</f>
        <v>DL2020005</v>
      </c>
      <c r="X8526" t="str">
        <f t="shared" ref="X8526" si="16895">W8526&amp;"_"&amp;V8526&amp;"_"&amp;S8526&amp;"_"&amp;T8526&amp;"_"&amp;U8526</f>
        <v>DL2020005_Skrubbe_Valid_Absent_Ct&gt;41</v>
      </c>
    </row>
    <row r="8527" spans="1:24" x14ac:dyDescent="0.25">
      <c r="A8527" t="s">
        <v>201</v>
      </c>
      <c r="B8527" t="s">
        <v>202</v>
      </c>
      <c r="C8527" t="s">
        <v>16</v>
      </c>
      <c r="D8527" s="7">
        <v>0.1</v>
      </c>
      <c r="E8527" s="6" t="s">
        <v>17</v>
      </c>
      <c r="F8527" t="s">
        <v>1582</v>
      </c>
      <c r="G8527" t="str">
        <f t="shared" si="16839"/>
        <v>DL2020005</v>
      </c>
      <c r="H8527" t="str">
        <f t="shared" si="16775"/>
        <v>02</v>
      </c>
      <c r="I8527" t="str">
        <f t="shared" si="16776"/>
        <v>Skrubbe_02_20210518_DL2020005_NoerreGym</v>
      </c>
      <c r="J8527" t="str">
        <f t="shared" si="16777"/>
        <v>Skrubbe</v>
      </c>
      <c r="K8527" t="str">
        <f t="shared" si="16778"/>
        <v>NegK</v>
      </c>
      <c r="L8527" t="str">
        <f t="shared" si="16779"/>
        <v>No Ct</v>
      </c>
      <c r="M8527" t="str">
        <f t="shared" si="16780"/>
        <v/>
      </c>
      <c r="N8527" t="str">
        <f t="shared" si="16781"/>
        <v/>
      </c>
      <c r="O8527" t="str">
        <f t="shared" si="16782"/>
        <v/>
      </c>
    </row>
    <row r="8528" spans="1:24" x14ac:dyDescent="0.25">
      <c r="A8528" t="s">
        <v>203</v>
      </c>
      <c r="B8528" t="s">
        <v>204</v>
      </c>
      <c r="C8528" t="s">
        <v>20</v>
      </c>
      <c r="D8528" s="7">
        <v>0.1</v>
      </c>
      <c r="E8528" s="6" t="s">
        <v>17</v>
      </c>
      <c r="F8528" t="s">
        <v>1582</v>
      </c>
      <c r="G8528" t="str">
        <f t="shared" si="16839"/>
        <v>DL2020005</v>
      </c>
      <c r="H8528" t="str">
        <f t="shared" si="16775"/>
        <v>02</v>
      </c>
      <c r="I8528" t="str">
        <f t="shared" si="16776"/>
        <v>Skrubbe_02_20210518_DL2020005_NoerreGym</v>
      </c>
      <c r="J8528" t="str">
        <f t="shared" si="16777"/>
        <v>Skrubbe</v>
      </c>
      <c r="K8528" t="str">
        <f t="shared" si="16778"/>
        <v>eDNA</v>
      </c>
      <c r="L8528" t="str">
        <f t="shared" si="16779"/>
        <v>No Ct</v>
      </c>
      <c r="M8528" t="str">
        <f t="shared" si="16780"/>
        <v/>
      </c>
      <c r="N8528" t="str">
        <f t="shared" si="16781"/>
        <v/>
      </c>
      <c r="O8528" t="str">
        <f t="shared" si="16782"/>
        <v/>
      </c>
    </row>
    <row r="8529" spans="1:24" x14ac:dyDescent="0.25">
      <c r="A8529" t="s">
        <v>205</v>
      </c>
      <c r="B8529" t="s">
        <v>204</v>
      </c>
      <c r="C8529" t="s">
        <v>20</v>
      </c>
      <c r="D8529" s="7">
        <v>0.1</v>
      </c>
      <c r="E8529" s="6" t="s">
        <v>17</v>
      </c>
      <c r="F8529" t="s">
        <v>1582</v>
      </c>
      <c r="G8529" t="str">
        <f t="shared" si="16839"/>
        <v>DL2020005</v>
      </c>
      <c r="H8529" t="str">
        <f t="shared" si="16775"/>
        <v>02</v>
      </c>
      <c r="I8529" t="str">
        <f t="shared" si="16776"/>
        <v>Skrubbe_02_20210518_DL2020005_NoerreGym</v>
      </c>
      <c r="J8529" t="str">
        <f t="shared" si="16777"/>
        <v>Skrubbe</v>
      </c>
      <c r="K8529" t="str">
        <f t="shared" si="16778"/>
        <v>eDNA</v>
      </c>
      <c r="L8529" t="str">
        <f t="shared" si="16779"/>
        <v>No Ct</v>
      </c>
      <c r="M8529" t="str">
        <f t="shared" si="16780"/>
        <v/>
      </c>
      <c r="N8529" t="str">
        <f t="shared" si="16781"/>
        <v/>
      </c>
      <c r="O8529" t="str">
        <f t="shared" si="16782"/>
        <v/>
      </c>
    </row>
    <row r="8530" spans="1:24" x14ac:dyDescent="0.25">
      <c r="A8530" t="s">
        <v>206</v>
      </c>
      <c r="B8530" t="s">
        <v>207</v>
      </c>
      <c r="C8530" t="s">
        <v>13</v>
      </c>
      <c r="D8530" s="7">
        <v>0.1</v>
      </c>
      <c r="E8530" s="7">
        <v>33.04</v>
      </c>
      <c r="F8530" t="s">
        <v>1582</v>
      </c>
      <c r="G8530" t="str">
        <f t="shared" si="16839"/>
        <v>DL2020005</v>
      </c>
      <c r="H8530" t="str">
        <f t="shared" ref="H8530:H8593" si="16896">LEFT(B8530,2)</f>
        <v>03</v>
      </c>
      <c r="I8530" t="str">
        <f t="shared" ref="I8530:I8593" si="16897">J8530&amp;"_"&amp;H8530&amp;"_"&amp;F8530</f>
        <v>Torsk_03_20210518_DL2020005_NoerreGym</v>
      </c>
      <c r="J8530" t="str">
        <f t="shared" ref="J8530:J8593" si="16898">MID(RIGHT(B8530,LEN(B8530)-3),1,FIND("_",RIGHT(B8530,LEN(B8530)-3))-1)</f>
        <v>Torsk</v>
      </c>
      <c r="K8530" t="str">
        <f t="shared" ref="K8530:K8593" si="16899">TRIM(SUBSTITUTE(RIGHT(B8530,FIND(J8530,B8530)+1),"_",""))</f>
        <v>PosK</v>
      </c>
      <c r="L8530">
        <f t="shared" ref="L8530:L8593" si="16900">IFERROR(VALUE(SUBSTITUTE(E8530,".",",")),E8530)</f>
        <v>33.04</v>
      </c>
      <c r="M8530">
        <f t="shared" ref="M8530:M8593" si="16901">IF(K8530="PosK",SUMIFS(L:L,K:K,"PosK",I:I,I8530),"")</f>
        <v>33.04</v>
      </c>
      <c r="N8530">
        <f t="shared" ref="N8530:N8593" si="16902">IF(K8530="PosK",SUMIFS(L:L,K:K,"NegK",I:I,I8530),"")</f>
        <v>0</v>
      </c>
      <c r="O8530">
        <f t="shared" ref="O8530:O8593" si="16903">IF(K8530="PosK",SUMIFS(L:L,K:K,"eDNA",I:I,I8530),"")</f>
        <v>0</v>
      </c>
      <c r="Q8530">
        <f t="shared" ref="Q8530" si="16904">IF(L8532="No Ct",0,L8532)</f>
        <v>0</v>
      </c>
      <c r="R8530">
        <f t="shared" ref="R8530" si="16905">IF(L8533="No Ct",0,L8533)</f>
        <v>0</v>
      </c>
      <c r="S8530" t="str">
        <f t="shared" ref="S8530" si="16906">IF(AND(M8530&gt;0,N8530=0),"Valid","Invalid")</f>
        <v>Valid</v>
      </c>
      <c r="T8530" t="str">
        <f t="shared" ref="T8530" si="16907">IF(OR(Q8530&gt;1,R8530&gt;1),"Present","Absent")</f>
        <v>Absent</v>
      </c>
      <c r="U8530" t="str">
        <f t="shared" ref="U8530" si="16908">IF(OR(AND(Q8530&gt;1,Q8530&lt;41),AND(R8530&gt;1,R8530&lt;41)),"Ct&lt;41","Ct&gt;41")</f>
        <v>Ct&gt;41</v>
      </c>
      <c r="V8530" t="str">
        <f>VLOOKUP(J8530,Datasæt_Analysesystemer!$C$2:$D$68,2,FALSE)</f>
        <v>Torsk</v>
      </c>
      <c r="W8530" t="str">
        <f t="shared" ref="W8530" si="16909">MID(F8530,10,9)</f>
        <v>DL2020005</v>
      </c>
      <c r="X8530" t="str">
        <f t="shared" ref="X8530" si="16910">W8530&amp;"_"&amp;V8530&amp;"_"&amp;S8530&amp;"_"&amp;T8530&amp;"_"&amp;U8530</f>
        <v>DL2020005_Torsk_Valid_Absent_Ct&gt;41</v>
      </c>
    </row>
    <row r="8531" spans="1:24" x14ac:dyDescent="0.25">
      <c r="A8531" t="s">
        <v>208</v>
      </c>
      <c r="B8531" t="s">
        <v>209</v>
      </c>
      <c r="C8531" t="s">
        <v>16</v>
      </c>
      <c r="D8531" s="7">
        <v>0.1</v>
      </c>
      <c r="E8531" s="6" t="s">
        <v>17</v>
      </c>
      <c r="F8531" t="s">
        <v>1582</v>
      </c>
      <c r="G8531" t="str">
        <f t="shared" si="16839"/>
        <v>DL2020005</v>
      </c>
      <c r="H8531" t="str">
        <f t="shared" si="16896"/>
        <v>03</v>
      </c>
      <c r="I8531" t="str">
        <f t="shared" si="16897"/>
        <v>Torsk_03_20210518_DL2020005_NoerreGym</v>
      </c>
      <c r="J8531" t="str">
        <f t="shared" si="16898"/>
        <v>Torsk</v>
      </c>
      <c r="K8531" t="str">
        <f t="shared" si="16899"/>
        <v>NegK</v>
      </c>
      <c r="L8531" t="str">
        <f t="shared" si="16900"/>
        <v>No Ct</v>
      </c>
      <c r="M8531" t="str">
        <f t="shared" si="16901"/>
        <v/>
      </c>
      <c r="N8531" t="str">
        <f t="shared" si="16902"/>
        <v/>
      </c>
      <c r="O8531" t="str">
        <f t="shared" si="16903"/>
        <v/>
      </c>
    </row>
    <row r="8532" spans="1:24" x14ac:dyDescent="0.25">
      <c r="A8532" t="s">
        <v>210</v>
      </c>
      <c r="B8532" t="s">
        <v>211</v>
      </c>
      <c r="C8532" t="s">
        <v>20</v>
      </c>
      <c r="D8532" s="7">
        <v>0.1</v>
      </c>
      <c r="E8532" s="6" t="s">
        <v>17</v>
      </c>
      <c r="F8532" t="s">
        <v>1582</v>
      </c>
      <c r="G8532" t="str">
        <f t="shared" si="16839"/>
        <v>DL2020005</v>
      </c>
      <c r="H8532" t="str">
        <f t="shared" si="16896"/>
        <v>03</v>
      </c>
      <c r="I8532" t="str">
        <f t="shared" si="16897"/>
        <v>Torsk_03_20210518_DL2020005_NoerreGym</v>
      </c>
      <c r="J8532" t="str">
        <f t="shared" si="16898"/>
        <v>Torsk</v>
      </c>
      <c r="K8532" t="str">
        <f t="shared" si="16899"/>
        <v>eDNA</v>
      </c>
      <c r="L8532" t="str">
        <f t="shared" si="16900"/>
        <v>No Ct</v>
      </c>
      <c r="M8532" t="str">
        <f t="shared" si="16901"/>
        <v/>
      </c>
      <c r="N8532" t="str">
        <f t="shared" si="16902"/>
        <v/>
      </c>
      <c r="O8532" t="str">
        <f t="shared" si="16903"/>
        <v/>
      </c>
    </row>
    <row r="8533" spans="1:24" x14ac:dyDescent="0.25">
      <c r="A8533" t="s">
        <v>212</v>
      </c>
      <c r="B8533" t="s">
        <v>211</v>
      </c>
      <c r="C8533" t="s">
        <v>20</v>
      </c>
      <c r="D8533" s="7">
        <v>0.1</v>
      </c>
      <c r="E8533" s="6" t="s">
        <v>17</v>
      </c>
      <c r="F8533" t="s">
        <v>1582</v>
      </c>
      <c r="G8533" t="str">
        <f t="shared" si="16839"/>
        <v>DL2020005</v>
      </c>
      <c r="H8533" t="str">
        <f t="shared" si="16896"/>
        <v>03</v>
      </c>
      <c r="I8533" t="str">
        <f t="shared" si="16897"/>
        <v>Torsk_03_20210518_DL2020005_NoerreGym</v>
      </c>
      <c r="J8533" t="str">
        <f t="shared" si="16898"/>
        <v>Torsk</v>
      </c>
      <c r="K8533" t="str">
        <f t="shared" si="16899"/>
        <v>eDNA</v>
      </c>
      <c r="L8533" t="str">
        <f t="shared" si="16900"/>
        <v>No Ct</v>
      </c>
      <c r="M8533" t="str">
        <f t="shared" si="16901"/>
        <v/>
      </c>
      <c r="N8533" t="str">
        <f t="shared" si="16902"/>
        <v/>
      </c>
      <c r="O8533" t="str">
        <f t="shared" si="16903"/>
        <v/>
      </c>
    </row>
    <row r="8534" spans="1:24" x14ac:dyDescent="0.25">
      <c r="A8534" t="s">
        <v>213</v>
      </c>
      <c r="B8534" t="s">
        <v>214</v>
      </c>
      <c r="C8534" t="s">
        <v>13</v>
      </c>
      <c r="D8534" s="7">
        <v>0.1</v>
      </c>
      <c r="E8534" s="6">
        <v>29.14</v>
      </c>
      <c r="F8534" t="s">
        <v>1582</v>
      </c>
      <c r="G8534" t="str">
        <f t="shared" si="16839"/>
        <v>DL2020005</v>
      </c>
      <c r="H8534" t="str">
        <f t="shared" si="16896"/>
        <v>04</v>
      </c>
      <c r="I8534" t="str">
        <f t="shared" si="16897"/>
        <v>Torsk_04_20210518_DL2020005_NoerreGym</v>
      </c>
      <c r="J8534" t="str">
        <f t="shared" si="16898"/>
        <v>Torsk</v>
      </c>
      <c r="K8534" t="str">
        <f t="shared" si="16899"/>
        <v>PosK</v>
      </c>
      <c r="L8534">
        <f t="shared" si="16900"/>
        <v>29.14</v>
      </c>
      <c r="M8534">
        <f t="shared" si="16901"/>
        <v>29.14</v>
      </c>
      <c r="N8534">
        <f t="shared" si="16902"/>
        <v>0</v>
      </c>
      <c r="O8534">
        <f t="shared" si="16903"/>
        <v>0</v>
      </c>
      <c r="Q8534">
        <f t="shared" ref="Q8534" si="16911">IF(L8536="No Ct",0,L8536)</f>
        <v>0</v>
      </c>
      <c r="R8534">
        <f t="shared" ref="R8534" si="16912">IF(L8537="No Ct",0,L8537)</f>
        <v>0</v>
      </c>
      <c r="S8534" t="str">
        <f t="shared" ref="S8534" si="16913">IF(AND(M8534&gt;0,N8534=0),"Valid","Invalid")</f>
        <v>Valid</v>
      </c>
      <c r="T8534" t="str">
        <f t="shared" ref="T8534" si="16914">IF(OR(Q8534&gt;1,R8534&gt;1),"Present","Absent")</f>
        <v>Absent</v>
      </c>
      <c r="U8534" t="str">
        <f t="shared" ref="U8534" si="16915">IF(OR(AND(Q8534&gt;1,Q8534&lt;41),AND(R8534&gt;1,R8534&lt;41)),"Ct&lt;41","Ct&gt;41")</f>
        <v>Ct&gt;41</v>
      </c>
      <c r="V8534" t="str">
        <f>VLOOKUP(J8534,Datasæt_Analysesystemer!$C$2:$D$68,2,FALSE)</f>
        <v>Torsk</v>
      </c>
      <c r="W8534" t="str">
        <f t="shared" ref="W8534" si="16916">MID(F8534,10,9)</f>
        <v>DL2020005</v>
      </c>
      <c r="X8534" t="str">
        <f t="shared" ref="X8534" si="16917">W8534&amp;"_"&amp;V8534&amp;"_"&amp;S8534&amp;"_"&amp;T8534&amp;"_"&amp;U8534</f>
        <v>DL2020005_Torsk_Valid_Absent_Ct&gt;41</v>
      </c>
    </row>
    <row r="8535" spans="1:24" x14ac:dyDescent="0.25">
      <c r="A8535" t="s">
        <v>215</v>
      </c>
      <c r="B8535" t="s">
        <v>216</v>
      </c>
      <c r="C8535" t="s">
        <v>16</v>
      </c>
      <c r="D8535" s="7">
        <v>0.1</v>
      </c>
      <c r="E8535" s="6" t="s">
        <v>17</v>
      </c>
      <c r="F8535" t="s">
        <v>1582</v>
      </c>
      <c r="G8535" t="str">
        <f t="shared" si="16839"/>
        <v>DL2020005</v>
      </c>
      <c r="H8535" t="str">
        <f t="shared" si="16896"/>
        <v>04</v>
      </c>
      <c r="I8535" t="str">
        <f t="shared" si="16897"/>
        <v>Torsk_04_20210518_DL2020005_NoerreGym</v>
      </c>
      <c r="J8535" t="str">
        <f t="shared" si="16898"/>
        <v>Torsk</v>
      </c>
      <c r="K8535" t="str">
        <f t="shared" si="16899"/>
        <v>NegK</v>
      </c>
      <c r="L8535" t="str">
        <f t="shared" si="16900"/>
        <v>No Ct</v>
      </c>
      <c r="M8535" t="str">
        <f t="shared" si="16901"/>
        <v/>
      </c>
      <c r="N8535" t="str">
        <f t="shared" si="16902"/>
        <v/>
      </c>
      <c r="O8535" t="str">
        <f t="shared" si="16903"/>
        <v/>
      </c>
    </row>
    <row r="8536" spans="1:24" x14ac:dyDescent="0.25">
      <c r="A8536" t="s">
        <v>217</v>
      </c>
      <c r="B8536" t="s">
        <v>218</v>
      </c>
      <c r="C8536" t="s">
        <v>20</v>
      </c>
      <c r="D8536" s="7">
        <v>0.1</v>
      </c>
      <c r="E8536" s="6" t="s">
        <v>17</v>
      </c>
      <c r="F8536" t="s">
        <v>1582</v>
      </c>
      <c r="G8536" t="str">
        <f t="shared" si="16839"/>
        <v>DL2020005</v>
      </c>
      <c r="H8536" t="str">
        <f t="shared" si="16896"/>
        <v>04</v>
      </c>
      <c r="I8536" t="str">
        <f t="shared" si="16897"/>
        <v>Torsk_04_20210518_DL2020005_NoerreGym</v>
      </c>
      <c r="J8536" t="str">
        <f t="shared" si="16898"/>
        <v>Torsk</v>
      </c>
      <c r="K8536" t="str">
        <f t="shared" si="16899"/>
        <v>eDNA</v>
      </c>
      <c r="L8536" t="str">
        <f t="shared" si="16900"/>
        <v>No Ct</v>
      </c>
      <c r="M8536" t="str">
        <f t="shared" si="16901"/>
        <v/>
      </c>
      <c r="N8536" t="str">
        <f t="shared" si="16902"/>
        <v/>
      </c>
      <c r="O8536" t="str">
        <f t="shared" si="16903"/>
        <v/>
      </c>
    </row>
    <row r="8537" spans="1:24" x14ac:dyDescent="0.25">
      <c r="A8537" t="s">
        <v>219</v>
      </c>
      <c r="B8537" t="s">
        <v>218</v>
      </c>
      <c r="C8537" t="s">
        <v>20</v>
      </c>
      <c r="D8537" s="7">
        <v>0.1</v>
      </c>
      <c r="E8537" s="6" t="s">
        <v>17</v>
      </c>
      <c r="F8537" t="s">
        <v>1582</v>
      </c>
      <c r="G8537" t="str">
        <f t="shared" si="16839"/>
        <v>DL2020005</v>
      </c>
      <c r="H8537" t="str">
        <f t="shared" si="16896"/>
        <v>04</v>
      </c>
      <c r="I8537" t="str">
        <f t="shared" si="16897"/>
        <v>Torsk_04_20210518_DL2020005_NoerreGym</v>
      </c>
      <c r="J8537" t="str">
        <f t="shared" si="16898"/>
        <v>Torsk</v>
      </c>
      <c r="K8537" t="str">
        <f t="shared" si="16899"/>
        <v>eDNA</v>
      </c>
      <c r="L8537" t="str">
        <f t="shared" si="16900"/>
        <v>No Ct</v>
      </c>
      <c r="M8537" t="str">
        <f t="shared" si="16901"/>
        <v/>
      </c>
      <c r="N8537" t="str">
        <f t="shared" si="16902"/>
        <v/>
      </c>
      <c r="O8537" t="str">
        <f t="shared" si="16903"/>
        <v/>
      </c>
    </row>
    <row r="8538" spans="1:24" x14ac:dyDescent="0.25">
      <c r="A8538" t="s">
        <v>220</v>
      </c>
      <c r="B8538" t="s">
        <v>221</v>
      </c>
      <c r="C8538" t="s">
        <v>13</v>
      </c>
      <c r="D8538" s="7">
        <v>0.1</v>
      </c>
      <c r="E8538" s="7" t="s">
        <v>17</v>
      </c>
      <c r="F8538" t="s">
        <v>1582</v>
      </c>
      <c r="G8538" t="str">
        <f t="shared" si="16839"/>
        <v>DL2020005</v>
      </c>
      <c r="H8538" t="str">
        <f t="shared" si="16896"/>
        <v>05</v>
      </c>
      <c r="I8538" t="str">
        <f t="shared" si="16897"/>
        <v>Sandmusling_05_20210518_DL2020005_NoerreGym</v>
      </c>
      <c r="J8538" t="str">
        <f t="shared" si="16898"/>
        <v>Sandmusling</v>
      </c>
      <c r="K8538" t="str">
        <f t="shared" si="16899"/>
        <v>PosK</v>
      </c>
      <c r="L8538" t="str">
        <f t="shared" si="16900"/>
        <v>No Ct</v>
      </c>
      <c r="M8538">
        <f t="shared" si="16901"/>
        <v>0</v>
      </c>
      <c r="N8538">
        <f t="shared" si="16902"/>
        <v>0</v>
      </c>
      <c r="O8538">
        <f t="shared" si="16903"/>
        <v>0</v>
      </c>
      <c r="Q8538">
        <f t="shared" ref="Q8538" si="16918">IF(L8540="No Ct",0,L8540)</f>
        <v>0</v>
      </c>
      <c r="R8538">
        <f t="shared" ref="R8538" si="16919">IF(L8541="No Ct",0,L8541)</f>
        <v>0</v>
      </c>
      <c r="S8538" t="str">
        <f t="shared" ref="S8538" si="16920">IF(AND(M8538&gt;0,N8538=0),"Valid","Invalid")</f>
        <v>Invalid</v>
      </c>
      <c r="T8538" t="str">
        <f t="shared" ref="T8538" si="16921">IF(OR(Q8538&gt;1,R8538&gt;1),"Present","Absent")</f>
        <v>Absent</v>
      </c>
      <c r="U8538" t="str">
        <f t="shared" ref="U8538" si="16922">IF(OR(AND(Q8538&gt;1,Q8538&lt;41),AND(R8538&gt;1,R8538&lt;41)),"Ct&lt;41","Ct&gt;41")</f>
        <v>Ct&gt;41</v>
      </c>
      <c r="V8538" t="str">
        <f>VLOOKUP(J8538,Datasæt_Analysesystemer!$C$2:$D$68,2,FALSE)</f>
        <v>Sandmusling</v>
      </c>
      <c r="W8538" t="str">
        <f t="shared" ref="W8538" si="16923">MID(F8538,10,9)</f>
        <v>DL2020005</v>
      </c>
      <c r="X8538" t="str">
        <f t="shared" ref="X8538" si="16924">W8538&amp;"_"&amp;V8538&amp;"_"&amp;S8538&amp;"_"&amp;T8538&amp;"_"&amp;U8538</f>
        <v>DL2020005_Sandmusling_Invalid_Absent_Ct&gt;41</v>
      </c>
    </row>
    <row r="8539" spans="1:24" x14ac:dyDescent="0.25">
      <c r="A8539" t="s">
        <v>222</v>
      </c>
      <c r="B8539" t="s">
        <v>223</v>
      </c>
      <c r="C8539" t="s">
        <v>16</v>
      </c>
      <c r="D8539" s="7">
        <v>0.1</v>
      </c>
      <c r="E8539" s="6" t="s">
        <v>17</v>
      </c>
      <c r="F8539" t="s">
        <v>1582</v>
      </c>
      <c r="G8539" t="str">
        <f t="shared" si="16839"/>
        <v>DL2020005</v>
      </c>
      <c r="H8539" t="str">
        <f t="shared" si="16896"/>
        <v>05</v>
      </c>
      <c r="I8539" t="str">
        <f t="shared" si="16897"/>
        <v>Sandmusling_05_20210518_DL2020005_NoerreGym</v>
      </c>
      <c r="J8539" t="str">
        <f t="shared" si="16898"/>
        <v>Sandmusling</v>
      </c>
      <c r="K8539" t="str">
        <f t="shared" si="16899"/>
        <v>NegK</v>
      </c>
      <c r="L8539" t="str">
        <f t="shared" si="16900"/>
        <v>No Ct</v>
      </c>
      <c r="M8539" t="str">
        <f t="shared" si="16901"/>
        <v/>
      </c>
      <c r="N8539" t="str">
        <f t="shared" si="16902"/>
        <v/>
      </c>
      <c r="O8539" t="str">
        <f t="shared" si="16903"/>
        <v/>
      </c>
    </row>
    <row r="8540" spans="1:24" x14ac:dyDescent="0.25">
      <c r="A8540" t="s">
        <v>224</v>
      </c>
      <c r="B8540" t="s">
        <v>225</v>
      </c>
      <c r="C8540" t="s">
        <v>20</v>
      </c>
      <c r="D8540" s="7">
        <v>0.1</v>
      </c>
      <c r="E8540" s="6" t="s">
        <v>17</v>
      </c>
      <c r="F8540" t="s">
        <v>1582</v>
      </c>
      <c r="G8540" t="str">
        <f t="shared" si="16839"/>
        <v>DL2020005</v>
      </c>
      <c r="H8540" t="str">
        <f t="shared" si="16896"/>
        <v>05</v>
      </c>
      <c r="I8540" t="str">
        <f t="shared" si="16897"/>
        <v>Sandmusling_05_20210518_DL2020005_NoerreGym</v>
      </c>
      <c r="J8540" t="str">
        <f t="shared" si="16898"/>
        <v>Sandmusling</v>
      </c>
      <c r="K8540" t="str">
        <f t="shared" si="16899"/>
        <v>eDNA</v>
      </c>
      <c r="L8540" t="str">
        <f t="shared" si="16900"/>
        <v>No Ct</v>
      </c>
      <c r="M8540" t="str">
        <f t="shared" si="16901"/>
        <v/>
      </c>
      <c r="N8540" t="str">
        <f t="shared" si="16902"/>
        <v/>
      </c>
      <c r="O8540" t="str">
        <f t="shared" si="16903"/>
        <v/>
      </c>
    </row>
    <row r="8541" spans="1:24" x14ac:dyDescent="0.25">
      <c r="A8541" t="s">
        <v>226</v>
      </c>
      <c r="B8541" t="s">
        <v>225</v>
      </c>
      <c r="C8541" t="s">
        <v>20</v>
      </c>
      <c r="D8541" s="7">
        <v>0.1</v>
      </c>
      <c r="E8541" s="6" t="s">
        <v>17</v>
      </c>
      <c r="F8541" t="s">
        <v>1582</v>
      </c>
      <c r="G8541" t="str">
        <f t="shared" si="16839"/>
        <v>DL2020005</v>
      </c>
      <c r="H8541" t="str">
        <f t="shared" si="16896"/>
        <v>05</v>
      </c>
      <c r="I8541" t="str">
        <f t="shared" si="16897"/>
        <v>Sandmusling_05_20210518_DL2020005_NoerreGym</v>
      </c>
      <c r="J8541" t="str">
        <f t="shared" si="16898"/>
        <v>Sandmusling</v>
      </c>
      <c r="K8541" t="str">
        <f t="shared" si="16899"/>
        <v>eDNA</v>
      </c>
      <c r="L8541" t="str">
        <f t="shared" si="16900"/>
        <v>No Ct</v>
      </c>
      <c r="M8541" t="str">
        <f t="shared" si="16901"/>
        <v/>
      </c>
      <c r="N8541" t="str">
        <f t="shared" si="16902"/>
        <v/>
      </c>
      <c r="O8541" t="str">
        <f t="shared" si="16903"/>
        <v/>
      </c>
    </row>
    <row r="8542" spans="1:24" x14ac:dyDescent="0.25">
      <c r="A8542" t="s">
        <v>227</v>
      </c>
      <c r="B8542" t="s">
        <v>228</v>
      </c>
      <c r="C8542" t="s">
        <v>13</v>
      </c>
      <c r="D8542" s="7">
        <v>0.1</v>
      </c>
      <c r="E8542" s="7">
        <v>32.42</v>
      </c>
      <c r="F8542" t="s">
        <v>1582</v>
      </c>
      <c r="G8542" t="str">
        <f t="shared" si="16839"/>
        <v>DL2020005</v>
      </c>
      <c r="H8542" t="str">
        <f t="shared" si="16896"/>
        <v>06</v>
      </c>
      <c r="I8542" t="str">
        <f t="shared" si="16897"/>
        <v>Sandmusling_06_20210518_DL2020005_NoerreGym</v>
      </c>
      <c r="J8542" t="str">
        <f t="shared" si="16898"/>
        <v>Sandmusling</v>
      </c>
      <c r="K8542" t="str">
        <f t="shared" si="16899"/>
        <v>PosK</v>
      </c>
      <c r="L8542">
        <f t="shared" si="16900"/>
        <v>32.42</v>
      </c>
      <c r="M8542">
        <f t="shared" si="16901"/>
        <v>32.42</v>
      </c>
      <c r="N8542">
        <f t="shared" si="16902"/>
        <v>0</v>
      </c>
      <c r="O8542">
        <f t="shared" si="16903"/>
        <v>0</v>
      </c>
      <c r="Q8542">
        <f t="shared" ref="Q8542" si="16925">IF(L8544="No Ct",0,L8544)</f>
        <v>0</v>
      </c>
      <c r="R8542">
        <f t="shared" ref="R8542" si="16926">IF(L8545="No Ct",0,L8545)</f>
        <v>0</v>
      </c>
      <c r="S8542" t="str">
        <f t="shared" ref="S8542" si="16927">IF(AND(M8542&gt;0,N8542=0),"Valid","Invalid")</f>
        <v>Valid</v>
      </c>
      <c r="T8542" t="str">
        <f t="shared" ref="T8542" si="16928">IF(OR(Q8542&gt;1,R8542&gt;1),"Present","Absent")</f>
        <v>Absent</v>
      </c>
      <c r="U8542" t="str">
        <f t="shared" ref="U8542" si="16929">IF(OR(AND(Q8542&gt;1,Q8542&lt;41),AND(R8542&gt;1,R8542&lt;41)),"Ct&lt;41","Ct&gt;41")</f>
        <v>Ct&gt;41</v>
      </c>
      <c r="V8542" t="str">
        <f>VLOOKUP(J8542,Datasæt_Analysesystemer!$C$2:$D$68,2,FALSE)</f>
        <v>Sandmusling</v>
      </c>
      <c r="W8542" t="str">
        <f t="shared" ref="W8542" si="16930">MID(F8542,10,9)</f>
        <v>DL2020005</v>
      </c>
      <c r="X8542" t="str">
        <f t="shared" ref="X8542" si="16931">W8542&amp;"_"&amp;V8542&amp;"_"&amp;S8542&amp;"_"&amp;T8542&amp;"_"&amp;U8542</f>
        <v>DL2020005_Sandmusling_Valid_Absent_Ct&gt;41</v>
      </c>
    </row>
    <row r="8543" spans="1:24" x14ac:dyDescent="0.25">
      <c r="A8543" t="s">
        <v>229</v>
      </c>
      <c r="B8543" t="s">
        <v>230</v>
      </c>
      <c r="C8543" t="s">
        <v>16</v>
      </c>
      <c r="D8543" s="7">
        <v>0.1</v>
      </c>
      <c r="E8543" s="6" t="s">
        <v>17</v>
      </c>
      <c r="F8543" t="s">
        <v>1582</v>
      </c>
      <c r="G8543" t="str">
        <f t="shared" si="16839"/>
        <v>DL2020005</v>
      </c>
      <c r="H8543" t="str">
        <f t="shared" si="16896"/>
        <v>06</v>
      </c>
      <c r="I8543" t="str">
        <f t="shared" si="16897"/>
        <v>Sandmusling_06_20210518_DL2020005_NoerreGym</v>
      </c>
      <c r="J8543" t="str">
        <f t="shared" si="16898"/>
        <v>Sandmusling</v>
      </c>
      <c r="K8543" t="str">
        <f t="shared" si="16899"/>
        <v>NegK</v>
      </c>
      <c r="L8543" t="str">
        <f t="shared" si="16900"/>
        <v>No Ct</v>
      </c>
      <c r="M8543" t="str">
        <f t="shared" si="16901"/>
        <v/>
      </c>
      <c r="N8543" t="str">
        <f t="shared" si="16902"/>
        <v/>
      </c>
      <c r="O8543" t="str">
        <f t="shared" si="16903"/>
        <v/>
      </c>
    </row>
    <row r="8544" spans="1:24" x14ac:dyDescent="0.25">
      <c r="A8544" t="s">
        <v>231</v>
      </c>
      <c r="B8544" t="s">
        <v>232</v>
      </c>
      <c r="C8544" t="s">
        <v>20</v>
      </c>
      <c r="D8544" s="7">
        <v>0.1</v>
      </c>
      <c r="E8544" s="6" t="s">
        <v>17</v>
      </c>
      <c r="F8544" t="s">
        <v>1582</v>
      </c>
      <c r="G8544" t="str">
        <f t="shared" si="16839"/>
        <v>DL2020005</v>
      </c>
      <c r="H8544" t="str">
        <f t="shared" si="16896"/>
        <v>06</v>
      </c>
      <c r="I8544" t="str">
        <f t="shared" si="16897"/>
        <v>Sandmusling_06_20210518_DL2020005_NoerreGym</v>
      </c>
      <c r="J8544" t="str">
        <f t="shared" si="16898"/>
        <v>Sandmusling</v>
      </c>
      <c r="K8544" t="str">
        <f t="shared" si="16899"/>
        <v>eDNA</v>
      </c>
      <c r="L8544" t="str">
        <f t="shared" si="16900"/>
        <v>No Ct</v>
      </c>
      <c r="M8544" t="str">
        <f t="shared" si="16901"/>
        <v/>
      </c>
      <c r="N8544" t="str">
        <f t="shared" si="16902"/>
        <v/>
      </c>
      <c r="O8544" t="str">
        <f t="shared" si="16903"/>
        <v/>
      </c>
    </row>
    <row r="8545" spans="1:24" x14ac:dyDescent="0.25">
      <c r="A8545" t="s">
        <v>233</v>
      </c>
      <c r="B8545" t="s">
        <v>232</v>
      </c>
      <c r="C8545" t="s">
        <v>20</v>
      </c>
      <c r="D8545" s="7">
        <v>0.1</v>
      </c>
      <c r="E8545" s="6" t="s">
        <v>17</v>
      </c>
      <c r="F8545" t="s">
        <v>1582</v>
      </c>
      <c r="G8545" t="str">
        <f t="shared" si="16839"/>
        <v>DL2020005</v>
      </c>
      <c r="H8545" t="str">
        <f t="shared" si="16896"/>
        <v>06</v>
      </c>
      <c r="I8545" t="str">
        <f t="shared" si="16897"/>
        <v>Sandmusling_06_20210518_DL2020005_NoerreGym</v>
      </c>
      <c r="J8545" t="str">
        <f t="shared" si="16898"/>
        <v>Sandmusling</v>
      </c>
      <c r="K8545" t="str">
        <f t="shared" si="16899"/>
        <v>eDNA</v>
      </c>
      <c r="L8545" t="str">
        <f t="shared" si="16900"/>
        <v>No Ct</v>
      </c>
      <c r="M8545" t="str">
        <f t="shared" si="16901"/>
        <v/>
      </c>
      <c r="N8545" t="str">
        <f t="shared" si="16902"/>
        <v/>
      </c>
      <c r="O8545" t="str">
        <f t="shared" si="16903"/>
        <v/>
      </c>
    </row>
    <row r="8546" spans="1:24" x14ac:dyDescent="0.25">
      <c r="A8546" t="s">
        <v>234</v>
      </c>
      <c r="B8546" t="s">
        <v>235</v>
      </c>
      <c r="C8546" t="s">
        <v>13</v>
      </c>
      <c r="D8546" s="7">
        <v>0.1</v>
      </c>
      <c r="E8546" s="7">
        <v>41.14</v>
      </c>
      <c r="F8546" t="s">
        <v>1582</v>
      </c>
      <c r="G8546" t="str">
        <f t="shared" si="16839"/>
        <v>DL2020005</v>
      </c>
      <c r="H8546" t="str">
        <f t="shared" si="16896"/>
        <v>07</v>
      </c>
      <c r="I8546" t="str">
        <f t="shared" si="16897"/>
        <v>AmerikanskRibbegople_07_20210518_DL2020005_NoerreGym</v>
      </c>
      <c r="J8546" t="str">
        <f t="shared" si="16898"/>
        <v>AmerikanskRibbegople</v>
      </c>
      <c r="K8546" t="str">
        <f t="shared" si="16899"/>
        <v>PosK</v>
      </c>
      <c r="L8546">
        <f t="shared" si="16900"/>
        <v>41.14</v>
      </c>
      <c r="M8546">
        <f t="shared" si="16901"/>
        <v>41.14</v>
      </c>
      <c r="N8546">
        <f t="shared" si="16902"/>
        <v>0</v>
      </c>
      <c r="O8546">
        <f t="shared" si="16903"/>
        <v>33.94</v>
      </c>
      <c r="Q8546">
        <f t="shared" ref="Q8546" si="16932">IF(L8548="No Ct",0,L8548)</f>
        <v>33.94</v>
      </c>
      <c r="R8546">
        <f t="shared" ref="R8546" si="16933">IF(L8549="No Ct",0,L8549)</f>
        <v>0</v>
      </c>
      <c r="S8546" t="str">
        <f t="shared" ref="S8546" si="16934">IF(AND(M8546&gt;0,N8546=0),"Valid","Invalid")</f>
        <v>Valid</v>
      </c>
      <c r="T8546" t="str">
        <f t="shared" ref="T8546" si="16935">IF(OR(Q8546&gt;1,R8546&gt;1),"Present","Absent")</f>
        <v>Present</v>
      </c>
      <c r="U8546" t="str">
        <f t="shared" ref="U8546" si="16936">IF(OR(AND(Q8546&gt;1,Q8546&lt;41),AND(R8546&gt;1,R8546&lt;41)),"Ct&lt;41","Ct&gt;41")</f>
        <v>Ct&lt;41</v>
      </c>
      <c r="V8546" t="str">
        <f>VLOOKUP(J8546,Datasæt_Analysesystemer!$C$2:$D$68,2,FALSE)</f>
        <v>Amerikansk ribbegople</v>
      </c>
      <c r="W8546" t="str">
        <f t="shared" ref="W8546" si="16937">MID(F8546,10,9)</f>
        <v>DL2020005</v>
      </c>
      <c r="X8546" t="str">
        <f t="shared" ref="X8546" si="16938">W8546&amp;"_"&amp;V8546&amp;"_"&amp;S8546&amp;"_"&amp;T8546&amp;"_"&amp;U8546</f>
        <v>DL2020005_Amerikansk ribbegople_Valid_Present_Ct&lt;41</v>
      </c>
    </row>
    <row r="8547" spans="1:24" x14ac:dyDescent="0.25">
      <c r="A8547" t="s">
        <v>236</v>
      </c>
      <c r="B8547" t="s">
        <v>237</v>
      </c>
      <c r="C8547" t="s">
        <v>16</v>
      </c>
      <c r="D8547" s="7">
        <v>0.1</v>
      </c>
      <c r="E8547" s="6" t="s">
        <v>17</v>
      </c>
      <c r="F8547" t="s">
        <v>1582</v>
      </c>
      <c r="G8547" t="str">
        <f t="shared" si="16839"/>
        <v>DL2020005</v>
      </c>
      <c r="H8547" t="str">
        <f t="shared" si="16896"/>
        <v>07</v>
      </c>
      <c r="I8547" t="str">
        <f t="shared" si="16897"/>
        <v>AmerikanskRibbegople_07_20210518_DL2020005_NoerreGym</v>
      </c>
      <c r="J8547" t="str">
        <f t="shared" si="16898"/>
        <v>AmerikanskRibbegople</v>
      </c>
      <c r="K8547" t="str">
        <f t="shared" si="16899"/>
        <v>NegK</v>
      </c>
      <c r="L8547" t="str">
        <f t="shared" si="16900"/>
        <v>No Ct</v>
      </c>
      <c r="M8547" t="str">
        <f t="shared" si="16901"/>
        <v/>
      </c>
      <c r="N8547" t="str">
        <f t="shared" si="16902"/>
        <v/>
      </c>
      <c r="O8547" t="str">
        <f t="shared" si="16903"/>
        <v/>
      </c>
    </row>
    <row r="8548" spans="1:24" x14ac:dyDescent="0.25">
      <c r="A8548" t="s">
        <v>238</v>
      </c>
      <c r="B8548" t="s">
        <v>239</v>
      </c>
      <c r="C8548" t="s">
        <v>20</v>
      </c>
      <c r="D8548" s="7">
        <v>0.1</v>
      </c>
      <c r="E8548" s="6">
        <v>33.94</v>
      </c>
      <c r="F8548" t="s">
        <v>1582</v>
      </c>
      <c r="G8548" t="str">
        <f t="shared" si="16839"/>
        <v>DL2020005</v>
      </c>
      <c r="H8548" t="str">
        <f t="shared" si="16896"/>
        <v>07</v>
      </c>
      <c r="I8548" t="str">
        <f t="shared" si="16897"/>
        <v>AmerikanskRibbegople_07_20210518_DL2020005_NoerreGym</v>
      </c>
      <c r="J8548" t="str">
        <f t="shared" si="16898"/>
        <v>AmerikanskRibbegople</v>
      </c>
      <c r="K8548" t="str">
        <f t="shared" si="16899"/>
        <v>eDNA</v>
      </c>
      <c r="L8548">
        <f t="shared" si="16900"/>
        <v>33.94</v>
      </c>
      <c r="M8548" t="str">
        <f t="shared" si="16901"/>
        <v/>
      </c>
      <c r="N8548" t="str">
        <f t="shared" si="16902"/>
        <v/>
      </c>
      <c r="O8548" t="str">
        <f t="shared" si="16903"/>
        <v/>
      </c>
    </row>
    <row r="8549" spans="1:24" x14ac:dyDescent="0.25">
      <c r="A8549" t="s">
        <v>240</v>
      </c>
      <c r="B8549" t="s">
        <v>239</v>
      </c>
      <c r="C8549" t="s">
        <v>20</v>
      </c>
      <c r="D8549" s="7">
        <v>0.1</v>
      </c>
      <c r="E8549" s="6" t="s">
        <v>17</v>
      </c>
      <c r="F8549" t="s">
        <v>1582</v>
      </c>
      <c r="G8549" t="str">
        <f t="shared" si="16839"/>
        <v>DL2020005</v>
      </c>
      <c r="H8549" t="str">
        <f t="shared" si="16896"/>
        <v>07</v>
      </c>
      <c r="I8549" t="str">
        <f t="shared" si="16897"/>
        <v>AmerikanskRibbegople_07_20210518_DL2020005_NoerreGym</v>
      </c>
      <c r="J8549" t="str">
        <f t="shared" si="16898"/>
        <v>AmerikanskRibbegople</v>
      </c>
      <c r="K8549" t="str">
        <f t="shared" si="16899"/>
        <v>eDNA</v>
      </c>
      <c r="L8549" t="str">
        <f t="shared" si="16900"/>
        <v>No Ct</v>
      </c>
      <c r="M8549" t="str">
        <f t="shared" si="16901"/>
        <v/>
      </c>
      <c r="N8549" t="str">
        <f t="shared" si="16902"/>
        <v/>
      </c>
      <c r="O8549" t="str">
        <f t="shared" si="16903"/>
        <v/>
      </c>
    </row>
    <row r="8550" spans="1:24" x14ac:dyDescent="0.25">
      <c r="A8550" t="s">
        <v>241</v>
      </c>
      <c r="B8550" t="s">
        <v>242</v>
      </c>
      <c r="C8550" t="s">
        <v>13</v>
      </c>
      <c r="D8550" s="7">
        <v>0.1</v>
      </c>
      <c r="E8550" s="6">
        <v>35.159999999999997</v>
      </c>
      <c r="F8550" t="s">
        <v>1582</v>
      </c>
      <c r="G8550" t="str">
        <f t="shared" si="16839"/>
        <v>DL2020005</v>
      </c>
      <c r="H8550" t="str">
        <f t="shared" si="16896"/>
        <v>08</v>
      </c>
      <c r="I8550" t="str">
        <f t="shared" si="16897"/>
        <v>AmerikanskRibbegople_08_20210518_DL2020005_NoerreGym</v>
      </c>
      <c r="J8550" t="str">
        <f t="shared" si="16898"/>
        <v>AmerikanskRibbegople</v>
      </c>
      <c r="K8550" t="str">
        <f t="shared" si="16899"/>
        <v>PosK</v>
      </c>
      <c r="L8550">
        <f t="shared" si="16900"/>
        <v>35.159999999999997</v>
      </c>
      <c r="M8550">
        <f t="shared" si="16901"/>
        <v>35.159999999999997</v>
      </c>
      <c r="N8550">
        <f t="shared" si="16902"/>
        <v>0</v>
      </c>
      <c r="O8550">
        <f t="shared" si="16903"/>
        <v>62.260000000000005</v>
      </c>
      <c r="Q8550">
        <f t="shared" ref="Q8550" si="16939">IF(L8552="No Ct",0,L8552)</f>
        <v>31.03</v>
      </c>
      <c r="R8550">
        <f t="shared" ref="R8550" si="16940">IF(L8553="No Ct",0,L8553)</f>
        <v>31.23</v>
      </c>
      <c r="S8550" t="str">
        <f t="shared" ref="S8550" si="16941">IF(AND(M8550&gt;0,N8550=0),"Valid","Invalid")</f>
        <v>Valid</v>
      </c>
      <c r="T8550" t="str">
        <f t="shared" ref="T8550" si="16942">IF(OR(Q8550&gt;1,R8550&gt;1),"Present","Absent")</f>
        <v>Present</v>
      </c>
      <c r="U8550" t="str">
        <f t="shared" ref="U8550" si="16943">IF(OR(AND(Q8550&gt;1,Q8550&lt;41),AND(R8550&gt;1,R8550&lt;41)),"Ct&lt;41","Ct&gt;41")</f>
        <v>Ct&lt;41</v>
      </c>
      <c r="V8550" t="str">
        <f>VLOOKUP(J8550,Datasæt_Analysesystemer!$C$2:$D$68,2,FALSE)</f>
        <v>Amerikansk ribbegople</v>
      </c>
      <c r="W8550" t="str">
        <f t="shared" ref="W8550" si="16944">MID(F8550,10,9)</f>
        <v>DL2020005</v>
      </c>
      <c r="X8550" t="str">
        <f t="shared" ref="X8550" si="16945">W8550&amp;"_"&amp;V8550&amp;"_"&amp;S8550&amp;"_"&amp;T8550&amp;"_"&amp;U8550</f>
        <v>DL2020005_Amerikansk ribbegople_Valid_Present_Ct&lt;41</v>
      </c>
    </row>
    <row r="8551" spans="1:24" x14ac:dyDescent="0.25">
      <c r="A8551" t="s">
        <v>243</v>
      </c>
      <c r="B8551" t="s">
        <v>244</v>
      </c>
      <c r="C8551" t="s">
        <v>16</v>
      </c>
      <c r="D8551" s="7">
        <v>0.1</v>
      </c>
      <c r="E8551" s="6" t="s">
        <v>17</v>
      </c>
      <c r="F8551" t="s">
        <v>1582</v>
      </c>
      <c r="G8551" t="str">
        <f t="shared" si="16839"/>
        <v>DL2020005</v>
      </c>
      <c r="H8551" t="str">
        <f t="shared" si="16896"/>
        <v>08</v>
      </c>
      <c r="I8551" t="str">
        <f t="shared" si="16897"/>
        <v>AmerikanskRibbegople_08_20210518_DL2020005_NoerreGym</v>
      </c>
      <c r="J8551" t="str">
        <f t="shared" si="16898"/>
        <v>AmerikanskRibbegople</v>
      </c>
      <c r="K8551" t="str">
        <f t="shared" si="16899"/>
        <v>NegK</v>
      </c>
      <c r="L8551" t="str">
        <f t="shared" si="16900"/>
        <v>No Ct</v>
      </c>
      <c r="M8551" t="str">
        <f t="shared" si="16901"/>
        <v/>
      </c>
      <c r="N8551" t="str">
        <f t="shared" si="16902"/>
        <v/>
      </c>
      <c r="O8551" t="str">
        <f t="shared" si="16903"/>
        <v/>
      </c>
    </row>
    <row r="8552" spans="1:24" x14ac:dyDescent="0.25">
      <c r="A8552" t="s">
        <v>245</v>
      </c>
      <c r="B8552" t="s">
        <v>246</v>
      </c>
      <c r="C8552" t="s">
        <v>20</v>
      </c>
      <c r="D8552" s="7">
        <v>0.1</v>
      </c>
      <c r="E8552" s="6">
        <v>31.03</v>
      </c>
      <c r="F8552" t="s">
        <v>1582</v>
      </c>
      <c r="G8552" t="str">
        <f t="shared" si="16839"/>
        <v>DL2020005</v>
      </c>
      <c r="H8552" t="str">
        <f t="shared" si="16896"/>
        <v>08</v>
      </c>
      <c r="I8552" t="str">
        <f t="shared" si="16897"/>
        <v>AmerikanskRibbegople_08_20210518_DL2020005_NoerreGym</v>
      </c>
      <c r="J8552" t="str">
        <f t="shared" si="16898"/>
        <v>AmerikanskRibbegople</v>
      </c>
      <c r="K8552" t="str">
        <f t="shared" si="16899"/>
        <v>eDNA</v>
      </c>
      <c r="L8552">
        <f t="shared" si="16900"/>
        <v>31.03</v>
      </c>
      <c r="M8552" t="str">
        <f t="shared" si="16901"/>
        <v/>
      </c>
      <c r="N8552" t="str">
        <f t="shared" si="16902"/>
        <v/>
      </c>
      <c r="O8552" t="str">
        <f t="shared" si="16903"/>
        <v/>
      </c>
    </row>
    <row r="8553" spans="1:24" x14ac:dyDescent="0.25">
      <c r="A8553" t="s">
        <v>247</v>
      </c>
      <c r="B8553" t="s">
        <v>246</v>
      </c>
      <c r="C8553" t="s">
        <v>20</v>
      </c>
      <c r="D8553" s="7">
        <v>0.1</v>
      </c>
      <c r="E8553" s="6">
        <v>31.23</v>
      </c>
      <c r="F8553" t="s">
        <v>1582</v>
      </c>
      <c r="G8553" t="str">
        <f t="shared" si="16839"/>
        <v>DL2020005</v>
      </c>
      <c r="H8553" t="str">
        <f t="shared" si="16896"/>
        <v>08</v>
      </c>
      <c r="I8553" t="str">
        <f t="shared" si="16897"/>
        <v>AmerikanskRibbegople_08_20210518_DL2020005_NoerreGym</v>
      </c>
      <c r="J8553" t="str">
        <f t="shared" si="16898"/>
        <v>AmerikanskRibbegople</v>
      </c>
      <c r="K8553" t="str">
        <f t="shared" si="16899"/>
        <v>eDNA</v>
      </c>
      <c r="L8553">
        <f t="shared" si="16900"/>
        <v>31.23</v>
      </c>
      <c r="M8553" t="str">
        <f t="shared" si="16901"/>
        <v/>
      </c>
      <c r="N8553" t="str">
        <f t="shared" si="16902"/>
        <v/>
      </c>
      <c r="O8553" t="str">
        <f t="shared" si="16903"/>
        <v/>
      </c>
    </row>
    <row r="8554" spans="1:24" x14ac:dyDescent="0.25">
      <c r="A8554" t="s">
        <v>248</v>
      </c>
      <c r="B8554" t="s">
        <v>249</v>
      </c>
      <c r="C8554" t="s">
        <v>13</v>
      </c>
      <c r="D8554" s="7">
        <v>0.1</v>
      </c>
      <c r="E8554" s="7" t="s">
        <v>17</v>
      </c>
      <c r="F8554" t="s">
        <v>1582</v>
      </c>
      <c r="G8554" t="str">
        <f t="shared" si="16839"/>
        <v>DL2020005</v>
      </c>
      <c r="H8554" t="str">
        <f t="shared" si="16896"/>
        <v>09</v>
      </c>
      <c r="I8554" t="str">
        <f t="shared" si="16897"/>
        <v>AmerikanskHummer_09_20210518_DL2020005_NoerreGym</v>
      </c>
      <c r="J8554" t="str">
        <f t="shared" si="16898"/>
        <v>AmerikanskHummer</v>
      </c>
      <c r="K8554" t="str">
        <f t="shared" si="16899"/>
        <v>PosK</v>
      </c>
      <c r="L8554" t="str">
        <f t="shared" si="16900"/>
        <v>No Ct</v>
      </c>
      <c r="M8554">
        <f t="shared" si="16901"/>
        <v>0</v>
      </c>
      <c r="N8554">
        <f t="shared" si="16902"/>
        <v>0</v>
      </c>
      <c r="O8554">
        <f t="shared" si="16903"/>
        <v>0</v>
      </c>
      <c r="Q8554">
        <f t="shared" ref="Q8554" si="16946">IF(L8556="No Ct",0,L8556)</f>
        <v>0</v>
      </c>
      <c r="R8554">
        <f t="shared" ref="R8554" si="16947">IF(L8557="No Ct",0,L8557)</f>
        <v>0</v>
      </c>
      <c r="S8554" t="str">
        <f t="shared" ref="S8554" si="16948">IF(AND(M8554&gt;0,N8554=0),"Valid","Invalid")</f>
        <v>Invalid</v>
      </c>
      <c r="T8554" t="str">
        <f t="shared" ref="T8554" si="16949">IF(OR(Q8554&gt;1,R8554&gt;1),"Present","Absent")</f>
        <v>Absent</v>
      </c>
      <c r="U8554" t="str">
        <f t="shared" ref="U8554" si="16950">IF(OR(AND(Q8554&gt;1,Q8554&lt;41),AND(R8554&gt;1,R8554&lt;41)),"Ct&lt;41","Ct&gt;41")</f>
        <v>Ct&gt;41</v>
      </c>
      <c r="V8554" t="str">
        <f>VLOOKUP(J8554,Datasæt_Analysesystemer!$C$2:$D$68,2,FALSE)</f>
        <v>Amerikansk hummer</v>
      </c>
      <c r="W8554" t="str">
        <f t="shared" ref="W8554" si="16951">MID(F8554,10,9)</f>
        <v>DL2020005</v>
      </c>
      <c r="X8554" t="str">
        <f t="shared" ref="X8554" si="16952">W8554&amp;"_"&amp;V8554&amp;"_"&amp;S8554&amp;"_"&amp;T8554&amp;"_"&amp;U8554</f>
        <v>DL2020005_Amerikansk hummer_Invalid_Absent_Ct&gt;41</v>
      </c>
    </row>
    <row r="8555" spans="1:24" x14ac:dyDescent="0.25">
      <c r="A8555" t="s">
        <v>250</v>
      </c>
      <c r="B8555" t="s">
        <v>251</v>
      </c>
      <c r="C8555" t="s">
        <v>16</v>
      </c>
      <c r="D8555" s="7">
        <v>0.1</v>
      </c>
      <c r="E8555" s="6" t="s">
        <v>17</v>
      </c>
      <c r="F8555" t="s">
        <v>1582</v>
      </c>
      <c r="G8555" t="str">
        <f t="shared" si="16839"/>
        <v>DL2020005</v>
      </c>
      <c r="H8555" t="str">
        <f t="shared" si="16896"/>
        <v>09</v>
      </c>
      <c r="I8555" t="str">
        <f t="shared" si="16897"/>
        <v>AmerikanskHummer_09_20210518_DL2020005_NoerreGym</v>
      </c>
      <c r="J8555" t="str">
        <f t="shared" si="16898"/>
        <v>AmerikanskHummer</v>
      </c>
      <c r="K8555" t="str">
        <f t="shared" si="16899"/>
        <v>NegK</v>
      </c>
      <c r="L8555" t="str">
        <f t="shared" si="16900"/>
        <v>No Ct</v>
      </c>
      <c r="M8555" t="str">
        <f t="shared" si="16901"/>
        <v/>
      </c>
      <c r="N8555" t="str">
        <f t="shared" si="16902"/>
        <v/>
      </c>
      <c r="O8555" t="str">
        <f t="shared" si="16903"/>
        <v/>
      </c>
    </row>
    <row r="8556" spans="1:24" x14ac:dyDescent="0.25">
      <c r="A8556" t="s">
        <v>252</v>
      </c>
      <c r="B8556" t="s">
        <v>253</v>
      </c>
      <c r="C8556" t="s">
        <v>20</v>
      </c>
      <c r="D8556" s="7">
        <v>0.1</v>
      </c>
      <c r="E8556" s="6" t="s">
        <v>17</v>
      </c>
      <c r="F8556" t="s">
        <v>1582</v>
      </c>
      <c r="G8556" t="str">
        <f t="shared" si="16839"/>
        <v>DL2020005</v>
      </c>
      <c r="H8556" t="str">
        <f t="shared" si="16896"/>
        <v>09</v>
      </c>
      <c r="I8556" t="str">
        <f t="shared" si="16897"/>
        <v>AmerikanskHummer_09_20210518_DL2020005_NoerreGym</v>
      </c>
      <c r="J8556" t="str">
        <f t="shared" si="16898"/>
        <v>AmerikanskHummer</v>
      </c>
      <c r="K8556" t="str">
        <f t="shared" si="16899"/>
        <v>eDNA</v>
      </c>
      <c r="L8556" t="str">
        <f t="shared" si="16900"/>
        <v>No Ct</v>
      </c>
      <c r="M8556" t="str">
        <f t="shared" si="16901"/>
        <v/>
      </c>
      <c r="N8556" t="str">
        <f t="shared" si="16902"/>
        <v/>
      </c>
      <c r="O8556" t="str">
        <f t="shared" si="16903"/>
        <v/>
      </c>
    </row>
    <row r="8557" spans="1:24" x14ac:dyDescent="0.25">
      <c r="A8557" t="s">
        <v>254</v>
      </c>
      <c r="B8557" t="s">
        <v>253</v>
      </c>
      <c r="C8557" t="s">
        <v>20</v>
      </c>
      <c r="D8557" s="7">
        <v>0.1</v>
      </c>
      <c r="E8557" s="6" t="s">
        <v>17</v>
      </c>
      <c r="F8557" t="s">
        <v>1582</v>
      </c>
      <c r="G8557" t="str">
        <f t="shared" si="16839"/>
        <v>DL2020005</v>
      </c>
      <c r="H8557" t="str">
        <f t="shared" si="16896"/>
        <v>09</v>
      </c>
      <c r="I8557" t="str">
        <f t="shared" si="16897"/>
        <v>AmerikanskHummer_09_20210518_DL2020005_NoerreGym</v>
      </c>
      <c r="J8557" t="str">
        <f t="shared" si="16898"/>
        <v>AmerikanskHummer</v>
      </c>
      <c r="K8557" t="str">
        <f t="shared" si="16899"/>
        <v>eDNA</v>
      </c>
      <c r="L8557" t="str">
        <f t="shared" si="16900"/>
        <v>No Ct</v>
      </c>
      <c r="M8557" t="str">
        <f t="shared" si="16901"/>
        <v/>
      </c>
      <c r="N8557" t="str">
        <f t="shared" si="16902"/>
        <v/>
      </c>
      <c r="O8557" t="str">
        <f t="shared" si="16903"/>
        <v/>
      </c>
    </row>
    <row r="8558" spans="1:24" x14ac:dyDescent="0.25">
      <c r="A8558" t="s">
        <v>255</v>
      </c>
      <c r="B8558" t="s">
        <v>256</v>
      </c>
      <c r="C8558" t="s">
        <v>13</v>
      </c>
      <c r="D8558" s="7">
        <v>0.1</v>
      </c>
      <c r="E8558" s="7">
        <v>31.35</v>
      </c>
      <c r="F8558" t="s">
        <v>1582</v>
      </c>
      <c r="G8558" t="str">
        <f t="shared" si="16839"/>
        <v>DL2020005</v>
      </c>
      <c r="H8558" t="str">
        <f t="shared" si="16896"/>
        <v>10</v>
      </c>
      <c r="I8558" t="str">
        <f t="shared" si="16897"/>
        <v>AmerikanskHummer_10_20210518_DL2020005_NoerreGym</v>
      </c>
      <c r="J8558" t="str">
        <f t="shared" si="16898"/>
        <v>AmerikanskHummer</v>
      </c>
      <c r="K8558" t="str">
        <f t="shared" si="16899"/>
        <v>PosK</v>
      </c>
      <c r="L8558">
        <f t="shared" si="16900"/>
        <v>31.35</v>
      </c>
      <c r="M8558">
        <f t="shared" si="16901"/>
        <v>31.35</v>
      </c>
      <c r="N8558">
        <f t="shared" si="16902"/>
        <v>0</v>
      </c>
      <c r="O8558">
        <f t="shared" si="16903"/>
        <v>0</v>
      </c>
      <c r="Q8558">
        <f t="shared" ref="Q8558" si="16953">IF(L8560="No Ct",0,L8560)</f>
        <v>0</v>
      </c>
      <c r="R8558">
        <f t="shared" ref="R8558" si="16954">IF(L8561="No Ct",0,L8561)</f>
        <v>0</v>
      </c>
      <c r="S8558" t="str">
        <f t="shared" ref="S8558" si="16955">IF(AND(M8558&gt;0,N8558=0),"Valid","Invalid")</f>
        <v>Valid</v>
      </c>
      <c r="T8558" t="str">
        <f t="shared" ref="T8558" si="16956">IF(OR(Q8558&gt;1,R8558&gt;1),"Present","Absent")</f>
        <v>Absent</v>
      </c>
      <c r="U8558" t="str">
        <f t="shared" ref="U8558" si="16957">IF(OR(AND(Q8558&gt;1,Q8558&lt;41),AND(R8558&gt;1,R8558&lt;41)),"Ct&lt;41","Ct&gt;41")</f>
        <v>Ct&gt;41</v>
      </c>
      <c r="V8558" t="str">
        <f>VLOOKUP(J8558,Datasæt_Analysesystemer!$C$2:$D$68,2,FALSE)</f>
        <v>Amerikansk hummer</v>
      </c>
      <c r="W8558" t="str">
        <f t="shared" ref="W8558" si="16958">MID(F8558,10,9)</f>
        <v>DL2020005</v>
      </c>
      <c r="X8558" t="str">
        <f t="shared" ref="X8558" si="16959">W8558&amp;"_"&amp;V8558&amp;"_"&amp;S8558&amp;"_"&amp;T8558&amp;"_"&amp;U8558</f>
        <v>DL2020005_Amerikansk hummer_Valid_Absent_Ct&gt;41</v>
      </c>
    </row>
    <row r="8559" spans="1:24" x14ac:dyDescent="0.25">
      <c r="A8559" t="s">
        <v>257</v>
      </c>
      <c r="B8559" t="s">
        <v>258</v>
      </c>
      <c r="C8559" t="s">
        <v>16</v>
      </c>
      <c r="D8559" s="7">
        <v>0.1</v>
      </c>
      <c r="E8559" s="6" t="s">
        <v>17</v>
      </c>
      <c r="F8559" t="s">
        <v>1582</v>
      </c>
      <c r="G8559" t="str">
        <f t="shared" si="16839"/>
        <v>DL2020005</v>
      </c>
      <c r="H8559" t="str">
        <f t="shared" si="16896"/>
        <v>10</v>
      </c>
      <c r="I8559" t="str">
        <f t="shared" si="16897"/>
        <v>AmerikanskHummer_10_20210518_DL2020005_NoerreGym</v>
      </c>
      <c r="J8559" t="str">
        <f t="shared" si="16898"/>
        <v>AmerikanskHummer</v>
      </c>
      <c r="K8559" t="str">
        <f t="shared" si="16899"/>
        <v>NegK</v>
      </c>
      <c r="L8559" t="str">
        <f t="shared" si="16900"/>
        <v>No Ct</v>
      </c>
      <c r="M8559" t="str">
        <f t="shared" si="16901"/>
        <v/>
      </c>
      <c r="N8559" t="str">
        <f t="shared" si="16902"/>
        <v/>
      </c>
      <c r="O8559" t="str">
        <f t="shared" si="16903"/>
        <v/>
      </c>
    </row>
    <row r="8560" spans="1:24" x14ac:dyDescent="0.25">
      <c r="A8560" t="s">
        <v>259</v>
      </c>
      <c r="B8560" t="s">
        <v>260</v>
      </c>
      <c r="C8560" t="s">
        <v>20</v>
      </c>
      <c r="D8560" s="7">
        <v>0.1</v>
      </c>
      <c r="E8560" s="6" t="s">
        <v>17</v>
      </c>
      <c r="F8560" t="s">
        <v>1582</v>
      </c>
      <c r="G8560" t="str">
        <f t="shared" si="16839"/>
        <v>DL2020005</v>
      </c>
      <c r="H8560" t="str">
        <f t="shared" si="16896"/>
        <v>10</v>
      </c>
      <c r="I8560" t="str">
        <f t="shared" si="16897"/>
        <v>AmerikanskHummer_10_20210518_DL2020005_NoerreGym</v>
      </c>
      <c r="J8560" t="str">
        <f t="shared" si="16898"/>
        <v>AmerikanskHummer</v>
      </c>
      <c r="K8560" t="str">
        <f t="shared" si="16899"/>
        <v>eDNA</v>
      </c>
      <c r="L8560" t="str">
        <f t="shared" si="16900"/>
        <v>No Ct</v>
      </c>
      <c r="M8560" t="str">
        <f t="shared" si="16901"/>
        <v/>
      </c>
      <c r="N8560" t="str">
        <f t="shared" si="16902"/>
        <v/>
      </c>
      <c r="O8560" t="str">
        <f t="shared" si="16903"/>
        <v/>
      </c>
    </row>
    <row r="8561" spans="1:24" x14ac:dyDescent="0.25">
      <c r="A8561" t="s">
        <v>261</v>
      </c>
      <c r="B8561" t="s">
        <v>260</v>
      </c>
      <c r="C8561" t="s">
        <v>20</v>
      </c>
      <c r="D8561" s="7">
        <v>0.1</v>
      </c>
      <c r="E8561" s="6" t="s">
        <v>17</v>
      </c>
      <c r="F8561" t="s">
        <v>1582</v>
      </c>
      <c r="G8561" t="str">
        <f t="shared" si="16839"/>
        <v>DL2020005</v>
      </c>
      <c r="H8561" t="str">
        <f t="shared" si="16896"/>
        <v>10</v>
      </c>
      <c r="I8561" t="str">
        <f t="shared" si="16897"/>
        <v>AmerikanskHummer_10_20210518_DL2020005_NoerreGym</v>
      </c>
      <c r="J8561" t="str">
        <f t="shared" si="16898"/>
        <v>AmerikanskHummer</v>
      </c>
      <c r="K8561" t="str">
        <f t="shared" si="16899"/>
        <v>eDNA</v>
      </c>
      <c r="L8561" t="str">
        <f t="shared" si="16900"/>
        <v>No Ct</v>
      </c>
      <c r="M8561" t="str">
        <f t="shared" si="16901"/>
        <v/>
      </c>
      <c r="N8561" t="str">
        <f t="shared" si="16902"/>
        <v/>
      </c>
      <c r="O8561" t="str">
        <f t="shared" si="16903"/>
        <v/>
      </c>
    </row>
    <row r="8562" spans="1:24" x14ac:dyDescent="0.25">
      <c r="A8562" t="s">
        <v>262</v>
      </c>
      <c r="B8562" t="s">
        <v>1474</v>
      </c>
      <c r="C8562" t="s">
        <v>13</v>
      </c>
      <c r="D8562" s="7">
        <v>0.1</v>
      </c>
      <c r="E8562" s="7">
        <v>35.729999999999997</v>
      </c>
      <c r="F8562" t="s">
        <v>1582</v>
      </c>
      <c r="G8562" t="str">
        <f t="shared" ref="G8562:G8625" si="16960">MID(F8562,10,9)</f>
        <v>DL2020005</v>
      </c>
      <c r="H8562" t="str">
        <f t="shared" si="16896"/>
        <v>11</v>
      </c>
      <c r="I8562" t="str">
        <f t="shared" si="16897"/>
        <v>Kamjatkakrabbe_11_20210518_DL2020005_NoerreGym</v>
      </c>
      <c r="J8562" t="str">
        <f t="shared" si="16898"/>
        <v>Kamjatkakrabbe</v>
      </c>
      <c r="K8562" t="str">
        <f t="shared" si="16899"/>
        <v>PosK</v>
      </c>
      <c r="L8562">
        <f t="shared" si="16900"/>
        <v>35.729999999999997</v>
      </c>
      <c r="M8562">
        <f t="shared" si="16901"/>
        <v>35.729999999999997</v>
      </c>
      <c r="N8562">
        <f t="shared" si="16902"/>
        <v>0</v>
      </c>
      <c r="O8562">
        <f t="shared" si="16903"/>
        <v>0</v>
      </c>
      <c r="Q8562">
        <f t="shared" ref="Q8562" si="16961">IF(L8564="No Ct",0,L8564)</f>
        <v>0</v>
      </c>
      <c r="R8562">
        <f t="shared" ref="R8562" si="16962">IF(L8565="No Ct",0,L8565)</f>
        <v>0</v>
      </c>
      <c r="S8562" t="str">
        <f t="shared" ref="S8562" si="16963">IF(AND(M8562&gt;0,N8562=0),"Valid","Invalid")</f>
        <v>Valid</v>
      </c>
      <c r="T8562" t="str">
        <f t="shared" ref="T8562" si="16964">IF(OR(Q8562&gt;1,R8562&gt;1),"Present","Absent")</f>
        <v>Absent</v>
      </c>
      <c r="U8562" t="str">
        <f t="shared" ref="U8562" si="16965">IF(OR(AND(Q8562&gt;1,Q8562&lt;41),AND(R8562&gt;1,R8562&lt;41)),"Ct&lt;41","Ct&gt;41")</f>
        <v>Ct&gt;41</v>
      </c>
      <c r="V8562" t="str">
        <f>VLOOKUP(J8562,Datasæt_Analysesystemer!$C$2:$D$68,2,FALSE)</f>
        <v>Kamtjatkakrabbe</v>
      </c>
      <c r="W8562" t="str">
        <f t="shared" ref="W8562" si="16966">MID(F8562,10,9)</f>
        <v>DL2020005</v>
      </c>
      <c r="X8562" t="str">
        <f t="shared" ref="X8562" si="16967">W8562&amp;"_"&amp;V8562&amp;"_"&amp;S8562&amp;"_"&amp;T8562&amp;"_"&amp;U8562</f>
        <v>DL2020005_Kamtjatkakrabbe_Valid_Absent_Ct&gt;41</v>
      </c>
    </row>
    <row r="8563" spans="1:24" x14ac:dyDescent="0.25">
      <c r="A8563" t="s">
        <v>264</v>
      </c>
      <c r="B8563" t="s">
        <v>1475</v>
      </c>
      <c r="C8563" t="s">
        <v>16</v>
      </c>
      <c r="D8563" s="7">
        <v>0.1</v>
      </c>
      <c r="E8563" s="6" t="s">
        <v>17</v>
      </c>
      <c r="F8563" t="s">
        <v>1582</v>
      </c>
      <c r="G8563" t="str">
        <f t="shared" si="16960"/>
        <v>DL2020005</v>
      </c>
      <c r="H8563" t="str">
        <f t="shared" si="16896"/>
        <v>11</v>
      </c>
      <c r="I8563" t="str">
        <f t="shared" si="16897"/>
        <v>Kamjatkakrabbe_11_20210518_DL2020005_NoerreGym</v>
      </c>
      <c r="J8563" t="str">
        <f t="shared" si="16898"/>
        <v>Kamjatkakrabbe</v>
      </c>
      <c r="K8563" t="str">
        <f t="shared" si="16899"/>
        <v>NegK</v>
      </c>
      <c r="L8563" t="str">
        <f t="shared" si="16900"/>
        <v>No Ct</v>
      </c>
      <c r="M8563" t="str">
        <f t="shared" si="16901"/>
        <v/>
      </c>
      <c r="N8563" t="str">
        <f t="shared" si="16902"/>
        <v/>
      </c>
      <c r="O8563" t="str">
        <f t="shared" si="16903"/>
        <v/>
      </c>
    </row>
    <row r="8564" spans="1:24" x14ac:dyDescent="0.25">
      <c r="A8564" t="s">
        <v>266</v>
      </c>
      <c r="B8564" t="s">
        <v>1476</v>
      </c>
      <c r="C8564" t="s">
        <v>20</v>
      </c>
      <c r="D8564" s="7">
        <v>0.1</v>
      </c>
      <c r="E8564" s="6" t="s">
        <v>17</v>
      </c>
      <c r="F8564" t="s">
        <v>1582</v>
      </c>
      <c r="G8564" t="str">
        <f t="shared" si="16960"/>
        <v>DL2020005</v>
      </c>
      <c r="H8564" t="str">
        <f t="shared" si="16896"/>
        <v>11</v>
      </c>
      <c r="I8564" t="str">
        <f t="shared" si="16897"/>
        <v>Kamjatkakrabbe_11_20210518_DL2020005_NoerreGym</v>
      </c>
      <c r="J8564" t="str">
        <f t="shared" si="16898"/>
        <v>Kamjatkakrabbe</v>
      </c>
      <c r="K8564" t="str">
        <f t="shared" si="16899"/>
        <v>eDNA</v>
      </c>
      <c r="L8564" t="str">
        <f t="shared" si="16900"/>
        <v>No Ct</v>
      </c>
      <c r="M8564" t="str">
        <f t="shared" si="16901"/>
        <v/>
      </c>
      <c r="N8564" t="str">
        <f t="shared" si="16902"/>
        <v/>
      </c>
      <c r="O8564" t="str">
        <f t="shared" si="16903"/>
        <v/>
      </c>
    </row>
    <row r="8565" spans="1:24" x14ac:dyDescent="0.25">
      <c r="A8565" t="s">
        <v>268</v>
      </c>
      <c r="B8565" t="s">
        <v>1476</v>
      </c>
      <c r="C8565" t="s">
        <v>20</v>
      </c>
      <c r="D8565" s="7">
        <v>0.1</v>
      </c>
      <c r="E8565" s="6" t="s">
        <v>17</v>
      </c>
      <c r="F8565" t="s">
        <v>1582</v>
      </c>
      <c r="G8565" t="str">
        <f t="shared" si="16960"/>
        <v>DL2020005</v>
      </c>
      <c r="H8565" t="str">
        <f t="shared" si="16896"/>
        <v>11</v>
      </c>
      <c r="I8565" t="str">
        <f t="shared" si="16897"/>
        <v>Kamjatkakrabbe_11_20210518_DL2020005_NoerreGym</v>
      </c>
      <c r="J8565" t="str">
        <f t="shared" si="16898"/>
        <v>Kamjatkakrabbe</v>
      </c>
      <c r="K8565" t="str">
        <f t="shared" si="16899"/>
        <v>eDNA</v>
      </c>
      <c r="L8565" t="str">
        <f t="shared" si="16900"/>
        <v>No Ct</v>
      </c>
      <c r="M8565" t="str">
        <f t="shared" si="16901"/>
        <v/>
      </c>
      <c r="N8565" t="str">
        <f t="shared" si="16902"/>
        <v/>
      </c>
      <c r="O8565" t="str">
        <f t="shared" si="16903"/>
        <v/>
      </c>
    </row>
    <row r="8566" spans="1:24" x14ac:dyDescent="0.25">
      <c r="A8566" t="s">
        <v>269</v>
      </c>
      <c r="B8566" t="s">
        <v>1477</v>
      </c>
      <c r="C8566" t="s">
        <v>13</v>
      </c>
      <c r="D8566" s="7">
        <v>0.1</v>
      </c>
      <c r="E8566" s="7">
        <v>34.630000000000003</v>
      </c>
      <c r="F8566" t="s">
        <v>1582</v>
      </c>
      <c r="G8566" t="str">
        <f t="shared" si="16960"/>
        <v>DL2020005</v>
      </c>
      <c r="H8566" t="str">
        <f t="shared" si="16896"/>
        <v>12</v>
      </c>
      <c r="I8566" t="str">
        <f t="shared" si="16897"/>
        <v>Kamjatkakrabbe_12_20210518_DL2020005_NoerreGym</v>
      </c>
      <c r="J8566" t="str">
        <f t="shared" si="16898"/>
        <v>Kamjatkakrabbe</v>
      </c>
      <c r="K8566" t="str">
        <f t="shared" si="16899"/>
        <v>PosK</v>
      </c>
      <c r="L8566">
        <f t="shared" si="16900"/>
        <v>34.630000000000003</v>
      </c>
      <c r="M8566">
        <f t="shared" si="16901"/>
        <v>34.630000000000003</v>
      </c>
      <c r="N8566">
        <f t="shared" si="16902"/>
        <v>0</v>
      </c>
      <c r="O8566">
        <f t="shared" si="16903"/>
        <v>0</v>
      </c>
      <c r="Q8566">
        <f t="shared" ref="Q8566" si="16968">IF(L8568="No Ct",0,L8568)</f>
        <v>0</v>
      </c>
      <c r="R8566">
        <f t="shared" ref="R8566" si="16969">IF(L8569="No Ct",0,L8569)</f>
        <v>0</v>
      </c>
      <c r="S8566" t="str">
        <f t="shared" ref="S8566" si="16970">IF(AND(M8566&gt;0,N8566=0),"Valid","Invalid")</f>
        <v>Valid</v>
      </c>
      <c r="T8566" t="str">
        <f t="shared" ref="T8566" si="16971">IF(OR(Q8566&gt;1,R8566&gt;1),"Present","Absent")</f>
        <v>Absent</v>
      </c>
      <c r="U8566" t="str">
        <f t="shared" ref="U8566" si="16972">IF(OR(AND(Q8566&gt;1,Q8566&lt;41),AND(R8566&gt;1,R8566&lt;41)),"Ct&lt;41","Ct&gt;41")</f>
        <v>Ct&gt;41</v>
      </c>
      <c r="V8566" t="str">
        <f>VLOOKUP(J8566,Datasæt_Analysesystemer!$C$2:$D$68,2,FALSE)</f>
        <v>Kamtjatkakrabbe</v>
      </c>
      <c r="W8566" t="str">
        <f t="shared" ref="W8566" si="16973">MID(F8566,10,9)</f>
        <v>DL2020005</v>
      </c>
      <c r="X8566" t="str">
        <f t="shared" ref="X8566" si="16974">W8566&amp;"_"&amp;V8566&amp;"_"&amp;S8566&amp;"_"&amp;T8566&amp;"_"&amp;U8566</f>
        <v>DL2020005_Kamtjatkakrabbe_Valid_Absent_Ct&gt;41</v>
      </c>
    </row>
    <row r="8567" spans="1:24" x14ac:dyDescent="0.25">
      <c r="A8567" t="s">
        <v>271</v>
      </c>
      <c r="B8567" t="s">
        <v>1478</v>
      </c>
      <c r="C8567" t="s">
        <v>16</v>
      </c>
      <c r="D8567" s="7">
        <v>0.1</v>
      </c>
      <c r="E8567" s="6" t="s">
        <v>17</v>
      </c>
      <c r="F8567" t="s">
        <v>1582</v>
      </c>
      <c r="G8567" t="str">
        <f t="shared" si="16960"/>
        <v>DL2020005</v>
      </c>
      <c r="H8567" t="str">
        <f t="shared" si="16896"/>
        <v>12</v>
      </c>
      <c r="I8567" t="str">
        <f t="shared" si="16897"/>
        <v>Kamjatkakrabbe_12_20210518_DL2020005_NoerreGym</v>
      </c>
      <c r="J8567" t="str">
        <f t="shared" si="16898"/>
        <v>Kamjatkakrabbe</v>
      </c>
      <c r="K8567" t="str">
        <f t="shared" si="16899"/>
        <v>NegK</v>
      </c>
      <c r="L8567" t="str">
        <f t="shared" si="16900"/>
        <v>No Ct</v>
      </c>
      <c r="M8567" t="str">
        <f t="shared" si="16901"/>
        <v/>
      </c>
      <c r="N8567" t="str">
        <f t="shared" si="16902"/>
        <v/>
      </c>
      <c r="O8567" t="str">
        <f t="shared" si="16903"/>
        <v/>
      </c>
    </row>
    <row r="8568" spans="1:24" x14ac:dyDescent="0.25">
      <c r="A8568" t="s">
        <v>273</v>
      </c>
      <c r="B8568" t="s">
        <v>1479</v>
      </c>
      <c r="C8568" t="s">
        <v>20</v>
      </c>
      <c r="D8568" s="7">
        <v>0.1</v>
      </c>
      <c r="E8568" s="6" t="s">
        <v>17</v>
      </c>
      <c r="F8568" t="s">
        <v>1582</v>
      </c>
      <c r="G8568" t="str">
        <f t="shared" si="16960"/>
        <v>DL2020005</v>
      </c>
      <c r="H8568" t="str">
        <f t="shared" si="16896"/>
        <v>12</v>
      </c>
      <c r="I8568" t="str">
        <f t="shared" si="16897"/>
        <v>Kamjatkakrabbe_12_20210518_DL2020005_NoerreGym</v>
      </c>
      <c r="J8568" t="str">
        <f t="shared" si="16898"/>
        <v>Kamjatkakrabbe</v>
      </c>
      <c r="K8568" t="str">
        <f t="shared" si="16899"/>
        <v>eDNA</v>
      </c>
      <c r="L8568" t="str">
        <f t="shared" si="16900"/>
        <v>No Ct</v>
      </c>
      <c r="M8568" t="str">
        <f t="shared" si="16901"/>
        <v/>
      </c>
      <c r="N8568" t="str">
        <f t="shared" si="16902"/>
        <v/>
      </c>
      <c r="O8568" t="str">
        <f t="shared" si="16903"/>
        <v/>
      </c>
    </row>
    <row r="8569" spans="1:24" x14ac:dyDescent="0.25">
      <c r="A8569" t="s">
        <v>275</v>
      </c>
      <c r="B8569" t="s">
        <v>1479</v>
      </c>
      <c r="C8569" t="s">
        <v>20</v>
      </c>
      <c r="D8569" s="7">
        <v>0.1</v>
      </c>
      <c r="E8569" s="6" t="s">
        <v>17</v>
      </c>
      <c r="F8569" t="s">
        <v>1582</v>
      </c>
      <c r="G8569" t="str">
        <f t="shared" si="16960"/>
        <v>DL2020005</v>
      </c>
      <c r="H8569" t="str">
        <f t="shared" si="16896"/>
        <v>12</v>
      </c>
      <c r="I8569" t="str">
        <f t="shared" si="16897"/>
        <v>Kamjatkakrabbe_12_20210518_DL2020005_NoerreGym</v>
      </c>
      <c r="J8569" t="str">
        <f t="shared" si="16898"/>
        <v>Kamjatkakrabbe</v>
      </c>
      <c r="K8569" t="str">
        <f t="shared" si="16899"/>
        <v>eDNA</v>
      </c>
      <c r="L8569" t="str">
        <f t="shared" si="16900"/>
        <v>No Ct</v>
      </c>
      <c r="M8569" t="str">
        <f t="shared" si="16901"/>
        <v/>
      </c>
      <c r="N8569" t="str">
        <f t="shared" si="16902"/>
        <v/>
      </c>
      <c r="O8569" t="str">
        <f t="shared" si="16903"/>
        <v/>
      </c>
    </row>
    <row r="8570" spans="1:24" x14ac:dyDescent="0.25">
      <c r="A8570" t="s">
        <v>276</v>
      </c>
      <c r="B8570" t="s">
        <v>1480</v>
      </c>
      <c r="C8570" t="s">
        <v>13</v>
      </c>
      <c r="D8570" s="7">
        <v>0.1</v>
      </c>
      <c r="E8570" s="6">
        <v>49.23</v>
      </c>
      <c r="F8570" t="s">
        <v>1582</v>
      </c>
      <c r="G8570" t="str">
        <f t="shared" si="16960"/>
        <v>DL2020005</v>
      </c>
      <c r="H8570" t="str">
        <f t="shared" si="16896"/>
        <v>13</v>
      </c>
      <c r="I8570" t="str">
        <f t="shared" si="16897"/>
        <v>KinesiskUldhaandskrabbe_13_20210518_DL2020005_NoerreGym</v>
      </c>
      <c r="J8570" t="str">
        <f t="shared" si="16898"/>
        <v>KinesiskUldhaandskrabbe</v>
      </c>
      <c r="K8570" t="str">
        <f t="shared" si="16899"/>
        <v>PosK</v>
      </c>
      <c r="L8570">
        <f t="shared" si="16900"/>
        <v>49.23</v>
      </c>
      <c r="M8570">
        <f t="shared" si="16901"/>
        <v>49.23</v>
      </c>
      <c r="N8570">
        <f t="shared" si="16902"/>
        <v>0</v>
      </c>
      <c r="O8570">
        <f t="shared" si="16903"/>
        <v>0</v>
      </c>
      <c r="Q8570">
        <f t="shared" ref="Q8570" si="16975">IF(L8572="No Ct",0,L8572)</f>
        <v>0</v>
      </c>
      <c r="R8570">
        <f t="shared" ref="R8570" si="16976">IF(L8573="No Ct",0,L8573)</f>
        <v>0</v>
      </c>
      <c r="S8570" t="str">
        <f t="shared" ref="S8570" si="16977">IF(AND(M8570&gt;0,N8570=0),"Valid","Invalid")</f>
        <v>Valid</v>
      </c>
      <c r="T8570" t="str">
        <f t="shared" ref="T8570" si="16978">IF(OR(Q8570&gt;1,R8570&gt;1),"Present","Absent")</f>
        <v>Absent</v>
      </c>
      <c r="U8570" t="str">
        <f t="shared" ref="U8570" si="16979">IF(OR(AND(Q8570&gt;1,Q8570&lt;41),AND(R8570&gt;1,R8570&lt;41)),"Ct&lt;41","Ct&gt;41")</f>
        <v>Ct&gt;41</v>
      </c>
      <c r="V8570" t="str">
        <f>VLOOKUP(J8570,Datasæt_Analysesystemer!$C$2:$D$68,2,FALSE)</f>
        <v>Kinesisk uldhåndskrabbe</v>
      </c>
      <c r="W8570" t="str">
        <f t="shared" ref="W8570" si="16980">MID(F8570,10,9)</f>
        <v>DL2020005</v>
      </c>
      <c r="X8570" t="str">
        <f t="shared" ref="X8570" si="16981">W8570&amp;"_"&amp;V8570&amp;"_"&amp;S8570&amp;"_"&amp;T8570&amp;"_"&amp;U8570</f>
        <v>DL2020005_Kinesisk uldhåndskrabbe_Valid_Absent_Ct&gt;41</v>
      </c>
    </row>
    <row r="8571" spans="1:24" x14ac:dyDescent="0.25">
      <c r="A8571" t="s">
        <v>278</v>
      </c>
      <c r="B8571" t="s">
        <v>1481</v>
      </c>
      <c r="C8571" t="s">
        <v>16</v>
      </c>
      <c r="D8571" s="7">
        <v>0.1</v>
      </c>
      <c r="E8571" s="6" t="s">
        <v>17</v>
      </c>
      <c r="F8571" t="s">
        <v>1582</v>
      </c>
      <c r="G8571" t="str">
        <f t="shared" si="16960"/>
        <v>DL2020005</v>
      </c>
      <c r="H8571" t="str">
        <f t="shared" si="16896"/>
        <v>13</v>
      </c>
      <c r="I8571" t="str">
        <f t="shared" si="16897"/>
        <v>KinesiskUldhaandskrabbe_13_20210518_DL2020005_NoerreGym</v>
      </c>
      <c r="J8571" t="str">
        <f t="shared" si="16898"/>
        <v>KinesiskUldhaandskrabbe</v>
      </c>
      <c r="K8571" t="str">
        <f t="shared" si="16899"/>
        <v>NegK</v>
      </c>
      <c r="L8571" t="str">
        <f t="shared" si="16900"/>
        <v>No Ct</v>
      </c>
      <c r="M8571" t="str">
        <f t="shared" si="16901"/>
        <v/>
      </c>
      <c r="N8571" t="str">
        <f t="shared" si="16902"/>
        <v/>
      </c>
      <c r="O8571" t="str">
        <f t="shared" si="16903"/>
        <v/>
      </c>
    </row>
    <row r="8572" spans="1:24" x14ac:dyDescent="0.25">
      <c r="A8572" t="s">
        <v>280</v>
      </c>
      <c r="B8572" t="s">
        <v>1482</v>
      </c>
      <c r="C8572" t="s">
        <v>20</v>
      </c>
      <c r="D8572" s="7">
        <v>0.1</v>
      </c>
      <c r="E8572" s="6" t="s">
        <v>17</v>
      </c>
      <c r="F8572" t="s">
        <v>1582</v>
      </c>
      <c r="G8572" t="str">
        <f t="shared" si="16960"/>
        <v>DL2020005</v>
      </c>
      <c r="H8572" t="str">
        <f t="shared" si="16896"/>
        <v>13</v>
      </c>
      <c r="I8572" t="str">
        <f t="shared" si="16897"/>
        <v>KinesiskUldhaandskrabbe_13_20210518_DL2020005_NoerreGym</v>
      </c>
      <c r="J8572" t="str">
        <f t="shared" si="16898"/>
        <v>KinesiskUldhaandskrabbe</v>
      </c>
      <c r="K8572" t="str">
        <f t="shared" si="16899"/>
        <v>eDNA</v>
      </c>
      <c r="L8572" t="str">
        <f t="shared" si="16900"/>
        <v>No Ct</v>
      </c>
      <c r="M8572" t="str">
        <f t="shared" si="16901"/>
        <v/>
      </c>
      <c r="N8572" t="str">
        <f t="shared" si="16902"/>
        <v/>
      </c>
      <c r="O8572" t="str">
        <f t="shared" si="16903"/>
        <v/>
      </c>
    </row>
    <row r="8573" spans="1:24" x14ac:dyDescent="0.25">
      <c r="A8573" t="s">
        <v>282</v>
      </c>
      <c r="B8573" t="s">
        <v>1482</v>
      </c>
      <c r="C8573" t="s">
        <v>20</v>
      </c>
      <c r="D8573" s="7">
        <v>0.1</v>
      </c>
      <c r="E8573" s="7" t="s">
        <v>17</v>
      </c>
      <c r="F8573" t="s">
        <v>1582</v>
      </c>
      <c r="G8573" t="str">
        <f t="shared" si="16960"/>
        <v>DL2020005</v>
      </c>
      <c r="H8573" t="str">
        <f t="shared" si="16896"/>
        <v>13</v>
      </c>
      <c r="I8573" t="str">
        <f t="shared" si="16897"/>
        <v>KinesiskUldhaandskrabbe_13_20210518_DL2020005_NoerreGym</v>
      </c>
      <c r="J8573" t="str">
        <f t="shared" si="16898"/>
        <v>KinesiskUldhaandskrabbe</v>
      </c>
      <c r="K8573" t="str">
        <f t="shared" si="16899"/>
        <v>eDNA</v>
      </c>
      <c r="L8573" t="str">
        <f t="shared" si="16900"/>
        <v>No Ct</v>
      </c>
      <c r="M8573" t="str">
        <f t="shared" si="16901"/>
        <v/>
      </c>
      <c r="N8573" t="str">
        <f t="shared" si="16902"/>
        <v/>
      </c>
      <c r="O8573" t="str">
        <f t="shared" si="16903"/>
        <v/>
      </c>
    </row>
    <row r="8574" spans="1:24" x14ac:dyDescent="0.25">
      <c r="A8574" t="s">
        <v>283</v>
      </c>
      <c r="B8574" t="s">
        <v>1483</v>
      </c>
      <c r="C8574" t="s">
        <v>13</v>
      </c>
      <c r="D8574" s="7">
        <v>0.1</v>
      </c>
      <c r="E8574" s="7">
        <v>34.14</v>
      </c>
      <c r="F8574" t="s">
        <v>1582</v>
      </c>
      <c r="G8574" t="str">
        <f t="shared" si="16960"/>
        <v>DL2020005</v>
      </c>
      <c r="H8574" t="str">
        <f t="shared" si="16896"/>
        <v>14</v>
      </c>
      <c r="I8574" t="str">
        <f t="shared" si="16897"/>
        <v>KinesiskUldhaandskrabbe_14_20210518_DL2020005_NoerreGym</v>
      </c>
      <c r="J8574" t="str">
        <f t="shared" si="16898"/>
        <v>KinesiskUldhaandskrabbe</v>
      </c>
      <c r="K8574" t="str">
        <f t="shared" si="16899"/>
        <v>PosK</v>
      </c>
      <c r="L8574">
        <f t="shared" si="16900"/>
        <v>34.14</v>
      </c>
      <c r="M8574">
        <f t="shared" si="16901"/>
        <v>34.14</v>
      </c>
      <c r="N8574">
        <f t="shared" si="16902"/>
        <v>0</v>
      </c>
      <c r="O8574">
        <f t="shared" si="16903"/>
        <v>0</v>
      </c>
      <c r="Q8574">
        <f t="shared" ref="Q8574" si="16982">IF(L8576="No Ct",0,L8576)</f>
        <v>0</v>
      </c>
      <c r="R8574">
        <f t="shared" ref="R8574" si="16983">IF(L8577="No Ct",0,L8577)</f>
        <v>0</v>
      </c>
      <c r="S8574" t="str">
        <f t="shared" ref="S8574" si="16984">IF(AND(M8574&gt;0,N8574=0),"Valid","Invalid")</f>
        <v>Valid</v>
      </c>
      <c r="T8574" t="str">
        <f t="shared" ref="T8574" si="16985">IF(OR(Q8574&gt;1,R8574&gt;1),"Present","Absent")</f>
        <v>Absent</v>
      </c>
      <c r="U8574" t="str">
        <f t="shared" ref="U8574" si="16986">IF(OR(AND(Q8574&gt;1,Q8574&lt;41),AND(R8574&gt;1,R8574&lt;41)),"Ct&lt;41","Ct&gt;41")</f>
        <v>Ct&gt;41</v>
      </c>
      <c r="V8574" t="str">
        <f>VLOOKUP(J8574,Datasæt_Analysesystemer!$C$2:$D$68,2,FALSE)</f>
        <v>Kinesisk uldhåndskrabbe</v>
      </c>
      <c r="W8574" t="str">
        <f t="shared" ref="W8574" si="16987">MID(F8574,10,9)</f>
        <v>DL2020005</v>
      </c>
      <c r="X8574" t="str">
        <f t="shared" ref="X8574" si="16988">W8574&amp;"_"&amp;V8574&amp;"_"&amp;S8574&amp;"_"&amp;T8574&amp;"_"&amp;U8574</f>
        <v>DL2020005_Kinesisk uldhåndskrabbe_Valid_Absent_Ct&gt;41</v>
      </c>
    </row>
    <row r="8575" spans="1:24" x14ac:dyDescent="0.25">
      <c r="A8575" t="s">
        <v>285</v>
      </c>
      <c r="B8575" t="s">
        <v>1484</v>
      </c>
      <c r="C8575" t="s">
        <v>16</v>
      </c>
      <c r="D8575" s="7">
        <v>0.1</v>
      </c>
      <c r="E8575" s="7" t="s">
        <v>17</v>
      </c>
      <c r="F8575" t="s">
        <v>1582</v>
      </c>
      <c r="G8575" t="str">
        <f t="shared" si="16960"/>
        <v>DL2020005</v>
      </c>
      <c r="H8575" t="str">
        <f t="shared" si="16896"/>
        <v>14</v>
      </c>
      <c r="I8575" t="str">
        <f t="shared" si="16897"/>
        <v>KinesiskUldhaandskrabbe_14_20210518_DL2020005_NoerreGym</v>
      </c>
      <c r="J8575" t="str">
        <f t="shared" si="16898"/>
        <v>KinesiskUldhaandskrabbe</v>
      </c>
      <c r="K8575" t="str">
        <f t="shared" si="16899"/>
        <v>NegK</v>
      </c>
      <c r="L8575" t="str">
        <f t="shared" si="16900"/>
        <v>No Ct</v>
      </c>
      <c r="M8575" t="str">
        <f t="shared" si="16901"/>
        <v/>
      </c>
      <c r="N8575" t="str">
        <f t="shared" si="16902"/>
        <v/>
      </c>
      <c r="O8575" t="str">
        <f t="shared" si="16903"/>
        <v/>
      </c>
    </row>
    <row r="8576" spans="1:24" x14ac:dyDescent="0.25">
      <c r="A8576" t="s">
        <v>287</v>
      </c>
      <c r="B8576" t="s">
        <v>1485</v>
      </c>
      <c r="C8576" t="s">
        <v>20</v>
      </c>
      <c r="D8576" s="7">
        <v>0.1</v>
      </c>
      <c r="E8576" s="6" t="s">
        <v>17</v>
      </c>
      <c r="F8576" t="s">
        <v>1582</v>
      </c>
      <c r="G8576" t="str">
        <f t="shared" si="16960"/>
        <v>DL2020005</v>
      </c>
      <c r="H8576" t="str">
        <f t="shared" si="16896"/>
        <v>14</v>
      </c>
      <c r="I8576" t="str">
        <f t="shared" si="16897"/>
        <v>KinesiskUldhaandskrabbe_14_20210518_DL2020005_NoerreGym</v>
      </c>
      <c r="J8576" t="str">
        <f t="shared" si="16898"/>
        <v>KinesiskUldhaandskrabbe</v>
      </c>
      <c r="K8576" t="str">
        <f t="shared" si="16899"/>
        <v>eDNA</v>
      </c>
      <c r="L8576" t="str">
        <f t="shared" si="16900"/>
        <v>No Ct</v>
      </c>
      <c r="M8576" t="str">
        <f t="shared" si="16901"/>
        <v/>
      </c>
      <c r="N8576" t="str">
        <f t="shared" si="16902"/>
        <v/>
      </c>
      <c r="O8576" t="str">
        <f t="shared" si="16903"/>
        <v/>
      </c>
    </row>
    <row r="8577" spans="1:24" x14ac:dyDescent="0.25">
      <c r="A8577" t="s">
        <v>289</v>
      </c>
      <c r="B8577" t="s">
        <v>1485</v>
      </c>
      <c r="C8577" t="s">
        <v>20</v>
      </c>
      <c r="D8577" s="7">
        <v>0.1</v>
      </c>
      <c r="E8577" s="6" t="s">
        <v>17</v>
      </c>
      <c r="F8577" t="s">
        <v>1582</v>
      </c>
      <c r="G8577" t="str">
        <f t="shared" si="16960"/>
        <v>DL2020005</v>
      </c>
      <c r="H8577" t="str">
        <f t="shared" si="16896"/>
        <v>14</v>
      </c>
      <c r="I8577" t="str">
        <f t="shared" si="16897"/>
        <v>KinesiskUldhaandskrabbe_14_20210518_DL2020005_NoerreGym</v>
      </c>
      <c r="J8577" t="str">
        <f t="shared" si="16898"/>
        <v>KinesiskUldhaandskrabbe</v>
      </c>
      <c r="K8577" t="str">
        <f t="shared" si="16899"/>
        <v>eDNA</v>
      </c>
      <c r="L8577" t="str">
        <f t="shared" si="16900"/>
        <v>No Ct</v>
      </c>
      <c r="M8577" t="str">
        <f t="shared" si="16901"/>
        <v/>
      </c>
      <c r="N8577" t="str">
        <f t="shared" si="16902"/>
        <v/>
      </c>
      <c r="O8577" t="str">
        <f t="shared" si="16903"/>
        <v/>
      </c>
    </row>
    <row r="8578" spans="1:24" x14ac:dyDescent="0.25">
      <c r="A8578" t="s">
        <v>290</v>
      </c>
      <c r="B8578" t="s">
        <v>1486</v>
      </c>
      <c r="C8578" t="s">
        <v>13</v>
      </c>
      <c r="D8578" s="7">
        <v>0.1</v>
      </c>
      <c r="E8578" s="7">
        <v>37.07</v>
      </c>
      <c r="F8578" t="s">
        <v>1582</v>
      </c>
      <c r="G8578" t="str">
        <f t="shared" si="16960"/>
        <v>DL2020005</v>
      </c>
      <c r="H8578" t="str">
        <f t="shared" si="16896"/>
        <v>15</v>
      </c>
      <c r="I8578" t="str">
        <f t="shared" si="16897"/>
        <v>NordamerikanskMudderkrabbe_15_20210518_DL2020005_NoerreGym</v>
      </c>
      <c r="J8578" t="str">
        <f t="shared" si="16898"/>
        <v>NordamerikanskMudderkrabbe</v>
      </c>
      <c r="K8578" t="str">
        <f t="shared" si="16899"/>
        <v>PosK</v>
      </c>
      <c r="L8578">
        <f t="shared" si="16900"/>
        <v>37.07</v>
      </c>
      <c r="M8578">
        <f t="shared" si="16901"/>
        <v>37.07</v>
      </c>
      <c r="N8578">
        <f t="shared" si="16902"/>
        <v>0</v>
      </c>
      <c r="O8578">
        <f t="shared" si="16903"/>
        <v>0</v>
      </c>
      <c r="Q8578">
        <f t="shared" ref="Q8578" si="16989">IF(L8580="No Ct",0,L8580)</f>
        <v>0</v>
      </c>
      <c r="R8578">
        <f t="shared" ref="R8578" si="16990">IF(L8581="No Ct",0,L8581)</f>
        <v>0</v>
      </c>
      <c r="S8578" t="str">
        <f t="shared" ref="S8578" si="16991">IF(AND(M8578&gt;0,N8578=0),"Valid","Invalid")</f>
        <v>Valid</v>
      </c>
      <c r="T8578" t="str">
        <f t="shared" ref="T8578" si="16992">IF(OR(Q8578&gt;1,R8578&gt;1),"Present","Absent")</f>
        <v>Absent</v>
      </c>
      <c r="U8578" t="str">
        <f t="shared" ref="U8578" si="16993">IF(OR(AND(Q8578&gt;1,Q8578&lt;41),AND(R8578&gt;1,R8578&lt;41)),"Ct&lt;41","Ct&gt;41")</f>
        <v>Ct&gt;41</v>
      </c>
      <c r="V8578" t="str">
        <f>VLOOKUP(J8578,Datasæt_Analysesystemer!$C$2:$D$68,2,FALSE)</f>
        <v>Nordam. Brakvandskrabbe / mudderkrabbe</v>
      </c>
      <c r="W8578" t="str">
        <f t="shared" ref="W8578" si="16994">MID(F8578,10,9)</f>
        <v>DL2020005</v>
      </c>
      <c r="X8578" t="str">
        <f t="shared" ref="X8578" si="16995">W8578&amp;"_"&amp;V8578&amp;"_"&amp;S8578&amp;"_"&amp;T8578&amp;"_"&amp;U8578</f>
        <v>DL2020005_Nordam. Brakvandskrabbe / mudderkrabbe_Valid_Absent_Ct&gt;41</v>
      </c>
    </row>
    <row r="8579" spans="1:24" x14ac:dyDescent="0.25">
      <c r="A8579" t="s">
        <v>292</v>
      </c>
      <c r="B8579" t="s">
        <v>1487</v>
      </c>
      <c r="C8579" t="s">
        <v>16</v>
      </c>
      <c r="D8579" s="7">
        <v>0.1</v>
      </c>
      <c r="E8579" s="6" t="s">
        <v>17</v>
      </c>
      <c r="F8579" t="s">
        <v>1582</v>
      </c>
      <c r="G8579" t="str">
        <f t="shared" si="16960"/>
        <v>DL2020005</v>
      </c>
      <c r="H8579" t="str">
        <f t="shared" si="16896"/>
        <v>15</v>
      </c>
      <c r="I8579" t="str">
        <f t="shared" si="16897"/>
        <v>NordamerikanskMudderkrabbe_15_20210518_DL2020005_NoerreGym</v>
      </c>
      <c r="J8579" t="str">
        <f t="shared" si="16898"/>
        <v>NordamerikanskMudderkrabbe</v>
      </c>
      <c r="K8579" t="str">
        <f t="shared" si="16899"/>
        <v>NegK</v>
      </c>
      <c r="L8579" t="str">
        <f t="shared" si="16900"/>
        <v>No Ct</v>
      </c>
      <c r="M8579" t="str">
        <f t="shared" si="16901"/>
        <v/>
      </c>
      <c r="N8579" t="str">
        <f t="shared" si="16902"/>
        <v/>
      </c>
      <c r="O8579" t="str">
        <f t="shared" si="16903"/>
        <v/>
      </c>
    </row>
    <row r="8580" spans="1:24" x14ac:dyDescent="0.25">
      <c r="A8580" t="s">
        <v>294</v>
      </c>
      <c r="B8580" t="s">
        <v>1488</v>
      </c>
      <c r="C8580" t="s">
        <v>20</v>
      </c>
      <c r="D8580" s="7">
        <v>0.1</v>
      </c>
      <c r="E8580" s="6" t="s">
        <v>17</v>
      </c>
      <c r="F8580" t="s">
        <v>1582</v>
      </c>
      <c r="G8580" t="str">
        <f t="shared" si="16960"/>
        <v>DL2020005</v>
      </c>
      <c r="H8580" t="str">
        <f t="shared" si="16896"/>
        <v>15</v>
      </c>
      <c r="I8580" t="str">
        <f t="shared" si="16897"/>
        <v>NordamerikanskMudderkrabbe_15_20210518_DL2020005_NoerreGym</v>
      </c>
      <c r="J8580" t="str">
        <f t="shared" si="16898"/>
        <v>NordamerikanskMudderkrabbe</v>
      </c>
      <c r="K8580" t="str">
        <f t="shared" si="16899"/>
        <v>eDNA</v>
      </c>
      <c r="L8580" t="str">
        <f t="shared" si="16900"/>
        <v>No Ct</v>
      </c>
      <c r="M8580" t="str">
        <f t="shared" si="16901"/>
        <v/>
      </c>
      <c r="N8580" t="str">
        <f t="shared" si="16902"/>
        <v/>
      </c>
      <c r="O8580" t="str">
        <f t="shared" si="16903"/>
        <v/>
      </c>
    </row>
    <row r="8581" spans="1:24" x14ac:dyDescent="0.25">
      <c r="A8581" t="s">
        <v>296</v>
      </c>
      <c r="B8581" t="s">
        <v>1488</v>
      </c>
      <c r="C8581" t="s">
        <v>20</v>
      </c>
      <c r="D8581" s="7">
        <v>0.1</v>
      </c>
      <c r="E8581" s="6" t="s">
        <v>17</v>
      </c>
      <c r="F8581" t="s">
        <v>1582</v>
      </c>
      <c r="G8581" t="str">
        <f t="shared" si="16960"/>
        <v>DL2020005</v>
      </c>
      <c r="H8581" t="str">
        <f t="shared" si="16896"/>
        <v>15</v>
      </c>
      <c r="I8581" t="str">
        <f t="shared" si="16897"/>
        <v>NordamerikanskMudderkrabbe_15_20210518_DL2020005_NoerreGym</v>
      </c>
      <c r="J8581" t="str">
        <f t="shared" si="16898"/>
        <v>NordamerikanskMudderkrabbe</v>
      </c>
      <c r="K8581" t="str">
        <f t="shared" si="16899"/>
        <v>eDNA</v>
      </c>
      <c r="L8581" t="str">
        <f t="shared" si="16900"/>
        <v>No Ct</v>
      </c>
      <c r="M8581" t="str">
        <f t="shared" si="16901"/>
        <v/>
      </c>
      <c r="N8581" t="str">
        <f t="shared" si="16902"/>
        <v/>
      </c>
      <c r="O8581" t="str">
        <f t="shared" si="16903"/>
        <v/>
      </c>
    </row>
    <row r="8582" spans="1:24" x14ac:dyDescent="0.25">
      <c r="A8582" t="s">
        <v>297</v>
      </c>
      <c r="B8582" t="s">
        <v>1489</v>
      </c>
      <c r="C8582" t="s">
        <v>13</v>
      </c>
      <c r="D8582" s="7">
        <v>0.1</v>
      </c>
      <c r="E8582" s="7">
        <v>33.28</v>
      </c>
      <c r="F8582" t="s">
        <v>1582</v>
      </c>
      <c r="G8582" t="str">
        <f t="shared" si="16960"/>
        <v>DL2020005</v>
      </c>
      <c r="H8582" t="str">
        <f t="shared" si="16896"/>
        <v>16</v>
      </c>
      <c r="I8582" t="str">
        <f t="shared" si="16897"/>
        <v>NordamerikanskMudderkrabbe_16_20210518_DL2020005_NoerreGym</v>
      </c>
      <c r="J8582" t="str">
        <f t="shared" si="16898"/>
        <v>NordamerikanskMudderkrabbe</v>
      </c>
      <c r="K8582" t="str">
        <f t="shared" si="16899"/>
        <v>PosK</v>
      </c>
      <c r="L8582">
        <f t="shared" si="16900"/>
        <v>33.28</v>
      </c>
      <c r="M8582">
        <f t="shared" si="16901"/>
        <v>33.28</v>
      </c>
      <c r="N8582">
        <f t="shared" si="16902"/>
        <v>0</v>
      </c>
      <c r="O8582">
        <f t="shared" si="16903"/>
        <v>0</v>
      </c>
      <c r="Q8582">
        <f t="shared" ref="Q8582" si="16996">IF(L8584="No Ct",0,L8584)</f>
        <v>0</v>
      </c>
      <c r="R8582">
        <f t="shared" ref="R8582" si="16997">IF(L8585="No Ct",0,L8585)</f>
        <v>0</v>
      </c>
      <c r="S8582" t="str">
        <f t="shared" ref="S8582" si="16998">IF(AND(M8582&gt;0,N8582=0),"Valid","Invalid")</f>
        <v>Valid</v>
      </c>
      <c r="T8582" t="str">
        <f t="shared" ref="T8582" si="16999">IF(OR(Q8582&gt;1,R8582&gt;1),"Present","Absent")</f>
        <v>Absent</v>
      </c>
      <c r="U8582" t="str">
        <f t="shared" ref="U8582" si="17000">IF(OR(AND(Q8582&gt;1,Q8582&lt;41),AND(R8582&gt;1,R8582&lt;41)),"Ct&lt;41","Ct&gt;41")</f>
        <v>Ct&gt;41</v>
      </c>
      <c r="V8582" t="str">
        <f>VLOOKUP(J8582,Datasæt_Analysesystemer!$C$2:$D$68,2,FALSE)</f>
        <v>Nordam. Brakvandskrabbe / mudderkrabbe</v>
      </c>
      <c r="W8582" t="str">
        <f t="shared" ref="W8582" si="17001">MID(F8582,10,9)</f>
        <v>DL2020005</v>
      </c>
      <c r="X8582" t="str">
        <f t="shared" ref="X8582" si="17002">W8582&amp;"_"&amp;V8582&amp;"_"&amp;S8582&amp;"_"&amp;T8582&amp;"_"&amp;U8582</f>
        <v>DL2020005_Nordam. Brakvandskrabbe / mudderkrabbe_Valid_Absent_Ct&gt;41</v>
      </c>
    </row>
    <row r="8583" spans="1:24" x14ac:dyDescent="0.25">
      <c r="A8583" t="s">
        <v>299</v>
      </c>
      <c r="B8583" t="s">
        <v>1490</v>
      </c>
      <c r="C8583" t="s">
        <v>16</v>
      </c>
      <c r="D8583" s="7">
        <v>0.1</v>
      </c>
      <c r="E8583" s="6" t="s">
        <v>17</v>
      </c>
      <c r="F8583" t="s">
        <v>1582</v>
      </c>
      <c r="G8583" t="str">
        <f t="shared" si="16960"/>
        <v>DL2020005</v>
      </c>
      <c r="H8583" t="str">
        <f t="shared" si="16896"/>
        <v>16</v>
      </c>
      <c r="I8583" t="str">
        <f t="shared" si="16897"/>
        <v>NordamerikanskMudderkrabbe_16_20210518_DL2020005_NoerreGym</v>
      </c>
      <c r="J8583" t="str">
        <f t="shared" si="16898"/>
        <v>NordamerikanskMudderkrabbe</v>
      </c>
      <c r="K8583" t="str">
        <f t="shared" si="16899"/>
        <v>NegK</v>
      </c>
      <c r="L8583" t="str">
        <f t="shared" si="16900"/>
        <v>No Ct</v>
      </c>
      <c r="M8583" t="str">
        <f t="shared" si="16901"/>
        <v/>
      </c>
      <c r="N8583" t="str">
        <f t="shared" si="16902"/>
        <v/>
      </c>
      <c r="O8583" t="str">
        <f t="shared" si="16903"/>
        <v/>
      </c>
    </row>
    <row r="8584" spans="1:24" x14ac:dyDescent="0.25">
      <c r="A8584" t="s">
        <v>301</v>
      </c>
      <c r="B8584" t="s">
        <v>1491</v>
      </c>
      <c r="C8584" t="s">
        <v>20</v>
      </c>
      <c r="D8584" s="7">
        <v>0.1</v>
      </c>
      <c r="E8584" s="6" t="s">
        <v>17</v>
      </c>
      <c r="F8584" t="s">
        <v>1582</v>
      </c>
      <c r="G8584" t="str">
        <f t="shared" si="16960"/>
        <v>DL2020005</v>
      </c>
      <c r="H8584" t="str">
        <f t="shared" si="16896"/>
        <v>16</v>
      </c>
      <c r="I8584" t="str">
        <f t="shared" si="16897"/>
        <v>NordamerikanskMudderkrabbe_16_20210518_DL2020005_NoerreGym</v>
      </c>
      <c r="J8584" t="str">
        <f t="shared" si="16898"/>
        <v>NordamerikanskMudderkrabbe</v>
      </c>
      <c r="K8584" t="str">
        <f t="shared" si="16899"/>
        <v>eDNA</v>
      </c>
      <c r="L8584" t="str">
        <f t="shared" si="16900"/>
        <v>No Ct</v>
      </c>
      <c r="M8584" t="str">
        <f t="shared" si="16901"/>
        <v/>
      </c>
      <c r="N8584" t="str">
        <f t="shared" si="16902"/>
        <v/>
      </c>
      <c r="O8584" t="str">
        <f t="shared" si="16903"/>
        <v/>
      </c>
    </row>
    <row r="8585" spans="1:24" x14ac:dyDescent="0.25">
      <c r="A8585" t="s">
        <v>303</v>
      </c>
      <c r="B8585" t="s">
        <v>1491</v>
      </c>
      <c r="C8585" t="s">
        <v>20</v>
      </c>
      <c r="D8585" s="7">
        <v>0.1</v>
      </c>
      <c r="E8585" s="6" t="s">
        <v>17</v>
      </c>
      <c r="F8585" t="s">
        <v>1582</v>
      </c>
      <c r="G8585" t="str">
        <f t="shared" si="16960"/>
        <v>DL2020005</v>
      </c>
      <c r="H8585" t="str">
        <f t="shared" si="16896"/>
        <v>16</v>
      </c>
      <c r="I8585" t="str">
        <f t="shared" si="16897"/>
        <v>NordamerikanskMudderkrabbe_16_20210518_DL2020005_NoerreGym</v>
      </c>
      <c r="J8585" t="str">
        <f t="shared" si="16898"/>
        <v>NordamerikanskMudderkrabbe</v>
      </c>
      <c r="K8585" t="str">
        <f t="shared" si="16899"/>
        <v>eDNA</v>
      </c>
      <c r="L8585" t="str">
        <f t="shared" si="16900"/>
        <v>No Ct</v>
      </c>
      <c r="M8585" t="str">
        <f t="shared" si="16901"/>
        <v/>
      </c>
      <c r="N8585" t="str">
        <f t="shared" si="16902"/>
        <v/>
      </c>
      <c r="O8585" t="str">
        <f t="shared" si="16903"/>
        <v/>
      </c>
    </row>
    <row r="8586" spans="1:24" x14ac:dyDescent="0.25">
      <c r="A8586" t="s">
        <v>304</v>
      </c>
      <c r="B8586" t="s">
        <v>1492</v>
      </c>
      <c r="C8586" t="s">
        <v>13</v>
      </c>
      <c r="D8586" s="7">
        <v>0.1</v>
      </c>
      <c r="E8586" s="7" t="s">
        <v>17</v>
      </c>
      <c r="F8586" t="s">
        <v>1582</v>
      </c>
      <c r="G8586" t="str">
        <f t="shared" si="16960"/>
        <v>DL2020005</v>
      </c>
      <c r="H8586" t="str">
        <f t="shared" si="16896"/>
        <v>17</v>
      </c>
      <c r="I8586" t="str">
        <f t="shared" si="16897"/>
        <v>Pukkellaks_17_20210518_DL2020005_NoerreGym</v>
      </c>
      <c r="J8586" t="str">
        <f t="shared" si="16898"/>
        <v>Pukkellaks</v>
      </c>
      <c r="K8586" t="str">
        <f t="shared" si="16899"/>
        <v>PosK</v>
      </c>
      <c r="L8586" t="str">
        <f t="shared" si="16900"/>
        <v>No Ct</v>
      </c>
      <c r="M8586">
        <f t="shared" si="16901"/>
        <v>0</v>
      </c>
      <c r="N8586">
        <f t="shared" si="16902"/>
        <v>0</v>
      </c>
      <c r="O8586">
        <f t="shared" si="16903"/>
        <v>0</v>
      </c>
      <c r="Q8586">
        <f t="shared" ref="Q8586" si="17003">IF(L8588="No Ct",0,L8588)</f>
        <v>0</v>
      </c>
      <c r="R8586">
        <f t="shared" ref="R8586" si="17004">IF(L8589="No Ct",0,L8589)</f>
        <v>0</v>
      </c>
      <c r="S8586" t="str">
        <f t="shared" ref="S8586" si="17005">IF(AND(M8586&gt;0,N8586=0),"Valid","Invalid")</f>
        <v>Invalid</v>
      </c>
      <c r="T8586" t="str">
        <f t="shared" ref="T8586" si="17006">IF(OR(Q8586&gt;1,R8586&gt;1),"Present","Absent")</f>
        <v>Absent</v>
      </c>
      <c r="U8586" t="str">
        <f t="shared" ref="U8586" si="17007">IF(OR(AND(Q8586&gt;1,Q8586&lt;41),AND(R8586&gt;1,R8586&lt;41)),"Ct&lt;41","Ct&gt;41")</f>
        <v>Ct&gt;41</v>
      </c>
      <c r="V8586" t="str">
        <f>VLOOKUP(J8586,Datasæt_Analysesystemer!$C$2:$D$68,2,FALSE)</f>
        <v>Pukkellaks</v>
      </c>
      <c r="W8586" t="str">
        <f t="shared" ref="W8586" si="17008">MID(F8586,10,9)</f>
        <v>DL2020005</v>
      </c>
      <c r="X8586" t="str">
        <f t="shared" ref="X8586" si="17009">W8586&amp;"_"&amp;V8586&amp;"_"&amp;S8586&amp;"_"&amp;T8586&amp;"_"&amp;U8586</f>
        <v>DL2020005_Pukkellaks_Invalid_Absent_Ct&gt;41</v>
      </c>
    </row>
    <row r="8587" spans="1:24" x14ac:dyDescent="0.25">
      <c r="A8587" t="s">
        <v>306</v>
      </c>
      <c r="B8587" t="s">
        <v>1493</v>
      </c>
      <c r="C8587" t="s">
        <v>16</v>
      </c>
      <c r="D8587" s="7">
        <v>0.1</v>
      </c>
      <c r="E8587" s="6" t="s">
        <v>17</v>
      </c>
      <c r="F8587" t="s">
        <v>1582</v>
      </c>
      <c r="G8587" t="str">
        <f t="shared" si="16960"/>
        <v>DL2020005</v>
      </c>
      <c r="H8587" t="str">
        <f t="shared" si="16896"/>
        <v>17</v>
      </c>
      <c r="I8587" t="str">
        <f t="shared" si="16897"/>
        <v>Pukkellaks_17_20210518_DL2020005_NoerreGym</v>
      </c>
      <c r="J8587" t="str">
        <f t="shared" si="16898"/>
        <v>Pukkellaks</v>
      </c>
      <c r="K8587" t="str">
        <f t="shared" si="16899"/>
        <v>NegK</v>
      </c>
      <c r="L8587" t="str">
        <f t="shared" si="16900"/>
        <v>No Ct</v>
      </c>
      <c r="M8587" t="str">
        <f t="shared" si="16901"/>
        <v/>
      </c>
      <c r="N8587" t="str">
        <f t="shared" si="16902"/>
        <v/>
      </c>
      <c r="O8587" t="str">
        <f t="shared" si="16903"/>
        <v/>
      </c>
    </row>
    <row r="8588" spans="1:24" x14ac:dyDescent="0.25">
      <c r="A8588" t="s">
        <v>308</v>
      </c>
      <c r="B8588" t="s">
        <v>1494</v>
      </c>
      <c r="C8588" t="s">
        <v>20</v>
      </c>
      <c r="D8588" s="7">
        <v>0.1</v>
      </c>
      <c r="E8588" s="6" t="s">
        <v>17</v>
      </c>
      <c r="F8588" t="s">
        <v>1582</v>
      </c>
      <c r="G8588" t="str">
        <f t="shared" si="16960"/>
        <v>DL2020005</v>
      </c>
      <c r="H8588" t="str">
        <f t="shared" si="16896"/>
        <v>17</v>
      </c>
      <c r="I8588" t="str">
        <f t="shared" si="16897"/>
        <v>Pukkellaks_17_20210518_DL2020005_NoerreGym</v>
      </c>
      <c r="J8588" t="str">
        <f t="shared" si="16898"/>
        <v>Pukkellaks</v>
      </c>
      <c r="K8588" t="str">
        <f t="shared" si="16899"/>
        <v>eDNA</v>
      </c>
      <c r="L8588" t="str">
        <f t="shared" si="16900"/>
        <v>No Ct</v>
      </c>
      <c r="M8588" t="str">
        <f t="shared" si="16901"/>
        <v/>
      </c>
      <c r="N8588" t="str">
        <f t="shared" si="16902"/>
        <v/>
      </c>
      <c r="O8588" t="str">
        <f t="shared" si="16903"/>
        <v/>
      </c>
    </row>
    <row r="8589" spans="1:24" x14ac:dyDescent="0.25">
      <c r="A8589" t="s">
        <v>310</v>
      </c>
      <c r="B8589" t="s">
        <v>1494</v>
      </c>
      <c r="C8589" t="s">
        <v>20</v>
      </c>
      <c r="D8589" s="7">
        <v>0.1</v>
      </c>
      <c r="E8589" s="6" t="s">
        <v>17</v>
      </c>
      <c r="F8589" t="s">
        <v>1582</v>
      </c>
      <c r="G8589" t="str">
        <f t="shared" si="16960"/>
        <v>DL2020005</v>
      </c>
      <c r="H8589" t="str">
        <f t="shared" si="16896"/>
        <v>17</v>
      </c>
      <c r="I8589" t="str">
        <f t="shared" si="16897"/>
        <v>Pukkellaks_17_20210518_DL2020005_NoerreGym</v>
      </c>
      <c r="J8589" t="str">
        <f t="shared" si="16898"/>
        <v>Pukkellaks</v>
      </c>
      <c r="K8589" t="str">
        <f t="shared" si="16899"/>
        <v>eDNA</v>
      </c>
      <c r="L8589" t="str">
        <f t="shared" si="16900"/>
        <v>No Ct</v>
      </c>
      <c r="M8589" t="str">
        <f t="shared" si="16901"/>
        <v/>
      </c>
      <c r="N8589" t="str">
        <f t="shared" si="16902"/>
        <v/>
      </c>
      <c r="O8589" t="str">
        <f t="shared" si="16903"/>
        <v/>
      </c>
    </row>
    <row r="8590" spans="1:24" x14ac:dyDescent="0.25">
      <c r="A8590" t="s">
        <v>311</v>
      </c>
      <c r="B8590" t="s">
        <v>1495</v>
      </c>
      <c r="C8590" t="s">
        <v>13</v>
      </c>
      <c r="D8590" s="7">
        <v>0.1</v>
      </c>
      <c r="E8590" s="7">
        <v>34.409999999999997</v>
      </c>
      <c r="F8590" t="s">
        <v>1582</v>
      </c>
      <c r="G8590" t="str">
        <f t="shared" si="16960"/>
        <v>DL2020005</v>
      </c>
      <c r="H8590" t="str">
        <f t="shared" si="16896"/>
        <v>18</v>
      </c>
      <c r="I8590" t="str">
        <f t="shared" si="16897"/>
        <v>Pukkellaks_18_20210518_DL2020005_NoerreGym</v>
      </c>
      <c r="J8590" t="str">
        <f t="shared" si="16898"/>
        <v>Pukkellaks</v>
      </c>
      <c r="K8590" t="str">
        <f t="shared" si="16899"/>
        <v>PosK</v>
      </c>
      <c r="L8590">
        <f t="shared" si="16900"/>
        <v>34.409999999999997</v>
      </c>
      <c r="M8590">
        <f t="shared" si="16901"/>
        <v>34.409999999999997</v>
      </c>
      <c r="N8590">
        <f t="shared" si="16902"/>
        <v>0</v>
      </c>
      <c r="O8590">
        <f t="shared" si="16903"/>
        <v>0</v>
      </c>
      <c r="Q8590">
        <f t="shared" ref="Q8590" si="17010">IF(L8592="No Ct",0,L8592)</f>
        <v>0</v>
      </c>
      <c r="R8590">
        <f t="shared" ref="R8590" si="17011">IF(L8593="No Ct",0,L8593)</f>
        <v>0</v>
      </c>
      <c r="S8590" t="str">
        <f t="shared" ref="S8590" si="17012">IF(AND(M8590&gt;0,N8590=0),"Valid","Invalid")</f>
        <v>Valid</v>
      </c>
      <c r="T8590" t="str">
        <f t="shared" ref="T8590" si="17013">IF(OR(Q8590&gt;1,R8590&gt;1),"Present","Absent")</f>
        <v>Absent</v>
      </c>
      <c r="U8590" t="str">
        <f t="shared" ref="U8590" si="17014">IF(OR(AND(Q8590&gt;1,Q8590&lt;41),AND(R8590&gt;1,R8590&lt;41)),"Ct&lt;41","Ct&gt;41")</f>
        <v>Ct&gt;41</v>
      </c>
      <c r="V8590" t="str">
        <f>VLOOKUP(J8590,Datasæt_Analysesystemer!$C$2:$D$68,2,FALSE)</f>
        <v>Pukkellaks</v>
      </c>
      <c r="W8590" t="str">
        <f t="shared" ref="W8590" si="17015">MID(F8590,10,9)</f>
        <v>DL2020005</v>
      </c>
      <c r="X8590" t="str">
        <f t="shared" ref="X8590" si="17016">W8590&amp;"_"&amp;V8590&amp;"_"&amp;S8590&amp;"_"&amp;T8590&amp;"_"&amp;U8590</f>
        <v>DL2020005_Pukkellaks_Valid_Absent_Ct&gt;41</v>
      </c>
    </row>
    <row r="8591" spans="1:24" x14ac:dyDescent="0.25">
      <c r="A8591" t="s">
        <v>313</v>
      </c>
      <c r="B8591" t="s">
        <v>1496</v>
      </c>
      <c r="C8591" t="s">
        <v>16</v>
      </c>
      <c r="D8591" s="7">
        <v>0.1</v>
      </c>
      <c r="E8591" s="6" t="s">
        <v>17</v>
      </c>
      <c r="F8591" t="s">
        <v>1582</v>
      </c>
      <c r="G8591" t="str">
        <f t="shared" si="16960"/>
        <v>DL2020005</v>
      </c>
      <c r="H8591" t="str">
        <f t="shared" si="16896"/>
        <v>18</v>
      </c>
      <c r="I8591" t="str">
        <f t="shared" si="16897"/>
        <v>Pukkellaks_18_20210518_DL2020005_NoerreGym</v>
      </c>
      <c r="J8591" t="str">
        <f t="shared" si="16898"/>
        <v>Pukkellaks</v>
      </c>
      <c r="K8591" t="str">
        <f t="shared" si="16899"/>
        <v>NegK</v>
      </c>
      <c r="L8591" t="str">
        <f t="shared" si="16900"/>
        <v>No Ct</v>
      </c>
      <c r="M8591" t="str">
        <f t="shared" si="16901"/>
        <v/>
      </c>
      <c r="N8591" t="str">
        <f t="shared" si="16902"/>
        <v/>
      </c>
      <c r="O8591" t="str">
        <f t="shared" si="16903"/>
        <v/>
      </c>
    </row>
    <row r="8592" spans="1:24" x14ac:dyDescent="0.25">
      <c r="A8592" t="s">
        <v>315</v>
      </c>
      <c r="B8592" t="s">
        <v>1497</v>
      </c>
      <c r="C8592" t="s">
        <v>20</v>
      </c>
      <c r="D8592" s="7">
        <v>0.1</v>
      </c>
      <c r="E8592" s="6" t="s">
        <v>17</v>
      </c>
      <c r="F8592" t="s">
        <v>1582</v>
      </c>
      <c r="G8592" t="str">
        <f t="shared" si="16960"/>
        <v>DL2020005</v>
      </c>
      <c r="H8592" t="str">
        <f t="shared" si="16896"/>
        <v>18</v>
      </c>
      <c r="I8592" t="str">
        <f t="shared" si="16897"/>
        <v>Pukkellaks_18_20210518_DL2020005_NoerreGym</v>
      </c>
      <c r="J8592" t="str">
        <f t="shared" si="16898"/>
        <v>Pukkellaks</v>
      </c>
      <c r="K8592" t="str">
        <f t="shared" si="16899"/>
        <v>eDNA</v>
      </c>
      <c r="L8592" t="str">
        <f t="shared" si="16900"/>
        <v>No Ct</v>
      </c>
      <c r="M8592" t="str">
        <f t="shared" si="16901"/>
        <v/>
      </c>
      <c r="N8592" t="str">
        <f t="shared" si="16902"/>
        <v/>
      </c>
      <c r="O8592" t="str">
        <f t="shared" si="16903"/>
        <v/>
      </c>
    </row>
    <row r="8593" spans="1:24" x14ac:dyDescent="0.25">
      <c r="A8593" t="s">
        <v>317</v>
      </c>
      <c r="B8593" t="s">
        <v>1497</v>
      </c>
      <c r="C8593" t="s">
        <v>20</v>
      </c>
      <c r="D8593" s="7">
        <v>0.1</v>
      </c>
      <c r="E8593" s="6" t="s">
        <v>17</v>
      </c>
      <c r="F8593" t="s">
        <v>1582</v>
      </c>
      <c r="G8593" t="str">
        <f t="shared" si="16960"/>
        <v>DL2020005</v>
      </c>
      <c r="H8593" t="str">
        <f t="shared" si="16896"/>
        <v>18</v>
      </c>
      <c r="I8593" t="str">
        <f t="shared" si="16897"/>
        <v>Pukkellaks_18_20210518_DL2020005_NoerreGym</v>
      </c>
      <c r="J8593" t="str">
        <f t="shared" si="16898"/>
        <v>Pukkellaks</v>
      </c>
      <c r="K8593" t="str">
        <f t="shared" si="16899"/>
        <v>eDNA</v>
      </c>
      <c r="L8593" t="str">
        <f t="shared" si="16900"/>
        <v>No Ct</v>
      </c>
      <c r="M8593" t="str">
        <f t="shared" si="16901"/>
        <v/>
      </c>
      <c r="N8593" t="str">
        <f t="shared" si="16902"/>
        <v/>
      </c>
      <c r="O8593" t="str">
        <f t="shared" si="16903"/>
        <v/>
      </c>
    </row>
    <row r="8594" spans="1:24" x14ac:dyDescent="0.25">
      <c r="A8594" t="s">
        <v>318</v>
      </c>
      <c r="B8594" t="s">
        <v>1498</v>
      </c>
      <c r="C8594" t="s">
        <v>13</v>
      </c>
      <c r="D8594" s="7">
        <v>0.1</v>
      </c>
      <c r="E8594" s="7">
        <v>41.2</v>
      </c>
      <c r="F8594" t="s">
        <v>1582</v>
      </c>
      <c r="G8594" t="str">
        <f t="shared" si="16960"/>
        <v>DL2020005</v>
      </c>
      <c r="H8594" t="str">
        <f t="shared" ref="H8594:H8657" si="17017">LEFT(B8594,2)</f>
        <v>19</v>
      </c>
      <c r="I8594" t="str">
        <f t="shared" ref="I8594:I8657" si="17018">J8594&amp;"_"&amp;H8594&amp;"_"&amp;F8594</f>
        <v>SibiriskStoer_19_20210518_DL2020005_NoerreGym</v>
      </c>
      <c r="J8594" t="str">
        <f t="shared" ref="J8594:J8657" si="17019">MID(RIGHT(B8594,LEN(B8594)-3),1,FIND("_",RIGHT(B8594,LEN(B8594)-3))-1)</f>
        <v>SibiriskStoer</v>
      </c>
      <c r="K8594" t="str">
        <f t="shared" ref="K8594:K8657" si="17020">TRIM(SUBSTITUTE(RIGHT(B8594,FIND(J8594,B8594)+1),"_",""))</f>
        <v>PosK</v>
      </c>
      <c r="L8594">
        <f t="shared" ref="L8594:L8657" si="17021">IFERROR(VALUE(SUBSTITUTE(E8594,".",",")),E8594)</f>
        <v>41.2</v>
      </c>
      <c r="M8594">
        <f t="shared" ref="M8594:M8657" si="17022">IF(K8594="PosK",SUMIFS(L:L,K:K,"PosK",I:I,I8594),"")</f>
        <v>41.2</v>
      </c>
      <c r="N8594">
        <f t="shared" ref="N8594:N8657" si="17023">IF(K8594="PosK",SUMIFS(L:L,K:K,"NegK",I:I,I8594),"")</f>
        <v>0</v>
      </c>
      <c r="O8594">
        <f t="shared" ref="O8594:O8657" si="17024">IF(K8594="PosK",SUMIFS(L:L,K:K,"eDNA",I:I,I8594),"")</f>
        <v>0</v>
      </c>
      <c r="Q8594">
        <f t="shared" ref="Q8594" si="17025">IF(L8596="No Ct",0,L8596)</f>
        <v>0</v>
      </c>
      <c r="R8594">
        <f t="shared" ref="R8594" si="17026">IF(L8597="No Ct",0,L8597)</f>
        <v>0</v>
      </c>
      <c r="S8594" t="str">
        <f t="shared" ref="S8594" si="17027">IF(AND(M8594&gt;0,N8594=0),"Valid","Invalid")</f>
        <v>Valid</v>
      </c>
      <c r="T8594" t="str">
        <f t="shared" ref="T8594" si="17028">IF(OR(Q8594&gt;1,R8594&gt;1),"Present","Absent")</f>
        <v>Absent</v>
      </c>
      <c r="U8594" t="str">
        <f t="shared" ref="U8594" si="17029">IF(OR(AND(Q8594&gt;1,Q8594&lt;41),AND(R8594&gt;1,R8594&lt;41)),"Ct&lt;41","Ct&gt;41")</f>
        <v>Ct&gt;41</v>
      </c>
      <c r="V8594" t="str">
        <f>VLOOKUP(J8594,Datasæt_Analysesystemer!$C$2:$D$68,2,FALSE)</f>
        <v>Siberisk stør</v>
      </c>
      <c r="W8594" t="str">
        <f t="shared" ref="W8594" si="17030">MID(F8594,10,9)</f>
        <v>DL2020005</v>
      </c>
      <c r="X8594" t="str">
        <f t="shared" ref="X8594" si="17031">W8594&amp;"_"&amp;V8594&amp;"_"&amp;S8594&amp;"_"&amp;T8594&amp;"_"&amp;U8594</f>
        <v>DL2020005_Siberisk stør_Valid_Absent_Ct&gt;41</v>
      </c>
    </row>
    <row r="8595" spans="1:24" x14ac:dyDescent="0.25">
      <c r="A8595" t="s">
        <v>320</v>
      </c>
      <c r="B8595" t="s">
        <v>1499</v>
      </c>
      <c r="C8595" t="s">
        <v>16</v>
      </c>
      <c r="D8595" s="7">
        <v>0.1</v>
      </c>
      <c r="E8595" s="6" t="s">
        <v>17</v>
      </c>
      <c r="F8595" t="s">
        <v>1582</v>
      </c>
      <c r="G8595" t="str">
        <f t="shared" si="16960"/>
        <v>DL2020005</v>
      </c>
      <c r="H8595" t="str">
        <f t="shared" si="17017"/>
        <v>19</v>
      </c>
      <c r="I8595" t="str">
        <f t="shared" si="17018"/>
        <v>SibiriskStoer_19_20210518_DL2020005_NoerreGym</v>
      </c>
      <c r="J8595" t="str">
        <f t="shared" si="17019"/>
        <v>SibiriskStoer</v>
      </c>
      <c r="K8595" t="str">
        <f t="shared" si="17020"/>
        <v>NegK</v>
      </c>
      <c r="L8595" t="str">
        <f t="shared" si="17021"/>
        <v>No Ct</v>
      </c>
      <c r="M8595" t="str">
        <f t="shared" si="17022"/>
        <v/>
      </c>
      <c r="N8595" t="str">
        <f t="shared" si="17023"/>
        <v/>
      </c>
      <c r="O8595" t="str">
        <f t="shared" si="17024"/>
        <v/>
      </c>
    </row>
    <row r="8596" spans="1:24" x14ac:dyDescent="0.25">
      <c r="A8596" t="s">
        <v>322</v>
      </c>
      <c r="B8596" t="s">
        <v>1500</v>
      </c>
      <c r="C8596" t="s">
        <v>20</v>
      </c>
      <c r="D8596" s="7">
        <v>0.1</v>
      </c>
      <c r="E8596" s="7" t="s">
        <v>17</v>
      </c>
      <c r="F8596" t="s">
        <v>1582</v>
      </c>
      <c r="G8596" t="str">
        <f t="shared" si="16960"/>
        <v>DL2020005</v>
      </c>
      <c r="H8596" t="str">
        <f t="shared" si="17017"/>
        <v>19</v>
      </c>
      <c r="I8596" t="str">
        <f t="shared" si="17018"/>
        <v>SibiriskStoer_19_20210518_DL2020005_NoerreGym</v>
      </c>
      <c r="J8596" t="str">
        <f t="shared" si="17019"/>
        <v>SibiriskStoer</v>
      </c>
      <c r="K8596" t="str">
        <f t="shared" si="17020"/>
        <v>eDNA</v>
      </c>
      <c r="L8596" t="str">
        <f t="shared" si="17021"/>
        <v>No Ct</v>
      </c>
      <c r="M8596" t="str">
        <f t="shared" si="17022"/>
        <v/>
      </c>
      <c r="N8596" t="str">
        <f t="shared" si="17023"/>
        <v/>
      </c>
      <c r="O8596" t="str">
        <f t="shared" si="17024"/>
        <v/>
      </c>
    </row>
    <row r="8597" spans="1:24" x14ac:dyDescent="0.25">
      <c r="A8597" t="s">
        <v>324</v>
      </c>
      <c r="B8597" t="s">
        <v>1500</v>
      </c>
      <c r="C8597" t="s">
        <v>20</v>
      </c>
      <c r="D8597" s="7">
        <v>0.1</v>
      </c>
      <c r="E8597" s="7" t="s">
        <v>17</v>
      </c>
      <c r="F8597" t="s">
        <v>1582</v>
      </c>
      <c r="G8597" t="str">
        <f t="shared" si="16960"/>
        <v>DL2020005</v>
      </c>
      <c r="H8597" t="str">
        <f t="shared" si="17017"/>
        <v>19</v>
      </c>
      <c r="I8597" t="str">
        <f t="shared" si="17018"/>
        <v>SibiriskStoer_19_20210518_DL2020005_NoerreGym</v>
      </c>
      <c r="J8597" t="str">
        <f t="shared" si="17019"/>
        <v>SibiriskStoer</v>
      </c>
      <c r="K8597" t="str">
        <f t="shared" si="17020"/>
        <v>eDNA</v>
      </c>
      <c r="L8597" t="str">
        <f t="shared" si="17021"/>
        <v>No Ct</v>
      </c>
      <c r="M8597" t="str">
        <f t="shared" si="17022"/>
        <v/>
      </c>
      <c r="N8597" t="str">
        <f t="shared" si="17023"/>
        <v/>
      </c>
      <c r="O8597" t="str">
        <f t="shared" si="17024"/>
        <v/>
      </c>
    </row>
    <row r="8598" spans="1:24" x14ac:dyDescent="0.25">
      <c r="A8598" t="s">
        <v>325</v>
      </c>
      <c r="B8598" t="s">
        <v>1501</v>
      </c>
      <c r="C8598" t="s">
        <v>13</v>
      </c>
      <c r="D8598" s="7">
        <v>0.1</v>
      </c>
      <c r="E8598" s="7">
        <v>39.03</v>
      </c>
      <c r="F8598" t="s">
        <v>1582</v>
      </c>
      <c r="G8598" t="str">
        <f t="shared" si="16960"/>
        <v>DL2020005</v>
      </c>
      <c r="H8598" t="str">
        <f t="shared" si="17017"/>
        <v>20</v>
      </c>
      <c r="I8598" t="str">
        <f t="shared" si="17018"/>
        <v>SibiriskStoer_20_20210518_DL2020005_NoerreGym</v>
      </c>
      <c r="J8598" t="str">
        <f t="shared" si="17019"/>
        <v>SibiriskStoer</v>
      </c>
      <c r="K8598" t="str">
        <f t="shared" si="17020"/>
        <v>PosK</v>
      </c>
      <c r="L8598">
        <f t="shared" si="17021"/>
        <v>39.03</v>
      </c>
      <c r="M8598">
        <f t="shared" si="17022"/>
        <v>39.03</v>
      </c>
      <c r="N8598">
        <f t="shared" si="17023"/>
        <v>0</v>
      </c>
      <c r="O8598">
        <f t="shared" si="17024"/>
        <v>0</v>
      </c>
      <c r="Q8598">
        <f t="shared" ref="Q8598" si="17032">IF(L8600="No Ct",0,L8600)</f>
        <v>0</v>
      </c>
      <c r="R8598">
        <f t="shared" ref="R8598" si="17033">IF(L8601="No Ct",0,L8601)</f>
        <v>0</v>
      </c>
      <c r="S8598" t="str">
        <f t="shared" ref="S8598" si="17034">IF(AND(M8598&gt;0,N8598=0),"Valid","Invalid")</f>
        <v>Valid</v>
      </c>
      <c r="T8598" t="str">
        <f t="shared" ref="T8598" si="17035">IF(OR(Q8598&gt;1,R8598&gt;1),"Present","Absent")</f>
        <v>Absent</v>
      </c>
      <c r="U8598" t="str">
        <f t="shared" ref="U8598" si="17036">IF(OR(AND(Q8598&gt;1,Q8598&lt;41),AND(R8598&gt;1,R8598&lt;41)),"Ct&lt;41","Ct&gt;41")</f>
        <v>Ct&gt;41</v>
      </c>
      <c r="V8598" t="str">
        <f>VLOOKUP(J8598,Datasæt_Analysesystemer!$C$2:$D$68,2,FALSE)</f>
        <v>Siberisk stør</v>
      </c>
      <c r="W8598" t="str">
        <f t="shared" ref="W8598" si="17037">MID(F8598,10,9)</f>
        <v>DL2020005</v>
      </c>
      <c r="X8598" t="str">
        <f t="shared" ref="X8598" si="17038">W8598&amp;"_"&amp;V8598&amp;"_"&amp;S8598&amp;"_"&amp;T8598&amp;"_"&amp;U8598</f>
        <v>DL2020005_Siberisk stør_Valid_Absent_Ct&gt;41</v>
      </c>
    </row>
    <row r="8599" spans="1:24" x14ac:dyDescent="0.25">
      <c r="A8599" t="s">
        <v>327</v>
      </c>
      <c r="B8599" t="s">
        <v>1502</v>
      </c>
      <c r="C8599" t="s">
        <v>16</v>
      </c>
      <c r="D8599" s="7">
        <v>0.1</v>
      </c>
      <c r="E8599" s="6" t="s">
        <v>17</v>
      </c>
      <c r="F8599" t="s">
        <v>1582</v>
      </c>
      <c r="G8599" t="str">
        <f t="shared" si="16960"/>
        <v>DL2020005</v>
      </c>
      <c r="H8599" t="str">
        <f t="shared" si="17017"/>
        <v>20</v>
      </c>
      <c r="I8599" t="str">
        <f t="shared" si="17018"/>
        <v>SibiriskStoer_20_20210518_DL2020005_NoerreGym</v>
      </c>
      <c r="J8599" t="str">
        <f t="shared" si="17019"/>
        <v>SibiriskStoer</v>
      </c>
      <c r="K8599" t="str">
        <f t="shared" si="17020"/>
        <v>NegK</v>
      </c>
      <c r="L8599" t="str">
        <f t="shared" si="17021"/>
        <v>No Ct</v>
      </c>
      <c r="M8599" t="str">
        <f t="shared" si="17022"/>
        <v/>
      </c>
      <c r="N8599" t="str">
        <f t="shared" si="17023"/>
        <v/>
      </c>
      <c r="O8599" t="str">
        <f t="shared" si="17024"/>
        <v/>
      </c>
    </row>
    <row r="8600" spans="1:24" x14ac:dyDescent="0.25">
      <c r="A8600" t="s">
        <v>329</v>
      </c>
      <c r="B8600" t="s">
        <v>1503</v>
      </c>
      <c r="C8600" t="s">
        <v>20</v>
      </c>
      <c r="D8600" s="7">
        <v>0.1</v>
      </c>
      <c r="E8600" s="6" t="s">
        <v>17</v>
      </c>
      <c r="F8600" t="s">
        <v>1582</v>
      </c>
      <c r="G8600" t="str">
        <f t="shared" si="16960"/>
        <v>DL2020005</v>
      </c>
      <c r="H8600" t="str">
        <f t="shared" si="17017"/>
        <v>20</v>
      </c>
      <c r="I8600" t="str">
        <f t="shared" si="17018"/>
        <v>SibiriskStoer_20_20210518_DL2020005_NoerreGym</v>
      </c>
      <c r="J8600" t="str">
        <f t="shared" si="17019"/>
        <v>SibiriskStoer</v>
      </c>
      <c r="K8600" t="str">
        <f t="shared" si="17020"/>
        <v>eDNA</v>
      </c>
      <c r="L8600" t="str">
        <f t="shared" si="17021"/>
        <v>No Ct</v>
      </c>
      <c r="M8600" t="str">
        <f t="shared" si="17022"/>
        <v/>
      </c>
      <c r="N8600" t="str">
        <f t="shared" si="17023"/>
        <v/>
      </c>
      <c r="O8600" t="str">
        <f t="shared" si="17024"/>
        <v/>
      </c>
    </row>
    <row r="8601" spans="1:24" x14ac:dyDescent="0.25">
      <c r="A8601" t="s">
        <v>331</v>
      </c>
      <c r="B8601" t="s">
        <v>1503</v>
      </c>
      <c r="C8601" t="s">
        <v>20</v>
      </c>
      <c r="D8601" s="7">
        <v>0.1</v>
      </c>
      <c r="E8601" s="6" t="s">
        <v>17</v>
      </c>
      <c r="F8601" t="s">
        <v>1582</v>
      </c>
      <c r="G8601" t="str">
        <f t="shared" si="16960"/>
        <v>DL2020005</v>
      </c>
      <c r="H8601" t="str">
        <f t="shared" si="17017"/>
        <v>20</v>
      </c>
      <c r="I8601" t="str">
        <f t="shared" si="17018"/>
        <v>SibiriskStoer_20_20210518_DL2020005_NoerreGym</v>
      </c>
      <c r="J8601" t="str">
        <f t="shared" si="17019"/>
        <v>SibiriskStoer</v>
      </c>
      <c r="K8601" t="str">
        <f t="shared" si="17020"/>
        <v>eDNA</v>
      </c>
      <c r="L8601" t="str">
        <f t="shared" si="17021"/>
        <v>No Ct</v>
      </c>
      <c r="M8601" t="str">
        <f t="shared" si="17022"/>
        <v/>
      </c>
      <c r="N8601" t="str">
        <f t="shared" si="17023"/>
        <v/>
      </c>
      <c r="O8601" t="str">
        <f t="shared" si="17024"/>
        <v/>
      </c>
    </row>
    <row r="8602" spans="1:24" x14ac:dyDescent="0.25">
      <c r="A8602" t="s">
        <v>390</v>
      </c>
      <c r="B8602" t="s">
        <v>1504</v>
      </c>
      <c r="C8602" t="s">
        <v>13</v>
      </c>
      <c r="D8602" s="7">
        <v>0.1</v>
      </c>
      <c r="E8602" s="7">
        <v>32.880000000000003</v>
      </c>
      <c r="F8602" t="s">
        <v>1582</v>
      </c>
      <c r="G8602" t="str">
        <f t="shared" si="16960"/>
        <v>DL2020005</v>
      </c>
      <c r="H8602" t="str">
        <f t="shared" si="17017"/>
        <v>21</v>
      </c>
      <c r="I8602" t="str">
        <f t="shared" si="17018"/>
        <v>Stillehavsoesters_21_20210518_DL2020005_NoerreGym</v>
      </c>
      <c r="J8602" t="str">
        <f t="shared" si="17019"/>
        <v>Stillehavsoesters</v>
      </c>
      <c r="K8602" t="str">
        <f t="shared" si="17020"/>
        <v>PosK</v>
      </c>
      <c r="L8602">
        <f t="shared" si="17021"/>
        <v>32.880000000000003</v>
      </c>
      <c r="M8602">
        <f t="shared" si="17022"/>
        <v>32.880000000000003</v>
      </c>
      <c r="N8602">
        <f t="shared" si="17023"/>
        <v>0</v>
      </c>
      <c r="O8602">
        <f t="shared" si="17024"/>
        <v>0</v>
      </c>
      <c r="Q8602">
        <f t="shared" ref="Q8602" si="17039">IF(L8604="No Ct",0,L8604)</f>
        <v>0</v>
      </c>
      <c r="R8602">
        <f t="shared" ref="R8602" si="17040">IF(L8605="No Ct",0,L8605)</f>
        <v>0</v>
      </c>
      <c r="S8602" t="str">
        <f t="shared" ref="S8602" si="17041">IF(AND(M8602&gt;0,N8602=0),"Valid","Invalid")</f>
        <v>Valid</v>
      </c>
      <c r="T8602" t="str">
        <f t="shared" ref="T8602" si="17042">IF(OR(Q8602&gt;1,R8602&gt;1),"Present","Absent")</f>
        <v>Absent</v>
      </c>
      <c r="U8602" t="str">
        <f t="shared" ref="U8602" si="17043">IF(OR(AND(Q8602&gt;1,Q8602&lt;41),AND(R8602&gt;1,R8602&lt;41)),"Ct&lt;41","Ct&gt;41")</f>
        <v>Ct&gt;41</v>
      </c>
      <c r="V8602" t="str">
        <f>VLOOKUP(J8602,Datasæt_Analysesystemer!$C$2:$D$68,2,FALSE)</f>
        <v>Stillehavsøsters</v>
      </c>
      <c r="W8602" t="str">
        <f t="shared" ref="W8602" si="17044">MID(F8602,10,9)</f>
        <v>DL2020005</v>
      </c>
      <c r="X8602" t="str">
        <f t="shared" ref="X8602" si="17045">W8602&amp;"_"&amp;V8602&amp;"_"&amp;S8602&amp;"_"&amp;T8602&amp;"_"&amp;U8602</f>
        <v>DL2020005_Stillehavsøsters_Valid_Absent_Ct&gt;41</v>
      </c>
    </row>
    <row r="8603" spans="1:24" x14ac:dyDescent="0.25">
      <c r="A8603" t="s">
        <v>392</v>
      </c>
      <c r="B8603" t="s">
        <v>1505</v>
      </c>
      <c r="C8603" t="s">
        <v>16</v>
      </c>
      <c r="D8603" s="7">
        <v>0.1</v>
      </c>
      <c r="E8603" s="6" t="s">
        <v>17</v>
      </c>
      <c r="F8603" t="s">
        <v>1582</v>
      </c>
      <c r="G8603" t="str">
        <f t="shared" si="16960"/>
        <v>DL2020005</v>
      </c>
      <c r="H8603" t="str">
        <f t="shared" si="17017"/>
        <v>21</v>
      </c>
      <c r="I8603" t="str">
        <f t="shared" si="17018"/>
        <v>Stillehavsoesters_21_20210518_DL2020005_NoerreGym</v>
      </c>
      <c r="J8603" t="str">
        <f t="shared" si="17019"/>
        <v>Stillehavsoesters</v>
      </c>
      <c r="K8603" t="str">
        <f t="shared" si="17020"/>
        <v>NegK</v>
      </c>
      <c r="L8603" t="str">
        <f t="shared" si="17021"/>
        <v>No Ct</v>
      </c>
      <c r="M8603" t="str">
        <f t="shared" si="17022"/>
        <v/>
      </c>
      <c r="N8603" t="str">
        <f t="shared" si="17023"/>
        <v/>
      </c>
      <c r="O8603" t="str">
        <f t="shared" si="17024"/>
        <v/>
      </c>
    </row>
    <row r="8604" spans="1:24" x14ac:dyDescent="0.25">
      <c r="A8604" t="s">
        <v>394</v>
      </c>
      <c r="B8604" t="s">
        <v>1506</v>
      </c>
      <c r="C8604" t="s">
        <v>20</v>
      </c>
      <c r="D8604" s="7">
        <v>0.1</v>
      </c>
      <c r="E8604" s="6" t="s">
        <v>17</v>
      </c>
      <c r="F8604" t="s">
        <v>1582</v>
      </c>
      <c r="G8604" t="str">
        <f t="shared" si="16960"/>
        <v>DL2020005</v>
      </c>
      <c r="H8604" t="str">
        <f t="shared" si="17017"/>
        <v>21</v>
      </c>
      <c r="I8604" t="str">
        <f t="shared" si="17018"/>
        <v>Stillehavsoesters_21_20210518_DL2020005_NoerreGym</v>
      </c>
      <c r="J8604" t="str">
        <f t="shared" si="17019"/>
        <v>Stillehavsoesters</v>
      </c>
      <c r="K8604" t="str">
        <f t="shared" si="17020"/>
        <v>eDNA</v>
      </c>
      <c r="L8604" t="str">
        <f t="shared" si="17021"/>
        <v>No Ct</v>
      </c>
      <c r="M8604" t="str">
        <f t="shared" si="17022"/>
        <v/>
      </c>
      <c r="N8604" t="str">
        <f t="shared" si="17023"/>
        <v/>
      </c>
      <c r="O8604" t="str">
        <f t="shared" si="17024"/>
        <v/>
      </c>
    </row>
    <row r="8605" spans="1:24" x14ac:dyDescent="0.25">
      <c r="A8605" t="s">
        <v>396</v>
      </c>
      <c r="B8605" t="s">
        <v>1506</v>
      </c>
      <c r="C8605" t="s">
        <v>20</v>
      </c>
      <c r="D8605" s="7">
        <v>0.1</v>
      </c>
      <c r="E8605" s="6" t="s">
        <v>17</v>
      </c>
      <c r="F8605" t="s">
        <v>1582</v>
      </c>
      <c r="G8605" t="str">
        <f t="shared" si="16960"/>
        <v>DL2020005</v>
      </c>
      <c r="H8605" t="str">
        <f t="shared" si="17017"/>
        <v>21</v>
      </c>
      <c r="I8605" t="str">
        <f t="shared" si="17018"/>
        <v>Stillehavsoesters_21_20210518_DL2020005_NoerreGym</v>
      </c>
      <c r="J8605" t="str">
        <f t="shared" si="17019"/>
        <v>Stillehavsoesters</v>
      </c>
      <c r="K8605" t="str">
        <f t="shared" si="17020"/>
        <v>eDNA</v>
      </c>
      <c r="L8605" t="str">
        <f t="shared" si="17021"/>
        <v>No Ct</v>
      </c>
      <c r="M8605" t="str">
        <f t="shared" si="17022"/>
        <v/>
      </c>
      <c r="N8605" t="str">
        <f t="shared" si="17023"/>
        <v/>
      </c>
      <c r="O8605" t="str">
        <f t="shared" si="17024"/>
        <v/>
      </c>
    </row>
    <row r="8606" spans="1:24" x14ac:dyDescent="0.25">
      <c r="A8606" t="s">
        <v>397</v>
      </c>
      <c r="B8606" t="s">
        <v>1507</v>
      </c>
      <c r="C8606" t="s">
        <v>13</v>
      </c>
      <c r="D8606" s="7">
        <v>0.1</v>
      </c>
      <c r="E8606" s="7">
        <v>27.03</v>
      </c>
      <c r="F8606" t="s">
        <v>1582</v>
      </c>
      <c r="G8606" t="str">
        <f t="shared" si="16960"/>
        <v>DL2020005</v>
      </c>
      <c r="H8606" t="str">
        <f t="shared" si="17017"/>
        <v>22</v>
      </c>
      <c r="I8606" t="str">
        <f t="shared" si="17018"/>
        <v>Stillehavsoesters_22_20210518_DL2020005_NoerreGym</v>
      </c>
      <c r="J8606" t="str">
        <f t="shared" si="17019"/>
        <v>Stillehavsoesters</v>
      </c>
      <c r="K8606" t="str">
        <f t="shared" si="17020"/>
        <v>PosK</v>
      </c>
      <c r="L8606">
        <f t="shared" si="17021"/>
        <v>27.03</v>
      </c>
      <c r="M8606">
        <f t="shared" si="17022"/>
        <v>27.03</v>
      </c>
      <c r="N8606">
        <f t="shared" si="17023"/>
        <v>0</v>
      </c>
      <c r="O8606">
        <f t="shared" si="17024"/>
        <v>0</v>
      </c>
      <c r="Q8606">
        <f t="shared" ref="Q8606" si="17046">IF(L8608="No Ct",0,L8608)</f>
        <v>0</v>
      </c>
      <c r="R8606">
        <f t="shared" ref="R8606" si="17047">IF(L8609="No Ct",0,L8609)</f>
        <v>0</v>
      </c>
      <c r="S8606" t="str">
        <f t="shared" ref="S8606" si="17048">IF(AND(M8606&gt;0,N8606=0),"Valid","Invalid")</f>
        <v>Valid</v>
      </c>
      <c r="T8606" t="str">
        <f t="shared" ref="T8606" si="17049">IF(OR(Q8606&gt;1,R8606&gt;1),"Present","Absent")</f>
        <v>Absent</v>
      </c>
      <c r="U8606" t="str">
        <f t="shared" ref="U8606" si="17050">IF(OR(AND(Q8606&gt;1,Q8606&lt;41),AND(R8606&gt;1,R8606&lt;41)),"Ct&lt;41","Ct&gt;41")</f>
        <v>Ct&gt;41</v>
      </c>
      <c r="V8606" t="str">
        <f>VLOOKUP(J8606,Datasæt_Analysesystemer!$C$2:$D$68,2,FALSE)</f>
        <v>Stillehavsøsters</v>
      </c>
      <c r="W8606" t="str">
        <f t="shared" ref="W8606" si="17051">MID(F8606,10,9)</f>
        <v>DL2020005</v>
      </c>
      <c r="X8606" t="str">
        <f t="shared" ref="X8606" si="17052">W8606&amp;"_"&amp;V8606&amp;"_"&amp;S8606&amp;"_"&amp;T8606&amp;"_"&amp;U8606</f>
        <v>DL2020005_Stillehavsøsters_Valid_Absent_Ct&gt;41</v>
      </c>
    </row>
    <row r="8607" spans="1:24" x14ac:dyDescent="0.25">
      <c r="A8607" t="s">
        <v>399</v>
      </c>
      <c r="B8607" t="s">
        <v>1508</v>
      </c>
      <c r="C8607" t="s">
        <v>16</v>
      </c>
      <c r="D8607" s="7">
        <v>0.1</v>
      </c>
      <c r="E8607" s="6" t="s">
        <v>17</v>
      </c>
      <c r="F8607" t="s">
        <v>1582</v>
      </c>
      <c r="G8607" t="str">
        <f t="shared" si="16960"/>
        <v>DL2020005</v>
      </c>
      <c r="H8607" t="str">
        <f t="shared" si="17017"/>
        <v>22</v>
      </c>
      <c r="I8607" t="str">
        <f t="shared" si="17018"/>
        <v>Stillehavsoesters_22_20210518_DL2020005_NoerreGym</v>
      </c>
      <c r="J8607" t="str">
        <f t="shared" si="17019"/>
        <v>Stillehavsoesters</v>
      </c>
      <c r="K8607" t="str">
        <f t="shared" si="17020"/>
        <v>NegK</v>
      </c>
      <c r="L8607" t="str">
        <f t="shared" si="17021"/>
        <v>No Ct</v>
      </c>
      <c r="M8607" t="str">
        <f t="shared" si="17022"/>
        <v/>
      </c>
      <c r="N8607" t="str">
        <f t="shared" si="17023"/>
        <v/>
      </c>
      <c r="O8607" t="str">
        <f t="shared" si="17024"/>
        <v/>
      </c>
    </row>
    <row r="8608" spans="1:24" x14ac:dyDescent="0.25">
      <c r="A8608" t="s">
        <v>401</v>
      </c>
      <c r="B8608" t="s">
        <v>1509</v>
      </c>
      <c r="C8608" t="s">
        <v>20</v>
      </c>
      <c r="D8608" s="7">
        <v>0.1</v>
      </c>
      <c r="E8608" s="6" t="s">
        <v>17</v>
      </c>
      <c r="F8608" t="s">
        <v>1582</v>
      </c>
      <c r="G8608" t="str">
        <f t="shared" si="16960"/>
        <v>DL2020005</v>
      </c>
      <c r="H8608" t="str">
        <f t="shared" si="17017"/>
        <v>22</v>
      </c>
      <c r="I8608" t="str">
        <f t="shared" si="17018"/>
        <v>Stillehavsoesters_22_20210518_DL2020005_NoerreGym</v>
      </c>
      <c r="J8608" t="str">
        <f t="shared" si="17019"/>
        <v>Stillehavsoesters</v>
      </c>
      <c r="K8608" t="str">
        <f t="shared" si="17020"/>
        <v>eDNA</v>
      </c>
      <c r="L8608" t="str">
        <f t="shared" si="17021"/>
        <v>No Ct</v>
      </c>
      <c r="M8608" t="str">
        <f t="shared" si="17022"/>
        <v/>
      </c>
      <c r="N8608" t="str">
        <f t="shared" si="17023"/>
        <v/>
      </c>
      <c r="O8608" t="str">
        <f t="shared" si="17024"/>
        <v/>
      </c>
    </row>
    <row r="8609" spans="1:24" x14ac:dyDescent="0.25">
      <c r="A8609" t="s">
        <v>403</v>
      </c>
      <c r="B8609" t="s">
        <v>1509</v>
      </c>
      <c r="C8609" t="s">
        <v>20</v>
      </c>
      <c r="D8609" s="7">
        <v>0.1</v>
      </c>
      <c r="E8609" s="6" t="s">
        <v>17</v>
      </c>
      <c r="F8609" t="s">
        <v>1582</v>
      </c>
      <c r="G8609" t="str">
        <f t="shared" si="16960"/>
        <v>DL2020005</v>
      </c>
      <c r="H8609" t="str">
        <f t="shared" si="17017"/>
        <v>22</v>
      </c>
      <c r="I8609" t="str">
        <f t="shared" si="17018"/>
        <v>Stillehavsoesters_22_20210518_DL2020005_NoerreGym</v>
      </c>
      <c r="J8609" t="str">
        <f t="shared" si="17019"/>
        <v>Stillehavsoesters</v>
      </c>
      <c r="K8609" t="str">
        <f t="shared" si="17020"/>
        <v>eDNA</v>
      </c>
      <c r="L8609" t="str">
        <f t="shared" si="17021"/>
        <v>No Ct</v>
      </c>
      <c r="M8609" t="str">
        <f t="shared" si="17022"/>
        <v/>
      </c>
      <c r="N8609" t="str">
        <f t="shared" si="17023"/>
        <v/>
      </c>
      <c r="O8609" t="str">
        <f t="shared" si="17024"/>
        <v/>
      </c>
    </row>
    <row r="8610" spans="1:24" x14ac:dyDescent="0.25">
      <c r="A8610" t="s">
        <v>404</v>
      </c>
      <c r="B8610" t="s">
        <v>692</v>
      </c>
      <c r="C8610" t="s">
        <v>13</v>
      </c>
      <c r="D8610" s="7">
        <v>0.1</v>
      </c>
      <c r="E8610" s="7">
        <v>25.77</v>
      </c>
      <c r="F8610" t="s">
        <v>1582</v>
      </c>
      <c r="G8610" t="str">
        <f t="shared" si="16960"/>
        <v>DL2020005</v>
      </c>
      <c r="H8610" t="str">
        <f t="shared" si="17017"/>
        <v>23</v>
      </c>
      <c r="I8610" t="str">
        <f t="shared" si="17018"/>
        <v>SortmundetKutling_23_20210518_DL2020005_NoerreGym</v>
      </c>
      <c r="J8610" t="str">
        <f t="shared" si="17019"/>
        <v>SortmundetKutling</v>
      </c>
      <c r="K8610" t="str">
        <f t="shared" si="17020"/>
        <v>PosK</v>
      </c>
      <c r="L8610">
        <f t="shared" si="17021"/>
        <v>25.77</v>
      </c>
      <c r="M8610">
        <f t="shared" si="17022"/>
        <v>25.77</v>
      </c>
      <c r="N8610">
        <f t="shared" si="17023"/>
        <v>0</v>
      </c>
      <c r="O8610">
        <f t="shared" si="17024"/>
        <v>0</v>
      </c>
      <c r="Q8610">
        <f t="shared" ref="Q8610" si="17053">IF(L8612="No Ct",0,L8612)</f>
        <v>0</v>
      </c>
      <c r="R8610">
        <f t="shared" ref="R8610" si="17054">IF(L8613="No Ct",0,L8613)</f>
        <v>0</v>
      </c>
      <c r="S8610" t="str">
        <f t="shared" ref="S8610" si="17055">IF(AND(M8610&gt;0,N8610=0),"Valid","Invalid")</f>
        <v>Valid</v>
      </c>
      <c r="T8610" t="str">
        <f t="shared" ref="T8610" si="17056">IF(OR(Q8610&gt;1,R8610&gt;1),"Present","Absent")</f>
        <v>Absent</v>
      </c>
      <c r="U8610" t="str">
        <f t="shared" ref="U8610" si="17057">IF(OR(AND(Q8610&gt;1,Q8610&lt;41),AND(R8610&gt;1,R8610&lt;41)),"Ct&lt;41","Ct&gt;41")</f>
        <v>Ct&gt;41</v>
      </c>
      <c r="V8610" t="str">
        <f>VLOOKUP(J8610,Datasæt_Analysesystemer!$C$2:$D$68,2,FALSE)</f>
        <v>Sortmundet kutling</v>
      </c>
      <c r="W8610" t="str">
        <f t="shared" ref="W8610" si="17058">MID(F8610,10,9)</f>
        <v>DL2020005</v>
      </c>
      <c r="X8610" t="str">
        <f t="shared" ref="X8610" si="17059">W8610&amp;"_"&amp;V8610&amp;"_"&amp;S8610&amp;"_"&amp;T8610&amp;"_"&amp;U8610</f>
        <v>DL2020005_Sortmundet kutling_Valid_Absent_Ct&gt;41</v>
      </c>
    </row>
    <row r="8611" spans="1:24" x14ac:dyDescent="0.25">
      <c r="A8611" t="s">
        <v>406</v>
      </c>
      <c r="B8611" t="s">
        <v>693</v>
      </c>
      <c r="C8611" t="s">
        <v>16</v>
      </c>
      <c r="D8611" s="7">
        <v>0.1</v>
      </c>
      <c r="E8611" s="6" t="s">
        <v>17</v>
      </c>
      <c r="F8611" t="s">
        <v>1582</v>
      </c>
      <c r="G8611" t="str">
        <f t="shared" si="16960"/>
        <v>DL2020005</v>
      </c>
      <c r="H8611" t="str">
        <f t="shared" si="17017"/>
        <v>23</v>
      </c>
      <c r="I8611" t="str">
        <f t="shared" si="17018"/>
        <v>SortmundetKutling_23_20210518_DL2020005_NoerreGym</v>
      </c>
      <c r="J8611" t="str">
        <f t="shared" si="17019"/>
        <v>SortmundetKutling</v>
      </c>
      <c r="K8611" t="str">
        <f t="shared" si="17020"/>
        <v>NegK</v>
      </c>
      <c r="L8611" t="str">
        <f t="shared" si="17021"/>
        <v>No Ct</v>
      </c>
      <c r="M8611" t="str">
        <f t="shared" si="17022"/>
        <v/>
      </c>
      <c r="N8611" t="str">
        <f t="shared" si="17023"/>
        <v/>
      </c>
      <c r="O8611" t="str">
        <f t="shared" si="17024"/>
        <v/>
      </c>
    </row>
    <row r="8612" spans="1:24" x14ac:dyDescent="0.25">
      <c r="A8612" t="s">
        <v>408</v>
      </c>
      <c r="B8612" t="s">
        <v>694</v>
      </c>
      <c r="C8612" t="s">
        <v>20</v>
      </c>
      <c r="D8612" s="7">
        <v>0.1</v>
      </c>
      <c r="E8612" s="6" t="s">
        <v>17</v>
      </c>
      <c r="F8612" t="s">
        <v>1582</v>
      </c>
      <c r="G8612" t="str">
        <f t="shared" si="16960"/>
        <v>DL2020005</v>
      </c>
      <c r="H8612" t="str">
        <f t="shared" si="17017"/>
        <v>23</v>
      </c>
      <c r="I8612" t="str">
        <f t="shared" si="17018"/>
        <v>SortmundetKutling_23_20210518_DL2020005_NoerreGym</v>
      </c>
      <c r="J8612" t="str">
        <f t="shared" si="17019"/>
        <v>SortmundetKutling</v>
      </c>
      <c r="K8612" t="str">
        <f t="shared" si="17020"/>
        <v>eDNA</v>
      </c>
      <c r="L8612" t="str">
        <f t="shared" si="17021"/>
        <v>No Ct</v>
      </c>
      <c r="M8612" t="str">
        <f t="shared" si="17022"/>
        <v/>
      </c>
      <c r="N8612" t="str">
        <f t="shared" si="17023"/>
        <v/>
      </c>
      <c r="O8612" t="str">
        <f t="shared" si="17024"/>
        <v/>
      </c>
    </row>
    <row r="8613" spans="1:24" x14ac:dyDescent="0.25">
      <c r="A8613" t="s">
        <v>410</v>
      </c>
      <c r="B8613" t="s">
        <v>694</v>
      </c>
      <c r="C8613" t="s">
        <v>20</v>
      </c>
      <c r="D8613" s="7">
        <v>0.1</v>
      </c>
      <c r="E8613" s="6" t="s">
        <v>17</v>
      </c>
      <c r="F8613" t="s">
        <v>1582</v>
      </c>
      <c r="G8613" t="str">
        <f t="shared" si="16960"/>
        <v>DL2020005</v>
      </c>
      <c r="H8613" t="str">
        <f t="shared" si="17017"/>
        <v>23</v>
      </c>
      <c r="I8613" t="str">
        <f t="shared" si="17018"/>
        <v>SortmundetKutling_23_20210518_DL2020005_NoerreGym</v>
      </c>
      <c r="J8613" t="str">
        <f t="shared" si="17019"/>
        <v>SortmundetKutling</v>
      </c>
      <c r="K8613" t="str">
        <f t="shared" si="17020"/>
        <v>eDNA</v>
      </c>
      <c r="L8613" t="str">
        <f t="shared" si="17021"/>
        <v>No Ct</v>
      </c>
      <c r="M8613" t="str">
        <f t="shared" si="17022"/>
        <v/>
      </c>
      <c r="N8613" t="str">
        <f t="shared" si="17023"/>
        <v/>
      </c>
      <c r="O8613" t="str">
        <f t="shared" si="17024"/>
        <v/>
      </c>
    </row>
    <row r="8614" spans="1:24" x14ac:dyDescent="0.25">
      <c r="A8614" t="s">
        <v>411</v>
      </c>
      <c r="B8614" t="s">
        <v>695</v>
      </c>
      <c r="C8614" t="s">
        <v>13</v>
      </c>
      <c r="D8614" s="7">
        <v>0.1</v>
      </c>
      <c r="E8614" s="7" t="s">
        <v>17</v>
      </c>
      <c r="F8614" t="s">
        <v>1582</v>
      </c>
      <c r="G8614" t="str">
        <f t="shared" si="16960"/>
        <v>DL2020005</v>
      </c>
      <c r="H8614" t="str">
        <f t="shared" si="17017"/>
        <v>24</v>
      </c>
      <c r="I8614" t="str">
        <f t="shared" si="17018"/>
        <v>SortmundetKutling_24_20210518_DL2020005_NoerreGym</v>
      </c>
      <c r="J8614" t="str">
        <f t="shared" si="17019"/>
        <v>SortmundetKutling</v>
      </c>
      <c r="K8614" t="str">
        <f t="shared" si="17020"/>
        <v>PosK</v>
      </c>
      <c r="L8614" t="str">
        <f t="shared" si="17021"/>
        <v>No Ct</v>
      </c>
      <c r="M8614">
        <f t="shared" si="17022"/>
        <v>0</v>
      </c>
      <c r="N8614">
        <f t="shared" si="17023"/>
        <v>0</v>
      </c>
      <c r="O8614">
        <f t="shared" si="17024"/>
        <v>0</v>
      </c>
      <c r="Q8614">
        <f t="shared" ref="Q8614" si="17060">IF(L8616="No Ct",0,L8616)</f>
        <v>0</v>
      </c>
      <c r="R8614">
        <f t="shared" ref="R8614" si="17061">IF(L8617="No Ct",0,L8617)</f>
        <v>0</v>
      </c>
      <c r="S8614" t="str">
        <f t="shared" ref="S8614" si="17062">IF(AND(M8614&gt;0,N8614=0),"Valid","Invalid")</f>
        <v>Invalid</v>
      </c>
      <c r="T8614" t="str">
        <f t="shared" ref="T8614" si="17063">IF(OR(Q8614&gt;1,R8614&gt;1),"Present","Absent")</f>
        <v>Absent</v>
      </c>
      <c r="U8614" t="str">
        <f t="shared" ref="U8614" si="17064">IF(OR(AND(Q8614&gt;1,Q8614&lt;41),AND(R8614&gt;1,R8614&lt;41)),"Ct&lt;41","Ct&gt;41")</f>
        <v>Ct&gt;41</v>
      </c>
      <c r="V8614" t="str">
        <f>VLOOKUP(J8614,Datasæt_Analysesystemer!$C$2:$D$68,2,FALSE)</f>
        <v>Sortmundet kutling</v>
      </c>
      <c r="W8614" t="str">
        <f t="shared" ref="W8614" si="17065">MID(F8614,10,9)</f>
        <v>DL2020005</v>
      </c>
      <c r="X8614" t="str">
        <f t="shared" ref="X8614" si="17066">W8614&amp;"_"&amp;V8614&amp;"_"&amp;S8614&amp;"_"&amp;T8614&amp;"_"&amp;U8614</f>
        <v>DL2020005_Sortmundet kutling_Invalid_Absent_Ct&gt;41</v>
      </c>
    </row>
    <row r="8615" spans="1:24" x14ac:dyDescent="0.25">
      <c r="A8615" t="s">
        <v>413</v>
      </c>
      <c r="B8615" t="s">
        <v>696</v>
      </c>
      <c r="C8615" t="s">
        <v>16</v>
      </c>
      <c r="D8615" s="7">
        <v>0.1</v>
      </c>
      <c r="E8615" s="6" t="s">
        <v>17</v>
      </c>
      <c r="F8615" t="s">
        <v>1582</v>
      </c>
      <c r="G8615" t="str">
        <f t="shared" si="16960"/>
        <v>DL2020005</v>
      </c>
      <c r="H8615" t="str">
        <f t="shared" si="17017"/>
        <v>24</v>
      </c>
      <c r="I8615" t="str">
        <f t="shared" si="17018"/>
        <v>SortmundetKutling_24_20210518_DL2020005_NoerreGym</v>
      </c>
      <c r="J8615" t="str">
        <f t="shared" si="17019"/>
        <v>SortmundetKutling</v>
      </c>
      <c r="K8615" t="str">
        <f t="shared" si="17020"/>
        <v>NegK</v>
      </c>
      <c r="L8615" t="str">
        <f t="shared" si="17021"/>
        <v>No Ct</v>
      </c>
      <c r="M8615" t="str">
        <f t="shared" si="17022"/>
        <v/>
      </c>
      <c r="N8615" t="str">
        <f t="shared" si="17023"/>
        <v/>
      </c>
      <c r="O8615" t="str">
        <f t="shared" si="17024"/>
        <v/>
      </c>
    </row>
    <row r="8616" spans="1:24" x14ac:dyDescent="0.25">
      <c r="A8616" t="s">
        <v>415</v>
      </c>
      <c r="B8616" t="s">
        <v>697</v>
      </c>
      <c r="C8616" t="s">
        <v>20</v>
      </c>
      <c r="D8616" s="7">
        <v>0.1</v>
      </c>
      <c r="E8616" s="6" t="s">
        <v>17</v>
      </c>
      <c r="F8616" t="s">
        <v>1582</v>
      </c>
      <c r="G8616" t="str">
        <f t="shared" si="16960"/>
        <v>DL2020005</v>
      </c>
      <c r="H8616" t="str">
        <f t="shared" si="17017"/>
        <v>24</v>
      </c>
      <c r="I8616" t="str">
        <f t="shared" si="17018"/>
        <v>SortmundetKutling_24_20210518_DL2020005_NoerreGym</v>
      </c>
      <c r="J8616" t="str">
        <f t="shared" si="17019"/>
        <v>SortmundetKutling</v>
      </c>
      <c r="K8616" t="str">
        <f t="shared" si="17020"/>
        <v>eDNA</v>
      </c>
      <c r="L8616" t="str">
        <f t="shared" si="17021"/>
        <v>No Ct</v>
      </c>
      <c r="M8616" t="str">
        <f t="shared" si="17022"/>
        <v/>
      </c>
      <c r="N8616" t="str">
        <f t="shared" si="17023"/>
        <v/>
      </c>
      <c r="O8616" t="str">
        <f t="shared" si="17024"/>
        <v/>
      </c>
    </row>
    <row r="8617" spans="1:24" x14ac:dyDescent="0.25">
      <c r="A8617" t="s">
        <v>417</v>
      </c>
      <c r="B8617" t="s">
        <v>697</v>
      </c>
      <c r="C8617" t="s">
        <v>20</v>
      </c>
      <c r="D8617" s="7">
        <v>0.1</v>
      </c>
      <c r="E8617" s="6" t="s">
        <v>17</v>
      </c>
      <c r="F8617" t="s">
        <v>1582</v>
      </c>
      <c r="G8617" t="str">
        <f t="shared" si="16960"/>
        <v>DL2020005</v>
      </c>
      <c r="H8617" t="str">
        <f t="shared" si="17017"/>
        <v>24</v>
      </c>
      <c r="I8617" t="str">
        <f t="shared" si="17018"/>
        <v>SortmundetKutling_24_20210518_DL2020005_NoerreGym</v>
      </c>
      <c r="J8617" t="str">
        <f t="shared" si="17019"/>
        <v>SortmundetKutling</v>
      </c>
      <c r="K8617" t="str">
        <f t="shared" si="17020"/>
        <v>eDNA</v>
      </c>
      <c r="L8617" t="str">
        <f t="shared" si="17021"/>
        <v>No Ct</v>
      </c>
      <c r="M8617" t="str">
        <f t="shared" si="17022"/>
        <v/>
      </c>
      <c r="N8617" t="str">
        <f t="shared" si="17023"/>
        <v/>
      </c>
      <c r="O8617" t="str">
        <f t="shared" si="17024"/>
        <v/>
      </c>
    </row>
    <row r="8618" spans="1:24" x14ac:dyDescent="0.25">
      <c r="A8618" t="s">
        <v>11</v>
      </c>
      <c r="B8618" t="s">
        <v>196</v>
      </c>
      <c r="C8618" t="s">
        <v>13</v>
      </c>
      <c r="D8618" s="7">
        <v>0.1</v>
      </c>
      <c r="E8618" s="7">
        <v>27.53</v>
      </c>
      <c r="F8618" t="s">
        <v>1583</v>
      </c>
      <c r="G8618" t="str">
        <f t="shared" si="16960"/>
        <v>DL2020027</v>
      </c>
      <c r="H8618" t="str">
        <f t="shared" si="17017"/>
        <v>01</v>
      </c>
      <c r="I8618" t="str">
        <f t="shared" si="17018"/>
        <v>Skrubbe_01_20210521_DL2020027_NoerreGym</v>
      </c>
      <c r="J8618" t="str">
        <f t="shared" si="17019"/>
        <v>Skrubbe</v>
      </c>
      <c r="K8618" t="str">
        <f t="shared" si="17020"/>
        <v>PosK</v>
      </c>
      <c r="L8618">
        <f t="shared" si="17021"/>
        <v>27.53</v>
      </c>
      <c r="M8618">
        <f t="shared" si="17022"/>
        <v>27.53</v>
      </c>
      <c r="N8618">
        <f t="shared" si="17023"/>
        <v>0</v>
      </c>
      <c r="O8618">
        <f t="shared" si="17024"/>
        <v>0</v>
      </c>
      <c r="Q8618">
        <f t="shared" ref="Q8618" si="17067">IF(L8620="No Ct",0,L8620)</f>
        <v>0</v>
      </c>
      <c r="R8618">
        <f t="shared" ref="R8618" si="17068">IF(L8621="No Ct",0,L8621)</f>
        <v>0</v>
      </c>
      <c r="S8618" t="str">
        <f t="shared" ref="S8618" si="17069">IF(AND(M8618&gt;0,N8618=0),"Valid","Invalid")</f>
        <v>Valid</v>
      </c>
      <c r="T8618" t="str">
        <f t="shared" ref="T8618" si="17070">IF(OR(Q8618&gt;1,R8618&gt;1),"Present","Absent")</f>
        <v>Absent</v>
      </c>
      <c r="U8618" t="str">
        <f t="shared" ref="U8618" si="17071">IF(OR(AND(Q8618&gt;1,Q8618&lt;41),AND(R8618&gt;1,R8618&lt;41)),"Ct&lt;41","Ct&gt;41")</f>
        <v>Ct&gt;41</v>
      </c>
      <c r="V8618" t="str">
        <f>VLOOKUP(J8618,Datasæt_Analysesystemer!$C$2:$D$68,2,FALSE)</f>
        <v>Skrubbe</v>
      </c>
      <c r="W8618" t="str">
        <f t="shared" ref="W8618" si="17072">MID(F8618,10,9)</f>
        <v>DL2020027</v>
      </c>
      <c r="X8618" t="str">
        <f t="shared" ref="X8618" si="17073">W8618&amp;"_"&amp;V8618&amp;"_"&amp;S8618&amp;"_"&amp;T8618&amp;"_"&amp;U8618</f>
        <v>DL2020027_Skrubbe_Valid_Absent_Ct&gt;41</v>
      </c>
    </row>
    <row r="8619" spans="1:24" x14ac:dyDescent="0.25">
      <c r="A8619" t="s">
        <v>14</v>
      </c>
      <c r="B8619" t="s">
        <v>197</v>
      </c>
      <c r="C8619" t="s">
        <v>16</v>
      </c>
      <c r="D8619" s="7">
        <v>0.1</v>
      </c>
      <c r="E8619" s="6" t="s">
        <v>17</v>
      </c>
      <c r="F8619" t="s">
        <v>1583</v>
      </c>
      <c r="G8619" t="str">
        <f t="shared" si="16960"/>
        <v>DL2020027</v>
      </c>
      <c r="H8619" t="str">
        <f t="shared" si="17017"/>
        <v>01</v>
      </c>
      <c r="I8619" t="str">
        <f t="shared" si="17018"/>
        <v>Skrubbe_01_20210521_DL2020027_NoerreGym</v>
      </c>
      <c r="J8619" t="str">
        <f t="shared" si="17019"/>
        <v>Skrubbe</v>
      </c>
      <c r="K8619" t="str">
        <f t="shared" si="17020"/>
        <v>NegK</v>
      </c>
      <c r="L8619" t="str">
        <f t="shared" si="17021"/>
        <v>No Ct</v>
      </c>
      <c r="M8619" t="str">
        <f t="shared" si="17022"/>
        <v/>
      </c>
      <c r="N8619" t="str">
        <f t="shared" si="17023"/>
        <v/>
      </c>
      <c r="O8619" t="str">
        <f t="shared" si="17024"/>
        <v/>
      </c>
    </row>
    <row r="8620" spans="1:24" x14ac:dyDescent="0.25">
      <c r="A8620" t="s">
        <v>18</v>
      </c>
      <c r="B8620" t="s">
        <v>198</v>
      </c>
      <c r="C8620" t="s">
        <v>20</v>
      </c>
      <c r="D8620" s="7">
        <v>0.1</v>
      </c>
      <c r="E8620" s="6" t="s">
        <v>17</v>
      </c>
      <c r="F8620" t="s">
        <v>1583</v>
      </c>
      <c r="G8620" t="str">
        <f t="shared" si="16960"/>
        <v>DL2020027</v>
      </c>
      <c r="H8620" t="str">
        <f t="shared" si="17017"/>
        <v>01</v>
      </c>
      <c r="I8620" t="str">
        <f t="shared" si="17018"/>
        <v>Skrubbe_01_20210521_DL2020027_NoerreGym</v>
      </c>
      <c r="J8620" t="str">
        <f t="shared" si="17019"/>
        <v>Skrubbe</v>
      </c>
      <c r="K8620" t="str">
        <f t="shared" si="17020"/>
        <v>eDNA</v>
      </c>
      <c r="L8620" t="str">
        <f t="shared" si="17021"/>
        <v>No Ct</v>
      </c>
      <c r="M8620" t="str">
        <f t="shared" si="17022"/>
        <v/>
      </c>
      <c r="N8620" t="str">
        <f t="shared" si="17023"/>
        <v/>
      </c>
      <c r="O8620" t="str">
        <f t="shared" si="17024"/>
        <v/>
      </c>
    </row>
    <row r="8621" spans="1:24" x14ac:dyDescent="0.25">
      <c r="A8621" t="s">
        <v>21</v>
      </c>
      <c r="B8621" t="s">
        <v>198</v>
      </c>
      <c r="C8621" t="s">
        <v>20</v>
      </c>
      <c r="D8621" s="7">
        <v>0.1</v>
      </c>
      <c r="E8621" s="6" t="s">
        <v>17</v>
      </c>
      <c r="F8621" t="s">
        <v>1583</v>
      </c>
      <c r="G8621" t="str">
        <f t="shared" si="16960"/>
        <v>DL2020027</v>
      </c>
      <c r="H8621" t="str">
        <f t="shared" si="17017"/>
        <v>01</v>
      </c>
      <c r="I8621" t="str">
        <f t="shared" si="17018"/>
        <v>Skrubbe_01_20210521_DL2020027_NoerreGym</v>
      </c>
      <c r="J8621" t="str">
        <f t="shared" si="17019"/>
        <v>Skrubbe</v>
      </c>
      <c r="K8621" t="str">
        <f t="shared" si="17020"/>
        <v>eDNA</v>
      </c>
      <c r="L8621" t="str">
        <f t="shared" si="17021"/>
        <v>No Ct</v>
      </c>
      <c r="M8621" t="str">
        <f t="shared" si="17022"/>
        <v/>
      </c>
      <c r="N8621" t="str">
        <f t="shared" si="17023"/>
        <v/>
      </c>
      <c r="O8621" t="str">
        <f t="shared" si="17024"/>
        <v/>
      </c>
    </row>
    <row r="8622" spans="1:24" x14ac:dyDescent="0.25">
      <c r="A8622" t="s">
        <v>199</v>
      </c>
      <c r="B8622" t="s">
        <v>200</v>
      </c>
      <c r="C8622" t="s">
        <v>13</v>
      </c>
      <c r="D8622" s="7">
        <v>0.1</v>
      </c>
      <c r="E8622" s="7" t="s">
        <v>17</v>
      </c>
      <c r="F8622" t="s">
        <v>1583</v>
      </c>
      <c r="G8622" t="str">
        <f t="shared" si="16960"/>
        <v>DL2020027</v>
      </c>
      <c r="H8622" t="str">
        <f t="shared" si="17017"/>
        <v>02</v>
      </c>
      <c r="I8622" t="str">
        <f t="shared" si="17018"/>
        <v>Skrubbe_02_20210521_DL2020027_NoerreGym</v>
      </c>
      <c r="J8622" t="str">
        <f t="shared" si="17019"/>
        <v>Skrubbe</v>
      </c>
      <c r="K8622" t="str">
        <f t="shared" si="17020"/>
        <v>PosK</v>
      </c>
      <c r="L8622" t="str">
        <f t="shared" si="17021"/>
        <v>No Ct</v>
      </c>
      <c r="M8622">
        <f t="shared" si="17022"/>
        <v>0</v>
      </c>
      <c r="N8622">
        <f t="shared" si="17023"/>
        <v>0</v>
      </c>
      <c r="O8622">
        <f t="shared" si="17024"/>
        <v>0</v>
      </c>
      <c r="Q8622">
        <f t="shared" ref="Q8622" si="17074">IF(L8624="No Ct",0,L8624)</f>
        <v>0</v>
      </c>
      <c r="R8622">
        <f t="shared" ref="R8622" si="17075">IF(L8625="No Ct",0,L8625)</f>
        <v>0</v>
      </c>
      <c r="S8622" t="str">
        <f t="shared" ref="S8622" si="17076">IF(AND(M8622&gt;0,N8622=0),"Valid","Invalid")</f>
        <v>Invalid</v>
      </c>
      <c r="T8622" t="str">
        <f t="shared" ref="T8622" si="17077">IF(OR(Q8622&gt;1,R8622&gt;1),"Present","Absent")</f>
        <v>Absent</v>
      </c>
      <c r="U8622" t="str">
        <f t="shared" ref="U8622" si="17078">IF(OR(AND(Q8622&gt;1,Q8622&lt;41),AND(R8622&gt;1,R8622&lt;41)),"Ct&lt;41","Ct&gt;41")</f>
        <v>Ct&gt;41</v>
      </c>
      <c r="V8622" t="str">
        <f>VLOOKUP(J8622,Datasæt_Analysesystemer!$C$2:$D$68,2,FALSE)</f>
        <v>Skrubbe</v>
      </c>
      <c r="W8622" t="str">
        <f t="shared" ref="W8622" si="17079">MID(F8622,10,9)</f>
        <v>DL2020027</v>
      </c>
      <c r="X8622" t="str">
        <f t="shared" ref="X8622" si="17080">W8622&amp;"_"&amp;V8622&amp;"_"&amp;S8622&amp;"_"&amp;T8622&amp;"_"&amp;U8622</f>
        <v>DL2020027_Skrubbe_Invalid_Absent_Ct&gt;41</v>
      </c>
    </row>
    <row r="8623" spans="1:24" x14ac:dyDescent="0.25">
      <c r="A8623" t="s">
        <v>201</v>
      </c>
      <c r="B8623" t="s">
        <v>202</v>
      </c>
      <c r="C8623" t="s">
        <v>16</v>
      </c>
      <c r="D8623" s="7">
        <v>0.1</v>
      </c>
      <c r="E8623" s="6" t="s">
        <v>17</v>
      </c>
      <c r="F8623" t="s">
        <v>1583</v>
      </c>
      <c r="G8623" t="str">
        <f t="shared" si="16960"/>
        <v>DL2020027</v>
      </c>
      <c r="H8623" t="str">
        <f t="shared" si="17017"/>
        <v>02</v>
      </c>
      <c r="I8623" t="str">
        <f t="shared" si="17018"/>
        <v>Skrubbe_02_20210521_DL2020027_NoerreGym</v>
      </c>
      <c r="J8623" t="str">
        <f t="shared" si="17019"/>
        <v>Skrubbe</v>
      </c>
      <c r="K8623" t="str">
        <f t="shared" si="17020"/>
        <v>NegK</v>
      </c>
      <c r="L8623" t="str">
        <f t="shared" si="17021"/>
        <v>No Ct</v>
      </c>
      <c r="M8623" t="str">
        <f t="shared" si="17022"/>
        <v/>
      </c>
      <c r="N8623" t="str">
        <f t="shared" si="17023"/>
        <v/>
      </c>
      <c r="O8623" t="str">
        <f t="shared" si="17024"/>
        <v/>
      </c>
    </row>
    <row r="8624" spans="1:24" x14ac:dyDescent="0.25">
      <c r="A8624" t="s">
        <v>203</v>
      </c>
      <c r="B8624" t="s">
        <v>204</v>
      </c>
      <c r="C8624" t="s">
        <v>20</v>
      </c>
      <c r="D8624" s="7">
        <v>0.1</v>
      </c>
      <c r="E8624" s="6" t="s">
        <v>17</v>
      </c>
      <c r="F8624" t="s">
        <v>1583</v>
      </c>
      <c r="G8624" t="str">
        <f t="shared" si="16960"/>
        <v>DL2020027</v>
      </c>
      <c r="H8624" t="str">
        <f t="shared" si="17017"/>
        <v>02</v>
      </c>
      <c r="I8624" t="str">
        <f t="shared" si="17018"/>
        <v>Skrubbe_02_20210521_DL2020027_NoerreGym</v>
      </c>
      <c r="J8624" t="str">
        <f t="shared" si="17019"/>
        <v>Skrubbe</v>
      </c>
      <c r="K8624" t="str">
        <f t="shared" si="17020"/>
        <v>eDNA</v>
      </c>
      <c r="L8624" t="str">
        <f t="shared" si="17021"/>
        <v>No Ct</v>
      </c>
      <c r="M8624" t="str">
        <f t="shared" si="17022"/>
        <v/>
      </c>
      <c r="N8624" t="str">
        <f t="shared" si="17023"/>
        <v/>
      </c>
      <c r="O8624" t="str">
        <f t="shared" si="17024"/>
        <v/>
      </c>
    </row>
    <row r="8625" spans="1:24" x14ac:dyDescent="0.25">
      <c r="A8625" t="s">
        <v>205</v>
      </c>
      <c r="B8625" t="s">
        <v>204</v>
      </c>
      <c r="C8625" t="s">
        <v>20</v>
      </c>
      <c r="D8625" s="7">
        <v>0.1</v>
      </c>
      <c r="E8625" s="6" t="s">
        <v>17</v>
      </c>
      <c r="F8625" t="s">
        <v>1583</v>
      </c>
      <c r="G8625" t="str">
        <f t="shared" si="16960"/>
        <v>DL2020027</v>
      </c>
      <c r="H8625" t="str">
        <f t="shared" si="17017"/>
        <v>02</v>
      </c>
      <c r="I8625" t="str">
        <f t="shared" si="17018"/>
        <v>Skrubbe_02_20210521_DL2020027_NoerreGym</v>
      </c>
      <c r="J8625" t="str">
        <f t="shared" si="17019"/>
        <v>Skrubbe</v>
      </c>
      <c r="K8625" t="str">
        <f t="shared" si="17020"/>
        <v>eDNA</v>
      </c>
      <c r="L8625" t="str">
        <f t="shared" si="17021"/>
        <v>No Ct</v>
      </c>
      <c r="M8625" t="str">
        <f t="shared" si="17022"/>
        <v/>
      </c>
      <c r="N8625" t="str">
        <f t="shared" si="17023"/>
        <v/>
      </c>
      <c r="O8625" t="str">
        <f t="shared" si="17024"/>
        <v/>
      </c>
    </row>
    <row r="8626" spans="1:24" x14ac:dyDescent="0.25">
      <c r="A8626" t="s">
        <v>206</v>
      </c>
      <c r="B8626" t="s">
        <v>207</v>
      </c>
      <c r="C8626" t="s">
        <v>13</v>
      </c>
      <c r="D8626" s="7">
        <v>0.1</v>
      </c>
      <c r="E8626" s="7">
        <v>41</v>
      </c>
      <c r="F8626" t="s">
        <v>1583</v>
      </c>
      <c r="G8626" t="str">
        <f t="shared" ref="G8626:G8689" si="17081">MID(F8626,10,9)</f>
        <v>DL2020027</v>
      </c>
      <c r="H8626" t="str">
        <f t="shared" si="17017"/>
        <v>03</v>
      </c>
      <c r="I8626" t="str">
        <f t="shared" si="17018"/>
        <v>Torsk_03_20210521_DL2020027_NoerreGym</v>
      </c>
      <c r="J8626" t="str">
        <f t="shared" si="17019"/>
        <v>Torsk</v>
      </c>
      <c r="K8626" t="str">
        <f t="shared" si="17020"/>
        <v>PosK</v>
      </c>
      <c r="L8626">
        <f t="shared" si="17021"/>
        <v>41</v>
      </c>
      <c r="M8626">
        <f t="shared" si="17022"/>
        <v>41</v>
      </c>
      <c r="N8626">
        <f t="shared" si="17023"/>
        <v>0</v>
      </c>
      <c r="O8626">
        <f t="shared" si="17024"/>
        <v>0</v>
      </c>
      <c r="Q8626">
        <f t="shared" ref="Q8626" si="17082">IF(L8628="No Ct",0,L8628)</f>
        <v>0</v>
      </c>
      <c r="R8626">
        <f t="shared" ref="R8626" si="17083">IF(L8629="No Ct",0,L8629)</f>
        <v>0</v>
      </c>
      <c r="S8626" t="str">
        <f t="shared" ref="S8626" si="17084">IF(AND(M8626&gt;0,N8626=0),"Valid","Invalid")</f>
        <v>Valid</v>
      </c>
      <c r="T8626" t="str">
        <f t="shared" ref="T8626" si="17085">IF(OR(Q8626&gt;1,R8626&gt;1),"Present","Absent")</f>
        <v>Absent</v>
      </c>
      <c r="U8626" t="str">
        <f t="shared" ref="U8626" si="17086">IF(OR(AND(Q8626&gt;1,Q8626&lt;41),AND(R8626&gt;1,R8626&lt;41)),"Ct&lt;41","Ct&gt;41")</f>
        <v>Ct&gt;41</v>
      </c>
      <c r="V8626" t="str">
        <f>VLOOKUP(J8626,Datasæt_Analysesystemer!$C$2:$D$68,2,FALSE)</f>
        <v>Torsk</v>
      </c>
      <c r="W8626" t="str">
        <f t="shared" ref="W8626" si="17087">MID(F8626,10,9)</f>
        <v>DL2020027</v>
      </c>
      <c r="X8626" t="str">
        <f t="shared" ref="X8626" si="17088">W8626&amp;"_"&amp;V8626&amp;"_"&amp;S8626&amp;"_"&amp;T8626&amp;"_"&amp;U8626</f>
        <v>DL2020027_Torsk_Valid_Absent_Ct&gt;41</v>
      </c>
    </row>
    <row r="8627" spans="1:24" x14ac:dyDescent="0.25">
      <c r="A8627" t="s">
        <v>208</v>
      </c>
      <c r="B8627" t="s">
        <v>209</v>
      </c>
      <c r="C8627" t="s">
        <v>16</v>
      </c>
      <c r="D8627" s="7">
        <v>0.1</v>
      </c>
      <c r="E8627" s="6" t="s">
        <v>17</v>
      </c>
      <c r="F8627" t="s">
        <v>1583</v>
      </c>
      <c r="G8627" t="str">
        <f t="shared" si="17081"/>
        <v>DL2020027</v>
      </c>
      <c r="H8627" t="str">
        <f t="shared" si="17017"/>
        <v>03</v>
      </c>
      <c r="I8627" t="str">
        <f t="shared" si="17018"/>
        <v>Torsk_03_20210521_DL2020027_NoerreGym</v>
      </c>
      <c r="J8627" t="str">
        <f t="shared" si="17019"/>
        <v>Torsk</v>
      </c>
      <c r="K8627" t="str">
        <f t="shared" si="17020"/>
        <v>NegK</v>
      </c>
      <c r="L8627" t="str">
        <f t="shared" si="17021"/>
        <v>No Ct</v>
      </c>
      <c r="M8627" t="str">
        <f t="shared" si="17022"/>
        <v/>
      </c>
      <c r="N8627" t="str">
        <f t="shared" si="17023"/>
        <v/>
      </c>
      <c r="O8627" t="str">
        <f t="shared" si="17024"/>
        <v/>
      </c>
    </row>
    <row r="8628" spans="1:24" x14ac:dyDescent="0.25">
      <c r="A8628" t="s">
        <v>210</v>
      </c>
      <c r="B8628" t="s">
        <v>211</v>
      </c>
      <c r="C8628" t="s">
        <v>20</v>
      </c>
      <c r="D8628" s="7">
        <v>0.1</v>
      </c>
      <c r="E8628" s="6" t="s">
        <v>17</v>
      </c>
      <c r="F8628" t="s">
        <v>1583</v>
      </c>
      <c r="G8628" t="str">
        <f t="shared" si="17081"/>
        <v>DL2020027</v>
      </c>
      <c r="H8628" t="str">
        <f t="shared" si="17017"/>
        <v>03</v>
      </c>
      <c r="I8628" t="str">
        <f t="shared" si="17018"/>
        <v>Torsk_03_20210521_DL2020027_NoerreGym</v>
      </c>
      <c r="J8628" t="str">
        <f t="shared" si="17019"/>
        <v>Torsk</v>
      </c>
      <c r="K8628" t="str">
        <f t="shared" si="17020"/>
        <v>eDNA</v>
      </c>
      <c r="L8628" t="str">
        <f t="shared" si="17021"/>
        <v>No Ct</v>
      </c>
      <c r="M8628" t="str">
        <f t="shared" si="17022"/>
        <v/>
      </c>
      <c r="N8628" t="str">
        <f t="shared" si="17023"/>
        <v/>
      </c>
      <c r="O8628" t="str">
        <f t="shared" si="17024"/>
        <v/>
      </c>
    </row>
    <row r="8629" spans="1:24" x14ac:dyDescent="0.25">
      <c r="A8629" t="s">
        <v>212</v>
      </c>
      <c r="B8629" t="s">
        <v>211</v>
      </c>
      <c r="C8629" t="s">
        <v>20</v>
      </c>
      <c r="D8629" s="7">
        <v>0.1</v>
      </c>
      <c r="E8629" s="6" t="s">
        <v>17</v>
      </c>
      <c r="F8629" t="s">
        <v>1583</v>
      </c>
      <c r="G8629" t="str">
        <f t="shared" si="17081"/>
        <v>DL2020027</v>
      </c>
      <c r="H8629" t="str">
        <f t="shared" si="17017"/>
        <v>03</v>
      </c>
      <c r="I8629" t="str">
        <f t="shared" si="17018"/>
        <v>Torsk_03_20210521_DL2020027_NoerreGym</v>
      </c>
      <c r="J8629" t="str">
        <f t="shared" si="17019"/>
        <v>Torsk</v>
      </c>
      <c r="K8629" t="str">
        <f t="shared" si="17020"/>
        <v>eDNA</v>
      </c>
      <c r="L8629" t="str">
        <f t="shared" si="17021"/>
        <v>No Ct</v>
      </c>
      <c r="M8629" t="str">
        <f t="shared" si="17022"/>
        <v/>
      </c>
      <c r="N8629" t="str">
        <f t="shared" si="17023"/>
        <v/>
      </c>
      <c r="O8629" t="str">
        <f t="shared" si="17024"/>
        <v/>
      </c>
    </row>
    <row r="8630" spans="1:24" x14ac:dyDescent="0.25">
      <c r="A8630" t="s">
        <v>213</v>
      </c>
      <c r="B8630" t="s">
        <v>214</v>
      </c>
      <c r="C8630" t="s">
        <v>13</v>
      </c>
      <c r="D8630" s="7">
        <v>0.1</v>
      </c>
      <c r="E8630" s="7">
        <v>28.85</v>
      </c>
      <c r="F8630" t="s">
        <v>1583</v>
      </c>
      <c r="G8630" t="str">
        <f t="shared" si="17081"/>
        <v>DL2020027</v>
      </c>
      <c r="H8630" t="str">
        <f t="shared" si="17017"/>
        <v>04</v>
      </c>
      <c r="I8630" t="str">
        <f t="shared" si="17018"/>
        <v>Torsk_04_20210521_DL2020027_NoerreGym</v>
      </c>
      <c r="J8630" t="str">
        <f t="shared" si="17019"/>
        <v>Torsk</v>
      </c>
      <c r="K8630" t="str">
        <f t="shared" si="17020"/>
        <v>PosK</v>
      </c>
      <c r="L8630">
        <f t="shared" si="17021"/>
        <v>28.85</v>
      </c>
      <c r="M8630">
        <f t="shared" si="17022"/>
        <v>28.85</v>
      </c>
      <c r="N8630">
        <f t="shared" si="17023"/>
        <v>0</v>
      </c>
      <c r="O8630">
        <f t="shared" si="17024"/>
        <v>0</v>
      </c>
      <c r="Q8630">
        <f t="shared" ref="Q8630" si="17089">IF(L8632="No Ct",0,L8632)</f>
        <v>0</v>
      </c>
      <c r="R8630">
        <f t="shared" ref="R8630" si="17090">IF(L8633="No Ct",0,L8633)</f>
        <v>0</v>
      </c>
      <c r="S8630" t="str">
        <f t="shared" ref="S8630" si="17091">IF(AND(M8630&gt;0,N8630=0),"Valid","Invalid")</f>
        <v>Valid</v>
      </c>
      <c r="T8630" t="str">
        <f t="shared" ref="T8630" si="17092">IF(OR(Q8630&gt;1,R8630&gt;1),"Present","Absent")</f>
        <v>Absent</v>
      </c>
      <c r="U8630" t="str">
        <f t="shared" ref="U8630" si="17093">IF(OR(AND(Q8630&gt;1,Q8630&lt;41),AND(R8630&gt;1,R8630&lt;41)),"Ct&lt;41","Ct&gt;41")</f>
        <v>Ct&gt;41</v>
      </c>
      <c r="V8630" t="str">
        <f>VLOOKUP(J8630,Datasæt_Analysesystemer!$C$2:$D$68,2,FALSE)</f>
        <v>Torsk</v>
      </c>
      <c r="W8630" t="str">
        <f t="shared" ref="W8630" si="17094">MID(F8630,10,9)</f>
        <v>DL2020027</v>
      </c>
      <c r="X8630" t="str">
        <f t="shared" ref="X8630" si="17095">W8630&amp;"_"&amp;V8630&amp;"_"&amp;S8630&amp;"_"&amp;T8630&amp;"_"&amp;U8630</f>
        <v>DL2020027_Torsk_Valid_Absent_Ct&gt;41</v>
      </c>
    </row>
    <row r="8631" spans="1:24" x14ac:dyDescent="0.25">
      <c r="A8631" t="s">
        <v>215</v>
      </c>
      <c r="B8631" t="s">
        <v>216</v>
      </c>
      <c r="C8631" t="s">
        <v>16</v>
      </c>
      <c r="D8631" s="7">
        <v>0.1</v>
      </c>
      <c r="E8631" s="6" t="s">
        <v>17</v>
      </c>
      <c r="F8631" t="s">
        <v>1583</v>
      </c>
      <c r="G8631" t="str">
        <f t="shared" si="17081"/>
        <v>DL2020027</v>
      </c>
      <c r="H8631" t="str">
        <f t="shared" si="17017"/>
        <v>04</v>
      </c>
      <c r="I8631" t="str">
        <f t="shared" si="17018"/>
        <v>Torsk_04_20210521_DL2020027_NoerreGym</v>
      </c>
      <c r="J8631" t="str">
        <f t="shared" si="17019"/>
        <v>Torsk</v>
      </c>
      <c r="K8631" t="str">
        <f t="shared" si="17020"/>
        <v>NegK</v>
      </c>
      <c r="L8631" t="str">
        <f t="shared" si="17021"/>
        <v>No Ct</v>
      </c>
      <c r="M8631" t="str">
        <f t="shared" si="17022"/>
        <v/>
      </c>
      <c r="N8631" t="str">
        <f t="shared" si="17023"/>
        <v/>
      </c>
      <c r="O8631" t="str">
        <f t="shared" si="17024"/>
        <v/>
      </c>
    </row>
    <row r="8632" spans="1:24" x14ac:dyDescent="0.25">
      <c r="A8632" t="s">
        <v>217</v>
      </c>
      <c r="B8632" t="s">
        <v>218</v>
      </c>
      <c r="C8632" t="s">
        <v>20</v>
      </c>
      <c r="D8632" s="7">
        <v>0.1</v>
      </c>
      <c r="E8632" s="7" t="s">
        <v>17</v>
      </c>
      <c r="F8632" t="s">
        <v>1583</v>
      </c>
      <c r="G8632" t="str">
        <f t="shared" si="17081"/>
        <v>DL2020027</v>
      </c>
      <c r="H8632" t="str">
        <f t="shared" si="17017"/>
        <v>04</v>
      </c>
      <c r="I8632" t="str">
        <f t="shared" si="17018"/>
        <v>Torsk_04_20210521_DL2020027_NoerreGym</v>
      </c>
      <c r="J8632" t="str">
        <f t="shared" si="17019"/>
        <v>Torsk</v>
      </c>
      <c r="K8632" t="str">
        <f t="shared" si="17020"/>
        <v>eDNA</v>
      </c>
      <c r="L8632" t="str">
        <f t="shared" si="17021"/>
        <v>No Ct</v>
      </c>
      <c r="M8632" t="str">
        <f t="shared" si="17022"/>
        <v/>
      </c>
      <c r="N8632" t="str">
        <f t="shared" si="17023"/>
        <v/>
      </c>
      <c r="O8632" t="str">
        <f t="shared" si="17024"/>
        <v/>
      </c>
    </row>
    <row r="8633" spans="1:24" x14ac:dyDescent="0.25">
      <c r="A8633" t="s">
        <v>219</v>
      </c>
      <c r="B8633" t="s">
        <v>218</v>
      </c>
      <c r="C8633" t="s">
        <v>20</v>
      </c>
      <c r="D8633" s="7">
        <v>0.1</v>
      </c>
      <c r="E8633" s="7" t="s">
        <v>17</v>
      </c>
      <c r="F8633" t="s">
        <v>1583</v>
      </c>
      <c r="G8633" t="str">
        <f t="shared" si="17081"/>
        <v>DL2020027</v>
      </c>
      <c r="H8633" t="str">
        <f t="shared" si="17017"/>
        <v>04</v>
      </c>
      <c r="I8633" t="str">
        <f t="shared" si="17018"/>
        <v>Torsk_04_20210521_DL2020027_NoerreGym</v>
      </c>
      <c r="J8633" t="str">
        <f t="shared" si="17019"/>
        <v>Torsk</v>
      </c>
      <c r="K8633" t="str">
        <f t="shared" si="17020"/>
        <v>eDNA</v>
      </c>
      <c r="L8633" t="str">
        <f t="shared" si="17021"/>
        <v>No Ct</v>
      </c>
      <c r="M8633" t="str">
        <f t="shared" si="17022"/>
        <v/>
      </c>
      <c r="N8633" t="str">
        <f t="shared" si="17023"/>
        <v/>
      </c>
      <c r="O8633" t="str">
        <f t="shared" si="17024"/>
        <v/>
      </c>
    </row>
    <row r="8634" spans="1:24" x14ac:dyDescent="0.25">
      <c r="A8634" t="s">
        <v>220</v>
      </c>
      <c r="B8634" t="s">
        <v>221</v>
      </c>
      <c r="C8634" t="s">
        <v>13</v>
      </c>
      <c r="D8634" s="7">
        <v>0.1</v>
      </c>
      <c r="E8634" s="7">
        <v>31.17</v>
      </c>
      <c r="F8634" t="s">
        <v>1583</v>
      </c>
      <c r="G8634" t="str">
        <f t="shared" si="17081"/>
        <v>DL2020027</v>
      </c>
      <c r="H8634" t="str">
        <f t="shared" si="17017"/>
        <v>05</v>
      </c>
      <c r="I8634" t="str">
        <f t="shared" si="17018"/>
        <v>Sandmusling_05_20210521_DL2020027_NoerreGym</v>
      </c>
      <c r="J8634" t="str">
        <f t="shared" si="17019"/>
        <v>Sandmusling</v>
      </c>
      <c r="K8634" t="str">
        <f t="shared" si="17020"/>
        <v>PosK</v>
      </c>
      <c r="L8634">
        <f t="shared" si="17021"/>
        <v>31.17</v>
      </c>
      <c r="M8634">
        <f t="shared" si="17022"/>
        <v>31.17</v>
      </c>
      <c r="N8634">
        <f t="shared" si="17023"/>
        <v>0</v>
      </c>
      <c r="O8634">
        <f t="shared" si="17024"/>
        <v>0</v>
      </c>
      <c r="Q8634">
        <f t="shared" ref="Q8634" si="17096">IF(L8636="No Ct",0,L8636)</f>
        <v>0</v>
      </c>
      <c r="R8634">
        <f t="shared" ref="R8634" si="17097">IF(L8637="No Ct",0,L8637)</f>
        <v>0</v>
      </c>
      <c r="S8634" t="str">
        <f t="shared" ref="S8634" si="17098">IF(AND(M8634&gt;0,N8634=0),"Valid","Invalid")</f>
        <v>Valid</v>
      </c>
      <c r="T8634" t="str">
        <f t="shared" ref="T8634" si="17099">IF(OR(Q8634&gt;1,R8634&gt;1),"Present","Absent")</f>
        <v>Absent</v>
      </c>
      <c r="U8634" t="str">
        <f t="shared" ref="U8634" si="17100">IF(OR(AND(Q8634&gt;1,Q8634&lt;41),AND(R8634&gt;1,R8634&lt;41)),"Ct&lt;41","Ct&gt;41")</f>
        <v>Ct&gt;41</v>
      </c>
      <c r="V8634" t="str">
        <f>VLOOKUP(J8634,Datasæt_Analysesystemer!$C$2:$D$68,2,FALSE)</f>
        <v>Sandmusling</v>
      </c>
      <c r="W8634" t="str">
        <f t="shared" ref="W8634" si="17101">MID(F8634,10,9)</f>
        <v>DL2020027</v>
      </c>
      <c r="X8634" t="str">
        <f t="shared" ref="X8634" si="17102">W8634&amp;"_"&amp;V8634&amp;"_"&amp;S8634&amp;"_"&amp;T8634&amp;"_"&amp;U8634</f>
        <v>DL2020027_Sandmusling_Valid_Absent_Ct&gt;41</v>
      </c>
    </row>
    <row r="8635" spans="1:24" x14ac:dyDescent="0.25">
      <c r="A8635" t="s">
        <v>222</v>
      </c>
      <c r="B8635" t="s">
        <v>223</v>
      </c>
      <c r="C8635" t="s">
        <v>16</v>
      </c>
      <c r="D8635" s="7">
        <v>0.1</v>
      </c>
      <c r="E8635" s="6" t="s">
        <v>17</v>
      </c>
      <c r="F8635" t="s">
        <v>1583</v>
      </c>
      <c r="G8635" t="str">
        <f t="shared" si="17081"/>
        <v>DL2020027</v>
      </c>
      <c r="H8635" t="str">
        <f t="shared" si="17017"/>
        <v>05</v>
      </c>
      <c r="I8635" t="str">
        <f t="shared" si="17018"/>
        <v>Sandmusling_05_20210521_DL2020027_NoerreGym</v>
      </c>
      <c r="J8635" t="str">
        <f t="shared" si="17019"/>
        <v>Sandmusling</v>
      </c>
      <c r="K8635" t="str">
        <f t="shared" si="17020"/>
        <v>NegK</v>
      </c>
      <c r="L8635" t="str">
        <f t="shared" si="17021"/>
        <v>No Ct</v>
      </c>
      <c r="M8635" t="str">
        <f t="shared" si="17022"/>
        <v/>
      </c>
      <c r="N8635" t="str">
        <f t="shared" si="17023"/>
        <v/>
      </c>
      <c r="O8635" t="str">
        <f t="shared" si="17024"/>
        <v/>
      </c>
    </row>
    <row r="8636" spans="1:24" x14ac:dyDescent="0.25">
      <c r="A8636" t="s">
        <v>224</v>
      </c>
      <c r="B8636" t="s">
        <v>225</v>
      </c>
      <c r="C8636" t="s">
        <v>20</v>
      </c>
      <c r="D8636" s="7">
        <v>0.1</v>
      </c>
      <c r="E8636" s="6" t="s">
        <v>17</v>
      </c>
      <c r="F8636" t="s">
        <v>1583</v>
      </c>
      <c r="G8636" t="str">
        <f t="shared" si="17081"/>
        <v>DL2020027</v>
      </c>
      <c r="H8636" t="str">
        <f t="shared" si="17017"/>
        <v>05</v>
      </c>
      <c r="I8636" t="str">
        <f t="shared" si="17018"/>
        <v>Sandmusling_05_20210521_DL2020027_NoerreGym</v>
      </c>
      <c r="J8636" t="str">
        <f t="shared" si="17019"/>
        <v>Sandmusling</v>
      </c>
      <c r="K8636" t="str">
        <f t="shared" si="17020"/>
        <v>eDNA</v>
      </c>
      <c r="L8636" t="str">
        <f t="shared" si="17021"/>
        <v>No Ct</v>
      </c>
      <c r="M8636" t="str">
        <f t="shared" si="17022"/>
        <v/>
      </c>
      <c r="N8636" t="str">
        <f t="shared" si="17023"/>
        <v/>
      </c>
      <c r="O8636" t="str">
        <f t="shared" si="17024"/>
        <v/>
      </c>
    </row>
    <row r="8637" spans="1:24" x14ac:dyDescent="0.25">
      <c r="A8637" t="s">
        <v>226</v>
      </c>
      <c r="B8637" t="s">
        <v>225</v>
      </c>
      <c r="C8637" t="s">
        <v>20</v>
      </c>
      <c r="D8637" s="7">
        <v>0.1</v>
      </c>
      <c r="E8637" s="6" t="s">
        <v>17</v>
      </c>
      <c r="F8637" t="s">
        <v>1583</v>
      </c>
      <c r="G8637" t="str">
        <f t="shared" si="17081"/>
        <v>DL2020027</v>
      </c>
      <c r="H8637" t="str">
        <f t="shared" si="17017"/>
        <v>05</v>
      </c>
      <c r="I8637" t="str">
        <f t="shared" si="17018"/>
        <v>Sandmusling_05_20210521_DL2020027_NoerreGym</v>
      </c>
      <c r="J8637" t="str">
        <f t="shared" si="17019"/>
        <v>Sandmusling</v>
      </c>
      <c r="K8637" t="str">
        <f t="shared" si="17020"/>
        <v>eDNA</v>
      </c>
      <c r="L8637" t="str">
        <f t="shared" si="17021"/>
        <v>No Ct</v>
      </c>
      <c r="M8637" t="str">
        <f t="shared" si="17022"/>
        <v/>
      </c>
      <c r="N8637" t="str">
        <f t="shared" si="17023"/>
        <v/>
      </c>
      <c r="O8637" t="str">
        <f t="shared" si="17024"/>
        <v/>
      </c>
    </row>
    <row r="8638" spans="1:24" x14ac:dyDescent="0.25">
      <c r="A8638" t="s">
        <v>227</v>
      </c>
      <c r="B8638" t="s">
        <v>228</v>
      </c>
      <c r="C8638" t="s">
        <v>13</v>
      </c>
      <c r="D8638" s="7">
        <v>0.1</v>
      </c>
      <c r="E8638" s="6" t="s">
        <v>17</v>
      </c>
      <c r="F8638" t="s">
        <v>1583</v>
      </c>
      <c r="G8638" t="str">
        <f t="shared" si="17081"/>
        <v>DL2020027</v>
      </c>
      <c r="H8638" t="str">
        <f t="shared" si="17017"/>
        <v>06</v>
      </c>
      <c r="I8638" t="str">
        <f t="shared" si="17018"/>
        <v>Sandmusling_06_20210521_DL2020027_NoerreGym</v>
      </c>
      <c r="J8638" t="str">
        <f t="shared" si="17019"/>
        <v>Sandmusling</v>
      </c>
      <c r="K8638" t="str">
        <f t="shared" si="17020"/>
        <v>PosK</v>
      </c>
      <c r="L8638" t="str">
        <f t="shared" si="17021"/>
        <v>No Ct</v>
      </c>
      <c r="M8638">
        <f t="shared" si="17022"/>
        <v>0</v>
      </c>
      <c r="N8638">
        <f t="shared" si="17023"/>
        <v>0</v>
      </c>
      <c r="O8638">
        <f t="shared" si="17024"/>
        <v>0</v>
      </c>
      <c r="Q8638">
        <f t="shared" ref="Q8638" si="17103">IF(L8640="No Ct",0,L8640)</f>
        <v>0</v>
      </c>
      <c r="R8638">
        <f t="shared" ref="R8638" si="17104">IF(L8641="No Ct",0,L8641)</f>
        <v>0</v>
      </c>
      <c r="S8638" t="str">
        <f t="shared" ref="S8638" si="17105">IF(AND(M8638&gt;0,N8638=0),"Valid","Invalid")</f>
        <v>Invalid</v>
      </c>
      <c r="T8638" t="str">
        <f t="shared" ref="T8638" si="17106">IF(OR(Q8638&gt;1,R8638&gt;1),"Present","Absent")</f>
        <v>Absent</v>
      </c>
      <c r="U8638" t="str">
        <f t="shared" ref="U8638" si="17107">IF(OR(AND(Q8638&gt;1,Q8638&lt;41),AND(R8638&gt;1,R8638&lt;41)),"Ct&lt;41","Ct&gt;41")</f>
        <v>Ct&gt;41</v>
      </c>
      <c r="V8638" t="str">
        <f>VLOOKUP(J8638,Datasæt_Analysesystemer!$C$2:$D$68,2,FALSE)</f>
        <v>Sandmusling</v>
      </c>
      <c r="W8638" t="str">
        <f t="shared" ref="W8638" si="17108">MID(F8638,10,9)</f>
        <v>DL2020027</v>
      </c>
      <c r="X8638" t="str">
        <f t="shared" ref="X8638" si="17109">W8638&amp;"_"&amp;V8638&amp;"_"&amp;S8638&amp;"_"&amp;T8638&amp;"_"&amp;U8638</f>
        <v>DL2020027_Sandmusling_Invalid_Absent_Ct&gt;41</v>
      </c>
    </row>
    <row r="8639" spans="1:24" x14ac:dyDescent="0.25">
      <c r="A8639" t="s">
        <v>229</v>
      </c>
      <c r="B8639" t="s">
        <v>230</v>
      </c>
      <c r="C8639" t="s">
        <v>16</v>
      </c>
      <c r="D8639" s="7">
        <v>0.1</v>
      </c>
      <c r="E8639" s="6" t="s">
        <v>17</v>
      </c>
      <c r="F8639" t="s">
        <v>1583</v>
      </c>
      <c r="G8639" t="str">
        <f t="shared" si="17081"/>
        <v>DL2020027</v>
      </c>
      <c r="H8639" t="str">
        <f t="shared" si="17017"/>
        <v>06</v>
      </c>
      <c r="I8639" t="str">
        <f t="shared" si="17018"/>
        <v>Sandmusling_06_20210521_DL2020027_NoerreGym</v>
      </c>
      <c r="J8639" t="str">
        <f t="shared" si="17019"/>
        <v>Sandmusling</v>
      </c>
      <c r="K8639" t="str">
        <f t="shared" si="17020"/>
        <v>NegK</v>
      </c>
      <c r="L8639" t="str">
        <f t="shared" si="17021"/>
        <v>No Ct</v>
      </c>
      <c r="M8639" t="str">
        <f t="shared" si="17022"/>
        <v/>
      </c>
      <c r="N8639" t="str">
        <f t="shared" si="17023"/>
        <v/>
      </c>
      <c r="O8639" t="str">
        <f t="shared" si="17024"/>
        <v/>
      </c>
    </row>
    <row r="8640" spans="1:24" x14ac:dyDescent="0.25">
      <c r="A8640" t="s">
        <v>231</v>
      </c>
      <c r="B8640" t="s">
        <v>232</v>
      </c>
      <c r="C8640" t="s">
        <v>20</v>
      </c>
      <c r="D8640" s="7">
        <v>0.1</v>
      </c>
      <c r="E8640" s="6" t="s">
        <v>17</v>
      </c>
      <c r="F8640" t="s">
        <v>1583</v>
      </c>
      <c r="G8640" t="str">
        <f t="shared" si="17081"/>
        <v>DL2020027</v>
      </c>
      <c r="H8640" t="str">
        <f t="shared" si="17017"/>
        <v>06</v>
      </c>
      <c r="I8640" t="str">
        <f t="shared" si="17018"/>
        <v>Sandmusling_06_20210521_DL2020027_NoerreGym</v>
      </c>
      <c r="J8640" t="str">
        <f t="shared" si="17019"/>
        <v>Sandmusling</v>
      </c>
      <c r="K8640" t="str">
        <f t="shared" si="17020"/>
        <v>eDNA</v>
      </c>
      <c r="L8640" t="str">
        <f t="shared" si="17021"/>
        <v>No Ct</v>
      </c>
      <c r="M8640" t="str">
        <f t="shared" si="17022"/>
        <v/>
      </c>
      <c r="N8640" t="str">
        <f t="shared" si="17023"/>
        <v/>
      </c>
      <c r="O8640" t="str">
        <f t="shared" si="17024"/>
        <v/>
      </c>
    </row>
    <row r="8641" spans="1:24" x14ac:dyDescent="0.25">
      <c r="A8641" t="s">
        <v>233</v>
      </c>
      <c r="B8641" t="s">
        <v>232</v>
      </c>
      <c r="C8641" t="s">
        <v>20</v>
      </c>
      <c r="D8641" s="7">
        <v>0.1</v>
      </c>
      <c r="E8641" s="6" t="s">
        <v>17</v>
      </c>
      <c r="F8641" t="s">
        <v>1583</v>
      </c>
      <c r="G8641" t="str">
        <f t="shared" si="17081"/>
        <v>DL2020027</v>
      </c>
      <c r="H8641" t="str">
        <f t="shared" si="17017"/>
        <v>06</v>
      </c>
      <c r="I8641" t="str">
        <f t="shared" si="17018"/>
        <v>Sandmusling_06_20210521_DL2020027_NoerreGym</v>
      </c>
      <c r="J8641" t="str">
        <f t="shared" si="17019"/>
        <v>Sandmusling</v>
      </c>
      <c r="K8641" t="str">
        <f t="shared" si="17020"/>
        <v>eDNA</v>
      </c>
      <c r="L8641" t="str">
        <f t="shared" si="17021"/>
        <v>No Ct</v>
      </c>
      <c r="M8641" t="str">
        <f t="shared" si="17022"/>
        <v/>
      </c>
      <c r="N8641" t="str">
        <f t="shared" si="17023"/>
        <v/>
      </c>
      <c r="O8641" t="str">
        <f t="shared" si="17024"/>
        <v/>
      </c>
    </row>
    <row r="8642" spans="1:24" x14ac:dyDescent="0.25">
      <c r="A8642" t="s">
        <v>234</v>
      </c>
      <c r="B8642" t="s">
        <v>235</v>
      </c>
      <c r="C8642" t="s">
        <v>13</v>
      </c>
      <c r="D8642" s="7">
        <v>0.1</v>
      </c>
      <c r="E8642" s="7">
        <v>35.19</v>
      </c>
      <c r="F8642" t="s">
        <v>1583</v>
      </c>
      <c r="G8642" t="str">
        <f t="shared" si="17081"/>
        <v>DL2020027</v>
      </c>
      <c r="H8642" t="str">
        <f t="shared" si="17017"/>
        <v>07</v>
      </c>
      <c r="I8642" t="str">
        <f t="shared" si="17018"/>
        <v>AmerikanskRibbegople_07_20210521_DL2020027_NoerreGym</v>
      </c>
      <c r="J8642" t="str">
        <f t="shared" si="17019"/>
        <v>AmerikanskRibbegople</v>
      </c>
      <c r="K8642" t="str">
        <f t="shared" si="17020"/>
        <v>PosK</v>
      </c>
      <c r="L8642">
        <f t="shared" si="17021"/>
        <v>35.19</v>
      </c>
      <c r="M8642">
        <f t="shared" si="17022"/>
        <v>35.19</v>
      </c>
      <c r="N8642">
        <f t="shared" si="17023"/>
        <v>0</v>
      </c>
      <c r="O8642">
        <f t="shared" si="17024"/>
        <v>69.84</v>
      </c>
      <c r="Q8642">
        <f t="shared" ref="Q8642" si="17110">IF(L8644="No Ct",0,L8644)</f>
        <v>34.799999999999997</v>
      </c>
      <c r="R8642">
        <f t="shared" ref="R8642" si="17111">IF(L8645="No Ct",0,L8645)</f>
        <v>35.04</v>
      </c>
      <c r="S8642" t="str">
        <f t="shared" ref="S8642" si="17112">IF(AND(M8642&gt;0,N8642=0),"Valid","Invalid")</f>
        <v>Valid</v>
      </c>
      <c r="T8642" t="str">
        <f t="shared" ref="T8642" si="17113">IF(OR(Q8642&gt;1,R8642&gt;1),"Present","Absent")</f>
        <v>Present</v>
      </c>
      <c r="U8642" t="str">
        <f t="shared" ref="U8642" si="17114">IF(OR(AND(Q8642&gt;1,Q8642&lt;41),AND(R8642&gt;1,R8642&lt;41)),"Ct&lt;41","Ct&gt;41")</f>
        <v>Ct&lt;41</v>
      </c>
      <c r="V8642" t="str">
        <f>VLOOKUP(J8642,Datasæt_Analysesystemer!$C$2:$D$68,2,FALSE)</f>
        <v>Amerikansk ribbegople</v>
      </c>
      <c r="W8642" t="str">
        <f t="shared" ref="W8642" si="17115">MID(F8642,10,9)</f>
        <v>DL2020027</v>
      </c>
      <c r="X8642" t="str">
        <f t="shared" ref="X8642" si="17116">W8642&amp;"_"&amp;V8642&amp;"_"&amp;S8642&amp;"_"&amp;T8642&amp;"_"&amp;U8642</f>
        <v>DL2020027_Amerikansk ribbegople_Valid_Present_Ct&lt;41</v>
      </c>
    </row>
    <row r="8643" spans="1:24" x14ac:dyDescent="0.25">
      <c r="A8643" t="s">
        <v>236</v>
      </c>
      <c r="B8643" t="s">
        <v>237</v>
      </c>
      <c r="C8643" t="s">
        <v>16</v>
      </c>
      <c r="D8643" s="7">
        <v>0.1</v>
      </c>
      <c r="E8643" s="6" t="s">
        <v>17</v>
      </c>
      <c r="F8643" t="s">
        <v>1583</v>
      </c>
      <c r="G8643" t="str">
        <f t="shared" si="17081"/>
        <v>DL2020027</v>
      </c>
      <c r="H8643" t="str">
        <f t="shared" si="17017"/>
        <v>07</v>
      </c>
      <c r="I8643" t="str">
        <f t="shared" si="17018"/>
        <v>AmerikanskRibbegople_07_20210521_DL2020027_NoerreGym</v>
      </c>
      <c r="J8643" t="str">
        <f t="shared" si="17019"/>
        <v>AmerikanskRibbegople</v>
      </c>
      <c r="K8643" t="str">
        <f t="shared" si="17020"/>
        <v>NegK</v>
      </c>
      <c r="L8643" t="str">
        <f t="shared" si="17021"/>
        <v>No Ct</v>
      </c>
      <c r="M8643" t="str">
        <f t="shared" si="17022"/>
        <v/>
      </c>
      <c r="N8643" t="str">
        <f t="shared" si="17023"/>
        <v/>
      </c>
      <c r="O8643" t="str">
        <f t="shared" si="17024"/>
        <v/>
      </c>
    </row>
    <row r="8644" spans="1:24" x14ac:dyDescent="0.25">
      <c r="A8644" t="s">
        <v>238</v>
      </c>
      <c r="B8644" t="s">
        <v>239</v>
      </c>
      <c r="C8644" t="s">
        <v>20</v>
      </c>
      <c r="D8644" s="7">
        <v>0.1</v>
      </c>
      <c r="E8644" s="6">
        <v>34.799999999999997</v>
      </c>
      <c r="F8644" t="s">
        <v>1583</v>
      </c>
      <c r="G8644" t="str">
        <f t="shared" si="17081"/>
        <v>DL2020027</v>
      </c>
      <c r="H8644" t="str">
        <f t="shared" si="17017"/>
        <v>07</v>
      </c>
      <c r="I8644" t="str">
        <f t="shared" si="17018"/>
        <v>AmerikanskRibbegople_07_20210521_DL2020027_NoerreGym</v>
      </c>
      <c r="J8644" t="str">
        <f t="shared" si="17019"/>
        <v>AmerikanskRibbegople</v>
      </c>
      <c r="K8644" t="str">
        <f t="shared" si="17020"/>
        <v>eDNA</v>
      </c>
      <c r="L8644">
        <f t="shared" si="17021"/>
        <v>34.799999999999997</v>
      </c>
      <c r="M8644" t="str">
        <f t="shared" si="17022"/>
        <v/>
      </c>
      <c r="N8644" t="str">
        <f t="shared" si="17023"/>
        <v/>
      </c>
      <c r="O8644" t="str">
        <f t="shared" si="17024"/>
        <v/>
      </c>
    </row>
    <row r="8645" spans="1:24" x14ac:dyDescent="0.25">
      <c r="A8645" t="s">
        <v>240</v>
      </c>
      <c r="B8645" t="s">
        <v>239</v>
      </c>
      <c r="C8645" t="s">
        <v>20</v>
      </c>
      <c r="D8645" s="7">
        <v>0.1</v>
      </c>
      <c r="E8645" s="6">
        <v>35.04</v>
      </c>
      <c r="F8645" t="s">
        <v>1583</v>
      </c>
      <c r="G8645" t="str">
        <f t="shared" si="17081"/>
        <v>DL2020027</v>
      </c>
      <c r="H8645" t="str">
        <f t="shared" si="17017"/>
        <v>07</v>
      </c>
      <c r="I8645" t="str">
        <f t="shared" si="17018"/>
        <v>AmerikanskRibbegople_07_20210521_DL2020027_NoerreGym</v>
      </c>
      <c r="J8645" t="str">
        <f t="shared" si="17019"/>
        <v>AmerikanskRibbegople</v>
      </c>
      <c r="K8645" t="str">
        <f t="shared" si="17020"/>
        <v>eDNA</v>
      </c>
      <c r="L8645">
        <f t="shared" si="17021"/>
        <v>35.04</v>
      </c>
      <c r="M8645" t="str">
        <f t="shared" si="17022"/>
        <v/>
      </c>
      <c r="N8645" t="str">
        <f t="shared" si="17023"/>
        <v/>
      </c>
      <c r="O8645" t="str">
        <f t="shared" si="17024"/>
        <v/>
      </c>
    </row>
    <row r="8646" spans="1:24" x14ac:dyDescent="0.25">
      <c r="A8646" t="s">
        <v>241</v>
      </c>
      <c r="B8646" t="s">
        <v>242</v>
      </c>
      <c r="C8646" t="s">
        <v>13</v>
      </c>
      <c r="D8646" s="7">
        <v>0.1</v>
      </c>
      <c r="E8646" s="7" t="s">
        <v>17</v>
      </c>
      <c r="F8646" t="s">
        <v>1583</v>
      </c>
      <c r="G8646" t="str">
        <f t="shared" si="17081"/>
        <v>DL2020027</v>
      </c>
      <c r="H8646" t="str">
        <f t="shared" si="17017"/>
        <v>08</v>
      </c>
      <c r="I8646" t="str">
        <f t="shared" si="17018"/>
        <v>AmerikanskRibbegople_08_20210521_DL2020027_NoerreGym</v>
      </c>
      <c r="J8646" t="str">
        <f t="shared" si="17019"/>
        <v>AmerikanskRibbegople</v>
      </c>
      <c r="K8646" t="str">
        <f t="shared" si="17020"/>
        <v>PosK</v>
      </c>
      <c r="L8646" t="str">
        <f t="shared" si="17021"/>
        <v>No Ct</v>
      </c>
      <c r="M8646">
        <f t="shared" si="17022"/>
        <v>0</v>
      </c>
      <c r="N8646">
        <f t="shared" si="17023"/>
        <v>0</v>
      </c>
      <c r="O8646">
        <f t="shared" si="17024"/>
        <v>0</v>
      </c>
      <c r="Q8646">
        <f t="shared" ref="Q8646" si="17117">IF(L8648="No Ct",0,L8648)</f>
        <v>0</v>
      </c>
      <c r="R8646">
        <f t="shared" ref="R8646" si="17118">IF(L8649="No Ct",0,L8649)</f>
        <v>0</v>
      </c>
      <c r="S8646" t="str">
        <f t="shared" ref="S8646" si="17119">IF(AND(M8646&gt;0,N8646=0),"Valid","Invalid")</f>
        <v>Invalid</v>
      </c>
      <c r="T8646" t="str">
        <f t="shared" ref="T8646" si="17120">IF(OR(Q8646&gt;1,R8646&gt;1),"Present","Absent")</f>
        <v>Absent</v>
      </c>
      <c r="U8646" t="str">
        <f t="shared" ref="U8646" si="17121">IF(OR(AND(Q8646&gt;1,Q8646&lt;41),AND(R8646&gt;1,R8646&lt;41)),"Ct&lt;41","Ct&gt;41")</f>
        <v>Ct&gt;41</v>
      </c>
      <c r="V8646" t="str">
        <f>VLOOKUP(J8646,Datasæt_Analysesystemer!$C$2:$D$68,2,FALSE)</f>
        <v>Amerikansk ribbegople</v>
      </c>
      <c r="W8646" t="str">
        <f t="shared" ref="W8646" si="17122">MID(F8646,10,9)</f>
        <v>DL2020027</v>
      </c>
      <c r="X8646" t="str">
        <f t="shared" ref="X8646" si="17123">W8646&amp;"_"&amp;V8646&amp;"_"&amp;S8646&amp;"_"&amp;T8646&amp;"_"&amp;U8646</f>
        <v>DL2020027_Amerikansk ribbegople_Invalid_Absent_Ct&gt;41</v>
      </c>
    </row>
    <row r="8647" spans="1:24" x14ac:dyDescent="0.25">
      <c r="A8647" t="s">
        <v>243</v>
      </c>
      <c r="B8647" t="s">
        <v>244</v>
      </c>
      <c r="C8647" t="s">
        <v>16</v>
      </c>
      <c r="D8647" s="7">
        <v>0.1</v>
      </c>
      <c r="E8647" s="6" t="s">
        <v>17</v>
      </c>
      <c r="F8647" t="s">
        <v>1583</v>
      </c>
      <c r="G8647" t="str">
        <f t="shared" si="17081"/>
        <v>DL2020027</v>
      </c>
      <c r="H8647" t="str">
        <f t="shared" si="17017"/>
        <v>08</v>
      </c>
      <c r="I8647" t="str">
        <f t="shared" si="17018"/>
        <v>AmerikanskRibbegople_08_20210521_DL2020027_NoerreGym</v>
      </c>
      <c r="J8647" t="str">
        <f t="shared" si="17019"/>
        <v>AmerikanskRibbegople</v>
      </c>
      <c r="K8647" t="str">
        <f t="shared" si="17020"/>
        <v>NegK</v>
      </c>
      <c r="L8647" t="str">
        <f t="shared" si="17021"/>
        <v>No Ct</v>
      </c>
      <c r="M8647" t="str">
        <f t="shared" si="17022"/>
        <v/>
      </c>
      <c r="N8647" t="str">
        <f t="shared" si="17023"/>
        <v/>
      </c>
      <c r="O8647" t="str">
        <f t="shared" si="17024"/>
        <v/>
      </c>
    </row>
    <row r="8648" spans="1:24" x14ac:dyDescent="0.25">
      <c r="A8648" t="s">
        <v>245</v>
      </c>
      <c r="B8648" t="s">
        <v>246</v>
      </c>
      <c r="C8648" t="s">
        <v>20</v>
      </c>
      <c r="D8648" s="7">
        <v>0.1</v>
      </c>
      <c r="E8648" s="6" t="s">
        <v>17</v>
      </c>
      <c r="F8648" t="s">
        <v>1583</v>
      </c>
      <c r="G8648" t="str">
        <f t="shared" si="17081"/>
        <v>DL2020027</v>
      </c>
      <c r="H8648" t="str">
        <f t="shared" si="17017"/>
        <v>08</v>
      </c>
      <c r="I8648" t="str">
        <f t="shared" si="17018"/>
        <v>AmerikanskRibbegople_08_20210521_DL2020027_NoerreGym</v>
      </c>
      <c r="J8648" t="str">
        <f t="shared" si="17019"/>
        <v>AmerikanskRibbegople</v>
      </c>
      <c r="K8648" t="str">
        <f t="shared" si="17020"/>
        <v>eDNA</v>
      </c>
      <c r="L8648" t="str">
        <f t="shared" si="17021"/>
        <v>No Ct</v>
      </c>
      <c r="M8648" t="str">
        <f t="shared" si="17022"/>
        <v/>
      </c>
      <c r="N8648" t="str">
        <f t="shared" si="17023"/>
        <v/>
      </c>
      <c r="O8648" t="str">
        <f t="shared" si="17024"/>
        <v/>
      </c>
    </row>
    <row r="8649" spans="1:24" x14ac:dyDescent="0.25">
      <c r="A8649" t="s">
        <v>247</v>
      </c>
      <c r="B8649" t="s">
        <v>246</v>
      </c>
      <c r="C8649" t="s">
        <v>20</v>
      </c>
      <c r="D8649" s="7">
        <v>0.1</v>
      </c>
      <c r="E8649" s="6" t="s">
        <v>17</v>
      </c>
      <c r="F8649" t="s">
        <v>1583</v>
      </c>
      <c r="G8649" t="str">
        <f t="shared" si="17081"/>
        <v>DL2020027</v>
      </c>
      <c r="H8649" t="str">
        <f t="shared" si="17017"/>
        <v>08</v>
      </c>
      <c r="I8649" t="str">
        <f t="shared" si="17018"/>
        <v>AmerikanskRibbegople_08_20210521_DL2020027_NoerreGym</v>
      </c>
      <c r="J8649" t="str">
        <f t="shared" si="17019"/>
        <v>AmerikanskRibbegople</v>
      </c>
      <c r="K8649" t="str">
        <f t="shared" si="17020"/>
        <v>eDNA</v>
      </c>
      <c r="L8649" t="str">
        <f t="shared" si="17021"/>
        <v>No Ct</v>
      </c>
      <c r="M8649" t="str">
        <f t="shared" si="17022"/>
        <v/>
      </c>
      <c r="N8649" t="str">
        <f t="shared" si="17023"/>
        <v/>
      </c>
      <c r="O8649" t="str">
        <f t="shared" si="17024"/>
        <v/>
      </c>
    </row>
    <row r="8650" spans="1:24" x14ac:dyDescent="0.25">
      <c r="A8650" t="s">
        <v>248</v>
      </c>
      <c r="B8650" t="s">
        <v>249</v>
      </c>
      <c r="C8650" t="s">
        <v>13</v>
      </c>
      <c r="D8650" s="7">
        <v>0.1</v>
      </c>
      <c r="E8650" s="7">
        <v>31.26</v>
      </c>
      <c r="F8650" t="s">
        <v>1583</v>
      </c>
      <c r="G8650" t="str">
        <f t="shared" si="17081"/>
        <v>DL2020027</v>
      </c>
      <c r="H8650" t="str">
        <f t="shared" si="17017"/>
        <v>09</v>
      </c>
      <c r="I8650" t="str">
        <f t="shared" si="17018"/>
        <v>AmerikanskHummer_09_20210521_DL2020027_NoerreGym</v>
      </c>
      <c r="J8650" t="str">
        <f t="shared" si="17019"/>
        <v>AmerikanskHummer</v>
      </c>
      <c r="K8650" t="str">
        <f t="shared" si="17020"/>
        <v>PosK</v>
      </c>
      <c r="L8650">
        <f t="shared" si="17021"/>
        <v>31.26</v>
      </c>
      <c r="M8650">
        <f t="shared" si="17022"/>
        <v>31.26</v>
      </c>
      <c r="N8650">
        <f t="shared" si="17023"/>
        <v>0</v>
      </c>
      <c r="O8650">
        <f t="shared" si="17024"/>
        <v>0</v>
      </c>
      <c r="Q8650">
        <f t="shared" ref="Q8650" si="17124">IF(L8652="No Ct",0,L8652)</f>
        <v>0</v>
      </c>
      <c r="R8650">
        <f t="shared" ref="R8650" si="17125">IF(L8653="No Ct",0,L8653)</f>
        <v>0</v>
      </c>
      <c r="S8650" t="str">
        <f t="shared" ref="S8650" si="17126">IF(AND(M8650&gt;0,N8650=0),"Valid","Invalid")</f>
        <v>Valid</v>
      </c>
      <c r="T8650" t="str">
        <f t="shared" ref="T8650" si="17127">IF(OR(Q8650&gt;1,R8650&gt;1),"Present","Absent")</f>
        <v>Absent</v>
      </c>
      <c r="U8650" t="str">
        <f t="shared" ref="U8650" si="17128">IF(OR(AND(Q8650&gt;1,Q8650&lt;41),AND(R8650&gt;1,R8650&lt;41)),"Ct&lt;41","Ct&gt;41")</f>
        <v>Ct&gt;41</v>
      </c>
      <c r="V8650" t="str">
        <f>VLOOKUP(J8650,Datasæt_Analysesystemer!$C$2:$D$68,2,FALSE)</f>
        <v>Amerikansk hummer</v>
      </c>
      <c r="W8650" t="str">
        <f t="shared" ref="W8650" si="17129">MID(F8650,10,9)</f>
        <v>DL2020027</v>
      </c>
      <c r="X8650" t="str">
        <f t="shared" ref="X8650" si="17130">W8650&amp;"_"&amp;V8650&amp;"_"&amp;S8650&amp;"_"&amp;T8650&amp;"_"&amp;U8650</f>
        <v>DL2020027_Amerikansk hummer_Valid_Absent_Ct&gt;41</v>
      </c>
    </row>
    <row r="8651" spans="1:24" x14ac:dyDescent="0.25">
      <c r="A8651" t="s">
        <v>250</v>
      </c>
      <c r="B8651" t="s">
        <v>251</v>
      </c>
      <c r="C8651" t="s">
        <v>16</v>
      </c>
      <c r="D8651" s="7">
        <v>0.1</v>
      </c>
      <c r="E8651" s="6" t="s">
        <v>17</v>
      </c>
      <c r="F8651" t="s">
        <v>1583</v>
      </c>
      <c r="G8651" t="str">
        <f t="shared" si="17081"/>
        <v>DL2020027</v>
      </c>
      <c r="H8651" t="str">
        <f t="shared" si="17017"/>
        <v>09</v>
      </c>
      <c r="I8651" t="str">
        <f t="shared" si="17018"/>
        <v>AmerikanskHummer_09_20210521_DL2020027_NoerreGym</v>
      </c>
      <c r="J8651" t="str">
        <f t="shared" si="17019"/>
        <v>AmerikanskHummer</v>
      </c>
      <c r="K8651" t="str">
        <f t="shared" si="17020"/>
        <v>NegK</v>
      </c>
      <c r="L8651" t="str">
        <f t="shared" si="17021"/>
        <v>No Ct</v>
      </c>
      <c r="M8651" t="str">
        <f t="shared" si="17022"/>
        <v/>
      </c>
      <c r="N8651" t="str">
        <f t="shared" si="17023"/>
        <v/>
      </c>
      <c r="O8651" t="str">
        <f t="shared" si="17024"/>
        <v/>
      </c>
    </row>
    <row r="8652" spans="1:24" x14ac:dyDescent="0.25">
      <c r="A8652" t="s">
        <v>252</v>
      </c>
      <c r="B8652" t="s">
        <v>253</v>
      </c>
      <c r="C8652" t="s">
        <v>20</v>
      </c>
      <c r="D8652" s="7">
        <v>0.1</v>
      </c>
      <c r="E8652" s="6" t="s">
        <v>17</v>
      </c>
      <c r="F8652" t="s">
        <v>1583</v>
      </c>
      <c r="G8652" t="str">
        <f t="shared" si="17081"/>
        <v>DL2020027</v>
      </c>
      <c r="H8652" t="str">
        <f t="shared" si="17017"/>
        <v>09</v>
      </c>
      <c r="I8652" t="str">
        <f t="shared" si="17018"/>
        <v>AmerikanskHummer_09_20210521_DL2020027_NoerreGym</v>
      </c>
      <c r="J8652" t="str">
        <f t="shared" si="17019"/>
        <v>AmerikanskHummer</v>
      </c>
      <c r="K8652" t="str">
        <f t="shared" si="17020"/>
        <v>eDNA</v>
      </c>
      <c r="L8652" t="str">
        <f t="shared" si="17021"/>
        <v>No Ct</v>
      </c>
      <c r="M8652" t="str">
        <f t="shared" si="17022"/>
        <v/>
      </c>
      <c r="N8652" t="str">
        <f t="shared" si="17023"/>
        <v/>
      </c>
      <c r="O8652" t="str">
        <f t="shared" si="17024"/>
        <v/>
      </c>
    </row>
    <row r="8653" spans="1:24" x14ac:dyDescent="0.25">
      <c r="A8653" t="s">
        <v>254</v>
      </c>
      <c r="B8653" t="s">
        <v>253</v>
      </c>
      <c r="C8653" t="s">
        <v>20</v>
      </c>
      <c r="D8653" s="7">
        <v>0.1</v>
      </c>
      <c r="E8653" s="6" t="s">
        <v>17</v>
      </c>
      <c r="F8653" t="s">
        <v>1583</v>
      </c>
      <c r="G8653" t="str">
        <f t="shared" si="17081"/>
        <v>DL2020027</v>
      </c>
      <c r="H8653" t="str">
        <f t="shared" si="17017"/>
        <v>09</v>
      </c>
      <c r="I8653" t="str">
        <f t="shared" si="17018"/>
        <v>AmerikanskHummer_09_20210521_DL2020027_NoerreGym</v>
      </c>
      <c r="J8653" t="str">
        <f t="shared" si="17019"/>
        <v>AmerikanskHummer</v>
      </c>
      <c r="K8653" t="str">
        <f t="shared" si="17020"/>
        <v>eDNA</v>
      </c>
      <c r="L8653" t="str">
        <f t="shared" si="17021"/>
        <v>No Ct</v>
      </c>
      <c r="M8653" t="str">
        <f t="shared" si="17022"/>
        <v/>
      </c>
      <c r="N8653" t="str">
        <f t="shared" si="17023"/>
        <v/>
      </c>
      <c r="O8653" t="str">
        <f t="shared" si="17024"/>
        <v/>
      </c>
    </row>
    <row r="8654" spans="1:24" x14ac:dyDescent="0.25">
      <c r="A8654" t="s">
        <v>255</v>
      </c>
      <c r="B8654" t="s">
        <v>256</v>
      </c>
      <c r="C8654" t="s">
        <v>13</v>
      </c>
      <c r="D8654" s="7">
        <v>0.1</v>
      </c>
      <c r="E8654" s="7" t="s">
        <v>17</v>
      </c>
      <c r="F8654" t="s">
        <v>1583</v>
      </c>
      <c r="G8654" t="str">
        <f t="shared" si="17081"/>
        <v>DL2020027</v>
      </c>
      <c r="H8654" t="str">
        <f t="shared" si="17017"/>
        <v>10</v>
      </c>
      <c r="I8654" t="str">
        <f t="shared" si="17018"/>
        <v>AmerikanskHummer_10_20210521_DL2020027_NoerreGym</v>
      </c>
      <c r="J8654" t="str">
        <f t="shared" si="17019"/>
        <v>AmerikanskHummer</v>
      </c>
      <c r="K8654" t="str">
        <f t="shared" si="17020"/>
        <v>PosK</v>
      </c>
      <c r="L8654" t="str">
        <f t="shared" si="17021"/>
        <v>No Ct</v>
      </c>
      <c r="M8654">
        <f t="shared" si="17022"/>
        <v>0</v>
      </c>
      <c r="N8654">
        <f t="shared" si="17023"/>
        <v>0</v>
      </c>
      <c r="O8654">
        <f t="shared" si="17024"/>
        <v>0</v>
      </c>
      <c r="Q8654">
        <f t="shared" ref="Q8654" si="17131">IF(L8656="No Ct",0,L8656)</f>
        <v>0</v>
      </c>
      <c r="R8654">
        <f t="shared" ref="R8654" si="17132">IF(L8657="No Ct",0,L8657)</f>
        <v>0</v>
      </c>
      <c r="S8654" t="str">
        <f t="shared" ref="S8654" si="17133">IF(AND(M8654&gt;0,N8654=0),"Valid","Invalid")</f>
        <v>Invalid</v>
      </c>
      <c r="T8654" t="str">
        <f t="shared" ref="T8654" si="17134">IF(OR(Q8654&gt;1,R8654&gt;1),"Present","Absent")</f>
        <v>Absent</v>
      </c>
      <c r="U8654" t="str">
        <f t="shared" ref="U8654" si="17135">IF(OR(AND(Q8654&gt;1,Q8654&lt;41),AND(R8654&gt;1,R8654&lt;41)),"Ct&lt;41","Ct&gt;41")</f>
        <v>Ct&gt;41</v>
      </c>
      <c r="V8654" t="str">
        <f>VLOOKUP(J8654,Datasæt_Analysesystemer!$C$2:$D$68,2,FALSE)</f>
        <v>Amerikansk hummer</v>
      </c>
      <c r="W8654" t="str">
        <f t="shared" ref="W8654" si="17136">MID(F8654,10,9)</f>
        <v>DL2020027</v>
      </c>
      <c r="X8654" t="str">
        <f t="shared" ref="X8654" si="17137">W8654&amp;"_"&amp;V8654&amp;"_"&amp;S8654&amp;"_"&amp;T8654&amp;"_"&amp;U8654</f>
        <v>DL2020027_Amerikansk hummer_Invalid_Absent_Ct&gt;41</v>
      </c>
    </row>
    <row r="8655" spans="1:24" x14ac:dyDescent="0.25">
      <c r="A8655" t="s">
        <v>257</v>
      </c>
      <c r="B8655" t="s">
        <v>258</v>
      </c>
      <c r="C8655" t="s">
        <v>16</v>
      </c>
      <c r="D8655" s="7">
        <v>0.1</v>
      </c>
      <c r="E8655" s="6" t="s">
        <v>17</v>
      </c>
      <c r="F8655" t="s">
        <v>1583</v>
      </c>
      <c r="G8655" t="str">
        <f t="shared" si="17081"/>
        <v>DL2020027</v>
      </c>
      <c r="H8655" t="str">
        <f t="shared" si="17017"/>
        <v>10</v>
      </c>
      <c r="I8655" t="str">
        <f t="shared" si="17018"/>
        <v>AmerikanskHummer_10_20210521_DL2020027_NoerreGym</v>
      </c>
      <c r="J8655" t="str">
        <f t="shared" si="17019"/>
        <v>AmerikanskHummer</v>
      </c>
      <c r="K8655" t="str">
        <f t="shared" si="17020"/>
        <v>NegK</v>
      </c>
      <c r="L8655" t="str">
        <f t="shared" si="17021"/>
        <v>No Ct</v>
      </c>
      <c r="M8655" t="str">
        <f t="shared" si="17022"/>
        <v/>
      </c>
      <c r="N8655" t="str">
        <f t="shared" si="17023"/>
        <v/>
      </c>
      <c r="O8655" t="str">
        <f t="shared" si="17024"/>
        <v/>
      </c>
    </row>
    <row r="8656" spans="1:24" x14ac:dyDescent="0.25">
      <c r="A8656" t="s">
        <v>259</v>
      </c>
      <c r="B8656" t="s">
        <v>260</v>
      </c>
      <c r="C8656" t="s">
        <v>20</v>
      </c>
      <c r="D8656" s="7">
        <v>0.1</v>
      </c>
      <c r="E8656" s="6" t="s">
        <v>17</v>
      </c>
      <c r="F8656" t="s">
        <v>1583</v>
      </c>
      <c r="G8656" t="str">
        <f t="shared" si="17081"/>
        <v>DL2020027</v>
      </c>
      <c r="H8656" t="str">
        <f t="shared" si="17017"/>
        <v>10</v>
      </c>
      <c r="I8656" t="str">
        <f t="shared" si="17018"/>
        <v>AmerikanskHummer_10_20210521_DL2020027_NoerreGym</v>
      </c>
      <c r="J8656" t="str">
        <f t="shared" si="17019"/>
        <v>AmerikanskHummer</v>
      </c>
      <c r="K8656" t="str">
        <f t="shared" si="17020"/>
        <v>eDNA</v>
      </c>
      <c r="L8656" t="str">
        <f t="shared" si="17021"/>
        <v>No Ct</v>
      </c>
      <c r="M8656" t="str">
        <f t="shared" si="17022"/>
        <v/>
      </c>
      <c r="N8656" t="str">
        <f t="shared" si="17023"/>
        <v/>
      </c>
      <c r="O8656" t="str">
        <f t="shared" si="17024"/>
        <v/>
      </c>
    </row>
    <row r="8657" spans="1:24" x14ac:dyDescent="0.25">
      <c r="A8657" t="s">
        <v>261</v>
      </c>
      <c r="B8657" t="s">
        <v>260</v>
      </c>
      <c r="C8657" t="s">
        <v>20</v>
      </c>
      <c r="D8657" s="7">
        <v>0.1</v>
      </c>
      <c r="E8657" s="6" t="s">
        <v>17</v>
      </c>
      <c r="F8657" t="s">
        <v>1583</v>
      </c>
      <c r="G8657" t="str">
        <f t="shared" si="17081"/>
        <v>DL2020027</v>
      </c>
      <c r="H8657" t="str">
        <f t="shared" si="17017"/>
        <v>10</v>
      </c>
      <c r="I8657" t="str">
        <f t="shared" si="17018"/>
        <v>AmerikanskHummer_10_20210521_DL2020027_NoerreGym</v>
      </c>
      <c r="J8657" t="str">
        <f t="shared" si="17019"/>
        <v>AmerikanskHummer</v>
      </c>
      <c r="K8657" t="str">
        <f t="shared" si="17020"/>
        <v>eDNA</v>
      </c>
      <c r="L8657" t="str">
        <f t="shared" si="17021"/>
        <v>No Ct</v>
      </c>
      <c r="M8657" t="str">
        <f t="shared" si="17022"/>
        <v/>
      </c>
      <c r="N8657" t="str">
        <f t="shared" si="17023"/>
        <v/>
      </c>
      <c r="O8657" t="str">
        <f t="shared" si="17024"/>
        <v/>
      </c>
    </row>
    <row r="8658" spans="1:24" x14ac:dyDescent="0.25">
      <c r="A8658" t="s">
        <v>262</v>
      </c>
      <c r="B8658" t="s">
        <v>1474</v>
      </c>
      <c r="C8658" t="s">
        <v>13</v>
      </c>
      <c r="D8658" s="7">
        <v>0.1</v>
      </c>
      <c r="E8658" s="6">
        <v>34.76</v>
      </c>
      <c r="F8658" t="s">
        <v>1583</v>
      </c>
      <c r="G8658" t="str">
        <f t="shared" si="17081"/>
        <v>DL2020027</v>
      </c>
      <c r="H8658" t="str">
        <f t="shared" ref="H8658:H8721" si="17138">LEFT(B8658,2)</f>
        <v>11</v>
      </c>
      <c r="I8658" t="str">
        <f t="shared" ref="I8658:I8721" si="17139">J8658&amp;"_"&amp;H8658&amp;"_"&amp;F8658</f>
        <v>Kamjatkakrabbe_11_20210521_DL2020027_NoerreGym</v>
      </c>
      <c r="J8658" t="str">
        <f t="shared" ref="J8658:J8721" si="17140">MID(RIGHT(B8658,LEN(B8658)-3),1,FIND("_",RIGHT(B8658,LEN(B8658)-3))-1)</f>
        <v>Kamjatkakrabbe</v>
      </c>
      <c r="K8658" t="str">
        <f t="shared" ref="K8658:K8721" si="17141">TRIM(SUBSTITUTE(RIGHT(B8658,FIND(J8658,B8658)+1),"_",""))</f>
        <v>PosK</v>
      </c>
      <c r="L8658">
        <f t="shared" ref="L8658:L8721" si="17142">IFERROR(VALUE(SUBSTITUTE(E8658,".",",")),E8658)</f>
        <v>34.76</v>
      </c>
      <c r="M8658">
        <f t="shared" ref="M8658:M8721" si="17143">IF(K8658="PosK",SUMIFS(L:L,K:K,"PosK",I:I,I8658),"")</f>
        <v>34.76</v>
      </c>
      <c r="N8658">
        <f t="shared" ref="N8658:N8721" si="17144">IF(K8658="PosK",SUMIFS(L:L,K:K,"NegK",I:I,I8658),"")</f>
        <v>0</v>
      </c>
      <c r="O8658">
        <f t="shared" ref="O8658:O8721" si="17145">IF(K8658="PosK",SUMIFS(L:L,K:K,"eDNA",I:I,I8658),"")</f>
        <v>0</v>
      </c>
      <c r="Q8658">
        <f t="shared" ref="Q8658" si="17146">IF(L8660="No Ct",0,L8660)</f>
        <v>0</v>
      </c>
      <c r="R8658">
        <f t="shared" ref="R8658" si="17147">IF(L8661="No Ct",0,L8661)</f>
        <v>0</v>
      </c>
      <c r="S8658" t="str">
        <f t="shared" ref="S8658" si="17148">IF(AND(M8658&gt;0,N8658=0),"Valid","Invalid")</f>
        <v>Valid</v>
      </c>
      <c r="T8658" t="str">
        <f t="shared" ref="T8658" si="17149">IF(OR(Q8658&gt;1,R8658&gt;1),"Present","Absent")</f>
        <v>Absent</v>
      </c>
      <c r="U8658" t="str">
        <f t="shared" ref="U8658" si="17150">IF(OR(AND(Q8658&gt;1,Q8658&lt;41),AND(R8658&gt;1,R8658&lt;41)),"Ct&lt;41","Ct&gt;41")</f>
        <v>Ct&gt;41</v>
      </c>
      <c r="V8658" t="str">
        <f>VLOOKUP(J8658,Datasæt_Analysesystemer!$C$2:$D$68,2,FALSE)</f>
        <v>Kamtjatkakrabbe</v>
      </c>
      <c r="W8658" t="str">
        <f t="shared" ref="W8658" si="17151">MID(F8658,10,9)</f>
        <v>DL2020027</v>
      </c>
      <c r="X8658" t="str">
        <f t="shared" ref="X8658" si="17152">W8658&amp;"_"&amp;V8658&amp;"_"&amp;S8658&amp;"_"&amp;T8658&amp;"_"&amp;U8658</f>
        <v>DL2020027_Kamtjatkakrabbe_Valid_Absent_Ct&gt;41</v>
      </c>
    </row>
    <row r="8659" spans="1:24" x14ac:dyDescent="0.25">
      <c r="A8659" t="s">
        <v>264</v>
      </c>
      <c r="B8659" t="s">
        <v>1475</v>
      </c>
      <c r="C8659" t="s">
        <v>16</v>
      </c>
      <c r="D8659" s="7">
        <v>0.1</v>
      </c>
      <c r="E8659" s="6" t="s">
        <v>17</v>
      </c>
      <c r="F8659" t="s">
        <v>1583</v>
      </c>
      <c r="G8659" t="str">
        <f t="shared" si="17081"/>
        <v>DL2020027</v>
      </c>
      <c r="H8659" t="str">
        <f t="shared" si="17138"/>
        <v>11</v>
      </c>
      <c r="I8659" t="str">
        <f t="shared" si="17139"/>
        <v>Kamjatkakrabbe_11_20210521_DL2020027_NoerreGym</v>
      </c>
      <c r="J8659" t="str">
        <f t="shared" si="17140"/>
        <v>Kamjatkakrabbe</v>
      </c>
      <c r="K8659" t="str">
        <f t="shared" si="17141"/>
        <v>NegK</v>
      </c>
      <c r="L8659" t="str">
        <f t="shared" si="17142"/>
        <v>No Ct</v>
      </c>
      <c r="M8659" t="str">
        <f t="shared" si="17143"/>
        <v/>
      </c>
      <c r="N8659" t="str">
        <f t="shared" si="17144"/>
        <v/>
      </c>
      <c r="O8659" t="str">
        <f t="shared" si="17145"/>
        <v/>
      </c>
    </row>
    <row r="8660" spans="1:24" x14ac:dyDescent="0.25">
      <c r="A8660" t="s">
        <v>266</v>
      </c>
      <c r="B8660" t="s">
        <v>1476</v>
      </c>
      <c r="C8660" t="s">
        <v>20</v>
      </c>
      <c r="D8660" s="7">
        <v>0.1</v>
      </c>
      <c r="E8660" s="6" t="s">
        <v>17</v>
      </c>
      <c r="F8660" t="s">
        <v>1583</v>
      </c>
      <c r="G8660" t="str">
        <f t="shared" si="17081"/>
        <v>DL2020027</v>
      </c>
      <c r="H8660" t="str">
        <f t="shared" si="17138"/>
        <v>11</v>
      </c>
      <c r="I8660" t="str">
        <f t="shared" si="17139"/>
        <v>Kamjatkakrabbe_11_20210521_DL2020027_NoerreGym</v>
      </c>
      <c r="J8660" t="str">
        <f t="shared" si="17140"/>
        <v>Kamjatkakrabbe</v>
      </c>
      <c r="K8660" t="str">
        <f t="shared" si="17141"/>
        <v>eDNA</v>
      </c>
      <c r="L8660" t="str">
        <f t="shared" si="17142"/>
        <v>No Ct</v>
      </c>
      <c r="M8660" t="str">
        <f t="shared" si="17143"/>
        <v/>
      </c>
      <c r="N8660" t="str">
        <f t="shared" si="17144"/>
        <v/>
      </c>
      <c r="O8660" t="str">
        <f t="shared" si="17145"/>
        <v/>
      </c>
    </row>
    <row r="8661" spans="1:24" x14ac:dyDescent="0.25">
      <c r="A8661" t="s">
        <v>268</v>
      </c>
      <c r="B8661" t="s">
        <v>1476</v>
      </c>
      <c r="C8661" t="s">
        <v>20</v>
      </c>
      <c r="D8661" s="7">
        <v>0.1</v>
      </c>
      <c r="E8661" s="6" t="s">
        <v>17</v>
      </c>
      <c r="F8661" t="s">
        <v>1583</v>
      </c>
      <c r="G8661" t="str">
        <f t="shared" si="17081"/>
        <v>DL2020027</v>
      </c>
      <c r="H8661" t="str">
        <f t="shared" si="17138"/>
        <v>11</v>
      </c>
      <c r="I8661" t="str">
        <f t="shared" si="17139"/>
        <v>Kamjatkakrabbe_11_20210521_DL2020027_NoerreGym</v>
      </c>
      <c r="J8661" t="str">
        <f t="shared" si="17140"/>
        <v>Kamjatkakrabbe</v>
      </c>
      <c r="K8661" t="str">
        <f t="shared" si="17141"/>
        <v>eDNA</v>
      </c>
      <c r="L8661" t="str">
        <f t="shared" si="17142"/>
        <v>No Ct</v>
      </c>
      <c r="M8661" t="str">
        <f t="shared" si="17143"/>
        <v/>
      </c>
      <c r="N8661" t="str">
        <f t="shared" si="17144"/>
        <v/>
      </c>
      <c r="O8661" t="str">
        <f t="shared" si="17145"/>
        <v/>
      </c>
    </row>
    <row r="8662" spans="1:24" x14ac:dyDescent="0.25">
      <c r="A8662" t="s">
        <v>269</v>
      </c>
      <c r="B8662" t="s">
        <v>1477</v>
      </c>
      <c r="C8662" t="s">
        <v>13</v>
      </c>
      <c r="D8662" s="7">
        <v>0.1</v>
      </c>
      <c r="E8662" s="7">
        <v>39.17</v>
      </c>
      <c r="F8662" t="s">
        <v>1583</v>
      </c>
      <c r="G8662" t="str">
        <f t="shared" si="17081"/>
        <v>DL2020027</v>
      </c>
      <c r="H8662" t="str">
        <f t="shared" si="17138"/>
        <v>12</v>
      </c>
      <c r="I8662" t="str">
        <f t="shared" si="17139"/>
        <v>Kamjatkakrabbe_12_20210521_DL2020027_NoerreGym</v>
      </c>
      <c r="J8662" t="str">
        <f t="shared" si="17140"/>
        <v>Kamjatkakrabbe</v>
      </c>
      <c r="K8662" t="str">
        <f t="shared" si="17141"/>
        <v>PosK</v>
      </c>
      <c r="L8662">
        <f t="shared" si="17142"/>
        <v>39.17</v>
      </c>
      <c r="M8662">
        <f t="shared" si="17143"/>
        <v>39.17</v>
      </c>
      <c r="N8662">
        <f t="shared" si="17144"/>
        <v>0</v>
      </c>
      <c r="O8662">
        <f t="shared" si="17145"/>
        <v>0</v>
      </c>
      <c r="Q8662">
        <f t="shared" ref="Q8662" si="17153">IF(L8664="No Ct",0,L8664)</f>
        <v>0</v>
      </c>
      <c r="R8662">
        <f t="shared" ref="R8662" si="17154">IF(L8665="No Ct",0,L8665)</f>
        <v>0</v>
      </c>
      <c r="S8662" t="str">
        <f t="shared" ref="S8662" si="17155">IF(AND(M8662&gt;0,N8662=0),"Valid","Invalid")</f>
        <v>Valid</v>
      </c>
      <c r="T8662" t="str">
        <f t="shared" ref="T8662" si="17156">IF(OR(Q8662&gt;1,R8662&gt;1),"Present","Absent")</f>
        <v>Absent</v>
      </c>
      <c r="U8662" t="str">
        <f t="shared" ref="U8662" si="17157">IF(OR(AND(Q8662&gt;1,Q8662&lt;41),AND(R8662&gt;1,R8662&lt;41)),"Ct&lt;41","Ct&gt;41")</f>
        <v>Ct&gt;41</v>
      </c>
      <c r="V8662" t="str">
        <f>VLOOKUP(J8662,Datasæt_Analysesystemer!$C$2:$D$68,2,FALSE)</f>
        <v>Kamtjatkakrabbe</v>
      </c>
      <c r="W8662" t="str">
        <f t="shared" ref="W8662" si="17158">MID(F8662,10,9)</f>
        <v>DL2020027</v>
      </c>
      <c r="X8662" t="str">
        <f t="shared" ref="X8662" si="17159">W8662&amp;"_"&amp;V8662&amp;"_"&amp;S8662&amp;"_"&amp;T8662&amp;"_"&amp;U8662</f>
        <v>DL2020027_Kamtjatkakrabbe_Valid_Absent_Ct&gt;41</v>
      </c>
    </row>
    <row r="8663" spans="1:24" x14ac:dyDescent="0.25">
      <c r="A8663" t="s">
        <v>271</v>
      </c>
      <c r="B8663" t="s">
        <v>1478</v>
      </c>
      <c r="C8663" t="s">
        <v>16</v>
      </c>
      <c r="D8663" s="7">
        <v>0.1</v>
      </c>
      <c r="E8663" s="6" t="s">
        <v>17</v>
      </c>
      <c r="F8663" t="s">
        <v>1583</v>
      </c>
      <c r="G8663" t="str">
        <f t="shared" si="17081"/>
        <v>DL2020027</v>
      </c>
      <c r="H8663" t="str">
        <f t="shared" si="17138"/>
        <v>12</v>
      </c>
      <c r="I8663" t="str">
        <f t="shared" si="17139"/>
        <v>Kamjatkakrabbe_12_20210521_DL2020027_NoerreGym</v>
      </c>
      <c r="J8663" t="str">
        <f t="shared" si="17140"/>
        <v>Kamjatkakrabbe</v>
      </c>
      <c r="K8663" t="str">
        <f t="shared" si="17141"/>
        <v>NegK</v>
      </c>
      <c r="L8663" t="str">
        <f t="shared" si="17142"/>
        <v>No Ct</v>
      </c>
      <c r="M8663" t="str">
        <f t="shared" si="17143"/>
        <v/>
      </c>
      <c r="N8663" t="str">
        <f t="shared" si="17144"/>
        <v/>
      </c>
      <c r="O8663" t="str">
        <f t="shared" si="17145"/>
        <v/>
      </c>
    </row>
    <row r="8664" spans="1:24" x14ac:dyDescent="0.25">
      <c r="A8664" t="s">
        <v>273</v>
      </c>
      <c r="B8664" t="s">
        <v>1479</v>
      </c>
      <c r="C8664" t="s">
        <v>20</v>
      </c>
      <c r="D8664" s="7">
        <v>0.1</v>
      </c>
      <c r="E8664" s="6" t="s">
        <v>17</v>
      </c>
      <c r="F8664" t="s">
        <v>1583</v>
      </c>
      <c r="G8664" t="str">
        <f t="shared" si="17081"/>
        <v>DL2020027</v>
      </c>
      <c r="H8664" t="str">
        <f t="shared" si="17138"/>
        <v>12</v>
      </c>
      <c r="I8664" t="str">
        <f t="shared" si="17139"/>
        <v>Kamjatkakrabbe_12_20210521_DL2020027_NoerreGym</v>
      </c>
      <c r="J8664" t="str">
        <f t="shared" si="17140"/>
        <v>Kamjatkakrabbe</v>
      </c>
      <c r="K8664" t="str">
        <f t="shared" si="17141"/>
        <v>eDNA</v>
      </c>
      <c r="L8664" t="str">
        <f t="shared" si="17142"/>
        <v>No Ct</v>
      </c>
      <c r="M8664" t="str">
        <f t="shared" si="17143"/>
        <v/>
      </c>
      <c r="N8664" t="str">
        <f t="shared" si="17144"/>
        <v/>
      </c>
      <c r="O8664" t="str">
        <f t="shared" si="17145"/>
        <v/>
      </c>
    </row>
    <row r="8665" spans="1:24" x14ac:dyDescent="0.25">
      <c r="A8665" t="s">
        <v>275</v>
      </c>
      <c r="B8665" t="s">
        <v>1479</v>
      </c>
      <c r="C8665" t="s">
        <v>20</v>
      </c>
      <c r="D8665" s="7">
        <v>0.1</v>
      </c>
      <c r="E8665" s="6" t="s">
        <v>17</v>
      </c>
      <c r="F8665" t="s">
        <v>1583</v>
      </c>
      <c r="G8665" t="str">
        <f t="shared" si="17081"/>
        <v>DL2020027</v>
      </c>
      <c r="H8665" t="str">
        <f t="shared" si="17138"/>
        <v>12</v>
      </c>
      <c r="I8665" t="str">
        <f t="shared" si="17139"/>
        <v>Kamjatkakrabbe_12_20210521_DL2020027_NoerreGym</v>
      </c>
      <c r="J8665" t="str">
        <f t="shared" si="17140"/>
        <v>Kamjatkakrabbe</v>
      </c>
      <c r="K8665" t="str">
        <f t="shared" si="17141"/>
        <v>eDNA</v>
      </c>
      <c r="L8665" t="str">
        <f t="shared" si="17142"/>
        <v>No Ct</v>
      </c>
      <c r="M8665" t="str">
        <f t="shared" si="17143"/>
        <v/>
      </c>
      <c r="N8665" t="str">
        <f t="shared" si="17144"/>
        <v/>
      </c>
      <c r="O8665" t="str">
        <f t="shared" si="17145"/>
        <v/>
      </c>
    </row>
    <row r="8666" spans="1:24" x14ac:dyDescent="0.25">
      <c r="A8666" t="s">
        <v>276</v>
      </c>
      <c r="B8666" t="s">
        <v>1480</v>
      </c>
      <c r="C8666" t="s">
        <v>13</v>
      </c>
      <c r="D8666" s="7">
        <v>0.1</v>
      </c>
      <c r="E8666" s="7">
        <v>31.7</v>
      </c>
      <c r="F8666" t="s">
        <v>1583</v>
      </c>
      <c r="G8666" t="str">
        <f t="shared" si="17081"/>
        <v>DL2020027</v>
      </c>
      <c r="H8666" t="str">
        <f t="shared" si="17138"/>
        <v>13</v>
      </c>
      <c r="I8666" t="str">
        <f t="shared" si="17139"/>
        <v>KinesiskUldhaandskrabbe_13_20210521_DL2020027_NoerreGym</v>
      </c>
      <c r="J8666" t="str">
        <f t="shared" si="17140"/>
        <v>KinesiskUldhaandskrabbe</v>
      </c>
      <c r="K8666" t="str">
        <f t="shared" si="17141"/>
        <v>PosK</v>
      </c>
      <c r="L8666">
        <f t="shared" si="17142"/>
        <v>31.7</v>
      </c>
      <c r="M8666">
        <f t="shared" si="17143"/>
        <v>31.7</v>
      </c>
      <c r="N8666">
        <f t="shared" si="17144"/>
        <v>0</v>
      </c>
      <c r="O8666">
        <f t="shared" si="17145"/>
        <v>0</v>
      </c>
      <c r="Q8666">
        <f t="shared" ref="Q8666" si="17160">IF(L8668="No Ct",0,L8668)</f>
        <v>0</v>
      </c>
      <c r="R8666">
        <f t="shared" ref="R8666" si="17161">IF(L8669="No Ct",0,L8669)</f>
        <v>0</v>
      </c>
      <c r="S8666" t="str">
        <f t="shared" ref="S8666" si="17162">IF(AND(M8666&gt;0,N8666=0),"Valid","Invalid")</f>
        <v>Valid</v>
      </c>
      <c r="T8666" t="str">
        <f t="shared" ref="T8666" si="17163">IF(OR(Q8666&gt;1,R8666&gt;1),"Present","Absent")</f>
        <v>Absent</v>
      </c>
      <c r="U8666" t="str">
        <f t="shared" ref="U8666" si="17164">IF(OR(AND(Q8666&gt;1,Q8666&lt;41),AND(R8666&gt;1,R8666&lt;41)),"Ct&lt;41","Ct&gt;41")</f>
        <v>Ct&gt;41</v>
      </c>
      <c r="V8666" t="str">
        <f>VLOOKUP(J8666,Datasæt_Analysesystemer!$C$2:$D$68,2,FALSE)</f>
        <v>Kinesisk uldhåndskrabbe</v>
      </c>
      <c r="W8666" t="str">
        <f t="shared" ref="W8666" si="17165">MID(F8666,10,9)</f>
        <v>DL2020027</v>
      </c>
      <c r="X8666" t="str">
        <f t="shared" ref="X8666" si="17166">W8666&amp;"_"&amp;V8666&amp;"_"&amp;S8666&amp;"_"&amp;T8666&amp;"_"&amp;U8666</f>
        <v>DL2020027_Kinesisk uldhåndskrabbe_Valid_Absent_Ct&gt;41</v>
      </c>
    </row>
    <row r="8667" spans="1:24" x14ac:dyDescent="0.25">
      <c r="A8667" t="s">
        <v>278</v>
      </c>
      <c r="B8667" t="s">
        <v>1481</v>
      </c>
      <c r="C8667" t="s">
        <v>16</v>
      </c>
      <c r="D8667" s="7">
        <v>0.1</v>
      </c>
      <c r="E8667" s="7" t="s">
        <v>17</v>
      </c>
      <c r="F8667" t="s">
        <v>1583</v>
      </c>
      <c r="G8667" t="str">
        <f t="shared" si="17081"/>
        <v>DL2020027</v>
      </c>
      <c r="H8667" t="str">
        <f t="shared" si="17138"/>
        <v>13</v>
      </c>
      <c r="I8667" t="str">
        <f t="shared" si="17139"/>
        <v>KinesiskUldhaandskrabbe_13_20210521_DL2020027_NoerreGym</v>
      </c>
      <c r="J8667" t="str">
        <f t="shared" si="17140"/>
        <v>KinesiskUldhaandskrabbe</v>
      </c>
      <c r="K8667" t="str">
        <f t="shared" si="17141"/>
        <v>NegK</v>
      </c>
      <c r="L8667" t="str">
        <f t="shared" si="17142"/>
        <v>No Ct</v>
      </c>
      <c r="M8667" t="str">
        <f t="shared" si="17143"/>
        <v/>
      </c>
      <c r="N8667" t="str">
        <f t="shared" si="17144"/>
        <v/>
      </c>
      <c r="O8667" t="str">
        <f t="shared" si="17145"/>
        <v/>
      </c>
    </row>
    <row r="8668" spans="1:24" x14ac:dyDescent="0.25">
      <c r="A8668" t="s">
        <v>280</v>
      </c>
      <c r="B8668" t="s">
        <v>1482</v>
      </c>
      <c r="C8668" t="s">
        <v>20</v>
      </c>
      <c r="D8668" s="7">
        <v>0.1</v>
      </c>
      <c r="E8668" s="6" t="s">
        <v>17</v>
      </c>
      <c r="F8668" t="s">
        <v>1583</v>
      </c>
      <c r="G8668" t="str">
        <f t="shared" si="17081"/>
        <v>DL2020027</v>
      </c>
      <c r="H8668" t="str">
        <f t="shared" si="17138"/>
        <v>13</v>
      </c>
      <c r="I8668" t="str">
        <f t="shared" si="17139"/>
        <v>KinesiskUldhaandskrabbe_13_20210521_DL2020027_NoerreGym</v>
      </c>
      <c r="J8668" t="str">
        <f t="shared" si="17140"/>
        <v>KinesiskUldhaandskrabbe</v>
      </c>
      <c r="K8668" t="str">
        <f t="shared" si="17141"/>
        <v>eDNA</v>
      </c>
      <c r="L8668" t="str">
        <f t="shared" si="17142"/>
        <v>No Ct</v>
      </c>
      <c r="M8668" t="str">
        <f t="shared" si="17143"/>
        <v/>
      </c>
      <c r="N8668" t="str">
        <f t="shared" si="17144"/>
        <v/>
      </c>
      <c r="O8668" t="str">
        <f t="shared" si="17145"/>
        <v/>
      </c>
    </row>
    <row r="8669" spans="1:24" x14ac:dyDescent="0.25">
      <c r="A8669" t="s">
        <v>282</v>
      </c>
      <c r="B8669" t="s">
        <v>1482</v>
      </c>
      <c r="C8669" t="s">
        <v>20</v>
      </c>
      <c r="D8669" s="7">
        <v>0.1</v>
      </c>
      <c r="E8669" s="6" t="s">
        <v>17</v>
      </c>
      <c r="F8669" t="s">
        <v>1583</v>
      </c>
      <c r="G8669" t="str">
        <f t="shared" si="17081"/>
        <v>DL2020027</v>
      </c>
      <c r="H8669" t="str">
        <f t="shared" si="17138"/>
        <v>13</v>
      </c>
      <c r="I8669" t="str">
        <f t="shared" si="17139"/>
        <v>KinesiskUldhaandskrabbe_13_20210521_DL2020027_NoerreGym</v>
      </c>
      <c r="J8669" t="str">
        <f t="shared" si="17140"/>
        <v>KinesiskUldhaandskrabbe</v>
      </c>
      <c r="K8669" t="str">
        <f t="shared" si="17141"/>
        <v>eDNA</v>
      </c>
      <c r="L8669" t="str">
        <f t="shared" si="17142"/>
        <v>No Ct</v>
      </c>
      <c r="M8669" t="str">
        <f t="shared" si="17143"/>
        <v/>
      </c>
      <c r="N8669" t="str">
        <f t="shared" si="17144"/>
        <v/>
      </c>
      <c r="O8669" t="str">
        <f t="shared" si="17145"/>
        <v/>
      </c>
    </row>
    <row r="8670" spans="1:24" x14ac:dyDescent="0.25">
      <c r="A8670" t="s">
        <v>283</v>
      </c>
      <c r="B8670" t="s">
        <v>1483</v>
      </c>
      <c r="C8670" t="s">
        <v>13</v>
      </c>
      <c r="D8670" s="7">
        <v>0.1</v>
      </c>
      <c r="E8670" s="7">
        <v>34.99</v>
      </c>
      <c r="F8670" t="s">
        <v>1583</v>
      </c>
      <c r="G8670" t="str">
        <f t="shared" si="17081"/>
        <v>DL2020027</v>
      </c>
      <c r="H8670" t="str">
        <f t="shared" si="17138"/>
        <v>14</v>
      </c>
      <c r="I8670" t="str">
        <f t="shared" si="17139"/>
        <v>KinesiskUldhaandskrabbe_14_20210521_DL2020027_NoerreGym</v>
      </c>
      <c r="J8670" t="str">
        <f t="shared" si="17140"/>
        <v>KinesiskUldhaandskrabbe</v>
      </c>
      <c r="K8670" t="str">
        <f t="shared" si="17141"/>
        <v>PosK</v>
      </c>
      <c r="L8670">
        <f t="shared" si="17142"/>
        <v>34.99</v>
      </c>
      <c r="M8670">
        <f t="shared" si="17143"/>
        <v>34.99</v>
      </c>
      <c r="N8670">
        <f t="shared" si="17144"/>
        <v>0</v>
      </c>
      <c r="O8670">
        <f t="shared" si="17145"/>
        <v>0</v>
      </c>
      <c r="Q8670">
        <f t="shared" ref="Q8670" si="17167">IF(L8672="No Ct",0,L8672)</f>
        <v>0</v>
      </c>
      <c r="R8670">
        <f t="shared" ref="R8670" si="17168">IF(L8673="No Ct",0,L8673)</f>
        <v>0</v>
      </c>
      <c r="S8670" t="str">
        <f t="shared" ref="S8670" si="17169">IF(AND(M8670&gt;0,N8670=0),"Valid","Invalid")</f>
        <v>Valid</v>
      </c>
      <c r="T8670" t="str">
        <f t="shared" ref="T8670" si="17170">IF(OR(Q8670&gt;1,R8670&gt;1),"Present","Absent")</f>
        <v>Absent</v>
      </c>
      <c r="U8670" t="str">
        <f t="shared" ref="U8670" si="17171">IF(OR(AND(Q8670&gt;1,Q8670&lt;41),AND(R8670&gt;1,R8670&lt;41)),"Ct&lt;41","Ct&gt;41")</f>
        <v>Ct&gt;41</v>
      </c>
      <c r="V8670" t="str">
        <f>VLOOKUP(J8670,Datasæt_Analysesystemer!$C$2:$D$68,2,FALSE)</f>
        <v>Kinesisk uldhåndskrabbe</v>
      </c>
      <c r="W8670" t="str">
        <f t="shared" ref="W8670" si="17172">MID(F8670,10,9)</f>
        <v>DL2020027</v>
      </c>
      <c r="X8670" t="str">
        <f t="shared" ref="X8670" si="17173">W8670&amp;"_"&amp;V8670&amp;"_"&amp;S8670&amp;"_"&amp;T8670&amp;"_"&amp;U8670</f>
        <v>DL2020027_Kinesisk uldhåndskrabbe_Valid_Absent_Ct&gt;41</v>
      </c>
    </row>
    <row r="8671" spans="1:24" x14ac:dyDescent="0.25">
      <c r="A8671" t="s">
        <v>285</v>
      </c>
      <c r="B8671" t="s">
        <v>1484</v>
      </c>
      <c r="C8671" t="s">
        <v>16</v>
      </c>
      <c r="D8671" s="7">
        <v>0.1</v>
      </c>
      <c r="E8671" s="6" t="s">
        <v>17</v>
      </c>
      <c r="F8671" t="s">
        <v>1583</v>
      </c>
      <c r="G8671" t="str">
        <f t="shared" si="17081"/>
        <v>DL2020027</v>
      </c>
      <c r="H8671" t="str">
        <f t="shared" si="17138"/>
        <v>14</v>
      </c>
      <c r="I8671" t="str">
        <f t="shared" si="17139"/>
        <v>KinesiskUldhaandskrabbe_14_20210521_DL2020027_NoerreGym</v>
      </c>
      <c r="J8671" t="str">
        <f t="shared" si="17140"/>
        <v>KinesiskUldhaandskrabbe</v>
      </c>
      <c r="K8671" t="str">
        <f t="shared" si="17141"/>
        <v>NegK</v>
      </c>
      <c r="L8671" t="str">
        <f t="shared" si="17142"/>
        <v>No Ct</v>
      </c>
      <c r="M8671" t="str">
        <f t="shared" si="17143"/>
        <v/>
      </c>
      <c r="N8671" t="str">
        <f t="shared" si="17144"/>
        <v/>
      </c>
      <c r="O8671" t="str">
        <f t="shared" si="17145"/>
        <v/>
      </c>
    </row>
    <row r="8672" spans="1:24" x14ac:dyDescent="0.25">
      <c r="A8672" t="s">
        <v>287</v>
      </c>
      <c r="B8672" t="s">
        <v>1485</v>
      </c>
      <c r="C8672" t="s">
        <v>20</v>
      </c>
      <c r="D8672" s="7">
        <v>0.1</v>
      </c>
      <c r="E8672" s="6" t="s">
        <v>17</v>
      </c>
      <c r="F8672" t="s">
        <v>1583</v>
      </c>
      <c r="G8672" t="str">
        <f t="shared" si="17081"/>
        <v>DL2020027</v>
      </c>
      <c r="H8672" t="str">
        <f t="shared" si="17138"/>
        <v>14</v>
      </c>
      <c r="I8672" t="str">
        <f t="shared" si="17139"/>
        <v>KinesiskUldhaandskrabbe_14_20210521_DL2020027_NoerreGym</v>
      </c>
      <c r="J8672" t="str">
        <f t="shared" si="17140"/>
        <v>KinesiskUldhaandskrabbe</v>
      </c>
      <c r="K8672" t="str">
        <f t="shared" si="17141"/>
        <v>eDNA</v>
      </c>
      <c r="L8672" t="str">
        <f t="shared" si="17142"/>
        <v>No Ct</v>
      </c>
      <c r="M8672" t="str">
        <f t="shared" si="17143"/>
        <v/>
      </c>
      <c r="N8672" t="str">
        <f t="shared" si="17144"/>
        <v/>
      </c>
      <c r="O8672" t="str">
        <f t="shared" si="17145"/>
        <v/>
      </c>
    </row>
    <row r="8673" spans="1:24" x14ac:dyDescent="0.25">
      <c r="A8673" t="s">
        <v>289</v>
      </c>
      <c r="B8673" t="s">
        <v>1485</v>
      </c>
      <c r="C8673" t="s">
        <v>20</v>
      </c>
      <c r="D8673" s="7">
        <v>0.1</v>
      </c>
      <c r="E8673" s="6" t="s">
        <v>17</v>
      </c>
      <c r="F8673" t="s">
        <v>1583</v>
      </c>
      <c r="G8673" t="str">
        <f t="shared" si="17081"/>
        <v>DL2020027</v>
      </c>
      <c r="H8673" t="str">
        <f t="shared" si="17138"/>
        <v>14</v>
      </c>
      <c r="I8673" t="str">
        <f t="shared" si="17139"/>
        <v>KinesiskUldhaandskrabbe_14_20210521_DL2020027_NoerreGym</v>
      </c>
      <c r="J8673" t="str">
        <f t="shared" si="17140"/>
        <v>KinesiskUldhaandskrabbe</v>
      </c>
      <c r="K8673" t="str">
        <f t="shared" si="17141"/>
        <v>eDNA</v>
      </c>
      <c r="L8673" t="str">
        <f t="shared" si="17142"/>
        <v>No Ct</v>
      </c>
      <c r="M8673" t="str">
        <f t="shared" si="17143"/>
        <v/>
      </c>
      <c r="N8673" t="str">
        <f t="shared" si="17144"/>
        <v/>
      </c>
      <c r="O8673" t="str">
        <f t="shared" si="17145"/>
        <v/>
      </c>
    </row>
    <row r="8674" spans="1:24" x14ac:dyDescent="0.25">
      <c r="A8674" t="s">
        <v>290</v>
      </c>
      <c r="B8674" t="s">
        <v>1486</v>
      </c>
      <c r="C8674" t="s">
        <v>13</v>
      </c>
      <c r="D8674" s="7">
        <v>0.1</v>
      </c>
      <c r="E8674" s="7">
        <v>34.200000000000003</v>
      </c>
      <c r="F8674" t="s">
        <v>1583</v>
      </c>
      <c r="G8674" t="str">
        <f t="shared" si="17081"/>
        <v>DL2020027</v>
      </c>
      <c r="H8674" t="str">
        <f t="shared" si="17138"/>
        <v>15</v>
      </c>
      <c r="I8674" t="str">
        <f t="shared" si="17139"/>
        <v>NordamerikanskMudderkrabbe_15_20210521_DL2020027_NoerreGym</v>
      </c>
      <c r="J8674" t="str">
        <f t="shared" si="17140"/>
        <v>NordamerikanskMudderkrabbe</v>
      </c>
      <c r="K8674" t="str">
        <f t="shared" si="17141"/>
        <v>PosK</v>
      </c>
      <c r="L8674">
        <f t="shared" si="17142"/>
        <v>34.200000000000003</v>
      </c>
      <c r="M8674">
        <f t="shared" si="17143"/>
        <v>34.200000000000003</v>
      </c>
      <c r="N8674">
        <f t="shared" si="17144"/>
        <v>0</v>
      </c>
      <c r="O8674">
        <f t="shared" si="17145"/>
        <v>0</v>
      </c>
      <c r="Q8674">
        <f t="shared" ref="Q8674" si="17174">IF(L8676="No Ct",0,L8676)</f>
        <v>0</v>
      </c>
      <c r="R8674">
        <f t="shared" ref="R8674" si="17175">IF(L8677="No Ct",0,L8677)</f>
        <v>0</v>
      </c>
      <c r="S8674" t="str">
        <f t="shared" ref="S8674" si="17176">IF(AND(M8674&gt;0,N8674=0),"Valid","Invalid")</f>
        <v>Valid</v>
      </c>
      <c r="T8674" t="str">
        <f t="shared" ref="T8674" si="17177">IF(OR(Q8674&gt;1,R8674&gt;1),"Present","Absent")</f>
        <v>Absent</v>
      </c>
      <c r="U8674" t="str">
        <f t="shared" ref="U8674" si="17178">IF(OR(AND(Q8674&gt;1,Q8674&lt;41),AND(R8674&gt;1,R8674&lt;41)),"Ct&lt;41","Ct&gt;41")</f>
        <v>Ct&gt;41</v>
      </c>
      <c r="V8674" t="str">
        <f>VLOOKUP(J8674,Datasæt_Analysesystemer!$C$2:$D$68,2,FALSE)</f>
        <v>Nordam. Brakvandskrabbe / mudderkrabbe</v>
      </c>
      <c r="W8674" t="str">
        <f t="shared" ref="W8674" si="17179">MID(F8674,10,9)</f>
        <v>DL2020027</v>
      </c>
      <c r="X8674" t="str">
        <f t="shared" ref="X8674" si="17180">W8674&amp;"_"&amp;V8674&amp;"_"&amp;S8674&amp;"_"&amp;T8674&amp;"_"&amp;U8674</f>
        <v>DL2020027_Nordam. Brakvandskrabbe / mudderkrabbe_Valid_Absent_Ct&gt;41</v>
      </c>
    </row>
    <row r="8675" spans="1:24" x14ac:dyDescent="0.25">
      <c r="A8675" t="s">
        <v>292</v>
      </c>
      <c r="B8675" t="s">
        <v>1487</v>
      </c>
      <c r="C8675" t="s">
        <v>16</v>
      </c>
      <c r="D8675" s="7">
        <v>0.1</v>
      </c>
      <c r="E8675" s="6" t="s">
        <v>17</v>
      </c>
      <c r="F8675" t="s">
        <v>1583</v>
      </c>
      <c r="G8675" t="str">
        <f t="shared" si="17081"/>
        <v>DL2020027</v>
      </c>
      <c r="H8675" t="str">
        <f t="shared" si="17138"/>
        <v>15</v>
      </c>
      <c r="I8675" t="str">
        <f t="shared" si="17139"/>
        <v>NordamerikanskMudderkrabbe_15_20210521_DL2020027_NoerreGym</v>
      </c>
      <c r="J8675" t="str">
        <f t="shared" si="17140"/>
        <v>NordamerikanskMudderkrabbe</v>
      </c>
      <c r="K8675" t="str">
        <f t="shared" si="17141"/>
        <v>NegK</v>
      </c>
      <c r="L8675" t="str">
        <f t="shared" si="17142"/>
        <v>No Ct</v>
      </c>
      <c r="M8675" t="str">
        <f t="shared" si="17143"/>
        <v/>
      </c>
      <c r="N8675" t="str">
        <f t="shared" si="17144"/>
        <v/>
      </c>
      <c r="O8675" t="str">
        <f t="shared" si="17145"/>
        <v/>
      </c>
    </row>
    <row r="8676" spans="1:24" x14ac:dyDescent="0.25">
      <c r="A8676" t="s">
        <v>294</v>
      </c>
      <c r="B8676" t="s">
        <v>1488</v>
      </c>
      <c r="C8676" t="s">
        <v>20</v>
      </c>
      <c r="D8676" s="7">
        <v>0.1</v>
      </c>
      <c r="E8676" s="6" t="s">
        <v>17</v>
      </c>
      <c r="F8676" t="s">
        <v>1583</v>
      </c>
      <c r="G8676" t="str">
        <f t="shared" si="17081"/>
        <v>DL2020027</v>
      </c>
      <c r="H8676" t="str">
        <f t="shared" si="17138"/>
        <v>15</v>
      </c>
      <c r="I8676" t="str">
        <f t="shared" si="17139"/>
        <v>NordamerikanskMudderkrabbe_15_20210521_DL2020027_NoerreGym</v>
      </c>
      <c r="J8676" t="str">
        <f t="shared" si="17140"/>
        <v>NordamerikanskMudderkrabbe</v>
      </c>
      <c r="K8676" t="str">
        <f t="shared" si="17141"/>
        <v>eDNA</v>
      </c>
      <c r="L8676" t="str">
        <f t="shared" si="17142"/>
        <v>No Ct</v>
      </c>
      <c r="M8676" t="str">
        <f t="shared" si="17143"/>
        <v/>
      </c>
      <c r="N8676" t="str">
        <f t="shared" si="17144"/>
        <v/>
      </c>
      <c r="O8676" t="str">
        <f t="shared" si="17145"/>
        <v/>
      </c>
    </row>
    <row r="8677" spans="1:24" x14ac:dyDescent="0.25">
      <c r="A8677" t="s">
        <v>296</v>
      </c>
      <c r="B8677" t="s">
        <v>1488</v>
      </c>
      <c r="C8677" t="s">
        <v>20</v>
      </c>
      <c r="D8677" s="7">
        <v>0.1</v>
      </c>
      <c r="E8677" s="6" t="s">
        <v>17</v>
      </c>
      <c r="F8677" t="s">
        <v>1583</v>
      </c>
      <c r="G8677" t="str">
        <f t="shared" si="17081"/>
        <v>DL2020027</v>
      </c>
      <c r="H8677" t="str">
        <f t="shared" si="17138"/>
        <v>15</v>
      </c>
      <c r="I8677" t="str">
        <f t="shared" si="17139"/>
        <v>NordamerikanskMudderkrabbe_15_20210521_DL2020027_NoerreGym</v>
      </c>
      <c r="J8677" t="str">
        <f t="shared" si="17140"/>
        <v>NordamerikanskMudderkrabbe</v>
      </c>
      <c r="K8677" t="str">
        <f t="shared" si="17141"/>
        <v>eDNA</v>
      </c>
      <c r="L8677" t="str">
        <f t="shared" si="17142"/>
        <v>No Ct</v>
      </c>
      <c r="M8677" t="str">
        <f t="shared" si="17143"/>
        <v/>
      </c>
      <c r="N8677" t="str">
        <f t="shared" si="17144"/>
        <v/>
      </c>
      <c r="O8677" t="str">
        <f t="shared" si="17145"/>
        <v/>
      </c>
    </row>
    <row r="8678" spans="1:24" x14ac:dyDescent="0.25">
      <c r="A8678" t="s">
        <v>297</v>
      </c>
      <c r="B8678" t="s">
        <v>1489</v>
      </c>
      <c r="C8678" t="s">
        <v>13</v>
      </c>
      <c r="D8678" s="7">
        <v>0.1</v>
      </c>
      <c r="E8678" s="7">
        <v>32.75</v>
      </c>
      <c r="F8678" t="s">
        <v>1583</v>
      </c>
      <c r="G8678" t="str">
        <f t="shared" si="17081"/>
        <v>DL2020027</v>
      </c>
      <c r="H8678" t="str">
        <f t="shared" si="17138"/>
        <v>16</v>
      </c>
      <c r="I8678" t="str">
        <f t="shared" si="17139"/>
        <v>NordamerikanskMudderkrabbe_16_20210521_DL2020027_NoerreGym</v>
      </c>
      <c r="J8678" t="str">
        <f t="shared" si="17140"/>
        <v>NordamerikanskMudderkrabbe</v>
      </c>
      <c r="K8678" t="str">
        <f t="shared" si="17141"/>
        <v>PosK</v>
      </c>
      <c r="L8678">
        <f t="shared" si="17142"/>
        <v>32.75</v>
      </c>
      <c r="M8678">
        <f t="shared" si="17143"/>
        <v>32.75</v>
      </c>
      <c r="N8678">
        <f t="shared" si="17144"/>
        <v>0</v>
      </c>
      <c r="O8678">
        <f t="shared" si="17145"/>
        <v>0</v>
      </c>
      <c r="Q8678">
        <f t="shared" ref="Q8678" si="17181">IF(L8680="No Ct",0,L8680)</f>
        <v>0</v>
      </c>
      <c r="R8678">
        <f t="shared" ref="R8678" si="17182">IF(L8681="No Ct",0,L8681)</f>
        <v>0</v>
      </c>
      <c r="S8678" t="str">
        <f t="shared" ref="S8678" si="17183">IF(AND(M8678&gt;0,N8678=0),"Valid","Invalid")</f>
        <v>Valid</v>
      </c>
      <c r="T8678" t="str">
        <f t="shared" ref="T8678" si="17184">IF(OR(Q8678&gt;1,R8678&gt;1),"Present","Absent")</f>
        <v>Absent</v>
      </c>
      <c r="U8678" t="str">
        <f t="shared" ref="U8678" si="17185">IF(OR(AND(Q8678&gt;1,Q8678&lt;41),AND(R8678&gt;1,R8678&lt;41)),"Ct&lt;41","Ct&gt;41")</f>
        <v>Ct&gt;41</v>
      </c>
      <c r="V8678" t="str">
        <f>VLOOKUP(J8678,Datasæt_Analysesystemer!$C$2:$D$68,2,FALSE)</f>
        <v>Nordam. Brakvandskrabbe / mudderkrabbe</v>
      </c>
      <c r="W8678" t="str">
        <f t="shared" ref="W8678" si="17186">MID(F8678,10,9)</f>
        <v>DL2020027</v>
      </c>
      <c r="X8678" t="str">
        <f t="shared" ref="X8678" si="17187">W8678&amp;"_"&amp;V8678&amp;"_"&amp;S8678&amp;"_"&amp;T8678&amp;"_"&amp;U8678</f>
        <v>DL2020027_Nordam. Brakvandskrabbe / mudderkrabbe_Valid_Absent_Ct&gt;41</v>
      </c>
    </row>
    <row r="8679" spans="1:24" x14ac:dyDescent="0.25">
      <c r="A8679" t="s">
        <v>299</v>
      </c>
      <c r="B8679" t="s">
        <v>1490</v>
      </c>
      <c r="C8679" t="s">
        <v>16</v>
      </c>
      <c r="D8679" s="7">
        <v>0.1</v>
      </c>
      <c r="E8679" s="6" t="s">
        <v>17</v>
      </c>
      <c r="F8679" t="s">
        <v>1583</v>
      </c>
      <c r="G8679" t="str">
        <f t="shared" si="17081"/>
        <v>DL2020027</v>
      </c>
      <c r="H8679" t="str">
        <f t="shared" si="17138"/>
        <v>16</v>
      </c>
      <c r="I8679" t="str">
        <f t="shared" si="17139"/>
        <v>NordamerikanskMudderkrabbe_16_20210521_DL2020027_NoerreGym</v>
      </c>
      <c r="J8679" t="str">
        <f t="shared" si="17140"/>
        <v>NordamerikanskMudderkrabbe</v>
      </c>
      <c r="K8679" t="str">
        <f t="shared" si="17141"/>
        <v>NegK</v>
      </c>
      <c r="L8679" t="str">
        <f t="shared" si="17142"/>
        <v>No Ct</v>
      </c>
      <c r="M8679" t="str">
        <f t="shared" si="17143"/>
        <v/>
      </c>
      <c r="N8679" t="str">
        <f t="shared" si="17144"/>
        <v/>
      </c>
      <c r="O8679" t="str">
        <f t="shared" si="17145"/>
        <v/>
      </c>
    </row>
    <row r="8680" spans="1:24" x14ac:dyDescent="0.25">
      <c r="A8680" t="s">
        <v>301</v>
      </c>
      <c r="B8680" t="s">
        <v>1491</v>
      </c>
      <c r="C8680" t="s">
        <v>20</v>
      </c>
      <c r="D8680" s="7">
        <v>0.1</v>
      </c>
      <c r="E8680" s="6" t="s">
        <v>17</v>
      </c>
      <c r="F8680" t="s">
        <v>1583</v>
      </c>
      <c r="G8680" t="str">
        <f t="shared" si="17081"/>
        <v>DL2020027</v>
      </c>
      <c r="H8680" t="str">
        <f t="shared" si="17138"/>
        <v>16</v>
      </c>
      <c r="I8680" t="str">
        <f t="shared" si="17139"/>
        <v>NordamerikanskMudderkrabbe_16_20210521_DL2020027_NoerreGym</v>
      </c>
      <c r="J8680" t="str">
        <f t="shared" si="17140"/>
        <v>NordamerikanskMudderkrabbe</v>
      </c>
      <c r="K8680" t="str">
        <f t="shared" si="17141"/>
        <v>eDNA</v>
      </c>
      <c r="L8680" t="str">
        <f t="shared" si="17142"/>
        <v>No Ct</v>
      </c>
      <c r="M8680" t="str">
        <f t="shared" si="17143"/>
        <v/>
      </c>
      <c r="N8680" t="str">
        <f t="shared" si="17144"/>
        <v/>
      </c>
      <c r="O8680" t="str">
        <f t="shared" si="17145"/>
        <v/>
      </c>
    </row>
    <row r="8681" spans="1:24" x14ac:dyDescent="0.25">
      <c r="A8681" t="s">
        <v>303</v>
      </c>
      <c r="B8681" t="s">
        <v>1491</v>
      </c>
      <c r="C8681" t="s">
        <v>20</v>
      </c>
      <c r="D8681" s="7">
        <v>0.1</v>
      </c>
      <c r="E8681" s="6" t="s">
        <v>17</v>
      </c>
      <c r="F8681" t="s">
        <v>1583</v>
      </c>
      <c r="G8681" t="str">
        <f t="shared" si="17081"/>
        <v>DL2020027</v>
      </c>
      <c r="H8681" t="str">
        <f t="shared" si="17138"/>
        <v>16</v>
      </c>
      <c r="I8681" t="str">
        <f t="shared" si="17139"/>
        <v>NordamerikanskMudderkrabbe_16_20210521_DL2020027_NoerreGym</v>
      </c>
      <c r="J8681" t="str">
        <f t="shared" si="17140"/>
        <v>NordamerikanskMudderkrabbe</v>
      </c>
      <c r="K8681" t="str">
        <f t="shared" si="17141"/>
        <v>eDNA</v>
      </c>
      <c r="L8681" t="str">
        <f t="shared" si="17142"/>
        <v>No Ct</v>
      </c>
      <c r="M8681" t="str">
        <f t="shared" si="17143"/>
        <v/>
      </c>
      <c r="N8681" t="str">
        <f t="shared" si="17144"/>
        <v/>
      </c>
      <c r="O8681" t="str">
        <f t="shared" si="17145"/>
        <v/>
      </c>
    </row>
    <row r="8682" spans="1:24" x14ac:dyDescent="0.25">
      <c r="A8682" t="s">
        <v>304</v>
      </c>
      <c r="B8682" t="s">
        <v>1492</v>
      </c>
      <c r="C8682" t="s">
        <v>13</v>
      </c>
      <c r="D8682" s="7">
        <v>0.1</v>
      </c>
      <c r="E8682" s="7" t="s">
        <v>17</v>
      </c>
      <c r="F8682" t="s">
        <v>1583</v>
      </c>
      <c r="G8682" t="str">
        <f t="shared" si="17081"/>
        <v>DL2020027</v>
      </c>
      <c r="H8682" t="str">
        <f t="shared" si="17138"/>
        <v>17</v>
      </c>
      <c r="I8682" t="str">
        <f t="shared" si="17139"/>
        <v>Pukkellaks_17_20210521_DL2020027_NoerreGym</v>
      </c>
      <c r="J8682" t="str">
        <f t="shared" si="17140"/>
        <v>Pukkellaks</v>
      </c>
      <c r="K8682" t="str">
        <f t="shared" si="17141"/>
        <v>PosK</v>
      </c>
      <c r="L8682" t="str">
        <f t="shared" si="17142"/>
        <v>No Ct</v>
      </c>
      <c r="M8682">
        <f t="shared" si="17143"/>
        <v>0</v>
      </c>
      <c r="N8682">
        <f t="shared" si="17144"/>
        <v>0</v>
      </c>
      <c r="O8682">
        <f t="shared" si="17145"/>
        <v>0</v>
      </c>
      <c r="Q8682">
        <f t="shared" ref="Q8682" si="17188">IF(L8684="No Ct",0,L8684)</f>
        <v>0</v>
      </c>
      <c r="R8682">
        <f t="shared" ref="R8682" si="17189">IF(L8685="No Ct",0,L8685)</f>
        <v>0</v>
      </c>
      <c r="S8682" t="str">
        <f t="shared" ref="S8682" si="17190">IF(AND(M8682&gt;0,N8682=0),"Valid","Invalid")</f>
        <v>Invalid</v>
      </c>
      <c r="T8682" t="str">
        <f t="shared" ref="T8682" si="17191">IF(OR(Q8682&gt;1,R8682&gt;1),"Present","Absent")</f>
        <v>Absent</v>
      </c>
      <c r="U8682" t="str">
        <f t="shared" ref="U8682" si="17192">IF(OR(AND(Q8682&gt;1,Q8682&lt;41),AND(R8682&gt;1,R8682&lt;41)),"Ct&lt;41","Ct&gt;41")</f>
        <v>Ct&gt;41</v>
      </c>
      <c r="V8682" t="str">
        <f>VLOOKUP(J8682,Datasæt_Analysesystemer!$C$2:$D$68,2,FALSE)</f>
        <v>Pukkellaks</v>
      </c>
      <c r="W8682" t="str">
        <f t="shared" ref="W8682" si="17193">MID(F8682,10,9)</f>
        <v>DL2020027</v>
      </c>
      <c r="X8682" t="str">
        <f t="shared" ref="X8682" si="17194">W8682&amp;"_"&amp;V8682&amp;"_"&amp;S8682&amp;"_"&amp;T8682&amp;"_"&amp;U8682</f>
        <v>DL2020027_Pukkellaks_Invalid_Absent_Ct&gt;41</v>
      </c>
    </row>
    <row r="8683" spans="1:24" x14ac:dyDescent="0.25">
      <c r="A8683" t="s">
        <v>306</v>
      </c>
      <c r="B8683" t="s">
        <v>1493</v>
      </c>
      <c r="C8683" t="s">
        <v>16</v>
      </c>
      <c r="D8683" s="7">
        <v>0.1</v>
      </c>
      <c r="E8683" s="6" t="s">
        <v>17</v>
      </c>
      <c r="F8683" t="s">
        <v>1583</v>
      </c>
      <c r="G8683" t="str">
        <f t="shared" si="17081"/>
        <v>DL2020027</v>
      </c>
      <c r="H8683" t="str">
        <f t="shared" si="17138"/>
        <v>17</v>
      </c>
      <c r="I8683" t="str">
        <f t="shared" si="17139"/>
        <v>Pukkellaks_17_20210521_DL2020027_NoerreGym</v>
      </c>
      <c r="J8683" t="str">
        <f t="shared" si="17140"/>
        <v>Pukkellaks</v>
      </c>
      <c r="K8683" t="str">
        <f t="shared" si="17141"/>
        <v>NegK</v>
      </c>
      <c r="L8683" t="str">
        <f t="shared" si="17142"/>
        <v>No Ct</v>
      </c>
      <c r="M8683" t="str">
        <f t="shared" si="17143"/>
        <v/>
      </c>
      <c r="N8683" t="str">
        <f t="shared" si="17144"/>
        <v/>
      </c>
      <c r="O8683" t="str">
        <f t="shared" si="17145"/>
        <v/>
      </c>
    </row>
    <row r="8684" spans="1:24" x14ac:dyDescent="0.25">
      <c r="A8684" t="s">
        <v>308</v>
      </c>
      <c r="B8684" t="s">
        <v>1494</v>
      </c>
      <c r="C8684" t="s">
        <v>20</v>
      </c>
      <c r="D8684" s="7">
        <v>0.1</v>
      </c>
      <c r="E8684" s="6" t="s">
        <v>17</v>
      </c>
      <c r="F8684" t="s">
        <v>1583</v>
      </c>
      <c r="G8684" t="str">
        <f t="shared" si="17081"/>
        <v>DL2020027</v>
      </c>
      <c r="H8684" t="str">
        <f t="shared" si="17138"/>
        <v>17</v>
      </c>
      <c r="I8684" t="str">
        <f t="shared" si="17139"/>
        <v>Pukkellaks_17_20210521_DL2020027_NoerreGym</v>
      </c>
      <c r="J8684" t="str">
        <f t="shared" si="17140"/>
        <v>Pukkellaks</v>
      </c>
      <c r="K8684" t="str">
        <f t="shared" si="17141"/>
        <v>eDNA</v>
      </c>
      <c r="L8684" t="str">
        <f t="shared" si="17142"/>
        <v>No Ct</v>
      </c>
      <c r="M8684" t="str">
        <f t="shared" si="17143"/>
        <v/>
      </c>
      <c r="N8684" t="str">
        <f t="shared" si="17144"/>
        <v/>
      </c>
      <c r="O8684" t="str">
        <f t="shared" si="17145"/>
        <v/>
      </c>
    </row>
    <row r="8685" spans="1:24" x14ac:dyDescent="0.25">
      <c r="A8685" t="s">
        <v>310</v>
      </c>
      <c r="B8685" t="s">
        <v>1494</v>
      </c>
      <c r="C8685" t="s">
        <v>20</v>
      </c>
      <c r="D8685" s="7">
        <v>0.1</v>
      </c>
      <c r="E8685" s="6" t="s">
        <v>17</v>
      </c>
      <c r="F8685" t="s">
        <v>1583</v>
      </c>
      <c r="G8685" t="str">
        <f t="shared" si="17081"/>
        <v>DL2020027</v>
      </c>
      <c r="H8685" t="str">
        <f t="shared" si="17138"/>
        <v>17</v>
      </c>
      <c r="I8685" t="str">
        <f t="shared" si="17139"/>
        <v>Pukkellaks_17_20210521_DL2020027_NoerreGym</v>
      </c>
      <c r="J8685" t="str">
        <f t="shared" si="17140"/>
        <v>Pukkellaks</v>
      </c>
      <c r="K8685" t="str">
        <f t="shared" si="17141"/>
        <v>eDNA</v>
      </c>
      <c r="L8685" t="str">
        <f t="shared" si="17142"/>
        <v>No Ct</v>
      </c>
      <c r="M8685" t="str">
        <f t="shared" si="17143"/>
        <v/>
      </c>
      <c r="N8685" t="str">
        <f t="shared" si="17144"/>
        <v/>
      </c>
      <c r="O8685" t="str">
        <f t="shared" si="17145"/>
        <v/>
      </c>
    </row>
    <row r="8686" spans="1:24" x14ac:dyDescent="0.25">
      <c r="A8686" t="s">
        <v>311</v>
      </c>
      <c r="B8686" t="s">
        <v>1495</v>
      </c>
      <c r="C8686" t="s">
        <v>13</v>
      </c>
      <c r="D8686" s="7">
        <v>0.1</v>
      </c>
      <c r="E8686" s="7">
        <v>32.79</v>
      </c>
      <c r="F8686" t="s">
        <v>1583</v>
      </c>
      <c r="G8686" t="str">
        <f t="shared" si="17081"/>
        <v>DL2020027</v>
      </c>
      <c r="H8686" t="str">
        <f t="shared" si="17138"/>
        <v>18</v>
      </c>
      <c r="I8686" t="str">
        <f t="shared" si="17139"/>
        <v>Pukkellaks_18_20210521_DL2020027_NoerreGym</v>
      </c>
      <c r="J8686" t="str">
        <f t="shared" si="17140"/>
        <v>Pukkellaks</v>
      </c>
      <c r="K8686" t="str">
        <f t="shared" si="17141"/>
        <v>PosK</v>
      </c>
      <c r="L8686">
        <f t="shared" si="17142"/>
        <v>32.79</v>
      </c>
      <c r="M8686">
        <f t="shared" si="17143"/>
        <v>32.79</v>
      </c>
      <c r="N8686">
        <f t="shared" si="17144"/>
        <v>0</v>
      </c>
      <c r="O8686">
        <f t="shared" si="17145"/>
        <v>0</v>
      </c>
      <c r="Q8686">
        <f t="shared" ref="Q8686" si="17195">IF(L8688="No Ct",0,L8688)</f>
        <v>0</v>
      </c>
      <c r="R8686">
        <f t="shared" ref="R8686" si="17196">IF(L8689="No Ct",0,L8689)</f>
        <v>0</v>
      </c>
      <c r="S8686" t="str">
        <f t="shared" ref="S8686" si="17197">IF(AND(M8686&gt;0,N8686=0),"Valid","Invalid")</f>
        <v>Valid</v>
      </c>
      <c r="T8686" t="str">
        <f t="shared" ref="T8686" si="17198">IF(OR(Q8686&gt;1,R8686&gt;1),"Present","Absent")</f>
        <v>Absent</v>
      </c>
      <c r="U8686" t="str">
        <f t="shared" ref="U8686" si="17199">IF(OR(AND(Q8686&gt;1,Q8686&lt;41),AND(R8686&gt;1,R8686&lt;41)),"Ct&lt;41","Ct&gt;41")</f>
        <v>Ct&gt;41</v>
      </c>
      <c r="V8686" t="str">
        <f>VLOOKUP(J8686,Datasæt_Analysesystemer!$C$2:$D$68,2,FALSE)</f>
        <v>Pukkellaks</v>
      </c>
      <c r="W8686" t="str">
        <f t="shared" ref="W8686" si="17200">MID(F8686,10,9)</f>
        <v>DL2020027</v>
      </c>
      <c r="X8686" t="str">
        <f t="shared" ref="X8686" si="17201">W8686&amp;"_"&amp;V8686&amp;"_"&amp;S8686&amp;"_"&amp;T8686&amp;"_"&amp;U8686</f>
        <v>DL2020027_Pukkellaks_Valid_Absent_Ct&gt;41</v>
      </c>
    </row>
    <row r="8687" spans="1:24" x14ac:dyDescent="0.25">
      <c r="A8687" t="s">
        <v>313</v>
      </c>
      <c r="B8687" t="s">
        <v>1496</v>
      </c>
      <c r="C8687" t="s">
        <v>16</v>
      </c>
      <c r="D8687" s="7">
        <v>0.1</v>
      </c>
      <c r="E8687" s="6" t="s">
        <v>17</v>
      </c>
      <c r="F8687" t="s">
        <v>1583</v>
      </c>
      <c r="G8687" t="str">
        <f t="shared" si="17081"/>
        <v>DL2020027</v>
      </c>
      <c r="H8687" t="str">
        <f t="shared" si="17138"/>
        <v>18</v>
      </c>
      <c r="I8687" t="str">
        <f t="shared" si="17139"/>
        <v>Pukkellaks_18_20210521_DL2020027_NoerreGym</v>
      </c>
      <c r="J8687" t="str">
        <f t="shared" si="17140"/>
        <v>Pukkellaks</v>
      </c>
      <c r="K8687" t="str">
        <f t="shared" si="17141"/>
        <v>NegK</v>
      </c>
      <c r="L8687" t="str">
        <f t="shared" si="17142"/>
        <v>No Ct</v>
      </c>
      <c r="M8687" t="str">
        <f t="shared" si="17143"/>
        <v/>
      </c>
      <c r="N8687" t="str">
        <f t="shared" si="17144"/>
        <v/>
      </c>
      <c r="O8687" t="str">
        <f t="shared" si="17145"/>
        <v/>
      </c>
    </row>
    <row r="8688" spans="1:24" x14ac:dyDescent="0.25">
      <c r="A8688" t="s">
        <v>315</v>
      </c>
      <c r="B8688" t="s">
        <v>1497</v>
      </c>
      <c r="C8688" t="s">
        <v>20</v>
      </c>
      <c r="D8688" s="7">
        <v>0.1</v>
      </c>
      <c r="E8688" s="6" t="s">
        <v>17</v>
      </c>
      <c r="F8688" t="s">
        <v>1583</v>
      </c>
      <c r="G8688" t="str">
        <f t="shared" si="17081"/>
        <v>DL2020027</v>
      </c>
      <c r="H8688" t="str">
        <f t="shared" si="17138"/>
        <v>18</v>
      </c>
      <c r="I8688" t="str">
        <f t="shared" si="17139"/>
        <v>Pukkellaks_18_20210521_DL2020027_NoerreGym</v>
      </c>
      <c r="J8688" t="str">
        <f t="shared" si="17140"/>
        <v>Pukkellaks</v>
      </c>
      <c r="K8688" t="str">
        <f t="shared" si="17141"/>
        <v>eDNA</v>
      </c>
      <c r="L8688" t="str">
        <f t="shared" si="17142"/>
        <v>No Ct</v>
      </c>
      <c r="M8688" t="str">
        <f t="shared" si="17143"/>
        <v/>
      </c>
      <c r="N8688" t="str">
        <f t="shared" si="17144"/>
        <v/>
      </c>
      <c r="O8688" t="str">
        <f t="shared" si="17145"/>
        <v/>
      </c>
    </row>
    <row r="8689" spans="1:24" x14ac:dyDescent="0.25">
      <c r="A8689" t="s">
        <v>317</v>
      </c>
      <c r="B8689" t="s">
        <v>1497</v>
      </c>
      <c r="C8689" t="s">
        <v>20</v>
      </c>
      <c r="D8689" s="7">
        <v>0.1</v>
      </c>
      <c r="E8689" s="6" t="s">
        <v>17</v>
      </c>
      <c r="F8689" t="s">
        <v>1583</v>
      </c>
      <c r="G8689" t="str">
        <f t="shared" si="17081"/>
        <v>DL2020027</v>
      </c>
      <c r="H8689" t="str">
        <f t="shared" si="17138"/>
        <v>18</v>
      </c>
      <c r="I8689" t="str">
        <f t="shared" si="17139"/>
        <v>Pukkellaks_18_20210521_DL2020027_NoerreGym</v>
      </c>
      <c r="J8689" t="str">
        <f t="shared" si="17140"/>
        <v>Pukkellaks</v>
      </c>
      <c r="K8689" t="str">
        <f t="shared" si="17141"/>
        <v>eDNA</v>
      </c>
      <c r="L8689" t="str">
        <f t="shared" si="17142"/>
        <v>No Ct</v>
      </c>
      <c r="M8689" t="str">
        <f t="shared" si="17143"/>
        <v/>
      </c>
      <c r="N8689" t="str">
        <f t="shared" si="17144"/>
        <v/>
      </c>
      <c r="O8689" t="str">
        <f t="shared" si="17145"/>
        <v/>
      </c>
    </row>
    <row r="8690" spans="1:24" x14ac:dyDescent="0.25">
      <c r="A8690" t="s">
        <v>318</v>
      </c>
      <c r="B8690" t="s">
        <v>1498</v>
      </c>
      <c r="C8690" t="s">
        <v>13</v>
      </c>
      <c r="D8690" s="7">
        <v>0.1</v>
      </c>
      <c r="E8690" s="7">
        <v>38.590000000000003</v>
      </c>
      <c r="F8690" t="s">
        <v>1583</v>
      </c>
      <c r="G8690" t="str">
        <f t="shared" ref="G8690:G8753" si="17202">MID(F8690,10,9)</f>
        <v>DL2020027</v>
      </c>
      <c r="H8690" t="str">
        <f t="shared" si="17138"/>
        <v>19</v>
      </c>
      <c r="I8690" t="str">
        <f t="shared" si="17139"/>
        <v>SibiriskStoer_19_20210521_DL2020027_NoerreGym</v>
      </c>
      <c r="J8690" t="str">
        <f t="shared" si="17140"/>
        <v>SibiriskStoer</v>
      </c>
      <c r="K8690" t="str">
        <f t="shared" si="17141"/>
        <v>PosK</v>
      </c>
      <c r="L8690">
        <f t="shared" si="17142"/>
        <v>38.590000000000003</v>
      </c>
      <c r="M8690">
        <f t="shared" si="17143"/>
        <v>38.590000000000003</v>
      </c>
      <c r="N8690">
        <f t="shared" si="17144"/>
        <v>0</v>
      </c>
      <c r="O8690">
        <f t="shared" si="17145"/>
        <v>0</v>
      </c>
      <c r="Q8690">
        <f t="shared" ref="Q8690" si="17203">IF(L8692="No Ct",0,L8692)</f>
        <v>0</v>
      </c>
      <c r="R8690">
        <f t="shared" ref="R8690" si="17204">IF(L8693="No Ct",0,L8693)</f>
        <v>0</v>
      </c>
      <c r="S8690" t="str">
        <f t="shared" ref="S8690" si="17205">IF(AND(M8690&gt;0,N8690=0),"Valid","Invalid")</f>
        <v>Valid</v>
      </c>
      <c r="T8690" t="str">
        <f t="shared" ref="T8690" si="17206">IF(OR(Q8690&gt;1,R8690&gt;1),"Present","Absent")</f>
        <v>Absent</v>
      </c>
      <c r="U8690" t="str">
        <f t="shared" ref="U8690" si="17207">IF(OR(AND(Q8690&gt;1,Q8690&lt;41),AND(R8690&gt;1,R8690&lt;41)),"Ct&lt;41","Ct&gt;41")</f>
        <v>Ct&gt;41</v>
      </c>
      <c r="V8690" t="str">
        <f>VLOOKUP(J8690,Datasæt_Analysesystemer!$C$2:$D$68,2,FALSE)</f>
        <v>Siberisk stør</v>
      </c>
      <c r="W8690" t="str">
        <f t="shared" ref="W8690" si="17208">MID(F8690,10,9)</f>
        <v>DL2020027</v>
      </c>
      <c r="X8690" t="str">
        <f t="shared" ref="X8690" si="17209">W8690&amp;"_"&amp;V8690&amp;"_"&amp;S8690&amp;"_"&amp;T8690&amp;"_"&amp;U8690</f>
        <v>DL2020027_Siberisk stør_Valid_Absent_Ct&gt;41</v>
      </c>
    </row>
    <row r="8691" spans="1:24" x14ac:dyDescent="0.25">
      <c r="A8691" t="s">
        <v>320</v>
      </c>
      <c r="B8691" t="s">
        <v>1499</v>
      </c>
      <c r="C8691" t="s">
        <v>16</v>
      </c>
      <c r="D8691" s="7">
        <v>0.1</v>
      </c>
      <c r="E8691" s="6" t="s">
        <v>17</v>
      </c>
      <c r="F8691" t="s">
        <v>1583</v>
      </c>
      <c r="G8691" t="str">
        <f t="shared" si="17202"/>
        <v>DL2020027</v>
      </c>
      <c r="H8691" t="str">
        <f t="shared" si="17138"/>
        <v>19</v>
      </c>
      <c r="I8691" t="str">
        <f t="shared" si="17139"/>
        <v>SibiriskStoer_19_20210521_DL2020027_NoerreGym</v>
      </c>
      <c r="J8691" t="str">
        <f t="shared" si="17140"/>
        <v>SibiriskStoer</v>
      </c>
      <c r="K8691" t="str">
        <f t="shared" si="17141"/>
        <v>NegK</v>
      </c>
      <c r="L8691" t="str">
        <f t="shared" si="17142"/>
        <v>No Ct</v>
      </c>
      <c r="M8691" t="str">
        <f t="shared" si="17143"/>
        <v/>
      </c>
      <c r="N8691" t="str">
        <f t="shared" si="17144"/>
        <v/>
      </c>
      <c r="O8691" t="str">
        <f t="shared" si="17145"/>
        <v/>
      </c>
    </row>
    <row r="8692" spans="1:24" x14ac:dyDescent="0.25">
      <c r="A8692" t="s">
        <v>322</v>
      </c>
      <c r="B8692" t="s">
        <v>1500</v>
      </c>
      <c r="C8692" t="s">
        <v>20</v>
      </c>
      <c r="D8692" s="7">
        <v>0.1</v>
      </c>
      <c r="E8692" s="6" t="s">
        <v>17</v>
      </c>
      <c r="F8692" t="s">
        <v>1583</v>
      </c>
      <c r="G8692" t="str">
        <f t="shared" si="17202"/>
        <v>DL2020027</v>
      </c>
      <c r="H8692" t="str">
        <f t="shared" si="17138"/>
        <v>19</v>
      </c>
      <c r="I8692" t="str">
        <f t="shared" si="17139"/>
        <v>SibiriskStoer_19_20210521_DL2020027_NoerreGym</v>
      </c>
      <c r="J8692" t="str">
        <f t="shared" si="17140"/>
        <v>SibiriskStoer</v>
      </c>
      <c r="K8692" t="str">
        <f t="shared" si="17141"/>
        <v>eDNA</v>
      </c>
      <c r="L8692" t="str">
        <f t="shared" si="17142"/>
        <v>No Ct</v>
      </c>
      <c r="M8692" t="str">
        <f t="shared" si="17143"/>
        <v/>
      </c>
      <c r="N8692" t="str">
        <f t="shared" si="17144"/>
        <v/>
      </c>
      <c r="O8692" t="str">
        <f t="shared" si="17145"/>
        <v/>
      </c>
    </row>
    <row r="8693" spans="1:24" x14ac:dyDescent="0.25">
      <c r="A8693" t="s">
        <v>324</v>
      </c>
      <c r="B8693" t="s">
        <v>1500</v>
      </c>
      <c r="C8693" t="s">
        <v>20</v>
      </c>
      <c r="D8693" s="7">
        <v>0.1</v>
      </c>
      <c r="E8693" s="6" t="s">
        <v>17</v>
      </c>
      <c r="F8693" t="s">
        <v>1583</v>
      </c>
      <c r="G8693" t="str">
        <f t="shared" si="17202"/>
        <v>DL2020027</v>
      </c>
      <c r="H8693" t="str">
        <f t="shared" si="17138"/>
        <v>19</v>
      </c>
      <c r="I8693" t="str">
        <f t="shared" si="17139"/>
        <v>SibiriskStoer_19_20210521_DL2020027_NoerreGym</v>
      </c>
      <c r="J8693" t="str">
        <f t="shared" si="17140"/>
        <v>SibiriskStoer</v>
      </c>
      <c r="K8693" t="str">
        <f t="shared" si="17141"/>
        <v>eDNA</v>
      </c>
      <c r="L8693" t="str">
        <f t="shared" si="17142"/>
        <v>No Ct</v>
      </c>
      <c r="M8693" t="str">
        <f t="shared" si="17143"/>
        <v/>
      </c>
      <c r="N8693" t="str">
        <f t="shared" si="17144"/>
        <v/>
      </c>
      <c r="O8693" t="str">
        <f t="shared" si="17145"/>
        <v/>
      </c>
    </row>
    <row r="8694" spans="1:24" x14ac:dyDescent="0.25">
      <c r="A8694" t="s">
        <v>325</v>
      </c>
      <c r="B8694" t="s">
        <v>1501</v>
      </c>
      <c r="C8694" t="s">
        <v>13</v>
      </c>
      <c r="D8694" s="7">
        <v>0.1</v>
      </c>
      <c r="E8694" s="7">
        <v>39.68</v>
      </c>
      <c r="F8694" t="s">
        <v>1583</v>
      </c>
      <c r="G8694" t="str">
        <f t="shared" si="17202"/>
        <v>DL2020027</v>
      </c>
      <c r="H8694" t="str">
        <f t="shared" si="17138"/>
        <v>20</v>
      </c>
      <c r="I8694" t="str">
        <f t="shared" si="17139"/>
        <v>SibiriskStoer_20_20210521_DL2020027_NoerreGym</v>
      </c>
      <c r="J8694" t="str">
        <f t="shared" si="17140"/>
        <v>SibiriskStoer</v>
      </c>
      <c r="K8694" t="str">
        <f t="shared" si="17141"/>
        <v>PosK</v>
      </c>
      <c r="L8694">
        <f t="shared" si="17142"/>
        <v>39.68</v>
      </c>
      <c r="M8694">
        <f t="shared" si="17143"/>
        <v>39.68</v>
      </c>
      <c r="N8694">
        <f t="shared" si="17144"/>
        <v>0</v>
      </c>
      <c r="O8694">
        <f t="shared" si="17145"/>
        <v>0</v>
      </c>
      <c r="Q8694">
        <f t="shared" ref="Q8694" si="17210">IF(L8696="No Ct",0,L8696)</f>
        <v>0</v>
      </c>
      <c r="R8694">
        <f t="shared" ref="R8694" si="17211">IF(L8697="No Ct",0,L8697)</f>
        <v>0</v>
      </c>
      <c r="S8694" t="str">
        <f t="shared" ref="S8694" si="17212">IF(AND(M8694&gt;0,N8694=0),"Valid","Invalid")</f>
        <v>Valid</v>
      </c>
      <c r="T8694" t="str">
        <f t="shared" ref="T8694" si="17213">IF(OR(Q8694&gt;1,R8694&gt;1),"Present","Absent")</f>
        <v>Absent</v>
      </c>
      <c r="U8694" t="str">
        <f t="shared" ref="U8694" si="17214">IF(OR(AND(Q8694&gt;1,Q8694&lt;41),AND(R8694&gt;1,R8694&lt;41)),"Ct&lt;41","Ct&gt;41")</f>
        <v>Ct&gt;41</v>
      </c>
      <c r="V8694" t="str">
        <f>VLOOKUP(J8694,Datasæt_Analysesystemer!$C$2:$D$68,2,FALSE)</f>
        <v>Siberisk stør</v>
      </c>
      <c r="W8694" t="str">
        <f t="shared" ref="W8694" si="17215">MID(F8694,10,9)</f>
        <v>DL2020027</v>
      </c>
      <c r="X8694" t="str">
        <f t="shared" ref="X8694" si="17216">W8694&amp;"_"&amp;V8694&amp;"_"&amp;S8694&amp;"_"&amp;T8694&amp;"_"&amp;U8694</f>
        <v>DL2020027_Siberisk stør_Valid_Absent_Ct&gt;41</v>
      </c>
    </row>
    <row r="8695" spans="1:24" x14ac:dyDescent="0.25">
      <c r="A8695" t="s">
        <v>327</v>
      </c>
      <c r="B8695" t="s">
        <v>1502</v>
      </c>
      <c r="C8695" t="s">
        <v>16</v>
      </c>
      <c r="D8695" s="7">
        <v>0.1</v>
      </c>
      <c r="E8695" s="6" t="s">
        <v>17</v>
      </c>
      <c r="F8695" t="s">
        <v>1583</v>
      </c>
      <c r="G8695" t="str">
        <f t="shared" si="17202"/>
        <v>DL2020027</v>
      </c>
      <c r="H8695" t="str">
        <f t="shared" si="17138"/>
        <v>20</v>
      </c>
      <c r="I8695" t="str">
        <f t="shared" si="17139"/>
        <v>SibiriskStoer_20_20210521_DL2020027_NoerreGym</v>
      </c>
      <c r="J8695" t="str">
        <f t="shared" si="17140"/>
        <v>SibiriskStoer</v>
      </c>
      <c r="K8695" t="str">
        <f t="shared" si="17141"/>
        <v>NegK</v>
      </c>
      <c r="L8695" t="str">
        <f t="shared" si="17142"/>
        <v>No Ct</v>
      </c>
      <c r="M8695" t="str">
        <f t="shared" si="17143"/>
        <v/>
      </c>
      <c r="N8695" t="str">
        <f t="shared" si="17144"/>
        <v/>
      </c>
      <c r="O8695" t="str">
        <f t="shared" si="17145"/>
        <v/>
      </c>
    </row>
    <row r="8696" spans="1:24" x14ac:dyDescent="0.25">
      <c r="A8696" t="s">
        <v>329</v>
      </c>
      <c r="B8696" t="s">
        <v>1503</v>
      </c>
      <c r="C8696" t="s">
        <v>20</v>
      </c>
      <c r="D8696" s="7">
        <v>0.1</v>
      </c>
      <c r="E8696" s="6" t="s">
        <v>17</v>
      </c>
      <c r="F8696" t="s">
        <v>1583</v>
      </c>
      <c r="G8696" t="str">
        <f t="shared" si="17202"/>
        <v>DL2020027</v>
      </c>
      <c r="H8696" t="str">
        <f t="shared" si="17138"/>
        <v>20</v>
      </c>
      <c r="I8696" t="str">
        <f t="shared" si="17139"/>
        <v>SibiriskStoer_20_20210521_DL2020027_NoerreGym</v>
      </c>
      <c r="J8696" t="str">
        <f t="shared" si="17140"/>
        <v>SibiriskStoer</v>
      </c>
      <c r="K8696" t="str">
        <f t="shared" si="17141"/>
        <v>eDNA</v>
      </c>
      <c r="L8696" t="str">
        <f t="shared" si="17142"/>
        <v>No Ct</v>
      </c>
      <c r="M8696" t="str">
        <f t="shared" si="17143"/>
        <v/>
      </c>
      <c r="N8696" t="str">
        <f t="shared" si="17144"/>
        <v/>
      </c>
      <c r="O8696" t="str">
        <f t="shared" si="17145"/>
        <v/>
      </c>
    </row>
    <row r="8697" spans="1:24" x14ac:dyDescent="0.25">
      <c r="A8697" t="s">
        <v>331</v>
      </c>
      <c r="B8697" t="s">
        <v>1503</v>
      </c>
      <c r="C8697" t="s">
        <v>20</v>
      </c>
      <c r="D8697" s="7">
        <v>0.1</v>
      </c>
      <c r="E8697" s="6" t="s">
        <v>17</v>
      </c>
      <c r="F8697" t="s">
        <v>1583</v>
      </c>
      <c r="G8697" t="str">
        <f t="shared" si="17202"/>
        <v>DL2020027</v>
      </c>
      <c r="H8697" t="str">
        <f t="shared" si="17138"/>
        <v>20</v>
      </c>
      <c r="I8697" t="str">
        <f t="shared" si="17139"/>
        <v>SibiriskStoer_20_20210521_DL2020027_NoerreGym</v>
      </c>
      <c r="J8697" t="str">
        <f t="shared" si="17140"/>
        <v>SibiriskStoer</v>
      </c>
      <c r="K8697" t="str">
        <f t="shared" si="17141"/>
        <v>eDNA</v>
      </c>
      <c r="L8697" t="str">
        <f t="shared" si="17142"/>
        <v>No Ct</v>
      </c>
      <c r="M8697" t="str">
        <f t="shared" si="17143"/>
        <v/>
      </c>
      <c r="N8697" t="str">
        <f t="shared" si="17144"/>
        <v/>
      </c>
      <c r="O8697" t="str">
        <f t="shared" si="17145"/>
        <v/>
      </c>
    </row>
    <row r="8698" spans="1:24" x14ac:dyDescent="0.25">
      <c r="A8698" t="s">
        <v>390</v>
      </c>
      <c r="B8698" t="s">
        <v>1504</v>
      </c>
      <c r="C8698" t="s">
        <v>13</v>
      </c>
      <c r="D8698" s="7">
        <v>0.1</v>
      </c>
      <c r="E8698" s="7">
        <v>33.28</v>
      </c>
      <c r="F8698" t="s">
        <v>1583</v>
      </c>
      <c r="G8698" t="str">
        <f t="shared" si="17202"/>
        <v>DL2020027</v>
      </c>
      <c r="H8698" t="str">
        <f t="shared" si="17138"/>
        <v>21</v>
      </c>
      <c r="I8698" t="str">
        <f t="shared" si="17139"/>
        <v>Stillehavsoesters_21_20210521_DL2020027_NoerreGym</v>
      </c>
      <c r="J8698" t="str">
        <f t="shared" si="17140"/>
        <v>Stillehavsoesters</v>
      </c>
      <c r="K8698" t="str">
        <f t="shared" si="17141"/>
        <v>PosK</v>
      </c>
      <c r="L8698">
        <f t="shared" si="17142"/>
        <v>33.28</v>
      </c>
      <c r="M8698">
        <f t="shared" si="17143"/>
        <v>33.28</v>
      </c>
      <c r="N8698">
        <f t="shared" si="17144"/>
        <v>0</v>
      </c>
      <c r="O8698">
        <f t="shared" si="17145"/>
        <v>0</v>
      </c>
      <c r="Q8698">
        <f t="shared" ref="Q8698" si="17217">IF(L8700="No Ct",0,L8700)</f>
        <v>0</v>
      </c>
      <c r="R8698">
        <f t="shared" ref="R8698" si="17218">IF(L8701="No Ct",0,L8701)</f>
        <v>0</v>
      </c>
      <c r="S8698" t="str">
        <f t="shared" ref="S8698" si="17219">IF(AND(M8698&gt;0,N8698=0),"Valid","Invalid")</f>
        <v>Valid</v>
      </c>
      <c r="T8698" t="str">
        <f t="shared" ref="T8698" si="17220">IF(OR(Q8698&gt;1,R8698&gt;1),"Present","Absent")</f>
        <v>Absent</v>
      </c>
      <c r="U8698" t="str">
        <f t="shared" ref="U8698" si="17221">IF(OR(AND(Q8698&gt;1,Q8698&lt;41),AND(R8698&gt;1,R8698&lt;41)),"Ct&lt;41","Ct&gt;41")</f>
        <v>Ct&gt;41</v>
      </c>
      <c r="V8698" t="str">
        <f>VLOOKUP(J8698,Datasæt_Analysesystemer!$C$2:$D$68,2,FALSE)</f>
        <v>Stillehavsøsters</v>
      </c>
      <c r="W8698" t="str">
        <f t="shared" ref="W8698" si="17222">MID(F8698,10,9)</f>
        <v>DL2020027</v>
      </c>
      <c r="X8698" t="str">
        <f t="shared" ref="X8698" si="17223">W8698&amp;"_"&amp;V8698&amp;"_"&amp;S8698&amp;"_"&amp;T8698&amp;"_"&amp;U8698</f>
        <v>DL2020027_Stillehavsøsters_Valid_Absent_Ct&gt;41</v>
      </c>
    </row>
    <row r="8699" spans="1:24" x14ac:dyDescent="0.25">
      <c r="A8699" t="s">
        <v>392</v>
      </c>
      <c r="B8699" t="s">
        <v>1505</v>
      </c>
      <c r="C8699" t="s">
        <v>16</v>
      </c>
      <c r="D8699" s="7">
        <v>0.1</v>
      </c>
      <c r="E8699" s="6" t="s">
        <v>17</v>
      </c>
      <c r="F8699" t="s">
        <v>1583</v>
      </c>
      <c r="G8699" t="str">
        <f t="shared" si="17202"/>
        <v>DL2020027</v>
      </c>
      <c r="H8699" t="str">
        <f t="shared" si="17138"/>
        <v>21</v>
      </c>
      <c r="I8699" t="str">
        <f t="shared" si="17139"/>
        <v>Stillehavsoesters_21_20210521_DL2020027_NoerreGym</v>
      </c>
      <c r="J8699" t="str">
        <f t="shared" si="17140"/>
        <v>Stillehavsoesters</v>
      </c>
      <c r="K8699" t="str">
        <f t="shared" si="17141"/>
        <v>NegK</v>
      </c>
      <c r="L8699" t="str">
        <f t="shared" si="17142"/>
        <v>No Ct</v>
      </c>
      <c r="M8699" t="str">
        <f t="shared" si="17143"/>
        <v/>
      </c>
      <c r="N8699" t="str">
        <f t="shared" si="17144"/>
        <v/>
      </c>
      <c r="O8699" t="str">
        <f t="shared" si="17145"/>
        <v/>
      </c>
    </row>
    <row r="8700" spans="1:24" x14ac:dyDescent="0.25">
      <c r="A8700" t="s">
        <v>394</v>
      </c>
      <c r="B8700" t="s">
        <v>1506</v>
      </c>
      <c r="C8700" t="s">
        <v>20</v>
      </c>
      <c r="D8700" s="7">
        <v>0.1</v>
      </c>
      <c r="E8700" s="6" t="s">
        <v>17</v>
      </c>
      <c r="F8700" t="s">
        <v>1583</v>
      </c>
      <c r="G8700" t="str">
        <f t="shared" si="17202"/>
        <v>DL2020027</v>
      </c>
      <c r="H8700" t="str">
        <f t="shared" si="17138"/>
        <v>21</v>
      </c>
      <c r="I8700" t="str">
        <f t="shared" si="17139"/>
        <v>Stillehavsoesters_21_20210521_DL2020027_NoerreGym</v>
      </c>
      <c r="J8700" t="str">
        <f t="shared" si="17140"/>
        <v>Stillehavsoesters</v>
      </c>
      <c r="K8700" t="str">
        <f t="shared" si="17141"/>
        <v>eDNA</v>
      </c>
      <c r="L8700" t="str">
        <f t="shared" si="17142"/>
        <v>No Ct</v>
      </c>
      <c r="M8700" t="str">
        <f t="shared" si="17143"/>
        <v/>
      </c>
      <c r="N8700" t="str">
        <f t="shared" si="17144"/>
        <v/>
      </c>
      <c r="O8700" t="str">
        <f t="shared" si="17145"/>
        <v/>
      </c>
    </row>
    <row r="8701" spans="1:24" x14ac:dyDescent="0.25">
      <c r="A8701" t="s">
        <v>396</v>
      </c>
      <c r="B8701" t="s">
        <v>1506</v>
      </c>
      <c r="C8701" t="s">
        <v>20</v>
      </c>
      <c r="D8701" s="7">
        <v>0.1</v>
      </c>
      <c r="E8701" s="6" t="s">
        <v>17</v>
      </c>
      <c r="F8701" t="s">
        <v>1583</v>
      </c>
      <c r="G8701" t="str">
        <f t="shared" si="17202"/>
        <v>DL2020027</v>
      </c>
      <c r="H8701" t="str">
        <f t="shared" si="17138"/>
        <v>21</v>
      </c>
      <c r="I8701" t="str">
        <f t="shared" si="17139"/>
        <v>Stillehavsoesters_21_20210521_DL2020027_NoerreGym</v>
      </c>
      <c r="J8701" t="str">
        <f t="shared" si="17140"/>
        <v>Stillehavsoesters</v>
      </c>
      <c r="K8701" t="str">
        <f t="shared" si="17141"/>
        <v>eDNA</v>
      </c>
      <c r="L8701" t="str">
        <f t="shared" si="17142"/>
        <v>No Ct</v>
      </c>
      <c r="M8701" t="str">
        <f t="shared" si="17143"/>
        <v/>
      </c>
      <c r="N8701" t="str">
        <f t="shared" si="17144"/>
        <v/>
      </c>
      <c r="O8701" t="str">
        <f t="shared" si="17145"/>
        <v/>
      </c>
    </row>
    <row r="8702" spans="1:24" x14ac:dyDescent="0.25">
      <c r="A8702" t="s">
        <v>397</v>
      </c>
      <c r="B8702" t="s">
        <v>1507</v>
      </c>
      <c r="C8702" t="s">
        <v>13</v>
      </c>
      <c r="D8702" s="7">
        <v>0.1</v>
      </c>
      <c r="E8702" s="7">
        <v>31.8</v>
      </c>
      <c r="F8702" t="s">
        <v>1583</v>
      </c>
      <c r="G8702" t="str">
        <f t="shared" si="17202"/>
        <v>DL2020027</v>
      </c>
      <c r="H8702" t="str">
        <f t="shared" si="17138"/>
        <v>22</v>
      </c>
      <c r="I8702" t="str">
        <f t="shared" si="17139"/>
        <v>Stillehavsoesters_22_20210521_DL2020027_NoerreGym</v>
      </c>
      <c r="J8702" t="str">
        <f t="shared" si="17140"/>
        <v>Stillehavsoesters</v>
      </c>
      <c r="K8702" t="str">
        <f t="shared" si="17141"/>
        <v>PosK</v>
      </c>
      <c r="L8702">
        <f t="shared" si="17142"/>
        <v>31.8</v>
      </c>
      <c r="M8702">
        <f t="shared" si="17143"/>
        <v>31.8</v>
      </c>
      <c r="N8702">
        <f t="shared" si="17144"/>
        <v>0</v>
      </c>
      <c r="O8702">
        <f t="shared" si="17145"/>
        <v>0</v>
      </c>
      <c r="Q8702">
        <f t="shared" ref="Q8702" si="17224">IF(L8704="No Ct",0,L8704)</f>
        <v>0</v>
      </c>
      <c r="R8702">
        <f t="shared" ref="R8702" si="17225">IF(L8705="No Ct",0,L8705)</f>
        <v>0</v>
      </c>
      <c r="S8702" t="str">
        <f t="shared" ref="S8702" si="17226">IF(AND(M8702&gt;0,N8702=0),"Valid","Invalid")</f>
        <v>Valid</v>
      </c>
      <c r="T8702" t="str">
        <f t="shared" ref="T8702" si="17227">IF(OR(Q8702&gt;1,R8702&gt;1),"Present","Absent")</f>
        <v>Absent</v>
      </c>
      <c r="U8702" t="str">
        <f t="shared" ref="U8702" si="17228">IF(OR(AND(Q8702&gt;1,Q8702&lt;41),AND(R8702&gt;1,R8702&lt;41)),"Ct&lt;41","Ct&gt;41")</f>
        <v>Ct&gt;41</v>
      </c>
      <c r="V8702" t="str">
        <f>VLOOKUP(J8702,Datasæt_Analysesystemer!$C$2:$D$68,2,FALSE)</f>
        <v>Stillehavsøsters</v>
      </c>
      <c r="W8702" t="str">
        <f t="shared" ref="W8702" si="17229">MID(F8702,10,9)</f>
        <v>DL2020027</v>
      </c>
      <c r="X8702" t="str">
        <f t="shared" ref="X8702" si="17230">W8702&amp;"_"&amp;V8702&amp;"_"&amp;S8702&amp;"_"&amp;T8702&amp;"_"&amp;U8702</f>
        <v>DL2020027_Stillehavsøsters_Valid_Absent_Ct&gt;41</v>
      </c>
    </row>
    <row r="8703" spans="1:24" x14ac:dyDescent="0.25">
      <c r="A8703" t="s">
        <v>399</v>
      </c>
      <c r="B8703" t="s">
        <v>1508</v>
      </c>
      <c r="C8703" t="s">
        <v>16</v>
      </c>
      <c r="D8703" s="7">
        <v>0.1</v>
      </c>
      <c r="E8703" s="6" t="s">
        <v>17</v>
      </c>
      <c r="F8703" t="s">
        <v>1583</v>
      </c>
      <c r="G8703" t="str">
        <f t="shared" si="17202"/>
        <v>DL2020027</v>
      </c>
      <c r="H8703" t="str">
        <f t="shared" si="17138"/>
        <v>22</v>
      </c>
      <c r="I8703" t="str">
        <f t="shared" si="17139"/>
        <v>Stillehavsoesters_22_20210521_DL2020027_NoerreGym</v>
      </c>
      <c r="J8703" t="str">
        <f t="shared" si="17140"/>
        <v>Stillehavsoesters</v>
      </c>
      <c r="K8703" t="str">
        <f t="shared" si="17141"/>
        <v>NegK</v>
      </c>
      <c r="L8703" t="str">
        <f t="shared" si="17142"/>
        <v>No Ct</v>
      </c>
      <c r="M8703" t="str">
        <f t="shared" si="17143"/>
        <v/>
      </c>
      <c r="N8703" t="str">
        <f t="shared" si="17144"/>
        <v/>
      </c>
      <c r="O8703" t="str">
        <f t="shared" si="17145"/>
        <v/>
      </c>
    </row>
    <row r="8704" spans="1:24" x14ac:dyDescent="0.25">
      <c r="A8704" t="s">
        <v>401</v>
      </c>
      <c r="B8704" t="s">
        <v>1509</v>
      </c>
      <c r="C8704" t="s">
        <v>20</v>
      </c>
      <c r="D8704" s="7">
        <v>0.1</v>
      </c>
      <c r="E8704" s="6" t="s">
        <v>17</v>
      </c>
      <c r="F8704" t="s">
        <v>1583</v>
      </c>
      <c r="G8704" t="str">
        <f t="shared" si="17202"/>
        <v>DL2020027</v>
      </c>
      <c r="H8704" t="str">
        <f t="shared" si="17138"/>
        <v>22</v>
      </c>
      <c r="I8704" t="str">
        <f t="shared" si="17139"/>
        <v>Stillehavsoesters_22_20210521_DL2020027_NoerreGym</v>
      </c>
      <c r="J8704" t="str">
        <f t="shared" si="17140"/>
        <v>Stillehavsoesters</v>
      </c>
      <c r="K8704" t="str">
        <f t="shared" si="17141"/>
        <v>eDNA</v>
      </c>
      <c r="L8704" t="str">
        <f t="shared" si="17142"/>
        <v>No Ct</v>
      </c>
      <c r="M8704" t="str">
        <f t="shared" si="17143"/>
        <v/>
      </c>
      <c r="N8704" t="str">
        <f t="shared" si="17144"/>
        <v/>
      </c>
      <c r="O8704" t="str">
        <f t="shared" si="17145"/>
        <v/>
      </c>
    </row>
    <row r="8705" spans="1:24" x14ac:dyDescent="0.25">
      <c r="A8705" t="s">
        <v>403</v>
      </c>
      <c r="B8705" t="s">
        <v>1509</v>
      </c>
      <c r="C8705" t="s">
        <v>20</v>
      </c>
      <c r="D8705" s="7">
        <v>0.1</v>
      </c>
      <c r="E8705" s="6" t="s">
        <v>17</v>
      </c>
      <c r="F8705" t="s">
        <v>1583</v>
      </c>
      <c r="G8705" t="str">
        <f t="shared" si="17202"/>
        <v>DL2020027</v>
      </c>
      <c r="H8705" t="str">
        <f t="shared" si="17138"/>
        <v>22</v>
      </c>
      <c r="I8705" t="str">
        <f t="shared" si="17139"/>
        <v>Stillehavsoesters_22_20210521_DL2020027_NoerreGym</v>
      </c>
      <c r="J8705" t="str">
        <f t="shared" si="17140"/>
        <v>Stillehavsoesters</v>
      </c>
      <c r="K8705" t="str">
        <f t="shared" si="17141"/>
        <v>eDNA</v>
      </c>
      <c r="L8705" t="str">
        <f t="shared" si="17142"/>
        <v>No Ct</v>
      </c>
      <c r="M8705" t="str">
        <f t="shared" si="17143"/>
        <v/>
      </c>
      <c r="N8705" t="str">
        <f t="shared" si="17144"/>
        <v/>
      </c>
      <c r="O8705" t="str">
        <f t="shared" si="17145"/>
        <v/>
      </c>
    </row>
    <row r="8706" spans="1:24" x14ac:dyDescent="0.25">
      <c r="A8706" t="s">
        <v>404</v>
      </c>
      <c r="B8706" t="s">
        <v>692</v>
      </c>
      <c r="C8706" t="s">
        <v>13</v>
      </c>
      <c r="D8706" s="7">
        <v>0.1</v>
      </c>
      <c r="E8706" s="7" t="s">
        <v>17</v>
      </c>
      <c r="F8706" t="s">
        <v>1583</v>
      </c>
      <c r="G8706" t="str">
        <f t="shared" si="17202"/>
        <v>DL2020027</v>
      </c>
      <c r="H8706" t="str">
        <f t="shared" si="17138"/>
        <v>23</v>
      </c>
      <c r="I8706" t="str">
        <f t="shared" si="17139"/>
        <v>SortmundetKutling_23_20210521_DL2020027_NoerreGym</v>
      </c>
      <c r="J8706" t="str">
        <f t="shared" si="17140"/>
        <v>SortmundetKutling</v>
      </c>
      <c r="K8706" t="str">
        <f t="shared" si="17141"/>
        <v>PosK</v>
      </c>
      <c r="L8706" t="str">
        <f t="shared" si="17142"/>
        <v>No Ct</v>
      </c>
      <c r="M8706">
        <f t="shared" si="17143"/>
        <v>0</v>
      </c>
      <c r="N8706">
        <f t="shared" si="17144"/>
        <v>0</v>
      </c>
      <c r="O8706">
        <f t="shared" si="17145"/>
        <v>0</v>
      </c>
      <c r="Q8706">
        <f t="shared" ref="Q8706" si="17231">IF(L8708="No Ct",0,L8708)</f>
        <v>0</v>
      </c>
      <c r="R8706">
        <f t="shared" ref="R8706" si="17232">IF(L8709="No Ct",0,L8709)</f>
        <v>0</v>
      </c>
      <c r="S8706" t="str">
        <f t="shared" ref="S8706" si="17233">IF(AND(M8706&gt;0,N8706=0),"Valid","Invalid")</f>
        <v>Invalid</v>
      </c>
      <c r="T8706" t="str">
        <f t="shared" ref="T8706" si="17234">IF(OR(Q8706&gt;1,R8706&gt;1),"Present","Absent")</f>
        <v>Absent</v>
      </c>
      <c r="U8706" t="str">
        <f t="shared" ref="U8706" si="17235">IF(OR(AND(Q8706&gt;1,Q8706&lt;41),AND(R8706&gt;1,R8706&lt;41)),"Ct&lt;41","Ct&gt;41")</f>
        <v>Ct&gt;41</v>
      </c>
      <c r="V8706" t="str">
        <f>VLOOKUP(J8706,Datasæt_Analysesystemer!$C$2:$D$68,2,FALSE)</f>
        <v>Sortmundet kutling</v>
      </c>
      <c r="W8706" t="str">
        <f t="shared" ref="W8706" si="17236">MID(F8706,10,9)</f>
        <v>DL2020027</v>
      </c>
      <c r="X8706" t="str">
        <f t="shared" ref="X8706" si="17237">W8706&amp;"_"&amp;V8706&amp;"_"&amp;S8706&amp;"_"&amp;T8706&amp;"_"&amp;U8706</f>
        <v>DL2020027_Sortmundet kutling_Invalid_Absent_Ct&gt;41</v>
      </c>
    </row>
    <row r="8707" spans="1:24" x14ac:dyDescent="0.25">
      <c r="A8707" t="s">
        <v>406</v>
      </c>
      <c r="B8707" t="s">
        <v>693</v>
      </c>
      <c r="C8707" t="s">
        <v>16</v>
      </c>
      <c r="D8707" s="7">
        <v>0.1</v>
      </c>
      <c r="E8707" s="6" t="s">
        <v>17</v>
      </c>
      <c r="F8707" t="s">
        <v>1583</v>
      </c>
      <c r="G8707" t="str">
        <f t="shared" si="17202"/>
        <v>DL2020027</v>
      </c>
      <c r="H8707" t="str">
        <f t="shared" si="17138"/>
        <v>23</v>
      </c>
      <c r="I8707" t="str">
        <f t="shared" si="17139"/>
        <v>SortmundetKutling_23_20210521_DL2020027_NoerreGym</v>
      </c>
      <c r="J8707" t="str">
        <f t="shared" si="17140"/>
        <v>SortmundetKutling</v>
      </c>
      <c r="K8707" t="str">
        <f t="shared" si="17141"/>
        <v>NegK</v>
      </c>
      <c r="L8707" t="str">
        <f t="shared" si="17142"/>
        <v>No Ct</v>
      </c>
      <c r="M8707" t="str">
        <f t="shared" si="17143"/>
        <v/>
      </c>
      <c r="N8707" t="str">
        <f t="shared" si="17144"/>
        <v/>
      </c>
      <c r="O8707" t="str">
        <f t="shared" si="17145"/>
        <v/>
      </c>
    </row>
    <row r="8708" spans="1:24" x14ac:dyDescent="0.25">
      <c r="A8708" t="s">
        <v>408</v>
      </c>
      <c r="B8708" t="s">
        <v>694</v>
      </c>
      <c r="C8708" t="s">
        <v>20</v>
      </c>
      <c r="D8708" s="7">
        <v>0.1</v>
      </c>
      <c r="E8708" s="6" t="s">
        <v>17</v>
      </c>
      <c r="F8708" t="s">
        <v>1583</v>
      </c>
      <c r="G8708" t="str">
        <f t="shared" si="17202"/>
        <v>DL2020027</v>
      </c>
      <c r="H8708" t="str">
        <f t="shared" si="17138"/>
        <v>23</v>
      </c>
      <c r="I8708" t="str">
        <f t="shared" si="17139"/>
        <v>SortmundetKutling_23_20210521_DL2020027_NoerreGym</v>
      </c>
      <c r="J8708" t="str">
        <f t="shared" si="17140"/>
        <v>SortmundetKutling</v>
      </c>
      <c r="K8708" t="str">
        <f t="shared" si="17141"/>
        <v>eDNA</v>
      </c>
      <c r="L8708" t="str">
        <f t="shared" si="17142"/>
        <v>No Ct</v>
      </c>
      <c r="M8708" t="str">
        <f t="shared" si="17143"/>
        <v/>
      </c>
      <c r="N8708" t="str">
        <f t="shared" si="17144"/>
        <v/>
      </c>
      <c r="O8708" t="str">
        <f t="shared" si="17145"/>
        <v/>
      </c>
    </row>
    <row r="8709" spans="1:24" x14ac:dyDescent="0.25">
      <c r="A8709" t="s">
        <v>410</v>
      </c>
      <c r="B8709" t="s">
        <v>694</v>
      </c>
      <c r="C8709" t="s">
        <v>20</v>
      </c>
      <c r="D8709" s="7">
        <v>0.1</v>
      </c>
      <c r="E8709" s="6" t="s">
        <v>17</v>
      </c>
      <c r="F8709" t="s">
        <v>1583</v>
      </c>
      <c r="G8709" t="str">
        <f t="shared" si="17202"/>
        <v>DL2020027</v>
      </c>
      <c r="H8709" t="str">
        <f t="shared" si="17138"/>
        <v>23</v>
      </c>
      <c r="I8709" t="str">
        <f t="shared" si="17139"/>
        <v>SortmundetKutling_23_20210521_DL2020027_NoerreGym</v>
      </c>
      <c r="J8709" t="str">
        <f t="shared" si="17140"/>
        <v>SortmundetKutling</v>
      </c>
      <c r="K8709" t="str">
        <f t="shared" si="17141"/>
        <v>eDNA</v>
      </c>
      <c r="L8709" t="str">
        <f t="shared" si="17142"/>
        <v>No Ct</v>
      </c>
      <c r="M8709" t="str">
        <f t="shared" si="17143"/>
        <v/>
      </c>
      <c r="N8709" t="str">
        <f t="shared" si="17144"/>
        <v/>
      </c>
      <c r="O8709" t="str">
        <f t="shared" si="17145"/>
        <v/>
      </c>
    </row>
    <row r="8710" spans="1:24" x14ac:dyDescent="0.25">
      <c r="A8710" t="s">
        <v>411</v>
      </c>
      <c r="B8710" t="s">
        <v>695</v>
      </c>
      <c r="C8710" t="s">
        <v>13</v>
      </c>
      <c r="D8710" s="7">
        <v>0.1</v>
      </c>
      <c r="E8710" s="7">
        <v>23.6</v>
      </c>
      <c r="F8710" t="s">
        <v>1583</v>
      </c>
      <c r="G8710" t="str">
        <f t="shared" si="17202"/>
        <v>DL2020027</v>
      </c>
      <c r="H8710" t="str">
        <f t="shared" si="17138"/>
        <v>24</v>
      </c>
      <c r="I8710" t="str">
        <f t="shared" si="17139"/>
        <v>SortmundetKutling_24_20210521_DL2020027_NoerreGym</v>
      </c>
      <c r="J8710" t="str">
        <f t="shared" si="17140"/>
        <v>SortmundetKutling</v>
      </c>
      <c r="K8710" t="str">
        <f t="shared" si="17141"/>
        <v>PosK</v>
      </c>
      <c r="L8710">
        <f t="shared" si="17142"/>
        <v>23.6</v>
      </c>
      <c r="M8710">
        <f t="shared" si="17143"/>
        <v>23.6</v>
      </c>
      <c r="N8710">
        <f t="shared" si="17144"/>
        <v>0</v>
      </c>
      <c r="O8710">
        <f t="shared" si="17145"/>
        <v>0</v>
      </c>
      <c r="Q8710">
        <f t="shared" ref="Q8710" si="17238">IF(L8712="No Ct",0,L8712)</f>
        <v>0</v>
      </c>
      <c r="R8710">
        <f t="shared" ref="R8710" si="17239">IF(L8713="No Ct",0,L8713)</f>
        <v>0</v>
      </c>
      <c r="S8710" t="str">
        <f t="shared" ref="S8710" si="17240">IF(AND(M8710&gt;0,N8710=0),"Valid","Invalid")</f>
        <v>Valid</v>
      </c>
      <c r="T8710" t="str">
        <f t="shared" ref="T8710" si="17241">IF(OR(Q8710&gt;1,R8710&gt;1),"Present","Absent")</f>
        <v>Absent</v>
      </c>
      <c r="U8710" t="str">
        <f t="shared" ref="U8710" si="17242">IF(OR(AND(Q8710&gt;1,Q8710&lt;41),AND(R8710&gt;1,R8710&lt;41)),"Ct&lt;41","Ct&gt;41")</f>
        <v>Ct&gt;41</v>
      </c>
      <c r="V8710" t="str">
        <f>VLOOKUP(J8710,Datasæt_Analysesystemer!$C$2:$D$68,2,FALSE)</f>
        <v>Sortmundet kutling</v>
      </c>
      <c r="W8710" t="str">
        <f t="shared" ref="W8710" si="17243">MID(F8710,10,9)</f>
        <v>DL2020027</v>
      </c>
      <c r="X8710" t="str">
        <f t="shared" ref="X8710" si="17244">W8710&amp;"_"&amp;V8710&amp;"_"&amp;S8710&amp;"_"&amp;T8710&amp;"_"&amp;U8710</f>
        <v>DL2020027_Sortmundet kutling_Valid_Absent_Ct&gt;41</v>
      </c>
    </row>
    <row r="8711" spans="1:24" x14ac:dyDescent="0.25">
      <c r="A8711" t="s">
        <v>413</v>
      </c>
      <c r="B8711" t="s">
        <v>696</v>
      </c>
      <c r="C8711" t="s">
        <v>16</v>
      </c>
      <c r="D8711" s="7">
        <v>0.1</v>
      </c>
      <c r="E8711" s="6" t="s">
        <v>17</v>
      </c>
      <c r="F8711" t="s">
        <v>1583</v>
      </c>
      <c r="G8711" t="str">
        <f t="shared" si="17202"/>
        <v>DL2020027</v>
      </c>
      <c r="H8711" t="str">
        <f t="shared" si="17138"/>
        <v>24</v>
      </c>
      <c r="I8711" t="str">
        <f t="shared" si="17139"/>
        <v>SortmundetKutling_24_20210521_DL2020027_NoerreGym</v>
      </c>
      <c r="J8711" t="str">
        <f t="shared" si="17140"/>
        <v>SortmundetKutling</v>
      </c>
      <c r="K8711" t="str">
        <f t="shared" si="17141"/>
        <v>NegK</v>
      </c>
      <c r="L8711" t="str">
        <f t="shared" si="17142"/>
        <v>No Ct</v>
      </c>
      <c r="M8711" t="str">
        <f t="shared" si="17143"/>
        <v/>
      </c>
      <c r="N8711" t="str">
        <f t="shared" si="17144"/>
        <v/>
      </c>
      <c r="O8711" t="str">
        <f t="shared" si="17145"/>
        <v/>
      </c>
    </row>
    <row r="8712" spans="1:24" x14ac:dyDescent="0.25">
      <c r="A8712" t="s">
        <v>415</v>
      </c>
      <c r="B8712" t="s">
        <v>697</v>
      </c>
      <c r="C8712" t="s">
        <v>20</v>
      </c>
      <c r="D8712" s="7">
        <v>0.1</v>
      </c>
      <c r="E8712" s="6" t="s">
        <v>17</v>
      </c>
      <c r="F8712" t="s">
        <v>1583</v>
      </c>
      <c r="G8712" t="str">
        <f t="shared" si="17202"/>
        <v>DL2020027</v>
      </c>
      <c r="H8712" t="str">
        <f t="shared" si="17138"/>
        <v>24</v>
      </c>
      <c r="I8712" t="str">
        <f t="shared" si="17139"/>
        <v>SortmundetKutling_24_20210521_DL2020027_NoerreGym</v>
      </c>
      <c r="J8712" t="str">
        <f t="shared" si="17140"/>
        <v>SortmundetKutling</v>
      </c>
      <c r="K8712" t="str">
        <f t="shared" si="17141"/>
        <v>eDNA</v>
      </c>
      <c r="L8712" t="str">
        <f t="shared" si="17142"/>
        <v>No Ct</v>
      </c>
      <c r="M8712" t="str">
        <f t="shared" si="17143"/>
        <v/>
      </c>
      <c r="N8712" t="str">
        <f t="shared" si="17144"/>
        <v/>
      </c>
      <c r="O8712" t="str">
        <f t="shared" si="17145"/>
        <v/>
      </c>
    </row>
    <row r="8713" spans="1:24" x14ac:dyDescent="0.25">
      <c r="A8713" t="s">
        <v>417</v>
      </c>
      <c r="B8713" t="s">
        <v>697</v>
      </c>
      <c r="C8713" t="s">
        <v>20</v>
      </c>
      <c r="D8713" s="7">
        <v>0.1</v>
      </c>
      <c r="E8713" s="6" t="s">
        <v>17</v>
      </c>
      <c r="F8713" t="s">
        <v>1583</v>
      </c>
      <c r="G8713" t="str">
        <f t="shared" si="17202"/>
        <v>DL2020027</v>
      </c>
      <c r="H8713" t="str">
        <f t="shared" si="17138"/>
        <v>24</v>
      </c>
      <c r="I8713" t="str">
        <f t="shared" si="17139"/>
        <v>SortmundetKutling_24_20210521_DL2020027_NoerreGym</v>
      </c>
      <c r="J8713" t="str">
        <f t="shared" si="17140"/>
        <v>SortmundetKutling</v>
      </c>
      <c r="K8713" t="str">
        <f t="shared" si="17141"/>
        <v>eDNA</v>
      </c>
      <c r="L8713" t="str">
        <f t="shared" si="17142"/>
        <v>No Ct</v>
      </c>
      <c r="M8713" t="str">
        <f t="shared" si="17143"/>
        <v/>
      </c>
      <c r="N8713" t="str">
        <f t="shared" si="17144"/>
        <v/>
      </c>
      <c r="O8713" t="str">
        <f t="shared" si="17145"/>
        <v/>
      </c>
    </row>
    <row r="8714" spans="1:24" x14ac:dyDescent="0.25">
      <c r="A8714" t="s">
        <v>11</v>
      </c>
      <c r="B8714" t="s">
        <v>196</v>
      </c>
      <c r="C8714" t="s">
        <v>13</v>
      </c>
      <c r="D8714" s="7">
        <v>0.1</v>
      </c>
      <c r="E8714" s="7" t="s">
        <v>17</v>
      </c>
      <c r="F8714" t="s">
        <v>1584</v>
      </c>
      <c r="G8714" t="str">
        <f t="shared" si="17202"/>
        <v>DL2020031</v>
      </c>
      <c r="H8714" t="str">
        <f t="shared" si="17138"/>
        <v>01</v>
      </c>
      <c r="I8714" t="str">
        <f t="shared" si="17139"/>
        <v>Skrubbe_01_20210525_DL2020031_EgedalGym</v>
      </c>
      <c r="J8714" t="str">
        <f t="shared" si="17140"/>
        <v>Skrubbe</v>
      </c>
      <c r="K8714" t="str">
        <f t="shared" si="17141"/>
        <v>PosK</v>
      </c>
      <c r="L8714" t="str">
        <f t="shared" si="17142"/>
        <v>No Ct</v>
      </c>
      <c r="M8714">
        <f t="shared" si="17143"/>
        <v>0</v>
      </c>
      <c r="N8714">
        <f t="shared" si="17144"/>
        <v>0</v>
      </c>
      <c r="O8714">
        <f t="shared" si="17145"/>
        <v>0</v>
      </c>
      <c r="Q8714">
        <f t="shared" ref="Q8714" si="17245">IF(L8716="No Ct",0,L8716)</f>
        <v>0</v>
      </c>
      <c r="R8714">
        <f t="shared" ref="R8714" si="17246">IF(L8717="No Ct",0,L8717)</f>
        <v>0</v>
      </c>
      <c r="S8714" t="str">
        <f t="shared" ref="S8714" si="17247">IF(AND(M8714&gt;0,N8714=0),"Valid","Invalid")</f>
        <v>Invalid</v>
      </c>
      <c r="T8714" t="str">
        <f t="shared" ref="T8714" si="17248">IF(OR(Q8714&gt;1,R8714&gt;1),"Present","Absent")</f>
        <v>Absent</v>
      </c>
      <c r="U8714" t="str">
        <f t="shared" ref="U8714" si="17249">IF(OR(AND(Q8714&gt;1,Q8714&lt;41),AND(R8714&gt;1,R8714&lt;41)),"Ct&lt;41","Ct&gt;41")</f>
        <v>Ct&gt;41</v>
      </c>
      <c r="V8714" t="str">
        <f>VLOOKUP(J8714,Datasæt_Analysesystemer!$C$2:$D$68,2,FALSE)</f>
        <v>Skrubbe</v>
      </c>
      <c r="W8714" t="str">
        <f t="shared" ref="W8714" si="17250">MID(F8714,10,9)</f>
        <v>DL2020031</v>
      </c>
      <c r="X8714" t="str">
        <f t="shared" ref="X8714" si="17251">W8714&amp;"_"&amp;V8714&amp;"_"&amp;S8714&amp;"_"&amp;T8714&amp;"_"&amp;U8714</f>
        <v>DL2020031_Skrubbe_Invalid_Absent_Ct&gt;41</v>
      </c>
    </row>
    <row r="8715" spans="1:24" x14ac:dyDescent="0.25">
      <c r="A8715" t="s">
        <v>14</v>
      </c>
      <c r="B8715" t="s">
        <v>197</v>
      </c>
      <c r="C8715" t="s">
        <v>16</v>
      </c>
      <c r="D8715" s="7">
        <v>0.1</v>
      </c>
      <c r="E8715" s="6" t="s">
        <v>17</v>
      </c>
      <c r="F8715" t="s">
        <v>1584</v>
      </c>
      <c r="G8715" t="str">
        <f t="shared" si="17202"/>
        <v>DL2020031</v>
      </c>
      <c r="H8715" t="str">
        <f t="shared" si="17138"/>
        <v>01</v>
      </c>
      <c r="I8715" t="str">
        <f t="shared" si="17139"/>
        <v>Skrubbe_01_20210525_DL2020031_EgedalGym</v>
      </c>
      <c r="J8715" t="str">
        <f t="shared" si="17140"/>
        <v>Skrubbe</v>
      </c>
      <c r="K8715" t="str">
        <f t="shared" si="17141"/>
        <v>NegK</v>
      </c>
      <c r="L8715" t="str">
        <f t="shared" si="17142"/>
        <v>No Ct</v>
      </c>
      <c r="M8715" t="str">
        <f t="shared" si="17143"/>
        <v/>
      </c>
      <c r="N8715" t="str">
        <f t="shared" si="17144"/>
        <v/>
      </c>
      <c r="O8715" t="str">
        <f t="shared" si="17145"/>
        <v/>
      </c>
    </row>
    <row r="8716" spans="1:24" x14ac:dyDescent="0.25">
      <c r="A8716" t="s">
        <v>18</v>
      </c>
      <c r="B8716" t="s">
        <v>198</v>
      </c>
      <c r="C8716" t="s">
        <v>20</v>
      </c>
      <c r="D8716" s="7">
        <v>0.1</v>
      </c>
      <c r="E8716" s="6" t="s">
        <v>17</v>
      </c>
      <c r="F8716" t="s">
        <v>1584</v>
      </c>
      <c r="G8716" t="str">
        <f t="shared" si="17202"/>
        <v>DL2020031</v>
      </c>
      <c r="H8716" t="str">
        <f t="shared" si="17138"/>
        <v>01</v>
      </c>
      <c r="I8716" t="str">
        <f t="shared" si="17139"/>
        <v>Skrubbe_01_20210525_DL2020031_EgedalGym</v>
      </c>
      <c r="J8716" t="str">
        <f t="shared" si="17140"/>
        <v>Skrubbe</v>
      </c>
      <c r="K8716" t="str">
        <f t="shared" si="17141"/>
        <v>eDNA</v>
      </c>
      <c r="L8716" t="str">
        <f t="shared" si="17142"/>
        <v>No Ct</v>
      </c>
      <c r="M8716" t="str">
        <f t="shared" si="17143"/>
        <v/>
      </c>
      <c r="N8716" t="str">
        <f t="shared" si="17144"/>
        <v/>
      </c>
      <c r="O8716" t="str">
        <f t="shared" si="17145"/>
        <v/>
      </c>
    </row>
    <row r="8717" spans="1:24" x14ac:dyDescent="0.25">
      <c r="A8717" t="s">
        <v>21</v>
      </c>
      <c r="B8717" t="s">
        <v>198</v>
      </c>
      <c r="C8717" t="s">
        <v>20</v>
      </c>
      <c r="D8717" s="7">
        <v>0.1</v>
      </c>
      <c r="E8717" s="6" t="s">
        <v>17</v>
      </c>
      <c r="F8717" t="s">
        <v>1584</v>
      </c>
      <c r="G8717" t="str">
        <f t="shared" si="17202"/>
        <v>DL2020031</v>
      </c>
      <c r="H8717" t="str">
        <f t="shared" si="17138"/>
        <v>01</v>
      </c>
      <c r="I8717" t="str">
        <f t="shared" si="17139"/>
        <v>Skrubbe_01_20210525_DL2020031_EgedalGym</v>
      </c>
      <c r="J8717" t="str">
        <f t="shared" si="17140"/>
        <v>Skrubbe</v>
      </c>
      <c r="K8717" t="str">
        <f t="shared" si="17141"/>
        <v>eDNA</v>
      </c>
      <c r="L8717" t="str">
        <f t="shared" si="17142"/>
        <v>No Ct</v>
      </c>
      <c r="M8717" t="str">
        <f t="shared" si="17143"/>
        <v/>
      </c>
      <c r="N8717" t="str">
        <f t="shared" si="17144"/>
        <v/>
      </c>
      <c r="O8717" t="str">
        <f t="shared" si="17145"/>
        <v/>
      </c>
    </row>
    <row r="8718" spans="1:24" x14ac:dyDescent="0.25">
      <c r="A8718" t="s">
        <v>199</v>
      </c>
      <c r="B8718" t="s">
        <v>200</v>
      </c>
      <c r="C8718" t="s">
        <v>13</v>
      </c>
      <c r="D8718" s="7">
        <v>0.1</v>
      </c>
      <c r="E8718" s="7">
        <v>28.89</v>
      </c>
      <c r="F8718" t="s">
        <v>1584</v>
      </c>
      <c r="G8718" t="str">
        <f t="shared" si="17202"/>
        <v>DL2020031</v>
      </c>
      <c r="H8718" t="str">
        <f t="shared" si="17138"/>
        <v>02</v>
      </c>
      <c r="I8718" t="str">
        <f t="shared" si="17139"/>
        <v>Skrubbe_02_20210525_DL2020031_EgedalGym</v>
      </c>
      <c r="J8718" t="str">
        <f t="shared" si="17140"/>
        <v>Skrubbe</v>
      </c>
      <c r="K8718" t="str">
        <f t="shared" si="17141"/>
        <v>PosK</v>
      </c>
      <c r="L8718">
        <f t="shared" si="17142"/>
        <v>28.89</v>
      </c>
      <c r="M8718">
        <f t="shared" si="17143"/>
        <v>28.89</v>
      </c>
      <c r="N8718">
        <f t="shared" si="17144"/>
        <v>0</v>
      </c>
      <c r="O8718">
        <f t="shared" si="17145"/>
        <v>0</v>
      </c>
      <c r="Q8718">
        <f t="shared" ref="Q8718" si="17252">IF(L8720="No Ct",0,L8720)</f>
        <v>0</v>
      </c>
      <c r="R8718">
        <f t="shared" ref="R8718" si="17253">IF(L8721="No Ct",0,L8721)</f>
        <v>0</v>
      </c>
      <c r="S8718" t="str">
        <f t="shared" ref="S8718" si="17254">IF(AND(M8718&gt;0,N8718=0),"Valid","Invalid")</f>
        <v>Valid</v>
      </c>
      <c r="T8718" t="str">
        <f t="shared" ref="T8718" si="17255">IF(OR(Q8718&gt;1,R8718&gt;1),"Present","Absent")</f>
        <v>Absent</v>
      </c>
      <c r="U8718" t="str">
        <f t="shared" ref="U8718" si="17256">IF(OR(AND(Q8718&gt;1,Q8718&lt;41),AND(R8718&gt;1,R8718&lt;41)),"Ct&lt;41","Ct&gt;41")</f>
        <v>Ct&gt;41</v>
      </c>
      <c r="V8718" t="str">
        <f>VLOOKUP(J8718,Datasæt_Analysesystemer!$C$2:$D$68,2,FALSE)</f>
        <v>Skrubbe</v>
      </c>
      <c r="W8718" t="str">
        <f t="shared" ref="W8718" si="17257">MID(F8718,10,9)</f>
        <v>DL2020031</v>
      </c>
      <c r="X8718" t="str">
        <f t="shared" ref="X8718" si="17258">W8718&amp;"_"&amp;V8718&amp;"_"&amp;S8718&amp;"_"&amp;T8718&amp;"_"&amp;U8718</f>
        <v>DL2020031_Skrubbe_Valid_Absent_Ct&gt;41</v>
      </c>
    </row>
    <row r="8719" spans="1:24" x14ac:dyDescent="0.25">
      <c r="A8719" t="s">
        <v>201</v>
      </c>
      <c r="B8719" t="s">
        <v>202</v>
      </c>
      <c r="C8719" t="s">
        <v>16</v>
      </c>
      <c r="D8719" s="7">
        <v>0.1</v>
      </c>
      <c r="E8719" s="6" t="s">
        <v>17</v>
      </c>
      <c r="F8719" t="s">
        <v>1584</v>
      </c>
      <c r="G8719" t="str">
        <f t="shared" si="17202"/>
        <v>DL2020031</v>
      </c>
      <c r="H8719" t="str">
        <f t="shared" si="17138"/>
        <v>02</v>
      </c>
      <c r="I8719" t="str">
        <f t="shared" si="17139"/>
        <v>Skrubbe_02_20210525_DL2020031_EgedalGym</v>
      </c>
      <c r="J8719" t="str">
        <f t="shared" si="17140"/>
        <v>Skrubbe</v>
      </c>
      <c r="K8719" t="str">
        <f t="shared" si="17141"/>
        <v>NegK</v>
      </c>
      <c r="L8719" t="str">
        <f t="shared" si="17142"/>
        <v>No Ct</v>
      </c>
      <c r="M8719" t="str">
        <f t="shared" si="17143"/>
        <v/>
      </c>
      <c r="N8719" t="str">
        <f t="shared" si="17144"/>
        <v/>
      </c>
      <c r="O8719" t="str">
        <f t="shared" si="17145"/>
        <v/>
      </c>
    </row>
    <row r="8720" spans="1:24" x14ac:dyDescent="0.25">
      <c r="A8720" t="s">
        <v>203</v>
      </c>
      <c r="B8720" t="s">
        <v>204</v>
      </c>
      <c r="C8720" t="s">
        <v>20</v>
      </c>
      <c r="D8720" s="7">
        <v>0.1</v>
      </c>
      <c r="E8720" s="6" t="s">
        <v>17</v>
      </c>
      <c r="F8720" t="s">
        <v>1584</v>
      </c>
      <c r="G8720" t="str">
        <f t="shared" si="17202"/>
        <v>DL2020031</v>
      </c>
      <c r="H8720" t="str">
        <f t="shared" si="17138"/>
        <v>02</v>
      </c>
      <c r="I8720" t="str">
        <f t="shared" si="17139"/>
        <v>Skrubbe_02_20210525_DL2020031_EgedalGym</v>
      </c>
      <c r="J8720" t="str">
        <f t="shared" si="17140"/>
        <v>Skrubbe</v>
      </c>
      <c r="K8720" t="str">
        <f t="shared" si="17141"/>
        <v>eDNA</v>
      </c>
      <c r="L8720" t="str">
        <f t="shared" si="17142"/>
        <v>No Ct</v>
      </c>
      <c r="M8720" t="str">
        <f t="shared" si="17143"/>
        <v/>
      </c>
      <c r="N8720" t="str">
        <f t="shared" si="17144"/>
        <v/>
      </c>
      <c r="O8720" t="str">
        <f t="shared" si="17145"/>
        <v/>
      </c>
    </row>
    <row r="8721" spans="1:24" x14ac:dyDescent="0.25">
      <c r="A8721" t="s">
        <v>205</v>
      </c>
      <c r="B8721" t="s">
        <v>204</v>
      </c>
      <c r="C8721" t="s">
        <v>20</v>
      </c>
      <c r="D8721" s="7">
        <v>0.1</v>
      </c>
      <c r="E8721" s="6" t="s">
        <v>17</v>
      </c>
      <c r="F8721" t="s">
        <v>1584</v>
      </c>
      <c r="G8721" t="str">
        <f t="shared" si="17202"/>
        <v>DL2020031</v>
      </c>
      <c r="H8721" t="str">
        <f t="shared" si="17138"/>
        <v>02</v>
      </c>
      <c r="I8721" t="str">
        <f t="shared" si="17139"/>
        <v>Skrubbe_02_20210525_DL2020031_EgedalGym</v>
      </c>
      <c r="J8721" t="str">
        <f t="shared" si="17140"/>
        <v>Skrubbe</v>
      </c>
      <c r="K8721" t="str">
        <f t="shared" si="17141"/>
        <v>eDNA</v>
      </c>
      <c r="L8721" t="str">
        <f t="shared" si="17142"/>
        <v>No Ct</v>
      </c>
      <c r="M8721" t="str">
        <f t="shared" si="17143"/>
        <v/>
      </c>
      <c r="N8721" t="str">
        <f t="shared" si="17144"/>
        <v/>
      </c>
      <c r="O8721" t="str">
        <f t="shared" si="17145"/>
        <v/>
      </c>
    </row>
    <row r="8722" spans="1:24" x14ac:dyDescent="0.25">
      <c r="A8722" t="s">
        <v>206</v>
      </c>
      <c r="B8722" t="s">
        <v>207</v>
      </c>
      <c r="C8722" t="s">
        <v>13</v>
      </c>
      <c r="D8722" s="7">
        <v>0.1</v>
      </c>
      <c r="E8722" s="7">
        <v>29.37</v>
      </c>
      <c r="F8722" t="s">
        <v>1584</v>
      </c>
      <c r="G8722" t="str">
        <f t="shared" si="17202"/>
        <v>DL2020031</v>
      </c>
      <c r="H8722" t="str">
        <f t="shared" ref="H8722:H8785" si="17259">LEFT(B8722,2)</f>
        <v>03</v>
      </c>
      <c r="I8722" t="str">
        <f t="shared" ref="I8722:I8785" si="17260">J8722&amp;"_"&amp;H8722&amp;"_"&amp;F8722</f>
        <v>Torsk_03_20210525_DL2020031_EgedalGym</v>
      </c>
      <c r="J8722" t="str">
        <f t="shared" ref="J8722:J8785" si="17261">MID(RIGHT(B8722,LEN(B8722)-3),1,FIND("_",RIGHT(B8722,LEN(B8722)-3))-1)</f>
        <v>Torsk</v>
      </c>
      <c r="K8722" t="str">
        <f t="shared" ref="K8722:K8785" si="17262">TRIM(SUBSTITUTE(RIGHT(B8722,FIND(J8722,B8722)+1),"_",""))</f>
        <v>PosK</v>
      </c>
      <c r="L8722">
        <f t="shared" ref="L8722:L8785" si="17263">IFERROR(VALUE(SUBSTITUTE(E8722,".",",")),E8722)</f>
        <v>29.37</v>
      </c>
      <c r="M8722">
        <f t="shared" ref="M8722:M8785" si="17264">IF(K8722="PosK",SUMIFS(L:L,K:K,"PosK",I:I,I8722),"")</f>
        <v>29.37</v>
      </c>
      <c r="N8722">
        <f t="shared" ref="N8722:N8785" si="17265">IF(K8722="PosK",SUMIFS(L:L,K:K,"NegK",I:I,I8722),"")</f>
        <v>0</v>
      </c>
      <c r="O8722">
        <f t="shared" ref="O8722:O8785" si="17266">IF(K8722="PosK",SUMIFS(L:L,K:K,"eDNA",I:I,I8722),"")</f>
        <v>73.83</v>
      </c>
      <c r="Q8722">
        <f t="shared" ref="Q8722" si="17267">IF(L8724="No Ct",0,L8724)</f>
        <v>38.29</v>
      </c>
      <c r="R8722">
        <f t="shared" ref="R8722" si="17268">IF(L8725="No Ct",0,L8725)</f>
        <v>35.54</v>
      </c>
      <c r="S8722" t="str">
        <f t="shared" ref="S8722" si="17269">IF(AND(M8722&gt;0,N8722=0),"Valid","Invalid")</f>
        <v>Valid</v>
      </c>
      <c r="T8722" t="str">
        <f t="shared" ref="T8722" si="17270">IF(OR(Q8722&gt;1,R8722&gt;1),"Present","Absent")</f>
        <v>Present</v>
      </c>
      <c r="U8722" t="str">
        <f t="shared" ref="U8722" si="17271">IF(OR(AND(Q8722&gt;1,Q8722&lt;41),AND(R8722&gt;1,R8722&lt;41)),"Ct&lt;41","Ct&gt;41")</f>
        <v>Ct&lt;41</v>
      </c>
      <c r="V8722" t="str">
        <f>VLOOKUP(J8722,Datasæt_Analysesystemer!$C$2:$D$68,2,FALSE)</f>
        <v>Torsk</v>
      </c>
      <c r="W8722" t="str">
        <f t="shared" ref="W8722" si="17272">MID(F8722,10,9)</f>
        <v>DL2020031</v>
      </c>
      <c r="X8722" t="str">
        <f t="shared" ref="X8722" si="17273">W8722&amp;"_"&amp;V8722&amp;"_"&amp;S8722&amp;"_"&amp;T8722&amp;"_"&amp;U8722</f>
        <v>DL2020031_Torsk_Valid_Present_Ct&lt;41</v>
      </c>
    </row>
    <row r="8723" spans="1:24" x14ac:dyDescent="0.25">
      <c r="A8723" t="s">
        <v>208</v>
      </c>
      <c r="B8723" t="s">
        <v>209</v>
      </c>
      <c r="C8723" t="s">
        <v>16</v>
      </c>
      <c r="D8723" s="7">
        <v>0.1</v>
      </c>
      <c r="E8723" s="6" t="s">
        <v>17</v>
      </c>
      <c r="F8723" t="s">
        <v>1584</v>
      </c>
      <c r="G8723" t="str">
        <f t="shared" si="17202"/>
        <v>DL2020031</v>
      </c>
      <c r="H8723" t="str">
        <f t="shared" si="17259"/>
        <v>03</v>
      </c>
      <c r="I8723" t="str">
        <f t="shared" si="17260"/>
        <v>Torsk_03_20210525_DL2020031_EgedalGym</v>
      </c>
      <c r="J8723" t="str">
        <f t="shared" si="17261"/>
        <v>Torsk</v>
      </c>
      <c r="K8723" t="str">
        <f t="shared" si="17262"/>
        <v>NegK</v>
      </c>
      <c r="L8723" t="str">
        <f t="shared" si="17263"/>
        <v>No Ct</v>
      </c>
      <c r="M8723" t="str">
        <f t="shared" si="17264"/>
        <v/>
      </c>
      <c r="N8723" t="str">
        <f t="shared" si="17265"/>
        <v/>
      </c>
      <c r="O8723" t="str">
        <f t="shared" si="17266"/>
        <v/>
      </c>
    </row>
    <row r="8724" spans="1:24" x14ac:dyDescent="0.25">
      <c r="A8724" t="s">
        <v>210</v>
      </c>
      <c r="B8724" t="s">
        <v>211</v>
      </c>
      <c r="C8724" t="s">
        <v>20</v>
      </c>
      <c r="D8724" s="7">
        <v>0.1</v>
      </c>
      <c r="E8724" s="7">
        <v>38.29</v>
      </c>
      <c r="F8724" t="s">
        <v>1584</v>
      </c>
      <c r="G8724" t="str">
        <f t="shared" si="17202"/>
        <v>DL2020031</v>
      </c>
      <c r="H8724" t="str">
        <f t="shared" si="17259"/>
        <v>03</v>
      </c>
      <c r="I8724" t="str">
        <f t="shared" si="17260"/>
        <v>Torsk_03_20210525_DL2020031_EgedalGym</v>
      </c>
      <c r="J8724" t="str">
        <f t="shared" si="17261"/>
        <v>Torsk</v>
      </c>
      <c r="K8724" t="str">
        <f t="shared" si="17262"/>
        <v>eDNA</v>
      </c>
      <c r="L8724">
        <f t="shared" si="17263"/>
        <v>38.29</v>
      </c>
      <c r="M8724" t="str">
        <f t="shared" si="17264"/>
        <v/>
      </c>
      <c r="N8724" t="str">
        <f t="shared" si="17265"/>
        <v/>
      </c>
      <c r="O8724" t="str">
        <f t="shared" si="17266"/>
        <v/>
      </c>
    </row>
    <row r="8725" spans="1:24" x14ac:dyDescent="0.25">
      <c r="A8725" t="s">
        <v>212</v>
      </c>
      <c r="B8725" t="s">
        <v>211</v>
      </c>
      <c r="C8725" t="s">
        <v>20</v>
      </c>
      <c r="D8725" s="7">
        <v>0.1</v>
      </c>
      <c r="E8725" s="6">
        <v>35.54</v>
      </c>
      <c r="F8725" t="s">
        <v>1584</v>
      </c>
      <c r="G8725" t="str">
        <f t="shared" si="17202"/>
        <v>DL2020031</v>
      </c>
      <c r="H8725" t="str">
        <f t="shared" si="17259"/>
        <v>03</v>
      </c>
      <c r="I8725" t="str">
        <f t="shared" si="17260"/>
        <v>Torsk_03_20210525_DL2020031_EgedalGym</v>
      </c>
      <c r="J8725" t="str">
        <f t="shared" si="17261"/>
        <v>Torsk</v>
      </c>
      <c r="K8725" t="str">
        <f t="shared" si="17262"/>
        <v>eDNA</v>
      </c>
      <c r="L8725">
        <f t="shared" si="17263"/>
        <v>35.54</v>
      </c>
      <c r="M8725" t="str">
        <f t="shared" si="17264"/>
        <v/>
      </c>
      <c r="N8725" t="str">
        <f t="shared" si="17265"/>
        <v/>
      </c>
      <c r="O8725" t="str">
        <f t="shared" si="17266"/>
        <v/>
      </c>
    </row>
    <row r="8726" spans="1:24" x14ac:dyDescent="0.25">
      <c r="A8726" t="s">
        <v>213</v>
      </c>
      <c r="B8726" t="s">
        <v>214</v>
      </c>
      <c r="C8726" t="s">
        <v>13</v>
      </c>
      <c r="D8726" s="7">
        <v>0.1</v>
      </c>
      <c r="E8726" s="7">
        <v>28.82</v>
      </c>
      <c r="F8726" t="s">
        <v>1584</v>
      </c>
      <c r="G8726" t="str">
        <f t="shared" si="17202"/>
        <v>DL2020031</v>
      </c>
      <c r="H8726" t="str">
        <f t="shared" si="17259"/>
        <v>04</v>
      </c>
      <c r="I8726" t="str">
        <f t="shared" si="17260"/>
        <v>Torsk_04_20210525_DL2020031_EgedalGym</v>
      </c>
      <c r="J8726" t="str">
        <f t="shared" si="17261"/>
        <v>Torsk</v>
      </c>
      <c r="K8726" t="str">
        <f t="shared" si="17262"/>
        <v>PosK</v>
      </c>
      <c r="L8726">
        <f t="shared" si="17263"/>
        <v>28.82</v>
      </c>
      <c r="M8726">
        <f t="shared" si="17264"/>
        <v>28.82</v>
      </c>
      <c r="N8726">
        <f t="shared" si="17265"/>
        <v>0</v>
      </c>
      <c r="O8726">
        <f t="shared" si="17266"/>
        <v>70.37</v>
      </c>
      <c r="Q8726">
        <f t="shared" ref="Q8726" si="17274">IF(L8728="No Ct",0,L8728)</f>
        <v>34.58</v>
      </c>
      <c r="R8726">
        <f t="shared" ref="R8726" si="17275">IF(L8729="No Ct",0,L8729)</f>
        <v>35.79</v>
      </c>
      <c r="S8726" t="str">
        <f t="shared" ref="S8726" si="17276">IF(AND(M8726&gt;0,N8726=0),"Valid","Invalid")</f>
        <v>Valid</v>
      </c>
      <c r="T8726" t="str">
        <f t="shared" ref="T8726" si="17277">IF(OR(Q8726&gt;1,R8726&gt;1),"Present","Absent")</f>
        <v>Present</v>
      </c>
      <c r="U8726" t="str">
        <f t="shared" ref="U8726" si="17278">IF(OR(AND(Q8726&gt;1,Q8726&lt;41),AND(R8726&gt;1,R8726&lt;41)),"Ct&lt;41","Ct&gt;41")</f>
        <v>Ct&lt;41</v>
      </c>
      <c r="V8726" t="str">
        <f>VLOOKUP(J8726,Datasæt_Analysesystemer!$C$2:$D$68,2,FALSE)</f>
        <v>Torsk</v>
      </c>
      <c r="W8726" t="str">
        <f t="shared" ref="W8726" si="17279">MID(F8726,10,9)</f>
        <v>DL2020031</v>
      </c>
      <c r="X8726" t="str">
        <f t="shared" ref="X8726" si="17280">W8726&amp;"_"&amp;V8726&amp;"_"&amp;S8726&amp;"_"&amp;T8726&amp;"_"&amp;U8726</f>
        <v>DL2020031_Torsk_Valid_Present_Ct&lt;41</v>
      </c>
    </row>
    <row r="8727" spans="1:24" x14ac:dyDescent="0.25">
      <c r="A8727" t="s">
        <v>215</v>
      </c>
      <c r="B8727" t="s">
        <v>216</v>
      </c>
      <c r="C8727" t="s">
        <v>16</v>
      </c>
      <c r="D8727" s="7">
        <v>0.1</v>
      </c>
      <c r="E8727" s="6" t="s">
        <v>17</v>
      </c>
      <c r="F8727" t="s">
        <v>1584</v>
      </c>
      <c r="G8727" t="str">
        <f t="shared" si="17202"/>
        <v>DL2020031</v>
      </c>
      <c r="H8727" t="str">
        <f t="shared" si="17259"/>
        <v>04</v>
      </c>
      <c r="I8727" t="str">
        <f t="shared" si="17260"/>
        <v>Torsk_04_20210525_DL2020031_EgedalGym</v>
      </c>
      <c r="J8727" t="str">
        <f t="shared" si="17261"/>
        <v>Torsk</v>
      </c>
      <c r="K8727" t="str">
        <f t="shared" si="17262"/>
        <v>NegK</v>
      </c>
      <c r="L8727" t="str">
        <f t="shared" si="17263"/>
        <v>No Ct</v>
      </c>
      <c r="M8727" t="str">
        <f t="shared" si="17264"/>
        <v/>
      </c>
      <c r="N8727" t="str">
        <f t="shared" si="17265"/>
        <v/>
      </c>
      <c r="O8727" t="str">
        <f t="shared" si="17266"/>
        <v/>
      </c>
    </row>
    <row r="8728" spans="1:24" x14ac:dyDescent="0.25">
      <c r="A8728" t="s">
        <v>217</v>
      </c>
      <c r="B8728" t="s">
        <v>218</v>
      </c>
      <c r="C8728" t="s">
        <v>20</v>
      </c>
      <c r="D8728" s="7">
        <v>0.1</v>
      </c>
      <c r="E8728" s="6">
        <v>34.58</v>
      </c>
      <c r="F8728" t="s">
        <v>1584</v>
      </c>
      <c r="G8728" t="str">
        <f t="shared" si="17202"/>
        <v>DL2020031</v>
      </c>
      <c r="H8728" t="str">
        <f t="shared" si="17259"/>
        <v>04</v>
      </c>
      <c r="I8728" t="str">
        <f t="shared" si="17260"/>
        <v>Torsk_04_20210525_DL2020031_EgedalGym</v>
      </c>
      <c r="J8728" t="str">
        <f t="shared" si="17261"/>
        <v>Torsk</v>
      </c>
      <c r="K8728" t="str">
        <f t="shared" si="17262"/>
        <v>eDNA</v>
      </c>
      <c r="L8728">
        <f t="shared" si="17263"/>
        <v>34.58</v>
      </c>
      <c r="M8728" t="str">
        <f t="shared" si="17264"/>
        <v/>
      </c>
      <c r="N8728" t="str">
        <f t="shared" si="17265"/>
        <v/>
      </c>
      <c r="O8728" t="str">
        <f t="shared" si="17266"/>
        <v/>
      </c>
    </row>
    <row r="8729" spans="1:24" x14ac:dyDescent="0.25">
      <c r="A8729" t="s">
        <v>219</v>
      </c>
      <c r="B8729" t="s">
        <v>218</v>
      </c>
      <c r="C8729" t="s">
        <v>20</v>
      </c>
      <c r="D8729" s="7">
        <v>0.1</v>
      </c>
      <c r="E8729" s="6">
        <v>35.79</v>
      </c>
      <c r="F8729" t="s">
        <v>1584</v>
      </c>
      <c r="G8729" t="str">
        <f t="shared" si="17202"/>
        <v>DL2020031</v>
      </c>
      <c r="H8729" t="str">
        <f t="shared" si="17259"/>
        <v>04</v>
      </c>
      <c r="I8729" t="str">
        <f t="shared" si="17260"/>
        <v>Torsk_04_20210525_DL2020031_EgedalGym</v>
      </c>
      <c r="J8729" t="str">
        <f t="shared" si="17261"/>
        <v>Torsk</v>
      </c>
      <c r="K8729" t="str">
        <f t="shared" si="17262"/>
        <v>eDNA</v>
      </c>
      <c r="L8729">
        <f t="shared" si="17263"/>
        <v>35.79</v>
      </c>
      <c r="M8729" t="str">
        <f t="shared" si="17264"/>
        <v/>
      </c>
      <c r="N8729" t="str">
        <f t="shared" si="17265"/>
        <v/>
      </c>
      <c r="O8729" t="str">
        <f t="shared" si="17266"/>
        <v/>
      </c>
    </row>
    <row r="8730" spans="1:24" x14ac:dyDescent="0.25">
      <c r="A8730" t="s">
        <v>220</v>
      </c>
      <c r="B8730" t="s">
        <v>221</v>
      </c>
      <c r="C8730" t="s">
        <v>13</v>
      </c>
      <c r="D8730" s="6">
        <v>0.1</v>
      </c>
      <c r="E8730" s="6">
        <v>28.49</v>
      </c>
      <c r="F8730" t="s">
        <v>1584</v>
      </c>
      <c r="G8730" t="str">
        <f t="shared" si="17202"/>
        <v>DL2020031</v>
      </c>
      <c r="H8730" t="str">
        <f t="shared" si="17259"/>
        <v>05</v>
      </c>
      <c r="I8730" t="str">
        <f t="shared" si="17260"/>
        <v>Sandmusling_05_20210525_DL2020031_EgedalGym</v>
      </c>
      <c r="J8730" t="str">
        <f t="shared" si="17261"/>
        <v>Sandmusling</v>
      </c>
      <c r="K8730" t="str">
        <f t="shared" si="17262"/>
        <v>PosK</v>
      </c>
      <c r="L8730">
        <f t="shared" si="17263"/>
        <v>28.49</v>
      </c>
      <c r="M8730">
        <f t="shared" si="17264"/>
        <v>28.49</v>
      </c>
      <c r="N8730">
        <f t="shared" si="17265"/>
        <v>0</v>
      </c>
      <c r="O8730">
        <f t="shared" si="17266"/>
        <v>0</v>
      </c>
      <c r="Q8730">
        <f t="shared" ref="Q8730" si="17281">IF(L8732="No Ct",0,L8732)</f>
        <v>0</v>
      </c>
      <c r="R8730">
        <f t="shared" ref="R8730" si="17282">IF(L8733="No Ct",0,L8733)</f>
        <v>0</v>
      </c>
      <c r="S8730" t="str">
        <f t="shared" ref="S8730" si="17283">IF(AND(M8730&gt;0,N8730=0),"Valid","Invalid")</f>
        <v>Valid</v>
      </c>
      <c r="T8730" t="str">
        <f t="shared" ref="T8730" si="17284">IF(OR(Q8730&gt;1,R8730&gt;1),"Present","Absent")</f>
        <v>Absent</v>
      </c>
      <c r="U8730" t="str">
        <f t="shared" ref="U8730" si="17285">IF(OR(AND(Q8730&gt;1,Q8730&lt;41),AND(R8730&gt;1,R8730&lt;41)),"Ct&lt;41","Ct&gt;41")</f>
        <v>Ct&gt;41</v>
      </c>
      <c r="V8730" t="str">
        <f>VLOOKUP(J8730,Datasæt_Analysesystemer!$C$2:$D$68,2,FALSE)</f>
        <v>Sandmusling</v>
      </c>
      <c r="W8730" t="str">
        <f t="shared" ref="W8730" si="17286">MID(F8730,10,9)</f>
        <v>DL2020031</v>
      </c>
      <c r="X8730" t="str">
        <f t="shared" ref="X8730" si="17287">W8730&amp;"_"&amp;V8730&amp;"_"&amp;S8730&amp;"_"&amp;T8730&amp;"_"&amp;U8730</f>
        <v>DL2020031_Sandmusling_Valid_Absent_Ct&gt;41</v>
      </c>
    </row>
    <row r="8731" spans="1:24" x14ac:dyDescent="0.25">
      <c r="A8731" t="s">
        <v>222</v>
      </c>
      <c r="B8731" t="s">
        <v>223</v>
      </c>
      <c r="C8731" t="s">
        <v>16</v>
      </c>
      <c r="D8731" s="6">
        <v>0.1</v>
      </c>
      <c r="E8731" s="6" t="s">
        <v>17</v>
      </c>
      <c r="F8731" t="s">
        <v>1584</v>
      </c>
      <c r="G8731" t="str">
        <f t="shared" si="17202"/>
        <v>DL2020031</v>
      </c>
      <c r="H8731" t="str">
        <f t="shared" si="17259"/>
        <v>05</v>
      </c>
      <c r="I8731" t="str">
        <f t="shared" si="17260"/>
        <v>Sandmusling_05_20210525_DL2020031_EgedalGym</v>
      </c>
      <c r="J8731" t="str">
        <f t="shared" si="17261"/>
        <v>Sandmusling</v>
      </c>
      <c r="K8731" t="str">
        <f t="shared" si="17262"/>
        <v>NegK</v>
      </c>
      <c r="L8731" t="str">
        <f t="shared" si="17263"/>
        <v>No Ct</v>
      </c>
      <c r="M8731" t="str">
        <f t="shared" si="17264"/>
        <v/>
      </c>
      <c r="N8731" t="str">
        <f t="shared" si="17265"/>
        <v/>
      </c>
      <c r="O8731" t="str">
        <f t="shared" si="17266"/>
        <v/>
      </c>
    </row>
    <row r="8732" spans="1:24" x14ac:dyDescent="0.25">
      <c r="A8732" t="s">
        <v>224</v>
      </c>
      <c r="B8732" t="s">
        <v>225</v>
      </c>
      <c r="C8732" t="s">
        <v>20</v>
      </c>
      <c r="D8732" s="6">
        <v>0.1</v>
      </c>
      <c r="E8732" s="6" t="s">
        <v>17</v>
      </c>
      <c r="F8732" t="s">
        <v>1584</v>
      </c>
      <c r="G8732" t="str">
        <f t="shared" si="17202"/>
        <v>DL2020031</v>
      </c>
      <c r="H8732" t="str">
        <f t="shared" si="17259"/>
        <v>05</v>
      </c>
      <c r="I8732" t="str">
        <f t="shared" si="17260"/>
        <v>Sandmusling_05_20210525_DL2020031_EgedalGym</v>
      </c>
      <c r="J8732" t="str">
        <f t="shared" si="17261"/>
        <v>Sandmusling</v>
      </c>
      <c r="K8732" t="str">
        <f t="shared" si="17262"/>
        <v>eDNA</v>
      </c>
      <c r="L8732" t="str">
        <f t="shared" si="17263"/>
        <v>No Ct</v>
      </c>
      <c r="M8732" t="str">
        <f t="shared" si="17264"/>
        <v/>
      </c>
      <c r="N8732" t="str">
        <f t="shared" si="17265"/>
        <v/>
      </c>
      <c r="O8732" t="str">
        <f t="shared" si="17266"/>
        <v/>
      </c>
    </row>
    <row r="8733" spans="1:24" x14ac:dyDescent="0.25">
      <c r="A8733" t="s">
        <v>226</v>
      </c>
      <c r="B8733" t="s">
        <v>225</v>
      </c>
      <c r="C8733" t="s">
        <v>20</v>
      </c>
      <c r="D8733" s="6">
        <v>0.1</v>
      </c>
      <c r="E8733" s="6" t="s">
        <v>17</v>
      </c>
      <c r="F8733" t="s">
        <v>1584</v>
      </c>
      <c r="G8733" t="str">
        <f t="shared" si="17202"/>
        <v>DL2020031</v>
      </c>
      <c r="H8733" t="str">
        <f t="shared" si="17259"/>
        <v>05</v>
      </c>
      <c r="I8733" t="str">
        <f t="shared" si="17260"/>
        <v>Sandmusling_05_20210525_DL2020031_EgedalGym</v>
      </c>
      <c r="J8733" t="str">
        <f t="shared" si="17261"/>
        <v>Sandmusling</v>
      </c>
      <c r="K8733" t="str">
        <f t="shared" si="17262"/>
        <v>eDNA</v>
      </c>
      <c r="L8733" t="str">
        <f t="shared" si="17263"/>
        <v>No Ct</v>
      </c>
      <c r="M8733" t="str">
        <f t="shared" si="17264"/>
        <v/>
      </c>
      <c r="N8733" t="str">
        <f t="shared" si="17265"/>
        <v/>
      </c>
      <c r="O8733" t="str">
        <f t="shared" si="17266"/>
        <v/>
      </c>
    </row>
    <row r="8734" spans="1:24" x14ac:dyDescent="0.25">
      <c r="A8734" t="s">
        <v>227</v>
      </c>
      <c r="B8734" t="s">
        <v>228</v>
      </c>
      <c r="C8734" t="s">
        <v>13</v>
      </c>
      <c r="D8734" s="6">
        <v>0.1</v>
      </c>
      <c r="E8734" s="6">
        <v>32.85</v>
      </c>
      <c r="F8734" t="s">
        <v>1584</v>
      </c>
      <c r="G8734" t="str">
        <f t="shared" si="17202"/>
        <v>DL2020031</v>
      </c>
      <c r="H8734" t="str">
        <f t="shared" si="17259"/>
        <v>06</v>
      </c>
      <c r="I8734" t="str">
        <f t="shared" si="17260"/>
        <v>Sandmusling_06_20210525_DL2020031_EgedalGym</v>
      </c>
      <c r="J8734" t="str">
        <f t="shared" si="17261"/>
        <v>Sandmusling</v>
      </c>
      <c r="K8734" t="str">
        <f t="shared" si="17262"/>
        <v>PosK</v>
      </c>
      <c r="L8734">
        <f t="shared" si="17263"/>
        <v>32.85</v>
      </c>
      <c r="M8734">
        <f t="shared" si="17264"/>
        <v>32.85</v>
      </c>
      <c r="N8734">
        <f t="shared" si="17265"/>
        <v>0</v>
      </c>
      <c r="O8734">
        <f t="shared" si="17266"/>
        <v>0</v>
      </c>
      <c r="Q8734">
        <f t="shared" ref="Q8734" si="17288">IF(L8736="No Ct",0,L8736)</f>
        <v>0</v>
      </c>
      <c r="R8734">
        <f t="shared" ref="R8734" si="17289">IF(L8737="No Ct",0,L8737)</f>
        <v>0</v>
      </c>
      <c r="S8734" t="str">
        <f t="shared" ref="S8734" si="17290">IF(AND(M8734&gt;0,N8734=0),"Valid","Invalid")</f>
        <v>Valid</v>
      </c>
      <c r="T8734" t="str">
        <f t="shared" ref="T8734" si="17291">IF(OR(Q8734&gt;1,R8734&gt;1),"Present","Absent")</f>
        <v>Absent</v>
      </c>
      <c r="U8734" t="str">
        <f t="shared" ref="U8734" si="17292">IF(OR(AND(Q8734&gt;1,Q8734&lt;41),AND(R8734&gt;1,R8734&lt;41)),"Ct&lt;41","Ct&gt;41")</f>
        <v>Ct&gt;41</v>
      </c>
      <c r="V8734" t="str">
        <f>VLOOKUP(J8734,Datasæt_Analysesystemer!$C$2:$D$68,2,FALSE)</f>
        <v>Sandmusling</v>
      </c>
      <c r="W8734" t="str">
        <f t="shared" ref="W8734" si="17293">MID(F8734,10,9)</f>
        <v>DL2020031</v>
      </c>
      <c r="X8734" t="str">
        <f t="shared" ref="X8734" si="17294">W8734&amp;"_"&amp;V8734&amp;"_"&amp;S8734&amp;"_"&amp;T8734&amp;"_"&amp;U8734</f>
        <v>DL2020031_Sandmusling_Valid_Absent_Ct&gt;41</v>
      </c>
    </row>
    <row r="8735" spans="1:24" x14ac:dyDescent="0.25">
      <c r="A8735" t="s">
        <v>229</v>
      </c>
      <c r="B8735" t="s">
        <v>230</v>
      </c>
      <c r="C8735" t="s">
        <v>16</v>
      </c>
      <c r="D8735" s="6">
        <v>0.1</v>
      </c>
      <c r="E8735" s="6" t="s">
        <v>17</v>
      </c>
      <c r="F8735" t="s">
        <v>1584</v>
      </c>
      <c r="G8735" t="str">
        <f t="shared" si="17202"/>
        <v>DL2020031</v>
      </c>
      <c r="H8735" t="str">
        <f t="shared" si="17259"/>
        <v>06</v>
      </c>
      <c r="I8735" t="str">
        <f t="shared" si="17260"/>
        <v>Sandmusling_06_20210525_DL2020031_EgedalGym</v>
      </c>
      <c r="J8735" t="str">
        <f t="shared" si="17261"/>
        <v>Sandmusling</v>
      </c>
      <c r="K8735" t="str">
        <f t="shared" si="17262"/>
        <v>NegK</v>
      </c>
      <c r="L8735" t="str">
        <f t="shared" si="17263"/>
        <v>No Ct</v>
      </c>
      <c r="M8735" t="str">
        <f t="shared" si="17264"/>
        <v/>
      </c>
      <c r="N8735" t="str">
        <f t="shared" si="17265"/>
        <v/>
      </c>
      <c r="O8735" t="str">
        <f t="shared" si="17266"/>
        <v/>
      </c>
    </row>
    <row r="8736" spans="1:24" x14ac:dyDescent="0.25">
      <c r="A8736" t="s">
        <v>231</v>
      </c>
      <c r="B8736" t="s">
        <v>232</v>
      </c>
      <c r="C8736" t="s">
        <v>20</v>
      </c>
      <c r="D8736" s="6">
        <v>0.1</v>
      </c>
      <c r="E8736" s="6" t="s">
        <v>17</v>
      </c>
      <c r="F8736" t="s">
        <v>1584</v>
      </c>
      <c r="G8736" t="str">
        <f t="shared" si="17202"/>
        <v>DL2020031</v>
      </c>
      <c r="H8736" t="str">
        <f t="shared" si="17259"/>
        <v>06</v>
      </c>
      <c r="I8736" t="str">
        <f t="shared" si="17260"/>
        <v>Sandmusling_06_20210525_DL2020031_EgedalGym</v>
      </c>
      <c r="J8736" t="str">
        <f t="shared" si="17261"/>
        <v>Sandmusling</v>
      </c>
      <c r="K8736" t="str">
        <f t="shared" si="17262"/>
        <v>eDNA</v>
      </c>
      <c r="L8736" t="str">
        <f t="shared" si="17263"/>
        <v>No Ct</v>
      </c>
      <c r="M8736" t="str">
        <f t="shared" si="17264"/>
        <v/>
      </c>
      <c r="N8736" t="str">
        <f t="shared" si="17265"/>
        <v/>
      </c>
      <c r="O8736" t="str">
        <f t="shared" si="17266"/>
        <v/>
      </c>
    </row>
    <row r="8737" spans="1:24" x14ac:dyDescent="0.25">
      <c r="A8737" t="s">
        <v>233</v>
      </c>
      <c r="B8737" t="s">
        <v>232</v>
      </c>
      <c r="C8737" t="s">
        <v>20</v>
      </c>
      <c r="D8737" s="6">
        <v>0.1</v>
      </c>
      <c r="E8737" s="6" t="s">
        <v>17</v>
      </c>
      <c r="F8737" t="s">
        <v>1584</v>
      </c>
      <c r="G8737" t="str">
        <f t="shared" si="17202"/>
        <v>DL2020031</v>
      </c>
      <c r="H8737" t="str">
        <f t="shared" si="17259"/>
        <v>06</v>
      </c>
      <c r="I8737" t="str">
        <f t="shared" si="17260"/>
        <v>Sandmusling_06_20210525_DL2020031_EgedalGym</v>
      </c>
      <c r="J8737" t="str">
        <f t="shared" si="17261"/>
        <v>Sandmusling</v>
      </c>
      <c r="K8737" t="str">
        <f t="shared" si="17262"/>
        <v>eDNA</v>
      </c>
      <c r="L8737" t="str">
        <f t="shared" si="17263"/>
        <v>No Ct</v>
      </c>
      <c r="M8737" t="str">
        <f t="shared" si="17264"/>
        <v/>
      </c>
      <c r="N8737" t="str">
        <f t="shared" si="17265"/>
        <v/>
      </c>
      <c r="O8737" t="str">
        <f t="shared" si="17266"/>
        <v/>
      </c>
    </row>
    <row r="8738" spans="1:24" x14ac:dyDescent="0.25">
      <c r="A8738" t="s">
        <v>234</v>
      </c>
      <c r="B8738" t="s">
        <v>235</v>
      </c>
      <c r="C8738" t="s">
        <v>13</v>
      </c>
      <c r="D8738" s="6">
        <v>0.1</v>
      </c>
      <c r="E8738" s="6" t="s">
        <v>17</v>
      </c>
      <c r="F8738" t="s">
        <v>1584</v>
      </c>
      <c r="G8738" t="str">
        <f t="shared" si="17202"/>
        <v>DL2020031</v>
      </c>
      <c r="H8738" t="str">
        <f t="shared" si="17259"/>
        <v>07</v>
      </c>
      <c r="I8738" t="str">
        <f t="shared" si="17260"/>
        <v>AmerikanskRibbegople_07_20210525_DL2020031_EgedalGym</v>
      </c>
      <c r="J8738" t="str">
        <f t="shared" si="17261"/>
        <v>AmerikanskRibbegople</v>
      </c>
      <c r="K8738" t="str">
        <f t="shared" si="17262"/>
        <v>PosK</v>
      </c>
      <c r="L8738" t="str">
        <f t="shared" si="17263"/>
        <v>No Ct</v>
      </c>
      <c r="M8738">
        <f t="shared" si="17264"/>
        <v>0</v>
      </c>
      <c r="N8738">
        <f t="shared" si="17265"/>
        <v>0</v>
      </c>
      <c r="O8738">
        <f t="shared" si="17266"/>
        <v>26.21</v>
      </c>
      <c r="Q8738">
        <f t="shared" ref="Q8738" si="17295">IF(L8740="No Ct",0,L8740)</f>
        <v>26.21</v>
      </c>
      <c r="R8738">
        <f t="shared" ref="R8738" si="17296">IF(L8741="No Ct",0,L8741)</f>
        <v>0</v>
      </c>
      <c r="S8738" t="str">
        <f t="shared" ref="S8738" si="17297">IF(AND(M8738&gt;0,N8738=0),"Valid","Invalid")</f>
        <v>Invalid</v>
      </c>
      <c r="T8738" t="str">
        <f t="shared" ref="T8738" si="17298">IF(OR(Q8738&gt;1,R8738&gt;1),"Present","Absent")</f>
        <v>Present</v>
      </c>
      <c r="U8738" t="str">
        <f t="shared" ref="U8738" si="17299">IF(OR(AND(Q8738&gt;1,Q8738&lt;41),AND(R8738&gt;1,R8738&lt;41)),"Ct&lt;41","Ct&gt;41")</f>
        <v>Ct&lt;41</v>
      </c>
      <c r="V8738" t="str">
        <f>VLOOKUP(J8738,Datasæt_Analysesystemer!$C$2:$D$68,2,FALSE)</f>
        <v>Amerikansk ribbegople</v>
      </c>
      <c r="W8738" t="str">
        <f t="shared" ref="W8738" si="17300">MID(F8738,10,9)</f>
        <v>DL2020031</v>
      </c>
      <c r="X8738" t="str">
        <f t="shared" ref="X8738" si="17301">W8738&amp;"_"&amp;V8738&amp;"_"&amp;S8738&amp;"_"&amp;T8738&amp;"_"&amp;U8738</f>
        <v>DL2020031_Amerikansk ribbegople_Invalid_Present_Ct&lt;41</v>
      </c>
    </row>
    <row r="8739" spans="1:24" x14ac:dyDescent="0.25">
      <c r="A8739" t="s">
        <v>236</v>
      </c>
      <c r="B8739" t="s">
        <v>237</v>
      </c>
      <c r="C8739" t="s">
        <v>16</v>
      </c>
      <c r="D8739" s="6">
        <v>0.1</v>
      </c>
      <c r="E8739" s="6" t="s">
        <v>17</v>
      </c>
      <c r="F8739" t="s">
        <v>1584</v>
      </c>
      <c r="G8739" t="str">
        <f t="shared" si="17202"/>
        <v>DL2020031</v>
      </c>
      <c r="H8739" t="str">
        <f t="shared" si="17259"/>
        <v>07</v>
      </c>
      <c r="I8739" t="str">
        <f t="shared" si="17260"/>
        <v>AmerikanskRibbegople_07_20210525_DL2020031_EgedalGym</v>
      </c>
      <c r="J8739" t="str">
        <f t="shared" si="17261"/>
        <v>AmerikanskRibbegople</v>
      </c>
      <c r="K8739" t="str">
        <f t="shared" si="17262"/>
        <v>NegK</v>
      </c>
      <c r="L8739" t="str">
        <f t="shared" si="17263"/>
        <v>No Ct</v>
      </c>
      <c r="M8739" t="str">
        <f t="shared" si="17264"/>
        <v/>
      </c>
      <c r="N8739" t="str">
        <f t="shared" si="17265"/>
        <v/>
      </c>
      <c r="O8739" t="str">
        <f t="shared" si="17266"/>
        <v/>
      </c>
    </row>
    <row r="8740" spans="1:24" x14ac:dyDescent="0.25">
      <c r="A8740" t="s">
        <v>238</v>
      </c>
      <c r="B8740" t="s">
        <v>239</v>
      </c>
      <c r="C8740" t="s">
        <v>20</v>
      </c>
      <c r="D8740" s="6">
        <v>0.1</v>
      </c>
      <c r="E8740" s="6">
        <v>26.21</v>
      </c>
      <c r="F8740" t="s">
        <v>1584</v>
      </c>
      <c r="G8740" t="str">
        <f t="shared" si="17202"/>
        <v>DL2020031</v>
      </c>
      <c r="H8740" t="str">
        <f t="shared" si="17259"/>
        <v>07</v>
      </c>
      <c r="I8740" t="str">
        <f t="shared" si="17260"/>
        <v>AmerikanskRibbegople_07_20210525_DL2020031_EgedalGym</v>
      </c>
      <c r="J8740" t="str">
        <f t="shared" si="17261"/>
        <v>AmerikanskRibbegople</v>
      </c>
      <c r="K8740" t="str">
        <f t="shared" si="17262"/>
        <v>eDNA</v>
      </c>
      <c r="L8740">
        <f t="shared" si="17263"/>
        <v>26.21</v>
      </c>
      <c r="M8740" t="str">
        <f t="shared" si="17264"/>
        <v/>
      </c>
      <c r="N8740" t="str">
        <f t="shared" si="17265"/>
        <v/>
      </c>
      <c r="O8740" t="str">
        <f t="shared" si="17266"/>
        <v/>
      </c>
    </row>
    <row r="8741" spans="1:24" x14ac:dyDescent="0.25">
      <c r="A8741" t="s">
        <v>240</v>
      </c>
      <c r="B8741" t="s">
        <v>239</v>
      </c>
      <c r="C8741" t="s">
        <v>20</v>
      </c>
      <c r="D8741" s="6">
        <v>0.1</v>
      </c>
      <c r="E8741" s="6" t="s">
        <v>17</v>
      </c>
      <c r="F8741" t="s">
        <v>1584</v>
      </c>
      <c r="G8741" t="str">
        <f t="shared" si="17202"/>
        <v>DL2020031</v>
      </c>
      <c r="H8741" t="str">
        <f t="shared" si="17259"/>
        <v>07</v>
      </c>
      <c r="I8741" t="str">
        <f t="shared" si="17260"/>
        <v>AmerikanskRibbegople_07_20210525_DL2020031_EgedalGym</v>
      </c>
      <c r="J8741" t="str">
        <f t="shared" si="17261"/>
        <v>AmerikanskRibbegople</v>
      </c>
      <c r="K8741" t="str">
        <f t="shared" si="17262"/>
        <v>eDNA</v>
      </c>
      <c r="L8741" t="str">
        <f t="shared" si="17263"/>
        <v>No Ct</v>
      </c>
      <c r="M8741" t="str">
        <f t="shared" si="17264"/>
        <v/>
      </c>
      <c r="N8741" t="str">
        <f t="shared" si="17265"/>
        <v/>
      </c>
      <c r="O8741" t="str">
        <f t="shared" si="17266"/>
        <v/>
      </c>
    </row>
    <row r="8742" spans="1:24" x14ac:dyDescent="0.25">
      <c r="A8742" t="s">
        <v>241</v>
      </c>
      <c r="B8742" t="s">
        <v>242</v>
      </c>
      <c r="C8742" t="s">
        <v>13</v>
      </c>
      <c r="D8742" s="6">
        <v>0.1</v>
      </c>
      <c r="E8742" s="6">
        <v>35.42</v>
      </c>
      <c r="F8742" t="s">
        <v>1584</v>
      </c>
      <c r="G8742" t="str">
        <f t="shared" si="17202"/>
        <v>DL2020031</v>
      </c>
      <c r="H8742" t="str">
        <f t="shared" si="17259"/>
        <v>08</v>
      </c>
      <c r="I8742" t="str">
        <f t="shared" si="17260"/>
        <v>AmerikanskRibbegople_08_20210525_DL2020031_EgedalGym</v>
      </c>
      <c r="J8742" t="str">
        <f t="shared" si="17261"/>
        <v>AmerikanskRibbegople</v>
      </c>
      <c r="K8742" t="str">
        <f t="shared" si="17262"/>
        <v>PosK</v>
      </c>
      <c r="L8742">
        <f t="shared" si="17263"/>
        <v>35.42</v>
      </c>
      <c r="M8742">
        <f t="shared" si="17264"/>
        <v>35.42</v>
      </c>
      <c r="N8742">
        <f t="shared" si="17265"/>
        <v>0</v>
      </c>
      <c r="O8742">
        <f t="shared" si="17266"/>
        <v>51.760000000000005</v>
      </c>
      <c r="Q8742">
        <f t="shared" ref="Q8742" si="17302">IF(L8744="No Ct",0,L8744)</f>
        <v>25.82</v>
      </c>
      <c r="R8742">
        <f t="shared" ref="R8742" si="17303">IF(L8745="No Ct",0,L8745)</f>
        <v>25.94</v>
      </c>
      <c r="S8742" t="str">
        <f t="shared" ref="S8742" si="17304">IF(AND(M8742&gt;0,N8742=0),"Valid","Invalid")</f>
        <v>Valid</v>
      </c>
      <c r="T8742" t="str">
        <f t="shared" ref="T8742" si="17305">IF(OR(Q8742&gt;1,R8742&gt;1),"Present","Absent")</f>
        <v>Present</v>
      </c>
      <c r="U8742" t="str">
        <f t="shared" ref="U8742" si="17306">IF(OR(AND(Q8742&gt;1,Q8742&lt;41),AND(R8742&gt;1,R8742&lt;41)),"Ct&lt;41","Ct&gt;41")</f>
        <v>Ct&lt;41</v>
      </c>
      <c r="V8742" t="str">
        <f>VLOOKUP(J8742,Datasæt_Analysesystemer!$C$2:$D$68,2,FALSE)</f>
        <v>Amerikansk ribbegople</v>
      </c>
      <c r="W8742" t="str">
        <f t="shared" ref="W8742" si="17307">MID(F8742,10,9)</f>
        <v>DL2020031</v>
      </c>
      <c r="X8742" t="str">
        <f t="shared" ref="X8742" si="17308">W8742&amp;"_"&amp;V8742&amp;"_"&amp;S8742&amp;"_"&amp;T8742&amp;"_"&amp;U8742</f>
        <v>DL2020031_Amerikansk ribbegople_Valid_Present_Ct&lt;41</v>
      </c>
    </row>
    <row r="8743" spans="1:24" x14ac:dyDescent="0.25">
      <c r="A8743" t="s">
        <v>243</v>
      </c>
      <c r="B8743" t="s">
        <v>244</v>
      </c>
      <c r="C8743" t="s">
        <v>16</v>
      </c>
      <c r="D8743" s="6">
        <v>0.1</v>
      </c>
      <c r="E8743" s="6" t="s">
        <v>17</v>
      </c>
      <c r="F8743" t="s">
        <v>1584</v>
      </c>
      <c r="G8743" t="str">
        <f t="shared" si="17202"/>
        <v>DL2020031</v>
      </c>
      <c r="H8743" t="str">
        <f t="shared" si="17259"/>
        <v>08</v>
      </c>
      <c r="I8743" t="str">
        <f t="shared" si="17260"/>
        <v>AmerikanskRibbegople_08_20210525_DL2020031_EgedalGym</v>
      </c>
      <c r="J8743" t="str">
        <f t="shared" si="17261"/>
        <v>AmerikanskRibbegople</v>
      </c>
      <c r="K8743" t="str">
        <f t="shared" si="17262"/>
        <v>NegK</v>
      </c>
      <c r="L8743" t="str">
        <f t="shared" si="17263"/>
        <v>No Ct</v>
      </c>
      <c r="M8743" t="str">
        <f t="shared" si="17264"/>
        <v/>
      </c>
      <c r="N8743" t="str">
        <f t="shared" si="17265"/>
        <v/>
      </c>
      <c r="O8743" t="str">
        <f t="shared" si="17266"/>
        <v/>
      </c>
    </row>
    <row r="8744" spans="1:24" x14ac:dyDescent="0.25">
      <c r="A8744" t="s">
        <v>245</v>
      </c>
      <c r="B8744" t="s">
        <v>246</v>
      </c>
      <c r="C8744" t="s">
        <v>20</v>
      </c>
      <c r="D8744" s="6">
        <v>0.1</v>
      </c>
      <c r="E8744" s="6">
        <v>25.82</v>
      </c>
      <c r="F8744" t="s">
        <v>1584</v>
      </c>
      <c r="G8744" t="str">
        <f t="shared" si="17202"/>
        <v>DL2020031</v>
      </c>
      <c r="H8744" t="str">
        <f t="shared" si="17259"/>
        <v>08</v>
      </c>
      <c r="I8744" t="str">
        <f t="shared" si="17260"/>
        <v>AmerikanskRibbegople_08_20210525_DL2020031_EgedalGym</v>
      </c>
      <c r="J8744" t="str">
        <f t="shared" si="17261"/>
        <v>AmerikanskRibbegople</v>
      </c>
      <c r="K8744" t="str">
        <f t="shared" si="17262"/>
        <v>eDNA</v>
      </c>
      <c r="L8744">
        <f t="shared" si="17263"/>
        <v>25.82</v>
      </c>
      <c r="M8744" t="str">
        <f t="shared" si="17264"/>
        <v/>
      </c>
      <c r="N8744" t="str">
        <f t="shared" si="17265"/>
        <v/>
      </c>
      <c r="O8744" t="str">
        <f t="shared" si="17266"/>
        <v/>
      </c>
    </row>
    <row r="8745" spans="1:24" x14ac:dyDescent="0.25">
      <c r="A8745" t="s">
        <v>247</v>
      </c>
      <c r="B8745" t="s">
        <v>246</v>
      </c>
      <c r="C8745" t="s">
        <v>20</v>
      </c>
      <c r="D8745" s="6">
        <v>0.1</v>
      </c>
      <c r="E8745" s="6">
        <v>25.94</v>
      </c>
      <c r="F8745" t="s">
        <v>1584</v>
      </c>
      <c r="G8745" t="str">
        <f t="shared" si="17202"/>
        <v>DL2020031</v>
      </c>
      <c r="H8745" t="str">
        <f t="shared" si="17259"/>
        <v>08</v>
      </c>
      <c r="I8745" t="str">
        <f t="shared" si="17260"/>
        <v>AmerikanskRibbegople_08_20210525_DL2020031_EgedalGym</v>
      </c>
      <c r="J8745" t="str">
        <f t="shared" si="17261"/>
        <v>AmerikanskRibbegople</v>
      </c>
      <c r="K8745" t="str">
        <f t="shared" si="17262"/>
        <v>eDNA</v>
      </c>
      <c r="L8745">
        <f t="shared" si="17263"/>
        <v>25.94</v>
      </c>
      <c r="M8745" t="str">
        <f t="shared" si="17264"/>
        <v/>
      </c>
      <c r="N8745" t="str">
        <f t="shared" si="17265"/>
        <v/>
      </c>
      <c r="O8745" t="str">
        <f t="shared" si="17266"/>
        <v/>
      </c>
    </row>
    <row r="8746" spans="1:24" x14ac:dyDescent="0.25">
      <c r="A8746" t="s">
        <v>248</v>
      </c>
      <c r="B8746" t="s">
        <v>249</v>
      </c>
      <c r="C8746" t="s">
        <v>13</v>
      </c>
      <c r="D8746" s="6">
        <v>0.1</v>
      </c>
      <c r="E8746" s="6">
        <v>31.54</v>
      </c>
      <c r="F8746" t="s">
        <v>1584</v>
      </c>
      <c r="G8746" t="str">
        <f t="shared" si="17202"/>
        <v>DL2020031</v>
      </c>
      <c r="H8746" t="str">
        <f t="shared" si="17259"/>
        <v>09</v>
      </c>
      <c r="I8746" t="str">
        <f t="shared" si="17260"/>
        <v>AmerikanskHummer_09_20210525_DL2020031_EgedalGym</v>
      </c>
      <c r="J8746" t="str">
        <f t="shared" si="17261"/>
        <v>AmerikanskHummer</v>
      </c>
      <c r="K8746" t="str">
        <f t="shared" si="17262"/>
        <v>PosK</v>
      </c>
      <c r="L8746">
        <f t="shared" si="17263"/>
        <v>31.54</v>
      </c>
      <c r="M8746">
        <f t="shared" si="17264"/>
        <v>31.54</v>
      </c>
      <c r="N8746">
        <f t="shared" si="17265"/>
        <v>0</v>
      </c>
      <c r="O8746">
        <f t="shared" si="17266"/>
        <v>0</v>
      </c>
      <c r="Q8746">
        <f t="shared" ref="Q8746" si="17309">IF(L8748="No Ct",0,L8748)</f>
        <v>0</v>
      </c>
      <c r="R8746">
        <f t="shared" ref="R8746" si="17310">IF(L8749="No Ct",0,L8749)</f>
        <v>0</v>
      </c>
      <c r="S8746" t="str">
        <f t="shared" ref="S8746" si="17311">IF(AND(M8746&gt;0,N8746=0),"Valid","Invalid")</f>
        <v>Valid</v>
      </c>
      <c r="T8746" t="str">
        <f t="shared" ref="T8746" si="17312">IF(OR(Q8746&gt;1,R8746&gt;1),"Present","Absent")</f>
        <v>Absent</v>
      </c>
      <c r="U8746" t="str">
        <f t="shared" ref="U8746" si="17313">IF(OR(AND(Q8746&gt;1,Q8746&lt;41),AND(R8746&gt;1,R8746&lt;41)),"Ct&lt;41","Ct&gt;41")</f>
        <v>Ct&gt;41</v>
      </c>
      <c r="V8746" t="str">
        <f>VLOOKUP(J8746,Datasæt_Analysesystemer!$C$2:$D$68,2,FALSE)</f>
        <v>Amerikansk hummer</v>
      </c>
      <c r="W8746" t="str">
        <f t="shared" ref="W8746" si="17314">MID(F8746,10,9)</f>
        <v>DL2020031</v>
      </c>
      <c r="X8746" t="str">
        <f t="shared" ref="X8746" si="17315">W8746&amp;"_"&amp;V8746&amp;"_"&amp;S8746&amp;"_"&amp;T8746&amp;"_"&amp;U8746</f>
        <v>DL2020031_Amerikansk hummer_Valid_Absent_Ct&gt;41</v>
      </c>
    </row>
    <row r="8747" spans="1:24" x14ac:dyDescent="0.25">
      <c r="A8747" t="s">
        <v>250</v>
      </c>
      <c r="B8747" t="s">
        <v>251</v>
      </c>
      <c r="C8747" t="s">
        <v>16</v>
      </c>
      <c r="D8747" s="6">
        <v>0.1</v>
      </c>
      <c r="E8747" s="6" t="s">
        <v>17</v>
      </c>
      <c r="F8747" t="s">
        <v>1584</v>
      </c>
      <c r="G8747" t="str">
        <f t="shared" si="17202"/>
        <v>DL2020031</v>
      </c>
      <c r="H8747" t="str">
        <f t="shared" si="17259"/>
        <v>09</v>
      </c>
      <c r="I8747" t="str">
        <f t="shared" si="17260"/>
        <v>AmerikanskHummer_09_20210525_DL2020031_EgedalGym</v>
      </c>
      <c r="J8747" t="str">
        <f t="shared" si="17261"/>
        <v>AmerikanskHummer</v>
      </c>
      <c r="K8747" t="str">
        <f t="shared" si="17262"/>
        <v>NegK</v>
      </c>
      <c r="L8747" t="str">
        <f t="shared" si="17263"/>
        <v>No Ct</v>
      </c>
      <c r="M8747" t="str">
        <f t="shared" si="17264"/>
        <v/>
      </c>
      <c r="N8747" t="str">
        <f t="shared" si="17265"/>
        <v/>
      </c>
      <c r="O8747" t="str">
        <f t="shared" si="17266"/>
        <v/>
      </c>
    </row>
    <row r="8748" spans="1:24" x14ac:dyDescent="0.25">
      <c r="A8748" t="s">
        <v>252</v>
      </c>
      <c r="B8748" t="s">
        <v>253</v>
      </c>
      <c r="C8748" t="s">
        <v>20</v>
      </c>
      <c r="D8748" s="6">
        <v>0.1</v>
      </c>
      <c r="E8748" s="6" t="s">
        <v>17</v>
      </c>
      <c r="F8748" t="s">
        <v>1584</v>
      </c>
      <c r="G8748" t="str">
        <f t="shared" si="17202"/>
        <v>DL2020031</v>
      </c>
      <c r="H8748" t="str">
        <f t="shared" si="17259"/>
        <v>09</v>
      </c>
      <c r="I8748" t="str">
        <f t="shared" si="17260"/>
        <v>AmerikanskHummer_09_20210525_DL2020031_EgedalGym</v>
      </c>
      <c r="J8748" t="str">
        <f t="shared" si="17261"/>
        <v>AmerikanskHummer</v>
      </c>
      <c r="K8748" t="str">
        <f t="shared" si="17262"/>
        <v>eDNA</v>
      </c>
      <c r="L8748" t="str">
        <f t="shared" si="17263"/>
        <v>No Ct</v>
      </c>
      <c r="M8748" t="str">
        <f t="shared" si="17264"/>
        <v/>
      </c>
      <c r="N8748" t="str">
        <f t="shared" si="17265"/>
        <v/>
      </c>
      <c r="O8748" t="str">
        <f t="shared" si="17266"/>
        <v/>
      </c>
    </row>
    <row r="8749" spans="1:24" x14ac:dyDescent="0.25">
      <c r="A8749" t="s">
        <v>254</v>
      </c>
      <c r="B8749" t="s">
        <v>253</v>
      </c>
      <c r="C8749" t="s">
        <v>20</v>
      </c>
      <c r="D8749" s="6">
        <v>0.1</v>
      </c>
      <c r="E8749" s="6" t="s">
        <v>17</v>
      </c>
      <c r="F8749" t="s">
        <v>1584</v>
      </c>
      <c r="G8749" t="str">
        <f t="shared" si="17202"/>
        <v>DL2020031</v>
      </c>
      <c r="H8749" t="str">
        <f t="shared" si="17259"/>
        <v>09</v>
      </c>
      <c r="I8749" t="str">
        <f t="shared" si="17260"/>
        <v>AmerikanskHummer_09_20210525_DL2020031_EgedalGym</v>
      </c>
      <c r="J8749" t="str">
        <f t="shared" si="17261"/>
        <v>AmerikanskHummer</v>
      </c>
      <c r="K8749" t="str">
        <f t="shared" si="17262"/>
        <v>eDNA</v>
      </c>
      <c r="L8749" t="str">
        <f t="shared" si="17263"/>
        <v>No Ct</v>
      </c>
      <c r="M8749" t="str">
        <f t="shared" si="17264"/>
        <v/>
      </c>
      <c r="N8749" t="str">
        <f t="shared" si="17265"/>
        <v/>
      </c>
      <c r="O8749" t="str">
        <f t="shared" si="17266"/>
        <v/>
      </c>
    </row>
    <row r="8750" spans="1:24" x14ac:dyDescent="0.25">
      <c r="A8750" t="s">
        <v>255</v>
      </c>
      <c r="B8750" t="s">
        <v>256</v>
      </c>
      <c r="C8750" t="s">
        <v>13</v>
      </c>
      <c r="D8750" s="6">
        <v>0.1</v>
      </c>
      <c r="E8750" s="6">
        <v>32.69</v>
      </c>
      <c r="F8750" t="s">
        <v>1584</v>
      </c>
      <c r="G8750" t="str">
        <f t="shared" si="17202"/>
        <v>DL2020031</v>
      </c>
      <c r="H8750" t="str">
        <f t="shared" si="17259"/>
        <v>10</v>
      </c>
      <c r="I8750" t="str">
        <f t="shared" si="17260"/>
        <v>AmerikanskHummer_10_20210525_DL2020031_EgedalGym</v>
      </c>
      <c r="J8750" t="str">
        <f t="shared" si="17261"/>
        <v>AmerikanskHummer</v>
      </c>
      <c r="K8750" t="str">
        <f t="shared" si="17262"/>
        <v>PosK</v>
      </c>
      <c r="L8750">
        <f t="shared" si="17263"/>
        <v>32.69</v>
      </c>
      <c r="M8750">
        <f t="shared" si="17264"/>
        <v>32.69</v>
      </c>
      <c r="N8750">
        <f t="shared" si="17265"/>
        <v>0</v>
      </c>
      <c r="O8750">
        <f t="shared" si="17266"/>
        <v>0</v>
      </c>
      <c r="Q8750">
        <f t="shared" ref="Q8750" si="17316">IF(L8752="No Ct",0,L8752)</f>
        <v>0</v>
      </c>
      <c r="R8750">
        <f t="shared" ref="R8750" si="17317">IF(L8753="No Ct",0,L8753)</f>
        <v>0</v>
      </c>
      <c r="S8750" t="str">
        <f t="shared" ref="S8750" si="17318">IF(AND(M8750&gt;0,N8750=0),"Valid","Invalid")</f>
        <v>Valid</v>
      </c>
      <c r="T8750" t="str">
        <f t="shared" ref="T8750" si="17319">IF(OR(Q8750&gt;1,R8750&gt;1),"Present","Absent")</f>
        <v>Absent</v>
      </c>
      <c r="U8750" t="str">
        <f t="shared" ref="U8750" si="17320">IF(OR(AND(Q8750&gt;1,Q8750&lt;41),AND(R8750&gt;1,R8750&lt;41)),"Ct&lt;41","Ct&gt;41")</f>
        <v>Ct&gt;41</v>
      </c>
      <c r="V8750" t="str">
        <f>VLOOKUP(J8750,Datasæt_Analysesystemer!$C$2:$D$68,2,FALSE)</f>
        <v>Amerikansk hummer</v>
      </c>
      <c r="W8750" t="str">
        <f t="shared" ref="W8750" si="17321">MID(F8750,10,9)</f>
        <v>DL2020031</v>
      </c>
      <c r="X8750" t="str">
        <f t="shared" ref="X8750" si="17322">W8750&amp;"_"&amp;V8750&amp;"_"&amp;S8750&amp;"_"&amp;T8750&amp;"_"&amp;U8750</f>
        <v>DL2020031_Amerikansk hummer_Valid_Absent_Ct&gt;41</v>
      </c>
    </row>
    <row r="8751" spans="1:24" x14ac:dyDescent="0.25">
      <c r="A8751" t="s">
        <v>257</v>
      </c>
      <c r="B8751" t="s">
        <v>258</v>
      </c>
      <c r="C8751" t="s">
        <v>16</v>
      </c>
      <c r="D8751" s="6">
        <v>0.1</v>
      </c>
      <c r="E8751" s="6" t="s">
        <v>17</v>
      </c>
      <c r="F8751" t="s">
        <v>1584</v>
      </c>
      <c r="G8751" t="str">
        <f t="shared" si="17202"/>
        <v>DL2020031</v>
      </c>
      <c r="H8751" t="str">
        <f t="shared" si="17259"/>
        <v>10</v>
      </c>
      <c r="I8751" t="str">
        <f t="shared" si="17260"/>
        <v>AmerikanskHummer_10_20210525_DL2020031_EgedalGym</v>
      </c>
      <c r="J8751" t="str">
        <f t="shared" si="17261"/>
        <v>AmerikanskHummer</v>
      </c>
      <c r="K8751" t="str">
        <f t="shared" si="17262"/>
        <v>NegK</v>
      </c>
      <c r="L8751" t="str">
        <f t="shared" si="17263"/>
        <v>No Ct</v>
      </c>
      <c r="M8751" t="str">
        <f t="shared" si="17264"/>
        <v/>
      </c>
      <c r="N8751" t="str">
        <f t="shared" si="17265"/>
        <v/>
      </c>
      <c r="O8751" t="str">
        <f t="shared" si="17266"/>
        <v/>
      </c>
    </row>
    <row r="8752" spans="1:24" x14ac:dyDescent="0.25">
      <c r="A8752" t="s">
        <v>259</v>
      </c>
      <c r="B8752" t="s">
        <v>260</v>
      </c>
      <c r="C8752" t="s">
        <v>20</v>
      </c>
      <c r="D8752" s="6">
        <v>0.1</v>
      </c>
      <c r="E8752" s="6" t="s">
        <v>17</v>
      </c>
      <c r="F8752" t="s">
        <v>1584</v>
      </c>
      <c r="G8752" t="str">
        <f t="shared" si="17202"/>
        <v>DL2020031</v>
      </c>
      <c r="H8752" t="str">
        <f t="shared" si="17259"/>
        <v>10</v>
      </c>
      <c r="I8752" t="str">
        <f t="shared" si="17260"/>
        <v>AmerikanskHummer_10_20210525_DL2020031_EgedalGym</v>
      </c>
      <c r="J8752" t="str">
        <f t="shared" si="17261"/>
        <v>AmerikanskHummer</v>
      </c>
      <c r="K8752" t="str">
        <f t="shared" si="17262"/>
        <v>eDNA</v>
      </c>
      <c r="L8752" t="str">
        <f t="shared" si="17263"/>
        <v>No Ct</v>
      </c>
      <c r="M8752" t="str">
        <f t="shared" si="17264"/>
        <v/>
      </c>
      <c r="N8752" t="str">
        <f t="shared" si="17265"/>
        <v/>
      </c>
      <c r="O8752" t="str">
        <f t="shared" si="17266"/>
        <v/>
      </c>
    </row>
    <row r="8753" spans="1:24" x14ac:dyDescent="0.25">
      <c r="A8753" t="s">
        <v>261</v>
      </c>
      <c r="B8753" t="s">
        <v>260</v>
      </c>
      <c r="C8753" t="s">
        <v>20</v>
      </c>
      <c r="D8753" s="6">
        <v>0.1</v>
      </c>
      <c r="E8753" s="6" t="s">
        <v>17</v>
      </c>
      <c r="F8753" t="s">
        <v>1584</v>
      </c>
      <c r="G8753" t="str">
        <f t="shared" si="17202"/>
        <v>DL2020031</v>
      </c>
      <c r="H8753" t="str">
        <f t="shared" si="17259"/>
        <v>10</v>
      </c>
      <c r="I8753" t="str">
        <f t="shared" si="17260"/>
        <v>AmerikanskHummer_10_20210525_DL2020031_EgedalGym</v>
      </c>
      <c r="J8753" t="str">
        <f t="shared" si="17261"/>
        <v>AmerikanskHummer</v>
      </c>
      <c r="K8753" t="str">
        <f t="shared" si="17262"/>
        <v>eDNA</v>
      </c>
      <c r="L8753" t="str">
        <f t="shared" si="17263"/>
        <v>No Ct</v>
      </c>
      <c r="M8753" t="str">
        <f t="shared" si="17264"/>
        <v/>
      </c>
      <c r="N8753" t="str">
        <f t="shared" si="17265"/>
        <v/>
      </c>
      <c r="O8753" t="str">
        <f t="shared" si="17266"/>
        <v/>
      </c>
    </row>
    <row r="8754" spans="1:24" x14ac:dyDescent="0.25">
      <c r="A8754" t="s">
        <v>262</v>
      </c>
      <c r="B8754" t="s">
        <v>1474</v>
      </c>
      <c r="C8754" t="s">
        <v>13</v>
      </c>
      <c r="D8754" s="6">
        <v>0.1</v>
      </c>
      <c r="E8754" s="6">
        <v>34.049999999999997</v>
      </c>
      <c r="F8754" t="s">
        <v>1584</v>
      </c>
      <c r="G8754" t="str">
        <f t="shared" ref="G8754:G8817" si="17323">MID(F8754,10,9)</f>
        <v>DL2020031</v>
      </c>
      <c r="H8754" t="str">
        <f t="shared" si="17259"/>
        <v>11</v>
      </c>
      <c r="I8754" t="str">
        <f t="shared" si="17260"/>
        <v>Kamjatkakrabbe_11_20210525_DL2020031_EgedalGym</v>
      </c>
      <c r="J8754" t="str">
        <f t="shared" si="17261"/>
        <v>Kamjatkakrabbe</v>
      </c>
      <c r="K8754" t="str">
        <f t="shared" si="17262"/>
        <v>PosK</v>
      </c>
      <c r="L8754">
        <f t="shared" si="17263"/>
        <v>34.049999999999997</v>
      </c>
      <c r="M8754">
        <f t="shared" si="17264"/>
        <v>34.049999999999997</v>
      </c>
      <c r="N8754">
        <f t="shared" si="17265"/>
        <v>0</v>
      </c>
      <c r="O8754">
        <f t="shared" si="17266"/>
        <v>0</v>
      </c>
      <c r="Q8754">
        <f t="shared" ref="Q8754" si="17324">IF(L8756="No Ct",0,L8756)</f>
        <v>0</v>
      </c>
      <c r="R8754">
        <f t="shared" ref="R8754" si="17325">IF(L8757="No Ct",0,L8757)</f>
        <v>0</v>
      </c>
      <c r="S8754" t="str">
        <f t="shared" ref="S8754" si="17326">IF(AND(M8754&gt;0,N8754=0),"Valid","Invalid")</f>
        <v>Valid</v>
      </c>
      <c r="T8754" t="str">
        <f t="shared" ref="T8754" si="17327">IF(OR(Q8754&gt;1,R8754&gt;1),"Present","Absent")</f>
        <v>Absent</v>
      </c>
      <c r="U8754" t="str">
        <f t="shared" ref="U8754" si="17328">IF(OR(AND(Q8754&gt;1,Q8754&lt;41),AND(R8754&gt;1,R8754&lt;41)),"Ct&lt;41","Ct&gt;41")</f>
        <v>Ct&gt;41</v>
      </c>
      <c r="V8754" t="str">
        <f>VLOOKUP(J8754,Datasæt_Analysesystemer!$C$2:$D$68,2,FALSE)</f>
        <v>Kamtjatkakrabbe</v>
      </c>
      <c r="W8754" t="str">
        <f t="shared" ref="W8754" si="17329">MID(F8754,10,9)</f>
        <v>DL2020031</v>
      </c>
      <c r="X8754" t="str">
        <f t="shared" ref="X8754" si="17330">W8754&amp;"_"&amp;V8754&amp;"_"&amp;S8754&amp;"_"&amp;T8754&amp;"_"&amp;U8754</f>
        <v>DL2020031_Kamtjatkakrabbe_Valid_Absent_Ct&gt;41</v>
      </c>
    </row>
    <row r="8755" spans="1:24" x14ac:dyDescent="0.25">
      <c r="A8755" t="s">
        <v>264</v>
      </c>
      <c r="B8755" t="s">
        <v>1475</v>
      </c>
      <c r="C8755" t="s">
        <v>16</v>
      </c>
      <c r="D8755" s="6">
        <v>0.1</v>
      </c>
      <c r="E8755" s="6" t="s">
        <v>17</v>
      </c>
      <c r="F8755" t="s">
        <v>1584</v>
      </c>
      <c r="G8755" t="str">
        <f t="shared" si="17323"/>
        <v>DL2020031</v>
      </c>
      <c r="H8755" t="str">
        <f t="shared" si="17259"/>
        <v>11</v>
      </c>
      <c r="I8755" t="str">
        <f t="shared" si="17260"/>
        <v>Kamjatkakrabbe_11_20210525_DL2020031_EgedalGym</v>
      </c>
      <c r="J8755" t="str">
        <f t="shared" si="17261"/>
        <v>Kamjatkakrabbe</v>
      </c>
      <c r="K8755" t="str">
        <f t="shared" si="17262"/>
        <v>NegK</v>
      </c>
      <c r="L8755" t="str">
        <f t="shared" si="17263"/>
        <v>No Ct</v>
      </c>
      <c r="M8755" t="str">
        <f t="shared" si="17264"/>
        <v/>
      </c>
      <c r="N8755" t="str">
        <f t="shared" si="17265"/>
        <v/>
      </c>
      <c r="O8755" t="str">
        <f t="shared" si="17266"/>
        <v/>
      </c>
    </row>
    <row r="8756" spans="1:24" x14ac:dyDescent="0.25">
      <c r="A8756" t="s">
        <v>266</v>
      </c>
      <c r="B8756" t="s">
        <v>1476</v>
      </c>
      <c r="C8756" t="s">
        <v>20</v>
      </c>
      <c r="D8756" s="6">
        <v>0.1</v>
      </c>
      <c r="E8756" s="6" t="s">
        <v>17</v>
      </c>
      <c r="F8756" t="s">
        <v>1584</v>
      </c>
      <c r="G8756" t="str">
        <f t="shared" si="17323"/>
        <v>DL2020031</v>
      </c>
      <c r="H8756" t="str">
        <f t="shared" si="17259"/>
        <v>11</v>
      </c>
      <c r="I8756" t="str">
        <f t="shared" si="17260"/>
        <v>Kamjatkakrabbe_11_20210525_DL2020031_EgedalGym</v>
      </c>
      <c r="J8756" t="str">
        <f t="shared" si="17261"/>
        <v>Kamjatkakrabbe</v>
      </c>
      <c r="K8756" t="str">
        <f t="shared" si="17262"/>
        <v>eDNA</v>
      </c>
      <c r="L8756" t="str">
        <f t="shared" si="17263"/>
        <v>No Ct</v>
      </c>
      <c r="M8756" t="str">
        <f t="shared" si="17264"/>
        <v/>
      </c>
      <c r="N8756" t="str">
        <f t="shared" si="17265"/>
        <v/>
      </c>
      <c r="O8756" t="str">
        <f t="shared" si="17266"/>
        <v/>
      </c>
    </row>
    <row r="8757" spans="1:24" x14ac:dyDescent="0.25">
      <c r="A8757" t="s">
        <v>268</v>
      </c>
      <c r="B8757" t="s">
        <v>1476</v>
      </c>
      <c r="C8757" t="s">
        <v>20</v>
      </c>
      <c r="D8757" s="6">
        <v>0.1</v>
      </c>
      <c r="E8757" s="6" t="s">
        <v>17</v>
      </c>
      <c r="F8757" t="s">
        <v>1584</v>
      </c>
      <c r="G8757" t="str">
        <f t="shared" si="17323"/>
        <v>DL2020031</v>
      </c>
      <c r="H8757" t="str">
        <f t="shared" si="17259"/>
        <v>11</v>
      </c>
      <c r="I8757" t="str">
        <f t="shared" si="17260"/>
        <v>Kamjatkakrabbe_11_20210525_DL2020031_EgedalGym</v>
      </c>
      <c r="J8757" t="str">
        <f t="shared" si="17261"/>
        <v>Kamjatkakrabbe</v>
      </c>
      <c r="K8757" t="str">
        <f t="shared" si="17262"/>
        <v>eDNA</v>
      </c>
      <c r="L8757" t="str">
        <f t="shared" si="17263"/>
        <v>No Ct</v>
      </c>
      <c r="M8757" t="str">
        <f t="shared" si="17264"/>
        <v/>
      </c>
      <c r="N8757" t="str">
        <f t="shared" si="17265"/>
        <v/>
      </c>
      <c r="O8757" t="str">
        <f t="shared" si="17266"/>
        <v/>
      </c>
    </row>
    <row r="8758" spans="1:24" x14ac:dyDescent="0.25">
      <c r="A8758" t="s">
        <v>269</v>
      </c>
      <c r="B8758" t="s">
        <v>1477</v>
      </c>
      <c r="C8758" t="s">
        <v>13</v>
      </c>
      <c r="D8758" s="6">
        <v>0.1</v>
      </c>
      <c r="E8758" s="6">
        <v>32.619999999999997</v>
      </c>
      <c r="F8758" t="s">
        <v>1584</v>
      </c>
      <c r="G8758" t="str">
        <f t="shared" si="17323"/>
        <v>DL2020031</v>
      </c>
      <c r="H8758" t="str">
        <f t="shared" si="17259"/>
        <v>12</v>
      </c>
      <c r="I8758" t="str">
        <f t="shared" si="17260"/>
        <v>Kamjatkakrabbe_12_20210525_DL2020031_EgedalGym</v>
      </c>
      <c r="J8758" t="str">
        <f t="shared" si="17261"/>
        <v>Kamjatkakrabbe</v>
      </c>
      <c r="K8758" t="str">
        <f t="shared" si="17262"/>
        <v>PosK</v>
      </c>
      <c r="L8758">
        <f t="shared" si="17263"/>
        <v>32.619999999999997</v>
      </c>
      <c r="M8758">
        <f t="shared" si="17264"/>
        <v>32.619999999999997</v>
      </c>
      <c r="N8758">
        <f t="shared" si="17265"/>
        <v>0</v>
      </c>
      <c r="O8758">
        <f t="shared" si="17266"/>
        <v>0</v>
      </c>
      <c r="Q8758">
        <f t="shared" ref="Q8758" si="17331">IF(L8760="No Ct",0,L8760)</f>
        <v>0</v>
      </c>
      <c r="R8758">
        <f t="shared" ref="R8758" si="17332">IF(L8761="No Ct",0,L8761)</f>
        <v>0</v>
      </c>
      <c r="S8758" t="str">
        <f t="shared" ref="S8758" si="17333">IF(AND(M8758&gt;0,N8758=0),"Valid","Invalid")</f>
        <v>Valid</v>
      </c>
      <c r="T8758" t="str">
        <f t="shared" ref="T8758" si="17334">IF(OR(Q8758&gt;1,R8758&gt;1),"Present","Absent")</f>
        <v>Absent</v>
      </c>
      <c r="U8758" t="str">
        <f t="shared" ref="U8758" si="17335">IF(OR(AND(Q8758&gt;1,Q8758&lt;41),AND(R8758&gt;1,R8758&lt;41)),"Ct&lt;41","Ct&gt;41")</f>
        <v>Ct&gt;41</v>
      </c>
      <c r="V8758" t="str">
        <f>VLOOKUP(J8758,Datasæt_Analysesystemer!$C$2:$D$68,2,FALSE)</f>
        <v>Kamtjatkakrabbe</v>
      </c>
      <c r="W8758" t="str">
        <f t="shared" ref="W8758" si="17336">MID(F8758,10,9)</f>
        <v>DL2020031</v>
      </c>
      <c r="X8758" t="str">
        <f t="shared" ref="X8758" si="17337">W8758&amp;"_"&amp;V8758&amp;"_"&amp;S8758&amp;"_"&amp;T8758&amp;"_"&amp;U8758</f>
        <v>DL2020031_Kamtjatkakrabbe_Valid_Absent_Ct&gt;41</v>
      </c>
    </row>
    <row r="8759" spans="1:24" x14ac:dyDescent="0.25">
      <c r="A8759" t="s">
        <v>271</v>
      </c>
      <c r="B8759" t="s">
        <v>1478</v>
      </c>
      <c r="C8759" t="s">
        <v>16</v>
      </c>
      <c r="D8759" s="6">
        <v>0.1</v>
      </c>
      <c r="E8759" s="6" t="s">
        <v>17</v>
      </c>
      <c r="F8759" t="s">
        <v>1584</v>
      </c>
      <c r="G8759" t="str">
        <f t="shared" si="17323"/>
        <v>DL2020031</v>
      </c>
      <c r="H8759" t="str">
        <f t="shared" si="17259"/>
        <v>12</v>
      </c>
      <c r="I8759" t="str">
        <f t="shared" si="17260"/>
        <v>Kamjatkakrabbe_12_20210525_DL2020031_EgedalGym</v>
      </c>
      <c r="J8759" t="str">
        <f t="shared" si="17261"/>
        <v>Kamjatkakrabbe</v>
      </c>
      <c r="K8759" t="str">
        <f t="shared" si="17262"/>
        <v>NegK</v>
      </c>
      <c r="L8759" t="str">
        <f t="shared" si="17263"/>
        <v>No Ct</v>
      </c>
      <c r="M8759" t="str">
        <f t="shared" si="17264"/>
        <v/>
      </c>
      <c r="N8759" t="str">
        <f t="shared" si="17265"/>
        <v/>
      </c>
      <c r="O8759" t="str">
        <f t="shared" si="17266"/>
        <v/>
      </c>
    </row>
    <row r="8760" spans="1:24" x14ac:dyDescent="0.25">
      <c r="A8760" t="s">
        <v>273</v>
      </c>
      <c r="B8760" t="s">
        <v>1479</v>
      </c>
      <c r="C8760" t="s">
        <v>20</v>
      </c>
      <c r="D8760" s="6">
        <v>0.1</v>
      </c>
      <c r="E8760" s="6" t="s">
        <v>17</v>
      </c>
      <c r="F8760" t="s">
        <v>1584</v>
      </c>
      <c r="G8760" t="str">
        <f t="shared" si="17323"/>
        <v>DL2020031</v>
      </c>
      <c r="H8760" t="str">
        <f t="shared" si="17259"/>
        <v>12</v>
      </c>
      <c r="I8760" t="str">
        <f t="shared" si="17260"/>
        <v>Kamjatkakrabbe_12_20210525_DL2020031_EgedalGym</v>
      </c>
      <c r="J8760" t="str">
        <f t="shared" si="17261"/>
        <v>Kamjatkakrabbe</v>
      </c>
      <c r="K8760" t="str">
        <f t="shared" si="17262"/>
        <v>eDNA</v>
      </c>
      <c r="L8760" t="str">
        <f t="shared" si="17263"/>
        <v>No Ct</v>
      </c>
      <c r="M8760" t="str">
        <f t="shared" si="17264"/>
        <v/>
      </c>
      <c r="N8760" t="str">
        <f t="shared" si="17265"/>
        <v/>
      </c>
      <c r="O8760" t="str">
        <f t="shared" si="17266"/>
        <v/>
      </c>
    </row>
    <row r="8761" spans="1:24" x14ac:dyDescent="0.25">
      <c r="A8761" t="s">
        <v>275</v>
      </c>
      <c r="B8761" t="s">
        <v>1479</v>
      </c>
      <c r="C8761" t="s">
        <v>20</v>
      </c>
      <c r="D8761" s="6">
        <v>0.1</v>
      </c>
      <c r="E8761" s="6" t="s">
        <v>17</v>
      </c>
      <c r="F8761" t="s">
        <v>1584</v>
      </c>
      <c r="G8761" t="str">
        <f t="shared" si="17323"/>
        <v>DL2020031</v>
      </c>
      <c r="H8761" t="str">
        <f t="shared" si="17259"/>
        <v>12</v>
      </c>
      <c r="I8761" t="str">
        <f t="shared" si="17260"/>
        <v>Kamjatkakrabbe_12_20210525_DL2020031_EgedalGym</v>
      </c>
      <c r="J8761" t="str">
        <f t="shared" si="17261"/>
        <v>Kamjatkakrabbe</v>
      </c>
      <c r="K8761" t="str">
        <f t="shared" si="17262"/>
        <v>eDNA</v>
      </c>
      <c r="L8761" t="str">
        <f t="shared" si="17263"/>
        <v>No Ct</v>
      </c>
      <c r="M8761" t="str">
        <f t="shared" si="17264"/>
        <v/>
      </c>
      <c r="N8761" t="str">
        <f t="shared" si="17265"/>
        <v/>
      </c>
      <c r="O8761" t="str">
        <f t="shared" si="17266"/>
        <v/>
      </c>
    </row>
    <row r="8762" spans="1:24" x14ac:dyDescent="0.25">
      <c r="A8762" t="s">
        <v>276</v>
      </c>
      <c r="B8762" t="s">
        <v>1480</v>
      </c>
      <c r="C8762" t="s">
        <v>13</v>
      </c>
      <c r="D8762" s="6">
        <v>0.1</v>
      </c>
      <c r="E8762" s="6">
        <v>30.48</v>
      </c>
      <c r="F8762" t="s">
        <v>1584</v>
      </c>
      <c r="G8762" t="str">
        <f t="shared" si="17323"/>
        <v>DL2020031</v>
      </c>
      <c r="H8762" t="str">
        <f t="shared" si="17259"/>
        <v>13</v>
      </c>
      <c r="I8762" t="str">
        <f t="shared" si="17260"/>
        <v>KinesiskUldhaandskrabbe_13_20210525_DL2020031_EgedalGym</v>
      </c>
      <c r="J8762" t="str">
        <f t="shared" si="17261"/>
        <v>KinesiskUldhaandskrabbe</v>
      </c>
      <c r="K8762" t="str">
        <f t="shared" si="17262"/>
        <v>PosK</v>
      </c>
      <c r="L8762">
        <f t="shared" si="17263"/>
        <v>30.48</v>
      </c>
      <c r="M8762">
        <f t="shared" si="17264"/>
        <v>30.48</v>
      </c>
      <c r="N8762">
        <f t="shared" si="17265"/>
        <v>0</v>
      </c>
      <c r="O8762">
        <f t="shared" si="17266"/>
        <v>0</v>
      </c>
      <c r="Q8762">
        <f t="shared" ref="Q8762" si="17338">IF(L8764="No Ct",0,L8764)</f>
        <v>0</v>
      </c>
      <c r="R8762">
        <f t="shared" ref="R8762" si="17339">IF(L8765="No Ct",0,L8765)</f>
        <v>0</v>
      </c>
      <c r="S8762" t="str">
        <f t="shared" ref="S8762" si="17340">IF(AND(M8762&gt;0,N8762=0),"Valid","Invalid")</f>
        <v>Valid</v>
      </c>
      <c r="T8762" t="str">
        <f t="shared" ref="T8762" si="17341">IF(OR(Q8762&gt;1,R8762&gt;1),"Present","Absent")</f>
        <v>Absent</v>
      </c>
      <c r="U8762" t="str">
        <f t="shared" ref="U8762" si="17342">IF(OR(AND(Q8762&gt;1,Q8762&lt;41),AND(R8762&gt;1,R8762&lt;41)),"Ct&lt;41","Ct&gt;41")</f>
        <v>Ct&gt;41</v>
      </c>
      <c r="V8762" t="str">
        <f>VLOOKUP(J8762,Datasæt_Analysesystemer!$C$2:$D$68,2,FALSE)</f>
        <v>Kinesisk uldhåndskrabbe</v>
      </c>
      <c r="W8762" t="str">
        <f t="shared" ref="W8762" si="17343">MID(F8762,10,9)</f>
        <v>DL2020031</v>
      </c>
      <c r="X8762" t="str">
        <f t="shared" ref="X8762" si="17344">W8762&amp;"_"&amp;V8762&amp;"_"&amp;S8762&amp;"_"&amp;T8762&amp;"_"&amp;U8762</f>
        <v>DL2020031_Kinesisk uldhåndskrabbe_Valid_Absent_Ct&gt;41</v>
      </c>
    </row>
    <row r="8763" spans="1:24" x14ac:dyDescent="0.25">
      <c r="A8763" t="s">
        <v>278</v>
      </c>
      <c r="B8763" t="s">
        <v>1481</v>
      </c>
      <c r="C8763" t="s">
        <v>16</v>
      </c>
      <c r="D8763" s="6">
        <v>0.1</v>
      </c>
      <c r="E8763" s="6" t="s">
        <v>17</v>
      </c>
      <c r="F8763" t="s">
        <v>1584</v>
      </c>
      <c r="G8763" t="str">
        <f t="shared" si="17323"/>
        <v>DL2020031</v>
      </c>
      <c r="H8763" t="str">
        <f t="shared" si="17259"/>
        <v>13</v>
      </c>
      <c r="I8763" t="str">
        <f t="shared" si="17260"/>
        <v>KinesiskUldhaandskrabbe_13_20210525_DL2020031_EgedalGym</v>
      </c>
      <c r="J8763" t="str">
        <f t="shared" si="17261"/>
        <v>KinesiskUldhaandskrabbe</v>
      </c>
      <c r="K8763" t="str">
        <f t="shared" si="17262"/>
        <v>NegK</v>
      </c>
      <c r="L8763" t="str">
        <f t="shared" si="17263"/>
        <v>No Ct</v>
      </c>
      <c r="M8763" t="str">
        <f t="shared" si="17264"/>
        <v/>
      </c>
      <c r="N8763" t="str">
        <f t="shared" si="17265"/>
        <v/>
      </c>
      <c r="O8763" t="str">
        <f t="shared" si="17266"/>
        <v/>
      </c>
    </row>
    <row r="8764" spans="1:24" x14ac:dyDescent="0.25">
      <c r="A8764" t="s">
        <v>280</v>
      </c>
      <c r="B8764" t="s">
        <v>1482</v>
      </c>
      <c r="C8764" t="s">
        <v>20</v>
      </c>
      <c r="D8764" s="6">
        <v>0.1</v>
      </c>
      <c r="E8764" s="6" t="s">
        <v>17</v>
      </c>
      <c r="F8764" t="s">
        <v>1584</v>
      </c>
      <c r="G8764" t="str">
        <f t="shared" si="17323"/>
        <v>DL2020031</v>
      </c>
      <c r="H8764" t="str">
        <f t="shared" si="17259"/>
        <v>13</v>
      </c>
      <c r="I8764" t="str">
        <f t="shared" si="17260"/>
        <v>KinesiskUldhaandskrabbe_13_20210525_DL2020031_EgedalGym</v>
      </c>
      <c r="J8764" t="str">
        <f t="shared" si="17261"/>
        <v>KinesiskUldhaandskrabbe</v>
      </c>
      <c r="K8764" t="str">
        <f t="shared" si="17262"/>
        <v>eDNA</v>
      </c>
      <c r="L8764" t="str">
        <f t="shared" si="17263"/>
        <v>No Ct</v>
      </c>
      <c r="M8764" t="str">
        <f t="shared" si="17264"/>
        <v/>
      </c>
      <c r="N8764" t="str">
        <f t="shared" si="17265"/>
        <v/>
      </c>
      <c r="O8764" t="str">
        <f t="shared" si="17266"/>
        <v/>
      </c>
    </row>
    <row r="8765" spans="1:24" x14ac:dyDescent="0.25">
      <c r="A8765" t="s">
        <v>282</v>
      </c>
      <c r="B8765" t="s">
        <v>1482</v>
      </c>
      <c r="C8765" t="s">
        <v>20</v>
      </c>
      <c r="D8765" s="6">
        <v>0.1</v>
      </c>
      <c r="E8765" s="6" t="s">
        <v>17</v>
      </c>
      <c r="F8765" t="s">
        <v>1584</v>
      </c>
      <c r="G8765" t="str">
        <f t="shared" si="17323"/>
        <v>DL2020031</v>
      </c>
      <c r="H8765" t="str">
        <f t="shared" si="17259"/>
        <v>13</v>
      </c>
      <c r="I8765" t="str">
        <f t="shared" si="17260"/>
        <v>KinesiskUldhaandskrabbe_13_20210525_DL2020031_EgedalGym</v>
      </c>
      <c r="J8765" t="str">
        <f t="shared" si="17261"/>
        <v>KinesiskUldhaandskrabbe</v>
      </c>
      <c r="K8765" t="str">
        <f t="shared" si="17262"/>
        <v>eDNA</v>
      </c>
      <c r="L8765" t="str">
        <f t="shared" si="17263"/>
        <v>No Ct</v>
      </c>
      <c r="M8765" t="str">
        <f t="shared" si="17264"/>
        <v/>
      </c>
      <c r="N8765" t="str">
        <f t="shared" si="17265"/>
        <v/>
      </c>
      <c r="O8765" t="str">
        <f t="shared" si="17266"/>
        <v/>
      </c>
    </row>
    <row r="8766" spans="1:24" x14ac:dyDescent="0.25">
      <c r="A8766" t="s">
        <v>283</v>
      </c>
      <c r="B8766" t="s">
        <v>1483</v>
      </c>
      <c r="C8766" t="s">
        <v>13</v>
      </c>
      <c r="D8766" s="6">
        <v>0.1</v>
      </c>
      <c r="E8766" s="6">
        <v>35.049999999999997</v>
      </c>
      <c r="F8766" t="s">
        <v>1584</v>
      </c>
      <c r="G8766" t="str">
        <f t="shared" si="17323"/>
        <v>DL2020031</v>
      </c>
      <c r="H8766" t="str">
        <f t="shared" si="17259"/>
        <v>14</v>
      </c>
      <c r="I8766" t="str">
        <f t="shared" si="17260"/>
        <v>KinesiskUldhaandskrabbe_14_20210525_DL2020031_EgedalGym</v>
      </c>
      <c r="J8766" t="str">
        <f t="shared" si="17261"/>
        <v>KinesiskUldhaandskrabbe</v>
      </c>
      <c r="K8766" t="str">
        <f t="shared" si="17262"/>
        <v>PosK</v>
      </c>
      <c r="L8766">
        <f t="shared" si="17263"/>
        <v>35.049999999999997</v>
      </c>
      <c r="M8766">
        <f t="shared" si="17264"/>
        <v>35.049999999999997</v>
      </c>
      <c r="N8766">
        <f t="shared" si="17265"/>
        <v>0</v>
      </c>
      <c r="O8766">
        <f t="shared" si="17266"/>
        <v>0</v>
      </c>
      <c r="Q8766">
        <f t="shared" ref="Q8766" si="17345">IF(L8768="No Ct",0,L8768)</f>
        <v>0</v>
      </c>
      <c r="R8766">
        <f t="shared" ref="R8766" si="17346">IF(L8769="No Ct",0,L8769)</f>
        <v>0</v>
      </c>
      <c r="S8766" t="str">
        <f t="shared" ref="S8766" si="17347">IF(AND(M8766&gt;0,N8766=0),"Valid","Invalid")</f>
        <v>Valid</v>
      </c>
      <c r="T8766" t="str">
        <f t="shared" ref="T8766" si="17348">IF(OR(Q8766&gt;1,R8766&gt;1),"Present","Absent")</f>
        <v>Absent</v>
      </c>
      <c r="U8766" t="str">
        <f t="shared" ref="U8766" si="17349">IF(OR(AND(Q8766&gt;1,Q8766&lt;41),AND(R8766&gt;1,R8766&lt;41)),"Ct&lt;41","Ct&gt;41")</f>
        <v>Ct&gt;41</v>
      </c>
      <c r="V8766" t="str">
        <f>VLOOKUP(J8766,Datasæt_Analysesystemer!$C$2:$D$68,2,FALSE)</f>
        <v>Kinesisk uldhåndskrabbe</v>
      </c>
      <c r="W8766" t="str">
        <f t="shared" ref="W8766" si="17350">MID(F8766,10,9)</f>
        <v>DL2020031</v>
      </c>
      <c r="X8766" t="str">
        <f t="shared" ref="X8766" si="17351">W8766&amp;"_"&amp;V8766&amp;"_"&amp;S8766&amp;"_"&amp;T8766&amp;"_"&amp;U8766</f>
        <v>DL2020031_Kinesisk uldhåndskrabbe_Valid_Absent_Ct&gt;41</v>
      </c>
    </row>
    <row r="8767" spans="1:24" x14ac:dyDescent="0.25">
      <c r="A8767" t="s">
        <v>285</v>
      </c>
      <c r="B8767" t="s">
        <v>1484</v>
      </c>
      <c r="C8767" t="s">
        <v>16</v>
      </c>
      <c r="D8767" s="6">
        <v>0.1</v>
      </c>
      <c r="E8767" s="6" t="s">
        <v>17</v>
      </c>
      <c r="F8767" t="s">
        <v>1584</v>
      </c>
      <c r="G8767" t="str">
        <f t="shared" si="17323"/>
        <v>DL2020031</v>
      </c>
      <c r="H8767" t="str">
        <f t="shared" si="17259"/>
        <v>14</v>
      </c>
      <c r="I8767" t="str">
        <f t="shared" si="17260"/>
        <v>KinesiskUldhaandskrabbe_14_20210525_DL2020031_EgedalGym</v>
      </c>
      <c r="J8767" t="str">
        <f t="shared" si="17261"/>
        <v>KinesiskUldhaandskrabbe</v>
      </c>
      <c r="K8767" t="str">
        <f t="shared" si="17262"/>
        <v>NegK</v>
      </c>
      <c r="L8767" t="str">
        <f t="shared" si="17263"/>
        <v>No Ct</v>
      </c>
      <c r="M8767" t="str">
        <f t="shared" si="17264"/>
        <v/>
      </c>
      <c r="N8767" t="str">
        <f t="shared" si="17265"/>
        <v/>
      </c>
      <c r="O8767" t="str">
        <f t="shared" si="17266"/>
        <v/>
      </c>
    </row>
    <row r="8768" spans="1:24" x14ac:dyDescent="0.25">
      <c r="A8768" t="s">
        <v>287</v>
      </c>
      <c r="B8768" t="s">
        <v>1485</v>
      </c>
      <c r="C8768" t="s">
        <v>20</v>
      </c>
      <c r="D8768" s="6">
        <v>0.1</v>
      </c>
      <c r="E8768" s="6" t="s">
        <v>17</v>
      </c>
      <c r="F8768" t="s">
        <v>1584</v>
      </c>
      <c r="G8768" t="str">
        <f t="shared" si="17323"/>
        <v>DL2020031</v>
      </c>
      <c r="H8768" t="str">
        <f t="shared" si="17259"/>
        <v>14</v>
      </c>
      <c r="I8768" t="str">
        <f t="shared" si="17260"/>
        <v>KinesiskUldhaandskrabbe_14_20210525_DL2020031_EgedalGym</v>
      </c>
      <c r="J8768" t="str">
        <f t="shared" si="17261"/>
        <v>KinesiskUldhaandskrabbe</v>
      </c>
      <c r="K8768" t="str">
        <f t="shared" si="17262"/>
        <v>eDNA</v>
      </c>
      <c r="L8768" t="str">
        <f t="shared" si="17263"/>
        <v>No Ct</v>
      </c>
      <c r="M8768" t="str">
        <f t="shared" si="17264"/>
        <v/>
      </c>
      <c r="N8768" t="str">
        <f t="shared" si="17265"/>
        <v/>
      </c>
      <c r="O8768" t="str">
        <f t="shared" si="17266"/>
        <v/>
      </c>
    </row>
    <row r="8769" spans="1:24" x14ac:dyDescent="0.25">
      <c r="A8769" t="s">
        <v>289</v>
      </c>
      <c r="B8769" t="s">
        <v>1485</v>
      </c>
      <c r="C8769" t="s">
        <v>20</v>
      </c>
      <c r="D8769" s="6">
        <v>0.1</v>
      </c>
      <c r="E8769" s="6" t="s">
        <v>17</v>
      </c>
      <c r="F8769" t="s">
        <v>1584</v>
      </c>
      <c r="G8769" t="str">
        <f t="shared" si="17323"/>
        <v>DL2020031</v>
      </c>
      <c r="H8769" t="str">
        <f t="shared" si="17259"/>
        <v>14</v>
      </c>
      <c r="I8769" t="str">
        <f t="shared" si="17260"/>
        <v>KinesiskUldhaandskrabbe_14_20210525_DL2020031_EgedalGym</v>
      </c>
      <c r="J8769" t="str">
        <f t="shared" si="17261"/>
        <v>KinesiskUldhaandskrabbe</v>
      </c>
      <c r="K8769" t="str">
        <f t="shared" si="17262"/>
        <v>eDNA</v>
      </c>
      <c r="L8769" t="str">
        <f t="shared" si="17263"/>
        <v>No Ct</v>
      </c>
      <c r="M8769" t="str">
        <f t="shared" si="17264"/>
        <v/>
      </c>
      <c r="N8769" t="str">
        <f t="shared" si="17265"/>
        <v/>
      </c>
      <c r="O8769" t="str">
        <f t="shared" si="17266"/>
        <v/>
      </c>
    </row>
    <row r="8770" spans="1:24" x14ac:dyDescent="0.25">
      <c r="A8770" t="s">
        <v>290</v>
      </c>
      <c r="B8770" t="s">
        <v>1486</v>
      </c>
      <c r="C8770" t="s">
        <v>13</v>
      </c>
      <c r="D8770" s="6">
        <v>0.1</v>
      </c>
      <c r="E8770" s="6">
        <v>33.299999999999997</v>
      </c>
      <c r="F8770" t="s">
        <v>1584</v>
      </c>
      <c r="G8770" t="str">
        <f t="shared" si="17323"/>
        <v>DL2020031</v>
      </c>
      <c r="H8770" t="str">
        <f t="shared" si="17259"/>
        <v>15</v>
      </c>
      <c r="I8770" t="str">
        <f t="shared" si="17260"/>
        <v>NordamerikanskMudderkrabbe_15_20210525_DL2020031_EgedalGym</v>
      </c>
      <c r="J8770" t="str">
        <f t="shared" si="17261"/>
        <v>NordamerikanskMudderkrabbe</v>
      </c>
      <c r="K8770" t="str">
        <f t="shared" si="17262"/>
        <v>PosK</v>
      </c>
      <c r="L8770">
        <f t="shared" si="17263"/>
        <v>33.299999999999997</v>
      </c>
      <c r="M8770">
        <f t="shared" si="17264"/>
        <v>33.299999999999997</v>
      </c>
      <c r="N8770">
        <f t="shared" si="17265"/>
        <v>0</v>
      </c>
      <c r="O8770">
        <f t="shared" si="17266"/>
        <v>0</v>
      </c>
      <c r="Q8770">
        <f t="shared" ref="Q8770" si="17352">IF(L8772="No Ct",0,L8772)</f>
        <v>0</v>
      </c>
      <c r="R8770">
        <f t="shared" ref="R8770" si="17353">IF(L8773="No Ct",0,L8773)</f>
        <v>0</v>
      </c>
      <c r="S8770" t="str">
        <f t="shared" ref="S8770" si="17354">IF(AND(M8770&gt;0,N8770=0),"Valid","Invalid")</f>
        <v>Valid</v>
      </c>
      <c r="T8770" t="str">
        <f t="shared" ref="T8770" si="17355">IF(OR(Q8770&gt;1,R8770&gt;1),"Present","Absent")</f>
        <v>Absent</v>
      </c>
      <c r="U8770" t="str">
        <f t="shared" ref="U8770" si="17356">IF(OR(AND(Q8770&gt;1,Q8770&lt;41),AND(R8770&gt;1,R8770&lt;41)),"Ct&lt;41","Ct&gt;41")</f>
        <v>Ct&gt;41</v>
      </c>
      <c r="V8770" t="str">
        <f>VLOOKUP(J8770,Datasæt_Analysesystemer!$C$2:$D$68,2,FALSE)</f>
        <v>Nordam. Brakvandskrabbe / mudderkrabbe</v>
      </c>
      <c r="W8770" t="str">
        <f t="shared" ref="W8770" si="17357">MID(F8770,10,9)</f>
        <v>DL2020031</v>
      </c>
      <c r="X8770" t="str">
        <f t="shared" ref="X8770" si="17358">W8770&amp;"_"&amp;V8770&amp;"_"&amp;S8770&amp;"_"&amp;T8770&amp;"_"&amp;U8770</f>
        <v>DL2020031_Nordam. Brakvandskrabbe / mudderkrabbe_Valid_Absent_Ct&gt;41</v>
      </c>
    </row>
    <row r="8771" spans="1:24" x14ac:dyDescent="0.25">
      <c r="A8771" t="s">
        <v>292</v>
      </c>
      <c r="B8771" t="s">
        <v>1487</v>
      </c>
      <c r="C8771" t="s">
        <v>16</v>
      </c>
      <c r="D8771" s="6">
        <v>0.1</v>
      </c>
      <c r="E8771" s="6" t="s">
        <v>17</v>
      </c>
      <c r="F8771" t="s">
        <v>1584</v>
      </c>
      <c r="G8771" t="str">
        <f t="shared" si="17323"/>
        <v>DL2020031</v>
      </c>
      <c r="H8771" t="str">
        <f t="shared" si="17259"/>
        <v>15</v>
      </c>
      <c r="I8771" t="str">
        <f t="shared" si="17260"/>
        <v>NordamerikanskMudderkrabbe_15_20210525_DL2020031_EgedalGym</v>
      </c>
      <c r="J8771" t="str">
        <f t="shared" si="17261"/>
        <v>NordamerikanskMudderkrabbe</v>
      </c>
      <c r="K8771" t="str">
        <f t="shared" si="17262"/>
        <v>NegK</v>
      </c>
      <c r="L8771" t="str">
        <f t="shared" si="17263"/>
        <v>No Ct</v>
      </c>
      <c r="M8771" t="str">
        <f t="shared" si="17264"/>
        <v/>
      </c>
      <c r="N8771" t="str">
        <f t="shared" si="17265"/>
        <v/>
      </c>
      <c r="O8771" t="str">
        <f t="shared" si="17266"/>
        <v/>
      </c>
    </row>
    <row r="8772" spans="1:24" x14ac:dyDescent="0.25">
      <c r="A8772" t="s">
        <v>294</v>
      </c>
      <c r="B8772" t="s">
        <v>1488</v>
      </c>
      <c r="C8772" t="s">
        <v>20</v>
      </c>
      <c r="D8772" s="6">
        <v>0.1</v>
      </c>
      <c r="E8772" s="6" t="s">
        <v>17</v>
      </c>
      <c r="F8772" t="s">
        <v>1584</v>
      </c>
      <c r="G8772" t="str">
        <f t="shared" si="17323"/>
        <v>DL2020031</v>
      </c>
      <c r="H8772" t="str">
        <f t="shared" si="17259"/>
        <v>15</v>
      </c>
      <c r="I8772" t="str">
        <f t="shared" si="17260"/>
        <v>NordamerikanskMudderkrabbe_15_20210525_DL2020031_EgedalGym</v>
      </c>
      <c r="J8772" t="str">
        <f t="shared" si="17261"/>
        <v>NordamerikanskMudderkrabbe</v>
      </c>
      <c r="K8772" t="str">
        <f t="shared" si="17262"/>
        <v>eDNA</v>
      </c>
      <c r="L8772" t="str">
        <f t="shared" si="17263"/>
        <v>No Ct</v>
      </c>
      <c r="M8772" t="str">
        <f t="shared" si="17264"/>
        <v/>
      </c>
      <c r="N8772" t="str">
        <f t="shared" si="17265"/>
        <v/>
      </c>
      <c r="O8772" t="str">
        <f t="shared" si="17266"/>
        <v/>
      </c>
    </row>
    <row r="8773" spans="1:24" x14ac:dyDescent="0.25">
      <c r="A8773" t="s">
        <v>296</v>
      </c>
      <c r="B8773" t="s">
        <v>1488</v>
      </c>
      <c r="C8773" t="s">
        <v>20</v>
      </c>
      <c r="D8773" s="6">
        <v>0.1</v>
      </c>
      <c r="E8773" s="6" t="s">
        <v>17</v>
      </c>
      <c r="F8773" t="s">
        <v>1584</v>
      </c>
      <c r="G8773" t="str">
        <f t="shared" si="17323"/>
        <v>DL2020031</v>
      </c>
      <c r="H8773" t="str">
        <f t="shared" si="17259"/>
        <v>15</v>
      </c>
      <c r="I8773" t="str">
        <f t="shared" si="17260"/>
        <v>NordamerikanskMudderkrabbe_15_20210525_DL2020031_EgedalGym</v>
      </c>
      <c r="J8773" t="str">
        <f t="shared" si="17261"/>
        <v>NordamerikanskMudderkrabbe</v>
      </c>
      <c r="K8773" t="str">
        <f t="shared" si="17262"/>
        <v>eDNA</v>
      </c>
      <c r="L8773" t="str">
        <f t="shared" si="17263"/>
        <v>No Ct</v>
      </c>
      <c r="M8773" t="str">
        <f t="shared" si="17264"/>
        <v/>
      </c>
      <c r="N8773" t="str">
        <f t="shared" si="17265"/>
        <v/>
      </c>
      <c r="O8773" t="str">
        <f t="shared" si="17266"/>
        <v/>
      </c>
    </row>
    <row r="8774" spans="1:24" x14ac:dyDescent="0.25">
      <c r="A8774" t="s">
        <v>297</v>
      </c>
      <c r="B8774" t="s">
        <v>1489</v>
      </c>
      <c r="C8774" t="s">
        <v>13</v>
      </c>
      <c r="D8774" s="6">
        <v>0.1</v>
      </c>
      <c r="E8774" s="6">
        <v>32.78</v>
      </c>
      <c r="F8774" t="s">
        <v>1584</v>
      </c>
      <c r="G8774" t="str">
        <f t="shared" si="17323"/>
        <v>DL2020031</v>
      </c>
      <c r="H8774" t="str">
        <f t="shared" si="17259"/>
        <v>16</v>
      </c>
      <c r="I8774" t="str">
        <f t="shared" si="17260"/>
        <v>NordamerikanskMudderkrabbe_16_20210525_DL2020031_EgedalGym</v>
      </c>
      <c r="J8774" t="str">
        <f t="shared" si="17261"/>
        <v>NordamerikanskMudderkrabbe</v>
      </c>
      <c r="K8774" t="str">
        <f t="shared" si="17262"/>
        <v>PosK</v>
      </c>
      <c r="L8774">
        <f t="shared" si="17263"/>
        <v>32.78</v>
      </c>
      <c r="M8774">
        <f t="shared" si="17264"/>
        <v>32.78</v>
      </c>
      <c r="N8774">
        <f t="shared" si="17265"/>
        <v>0</v>
      </c>
      <c r="O8774">
        <f t="shared" si="17266"/>
        <v>0</v>
      </c>
      <c r="Q8774">
        <f t="shared" ref="Q8774" si="17359">IF(L8776="No Ct",0,L8776)</f>
        <v>0</v>
      </c>
      <c r="R8774">
        <f t="shared" ref="R8774" si="17360">IF(L8777="No Ct",0,L8777)</f>
        <v>0</v>
      </c>
      <c r="S8774" t="str">
        <f t="shared" ref="S8774" si="17361">IF(AND(M8774&gt;0,N8774=0),"Valid","Invalid")</f>
        <v>Valid</v>
      </c>
      <c r="T8774" t="str">
        <f t="shared" ref="T8774" si="17362">IF(OR(Q8774&gt;1,R8774&gt;1),"Present","Absent")</f>
        <v>Absent</v>
      </c>
      <c r="U8774" t="str">
        <f t="shared" ref="U8774" si="17363">IF(OR(AND(Q8774&gt;1,Q8774&lt;41),AND(R8774&gt;1,R8774&lt;41)),"Ct&lt;41","Ct&gt;41")</f>
        <v>Ct&gt;41</v>
      </c>
      <c r="V8774" t="str">
        <f>VLOOKUP(J8774,Datasæt_Analysesystemer!$C$2:$D$68,2,FALSE)</f>
        <v>Nordam. Brakvandskrabbe / mudderkrabbe</v>
      </c>
      <c r="W8774" t="str">
        <f t="shared" ref="W8774" si="17364">MID(F8774,10,9)</f>
        <v>DL2020031</v>
      </c>
      <c r="X8774" t="str">
        <f t="shared" ref="X8774" si="17365">W8774&amp;"_"&amp;V8774&amp;"_"&amp;S8774&amp;"_"&amp;T8774&amp;"_"&amp;U8774</f>
        <v>DL2020031_Nordam. Brakvandskrabbe / mudderkrabbe_Valid_Absent_Ct&gt;41</v>
      </c>
    </row>
    <row r="8775" spans="1:24" x14ac:dyDescent="0.25">
      <c r="A8775" t="s">
        <v>299</v>
      </c>
      <c r="B8775" t="s">
        <v>1490</v>
      </c>
      <c r="C8775" t="s">
        <v>16</v>
      </c>
      <c r="D8775" s="6">
        <v>0.1</v>
      </c>
      <c r="E8775" s="6" t="s">
        <v>17</v>
      </c>
      <c r="F8775" t="s">
        <v>1584</v>
      </c>
      <c r="G8775" t="str">
        <f t="shared" si="17323"/>
        <v>DL2020031</v>
      </c>
      <c r="H8775" t="str">
        <f t="shared" si="17259"/>
        <v>16</v>
      </c>
      <c r="I8775" t="str">
        <f t="shared" si="17260"/>
        <v>NordamerikanskMudderkrabbe_16_20210525_DL2020031_EgedalGym</v>
      </c>
      <c r="J8775" t="str">
        <f t="shared" si="17261"/>
        <v>NordamerikanskMudderkrabbe</v>
      </c>
      <c r="K8775" t="str">
        <f t="shared" si="17262"/>
        <v>NegK</v>
      </c>
      <c r="L8775" t="str">
        <f t="shared" si="17263"/>
        <v>No Ct</v>
      </c>
      <c r="M8775" t="str">
        <f t="shared" si="17264"/>
        <v/>
      </c>
      <c r="N8775" t="str">
        <f t="shared" si="17265"/>
        <v/>
      </c>
      <c r="O8775" t="str">
        <f t="shared" si="17266"/>
        <v/>
      </c>
    </row>
    <row r="8776" spans="1:24" x14ac:dyDescent="0.25">
      <c r="A8776" t="s">
        <v>301</v>
      </c>
      <c r="B8776" t="s">
        <v>1491</v>
      </c>
      <c r="C8776" t="s">
        <v>20</v>
      </c>
      <c r="D8776" s="6">
        <v>0.1</v>
      </c>
      <c r="E8776" s="6" t="s">
        <v>17</v>
      </c>
      <c r="F8776" t="s">
        <v>1584</v>
      </c>
      <c r="G8776" t="str">
        <f t="shared" si="17323"/>
        <v>DL2020031</v>
      </c>
      <c r="H8776" t="str">
        <f t="shared" si="17259"/>
        <v>16</v>
      </c>
      <c r="I8776" t="str">
        <f t="shared" si="17260"/>
        <v>NordamerikanskMudderkrabbe_16_20210525_DL2020031_EgedalGym</v>
      </c>
      <c r="J8776" t="str">
        <f t="shared" si="17261"/>
        <v>NordamerikanskMudderkrabbe</v>
      </c>
      <c r="K8776" t="str">
        <f t="shared" si="17262"/>
        <v>eDNA</v>
      </c>
      <c r="L8776" t="str">
        <f t="shared" si="17263"/>
        <v>No Ct</v>
      </c>
      <c r="M8776" t="str">
        <f t="shared" si="17264"/>
        <v/>
      </c>
      <c r="N8776" t="str">
        <f t="shared" si="17265"/>
        <v/>
      </c>
      <c r="O8776" t="str">
        <f t="shared" si="17266"/>
        <v/>
      </c>
    </row>
    <row r="8777" spans="1:24" x14ac:dyDescent="0.25">
      <c r="A8777" t="s">
        <v>303</v>
      </c>
      <c r="B8777" t="s">
        <v>1491</v>
      </c>
      <c r="C8777" t="s">
        <v>20</v>
      </c>
      <c r="D8777" s="6">
        <v>0.1</v>
      </c>
      <c r="E8777" s="6" t="s">
        <v>17</v>
      </c>
      <c r="F8777" t="s">
        <v>1584</v>
      </c>
      <c r="G8777" t="str">
        <f t="shared" si="17323"/>
        <v>DL2020031</v>
      </c>
      <c r="H8777" t="str">
        <f t="shared" si="17259"/>
        <v>16</v>
      </c>
      <c r="I8777" t="str">
        <f t="shared" si="17260"/>
        <v>NordamerikanskMudderkrabbe_16_20210525_DL2020031_EgedalGym</v>
      </c>
      <c r="J8777" t="str">
        <f t="shared" si="17261"/>
        <v>NordamerikanskMudderkrabbe</v>
      </c>
      <c r="K8777" t="str">
        <f t="shared" si="17262"/>
        <v>eDNA</v>
      </c>
      <c r="L8777" t="str">
        <f t="shared" si="17263"/>
        <v>No Ct</v>
      </c>
      <c r="M8777" t="str">
        <f t="shared" si="17264"/>
        <v/>
      </c>
      <c r="N8777" t="str">
        <f t="shared" si="17265"/>
        <v/>
      </c>
      <c r="O8777" t="str">
        <f t="shared" si="17266"/>
        <v/>
      </c>
    </row>
    <row r="8778" spans="1:24" x14ac:dyDescent="0.25">
      <c r="A8778" t="s">
        <v>304</v>
      </c>
      <c r="B8778" t="s">
        <v>1492</v>
      </c>
      <c r="C8778" t="s">
        <v>13</v>
      </c>
      <c r="D8778" s="6">
        <v>0.1</v>
      </c>
      <c r="E8778" s="6">
        <v>32.9</v>
      </c>
      <c r="F8778" t="s">
        <v>1584</v>
      </c>
      <c r="G8778" t="str">
        <f t="shared" si="17323"/>
        <v>DL2020031</v>
      </c>
      <c r="H8778" t="str">
        <f t="shared" si="17259"/>
        <v>17</v>
      </c>
      <c r="I8778" t="str">
        <f t="shared" si="17260"/>
        <v>Pukkellaks_17_20210525_DL2020031_EgedalGym</v>
      </c>
      <c r="J8778" t="str">
        <f t="shared" si="17261"/>
        <v>Pukkellaks</v>
      </c>
      <c r="K8778" t="str">
        <f t="shared" si="17262"/>
        <v>PosK</v>
      </c>
      <c r="L8778">
        <f t="shared" si="17263"/>
        <v>32.9</v>
      </c>
      <c r="M8778">
        <f t="shared" si="17264"/>
        <v>32.9</v>
      </c>
      <c r="N8778">
        <f t="shared" si="17265"/>
        <v>0</v>
      </c>
      <c r="O8778">
        <f t="shared" si="17266"/>
        <v>0</v>
      </c>
      <c r="Q8778">
        <f t="shared" ref="Q8778" si="17366">IF(L8780="No Ct",0,L8780)</f>
        <v>0</v>
      </c>
      <c r="R8778">
        <f t="shared" ref="R8778" si="17367">IF(L8781="No Ct",0,L8781)</f>
        <v>0</v>
      </c>
      <c r="S8778" t="str">
        <f t="shared" ref="S8778" si="17368">IF(AND(M8778&gt;0,N8778=0),"Valid","Invalid")</f>
        <v>Valid</v>
      </c>
      <c r="T8778" t="str">
        <f t="shared" ref="T8778" si="17369">IF(OR(Q8778&gt;1,R8778&gt;1),"Present","Absent")</f>
        <v>Absent</v>
      </c>
      <c r="U8778" t="str">
        <f t="shared" ref="U8778" si="17370">IF(OR(AND(Q8778&gt;1,Q8778&lt;41),AND(R8778&gt;1,R8778&lt;41)),"Ct&lt;41","Ct&gt;41")</f>
        <v>Ct&gt;41</v>
      </c>
      <c r="V8778" t="str">
        <f>VLOOKUP(J8778,Datasæt_Analysesystemer!$C$2:$D$68,2,FALSE)</f>
        <v>Pukkellaks</v>
      </c>
      <c r="W8778" t="str">
        <f t="shared" ref="W8778" si="17371">MID(F8778,10,9)</f>
        <v>DL2020031</v>
      </c>
      <c r="X8778" t="str">
        <f t="shared" ref="X8778" si="17372">W8778&amp;"_"&amp;V8778&amp;"_"&amp;S8778&amp;"_"&amp;T8778&amp;"_"&amp;U8778</f>
        <v>DL2020031_Pukkellaks_Valid_Absent_Ct&gt;41</v>
      </c>
    </row>
    <row r="8779" spans="1:24" x14ac:dyDescent="0.25">
      <c r="A8779" t="s">
        <v>306</v>
      </c>
      <c r="B8779" t="s">
        <v>1493</v>
      </c>
      <c r="C8779" t="s">
        <v>16</v>
      </c>
      <c r="D8779" s="6">
        <v>0.1</v>
      </c>
      <c r="E8779" s="6" t="s">
        <v>17</v>
      </c>
      <c r="F8779" t="s">
        <v>1584</v>
      </c>
      <c r="G8779" t="str">
        <f t="shared" si="17323"/>
        <v>DL2020031</v>
      </c>
      <c r="H8779" t="str">
        <f t="shared" si="17259"/>
        <v>17</v>
      </c>
      <c r="I8779" t="str">
        <f t="shared" si="17260"/>
        <v>Pukkellaks_17_20210525_DL2020031_EgedalGym</v>
      </c>
      <c r="J8779" t="str">
        <f t="shared" si="17261"/>
        <v>Pukkellaks</v>
      </c>
      <c r="K8779" t="str">
        <f t="shared" si="17262"/>
        <v>NegK</v>
      </c>
      <c r="L8779" t="str">
        <f t="shared" si="17263"/>
        <v>No Ct</v>
      </c>
      <c r="M8779" t="str">
        <f t="shared" si="17264"/>
        <v/>
      </c>
      <c r="N8779" t="str">
        <f t="shared" si="17265"/>
        <v/>
      </c>
      <c r="O8779" t="str">
        <f t="shared" si="17266"/>
        <v/>
      </c>
    </row>
    <row r="8780" spans="1:24" x14ac:dyDescent="0.25">
      <c r="A8780" t="s">
        <v>308</v>
      </c>
      <c r="B8780" t="s">
        <v>1494</v>
      </c>
      <c r="C8780" t="s">
        <v>20</v>
      </c>
      <c r="D8780" s="6">
        <v>0.1</v>
      </c>
      <c r="E8780" s="6" t="s">
        <v>17</v>
      </c>
      <c r="F8780" t="s">
        <v>1584</v>
      </c>
      <c r="G8780" t="str">
        <f t="shared" si="17323"/>
        <v>DL2020031</v>
      </c>
      <c r="H8780" t="str">
        <f t="shared" si="17259"/>
        <v>17</v>
      </c>
      <c r="I8780" t="str">
        <f t="shared" si="17260"/>
        <v>Pukkellaks_17_20210525_DL2020031_EgedalGym</v>
      </c>
      <c r="J8780" t="str">
        <f t="shared" si="17261"/>
        <v>Pukkellaks</v>
      </c>
      <c r="K8780" t="str">
        <f t="shared" si="17262"/>
        <v>eDNA</v>
      </c>
      <c r="L8780" t="str">
        <f t="shared" si="17263"/>
        <v>No Ct</v>
      </c>
      <c r="M8780" t="str">
        <f t="shared" si="17264"/>
        <v/>
      </c>
      <c r="N8780" t="str">
        <f t="shared" si="17265"/>
        <v/>
      </c>
      <c r="O8780" t="str">
        <f t="shared" si="17266"/>
        <v/>
      </c>
    </row>
    <row r="8781" spans="1:24" x14ac:dyDescent="0.25">
      <c r="A8781" t="s">
        <v>310</v>
      </c>
      <c r="B8781" t="s">
        <v>1494</v>
      </c>
      <c r="C8781" t="s">
        <v>20</v>
      </c>
      <c r="D8781" s="6">
        <v>0.1</v>
      </c>
      <c r="E8781" s="6" t="s">
        <v>17</v>
      </c>
      <c r="F8781" t="s">
        <v>1584</v>
      </c>
      <c r="G8781" t="str">
        <f t="shared" si="17323"/>
        <v>DL2020031</v>
      </c>
      <c r="H8781" t="str">
        <f t="shared" si="17259"/>
        <v>17</v>
      </c>
      <c r="I8781" t="str">
        <f t="shared" si="17260"/>
        <v>Pukkellaks_17_20210525_DL2020031_EgedalGym</v>
      </c>
      <c r="J8781" t="str">
        <f t="shared" si="17261"/>
        <v>Pukkellaks</v>
      </c>
      <c r="K8781" t="str">
        <f t="shared" si="17262"/>
        <v>eDNA</v>
      </c>
      <c r="L8781" t="str">
        <f t="shared" si="17263"/>
        <v>No Ct</v>
      </c>
      <c r="M8781" t="str">
        <f t="shared" si="17264"/>
        <v/>
      </c>
      <c r="N8781" t="str">
        <f t="shared" si="17265"/>
        <v/>
      </c>
      <c r="O8781" t="str">
        <f t="shared" si="17266"/>
        <v/>
      </c>
    </row>
    <row r="8782" spans="1:24" x14ac:dyDescent="0.25">
      <c r="A8782" t="s">
        <v>311</v>
      </c>
      <c r="B8782" t="s">
        <v>1495</v>
      </c>
      <c r="C8782" t="s">
        <v>13</v>
      </c>
      <c r="D8782" s="6">
        <v>0.1</v>
      </c>
      <c r="E8782" s="6">
        <v>32.71</v>
      </c>
      <c r="F8782" t="s">
        <v>1584</v>
      </c>
      <c r="G8782" t="str">
        <f t="shared" si="17323"/>
        <v>DL2020031</v>
      </c>
      <c r="H8782" t="str">
        <f t="shared" si="17259"/>
        <v>18</v>
      </c>
      <c r="I8782" t="str">
        <f t="shared" si="17260"/>
        <v>Pukkellaks_18_20210525_DL2020031_EgedalGym</v>
      </c>
      <c r="J8782" t="str">
        <f t="shared" si="17261"/>
        <v>Pukkellaks</v>
      </c>
      <c r="K8782" t="str">
        <f t="shared" si="17262"/>
        <v>PosK</v>
      </c>
      <c r="L8782">
        <f t="shared" si="17263"/>
        <v>32.71</v>
      </c>
      <c r="M8782">
        <f t="shared" si="17264"/>
        <v>32.71</v>
      </c>
      <c r="N8782">
        <f t="shared" si="17265"/>
        <v>0</v>
      </c>
      <c r="O8782">
        <f t="shared" si="17266"/>
        <v>0</v>
      </c>
      <c r="Q8782">
        <f t="shared" ref="Q8782" si="17373">IF(L8784="No Ct",0,L8784)</f>
        <v>0</v>
      </c>
      <c r="R8782">
        <f t="shared" ref="R8782" si="17374">IF(L8785="No Ct",0,L8785)</f>
        <v>0</v>
      </c>
      <c r="S8782" t="str">
        <f t="shared" ref="S8782" si="17375">IF(AND(M8782&gt;0,N8782=0),"Valid","Invalid")</f>
        <v>Valid</v>
      </c>
      <c r="T8782" t="str">
        <f t="shared" ref="T8782" si="17376">IF(OR(Q8782&gt;1,R8782&gt;1),"Present","Absent")</f>
        <v>Absent</v>
      </c>
      <c r="U8782" t="str">
        <f t="shared" ref="U8782" si="17377">IF(OR(AND(Q8782&gt;1,Q8782&lt;41),AND(R8782&gt;1,R8782&lt;41)),"Ct&lt;41","Ct&gt;41")</f>
        <v>Ct&gt;41</v>
      </c>
      <c r="V8782" t="str">
        <f>VLOOKUP(J8782,Datasæt_Analysesystemer!$C$2:$D$68,2,FALSE)</f>
        <v>Pukkellaks</v>
      </c>
      <c r="W8782" t="str">
        <f t="shared" ref="W8782" si="17378">MID(F8782,10,9)</f>
        <v>DL2020031</v>
      </c>
      <c r="X8782" t="str">
        <f t="shared" ref="X8782" si="17379">W8782&amp;"_"&amp;V8782&amp;"_"&amp;S8782&amp;"_"&amp;T8782&amp;"_"&amp;U8782</f>
        <v>DL2020031_Pukkellaks_Valid_Absent_Ct&gt;41</v>
      </c>
    </row>
    <row r="8783" spans="1:24" x14ac:dyDescent="0.25">
      <c r="A8783" t="s">
        <v>313</v>
      </c>
      <c r="B8783" t="s">
        <v>1496</v>
      </c>
      <c r="C8783" t="s">
        <v>16</v>
      </c>
      <c r="D8783" s="6">
        <v>0.1</v>
      </c>
      <c r="E8783" s="6" t="s">
        <v>17</v>
      </c>
      <c r="F8783" t="s">
        <v>1584</v>
      </c>
      <c r="G8783" t="str">
        <f t="shared" si="17323"/>
        <v>DL2020031</v>
      </c>
      <c r="H8783" t="str">
        <f t="shared" si="17259"/>
        <v>18</v>
      </c>
      <c r="I8783" t="str">
        <f t="shared" si="17260"/>
        <v>Pukkellaks_18_20210525_DL2020031_EgedalGym</v>
      </c>
      <c r="J8783" t="str">
        <f t="shared" si="17261"/>
        <v>Pukkellaks</v>
      </c>
      <c r="K8783" t="str">
        <f t="shared" si="17262"/>
        <v>NegK</v>
      </c>
      <c r="L8783" t="str">
        <f t="shared" si="17263"/>
        <v>No Ct</v>
      </c>
      <c r="M8783" t="str">
        <f t="shared" si="17264"/>
        <v/>
      </c>
      <c r="N8783" t="str">
        <f t="shared" si="17265"/>
        <v/>
      </c>
      <c r="O8783" t="str">
        <f t="shared" si="17266"/>
        <v/>
      </c>
    </row>
    <row r="8784" spans="1:24" x14ac:dyDescent="0.25">
      <c r="A8784" t="s">
        <v>315</v>
      </c>
      <c r="B8784" t="s">
        <v>1497</v>
      </c>
      <c r="C8784" t="s">
        <v>20</v>
      </c>
      <c r="D8784" s="6">
        <v>0.1</v>
      </c>
      <c r="E8784" s="6" t="s">
        <v>17</v>
      </c>
      <c r="F8784" t="s">
        <v>1584</v>
      </c>
      <c r="G8784" t="str">
        <f t="shared" si="17323"/>
        <v>DL2020031</v>
      </c>
      <c r="H8784" t="str">
        <f t="shared" si="17259"/>
        <v>18</v>
      </c>
      <c r="I8784" t="str">
        <f t="shared" si="17260"/>
        <v>Pukkellaks_18_20210525_DL2020031_EgedalGym</v>
      </c>
      <c r="J8784" t="str">
        <f t="shared" si="17261"/>
        <v>Pukkellaks</v>
      </c>
      <c r="K8784" t="str">
        <f t="shared" si="17262"/>
        <v>eDNA</v>
      </c>
      <c r="L8784" t="str">
        <f t="shared" si="17263"/>
        <v>No Ct</v>
      </c>
      <c r="M8784" t="str">
        <f t="shared" si="17264"/>
        <v/>
      </c>
      <c r="N8784" t="str">
        <f t="shared" si="17265"/>
        <v/>
      </c>
      <c r="O8784" t="str">
        <f t="shared" si="17266"/>
        <v/>
      </c>
    </row>
    <row r="8785" spans="1:24" x14ac:dyDescent="0.25">
      <c r="A8785" t="s">
        <v>317</v>
      </c>
      <c r="B8785" t="s">
        <v>1497</v>
      </c>
      <c r="C8785" t="s">
        <v>20</v>
      </c>
      <c r="D8785" s="6">
        <v>0.1</v>
      </c>
      <c r="E8785" s="6" t="s">
        <v>17</v>
      </c>
      <c r="F8785" t="s">
        <v>1584</v>
      </c>
      <c r="G8785" t="str">
        <f t="shared" si="17323"/>
        <v>DL2020031</v>
      </c>
      <c r="H8785" t="str">
        <f t="shared" si="17259"/>
        <v>18</v>
      </c>
      <c r="I8785" t="str">
        <f t="shared" si="17260"/>
        <v>Pukkellaks_18_20210525_DL2020031_EgedalGym</v>
      </c>
      <c r="J8785" t="str">
        <f t="shared" si="17261"/>
        <v>Pukkellaks</v>
      </c>
      <c r="K8785" t="str">
        <f t="shared" si="17262"/>
        <v>eDNA</v>
      </c>
      <c r="L8785" t="str">
        <f t="shared" si="17263"/>
        <v>No Ct</v>
      </c>
      <c r="M8785" t="str">
        <f t="shared" si="17264"/>
        <v/>
      </c>
      <c r="N8785" t="str">
        <f t="shared" si="17265"/>
        <v/>
      </c>
      <c r="O8785" t="str">
        <f t="shared" si="17266"/>
        <v/>
      </c>
    </row>
    <row r="8786" spans="1:24" x14ac:dyDescent="0.25">
      <c r="A8786" t="s">
        <v>318</v>
      </c>
      <c r="B8786" t="s">
        <v>1498</v>
      </c>
      <c r="C8786" t="s">
        <v>13</v>
      </c>
      <c r="D8786" s="6">
        <v>0.1</v>
      </c>
      <c r="E8786" s="6" t="s">
        <v>17</v>
      </c>
      <c r="F8786" t="s">
        <v>1584</v>
      </c>
      <c r="G8786" t="str">
        <f t="shared" si="17323"/>
        <v>DL2020031</v>
      </c>
      <c r="H8786" t="str">
        <f t="shared" ref="H8786:H8849" si="17380">LEFT(B8786,2)</f>
        <v>19</v>
      </c>
      <c r="I8786" t="str">
        <f t="shared" ref="I8786:I8849" si="17381">J8786&amp;"_"&amp;H8786&amp;"_"&amp;F8786</f>
        <v>SibiriskStoer_19_20210525_DL2020031_EgedalGym</v>
      </c>
      <c r="J8786" t="str">
        <f t="shared" ref="J8786:J8849" si="17382">MID(RIGHT(B8786,LEN(B8786)-3),1,FIND("_",RIGHT(B8786,LEN(B8786)-3))-1)</f>
        <v>SibiriskStoer</v>
      </c>
      <c r="K8786" t="str">
        <f t="shared" ref="K8786:K8849" si="17383">TRIM(SUBSTITUTE(RIGHT(B8786,FIND(J8786,B8786)+1),"_",""))</f>
        <v>PosK</v>
      </c>
      <c r="L8786" t="str">
        <f t="shared" ref="L8786:L8849" si="17384">IFERROR(VALUE(SUBSTITUTE(E8786,".",",")),E8786)</f>
        <v>No Ct</v>
      </c>
      <c r="M8786">
        <f t="shared" ref="M8786:M8849" si="17385">IF(K8786="PosK",SUMIFS(L:L,K:K,"PosK",I:I,I8786),"")</f>
        <v>0</v>
      </c>
      <c r="N8786">
        <f t="shared" ref="N8786:N8849" si="17386">IF(K8786="PosK",SUMIFS(L:L,K:K,"NegK",I:I,I8786),"")</f>
        <v>0</v>
      </c>
      <c r="O8786">
        <f t="shared" ref="O8786:O8849" si="17387">IF(K8786="PosK",SUMIFS(L:L,K:K,"eDNA",I:I,I8786),"")</f>
        <v>0</v>
      </c>
      <c r="Q8786">
        <f t="shared" ref="Q8786" si="17388">IF(L8788="No Ct",0,L8788)</f>
        <v>0</v>
      </c>
      <c r="R8786">
        <f t="shared" ref="R8786" si="17389">IF(L8789="No Ct",0,L8789)</f>
        <v>0</v>
      </c>
      <c r="S8786" t="str">
        <f t="shared" ref="S8786" si="17390">IF(AND(M8786&gt;0,N8786=0),"Valid","Invalid")</f>
        <v>Invalid</v>
      </c>
      <c r="T8786" t="str">
        <f t="shared" ref="T8786" si="17391">IF(OR(Q8786&gt;1,R8786&gt;1),"Present","Absent")</f>
        <v>Absent</v>
      </c>
      <c r="U8786" t="str">
        <f t="shared" ref="U8786" si="17392">IF(OR(AND(Q8786&gt;1,Q8786&lt;41),AND(R8786&gt;1,R8786&lt;41)),"Ct&lt;41","Ct&gt;41")</f>
        <v>Ct&gt;41</v>
      </c>
      <c r="V8786" t="str">
        <f>VLOOKUP(J8786,Datasæt_Analysesystemer!$C$2:$D$68,2,FALSE)</f>
        <v>Siberisk stør</v>
      </c>
      <c r="W8786" t="str">
        <f t="shared" ref="W8786" si="17393">MID(F8786,10,9)</f>
        <v>DL2020031</v>
      </c>
      <c r="X8786" t="str">
        <f t="shared" ref="X8786" si="17394">W8786&amp;"_"&amp;V8786&amp;"_"&amp;S8786&amp;"_"&amp;T8786&amp;"_"&amp;U8786</f>
        <v>DL2020031_Siberisk stør_Invalid_Absent_Ct&gt;41</v>
      </c>
    </row>
    <row r="8787" spans="1:24" x14ac:dyDescent="0.25">
      <c r="A8787" t="s">
        <v>320</v>
      </c>
      <c r="B8787" t="s">
        <v>1499</v>
      </c>
      <c r="C8787" t="s">
        <v>16</v>
      </c>
      <c r="D8787" s="6">
        <v>0.1</v>
      </c>
      <c r="E8787" s="6" t="s">
        <v>17</v>
      </c>
      <c r="F8787" t="s">
        <v>1584</v>
      </c>
      <c r="G8787" t="str">
        <f t="shared" si="17323"/>
        <v>DL2020031</v>
      </c>
      <c r="H8787" t="str">
        <f t="shared" si="17380"/>
        <v>19</v>
      </c>
      <c r="I8787" t="str">
        <f t="shared" si="17381"/>
        <v>SibiriskStoer_19_20210525_DL2020031_EgedalGym</v>
      </c>
      <c r="J8787" t="str">
        <f t="shared" si="17382"/>
        <v>SibiriskStoer</v>
      </c>
      <c r="K8787" t="str">
        <f t="shared" si="17383"/>
        <v>NegK</v>
      </c>
      <c r="L8787" t="str">
        <f t="shared" si="17384"/>
        <v>No Ct</v>
      </c>
      <c r="M8787" t="str">
        <f t="shared" si="17385"/>
        <v/>
      </c>
      <c r="N8787" t="str">
        <f t="shared" si="17386"/>
        <v/>
      </c>
      <c r="O8787" t="str">
        <f t="shared" si="17387"/>
        <v/>
      </c>
    </row>
    <row r="8788" spans="1:24" x14ac:dyDescent="0.25">
      <c r="A8788" t="s">
        <v>322</v>
      </c>
      <c r="B8788" t="s">
        <v>1500</v>
      </c>
      <c r="C8788" t="s">
        <v>20</v>
      </c>
      <c r="D8788" s="6">
        <v>0.1</v>
      </c>
      <c r="E8788" s="6" t="s">
        <v>17</v>
      </c>
      <c r="F8788" t="s">
        <v>1584</v>
      </c>
      <c r="G8788" t="str">
        <f t="shared" si="17323"/>
        <v>DL2020031</v>
      </c>
      <c r="H8788" t="str">
        <f t="shared" si="17380"/>
        <v>19</v>
      </c>
      <c r="I8788" t="str">
        <f t="shared" si="17381"/>
        <v>SibiriskStoer_19_20210525_DL2020031_EgedalGym</v>
      </c>
      <c r="J8788" t="str">
        <f t="shared" si="17382"/>
        <v>SibiriskStoer</v>
      </c>
      <c r="K8788" t="str">
        <f t="shared" si="17383"/>
        <v>eDNA</v>
      </c>
      <c r="L8788" t="str">
        <f t="shared" si="17384"/>
        <v>No Ct</v>
      </c>
      <c r="M8788" t="str">
        <f t="shared" si="17385"/>
        <v/>
      </c>
      <c r="N8788" t="str">
        <f t="shared" si="17386"/>
        <v/>
      </c>
      <c r="O8788" t="str">
        <f t="shared" si="17387"/>
        <v/>
      </c>
    </row>
    <row r="8789" spans="1:24" x14ac:dyDescent="0.25">
      <c r="A8789" t="s">
        <v>324</v>
      </c>
      <c r="B8789" t="s">
        <v>1500</v>
      </c>
      <c r="C8789" t="s">
        <v>20</v>
      </c>
      <c r="D8789" s="6">
        <v>0.1</v>
      </c>
      <c r="E8789" s="6" t="s">
        <v>17</v>
      </c>
      <c r="F8789" t="s">
        <v>1584</v>
      </c>
      <c r="G8789" t="str">
        <f t="shared" si="17323"/>
        <v>DL2020031</v>
      </c>
      <c r="H8789" t="str">
        <f t="shared" si="17380"/>
        <v>19</v>
      </c>
      <c r="I8789" t="str">
        <f t="shared" si="17381"/>
        <v>SibiriskStoer_19_20210525_DL2020031_EgedalGym</v>
      </c>
      <c r="J8789" t="str">
        <f t="shared" si="17382"/>
        <v>SibiriskStoer</v>
      </c>
      <c r="K8789" t="str">
        <f t="shared" si="17383"/>
        <v>eDNA</v>
      </c>
      <c r="L8789" t="str">
        <f t="shared" si="17384"/>
        <v>No Ct</v>
      </c>
      <c r="M8789" t="str">
        <f t="shared" si="17385"/>
        <v/>
      </c>
      <c r="N8789" t="str">
        <f t="shared" si="17386"/>
        <v/>
      </c>
      <c r="O8789" t="str">
        <f t="shared" si="17387"/>
        <v/>
      </c>
    </row>
    <row r="8790" spans="1:24" x14ac:dyDescent="0.25">
      <c r="A8790" t="s">
        <v>325</v>
      </c>
      <c r="B8790" t="s">
        <v>1501</v>
      </c>
      <c r="C8790" t="s">
        <v>13</v>
      </c>
      <c r="D8790" s="6">
        <v>0.1</v>
      </c>
      <c r="E8790" s="6">
        <v>37.770000000000003</v>
      </c>
      <c r="F8790" t="s">
        <v>1584</v>
      </c>
      <c r="G8790" t="str">
        <f t="shared" si="17323"/>
        <v>DL2020031</v>
      </c>
      <c r="H8790" t="str">
        <f t="shared" si="17380"/>
        <v>20</v>
      </c>
      <c r="I8790" t="str">
        <f t="shared" si="17381"/>
        <v>SibiriskStoer_20_20210525_DL2020031_EgedalGym</v>
      </c>
      <c r="J8790" t="str">
        <f t="shared" si="17382"/>
        <v>SibiriskStoer</v>
      </c>
      <c r="K8790" t="str">
        <f t="shared" si="17383"/>
        <v>PosK</v>
      </c>
      <c r="L8790">
        <f t="shared" si="17384"/>
        <v>37.770000000000003</v>
      </c>
      <c r="M8790">
        <f t="shared" si="17385"/>
        <v>37.770000000000003</v>
      </c>
      <c r="N8790">
        <f t="shared" si="17386"/>
        <v>0</v>
      </c>
      <c r="O8790">
        <f t="shared" si="17387"/>
        <v>0</v>
      </c>
      <c r="Q8790">
        <f t="shared" ref="Q8790" si="17395">IF(L8792="No Ct",0,L8792)</f>
        <v>0</v>
      </c>
      <c r="R8790">
        <f t="shared" ref="R8790" si="17396">IF(L8793="No Ct",0,L8793)</f>
        <v>0</v>
      </c>
      <c r="S8790" t="str">
        <f t="shared" ref="S8790" si="17397">IF(AND(M8790&gt;0,N8790=0),"Valid","Invalid")</f>
        <v>Valid</v>
      </c>
      <c r="T8790" t="str">
        <f t="shared" ref="T8790" si="17398">IF(OR(Q8790&gt;1,R8790&gt;1),"Present","Absent")</f>
        <v>Absent</v>
      </c>
      <c r="U8790" t="str">
        <f t="shared" ref="U8790" si="17399">IF(OR(AND(Q8790&gt;1,Q8790&lt;41),AND(R8790&gt;1,R8790&lt;41)),"Ct&lt;41","Ct&gt;41")</f>
        <v>Ct&gt;41</v>
      </c>
      <c r="V8790" t="str">
        <f>VLOOKUP(J8790,Datasæt_Analysesystemer!$C$2:$D$68,2,FALSE)</f>
        <v>Siberisk stør</v>
      </c>
      <c r="W8790" t="str">
        <f t="shared" ref="W8790" si="17400">MID(F8790,10,9)</f>
        <v>DL2020031</v>
      </c>
      <c r="X8790" t="str">
        <f t="shared" ref="X8790" si="17401">W8790&amp;"_"&amp;V8790&amp;"_"&amp;S8790&amp;"_"&amp;T8790&amp;"_"&amp;U8790</f>
        <v>DL2020031_Siberisk stør_Valid_Absent_Ct&gt;41</v>
      </c>
    </row>
    <row r="8791" spans="1:24" x14ac:dyDescent="0.25">
      <c r="A8791" t="s">
        <v>327</v>
      </c>
      <c r="B8791" t="s">
        <v>1502</v>
      </c>
      <c r="C8791" t="s">
        <v>16</v>
      </c>
      <c r="D8791" s="6">
        <v>0.1</v>
      </c>
      <c r="E8791" s="6" t="s">
        <v>17</v>
      </c>
      <c r="F8791" t="s">
        <v>1584</v>
      </c>
      <c r="G8791" t="str">
        <f t="shared" si="17323"/>
        <v>DL2020031</v>
      </c>
      <c r="H8791" t="str">
        <f t="shared" si="17380"/>
        <v>20</v>
      </c>
      <c r="I8791" t="str">
        <f t="shared" si="17381"/>
        <v>SibiriskStoer_20_20210525_DL2020031_EgedalGym</v>
      </c>
      <c r="J8791" t="str">
        <f t="shared" si="17382"/>
        <v>SibiriskStoer</v>
      </c>
      <c r="K8791" t="str">
        <f t="shared" si="17383"/>
        <v>NegK</v>
      </c>
      <c r="L8791" t="str">
        <f t="shared" si="17384"/>
        <v>No Ct</v>
      </c>
      <c r="M8791" t="str">
        <f t="shared" si="17385"/>
        <v/>
      </c>
      <c r="N8791" t="str">
        <f t="shared" si="17386"/>
        <v/>
      </c>
      <c r="O8791" t="str">
        <f t="shared" si="17387"/>
        <v/>
      </c>
    </row>
    <row r="8792" spans="1:24" x14ac:dyDescent="0.25">
      <c r="A8792" t="s">
        <v>329</v>
      </c>
      <c r="B8792" t="s">
        <v>1503</v>
      </c>
      <c r="C8792" t="s">
        <v>20</v>
      </c>
      <c r="D8792" s="6">
        <v>0.1</v>
      </c>
      <c r="E8792" s="6" t="s">
        <v>17</v>
      </c>
      <c r="F8792" t="s">
        <v>1584</v>
      </c>
      <c r="G8792" t="str">
        <f t="shared" si="17323"/>
        <v>DL2020031</v>
      </c>
      <c r="H8792" t="str">
        <f t="shared" si="17380"/>
        <v>20</v>
      </c>
      <c r="I8792" t="str">
        <f t="shared" si="17381"/>
        <v>SibiriskStoer_20_20210525_DL2020031_EgedalGym</v>
      </c>
      <c r="J8792" t="str">
        <f t="shared" si="17382"/>
        <v>SibiriskStoer</v>
      </c>
      <c r="K8792" t="str">
        <f t="shared" si="17383"/>
        <v>eDNA</v>
      </c>
      <c r="L8792" t="str">
        <f t="shared" si="17384"/>
        <v>No Ct</v>
      </c>
      <c r="M8792" t="str">
        <f t="shared" si="17385"/>
        <v/>
      </c>
      <c r="N8792" t="str">
        <f t="shared" si="17386"/>
        <v/>
      </c>
      <c r="O8792" t="str">
        <f t="shared" si="17387"/>
        <v/>
      </c>
    </row>
    <row r="8793" spans="1:24" x14ac:dyDescent="0.25">
      <c r="A8793" t="s">
        <v>331</v>
      </c>
      <c r="B8793" t="s">
        <v>1503</v>
      </c>
      <c r="C8793" t="s">
        <v>20</v>
      </c>
      <c r="D8793" s="6">
        <v>0.1</v>
      </c>
      <c r="E8793" s="6" t="s">
        <v>17</v>
      </c>
      <c r="F8793" t="s">
        <v>1584</v>
      </c>
      <c r="G8793" t="str">
        <f t="shared" si="17323"/>
        <v>DL2020031</v>
      </c>
      <c r="H8793" t="str">
        <f t="shared" si="17380"/>
        <v>20</v>
      </c>
      <c r="I8793" t="str">
        <f t="shared" si="17381"/>
        <v>SibiriskStoer_20_20210525_DL2020031_EgedalGym</v>
      </c>
      <c r="J8793" t="str">
        <f t="shared" si="17382"/>
        <v>SibiriskStoer</v>
      </c>
      <c r="K8793" t="str">
        <f t="shared" si="17383"/>
        <v>eDNA</v>
      </c>
      <c r="L8793" t="str">
        <f t="shared" si="17384"/>
        <v>No Ct</v>
      </c>
      <c r="M8793" t="str">
        <f t="shared" si="17385"/>
        <v/>
      </c>
      <c r="N8793" t="str">
        <f t="shared" si="17386"/>
        <v/>
      </c>
      <c r="O8793" t="str">
        <f t="shared" si="17387"/>
        <v/>
      </c>
    </row>
    <row r="8794" spans="1:24" x14ac:dyDescent="0.25">
      <c r="A8794" t="s">
        <v>390</v>
      </c>
      <c r="B8794" t="s">
        <v>1504</v>
      </c>
      <c r="C8794" t="s">
        <v>13</v>
      </c>
      <c r="D8794" s="6">
        <v>0.1</v>
      </c>
      <c r="E8794" s="6">
        <v>32.54</v>
      </c>
      <c r="F8794" t="s">
        <v>1584</v>
      </c>
      <c r="G8794" t="str">
        <f t="shared" si="17323"/>
        <v>DL2020031</v>
      </c>
      <c r="H8794" t="str">
        <f t="shared" si="17380"/>
        <v>21</v>
      </c>
      <c r="I8794" t="str">
        <f t="shared" si="17381"/>
        <v>Stillehavsoesters_21_20210525_DL2020031_EgedalGym</v>
      </c>
      <c r="J8794" t="str">
        <f t="shared" si="17382"/>
        <v>Stillehavsoesters</v>
      </c>
      <c r="K8794" t="str">
        <f t="shared" si="17383"/>
        <v>PosK</v>
      </c>
      <c r="L8794">
        <f t="shared" si="17384"/>
        <v>32.54</v>
      </c>
      <c r="M8794">
        <f t="shared" si="17385"/>
        <v>32.54</v>
      </c>
      <c r="N8794">
        <f t="shared" si="17386"/>
        <v>0</v>
      </c>
      <c r="O8794">
        <f t="shared" si="17387"/>
        <v>0</v>
      </c>
      <c r="Q8794">
        <f t="shared" ref="Q8794" si="17402">IF(L8796="No Ct",0,L8796)</f>
        <v>0</v>
      </c>
      <c r="R8794">
        <f t="shared" ref="R8794" si="17403">IF(L8797="No Ct",0,L8797)</f>
        <v>0</v>
      </c>
      <c r="S8794" t="str">
        <f t="shared" ref="S8794" si="17404">IF(AND(M8794&gt;0,N8794=0),"Valid","Invalid")</f>
        <v>Valid</v>
      </c>
      <c r="T8794" t="str">
        <f t="shared" ref="T8794" si="17405">IF(OR(Q8794&gt;1,R8794&gt;1),"Present","Absent")</f>
        <v>Absent</v>
      </c>
      <c r="U8794" t="str">
        <f t="shared" ref="U8794" si="17406">IF(OR(AND(Q8794&gt;1,Q8794&lt;41),AND(R8794&gt;1,R8794&lt;41)),"Ct&lt;41","Ct&gt;41")</f>
        <v>Ct&gt;41</v>
      </c>
      <c r="V8794" t="str">
        <f>VLOOKUP(J8794,Datasæt_Analysesystemer!$C$2:$D$68,2,FALSE)</f>
        <v>Stillehavsøsters</v>
      </c>
      <c r="W8794" t="str">
        <f t="shared" ref="W8794" si="17407">MID(F8794,10,9)</f>
        <v>DL2020031</v>
      </c>
      <c r="X8794" t="str">
        <f t="shared" ref="X8794" si="17408">W8794&amp;"_"&amp;V8794&amp;"_"&amp;S8794&amp;"_"&amp;T8794&amp;"_"&amp;U8794</f>
        <v>DL2020031_Stillehavsøsters_Valid_Absent_Ct&gt;41</v>
      </c>
    </row>
    <row r="8795" spans="1:24" x14ac:dyDescent="0.25">
      <c r="A8795" t="s">
        <v>392</v>
      </c>
      <c r="B8795" t="s">
        <v>1505</v>
      </c>
      <c r="C8795" t="s">
        <v>16</v>
      </c>
      <c r="D8795" s="6">
        <v>0.1</v>
      </c>
      <c r="E8795" s="6" t="s">
        <v>17</v>
      </c>
      <c r="F8795" t="s">
        <v>1584</v>
      </c>
      <c r="G8795" t="str">
        <f t="shared" si="17323"/>
        <v>DL2020031</v>
      </c>
      <c r="H8795" t="str">
        <f t="shared" si="17380"/>
        <v>21</v>
      </c>
      <c r="I8795" t="str">
        <f t="shared" si="17381"/>
        <v>Stillehavsoesters_21_20210525_DL2020031_EgedalGym</v>
      </c>
      <c r="J8795" t="str">
        <f t="shared" si="17382"/>
        <v>Stillehavsoesters</v>
      </c>
      <c r="K8795" t="str">
        <f t="shared" si="17383"/>
        <v>NegK</v>
      </c>
      <c r="L8795" t="str">
        <f t="shared" si="17384"/>
        <v>No Ct</v>
      </c>
      <c r="M8795" t="str">
        <f t="shared" si="17385"/>
        <v/>
      </c>
      <c r="N8795" t="str">
        <f t="shared" si="17386"/>
        <v/>
      </c>
      <c r="O8795" t="str">
        <f t="shared" si="17387"/>
        <v/>
      </c>
    </row>
    <row r="8796" spans="1:24" x14ac:dyDescent="0.25">
      <c r="A8796" t="s">
        <v>394</v>
      </c>
      <c r="B8796" t="s">
        <v>1506</v>
      </c>
      <c r="C8796" t="s">
        <v>20</v>
      </c>
      <c r="D8796" s="6">
        <v>0.1</v>
      </c>
      <c r="E8796" s="6" t="s">
        <v>17</v>
      </c>
      <c r="F8796" t="s">
        <v>1584</v>
      </c>
      <c r="G8796" t="str">
        <f t="shared" si="17323"/>
        <v>DL2020031</v>
      </c>
      <c r="H8796" t="str">
        <f t="shared" si="17380"/>
        <v>21</v>
      </c>
      <c r="I8796" t="str">
        <f t="shared" si="17381"/>
        <v>Stillehavsoesters_21_20210525_DL2020031_EgedalGym</v>
      </c>
      <c r="J8796" t="str">
        <f t="shared" si="17382"/>
        <v>Stillehavsoesters</v>
      </c>
      <c r="K8796" t="str">
        <f t="shared" si="17383"/>
        <v>eDNA</v>
      </c>
      <c r="L8796" t="str">
        <f t="shared" si="17384"/>
        <v>No Ct</v>
      </c>
      <c r="M8796" t="str">
        <f t="shared" si="17385"/>
        <v/>
      </c>
      <c r="N8796" t="str">
        <f t="shared" si="17386"/>
        <v/>
      </c>
      <c r="O8796" t="str">
        <f t="shared" si="17387"/>
        <v/>
      </c>
    </row>
    <row r="8797" spans="1:24" x14ac:dyDescent="0.25">
      <c r="A8797" t="s">
        <v>396</v>
      </c>
      <c r="B8797" t="s">
        <v>1506</v>
      </c>
      <c r="C8797" t="s">
        <v>20</v>
      </c>
      <c r="D8797" s="6">
        <v>0.1</v>
      </c>
      <c r="E8797" s="6" t="s">
        <v>17</v>
      </c>
      <c r="F8797" t="s">
        <v>1584</v>
      </c>
      <c r="G8797" t="str">
        <f t="shared" si="17323"/>
        <v>DL2020031</v>
      </c>
      <c r="H8797" t="str">
        <f t="shared" si="17380"/>
        <v>21</v>
      </c>
      <c r="I8797" t="str">
        <f t="shared" si="17381"/>
        <v>Stillehavsoesters_21_20210525_DL2020031_EgedalGym</v>
      </c>
      <c r="J8797" t="str">
        <f t="shared" si="17382"/>
        <v>Stillehavsoesters</v>
      </c>
      <c r="K8797" t="str">
        <f t="shared" si="17383"/>
        <v>eDNA</v>
      </c>
      <c r="L8797" t="str">
        <f t="shared" si="17384"/>
        <v>No Ct</v>
      </c>
      <c r="M8797" t="str">
        <f t="shared" si="17385"/>
        <v/>
      </c>
      <c r="N8797" t="str">
        <f t="shared" si="17386"/>
        <v/>
      </c>
      <c r="O8797" t="str">
        <f t="shared" si="17387"/>
        <v/>
      </c>
    </row>
    <row r="8798" spans="1:24" x14ac:dyDescent="0.25">
      <c r="A8798" t="s">
        <v>397</v>
      </c>
      <c r="B8798" t="s">
        <v>1507</v>
      </c>
      <c r="C8798" t="s">
        <v>13</v>
      </c>
      <c r="D8798" s="6">
        <v>0.1</v>
      </c>
      <c r="E8798" s="6">
        <v>30.7</v>
      </c>
      <c r="F8798" t="s">
        <v>1584</v>
      </c>
      <c r="G8798" t="str">
        <f t="shared" si="17323"/>
        <v>DL2020031</v>
      </c>
      <c r="H8798" t="str">
        <f t="shared" si="17380"/>
        <v>22</v>
      </c>
      <c r="I8798" t="str">
        <f t="shared" si="17381"/>
        <v>Stillehavsoesters_22_20210525_DL2020031_EgedalGym</v>
      </c>
      <c r="J8798" t="str">
        <f t="shared" si="17382"/>
        <v>Stillehavsoesters</v>
      </c>
      <c r="K8798" t="str">
        <f t="shared" si="17383"/>
        <v>PosK</v>
      </c>
      <c r="L8798">
        <f t="shared" si="17384"/>
        <v>30.7</v>
      </c>
      <c r="M8798">
        <f t="shared" si="17385"/>
        <v>30.7</v>
      </c>
      <c r="N8798">
        <f t="shared" si="17386"/>
        <v>0</v>
      </c>
      <c r="O8798">
        <f t="shared" si="17387"/>
        <v>0</v>
      </c>
      <c r="Q8798">
        <f t="shared" ref="Q8798" si="17409">IF(L8800="No Ct",0,L8800)</f>
        <v>0</v>
      </c>
      <c r="R8798">
        <f t="shared" ref="R8798" si="17410">IF(L8801="No Ct",0,L8801)</f>
        <v>0</v>
      </c>
      <c r="S8798" t="str">
        <f t="shared" ref="S8798" si="17411">IF(AND(M8798&gt;0,N8798=0),"Valid","Invalid")</f>
        <v>Valid</v>
      </c>
      <c r="T8798" t="str">
        <f t="shared" ref="T8798" si="17412">IF(OR(Q8798&gt;1,R8798&gt;1),"Present","Absent")</f>
        <v>Absent</v>
      </c>
      <c r="U8798" t="str">
        <f t="shared" ref="U8798" si="17413">IF(OR(AND(Q8798&gt;1,Q8798&lt;41),AND(R8798&gt;1,R8798&lt;41)),"Ct&lt;41","Ct&gt;41")</f>
        <v>Ct&gt;41</v>
      </c>
      <c r="V8798" t="str">
        <f>VLOOKUP(J8798,Datasæt_Analysesystemer!$C$2:$D$68,2,FALSE)</f>
        <v>Stillehavsøsters</v>
      </c>
      <c r="W8798" t="str">
        <f t="shared" ref="W8798" si="17414">MID(F8798,10,9)</f>
        <v>DL2020031</v>
      </c>
      <c r="X8798" t="str">
        <f t="shared" ref="X8798" si="17415">W8798&amp;"_"&amp;V8798&amp;"_"&amp;S8798&amp;"_"&amp;T8798&amp;"_"&amp;U8798</f>
        <v>DL2020031_Stillehavsøsters_Valid_Absent_Ct&gt;41</v>
      </c>
    </row>
    <row r="8799" spans="1:24" x14ac:dyDescent="0.25">
      <c r="A8799" t="s">
        <v>399</v>
      </c>
      <c r="B8799" t="s">
        <v>1508</v>
      </c>
      <c r="C8799" t="s">
        <v>16</v>
      </c>
      <c r="D8799" s="6">
        <v>0.1</v>
      </c>
      <c r="E8799" s="6" t="s">
        <v>17</v>
      </c>
      <c r="F8799" t="s">
        <v>1584</v>
      </c>
      <c r="G8799" t="str">
        <f t="shared" si="17323"/>
        <v>DL2020031</v>
      </c>
      <c r="H8799" t="str">
        <f t="shared" si="17380"/>
        <v>22</v>
      </c>
      <c r="I8799" t="str">
        <f t="shared" si="17381"/>
        <v>Stillehavsoesters_22_20210525_DL2020031_EgedalGym</v>
      </c>
      <c r="J8799" t="str">
        <f t="shared" si="17382"/>
        <v>Stillehavsoesters</v>
      </c>
      <c r="K8799" t="str">
        <f t="shared" si="17383"/>
        <v>NegK</v>
      </c>
      <c r="L8799" t="str">
        <f t="shared" si="17384"/>
        <v>No Ct</v>
      </c>
      <c r="M8799" t="str">
        <f t="shared" si="17385"/>
        <v/>
      </c>
      <c r="N8799" t="str">
        <f t="shared" si="17386"/>
        <v/>
      </c>
      <c r="O8799" t="str">
        <f t="shared" si="17387"/>
        <v/>
      </c>
    </row>
    <row r="8800" spans="1:24" x14ac:dyDescent="0.25">
      <c r="A8800" t="s">
        <v>401</v>
      </c>
      <c r="B8800" t="s">
        <v>1509</v>
      </c>
      <c r="C8800" t="s">
        <v>20</v>
      </c>
      <c r="D8800" s="6">
        <v>0.1</v>
      </c>
      <c r="E8800" s="6" t="s">
        <v>17</v>
      </c>
      <c r="F8800" t="s">
        <v>1584</v>
      </c>
      <c r="G8800" t="str">
        <f t="shared" si="17323"/>
        <v>DL2020031</v>
      </c>
      <c r="H8800" t="str">
        <f t="shared" si="17380"/>
        <v>22</v>
      </c>
      <c r="I8800" t="str">
        <f t="shared" si="17381"/>
        <v>Stillehavsoesters_22_20210525_DL2020031_EgedalGym</v>
      </c>
      <c r="J8800" t="str">
        <f t="shared" si="17382"/>
        <v>Stillehavsoesters</v>
      </c>
      <c r="K8800" t="str">
        <f t="shared" si="17383"/>
        <v>eDNA</v>
      </c>
      <c r="L8800" t="str">
        <f t="shared" si="17384"/>
        <v>No Ct</v>
      </c>
      <c r="M8800" t="str">
        <f t="shared" si="17385"/>
        <v/>
      </c>
      <c r="N8800" t="str">
        <f t="shared" si="17386"/>
        <v/>
      </c>
      <c r="O8800" t="str">
        <f t="shared" si="17387"/>
        <v/>
      </c>
    </row>
    <row r="8801" spans="1:24" x14ac:dyDescent="0.25">
      <c r="A8801" t="s">
        <v>403</v>
      </c>
      <c r="B8801" t="s">
        <v>1509</v>
      </c>
      <c r="C8801" t="s">
        <v>20</v>
      </c>
      <c r="D8801" s="6">
        <v>0.1</v>
      </c>
      <c r="E8801" s="6" t="s">
        <v>17</v>
      </c>
      <c r="F8801" t="s">
        <v>1584</v>
      </c>
      <c r="G8801" t="str">
        <f t="shared" si="17323"/>
        <v>DL2020031</v>
      </c>
      <c r="H8801" t="str">
        <f t="shared" si="17380"/>
        <v>22</v>
      </c>
      <c r="I8801" t="str">
        <f t="shared" si="17381"/>
        <v>Stillehavsoesters_22_20210525_DL2020031_EgedalGym</v>
      </c>
      <c r="J8801" t="str">
        <f t="shared" si="17382"/>
        <v>Stillehavsoesters</v>
      </c>
      <c r="K8801" t="str">
        <f t="shared" si="17383"/>
        <v>eDNA</v>
      </c>
      <c r="L8801" t="str">
        <f t="shared" si="17384"/>
        <v>No Ct</v>
      </c>
      <c r="M8801" t="str">
        <f t="shared" si="17385"/>
        <v/>
      </c>
      <c r="N8801" t="str">
        <f t="shared" si="17386"/>
        <v/>
      </c>
      <c r="O8801" t="str">
        <f t="shared" si="17387"/>
        <v/>
      </c>
    </row>
    <row r="8802" spans="1:24" x14ac:dyDescent="0.25">
      <c r="A8802" t="s">
        <v>404</v>
      </c>
      <c r="B8802" t="s">
        <v>692</v>
      </c>
      <c r="C8802" t="s">
        <v>13</v>
      </c>
      <c r="D8802" s="6">
        <v>0.1</v>
      </c>
      <c r="E8802" s="6">
        <v>28.16</v>
      </c>
      <c r="F8802" t="s">
        <v>1584</v>
      </c>
      <c r="G8802" t="str">
        <f t="shared" si="17323"/>
        <v>DL2020031</v>
      </c>
      <c r="H8802" t="str">
        <f t="shared" si="17380"/>
        <v>23</v>
      </c>
      <c r="I8802" t="str">
        <f t="shared" si="17381"/>
        <v>SortmundetKutling_23_20210525_DL2020031_EgedalGym</v>
      </c>
      <c r="J8802" t="str">
        <f t="shared" si="17382"/>
        <v>SortmundetKutling</v>
      </c>
      <c r="K8802" t="str">
        <f t="shared" si="17383"/>
        <v>PosK</v>
      </c>
      <c r="L8802">
        <f t="shared" si="17384"/>
        <v>28.16</v>
      </c>
      <c r="M8802">
        <f t="shared" si="17385"/>
        <v>28.16</v>
      </c>
      <c r="N8802">
        <f t="shared" si="17386"/>
        <v>0</v>
      </c>
      <c r="O8802">
        <f t="shared" si="17387"/>
        <v>0</v>
      </c>
      <c r="Q8802">
        <f t="shared" ref="Q8802" si="17416">IF(L8804="No Ct",0,L8804)</f>
        <v>0</v>
      </c>
      <c r="R8802">
        <f t="shared" ref="R8802" si="17417">IF(L8805="No Ct",0,L8805)</f>
        <v>0</v>
      </c>
      <c r="S8802" t="str">
        <f t="shared" ref="S8802" si="17418">IF(AND(M8802&gt;0,N8802=0),"Valid","Invalid")</f>
        <v>Valid</v>
      </c>
      <c r="T8802" t="str">
        <f t="shared" ref="T8802" si="17419">IF(OR(Q8802&gt;1,R8802&gt;1),"Present","Absent")</f>
        <v>Absent</v>
      </c>
      <c r="U8802" t="str">
        <f t="shared" ref="U8802" si="17420">IF(OR(AND(Q8802&gt;1,Q8802&lt;41),AND(R8802&gt;1,R8802&lt;41)),"Ct&lt;41","Ct&gt;41")</f>
        <v>Ct&gt;41</v>
      </c>
      <c r="V8802" t="str">
        <f>VLOOKUP(J8802,Datasæt_Analysesystemer!$C$2:$D$68,2,FALSE)</f>
        <v>Sortmundet kutling</v>
      </c>
      <c r="W8802" t="str">
        <f t="shared" ref="W8802" si="17421">MID(F8802,10,9)</f>
        <v>DL2020031</v>
      </c>
      <c r="X8802" t="str">
        <f t="shared" ref="X8802" si="17422">W8802&amp;"_"&amp;V8802&amp;"_"&amp;S8802&amp;"_"&amp;T8802&amp;"_"&amp;U8802</f>
        <v>DL2020031_Sortmundet kutling_Valid_Absent_Ct&gt;41</v>
      </c>
    </row>
    <row r="8803" spans="1:24" x14ac:dyDescent="0.25">
      <c r="A8803" t="s">
        <v>406</v>
      </c>
      <c r="B8803" t="s">
        <v>693</v>
      </c>
      <c r="C8803" t="s">
        <v>16</v>
      </c>
      <c r="D8803" s="6">
        <v>0.1</v>
      </c>
      <c r="E8803" s="6" t="s">
        <v>17</v>
      </c>
      <c r="F8803" t="s">
        <v>1584</v>
      </c>
      <c r="G8803" t="str">
        <f t="shared" si="17323"/>
        <v>DL2020031</v>
      </c>
      <c r="H8803" t="str">
        <f t="shared" si="17380"/>
        <v>23</v>
      </c>
      <c r="I8803" t="str">
        <f t="shared" si="17381"/>
        <v>SortmundetKutling_23_20210525_DL2020031_EgedalGym</v>
      </c>
      <c r="J8803" t="str">
        <f t="shared" si="17382"/>
        <v>SortmundetKutling</v>
      </c>
      <c r="K8803" t="str">
        <f t="shared" si="17383"/>
        <v>NegK</v>
      </c>
      <c r="L8803" t="str">
        <f t="shared" si="17384"/>
        <v>No Ct</v>
      </c>
      <c r="M8803" t="str">
        <f t="shared" si="17385"/>
        <v/>
      </c>
      <c r="N8803" t="str">
        <f t="shared" si="17386"/>
        <v/>
      </c>
      <c r="O8803" t="str">
        <f t="shared" si="17387"/>
        <v/>
      </c>
    </row>
    <row r="8804" spans="1:24" x14ac:dyDescent="0.25">
      <c r="A8804" t="s">
        <v>408</v>
      </c>
      <c r="B8804" t="s">
        <v>694</v>
      </c>
      <c r="C8804" t="s">
        <v>20</v>
      </c>
      <c r="D8804" s="6">
        <v>0.1</v>
      </c>
      <c r="E8804" s="6" t="s">
        <v>17</v>
      </c>
      <c r="F8804" t="s">
        <v>1584</v>
      </c>
      <c r="G8804" t="str">
        <f t="shared" si="17323"/>
        <v>DL2020031</v>
      </c>
      <c r="H8804" t="str">
        <f t="shared" si="17380"/>
        <v>23</v>
      </c>
      <c r="I8804" t="str">
        <f t="shared" si="17381"/>
        <v>SortmundetKutling_23_20210525_DL2020031_EgedalGym</v>
      </c>
      <c r="J8804" t="str">
        <f t="shared" si="17382"/>
        <v>SortmundetKutling</v>
      </c>
      <c r="K8804" t="str">
        <f t="shared" si="17383"/>
        <v>eDNA</v>
      </c>
      <c r="L8804" t="str">
        <f t="shared" si="17384"/>
        <v>No Ct</v>
      </c>
      <c r="M8804" t="str">
        <f t="shared" si="17385"/>
        <v/>
      </c>
      <c r="N8804" t="str">
        <f t="shared" si="17386"/>
        <v/>
      </c>
      <c r="O8804" t="str">
        <f t="shared" si="17387"/>
        <v/>
      </c>
    </row>
    <row r="8805" spans="1:24" x14ac:dyDescent="0.25">
      <c r="A8805" t="s">
        <v>410</v>
      </c>
      <c r="B8805" t="s">
        <v>694</v>
      </c>
      <c r="C8805" t="s">
        <v>20</v>
      </c>
      <c r="D8805" s="6">
        <v>0.1</v>
      </c>
      <c r="E8805" s="6" t="s">
        <v>17</v>
      </c>
      <c r="F8805" t="s">
        <v>1584</v>
      </c>
      <c r="G8805" t="str">
        <f t="shared" si="17323"/>
        <v>DL2020031</v>
      </c>
      <c r="H8805" t="str">
        <f t="shared" si="17380"/>
        <v>23</v>
      </c>
      <c r="I8805" t="str">
        <f t="shared" si="17381"/>
        <v>SortmundetKutling_23_20210525_DL2020031_EgedalGym</v>
      </c>
      <c r="J8805" t="str">
        <f t="shared" si="17382"/>
        <v>SortmundetKutling</v>
      </c>
      <c r="K8805" t="str">
        <f t="shared" si="17383"/>
        <v>eDNA</v>
      </c>
      <c r="L8805" t="str">
        <f t="shared" si="17384"/>
        <v>No Ct</v>
      </c>
      <c r="M8805" t="str">
        <f t="shared" si="17385"/>
        <v/>
      </c>
      <c r="N8805" t="str">
        <f t="shared" si="17386"/>
        <v/>
      </c>
      <c r="O8805" t="str">
        <f t="shared" si="17387"/>
        <v/>
      </c>
    </row>
    <row r="8806" spans="1:24" x14ac:dyDescent="0.25">
      <c r="A8806" t="s">
        <v>411</v>
      </c>
      <c r="B8806" t="s">
        <v>695</v>
      </c>
      <c r="C8806" t="s">
        <v>13</v>
      </c>
      <c r="D8806" s="6">
        <v>0.1</v>
      </c>
      <c r="E8806" s="6">
        <v>24.1</v>
      </c>
      <c r="F8806" t="s">
        <v>1584</v>
      </c>
      <c r="G8806" t="str">
        <f t="shared" si="17323"/>
        <v>DL2020031</v>
      </c>
      <c r="H8806" t="str">
        <f t="shared" si="17380"/>
        <v>24</v>
      </c>
      <c r="I8806" t="str">
        <f t="shared" si="17381"/>
        <v>SortmundetKutling_24_20210525_DL2020031_EgedalGym</v>
      </c>
      <c r="J8806" t="str">
        <f t="shared" si="17382"/>
        <v>SortmundetKutling</v>
      </c>
      <c r="K8806" t="str">
        <f t="shared" si="17383"/>
        <v>PosK</v>
      </c>
      <c r="L8806">
        <f t="shared" si="17384"/>
        <v>24.1</v>
      </c>
      <c r="M8806">
        <f t="shared" si="17385"/>
        <v>24.1</v>
      </c>
      <c r="N8806">
        <f t="shared" si="17386"/>
        <v>0</v>
      </c>
      <c r="O8806">
        <f t="shared" si="17387"/>
        <v>0</v>
      </c>
      <c r="Q8806">
        <f t="shared" ref="Q8806" si="17423">IF(L8808="No Ct",0,L8808)</f>
        <v>0</v>
      </c>
      <c r="R8806">
        <f t="shared" ref="R8806" si="17424">IF(L8809="No Ct",0,L8809)</f>
        <v>0</v>
      </c>
      <c r="S8806" t="str">
        <f t="shared" ref="S8806" si="17425">IF(AND(M8806&gt;0,N8806=0),"Valid","Invalid")</f>
        <v>Valid</v>
      </c>
      <c r="T8806" t="str">
        <f t="shared" ref="T8806" si="17426">IF(OR(Q8806&gt;1,R8806&gt;1),"Present","Absent")</f>
        <v>Absent</v>
      </c>
      <c r="U8806" t="str">
        <f t="shared" ref="U8806" si="17427">IF(OR(AND(Q8806&gt;1,Q8806&lt;41),AND(R8806&gt;1,R8806&lt;41)),"Ct&lt;41","Ct&gt;41")</f>
        <v>Ct&gt;41</v>
      </c>
      <c r="V8806" t="str">
        <f>VLOOKUP(J8806,Datasæt_Analysesystemer!$C$2:$D$68,2,FALSE)</f>
        <v>Sortmundet kutling</v>
      </c>
      <c r="W8806" t="str">
        <f t="shared" ref="W8806" si="17428">MID(F8806,10,9)</f>
        <v>DL2020031</v>
      </c>
      <c r="X8806" t="str">
        <f t="shared" ref="X8806" si="17429">W8806&amp;"_"&amp;V8806&amp;"_"&amp;S8806&amp;"_"&amp;T8806&amp;"_"&amp;U8806</f>
        <v>DL2020031_Sortmundet kutling_Valid_Absent_Ct&gt;41</v>
      </c>
    </row>
    <row r="8807" spans="1:24" x14ac:dyDescent="0.25">
      <c r="A8807" t="s">
        <v>413</v>
      </c>
      <c r="B8807" t="s">
        <v>696</v>
      </c>
      <c r="C8807" t="s">
        <v>16</v>
      </c>
      <c r="D8807" s="6">
        <v>0.1</v>
      </c>
      <c r="E8807" s="6" t="s">
        <v>17</v>
      </c>
      <c r="F8807" t="s">
        <v>1584</v>
      </c>
      <c r="G8807" t="str">
        <f t="shared" si="17323"/>
        <v>DL2020031</v>
      </c>
      <c r="H8807" t="str">
        <f t="shared" si="17380"/>
        <v>24</v>
      </c>
      <c r="I8807" t="str">
        <f t="shared" si="17381"/>
        <v>SortmundetKutling_24_20210525_DL2020031_EgedalGym</v>
      </c>
      <c r="J8807" t="str">
        <f t="shared" si="17382"/>
        <v>SortmundetKutling</v>
      </c>
      <c r="K8807" t="str">
        <f t="shared" si="17383"/>
        <v>NegK</v>
      </c>
      <c r="L8807" t="str">
        <f t="shared" si="17384"/>
        <v>No Ct</v>
      </c>
      <c r="M8807" t="str">
        <f t="shared" si="17385"/>
        <v/>
      </c>
      <c r="N8807" t="str">
        <f t="shared" si="17386"/>
        <v/>
      </c>
      <c r="O8807" t="str">
        <f t="shared" si="17387"/>
        <v/>
      </c>
    </row>
    <row r="8808" spans="1:24" x14ac:dyDescent="0.25">
      <c r="A8808" t="s">
        <v>415</v>
      </c>
      <c r="B8808" t="s">
        <v>697</v>
      </c>
      <c r="C8808" t="s">
        <v>20</v>
      </c>
      <c r="D8808" s="6">
        <v>0.1</v>
      </c>
      <c r="E8808" s="6" t="s">
        <v>17</v>
      </c>
      <c r="F8808" t="s">
        <v>1584</v>
      </c>
      <c r="G8808" t="str">
        <f t="shared" si="17323"/>
        <v>DL2020031</v>
      </c>
      <c r="H8808" t="str">
        <f t="shared" si="17380"/>
        <v>24</v>
      </c>
      <c r="I8808" t="str">
        <f t="shared" si="17381"/>
        <v>SortmundetKutling_24_20210525_DL2020031_EgedalGym</v>
      </c>
      <c r="J8808" t="str">
        <f t="shared" si="17382"/>
        <v>SortmundetKutling</v>
      </c>
      <c r="K8808" t="str">
        <f t="shared" si="17383"/>
        <v>eDNA</v>
      </c>
      <c r="L8808" t="str">
        <f t="shared" si="17384"/>
        <v>No Ct</v>
      </c>
      <c r="M8808" t="str">
        <f t="shared" si="17385"/>
        <v/>
      </c>
      <c r="N8808" t="str">
        <f t="shared" si="17386"/>
        <v/>
      </c>
      <c r="O8808" t="str">
        <f t="shared" si="17387"/>
        <v/>
      </c>
    </row>
    <row r="8809" spans="1:24" x14ac:dyDescent="0.25">
      <c r="A8809" t="s">
        <v>417</v>
      </c>
      <c r="B8809" t="s">
        <v>697</v>
      </c>
      <c r="C8809" t="s">
        <v>20</v>
      </c>
      <c r="D8809" s="6">
        <v>0.1</v>
      </c>
      <c r="E8809" s="6" t="s">
        <v>17</v>
      </c>
      <c r="F8809" t="s">
        <v>1584</v>
      </c>
      <c r="G8809" t="str">
        <f t="shared" si="17323"/>
        <v>DL2020031</v>
      </c>
      <c r="H8809" t="str">
        <f t="shared" si="17380"/>
        <v>24</v>
      </c>
      <c r="I8809" t="str">
        <f t="shared" si="17381"/>
        <v>SortmundetKutling_24_20210525_DL2020031_EgedalGym</v>
      </c>
      <c r="J8809" t="str">
        <f t="shared" si="17382"/>
        <v>SortmundetKutling</v>
      </c>
      <c r="K8809" t="str">
        <f t="shared" si="17383"/>
        <v>eDNA</v>
      </c>
      <c r="L8809" t="str">
        <f t="shared" si="17384"/>
        <v>No Ct</v>
      </c>
      <c r="M8809" t="str">
        <f t="shared" si="17385"/>
        <v/>
      </c>
      <c r="N8809" t="str">
        <f t="shared" si="17386"/>
        <v/>
      </c>
      <c r="O8809" t="str">
        <f t="shared" si="17387"/>
        <v/>
      </c>
    </row>
    <row r="8810" spans="1:24" x14ac:dyDescent="0.25">
      <c r="A8810" t="s">
        <v>11</v>
      </c>
      <c r="B8810" t="s">
        <v>196</v>
      </c>
      <c r="C8810" t="s">
        <v>13</v>
      </c>
      <c r="D8810" s="6">
        <v>0.1</v>
      </c>
      <c r="E8810" s="6">
        <v>22.38</v>
      </c>
      <c r="F8810" t="s">
        <v>1585</v>
      </c>
      <c r="G8810" t="str">
        <f t="shared" si="17323"/>
        <v>DL2020045</v>
      </c>
      <c r="H8810" t="str">
        <f t="shared" si="17380"/>
        <v>01</v>
      </c>
      <c r="I8810" t="str">
        <f t="shared" si="17381"/>
        <v>Skrubbe_01_20210526_DL2020045_NZahlesGym</v>
      </c>
      <c r="J8810" t="str">
        <f t="shared" si="17382"/>
        <v>Skrubbe</v>
      </c>
      <c r="K8810" t="str">
        <f t="shared" si="17383"/>
        <v>PosK</v>
      </c>
      <c r="L8810">
        <f t="shared" si="17384"/>
        <v>22.38</v>
      </c>
      <c r="M8810">
        <f t="shared" si="17385"/>
        <v>22.38</v>
      </c>
      <c r="N8810">
        <f t="shared" si="17386"/>
        <v>0</v>
      </c>
      <c r="O8810">
        <f t="shared" si="17387"/>
        <v>37.71</v>
      </c>
      <c r="Q8810">
        <f t="shared" ref="Q8810" si="17430">IF(L8812="No Ct",0,L8812)</f>
        <v>0</v>
      </c>
      <c r="R8810">
        <f t="shared" ref="R8810" si="17431">IF(L8813="No Ct",0,L8813)</f>
        <v>37.71</v>
      </c>
      <c r="S8810" t="str">
        <f t="shared" ref="S8810" si="17432">IF(AND(M8810&gt;0,N8810=0),"Valid","Invalid")</f>
        <v>Valid</v>
      </c>
      <c r="T8810" t="str">
        <f t="shared" ref="T8810" si="17433">IF(OR(Q8810&gt;1,R8810&gt;1),"Present","Absent")</f>
        <v>Present</v>
      </c>
      <c r="U8810" t="str">
        <f t="shared" ref="U8810" si="17434">IF(OR(AND(Q8810&gt;1,Q8810&lt;41),AND(R8810&gt;1,R8810&lt;41)),"Ct&lt;41","Ct&gt;41")</f>
        <v>Ct&lt;41</v>
      </c>
      <c r="V8810" t="str">
        <f>VLOOKUP(J8810,Datasæt_Analysesystemer!$C$2:$D$68,2,FALSE)</f>
        <v>Skrubbe</v>
      </c>
      <c r="W8810" t="str">
        <f t="shared" ref="W8810" si="17435">MID(F8810,10,9)</f>
        <v>DL2020045</v>
      </c>
      <c r="X8810" t="str">
        <f t="shared" ref="X8810" si="17436">W8810&amp;"_"&amp;V8810&amp;"_"&amp;S8810&amp;"_"&amp;T8810&amp;"_"&amp;U8810</f>
        <v>DL2020045_Skrubbe_Valid_Present_Ct&lt;41</v>
      </c>
    </row>
    <row r="8811" spans="1:24" x14ac:dyDescent="0.25">
      <c r="A8811" t="s">
        <v>14</v>
      </c>
      <c r="B8811" t="s">
        <v>197</v>
      </c>
      <c r="C8811" t="s">
        <v>16</v>
      </c>
      <c r="D8811" s="6">
        <v>0.1</v>
      </c>
      <c r="E8811" s="6" t="s">
        <v>17</v>
      </c>
      <c r="F8811" t="s">
        <v>1585</v>
      </c>
      <c r="G8811" t="str">
        <f t="shared" si="17323"/>
        <v>DL2020045</v>
      </c>
      <c r="H8811" t="str">
        <f t="shared" si="17380"/>
        <v>01</v>
      </c>
      <c r="I8811" t="str">
        <f t="shared" si="17381"/>
        <v>Skrubbe_01_20210526_DL2020045_NZahlesGym</v>
      </c>
      <c r="J8811" t="str">
        <f t="shared" si="17382"/>
        <v>Skrubbe</v>
      </c>
      <c r="K8811" t="str">
        <f t="shared" si="17383"/>
        <v>NegK</v>
      </c>
      <c r="L8811" t="str">
        <f t="shared" si="17384"/>
        <v>No Ct</v>
      </c>
      <c r="M8811" t="str">
        <f t="shared" si="17385"/>
        <v/>
      </c>
      <c r="N8811" t="str">
        <f t="shared" si="17386"/>
        <v/>
      </c>
      <c r="O8811" t="str">
        <f t="shared" si="17387"/>
        <v/>
      </c>
    </row>
    <row r="8812" spans="1:24" x14ac:dyDescent="0.25">
      <c r="A8812" t="s">
        <v>18</v>
      </c>
      <c r="B8812" t="s">
        <v>198</v>
      </c>
      <c r="C8812" t="s">
        <v>20</v>
      </c>
      <c r="D8812" s="6">
        <v>0.1</v>
      </c>
      <c r="E8812" s="6" t="s">
        <v>17</v>
      </c>
      <c r="F8812" t="s">
        <v>1585</v>
      </c>
      <c r="G8812" t="str">
        <f t="shared" si="17323"/>
        <v>DL2020045</v>
      </c>
      <c r="H8812" t="str">
        <f t="shared" si="17380"/>
        <v>01</v>
      </c>
      <c r="I8812" t="str">
        <f t="shared" si="17381"/>
        <v>Skrubbe_01_20210526_DL2020045_NZahlesGym</v>
      </c>
      <c r="J8812" t="str">
        <f t="shared" si="17382"/>
        <v>Skrubbe</v>
      </c>
      <c r="K8812" t="str">
        <f t="shared" si="17383"/>
        <v>eDNA</v>
      </c>
      <c r="L8812" t="str">
        <f t="shared" si="17384"/>
        <v>No Ct</v>
      </c>
      <c r="M8812" t="str">
        <f t="shared" si="17385"/>
        <v/>
      </c>
      <c r="N8812" t="str">
        <f t="shared" si="17386"/>
        <v/>
      </c>
      <c r="O8812" t="str">
        <f t="shared" si="17387"/>
        <v/>
      </c>
    </row>
    <row r="8813" spans="1:24" x14ac:dyDescent="0.25">
      <c r="A8813" t="s">
        <v>21</v>
      </c>
      <c r="B8813" t="s">
        <v>198</v>
      </c>
      <c r="C8813" t="s">
        <v>20</v>
      </c>
      <c r="D8813" s="6">
        <v>0.1</v>
      </c>
      <c r="E8813" s="6">
        <v>37.71</v>
      </c>
      <c r="F8813" t="s">
        <v>1585</v>
      </c>
      <c r="G8813" t="str">
        <f t="shared" si="17323"/>
        <v>DL2020045</v>
      </c>
      <c r="H8813" t="str">
        <f t="shared" si="17380"/>
        <v>01</v>
      </c>
      <c r="I8813" t="str">
        <f t="shared" si="17381"/>
        <v>Skrubbe_01_20210526_DL2020045_NZahlesGym</v>
      </c>
      <c r="J8813" t="str">
        <f t="shared" si="17382"/>
        <v>Skrubbe</v>
      </c>
      <c r="K8813" t="str">
        <f t="shared" si="17383"/>
        <v>eDNA</v>
      </c>
      <c r="L8813">
        <f t="shared" si="17384"/>
        <v>37.71</v>
      </c>
      <c r="M8813" t="str">
        <f t="shared" si="17385"/>
        <v/>
      </c>
      <c r="N8813" t="str">
        <f t="shared" si="17386"/>
        <v/>
      </c>
      <c r="O8813" t="str">
        <f t="shared" si="17387"/>
        <v/>
      </c>
    </row>
    <row r="8814" spans="1:24" x14ac:dyDescent="0.25">
      <c r="A8814" t="s">
        <v>199</v>
      </c>
      <c r="B8814" t="s">
        <v>200</v>
      </c>
      <c r="C8814" t="s">
        <v>13</v>
      </c>
      <c r="D8814" s="6">
        <v>0.1</v>
      </c>
      <c r="E8814" s="6">
        <v>24.55</v>
      </c>
      <c r="F8814" t="s">
        <v>1585</v>
      </c>
      <c r="G8814" t="str">
        <f t="shared" si="17323"/>
        <v>DL2020045</v>
      </c>
      <c r="H8814" t="str">
        <f t="shared" si="17380"/>
        <v>02</v>
      </c>
      <c r="I8814" t="str">
        <f t="shared" si="17381"/>
        <v>Skrubbe_02_20210526_DL2020045_NZahlesGym</v>
      </c>
      <c r="J8814" t="str">
        <f t="shared" si="17382"/>
        <v>Skrubbe</v>
      </c>
      <c r="K8814" t="str">
        <f t="shared" si="17383"/>
        <v>PosK</v>
      </c>
      <c r="L8814">
        <f t="shared" si="17384"/>
        <v>24.55</v>
      </c>
      <c r="M8814">
        <f t="shared" si="17385"/>
        <v>24.55</v>
      </c>
      <c r="N8814">
        <f t="shared" si="17386"/>
        <v>0</v>
      </c>
      <c r="O8814">
        <f t="shared" si="17387"/>
        <v>0</v>
      </c>
      <c r="Q8814">
        <f t="shared" ref="Q8814" si="17437">IF(L8816="No Ct",0,L8816)</f>
        <v>0</v>
      </c>
      <c r="R8814">
        <f t="shared" ref="R8814" si="17438">IF(L8817="No Ct",0,L8817)</f>
        <v>0</v>
      </c>
      <c r="S8814" t="str">
        <f t="shared" ref="S8814" si="17439">IF(AND(M8814&gt;0,N8814=0),"Valid","Invalid")</f>
        <v>Valid</v>
      </c>
      <c r="T8814" t="str">
        <f t="shared" ref="T8814" si="17440">IF(OR(Q8814&gt;1,R8814&gt;1),"Present","Absent")</f>
        <v>Absent</v>
      </c>
      <c r="U8814" t="str">
        <f t="shared" ref="U8814" si="17441">IF(OR(AND(Q8814&gt;1,Q8814&lt;41),AND(R8814&gt;1,R8814&lt;41)),"Ct&lt;41","Ct&gt;41")</f>
        <v>Ct&gt;41</v>
      </c>
      <c r="V8814" t="str">
        <f>VLOOKUP(J8814,Datasæt_Analysesystemer!$C$2:$D$68,2,FALSE)</f>
        <v>Skrubbe</v>
      </c>
      <c r="W8814" t="str">
        <f t="shared" ref="W8814" si="17442">MID(F8814,10,9)</f>
        <v>DL2020045</v>
      </c>
      <c r="X8814" t="str">
        <f t="shared" ref="X8814" si="17443">W8814&amp;"_"&amp;V8814&amp;"_"&amp;S8814&amp;"_"&amp;T8814&amp;"_"&amp;U8814</f>
        <v>DL2020045_Skrubbe_Valid_Absent_Ct&gt;41</v>
      </c>
    </row>
    <row r="8815" spans="1:24" x14ac:dyDescent="0.25">
      <c r="A8815" t="s">
        <v>201</v>
      </c>
      <c r="B8815" t="s">
        <v>202</v>
      </c>
      <c r="C8815" t="s">
        <v>16</v>
      </c>
      <c r="D8815" s="6">
        <v>0.1</v>
      </c>
      <c r="E8815" s="6" t="s">
        <v>17</v>
      </c>
      <c r="F8815" t="s">
        <v>1585</v>
      </c>
      <c r="G8815" t="str">
        <f t="shared" si="17323"/>
        <v>DL2020045</v>
      </c>
      <c r="H8815" t="str">
        <f t="shared" si="17380"/>
        <v>02</v>
      </c>
      <c r="I8815" t="str">
        <f t="shared" si="17381"/>
        <v>Skrubbe_02_20210526_DL2020045_NZahlesGym</v>
      </c>
      <c r="J8815" t="str">
        <f t="shared" si="17382"/>
        <v>Skrubbe</v>
      </c>
      <c r="K8815" t="str">
        <f t="shared" si="17383"/>
        <v>NegK</v>
      </c>
      <c r="L8815" t="str">
        <f t="shared" si="17384"/>
        <v>No Ct</v>
      </c>
      <c r="M8815" t="str">
        <f t="shared" si="17385"/>
        <v/>
      </c>
      <c r="N8815" t="str">
        <f t="shared" si="17386"/>
        <v/>
      </c>
      <c r="O8815" t="str">
        <f t="shared" si="17387"/>
        <v/>
      </c>
    </row>
    <row r="8816" spans="1:24" x14ac:dyDescent="0.25">
      <c r="A8816" t="s">
        <v>203</v>
      </c>
      <c r="B8816" t="s">
        <v>204</v>
      </c>
      <c r="C8816" t="s">
        <v>20</v>
      </c>
      <c r="D8816" s="6">
        <v>0.1</v>
      </c>
      <c r="E8816" s="6" t="s">
        <v>17</v>
      </c>
      <c r="F8816" t="s">
        <v>1585</v>
      </c>
      <c r="G8816" t="str">
        <f t="shared" si="17323"/>
        <v>DL2020045</v>
      </c>
      <c r="H8816" t="str">
        <f t="shared" si="17380"/>
        <v>02</v>
      </c>
      <c r="I8816" t="str">
        <f t="shared" si="17381"/>
        <v>Skrubbe_02_20210526_DL2020045_NZahlesGym</v>
      </c>
      <c r="J8816" t="str">
        <f t="shared" si="17382"/>
        <v>Skrubbe</v>
      </c>
      <c r="K8816" t="str">
        <f t="shared" si="17383"/>
        <v>eDNA</v>
      </c>
      <c r="L8816" t="str">
        <f t="shared" si="17384"/>
        <v>No Ct</v>
      </c>
      <c r="M8816" t="str">
        <f t="shared" si="17385"/>
        <v/>
      </c>
      <c r="N8816" t="str">
        <f t="shared" si="17386"/>
        <v/>
      </c>
      <c r="O8816" t="str">
        <f t="shared" si="17387"/>
        <v/>
      </c>
    </row>
    <row r="8817" spans="1:24" x14ac:dyDescent="0.25">
      <c r="A8817" t="s">
        <v>205</v>
      </c>
      <c r="B8817" t="s">
        <v>204</v>
      </c>
      <c r="C8817" t="s">
        <v>20</v>
      </c>
      <c r="D8817" s="6">
        <v>0.1</v>
      </c>
      <c r="E8817" s="6" t="s">
        <v>17</v>
      </c>
      <c r="F8817" t="s">
        <v>1585</v>
      </c>
      <c r="G8817" t="str">
        <f t="shared" si="17323"/>
        <v>DL2020045</v>
      </c>
      <c r="H8817" t="str">
        <f t="shared" si="17380"/>
        <v>02</v>
      </c>
      <c r="I8817" t="str">
        <f t="shared" si="17381"/>
        <v>Skrubbe_02_20210526_DL2020045_NZahlesGym</v>
      </c>
      <c r="J8817" t="str">
        <f t="shared" si="17382"/>
        <v>Skrubbe</v>
      </c>
      <c r="K8817" t="str">
        <f t="shared" si="17383"/>
        <v>eDNA</v>
      </c>
      <c r="L8817" t="str">
        <f t="shared" si="17384"/>
        <v>No Ct</v>
      </c>
      <c r="M8817" t="str">
        <f t="shared" si="17385"/>
        <v/>
      </c>
      <c r="N8817" t="str">
        <f t="shared" si="17386"/>
        <v/>
      </c>
      <c r="O8817" t="str">
        <f t="shared" si="17387"/>
        <v/>
      </c>
    </row>
    <row r="8818" spans="1:24" x14ac:dyDescent="0.25">
      <c r="A8818" t="s">
        <v>206</v>
      </c>
      <c r="B8818" t="s">
        <v>207</v>
      </c>
      <c r="C8818" t="s">
        <v>13</v>
      </c>
      <c r="D8818" s="6">
        <v>0.1</v>
      </c>
      <c r="E8818" s="6">
        <v>29.23</v>
      </c>
      <c r="F8818" t="s">
        <v>1585</v>
      </c>
      <c r="G8818" t="str">
        <f t="shared" ref="G8818:G8881" si="17444">MID(F8818,10,9)</f>
        <v>DL2020045</v>
      </c>
      <c r="H8818" t="str">
        <f t="shared" si="17380"/>
        <v>03</v>
      </c>
      <c r="I8818" t="str">
        <f t="shared" si="17381"/>
        <v>Torsk_03_20210526_DL2020045_NZahlesGym</v>
      </c>
      <c r="J8818" t="str">
        <f t="shared" si="17382"/>
        <v>Torsk</v>
      </c>
      <c r="K8818" t="str">
        <f t="shared" si="17383"/>
        <v>PosK</v>
      </c>
      <c r="L8818">
        <f t="shared" si="17384"/>
        <v>29.23</v>
      </c>
      <c r="M8818">
        <f t="shared" si="17385"/>
        <v>29.23</v>
      </c>
      <c r="N8818">
        <f t="shared" si="17386"/>
        <v>0</v>
      </c>
      <c r="O8818">
        <f t="shared" si="17387"/>
        <v>0</v>
      </c>
      <c r="Q8818">
        <f t="shared" ref="Q8818" si="17445">IF(L8820="No Ct",0,L8820)</f>
        <v>0</v>
      </c>
      <c r="R8818">
        <f t="shared" ref="R8818" si="17446">IF(L8821="No Ct",0,L8821)</f>
        <v>0</v>
      </c>
      <c r="S8818" t="str">
        <f t="shared" ref="S8818" si="17447">IF(AND(M8818&gt;0,N8818=0),"Valid","Invalid")</f>
        <v>Valid</v>
      </c>
      <c r="T8818" t="str">
        <f t="shared" ref="T8818" si="17448">IF(OR(Q8818&gt;1,R8818&gt;1),"Present","Absent")</f>
        <v>Absent</v>
      </c>
      <c r="U8818" t="str">
        <f t="shared" ref="U8818" si="17449">IF(OR(AND(Q8818&gt;1,Q8818&lt;41),AND(R8818&gt;1,R8818&lt;41)),"Ct&lt;41","Ct&gt;41")</f>
        <v>Ct&gt;41</v>
      </c>
      <c r="V8818" t="str">
        <f>VLOOKUP(J8818,Datasæt_Analysesystemer!$C$2:$D$68,2,FALSE)</f>
        <v>Torsk</v>
      </c>
      <c r="W8818" t="str">
        <f t="shared" ref="W8818" si="17450">MID(F8818,10,9)</f>
        <v>DL2020045</v>
      </c>
      <c r="X8818" t="str">
        <f t="shared" ref="X8818" si="17451">W8818&amp;"_"&amp;V8818&amp;"_"&amp;S8818&amp;"_"&amp;T8818&amp;"_"&amp;U8818</f>
        <v>DL2020045_Torsk_Valid_Absent_Ct&gt;41</v>
      </c>
    </row>
    <row r="8819" spans="1:24" x14ac:dyDescent="0.25">
      <c r="A8819" t="s">
        <v>208</v>
      </c>
      <c r="B8819" t="s">
        <v>209</v>
      </c>
      <c r="C8819" t="s">
        <v>16</v>
      </c>
      <c r="D8819" s="6">
        <v>0.1</v>
      </c>
      <c r="E8819" s="6" t="s">
        <v>17</v>
      </c>
      <c r="F8819" t="s">
        <v>1585</v>
      </c>
      <c r="G8819" t="str">
        <f t="shared" si="17444"/>
        <v>DL2020045</v>
      </c>
      <c r="H8819" t="str">
        <f t="shared" si="17380"/>
        <v>03</v>
      </c>
      <c r="I8819" t="str">
        <f t="shared" si="17381"/>
        <v>Torsk_03_20210526_DL2020045_NZahlesGym</v>
      </c>
      <c r="J8819" t="str">
        <f t="shared" si="17382"/>
        <v>Torsk</v>
      </c>
      <c r="K8819" t="str">
        <f t="shared" si="17383"/>
        <v>NegK</v>
      </c>
      <c r="L8819" t="str">
        <f t="shared" si="17384"/>
        <v>No Ct</v>
      </c>
      <c r="M8819" t="str">
        <f t="shared" si="17385"/>
        <v/>
      </c>
      <c r="N8819" t="str">
        <f t="shared" si="17386"/>
        <v/>
      </c>
      <c r="O8819" t="str">
        <f t="shared" si="17387"/>
        <v/>
      </c>
    </row>
    <row r="8820" spans="1:24" x14ac:dyDescent="0.25">
      <c r="A8820" t="s">
        <v>210</v>
      </c>
      <c r="B8820" t="s">
        <v>211</v>
      </c>
      <c r="C8820" t="s">
        <v>20</v>
      </c>
      <c r="D8820" s="6">
        <v>0.1</v>
      </c>
      <c r="E8820" s="6" t="s">
        <v>17</v>
      </c>
      <c r="F8820" t="s">
        <v>1585</v>
      </c>
      <c r="G8820" t="str">
        <f t="shared" si="17444"/>
        <v>DL2020045</v>
      </c>
      <c r="H8820" t="str">
        <f t="shared" si="17380"/>
        <v>03</v>
      </c>
      <c r="I8820" t="str">
        <f t="shared" si="17381"/>
        <v>Torsk_03_20210526_DL2020045_NZahlesGym</v>
      </c>
      <c r="J8820" t="str">
        <f t="shared" si="17382"/>
        <v>Torsk</v>
      </c>
      <c r="K8820" t="str">
        <f t="shared" si="17383"/>
        <v>eDNA</v>
      </c>
      <c r="L8820" t="str">
        <f t="shared" si="17384"/>
        <v>No Ct</v>
      </c>
      <c r="M8820" t="str">
        <f t="shared" si="17385"/>
        <v/>
      </c>
      <c r="N8820" t="str">
        <f t="shared" si="17386"/>
        <v/>
      </c>
      <c r="O8820" t="str">
        <f t="shared" si="17387"/>
        <v/>
      </c>
    </row>
    <row r="8821" spans="1:24" x14ac:dyDescent="0.25">
      <c r="A8821" t="s">
        <v>212</v>
      </c>
      <c r="B8821" t="s">
        <v>211</v>
      </c>
      <c r="C8821" t="s">
        <v>20</v>
      </c>
      <c r="D8821" s="6">
        <v>0.1</v>
      </c>
      <c r="E8821" s="6" t="s">
        <v>17</v>
      </c>
      <c r="F8821" t="s">
        <v>1585</v>
      </c>
      <c r="G8821" t="str">
        <f t="shared" si="17444"/>
        <v>DL2020045</v>
      </c>
      <c r="H8821" t="str">
        <f t="shared" si="17380"/>
        <v>03</v>
      </c>
      <c r="I8821" t="str">
        <f t="shared" si="17381"/>
        <v>Torsk_03_20210526_DL2020045_NZahlesGym</v>
      </c>
      <c r="J8821" t="str">
        <f t="shared" si="17382"/>
        <v>Torsk</v>
      </c>
      <c r="K8821" t="str">
        <f t="shared" si="17383"/>
        <v>eDNA</v>
      </c>
      <c r="L8821" t="str">
        <f t="shared" si="17384"/>
        <v>No Ct</v>
      </c>
      <c r="M8821" t="str">
        <f t="shared" si="17385"/>
        <v/>
      </c>
      <c r="N8821" t="str">
        <f t="shared" si="17386"/>
        <v/>
      </c>
      <c r="O8821" t="str">
        <f t="shared" si="17387"/>
        <v/>
      </c>
    </row>
    <row r="8822" spans="1:24" x14ac:dyDescent="0.25">
      <c r="A8822" t="s">
        <v>213</v>
      </c>
      <c r="B8822" t="s">
        <v>214</v>
      </c>
      <c r="C8822" t="s">
        <v>13</v>
      </c>
      <c r="D8822" s="6">
        <v>0.1</v>
      </c>
      <c r="E8822" s="6">
        <v>29.64</v>
      </c>
      <c r="F8822" t="s">
        <v>1585</v>
      </c>
      <c r="G8822" t="str">
        <f t="shared" si="17444"/>
        <v>DL2020045</v>
      </c>
      <c r="H8822" t="str">
        <f t="shared" si="17380"/>
        <v>04</v>
      </c>
      <c r="I8822" t="str">
        <f t="shared" si="17381"/>
        <v>Torsk_04_20210526_DL2020045_NZahlesGym</v>
      </c>
      <c r="J8822" t="str">
        <f t="shared" si="17382"/>
        <v>Torsk</v>
      </c>
      <c r="K8822" t="str">
        <f t="shared" si="17383"/>
        <v>PosK</v>
      </c>
      <c r="L8822">
        <f t="shared" si="17384"/>
        <v>29.64</v>
      </c>
      <c r="M8822">
        <f t="shared" si="17385"/>
        <v>29.64</v>
      </c>
      <c r="N8822">
        <f t="shared" si="17386"/>
        <v>0</v>
      </c>
      <c r="O8822">
        <f t="shared" si="17387"/>
        <v>0</v>
      </c>
      <c r="Q8822">
        <f t="shared" ref="Q8822" si="17452">IF(L8824="No Ct",0,L8824)</f>
        <v>0</v>
      </c>
      <c r="R8822">
        <f t="shared" ref="R8822" si="17453">IF(L8825="No Ct",0,L8825)</f>
        <v>0</v>
      </c>
      <c r="S8822" t="str">
        <f t="shared" ref="S8822" si="17454">IF(AND(M8822&gt;0,N8822=0),"Valid","Invalid")</f>
        <v>Valid</v>
      </c>
      <c r="T8822" t="str">
        <f t="shared" ref="T8822" si="17455">IF(OR(Q8822&gt;1,R8822&gt;1),"Present","Absent")</f>
        <v>Absent</v>
      </c>
      <c r="U8822" t="str">
        <f t="shared" ref="U8822" si="17456">IF(OR(AND(Q8822&gt;1,Q8822&lt;41),AND(R8822&gt;1,R8822&lt;41)),"Ct&lt;41","Ct&gt;41")</f>
        <v>Ct&gt;41</v>
      </c>
      <c r="V8822" t="str">
        <f>VLOOKUP(J8822,Datasæt_Analysesystemer!$C$2:$D$68,2,FALSE)</f>
        <v>Torsk</v>
      </c>
      <c r="W8822" t="str">
        <f t="shared" ref="W8822" si="17457">MID(F8822,10,9)</f>
        <v>DL2020045</v>
      </c>
      <c r="X8822" t="str">
        <f t="shared" ref="X8822" si="17458">W8822&amp;"_"&amp;V8822&amp;"_"&amp;S8822&amp;"_"&amp;T8822&amp;"_"&amp;U8822</f>
        <v>DL2020045_Torsk_Valid_Absent_Ct&gt;41</v>
      </c>
    </row>
    <row r="8823" spans="1:24" x14ac:dyDescent="0.25">
      <c r="A8823" t="s">
        <v>215</v>
      </c>
      <c r="B8823" t="s">
        <v>216</v>
      </c>
      <c r="C8823" t="s">
        <v>16</v>
      </c>
      <c r="D8823" s="6">
        <v>0.1</v>
      </c>
      <c r="E8823" s="6" t="s">
        <v>17</v>
      </c>
      <c r="F8823" t="s">
        <v>1585</v>
      </c>
      <c r="G8823" t="str">
        <f t="shared" si="17444"/>
        <v>DL2020045</v>
      </c>
      <c r="H8823" t="str">
        <f t="shared" si="17380"/>
        <v>04</v>
      </c>
      <c r="I8823" t="str">
        <f t="shared" si="17381"/>
        <v>Torsk_04_20210526_DL2020045_NZahlesGym</v>
      </c>
      <c r="J8823" t="str">
        <f t="shared" si="17382"/>
        <v>Torsk</v>
      </c>
      <c r="K8823" t="str">
        <f t="shared" si="17383"/>
        <v>NegK</v>
      </c>
      <c r="L8823" t="str">
        <f t="shared" si="17384"/>
        <v>No Ct</v>
      </c>
      <c r="M8823" t="str">
        <f t="shared" si="17385"/>
        <v/>
      </c>
      <c r="N8823" t="str">
        <f t="shared" si="17386"/>
        <v/>
      </c>
      <c r="O8823" t="str">
        <f t="shared" si="17387"/>
        <v/>
      </c>
    </row>
    <row r="8824" spans="1:24" x14ac:dyDescent="0.25">
      <c r="A8824" t="s">
        <v>217</v>
      </c>
      <c r="B8824" t="s">
        <v>218</v>
      </c>
      <c r="C8824" t="s">
        <v>20</v>
      </c>
      <c r="D8824" s="6">
        <v>0.1</v>
      </c>
      <c r="E8824" s="6" t="s">
        <v>17</v>
      </c>
      <c r="F8824" t="s">
        <v>1585</v>
      </c>
      <c r="G8824" t="str">
        <f t="shared" si="17444"/>
        <v>DL2020045</v>
      </c>
      <c r="H8824" t="str">
        <f t="shared" si="17380"/>
        <v>04</v>
      </c>
      <c r="I8824" t="str">
        <f t="shared" si="17381"/>
        <v>Torsk_04_20210526_DL2020045_NZahlesGym</v>
      </c>
      <c r="J8824" t="str">
        <f t="shared" si="17382"/>
        <v>Torsk</v>
      </c>
      <c r="K8824" t="str">
        <f t="shared" si="17383"/>
        <v>eDNA</v>
      </c>
      <c r="L8824" t="str">
        <f t="shared" si="17384"/>
        <v>No Ct</v>
      </c>
      <c r="M8824" t="str">
        <f t="shared" si="17385"/>
        <v/>
      </c>
      <c r="N8824" t="str">
        <f t="shared" si="17386"/>
        <v/>
      </c>
      <c r="O8824" t="str">
        <f t="shared" si="17387"/>
        <v/>
      </c>
    </row>
    <row r="8825" spans="1:24" x14ac:dyDescent="0.25">
      <c r="A8825" t="s">
        <v>219</v>
      </c>
      <c r="B8825" t="s">
        <v>218</v>
      </c>
      <c r="C8825" t="s">
        <v>20</v>
      </c>
      <c r="D8825" s="6">
        <v>0.1</v>
      </c>
      <c r="E8825" s="6" t="s">
        <v>17</v>
      </c>
      <c r="F8825" t="s">
        <v>1585</v>
      </c>
      <c r="G8825" t="str">
        <f t="shared" si="17444"/>
        <v>DL2020045</v>
      </c>
      <c r="H8825" t="str">
        <f t="shared" si="17380"/>
        <v>04</v>
      </c>
      <c r="I8825" t="str">
        <f t="shared" si="17381"/>
        <v>Torsk_04_20210526_DL2020045_NZahlesGym</v>
      </c>
      <c r="J8825" t="str">
        <f t="shared" si="17382"/>
        <v>Torsk</v>
      </c>
      <c r="K8825" t="str">
        <f t="shared" si="17383"/>
        <v>eDNA</v>
      </c>
      <c r="L8825" t="str">
        <f t="shared" si="17384"/>
        <v>No Ct</v>
      </c>
      <c r="M8825" t="str">
        <f t="shared" si="17385"/>
        <v/>
      </c>
      <c r="N8825" t="str">
        <f t="shared" si="17386"/>
        <v/>
      </c>
      <c r="O8825" t="str">
        <f t="shared" si="17387"/>
        <v/>
      </c>
    </row>
    <row r="8826" spans="1:24" x14ac:dyDescent="0.25">
      <c r="A8826" t="s">
        <v>220</v>
      </c>
      <c r="B8826" t="s">
        <v>221</v>
      </c>
      <c r="C8826" t="s">
        <v>13</v>
      </c>
      <c r="D8826" s="6">
        <v>0.1</v>
      </c>
      <c r="E8826" s="6">
        <v>29.9</v>
      </c>
      <c r="F8826" t="s">
        <v>1585</v>
      </c>
      <c r="G8826" t="str">
        <f t="shared" si="17444"/>
        <v>DL2020045</v>
      </c>
      <c r="H8826" t="str">
        <f t="shared" si="17380"/>
        <v>05</v>
      </c>
      <c r="I8826" t="str">
        <f t="shared" si="17381"/>
        <v>Sandmusling_05_20210526_DL2020045_NZahlesGym</v>
      </c>
      <c r="J8826" t="str">
        <f t="shared" si="17382"/>
        <v>Sandmusling</v>
      </c>
      <c r="K8826" t="str">
        <f t="shared" si="17383"/>
        <v>PosK</v>
      </c>
      <c r="L8826">
        <f t="shared" si="17384"/>
        <v>29.9</v>
      </c>
      <c r="M8826">
        <f t="shared" si="17385"/>
        <v>29.9</v>
      </c>
      <c r="N8826">
        <f t="shared" si="17386"/>
        <v>0</v>
      </c>
      <c r="O8826">
        <f t="shared" si="17387"/>
        <v>62.66</v>
      </c>
      <c r="Q8826">
        <f t="shared" ref="Q8826" si="17459">IF(L8828="No Ct",0,L8828)</f>
        <v>30.37</v>
      </c>
      <c r="R8826">
        <f t="shared" ref="R8826" si="17460">IF(L8829="No Ct",0,L8829)</f>
        <v>32.29</v>
      </c>
      <c r="S8826" t="str">
        <f t="shared" ref="S8826" si="17461">IF(AND(M8826&gt;0,N8826=0),"Valid","Invalid")</f>
        <v>Valid</v>
      </c>
      <c r="T8826" t="str">
        <f t="shared" ref="T8826" si="17462">IF(OR(Q8826&gt;1,R8826&gt;1),"Present","Absent")</f>
        <v>Present</v>
      </c>
      <c r="U8826" t="str">
        <f t="shared" ref="U8826" si="17463">IF(OR(AND(Q8826&gt;1,Q8826&lt;41),AND(R8826&gt;1,R8826&lt;41)),"Ct&lt;41","Ct&gt;41")</f>
        <v>Ct&lt;41</v>
      </c>
      <c r="V8826" t="str">
        <f>VLOOKUP(J8826,Datasæt_Analysesystemer!$C$2:$D$68,2,FALSE)</f>
        <v>Sandmusling</v>
      </c>
      <c r="W8826" t="str">
        <f t="shared" ref="W8826" si="17464">MID(F8826,10,9)</f>
        <v>DL2020045</v>
      </c>
      <c r="X8826" t="str">
        <f t="shared" ref="X8826" si="17465">W8826&amp;"_"&amp;V8826&amp;"_"&amp;S8826&amp;"_"&amp;T8826&amp;"_"&amp;U8826</f>
        <v>DL2020045_Sandmusling_Valid_Present_Ct&lt;41</v>
      </c>
    </row>
    <row r="8827" spans="1:24" x14ac:dyDescent="0.25">
      <c r="A8827" t="s">
        <v>222</v>
      </c>
      <c r="B8827" t="s">
        <v>223</v>
      </c>
      <c r="C8827" t="s">
        <v>16</v>
      </c>
      <c r="D8827" s="6">
        <v>0.1</v>
      </c>
      <c r="E8827" s="6" t="s">
        <v>17</v>
      </c>
      <c r="F8827" t="s">
        <v>1585</v>
      </c>
      <c r="G8827" t="str">
        <f t="shared" si="17444"/>
        <v>DL2020045</v>
      </c>
      <c r="H8827" t="str">
        <f t="shared" si="17380"/>
        <v>05</v>
      </c>
      <c r="I8827" t="str">
        <f t="shared" si="17381"/>
        <v>Sandmusling_05_20210526_DL2020045_NZahlesGym</v>
      </c>
      <c r="J8827" t="str">
        <f t="shared" si="17382"/>
        <v>Sandmusling</v>
      </c>
      <c r="K8827" t="str">
        <f t="shared" si="17383"/>
        <v>NegK</v>
      </c>
      <c r="L8827" t="str">
        <f t="shared" si="17384"/>
        <v>No Ct</v>
      </c>
      <c r="M8827" t="str">
        <f t="shared" si="17385"/>
        <v/>
      </c>
      <c r="N8827" t="str">
        <f t="shared" si="17386"/>
        <v/>
      </c>
      <c r="O8827" t="str">
        <f t="shared" si="17387"/>
        <v/>
      </c>
    </row>
    <row r="8828" spans="1:24" x14ac:dyDescent="0.25">
      <c r="A8828" t="s">
        <v>224</v>
      </c>
      <c r="B8828" t="s">
        <v>225</v>
      </c>
      <c r="C8828" t="s">
        <v>20</v>
      </c>
      <c r="D8828" s="6">
        <v>0.1</v>
      </c>
      <c r="E8828" s="6">
        <v>30.37</v>
      </c>
      <c r="F8828" t="s">
        <v>1585</v>
      </c>
      <c r="G8828" t="str">
        <f t="shared" si="17444"/>
        <v>DL2020045</v>
      </c>
      <c r="H8828" t="str">
        <f t="shared" si="17380"/>
        <v>05</v>
      </c>
      <c r="I8828" t="str">
        <f t="shared" si="17381"/>
        <v>Sandmusling_05_20210526_DL2020045_NZahlesGym</v>
      </c>
      <c r="J8828" t="str">
        <f t="shared" si="17382"/>
        <v>Sandmusling</v>
      </c>
      <c r="K8828" t="str">
        <f t="shared" si="17383"/>
        <v>eDNA</v>
      </c>
      <c r="L8828">
        <f t="shared" si="17384"/>
        <v>30.37</v>
      </c>
      <c r="M8828" t="str">
        <f t="shared" si="17385"/>
        <v/>
      </c>
      <c r="N8828" t="str">
        <f t="shared" si="17386"/>
        <v/>
      </c>
      <c r="O8828" t="str">
        <f t="shared" si="17387"/>
        <v/>
      </c>
    </row>
    <row r="8829" spans="1:24" x14ac:dyDescent="0.25">
      <c r="A8829" t="s">
        <v>226</v>
      </c>
      <c r="B8829" t="s">
        <v>225</v>
      </c>
      <c r="C8829" t="s">
        <v>20</v>
      </c>
      <c r="D8829" s="6">
        <v>0.1</v>
      </c>
      <c r="E8829" s="6">
        <v>32.29</v>
      </c>
      <c r="F8829" t="s">
        <v>1585</v>
      </c>
      <c r="G8829" t="str">
        <f t="shared" si="17444"/>
        <v>DL2020045</v>
      </c>
      <c r="H8829" t="str">
        <f t="shared" si="17380"/>
        <v>05</v>
      </c>
      <c r="I8829" t="str">
        <f t="shared" si="17381"/>
        <v>Sandmusling_05_20210526_DL2020045_NZahlesGym</v>
      </c>
      <c r="J8829" t="str">
        <f t="shared" si="17382"/>
        <v>Sandmusling</v>
      </c>
      <c r="K8829" t="str">
        <f t="shared" si="17383"/>
        <v>eDNA</v>
      </c>
      <c r="L8829">
        <f t="shared" si="17384"/>
        <v>32.29</v>
      </c>
      <c r="M8829" t="str">
        <f t="shared" si="17385"/>
        <v/>
      </c>
      <c r="N8829" t="str">
        <f t="shared" si="17386"/>
        <v/>
      </c>
      <c r="O8829" t="str">
        <f t="shared" si="17387"/>
        <v/>
      </c>
    </row>
    <row r="8830" spans="1:24" x14ac:dyDescent="0.25">
      <c r="A8830" t="s">
        <v>227</v>
      </c>
      <c r="B8830" t="s">
        <v>228</v>
      </c>
      <c r="C8830" t="s">
        <v>13</v>
      </c>
      <c r="D8830" s="6">
        <v>0.1</v>
      </c>
      <c r="E8830" s="6">
        <v>36.83</v>
      </c>
      <c r="F8830" t="s">
        <v>1585</v>
      </c>
      <c r="G8830" t="str">
        <f t="shared" si="17444"/>
        <v>DL2020045</v>
      </c>
      <c r="H8830" t="str">
        <f t="shared" si="17380"/>
        <v>06</v>
      </c>
      <c r="I8830" t="str">
        <f t="shared" si="17381"/>
        <v>Sandmusling_06_20210526_DL2020045_NZahlesGym</v>
      </c>
      <c r="J8830" t="str">
        <f t="shared" si="17382"/>
        <v>Sandmusling</v>
      </c>
      <c r="K8830" t="str">
        <f t="shared" si="17383"/>
        <v>PosK</v>
      </c>
      <c r="L8830">
        <f t="shared" si="17384"/>
        <v>36.83</v>
      </c>
      <c r="M8830">
        <f t="shared" si="17385"/>
        <v>36.83</v>
      </c>
      <c r="N8830">
        <f t="shared" si="17386"/>
        <v>0</v>
      </c>
      <c r="O8830">
        <f t="shared" si="17387"/>
        <v>61</v>
      </c>
      <c r="Q8830">
        <f t="shared" ref="Q8830" si="17466">IF(L8832="No Ct",0,L8832)</f>
        <v>30.48</v>
      </c>
      <c r="R8830">
        <f t="shared" ref="R8830" si="17467">IF(L8833="No Ct",0,L8833)</f>
        <v>30.52</v>
      </c>
      <c r="S8830" t="str">
        <f t="shared" ref="S8830" si="17468">IF(AND(M8830&gt;0,N8830=0),"Valid","Invalid")</f>
        <v>Valid</v>
      </c>
      <c r="T8830" t="str">
        <f t="shared" ref="T8830" si="17469">IF(OR(Q8830&gt;1,R8830&gt;1),"Present","Absent")</f>
        <v>Present</v>
      </c>
      <c r="U8830" t="str">
        <f t="shared" ref="U8830" si="17470">IF(OR(AND(Q8830&gt;1,Q8830&lt;41),AND(R8830&gt;1,R8830&lt;41)),"Ct&lt;41","Ct&gt;41")</f>
        <v>Ct&lt;41</v>
      </c>
      <c r="V8830" t="str">
        <f>VLOOKUP(J8830,Datasæt_Analysesystemer!$C$2:$D$68,2,FALSE)</f>
        <v>Sandmusling</v>
      </c>
      <c r="W8830" t="str">
        <f t="shared" ref="W8830" si="17471">MID(F8830,10,9)</f>
        <v>DL2020045</v>
      </c>
      <c r="X8830" t="str">
        <f t="shared" ref="X8830" si="17472">W8830&amp;"_"&amp;V8830&amp;"_"&amp;S8830&amp;"_"&amp;T8830&amp;"_"&amp;U8830</f>
        <v>DL2020045_Sandmusling_Valid_Present_Ct&lt;41</v>
      </c>
    </row>
    <row r="8831" spans="1:24" x14ac:dyDescent="0.25">
      <c r="A8831" t="s">
        <v>229</v>
      </c>
      <c r="B8831" t="s">
        <v>230</v>
      </c>
      <c r="C8831" t="s">
        <v>16</v>
      </c>
      <c r="D8831" s="6">
        <v>0.1</v>
      </c>
      <c r="E8831" s="6" t="s">
        <v>17</v>
      </c>
      <c r="F8831" t="s">
        <v>1585</v>
      </c>
      <c r="G8831" t="str">
        <f t="shared" si="17444"/>
        <v>DL2020045</v>
      </c>
      <c r="H8831" t="str">
        <f t="shared" si="17380"/>
        <v>06</v>
      </c>
      <c r="I8831" t="str">
        <f t="shared" si="17381"/>
        <v>Sandmusling_06_20210526_DL2020045_NZahlesGym</v>
      </c>
      <c r="J8831" t="str">
        <f t="shared" si="17382"/>
        <v>Sandmusling</v>
      </c>
      <c r="K8831" t="str">
        <f t="shared" si="17383"/>
        <v>NegK</v>
      </c>
      <c r="L8831" t="str">
        <f t="shared" si="17384"/>
        <v>No Ct</v>
      </c>
      <c r="M8831" t="str">
        <f t="shared" si="17385"/>
        <v/>
      </c>
      <c r="N8831" t="str">
        <f t="shared" si="17386"/>
        <v/>
      </c>
      <c r="O8831" t="str">
        <f t="shared" si="17387"/>
        <v/>
      </c>
    </row>
    <row r="8832" spans="1:24" x14ac:dyDescent="0.25">
      <c r="A8832" t="s">
        <v>231</v>
      </c>
      <c r="B8832" t="s">
        <v>232</v>
      </c>
      <c r="C8832" t="s">
        <v>20</v>
      </c>
      <c r="D8832" s="6">
        <v>0.1</v>
      </c>
      <c r="E8832" s="6">
        <v>30.48</v>
      </c>
      <c r="F8832" t="s">
        <v>1585</v>
      </c>
      <c r="G8832" t="str">
        <f t="shared" si="17444"/>
        <v>DL2020045</v>
      </c>
      <c r="H8832" t="str">
        <f t="shared" si="17380"/>
        <v>06</v>
      </c>
      <c r="I8832" t="str">
        <f t="shared" si="17381"/>
        <v>Sandmusling_06_20210526_DL2020045_NZahlesGym</v>
      </c>
      <c r="J8832" t="str">
        <f t="shared" si="17382"/>
        <v>Sandmusling</v>
      </c>
      <c r="K8832" t="str">
        <f t="shared" si="17383"/>
        <v>eDNA</v>
      </c>
      <c r="L8832">
        <f t="shared" si="17384"/>
        <v>30.48</v>
      </c>
      <c r="M8832" t="str">
        <f t="shared" si="17385"/>
        <v/>
      </c>
      <c r="N8832" t="str">
        <f t="shared" si="17386"/>
        <v/>
      </c>
      <c r="O8832" t="str">
        <f t="shared" si="17387"/>
        <v/>
      </c>
    </row>
    <row r="8833" spans="1:24" x14ac:dyDescent="0.25">
      <c r="A8833" t="s">
        <v>233</v>
      </c>
      <c r="B8833" t="s">
        <v>232</v>
      </c>
      <c r="C8833" t="s">
        <v>20</v>
      </c>
      <c r="D8833" s="6">
        <v>0.1</v>
      </c>
      <c r="E8833" s="6">
        <v>30.52</v>
      </c>
      <c r="F8833" t="s">
        <v>1585</v>
      </c>
      <c r="G8833" t="str">
        <f t="shared" si="17444"/>
        <v>DL2020045</v>
      </c>
      <c r="H8833" t="str">
        <f t="shared" si="17380"/>
        <v>06</v>
      </c>
      <c r="I8833" t="str">
        <f t="shared" si="17381"/>
        <v>Sandmusling_06_20210526_DL2020045_NZahlesGym</v>
      </c>
      <c r="J8833" t="str">
        <f t="shared" si="17382"/>
        <v>Sandmusling</v>
      </c>
      <c r="K8833" t="str">
        <f t="shared" si="17383"/>
        <v>eDNA</v>
      </c>
      <c r="L8833">
        <f t="shared" si="17384"/>
        <v>30.52</v>
      </c>
      <c r="M8833" t="str">
        <f t="shared" si="17385"/>
        <v/>
      </c>
      <c r="N8833" t="str">
        <f t="shared" si="17386"/>
        <v/>
      </c>
      <c r="O8833" t="str">
        <f t="shared" si="17387"/>
        <v/>
      </c>
    </row>
    <row r="8834" spans="1:24" x14ac:dyDescent="0.25">
      <c r="A8834" t="s">
        <v>234</v>
      </c>
      <c r="B8834" t="s">
        <v>235</v>
      </c>
      <c r="C8834" t="s">
        <v>13</v>
      </c>
      <c r="D8834" s="6">
        <v>0.1</v>
      </c>
      <c r="E8834" s="6">
        <v>33.299999999999997</v>
      </c>
      <c r="F8834" t="s">
        <v>1585</v>
      </c>
      <c r="G8834" t="str">
        <f t="shared" si="17444"/>
        <v>DL2020045</v>
      </c>
      <c r="H8834" t="str">
        <f t="shared" si="17380"/>
        <v>07</v>
      </c>
      <c r="I8834" t="str">
        <f t="shared" si="17381"/>
        <v>AmerikanskRibbegople_07_20210526_DL2020045_NZahlesGym</v>
      </c>
      <c r="J8834" t="str">
        <f t="shared" si="17382"/>
        <v>AmerikanskRibbegople</v>
      </c>
      <c r="K8834" t="str">
        <f t="shared" si="17383"/>
        <v>PosK</v>
      </c>
      <c r="L8834">
        <f t="shared" si="17384"/>
        <v>33.299999999999997</v>
      </c>
      <c r="M8834">
        <f t="shared" si="17385"/>
        <v>33.299999999999997</v>
      </c>
      <c r="N8834">
        <f t="shared" si="17386"/>
        <v>0</v>
      </c>
      <c r="O8834">
        <f t="shared" si="17387"/>
        <v>47.64</v>
      </c>
      <c r="Q8834">
        <f t="shared" ref="Q8834" si="17473">IF(L8836="No Ct",0,L8836)</f>
        <v>0</v>
      </c>
      <c r="R8834">
        <f t="shared" ref="R8834" si="17474">IF(L8837="No Ct",0,L8837)</f>
        <v>47.64</v>
      </c>
      <c r="S8834" t="str">
        <f t="shared" ref="S8834" si="17475">IF(AND(M8834&gt;0,N8834=0),"Valid","Invalid")</f>
        <v>Valid</v>
      </c>
      <c r="T8834" t="str">
        <f t="shared" ref="T8834" si="17476">IF(OR(Q8834&gt;1,R8834&gt;1),"Present","Absent")</f>
        <v>Present</v>
      </c>
      <c r="U8834" t="str">
        <f t="shared" ref="U8834" si="17477">IF(OR(AND(Q8834&gt;1,Q8834&lt;41),AND(R8834&gt;1,R8834&lt;41)),"Ct&lt;41","Ct&gt;41")</f>
        <v>Ct&gt;41</v>
      </c>
      <c r="V8834" t="str">
        <f>VLOOKUP(J8834,Datasæt_Analysesystemer!$C$2:$D$68,2,FALSE)</f>
        <v>Amerikansk ribbegople</v>
      </c>
      <c r="W8834" t="str">
        <f t="shared" ref="W8834" si="17478">MID(F8834,10,9)</f>
        <v>DL2020045</v>
      </c>
      <c r="X8834" t="str">
        <f t="shared" ref="X8834" si="17479">W8834&amp;"_"&amp;V8834&amp;"_"&amp;S8834&amp;"_"&amp;T8834&amp;"_"&amp;U8834</f>
        <v>DL2020045_Amerikansk ribbegople_Valid_Present_Ct&gt;41</v>
      </c>
    </row>
    <row r="8835" spans="1:24" x14ac:dyDescent="0.25">
      <c r="A8835" t="s">
        <v>236</v>
      </c>
      <c r="B8835" t="s">
        <v>237</v>
      </c>
      <c r="C8835" t="s">
        <v>16</v>
      </c>
      <c r="D8835" s="6">
        <v>0.1</v>
      </c>
      <c r="E8835" s="6" t="s">
        <v>17</v>
      </c>
      <c r="F8835" t="s">
        <v>1585</v>
      </c>
      <c r="G8835" t="str">
        <f t="shared" si="17444"/>
        <v>DL2020045</v>
      </c>
      <c r="H8835" t="str">
        <f t="shared" si="17380"/>
        <v>07</v>
      </c>
      <c r="I8835" t="str">
        <f t="shared" si="17381"/>
        <v>AmerikanskRibbegople_07_20210526_DL2020045_NZahlesGym</v>
      </c>
      <c r="J8835" t="str">
        <f t="shared" si="17382"/>
        <v>AmerikanskRibbegople</v>
      </c>
      <c r="K8835" t="str">
        <f t="shared" si="17383"/>
        <v>NegK</v>
      </c>
      <c r="L8835" t="str">
        <f t="shared" si="17384"/>
        <v>No Ct</v>
      </c>
      <c r="M8835" t="str">
        <f t="shared" si="17385"/>
        <v/>
      </c>
      <c r="N8835" t="str">
        <f t="shared" si="17386"/>
        <v/>
      </c>
      <c r="O8835" t="str">
        <f t="shared" si="17387"/>
        <v/>
      </c>
    </row>
    <row r="8836" spans="1:24" x14ac:dyDescent="0.25">
      <c r="A8836" t="s">
        <v>238</v>
      </c>
      <c r="B8836" t="s">
        <v>239</v>
      </c>
      <c r="C8836" t="s">
        <v>20</v>
      </c>
      <c r="D8836" s="6">
        <v>0.1</v>
      </c>
      <c r="E8836" s="6" t="s">
        <v>17</v>
      </c>
      <c r="F8836" t="s">
        <v>1585</v>
      </c>
      <c r="G8836" t="str">
        <f t="shared" si="17444"/>
        <v>DL2020045</v>
      </c>
      <c r="H8836" t="str">
        <f t="shared" si="17380"/>
        <v>07</v>
      </c>
      <c r="I8836" t="str">
        <f t="shared" si="17381"/>
        <v>AmerikanskRibbegople_07_20210526_DL2020045_NZahlesGym</v>
      </c>
      <c r="J8836" t="str">
        <f t="shared" si="17382"/>
        <v>AmerikanskRibbegople</v>
      </c>
      <c r="K8836" t="str">
        <f t="shared" si="17383"/>
        <v>eDNA</v>
      </c>
      <c r="L8836" t="str">
        <f t="shared" si="17384"/>
        <v>No Ct</v>
      </c>
      <c r="M8836" t="str">
        <f t="shared" si="17385"/>
        <v/>
      </c>
      <c r="N8836" t="str">
        <f t="shared" si="17386"/>
        <v/>
      </c>
      <c r="O8836" t="str">
        <f t="shared" si="17387"/>
        <v/>
      </c>
    </row>
    <row r="8837" spans="1:24" x14ac:dyDescent="0.25">
      <c r="A8837" t="s">
        <v>240</v>
      </c>
      <c r="B8837" t="s">
        <v>239</v>
      </c>
      <c r="C8837" t="s">
        <v>20</v>
      </c>
      <c r="D8837" s="6">
        <v>0.1</v>
      </c>
      <c r="E8837" s="6">
        <v>47.64</v>
      </c>
      <c r="F8837" t="s">
        <v>1585</v>
      </c>
      <c r="G8837" t="str">
        <f t="shared" si="17444"/>
        <v>DL2020045</v>
      </c>
      <c r="H8837" t="str">
        <f t="shared" si="17380"/>
        <v>07</v>
      </c>
      <c r="I8837" t="str">
        <f t="shared" si="17381"/>
        <v>AmerikanskRibbegople_07_20210526_DL2020045_NZahlesGym</v>
      </c>
      <c r="J8837" t="str">
        <f t="shared" si="17382"/>
        <v>AmerikanskRibbegople</v>
      </c>
      <c r="K8837" t="str">
        <f t="shared" si="17383"/>
        <v>eDNA</v>
      </c>
      <c r="L8837">
        <f t="shared" si="17384"/>
        <v>47.64</v>
      </c>
      <c r="M8837" t="str">
        <f t="shared" si="17385"/>
        <v/>
      </c>
      <c r="N8837" t="str">
        <f t="shared" si="17386"/>
        <v/>
      </c>
      <c r="O8837" t="str">
        <f t="shared" si="17387"/>
        <v/>
      </c>
    </row>
    <row r="8838" spans="1:24" x14ac:dyDescent="0.25">
      <c r="A8838" t="s">
        <v>241</v>
      </c>
      <c r="B8838" t="s">
        <v>242</v>
      </c>
      <c r="C8838" t="s">
        <v>13</v>
      </c>
      <c r="D8838" s="6">
        <v>0.1</v>
      </c>
      <c r="E8838" s="6" t="s">
        <v>17</v>
      </c>
      <c r="F8838" t="s">
        <v>1585</v>
      </c>
      <c r="G8838" t="str">
        <f t="shared" si="17444"/>
        <v>DL2020045</v>
      </c>
      <c r="H8838" t="str">
        <f t="shared" si="17380"/>
        <v>08</v>
      </c>
      <c r="I8838" t="str">
        <f t="shared" si="17381"/>
        <v>AmerikanskRibbegople_08_20210526_DL2020045_NZahlesGym</v>
      </c>
      <c r="J8838" t="str">
        <f t="shared" si="17382"/>
        <v>AmerikanskRibbegople</v>
      </c>
      <c r="K8838" t="str">
        <f t="shared" si="17383"/>
        <v>PosK</v>
      </c>
      <c r="L8838" t="str">
        <f t="shared" si="17384"/>
        <v>No Ct</v>
      </c>
      <c r="M8838">
        <f t="shared" si="17385"/>
        <v>0</v>
      </c>
      <c r="N8838">
        <f t="shared" si="17386"/>
        <v>0</v>
      </c>
      <c r="O8838">
        <f t="shared" si="17387"/>
        <v>85.97</v>
      </c>
      <c r="Q8838">
        <f t="shared" ref="Q8838" si="17480">IF(L8840="No Ct",0,L8840)</f>
        <v>43.06</v>
      </c>
      <c r="R8838">
        <f t="shared" ref="R8838" si="17481">IF(L8841="No Ct",0,L8841)</f>
        <v>42.91</v>
      </c>
      <c r="S8838" t="str">
        <f t="shared" ref="S8838" si="17482">IF(AND(M8838&gt;0,N8838=0),"Valid","Invalid")</f>
        <v>Invalid</v>
      </c>
      <c r="T8838" t="str">
        <f t="shared" ref="T8838" si="17483">IF(OR(Q8838&gt;1,R8838&gt;1),"Present","Absent")</f>
        <v>Present</v>
      </c>
      <c r="U8838" t="str">
        <f t="shared" ref="U8838" si="17484">IF(OR(AND(Q8838&gt;1,Q8838&lt;41),AND(R8838&gt;1,R8838&lt;41)),"Ct&lt;41","Ct&gt;41")</f>
        <v>Ct&gt;41</v>
      </c>
      <c r="V8838" t="str">
        <f>VLOOKUP(J8838,Datasæt_Analysesystemer!$C$2:$D$68,2,FALSE)</f>
        <v>Amerikansk ribbegople</v>
      </c>
      <c r="W8838" t="str">
        <f t="shared" ref="W8838" si="17485">MID(F8838,10,9)</f>
        <v>DL2020045</v>
      </c>
      <c r="X8838" t="str">
        <f t="shared" ref="X8838" si="17486">W8838&amp;"_"&amp;V8838&amp;"_"&amp;S8838&amp;"_"&amp;T8838&amp;"_"&amp;U8838</f>
        <v>DL2020045_Amerikansk ribbegople_Invalid_Present_Ct&gt;41</v>
      </c>
    </row>
    <row r="8839" spans="1:24" x14ac:dyDescent="0.25">
      <c r="A8839" t="s">
        <v>243</v>
      </c>
      <c r="B8839" t="s">
        <v>244</v>
      </c>
      <c r="C8839" t="s">
        <v>16</v>
      </c>
      <c r="D8839" s="6">
        <v>0.1</v>
      </c>
      <c r="E8839" s="6" t="s">
        <v>17</v>
      </c>
      <c r="F8839" t="s">
        <v>1585</v>
      </c>
      <c r="G8839" t="str">
        <f t="shared" si="17444"/>
        <v>DL2020045</v>
      </c>
      <c r="H8839" t="str">
        <f t="shared" si="17380"/>
        <v>08</v>
      </c>
      <c r="I8839" t="str">
        <f t="shared" si="17381"/>
        <v>AmerikanskRibbegople_08_20210526_DL2020045_NZahlesGym</v>
      </c>
      <c r="J8839" t="str">
        <f t="shared" si="17382"/>
        <v>AmerikanskRibbegople</v>
      </c>
      <c r="K8839" t="str">
        <f t="shared" si="17383"/>
        <v>NegK</v>
      </c>
      <c r="L8839" t="str">
        <f t="shared" si="17384"/>
        <v>No Ct</v>
      </c>
      <c r="M8839" t="str">
        <f t="shared" si="17385"/>
        <v/>
      </c>
      <c r="N8839" t="str">
        <f t="shared" si="17386"/>
        <v/>
      </c>
      <c r="O8839" t="str">
        <f t="shared" si="17387"/>
        <v/>
      </c>
    </row>
    <row r="8840" spans="1:24" x14ac:dyDescent="0.25">
      <c r="A8840" t="s">
        <v>245</v>
      </c>
      <c r="B8840" t="s">
        <v>246</v>
      </c>
      <c r="C8840" t="s">
        <v>20</v>
      </c>
      <c r="D8840" s="6">
        <v>0.1</v>
      </c>
      <c r="E8840" s="6">
        <v>43.06</v>
      </c>
      <c r="F8840" t="s">
        <v>1585</v>
      </c>
      <c r="G8840" t="str">
        <f t="shared" si="17444"/>
        <v>DL2020045</v>
      </c>
      <c r="H8840" t="str">
        <f t="shared" si="17380"/>
        <v>08</v>
      </c>
      <c r="I8840" t="str">
        <f t="shared" si="17381"/>
        <v>AmerikanskRibbegople_08_20210526_DL2020045_NZahlesGym</v>
      </c>
      <c r="J8840" t="str">
        <f t="shared" si="17382"/>
        <v>AmerikanskRibbegople</v>
      </c>
      <c r="K8840" t="str">
        <f t="shared" si="17383"/>
        <v>eDNA</v>
      </c>
      <c r="L8840">
        <f t="shared" si="17384"/>
        <v>43.06</v>
      </c>
      <c r="M8840" t="str">
        <f t="shared" si="17385"/>
        <v/>
      </c>
      <c r="N8840" t="str">
        <f t="shared" si="17386"/>
        <v/>
      </c>
      <c r="O8840" t="str">
        <f t="shared" si="17387"/>
        <v/>
      </c>
    </row>
    <row r="8841" spans="1:24" x14ac:dyDescent="0.25">
      <c r="A8841" t="s">
        <v>247</v>
      </c>
      <c r="B8841" t="s">
        <v>246</v>
      </c>
      <c r="C8841" t="s">
        <v>20</v>
      </c>
      <c r="D8841" s="6">
        <v>0.1</v>
      </c>
      <c r="E8841" s="6">
        <v>42.91</v>
      </c>
      <c r="F8841" t="s">
        <v>1585</v>
      </c>
      <c r="G8841" t="str">
        <f t="shared" si="17444"/>
        <v>DL2020045</v>
      </c>
      <c r="H8841" t="str">
        <f t="shared" si="17380"/>
        <v>08</v>
      </c>
      <c r="I8841" t="str">
        <f t="shared" si="17381"/>
        <v>AmerikanskRibbegople_08_20210526_DL2020045_NZahlesGym</v>
      </c>
      <c r="J8841" t="str">
        <f t="shared" si="17382"/>
        <v>AmerikanskRibbegople</v>
      </c>
      <c r="K8841" t="str">
        <f t="shared" si="17383"/>
        <v>eDNA</v>
      </c>
      <c r="L8841">
        <f t="shared" si="17384"/>
        <v>42.91</v>
      </c>
      <c r="M8841" t="str">
        <f t="shared" si="17385"/>
        <v/>
      </c>
      <c r="N8841" t="str">
        <f t="shared" si="17386"/>
        <v/>
      </c>
      <c r="O8841" t="str">
        <f t="shared" si="17387"/>
        <v/>
      </c>
    </row>
    <row r="8842" spans="1:24" x14ac:dyDescent="0.25">
      <c r="A8842" t="s">
        <v>248</v>
      </c>
      <c r="B8842" t="s">
        <v>249</v>
      </c>
      <c r="C8842" t="s">
        <v>13</v>
      </c>
      <c r="D8842" s="6">
        <v>0.1</v>
      </c>
      <c r="E8842" s="6" t="s">
        <v>17</v>
      </c>
      <c r="F8842" t="s">
        <v>1585</v>
      </c>
      <c r="G8842" t="str">
        <f t="shared" si="17444"/>
        <v>DL2020045</v>
      </c>
      <c r="H8842" t="str">
        <f t="shared" si="17380"/>
        <v>09</v>
      </c>
      <c r="I8842" t="str">
        <f t="shared" si="17381"/>
        <v>AmerikanskHummer_09_20210526_DL2020045_NZahlesGym</v>
      </c>
      <c r="J8842" t="str">
        <f t="shared" si="17382"/>
        <v>AmerikanskHummer</v>
      </c>
      <c r="K8842" t="str">
        <f t="shared" si="17383"/>
        <v>PosK</v>
      </c>
      <c r="L8842" t="str">
        <f t="shared" si="17384"/>
        <v>No Ct</v>
      </c>
      <c r="M8842">
        <f t="shared" si="17385"/>
        <v>0</v>
      </c>
      <c r="N8842">
        <f t="shared" si="17386"/>
        <v>0</v>
      </c>
      <c r="O8842">
        <f t="shared" si="17387"/>
        <v>0</v>
      </c>
      <c r="Q8842">
        <f t="shared" ref="Q8842" si="17487">IF(L8844="No Ct",0,L8844)</f>
        <v>0</v>
      </c>
      <c r="R8842">
        <f t="shared" ref="R8842" si="17488">IF(L8845="No Ct",0,L8845)</f>
        <v>0</v>
      </c>
      <c r="S8842" t="str">
        <f t="shared" ref="S8842" si="17489">IF(AND(M8842&gt;0,N8842=0),"Valid","Invalid")</f>
        <v>Invalid</v>
      </c>
      <c r="T8842" t="str">
        <f t="shared" ref="T8842" si="17490">IF(OR(Q8842&gt;1,R8842&gt;1),"Present","Absent")</f>
        <v>Absent</v>
      </c>
      <c r="U8842" t="str">
        <f t="shared" ref="U8842" si="17491">IF(OR(AND(Q8842&gt;1,Q8842&lt;41),AND(R8842&gt;1,R8842&lt;41)),"Ct&lt;41","Ct&gt;41")</f>
        <v>Ct&gt;41</v>
      </c>
      <c r="V8842" t="str">
        <f>VLOOKUP(J8842,Datasæt_Analysesystemer!$C$2:$D$68,2,FALSE)</f>
        <v>Amerikansk hummer</v>
      </c>
      <c r="W8842" t="str">
        <f t="shared" ref="W8842" si="17492">MID(F8842,10,9)</f>
        <v>DL2020045</v>
      </c>
      <c r="X8842" t="str">
        <f t="shared" ref="X8842" si="17493">W8842&amp;"_"&amp;V8842&amp;"_"&amp;S8842&amp;"_"&amp;T8842&amp;"_"&amp;U8842</f>
        <v>DL2020045_Amerikansk hummer_Invalid_Absent_Ct&gt;41</v>
      </c>
    </row>
    <row r="8843" spans="1:24" x14ac:dyDescent="0.25">
      <c r="A8843" t="s">
        <v>250</v>
      </c>
      <c r="B8843" t="s">
        <v>251</v>
      </c>
      <c r="C8843" t="s">
        <v>16</v>
      </c>
      <c r="D8843" s="6">
        <v>0.1</v>
      </c>
      <c r="E8843" s="6" t="s">
        <v>17</v>
      </c>
      <c r="F8843" t="s">
        <v>1585</v>
      </c>
      <c r="G8843" t="str">
        <f t="shared" si="17444"/>
        <v>DL2020045</v>
      </c>
      <c r="H8843" t="str">
        <f t="shared" si="17380"/>
        <v>09</v>
      </c>
      <c r="I8843" t="str">
        <f t="shared" si="17381"/>
        <v>AmerikanskHummer_09_20210526_DL2020045_NZahlesGym</v>
      </c>
      <c r="J8843" t="str">
        <f t="shared" si="17382"/>
        <v>AmerikanskHummer</v>
      </c>
      <c r="K8843" t="str">
        <f t="shared" si="17383"/>
        <v>NegK</v>
      </c>
      <c r="L8843" t="str">
        <f t="shared" si="17384"/>
        <v>No Ct</v>
      </c>
      <c r="M8843" t="str">
        <f t="shared" si="17385"/>
        <v/>
      </c>
      <c r="N8843" t="str">
        <f t="shared" si="17386"/>
        <v/>
      </c>
      <c r="O8843" t="str">
        <f t="shared" si="17387"/>
        <v/>
      </c>
    </row>
    <row r="8844" spans="1:24" x14ac:dyDescent="0.25">
      <c r="A8844" t="s">
        <v>252</v>
      </c>
      <c r="B8844" t="s">
        <v>253</v>
      </c>
      <c r="C8844" t="s">
        <v>20</v>
      </c>
      <c r="D8844" s="6">
        <v>0.1</v>
      </c>
      <c r="E8844" s="6" t="s">
        <v>17</v>
      </c>
      <c r="F8844" t="s">
        <v>1585</v>
      </c>
      <c r="G8844" t="str">
        <f t="shared" si="17444"/>
        <v>DL2020045</v>
      </c>
      <c r="H8844" t="str">
        <f t="shared" si="17380"/>
        <v>09</v>
      </c>
      <c r="I8844" t="str">
        <f t="shared" si="17381"/>
        <v>AmerikanskHummer_09_20210526_DL2020045_NZahlesGym</v>
      </c>
      <c r="J8844" t="str">
        <f t="shared" si="17382"/>
        <v>AmerikanskHummer</v>
      </c>
      <c r="K8844" t="str">
        <f t="shared" si="17383"/>
        <v>eDNA</v>
      </c>
      <c r="L8844" t="str">
        <f t="shared" si="17384"/>
        <v>No Ct</v>
      </c>
      <c r="M8844" t="str">
        <f t="shared" si="17385"/>
        <v/>
      </c>
      <c r="N8844" t="str">
        <f t="shared" si="17386"/>
        <v/>
      </c>
      <c r="O8844" t="str">
        <f t="shared" si="17387"/>
        <v/>
      </c>
    </row>
    <row r="8845" spans="1:24" x14ac:dyDescent="0.25">
      <c r="A8845" t="s">
        <v>254</v>
      </c>
      <c r="B8845" t="s">
        <v>253</v>
      </c>
      <c r="C8845" t="s">
        <v>20</v>
      </c>
      <c r="D8845" s="6">
        <v>0.1</v>
      </c>
      <c r="E8845" s="6" t="s">
        <v>17</v>
      </c>
      <c r="F8845" t="s">
        <v>1585</v>
      </c>
      <c r="G8845" t="str">
        <f t="shared" si="17444"/>
        <v>DL2020045</v>
      </c>
      <c r="H8845" t="str">
        <f t="shared" si="17380"/>
        <v>09</v>
      </c>
      <c r="I8845" t="str">
        <f t="shared" si="17381"/>
        <v>AmerikanskHummer_09_20210526_DL2020045_NZahlesGym</v>
      </c>
      <c r="J8845" t="str">
        <f t="shared" si="17382"/>
        <v>AmerikanskHummer</v>
      </c>
      <c r="K8845" t="str">
        <f t="shared" si="17383"/>
        <v>eDNA</v>
      </c>
      <c r="L8845" t="str">
        <f t="shared" si="17384"/>
        <v>No Ct</v>
      </c>
      <c r="M8845" t="str">
        <f t="shared" si="17385"/>
        <v/>
      </c>
      <c r="N8845" t="str">
        <f t="shared" si="17386"/>
        <v/>
      </c>
      <c r="O8845" t="str">
        <f t="shared" si="17387"/>
        <v/>
      </c>
    </row>
    <row r="8846" spans="1:24" x14ac:dyDescent="0.25">
      <c r="A8846" t="s">
        <v>255</v>
      </c>
      <c r="B8846" t="s">
        <v>256</v>
      </c>
      <c r="C8846" t="s">
        <v>13</v>
      </c>
      <c r="D8846" s="6">
        <v>0.1</v>
      </c>
      <c r="E8846" s="6">
        <v>29.61</v>
      </c>
      <c r="F8846" t="s">
        <v>1585</v>
      </c>
      <c r="G8846" t="str">
        <f t="shared" si="17444"/>
        <v>DL2020045</v>
      </c>
      <c r="H8846" t="str">
        <f t="shared" si="17380"/>
        <v>10</v>
      </c>
      <c r="I8846" t="str">
        <f t="shared" si="17381"/>
        <v>AmerikanskHummer_10_20210526_DL2020045_NZahlesGym</v>
      </c>
      <c r="J8846" t="str">
        <f t="shared" si="17382"/>
        <v>AmerikanskHummer</v>
      </c>
      <c r="K8846" t="str">
        <f t="shared" si="17383"/>
        <v>PosK</v>
      </c>
      <c r="L8846">
        <f t="shared" si="17384"/>
        <v>29.61</v>
      </c>
      <c r="M8846">
        <f t="shared" si="17385"/>
        <v>29.61</v>
      </c>
      <c r="N8846">
        <f t="shared" si="17386"/>
        <v>0</v>
      </c>
      <c r="O8846">
        <f t="shared" si="17387"/>
        <v>37.729999999999997</v>
      </c>
      <c r="Q8846">
        <f t="shared" ref="Q8846" si="17494">IF(L8848="No Ct",0,L8848)</f>
        <v>37.729999999999997</v>
      </c>
      <c r="R8846">
        <f t="shared" ref="R8846" si="17495">IF(L8849="No Ct",0,L8849)</f>
        <v>0</v>
      </c>
      <c r="S8846" t="str">
        <f t="shared" ref="S8846" si="17496">IF(AND(M8846&gt;0,N8846=0),"Valid","Invalid")</f>
        <v>Valid</v>
      </c>
      <c r="T8846" t="str">
        <f t="shared" ref="T8846" si="17497">IF(OR(Q8846&gt;1,R8846&gt;1),"Present","Absent")</f>
        <v>Present</v>
      </c>
      <c r="U8846" t="str">
        <f t="shared" ref="U8846" si="17498">IF(OR(AND(Q8846&gt;1,Q8846&lt;41),AND(R8846&gt;1,R8846&lt;41)),"Ct&lt;41","Ct&gt;41")</f>
        <v>Ct&lt;41</v>
      </c>
      <c r="V8846" t="str">
        <f>VLOOKUP(J8846,Datasæt_Analysesystemer!$C$2:$D$68,2,FALSE)</f>
        <v>Amerikansk hummer</v>
      </c>
      <c r="W8846" t="str">
        <f t="shared" ref="W8846" si="17499">MID(F8846,10,9)</f>
        <v>DL2020045</v>
      </c>
      <c r="X8846" t="str">
        <f t="shared" ref="X8846" si="17500">W8846&amp;"_"&amp;V8846&amp;"_"&amp;S8846&amp;"_"&amp;T8846&amp;"_"&amp;U8846</f>
        <v>DL2020045_Amerikansk hummer_Valid_Present_Ct&lt;41</v>
      </c>
    </row>
    <row r="8847" spans="1:24" x14ac:dyDescent="0.25">
      <c r="A8847" t="s">
        <v>257</v>
      </c>
      <c r="B8847" t="s">
        <v>258</v>
      </c>
      <c r="C8847" t="s">
        <v>16</v>
      </c>
      <c r="D8847" s="6">
        <v>0.1</v>
      </c>
      <c r="E8847" s="6" t="s">
        <v>17</v>
      </c>
      <c r="F8847" t="s">
        <v>1585</v>
      </c>
      <c r="G8847" t="str">
        <f t="shared" si="17444"/>
        <v>DL2020045</v>
      </c>
      <c r="H8847" t="str">
        <f t="shared" si="17380"/>
        <v>10</v>
      </c>
      <c r="I8847" t="str">
        <f t="shared" si="17381"/>
        <v>AmerikanskHummer_10_20210526_DL2020045_NZahlesGym</v>
      </c>
      <c r="J8847" t="str">
        <f t="shared" si="17382"/>
        <v>AmerikanskHummer</v>
      </c>
      <c r="K8847" t="str">
        <f t="shared" si="17383"/>
        <v>NegK</v>
      </c>
      <c r="L8847" t="str">
        <f t="shared" si="17384"/>
        <v>No Ct</v>
      </c>
      <c r="M8847" t="str">
        <f t="shared" si="17385"/>
        <v/>
      </c>
      <c r="N8847" t="str">
        <f t="shared" si="17386"/>
        <v/>
      </c>
      <c r="O8847" t="str">
        <f t="shared" si="17387"/>
        <v/>
      </c>
    </row>
    <row r="8848" spans="1:24" x14ac:dyDescent="0.25">
      <c r="A8848" t="s">
        <v>259</v>
      </c>
      <c r="B8848" t="s">
        <v>260</v>
      </c>
      <c r="C8848" t="s">
        <v>20</v>
      </c>
      <c r="D8848" s="6">
        <v>0.1</v>
      </c>
      <c r="E8848" s="6">
        <v>37.729999999999997</v>
      </c>
      <c r="F8848" t="s">
        <v>1585</v>
      </c>
      <c r="G8848" t="str">
        <f t="shared" si="17444"/>
        <v>DL2020045</v>
      </c>
      <c r="H8848" t="str">
        <f t="shared" si="17380"/>
        <v>10</v>
      </c>
      <c r="I8848" t="str">
        <f t="shared" si="17381"/>
        <v>AmerikanskHummer_10_20210526_DL2020045_NZahlesGym</v>
      </c>
      <c r="J8848" t="str">
        <f t="shared" si="17382"/>
        <v>AmerikanskHummer</v>
      </c>
      <c r="K8848" t="str">
        <f t="shared" si="17383"/>
        <v>eDNA</v>
      </c>
      <c r="L8848">
        <f t="shared" si="17384"/>
        <v>37.729999999999997</v>
      </c>
      <c r="M8848" t="str">
        <f t="shared" si="17385"/>
        <v/>
      </c>
      <c r="N8848" t="str">
        <f t="shared" si="17386"/>
        <v/>
      </c>
      <c r="O8848" t="str">
        <f t="shared" si="17387"/>
        <v/>
      </c>
    </row>
    <row r="8849" spans="1:24" x14ac:dyDescent="0.25">
      <c r="A8849" t="s">
        <v>261</v>
      </c>
      <c r="B8849" t="s">
        <v>260</v>
      </c>
      <c r="C8849" t="s">
        <v>20</v>
      </c>
      <c r="D8849" s="6">
        <v>0.1</v>
      </c>
      <c r="E8849" s="6" t="s">
        <v>17</v>
      </c>
      <c r="F8849" t="s">
        <v>1585</v>
      </c>
      <c r="G8849" t="str">
        <f t="shared" si="17444"/>
        <v>DL2020045</v>
      </c>
      <c r="H8849" t="str">
        <f t="shared" si="17380"/>
        <v>10</v>
      </c>
      <c r="I8849" t="str">
        <f t="shared" si="17381"/>
        <v>AmerikanskHummer_10_20210526_DL2020045_NZahlesGym</v>
      </c>
      <c r="J8849" t="str">
        <f t="shared" si="17382"/>
        <v>AmerikanskHummer</v>
      </c>
      <c r="K8849" t="str">
        <f t="shared" si="17383"/>
        <v>eDNA</v>
      </c>
      <c r="L8849" t="str">
        <f t="shared" si="17384"/>
        <v>No Ct</v>
      </c>
      <c r="M8849" t="str">
        <f t="shared" si="17385"/>
        <v/>
      </c>
      <c r="N8849" t="str">
        <f t="shared" si="17386"/>
        <v/>
      </c>
      <c r="O8849" t="str">
        <f t="shared" si="17387"/>
        <v/>
      </c>
    </row>
    <row r="8850" spans="1:24" x14ac:dyDescent="0.25">
      <c r="A8850" t="s">
        <v>262</v>
      </c>
      <c r="B8850" t="s">
        <v>1474</v>
      </c>
      <c r="C8850" t="s">
        <v>13</v>
      </c>
      <c r="D8850" s="6">
        <v>0.1</v>
      </c>
      <c r="E8850" s="6">
        <v>34.89</v>
      </c>
      <c r="F8850" t="s">
        <v>1585</v>
      </c>
      <c r="G8850" t="str">
        <f t="shared" si="17444"/>
        <v>DL2020045</v>
      </c>
      <c r="H8850" t="str">
        <f t="shared" ref="H8850:H8913" si="17501">LEFT(B8850,2)</f>
        <v>11</v>
      </c>
      <c r="I8850" t="str">
        <f t="shared" ref="I8850:I8913" si="17502">J8850&amp;"_"&amp;H8850&amp;"_"&amp;F8850</f>
        <v>Kamjatkakrabbe_11_20210526_DL2020045_NZahlesGym</v>
      </c>
      <c r="J8850" t="str">
        <f t="shared" ref="J8850:J8913" si="17503">MID(RIGHT(B8850,LEN(B8850)-3),1,FIND("_",RIGHT(B8850,LEN(B8850)-3))-1)</f>
        <v>Kamjatkakrabbe</v>
      </c>
      <c r="K8850" t="str">
        <f t="shared" ref="K8850:K8913" si="17504">TRIM(SUBSTITUTE(RIGHT(B8850,FIND(J8850,B8850)+1),"_",""))</f>
        <v>PosK</v>
      </c>
      <c r="L8850">
        <f t="shared" ref="L8850:L8913" si="17505">IFERROR(VALUE(SUBSTITUTE(E8850,".",",")),E8850)</f>
        <v>34.89</v>
      </c>
      <c r="M8850">
        <f t="shared" ref="M8850:M8913" si="17506">IF(K8850="PosK",SUMIFS(L:L,K:K,"PosK",I:I,I8850),"")</f>
        <v>34.89</v>
      </c>
      <c r="N8850">
        <f t="shared" ref="N8850:N8913" si="17507">IF(K8850="PosK",SUMIFS(L:L,K:K,"NegK",I:I,I8850),"")</f>
        <v>0</v>
      </c>
      <c r="O8850">
        <f t="shared" ref="O8850:O8913" si="17508">IF(K8850="PosK",SUMIFS(L:L,K:K,"eDNA",I:I,I8850),"")</f>
        <v>74.569999999999993</v>
      </c>
      <c r="Q8850">
        <f t="shared" ref="Q8850" si="17509">IF(L8852="No Ct",0,L8852)</f>
        <v>37.75</v>
      </c>
      <c r="R8850">
        <f t="shared" ref="R8850" si="17510">IF(L8853="No Ct",0,L8853)</f>
        <v>36.82</v>
      </c>
      <c r="S8850" t="str">
        <f t="shared" ref="S8850" si="17511">IF(AND(M8850&gt;0,N8850=0),"Valid","Invalid")</f>
        <v>Valid</v>
      </c>
      <c r="T8850" t="str">
        <f t="shared" ref="T8850" si="17512">IF(OR(Q8850&gt;1,R8850&gt;1),"Present","Absent")</f>
        <v>Present</v>
      </c>
      <c r="U8850" t="str">
        <f t="shared" ref="U8850" si="17513">IF(OR(AND(Q8850&gt;1,Q8850&lt;41),AND(R8850&gt;1,R8850&lt;41)),"Ct&lt;41","Ct&gt;41")</f>
        <v>Ct&lt;41</v>
      </c>
      <c r="V8850" t="str">
        <f>VLOOKUP(J8850,Datasæt_Analysesystemer!$C$2:$D$68,2,FALSE)</f>
        <v>Kamtjatkakrabbe</v>
      </c>
      <c r="W8850" t="str">
        <f t="shared" ref="W8850" si="17514">MID(F8850,10,9)</f>
        <v>DL2020045</v>
      </c>
      <c r="X8850" t="str">
        <f t="shared" ref="X8850" si="17515">W8850&amp;"_"&amp;V8850&amp;"_"&amp;S8850&amp;"_"&amp;T8850&amp;"_"&amp;U8850</f>
        <v>DL2020045_Kamtjatkakrabbe_Valid_Present_Ct&lt;41</v>
      </c>
    </row>
    <row r="8851" spans="1:24" x14ac:dyDescent="0.25">
      <c r="A8851" t="s">
        <v>264</v>
      </c>
      <c r="B8851" t="s">
        <v>1475</v>
      </c>
      <c r="C8851" t="s">
        <v>16</v>
      </c>
      <c r="D8851" s="6">
        <v>0.1</v>
      </c>
      <c r="E8851" s="6" t="s">
        <v>17</v>
      </c>
      <c r="F8851" t="s">
        <v>1585</v>
      </c>
      <c r="G8851" t="str">
        <f t="shared" si="17444"/>
        <v>DL2020045</v>
      </c>
      <c r="H8851" t="str">
        <f t="shared" si="17501"/>
        <v>11</v>
      </c>
      <c r="I8851" t="str">
        <f t="shared" si="17502"/>
        <v>Kamjatkakrabbe_11_20210526_DL2020045_NZahlesGym</v>
      </c>
      <c r="J8851" t="str">
        <f t="shared" si="17503"/>
        <v>Kamjatkakrabbe</v>
      </c>
      <c r="K8851" t="str">
        <f t="shared" si="17504"/>
        <v>NegK</v>
      </c>
      <c r="L8851" t="str">
        <f t="shared" si="17505"/>
        <v>No Ct</v>
      </c>
      <c r="M8851" t="str">
        <f t="shared" si="17506"/>
        <v/>
      </c>
      <c r="N8851" t="str">
        <f t="shared" si="17507"/>
        <v/>
      </c>
      <c r="O8851" t="str">
        <f t="shared" si="17508"/>
        <v/>
      </c>
    </row>
    <row r="8852" spans="1:24" x14ac:dyDescent="0.25">
      <c r="A8852" t="s">
        <v>266</v>
      </c>
      <c r="B8852" t="s">
        <v>1476</v>
      </c>
      <c r="C8852" t="s">
        <v>20</v>
      </c>
      <c r="D8852" s="6">
        <v>0.1</v>
      </c>
      <c r="E8852" s="6">
        <v>37.75</v>
      </c>
      <c r="F8852" t="s">
        <v>1585</v>
      </c>
      <c r="G8852" t="str">
        <f t="shared" si="17444"/>
        <v>DL2020045</v>
      </c>
      <c r="H8852" t="str">
        <f t="shared" si="17501"/>
        <v>11</v>
      </c>
      <c r="I8852" t="str">
        <f t="shared" si="17502"/>
        <v>Kamjatkakrabbe_11_20210526_DL2020045_NZahlesGym</v>
      </c>
      <c r="J8852" t="str">
        <f t="shared" si="17503"/>
        <v>Kamjatkakrabbe</v>
      </c>
      <c r="K8852" t="str">
        <f t="shared" si="17504"/>
        <v>eDNA</v>
      </c>
      <c r="L8852">
        <f t="shared" si="17505"/>
        <v>37.75</v>
      </c>
      <c r="M8852" t="str">
        <f t="shared" si="17506"/>
        <v/>
      </c>
      <c r="N8852" t="str">
        <f t="shared" si="17507"/>
        <v/>
      </c>
      <c r="O8852" t="str">
        <f t="shared" si="17508"/>
        <v/>
      </c>
    </row>
    <row r="8853" spans="1:24" x14ac:dyDescent="0.25">
      <c r="A8853" t="s">
        <v>268</v>
      </c>
      <c r="B8853" t="s">
        <v>1476</v>
      </c>
      <c r="C8853" t="s">
        <v>20</v>
      </c>
      <c r="D8853" s="6">
        <v>0.1</v>
      </c>
      <c r="E8853" s="6">
        <v>36.82</v>
      </c>
      <c r="F8853" t="s">
        <v>1585</v>
      </c>
      <c r="G8853" t="str">
        <f t="shared" si="17444"/>
        <v>DL2020045</v>
      </c>
      <c r="H8853" t="str">
        <f t="shared" si="17501"/>
        <v>11</v>
      </c>
      <c r="I8853" t="str">
        <f t="shared" si="17502"/>
        <v>Kamjatkakrabbe_11_20210526_DL2020045_NZahlesGym</v>
      </c>
      <c r="J8853" t="str">
        <f t="shared" si="17503"/>
        <v>Kamjatkakrabbe</v>
      </c>
      <c r="K8853" t="str">
        <f t="shared" si="17504"/>
        <v>eDNA</v>
      </c>
      <c r="L8853">
        <f t="shared" si="17505"/>
        <v>36.82</v>
      </c>
      <c r="M8853" t="str">
        <f t="shared" si="17506"/>
        <v/>
      </c>
      <c r="N8853" t="str">
        <f t="shared" si="17507"/>
        <v/>
      </c>
      <c r="O8853" t="str">
        <f t="shared" si="17508"/>
        <v/>
      </c>
    </row>
    <row r="8854" spans="1:24" x14ac:dyDescent="0.25">
      <c r="A8854" t="s">
        <v>269</v>
      </c>
      <c r="B8854" t="s">
        <v>1477</v>
      </c>
      <c r="C8854" t="s">
        <v>13</v>
      </c>
      <c r="D8854" s="6">
        <v>0.1</v>
      </c>
      <c r="E8854" s="6">
        <v>34</v>
      </c>
      <c r="F8854" t="s">
        <v>1585</v>
      </c>
      <c r="G8854" t="str">
        <f t="shared" si="17444"/>
        <v>DL2020045</v>
      </c>
      <c r="H8854" t="str">
        <f t="shared" si="17501"/>
        <v>12</v>
      </c>
      <c r="I8854" t="str">
        <f t="shared" si="17502"/>
        <v>Kamjatkakrabbe_12_20210526_DL2020045_NZahlesGym</v>
      </c>
      <c r="J8854" t="str">
        <f t="shared" si="17503"/>
        <v>Kamjatkakrabbe</v>
      </c>
      <c r="K8854" t="str">
        <f t="shared" si="17504"/>
        <v>PosK</v>
      </c>
      <c r="L8854">
        <f t="shared" si="17505"/>
        <v>34</v>
      </c>
      <c r="M8854">
        <f t="shared" si="17506"/>
        <v>34</v>
      </c>
      <c r="N8854">
        <f t="shared" si="17507"/>
        <v>0</v>
      </c>
      <c r="O8854">
        <f t="shared" si="17508"/>
        <v>37.18</v>
      </c>
      <c r="Q8854">
        <f t="shared" ref="Q8854" si="17516">IF(L8856="No Ct",0,L8856)</f>
        <v>0</v>
      </c>
      <c r="R8854">
        <f t="shared" ref="R8854" si="17517">IF(L8857="No Ct",0,L8857)</f>
        <v>37.18</v>
      </c>
      <c r="S8854" t="str">
        <f t="shared" ref="S8854" si="17518">IF(AND(M8854&gt;0,N8854=0),"Valid","Invalid")</f>
        <v>Valid</v>
      </c>
      <c r="T8854" t="str">
        <f t="shared" ref="T8854" si="17519">IF(OR(Q8854&gt;1,R8854&gt;1),"Present","Absent")</f>
        <v>Present</v>
      </c>
      <c r="U8854" t="str">
        <f t="shared" ref="U8854" si="17520">IF(OR(AND(Q8854&gt;1,Q8854&lt;41),AND(R8854&gt;1,R8854&lt;41)),"Ct&lt;41","Ct&gt;41")</f>
        <v>Ct&lt;41</v>
      </c>
      <c r="V8854" t="str">
        <f>VLOOKUP(J8854,Datasæt_Analysesystemer!$C$2:$D$68,2,FALSE)</f>
        <v>Kamtjatkakrabbe</v>
      </c>
      <c r="W8854" t="str">
        <f t="shared" ref="W8854" si="17521">MID(F8854,10,9)</f>
        <v>DL2020045</v>
      </c>
      <c r="X8854" t="str">
        <f t="shared" ref="X8854" si="17522">W8854&amp;"_"&amp;V8854&amp;"_"&amp;S8854&amp;"_"&amp;T8854&amp;"_"&amp;U8854</f>
        <v>DL2020045_Kamtjatkakrabbe_Valid_Present_Ct&lt;41</v>
      </c>
    </row>
    <row r="8855" spans="1:24" x14ac:dyDescent="0.25">
      <c r="A8855" t="s">
        <v>271</v>
      </c>
      <c r="B8855" t="s">
        <v>1478</v>
      </c>
      <c r="C8855" t="s">
        <v>16</v>
      </c>
      <c r="D8855" s="6">
        <v>0.1</v>
      </c>
      <c r="E8855" s="6" t="s">
        <v>17</v>
      </c>
      <c r="F8855" t="s">
        <v>1585</v>
      </c>
      <c r="G8855" t="str">
        <f t="shared" si="17444"/>
        <v>DL2020045</v>
      </c>
      <c r="H8855" t="str">
        <f t="shared" si="17501"/>
        <v>12</v>
      </c>
      <c r="I8855" t="str">
        <f t="shared" si="17502"/>
        <v>Kamjatkakrabbe_12_20210526_DL2020045_NZahlesGym</v>
      </c>
      <c r="J8855" t="str">
        <f t="shared" si="17503"/>
        <v>Kamjatkakrabbe</v>
      </c>
      <c r="K8855" t="str">
        <f t="shared" si="17504"/>
        <v>NegK</v>
      </c>
      <c r="L8855" t="str">
        <f t="shared" si="17505"/>
        <v>No Ct</v>
      </c>
      <c r="M8855" t="str">
        <f t="shared" si="17506"/>
        <v/>
      </c>
      <c r="N8855" t="str">
        <f t="shared" si="17507"/>
        <v/>
      </c>
      <c r="O8855" t="str">
        <f t="shared" si="17508"/>
        <v/>
      </c>
    </row>
    <row r="8856" spans="1:24" x14ac:dyDescent="0.25">
      <c r="A8856" t="s">
        <v>273</v>
      </c>
      <c r="B8856" t="s">
        <v>1479</v>
      </c>
      <c r="C8856" t="s">
        <v>20</v>
      </c>
      <c r="D8856" s="6">
        <v>0.1</v>
      </c>
      <c r="E8856" s="6" t="s">
        <v>17</v>
      </c>
      <c r="F8856" t="s">
        <v>1585</v>
      </c>
      <c r="G8856" t="str">
        <f t="shared" si="17444"/>
        <v>DL2020045</v>
      </c>
      <c r="H8856" t="str">
        <f t="shared" si="17501"/>
        <v>12</v>
      </c>
      <c r="I8856" t="str">
        <f t="shared" si="17502"/>
        <v>Kamjatkakrabbe_12_20210526_DL2020045_NZahlesGym</v>
      </c>
      <c r="J8856" t="str">
        <f t="shared" si="17503"/>
        <v>Kamjatkakrabbe</v>
      </c>
      <c r="K8856" t="str">
        <f t="shared" si="17504"/>
        <v>eDNA</v>
      </c>
      <c r="L8856" t="str">
        <f t="shared" si="17505"/>
        <v>No Ct</v>
      </c>
      <c r="M8856" t="str">
        <f t="shared" si="17506"/>
        <v/>
      </c>
      <c r="N8856" t="str">
        <f t="shared" si="17507"/>
        <v/>
      </c>
      <c r="O8856" t="str">
        <f t="shared" si="17508"/>
        <v/>
      </c>
    </row>
    <row r="8857" spans="1:24" x14ac:dyDescent="0.25">
      <c r="A8857" t="s">
        <v>275</v>
      </c>
      <c r="B8857" t="s">
        <v>1479</v>
      </c>
      <c r="C8857" t="s">
        <v>20</v>
      </c>
      <c r="D8857" s="6">
        <v>0.1</v>
      </c>
      <c r="E8857" s="6">
        <v>37.18</v>
      </c>
      <c r="F8857" t="s">
        <v>1585</v>
      </c>
      <c r="G8857" t="str">
        <f t="shared" si="17444"/>
        <v>DL2020045</v>
      </c>
      <c r="H8857" t="str">
        <f t="shared" si="17501"/>
        <v>12</v>
      </c>
      <c r="I8857" t="str">
        <f t="shared" si="17502"/>
        <v>Kamjatkakrabbe_12_20210526_DL2020045_NZahlesGym</v>
      </c>
      <c r="J8857" t="str">
        <f t="shared" si="17503"/>
        <v>Kamjatkakrabbe</v>
      </c>
      <c r="K8857" t="str">
        <f t="shared" si="17504"/>
        <v>eDNA</v>
      </c>
      <c r="L8857">
        <f t="shared" si="17505"/>
        <v>37.18</v>
      </c>
      <c r="M8857" t="str">
        <f t="shared" si="17506"/>
        <v/>
      </c>
      <c r="N8857" t="str">
        <f t="shared" si="17507"/>
        <v/>
      </c>
      <c r="O8857" t="str">
        <f t="shared" si="17508"/>
        <v/>
      </c>
    </row>
    <row r="8858" spans="1:24" x14ac:dyDescent="0.25">
      <c r="A8858" t="s">
        <v>276</v>
      </c>
      <c r="B8858" t="s">
        <v>1480</v>
      </c>
      <c r="C8858" t="s">
        <v>13</v>
      </c>
      <c r="D8858" s="6">
        <v>0.1</v>
      </c>
      <c r="E8858" s="6">
        <v>34.25</v>
      </c>
      <c r="F8858" t="s">
        <v>1585</v>
      </c>
      <c r="G8858" t="str">
        <f t="shared" si="17444"/>
        <v>DL2020045</v>
      </c>
      <c r="H8858" t="str">
        <f t="shared" si="17501"/>
        <v>13</v>
      </c>
      <c r="I8858" t="str">
        <f t="shared" si="17502"/>
        <v>KinesiskUldhaandskrabbe_13_20210526_DL2020045_NZahlesGym</v>
      </c>
      <c r="J8858" t="str">
        <f t="shared" si="17503"/>
        <v>KinesiskUldhaandskrabbe</v>
      </c>
      <c r="K8858" t="str">
        <f t="shared" si="17504"/>
        <v>PosK</v>
      </c>
      <c r="L8858">
        <f t="shared" si="17505"/>
        <v>34.25</v>
      </c>
      <c r="M8858">
        <f t="shared" si="17506"/>
        <v>34.25</v>
      </c>
      <c r="N8858">
        <f t="shared" si="17507"/>
        <v>0</v>
      </c>
      <c r="O8858">
        <f t="shared" si="17508"/>
        <v>0</v>
      </c>
      <c r="Q8858">
        <f t="shared" ref="Q8858" si="17523">IF(L8860="No Ct",0,L8860)</f>
        <v>0</v>
      </c>
      <c r="R8858">
        <f t="shared" ref="R8858" si="17524">IF(L8861="No Ct",0,L8861)</f>
        <v>0</v>
      </c>
      <c r="S8858" t="str">
        <f t="shared" ref="S8858" si="17525">IF(AND(M8858&gt;0,N8858=0),"Valid","Invalid")</f>
        <v>Valid</v>
      </c>
      <c r="T8858" t="str">
        <f t="shared" ref="T8858" si="17526">IF(OR(Q8858&gt;1,R8858&gt;1),"Present","Absent")</f>
        <v>Absent</v>
      </c>
      <c r="U8858" t="str">
        <f t="shared" ref="U8858" si="17527">IF(OR(AND(Q8858&gt;1,Q8858&lt;41),AND(R8858&gt;1,R8858&lt;41)),"Ct&lt;41","Ct&gt;41")</f>
        <v>Ct&gt;41</v>
      </c>
      <c r="V8858" t="str">
        <f>VLOOKUP(J8858,Datasæt_Analysesystemer!$C$2:$D$68,2,FALSE)</f>
        <v>Kinesisk uldhåndskrabbe</v>
      </c>
      <c r="W8858" t="str">
        <f t="shared" ref="W8858" si="17528">MID(F8858,10,9)</f>
        <v>DL2020045</v>
      </c>
      <c r="X8858" t="str">
        <f t="shared" ref="X8858" si="17529">W8858&amp;"_"&amp;V8858&amp;"_"&amp;S8858&amp;"_"&amp;T8858&amp;"_"&amp;U8858</f>
        <v>DL2020045_Kinesisk uldhåndskrabbe_Valid_Absent_Ct&gt;41</v>
      </c>
    </row>
    <row r="8859" spans="1:24" x14ac:dyDescent="0.25">
      <c r="A8859" t="s">
        <v>278</v>
      </c>
      <c r="B8859" t="s">
        <v>1481</v>
      </c>
      <c r="C8859" t="s">
        <v>16</v>
      </c>
      <c r="D8859" s="6">
        <v>0.1</v>
      </c>
      <c r="E8859" s="6" t="s">
        <v>17</v>
      </c>
      <c r="F8859" t="s">
        <v>1585</v>
      </c>
      <c r="G8859" t="str">
        <f t="shared" si="17444"/>
        <v>DL2020045</v>
      </c>
      <c r="H8859" t="str">
        <f t="shared" si="17501"/>
        <v>13</v>
      </c>
      <c r="I8859" t="str">
        <f t="shared" si="17502"/>
        <v>KinesiskUldhaandskrabbe_13_20210526_DL2020045_NZahlesGym</v>
      </c>
      <c r="J8859" t="str">
        <f t="shared" si="17503"/>
        <v>KinesiskUldhaandskrabbe</v>
      </c>
      <c r="K8859" t="str">
        <f t="shared" si="17504"/>
        <v>NegK</v>
      </c>
      <c r="L8859" t="str">
        <f t="shared" si="17505"/>
        <v>No Ct</v>
      </c>
      <c r="M8859" t="str">
        <f t="shared" si="17506"/>
        <v/>
      </c>
      <c r="N8859" t="str">
        <f t="shared" si="17507"/>
        <v/>
      </c>
      <c r="O8859" t="str">
        <f t="shared" si="17508"/>
        <v/>
      </c>
    </row>
    <row r="8860" spans="1:24" x14ac:dyDescent="0.25">
      <c r="A8860" t="s">
        <v>280</v>
      </c>
      <c r="B8860" t="s">
        <v>1482</v>
      </c>
      <c r="C8860" t="s">
        <v>20</v>
      </c>
      <c r="D8860" s="6">
        <v>0.1</v>
      </c>
      <c r="E8860" s="6" t="s">
        <v>17</v>
      </c>
      <c r="F8860" t="s">
        <v>1585</v>
      </c>
      <c r="G8860" t="str">
        <f t="shared" si="17444"/>
        <v>DL2020045</v>
      </c>
      <c r="H8860" t="str">
        <f t="shared" si="17501"/>
        <v>13</v>
      </c>
      <c r="I8860" t="str">
        <f t="shared" si="17502"/>
        <v>KinesiskUldhaandskrabbe_13_20210526_DL2020045_NZahlesGym</v>
      </c>
      <c r="J8860" t="str">
        <f t="shared" si="17503"/>
        <v>KinesiskUldhaandskrabbe</v>
      </c>
      <c r="K8860" t="str">
        <f t="shared" si="17504"/>
        <v>eDNA</v>
      </c>
      <c r="L8860" t="str">
        <f t="shared" si="17505"/>
        <v>No Ct</v>
      </c>
      <c r="M8860" t="str">
        <f t="shared" si="17506"/>
        <v/>
      </c>
      <c r="N8860" t="str">
        <f t="shared" si="17507"/>
        <v/>
      </c>
      <c r="O8860" t="str">
        <f t="shared" si="17508"/>
        <v/>
      </c>
    </row>
    <row r="8861" spans="1:24" x14ac:dyDescent="0.25">
      <c r="A8861" t="s">
        <v>282</v>
      </c>
      <c r="B8861" t="s">
        <v>1482</v>
      </c>
      <c r="C8861" t="s">
        <v>20</v>
      </c>
      <c r="D8861" s="6">
        <v>0.1</v>
      </c>
      <c r="E8861" s="6" t="s">
        <v>17</v>
      </c>
      <c r="F8861" t="s">
        <v>1585</v>
      </c>
      <c r="G8861" t="str">
        <f t="shared" si="17444"/>
        <v>DL2020045</v>
      </c>
      <c r="H8861" t="str">
        <f t="shared" si="17501"/>
        <v>13</v>
      </c>
      <c r="I8861" t="str">
        <f t="shared" si="17502"/>
        <v>KinesiskUldhaandskrabbe_13_20210526_DL2020045_NZahlesGym</v>
      </c>
      <c r="J8861" t="str">
        <f t="shared" si="17503"/>
        <v>KinesiskUldhaandskrabbe</v>
      </c>
      <c r="K8861" t="str">
        <f t="shared" si="17504"/>
        <v>eDNA</v>
      </c>
      <c r="L8861" t="str">
        <f t="shared" si="17505"/>
        <v>No Ct</v>
      </c>
      <c r="M8861" t="str">
        <f t="shared" si="17506"/>
        <v/>
      </c>
      <c r="N8861" t="str">
        <f t="shared" si="17507"/>
        <v/>
      </c>
      <c r="O8861" t="str">
        <f t="shared" si="17508"/>
        <v/>
      </c>
    </row>
    <row r="8862" spans="1:24" x14ac:dyDescent="0.25">
      <c r="A8862" t="s">
        <v>283</v>
      </c>
      <c r="B8862" t="s">
        <v>1483</v>
      </c>
      <c r="C8862" t="s">
        <v>13</v>
      </c>
      <c r="D8862" s="6">
        <v>0.1</v>
      </c>
      <c r="E8862" s="6">
        <v>37.74</v>
      </c>
      <c r="F8862" t="s">
        <v>1585</v>
      </c>
      <c r="G8862" t="str">
        <f t="shared" si="17444"/>
        <v>DL2020045</v>
      </c>
      <c r="H8862" t="str">
        <f t="shared" si="17501"/>
        <v>14</v>
      </c>
      <c r="I8862" t="str">
        <f t="shared" si="17502"/>
        <v>KinesiskUldhaandskrabbe_14_20210526_DL2020045_NZahlesGym</v>
      </c>
      <c r="J8862" t="str">
        <f t="shared" si="17503"/>
        <v>KinesiskUldhaandskrabbe</v>
      </c>
      <c r="K8862" t="str">
        <f t="shared" si="17504"/>
        <v>PosK</v>
      </c>
      <c r="L8862">
        <f t="shared" si="17505"/>
        <v>37.74</v>
      </c>
      <c r="M8862">
        <f t="shared" si="17506"/>
        <v>37.74</v>
      </c>
      <c r="N8862">
        <f t="shared" si="17507"/>
        <v>0</v>
      </c>
      <c r="O8862">
        <f t="shared" si="17508"/>
        <v>0</v>
      </c>
      <c r="Q8862">
        <f t="shared" ref="Q8862" si="17530">IF(L8864="No Ct",0,L8864)</f>
        <v>0</v>
      </c>
      <c r="R8862">
        <f t="shared" ref="R8862" si="17531">IF(L8865="No Ct",0,L8865)</f>
        <v>0</v>
      </c>
      <c r="S8862" t="str">
        <f t="shared" ref="S8862" si="17532">IF(AND(M8862&gt;0,N8862=0),"Valid","Invalid")</f>
        <v>Valid</v>
      </c>
      <c r="T8862" t="str">
        <f t="shared" ref="T8862" si="17533">IF(OR(Q8862&gt;1,R8862&gt;1),"Present","Absent")</f>
        <v>Absent</v>
      </c>
      <c r="U8862" t="str">
        <f t="shared" ref="U8862" si="17534">IF(OR(AND(Q8862&gt;1,Q8862&lt;41),AND(R8862&gt;1,R8862&lt;41)),"Ct&lt;41","Ct&gt;41")</f>
        <v>Ct&gt;41</v>
      </c>
      <c r="V8862" t="str">
        <f>VLOOKUP(J8862,Datasæt_Analysesystemer!$C$2:$D$68,2,FALSE)</f>
        <v>Kinesisk uldhåndskrabbe</v>
      </c>
      <c r="W8862" t="str">
        <f t="shared" ref="W8862" si="17535">MID(F8862,10,9)</f>
        <v>DL2020045</v>
      </c>
      <c r="X8862" t="str">
        <f t="shared" ref="X8862" si="17536">W8862&amp;"_"&amp;V8862&amp;"_"&amp;S8862&amp;"_"&amp;T8862&amp;"_"&amp;U8862</f>
        <v>DL2020045_Kinesisk uldhåndskrabbe_Valid_Absent_Ct&gt;41</v>
      </c>
    </row>
    <row r="8863" spans="1:24" x14ac:dyDescent="0.25">
      <c r="A8863" t="s">
        <v>285</v>
      </c>
      <c r="B8863" t="s">
        <v>1484</v>
      </c>
      <c r="C8863" t="s">
        <v>16</v>
      </c>
      <c r="D8863" s="6">
        <v>0.1</v>
      </c>
      <c r="E8863" s="6" t="s">
        <v>17</v>
      </c>
      <c r="F8863" t="s">
        <v>1585</v>
      </c>
      <c r="G8863" t="str">
        <f t="shared" si="17444"/>
        <v>DL2020045</v>
      </c>
      <c r="H8863" t="str">
        <f t="shared" si="17501"/>
        <v>14</v>
      </c>
      <c r="I8863" t="str">
        <f t="shared" si="17502"/>
        <v>KinesiskUldhaandskrabbe_14_20210526_DL2020045_NZahlesGym</v>
      </c>
      <c r="J8863" t="str">
        <f t="shared" si="17503"/>
        <v>KinesiskUldhaandskrabbe</v>
      </c>
      <c r="K8863" t="str">
        <f t="shared" si="17504"/>
        <v>NegK</v>
      </c>
      <c r="L8863" t="str">
        <f t="shared" si="17505"/>
        <v>No Ct</v>
      </c>
      <c r="M8863" t="str">
        <f t="shared" si="17506"/>
        <v/>
      </c>
      <c r="N8863" t="str">
        <f t="shared" si="17507"/>
        <v/>
      </c>
      <c r="O8863" t="str">
        <f t="shared" si="17508"/>
        <v/>
      </c>
    </row>
    <row r="8864" spans="1:24" x14ac:dyDescent="0.25">
      <c r="A8864" t="s">
        <v>287</v>
      </c>
      <c r="B8864" t="s">
        <v>1485</v>
      </c>
      <c r="C8864" t="s">
        <v>20</v>
      </c>
      <c r="D8864" s="6">
        <v>0.1</v>
      </c>
      <c r="E8864" s="6" t="s">
        <v>17</v>
      </c>
      <c r="F8864" t="s">
        <v>1585</v>
      </c>
      <c r="G8864" t="str">
        <f t="shared" si="17444"/>
        <v>DL2020045</v>
      </c>
      <c r="H8864" t="str">
        <f t="shared" si="17501"/>
        <v>14</v>
      </c>
      <c r="I8864" t="str">
        <f t="shared" si="17502"/>
        <v>KinesiskUldhaandskrabbe_14_20210526_DL2020045_NZahlesGym</v>
      </c>
      <c r="J8864" t="str">
        <f t="shared" si="17503"/>
        <v>KinesiskUldhaandskrabbe</v>
      </c>
      <c r="K8864" t="str">
        <f t="shared" si="17504"/>
        <v>eDNA</v>
      </c>
      <c r="L8864" t="str">
        <f t="shared" si="17505"/>
        <v>No Ct</v>
      </c>
      <c r="M8864" t="str">
        <f t="shared" si="17506"/>
        <v/>
      </c>
      <c r="N8864" t="str">
        <f t="shared" si="17507"/>
        <v/>
      </c>
      <c r="O8864" t="str">
        <f t="shared" si="17508"/>
        <v/>
      </c>
    </row>
    <row r="8865" spans="1:24" x14ac:dyDescent="0.25">
      <c r="A8865" t="s">
        <v>289</v>
      </c>
      <c r="B8865" t="s">
        <v>1485</v>
      </c>
      <c r="C8865" t="s">
        <v>20</v>
      </c>
      <c r="D8865" s="6">
        <v>0.1</v>
      </c>
      <c r="E8865" s="6" t="s">
        <v>17</v>
      </c>
      <c r="F8865" t="s">
        <v>1585</v>
      </c>
      <c r="G8865" t="str">
        <f t="shared" si="17444"/>
        <v>DL2020045</v>
      </c>
      <c r="H8865" t="str">
        <f t="shared" si="17501"/>
        <v>14</v>
      </c>
      <c r="I8865" t="str">
        <f t="shared" si="17502"/>
        <v>KinesiskUldhaandskrabbe_14_20210526_DL2020045_NZahlesGym</v>
      </c>
      <c r="J8865" t="str">
        <f t="shared" si="17503"/>
        <v>KinesiskUldhaandskrabbe</v>
      </c>
      <c r="K8865" t="str">
        <f t="shared" si="17504"/>
        <v>eDNA</v>
      </c>
      <c r="L8865" t="str">
        <f t="shared" si="17505"/>
        <v>No Ct</v>
      </c>
      <c r="M8865" t="str">
        <f t="shared" si="17506"/>
        <v/>
      </c>
      <c r="N8865" t="str">
        <f t="shared" si="17507"/>
        <v/>
      </c>
      <c r="O8865" t="str">
        <f t="shared" si="17508"/>
        <v/>
      </c>
    </row>
    <row r="8866" spans="1:24" x14ac:dyDescent="0.25">
      <c r="A8866" t="s">
        <v>290</v>
      </c>
      <c r="B8866" t="s">
        <v>1486</v>
      </c>
      <c r="C8866" t="s">
        <v>13</v>
      </c>
      <c r="D8866" s="6">
        <v>0.1</v>
      </c>
      <c r="E8866" s="6">
        <v>33.229999999999997</v>
      </c>
      <c r="F8866" t="s">
        <v>1585</v>
      </c>
      <c r="G8866" t="str">
        <f t="shared" si="17444"/>
        <v>DL2020045</v>
      </c>
      <c r="H8866" t="str">
        <f t="shared" si="17501"/>
        <v>15</v>
      </c>
      <c r="I8866" t="str">
        <f t="shared" si="17502"/>
        <v>NordamerikanskMudderkrabbe_15_20210526_DL2020045_NZahlesGym</v>
      </c>
      <c r="J8866" t="str">
        <f t="shared" si="17503"/>
        <v>NordamerikanskMudderkrabbe</v>
      </c>
      <c r="K8866" t="str">
        <f t="shared" si="17504"/>
        <v>PosK</v>
      </c>
      <c r="L8866">
        <f t="shared" si="17505"/>
        <v>33.229999999999997</v>
      </c>
      <c r="M8866">
        <f t="shared" si="17506"/>
        <v>33.229999999999997</v>
      </c>
      <c r="N8866">
        <f t="shared" si="17507"/>
        <v>0</v>
      </c>
      <c r="O8866">
        <f t="shared" si="17508"/>
        <v>0</v>
      </c>
      <c r="Q8866">
        <f t="shared" ref="Q8866" si="17537">IF(L8868="No Ct",0,L8868)</f>
        <v>0</v>
      </c>
      <c r="R8866">
        <f t="shared" ref="R8866" si="17538">IF(L8869="No Ct",0,L8869)</f>
        <v>0</v>
      </c>
      <c r="S8866" t="str">
        <f t="shared" ref="S8866" si="17539">IF(AND(M8866&gt;0,N8866=0),"Valid","Invalid")</f>
        <v>Valid</v>
      </c>
      <c r="T8866" t="str">
        <f t="shared" ref="T8866" si="17540">IF(OR(Q8866&gt;1,R8866&gt;1),"Present","Absent")</f>
        <v>Absent</v>
      </c>
      <c r="U8866" t="str">
        <f t="shared" ref="U8866" si="17541">IF(OR(AND(Q8866&gt;1,Q8866&lt;41),AND(R8866&gt;1,R8866&lt;41)),"Ct&lt;41","Ct&gt;41")</f>
        <v>Ct&gt;41</v>
      </c>
      <c r="V8866" t="str">
        <f>VLOOKUP(J8866,Datasæt_Analysesystemer!$C$2:$D$68,2,FALSE)</f>
        <v>Nordam. Brakvandskrabbe / mudderkrabbe</v>
      </c>
      <c r="W8866" t="str">
        <f t="shared" ref="W8866" si="17542">MID(F8866,10,9)</f>
        <v>DL2020045</v>
      </c>
      <c r="X8866" t="str">
        <f t="shared" ref="X8866" si="17543">W8866&amp;"_"&amp;V8866&amp;"_"&amp;S8866&amp;"_"&amp;T8866&amp;"_"&amp;U8866</f>
        <v>DL2020045_Nordam. Brakvandskrabbe / mudderkrabbe_Valid_Absent_Ct&gt;41</v>
      </c>
    </row>
    <row r="8867" spans="1:24" x14ac:dyDescent="0.25">
      <c r="A8867" t="s">
        <v>292</v>
      </c>
      <c r="B8867" t="s">
        <v>1487</v>
      </c>
      <c r="C8867" t="s">
        <v>16</v>
      </c>
      <c r="D8867" s="6">
        <v>0.1</v>
      </c>
      <c r="E8867" s="6" t="s">
        <v>17</v>
      </c>
      <c r="F8867" t="s">
        <v>1585</v>
      </c>
      <c r="G8867" t="str">
        <f t="shared" si="17444"/>
        <v>DL2020045</v>
      </c>
      <c r="H8867" t="str">
        <f t="shared" si="17501"/>
        <v>15</v>
      </c>
      <c r="I8867" t="str">
        <f t="shared" si="17502"/>
        <v>NordamerikanskMudderkrabbe_15_20210526_DL2020045_NZahlesGym</v>
      </c>
      <c r="J8867" t="str">
        <f t="shared" si="17503"/>
        <v>NordamerikanskMudderkrabbe</v>
      </c>
      <c r="K8867" t="str">
        <f t="shared" si="17504"/>
        <v>NegK</v>
      </c>
      <c r="L8867" t="str">
        <f t="shared" si="17505"/>
        <v>No Ct</v>
      </c>
      <c r="M8867" t="str">
        <f t="shared" si="17506"/>
        <v/>
      </c>
      <c r="N8867" t="str">
        <f t="shared" si="17507"/>
        <v/>
      </c>
      <c r="O8867" t="str">
        <f t="shared" si="17508"/>
        <v/>
      </c>
    </row>
    <row r="8868" spans="1:24" x14ac:dyDescent="0.25">
      <c r="A8868" t="s">
        <v>294</v>
      </c>
      <c r="B8868" t="s">
        <v>1488</v>
      </c>
      <c r="C8868" t="s">
        <v>20</v>
      </c>
      <c r="D8868" s="6">
        <v>0.1</v>
      </c>
      <c r="E8868" s="6" t="s">
        <v>17</v>
      </c>
      <c r="F8868" t="s">
        <v>1585</v>
      </c>
      <c r="G8868" t="str">
        <f t="shared" si="17444"/>
        <v>DL2020045</v>
      </c>
      <c r="H8868" t="str">
        <f t="shared" si="17501"/>
        <v>15</v>
      </c>
      <c r="I8868" t="str">
        <f t="shared" si="17502"/>
        <v>NordamerikanskMudderkrabbe_15_20210526_DL2020045_NZahlesGym</v>
      </c>
      <c r="J8868" t="str">
        <f t="shared" si="17503"/>
        <v>NordamerikanskMudderkrabbe</v>
      </c>
      <c r="K8868" t="str">
        <f t="shared" si="17504"/>
        <v>eDNA</v>
      </c>
      <c r="L8868" t="str">
        <f t="shared" si="17505"/>
        <v>No Ct</v>
      </c>
      <c r="M8868" t="str">
        <f t="shared" si="17506"/>
        <v/>
      </c>
      <c r="N8868" t="str">
        <f t="shared" si="17507"/>
        <v/>
      </c>
      <c r="O8868" t="str">
        <f t="shared" si="17508"/>
        <v/>
      </c>
    </row>
    <row r="8869" spans="1:24" x14ac:dyDescent="0.25">
      <c r="A8869" t="s">
        <v>296</v>
      </c>
      <c r="B8869" t="s">
        <v>1488</v>
      </c>
      <c r="C8869" t="s">
        <v>20</v>
      </c>
      <c r="D8869" s="6">
        <v>0.1</v>
      </c>
      <c r="E8869" s="6" t="s">
        <v>17</v>
      </c>
      <c r="F8869" t="s">
        <v>1585</v>
      </c>
      <c r="G8869" t="str">
        <f t="shared" si="17444"/>
        <v>DL2020045</v>
      </c>
      <c r="H8869" t="str">
        <f t="shared" si="17501"/>
        <v>15</v>
      </c>
      <c r="I8869" t="str">
        <f t="shared" si="17502"/>
        <v>NordamerikanskMudderkrabbe_15_20210526_DL2020045_NZahlesGym</v>
      </c>
      <c r="J8869" t="str">
        <f t="shared" si="17503"/>
        <v>NordamerikanskMudderkrabbe</v>
      </c>
      <c r="K8869" t="str">
        <f t="shared" si="17504"/>
        <v>eDNA</v>
      </c>
      <c r="L8869" t="str">
        <f t="shared" si="17505"/>
        <v>No Ct</v>
      </c>
      <c r="M8869" t="str">
        <f t="shared" si="17506"/>
        <v/>
      </c>
      <c r="N8869" t="str">
        <f t="shared" si="17507"/>
        <v/>
      </c>
      <c r="O8869" t="str">
        <f t="shared" si="17508"/>
        <v/>
      </c>
    </row>
    <row r="8870" spans="1:24" x14ac:dyDescent="0.25">
      <c r="A8870" t="s">
        <v>297</v>
      </c>
      <c r="B8870" t="s">
        <v>1489</v>
      </c>
      <c r="C8870" t="s">
        <v>13</v>
      </c>
      <c r="D8870" s="6">
        <v>0.1</v>
      </c>
      <c r="E8870" s="6">
        <v>33.29</v>
      </c>
      <c r="F8870" t="s">
        <v>1585</v>
      </c>
      <c r="G8870" t="str">
        <f t="shared" si="17444"/>
        <v>DL2020045</v>
      </c>
      <c r="H8870" t="str">
        <f t="shared" si="17501"/>
        <v>16</v>
      </c>
      <c r="I8870" t="str">
        <f t="shared" si="17502"/>
        <v>NordamerikanskMudderkrabbe_16_20210526_DL2020045_NZahlesGym</v>
      </c>
      <c r="J8870" t="str">
        <f t="shared" si="17503"/>
        <v>NordamerikanskMudderkrabbe</v>
      </c>
      <c r="K8870" t="str">
        <f t="shared" si="17504"/>
        <v>PosK</v>
      </c>
      <c r="L8870">
        <f t="shared" si="17505"/>
        <v>33.29</v>
      </c>
      <c r="M8870">
        <f t="shared" si="17506"/>
        <v>33.29</v>
      </c>
      <c r="N8870">
        <f t="shared" si="17507"/>
        <v>0</v>
      </c>
      <c r="O8870">
        <f t="shared" si="17508"/>
        <v>0</v>
      </c>
      <c r="Q8870">
        <f t="shared" ref="Q8870" si="17544">IF(L8872="No Ct",0,L8872)</f>
        <v>0</v>
      </c>
      <c r="R8870">
        <f t="shared" ref="R8870" si="17545">IF(L8873="No Ct",0,L8873)</f>
        <v>0</v>
      </c>
      <c r="S8870" t="str">
        <f t="shared" ref="S8870" si="17546">IF(AND(M8870&gt;0,N8870=0),"Valid","Invalid")</f>
        <v>Valid</v>
      </c>
      <c r="T8870" t="str">
        <f t="shared" ref="T8870" si="17547">IF(OR(Q8870&gt;1,R8870&gt;1),"Present","Absent")</f>
        <v>Absent</v>
      </c>
      <c r="U8870" t="str">
        <f t="shared" ref="U8870" si="17548">IF(OR(AND(Q8870&gt;1,Q8870&lt;41),AND(R8870&gt;1,R8870&lt;41)),"Ct&lt;41","Ct&gt;41")</f>
        <v>Ct&gt;41</v>
      </c>
      <c r="V8870" t="str">
        <f>VLOOKUP(J8870,Datasæt_Analysesystemer!$C$2:$D$68,2,FALSE)</f>
        <v>Nordam. Brakvandskrabbe / mudderkrabbe</v>
      </c>
      <c r="W8870" t="str">
        <f t="shared" ref="W8870" si="17549">MID(F8870,10,9)</f>
        <v>DL2020045</v>
      </c>
      <c r="X8870" t="str">
        <f t="shared" ref="X8870" si="17550">W8870&amp;"_"&amp;V8870&amp;"_"&amp;S8870&amp;"_"&amp;T8870&amp;"_"&amp;U8870</f>
        <v>DL2020045_Nordam. Brakvandskrabbe / mudderkrabbe_Valid_Absent_Ct&gt;41</v>
      </c>
    </row>
    <row r="8871" spans="1:24" x14ac:dyDescent="0.25">
      <c r="A8871" t="s">
        <v>299</v>
      </c>
      <c r="B8871" t="s">
        <v>1490</v>
      </c>
      <c r="C8871" t="s">
        <v>16</v>
      </c>
      <c r="D8871" s="6">
        <v>0.1</v>
      </c>
      <c r="E8871" s="6" t="s">
        <v>17</v>
      </c>
      <c r="F8871" t="s">
        <v>1585</v>
      </c>
      <c r="G8871" t="str">
        <f t="shared" si="17444"/>
        <v>DL2020045</v>
      </c>
      <c r="H8871" t="str">
        <f t="shared" si="17501"/>
        <v>16</v>
      </c>
      <c r="I8871" t="str">
        <f t="shared" si="17502"/>
        <v>NordamerikanskMudderkrabbe_16_20210526_DL2020045_NZahlesGym</v>
      </c>
      <c r="J8871" t="str">
        <f t="shared" si="17503"/>
        <v>NordamerikanskMudderkrabbe</v>
      </c>
      <c r="K8871" t="str">
        <f t="shared" si="17504"/>
        <v>NegK</v>
      </c>
      <c r="L8871" t="str">
        <f t="shared" si="17505"/>
        <v>No Ct</v>
      </c>
      <c r="M8871" t="str">
        <f t="shared" si="17506"/>
        <v/>
      </c>
      <c r="N8871" t="str">
        <f t="shared" si="17507"/>
        <v/>
      </c>
      <c r="O8871" t="str">
        <f t="shared" si="17508"/>
        <v/>
      </c>
    </row>
    <row r="8872" spans="1:24" x14ac:dyDescent="0.25">
      <c r="A8872" t="s">
        <v>301</v>
      </c>
      <c r="B8872" t="s">
        <v>1491</v>
      </c>
      <c r="C8872" t="s">
        <v>20</v>
      </c>
      <c r="D8872" s="6">
        <v>0.1</v>
      </c>
      <c r="E8872" s="6" t="s">
        <v>17</v>
      </c>
      <c r="F8872" t="s">
        <v>1585</v>
      </c>
      <c r="G8872" t="str">
        <f t="shared" si="17444"/>
        <v>DL2020045</v>
      </c>
      <c r="H8872" t="str">
        <f t="shared" si="17501"/>
        <v>16</v>
      </c>
      <c r="I8872" t="str">
        <f t="shared" si="17502"/>
        <v>NordamerikanskMudderkrabbe_16_20210526_DL2020045_NZahlesGym</v>
      </c>
      <c r="J8872" t="str">
        <f t="shared" si="17503"/>
        <v>NordamerikanskMudderkrabbe</v>
      </c>
      <c r="K8872" t="str">
        <f t="shared" si="17504"/>
        <v>eDNA</v>
      </c>
      <c r="L8872" t="str">
        <f t="shared" si="17505"/>
        <v>No Ct</v>
      </c>
      <c r="M8872" t="str">
        <f t="shared" si="17506"/>
        <v/>
      </c>
      <c r="N8872" t="str">
        <f t="shared" si="17507"/>
        <v/>
      </c>
      <c r="O8872" t="str">
        <f t="shared" si="17508"/>
        <v/>
      </c>
    </row>
    <row r="8873" spans="1:24" x14ac:dyDescent="0.25">
      <c r="A8873" t="s">
        <v>303</v>
      </c>
      <c r="B8873" t="s">
        <v>1491</v>
      </c>
      <c r="C8873" t="s">
        <v>20</v>
      </c>
      <c r="D8873" s="6">
        <v>0.1</v>
      </c>
      <c r="E8873" s="6" t="s">
        <v>17</v>
      </c>
      <c r="F8873" t="s">
        <v>1585</v>
      </c>
      <c r="G8873" t="str">
        <f t="shared" si="17444"/>
        <v>DL2020045</v>
      </c>
      <c r="H8873" t="str">
        <f t="shared" si="17501"/>
        <v>16</v>
      </c>
      <c r="I8873" t="str">
        <f t="shared" si="17502"/>
        <v>NordamerikanskMudderkrabbe_16_20210526_DL2020045_NZahlesGym</v>
      </c>
      <c r="J8873" t="str">
        <f t="shared" si="17503"/>
        <v>NordamerikanskMudderkrabbe</v>
      </c>
      <c r="K8873" t="str">
        <f t="shared" si="17504"/>
        <v>eDNA</v>
      </c>
      <c r="L8873" t="str">
        <f t="shared" si="17505"/>
        <v>No Ct</v>
      </c>
      <c r="M8873" t="str">
        <f t="shared" si="17506"/>
        <v/>
      </c>
      <c r="N8873" t="str">
        <f t="shared" si="17507"/>
        <v/>
      </c>
      <c r="O8873" t="str">
        <f t="shared" si="17508"/>
        <v/>
      </c>
    </row>
    <row r="8874" spans="1:24" x14ac:dyDescent="0.25">
      <c r="A8874" t="s">
        <v>304</v>
      </c>
      <c r="B8874" t="s">
        <v>1492</v>
      </c>
      <c r="C8874" t="s">
        <v>13</v>
      </c>
      <c r="D8874" s="6">
        <v>0.1</v>
      </c>
      <c r="E8874" s="6" t="s">
        <v>17</v>
      </c>
      <c r="F8874" t="s">
        <v>1585</v>
      </c>
      <c r="G8874" t="str">
        <f t="shared" si="17444"/>
        <v>DL2020045</v>
      </c>
      <c r="H8874" t="str">
        <f t="shared" si="17501"/>
        <v>17</v>
      </c>
      <c r="I8874" t="str">
        <f t="shared" si="17502"/>
        <v>Pukkellaks_17_20210526_DL2020045_NZahlesGym</v>
      </c>
      <c r="J8874" t="str">
        <f t="shared" si="17503"/>
        <v>Pukkellaks</v>
      </c>
      <c r="K8874" t="str">
        <f t="shared" si="17504"/>
        <v>PosK</v>
      </c>
      <c r="L8874" t="str">
        <f t="shared" si="17505"/>
        <v>No Ct</v>
      </c>
      <c r="M8874">
        <f t="shared" si="17506"/>
        <v>0</v>
      </c>
      <c r="N8874">
        <f t="shared" si="17507"/>
        <v>0</v>
      </c>
      <c r="O8874">
        <f t="shared" si="17508"/>
        <v>32.39</v>
      </c>
      <c r="Q8874">
        <f t="shared" ref="Q8874" si="17551">IF(L8876="No Ct",0,L8876)</f>
        <v>32.39</v>
      </c>
      <c r="R8874">
        <f t="shared" ref="R8874" si="17552">IF(L8877="No Ct",0,L8877)</f>
        <v>0</v>
      </c>
      <c r="S8874" t="str">
        <f t="shared" ref="S8874" si="17553">IF(AND(M8874&gt;0,N8874=0),"Valid","Invalid")</f>
        <v>Invalid</v>
      </c>
      <c r="T8874" t="str">
        <f t="shared" ref="T8874" si="17554">IF(OR(Q8874&gt;1,R8874&gt;1),"Present","Absent")</f>
        <v>Present</v>
      </c>
      <c r="U8874" t="str">
        <f t="shared" ref="U8874" si="17555">IF(OR(AND(Q8874&gt;1,Q8874&lt;41),AND(R8874&gt;1,R8874&lt;41)),"Ct&lt;41","Ct&gt;41")</f>
        <v>Ct&lt;41</v>
      </c>
      <c r="V8874" t="str">
        <f>VLOOKUP(J8874,Datasæt_Analysesystemer!$C$2:$D$68,2,FALSE)</f>
        <v>Pukkellaks</v>
      </c>
      <c r="W8874" t="str">
        <f t="shared" ref="W8874" si="17556">MID(F8874,10,9)</f>
        <v>DL2020045</v>
      </c>
      <c r="X8874" t="str">
        <f t="shared" ref="X8874" si="17557">W8874&amp;"_"&amp;V8874&amp;"_"&amp;S8874&amp;"_"&amp;T8874&amp;"_"&amp;U8874</f>
        <v>DL2020045_Pukkellaks_Invalid_Present_Ct&lt;41</v>
      </c>
    </row>
    <row r="8875" spans="1:24" x14ac:dyDescent="0.25">
      <c r="A8875" t="s">
        <v>306</v>
      </c>
      <c r="B8875" t="s">
        <v>1493</v>
      </c>
      <c r="C8875" t="s">
        <v>16</v>
      </c>
      <c r="D8875" s="6">
        <v>0.1</v>
      </c>
      <c r="E8875" s="6" t="s">
        <v>17</v>
      </c>
      <c r="F8875" t="s">
        <v>1585</v>
      </c>
      <c r="G8875" t="str">
        <f t="shared" si="17444"/>
        <v>DL2020045</v>
      </c>
      <c r="H8875" t="str">
        <f t="shared" si="17501"/>
        <v>17</v>
      </c>
      <c r="I8875" t="str">
        <f t="shared" si="17502"/>
        <v>Pukkellaks_17_20210526_DL2020045_NZahlesGym</v>
      </c>
      <c r="J8875" t="str">
        <f t="shared" si="17503"/>
        <v>Pukkellaks</v>
      </c>
      <c r="K8875" t="str">
        <f t="shared" si="17504"/>
        <v>NegK</v>
      </c>
      <c r="L8875" t="str">
        <f t="shared" si="17505"/>
        <v>No Ct</v>
      </c>
      <c r="M8875" t="str">
        <f t="shared" si="17506"/>
        <v/>
      </c>
      <c r="N8875" t="str">
        <f t="shared" si="17507"/>
        <v/>
      </c>
      <c r="O8875" t="str">
        <f t="shared" si="17508"/>
        <v/>
      </c>
    </row>
    <row r="8876" spans="1:24" x14ac:dyDescent="0.25">
      <c r="A8876" t="s">
        <v>308</v>
      </c>
      <c r="B8876" t="s">
        <v>1494</v>
      </c>
      <c r="C8876" t="s">
        <v>20</v>
      </c>
      <c r="D8876" s="6">
        <v>0.1</v>
      </c>
      <c r="E8876" s="6">
        <v>32.39</v>
      </c>
      <c r="F8876" t="s">
        <v>1585</v>
      </c>
      <c r="G8876" t="str">
        <f t="shared" si="17444"/>
        <v>DL2020045</v>
      </c>
      <c r="H8876" t="str">
        <f t="shared" si="17501"/>
        <v>17</v>
      </c>
      <c r="I8876" t="str">
        <f t="shared" si="17502"/>
        <v>Pukkellaks_17_20210526_DL2020045_NZahlesGym</v>
      </c>
      <c r="J8876" t="str">
        <f t="shared" si="17503"/>
        <v>Pukkellaks</v>
      </c>
      <c r="K8876" t="str">
        <f t="shared" si="17504"/>
        <v>eDNA</v>
      </c>
      <c r="L8876">
        <f t="shared" si="17505"/>
        <v>32.39</v>
      </c>
      <c r="M8876" t="str">
        <f t="shared" si="17506"/>
        <v/>
      </c>
      <c r="N8876" t="str">
        <f t="shared" si="17507"/>
        <v/>
      </c>
      <c r="O8876" t="str">
        <f t="shared" si="17508"/>
        <v/>
      </c>
    </row>
    <row r="8877" spans="1:24" x14ac:dyDescent="0.25">
      <c r="A8877" t="s">
        <v>310</v>
      </c>
      <c r="B8877" t="s">
        <v>1494</v>
      </c>
      <c r="C8877" t="s">
        <v>20</v>
      </c>
      <c r="D8877" s="6">
        <v>0.1</v>
      </c>
      <c r="E8877" s="6" t="s">
        <v>17</v>
      </c>
      <c r="F8877" t="s">
        <v>1585</v>
      </c>
      <c r="G8877" t="str">
        <f t="shared" si="17444"/>
        <v>DL2020045</v>
      </c>
      <c r="H8877" t="str">
        <f t="shared" si="17501"/>
        <v>17</v>
      </c>
      <c r="I8877" t="str">
        <f t="shared" si="17502"/>
        <v>Pukkellaks_17_20210526_DL2020045_NZahlesGym</v>
      </c>
      <c r="J8877" t="str">
        <f t="shared" si="17503"/>
        <v>Pukkellaks</v>
      </c>
      <c r="K8877" t="str">
        <f t="shared" si="17504"/>
        <v>eDNA</v>
      </c>
      <c r="L8877" t="str">
        <f t="shared" si="17505"/>
        <v>No Ct</v>
      </c>
      <c r="M8877" t="str">
        <f t="shared" si="17506"/>
        <v/>
      </c>
      <c r="N8877" t="str">
        <f t="shared" si="17507"/>
        <v/>
      </c>
      <c r="O8877" t="str">
        <f t="shared" si="17508"/>
        <v/>
      </c>
    </row>
    <row r="8878" spans="1:24" x14ac:dyDescent="0.25">
      <c r="A8878" t="s">
        <v>311</v>
      </c>
      <c r="B8878" t="s">
        <v>1495</v>
      </c>
      <c r="C8878" t="s">
        <v>13</v>
      </c>
      <c r="D8878" s="6">
        <v>0.1</v>
      </c>
      <c r="E8878" s="6">
        <v>31.81</v>
      </c>
      <c r="F8878" t="s">
        <v>1585</v>
      </c>
      <c r="G8878" t="str">
        <f t="shared" si="17444"/>
        <v>DL2020045</v>
      </c>
      <c r="H8878" t="str">
        <f t="shared" si="17501"/>
        <v>18</v>
      </c>
      <c r="I8878" t="str">
        <f t="shared" si="17502"/>
        <v>Pukkellaks_18_20210526_DL2020045_NZahlesGym</v>
      </c>
      <c r="J8878" t="str">
        <f t="shared" si="17503"/>
        <v>Pukkellaks</v>
      </c>
      <c r="K8878" t="str">
        <f t="shared" si="17504"/>
        <v>PosK</v>
      </c>
      <c r="L8878">
        <f t="shared" si="17505"/>
        <v>31.81</v>
      </c>
      <c r="M8878">
        <f t="shared" si="17506"/>
        <v>31.81</v>
      </c>
      <c r="N8878">
        <f t="shared" si="17507"/>
        <v>0</v>
      </c>
      <c r="O8878">
        <f t="shared" si="17508"/>
        <v>0</v>
      </c>
      <c r="Q8878">
        <f t="shared" ref="Q8878" si="17558">IF(L8880="No Ct",0,L8880)</f>
        <v>0</v>
      </c>
      <c r="R8878">
        <f t="shared" ref="R8878" si="17559">IF(L8881="No Ct",0,L8881)</f>
        <v>0</v>
      </c>
      <c r="S8878" t="str">
        <f t="shared" ref="S8878" si="17560">IF(AND(M8878&gt;0,N8878=0),"Valid","Invalid")</f>
        <v>Valid</v>
      </c>
      <c r="T8878" t="str">
        <f t="shared" ref="T8878" si="17561">IF(OR(Q8878&gt;1,R8878&gt;1),"Present","Absent")</f>
        <v>Absent</v>
      </c>
      <c r="U8878" t="str">
        <f t="shared" ref="U8878" si="17562">IF(OR(AND(Q8878&gt;1,Q8878&lt;41),AND(R8878&gt;1,R8878&lt;41)),"Ct&lt;41","Ct&gt;41")</f>
        <v>Ct&gt;41</v>
      </c>
      <c r="V8878" t="str">
        <f>VLOOKUP(J8878,Datasæt_Analysesystemer!$C$2:$D$68,2,FALSE)</f>
        <v>Pukkellaks</v>
      </c>
      <c r="W8878" t="str">
        <f t="shared" ref="W8878" si="17563">MID(F8878,10,9)</f>
        <v>DL2020045</v>
      </c>
      <c r="X8878" t="str">
        <f t="shared" ref="X8878" si="17564">W8878&amp;"_"&amp;V8878&amp;"_"&amp;S8878&amp;"_"&amp;T8878&amp;"_"&amp;U8878</f>
        <v>DL2020045_Pukkellaks_Valid_Absent_Ct&gt;41</v>
      </c>
    </row>
    <row r="8879" spans="1:24" x14ac:dyDescent="0.25">
      <c r="A8879" t="s">
        <v>313</v>
      </c>
      <c r="B8879" t="s">
        <v>1496</v>
      </c>
      <c r="C8879" t="s">
        <v>16</v>
      </c>
      <c r="D8879" s="6">
        <v>0.1</v>
      </c>
      <c r="E8879" s="6" t="s">
        <v>17</v>
      </c>
      <c r="F8879" t="s">
        <v>1585</v>
      </c>
      <c r="G8879" t="str">
        <f t="shared" si="17444"/>
        <v>DL2020045</v>
      </c>
      <c r="H8879" t="str">
        <f t="shared" si="17501"/>
        <v>18</v>
      </c>
      <c r="I8879" t="str">
        <f t="shared" si="17502"/>
        <v>Pukkellaks_18_20210526_DL2020045_NZahlesGym</v>
      </c>
      <c r="J8879" t="str">
        <f t="shared" si="17503"/>
        <v>Pukkellaks</v>
      </c>
      <c r="K8879" t="str">
        <f t="shared" si="17504"/>
        <v>NegK</v>
      </c>
      <c r="L8879" t="str">
        <f t="shared" si="17505"/>
        <v>No Ct</v>
      </c>
      <c r="M8879" t="str">
        <f t="shared" si="17506"/>
        <v/>
      </c>
      <c r="N8879" t="str">
        <f t="shared" si="17507"/>
        <v/>
      </c>
      <c r="O8879" t="str">
        <f t="shared" si="17508"/>
        <v/>
      </c>
    </row>
    <row r="8880" spans="1:24" x14ac:dyDescent="0.25">
      <c r="A8880" t="s">
        <v>315</v>
      </c>
      <c r="B8880" t="s">
        <v>1497</v>
      </c>
      <c r="C8880" t="s">
        <v>20</v>
      </c>
      <c r="D8880" s="6">
        <v>0.1</v>
      </c>
      <c r="E8880" s="6" t="s">
        <v>17</v>
      </c>
      <c r="F8880" t="s">
        <v>1585</v>
      </c>
      <c r="G8880" t="str">
        <f t="shared" si="17444"/>
        <v>DL2020045</v>
      </c>
      <c r="H8880" t="str">
        <f t="shared" si="17501"/>
        <v>18</v>
      </c>
      <c r="I8880" t="str">
        <f t="shared" si="17502"/>
        <v>Pukkellaks_18_20210526_DL2020045_NZahlesGym</v>
      </c>
      <c r="J8880" t="str">
        <f t="shared" si="17503"/>
        <v>Pukkellaks</v>
      </c>
      <c r="K8880" t="str">
        <f t="shared" si="17504"/>
        <v>eDNA</v>
      </c>
      <c r="L8880" t="str">
        <f t="shared" si="17505"/>
        <v>No Ct</v>
      </c>
      <c r="M8880" t="str">
        <f t="shared" si="17506"/>
        <v/>
      </c>
      <c r="N8880" t="str">
        <f t="shared" si="17507"/>
        <v/>
      </c>
      <c r="O8880" t="str">
        <f t="shared" si="17508"/>
        <v/>
      </c>
    </row>
    <row r="8881" spans="1:24" x14ac:dyDescent="0.25">
      <c r="A8881" t="s">
        <v>317</v>
      </c>
      <c r="B8881" t="s">
        <v>1497</v>
      </c>
      <c r="C8881" t="s">
        <v>20</v>
      </c>
      <c r="D8881" s="6">
        <v>0.1</v>
      </c>
      <c r="E8881" s="6" t="s">
        <v>17</v>
      </c>
      <c r="F8881" t="s">
        <v>1585</v>
      </c>
      <c r="G8881" t="str">
        <f t="shared" si="17444"/>
        <v>DL2020045</v>
      </c>
      <c r="H8881" t="str">
        <f t="shared" si="17501"/>
        <v>18</v>
      </c>
      <c r="I8881" t="str">
        <f t="shared" si="17502"/>
        <v>Pukkellaks_18_20210526_DL2020045_NZahlesGym</v>
      </c>
      <c r="J8881" t="str">
        <f t="shared" si="17503"/>
        <v>Pukkellaks</v>
      </c>
      <c r="K8881" t="str">
        <f t="shared" si="17504"/>
        <v>eDNA</v>
      </c>
      <c r="L8881" t="str">
        <f t="shared" si="17505"/>
        <v>No Ct</v>
      </c>
      <c r="M8881" t="str">
        <f t="shared" si="17506"/>
        <v/>
      </c>
      <c r="N8881" t="str">
        <f t="shared" si="17507"/>
        <v/>
      </c>
      <c r="O8881" t="str">
        <f t="shared" si="17508"/>
        <v/>
      </c>
    </row>
    <row r="8882" spans="1:24" x14ac:dyDescent="0.25">
      <c r="A8882" t="s">
        <v>318</v>
      </c>
      <c r="B8882" t="s">
        <v>1498</v>
      </c>
      <c r="C8882" t="s">
        <v>13</v>
      </c>
      <c r="D8882" s="6">
        <v>0.1</v>
      </c>
      <c r="E8882" s="6">
        <v>41.25</v>
      </c>
      <c r="F8882" t="s">
        <v>1585</v>
      </c>
      <c r="G8882" t="str">
        <f t="shared" ref="G8882:G8945" si="17565">MID(F8882,10,9)</f>
        <v>DL2020045</v>
      </c>
      <c r="H8882" t="str">
        <f t="shared" si="17501"/>
        <v>19</v>
      </c>
      <c r="I8882" t="str">
        <f t="shared" si="17502"/>
        <v>SibiriskStoer_19_20210526_DL2020045_NZahlesGym</v>
      </c>
      <c r="J8882" t="str">
        <f t="shared" si="17503"/>
        <v>SibiriskStoer</v>
      </c>
      <c r="K8882" t="str">
        <f t="shared" si="17504"/>
        <v>PosK</v>
      </c>
      <c r="L8882">
        <f t="shared" si="17505"/>
        <v>41.25</v>
      </c>
      <c r="M8882">
        <f t="shared" si="17506"/>
        <v>41.25</v>
      </c>
      <c r="N8882">
        <f t="shared" si="17507"/>
        <v>0</v>
      </c>
      <c r="O8882">
        <f t="shared" si="17508"/>
        <v>0</v>
      </c>
      <c r="Q8882">
        <f t="shared" ref="Q8882" si="17566">IF(L8884="No Ct",0,L8884)</f>
        <v>0</v>
      </c>
      <c r="R8882">
        <f t="shared" ref="R8882" si="17567">IF(L8885="No Ct",0,L8885)</f>
        <v>0</v>
      </c>
      <c r="S8882" t="str">
        <f t="shared" ref="S8882" si="17568">IF(AND(M8882&gt;0,N8882=0),"Valid","Invalid")</f>
        <v>Valid</v>
      </c>
      <c r="T8882" t="str">
        <f t="shared" ref="T8882" si="17569">IF(OR(Q8882&gt;1,R8882&gt;1),"Present","Absent")</f>
        <v>Absent</v>
      </c>
      <c r="U8882" t="str">
        <f t="shared" ref="U8882" si="17570">IF(OR(AND(Q8882&gt;1,Q8882&lt;41),AND(R8882&gt;1,R8882&lt;41)),"Ct&lt;41","Ct&gt;41")</f>
        <v>Ct&gt;41</v>
      </c>
      <c r="V8882" t="str">
        <f>VLOOKUP(J8882,Datasæt_Analysesystemer!$C$2:$D$68,2,FALSE)</f>
        <v>Siberisk stør</v>
      </c>
      <c r="W8882" t="str">
        <f t="shared" ref="W8882" si="17571">MID(F8882,10,9)</f>
        <v>DL2020045</v>
      </c>
      <c r="X8882" t="str">
        <f t="shared" ref="X8882" si="17572">W8882&amp;"_"&amp;V8882&amp;"_"&amp;S8882&amp;"_"&amp;T8882&amp;"_"&amp;U8882</f>
        <v>DL2020045_Siberisk stør_Valid_Absent_Ct&gt;41</v>
      </c>
    </row>
    <row r="8883" spans="1:24" x14ac:dyDescent="0.25">
      <c r="A8883" t="s">
        <v>320</v>
      </c>
      <c r="B8883" t="s">
        <v>1499</v>
      </c>
      <c r="C8883" t="s">
        <v>16</v>
      </c>
      <c r="D8883" s="6">
        <v>0.1</v>
      </c>
      <c r="E8883" s="6" t="s">
        <v>17</v>
      </c>
      <c r="F8883" t="s">
        <v>1585</v>
      </c>
      <c r="G8883" t="str">
        <f t="shared" si="17565"/>
        <v>DL2020045</v>
      </c>
      <c r="H8883" t="str">
        <f t="shared" si="17501"/>
        <v>19</v>
      </c>
      <c r="I8883" t="str">
        <f t="shared" si="17502"/>
        <v>SibiriskStoer_19_20210526_DL2020045_NZahlesGym</v>
      </c>
      <c r="J8883" t="str">
        <f t="shared" si="17503"/>
        <v>SibiriskStoer</v>
      </c>
      <c r="K8883" t="str">
        <f t="shared" si="17504"/>
        <v>NegK</v>
      </c>
      <c r="L8883" t="str">
        <f t="shared" si="17505"/>
        <v>No Ct</v>
      </c>
      <c r="M8883" t="str">
        <f t="shared" si="17506"/>
        <v/>
      </c>
      <c r="N8883" t="str">
        <f t="shared" si="17507"/>
        <v/>
      </c>
      <c r="O8883" t="str">
        <f t="shared" si="17508"/>
        <v/>
      </c>
    </row>
    <row r="8884" spans="1:24" x14ac:dyDescent="0.25">
      <c r="A8884" t="s">
        <v>322</v>
      </c>
      <c r="B8884" t="s">
        <v>1500</v>
      </c>
      <c r="C8884" t="s">
        <v>20</v>
      </c>
      <c r="D8884" s="6">
        <v>0.1</v>
      </c>
      <c r="E8884" s="6" t="s">
        <v>17</v>
      </c>
      <c r="F8884" t="s">
        <v>1585</v>
      </c>
      <c r="G8884" t="str">
        <f t="shared" si="17565"/>
        <v>DL2020045</v>
      </c>
      <c r="H8884" t="str">
        <f t="shared" si="17501"/>
        <v>19</v>
      </c>
      <c r="I8884" t="str">
        <f t="shared" si="17502"/>
        <v>SibiriskStoer_19_20210526_DL2020045_NZahlesGym</v>
      </c>
      <c r="J8884" t="str">
        <f t="shared" si="17503"/>
        <v>SibiriskStoer</v>
      </c>
      <c r="K8884" t="str">
        <f t="shared" si="17504"/>
        <v>eDNA</v>
      </c>
      <c r="L8884" t="str">
        <f t="shared" si="17505"/>
        <v>No Ct</v>
      </c>
      <c r="M8884" t="str">
        <f t="shared" si="17506"/>
        <v/>
      </c>
      <c r="N8884" t="str">
        <f t="shared" si="17507"/>
        <v/>
      </c>
      <c r="O8884" t="str">
        <f t="shared" si="17508"/>
        <v/>
      </c>
    </row>
    <row r="8885" spans="1:24" x14ac:dyDescent="0.25">
      <c r="A8885" t="s">
        <v>324</v>
      </c>
      <c r="B8885" t="s">
        <v>1500</v>
      </c>
      <c r="C8885" t="s">
        <v>20</v>
      </c>
      <c r="D8885" s="6">
        <v>0.1</v>
      </c>
      <c r="E8885" s="6" t="s">
        <v>17</v>
      </c>
      <c r="F8885" t="s">
        <v>1585</v>
      </c>
      <c r="G8885" t="str">
        <f t="shared" si="17565"/>
        <v>DL2020045</v>
      </c>
      <c r="H8885" t="str">
        <f t="shared" si="17501"/>
        <v>19</v>
      </c>
      <c r="I8885" t="str">
        <f t="shared" si="17502"/>
        <v>SibiriskStoer_19_20210526_DL2020045_NZahlesGym</v>
      </c>
      <c r="J8885" t="str">
        <f t="shared" si="17503"/>
        <v>SibiriskStoer</v>
      </c>
      <c r="K8885" t="str">
        <f t="shared" si="17504"/>
        <v>eDNA</v>
      </c>
      <c r="L8885" t="str">
        <f t="shared" si="17505"/>
        <v>No Ct</v>
      </c>
      <c r="M8885" t="str">
        <f t="shared" si="17506"/>
        <v/>
      </c>
      <c r="N8885" t="str">
        <f t="shared" si="17507"/>
        <v/>
      </c>
      <c r="O8885" t="str">
        <f t="shared" si="17508"/>
        <v/>
      </c>
    </row>
    <row r="8886" spans="1:24" x14ac:dyDescent="0.25">
      <c r="A8886" t="s">
        <v>325</v>
      </c>
      <c r="B8886" t="s">
        <v>1501</v>
      </c>
      <c r="C8886" t="s">
        <v>13</v>
      </c>
      <c r="D8886" s="6">
        <v>0.1</v>
      </c>
      <c r="E8886" s="6">
        <v>40.78</v>
      </c>
      <c r="F8886" t="s">
        <v>1585</v>
      </c>
      <c r="G8886" t="str">
        <f t="shared" si="17565"/>
        <v>DL2020045</v>
      </c>
      <c r="H8886" t="str">
        <f t="shared" si="17501"/>
        <v>20</v>
      </c>
      <c r="I8886" t="str">
        <f t="shared" si="17502"/>
        <v>SibiriskStoer_20_20210526_DL2020045_NZahlesGym</v>
      </c>
      <c r="J8886" t="str">
        <f t="shared" si="17503"/>
        <v>SibiriskStoer</v>
      </c>
      <c r="K8886" t="str">
        <f t="shared" si="17504"/>
        <v>PosK</v>
      </c>
      <c r="L8886">
        <f t="shared" si="17505"/>
        <v>40.78</v>
      </c>
      <c r="M8886">
        <f t="shared" si="17506"/>
        <v>40.78</v>
      </c>
      <c r="N8886">
        <f t="shared" si="17507"/>
        <v>0</v>
      </c>
      <c r="O8886">
        <f t="shared" si="17508"/>
        <v>0</v>
      </c>
      <c r="Q8886">
        <f t="shared" ref="Q8886" si="17573">IF(L8888="No Ct",0,L8888)</f>
        <v>0</v>
      </c>
      <c r="R8886">
        <f t="shared" ref="R8886" si="17574">IF(L8889="No Ct",0,L8889)</f>
        <v>0</v>
      </c>
      <c r="S8886" t="str">
        <f t="shared" ref="S8886" si="17575">IF(AND(M8886&gt;0,N8886=0),"Valid","Invalid")</f>
        <v>Valid</v>
      </c>
      <c r="T8886" t="str">
        <f t="shared" ref="T8886" si="17576">IF(OR(Q8886&gt;1,R8886&gt;1),"Present","Absent")</f>
        <v>Absent</v>
      </c>
      <c r="U8886" t="str">
        <f t="shared" ref="U8886" si="17577">IF(OR(AND(Q8886&gt;1,Q8886&lt;41),AND(R8886&gt;1,R8886&lt;41)),"Ct&lt;41","Ct&gt;41")</f>
        <v>Ct&gt;41</v>
      </c>
      <c r="V8886" t="str">
        <f>VLOOKUP(J8886,Datasæt_Analysesystemer!$C$2:$D$68,2,FALSE)</f>
        <v>Siberisk stør</v>
      </c>
      <c r="W8886" t="str">
        <f t="shared" ref="W8886" si="17578">MID(F8886,10,9)</f>
        <v>DL2020045</v>
      </c>
      <c r="X8886" t="str">
        <f t="shared" ref="X8886" si="17579">W8886&amp;"_"&amp;V8886&amp;"_"&amp;S8886&amp;"_"&amp;T8886&amp;"_"&amp;U8886</f>
        <v>DL2020045_Siberisk stør_Valid_Absent_Ct&gt;41</v>
      </c>
    </row>
    <row r="8887" spans="1:24" x14ac:dyDescent="0.25">
      <c r="A8887" t="s">
        <v>327</v>
      </c>
      <c r="B8887" t="s">
        <v>1502</v>
      </c>
      <c r="C8887" t="s">
        <v>16</v>
      </c>
      <c r="D8887" s="6">
        <v>0.1</v>
      </c>
      <c r="E8887" s="6" t="s">
        <v>17</v>
      </c>
      <c r="F8887" t="s">
        <v>1585</v>
      </c>
      <c r="G8887" t="str">
        <f t="shared" si="17565"/>
        <v>DL2020045</v>
      </c>
      <c r="H8887" t="str">
        <f t="shared" si="17501"/>
        <v>20</v>
      </c>
      <c r="I8887" t="str">
        <f t="shared" si="17502"/>
        <v>SibiriskStoer_20_20210526_DL2020045_NZahlesGym</v>
      </c>
      <c r="J8887" t="str">
        <f t="shared" si="17503"/>
        <v>SibiriskStoer</v>
      </c>
      <c r="K8887" t="str">
        <f t="shared" si="17504"/>
        <v>NegK</v>
      </c>
      <c r="L8887" t="str">
        <f t="shared" si="17505"/>
        <v>No Ct</v>
      </c>
      <c r="M8887" t="str">
        <f t="shared" si="17506"/>
        <v/>
      </c>
      <c r="N8887" t="str">
        <f t="shared" si="17507"/>
        <v/>
      </c>
      <c r="O8887" t="str">
        <f t="shared" si="17508"/>
        <v/>
      </c>
    </row>
    <row r="8888" spans="1:24" x14ac:dyDescent="0.25">
      <c r="A8888" t="s">
        <v>329</v>
      </c>
      <c r="B8888" t="s">
        <v>1503</v>
      </c>
      <c r="C8888" t="s">
        <v>20</v>
      </c>
      <c r="D8888" s="6">
        <v>0.1</v>
      </c>
      <c r="E8888" s="6" t="s">
        <v>17</v>
      </c>
      <c r="F8888" t="s">
        <v>1585</v>
      </c>
      <c r="G8888" t="str">
        <f t="shared" si="17565"/>
        <v>DL2020045</v>
      </c>
      <c r="H8888" t="str">
        <f t="shared" si="17501"/>
        <v>20</v>
      </c>
      <c r="I8888" t="str">
        <f t="shared" si="17502"/>
        <v>SibiriskStoer_20_20210526_DL2020045_NZahlesGym</v>
      </c>
      <c r="J8888" t="str">
        <f t="shared" si="17503"/>
        <v>SibiriskStoer</v>
      </c>
      <c r="K8888" t="str">
        <f t="shared" si="17504"/>
        <v>eDNA</v>
      </c>
      <c r="L8888" t="str">
        <f t="shared" si="17505"/>
        <v>No Ct</v>
      </c>
      <c r="M8888" t="str">
        <f t="shared" si="17506"/>
        <v/>
      </c>
      <c r="N8888" t="str">
        <f t="shared" si="17507"/>
        <v/>
      </c>
      <c r="O8888" t="str">
        <f t="shared" si="17508"/>
        <v/>
      </c>
    </row>
    <row r="8889" spans="1:24" x14ac:dyDescent="0.25">
      <c r="A8889" t="s">
        <v>331</v>
      </c>
      <c r="B8889" t="s">
        <v>1503</v>
      </c>
      <c r="C8889" t="s">
        <v>20</v>
      </c>
      <c r="D8889" s="6">
        <v>0.1</v>
      </c>
      <c r="E8889" s="6" t="s">
        <v>17</v>
      </c>
      <c r="F8889" t="s">
        <v>1585</v>
      </c>
      <c r="G8889" t="str">
        <f t="shared" si="17565"/>
        <v>DL2020045</v>
      </c>
      <c r="H8889" t="str">
        <f t="shared" si="17501"/>
        <v>20</v>
      </c>
      <c r="I8889" t="str">
        <f t="shared" si="17502"/>
        <v>SibiriskStoer_20_20210526_DL2020045_NZahlesGym</v>
      </c>
      <c r="J8889" t="str">
        <f t="shared" si="17503"/>
        <v>SibiriskStoer</v>
      </c>
      <c r="K8889" t="str">
        <f t="shared" si="17504"/>
        <v>eDNA</v>
      </c>
      <c r="L8889" t="str">
        <f t="shared" si="17505"/>
        <v>No Ct</v>
      </c>
      <c r="M8889" t="str">
        <f t="shared" si="17506"/>
        <v/>
      </c>
      <c r="N8889" t="str">
        <f t="shared" si="17507"/>
        <v/>
      </c>
      <c r="O8889" t="str">
        <f t="shared" si="17508"/>
        <v/>
      </c>
    </row>
    <row r="8890" spans="1:24" x14ac:dyDescent="0.25">
      <c r="A8890" t="s">
        <v>390</v>
      </c>
      <c r="B8890" t="s">
        <v>1504</v>
      </c>
      <c r="C8890" t="s">
        <v>13</v>
      </c>
      <c r="D8890" s="6">
        <v>0.1</v>
      </c>
      <c r="E8890" s="6" t="s">
        <v>17</v>
      </c>
      <c r="F8890" t="s">
        <v>1585</v>
      </c>
      <c r="G8890" t="str">
        <f t="shared" si="17565"/>
        <v>DL2020045</v>
      </c>
      <c r="H8890" t="str">
        <f t="shared" si="17501"/>
        <v>21</v>
      </c>
      <c r="I8890" t="str">
        <f t="shared" si="17502"/>
        <v>Stillehavsoesters_21_20210526_DL2020045_NZahlesGym</v>
      </c>
      <c r="J8890" t="str">
        <f t="shared" si="17503"/>
        <v>Stillehavsoesters</v>
      </c>
      <c r="K8890" t="str">
        <f t="shared" si="17504"/>
        <v>PosK</v>
      </c>
      <c r="L8890" t="str">
        <f t="shared" si="17505"/>
        <v>No Ct</v>
      </c>
      <c r="M8890">
        <f t="shared" si="17506"/>
        <v>0</v>
      </c>
      <c r="N8890">
        <f t="shared" si="17507"/>
        <v>0</v>
      </c>
      <c r="O8890">
        <f t="shared" si="17508"/>
        <v>0</v>
      </c>
      <c r="Q8890">
        <f t="shared" ref="Q8890" si="17580">IF(L8892="No Ct",0,L8892)</f>
        <v>0</v>
      </c>
      <c r="R8890">
        <f t="shared" ref="R8890" si="17581">IF(L8893="No Ct",0,L8893)</f>
        <v>0</v>
      </c>
      <c r="S8890" t="str">
        <f t="shared" ref="S8890" si="17582">IF(AND(M8890&gt;0,N8890=0),"Valid","Invalid")</f>
        <v>Invalid</v>
      </c>
      <c r="T8890" t="str">
        <f t="shared" ref="T8890" si="17583">IF(OR(Q8890&gt;1,R8890&gt;1),"Present","Absent")</f>
        <v>Absent</v>
      </c>
      <c r="U8890" t="str">
        <f t="shared" ref="U8890" si="17584">IF(OR(AND(Q8890&gt;1,Q8890&lt;41),AND(R8890&gt;1,R8890&lt;41)),"Ct&lt;41","Ct&gt;41")</f>
        <v>Ct&gt;41</v>
      </c>
      <c r="V8890" t="str">
        <f>VLOOKUP(J8890,Datasæt_Analysesystemer!$C$2:$D$68,2,FALSE)</f>
        <v>Stillehavsøsters</v>
      </c>
      <c r="W8890" t="str">
        <f t="shared" ref="W8890" si="17585">MID(F8890,10,9)</f>
        <v>DL2020045</v>
      </c>
      <c r="X8890" t="str">
        <f t="shared" ref="X8890" si="17586">W8890&amp;"_"&amp;V8890&amp;"_"&amp;S8890&amp;"_"&amp;T8890&amp;"_"&amp;U8890</f>
        <v>DL2020045_Stillehavsøsters_Invalid_Absent_Ct&gt;41</v>
      </c>
    </row>
    <row r="8891" spans="1:24" x14ac:dyDescent="0.25">
      <c r="A8891" t="s">
        <v>392</v>
      </c>
      <c r="B8891" t="s">
        <v>1505</v>
      </c>
      <c r="C8891" t="s">
        <v>16</v>
      </c>
      <c r="D8891" s="6">
        <v>0.1</v>
      </c>
      <c r="E8891" s="6" t="s">
        <v>17</v>
      </c>
      <c r="F8891" t="s">
        <v>1585</v>
      </c>
      <c r="G8891" t="str">
        <f t="shared" si="17565"/>
        <v>DL2020045</v>
      </c>
      <c r="H8891" t="str">
        <f t="shared" si="17501"/>
        <v>21</v>
      </c>
      <c r="I8891" t="str">
        <f t="shared" si="17502"/>
        <v>Stillehavsoesters_21_20210526_DL2020045_NZahlesGym</v>
      </c>
      <c r="J8891" t="str">
        <f t="shared" si="17503"/>
        <v>Stillehavsoesters</v>
      </c>
      <c r="K8891" t="str">
        <f t="shared" si="17504"/>
        <v>NegK</v>
      </c>
      <c r="L8891" t="str">
        <f t="shared" si="17505"/>
        <v>No Ct</v>
      </c>
      <c r="M8891" t="str">
        <f t="shared" si="17506"/>
        <v/>
      </c>
      <c r="N8891" t="str">
        <f t="shared" si="17507"/>
        <v/>
      </c>
      <c r="O8891" t="str">
        <f t="shared" si="17508"/>
        <v/>
      </c>
    </row>
    <row r="8892" spans="1:24" x14ac:dyDescent="0.25">
      <c r="A8892" t="s">
        <v>394</v>
      </c>
      <c r="B8892" t="s">
        <v>1506</v>
      </c>
      <c r="C8892" t="s">
        <v>20</v>
      </c>
      <c r="D8892" s="6">
        <v>0.1</v>
      </c>
      <c r="E8892" s="6" t="s">
        <v>17</v>
      </c>
      <c r="F8892" t="s">
        <v>1585</v>
      </c>
      <c r="G8892" t="str">
        <f t="shared" si="17565"/>
        <v>DL2020045</v>
      </c>
      <c r="H8892" t="str">
        <f t="shared" si="17501"/>
        <v>21</v>
      </c>
      <c r="I8892" t="str">
        <f t="shared" si="17502"/>
        <v>Stillehavsoesters_21_20210526_DL2020045_NZahlesGym</v>
      </c>
      <c r="J8892" t="str">
        <f t="shared" si="17503"/>
        <v>Stillehavsoesters</v>
      </c>
      <c r="K8892" t="str">
        <f t="shared" si="17504"/>
        <v>eDNA</v>
      </c>
      <c r="L8892" t="str">
        <f t="shared" si="17505"/>
        <v>No Ct</v>
      </c>
      <c r="M8892" t="str">
        <f t="shared" si="17506"/>
        <v/>
      </c>
      <c r="N8892" t="str">
        <f t="shared" si="17507"/>
        <v/>
      </c>
      <c r="O8892" t="str">
        <f t="shared" si="17508"/>
        <v/>
      </c>
    </row>
    <row r="8893" spans="1:24" x14ac:dyDescent="0.25">
      <c r="A8893" t="s">
        <v>396</v>
      </c>
      <c r="B8893" t="s">
        <v>1506</v>
      </c>
      <c r="C8893" t="s">
        <v>20</v>
      </c>
      <c r="D8893" s="6">
        <v>0.1</v>
      </c>
      <c r="E8893" s="6" t="s">
        <v>17</v>
      </c>
      <c r="F8893" t="s">
        <v>1585</v>
      </c>
      <c r="G8893" t="str">
        <f t="shared" si="17565"/>
        <v>DL2020045</v>
      </c>
      <c r="H8893" t="str">
        <f t="shared" si="17501"/>
        <v>21</v>
      </c>
      <c r="I8893" t="str">
        <f t="shared" si="17502"/>
        <v>Stillehavsoesters_21_20210526_DL2020045_NZahlesGym</v>
      </c>
      <c r="J8893" t="str">
        <f t="shared" si="17503"/>
        <v>Stillehavsoesters</v>
      </c>
      <c r="K8893" t="str">
        <f t="shared" si="17504"/>
        <v>eDNA</v>
      </c>
      <c r="L8893" t="str">
        <f t="shared" si="17505"/>
        <v>No Ct</v>
      </c>
      <c r="M8893" t="str">
        <f t="shared" si="17506"/>
        <v/>
      </c>
      <c r="N8893" t="str">
        <f t="shared" si="17507"/>
        <v/>
      </c>
      <c r="O8893" t="str">
        <f t="shared" si="17508"/>
        <v/>
      </c>
    </row>
    <row r="8894" spans="1:24" x14ac:dyDescent="0.25">
      <c r="A8894" t="s">
        <v>397</v>
      </c>
      <c r="B8894" t="s">
        <v>1507</v>
      </c>
      <c r="C8894" t="s">
        <v>13</v>
      </c>
      <c r="D8894" s="6">
        <v>0.1</v>
      </c>
      <c r="E8894" s="6" t="s">
        <v>17</v>
      </c>
      <c r="F8894" t="s">
        <v>1585</v>
      </c>
      <c r="G8894" t="str">
        <f t="shared" si="17565"/>
        <v>DL2020045</v>
      </c>
      <c r="H8894" t="str">
        <f t="shared" si="17501"/>
        <v>22</v>
      </c>
      <c r="I8894" t="str">
        <f t="shared" si="17502"/>
        <v>Stillehavsoesters_22_20210526_DL2020045_NZahlesGym</v>
      </c>
      <c r="J8894" t="str">
        <f t="shared" si="17503"/>
        <v>Stillehavsoesters</v>
      </c>
      <c r="K8894" t="str">
        <f t="shared" si="17504"/>
        <v>PosK</v>
      </c>
      <c r="L8894" t="str">
        <f t="shared" si="17505"/>
        <v>No Ct</v>
      </c>
      <c r="M8894">
        <f t="shared" si="17506"/>
        <v>0</v>
      </c>
      <c r="N8894">
        <f t="shared" si="17507"/>
        <v>0</v>
      </c>
      <c r="O8894">
        <f t="shared" si="17508"/>
        <v>0</v>
      </c>
      <c r="Q8894">
        <f t="shared" ref="Q8894" si="17587">IF(L8896="No Ct",0,L8896)</f>
        <v>0</v>
      </c>
      <c r="R8894">
        <f t="shared" ref="R8894" si="17588">IF(L8897="No Ct",0,L8897)</f>
        <v>0</v>
      </c>
      <c r="S8894" t="str">
        <f t="shared" ref="S8894" si="17589">IF(AND(M8894&gt;0,N8894=0),"Valid","Invalid")</f>
        <v>Invalid</v>
      </c>
      <c r="T8894" t="str">
        <f t="shared" ref="T8894" si="17590">IF(OR(Q8894&gt;1,R8894&gt;1),"Present","Absent")</f>
        <v>Absent</v>
      </c>
      <c r="U8894" t="str">
        <f t="shared" ref="U8894" si="17591">IF(OR(AND(Q8894&gt;1,Q8894&lt;41),AND(R8894&gt;1,R8894&lt;41)),"Ct&lt;41","Ct&gt;41")</f>
        <v>Ct&gt;41</v>
      </c>
      <c r="V8894" t="str">
        <f>VLOOKUP(J8894,Datasæt_Analysesystemer!$C$2:$D$68,2,FALSE)</f>
        <v>Stillehavsøsters</v>
      </c>
      <c r="W8894" t="str">
        <f t="shared" ref="W8894" si="17592">MID(F8894,10,9)</f>
        <v>DL2020045</v>
      </c>
      <c r="X8894" t="str">
        <f t="shared" ref="X8894" si="17593">W8894&amp;"_"&amp;V8894&amp;"_"&amp;S8894&amp;"_"&amp;T8894&amp;"_"&amp;U8894</f>
        <v>DL2020045_Stillehavsøsters_Invalid_Absent_Ct&gt;41</v>
      </c>
    </row>
    <row r="8895" spans="1:24" x14ac:dyDescent="0.25">
      <c r="A8895" t="s">
        <v>399</v>
      </c>
      <c r="B8895" t="s">
        <v>1508</v>
      </c>
      <c r="C8895" t="s">
        <v>16</v>
      </c>
      <c r="D8895" s="6">
        <v>0.1</v>
      </c>
      <c r="E8895" s="6" t="s">
        <v>17</v>
      </c>
      <c r="F8895" t="s">
        <v>1585</v>
      </c>
      <c r="G8895" t="str">
        <f t="shared" si="17565"/>
        <v>DL2020045</v>
      </c>
      <c r="H8895" t="str">
        <f t="shared" si="17501"/>
        <v>22</v>
      </c>
      <c r="I8895" t="str">
        <f t="shared" si="17502"/>
        <v>Stillehavsoesters_22_20210526_DL2020045_NZahlesGym</v>
      </c>
      <c r="J8895" t="str">
        <f t="shared" si="17503"/>
        <v>Stillehavsoesters</v>
      </c>
      <c r="K8895" t="str">
        <f t="shared" si="17504"/>
        <v>NegK</v>
      </c>
      <c r="L8895" t="str">
        <f t="shared" si="17505"/>
        <v>No Ct</v>
      </c>
      <c r="M8895" t="str">
        <f t="shared" si="17506"/>
        <v/>
      </c>
      <c r="N8895" t="str">
        <f t="shared" si="17507"/>
        <v/>
      </c>
      <c r="O8895" t="str">
        <f t="shared" si="17508"/>
        <v/>
      </c>
    </row>
    <row r="8896" spans="1:24" x14ac:dyDescent="0.25">
      <c r="A8896" t="s">
        <v>401</v>
      </c>
      <c r="B8896" t="s">
        <v>1509</v>
      </c>
      <c r="C8896" t="s">
        <v>20</v>
      </c>
      <c r="D8896" s="6">
        <v>0.1</v>
      </c>
      <c r="E8896" s="6" t="s">
        <v>17</v>
      </c>
      <c r="F8896" t="s">
        <v>1585</v>
      </c>
      <c r="G8896" t="str">
        <f t="shared" si="17565"/>
        <v>DL2020045</v>
      </c>
      <c r="H8896" t="str">
        <f t="shared" si="17501"/>
        <v>22</v>
      </c>
      <c r="I8896" t="str">
        <f t="shared" si="17502"/>
        <v>Stillehavsoesters_22_20210526_DL2020045_NZahlesGym</v>
      </c>
      <c r="J8896" t="str">
        <f t="shared" si="17503"/>
        <v>Stillehavsoesters</v>
      </c>
      <c r="K8896" t="str">
        <f t="shared" si="17504"/>
        <v>eDNA</v>
      </c>
      <c r="L8896" t="str">
        <f t="shared" si="17505"/>
        <v>No Ct</v>
      </c>
      <c r="M8896" t="str">
        <f t="shared" si="17506"/>
        <v/>
      </c>
      <c r="N8896" t="str">
        <f t="shared" si="17507"/>
        <v/>
      </c>
      <c r="O8896" t="str">
        <f t="shared" si="17508"/>
        <v/>
      </c>
    </row>
    <row r="8897" spans="1:24" x14ac:dyDescent="0.25">
      <c r="A8897" t="s">
        <v>403</v>
      </c>
      <c r="B8897" t="s">
        <v>1509</v>
      </c>
      <c r="C8897" t="s">
        <v>20</v>
      </c>
      <c r="D8897" s="6">
        <v>0.1</v>
      </c>
      <c r="E8897" s="6" t="s">
        <v>17</v>
      </c>
      <c r="F8897" t="s">
        <v>1585</v>
      </c>
      <c r="G8897" t="str">
        <f t="shared" si="17565"/>
        <v>DL2020045</v>
      </c>
      <c r="H8897" t="str">
        <f t="shared" si="17501"/>
        <v>22</v>
      </c>
      <c r="I8897" t="str">
        <f t="shared" si="17502"/>
        <v>Stillehavsoesters_22_20210526_DL2020045_NZahlesGym</v>
      </c>
      <c r="J8897" t="str">
        <f t="shared" si="17503"/>
        <v>Stillehavsoesters</v>
      </c>
      <c r="K8897" t="str">
        <f t="shared" si="17504"/>
        <v>eDNA</v>
      </c>
      <c r="L8897" t="str">
        <f t="shared" si="17505"/>
        <v>No Ct</v>
      </c>
      <c r="M8897" t="str">
        <f t="shared" si="17506"/>
        <v/>
      </c>
      <c r="N8897" t="str">
        <f t="shared" si="17507"/>
        <v/>
      </c>
      <c r="O8897" t="str">
        <f t="shared" si="17508"/>
        <v/>
      </c>
    </row>
    <row r="8898" spans="1:24" x14ac:dyDescent="0.25">
      <c r="A8898" t="s">
        <v>404</v>
      </c>
      <c r="B8898" t="s">
        <v>692</v>
      </c>
      <c r="C8898" t="s">
        <v>13</v>
      </c>
      <c r="D8898" s="6">
        <v>0.1</v>
      </c>
      <c r="E8898" s="6">
        <v>23.31</v>
      </c>
      <c r="F8898" t="s">
        <v>1585</v>
      </c>
      <c r="G8898" t="str">
        <f t="shared" si="17565"/>
        <v>DL2020045</v>
      </c>
      <c r="H8898" t="str">
        <f t="shared" si="17501"/>
        <v>23</v>
      </c>
      <c r="I8898" t="str">
        <f t="shared" si="17502"/>
        <v>SortmundetKutling_23_20210526_DL2020045_NZahlesGym</v>
      </c>
      <c r="J8898" t="str">
        <f t="shared" si="17503"/>
        <v>SortmundetKutling</v>
      </c>
      <c r="K8898" t="str">
        <f t="shared" si="17504"/>
        <v>PosK</v>
      </c>
      <c r="L8898">
        <f t="shared" si="17505"/>
        <v>23.31</v>
      </c>
      <c r="M8898">
        <f t="shared" si="17506"/>
        <v>23.31</v>
      </c>
      <c r="N8898">
        <f t="shared" si="17507"/>
        <v>0</v>
      </c>
      <c r="O8898">
        <f t="shared" si="17508"/>
        <v>0</v>
      </c>
      <c r="Q8898">
        <f t="shared" ref="Q8898" si="17594">IF(L8900="No Ct",0,L8900)</f>
        <v>0</v>
      </c>
      <c r="R8898">
        <f t="shared" ref="R8898" si="17595">IF(L8901="No Ct",0,L8901)</f>
        <v>0</v>
      </c>
      <c r="S8898" t="str">
        <f t="shared" ref="S8898" si="17596">IF(AND(M8898&gt;0,N8898=0),"Valid","Invalid")</f>
        <v>Valid</v>
      </c>
      <c r="T8898" t="str">
        <f t="shared" ref="T8898" si="17597">IF(OR(Q8898&gt;1,R8898&gt;1),"Present","Absent")</f>
        <v>Absent</v>
      </c>
      <c r="U8898" t="str">
        <f t="shared" ref="U8898" si="17598">IF(OR(AND(Q8898&gt;1,Q8898&lt;41),AND(R8898&gt;1,R8898&lt;41)),"Ct&lt;41","Ct&gt;41")</f>
        <v>Ct&gt;41</v>
      </c>
      <c r="V8898" t="str">
        <f>VLOOKUP(J8898,Datasæt_Analysesystemer!$C$2:$D$68,2,FALSE)</f>
        <v>Sortmundet kutling</v>
      </c>
      <c r="W8898" t="str">
        <f t="shared" ref="W8898" si="17599">MID(F8898,10,9)</f>
        <v>DL2020045</v>
      </c>
      <c r="X8898" t="str">
        <f t="shared" ref="X8898" si="17600">W8898&amp;"_"&amp;V8898&amp;"_"&amp;S8898&amp;"_"&amp;T8898&amp;"_"&amp;U8898</f>
        <v>DL2020045_Sortmundet kutling_Valid_Absent_Ct&gt;41</v>
      </c>
    </row>
    <row r="8899" spans="1:24" x14ac:dyDescent="0.25">
      <c r="A8899" t="s">
        <v>406</v>
      </c>
      <c r="B8899" t="s">
        <v>693</v>
      </c>
      <c r="C8899" t="s">
        <v>16</v>
      </c>
      <c r="D8899" s="6">
        <v>0.1</v>
      </c>
      <c r="E8899" s="6" t="s">
        <v>17</v>
      </c>
      <c r="F8899" t="s">
        <v>1585</v>
      </c>
      <c r="G8899" t="str">
        <f t="shared" si="17565"/>
        <v>DL2020045</v>
      </c>
      <c r="H8899" t="str">
        <f t="shared" si="17501"/>
        <v>23</v>
      </c>
      <c r="I8899" t="str">
        <f t="shared" si="17502"/>
        <v>SortmundetKutling_23_20210526_DL2020045_NZahlesGym</v>
      </c>
      <c r="J8899" t="str">
        <f t="shared" si="17503"/>
        <v>SortmundetKutling</v>
      </c>
      <c r="K8899" t="str">
        <f t="shared" si="17504"/>
        <v>NegK</v>
      </c>
      <c r="L8899" t="str">
        <f t="shared" si="17505"/>
        <v>No Ct</v>
      </c>
      <c r="M8899" t="str">
        <f t="shared" si="17506"/>
        <v/>
      </c>
      <c r="N8899" t="str">
        <f t="shared" si="17507"/>
        <v/>
      </c>
      <c r="O8899" t="str">
        <f t="shared" si="17508"/>
        <v/>
      </c>
    </row>
    <row r="8900" spans="1:24" x14ac:dyDescent="0.25">
      <c r="A8900" t="s">
        <v>408</v>
      </c>
      <c r="B8900" t="s">
        <v>694</v>
      </c>
      <c r="C8900" t="s">
        <v>20</v>
      </c>
      <c r="D8900" s="6">
        <v>0.1</v>
      </c>
      <c r="E8900" s="6" t="s">
        <v>17</v>
      </c>
      <c r="F8900" t="s">
        <v>1585</v>
      </c>
      <c r="G8900" t="str">
        <f t="shared" si="17565"/>
        <v>DL2020045</v>
      </c>
      <c r="H8900" t="str">
        <f t="shared" si="17501"/>
        <v>23</v>
      </c>
      <c r="I8900" t="str">
        <f t="shared" si="17502"/>
        <v>SortmundetKutling_23_20210526_DL2020045_NZahlesGym</v>
      </c>
      <c r="J8900" t="str">
        <f t="shared" si="17503"/>
        <v>SortmundetKutling</v>
      </c>
      <c r="K8900" t="str">
        <f t="shared" si="17504"/>
        <v>eDNA</v>
      </c>
      <c r="L8900" t="str">
        <f t="shared" si="17505"/>
        <v>No Ct</v>
      </c>
      <c r="M8900" t="str">
        <f t="shared" si="17506"/>
        <v/>
      </c>
      <c r="N8900" t="str">
        <f t="shared" si="17507"/>
        <v/>
      </c>
      <c r="O8900" t="str">
        <f t="shared" si="17508"/>
        <v/>
      </c>
    </row>
    <row r="8901" spans="1:24" x14ac:dyDescent="0.25">
      <c r="A8901" t="s">
        <v>410</v>
      </c>
      <c r="B8901" t="s">
        <v>694</v>
      </c>
      <c r="C8901" t="s">
        <v>20</v>
      </c>
      <c r="D8901" s="6">
        <v>0.1</v>
      </c>
      <c r="E8901" s="6" t="s">
        <v>17</v>
      </c>
      <c r="F8901" t="s">
        <v>1585</v>
      </c>
      <c r="G8901" t="str">
        <f t="shared" si="17565"/>
        <v>DL2020045</v>
      </c>
      <c r="H8901" t="str">
        <f t="shared" si="17501"/>
        <v>23</v>
      </c>
      <c r="I8901" t="str">
        <f t="shared" si="17502"/>
        <v>SortmundetKutling_23_20210526_DL2020045_NZahlesGym</v>
      </c>
      <c r="J8901" t="str">
        <f t="shared" si="17503"/>
        <v>SortmundetKutling</v>
      </c>
      <c r="K8901" t="str">
        <f t="shared" si="17504"/>
        <v>eDNA</v>
      </c>
      <c r="L8901" t="str">
        <f t="shared" si="17505"/>
        <v>No Ct</v>
      </c>
      <c r="M8901" t="str">
        <f t="shared" si="17506"/>
        <v/>
      </c>
      <c r="N8901" t="str">
        <f t="shared" si="17507"/>
        <v/>
      </c>
      <c r="O8901" t="str">
        <f t="shared" si="17508"/>
        <v/>
      </c>
    </row>
    <row r="8902" spans="1:24" x14ac:dyDescent="0.25">
      <c r="A8902" t="s">
        <v>411</v>
      </c>
      <c r="B8902" t="s">
        <v>695</v>
      </c>
      <c r="C8902" t="s">
        <v>13</v>
      </c>
      <c r="D8902" s="6">
        <v>0.1</v>
      </c>
      <c r="E8902" s="6">
        <v>24.37</v>
      </c>
      <c r="F8902" t="s">
        <v>1585</v>
      </c>
      <c r="G8902" t="str">
        <f t="shared" si="17565"/>
        <v>DL2020045</v>
      </c>
      <c r="H8902" t="str">
        <f t="shared" si="17501"/>
        <v>24</v>
      </c>
      <c r="I8902" t="str">
        <f t="shared" si="17502"/>
        <v>SortmundetKutling_24_20210526_DL2020045_NZahlesGym</v>
      </c>
      <c r="J8902" t="str">
        <f t="shared" si="17503"/>
        <v>SortmundetKutling</v>
      </c>
      <c r="K8902" t="str">
        <f t="shared" si="17504"/>
        <v>PosK</v>
      </c>
      <c r="L8902">
        <f t="shared" si="17505"/>
        <v>24.37</v>
      </c>
      <c r="M8902">
        <f t="shared" si="17506"/>
        <v>24.37</v>
      </c>
      <c r="N8902">
        <f t="shared" si="17507"/>
        <v>0</v>
      </c>
      <c r="O8902">
        <f t="shared" si="17508"/>
        <v>0</v>
      </c>
      <c r="Q8902">
        <f t="shared" ref="Q8902" si="17601">IF(L8904="No Ct",0,L8904)</f>
        <v>0</v>
      </c>
      <c r="R8902">
        <f t="shared" ref="R8902" si="17602">IF(L8905="No Ct",0,L8905)</f>
        <v>0</v>
      </c>
      <c r="S8902" t="str">
        <f t="shared" ref="S8902" si="17603">IF(AND(M8902&gt;0,N8902=0),"Valid","Invalid")</f>
        <v>Valid</v>
      </c>
      <c r="T8902" t="str">
        <f t="shared" ref="T8902" si="17604">IF(OR(Q8902&gt;1,R8902&gt;1),"Present","Absent")</f>
        <v>Absent</v>
      </c>
      <c r="U8902" t="str">
        <f t="shared" ref="U8902" si="17605">IF(OR(AND(Q8902&gt;1,Q8902&lt;41),AND(R8902&gt;1,R8902&lt;41)),"Ct&lt;41","Ct&gt;41")</f>
        <v>Ct&gt;41</v>
      </c>
      <c r="V8902" t="str">
        <f>VLOOKUP(J8902,Datasæt_Analysesystemer!$C$2:$D$68,2,FALSE)</f>
        <v>Sortmundet kutling</v>
      </c>
      <c r="W8902" t="str">
        <f t="shared" ref="W8902" si="17606">MID(F8902,10,9)</f>
        <v>DL2020045</v>
      </c>
      <c r="X8902" t="str">
        <f t="shared" ref="X8902" si="17607">W8902&amp;"_"&amp;V8902&amp;"_"&amp;S8902&amp;"_"&amp;T8902&amp;"_"&amp;U8902</f>
        <v>DL2020045_Sortmundet kutling_Valid_Absent_Ct&gt;41</v>
      </c>
    </row>
    <row r="8903" spans="1:24" x14ac:dyDescent="0.25">
      <c r="A8903" t="s">
        <v>413</v>
      </c>
      <c r="B8903" t="s">
        <v>696</v>
      </c>
      <c r="C8903" t="s">
        <v>16</v>
      </c>
      <c r="D8903" s="6">
        <v>0.1</v>
      </c>
      <c r="E8903" s="6" t="s">
        <v>17</v>
      </c>
      <c r="F8903" t="s">
        <v>1585</v>
      </c>
      <c r="G8903" t="str">
        <f t="shared" si="17565"/>
        <v>DL2020045</v>
      </c>
      <c r="H8903" t="str">
        <f t="shared" si="17501"/>
        <v>24</v>
      </c>
      <c r="I8903" t="str">
        <f t="shared" si="17502"/>
        <v>SortmundetKutling_24_20210526_DL2020045_NZahlesGym</v>
      </c>
      <c r="J8903" t="str">
        <f t="shared" si="17503"/>
        <v>SortmundetKutling</v>
      </c>
      <c r="K8903" t="str">
        <f t="shared" si="17504"/>
        <v>NegK</v>
      </c>
      <c r="L8903" t="str">
        <f t="shared" si="17505"/>
        <v>No Ct</v>
      </c>
      <c r="M8903" t="str">
        <f t="shared" si="17506"/>
        <v/>
      </c>
      <c r="N8903" t="str">
        <f t="shared" si="17507"/>
        <v/>
      </c>
      <c r="O8903" t="str">
        <f t="shared" si="17508"/>
        <v/>
      </c>
    </row>
    <row r="8904" spans="1:24" x14ac:dyDescent="0.25">
      <c r="A8904" t="s">
        <v>415</v>
      </c>
      <c r="B8904" t="s">
        <v>697</v>
      </c>
      <c r="C8904" t="s">
        <v>20</v>
      </c>
      <c r="D8904" s="6">
        <v>0.1</v>
      </c>
      <c r="E8904" s="6" t="s">
        <v>17</v>
      </c>
      <c r="F8904" t="s">
        <v>1585</v>
      </c>
      <c r="G8904" t="str">
        <f t="shared" si="17565"/>
        <v>DL2020045</v>
      </c>
      <c r="H8904" t="str">
        <f t="shared" si="17501"/>
        <v>24</v>
      </c>
      <c r="I8904" t="str">
        <f t="shared" si="17502"/>
        <v>SortmundetKutling_24_20210526_DL2020045_NZahlesGym</v>
      </c>
      <c r="J8904" t="str">
        <f t="shared" si="17503"/>
        <v>SortmundetKutling</v>
      </c>
      <c r="K8904" t="str">
        <f t="shared" si="17504"/>
        <v>eDNA</v>
      </c>
      <c r="L8904" t="str">
        <f t="shared" si="17505"/>
        <v>No Ct</v>
      </c>
      <c r="M8904" t="str">
        <f t="shared" si="17506"/>
        <v/>
      </c>
      <c r="N8904" t="str">
        <f t="shared" si="17507"/>
        <v/>
      </c>
      <c r="O8904" t="str">
        <f t="shared" si="17508"/>
        <v/>
      </c>
    </row>
    <row r="8905" spans="1:24" x14ac:dyDescent="0.25">
      <c r="A8905" t="s">
        <v>417</v>
      </c>
      <c r="B8905" t="s">
        <v>697</v>
      </c>
      <c r="C8905" t="s">
        <v>20</v>
      </c>
      <c r="D8905" s="6">
        <v>0.1</v>
      </c>
      <c r="E8905" s="6" t="s">
        <v>17</v>
      </c>
      <c r="F8905" t="s">
        <v>1585</v>
      </c>
      <c r="G8905" t="str">
        <f t="shared" si="17565"/>
        <v>DL2020045</v>
      </c>
      <c r="H8905" t="str">
        <f t="shared" si="17501"/>
        <v>24</v>
      </c>
      <c r="I8905" t="str">
        <f t="shared" si="17502"/>
        <v>SortmundetKutling_24_20210526_DL2020045_NZahlesGym</v>
      </c>
      <c r="J8905" t="str">
        <f t="shared" si="17503"/>
        <v>SortmundetKutling</v>
      </c>
      <c r="K8905" t="str">
        <f t="shared" si="17504"/>
        <v>eDNA</v>
      </c>
      <c r="L8905" t="str">
        <f t="shared" si="17505"/>
        <v>No Ct</v>
      </c>
      <c r="M8905" t="str">
        <f t="shared" si="17506"/>
        <v/>
      </c>
      <c r="N8905" t="str">
        <f t="shared" si="17507"/>
        <v/>
      </c>
      <c r="O8905" t="str">
        <f t="shared" si="17508"/>
        <v/>
      </c>
    </row>
    <row r="8906" spans="1:24" x14ac:dyDescent="0.25">
      <c r="A8906" t="s">
        <v>11</v>
      </c>
      <c r="B8906" t="s">
        <v>196</v>
      </c>
      <c r="C8906" t="s">
        <v>13</v>
      </c>
      <c r="D8906" s="6">
        <v>0.1</v>
      </c>
      <c r="E8906" s="6" t="s">
        <v>17</v>
      </c>
      <c r="F8906" t="s">
        <v>1586</v>
      </c>
      <c r="G8906" t="str">
        <f t="shared" si="17565"/>
        <v>DL2020029</v>
      </c>
      <c r="H8906" t="str">
        <f t="shared" si="17501"/>
        <v>01</v>
      </c>
      <c r="I8906" t="str">
        <f t="shared" si="17502"/>
        <v>Skrubbe_01_20210527_DL2020029_FrederiksbergVUC</v>
      </c>
      <c r="J8906" t="str">
        <f t="shared" si="17503"/>
        <v>Skrubbe</v>
      </c>
      <c r="K8906" t="str">
        <f t="shared" si="17504"/>
        <v>PosK</v>
      </c>
      <c r="L8906" t="str">
        <f t="shared" si="17505"/>
        <v>No Ct</v>
      </c>
      <c r="M8906">
        <f t="shared" si="17506"/>
        <v>0</v>
      </c>
      <c r="N8906">
        <f t="shared" si="17507"/>
        <v>0</v>
      </c>
      <c r="O8906">
        <f t="shared" si="17508"/>
        <v>0</v>
      </c>
      <c r="Q8906">
        <f t="shared" ref="Q8906" si="17608">IF(L8908="No Ct",0,L8908)</f>
        <v>0</v>
      </c>
      <c r="R8906">
        <f t="shared" ref="R8906" si="17609">IF(L8909="No Ct",0,L8909)</f>
        <v>0</v>
      </c>
      <c r="S8906" t="str">
        <f t="shared" ref="S8906" si="17610">IF(AND(M8906&gt;0,N8906=0),"Valid","Invalid")</f>
        <v>Invalid</v>
      </c>
      <c r="T8906" t="str">
        <f t="shared" ref="T8906" si="17611">IF(OR(Q8906&gt;1,R8906&gt;1),"Present","Absent")</f>
        <v>Absent</v>
      </c>
      <c r="U8906" t="str">
        <f t="shared" ref="U8906" si="17612">IF(OR(AND(Q8906&gt;1,Q8906&lt;41),AND(R8906&gt;1,R8906&lt;41)),"Ct&lt;41","Ct&gt;41")</f>
        <v>Ct&gt;41</v>
      </c>
      <c r="V8906" t="str">
        <f>VLOOKUP(J8906,Datasæt_Analysesystemer!$C$2:$D$68,2,FALSE)</f>
        <v>Skrubbe</v>
      </c>
      <c r="W8906" t="str">
        <f t="shared" ref="W8906" si="17613">MID(F8906,10,9)</f>
        <v>DL2020029</v>
      </c>
      <c r="X8906" t="str">
        <f t="shared" ref="X8906" si="17614">W8906&amp;"_"&amp;V8906&amp;"_"&amp;S8906&amp;"_"&amp;T8906&amp;"_"&amp;U8906</f>
        <v>DL2020029_Skrubbe_Invalid_Absent_Ct&gt;41</v>
      </c>
    </row>
    <row r="8907" spans="1:24" x14ac:dyDescent="0.25">
      <c r="A8907" t="s">
        <v>14</v>
      </c>
      <c r="B8907" t="s">
        <v>197</v>
      </c>
      <c r="C8907" t="s">
        <v>16</v>
      </c>
      <c r="D8907" s="6">
        <v>0.1</v>
      </c>
      <c r="E8907" s="6" t="s">
        <v>17</v>
      </c>
      <c r="F8907" t="s">
        <v>1586</v>
      </c>
      <c r="G8907" t="str">
        <f t="shared" si="17565"/>
        <v>DL2020029</v>
      </c>
      <c r="H8907" t="str">
        <f t="shared" si="17501"/>
        <v>01</v>
      </c>
      <c r="I8907" t="str">
        <f t="shared" si="17502"/>
        <v>Skrubbe_01_20210527_DL2020029_FrederiksbergVUC</v>
      </c>
      <c r="J8907" t="str">
        <f t="shared" si="17503"/>
        <v>Skrubbe</v>
      </c>
      <c r="K8907" t="str">
        <f t="shared" si="17504"/>
        <v>NegK</v>
      </c>
      <c r="L8907" t="str">
        <f t="shared" si="17505"/>
        <v>No Ct</v>
      </c>
      <c r="M8907" t="str">
        <f t="shared" si="17506"/>
        <v/>
      </c>
      <c r="N8907" t="str">
        <f t="shared" si="17507"/>
        <v/>
      </c>
      <c r="O8907" t="str">
        <f t="shared" si="17508"/>
        <v/>
      </c>
    </row>
    <row r="8908" spans="1:24" x14ac:dyDescent="0.25">
      <c r="A8908" t="s">
        <v>18</v>
      </c>
      <c r="B8908" t="s">
        <v>198</v>
      </c>
      <c r="C8908" t="s">
        <v>20</v>
      </c>
      <c r="D8908" s="6">
        <v>0.1</v>
      </c>
      <c r="E8908" s="6" t="s">
        <v>17</v>
      </c>
      <c r="F8908" t="s">
        <v>1586</v>
      </c>
      <c r="G8908" t="str">
        <f t="shared" si="17565"/>
        <v>DL2020029</v>
      </c>
      <c r="H8908" t="str">
        <f t="shared" si="17501"/>
        <v>01</v>
      </c>
      <c r="I8908" t="str">
        <f t="shared" si="17502"/>
        <v>Skrubbe_01_20210527_DL2020029_FrederiksbergVUC</v>
      </c>
      <c r="J8908" t="str">
        <f t="shared" si="17503"/>
        <v>Skrubbe</v>
      </c>
      <c r="K8908" t="str">
        <f t="shared" si="17504"/>
        <v>eDNA</v>
      </c>
      <c r="L8908" t="str">
        <f t="shared" si="17505"/>
        <v>No Ct</v>
      </c>
      <c r="M8908" t="str">
        <f t="shared" si="17506"/>
        <v/>
      </c>
      <c r="N8908" t="str">
        <f t="shared" si="17507"/>
        <v/>
      </c>
      <c r="O8908" t="str">
        <f t="shared" si="17508"/>
        <v/>
      </c>
    </row>
    <row r="8909" spans="1:24" x14ac:dyDescent="0.25">
      <c r="A8909" t="s">
        <v>21</v>
      </c>
      <c r="B8909" t="s">
        <v>198</v>
      </c>
      <c r="C8909" t="s">
        <v>20</v>
      </c>
      <c r="D8909" s="6">
        <v>0.1</v>
      </c>
      <c r="E8909" s="6" t="s">
        <v>17</v>
      </c>
      <c r="F8909" t="s">
        <v>1586</v>
      </c>
      <c r="G8909" t="str">
        <f t="shared" si="17565"/>
        <v>DL2020029</v>
      </c>
      <c r="H8909" t="str">
        <f t="shared" si="17501"/>
        <v>01</v>
      </c>
      <c r="I8909" t="str">
        <f t="shared" si="17502"/>
        <v>Skrubbe_01_20210527_DL2020029_FrederiksbergVUC</v>
      </c>
      <c r="J8909" t="str">
        <f t="shared" si="17503"/>
        <v>Skrubbe</v>
      </c>
      <c r="K8909" t="str">
        <f t="shared" si="17504"/>
        <v>eDNA</v>
      </c>
      <c r="L8909" t="str">
        <f t="shared" si="17505"/>
        <v>No Ct</v>
      </c>
      <c r="M8909" t="str">
        <f t="shared" si="17506"/>
        <v/>
      </c>
      <c r="N8909" t="str">
        <f t="shared" si="17507"/>
        <v/>
      </c>
      <c r="O8909" t="str">
        <f t="shared" si="17508"/>
        <v/>
      </c>
    </row>
    <row r="8910" spans="1:24" x14ac:dyDescent="0.25">
      <c r="A8910" t="s">
        <v>199</v>
      </c>
      <c r="B8910" t="s">
        <v>200</v>
      </c>
      <c r="C8910" t="s">
        <v>13</v>
      </c>
      <c r="D8910" s="6">
        <v>0.1</v>
      </c>
      <c r="E8910" s="6">
        <v>22.02</v>
      </c>
      <c r="F8910" t="s">
        <v>1586</v>
      </c>
      <c r="G8910" t="str">
        <f t="shared" si="17565"/>
        <v>DL2020029</v>
      </c>
      <c r="H8910" t="str">
        <f t="shared" si="17501"/>
        <v>02</v>
      </c>
      <c r="I8910" t="str">
        <f t="shared" si="17502"/>
        <v>Skrubbe_02_20210527_DL2020029_FrederiksbergVUC</v>
      </c>
      <c r="J8910" t="str">
        <f t="shared" si="17503"/>
        <v>Skrubbe</v>
      </c>
      <c r="K8910" t="str">
        <f t="shared" si="17504"/>
        <v>PosK</v>
      </c>
      <c r="L8910">
        <f t="shared" si="17505"/>
        <v>22.02</v>
      </c>
      <c r="M8910">
        <f t="shared" si="17506"/>
        <v>22.02</v>
      </c>
      <c r="N8910">
        <f t="shared" si="17507"/>
        <v>0</v>
      </c>
      <c r="O8910">
        <f t="shared" si="17508"/>
        <v>0</v>
      </c>
      <c r="Q8910">
        <f t="shared" ref="Q8910" si="17615">IF(L8912="No Ct",0,L8912)</f>
        <v>0</v>
      </c>
      <c r="R8910">
        <f t="shared" ref="R8910" si="17616">IF(L8913="No Ct",0,L8913)</f>
        <v>0</v>
      </c>
      <c r="S8910" t="str">
        <f t="shared" ref="S8910" si="17617">IF(AND(M8910&gt;0,N8910=0),"Valid","Invalid")</f>
        <v>Valid</v>
      </c>
      <c r="T8910" t="str">
        <f t="shared" ref="T8910" si="17618">IF(OR(Q8910&gt;1,R8910&gt;1),"Present","Absent")</f>
        <v>Absent</v>
      </c>
      <c r="U8910" t="str">
        <f t="shared" ref="U8910" si="17619">IF(OR(AND(Q8910&gt;1,Q8910&lt;41),AND(R8910&gt;1,R8910&lt;41)),"Ct&lt;41","Ct&gt;41")</f>
        <v>Ct&gt;41</v>
      </c>
      <c r="V8910" t="str">
        <f>VLOOKUP(J8910,Datasæt_Analysesystemer!$C$2:$D$68,2,FALSE)</f>
        <v>Skrubbe</v>
      </c>
      <c r="W8910" t="str">
        <f t="shared" ref="W8910" si="17620">MID(F8910,10,9)</f>
        <v>DL2020029</v>
      </c>
      <c r="X8910" t="str">
        <f t="shared" ref="X8910" si="17621">W8910&amp;"_"&amp;V8910&amp;"_"&amp;S8910&amp;"_"&amp;T8910&amp;"_"&amp;U8910</f>
        <v>DL2020029_Skrubbe_Valid_Absent_Ct&gt;41</v>
      </c>
    </row>
    <row r="8911" spans="1:24" x14ac:dyDescent="0.25">
      <c r="A8911" t="s">
        <v>201</v>
      </c>
      <c r="B8911" t="s">
        <v>202</v>
      </c>
      <c r="C8911" t="s">
        <v>16</v>
      </c>
      <c r="D8911" s="6">
        <v>0.1</v>
      </c>
      <c r="E8911" s="6" t="s">
        <v>17</v>
      </c>
      <c r="F8911" t="s">
        <v>1586</v>
      </c>
      <c r="G8911" t="str">
        <f t="shared" si="17565"/>
        <v>DL2020029</v>
      </c>
      <c r="H8911" t="str">
        <f t="shared" si="17501"/>
        <v>02</v>
      </c>
      <c r="I8911" t="str">
        <f t="shared" si="17502"/>
        <v>Skrubbe_02_20210527_DL2020029_FrederiksbergVUC</v>
      </c>
      <c r="J8911" t="str">
        <f t="shared" si="17503"/>
        <v>Skrubbe</v>
      </c>
      <c r="K8911" t="str">
        <f t="shared" si="17504"/>
        <v>NegK</v>
      </c>
      <c r="L8911" t="str">
        <f t="shared" si="17505"/>
        <v>No Ct</v>
      </c>
      <c r="M8911" t="str">
        <f t="shared" si="17506"/>
        <v/>
      </c>
      <c r="N8911" t="str">
        <f t="shared" si="17507"/>
        <v/>
      </c>
      <c r="O8911" t="str">
        <f t="shared" si="17508"/>
        <v/>
      </c>
    </row>
    <row r="8912" spans="1:24" x14ac:dyDescent="0.25">
      <c r="A8912" t="s">
        <v>203</v>
      </c>
      <c r="B8912" t="s">
        <v>204</v>
      </c>
      <c r="C8912" t="s">
        <v>20</v>
      </c>
      <c r="D8912" s="6">
        <v>0.1</v>
      </c>
      <c r="E8912" s="6" t="s">
        <v>17</v>
      </c>
      <c r="F8912" t="s">
        <v>1586</v>
      </c>
      <c r="G8912" t="str">
        <f t="shared" si="17565"/>
        <v>DL2020029</v>
      </c>
      <c r="H8912" t="str">
        <f t="shared" si="17501"/>
        <v>02</v>
      </c>
      <c r="I8912" t="str">
        <f t="shared" si="17502"/>
        <v>Skrubbe_02_20210527_DL2020029_FrederiksbergVUC</v>
      </c>
      <c r="J8912" t="str">
        <f t="shared" si="17503"/>
        <v>Skrubbe</v>
      </c>
      <c r="K8912" t="str">
        <f t="shared" si="17504"/>
        <v>eDNA</v>
      </c>
      <c r="L8912" t="str">
        <f t="shared" si="17505"/>
        <v>No Ct</v>
      </c>
      <c r="M8912" t="str">
        <f t="shared" si="17506"/>
        <v/>
      </c>
      <c r="N8912" t="str">
        <f t="shared" si="17507"/>
        <v/>
      </c>
      <c r="O8912" t="str">
        <f t="shared" si="17508"/>
        <v/>
      </c>
    </row>
    <row r="8913" spans="1:24" x14ac:dyDescent="0.25">
      <c r="A8913" t="s">
        <v>205</v>
      </c>
      <c r="B8913" t="s">
        <v>204</v>
      </c>
      <c r="C8913" t="s">
        <v>20</v>
      </c>
      <c r="D8913" s="6">
        <v>0.1</v>
      </c>
      <c r="E8913" s="6" t="s">
        <v>17</v>
      </c>
      <c r="F8913" t="s">
        <v>1586</v>
      </c>
      <c r="G8913" t="str">
        <f t="shared" si="17565"/>
        <v>DL2020029</v>
      </c>
      <c r="H8913" t="str">
        <f t="shared" si="17501"/>
        <v>02</v>
      </c>
      <c r="I8913" t="str">
        <f t="shared" si="17502"/>
        <v>Skrubbe_02_20210527_DL2020029_FrederiksbergVUC</v>
      </c>
      <c r="J8913" t="str">
        <f t="shared" si="17503"/>
        <v>Skrubbe</v>
      </c>
      <c r="K8913" t="str">
        <f t="shared" si="17504"/>
        <v>eDNA</v>
      </c>
      <c r="L8913" t="str">
        <f t="shared" si="17505"/>
        <v>No Ct</v>
      </c>
      <c r="M8913" t="str">
        <f t="shared" si="17506"/>
        <v/>
      </c>
      <c r="N8913" t="str">
        <f t="shared" si="17507"/>
        <v/>
      </c>
      <c r="O8913" t="str">
        <f t="shared" si="17508"/>
        <v/>
      </c>
    </row>
    <row r="8914" spans="1:24" x14ac:dyDescent="0.25">
      <c r="A8914" t="s">
        <v>206</v>
      </c>
      <c r="B8914" t="s">
        <v>207</v>
      </c>
      <c r="C8914" t="s">
        <v>13</v>
      </c>
      <c r="D8914" s="6">
        <v>0.1</v>
      </c>
      <c r="E8914" s="6">
        <v>30.88</v>
      </c>
      <c r="F8914" t="s">
        <v>1586</v>
      </c>
      <c r="G8914" t="str">
        <f t="shared" si="17565"/>
        <v>DL2020029</v>
      </c>
      <c r="H8914" t="str">
        <f t="shared" ref="H8914:H8977" si="17622">LEFT(B8914,2)</f>
        <v>03</v>
      </c>
      <c r="I8914" t="str">
        <f t="shared" ref="I8914:I8977" si="17623">J8914&amp;"_"&amp;H8914&amp;"_"&amp;F8914</f>
        <v>Torsk_03_20210527_DL2020029_FrederiksbergVUC</v>
      </c>
      <c r="J8914" t="str">
        <f t="shared" ref="J8914:J8977" si="17624">MID(RIGHT(B8914,LEN(B8914)-3),1,FIND("_",RIGHT(B8914,LEN(B8914)-3))-1)</f>
        <v>Torsk</v>
      </c>
      <c r="K8914" t="str">
        <f t="shared" ref="K8914:K8977" si="17625">TRIM(SUBSTITUTE(RIGHT(B8914,FIND(J8914,B8914)+1),"_",""))</f>
        <v>PosK</v>
      </c>
      <c r="L8914">
        <f t="shared" ref="L8914:L8977" si="17626">IFERROR(VALUE(SUBSTITUTE(E8914,".",",")),E8914)</f>
        <v>30.88</v>
      </c>
      <c r="M8914">
        <f t="shared" ref="M8914:M8977" si="17627">IF(K8914="PosK",SUMIFS(L:L,K:K,"PosK",I:I,I8914),"")</f>
        <v>30.88</v>
      </c>
      <c r="N8914">
        <f t="shared" ref="N8914:N8977" si="17628">IF(K8914="PosK",SUMIFS(L:L,K:K,"NegK",I:I,I8914),"")</f>
        <v>0</v>
      </c>
      <c r="O8914">
        <f t="shared" ref="O8914:O8977" si="17629">IF(K8914="PosK",SUMIFS(L:L,K:K,"eDNA",I:I,I8914),"")</f>
        <v>0</v>
      </c>
      <c r="Q8914">
        <f t="shared" ref="Q8914" si="17630">IF(L8916="No Ct",0,L8916)</f>
        <v>0</v>
      </c>
      <c r="R8914">
        <f t="shared" ref="R8914" si="17631">IF(L8917="No Ct",0,L8917)</f>
        <v>0</v>
      </c>
      <c r="S8914" t="str">
        <f t="shared" ref="S8914" si="17632">IF(AND(M8914&gt;0,N8914=0),"Valid","Invalid")</f>
        <v>Valid</v>
      </c>
      <c r="T8914" t="str">
        <f t="shared" ref="T8914" si="17633">IF(OR(Q8914&gt;1,R8914&gt;1),"Present","Absent")</f>
        <v>Absent</v>
      </c>
      <c r="U8914" t="str">
        <f t="shared" ref="U8914" si="17634">IF(OR(AND(Q8914&gt;1,Q8914&lt;41),AND(R8914&gt;1,R8914&lt;41)),"Ct&lt;41","Ct&gt;41")</f>
        <v>Ct&gt;41</v>
      </c>
      <c r="V8914" t="str">
        <f>VLOOKUP(J8914,Datasæt_Analysesystemer!$C$2:$D$68,2,FALSE)</f>
        <v>Torsk</v>
      </c>
      <c r="W8914" t="str">
        <f t="shared" ref="W8914" si="17635">MID(F8914,10,9)</f>
        <v>DL2020029</v>
      </c>
      <c r="X8914" t="str">
        <f t="shared" ref="X8914" si="17636">W8914&amp;"_"&amp;V8914&amp;"_"&amp;S8914&amp;"_"&amp;T8914&amp;"_"&amp;U8914</f>
        <v>DL2020029_Torsk_Valid_Absent_Ct&gt;41</v>
      </c>
    </row>
    <row r="8915" spans="1:24" x14ac:dyDescent="0.25">
      <c r="A8915" t="s">
        <v>208</v>
      </c>
      <c r="B8915" t="s">
        <v>209</v>
      </c>
      <c r="C8915" t="s">
        <v>16</v>
      </c>
      <c r="D8915" s="6">
        <v>0.1</v>
      </c>
      <c r="E8915" s="6" t="s">
        <v>17</v>
      </c>
      <c r="F8915" t="s">
        <v>1586</v>
      </c>
      <c r="G8915" t="str">
        <f t="shared" si="17565"/>
        <v>DL2020029</v>
      </c>
      <c r="H8915" t="str">
        <f t="shared" si="17622"/>
        <v>03</v>
      </c>
      <c r="I8915" t="str">
        <f t="shared" si="17623"/>
        <v>Torsk_03_20210527_DL2020029_FrederiksbergVUC</v>
      </c>
      <c r="J8915" t="str">
        <f t="shared" si="17624"/>
        <v>Torsk</v>
      </c>
      <c r="K8915" t="str">
        <f t="shared" si="17625"/>
        <v>NegK</v>
      </c>
      <c r="L8915" t="str">
        <f t="shared" si="17626"/>
        <v>No Ct</v>
      </c>
      <c r="M8915" t="str">
        <f t="shared" si="17627"/>
        <v/>
      </c>
      <c r="N8915" t="str">
        <f t="shared" si="17628"/>
        <v/>
      </c>
      <c r="O8915" t="str">
        <f t="shared" si="17629"/>
        <v/>
      </c>
    </row>
    <row r="8916" spans="1:24" x14ac:dyDescent="0.25">
      <c r="A8916" t="s">
        <v>210</v>
      </c>
      <c r="B8916" t="s">
        <v>211</v>
      </c>
      <c r="C8916" t="s">
        <v>20</v>
      </c>
      <c r="D8916" s="6">
        <v>0.1</v>
      </c>
      <c r="E8916" s="6" t="s">
        <v>17</v>
      </c>
      <c r="F8916" t="s">
        <v>1586</v>
      </c>
      <c r="G8916" t="str">
        <f t="shared" si="17565"/>
        <v>DL2020029</v>
      </c>
      <c r="H8916" t="str">
        <f t="shared" si="17622"/>
        <v>03</v>
      </c>
      <c r="I8916" t="str">
        <f t="shared" si="17623"/>
        <v>Torsk_03_20210527_DL2020029_FrederiksbergVUC</v>
      </c>
      <c r="J8916" t="str">
        <f t="shared" si="17624"/>
        <v>Torsk</v>
      </c>
      <c r="K8916" t="str">
        <f t="shared" si="17625"/>
        <v>eDNA</v>
      </c>
      <c r="L8916" t="str">
        <f t="shared" si="17626"/>
        <v>No Ct</v>
      </c>
      <c r="M8916" t="str">
        <f t="shared" si="17627"/>
        <v/>
      </c>
      <c r="N8916" t="str">
        <f t="shared" si="17628"/>
        <v/>
      </c>
      <c r="O8916" t="str">
        <f t="shared" si="17629"/>
        <v/>
      </c>
    </row>
    <row r="8917" spans="1:24" x14ac:dyDescent="0.25">
      <c r="A8917" t="s">
        <v>212</v>
      </c>
      <c r="B8917" t="s">
        <v>211</v>
      </c>
      <c r="C8917" t="s">
        <v>20</v>
      </c>
      <c r="D8917" s="6">
        <v>0.1</v>
      </c>
      <c r="E8917" s="6" t="s">
        <v>17</v>
      </c>
      <c r="F8917" t="s">
        <v>1586</v>
      </c>
      <c r="G8917" t="str">
        <f t="shared" si="17565"/>
        <v>DL2020029</v>
      </c>
      <c r="H8917" t="str">
        <f t="shared" si="17622"/>
        <v>03</v>
      </c>
      <c r="I8917" t="str">
        <f t="shared" si="17623"/>
        <v>Torsk_03_20210527_DL2020029_FrederiksbergVUC</v>
      </c>
      <c r="J8917" t="str">
        <f t="shared" si="17624"/>
        <v>Torsk</v>
      </c>
      <c r="K8917" t="str">
        <f t="shared" si="17625"/>
        <v>eDNA</v>
      </c>
      <c r="L8917" t="str">
        <f t="shared" si="17626"/>
        <v>No Ct</v>
      </c>
      <c r="M8917" t="str">
        <f t="shared" si="17627"/>
        <v/>
      </c>
      <c r="N8917" t="str">
        <f t="shared" si="17628"/>
        <v/>
      </c>
      <c r="O8917" t="str">
        <f t="shared" si="17629"/>
        <v/>
      </c>
    </row>
    <row r="8918" spans="1:24" x14ac:dyDescent="0.25">
      <c r="A8918" t="s">
        <v>213</v>
      </c>
      <c r="B8918" t="s">
        <v>214</v>
      </c>
      <c r="C8918" t="s">
        <v>13</v>
      </c>
      <c r="D8918" s="6">
        <v>0.1</v>
      </c>
      <c r="E8918" s="6">
        <v>29.61</v>
      </c>
      <c r="F8918" t="s">
        <v>1586</v>
      </c>
      <c r="G8918" t="str">
        <f t="shared" si="17565"/>
        <v>DL2020029</v>
      </c>
      <c r="H8918" t="str">
        <f t="shared" si="17622"/>
        <v>04</v>
      </c>
      <c r="I8918" t="str">
        <f t="shared" si="17623"/>
        <v>Torsk_04_20210527_DL2020029_FrederiksbergVUC</v>
      </c>
      <c r="J8918" t="str">
        <f t="shared" si="17624"/>
        <v>Torsk</v>
      </c>
      <c r="K8918" t="str">
        <f t="shared" si="17625"/>
        <v>PosK</v>
      </c>
      <c r="L8918">
        <f t="shared" si="17626"/>
        <v>29.61</v>
      </c>
      <c r="M8918">
        <f t="shared" si="17627"/>
        <v>29.61</v>
      </c>
      <c r="N8918">
        <f t="shared" si="17628"/>
        <v>0</v>
      </c>
      <c r="O8918">
        <f t="shared" si="17629"/>
        <v>37.93</v>
      </c>
      <c r="Q8918">
        <f t="shared" ref="Q8918" si="17637">IF(L8920="No Ct",0,L8920)</f>
        <v>37.93</v>
      </c>
      <c r="R8918">
        <f t="shared" ref="R8918" si="17638">IF(L8921="No Ct",0,L8921)</f>
        <v>0</v>
      </c>
      <c r="S8918" t="str">
        <f t="shared" ref="S8918" si="17639">IF(AND(M8918&gt;0,N8918=0),"Valid","Invalid")</f>
        <v>Valid</v>
      </c>
      <c r="T8918" t="str">
        <f t="shared" ref="T8918" si="17640">IF(OR(Q8918&gt;1,R8918&gt;1),"Present","Absent")</f>
        <v>Present</v>
      </c>
      <c r="U8918" t="str">
        <f t="shared" ref="U8918" si="17641">IF(OR(AND(Q8918&gt;1,Q8918&lt;41),AND(R8918&gt;1,R8918&lt;41)),"Ct&lt;41","Ct&gt;41")</f>
        <v>Ct&lt;41</v>
      </c>
      <c r="V8918" t="str">
        <f>VLOOKUP(J8918,Datasæt_Analysesystemer!$C$2:$D$68,2,FALSE)</f>
        <v>Torsk</v>
      </c>
      <c r="W8918" t="str">
        <f t="shared" ref="W8918" si="17642">MID(F8918,10,9)</f>
        <v>DL2020029</v>
      </c>
      <c r="X8918" t="str">
        <f t="shared" ref="X8918" si="17643">W8918&amp;"_"&amp;V8918&amp;"_"&amp;S8918&amp;"_"&amp;T8918&amp;"_"&amp;U8918</f>
        <v>DL2020029_Torsk_Valid_Present_Ct&lt;41</v>
      </c>
    </row>
    <row r="8919" spans="1:24" x14ac:dyDescent="0.25">
      <c r="A8919" t="s">
        <v>215</v>
      </c>
      <c r="B8919" t="s">
        <v>216</v>
      </c>
      <c r="C8919" t="s">
        <v>16</v>
      </c>
      <c r="D8919" s="6">
        <v>0.1</v>
      </c>
      <c r="E8919" s="6" t="s">
        <v>17</v>
      </c>
      <c r="F8919" t="s">
        <v>1586</v>
      </c>
      <c r="G8919" t="str">
        <f t="shared" si="17565"/>
        <v>DL2020029</v>
      </c>
      <c r="H8919" t="str">
        <f t="shared" si="17622"/>
        <v>04</v>
      </c>
      <c r="I8919" t="str">
        <f t="shared" si="17623"/>
        <v>Torsk_04_20210527_DL2020029_FrederiksbergVUC</v>
      </c>
      <c r="J8919" t="str">
        <f t="shared" si="17624"/>
        <v>Torsk</v>
      </c>
      <c r="K8919" t="str">
        <f t="shared" si="17625"/>
        <v>NegK</v>
      </c>
      <c r="L8919" t="str">
        <f t="shared" si="17626"/>
        <v>No Ct</v>
      </c>
      <c r="M8919" t="str">
        <f t="shared" si="17627"/>
        <v/>
      </c>
      <c r="N8919" t="str">
        <f t="shared" si="17628"/>
        <v/>
      </c>
      <c r="O8919" t="str">
        <f t="shared" si="17629"/>
        <v/>
      </c>
    </row>
    <row r="8920" spans="1:24" x14ac:dyDescent="0.25">
      <c r="A8920" t="s">
        <v>217</v>
      </c>
      <c r="B8920" t="s">
        <v>218</v>
      </c>
      <c r="C8920" t="s">
        <v>20</v>
      </c>
      <c r="D8920" s="6">
        <v>0.1</v>
      </c>
      <c r="E8920" s="6">
        <v>37.93</v>
      </c>
      <c r="F8920" t="s">
        <v>1586</v>
      </c>
      <c r="G8920" t="str">
        <f t="shared" si="17565"/>
        <v>DL2020029</v>
      </c>
      <c r="H8920" t="str">
        <f t="shared" si="17622"/>
        <v>04</v>
      </c>
      <c r="I8920" t="str">
        <f t="shared" si="17623"/>
        <v>Torsk_04_20210527_DL2020029_FrederiksbergVUC</v>
      </c>
      <c r="J8920" t="str">
        <f t="shared" si="17624"/>
        <v>Torsk</v>
      </c>
      <c r="K8920" t="str">
        <f t="shared" si="17625"/>
        <v>eDNA</v>
      </c>
      <c r="L8920">
        <f t="shared" si="17626"/>
        <v>37.93</v>
      </c>
      <c r="M8920" t="str">
        <f t="shared" si="17627"/>
        <v/>
      </c>
      <c r="N8920" t="str">
        <f t="shared" si="17628"/>
        <v/>
      </c>
      <c r="O8920" t="str">
        <f t="shared" si="17629"/>
        <v/>
      </c>
    </row>
    <row r="8921" spans="1:24" x14ac:dyDescent="0.25">
      <c r="A8921" t="s">
        <v>219</v>
      </c>
      <c r="B8921" t="s">
        <v>218</v>
      </c>
      <c r="C8921" t="s">
        <v>20</v>
      </c>
      <c r="D8921" s="6">
        <v>0.1</v>
      </c>
      <c r="E8921" s="6" t="s">
        <v>17</v>
      </c>
      <c r="F8921" t="s">
        <v>1586</v>
      </c>
      <c r="G8921" t="str">
        <f t="shared" si="17565"/>
        <v>DL2020029</v>
      </c>
      <c r="H8921" t="str">
        <f t="shared" si="17622"/>
        <v>04</v>
      </c>
      <c r="I8921" t="str">
        <f t="shared" si="17623"/>
        <v>Torsk_04_20210527_DL2020029_FrederiksbergVUC</v>
      </c>
      <c r="J8921" t="str">
        <f t="shared" si="17624"/>
        <v>Torsk</v>
      </c>
      <c r="K8921" t="str">
        <f t="shared" si="17625"/>
        <v>eDNA</v>
      </c>
      <c r="L8921" t="str">
        <f t="shared" si="17626"/>
        <v>No Ct</v>
      </c>
      <c r="M8921" t="str">
        <f t="shared" si="17627"/>
        <v/>
      </c>
      <c r="N8921" t="str">
        <f t="shared" si="17628"/>
        <v/>
      </c>
      <c r="O8921" t="str">
        <f t="shared" si="17629"/>
        <v/>
      </c>
    </row>
    <row r="8922" spans="1:24" x14ac:dyDescent="0.25">
      <c r="A8922" t="s">
        <v>220</v>
      </c>
      <c r="B8922" t="s">
        <v>221</v>
      </c>
      <c r="C8922" t="s">
        <v>13</v>
      </c>
      <c r="D8922" s="6">
        <v>0.1</v>
      </c>
      <c r="E8922" s="6">
        <v>38.369999999999997</v>
      </c>
      <c r="F8922" t="s">
        <v>1586</v>
      </c>
      <c r="G8922" t="str">
        <f t="shared" si="17565"/>
        <v>DL2020029</v>
      </c>
      <c r="H8922" t="str">
        <f t="shared" si="17622"/>
        <v>05</v>
      </c>
      <c r="I8922" t="str">
        <f t="shared" si="17623"/>
        <v>Sandmusling_05_20210527_DL2020029_FrederiksbergVUC</v>
      </c>
      <c r="J8922" t="str">
        <f t="shared" si="17624"/>
        <v>Sandmusling</v>
      </c>
      <c r="K8922" t="str">
        <f t="shared" si="17625"/>
        <v>PosK</v>
      </c>
      <c r="L8922">
        <f t="shared" si="17626"/>
        <v>38.369999999999997</v>
      </c>
      <c r="M8922">
        <f t="shared" si="17627"/>
        <v>38.369999999999997</v>
      </c>
      <c r="N8922">
        <f t="shared" si="17628"/>
        <v>0</v>
      </c>
      <c r="O8922">
        <f t="shared" si="17629"/>
        <v>73.61</v>
      </c>
      <c r="Q8922">
        <f t="shared" ref="Q8922" si="17644">IF(L8924="No Ct",0,L8924)</f>
        <v>36.909999999999997</v>
      </c>
      <c r="R8922">
        <f t="shared" ref="R8922" si="17645">IF(L8925="No Ct",0,L8925)</f>
        <v>36.700000000000003</v>
      </c>
      <c r="S8922" t="str">
        <f t="shared" ref="S8922" si="17646">IF(AND(M8922&gt;0,N8922=0),"Valid","Invalid")</f>
        <v>Valid</v>
      </c>
      <c r="T8922" t="str">
        <f t="shared" ref="T8922" si="17647">IF(OR(Q8922&gt;1,R8922&gt;1),"Present","Absent")</f>
        <v>Present</v>
      </c>
      <c r="U8922" t="str">
        <f t="shared" ref="U8922" si="17648">IF(OR(AND(Q8922&gt;1,Q8922&lt;41),AND(R8922&gt;1,R8922&lt;41)),"Ct&lt;41","Ct&gt;41")</f>
        <v>Ct&lt;41</v>
      </c>
      <c r="V8922" t="str">
        <f>VLOOKUP(J8922,Datasæt_Analysesystemer!$C$2:$D$68,2,FALSE)</f>
        <v>Sandmusling</v>
      </c>
      <c r="W8922" t="str">
        <f t="shared" ref="W8922" si="17649">MID(F8922,10,9)</f>
        <v>DL2020029</v>
      </c>
      <c r="X8922" t="str">
        <f t="shared" ref="X8922" si="17650">W8922&amp;"_"&amp;V8922&amp;"_"&amp;S8922&amp;"_"&amp;T8922&amp;"_"&amp;U8922</f>
        <v>DL2020029_Sandmusling_Valid_Present_Ct&lt;41</v>
      </c>
    </row>
    <row r="8923" spans="1:24" x14ac:dyDescent="0.25">
      <c r="A8923" t="s">
        <v>222</v>
      </c>
      <c r="B8923" t="s">
        <v>223</v>
      </c>
      <c r="C8923" t="s">
        <v>16</v>
      </c>
      <c r="D8923" s="6">
        <v>0.1</v>
      </c>
      <c r="E8923" s="6" t="s">
        <v>17</v>
      </c>
      <c r="F8923" t="s">
        <v>1586</v>
      </c>
      <c r="G8923" t="str">
        <f t="shared" si="17565"/>
        <v>DL2020029</v>
      </c>
      <c r="H8923" t="str">
        <f t="shared" si="17622"/>
        <v>05</v>
      </c>
      <c r="I8923" t="str">
        <f t="shared" si="17623"/>
        <v>Sandmusling_05_20210527_DL2020029_FrederiksbergVUC</v>
      </c>
      <c r="J8923" t="str">
        <f t="shared" si="17624"/>
        <v>Sandmusling</v>
      </c>
      <c r="K8923" t="str">
        <f t="shared" si="17625"/>
        <v>NegK</v>
      </c>
      <c r="L8923" t="str">
        <f t="shared" si="17626"/>
        <v>No Ct</v>
      </c>
      <c r="M8923" t="str">
        <f t="shared" si="17627"/>
        <v/>
      </c>
      <c r="N8923" t="str">
        <f t="shared" si="17628"/>
        <v/>
      </c>
      <c r="O8923" t="str">
        <f t="shared" si="17629"/>
        <v/>
      </c>
    </row>
    <row r="8924" spans="1:24" x14ac:dyDescent="0.25">
      <c r="A8924" t="s">
        <v>224</v>
      </c>
      <c r="B8924" t="s">
        <v>225</v>
      </c>
      <c r="C8924" t="s">
        <v>20</v>
      </c>
      <c r="D8924" s="6">
        <v>0.1</v>
      </c>
      <c r="E8924" s="6">
        <v>36.909999999999997</v>
      </c>
      <c r="F8924" t="s">
        <v>1586</v>
      </c>
      <c r="G8924" t="str">
        <f t="shared" si="17565"/>
        <v>DL2020029</v>
      </c>
      <c r="H8924" t="str">
        <f t="shared" si="17622"/>
        <v>05</v>
      </c>
      <c r="I8924" t="str">
        <f t="shared" si="17623"/>
        <v>Sandmusling_05_20210527_DL2020029_FrederiksbergVUC</v>
      </c>
      <c r="J8924" t="str">
        <f t="shared" si="17624"/>
        <v>Sandmusling</v>
      </c>
      <c r="K8924" t="str">
        <f t="shared" si="17625"/>
        <v>eDNA</v>
      </c>
      <c r="L8924">
        <f t="shared" si="17626"/>
        <v>36.909999999999997</v>
      </c>
      <c r="M8924" t="str">
        <f t="shared" si="17627"/>
        <v/>
      </c>
      <c r="N8924" t="str">
        <f t="shared" si="17628"/>
        <v/>
      </c>
      <c r="O8924" t="str">
        <f t="shared" si="17629"/>
        <v/>
      </c>
    </row>
    <row r="8925" spans="1:24" x14ac:dyDescent="0.25">
      <c r="A8925" t="s">
        <v>226</v>
      </c>
      <c r="B8925" t="s">
        <v>225</v>
      </c>
      <c r="C8925" t="s">
        <v>20</v>
      </c>
      <c r="D8925" s="6">
        <v>0.1</v>
      </c>
      <c r="E8925" s="6">
        <v>36.700000000000003</v>
      </c>
      <c r="F8925" t="s">
        <v>1586</v>
      </c>
      <c r="G8925" t="str">
        <f t="shared" si="17565"/>
        <v>DL2020029</v>
      </c>
      <c r="H8925" t="str">
        <f t="shared" si="17622"/>
        <v>05</v>
      </c>
      <c r="I8925" t="str">
        <f t="shared" si="17623"/>
        <v>Sandmusling_05_20210527_DL2020029_FrederiksbergVUC</v>
      </c>
      <c r="J8925" t="str">
        <f t="shared" si="17624"/>
        <v>Sandmusling</v>
      </c>
      <c r="K8925" t="str">
        <f t="shared" si="17625"/>
        <v>eDNA</v>
      </c>
      <c r="L8925">
        <f t="shared" si="17626"/>
        <v>36.700000000000003</v>
      </c>
      <c r="M8925" t="str">
        <f t="shared" si="17627"/>
        <v/>
      </c>
      <c r="N8925" t="str">
        <f t="shared" si="17628"/>
        <v/>
      </c>
      <c r="O8925" t="str">
        <f t="shared" si="17629"/>
        <v/>
      </c>
    </row>
    <row r="8926" spans="1:24" x14ac:dyDescent="0.25">
      <c r="A8926" t="s">
        <v>227</v>
      </c>
      <c r="B8926" t="s">
        <v>228</v>
      </c>
      <c r="C8926" t="s">
        <v>13</v>
      </c>
      <c r="D8926" s="6">
        <v>0.1</v>
      </c>
      <c r="E8926" s="6">
        <v>31.75</v>
      </c>
      <c r="F8926" t="s">
        <v>1586</v>
      </c>
      <c r="G8926" t="str">
        <f t="shared" si="17565"/>
        <v>DL2020029</v>
      </c>
      <c r="H8926" t="str">
        <f t="shared" si="17622"/>
        <v>06</v>
      </c>
      <c r="I8926" t="str">
        <f t="shared" si="17623"/>
        <v>Sandmusling_06_20210527_DL2020029_FrederiksbergVUC</v>
      </c>
      <c r="J8926" t="str">
        <f t="shared" si="17624"/>
        <v>Sandmusling</v>
      </c>
      <c r="K8926" t="str">
        <f t="shared" si="17625"/>
        <v>PosK</v>
      </c>
      <c r="L8926">
        <f t="shared" si="17626"/>
        <v>31.75</v>
      </c>
      <c r="M8926">
        <f t="shared" si="17627"/>
        <v>31.75</v>
      </c>
      <c r="N8926">
        <f t="shared" si="17628"/>
        <v>0</v>
      </c>
      <c r="O8926">
        <f t="shared" si="17629"/>
        <v>72.44</v>
      </c>
      <c r="Q8926">
        <f t="shared" ref="Q8926" si="17651">IF(L8928="No Ct",0,L8928)</f>
        <v>35.69</v>
      </c>
      <c r="R8926">
        <f t="shared" ref="R8926" si="17652">IF(L8929="No Ct",0,L8929)</f>
        <v>36.75</v>
      </c>
      <c r="S8926" t="str">
        <f t="shared" ref="S8926" si="17653">IF(AND(M8926&gt;0,N8926=0),"Valid","Invalid")</f>
        <v>Valid</v>
      </c>
      <c r="T8926" t="str">
        <f t="shared" ref="T8926" si="17654">IF(OR(Q8926&gt;1,R8926&gt;1),"Present","Absent")</f>
        <v>Present</v>
      </c>
      <c r="U8926" t="str">
        <f t="shared" ref="U8926" si="17655">IF(OR(AND(Q8926&gt;1,Q8926&lt;41),AND(R8926&gt;1,R8926&lt;41)),"Ct&lt;41","Ct&gt;41")</f>
        <v>Ct&lt;41</v>
      </c>
      <c r="V8926" t="str">
        <f>VLOOKUP(J8926,Datasæt_Analysesystemer!$C$2:$D$68,2,FALSE)</f>
        <v>Sandmusling</v>
      </c>
      <c r="W8926" t="str">
        <f t="shared" ref="W8926" si="17656">MID(F8926,10,9)</f>
        <v>DL2020029</v>
      </c>
      <c r="X8926" t="str">
        <f t="shared" ref="X8926" si="17657">W8926&amp;"_"&amp;V8926&amp;"_"&amp;S8926&amp;"_"&amp;T8926&amp;"_"&amp;U8926</f>
        <v>DL2020029_Sandmusling_Valid_Present_Ct&lt;41</v>
      </c>
    </row>
    <row r="8927" spans="1:24" x14ac:dyDescent="0.25">
      <c r="A8927" t="s">
        <v>229</v>
      </c>
      <c r="B8927" t="s">
        <v>230</v>
      </c>
      <c r="C8927" t="s">
        <v>16</v>
      </c>
      <c r="D8927" s="6">
        <v>0.1</v>
      </c>
      <c r="E8927" s="6" t="s">
        <v>17</v>
      </c>
      <c r="F8927" t="s">
        <v>1586</v>
      </c>
      <c r="G8927" t="str">
        <f t="shared" si="17565"/>
        <v>DL2020029</v>
      </c>
      <c r="H8927" t="str">
        <f t="shared" si="17622"/>
        <v>06</v>
      </c>
      <c r="I8927" t="str">
        <f t="shared" si="17623"/>
        <v>Sandmusling_06_20210527_DL2020029_FrederiksbergVUC</v>
      </c>
      <c r="J8927" t="str">
        <f t="shared" si="17624"/>
        <v>Sandmusling</v>
      </c>
      <c r="K8927" t="str">
        <f t="shared" si="17625"/>
        <v>NegK</v>
      </c>
      <c r="L8927" t="str">
        <f t="shared" si="17626"/>
        <v>No Ct</v>
      </c>
      <c r="M8927" t="str">
        <f t="shared" si="17627"/>
        <v/>
      </c>
      <c r="N8927" t="str">
        <f t="shared" si="17628"/>
        <v/>
      </c>
      <c r="O8927" t="str">
        <f t="shared" si="17629"/>
        <v/>
      </c>
    </row>
    <row r="8928" spans="1:24" x14ac:dyDescent="0.25">
      <c r="A8928" t="s">
        <v>231</v>
      </c>
      <c r="B8928" t="s">
        <v>232</v>
      </c>
      <c r="C8928" t="s">
        <v>20</v>
      </c>
      <c r="D8928" s="6">
        <v>0.1</v>
      </c>
      <c r="E8928" s="6">
        <v>35.69</v>
      </c>
      <c r="F8928" t="s">
        <v>1586</v>
      </c>
      <c r="G8928" t="str">
        <f t="shared" si="17565"/>
        <v>DL2020029</v>
      </c>
      <c r="H8928" t="str">
        <f t="shared" si="17622"/>
        <v>06</v>
      </c>
      <c r="I8928" t="str">
        <f t="shared" si="17623"/>
        <v>Sandmusling_06_20210527_DL2020029_FrederiksbergVUC</v>
      </c>
      <c r="J8928" t="str">
        <f t="shared" si="17624"/>
        <v>Sandmusling</v>
      </c>
      <c r="K8928" t="str">
        <f t="shared" si="17625"/>
        <v>eDNA</v>
      </c>
      <c r="L8928">
        <f t="shared" si="17626"/>
        <v>35.69</v>
      </c>
      <c r="M8928" t="str">
        <f t="shared" si="17627"/>
        <v/>
      </c>
      <c r="N8928" t="str">
        <f t="shared" si="17628"/>
        <v/>
      </c>
      <c r="O8928" t="str">
        <f t="shared" si="17629"/>
        <v/>
      </c>
    </row>
    <row r="8929" spans="1:24" x14ac:dyDescent="0.25">
      <c r="A8929" t="s">
        <v>233</v>
      </c>
      <c r="B8929" t="s">
        <v>232</v>
      </c>
      <c r="C8929" t="s">
        <v>20</v>
      </c>
      <c r="D8929" s="6">
        <v>0.1</v>
      </c>
      <c r="E8929" s="6">
        <v>36.75</v>
      </c>
      <c r="F8929" t="s">
        <v>1586</v>
      </c>
      <c r="G8929" t="str">
        <f t="shared" si="17565"/>
        <v>DL2020029</v>
      </c>
      <c r="H8929" t="str">
        <f t="shared" si="17622"/>
        <v>06</v>
      </c>
      <c r="I8929" t="str">
        <f t="shared" si="17623"/>
        <v>Sandmusling_06_20210527_DL2020029_FrederiksbergVUC</v>
      </c>
      <c r="J8929" t="str">
        <f t="shared" si="17624"/>
        <v>Sandmusling</v>
      </c>
      <c r="K8929" t="str">
        <f t="shared" si="17625"/>
        <v>eDNA</v>
      </c>
      <c r="L8929">
        <f t="shared" si="17626"/>
        <v>36.75</v>
      </c>
      <c r="M8929" t="str">
        <f t="shared" si="17627"/>
        <v/>
      </c>
      <c r="N8929" t="str">
        <f t="shared" si="17628"/>
        <v/>
      </c>
      <c r="O8929" t="str">
        <f t="shared" si="17629"/>
        <v/>
      </c>
    </row>
    <row r="8930" spans="1:24" x14ac:dyDescent="0.25">
      <c r="A8930" t="s">
        <v>234</v>
      </c>
      <c r="B8930" t="s">
        <v>235</v>
      </c>
      <c r="C8930" t="s">
        <v>13</v>
      </c>
      <c r="D8930" s="6">
        <v>0.1</v>
      </c>
      <c r="E8930" s="6">
        <v>35.15</v>
      </c>
      <c r="F8930" t="s">
        <v>1586</v>
      </c>
      <c r="G8930" t="str">
        <f t="shared" si="17565"/>
        <v>DL2020029</v>
      </c>
      <c r="H8930" t="str">
        <f t="shared" si="17622"/>
        <v>07</v>
      </c>
      <c r="I8930" t="str">
        <f t="shared" si="17623"/>
        <v>AmerikanskRibbegople_07_20210527_DL2020029_FrederiksbergVUC</v>
      </c>
      <c r="J8930" t="str">
        <f t="shared" si="17624"/>
        <v>AmerikanskRibbegople</v>
      </c>
      <c r="K8930" t="str">
        <f t="shared" si="17625"/>
        <v>PosK</v>
      </c>
      <c r="L8930">
        <f t="shared" si="17626"/>
        <v>35.15</v>
      </c>
      <c r="M8930">
        <f t="shared" si="17627"/>
        <v>35.15</v>
      </c>
      <c r="N8930">
        <f t="shared" si="17628"/>
        <v>0</v>
      </c>
      <c r="O8930">
        <f t="shared" si="17629"/>
        <v>63.800000000000004</v>
      </c>
      <c r="Q8930">
        <f t="shared" ref="Q8930" si="17658">IF(L8932="No Ct",0,L8932)</f>
        <v>31.71</v>
      </c>
      <c r="R8930">
        <f t="shared" ref="R8930" si="17659">IF(L8933="No Ct",0,L8933)</f>
        <v>32.090000000000003</v>
      </c>
      <c r="S8930" t="str">
        <f t="shared" ref="S8930" si="17660">IF(AND(M8930&gt;0,N8930=0),"Valid","Invalid")</f>
        <v>Valid</v>
      </c>
      <c r="T8930" t="str">
        <f t="shared" ref="T8930" si="17661">IF(OR(Q8930&gt;1,R8930&gt;1),"Present","Absent")</f>
        <v>Present</v>
      </c>
      <c r="U8930" t="str">
        <f t="shared" ref="U8930" si="17662">IF(OR(AND(Q8930&gt;1,Q8930&lt;41),AND(R8930&gt;1,R8930&lt;41)),"Ct&lt;41","Ct&gt;41")</f>
        <v>Ct&lt;41</v>
      </c>
      <c r="V8930" t="str">
        <f>VLOOKUP(J8930,Datasæt_Analysesystemer!$C$2:$D$68,2,FALSE)</f>
        <v>Amerikansk ribbegople</v>
      </c>
      <c r="W8930" t="str">
        <f t="shared" ref="W8930" si="17663">MID(F8930,10,9)</f>
        <v>DL2020029</v>
      </c>
      <c r="X8930" t="str">
        <f t="shared" ref="X8930" si="17664">W8930&amp;"_"&amp;V8930&amp;"_"&amp;S8930&amp;"_"&amp;T8930&amp;"_"&amp;U8930</f>
        <v>DL2020029_Amerikansk ribbegople_Valid_Present_Ct&lt;41</v>
      </c>
    </row>
    <row r="8931" spans="1:24" x14ac:dyDescent="0.25">
      <c r="A8931" t="s">
        <v>236</v>
      </c>
      <c r="B8931" t="s">
        <v>237</v>
      </c>
      <c r="C8931" t="s">
        <v>16</v>
      </c>
      <c r="D8931" s="6">
        <v>0.1</v>
      </c>
      <c r="E8931" s="6" t="s">
        <v>17</v>
      </c>
      <c r="F8931" t="s">
        <v>1586</v>
      </c>
      <c r="G8931" t="str">
        <f t="shared" si="17565"/>
        <v>DL2020029</v>
      </c>
      <c r="H8931" t="str">
        <f t="shared" si="17622"/>
        <v>07</v>
      </c>
      <c r="I8931" t="str">
        <f t="shared" si="17623"/>
        <v>AmerikanskRibbegople_07_20210527_DL2020029_FrederiksbergVUC</v>
      </c>
      <c r="J8931" t="str">
        <f t="shared" si="17624"/>
        <v>AmerikanskRibbegople</v>
      </c>
      <c r="K8931" t="str">
        <f t="shared" si="17625"/>
        <v>NegK</v>
      </c>
      <c r="L8931" t="str">
        <f t="shared" si="17626"/>
        <v>No Ct</v>
      </c>
      <c r="M8931" t="str">
        <f t="shared" si="17627"/>
        <v/>
      </c>
      <c r="N8931" t="str">
        <f t="shared" si="17628"/>
        <v/>
      </c>
      <c r="O8931" t="str">
        <f t="shared" si="17629"/>
        <v/>
      </c>
    </row>
    <row r="8932" spans="1:24" x14ac:dyDescent="0.25">
      <c r="A8932" t="s">
        <v>238</v>
      </c>
      <c r="B8932" t="s">
        <v>239</v>
      </c>
      <c r="C8932" t="s">
        <v>20</v>
      </c>
      <c r="D8932" s="6">
        <v>0.1</v>
      </c>
      <c r="E8932" s="6">
        <v>31.71</v>
      </c>
      <c r="F8932" t="s">
        <v>1586</v>
      </c>
      <c r="G8932" t="str">
        <f t="shared" si="17565"/>
        <v>DL2020029</v>
      </c>
      <c r="H8932" t="str">
        <f t="shared" si="17622"/>
        <v>07</v>
      </c>
      <c r="I8932" t="str">
        <f t="shared" si="17623"/>
        <v>AmerikanskRibbegople_07_20210527_DL2020029_FrederiksbergVUC</v>
      </c>
      <c r="J8932" t="str">
        <f t="shared" si="17624"/>
        <v>AmerikanskRibbegople</v>
      </c>
      <c r="K8932" t="str">
        <f t="shared" si="17625"/>
        <v>eDNA</v>
      </c>
      <c r="L8932">
        <f t="shared" si="17626"/>
        <v>31.71</v>
      </c>
      <c r="M8932" t="str">
        <f t="shared" si="17627"/>
        <v/>
      </c>
      <c r="N8932" t="str">
        <f t="shared" si="17628"/>
        <v/>
      </c>
      <c r="O8932" t="str">
        <f t="shared" si="17629"/>
        <v/>
      </c>
    </row>
    <row r="8933" spans="1:24" x14ac:dyDescent="0.25">
      <c r="A8933" t="s">
        <v>240</v>
      </c>
      <c r="B8933" t="s">
        <v>239</v>
      </c>
      <c r="C8933" t="s">
        <v>20</v>
      </c>
      <c r="D8933" s="6">
        <v>0.1</v>
      </c>
      <c r="E8933" s="6">
        <v>32.090000000000003</v>
      </c>
      <c r="F8933" t="s">
        <v>1586</v>
      </c>
      <c r="G8933" t="str">
        <f t="shared" si="17565"/>
        <v>DL2020029</v>
      </c>
      <c r="H8933" t="str">
        <f t="shared" si="17622"/>
        <v>07</v>
      </c>
      <c r="I8933" t="str">
        <f t="shared" si="17623"/>
        <v>AmerikanskRibbegople_07_20210527_DL2020029_FrederiksbergVUC</v>
      </c>
      <c r="J8933" t="str">
        <f t="shared" si="17624"/>
        <v>AmerikanskRibbegople</v>
      </c>
      <c r="K8933" t="str">
        <f t="shared" si="17625"/>
        <v>eDNA</v>
      </c>
      <c r="L8933">
        <f t="shared" si="17626"/>
        <v>32.090000000000003</v>
      </c>
      <c r="M8933" t="str">
        <f t="shared" si="17627"/>
        <v/>
      </c>
      <c r="N8933" t="str">
        <f t="shared" si="17628"/>
        <v/>
      </c>
      <c r="O8933" t="str">
        <f t="shared" si="17629"/>
        <v/>
      </c>
    </row>
    <row r="8934" spans="1:24" x14ac:dyDescent="0.25">
      <c r="A8934" t="s">
        <v>241</v>
      </c>
      <c r="B8934" t="s">
        <v>242</v>
      </c>
      <c r="C8934" t="s">
        <v>13</v>
      </c>
      <c r="D8934" s="6">
        <v>0.1</v>
      </c>
      <c r="E8934" s="6">
        <v>44.34</v>
      </c>
      <c r="F8934" t="s">
        <v>1586</v>
      </c>
      <c r="G8934" t="str">
        <f t="shared" si="17565"/>
        <v>DL2020029</v>
      </c>
      <c r="H8934" t="str">
        <f t="shared" si="17622"/>
        <v>08</v>
      </c>
      <c r="I8934" t="str">
        <f t="shared" si="17623"/>
        <v>AmerikanskRibbegople_08_20210527_DL2020029_FrederiksbergVUC</v>
      </c>
      <c r="J8934" t="str">
        <f t="shared" si="17624"/>
        <v>AmerikanskRibbegople</v>
      </c>
      <c r="K8934" t="str">
        <f t="shared" si="17625"/>
        <v>PosK</v>
      </c>
      <c r="L8934">
        <f t="shared" si="17626"/>
        <v>44.34</v>
      </c>
      <c r="M8934">
        <f t="shared" si="17627"/>
        <v>44.34</v>
      </c>
      <c r="N8934">
        <f t="shared" si="17628"/>
        <v>0</v>
      </c>
      <c r="O8934">
        <f t="shared" si="17629"/>
        <v>77.55</v>
      </c>
      <c r="Q8934">
        <f t="shared" ref="Q8934" si="17665">IF(L8936="No Ct",0,L8936)</f>
        <v>44.69</v>
      </c>
      <c r="R8934">
        <f t="shared" ref="R8934" si="17666">IF(L8937="No Ct",0,L8937)</f>
        <v>32.86</v>
      </c>
      <c r="S8934" t="str">
        <f t="shared" ref="S8934" si="17667">IF(AND(M8934&gt;0,N8934=0),"Valid","Invalid")</f>
        <v>Valid</v>
      </c>
      <c r="T8934" t="str">
        <f t="shared" ref="T8934" si="17668">IF(OR(Q8934&gt;1,R8934&gt;1),"Present","Absent")</f>
        <v>Present</v>
      </c>
      <c r="U8934" t="str">
        <f t="shared" ref="U8934" si="17669">IF(OR(AND(Q8934&gt;1,Q8934&lt;41),AND(R8934&gt;1,R8934&lt;41)),"Ct&lt;41","Ct&gt;41")</f>
        <v>Ct&lt;41</v>
      </c>
      <c r="V8934" t="str">
        <f>VLOOKUP(J8934,Datasæt_Analysesystemer!$C$2:$D$68,2,FALSE)</f>
        <v>Amerikansk ribbegople</v>
      </c>
      <c r="W8934" t="str">
        <f t="shared" ref="W8934" si="17670">MID(F8934,10,9)</f>
        <v>DL2020029</v>
      </c>
      <c r="X8934" t="str">
        <f t="shared" ref="X8934" si="17671">W8934&amp;"_"&amp;V8934&amp;"_"&amp;S8934&amp;"_"&amp;T8934&amp;"_"&amp;U8934</f>
        <v>DL2020029_Amerikansk ribbegople_Valid_Present_Ct&lt;41</v>
      </c>
    </row>
    <row r="8935" spans="1:24" x14ac:dyDescent="0.25">
      <c r="A8935" t="s">
        <v>243</v>
      </c>
      <c r="B8935" t="s">
        <v>244</v>
      </c>
      <c r="C8935" t="s">
        <v>16</v>
      </c>
      <c r="D8935" s="6">
        <v>0.1</v>
      </c>
      <c r="E8935" s="6" t="s">
        <v>17</v>
      </c>
      <c r="F8935" t="s">
        <v>1586</v>
      </c>
      <c r="G8935" t="str">
        <f t="shared" si="17565"/>
        <v>DL2020029</v>
      </c>
      <c r="H8935" t="str">
        <f t="shared" si="17622"/>
        <v>08</v>
      </c>
      <c r="I8935" t="str">
        <f t="shared" si="17623"/>
        <v>AmerikanskRibbegople_08_20210527_DL2020029_FrederiksbergVUC</v>
      </c>
      <c r="J8935" t="str">
        <f t="shared" si="17624"/>
        <v>AmerikanskRibbegople</v>
      </c>
      <c r="K8935" t="str">
        <f t="shared" si="17625"/>
        <v>NegK</v>
      </c>
      <c r="L8935" t="str">
        <f t="shared" si="17626"/>
        <v>No Ct</v>
      </c>
      <c r="M8935" t="str">
        <f t="shared" si="17627"/>
        <v/>
      </c>
      <c r="N8935" t="str">
        <f t="shared" si="17628"/>
        <v/>
      </c>
      <c r="O8935" t="str">
        <f t="shared" si="17629"/>
        <v/>
      </c>
    </row>
    <row r="8936" spans="1:24" x14ac:dyDescent="0.25">
      <c r="A8936" t="s">
        <v>245</v>
      </c>
      <c r="B8936" t="s">
        <v>246</v>
      </c>
      <c r="C8936" t="s">
        <v>20</v>
      </c>
      <c r="D8936" s="6">
        <v>0.1</v>
      </c>
      <c r="E8936" s="6">
        <v>44.69</v>
      </c>
      <c r="F8936" t="s">
        <v>1586</v>
      </c>
      <c r="G8936" t="str">
        <f t="shared" si="17565"/>
        <v>DL2020029</v>
      </c>
      <c r="H8936" t="str">
        <f t="shared" si="17622"/>
        <v>08</v>
      </c>
      <c r="I8936" t="str">
        <f t="shared" si="17623"/>
        <v>AmerikanskRibbegople_08_20210527_DL2020029_FrederiksbergVUC</v>
      </c>
      <c r="J8936" t="str">
        <f t="shared" si="17624"/>
        <v>AmerikanskRibbegople</v>
      </c>
      <c r="K8936" t="str">
        <f t="shared" si="17625"/>
        <v>eDNA</v>
      </c>
      <c r="L8936">
        <f t="shared" si="17626"/>
        <v>44.69</v>
      </c>
      <c r="M8936" t="str">
        <f t="shared" si="17627"/>
        <v/>
      </c>
      <c r="N8936" t="str">
        <f t="shared" si="17628"/>
        <v/>
      </c>
      <c r="O8936" t="str">
        <f t="shared" si="17629"/>
        <v/>
      </c>
    </row>
    <row r="8937" spans="1:24" x14ac:dyDescent="0.25">
      <c r="A8937" t="s">
        <v>247</v>
      </c>
      <c r="B8937" t="s">
        <v>246</v>
      </c>
      <c r="C8937" t="s">
        <v>20</v>
      </c>
      <c r="D8937" s="6">
        <v>0.1</v>
      </c>
      <c r="E8937" s="6">
        <v>32.86</v>
      </c>
      <c r="F8937" t="s">
        <v>1586</v>
      </c>
      <c r="G8937" t="str">
        <f t="shared" si="17565"/>
        <v>DL2020029</v>
      </c>
      <c r="H8937" t="str">
        <f t="shared" si="17622"/>
        <v>08</v>
      </c>
      <c r="I8937" t="str">
        <f t="shared" si="17623"/>
        <v>AmerikanskRibbegople_08_20210527_DL2020029_FrederiksbergVUC</v>
      </c>
      <c r="J8937" t="str">
        <f t="shared" si="17624"/>
        <v>AmerikanskRibbegople</v>
      </c>
      <c r="K8937" t="str">
        <f t="shared" si="17625"/>
        <v>eDNA</v>
      </c>
      <c r="L8937">
        <f t="shared" si="17626"/>
        <v>32.86</v>
      </c>
      <c r="M8937" t="str">
        <f t="shared" si="17627"/>
        <v/>
      </c>
      <c r="N8937" t="str">
        <f t="shared" si="17628"/>
        <v/>
      </c>
      <c r="O8937" t="str">
        <f t="shared" si="17629"/>
        <v/>
      </c>
    </row>
    <row r="8938" spans="1:24" x14ac:dyDescent="0.25">
      <c r="A8938" t="s">
        <v>248</v>
      </c>
      <c r="B8938" t="s">
        <v>249</v>
      </c>
      <c r="C8938" t="s">
        <v>13</v>
      </c>
      <c r="D8938" s="6">
        <v>0.1</v>
      </c>
      <c r="E8938" s="6">
        <v>30.84</v>
      </c>
      <c r="F8938" t="s">
        <v>1586</v>
      </c>
      <c r="G8938" t="str">
        <f t="shared" si="17565"/>
        <v>DL2020029</v>
      </c>
      <c r="H8938" t="str">
        <f t="shared" si="17622"/>
        <v>09</v>
      </c>
      <c r="I8938" t="str">
        <f t="shared" si="17623"/>
        <v>AmerikanskHummer_09_20210527_DL2020029_FrederiksbergVUC</v>
      </c>
      <c r="J8938" t="str">
        <f t="shared" si="17624"/>
        <v>AmerikanskHummer</v>
      </c>
      <c r="K8938" t="str">
        <f t="shared" si="17625"/>
        <v>PosK</v>
      </c>
      <c r="L8938">
        <f t="shared" si="17626"/>
        <v>30.84</v>
      </c>
      <c r="M8938">
        <f t="shared" si="17627"/>
        <v>30.84</v>
      </c>
      <c r="N8938">
        <f t="shared" si="17628"/>
        <v>0</v>
      </c>
      <c r="O8938">
        <f t="shared" si="17629"/>
        <v>0</v>
      </c>
      <c r="Q8938">
        <f t="shared" ref="Q8938" si="17672">IF(L8940="No Ct",0,L8940)</f>
        <v>0</v>
      </c>
      <c r="R8938">
        <f t="shared" ref="R8938" si="17673">IF(L8941="No Ct",0,L8941)</f>
        <v>0</v>
      </c>
      <c r="S8938" t="str">
        <f t="shared" ref="S8938" si="17674">IF(AND(M8938&gt;0,N8938=0),"Valid","Invalid")</f>
        <v>Valid</v>
      </c>
      <c r="T8938" t="str">
        <f t="shared" ref="T8938" si="17675">IF(OR(Q8938&gt;1,R8938&gt;1),"Present","Absent")</f>
        <v>Absent</v>
      </c>
      <c r="U8938" t="str">
        <f t="shared" ref="U8938" si="17676">IF(OR(AND(Q8938&gt;1,Q8938&lt;41),AND(R8938&gt;1,R8938&lt;41)),"Ct&lt;41","Ct&gt;41")</f>
        <v>Ct&gt;41</v>
      </c>
      <c r="V8938" t="str">
        <f>VLOOKUP(J8938,Datasæt_Analysesystemer!$C$2:$D$68,2,FALSE)</f>
        <v>Amerikansk hummer</v>
      </c>
      <c r="W8938" t="str">
        <f t="shared" ref="W8938" si="17677">MID(F8938,10,9)</f>
        <v>DL2020029</v>
      </c>
      <c r="X8938" t="str">
        <f t="shared" ref="X8938" si="17678">W8938&amp;"_"&amp;V8938&amp;"_"&amp;S8938&amp;"_"&amp;T8938&amp;"_"&amp;U8938</f>
        <v>DL2020029_Amerikansk hummer_Valid_Absent_Ct&gt;41</v>
      </c>
    </row>
    <row r="8939" spans="1:24" x14ac:dyDescent="0.25">
      <c r="A8939" t="s">
        <v>250</v>
      </c>
      <c r="B8939" t="s">
        <v>251</v>
      </c>
      <c r="C8939" t="s">
        <v>16</v>
      </c>
      <c r="D8939" s="6">
        <v>0.1</v>
      </c>
      <c r="E8939" s="6" t="s">
        <v>17</v>
      </c>
      <c r="F8939" t="s">
        <v>1586</v>
      </c>
      <c r="G8939" t="str">
        <f t="shared" si="17565"/>
        <v>DL2020029</v>
      </c>
      <c r="H8939" t="str">
        <f t="shared" si="17622"/>
        <v>09</v>
      </c>
      <c r="I8939" t="str">
        <f t="shared" si="17623"/>
        <v>AmerikanskHummer_09_20210527_DL2020029_FrederiksbergVUC</v>
      </c>
      <c r="J8939" t="str">
        <f t="shared" si="17624"/>
        <v>AmerikanskHummer</v>
      </c>
      <c r="K8939" t="str">
        <f t="shared" si="17625"/>
        <v>NegK</v>
      </c>
      <c r="L8939" t="str">
        <f t="shared" si="17626"/>
        <v>No Ct</v>
      </c>
      <c r="M8939" t="str">
        <f t="shared" si="17627"/>
        <v/>
      </c>
      <c r="N8939" t="str">
        <f t="shared" si="17628"/>
        <v/>
      </c>
      <c r="O8939" t="str">
        <f t="shared" si="17629"/>
        <v/>
      </c>
    </row>
    <row r="8940" spans="1:24" x14ac:dyDescent="0.25">
      <c r="A8940" t="s">
        <v>252</v>
      </c>
      <c r="B8940" t="s">
        <v>253</v>
      </c>
      <c r="C8940" t="s">
        <v>20</v>
      </c>
      <c r="D8940" s="6">
        <v>0.1</v>
      </c>
      <c r="E8940" s="6" t="s">
        <v>17</v>
      </c>
      <c r="F8940" t="s">
        <v>1586</v>
      </c>
      <c r="G8940" t="str">
        <f t="shared" si="17565"/>
        <v>DL2020029</v>
      </c>
      <c r="H8940" t="str">
        <f t="shared" si="17622"/>
        <v>09</v>
      </c>
      <c r="I8940" t="str">
        <f t="shared" si="17623"/>
        <v>AmerikanskHummer_09_20210527_DL2020029_FrederiksbergVUC</v>
      </c>
      <c r="J8940" t="str">
        <f t="shared" si="17624"/>
        <v>AmerikanskHummer</v>
      </c>
      <c r="K8940" t="str">
        <f t="shared" si="17625"/>
        <v>eDNA</v>
      </c>
      <c r="L8940" t="str">
        <f t="shared" si="17626"/>
        <v>No Ct</v>
      </c>
      <c r="M8940" t="str">
        <f t="shared" si="17627"/>
        <v/>
      </c>
      <c r="N8940" t="str">
        <f t="shared" si="17628"/>
        <v/>
      </c>
      <c r="O8940" t="str">
        <f t="shared" si="17629"/>
        <v/>
      </c>
    </row>
    <row r="8941" spans="1:24" x14ac:dyDescent="0.25">
      <c r="A8941" t="s">
        <v>254</v>
      </c>
      <c r="B8941" t="s">
        <v>253</v>
      </c>
      <c r="C8941" t="s">
        <v>20</v>
      </c>
      <c r="D8941" s="6">
        <v>0.1</v>
      </c>
      <c r="E8941" s="6" t="s">
        <v>17</v>
      </c>
      <c r="F8941" t="s">
        <v>1586</v>
      </c>
      <c r="G8941" t="str">
        <f t="shared" si="17565"/>
        <v>DL2020029</v>
      </c>
      <c r="H8941" t="str">
        <f t="shared" si="17622"/>
        <v>09</v>
      </c>
      <c r="I8941" t="str">
        <f t="shared" si="17623"/>
        <v>AmerikanskHummer_09_20210527_DL2020029_FrederiksbergVUC</v>
      </c>
      <c r="J8941" t="str">
        <f t="shared" si="17624"/>
        <v>AmerikanskHummer</v>
      </c>
      <c r="K8941" t="str">
        <f t="shared" si="17625"/>
        <v>eDNA</v>
      </c>
      <c r="L8941" t="str">
        <f t="shared" si="17626"/>
        <v>No Ct</v>
      </c>
      <c r="M8941" t="str">
        <f t="shared" si="17627"/>
        <v/>
      </c>
      <c r="N8941" t="str">
        <f t="shared" si="17628"/>
        <v/>
      </c>
      <c r="O8941" t="str">
        <f t="shared" si="17629"/>
        <v/>
      </c>
    </row>
    <row r="8942" spans="1:24" x14ac:dyDescent="0.25">
      <c r="A8942" t="s">
        <v>255</v>
      </c>
      <c r="B8942" t="s">
        <v>256</v>
      </c>
      <c r="C8942" t="s">
        <v>13</v>
      </c>
      <c r="D8942" s="6">
        <v>0.1</v>
      </c>
      <c r="E8942" s="6">
        <v>32.869999999999997</v>
      </c>
      <c r="F8942" t="s">
        <v>1586</v>
      </c>
      <c r="G8942" t="str">
        <f t="shared" si="17565"/>
        <v>DL2020029</v>
      </c>
      <c r="H8942" t="str">
        <f t="shared" si="17622"/>
        <v>10</v>
      </c>
      <c r="I8942" t="str">
        <f t="shared" si="17623"/>
        <v>AmerikanskHummer_10_20210527_DL2020029_FrederiksbergVUC</v>
      </c>
      <c r="J8942" t="str">
        <f t="shared" si="17624"/>
        <v>AmerikanskHummer</v>
      </c>
      <c r="K8942" t="str">
        <f t="shared" si="17625"/>
        <v>PosK</v>
      </c>
      <c r="L8942">
        <f t="shared" si="17626"/>
        <v>32.869999999999997</v>
      </c>
      <c r="M8942">
        <f t="shared" si="17627"/>
        <v>32.869999999999997</v>
      </c>
      <c r="N8942">
        <f t="shared" si="17628"/>
        <v>38.520000000000003</v>
      </c>
      <c r="O8942">
        <f t="shared" si="17629"/>
        <v>0</v>
      </c>
      <c r="Q8942">
        <f t="shared" ref="Q8942" si="17679">IF(L8944="No Ct",0,L8944)</f>
        <v>0</v>
      </c>
      <c r="R8942">
        <f t="shared" ref="R8942" si="17680">IF(L8945="No Ct",0,L8945)</f>
        <v>0</v>
      </c>
      <c r="S8942" t="str">
        <f t="shared" ref="S8942" si="17681">IF(AND(M8942&gt;0,N8942=0),"Valid","Invalid")</f>
        <v>Invalid</v>
      </c>
      <c r="T8942" t="str">
        <f t="shared" ref="T8942" si="17682">IF(OR(Q8942&gt;1,R8942&gt;1),"Present","Absent")</f>
        <v>Absent</v>
      </c>
      <c r="U8942" t="str">
        <f t="shared" ref="U8942" si="17683">IF(OR(AND(Q8942&gt;1,Q8942&lt;41),AND(R8942&gt;1,R8942&lt;41)),"Ct&lt;41","Ct&gt;41")</f>
        <v>Ct&gt;41</v>
      </c>
      <c r="V8942" t="str">
        <f>VLOOKUP(J8942,Datasæt_Analysesystemer!$C$2:$D$68,2,FALSE)</f>
        <v>Amerikansk hummer</v>
      </c>
      <c r="W8942" t="str">
        <f t="shared" ref="W8942" si="17684">MID(F8942,10,9)</f>
        <v>DL2020029</v>
      </c>
      <c r="X8942" t="str">
        <f t="shared" ref="X8942" si="17685">W8942&amp;"_"&amp;V8942&amp;"_"&amp;S8942&amp;"_"&amp;T8942&amp;"_"&amp;U8942</f>
        <v>DL2020029_Amerikansk hummer_Invalid_Absent_Ct&gt;41</v>
      </c>
    </row>
    <row r="8943" spans="1:24" x14ac:dyDescent="0.25">
      <c r="A8943" t="s">
        <v>257</v>
      </c>
      <c r="B8943" t="s">
        <v>258</v>
      </c>
      <c r="C8943" t="s">
        <v>16</v>
      </c>
      <c r="D8943" s="6">
        <v>0.1</v>
      </c>
      <c r="E8943" s="6">
        <v>38.520000000000003</v>
      </c>
      <c r="F8943" t="s">
        <v>1586</v>
      </c>
      <c r="G8943" t="str">
        <f t="shared" si="17565"/>
        <v>DL2020029</v>
      </c>
      <c r="H8943" t="str">
        <f t="shared" si="17622"/>
        <v>10</v>
      </c>
      <c r="I8943" t="str">
        <f t="shared" si="17623"/>
        <v>AmerikanskHummer_10_20210527_DL2020029_FrederiksbergVUC</v>
      </c>
      <c r="J8943" t="str">
        <f t="shared" si="17624"/>
        <v>AmerikanskHummer</v>
      </c>
      <c r="K8943" t="str">
        <f t="shared" si="17625"/>
        <v>NegK</v>
      </c>
      <c r="L8943">
        <f t="shared" si="17626"/>
        <v>38.520000000000003</v>
      </c>
      <c r="M8943" t="str">
        <f t="shared" si="17627"/>
        <v/>
      </c>
      <c r="N8943" t="str">
        <f t="shared" si="17628"/>
        <v/>
      </c>
      <c r="O8943" t="str">
        <f t="shared" si="17629"/>
        <v/>
      </c>
    </row>
    <row r="8944" spans="1:24" x14ac:dyDescent="0.25">
      <c r="A8944" t="s">
        <v>259</v>
      </c>
      <c r="B8944" t="s">
        <v>260</v>
      </c>
      <c r="C8944" t="s">
        <v>20</v>
      </c>
      <c r="D8944" s="6">
        <v>0.1</v>
      </c>
      <c r="E8944" s="6" t="s">
        <v>17</v>
      </c>
      <c r="F8944" t="s">
        <v>1586</v>
      </c>
      <c r="G8944" t="str">
        <f t="shared" si="17565"/>
        <v>DL2020029</v>
      </c>
      <c r="H8944" t="str">
        <f t="shared" si="17622"/>
        <v>10</v>
      </c>
      <c r="I8944" t="str">
        <f t="shared" si="17623"/>
        <v>AmerikanskHummer_10_20210527_DL2020029_FrederiksbergVUC</v>
      </c>
      <c r="J8944" t="str">
        <f t="shared" si="17624"/>
        <v>AmerikanskHummer</v>
      </c>
      <c r="K8944" t="str">
        <f t="shared" si="17625"/>
        <v>eDNA</v>
      </c>
      <c r="L8944" t="str">
        <f t="shared" si="17626"/>
        <v>No Ct</v>
      </c>
      <c r="M8944" t="str">
        <f t="shared" si="17627"/>
        <v/>
      </c>
      <c r="N8944" t="str">
        <f t="shared" si="17628"/>
        <v/>
      </c>
      <c r="O8944" t="str">
        <f t="shared" si="17629"/>
        <v/>
      </c>
    </row>
    <row r="8945" spans="1:24" x14ac:dyDescent="0.25">
      <c r="A8945" t="s">
        <v>261</v>
      </c>
      <c r="B8945" t="s">
        <v>260</v>
      </c>
      <c r="C8945" t="s">
        <v>20</v>
      </c>
      <c r="D8945" s="6">
        <v>0.1</v>
      </c>
      <c r="E8945" s="6" t="s">
        <v>17</v>
      </c>
      <c r="F8945" t="s">
        <v>1586</v>
      </c>
      <c r="G8945" t="str">
        <f t="shared" si="17565"/>
        <v>DL2020029</v>
      </c>
      <c r="H8945" t="str">
        <f t="shared" si="17622"/>
        <v>10</v>
      </c>
      <c r="I8945" t="str">
        <f t="shared" si="17623"/>
        <v>AmerikanskHummer_10_20210527_DL2020029_FrederiksbergVUC</v>
      </c>
      <c r="J8945" t="str">
        <f t="shared" si="17624"/>
        <v>AmerikanskHummer</v>
      </c>
      <c r="K8945" t="str">
        <f t="shared" si="17625"/>
        <v>eDNA</v>
      </c>
      <c r="L8945" t="str">
        <f t="shared" si="17626"/>
        <v>No Ct</v>
      </c>
      <c r="M8945" t="str">
        <f t="shared" si="17627"/>
        <v/>
      </c>
      <c r="N8945" t="str">
        <f t="shared" si="17628"/>
        <v/>
      </c>
      <c r="O8945" t="str">
        <f t="shared" si="17629"/>
        <v/>
      </c>
    </row>
    <row r="8946" spans="1:24" x14ac:dyDescent="0.25">
      <c r="A8946" t="s">
        <v>262</v>
      </c>
      <c r="B8946" t="s">
        <v>1474</v>
      </c>
      <c r="C8946" t="s">
        <v>13</v>
      </c>
      <c r="D8946" s="6">
        <v>0.1</v>
      </c>
      <c r="E8946" s="6">
        <v>34.25</v>
      </c>
      <c r="F8946" t="s">
        <v>1586</v>
      </c>
      <c r="G8946" t="str">
        <f t="shared" ref="G8946:G9009" si="17686">MID(F8946,10,9)</f>
        <v>DL2020029</v>
      </c>
      <c r="H8946" t="str">
        <f t="shared" si="17622"/>
        <v>11</v>
      </c>
      <c r="I8946" t="str">
        <f t="shared" si="17623"/>
        <v>Kamjatkakrabbe_11_20210527_DL2020029_FrederiksbergVUC</v>
      </c>
      <c r="J8946" t="str">
        <f t="shared" si="17624"/>
        <v>Kamjatkakrabbe</v>
      </c>
      <c r="K8946" t="str">
        <f t="shared" si="17625"/>
        <v>PosK</v>
      </c>
      <c r="L8946">
        <f t="shared" si="17626"/>
        <v>34.25</v>
      </c>
      <c r="M8946">
        <f t="shared" si="17627"/>
        <v>34.25</v>
      </c>
      <c r="N8946">
        <f t="shared" si="17628"/>
        <v>0</v>
      </c>
      <c r="O8946">
        <f t="shared" si="17629"/>
        <v>0</v>
      </c>
      <c r="Q8946">
        <f t="shared" ref="Q8946" si="17687">IF(L8948="No Ct",0,L8948)</f>
        <v>0</v>
      </c>
      <c r="R8946">
        <f t="shared" ref="R8946" si="17688">IF(L8949="No Ct",0,L8949)</f>
        <v>0</v>
      </c>
      <c r="S8946" t="str">
        <f t="shared" ref="S8946" si="17689">IF(AND(M8946&gt;0,N8946=0),"Valid","Invalid")</f>
        <v>Valid</v>
      </c>
      <c r="T8946" t="str">
        <f t="shared" ref="T8946" si="17690">IF(OR(Q8946&gt;1,R8946&gt;1),"Present","Absent")</f>
        <v>Absent</v>
      </c>
      <c r="U8946" t="str">
        <f t="shared" ref="U8946" si="17691">IF(OR(AND(Q8946&gt;1,Q8946&lt;41),AND(R8946&gt;1,R8946&lt;41)),"Ct&lt;41","Ct&gt;41")</f>
        <v>Ct&gt;41</v>
      </c>
      <c r="V8946" t="str">
        <f>VLOOKUP(J8946,Datasæt_Analysesystemer!$C$2:$D$68,2,FALSE)</f>
        <v>Kamtjatkakrabbe</v>
      </c>
      <c r="W8946" t="str">
        <f t="shared" ref="W8946" si="17692">MID(F8946,10,9)</f>
        <v>DL2020029</v>
      </c>
      <c r="X8946" t="str">
        <f t="shared" ref="X8946" si="17693">W8946&amp;"_"&amp;V8946&amp;"_"&amp;S8946&amp;"_"&amp;T8946&amp;"_"&amp;U8946</f>
        <v>DL2020029_Kamtjatkakrabbe_Valid_Absent_Ct&gt;41</v>
      </c>
    </row>
    <row r="8947" spans="1:24" x14ac:dyDescent="0.25">
      <c r="A8947" t="s">
        <v>264</v>
      </c>
      <c r="B8947" t="s">
        <v>1475</v>
      </c>
      <c r="C8947" t="s">
        <v>16</v>
      </c>
      <c r="D8947" s="6">
        <v>0.1</v>
      </c>
      <c r="E8947" s="6" t="s">
        <v>17</v>
      </c>
      <c r="F8947" t="s">
        <v>1586</v>
      </c>
      <c r="G8947" t="str">
        <f t="shared" si="17686"/>
        <v>DL2020029</v>
      </c>
      <c r="H8947" t="str">
        <f t="shared" si="17622"/>
        <v>11</v>
      </c>
      <c r="I8947" t="str">
        <f t="shared" si="17623"/>
        <v>Kamjatkakrabbe_11_20210527_DL2020029_FrederiksbergVUC</v>
      </c>
      <c r="J8947" t="str">
        <f t="shared" si="17624"/>
        <v>Kamjatkakrabbe</v>
      </c>
      <c r="K8947" t="str">
        <f t="shared" si="17625"/>
        <v>NegK</v>
      </c>
      <c r="L8947" t="str">
        <f t="shared" si="17626"/>
        <v>No Ct</v>
      </c>
      <c r="M8947" t="str">
        <f t="shared" si="17627"/>
        <v/>
      </c>
      <c r="N8947" t="str">
        <f t="shared" si="17628"/>
        <v/>
      </c>
      <c r="O8947" t="str">
        <f t="shared" si="17629"/>
        <v/>
      </c>
    </row>
    <row r="8948" spans="1:24" x14ac:dyDescent="0.25">
      <c r="A8948" t="s">
        <v>266</v>
      </c>
      <c r="B8948" t="s">
        <v>1476</v>
      </c>
      <c r="C8948" t="s">
        <v>20</v>
      </c>
      <c r="D8948" s="6">
        <v>0.1</v>
      </c>
      <c r="E8948" s="6" t="s">
        <v>17</v>
      </c>
      <c r="F8948" t="s">
        <v>1586</v>
      </c>
      <c r="G8948" t="str">
        <f t="shared" si="17686"/>
        <v>DL2020029</v>
      </c>
      <c r="H8948" t="str">
        <f t="shared" si="17622"/>
        <v>11</v>
      </c>
      <c r="I8948" t="str">
        <f t="shared" si="17623"/>
        <v>Kamjatkakrabbe_11_20210527_DL2020029_FrederiksbergVUC</v>
      </c>
      <c r="J8948" t="str">
        <f t="shared" si="17624"/>
        <v>Kamjatkakrabbe</v>
      </c>
      <c r="K8948" t="str">
        <f t="shared" si="17625"/>
        <v>eDNA</v>
      </c>
      <c r="L8948" t="str">
        <f t="shared" si="17626"/>
        <v>No Ct</v>
      </c>
      <c r="M8948" t="str">
        <f t="shared" si="17627"/>
        <v/>
      </c>
      <c r="N8948" t="str">
        <f t="shared" si="17628"/>
        <v/>
      </c>
      <c r="O8948" t="str">
        <f t="shared" si="17629"/>
        <v/>
      </c>
    </row>
    <row r="8949" spans="1:24" x14ac:dyDescent="0.25">
      <c r="A8949" t="s">
        <v>268</v>
      </c>
      <c r="B8949" t="s">
        <v>1476</v>
      </c>
      <c r="C8949" t="s">
        <v>20</v>
      </c>
      <c r="D8949" s="6">
        <v>0.1</v>
      </c>
      <c r="E8949" s="6" t="s">
        <v>17</v>
      </c>
      <c r="F8949" t="s">
        <v>1586</v>
      </c>
      <c r="G8949" t="str">
        <f t="shared" si="17686"/>
        <v>DL2020029</v>
      </c>
      <c r="H8949" t="str">
        <f t="shared" si="17622"/>
        <v>11</v>
      </c>
      <c r="I8949" t="str">
        <f t="shared" si="17623"/>
        <v>Kamjatkakrabbe_11_20210527_DL2020029_FrederiksbergVUC</v>
      </c>
      <c r="J8949" t="str">
        <f t="shared" si="17624"/>
        <v>Kamjatkakrabbe</v>
      </c>
      <c r="K8949" t="str">
        <f t="shared" si="17625"/>
        <v>eDNA</v>
      </c>
      <c r="L8949" t="str">
        <f t="shared" si="17626"/>
        <v>No Ct</v>
      </c>
      <c r="M8949" t="str">
        <f t="shared" si="17627"/>
        <v/>
      </c>
      <c r="N8949" t="str">
        <f t="shared" si="17628"/>
        <v/>
      </c>
      <c r="O8949" t="str">
        <f t="shared" si="17629"/>
        <v/>
      </c>
    </row>
    <row r="8950" spans="1:24" x14ac:dyDescent="0.25">
      <c r="A8950" t="s">
        <v>269</v>
      </c>
      <c r="B8950" t="s">
        <v>1477</v>
      </c>
      <c r="C8950" t="s">
        <v>13</v>
      </c>
      <c r="D8950" s="6">
        <v>0.1</v>
      </c>
      <c r="E8950" s="6">
        <v>34.33</v>
      </c>
      <c r="F8950" t="s">
        <v>1586</v>
      </c>
      <c r="G8950" t="str">
        <f t="shared" si="17686"/>
        <v>DL2020029</v>
      </c>
      <c r="H8950" t="str">
        <f t="shared" si="17622"/>
        <v>12</v>
      </c>
      <c r="I8950" t="str">
        <f t="shared" si="17623"/>
        <v>Kamjatkakrabbe_12_20210527_DL2020029_FrederiksbergVUC</v>
      </c>
      <c r="J8950" t="str">
        <f t="shared" si="17624"/>
        <v>Kamjatkakrabbe</v>
      </c>
      <c r="K8950" t="str">
        <f t="shared" si="17625"/>
        <v>PosK</v>
      </c>
      <c r="L8950">
        <f t="shared" si="17626"/>
        <v>34.33</v>
      </c>
      <c r="M8950">
        <f t="shared" si="17627"/>
        <v>34.33</v>
      </c>
      <c r="N8950">
        <f t="shared" si="17628"/>
        <v>37.14</v>
      </c>
      <c r="O8950">
        <f t="shared" si="17629"/>
        <v>0</v>
      </c>
      <c r="Q8950">
        <f t="shared" ref="Q8950" si="17694">IF(L8952="No Ct",0,L8952)</f>
        <v>0</v>
      </c>
      <c r="R8950">
        <f t="shared" ref="R8950" si="17695">IF(L8953="No Ct",0,L8953)</f>
        <v>0</v>
      </c>
      <c r="S8950" t="str">
        <f t="shared" ref="S8950" si="17696">IF(AND(M8950&gt;0,N8950=0),"Valid","Invalid")</f>
        <v>Invalid</v>
      </c>
      <c r="T8950" t="str">
        <f t="shared" ref="T8950" si="17697">IF(OR(Q8950&gt;1,R8950&gt;1),"Present","Absent")</f>
        <v>Absent</v>
      </c>
      <c r="U8950" t="str">
        <f t="shared" ref="U8950" si="17698">IF(OR(AND(Q8950&gt;1,Q8950&lt;41),AND(R8950&gt;1,R8950&lt;41)),"Ct&lt;41","Ct&gt;41")</f>
        <v>Ct&gt;41</v>
      </c>
      <c r="V8950" t="str">
        <f>VLOOKUP(J8950,Datasæt_Analysesystemer!$C$2:$D$68,2,FALSE)</f>
        <v>Kamtjatkakrabbe</v>
      </c>
      <c r="W8950" t="str">
        <f t="shared" ref="W8950" si="17699">MID(F8950,10,9)</f>
        <v>DL2020029</v>
      </c>
      <c r="X8950" t="str">
        <f t="shared" ref="X8950" si="17700">W8950&amp;"_"&amp;V8950&amp;"_"&amp;S8950&amp;"_"&amp;T8950&amp;"_"&amp;U8950</f>
        <v>DL2020029_Kamtjatkakrabbe_Invalid_Absent_Ct&gt;41</v>
      </c>
    </row>
    <row r="8951" spans="1:24" x14ac:dyDescent="0.25">
      <c r="A8951" t="s">
        <v>271</v>
      </c>
      <c r="B8951" t="s">
        <v>1478</v>
      </c>
      <c r="C8951" t="s">
        <v>16</v>
      </c>
      <c r="D8951" s="6">
        <v>0.1</v>
      </c>
      <c r="E8951" s="6">
        <v>37.14</v>
      </c>
      <c r="F8951" t="s">
        <v>1586</v>
      </c>
      <c r="G8951" t="str">
        <f t="shared" si="17686"/>
        <v>DL2020029</v>
      </c>
      <c r="H8951" t="str">
        <f t="shared" si="17622"/>
        <v>12</v>
      </c>
      <c r="I8951" t="str">
        <f t="shared" si="17623"/>
        <v>Kamjatkakrabbe_12_20210527_DL2020029_FrederiksbergVUC</v>
      </c>
      <c r="J8951" t="str">
        <f t="shared" si="17624"/>
        <v>Kamjatkakrabbe</v>
      </c>
      <c r="K8951" t="str">
        <f t="shared" si="17625"/>
        <v>NegK</v>
      </c>
      <c r="L8951">
        <f t="shared" si="17626"/>
        <v>37.14</v>
      </c>
      <c r="M8951" t="str">
        <f t="shared" si="17627"/>
        <v/>
      </c>
      <c r="N8951" t="str">
        <f t="shared" si="17628"/>
        <v/>
      </c>
      <c r="O8951" t="str">
        <f t="shared" si="17629"/>
        <v/>
      </c>
    </row>
    <row r="8952" spans="1:24" x14ac:dyDescent="0.25">
      <c r="A8952" t="s">
        <v>273</v>
      </c>
      <c r="B8952" t="s">
        <v>1479</v>
      </c>
      <c r="C8952" t="s">
        <v>20</v>
      </c>
      <c r="D8952" s="6">
        <v>0.1</v>
      </c>
      <c r="E8952" s="6" t="s">
        <v>17</v>
      </c>
      <c r="F8952" t="s">
        <v>1586</v>
      </c>
      <c r="G8952" t="str">
        <f t="shared" si="17686"/>
        <v>DL2020029</v>
      </c>
      <c r="H8952" t="str">
        <f t="shared" si="17622"/>
        <v>12</v>
      </c>
      <c r="I8952" t="str">
        <f t="shared" si="17623"/>
        <v>Kamjatkakrabbe_12_20210527_DL2020029_FrederiksbergVUC</v>
      </c>
      <c r="J8952" t="str">
        <f t="shared" si="17624"/>
        <v>Kamjatkakrabbe</v>
      </c>
      <c r="K8952" t="str">
        <f t="shared" si="17625"/>
        <v>eDNA</v>
      </c>
      <c r="L8952" t="str">
        <f t="shared" si="17626"/>
        <v>No Ct</v>
      </c>
      <c r="M8952" t="str">
        <f t="shared" si="17627"/>
        <v/>
      </c>
      <c r="N8952" t="str">
        <f t="shared" si="17628"/>
        <v/>
      </c>
      <c r="O8952" t="str">
        <f t="shared" si="17629"/>
        <v/>
      </c>
    </row>
    <row r="8953" spans="1:24" x14ac:dyDescent="0.25">
      <c r="A8953" t="s">
        <v>275</v>
      </c>
      <c r="B8953" t="s">
        <v>1479</v>
      </c>
      <c r="C8953" t="s">
        <v>20</v>
      </c>
      <c r="D8953" s="6">
        <v>0.1</v>
      </c>
      <c r="E8953" s="6" t="s">
        <v>17</v>
      </c>
      <c r="F8953" t="s">
        <v>1586</v>
      </c>
      <c r="G8953" t="str">
        <f t="shared" si="17686"/>
        <v>DL2020029</v>
      </c>
      <c r="H8953" t="str">
        <f t="shared" si="17622"/>
        <v>12</v>
      </c>
      <c r="I8953" t="str">
        <f t="shared" si="17623"/>
        <v>Kamjatkakrabbe_12_20210527_DL2020029_FrederiksbergVUC</v>
      </c>
      <c r="J8953" t="str">
        <f t="shared" si="17624"/>
        <v>Kamjatkakrabbe</v>
      </c>
      <c r="K8953" t="str">
        <f t="shared" si="17625"/>
        <v>eDNA</v>
      </c>
      <c r="L8953" t="str">
        <f t="shared" si="17626"/>
        <v>No Ct</v>
      </c>
      <c r="M8953" t="str">
        <f t="shared" si="17627"/>
        <v/>
      </c>
      <c r="N8953" t="str">
        <f t="shared" si="17628"/>
        <v/>
      </c>
      <c r="O8953" t="str">
        <f t="shared" si="17629"/>
        <v/>
      </c>
    </row>
    <row r="8954" spans="1:24" x14ac:dyDescent="0.25">
      <c r="A8954" t="s">
        <v>276</v>
      </c>
      <c r="B8954" t="s">
        <v>1480</v>
      </c>
      <c r="C8954" t="s">
        <v>13</v>
      </c>
      <c r="D8954" s="6">
        <v>0.1</v>
      </c>
      <c r="E8954" s="6">
        <v>40.119999999999997</v>
      </c>
      <c r="F8954" t="s">
        <v>1586</v>
      </c>
      <c r="G8954" t="str">
        <f t="shared" si="17686"/>
        <v>DL2020029</v>
      </c>
      <c r="H8954" t="str">
        <f t="shared" si="17622"/>
        <v>13</v>
      </c>
      <c r="I8954" t="str">
        <f t="shared" si="17623"/>
        <v>KinesiskUldhaandskrabbe_13_20210527_DL2020029_FrederiksbergVUC</v>
      </c>
      <c r="J8954" t="str">
        <f t="shared" si="17624"/>
        <v>KinesiskUldhaandskrabbe</v>
      </c>
      <c r="K8954" t="str">
        <f t="shared" si="17625"/>
        <v>PosK</v>
      </c>
      <c r="L8954">
        <f t="shared" si="17626"/>
        <v>40.119999999999997</v>
      </c>
      <c r="M8954">
        <f t="shared" si="17627"/>
        <v>40.119999999999997</v>
      </c>
      <c r="N8954">
        <f t="shared" si="17628"/>
        <v>0</v>
      </c>
      <c r="O8954">
        <f t="shared" si="17629"/>
        <v>0</v>
      </c>
      <c r="Q8954">
        <f t="shared" ref="Q8954" si="17701">IF(L8956="No Ct",0,L8956)</f>
        <v>0</v>
      </c>
      <c r="R8954">
        <f t="shared" ref="R8954" si="17702">IF(L8957="No Ct",0,L8957)</f>
        <v>0</v>
      </c>
      <c r="S8954" t="str">
        <f t="shared" ref="S8954" si="17703">IF(AND(M8954&gt;0,N8954=0),"Valid","Invalid")</f>
        <v>Valid</v>
      </c>
      <c r="T8954" t="str">
        <f t="shared" ref="T8954" si="17704">IF(OR(Q8954&gt;1,R8954&gt;1),"Present","Absent")</f>
        <v>Absent</v>
      </c>
      <c r="U8954" t="str">
        <f t="shared" ref="U8954" si="17705">IF(OR(AND(Q8954&gt;1,Q8954&lt;41),AND(R8954&gt;1,R8954&lt;41)),"Ct&lt;41","Ct&gt;41")</f>
        <v>Ct&gt;41</v>
      </c>
      <c r="V8954" t="str">
        <f>VLOOKUP(J8954,Datasæt_Analysesystemer!$C$2:$D$68,2,FALSE)</f>
        <v>Kinesisk uldhåndskrabbe</v>
      </c>
      <c r="W8954" t="str">
        <f t="shared" ref="W8954" si="17706">MID(F8954,10,9)</f>
        <v>DL2020029</v>
      </c>
      <c r="X8954" t="str">
        <f t="shared" ref="X8954" si="17707">W8954&amp;"_"&amp;V8954&amp;"_"&amp;S8954&amp;"_"&amp;T8954&amp;"_"&amp;U8954</f>
        <v>DL2020029_Kinesisk uldhåndskrabbe_Valid_Absent_Ct&gt;41</v>
      </c>
    </row>
    <row r="8955" spans="1:24" x14ac:dyDescent="0.25">
      <c r="A8955" t="s">
        <v>278</v>
      </c>
      <c r="B8955" t="s">
        <v>1481</v>
      </c>
      <c r="C8955" t="s">
        <v>16</v>
      </c>
      <c r="D8955" s="6">
        <v>0.1</v>
      </c>
      <c r="E8955" s="6" t="s">
        <v>17</v>
      </c>
      <c r="F8955" t="s">
        <v>1586</v>
      </c>
      <c r="G8955" t="str">
        <f t="shared" si="17686"/>
        <v>DL2020029</v>
      </c>
      <c r="H8955" t="str">
        <f t="shared" si="17622"/>
        <v>13</v>
      </c>
      <c r="I8955" t="str">
        <f t="shared" si="17623"/>
        <v>KinesiskUldhaandskrabbe_13_20210527_DL2020029_FrederiksbergVUC</v>
      </c>
      <c r="J8955" t="str">
        <f t="shared" si="17624"/>
        <v>KinesiskUldhaandskrabbe</v>
      </c>
      <c r="K8955" t="str">
        <f t="shared" si="17625"/>
        <v>NegK</v>
      </c>
      <c r="L8955" t="str">
        <f t="shared" si="17626"/>
        <v>No Ct</v>
      </c>
      <c r="M8955" t="str">
        <f t="shared" si="17627"/>
        <v/>
      </c>
      <c r="N8955" t="str">
        <f t="shared" si="17628"/>
        <v/>
      </c>
      <c r="O8955" t="str">
        <f t="shared" si="17629"/>
        <v/>
      </c>
    </row>
    <row r="8956" spans="1:24" x14ac:dyDescent="0.25">
      <c r="A8956" t="s">
        <v>280</v>
      </c>
      <c r="B8956" t="s">
        <v>1482</v>
      </c>
      <c r="C8956" t="s">
        <v>20</v>
      </c>
      <c r="D8956" s="6">
        <v>0.1</v>
      </c>
      <c r="E8956" s="6" t="s">
        <v>17</v>
      </c>
      <c r="F8956" t="s">
        <v>1586</v>
      </c>
      <c r="G8956" t="str">
        <f t="shared" si="17686"/>
        <v>DL2020029</v>
      </c>
      <c r="H8956" t="str">
        <f t="shared" si="17622"/>
        <v>13</v>
      </c>
      <c r="I8956" t="str">
        <f t="shared" si="17623"/>
        <v>KinesiskUldhaandskrabbe_13_20210527_DL2020029_FrederiksbergVUC</v>
      </c>
      <c r="J8956" t="str">
        <f t="shared" si="17624"/>
        <v>KinesiskUldhaandskrabbe</v>
      </c>
      <c r="K8956" t="str">
        <f t="shared" si="17625"/>
        <v>eDNA</v>
      </c>
      <c r="L8956" t="str">
        <f t="shared" si="17626"/>
        <v>No Ct</v>
      </c>
      <c r="M8956" t="str">
        <f t="shared" si="17627"/>
        <v/>
      </c>
      <c r="N8956" t="str">
        <f t="shared" si="17628"/>
        <v/>
      </c>
      <c r="O8956" t="str">
        <f t="shared" si="17629"/>
        <v/>
      </c>
    </row>
    <row r="8957" spans="1:24" x14ac:dyDescent="0.25">
      <c r="A8957" t="s">
        <v>282</v>
      </c>
      <c r="B8957" t="s">
        <v>1482</v>
      </c>
      <c r="C8957" t="s">
        <v>20</v>
      </c>
      <c r="D8957" s="6">
        <v>0.1</v>
      </c>
      <c r="E8957" s="6" t="s">
        <v>17</v>
      </c>
      <c r="F8957" t="s">
        <v>1586</v>
      </c>
      <c r="G8957" t="str">
        <f t="shared" si="17686"/>
        <v>DL2020029</v>
      </c>
      <c r="H8957" t="str">
        <f t="shared" si="17622"/>
        <v>13</v>
      </c>
      <c r="I8957" t="str">
        <f t="shared" si="17623"/>
        <v>KinesiskUldhaandskrabbe_13_20210527_DL2020029_FrederiksbergVUC</v>
      </c>
      <c r="J8957" t="str">
        <f t="shared" si="17624"/>
        <v>KinesiskUldhaandskrabbe</v>
      </c>
      <c r="K8957" t="str">
        <f t="shared" si="17625"/>
        <v>eDNA</v>
      </c>
      <c r="L8957" t="str">
        <f t="shared" si="17626"/>
        <v>No Ct</v>
      </c>
      <c r="M8957" t="str">
        <f t="shared" si="17627"/>
        <v/>
      </c>
      <c r="N8957" t="str">
        <f t="shared" si="17628"/>
        <v/>
      </c>
      <c r="O8957" t="str">
        <f t="shared" si="17629"/>
        <v/>
      </c>
    </row>
    <row r="8958" spans="1:24" x14ac:dyDescent="0.25">
      <c r="A8958" t="s">
        <v>283</v>
      </c>
      <c r="B8958" t="s">
        <v>1483</v>
      </c>
      <c r="C8958" t="s">
        <v>13</v>
      </c>
      <c r="D8958" s="6">
        <v>0.1</v>
      </c>
      <c r="E8958" s="6">
        <v>32.35</v>
      </c>
      <c r="F8958" t="s">
        <v>1586</v>
      </c>
      <c r="G8958" t="str">
        <f t="shared" si="17686"/>
        <v>DL2020029</v>
      </c>
      <c r="H8958" t="str">
        <f t="shared" si="17622"/>
        <v>14</v>
      </c>
      <c r="I8958" t="str">
        <f t="shared" si="17623"/>
        <v>KinesiskUldhaandskrabbe_14_20210527_DL2020029_FrederiksbergVUC</v>
      </c>
      <c r="J8958" t="str">
        <f t="shared" si="17624"/>
        <v>KinesiskUldhaandskrabbe</v>
      </c>
      <c r="K8958" t="str">
        <f t="shared" si="17625"/>
        <v>PosK</v>
      </c>
      <c r="L8958">
        <f t="shared" si="17626"/>
        <v>32.35</v>
      </c>
      <c r="M8958">
        <f t="shared" si="17627"/>
        <v>32.35</v>
      </c>
      <c r="N8958">
        <f t="shared" si="17628"/>
        <v>0</v>
      </c>
      <c r="O8958">
        <f t="shared" si="17629"/>
        <v>0</v>
      </c>
      <c r="Q8958">
        <f t="shared" ref="Q8958" si="17708">IF(L8960="No Ct",0,L8960)</f>
        <v>0</v>
      </c>
      <c r="R8958">
        <f t="shared" ref="R8958" si="17709">IF(L8961="No Ct",0,L8961)</f>
        <v>0</v>
      </c>
      <c r="S8958" t="str">
        <f t="shared" ref="S8958" si="17710">IF(AND(M8958&gt;0,N8958=0),"Valid","Invalid")</f>
        <v>Valid</v>
      </c>
      <c r="T8958" t="str">
        <f t="shared" ref="T8958" si="17711">IF(OR(Q8958&gt;1,R8958&gt;1),"Present","Absent")</f>
        <v>Absent</v>
      </c>
      <c r="U8958" t="str">
        <f t="shared" ref="U8958" si="17712">IF(OR(AND(Q8958&gt;1,Q8958&lt;41),AND(R8958&gt;1,R8958&lt;41)),"Ct&lt;41","Ct&gt;41")</f>
        <v>Ct&gt;41</v>
      </c>
      <c r="V8958" t="str">
        <f>VLOOKUP(J8958,Datasæt_Analysesystemer!$C$2:$D$68,2,FALSE)</f>
        <v>Kinesisk uldhåndskrabbe</v>
      </c>
      <c r="W8958" t="str">
        <f t="shared" ref="W8958" si="17713">MID(F8958,10,9)</f>
        <v>DL2020029</v>
      </c>
      <c r="X8958" t="str">
        <f t="shared" ref="X8958" si="17714">W8958&amp;"_"&amp;V8958&amp;"_"&amp;S8958&amp;"_"&amp;T8958&amp;"_"&amp;U8958</f>
        <v>DL2020029_Kinesisk uldhåndskrabbe_Valid_Absent_Ct&gt;41</v>
      </c>
    </row>
    <row r="8959" spans="1:24" x14ac:dyDescent="0.25">
      <c r="A8959" t="s">
        <v>285</v>
      </c>
      <c r="B8959" t="s">
        <v>1484</v>
      </c>
      <c r="C8959" t="s">
        <v>16</v>
      </c>
      <c r="D8959" s="6">
        <v>0.1</v>
      </c>
      <c r="E8959" s="6" t="s">
        <v>17</v>
      </c>
      <c r="F8959" t="s">
        <v>1586</v>
      </c>
      <c r="G8959" t="str">
        <f t="shared" si="17686"/>
        <v>DL2020029</v>
      </c>
      <c r="H8959" t="str">
        <f t="shared" si="17622"/>
        <v>14</v>
      </c>
      <c r="I8959" t="str">
        <f t="shared" si="17623"/>
        <v>KinesiskUldhaandskrabbe_14_20210527_DL2020029_FrederiksbergVUC</v>
      </c>
      <c r="J8959" t="str">
        <f t="shared" si="17624"/>
        <v>KinesiskUldhaandskrabbe</v>
      </c>
      <c r="K8959" t="str">
        <f t="shared" si="17625"/>
        <v>NegK</v>
      </c>
      <c r="L8959" t="str">
        <f t="shared" si="17626"/>
        <v>No Ct</v>
      </c>
      <c r="M8959" t="str">
        <f t="shared" si="17627"/>
        <v/>
      </c>
      <c r="N8959" t="str">
        <f t="shared" si="17628"/>
        <v/>
      </c>
      <c r="O8959" t="str">
        <f t="shared" si="17629"/>
        <v/>
      </c>
    </row>
    <row r="8960" spans="1:24" x14ac:dyDescent="0.25">
      <c r="A8960" t="s">
        <v>287</v>
      </c>
      <c r="B8960" t="s">
        <v>1485</v>
      </c>
      <c r="C8960" t="s">
        <v>20</v>
      </c>
      <c r="D8960" s="6">
        <v>0.1</v>
      </c>
      <c r="E8960" s="6" t="s">
        <v>17</v>
      </c>
      <c r="F8960" t="s">
        <v>1586</v>
      </c>
      <c r="G8960" t="str">
        <f t="shared" si="17686"/>
        <v>DL2020029</v>
      </c>
      <c r="H8960" t="str">
        <f t="shared" si="17622"/>
        <v>14</v>
      </c>
      <c r="I8960" t="str">
        <f t="shared" si="17623"/>
        <v>KinesiskUldhaandskrabbe_14_20210527_DL2020029_FrederiksbergVUC</v>
      </c>
      <c r="J8960" t="str">
        <f t="shared" si="17624"/>
        <v>KinesiskUldhaandskrabbe</v>
      </c>
      <c r="K8960" t="str">
        <f t="shared" si="17625"/>
        <v>eDNA</v>
      </c>
      <c r="L8960" t="str">
        <f t="shared" si="17626"/>
        <v>No Ct</v>
      </c>
      <c r="M8960" t="str">
        <f t="shared" si="17627"/>
        <v/>
      </c>
      <c r="N8960" t="str">
        <f t="shared" si="17628"/>
        <v/>
      </c>
      <c r="O8960" t="str">
        <f t="shared" si="17629"/>
        <v/>
      </c>
    </row>
    <row r="8961" spans="1:24" x14ac:dyDescent="0.25">
      <c r="A8961" t="s">
        <v>289</v>
      </c>
      <c r="B8961" t="s">
        <v>1485</v>
      </c>
      <c r="C8961" t="s">
        <v>20</v>
      </c>
      <c r="D8961" s="6">
        <v>0.1</v>
      </c>
      <c r="E8961" s="6" t="s">
        <v>17</v>
      </c>
      <c r="F8961" t="s">
        <v>1586</v>
      </c>
      <c r="G8961" t="str">
        <f t="shared" si="17686"/>
        <v>DL2020029</v>
      </c>
      <c r="H8961" t="str">
        <f t="shared" si="17622"/>
        <v>14</v>
      </c>
      <c r="I8961" t="str">
        <f t="shared" si="17623"/>
        <v>KinesiskUldhaandskrabbe_14_20210527_DL2020029_FrederiksbergVUC</v>
      </c>
      <c r="J8961" t="str">
        <f t="shared" si="17624"/>
        <v>KinesiskUldhaandskrabbe</v>
      </c>
      <c r="K8961" t="str">
        <f t="shared" si="17625"/>
        <v>eDNA</v>
      </c>
      <c r="L8961" t="str">
        <f t="shared" si="17626"/>
        <v>No Ct</v>
      </c>
      <c r="M8961" t="str">
        <f t="shared" si="17627"/>
        <v/>
      </c>
      <c r="N8961" t="str">
        <f t="shared" si="17628"/>
        <v/>
      </c>
      <c r="O8961" t="str">
        <f t="shared" si="17629"/>
        <v/>
      </c>
    </row>
    <row r="8962" spans="1:24" x14ac:dyDescent="0.25">
      <c r="A8962" t="s">
        <v>290</v>
      </c>
      <c r="B8962" t="s">
        <v>1486</v>
      </c>
      <c r="C8962" t="s">
        <v>13</v>
      </c>
      <c r="D8962" s="6">
        <v>0.1</v>
      </c>
      <c r="E8962" s="6">
        <v>33.340000000000003</v>
      </c>
      <c r="F8962" t="s">
        <v>1586</v>
      </c>
      <c r="G8962" t="str">
        <f t="shared" si="17686"/>
        <v>DL2020029</v>
      </c>
      <c r="H8962" t="str">
        <f t="shared" si="17622"/>
        <v>15</v>
      </c>
      <c r="I8962" t="str">
        <f t="shared" si="17623"/>
        <v>NordamerikanskMudderkrabbe_15_20210527_DL2020029_FrederiksbergVUC</v>
      </c>
      <c r="J8962" t="str">
        <f t="shared" si="17624"/>
        <v>NordamerikanskMudderkrabbe</v>
      </c>
      <c r="K8962" t="str">
        <f t="shared" si="17625"/>
        <v>PosK</v>
      </c>
      <c r="L8962">
        <f t="shared" si="17626"/>
        <v>33.340000000000003</v>
      </c>
      <c r="M8962">
        <f t="shared" si="17627"/>
        <v>33.340000000000003</v>
      </c>
      <c r="N8962">
        <f t="shared" si="17628"/>
        <v>0</v>
      </c>
      <c r="O8962">
        <f t="shared" si="17629"/>
        <v>0</v>
      </c>
      <c r="Q8962">
        <f t="shared" ref="Q8962" si="17715">IF(L8964="No Ct",0,L8964)</f>
        <v>0</v>
      </c>
      <c r="R8962">
        <f t="shared" ref="R8962" si="17716">IF(L8965="No Ct",0,L8965)</f>
        <v>0</v>
      </c>
      <c r="S8962" t="str">
        <f t="shared" ref="S8962" si="17717">IF(AND(M8962&gt;0,N8962=0),"Valid","Invalid")</f>
        <v>Valid</v>
      </c>
      <c r="T8962" t="str">
        <f t="shared" ref="T8962" si="17718">IF(OR(Q8962&gt;1,R8962&gt;1),"Present","Absent")</f>
        <v>Absent</v>
      </c>
      <c r="U8962" t="str">
        <f t="shared" ref="U8962" si="17719">IF(OR(AND(Q8962&gt;1,Q8962&lt;41),AND(R8962&gt;1,R8962&lt;41)),"Ct&lt;41","Ct&gt;41")</f>
        <v>Ct&gt;41</v>
      </c>
      <c r="V8962" t="str">
        <f>VLOOKUP(J8962,Datasæt_Analysesystemer!$C$2:$D$68,2,FALSE)</f>
        <v>Nordam. Brakvandskrabbe / mudderkrabbe</v>
      </c>
      <c r="W8962" t="str">
        <f t="shared" ref="W8962" si="17720">MID(F8962,10,9)</f>
        <v>DL2020029</v>
      </c>
      <c r="X8962" t="str">
        <f t="shared" ref="X8962" si="17721">W8962&amp;"_"&amp;V8962&amp;"_"&amp;S8962&amp;"_"&amp;T8962&amp;"_"&amp;U8962</f>
        <v>DL2020029_Nordam. Brakvandskrabbe / mudderkrabbe_Valid_Absent_Ct&gt;41</v>
      </c>
    </row>
    <row r="8963" spans="1:24" x14ac:dyDescent="0.25">
      <c r="A8963" t="s">
        <v>292</v>
      </c>
      <c r="B8963" t="s">
        <v>1487</v>
      </c>
      <c r="C8963" t="s">
        <v>16</v>
      </c>
      <c r="D8963" s="6">
        <v>0.1</v>
      </c>
      <c r="E8963" s="6" t="s">
        <v>17</v>
      </c>
      <c r="F8963" t="s">
        <v>1586</v>
      </c>
      <c r="G8963" t="str">
        <f t="shared" si="17686"/>
        <v>DL2020029</v>
      </c>
      <c r="H8963" t="str">
        <f t="shared" si="17622"/>
        <v>15</v>
      </c>
      <c r="I8963" t="str">
        <f t="shared" si="17623"/>
        <v>NordamerikanskMudderkrabbe_15_20210527_DL2020029_FrederiksbergVUC</v>
      </c>
      <c r="J8963" t="str">
        <f t="shared" si="17624"/>
        <v>NordamerikanskMudderkrabbe</v>
      </c>
      <c r="K8963" t="str">
        <f t="shared" si="17625"/>
        <v>NegK</v>
      </c>
      <c r="L8963" t="str">
        <f t="shared" si="17626"/>
        <v>No Ct</v>
      </c>
      <c r="M8963" t="str">
        <f t="shared" si="17627"/>
        <v/>
      </c>
      <c r="N8963" t="str">
        <f t="shared" si="17628"/>
        <v/>
      </c>
      <c r="O8963" t="str">
        <f t="shared" si="17629"/>
        <v/>
      </c>
    </row>
    <row r="8964" spans="1:24" x14ac:dyDescent="0.25">
      <c r="A8964" t="s">
        <v>294</v>
      </c>
      <c r="B8964" t="s">
        <v>1488</v>
      </c>
      <c r="C8964" t="s">
        <v>20</v>
      </c>
      <c r="D8964" s="6">
        <v>0.1</v>
      </c>
      <c r="E8964" s="6" t="s">
        <v>17</v>
      </c>
      <c r="F8964" t="s">
        <v>1586</v>
      </c>
      <c r="G8964" t="str">
        <f t="shared" si="17686"/>
        <v>DL2020029</v>
      </c>
      <c r="H8964" t="str">
        <f t="shared" si="17622"/>
        <v>15</v>
      </c>
      <c r="I8964" t="str">
        <f t="shared" si="17623"/>
        <v>NordamerikanskMudderkrabbe_15_20210527_DL2020029_FrederiksbergVUC</v>
      </c>
      <c r="J8964" t="str">
        <f t="shared" si="17624"/>
        <v>NordamerikanskMudderkrabbe</v>
      </c>
      <c r="K8964" t="str">
        <f t="shared" si="17625"/>
        <v>eDNA</v>
      </c>
      <c r="L8964" t="str">
        <f t="shared" si="17626"/>
        <v>No Ct</v>
      </c>
      <c r="M8964" t="str">
        <f t="shared" si="17627"/>
        <v/>
      </c>
      <c r="N8964" t="str">
        <f t="shared" si="17628"/>
        <v/>
      </c>
      <c r="O8964" t="str">
        <f t="shared" si="17629"/>
        <v/>
      </c>
    </row>
    <row r="8965" spans="1:24" x14ac:dyDescent="0.25">
      <c r="A8965" t="s">
        <v>296</v>
      </c>
      <c r="B8965" t="s">
        <v>1488</v>
      </c>
      <c r="C8965" t="s">
        <v>20</v>
      </c>
      <c r="D8965" s="6">
        <v>0.1</v>
      </c>
      <c r="E8965" s="6" t="s">
        <v>17</v>
      </c>
      <c r="F8965" t="s">
        <v>1586</v>
      </c>
      <c r="G8965" t="str">
        <f t="shared" si="17686"/>
        <v>DL2020029</v>
      </c>
      <c r="H8965" t="str">
        <f t="shared" si="17622"/>
        <v>15</v>
      </c>
      <c r="I8965" t="str">
        <f t="shared" si="17623"/>
        <v>NordamerikanskMudderkrabbe_15_20210527_DL2020029_FrederiksbergVUC</v>
      </c>
      <c r="J8965" t="str">
        <f t="shared" si="17624"/>
        <v>NordamerikanskMudderkrabbe</v>
      </c>
      <c r="K8965" t="str">
        <f t="shared" si="17625"/>
        <v>eDNA</v>
      </c>
      <c r="L8965" t="str">
        <f t="shared" si="17626"/>
        <v>No Ct</v>
      </c>
      <c r="M8965" t="str">
        <f t="shared" si="17627"/>
        <v/>
      </c>
      <c r="N8965" t="str">
        <f t="shared" si="17628"/>
        <v/>
      </c>
      <c r="O8965" t="str">
        <f t="shared" si="17629"/>
        <v/>
      </c>
    </row>
    <row r="8966" spans="1:24" x14ac:dyDescent="0.25">
      <c r="A8966" t="s">
        <v>297</v>
      </c>
      <c r="B8966" t="s">
        <v>1489</v>
      </c>
      <c r="C8966" t="s">
        <v>13</v>
      </c>
      <c r="D8966" s="6">
        <v>0.1</v>
      </c>
      <c r="E8966" s="6">
        <v>32.78</v>
      </c>
      <c r="F8966" t="s">
        <v>1586</v>
      </c>
      <c r="G8966" t="str">
        <f t="shared" si="17686"/>
        <v>DL2020029</v>
      </c>
      <c r="H8966" t="str">
        <f t="shared" si="17622"/>
        <v>16</v>
      </c>
      <c r="I8966" t="str">
        <f t="shared" si="17623"/>
        <v>NordamerikanskMudderkrabbe_16_20210527_DL2020029_FrederiksbergVUC</v>
      </c>
      <c r="J8966" t="str">
        <f t="shared" si="17624"/>
        <v>NordamerikanskMudderkrabbe</v>
      </c>
      <c r="K8966" t="str">
        <f t="shared" si="17625"/>
        <v>PosK</v>
      </c>
      <c r="L8966">
        <f t="shared" si="17626"/>
        <v>32.78</v>
      </c>
      <c r="M8966">
        <f t="shared" si="17627"/>
        <v>32.78</v>
      </c>
      <c r="N8966">
        <f t="shared" si="17628"/>
        <v>0</v>
      </c>
      <c r="O8966">
        <f t="shared" si="17629"/>
        <v>0</v>
      </c>
      <c r="Q8966">
        <f t="shared" ref="Q8966" si="17722">IF(L8968="No Ct",0,L8968)</f>
        <v>0</v>
      </c>
      <c r="R8966">
        <f t="shared" ref="R8966" si="17723">IF(L8969="No Ct",0,L8969)</f>
        <v>0</v>
      </c>
      <c r="S8966" t="str">
        <f t="shared" ref="S8966" si="17724">IF(AND(M8966&gt;0,N8966=0),"Valid","Invalid")</f>
        <v>Valid</v>
      </c>
      <c r="T8966" t="str">
        <f t="shared" ref="T8966" si="17725">IF(OR(Q8966&gt;1,R8966&gt;1),"Present","Absent")</f>
        <v>Absent</v>
      </c>
      <c r="U8966" t="str">
        <f t="shared" ref="U8966" si="17726">IF(OR(AND(Q8966&gt;1,Q8966&lt;41),AND(R8966&gt;1,R8966&lt;41)),"Ct&lt;41","Ct&gt;41")</f>
        <v>Ct&gt;41</v>
      </c>
      <c r="V8966" t="str">
        <f>VLOOKUP(J8966,Datasæt_Analysesystemer!$C$2:$D$68,2,FALSE)</f>
        <v>Nordam. Brakvandskrabbe / mudderkrabbe</v>
      </c>
      <c r="W8966" t="str">
        <f t="shared" ref="W8966" si="17727">MID(F8966,10,9)</f>
        <v>DL2020029</v>
      </c>
      <c r="X8966" t="str">
        <f t="shared" ref="X8966" si="17728">W8966&amp;"_"&amp;V8966&amp;"_"&amp;S8966&amp;"_"&amp;T8966&amp;"_"&amp;U8966</f>
        <v>DL2020029_Nordam. Brakvandskrabbe / mudderkrabbe_Valid_Absent_Ct&gt;41</v>
      </c>
    </row>
    <row r="8967" spans="1:24" x14ac:dyDescent="0.25">
      <c r="A8967" t="s">
        <v>299</v>
      </c>
      <c r="B8967" t="s">
        <v>1490</v>
      </c>
      <c r="C8967" t="s">
        <v>16</v>
      </c>
      <c r="D8967" s="6">
        <v>0.1</v>
      </c>
      <c r="E8967" s="6" t="s">
        <v>17</v>
      </c>
      <c r="F8967" t="s">
        <v>1586</v>
      </c>
      <c r="G8967" t="str">
        <f t="shared" si="17686"/>
        <v>DL2020029</v>
      </c>
      <c r="H8967" t="str">
        <f t="shared" si="17622"/>
        <v>16</v>
      </c>
      <c r="I8967" t="str">
        <f t="shared" si="17623"/>
        <v>NordamerikanskMudderkrabbe_16_20210527_DL2020029_FrederiksbergVUC</v>
      </c>
      <c r="J8967" t="str">
        <f t="shared" si="17624"/>
        <v>NordamerikanskMudderkrabbe</v>
      </c>
      <c r="K8967" t="str">
        <f t="shared" si="17625"/>
        <v>NegK</v>
      </c>
      <c r="L8967" t="str">
        <f t="shared" si="17626"/>
        <v>No Ct</v>
      </c>
      <c r="M8967" t="str">
        <f t="shared" si="17627"/>
        <v/>
      </c>
      <c r="N8967" t="str">
        <f t="shared" si="17628"/>
        <v/>
      </c>
      <c r="O8967" t="str">
        <f t="shared" si="17629"/>
        <v/>
      </c>
    </row>
    <row r="8968" spans="1:24" x14ac:dyDescent="0.25">
      <c r="A8968" t="s">
        <v>301</v>
      </c>
      <c r="B8968" t="s">
        <v>1491</v>
      </c>
      <c r="C8968" t="s">
        <v>20</v>
      </c>
      <c r="D8968" s="6">
        <v>0.1</v>
      </c>
      <c r="E8968" s="6" t="s">
        <v>17</v>
      </c>
      <c r="F8968" t="s">
        <v>1586</v>
      </c>
      <c r="G8968" t="str">
        <f t="shared" si="17686"/>
        <v>DL2020029</v>
      </c>
      <c r="H8968" t="str">
        <f t="shared" si="17622"/>
        <v>16</v>
      </c>
      <c r="I8968" t="str">
        <f t="shared" si="17623"/>
        <v>NordamerikanskMudderkrabbe_16_20210527_DL2020029_FrederiksbergVUC</v>
      </c>
      <c r="J8968" t="str">
        <f t="shared" si="17624"/>
        <v>NordamerikanskMudderkrabbe</v>
      </c>
      <c r="K8968" t="str">
        <f t="shared" si="17625"/>
        <v>eDNA</v>
      </c>
      <c r="L8968" t="str">
        <f t="shared" si="17626"/>
        <v>No Ct</v>
      </c>
      <c r="M8968" t="str">
        <f t="shared" si="17627"/>
        <v/>
      </c>
      <c r="N8968" t="str">
        <f t="shared" si="17628"/>
        <v/>
      </c>
      <c r="O8968" t="str">
        <f t="shared" si="17629"/>
        <v/>
      </c>
    </row>
    <row r="8969" spans="1:24" x14ac:dyDescent="0.25">
      <c r="A8969" t="s">
        <v>303</v>
      </c>
      <c r="B8969" t="s">
        <v>1491</v>
      </c>
      <c r="C8969" t="s">
        <v>20</v>
      </c>
      <c r="D8969" s="6">
        <v>0.1</v>
      </c>
      <c r="E8969" s="6" t="s">
        <v>17</v>
      </c>
      <c r="F8969" t="s">
        <v>1586</v>
      </c>
      <c r="G8969" t="str">
        <f t="shared" si="17686"/>
        <v>DL2020029</v>
      </c>
      <c r="H8969" t="str">
        <f t="shared" si="17622"/>
        <v>16</v>
      </c>
      <c r="I8969" t="str">
        <f t="shared" si="17623"/>
        <v>NordamerikanskMudderkrabbe_16_20210527_DL2020029_FrederiksbergVUC</v>
      </c>
      <c r="J8969" t="str">
        <f t="shared" si="17624"/>
        <v>NordamerikanskMudderkrabbe</v>
      </c>
      <c r="K8969" t="str">
        <f t="shared" si="17625"/>
        <v>eDNA</v>
      </c>
      <c r="L8969" t="str">
        <f t="shared" si="17626"/>
        <v>No Ct</v>
      </c>
      <c r="M8969" t="str">
        <f t="shared" si="17627"/>
        <v/>
      </c>
      <c r="N8969" t="str">
        <f t="shared" si="17628"/>
        <v/>
      </c>
      <c r="O8969" t="str">
        <f t="shared" si="17629"/>
        <v/>
      </c>
    </row>
    <row r="8970" spans="1:24" x14ac:dyDescent="0.25">
      <c r="A8970" t="s">
        <v>304</v>
      </c>
      <c r="B8970" t="s">
        <v>1492</v>
      </c>
      <c r="C8970" t="s">
        <v>13</v>
      </c>
      <c r="D8970" s="6">
        <v>0.1</v>
      </c>
      <c r="E8970" s="6">
        <v>32.590000000000003</v>
      </c>
      <c r="F8970" t="s">
        <v>1586</v>
      </c>
      <c r="G8970" t="str">
        <f t="shared" si="17686"/>
        <v>DL2020029</v>
      </c>
      <c r="H8970" t="str">
        <f t="shared" si="17622"/>
        <v>17</v>
      </c>
      <c r="I8970" t="str">
        <f t="shared" si="17623"/>
        <v>Pukkellaks_17_20210527_DL2020029_FrederiksbergVUC</v>
      </c>
      <c r="J8970" t="str">
        <f t="shared" si="17624"/>
        <v>Pukkellaks</v>
      </c>
      <c r="K8970" t="str">
        <f t="shared" si="17625"/>
        <v>PosK</v>
      </c>
      <c r="L8970">
        <f t="shared" si="17626"/>
        <v>32.590000000000003</v>
      </c>
      <c r="M8970">
        <f t="shared" si="17627"/>
        <v>32.590000000000003</v>
      </c>
      <c r="N8970">
        <f t="shared" si="17628"/>
        <v>0</v>
      </c>
      <c r="O8970">
        <f t="shared" si="17629"/>
        <v>0</v>
      </c>
      <c r="Q8970">
        <f t="shared" ref="Q8970" si="17729">IF(L8972="No Ct",0,L8972)</f>
        <v>0</v>
      </c>
      <c r="R8970">
        <f t="shared" ref="R8970" si="17730">IF(L8973="No Ct",0,L8973)</f>
        <v>0</v>
      </c>
      <c r="S8970" t="str">
        <f t="shared" ref="S8970" si="17731">IF(AND(M8970&gt;0,N8970=0),"Valid","Invalid")</f>
        <v>Valid</v>
      </c>
      <c r="T8970" t="str">
        <f t="shared" ref="T8970" si="17732">IF(OR(Q8970&gt;1,R8970&gt;1),"Present","Absent")</f>
        <v>Absent</v>
      </c>
      <c r="U8970" t="str">
        <f t="shared" ref="U8970" si="17733">IF(OR(AND(Q8970&gt;1,Q8970&lt;41),AND(R8970&gt;1,R8970&lt;41)),"Ct&lt;41","Ct&gt;41")</f>
        <v>Ct&gt;41</v>
      </c>
      <c r="V8970" t="str">
        <f>VLOOKUP(J8970,Datasæt_Analysesystemer!$C$2:$D$68,2,FALSE)</f>
        <v>Pukkellaks</v>
      </c>
      <c r="W8970" t="str">
        <f t="shared" ref="W8970" si="17734">MID(F8970,10,9)</f>
        <v>DL2020029</v>
      </c>
      <c r="X8970" t="str">
        <f t="shared" ref="X8970" si="17735">W8970&amp;"_"&amp;V8970&amp;"_"&amp;S8970&amp;"_"&amp;T8970&amp;"_"&amp;U8970</f>
        <v>DL2020029_Pukkellaks_Valid_Absent_Ct&gt;41</v>
      </c>
    </row>
    <row r="8971" spans="1:24" x14ac:dyDescent="0.25">
      <c r="A8971" t="s">
        <v>306</v>
      </c>
      <c r="B8971" t="s">
        <v>1493</v>
      </c>
      <c r="C8971" t="s">
        <v>16</v>
      </c>
      <c r="D8971" s="6">
        <v>0.1</v>
      </c>
      <c r="E8971" s="6" t="s">
        <v>17</v>
      </c>
      <c r="F8971" t="s">
        <v>1586</v>
      </c>
      <c r="G8971" t="str">
        <f t="shared" si="17686"/>
        <v>DL2020029</v>
      </c>
      <c r="H8971" t="str">
        <f t="shared" si="17622"/>
        <v>17</v>
      </c>
      <c r="I8971" t="str">
        <f t="shared" si="17623"/>
        <v>Pukkellaks_17_20210527_DL2020029_FrederiksbergVUC</v>
      </c>
      <c r="J8971" t="str">
        <f t="shared" si="17624"/>
        <v>Pukkellaks</v>
      </c>
      <c r="K8971" t="str">
        <f t="shared" si="17625"/>
        <v>NegK</v>
      </c>
      <c r="L8971" t="str">
        <f t="shared" si="17626"/>
        <v>No Ct</v>
      </c>
      <c r="M8971" t="str">
        <f t="shared" si="17627"/>
        <v/>
      </c>
      <c r="N8971" t="str">
        <f t="shared" si="17628"/>
        <v/>
      </c>
      <c r="O8971" t="str">
        <f t="shared" si="17629"/>
        <v/>
      </c>
    </row>
    <row r="8972" spans="1:24" x14ac:dyDescent="0.25">
      <c r="A8972" t="s">
        <v>308</v>
      </c>
      <c r="B8972" t="s">
        <v>1494</v>
      </c>
      <c r="C8972" t="s">
        <v>20</v>
      </c>
      <c r="D8972" s="6">
        <v>0.1</v>
      </c>
      <c r="E8972" s="6" t="s">
        <v>17</v>
      </c>
      <c r="F8972" t="s">
        <v>1586</v>
      </c>
      <c r="G8972" t="str">
        <f t="shared" si="17686"/>
        <v>DL2020029</v>
      </c>
      <c r="H8972" t="str">
        <f t="shared" si="17622"/>
        <v>17</v>
      </c>
      <c r="I8972" t="str">
        <f t="shared" si="17623"/>
        <v>Pukkellaks_17_20210527_DL2020029_FrederiksbergVUC</v>
      </c>
      <c r="J8972" t="str">
        <f t="shared" si="17624"/>
        <v>Pukkellaks</v>
      </c>
      <c r="K8972" t="str">
        <f t="shared" si="17625"/>
        <v>eDNA</v>
      </c>
      <c r="L8972" t="str">
        <f t="shared" si="17626"/>
        <v>No Ct</v>
      </c>
      <c r="M8972" t="str">
        <f t="shared" si="17627"/>
        <v/>
      </c>
      <c r="N8972" t="str">
        <f t="shared" si="17628"/>
        <v/>
      </c>
      <c r="O8972" t="str">
        <f t="shared" si="17629"/>
        <v/>
      </c>
    </row>
    <row r="8973" spans="1:24" x14ac:dyDescent="0.25">
      <c r="A8973" t="s">
        <v>310</v>
      </c>
      <c r="B8973" t="s">
        <v>1494</v>
      </c>
      <c r="C8973" t="s">
        <v>20</v>
      </c>
      <c r="D8973" s="6">
        <v>0.1</v>
      </c>
      <c r="E8973" s="6" t="s">
        <v>17</v>
      </c>
      <c r="F8973" t="s">
        <v>1586</v>
      </c>
      <c r="G8973" t="str">
        <f t="shared" si="17686"/>
        <v>DL2020029</v>
      </c>
      <c r="H8973" t="str">
        <f t="shared" si="17622"/>
        <v>17</v>
      </c>
      <c r="I8973" t="str">
        <f t="shared" si="17623"/>
        <v>Pukkellaks_17_20210527_DL2020029_FrederiksbergVUC</v>
      </c>
      <c r="J8973" t="str">
        <f t="shared" si="17624"/>
        <v>Pukkellaks</v>
      </c>
      <c r="K8973" t="str">
        <f t="shared" si="17625"/>
        <v>eDNA</v>
      </c>
      <c r="L8973" t="str">
        <f t="shared" si="17626"/>
        <v>No Ct</v>
      </c>
      <c r="M8973" t="str">
        <f t="shared" si="17627"/>
        <v/>
      </c>
      <c r="N8973" t="str">
        <f t="shared" si="17628"/>
        <v/>
      </c>
      <c r="O8973" t="str">
        <f t="shared" si="17629"/>
        <v/>
      </c>
    </row>
    <row r="8974" spans="1:24" x14ac:dyDescent="0.25">
      <c r="A8974" t="s">
        <v>311</v>
      </c>
      <c r="B8974" t="s">
        <v>1495</v>
      </c>
      <c r="C8974" t="s">
        <v>13</v>
      </c>
      <c r="D8974" s="6">
        <v>0.1</v>
      </c>
      <c r="E8974" s="6">
        <v>33.18</v>
      </c>
      <c r="F8974" t="s">
        <v>1586</v>
      </c>
      <c r="G8974" t="str">
        <f t="shared" si="17686"/>
        <v>DL2020029</v>
      </c>
      <c r="H8974" t="str">
        <f t="shared" si="17622"/>
        <v>18</v>
      </c>
      <c r="I8974" t="str">
        <f t="shared" si="17623"/>
        <v>Pukkellaks_18_20210527_DL2020029_FrederiksbergVUC</v>
      </c>
      <c r="J8974" t="str">
        <f t="shared" si="17624"/>
        <v>Pukkellaks</v>
      </c>
      <c r="K8974" t="str">
        <f t="shared" si="17625"/>
        <v>PosK</v>
      </c>
      <c r="L8974">
        <f t="shared" si="17626"/>
        <v>33.18</v>
      </c>
      <c r="M8974">
        <f t="shared" si="17627"/>
        <v>33.18</v>
      </c>
      <c r="N8974">
        <f t="shared" si="17628"/>
        <v>0</v>
      </c>
      <c r="O8974">
        <f t="shared" si="17629"/>
        <v>0</v>
      </c>
      <c r="Q8974">
        <f t="shared" ref="Q8974" si="17736">IF(L8976="No Ct",0,L8976)</f>
        <v>0</v>
      </c>
      <c r="R8974">
        <f t="shared" ref="R8974" si="17737">IF(L8977="No Ct",0,L8977)</f>
        <v>0</v>
      </c>
      <c r="S8974" t="str">
        <f t="shared" ref="S8974" si="17738">IF(AND(M8974&gt;0,N8974=0),"Valid","Invalid")</f>
        <v>Valid</v>
      </c>
      <c r="T8974" t="str">
        <f t="shared" ref="T8974" si="17739">IF(OR(Q8974&gt;1,R8974&gt;1),"Present","Absent")</f>
        <v>Absent</v>
      </c>
      <c r="U8974" t="str">
        <f t="shared" ref="U8974" si="17740">IF(OR(AND(Q8974&gt;1,Q8974&lt;41),AND(R8974&gt;1,R8974&lt;41)),"Ct&lt;41","Ct&gt;41")</f>
        <v>Ct&gt;41</v>
      </c>
      <c r="V8974" t="str">
        <f>VLOOKUP(J8974,Datasæt_Analysesystemer!$C$2:$D$68,2,FALSE)</f>
        <v>Pukkellaks</v>
      </c>
      <c r="W8974" t="str">
        <f t="shared" ref="W8974" si="17741">MID(F8974,10,9)</f>
        <v>DL2020029</v>
      </c>
      <c r="X8974" t="str">
        <f t="shared" ref="X8974" si="17742">W8974&amp;"_"&amp;V8974&amp;"_"&amp;S8974&amp;"_"&amp;T8974&amp;"_"&amp;U8974</f>
        <v>DL2020029_Pukkellaks_Valid_Absent_Ct&gt;41</v>
      </c>
    </row>
    <row r="8975" spans="1:24" x14ac:dyDescent="0.25">
      <c r="A8975" t="s">
        <v>313</v>
      </c>
      <c r="B8975" t="s">
        <v>1496</v>
      </c>
      <c r="C8975" t="s">
        <v>16</v>
      </c>
      <c r="D8975" s="6">
        <v>0.1</v>
      </c>
      <c r="E8975" s="6" t="s">
        <v>17</v>
      </c>
      <c r="F8975" t="s">
        <v>1586</v>
      </c>
      <c r="G8975" t="str">
        <f t="shared" si="17686"/>
        <v>DL2020029</v>
      </c>
      <c r="H8975" t="str">
        <f t="shared" si="17622"/>
        <v>18</v>
      </c>
      <c r="I8975" t="str">
        <f t="shared" si="17623"/>
        <v>Pukkellaks_18_20210527_DL2020029_FrederiksbergVUC</v>
      </c>
      <c r="J8975" t="str">
        <f t="shared" si="17624"/>
        <v>Pukkellaks</v>
      </c>
      <c r="K8975" t="str">
        <f t="shared" si="17625"/>
        <v>NegK</v>
      </c>
      <c r="L8975" t="str">
        <f t="shared" si="17626"/>
        <v>No Ct</v>
      </c>
      <c r="M8975" t="str">
        <f t="shared" si="17627"/>
        <v/>
      </c>
      <c r="N8975" t="str">
        <f t="shared" si="17628"/>
        <v/>
      </c>
      <c r="O8975" t="str">
        <f t="shared" si="17629"/>
        <v/>
      </c>
    </row>
    <row r="8976" spans="1:24" x14ac:dyDescent="0.25">
      <c r="A8976" t="s">
        <v>315</v>
      </c>
      <c r="B8976" t="s">
        <v>1497</v>
      </c>
      <c r="C8976" t="s">
        <v>20</v>
      </c>
      <c r="D8976" s="6">
        <v>0.1</v>
      </c>
      <c r="E8976" s="6" t="s">
        <v>17</v>
      </c>
      <c r="F8976" t="s">
        <v>1586</v>
      </c>
      <c r="G8976" t="str">
        <f t="shared" si="17686"/>
        <v>DL2020029</v>
      </c>
      <c r="H8976" t="str">
        <f t="shared" si="17622"/>
        <v>18</v>
      </c>
      <c r="I8976" t="str">
        <f t="shared" si="17623"/>
        <v>Pukkellaks_18_20210527_DL2020029_FrederiksbergVUC</v>
      </c>
      <c r="J8976" t="str">
        <f t="shared" si="17624"/>
        <v>Pukkellaks</v>
      </c>
      <c r="K8976" t="str">
        <f t="shared" si="17625"/>
        <v>eDNA</v>
      </c>
      <c r="L8976" t="str">
        <f t="shared" si="17626"/>
        <v>No Ct</v>
      </c>
      <c r="M8976" t="str">
        <f t="shared" si="17627"/>
        <v/>
      </c>
      <c r="N8976" t="str">
        <f t="shared" si="17628"/>
        <v/>
      </c>
      <c r="O8976" t="str">
        <f t="shared" si="17629"/>
        <v/>
      </c>
    </row>
    <row r="8977" spans="1:24" x14ac:dyDescent="0.25">
      <c r="A8977" t="s">
        <v>317</v>
      </c>
      <c r="B8977" t="s">
        <v>1497</v>
      </c>
      <c r="C8977" t="s">
        <v>20</v>
      </c>
      <c r="D8977" s="6">
        <v>0.1</v>
      </c>
      <c r="E8977" s="6" t="s">
        <v>17</v>
      </c>
      <c r="F8977" t="s">
        <v>1586</v>
      </c>
      <c r="G8977" t="str">
        <f t="shared" si="17686"/>
        <v>DL2020029</v>
      </c>
      <c r="H8977" t="str">
        <f t="shared" si="17622"/>
        <v>18</v>
      </c>
      <c r="I8977" t="str">
        <f t="shared" si="17623"/>
        <v>Pukkellaks_18_20210527_DL2020029_FrederiksbergVUC</v>
      </c>
      <c r="J8977" t="str">
        <f t="shared" si="17624"/>
        <v>Pukkellaks</v>
      </c>
      <c r="K8977" t="str">
        <f t="shared" si="17625"/>
        <v>eDNA</v>
      </c>
      <c r="L8977" t="str">
        <f t="shared" si="17626"/>
        <v>No Ct</v>
      </c>
      <c r="M8977" t="str">
        <f t="shared" si="17627"/>
        <v/>
      </c>
      <c r="N8977" t="str">
        <f t="shared" si="17628"/>
        <v/>
      </c>
      <c r="O8977" t="str">
        <f t="shared" si="17629"/>
        <v/>
      </c>
    </row>
    <row r="8978" spans="1:24" x14ac:dyDescent="0.25">
      <c r="A8978" t="s">
        <v>318</v>
      </c>
      <c r="B8978" t="s">
        <v>1529</v>
      </c>
      <c r="C8978" t="s">
        <v>13</v>
      </c>
      <c r="D8978" s="6">
        <v>0.1</v>
      </c>
      <c r="E8978" s="6">
        <v>25.34</v>
      </c>
      <c r="F8978" t="s">
        <v>1586</v>
      </c>
      <c r="G8978" t="str">
        <f t="shared" si="17686"/>
        <v>DL2020029</v>
      </c>
      <c r="H8978" t="str">
        <f t="shared" ref="H8978:H9041" si="17743">LEFT(B8978,2)</f>
        <v>19</v>
      </c>
      <c r="I8978" t="str">
        <f t="shared" ref="I8978:I9041" si="17744">J8978&amp;"_"&amp;H8978&amp;"_"&amp;F8978</f>
        <v>BlaafinnetTun_19_20210527_DL2020029_FrederiksbergVUC</v>
      </c>
      <c r="J8978" t="str">
        <f t="shared" ref="J8978:J9041" si="17745">MID(RIGHT(B8978,LEN(B8978)-3),1,FIND("_",RIGHT(B8978,LEN(B8978)-3))-1)</f>
        <v>BlaafinnetTun</v>
      </c>
      <c r="K8978" t="str">
        <f t="shared" ref="K8978:K9041" si="17746">TRIM(SUBSTITUTE(RIGHT(B8978,FIND(J8978,B8978)+1),"_",""))</f>
        <v>PosK</v>
      </c>
      <c r="L8978">
        <f t="shared" ref="L8978:L9041" si="17747">IFERROR(VALUE(SUBSTITUTE(E8978,".",",")),E8978)</f>
        <v>25.34</v>
      </c>
      <c r="M8978">
        <f t="shared" ref="M8978:M9041" si="17748">IF(K8978="PosK",SUMIFS(L:L,K:K,"PosK",I:I,I8978),"")</f>
        <v>25.34</v>
      </c>
      <c r="N8978">
        <f t="shared" ref="N8978:N9041" si="17749">IF(K8978="PosK",SUMIFS(L:L,K:K,"NegK",I:I,I8978),"")</f>
        <v>41.35</v>
      </c>
      <c r="O8978">
        <f t="shared" ref="O8978:O9041" si="17750">IF(K8978="PosK",SUMIFS(L:L,K:K,"eDNA",I:I,I8978),"")</f>
        <v>0</v>
      </c>
      <c r="Q8978">
        <f t="shared" ref="Q8978" si="17751">IF(L8980="No Ct",0,L8980)</f>
        <v>0</v>
      </c>
      <c r="R8978">
        <f t="shared" ref="R8978" si="17752">IF(L8981="No Ct",0,L8981)</f>
        <v>0</v>
      </c>
      <c r="S8978" t="str">
        <f t="shared" ref="S8978" si="17753">IF(AND(M8978&gt;0,N8978=0),"Valid","Invalid")</f>
        <v>Invalid</v>
      </c>
      <c r="T8978" t="str">
        <f t="shared" ref="T8978" si="17754">IF(OR(Q8978&gt;1,R8978&gt;1),"Present","Absent")</f>
        <v>Absent</v>
      </c>
      <c r="U8978" t="str">
        <f t="shared" ref="U8978" si="17755">IF(OR(AND(Q8978&gt;1,Q8978&lt;41),AND(R8978&gt;1,R8978&lt;41)),"Ct&lt;41","Ct&gt;41")</f>
        <v>Ct&gt;41</v>
      </c>
      <c r="V8978" t="str">
        <f>VLOOKUP(J8978,Datasæt_Analysesystemer!$C$2:$D$68,2,FALSE)</f>
        <v>Blåfinnet tun</v>
      </c>
      <c r="W8978" t="str">
        <f t="shared" ref="W8978" si="17756">MID(F8978,10,9)</f>
        <v>DL2020029</v>
      </c>
      <c r="X8978" t="str">
        <f t="shared" ref="X8978" si="17757">W8978&amp;"_"&amp;V8978&amp;"_"&amp;S8978&amp;"_"&amp;T8978&amp;"_"&amp;U8978</f>
        <v>DL2020029_Blåfinnet tun_Invalid_Absent_Ct&gt;41</v>
      </c>
    </row>
    <row r="8979" spans="1:24" x14ac:dyDescent="0.25">
      <c r="A8979" t="s">
        <v>320</v>
      </c>
      <c r="B8979" t="s">
        <v>1530</v>
      </c>
      <c r="C8979" t="s">
        <v>16</v>
      </c>
      <c r="D8979" s="6">
        <v>0.1</v>
      </c>
      <c r="E8979" s="6">
        <v>41.35</v>
      </c>
      <c r="F8979" t="s">
        <v>1586</v>
      </c>
      <c r="G8979" t="str">
        <f t="shared" si="17686"/>
        <v>DL2020029</v>
      </c>
      <c r="H8979" t="str">
        <f t="shared" si="17743"/>
        <v>19</v>
      </c>
      <c r="I8979" t="str">
        <f t="shared" si="17744"/>
        <v>BlaafinnetTun_19_20210527_DL2020029_FrederiksbergVUC</v>
      </c>
      <c r="J8979" t="str">
        <f t="shared" si="17745"/>
        <v>BlaafinnetTun</v>
      </c>
      <c r="K8979" t="str">
        <f t="shared" si="17746"/>
        <v>NegK</v>
      </c>
      <c r="L8979">
        <f t="shared" si="17747"/>
        <v>41.35</v>
      </c>
      <c r="M8979" t="str">
        <f t="shared" si="17748"/>
        <v/>
      </c>
      <c r="N8979" t="str">
        <f t="shared" si="17749"/>
        <v/>
      </c>
      <c r="O8979" t="str">
        <f t="shared" si="17750"/>
        <v/>
      </c>
    </row>
    <row r="8980" spans="1:24" x14ac:dyDescent="0.25">
      <c r="A8980" t="s">
        <v>322</v>
      </c>
      <c r="B8980" t="s">
        <v>1531</v>
      </c>
      <c r="C8980" t="s">
        <v>20</v>
      </c>
      <c r="D8980" s="6">
        <v>0.1</v>
      </c>
      <c r="E8980" s="6" t="s">
        <v>17</v>
      </c>
      <c r="F8980" t="s">
        <v>1586</v>
      </c>
      <c r="G8980" t="str">
        <f t="shared" si="17686"/>
        <v>DL2020029</v>
      </c>
      <c r="H8980" t="str">
        <f t="shared" si="17743"/>
        <v>19</v>
      </c>
      <c r="I8980" t="str">
        <f t="shared" si="17744"/>
        <v>BlaafinnetTun_19_20210527_DL2020029_FrederiksbergVUC</v>
      </c>
      <c r="J8980" t="str">
        <f t="shared" si="17745"/>
        <v>BlaafinnetTun</v>
      </c>
      <c r="K8980" t="str">
        <f t="shared" si="17746"/>
        <v>eDNA</v>
      </c>
      <c r="L8980" t="str">
        <f t="shared" si="17747"/>
        <v>No Ct</v>
      </c>
      <c r="M8980" t="str">
        <f t="shared" si="17748"/>
        <v/>
      </c>
      <c r="N8980" t="str">
        <f t="shared" si="17749"/>
        <v/>
      </c>
      <c r="O8980" t="str">
        <f t="shared" si="17750"/>
        <v/>
      </c>
    </row>
    <row r="8981" spans="1:24" x14ac:dyDescent="0.25">
      <c r="A8981" t="s">
        <v>324</v>
      </c>
      <c r="B8981" t="s">
        <v>1531</v>
      </c>
      <c r="C8981" t="s">
        <v>20</v>
      </c>
      <c r="D8981" s="6">
        <v>0.1</v>
      </c>
      <c r="E8981" s="6" t="s">
        <v>17</v>
      </c>
      <c r="F8981" t="s">
        <v>1586</v>
      </c>
      <c r="G8981" t="str">
        <f t="shared" si="17686"/>
        <v>DL2020029</v>
      </c>
      <c r="H8981" t="str">
        <f t="shared" si="17743"/>
        <v>19</v>
      </c>
      <c r="I8981" t="str">
        <f t="shared" si="17744"/>
        <v>BlaafinnetTun_19_20210527_DL2020029_FrederiksbergVUC</v>
      </c>
      <c r="J8981" t="str">
        <f t="shared" si="17745"/>
        <v>BlaafinnetTun</v>
      </c>
      <c r="K8981" t="str">
        <f t="shared" si="17746"/>
        <v>eDNA</v>
      </c>
      <c r="L8981" t="str">
        <f t="shared" si="17747"/>
        <v>No Ct</v>
      </c>
      <c r="M8981" t="str">
        <f t="shared" si="17748"/>
        <v/>
      </c>
      <c r="N8981" t="str">
        <f t="shared" si="17749"/>
        <v/>
      </c>
      <c r="O8981" t="str">
        <f t="shared" si="17750"/>
        <v/>
      </c>
    </row>
    <row r="8982" spans="1:24" x14ac:dyDescent="0.25">
      <c r="A8982" t="s">
        <v>325</v>
      </c>
      <c r="B8982" t="s">
        <v>1532</v>
      </c>
      <c r="C8982" t="s">
        <v>13</v>
      </c>
      <c r="D8982" s="6">
        <v>0.1</v>
      </c>
      <c r="E8982" s="6">
        <v>22.58</v>
      </c>
      <c r="F8982" t="s">
        <v>1586</v>
      </c>
      <c r="G8982" t="str">
        <f t="shared" si="17686"/>
        <v>DL2020029</v>
      </c>
      <c r="H8982" t="str">
        <f t="shared" si="17743"/>
        <v>20</v>
      </c>
      <c r="I8982" t="str">
        <f t="shared" si="17744"/>
        <v>BlaafinnetTun_20_20210527_DL2020029_FrederiksbergVUC</v>
      </c>
      <c r="J8982" t="str">
        <f t="shared" si="17745"/>
        <v>BlaafinnetTun</v>
      </c>
      <c r="K8982" t="str">
        <f t="shared" si="17746"/>
        <v>PosK</v>
      </c>
      <c r="L8982">
        <f t="shared" si="17747"/>
        <v>22.58</v>
      </c>
      <c r="M8982">
        <f t="shared" si="17748"/>
        <v>22.58</v>
      </c>
      <c r="N8982">
        <f t="shared" si="17749"/>
        <v>39.58</v>
      </c>
      <c r="O8982">
        <f t="shared" si="17750"/>
        <v>41.81</v>
      </c>
      <c r="Q8982">
        <f t="shared" ref="Q8982" si="17758">IF(L8984="No Ct",0,L8984)</f>
        <v>41.81</v>
      </c>
      <c r="R8982">
        <f t="shared" ref="R8982" si="17759">IF(L8985="No Ct",0,L8985)</f>
        <v>0</v>
      </c>
      <c r="S8982" t="str">
        <f t="shared" ref="S8982" si="17760">IF(AND(M8982&gt;0,N8982=0),"Valid","Invalid")</f>
        <v>Invalid</v>
      </c>
      <c r="T8982" t="str">
        <f t="shared" ref="T8982" si="17761">IF(OR(Q8982&gt;1,R8982&gt;1),"Present","Absent")</f>
        <v>Present</v>
      </c>
      <c r="U8982" t="str">
        <f t="shared" ref="U8982" si="17762">IF(OR(AND(Q8982&gt;1,Q8982&lt;41),AND(R8982&gt;1,R8982&lt;41)),"Ct&lt;41","Ct&gt;41")</f>
        <v>Ct&gt;41</v>
      </c>
      <c r="V8982" t="str">
        <f>VLOOKUP(J8982,Datasæt_Analysesystemer!$C$2:$D$68,2,FALSE)</f>
        <v>Blåfinnet tun</v>
      </c>
      <c r="W8982" t="str">
        <f t="shared" ref="W8982" si="17763">MID(F8982,10,9)</f>
        <v>DL2020029</v>
      </c>
      <c r="X8982" t="str">
        <f t="shared" ref="X8982" si="17764">W8982&amp;"_"&amp;V8982&amp;"_"&amp;S8982&amp;"_"&amp;T8982&amp;"_"&amp;U8982</f>
        <v>DL2020029_Blåfinnet tun_Invalid_Present_Ct&gt;41</v>
      </c>
    </row>
    <row r="8983" spans="1:24" x14ac:dyDescent="0.25">
      <c r="A8983" t="s">
        <v>327</v>
      </c>
      <c r="B8983" t="s">
        <v>1533</v>
      </c>
      <c r="C8983" t="s">
        <v>16</v>
      </c>
      <c r="D8983" s="6">
        <v>0.1</v>
      </c>
      <c r="E8983" s="6">
        <v>39.58</v>
      </c>
      <c r="F8983" t="s">
        <v>1586</v>
      </c>
      <c r="G8983" t="str">
        <f t="shared" si="17686"/>
        <v>DL2020029</v>
      </c>
      <c r="H8983" t="str">
        <f t="shared" si="17743"/>
        <v>20</v>
      </c>
      <c r="I8983" t="str">
        <f t="shared" si="17744"/>
        <v>BlaafinnetTun_20_20210527_DL2020029_FrederiksbergVUC</v>
      </c>
      <c r="J8983" t="str">
        <f t="shared" si="17745"/>
        <v>BlaafinnetTun</v>
      </c>
      <c r="K8983" t="str">
        <f t="shared" si="17746"/>
        <v>NegK</v>
      </c>
      <c r="L8983">
        <f t="shared" si="17747"/>
        <v>39.58</v>
      </c>
      <c r="M8983" t="str">
        <f t="shared" si="17748"/>
        <v/>
      </c>
      <c r="N8983" t="str">
        <f t="shared" si="17749"/>
        <v/>
      </c>
      <c r="O8983" t="str">
        <f t="shared" si="17750"/>
        <v/>
      </c>
    </row>
    <row r="8984" spans="1:24" x14ac:dyDescent="0.25">
      <c r="A8984" t="s">
        <v>329</v>
      </c>
      <c r="B8984" t="s">
        <v>1534</v>
      </c>
      <c r="C8984" t="s">
        <v>20</v>
      </c>
      <c r="D8984" s="6">
        <v>0.1</v>
      </c>
      <c r="E8984" s="6">
        <v>41.81</v>
      </c>
      <c r="F8984" t="s">
        <v>1586</v>
      </c>
      <c r="G8984" t="str">
        <f t="shared" si="17686"/>
        <v>DL2020029</v>
      </c>
      <c r="H8984" t="str">
        <f t="shared" si="17743"/>
        <v>20</v>
      </c>
      <c r="I8984" t="str">
        <f t="shared" si="17744"/>
        <v>BlaafinnetTun_20_20210527_DL2020029_FrederiksbergVUC</v>
      </c>
      <c r="J8984" t="str">
        <f t="shared" si="17745"/>
        <v>BlaafinnetTun</v>
      </c>
      <c r="K8984" t="str">
        <f t="shared" si="17746"/>
        <v>eDNA</v>
      </c>
      <c r="L8984">
        <f t="shared" si="17747"/>
        <v>41.81</v>
      </c>
      <c r="M8984" t="str">
        <f t="shared" si="17748"/>
        <v/>
      </c>
      <c r="N8984" t="str">
        <f t="shared" si="17749"/>
        <v/>
      </c>
      <c r="O8984" t="str">
        <f t="shared" si="17750"/>
        <v/>
      </c>
    </row>
    <row r="8985" spans="1:24" x14ac:dyDescent="0.25">
      <c r="A8985" t="s">
        <v>331</v>
      </c>
      <c r="B8985" t="s">
        <v>1534</v>
      </c>
      <c r="C8985" t="s">
        <v>20</v>
      </c>
      <c r="D8985" s="6">
        <v>0.1</v>
      </c>
      <c r="E8985" s="6" t="s">
        <v>17</v>
      </c>
      <c r="F8985" t="s">
        <v>1586</v>
      </c>
      <c r="G8985" t="str">
        <f t="shared" si="17686"/>
        <v>DL2020029</v>
      </c>
      <c r="H8985" t="str">
        <f t="shared" si="17743"/>
        <v>20</v>
      </c>
      <c r="I8985" t="str">
        <f t="shared" si="17744"/>
        <v>BlaafinnetTun_20_20210527_DL2020029_FrederiksbergVUC</v>
      </c>
      <c r="J8985" t="str">
        <f t="shared" si="17745"/>
        <v>BlaafinnetTun</v>
      </c>
      <c r="K8985" t="str">
        <f t="shared" si="17746"/>
        <v>eDNA</v>
      </c>
      <c r="L8985" t="str">
        <f t="shared" si="17747"/>
        <v>No Ct</v>
      </c>
      <c r="M8985" t="str">
        <f t="shared" si="17748"/>
        <v/>
      </c>
      <c r="N8985" t="str">
        <f t="shared" si="17749"/>
        <v/>
      </c>
      <c r="O8985" t="str">
        <f t="shared" si="17750"/>
        <v/>
      </c>
    </row>
    <row r="8986" spans="1:24" x14ac:dyDescent="0.25">
      <c r="A8986" t="s">
        <v>394</v>
      </c>
      <c r="B8986" t="s">
        <v>1504</v>
      </c>
      <c r="C8986" t="s">
        <v>13</v>
      </c>
      <c r="D8986" s="6">
        <v>0.1</v>
      </c>
      <c r="E8986" s="6" t="s">
        <v>17</v>
      </c>
      <c r="F8986" t="s">
        <v>1586</v>
      </c>
      <c r="G8986" t="str">
        <f t="shared" si="17686"/>
        <v>DL2020029</v>
      </c>
      <c r="H8986" t="str">
        <f t="shared" si="17743"/>
        <v>21</v>
      </c>
      <c r="I8986" t="str">
        <f t="shared" si="17744"/>
        <v>Stillehavsoesters_21_20210527_DL2020029_FrederiksbergVUC</v>
      </c>
      <c r="J8986" t="str">
        <f t="shared" si="17745"/>
        <v>Stillehavsoesters</v>
      </c>
      <c r="K8986" t="str">
        <f t="shared" si="17746"/>
        <v>PosK</v>
      </c>
      <c r="L8986" t="str">
        <f t="shared" si="17747"/>
        <v>No Ct</v>
      </c>
      <c r="M8986">
        <f t="shared" si="17748"/>
        <v>0</v>
      </c>
      <c r="N8986">
        <f t="shared" si="17749"/>
        <v>0</v>
      </c>
      <c r="O8986">
        <f t="shared" si="17750"/>
        <v>0</v>
      </c>
      <c r="Q8986">
        <f t="shared" ref="Q8986" si="17765">IF(L8988="No Ct",0,L8988)</f>
        <v>0</v>
      </c>
      <c r="R8986">
        <f t="shared" ref="R8986" si="17766">IF(L8989="No Ct",0,L8989)</f>
        <v>0</v>
      </c>
      <c r="S8986" t="str">
        <f t="shared" ref="S8986" si="17767">IF(AND(M8986&gt;0,N8986=0),"Valid","Invalid")</f>
        <v>Invalid</v>
      </c>
      <c r="T8986" t="str">
        <f t="shared" ref="T8986" si="17768">IF(OR(Q8986&gt;1,R8986&gt;1),"Present","Absent")</f>
        <v>Absent</v>
      </c>
      <c r="U8986" t="str">
        <f t="shared" ref="U8986" si="17769">IF(OR(AND(Q8986&gt;1,Q8986&lt;41),AND(R8986&gt;1,R8986&lt;41)),"Ct&lt;41","Ct&gt;41")</f>
        <v>Ct&gt;41</v>
      </c>
      <c r="V8986" t="str">
        <f>VLOOKUP(J8986,Datasæt_Analysesystemer!$C$2:$D$68,2,FALSE)</f>
        <v>Stillehavsøsters</v>
      </c>
      <c r="W8986" t="str">
        <f t="shared" ref="W8986" si="17770">MID(F8986,10,9)</f>
        <v>DL2020029</v>
      </c>
      <c r="X8986" t="str">
        <f t="shared" ref="X8986" si="17771">W8986&amp;"_"&amp;V8986&amp;"_"&amp;S8986&amp;"_"&amp;T8986&amp;"_"&amp;U8986</f>
        <v>DL2020029_Stillehavsøsters_Invalid_Absent_Ct&gt;41</v>
      </c>
    </row>
    <row r="8987" spans="1:24" x14ac:dyDescent="0.25">
      <c r="A8987" t="s">
        <v>396</v>
      </c>
      <c r="B8987" t="s">
        <v>1505</v>
      </c>
      <c r="C8987" t="s">
        <v>16</v>
      </c>
      <c r="D8987" s="6">
        <v>0.1</v>
      </c>
      <c r="E8987" s="6" t="s">
        <v>17</v>
      </c>
      <c r="F8987" t="s">
        <v>1586</v>
      </c>
      <c r="G8987" t="str">
        <f t="shared" si="17686"/>
        <v>DL2020029</v>
      </c>
      <c r="H8987" t="str">
        <f t="shared" si="17743"/>
        <v>21</v>
      </c>
      <c r="I8987" t="str">
        <f t="shared" si="17744"/>
        <v>Stillehavsoesters_21_20210527_DL2020029_FrederiksbergVUC</v>
      </c>
      <c r="J8987" t="str">
        <f t="shared" si="17745"/>
        <v>Stillehavsoesters</v>
      </c>
      <c r="K8987" t="str">
        <f t="shared" si="17746"/>
        <v>NegK</v>
      </c>
      <c r="L8987" t="str">
        <f t="shared" si="17747"/>
        <v>No Ct</v>
      </c>
      <c r="M8987" t="str">
        <f t="shared" si="17748"/>
        <v/>
      </c>
      <c r="N8987" t="str">
        <f t="shared" si="17749"/>
        <v/>
      </c>
      <c r="O8987" t="str">
        <f t="shared" si="17750"/>
        <v/>
      </c>
    </row>
    <row r="8988" spans="1:24" x14ac:dyDescent="0.25">
      <c r="A8988" t="s">
        <v>392</v>
      </c>
      <c r="B8988" t="s">
        <v>1506</v>
      </c>
      <c r="C8988" t="s">
        <v>20</v>
      </c>
      <c r="D8988" s="6">
        <v>0.1</v>
      </c>
      <c r="E8988" s="6" t="s">
        <v>17</v>
      </c>
      <c r="F8988" t="s">
        <v>1586</v>
      </c>
      <c r="G8988" t="str">
        <f t="shared" si="17686"/>
        <v>DL2020029</v>
      </c>
      <c r="H8988" t="str">
        <f t="shared" si="17743"/>
        <v>21</v>
      </c>
      <c r="I8988" t="str">
        <f t="shared" si="17744"/>
        <v>Stillehavsoesters_21_20210527_DL2020029_FrederiksbergVUC</v>
      </c>
      <c r="J8988" t="str">
        <f t="shared" si="17745"/>
        <v>Stillehavsoesters</v>
      </c>
      <c r="K8988" t="str">
        <f t="shared" si="17746"/>
        <v>eDNA</v>
      </c>
      <c r="L8988" t="str">
        <f t="shared" si="17747"/>
        <v>No Ct</v>
      </c>
      <c r="M8988" t="str">
        <f t="shared" si="17748"/>
        <v/>
      </c>
      <c r="N8988" t="str">
        <f t="shared" si="17749"/>
        <v/>
      </c>
      <c r="O8988" t="str">
        <f t="shared" si="17750"/>
        <v/>
      </c>
    </row>
    <row r="8989" spans="1:24" x14ac:dyDescent="0.25">
      <c r="A8989" t="s">
        <v>390</v>
      </c>
      <c r="B8989" t="s">
        <v>1506</v>
      </c>
      <c r="C8989" t="s">
        <v>20</v>
      </c>
      <c r="D8989" s="6">
        <v>0.1</v>
      </c>
      <c r="E8989" s="6" t="s">
        <v>17</v>
      </c>
      <c r="F8989" t="s">
        <v>1586</v>
      </c>
      <c r="G8989" t="str">
        <f t="shared" si="17686"/>
        <v>DL2020029</v>
      </c>
      <c r="H8989" t="str">
        <f t="shared" si="17743"/>
        <v>21</v>
      </c>
      <c r="I8989" t="str">
        <f t="shared" si="17744"/>
        <v>Stillehavsoesters_21_20210527_DL2020029_FrederiksbergVUC</v>
      </c>
      <c r="J8989" t="str">
        <f t="shared" si="17745"/>
        <v>Stillehavsoesters</v>
      </c>
      <c r="K8989" t="str">
        <f t="shared" si="17746"/>
        <v>eDNA</v>
      </c>
      <c r="L8989" t="str">
        <f t="shared" si="17747"/>
        <v>No Ct</v>
      </c>
      <c r="M8989" t="str">
        <f t="shared" si="17748"/>
        <v/>
      </c>
      <c r="N8989" t="str">
        <f t="shared" si="17749"/>
        <v/>
      </c>
      <c r="O8989" t="str">
        <f t="shared" si="17750"/>
        <v/>
      </c>
    </row>
    <row r="8990" spans="1:24" x14ac:dyDescent="0.25">
      <c r="A8990" t="s">
        <v>397</v>
      </c>
      <c r="B8990" t="s">
        <v>1507</v>
      </c>
      <c r="C8990" t="s">
        <v>13</v>
      </c>
      <c r="D8990" s="6">
        <v>0.1</v>
      </c>
      <c r="E8990" s="6">
        <v>32.590000000000003</v>
      </c>
      <c r="F8990" t="s">
        <v>1586</v>
      </c>
      <c r="G8990" t="str">
        <f t="shared" si="17686"/>
        <v>DL2020029</v>
      </c>
      <c r="H8990" t="str">
        <f t="shared" si="17743"/>
        <v>22</v>
      </c>
      <c r="I8990" t="str">
        <f t="shared" si="17744"/>
        <v>Stillehavsoesters_22_20210527_DL2020029_FrederiksbergVUC</v>
      </c>
      <c r="J8990" t="str">
        <f t="shared" si="17745"/>
        <v>Stillehavsoesters</v>
      </c>
      <c r="K8990" t="str">
        <f t="shared" si="17746"/>
        <v>PosK</v>
      </c>
      <c r="L8990">
        <f t="shared" si="17747"/>
        <v>32.590000000000003</v>
      </c>
      <c r="M8990">
        <f t="shared" si="17748"/>
        <v>32.590000000000003</v>
      </c>
      <c r="N8990">
        <f t="shared" si="17749"/>
        <v>0</v>
      </c>
      <c r="O8990">
        <f t="shared" si="17750"/>
        <v>0</v>
      </c>
      <c r="Q8990">
        <f t="shared" ref="Q8990" si="17772">IF(L8992="No Ct",0,L8992)</f>
        <v>0</v>
      </c>
      <c r="R8990">
        <f t="shared" ref="R8990" si="17773">IF(L8993="No Ct",0,L8993)</f>
        <v>0</v>
      </c>
      <c r="S8990" t="str">
        <f t="shared" ref="S8990" si="17774">IF(AND(M8990&gt;0,N8990=0),"Valid","Invalid")</f>
        <v>Valid</v>
      </c>
      <c r="T8990" t="str">
        <f t="shared" ref="T8990" si="17775">IF(OR(Q8990&gt;1,R8990&gt;1),"Present","Absent")</f>
        <v>Absent</v>
      </c>
      <c r="U8990" t="str">
        <f t="shared" ref="U8990" si="17776">IF(OR(AND(Q8990&gt;1,Q8990&lt;41),AND(R8990&gt;1,R8990&lt;41)),"Ct&lt;41","Ct&gt;41")</f>
        <v>Ct&gt;41</v>
      </c>
      <c r="V8990" t="str">
        <f>VLOOKUP(J8990,Datasæt_Analysesystemer!$C$2:$D$68,2,FALSE)</f>
        <v>Stillehavsøsters</v>
      </c>
      <c r="W8990" t="str">
        <f t="shared" ref="W8990" si="17777">MID(F8990,10,9)</f>
        <v>DL2020029</v>
      </c>
      <c r="X8990" t="str">
        <f t="shared" ref="X8990" si="17778">W8990&amp;"_"&amp;V8990&amp;"_"&amp;S8990&amp;"_"&amp;T8990&amp;"_"&amp;U8990</f>
        <v>DL2020029_Stillehavsøsters_Valid_Absent_Ct&gt;41</v>
      </c>
    </row>
    <row r="8991" spans="1:24" x14ac:dyDescent="0.25">
      <c r="A8991" t="s">
        <v>399</v>
      </c>
      <c r="B8991" t="s">
        <v>1508</v>
      </c>
      <c r="C8991" t="s">
        <v>16</v>
      </c>
      <c r="D8991" s="6">
        <v>0.1</v>
      </c>
      <c r="E8991" s="6" t="s">
        <v>17</v>
      </c>
      <c r="F8991" t="s">
        <v>1586</v>
      </c>
      <c r="G8991" t="str">
        <f t="shared" si="17686"/>
        <v>DL2020029</v>
      </c>
      <c r="H8991" t="str">
        <f t="shared" si="17743"/>
        <v>22</v>
      </c>
      <c r="I8991" t="str">
        <f t="shared" si="17744"/>
        <v>Stillehavsoesters_22_20210527_DL2020029_FrederiksbergVUC</v>
      </c>
      <c r="J8991" t="str">
        <f t="shared" si="17745"/>
        <v>Stillehavsoesters</v>
      </c>
      <c r="K8991" t="str">
        <f t="shared" si="17746"/>
        <v>NegK</v>
      </c>
      <c r="L8991" t="str">
        <f t="shared" si="17747"/>
        <v>No Ct</v>
      </c>
      <c r="M8991" t="str">
        <f t="shared" si="17748"/>
        <v/>
      </c>
      <c r="N8991" t="str">
        <f t="shared" si="17749"/>
        <v/>
      </c>
      <c r="O8991" t="str">
        <f t="shared" si="17750"/>
        <v/>
      </c>
    </row>
    <row r="8992" spans="1:24" x14ac:dyDescent="0.25">
      <c r="A8992" t="s">
        <v>401</v>
      </c>
      <c r="B8992" t="s">
        <v>1509</v>
      </c>
      <c r="C8992" t="s">
        <v>20</v>
      </c>
      <c r="D8992" s="6">
        <v>0.1</v>
      </c>
      <c r="E8992" s="6" t="s">
        <v>17</v>
      </c>
      <c r="F8992" t="s">
        <v>1586</v>
      </c>
      <c r="G8992" t="str">
        <f t="shared" si="17686"/>
        <v>DL2020029</v>
      </c>
      <c r="H8992" t="str">
        <f t="shared" si="17743"/>
        <v>22</v>
      </c>
      <c r="I8992" t="str">
        <f t="shared" si="17744"/>
        <v>Stillehavsoesters_22_20210527_DL2020029_FrederiksbergVUC</v>
      </c>
      <c r="J8992" t="str">
        <f t="shared" si="17745"/>
        <v>Stillehavsoesters</v>
      </c>
      <c r="K8992" t="str">
        <f t="shared" si="17746"/>
        <v>eDNA</v>
      </c>
      <c r="L8992" t="str">
        <f t="shared" si="17747"/>
        <v>No Ct</v>
      </c>
      <c r="M8992" t="str">
        <f t="shared" si="17748"/>
        <v/>
      </c>
      <c r="N8992" t="str">
        <f t="shared" si="17749"/>
        <v/>
      </c>
      <c r="O8992" t="str">
        <f t="shared" si="17750"/>
        <v/>
      </c>
    </row>
    <row r="8993" spans="1:24" x14ac:dyDescent="0.25">
      <c r="A8993" t="s">
        <v>403</v>
      </c>
      <c r="B8993" t="s">
        <v>1509</v>
      </c>
      <c r="C8993" t="s">
        <v>20</v>
      </c>
      <c r="D8993" s="6">
        <v>0.1</v>
      </c>
      <c r="E8993" s="6" t="s">
        <v>17</v>
      </c>
      <c r="F8993" t="s">
        <v>1586</v>
      </c>
      <c r="G8993" t="str">
        <f t="shared" si="17686"/>
        <v>DL2020029</v>
      </c>
      <c r="H8993" t="str">
        <f t="shared" si="17743"/>
        <v>22</v>
      </c>
      <c r="I8993" t="str">
        <f t="shared" si="17744"/>
        <v>Stillehavsoesters_22_20210527_DL2020029_FrederiksbergVUC</v>
      </c>
      <c r="J8993" t="str">
        <f t="shared" si="17745"/>
        <v>Stillehavsoesters</v>
      </c>
      <c r="K8993" t="str">
        <f t="shared" si="17746"/>
        <v>eDNA</v>
      </c>
      <c r="L8993" t="str">
        <f t="shared" si="17747"/>
        <v>No Ct</v>
      </c>
      <c r="M8993" t="str">
        <f t="shared" si="17748"/>
        <v/>
      </c>
      <c r="N8993" t="str">
        <f t="shared" si="17749"/>
        <v/>
      </c>
      <c r="O8993" t="str">
        <f t="shared" si="17750"/>
        <v/>
      </c>
    </row>
    <row r="8994" spans="1:24" x14ac:dyDescent="0.25">
      <c r="A8994" t="s">
        <v>404</v>
      </c>
      <c r="B8994" t="s">
        <v>692</v>
      </c>
      <c r="C8994" t="s">
        <v>13</v>
      </c>
      <c r="D8994" s="6">
        <v>0.1</v>
      </c>
      <c r="E8994" s="6">
        <v>25.61</v>
      </c>
      <c r="F8994" t="s">
        <v>1586</v>
      </c>
      <c r="G8994" t="str">
        <f t="shared" si="17686"/>
        <v>DL2020029</v>
      </c>
      <c r="H8994" t="str">
        <f t="shared" si="17743"/>
        <v>23</v>
      </c>
      <c r="I8994" t="str">
        <f t="shared" si="17744"/>
        <v>SortmundetKutling_23_20210527_DL2020029_FrederiksbergVUC</v>
      </c>
      <c r="J8994" t="str">
        <f t="shared" si="17745"/>
        <v>SortmundetKutling</v>
      </c>
      <c r="K8994" t="str">
        <f t="shared" si="17746"/>
        <v>PosK</v>
      </c>
      <c r="L8994">
        <f t="shared" si="17747"/>
        <v>25.61</v>
      </c>
      <c r="M8994">
        <f t="shared" si="17748"/>
        <v>25.61</v>
      </c>
      <c r="N8994">
        <f t="shared" si="17749"/>
        <v>0</v>
      </c>
      <c r="O8994">
        <f t="shared" si="17750"/>
        <v>0</v>
      </c>
      <c r="Q8994">
        <f t="shared" ref="Q8994" si="17779">IF(L8996="No Ct",0,L8996)</f>
        <v>0</v>
      </c>
      <c r="R8994">
        <f t="shared" ref="R8994" si="17780">IF(L8997="No Ct",0,L8997)</f>
        <v>0</v>
      </c>
      <c r="S8994" t="str">
        <f t="shared" ref="S8994" si="17781">IF(AND(M8994&gt;0,N8994=0),"Valid","Invalid")</f>
        <v>Valid</v>
      </c>
      <c r="T8994" t="str">
        <f t="shared" ref="T8994" si="17782">IF(OR(Q8994&gt;1,R8994&gt;1),"Present","Absent")</f>
        <v>Absent</v>
      </c>
      <c r="U8994" t="str">
        <f t="shared" ref="U8994" si="17783">IF(OR(AND(Q8994&gt;1,Q8994&lt;41),AND(R8994&gt;1,R8994&lt;41)),"Ct&lt;41","Ct&gt;41")</f>
        <v>Ct&gt;41</v>
      </c>
      <c r="V8994" t="str">
        <f>VLOOKUP(J8994,Datasæt_Analysesystemer!$C$2:$D$68,2,FALSE)</f>
        <v>Sortmundet kutling</v>
      </c>
      <c r="W8994" t="str">
        <f t="shared" ref="W8994" si="17784">MID(F8994,10,9)</f>
        <v>DL2020029</v>
      </c>
      <c r="X8994" t="str">
        <f t="shared" ref="X8994" si="17785">W8994&amp;"_"&amp;V8994&amp;"_"&amp;S8994&amp;"_"&amp;T8994&amp;"_"&amp;U8994</f>
        <v>DL2020029_Sortmundet kutling_Valid_Absent_Ct&gt;41</v>
      </c>
    </row>
    <row r="8995" spans="1:24" x14ac:dyDescent="0.25">
      <c r="A8995" t="s">
        <v>406</v>
      </c>
      <c r="B8995" t="s">
        <v>693</v>
      </c>
      <c r="C8995" t="s">
        <v>16</v>
      </c>
      <c r="D8995" s="6">
        <v>0.1</v>
      </c>
      <c r="E8995" s="6" t="s">
        <v>17</v>
      </c>
      <c r="F8995" t="s">
        <v>1586</v>
      </c>
      <c r="G8995" t="str">
        <f t="shared" si="17686"/>
        <v>DL2020029</v>
      </c>
      <c r="H8995" t="str">
        <f t="shared" si="17743"/>
        <v>23</v>
      </c>
      <c r="I8995" t="str">
        <f t="shared" si="17744"/>
        <v>SortmundetKutling_23_20210527_DL2020029_FrederiksbergVUC</v>
      </c>
      <c r="J8995" t="str">
        <f t="shared" si="17745"/>
        <v>SortmundetKutling</v>
      </c>
      <c r="K8995" t="str">
        <f t="shared" si="17746"/>
        <v>NegK</v>
      </c>
      <c r="L8995" t="str">
        <f t="shared" si="17747"/>
        <v>No Ct</v>
      </c>
      <c r="M8995" t="str">
        <f t="shared" si="17748"/>
        <v/>
      </c>
      <c r="N8995" t="str">
        <f t="shared" si="17749"/>
        <v/>
      </c>
      <c r="O8995" t="str">
        <f t="shared" si="17750"/>
        <v/>
      </c>
    </row>
    <row r="8996" spans="1:24" x14ac:dyDescent="0.25">
      <c r="A8996" t="s">
        <v>408</v>
      </c>
      <c r="B8996" t="s">
        <v>694</v>
      </c>
      <c r="C8996" t="s">
        <v>20</v>
      </c>
      <c r="D8996" s="6">
        <v>0.1</v>
      </c>
      <c r="E8996" s="6" t="s">
        <v>17</v>
      </c>
      <c r="F8996" t="s">
        <v>1586</v>
      </c>
      <c r="G8996" t="str">
        <f t="shared" si="17686"/>
        <v>DL2020029</v>
      </c>
      <c r="H8996" t="str">
        <f t="shared" si="17743"/>
        <v>23</v>
      </c>
      <c r="I8996" t="str">
        <f t="shared" si="17744"/>
        <v>SortmundetKutling_23_20210527_DL2020029_FrederiksbergVUC</v>
      </c>
      <c r="J8996" t="str">
        <f t="shared" si="17745"/>
        <v>SortmundetKutling</v>
      </c>
      <c r="K8996" t="str">
        <f t="shared" si="17746"/>
        <v>eDNA</v>
      </c>
      <c r="L8996" t="str">
        <f t="shared" si="17747"/>
        <v>No Ct</v>
      </c>
      <c r="M8996" t="str">
        <f t="shared" si="17748"/>
        <v/>
      </c>
      <c r="N8996" t="str">
        <f t="shared" si="17749"/>
        <v/>
      </c>
      <c r="O8996" t="str">
        <f t="shared" si="17750"/>
        <v/>
      </c>
    </row>
    <row r="8997" spans="1:24" x14ac:dyDescent="0.25">
      <c r="A8997" t="s">
        <v>410</v>
      </c>
      <c r="B8997" t="s">
        <v>694</v>
      </c>
      <c r="C8997" t="s">
        <v>20</v>
      </c>
      <c r="D8997" s="6">
        <v>0.1</v>
      </c>
      <c r="E8997" s="6" t="s">
        <v>17</v>
      </c>
      <c r="F8997" t="s">
        <v>1586</v>
      </c>
      <c r="G8997" t="str">
        <f t="shared" si="17686"/>
        <v>DL2020029</v>
      </c>
      <c r="H8997" t="str">
        <f t="shared" si="17743"/>
        <v>23</v>
      </c>
      <c r="I8997" t="str">
        <f t="shared" si="17744"/>
        <v>SortmundetKutling_23_20210527_DL2020029_FrederiksbergVUC</v>
      </c>
      <c r="J8997" t="str">
        <f t="shared" si="17745"/>
        <v>SortmundetKutling</v>
      </c>
      <c r="K8997" t="str">
        <f t="shared" si="17746"/>
        <v>eDNA</v>
      </c>
      <c r="L8997" t="str">
        <f t="shared" si="17747"/>
        <v>No Ct</v>
      </c>
      <c r="M8997" t="str">
        <f t="shared" si="17748"/>
        <v/>
      </c>
      <c r="N8997" t="str">
        <f t="shared" si="17749"/>
        <v/>
      </c>
      <c r="O8997" t="str">
        <f t="shared" si="17750"/>
        <v/>
      </c>
    </row>
    <row r="8998" spans="1:24" x14ac:dyDescent="0.25">
      <c r="A8998" t="s">
        <v>411</v>
      </c>
      <c r="B8998" t="s">
        <v>695</v>
      </c>
      <c r="C8998" t="s">
        <v>13</v>
      </c>
      <c r="D8998" s="6">
        <v>0.1</v>
      </c>
      <c r="E8998" s="6">
        <v>25.61</v>
      </c>
      <c r="F8998" t="s">
        <v>1586</v>
      </c>
      <c r="G8998" t="str">
        <f t="shared" si="17686"/>
        <v>DL2020029</v>
      </c>
      <c r="H8998" t="str">
        <f t="shared" si="17743"/>
        <v>24</v>
      </c>
      <c r="I8998" t="str">
        <f t="shared" si="17744"/>
        <v>SortmundetKutling_24_20210527_DL2020029_FrederiksbergVUC</v>
      </c>
      <c r="J8998" t="str">
        <f t="shared" si="17745"/>
        <v>SortmundetKutling</v>
      </c>
      <c r="K8998" t="str">
        <f t="shared" si="17746"/>
        <v>PosK</v>
      </c>
      <c r="L8998">
        <f t="shared" si="17747"/>
        <v>25.61</v>
      </c>
      <c r="M8998">
        <f t="shared" si="17748"/>
        <v>25.61</v>
      </c>
      <c r="N8998">
        <f t="shared" si="17749"/>
        <v>0</v>
      </c>
      <c r="O8998">
        <f t="shared" si="17750"/>
        <v>0</v>
      </c>
      <c r="Q8998">
        <f t="shared" ref="Q8998" si="17786">IF(L9000="No Ct",0,L9000)</f>
        <v>0</v>
      </c>
      <c r="R8998">
        <f t="shared" ref="R8998" si="17787">IF(L9001="No Ct",0,L9001)</f>
        <v>0</v>
      </c>
      <c r="S8998" t="str">
        <f t="shared" ref="S8998" si="17788">IF(AND(M8998&gt;0,N8998=0),"Valid","Invalid")</f>
        <v>Valid</v>
      </c>
      <c r="T8998" t="str">
        <f t="shared" ref="T8998" si="17789">IF(OR(Q8998&gt;1,R8998&gt;1),"Present","Absent")</f>
        <v>Absent</v>
      </c>
      <c r="U8998" t="str">
        <f t="shared" ref="U8998" si="17790">IF(OR(AND(Q8998&gt;1,Q8998&lt;41),AND(R8998&gt;1,R8998&lt;41)),"Ct&lt;41","Ct&gt;41")</f>
        <v>Ct&gt;41</v>
      </c>
      <c r="V8998" t="str">
        <f>VLOOKUP(J8998,Datasæt_Analysesystemer!$C$2:$D$68,2,FALSE)</f>
        <v>Sortmundet kutling</v>
      </c>
      <c r="W8998" t="str">
        <f t="shared" ref="W8998" si="17791">MID(F8998,10,9)</f>
        <v>DL2020029</v>
      </c>
      <c r="X8998" t="str">
        <f t="shared" ref="X8998" si="17792">W8998&amp;"_"&amp;V8998&amp;"_"&amp;S8998&amp;"_"&amp;T8998&amp;"_"&amp;U8998</f>
        <v>DL2020029_Sortmundet kutling_Valid_Absent_Ct&gt;41</v>
      </c>
    </row>
    <row r="8999" spans="1:24" x14ac:dyDescent="0.25">
      <c r="A8999" t="s">
        <v>413</v>
      </c>
      <c r="B8999" t="s">
        <v>696</v>
      </c>
      <c r="C8999" t="s">
        <v>16</v>
      </c>
      <c r="D8999" s="6">
        <v>0.1</v>
      </c>
      <c r="E8999" s="6" t="s">
        <v>17</v>
      </c>
      <c r="F8999" t="s">
        <v>1586</v>
      </c>
      <c r="G8999" t="str">
        <f t="shared" si="17686"/>
        <v>DL2020029</v>
      </c>
      <c r="H8999" t="str">
        <f t="shared" si="17743"/>
        <v>24</v>
      </c>
      <c r="I8999" t="str">
        <f t="shared" si="17744"/>
        <v>SortmundetKutling_24_20210527_DL2020029_FrederiksbergVUC</v>
      </c>
      <c r="J8999" t="str">
        <f t="shared" si="17745"/>
        <v>SortmundetKutling</v>
      </c>
      <c r="K8999" t="str">
        <f t="shared" si="17746"/>
        <v>NegK</v>
      </c>
      <c r="L8999" t="str">
        <f t="shared" si="17747"/>
        <v>No Ct</v>
      </c>
      <c r="M8999" t="str">
        <f t="shared" si="17748"/>
        <v/>
      </c>
      <c r="N8999" t="str">
        <f t="shared" si="17749"/>
        <v/>
      </c>
      <c r="O8999" t="str">
        <f t="shared" si="17750"/>
        <v/>
      </c>
    </row>
    <row r="9000" spans="1:24" x14ac:dyDescent="0.25">
      <c r="A9000" t="s">
        <v>415</v>
      </c>
      <c r="B9000" t="s">
        <v>697</v>
      </c>
      <c r="C9000" t="s">
        <v>20</v>
      </c>
      <c r="D9000" s="6">
        <v>0.1</v>
      </c>
      <c r="E9000" s="6" t="s">
        <v>17</v>
      </c>
      <c r="F9000" t="s">
        <v>1586</v>
      </c>
      <c r="G9000" t="str">
        <f t="shared" si="17686"/>
        <v>DL2020029</v>
      </c>
      <c r="H9000" t="str">
        <f t="shared" si="17743"/>
        <v>24</v>
      </c>
      <c r="I9000" t="str">
        <f t="shared" si="17744"/>
        <v>SortmundetKutling_24_20210527_DL2020029_FrederiksbergVUC</v>
      </c>
      <c r="J9000" t="str">
        <f t="shared" si="17745"/>
        <v>SortmundetKutling</v>
      </c>
      <c r="K9000" t="str">
        <f t="shared" si="17746"/>
        <v>eDNA</v>
      </c>
      <c r="L9000" t="str">
        <f t="shared" si="17747"/>
        <v>No Ct</v>
      </c>
      <c r="M9000" t="str">
        <f t="shared" si="17748"/>
        <v/>
      </c>
      <c r="N9000" t="str">
        <f t="shared" si="17749"/>
        <v/>
      </c>
      <c r="O9000" t="str">
        <f t="shared" si="17750"/>
        <v/>
      </c>
    </row>
    <row r="9001" spans="1:24" x14ac:dyDescent="0.25">
      <c r="A9001" t="s">
        <v>417</v>
      </c>
      <c r="B9001" t="s">
        <v>697</v>
      </c>
      <c r="C9001" t="s">
        <v>20</v>
      </c>
      <c r="D9001" s="6">
        <v>0.1</v>
      </c>
      <c r="E9001" s="6" t="s">
        <v>17</v>
      </c>
      <c r="F9001" t="s">
        <v>1586</v>
      </c>
      <c r="G9001" t="str">
        <f t="shared" si="17686"/>
        <v>DL2020029</v>
      </c>
      <c r="H9001" t="str">
        <f t="shared" si="17743"/>
        <v>24</v>
      </c>
      <c r="I9001" t="str">
        <f t="shared" si="17744"/>
        <v>SortmundetKutling_24_20210527_DL2020029_FrederiksbergVUC</v>
      </c>
      <c r="J9001" t="str">
        <f t="shared" si="17745"/>
        <v>SortmundetKutling</v>
      </c>
      <c r="K9001" t="str">
        <f t="shared" si="17746"/>
        <v>eDNA</v>
      </c>
      <c r="L9001" t="str">
        <f t="shared" si="17747"/>
        <v>No Ct</v>
      </c>
      <c r="M9001" t="str">
        <f t="shared" si="17748"/>
        <v/>
      </c>
      <c r="N9001" t="str">
        <f t="shared" si="17749"/>
        <v/>
      </c>
      <c r="O9001" t="str">
        <f t="shared" si="17750"/>
        <v/>
      </c>
    </row>
    <row r="9002" spans="1:24" x14ac:dyDescent="0.25">
      <c r="A9002" t="s">
        <v>11</v>
      </c>
      <c r="B9002" t="s">
        <v>196</v>
      </c>
      <c r="C9002" t="s">
        <v>13</v>
      </c>
      <c r="D9002" s="6">
        <v>0.1</v>
      </c>
      <c r="E9002" s="6">
        <v>24.93</v>
      </c>
      <c r="F9002" t="s">
        <v>1587</v>
      </c>
      <c r="G9002" t="str">
        <f t="shared" si="17686"/>
        <v>DL2020025</v>
      </c>
      <c r="H9002" t="str">
        <f t="shared" si="17743"/>
        <v>01</v>
      </c>
      <c r="I9002" t="str">
        <f t="shared" si="17744"/>
        <v>Skrubbe_01_20210528_DL2020025_OerestadGym</v>
      </c>
      <c r="J9002" t="str">
        <f t="shared" si="17745"/>
        <v>Skrubbe</v>
      </c>
      <c r="K9002" t="str">
        <f t="shared" si="17746"/>
        <v>PosK</v>
      </c>
      <c r="L9002">
        <f t="shared" si="17747"/>
        <v>24.93</v>
      </c>
      <c r="M9002">
        <f t="shared" si="17748"/>
        <v>24.93</v>
      </c>
      <c r="N9002">
        <f t="shared" si="17749"/>
        <v>0</v>
      </c>
      <c r="O9002">
        <f t="shared" si="17750"/>
        <v>0</v>
      </c>
      <c r="Q9002">
        <f t="shared" ref="Q9002" si="17793">IF(L9004="No Ct",0,L9004)</f>
        <v>0</v>
      </c>
      <c r="R9002">
        <f t="shared" ref="R9002" si="17794">IF(L9005="No Ct",0,L9005)</f>
        <v>0</v>
      </c>
      <c r="S9002" t="str">
        <f t="shared" ref="S9002" si="17795">IF(AND(M9002&gt;0,N9002=0),"Valid","Invalid")</f>
        <v>Valid</v>
      </c>
      <c r="T9002" t="str">
        <f t="shared" ref="T9002" si="17796">IF(OR(Q9002&gt;1,R9002&gt;1),"Present","Absent")</f>
        <v>Absent</v>
      </c>
      <c r="U9002" t="str">
        <f t="shared" ref="U9002" si="17797">IF(OR(AND(Q9002&gt;1,Q9002&lt;41),AND(R9002&gt;1,R9002&lt;41)),"Ct&lt;41","Ct&gt;41")</f>
        <v>Ct&gt;41</v>
      </c>
      <c r="V9002" t="str">
        <f>VLOOKUP(J9002,Datasæt_Analysesystemer!$C$2:$D$68,2,FALSE)</f>
        <v>Skrubbe</v>
      </c>
      <c r="W9002" t="str">
        <f t="shared" ref="W9002" si="17798">MID(F9002,10,9)</f>
        <v>DL2020025</v>
      </c>
      <c r="X9002" t="str">
        <f t="shared" ref="X9002" si="17799">W9002&amp;"_"&amp;V9002&amp;"_"&amp;S9002&amp;"_"&amp;T9002&amp;"_"&amp;U9002</f>
        <v>DL2020025_Skrubbe_Valid_Absent_Ct&gt;41</v>
      </c>
    </row>
    <row r="9003" spans="1:24" x14ac:dyDescent="0.25">
      <c r="A9003" t="s">
        <v>14</v>
      </c>
      <c r="B9003" t="s">
        <v>197</v>
      </c>
      <c r="C9003" t="s">
        <v>16</v>
      </c>
      <c r="D9003" s="6">
        <v>0.1</v>
      </c>
      <c r="E9003" s="6" t="s">
        <v>17</v>
      </c>
      <c r="F9003" t="s">
        <v>1587</v>
      </c>
      <c r="G9003" t="str">
        <f t="shared" si="17686"/>
        <v>DL2020025</v>
      </c>
      <c r="H9003" t="str">
        <f t="shared" si="17743"/>
        <v>01</v>
      </c>
      <c r="I9003" t="str">
        <f t="shared" si="17744"/>
        <v>Skrubbe_01_20210528_DL2020025_OerestadGym</v>
      </c>
      <c r="J9003" t="str">
        <f t="shared" si="17745"/>
        <v>Skrubbe</v>
      </c>
      <c r="K9003" t="str">
        <f t="shared" si="17746"/>
        <v>NegK</v>
      </c>
      <c r="L9003" t="str">
        <f t="shared" si="17747"/>
        <v>No Ct</v>
      </c>
      <c r="M9003" t="str">
        <f t="shared" si="17748"/>
        <v/>
      </c>
      <c r="N9003" t="str">
        <f t="shared" si="17749"/>
        <v/>
      </c>
      <c r="O9003" t="str">
        <f t="shared" si="17750"/>
        <v/>
      </c>
    </row>
    <row r="9004" spans="1:24" x14ac:dyDescent="0.25">
      <c r="A9004" t="s">
        <v>18</v>
      </c>
      <c r="B9004" t="s">
        <v>198</v>
      </c>
      <c r="C9004" t="s">
        <v>20</v>
      </c>
      <c r="D9004" s="6">
        <v>0.1</v>
      </c>
      <c r="E9004" s="6" t="s">
        <v>17</v>
      </c>
      <c r="F9004" t="s">
        <v>1587</v>
      </c>
      <c r="G9004" t="str">
        <f t="shared" si="17686"/>
        <v>DL2020025</v>
      </c>
      <c r="H9004" t="str">
        <f t="shared" si="17743"/>
        <v>01</v>
      </c>
      <c r="I9004" t="str">
        <f t="shared" si="17744"/>
        <v>Skrubbe_01_20210528_DL2020025_OerestadGym</v>
      </c>
      <c r="J9004" t="str">
        <f t="shared" si="17745"/>
        <v>Skrubbe</v>
      </c>
      <c r="K9004" t="str">
        <f t="shared" si="17746"/>
        <v>eDNA</v>
      </c>
      <c r="L9004" t="str">
        <f t="shared" si="17747"/>
        <v>No Ct</v>
      </c>
      <c r="M9004" t="str">
        <f t="shared" si="17748"/>
        <v/>
      </c>
      <c r="N9004" t="str">
        <f t="shared" si="17749"/>
        <v/>
      </c>
      <c r="O9004" t="str">
        <f t="shared" si="17750"/>
        <v/>
      </c>
    </row>
    <row r="9005" spans="1:24" x14ac:dyDescent="0.25">
      <c r="A9005" t="s">
        <v>21</v>
      </c>
      <c r="B9005" t="s">
        <v>198</v>
      </c>
      <c r="C9005" t="s">
        <v>20</v>
      </c>
      <c r="D9005" s="6">
        <v>0.1</v>
      </c>
      <c r="E9005" s="6" t="s">
        <v>17</v>
      </c>
      <c r="F9005" t="s">
        <v>1587</v>
      </c>
      <c r="G9005" t="str">
        <f t="shared" si="17686"/>
        <v>DL2020025</v>
      </c>
      <c r="H9005" t="str">
        <f t="shared" si="17743"/>
        <v>01</v>
      </c>
      <c r="I9005" t="str">
        <f t="shared" si="17744"/>
        <v>Skrubbe_01_20210528_DL2020025_OerestadGym</v>
      </c>
      <c r="J9005" t="str">
        <f t="shared" si="17745"/>
        <v>Skrubbe</v>
      </c>
      <c r="K9005" t="str">
        <f t="shared" si="17746"/>
        <v>eDNA</v>
      </c>
      <c r="L9005" t="str">
        <f t="shared" si="17747"/>
        <v>No Ct</v>
      </c>
      <c r="M9005" t="str">
        <f t="shared" si="17748"/>
        <v/>
      </c>
      <c r="N9005" t="str">
        <f t="shared" si="17749"/>
        <v/>
      </c>
      <c r="O9005" t="str">
        <f t="shared" si="17750"/>
        <v/>
      </c>
    </row>
    <row r="9006" spans="1:24" x14ac:dyDescent="0.25">
      <c r="A9006" t="s">
        <v>199</v>
      </c>
      <c r="B9006" t="s">
        <v>200</v>
      </c>
      <c r="C9006" t="s">
        <v>13</v>
      </c>
      <c r="D9006" s="6">
        <v>0.1</v>
      </c>
      <c r="E9006" s="6">
        <v>27.27</v>
      </c>
      <c r="F9006" t="s">
        <v>1587</v>
      </c>
      <c r="G9006" t="str">
        <f t="shared" si="17686"/>
        <v>DL2020025</v>
      </c>
      <c r="H9006" t="str">
        <f t="shared" si="17743"/>
        <v>02</v>
      </c>
      <c r="I9006" t="str">
        <f t="shared" si="17744"/>
        <v>Skrubbe_02_20210528_DL2020025_OerestadGym</v>
      </c>
      <c r="J9006" t="str">
        <f t="shared" si="17745"/>
        <v>Skrubbe</v>
      </c>
      <c r="K9006" t="str">
        <f t="shared" si="17746"/>
        <v>PosK</v>
      </c>
      <c r="L9006">
        <f t="shared" si="17747"/>
        <v>27.27</v>
      </c>
      <c r="M9006">
        <f t="shared" si="17748"/>
        <v>27.27</v>
      </c>
      <c r="N9006">
        <f t="shared" si="17749"/>
        <v>0</v>
      </c>
      <c r="O9006">
        <f t="shared" si="17750"/>
        <v>37.54</v>
      </c>
      <c r="Q9006">
        <f t="shared" ref="Q9006" si="17800">IF(L9008="No Ct",0,L9008)</f>
        <v>37.54</v>
      </c>
      <c r="R9006">
        <f t="shared" ref="R9006" si="17801">IF(L9009="No Ct",0,L9009)</f>
        <v>0</v>
      </c>
      <c r="S9006" t="str">
        <f t="shared" ref="S9006" si="17802">IF(AND(M9006&gt;0,N9006=0),"Valid","Invalid")</f>
        <v>Valid</v>
      </c>
      <c r="T9006" t="str">
        <f t="shared" ref="T9006" si="17803">IF(OR(Q9006&gt;1,R9006&gt;1),"Present","Absent")</f>
        <v>Present</v>
      </c>
      <c r="U9006" t="str">
        <f t="shared" ref="U9006" si="17804">IF(OR(AND(Q9006&gt;1,Q9006&lt;41),AND(R9006&gt;1,R9006&lt;41)),"Ct&lt;41","Ct&gt;41")</f>
        <v>Ct&lt;41</v>
      </c>
      <c r="V9006" t="str">
        <f>VLOOKUP(J9006,Datasæt_Analysesystemer!$C$2:$D$68,2,FALSE)</f>
        <v>Skrubbe</v>
      </c>
      <c r="W9006" t="str">
        <f t="shared" ref="W9006" si="17805">MID(F9006,10,9)</f>
        <v>DL2020025</v>
      </c>
      <c r="X9006" t="str">
        <f t="shared" ref="X9006" si="17806">W9006&amp;"_"&amp;V9006&amp;"_"&amp;S9006&amp;"_"&amp;T9006&amp;"_"&amp;U9006</f>
        <v>DL2020025_Skrubbe_Valid_Present_Ct&lt;41</v>
      </c>
    </row>
    <row r="9007" spans="1:24" x14ac:dyDescent="0.25">
      <c r="A9007" t="s">
        <v>201</v>
      </c>
      <c r="B9007" t="s">
        <v>202</v>
      </c>
      <c r="C9007" t="s">
        <v>16</v>
      </c>
      <c r="D9007" s="6">
        <v>0.1</v>
      </c>
      <c r="E9007" s="6" t="s">
        <v>17</v>
      </c>
      <c r="F9007" t="s">
        <v>1587</v>
      </c>
      <c r="G9007" t="str">
        <f t="shared" si="17686"/>
        <v>DL2020025</v>
      </c>
      <c r="H9007" t="str">
        <f t="shared" si="17743"/>
        <v>02</v>
      </c>
      <c r="I9007" t="str">
        <f t="shared" si="17744"/>
        <v>Skrubbe_02_20210528_DL2020025_OerestadGym</v>
      </c>
      <c r="J9007" t="str">
        <f t="shared" si="17745"/>
        <v>Skrubbe</v>
      </c>
      <c r="K9007" t="str">
        <f t="shared" si="17746"/>
        <v>NegK</v>
      </c>
      <c r="L9007" t="str">
        <f t="shared" si="17747"/>
        <v>No Ct</v>
      </c>
      <c r="M9007" t="str">
        <f t="shared" si="17748"/>
        <v/>
      </c>
      <c r="N9007" t="str">
        <f t="shared" si="17749"/>
        <v/>
      </c>
      <c r="O9007" t="str">
        <f t="shared" si="17750"/>
        <v/>
      </c>
    </row>
    <row r="9008" spans="1:24" x14ac:dyDescent="0.25">
      <c r="A9008" t="s">
        <v>203</v>
      </c>
      <c r="B9008" t="s">
        <v>204</v>
      </c>
      <c r="C9008" t="s">
        <v>20</v>
      </c>
      <c r="D9008" s="6">
        <v>0.1</v>
      </c>
      <c r="E9008" s="6">
        <v>37.54</v>
      </c>
      <c r="F9008" t="s">
        <v>1587</v>
      </c>
      <c r="G9008" t="str">
        <f t="shared" si="17686"/>
        <v>DL2020025</v>
      </c>
      <c r="H9008" t="str">
        <f t="shared" si="17743"/>
        <v>02</v>
      </c>
      <c r="I9008" t="str">
        <f t="shared" si="17744"/>
        <v>Skrubbe_02_20210528_DL2020025_OerestadGym</v>
      </c>
      <c r="J9008" t="str">
        <f t="shared" si="17745"/>
        <v>Skrubbe</v>
      </c>
      <c r="K9008" t="str">
        <f t="shared" si="17746"/>
        <v>eDNA</v>
      </c>
      <c r="L9008">
        <f t="shared" si="17747"/>
        <v>37.54</v>
      </c>
      <c r="M9008" t="str">
        <f t="shared" si="17748"/>
        <v/>
      </c>
      <c r="N9008" t="str">
        <f t="shared" si="17749"/>
        <v/>
      </c>
      <c r="O9008" t="str">
        <f t="shared" si="17750"/>
        <v/>
      </c>
    </row>
    <row r="9009" spans="1:24" x14ac:dyDescent="0.25">
      <c r="A9009" t="s">
        <v>205</v>
      </c>
      <c r="B9009" t="s">
        <v>204</v>
      </c>
      <c r="C9009" t="s">
        <v>20</v>
      </c>
      <c r="D9009" s="6">
        <v>0.1</v>
      </c>
      <c r="E9009" s="6" t="s">
        <v>17</v>
      </c>
      <c r="F9009" t="s">
        <v>1587</v>
      </c>
      <c r="G9009" t="str">
        <f t="shared" si="17686"/>
        <v>DL2020025</v>
      </c>
      <c r="H9009" t="str">
        <f t="shared" si="17743"/>
        <v>02</v>
      </c>
      <c r="I9009" t="str">
        <f t="shared" si="17744"/>
        <v>Skrubbe_02_20210528_DL2020025_OerestadGym</v>
      </c>
      <c r="J9009" t="str">
        <f t="shared" si="17745"/>
        <v>Skrubbe</v>
      </c>
      <c r="K9009" t="str">
        <f t="shared" si="17746"/>
        <v>eDNA</v>
      </c>
      <c r="L9009" t="str">
        <f t="shared" si="17747"/>
        <v>No Ct</v>
      </c>
      <c r="M9009" t="str">
        <f t="shared" si="17748"/>
        <v/>
      </c>
      <c r="N9009" t="str">
        <f t="shared" si="17749"/>
        <v/>
      </c>
      <c r="O9009" t="str">
        <f t="shared" si="17750"/>
        <v/>
      </c>
    </row>
    <row r="9010" spans="1:24" x14ac:dyDescent="0.25">
      <c r="A9010" t="s">
        <v>206</v>
      </c>
      <c r="B9010" t="s">
        <v>207</v>
      </c>
      <c r="C9010" t="s">
        <v>13</v>
      </c>
      <c r="D9010" s="6">
        <v>0.1</v>
      </c>
      <c r="E9010" s="6">
        <v>28.77</v>
      </c>
      <c r="F9010" t="s">
        <v>1587</v>
      </c>
      <c r="G9010" t="str">
        <f t="shared" ref="G9010:G9073" si="17807">MID(F9010,10,9)</f>
        <v>DL2020025</v>
      </c>
      <c r="H9010" t="str">
        <f t="shared" si="17743"/>
        <v>03</v>
      </c>
      <c r="I9010" t="str">
        <f t="shared" si="17744"/>
        <v>Torsk_03_20210528_DL2020025_OerestadGym</v>
      </c>
      <c r="J9010" t="str">
        <f t="shared" si="17745"/>
        <v>Torsk</v>
      </c>
      <c r="K9010" t="str">
        <f t="shared" si="17746"/>
        <v>PosK</v>
      </c>
      <c r="L9010">
        <f t="shared" si="17747"/>
        <v>28.77</v>
      </c>
      <c r="M9010">
        <f t="shared" si="17748"/>
        <v>28.77</v>
      </c>
      <c r="N9010">
        <f t="shared" si="17749"/>
        <v>0</v>
      </c>
      <c r="O9010">
        <f t="shared" si="17750"/>
        <v>0</v>
      </c>
      <c r="Q9010">
        <f t="shared" ref="Q9010" si="17808">IF(L9012="No Ct",0,L9012)</f>
        <v>0</v>
      </c>
      <c r="R9010">
        <f t="shared" ref="R9010" si="17809">IF(L9013="No Ct",0,L9013)</f>
        <v>0</v>
      </c>
      <c r="S9010" t="str">
        <f t="shared" ref="S9010" si="17810">IF(AND(M9010&gt;0,N9010=0),"Valid","Invalid")</f>
        <v>Valid</v>
      </c>
      <c r="T9010" t="str">
        <f t="shared" ref="T9010" si="17811">IF(OR(Q9010&gt;1,R9010&gt;1),"Present","Absent")</f>
        <v>Absent</v>
      </c>
      <c r="U9010" t="str">
        <f t="shared" ref="U9010" si="17812">IF(OR(AND(Q9010&gt;1,Q9010&lt;41),AND(R9010&gt;1,R9010&lt;41)),"Ct&lt;41","Ct&gt;41")</f>
        <v>Ct&gt;41</v>
      </c>
      <c r="V9010" t="str">
        <f>VLOOKUP(J9010,Datasæt_Analysesystemer!$C$2:$D$68,2,FALSE)</f>
        <v>Torsk</v>
      </c>
      <c r="W9010" t="str">
        <f t="shared" ref="W9010" si="17813">MID(F9010,10,9)</f>
        <v>DL2020025</v>
      </c>
      <c r="X9010" t="str">
        <f t="shared" ref="X9010" si="17814">W9010&amp;"_"&amp;V9010&amp;"_"&amp;S9010&amp;"_"&amp;T9010&amp;"_"&amp;U9010</f>
        <v>DL2020025_Torsk_Valid_Absent_Ct&gt;41</v>
      </c>
    </row>
    <row r="9011" spans="1:24" x14ac:dyDescent="0.25">
      <c r="A9011" t="s">
        <v>208</v>
      </c>
      <c r="B9011" t="s">
        <v>209</v>
      </c>
      <c r="C9011" t="s">
        <v>16</v>
      </c>
      <c r="D9011" s="6">
        <v>0.1</v>
      </c>
      <c r="E9011" s="6" t="s">
        <v>17</v>
      </c>
      <c r="F9011" t="s">
        <v>1587</v>
      </c>
      <c r="G9011" t="str">
        <f t="shared" si="17807"/>
        <v>DL2020025</v>
      </c>
      <c r="H9011" t="str">
        <f t="shared" si="17743"/>
        <v>03</v>
      </c>
      <c r="I9011" t="str">
        <f t="shared" si="17744"/>
        <v>Torsk_03_20210528_DL2020025_OerestadGym</v>
      </c>
      <c r="J9011" t="str">
        <f t="shared" si="17745"/>
        <v>Torsk</v>
      </c>
      <c r="K9011" t="str">
        <f t="shared" si="17746"/>
        <v>NegK</v>
      </c>
      <c r="L9011" t="str">
        <f t="shared" si="17747"/>
        <v>No Ct</v>
      </c>
      <c r="M9011" t="str">
        <f t="shared" si="17748"/>
        <v/>
      </c>
      <c r="N9011" t="str">
        <f t="shared" si="17749"/>
        <v/>
      </c>
      <c r="O9011" t="str">
        <f t="shared" si="17750"/>
        <v/>
      </c>
    </row>
    <row r="9012" spans="1:24" x14ac:dyDescent="0.25">
      <c r="A9012" t="s">
        <v>210</v>
      </c>
      <c r="B9012" t="s">
        <v>211</v>
      </c>
      <c r="C9012" t="s">
        <v>20</v>
      </c>
      <c r="D9012" s="6">
        <v>0.1</v>
      </c>
      <c r="E9012" s="6" t="s">
        <v>17</v>
      </c>
      <c r="F9012" t="s">
        <v>1587</v>
      </c>
      <c r="G9012" t="str">
        <f t="shared" si="17807"/>
        <v>DL2020025</v>
      </c>
      <c r="H9012" t="str">
        <f t="shared" si="17743"/>
        <v>03</v>
      </c>
      <c r="I9012" t="str">
        <f t="shared" si="17744"/>
        <v>Torsk_03_20210528_DL2020025_OerestadGym</v>
      </c>
      <c r="J9012" t="str">
        <f t="shared" si="17745"/>
        <v>Torsk</v>
      </c>
      <c r="K9012" t="str">
        <f t="shared" si="17746"/>
        <v>eDNA</v>
      </c>
      <c r="L9012" t="str">
        <f t="shared" si="17747"/>
        <v>No Ct</v>
      </c>
      <c r="M9012" t="str">
        <f t="shared" si="17748"/>
        <v/>
      </c>
      <c r="N9012" t="str">
        <f t="shared" si="17749"/>
        <v/>
      </c>
      <c r="O9012" t="str">
        <f t="shared" si="17750"/>
        <v/>
      </c>
    </row>
    <row r="9013" spans="1:24" x14ac:dyDescent="0.25">
      <c r="A9013" t="s">
        <v>212</v>
      </c>
      <c r="B9013" t="s">
        <v>211</v>
      </c>
      <c r="C9013" t="s">
        <v>20</v>
      </c>
      <c r="D9013" s="6">
        <v>0.1</v>
      </c>
      <c r="E9013" s="6" t="s">
        <v>17</v>
      </c>
      <c r="F9013" t="s">
        <v>1587</v>
      </c>
      <c r="G9013" t="str">
        <f t="shared" si="17807"/>
        <v>DL2020025</v>
      </c>
      <c r="H9013" t="str">
        <f t="shared" si="17743"/>
        <v>03</v>
      </c>
      <c r="I9013" t="str">
        <f t="shared" si="17744"/>
        <v>Torsk_03_20210528_DL2020025_OerestadGym</v>
      </c>
      <c r="J9013" t="str">
        <f t="shared" si="17745"/>
        <v>Torsk</v>
      </c>
      <c r="K9013" t="str">
        <f t="shared" si="17746"/>
        <v>eDNA</v>
      </c>
      <c r="L9013" t="str">
        <f t="shared" si="17747"/>
        <v>No Ct</v>
      </c>
      <c r="M9013" t="str">
        <f t="shared" si="17748"/>
        <v/>
      </c>
      <c r="N9013" t="str">
        <f t="shared" si="17749"/>
        <v/>
      </c>
      <c r="O9013" t="str">
        <f t="shared" si="17750"/>
        <v/>
      </c>
    </row>
    <row r="9014" spans="1:24" x14ac:dyDescent="0.25">
      <c r="A9014" t="s">
        <v>213</v>
      </c>
      <c r="B9014" t="s">
        <v>214</v>
      </c>
      <c r="C9014" t="s">
        <v>13</v>
      </c>
      <c r="D9014" s="6">
        <v>0.1</v>
      </c>
      <c r="E9014" s="6">
        <v>29.49</v>
      </c>
      <c r="F9014" t="s">
        <v>1587</v>
      </c>
      <c r="G9014" t="str">
        <f t="shared" si="17807"/>
        <v>DL2020025</v>
      </c>
      <c r="H9014" t="str">
        <f t="shared" si="17743"/>
        <v>04</v>
      </c>
      <c r="I9014" t="str">
        <f t="shared" si="17744"/>
        <v>Torsk_04_20210528_DL2020025_OerestadGym</v>
      </c>
      <c r="J9014" t="str">
        <f t="shared" si="17745"/>
        <v>Torsk</v>
      </c>
      <c r="K9014" t="str">
        <f t="shared" si="17746"/>
        <v>PosK</v>
      </c>
      <c r="L9014">
        <f t="shared" si="17747"/>
        <v>29.49</v>
      </c>
      <c r="M9014">
        <f t="shared" si="17748"/>
        <v>29.49</v>
      </c>
      <c r="N9014">
        <f t="shared" si="17749"/>
        <v>0</v>
      </c>
      <c r="O9014">
        <f t="shared" si="17750"/>
        <v>0</v>
      </c>
      <c r="Q9014">
        <f t="shared" ref="Q9014" si="17815">IF(L9016="No Ct",0,L9016)</f>
        <v>0</v>
      </c>
      <c r="R9014">
        <f t="shared" ref="R9014" si="17816">IF(L9017="No Ct",0,L9017)</f>
        <v>0</v>
      </c>
      <c r="S9014" t="str">
        <f t="shared" ref="S9014" si="17817">IF(AND(M9014&gt;0,N9014=0),"Valid","Invalid")</f>
        <v>Valid</v>
      </c>
      <c r="T9014" t="str">
        <f t="shared" ref="T9014" si="17818">IF(OR(Q9014&gt;1,R9014&gt;1),"Present","Absent")</f>
        <v>Absent</v>
      </c>
      <c r="U9014" t="str">
        <f t="shared" ref="U9014" si="17819">IF(OR(AND(Q9014&gt;1,Q9014&lt;41),AND(R9014&gt;1,R9014&lt;41)),"Ct&lt;41","Ct&gt;41")</f>
        <v>Ct&gt;41</v>
      </c>
      <c r="V9014" t="str">
        <f>VLOOKUP(J9014,Datasæt_Analysesystemer!$C$2:$D$68,2,FALSE)</f>
        <v>Torsk</v>
      </c>
      <c r="W9014" t="str">
        <f t="shared" ref="W9014" si="17820">MID(F9014,10,9)</f>
        <v>DL2020025</v>
      </c>
      <c r="X9014" t="str">
        <f t="shared" ref="X9014" si="17821">W9014&amp;"_"&amp;V9014&amp;"_"&amp;S9014&amp;"_"&amp;T9014&amp;"_"&amp;U9014</f>
        <v>DL2020025_Torsk_Valid_Absent_Ct&gt;41</v>
      </c>
    </row>
    <row r="9015" spans="1:24" x14ac:dyDescent="0.25">
      <c r="A9015" t="s">
        <v>215</v>
      </c>
      <c r="B9015" t="s">
        <v>216</v>
      </c>
      <c r="C9015" t="s">
        <v>16</v>
      </c>
      <c r="D9015" s="6">
        <v>0.1</v>
      </c>
      <c r="E9015" s="6" t="s">
        <v>17</v>
      </c>
      <c r="F9015" t="s">
        <v>1587</v>
      </c>
      <c r="G9015" t="str">
        <f t="shared" si="17807"/>
        <v>DL2020025</v>
      </c>
      <c r="H9015" t="str">
        <f t="shared" si="17743"/>
        <v>04</v>
      </c>
      <c r="I9015" t="str">
        <f t="shared" si="17744"/>
        <v>Torsk_04_20210528_DL2020025_OerestadGym</v>
      </c>
      <c r="J9015" t="str">
        <f t="shared" si="17745"/>
        <v>Torsk</v>
      </c>
      <c r="K9015" t="str">
        <f t="shared" si="17746"/>
        <v>NegK</v>
      </c>
      <c r="L9015" t="str">
        <f t="shared" si="17747"/>
        <v>No Ct</v>
      </c>
      <c r="M9015" t="str">
        <f t="shared" si="17748"/>
        <v/>
      </c>
      <c r="N9015" t="str">
        <f t="shared" si="17749"/>
        <v/>
      </c>
      <c r="O9015" t="str">
        <f t="shared" si="17750"/>
        <v/>
      </c>
    </row>
    <row r="9016" spans="1:24" x14ac:dyDescent="0.25">
      <c r="A9016" t="s">
        <v>217</v>
      </c>
      <c r="B9016" t="s">
        <v>218</v>
      </c>
      <c r="C9016" t="s">
        <v>20</v>
      </c>
      <c r="D9016" s="6">
        <v>0.1</v>
      </c>
      <c r="E9016" s="6" t="s">
        <v>17</v>
      </c>
      <c r="F9016" t="s">
        <v>1587</v>
      </c>
      <c r="G9016" t="str">
        <f t="shared" si="17807"/>
        <v>DL2020025</v>
      </c>
      <c r="H9016" t="str">
        <f t="shared" si="17743"/>
        <v>04</v>
      </c>
      <c r="I9016" t="str">
        <f t="shared" si="17744"/>
        <v>Torsk_04_20210528_DL2020025_OerestadGym</v>
      </c>
      <c r="J9016" t="str">
        <f t="shared" si="17745"/>
        <v>Torsk</v>
      </c>
      <c r="K9016" t="str">
        <f t="shared" si="17746"/>
        <v>eDNA</v>
      </c>
      <c r="L9016" t="str">
        <f t="shared" si="17747"/>
        <v>No Ct</v>
      </c>
      <c r="M9016" t="str">
        <f t="shared" si="17748"/>
        <v/>
      </c>
      <c r="N9016" t="str">
        <f t="shared" si="17749"/>
        <v/>
      </c>
      <c r="O9016" t="str">
        <f t="shared" si="17750"/>
        <v/>
      </c>
    </row>
    <row r="9017" spans="1:24" x14ac:dyDescent="0.25">
      <c r="A9017" t="s">
        <v>219</v>
      </c>
      <c r="B9017" t="s">
        <v>218</v>
      </c>
      <c r="C9017" t="s">
        <v>20</v>
      </c>
      <c r="D9017" s="6">
        <v>0.1</v>
      </c>
      <c r="E9017" s="6" t="s">
        <v>17</v>
      </c>
      <c r="F9017" t="s">
        <v>1587</v>
      </c>
      <c r="G9017" t="str">
        <f t="shared" si="17807"/>
        <v>DL2020025</v>
      </c>
      <c r="H9017" t="str">
        <f t="shared" si="17743"/>
        <v>04</v>
      </c>
      <c r="I9017" t="str">
        <f t="shared" si="17744"/>
        <v>Torsk_04_20210528_DL2020025_OerestadGym</v>
      </c>
      <c r="J9017" t="str">
        <f t="shared" si="17745"/>
        <v>Torsk</v>
      </c>
      <c r="K9017" t="str">
        <f t="shared" si="17746"/>
        <v>eDNA</v>
      </c>
      <c r="L9017" t="str">
        <f t="shared" si="17747"/>
        <v>No Ct</v>
      </c>
      <c r="M9017" t="str">
        <f t="shared" si="17748"/>
        <v/>
      </c>
      <c r="N9017" t="str">
        <f t="shared" si="17749"/>
        <v/>
      </c>
      <c r="O9017" t="str">
        <f t="shared" si="17750"/>
        <v/>
      </c>
    </row>
    <row r="9018" spans="1:24" x14ac:dyDescent="0.25">
      <c r="A9018" t="s">
        <v>220</v>
      </c>
      <c r="B9018" t="s">
        <v>221</v>
      </c>
      <c r="C9018" t="s">
        <v>13</v>
      </c>
      <c r="D9018" s="6">
        <v>0.1</v>
      </c>
      <c r="E9018" s="6">
        <v>32.729999999999997</v>
      </c>
      <c r="F9018" t="s">
        <v>1587</v>
      </c>
      <c r="G9018" t="str">
        <f t="shared" si="17807"/>
        <v>DL2020025</v>
      </c>
      <c r="H9018" t="str">
        <f t="shared" si="17743"/>
        <v>05</v>
      </c>
      <c r="I9018" t="str">
        <f t="shared" si="17744"/>
        <v>Sandmusling_05_20210528_DL2020025_OerestadGym</v>
      </c>
      <c r="J9018" t="str">
        <f t="shared" si="17745"/>
        <v>Sandmusling</v>
      </c>
      <c r="K9018" t="str">
        <f t="shared" si="17746"/>
        <v>PosK</v>
      </c>
      <c r="L9018">
        <f t="shared" si="17747"/>
        <v>32.729999999999997</v>
      </c>
      <c r="M9018">
        <f t="shared" si="17748"/>
        <v>32.729999999999997</v>
      </c>
      <c r="N9018">
        <f t="shared" si="17749"/>
        <v>0</v>
      </c>
      <c r="O9018">
        <f t="shared" si="17750"/>
        <v>63.1</v>
      </c>
      <c r="Q9018">
        <f t="shared" ref="Q9018" si="17822">IF(L9020="No Ct",0,L9020)</f>
        <v>31.53</v>
      </c>
      <c r="R9018">
        <f t="shared" ref="R9018" si="17823">IF(L9021="No Ct",0,L9021)</f>
        <v>31.57</v>
      </c>
      <c r="S9018" t="str">
        <f t="shared" ref="S9018" si="17824">IF(AND(M9018&gt;0,N9018=0),"Valid","Invalid")</f>
        <v>Valid</v>
      </c>
      <c r="T9018" t="str">
        <f t="shared" ref="T9018" si="17825">IF(OR(Q9018&gt;1,R9018&gt;1),"Present","Absent")</f>
        <v>Present</v>
      </c>
      <c r="U9018" t="str">
        <f t="shared" ref="U9018" si="17826">IF(OR(AND(Q9018&gt;1,Q9018&lt;41),AND(R9018&gt;1,R9018&lt;41)),"Ct&lt;41","Ct&gt;41")</f>
        <v>Ct&lt;41</v>
      </c>
      <c r="V9018" t="str">
        <f>VLOOKUP(J9018,Datasæt_Analysesystemer!$C$2:$D$68,2,FALSE)</f>
        <v>Sandmusling</v>
      </c>
      <c r="W9018" t="str">
        <f t="shared" ref="W9018" si="17827">MID(F9018,10,9)</f>
        <v>DL2020025</v>
      </c>
      <c r="X9018" t="str">
        <f t="shared" ref="X9018" si="17828">W9018&amp;"_"&amp;V9018&amp;"_"&amp;S9018&amp;"_"&amp;T9018&amp;"_"&amp;U9018</f>
        <v>DL2020025_Sandmusling_Valid_Present_Ct&lt;41</v>
      </c>
    </row>
    <row r="9019" spans="1:24" x14ac:dyDescent="0.25">
      <c r="A9019" t="s">
        <v>222</v>
      </c>
      <c r="B9019" t="s">
        <v>223</v>
      </c>
      <c r="C9019" t="s">
        <v>16</v>
      </c>
      <c r="D9019" s="6">
        <v>0.1</v>
      </c>
      <c r="E9019" s="6" t="s">
        <v>17</v>
      </c>
      <c r="F9019" t="s">
        <v>1587</v>
      </c>
      <c r="G9019" t="str">
        <f t="shared" si="17807"/>
        <v>DL2020025</v>
      </c>
      <c r="H9019" t="str">
        <f t="shared" si="17743"/>
        <v>05</v>
      </c>
      <c r="I9019" t="str">
        <f t="shared" si="17744"/>
        <v>Sandmusling_05_20210528_DL2020025_OerestadGym</v>
      </c>
      <c r="J9019" t="str">
        <f t="shared" si="17745"/>
        <v>Sandmusling</v>
      </c>
      <c r="K9019" t="str">
        <f t="shared" si="17746"/>
        <v>NegK</v>
      </c>
      <c r="L9019" t="str">
        <f t="shared" si="17747"/>
        <v>No Ct</v>
      </c>
      <c r="M9019" t="str">
        <f t="shared" si="17748"/>
        <v/>
      </c>
      <c r="N9019" t="str">
        <f t="shared" si="17749"/>
        <v/>
      </c>
      <c r="O9019" t="str">
        <f t="shared" si="17750"/>
        <v/>
      </c>
    </row>
    <row r="9020" spans="1:24" x14ac:dyDescent="0.25">
      <c r="A9020" t="s">
        <v>224</v>
      </c>
      <c r="B9020" t="s">
        <v>225</v>
      </c>
      <c r="C9020" t="s">
        <v>20</v>
      </c>
      <c r="D9020" s="6">
        <v>0.1</v>
      </c>
      <c r="E9020" s="6">
        <v>31.53</v>
      </c>
      <c r="F9020" t="s">
        <v>1587</v>
      </c>
      <c r="G9020" t="str">
        <f t="shared" si="17807"/>
        <v>DL2020025</v>
      </c>
      <c r="H9020" t="str">
        <f t="shared" si="17743"/>
        <v>05</v>
      </c>
      <c r="I9020" t="str">
        <f t="shared" si="17744"/>
        <v>Sandmusling_05_20210528_DL2020025_OerestadGym</v>
      </c>
      <c r="J9020" t="str">
        <f t="shared" si="17745"/>
        <v>Sandmusling</v>
      </c>
      <c r="K9020" t="str">
        <f t="shared" si="17746"/>
        <v>eDNA</v>
      </c>
      <c r="L9020">
        <f t="shared" si="17747"/>
        <v>31.53</v>
      </c>
      <c r="M9020" t="str">
        <f t="shared" si="17748"/>
        <v/>
      </c>
      <c r="N9020" t="str">
        <f t="shared" si="17749"/>
        <v/>
      </c>
      <c r="O9020" t="str">
        <f t="shared" si="17750"/>
        <v/>
      </c>
    </row>
    <row r="9021" spans="1:24" x14ac:dyDescent="0.25">
      <c r="A9021" t="s">
        <v>226</v>
      </c>
      <c r="B9021" t="s">
        <v>225</v>
      </c>
      <c r="C9021" t="s">
        <v>20</v>
      </c>
      <c r="D9021" s="6">
        <v>0.1</v>
      </c>
      <c r="E9021" s="6">
        <v>31.57</v>
      </c>
      <c r="F9021" t="s">
        <v>1587</v>
      </c>
      <c r="G9021" t="str">
        <f t="shared" si="17807"/>
        <v>DL2020025</v>
      </c>
      <c r="H9021" t="str">
        <f t="shared" si="17743"/>
        <v>05</v>
      </c>
      <c r="I9021" t="str">
        <f t="shared" si="17744"/>
        <v>Sandmusling_05_20210528_DL2020025_OerestadGym</v>
      </c>
      <c r="J9021" t="str">
        <f t="shared" si="17745"/>
        <v>Sandmusling</v>
      </c>
      <c r="K9021" t="str">
        <f t="shared" si="17746"/>
        <v>eDNA</v>
      </c>
      <c r="L9021">
        <f t="shared" si="17747"/>
        <v>31.57</v>
      </c>
      <c r="M9021" t="str">
        <f t="shared" si="17748"/>
        <v/>
      </c>
      <c r="N9021" t="str">
        <f t="shared" si="17749"/>
        <v/>
      </c>
      <c r="O9021" t="str">
        <f t="shared" si="17750"/>
        <v/>
      </c>
    </row>
    <row r="9022" spans="1:24" x14ac:dyDescent="0.25">
      <c r="A9022" t="s">
        <v>227</v>
      </c>
      <c r="B9022" t="s">
        <v>228</v>
      </c>
      <c r="C9022" t="s">
        <v>13</v>
      </c>
      <c r="D9022" s="6">
        <v>0.1</v>
      </c>
      <c r="E9022" s="6">
        <v>29.49</v>
      </c>
      <c r="F9022" t="s">
        <v>1587</v>
      </c>
      <c r="G9022" t="str">
        <f t="shared" si="17807"/>
        <v>DL2020025</v>
      </c>
      <c r="H9022" t="str">
        <f t="shared" si="17743"/>
        <v>06</v>
      </c>
      <c r="I9022" t="str">
        <f t="shared" si="17744"/>
        <v>Sandmusling_06_20210528_DL2020025_OerestadGym</v>
      </c>
      <c r="J9022" t="str">
        <f t="shared" si="17745"/>
        <v>Sandmusling</v>
      </c>
      <c r="K9022" t="str">
        <f t="shared" si="17746"/>
        <v>PosK</v>
      </c>
      <c r="L9022">
        <f t="shared" si="17747"/>
        <v>29.49</v>
      </c>
      <c r="M9022">
        <f t="shared" si="17748"/>
        <v>29.49</v>
      </c>
      <c r="N9022">
        <f t="shared" si="17749"/>
        <v>0</v>
      </c>
      <c r="O9022">
        <f t="shared" si="17750"/>
        <v>64.540000000000006</v>
      </c>
      <c r="Q9022">
        <f t="shared" ref="Q9022" si="17829">IF(L9024="No Ct",0,L9024)</f>
        <v>31.73</v>
      </c>
      <c r="R9022">
        <f t="shared" ref="R9022" si="17830">IF(L9025="No Ct",0,L9025)</f>
        <v>32.81</v>
      </c>
      <c r="S9022" t="str">
        <f t="shared" ref="S9022" si="17831">IF(AND(M9022&gt;0,N9022=0),"Valid","Invalid")</f>
        <v>Valid</v>
      </c>
      <c r="T9022" t="str">
        <f t="shared" ref="T9022" si="17832">IF(OR(Q9022&gt;1,R9022&gt;1),"Present","Absent")</f>
        <v>Present</v>
      </c>
      <c r="U9022" t="str">
        <f t="shared" ref="U9022" si="17833">IF(OR(AND(Q9022&gt;1,Q9022&lt;41),AND(R9022&gt;1,R9022&lt;41)),"Ct&lt;41","Ct&gt;41")</f>
        <v>Ct&lt;41</v>
      </c>
      <c r="V9022" t="str">
        <f>VLOOKUP(J9022,Datasæt_Analysesystemer!$C$2:$D$68,2,FALSE)</f>
        <v>Sandmusling</v>
      </c>
      <c r="W9022" t="str">
        <f t="shared" ref="W9022" si="17834">MID(F9022,10,9)</f>
        <v>DL2020025</v>
      </c>
      <c r="X9022" t="str">
        <f t="shared" ref="X9022" si="17835">W9022&amp;"_"&amp;V9022&amp;"_"&amp;S9022&amp;"_"&amp;T9022&amp;"_"&amp;U9022</f>
        <v>DL2020025_Sandmusling_Valid_Present_Ct&lt;41</v>
      </c>
    </row>
    <row r="9023" spans="1:24" x14ac:dyDescent="0.25">
      <c r="A9023" t="s">
        <v>229</v>
      </c>
      <c r="B9023" t="s">
        <v>230</v>
      </c>
      <c r="C9023" t="s">
        <v>16</v>
      </c>
      <c r="D9023" s="6">
        <v>0.1</v>
      </c>
      <c r="E9023" s="6" t="s">
        <v>17</v>
      </c>
      <c r="F9023" t="s">
        <v>1587</v>
      </c>
      <c r="G9023" t="str">
        <f t="shared" si="17807"/>
        <v>DL2020025</v>
      </c>
      <c r="H9023" t="str">
        <f t="shared" si="17743"/>
        <v>06</v>
      </c>
      <c r="I9023" t="str">
        <f t="shared" si="17744"/>
        <v>Sandmusling_06_20210528_DL2020025_OerestadGym</v>
      </c>
      <c r="J9023" t="str">
        <f t="shared" si="17745"/>
        <v>Sandmusling</v>
      </c>
      <c r="K9023" t="str">
        <f t="shared" si="17746"/>
        <v>NegK</v>
      </c>
      <c r="L9023" t="str">
        <f t="shared" si="17747"/>
        <v>No Ct</v>
      </c>
      <c r="M9023" t="str">
        <f t="shared" si="17748"/>
        <v/>
      </c>
      <c r="N9023" t="str">
        <f t="shared" si="17749"/>
        <v/>
      </c>
      <c r="O9023" t="str">
        <f t="shared" si="17750"/>
        <v/>
      </c>
    </row>
    <row r="9024" spans="1:24" x14ac:dyDescent="0.25">
      <c r="A9024" t="s">
        <v>231</v>
      </c>
      <c r="B9024" t="s">
        <v>232</v>
      </c>
      <c r="C9024" t="s">
        <v>20</v>
      </c>
      <c r="D9024" s="6">
        <v>0.1</v>
      </c>
      <c r="E9024" s="6">
        <v>31.73</v>
      </c>
      <c r="F9024" t="s">
        <v>1587</v>
      </c>
      <c r="G9024" t="str">
        <f t="shared" si="17807"/>
        <v>DL2020025</v>
      </c>
      <c r="H9024" t="str">
        <f t="shared" si="17743"/>
        <v>06</v>
      </c>
      <c r="I9024" t="str">
        <f t="shared" si="17744"/>
        <v>Sandmusling_06_20210528_DL2020025_OerestadGym</v>
      </c>
      <c r="J9024" t="str">
        <f t="shared" si="17745"/>
        <v>Sandmusling</v>
      </c>
      <c r="K9024" t="str">
        <f t="shared" si="17746"/>
        <v>eDNA</v>
      </c>
      <c r="L9024">
        <f t="shared" si="17747"/>
        <v>31.73</v>
      </c>
      <c r="M9024" t="str">
        <f t="shared" si="17748"/>
        <v/>
      </c>
      <c r="N9024" t="str">
        <f t="shared" si="17749"/>
        <v/>
      </c>
      <c r="O9024" t="str">
        <f t="shared" si="17750"/>
        <v/>
      </c>
    </row>
    <row r="9025" spans="1:24" x14ac:dyDescent="0.25">
      <c r="A9025" t="s">
        <v>233</v>
      </c>
      <c r="B9025" t="s">
        <v>232</v>
      </c>
      <c r="C9025" t="s">
        <v>20</v>
      </c>
      <c r="D9025" s="6">
        <v>0.1</v>
      </c>
      <c r="E9025" s="6">
        <v>32.81</v>
      </c>
      <c r="F9025" t="s">
        <v>1587</v>
      </c>
      <c r="G9025" t="str">
        <f t="shared" si="17807"/>
        <v>DL2020025</v>
      </c>
      <c r="H9025" t="str">
        <f t="shared" si="17743"/>
        <v>06</v>
      </c>
      <c r="I9025" t="str">
        <f t="shared" si="17744"/>
        <v>Sandmusling_06_20210528_DL2020025_OerestadGym</v>
      </c>
      <c r="J9025" t="str">
        <f t="shared" si="17745"/>
        <v>Sandmusling</v>
      </c>
      <c r="K9025" t="str">
        <f t="shared" si="17746"/>
        <v>eDNA</v>
      </c>
      <c r="L9025">
        <f t="shared" si="17747"/>
        <v>32.81</v>
      </c>
      <c r="M9025" t="str">
        <f t="shared" si="17748"/>
        <v/>
      </c>
      <c r="N9025" t="str">
        <f t="shared" si="17749"/>
        <v/>
      </c>
      <c r="O9025" t="str">
        <f t="shared" si="17750"/>
        <v/>
      </c>
    </row>
    <row r="9026" spans="1:24" x14ac:dyDescent="0.25">
      <c r="A9026" t="s">
        <v>234</v>
      </c>
      <c r="B9026" t="s">
        <v>235</v>
      </c>
      <c r="C9026" t="s">
        <v>13</v>
      </c>
      <c r="D9026" s="6">
        <v>0.1</v>
      </c>
      <c r="E9026" s="6">
        <v>33.770000000000003</v>
      </c>
      <c r="F9026" t="s">
        <v>1587</v>
      </c>
      <c r="G9026" t="str">
        <f t="shared" si="17807"/>
        <v>DL2020025</v>
      </c>
      <c r="H9026" t="str">
        <f t="shared" si="17743"/>
        <v>07</v>
      </c>
      <c r="I9026" t="str">
        <f t="shared" si="17744"/>
        <v>AmerikanskRibbegople_07_20210528_DL2020025_OerestadGym</v>
      </c>
      <c r="J9026" t="str">
        <f t="shared" si="17745"/>
        <v>AmerikanskRibbegople</v>
      </c>
      <c r="K9026" t="str">
        <f t="shared" si="17746"/>
        <v>PosK</v>
      </c>
      <c r="L9026">
        <f t="shared" si="17747"/>
        <v>33.770000000000003</v>
      </c>
      <c r="M9026">
        <f t="shared" si="17748"/>
        <v>33.770000000000003</v>
      </c>
      <c r="N9026">
        <f t="shared" si="17749"/>
        <v>0</v>
      </c>
      <c r="O9026">
        <f t="shared" si="17750"/>
        <v>57.28</v>
      </c>
      <c r="Q9026">
        <f t="shared" ref="Q9026" si="17836">IF(L9028="No Ct",0,L9028)</f>
        <v>28.86</v>
      </c>
      <c r="R9026">
        <f t="shared" ref="R9026" si="17837">IF(L9029="No Ct",0,L9029)</f>
        <v>28.42</v>
      </c>
      <c r="S9026" t="str">
        <f t="shared" ref="S9026" si="17838">IF(AND(M9026&gt;0,N9026=0),"Valid","Invalid")</f>
        <v>Valid</v>
      </c>
      <c r="T9026" t="str">
        <f t="shared" ref="T9026" si="17839">IF(OR(Q9026&gt;1,R9026&gt;1),"Present","Absent")</f>
        <v>Present</v>
      </c>
      <c r="U9026" t="str">
        <f t="shared" ref="U9026" si="17840">IF(OR(AND(Q9026&gt;1,Q9026&lt;41),AND(R9026&gt;1,R9026&lt;41)),"Ct&lt;41","Ct&gt;41")</f>
        <v>Ct&lt;41</v>
      </c>
      <c r="V9026" t="str">
        <f>VLOOKUP(J9026,Datasæt_Analysesystemer!$C$2:$D$68,2,FALSE)</f>
        <v>Amerikansk ribbegople</v>
      </c>
      <c r="W9026" t="str">
        <f t="shared" ref="W9026" si="17841">MID(F9026,10,9)</f>
        <v>DL2020025</v>
      </c>
      <c r="X9026" t="str">
        <f t="shared" ref="X9026" si="17842">W9026&amp;"_"&amp;V9026&amp;"_"&amp;S9026&amp;"_"&amp;T9026&amp;"_"&amp;U9026</f>
        <v>DL2020025_Amerikansk ribbegople_Valid_Present_Ct&lt;41</v>
      </c>
    </row>
    <row r="9027" spans="1:24" x14ac:dyDescent="0.25">
      <c r="A9027" t="s">
        <v>236</v>
      </c>
      <c r="B9027" t="s">
        <v>237</v>
      </c>
      <c r="C9027" t="s">
        <v>16</v>
      </c>
      <c r="D9027" s="6">
        <v>0.1</v>
      </c>
      <c r="E9027" s="6" t="s">
        <v>17</v>
      </c>
      <c r="F9027" t="s">
        <v>1587</v>
      </c>
      <c r="G9027" t="str">
        <f t="shared" si="17807"/>
        <v>DL2020025</v>
      </c>
      <c r="H9027" t="str">
        <f t="shared" si="17743"/>
        <v>07</v>
      </c>
      <c r="I9027" t="str">
        <f t="shared" si="17744"/>
        <v>AmerikanskRibbegople_07_20210528_DL2020025_OerestadGym</v>
      </c>
      <c r="J9027" t="str">
        <f t="shared" si="17745"/>
        <v>AmerikanskRibbegople</v>
      </c>
      <c r="K9027" t="str">
        <f t="shared" si="17746"/>
        <v>NegK</v>
      </c>
      <c r="L9027" t="str">
        <f t="shared" si="17747"/>
        <v>No Ct</v>
      </c>
      <c r="M9027" t="str">
        <f t="shared" si="17748"/>
        <v/>
      </c>
      <c r="N9027" t="str">
        <f t="shared" si="17749"/>
        <v/>
      </c>
      <c r="O9027" t="str">
        <f t="shared" si="17750"/>
        <v/>
      </c>
    </row>
    <row r="9028" spans="1:24" x14ac:dyDescent="0.25">
      <c r="A9028" t="s">
        <v>238</v>
      </c>
      <c r="B9028" t="s">
        <v>239</v>
      </c>
      <c r="C9028" t="s">
        <v>20</v>
      </c>
      <c r="D9028" s="6">
        <v>0.1</v>
      </c>
      <c r="E9028" s="6">
        <v>28.86</v>
      </c>
      <c r="F9028" t="s">
        <v>1587</v>
      </c>
      <c r="G9028" t="str">
        <f t="shared" si="17807"/>
        <v>DL2020025</v>
      </c>
      <c r="H9028" t="str">
        <f t="shared" si="17743"/>
        <v>07</v>
      </c>
      <c r="I9028" t="str">
        <f t="shared" si="17744"/>
        <v>AmerikanskRibbegople_07_20210528_DL2020025_OerestadGym</v>
      </c>
      <c r="J9028" t="str">
        <f t="shared" si="17745"/>
        <v>AmerikanskRibbegople</v>
      </c>
      <c r="K9028" t="str">
        <f t="shared" si="17746"/>
        <v>eDNA</v>
      </c>
      <c r="L9028">
        <f t="shared" si="17747"/>
        <v>28.86</v>
      </c>
      <c r="M9028" t="str">
        <f t="shared" si="17748"/>
        <v/>
      </c>
      <c r="N9028" t="str">
        <f t="shared" si="17749"/>
        <v/>
      </c>
      <c r="O9028" t="str">
        <f t="shared" si="17750"/>
        <v/>
      </c>
    </row>
    <row r="9029" spans="1:24" x14ac:dyDescent="0.25">
      <c r="A9029" t="s">
        <v>240</v>
      </c>
      <c r="B9029" t="s">
        <v>239</v>
      </c>
      <c r="C9029" t="s">
        <v>20</v>
      </c>
      <c r="D9029" s="6">
        <v>0.1</v>
      </c>
      <c r="E9029" s="6">
        <v>28.42</v>
      </c>
      <c r="F9029" t="s">
        <v>1587</v>
      </c>
      <c r="G9029" t="str">
        <f t="shared" si="17807"/>
        <v>DL2020025</v>
      </c>
      <c r="H9029" t="str">
        <f t="shared" si="17743"/>
        <v>07</v>
      </c>
      <c r="I9029" t="str">
        <f t="shared" si="17744"/>
        <v>AmerikanskRibbegople_07_20210528_DL2020025_OerestadGym</v>
      </c>
      <c r="J9029" t="str">
        <f t="shared" si="17745"/>
        <v>AmerikanskRibbegople</v>
      </c>
      <c r="K9029" t="str">
        <f t="shared" si="17746"/>
        <v>eDNA</v>
      </c>
      <c r="L9029">
        <f t="shared" si="17747"/>
        <v>28.42</v>
      </c>
      <c r="M9029" t="str">
        <f t="shared" si="17748"/>
        <v/>
      </c>
      <c r="N9029" t="str">
        <f t="shared" si="17749"/>
        <v/>
      </c>
      <c r="O9029" t="str">
        <f t="shared" si="17750"/>
        <v/>
      </c>
    </row>
    <row r="9030" spans="1:24" x14ac:dyDescent="0.25">
      <c r="A9030" t="s">
        <v>241</v>
      </c>
      <c r="B9030" t="s">
        <v>242</v>
      </c>
      <c r="C9030" t="s">
        <v>13</v>
      </c>
      <c r="D9030" s="6">
        <v>0.1</v>
      </c>
      <c r="E9030" s="6" t="s">
        <v>17</v>
      </c>
      <c r="F9030" t="s">
        <v>1587</v>
      </c>
      <c r="G9030" t="str">
        <f t="shared" si="17807"/>
        <v>DL2020025</v>
      </c>
      <c r="H9030" t="str">
        <f t="shared" si="17743"/>
        <v>08</v>
      </c>
      <c r="I9030" t="str">
        <f t="shared" si="17744"/>
        <v>AmerikanskRibbegople_08_20210528_DL2020025_OerestadGym</v>
      </c>
      <c r="J9030" t="str">
        <f t="shared" si="17745"/>
        <v>AmerikanskRibbegople</v>
      </c>
      <c r="K9030" t="str">
        <f t="shared" si="17746"/>
        <v>PosK</v>
      </c>
      <c r="L9030" t="str">
        <f t="shared" si="17747"/>
        <v>No Ct</v>
      </c>
      <c r="M9030">
        <f t="shared" si="17748"/>
        <v>0</v>
      </c>
      <c r="N9030">
        <f t="shared" si="17749"/>
        <v>0</v>
      </c>
      <c r="O9030">
        <f t="shared" si="17750"/>
        <v>60.099999999999994</v>
      </c>
      <c r="Q9030">
        <f t="shared" ref="Q9030" si="17843">IF(L9032="No Ct",0,L9032)</f>
        <v>30.4</v>
      </c>
      <c r="R9030">
        <f t="shared" ref="R9030" si="17844">IF(L9033="No Ct",0,L9033)</f>
        <v>29.7</v>
      </c>
      <c r="S9030" t="str">
        <f t="shared" ref="S9030" si="17845">IF(AND(M9030&gt;0,N9030=0),"Valid","Invalid")</f>
        <v>Invalid</v>
      </c>
      <c r="T9030" t="str">
        <f t="shared" ref="T9030" si="17846">IF(OR(Q9030&gt;1,R9030&gt;1),"Present","Absent")</f>
        <v>Present</v>
      </c>
      <c r="U9030" t="str">
        <f t="shared" ref="U9030" si="17847">IF(OR(AND(Q9030&gt;1,Q9030&lt;41),AND(R9030&gt;1,R9030&lt;41)),"Ct&lt;41","Ct&gt;41")</f>
        <v>Ct&lt;41</v>
      </c>
      <c r="V9030" t="str">
        <f>VLOOKUP(J9030,Datasæt_Analysesystemer!$C$2:$D$68,2,FALSE)</f>
        <v>Amerikansk ribbegople</v>
      </c>
      <c r="W9030" t="str">
        <f t="shared" ref="W9030" si="17848">MID(F9030,10,9)</f>
        <v>DL2020025</v>
      </c>
      <c r="X9030" t="str">
        <f t="shared" ref="X9030" si="17849">W9030&amp;"_"&amp;V9030&amp;"_"&amp;S9030&amp;"_"&amp;T9030&amp;"_"&amp;U9030</f>
        <v>DL2020025_Amerikansk ribbegople_Invalid_Present_Ct&lt;41</v>
      </c>
    </row>
    <row r="9031" spans="1:24" x14ac:dyDescent="0.25">
      <c r="A9031" t="s">
        <v>243</v>
      </c>
      <c r="B9031" t="s">
        <v>244</v>
      </c>
      <c r="C9031" t="s">
        <v>16</v>
      </c>
      <c r="D9031" s="6">
        <v>0.1</v>
      </c>
      <c r="E9031" s="6" t="s">
        <v>17</v>
      </c>
      <c r="F9031" t="s">
        <v>1587</v>
      </c>
      <c r="G9031" t="str">
        <f t="shared" si="17807"/>
        <v>DL2020025</v>
      </c>
      <c r="H9031" t="str">
        <f t="shared" si="17743"/>
        <v>08</v>
      </c>
      <c r="I9031" t="str">
        <f t="shared" si="17744"/>
        <v>AmerikanskRibbegople_08_20210528_DL2020025_OerestadGym</v>
      </c>
      <c r="J9031" t="str">
        <f t="shared" si="17745"/>
        <v>AmerikanskRibbegople</v>
      </c>
      <c r="K9031" t="str">
        <f t="shared" si="17746"/>
        <v>NegK</v>
      </c>
      <c r="L9031" t="str">
        <f t="shared" si="17747"/>
        <v>No Ct</v>
      </c>
      <c r="M9031" t="str">
        <f t="shared" si="17748"/>
        <v/>
      </c>
      <c r="N9031" t="str">
        <f t="shared" si="17749"/>
        <v/>
      </c>
      <c r="O9031" t="str">
        <f t="shared" si="17750"/>
        <v/>
      </c>
    </row>
    <row r="9032" spans="1:24" x14ac:dyDescent="0.25">
      <c r="A9032" t="s">
        <v>245</v>
      </c>
      <c r="B9032" t="s">
        <v>246</v>
      </c>
      <c r="C9032" t="s">
        <v>20</v>
      </c>
      <c r="D9032" s="6">
        <v>0.1</v>
      </c>
      <c r="E9032" s="6">
        <v>30.4</v>
      </c>
      <c r="F9032" t="s">
        <v>1587</v>
      </c>
      <c r="G9032" t="str">
        <f t="shared" si="17807"/>
        <v>DL2020025</v>
      </c>
      <c r="H9032" t="str">
        <f t="shared" si="17743"/>
        <v>08</v>
      </c>
      <c r="I9032" t="str">
        <f t="shared" si="17744"/>
        <v>AmerikanskRibbegople_08_20210528_DL2020025_OerestadGym</v>
      </c>
      <c r="J9032" t="str">
        <f t="shared" si="17745"/>
        <v>AmerikanskRibbegople</v>
      </c>
      <c r="K9032" t="str">
        <f t="shared" si="17746"/>
        <v>eDNA</v>
      </c>
      <c r="L9032">
        <f t="shared" si="17747"/>
        <v>30.4</v>
      </c>
      <c r="M9032" t="str">
        <f t="shared" si="17748"/>
        <v/>
      </c>
      <c r="N9032" t="str">
        <f t="shared" si="17749"/>
        <v/>
      </c>
      <c r="O9032" t="str">
        <f t="shared" si="17750"/>
        <v/>
      </c>
    </row>
    <row r="9033" spans="1:24" x14ac:dyDescent="0.25">
      <c r="A9033" t="s">
        <v>247</v>
      </c>
      <c r="B9033" t="s">
        <v>246</v>
      </c>
      <c r="C9033" t="s">
        <v>20</v>
      </c>
      <c r="D9033" s="6">
        <v>0.1</v>
      </c>
      <c r="E9033" s="6">
        <v>29.7</v>
      </c>
      <c r="F9033" t="s">
        <v>1587</v>
      </c>
      <c r="G9033" t="str">
        <f t="shared" si="17807"/>
        <v>DL2020025</v>
      </c>
      <c r="H9033" t="str">
        <f t="shared" si="17743"/>
        <v>08</v>
      </c>
      <c r="I9033" t="str">
        <f t="shared" si="17744"/>
        <v>AmerikanskRibbegople_08_20210528_DL2020025_OerestadGym</v>
      </c>
      <c r="J9033" t="str">
        <f t="shared" si="17745"/>
        <v>AmerikanskRibbegople</v>
      </c>
      <c r="K9033" t="str">
        <f t="shared" si="17746"/>
        <v>eDNA</v>
      </c>
      <c r="L9033">
        <f t="shared" si="17747"/>
        <v>29.7</v>
      </c>
      <c r="M9033" t="str">
        <f t="shared" si="17748"/>
        <v/>
      </c>
      <c r="N9033" t="str">
        <f t="shared" si="17749"/>
        <v/>
      </c>
      <c r="O9033" t="str">
        <f t="shared" si="17750"/>
        <v/>
      </c>
    </row>
    <row r="9034" spans="1:24" x14ac:dyDescent="0.25">
      <c r="A9034" t="s">
        <v>248</v>
      </c>
      <c r="B9034" t="s">
        <v>249</v>
      </c>
      <c r="C9034" t="s">
        <v>13</v>
      </c>
      <c r="D9034" s="6">
        <v>0.1</v>
      </c>
      <c r="E9034" s="6">
        <v>31.75</v>
      </c>
      <c r="F9034" t="s">
        <v>1587</v>
      </c>
      <c r="G9034" t="str">
        <f t="shared" si="17807"/>
        <v>DL2020025</v>
      </c>
      <c r="H9034" t="str">
        <f t="shared" si="17743"/>
        <v>09</v>
      </c>
      <c r="I9034" t="str">
        <f t="shared" si="17744"/>
        <v>AmerikanskHummer_09_20210528_DL2020025_OerestadGym</v>
      </c>
      <c r="J9034" t="str">
        <f t="shared" si="17745"/>
        <v>AmerikanskHummer</v>
      </c>
      <c r="K9034" t="str">
        <f t="shared" si="17746"/>
        <v>PosK</v>
      </c>
      <c r="L9034">
        <f t="shared" si="17747"/>
        <v>31.75</v>
      </c>
      <c r="M9034">
        <f t="shared" si="17748"/>
        <v>31.75</v>
      </c>
      <c r="N9034">
        <f t="shared" si="17749"/>
        <v>0</v>
      </c>
      <c r="O9034">
        <f t="shared" si="17750"/>
        <v>0</v>
      </c>
      <c r="Q9034">
        <f t="shared" ref="Q9034" si="17850">IF(L9036="No Ct",0,L9036)</f>
        <v>0</v>
      </c>
      <c r="R9034">
        <f t="shared" ref="R9034" si="17851">IF(L9037="No Ct",0,L9037)</f>
        <v>0</v>
      </c>
      <c r="S9034" t="str">
        <f t="shared" ref="S9034" si="17852">IF(AND(M9034&gt;0,N9034=0),"Valid","Invalid")</f>
        <v>Valid</v>
      </c>
      <c r="T9034" t="str">
        <f t="shared" ref="T9034" si="17853">IF(OR(Q9034&gt;1,R9034&gt;1),"Present","Absent")</f>
        <v>Absent</v>
      </c>
      <c r="U9034" t="str">
        <f t="shared" ref="U9034" si="17854">IF(OR(AND(Q9034&gt;1,Q9034&lt;41),AND(R9034&gt;1,R9034&lt;41)),"Ct&lt;41","Ct&gt;41")</f>
        <v>Ct&gt;41</v>
      </c>
      <c r="V9034" t="str">
        <f>VLOOKUP(J9034,Datasæt_Analysesystemer!$C$2:$D$68,2,FALSE)</f>
        <v>Amerikansk hummer</v>
      </c>
      <c r="W9034" t="str">
        <f t="shared" ref="W9034" si="17855">MID(F9034,10,9)</f>
        <v>DL2020025</v>
      </c>
      <c r="X9034" t="str">
        <f t="shared" ref="X9034" si="17856">W9034&amp;"_"&amp;V9034&amp;"_"&amp;S9034&amp;"_"&amp;T9034&amp;"_"&amp;U9034</f>
        <v>DL2020025_Amerikansk hummer_Valid_Absent_Ct&gt;41</v>
      </c>
    </row>
    <row r="9035" spans="1:24" x14ac:dyDescent="0.25">
      <c r="A9035" t="s">
        <v>250</v>
      </c>
      <c r="B9035" t="s">
        <v>251</v>
      </c>
      <c r="C9035" t="s">
        <v>16</v>
      </c>
      <c r="D9035" s="6">
        <v>0.1</v>
      </c>
      <c r="E9035" s="6" t="s">
        <v>17</v>
      </c>
      <c r="F9035" t="s">
        <v>1587</v>
      </c>
      <c r="G9035" t="str">
        <f t="shared" si="17807"/>
        <v>DL2020025</v>
      </c>
      <c r="H9035" t="str">
        <f t="shared" si="17743"/>
        <v>09</v>
      </c>
      <c r="I9035" t="str">
        <f t="shared" si="17744"/>
        <v>AmerikanskHummer_09_20210528_DL2020025_OerestadGym</v>
      </c>
      <c r="J9035" t="str">
        <f t="shared" si="17745"/>
        <v>AmerikanskHummer</v>
      </c>
      <c r="K9035" t="str">
        <f t="shared" si="17746"/>
        <v>NegK</v>
      </c>
      <c r="L9035" t="str">
        <f t="shared" si="17747"/>
        <v>No Ct</v>
      </c>
      <c r="M9035" t="str">
        <f t="shared" si="17748"/>
        <v/>
      </c>
      <c r="N9035" t="str">
        <f t="shared" si="17749"/>
        <v/>
      </c>
      <c r="O9035" t="str">
        <f t="shared" si="17750"/>
        <v/>
      </c>
    </row>
    <row r="9036" spans="1:24" x14ac:dyDescent="0.25">
      <c r="A9036" t="s">
        <v>252</v>
      </c>
      <c r="B9036" t="s">
        <v>253</v>
      </c>
      <c r="C9036" t="s">
        <v>20</v>
      </c>
      <c r="D9036" s="6">
        <v>0.1</v>
      </c>
      <c r="E9036" s="6" t="s">
        <v>17</v>
      </c>
      <c r="F9036" t="s">
        <v>1587</v>
      </c>
      <c r="G9036" t="str">
        <f t="shared" si="17807"/>
        <v>DL2020025</v>
      </c>
      <c r="H9036" t="str">
        <f t="shared" si="17743"/>
        <v>09</v>
      </c>
      <c r="I9036" t="str">
        <f t="shared" si="17744"/>
        <v>AmerikanskHummer_09_20210528_DL2020025_OerestadGym</v>
      </c>
      <c r="J9036" t="str">
        <f t="shared" si="17745"/>
        <v>AmerikanskHummer</v>
      </c>
      <c r="K9036" t="str">
        <f t="shared" si="17746"/>
        <v>eDNA</v>
      </c>
      <c r="L9036" t="str">
        <f t="shared" si="17747"/>
        <v>No Ct</v>
      </c>
      <c r="M9036" t="str">
        <f t="shared" si="17748"/>
        <v/>
      </c>
      <c r="N9036" t="str">
        <f t="shared" si="17749"/>
        <v/>
      </c>
      <c r="O9036" t="str">
        <f t="shared" si="17750"/>
        <v/>
      </c>
    </row>
    <row r="9037" spans="1:24" x14ac:dyDescent="0.25">
      <c r="A9037" t="s">
        <v>254</v>
      </c>
      <c r="B9037" t="s">
        <v>253</v>
      </c>
      <c r="C9037" t="s">
        <v>20</v>
      </c>
      <c r="D9037" s="6">
        <v>0.1</v>
      </c>
      <c r="E9037" s="6" t="s">
        <v>17</v>
      </c>
      <c r="F9037" t="s">
        <v>1587</v>
      </c>
      <c r="G9037" t="str">
        <f t="shared" si="17807"/>
        <v>DL2020025</v>
      </c>
      <c r="H9037" t="str">
        <f t="shared" si="17743"/>
        <v>09</v>
      </c>
      <c r="I9037" t="str">
        <f t="shared" si="17744"/>
        <v>AmerikanskHummer_09_20210528_DL2020025_OerestadGym</v>
      </c>
      <c r="J9037" t="str">
        <f t="shared" si="17745"/>
        <v>AmerikanskHummer</v>
      </c>
      <c r="K9037" t="str">
        <f t="shared" si="17746"/>
        <v>eDNA</v>
      </c>
      <c r="L9037" t="str">
        <f t="shared" si="17747"/>
        <v>No Ct</v>
      </c>
      <c r="M9037" t="str">
        <f t="shared" si="17748"/>
        <v/>
      </c>
      <c r="N9037" t="str">
        <f t="shared" si="17749"/>
        <v/>
      </c>
      <c r="O9037" t="str">
        <f t="shared" si="17750"/>
        <v/>
      </c>
    </row>
    <row r="9038" spans="1:24" x14ac:dyDescent="0.25">
      <c r="A9038" t="s">
        <v>255</v>
      </c>
      <c r="B9038" t="s">
        <v>256</v>
      </c>
      <c r="C9038" t="s">
        <v>13</v>
      </c>
      <c r="D9038" s="6">
        <v>0.1</v>
      </c>
      <c r="E9038" s="6" t="s">
        <v>17</v>
      </c>
      <c r="F9038" t="s">
        <v>1587</v>
      </c>
      <c r="G9038" t="str">
        <f t="shared" si="17807"/>
        <v>DL2020025</v>
      </c>
      <c r="H9038" t="str">
        <f t="shared" si="17743"/>
        <v>10</v>
      </c>
      <c r="I9038" t="str">
        <f t="shared" si="17744"/>
        <v>AmerikanskHummer_10_20210528_DL2020025_OerestadGym</v>
      </c>
      <c r="J9038" t="str">
        <f t="shared" si="17745"/>
        <v>AmerikanskHummer</v>
      </c>
      <c r="K9038" t="str">
        <f t="shared" si="17746"/>
        <v>PosK</v>
      </c>
      <c r="L9038" t="str">
        <f t="shared" si="17747"/>
        <v>No Ct</v>
      </c>
      <c r="M9038">
        <f t="shared" si="17748"/>
        <v>0</v>
      </c>
      <c r="N9038">
        <f t="shared" si="17749"/>
        <v>0</v>
      </c>
      <c r="O9038">
        <f t="shared" si="17750"/>
        <v>0</v>
      </c>
      <c r="Q9038">
        <f t="shared" ref="Q9038" si="17857">IF(L9040="No Ct",0,L9040)</f>
        <v>0</v>
      </c>
      <c r="R9038">
        <f t="shared" ref="R9038" si="17858">IF(L9041="No Ct",0,L9041)</f>
        <v>0</v>
      </c>
      <c r="S9038" t="str">
        <f t="shared" ref="S9038" si="17859">IF(AND(M9038&gt;0,N9038=0),"Valid","Invalid")</f>
        <v>Invalid</v>
      </c>
      <c r="T9038" t="str">
        <f t="shared" ref="T9038" si="17860">IF(OR(Q9038&gt;1,R9038&gt;1),"Present","Absent")</f>
        <v>Absent</v>
      </c>
      <c r="U9038" t="str">
        <f t="shared" ref="U9038" si="17861">IF(OR(AND(Q9038&gt;1,Q9038&lt;41),AND(R9038&gt;1,R9038&lt;41)),"Ct&lt;41","Ct&gt;41")</f>
        <v>Ct&gt;41</v>
      </c>
      <c r="V9038" t="str">
        <f>VLOOKUP(J9038,Datasæt_Analysesystemer!$C$2:$D$68,2,FALSE)</f>
        <v>Amerikansk hummer</v>
      </c>
      <c r="W9038" t="str">
        <f t="shared" ref="W9038" si="17862">MID(F9038,10,9)</f>
        <v>DL2020025</v>
      </c>
      <c r="X9038" t="str">
        <f t="shared" ref="X9038" si="17863">W9038&amp;"_"&amp;V9038&amp;"_"&amp;S9038&amp;"_"&amp;T9038&amp;"_"&amp;U9038</f>
        <v>DL2020025_Amerikansk hummer_Invalid_Absent_Ct&gt;41</v>
      </c>
    </row>
    <row r="9039" spans="1:24" x14ac:dyDescent="0.25">
      <c r="A9039" t="s">
        <v>257</v>
      </c>
      <c r="B9039" t="s">
        <v>258</v>
      </c>
      <c r="C9039" t="s">
        <v>16</v>
      </c>
      <c r="D9039" s="6">
        <v>0.1</v>
      </c>
      <c r="E9039" s="6" t="s">
        <v>17</v>
      </c>
      <c r="F9039" t="s">
        <v>1587</v>
      </c>
      <c r="G9039" t="str">
        <f t="shared" si="17807"/>
        <v>DL2020025</v>
      </c>
      <c r="H9039" t="str">
        <f t="shared" si="17743"/>
        <v>10</v>
      </c>
      <c r="I9039" t="str">
        <f t="shared" si="17744"/>
        <v>AmerikanskHummer_10_20210528_DL2020025_OerestadGym</v>
      </c>
      <c r="J9039" t="str">
        <f t="shared" si="17745"/>
        <v>AmerikanskHummer</v>
      </c>
      <c r="K9039" t="str">
        <f t="shared" si="17746"/>
        <v>NegK</v>
      </c>
      <c r="L9039" t="str">
        <f t="shared" si="17747"/>
        <v>No Ct</v>
      </c>
      <c r="M9039" t="str">
        <f t="shared" si="17748"/>
        <v/>
      </c>
      <c r="N9039" t="str">
        <f t="shared" si="17749"/>
        <v/>
      </c>
      <c r="O9039" t="str">
        <f t="shared" si="17750"/>
        <v/>
      </c>
    </row>
    <row r="9040" spans="1:24" x14ac:dyDescent="0.25">
      <c r="A9040" t="s">
        <v>259</v>
      </c>
      <c r="B9040" t="s">
        <v>260</v>
      </c>
      <c r="C9040" t="s">
        <v>20</v>
      </c>
      <c r="D9040" s="6">
        <v>0.1</v>
      </c>
      <c r="E9040" s="6" t="s">
        <v>17</v>
      </c>
      <c r="F9040" t="s">
        <v>1587</v>
      </c>
      <c r="G9040" t="str">
        <f t="shared" si="17807"/>
        <v>DL2020025</v>
      </c>
      <c r="H9040" t="str">
        <f t="shared" si="17743"/>
        <v>10</v>
      </c>
      <c r="I9040" t="str">
        <f t="shared" si="17744"/>
        <v>AmerikanskHummer_10_20210528_DL2020025_OerestadGym</v>
      </c>
      <c r="J9040" t="str">
        <f t="shared" si="17745"/>
        <v>AmerikanskHummer</v>
      </c>
      <c r="K9040" t="str">
        <f t="shared" si="17746"/>
        <v>eDNA</v>
      </c>
      <c r="L9040" t="str">
        <f t="shared" si="17747"/>
        <v>No Ct</v>
      </c>
      <c r="M9040" t="str">
        <f t="shared" si="17748"/>
        <v/>
      </c>
      <c r="N9040" t="str">
        <f t="shared" si="17749"/>
        <v/>
      </c>
      <c r="O9040" t="str">
        <f t="shared" si="17750"/>
        <v/>
      </c>
    </row>
    <row r="9041" spans="1:24" x14ac:dyDescent="0.25">
      <c r="A9041" t="s">
        <v>261</v>
      </c>
      <c r="B9041" t="s">
        <v>260</v>
      </c>
      <c r="C9041" t="s">
        <v>20</v>
      </c>
      <c r="D9041" s="6">
        <v>0.1</v>
      </c>
      <c r="E9041" s="6" t="s">
        <v>17</v>
      </c>
      <c r="F9041" t="s">
        <v>1587</v>
      </c>
      <c r="G9041" t="str">
        <f t="shared" si="17807"/>
        <v>DL2020025</v>
      </c>
      <c r="H9041" t="str">
        <f t="shared" si="17743"/>
        <v>10</v>
      </c>
      <c r="I9041" t="str">
        <f t="shared" si="17744"/>
        <v>AmerikanskHummer_10_20210528_DL2020025_OerestadGym</v>
      </c>
      <c r="J9041" t="str">
        <f t="shared" si="17745"/>
        <v>AmerikanskHummer</v>
      </c>
      <c r="K9041" t="str">
        <f t="shared" si="17746"/>
        <v>eDNA</v>
      </c>
      <c r="L9041" t="str">
        <f t="shared" si="17747"/>
        <v>No Ct</v>
      </c>
      <c r="M9041" t="str">
        <f t="shared" si="17748"/>
        <v/>
      </c>
      <c r="N9041" t="str">
        <f t="shared" si="17749"/>
        <v/>
      </c>
      <c r="O9041" t="str">
        <f t="shared" si="17750"/>
        <v/>
      </c>
    </row>
    <row r="9042" spans="1:24" x14ac:dyDescent="0.25">
      <c r="A9042" t="s">
        <v>262</v>
      </c>
      <c r="B9042" t="s">
        <v>1474</v>
      </c>
      <c r="C9042" t="s">
        <v>13</v>
      </c>
      <c r="D9042" s="6">
        <v>0.1</v>
      </c>
      <c r="E9042" s="6" t="s">
        <v>17</v>
      </c>
      <c r="F9042" t="s">
        <v>1587</v>
      </c>
      <c r="G9042" t="str">
        <f t="shared" si="17807"/>
        <v>DL2020025</v>
      </c>
      <c r="H9042" t="str">
        <f t="shared" ref="H9042:H9097" si="17864">LEFT(B9042,2)</f>
        <v>11</v>
      </c>
      <c r="I9042" t="str">
        <f t="shared" ref="I9042:I9097" si="17865">J9042&amp;"_"&amp;H9042&amp;"_"&amp;F9042</f>
        <v>Kamjatkakrabbe_11_20210528_DL2020025_OerestadGym</v>
      </c>
      <c r="J9042" t="str">
        <f t="shared" ref="J9042:J9097" si="17866">MID(RIGHT(B9042,LEN(B9042)-3),1,FIND("_",RIGHT(B9042,LEN(B9042)-3))-1)</f>
        <v>Kamjatkakrabbe</v>
      </c>
      <c r="K9042" t="str">
        <f t="shared" ref="K9042:K9097" si="17867">TRIM(SUBSTITUTE(RIGHT(B9042,FIND(J9042,B9042)+1),"_",""))</f>
        <v>PosK</v>
      </c>
      <c r="L9042" t="str">
        <f t="shared" ref="L9042:L9097" si="17868">IFERROR(VALUE(SUBSTITUTE(E9042,".",",")),E9042)</f>
        <v>No Ct</v>
      </c>
      <c r="M9042">
        <f t="shared" ref="M9042:M9097" si="17869">IF(K9042="PosK",SUMIFS(L:L,K:K,"PosK",I:I,I9042),"")</f>
        <v>0</v>
      </c>
      <c r="N9042">
        <f t="shared" ref="N9042:N9097" si="17870">IF(K9042="PosK",SUMIFS(L:L,K:K,"NegK",I:I,I9042),"")</f>
        <v>0</v>
      </c>
      <c r="O9042">
        <f t="shared" ref="O9042:O9097" si="17871">IF(K9042="PosK",SUMIFS(L:L,K:K,"eDNA",I:I,I9042),"")</f>
        <v>0</v>
      </c>
      <c r="Q9042">
        <f t="shared" ref="Q9042" si="17872">IF(L9044="No Ct",0,L9044)</f>
        <v>0</v>
      </c>
      <c r="R9042">
        <f t="shared" ref="R9042" si="17873">IF(L9045="No Ct",0,L9045)</f>
        <v>0</v>
      </c>
      <c r="S9042" t="str">
        <f t="shared" ref="S9042" si="17874">IF(AND(M9042&gt;0,N9042=0),"Valid","Invalid")</f>
        <v>Invalid</v>
      </c>
      <c r="T9042" t="str">
        <f t="shared" ref="T9042" si="17875">IF(OR(Q9042&gt;1,R9042&gt;1),"Present","Absent")</f>
        <v>Absent</v>
      </c>
      <c r="U9042" t="str">
        <f t="shared" ref="U9042" si="17876">IF(OR(AND(Q9042&gt;1,Q9042&lt;41),AND(R9042&gt;1,R9042&lt;41)),"Ct&lt;41","Ct&gt;41")</f>
        <v>Ct&gt;41</v>
      </c>
      <c r="V9042" t="str">
        <f>VLOOKUP(J9042,Datasæt_Analysesystemer!$C$2:$D$68,2,FALSE)</f>
        <v>Kamtjatkakrabbe</v>
      </c>
      <c r="W9042" t="str">
        <f t="shared" ref="W9042" si="17877">MID(F9042,10,9)</f>
        <v>DL2020025</v>
      </c>
      <c r="X9042" t="str">
        <f t="shared" ref="X9042" si="17878">W9042&amp;"_"&amp;V9042&amp;"_"&amp;S9042&amp;"_"&amp;T9042&amp;"_"&amp;U9042</f>
        <v>DL2020025_Kamtjatkakrabbe_Invalid_Absent_Ct&gt;41</v>
      </c>
    </row>
    <row r="9043" spans="1:24" x14ac:dyDescent="0.25">
      <c r="A9043" t="s">
        <v>264</v>
      </c>
      <c r="B9043" t="s">
        <v>1475</v>
      </c>
      <c r="C9043" t="s">
        <v>16</v>
      </c>
      <c r="D9043" s="6">
        <v>0.1</v>
      </c>
      <c r="E9043" s="6" t="s">
        <v>17</v>
      </c>
      <c r="F9043" t="s">
        <v>1587</v>
      </c>
      <c r="G9043" t="str">
        <f t="shared" si="17807"/>
        <v>DL2020025</v>
      </c>
      <c r="H9043" t="str">
        <f t="shared" si="17864"/>
        <v>11</v>
      </c>
      <c r="I9043" t="str">
        <f t="shared" si="17865"/>
        <v>Kamjatkakrabbe_11_20210528_DL2020025_OerestadGym</v>
      </c>
      <c r="J9043" t="str">
        <f t="shared" si="17866"/>
        <v>Kamjatkakrabbe</v>
      </c>
      <c r="K9043" t="str">
        <f t="shared" si="17867"/>
        <v>NegK</v>
      </c>
      <c r="L9043" t="str">
        <f t="shared" si="17868"/>
        <v>No Ct</v>
      </c>
      <c r="M9043" t="str">
        <f t="shared" si="17869"/>
        <v/>
      </c>
      <c r="N9043" t="str">
        <f t="shared" si="17870"/>
        <v/>
      </c>
      <c r="O9043" t="str">
        <f t="shared" si="17871"/>
        <v/>
      </c>
    </row>
    <row r="9044" spans="1:24" x14ac:dyDescent="0.25">
      <c r="A9044" t="s">
        <v>266</v>
      </c>
      <c r="B9044" t="s">
        <v>1476</v>
      </c>
      <c r="C9044" t="s">
        <v>20</v>
      </c>
      <c r="D9044" s="6">
        <v>0.1</v>
      </c>
      <c r="E9044" s="6" t="s">
        <v>17</v>
      </c>
      <c r="F9044" t="s">
        <v>1587</v>
      </c>
      <c r="G9044" t="str">
        <f t="shared" si="17807"/>
        <v>DL2020025</v>
      </c>
      <c r="H9044" t="str">
        <f t="shared" si="17864"/>
        <v>11</v>
      </c>
      <c r="I9044" t="str">
        <f t="shared" si="17865"/>
        <v>Kamjatkakrabbe_11_20210528_DL2020025_OerestadGym</v>
      </c>
      <c r="J9044" t="str">
        <f t="shared" si="17866"/>
        <v>Kamjatkakrabbe</v>
      </c>
      <c r="K9044" t="str">
        <f t="shared" si="17867"/>
        <v>eDNA</v>
      </c>
      <c r="L9044" t="str">
        <f t="shared" si="17868"/>
        <v>No Ct</v>
      </c>
      <c r="M9044" t="str">
        <f t="shared" si="17869"/>
        <v/>
      </c>
      <c r="N9044" t="str">
        <f t="shared" si="17870"/>
        <v/>
      </c>
      <c r="O9044" t="str">
        <f t="shared" si="17871"/>
        <v/>
      </c>
    </row>
    <row r="9045" spans="1:24" x14ac:dyDescent="0.25">
      <c r="A9045" t="s">
        <v>268</v>
      </c>
      <c r="B9045" t="s">
        <v>1476</v>
      </c>
      <c r="C9045" t="s">
        <v>20</v>
      </c>
      <c r="D9045" s="6">
        <v>0.1</v>
      </c>
      <c r="E9045" s="6" t="s">
        <v>17</v>
      </c>
      <c r="F9045" t="s">
        <v>1587</v>
      </c>
      <c r="G9045" t="str">
        <f t="shared" si="17807"/>
        <v>DL2020025</v>
      </c>
      <c r="H9045" t="str">
        <f t="shared" si="17864"/>
        <v>11</v>
      </c>
      <c r="I9045" t="str">
        <f t="shared" si="17865"/>
        <v>Kamjatkakrabbe_11_20210528_DL2020025_OerestadGym</v>
      </c>
      <c r="J9045" t="str">
        <f t="shared" si="17866"/>
        <v>Kamjatkakrabbe</v>
      </c>
      <c r="K9045" t="str">
        <f t="shared" si="17867"/>
        <v>eDNA</v>
      </c>
      <c r="L9045" t="str">
        <f t="shared" si="17868"/>
        <v>No Ct</v>
      </c>
      <c r="M9045" t="str">
        <f t="shared" si="17869"/>
        <v/>
      </c>
      <c r="N9045" t="str">
        <f t="shared" si="17870"/>
        <v/>
      </c>
      <c r="O9045" t="str">
        <f t="shared" si="17871"/>
        <v/>
      </c>
    </row>
    <row r="9046" spans="1:24" x14ac:dyDescent="0.25">
      <c r="A9046" t="s">
        <v>275</v>
      </c>
      <c r="B9046" t="s">
        <v>1477</v>
      </c>
      <c r="C9046" t="s">
        <v>13</v>
      </c>
      <c r="D9046" s="6">
        <v>0.1</v>
      </c>
      <c r="E9046" s="6">
        <v>34.130000000000003</v>
      </c>
      <c r="F9046" t="s">
        <v>1587</v>
      </c>
      <c r="G9046" t="str">
        <f t="shared" si="17807"/>
        <v>DL2020025</v>
      </c>
      <c r="H9046" t="str">
        <f t="shared" si="17864"/>
        <v>12</v>
      </c>
      <c r="I9046" t="str">
        <f t="shared" si="17865"/>
        <v>Kamjatkakrabbe_12_20210528_DL2020025_OerestadGym</v>
      </c>
      <c r="J9046" t="str">
        <f t="shared" si="17866"/>
        <v>Kamjatkakrabbe</v>
      </c>
      <c r="K9046" t="str">
        <f t="shared" si="17867"/>
        <v>PosK</v>
      </c>
      <c r="L9046">
        <f t="shared" si="17868"/>
        <v>34.130000000000003</v>
      </c>
      <c r="M9046">
        <f t="shared" si="17869"/>
        <v>34.130000000000003</v>
      </c>
      <c r="N9046">
        <f t="shared" si="17870"/>
        <v>34.86</v>
      </c>
      <c r="O9046">
        <f t="shared" si="17871"/>
        <v>69.47999999999999</v>
      </c>
      <c r="Q9046">
        <f t="shared" ref="Q9046" si="17879">IF(L9048="No Ct",0,L9048)</f>
        <v>39.19</v>
      </c>
      <c r="R9046">
        <f t="shared" ref="R9046" si="17880">IF(L9049="No Ct",0,L9049)</f>
        <v>30.29</v>
      </c>
      <c r="S9046" t="str">
        <f t="shared" ref="S9046" si="17881">IF(AND(M9046&gt;0,N9046=0),"Valid","Invalid")</f>
        <v>Invalid</v>
      </c>
      <c r="T9046" t="str">
        <f t="shared" ref="T9046" si="17882">IF(OR(Q9046&gt;1,R9046&gt;1),"Present","Absent")</f>
        <v>Present</v>
      </c>
      <c r="U9046" t="str">
        <f t="shared" ref="U9046" si="17883">IF(OR(AND(Q9046&gt;1,Q9046&lt;41),AND(R9046&gt;1,R9046&lt;41)),"Ct&lt;41","Ct&gt;41")</f>
        <v>Ct&lt;41</v>
      </c>
      <c r="V9046" t="str">
        <f>VLOOKUP(J9046,Datasæt_Analysesystemer!$C$2:$D$68,2,FALSE)</f>
        <v>Kamtjatkakrabbe</v>
      </c>
      <c r="W9046" t="str">
        <f t="shared" ref="W9046" si="17884">MID(F9046,10,9)</f>
        <v>DL2020025</v>
      </c>
      <c r="X9046" t="str">
        <f t="shared" ref="X9046" si="17885">W9046&amp;"_"&amp;V9046&amp;"_"&amp;S9046&amp;"_"&amp;T9046&amp;"_"&amp;U9046</f>
        <v>DL2020025_Kamtjatkakrabbe_Invalid_Present_Ct&lt;41</v>
      </c>
    </row>
    <row r="9047" spans="1:24" x14ac:dyDescent="0.25">
      <c r="A9047" t="s">
        <v>273</v>
      </c>
      <c r="B9047" t="s">
        <v>1478</v>
      </c>
      <c r="C9047" t="s">
        <v>16</v>
      </c>
      <c r="D9047" s="6">
        <v>0.1</v>
      </c>
      <c r="E9047" s="6">
        <v>34.86</v>
      </c>
      <c r="F9047" t="s">
        <v>1587</v>
      </c>
      <c r="G9047" t="str">
        <f t="shared" si="17807"/>
        <v>DL2020025</v>
      </c>
      <c r="H9047" t="str">
        <f t="shared" si="17864"/>
        <v>12</v>
      </c>
      <c r="I9047" t="str">
        <f t="shared" si="17865"/>
        <v>Kamjatkakrabbe_12_20210528_DL2020025_OerestadGym</v>
      </c>
      <c r="J9047" t="str">
        <f t="shared" si="17866"/>
        <v>Kamjatkakrabbe</v>
      </c>
      <c r="K9047" t="str">
        <f t="shared" si="17867"/>
        <v>NegK</v>
      </c>
      <c r="L9047">
        <f t="shared" si="17868"/>
        <v>34.86</v>
      </c>
      <c r="M9047" t="str">
        <f t="shared" si="17869"/>
        <v/>
      </c>
      <c r="N9047" t="str">
        <f t="shared" si="17870"/>
        <v/>
      </c>
      <c r="O9047" t="str">
        <f t="shared" si="17871"/>
        <v/>
      </c>
    </row>
    <row r="9048" spans="1:24" x14ac:dyDescent="0.25">
      <c r="A9048" t="s">
        <v>269</v>
      </c>
      <c r="B9048" t="s">
        <v>1479</v>
      </c>
      <c r="C9048" t="s">
        <v>20</v>
      </c>
      <c r="D9048" s="6">
        <v>0.1</v>
      </c>
      <c r="E9048" s="6">
        <v>39.19</v>
      </c>
      <c r="F9048" t="s">
        <v>1587</v>
      </c>
      <c r="G9048" t="str">
        <f t="shared" si="17807"/>
        <v>DL2020025</v>
      </c>
      <c r="H9048" t="str">
        <f t="shared" si="17864"/>
        <v>12</v>
      </c>
      <c r="I9048" t="str">
        <f t="shared" si="17865"/>
        <v>Kamjatkakrabbe_12_20210528_DL2020025_OerestadGym</v>
      </c>
      <c r="J9048" t="str">
        <f t="shared" si="17866"/>
        <v>Kamjatkakrabbe</v>
      </c>
      <c r="K9048" t="str">
        <f t="shared" si="17867"/>
        <v>eDNA</v>
      </c>
      <c r="L9048">
        <f t="shared" si="17868"/>
        <v>39.19</v>
      </c>
      <c r="M9048" t="str">
        <f t="shared" si="17869"/>
        <v/>
      </c>
      <c r="N9048" t="str">
        <f t="shared" si="17870"/>
        <v/>
      </c>
      <c r="O9048" t="str">
        <f t="shared" si="17871"/>
        <v/>
      </c>
    </row>
    <row r="9049" spans="1:24" x14ac:dyDescent="0.25">
      <c r="A9049" t="s">
        <v>271</v>
      </c>
      <c r="B9049" t="s">
        <v>1479</v>
      </c>
      <c r="C9049" t="s">
        <v>20</v>
      </c>
      <c r="D9049" s="6">
        <v>0.1</v>
      </c>
      <c r="E9049" s="6">
        <v>30.29</v>
      </c>
      <c r="F9049" t="s">
        <v>1587</v>
      </c>
      <c r="G9049" t="str">
        <f t="shared" si="17807"/>
        <v>DL2020025</v>
      </c>
      <c r="H9049" t="str">
        <f t="shared" si="17864"/>
        <v>12</v>
      </c>
      <c r="I9049" t="str">
        <f t="shared" si="17865"/>
        <v>Kamjatkakrabbe_12_20210528_DL2020025_OerestadGym</v>
      </c>
      <c r="J9049" t="str">
        <f t="shared" si="17866"/>
        <v>Kamjatkakrabbe</v>
      </c>
      <c r="K9049" t="str">
        <f t="shared" si="17867"/>
        <v>eDNA</v>
      </c>
      <c r="L9049">
        <f t="shared" si="17868"/>
        <v>30.29</v>
      </c>
      <c r="M9049" t="str">
        <f t="shared" si="17869"/>
        <v/>
      </c>
      <c r="N9049" t="str">
        <f t="shared" si="17870"/>
        <v/>
      </c>
      <c r="O9049" t="str">
        <f t="shared" si="17871"/>
        <v/>
      </c>
    </row>
    <row r="9050" spans="1:24" x14ac:dyDescent="0.25">
      <c r="A9050" t="s">
        <v>276</v>
      </c>
      <c r="B9050" t="s">
        <v>1480</v>
      </c>
      <c r="C9050" t="s">
        <v>13</v>
      </c>
      <c r="D9050" s="6">
        <v>0.1</v>
      </c>
      <c r="E9050" s="6">
        <v>37.450000000000003</v>
      </c>
      <c r="F9050" t="s">
        <v>1587</v>
      </c>
      <c r="G9050" t="str">
        <f t="shared" si="17807"/>
        <v>DL2020025</v>
      </c>
      <c r="H9050" t="str">
        <f t="shared" si="17864"/>
        <v>13</v>
      </c>
      <c r="I9050" t="str">
        <f t="shared" si="17865"/>
        <v>KinesiskUldhaandskrabbe_13_20210528_DL2020025_OerestadGym</v>
      </c>
      <c r="J9050" t="str">
        <f t="shared" si="17866"/>
        <v>KinesiskUldhaandskrabbe</v>
      </c>
      <c r="K9050" t="str">
        <f t="shared" si="17867"/>
        <v>PosK</v>
      </c>
      <c r="L9050">
        <f t="shared" si="17868"/>
        <v>37.450000000000003</v>
      </c>
      <c r="M9050">
        <f t="shared" si="17869"/>
        <v>37.450000000000003</v>
      </c>
      <c r="N9050">
        <f t="shared" si="17870"/>
        <v>0</v>
      </c>
      <c r="O9050">
        <f t="shared" si="17871"/>
        <v>0</v>
      </c>
      <c r="Q9050">
        <f t="shared" ref="Q9050" si="17886">IF(L9052="No Ct",0,L9052)</f>
        <v>0</v>
      </c>
      <c r="R9050">
        <f t="shared" ref="R9050" si="17887">IF(L9053="No Ct",0,L9053)</f>
        <v>0</v>
      </c>
      <c r="S9050" t="str">
        <f t="shared" ref="S9050" si="17888">IF(AND(M9050&gt;0,N9050=0),"Valid","Invalid")</f>
        <v>Valid</v>
      </c>
      <c r="T9050" t="str">
        <f t="shared" ref="T9050" si="17889">IF(OR(Q9050&gt;1,R9050&gt;1),"Present","Absent")</f>
        <v>Absent</v>
      </c>
      <c r="U9050" t="str">
        <f t="shared" ref="U9050" si="17890">IF(OR(AND(Q9050&gt;1,Q9050&lt;41),AND(R9050&gt;1,R9050&lt;41)),"Ct&lt;41","Ct&gt;41")</f>
        <v>Ct&gt;41</v>
      </c>
      <c r="V9050" t="str">
        <f>VLOOKUP(J9050,Datasæt_Analysesystemer!$C$2:$D$68,2,FALSE)</f>
        <v>Kinesisk uldhåndskrabbe</v>
      </c>
      <c r="W9050" t="str">
        <f t="shared" ref="W9050" si="17891">MID(F9050,10,9)</f>
        <v>DL2020025</v>
      </c>
      <c r="X9050" t="str">
        <f t="shared" ref="X9050" si="17892">W9050&amp;"_"&amp;V9050&amp;"_"&amp;S9050&amp;"_"&amp;T9050&amp;"_"&amp;U9050</f>
        <v>DL2020025_Kinesisk uldhåndskrabbe_Valid_Absent_Ct&gt;41</v>
      </c>
    </row>
    <row r="9051" spans="1:24" x14ac:dyDescent="0.25">
      <c r="A9051" t="s">
        <v>278</v>
      </c>
      <c r="B9051" t="s">
        <v>1481</v>
      </c>
      <c r="C9051" t="s">
        <v>16</v>
      </c>
      <c r="D9051" s="6">
        <v>0.1</v>
      </c>
      <c r="E9051" s="6" t="s">
        <v>17</v>
      </c>
      <c r="F9051" t="s">
        <v>1587</v>
      </c>
      <c r="G9051" t="str">
        <f t="shared" si="17807"/>
        <v>DL2020025</v>
      </c>
      <c r="H9051" t="str">
        <f t="shared" si="17864"/>
        <v>13</v>
      </c>
      <c r="I9051" t="str">
        <f t="shared" si="17865"/>
        <v>KinesiskUldhaandskrabbe_13_20210528_DL2020025_OerestadGym</v>
      </c>
      <c r="J9051" t="str">
        <f t="shared" si="17866"/>
        <v>KinesiskUldhaandskrabbe</v>
      </c>
      <c r="K9051" t="str">
        <f t="shared" si="17867"/>
        <v>NegK</v>
      </c>
      <c r="L9051" t="str">
        <f t="shared" si="17868"/>
        <v>No Ct</v>
      </c>
      <c r="M9051" t="str">
        <f t="shared" si="17869"/>
        <v/>
      </c>
      <c r="N9051" t="str">
        <f t="shared" si="17870"/>
        <v/>
      </c>
      <c r="O9051" t="str">
        <f t="shared" si="17871"/>
        <v/>
      </c>
    </row>
    <row r="9052" spans="1:24" x14ac:dyDescent="0.25">
      <c r="A9052" t="s">
        <v>280</v>
      </c>
      <c r="B9052" t="s">
        <v>1482</v>
      </c>
      <c r="C9052" t="s">
        <v>20</v>
      </c>
      <c r="D9052" s="6">
        <v>0.1</v>
      </c>
      <c r="E9052" s="6" t="s">
        <v>17</v>
      </c>
      <c r="F9052" t="s">
        <v>1587</v>
      </c>
      <c r="G9052" t="str">
        <f t="shared" si="17807"/>
        <v>DL2020025</v>
      </c>
      <c r="H9052" t="str">
        <f t="shared" si="17864"/>
        <v>13</v>
      </c>
      <c r="I9052" t="str">
        <f t="shared" si="17865"/>
        <v>KinesiskUldhaandskrabbe_13_20210528_DL2020025_OerestadGym</v>
      </c>
      <c r="J9052" t="str">
        <f t="shared" si="17866"/>
        <v>KinesiskUldhaandskrabbe</v>
      </c>
      <c r="K9052" t="str">
        <f t="shared" si="17867"/>
        <v>eDNA</v>
      </c>
      <c r="L9052" t="str">
        <f t="shared" si="17868"/>
        <v>No Ct</v>
      </c>
      <c r="M9052" t="str">
        <f t="shared" si="17869"/>
        <v/>
      </c>
      <c r="N9052" t="str">
        <f t="shared" si="17870"/>
        <v/>
      </c>
      <c r="O9052" t="str">
        <f t="shared" si="17871"/>
        <v/>
      </c>
    </row>
    <row r="9053" spans="1:24" x14ac:dyDescent="0.25">
      <c r="A9053" t="s">
        <v>282</v>
      </c>
      <c r="B9053" t="s">
        <v>1482</v>
      </c>
      <c r="C9053" t="s">
        <v>20</v>
      </c>
      <c r="D9053" s="6">
        <v>0.1</v>
      </c>
      <c r="E9053" s="6" t="s">
        <v>17</v>
      </c>
      <c r="F9053" t="s">
        <v>1587</v>
      </c>
      <c r="G9053" t="str">
        <f t="shared" si="17807"/>
        <v>DL2020025</v>
      </c>
      <c r="H9053" t="str">
        <f t="shared" si="17864"/>
        <v>13</v>
      </c>
      <c r="I9053" t="str">
        <f t="shared" si="17865"/>
        <v>KinesiskUldhaandskrabbe_13_20210528_DL2020025_OerestadGym</v>
      </c>
      <c r="J9053" t="str">
        <f t="shared" si="17866"/>
        <v>KinesiskUldhaandskrabbe</v>
      </c>
      <c r="K9053" t="str">
        <f t="shared" si="17867"/>
        <v>eDNA</v>
      </c>
      <c r="L9053" t="str">
        <f t="shared" si="17868"/>
        <v>No Ct</v>
      </c>
      <c r="M9053" t="str">
        <f t="shared" si="17869"/>
        <v/>
      </c>
      <c r="N9053" t="str">
        <f t="shared" si="17870"/>
        <v/>
      </c>
      <c r="O9053" t="str">
        <f t="shared" si="17871"/>
        <v/>
      </c>
    </row>
    <row r="9054" spans="1:24" x14ac:dyDescent="0.25">
      <c r="A9054" t="s">
        <v>283</v>
      </c>
      <c r="B9054" t="s">
        <v>1483</v>
      </c>
      <c r="C9054" t="s">
        <v>13</v>
      </c>
      <c r="D9054" s="6">
        <v>0.1</v>
      </c>
      <c r="E9054" s="6">
        <v>33</v>
      </c>
      <c r="F9054" t="s">
        <v>1587</v>
      </c>
      <c r="G9054" t="str">
        <f t="shared" si="17807"/>
        <v>DL2020025</v>
      </c>
      <c r="H9054" t="str">
        <f t="shared" si="17864"/>
        <v>14</v>
      </c>
      <c r="I9054" t="str">
        <f t="shared" si="17865"/>
        <v>KinesiskUldhaandskrabbe_14_20210528_DL2020025_OerestadGym</v>
      </c>
      <c r="J9054" t="str">
        <f t="shared" si="17866"/>
        <v>KinesiskUldhaandskrabbe</v>
      </c>
      <c r="K9054" t="str">
        <f t="shared" si="17867"/>
        <v>PosK</v>
      </c>
      <c r="L9054">
        <f t="shared" si="17868"/>
        <v>33</v>
      </c>
      <c r="M9054">
        <f t="shared" si="17869"/>
        <v>33</v>
      </c>
      <c r="N9054">
        <f t="shared" si="17870"/>
        <v>0</v>
      </c>
      <c r="O9054">
        <f t="shared" si="17871"/>
        <v>0</v>
      </c>
      <c r="Q9054">
        <f t="shared" ref="Q9054" si="17893">IF(L9056="No Ct",0,L9056)</f>
        <v>0</v>
      </c>
      <c r="R9054">
        <f t="shared" ref="R9054" si="17894">IF(L9057="No Ct",0,L9057)</f>
        <v>0</v>
      </c>
      <c r="S9054" t="str">
        <f t="shared" ref="S9054" si="17895">IF(AND(M9054&gt;0,N9054=0),"Valid","Invalid")</f>
        <v>Valid</v>
      </c>
      <c r="T9054" t="str">
        <f t="shared" ref="T9054" si="17896">IF(OR(Q9054&gt;1,R9054&gt;1),"Present","Absent")</f>
        <v>Absent</v>
      </c>
      <c r="U9054" t="str">
        <f t="shared" ref="U9054" si="17897">IF(OR(AND(Q9054&gt;1,Q9054&lt;41),AND(R9054&gt;1,R9054&lt;41)),"Ct&lt;41","Ct&gt;41")</f>
        <v>Ct&gt;41</v>
      </c>
      <c r="V9054" t="str">
        <f>VLOOKUP(J9054,Datasæt_Analysesystemer!$C$2:$D$68,2,FALSE)</f>
        <v>Kinesisk uldhåndskrabbe</v>
      </c>
      <c r="W9054" t="str">
        <f t="shared" ref="W9054" si="17898">MID(F9054,10,9)</f>
        <v>DL2020025</v>
      </c>
      <c r="X9054" t="str">
        <f t="shared" ref="X9054" si="17899">W9054&amp;"_"&amp;V9054&amp;"_"&amp;S9054&amp;"_"&amp;T9054&amp;"_"&amp;U9054</f>
        <v>DL2020025_Kinesisk uldhåndskrabbe_Valid_Absent_Ct&gt;41</v>
      </c>
    </row>
    <row r="9055" spans="1:24" x14ac:dyDescent="0.25">
      <c r="A9055" t="s">
        <v>285</v>
      </c>
      <c r="B9055" t="s">
        <v>1484</v>
      </c>
      <c r="C9055" t="s">
        <v>16</v>
      </c>
      <c r="D9055" s="6">
        <v>0.1</v>
      </c>
      <c r="E9055" s="6" t="s">
        <v>17</v>
      </c>
      <c r="F9055" t="s">
        <v>1587</v>
      </c>
      <c r="G9055" t="str">
        <f t="shared" si="17807"/>
        <v>DL2020025</v>
      </c>
      <c r="H9055" t="str">
        <f t="shared" si="17864"/>
        <v>14</v>
      </c>
      <c r="I9055" t="str">
        <f t="shared" si="17865"/>
        <v>KinesiskUldhaandskrabbe_14_20210528_DL2020025_OerestadGym</v>
      </c>
      <c r="J9055" t="str">
        <f t="shared" si="17866"/>
        <v>KinesiskUldhaandskrabbe</v>
      </c>
      <c r="K9055" t="str">
        <f t="shared" si="17867"/>
        <v>NegK</v>
      </c>
      <c r="L9055" t="str">
        <f t="shared" si="17868"/>
        <v>No Ct</v>
      </c>
      <c r="M9055" t="str">
        <f t="shared" si="17869"/>
        <v/>
      </c>
      <c r="N9055" t="str">
        <f t="shared" si="17870"/>
        <v/>
      </c>
      <c r="O9055" t="str">
        <f t="shared" si="17871"/>
        <v/>
      </c>
    </row>
    <row r="9056" spans="1:24" x14ac:dyDescent="0.25">
      <c r="A9056" t="s">
        <v>287</v>
      </c>
      <c r="B9056" t="s">
        <v>1485</v>
      </c>
      <c r="C9056" t="s">
        <v>20</v>
      </c>
      <c r="D9056" s="6">
        <v>0.1</v>
      </c>
      <c r="E9056" s="6" t="s">
        <v>17</v>
      </c>
      <c r="F9056" t="s">
        <v>1587</v>
      </c>
      <c r="G9056" t="str">
        <f t="shared" si="17807"/>
        <v>DL2020025</v>
      </c>
      <c r="H9056" t="str">
        <f t="shared" si="17864"/>
        <v>14</v>
      </c>
      <c r="I9056" t="str">
        <f t="shared" si="17865"/>
        <v>KinesiskUldhaandskrabbe_14_20210528_DL2020025_OerestadGym</v>
      </c>
      <c r="J9056" t="str">
        <f t="shared" si="17866"/>
        <v>KinesiskUldhaandskrabbe</v>
      </c>
      <c r="K9056" t="str">
        <f t="shared" si="17867"/>
        <v>eDNA</v>
      </c>
      <c r="L9056" t="str">
        <f t="shared" si="17868"/>
        <v>No Ct</v>
      </c>
      <c r="M9056" t="str">
        <f t="shared" si="17869"/>
        <v/>
      </c>
      <c r="N9056" t="str">
        <f t="shared" si="17870"/>
        <v/>
      </c>
      <c r="O9056" t="str">
        <f t="shared" si="17871"/>
        <v/>
      </c>
    </row>
    <row r="9057" spans="1:24" x14ac:dyDescent="0.25">
      <c r="A9057" t="s">
        <v>289</v>
      </c>
      <c r="B9057" t="s">
        <v>1485</v>
      </c>
      <c r="C9057" t="s">
        <v>20</v>
      </c>
      <c r="D9057" s="6">
        <v>0.1</v>
      </c>
      <c r="E9057" s="6" t="s">
        <v>17</v>
      </c>
      <c r="F9057" t="s">
        <v>1587</v>
      </c>
      <c r="G9057" t="str">
        <f t="shared" si="17807"/>
        <v>DL2020025</v>
      </c>
      <c r="H9057" t="str">
        <f t="shared" si="17864"/>
        <v>14</v>
      </c>
      <c r="I9057" t="str">
        <f t="shared" si="17865"/>
        <v>KinesiskUldhaandskrabbe_14_20210528_DL2020025_OerestadGym</v>
      </c>
      <c r="J9057" t="str">
        <f t="shared" si="17866"/>
        <v>KinesiskUldhaandskrabbe</v>
      </c>
      <c r="K9057" t="str">
        <f t="shared" si="17867"/>
        <v>eDNA</v>
      </c>
      <c r="L9057" t="str">
        <f t="shared" si="17868"/>
        <v>No Ct</v>
      </c>
      <c r="M9057" t="str">
        <f t="shared" si="17869"/>
        <v/>
      </c>
      <c r="N9057" t="str">
        <f t="shared" si="17870"/>
        <v/>
      </c>
      <c r="O9057" t="str">
        <f t="shared" si="17871"/>
        <v/>
      </c>
    </row>
    <row r="9058" spans="1:24" x14ac:dyDescent="0.25">
      <c r="A9058" t="s">
        <v>290</v>
      </c>
      <c r="B9058" t="s">
        <v>1486</v>
      </c>
      <c r="C9058" t="s">
        <v>13</v>
      </c>
      <c r="D9058" s="6">
        <v>0.1</v>
      </c>
      <c r="E9058" s="6">
        <v>33.72</v>
      </c>
      <c r="F9058" t="s">
        <v>1587</v>
      </c>
      <c r="G9058" t="str">
        <f t="shared" si="17807"/>
        <v>DL2020025</v>
      </c>
      <c r="H9058" t="str">
        <f t="shared" si="17864"/>
        <v>15</v>
      </c>
      <c r="I9058" t="str">
        <f t="shared" si="17865"/>
        <v>NordamerikanskMudderkrabbe_15_20210528_DL2020025_OerestadGym</v>
      </c>
      <c r="J9058" t="str">
        <f t="shared" si="17866"/>
        <v>NordamerikanskMudderkrabbe</v>
      </c>
      <c r="K9058" t="str">
        <f t="shared" si="17867"/>
        <v>PosK</v>
      </c>
      <c r="L9058">
        <f t="shared" si="17868"/>
        <v>33.72</v>
      </c>
      <c r="M9058">
        <f t="shared" si="17869"/>
        <v>33.72</v>
      </c>
      <c r="N9058">
        <f t="shared" si="17870"/>
        <v>0</v>
      </c>
      <c r="O9058">
        <f t="shared" si="17871"/>
        <v>0</v>
      </c>
      <c r="Q9058">
        <f t="shared" ref="Q9058" si="17900">IF(L9060="No Ct",0,L9060)</f>
        <v>0</v>
      </c>
      <c r="R9058">
        <f t="shared" ref="R9058" si="17901">IF(L9061="No Ct",0,L9061)</f>
        <v>0</v>
      </c>
      <c r="S9058" t="str">
        <f t="shared" ref="S9058" si="17902">IF(AND(M9058&gt;0,N9058=0),"Valid","Invalid")</f>
        <v>Valid</v>
      </c>
      <c r="T9058" t="str">
        <f t="shared" ref="T9058" si="17903">IF(OR(Q9058&gt;1,R9058&gt;1),"Present","Absent")</f>
        <v>Absent</v>
      </c>
      <c r="U9058" t="str">
        <f t="shared" ref="U9058" si="17904">IF(OR(AND(Q9058&gt;1,Q9058&lt;41),AND(R9058&gt;1,R9058&lt;41)),"Ct&lt;41","Ct&gt;41")</f>
        <v>Ct&gt;41</v>
      </c>
      <c r="V9058" t="str">
        <f>VLOOKUP(J9058,Datasæt_Analysesystemer!$C$2:$D$68,2,FALSE)</f>
        <v>Nordam. Brakvandskrabbe / mudderkrabbe</v>
      </c>
      <c r="W9058" t="str">
        <f t="shared" ref="W9058" si="17905">MID(F9058,10,9)</f>
        <v>DL2020025</v>
      </c>
      <c r="X9058" t="str">
        <f t="shared" ref="X9058" si="17906">W9058&amp;"_"&amp;V9058&amp;"_"&amp;S9058&amp;"_"&amp;T9058&amp;"_"&amp;U9058</f>
        <v>DL2020025_Nordam. Brakvandskrabbe / mudderkrabbe_Valid_Absent_Ct&gt;41</v>
      </c>
    </row>
    <row r="9059" spans="1:24" x14ac:dyDescent="0.25">
      <c r="A9059" t="s">
        <v>292</v>
      </c>
      <c r="B9059" t="s">
        <v>1487</v>
      </c>
      <c r="C9059" t="s">
        <v>16</v>
      </c>
      <c r="D9059" s="6">
        <v>0.1</v>
      </c>
      <c r="E9059" s="6" t="s">
        <v>17</v>
      </c>
      <c r="F9059" t="s">
        <v>1587</v>
      </c>
      <c r="G9059" t="str">
        <f t="shared" si="17807"/>
        <v>DL2020025</v>
      </c>
      <c r="H9059" t="str">
        <f t="shared" si="17864"/>
        <v>15</v>
      </c>
      <c r="I9059" t="str">
        <f t="shared" si="17865"/>
        <v>NordamerikanskMudderkrabbe_15_20210528_DL2020025_OerestadGym</v>
      </c>
      <c r="J9059" t="str">
        <f t="shared" si="17866"/>
        <v>NordamerikanskMudderkrabbe</v>
      </c>
      <c r="K9059" t="str">
        <f t="shared" si="17867"/>
        <v>NegK</v>
      </c>
      <c r="L9059" t="str">
        <f t="shared" si="17868"/>
        <v>No Ct</v>
      </c>
      <c r="M9059" t="str">
        <f t="shared" si="17869"/>
        <v/>
      </c>
      <c r="N9059" t="str">
        <f t="shared" si="17870"/>
        <v/>
      </c>
      <c r="O9059" t="str">
        <f t="shared" si="17871"/>
        <v/>
      </c>
    </row>
    <row r="9060" spans="1:24" x14ac:dyDescent="0.25">
      <c r="A9060" t="s">
        <v>294</v>
      </c>
      <c r="B9060" t="s">
        <v>1488</v>
      </c>
      <c r="C9060" t="s">
        <v>20</v>
      </c>
      <c r="D9060" s="6">
        <v>0.1</v>
      </c>
      <c r="E9060" s="6" t="s">
        <v>17</v>
      </c>
      <c r="F9060" t="s">
        <v>1587</v>
      </c>
      <c r="G9060" t="str">
        <f t="shared" si="17807"/>
        <v>DL2020025</v>
      </c>
      <c r="H9060" t="str">
        <f t="shared" si="17864"/>
        <v>15</v>
      </c>
      <c r="I9060" t="str">
        <f t="shared" si="17865"/>
        <v>NordamerikanskMudderkrabbe_15_20210528_DL2020025_OerestadGym</v>
      </c>
      <c r="J9060" t="str">
        <f t="shared" si="17866"/>
        <v>NordamerikanskMudderkrabbe</v>
      </c>
      <c r="K9060" t="str">
        <f t="shared" si="17867"/>
        <v>eDNA</v>
      </c>
      <c r="L9060" t="str">
        <f t="shared" si="17868"/>
        <v>No Ct</v>
      </c>
      <c r="M9060" t="str">
        <f t="shared" si="17869"/>
        <v/>
      </c>
      <c r="N9060" t="str">
        <f t="shared" si="17870"/>
        <v/>
      </c>
      <c r="O9060" t="str">
        <f t="shared" si="17871"/>
        <v/>
      </c>
    </row>
    <row r="9061" spans="1:24" x14ac:dyDescent="0.25">
      <c r="A9061" t="s">
        <v>296</v>
      </c>
      <c r="B9061" t="s">
        <v>1488</v>
      </c>
      <c r="C9061" t="s">
        <v>20</v>
      </c>
      <c r="D9061" s="6">
        <v>0.1</v>
      </c>
      <c r="E9061" s="6" t="s">
        <v>17</v>
      </c>
      <c r="F9061" t="s">
        <v>1587</v>
      </c>
      <c r="G9061" t="str">
        <f t="shared" si="17807"/>
        <v>DL2020025</v>
      </c>
      <c r="H9061" t="str">
        <f t="shared" si="17864"/>
        <v>15</v>
      </c>
      <c r="I9061" t="str">
        <f t="shared" si="17865"/>
        <v>NordamerikanskMudderkrabbe_15_20210528_DL2020025_OerestadGym</v>
      </c>
      <c r="J9061" t="str">
        <f t="shared" si="17866"/>
        <v>NordamerikanskMudderkrabbe</v>
      </c>
      <c r="K9061" t="str">
        <f t="shared" si="17867"/>
        <v>eDNA</v>
      </c>
      <c r="L9061" t="str">
        <f t="shared" si="17868"/>
        <v>No Ct</v>
      </c>
      <c r="M9061" t="str">
        <f t="shared" si="17869"/>
        <v/>
      </c>
      <c r="N9061" t="str">
        <f t="shared" si="17870"/>
        <v/>
      </c>
      <c r="O9061" t="str">
        <f t="shared" si="17871"/>
        <v/>
      </c>
    </row>
    <row r="9062" spans="1:24" x14ac:dyDescent="0.25">
      <c r="A9062" t="s">
        <v>297</v>
      </c>
      <c r="B9062" t="s">
        <v>1489</v>
      </c>
      <c r="C9062" t="s">
        <v>13</v>
      </c>
      <c r="D9062" s="6">
        <v>0.1</v>
      </c>
      <c r="E9062" s="6" t="s">
        <v>17</v>
      </c>
      <c r="F9062" t="s">
        <v>1587</v>
      </c>
      <c r="G9062" t="str">
        <f t="shared" si="17807"/>
        <v>DL2020025</v>
      </c>
      <c r="H9062" t="str">
        <f t="shared" si="17864"/>
        <v>16</v>
      </c>
      <c r="I9062" t="str">
        <f t="shared" si="17865"/>
        <v>NordamerikanskMudderkrabbe_16_20210528_DL2020025_OerestadGym</v>
      </c>
      <c r="J9062" t="str">
        <f t="shared" si="17866"/>
        <v>NordamerikanskMudderkrabbe</v>
      </c>
      <c r="K9062" t="str">
        <f t="shared" si="17867"/>
        <v>PosK</v>
      </c>
      <c r="L9062" t="str">
        <f t="shared" si="17868"/>
        <v>No Ct</v>
      </c>
      <c r="M9062">
        <f t="shared" si="17869"/>
        <v>0</v>
      </c>
      <c r="N9062">
        <f t="shared" si="17870"/>
        <v>0</v>
      </c>
      <c r="O9062">
        <f t="shared" si="17871"/>
        <v>0</v>
      </c>
      <c r="Q9062">
        <f t="shared" ref="Q9062" si="17907">IF(L9064="No Ct",0,L9064)</f>
        <v>0</v>
      </c>
      <c r="R9062">
        <f t="shared" ref="R9062" si="17908">IF(L9065="No Ct",0,L9065)</f>
        <v>0</v>
      </c>
      <c r="S9062" t="str">
        <f t="shared" ref="S9062" si="17909">IF(AND(M9062&gt;0,N9062=0),"Valid","Invalid")</f>
        <v>Invalid</v>
      </c>
      <c r="T9062" t="str">
        <f t="shared" ref="T9062" si="17910">IF(OR(Q9062&gt;1,R9062&gt;1),"Present","Absent")</f>
        <v>Absent</v>
      </c>
      <c r="U9062" t="str">
        <f t="shared" ref="U9062" si="17911">IF(OR(AND(Q9062&gt;1,Q9062&lt;41),AND(R9062&gt;1,R9062&lt;41)),"Ct&lt;41","Ct&gt;41")</f>
        <v>Ct&gt;41</v>
      </c>
      <c r="V9062" t="str">
        <f>VLOOKUP(J9062,Datasæt_Analysesystemer!$C$2:$D$68,2,FALSE)</f>
        <v>Nordam. Brakvandskrabbe / mudderkrabbe</v>
      </c>
      <c r="W9062" t="str">
        <f t="shared" ref="W9062" si="17912">MID(F9062,10,9)</f>
        <v>DL2020025</v>
      </c>
      <c r="X9062" t="str">
        <f t="shared" ref="X9062" si="17913">W9062&amp;"_"&amp;V9062&amp;"_"&amp;S9062&amp;"_"&amp;T9062&amp;"_"&amp;U9062</f>
        <v>DL2020025_Nordam. Brakvandskrabbe / mudderkrabbe_Invalid_Absent_Ct&gt;41</v>
      </c>
    </row>
    <row r="9063" spans="1:24" x14ac:dyDescent="0.25">
      <c r="A9063" t="s">
        <v>299</v>
      </c>
      <c r="B9063" t="s">
        <v>1490</v>
      </c>
      <c r="C9063" t="s">
        <v>16</v>
      </c>
      <c r="D9063" s="6">
        <v>0.1</v>
      </c>
      <c r="E9063" s="6" t="s">
        <v>17</v>
      </c>
      <c r="F9063" t="s">
        <v>1587</v>
      </c>
      <c r="G9063" t="str">
        <f t="shared" si="17807"/>
        <v>DL2020025</v>
      </c>
      <c r="H9063" t="str">
        <f t="shared" si="17864"/>
        <v>16</v>
      </c>
      <c r="I9063" t="str">
        <f t="shared" si="17865"/>
        <v>NordamerikanskMudderkrabbe_16_20210528_DL2020025_OerestadGym</v>
      </c>
      <c r="J9063" t="str">
        <f t="shared" si="17866"/>
        <v>NordamerikanskMudderkrabbe</v>
      </c>
      <c r="K9063" t="str">
        <f t="shared" si="17867"/>
        <v>NegK</v>
      </c>
      <c r="L9063" t="str">
        <f t="shared" si="17868"/>
        <v>No Ct</v>
      </c>
      <c r="M9063" t="str">
        <f t="shared" si="17869"/>
        <v/>
      </c>
      <c r="N9063" t="str">
        <f t="shared" si="17870"/>
        <v/>
      </c>
      <c r="O9063" t="str">
        <f t="shared" si="17871"/>
        <v/>
      </c>
    </row>
    <row r="9064" spans="1:24" x14ac:dyDescent="0.25">
      <c r="A9064" t="s">
        <v>301</v>
      </c>
      <c r="B9064" t="s">
        <v>1491</v>
      </c>
      <c r="C9064" t="s">
        <v>20</v>
      </c>
      <c r="D9064" s="6">
        <v>0.1</v>
      </c>
      <c r="E9064" s="6" t="s">
        <v>17</v>
      </c>
      <c r="F9064" t="s">
        <v>1587</v>
      </c>
      <c r="G9064" t="str">
        <f t="shared" si="17807"/>
        <v>DL2020025</v>
      </c>
      <c r="H9064" t="str">
        <f t="shared" si="17864"/>
        <v>16</v>
      </c>
      <c r="I9064" t="str">
        <f t="shared" si="17865"/>
        <v>NordamerikanskMudderkrabbe_16_20210528_DL2020025_OerestadGym</v>
      </c>
      <c r="J9064" t="str">
        <f t="shared" si="17866"/>
        <v>NordamerikanskMudderkrabbe</v>
      </c>
      <c r="K9064" t="str">
        <f t="shared" si="17867"/>
        <v>eDNA</v>
      </c>
      <c r="L9064" t="str">
        <f t="shared" si="17868"/>
        <v>No Ct</v>
      </c>
      <c r="M9064" t="str">
        <f t="shared" si="17869"/>
        <v/>
      </c>
      <c r="N9064" t="str">
        <f t="shared" si="17870"/>
        <v/>
      </c>
      <c r="O9064" t="str">
        <f t="shared" si="17871"/>
        <v/>
      </c>
    </row>
    <row r="9065" spans="1:24" x14ac:dyDescent="0.25">
      <c r="A9065" t="s">
        <v>303</v>
      </c>
      <c r="B9065" t="s">
        <v>1491</v>
      </c>
      <c r="C9065" t="s">
        <v>20</v>
      </c>
      <c r="D9065" s="6">
        <v>0.1</v>
      </c>
      <c r="E9065" s="6" t="s">
        <v>17</v>
      </c>
      <c r="F9065" t="s">
        <v>1587</v>
      </c>
      <c r="G9065" t="str">
        <f t="shared" si="17807"/>
        <v>DL2020025</v>
      </c>
      <c r="H9065" t="str">
        <f t="shared" si="17864"/>
        <v>16</v>
      </c>
      <c r="I9065" t="str">
        <f t="shared" si="17865"/>
        <v>NordamerikanskMudderkrabbe_16_20210528_DL2020025_OerestadGym</v>
      </c>
      <c r="J9065" t="str">
        <f t="shared" si="17866"/>
        <v>NordamerikanskMudderkrabbe</v>
      </c>
      <c r="K9065" t="str">
        <f t="shared" si="17867"/>
        <v>eDNA</v>
      </c>
      <c r="L9065" t="str">
        <f t="shared" si="17868"/>
        <v>No Ct</v>
      </c>
      <c r="M9065" t="str">
        <f t="shared" si="17869"/>
        <v/>
      </c>
      <c r="N9065" t="str">
        <f t="shared" si="17870"/>
        <v/>
      </c>
      <c r="O9065" t="str">
        <f t="shared" si="17871"/>
        <v/>
      </c>
    </row>
    <row r="9066" spans="1:24" x14ac:dyDescent="0.25">
      <c r="A9066" t="s">
        <v>304</v>
      </c>
      <c r="B9066" t="s">
        <v>1492</v>
      </c>
      <c r="C9066" t="s">
        <v>13</v>
      </c>
      <c r="D9066" s="6">
        <v>0.1</v>
      </c>
      <c r="E9066" s="6">
        <v>31.07</v>
      </c>
      <c r="F9066" t="s">
        <v>1587</v>
      </c>
      <c r="G9066" t="str">
        <f t="shared" si="17807"/>
        <v>DL2020025</v>
      </c>
      <c r="H9066" t="str">
        <f t="shared" si="17864"/>
        <v>17</v>
      </c>
      <c r="I9066" t="str">
        <f t="shared" si="17865"/>
        <v>Pukkellaks_17_20210528_DL2020025_OerestadGym</v>
      </c>
      <c r="J9066" t="str">
        <f t="shared" si="17866"/>
        <v>Pukkellaks</v>
      </c>
      <c r="K9066" t="str">
        <f t="shared" si="17867"/>
        <v>PosK</v>
      </c>
      <c r="L9066">
        <f t="shared" si="17868"/>
        <v>31.07</v>
      </c>
      <c r="M9066">
        <f t="shared" si="17869"/>
        <v>31.07</v>
      </c>
      <c r="N9066">
        <f t="shared" si="17870"/>
        <v>0</v>
      </c>
      <c r="O9066">
        <f t="shared" si="17871"/>
        <v>0</v>
      </c>
      <c r="Q9066">
        <f t="shared" ref="Q9066" si="17914">IF(L9068="No Ct",0,L9068)</f>
        <v>0</v>
      </c>
      <c r="R9066">
        <f t="shared" ref="R9066" si="17915">IF(L9069="No Ct",0,L9069)</f>
        <v>0</v>
      </c>
      <c r="S9066" t="str">
        <f t="shared" ref="S9066" si="17916">IF(AND(M9066&gt;0,N9066=0),"Valid","Invalid")</f>
        <v>Valid</v>
      </c>
      <c r="T9066" t="str">
        <f t="shared" ref="T9066" si="17917">IF(OR(Q9066&gt;1,R9066&gt;1),"Present","Absent")</f>
        <v>Absent</v>
      </c>
      <c r="U9066" t="str">
        <f t="shared" ref="U9066" si="17918">IF(OR(AND(Q9066&gt;1,Q9066&lt;41),AND(R9066&gt;1,R9066&lt;41)),"Ct&lt;41","Ct&gt;41")</f>
        <v>Ct&gt;41</v>
      </c>
      <c r="V9066" t="str">
        <f>VLOOKUP(J9066,Datasæt_Analysesystemer!$C$2:$D$68,2,FALSE)</f>
        <v>Pukkellaks</v>
      </c>
      <c r="W9066" t="str">
        <f t="shared" ref="W9066" si="17919">MID(F9066,10,9)</f>
        <v>DL2020025</v>
      </c>
      <c r="X9066" t="str">
        <f t="shared" ref="X9066" si="17920">W9066&amp;"_"&amp;V9066&amp;"_"&amp;S9066&amp;"_"&amp;T9066&amp;"_"&amp;U9066</f>
        <v>DL2020025_Pukkellaks_Valid_Absent_Ct&gt;41</v>
      </c>
    </row>
    <row r="9067" spans="1:24" x14ac:dyDescent="0.25">
      <c r="A9067" t="s">
        <v>306</v>
      </c>
      <c r="B9067" t="s">
        <v>1493</v>
      </c>
      <c r="C9067" t="s">
        <v>16</v>
      </c>
      <c r="D9067" s="6">
        <v>0.1</v>
      </c>
      <c r="E9067" s="6" t="s">
        <v>17</v>
      </c>
      <c r="F9067" t="s">
        <v>1587</v>
      </c>
      <c r="G9067" t="str">
        <f t="shared" si="17807"/>
        <v>DL2020025</v>
      </c>
      <c r="H9067" t="str">
        <f t="shared" si="17864"/>
        <v>17</v>
      </c>
      <c r="I9067" t="str">
        <f t="shared" si="17865"/>
        <v>Pukkellaks_17_20210528_DL2020025_OerestadGym</v>
      </c>
      <c r="J9067" t="str">
        <f t="shared" si="17866"/>
        <v>Pukkellaks</v>
      </c>
      <c r="K9067" t="str">
        <f t="shared" si="17867"/>
        <v>NegK</v>
      </c>
      <c r="L9067" t="str">
        <f t="shared" si="17868"/>
        <v>No Ct</v>
      </c>
      <c r="M9067" t="str">
        <f t="shared" si="17869"/>
        <v/>
      </c>
      <c r="N9067" t="str">
        <f t="shared" si="17870"/>
        <v/>
      </c>
      <c r="O9067" t="str">
        <f t="shared" si="17871"/>
        <v/>
      </c>
    </row>
    <row r="9068" spans="1:24" x14ac:dyDescent="0.25">
      <c r="A9068" t="s">
        <v>308</v>
      </c>
      <c r="B9068" t="s">
        <v>1494</v>
      </c>
      <c r="C9068" t="s">
        <v>20</v>
      </c>
      <c r="D9068" s="6">
        <v>0.1</v>
      </c>
      <c r="E9068" s="6" t="s">
        <v>17</v>
      </c>
      <c r="F9068" t="s">
        <v>1587</v>
      </c>
      <c r="G9068" t="str">
        <f t="shared" si="17807"/>
        <v>DL2020025</v>
      </c>
      <c r="H9068" t="str">
        <f t="shared" si="17864"/>
        <v>17</v>
      </c>
      <c r="I9068" t="str">
        <f t="shared" si="17865"/>
        <v>Pukkellaks_17_20210528_DL2020025_OerestadGym</v>
      </c>
      <c r="J9068" t="str">
        <f t="shared" si="17866"/>
        <v>Pukkellaks</v>
      </c>
      <c r="K9068" t="str">
        <f t="shared" si="17867"/>
        <v>eDNA</v>
      </c>
      <c r="L9068" t="str">
        <f t="shared" si="17868"/>
        <v>No Ct</v>
      </c>
      <c r="M9068" t="str">
        <f t="shared" si="17869"/>
        <v/>
      </c>
      <c r="N9068" t="str">
        <f t="shared" si="17870"/>
        <v/>
      </c>
      <c r="O9068" t="str">
        <f t="shared" si="17871"/>
        <v/>
      </c>
    </row>
    <row r="9069" spans="1:24" x14ac:dyDescent="0.25">
      <c r="A9069" t="s">
        <v>310</v>
      </c>
      <c r="B9069" t="s">
        <v>1494</v>
      </c>
      <c r="C9069" t="s">
        <v>20</v>
      </c>
      <c r="D9069" s="6">
        <v>0.1</v>
      </c>
      <c r="E9069" s="6" t="s">
        <v>17</v>
      </c>
      <c r="F9069" t="s">
        <v>1587</v>
      </c>
      <c r="G9069" t="str">
        <f t="shared" si="17807"/>
        <v>DL2020025</v>
      </c>
      <c r="H9069" t="str">
        <f t="shared" si="17864"/>
        <v>17</v>
      </c>
      <c r="I9069" t="str">
        <f t="shared" si="17865"/>
        <v>Pukkellaks_17_20210528_DL2020025_OerestadGym</v>
      </c>
      <c r="J9069" t="str">
        <f t="shared" si="17866"/>
        <v>Pukkellaks</v>
      </c>
      <c r="K9069" t="str">
        <f t="shared" si="17867"/>
        <v>eDNA</v>
      </c>
      <c r="L9069" t="str">
        <f t="shared" si="17868"/>
        <v>No Ct</v>
      </c>
      <c r="M9069" t="str">
        <f t="shared" si="17869"/>
        <v/>
      </c>
      <c r="N9069" t="str">
        <f t="shared" si="17870"/>
        <v/>
      </c>
      <c r="O9069" t="str">
        <f t="shared" si="17871"/>
        <v/>
      </c>
    </row>
    <row r="9070" spans="1:24" x14ac:dyDescent="0.25">
      <c r="A9070" t="s">
        <v>311</v>
      </c>
      <c r="B9070" t="s">
        <v>1495</v>
      </c>
      <c r="C9070" t="s">
        <v>13</v>
      </c>
      <c r="D9070" s="6">
        <v>0.1</v>
      </c>
      <c r="E9070" s="6" t="s">
        <v>17</v>
      </c>
      <c r="F9070" t="s">
        <v>1587</v>
      </c>
      <c r="G9070" t="str">
        <f t="shared" si="17807"/>
        <v>DL2020025</v>
      </c>
      <c r="H9070" t="str">
        <f t="shared" si="17864"/>
        <v>18</v>
      </c>
      <c r="I9070" t="str">
        <f t="shared" si="17865"/>
        <v>Pukkellaks_18_20210528_DL2020025_OerestadGym</v>
      </c>
      <c r="J9070" t="str">
        <f t="shared" si="17866"/>
        <v>Pukkellaks</v>
      </c>
      <c r="K9070" t="str">
        <f t="shared" si="17867"/>
        <v>PosK</v>
      </c>
      <c r="L9070" t="str">
        <f t="shared" si="17868"/>
        <v>No Ct</v>
      </c>
      <c r="M9070">
        <f t="shared" si="17869"/>
        <v>0</v>
      </c>
      <c r="N9070">
        <f t="shared" si="17870"/>
        <v>0</v>
      </c>
      <c r="O9070">
        <f t="shared" si="17871"/>
        <v>0</v>
      </c>
      <c r="Q9070">
        <f t="shared" ref="Q9070" si="17921">IF(L9072="No Ct",0,L9072)</f>
        <v>0</v>
      </c>
      <c r="R9070">
        <f t="shared" ref="R9070" si="17922">IF(L9073="No Ct",0,L9073)</f>
        <v>0</v>
      </c>
      <c r="S9070" t="str">
        <f t="shared" ref="S9070" si="17923">IF(AND(M9070&gt;0,N9070=0),"Valid","Invalid")</f>
        <v>Invalid</v>
      </c>
      <c r="T9070" t="str">
        <f t="shared" ref="T9070" si="17924">IF(OR(Q9070&gt;1,R9070&gt;1),"Present","Absent")</f>
        <v>Absent</v>
      </c>
      <c r="U9070" t="str">
        <f t="shared" ref="U9070" si="17925">IF(OR(AND(Q9070&gt;1,Q9070&lt;41),AND(R9070&gt;1,R9070&lt;41)),"Ct&lt;41","Ct&gt;41")</f>
        <v>Ct&gt;41</v>
      </c>
      <c r="V9070" t="str">
        <f>VLOOKUP(J9070,Datasæt_Analysesystemer!$C$2:$D$68,2,FALSE)</f>
        <v>Pukkellaks</v>
      </c>
      <c r="W9070" t="str">
        <f t="shared" ref="W9070" si="17926">MID(F9070,10,9)</f>
        <v>DL2020025</v>
      </c>
      <c r="X9070" t="str">
        <f t="shared" ref="X9070" si="17927">W9070&amp;"_"&amp;V9070&amp;"_"&amp;S9070&amp;"_"&amp;T9070&amp;"_"&amp;U9070</f>
        <v>DL2020025_Pukkellaks_Invalid_Absent_Ct&gt;41</v>
      </c>
    </row>
    <row r="9071" spans="1:24" x14ac:dyDescent="0.25">
      <c r="A9071" t="s">
        <v>313</v>
      </c>
      <c r="B9071" t="s">
        <v>1496</v>
      </c>
      <c r="C9071" t="s">
        <v>16</v>
      </c>
      <c r="D9071" s="6">
        <v>0.1</v>
      </c>
      <c r="E9071" s="6" t="s">
        <v>17</v>
      </c>
      <c r="F9071" t="s">
        <v>1587</v>
      </c>
      <c r="G9071" t="str">
        <f t="shared" si="17807"/>
        <v>DL2020025</v>
      </c>
      <c r="H9071" t="str">
        <f t="shared" si="17864"/>
        <v>18</v>
      </c>
      <c r="I9071" t="str">
        <f t="shared" si="17865"/>
        <v>Pukkellaks_18_20210528_DL2020025_OerestadGym</v>
      </c>
      <c r="J9071" t="str">
        <f t="shared" si="17866"/>
        <v>Pukkellaks</v>
      </c>
      <c r="K9071" t="str">
        <f t="shared" si="17867"/>
        <v>NegK</v>
      </c>
      <c r="L9071" t="str">
        <f t="shared" si="17868"/>
        <v>No Ct</v>
      </c>
      <c r="M9071" t="str">
        <f t="shared" si="17869"/>
        <v/>
      </c>
      <c r="N9071" t="str">
        <f t="shared" si="17870"/>
        <v/>
      </c>
      <c r="O9071" t="str">
        <f t="shared" si="17871"/>
        <v/>
      </c>
    </row>
    <row r="9072" spans="1:24" x14ac:dyDescent="0.25">
      <c r="A9072" t="s">
        <v>315</v>
      </c>
      <c r="B9072" t="s">
        <v>1497</v>
      </c>
      <c r="C9072" t="s">
        <v>20</v>
      </c>
      <c r="D9072" s="6">
        <v>0.1</v>
      </c>
      <c r="E9072" s="6" t="s">
        <v>17</v>
      </c>
      <c r="F9072" t="s">
        <v>1587</v>
      </c>
      <c r="G9072" t="str">
        <f t="shared" si="17807"/>
        <v>DL2020025</v>
      </c>
      <c r="H9072" t="str">
        <f t="shared" si="17864"/>
        <v>18</v>
      </c>
      <c r="I9072" t="str">
        <f t="shared" si="17865"/>
        <v>Pukkellaks_18_20210528_DL2020025_OerestadGym</v>
      </c>
      <c r="J9072" t="str">
        <f t="shared" si="17866"/>
        <v>Pukkellaks</v>
      </c>
      <c r="K9072" t="str">
        <f t="shared" si="17867"/>
        <v>eDNA</v>
      </c>
      <c r="L9072" t="str">
        <f t="shared" si="17868"/>
        <v>No Ct</v>
      </c>
      <c r="M9072" t="str">
        <f t="shared" si="17869"/>
        <v/>
      </c>
      <c r="N9072" t="str">
        <f t="shared" si="17870"/>
        <v/>
      </c>
      <c r="O9072" t="str">
        <f t="shared" si="17871"/>
        <v/>
      </c>
    </row>
    <row r="9073" spans="1:24" x14ac:dyDescent="0.25">
      <c r="A9073" t="s">
        <v>317</v>
      </c>
      <c r="B9073" t="s">
        <v>1497</v>
      </c>
      <c r="C9073" t="s">
        <v>20</v>
      </c>
      <c r="D9073" s="6">
        <v>0.1</v>
      </c>
      <c r="E9073" s="6" t="s">
        <v>17</v>
      </c>
      <c r="F9073" t="s">
        <v>1587</v>
      </c>
      <c r="G9073" t="str">
        <f t="shared" si="17807"/>
        <v>DL2020025</v>
      </c>
      <c r="H9073" t="str">
        <f t="shared" si="17864"/>
        <v>18</v>
      </c>
      <c r="I9073" t="str">
        <f t="shared" si="17865"/>
        <v>Pukkellaks_18_20210528_DL2020025_OerestadGym</v>
      </c>
      <c r="J9073" t="str">
        <f t="shared" si="17866"/>
        <v>Pukkellaks</v>
      </c>
      <c r="K9073" t="str">
        <f t="shared" si="17867"/>
        <v>eDNA</v>
      </c>
      <c r="L9073" t="str">
        <f t="shared" si="17868"/>
        <v>No Ct</v>
      </c>
      <c r="M9073" t="str">
        <f t="shared" si="17869"/>
        <v/>
      </c>
      <c r="N9073" t="str">
        <f t="shared" si="17870"/>
        <v/>
      </c>
      <c r="O9073" t="str">
        <f t="shared" si="17871"/>
        <v/>
      </c>
    </row>
    <row r="9074" spans="1:24" x14ac:dyDescent="0.25">
      <c r="A9074" t="s">
        <v>318</v>
      </c>
      <c r="B9074" t="s">
        <v>1529</v>
      </c>
      <c r="C9074" t="s">
        <v>13</v>
      </c>
      <c r="D9074" s="6">
        <v>0.1</v>
      </c>
      <c r="E9074" s="6">
        <v>37.82</v>
      </c>
      <c r="F9074" t="s">
        <v>1587</v>
      </c>
      <c r="G9074" t="str">
        <f t="shared" ref="G9074:G9097" si="17928">MID(F9074,10,9)</f>
        <v>DL2020025</v>
      </c>
      <c r="H9074" t="str">
        <f t="shared" si="17864"/>
        <v>19</v>
      </c>
      <c r="I9074" t="str">
        <f t="shared" si="17865"/>
        <v>BlaafinnetTun_19_20210528_DL2020025_OerestadGym</v>
      </c>
      <c r="J9074" t="str">
        <f t="shared" si="17866"/>
        <v>BlaafinnetTun</v>
      </c>
      <c r="K9074" t="str">
        <f t="shared" si="17867"/>
        <v>PosK</v>
      </c>
      <c r="L9074">
        <f t="shared" si="17868"/>
        <v>37.82</v>
      </c>
      <c r="M9074">
        <f t="shared" si="17869"/>
        <v>37.82</v>
      </c>
      <c r="N9074">
        <f t="shared" si="17870"/>
        <v>0</v>
      </c>
      <c r="O9074">
        <f t="shared" si="17871"/>
        <v>79.39</v>
      </c>
      <c r="Q9074">
        <f t="shared" ref="Q9074" si="17929">IF(L9076="No Ct",0,L9076)</f>
        <v>39.85</v>
      </c>
      <c r="R9074">
        <f t="shared" ref="R9074" si="17930">IF(L9077="No Ct",0,L9077)</f>
        <v>39.54</v>
      </c>
      <c r="S9074" t="str">
        <f t="shared" ref="S9074" si="17931">IF(AND(M9074&gt;0,N9074=0),"Valid","Invalid")</f>
        <v>Valid</v>
      </c>
      <c r="T9074" t="str">
        <f t="shared" ref="T9074" si="17932">IF(OR(Q9074&gt;1,R9074&gt;1),"Present","Absent")</f>
        <v>Present</v>
      </c>
      <c r="U9074" t="str">
        <f t="shared" ref="U9074" si="17933">IF(OR(AND(Q9074&gt;1,Q9074&lt;41),AND(R9074&gt;1,R9074&lt;41)),"Ct&lt;41","Ct&gt;41")</f>
        <v>Ct&lt;41</v>
      </c>
      <c r="V9074" t="str">
        <f>VLOOKUP(J9074,Datasæt_Analysesystemer!$C$2:$D$68,2,FALSE)</f>
        <v>Blåfinnet tun</v>
      </c>
      <c r="W9074" t="str">
        <f t="shared" ref="W9074" si="17934">MID(F9074,10,9)</f>
        <v>DL2020025</v>
      </c>
      <c r="X9074" t="str">
        <f t="shared" ref="X9074" si="17935">W9074&amp;"_"&amp;V9074&amp;"_"&amp;S9074&amp;"_"&amp;T9074&amp;"_"&amp;U9074</f>
        <v>DL2020025_Blåfinnet tun_Valid_Present_Ct&lt;41</v>
      </c>
    </row>
    <row r="9075" spans="1:24" x14ac:dyDescent="0.25">
      <c r="A9075" t="s">
        <v>320</v>
      </c>
      <c r="B9075" t="s">
        <v>1530</v>
      </c>
      <c r="C9075" t="s">
        <v>16</v>
      </c>
      <c r="D9075" s="6">
        <v>0.1</v>
      </c>
      <c r="E9075" s="6" t="s">
        <v>17</v>
      </c>
      <c r="F9075" t="s">
        <v>1587</v>
      </c>
      <c r="G9075" t="str">
        <f t="shared" si="17928"/>
        <v>DL2020025</v>
      </c>
      <c r="H9075" t="str">
        <f t="shared" si="17864"/>
        <v>19</v>
      </c>
      <c r="I9075" t="str">
        <f t="shared" si="17865"/>
        <v>BlaafinnetTun_19_20210528_DL2020025_OerestadGym</v>
      </c>
      <c r="J9075" t="str">
        <f t="shared" si="17866"/>
        <v>BlaafinnetTun</v>
      </c>
      <c r="K9075" t="str">
        <f t="shared" si="17867"/>
        <v>NegK</v>
      </c>
      <c r="L9075" t="str">
        <f t="shared" si="17868"/>
        <v>No Ct</v>
      </c>
      <c r="M9075" t="str">
        <f t="shared" si="17869"/>
        <v/>
      </c>
      <c r="N9075" t="str">
        <f t="shared" si="17870"/>
        <v/>
      </c>
      <c r="O9075" t="str">
        <f t="shared" si="17871"/>
        <v/>
      </c>
    </row>
    <row r="9076" spans="1:24" x14ac:dyDescent="0.25">
      <c r="A9076" t="s">
        <v>322</v>
      </c>
      <c r="B9076" t="s">
        <v>1531</v>
      </c>
      <c r="C9076" t="s">
        <v>20</v>
      </c>
      <c r="D9076" s="6">
        <v>0.1</v>
      </c>
      <c r="E9076" s="6">
        <v>39.85</v>
      </c>
      <c r="F9076" t="s">
        <v>1587</v>
      </c>
      <c r="G9076" t="str">
        <f t="shared" si="17928"/>
        <v>DL2020025</v>
      </c>
      <c r="H9076" t="str">
        <f t="shared" si="17864"/>
        <v>19</v>
      </c>
      <c r="I9076" t="str">
        <f t="shared" si="17865"/>
        <v>BlaafinnetTun_19_20210528_DL2020025_OerestadGym</v>
      </c>
      <c r="J9076" t="str">
        <f t="shared" si="17866"/>
        <v>BlaafinnetTun</v>
      </c>
      <c r="K9076" t="str">
        <f t="shared" si="17867"/>
        <v>eDNA</v>
      </c>
      <c r="L9076">
        <f t="shared" si="17868"/>
        <v>39.85</v>
      </c>
      <c r="M9076" t="str">
        <f t="shared" si="17869"/>
        <v/>
      </c>
      <c r="N9076" t="str">
        <f t="shared" si="17870"/>
        <v/>
      </c>
      <c r="O9076" t="str">
        <f t="shared" si="17871"/>
        <v/>
      </c>
    </row>
    <row r="9077" spans="1:24" x14ac:dyDescent="0.25">
      <c r="A9077" t="s">
        <v>324</v>
      </c>
      <c r="B9077" t="s">
        <v>1531</v>
      </c>
      <c r="C9077" t="s">
        <v>20</v>
      </c>
      <c r="D9077" s="6">
        <v>0.1</v>
      </c>
      <c r="E9077" s="6">
        <v>39.54</v>
      </c>
      <c r="F9077" t="s">
        <v>1587</v>
      </c>
      <c r="G9077" t="str">
        <f t="shared" si="17928"/>
        <v>DL2020025</v>
      </c>
      <c r="H9077" t="str">
        <f t="shared" si="17864"/>
        <v>19</v>
      </c>
      <c r="I9077" t="str">
        <f t="shared" si="17865"/>
        <v>BlaafinnetTun_19_20210528_DL2020025_OerestadGym</v>
      </c>
      <c r="J9077" t="str">
        <f t="shared" si="17866"/>
        <v>BlaafinnetTun</v>
      </c>
      <c r="K9077" t="str">
        <f t="shared" si="17867"/>
        <v>eDNA</v>
      </c>
      <c r="L9077">
        <f t="shared" si="17868"/>
        <v>39.54</v>
      </c>
      <c r="M9077" t="str">
        <f t="shared" si="17869"/>
        <v/>
      </c>
      <c r="N9077" t="str">
        <f t="shared" si="17870"/>
        <v/>
      </c>
      <c r="O9077" t="str">
        <f t="shared" si="17871"/>
        <v/>
      </c>
    </row>
    <row r="9078" spans="1:24" x14ac:dyDescent="0.25">
      <c r="A9078" t="s">
        <v>325</v>
      </c>
      <c r="B9078" t="s">
        <v>1532</v>
      </c>
      <c r="C9078" t="s">
        <v>13</v>
      </c>
      <c r="D9078" s="6">
        <v>0.1</v>
      </c>
      <c r="E9078" s="6">
        <v>24.5</v>
      </c>
      <c r="F9078" t="s">
        <v>1587</v>
      </c>
      <c r="G9078" t="str">
        <f t="shared" si="17928"/>
        <v>DL2020025</v>
      </c>
      <c r="H9078" t="str">
        <f t="shared" si="17864"/>
        <v>20</v>
      </c>
      <c r="I9078" t="str">
        <f t="shared" si="17865"/>
        <v>BlaafinnetTun_20_20210528_DL2020025_OerestadGym</v>
      </c>
      <c r="J9078" t="str">
        <f t="shared" si="17866"/>
        <v>BlaafinnetTun</v>
      </c>
      <c r="K9078" t="str">
        <f t="shared" si="17867"/>
        <v>PosK</v>
      </c>
      <c r="L9078">
        <f t="shared" si="17868"/>
        <v>24.5</v>
      </c>
      <c r="M9078">
        <f t="shared" si="17869"/>
        <v>24.5</v>
      </c>
      <c r="N9078">
        <f t="shared" si="17870"/>
        <v>0</v>
      </c>
      <c r="O9078">
        <f t="shared" si="17871"/>
        <v>40.96</v>
      </c>
      <c r="Q9078">
        <f t="shared" ref="Q9078" si="17936">IF(L9080="No Ct",0,L9080)</f>
        <v>0</v>
      </c>
      <c r="R9078">
        <f t="shared" ref="R9078" si="17937">IF(L9081="No Ct",0,L9081)</f>
        <v>40.96</v>
      </c>
      <c r="S9078" t="str">
        <f t="shared" ref="S9078" si="17938">IF(AND(M9078&gt;0,N9078=0),"Valid","Invalid")</f>
        <v>Valid</v>
      </c>
      <c r="T9078" t="str">
        <f t="shared" ref="T9078" si="17939">IF(OR(Q9078&gt;1,R9078&gt;1),"Present","Absent")</f>
        <v>Present</v>
      </c>
      <c r="U9078" t="str">
        <f t="shared" ref="U9078" si="17940">IF(OR(AND(Q9078&gt;1,Q9078&lt;41),AND(R9078&gt;1,R9078&lt;41)),"Ct&lt;41","Ct&gt;41")</f>
        <v>Ct&lt;41</v>
      </c>
      <c r="V9078" t="str">
        <f>VLOOKUP(J9078,Datasæt_Analysesystemer!$C$2:$D$68,2,FALSE)</f>
        <v>Blåfinnet tun</v>
      </c>
      <c r="W9078" t="str">
        <f t="shared" ref="W9078" si="17941">MID(F9078,10,9)</f>
        <v>DL2020025</v>
      </c>
      <c r="X9078" t="str">
        <f t="shared" ref="X9078" si="17942">W9078&amp;"_"&amp;V9078&amp;"_"&amp;S9078&amp;"_"&amp;T9078&amp;"_"&amp;U9078</f>
        <v>DL2020025_Blåfinnet tun_Valid_Present_Ct&lt;41</v>
      </c>
    </row>
    <row r="9079" spans="1:24" x14ac:dyDescent="0.25">
      <c r="A9079" t="s">
        <v>327</v>
      </c>
      <c r="B9079" t="s">
        <v>1533</v>
      </c>
      <c r="C9079" t="s">
        <v>16</v>
      </c>
      <c r="D9079" s="6">
        <v>0.1</v>
      </c>
      <c r="E9079" s="6" t="s">
        <v>17</v>
      </c>
      <c r="F9079" t="s">
        <v>1587</v>
      </c>
      <c r="G9079" t="str">
        <f t="shared" si="17928"/>
        <v>DL2020025</v>
      </c>
      <c r="H9079" t="str">
        <f t="shared" si="17864"/>
        <v>20</v>
      </c>
      <c r="I9079" t="str">
        <f t="shared" si="17865"/>
        <v>BlaafinnetTun_20_20210528_DL2020025_OerestadGym</v>
      </c>
      <c r="J9079" t="str">
        <f t="shared" si="17866"/>
        <v>BlaafinnetTun</v>
      </c>
      <c r="K9079" t="str">
        <f t="shared" si="17867"/>
        <v>NegK</v>
      </c>
      <c r="L9079" t="str">
        <f t="shared" si="17868"/>
        <v>No Ct</v>
      </c>
      <c r="M9079" t="str">
        <f t="shared" si="17869"/>
        <v/>
      </c>
      <c r="N9079" t="str">
        <f t="shared" si="17870"/>
        <v/>
      </c>
      <c r="O9079" t="str">
        <f t="shared" si="17871"/>
        <v/>
      </c>
    </row>
    <row r="9080" spans="1:24" x14ac:dyDescent="0.25">
      <c r="A9080" t="s">
        <v>329</v>
      </c>
      <c r="B9080" t="s">
        <v>1534</v>
      </c>
      <c r="C9080" t="s">
        <v>20</v>
      </c>
      <c r="D9080" s="6">
        <v>0.1</v>
      </c>
      <c r="E9080" s="6" t="s">
        <v>17</v>
      </c>
      <c r="F9080" t="s">
        <v>1587</v>
      </c>
      <c r="G9080" t="str">
        <f t="shared" si="17928"/>
        <v>DL2020025</v>
      </c>
      <c r="H9080" t="str">
        <f t="shared" si="17864"/>
        <v>20</v>
      </c>
      <c r="I9080" t="str">
        <f t="shared" si="17865"/>
        <v>BlaafinnetTun_20_20210528_DL2020025_OerestadGym</v>
      </c>
      <c r="J9080" t="str">
        <f t="shared" si="17866"/>
        <v>BlaafinnetTun</v>
      </c>
      <c r="K9080" t="str">
        <f t="shared" si="17867"/>
        <v>eDNA</v>
      </c>
      <c r="L9080" t="str">
        <f t="shared" si="17868"/>
        <v>No Ct</v>
      </c>
      <c r="M9080" t="str">
        <f t="shared" si="17869"/>
        <v/>
      </c>
      <c r="N9080" t="str">
        <f t="shared" si="17870"/>
        <v/>
      </c>
      <c r="O9080" t="str">
        <f t="shared" si="17871"/>
        <v/>
      </c>
    </row>
    <row r="9081" spans="1:24" x14ac:dyDescent="0.25">
      <c r="A9081" t="s">
        <v>331</v>
      </c>
      <c r="B9081" t="s">
        <v>1534</v>
      </c>
      <c r="C9081" t="s">
        <v>20</v>
      </c>
      <c r="D9081" s="6">
        <v>0.1</v>
      </c>
      <c r="E9081" s="6">
        <v>40.96</v>
      </c>
      <c r="F9081" t="s">
        <v>1587</v>
      </c>
      <c r="G9081" t="str">
        <f t="shared" si="17928"/>
        <v>DL2020025</v>
      </c>
      <c r="H9081" t="str">
        <f t="shared" si="17864"/>
        <v>20</v>
      </c>
      <c r="I9081" t="str">
        <f t="shared" si="17865"/>
        <v>BlaafinnetTun_20_20210528_DL2020025_OerestadGym</v>
      </c>
      <c r="J9081" t="str">
        <f t="shared" si="17866"/>
        <v>BlaafinnetTun</v>
      </c>
      <c r="K9081" t="str">
        <f t="shared" si="17867"/>
        <v>eDNA</v>
      </c>
      <c r="L9081">
        <f t="shared" si="17868"/>
        <v>40.96</v>
      </c>
      <c r="M9081" t="str">
        <f t="shared" si="17869"/>
        <v/>
      </c>
      <c r="N9081" t="str">
        <f t="shared" si="17870"/>
        <v/>
      </c>
      <c r="O9081" t="str">
        <f t="shared" si="17871"/>
        <v/>
      </c>
    </row>
    <row r="9082" spans="1:24" x14ac:dyDescent="0.25">
      <c r="A9082" t="s">
        <v>390</v>
      </c>
      <c r="B9082" t="s">
        <v>1504</v>
      </c>
      <c r="C9082" t="s">
        <v>13</v>
      </c>
      <c r="D9082" s="6">
        <v>0.1</v>
      </c>
      <c r="E9082" s="6">
        <v>29.68</v>
      </c>
      <c r="F9082" t="s">
        <v>1587</v>
      </c>
      <c r="G9082" t="str">
        <f t="shared" si="17928"/>
        <v>DL2020025</v>
      </c>
      <c r="H9082" t="str">
        <f t="shared" si="17864"/>
        <v>21</v>
      </c>
      <c r="I9082" t="str">
        <f t="shared" si="17865"/>
        <v>Stillehavsoesters_21_20210528_DL2020025_OerestadGym</v>
      </c>
      <c r="J9082" t="str">
        <f t="shared" si="17866"/>
        <v>Stillehavsoesters</v>
      </c>
      <c r="K9082" t="str">
        <f t="shared" si="17867"/>
        <v>PosK</v>
      </c>
      <c r="L9082">
        <f t="shared" si="17868"/>
        <v>29.68</v>
      </c>
      <c r="M9082">
        <f t="shared" si="17869"/>
        <v>29.68</v>
      </c>
      <c r="N9082">
        <f t="shared" si="17870"/>
        <v>0</v>
      </c>
      <c r="O9082">
        <f t="shared" si="17871"/>
        <v>0</v>
      </c>
      <c r="Q9082">
        <f t="shared" ref="Q9082" si="17943">IF(L9084="No Ct",0,L9084)</f>
        <v>0</v>
      </c>
      <c r="R9082">
        <f t="shared" ref="R9082" si="17944">IF(L9085="No Ct",0,L9085)</f>
        <v>0</v>
      </c>
      <c r="S9082" t="str">
        <f t="shared" ref="S9082" si="17945">IF(AND(M9082&gt;0,N9082=0),"Valid","Invalid")</f>
        <v>Valid</v>
      </c>
      <c r="T9082" t="str">
        <f t="shared" ref="T9082" si="17946">IF(OR(Q9082&gt;1,R9082&gt;1),"Present","Absent")</f>
        <v>Absent</v>
      </c>
      <c r="U9082" t="str">
        <f t="shared" ref="U9082" si="17947">IF(OR(AND(Q9082&gt;1,Q9082&lt;41),AND(R9082&gt;1,R9082&lt;41)),"Ct&lt;41","Ct&gt;41")</f>
        <v>Ct&gt;41</v>
      </c>
      <c r="V9082" t="str">
        <f>VLOOKUP(J9082,Datasæt_Analysesystemer!$C$2:$D$68,2,FALSE)</f>
        <v>Stillehavsøsters</v>
      </c>
      <c r="W9082" t="str">
        <f t="shared" ref="W9082" si="17948">MID(F9082,10,9)</f>
        <v>DL2020025</v>
      </c>
      <c r="X9082" t="str">
        <f t="shared" ref="X9082" si="17949">W9082&amp;"_"&amp;V9082&amp;"_"&amp;S9082&amp;"_"&amp;T9082&amp;"_"&amp;U9082</f>
        <v>DL2020025_Stillehavsøsters_Valid_Absent_Ct&gt;41</v>
      </c>
    </row>
    <row r="9083" spans="1:24" x14ac:dyDescent="0.25">
      <c r="A9083" t="s">
        <v>392</v>
      </c>
      <c r="B9083" t="s">
        <v>1505</v>
      </c>
      <c r="C9083" t="s">
        <v>16</v>
      </c>
      <c r="D9083" s="6">
        <v>0.1</v>
      </c>
      <c r="E9083" s="6" t="s">
        <v>17</v>
      </c>
      <c r="F9083" t="s">
        <v>1587</v>
      </c>
      <c r="G9083" t="str">
        <f t="shared" si="17928"/>
        <v>DL2020025</v>
      </c>
      <c r="H9083" t="str">
        <f t="shared" si="17864"/>
        <v>21</v>
      </c>
      <c r="I9083" t="str">
        <f t="shared" si="17865"/>
        <v>Stillehavsoesters_21_20210528_DL2020025_OerestadGym</v>
      </c>
      <c r="J9083" t="str">
        <f t="shared" si="17866"/>
        <v>Stillehavsoesters</v>
      </c>
      <c r="K9083" t="str">
        <f t="shared" si="17867"/>
        <v>NegK</v>
      </c>
      <c r="L9083" t="str">
        <f t="shared" si="17868"/>
        <v>No Ct</v>
      </c>
      <c r="M9083" t="str">
        <f t="shared" si="17869"/>
        <v/>
      </c>
      <c r="N9083" t="str">
        <f t="shared" si="17870"/>
        <v/>
      </c>
      <c r="O9083" t="str">
        <f t="shared" si="17871"/>
        <v/>
      </c>
    </row>
    <row r="9084" spans="1:24" x14ac:dyDescent="0.25">
      <c r="A9084" t="s">
        <v>394</v>
      </c>
      <c r="B9084" t="s">
        <v>1506</v>
      </c>
      <c r="C9084" t="s">
        <v>20</v>
      </c>
      <c r="D9084" s="6">
        <v>0.1</v>
      </c>
      <c r="E9084" s="6" t="s">
        <v>17</v>
      </c>
      <c r="F9084" t="s">
        <v>1587</v>
      </c>
      <c r="G9084" t="str">
        <f t="shared" si="17928"/>
        <v>DL2020025</v>
      </c>
      <c r="H9084" t="str">
        <f t="shared" si="17864"/>
        <v>21</v>
      </c>
      <c r="I9084" t="str">
        <f t="shared" si="17865"/>
        <v>Stillehavsoesters_21_20210528_DL2020025_OerestadGym</v>
      </c>
      <c r="J9084" t="str">
        <f t="shared" si="17866"/>
        <v>Stillehavsoesters</v>
      </c>
      <c r="K9084" t="str">
        <f t="shared" si="17867"/>
        <v>eDNA</v>
      </c>
      <c r="L9084" t="str">
        <f t="shared" si="17868"/>
        <v>No Ct</v>
      </c>
      <c r="M9084" t="str">
        <f t="shared" si="17869"/>
        <v/>
      </c>
      <c r="N9084" t="str">
        <f t="shared" si="17870"/>
        <v/>
      </c>
      <c r="O9084" t="str">
        <f t="shared" si="17871"/>
        <v/>
      </c>
    </row>
    <row r="9085" spans="1:24" x14ac:dyDescent="0.25">
      <c r="A9085" t="s">
        <v>396</v>
      </c>
      <c r="B9085" t="s">
        <v>1506</v>
      </c>
      <c r="C9085" t="s">
        <v>20</v>
      </c>
      <c r="D9085" s="6">
        <v>0.1</v>
      </c>
      <c r="E9085" s="6" t="s">
        <v>17</v>
      </c>
      <c r="F9085" t="s">
        <v>1587</v>
      </c>
      <c r="G9085" t="str">
        <f t="shared" si="17928"/>
        <v>DL2020025</v>
      </c>
      <c r="H9085" t="str">
        <f t="shared" si="17864"/>
        <v>21</v>
      </c>
      <c r="I9085" t="str">
        <f t="shared" si="17865"/>
        <v>Stillehavsoesters_21_20210528_DL2020025_OerestadGym</v>
      </c>
      <c r="J9085" t="str">
        <f t="shared" si="17866"/>
        <v>Stillehavsoesters</v>
      </c>
      <c r="K9085" t="str">
        <f t="shared" si="17867"/>
        <v>eDNA</v>
      </c>
      <c r="L9085" t="str">
        <f t="shared" si="17868"/>
        <v>No Ct</v>
      </c>
      <c r="M9085" t="str">
        <f t="shared" si="17869"/>
        <v/>
      </c>
      <c r="N9085" t="str">
        <f t="shared" si="17870"/>
        <v/>
      </c>
      <c r="O9085" t="str">
        <f t="shared" si="17871"/>
        <v/>
      </c>
    </row>
    <row r="9086" spans="1:24" x14ac:dyDescent="0.25">
      <c r="A9086" t="s">
        <v>397</v>
      </c>
      <c r="B9086" t="s">
        <v>1507</v>
      </c>
      <c r="C9086" t="s">
        <v>13</v>
      </c>
      <c r="D9086" s="6">
        <v>0.1</v>
      </c>
      <c r="E9086" s="6">
        <v>33.340000000000003</v>
      </c>
      <c r="F9086" t="s">
        <v>1587</v>
      </c>
      <c r="G9086" t="str">
        <f t="shared" si="17928"/>
        <v>DL2020025</v>
      </c>
      <c r="H9086" t="str">
        <f t="shared" si="17864"/>
        <v>22</v>
      </c>
      <c r="I9086" t="str">
        <f t="shared" si="17865"/>
        <v>Stillehavsoesters_22_20210528_DL2020025_OerestadGym</v>
      </c>
      <c r="J9086" t="str">
        <f t="shared" si="17866"/>
        <v>Stillehavsoesters</v>
      </c>
      <c r="K9086" t="str">
        <f t="shared" si="17867"/>
        <v>PosK</v>
      </c>
      <c r="L9086">
        <f t="shared" si="17868"/>
        <v>33.340000000000003</v>
      </c>
      <c r="M9086">
        <f t="shared" si="17869"/>
        <v>33.340000000000003</v>
      </c>
      <c r="N9086">
        <f t="shared" si="17870"/>
        <v>0</v>
      </c>
      <c r="O9086">
        <f t="shared" si="17871"/>
        <v>0</v>
      </c>
      <c r="Q9086">
        <f t="shared" ref="Q9086" si="17950">IF(L9088="No Ct",0,L9088)</f>
        <v>0</v>
      </c>
      <c r="R9086">
        <f t="shared" ref="R9086" si="17951">IF(L9089="No Ct",0,L9089)</f>
        <v>0</v>
      </c>
      <c r="S9086" t="str">
        <f t="shared" ref="S9086" si="17952">IF(AND(M9086&gt;0,N9086=0),"Valid","Invalid")</f>
        <v>Valid</v>
      </c>
      <c r="T9086" t="str">
        <f t="shared" ref="T9086" si="17953">IF(OR(Q9086&gt;1,R9086&gt;1),"Present","Absent")</f>
        <v>Absent</v>
      </c>
      <c r="U9086" t="str">
        <f t="shared" ref="U9086" si="17954">IF(OR(AND(Q9086&gt;1,Q9086&lt;41),AND(R9086&gt;1,R9086&lt;41)),"Ct&lt;41","Ct&gt;41")</f>
        <v>Ct&gt;41</v>
      </c>
      <c r="V9086" t="str">
        <f>VLOOKUP(J9086,Datasæt_Analysesystemer!$C$2:$D$68,2,FALSE)</f>
        <v>Stillehavsøsters</v>
      </c>
      <c r="W9086" t="str">
        <f t="shared" ref="W9086" si="17955">MID(F9086,10,9)</f>
        <v>DL2020025</v>
      </c>
      <c r="X9086" t="str">
        <f t="shared" ref="X9086" si="17956">W9086&amp;"_"&amp;V9086&amp;"_"&amp;S9086&amp;"_"&amp;T9086&amp;"_"&amp;U9086</f>
        <v>DL2020025_Stillehavsøsters_Valid_Absent_Ct&gt;41</v>
      </c>
    </row>
    <row r="9087" spans="1:24" x14ac:dyDescent="0.25">
      <c r="A9087" t="s">
        <v>399</v>
      </c>
      <c r="B9087" t="s">
        <v>1508</v>
      </c>
      <c r="C9087" t="s">
        <v>16</v>
      </c>
      <c r="D9087" s="6">
        <v>0.1</v>
      </c>
      <c r="E9087" s="6" t="s">
        <v>17</v>
      </c>
      <c r="F9087" t="s">
        <v>1587</v>
      </c>
      <c r="G9087" t="str">
        <f t="shared" si="17928"/>
        <v>DL2020025</v>
      </c>
      <c r="H9087" t="str">
        <f t="shared" si="17864"/>
        <v>22</v>
      </c>
      <c r="I9087" t="str">
        <f t="shared" si="17865"/>
        <v>Stillehavsoesters_22_20210528_DL2020025_OerestadGym</v>
      </c>
      <c r="J9087" t="str">
        <f t="shared" si="17866"/>
        <v>Stillehavsoesters</v>
      </c>
      <c r="K9087" t="str">
        <f t="shared" si="17867"/>
        <v>NegK</v>
      </c>
      <c r="L9087" t="str">
        <f t="shared" si="17868"/>
        <v>No Ct</v>
      </c>
      <c r="M9087" t="str">
        <f t="shared" si="17869"/>
        <v/>
      </c>
      <c r="N9087" t="str">
        <f t="shared" si="17870"/>
        <v/>
      </c>
      <c r="O9087" t="str">
        <f t="shared" si="17871"/>
        <v/>
      </c>
    </row>
    <row r="9088" spans="1:24" x14ac:dyDescent="0.25">
      <c r="A9088" t="s">
        <v>401</v>
      </c>
      <c r="B9088" t="s">
        <v>1509</v>
      </c>
      <c r="C9088" t="s">
        <v>20</v>
      </c>
      <c r="D9088" s="6">
        <v>0.1</v>
      </c>
      <c r="E9088" s="6" t="s">
        <v>17</v>
      </c>
      <c r="F9088" t="s">
        <v>1587</v>
      </c>
      <c r="G9088" t="str">
        <f t="shared" si="17928"/>
        <v>DL2020025</v>
      </c>
      <c r="H9088" t="str">
        <f t="shared" si="17864"/>
        <v>22</v>
      </c>
      <c r="I9088" t="str">
        <f t="shared" si="17865"/>
        <v>Stillehavsoesters_22_20210528_DL2020025_OerestadGym</v>
      </c>
      <c r="J9088" t="str">
        <f t="shared" si="17866"/>
        <v>Stillehavsoesters</v>
      </c>
      <c r="K9088" t="str">
        <f t="shared" si="17867"/>
        <v>eDNA</v>
      </c>
      <c r="L9088" t="str">
        <f t="shared" si="17868"/>
        <v>No Ct</v>
      </c>
      <c r="M9088" t="str">
        <f t="shared" si="17869"/>
        <v/>
      </c>
      <c r="N9088" t="str">
        <f t="shared" si="17870"/>
        <v/>
      </c>
      <c r="O9088" t="str">
        <f t="shared" si="17871"/>
        <v/>
      </c>
    </row>
    <row r="9089" spans="1:24" x14ac:dyDescent="0.25">
      <c r="A9089" t="s">
        <v>403</v>
      </c>
      <c r="B9089" t="s">
        <v>1509</v>
      </c>
      <c r="C9089" t="s">
        <v>20</v>
      </c>
      <c r="D9089" s="6">
        <v>0.1</v>
      </c>
      <c r="E9089" s="6" t="s">
        <v>17</v>
      </c>
      <c r="F9089" t="s">
        <v>1587</v>
      </c>
      <c r="G9089" t="str">
        <f t="shared" si="17928"/>
        <v>DL2020025</v>
      </c>
      <c r="H9089" t="str">
        <f t="shared" si="17864"/>
        <v>22</v>
      </c>
      <c r="I9089" t="str">
        <f t="shared" si="17865"/>
        <v>Stillehavsoesters_22_20210528_DL2020025_OerestadGym</v>
      </c>
      <c r="J9089" t="str">
        <f t="shared" si="17866"/>
        <v>Stillehavsoesters</v>
      </c>
      <c r="K9089" t="str">
        <f t="shared" si="17867"/>
        <v>eDNA</v>
      </c>
      <c r="L9089" t="str">
        <f t="shared" si="17868"/>
        <v>No Ct</v>
      </c>
      <c r="M9089" t="str">
        <f t="shared" si="17869"/>
        <v/>
      </c>
      <c r="N9089" t="str">
        <f t="shared" si="17870"/>
        <v/>
      </c>
      <c r="O9089" t="str">
        <f t="shared" si="17871"/>
        <v/>
      </c>
    </row>
    <row r="9090" spans="1:24" x14ac:dyDescent="0.25">
      <c r="A9090" t="s">
        <v>404</v>
      </c>
      <c r="B9090" t="s">
        <v>692</v>
      </c>
      <c r="C9090" t="s">
        <v>13</v>
      </c>
      <c r="D9090" s="6">
        <v>0.1</v>
      </c>
      <c r="E9090" s="6">
        <v>24.27</v>
      </c>
      <c r="F9090" t="s">
        <v>1587</v>
      </c>
      <c r="G9090" t="str">
        <f t="shared" si="17928"/>
        <v>DL2020025</v>
      </c>
      <c r="H9090" t="str">
        <f t="shared" si="17864"/>
        <v>23</v>
      </c>
      <c r="I9090" t="str">
        <f t="shared" si="17865"/>
        <v>SortmundetKutling_23_20210528_DL2020025_OerestadGym</v>
      </c>
      <c r="J9090" t="str">
        <f t="shared" si="17866"/>
        <v>SortmundetKutling</v>
      </c>
      <c r="K9090" t="str">
        <f t="shared" si="17867"/>
        <v>PosK</v>
      </c>
      <c r="L9090">
        <f t="shared" si="17868"/>
        <v>24.27</v>
      </c>
      <c r="M9090">
        <f t="shared" si="17869"/>
        <v>24.27</v>
      </c>
      <c r="N9090">
        <f t="shared" si="17870"/>
        <v>0</v>
      </c>
      <c r="O9090">
        <f t="shared" si="17871"/>
        <v>0</v>
      </c>
      <c r="Q9090">
        <f t="shared" ref="Q9090" si="17957">IF(L9092="No Ct",0,L9092)</f>
        <v>0</v>
      </c>
      <c r="R9090">
        <f t="shared" ref="R9090" si="17958">IF(L9093="No Ct",0,L9093)</f>
        <v>0</v>
      </c>
      <c r="S9090" t="str">
        <f t="shared" ref="S9090" si="17959">IF(AND(M9090&gt;0,N9090=0),"Valid","Invalid")</f>
        <v>Valid</v>
      </c>
      <c r="T9090" t="str">
        <f t="shared" ref="T9090" si="17960">IF(OR(Q9090&gt;1,R9090&gt;1),"Present","Absent")</f>
        <v>Absent</v>
      </c>
      <c r="U9090" t="str">
        <f t="shared" ref="U9090" si="17961">IF(OR(AND(Q9090&gt;1,Q9090&lt;41),AND(R9090&gt;1,R9090&lt;41)),"Ct&lt;41","Ct&gt;41")</f>
        <v>Ct&gt;41</v>
      </c>
      <c r="V9090" t="str">
        <f>VLOOKUP(J9090,Datasæt_Analysesystemer!$C$2:$D$68,2,FALSE)</f>
        <v>Sortmundet kutling</v>
      </c>
      <c r="W9090" t="str">
        <f t="shared" ref="W9090" si="17962">MID(F9090,10,9)</f>
        <v>DL2020025</v>
      </c>
      <c r="X9090" t="str">
        <f t="shared" ref="X9090" si="17963">W9090&amp;"_"&amp;V9090&amp;"_"&amp;S9090&amp;"_"&amp;T9090&amp;"_"&amp;U9090</f>
        <v>DL2020025_Sortmundet kutling_Valid_Absent_Ct&gt;41</v>
      </c>
    </row>
    <row r="9091" spans="1:24" x14ac:dyDescent="0.25">
      <c r="A9091" t="s">
        <v>406</v>
      </c>
      <c r="B9091" t="s">
        <v>693</v>
      </c>
      <c r="C9091" t="s">
        <v>16</v>
      </c>
      <c r="D9091" s="6">
        <v>0.1</v>
      </c>
      <c r="E9091" s="6" t="s">
        <v>17</v>
      </c>
      <c r="F9091" t="s">
        <v>1587</v>
      </c>
      <c r="G9091" t="str">
        <f t="shared" si="17928"/>
        <v>DL2020025</v>
      </c>
      <c r="H9091" t="str">
        <f t="shared" si="17864"/>
        <v>23</v>
      </c>
      <c r="I9091" t="str">
        <f t="shared" si="17865"/>
        <v>SortmundetKutling_23_20210528_DL2020025_OerestadGym</v>
      </c>
      <c r="J9091" t="str">
        <f t="shared" si="17866"/>
        <v>SortmundetKutling</v>
      </c>
      <c r="K9091" t="str">
        <f t="shared" si="17867"/>
        <v>NegK</v>
      </c>
      <c r="L9091" t="str">
        <f t="shared" si="17868"/>
        <v>No Ct</v>
      </c>
      <c r="M9091" t="str">
        <f t="shared" si="17869"/>
        <v/>
      </c>
      <c r="N9091" t="str">
        <f t="shared" si="17870"/>
        <v/>
      </c>
      <c r="O9091" t="str">
        <f t="shared" si="17871"/>
        <v/>
      </c>
    </row>
    <row r="9092" spans="1:24" x14ac:dyDescent="0.25">
      <c r="A9092" t="s">
        <v>408</v>
      </c>
      <c r="B9092" t="s">
        <v>694</v>
      </c>
      <c r="C9092" t="s">
        <v>20</v>
      </c>
      <c r="D9092" s="6">
        <v>0.1</v>
      </c>
      <c r="E9092" s="6" t="s">
        <v>17</v>
      </c>
      <c r="F9092" t="s">
        <v>1587</v>
      </c>
      <c r="G9092" t="str">
        <f t="shared" si="17928"/>
        <v>DL2020025</v>
      </c>
      <c r="H9092" t="str">
        <f t="shared" si="17864"/>
        <v>23</v>
      </c>
      <c r="I9092" t="str">
        <f t="shared" si="17865"/>
        <v>SortmundetKutling_23_20210528_DL2020025_OerestadGym</v>
      </c>
      <c r="J9092" t="str">
        <f t="shared" si="17866"/>
        <v>SortmundetKutling</v>
      </c>
      <c r="K9092" t="str">
        <f t="shared" si="17867"/>
        <v>eDNA</v>
      </c>
      <c r="L9092" t="str">
        <f t="shared" si="17868"/>
        <v>No Ct</v>
      </c>
      <c r="M9092" t="str">
        <f t="shared" si="17869"/>
        <v/>
      </c>
      <c r="N9092" t="str">
        <f t="shared" si="17870"/>
        <v/>
      </c>
      <c r="O9092" t="str">
        <f t="shared" si="17871"/>
        <v/>
      </c>
    </row>
    <row r="9093" spans="1:24" x14ac:dyDescent="0.25">
      <c r="A9093" t="s">
        <v>410</v>
      </c>
      <c r="B9093" t="s">
        <v>694</v>
      </c>
      <c r="C9093" t="s">
        <v>20</v>
      </c>
      <c r="D9093" s="6">
        <v>0.1</v>
      </c>
      <c r="E9093" s="6" t="s">
        <v>17</v>
      </c>
      <c r="F9093" t="s">
        <v>1587</v>
      </c>
      <c r="G9093" t="str">
        <f t="shared" si="17928"/>
        <v>DL2020025</v>
      </c>
      <c r="H9093" t="str">
        <f t="shared" si="17864"/>
        <v>23</v>
      </c>
      <c r="I9093" t="str">
        <f t="shared" si="17865"/>
        <v>SortmundetKutling_23_20210528_DL2020025_OerestadGym</v>
      </c>
      <c r="J9093" t="str">
        <f t="shared" si="17866"/>
        <v>SortmundetKutling</v>
      </c>
      <c r="K9093" t="str">
        <f t="shared" si="17867"/>
        <v>eDNA</v>
      </c>
      <c r="L9093" t="str">
        <f t="shared" si="17868"/>
        <v>No Ct</v>
      </c>
      <c r="M9093" t="str">
        <f t="shared" si="17869"/>
        <v/>
      </c>
      <c r="N9093" t="str">
        <f t="shared" si="17870"/>
        <v/>
      </c>
      <c r="O9093" t="str">
        <f t="shared" si="17871"/>
        <v/>
      </c>
    </row>
    <row r="9094" spans="1:24" x14ac:dyDescent="0.25">
      <c r="A9094" t="s">
        <v>411</v>
      </c>
      <c r="B9094" t="s">
        <v>695</v>
      </c>
      <c r="C9094" t="s">
        <v>13</v>
      </c>
      <c r="D9094" s="6">
        <v>0.1</v>
      </c>
      <c r="E9094" s="6">
        <v>26.01</v>
      </c>
      <c r="F9094" t="s">
        <v>1587</v>
      </c>
      <c r="G9094" t="str">
        <f t="shared" si="17928"/>
        <v>DL2020025</v>
      </c>
      <c r="H9094" t="str">
        <f t="shared" si="17864"/>
        <v>24</v>
      </c>
      <c r="I9094" t="str">
        <f t="shared" si="17865"/>
        <v>SortmundetKutling_24_20210528_DL2020025_OerestadGym</v>
      </c>
      <c r="J9094" t="str">
        <f t="shared" si="17866"/>
        <v>SortmundetKutling</v>
      </c>
      <c r="K9094" t="str">
        <f t="shared" si="17867"/>
        <v>PosK</v>
      </c>
      <c r="L9094">
        <f t="shared" si="17868"/>
        <v>26.01</v>
      </c>
      <c r="M9094">
        <f t="shared" si="17869"/>
        <v>26.01</v>
      </c>
      <c r="N9094">
        <f t="shared" si="17870"/>
        <v>0</v>
      </c>
      <c r="O9094">
        <f t="shared" si="17871"/>
        <v>0</v>
      </c>
      <c r="Q9094">
        <f t="shared" ref="Q9094" si="17964">IF(L9096="No Ct",0,L9096)</f>
        <v>0</v>
      </c>
      <c r="R9094">
        <f t="shared" ref="R9094" si="17965">IF(L9097="No Ct",0,L9097)</f>
        <v>0</v>
      </c>
      <c r="S9094" t="str">
        <f t="shared" ref="S9094" si="17966">IF(AND(M9094&gt;0,N9094=0),"Valid","Invalid")</f>
        <v>Valid</v>
      </c>
      <c r="T9094" t="str">
        <f t="shared" ref="T9094" si="17967">IF(OR(Q9094&gt;1,R9094&gt;1),"Present","Absent")</f>
        <v>Absent</v>
      </c>
      <c r="U9094" t="str">
        <f t="shared" ref="U9094" si="17968">IF(OR(AND(Q9094&gt;1,Q9094&lt;41),AND(R9094&gt;1,R9094&lt;41)),"Ct&lt;41","Ct&gt;41")</f>
        <v>Ct&gt;41</v>
      </c>
      <c r="V9094" t="str">
        <f>VLOOKUP(J9094,Datasæt_Analysesystemer!$C$2:$D$68,2,FALSE)</f>
        <v>Sortmundet kutling</v>
      </c>
      <c r="W9094" t="str">
        <f t="shared" ref="W9094" si="17969">MID(F9094,10,9)</f>
        <v>DL2020025</v>
      </c>
      <c r="X9094" t="str">
        <f t="shared" ref="X9094" si="17970">W9094&amp;"_"&amp;V9094&amp;"_"&amp;S9094&amp;"_"&amp;T9094&amp;"_"&amp;U9094</f>
        <v>DL2020025_Sortmundet kutling_Valid_Absent_Ct&gt;41</v>
      </c>
    </row>
    <row r="9095" spans="1:24" x14ac:dyDescent="0.25">
      <c r="A9095" t="s">
        <v>413</v>
      </c>
      <c r="B9095" t="s">
        <v>696</v>
      </c>
      <c r="C9095" t="s">
        <v>16</v>
      </c>
      <c r="D9095" s="6">
        <v>0.1</v>
      </c>
      <c r="E9095" s="6" t="s">
        <v>17</v>
      </c>
      <c r="F9095" t="s">
        <v>1587</v>
      </c>
      <c r="G9095" t="str">
        <f t="shared" si="17928"/>
        <v>DL2020025</v>
      </c>
      <c r="H9095" t="str">
        <f t="shared" si="17864"/>
        <v>24</v>
      </c>
      <c r="I9095" t="str">
        <f t="shared" si="17865"/>
        <v>SortmundetKutling_24_20210528_DL2020025_OerestadGym</v>
      </c>
      <c r="J9095" t="str">
        <f t="shared" si="17866"/>
        <v>SortmundetKutling</v>
      </c>
      <c r="K9095" t="str">
        <f t="shared" si="17867"/>
        <v>NegK</v>
      </c>
      <c r="L9095" t="str">
        <f t="shared" si="17868"/>
        <v>No Ct</v>
      </c>
      <c r="M9095" t="str">
        <f t="shared" si="17869"/>
        <v/>
      </c>
      <c r="N9095" t="str">
        <f t="shared" si="17870"/>
        <v/>
      </c>
      <c r="O9095" t="str">
        <f t="shared" si="17871"/>
        <v/>
      </c>
    </row>
    <row r="9096" spans="1:24" x14ac:dyDescent="0.25">
      <c r="A9096" t="s">
        <v>415</v>
      </c>
      <c r="B9096" t="s">
        <v>697</v>
      </c>
      <c r="C9096" t="s">
        <v>20</v>
      </c>
      <c r="D9096" s="6">
        <v>0.1</v>
      </c>
      <c r="E9096" s="6" t="s">
        <v>17</v>
      </c>
      <c r="F9096" t="s">
        <v>1587</v>
      </c>
      <c r="G9096" t="str">
        <f t="shared" si="17928"/>
        <v>DL2020025</v>
      </c>
      <c r="H9096" t="str">
        <f t="shared" si="17864"/>
        <v>24</v>
      </c>
      <c r="I9096" t="str">
        <f t="shared" si="17865"/>
        <v>SortmundetKutling_24_20210528_DL2020025_OerestadGym</v>
      </c>
      <c r="J9096" t="str">
        <f t="shared" si="17866"/>
        <v>SortmundetKutling</v>
      </c>
      <c r="K9096" t="str">
        <f t="shared" si="17867"/>
        <v>eDNA</v>
      </c>
      <c r="L9096" t="str">
        <f t="shared" si="17868"/>
        <v>No Ct</v>
      </c>
      <c r="M9096" t="str">
        <f t="shared" si="17869"/>
        <v/>
      </c>
      <c r="N9096" t="str">
        <f t="shared" si="17870"/>
        <v/>
      </c>
      <c r="O9096" t="str">
        <f t="shared" si="17871"/>
        <v/>
      </c>
    </row>
    <row r="9097" spans="1:24" x14ac:dyDescent="0.25">
      <c r="A9097" t="s">
        <v>417</v>
      </c>
      <c r="B9097" t="s">
        <v>697</v>
      </c>
      <c r="C9097" t="s">
        <v>20</v>
      </c>
      <c r="D9097" s="6">
        <v>0.1</v>
      </c>
      <c r="E9097" s="6" t="s">
        <v>17</v>
      </c>
      <c r="F9097" t="s">
        <v>1587</v>
      </c>
      <c r="G9097" t="str">
        <f t="shared" si="17928"/>
        <v>DL2020025</v>
      </c>
      <c r="H9097" t="str">
        <f t="shared" si="17864"/>
        <v>24</v>
      </c>
      <c r="I9097" t="str">
        <f t="shared" si="17865"/>
        <v>SortmundetKutling_24_20210528_DL2020025_OerestadGym</v>
      </c>
      <c r="J9097" t="str">
        <f t="shared" si="17866"/>
        <v>SortmundetKutling</v>
      </c>
      <c r="K9097" t="str">
        <f t="shared" si="17867"/>
        <v>eDNA</v>
      </c>
      <c r="L9097" t="str">
        <f t="shared" si="17868"/>
        <v>No Ct</v>
      </c>
      <c r="M9097" t="str">
        <f t="shared" si="17869"/>
        <v/>
      </c>
      <c r="N9097" t="str">
        <f t="shared" si="17870"/>
        <v/>
      </c>
      <c r="O9097" t="str">
        <f t="shared" si="17871"/>
        <v/>
      </c>
    </row>
    <row r="9098" spans="1:24" x14ac:dyDescent="0.25">
      <c r="V9098" t="e">
        <f>VLOOKUP(J9098,Datasæt_Analysesystemer!$C$2:$D$68,2,FALSE)</f>
        <v>#N/A</v>
      </c>
    </row>
  </sheetData>
  <autoFilter ref="A1:Y9097">
    <sortState ref="A2:Y3249">
      <sortCondition ref="F2:F3249"/>
      <sortCondition ref="G2:G3249"/>
      <sortCondition ref="H2:H3249"/>
      <sortCondition ref="K2:K3249" customList="PosK,PK,NegK,NK,eDNA,EP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75"/>
  <sheetViews>
    <sheetView workbookViewId="0">
      <selection activeCell="E2279" sqref="E2279"/>
    </sheetView>
  </sheetViews>
  <sheetFormatPr defaultRowHeight="15" x14ac:dyDescent="0.25"/>
  <cols>
    <col min="1" max="1" width="12.85546875" bestFit="1" customWidth="1"/>
    <col min="2" max="2" width="14.85546875" bestFit="1" customWidth="1"/>
    <col min="3" max="3" width="12.42578125" style="83" bestFit="1" customWidth="1"/>
    <col min="4" max="4" width="12" bestFit="1" customWidth="1"/>
    <col min="5" max="5" width="12.140625" bestFit="1" customWidth="1"/>
    <col min="6" max="6" width="40.42578125" bestFit="1" customWidth="1"/>
    <col min="7" max="7" width="24.85546875" bestFit="1" customWidth="1"/>
    <col min="8" max="8" width="40.140625" bestFit="1" customWidth="1"/>
    <col min="9" max="9" width="19.85546875" customWidth="1"/>
    <col min="13" max="13" width="21" bestFit="1" customWidth="1"/>
  </cols>
  <sheetData>
    <row r="1" spans="1:13" x14ac:dyDescent="0.25">
      <c r="A1" s="3" t="s">
        <v>10</v>
      </c>
      <c r="B1" s="3" t="s">
        <v>1258</v>
      </c>
      <c r="C1" s="82" t="s">
        <v>973</v>
      </c>
      <c r="D1" s="3" t="s">
        <v>1260</v>
      </c>
      <c r="E1" s="3" t="s">
        <v>1261</v>
      </c>
      <c r="F1" s="3" t="s">
        <v>968</v>
      </c>
      <c r="G1" s="3" t="s">
        <v>1262</v>
      </c>
      <c r="H1" s="3" t="s">
        <v>1263</v>
      </c>
      <c r="I1" s="3" t="s">
        <v>1956</v>
      </c>
      <c r="J1" s="3" t="s">
        <v>970</v>
      </c>
      <c r="K1" s="3" t="s">
        <v>971</v>
      </c>
      <c r="L1" s="3" t="s">
        <v>8</v>
      </c>
      <c r="M1" s="3" t="s">
        <v>972</v>
      </c>
    </row>
    <row r="2" spans="1:13" x14ac:dyDescent="0.25">
      <c r="A2" t="s">
        <v>1628</v>
      </c>
      <c r="B2" t="str">
        <f>VLOOKUP(A2,Tabel1[[PrøveID]:[Longitude]],3,FALSE)</f>
        <v>Miljøstyrelsen</v>
      </c>
      <c r="C2" s="83" t="str">
        <f>VLOOKUP(A2,Tabel1[[PrøveID]:[Longitude]],2,FALSE)</f>
        <v>15-08-2020</v>
      </c>
      <c r="D2">
        <f>VLOOKUP(A2,Tabel1[[PrøveID]:[Longitude]],5,FALSE)</f>
        <v>55.919756</v>
      </c>
      <c r="E2">
        <f>VLOOKUP(A2,Tabel1[[PrøveID]:[Longitude]],6,FALSE)</f>
        <v>11.523875</v>
      </c>
      <c r="F2" t="str">
        <f>VLOOKUP(A2,Tabel1[[PrøveID]:[Longitude]],4,FALSE)</f>
        <v xml:space="preserve">Sejerø Bugt </v>
      </c>
      <c r="G2" s="24" t="str">
        <f>VLOOKUP(H2,Datasæt_Analysesystemer!$D$3:$E$68,2,FALSE)</f>
        <v>Platichthys flesus</v>
      </c>
      <c r="H2" t="s">
        <v>793</v>
      </c>
      <c r="I2" t="str">
        <f>VLOOKUP(H2,Datasæt_Analysesystemer!$D$2:$F$68,3,FALSE)</f>
        <v>Almindelig</v>
      </c>
      <c r="J2" t="s">
        <v>738</v>
      </c>
      <c r="K2" t="s">
        <v>802</v>
      </c>
      <c r="L2" t="s">
        <v>741</v>
      </c>
      <c r="M2" t="str">
        <f t="shared" ref="M2:M65" si="0">IF(K2="Present",K2&amp;"_"&amp;L2,K2)</f>
        <v>Present_Ct&lt;41</v>
      </c>
    </row>
    <row r="3" spans="1:13" x14ac:dyDescent="0.25">
      <c r="A3" t="s">
        <v>1628</v>
      </c>
      <c r="B3" t="str">
        <f>VLOOKUP(A3,Tabel1[[PrøveID]:[Longitude]],3,FALSE)</f>
        <v>Miljøstyrelsen</v>
      </c>
      <c r="C3" s="83" t="str">
        <f>VLOOKUP(A3,Tabel1[[PrøveID]:[Longitude]],2,FALSE)</f>
        <v>15-08-2020</v>
      </c>
      <c r="D3">
        <f>VLOOKUP(A3,Tabel1[[PrøveID]:[Longitude]],5,FALSE)</f>
        <v>55.919756</v>
      </c>
      <c r="E3">
        <f>VLOOKUP(A3,Tabel1[[PrøveID]:[Longitude]],6,FALSE)</f>
        <v>11.523875</v>
      </c>
      <c r="F3" t="str">
        <f>VLOOKUP(A3,Tabel1[[PrøveID]:[Longitude]],4,FALSE)</f>
        <v xml:space="preserve">Sejerø Bugt </v>
      </c>
      <c r="G3" s="24" t="str">
        <f>VLOOKUP(H3,Datasæt_Analysesystemer!$D$3:$E$68,2,FALSE)</f>
        <v>Platichthys flesus</v>
      </c>
      <c r="H3" t="s">
        <v>793</v>
      </c>
      <c r="I3" t="str">
        <f>VLOOKUP(H3,Datasæt_Analysesystemer!$D$2:$F$68,3,FALSE)</f>
        <v>Almindelig</v>
      </c>
      <c r="J3" t="s">
        <v>744</v>
      </c>
      <c r="K3" t="s">
        <v>802</v>
      </c>
      <c r="L3" t="s">
        <v>741</v>
      </c>
      <c r="M3" t="str">
        <f t="shared" si="0"/>
        <v>Present_Ct&lt;41</v>
      </c>
    </row>
    <row r="4" spans="1:13" x14ac:dyDescent="0.25">
      <c r="A4" t="s">
        <v>1628</v>
      </c>
      <c r="B4" t="str">
        <f>VLOOKUP(A4,Tabel1[[PrøveID]:[Longitude]],3,FALSE)</f>
        <v>Miljøstyrelsen</v>
      </c>
      <c r="C4" s="83" t="str">
        <f>VLOOKUP(A4,Tabel1[[PrøveID]:[Longitude]],2,FALSE)</f>
        <v>15-08-2020</v>
      </c>
      <c r="D4">
        <f>VLOOKUP(A4,Tabel1[[PrøveID]:[Longitude]],5,FALSE)</f>
        <v>55.919756</v>
      </c>
      <c r="E4">
        <f>VLOOKUP(A4,Tabel1[[PrøveID]:[Longitude]],6,FALSE)</f>
        <v>11.523875</v>
      </c>
      <c r="F4" t="str">
        <f>VLOOKUP(A4,Tabel1[[PrøveID]:[Longitude]],4,FALSE)</f>
        <v xml:space="preserve">Sejerø Bugt </v>
      </c>
      <c r="G4" s="24" t="str">
        <f>VLOOKUP(H4,Datasæt_Analysesystemer!$D$3:$E$68,2,FALSE)</f>
        <v>Gadus morhua</v>
      </c>
      <c r="H4" t="s">
        <v>794</v>
      </c>
      <c r="I4" t="str">
        <f>VLOOKUP(H4,Datasæt_Analysesystemer!$D$2:$F$68,3,FALSE)</f>
        <v>Almindelig</v>
      </c>
      <c r="J4" t="s">
        <v>738</v>
      </c>
      <c r="K4" t="s">
        <v>747</v>
      </c>
      <c r="L4" t="s">
        <v>768</v>
      </c>
      <c r="M4" t="str">
        <f t="shared" si="0"/>
        <v>Absent</v>
      </c>
    </row>
    <row r="5" spans="1:13" x14ac:dyDescent="0.25">
      <c r="A5" t="s">
        <v>1628</v>
      </c>
      <c r="B5" t="str">
        <f>VLOOKUP(A5,Tabel1[[PrøveID]:[Longitude]],3,FALSE)</f>
        <v>Miljøstyrelsen</v>
      </c>
      <c r="C5" s="83" t="str">
        <f>VLOOKUP(A5,Tabel1[[PrøveID]:[Longitude]],2,FALSE)</f>
        <v>15-08-2020</v>
      </c>
      <c r="D5">
        <f>VLOOKUP(A5,Tabel1[[PrøveID]:[Longitude]],5,FALSE)</f>
        <v>55.919756</v>
      </c>
      <c r="E5">
        <f>VLOOKUP(A5,Tabel1[[PrøveID]:[Longitude]],6,FALSE)</f>
        <v>11.523875</v>
      </c>
      <c r="F5" t="str">
        <f>VLOOKUP(A5,Tabel1[[PrøveID]:[Longitude]],4,FALSE)</f>
        <v xml:space="preserve">Sejerø Bugt </v>
      </c>
      <c r="G5" s="24" t="str">
        <f>VLOOKUP(H5,Datasæt_Analysesystemer!$D$3:$E$68,2,FALSE)</f>
        <v>Gadus morhua</v>
      </c>
      <c r="H5" t="s">
        <v>794</v>
      </c>
      <c r="I5" t="str">
        <f>VLOOKUP(H5,Datasæt_Analysesystemer!$D$2:$F$68,3,FALSE)</f>
        <v>Almindelig</v>
      </c>
      <c r="J5" t="s">
        <v>738</v>
      </c>
      <c r="K5" t="s">
        <v>747</v>
      </c>
      <c r="L5" t="s">
        <v>768</v>
      </c>
      <c r="M5" t="str">
        <f t="shared" si="0"/>
        <v>Absent</v>
      </c>
    </row>
    <row r="6" spans="1:13" x14ac:dyDescent="0.25">
      <c r="A6" t="s">
        <v>1628</v>
      </c>
      <c r="B6" t="str">
        <f>VLOOKUP(A6,Tabel1[[PrøveID]:[Longitude]],3,FALSE)</f>
        <v>Miljøstyrelsen</v>
      </c>
      <c r="C6" s="83" t="str">
        <f>VLOOKUP(A6,Tabel1[[PrøveID]:[Longitude]],2,FALSE)</f>
        <v>15-08-2020</v>
      </c>
      <c r="D6">
        <f>VLOOKUP(A6,Tabel1[[PrøveID]:[Longitude]],5,FALSE)</f>
        <v>55.919756</v>
      </c>
      <c r="E6">
        <f>VLOOKUP(A6,Tabel1[[PrøveID]:[Longitude]],6,FALSE)</f>
        <v>11.523875</v>
      </c>
      <c r="F6" t="str">
        <f>VLOOKUP(A6,Tabel1[[PrøveID]:[Longitude]],4,FALSE)</f>
        <v xml:space="preserve">Sejerø Bugt </v>
      </c>
      <c r="G6" s="24" t="str">
        <f>VLOOKUP(H6,Datasæt_Analysesystemer!$D$3:$E$68,2,FALSE)</f>
        <v>Mya arenaria</v>
      </c>
      <c r="H6" t="s">
        <v>795</v>
      </c>
      <c r="I6" t="str">
        <f>VLOOKUP(H6,Datasæt_Analysesystemer!$D$2:$F$68,3,FALSE)</f>
        <v>Almindelig</v>
      </c>
      <c r="J6" t="s">
        <v>738</v>
      </c>
      <c r="K6" t="s">
        <v>802</v>
      </c>
      <c r="L6" t="s">
        <v>741</v>
      </c>
      <c r="M6" t="str">
        <f t="shared" si="0"/>
        <v>Present_Ct&lt;41</v>
      </c>
    </row>
    <row r="7" spans="1:13" x14ac:dyDescent="0.25">
      <c r="A7" t="s">
        <v>1628</v>
      </c>
      <c r="B7" t="str">
        <f>VLOOKUP(A7,Tabel1[[PrøveID]:[Longitude]],3,FALSE)</f>
        <v>Miljøstyrelsen</v>
      </c>
      <c r="C7" s="83" t="str">
        <f>VLOOKUP(A7,Tabel1[[PrøveID]:[Longitude]],2,FALSE)</f>
        <v>15-08-2020</v>
      </c>
      <c r="D7">
        <f>VLOOKUP(A7,Tabel1[[PrøveID]:[Longitude]],5,FALSE)</f>
        <v>55.919756</v>
      </c>
      <c r="E7">
        <f>VLOOKUP(A7,Tabel1[[PrøveID]:[Longitude]],6,FALSE)</f>
        <v>11.523875</v>
      </c>
      <c r="F7" t="str">
        <f>VLOOKUP(A7,Tabel1[[PrøveID]:[Longitude]],4,FALSE)</f>
        <v xml:space="preserve">Sejerø Bugt </v>
      </c>
      <c r="G7" s="24" t="str">
        <f>VLOOKUP(H7,Datasæt_Analysesystemer!$D$3:$E$68,2,FALSE)</f>
        <v>Mya arenaria</v>
      </c>
      <c r="H7" t="s">
        <v>795</v>
      </c>
      <c r="I7" t="str">
        <f>VLOOKUP(H7,Datasæt_Analysesystemer!$D$2:$F$68,3,FALSE)</f>
        <v>Almindelig</v>
      </c>
      <c r="J7" t="s">
        <v>738</v>
      </c>
      <c r="K7" t="s">
        <v>802</v>
      </c>
      <c r="L7" t="s">
        <v>741</v>
      </c>
      <c r="M7" t="str">
        <f t="shared" si="0"/>
        <v>Present_Ct&lt;41</v>
      </c>
    </row>
    <row r="8" spans="1:13" x14ac:dyDescent="0.25">
      <c r="A8" t="s">
        <v>1628</v>
      </c>
      <c r="B8" t="str">
        <f>VLOOKUP(A8,Tabel1[[PrøveID]:[Longitude]],3,FALSE)</f>
        <v>Miljøstyrelsen</v>
      </c>
      <c r="C8" s="83" t="str">
        <f>VLOOKUP(A8,Tabel1[[PrøveID]:[Longitude]],2,FALSE)</f>
        <v>15-08-2020</v>
      </c>
      <c r="D8">
        <f>VLOOKUP(A8,Tabel1[[PrøveID]:[Longitude]],5,FALSE)</f>
        <v>55.919756</v>
      </c>
      <c r="E8">
        <f>VLOOKUP(A8,Tabel1[[PrøveID]:[Longitude]],6,FALSE)</f>
        <v>11.523875</v>
      </c>
      <c r="F8" t="str">
        <f>VLOOKUP(A8,Tabel1[[PrøveID]:[Longitude]],4,FALSE)</f>
        <v xml:space="preserve">Sejerø Bugt </v>
      </c>
      <c r="G8" s="24" t="str">
        <f>VLOOKUP(H8,Datasæt_Analysesystemer!$D$3:$E$68,2,FALSE)</f>
        <v>Mnemiopsis leidyi</v>
      </c>
      <c r="H8" t="s">
        <v>982</v>
      </c>
      <c r="I8" t="str">
        <f>VLOOKUP(H8,Datasæt_Analysesystemer!$D$2:$F$68,3,FALSE)</f>
        <v>Invasiv</v>
      </c>
      <c r="J8" t="s">
        <v>744</v>
      </c>
      <c r="K8" t="s">
        <v>747</v>
      </c>
      <c r="L8" t="s">
        <v>768</v>
      </c>
      <c r="M8" t="str">
        <f t="shared" si="0"/>
        <v>Absent</v>
      </c>
    </row>
    <row r="9" spans="1:13" x14ac:dyDescent="0.25">
      <c r="A9" t="s">
        <v>1628</v>
      </c>
      <c r="B9" t="str">
        <f>VLOOKUP(A9,Tabel1[[PrøveID]:[Longitude]],3,FALSE)</f>
        <v>Miljøstyrelsen</v>
      </c>
      <c r="C9" s="83" t="str">
        <f>VLOOKUP(A9,Tabel1[[PrøveID]:[Longitude]],2,FALSE)</f>
        <v>15-08-2020</v>
      </c>
      <c r="D9">
        <f>VLOOKUP(A9,Tabel1[[PrøveID]:[Longitude]],5,FALSE)</f>
        <v>55.919756</v>
      </c>
      <c r="E9">
        <f>VLOOKUP(A9,Tabel1[[PrøveID]:[Longitude]],6,FALSE)</f>
        <v>11.523875</v>
      </c>
      <c r="F9" t="str">
        <f>VLOOKUP(A9,Tabel1[[PrøveID]:[Longitude]],4,FALSE)</f>
        <v xml:space="preserve">Sejerø Bugt </v>
      </c>
      <c r="G9" s="24" t="str">
        <f>VLOOKUP(H9,Datasæt_Analysesystemer!$D$3:$E$68,2,FALSE)</f>
        <v>Mnemiopsis leidyi</v>
      </c>
      <c r="H9" t="s">
        <v>982</v>
      </c>
      <c r="I9" t="str">
        <f>VLOOKUP(H9,Datasæt_Analysesystemer!$D$2:$F$68,3,FALSE)</f>
        <v>Invasiv</v>
      </c>
      <c r="J9" t="s">
        <v>744</v>
      </c>
      <c r="K9" t="s">
        <v>747</v>
      </c>
      <c r="L9" t="s">
        <v>768</v>
      </c>
      <c r="M9" t="str">
        <f t="shared" si="0"/>
        <v>Absent</v>
      </c>
    </row>
    <row r="10" spans="1:13" x14ac:dyDescent="0.25">
      <c r="A10" t="s">
        <v>1628</v>
      </c>
      <c r="B10" t="str">
        <f>VLOOKUP(A10,Tabel1[[PrøveID]:[Longitude]],3,FALSE)</f>
        <v>Miljøstyrelsen</v>
      </c>
      <c r="C10" s="83" t="str">
        <f>VLOOKUP(A10,Tabel1[[PrøveID]:[Longitude]],2,FALSE)</f>
        <v>15-08-2020</v>
      </c>
      <c r="D10">
        <f>VLOOKUP(A10,Tabel1[[PrøveID]:[Longitude]],5,FALSE)</f>
        <v>55.919756</v>
      </c>
      <c r="E10">
        <f>VLOOKUP(A10,Tabel1[[PrøveID]:[Longitude]],6,FALSE)</f>
        <v>11.523875</v>
      </c>
      <c r="F10" t="str">
        <f>VLOOKUP(A10,Tabel1[[PrøveID]:[Longitude]],4,FALSE)</f>
        <v xml:space="preserve">Sejerø Bugt </v>
      </c>
      <c r="G10" s="24" t="str">
        <f>VLOOKUP(H10,Datasæt_Analysesystemer!$D$3:$E$68,2,FALSE)</f>
        <v>Homarus americanus</v>
      </c>
      <c r="H10" t="s">
        <v>980</v>
      </c>
      <c r="I10" t="str">
        <f>VLOOKUP(H10,Datasæt_Analysesystemer!$D$2:$F$68,3,FALSE)</f>
        <v>Invasiv</v>
      </c>
      <c r="J10" t="s">
        <v>744</v>
      </c>
      <c r="K10" t="s">
        <v>747</v>
      </c>
      <c r="L10" t="s">
        <v>768</v>
      </c>
      <c r="M10" t="str">
        <f t="shared" si="0"/>
        <v>Absent</v>
      </c>
    </row>
    <row r="11" spans="1:13" x14ac:dyDescent="0.25">
      <c r="A11" t="s">
        <v>1628</v>
      </c>
      <c r="B11" t="str">
        <f>VLOOKUP(A11,Tabel1[[PrøveID]:[Longitude]],3,FALSE)</f>
        <v>Miljøstyrelsen</v>
      </c>
      <c r="C11" s="83" t="str">
        <f>VLOOKUP(A11,Tabel1[[PrøveID]:[Longitude]],2,FALSE)</f>
        <v>15-08-2020</v>
      </c>
      <c r="D11">
        <f>VLOOKUP(A11,Tabel1[[PrøveID]:[Longitude]],5,FALSE)</f>
        <v>55.919756</v>
      </c>
      <c r="E11">
        <f>VLOOKUP(A11,Tabel1[[PrøveID]:[Longitude]],6,FALSE)</f>
        <v>11.523875</v>
      </c>
      <c r="F11" t="str">
        <f>VLOOKUP(A11,Tabel1[[PrøveID]:[Longitude]],4,FALSE)</f>
        <v xml:space="preserve">Sejerø Bugt </v>
      </c>
      <c r="G11" s="24" t="str">
        <f>VLOOKUP(H11,Datasæt_Analysesystemer!$D$3:$E$68,2,FALSE)</f>
        <v>Homarus americanus</v>
      </c>
      <c r="H11" t="s">
        <v>980</v>
      </c>
      <c r="I11" t="str">
        <f>VLOOKUP(H11,Datasæt_Analysesystemer!$D$2:$F$68,3,FALSE)</f>
        <v>Invasiv</v>
      </c>
      <c r="J11" t="s">
        <v>738</v>
      </c>
      <c r="K11" t="s">
        <v>747</v>
      </c>
      <c r="L11" t="s">
        <v>768</v>
      </c>
      <c r="M11" t="str">
        <f t="shared" si="0"/>
        <v>Absent</v>
      </c>
    </row>
    <row r="12" spans="1:13" x14ac:dyDescent="0.25">
      <c r="A12" t="s">
        <v>1628</v>
      </c>
      <c r="B12" t="str">
        <f>VLOOKUP(A12,Tabel1[[PrøveID]:[Longitude]],3,FALSE)</f>
        <v>Miljøstyrelsen</v>
      </c>
      <c r="C12" s="83" t="str">
        <f>VLOOKUP(A12,Tabel1[[PrøveID]:[Longitude]],2,FALSE)</f>
        <v>15-08-2020</v>
      </c>
      <c r="D12">
        <f>VLOOKUP(A12,Tabel1[[PrøveID]:[Longitude]],5,FALSE)</f>
        <v>55.919756</v>
      </c>
      <c r="E12">
        <f>VLOOKUP(A12,Tabel1[[PrøveID]:[Longitude]],6,FALSE)</f>
        <v>11.523875</v>
      </c>
      <c r="F12" t="str">
        <f>VLOOKUP(A12,Tabel1[[PrøveID]:[Longitude]],4,FALSE)</f>
        <v xml:space="preserve">Sejerø Bugt </v>
      </c>
      <c r="G12" s="24" t="str">
        <f>VLOOKUP(H12,Datasæt_Analysesystemer!$D$3:$E$68,2,FALSE)</f>
        <v>Paralithodes camtschaticus</v>
      </c>
      <c r="H12" t="s">
        <v>1060</v>
      </c>
      <c r="I12" t="str">
        <f>VLOOKUP(H12,Datasæt_Analysesystemer!$D$2:$F$68,3,FALSE)</f>
        <v>Invasiv</v>
      </c>
      <c r="J12" t="s">
        <v>738</v>
      </c>
      <c r="K12" t="s">
        <v>747</v>
      </c>
      <c r="L12" t="s">
        <v>768</v>
      </c>
      <c r="M12" t="str">
        <f t="shared" si="0"/>
        <v>Absent</v>
      </c>
    </row>
    <row r="13" spans="1:13" x14ac:dyDescent="0.25">
      <c r="A13" t="s">
        <v>1628</v>
      </c>
      <c r="B13" t="str">
        <f>VLOOKUP(A13,Tabel1[[PrøveID]:[Longitude]],3,FALSE)</f>
        <v>Miljøstyrelsen</v>
      </c>
      <c r="C13" s="83" t="str">
        <f>VLOOKUP(A13,Tabel1[[PrøveID]:[Longitude]],2,FALSE)</f>
        <v>15-08-2020</v>
      </c>
      <c r="D13">
        <f>VLOOKUP(A13,Tabel1[[PrøveID]:[Longitude]],5,FALSE)</f>
        <v>55.919756</v>
      </c>
      <c r="E13">
        <f>VLOOKUP(A13,Tabel1[[PrøveID]:[Longitude]],6,FALSE)</f>
        <v>11.523875</v>
      </c>
      <c r="F13" t="str">
        <f>VLOOKUP(A13,Tabel1[[PrøveID]:[Longitude]],4,FALSE)</f>
        <v xml:space="preserve">Sejerø Bugt </v>
      </c>
      <c r="G13" s="24" t="str">
        <f>VLOOKUP(H13,Datasæt_Analysesystemer!$D$3:$E$68,2,FALSE)</f>
        <v>Paralithodes camtschaticus</v>
      </c>
      <c r="H13" t="s">
        <v>1060</v>
      </c>
      <c r="I13" t="str">
        <f>VLOOKUP(H13,Datasæt_Analysesystemer!$D$2:$F$68,3,FALSE)</f>
        <v>Invasiv</v>
      </c>
      <c r="J13" t="s">
        <v>744</v>
      </c>
      <c r="K13" t="s">
        <v>747</v>
      </c>
      <c r="L13" t="s">
        <v>768</v>
      </c>
      <c r="M13" t="str">
        <f t="shared" si="0"/>
        <v>Absent</v>
      </c>
    </row>
    <row r="14" spans="1:13" x14ac:dyDescent="0.25">
      <c r="A14" t="s">
        <v>1628</v>
      </c>
      <c r="B14" t="str">
        <f>VLOOKUP(A14,Tabel1[[PrøveID]:[Longitude]],3,FALSE)</f>
        <v>Miljøstyrelsen</v>
      </c>
      <c r="C14" s="83" t="str">
        <f>VLOOKUP(A14,Tabel1[[PrøveID]:[Longitude]],2,FALSE)</f>
        <v>15-08-2020</v>
      </c>
      <c r="D14">
        <f>VLOOKUP(A14,Tabel1[[PrøveID]:[Longitude]],5,FALSE)</f>
        <v>55.919756</v>
      </c>
      <c r="E14">
        <f>VLOOKUP(A14,Tabel1[[PrøveID]:[Longitude]],6,FALSE)</f>
        <v>11.523875</v>
      </c>
      <c r="F14" t="str">
        <f>VLOOKUP(A14,Tabel1[[PrøveID]:[Longitude]],4,FALSE)</f>
        <v xml:space="preserve">Sejerø Bugt </v>
      </c>
      <c r="G14" s="24" t="str">
        <f>VLOOKUP(H14,Datasæt_Analysesystemer!$D$3:$E$68,2,FALSE)</f>
        <v>Rhithropanopeus harrisii</v>
      </c>
      <c r="H14" t="s">
        <v>1090</v>
      </c>
      <c r="I14" t="str">
        <f>VLOOKUP(H14,Datasæt_Analysesystemer!$D$2:$F$68,3,FALSE)</f>
        <v>Invasiv</v>
      </c>
      <c r="J14" t="s">
        <v>744</v>
      </c>
      <c r="K14" t="s">
        <v>747</v>
      </c>
      <c r="L14" t="s">
        <v>768</v>
      </c>
      <c r="M14" t="str">
        <f t="shared" si="0"/>
        <v>Absent</v>
      </c>
    </row>
    <row r="15" spans="1:13" x14ac:dyDescent="0.25">
      <c r="A15" t="s">
        <v>1628</v>
      </c>
      <c r="B15" t="str">
        <f>VLOOKUP(A15,Tabel1[[PrøveID]:[Longitude]],3,FALSE)</f>
        <v>Miljøstyrelsen</v>
      </c>
      <c r="C15" s="83" t="str">
        <f>VLOOKUP(A15,Tabel1[[PrøveID]:[Longitude]],2,FALSE)</f>
        <v>15-08-2020</v>
      </c>
      <c r="D15">
        <f>VLOOKUP(A15,Tabel1[[PrøveID]:[Longitude]],5,FALSE)</f>
        <v>55.919756</v>
      </c>
      <c r="E15">
        <f>VLOOKUP(A15,Tabel1[[PrøveID]:[Longitude]],6,FALSE)</f>
        <v>11.523875</v>
      </c>
      <c r="F15" t="str">
        <f>VLOOKUP(A15,Tabel1[[PrøveID]:[Longitude]],4,FALSE)</f>
        <v xml:space="preserve">Sejerø Bugt </v>
      </c>
      <c r="G15" s="24" t="str">
        <f>VLOOKUP(H15,Datasæt_Analysesystemer!$D$3:$E$68,2,FALSE)</f>
        <v>Eriocheir sinensis</v>
      </c>
      <c r="H15" t="s">
        <v>1031</v>
      </c>
      <c r="I15" t="str">
        <f>VLOOKUP(H15,Datasæt_Analysesystemer!$D$2:$F$68,3,FALSE)</f>
        <v>Invasiv</v>
      </c>
      <c r="J15" t="s">
        <v>738</v>
      </c>
      <c r="K15" t="s">
        <v>747</v>
      </c>
      <c r="L15" t="s">
        <v>768</v>
      </c>
      <c r="M15" t="str">
        <f t="shared" si="0"/>
        <v>Absent</v>
      </c>
    </row>
    <row r="16" spans="1:13" x14ac:dyDescent="0.25">
      <c r="A16" t="s">
        <v>1628</v>
      </c>
      <c r="B16" t="str">
        <f>VLOOKUP(A16,Tabel1[[PrøveID]:[Longitude]],3,FALSE)</f>
        <v>Miljøstyrelsen</v>
      </c>
      <c r="C16" s="83" t="str">
        <f>VLOOKUP(A16,Tabel1[[PrøveID]:[Longitude]],2,FALSE)</f>
        <v>15-08-2020</v>
      </c>
      <c r="D16">
        <f>VLOOKUP(A16,Tabel1[[PrøveID]:[Longitude]],5,FALSE)</f>
        <v>55.919756</v>
      </c>
      <c r="E16">
        <f>VLOOKUP(A16,Tabel1[[PrøveID]:[Longitude]],6,FALSE)</f>
        <v>11.523875</v>
      </c>
      <c r="F16" t="str">
        <f>VLOOKUP(A16,Tabel1[[PrøveID]:[Longitude]],4,FALSE)</f>
        <v xml:space="preserve">Sejerø Bugt </v>
      </c>
      <c r="G16" s="24" t="str">
        <f>VLOOKUP(H16,Datasæt_Analysesystemer!$D$3:$E$68,2,FALSE)</f>
        <v>Eriocheir sinensis</v>
      </c>
      <c r="H16" t="s">
        <v>1031</v>
      </c>
      <c r="I16" t="str">
        <f>VLOOKUP(H16,Datasæt_Analysesystemer!$D$2:$F$68,3,FALSE)</f>
        <v>Invasiv</v>
      </c>
      <c r="J16" t="s">
        <v>738</v>
      </c>
      <c r="K16" t="s">
        <v>747</v>
      </c>
      <c r="L16" t="s">
        <v>768</v>
      </c>
      <c r="M16" t="str">
        <f t="shared" si="0"/>
        <v>Absent</v>
      </c>
    </row>
    <row r="17" spans="1:13" x14ac:dyDescent="0.25">
      <c r="A17" t="s">
        <v>1628</v>
      </c>
      <c r="B17" t="str">
        <f>VLOOKUP(A17,Tabel1[[PrøveID]:[Longitude]],3,FALSE)</f>
        <v>Miljøstyrelsen</v>
      </c>
      <c r="C17" s="83" t="str">
        <f>VLOOKUP(A17,Tabel1[[PrøveID]:[Longitude]],2,FALSE)</f>
        <v>15-08-2020</v>
      </c>
      <c r="D17">
        <f>VLOOKUP(A17,Tabel1[[PrøveID]:[Longitude]],5,FALSE)</f>
        <v>55.919756</v>
      </c>
      <c r="E17">
        <f>VLOOKUP(A17,Tabel1[[PrøveID]:[Longitude]],6,FALSE)</f>
        <v>11.523875</v>
      </c>
      <c r="F17" t="str">
        <f>VLOOKUP(A17,Tabel1[[PrøveID]:[Longitude]],4,FALSE)</f>
        <v xml:space="preserve">Sejerø Bugt </v>
      </c>
      <c r="G17" s="24" t="str">
        <f>VLOOKUP(H17,Datasæt_Analysesystemer!$D$3:$E$68,2,FALSE)</f>
        <v>Rhithropanopeus harrisii</v>
      </c>
      <c r="H17" t="s">
        <v>1090</v>
      </c>
      <c r="I17" t="str">
        <f>VLOOKUP(H17,Datasæt_Analysesystemer!$D$2:$F$68,3,FALSE)</f>
        <v>Invasiv</v>
      </c>
      <c r="J17" t="s">
        <v>744</v>
      </c>
      <c r="K17" t="s">
        <v>747</v>
      </c>
      <c r="L17" t="s">
        <v>768</v>
      </c>
      <c r="M17" t="str">
        <f t="shared" si="0"/>
        <v>Absent</v>
      </c>
    </row>
    <row r="18" spans="1:13" x14ac:dyDescent="0.25">
      <c r="A18" t="s">
        <v>1628</v>
      </c>
      <c r="B18" t="str">
        <f>VLOOKUP(A18,Tabel1[[PrøveID]:[Longitude]],3,FALSE)</f>
        <v>Miljøstyrelsen</v>
      </c>
      <c r="C18" s="83" t="str">
        <f>VLOOKUP(A18,Tabel1[[PrøveID]:[Longitude]],2,FALSE)</f>
        <v>15-08-2020</v>
      </c>
      <c r="D18">
        <f>VLOOKUP(A18,Tabel1[[PrøveID]:[Longitude]],5,FALSE)</f>
        <v>55.919756</v>
      </c>
      <c r="E18">
        <f>VLOOKUP(A18,Tabel1[[PrøveID]:[Longitude]],6,FALSE)</f>
        <v>11.523875</v>
      </c>
      <c r="F18" t="str">
        <f>VLOOKUP(A18,Tabel1[[PrøveID]:[Longitude]],4,FALSE)</f>
        <v xml:space="preserve">Sejerø Bugt </v>
      </c>
      <c r="G18" s="24" t="str">
        <f>VLOOKUP(H18,Datasæt_Analysesystemer!$D$3:$E$68,2,FALSE)</f>
        <v>Oncorhyncus gorbuscha</v>
      </c>
      <c r="H18" t="s">
        <v>799</v>
      </c>
      <c r="I18" t="str">
        <f>VLOOKUP(H18,Datasæt_Analysesystemer!$D$2:$F$68,3,FALSE)</f>
        <v>Invasiv</v>
      </c>
      <c r="J18" t="s">
        <v>738</v>
      </c>
      <c r="K18" t="s">
        <v>747</v>
      </c>
      <c r="L18" t="s">
        <v>768</v>
      </c>
      <c r="M18" t="str">
        <f t="shared" si="0"/>
        <v>Absent</v>
      </c>
    </row>
    <row r="19" spans="1:13" x14ac:dyDescent="0.25">
      <c r="A19" t="s">
        <v>1628</v>
      </c>
      <c r="B19" t="str">
        <f>VLOOKUP(A19,Tabel1[[PrøveID]:[Longitude]],3,FALSE)</f>
        <v>Miljøstyrelsen</v>
      </c>
      <c r="C19" s="83" t="str">
        <f>VLOOKUP(A19,Tabel1[[PrøveID]:[Longitude]],2,FALSE)</f>
        <v>15-08-2020</v>
      </c>
      <c r="D19">
        <f>VLOOKUP(A19,Tabel1[[PrøveID]:[Longitude]],5,FALSE)</f>
        <v>55.919756</v>
      </c>
      <c r="E19">
        <f>VLOOKUP(A19,Tabel1[[PrøveID]:[Longitude]],6,FALSE)</f>
        <v>11.523875</v>
      </c>
      <c r="F19" t="str">
        <f>VLOOKUP(A19,Tabel1[[PrøveID]:[Longitude]],4,FALSE)</f>
        <v xml:space="preserve">Sejerø Bugt </v>
      </c>
      <c r="G19" s="24" t="str">
        <f>VLOOKUP(H19,Datasæt_Analysesystemer!$D$3:$E$68,2,FALSE)</f>
        <v>Oncorhyncus gorbuscha</v>
      </c>
      <c r="H19" t="s">
        <v>799</v>
      </c>
      <c r="I19" t="str">
        <f>VLOOKUP(H19,Datasæt_Analysesystemer!$D$2:$F$68,3,FALSE)</f>
        <v>Invasiv</v>
      </c>
      <c r="J19" t="s">
        <v>744</v>
      </c>
      <c r="K19" t="s">
        <v>747</v>
      </c>
      <c r="L19" t="s">
        <v>768</v>
      </c>
      <c r="M19" t="str">
        <f t="shared" si="0"/>
        <v>Absent</v>
      </c>
    </row>
    <row r="20" spans="1:13" x14ac:dyDescent="0.25">
      <c r="A20" t="s">
        <v>1628</v>
      </c>
      <c r="B20" t="str">
        <f>VLOOKUP(A20,Tabel1[[PrøveID]:[Longitude]],3,FALSE)</f>
        <v>Miljøstyrelsen</v>
      </c>
      <c r="C20" s="83" t="str">
        <f>VLOOKUP(A20,Tabel1[[PrøveID]:[Longitude]],2,FALSE)</f>
        <v>15-08-2020</v>
      </c>
      <c r="D20">
        <f>VLOOKUP(A20,Tabel1[[PrøveID]:[Longitude]],5,FALSE)</f>
        <v>55.919756</v>
      </c>
      <c r="E20">
        <f>VLOOKUP(A20,Tabel1[[PrøveID]:[Longitude]],6,FALSE)</f>
        <v>11.523875</v>
      </c>
      <c r="F20" t="str">
        <f>VLOOKUP(A20,Tabel1[[PrøveID]:[Longitude]],4,FALSE)</f>
        <v xml:space="preserve">Sejerø Bugt </v>
      </c>
      <c r="G20" s="24" t="str">
        <f>VLOOKUP(H20,Datasæt_Analysesystemer!$D$3:$E$68,2,FALSE)</f>
        <v>Acipenser baerii</v>
      </c>
      <c r="H20" t="s">
        <v>1120</v>
      </c>
      <c r="I20" t="str">
        <f>VLOOKUP(H20,Datasæt_Analysesystemer!$D$2:$F$68,3,FALSE)</f>
        <v>Invasiv</v>
      </c>
      <c r="J20" t="s">
        <v>744</v>
      </c>
      <c r="K20" t="s">
        <v>747</v>
      </c>
      <c r="L20" t="s">
        <v>768</v>
      </c>
      <c r="M20" t="str">
        <f t="shared" si="0"/>
        <v>Absent</v>
      </c>
    </row>
    <row r="21" spans="1:13" x14ac:dyDescent="0.25">
      <c r="A21" t="s">
        <v>1628</v>
      </c>
      <c r="B21" t="str">
        <f>VLOOKUP(A21,Tabel1[[PrøveID]:[Longitude]],3,FALSE)</f>
        <v>Miljøstyrelsen</v>
      </c>
      <c r="C21" s="83" t="str">
        <f>VLOOKUP(A21,Tabel1[[PrøveID]:[Longitude]],2,FALSE)</f>
        <v>15-08-2020</v>
      </c>
      <c r="D21">
        <f>VLOOKUP(A21,Tabel1[[PrøveID]:[Longitude]],5,FALSE)</f>
        <v>55.919756</v>
      </c>
      <c r="E21">
        <f>VLOOKUP(A21,Tabel1[[PrøveID]:[Longitude]],6,FALSE)</f>
        <v>11.523875</v>
      </c>
      <c r="F21" t="str">
        <f>VLOOKUP(A21,Tabel1[[PrøveID]:[Longitude]],4,FALSE)</f>
        <v xml:space="preserve">Sejerø Bugt </v>
      </c>
      <c r="G21" s="24" t="str">
        <f>VLOOKUP(H21,Datasæt_Analysesystemer!$D$3:$E$68,2,FALSE)</f>
        <v>Acipenser baerii</v>
      </c>
      <c r="H21" t="s">
        <v>1120</v>
      </c>
      <c r="I21" t="str">
        <f>VLOOKUP(H21,Datasæt_Analysesystemer!$D$2:$F$68,3,FALSE)</f>
        <v>Invasiv</v>
      </c>
      <c r="J21" t="s">
        <v>738</v>
      </c>
      <c r="K21" t="s">
        <v>747</v>
      </c>
      <c r="L21" t="s">
        <v>768</v>
      </c>
      <c r="M21" t="str">
        <f t="shared" si="0"/>
        <v>Absent</v>
      </c>
    </row>
    <row r="22" spans="1:13" x14ac:dyDescent="0.25">
      <c r="A22" t="s">
        <v>1628</v>
      </c>
      <c r="B22" t="str">
        <f>VLOOKUP(A22,Tabel1[[PrøveID]:[Longitude]],3,FALSE)</f>
        <v>Miljøstyrelsen</v>
      </c>
      <c r="C22" s="83" t="str">
        <f>VLOOKUP(A22,Tabel1[[PrøveID]:[Longitude]],2,FALSE)</f>
        <v>15-08-2020</v>
      </c>
      <c r="D22">
        <f>VLOOKUP(A22,Tabel1[[PrøveID]:[Longitude]],5,FALSE)</f>
        <v>55.919756</v>
      </c>
      <c r="E22">
        <f>VLOOKUP(A22,Tabel1[[PrøveID]:[Longitude]],6,FALSE)</f>
        <v>11.523875</v>
      </c>
      <c r="F22" t="str">
        <f>VLOOKUP(A22,Tabel1[[PrøveID]:[Longitude]],4,FALSE)</f>
        <v xml:space="preserve">Sejerø Bugt </v>
      </c>
      <c r="G22" s="24" t="str">
        <f>VLOOKUP(H22,Datasæt_Analysesystemer!$D$3:$E$68,2,FALSE)</f>
        <v>Magallana gigas</v>
      </c>
      <c r="H22" t="s">
        <v>1100</v>
      </c>
      <c r="I22" t="str">
        <f>VLOOKUP(H22,Datasæt_Analysesystemer!$D$2:$F$68,3,FALSE)</f>
        <v>Invasiv</v>
      </c>
      <c r="J22" t="s">
        <v>738</v>
      </c>
      <c r="K22" t="s">
        <v>747</v>
      </c>
      <c r="L22" t="s">
        <v>768</v>
      </c>
      <c r="M22" t="str">
        <f t="shared" si="0"/>
        <v>Absent</v>
      </c>
    </row>
    <row r="23" spans="1:13" x14ac:dyDescent="0.25">
      <c r="A23" t="s">
        <v>1628</v>
      </c>
      <c r="B23" t="str">
        <f>VLOOKUP(A23,Tabel1[[PrøveID]:[Longitude]],3,FALSE)</f>
        <v>Miljøstyrelsen</v>
      </c>
      <c r="C23" s="83" t="str">
        <f>VLOOKUP(A23,Tabel1[[PrøveID]:[Longitude]],2,FALSE)</f>
        <v>15-08-2020</v>
      </c>
      <c r="D23">
        <f>VLOOKUP(A23,Tabel1[[PrøveID]:[Longitude]],5,FALSE)</f>
        <v>55.919756</v>
      </c>
      <c r="E23">
        <f>VLOOKUP(A23,Tabel1[[PrøveID]:[Longitude]],6,FALSE)</f>
        <v>11.523875</v>
      </c>
      <c r="F23" t="str">
        <f>VLOOKUP(A23,Tabel1[[PrøveID]:[Longitude]],4,FALSE)</f>
        <v xml:space="preserve">Sejerø Bugt </v>
      </c>
      <c r="G23" s="24" t="str">
        <f>VLOOKUP(H23,Datasæt_Analysesystemer!$D$3:$E$68,2,FALSE)</f>
        <v>Magallana gigas</v>
      </c>
      <c r="H23" t="s">
        <v>1100</v>
      </c>
      <c r="I23" t="str">
        <f>VLOOKUP(H23,Datasæt_Analysesystemer!$D$2:$F$68,3,FALSE)</f>
        <v>Invasiv</v>
      </c>
      <c r="J23" t="s">
        <v>738</v>
      </c>
      <c r="K23" t="s">
        <v>747</v>
      </c>
      <c r="L23" t="s">
        <v>768</v>
      </c>
      <c r="M23" t="str">
        <f t="shared" si="0"/>
        <v>Absent</v>
      </c>
    </row>
    <row r="24" spans="1:13" x14ac:dyDescent="0.25">
      <c r="A24" t="s">
        <v>1628</v>
      </c>
      <c r="B24" t="str">
        <f>VLOOKUP(A24,Tabel1[[PrøveID]:[Longitude]],3,FALSE)</f>
        <v>Miljøstyrelsen</v>
      </c>
      <c r="C24" s="83" t="str">
        <f>VLOOKUP(A24,Tabel1[[PrøveID]:[Longitude]],2,FALSE)</f>
        <v>15-08-2020</v>
      </c>
      <c r="D24">
        <f>VLOOKUP(A24,Tabel1[[PrøveID]:[Longitude]],5,FALSE)</f>
        <v>55.919756</v>
      </c>
      <c r="E24">
        <f>VLOOKUP(A24,Tabel1[[PrøveID]:[Longitude]],6,FALSE)</f>
        <v>11.523875</v>
      </c>
      <c r="F24" t="str">
        <f>VLOOKUP(A24,Tabel1[[PrøveID]:[Longitude]],4,FALSE)</f>
        <v xml:space="preserve">Sejerø Bugt </v>
      </c>
      <c r="G24" s="24" t="str">
        <f>VLOOKUP(H24,Datasæt_Analysesystemer!$D$3:$E$68,2,FALSE)</f>
        <v>Neogobius melanostomus</v>
      </c>
      <c r="H24" t="s">
        <v>1089</v>
      </c>
      <c r="I24" t="str">
        <f>VLOOKUP(H24,Datasæt_Analysesystemer!$D$2:$F$68,3,FALSE)</f>
        <v>Invasiv</v>
      </c>
      <c r="J24" t="s">
        <v>738</v>
      </c>
      <c r="K24" t="s">
        <v>747</v>
      </c>
      <c r="L24" t="s">
        <v>768</v>
      </c>
      <c r="M24" t="str">
        <f t="shared" si="0"/>
        <v>Absent</v>
      </c>
    </row>
    <row r="25" spans="1:13" x14ac:dyDescent="0.25">
      <c r="A25" t="s">
        <v>1628</v>
      </c>
      <c r="B25" t="str">
        <f>VLOOKUP(A25,Tabel1[[PrøveID]:[Longitude]],3,FALSE)</f>
        <v>Miljøstyrelsen</v>
      </c>
      <c r="C25" s="83" t="str">
        <f>VLOOKUP(A25,Tabel1[[PrøveID]:[Longitude]],2,FALSE)</f>
        <v>15-08-2020</v>
      </c>
      <c r="D25">
        <f>VLOOKUP(A25,Tabel1[[PrøveID]:[Longitude]],5,FALSE)</f>
        <v>55.919756</v>
      </c>
      <c r="E25">
        <f>VLOOKUP(A25,Tabel1[[PrøveID]:[Longitude]],6,FALSE)</f>
        <v>11.523875</v>
      </c>
      <c r="F25" t="str">
        <f>VLOOKUP(A25,Tabel1[[PrøveID]:[Longitude]],4,FALSE)</f>
        <v xml:space="preserve">Sejerø Bugt </v>
      </c>
      <c r="G25" s="24" t="str">
        <f>VLOOKUP(H25,Datasæt_Analysesystemer!$D$3:$E$68,2,FALSE)</f>
        <v>Neogobius melanostomus</v>
      </c>
      <c r="H25" t="s">
        <v>1089</v>
      </c>
      <c r="I25" t="str">
        <f>VLOOKUP(H25,Datasæt_Analysesystemer!$D$2:$F$68,3,FALSE)</f>
        <v>Invasiv</v>
      </c>
      <c r="J25" t="s">
        <v>738</v>
      </c>
      <c r="K25" t="s">
        <v>747</v>
      </c>
      <c r="L25" t="s">
        <v>768</v>
      </c>
      <c r="M25" t="str">
        <f t="shared" si="0"/>
        <v>Absent</v>
      </c>
    </row>
    <row r="26" spans="1:13" x14ac:dyDescent="0.25">
      <c r="A26" t="s">
        <v>1634</v>
      </c>
      <c r="B26" t="str">
        <f>VLOOKUP(A26,Tabel1[[PrøveID]:[Longitude]],3,FALSE)</f>
        <v>Miljøstyrelsen</v>
      </c>
      <c r="C26" s="83" t="str">
        <f>VLOOKUP(A26,Tabel1[[PrøveID]:[Longitude]],2,FALSE)</f>
        <v>16-09-2020</v>
      </c>
      <c r="D26">
        <f>VLOOKUP(A26,Tabel1[[PrøveID]:[Longitude]],5,FALSE)</f>
        <v>54.782660999999997</v>
      </c>
      <c r="E26">
        <f>VLOOKUP(A26,Tabel1[[PrøveID]:[Longitude]],6,FALSE)</f>
        <v>11.848630999999999</v>
      </c>
      <c r="F26" t="str">
        <f>VLOOKUP(A26,Tabel1[[PrøveID]:[Longitude]],4,FALSE)</f>
        <v>Guldborgsund</v>
      </c>
      <c r="G26" s="24" t="str">
        <f>VLOOKUP(H26,Datasæt_Analysesystemer!$D$3:$E$68,2,FALSE)</f>
        <v>Platichthys flesus</v>
      </c>
      <c r="H26" t="s">
        <v>793</v>
      </c>
      <c r="I26" t="str">
        <f>VLOOKUP(H26,Datasæt_Analysesystemer!$D$2:$F$68,3,FALSE)</f>
        <v>Almindelig</v>
      </c>
      <c r="J26" t="s">
        <v>738</v>
      </c>
      <c r="K26" t="s">
        <v>747</v>
      </c>
      <c r="L26" t="s">
        <v>768</v>
      </c>
      <c r="M26" t="str">
        <f t="shared" si="0"/>
        <v>Absent</v>
      </c>
    </row>
    <row r="27" spans="1:13" x14ac:dyDescent="0.25">
      <c r="A27" t="s">
        <v>1634</v>
      </c>
      <c r="B27" t="str">
        <f>VLOOKUP(A27,Tabel1[[PrøveID]:[Longitude]],3,FALSE)</f>
        <v>Miljøstyrelsen</v>
      </c>
      <c r="C27" s="83" t="str">
        <f>VLOOKUP(A27,Tabel1[[PrøveID]:[Longitude]],2,FALSE)</f>
        <v>16-09-2020</v>
      </c>
      <c r="D27">
        <f>VLOOKUP(A27,Tabel1[[PrøveID]:[Longitude]],5,FALSE)</f>
        <v>54.782660999999997</v>
      </c>
      <c r="E27">
        <f>VLOOKUP(A27,Tabel1[[PrøveID]:[Longitude]],6,FALSE)</f>
        <v>11.848630999999999</v>
      </c>
      <c r="F27" t="str">
        <f>VLOOKUP(A27,Tabel1[[PrøveID]:[Longitude]],4,FALSE)</f>
        <v>Guldborgsund</v>
      </c>
      <c r="G27" s="24" t="str">
        <f>VLOOKUP(H27,Datasæt_Analysesystemer!$D$3:$E$68,2,FALSE)</f>
        <v>Platichthys flesus</v>
      </c>
      <c r="H27" t="s">
        <v>793</v>
      </c>
      <c r="I27" t="str">
        <f>VLOOKUP(H27,Datasæt_Analysesystemer!$D$2:$F$68,3,FALSE)</f>
        <v>Almindelig</v>
      </c>
      <c r="J27" t="s">
        <v>738</v>
      </c>
      <c r="K27" t="s">
        <v>747</v>
      </c>
      <c r="L27" t="s">
        <v>768</v>
      </c>
      <c r="M27" t="str">
        <f t="shared" si="0"/>
        <v>Absent</v>
      </c>
    </row>
    <row r="28" spans="1:13" x14ac:dyDescent="0.25">
      <c r="A28" t="s">
        <v>1634</v>
      </c>
      <c r="B28" t="str">
        <f>VLOOKUP(A28,Tabel1[[PrøveID]:[Longitude]],3,FALSE)</f>
        <v>Miljøstyrelsen</v>
      </c>
      <c r="C28" s="83" t="str">
        <f>VLOOKUP(A28,Tabel1[[PrøveID]:[Longitude]],2,FALSE)</f>
        <v>16-09-2020</v>
      </c>
      <c r="D28">
        <f>VLOOKUP(A28,Tabel1[[PrøveID]:[Longitude]],5,FALSE)</f>
        <v>54.782660999999997</v>
      </c>
      <c r="E28">
        <f>VLOOKUP(A28,Tabel1[[PrøveID]:[Longitude]],6,FALSE)</f>
        <v>11.848630999999999</v>
      </c>
      <c r="F28" t="str">
        <f>VLOOKUP(A28,Tabel1[[PrøveID]:[Longitude]],4,FALSE)</f>
        <v>Guldborgsund</v>
      </c>
      <c r="G28" s="24" t="str">
        <f>VLOOKUP(H28,Datasæt_Analysesystemer!$D$3:$E$68,2,FALSE)</f>
        <v>Gadus morhua</v>
      </c>
      <c r="H28" t="s">
        <v>794</v>
      </c>
      <c r="I28" t="str">
        <f>VLOOKUP(H28,Datasæt_Analysesystemer!$D$2:$F$68,3,FALSE)</f>
        <v>Almindelig</v>
      </c>
      <c r="J28" t="s">
        <v>738</v>
      </c>
      <c r="K28" t="s">
        <v>747</v>
      </c>
      <c r="L28" t="s">
        <v>768</v>
      </c>
      <c r="M28" t="str">
        <f t="shared" si="0"/>
        <v>Absent</v>
      </c>
    </row>
    <row r="29" spans="1:13" x14ac:dyDescent="0.25">
      <c r="A29" t="s">
        <v>1634</v>
      </c>
      <c r="B29" t="str">
        <f>VLOOKUP(A29,Tabel1[[PrøveID]:[Longitude]],3,FALSE)</f>
        <v>Miljøstyrelsen</v>
      </c>
      <c r="C29" s="83" t="str">
        <f>VLOOKUP(A29,Tabel1[[PrøveID]:[Longitude]],2,FALSE)</f>
        <v>16-09-2020</v>
      </c>
      <c r="D29">
        <f>VLOOKUP(A29,Tabel1[[PrøveID]:[Longitude]],5,FALSE)</f>
        <v>54.782660999999997</v>
      </c>
      <c r="E29">
        <f>VLOOKUP(A29,Tabel1[[PrøveID]:[Longitude]],6,FALSE)</f>
        <v>11.848630999999999</v>
      </c>
      <c r="F29" t="str">
        <f>VLOOKUP(A29,Tabel1[[PrøveID]:[Longitude]],4,FALSE)</f>
        <v>Guldborgsund</v>
      </c>
      <c r="G29" s="24" t="str">
        <f>VLOOKUP(H29,Datasæt_Analysesystemer!$D$3:$E$68,2,FALSE)</f>
        <v>Gadus morhua</v>
      </c>
      <c r="H29" t="s">
        <v>794</v>
      </c>
      <c r="I29" t="str">
        <f>VLOOKUP(H29,Datasæt_Analysesystemer!$D$2:$F$68,3,FALSE)</f>
        <v>Almindelig</v>
      </c>
      <c r="J29" t="s">
        <v>738</v>
      </c>
      <c r="K29" t="s">
        <v>747</v>
      </c>
      <c r="L29" t="s">
        <v>768</v>
      </c>
      <c r="M29" t="str">
        <f t="shared" si="0"/>
        <v>Absent</v>
      </c>
    </row>
    <row r="30" spans="1:13" x14ac:dyDescent="0.25">
      <c r="A30" t="s">
        <v>1634</v>
      </c>
      <c r="B30" t="str">
        <f>VLOOKUP(A30,Tabel1[[PrøveID]:[Longitude]],3,FALSE)</f>
        <v>Miljøstyrelsen</v>
      </c>
      <c r="C30" s="83" t="str">
        <f>VLOOKUP(A30,Tabel1[[PrøveID]:[Longitude]],2,FALSE)</f>
        <v>16-09-2020</v>
      </c>
      <c r="D30">
        <f>VLOOKUP(A30,Tabel1[[PrøveID]:[Longitude]],5,FALSE)</f>
        <v>54.782660999999997</v>
      </c>
      <c r="E30">
        <f>VLOOKUP(A30,Tabel1[[PrøveID]:[Longitude]],6,FALSE)</f>
        <v>11.848630999999999</v>
      </c>
      <c r="F30" t="str">
        <f>VLOOKUP(A30,Tabel1[[PrøveID]:[Longitude]],4,FALSE)</f>
        <v>Guldborgsund</v>
      </c>
      <c r="G30" s="24" t="str">
        <f>VLOOKUP(H30,Datasæt_Analysesystemer!$D$3:$E$68,2,FALSE)</f>
        <v>Mya arenaria</v>
      </c>
      <c r="H30" t="s">
        <v>795</v>
      </c>
      <c r="I30" t="str">
        <f>VLOOKUP(H30,Datasæt_Analysesystemer!$D$2:$F$68,3,FALSE)</f>
        <v>Almindelig</v>
      </c>
      <c r="J30" t="s">
        <v>744</v>
      </c>
      <c r="K30" t="s">
        <v>747</v>
      </c>
      <c r="L30" t="s">
        <v>768</v>
      </c>
      <c r="M30" t="str">
        <f t="shared" si="0"/>
        <v>Absent</v>
      </c>
    </row>
    <row r="31" spans="1:13" x14ac:dyDescent="0.25">
      <c r="A31" t="s">
        <v>1634</v>
      </c>
      <c r="B31" t="str">
        <f>VLOOKUP(A31,Tabel1[[PrøveID]:[Longitude]],3,FALSE)</f>
        <v>Miljøstyrelsen</v>
      </c>
      <c r="C31" s="83" t="str">
        <f>VLOOKUP(A31,Tabel1[[PrøveID]:[Longitude]],2,FALSE)</f>
        <v>16-09-2020</v>
      </c>
      <c r="D31">
        <f>VLOOKUP(A31,Tabel1[[PrøveID]:[Longitude]],5,FALSE)</f>
        <v>54.782660999999997</v>
      </c>
      <c r="E31">
        <f>VLOOKUP(A31,Tabel1[[PrøveID]:[Longitude]],6,FALSE)</f>
        <v>11.848630999999999</v>
      </c>
      <c r="F31" t="str">
        <f>VLOOKUP(A31,Tabel1[[PrøveID]:[Longitude]],4,FALSE)</f>
        <v>Guldborgsund</v>
      </c>
      <c r="G31" s="24" t="str">
        <f>VLOOKUP(H31,Datasæt_Analysesystemer!$D$3:$E$68,2,FALSE)</f>
        <v>Mya arenaria</v>
      </c>
      <c r="H31" t="s">
        <v>795</v>
      </c>
      <c r="I31" t="str">
        <f>VLOOKUP(H31,Datasæt_Analysesystemer!$D$2:$F$68,3,FALSE)</f>
        <v>Almindelig</v>
      </c>
      <c r="J31" t="s">
        <v>738</v>
      </c>
      <c r="K31" t="s">
        <v>802</v>
      </c>
      <c r="L31" t="s">
        <v>741</v>
      </c>
      <c r="M31" t="str">
        <f t="shared" si="0"/>
        <v>Present_Ct&lt;41</v>
      </c>
    </row>
    <row r="32" spans="1:13" x14ac:dyDescent="0.25">
      <c r="A32" t="s">
        <v>1634</v>
      </c>
      <c r="B32" t="str">
        <f>VLOOKUP(A32,Tabel1[[PrøveID]:[Longitude]],3,FALSE)</f>
        <v>Miljøstyrelsen</v>
      </c>
      <c r="C32" s="83" t="str">
        <f>VLOOKUP(A32,Tabel1[[PrøveID]:[Longitude]],2,FALSE)</f>
        <v>16-09-2020</v>
      </c>
      <c r="D32">
        <f>VLOOKUP(A32,Tabel1[[PrøveID]:[Longitude]],5,FALSE)</f>
        <v>54.782660999999997</v>
      </c>
      <c r="E32">
        <f>VLOOKUP(A32,Tabel1[[PrøveID]:[Longitude]],6,FALSE)</f>
        <v>11.848630999999999</v>
      </c>
      <c r="F32" t="str">
        <f>VLOOKUP(A32,Tabel1[[PrøveID]:[Longitude]],4,FALSE)</f>
        <v>Guldborgsund</v>
      </c>
      <c r="G32" s="24" t="str">
        <f>VLOOKUP(H32,Datasæt_Analysesystemer!$D$3:$E$68,2,FALSE)</f>
        <v>Mnemiopsis leidyi</v>
      </c>
      <c r="H32" t="s">
        <v>982</v>
      </c>
      <c r="I32" t="str">
        <f>VLOOKUP(H32,Datasæt_Analysesystemer!$D$2:$F$68,3,FALSE)</f>
        <v>Invasiv</v>
      </c>
      <c r="J32" t="s">
        <v>744</v>
      </c>
      <c r="K32" t="s">
        <v>747</v>
      </c>
      <c r="L32" t="s">
        <v>768</v>
      </c>
      <c r="M32" t="str">
        <f t="shared" si="0"/>
        <v>Absent</v>
      </c>
    </row>
    <row r="33" spans="1:13" x14ac:dyDescent="0.25">
      <c r="A33" t="s">
        <v>1634</v>
      </c>
      <c r="B33" t="str">
        <f>VLOOKUP(A33,Tabel1[[PrøveID]:[Longitude]],3,FALSE)</f>
        <v>Miljøstyrelsen</v>
      </c>
      <c r="C33" s="83" t="str">
        <f>VLOOKUP(A33,Tabel1[[PrøveID]:[Longitude]],2,FALSE)</f>
        <v>16-09-2020</v>
      </c>
      <c r="D33">
        <f>VLOOKUP(A33,Tabel1[[PrøveID]:[Longitude]],5,FALSE)</f>
        <v>54.782660999999997</v>
      </c>
      <c r="E33">
        <f>VLOOKUP(A33,Tabel1[[PrøveID]:[Longitude]],6,FALSE)</f>
        <v>11.848630999999999</v>
      </c>
      <c r="F33" t="str">
        <f>VLOOKUP(A33,Tabel1[[PrøveID]:[Longitude]],4,FALSE)</f>
        <v>Guldborgsund</v>
      </c>
      <c r="G33" s="24" t="str">
        <f>VLOOKUP(H33,Datasæt_Analysesystemer!$D$3:$E$68,2,FALSE)</f>
        <v>Mnemiopsis leidyi</v>
      </c>
      <c r="H33" t="s">
        <v>982</v>
      </c>
      <c r="I33" t="str">
        <f>VLOOKUP(H33,Datasæt_Analysesystemer!$D$2:$F$68,3,FALSE)</f>
        <v>Invasiv</v>
      </c>
      <c r="J33" t="s">
        <v>738</v>
      </c>
      <c r="K33" t="s">
        <v>802</v>
      </c>
      <c r="L33" t="s">
        <v>741</v>
      </c>
      <c r="M33" t="str">
        <f t="shared" si="0"/>
        <v>Present_Ct&lt;41</v>
      </c>
    </row>
    <row r="34" spans="1:13" x14ac:dyDescent="0.25">
      <c r="A34" t="s">
        <v>1634</v>
      </c>
      <c r="B34" t="str">
        <f>VLOOKUP(A34,Tabel1[[PrøveID]:[Longitude]],3,FALSE)</f>
        <v>Miljøstyrelsen</v>
      </c>
      <c r="C34" s="83" t="str">
        <f>VLOOKUP(A34,Tabel1[[PrøveID]:[Longitude]],2,FALSE)</f>
        <v>16-09-2020</v>
      </c>
      <c r="D34">
        <f>VLOOKUP(A34,Tabel1[[PrøveID]:[Longitude]],5,FALSE)</f>
        <v>54.782660999999997</v>
      </c>
      <c r="E34">
        <f>VLOOKUP(A34,Tabel1[[PrøveID]:[Longitude]],6,FALSE)</f>
        <v>11.848630999999999</v>
      </c>
      <c r="F34" t="str">
        <f>VLOOKUP(A34,Tabel1[[PrøveID]:[Longitude]],4,FALSE)</f>
        <v>Guldborgsund</v>
      </c>
      <c r="G34" s="24" t="str">
        <f>VLOOKUP(H34,Datasæt_Analysesystemer!$D$3:$E$68,2,FALSE)</f>
        <v>Homarus americanus</v>
      </c>
      <c r="H34" t="s">
        <v>980</v>
      </c>
      <c r="I34" t="str">
        <f>VLOOKUP(H34,Datasæt_Analysesystemer!$D$2:$F$68,3,FALSE)</f>
        <v>Invasiv</v>
      </c>
      <c r="J34" t="s">
        <v>738</v>
      </c>
      <c r="K34" t="s">
        <v>747</v>
      </c>
      <c r="L34" t="s">
        <v>768</v>
      </c>
      <c r="M34" t="str">
        <f t="shared" si="0"/>
        <v>Absent</v>
      </c>
    </row>
    <row r="35" spans="1:13" x14ac:dyDescent="0.25">
      <c r="A35" t="s">
        <v>1634</v>
      </c>
      <c r="B35" t="str">
        <f>VLOOKUP(A35,Tabel1[[PrøveID]:[Longitude]],3,FALSE)</f>
        <v>Miljøstyrelsen</v>
      </c>
      <c r="C35" s="83" t="str">
        <f>VLOOKUP(A35,Tabel1[[PrøveID]:[Longitude]],2,FALSE)</f>
        <v>16-09-2020</v>
      </c>
      <c r="D35">
        <f>VLOOKUP(A35,Tabel1[[PrøveID]:[Longitude]],5,FALSE)</f>
        <v>54.782660999999997</v>
      </c>
      <c r="E35">
        <f>VLOOKUP(A35,Tabel1[[PrøveID]:[Longitude]],6,FALSE)</f>
        <v>11.848630999999999</v>
      </c>
      <c r="F35" t="str">
        <f>VLOOKUP(A35,Tabel1[[PrøveID]:[Longitude]],4,FALSE)</f>
        <v>Guldborgsund</v>
      </c>
      <c r="G35" s="24" t="str">
        <f>VLOOKUP(H35,Datasæt_Analysesystemer!$D$3:$E$68,2,FALSE)</f>
        <v>Homarus americanus</v>
      </c>
      <c r="H35" t="s">
        <v>980</v>
      </c>
      <c r="I35" t="str">
        <f>VLOOKUP(H35,Datasæt_Analysesystemer!$D$2:$F$68,3,FALSE)</f>
        <v>Invasiv</v>
      </c>
      <c r="J35" t="s">
        <v>738</v>
      </c>
      <c r="K35" t="s">
        <v>747</v>
      </c>
      <c r="L35" t="s">
        <v>768</v>
      </c>
      <c r="M35" t="str">
        <f t="shared" si="0"/>
        <v>Absent</v>
      </c>
    </row>
    <row r="36" spans="1:13" x14ac:dyDescent="0.25">
      <c r="A36" t="s">
        <v>1634</v>
      </c>
      <c r="B36" t="str">
        <f>VLOOKUP(A36,Tabel1[[PrøveID]:[Longitude]],3,FALSE)</f>
        <v>Miljøstyrelsen</v>
      </c>
      <c r="C36" s="83" t="str">
        <f>VLOOKUP(A36,Tabel1[[PrøveID]:[Longitude]],2,FALSE)</f>
        <v>16-09-2020</v>
      </c>
      <c r="D36">
        <f>VLOOKUP(A36,Tabel1[[PrøveID]:[Longitude]],5,FALSE)</f>
        <v>54.782660999999997</v>
      </c>
      <c r="E36">
        <f>VLOOKUP(A36,Tabel1[[PrøveID]:[Longitude]],6,FALSE)</f>
        <v>11.848630999999999</v>
      </c>
      <c r="F36" t="str">
        <f>VLOOKUP(A36,Tabel1[[PrøveID]:[Longitude]],4,FALSE)</f>
        <v>Guldborgsund</v>
      </c>
      <c r="G36" s="24" t="str">
        <f>VLOOKUP(H36,Datasæt_Analysesystemer!$D$3:$E$68,2,FALSE)</f>
        <v>Paralithodes camtschaticus</v>
      </c>
      <c r="H36" t="s">
        <v>1060</v>
      </c>
      <c r="I36" t="str">
        <f>VLOOKUP(H36,Datasæt_Analysesystemer!$D$2:$F$68,3,FALSE)</f>
        <v>Invasiv</v>
      </c>
      <c r="J36" t="s">
        <v>738</v>
      </c>
      <c r="K36" t="s">
        <v>747</v>
      </c>
      <c r="L36" t="s">
        <v>768</v>
      </c>
      <c r="M36" t="str">
        <f t="shared" si="0"/>
        <v>Absent</v>
      </c>
    </row>
    <row r="37" spans="1:13" x14ac:dyDescent="0.25">
      <c r="A37" t="s">
        <v>1634</v>
      </c>
      <c r="B37" t="str">
        <f>VLOOKUP(A37,Tabel1[[PrøveID]:[Longitude]],3,FALSE)</f>
        <v>Miljøstyrelsen</v>
      </c>
      <c r="C37" s="83" t="str">
        <f>VLOOKUP(A37,Tabel1[[PrøveID]:[Longitude]],2,FALSE)</f>
        <v>16-09-2020</v>
      </c>
      <c r="D37">
        <f>VLOOKUP(A37,Tabel1[[PrøveID]:[Longitude]],5,FALSE)</f>
        <v>54.782660999999997</v>
      </c>
      <c r="E37">
        <f>VLOOKUP(A37,Tabel1[[PrøveID]:[Longitude]],6,FALSE)</f>
        <v>11.848630999999999</v>
      </c>
      <c r="F37" t="str">
        <f>VLOOKUP(A37,Tabel1[[PrøveID]:[Longitude]],4,FALSE)</f>
        <v>Guldborgsund</v>
      </c>
      <c r="G37" s="24" t="str">
        <f>VLOOKUP(H37,Datasæt_Analysesystemer!$D$3:$E$68,2,FALSE)</f>
        <v>Paralithodes camtschaticus</v>
      </c>
      <c r="H37" t="s">
        <v>1060</v>
      </c>
      <c r="I37" t="str">
        <f>VLOOKUP(H37,Datasæt_Analysesystemer!$D$2:$F$68,3,FALSE)</f>
        <v>Invasiv</v>
      </c>
      <c r="J37" t="s">
        <v>738</v>
      </c>
      <c r="K37" t="s">
        <v>747</v>
      </c>
      <c r="L37" t="s">
        <v>768</v>
      </c>
      <c r="M37" t="str">
        <f t="shared" si="0"/>
        <v>Absent</v>
      </c>
    </row>
    <row r="38" spans="1:13" x14ac:dyDescent="0.25">
      <c r="A38" t="s">
        <v>1634</v>
      </c>
      <c r="B38" t="str">
        <f>VLOOKUP(A38,Tabel1[[PrøveID]:[Longitude]],3,FALSE)</f>
        <v>Miljøstyrelsen</v>
      </c>
      <c r="C38" s="83" t="str">
        <f>VLOOKUP(A38,Tabel1[[PrøveID]:[Longitude]],2,FALSE)</f>
        <v>16-09-2020</v>
      </c>
      <c r="D38">
        <f>VLOOKUP(A38,Tabel1[[PrøveID]:[Longitude]],5,FALSE)</f>
        <v>54.782660999999997</v>
      </c>
      <c r="E38">
        <f>VLOOKUP(A38,Tabel1[[PrøveID]:[Longitude]],6,FALSE)</f>
        <v>11.848630999999999</v>
      </c>
      <c r="F38" t="str">
        <f>VLOOKUP(A38,Tabel1[[PrøveID]:[Longitude]],4,FALSE)</f>
        <v>Guldborgsund</v>
      </c>
      <c r="G38" s="24" t="str">
        <f>VLOOKUP(H38,Datasæt_Analysesystemer!$D$3:$E$68,2,FALSE)</f>
        <v>Eriocheir sinensis</v>
      </c>
      <c r="H38" t="s">
        <v>1031</v>
      </c>
      <c r="I38" t="str">
        <f>VLOOKUP(H38,Datasæt_Analysesystemer!$D$2:$F$68,3,FALSE)</f>
        <v>Invasiv</v>
      </c>
      <c r="J38" t="s">
        <v>744</v>
      </c>
      <c r="K38" t="s">
        <v>747</v>
      </c>
      <c r="L38" t="s">
        <v>768</v>
      </c>
      <c r="M38" t="str">
        <f t="shared" si="0"/>
        <v>Absent</v>
      </c>
    </row>
    <row r="39" spans="1:13" x14ac:dyDescent="0.25">
      <c r="A39" t="s">
        <v>1634</v>
      </c>
      <c r="B39" t="str">
        <f>VLOOKUP(A39,Tabel1[[PrøveID]:[Longitude]],3,FALSE)</f>
        <v>Miljøstyrelsen</v>
      </c>
      <c r="C39" s="83" t="str">
        <f>VLOOKUP(A39,Tabel1[[PrøveID]:[Longitude]],2,FALSE)</f>
        <v>16-09-2020</v>
      </c>
      <c r="D39">
        <f>VLOOKUP(A39,Tabel1[[PrøveID]:[Longitude]],5,FALSE)</f>
        <v>54.782660999999997</v>
      </c>
      <c r="E39">
        <f>VLOOKUP(A39,Tabel1[[PrøveID]:[Longitude]],6,FALSE)</f>
        <v>11.848630999999999</v>
      </c>
      <c r="F39" t="str">
        <f>VLOOKUP(A39,Tabel1[[PrøveID]:[Longitude]],4,FALSE)</f>
        <v>Guldborgsund</v>
      </c>
      <c r="G39" s="24" t="str">
        <f>VLOOKUP(H39,Datasæt_Analysesystemer!$D$3:$E$68,2,FALSE)</f>
        <v>Eriocheir sinensis</v>
      </c>
      <c r="H39" t="s">
        <v>1031</v>
      </c>
      <c r="I39" t="str">
        <f>VLOOKUP(H39,Datasæt_Analysesystemer!$D$2:$F$68,3,FALSE)</f>
        <v>Invasiv</v>
      </c>
      <c r="J39" t="s">
        <v>744</v>
      </c>
      <c r="K39" t="s">
        <v>747</v>
      </c>
      <c r="L39" t="s">
        <v>768</v>
      </c>
      <c r="M39" t="str">
        <f t="shared" si="0"/>
        <v>Absent</v>
      </c>
    </row>
    <row r="40" spans="1:13" x14ac:dyDescent="0.25">
      <c r="A40" t="s">
        <v>1634</v>
      </c>
      <c r="B40" t="str">
        <f>VLOOKUP(A40,Tabel1[[PrøveID]:[Longitude]],3,FALSE)</f>
        <v>Miljøstyrelsen</v>
      </c>
      <c r="C40" s="83" t="str">
        <f>VLOOKUP(A40,Tabel1[[PrøveID]:[Longitude]],2,FALSE)</f>
        <v>16-09-2020</v>
      </c>
      <c r="D40">
        <f>VLOOKUP(A40,Tabel1[[PrøveID]:[Longitude]],5,FALSE)</f>
        <v>54.782660999999997</v>
      </c>
      <c r="E40">
        <f>VLOOKUP(A40,Tabel1[[PrøveID]:[Longitude]],6,FALSE)</f>
        <v>11.848630999999999</v>
      </c>
      <c r="F40" t="str">
        <f>VLOOKUP(A40,Tabel1[[PrøveID]:[Longitude]],4,FALSE)</f>
        <v>Guldborgsund</v>
      </c>
      <c r="G40" s="24" t="str">
        <f>VLOOKUP(H40,Datasæt_Analysesystemer!$D$3:$E$68,2,FALSE)</f>
        <v>Rhithropanopeus harrisii</v>
      </c>
      <c r="H40" t="s">
        <v>1090</v>
      </c>
      <c r="I40" t="str">
        <f>VLOOKUP(H40,Datasæt_Analysesystemer!$D$2:$F$68,3,FALSE)</f>
        <v>Invasiv</v>
      </c>
      <c r="J40" t="s">
        <v>738</v>
      </c>
      <c r="K40" t="s">
        <v>747</v>
      </c>
      <c r="L40" t="s">
        <v>768</v>
      </c>
      <c r="M40" t="str">
        <f t="shared" si="0"/>
        <v>Absent</v>
      </c>
    </row>
    <row r="41" spans="1:13" x14ac:dyDescent="0.25">
      <c r="A41" t="s">
        <v>1634</v>
      </c>
      <c r="B41" t="str">
        <f>VLOOKUP(A41,Tabel1[[PrøveID]:[Longitude]],3,FALSE)</f>
        <v>Miljøstyrelsen</v>
      </c>
      <c r="C41" s="83" t="str">
        <f>VLOOKUP(A41,Tabel1[[PrøveID]:[Longitude]],2,FALSE)</f>
        <v>16-09-2020</v>
      </c>
      <c r="D41">
        <f>VLOOKUP(A41,Tabel1[[PrøveID]:[Longitude]],5,FALSE)</f>
        <v>54.782660999999997</v>
      </c>
      <c r="E41">
        <f>VLOOKUP(A41,Tabel1[[PrøveID]:[Longitude]],6,FALSE)</f>
        <v>11.848630999999999</v>
      </c>
      <c r="F41" t="str">
        <f>VLOOKUP(A41,Tabel1[[PrøveID]:[Longitude]],4,FALSE)</f>
        <v>Guldborgsund</v>
      </c>
      <c r="G41" s="24" t="str">
        <f>VLOOKUP(H41,Datasæt_Analysesystemer!$D$3:$E$68,2,FALSE)</f>
        <v>Rhithropanopeus harrisii</v>
      </c>
      <c r="H41" t="s">
        <v>1090</v>
      </c>
      <c r="I41" t="str">
        <f>VLOOKUP(H41,Datasæt_Analysesystemer!$D$2:$F$68,3,FALSE)</f>
        <v>Invasiv</v>
      </c>
      <c r="J41" t="s">
        <v>738</v>
      </c>
      <c r="K41" t="s">
        <v>747</v>
      </c>
      <c r="L41" t="s">
        <v>768</v>
      </c>
      <c r="M41" t="str">
        <f t="shared" si="0"/>
        <v>Absent</v>
      </c>
    </row>
    <row r="42" spans="1:13" x14ac:dyDescent="0.25">
      <c r="A42" t="s">
        <v>1634</v>
      </c>
      <c r="B42" t="str">
        <f>VLOOKUP(A42,Tabel1[[PrøveID]:[Longitude]],3,FALSE)</f>
        <v>Miljøstyrelsen</v>
      </c>
      <c r="C42" s="83" t="str">
        <f>VLOOKUP(A42,Tabel1[[PrøveID]:[Longitude]],2,FALSE)</f>
        <v>16-09-2020</v>
      </c>
      <c r="D42">
        <f>VLOOKUP(A42,Tabel1[[PrøveID]:[Longitude]],5,FALSE)</f>
        <v>54.782660999999997</v>
      </c>
      <c r="E42">
        <f>VLOOKUP(A42,Tabel1[[PrøveID]:[Longitude]],6,FALSE)</f>
        <v>11.848630999999999</v>
      </c>
      <c r="F42" t="str">
        <f>VLOOKUP(A42,Tabel1[[PrøveID]:[Longitude]],4,FALSE)</f>
        <v>Guldborgsund</v>
      </c>
      <c r="G42" s="24" t="str">
        <f>VLOOKUP(H42,Datasæt_Analysesystemer!$D$3:$E$68,2,FALSE)</f>
        <v>Oncorhyncus gorbuscha</v>
      </c>
      <c r="H42" t="s">
        <v>799</v>
      </c>
      <c r="I42" t="str">
        <f>VLOOKUP(H42,Datasæt_Analysesystemer!$D$2:$F$68,3,FALSE)</f>
        <v>Invasiv</v>
      </c>
      <c r="J42" t="s">
        <v>738</v>
      </c>
      <c r="K42" t="s">
        <v>747</v>
      </c>
      <c r="L42" t="s">
        <v>768</v>
      </c>
      <c r="M42" t="str">
        <f t="shared" si="0"/>
        <v>Absent</v>
      </c>
    </row>
    <row r="43" spans="1:13" x14ac:dyDescent="0.25">
      <c r="A43" t="s">
        <v>1634</v>
      </c>
      <c r="B43" t="str">
        <f>VLOOKUP(A43,Tabel1[[PrøveID]:[Longitude]],3,FALSE)</f>
        <v>Miljøstyrelsen</v>
      </c>
      <c r="C43" s="83" t="str">
        <f>VLOOKUP(A43,Tabel1[[PrøveID]:[Longitude]],2,FALSE)</f>
        <v>16-09-2020</v>
      </c>
      <c r="D43">
        <f>VLOOKUP(A43,Tabel1[[PrøveID]:[Longitude]],5,FALSE)</f>
        <v>54.782660999999997</v>
      </c>
      <c r="E43">
        <f>VLOOKUP(A43,Tabel1[[PrøveID]:[Longitude]],6,FALSE)</f>
        <v>11.848630999999999</v>
      </c>
      <c r="F43" t="str">
        <f>VLOOKUP(A43,Tabel1[[PrøveID]:[Longitude]],4,FALSE)</f>
        <v>Guldborgsund</v>
      </c>
      <c r="G43" s="24" t="str">
        <f>VLOOKUP(H43,Datasæt_Analysesystemer!$D$3:$E$68,2,FALSE)</f>
        <v>Oncorhyncus gorbuscha</v>
      </c>
      <c r="H43" t="s">
        <v>799</v>
      </c>
      <c r="I43" t="str">
        <f>VLOOKUP(H43,Datasæt_Analysesystemer!$D$2:$F$68,3,FALSE)</f>
        <v>Invasiv</v>
      </c>
      <c r="J43" t="s">
        <v>738</v>
      </c>
      <c r="K43" t="s">
        <v>747</v>
      </c>
      <c r="L43" t="s">
        <v>768</v>
      </c>
      <c r="M43" t="str">
        <f t="shared" si="0"/>
        <v>Absent</v>
      </c>
    </row>
    <row r="44" spans="1:13" x14ac:dyDescent="0.25">
      <c r="A44" t="s">
        <v>1634</v>
      </c>
      <c r="B44" t="str">
        <f>VLOOKUP(A44,Tabel1[[PrøveID]:[Longitude]],3,FALSE)</f>
        <v>Miljøstyrelsen</v>
      </c>
      <c r="C44" s="83" t="str">
        <f>VLOOKUP(A44,Tabel1[[PrøveID]:[Longitude]],2,FALSE)</f>
        <v>16-09-2020</v>
      </c>
      <c r="D44">
        <f>VLOOKUP(A44,Tabel1[[PrøveID]:[Longitude]],5,FALSE)</f>
        <v>54.782660999999997</v>
      </c>
      <c r="E44">
        <f>VLOOKUP(A44,Tabel1[[PrøveID]:[Longitude]],6,FALSE)</f>
        <v>11.848630999999999</v>
      </c>
      <c r="F44" t="str">
        <f>VLOOKUP(A44,Tabel1[[PrøveID]:[Longitude]],4,FALSE)</f>
        <v>Guldborgsund</v>
      </c>
      <c r="G44" s="24" t="str">
        <f>VLOOKUP(H44,Datasæt_Analysesystemer!$D$3:$E$68,2,FALSE)</f>
        <v>Acipenser baerii</v>
      </c>
      <c r="H44" t="s">
        <v>1120</v>
      </c>
      <c r="I44" t="str">
        <f>VLOOKUP(H44,Datasæt_Analysesystemer!$D$2:$F$68,3,FALSE)</f>
        <v>Invasiv</v>
      </c>
      <c r="J44" t="s">
        <v>738</v>
      </c>
      <c r="K44" t="s">
        <v>747</v>
      </c>
      <c r="L44" t="s">
        <v>768</v>
      </c>
      <c r="M44" t="str">
        <f t="shared" si="0"/>
        <v>Absent</v>
      </c>
    </row>
    <row r="45" spans="1:13" x14ac:dyDescent="0.25">
      <c r="A45" t="s">
        <v>1634</v>
      </c>
      <c r="B45" t="str">
        <f>VLOOKUP(A45,Tabel1[[PrøveID]:[Longitude]],3,FALSE)</f>
        <v>Miljøstyrelsen</v>
      </c>
      <c r="C45" s="83" t="str">
        <f>VLOOKUP(A45,Tabel1[[PrøveID]:[Longitude]],2,FALSE)</f>
        <v>16-09-2020</v>
      </c>
      <c r="D45">
        <f>VLOOKUP(A45,Tabel1[[PrøveID]:[Longitude]],5,FALSE)</f>
        <v>54.782660999999997</v>
      </c>
      <c r="E45">
        <f>VLOOKUP(A45,Tabel1[[PrøveID]:[Longitude]],6,FALSE)</f>
        <v>11.848630999999999</v>
      </c>
      <c r="F45" t="str">
        <f>VLOOKUP(A45,Tabel1[[PrøveID]:[Longitude]],4,FALSE)</f>
        <v>Guldborgsund</v>
      </c>
      <c r="G45" s="24" t="str">
        <f>VLOOKUP(H45,Datasæt_Analysesystemer!$D$3:$E$68,2,FALSE)</f>
        <v>Acipenser baerii</v>
      </c>
      <c r="H45" t="s">
        <v>1120</v>
      </c>
      <c r="I45" t="str">
        <f>VLOOKUP(H45,Datasæt_Analysesystemer!$D$2:$F$68,3,FALSE)</f>
        <v>Invasiv</v>
      </c>
      <c r="J45" t="s">
        <v>738</v>
      </c>
      <c r="K45" t="s">
        <v>747</v>
      </c>
      <c r="L45" t="s">
        <v>768</v>
      </c>
      <c r="M45" t="str">
        <f t="shared" si="0"/>
        <v>Absent</v>
      </c>
    </row>
    <row r="46" spans="1:13" x14ac:dyDescent="0.25">
      <c r="A46" t="s">
        <v>1634</v>
      </c>
      <c r="B46" t="str">
        <f>VLOOKUP(A46,Tabel1[[PrøveID]:[Longitude]],3,FALSE)</f>
        <v>Miljøstyrelsen</v>
      </c>
      <c r="C46" s="83" t="str">
        <f>VLOOKUP(A46,Tabel1[[PrøveID]:[Longitude]],2,FALSE)</f>
        <v>16-09-2020</v>
      </c>
      <c r="D46">
        <f>VLOOKUP(A46,Tabel1[[PrøveID]:[Longitude]],5,FALSE)</f>
        <v>54.782660999999997</v>
      </c>
      <c r="E46">
        <f>VLOOKUP(A46,Tabel1[[PrøveID]:[Longitude]],6,FALSE)</f>
        <v>11.848630999999999</v>
      </c>
      <c r="F46" t="str">
        <f>VLOOKUP(A46,Tabel1[[PrøveID]:[Longitude]],4,FALSE)</f>
        <v>Guldborgsund</v>
      </c>
      <c r="G46" s="24" t="str">
        <f>VLOOKUP(H46,Datasæt_Analysesystemer!$D$3:$E$68,2,FALSE)</f>
        <v>Magallana gigas</v>
      </c>
      <c r="H46" t="s">
        <v>1100</v>
      </c>
      <c r="I46" t="str">
        <f>VLOOKUP(H46,Datasæt_Analysesystemer!$D$2:$F$68,3,FALSE)</f>
        <v>Invasiv</v>
      </c>
      <c r="J46" t="s">
        <v>738</v>
      </c>
      <c r="K46" t="s">
        <v>747</v>
      </c>
      <c r="L46" t="s">
        <v>768</v>
      </c>
      <c r="M46" t="str">
        <f t="shared" si="0"/>
        <v>Absent</v>
      </c>
    </row>
    <row r="47" spans="1:13" x14ac:dyDescent="0.25">
      <c r="A47" t="s">
        <v>1634</v>
      </c>
      <c r="B47" t="str">
        <f>VLOOKUP(A47,Tabel1[[PrøveID]:[Longitude]],3,FALSE)</f>
        <v>Miljøstyrelsen</v>
      </c>
      <c r="C47" s="83" t="str">
        <f>VLOOKUP(A47,Tabel1[[PrøveID]:[Longitude]],2,FALSE)</f>
        <v>16-09-2020</v>
      </c>
      <c r="D47">
        <f>VLOOKUP(A47,Tabel1[[PrøveID]:[Longitude]],5,FALSE)</f>
        <v>54.782660999999997</v>
      </c>
      <c r="E47">
        <f>VLOOKUP(A47,Tabel1[[PrøveID]:[Longitude]],6,FALSE)</f>
        <v>11.848630999999999</v>
      </c>
      <c r="F47" t="str">
        <f>VLOOKUP(A47,Tabel1[[PrøveID]:[Longitude]],4,FALSE)</f>
        <v>Guldborgsund</v>
      </c>
      <c r="G47" s="24" t="str">
        <f>VLOOKUP(H47,Datasæt_Analysesystemer!$D$3:$E$68,2,FALSE)</f>
        <v>Magallana gigas</v>
      </c>
      <c r="H47" t="s">
        <v>1100</v>
      </c>
      <c r="I47" t="str">
        <f>VLOOKUP(H47,Datasæt_Analysesystemer!$D$2:$F$68,3,FALSE)</f>
        <v>Invasiv</v>
      </c>
      <c r="J47" t="s">
        <v>744</v>
      </c>
      <c r="K47" t="s">
        <v>747</v>
      </c>
      <c r="L47" t="s">
        <v>768</v>
      </c>
      <c r="M47" t="str">
        <f t="shared" si="0"/>
        <v>Absent</v>
      </c>
    </row>
    <row r="48" spans="1:13" x14ac:dyDescent="0.25">
      <c r="A48" t="s">
        <v>1634</v>
      </c>
      <c r="B48" t="str">
        <f>VLOOKUP(A48,Tabel1[[PrøveID]:[Longitude]],3,FALSE)</f>
        <v>Miljøstyrelsen</v>
      </c>
      <c r="C48" s="83" t="str">
        <f>VLOOKUP(A48,Tabel1[[PrøveID]:[Longitude]],2,FALSE)</f>
        <v>16-09-2020</v>
      </c>
      <c r="D48">
        <f>VLOOKUP(A48,Tabel1[[PrøveID]:[Longitude]],5,FALSE)</f>
        <v>54.782660999999997</v>
      </c>
      <c r="E48">
        <f>VLOOKUP(A48,Tabel1[[PrøveID]:[Longitude]],6,FALSE)</f>
        <v>11.848630999999999</v>
      </c>
      <c r="F48" t="str">
        <f>VLOOKUP(A48,Tabel1[[PrøveID]:[Longitude]],4,FALSE)</f>
        <v>Guldborgsund</v>
      </c>
      <c r="G48" s="24" t="str">
        <f>VLOOKUP(H48,Datasæt_Analysesystemer!$D$3:$E$68,2,FALSE)</f>
        <v>Neogobius melanostomus</v>
      </c>
      <c r="H48" t="s">
        <v>1089</v>
      </c>
      <c r="I48" t="str">
        <f>VLOOKUP(H48,Datasæt_Analysesystemer!$D$2:$F$68,3,FALSE)</f>
        <v>Invasiv</v>
      </c>
      <c r="J48" t="s">
        <v>738</v>
      </c>
      <c r="K48" t="s">
        <v>802</v>
      </c>
      <c r="L48" t="s">
        <v>741</v>
      </c>
      <c r="M48" t="str">
        <f t="shared" si="0"/>
        <v>Present_Ct&lt;41</v>
      </c>
    </row>
    <row r="49" spans="1:13" x14ac:dyDescent="0.25">
      <c r="A49" t="s">
        <v>1634</v>
      </c>
      <c r="B49" t="str">
        <f>VLOOKUP(A49,Tabel1[[PrøveID]:[Longitude]],3,FALSE)</f>
        <v>Miljøstyrelsen</v>
      </c>
      <c r="C49" s="83" t="str">
        <f>VLOOKUP(A49,Tabel1[[PrøveID]:[Longitude]],2,FALSE)</f>
        <v>16-09-2020</v>
      </c>
      <c r="D49">
        <f>VLOOKUP(A49,Tabel1[[PrøveID]:[Longitude]],5,FALSE)</f>
        <v>54.782660999999997</v>
      </c>
      <c r="E49">
        <f>VLOOKUP(A49,Tabel1[[PrøveID]:[Longitude]],6,FALSE)</f>
        <v>11.848630999999999</v>
      </c>
      <c r="F49" t="str">
        <f>VLOOKUP(A49,Tabel1[[PrøveID]:[Longitude]],4,FALSE)</f>
        <v>Guldborgsund</v>
      </c>
      <c r="G49" s="24" t="str">
        <f>VLOOKUP(H49,Datasæt_Analysesystemer!$D$3:$E$68,2,FALSE)</f>
        <v>Neogobius melanostomus</v>
      </c>
      <c r="H49" t="s">
        <v>1089</v>
      </c>
      <c r="I49" t="str">
        <f>VLOOKUP(H49,Datasæt_Analysesystemer!$D$2:$F$68,3,FALSE)</f>
        <v>Invasiv</v>
      </c>
      <c r="J49" t="s">
        <v>738</v>
      </c>
      <c r="K49" t="s">
        <v>802</v>
      </c>
      <c r="L49" t="s">
        <v>741</v>
      </c>
      <c r="M49" t="str">
        <f t="shared" si="0"/>
        <v>Present_Ct&lt;41</v>
      </c>
    </row>
    <row r="50" spans="1:13" x14ac:dyDescent="0.25">
      <c r="A50" t="s">
        <v>1641</v>
      </c>
      <c r="B50" t="str">
        <f>VLOOKUP(A50,Tabel1[[PrøveID]:[Longitude]],3,FALSE)</f>
        <v>Miljøstyrelsen</v>
      </c>
      <c r="C50" s="83" t="str">
        <f>VLOOKUP(A50,Tabel1[[PrøveID]:[Longitude]],2,FALSE)</f>
        <v>31-08-2020</v>
      </c>
      <c r="D50">
        <f>VLOOKUP(A50,Tabel1[[PrøveID]:[Longitude]],5,FALSE)</f>
        <v>56.053333000000002</v>
      </c>
      <c r="E50">
        <f>VLOOKUP(A50,Tabel1[[PrøveID]:[Longitude]],6,FALSE)</f>
        <v>12.65</v>
      </c>
      <c r="F50" t="str">
        <f>VLOOKUP(A50,Tabel1[[PrøveID]:[Longitude]],4,FALSE)</f>
        <v>Øresund</v>
      </c>
      <c r="G50" s="24" t="str">
        <f>VLOOKUP(H50,Datasæt_Analysesystemer!$D$3:$E$68,2,FALSE)</f>
        <v>Platichthys flesus</v>
      </c>
      <c r="H50" t="s">
        <v>793</v>
      </c>
      <c r="I50" t="str">
        <f>VLOOKUP(H50,Datasæt_Analysesystemer!$D$2:$F$68,3,FALSE)</f>
        <v>Almindelig</v>
      </c>
      <c r="J50" t="s">
        <v>738</v>
      </c>
      <c r="K50" t="s">
        <v>747</v>
      </c>
      <c r="L50" t="s">
        <v>768</v>
      </c>
      <c r="M50" t="str">
        <f t="shared" si="0"/>
        <v>Absent</v>
      </c>
    </row>
    <row r="51" spans="1:13" x14ac:dyDescent="0.25">
      <c r="A51" t="s">
        <v>1641</v>
      </c>
      <c r="B51" t="str">
        <f>VLOOKUP(A51,Tabel1[[PrøveID]:[Longitude]],3,FALSE)</f>
        <v>Miljøstyrelsen</v>
      </c>
      <c r="C51" s="83" t="str">
        <f>VLOOKUP(A51,Tabel1[[PrøveID]:[Longitude]],2,FALSE)</f>
        <v>31-08-2020</v>
      </c>
      <c r="D51">
        <f>VLOOKUP(A51,Tabel1[[PrøveID]:[Longitude]],5,FALSE)</f>
        <v>56.053333000000002</v>
      </c>
      <c r="E51">
        <f>VLOOKUP(A51,Tabel1[[PrøveID]:[Longitude]],6,FALSE)</f>
        <v>12.65</v>
      </c>
      <c r="F51" t="str">
        <f>VLOOKUP(A51,Tabel1[[PrøveID]:[Longitude]],4,FALSE)</f>
        <v>Øresund</v>
      </c>
      <c r="G51" s="24" t="str">
        <f>VLOOKUP(H51,Datasæt_Analysesystemer!$D$3:$E$68,2,FALSE)</f>
        <v>Platichthys flesus</v>
      </c>
      <c r="H51" t="s">
        <v>793</v>
      </c>
      <c r="I51" t="str">
        <f>VLOOKUP(H51,Datasæt_Analysesystemer!$D$2:$F$68,3,FALSE)</f>
        <v>Almindelig</v>
      </c>
      <c r="J51" t="s">
        <v>738</v>
      </c>
      <c r="K51" t="s">
        <v>747</v>
      </c>
      <c r="L51" t="s">
        <v>768</v>
      </c>
      <c r="M51" t="str">
        <f t="shared" si="0"/>
        <v>Absent</v>
      </c>
    </row>
    <row r="52" spans="1:13" x14ac:dyDescent="0.25">
      <c r="A52" t="s">
        <v>1641</v>
      </c>
      <c r="B52" t="str">
        <f>VLOOKUP(A52,Tabel1[[PrøveID]:[Longitude]],3,FALSE)</f>
        <v>Miljøstyrelsen</v>
      </c>
      <c r="C52" s="83" t="str">
        <f>VLOOKUP(A52,Tabel1[[PrøveID]:[Longitude]],2,FALSE)</f>
        <v>31-08-2020</v>
      </c>
      <c r="D52">
        <f>VLOOKUP(A52,Tabel1[[PrøveID]:[Longitude]],5,FALSE)</f>
        <v>56.053333000000002</v>
      </c>
      <c r="E52">
        <f>VLOOKUP(A52,Tabel1[[PrøveID]:[Longitude]],6,FALSE)</f>
        <v>12.65</v>
      </c>
      <c r="F52" t="str">
        <f>VLOOKUP(A52,Tabel1[[PrøveID]:[Longitude]],4,FALSE)</f>
        <v>Øresund</v>
      </c>
      <c r="G52" s="24" t="str">
        <f>VLOOKUP(H52,Datasæt_Analysesystemer!$D$3:$E$68,2,FALSE)</f>
        <v>Gadus morhua</v>
      </c>
      <c r="H52" t="s">
        <v>794</v>
      </c>
      <c r="I52" t="str">
        <f>VLOOKUP(H52,Datasæt_Analysesystemer!$D$2:$F$68,3,FALSE)</f>
        <v>Almindelig</v>
      </c>
      <c r="J52" t="s">
        <v>738</v>
      </c>
      <c r="K52" t="s">
        <v>747</v>
      </c>
      <c r="L52" t="s">
        <v>768</v>
      </c>
      <c r="M52" t="str">
        <f t="shared" si="0"/>
        <v>Absent</v>
      </c>
    </row>
    <row r="53" spans="1:13" x14ac:dyDescent="0.25">
      <c r="A53" t="s">
        <v>1641</v>
      </c>
      <c r="B53" t="str">
        <f>VLOOKUP(A53,Tabel1[[PrøveID]:[Longitude]],3,FALSE)</f>
        <v>Miljøstyrelsen</v>
      </c>
      <c r="C53" s="83" t="str">
        <f>VLOOKUP(A53,Tabel1[[PrøveID]:[Longitude]],2,FALSE)</f>
        <v>31-08-2020</v>
      </c>
      <c r="D53">
        <f>VLOOKUP(A53,Tabel1[[PrøveID]:[Longitude]],5,FALSE)</f>
        <v>56.053333000000002</v>
      </c>
      <c r="E53">
        <f>VLOOKUP(A53,Tabel1[[PrøveID]:[Longitude]],6,FALSE)</f>
        <v>12.65</v>
      </c>
      <c r="F53" t="str">
        <f>VLOOKUP(A53,Tabel1[[PrøveID]:[Longitude]],4,FALSE)</f>
        <v>Øresund</v>
      </c>
      <c r="G53" s="24" t="str">
        <f>VLOOKUP(H53,Datasæt_Analysesystemer!$D$3:$E$68,2,FALSE)</f>
        <v>Gadus morhua</v>
      </c>
      <c r="H53" t="s">
        <v>794</v>
      </c>
      <c r="I53" t="str">
        <f>VLOOKUP(H53,Datasæt_Analysesystemer!$D$2:$F$68,3,FALSE)</f>
        <v>Almindelig</v>
      </c>
      <c r="J53" t="s">
        <v>738</v>
      </c>
      <c r="K53" t="s">
        <v>747</v>
      </c>
      <c r="L53" t="s">
        <v>768</v>
      </c>
      <c r="M53" t="str">
        <f t="shared" si="0"/>
        <v>Absent</v>
      </c>
    </row>
    <row r="54" spans="1:13" x14ac:dyDescent="0.25">
      <c r="A54" t="s">
        <v>1641</v>
      </c>
      <c r="B54" t="str">
        <f>VLOOKUP(A54,Tabel1[[PrøveID]:[Longitude]],3,FALSE)</f>
        <v>Miljøstyrelsen</v>
      </c>
      <c r="C54" s="83" t="str">
        <f>VLOOKUP(A54,Tabel1[[PrøveID]:[Longitude]],2,FALSE)</f>
        <v>31-08-2020</v>
      </c>
      <c r="D54">
        <f>VLOOKUP(A54,Tabel1[[PrøveID]:[Longitude]],5,FALSE)</f>
        <v>56.053333000000002</v>
      </c>
      <c r="E54">
        <f>VLOOKUP(A54,Tabel1[[PrøveID]:[Longitude]],6,FALSE)</f>
        <v>12.65</v>
      </c>
      <c r="F54" t="str">
        <f>VLOOKUP(A54,Tabel1[[PrøveID]:[Longitude]],4,FALSE)</f>
        <v>Øresund</v>
      </c>
      <c r="G54" s="24" t="str">
        <f>VLOOKUP(H54,Datasæt_Analysesystemer!$D$3:$E$68,2,FALSE)</f>
        <v>Mya arenaria</v>
      </c>
      <c r="H54" t="s">
        <v>795</v>
      </c>
      <c r="I54" t="str">
        <f>VLOOKUP(H54,Datasæt_Analysesystemer!$D$2:$F$68,3,FALSE)</f>
        <v>Almindelig</v>
      </c>
      <c r="J54" t="s">
        <v>744</v>
      </c>
      <c r="K54" t="s">
        <v>747</v>
      </c>
      <c r="L54" t="s">
        <v>768</v>
      </c>
      <c r="M54" t="str">
        <f t="shared" si="0"/>
        <v>Absent</v>
      </c>
    </row>
    <row r="55" spans="1:13" x14ac:dyDescent="0.25">
      <c r="A55" t="s">
        <v>1641</v>
      </c>
      <c r="B55" t="str">
        <f>VLOOKUP(A55,Tabel1[[PrøveID]:[Longitude]],3,FALSE)</f>
        <v>Miljøstyrelsen</v>
      </c>
      <c r="C55" s="83" t="str">
        <f>VLOOKUP(A55,Tabel1[[PrøveID]:[Longitude]],2,FALSE)</f>
        <v>31-08-2020</v>
      </c>
      <c r="D55">
        <f>VLOOKUP(A55,Tabel1[[PrøveID]:[Longitude]],5,FALSE)</f>
        <v>56.053333000000002</v>
      </c>
      <c r="E55">
        <f>VLOOKUP(A55,Tabel1[[PrøveID]:[Longitude]],6,FALSE)</f>
        <v>12.65</v>
      </c>
      <c r="F55" t="str">
        <f>VLOOKUP(A55,Tabel1[[PrøveID]:[Longitude]],4,FALSE)</f>
        <v>Øresund</v>
      </c>
      <c r="G55" s="24" t="str">
        <f>VLOOKUP(H55,Datasæt_Analysesystemer!$D$3:$E$68,2,FALSE)</f>
        <v>Mya arenaria</v>
      </c>
      <c r="H55" t="s">
        <v>795</v>
      </c>
      <c r="I55" t="str">
        <f>VLOOKUP(H55,Datasæt_Analysesystemer!$D$2:$F$68,3,FALSE)</f>
        <v>Almindelig</v>
      </c>
      <c r="J55" t="s">
        <v>738</v>
      </c>
      <c r="K55" t="s">
        <v>747</v>
      </c>
      <c r="L55" t="s">
        <v>768</v>
      </c>
      <c r="M55" t="str">
        <f t="shared" si="0"/>
        <v>Absent</v>
      </c>
    </row>
    <row r="56" spans="1:13" x14ac:dyDescent="0.25">
      <c r="A56" t="s">
        <v>1641</v>
      </c>
      <c r="B56" t="str">
        <f>VLOOKUP(A56,Tabel1[[PrøveID]:[Longitude]],3,FALSE)</f>
        <v>Miljøstyrelsen</v>
      </c>
      <c r="C56" s="83" t="str">
        <f>VLOOKUP(A56,Tabel1[[PrøveID]:[Longitude]],2,FALSE)</f>
        <v>31-08-2020</v>
      </c>
      <c r="D56">
        <f>VLOOKUP(A56,Tabel1[[PrøveID]:[Longitude]],5,FALSE)</f>
        <v>56.053333000000002</v>
      </c>
      <c r="E56">
        <f>VLOOKUP(A56,Tabel1[[PrøveID]:[Longitude]],6,FALSE)</f>
        <v>12.65</v>
      </c>
      <c r="F56" t="str">
        <f>VLOOKUP(A56,Tabel1[[PrøveID]:[Longitude]],4,FALSE)</f>
        <v>Øresund</v>
      </c>
      <c r="G56" s="24" t="str">
        <f>VLOOKUP(H56,Datasæt_Analysesystemer!$D$3:$E$68,2,FALSE)</f>
        <v>Mnemiopsis leidyi</v>
      </c>
      <c r="H56" t="s">
        <v>982</v>
      </c>
      <c r="I56" t="str">
        <f>VLOOKUP(H56,Datasæt_Analysesystemer!$D$2:$F$68,3,FALSE)</f>
        <v>Invasiv</v>
      </c>
      <c r="J56" t="s">
        <v>738</v>
      </c>
      <c r="K56" t="s">
        <v>802</v>
      </c>
      <c r="L56" t="s">
        <v>741</v>
      </c>
      <c r="M56" t="str">
        <f t="shared" si="0"/>
        <v>Present_Ct&lt;41</v>
      </c>
    </row>
    <row r="57" spans="1:13" x14ac:dyDescent="0.25">
      <c r="A57" t="s">
        <v>1641</v>
      </c>
      <c r="B57" t="str">
        <f>VLOOKUP(A57,Tabel1[[PrøveID]:[Longitude]],3,FALSE)</f>
        <v>Miljøstyrelsen</v>
      </c>
      <c r="C57" s="83" t="str">
        <f>VLOOKUP(A57,Tabel1[[PrøveID]:[Longitude]],2,FALSE)</f>
        <v>31-08-2020</v>
      </c>
      <c r="D57">
        <f>VLOOKUP(A57,Tabel1[[PrøveID]:[Longitude]],5,FALSE)</f>
        <v>56.053333000000002</v>
      </c>
      <c r="E57">
        <f>VLOOKUP(A57,Tabel1[[PrøveID]:[Longitude]],6,FALSE)</f>
        <v>12.65</v>
      </c>
      <c r="F57" t="str">
        <f>VLOOKUP(A57,Tabel1[[PrøveID]:[Longitude]],4,FALSE)</f>
        <v>Øresund</v>
      </c>
      <c r="G57" s="24" t="str">
        <f>VLOOKUP(H57,Datasæt_Analysesystemer!$D$3:$E$68,2,FALSE)</f>
        <v>Mnemiopsis leidyi</v>
      </c>
      <c r="H57" t="s">
        <v>982</v>
      </c>
      <c r="I57" t="str">
        <f>VLOOKUP(H57,Datasæt_Analysesystemer!$D$2:$F$68,3,FALSE)</f>
        <v>Invasiv</v>
      </c>
      <c r="J57" t="s">
        <v>738</v>
      </c>
      <c r="K57" t="s">
        <v>802</v>
      </c>
      <c r="L57" t="s">
        <v>741</v>
      </c>
      <c r="M57" t="str">
        <f t="shared" si="0"/>
        <v>Present_Ct&lt;41</v>
      </c>
    </row>
    <row r="58" spans="1:13" x14ac:dyDescent="0.25">
      <c r="A58" t="s">
        <v>1641</v>
      </c>
      <c r="B58" t="str">
        <f>VLOOKUP(A58,Tabel1[[PrøveID]:[Longitude]],3,FALSE)</f>
        <v>Miljøstyrelsen</v>
      </c>
      <c r="C58" s="83" t="str">
        <f>VLOOKUP(A58,Tabel1[[PrøveID]:[Longitude]],2,FALSE)</f>
        <v>31-08-2020</v>
      </c>
      <c r="D58">
        <f>VLOOKUP(A58,Tabel1[[PrøveID]:[Longitude]],5,FALSE)</f>
        <v>56.053333000000002</v>
      </c>
      <c r="E58">
        <f>VLOOKUP(A58,Tabel1[[PrøveID]:[Longitude]],6,FALSE)</f>
        <v>12.65</v>
      </c>
      <c r="F58" t="str">
        <f>VLOOKUP(A58,Tabel1[[PrøveID]:[Longitude]],4,FALSE)</f>
        <v>Øresund</v>
      </c>
      <c r="G58" s="24" t="str">
        <f>VLOOKUP(H58,Datasæt_Analysesystemer!$D$3:$E$68,2,FALSE)</f>
        <v>Homarus americanus</v>
      </c>
      <c r="H58" t="s">
        <v>980</v>
      </c>
      <c r="I58" t="str">
        <f>VLOOKUP(H58,Datasæt_Analysesystemer!$D$2:$F$68,3,FALSE)</f>
        <v>Invasiv</v>
      </c>
      <c r="J58" t="s">
        <v>744</v>
      </c>
      <c r="K58" t="s">
        <v>747</v>
      </c>
      <c r="L58" t="s">
        <v>768</v>
      </c>
      <c r="M58" t="str">
        <f t="shared" si="0"/>
        <v>Absent</v>
      </c>
    </row>
    <row r="59" spans="1:13" x14ac:dyDescent="0.25">
      <c r="A59" t="s">
        <v>1641</v>
      </c>
      <c r="B59" t="str">
        <f>VLOOKUP(A59,Tabel1[[PrøveID]:[Longitude]],3,FALSE)</f>
        <v>Miljøstyrelsen</v>
      </c>
      <c r="C59" s="83" t="str">
        <f>VLOOKUP(A59,Tabel1[[PrøveID]:[Longitude]],2,FALSE)</f>
        <v>31-08-2020</v>
      </c>
      <c r="D59">
        <f>VLOOKUP(A59,Tabel1[[PrøveID]:[Longitude]],5,FALSE)</f>
        <v>56.053333000000002</v>
      </c>
      <c r="E59">
        <f>VLOOKUP(A59,Tabel1[[PrøveID]:[Longitude]],6,FALSE)</f>
        <v>12.65</v>
      </c>
      <c r="F59" t="str">
        <f>VLOOKUP(A59,Tabel1[[PrøveID]:[Longitude]],4,FALSE)</f>
        <v>Øresund</v>
      </c>
      <c r="G59" s="24" t="str">
        <f>VLOOKUP(H59,Datasæt_Analysesystemer!$D$3:$E$68,2,FALSE)</f>
        <v>Homarus americanus</v>
      </c>
      <c r="H59" t="s">
        <v>980</v>
      </c>
      <c r="I59" t="str">
        <f>VLOOKUP(H59,Datasæt_Analysesystemer!$D$2:$F$68,3,FALSE)</f>
        <v>Invasiv</v>
      </c>
      <c r="J59" t="s">
        <v>738</v>
      </c>
      <c r="K59" t="s">
        <v>747</v>
      </c>
      <c r="L59" t="s">
        <v>768</v>
      </c>
      <c r="M59" t="str">
        <f t="shared" si="0"/>
        <v>Absent</v>
      </c>
    </row>
    <row r="60" spans="1:13" x14ac:dyDescent="0.25">
      <c r="A60" t="s">
        <v>1641</v>
      </c>
      <c r="B60" t="str">
        <f>VLOOKUP(A60,Tabel1[[PrøveID]:[Longitude]],3,FALSE)</f>
        <v>Miljøstyrelsen</v>
      </c>
      <c r="C60" s="83" t="str">
        <f>VLOOKUP(A60,Tabel1[[PrøveID]:[Longitude]],2,FALSE)</f>
        <v>31-08-2020</v>
      </c>
      <c r="D60">
        <f>VLOOKUP(A60,Tabel1[[PrøveID]:[Longitude]],5,FALSE)</f>
        <v>56.053333000000002</v>
      </c>
      <c r="E60">
        <f>VLOOKUP(A60,Tabel1[[PrøveID]:[Longitude]],6,FALSE)</f>
        <v>12.65</v>
      </c>
      <c r="F60" t="str">
        <f>VLOOKUP(A60,Tabel1[[PrøveID]:[Longitude]],4,FALSE)</f>
        <v>Øresund</v>
      </c>
      <c r="G60" s="24" t="str">
        <f>VLOOKUP(H60,Datasæt_Analysesystemer!$D$3:$E$68,2,FALSE)</f>
        <v>Paralithodes camtschaticus</v>
      </c>
      <c r="H60" t="s">
        <v>1060</v>
      </c>
      <c r="I60" t="str">
        <f>VLOOKUP(H60,Datasæt_Analysesystemer!$D$2:$F$68,3,FALSE)</f>
        <v>Invasiv</v>
      </c>
      <c r="J60" t="s">
        <v>738</v>
      </c>
      <c r="K60" t="s">
        <v>747</v>
      </c>
      <c r="L60" t="s">
        <v>768</v>
      </c>
      <c r="M60" t="str">
        <f t="shared" si="0"/>
        <v>Absent</v>
      </c>
    </row>
    <row r="61" spans="1:13" x14ac:dyDescent="0.25">
      <c r="A61" t="s">
        <v>1641</v>
      </c>
      <c r="B61" t="str">
        <f>VLOOKUP(A61,Tabel1[[PrøveID]:[Longitude]],3,FALSE)</f>
        <v>Miljøstyrelsen</v>
      </c>
      <c r="C61" s="83" t="str">
        <f>VLOOKUP(A61,Tabel1[[PrøveID]:[Longitude]],2,FALSE)</f>
        <v>31-08-2020</v>
      </c>
      <c r="D61">
        <f>VLOOKUP(A61,Tabel1[[PrøveID]:[Longitude]],5,FALSE)</f>
        <v>56.053333000000002</v>
      </c>
      <c r="E61">
        <f>VLOOKUP(A61,Tabel1[[PrøveID]:[Longitude]],6,FALSE)</f>
        <v>12.65</v>
      </c>
      <c r="F61" t="str">
        <f>VLOOKUP(A61,Tabel1[[PrøveID]:[Longitude]],4,FALSE)</f>
        <v>Øresund</v>
      </c>
      <c r="G61" s="24" t="str">
        <f>VLOOKUP(H61,Datasæt_Analysesystemer!$D$3:$E$68,2,FALSE)</f>
        <v>Paralithodes camtschaticus</v>
      </c>
      <c r="H61" t="s">
        <v>1060</v>
      </c>
      <c r="I61" t="str">
        <f>VLOOKUP(H61,Datasæt_Analysesystemer!$D$2:$F$68,3,FALSE)</f>
        <v>Invasiv</v>
      </c>
      <c r="J61" t="s">
        <v>738</v>
      </c>
      <c r="K61" t="s">
        <v>747</v>
      </c>
      <c r="L61" t="s">
        <v>768</v>
      </c>
      <c r="M61" t="str">
        <f t="shared" si="0"/>
        <v>Absent</v>
      </c>
    </row>
    <row r="62" spans="1:13" x14ac:dyDescent="0.25">
      <c r="A62" t="s">
        <v>1641</v>
      </c>
      <c r="B62" t="str">
        <f>VLOOKUP(A62,Tabel1[[PrøveID]:[Longitude]],3,FALSE)</f>
        <v>Miljøstyrelsen</v>
      </c>
      <c r="C62" s="83" t="str">
        <f>VLOOKUP(A62,Tabel1[[PrøveID]:[Longitude]],2,FALSE)</f>
        <v>31-08-2020</v>
      </c>
      <c r="D62">
        <f>VLOOKUP(A62,Tabel1[[PrøveID]:[Longitude]],5,FALSE)</f>
        <v>56.053333000000002</v>
      </c>
      <c r="E62">
        <f>VLOOKUP(A62,Tabel1[[PrøveID]:[Longitude]],6,FALSE)</f>
        <v>12.65</v>
      </c>
      <c r="F62" t="str">
        <f>VLOOKUP(A62,Tabel1[[PrøveID]:[Longitude]],4,FALSE)</f>
        <v>Øresund</v>
      </c>
      <c r="G62" s="24" t="str">
        <f>VLOOKUP(H62,Datasæt_Analysesystemer!$D$3:$E$68,2,FALSE)</f>
        <v>Eriocheir sinensis</v>
      </c>
      <c r="H62" t="s">
        <v>1031</v>
      </c>
      <c r="I62" t="str">
        <f>VLOOKUP(H62,Datasæt_Analysesystemer!$D$2:$F$68,3,FALSE)</f>
        <v>Invasiv</v>
      </c>
      <c r="J62" t="s">
        <v>738</v>
      </c>
      <c r="K62" t="s">
        <v>747</v>
      </c>
      <c r="L62" t="s">
        <v>768</v>
      </c>
      <c r="M62" t="str">
        <f t="shared" si="0"/>
        <v>Absent</v>
      </c>
    </row>
    <row r="63" spans="1:13" x14ac:dyDescent="0.25">
      <c r="A63" t="s">
        <v>1641</v>
      </c>
      <c r="B63" t="str">
        <f>VLOOKUP(A63,Tabel1[[PrøveID]:[Longitude]],3,FALSE)</f>
        <v>Miljøstyrelsen</v>
      </c>
      <c r="C63" s="83" t="str">
        <f>VLOOKUP(A63,Tabel1[[PrøveID]:[Longitude]],2,FALSE)</f>
        <v>31-08-2020</v>
      </c>
      <c r="D63">
        <f>VLOOKUP(A63,Tabel1[[PrøveID]:[Longitude]],5,FALSE)</f>
        <v>56.053333000000002</v>
      </c>
      <c r="E63">
        <f>VLOOKUP(A63,Tabel1[[PrøveID]:[Longitude]],6,FALSE)</f>
        <v>12.65</v>
      </c>
      <c r="F63" t="str">
        <f>VLOOKUP(A63,Tabel1[[PrøveID]:[Longitude]],4,FALSE)</f>
        <v>Øresund</v>
      </c>
      <c r="G63" s="24" t="str">
        <f>VLOOKUP(H63,Datasæt_Analysesystemer!$D$3:$E$68,2,FALSE)</f>
        <v>Eriocheir sinensis</v>
      </c>
      <c r="H63" t="s">
        <v>1031</v>
      </c>
      <c r="I63" t="str">
        <f>VLOOKUP(H63,Datasæt_Analysesystemer!$D$2:$F$68,3,FALSE)</f>
        <v>Invasiv</v>
      </c>
      <c r="J63" t="s">
        <v>738</v>
      </c>
      <c r="K63" t="s">
        <v>747</v>
      </c>
      <c r="L63" t="s">
        <v>768</v>
      </c>
      <c r="M63" t="str">
        <f t="shared" si="0"/>
        <v>Absent</v>
      </c>
    </row>
    <row r="64" spans="1:13" x14ac:dyDescent="0.25">
      <c r="A64" t="s">
        <v>1641</v>
      </c>
      <c r="B64" t="str">
        <f>VLOOKUP(A64,Tabel1[[PrøveID]:[Longitude]],3,FALSE)</f>
        <v>Miljøstyrelsen</v>
      </c>
      <c r="C64" s="83" t="str">
        <f>VLOOKUP(A64,Tabel1[[PrøveID]:[Longitude]],2,FALSE)</f>
        <v>31-08-2020</v>
      </c>
      <c r="D64">
        <f>VLOOKUP(A64,Tabel1[[PrøveID]:[Longitude]],5,FALSE)</f>
        <v>56.053333000000002</v>
      </c>
      <c r="E64">
        <f>VLOOKUP(A64,Tabel1[[PrøveID]:[Longitude]],6,FALSE)</f>
        <v>12.65</v>
      </c>
      <c r="F64" t="str">
        <f>VLOOKUP(A64,Tabel1[[PrøveID]:[Longitude]],4,FALSE)</f>
        <v>Øresund</v>
      </c>
      <c r="G64" s="24" t="str">
        <f>VLOOKUP(H64,Datasæt_Analysesystemer!$D$3:$E$68,2,FALSE)</f>
        <v>Rhithropanopeus harrisii</v>
      </c>
      <c r="H64" t="s">
        <v>1090</v>
      </c>
      <c r="I64" t="str">
        <f>VLOOKUP(H64,Datasæt_Analysesystemer!$D$2:$F$68,3,FALSE)</f>
        <v>Invasiv</v>
      </c>
      <c r="J64" t="s">
        <v>738</v>
      </c>
      <c r="K64" t="s">
        <v>747</v>
      </c>
      <c r="L64" t="s">
        <v>768</v>
      </c>
      <c r="M64" t="str">
        <f t="shared" si="0"/>
        <v>Absent</v>
      </c>
    </row>
    <row r="65" spans="1:13" x14ac:dyDescent="0.25">
      <c r="A65" t="s">
        <v>1641</v>
      </c>
      <c r="B65" t="str">
        <f>VLOOKUP(A65,Tabel1[[PrøveID]:[Longitude]],3,FALSE)</f>
        <v>Miljøstyrelsen</v>
      </c>
      <c r="C65" s="83" t="str">
        <f>VLOOKUP(A65,Tabel1[[PrøveID]:[Longitude]],2,FALSE)</f>
        <v>31-08-2020</v>
      </c>
      <c r="D65">
        <f>VLOOKUP(A65,Tabel1[[PrøveID]:[Longitude]],5,FALSE)</f>
        <v>56.053333000000002</v>
      </c>
      <c r="E65">
        <f>VLOOKUP(A65,Tabel1[[PrøveID]:[Longitude]],6,FALSE)</f>
        <v>12.65</v>
      </c>
      <c r="F65" t="str">
        <f>VLOOKUP(A65,Tabel1[[PrøveID]:[Longitude]],4,FALSE)</f>
        <v>Øresund</v>
      </c>
      <c r="G65" s="24" t="str">
        <f>VLOOKUP(H65,Datasæt_Analysesystemer!$D$3:$E$68,2,FALSE)</f>
        <v>Rhithropanopeus harrisii</v>
      </c>
      <c r="H65" t="s">
        <v>1090</v>
      </c>
      <c r="I65" t="str">
        <f>VLOOKUP(H65,Datasæt_Analysesystemer!$D$2:$F$68,3,FALSE)</f>
        <v>Invasiv</v>
      </c>
      <c r="J65" t="s">
        <v>738</v>
      </c>
      <c r="K65" t="s">
        <v>747</v>
      </c>
      <c r="L65" t="s">
        <v>768</v>
      </c>
      <c r="M65" t="str">
        <f t="shared" si="0"/>
        <v>Absent</v>
      </c>
    </row>
    <row r="66" spans="1:13" x14ac:dyDescent="0.25">
      <c r="A66" t="s">
        <v>1641</v>
      </c>
      <c r="B66" t="str">
        <f>VLOOKUP(A66,Tabel1[[PrøveID]:[Longitude]],3,FALSE)</f>
        <v>Miljøstyrelsen</v>
      </c>
      <c r="C66" s="83" t="str">
        <f>VLOOKUP(A66,Tabel1[[PrøveID]:[Longitude]],2,FALSE)</f>
        <v>31-08-2020</v>
      </c>
      <c r="D66">
        <f>VLOOKUP(A66,Tabel1[[PrøveID]:[Longitude]],5,FALSE)</f>
        <v>56.053333000000002</v>
      </c>
      <c r="E66">
        <f>VLOOKUP(A66,Tabel1[[PrøveID]:[Longitude]],6,FALSE)</f>
        <v>12.65</v>
      </c>
      <c r="F66" t="str">
        <f>VLOOKUP(A66,Tabel1[[PrøveID]:[Longitude]],4,FALSE)</f>
        <v>Øresund</v>
      </c>
      <c r="G66" s="24" t="str">
        <f>VLOOKUP(H66,Datasæt_Analysesystemer!$D$3:$E$68,2,FALSE)</f>
        <v>Oncorhyncus gorbuscha</v>
      </c>
      <c r="H66" t="s">
        <v>799</v>
      </c>
      <c r="I66" t="str">
        <f>VLOOKUP(H66,Datasæt_Analysesystemer!$D$2:$F$68,3,FALSE)</f>
        <v>Invasiv</v>
      </c>
      <c r="J66" t="s">
        <v>744</v>
      </c>
      <c r="K66" t="s">
        <v>747</v>
      </c>
      <c r="L66" t="s">
        <v>768</v>
      </c>
      <c r="M66" t="str">
        <f t="shared" ref="M66:M129" si="1">IF(K66="Present",K66&amp;"_"&amp;L66,K66)</f>
        <v>Absent</v>
      </c>
    </row>
    <row r="67" spans="1:13" x14ac:dyDescent="0.25">
      <c r="A67" t="s">
        <v>1641</v>
      </c>
      <c r="B67" t="str">
        <f>VLOOKUP(A67,Tabel1[[PrøveID]:[Longitude]],3,FALSE)</f>
        <v>Miljøstyrelsen</v>
      </c>
      <c r="C67" s="83" t="str">
        <f>VLOOKUP(A67,Tabel1[[PrøveID]:[Longitude]],2,FALSE)</f>
        <v>31-08-2020</v>
      </c>
      <c r="D67">
        <f>VLOOKUP(A67,Tabel1[[PrøveID]:[Longitude]],5,FALSE)</f>
        <v>56.053333000000002</v>
      </c>
      <c r="E67">
        <f>VLOOKUP(A67,Tabel1[[PrøveID]:[Longitude]],6,FALSE)</f>
        <v>12.65</v>
      </c>
      <c r="F67" t="str">
        <f>VLOOKUP(A67,Tabel1[[PrøveID]:[Longitude]],4,FALSE)</f>
        <v>Øresund</v>
      </c>
      <c r="G67" s="24" t="str">
        <f>VLOOKUP(H67,Datasæt_Analysesystemer!$D$3:$E$68,2,FALSE)</f>
        <v>Oncorhyncus gorbuscha</v>
      </c>
      <c r="H67" t="s">
        <v>799</v>
      </c>
      <c r="I67" t="str">
        <f>VLOOKUP(H67,Datasæt_Analysesystemer!$D$2:$F$68,3,FALSE)</f>
        <v>Invasiv</v>
      </c>
      <c r="J67" t="s">
        <v>738</v>
      </c>
      <c r="K67" t="s">
        <v>747</v>
      </c>
      <c r="L67" t="s">
        <v>768</v>
      </c>
      <c r="M67" t="str">
        <f t="shared" si="1"/>
        <v>Absent</v>
      </c>
    </row>
    <row r="68" spans="1:13" x14ac:dyDescent="0.25">
      <c r="A68" t="s">
        <v>1641</v>
      </c>
      <c r="B68" t="str">
        <f>VLOOKUP(A68,Tabel1[[PrøveID]:[Longitude]],3,FALSE)</f>
        <v>Miljøstyrelsen</v>
      </c>
      <c r="C68" s="83" t="str">
        <f>VLOOKUP(A68,Tabel1[[PrøveID]:[Longitude]],2,FALSE)</f>
        <v>31-08-2020</v>
      </c>
      <c r="D68">
        <f>VLOOKUP(A68,Tabel1[[PrøveID]:[Longitude]],5,FALSE)</f>
        <v>56.053333000000002</v>
      </c>
      <c r="E68">
        <f>VLOOKUP(A68,Tabel1[[PrøveID]:[Longitude]],6,FALSE)</f>
        <v>12.65</v>
      </c>
      <c r="F68" t="str">
        <f>VLOOKUP(A68,Tabel1[[PrøveID]:[Longitude]],4,FALSE)</f>
        <v>Øresund</v>
      </c>
      <c r="G68" s="24" t="str">
        <f>VLOOKUP(H68,Datasæt_Analysesystemer!$D$3:$E$68,2,FALSE)</f>
        <v>Acipenser baerii</v>
      </c>
      <c r="H68" t="s">
        <v>1120</v>
      </c>
      <c r="I68" t="str">
        <f>VLOOKUP(H68,Datasæt_Analysesystemer!$D$2:$F$68,3,FALSE)</f>
        <v>Invasiv</v>
      </c>
      <c r="J68" t="s">
        <v>738</v>
      </c>
      <c r="K68" t="s">
        <v>747</v>
      </c>
      <c r="L68" t="s">
        <v>768</v>
      </c>
      <c r="M68" t="str">
        <f t="shared" si="1"/>
        <v>Absent</v>
      </c>
    </row>
    <row r="69" spans="1:13" x14ac:dyDescent="0.25">
      <c r="A69" t="s">
        <v>1641</v>
      </c>
      <c r="B69" t="str">
        <f>VLOOKUP(A69,Tabel1[[PrøveID]:[Longitude]],3,FALSE)</f>
        <v>Miljøstyrelsen</v>
      </c>
      <c r="C69" s="83" t="str">
        <f>VLOOKUP(A69,Tabel1[[PrøveID]:[Longitude]],2,FALSE)</f>
        <v>31-08-2020</v>
      </c>
      <c r="D69">
        <f>VLOOKUP(A69,Tabel1[[PrøveID]:[Longitude]],5,FALSE)</f>
        <v>56.053333000000002</v>
      </c>
      <c r="E69">
        <f>VLOOKUP(A69,Tabel1[[PrøveID]:[Longitude]],6,FALSE)</f>
        <v>12.65</v>
      </c>
      <c r="F69" t="str">
        <f>VLOOKUP(A69,Tabel1[[PrøveID]:[Longitude]],4,FALSE)</f>
        <v>Øresund</v>
      </c>
      <c r="G69" s="24" t="str">
        <f>VLOOKUP(H69,Datasæt_Analysesystemer!$D$3:$E$68,2,FALSE)</f>
        <v>Acipenser baerii</v>
      </c>
      <c r="H69" t="s">
        <v>1120</v>
      </c>
      <c r="I69" t="str">
        <f>VLOOKUP(H69,Datasæt_Analysesystemer!$D$2:$F$68,3,FALSE)</f>
        <v>Invasiv</v>
      </c>
      <c r="J69" t="s">
        <v>738</v>
      </c>
      <c r="K69" t="s">
        <v>747</v>
      </c>
      <c r="L69" t="s">
        <v>768</v>
      </c>
      <c r="M69" t="str">
        <f t="shared" si="1"/>
        <v>Absent</v>
      </c>
    </row>
    <row r="70" spans="1:13" x14ac:dyDescent="0.25">
      <c r="A70" t="s">
        <v>1641</v>
      </c>
      <c r="B70" t="str">
        <f>VLOOKUP(A70,Tabel1[[PrøveID]:[Longitude]],3,FALSE)</f>
        <v>Miljøstyrelsen</v>
      </c>
      <c r="C70" s="83" t="str">
        <f>VLOOKUP(A70,Tabel1[[PrøveID]:[Longitude]],2,FALSE)</f>
        <v>31-08-2020</v>
      </c>
      <c r="D70">
        <f>VLOOKUP(A70,Tabel1[[PrøveID]:[Longitude]],5,FALSE)</f>
        <v>56.053333000000002</v>
      </c>
      <c r="E70">
        <f>VLOOKUP(A70,Tabel1[[PrøveID]:[Longitude]],6,FALSE)</f>
        <v>12.65</v>
      </c>
      <c r="F70" t="str">
        <f>VLOOKUP(A70,Tabel1[[PrøveID]:[Longitude]],4,FALSE)</f>
        <v>Øresund</v>
      </c>
      <c r="G70" s="24" t="str">
        <f>VLOOKUP(H70,Datasæt_Analysesystemer!$D$3:$E$68,2,FALSE)</f>
        <v>Magallana gigas</v>
      </c>
      <c r="H70" t="s">
        <v>1100</v>
      </c>
      <c r="I70" t="str">
        <f>VLOOKUP(H70,Datasæt_Analysesystemer!$D$2:$F$68,3,FALSE)</f>
        <v>Invasiv</v>
      </c>
      <c r="J70" t="s">
        <v>738</v>
      </c>
      <c r="K70" t="s">
        <v>747</v>
      </c>
      <c r="L70" t="s">
        <v>768</v>
      </c>
      <c r="M70" t="str">
        <f t="shared" si="1"/>
        <v>Absent</v>
      </c>
    </row>
    <row r="71" spans="1:13" x14ac:dyDescent="0.25">
      <c r="A71" t="s">
        <v>1641</v>
      </c>
      <c r="B71" t="str">
        <f>VLOOKUP(A71,Tabel1[[PrøveID]:[Longitude]],3,FALSE)</f>
        <v>Miljøstyrelsen</v>
      </c>
      <c r="C71" s="83" t="str">
        <f>VLOOKUP(A71,Tabel1[[PrøveID]:[Longitude]],2,FALSE)</f>
        <v>31-08-2020</v>
      </c>
      <c r="D71">
        <f>VLOOKUP(A71,Tabel1[[PrøveID]:[Longitude]],5,FALSE)</f>
        <v>56.053333000000002</v>
      </c>
      <c r="E71">
        <f>VLOOKUP(A71,Tabel1[[PrøveID]:[Longitude]],6,FALSE)</f>
        <v>12.65</v>
      </c>
      <c r="F71" t="str">
        <f>VLOOKUP(A71,Tabel1[[PrøveID]:[Longitude]],4,FALSE)</f>
        <v>Øresund</v>
      </c>
      <c r="G71" s="24" t="str">
        <f>VLOOKUP(H71,Datasæt_Analysesystemer!$D$3:$E$68,2,FALSE)</f>
        <v>Magallana gigas</v>
      </c>
      <c r="H71" t="s">
        <v>1100</v>
      </c>
      <c r="I71" t="str">
        <f>VLOOKUP(H71,Datasæt_Analysesystemer!$D$2:$F$68,3,FALSE)</f>
        <v>Invasiv</v>
      </c>
      <c r="J71" t="s">
        <v>738</v>
      </c>
      <c r="K71" t="s">
        <v>747</v>
      </c>
      <c r="L71" t="s">
        <v>768</v>
      </c>
      <c r="M71" t="str">
        <f t="shared" si="1"/>
        <v>Absent</v>
      </c>
    </row>
    <row r="72" spans="1:13" x14ac:dyDescent="0.25">
      <c r="A72" t="s">
        <v>1641</v>
      </c>
      <c r="B72" t="str">
        <f>VLOOKUP(A72,Tabel1[[PrøveID]:[Longitude]],3,FALSE)</f>
        <v>Miljøstyrelsen</v>
      </c>
      <c r="C72" s="83" t="str">
        <f>VLOOKUP(A72,Tabel1[[PrøveID]:[Longitude]],2,FALSE)</f>
        <v>31-08-2020</v>
      </c>
      <c r="D72">
        <f>VLOOKUP(A72,Tabel1[[PrøveID]:[Longitude]],5,FALSE)</f>
        <v>56.053333000000002</v>
      </c>
      <c r="E72">
        <f>VLOOKUP(A72,Tabel1[[PrøveID]:[Longitude]],6,FALSE)</f>
        <v>12.65</v>
      </c>
      <c r="F72" t="str">
        <f>VLOOKUP(A72,Tabel1[[PrøveID]:[Longitude]],4,FALSE)</f>
        <v>Øresund</v>
      </c>
      <c r="G72" s="24" t="str">
        <f>VLOOKUP(H72,Datasæt_Analysesystemer!$D$3:$E$68,2,FALSE)</f>
        <v>Neogobius melanostomus</v>
      </c>
      <c r="H72" t="s">
        <v>1089</v>
      </c>
      <c r="I72" t="str">
        <f>VLOOKUP(H72,Datasæt_Analysesystemer!$D$2:$F$68,3,FALSE)</f>
        <v>Invasiv</v>
      </c>
      <c r="J72" t="s">
        <v>738</v>
      </c>
      <c r="K72" t="s">
        <v>747</v>
      </c>
      <c r="L72" t="s">
        <v>768</v>
      </c>
      <c r="M72" t="str">
        <f t="shared" si="1"/>
        <v>Absent</v>
      </c>
    </row>
    <row r="73" spans="1:13" x14ac:dyDescent="0.25">
      <c r="A73" t="s">
        <v>1641</v>
      </c>
      <c r="B73" t="str">
        <f>VLOOKUP(A73,Tabel1[[PrøveID]:[Longitude]],3,FALSE)</f>
        <v>Miljøstyrelsen</v>
      </c>
      <c r="C73" s="83" t="str">
        <f>VLOOKUP(A73,Tabel1[[PrøveID]:[Longitude]],2,FALSE)</f>
        <v>31-08-2020</v>
      </c>
      <c r="D73">
        <f>VLOOKUP(A73,Tabel1[[PrøveID]:[Longitude]],5,FALSE)</f>
        <v>56.053333000000002</v>
      </c>
      <c r="E73">
        <f>VLOOKUP(A73,Tabel1[[PrøveID]:[Longitude]],6,FALSE)</f>
        <v>12.65</v>
      </c>
      <c r="F73" t="str">
        <f>VLOOKUP(A73,Tabel1[[PrøveID]:[Longitude]],4,FALSE)</f>
        <v>Øresund</v>
      </c>
      <c r="G73" s="24" t="str">
        <f>VLOOKUP(H73,Datasæt_Analysesystemer!$D$3:$E$68,2,FALSE)</f>
        <v>Neogobius melanostomus</v>
      </c>
      <c r="H73" t="s">
        <v>1089</v>
      </c>
      <c r="I73" t="str">
        <f>VLOOKUP(H73,Datasæt_Analysesystemer!$D$2:$F$68,3,FALSE)</f>
        <v>Invasiv</v>
      </c>
      <c r="J73" t="s">
        <v>744</v>
      </c>
      <c r="K73" t="s">
        <v>747</v>
      </c>
      <c r="L73" t="s">
        <v>768</v>
      </c>
      <c r="M73" t="str">
        <f t="shared" si="1"/>
        <v>Absent</v>
      </c>
    </row>
    <row r="74" spans="1:13" x14ac:dyDescent="0.25">
      <c r="A74" t="s">
        <v>1631</v>
      </c>
      <c r="B74" t="str">
        <f>VLOOKUP(A74,Tabel1[[PrøveID]:[Longitude]],3,FALSE)</f>
        <v>Miljøstyrelsen</v>
      </c>
      <c r="C74" s="83" t="str">
        <f>VLOOKUP(A74,Tabel1[[PrøveID]:[Longitude]],2,FALSE)</f>
        <v>27-08-2020</v>
      </c>
      <c r="D74">
        <f>VLOOKUP(A74,Tabel1[[PrøveID]:[Longitude]],5,FALSE)</f>
        <v>56.606360289999998</v>
      </c>
      <c r="E74">
        <f>VLOOKUP(A74,Tabel1[[PrøveID]:[Longitude]],6,FALSE)</f>
        <v>10.301640259999999</v>
      </c>
      <c r="F74" t="str">
        <f>VLOOKUP(A74,Tabel1[[PrøveID]:[Longitude]],4,FALSE)</f>
        <v xml:space="preserve">Udbyhøj Syd Lystbådehavn </v>
      </c>
      <c r="G74" s="24" t="str">
        <f>VLOOKUP(H74,Datasæt_Analysesystemer!$D$3:$E$68,2,FALSE)</f>
        <v>Platichthys flesus</v>
      </c>
      <c r="H74" t="s">
        <v>793</v>
      </c>
      <c r="I74" t="str">
        <f>VLOOKUP(H74,Datasæt_Analysesystemer!$D$2:$F$68,3,FALSE)</f>
        <v>Almindelig</v>
      </c>
      <c r="J74" t="s">
        <v>738</v>
      </c>
      <c r="K74" t="s">
        <v>802</v>
      </c>
      <c r="L74" t="s">
        <v>741</v>
      </c>
      <c r="M74" t="str">
        <f t="shared" si="1"/>
        <v>Present_Ct&lt;41</v>
      </c>
    </row>
    <row r="75" spans="1:13" x14ac:dyDescent="0.25">
      <c r="A75" t="s">
        <v>1631</v>
      </c>
      <c r="B75" t="str">
        <f>VLOOKUP(A75,Tabel1[[PrøveID]:[Longitude]],3,FALSE)</f>
        <v>Miljøstyrelsen</v>
      </c>
      <c r="C75" s="83" t="str">
        <f>VLOOKUP(A75,Tabel1[[PrøveID]:[Longitude]],2,FALSE)</f>
        <v>27-08-2020</v>
      </c>
      <c r="D75">
        <f>VLOOKUP(A75,Tabel1[[PrøveID]:[Longitude]],5,FALSE)</f>
        <v>56.606360289999998</v>
      </c>
      <c r="E75">
        <f>VLOOKUP(A75,Tabel1[[PrøveID]:[Longitude]],6,FALSE)</f>
        <v>10.301640259999999</v>
      </c>
      <c r="F75" t="str">
        <f>VLOOKUP(A75,Tabel1[[PrøveID]:[Longitude]],4,FALSE)</f>
        <v xml:space="preserve">Udbyhøj Syd Lystbådehavn </v>
      </c>
      <c r="G75" s="24" t="str">
        <f>VLOOKUP(H75,Datasæt_Analysesystemer!$D$3:$E$68,2,FALSE)</f>
        <v>Platichthys flesus</v>
      </c>
      <c r="H75" t="s">
        <v>793</v>
      </c>
      <c r="I75" t="str">
        <f>VLOOKUP(H75,Datasæt_Analysesystemer!$D$2:$F$68,3,FALSE)</f>
        <v>Almindelig</v>
      </c>
      <c r="J75" t="s">
        <v>738</v>
      </c>
      <c r="K75" t="s">
        <v>802</v>
      </c>
      <c r="L75" t="s">
        <v>741</v>
      </c>
      <c r="M75" t="str">
        <f t="shared" si="1"/>
        <v>Present_Ct&lt;41</v>
      </c>
    </row>
    <row r="76" spans="1:13" x14ac:dyDescent="0.25">
      <c r="A76" t="s">
        <v>1631</v>
      </c>
      <c r="B76" t="str">
        <f>VLOOKUP(A76,Tabel1[[PrøveID]:[Longitude]],3,FALSE)</f>
        <v>Miljøstyrelsen</v>
      </c>
      <c r="C76" s="83" t="str">
        <f>VLOOKUP(A76,Tabel1[[PrøveID]:[Longitude]],2,FALSE)</f>
        <v>27-08-2020</v>
      </c>
      <c r="D76">
        <f>VLOOKUP(A76,Tabel1[[PrøveID]:[Longitude]],5,FALSE)</f>
        <v>56.606360289999998</v>
      </c>
      <c r="E76">
        <f>VLOOKUP(A76,Tabel1[[PrøveID]:[Longitude]],6,FALSE)</f>
        <v>10.301640259999999</v>
      </c>
      <c r="F76" t="str">
        <f>VLOOKUP(A76,Tabel1[[PrøveID]:[Longitude]],4,FALSE)</f>
        <v xml:space="preserve">Udbyhøj Syd Lystbådehavn </v>
      </c>
      <c r="G76" s="24" t="str">
        <f>VLOOKUP(H76,Datasæt_Analysesystemer!$D$3:$E$68,2,FALSE)</f>
        <v>Gadus morhua</v>
      </c>
      <c r="H76" t="s">
        <v>794</v>
      </c>
      <c r="I76" t="str">
        <f>VLOOKUP(H76,Datasæt_Analysesystemer!$D$2:$F$68,3,FALSE)</f>
        <v>Almindelig</v>
      </c>
      <c r="J76" t="s">
        <v>738</v>
      </c>
      <c r="K76" t="s">
        <v>747</v>
      </c>
      <c r="L76" t="s">
        <v>768</v>
      </c>
      <c r="M76" t="str">
        <f t="shared" si="1"/>
        <v>Absent</v>
      </c>
    </row>
    <row r="77" spans="1:13" x14ac:dyDescent="0.25">
      <c r="A77" t="s">
        <v>1631</v>
      </c>
      <c r="B77" t="str">
        <f>VLOOKUP(A77,Tabel1[[PrøveID]:[Longitude]],3,FALSE)</f>
        <v>Miljøstyrelsen</v>
      </c>
      <c r="C77" s="83" t="str">
        <f>VLOOKUP(A77,Tabel1[[PrøveID]:[Longitude]],2,FALSE)</f>
        <v>27-08-2020</v>
      </c>
      <c r="D77">
        <f>VLOOKUP(A77,Tabel1[[PrøveID]:[Longitude]],5,FALSE)</f>
        <v>56.606360289999998</v>
      </c>
      <c r="E77">
        <f>VLOOKUP(A77,Tabel1[[PrøveID]:[Longitude]],6,FALSE)</f>
        <v>10.301640259999999</v>
      </c>
      <c r="F77" t="str">
        <f>VLOOKUP(A77,Tabel1[[PrøveID]:[Longitude]],4,FALSE)</f>
        <v xml:space="preserve">Udbyhøj Syd Lystbådehavn </v>
      </c>
      <c r="G77" s="24" t="str">
        <f>VLOOKUP(H77,Datasæt_Analysesystemer!$D$3:$E$68,2,FALSE)</f>
        <v>Gadus morhua</v>
      </c>
      <c r="H77" t="s">
        <v>794</v>
      </c>
      <c r="I77" t="str">
        <f>VLOOKUP(H77,Datasæt_Analysesystemer!$D$2:$F$68,3,FALSE)</f>
        <v>Almindelig</v>
      </c>
      <c r="J77" t="s">
        <v>738</v>
      </c>
      <c r="K77" t="s">
        <v>747</v>
      </c>
      <c r="L77" t="s">
        <v>768</v>
      </c>
      <c r="M77" t="str">
        <f t="shared" si="1"/>
        <v>Absent</v>
      </c>
    </row>
    <row r="78" spans="1:13" x14ac:dyDescent="0.25">
      <c r="A78" t="s">
        <v>1631</v>
      </c>
      <c r="B78" t="str">
        <f>VLOOKUP(A78,Tabel1[[PrøveID]:[Longitude]],3,FALSE)</f>
        <v>Miljøstyrelsen</v>
      </c>
      <c r="C78" s="83" t="str">
        <f>VLOOKUP(A78,Tabel1[[PrøveID]:[Longitude]],2,FALSE)</f>
        <v>27-08-2020</v>
      </c>
      <c r="D78">
        <f>VLOOKUP(A78,Tabel1[[PrøveID]:[Longitude]],5,FALSE)</f>
        <v>56.606360289999998</v>
      </c>
      <c r="E78">
        <f>VLOOKUP(A78,Tabel1[[PrøveID]:[Longitude]],6,FALSE)</f>
        <v>10.301640259999999</v>
      </c>
      <c r="F78" t="str">
        <f>VLOOKUP(A78,Tabel1[[PrøveID]:[Longitude]],4,FALSE)</f>
        <v xml:space="preserve">Udbyhøj Syd Lystbådehavn </v>
      </c>
      <c r="G78" s="24" t="str">
        <f>VLOOKUP(H78,Datasæt_Analysesystemer!$D$3:$E$68,2,FALSE)</f>
        <v>Mya arenaria</v>
      </c>
      <c r="H78" t="s">
        <v>795</v>
      </c>
      <c r="I78" t="str">
        <f>VLOOKUP(H78,Datasæt_Analysesystemer!$D$2:$F$68,3,FALSE)</f>
        <v>Almindelig</v>
      </c>
      <c r="J78" t="s">
        <v>738</v>
      </c>
      <c r="K78" t="s">
        <v>802</v>
      </c>
      <c r="L78" t="s">
        <v>741</v>
      </c>
      <c r="M78" t="str">
        <f t="shared" si="1"/>
        <v>Present_Ct&lt;41</v>
      </c>
    </row>
    <row r="79" spans="1:13" x14ac:dyDescent="0.25">
      <c r="A79" t="s">
        <v>1631</v>
      </c>
      <c r="B79" t="str">
        <f>VLOOKUP(A79,Tabel1[[PrøveID]:[Longitude]],3,FALSE)</f>
        <v>Miljøstyrelsen</v>
      </c>
      <c r="C79" s="83" t="str">
        <f>VLOOKUP(A79,Tabel1[[PrøveID]:[Longitude]],2,FALSE)</f>
        <v>27-08-2020</v>
      </c>
      <c r="D79">
        <f>VLOOKUP(A79,Tabel1[[PrøveID]:[Longitude]],5,FALSE)</f>
        <v>56.606360289999998</v>
      </c>
      <c r="E79">
        <f>VLOOKUP(A79,Tabel1[[PrøveID]:[Longitude]],6,FALSE)</f>
        <v>10.301640259999999</v>
      </c>
      <c r="F79" t="str">
        <f>VLOOKUP(A79,Tabel1[[PrøveID]:[Longitude]],4,FALSE)</f>
        <v xml:space="preserve">Udbyhøj Syd Lystbådehavn </v>
      </c>
      <c r="G79" s="24" t="str">
        <f>VLOOKUP(H79,Datasæt_Analysesystemer!$D$3:$E$68,2,FALSE)</f>
        <v>Mya arenaria</v>
      </c>
      <c r="H79" t="s">
        <v>795</v>
      </c>
      <c r="I79" t="str">
        <f>VLOOKUP(H79,Datasæt_Analysesystemer!$D$2:$F$68,3,FALSE)</f>
        <v>Almindelig</v>
      </c>
      <c r="J79" t="s">
        <v>738</v>
      </c>
      <c r="K79" t="s">
        <v>802</v>
      </c>
      <c r="L79" t="s">
        <v>741</v>
      </c>
      <c r="M79" t="str">
        <f t="shared" si="1"/>
        <v>Present_Ct&lt;41</v>
      </c>
    </row>
    <row r="80" spans="1:13" x14ac:dyDescent="0.25">
      <c r="A80" t="s">
        <v>1631</v>
      </c>
      <c r="B80" t="str">
        <f>VLOOKUP(A80,Tabel1[[PrøveID]:[Longitude]],3,FALSE)</f>
        <v>Miljøstyrelsen</v>
      </c>
      <c r="C80" s="83" t="str">
        <f>VLOOKUP(A80,Tabel1[[PrøveID]:[Longitude]],2,FALSE)</f>
        <v>27-08-2020</v>
      </c>
      <c r="D80">
        <f>VLOOKUP(A80,Tabel1[[PrøveID]:[Longitude]],5,FALSE)</f>
        <v>56.606360289999998</v>
      </c>
      <c r="E80">
        <f>VLOOKUP(A80,Tabel1[[PrøveID]:[Longitude]],6,FALSE)</f>
        <v>10.301640259999999</v>
      </c>
      <c r="F80" t="str">
        <f>VLOOKUP(A80,Tabel1[[PrøveID]:[Longitude]],4,FALSE)</f>
        <v xml:space="preserve">Udbyhøj Syd Lystbådehavn </v>
      </c>
      <c r="G80" s="24" t="str">
        <f>VLOOKUP(H80,Datasæt_Analysesystemer!$D$3:$E$68,2,FALSE)</f>
        <v>Mnemiopsis leidyi</v>
      </c>
      <c r="H80" t="s">
        <v>982</v>
      </c>
      <c r="I80" t="str">
        <f>VLOOKUP(H80,Datasæt_Analysesystemer!$D$2:$F$68,3,FALSE)</f>
        <v>Invasiv</v>
      </c>
      <c r="J80" t="s">
        <v>744</v>
      </c>
      <c r="K80" t="s">
        <v>747</v>
      </c>
      <c r="L80" t="s">
        <v>768</v>
      </c>
      <c r="M80" t="str">
        <f t="shared" si="1"/>
        <v>Absent</v>
      </c>
    </row>
    <row r="81" spans="1:13" x14ac:dyDescent="0.25">
      <c r="A81" t="s">
        <v>1631</v>
      </c>
      <c r="B81" t="str">
        <f>VLOOKUP(A81,Tabel1[[PrøveID]:[Longitude]],3,FALSE)</f>
        <v>Miljøstyrelsen</v>
      </c>
      <c r="C81" s="83" t="str">
        <f>VLOOKUP(A81,Tabel1[[PrøveID]:[Longitude]],2,FALSE)</f>
        <v>27-08-2020</v>
      </c>
      <c r="D81">
        <f>VLOOKUP(A81,Tabel1[[PrøveID]:[Longitude]],5,FALSE)</f>
        <v>56.606360289999998</v>
      </c>
      <c r="E81">
        <f>VLOOKUP(A81,Tabel1[[PrøveID]:[Longitude]],6,FALSE)</f>
        <v>10.301640259999999</v>
      </c>
      <c r="F81" t="str">
        <f>VLOOKUP(A81,Tabel1[[PrøveID]:[Longitude]],4,FALSE)</f>
        <v xml:space="preserve">Udbyhøj Syd Lystbådehavn </v>
      </c>
      <c r="G81" s="24" t="str">
        <f>VLOOKUP(H81,Datasæt_Analysesystemer!$D$3:$E$68,2,FALSE)</f>
        <v>Mnemiopsis leidyi</v>
      </c>
      <c r="H81" t="s">
        <v>982</v>
      </c>
      <c r="I81" t="str">
        <f>VLOOKUP(H81,Datasæt_Analysesystemer!$D$2:$F$68,3,FALSE)</f>
        <v>Invasiv</v>
      </c>
      <c r="J81" t="s">
        <v>738</v>
      </c>
      <c r="K81" t="s">
        <v>802</v>
      </c>
      <c r="L81" t="s">
        <v>741</v>
      </c>
      <c r="M81" t="str">
        <f t="shared" si="1"/>
        <v>Present_Ct&lt;41</v>
      </c>
    </row>
    <row r="82" spans="1:13" x14ac:dyDescent="0.25">
      <c r="A82" t="s">
        <v>1631</v>
      </c>
      <c r="B82" t="str">
        <f>VLOOKUP(A82,Tabel1[[PrøveID]:[Longitude]],3,FALSE)</f>
        <v>Miljøstyrelsen</v>
      </c>
      <c r="C82" s="83" t="str">
        <f>VLOOKUP(A82,Tabel1[[PrøveID]:[Longitude]],2,FALSE)</f>
        <v>27-08-2020</v>
      </c>
      <c r="D82">
        <f>VLOOKUP(A82,Tabel1[[PrøveID]:[Longitude]],5,FALSE)</f>
        <v>56.606360289999998</v>
      </c>
      <c r="E82">
        <f>VLOOKUP(A82,Tabel1[[PrøveID]:[Longitude]],6,FALSE)</f>
        <v>10.301640259999999</v>
      </c>
      <c r="F82" t="str">
        <f>VLOOKUP(A82,Tabel1[[PrøveID]:[Longitude]],4,FALSE)</f>
        <v xml:space="preserve">Udbyhøj Syd Lystbådehavn </v>
      </c>
      <c r="G82" s="24" t="str">
        <f>VLOOKUP(H82,Datasæt_Analysesystemer!$D$3:$E$68,2,FALSE)</f>
        <v>Homarus americanus</v>
      </c>
      <c r="H82" t="s">
        <v>980</v>
      </c>
      <c r="I82" t="str">
        <f>VLOOKUP(H82,Datasæt_Analysesystemer!$D$2:$F$68,3,FALSE)</f>
        <v>Invasiv</v>
      </c>
      <c r="J82" t="s">
        <v>744</v>
      </c>
      <c r="K82" t="s">
        <v>747</v>
      </c>
      <c r="L82" t="s">
        <v>768</v>
      </c>
      <c r="M82" t="str">
        <f t="shared" si="1"/>
        <v>Absent</v>
      </c>
    </row>
    <row r="83" spans="1:13" x14ac:dyDescent="0.25">
      <c r="A83" t="s">
        <v>1631</v>
      </c>
      <c r="B83" t="str">
        <f>VLOOKUP(A83,Tabel1[[PrøveID]:[Longitude]],3,FALSE)</f>
        <v>Miljøstyrelsen</v>
      </c>
      <c r="C83" s="83" t="str">
        <f>VLOOKUP(A83,Tabel1[[PrøveID]:[Longitude]],2,FALSE)</f>
        <v>27-08-2020</v>
      </c>
      <c r="D83">
        <f>VLOOKUP(A83,Tabel1[[PrøveID]:[Longitude]],5,FALSE)</f>
        <v>56.606360289999998</v>
      </c>
      <c r="E83">
        <f>VLOOKUP(A83,Tabel1[[PrøveID]:[Longitude]],6,FALSE)</f>
        <v>10.301640259999999</v>
      </c>
      <c r="F83" t="str">
        <f>VLOOKUP(A83,Tabel1[[PrøveID]:[Longitude]],4,FALSE)</f>
        <v xml:space="preserve">Udbyhøj Syd Lystbådehavn </v>
      </c>
      <c r="G83" s="24" t="str">
        <f>VLOOKUP(H83,Datasæt_Analysesystemer!$D$3:$E$68,2,FALSE)</f>
        <v>Homarus americanus</v>
      </c>
      <c r="H83" t="s">
        <v>980</v>
      </c>
      <c r="I83" t="str">
        <f>VLOOKUP(H83,Datasæt_Analysesystemer!$D$2:$F$68,3,FALSE)</f>
        <v>Invasiv</v>
      </c>
      <c r="J83" t="s">
        <v>738</v>
      </c>
      <c r="K83" t="s">
        <v>747</v>
      </c>
      <c r="L83" t="s">
        <v>768</v>
      </c>
      <c r="M83" t="str">
        <f t="shared" si="1"/>
        <v>Absent</v>
      </c>
    </row>
    <row r="84" spans="1:13" x14ac:dyDescent="0.25">
      <c r="A84" t="s">
        <v>1631</v>
      </c>
      <c r="B84" t="str">
        <f>VLOOKUP(A84,Tabel1[[PrøveID]:[Longitude]],3,FALSE)</f>
        <v>Miljøstyrelsen</v>
      </c>
      <c r="C84" s="83" t="str">
        <f>VLOOKUP(A84,Tabel1[[PrøveID]:[Longitude]],2,FALSE)</f>
        <v>27-08-2020</v>
      </c>
      <c r="D84">
        <f>VLOOKUP(A84,Tabel1[[PrøveID]:[Longitude]],5,FALSE)</f>
        <v>56.606360289999998</v>
      </c>
      <c r="E84">
        <f>VLOOKUP(A84,Tabel1[[PrøveID]:[Longitude]],6,FALSE)</f>
        <v>10.301640259999999</v>
      </c>
      <c r="F84" t="str">
        <f>VLOOKUP(A84,Tabel1[[PrøveID]:[Longitude]],4,FALSE)</f>
        <v xml:space="preserve">Udbyhøj Syd Lystbådehavn </v>
      </c>
      <c r="G84" s="24" t="str">
        <f>VLOOKUP(H84,Datasæt_Analysesystemer!$D$3:$E$68,2,FALSE)</f>
        <v>Paralithodes camtschaticus</v>
      </c>
      <c r="H84" t="s">
        <v>1060</v>
      </c>
      <c r="I84" t="str">
        <f>VLOOKUP(H84,Datasæt_Analysesystemer!$D$2:$F$68,3,FALSE)</f>
        <v>Invasiv</v>
      </c>
      <c r="J84" t="s">
        <v>738</v>
      </c>
      <c r="K84" t="s">
        <v>747</v>
      </c>
      <c r="L84" t="s">
        <v>768</v>
      </c>
      <c r="M84" t="str">
        <f t="shared" si="1"/>
        <v>Absent</v>
      </c>
    </row>
    <row r="85" spans="1:13" x14ac:dyDescent="0.25">
      <c r="A85" t="s">
        <v>1631</v>
      </c>
      <c r="B85" t="str">
        <f>VLOOKUP(A85,Tabel1[[PrøveID]:[Longitude]],3,FALSE)</f>
        <v>Miljøstyrelsen</v>
      </c>
      <c r="C85" s="83" t="str">
        <f>VLOOKUP(A85,Tabel1[[PrøveID]:[Longitude]],2,FALSE)</f>
        <v>27-08-2020</v>
      </c>
      <c r="D85">
        <f>VLOOKUP(A85,Tabel1[[PrøveID]:[Longitude]],5,FALSE)</f>
        <v>56.606360289999998</v>
      </c>
      <c r="E85">
        <f>VLOOKUP(A85,Tabel1[[PrøveID]:[Longitude]],6,FALSE)</f>
        <v>10.301640259999999</v>
      </c>
      <c r="F85" t="str">
        <f>VLOOKUP(A85,Tabel1[[PrøveID]:[Longitude]],4,FALSE)</f>
        <v xml:space="preserve">Udbyhøj Syd Lystbådehavn </v>
      </c>
      <c r="G85" s="24" t="str">
        <f>VLOOKUP(H85,Datasæt_Analysesystemer!$D$3:$E$68,2,FALSE)</f>
        <v>Paralithodes camtschaticus</v>
      </c>
      <c r="H85" t="s">
        <v>1060</v>
      </c>
      <c r="I85" t="str">
        <f>VLOOKUP(H85,Datasæt_Analysesystemer!$D$2:$F$68,3,FALSE)</f>
        <v>Invasiv</v>
      </c>
      <c r="J85" t="s">
        <v>738</v>
      </c>
      <c r="K85" t="s">
        <v>747</v>
      </c>
      <c r="L85" t="s">
        <v>768</v>
      </c>
      <c r="M85" t="str">
        <f t="shared" si="1"/>
        <v>Absent</v>
      </c>
    </row>
    <row r="86" spans="1:13" x14ac:dyDescent="0.25">
      <c r="A86" t="s">
        <v>1631</v>
      </c>
      <c r="B86" t="str">
        <f>VLOOKUP(A86,Tabel1[[PrøveID]:[Longitude]],3,FALSE)</f>
        <v>Miljøstyrelsen</v>
      </c>
      <c r="C86" s="83" t="str">
        <f>VLOOKUP(A86,Tabel1[[PrøveID]:[Longitude]],2,FALSE)</f>
        <v>27-08-2020</v>
      </c>
      <c r="D86">
        <f>VLOOKUP(A86,Tabel1[[PrøveID]:[Longitude]],5,FALSE)</f>
        <v>56.606360289999998</v>
      </c>
      <c r="E86">
        <f>VLOOKUP(A86,Tabel1[[PrøveID]:[Longitude]],6,FALSE)</f>
        <v>10.301640259999999</v>
      </c>
      <c r="F86" t="str">
        <f>VLOOKUP(A86,Tabel1[[PrøveID]:[Longitude]],4,FALSE)</f>
        <v xml:space="preserve">Udbyhøj Syd Lystbådehavn </v>
      </c>
      <c r="G86" s="24" t="str">
        <f>VLOOKUP(H86,Datasæt_Analysesystemer!$D$3:$E$68,2,FALSE)</f>
        <v>Eriocheir sinensis</v>
      </c>
      <c r="H86" t="s">
        <v>1031</v>
      </c>
      <c r="I86" t="str">
        <f>VLOOKUP(H86,Datasæt_Analysesystemer!$D$2:$F$68,3,FALSE)</f>
        <v>Invasiv</v>
      </c>
      <c r="J86" t="s">
        <v>744</v>
      </c>
      <c r="K86" t="s">
        <v>747</v>
      </c>
      <c r="L86" t="s">
        <v>768</v>
      </c>
      <c r="M86" t="str">
        <f t="shared" si="1"/>
        <v>Absent</v>
      </c>
    </row>
    <row r="87" spans="1:13" x14ac:dyDescent="0.25">
      <c r="A87" t="s">
        <v>1631</v>
      </c>
      <c r="B87" t="str">
        <f>VLOOKUP(A87,Tabel1[[PrøveID]:[Longitude]],3,FALSE)</f>
        <v>Miljøstyrelsen</v>
      </c>
      <c r="C87" s="83" t="str">
        <f>VLOOKUP(A87,Tabel1[[PrøveID]:[Longitude]],2,FALSE)</f>
        <v>27-08-2020</v>
      </c>
      <c r="D87">
        <f>VLOOKUP(A87,Tabel1[[PrøveID]:[Longitude]],5,FALSE)</f>
        <v>56.606360289999998</v>
      </c>
      <c r="E87">
        <f>VLOOKUP(A87,Tabel1[[PrøveID]:[Longitude]],6,FALSE)</f>
        <v>10.301640259999999</v>
      </c>
      <c r="F87" t="str">
        <f>VLOOKUP(A87,Tabel1[[PrøveID]:[Longitude]],4,FALSE)</f>
        <v xml:space="preserve">Udbyhøj Syd Lystbådehavn </v>
      </c>
      <c r="G87" s="24" t="str">
        <f>VLOOKUP(H87,Datasæt_Analysesystemer!$D$3:$E$68,2,FALSE)</f>
        <v>Eriocheir sinensis</v>
      </c>
      <c r="H87" t="s">
        <v>1031</v>
      </c>
      <c r="I87" t="str">
        <f>VLOOKUP(H87,Datasæt_Analysesystemer!$D$2:$F$68,3,FALSE)</f>
        <v>Invasiv</v>
      </c>
      <c r="J87" t="s">
        <v>744</v>
      </c>
      <c r="K87" t="s">
        <v>747</v>
      </c>
      <c r="L87" t="s">
        <v>768</v>
      </c>
      <c r="M87" t="str">
        <f t="shared" si="1"/>
        <v>Absent</v>
      </c>
    </row>
    <row r="88" spans="1:13" x14ac:dyDescent="0.25">
      <c r="A88" t="s">
        <v>1631</v>
      </c>
      <c r="B88" t="str">
        <f>VLOOKUP(A88,Tabel1[[PrøveID]:[Longitude]],3,FALSE)</f>
        <v>Miljøstyrelsen</v>
      </c>
      <c r="C88" s="83" t="str">
        <f>VLOOKUP(A88,Tabel1[[PrøveID]:[Longitude]],2,FALSE)</f>
        <v>27-08-2020</v>
      </c>
      <c r="D88">
        <f>VLOOKUP(A88,Tabel1[[PrøveID]:[Longitude]],5,FALSE)</f>
        <v>56.606360289999998</v>
      </c>
      <c r="E88">
        <f>VLOOKUP(A88,Tabel1[[PrøveID]:[Longitude]],6,FALSE)</f>
        <v>10.301640259999999</v>
      </c>
      <c r="F88" t="str">
        <f>VLOOKUP(A88,Tabel1[[PrøveID]:[Longitude]],4,FALSE)</f>
        <v xml:space="preserve">Udbyhøj Syd Lystbådehavn </v>
      </c>
      <c r="G88" s="24" t="str">
        <f>VLOOKUP(H88,Datasæt_Analysesystemer!$D$3:$E$68,2,FALSE)</f>
        <v>Rhithropanopeus harrisii</v>
      </c>
      <c r="H88" t="s">
        <v>1090</v>
      </c>
      <c r="I88" t="str">
        <f>VLOOKUP(H88,Datasæt_Analysesystemer!$D$2:$F$68,3,FALSE)</f>
        <v>Invasiv</v>
      </c>
      <c r="J88" t="s">
        <v>738</v>
      </c>
      <c r="K88" t="s">
        <v>747</v>
      </c>
      <c r="L88" t="s">
        <v>768</v>
      </c>
      <c r="M88" t="str">
        <f t="shared" si="1"/>
        <v>Absent</v>
      </c>
    </row>
    <row r="89" spans="1:13" x14ac:dyDescent="0.25">
      <c r="A89" t="s">
        <v>1631</v>
      </c>
      <c r="B89" t="str">
        <f>VLOOKUP(A89,Tabel1[[PrøveID]:[Longitude]],3,FALSE)</f>
        <v>Miljøstyrelsen</v>
      </c>
      <c r="C89" s="83" t="str">
        <f>VLOOKUP(A89,Tabel1[[PrøveID]:[Longitude]],2,FALSE)</f>
        <v>27-08-2020</v>
      </c>
      <c r="D89">
        <f>VLOOKUP(A89,Tabel1[[PrøveID]:[Longitude]],5,FALSE)</f>
        <v>56.606360289999998</v>
      </c>
      <c r="E89">
        <f>VLOOKUP(A89,Tabel1[[PrøveID]:[Longitude]],6,FALSE)</f>
        <v>10.301640259999999</v>
      </c>
      <c r="F89" t="str">
        <f>VLOOKUP(A89,Tabel1[[PrøveID]:[Longitude]],4,FALSE)</f>
        <v xml:space="preserve">Udbyhøj Syd Lystbådehavn </v>
      </c>
      <c r="G89" s="24" t="str">
        <f>VLOOKUP(H89,Datasæt_Analysesystemer!$D$3:$E$68,2,FALSE)</f>
        <v>Rhithropanopeus harrisii</v>
      </c>
      <c r="H89" t="s">
        <v>1090</v>
      </c>
      <c r="I89" t="str">
        <f>VLOOKUP(H89,Datasæt_Analysesystemer!$D$2:$F$68,3,FALSE)</f>
        <v>Invasiv</v>
      </c>
      <c r="J89" t="s">
        <v>738</v>
      </c>
      <c r="K89" t="s">
        <v>747</v>
      </c>
      <c r="L89" t="s">
        <v>768</v>
      </c>
      <c r="M89" t="str">
        <f t="shared" si="1"/>
        <v>Absent</v>
      </c>
    </row>
    <row r="90" spans="1:13" x14ac:dyDescent="0.25">
      <c r="A90" t="s">
        <v>1631</v>
      </c>
      <c r="B90" t="str">
        <f>VLOOKUP(A90,Tabel1[[PrøveID]:[Longitude]],3,FALSE)</f>
        <v>Miljøstyrelsen</v>
      </c>
      <c r="C90" s="83" t="str">
        <f>VLOOKUP(A90,Tabel1[[PrøveID]:[Longitude]],2,FALSE)</f>
        <v>27-08-2020</v>
      </c>
      <c r="D90">
        <f>VLOOKUP(A90,Tabel1[[PrøveID]:[Longitude]],5,FALSE)</f>
        <v>56.606360289999998</v>
      </c>
      <c r="E90">
        <f>VLOOKUP(A90,Tabel1[[PrøveID]:[Longitude]],6,FALSE)</f>
        <v>10.301640259999999</v>
      </c>
      <c r="F90" t="str">
        <f>VLOOKUP(A90,Tabel1[[PrøveID]:[Longitude]],4,FALSE)</f>
        <v xml:space="preserve">Udbyhøj Syd Lystbådehavn </v>
      </c>
      <c r="G90" s="24" t="str">
        <f>VLOOKUP(H90,Datasæt_Analysesystemer!$D$3:$E$68,2,FALSE)</f>
        <v>Oncorhyncus gorbuscha</v>
      </c>
      <c r="H90" t="s">
        <v>799</v>
      </c>
      <c r="I90" t="str">
        <f>VLOOKUP(H90,Datasæt_Analysesystemer!$D$2:$F$68,3,FALSE)</f>
        <v>Invasiv</v>
      </c>
      <c r="J90" t="s">
        <v>738</v>
      </c>
      <c r="K90" t="s">
        <v>747</v>
      </c>
      <c r="L90" t="s">
        <v>768</v>
      </c>
      <c r="M90" t="str">
        <f t="shared" si="1"/>
        <v>Absent</v>
      </c>
    </row>
    <row r="91" spans="1:13" x14ac:dyDescent="0.25">
      <c r="A91" t="s">
        <v>1631</v>
      </c>
      <c r="B91" t="str">
        <f>VLOOKUP(A91,Tabel1[[PrøveID]:[Longitude]],3,FALSE)</f>
        <v>Miljøstyrelsen</v>
      </c>
      <c r="C91" s="83" t="str">
        <f>VLOOKUP(A91,Tabel1[[PrøveID]:[Longitude]],2,FALSE)</f>
        <v>27-08-2020</v>
      </c>
      <c r="D91">
        <f>VLOOKUP(A91,Tabel1[[PrøveID]:[Longitude]],5,FALSE)</f>
        <v>56.606360289999998</v>
      </c>
      <c r="E91">
        <f>VLOOKUP(A91,Tabel1[[PrøveID]:[Longitude]],6,FALSE)</f>
        <v>10.301640259999999</v>
      </c>
      <c r="F91" t="str">
        <f>VLOOKUP(A91,Tabel1[[PrøveID]:[Longitude]],4,FALSE)</f>
        <v xml:space="preserve">Udbyhøj Syd Lystbådehavn </v>
      </c>
      <c r="G91" s="24" t="str">
        <f>VLOOKUP(H91,Datasæt_Analysesystemer!$D$3:$E$68,2,FALSE)</f>
        <v>Oncorhyncus gorbuscha</v>
      </c>
      <c r="H91" t="s">
        <v>799</v>
      </c>
      <c r="I91" t="str">
        <f>VLOOKUP(H91,Datasæt_Analysesystemer!$D$2:$F$68,3,FALSE)</f>
        <v>Invasiv</v>
      </c>
      <c r="J91" t="s">
        <v>738</v>
      </c>
      <c r="K91" t="s">
        <v>747</v>
      </c>
      <c r="L91" t="s">
        <v>768</v>
      </c>
      <c r="M91" t="str">
        <f t="shared" si="1"/>
        <v>Absent</v>
      </c>
    </row>
    <row r="92" spans="1:13" x14ac:dyDescent="0.25">
      <c r="A92" t="s">
        <v>1631</v>
      </c>
      <c r="B92" t="str">
        <f>VLOOKUP(A92,Tabel1[[PrøveID]:[Longitude]],3,FALSE)</f>
        <v>Miljøstyrelsen</v>
      </c>
      <c r="C92" s="83" t="str">
        <f>VLOOKUP(A92,Tabel1[[PrøveID]:[Longitude]],2,FALSE)</f>
        <v>27-08-2020</v>
      </c>
      <c r="D92">
        <f>VLOOKUP(A92,Tabel1[[PrøveID]:[Longitude]],5,FALSE)</f>
        <v>56.606360289999998</v>
      </c>
      <c r="E92">
        <f>VLOOKUP(A92,Tabel1[[PrøveID]:[Longitude]],6,FALSE)</f>
        <v>10.301640259999999</v>
      </c>
      <c r="F92" t="str">
        <f>VLOOKUP(A92,Tabel1[[PrøveID]:[Longitude]],4,FALSE)</f>
        <v xml:space="preserve">Udbyhøj Syd Lystbådehavn </v>
      </c>
      <c r="G92" s="24" t="str">
        <f>VLOOKUP(H92,Datasæt_Analysesystemer!$D$3:$E$68,2,FALSE)</f>
        <v>Acipenser baerii</v>
      </c>
      <c r="H92" t="s">
        <v>1120</v>
      </c>
      <c r="I92" t="str">
        <f>VLOOKUP(H92,Datasæt_Analysesystemer!$D$2:$F$68,3,FALSE)</f>
        <v>Invasiv</v>
      </c>
      <c r="J92" t="s">
        <v>744</v>
      </c>
      <c r="K92" t="s">
        <v>747</v>
      </c>
      <c r="L92" t="s">
        <v>768</v>
      </c>
      <c r="M92" t="str">
        <f t="shared" si="1"/>
        <v>Absent</v>
      </c>
    </row>
    <row r="93" spans="1:13" x14ac:dyDescent="0.25">
      <c r="A93" t="s">
        <v>1631</v>
      </c>
      <c r="B93" t="str">
        <f>VLOOKUP(A93,Tabel1[[PrøveID]:[Longitude]],3,FALSE)</f>
        <v>Miljøstyrelsen</v>
      </c>
      <c r="C93" s="83" t="str">
        <f>VLOOKUP(A93,Tabel1[[PrøveID]:[Longitude]],2,FALSE)</f>
        <v>27-08-2020</v>
      </c>
      <c r="D93">
        <f>VLOOKUP(A93,Tabel1[[PrøveID]:[Longitude]],5,FALSE)</f>
        <v>56.606360289999998</v>
      </c>
      <c r="E93">
        <f>VLOOKUP(A93,Tabel1[[PrøveID]:[Longitude]],6,FALSE)</f>
        <v>10.301640259999999</v>
      </c>
      <c r="F93" t="str">
        <f>VLOOKUP(A93,Tabel1[[PrøveID]:[Longitude]],4,FALSE)</f>
        <v xml:space="preserve">Udbyhøj Syd Lystbådehavn </v>
      </c>
      <c r="G93" s="24" t="str">
        <f>VLOOKUP(H93,Datasæt_Analysesystemer!$D$3:$E$68,2,FALSE)</f>
        <v>Acipenser baerii</v>
      </c>
      <c r="H93" t="s">
        <v>1120</v>
      </c>
      <c r="I93" t="str">
        <f>VLOOKUP(H93,Datasæt_Analysesystemer!$D$2:$F$68,3,FALSE)</f>
        <v>Invasiv</v>
      </c>
      <c r="J93" t="s">
        <v>738</v>
      </c>
      <c r="K93" t="s">
        <v>747</v>
      </c>
      <c r="L93" t="s">
        <v>768</v>
      </c>
      <c r="M93" t="str">
        <f t="shared" si="1"/>
        <v>Absent</v>
      </c>
    </row>
    <row r="94" spans="1:13" x14ac:dyDescent="0.25">
      <c r="A94" t="s">
        <v>1631</v>
      </c>
      <c r="B94" t="str">
        <f>VLOOKUP(A94,Tabel1[[PrøveID]:[Longitude]],3,FALSE)</f>
        <v>Miljøstyrelsen</v>
      </c>
      <c r="C94" s="83" t="str">
        <f>VLOOKUP(A94,Tabel1[[PrøveID]:[Longitude]],2,FALSE)</f>
        <v>27-08-2020</v>
      </c>
      <c r="D94">
        <f>VLOOKUP(A94,Tabel1[[PrøveID]:[Longitude]],5,FALSE)</f>
        <v>56.606360289999998</v>
      </c>
      <c r="E94">
        <f>VLOOKUP(A94,Tabel1[[PrøveID]:[Longitude]],6,FALSE)</f>
        <v>10.301640259999999</v>
      </c>
      <c r="F94" t="str">
        <f>VLOOKUP(A94,Tabel1[[PrøveID]:[Longitude]],4,FALSE)</f>
        <v xml:space="preserve">Udbyhøj Syd Lystbådehavn </v>
      </c>
      <c r="G94" s="24" t="str">
        <f>VLOOKUP(H94,Datasæt_Analysesystemer!$D$3:$E$68,2,FALSE)</f>
        <v>Magallana gigas</v>
      </c>
      <c r="H94" t="s">
        <v>1100</v>
      </c>
      <c r="I94" t="str">
        <f>VLOOKUP(H94,Datasæt_Analysesystemer!$D$2:$F$68,3,FALSE)</f>
        <v>Invasiv</v>
      </c>
      <c r="J94" t="s">
        <v>744</v>
      </c>
      <c r="K94" t="s">
        <v>747</v>
      </c>
      <c r="L94" t="s">
        <v>768</v>
      </c>
      <c r="M94" t="str">
        <f t="shared" si="1"/>
        <v>Absent</v>
      </c>
    </row>
    <row r="95" spans="1:13" x14ac:dyDescent="0.25">
      <c r="A95" t="s">
        <v>1631</v>
      </c>
      <c r="B95" t="str">
        <f>VLOOKUP(A95,Tabel1[[PrøveID]:[Longitude]],3,FALSE)</f>
        <v>Miljøstyrelsen</v>
      </c>
      <c r="C95" s="83" t="str">
        <f>VLOOKUP(A95,Tabel1[[PrøveID]:[Longitude]],2,FALSE)</f>
        <v>27-08-2020</v>
      </c>
      <c r="D95">
        <f>VLOOKUP(A95,Tabel1[[PrøveID]:[Longitude]],5,FALSE)</f>
        <v>56.606360289999998</v>
      </c>
      <c r="E95">
        <f>VLOOKUP(A95,Tabel1[[PrøveID]:[Longitude]],6,FALSE)</f>
        <v>10.301640259999999</v>
      </c>
      <c r="F95" t="str">
        <f>VLOOKUP(A95,Tabel1[[PrøveID]:[Longitude]],4,FALSE)</f>
        <v xml:space="preserve">Udbyhøj Syd Lystbådehavn </v>
      </c>
      <c r="G95" s="24" t="str">
        <f>VLOOKUP(H95,Datasæt_Analysesystemer!$D$3:$E$68,2,FALSE)</f>
        <v>Magallana gigas</v>
      </c>
      <c r="H95" t="s">
        <v>1100</v>
      </c>
      <c r="I95" t="str">
        <f>VLOOKUP(H95,Datasæt_Analysesystemer!$D$2:$F$68,3,FALSE)</f>
        <v>Invasiv</v>
      </c>
      <c r="J95" t="s">
        <v>738</v>
      </c>
      <c r="K95" t="s">
        <v>802</v>
      </c>
      <c r="L95" t="s">
        <v>741</v>
      </c>
      <c r="M95" t="str">
        <f t="shared" si="1"/>
        <v>Present_Ct&lt;41</v>
      </c>
    </row>
    <row r="96" spans="1:13" x14ac:dyDescent="0.25">
      <c r="A96" t="s">
        <v>1631</v>
      </c>
      <c r="B96" t="str">
        <f>VLOOKUP(A96,Tabel1[[PrøveID]:[Longitude]],3,FALSE)</f>
        <v>Miljøstyrelsen</v>
      </c>
      <c r="C96" s="83" t="str">
        <f>VLOOKUP(A96,Tabel1[[PrøveID]:[Longitude]],2,FALSE)</f>
        <v>27-08-2020</v>
      </c>
      <c r="D96">
        <f>VLOOKUP(A96,Tabel1[[PrøveID]:[Longitude]],5,FALSE)</f>
        <v>56.606360289999998</v>
      </c>
      <c r="E96">
        <f>VLOOKUP(A96,Tabel1[[PrøveID]:[Longitude]],6,FALSE)</f>
        <v>10.301640259999999</v>
      </c>
      <c r="F96" t="str">
        <f>VLOOKUP(A96,Tabel1[[PrøveID]:[Longitude]],4,FALSE)</f>
        <v xml:space="preserve">Udbyhøj Syd Lystbådehavn </v>
      </c>
      <c r="G96" s="24" t="str">
        <f>VLOOKUP(H96,Datasæt_Analysesystemer!$D$3:$E$68,2,FALSE)</f>
        <v>Neogobius melanostomus</v>
      </c>
      <c r="H96" t="s">
        <v>1089</v>
      </c>
      <c r="I96" t="str">
        <f>VLOOKUP(H96,Datasæt_Analysesystemer!$D$2:$F$68,3,FALSE)</f>
        <v>Invasiv</v>
      </c>
      <c r="J96" t="s">
        <v>738</v>
      </c>
      <c r="K96" t="s">
        <v>747</v>
      </c>
      <c r="L96" t="s">
        <v>768</v>
      </c>
      <c r="M96" t="str">
        <f t="shared" si="1"/>
        <v>Absent</v>
      </c>
    </row>
    <row r="97" spans="1:13" x14ac:dyDescent="0.25">
      <c r="A97" t="s">
        <v>1631</v>
      </c>
      <c r="B97" t="str">
        <f>VLOOKUP(A97,Tabel1[[PrøveID]:[Longitude]],3,FALSE)</f>
        <v>Miljøstyrelsen</v>
      </c>
      <c r="C97" s="83" t="str">
        <f>VLOOKUP(A97,Tabel1[[PrøveID]:[Longitude]],2,FALSE)</f>
        <v>27-08-2020</v>
      </c>
      <c r="D97">
        <f>VLOOKUP(A97,Tabel1[[PrøveID]:[Longitude]],5,FALSE)</f>
        <v>56.606360289999998</v>
      </c>
      <c r="E97">
        <f>VLOOKUP(A97,Tabel1[[PrøveID]:[Longitude]],6,FALSE)</f>
        <v>10.301640259999999</v>
      </c>
      <c r="F97" t="str">
        <f>VLOOKUP(A97,Tabel1[[PrøveID]:[Longitude]],4,FALSE)</f>
        <v xml:space="preserve">Udbyhøj Syd Lystbådehavn </v>
      </c>
      <c r="G97" s="24" t="str">
        <f>VLOOKUP(H97,Datasæt_Analysesystemer!$D$3:$E$68,2,FALSE)</f>
        <v>Neogobius melanostomus</v>
      </c>
      <c r="H97" t="s">
        <v>1089</v>
      </c>
      <c r="I97" t="str">
        <f>VLOOKUP(H97,Datasæt_Analysesystemer!$D$2:$F$68,3,FALSE)</f>
        <v>Invasiv</v>
      </c>
      <c r="J97" t="s">
        <v>744</v>
      </c>
      <c r="K97" t="s">
        <v>747</v>
      </c>
      <c r="L97" t="s">
        <v>768</v>
      </c>
      <c r="M97" t="str">
        <f t="shared" si="1"/>
        <v>Absent</v>
      </c>
    </row>
    <row r="98" spans="1:13" x14ac:dyDescent="0.25">
      <c r="A98" t="s">
        <v>1635</v>
      </c>
      <c r="B98" t="str">
        <f>VLOOKUP(A98,Tabel1[[PrøveID]:[Longitude]],3,FALSE)</f>
        <v>Miljøstyrelsen</v>
      </c>
      <c r="C98" s="83" t="str">
        <f>VLOOKUP(A98,Tabel1[[PrøveID]:[Longitude]],2,FALSE)</f>
        <v>15-09-2020</v>
      </c>
      <c r="D98">
        <f>VLOOKUP(A98,Tabel1[[PrøveID]:[Longitude]],5,FALSE)</f>
        <v>55.943814000000003</v>
      </c>
      <c r="E98">
        <f>VLOOKUP(A98,Tabel1[[PrøveID]:[Longitude]],6,FALSE)</f>
        <v>11.880914000000001</v>
      </c>
      <c r="F98" t="str">
        <f>VLOOKUP(A98,Tabel1[[PrøveID]:[Longitude]],4,FALSE)</f>
        <v>Lynæs</v>
      </c>
      <c r="G98" s="24" t="str">
        <f>VLOOKUP(H98,Datasæt_Analysesystemer!$D$3:$E$68,2,FALSE)</f>
        <v>Platichthys flesus</v>
      </c>
      <c r="H98" t="s">
        <v>793</v>
      </c>
      <c r="I98" t="str">
        <f>VLOOKUP(H98,Datasæt_Analysesystemer!$D$2:$F$68,3,FALSE)</f>
        <v>Almindelig</v>
      </c>
      <c r="J98" t="s">
        <v>738</v>
      </c>
      <c r="K98" t="s">
        <v>802</v>
      </c>
      <c r="L98" t="s">
        <v>741</v>
      </c>
      <c r="M98" t="str">
        <f t="shared" si="1"/>
        <v>Present_Ct&lt;41</v>
      </c>
    </row>
    <row r="99" spans="1:13" x14ac:dyDescent="0.25">
      <c r="A99" t="s">
        <v>1635</v>
      </c>
      <c r="B99" t="str">
        <f>VLOOKUP(A99,Tabel1[[PrøveID]:[Longitude]],3,FALSE)</f>
        <v>Miljøstyrelsen</v>
      </c>
      <c r="C99" s="83" t="str">
        <f>VLOOKUP(A99,Tabel1[[PrøveID]:[Longitude]],2,FALSE)</f>
        <v>15-09-2020</v>
      </c>
      <c r="D99">
        <f>VLOOKUP(A99,Tabel1[[PrøveID]:[Longitude]],5,FALSE)</f>
        <v>55.943814000000003</v>
      </c>
      <c r="E99">
        <f>VLOOKUP(A99,Tabel1[[PrøveID]:[Longitude]],6,FALSE)</f>
        <v>11.880914000000001</v>
      </c>
      <c r="F99" t="str">
        <f>VLOOKUP(A99,Tabel1[[PrøveID]:[Longitude]],4,FALSE)</f>
        <v>Lynæs</v>
      </c>
      <c r="G99" s="24" t="str">
        <f>VLOOKUP(H99,Datasæt_Analysesystemer!$D$3:$E$68,2,FALSE)</f>
        <v>Platichthys flesus</v>
      </c>
      <c r="H99" t="s">
        <v>793</v>
      </c>
      <c r="I99" t="str">
        <f>VLOOKUP(H99,Datasæt_Analysesystemer!$D$2:$F$68,3,FALSE)</f>
        <v>Almindelig</v>
      </c>
      <c r="J99" t="s">
        <v>738</v>
      </c>
      <c r="K99" t="s">
        <v>802</v>
      </c>
      <c r="L99" t="s">
        <v>741</v>
      </c>
      <c r="M99" t="str">
        <f t="shared" si="1"/>
        <v>Present_Ct&lt;41</v>
      </c>
    </row>
    <row r="100" spans="1:13" x14ac:dyDescent="0.25">
      <c r="A100" t="s">
        <v>1635</v>
      </c>
      <c r="B100" t="str">
        <f>VLOOKUP(A100,Tabel1[[PrøveID]:[Longitude]],3,FALSE)</f>
        <v>Miljøstyrelsen</v>
      </c>
      <c r="C100" s="83" t="str">
        <f>VLOOKUP(A100,Tabel1[[PrøveID]:[Longitude]],2,FALSE)</f>
        <v>15-09-2020</v>
      </c>
      <c r="D100">
        <f>VLOOKUP(A100,Tabel1[[PrøveID]:[Longitude]],5,FALSE)</f>
        <v>55.943814000000003</v>
      </c>
      <c r="E100">
        <f>VLOOKUP(A100,Tabel1[[PrøveID]:[Longitude]],6,FALSE)</f>
        <v>11.880914000000001</v>
      </c>
      <c r="F100" t="str">
        <f>VLOOKUP(A100,Tabel1[[PrøveID]:[Longitude]],4,FALSE)</f>
        <v>Lynæs</v>
      </c>
      <c r="G100" s="24" t="str">
        <f>VLOOKUP(H100,Datasæt_Analysesystemer!$D$3:$E$68,2,FALSE)</f>
        <v>Gadus morhua</v>
      </c>
      <c r="H100" t="s">
        <v>794</v>
      </c>
      <c r="I100" t="str">
        <f>VLOOKUP(H100,Datasæt_Analysesystemer!$D$2:$F$68,3,FALSE)</f>
        <v>Almindelig</v>
      </c>
      <c r="J100" t="s">
        <v>738</v>
      </c>
      <c r="K100" t="s">
        <v>747</v>
      </c>
      <c r="L100" t="s">
        <v>768</v>
      </c>
      <c r="M100" t="str">
        <f t="shared" si="1"/>
        <v>Absent</v>
      </c>
    </row>
    <row r="101" spans="1:13" x14ac:dyDescent="0.25">
      <c r="A101" t="s">
        <v>1635</v>
      </c>
      <c r="B101" t="str">
        <f>VLOOKUP(A101,Tabel1[[PrøveID]:[Longitude]],3,FALSE)</f>
        <v>Miljøstyrelsen</v>
      </c>
      <c r="C101" s="83" t="str">
        <f>VLOOKUP(A101,Tabel1[[PrøveID]:[Longitude]],2,FALSE)</f>
        <v>15-09-2020</v>
      </c>
      <c r="D101">
        <f>VLOOKUP(A101,Tabel1[[PrøveID]:[Longitude]],5,FALSE)</f>
        <v>55.943814000000003</v>
      </c>
      <c r="E101">
        <f>VLOOKUP(A101,Tabel1[[PrøveID]:[Longitude]],6,FALSE)</f>
        <v>11.880914000000001</v>
      </c>
      <c r="F101" t="str">
        <f>VLOOKUP(A101,Tabel1[[PrøveID]:[Longitude]],4,FALSE)</f>
        <v>Lynæs</v>
      </c>
      <c r="G101" s="24" t="str">
        <f>VLOOKUP(H101,Datasæt_Analysesystemer!$D$3:$E$68,2,FALSE)</f>
        <v>Gadus morhua</v>
      </c>
      <c r="H101" t="s">
        <v>794</v>
      </c>
      <c r="I101" t="str">
        <f>VLOOKUP(H101,Datasæt_Analysesystemer!$D$2:$F$68,3,FALSE)</f>
        <v>Almindelig</v>
      </c>
      <c r="J101" t="s">
        <v>738</v>
      </c>
      <c r="K101" t="s">
        <v>747</v>
      </c>
      <c r="L101" t="s">
        <v>768</v>
      </c>
      <c r="M101" t="str">
        <f t="shared" si="1"/>
        <v>Absent</v>
      </c>
    </row>
    <row r="102" spans="1:13" x14ac:dyDescent="0.25">
      <c r="A102" t="s">
        <v>1635</v>
      </c>
      <c r="B102" t="str">
        <f>VLOOKUP(A102,Tabel1[[PrøveID]:[Longitude]],3,FALSE)</f>
        <v>Miljøstyrelsen</v>
      </c>
      <c r="C102" s="83" t="str">
        <f>VLOOKUP(A102,Tabel1[[PrøveID]:[Longitude]],2,FALSE)</f>
        <v>15-09-2020</v>
      </c>
      <c r="D102">
        <f>VLOOKUP(A102,Tabel1[[PrøveID]:[Longitude]],5,FALSE)</f>
        <v>55.943814000000003</v>
      </c>
      <c r="E102">
        <f>VLOOKUP(A102,Tabel1[[PrøveID]:[Longitude]],6,FALSE)</f>
        <v>11.880914000000001</v>
      </c>
      <c r="F102" t="str">
        <f>VLOOKUP(A102,Tabel1[[PrøveID]:[Longitude]],4,FALSE)</f>
        <v>Lynæs</v>
      </c>
      <c r="G102" s="24" t="str">
        <f>VLOOKUP(H102,Datasæt_Analysesystemer!$D$3:$E$68,2,FALSE)</f>
        <v>Mya arenaria</v>
      </c>
      <c r="H102" t="s">
        <v>795</v>
      </c>
      <c r="I102" t="str">
        <f>VLOOKUP(H102,Datasæt_Analysesystemer!$D$2:$F$68,3,FALSE)</f>
        <v>Almindelig</v>
      </c>
      <c r="J102" t="s">
        <v>738</v>
      </c>
      <c r="K102" t="s">
        <v>802</v>
      </c>
      <c r="L102" t="s">
        <v>741</v>
      </c>
      <c r="M102" t="str">
        <f t="shared" si="1"/>
        <v>Present_Ct&lt;41</v>
      </c>
    </row>
    <row r="103" spans="1:13" x14ac:dyDescent="0.25">
      <c r="A103" t="s">
        <v>1635</v>
      </c>
      <c r="B103" t="str">
        <f>VLOOKUP(A103,Tabel1[[PrøveID]:[Longitude]],3,FALSE)</f>
        <v>Miljøstyrelsen</v>
      </c>
      <c r="C103" s="83" t="str">
        <f>VLOOKUP(A103,Tabel1[[PrøveID]:[Longitude]],2,FALSE)</f>
        <v>15-09-2020</v>
      </c>
      <c r="D103">
        <f>VLOOKUP(A103,Tabel1[[PrøveID]:[Longitude]],5,FALSE)</f>
        <v>55.943814000000003</v>
      </c>
      <c r="E103">
        <f>VLOOKUP(A103,Tabel1[[PrøveID]:[Longitude]],6,FALSE)</f>
        <v>11.880914000000001</v>
      </c>
      <c r="F103" t="str">
        <f>VLOOKUP(A103,Tabel1[[PrøveID]:[Longitude]],4,FALSE)</f>
        <v>Lynæs</v>
      </c>
      <c r="G103" s="24" t="str">
        <f>VLOOKUP(H103,Datasæt_Analysesystemer!$D$3:$E$68,2,FALSE)</f>
        <v>Mya arenaria</v>
      </c>
      <c r="H103" t="s">
        <v>795</v>
      </c>
      <c r="I103" t="str">
        <f>VLOOKUP(H103,Datasæt_Analysesystemer!$D$2:$F$68,3,FALSE)</f>
        <v>Almindelig</v>
      </c>
      <c r="J103" t="s">
        <v>738</v>
      </c>
      <c r="K103" t="s">
        <v>802</v>
      </c>
      <c r="L103" t="s">
        <v>741</v>
      </c>
      <c r="M103" t="str">
        <f t="shared" si="1"/>
        <v>Present_Ct&lt;41</v>
      </c>
    </row>
    <row r="104" spans="1:13" x14ac:dyDescent="0.25">
      <c r="A104" t="s">
        <v>1635</v>
      </c>
      <c r="B104" t="str">
        <f>VLOOKUP(A104,Tabel1[[PrøveID]:[Longitude]],3,FALSE)</f>
        <v>Miljøstyrelsen</v>
      </c>
      <c r="C104" s="83" t="str">
        <f>VLOOKUP(A104,Tabel1[[PrøveID]:[Longitude]],2,FALSE)</f>
        <v>15-09-2020</v>
      </c>
      <c r="D104">
        <f>VLOOKUP(A104,Tabel1[[PrøveID]:[Longitude]],5,FALSE)</f>
        <v>55.943814000000003</v>
      </c>
      <c r="E104">
        <f>VLOOKUP(A104,Tabel1[[PrøveID]:[Longitude]],6,FALSE)</f>
        <v>11.880914000000001</v>
      </c>
      <c r="F104" t="str">
        <f>VLOOKUP(A104,Tabel1[[PrøveID]:[Longitude]],4,FALSE)</f>
        <v>Lynæs</v>
      </c>
      <c r="G104" s="24" t="str">
        <f>VLOOKUP(H104,Datasæt_Analysesystemer!$D$3:$E$68,2,FALSE)</f>
        <v>Mnemiopsis leidyi</v>
      </c>
      <c r="H104" t="s">
        <v>982</v>
      </c>
      <c r="I104" t="str">
        <f>VLOOKUP(H104,Datasæt_Analysesystemer!$D$2:$F$68,3,FALSE)</f>
        <v>Invasiv</v>
      </c>
      <c r="J104" t="s">
        <v>738</v>
      </c>
      <c r="K104" t="s">
        <v>802</v>
      </c>
      <c r="L104" t="s">
        <v>741</v>
      </c>
      <c r="M104" t="str">
        <f t="shared" si="1"/>
        <v>Present_Ct&lt;41</v>
      </c>
    </row>
    <row r="105" spans="1:13" x14ac:dyDescent="0.25">
      <c r="A105" t="s">
        <v>1635</v>
      </c>
      <c r="B105" t="str">
        <f>VLOOKUP(A105,Tabel1[[PrøveID]:[Longitude]],3,FALSE)</f>
        <v>Miljøstyrelsen</v>
      </c>
      <c r="C105" s="83" t="str">
        <f>VLOOKUP(A105,Tabel1[[PrøveID]:[Longitude]],2,FALSE)</f>
        <v>15-09-2020</v>
      </c>
      <c r="D105">
        <f>VLOOKUP(A105,Tabel1[[PrøveID]:[Longitude]],5,FALSE)</f>
        <v>55.943814000000003</v>
      </c>
      <c r="E105">
        <f>VLOOKUP(A105,Tabel1[[PrøveID]:[Longitude]],6,FALSE)</f>
        <v>11.880914000000001</v>
      </c>
      <c r="F105" t="str">
        <f>VLOOKUP(A105,Tabel1[[PrøveID]:[Longitude]],4,FALSE)</f>
        <v>Lynæs</v>
      </c>
      <c r="G105" s="24" t="str">
        <f>VLOOKUP(H105,Datasæt_Analysesystemer!$D$3:$E$68,2,FALSE)</f>
        <v>Mnemiopsis leidyi</v>
      </c>
      <c r="H105" t="s">
        <v>982</v>
      </c>
      <c r="I105" t="str">
        <f>VLOOKUP(H105,Datasæt_Analysesystemer!$D$2:$F$68,3,FALSE)</f>
        <v>Invasiv</v>
      </c>
      <c r="J105" t="s">
        <v>738</v>
      </c>
      <c r="K105" t="s">
        <v>802</v>
      </c>
      <c r="L105" t="s">
        <v>741</v>
      </c>
      <c r="M105" t="str">
        <f t="shared" si="1"/>
        <v>Present_Ct&lt;41</v>
      </c>
    </row>
    <row r="106" spans="1:13" x14ac:dyDescent="0.25">
      <c r="A106" t="s">
        <v>1635</v>
      </c>
      <c r="B106" t="str">
        <f>VLOOKUP(A106,Tabel1[[PrøveID]:[Longitude]],3,FALSE)</f>
        <v>Miljøstyrelsen</v>
      </c>
      <c r="C106" s="83" t="str">
        <f>VLOOKUP(A106,Tabel1[[PrøveID]:[Longitude]],2,FALSE)</f>
        <v>15-09-2020</v>
      </c>
      <c r="D106">
        <f>VLOOKUP(A106,Tabel1[[PrøveID]:[Longitude]],5,FALSE)</f>
        <v>55.943814000000003</v>
      </c>
      <c r="E106">
        <f>VLOOKUP(A106,Tabel1[[PrøveID]:[Longitude]],6,FALSE)</f>
        <v>11.880914000000001</v>
      </c>
      <c r="F106" t="str">
        <f>VLOOKUP(A106,Tabel1[[PrøveID]:[Longitude]],4,FALSE)</f>
        <v>Lynæs</v>
      </c>
      <c r="G106" s="24" t="str">
        <f>VLOOKUP(H106,Datasæt_Analysesystemer!$D$3:$E$68,2,FALSE)</f>
        <v>Homarus americanus</v>
      </c>
      <c r="H106" t="s">
        <v>980</v>
      </c>
      <c r="I106" t="str">
        <f>VLOOKUP(H106,Datasæt_Analysesystemer!$D$2:$F$68,3,FALSE)</f>
        <v>Invasiv</v>
      </c>
      <c r="J106" t="s">
        <v>738</v>
      </c>
      <c r="K106" t="s">
        <v>747</v>
      </c>
      <c r="L106" t="s">
        <v>768</v>
      </c>
      <c r="M106" t="str">
        <f t="shared" si="1"/>
        <v>Absent</v>
      </c>
    </row>
    <row r="107" spans="1:13" x14ac:dyDescent="0.25">
      <c r="A107" t="s">
        <v>1635</v>
      </c>
      <c r="B107" t="str">
        <f>VLOOKUP(A107,Tabel1[[PrøveID]:[Longitude]],3,FALSE)</f>
        <v>Miljøstyrelsen</v>
      </c>
      <c r="C107" s="83" t="str">
        <f>VLOOKUP(A107,Tabel1[[PrøveID]:[Longitude]],2,FALSE)</f>
        <v>15-09-2020</v>
      </c>
      <c r="D107">
        <f>VLOOKUP(A107,Tabel1[[PrøveID]:[Longitude]],5,FALSE)</f>
        <v>55.943814000000003</v>
      </c>
      <c r="E107">
        <f>VLOOKUP(A107,Tabel1[[PrøveID]:[Longitude]],6,FALSE)</f>
        <v>11.880914000000001</v>
      </c>
      <c r="F107" t="str">
        <f>VLOOKUP(A107,Tabel1[[PrøveID]:[Longitude]],4,FALSE)</f>
        <v>Lynæs</v>
      </c>
      <c r="G107" s="24" t="str">
        <f>VLOOKUP(H107,Datasæt_Analysesystemer!$D$3:$E$68,2,FALSE)</f>
        <v>Homarus americanus</v>
      </c>
      <c r="H107" t="s">
        <v>980</v>
      </c>
      <c r="I107" t="str">
        <f>VLOOKUP(H107,Datasæt_Analysesystemer!$D$2:$F$68,3,FALSE)</f>
        <v>Invasiv</v>
      </c>
      <c r="J107" t="s">
        <v>738</v>
      </c>
      <c r="K107" t="s">
        <v>747</v>
      </c>
      <c r="L107" t="s">
        <v>768</v>
      </c>
      <c r="M107" t="str">
        <f t="shared" si="1"/>
        <v>Absent</v>
      </c>
    </row>
    <row r="108" spans="1:13" x14ac:dyDescent="0.25">
      <c r="A108" t="s">
        <v>1635</v>
      </c>
      <c r="B108" t="str">
        <f>VLOOKUP(A108,Tabel1[[PrøveID]:[Longitude]],3,FALSE)</f>
        <v>Miljøstyrelsen</v>
      </c>
      <c r="C108" s="83" t="str">
        <f>VLOOKUP(A108,Tabel1[[PrøveID]:[Longitude]],2,FALSE)</f>
        <v>15-09-2020</v>
      </c>
      <c r="D108">
        <f>VLOOKUP(A108,Tabel1[[PrøveID]:[Longitude]],5,FALSE)</f>
        <v>55.943814000000003</v>
      </c>
      <c r="E108">
        <f>VLOOKUP(A108,Tabel1[[PrøveID]:[Longitude]],6,FALSE)</f>
        <v>11.880914000000001</v>
      </c>
      <c r="F108" t="str">
        <f>VLOOKUP(A108,Tabel1[[PrøveID]:[Longitude]],4,FALSE)</f>
        <v>Lynæs</v>
      </c>
      <c r="G108" s="24" t="str">
        <f>VLOOKUP(H108,Datasæt_Analysesystemer!$D$3:$E$68,2,FALSE)</f>
        <v>Paralithodes camtschaticus</v>
      </c>
      <c r="H108" t="s">
        <v>1060</v>
      </c>
      <c r="I108" t="str">
        <f>VLOOKUP(H108,Datasæt_Analysesystemer!$D$2:$F$68,3,FALSE)</f>
        <v>Invasiv</v>
      </c>
      <c r="J108" t="s">
        <v>738</v>
      </c>
      <c r="K108" t="s">
        <v>747</v>
      </c>
      <c r="L108" t="s">
        <v>768</v>
      </c>
      <c r="M108" t="str">
        <f t="shared" si="1"/>
        <v>Absent</v>
      </c>
    </row>
    <row r="109" spans="1:13" x14ac:dyDescent="0.25">
      <c r="A109" t="s">
        <v>1635</v>
      </c>
      <c r="B109" t="str">
        <f>VLOOKUP(A109,Tabel1[[PrøveID]:[Longitude]],3,FALSE)</f>
        <v>Miljøstyrelsen</v>
      </c>
      <c r="C109" s="83" t="str">
        <f>VLOOKUP(A109,Tabel1[[PrøveID]:[Longitude]],2,FALSE)</f>
        <v>15-09-2020</v>
      </c>
      <c r="D109">
        <f>VLOOKUP(A109,Tabel1[[PrøveID]:[Longitude]],5,FALSE)</f>
        <v>55.943814000000003</v>
      </c>
      <c r="E109">
        <f>VLOOKUP(A109,Tabel1[[PrøveID]:[Longitude]],6,FALSE)</f>
        <v>11.880914000000001</v>
      </c>
      <c r="F109" t="str">
        <f>VLOOKUP(A109,Tabel1[[PrøveID]:[Longitude]],4,FALSE)</f>
        <v>Lynæs</v>
      </c>
      <c r="G109" s="24" t="str">
        <f>VLOOKUP(H109,Datasæt_Analysesystemer!$D$3:$E$68,2,FALSE)</f>
        <v>Paralithodes camtschaticus</v>
      </c>
      <c r="H109" t="s">
        <v>1060</v>
      </c>
      <c r="I109" t="str">
        <f>VLOOKUP(H109,Datasæt_Analysesystemer!$D$2:$F$68,3,FALSE)</f>
        <v>Invasiv</v>
      </c>
      <c r="J109" t="s">
        <v>744</v>
      </c>
      <c r="K109" t="s">
        <v>747</v>
      </c>
      <c r="L109" t="s">
        <v>768</v>
      </c>
      <c r="M109" t="str">
        <f t="shared" si="1"/>
        <v>Absent</v>
      </c>
    </row>
    <row r="110" spans="1:13" x14ac:dyDescent="0.25">
      <c r="A110" t="s">
        <v>1635</v>
      </c>
      <c r="B110" t="str">
        <f>VLOOKUP(A110,Tabel1[[PrøveID]:[Longitude]],3,FALSE)</f>
        <v>Miljøstyrelsen</v>
      </c>
      <c r="C110" s="83" t="str">
        <f>VLOOKUP(A110,Tabel1[[PrøveID]:[Longitude]],2,FALSE)</f>
        <v>15-09-2020</v>
      </c>
      <c r="D110">
        <f>VLOOKUP(A110,Tabel1[[PrøveID]:[Longitude]],5,FALSE)</f>
        <v>55.943814000000003</v>
      </c>
      <c r="E110">
        <f>VLOOKUP(A110,Tabel1[[PrøveID]:[Longitude]],6,FALSE)</f>
        <v>11.880914000000001</v>
      </c>
      <c r="F110" t="str">
        <f>VLOOKUP(A110,Tabel1[[PrøveID]:[Longitude]],4,FALSE)</f>
        <v>Lynæs</v>
      </c>
      <c r="G110" s="24" t="str">
        <f>VLOOKUP(H110,Datasæt_Analysesystemer!$D$3:$E$68,2,FALSE)</f>
        <v>Eriocheir sinensis</v>
      </c>
      <c r="H110" t="s">
        <v>1031</v>
      </c>
      <c r="I110" t="str">
        <f>VLOOKUP(H110,Datasæt_Analysesystemer!$D$2:$F$68,3,FALSE)</f>
        <v>Invasiv</v>
      </c>
      <c r="J110" t="s">
        <v>738</v>
      </c>
      <c r="K110" t="s">
        <v>747</v>
      </c>
      <c r="L110" t="s">
        <v>768</v>
      </c>
      <c r="M110" t="str">
        <f t="shared" si="1"/>
        <v>Absent</v>
      </c>
    </row>
    <row r="111" spans="1:13" x14ac:dyDescent="0.25">
      <c r="A111" t="s">
        <v>1635</v>
      </c>
      <c r="B111" t="str">
        <f>VLOOKUP(A111,Tabel1[[PrøveID]:[Longitude]],3,FALSE)</f>
        <v>Miljøstyrelsen</v>
      </c>
      <c r="C111" s="83" t="str">
        <f>VLOOKUP(A111,Tabel1[[PrøveID]:[Longitude]],2,FALSE)</f>
        <v>15-09-2020</v>
      </c>
      <c r="D111">
        <f>VLOOKUP(A111,Tabel1[[PrøveID]:[Longitude]],5,FALSE)</f>
        <v>55.943814000000003</v>
      </c>
      <c r="E111">
        <f>VLOOKUP(A111,Tabel1[[PrøveID]:[Longitude]],6,FALSE)</f>
        <v>11.880914000000001</v>
      </c>
      <c r="F111" t="str">
        <f>VLOOKUP(A111,Tabel1[[PrøveID]:[Longitude]],4,FALSE)</f>
        <v>Lynæs</v>
      </c>
      <c r="G111" s="24" t="str">
        <f>VLOOKUP(H111,Datasæt_Analysesystemer!$D$3:$E$68,2,FALSE)</f>
        <v>Eriocheir sinensis</v>
      </c>
      <c r="H111" t="s">
        <v>1031</v>
      </c>
      <c r="I111" t="str">
        <f>VLOOKUP(H111,Datasæt_Analysesystemer!$D$2:$F$68,3,FALSE)</f>
        <v>Invasiv</v>
      </c>
      <c r="J111" t="s">
        <v>738</v>
      </c>
      <c r="K111" t="s">
        <v>747</v>
      </c>
      <c r="L111" t="s">
        <v>768</v>
      </c>
      <c r="M111" t="str">
        <f t="shared" si="1"/>
        <v>Absent</v>
      </c>
    </row>
    <row r="112" spans="1:13" x14ac:dyDescent="0.25">
      <c r="A112" t="s">
        <v>1635</v>
      </c>
      <c r="B112" t="str">
        <f>VLOOKUP(A112,Tabel1[[PrøveID]:[Longitude]],3,FALSE)</f>
        <v>Miljøstyrelsen</v>
      </c>
      <c r="C112" s="83" t="str">
        <f>VLOOKUP(A112,Tabel1[[PrøveID]:[Longitude]],2,FALSE)</f>
        <v>15-09-2020</v>
      </c>
      <c r="D112">
        <f>VLOOKUP(A112,Tabel1[[PrøveID]:[Longitude]],5,FALSE)</f>
        <v>55.943814000000003</v>
      </c>
      <c r="E112">
        <f>VLOOKUP(A112,Tabel1[[PrøveID]:[Longitude]],6,FALSE)</f>
        <v>11.880914000000001</v>
      </c>
      <c r="F112" t="str">
        <f>VLOOKUP(A112,Tabel1[[PrøveID]:[Longitude]],4,FALSE)</f>
        <v>Lynæs</v>
      </c>
      <c r="G112" s="24" t="str">
        <f>VLOOKUP(H112,Datasæt_Analysesystemer!$D$3:$E$68,2,FALSE)</f>
        <v>Rhithropanopeus harrisii</v>
      </c>
      <c r="H112" t="s">
        <v>1090</v>
      </c>
      <c r="I112" t="str">
        <f>VLOOKUP(H112,Datasæt_Analysesystemer!$D$2:$F$68,3,FALSE)</f>
        <v>Invasiv</v>
      </c>
      <c r="J112" t="s">
        <v>738</v>
      </c>
      <c r="K112" t="s">
        <v>747</v>
      </c>
      <c r="L112" t="s">
        <v>768</v>
      </c>
      <c r="M112" t="str">
        <f t="shared" si="1"/>
        <v>Absent</v>
      </c>
    </row>
    <row r="113" spans="1:13" x14ac:dyDescent="0.25">
      <c r="A113" t="s">
        <v>1635</v>
      </c>
      <c r="B113" t="str">
        <f>VLOOKUP(A113,Tabel1[[PrøveID]:[Longitude]],3,FALSE)</f>
        <v>Miljøstyrelsen</v>
      </c>
      <c r="C113" s="83" t="str">
        <f>VLOOKUP(A113,Tabel1[[PrøveID]:[Longitude]],2,FALSE)</f>
        <v>15-09-2020</v>
      </c>
      <c r="D113">
        <f>VLOOKUP(A113,Tabel1[[PrøveID]:[Longitude]],5,FALSE)</f>
        <v>55.943814000000003</v>
      </c>
      <c r="E113">
        <f>VLOOKUP(A113,Tabel1[[PrøveID]:[Longitude]],6,FALSE)</f>
        <v>11.880914000000001</v>
      </c>
      <c r="F113" t="str">
        <f>VLOOKUP(A113,Tabel1[[PrøveID]:[Longitude]],4,FALSE)</f>
        <v>Lynæs</v>
      </c>
      <c r="G113" s="24" t="str">
        <f>VLOOKUP(H113,Datasæt_Analysesystemer!$D$3:$E$68,2,FALSE)</f>
        <v>Rhithropanopeus harrisii</v>
      </c>
      <c r="H113" t="s">
        <v>1090</v>
      </c>
      <c r="I113" t="str">
        <f>VLOOKUP(H113,Datasæt_Analysesystemer!$D$2:$F$68,3,FALSE)</f>
        <v>Invasiv</v>
      </c>
      <c r="J113" t="s">
        <v>738</v>
      </c>
      <c r="K113" t="s">
        <v>747</v>
      </c>
      <c r="L113" t="s">
        <v>768</v>
      </c>
      <c r="M113" t="str">
        <f t="shared" si="1"/>
        <v>Absent</v>
      </c>
    </row>
    <row r="114" spans="1:13" x14ac:dyDescent="0.25">
      <c r="A114" t="s">
        <v>1635</v>
      </c>
      <c r="B114" t="str">
        <f>VLOOKUP(A114,Tabel1[[PrøveID]:[Longitude]],3,FALSE)</f>
        <v>Miljøstyrelsen</v>
      </c>
      <c r="C114" s="83" t="str">
        <f>VLOOKUP(A114,Tabel1[[PrøveID]:[Longitude]],2,FALSE)</f>
        <v>15-09-2020</v>
      </c>
      <c r="D114">
        <f>VLOOKUP(A114,Tabel1[[PrøveID]:[Longitude]],5,FALSE)</f>
        <v>55.943814000000003</v>
      </c>
      <c r="E114">
        <f>VLOOKUP(A114,Tabel1[[PrøveID]:[Longitude]],6,FALSE)</f>
        <v>11.880914000000001</v>
      </c>
      <c r="F114" t="str">
        <f>VLOOKUP(A114,Tabel1[[PrøveID]:[Longitude]],4,FALSE)</f>
        <v>Lynæs</v>
      </c>
      <c r="G114" s="24" t="str">
        <f>VLOOKUP(H114,Datasæt_Analysesystemer!$D$3:$E$68,2,FALSE)</f>
        <v>Oncorhyncus gorbuscha</v>
      </c>
      <c r="H114" t="s">
        <v>799</v>
      </c>
      <c r="I114" t="str">
        <f>VLOOKUP(H114,Datasæt_Analysesystemer!$D$2:$F$68,3,FALSE)</f>
        <v>Invasiv</v>
      </c>
      <c r="J114" t="s">
        <v>738</v>
      </c>
      <c r="K114" t="s">
        <v>747</v>
      </c>
      <c r="L114" t="s">
        <v>768</v>
      </c>
      <c r="M114" t="str">
        <f t="shared" si="1"/>
        <v>Absent</v>
      </c>
    </row>
    <row r="115" spans="1:13" x14ac:dyDescent="0.25">
      <c r="A115" t="s">
        <v>1635</v>
      </c>
      <c r="B115" t="str">
        <f>VLOOKUP(A115,Tabel1[[PrøveID]:[Longitude]],3,FALSE)</f>
        <v>Miljøstyrelsen</v>
      </c>
      <c r="C115" s="83" t="str">
        <f>VLOOKUP(A115,Tabel1[[PrøveID]:[Longitude]],2,FALSE)</f>
        <v>15-09-2020</v>
      </c>
      <c r="D115">
        <f>VLOOKUP(A115,Tabel1[[PrøveID]:[Longitude]],5,FALSE)</f>
        <v>55.943814000000003</v>
      </c>
      <c r="E115">
        <f>VLOOKUP(A115,Tabel1[[PrøveID]:[Longitude]],6,FALSE)</f>
        <v>11.880914000000001</v>
      </c>
      <c r="F115" t="str">
        <f>VLOOKUP(A115,Tabel1[[PrøveID]:[Longitude]],4,FALSE)</f>
        <v>Lynæs</v>
      </c>
      <c r="G115" s="24" t="str">
        <f>VLOOKUP(H115,Datasæt_Analysesystemer!$D$3:$E$68,2,FALSE)</f>
        <v>Oncorhyncus gorbuscha</v>
      </c>
      <c r="H115" t="s">
        <v>799</v>
      </c>
      <c r="I115" t="str">
        <f>VLOOKUP(H115,Datasæt_Analysesystemer!$D$2:$F$68,3,FALSE)</f>
        <v>Invasiv</v>
      </c>
      <c r="J115" t="s">
        <v>738</v>
      </c>
      <c r="K115" t="s">
        <v>747</v>
      </c>
      <c r="L115" t="s">
        <v>768</v>
      </c>
      <c r="M115" t="str">
        <f t="shared" si="1"/>
        <v>Absent</v>
      </c>
    </row>
    <row r="116" spans="1:13" x14ac:dyDescent="0.25">
      <c r="A116" t="s">
        <v>1635</v>
      </c>
      <c r="B116" t="str">
        <f>VLOOKUP(A116,Tabel1[[PrøveID]:[Longitude]],3,FALSE)</f>
        <v>Miljøstyrelsen</v>
      </c>
      <c r="C116" s="83" t="str">
        <f>VLOOKUP(A116,Tabel1[[PrøveID]:[Longitude]],2,FALSE)</f>
        <v>15-09-2020</v>
      </c>
      <c r="D116">
        <f>VLOOKUP(A116,Tabel1[[PrøveID]:[Longitude]],5,FALSE)</f>
        <v>55.943814000000003</v>
      </c>
      <c r="E116">
        <f>VLOOKUP(A116,Tabel1[[PrøveID]:[Longitude]],6,FALSE)</f>
        <v>11.880914000000001</v>
      </c>
      <c r="F116" t="str">
        <f>VLOOKUP(A116,Tabel1[[PrøveID]:[Longitude]],4,FALSE)</f>
        <v>Lynæs</v>
      </c>
      <c r="G116" s="24" t="str">
        <f>VLOOKUP(H116,Datasæt_Analysesystemer!$D$3:$E$68,2,FALSE)</f>
        <v>Acipenser baerii</v>
      </c>
      <c r="H116" t="s">
        <v>1120</v>
      </c>
      <c r="I116" t="str">
        <f>VLOOKUP(H116,Datasæt_Analysesystemer!$D$2:$F$68,3,FALSE)</f>
        <v>Invasiv</v>
      </c>
      <c r="J116" t="s">
        <v>738</v>
      </c>
      <c r="K116" t="s">
        <v>747</v>
      </c>
      <c r="L116" t="s">
        <v>768</v>
      </c>
      <c r="M116" t="str">
        <f t="shared" si="1"/>
        <v>Absent</v>
      </c>
    </row>
    <row r="117" spans="1:13" x14ac:dyDescent="0.25">
      <c r="A117" t="s">
        <v>1635</v>
      </c>
      <c r="B117" t="str">
        <f>VLOOKUP(A117,Tabel1[[PrøveID]:[Longitude]],3,FALSE)</f>
        <v>Miljøstyrelsen</v>
      </c>
      <c r="C117" s="83" t="str">
        <f>VLOOKUP(A117,Tabel1[[PrøveID]:[Longitude]],2,FALSE)</f>
        <v>15-09-2020</v>
      </c>
      <c r="D117">
        <f>VLOOKUP(A117,Tabel1[[PrøveID]:[Longitude]],5,FALSE)</f>
        <v>55.943814000000003</v>
      </c>
      <c r="E117">
        <f>VLOOKUP(A117,Tabel1[[PrøveID]:[Longitude]],6,FALSE)</f>
        <v>11.880914000000001</v>
      </c>
      <c r="F117" t="str">
        <f>VLOOKUP(A117,Tabel1[[PrøveID]:[Longitude]],4,FALSE)</f>
        <v>Lynæs</v>
      </c>
      <c r="G117" s="24" t="str">
        <f>VLOOKUP(H117,Datasæt_Analysesystemer!$D$3:$E$68,2,FALSE)</f>
        <v>Acipenser baerii</v>
      </c>
      <c r="H117" t="s">
        <v>1120</v>
      </c>
      <c r="I117" t="str">
        <f>VLOOKUP(H117,Datasæt_Analysesystemer!$D$2:$F$68,3,FALSE)</f>
        <v>Invasiv</v>
      </c>
      <c r="J117" t="s">
        <v>738</v>
      </c>
      <c r="K117" t="s">
        <v>747</v>
      </c>
      <c r="L117" t="s">
        <v>768</v>
      </c>
      <c r="M117" t="str">
        <f t="shared" si="1"/>
        <v>Absent</v>
      </c>
    </row>
    <row r="118" spans="1:13" x14ac:dyDescent="0.25">
      <c r="A118" t="s">
        <v>1635</v>
      </c>
      <c r="B118" t="str">
        <f>VLOOKUP(A118,Tabel1[[PrøveID]:[Longitude]],3,FALSE)</f>
        <v>Miljøstyrelsen</v>
      </c>
      <c r="C118" s="83" t="str">
        <f>VLOOKUP(A118,Tabel1[[PrøveID]:[Longitude]],2,FALSE)</f>
        <v>15-09-2020</v>
      </c>
      <c r="D118">
        <f>VLOOKUP(A118,Tabel1[[PrøveID]:[Longitude]],5,FALSE)</f>
        <v>55.943814000000003</v>
      </c>
      <c r="E118">
        <f>VLOOKUP(A118,Tabel1[[PrøveID]:[Longitude]],6,FALSE)</f>
        <v>11.880914000000001</v>
      </c>
      <c r="F118" t="str">
        <f>VLOOKUP(A118,Tabel1[[PrøveID]:[Longitude]],4,FALSE)</f>
        <v>Lynæs</v>
      </c>
      <c r="G118" s="24" t="str">
        <f>VLOOKUP(H118,Datasæt_Analysesystemer!$D$3:$E$68,2,FALSE)</f>
        <v>Magallana gigas</v>
      </c>
      <c r="H118" t="s">
        <v>1100</v>
      </c>
      <c r="I118" t="str">
        <f>VLOOKUP(H118,Datasæt_Analysesystemer!$D$2:$F$68,3,FALSE)</f>
        <v>Invasiv</v>
      </c>
      <c r="J118" t="s">
        <v>744</v>
      </c>
      <c r="K118" t="s">
        <v>747</v>
      </c>
      <c r="L118" t="s">
        <v>768</v>
      </c>
      <c r="M118" t="str">
        <f t="shared" si="1"/>
        <v>Absent</v>
      </c>
    </row>
    <row r="119" spans="1:13" x14ac:dyDescent="0.25">
      <c r="A119" t="s">
        <v>1635</v>
      </c>
      <c r="B119" t="str">
        <f>VLOOKUP(A119,Tabel1[[PrøveID]:[Longitude]],3,FALSE)</f>
        <v>Miljøstyrelsen</v>
      </c>
      <c r="C119" s="83" t="str">
        <f>VLOOKUP(A119,Tabel1[[PrøveID]:[Longitude]],2,FALSE)</f>
        <v>15-09-2020</v>
      </c>
      <c r="D119">
        <f>VLOOKUP(A119,Tabel1[[PrøveID]:[Longitude]],5,FALSE)</f>
        <v>55.943814000000003</v>
      </c>
      <c r="E119">
        <f>VLOOKUP(A119,Tabel1[[PrøveID]:[Longitude]],6,FALSE)</f>
        <v>11.880914000000001</v>
      </c>
      <c r="F119" t="str">
        <f>VLOOKUP(A119,Tabel1[[PrøveID]:[Longitude]],4,FALSE)</f>
        <v>Lynæs</v>
      </c>
      <c r="G119" s="24" t="str">
        <f>VLOOKUP(H119,Datasæt_Analysesystemer!$D$3:$E$68,2,FALSE)</f>
        <v>Magallana gigas</v>
      </c>
      <c r="H119" t="s">
        <v>1100</v>
      </c>
      <c r="I119" t="str">
        <f>VLOOKUP(H119,Datasæt_Analysesystemer!$D$2:$F$68,3,FALSE)</f>
        <v>Invasiv</v>
      </c>
      <c r="J119" t="s">
        <v>744</v>
      </c>
      <c r="K119" t="s">
        <v>747</v>
      </c>
      <c r="L119" t="s">
        <v>768</v>
      </c>
      <c r="M119" t="str">
        <f t="shared" si="1"/>
        <v>Absent</v>
      </c>
    </row>
    <row r="120" spans="1:13" x14ac:dyDescent="0.25">
      <c r="A120" t="s">
        <v>1635</v>
      </c>
      <c r="B120" t="str">
        <f>VLOOKUP(A120,Tabel1[[PrøveID]:[Longitude]],3,FALSE)</f>
        <v>Miljøstyrelsen</v>
      </c>
      <c r="C120" s="83" t="str">
        <f>VLOOKUP(A120,Tabel1[[PrøveID]:[Longitude]],2,FALSE)</f>
        <v>15-09-2020</v>
      </c>
      <c r="D120">
        <f>VLOOKUP(A120,Tabel1[[PrøveID]:[Longitude]],5,FALSE)</f>
        <v>55.943814000000003</v>
      </c>
      <c r="E120">
        <f>VLOOKUP(A120,Tabel1[[PrøveID]:[Longitude]],6,FALSE)</f>
        <v>11.880914000000001</v>
      </c>
      <c r="F120" t="str">
        <f>VLOOKUP(A120,Tabel1[[PrøveID]:[Longitude]],4,FALSE)</f>
        <v>Lynæs</v>
      </c>
      <c r="G120" s="24" t="str">
        <f>VLOOKUP(H120,Datasæt_Analysesystemer!$D$3:$E$68,2,FALSE)</f>
        <v>Neogobius melanostomus</v>
      </c>
      <c r="H120" t="s">
        <v>1089</v>
      </c>
      <c r="I120" t="str">
        <f>VLOOKUP(H120,Datasæt_Analysesystemer!$D$2:$F$68,3,FALSE)</f>
        <v>Invasiv</v>
      </c>
      <c r="J120" t="s">
        <v>744</v>
      </c>
      <c r="K120" t="s">
        <v>747</v>
      </c>
      <c r="L120" t="s">
        <v>768</v>
      </c>
      <c r="M120" t="str">
        <f t="shared" si="1"/>
        <v>Absent</v>
      </c>
    </row>
    <row r="121" spans="1:13" x14ac:dyDescent="0.25">
      <c r="A121" t="s">
        <v>1635</v>
      </c>
      <c r="B121" t="str">
        <f>VLOOKUP(A121,Tabel1[[PrøveID]:[Longitude]],3,FALSE)</f>
        <v>Miljøstyrelsen</v>
      </c>
      <c r="C121" s="83" t="str">
        <f>VLOOKUP(A121,Tabel1[[PrøveID]:[Longitude]],2,FALSE)</f>
        <v>15-09-2020</v>
      </c>
      <c r="D121">
        <f>VLOOKUP(A121,Tabel1[[PrøveID]:[Longitude]],5,FALSE)</f>
        <v>55.943814000000003</v>
      </c>
      <c r="E121">
        <f>VLOOKUP(A121,Tabel1[[PrøveID]:[Longitude]],6,FALSE)</f>
        <v>11.880914000000001</v>
      </c>
      <c r="F121" t="str">
        <f>VLOOKUP(A121,Tabel1[[PrøveID]:[Longitude]],4,FALSE)</f>
        <v>Lynæs</v>
      </c>
      <c r="G121" s="24" t="str">
        <f>VLOOKUP(H121,Datasæt_Analysesystemer!$D$3:$E$68,2,FALSE)</f>
        <v>Neogobius melanostomus</v>
      </c>
      <c r="H121" t="s">
        <v>1089</v>
      </c>
      <c r="I121" t="str">
        <f>VLOOKUP(H121,Datasæt_Analysesystemer!$D$2:$F$68,3,FALSE)</f>
        <v>Invasiv</v>
      </c>
      <c r="J121" t="s">
        <v>738</v>
      </c>
      <c r="K121" t="s">
        <v>747</v>
      </c>
      <c r="L121" t="s">
        <v>768</v>
      </c>
      <c r="M121" t="str">
        <f t="shared" si="1"/>
        <v>Absent</v>
      </c>
    </row>
    <row r="122" spans="1:13" x14ac:dyDescent="0.25">
      <c r="A122" t="s">
        <v>1636</v>
      </c>
      <c r="B122" t="str">
        <f>VLOOKUP(A122,Tabel1[[PrøveID]:[Longitude]],3,FALSE)</f>
        <v>Miljøstyrelsen</v>
      </c>
      <c r="C122" s="83" t="str">
        <f>VLOOKUP(A122,Tabel1[[PrøveID]:[Longitude]],2,FALSE)</f>
        <v>24-08-2020</v>
      </c>
      <c r="D122">
        <f>VLOOKUP(A122,Tabel1[[PrøveID]:[Longitude]],5,FALSE)</f>
        <v>54.896991</v>
      </c>
      <c r="E122">
        <f>VLOOKUP(A122,Tabel1[[PrøveID]:[Longitude]],6,FALSE)</f>
        <v>9.7998220000000007</v>
      </c>
      <c r="F122" t="str">
        <f>VLOOKUP(A122,Tabel1[[PrøveID]:[Longitude]],4,FALSE)</f>
        <v xml:space="preserve">Alssundbroen </v>
      </c>
      <c r="G122" s="24" t="str">
        <f>VLOOKUP(H122,Datasæt_Analysesystemer!$D$3:$E$68,2,FALSE)</f>
        <v>Platichthys flesus</v>
      </c>
      <c r="H122" t="s">
        <v>793</v>
      </c>
      <c r="I122" t="str">
        <f>VLOOKUP(H122,Datasæt_Analysesystemer!$D$2:$F$68,3,FALSE)</f>
        <v>Almindelig</v>
      </c>
      <c r="J122" t="s">
        <v>738</v>
      </c>
      <c r="K122" t="s">
        <v>802</v>
      </c>
      <c r="L122" t="s">
        <v>741</v>
      </c>
      <c r="M122" t="str">
        <f t="shared" si="1"/>
        <v>Present_Ct&lt;41</v>
      </c>
    </row>
    <row r="123" spans="1:13" x14ac:dyDescent="0.25">
      <c r="A123" t="s">
        <v>1636</v>
      </c>
      <c r="B123" t="str">
        <f>VLOOKUP(A123,Tabel1[[PrøveID]:[Longitude]],3,FALSE)</f>
        <v>Miljøstyrelsen</v>
      </c>
      <c r="C123" s="83" t="str">
        <f>VLOOKUP(A123,Tabel1[[PrøveID]:[Longitude]],2,FALSE)</f>
        <v>24-08-2020</v>
      </c>
      <c r="D123">
        <f>VLOOKUP(A123,Tabel1[[PrøveID]:[Longitude]],5,FALSE)</f>
        <v>54.896991</v>
      </c>
      <c r="E123">
        <f>VLOOKUP(A123,Tabel1[[PrøveID]:[Longitude]],6,FALSE)</f>
        <v>9.7998220000000007</v>
      </c>
      <c r="F123" t="str">
        <f>VLOOKUP(A123,Tabel1[[PrøveID]:[Longitude]],4,FALSE)</f>
        <v xml:space="preserve">Alssundbroen </v>
      </c>
      <c r="G123" s="24" t="str">
        <f>VLOOKUP(H123,Datasæt_Analysesystemer!$D$3:$E$68,2,FALSE)</f>
        <v>Platichthys flesus</v>
      </c>
      <c r="H123" t="s">
        <v>793</v>
      </c>
      <c r="I123" t="str">
        <f>VLOOKUP(H123,Datasæt_Analysesystemer!$D$2:$F$68,3,FALSE)</f>
        <v>Almindelig</v>
      </c>
      <c r="J123" t="s">
        <v>738</v>
      </c>
      <c r="K123" t="s">
        <v>747</v>
      </c>
      <c r="L123" t="s">
        <v>768</v>
      </c>
      <c r="M123" t="str">
        <f t="shared" si="1"/>
        <v>Absent</v>
      </c>
    </row>
    <row r="124" spans="1:13" x14ac:dyDescent="0.25">
      <c r="A124" t="s">
        <v>1636</v>
      </c>
      <c r="B124" t="str">
        <f>VLOOKUP(A124,Tabel1[[PrøveID]:[Longitude]],3,FALSE)</f>
        <v>Miljøstyrelsen</v>
      </c>
      <c r="C124" s="83" t="str">
        <f>VLOOKUP(A124,Tabel1[[PrøveID]:[Longitude]],2,FALSE)</f>
        <v>24-08-2020</v>
      </c>
      <c r="D124">
        <f>VLOOKUP(A124,Tabel1[[PrøveID]:[Longitude]],5,FALSE)</f>
        <v>54.896991</v>
      </c>
      <c r="E124">
        <f>VLOOKUP(A124,Tabel1[[PrøveID]:[Longitude]],6,FALSE)</f>
        <v>9.7998220000000007</v>
      </c>
      <c r="F124" t="str">
        <f>VLOOKUP(A124,Tabel1[[PrøveID]:[Longitude]],4,FALSE)</f>
        <v xml:space="preserve">Alssundbroen </v>
      </c>
      <c r="G124" s="24" t="str">
        <f>VLOOKUP(H124,Datasæt_Analysesystemer!$D$3:$E$68,2,FALSE)</f>
        <v>Gadus morhua</v>
      </c>
      <c r="H124" t="s">
        <v>794</v>
      </c>
      <c r="I124" t="str">
        <f>VLOOKUP(H124,Datasæt_Analysesystemer!$D$2:$F$68,3,FALSE)</f>
        <v>Almindelig</v>
      </c>
      <c r="J124" t="s">
        <v>738</v>
      </c>
      <c r="K124" t="s">
        <v>747</v>
      </c>
      <c r="L124" t="s">
        <v>768</v>
      </c>
      <c r="M124" t="str">
        <f t="shared" si="1"/>
        <v>Absent</v>
      </c>
    </row>
    <row r="125" spans="1:13" x14ac:dyDescent="0.25">
      <c r="A125" t="s">
        <v>1636</v>
      </c>
      <c r="B125" t="str">
        <f>VLOOKUP(A125,Tabel1[[PrøveID]:[Longitude]],3,FALSE)</f>
        <v>Miljøstyrelsen</v>
      </c>
      <c r="C125" s="83" t="str">
        <f>VLOOKUP(A125,Tabel1[[PrøveID]:[Longitude]],2,FALSE)</f>
        <v>24-08-2020</v>
      </c>
      <c r="D125">
        <f>VLOOKUP(A125,Tabel1[[PrøveID]:[Longitude]],5,FALSE)</f>
        <v>54.896991</v>
      </c>
      <c r="E125">
        <f>VLOOKUP(A125,Tabel1[[PrøveID]:[Longitude]],6,FALSE)</f>
        <v>9.7998220000000007</v>
      </c>
      <c r="F125" t="str">
        <f>VLOOKUP(A125,Tabel1[[PrøveID]:[Longitude]],4,FALSE)</f>
        <v xml:space="preserve">Alssundbroen </v>
      </c>
      <c r="G125" s="24" t="str">
        <f>VLOOKUP(H125,Datasæt_Analysesystemer!$D$3:$E$68,2,FALSE)</f>
        <v>Gadus morhua</v>
      </c>
      <c r="H125" t="s">
        <v>794</v>
      </c>
      <c r="I125" t="str">
        <f>VLOOKUP(H125,Datasæt_Analysesystemer!$D$2:$F$68,3,FALSE)</f>
        <v>Almindelig</v>
      </c>
      <c r="J125" t="s">
        <v>738</v>
      </c>
      <c r="K125" t="s">
        <v>802</v>
      </c>
      <c r="L125" t="s">
        <v>741</v>
      </c>
      <c r="M125" t="str">
        <f t="shared" si="1"/>
        <v>Present_Ct&lt;41</v>
      </c>
    </row>
    <row r="126" spans="1:13" x14ac:dyDescent="0.25">
      <c r="A126" t="s">
        <v>1636</v>
      </c>
      <c r="B126" t="str">
        <f>VLOOKUP(A126,Tabel1[[PrøveID]:[Longitude]],3,FALSE)</f>
        <v>Miljøstyrelsen</v>
      </c>
      <c r="C126" s="83" t="str">
        <f>VLOOKUP(A126,Tabel1[[PrøveID]:[Longitude]],2,FALSE)</f>
        <v>24-08-2020</v>
      </c>
      <c r="D126">
        <f>VLOOKUP(A126,Tabel1[[PrøveID]:[Longitude]],5,FALSE)</f>
        <v>54.896991</v>
      </c>
      <c r="E126">
        <f>VLOOKUP(A126,Tabel1[[PrøveID]:[Longitude]],6,FALSE)</f>
        <v>9.7998220000000007</v>
      </c>
      <c r="F126" t="str">
        <f>VLOOKUP(A126,Tabel1[[PrøveID]:[Longitude]],4,FALSE)</f>
        <v xml:space="preserve">Alssundbroen </v>
      </c>
      <c r="G126" s="24" t="str">
        <f>VLOOKUP(H126,Datasæt_Analysesystemer!$D$3:$E$68,2,FALSE)</f>
        <v>Mya arenaria</v>
      </c>
      <c r="H126" t="s">
        <v>795</v>
      </c>
      <c r="I126" t="str">
        <f>VLOOKUP(H126,Datasæt_Analysesystemer!$D$2:$F$68,3,FALSE)</f>
        <v>Almindelig</v>
      </c>
      <c r="J126" t="s">
        <v>738</v>
      </c>
      <c r="K126" t="s">
        <v>802</v>
      </c>
      <c r="L126" t="s">
        <v>741</v>
      </c>
      <c r="M126" t="str">
        <f t="shared" si="1"/>
        <v>Present_Ct&lt;41</v>
      </c>
    </row>
    <row r="127" spans="1:13" x14ac:dyDescent="0.25">
      <c r="A127" t="s">
        <v>1636</v>
      </c>
      <c r="B127" t="str">
        <f>VLOOKUP(A127,Tabel1[[PrøveID]:[Longitude]],3,FALSE)</f>
        <v>Miljøstyrelsen</v>
      </c>
      <c r="C127" s="83" t="str">
        <f>VLOOKUP(A127,Tabel1[[PrøveID]:[Longitude]],2,FALSE)</f>
        <v>24-08-2020</v>
      </c>
      <c r="D127">
        <f>VLOOKUP(A127,Tabel1[[PrøveID]:[Longitude]],5,FALSE)</f>
        <v>54.896991</v>
      </c>
      <c r="E127">
        <f>VLOOKUP(A127,Tabel1[[PrøveID]:[Longitude]],6,FALSE)</f>
        <v>9.7998220000000007</v>
      </c>
      <c r="F127" t="str">
        <f>VLOOKUP(A127,Tabel1[[PrøveID]:[Longitude]],4,FALSE)</f>
        <v xml:space="preserve">Alssundbroen </v>
      </c>
      <c r="G127" s="24" t="str">
        <f>VLOOKUP(H127,Datasæt_Analysesystemer!$D$3:$E$68,2,FALSE)</f>
        <v>Mya arenaria</v>
      </c>
      <c r="H127" t="s">
        <v>795</v>
      </c>
      <c r="I127" t="str">
        <f>VLOOKUP(H127,Datasæt_Analysesystemer!$D$2:$F$68,3,FALSE)</f>
        <v>Almindelig</v>
      </c>
      <c r="J127" t="s">
        <v>738</v>
      </c>
      <c r="K127" t="s">
        <v>802</v>
      </c>
      <c r="L127" t="s">
        <v>741</v>
      </c>
      <c r="M127" t="str">
        <f t="shared" si="1"/>
        <v>Present_Ct&lt;41</v>
      </c>
    </row>
    <row r="128" spans="1:13" x14ac:dyDescent="0.25">
      <c r="A128" t="s">
        <v>1636</v>
      </c>
      <c r="B128" t="str">
        <f>VLOOKUP(A128,Tabel1[[PrøveID]:[Longitude]],3,FALSE)</f>
        <v>Miljøstyrelsen</v>
      </c>
      <c r="C128" s="83" t="str">
        <f>VLOOKUP(A128,Tabel1[[PrøveID]:[Longitude]],2,FALSE)</f>
        <v>24-08-2020</v>
      </c>
      <c r="D128">
        <f>VLOOKUP(A128,Tabel1[[PrøveID]:[Longitude]],5,FALSE)</f>
        <v>54.896991</v>
      </c>
      <c r="E128">
        <f>VLOOKUP(A128,Tabel1[[PrøveID]:[Longitude]],6,FALSE)</f>
        <v>9.7998220000000007</v>
      </c>
      <c r="F128" t="str">
        <f>VLOOKUP(A128,Tabel1[[PrøveID]:[Longitude]],4,FALSE)</f>
        <v xml:space="preserve">Alssundbroen </v>
      </c>
      <c r="G128" s="24" t="str">
        <f>VLOOKUP(H128,Datasæt_Analysesystemer!$D$3:$E$68,2,FALSE)</f>
        <v>Mnemiopsis leidyi</v>
      </c>
      <c r="H128" t="s">
        <v>982</v>
      </c>
      <c r="I128" t="str">
        <f>VLOOKUP(H128,Datasæt_Analysesystemer!$D$2:$F$68,3,FALSE)</f>
        <v>Invasiv</v>
      </c>
      <c r="J128" t="s">
        <v>738</v>
      </c>
      <c r="K128" t="s">
        <v>802</v>
      </c>
      <c r="L128" t="s">
        <v>741</v>
      </c>
      <c r="M128" t="str">
        <f t="shared" si="1"/>
        <v>Present_Ct&lt;41</v>
      </c>
    </row>
    <row r="129" spans="1:13" x14ac:dyDescent="0.25">
      <c r="A129" t="s">
        <v>1636</v>
      </c>
      <c r="B129" t="str">
        <f>VLOOKUP(A129,Tabel1[[PrøveID]:[Longitude]],3,FALSE)</f>
        <v>Miljøstyrelsen</v>
      </c>
      <c r="C129" s="83" t="str">
        <f>VLOOKUP(A129,Tabel1[[PrøveID]:[Longitude]],2,FALSE)</f>
        <v>24-08-2020</v>
      </c>
      <c r="D129">
        <f>VLOOKUP(A129,Tabel1[[PrøveID]:[Longitude]],5,FALSE)</f>
        <v>54.896991</v>
      </c>
      <c r="E129">
        <f>VLOOKUP(A129,Tabel1[[PrøveID]:[Longitude]],6,FALSE)</f>
        <v>9.7998220000000007</v>
      </c>
      <c r="F129" t="str">
        <f>VLOOKUP(A129,Tabel1[[PrøveID]:[Longitude]],4,FALSE)</f>
        <v xml:space="preserve">Alssundbroen </v>
      </c>
      <c r="G129" s="24" t="str">
        <f>VLOOKUP(H129,Datasæt_Analysesystemer!$D$3:$E$68,2,FALSE)</f>
        <v>Mnemiopsis leidyi</v>
      </c>
      <c r="H129" t="s">
        <v>982</v>
      </c>
      <c r="I129" t="str">
        <f>VLOOKUP(H129,Datasæt_Analysesystemer!$D$2:$F$68,3,FALSE)</f>
        <v>Invasiv</v>
      </c>
      <c r="J129" t="s">
        <v>738</v>
      </c>
      <c r="K129" t="s">
        <v>802</v>
      </c>
      <c r="L129" t="s">
        <v>741</v>
      </c>
      <c r="M129" t="str">
        <f t="shared" si="1"/>
        <v>Present_Ct&lt;41</v>
      </c>
    </row>
    <row r="130" spans="1:13" x14ac:dyDescent="0.25">
      <c r="A130" t="s">
        <v>1636</v>
      </c>
      <c r="B130" t="str">
        <f>VLOOKUP(A130,Tabel1[[PrøveID]:[Longitude]],3,FALSE)</f>
        <v>Miljøstyrelsen</v>
      </c>
      <c r="C130" s="83" t="str">
        <f>VLOOKUP(A130,Tabel1[[PrøveID]:[Longitude]],2,FALSE)</f>
        <v>24-08-2020</v>
      </c>
      <c r="D130">
        <f>VLOOKUP(A130,Tabel1[[PrøveID]:[Longitude]],5,FALSE)</f>
        <v>54.896991</v>
      </c>
      <c r="E130">
        <f>VLOOKUP(A130,Tabel1[[PrøveID]:[Longitude]],6,FALSE)</f>
        <v>9.7998220000000007</v>
      </c>
      <c r="F130" t="str">
        <f>VLOOKUP(A130,Tabel1[[PrøveID]:[Longitude]],4,FALSE)</f>
        <v xml:space="preserve">Alssundbroen </v>
      </c>
      <c r="G130" s="24" t="str">
        <f>VLOOKUP(H130,Datasæt_Analysesystemer!$D$3:$E$68,2,FALSE)</f>
        <v>Homarus americanus</v>
      </c>
      <c r="H130" t="s">
        <v>980</v>
      </c>
      <c r="I130" t="str">
        <f>VLOOKUP(H130,Datasæt_Analysesystemer!$D$2:$F$68,3,FALSE)</f>
        <v>Invasiv</v>
      </c>
      <c r="J130" t="s">
        <v>738</v>
      </c>
      <c r="K130" t="s">
        <v>747</v>
      </c>
      <c r="L130" t="s">
        <v>768</v>
      </c>
      <c r="M130" t="str">
        <f t="shared" ref="M130:M193" si="2">IF(K130="Present",K130&amp;"_"&amp;L130,K130)</f>
        <v>Absent</v>
      </c>
    </row>
    <row r="131" spans="1:13" x14ac:dyDescent="0.25">
      <c r="A131" t="s">
        <v>1636</v>
      </c>
      <c r="B131" t="str">
        <f>VLOOKUP(A131,Tabel1[[PrøveID]:[Longitude]],3,FALSE)</f>
        <v>Miljøstyrelsen</v>
      </c>
      <c r="C131" s="83" t="str">
        <f>VLOOKUP(A131,Tabel1[[PrøveID]:[Longitude]],2,FALSE)</f>
        <v>24-08-2020</v>
      </c>
      <c r="D131">
        <f>VLOOKUP(A131,Tabel1[[PrøveID]:[Longitude]],5,FALSE)</f>
        <v>54.896991</v>
      </c>
      <c r="E131">
        <f>VLOOKUP(A131,Tabel1[[PrøveID]:[Longitude]],6,FALSE)</f>
        <v>9.7998220000000007</v>
      </c>
      <c r="F131" t="str">
        <f>VLOOKUP(A131,Tabel1[[PrøveID]:[Longitude]],4,FALSE)</f>
        <v xml:space="preserve">Alssundbroen </v>
      </c>
      <c r="G131" s="24" t="str">
        <f>VLOOKUP(H131,Datasæt_Analysesystemer!$D$3:$E$68,2,FALSE)</f>
        <v>Homarus americanus</v>
      </c>
      <c r="H131" t="s">
        <v>980</v>
      </c>
      <c r="I131" t="str">
        <f>VLOOKUP(H131,Datasæt_Analysesystemer!$D$2:$F$68,3,FALSE)</f>
        <v>Invasiv</v>
      </c>
      <c r="J131" t="s">
        <v>738</v>
      </c>
      <c r="K131" t="s">
        <v>747</v>
      </c>
      <c r="L131" t="s">
        <v>768</v>
      </c>
      <c r="M131" t="str">
        <f t="shared" si="2"/>
        <v>Absent</v>
      </c>
    </row>
    <row r="132" spans="1:13" x14ac:dyDescent="0.25">
      <c r="A132" t="s">
        <v>1636</v>
      </c>
      <c r="B132" t="str">
        <f>VLOOKUP(A132,Tabel1[[PrøveID]:[Longitude]],3,FALSE)</f>
        <v>Miljøstyrelsen</v>
      </c>
      <c r="C132" s="83" t="str">
        <f>VLOOKUP(A132,Tabel1[[PrøveID]:[Longitude]],2,FALSE)</f>
        <v>24-08-2020</v>
      </c>
      <c r="D132">
        <f>VLOOKUP(A132,Tabel1[[PrøveID]:[Longitude]],5,FALSE)</f>
        <v>54.896991</v>
      </c>
      <c r="E132">
        <f>VLOOKUP(A132,Tabel1[[PrøveID]:[Longitude]],6,FALSE)</f>
        <v>9.7998220000000007</v>
      </c>
      <c r="F132" t="str">
        <f>VLOOKUP(A132,Tabel1[[PrøveID]:[Longitude]],4,FALSE)</f>
        <v xml:space="preserve">Alssundbroen </v>
      </c>
      <c r="G132" s="24" t="str">
        <f>VLOOKUP(H132,Datasæt_Analysesystemer!$D$3:$E$68,2,FALSE)</f>
        <v>Paralithodes camtschaticus</v>
      </c>
      <c r="H132" t="s">
        <v>1060</v>
      </c>
      <c r="I132" t="str">
        <f>VLOOKUP(H132,Datasæt_Analysesystemer!$D$2:$F$68,3,FALSE)</f>
        <v>Invasiv</v>
      </c>
      <c r="J132" t="s">
        <v>738</v>
      </c>
      <c r="K132" t="s">
        <v>747</v>
      </c>
      <c r="L132" t="s">
        <v>768</v>
      </c>
      <c r="M132" t="str">
        <f t="shared" si="2"/>
        <v>Absent</v>
      </c>
    </row>
    <row r="133" spans="1:13" x14ac:dyDescent="0.25">
      <c r="A133" t="s">
        <v>1636</v>
      </c>
      <c r="B133" t="str">
        <f>VLOOKUP(A133,Tabel1[[PrøveID]:[Longitude]],3,FALSE)</f>
        <v>Miljøstyrelsen</v>
      </c>
      <c r="C133" s="83" t="str">
        <f>VLOOKUP(A133,Tabel1[[PrøveID]:[Longitude]],2,FALSE)</f>
        <v>24-08-2020</v>
      </c>
      <c r="D133">
        <f>VLOOKUP(A133,Tabel1[[PrøveID]:[Longitude]],5,FALSE)</f>
        <v>54.896991</v>
      </c>
      <c r="E133">
        <f>VLOOKUP(A133,Tabel1[[PrøveID]:[Longitude]],6,FALSE)</f>
        <v>9.7998220000000007</v>
      </c>
      <c r="F133" t="str">
        <f>VLOOKUP(A133,Tabel1[[PrøveID]:[Longitude]],4,FALSE)</f>
        <v xml:space="preserve">Alssundbroen </v>
      </c>
      <c r="G133" s="24" t="str">
        <f>VLOOKUP(H133,Datasæt_Analysesystemer!$D$3:$E$68,2,FALSE)</f>
        <v>Paralithodes camtschaticus</v>
      </c>
      <c r="H133" t="s">
        <v>1060</v>
      </c>
      <c r="I133" t="str">
        <f>VLOOKUP(H133,Datasæt_Analysesystemer!$D$2:$F$68,3,FALSE)</f>
        <v>Invasiv</v>
      </c>
      <c r="J133" t="s">
        <v>744</v>
      </c>
      <c r="K133" t="s">
        <v>747</v>
      </c>
      <c r="L133" t="s">
        <v>768</v>
      </c>
      <c r="M133" t="str">
        <f t="shared" si="2"/>
        <v>Absent</v>
      </c>
    </row>
    <row r="134" spans="1:13" x14ac:dyDescent="0.25">
      <c r="A134" t="s">
        <v>1636</v>
      </c>
      <c r="B134" t="str">
        <f>VLOOKUP(A134,Tabel1[[PrøveID]:[Longitude]],3,FALSE)</f>
        <v>Miljøstyrelsen</v>
      </c>
      <c r="C134" s="83" t="str">
        <f>VLOOKUP(A134,Tabel1[[PrøveID]:[Longitude]],2,FALSE)</f>
        <v>24-08-2020</v>
      </c>
      <c r="D134">
        <f>VLOOKUP(A134,Tabel1[[PrøveID]:[Longitude]],5,FALSE)</f>
        <v>54.896991</v>
      </c>
      <c r="E134">
        <f>VLOOKUP(A134,Tabel1[[PrøveID]:[Longitude]],6,FALSE)</f>
        <v>9.7998220000000007</v>
      </c>
      <c r="F134" t="str">
        <f>VLOOKUP(A134,Tabel1[[PrøveID]:[Longitude]],4,FALSE)</f>
        <v xml:space="preserve">Alssundbroen </v>
      </c>
      <c r="G134" s="24" t="str">
        <f>VLOOKUP(H134,Datasæt_Analysesystemer!$D$3:$E$68,2,FALSE)</f>
        <v>Eriocheir sinensis</v>
      </c>
      <c r="H134" t="s">
        <v>1031</v>
      </c>
      <c r="I134" t="str">
        <f>VLOOKUP(H134,Datasæt_Analysesystemer!$D$2:$F$68,3,FALSE)</f>
        <v>Invasiv</v>
      </c>
      <c r="J134" t="s">
        <v>744</v>
      </c>
      <c r="K134" t="s">
        <v>747</v>
      </c>
      <c r="L134" t="s">
        <v>768</v>
      </c>
      <c r="M134" t="str">
        <f t="shared" si="2"/>
        <v>Absent</v>
      </c>
    </row>
    <row r="135" spans="1:13" x14ac:dyDescent="0.25">
      <c r="A135" t="s">
        <v>1636</v>
      </c>
      <c r="B135" t="str">
        <f>VLOOKUP(A135,Tabel1[[PrøveID]:[Longitude]],3,FALSE)</f>
        <v>Miljøstyrelsen</v>
      </c>
      <c r="C135" s="83" t="str">
        <f>VLOOKUP(A135,Tabel1[[PrøveID]:[Longitude]],2,FALSE)</f>
        <v>24-08-2020</v>
      </c>
      <c r="D135">
        <f>VLOOKUP(A135,Tabel1[[PrøveID]:[Longitude]],5,FALSE)</f>
        <v>54.896991</v>
      </c>
      <c r="E135">
        <f>VLOOKUP(A135,Tabel1[[PrøveID]:[Longitude]],6,FALSE)</f>
        <v>9.7998220000000007</v>
      </c>
      <c r="F135" t="str">
        <f>VLOOKUP(A135,Tabel1[[PrøveID]:[Longitude]],4,FALSE)</f>
        <v xml:space="preserve">Alssundbroen </v>
      </c>
      <c r="G135" s="24" t="str">
        <f>VLOOKUP(H135,Datasæt_Analysesystemer!$D$3:$E$68,2,FALSE)</f>
        <v>Eriocheir sinensis</v>
      </c>
      <c r="H135" t="s">
        <v>1031</v>
      </c>
      <c r="I135" t="str">
        <f>VLOOKUP(H135,Datasæt_Analysesystemer!$D$2:$F$68,3,FALSE)</f>
        <v>Invasiv</v>
      </c>
      <c r="J135" t="s">
        <v>738</v>
      </c>
      <c r="K135" t="s">
        <v>747</v>
      </c>
      <c r="L135" t="s">
        <v>768</v>
      </c>
      <c r="M135" t="str">
        <f t="shared" si="2"/>
        <v>Absent</v>
      </c>
    </row>
    <row r="136" spans="1:13" x14ac:dyDescent="0.25">
      <c r="A136" t="s">
        <v>1636</v>
      </c>
      <c r="B136" t="str">
        <f>VLOOKUP(A136,Tabel1[[PrøveID]:[Longitude]],3,FALSE)</f>
        <v>Miljøstyrelsen</v>
      </c>
      <c r="C136" s="83" t="str">
        <f>VLOOKUP(A136,Tabel1[[PrøveID]:[Longitude]],2,FALSE)</f>
        <v>24-08-2020</v>
      </c>
      <c r="D136">
        <f>VLOOKUP(A136,Tabel1[[PrøveID]:[Longitude]],5,FALSE)</f>
        <v>54.896991</v>
      </c>
      <c r="E136">
        <f>VLOOKUP(A136,Tabel1[[PrøveID]:[Longitude]],6,FALSE)</f>
        <v>9.7998220000000007</v>
      </c>
      <c r="F136" t="str">
        <f>VLOOKUP(A136,Tabel1[[PrøveID]:[Longitude]],4,FALSE)</f>
        <v xml:space="preserve">Alssundbroen </v>
      </c>
      <c r="G136" s="24" t="str">
        <f>VLOOKUP(H136,Datasæt_Analysesystemer!$D$3:$E$68,2,FALSE)</f>
        <v>Rhithropanopeus harrisii</v>
      </c>
      <c r="H136" t="s">
        <v>1090</v>
      </c>
      <c r="I136" t="str">
        <f>VLOOKUP(H136,Datasæt_Analysesystemer!$D$2:$F$68,3,FALSE)</f>
        <v>Invasiv</v>
      </c>
      <c r="J136" t="s">
        <v>744</v>
      </c>
      <c r="K136" t="s">
        <v>747</v>
      </c>
      <c r="L136" t="s">
        <v>768</v>
      </c>
      <c r="M136" t="str">
        <f t="shared" si="2"/>
        <v>Absent</v>
      </c>
    </row>
    <row r="137" spans="1:13" x14ac:dyDescent="0.25">
      <c r="A137" t="s">
        <v>1636</v>
      </c>
      <c r="B137" t="str">
        <f>VLOOKUP(A137,Tabel1[[PrøveID]:[Longitude]],3,FALSE)</f>
        <v>Miljøstyrelsen</v>
      </c>
      <c r="C137" s="83" t="str">
        <f>VLOOKUP(A137,Tabel1[[PrøveID]:[Longitude]],2,FALSE)</f>
        <v>24-08-2020</v>
      </c>
      <c r="D137">
        <f>VLOOKUP(A137,Tabel1[[PrøveID]:[Longitude]],5,FALSE)</f>
        <v>54.896991</v>
      </c>
      <c r="E137">
        <f>VLOOKUP(A137,Tabel1[[PrøveID]:[Longitude]],6,FALSE)</f>
        <v>9.7998220000000007</v>
      </c>
      <c r="F137" t="str">
        <f>VLOOKUP(A137,Tabel1[[PrøveID]:[Longitude]],4,FALSE)</f>
        <v xml:space="preserve">Alssundbroen </v>
      </c>
      <c r="G137" s="24" t="str">
        <f>VLOOKUP(H137,Datasæt_Analysesystemer!$D$3:$E$68,2,FALSE)</f>
        <v>Rhithropanopeus harrisii</v>
      </c>
      <c r="H137" t="s">
        <v>1090</v>
      </c>
      <c r="I137" t="str">
        <f>VLOOKUP(H137,Datasæt_Analysesystemer!$D$2:$F$68,3,FALSE)</f>
        <v>Invasiv</v>
      </c>
      <c r="J137" t="s">
        <v>738</v>
      </c>
      <c r="K137" t="s">
        <v>747</v>
      </c>
      <c r="L137" t="s">
        <v>768</v>
      </c>
      <c r="M137" t="str">
        <f t="shared" si="2"/>
        <v>Absent</v>
      </c>
    </row>
    <row r="138" spans="1:13" x14ac:dyDescent="0.25">
      <c r="A138" t="s">
        <v>1636</v>
      </c>
      <c r="B138" t="str">
        <f>VLOOKUP(A138,Tabel1[[PrøveID]:[Longitude]],3,FALSE)</f>
        <v>Miljøstyrelsen</v>
      </c>
      <c r="C138" s="83" t="str">
        <f>VLOOKUP(A138,Tabel1[[PrøveID]:[Longitude]],2,FALSE)</f>
        <v>24-08-2020</v>
      </c>
      <c r="D138">
        <f>VLOOKUP(A138,Tabel1[[PrøveID]:[Longitude]],5,FALSE)</f>
        <v>54.896991</v>
      </c>
      <c r="E138">
        <f>VLOOKUP(A138,Tabel1[[PrøveID]:[Longitude]],6,FALSE)</f>
        <v>9.7998220000000007</v>
      </c>
      <c r="F138" t="str">
        <f>VLOOKUP(A138,Tabel1[[PrøveID]:[Longitude]],4,FALSE)</f>
        <v xml:space="preserve">Alssundbroen </v>
      </c>
      <c r="G138" s="24" t="str">
        <f>VLOOKUP(H138,Datasæt_Analysesystemer!$D$3:$E$68,2,FALSE)</f>
        <v>Oncorhyncus gorbuscha</v>
      </c>
      <c r="H138" t="s">
        <v>799</v>
      </c>
      <c r="I138" t="str">
        <f>VLOOKUP(H138,Datasæt_Analysesystemer!$D$2:$F$68,3,FALSE)</f>
        <v>Invasiv</v>
      </c>
      <c r="J138" t="s">
        <v>744</v>
      </c>
      <c r="K138" t="s">
        <v>747</v>
      </c>
      <c r="L138" t="s">
        <v>768</v>
      </c>
      <c r="M138" t="str">
        <f t="shared" si="2"/>
        <v>Absent</v>
      </c>
    </row>
    <row r="139" spans="1:13" x14ac:dyDescent="0.25">
      <c r="A139" t="s">
        <v>1636</v>
      </c>
      <c r="B139" t="str">
        <f>VLOOKUP(A139,Tabel1[[PrøveID]:[Longitude]],3,FALSE)</f>
        <v>Miljøstyrelsen</v>
      </c>
      <c r="C139" s="83" t="str">
        <f>VLOOKUP(A139,Tabel1[[PrøveID]:[Longitude]],2,FALSE)</f>
        <v>24-08-2020</v>
      </c>
      <c r="D139">
        <f>VLOOKUP(A139,Tabel1[[PrøveID]:[Longitude]],5,FALSE)</f>
        <v>54.896991</v>
      </c>
      <c r="E139">
        <f>VLOOKUP(A139,Tabel1[[PrøveID]:[Longitude]],6,FALSE)</f>
        <v>9.7998220000000007</v>
      </c>
      <c r="F139" t="str">
        <f>VLOOKUP(A139,Tabel1[[PrøveID]:[Longitude]],4,FALSE)</f>
        <v xml:space="preserve">Alssundbroen </v>
      </c>
      <c r="G139" s="24" t="str">
        <f>VLOOKUP(H139,Datasæt_Analysesystemer!$D$3:$E$68,2,FALSE)</f>
        <v>Oncorhyncus gorbuscha</v>
      </c>
      <c r="H139" t="s">
        <v>799</v>
      </c>
      <c r="I139" t="str">
        <f>VLOOKUP(H139,Datasæt_Analysesystemer!$D$2:$F$68,3,FALSE)</f>
        <v>Invasiv</v>
      </c>
      <c r="J139" t="s">
        <v>744</v>
      </c>
      <c r="K139" t="s">
        <v>747</v>
      </c>
      <c r="L139" t="s">
        <v>768</v>
      </c>
      <c r="M139" t="str">
        <f t="shared" si="2"/>
        <v>Absent</v>
      </c>
    </row>
    <row r="140" spans="1:13" x14ac:dyDescent="0.25">
      <c r="A140" t="s">
        <v>1636</v>
      </c>
      <c r="B140" t="str">
        <f>VLOOKUP(A140,Tabel1[[PrøveID]:[Longitude]],3,FALSE)</f>
        <v>Miljøstyrelsen</v>
      </c>
      <c r="C140" s="83" t="str">
        <f>VLOOKUP(A140,Tabel1[[PrøveID]:[Longitude]],2,FALSE)</f>
        <v>24-08-2020</v>
      </c>
      <c r="D140">
        <f>VLOOKUP(A140,Tabel1[[PrøveID]:[Longitude]],5,FALSE)</f>
        <v>54.896991</v>
      </c>
      <c r="E140">
        <f>VLOOKUP(A140,Tabel1[[PrøveID]:[Longitude]],6,FALSE)</f>
        <v>9.7998220000000007</v>
      </c>
      <c r="F140" t="str">
        <f>VLOOKUP(A140,Tabel1[[PrøveID]:[Longitude]],4,FALSE)</f>
        <v xml:space="preserve">Alssundbroen </v>
      </c>
      <c r="G140" s="24" t="str">
        <f>VLOOKUP(H140,Datasæt_Analysesystemer!$D$3:$E$68,2,FALSE)</f>
        <v>Acipenser baerii</v>
      </c>
      <c r="H140" t="s">
        <v>1120</v>
      </c>
      <c r="I140" t="str">
        <f>VLOOKUP(H140,Datasæt_Analysesystemer!$D$2:$F$68,3,FALSE)</f>
        <v>Invasiv</v>
      </c>
      <c r="J140" t="s">
        <v>738</v>
      </c>
      <c r="K140" t="s">
        <v>747</v>
      </c>
      <c r="L140" t="s">
        <v>768</v>
      </c>
      <c r="M140" t="str">
        <f t="shared" si="2"/>
        <v>Absent</v>
      </c>
    </row>
    <row r="141" spans="1:13" x14ac:dyDescent="0.25">
      <c r="A141" t="s">
        <v>1636</v>
      </c>
      <c r="B141" t="str">
        <f>VLOOKUP(A141,Tabel1[[PrøveID]:[Longitude]],3,FALSE)</f>
        <v>Miljøstyrelsen</v>
      </c>
      <c r="C141" s="83" t="str">
        <f>VLOOKUP(A141,Tabel1[[PrøveID]:[Longitude]],2,FALSE)</f>
        <v>24-08-2020</v>
      </c>
      <c r="D141">
        <f>VLOOKUP(A141,Tabel1[[PrøveID]:[Longitude]],5,FALSE)</f>
        <v>54.896991</v>
      </c>
      <c r="E141">
        <f>VLOOKUP(A141,Tabel1[[PrøveID]:[Longitude]],6,FALSE)</f>
        <v>9.7998220000000007</v>
      </c>
      <c r="F141" t="str">
        <f>VLOOKUP(A141,Tabel1[[PrøveID]:[Longitude]],4,FALSE)</f>
        <v xml:space="preserve">Alssundbroen </v>
      </c>
      <c r="G141" s="24" t="str">
        <f>VLOOKUP(H141,Datasæt_Analysesystemer!$D$3:$E$68,2,FALSE)</f>
        <v>Acipenser baerii</v>
      </c>
      <c r="H141" t="s">
        <v>1120</v>
      </c>
      <c r="I141" t="str">
        <f>VLOOKUP(H141,Datasæt_Analysesystemer!$D$2:$F$68,3,FALSE)</f>
        <v>Invasiv</v>
      </c>
      <c r="J141" t="s">
        <v>744</v>
      </c>
      <c r="K141" t="s">
        <v>747</v>
      </c>
      <c r="L141" t="s">
        <v>768</v>
      </c>
      <c r="M141" t="str">
        <f t="shared" si="2"/>
        <v>Absent</v>
      </c>
    </row>
    <row r="142" spans="1:13" x14ac:dyDescent="0.25">
      <c r="A142" t="s">
        <v>1636</v>
      </c>
      <c r="B142" t="str">
        <f>VLOOKUP(A142,Tabel1[[PrøveID]:[Longitude]],3,FALSE)</f>
        <v>Miljøstyrelsen</v>
      </c>
      <c r="C142" s="83" t="str">
        <f>VLOOKUP(A142,Tabel1[[PrøveID]:[Longitude]],2,FALSE)</f>
        <v>24-08-2020</v>
      </c>
      <c r="D142">
        <f>VLOOKUP(A142,Tabel1[[PrøveID]:[Longitude]],5,FALSE)</f>
        <v>54.896991</v>
      </c>
      <c r="E142">
        <f>VLOOKUP(A142,Tabel1[[PrøveID]:[Longitude]],6,FALSE)</f>
        <v>9.7998220000000007</v>
      </c>
      <c r="F142" t="str">
        <f>VLOOKUP(A142,Tabel1[[PrøveID]:[Longitude]],4,FALSE)</f>
        <v xml:space="preserve">Alssundbroen </v>
      </c>
      <c r="G142" s="24" t="str">
        <f>VLOOKUP(H142,Datasæt_Analysesystemer!$D$3:$E$68,2,FALSE)</f>
        <v>Magallana gigas</v>
      </c>
      <c r="H142" t="s">
        <v>1100</v>
      </c>
      <c r="I142" t="str">
        <f>VLOOKUP(H142,Datasæt_Analysesystemer!$D$2:$F$68,3,FALSE)</f>
        <v>Invasiv</v>
      </c>
      <c r="J142" t="s">
        <v>744</v>
      </c>
      <c r="K142" t="s">
        <v>747</v>
      </c>
      <c r="L142" t="s">
        <v>768</v>
      </c>
      <c r="M142" t="str">
        <f t="shared" si="2"/>
        <v>Absent</v>
      </c>
    </row>
    <row r="143" spans="1:13" x14ac:dyDescent="0.25">
      <c r="A143" t="s">
        <v>1636</v>
      </c>
      <c r="B143" t="str">
        <f>VLOOKUP(A143,Tabel1[[PrøveID]:[Longitude]],3,FALSE)</f>
        <v>Miljøstyrelsen</v>
      </c>
      <c r="C143" s="83" t="str">
        <f>VLOOKUP(A143,Tabel1[[PrøveID]:[Longitude]],2,FALSE)</f>
        <v>24-08-2020</v>
      </c>
      <c r="D143">
        <f>VLOOKUP(A143,Tabel1[[PrøveID]:[Longitude]],5,FALSE)</f>
        <v>54.896991</v>
      </c>
      <c r="E143">
        <f>VLOOKUP(A143,Tabel1[[PrøveID]:[Longitude]],6,FALSE)</f>
        <v>9.7998220000000007</v>
      </c>
      <c r="F143" t="str">
        <f>VLOOKUP(A143,Tabel1[[PrøveID]:[Longitude]],4,FALSE)</f>
        <v xml:space="preserve">Alssundbroen </v>
      </c>
      <c r="G143" s="24" t="str">
        <f>VLOOKUP(H143,Datasæt_Analysesystemer!$D$3:$E$68,2,FALSE)</f>
        <v>Magallana gigas</v>
      </c>
      <c r="H143" t="s">
        <v>1100</v>
      </c>
      <c r="I143" t="str">
        <f>VLOOKUP(H143,Datasæt_Analysesystemer!$D$2:$F$68,3,FALSE)</f>
        <v>Invasiv</v>
      </c>
      <c r="J143" t="s">
        <v>738</v>
      </c>
      <c r="K143" t="s">
        <v>747</v>
      </c>
      <c r="L143" t="s">
        <v>768</v>
      </c>
      <c r="M143" t="str">
        <f t="shared" si="2"/>
        <v>Absent</v>
      </c>
    </row>
    <row r="144" spans="1:13" x14ac:dyDescent="0.25">
      <c r="A144" t="s">
        <v>1636</v>
      </c>
      <c r="B144" t="str">
        <f>VLOOKUP(A144,Tabel1[[PrøveID]:[Longitude]],3,FALSE)</f>
        <v>Miljøstyrelsen</v>
      </c>
      <c r="C144" s="83" t="str">
        <f>VLOOKUP(A144,Tabel1[[PrøveID]:[Longitude]],2,FALSE)</f>
        <v>24-08-2020</v>
      </c>
      <c r="D144">
        <f>VLOOKUP(A144,Tabel1[[PrøveID]:[Longitude]],5,FALSE)</f>
        <v>54.896991</v>
      </c>
      <c r="E144">
        <f>VLOOKUP(A144,Tabel1[[PrøveID]:[Longitude]],6,FALSE)</f>
        <v>9.7998220000000007</v>
      </c>
      <c r="F144" t="str">
        <f>VLOOKUP(A144,Tabel1[[PrøveID]:[Longitude]],4,FALSE)</f>
        <v xml:space="preserve">Alssundbroen </v>
      </c>
      <c r="G144" s="24" t="str">
        <f>VLOOKUP(H144,Datasæt_Analysesystemer!$D$3:$E$68,2,FALSE)</f>
        <v>Neogobius melanostomus</v>
      </c>
      <c r="H144" t="s">
        <v>1089</v>
      </c>
      <c r="I144" t="str">
        <f>VLOOKUP(H144,Datasæt_Analysesystemer!$D$2:$F$68,3,FALSE)</f>
        <v>Invasiv</v>
      </c>
      <c r="J144" t="s">
        <v>738</v>
      </c>
      <c r="K144" t="s">
        <v>747</v>
      </c>
      <c r="L144" t="s">
        <v>768</v>
      </c>
      <c r="M144" t="str">
        <f t="shared" si="2"/>
        <v>Absent</v>
      </c>
    </row>
    <row r="145" spans="1:13" x14ac:dyDescent="0.25">
      <c r="A145" t="s">
        <v>1636</v>
      </c>
      <c r="B145" t="str">
        <f>VLOOKUP(A145,Tabel1[[PrøveID]:[Longitude]],3,FALSE)</f>
        <v>Miljøstyrelsen</v>
      </c>
      <c r="C145" s="83" t="str">
        <f>VLOOKUP(A145,Tabel1[[PrøveID]:[Longitude]],2,FALSE)</f>
        <v>24-08-2020</v>
      </c>
      <c r="D145">
        <f>VLOOKUP(A145,Tabel1[[PrøveID]:[Longitude]],5,FALSE)</f>
        <v>54.896991</v>
      </c>
      <c r="E145">
        <f>VLOOKUP(A145,Tabel1[[PrøveID]:[Longitude]],6,FALSE)</f>
        <v>9.7998220000000007</v>
      </c>
      <c r="F145" t="str">
        <f>VLOOKUP(A145,Tabel1[[PrøveID]:[Longitude]],4,FALSE)</f>
        <v xml:space="preserve">Alssundbroen </v>
      </c>
      <c r="G145" s="24" t="str">
        <f>VLOOKUP(H145,Datasæt_Analysesystemer!$D$3:$E$68,2,FALSE)</f>
        <v>Neogobius melanostomus</v>
      </c>
      <c r="H145" t="s">
        <v>1089</v>
      </c>
      <c r="I145" t="str">
        <f>VLOOKUP(H145,Datasæt_Analysesystemer!$D$2:$F$68,3,FALSE)</f>
        <v>Invasiv</v>
      </c>
      <c r="J145" t="s">
        <v>738</v>
      </c>
      <c r="K145" t="s">
        <v>747</v>
      </c>
      <c r="L145" t="s">
        <v>768</v>
      </c>
      <c r="M145" t="str">
        <f t="shared" si="2"/>
        <v>Absent</v>
      </c>
    </row>
    <row r="146" spans="1:13" x14ac:dyDescent="0.25">
      <c r="A146" t="s">
        <v>1639</v>
      </c>
      <c r="B146" t="str">
        <f>VLOOKUP(A146,Tabel1[[PrøveID]:[Longitude]],3,FALSE)</f>
        <v>Miljøstyrelsen</v>
      </c>
      <c r="C146" s="83" t="str">
        <f>VLOOKUP(A146,Tabel1[[PrøveID]:[Longitude]],2,FALSE)</f>
        <v>21-08-2020</v>
      </c>
      <c r="D146">
        <f>VLOOKUP(A146,Tabel1[[PrøveID]:[Longitude]],5,FALSE)</f>
        <v>56.374251999999998</v>
      </c>
      <c r="E146">
        <f>VLOOKUP(A146,Tabel1[[PrøveID]:[Longitude]],6,FALSE)</f>
        <v>8.115418</v>
      </c>
      <c r="F146" t="str">
        <f>VLOOKUP(A146,Tabel1[[PrøveID]:[Longitude]],4,FALSE)</f>
        <v>Thorsminde</v>
      </c>
      <c r="G146" s="24" t="str">
        <f>VLOOKUP(H146,Datasæt_Analysesystemer!$D$3:$E$68,2,FALSE)</f>
        <v>Platichthys flesus</v>
      </c>
      <c r="H146" t="s">
        <v>793</v>
      </c>
      <c r="I146" t="str">
        <f>VLOOKUP(H146,Datasæt_Analysesystemer!$D$2:$F$68,3,FALSE)</f>
        <v>Almindelig</v>
      </c>
      <c r="J146" t="s">
        <v>738</v>
      </c>
      <c r="K146" t="s">
        <v>802</v>
      </c>
      <c r="L146" t="s">
        <v>768</v>
      </c>
      <c r="M146" t="str">
        <f t="shared" si="2"/>
        <v>Present_Ct&gt;41</v>
      </c>
    </row>
    <row r="147" spans="1:13" x14ac:dyDescent="0.25">
      <c r="A147" t="s">
        <v>1639</v>
      </c>
      <c r="B147" t="str">
        <f>VLOOKUP(A147,Tabel1[[PrøveID]:[Longitude]],3,FALSE)</f>
        <v>Miljøstyrelsen</v>
      </c>
      <c r="C147" s="83" t="str">
        <f>VLOOKUP(A147,Tabel1[[PrøveID]:[Longitude]],2,FALSE)</f>
        <v>21-08-2020</v>
      </c>
      <c r="D147">
        <f>VLOOKUP(A147,Tabel1[[PrøveID]:[Longitude]],5,FALSE)</f>
        <v>56.374251999999998</v>
      </c>
      <c r="E147">
        <f>VLOOKUP(A147,Tabel1[[PrøveID]:[Longitude]],6,FALSE)</f>
        <v>8.115418</v>
      </c>
      <c r="F147" t="str">
        <f>VLOOKUP(A147,Tabel1[[PrøveID]:[Longitude]],4,FALSE)</f>
        <v>Thorsminde</v>
      </c>
      <c r="G147" s="24" t="str">
        <f>VLOOKUP(H147,Datasæt_Analysesystemer!$D$3:$E$68,2,FALSE)</f>
        <v>Platichthys flesus</v>
      </c>
      <c r="H147" t="s">
        <v>793</v>
      </c>
      <c r="I147" t="str">
        <f>VLOOKUP(H147,Datasæt_Analysesystemer!$D$2:$F$68,3,FALSE)</f>
        <v>Almindelig</v>
      </c>
      <c r="J147" t="s">
        <v>738</v>
      </c>
      <c r="K147" t="s">
        <v>802</v>
      </c>
      <c r="L147" t="s">
        <v>741</v>
      </c>
      <c r="M147" t="str">
        <f t="shared" si="2"/>
        <v>Present_Ct&lt;41</v>
      </c>
    </row>
    <row r="148" spans="1:13" x14ac:dyDescent="0.25">
      <c r="A148" t="s">
        <v>1639</v>
      </c>
      <c r="B148" t="str">
        <f>VLOOKUP(A148,Tabel1[[PrøveID]:[Longitude]],3,FALSE)</f>
        <v>Miljøstyrelsen</v>
      </c>
      <c r="C148" s="83" t="str">
        <f>VLOOKUP(A148,Tabel1[[PrøveID]:[Longitude]],2,FALSE)</f>
        <v>21-08-2020</v>
      </c>
      <c r="D148">
        <f>VLOOKUP(A148,Tabel1[[PrøveID]:[Longitude]],5,FALSE)</f>
        <v>56.374251999999998</v>
      </c>
      <c r="E148">
        <f>VLOOKUP(A148,Tabel1[[PrøveID]:[Longitude]],6,FALSE)</f>
        <v>8.115418</v>
      </c>
      <c r="F148" t="str">
        <f>VLOOKUP(A148,Tabel1[[PrøveID]:[Longitude]],4,FALSE)</f>
        <v>Thorsminde</v>
      </c>
      <c r="G148" s="24" t="str">
        <f>VLOOKUP(H148,Datasæt_Analysesystemer!$D$3:$E$68,2,FALSE)</f>
        <v>Gadus morhua</v>
      </c>
      <c r="H148" t="s">
        <v>794</v>
      </c>
      <c r="I148" t="str">
        <f>VLOOKUP(H148,Datasæt_Analysesystemer!$D$2:$F$68,3,FALSE)</f>
        <v>Almindelig</v>
      </c>
      <c r="J148" t="s">
        <v>744</v>
      </c>
      <c r="K148" t="s">
        <v>747</v>
      </c>
      <c r="L148" t="s">
        <v>768</v>
      </c>
      <c r="M148" t="str">
        <f t="shared" si="2"/>
        <v>Absent</v>
      </c>
    </row>
    <row r="149" spans="1:13" x14ac:dyDescent="0.25">
      <c r="A149" t="s">
        <v>1639</v>
      </c>
      <c r="B149" t="str">
        <f>VLOOKUP(A149,Tabel1[[PrøveID]:[Longitude]],3,FALSE)</f>
        <v>Miljøstyrelsen</v>
      </c>
      <c r="C149" s="83" t="str">
        <f>VLOOKUP(A149,Tabel1[[PrøveID]:[Longitude]],2,FALSE)</f>
        <v>21-08-2020</v>
      </c>
      <c r="D149">
        <f>VLOOKUP(A149,Tabel1[[PrøveID]:[Longitude]],5,FALSE)</f>
        <v>56.374251999999998</v>
      </c>
      <c r="E149">
        <f>VLOOKUP(A149,Tabel1[[PrøveID]:[Longitude]],6,FALSE)</f>
        <v>8.115418</v>
      </c>
      <c r="F149" t="str">
        <f>VLOOKUP(A149,Tabel1[[PrøveID]:[Longitude]],4,FALSE)</f>
        <v>Thorsminde</v>
      </c>
      <c r="G149" s="24" t="str">
        <f>VLOOKUP(H149,Datasæt_Analysesystemer!$D$3:$E$68,2,FALSE)</f>
        <v>Mya arenaria</v>
      </c>
      <c r="H149" t="s">
        <v>795</v>
      </c>
      <c r="I149" t="str">
        <f>VLOOKUP(H149,Datasæt_Analysesystemer!$D$2:$F$68,3,FALSE)</f>
        <v>Almindelig</v>
      </c>
      <c r="J149" t="s">
        <v>738</v>
      </c>
      <c r="K149" t="s">
        <v>802</v>
      </c>
      <c r="L149" t="s">
        <v>741</v>
      </c>
      <c r="M149" t="str">
        <f t="shared" si="2"/>
        <v>Present_Ct&lt;41</v>
      </c>
    </row>
    <row r="150" spans="1:13" x14ac:dyDescent="0.25">
      <c r="A150" t="s">
        <v>1639</v>
      </c>
      <c r="B150" t="str">
        <f>VLOOKUP(A150,Tabel1[[PrøveID]:[Longitude]],3,FALSE)</f>
        <v>Miljøstyrelsen</v>
      </c>
      <c r="C150" s="83" t="str">
        <f>VLOOKUP(A150,Tabel1[[PrøveID]:[Longitude]],2,FALSE)</f>
        <v>21-08-2020</v>
      </c>
      <c r="D150">
        <f>VLOOKUP(A150,Tabel1[[PrøveID]:[Longitude]],5,FALSE)</f>
        <v>56.374251999999998</v>
      </c>
      <c r="E150">
        <f>VLOOKUP(A150,Tabel1[[PrøveID]:[Longitude]],6,FALSE)</f>
        <v>8.115418</v>
      </c>
      <c r="F150" t="str">
        <f>VLOOKUP(A150,Tabel1[[PrøveID]:[Longitude]],4,FALSE)</f>
        <v>Thorsminde</v>
      </c>
      <c r="G150" s="24" t="str">
        <f>VLOOKUP(H150,Datasæt_Analysesystemer!$D$3:$E$68,2,FALSE)</f>
        <v>Mnemiopsis leidyi</v>
      </c>
      <c r="H150" t="s">
        <v>982</v>
      </c>
      <c r="I150" t="str">
        <f>VLOOKUP(H150,Datasæt_Analysesystemer!$D$2:$F$68,3,FALSE)</f>
        <v>Invasiv</v>
      </c>
      <c r="J150" t="s">
        <v>744</v>
      </c>
      <c r="K150" t="s">
        <v>802</v>
      </c>
      <c r="L150" t="s">
        <v>768</v>
      </c>
      <c r="M150" t="str">
        <f t="shared" si="2"/>
        <v>Present_Ct&gt;41</v>
      </c>
    </row>
    <row r="151" spans="1:13" x14ac:dyDescent="0.25">
      <c r="A151" t="s">
        <v>1639</v>
      </c>
      <c r="B151" t="str">
        <f>VLOOKUP(A151,Tabel1[[PrøveID]:[Longitude]],3,FALSE)</f>
        <v>Miljøstyrelsen</v>
      </c>
      <c r="C151" s="83" t="str">
        <f>VLOOKUP(A151,Tabel1[[PrøveID]:[Longitude]],2,FALSE)</f>
        <v>21-08-2020</v>
      </c>
      <c r="D151">
        <f>VLOOKUP(A151,Tabel1[[PrøveID]:[Longitude]],5,FALSE)</f>
        <v>56.374251999999998</v>
      </c>
      <c r="E151">
        <f>VLOOKUP(A151,Tabel1[[PrøveID]:[Longitude]],6,FALSE)</f>
        <v>8.115418</v>
      </c>
      <c r="F151" t="str">
        <f>VLOOKUP(A151,Tabel1[[PrøveID]:[Longitude]],4,FALSE)</f>
        <v>Thorsminde</v>
      </c>
      <c r="G151" s="24" t="str">
        <f>VLOOKUP(H151,Datasæt_Analysesystemer!$D$3:$E$68,2,FALSE)</f>
        <v>Mnemiopsis leidyi</v>
      </c>
      <c r="H151" t="s">
        <v>982</v>
      </c>
      <c r="I151" t="str">
        <f>VLOOKUP(H151,Datasæt_Analysesystemer!$D$2:$F$68,3,FALSE)</f>
        <v>Invasiv</v>
      </c>
      <c r="J151" t="s">
        <v>738</v>
      </c>
      <c r="K151" t="s">
        <v>802</v>
      </c>
      <c r="L151" t="s">
        <v>768</v>
      </c>
      <c r="M151" t="str">
        <f t="shared" si="2"/>
        <v>Present_Ct&gt;41</v>
      </c>
    </row>
    <row r="152" spans="1:13" x14ac:dyDescent="0.25">
      <c r="A152" t="s">
        <v>1639</v>
      </c>
      <c r="B152" t="str">
        <f>VLOOKUP(A152,Tabel1[[PrøveID]:[Longitude]],3,FALSE)</f>
        <v>Miljøstyrelsen</v>
      </c>
      <c r="C152" s="83" t="str">
        <f>VLOOKUP(A152,Tabel1[[PrøveID]:[Longitude]],2,FALSE)</f>
        <v>21-08-2020</v>
      </c>
      <c r="D152">
        <f>VLOOKUP(A152,Tabel1[[PrøveID]:[Longitude]],5,FALSE)</f>
        <v>56.374251999999998</v>
      </c>
      <c r="E152">
        <f>VLOOKUP(A152,Tabel1[[PrøveID]:[Longitude]],6,FALSE)</f>
        <v>8.115418</v>
      </c>
      <c r="F152" t="str">
        <f>VLOOKUP(A152,Tabel1[[PrøveID]:[Longitude]],4,FALSE)</f>
        <v>Thorsminde</v>
      </c>
      <c r="G152" s="24" t="str">
        <f>VLOOKUP(H152,Datasæt_Analysesystemer!$D$3:$E$68,2,FALSE)</f>
        <v>Homarus americanus</v>
      </c>
      <c r="H152" t="s">
        <v>980</v>
      </c>
      <c r="I152" t="str">
        <f>VLOOKUP(H152,Datasæt_Analysesystemer!$D$2:$F$68,3,FALSE)</f>
        <v>Invasiv</v>
      </c>
      <c r="J152" t="s">
        <v>738</v>
      </c>
      <c r="K152" t="s">
        <v>747</v>
      </c>
      <c r="L152" t="s">
        <v>768</v>
      </c>
      <c r="M152" t="str">
        <f t="shared" si="2"/>
        <v>Absent</v>
      </c>
    </row>
    <row r="153" spans="1:13" x14ac:dyDescent="0.25">
      <c r="A153" t="s">
        <v>1639</v>
      </c>
      <c r="B153" t="str">
        <f>VLOOKUP(A153,Tabel1[[PrøveID]:[Longitude]],3,FALSE)</f>
        <v>Miljøstyrelsen</v>
      </c>
      <c r="C153" s="83" t="str">
        <f>VLOOKUP(A153,Tabel1[[PrøveID]:[Longitude]],2,FALSE)</f>
        <v>21-08-2020</v>
      </c>
      <c r="D153">
        <f>VLOOKUP(A153,Tabel1[[PrøveID]:[Longitude]],5,FALSE)</f>
        <v>56.374251999999998</v>
      </c>
      <c r="E153">
        <f>VLOOKUP(A153,Tabel1[[PrøveID]:[Longitude]],6,FALSE)</f>
        <v>8.115418</v>
      </c>
      <c r="F153" t="str">
        <f>VLOOKUP(A153,Tabel1[[PrøveID]:[Longitude]],4,FALSE)</f>
        <v>Thorsminde</v>
      </c>
      <c r="G153" s="24" t="str">
        <f>VLOOKUP(H153,Datasæt_Analysesystemer!$D$3:$E$68,2,FALSE)</f>
        <v>Homarus americanus</v>
      </c>
      <c r="H153" t="s">
        <v>980</v>
      </c>
      <c r="I153" t="str">
        <f>VLOOKUP(H153,Datasæt_Analysesystemer!$D$2:$F$68,3,FALSE)</f>
        <v>Invasiv</v>
      </c>
      <c r="J153" t="s">
        <v>744</v>
      </c>
      <c r="K153" t="s">
        <v>747</v>
      </c>
      <c r="L153" t="s">
        <v>768</v>
      </c>
      <c r="M153" t="str">
        <f t="shared" si="2"/>
        <v>Absent</v>
      </c>
    </row>
    <row r="154" spans="1:13" x14ac:dyDescent="0.25">
      <c r="A154" t="s">
        <v>1639</v>
      </c>
      <c r="B154" t="str">
        <f>VLOOKUP(A154,Tabel1[[PrøveID]:[Longitude]],3,FALSE)</f>
        <v>Miljøstyrelsen</v>
      </c>
      <c r="C154" s="83" t="str">
        <f>VLOOKUP(A154,Tabel1[[PrøveID]:[Longitude]],2,FALSE)</f>
        <v>21-08-2020</v>
      </c>
      <c r="D154">
        <f>VLOOKUP(A154,Tabel1[[PrøveID]:[Longitude]],5,FALSE)</f>
        <v>56.374251999999998</v>
      </c>
      <c r="E154">
        <f>VLOOKUP(A154,Tabel1[[PrøveID]:[Longitude]],6,FALSE)</f>
        <v>8.115418</v>
      </c>
      <c r="F154" t="str">
        <f>VLOOKUP(A154,Tabel1[[PrøveID]:[Longitude]],4,FALSE)</f>
        <v>Thorsminde</v>
      </c>
      <c r="G154" s="24" t="str">
        <f>VLOOKUP(H154,Datasæt_Analysesystemer!$D$3:$E$68,2,FALSE)</f>
        <v>Paralithodes camtschaticus</v>
      </c>
      <c r="H154" t="s">
        <v>1060</v>
      </c>
      <c r="I154" t="str">
        <f>VLOOKUP(H154,Datasæt_Analysesystemer!$D$2:$F$68,3,FALSE)</f>
        <v>Invasiv</v>
      </c>
      <c r="J154" t="s">
        <v>738</v>
      </c>
      <c r="K154" t="s">
        <v>747</v>
      </c>
      <c r="L154" t="s">
        <v>768</v>
      </c>
      <c r="M154" t="str">
        <f t="shared" si="2"/>
        <v>Absent</v>
      </c>
    </row>
    <row r="155" spans="1:13" x14ac:dyDescent="0.25">
      <c r="A155" t="s">
        <v>1639</v>
      </c>
      <c r="B155" t="str">
        <f>VLOOKUP(A155,Tabel1[[PrøveID]:[Longitude]],3,FALSE)</f>
        <v>Miljøstyrelsen</v>
      </c>
      <c r="C155" s="83" t="str">
        <f>VLOOKUP(A155,Tabel1[[PrøveID]:[Longitude]],2,FALSE)</f>
        <v>21-08-2020</v>
      </c>
      <c r="D155">
        <f>VLOOKUP(A155,Tabel1[[PrøveID]:[Longitude]],5,FALSE)</f>
        <v>56.374251999999998</v>
      </c>
      <c r="E155">
        <f>VLOOKUP(A155,Tabel1[[PrøveID]:[Longitude]],6,FALSE)</f>
        <v>8.115418</v>
      </c>
      <c r="F155" t="str">
        <f>VLOOKUP(A155,Tabel1[[PrøveID]:[Longitude]],4,FALSE)</f>
        <v>Thorsminde</v>
      </c>
      <c r="G155" s="24" t="str">
        <f>VLOOKUP(H155,Datasæt_Analysesystemer!$D$3:$E$68,2,FALSE)</f>
        <v>Paralithodes camtschaticus</v>
      </c>
      <c r="H155" t="s">
        <v>1060</v>
      </c>
      <c r="I155" t="str">
        <f>VLOOKUP(H155,Datasæt_Analysesystemer!$D$2:$F$68,3,FALSE)</f>
        <v>Invasiv</v>
      </c>
      <c r="J155" t="s">
        <v>744</v>
      </c>
      <c r="K155" t="s">
        <v>747</v>
      </c>
      <c r="L155" t="s">
        <v>768</v>
      </c>
      <c r="M155" t="str">
        <f t="shared" si="2"/>
        <v>Absent</v>
      </c>
    </row>
    <row r="156" spans="1:13" x14ac:dyDescent="0.25">
      <c r="A156" t="s">
        <v>1639</v>
      </c>
      <c r="B156" t="str">
        <f>VLOOKUP(A156,Tabel1[[PrøveID]:[Longitude]],3,FALSE)</f>
        <v>Miljøstyrelsen</v>
      </c>
      <c r="C156" s="83" t="str">
        <f>VLOOKUP(A156,Tabel1[[PrøveID]:[Longitude]],2,FALSE)</f>
        <v>21-08-2020</v>
      </c>
      <c r="D156">
        <f>VLOOKUP(A156,Tabel1[[PrøveID]:[Longitude]],5,FALSE)</f>
        <v>56.374251999999998</v>
      </c>
      <c r="E156">
        <f>VLOOKUP(A156,Tabel1[[PrøveID]:[Longitude]],6,FALSE)</f>
        <v>8.115418</v>
      </c>
      <c r="F156" t="str">
        <f>VLOOKUP(A156,Tabel1[[PrøveID]:[Longitude]],4,FALSE)</f>
        <v>Thorsminde</v>
      </c>
      <c r="G156" s="24" t="str">
        <f>VLOOKUP(H156,Datasæt_Analysesystemer!$D$3:$E$68,2,FALSE)</f>
        <v>Eriocheir sinensis</v>
      </c>
      <c r="H156" t="s">
        <v>1031</v>
      </c>
      <c r="I156" t="str">
        <f>VLOOKUP(H156,Datasæt_Analysesystemer!$D$2:$F$68,3,FALSE)</f>
        <v>Invasiv</v>
      </c>
      <c r="J156" t="s">
        <v>738</v>
      </c>
      <c r="K156" t="s">
        <v>747</v>
      </c>
      <c r="L156" t="s">
        <v>768</v>
      </c>
      <c r="M156" t="str">
        <f t="shared" si="2"/>
        <v>Absent</v>
      </c>
    </row>
    <row r="157" spans="1:13" x14ac:dyDescent="0.25">
      <c r="A157" t="s">
        <v>1639</v>
      </c>
      <c r="B157" t="str">
        <f>VLOOKUP(A157,Tabel1[[PrøveID]:[Longitude]],3,FALSE)</f>
        <v>Miljøstyrelsen</v>
      </c>
      <c r="C157" s="83" t="str">
        <f>VLOOKUP(A157,Tabel1[[PrøveID]:[Longitude]],2,FALSE)</f>
        <v>21-08-2020</v>
      </c>
      <c r="D157">
        <f>VLOOKUP(A157,Tabel1[[PrøveID]:[Longitude]],5,FALSE)</f>
        <v>56.374251999999998</v>
      </c>
      <c r="E157">
        <f>VLOOKUP(A157,Tabel1[[PrøveID]:[Longitude]],6,FALSE)</f>
        <v>8.115418</v>
      </c>
      <c r="F157" t="str">
        <f>VLOOKUP(A157,Tabel1[[PrøveID]:[Longitude]],4,FALSE)</f>
        <v>Thorsminde</v>
      </c>
      <c r="G157" s="24" t="str">
        <f>VLOOKUP(H157,Datasæt_Analysesystemer!$D$3:$E$68,2,FALSE)</f>
        <v>Eriocheir sinensis</v>
      </c>
      <c r="H157" t="s">
        <v>1031</v>
      </c>
      <c r="I157" t="str">
        <f>VLOOKUP(H157,Datasæt_Analysesystemer!$D$2:$F$68,3,FALSE)</f>
        <v>Invasiv</v>
      </c>
      <c r="J157" t="s">
        <v>738</v>
      </c>
      <c r="K157" t="s">
        <v>747</v>
      </c>
      <c r="L157" t="s">
        <v>768</v>
      </c>
      <c r="M157" t="str">
        <f t="shared" si="2"/>
        <v>Absent</v>
      </c>
    </row>
    <row r="158" spans="1:13" x14ac:dyDescent="0.25">
      <c r="A158" t="s">
        <v>1639</v>
      </c>
      <c r="B158" t="str">
        <f>VLOOKUP(A158,Tabel1[[PrøveID]:[Longitude]],3,FALSE)</f>
        <v>Miljøstyrelsen</v>
      </c>
      <c r="C158" s="83" t="str">
        <f>VLOOKUP(A158,Tabel1[[PrøveID]:[Longitude]],2,FALSE)</f>
        <v>21-08-2020</v>
      </c>
      <c r="D158">
        <f>VLOOKUP(A158,Tabel1[[PrøveID]:[Longitude]],5,FALSE)</f>
        <v>56.374251999999998</v>
      </c>
      <c r="E158">
        <f>VLOOKUP(A158,Tabel1[[PrøveID]:[Longitude]],6,FALSE)</f>
        <v>8.115418</v>
      </c>
      <c r="F158" t="str">
        <f>VLOOKUP(A158,Tabel1[[PrøveID]:[Longitude]],4,FALSE)</f>
        <v>Thorsminde</v>
      </c>
      <c r="G158" s="24" t="str">
        <f>VLOOKUP(H158,Datasæt_Analysesystemer!$D$3:$E$68,2,FALSE)</f>
        <v>Rhithropanopeus harrisii</v>
      </c>
      <c r="H158" t="s">
        <v>1090</v>
      </c>
      <c r="I158" t="str">
        <f>VLOOKUP(H158,Datasæt_Analysesystemer!$D$2:$F$68,3,FALSE)</f>
        <v>Invasiv</v>
      </c>
      <c r="J158" t="s">
        <v>738</v>
      </c>
      <c r="K158" t="s">
        <v>747</v>
      </c>
      <c r="L158" t="s">
        <v>768</v>
      </c>
      <c r="M158" t="str">
        <f t="shared" si="2"/>
        <v>Absent</v>
      </c>
    </row>
    <row r="159" spans="1:13" x14ac:dyDescent="0.25">
      <c r="A159" t="s">
        <v>1639</v>
      </c>
      <c r="B159" t="str">
        <f>VLOOKUP(A159,Tabel1[[PrøveID]:[Longitude]],3,FALSE)</f>
        <v>Miljøstyrelsen</v>
      </c>
      <c r="C159" s="83" t="str">
        <f>VLOOKUP(A159,Tabel1[[PrøveID]:[Longitude]],2,FALSE)</f>
        <v>21-08-2020</v>
      </c>
      <c r="D159">
        <f>VLOOKUP(A159,Tabel1[[PrøveID]:[Longitude]],5,FALSE)</f>
        <v>56.374251999999998</v>
      </c>
      <c r="E159">
        <f>VLOOKUP(A159,Tabel1[[PrøveID]:[Longitude]],6,FALSE)</f>
        <v>8.115418</v>
      </c>
      <c r="F159" t="str">
        <f>VLOOKUP(A159,Tabel1[[PrøveID]:[Longitude]],4,FALSE)</f>
        <v>Thorsminde</v>
      </c>
      <c r="G159" s="24" t="str">
        <f>VLOOKUP(H159,Datasæt_Analysesystemer!$D$3:$E$68,2,FALSE)</f>
        <v>Rhithropanopeus harrisii</v>
      </c>
      <c r="H159" t="s">
        <v>1090</v>
      </c>
      <c r="I159" t="str">
        <f>VLOOKUP(H159,Datasæt_Analysesystemer!$D$2:$F$68,3,FALSE)</f>
        <v>Invasiv</v>
      </c>
      <c r="J159" t="s">
        <v>738</v>
      </c>
      <c r="K159" t="s">
        <v>747</v>
      </c>
      <c r="L159" t="s">
        <v>768</v>
      </c>
      <c r="M159" t="str">
        <f t="shared" si="2"/>
        <v>Absent</v>
      </c>
    </row>
    <row r="160" spans="1:13" x14ac:dyDescent="0.25">
      <c r="A160" t="s">
        <v>1639</v>
      </c>
      <c r="B160" t="str">
        <f>VLOOKUP(A160,Tabel1[[PrøveID]:[Longitude]],3,FALSE)</f>
        <v>Miljøstyrelsen</v>
      </c>
      <c r="C160" s="83" t="str">
        <f>VLOOKUP(A160,Tabel1[[PrøveID]:[Longitude]],2,FALSE)</f>
        <v>21-08-2020</v>
      </c>
      <c r="D160">
        <f>VLOOKUP(A160,Tabel1[[PrøveID]:[Longitude]],5,FALSE)</f>
        <v>56.374251999999998</v>
      </c>
      <c r="E160">
        <f>VLOOKUP(A160,Tabel1[[PrøveID]:[Longitude]],6,FALSE)</f>
        <v>8.115418</v>
      </c>
      <c r="F160" t="str">
        <f>VLOOKUP(A160,Tabel1[[PrøveID]:[Longitude]],4,FALSE)</f>
        <v>Thorsminde</v>
      </c>
      <c r="G160" s="24" t="str">
        <f>VLOOKUP(H160,Datasæt_Analysesystemer!$D$3:$E$68,2,FALSE)</f>
        <v>Oncorhyncus gorbuscha</v>
      </c>
      <c r="H160" t="s">
        <v>799</v>
      </c>
      <c r="I160" t="str">
        <f>VLOOKUP(H160,Datasæt_Analysesystemer!$D$2:$F$68,3,FALSE)</f>
        <v>Invasiv</v>
      </c>
      <c r="J160" t="s">
        <v>738</v>
      </c>
      <c r="K160" t="s">
        <v>747</v>
      </c>
      <c r="L160" t="s">
        <v>768</v>
      </c>
      <c r="M160" t="str">
        <f t="shared" si="2"/>
        <v>Absent</v>
      </c>
    </row>
    <row r="161" spans="1:13" x14ac:dyDescent="0.25">
      <c r="A161" t="s">
        <v>1639</v>
      </c>
      <c r="B161" t="str">
        <f>VLOOKUP(A161,Tabel1[[PrøveID]:[Longitude]],3,FALSE)</f>
        <v>Miljøstyrelsen</v>
      </c>
      <c r="C161" s="83" t="str">
        <f>VLOOKUP(A161,Tabel1[[PrøveID]:[Longitude]],2,FALSE)</f>
        <v>21-08-2020</v>
      </c>
      <c r="D161">
        <f>VLOOKUP(A161,Tabel1[[PrøveID]:[Longitude]],5,FALSE)</f>
        <v>56.374251999999998</v>
      </c>
      <c r="E161">
        <f>VLOOKUP(A161,Tabel1[[PrøveID]:[Longitude]],6,FALSE)</f>
        <v>8.115418</v>
      </c>
      <c r="F161" t="str">
        <f>VLOOKUP(A161,Tabel1[[PrøveID]:[Longitude]],4,FALSE)</f>
        <v>Thorsminde</v>
      </c>
      <c r="G161" s="24" t="str">
        <f>VLOOKUP(H161,Datasæt_Analysesystemer!$D$3:$E$68,2,FALSE)</f>
        <v>Oncorhyncus gorbuscha</v>
      </c>
      <c r="H161" t="s">
        <v>799</v>
      </c>
      <c r="I161" t="str">
        <f>VLOOKUP(H161,Datasæt_Analysesystemer!$D$2:$F$68,3,FALSE)</f>
        <v>Invasiv</v>
      </c>
      <c r="J161" t="s">
        <v>738</v>
      </c>
      <c r="K161" t="s">
        <v>747</v>
      </c>
      <c r="L161" t="s">
        <v>768</v>
      </c>
      <c r="M161" t="str">
        <f t="shared" si="2"/>
        <v>Absent</v>
      </c>
    </row>
    <row r="162" spans="1:13" x14ac:dyDescent="0.25">
      <c r="A162" t="s">
        <v>1639</v>
      </c>
      <c r="B162" t="str">
        <f>VLOOKUP(A162,Tabel1[[PrøveID]:[Longitude]],3,FALSE)</f>
        <v>Miljøstyrelsen</v>
      </c>
      <c r="C162" s="83" t="str">
        <f>VLOOKUP(A162,Tabel1[[PrøveID]:[Longitude]],2,FALSE)</f>
        <v>21-08-2020</v>
      </c>
      <c r="D162">
        <f>VLOOKUP(A162,Tabel1[[PrøveID]:[Longitude]],5,FALSE)</f>
        <v>56.374251999999998</v>
      </c>
      <c r="E162">
        <f>VLOOKUP(A162,Tabel1[[PrøveID]:[Longitude]],6,FALSE)</f>
        <v>8.115418</v>
      </c>
      <c r="F162" t="str">
        <f>VLOOKUP(A162,Tabel1[[PrøveID]:[Longitude]],4,FALSE)</f>
        <v>Thorsminde</v>
      </c>
      <c r="G162" s="24" t="str">
        <f>VLOOKUP(H162,Datasæt_Analysesystemer!$D$3:$E$68,2,FALSE)</f>
        <v>Acipenser baerii</v>
      </c>
      <c r="H162" t="s">
        <v>1120</v>
      </c>
      <c r="I162" t="str">
        <f>VLOOKUP(H162,Datasæt_Analysesystemer!$D$2:$F$68,3,FALSE)</f>
        <v>Invasiv</v>
      </c>
      <c r="J162" t="s">
        <v>738</v>
      </c>
      <c r="K162" t="s">
        <v>747</v>
      </c>
      <c r="L162" t="s">
        <v>768</v>
      </c>
      <c r="M162" t="str">
        <f t="shared" si="2"/>
        <v>Absent</v>
      </c>
    </row>
    <row r="163" spans="1:13" x14ac:dyDescent="0.25">
      <c r="A163" t="s">
        <v>1639</v>
      </c>
      <c r="B163" t="str">
        <f>VLOOKUP(A163,Tabel1[[PrøveID]:[Longitude]],3,FALSE)</f>
        <v>Miljøstyrelsen</v>
      </c>
      <c r="C163" s="83" t="str">
        <f>VLOOKUP(A163,Tabel1[[PrøveID]:[Longitude]],2,FALSE)</f>
        <v>21-08-2020</v>
      </c>
      <c r="D163">
        <f>VLOOKUP(A163,Tabel1[[PrøveID]:[Longitude]],5,FALSE)</f>
        <v>56.374251999999998</v>
      </c>
      <c r="E163">
        <f>VLOOKUP(A163,Tabel1[[PrøveID]:[Longitude]],6,FALSE)</f>
        <v>8.115418</v>
      </c>
      <c r="F163" t="str">
        <f>VLOOKUP(A163,Tabel1[[PrøveID]:[Longitude]],4,FALSE)</f>
        <v>Thorsminde</v>
      </c>
      <c r="G163" s="24" t="str">
        <f>VLOOKUP(H163,Datasæt_Analysesystemer!$D$3:$E$68,2,FALSE)</f>
        <v>Acipenser baerii</v>
      </c>
      <c r="H163" t="s">
        <v>1120</v>
      </c>
      <c r="I163" t="str">
        <f>VLOOKUP(H163,Datasæt_Analysesystemer!$D$2:$F$68,3,FALSE)</f>
        <v>Invasiv</v>
      </c>
      <c r="J163" t="s">
        <v>744</v>
      </c>
      <c r="K163" t="s">
        <v>747</v>
      </c>
      <c r="L163" t="s">
        <v>768</v>
      </c>
      <c r="M163" t="str">
        <f t="shared" si="2"/>
        <v>Absent</v>
      </c>
    </row>
    <row r="164" spans="1:13" x14ac:dyDescent="0.25">
      <c r="A164" t="s">
        <v>1639</v>
      </c>
      <c r="B164" t="str">
        <f>VLOOKUP(A164,Tabel1[[PrøveID]:[Longitude]],3,FALSE)</f>
        <v>Miljøstyrelsen</v>
      </c>
      <c r="C164" s="83" t="str">
        <f>VLOOKUP(A164,Tabel1[[PrøveID]:[Longitude]],2,FALSE)</f>
        <v>21-08-2020</v>
      </c>
      <c r="D164">
        <f>VLOOKUP(A164,Tabel1[[PrøveID]:[Longitude]],5,FALSE)</f>
        <v>56.374251999999998</v>
      </c>
      <c r="E164">
        <f>VLOOKUP(A164,Tabel1[[PrøveID]:[Longitude]],6,FALSE)</f>
        <v>8.115418</v>
      </c>
      <c r="F164" t="str">
        <f>VLOOKUP(A164,Tabel1[[PrøveID]:[Longitude]],4,FALSE)</f>
        <v>Thorsminde</v>
      </c>
      <c r="G164" s="24" t="str">
        <f>VLOOKUP(H164,Datasæt_Analysesystemer!$D$3:$E$68,2,FALSE)</f>
        <v>Magallana gigas</v>
      </c>
      <c r="H164" t="s">
        <v>1100</v>
      </c>
      <c r="I164" t="str">
        <f>VLOOKUP(H164,Datasæt_Analysesystemer!$D$2:$F$68,3,FALSE)</f>
        <v>Invasiv</v>
      </c>
      <c r="J164" t="s">
        <v>738</v>
      </c>
      <c r="K164" t="s">
        <v>802</v>
      </c>
      <c r="L164" t="s">
        <v>741</v>
      </c>
      <c r="M164" t="str">
        <f t="shared" si="2"/>
        <v>Present_Ct&lt;41</v>
      </c>
    </row>
    <row r="165" spans="1:13" x14ac:dyDescent="0.25">
      <c r="A165" t="s">
        <v>1639</v>
      </c>
      <c r="B165" t="str">
        <f>VLOOKUP(A165,Tabel1[[PrøveID]:[Longitude]],3,FALSE)</f>
        <v>Miljøstyrelsen</v>
      </c>
      <c r="C165" s="83" t="str">
        <f>VLOOKUP(A165,Tabel1[[PrøveID]:[Longitude]],2,FALSE)</f>
        <v>21-08-2020</v>
      </c>
      <c r="D165">
        <f>VLOOKUP(A165,Tabel1[[PrøveID]:[Longitude]],5,FALSE)</f>
        <v>56.374251999999998</v>
      </c>
      <c r="E165">
        <f>VLOOKUP(A165,Tabel1[[PrøveID]:[Longitude]],6,FALSE)</f>
        <v>8.115418</v>
      </c>
      <c r="F165" t="str">
        <f>VLOOKUP(A165,Tabel1[[PrøveID]:[Longitude]],4,FALSE)</f>
        <v>Thorsminde</v>
      </c>
      <c r="G165" s="24" t="str">
        <f>VLOOKUP(H165,Datasæt_Analysesystemer!$D$3:$E$68,2,FALSE)</f>
        <v>Magallana gigas</v>
      </c>
      <c r="H165" t="s">
        <v>1100</v>
      </c>
      <c r="I165" t="str">
        <f>VLOOKUP(H165,Datasæt_Analysesystemer!$D$2:$F$68,3,FALSE)</f>
        <v>Invasiv</v>
      </c>
      <c r="J165" t="s">
        <v>744</v>
      </c>
      <c r="K165" t="s">
        <v>802</v>
      </c>
      <c r="L165" t="s">
        <v>768</v>
      </c>
      <c r="M165" t="str">
        <f t="shared" si="2"/>
        <v>Present_Ct&gt;41</v>
      </c>
    </row>
    <row r="166" spans="1:13" x14ac:dyDescent="0.25">
      <c r="A166" t="s">
        <v>1639</v>
      </c>
      <c r="B166" t="str">
        <f>VLOOKUP(A166,Tabel1[[PrøveID]:[Longitude]],3,FALSE)</f>
        <v>Miljøstyrelsen</v>
      </c>
      <c r="C166" s="83" t="str">
        <f>VLOOKUP(A166,Tabel1[[PrøveID]:[Longitude]],2,FALSE)</f>
        <v>21-08-2020</v>
      </c>
      <c r="D166">
        <f>VLOOKUP(A166,Tabel1[[PrøveID]:[Longitude]],5,FALSE)</f>
        <v>56.374251999999998</v>
      </c>
      <c r="E166">
        <f>VLOOKUP(A166,Tabel1[[PrøveID]:[Longitude]],6,FALSE)</f>
        <v>8.115418</v>
      </c>
      <c r="F166" t="str">
        <f>VLOOKUP(A166,Tabel1[[PrøveID]:[Longitude]],4,FALSE)</f>
        <v>Thorsminde</v>
      </c>
      <c r="G166" s="24" t="str">
        <f>VLOOKUP(H166,Datasæt_Analysesystemer!$D$3:$E$68,2,FALSE)</f>
        <v>Neogobius melanostomus</v>
      </c>
      <c r="H166" t="s">
        <v>1089</v>
      </c>
      <c r="I166" t="str">
        <f>VLOOKUP(H166,Datasæt_Analysesystemer!$D$2:$F$68,3,FALSE)</f>
        <v>Invasiv</v>
      </c>
      <c r="J166" t="s">
        <v>738</v>
      </c>
      <c r="K166" t="s">
        <v>747</v>
      </c>
      <c r="L166" t="s">
        <v>768</v>
      </c>
      <c r="M166" t="str">
        <f t="shared" si="2"/>
        <v>Absent</v>
      </c>
    </row>
    <row r="167" spans="1:13" x14ac:dyDescent="0.25">
      <c r="A167" t="s">
        <v>1639</v>
      </c>
      <c r="B167" t="str">
        <f>VLOOKUP(A167,Tabel1[[PrøveID]:[Longitude]],3,FALSE)</f>
        <v>Miljøstyrelsen</v>
      </c>
      <c r="C167" s="83" t="str">
        <f>VLOOKUP(A167,Tabel1[[PrøveID]:[Longitude]],2,FALSE)</f>
        <v>21-08-2020</v>
      </c>
      <c r="D167">
        <f>VLOOKUP(A167,Tabel1[[PrøveID]:[Longitude]],5,FALSE)</f>
        <v>56.374251999999998</v>
      </c>
      <c r="E167">
        <f>VLOOKUP(A167,Tabel1[[PrøveID]:[Longitude]],6,FALSE)</f>
        <v>8.115418</v>
      </c>
      <c r="F167" t="str">
        <f>VLOOKUP(A167,Tabel1[[PrøveID]:[Longitude]],4,FALSE)</f>
        <v>Thorsminde</v>
      </c>
      <c r="G167" s="24" t="str">
        <f>VLOOKUP(H167,Datasæt_Analysesystemer!$D$3:$E$68,2,FALSE)</f>
        <v>Neogobius melanostomus</v>
      </c>
      <c r="H167" t="s">
        <v>1089</v>
      </c>
      <c r="I167" t="str">
        <f>VLOOKUP(H167,Datasæt_Analysesystemer!$D$2:$F$68,3,FALSE)</f>
        <v>Invasiv</v>
      </c>
      <c r="J167" t="s">
        <v>744</v>
      </c>
      <c r="K167" t="s">
        <v>747</v>
      </c>
      <c r="L167" t="s">
        <v>768</v>
      </c>
      <c r="M167" t="str">
        <f t="shared" si="2"/>
        <v>Absent</v>
      </c>
    </row>
    <row r="168" spans="1:13" x14ac:dyDescent="0.25">
      <c r="A168" t="s">
        <v>1640</v>
      </c>
      <c r="B168" t="str">
        <f>VLOOKUP(A168,Tabel1[[PrøveID]:[Longitude]],3,FALSE)</f>
        <v>Miljøstyrelsen</v>
      </c>
      <c r="C168" s="83" t="str">
        <f>VLOOKUP(A168,Tabel1[[PrøveID]:[Longitude]],2,FALSE)</f>
        <v>03-09-2020</v>
      </c>
      <c r="D168">
        <f>VLOOKUP(A168,Tabel1[[PrøveID]:[Longitude]],5,FALSE)</f>
        <v>56.918660000000003</v>
      </c>
      <c r="E168">
        <f>VLOOKUP(A168,Tabel1[[PrøveID]:[Longitude]],6,FALSE)</f>
        <v>8.9234550000000006</v>
      </c>
      <c r="F168" t="str">
        <f>VLOOKUP(A168,Tabel1[[PrøveID]:[Longitude]],4,FALSE)</f>
        <v xml:space="preserve">Ejerslev Havn </v>
      </c>
      <c r="G168" s="24" t="str">
        <f>VLOOKUP(H168,Datasæt_Analysesystemer!$D$3:$E$68,2,FALSE)</f>
        <v>Platichthys flesus</v>
      </c>
      <c r="H168" t="s">
        <v>793</v>
      </c>
      <c r="I168" t="str">
        <f>VLOOKUP(H168,Datasæt_Analysesystemer!$D$2:$F$68,3,FALSE)</f>
        <v>Almindelig</v>
      </c>
      <c r="J168" t="s">
        <v>738</v>
      </c>
      <c r="K168" t="s">
        <v>747</v>
      </c>
      <c r="L168" t="s">
        <v>768</v>
      </c>
      <c r="M168" t="str">
        <f t="shared" si="2"/>
        <v>Absent</v>
      </c>
    </row>
    <row r="169" spans="1:13" x14ac:dyDescent="0.25">
      <c r="A169" t="s">
        <v>1640</v>
      </c>
      <c r="B169" t="str">
        <f>VLOOKUP(A169,Tabel1[[PrøveID]:[Longitude]],3,FALSE)</f>
        <v>Miljøstyrelsen</v>
      </c>
      <c r="C169" s="83" t="str">
        <f>VLOOKUP(A169,Tabel1[[PrøveID]:[Longitude]],2,FALSE)</f>
        <v>03-09-2020</v>
      </c>
      <c r="D169">
        <f>VLOOKUP(A169,Tabel1[[PrøveID]:[Longitude]],5,FALSE)</f>
        <v>56.918660000000003</v>
      </c>
      <c r="E169">
        <f>VLOOKUP(A169,Tabel1[[PrøveID]:[Longitude]],6,FALSE)</f>
        <v>8.9234550000000006</v>
      </c>
      <c r="F169" t="str">
        <f>VLOOKUP(A169,Tabel1[[PrøveID]:[Longitude]],4,FALSE)</f>
        <v xml:space="preserve">Ejerslev Havn </v>
      </c>
      <c r="G169" s="24" t="str">
        <f>VLOOKUP(H169,Datasæt_Analysesystemer!$D$3:$E$68,2,FALSE)</f>
        <v>Platichthys flesus</v>
      </c>
      <c r="H169" t="s">
        <v>793</v>
      </c>
      <c r="I169" t="str">
        <f>VLOOKUP(H169,Datasæt_Analysesystemer!$D$2:$F$68,3,FALSE)</f>
        <v>Almindelig</v>
      </c>
      <c r="J169" t="s">
        <v>738</v>
      </c>
      <c r="K169" t="s">
        <v>747</v>
      </c>
      <c r="L169" t="s">
        <v>768</v>
      </c>
      <c r="M169" t="str">
        <f t="shared" si="2"/>
        <v>Absent</v>
      </c>
    </row>
    <row r="170" spans="1:13" x14ac:dyDescent="0.25">
      <c r="A170" t="s">
        <v>1640</v>
      </c>
      <c r="B170" t="str">
        <f>VLOOKUP(A170,Tabel1[[PrøveID]:[Longitude]],3,FALSE)</f>
        <v>Miljøstyrelsen</v>
      </c>
      <c r="C170" s="83" t="str">
        <f>VLOOKUP(A170,Tabel1[[PrøveID]:[Longitude]],2,FALSE)</f>
        <v>03-09-2020</v>
      </c>
      <c r="D170">
        <f>VLOOKUP(A170,Tabel1[[PrøveID]:[Longitude]],5,FALSE)</f>
        <v>56.918660000000003</v>
      </c>
      <c r="E170">
        <f>VLOOKUP(A170,Tabel1[[PrøveID]:[Longitude]],6,FALSE)</f>
        <v>8.9234550000000006</v>
      </c>
      <c r="F170" t="str">
        <f>VLOOKUP(A170,Tabel1[[PrøveID]:[Longitude]],4,FALSE)</f>
        <v xml:space="preserve">Ejerslev Havn </v>
      </c>
      <c r="G170" s="24" t="str">
        <f>VLOOKUP(H170,Datasæt_Analysesystemer!$D$3:$E$68,2,FALSE)</f>
        <v>Gadus morhua</v>
      </c>
      <c r="H170" t="s">
        <v>794</v>
      </c>
      <c r="I170" t="str">
        <f>VLOOKUP(H170,Datasæt_Analysesystemer!$D$2:$F$68,3,FALSE)</f>
        <v>Almindelig</v>
      </c>
      <c r="J170" t="s">
        <v>738</v>
      </c>
      <c r="K170" t="s">
        <v>747</v>
      </c>
      <c r="L170" t="s">
        <v>768</v>
      </c>
      <c r="M170" t="str">
        <f t="shared" si="2"/>
        <v>Absent</v>
      </c>
    </row>
    <row r="171" spans="1:13" x14ac:dyDescent="0.25">
      <c r="A171" t="s">
        <v>1640</v>
      </c>
      <c r="B171" t="str">
        <f>VLOOKUP(A171,Tabel1[[PrøveID]:[Longitude]],3,FALSE)</f>
        <v>Miljøstyrelsen</v>
      </c>
      <c r="C171" s="83" t="str">
        <f>VLOOKUP(A171,Tabel1[[PrøveID]:[Longitude]],2,FALSE)</f>
        <v>03-09-2020</v>
      </c>
      <c r="D171">
        <f>VLOOKUP(A171,Tabel1[[PrøveID]:[Longitude]],5,FALSE)</f>
        <v>56.918660000000003</v>
      </c>
      <c r="E171">
        <f>VLOOKUP(A171,Tabel1[[PrøveID]:[Longitude]],6,FALSE)</f>
        <v>8.9234550000000006</v>
      </c>
      <c r="F171" t="str">
        <f>VLOOKUP(A171,Tabel1[[PrøveID]:[Longitude]],4,FALSE)</f>
        <v xml:space="preserve">Ejerslev Havn </v>
      </c>
      <c r="G171" s="24" t="str">
        <f>VLOOKUP(H171,Datasæt_Analysesystemer!$D$3:$E$68,2,FALSE)</f>
        <v>Gadus morhua</v>
      </c>
      <c r="H171" t="s">
        <v>794</v>
      </c>
      <c r="I171" t="str">
        <f>VLOOKUP(H171,Datasæt_Analysesystemer!$D$2:$F$68,3,FALSE)</f>
        <v>Almindelig</v>
      </c>
      <c r="J171" t="s">
        <v>738</v>
      </c>
      <c r="K171" t="s">
        <v>747</v>
      </c>
      <c r="L171" t="s">
        <v>768</v>
      </c>
      <c r="M171" t="str">
        <f t="shared" si="2"/>
        <v>Absent</v>
      </c>
    </row>
    <row r="172" spans="1:13" x14ac:dyDescent="0.25">
      <c r="A172" t="s">
        <v>1640</v>
      </c>
      <c r="B172" t="str">
        <f>VLOOKUP(A172,Tabel1[[PrøveID]:[Longitude]],3,FALSE)</f>
        <v>Miljøstyrelsen</v>
      </c>
      <c r="C172" s="83" t="str">
        <f>VLOOKUP(A172,Tabel1[[PrøveID]:[Longitude]],2,FALSE)</f>
        <v>03-09-2020</v>
      </c>
      <c r="D172">
        <f>VLOOKUP(A172,Tabel1[[PrøveID]:[Longitude]],5,FALSE)</f>
        <v>56.918660000000003</v>
      </c>
      <c r="E172">
        <f>VLOOKUP(A172,Tabel1[[PrøveID]:[Longitude]],6,FALSE)</f>
        <v>8.9234550000000006</v>
      </c>
      <c r="F172" t="str">
        <f>VLOOKUP(A172,Tabel1[[PrøveID]:[Longitude]],4,FALSE)</f>
        <v xml:space="preserve">Ejerslev Havn </v>
      </c>
      <c r="G172" s="24" t="str">
        <f>VLOOKUP(H172,Datasæt_Analysesystemer!$D$3:$E$68,2,FALSE)</f>
        <v>Mya arenaria</v>
      </c>
      <c r="H172" t="s">
        <v>795</v>
      </c>
      <c r="I172" t="str">
        <f>VLOOKUP(H172,Datasæt_Analysesystemer!$D$2:$F$68,3,FALSE)</f>
        <v>Almindelig</v>
      </c>
      <c r="J172" t="s">
        <v>744</v>
      </c>
      <c r="K172" t="s">
        <v>802</v>
      </c>
      <c r="L172" t="s">
        <v>741</v>
      </c>
      <c r="M172" t="str">
        <f t="shared" si="2"/>
        <v>Present_Ct&lt;41</v>
      </c>
    </row>
    <row r="173" spans="1:13" x14ac:dyDescent="0.25">
      <c r="A173" t="s">
        <v>1640</v>
      </c>
      <c r="B173" t="str">
        <f>VLOOKUP(A173,Tabel1[[PrøveID]:[Longitude]],3,FALSE)</f>
        <v>Miljøstyrelsen</v>
      </c>
      <c r="C173" s="83" t="str">
        <f>VLOOKUP(A173,Tabel1[[PrøveID]:[Longitude]],2,FALSE)</f>
        <v>03-09-2020</v>
      </c>
      <c r="D173">
        <f>VLOOKUP(A173,Tabel1[[PrøveID]:[Longitude]],5,FALSE)</f>
        <v>56.918660000000003</v>
      </c>
      <c r="E173">
        <f>VLOOKUP(A173,Tabel1[[PrøveID]:[Longitude]],6,FALSE)</f>
        <v>8.9234550000000006</v>
      </c>
      <c r="F173" t="str">
        <f>VLOOKUP(A173,Tabel1[[PrøveID]:[Longitude]],4,FALSE)</f>
        <v xml:space="preserve">Ejerslev Havn </v>
      </c>
      <c r="G173" s="24" t="str">
        <f>VLOOKUP(H173,Datasæt_Analysesystemer!$D$3:$E$68,2,FALSE)</f>
        <v>Mya arenaria</v>
      </c>
      <c r="H173" t="s">
        <v>795</v>
      </c>
      <c r="I173" t="str">
        <f>VLOOKUP(H173,Datasæt_Analysesystemer!$D$2:$F$68,3,FALSE)</f>
        <v>Almindelig</v>
      </c>
      <c r="J173" t="s">
        <v>738</v>
      </c>
      <c r="K173" t="s">
        <v>802</v>
      </c>
      <c r="L173" t="s">
        <v>741</v>
      </c>
      <c r="M173" t="str">
        <f t="shared" si="2"/>
        <v>Present_Ct&lt;41</v>
      </c>
    </row>
    <row r="174" spans="1:13" x14ac:dyDescent="0.25">
      <c r="A174" t="s">
        <v>1640</v>
      </c>
      <c r="B174" t="str">
        <f>VLOOKUP(A174,Tabel1[[PrøveID]:[Longitude]],3,FALSE)</f>
        <v>Miljøstyrelsen</v>
      </c>
      <c r="C174" s="83" t="str">
        <f>VLOOKUP(A174,Tabel1[[PrøveID]:[Longitude]],2,FALSE)</f>
        <v>03-09-2020</v>
      </c>
      <c r="D174">
        <f>VLOOKUP(A174,Tabel1[[PrøveID]:[Longitude]],5,FALSE)</f>
        <v>56.918660000000003</v>
      </c>
      <c r="E174">
        <f>VLOOKUP(A174,Tabel1[[PrøveID]:[Longitude]],6,FALSE)</f>
        <v>8.9234550000000006</v>
      </c>
      <c r="F174" t="str">
        <f>VLOOKUP(A174,Tabel1[[PrøveID]:[Longitude]],4,FALSE)</f>
        <v xml:space="preserve">Ejerslev Havn </v>
      </c>
      <c r="G174" s="24" t="str">
        <f>VLOOKUP(H174,Datasæt_Analysesystemer!$D$3:$E$68,2,FALSE)</f>
        <v>Mnemiopsis leidyi</v>
      </c>
      <c r="H174" t="s">
        <v>982</v>
      </c>
      <c r="I174" t="str">
        <f>VLOOKUP(H174,Datasæt_Analysesystemer!$D$2:$F$68,3,FALSE)</f>
        <v>Invasiv</v>
      </c>
      <c r="J174" t="s">
        <v>738</v>
      </c>
      <c r="K174" t="s">
        <v>802</v>
      </c>
      <c r="L174" t="s">
        <v>741</v>
      </c>
      <c r="M174" t="str">
        <f t="shared" si="2"/>
        <v>Present_Ct&lt;41</v>
      </c>
    </row>
    <row r="175" spans="1:13" x14ac:dyDescent="0.25">
      <c r="A175" t="s">
        <v>1640</v>
      </c>
      <c r="B175" t="str">
        <f>VLOOKUP(A175,Tabel1[[PrøveID]:[Longitude]],3,FALSE)</f>
        <v>Miljøstyrelsen</v>
      </c>
      <c r="C175" s="83" t="str">
        <f>VLOOKUP(A175,Tabel1[[PrøveID]:[Longitude]],2,FALSE)</f>
        <v>03-09-2020</v>
      </c>
      <c r="D175">
        <f>VLOOKUP(A175,Tabel1[[PrøveID]:[Longitude]],5,FALSE)</f>
        <v>56.918660000000003</v>
      </c>
      <c r="E175">
        <f>VLOOKUP(A175,Tabel1[[PrøveID]:[Longitude]],6,FALSE)</f>
        <v>8.9234550000000006</v>
      </c>
      <c r="F175" t="str">
        <f>VLOOKUP(A175,Tabel1[[PrøveID]:[Longitude]],4,FALSE)</f>
        <v xml:space="preserve">Ejerslev Havn </v>
      </c>
      <c r="G175" s="24" t="str">
        <f>VLOOKUP(H175,Datasæt_Analysesystemer!$D$3:$E$68,2,FALSE)</f>
        <v>Mnemiopsis leidyi</v>
      </c>
      <c r="H175" t="s">
        <v>982</v>
      </c>
      <c r="I175" t="str">
        <f>VLOOKUP(H175,Datasæt_Analysesystemer!$D$2:$F$68,3,FALSE)</f>
        <v>Invasiv</v>
      </c>
      <c r="J175" t="s">
        <v>744</v>
      </c>
      <c r="K175" t="s">
        <v>802</v>
      </c>
      <c r="L175" t="s">
        <v>768</v>
      </c>
      <c r="M175" t="str">
        <f t="shared" si="2"/>
        <v>Present_Ct&gt;41</v>
      </c>
    </row>
    <row r="176" spans="1:13" x14ac:dyDescent="0.25">
      <c r="A176" t="s">
        <v>1640</v>
      </c>
      <c r="B176" t="str">
        <f>VLOOKUP(A176,Tabel1[[PrøveID]:[Longitude]],3,FALSE)</f>
        <v>Miljøstyrelsen</v>
      </c>
      <c r="C176" s="83" t="str">
        <f>VLOOKUP(A176,Tabel1[[PrøveID]:[Longitude]],2,FALSE)</f>
        <v>03-09-2020</v>
      </c>
      <c r="D176">
        <f>VLOOKUP(A176,Tabel1[[PrøveID]:[Longitude]],5,FALSE)</f>
        <v>56.918660000000003</v>
      </c>
      <c r="E176">
        <f>VLOOKUP(A176,Tabel1[[PrøveID]:[Longitude]],6,FALSE)</f>
        <v>8.9234550000000006</v>
      </c>
      <c r="F176" t="str">
        <f>VLOOKUP(A176,Tabel1[[PrøveID]:[Longitude]],4,FALSE)</f>
        <v xml:space="preserve">Ejerslev Havn </v>
      </c>
      <c r="G176" s="24" t="str">
        <f>VLOOKUP(H176,Datasæt_Analysesystemer!$D$3:$E$68,2,FALSE)</f>
        <v>Homarus americanus</v>
      </c>
      <c r="H176" t="s">
        <v>980</v>
      </c>
      <c r="I176" t="str">
        <f>VLOOKUP(H176,Datasæt_Analysesystemer!$D$2:$F$68,3,FALSE)</f>
        <v>Invasiv</v>
      </c>
      <c r="J176" t="s">
        <v>738</v>
      </c>
      <c r="K176" t="s">
        <v>747</v>
      </c>
      <c r="L176" t="s">
        <v>768</v>
      </c>
      <c r="M176" t="str">
        <f t="shared" si="2"/>
        <v>Absent</v>
      </c>
    </row>
    <row r="177" spans="1:13" x14ac:dyDescent="0.25">
      <c r="A177" t="s">
        <v>1640</v>
      </c>
      <c r="B177" t="str">
        <f>VLOOKUP(A177,Tabel1[[PrøveID]:[Longitude]],3,FALSE)</f>
        <v>Miljøstyrelsen</v>
      </c>
      <c r="C177" s="83" t="str">
        <f>VLOOKUP(A177,Tabel1[[PrøveID]:[Longitude]],2,FALSE)</f>
        <v>03-09-2020</v>
      </c>
      <c r="D177">
        <f>VLOOKUP(A177,Tabel1[[PrøveID]:[Longitude]],5,FALSE)</f>
        <v>56.918660000000003</v>
      </c>
      <c r="E177">
        <f>VLOOKUP(A177,Tabel1[[PrøveID]:[Longitude]],6,FALSE)</f>
        <v>8.9234550000000006</v>
      </c>
      <c r="F177" t="str">
        <f>VLOOKUP(A177,Tabel1[[PrøveID]:[Longitude]],4,FALSE)</f>
        <v xml:space="preserve">Ejerslev Havn </v>
      </c>
      <c r="G177" s="24" t="str">
        <f>VLOOKUP(H177,Datasæt_Analysesystemer!$D$3:$E$68,2,FALSE)</f>
        <v>Homarus americanus</v>
      </c>
      <c r="H177" t="s">
        <v>980</v>
      </c>
      <c r="I177" t="str">
        <f>VLOOKUP(H177,Datasæt_Analysesystemer!$D$2:$F$68,3,FALSE)</f>
        <v>Invasiv</v>
      </c>
      <c r="J177" t="s">
        <v>738</v>
      </c>
      <c r="K177" t="s">
        <v>747</v>
      </c>
      <c r="L177" t="s">
        <v>768</v>
      </c>
      <c r="M177" t="str">
        <f t="shared" si="2"/>
        <v>Absent</v>
      </c>
    </row>
    <row r="178" spans="1:13" x14ac:dyDescent="0.25">
      <c r="A178" t="s">
        <v>1640</v>
      </c>
      <c r="B178" t="str">
        <f>VLOOKUP(A178,Tabel1[[PrøveID]:[Longitude]],3,FALSE)</f>
        <v>Miljøstyrelsen</v>
      </c>
      <c r="C178" s="83" t="str">
        <f>VLOOKUP(A178,Tabel1[[PrøveID]:[Longitude]],2,FALSE)</f>
        <v>03-09-2020</v>
      </c>
      <c r="D178">
        <f>VLOOKUP(A178,Tabel1[[PrøveID]:[Longitude]],5,FALSE)</f>
        <v>56.918660000000003</v>
      </c>
      <c r="E178">
        <f>VLOOKUP(A178,Tabel1[[PrøveID]:[Longitude]],6,FALSE)</f>
        <v>8.9234550000000006</v>
      </c>
      <c r="F178" t="str">
        <f>VLOOKUP(A178,Tabel1[[PrøveID]:[Longitude]],4,FALSE)</f>
        <v xml:space="preserve">Ejerslev Havn </v>
      </c>
      <c r="G178" s="24" t="str">
        <f>VLOOKUP(H178,Datasæt_Analysesystemer!$D$3:$E$68,2,FALSE)</f>
        <v>Paralithodes camtschaticus</v>
      </c>
      <c r="H178" t="s">
        <v>1060</v>
      </c>
      <c r="I178" t="str">
        <f>VLOOKUP(H178,Datasæt_Analysesystemer!$D$2:$F$68,3,FALSE)</f>
        <v>Invasiv</v>
      </c>
      <c r="J178" t="s">
        <v>738</v>
      </c>
      <c r="K178" t="s">
        <v>747</v>
      </c>
      <c r="L178" t="s">
        <v>768</v>
      </c>
      <c r="M178" t="str">
        <f t="shared" si="2"/>
        <v>Absent</v>
      </c>
    </row>
    <row r="179" spans="1:13" x14ac:dyDescent="0.25">
      <c r="A179" t="s">
        <v>1640</v>
      </c>
      <c r="B179" t="str">
        <f>VLOOKUP(A179,Tabel1[[PrøveID]:[Longitude]],3,FALSE)</f>
        <v>Miljøstyrelsen</v>
      </c>
      <c r="C179" s="83" t="str">
        <f>VLOOKUP(A179,Tabel1[[PrøveID]:[Longitude]],2,FALSE)</f>
        <v>03-09-2020</v>
      </c>
      <c r="D179">
        <f>VLOOKUP(A179,Tabel1[[PrøveID]:[Longitude]],5,FALSE)</f>
        <v>56.918660000000003</v>
      </c>
      <c r="E179">
        <f>VLOOKUP(A179,Tabel1[[PrøveID]:[Longitude]],6,FALSE)</f>
        <v>8.9234550000000006</v>
      </c>
      <c r="F179" t="str">
        <f>VLOOKUP(A179,Tabel1[[PrøveID]:[Longitude]],4,FALSE)</f>
        <v xml:space="preserve">Ejerslev Havn </v>
      </c>
      <c r="G179" s="24" t="str">
        <f>VLOOKUP(H179,Datasæt_Analysesystemer!$D$3:$E$68,2,FALSE)</f>
        <v>Paralithodes camtschaticus</v>
      </c>
      <c r="H179" t="s">
        <v>1060</v>
      </c>
      <c r="I179" t="str">
        <f>VLOOKUP(H179,Datasæt_Analysesystemer!$D$2:$F$68,3,FALSE)</f>
        <v>Invasiv</v>
      </c>
      <c r="J179" t="s">
        <v>738</v>
      </c>
      <c r="K179" t="s">
        <v>747</v>
      </c>
      <c r="L179" t="s">
        <v>768</v>
      </c>
      <c r="M179" t="str">
        <f t="shared" si="2"/>
        <v>Absent</v>
      </c>
    </row>
    <row r="180" spans="1:13" x14ac:dyDescent="0.25">
      <c r="A180" t="s">
        <v>1640</v>
      </c>
      <c r="B180" t="str">
        <f>VLOOKUP(A180,Tabel1[[PrøveID]:[Longitude]],3,FALSE)</f>
        <v>Miljøstyrelsen</v>
      </c>
      <c r="C180" s="83" t="str">
        <f>VLOOKUP(A180,Tabel1[[PrøveID]:[Longitude]],2,FALSE)</f>
        <v>03-09-2020</v>
      </c>
      <c r="D180">
        <f>VLOOKUP(A180,Tabel1[[PrøveID]:[Longitude]],5,FALSE)</f>
        <v>56.918660000000003</v>
      </c>
      <c r="E180">
        <f>VLOOKUP(A180,Tabel1[[PrøveID]:[Longitude]],6,FALSE)</f>
        <v>8.9234550000000006</v>
      </c>
      <c r="F180" t="str">
        <f>VLOOKUP(A180,Tabel1[[PrøveID]:[Longitude]],4,FALSE)</f>
        <v xml:space="preserve">Ejerslev Havn </v>
      </c>
      <c r="G180" s="24" t="str">
        <f>VLOOKUP(H180,Datasæt_Analysesystemer!$D$3:$E$68,2,FALSE)</f>
        <v>Eriocheir sinensis</v>
      </c>
      <c r="H180" t="s">
        <v>1031</v>
      </c>
      <c r="I180" t="str">
        <f>VLOOKUP(H180,Datasæt_Analysesystemer!$D$2:$F$68,3,FALSE)</f>
        <v>Invasiv</v>
      </c>
      <c r="J180" t="s">
        <v>738</v>
      </c>
      <c r="K180" t="s">
        <v>747</v>
      </c>
      <c r="L180" t="s">
        <v>768</v>
      </c>
      <c r="M180" t="str">
        <f t="shared" si="2"/>
        <v>Absent</v>
      </c>
    </row>
    <row r="181" spans="1:13" x14ac:dyDescent="0.25">
      <c r="A181" t="s">
        <v>1640</v>
      </c>
      <c r="B181" t="str">
        <f>VLOOKUP(A181,Tabel1[[PrøveID]:[Longitude]],3,FALSE)</f>
        <v>Miljøstyrelsen</v>
      </c>
      <c r="C181" s="83" t="str">
        <f>VLOOKUP(A181,Tabel1[[PrøveID]:[Longitude]],2,FALSE)</f>
        <v>03-09-2020</v>
      </c>
      <c r="D181">
        <f>VLOOKUP(A181,Tabel1[[PrøveID]:[Longitude]],5,FALSE)</f>
        <v>56.918660000000003</v>
      </c>
      <c r="E181">
        <f>VLOOKUP(A181,Tabel1[[PrøveID]:[Longitude]],6,FALSE)</f>
        <v>8.9234550000000006</v>
      </c>
      <c r="F181" t="str">
        <f>VLOOKUP(A181,Tabel1[[PrøveID]:[Longitude]],4,FALSE)</f>
        <v xml:space="preserve">Ejerslev Havn </v>
      </c>
      <c r="G181" s="24" t="str">
        <f>VLOOKUP(H181,Datasæt_Analysesystemer!$D$3:$E$68,2,FALSE)</f>
        <v>Eriocheir sinensis</v>
      </c>
      <c r="H181" t="s">
        <v>1031</v>
      </c>
      <c r="I181" t="str">
        <f>VLOOKUP(H181,Datasæt_Analysesystemer!$D$2:$F$68,3,FALSE)</f>
        <v>Invasiv</v>
      </c>
      <c r="J181" t="s">
        <v>738</v>
      </c>
      <c r="K181" t="s">
        <v>747</v>
      </c>
      <c r="L181" t="s">
        <v>768</v>
      </c>
      <c r="M181" t="str">
        <f t="shared" si="2"/>
        <v>Absent</v>
      </c>
    </row>
    <row r="182" spans="1:13" x14ac:dyDescent="0.25">
      <c r="A182" t="s">
        <v>1640</v>
      </c>
      <c r="B182" t="str">
        <f>VLOOKUP(A182,Tabel1[[PrøveID]:[Longitude]],3,FALSE)</f>
        <v>Miljøstyrelsen</v>
      </c>
      <c r="C182" s="83" t="str">
        <f>VLOOKUP(A182,Tabel1[[PrøveID]:[Longitude]],2,FALSE)</f>
        <v>03-09-2020</v>
      </c>
      <c r="D182">
        <f>VLOOKUP(A182,Tabel1[[PrøveID]:[Longitude]],5,FALSE)</f>
        <v>56.918660000000003</v>
      </c>
      <c r="E182">
        <f>VLOOKUP(A182,Tabel1[[PrøveID]:[Longitude]],6,FALSE)</f>
        <v>8.9234550000000006</v>
      </c>
      <c r="F182" t="str">
        <f>VLOOKUP(A182,Tabel1[[PrøveID]:[Longitude]],4,FALSE)</f>
        <v xml:space="preserve">Ejerslev Havn </v>
      </c>
      <c r="G182" s="24" t="str">
        <f>VLOOKUP(H182,Datasæt_Analysesystemer!$D$3:$E$68,2,FALSE)</f>
        <v>Rhithropanopeus harrisii</v>
      </c>
      <c r="H182" t="s">
        <v>1090</v>
      </c>
      <c r="I182" t="str">
        <f>VLOOKUP(H182,Datasæt_Analysesystemer!$D$2:$F$68,3,FALSE)</f>
        <v>Invasiv</v>
      </c>
      <c r="J182" t="s">
        <v>738</v>
      </c>
      <c r="K182" t="s">
        <v>747</v>
      </c>
      <c r="L182" t="s">
        <v>768</v>
      </c>
      <c r="M182" t="str">
        <f t="shared" si="2"/>
        <v>Absent</v>
      </c>
    </row>
    <row r="183" spans="1:13" x14ac:dyDescent="0.25">
      <c r="A183" t="s">
        <v>1640</v>
      </c>
      <c r="B183" t="str">
        <f>VLOOKUP(A183,Tabel1[[PrøveID]:[Longitude]],3,FALSE)</f>
        <v>Miljøstyrelsen</v>
      </c>
      <c r="C183" s="83" t="str">
        <f>VLOOKUP(A183,Tabel1[[PrøveID]:[Longitude]],2,FALSE)</f>
        <v>03-09-2020</v>
      </c>
      <c r="D183">
        <f>VLOOKUP(A183,Tabel1[[PrøveID]:[Longitude]],5,FALSE)</f>
        <v>56.918660000000003</v>
      </c>
      <c r="E183">
        <f>VLOOKUP(A183,Tabel1[[PrøveID]:[Longitude]],6,FALSE)</f>
        <v>8.9234550000000006</v>
      </c>
      <c r="F183" t="str">
        <f>VLOOKUP(A183,Tabel1[[PrøveID]:[Longitude]],4,FALSE)</f>
        <v xml:space="preserve">Ejerslev Havn </v>
      </c>
      <c r="G183" s="24" t="str">
        <f>VLOOKUP(H183,Datasæt_Analysesystemer!$D$3:$E$68,2,FALSE)</f>
        <v>Rhithropanopeus harrisii</v>
      </c>
      <c r="H183" t="s">
        <v>1090</v>
      </c>
      <c r="I183" t="str">
        <f>VLOOKUP(H183,Datasæt_Analysesystemer!$D$2:$F$68,3,FALSE)</f>
        <v>Invasiv</v>
      </c>
      <c r="J183" t="s">
        <v>744</v>
      </c>
      <c r="K183" t="s">
        <v>747</v>
      </c>
      <c r="L183" t="s">
        <v>768</v>
      </c>
      <c r="M183" t="str">
        <f t="shared" si="2"/>
        <v>Absent</v>
      </c>
    </row>
    <row r="184" spans="1:13" x14ac:dyDescent="0.25">
      <c r="A184" t="s">
        <v>1640</v>
      </c>
      <c r="B184" t="str">
        <f>VLOOKUP(A184,Tabel1[[PrøveID]:[Longitude]],3,FALSE)</f>
        <v>Miljøstyrelsen</v>
      </c>
      <c r="C184" s="83" t="str">
        <f>VLOOKUP(A184,Tabel1[[PrøveID]:[Longitude]],2,FALSE)</f>
        <v>03-09-2020</v>
      </c>
      <c r="D184">
        <f>VLOOKUP(A184,Tabel1[[PrøveID]:[Longitude]],5,FALSE)</f>
        <v>56.918660000000003</v>
      </c>
      <c r="E184">
        <f>VLOOKUP(A184,Tabel1[[PrøveID]:[Longitude]],6,FALSE)</f>
        <v>8.9234550000000006</v>
      </c>
      <c r="F184" t="str">
        <f>VLOOKUP(A184,Tabel1[[PrøveID]:[Longitude]],4,FALSE)</f>
        <v xml:space="preserve">Ejerslev Havn </v>
      </c>
      <c r="G184" s="24" t="str">
        <f>VLOOKUP(H184,Datasæt_Analysesystemer!$D$3:$E$68,2,FALSE)</f>
        <v>Oncorhyncus gorbuscha</v>
      </c>
      <c r="H184" t="s">
        <v>799</v>
      </c>
      <c r="I184" t="str">
        <f>VLOOKUP(H184,Datasæt_Analysesystemer!$D$2:$F$68,3,FALSE)</f>
        <v>Invasiv</v>
      </c>
      <c r="J184" t="s">
        <v>738</v>
      </c>
      <c r="K184" t="s">
        <v>747</v>
      </c>
      <c r="L184" t="s">
        <v>768</v>
      </c>
      <c r="M184" t="str">
        <f t="shared" si="2"/>
        <v>Absent</v>
      </c>
    </row>
    <row r="185" spans="1:13" x14ac:dyDescent="0.25">
      <c r="A185" t="s">
        <v>1640</v>
      </c>
      <c r="B185" t="str">
        <f>VLOOKUP(A185,Tabel1[[PrøveID]:[Longitude]],3,FALSE)</f>
        <v>Miljøstyrelsen</v>
      </c>
      <c r="C185" s="83" t="str">
        <f>VLOOKUP(A185,Tabel1[[PrøveID]:[Longitude]],2,FALSE)</f>
        <v>03-09-2020</v>
      </c>
      <c r="D185">
        <f>VLOOKUP(A185,Tabel1[[PrøveID]:[Longitude]],5,FALSE)</f>
        <v>56.918660000000003</v>
      </c>
      <c r="E185">
        <f>VLOOKUP(A185,Tabel1[[PrøveID]:[Longitude]],6,FALSE)</f>
        <v>8.9234550000000006</v>
      </c>
      <c r="F185" t="str">
        <f>VLOOKUP(A185,Tabel1[[PrøveID]:[Longitude]],4,FALSE)</f>
        <v xml:space="preserve">Ejerslev Havn </v>
      </c>
      <c r="G185" s="24" t="str">
        <f>VLOOKUP(H185,Datasæt_Analysesystemer!$D$3:$E$68,2,FALSE)</f>
        <v>Oncorhyncus gorbuscha</v>
      </c>
      <c r="H185" t="s">
        <v>799</v>
      </c>
      <c r="I185" t="str">
        <f>VLOOKUP(H185,Datasæt_Analysesystemer!$D$2:$F$68,3,FALSE)</f>
        <v>Invasiv</v>
      </c>
      <c r="J185" t="s">
        <v>744</v>
      </c>
      <c r="K185" t="s">
        <v>747</v>
      </c>
      <c r="L185" t="s">
        <v>768</v>
      </c>
      <c r="M185" t="str">
        <f t="shared" si="2"/>
        <v>Absent</v>
      </c>
    </row>
    <row r="186" spans="1:13" x14ac:dyDescent="0.25">
      <c r="A186" t="s">
        <v>1640</v>
      </c>
      <c r="B186" t="str">
        <f>VLOOKUP(A186,Tabel1[[PrøveID]:[Longitude]],3,FALSE)</f>
        <v>Miljøstyrelsen</v>
      </c>
      <c r="C186" s="83" t="str">
        <f>VLOOKUP(A186,Tabel1[[PrøveID]:[Longitude]],2,FALSE)</f>
        <v>03-09-2020</v>
      </c>
      <c r="D186">
        <f>VLOOKUP(A186,Tabel1[[PrøveID]:[Longitude]],5,FALSE)</f>
        <v>56.918660000000003</v>
      </c>
      <c r="E186">
        <f>VLOOKUP(A186,Tabel1[[PrøveID]:[Longitude]],6,FALSE)</f>
        <v>8.9234550000000006</v>
      </c>
      <c r="F186" t="str">
        <f>VLOOKUP(A186,Tabel1[[PrøveID]:[Longitude]],4,FALSE)</f>
        <v xml:space="preserve">Ejerslev Havn </v>
      </c>
      <c r="G186" s="24" t="str">
        <f>VLOOKUP(H186,Datasæt_Analysesystemer!$D$3:$E$68,2,FALSE)</f>
        <v>Acipenser baerii</v>
      </c>
      <c r="H186" t="s">
        <v>1120</v>
      </c>
      <c r="I186" t="str">
        <f>VLOOKUP(H186,Datasæt_Analysesystemer!$D$2:$F$68,3,FALSE)</f>
        <v>Invasiv</v>
      </c>
      <c r="J186" t="s">
        <v>738</v>
      </c>
      <c r="K186" t="s">
        <v>747</v>
      </c>
      <c r="L186" t="s">
        <v>768</v>
      </c>
      <c r="M186" t="str">
        <f t="shared" si="2"/>
        <v>Absent</v>
      </c>
    </row>
    <row r="187" spans="1:13" x14ac:dyDescent="0.25">
      <c r="A187" t="s">
        <v>1640</v>
      </c>
      <c r="B187" t="str">
        <f>VLOOKUP(A187,Tabel1[[PrøveID]:[Longitude]],3,FALSE)</f>
        <v>Miljøstyrelsen</v>
      </c>
      <c r="C187" s="83" t="str">
        <f>VLOOKUP(A187,Tabel1[[PrøveID]:[Longitude]],2,FALSE)</f>
        <v>03-09-2020</v>
      </c>
      <c r="D187">
        <f>VLOOKUP(A187,Tabel1[[PrøveID]:[Longitude]],5,FALSE)</f>
        <v>56.918660000000003</v>
      </c>
      <c r="E187">
        <f>VLOOKUP(A187,Tabel1[[PrøveID]:[Longitude]],6,FALSE)</f>
        <v>8.9234550000000006</v>
      </c>
      <c r="F187" t="str">
        <f>VLOOKUP(A187,Tabel1[[PrøveID]:[Longitude]],4,FALSE)</f>
        <v xml:space="preserve">Ejerslev Havn </v>
      </c>
      <c r="G187" s="24" t="str">
        <f>VLOOKUP(H187,Datasæt_Analysesystemer!$D$3:$E$68,2,FALSE)</f>
        <v>Acipenser baerii</v>
      </c>
      <c r="H187" t="s">
        <v>1120</v>
      </c>
      <c r="I187" t="str">
        <f>VLOOKUP(H187,Datasæt_Analysesystemer!$D$2:$F$68,3,FALSE)</f>
        <v>Invasiv</v>
      </c>
      <c r="J187" t="s">
        <v>738</v>
      </c>
      <c r="K187" t="s">
        <v>747</v>
      </c>
      <c r="L187" t="s">
        <v>768</v>
      </c>
      <c r="M187" t="str">
        <f t="shared" si="2"/>
        <v>Absent</v>
      </c>
    </row>
    <row r="188" spans="1:13" x14ac:dyDescent="0.25">
      <c r="A188" t="s">
        <v>1640</v>
      </c>
      <c r="B188" t="str">
        <f>VLOOKUP(A188,Tabel1[[PrøveID]:[Longitude]],3,FALSE)</f>
        <v>Miljøstyrelsen</v>
      </c>
      <c r="C188" s="83" t="str">
        <f>VLOOKUP(A188,Tabel1[[PrøveID]:[Longitude]],2,FALSE)</f>
        <v>03-09-2020</v>
      </c>
      <c r="D188">
        <f>VLOOKUP(A188,Tabel1[[PrøveID]:[Longitude]],5,FALSE)</f>
        <v>56.918660000000003</v>
      </c>
      <c r="E188">
        <f>VLOOKUP(A188,Tabel1[[PrøveID]:[Longitude]],6,FALSE)</f>
        <v>8.9234550000000006</v>
      </c>
      <c r="F188" t="str">
        <f>VLOOKUP(A188,Tabel1[[PrøveID]:[Longitude]],4,FALSE)</f>
        <v xml:space="preserve">Ejerslev Havn </v>
      </c>
      <c r="G188" s="24" t="str">
        <f>VLOOKUP(H188,Datasæt_Analysesystemer!$D$3:$E$68,2,FALSE)</f>
        <v>Magallana gigas</v>
      </c>
      <c r="H188" t="s">
        <v>1100</v>
      </c>
      <c r="I188" t="str">
        <f>VLOOKUP(H188,Datasæt_Analysesystemer!$D$2:$F$68,3,FALSE)</f>
        <v>Invasiv</v>
      </c>
      <c r="J188" t="s">
        <v>738</v>
      </c>
      <c r="K188" t="s">
        <v>802</v>
      </c>
      <c r="L188" t="s">
        <v>741</v>
      </c>
      <c r="M188" t="str">
        <f t="shared" si="2"/>
        <v>Present_Ct&lt;41</v>
      </c>
    </row>
    <row r="189" spans="1:13" x14ac:dyDescent="0.25">
      <c r="A189" t="s">
        <v>1640</v>
      </c>
      <c r="B189" t="str">
        <f>VLOOKUP(A189,Tabel1[[PrøveID]:[Longitude]],3,FALSE)</f>
        <v>Miljøstyrelsen</v>
      </c>
      <c r="C189" s="83" t="str">
        <f>VLOOKUP(A189,Tabel1[[PrøveID]:[Longitude]],2,FALSE)</f>
        <v>03-09-2020</v>
      </c>
      <c r="D189">
        <f>VLOOKUP(A189,Tabel1[[PrøveID]:[Longitude]],5,FALSE)</f>
        <v>56.918660000000003</v>
      </c>
      <c r="E189">
        <f>VLOOKUP(A189,Tabel1[[PrøveID]:[Longitude]],6,FALSE)</f>
        <v>8.9234550000000006</v>
      </c>
      <c r="F189" t="str">
        <f>VLOOKUP(A189,Tabel1[[PrøveID]:[Longitude]],4,FALSE)</f>
        <v xml:space="preserve">Ejerslev Havn </v>
      </c>
      <c r="G189" s="24" t="str">
        <f>VLOOKUP(H189,Datasæt_Analysesystemer!$D$3:$E$68,2,FALSE)</f>
        <v>Magallana gigas</v>
      </c>
      <c r="H189" t="s">
        <v>1100</v>
      </c>
      <c r="I189" t="str">
        <f>VLOOKUP(H189,Datasæt_Analysesystemer!$D$2:$F$68,3,FALSE)</f>
        <v>Invasiv</v>
      </c>
      <c r="J189" t="s">
        <v>738</v>
      </c>
      <c r="K189" t="s">
        <v>802</v>
      </c>
      <c r="L189" t="s">
        <v>741</v>
      </c>
      <c r="M189" t="str">
        <f t="shared" si="2"/>
        <v>Present_Ct&lt;41</v>
      </c>
    </row>
    <row r="190" spans="1:13" x14ac:dyDescent="0.25">
      <c r="A190" t="s">
        <v>1640</v>
      </c>
      <c r="B190" t="str">
        <f>VLOOKUP(A190,Tabel1[[PrøveID]:[Longitude]],3,FALSE)</f>
        <v>Miljøstyrelsen</v>
      </c>
      <c r="C190" s="83" t="str">
        <f>VLOOKUP(A190,Tabel1[[PrøveID]:[Longitude]],2,FALSE)</f>
        <v>03-09-2020</v>
      </c>
      <c r="D190">
        <f>VLOOKUP(A190,Tabel1[[PrøveID]:[Longitude]],5,FALSE)</f>
        <v>56.918660000000003</v>
      </c>
      <c r="E190">
        <f>VLOOKUP(A190,Tabel1[[PrøveID]:[Longitude]],6,FALSE)</f>
        <v>8.9234550000000006</v>
      </c>
      <c r="F190" t="str">
        <f>VLOOKUP(A190,Tabel1[[PrøveID]:[Longitude]],4,FALSE)</f>
        <v xml:space="preserve">Ejerslev Havn </v>
      </c>
      <c r="G190" s="24" t="str">
        <f>VLOOKUP(H190,Datasæt_Analysesystemer!$D$3:$E$68,2,FALSE)</f>
        <v>Neogobius melanostomus</v>
      </c>
      <c r="H190" t="s">
        <v>1089</v>
      </c>
      <c r="I190" t="str">
        <f>VLOOKUP(H190,Datasæt_Analysesystemer!$D$2:$F$68,3,FALSE)</f>
        <v>Invasiv</v>
      </c>
      <c r="J190" t="s">
        <v>738</v>
      </c>
      <c r="K190" t="s">
        <v>747</v>
      </c>
      <c r="L190" t="s">
        <v>768</v>
      </c>
      <c r="M190" t="str">
        <f t="shared" si="2"/>
        <v>Absent</v>
      </c>
    </row>
    <row r="191" spans="1:13" x14ac:dyDescent="0.25">
      <c r="A191" t="s">
        <v>1640</v>
      </c>
      <c r="B191" t="str">
        <f>VLOOKUP(A191,Tabel1[[PrøveID]:[Longitude]],3,FALSE)</f>
        <v>Miljøstyrelsen</v>
      </c>
      <c r="C191" s="83" t="str">
        <f>VLOOKUP(A191,Tabel1[[PrøveID]:[Longitude]],2,FALSE)</f>
        <v>03-09-2020</v>
      </c>
      <c r="D191">
        <f>VLOOKUP(A191,Tabel1[[PrøveID]:[Longitude]],5,FALSE)</f>
        <v>56.918660000000003</v>
      </c>
      <c r="E191">
        <f>VLOOKUP(A191,Tabel1[[PrøveID]:[Longitude]],6,FALSE)</f>
        <v>8.9234550000000006</v>
      </c>
      <c r="F191" t="str">
        <f>VLOOKUP(A191,Tabel1[[PrøveID]:[Longitude]],4,FALSE)</f>
        <v xml:space="preserve">Ejerslev Havn </v>
      </c>
      <c r="G191" s="24" t="str">
        <f>VLOOKUP(H191,Datasæt_Analysesystemer!$D$3:$E$68,2,FALSE)</f>
        <v>Neogobius melanostomus</v>
      </c>
      <c r="H191" t="s">
        <v>1089</v>
      </c>
      <c r="I191" t="str">
        <f>VLOOKUP(H191,Datasæt_Analysesystemer!$D$2:$F$68,3,FALSE)</f>
        <v>Invasiv</v>
      </c>
      <c r="J191" t="s">
        <v>738</v>
      </c>
      <c r="K191" t="s">
        <v>747</v>
      </c>
      <c r="L191" t="s">
        <v>768</v>
      </c>
      <c r="M191" t="str">
        <f t="shared" si="2"/>
        <v>Absent</v>
      </c>
    </row>
    <row r="192" spans="1:13" x14ac:dyDescent="0.25">
      <c r="A192" t="s">
        <v>1632</v>
      </c>
      <c r="B192" t="str">
        <f>VLOOKUP(A192,Tabel1[[PrøveID]:[Longitude]],3,FALSE)</f>
        <v>Miljøstyrelsen</v>
      </c>
      <c r="C192" s="83" t="str">
        <f>VLOOKUP(A192,Tabel1[[PrøveID]:[Longitude]],2,FALSE)</f>
        <v>10-09-2020</v>
      </c>
      <c r="D192">
        <f>VLOOKUP(A192,Tabel1[[PrøveID]:[Longitude]],5,FALSE)</f>
        <v>55.048740000000002</v>
      </c>
      <c r="E192">
        <f>VLOOKUP(A192,Tabel1[[PrøveID]:[Longitude]],6,FALSE)</f>
        <v>10.599892000000001</v>
      </c>
      <c r="F192" t="str">
        <f>VLOOKUP(A192,Tabel1[[PrøveID]:[Longitude]],4,FALSE)</f>
        <v xml:space="preserve">Svendborgsundbroen </v>
      </c>
      <c r="G192" s="24" t="str">
        <f>VLOOKUP(H192,Datasæt_Analysesystemer!$D$3:$E$68,2,FALSE)</f>
        <v>Platichthys flesus</v>
      </c>
      <c r="H192" t="s">
        <v>793</v>
      </c>
      <c r="I192" t="str">
        <f>VLOOKUP(H192,Datasæt_Analysesystemer!$D$2:$F$68,3,FALSE)</f>
        <v>Almindelig</v>
      </c>
      <c r="J192" t="s">
        <v>738</v>
      </c>
      <c r="K192" t="s">
        <v>802</v>
      </c>
      <c r="L192" t="s">
        <v>741</v>
      </c>
      <c r="M192" t="str">
        <f t="shared" si="2"/>
        <v>Present_Ct&lt;41</v>
      </c>
    </row>
    <row r="193" spans="1:13" x14ac:dyDescent="0.25">
      <c r="A193" t="s">
        <v>1632</v>
      </c>
      <c r="B193" t="str">
        <f>VLOOKUP(A193,Tabel1[[PrøveID]:[Longitude]],3,FALSE)</f>
        <v>Miljøstyrelsen</v>
      </c>
      <c r="C193" s="83" t="str">
        <f>VLOOKUP(A193,Tabel1[[PrøveID]:[Longitude]],2,FALSE)</f>
        <v>10-09-2020</v>
      </c>
      <c r="D193">
        <f>VLOOKUP(A193,Tabel1[[PrøveID]:[Longitude]],5,FALSE)</f>
        <v>55.048740000000002</v>
      </c>
      <c r="E193">
        <f>VLOOKUP(A193,Tabel1[[PrøveID]:[Longitude]],6,FALSE)</f>
        <v>10.599892000000001</v>
      </c>
      <c r="F193" t="str">
        <f>VLOOKUP(A193,Tabel1[[PrøveID]:[Longitude]],4,FALSE)</f>
        <v xml:space="preserve">Svendborgsundbroen </v>
      </c>
      <c r="G193" s="24" t="str">
        <f>VLOOKUP(H193,Datasæt_Analysesystemer!$D$3:$E$68,2,FALSE)</f>
        <v>Platichthys flesus</v>
      </c>
      <c r="H193" t="s">
        <v>793</v>
      </c>
      <c r="I193" t="str">
        <f>VLOOKUP(H193,Datasæt_Analysesystemer!$D$2:$F$68,3,FALSE)</f>
        <v>Almindelig</v>
      </c>
      <c r="J193" t="s">
        <v>738</v>
      </c>
      <c r="K193" t="s">
        <v>802</v>
      </c>
      <c r="L193" t="s">
        <v>741</v>
      </c>
      <c r="M193" t="str">
        <f t="shared" si="2"/>
        <v>Present_Ct&lt;41</v>
      </c>
    </row>
    <row r="194" spans="1:13" x14ac:dyDescent="0.25">
      <c r="A194" t="s">
        <v>1632</v>
      </c>
      <c r="B194" t="str">
        <f>VLOOKUP(A194,Tabel1[[PrøveID]:[Longitude]],3,FALSE)</f>
        <v>Miljøstyrelsen</v>
      </c>
      <c r="C194" s="83" t="str">
        <f>VLOOKUP(A194,Tabel1[[PrøveID]:[Longitude]],2,FALSE)</f>
        <v>10-09-2020</v>
      </c>
      <c r="D194">
        <f>VLOOKUP(A194,Tabel1[[PrøveID]:[Longitude]],5,FALSE)</f>
        <v>55.048740000000002</v>
      </c>
      <c r="E194">
        <f>VLOOKUP(A194,Tabel1[[PrøveID]:[Longitude]],6,FALSE)</f>
        <v>10.599892000000001</v>
      </c>
      <c r="F194" t="str">
        <f>VLOOKUP(A194,Tabel1[[PrøveID]:[Longitude]],4,FALSE)</f>
        <v xml:space="preserve">Svendborgsundbroen </v>
      </c>
      <c r="G194" s="24" t="str">
        <f>VLOOKUP(H194,Datasæt_Analysesystemer!$D$3:$E$68,2,FALSE)</f>
        <v>Gadus morhua</v>
      </c>
      <c r="H194" t="s">
        <v>794</v>
      </c>
      <c r="I194" t="str">
        <f>VLOOKUP(H194,Datasæt_Analysesystemer!$D$2:$F$68,3,FALSE)</f>
        <v>Almindelig</v>
      </c>
      <c r="J194" t="s">
        <v>738</v>
      </c>
      <c r="K194" t="s">
        <v>747</v>
      </c>
      <c r="L194" t="s">
        <v>768</v>
      </c>
      <c r="M194" t="str">
        <f t="shared" ref="M194:M257" si="3">IF(K194="Present",K194&amp;"_"&amp;L194,K194)</f>
        <v>Absent</v>
      </c>
    </row>
    <row r="195" spans="1:13" x14ac:dyDescent="0.25">
      <c r="A195" t="s">
        <v>1632</v>
      </c>
      <c r="B195" t="str">
        <f>VLOOKUP(A195,Tabel1[[PrøveID]:[Longitude]],3,FALSE)</f>
        <v>Miljøstyrelsen</v>
      </c>
      <c r="C195" s="83" t="str">
        <f>VLOOKUP(A195,Tabel1[[PrøveID]:[Longitude]],2,FALSE)</f>
        <v>10-09-2020</v>
      </c>
      <c r="D195">
        <f>VLOOKUP(A195,Tabel1[[PrøveID]:[Longitude]],5,FALSE)</f>
        <v>55.048740000000002</v>
      </c>
      <c r="E195">
        <f>VLOOKUP(A195,Tabel1[[PrøveID]:[Longitude]],6,FALSE)</f>
        <v>10.599892000000001</v>
      </c>
      <c r="F195" t="str">
        <f>VLOOKUP(A195,Tabel1[[PrøveID]:[Longitude]],4,FALSE)</f>
        <v xml:space="preserve">Svendborgsundbroen </v>
      </c>
      <c r="G195" s="24" t="str">
        <f>VLOOKUP(H195,Datasæt_Analysesystemer!$D$3:$E$68,2,FALSE)</f>
        <v>Gadus morhua</v>
      </c>
      <c r="H195" t="s">
        <v>794</v>
      </c>
      <c r="I195" t="str">
        <f>VLOOKUP(H195,Datasæt_Analysesystemer!$D$2:$F$68,3,FALSE)</f>
        <v>Almindelig</v>
      </c>
      <c r="J195" t="s">
        <v>738</v>
      </c>
      <c r="K195" t="s">
        <v>747</v>
      </c>
      <c r="L195" t="s">
        <v>768</v>
      </c>
      <c r="M195" t="str">
        <f t="shared" si="3"/>
        <v>Absent</v>
      </c>
    </row>
    <row r="196" spans="1:13" x14ac:dyDescent="0.25">
      <c r="A196" t="s">
        <v>1632</v>
      </c>
      <c r="B196" t="str">
        <f>VLOOKUP(A196,Tabel1[[PrøveID]:[Longitude]],3,FALSE)</f>
        <v>Miljøstyrelsen</v>
      </c>
      <c r="C196" s="83" t="str">
        <f>VLOOKUP(A196,Tabel1[[PrøveID]:[Longitude]],2,FALSE)</f>
        <v>10-09-2020</v>
      </c>
      <c r="D196">
        <f>VLOOKUP(A196,Tabel1[[PrøveID]:[Longitude]],5,FALSE)</f>
        <v>55.048740000000002</v>
      </c>
      <c r="E196">
        <f>VLOOKUP(A196,Tabel1[[PrøveID]:[Longitude]],6,FALSE)</f>
        <v>10.599892000000001</v>
      </c>
      <c r="F196" t="str">
        <f>VLOOKUP(A196,Tabel1[[PrøveID]:[Longitude]],4,FALSE)</f>
        <v xml:space="preserve">Svendborgsundbroen </v>
      </c>
      <c r="G196" s="24" t="str">
        <f>VLOOKUP(H196,Datasæt_Analysesystemer!$D$3:$E$68,2,FALSE)</f>
        <v>Mya arenaria</v>
      </c>
      <c r="H196" t="s">
        <v>795</v>
      </c>
      <c r="I196" t="str">
        <f>VLOOKUP(H196,Datasæt_Analysesystemer!$D$2:$F$68,3,FALSE)</f>
        <v>Almindelig</v>
      </c>
      <c r="J196" t="s">
        <v>738</v>
      </c>
      <c r="K196" t="s">
        <v>802</v>
      </c>
      <c r="L196" t="s">
        <v>741</v>
      </c>
      <c r="M196" t="str">
        <f t="shared" si="3"/>
        <v>Present_Ct&lt;41</v>
      </c>
    </row>
    <row r="197" spans="1:13" x14ac:dyDescent="0.25">
      <c r="A197" t="s">
        <v>1632</v>
      </c>
      <c r="B197" t="str">
        <f>VLOOKUP(A197,Tabel1[[PrøveID]:[Longitude]],3,FALSE)</f>
        <v>Miljøstyrelsen</v>
      </c>
      <c r="C197" s="83" t="str">
        <f>VLOOKUP(A197,Tabel1[[PrøveID]:[Longitude]],2,FALSE)</f>
        <v>10-09-2020</v>
      </c>
      <c r="D197">
        <f>VLOOKUP(A197,Tabel1[[PrøveID]:[Longitude]],5,FALSE)</f>
        <v>55.048740000000002</v>
      </c>
      <c r="E197">
        <f>VLOOKUP(A197,Tabel1[[PrøveID]:[Longitude]],6,FALSE)</f>
        <v>10.599892000000001</v>
      </c>
      <c r="F197" t="str">
        <f>VLOOKUP(A197,Tabel1[[PrøveID]:[Longitude]],4,FALSE)</f>
        <v xml:space="preserve">Svendborgsundbroen </v>
      </c>
      <c r="G197" s="24" t="str">
        <f>VLOOKUP(H197,Datasæt_Analysesystemer!$D$3:$E$68,2,FALSE)</f>
        <v>Mya arenaria</v>
      </c>
      <c r="H197" t="s">
        <v>795</v>
      </c>
      <c r="I197" t="str">
        <f>VLOOKUP(H197,Datasæt_Analysesystemer!$D$2:$F$68,3,FALSE)</f>
        <v>Almindelig</v>
      </c>
      <c r="J197" t="s">
        <v>744</v>
      </c>
      <c r="K197" t="s">
        <v>802</v>
      </c>
      <c r="L197" t="s">
        <v>741</v>
      </c>
      <c r="M197" t="str">
        <f t="shared" si="3"/>
        <v>Present_Ct&lt;41</v>
      </c>
    </row>
    <row r="198" spans="1:13" x14ac:dyDescent="0.25">
      <c r="A198" t="s">
        <v>1632</v>
      </c>
      <c r="B198" t="str">
        <f>VLOOKUP(A198,Tabel1[[PrøveID]:[Longitude]],3,FALSE)</f>
        <v>Miljøstyrelsen</v>
      </c>
      <c r="C198" s="83" t="str">
        <f>VLOOKUP(A198,Tabel1[[PrøveID]:[Longitude]],2,FALSE)</f>
        <v>10-09-2020</v>
      </c>
      <c r="D198">
        <f>VLOOKUP(A198,Tabel1[[PrøveID]:[Longitude]],5,FALSE)</f>
        <v>55.048740000000002</v>
      </c>
      <c r="E198">
        <f>VLOOKUP(A198,Tabel1[[PrøveID]:[Longitude]],6,FALSE)</f>
        <v>10.599892000000001</v>
      </c>
      <c r="F198" t="str">
        <f>VLOOKUP(A198,Tabel1[[PrøveID]:[Longitude]],4,FALSE)</f>
        <v xml:space="preserve">Svendborgsundbroen </v>
      </c>
      <c r="G198" s="24" t="str">
        <f>VLOOKUP(H198,Datasæt_Analysesystemer!$D$3:$E$68,2,FALSE)</f>
        <v>Mnemiopsis leidyi</v>
      </c>
      <c r="H198" t="s">
        <v>982</v>
      </c>
      <c r="I198" t="str">
        <f>VLOOKUP(H198,Datasæt_Analysesystemer!$D$2:$F$68,3,FALSE)</f>
        <v>Invasiv</v>
      </c>
      <c r="J198" t="s">
        <v>738</v>
      </c>
      <c r="K198" t="s">
        <v>747</v>
      </c>
      <c r="L198" t="s">
        <v>768</v>
      </c>
      <c r="M198" t="str">
        <f t="shared" si="3"/>
        <v>Absent</v>
      </c>
    </row>
    <row r="199" spans="1:13" x14ac:dyDescent="0.25">
      <c r="A199" t="s">
        <v>1632</v>
      </c>
      <c r="B199" t="str">
        <f>VLOOKUP(A199,Tabel1[[PrøveID]:[Longitude]],3,FALSE)</f>
        <v>Miljøstyrelsen</v>
      </c>
      <c r="C199" s="83" t="str">
        <f>VLOOKUP(A199,Tabel1[[PrøveID]:[Longitude]],2,FALSE)</f>
        <v>10-09-2020</v>
      </c>
      <c r="D199">
        <f>VLOOKUP(A199,Tabel1[[PrøveID]:[Longitude]],5,FALSE)</f>
        <v>55.048740000000002</v>
      </c>
      <c r="E199">
        <f>VLOOKUP(A199,Tabel1[[PrøveID]:[Longitude]],6,FALSE)</f>
        <v>10.599892000000001</v>
      </c>
      <c r="F199" t="str">
        <f>VLOOKUP(A199,Tabel1[[PrøveID]:[Longitude]],4,FALSE)</f>
        <v xml:space="preserve">Svendborgsundbroen </v>
      </c>
      <c r="G199" s="24" t="str">
        <f>VLOOKUP(H199,Datasæt_Analysesystemer!$D$3:$E$68,2,FALSE)</f>
        <v>Mnemiopsis leidyi</v>
      </c>
      <c r="H199" t="s">
        <v>982</v>
      </c>
      <c r="I199" t="str">
        <f>VLOOKUP(H199,Datasæt_Analysesystemer!$D$2:$F$68,3,FALSE)</f>
        <v>Invasiv</v>
      </c>
      <c r="J199" t="s">
        <v>738</v>
      </c>
      <c r="K199" t="s">
        <v>802</v>
      </c>
      <c r="L199" t="s">
        <v>741</v>
      </c>
      <c r="M199" t="str">
        <f t="shared" si="3"/>
        <v>Present_Ct&lt;41</v>
      </c>
    </row>
    <row r="200" spans="1:13" x14ac:dyDescent="0.25">
      <c r="A200" t="s">
        <v>1632</v>
      </c>
      <c r="B200" t="str">
        <f>VLOOKUP(A200,Tabel1[[PrøveID]:[Longitude]],3,FALSE)</f>
        <v>Miljøstyrelsen</v>
      </c>
      <c r="C200" s="83" t="str">
        <f>VLOOKUP(A200,Tabel1[[PrøveID]:[Longitude]],2,FALSE)</f>
        <v>10-09-2020</v>
      </c>
      <c r="D200">
        <f>VLOOKUP(A200,Tabel1[[PrøveID]:[Longitude]],5,FALSE)</f>
        <v>55.048740000000002</v>
      </c>
      <c r="E200">
        <f>VLOOKUP(A200,Tabel1[[PrøveID]:[Longitude]],6,FALSE)</f>
        <v>10.599892000000001</v>
      </c>
      <c r="F200" t="str">
        <f>VLOOKUP(A200,Tabel1[[PrøveID]:[Longitude]],4,FALSE)</f>
        <v xml:space="preserve">Svendborgsundbroen </v>
      </c>
      <c r="G200" s="24" t="str">
        <f>VLOOKUP(H200,Datasæt_Analysesystemer!$D$3:$E$68,2,FALSE)</f>
        <v>Homarus americanus</v>
      </c>
      <c r="H200" t="s">
        <v>980</v>
      </c>
      <c r="I200" t="str">
        <f>VLOOKUP(H200,Datasæt_Analysesystemer!$D$2:$F$68,3,FALSE)</f>
        <v>Invasiv</v>
      </c>
      <c r="J200" t="s">
        <v>738</v>
      </c>
      <c r="K200" t="s">
        <v>747</v>
      </c>
      <c r="L200" t="s">
        <v>768</v>
      </c>
      <c r="M200" t="str">
        <f t="shared" si="3"/>
        <v>Absent</v>
      </c>
    </row>
    <row r="201" spans="1:13" x14ac:dyDescent="0.25">
      <c r="A201" t="s">
        <v>1632</v>
      </c>
      <c r="B201" t="str">
        <f>VLOOKUP(A201,Tabel1[[PrøveID]:[Longitude]],3,FALSE)</f>
        <v>Miljøstyrelsen</v>
      </c>
      <c r="C201" s="83" t="str">
        <f>VLOOKUP(A201,Tabel1[[PrøveID]:[Longitude]],2,FALSE)</f>
        <v>10-09-2020</v>
      </c>
      <c r="D201">
        <f>VLOOKUP(A201,Tabel1[[PrøveID]:[Longitude]],5,FALSE)</f>
        <v>55.048740000000002</v>
      </c>
      <c r="E201">
        <f>VLOOKUP(A201,Tabel1[[PrøveID]:[Longitude]],6,FALSE)</f>
        <v>10.599892000000001</v>
      </c>
      <c r="F201" t="str">
        <f>VLOOKUP(A201,Tabel1[[PrøveID]:[Longitude]],4,FALSE)</f>
        <v xml:space="preserve">Svendborgsundbroen </v>
      </c>
      <c r="G201" s="24" t="str">
        <f>VLOOKUP(H201,Datasæt_Analysesystemer!$D$3:$E$68,2,FALSE)</f>
        <v>Homarus americanus</v>
      </c>
      <c r="H201" t="s">
        <v>980</v>
      </c>
      <c r="I201" t="str">
        <f>VLOOKUP(H201,Datasæt_Analysesystemer!$D$2:$F$68,3,FALSE)</f>
        <v>Invasiv</v>
      </c>
      <c r="J201" t="s">
        <v>738</v>
      </c>
      <c r="K201" t="s">
        <v>747</v>
      </c>
      <c r="L201" t="s">
        <v>768</v>
      </c>
      <c r="M201" t="str">
        <f t="shared" si="3"/>
        <v>Absent</v>
      </c>
    </row>
    <row r="202" spans="1:13" x14ac:dyDescent="0.25">
      <c r="A202" t="s">
        <v>1632</v>
      </c>
      <c r="B202" t="str">
        <f>VLOOKUP(A202,Tabel1[[PrøveID]:[Longitude]],3,FALSE)</f>
        <v>Miljøstyrelsen</v>
      </c>
      <c r="C202" s="83" t="str">
        <f>VLOOKUP(A202,Tabel1[[PrøveID]:[Longitude]],2,FALSE)</f>
        <v>10-09-2020</v>
      </c>
      <c r="D202">
        <f>VLOOKUP(A202,Tabel1[[PrøveID]:[Longitude]],5,FALSE)</f>
        <v>55.048740000000002</v>
      </c>
      <c r="E202">
        <f>VLOOKUP(A202,Tabel1[[PrøveID]:[Longitude]],6,FALSE)</f>
        <v>10.599892000000001</v>
      </c>
      <c r="F202" t="str">
        <f>VLOOKUP(A202,Tabel1[[PrøveID]:[Longitude]],4,FALSE)</f>
        <v xml:space="preserve">Svendborgsundbroen </v>
      </c>
      <c r="G202" s="24" t="str">
        <f>VLOOKUP(H202,Datasæt_Analysesystemer!$D$3:$E$68,2,FALSE)</f>
        <v>Paralithodes camtschaticus</v>
      </c>
      <c r="H202" t="s">
        <v>1060</v>
      </c>
      <c r="I202" t="str">
        <f>VLOOKUP(H202,Datasæt_Analysesystemer!$D$2:$F$68,3,FALSE)</f>
        <v>Invasiv</v>
      </c>
      <c r="J202" t="s">
        <v>744</v>
      </c>
      <c r="K202" t="s">
        <v>747</v>
      </c>
      <c r="L202" t="s">
        <v>768</v>
      </c>
      <c r="M202" t="str">
        <f t="shared" si="3"/>
        <v>Absent</v>
      </c>
    </row>
    <row r="203" spans="1:13" x14ac:dyDescent="0.25">
      <c r="A203" t="s">
        <v>1632</v>
      </c>
      <c r="B203" t="str">
        <f>VLOOKUP(A203,Tabel1[[PrøveID]:[Longitude]],3,FALSE)</f>
        <v>Miljøstyrelsen</v>
      </c>
      <c r="C203" s="83" t="str">
        <f>VLOOKUP(A203,Tabel1[[PrøveID]:[Longitude]],2,FALSE)</f>
        <v>10-09-2020</v>
      </c>
      <c r="D203">
        <f>VLOOKUP(A203,Tabel1[[PrøveID]:[Longitude]],5,FALSE)</f>
        <v>55.048740000000002</v>
      </c>
      <c r="E203">
        <f>VLOOKUP(A203,Tabel1[[PrøveID]:[Longitude]],6,FALSE)</f>
        <v>10.599892000000001</v>
      </c>
      <c r="F203" t="str">
        <f>VLOOKUP(A203,Tabel1[[PrøveID]:[Longitude]],4,FALSE)</f>
        <v xml:space="preserve">Svendborgsundbroen </v>
      </c>
      <c r="G203" s="24" t="str">
        <f>VLOOKUP(H203,Datasæt_Analysesystemer!$D$3:$E$68,2,FALSE)</f>
        <v>Paralithodes camtschaticus</v>
      </c>
      <c r="H203" t="s">
        <v>1060</v>
      </c>
      <c r="I203" t="str">
        <f>VLOOKUP(H203,Datasæt_Analysesystemer!$D$2:$F$68,3,FALSE)</f>
        <v>Invasiv</v>
      </c>
      <c r="J203" t="s">
        <v>738</v>
      </c>
      <c r="K203" t="s">
        <v>747</v>
      </c>
      <c r="L203" t="s">
        <v>768</v>
      </c>
      <c r="M203" t="str">
        <f t="shared" si="3"/>
        <v>Absent</v>
      </c>
    </row>
    <row r="204" spans="1:13" x14ac:dyDescent="0.25">
      <c r="A204" t="s">
        <v>1632</v>
      </c>
      <c r="B204" t="str">
        <f>VLOOKUP(A204,Tabel1[[PrøveID]:[Longitude]],3,FALSE)</f>
        <v>Miljøstyrelsen</v>
      </c>
      <c r="C204" s="83" t="str">
        <f>VLOOKUP(A204,Tabel1[[PrøveID]:[Longitude]],2,FALSE)</f>
        <v>10-09-2020</v>
      </c>
      <c r="D204">
        <f>VLOOKUP(A204,Tabel1[[PrøveID]:[Longitude]],5,FALSE)</f>
        <v>55.048740000000002</v>
      </c>
      <c r="E204">
        <f>VLOOKUP(A204,Tabel1[[PrøveID]:[Longitude]],6,FALSE)</f>
        <v>10.599892000000001</v>
      </c>
      <c r="F204" t="str">
        <f>VLOOKUP(A204,Tabel1[[PrøveID]:[Longitude]],4,FALSE)</f>
        <v xml:space="preserve">Svendborgsundbroen </v>
      </c>
      <c r="G204" s="24" t="str">
        <f>VLOOKUP(H204,Datasæt_Analysesystemer!$D$3:$E$68,2,FALSE)</f>
        <v>Eriocheir sinensis</v>
      </c>
      <c r="H204" t="s">
        <v>1031</v>
      </c>
      <c r="I204" t="str">
        <f>VLOOKUP(H204,Datasæt_Analysesystemer!$D$2:$F$68,3,FALSE)</f>
        <v>Invasiv</v>
      </c>
      <c r="J204" t="s">
        <v>744</v>
      </c>
      <c r="K204" t="s">
        <v>747</v>
      </c>
      <c r="L204" t="s">
        <v>768</v>
      </c>
      <c r="M204" t="str">
        <f t="shared" si="3"/>
        <v>Absent</v>
      </c>
    </row>
    <row r="205" spans="1:13" x14ac:dyDescent="0.25">
      <c r="A205" t="s">
        <v>1632</v>
      </c>
      <c r="B205" t="str">
        <f>VLOOKUP(A205,Tabel1[[PrøveID]:[Longitude]],3,FALSE)</f>
        <v>Miljøstyrelsen</v>
      </c>
      <c r="C205" s="83" t="str">
        <f>VLOOKUP(A205,Tabel1[[PrøveID]:[Longitude]],2,FALSE)</f>
        <v>10-09-2020</v>
      </c>
      <c r="D205">
        <f>VLOOKUP(A205,Tabel1[[PrøveID]:[Longitude]],5,FALSE)</f>
        <v>55.048740000000002</v>
      </c>
      <c r="E205">
        <f>VLOOKUP(A205,Tabel1[[PrøveID]:[Longitude]],6,FALSE)</f>
        <v>10.599892000000001</v>
      </c>
      <c r="F205" t="str">
        <f>VLOOKUP(A205,Tabel1[[PrøveID]:[Longitude]],4,FALSE)</f>
        <v xml:space="preserve">Svendborgsundbroen </v>
      </c>
      <c r="G205" s="24" t="str">
        <f>VLOOKUP(H205,Datasæt_Analysesystemer!$D$3:$E$68,2,FALSE)</f>
        <v>Eriocheir sinensis</v>
      </c>
      <c r="H205" t="s">
        <v>1031</v>
      </c>
      <c r="I205" t="str">
        <f>VLOOKUP(H205,Datasæt_Analysesystemer!$D$2:$F$68,3,FALSE)</f>
        <v>Invasiv</v>
      </c>
      <c r="J205" t="s">
        <v>738</v>
      </c>
      <c r="K205" t="s">
        <v>747</v>
      </c>
      <c r="L205" t="s">
        <v>768</v>
      </c>
      <c r="M205" t="str">
        <f t="shared" si="3"/>
        <v>Absent</v>
      </c>
    </row>
    <row r="206" spans="1:13" x14ac:dyDescent="0.25">
      <c r="A206" t="s">
        <v>1632</v>
      </c>
      <c r="B206" t="str">
        <f>VLOOKUP(A206,Tabel1[[PrøveID]:[Longitude]],3,FALSE)</f>
        <v>Miljøstyrelsen</v>
      </c>
      <c r="C206" s="83" t="str">
        <f>VLOOKUP(A206,Tabel1[[PrøveID]:[Longitude]],2,FALSE)</f>
        <v>10-09-2020</v>
      </c>
      <c r="D206">
        <f>VLOOKUP(A206,Tabel1[[PrøveID]:[Longitude]],5,FALSE)</f>
        <v>55.048740000000002</v>
      </c>
      <c r="E206">
        <f>VLOOKUP(A206,Tabel1[[PrøveID]:[Longitude]],6,FALSE)</f>
        <v>10.599892000000001</v>
      </c>
      <c r="F206" t="str">
        <f>VLOOKUP(A206,Tabel1[[PrøveID]:[Longitude]],4,FALSE)</f>
        <v xml:space="preserve">Svendborgsundbroen </v>
      </c>
      <c r="G206" s="24" t="str">
        <f>VLOOKUP(H206,Datasæt_Analysesystemer!$D$3:$E$68,2,FALSE)</f>
        <v>Rhithropanopeus harrisii</v>
      </c>
      <c r="H206" t="s">
        <v>1090</v>
      </c>
      <c r="I206" t="str">
        <f>VLOOKUP(H206,Datasæt_Analysesystemer!$D$2:$F$68,3,FALSE)</f>
        <v>Invasiv</v>
      </c>
      <c r="J206" t="s">
        <v>744</v>
      </c>
      <c r="K206" t="s">
        <v>747</v>
      </c>
      <c r="L206" t="s">
        <v>768</v>
      </c>
      <c r="M206" t="str">
        <f t="shared" si="3"/>
        <v>Absent</v>
      </c>
    </row>
    <row r="207" spans="1:13" x14ac:dyDescent="0.25">
      <c r="A207" t="s">
        <v>1632</v>
      </c>
      <c r="B207" t="str">
        <f>VLOOKUP(A207,Tabel1[[PrøveID]:[Longitude]],3,FALSE)</f>
        <v>Miljøstyrelsen</v>
      </c>
      <c r="C207" s="83" t="str">
        <f>VLOOKUP(A207,Tabel1[[PrøveID]:[Longitude]],2,FALSE)</f>
        <v>10-09-2020</v>
      </c>
      <c r="D207">
        <f>VLOOKUP(A207,Tabel1[[PrøveID]:[Longitude]],5,FALSE)</f>
        <v>55.048740000000002</v>
      </c>
      <c r="E207">
        <f>VLOOKUP(A207,Tabel1[[PrøveID]:[Longitude]],6,FALSE)</f>
        <v>10.599892000000001</v>
      </c>
      <c r="F207" t="str">
        <f>VLOOKUP(A207,Tabel1[[PrøveID]:[Longitude]],4,FALSE)</f>
        <v xml:space="preserve">Svendborgsundbroen </v>
      </c>
      <c r="G207" s="24" t="str">
        <f>VLOOKUP(H207,Datasæt_Analysesystemer!$D$3:$E$68,2,FALSE)</f>
        <v>Rhithropanopeus harrisii</v>
      </c>
      <c r="H207" t="s">
        <v>1090</v>
      </c>
      <c r="I207" t="str">
        <f>VLOOKUP(H207,Datasæt_Analysesystemer!$D$2:$F$68,3,FALSE)</f>
        <v>Invasiv</v>
      </c>
      <c r="J207" t="s">
        <v>738</v>
      </c>
      <c r="K207" t="s">
        <v>747</v>
      </c>
      <c r="L207" t="s">
        <v>768</v>
      </c>
      <c r="M207" t="str">
        <f t="shared" si="3"/>
        <v>Absent</v>
      </c>
    </row>
    <row r="208" spans="1:13" x14ac:dyDescent="0.25">
      <c r="A208" t="s">
        <v>1632</v>
      </c>
      <c r="B208" t="str">
        <f>VLOOKUP(A208,Tabel1[[PrøveID]:[Longitude]],3,FALSE)</f>
        <v>Miljøstyrelsen</v>
      </c>
      <c r="C208" s="83" t="str">
        <f>VLOOKUP(A208,Tabel1[[PrøveID]:[Longitude]],2,FALSE)</f>
        <v>10-09-2020</v>
      </c>
      <c r="D208">
        <f>VLOOKUP(A208,Tabel1[[PrøveID]:[Longitude]],5,FALSE)</f>
        <v>55.048740000000002</v>
      </c>
      <c r="E208">
        <f>VLOOKUP(A208,Tabel1[[PrøveID]:[Longitude]],6,FALSE)</f>
        <v>10.599892000000001</v>
      </c>
      <c r="F208" t="str">
        <f>VLOOKUP(A208,Tabel1[[PrøveID]:[Longitude]],4,FALSE)</f>
        <v xml:space="preserve">Svendborgsundbroen </v>
      </c>
      <c r="G208" s="24" t="str">
        <f>VLOOKUP(H208,Datasæt_Analysesystemer!$D$3:$E$68,2,FALSE)</f>
        <v>Oncorhyncus gorbuscha</v>
      </c>
      <c r="H208" t="s">
        <v>799</v>
      </c>
      <c r="I208" t="str">
        <f>VLOOKUP(H208,Datasæt_Analysesystemer!$D$2:$F$68,3,FALSE)</f>
        <v>Invasiv</v>
      </c>
      <c r="J208" t="s">
        <v>738</v>
      </c>
      <c r="K208" t="s">
        <v>747</v>
      </c>
      <c r="L208" t="s">
        <v>768</v>
      </c>
      <c r="M208" t="str">
        <f t="shared" si="3"/>
        <v>Absent</v>
      </c>
    </row>
    <row r="209" spans="1:13" x14ac:dyDescent="0.25">
      <c r="A209" t="s">
        <v>1632</v>
      </c>
      <c r="B209" t="str">
        <f>VLOOKUP(A209,Tabel1[[PrøveID]:[Longitude]],3,FALSE)</f>
        <v>Miljøstyrelsen</v>
      </c>
      <c r="C209" s="83" t="str">
        <f>VLOOKUP(A209,Tabel1[[PrøveID]:[Longitude]],2,FALSE)</f>
        <v>10-09-2020</v>
      </c>
      <c r="D209">
        <f>VLOOKUP(A209,Tabel1[[PrøveID]:[Longitude]],5,FALSE)</f>
        <v>55.048740000000002</v>
      </c>
      <c r="E209">
        <f>VLOOKUP(A209,Tabel1[[PrøveID]:[Longitude]],6,FALSE)</f>
        <v>10.599892000000001</v>
      </c>
      <c r="F209" t="str">
        <f>VLOOKUP(A209,Tabel1[[PrøveID]:[Longitude]],4,FALSE)</f>
        <v xml:space="preserve">Svendborgsundbroen </v>
      </c>
      <c r="G209" s="24" t="str">
        <f>VLOOKUP(H209,Datasæt_Analysesystemer!$D$3:$E$68,2,FALSE)</f>
        <v>Oncorhyncus gorbuscha</v>
      </c>
      <c r="H209" t="s">
        <v>799</v>
      </c>
      <c r="I209" t="str">
        <f>VLOOKUP(H209,Datasæt_Analysesystemer!$D$2:$F$68,3,FALSE)</f>
        <v>Invasiv</v>
      </c>
      <c r="J209" t="s">
        <v>738</v>
      </c>
      <c r="K209" t="s">
        <v>747</v>
      </c>
      <c r="L209" t="s">
        <v>768</v>
      </c>
      <c r="M209" t="str">
        <f t="shared" si="3"/>
        <v>Absent</v>
      </c>
    </row>
    <row r="210" spans="1:13" x14ac:dyDescent="0.25">
      <c r="A210" t="s">
        <v>1632</v>
      </c>
      <c r="B210" t="str">
        <f>VLOOKUP(A210,Tabel1[[PrøveID]:[Longitude]],3,FALSE)</f>
        <v>Miljøstyrelsen</v>
      </c>
      <c r="C210" s="83" t="str">
        <f>VLOOKUP(A210,Tabel1[[PrøveID]:[Longitude]],2,FALSE)</f>
        <v>10-09-2020</v>
      </c>
      <c r="D210">
        <f>VLOOKUP(A210,Tabel1[[PrøveID]:[Longitude]],5,FALSE)</f>
        <v>55.048740000000002</v>
      </c>
      <c r="E210">
        <f>VLOOKUP(A210,Tabel1[[PrøveID]:[Longitude]],6,FALSE)</f>
        <v>10.599892000000001</v>
      </c>
      <c r="F210" t="str">
        <f>VLOOKUP(A210,Tabel1[[PrøveID]:[Longitude]],4,FALSE)</f>
        <v xml:space="preserve">Svendborgsundbroen </v>
      </c>
      <c r="G210" s="24" t="str">
        <f>VLOOKUP(H210,Datasæt_Analysesystemer!$D$3:$E$68,2,FALSE)</f>
        <v>Acipenser baerii</v>
      </c>
      <c r="H210" t="s">
        <v>1120</v>
      </c>
      <c r="I210" t="str">
        <f>VLOOKUP(H210,Datasæt_Analysesystemer!$D$2:$F$68,3,FALSE)</f>
        <v>Invasiv</v>
      </c>
      <c r="J210" t="s">
        <v>744</v>
      </c>
      <c r="K210" t="s">
        <v>747</v>
      </c>
      <c r="L210" t="s">
        <v>768</v>
      </c>
      <c r="M210" t="str">
        <f t="shared" si="3"/>
        <v>Absent</v>
      </c>
    </row>
    <row r="211" spans="1:13" x14ac:dyDescent="0.25">
      <c r="A211" t="s">
        <v>1632</v>
      </c>
      <c r="B211" t="str">
        <f>VLOOKUP(A211,Tabel1[[PrøveID]:[Longitude]],3,FALSE)</f>
        <v>Miljøstyrelsen</v>
      </c>
      <c r="C211" s="83" t="str">
        <f>VLOOKUP(A211,Tabel1[[PrøveID]:[Longitude]],2,FALSE)</f>
        <v>10-09-2020</v>
      </c>
      <c r="D211">
        <f>VLOOKUP(A211,Tabel1[[PrøveID]:[Longitude]],5,FALSE)</f>
        <v>55.048740000000002</v>
      </c>
      <c r="E211">
        <f>VLOOKUP(A211,Tabel1[[PrøveID]:[Longitude]],6,FALSE)</f>
        <v>10.599892000000001</v>
      </c>
      <c r="F211" t="str">
        <f>VLOOKUP(A211,Tabel1[[PrøveID]:[Longitude]],4,FALSE)</f>
        <v xml:space="preserve">Svendborgsundbroen </v>
      </c>
      <c r="G211" s="24" t="str">
        <f>VLOOKUP(H211,Datasæt_Analysesystemer!$D$3:$E$68,2,FALSE)</f>
        <v>Acipenser baerii</v>
      </c>
      <c r="H211" t="s">
        <v>1120</v>
      </c>
      <c r="I211" t="str">
        <f>VLOOKUP(H211,Datasæt_Analysesystemer!$D$2:$F$68,3,FALSE)</f>
        <v>Invasiv</v>
      </c>
      <c r="J211" t="s">
        <v>738</v>
      </c>
      <c r="K211" t="s">
        <v>747</v>
      </c>
      <c r="L211" t="s">
        <v>768</v>
      </c>
      <c r="M211" t="str">
        <f t="shared" si="3"/>
        <v>Absent</v>
      </c>
    </row>
    <row r="212" spans="1:13" x14ac:dyDescent="0.25">
      <c r="A212" t="s">
        <v>1632</v>
      </c>
      <c r="B212" t="str">
        <f>VLOOKUP(A212,Tabel1[[PrøveID]:[Longitude]],3,FALSE)</f>
        <v>Miljøstyrelsen</v>
      </c>
      <c r="C212" s="83" t="str">
        <f>VLOOKUP(A212,Tabel1[[PrøveID]:[Longitude]],2,FALSE)</f>
        <v>10-09-2020</v>
      </c>
      <c r="D212">
        <f>VLOOKUP(A212,Tabel1[[PrøveID]:[Longitude]],5,FALSE)</f>
        <v>55.048740000000002</v>
      </c>
      <c r="E212">
        <f>VLOOKUP(A212,Tabel1[[PrøveID]:[Longitude]],6,FALSE)</f>
        <v>10.599892000000001</v>
      </c>
      <c r="F212" t="str">
        <f>VLOOKUP(A212,Tabel1[[PrøveID]:[Longitude]],4,FALSE)</f>
        <v xml:space="preserve">Svendborgsundbroen </v>
      </c>
      <c r="G212" s="24" t="str">
        <f>VLOOKUP(H212,Datasæt_Analysesystemer!$D$3:$E$68,2,FALSE)</f>
        <v>Magallana gigas</v>
      </c>
      <c r="H212" t="s">
        <v>1100</v>
      </c>
      <c r="I212" t="str">
        <f>VLOOKUP(H212,Datasæt_Analysesystemer!$D$2:$F$68,3,FALSE)</f>
        <v>Invasiv</v>
      </c>
      <c r="J212" t="s">
        <v>744</v>
      </c>
      <c r="K212" t="s">
        <v>802</v>
      </c>
      <c r="L212" t="s">
        <v>741</v>
      </c>
      <c r="M212" t="str">
        <f t="shared" si="3"/>
        <v>Present_Ct&lt;41</v>
      </c>
    </row>
    <row r="213" spans="1:13" x14ac:dyDescent="0.25">
      <c r="A213" t="s">
        <v>1632</v>
      </c>
      <c r="B213" t="str">
        <f>VLOOKUP(A213,Tabel1[[PrøveID]:[Longitude]],3,FALSE)</f>
        <v>Miljøstyrelsen</v>
      </c>
      <c r="C213" s="83" t="str">
        <f>VLOOKUP(A213,Tabel1[[PrøveID]:[Longitude]],2,FALSE)</f>
        <v>10-09-2020</v>
      </c>
      <c r="D213">
        <f>VLOOKUP(A213,Tabel1[[PrøveID]:[Longitude]],5,FALSE)</f>
        <v>55.048740000000002</v>
      </c>
      <c r="E213">
        <f>VLOOKUP(A213,Tabel1[[PrøveID]:[Longitude]],6,FALSE)</f>
        <v>10.599892000000001</v>
      </c>
      <c r="F213" t="str">
        <f>VLOOKUP(A213,Tabel1[[PrøveID]:[Longitude]],4,FALSE)</f>
        <v xml:space="preserve">Svendborgsundbroen </v>
      </c>
      <c r="G213" s="24" t="str">
        <f>VLOOKUP(H213,Datasæt_Analysesystemer!$D$3:$E$68,2,FALSE)</f>
        <v>Magallana gigas</v>
      </c>
      <c r="H213" t="s">
        <v>1100</v>
      </c>
      <c r="I213" t="str">
        <f>VLOOKUP(H213,Datasæt_Analysesystemer!$D$2:$F$68,3,FALSE)</f>
        <v>Invasiv</v>
      </c>
      <c r="J213" t="s">
        <v>738</v>
      </c>
      <c r="K213" t="s">
        <v>747</v>
      </c>
      <c r="L213" t="s">
        <v>768</v>
      </c>
      <c r="M213" t="str">
        <f t="shared" si="3"/>
        <v>Absent</v>
      </c>
    </row>
    <row r="214" spans="1:13" x14ac:dyDescent="0.25">
      <c r="A214" t="s">
        <v>1632</v>
      </c>
      <c r="B214" t="str">
        <f>VLOOKUP(A214,Tabel1[[PrøveID]:[Longitude]],3,FALSE)</f>
        <v>Miljøstyrelsen</v>
      </c>
      <c r="C214" s="83" t="str">
        <f>VLOOKUP(A214,Tabel1[[PrøveID]:[Longitude]],2,FALSE)</f>
        <v>10-09-2020</v>
      </c>
      <c r="D214">
        <f>VLOOKUP(A214,Tabel1[[PrøveID]:[Longitude]],5,FALSE)</f>
        <v>55.048740000000002</v>
      </c>
      <c r="E214">
        <f>VLOOKUP(A214,Tabel1[[PrøveID]:[Longitude]],6,FALSE)</f>
        <v>10.599892000000001</v>
      </c>
      <c r="F214" t="str">
        <f>VLOOKUP(A214,Tabel1[[PrøveID]:[Longitude]],4,FALSE)</f>
        <v xml:space="preserve">Svendborgsundbroen </v>
      </c>
      <c r="G214" s="24" t="str">
        <f>VLOOKUP(H214,Datasæt_Analysesystemer!$D$3:$E$68,2,FALSE)</f>
        <v>Neogobius melanostomus</v>
      </c>
      <c r="H214" t="s">
        <v>1089</v>
      </c>
      <c r="I214" t="str">
        <f>VLOOKUP(H214,Datasæt_Analysesystemer!$D$2:$F$68,3,FALSE)</f>
        <v>Invasiv</v>
      </c>
      <c r="J214" t="s">
        <v>744</v>
      </c>
      <c r="K214" t="s">
        <v>802</v>
      </c>
      <c r="L214" t="s">
        <v>741</v>
      </c>
      <c r="M214" t="str">
        <f t="shared" si="3"/>
        <v>Present_Ct&lt;41</v>
      </c>
    </row>
    <row r="215" spans="1:13" x14ac:dyDescent="0.25">
      <c r="A215" t="s">
        <v>1632</v>
      </c>
      <c r="B215" t="str">
        <f>VLOOKUP(A215,Tabel1[[PrøveID]:[Longitude]],3,FALSE)</f>
        <v>Miljøstyrelsen</v>
      </c>
      <c r="C215" s="83" t="str">
        <f>VLOOKUP(A215,Tabel1[[PrøveID]:[Longitude]],2,FALSE)</f>
        <v>10-09-2020</v>
      </c>
      <c r="D215">
        <f>VLOOKUP(A215,Tabel1[[PrøveID]:[Longitude]],5,FALSE)</f>
        <v>55.048740000000002</v>
      </c>
      <c r="E215">
        <f>VLOOKUP(A215,Tabel1[[PrøveID]:[Longitude]],6,FALSE)</f>
        <v>10.599892000000001</v>
      </c>
      <c r="F215" t="str">
        <f>VLOOKUP(A215,Tabel1[[PrøveID]:[Longitude]],4,FALSE)</f>
        <v xml:space="preserve">Svendborgsundbroen </v>
      </c>
      <c r="G215" s="24" t="str">
        <f>VLOOKUP(H215,Datasæt_Analysesystemer!$D$3:$E$68,2,FALSE)</f>
        <v>Neogobius melanostomus</v>
      </c>
      <c r="H215" t="s">
        <v>1089</v>
      </c>
      <c r="I215" t="str">
        <f>VLOOKUP(H215,Datasæt_Analysesystemer!$D$2:$F$68,3,FALSE)</f>
        <v>Invasiv</v>
      </c>
      <c r="J215" t="s">
        <v>738</v>
      </c>
      <c r="K215" t="s">
        <v>802</v>
      </c>
      <c r="L215" t="s">
        <v>741</v>
      </c>
      <c r="M215" t="str">
        <f t="shared" si="3"/>
        <v>Present_Ct&lt;41</v>
      </c>
    </row>
    <row r="216" spans="1:13" x14ac:dyDescent="0.25">
      <c r="A216" t="s">
        <v>1626</v>
      </c>
      <c r="B216" t="str">
        <f>VLOOKUP(A216,Tabel1[[PrøveID]:[Longitude]],3,FALSE)</f>
        <v>Miljøstyrelsen</v>
      </c>
      <c r="C216" s="83" t="str">
        <f>VLOOKUP(A216,Tabel1[[PrøveID]:[Longitude]],2,FALSE)</f>
        <v>17-09-2020</v>
      </c>
      <c r="D216">
        <f>VLOOKUP(A216,Tabel1[[PrøveID]:[Longitude]],5,FALSE)</f>
        <v>56.556800000000003</v>
      </c>
      <c r="E216">
        <f>VLOOKUP(A216,Tabel1[[PrøveID]:[Longitude]],6,FALSE)</f>
        <v>8.7607999999999997</v>
      </c>
      <c r="F216" t="str">
        <f>VLOOKUP(A216,Tabel1[[PrøveID]:[Longitude]],4,FALSE)</f>
        <v>Geddalenge</v>
      </c>
      <c r="G216" s="24" t="str">
        <f>VLOOKUP(H216,Datasæt_Analysesystemer!$D$3:$E$68,2,FALSE)</f>
        <v>Platichthys flesus</v>
      </c>
      <c r="H216" t="s">
        <v>793</v>
      </c>
      <c r="I216" t="str">
        <f>VLOOKUP(H216,Datasæt_Analysesystemer!$D$2:$F$68,3,FALSE)</f>
        <v>Almindelig</v>
      </c>
      <c r="J216" t="s">
        <v>738</v>
      </c>
      <c r="K216" t="s">
        <v>747</v>
      </c>
      <c r="L216" t="s">
        <v>768</v>
      </c>
      <c r="M216" t="str">
        <f t="shared" si="3"/>
        <v>Absent</v>
      </c>
    </row>
    <row r="217" spans="1:13" x14ac:dyDescent="0.25">
      <c r="A217" t="s">
        <v>1626</v>
      </c>
      <c r="B217" t="str">
        <f>VLOOKUP(A217,Tabel1[[PrøveID]:[Longitude]],3,FALSE)</f>
        <v>Miljøstyrelsen</v>
      </c>
      <c r="C217" s="83" t="str">
        <f>VLOOKUP(A217,Tabel1[[PrøveID]:[Longitude]],2,FALSE)</f>
        <v>17-09-2020</v>
      </c>
      <c r="D217">
        <f>VLOOKUP(A217,Tabel1[[PrøveID]:[Longitude]],5,FALSE)</f>
        <v>56.556800000000003</v>
      </c>
      <c r="E217">
        <f>VLOOKUP(A217,Tabel1[[PrøveID]:[Longitude]],6,FALSE)</f>
        <v>8.7607999999999997</v>
      </c>
      <c r="F217" t="str">
        <f>VLOOKUP(A217,Tabel1[[PrøveID]:[Longitude]],4,FALSE)</f>
        <v>Geddalenge</v>
      </c>
      <c r="G217" s="24" t="str">
        <f>VLOOKUP(H217,Datasæt_Analysesystemer!$D$3:$E$68,2,FALSE)</f>
        <v>Platichthys flesus</v>
      </c>
      <c r="H217" t="s">
        <v>793</v>
      </c>
      <c r="I217" t="str">
        <f>VLOOKUP(H217,Datasæt_Analysesystemer!$D$2:$F$68,3,FALSE)</f>
        <v>Almindelig</v>
      </c>
      <c r="J217" t="s">
        <v>738</v>
      </c>
      <c r="K217" t="s">
        <v>747</v>
      </c>
      <c r="L217" t="s">
        <v>768</v>
      </c>
      <c r="M217" t="str">
        <f t="shared" si="3"/>
        <v>Absent</v>
      </c>
    </row>
    <row r="218" spans="1:13" x14ac:dyDescent="0.25">
      <c r="A218" t="s">
        <v>1626</v>
      </c>
      <c r="B218" t="str">
        <f>VLOOKUP(A218,Tabel1[[PrøveID]:[Longitude]],3,FALSE)</f>
        <v>Miljøstyrelsen</v>
      </c>
      <c r="C218" s="83" t="str">
        <f>VLOOKUP(A218,Tabel1[[PrøveID]:[Longitude]],2,FALSE)</f>
        <v>17-09-2020</v>
      </c>
      <c r="D218">
        <f>VLOOKUP(A218,Tabel1[[PrøveID]:[Longitude]],5,FALSE)</f>
        <v>56.556800000000003</v>
      </c>
      <c r="E218">
        <f>VLOOKUP(A218,Tabel1[[PrøveID]:[Longitude]],6,FALSE)</f>
        <v>8.7607999999999997</v>
      </c>
      <c r="F218" t="str">
        <f>VLOOKUP(A218,Tabel1[[PrøveID]:[Longitude]],4,FALSE)</f>
        <v>Geddalenge</v>
      </c>
      <c r="G218" s="24" t="str">
        <f>VLOOKUP(H218,Datasæt_Analysesystemer!$D$3:$E$68,2,FALSE)</f>
        <v>Gadus morhua</v>
      </c>
      <c r="H218" t="s">
        <v>794</v>
      </c>
      <c r="I218" t="str">
        <f>VLOOKUP(H218,Datasæt_Analysesystemer!$D$2:$F$68,3,FALSE)</f>
        <v>Almindelig</v>
      </c>
      <c r="J218" t="s">
        <v>738</v>
      </c>
      <c r="K218" t="s">
        <v>747</v>
      </c>
      <c r="L218" t="s">
        <v>768</v>
      </c>
      <c r="M218" t="str">
        <f t="shared" si="3"/>
        <v>Absent</v>
      </c>
    </row>
    <row r="219" spans="1:13" x14ac:dyDescent="0.25">
      <c r="A219" t="s">
        <v>1626</v>
      </c>
      <c r="B219" t="str">
        <f>VLOOKUP(A219,Tabel1[[PrøveID]:[Longitude]],3,FALSE)</f>
        <v>Miljøstyrelsen</v>
      </c>
      <c r="C219" s="83" t="str">
        <f>VLOOKUP(A219,Tabel1[[PrøveID]:[Longitude]],2,FALSE)</f>
        <v>17-09-2020</v>
      </c>
      <c r="D219">
        <f>VLOOKUP(A219,Tabel1[[PrøveID]:[Longitude]],5,FALSE)</f>
        <v>56.556800000000003</v>
      </c>
      <c r="E219">
        <f>VLOOKUP(A219,Tabel1[[PrøveID]:[Longitude]],6,FALSE)</f>
        <v>8.7607999999999997</v>
      </c>
      <c r="F219" t="str">
        <f>VLOOKUP(A219,Tabel1[[PrøveID]:[Longitude]],4,FALSE)</f>
        <v>Geddalenge</v>
      </c>
      <c r="G219" s="24" t="str">
        <f>VLOOKUP(H219,Datasæt_Analysesystemer!$D$3:$E$68,2,FALSE)</f>
        <v>Gadus morhua</v>
      </c>
      <c r="H219" t="s">
        <v>794</v>
      </c>
      <c r="I219" t="str">
        <f>VLOOKUP(H219,Datasæt_Analysesystemer!$D$2:$F$68,3,FALSE)</f>
        <v>Almindelig</v>
      </c>
      <c r="J219" t="s">
        <v>744</v>
      </c>
      <c r="K219" t="s">
        <v>747</v>
      </c>
      <c r="L219" t="s">
        <v>768</v>
      </c>
      <c r="M219" t="str">
        <f t="shared" si="3"/>
        <v>Absent</v>
      </c>
    </row>
    <row r="220" spans="1:13" x14ac:dyDescent="0.25">
      <c r="A220" t="s">
        <v>1626</v>
      </c>
      <c r="B220" t="str">
        <f>VLOOKUP(A220,Tabel1[[PrøveID]:[Longitude]],3,FALSE)</f>
        <v>Miljøstyrelsen</v>
      </c>
      <c r="C220" s="83" t="str">
        <f>VLOOKUP(A220,Tabel1[[PrøveID]:[Longitude]],2,FALSE)</f>
        <v>17-09-2020</v>
      </c>
      <c r="D220">
        <f>VLOOKUP(A220,Tabel1[[PrøveID]:[Longitude]],5,FALSE)</f>
        <v>56.556800000000003</v>
      </c>
      <c r="E220">
        <f>VLOOKUP(A220,Tabel1[[PrøveID]:[Longitude]],6,FALSE)</f>
        <v>8.7607999999999997</v>
      </c>
      <c r="F220" t="str">
        <f>VLOOKUP(A220,Tabel1[[PrøveID]:[Longitude]],4,FALSE)</f>
        <v>Geddalenge</v>
      </c>
      <c r="G220" s="24" t="str">
        <f>VLOOKUP(H220,Datasæt_Analysesystemer!$D$3:$E$68,2,FALSE)</f>
        <v>Mya arenaria</v>
      </c>
      <c r="H220" t="s">
        <v>795</v>
      </c>
      <c r="I220" t="str">
        <f>VLOOKUP(H220,Datasæt_Analysesystemer!$D$2:$F$68,3,FALSE)</f>
        <v>Almindelig</v>
      </c>
      <c r="J220" t="s">
        <v>744</v>
      </c>
      <c r="K220" t="s">
        <v>747</v>
      </c>
      <c r="L220" t="s">
        <v>768</v>
      </c>
      <c r="M220" t="str">
        <f t="shared" si="3"/>
        <v>Absent</v>
      </c>
    </row>
    <row r="221" spans="1:13" x14ac:dyDescent="0.25">
      <c r="A221" t="s">
        <v>1626</v>
      </c>
      <c r="B221" t="str">
        <f>VLOOKUP(A221,Tabel1[[PrøveID]:[Longitude]],3,FALSE)</f>
        <v>Miljøstyrelsen</v>
      </c>
      <c r="C221" s="83" t="str">
        <f>VLOOKUP(A221,Tabel1[[PrøveID]:[Longitude]],2,FALSE)</f>
        <v>17-09-2020</v>
      </c>
      <c r="D221">
        <f>VLOOKUP(A221,Tabel1[[PrøveID]:[Longitude]],5,FALSE)</f>
        <v>56.556800000000003</v>
      </c>
      <c r="E221">
        <f>VLOOKUP(A221,Tabel1[[PrøveID]:[Longitude]],6,FALSE)</f>
        <v>8.7607999999999997</v>
      </c>
      <c r="F221" t="str">
        <f>VLOOKUP(A221,Tabel1[[PrøveID]:[Longitude]],4,FALSE)</f>
        <v>Geddalenge</v>
      </c>
      <c r="G221" s="24" t="str">
        <f>VLOOKUP(H221,Datasæt_Analysesystemer!$D$3:$E$68,2,FALSE)</f>
        <v>Mya arenaria</v>
      </c>
      <c r="H221" t="s">
        <v>795</v>
      </c>
      <c r="I221" t="str">
        <f>VLOOKUP(H221,Datasæt_Analysesystemer!$D$2:$F$68,3,FALSE)</f>
        <v>Almindelig</v>
      </c>
      <c r="J221" t="s">
        <v>744</v>
      </c>
      <c r="K221" t="s">
        <v>747</v>
      </c>
      <c r="L221" t="s">
        <v>768</v>
      </c>
      <c r="M221" t="str">
        <f t="shared" si="3"/>
        <v>Absent</v>
      </c>
    </row>
    <row r="222" spans="1:13" x14ac:dyDescent="0.25">
      <c r="A222" t="s">
        <v>1626</v>
      </c>
      <c r="B222" t="str">
        <f>VLOOKUP(A222,Tabel1[[PrøveID]:[Longitude]],3,FALSE)</f>
        <v>Miljøstyrelsen</v>
      </c>
      <c r="C222" s="83" t="str">
        <f>VLOOKUP(A222,Tabel1[[PrøveID]:[Longitude]],2,FALSE)</f>
        <v>17-09-2020</v>
      </c>
      <c r="D222">
        <f>VLOOKUP(A222,Tabel1[[PrøveID]:[Longitude]],5,FALSE)</f>
        <v>56.556800000000003</v>
      </c>
      <c r="E222">
        <f>VLOOKUP(A222,Tabel1[[PrøveID]:[Longitude]],6,FALSE)</f>
        <v>8.7607999999999997</v>
      </c>
      <c r="F222" t="str">
        <f>VLOOKUP(A222,Tabel1[[PrøveID]:[Longitude]],4,FALSE)</f>
        <v>Geddalenge</v>
      </c>
      <c r="G222" s="24" t="str">
        <f>VLOOKUP(H222,Datasæt_Analysesystemer!$D$3:$E$68,2,FALSE)</f>
        <v>Mnemiopsis leidyi</v>
      </c>
      <c r="H222" t="s">
        <v>982</v>
      </c>
      <c r="I222" t="str">
        <f>VLOOKUP(H222,Datasæt_Analysesystemer!$D$2:$F$68,3,FALSE)</f>
        <v>Invasiv</v>
      </c>
      <c r="J222" t="s">
        <v>744</v>
      </c>
      <c r="K222" t="s">
        <v>747</v>
      </c>
      <c r="L222" t="s">
        <v>768</v>
      </c>
      <c r="M222" t="str">
        <f t="shared" si="3"/>
        <v>Absent</v>
      </c>
    </row>
    <row r="223" spans="1:13" x14ac:dyDescent="0.25">
      <c r="A223" t="s">
        <v>1626</v>
      </c>
      <c r="B223" t="str">
        <f>VLOOKUP(A223,Tabel1[[PrøveID]:[Longitude]],3,FALSE)</f>
        <v>Miljøstyrelsen</v>
      </c>
      <c r="C223" s="83" t="str">
        <f>VLOOKUP(A223,Tabel1[[PrøveID]:[Longitude]],2,FALSE)</f>
        <v>17-09-2020</v>
      </c>
      <c r="D223">
        <f>VLOOKUP(A223,Tabel1[[PrøveID]:[Longitude]],5,FALSE)</f>
        <v>56.556800000000003</v>
      </c>
      <c r="E223">
        <f>VLOOKUP(A223,Tabel1[[PrøveID]:[Longitude]],6,FALSE)</f>
        <v>8.7607999999999997</v>
      </c>
      <c r="F223" t="str">
        <f>VLOOKUP(A223,Tabel1[[PrøveID]:[Longitude]],4,FALSE)</f>
        <v>Geddalenge</v>
      </c>
      <c r="G223" s="24" t="str">
        <f>VLOOKUP(H223,Datasæt_Analysesystemer!$D$3:$E$68,2,FALSE)</f>
        <v>Mnemiopsis leidyi</v>
      </c>
      <c r="H223" t="s">
        <v>982</v>
      </c>
      <c r="I223" t="str">
        <f>VLOOKUP(H223,Datasæt_Analysesystemer!$D$2:$F$68,3,FALSE)</f>
        <v>Invasiv</v>
      </c>
      <c r="J223" t="s">
        <v>744</v>
      </c>
      <c r="K223" t="s">
        <v>747</v>
      </c>
      <c r="L223" t="s">
        <v>768</v>
      </c>
      <c r="M223" t="str">
        <f t="shared" si="3"/>
        <v>Absent</v>
      </c>
    </row>
    <row r="224" spans="1:13" x14ac:dyDescent="0.25">
      <c r="A224" t="s">
        <v>1626</v>
      </c>
      <c r="B224" t="str">
        <f>VLOOKUP(A224,Tabel1[[PrøveID]:[Longitude]],3,FALSE)</f>
        <v>Miljøstyrelsen</v>
      </c>
      <c r="C224" s="83" t="str">
        <f>VLOOKUP(A224,Tabel1[[PrøveID]:[Longitude]],2,FALSE)</f>
        <v>17-09-2020</v>
      </c>
      <c r="D224">
        <f>VLOOKUP(A224,Tabel1[[PrøveID]:[Longitude]],5,FALSE)</f>
        <v>56.556800000000003</v>
      </c>
      <c r="E224">
        <f>VLOOKUP(A224,Tabel1[[PrøveID]:[Longitude]],6,FALSE)</f>
        <v>8.7607999999999997</v>
      </c>
      <c r="F224" t="str">
        <f>VLOOKUP(A224,Tabel1[[PrøveID]:[Longitude]],4,FALSE)</f>
        <v>Geddalenge</v>
      </c>
      <c r="G224" s="24" t="str">
        <f>VLOOKUP(H224,Datasæt_Analysesystemer!$D$3:$E$68,2,FALSE)</f>
        <v>Homarus americanus</v>
      </c>
      <c r="H224" t="s">
        <v>980</v>
      </c>
      <c r="I224" t="str">
        <f>VLOOKUP(H224,Datasæt_Analysesystemer!$D$2:$F$68,3,FALSE)</f>
        <v>Invasiv</v>
      </c>
      <c r="J224" t="s">
        <v>738</v>
      </c>
      <c r="K224" t="s">
        <v>747</v>
      </c>
      <c r="L224" t="s">
        <v>768</v>
      </c>
      <c r="M224" t="str">
        <f t="shared" si="3"/>
        <v>Absent</v>
      </c>
    </row>
    <row r="225" spans="1:13" x14ac:dyDescent="0.25">
      <c r="A225" t="s">
        <v>1626</v>
      </c>
      <c r="B225" t="str">
        <f>VLOOKUP(A225,Tabel1[[PrøveID]:[Longitude]],3,FALSE)</f>
        <v>Miljøstyrelsen</v>
      </c>
      <c r="C225" s="83" t="str">
        <f>VLOOKUP(A225,Tabel1[[PrøveID]:[Longitude]],2,FALSE)</f>
        <v>17-09-2020</v>
      </c>
      <c r="D225">
        <f>VLOOKUP(A225,Tabel1[[PrøveID]:[Longitude]],5,FALSE)</f>
        <v>56.556800000000003</v>
      </c>
      <c r="E225">
        <f>VLOOKUP(A225,Tabel1[[PrøveID]:[Longitude]],6,FALSE)</f>
        <v>8.7607999999999997</v>
      </c>
      <c r="F225" t="str">
        <f>VLOOKUP(A225,Tabel1[[PrøveID]:[Longitude]],4,FALSE)</f>
        <v>Geddalenge</v>
      </c>
      <c r="G225" s="24" t="str">
        <f>VLOOKUP(H225,Datasæt_Analysesystemer!$D$3:$E$68,2,FALSE)</f>
        <v>Homarus americanus</v>
      </c>
      <c r="H225" t="s">
        <v>980</v>
      </c>
      <c r="I225" t="str">
        <f>VLOOKUP(H225,Datasæt_Analysesystemer!$D$2:$F$68,3,FALSE)</f>
        <v>Invasiv</v>
      </c>
      <c r="J225" t="s">
        <v>738</v>
      </c>
      <c r="K225" t="s">
        <v>747</v>
      </c>
      <c r="L225" t="s">
        <v>768</v>
      </c>
      <c r="M225" t="str">
        <f t="shared" si="3"/>
        <v>Absent</v>
      </c>
    </row>
    <row r="226" spans="1:13" x14ac:dyDescent="0.25">
      <c r="A226" t="s">
        <v>1626</v>
      </c>
      <c r="B226" t="str">
        <f>VLOOKUP(A226,Tabel1[[PrøveID]:[Longitude]],3,FALSE)</f>
        <v>Miljøstyrelsen</v>
      </c>
      <c r="C226" s="83" t="str">
        <f>VLOOKUP(A226,Tabel1[[PrøveID]:[Longitude]],2,FALSE)</f>
        <v>17-09-2020</v>
      </c>
      <c r="D226">
        <f>VLOOKUP(A226,Tabel1[[PrøveID]:[Longitude]],5,FALSE)</f>
        <v>56.556800000000003</v>
      </c>
      <c r="E226">
        <f>VLOOKUP(A226,Tabel1[[PrøveID]:[Longitude]],6,FALSE)</f>
        <v>8.7607999999999997</v>
      </c>
      <c r="F226" t="str">
        <f>VLOOKUP(A226,Tabel1[[PrøveID]:[Longitude]],4,FALSE)</f>
        <v>Geddalenge</v>
      </c>
      <c r="G226" s="24" t="str">
        <f>VLOOKUP(H226,Datasæt_Analysesystemer!$D$3:$E$68,2,FALSE)</f>
        <v>Paralithodes camtschaticus</v>
      </c>
      <c r="H226" t="s">
        <v>1060</v>
      </c>
      <c r="I226" t="str">
        <f>VLOOKUP(H226,Datasæt_Analysesystemer!$D$2:$F$68,3,FALSE)</f>
        <v>Invasiv</v>
      </c>
      <c r="J226" t="s">
        <v>738</v>
      </c>
      <c r="K226" t="s">
        <v>747</v>
      </c>
      <c r="L226" t="s">
        <v>768</v>
      </c>
      <c r="M226" t="str">
        <f t="shared" si="3"/>
        <v>Absent</v>
      </c>
    </row>
    <row r="227" spans="1:13" x14ac:dyDescent="0.25">
      <c r="A227" t="s">
        <v>1626</v>
      </c>
      <c r="B227" t="str">
        <f>VLOOKUP(A227,Tabel1[[PrøveID]:[Longitude]],3,FALSE)</f>
        <v>Miljøstyrelsen</v>
      </c>
      <c r="C227" s="83" t="str">
        <f>VLOOKUP(A227,Tabel1[[PrøveID]:[Longitude]],2,FALSE)</f>
        <v>17-09-2020</v>
      </c>
      <c r="D227">
        <f>VLOOKUP(A227,Tabel1[[PrøveID]:[Longitude]],5,FALSE)</f>
        <v>56.556800000000003</v>
      </c>
      <c r="E227">
        <f>VLOOKUP(A227,Tabel1[[PrøveID]:[Longitude]],6,FALSE)</f>
        <v>8.7607999999999997</v>
      </c>
      <c r="F227" t="str">
        <f>VLOOKUP(A227,Tabel1[[PrøveID]:[Longitude]],4,FALSE)</f>
        <v>Geddalenge</v>
      </c>
      <c r="G227" s="24" t="str">
        <f>VLOOKUP(H227,Datasæt_Analysesystemer!$D$3:$E$68,2,FALSE)</f>
        <v>Paralithodes camtschaticus</v>
      </c>
      <c r="H227" t="s">
        <v>1060</v>
      </c>
      <c r="I227" t="str">
        <f>VLOOKUP(H227,Datasæt_Analysesystemer!$D$2:$F$68,3,FALSE)</f>
        <v>Invasiv</v>
      </c>
      <c r="J227" t="s">
        <v>744</v>
      </c>
      <c r="K227" t="s">
        <v>747</v>
      </c>
      <c r="L227" t="s">
        <v>768</v>
      </c>
      <c r="M227" t="str">
        <f t="shared" si="3"/>
        <v>Absent</v>
      </c>
    </row>
    <row r="228" spans="1:13" x14ac:dyDescent="0.25">
      <c r="A228" t="s">
        <v>1626</v>
      </c>
      <c r="B228" t="str">
        <f>VLOOKUP(A228,Tabel1[[PrøveID]:[Longitude]],3,FALSE)</f>
        <v>Miljøstyrelsen</v>
      </c>
      <c r="C228" s="83" t="str">
        <f>VLOOKUP(A228,Tabel1[[PrøveID]:[Longitude]],2,FALSE)</f>
        <v>17-09-2020</v>
      </c>
      <c r="D228">
        <f>VLOOKUP(A228,Tabel1[[PrøveID]:[Longitude]],5,FALSE)</f>
        <v>56.556800000000003</v>
      </c>
      <c r="E228">
        <f>VLOOKUP(A228,Tabel1[[PrøveID]:[Longitude]],6,FALSE)</f>
        <v>8.7607999999999997</v>
      </c>
      <c r="F228" t="str">
        <f>VLOOKUP(A228,Tabel1[[PrøveID]:[Longitude]],4,FALSE)</f>
        <v>Geddalenge</v>
      </c>
      <c r="G228" s="24" t="str">
        <f>VLOOKUP(H228,Datasæt_Analysesystemer!$D$3:$E$68,2,FALSE)</f>
        <v>Eriocheir sinensis</v>
      </c>
      <c r="H228" t="s">
        <v>1031</v>
      </c>
      <c r="I228" t="str">
        <f>VLOOKUP(H228,Datasæt_Analysesystemer!$D$2:$F$68,3,FALSE)</f>
        <v>Invasiv</v>
      </c>
      <c r="J228" t="s">
        <v>744</v>
      </c>
      <c r="K228" t="s">
        <v>802</v>
      </c>
      <c r="L228" t="s">
        <v>741</v>
      </c>
      <c r="M228" t="str">
        <f t="shared" si="3"/>
        <v>Present_Ct&lt;41</v>
      </c>
    </row>
    <row r="229" spans="1:13" x14ac:dyDescent="0.25">
      <c r="A229" t="s">
        <v>1626</v>
      </c>
      <c r="B229" t="str">
        <f>VLOOKUP(A229,Tabel1[[PrøveID]:[Longitude]],3,FALSE)</f>
        <v>Miljøstyrelsen</v>
      </c>
      <c r="C229" s="83" t="str">
        <f>VLOOKUP(A229,Tabel1[[PrøveID]:[Longitude]],2,FALSE)</f>
        <v>17-09-2020</v>
      </c>
      <c r="D229">
        <f>VLOOKUP(A229,Tabel1[[PrøveID]:[Longitude]],5,FALSE)</f>
        <v>56.556800000000003</v>
      </c>
      <c r="E229">
        <f>VLOOKUP(A229,Tabel1[[PrøveID]:[Longitude]],6,FALSE)</f>
        <v>8.7607999999999997</v>
      </c>
      <c r="F229" t="str">
        <f>VLOOKUP(A229,Tabel1[[PrøveID]:[Longitude]],4,FALSE)</f>
        <v>Geddalenge</v>
      </c>
      <c r="G229" s="24" t="str">
        <f>VLOOKUP(H229,Datasæt_Analysesystemer!$D$3:$E$68,2,FALSE)</f>
        <v>Eriocheir sinensis</v>
      </c>
      <c r="H229" t="s">
        <v>1031</v>
      </c>
      <c r="I229" t="str">
        <f>VLOOKUP(H229,Datasæt_Analysesystemer!$D$2:$F$68,3,FALSE)</f>
        <v>Invasiv</v>
      </c>
      <c r="J229" t="s">
        <v>744</v>
      </c>
      <c r="K229" t="s">
        <v>747</v>
      </c>
      <c r="L229" t="s">
        <v>768</v>
      </c>
      <c r="M229" t="str">
        <f t="shared" si="3"/>
        <v>Absent</v>
      </c>
    </row>
    <row r="230" spans="1:13" x14ac:dyDescent="0.25">
      <c r="A230" t="s">
        <v>1626</v>
      </c>
      <c r="B230" t="str">
        <f>VLOOKUP(A230,Tabel1[[PrøveID]:[Longitude]],3,FALSE)</f>
        <v>Miljøstyrelsen</v>
      </c>
      <c r="C230" s="83" t="str">
        <f>VLOOKUP(A230,Tabel1[[PrøveID]:[Longitude]],2,FALSE)</f>
        <v>17-09-2020</v>
      </c>
      <c r="D230">
        <f>VLOOKUP(A230,Tabel1[[PrøveID]:[Longitude]],5,FALSE)</f>
        <v>56.556800000000003</v>
      </c>
      <c r="E230">
        <f>VLOOKUP(A230,Tabel1[[PrøveID]:[Longitude]],6,FALSE)</f>
        <v>8.7607999999999997</v>
      </c>
      <c r="F230" t="str">
        <f>VLOOKUP(A230,Tabel1[[PrøveID]:[Longitude]],4,FALSE)</f>
        <v>Geddalenge</v>
      </c>
      <c r="G230" s="24" t="str">
        <f>VLOOKUP(H230,Datasæt_Analysesystemer!$D$3:$E$68,2,FALSE)</f>
        <v>Rhithropanopeus harrisii</v>
      </c>
      <c r="H230" t="s">
        <v>1090</v>
      </c>
      <c r="I230" t="str">
        <f>VLOOKUP(H230,Datasæt_Analysesystemer!$D$2:$F$68,3,FALSE)</f>
        <v>Invasiv</v>
      </c>
      <c r="J230" t="s">
        <v>738</v>
      </c>
      <c r="K230" t="s">
        <v>747</v>
      </c>
      <c r="L230" t="s">
        <v>768</v>
      </c>
      <c r="M230" t="str">
        <f t="shared" si="3"/>
        <v>Absent</v>
      </c>
    </row>
    <row r="231" spans="1:13" x14ac:dyDescent="0.25">
      <c r="A231" t="s">
        <v>1626</v>
      </c>
      <c r="B231" t="str">
        <f>VLOOKUP(A231,Tabel1[[PrøveID]:[Longitude]],3,FALSE)</f>
        <v>Miljøstyrelsen</v>
      </c>
      <c r="C231" s="83" t="str">
        <f>VLOOKUP(A231,Tabel1[[PrøveID]:[Longitude]],2,FALSE)</f>
        <v>17-09-2020</v>
      </c>
      <c r="D231">
        <f>VLOOKUP(A231,Tabel1[[PrøveID]:[Longitude]],5,FALSE)</f>
        <v>56.556800000000003</v>
      </c>
      <c r="E231">
        <f>VLOOKUP(A231,Tabel1[[PrøveID]:[Longitude]],6,FALSE)</f>
        <v>8.7607999999999997</v>
      </c>
      <c r="F231" t="str">
        <f>VLOOKUP(A231,Tabel1[[PrøveID]:[Longitude]],4,FALSE)</f>
        <v>Geddalenge</v>
      </c>
      <c r="G231" s="24" t="str">
        <f>VLOOKUP(H231,Datasæt_Analysesystemer!$D$3:$E$68,2,FALSE)</f>
        <v>Rhithropanopeus harrisii</v>
      </c>
      <c r="H231" t="s">
        <v>1090</v>
      </c>
      <c r="I231" t="str">
        <f>VLOOKUP(H231,Datasæt_Analysesystemer!$D$2:$F$68,3,FALSE)</f>
        <v>Invasiv</v>
      </c>
      <c r="J231" t="s">
        <v>738</v>
      </c>
      <c r="K231" t="s">
        <v>747</v>
      </c>
      <c r="L231" t="s">
        <v>768</v>
      </c>
      <c r="M231" t="str">
        <f t="shared" si="3"/>
        <v>Absent</v>
      </c>
    </row>
    <row r="232" spans="1:13" x14ac:dyDescent="0.25">
      <c r="A232" t="s">
        <v>1626</v>
      </c>
      <c r="B232" t="str">
        <f>VLOOKUP(A232,Tabel1[[PrøveID]:[Longitude]],3,FALSE)</f>
        <v>Miljøstyrelsen</v>
      </c>
      <c r="C232" s="83" t="str">
        <f>VLOOKUP(A232,Tabel1[[PrøveID]:[Longitude]],2,FALSE)</f>
        <v>17-09-2020</v>
      </c>
      <c r="D232">
        <f>VLOOKUP(A232,Tabel1[[PrøveID]:[Longitude]],5,FALSE)</f>
        <v>56.556800000000003</v>
      </c>
      <c r="E232">
        <f>VLOOKUP(A232,Tabel1[[PrøveID]:[Longitude]],6,FALSE)</f>
        <v>8.7607999999999997</v>
      </c>
      <c r="F232" t="str">
        <f>VLOOKUP(A232,Tabel1[[PrøveID]:[Longitude]],4,FALSE)</f>
        <v>Geddalenge</v>
      </c>
      <c r="G232" s="24" t="str">
        <f>VLOOKUP(H232,Datasæt_Analysesystemer!$D$3:$E$68,2,FALSE)</f>
        <v>Oncorhyncus gorbuscha</v>
      </c>
      <c r="H232" t="s">
        <v>799</v>
      </c>
      <c r="I232" t="str">
        <f>VLOOKUP(H232,Datasæt_Analysesystemer!$D$2:$F$68,3,FALSE)</f>
        <v>Invasiv</v>
      </c>
      <c r="J232" t="s">
        <v>738</v>
      </c>
      <c r="K232" t="s">
        <v>747</v>
      </c>
      <c r="L232" t="s">
        <v>768</v>
      </c>
      <c r="M232" t="str">
        <f t="shared" si="3"/>
        <v>Absent</v>
      </c>
    </row>
    <row r="233" spans="1:13" x14ac:dyDescent="0.25">
      <c r="A233" t="s">
        <v>1626</v>
      </c>
      <c r="B233" t="str">
        <f>VLOOKUP(A233,Tabel1[[PrøveID]:[Longitude]],3,FALSE)</f>
        <v>Miljøstyrelsen</v>
      </c>
      <c r="C233" s="83" t="str">
        <f>VLOOKUP(A233,Tabel1[[PrøveID]:[Longitude]],2,FALSE)</f>
        <v>17-09-2020</v>
      </c>
      <c r="D233">
        <f>VLOOKUP(A233,Tabel1[[PrøveID]:[Longitude]],5,FALSE)</f>
        <v>56.556800000000003</v>
      </c>
      <c r="E233">
        <f>VLOOKUP(A233,Tabel1[[PrøveID]:[Longitude]],6,FALSE)</f>
        <v>8.7607999999999997</v>
      </c>
      <c r="F233" t="str">
        <f>VLOOKUP(A233,Tabel1[[PrøveID]:[Longitude]],4,FALSE)</f>
        <v>Geddalenge</v>
      </c>
      <c r="G233" s="24" t="str">
        <f>VLOOKUP(H233,Datasæt_Analysesystemer!$D$3:$E$68,2,FALSE)</f>
        <v>Oncorhyncus gorbuscha</v>
      </c>
      <c r="H233" t="s">
        <v>799</v>
      </c>
      <c r="I233" t="str">
        <f>VLOOKUP(H233,Datasæt_Analysesystemer!$D$2:$F$68,3,FALSE)</f>
        <v>Invasiv</v>
      </c>
      <c r="J233" t="s">
        <v>744</v>
      </c>
      <c r="K233" t="s">
        <v>747</v>
      </c>
      <c r="L233" t="s">
        <v>768</v>
      </c>
      <c r="M233" t="str">
        <f t="shared" si="3"/>
        <v>Absent</v>
      </c>
    </row>
    <row r="234" spans="1:13" x14ac:dyDescent="0.25">
      <c r="A234" t="s">
        <v>1626</v>
      </c>
      <c r="B234" t="str">
        <f>VLOOKUP(A234,Tabel1[[PrøveID]:[Longitude]],3,FALSE)</f>
        <v>Miljøstyrelsen</v>
      </c>
      <c r="C234" s="83" t="str">
        <f>VLOOKUP(A234,Tabel1[[PrøveID]:[Longitude]],2,FALSE)</f>
        <v>17-09-2020</v>
      </c>
      <c r="D234">
        <f>VLOOKUP(A234,Tabel1[[PrøveID]:[Longitude]],5,FALSE)</f>
        <v>56.556800000000003</v>
      </c>
      <c r="E234">
        <f>VLOOKUP(A234,Tabel1[[PrøveID]:[Longitude]],6,FALSE)</f>
        <v>8.7607999999999997</v>
      </c>
      <c r="F234" t="str">
        <f>VLOOKUP(A234,Tabel1[[PrøveID]:[Longitude]],4,FALSE)</f>
        <v>Geddalenge</v>
      </c>
      <c r="G234" s="24" t="str">
        <f>VLOOKUP(H234,Datasæt_Analysesystemer!$D$3:$E$68,2,FALSE)</f>
        <v>Acipenser baerii</v>
      </c>
      <c r="H234" t="s">
        <v>1120</v>
      </c>
      <c r="I234" t="str">
        <f>VLOOKUP(H234,Datasæt_Analysesystemer!$D$2:$F$68,3,FALSE)</f>
        <v>Invasiv</v>
      </c>
      <c r="J234" t="s">
        <v>744</v>
      </c>
      <c r="K234" t="s">
        <v>747</v>
      </c>
      <c r="L234" t="s">
        <v>768</v>
      </c>
      <c r="M234" t="str">
        <f t="shared" si="3"/>
        <v>Absent</v>
      </c>
    </row>
    <row r="235" spans="1:13" x14ac:dyDescent="0.25">
      <c r="A235" t="s">
        <v>1626</v>
      </c>
      <c r="B235" t="str">
        <f>VLOOKUP(A235,Tabel1[[PrøveID]:[Longitude]],3,FALSE)</f>
        <v>Miljøstyrelsen</v>
      </c>
      <c r="C235" s="83" t="str">
        <f>VLOOKUP(A235,Tabel1[[PrøveID]:[Longitude]],2,FALSE)</f>
        <v>17-09-2020</v>
      </c>
      <c r="D235">
        <f>VLOOKUP(A235,Tabel1[[PrøveID]:[Longitude]],5,FALSE)</f>
        <v>56.556800000000003</v>
      </c>
      <c r="E235">
        <f>VLOOKUP(A235,Tabel1[[PrøveID]:[Longitude]],6,FALSE)</f>
        <v>8.7607999999999997</v>
      </c>
      <c r="F235" t="str">
        <f>VLOOKUP(A235,Tabel1[[PrøveID]:[Longitude]],4,FALSE)</f>
        <v>Geddalenge</v>
      </c>
      <c r="G235" s="24" t="str">
        <f>VLOOKUP(H235,Datasæt_Analysesystemer!$D$3:$E$68,2,FALSE)</f>
        <v>Acipenser baerii</v>
      </c>
      <c r="H235" t="s">
        <v>1120</v>
      </c>
      <c r="I235" t="str">
        <f>VLOOKUP(H235,Datasæt_Analysesystemer!$D$2:$F$68,3,FALSE)</f>
        <v>Invasiv</v>
      </c>
      <c r="J235" t="s">
        <v>738</v>
      </c>
      <c r="K235" t="s">
        <v>747</v>
      </c>
      <c r="L235" t="s">
        <v>768</v>
      </c>
      <c r="M235" t="str">
        <f t="shared" si="3"/>
        <v>Absent</v>
      </c>
    </row>
    <row r="236" spans="1:13" x14ac:dyDescent="0.25">
      <c r="A236" t="s">
        <v>1626</v>
      </c>
      <c r="B236" t="str">
        <f>VLOOKUP(A236,Tabel1[[PrøveID]:[Longitude]],3,FALSE)</f>
        <v>Miljøstyrelsen</v>
      </c>
      <c r="C236" s="83" t="str">
        <f>VLOOKUP(A236,Tabel1[[PrøveID]:[Longitude]],2,FALSE)</f>
        <v>17-09-2020</v>
      </c>
      <c r="D236">
        <f>VLOOKUP(A236,Tabel1[[PrøveID]:[Longitude]],5,FALSE)</f>
        <v>56.556800000000003</v>
      </c>
      <c r="E236">
        <f>VLOOKUP(A236,Tabel1[[PrøveID]:[Longitude]],6,FALSE)</f>
        <v>8.7607999999999997</v>
      </c>
      <c r="F236" t="str">
        <f>VLOOKUP(A236,Tabel1[[PrøveID]:[Longitude]],4,FALSE)</f>
        <v>Geddalenge</v>
      </c>
      <c r="G236" s="24" t="str">
        <f>VLOOKUP(H236,Datasæt_Analysesystemer!$D$3:$E$68,2,FALSE)</f>
        <v>Magallana gigas</v>
      </c>
      <c r="H236" t="s">
        <v>1100</v>
      </c>
      <c r="I236" t="str">
        <f>VLOOKUP(H236,Datasæt_Analysesystemer!$D$2:$F$68,3,FALSE)</f>
        <v>Invasiv</v>
      </c>
      <c r="J236" t="s">
        <v>738</v>
      </c>
      <c r="K236" t="s">
        <v>747</v>
      </c>
      <c r="L236" t="s">
        <v>768</v>
      </c>
      <c r="M236" t="str">
        <f t="shared" si="3"/>
        <v>Absent</v>
      </c>
    </row>
    <row r="237" spans="1:13" x14ac:dyDescent="0.25">
      <c r="A237" t="s">
        <v>1626</v>
      </c>
      <c r="B237" t="str">
        <f>VLOOKUP(A237,Tabel1[[PrøveID]:[Longitude]],3,FALSE)</f>
        <v>Miljøstyrelsen</v>
      </c>
      <c r="C237" s="83" t="str">
        <f>VLOOKUP(A237,Tabel1[[PrøveID]:[Longitude]],2,FALSE)</f>
        <v>17-09-2020</v>
      </c>
      <c r="D237">
        <f>VLOOKUP(A237,Tabel1[[PrøveID]:[Longitude]],5,FALSE)</f>
        <v>56.556800000000003</v>
      </c>
      <c r="E237">
        <f>VLOOKUP(A237,Tabel1[[PrøveID]:[Longitude]],6,FALSE)</f>
        <v>8.7607999999999997</v>
      </c>
      <c r="F237" t="str">
        <f>VLOOKUP(A237,Tabel1[[PrøveID]:[Longitude]],4,FALSE)</f>
        <v>Geddalenge</v>
      </c>
      <c r="G237" s="24" t="str">
        <f>VLOOKUP(H237,Datasæt_Analysesystemer!$D$3:$E$68,2,FALSE)</f>
        <v>Magallana gigas</v>
      </c>
      <c r="H237" t="s">
        <v>1100</v>
      </c>
      <c r="I237" t="str">
        <f>VLOOKUP(H237,Datasæt_Analysesystemer!$D$2:$F$68,3,FALSE)</f>
        <v>Invasiv</v>
      </c>
      <c r="J237" t="s">
        <v>738</v>
      </c>
      <c r="K237" t="s">
        <v>747</v>
      </c>
      <c r="L237" t="s">
        <v>768</v>
      </c>
      <c r="M237" t="str">
        <f t="shared" si="3"/>
        <v>Absent</v>
      </c>
    </row>
    <row r="238" spans="1:13" x14ac:dyDescent="0.25">
      <c r="A238" t="s">
        <v>1626</v>
      </c>
      <c r="B238" t="str">
        <f>VLOOKUP(A238,Tabel1[[PrøveID]:[Longitude]],3,FALSE)</f>
        <v>Miljøstyrelsen</v>
      </c>
      <c r="C238" s="83" t="str">
        <f>VLOOKUP(A238,Tabel1[[PrøveID]:[Longitude]],2,FALSE)</f>
        <v>17-09-2020</v>
      </c>
      <c r="D238">
        <f>VLOOKUP(A238,Tabel1[[PrøveID]:[Longitude]],5,FALSE)</f>
        <v>56.556800000000003</v>
      </c>
      <c r="E238">
        <f>VLOOKUP(A238,Tabel1[[PrøveID]:[Longitude]],6,FALSE)</f>
        <v>8.7607999999999997</v>
      </c>
      <c r="F238" t="str">
        <f>VLOOKUP(A238,Tabel1[[PrøveID]:[Longitude]],4,FALSE)</f>
        <v>Geddalenge</v>
      </c>
      <c r="G238" s="24" t="str">
        <f>VLOOKUP(H238,Datasæt_Analysesystemer!$D$3:$E$68,2,FALSE)</f>
        <v>Neogobius melanostomus</v>
      </c>
      <c r="H238" t="s">
        <v>1089</v>
      </c>
      <c r="I238" t="str">
        <f>VLOOKUP(H238,Datasæt_Analysesystemer!$D$2:$F$68,3,FALSE)</f>
        <v>Invasiv</v>
      </c>
      <c r="J238" t="s">
        <v>744</v>
      </c>
      <c r="K238" t="s">
        <v>747</v>
      </c>
      <c r="L238" t="s">
        <v>768</v>
      </c>
      <c r="M238" t="str">
        <f t="shared" si="3"/>
        <v>Absent</v>
      </c>
    </row>
    <row r="239" spans="1:13" x14ac:dyDescent="0.25">
      <c r="A239" t="s">
        <v>1626</v>
      </c>
      <c r="B239" t="str">
        <f>VLOOKUP(A239,Tabel1[[PrøveID]:[Longitude]],3,FALSE)</f>
        <v>Miljøstyrelsen</v>
      </c>
      <c r="C239" s="83" t="str">
        <f>VLOOKUP(A239,Tabel1[[PrøveID]:[Longitude]],2,FALSE)</f>
        <v>17-09-2020</v>
      </c>
      <c r="D239">
        <f>VLOOKUP(A239,Tabel1[[PrøveID]:[Longitude]],5,FALSE)</f>
        <v>56.556800000000003</v>
      </c>
      <c r="E239">
        <f>VLOOKUP(A239,Tabel1[[PrøveID]:[Longitude]],6,FALSE)</f>
        <v>8.7607999999999997</v>
      </c>
      <c r="F239" t="str">
        <f>VLOOKUP(A239,Tabel1[[PrøveID]:[Longitude]],4,FALSE)</f>
        <v>Geddalenge</v>
      </c>
      <c r="G239" s="24" t="str">
        <f>VLOOKUP(H239,Datasæt_Analysesystemer!$D$3:$E$68,2,FALSE)</f>
        <v>Neogobius melanostomus</v>
      </c>
      <c r="H239" t="s">
        <v>1089</v>
      </c>
      <c r="I239" t="str">
        <f>VLOOKUP(H239,Datasæt_Analysesystemer!$D$2:$F$68,3,FALSE)</f>
        <v>Invasiv</v>
      </c>
      <c r="J239" t="s">
        <v>738</v>
      </c>
      <c r="K239" t="s">
        <v>802</v>
      </c>
      <c r="L239" t="s">
        <v>741</v>
      </c>
      <c r="M239" t="str">
        <f t="shared" si="3"/>
        <v>Present_Ct&lt;41</v>
      </c>
    </row>
    <row r="240" spans="1:13" x14ac:dyDescent="0.25">
      <c r="A240" t="s">
        <v>1625</v>
      </c>
      <c r="B240" t="str">
        <f>VLOOKUP(A240,Tabel1[[PrøveID]:[Longitude]],3,FALSE)</f>
        <v>Miljøstyrelsen</v>
      </c>
      <c r="C240" s="83" t="str">
        <f>VLOOKUP(A240,Tabel1[[PrøveID]:[Longitude]],2,FALSE)</f>
        <v>09-09-2020</v>
      </c>
      <c r="D240">
        <f>VLOOKUP(A240,Tabel1[[PrøveID]:[Longitude]],5,FALSE)</f>
        <v>55.644359000000001</v>
      </c>
      <c r="E240">
        <f>VLOOKUP(A240,Tabel1[[PrøveID]:[Longitude]],6,FALSE)</f>
        <v>12.649347000000001</v>
      </c>
      <c r="F240" t="str">
        <f>VLOOKUP(A240,Tabel1[[PrøveID]:[Longitude]],4,FALSE)</f>
        <v>Kastrup Havn</v>
      </c>
      <c r="G240" s="24" t="str">
        <f>VLOOKUP(H240,Datasæt_Analysesystemer!$D$3:$E$68,2,FALSE)</f>
        <v>Platichthys flesus</v>
      </c>
      <c r="H240" t="s">
        <v>793</v>
      </c>
      <c r="I240" t="str">
        <f>VLOOKUP(H240,Datasæt_Analysesystemer!$D$2:$F$68,3,FALSE)</f>
        <v>Almindelig</v>
      </c>
      <c r="J240" t="s">
        <v>738</v>
      </c>
      <c r="K240" t="s">
        <v>802</v>
      </c>
      <c r="L240" t="s">
        <v>741</v>
      </c>
      <c r="M240" t="str">
        <f t="shared" si="3"/>
        <v>Present_Ct&lt;41</v>
      </c>
    </row>
    <row r="241" spans="1:13" x14ac:dyDescent="0.25">
      <c r="A241" t="s">
        <v>1625</v>
      </c>
      <c r="B241" t="str">
        <f>VLOOKUP(A241,Tabel1[[PrøveID]:[Longitude]],3,FALSE)</f>
        <v>Miljøstyrelsen</v>
      </c>
      <c r="C241" s="83" t="str">
        <f>VLOOKUP(A241,Tabel1[[PrøveID]:[Longitude]],2,FALSE)</f>
        <v>09-09-2020</v>
      </c>
      <c r="D241">
        <f>VLOOKUP(A241,Tabel1[[PrøveID]:[Longitude]],5,FALSE)</f>
        <v>55.644359000000001</v>
      </c>
      <c r="E241">
        <f>VLOOKUP(A241,Tabel1[[PrøveID]:[Longitude]],6,FALSE)</f>
        <v>12.649347000000001</v>
      </c>
      <c r="F241" t="str">
        <f>VLOOKUP(A241,Tabel1[[PrøveID]:[Longitude]],4,FALSE)</f>
        <v>Kastrup Havn</v>
      </c>
      <c r="G241" s="24" t="str">
        <f>VLOOKUP(H241,Datasæt_Analysesystemer!$D$3:$E$68,2,FALSE)</f>
        <v>Platichthys flesus</v>
      </c>
      <c r="H241" t="s">
        <v>793</v>
      </c>
      <c r="I241" t="str">
        <f>VLOOKUP(H241,Datasæt_Analysesystemer!$D$2:$F$68,3,FALSE)</f>
        <v>Almindelig</v>
      </c>
      <c r="J241" t="s">
        <v>744</v>
      </c>
      <c r="K241" t="s">
        <v>802</v>
      </c>
      <c r="L241" t="s">
        <v>741</v>
      </c>
      <c r="M241" t="str">
        <f t="shared" si="3"/>
        <v>Present_Ct&lt;41</v>
      </c>
    </row>
    <row r="242" spans="1:13" x14ac:dyDescent="0.25">
      <c r="A242" t="s">
        <v>1625</v>
      </c>
      <c r="B242" t="str">
        <f>VLOOKUP(A242,Tabel1[[PrøveID]:[Longitude]],3,FALSE)</f>
        <v>Miljøstyrelsen</v>
      </c>
      <c r="C242" s="83" t="str">
        <f>VLOOKUP(A242,Tabel1[[PrøveID]:[Longitude]],2,FALSE)</f>
        <v>09-09-2020</v>
      </c>
      <c r="D242">
        <f>VLOOKUP(A242,Tabel1[[PrøveID]:[Longitude]],5,FALSE)</f>
        <v>55.644359000000001</v>
      </c>
      <c r="E242">
        <f>VLOOKUP(A242,Tabel1[[PrøveID]:[Longitude]],6,FALSE)</f>
        <v>12.649347000000001</v>
      </c>
      <c r="F242" t="str">
        <f>VLOOKUP(A242,Tabel1[[PrøveID]:[Longitude]],4,FALSE)</f>
        <v>Kastrup Havn</v>
      </c>
      <c r="G242" s="24" t="str">
        <f>VLOOKUP(H242,Datasæt_Analysesystemer!$D$3:$E$68,2,FALSE)</f>
        <v>Gadus morhua</v>
      </c>
      <c r="H242" t="s">
        <v>794</v>
      </c>
      <c r="I242" t="str">
        <f>VLOOKUP(H242,Datasæt_Analysesystemer!$D$2:$F$68,3,FALSE)</f>
        <v>Almindelig</v>
      </c>
      <c r="J242" t="s">
        <v>738</v>
      </c>
      <c r="K242" t="s">
        <v>802</v>
      </c>
      <c r="L242" t="s">
        <v>741</v>
      </c>
      <c r="M242" t="str">
        <f t="shared" si="3"/>
        <v>Present_Ct&lt;41</v>
      </c>
    </row>
    <row r="243" spans="1:13" x14ac:dyDescent="0.25">
      <c r="A243" t="s">
        <v>1625</v>
      </c>
      <c r="B243" t="str">
        <f>VLOOKUP(A243,Tabel1[[PrøveID]:[Longitude]],3,FALSE)</f>
        <v>Miljøstyrelsen</v>
      </c>
      <c r="C243" s="83" t="str">
        <f>VLOOKUP(A243,Tabel1[[PrøveID]:[Longitude]],2,FALSE)</f>
        <v>09-09-2020</v>
      </c>
      <c r="D243">
        <f>VLOOKUP(A243,Tabel1[[PrøveID]:[Longitude]],5,FALSE)</f>
        <v>55.644359000000001</v>
      </c>
      <c r="E243">
        <f>VLOOKUP(A243,Tabel1[[PrøveID]:[Longitude]],6,FALSE)</f>
        <v>12.649347000000001</v>
      </c>
      <c r="F243" t="str">
        <f>VLOOKUP(A243,Tabel1[[PrøveID]:[Longitude]],4,FALSE)</f>
        <v>Kastrup Havn</v>
      </c>
      <c r="G243" s="24" t="str">
        <f>VLOOKUP(H243,Datasæt_Analysesystemer!$D$3:$E$68,2,FALSE)</f>
        <v>Gadus morhua</v>
      </c>
      <c r="H243" t="s">
        <v>794</v>
      </c>
      <c r="I243" t="str">
        <f>VLOOKUP(H243,Datasæt_Analysesystemer!$D$2:$F$68,3,FALSE)</f>
        <v>Almindelig</v>
      </c>
      <c r="J243" t="s">
        <v>744</v>
      </c>
      <c r="K243" t="s">
        <v>747</v>
      </c>
      <c r="L243" t="s">
        <v>768</v>
      </c>
      <c r="M243" t="str">
        <f t="shared" si="3"/>
        <v>Absent</v>
      </c>
    </row>
    <row r="244" spans="1:13" x14ac:dyDescent="0.25">
      <c r="A244" t="s">
        <v>1625</v>
      </c>
      <c r="B244" t="str">
        <f>VLOOKUP(A244,Tabel1[[PrøveID]:[Longitude]],3,FALSE)</f>
        <v>Miljøstyrelsen</v>
      </c>
      <c r="C244" s="83" t="str">
        <f>VLOOKUP(A244,Tabel1[[PrøveID]:[Longitude]],2,FALSE)</f>
        <v>09-09-2020</v>
      </c>
      <c r="D244">
        <f>VLOOKUP(A244,Tabel1[[PrøveID]:[Longitude]],5,FALSE)</f>
        <v>55.644359000000001</v>
      </c>
      <c r="E244">
        <f>VLOOKUP(A244,Tabel1[[PrøveID]:[Longitude]],6,FALSE)</f>
        <v>12.649347000000001</v>
      </c>
      <c r="F244" t="str">
        <f>VLOOKUP(A244,Tabel1[[PrøveID]:[Longitude]],4,FALSE)</f>
        <v>Kastrup Havn</v>
      </c>
      <c r="G244" s="24" t="str">
        <f>VLOOKUP(H244,Datasæt_Analysesystemer!$D$3:$E$68,2,FALSE)</f>
        <v>Mya arenaria</v>
      </c>
      <c r="H244" t="s">
        <v>795</v>
      </c>
      <c r="I244" t="str">
        <f>VLOOKUP(H244,Datasæt_Analysesystemer!$D$2:$F$68,3,FALSE)</f>
        <v>Almindelig</v>
      </c>
      <c r="J244" t="s">
        <v>738</v>
      </c>
      <c r="K244" t="s">
        <v>802</v>
      </c>
      <c r="L244" t="s">
        <v>741</v>
      </c>
      <c r="M244" t="str">
        <f t="shared" si="3"/>
        <v>Present_Ct&lt;41</v>
      </c>
    </row>
    <row r="245" spans="1:13" x14ac:dyDescent="0.25">
      <c r="A245" t="s">
        <v>1625</v>
      </c>
      <c r="B245" t="str">
        <f>VLOOKUP(A245,Tabel1[[PrøveID]:[Longitude]],3,FALSE)</f>
        <v>Miljøstyrelsen</v>
      </c>
      <c r="C245" s="83" t="str">
        <f>VLOOKUP(A245,Tabel1[[PrøveID]:[Longitude]],2,FALSE)</f>
        <v>09-09-2020</v>
      </c>
      <c r="D245">
        <f>VLOOKUP(A245,Tabel1[[PrøveID]:[Longitude]],5,FALSE)</f>
        <v>55.644359000000001</v>
      </c>
      <c r="E245">
        <f>VLOOKUP(A245,Tabel1[[PrøveID]:[Longitude]],6,FALSE)</f>
        <v>12.649347000000001</v>
      </c>
      <c r="F245" t="str">
        <f>VLOOKUP(A245,Tabel1[[PrøveID]:[Longitude]],4,FALSE)</f>
        <v>Kastrup Havn</v>
      </c>
      <c r="G245" s="24" t="str">
        <f>VLOOKUP(H245,Datasæt_Analysesystemer!$D$3:$E$68,2,FALSE)</f>
        <v>Mya arenaria</v>
      </c>
      <c r="H245" t="s">
        <v>795</v>
      </c>
      <c r="I245" t="str">
        <f>VLOOKUP(H245,Datasæt_Analysesystemer!$D$2:$F$68,3,FALSE)</f>
        <v>Almindelig</v>
      </c>
      <c r="J245" t="s">
        <v>738</v>
      </c>
      <c r="K245" t="s">
        <v>802</v>
      </c>
      <c r="L245" t="s">
        <v>741</v>
      </c>
      <c r="M245" t="str">
        <f t="shared" si="3"/>
        <v>Present_Ct&lt;41</v>
      </c>
    </row>
    <row r="246" spans="1:13" x14ac:dyDescent="0.25">
      <c r="A246" t="s">
        <v>1625</v>
      </c>
      <c r="B246" t="str">
        <f>VLOOKUP(A246,Tabel1[[PrøveID]:[Longitude]],3,FALSE)</f>
        <v>Miljøstyrelsen</v>
      </c>
      <c r="C246" s="83" t="str">
        <f>VLOOKUP(A246,Tabel1[[PrøveID]:[Longitude]],2,FALSE)</f>
        <v>09-09-2020</v>
      </c>
      <c r="D246">
        <f>VLOOKUP(A246,Tabel1[[PrøveID]:[Longitude]],5,FALSE)</f>
        <v>55.644359000000001</v>
      </c>
      <c r="E246">
        <f>VLOOKUP(A246,Tabel1[[PrøveID]:[Longitude]],6,FALSE)</f>
        <v>12.649347000000001</v>
      </c>
      <c r="F246" t="str">
        <f>VLOOKUP(A246,Tabel1[[PrøveID]:[Longitude]],4,FALSE)</f>
        <v>Kastrup Havn</v>
      </c>
      <c r="G246" s="24" t="str">
        <f>VLOOKUP(H246,Datasæt_Analysesystemer!$D$3:$E$68,2,FALSE)</f>
        <v>Mnemiopsis leidyi</v>
      </c>
      <c r="H246" t="s">
        <v>982</v>
      </c>
      <c r="I246" t="str">
        <f>VLOOKUP(H246,Datasæt_Analysesystemer!$D$2:$F$68,3,FALSE)</f>
        <v>Invasiv</v>
      </c>
      <c r="J246" t="s">
        <v>738</v>
      </c>
      <c r="K246" t="s">
        <v>802</v>
      </c>
      <c r="L246" t="s">
        <v>741</v>
      </c>
      <c r="M246" t="str">
        <f t="shared" si="3"/>
        <v>Present_Ct&lt;41</v>
      </c>
    </row>
    <row r="247" spans="1:13" x14ac:dyDescent="0.25">
      <c r="A247" t="s">
        <v>1625</v>
      </c>
      <c r="B247" t="str">
        <f>VLOOKUP(A247,Tabel1[[PrøveID]:[Longitude]],3,FALSE)</f>
        <v>Miljøstyrelsen</v>
      </c>
      <c r="C247" s="83" t="str">
        <f>VLOOKUP(A247,Tabel1[[PrøveID]:[Longitude]],2,FALSE)</f>
        <v>09-09-2020</v>
      </c>
      <c r="D247">
        <f>VLOOKUP(A247,Tabel1[[PrøveID]:[Longitude]],5,FALSE)</f>
        <v>55.644359000000001</v>
      </c>
      <c r="E247">
        <f>VLOOKUP(A247,Tabel1[[PrøveID]:[Longitude]],6,FALSE)</f>
        <v>12.649347000000001</v>
      </c>
      <c r="F247" t="str">
        <f>VLOOKUP(A247,Tabel1[[PrøveID]:[Longitude]],4,FALSE)</f>
        <v>Kastrup Havn</v>
      </c>
      <c r="G247" s="24" t="str">
        <f>VLOOKUP(H247,Datasæt_Analysesystemer!$D$3:$E$68,2,FALSE)</f>
        <v>Mnemiopsis leidyi</v>
      </c>
      <c r="H247" t="s">
        <v>982</v>
      </c>
      <c r="I247" t="str">
        <f>VLOOKUP(H247,Datasæt_Analysesystemer!$D$2:$F$68,3,FALSE)</f>
        <v>Invasiv</v>
      </c>
      <c r="J247" t="s">
        <v>738</v>
      </c>
      <c r="K247" t="s">
        <v>802</v>
      </c>
      <c r="L247" t="s">
        <v>741</v>
      </c>
      <c r="M247" t="str">
        <f t="shared" si="3"/>
        <v>Present_Ct&lt;41</v>
      </c>
    </row>
    <row r="248" spans="1:13" x14ac:dyDescent="0.25">
      <c r="A248" t="s">
        <v>1625</v>
      </c>
      <c r="B248" t="str">
        <f>VLOOKUP(A248,Tabel1[[PrøveID]:[Longitude]],3,FALSE)</f>
        <v>Miljøstyrelsen</v>
      </c>
      <c r="C248" s="83" t="str">
        <f>VLOOKUP(A248,Tabel1[[PrøveID]:[Longitude]],2,FALSE)</f>
        <v>09-09-2020</v>
      </c>
      <c r="D248">
        <f>VLOOKUP(A248,Tabel1[[PrøveID]:[Longitude]],5,FALSE)</f>
        <v>55.644359000000001</v>
      </c>
      <c r="E248">
        <f>VLOOKUP(A248,Tabel1[[PrøveID]:[Longitude]],6,FALSE)</f>
        <v>12.649347000000001</v>
      </c>
      <c r="F248" t="str">
        <f>VLOOKUP(A248,Tabel1[[PrøveID]:[Longitude]],4,FALSE)</f>
        <v>Kastrup Havn</v>
      </c>
      <c r="G248" s="24" t="str">
        <f>VLOOKUP(H248,Datasæt_Analysesystemer!$D$3:$E$68,2,FALSE)</f>
        <v>Homarus americanus</v>
      </c>
      <c r="H248" t="s">
        <v>980</v>
      </c>
      <c r="I248" t="str">
        <f>VLOOKUP(H248,Datasæt_Analysesystemer!$D$2:$F$68,3,FALSE)</f>
        <v>Invasiv</v>
      </c>
      <c r="J248" t="s">
        <v>738</v>
      </c>
      <c r="K248" t="s">
        <v>747</v>
      </c>
      <c r="L248" t="s">
        <v>768</v>
      </c>
      <c r="M248" t="str">
        <f t="shared" si="3"/>
        <v>Absent</v>
      </c>
    </row>
    <row r="249" spans="1:13" x14ac:dyDescent="0.25">
      <c r="A249" t="s">
        <v>1625</v>
      </c>
      <c r="B249" t="str">
        <f>VLOOKUP(A249,Tabel1[[PrøveID]:[Longitude]],3,FALSE)</f>
        <v>Miljøstyrelsen</v>
      </c>
      <c r="C249" s="83" t="str">
        <f>VLOOKUP(A249,Tabel1[[PrøveID]:[Longitude]],2,FALSE)</f>
        <v>09-09-2020</v>
      </c>
      <c r="D249">
        <f>VLOOKUP(A249,Tabel1[[PrøveID]:[Longitude]],5,FALSE)</f>
        <v>55.644359000000001</v>
      </c>
      <c r="E249">
        <f>VLOOKUP(A249,Tabel1[[PrøveID]:[Longitude]],6,FALSE)</f>
        <v>12.649347000000001</v>
      </c>
      <c r="F249" t="str">
        <f>VLOOKUP(A249,Tabel1[[PrøveID]:[Longitude]],4,FALSE)</f>
        <v>Kastrup Havn</v>
      </c>
      <c r="G249" s="24" t="str">
        <f>VLOOKUP(H249,Datasæt_Analysesystemer!$D$3:$E$68,2,FALSE)</f>
        <v>Homarus americanus</v>
      </c>
      <c r="H249" t="s">
        <v>980</v>
      </c>
      <c r="I249" t="str">
        <f>VLOOKUP(H249,Datasæt_Analysesystemer!$D$2:$F$68,3,FALSE)</f>
        <v>Invasiv</v>
      </c>
      <c r="J249" t="s">
        <v>738</v>
      </c>
      <c r="K249" t="s">
        <v>747</v>
      </c>
      <c r="L249" t="s">
        <v>768</v>
      </c>
      <c r="M249" t="str">
        <f t="shared" si="3"/>
        <v>Absent</v>
      </c>
    </row>
    <row r="250" spans="1:13" x14ac:dyDescent="0.25">
      <c r="A250" t="s">
        <v>1625</v>
      </c>
      <c r="B250" t="str">
        <f>VLOOKUP(A250,Tabel1[[PrøveID]:[Longitude]],3,FALSE)</f>
        <v>Miljøstyrelsen</v>
      </c>
      <c r="C250" s="83" t="str">
        <f>VLOOKUP(A250,Tabel1[[PrøveID]:[Longitude]],2,FALSE)</f>
        <v>09-09-2020</v>
      </c>
      <c r="D250">
        <f>VLOOKUP(A250,Tabel1[[PrøveID]:[Longitude]],5,FALSE)</f>
        <v>55.644359000000001</v>
      </c>
      <c r="E250">
        <f>VLOOKUP(A250,Tabel1[[PrøveID]:[Longitude]],6,FALSE)</f>
        <v>12.649347000000001</v>
      </c>
      <c r="F250" t="str">
        <f>VLOOKUP(A250,Tabel1[[PrøveID]:[Longitude]],4,FALSE)</f>
        <v>Kastrup Havn</v>
      </c>
      <c r="G250" s="24" t="str">
        <f>VLOOKUP(H250,Datasæt_Analysesystemer!$D$3:$E$68,2,FALSE)</f>
        <v>Paralithodes camtschaticus</v>
      </c>
      <c r="H250" t="s">
        <v>1060</v>
      </c>
      <c r="I250" t="str">
        <f>VLOOKUP(H250,Datasæt_Analysesystemer!$D$2:$F$68,3,FALSE)</f>
        <v>Invasiv</v>
      </c>
      <c r="J250" t="s">
        <v>738</v>
      </c>
      <c r="K250" t="s">
        <v>747</v>
      </c>
      <c r="L250" t="s">
        <v>768</v>
      </c>
      <c r="M250" t="str">
        <f t="shared" si="3"/>
        <v>Absent</v>
      </c>
    </row>
    <row r="251" spans="1:13" x14ac:dyDescent="0.25">
      <c r="A251" t="s">
        <v>1625</v>
      </c>
      <c r="B251" t="str">
        <f>VLOOKUP(A251,Tabel1[[PrøveID]:[Longitude]],3,FALSE)</f>
        <v>Miljøstyrelsen</v>
      </c>
      <c r="C251" s="83" t="str">
        <f>VLOOKUP(A251,Tabel1[[PrøveID]:[Longitude]],2,FALSE)</f>
        <v>09-09-2020</v>
      </c>
      <c r="D251">
        <f>VLOOKUP(A251,Tabel1[[PrøveID]:[Longitude]],5,FALSE)</f>
        <v>55.644359000000001</v>
      </c>
      <c r="E251">
        <f>VLOOKUP(A251,Tabel1[[PrøveID]:[Longitude]],6,FALSE)</f>
        <v>12.649347000000001</v>
      </c>
      <c r="F251" t="str">
        <f>VLOOKUP(A251,Tabel1[[PrøveID]:[Longitude]],4,FALSE)</f>
        <v>Kastrup Havn</v>
      </c>
      <c r="G251" s="24" t="str">
        <f>VLOOKUP(H251,Datasæt_Analysesystemer!$D$3:$E$68,2,FALSE)</f>
        <v>Paralithodes camtschaticus</v>
      </c>
      <c r="H251" t="s">
        <v>1060</v>
      </c>
      <c r="I251" t="str">
        <f>VLOOKUP(H251,Datasæt_Analysesystemer!$D$2:$F$68,3,FALSE)</f>
        <v>Invasiv</v>
      </c>
      <c r="J251" t="s">
        <v>744</v>
      </c>
      <c r="K251" t="s">
        <v>747</v>
      </c>
      <c r="L251" t="s">
        <v>768</v>
      </c>
      <c r="M251" t="str">
        <f t="shared" si="3"/>
        <v>Absent</v>
      </c>
    </row>
    <row r="252" spans="1:13" x14ac:dyDescent="0.25">
      <c r="A252" t="s">
        <v>1625</v>
      </c>
      <c r="B252" t="str">
        <f>VLOOKUP(A252,Tabel1[[PrøveID]:[Longitude]],3,FALSE)</f>
        <v>Miljøstyrelsen</v>
      </c>
      <c r="C252" s="83" t="str">
        <f>VLOOKUP(A252,Tabel1[[PrøveID]:[Longitude]],2,FALSE)</f>
        <v>09-09-2020</v>
      </c>
      <c r="D252">
        <f>VLOOKUP(A252,Tabel1[[PrøveID]:[Longitude]],5,FALSE)</f>
        <v>55.644359000000001</v>
      </c>
      <c r="E252">
        <f>VLOOKUP(A252,Tabel1[[PrøveID]:[Longitude]],6,FALSE)</f>
        <v>12.649347000000001</v>
      </c>
      <c r="F252" t="str">
        <f>VLOOKUP(A252,Tabel1[[PrøveID]:[Longitude]],4,FALSE)</f>
        <v>Kastrup Havn</v>
      </c>
      <c r="G252" s="24" t="str">
        <f>VLOOKUP(H252,Datasæt_Analysesystemer!$D$3:$E$68,2,FALSE)</f>
        <v>Eriocheir sinensis</v>
      </c>
      <c r="H252" t="s">
        <v>1031</v>
      </c>
      <c r="I252" t="str">
        <f>VLOOKUP(H252,Datasæt_Analysesystemer!$D$2:$F$68,3,FALSE)</f>
        <v>Invasiv</v>
      </c>
      <c r="J252" t="s">
        <v>744</v>
      </c>
      <c r="K252" t="s">
        <v>747</v>
      </c>
      <c r="L252" t="s">
        <v>768</v>
      </c>
      <c r="M252" t="str">
        <f t="shared" si="3"/>
        <v>Absent</v>
      </c>
    </row>
    <row r="253" spans="1:13" x14ac:dyDescent="0.25">
      <c r="A253" t="s">
        <v>1625</v>
      </c>
      <c r="B253" t="str">
        <f>VLOOKUP(A253,Tabel1[[PrøveID]:[Longitude]],3,FALSE)</f>
        <v>Miljøstyrelsen</v>
      </c>
      <c r="C253" s="83" t="str">
        <f>VLOOKUP(A253,Tabel1[[PrøveID]:[Longitude]],2,FALSE)</f>
        <v>09-09-2020</v>
      </c>
      <c r="D253">
        <f>VLOOKUP(A253,Tabel1[[PrøveID]:[Longitude]],5,FALSE)</f>
        <v>55.644359000000001</v>
      </c>
      <c r="E253">
        <f>VLOOKUP(A253,Tabel1[[PrøveID]:[Longitude]],6,FALSE)</f>
        <v>12.649347000000001</v>
      </c>
      <c r="F253" t="str">
        <f>VLOOKUP(A253,Tabel1[[PrøveID]:[Longitude]],4,FALSE)</f>
        <v>Kastrup Havn</v>
      </c>
      <c r="G253" s="24" t="str">
        <f>VLOOKUP(H253,Datasæt_Analysesystemer!$D$3:$E$68,2,FALSE)</f>
        <v>Eriocheir sinensis</v>
      </c>
      <c r="H253" t="s">
        <v>1031</v>
      </c>
      <c r="I253" t="str">
        <f>VLOOKUP(H253,Datasæt_Analysesystemer!$D$2:$F$68,3,FALSE)</f>
        <v>Invasiv</v>
      </c>
      <c r="J253" t="s">
        <v>744</v>
      </c>
      <c r="K253" t="s">
        <v>747</v>
      </c>
      <c r="L253" t="s">
        <v>768</v>
      </c>
      <c r="M253" t="str">
        <f t="shared" si="3"/>
        <v>Absent</v>
      </c>
    </row>
    <row r="254" spans="1:13" x14ac:dyDescent="0.25">
      <c r="A254" t="s">
        <v>1625</v>
      </c>
      <c r="B254" t="str">
        <f>VLOOKUP(A254,Tabel1[[PrøveID]:[Longitude]],3,FALSE)</f>
        <v>Miljøstyrelsen</v>
      </c>
      <c r="C254" s="83" t="str">
        <f>VLOOKUP(A254,Tabel1[[PrøveID]:[Longitude]],2,FALSE)</f>
        <v>09-09-2020</v>
      </c>
      <c r="D254">
        <f>VLOOKUP(A254,Tabel1[[PrøveID]:[Longitude]],5,FALSE)</f>
        <v>55.644359000000001</v>
      </c>
      <c r="E254">
        <f>VLOOKUP(A254,Tabel1[[PrøveID]:[Longitude]],6,FALSE)</f>
        <v>12.649347000000001</v>
      </c>
      <c r="F254" t="str">
        <f>VLOOKUP(A254,Tabel1[[PrøveID]:[Longitude]],4,FALSE)</f>
        <v>Kastrup Havn</v>
      </c>
      <c r="G254" s="24" t="str">
        <f>VLOOKUP(H254,Datasæt_Analysesystemer!$D$3:$E$68,2,FALSE)</f>
        <v>Rhithropanopeus harrisii</v>
      </c>
      <c r="H254" t="s">
        <v>1090</v>
      </c>
      <c r="I254" t="str">
        <f>VLOOKUP(H254,Datasæt_Analysesystemer!$D$2:$F$68,3,FALSE)</f>
        <v>Invasiv</v>
      </c>
      <c r="J254" t="s">
        <v>744</v>
      </c>
      <c r="K254" t="s">
        <v>747</v>
      </c>
      <c r="L254" t="s">
        <v>768</v>
      </c>
      <c r="M254" t="str">
        <f t="shared" si="3"/>
        <v>Absent</v>
      </c>
    </row>
    <row r="255" spans="1:13" x14ac:dyDescent="0.25">
      <c r="A255" t="s">
        <v>1625</v>
      </c>
      <c r="B255" t="str">
        <f>VLOOKUP(A255,Tabel1[[PrøveID]:[Longitude]],3,FALSE)</f>
        <v>Miljøstyrelsen</v>
      </c>
      <c r="C255" s="83" t="str">
        <f>VLOOKUP(A255,Tabel1[[PrøveID]:[Longitude]],2,FALSE)</f>
        <v>09-09-2020</v>
      </c>
      <c r="D255">
        <f>VLOOKUP(A255,Tabel1[[PrøveID]:[Longitude]],5,FALSE)</f>
        <v>55.644359000000001</v>
      </c>
      <c r="E255">
        <f>VLOOKUP(A255,Tabel1[[PrøveID]:[Longitude]],6,FALSE)</f>
        <v>12.649347000000001</v>
      </c>
      <c r="F255" t="str">
        <f>VLOOKUP(A255,Tabel1[[PrøveID]:[Longitude]],4,FALSE)</f>
        <v>Kastrup Havn</v>
      </c>
      <c r="G255" s="24" t="str">
        <f>VLOOKUP(H255,Datasæt_Analysesystemer!$D$3:$E$68,2,FALSE)</f>
        <v>Rhithropanopeus harrisii</v>
      </c>
      <c r="H255" t="s">
        <v>1090</v>
      </c>
      <c r="I255" t="str">
        <f>VLOOKUP(H255,Datasæt_Analysesystemer!$D$2:$F$68,3,FALSE)</f>
        <v>Invasiv</v>
      </c>
      <c r="J255" t="s">
        <v>744</v>
      </c>
      <c r="K255" t="s">
        <v>747</v>
      </c>
      <c r="L255" t="s">
        <v>768</v>
      </c>
      <c r="M255" t="str">
        <f t="shared" si="3"/>
        <v>Absent</v>
      </c>
    </row>
    <row r="256" spans="1:13" x14ac:dyDescent="0.25">
      <c r="A256" t="s">
        <v>1625</v>
      </c>
      <c r="B256" t="str">
        <f>VLOOKUP(A256,Tabel1[[PrøveID]:[Longitude]],3,FALSE)</f>
        <v>Miljøstyrelsen</v>
      </c>
      <c r="C256" s="83" t="str">
        <f>VLOOKUP(A256,Tabel1[[PrøveID]:[Longitude]],2,FALSE)</f>
        <v>09-09-2020</v>
      </c>
      <c r="D256">
        <f>VLOOKUP(A256,Tabel1[[PrøveID]:[Longitude]],5,FALSE)</f>
        <v>55.644359000000001</v>
      </c>
      <c r="E256">
        <f>VLOOKUP(A256,Tabel1[[PrøveID]:[Longitude]],6,FALSE)</f>
        <v>12.649347000000001</v>
      </c>
      <c r="F256" t="str">
        <f>VLOOKUP(A256,Tabel1[[PrøveID]:[Longitude]],4,FALSE)</f>
        <v>Kastrup Havn</v>
      </c>
      <c r="G256" s="24" t="str">
        <f>VLOOKUP(H256,Datasæt_Analysesystemer!$D$3:$E$68,2,FALSE)</f>
        <v>Oncorhyncus gorbuscha</v>
      </c>
      <c r="H256" t="s">
        <v>799</v>
      </c>
      <c r="I256" t="str">
        <f>VLOOKUP(H256,Datasæt_Analysesystemer!$D$2:$F$68,3,FALSE)</f>
        <v>Invasiv</v>
      </c>
      <c r="J256" t="s">
        <v>738</v>
      </c>
      <c r="K256" t="s">
        <v>747</v>
      </c>
      <c r="L256" t="s">
        <v>768</v>
      </c>
      <c r="M256" t="str">
        <f t="shared" si="3"/>
        <v>Absent</v>
      </c>
    </row>
    <row r="257" spans="1:13" x14ac:dyDescent="0.25">
      <c r="A257" t="s">
        <v>1625</v>
      </c>
      <c r="B257" t="str">
        <f>VLOOKUP(A257,Tabel1[[PrøveID]:[Longitude]],3,FALSE)</f>
        <v>Miljøstyrelsen</v>
      </c>
      <c r="C257" s="83" t="str">
        <f>VLOOKUP(A257,Tabel1[[PrøveID]:[Longitude]],2,FALSE)</f>
        <v>09-09-2020</v>
      </c>
      <c r="D257">
        <f>VLOOKUP(A257,Tabel1[[PrøveID]:[Longitude]],5,FALSE)</f>
        <v>55.644359000000001</v>
      </c>
      <c r="E257">
        <f>VLOOKUP(A257,Tabel1[[PrøveID]:[Longitude]],6,FALSE)</f>
        <v>12.649347000000001</v>
      </c>
      <c r="F257" t="str">
        <f>VLOOKUP(A257,Tabel1[[PrøveID]:[Longitude]],4,FALSE)</f>
        <v>Kastrup Havn</v>
      </c>
      <c r="G257" s="24" t="str">
        <f>VLOOKUP(H257,Datasæt_Analysesystemer!$D$3:$E$68,2,FALSE)</f>
        <v>Oncorhyncus gorbuscha</v>
      </c>
      <c r="H257" t="s">
        <v>799</v>
      </c>
      <c r="I257" t="str">
        <f>VLOOKUP(H257,Datasæt_Analysesystemer!$D$2:$F$68,3,FALSE)</f>
        <v>Invasiv</v>
      </c>
      <c r="J257" t="s">
        <v>738</v>
      </c>
      <c r="K257" t="s">
        <v>747</v>
      </c>
      <c r="L257" t="s">
        <v>768</v>
      </c>
      <c r="M257" t="str">
        <f t="shared" si="3"/>
        <v>Absent</v>
      </c>
    </row>
    <row r="258" spans="1:13" x14ac:dyDescent="0.25">
      <c r="A258" t="s">
        <v>1625</v>
      </c>
      <c r="B258" t="str">
        <f>VLOOKUP(A258,Tabel1[[PrøveID]:[Longitude]],3,FALSE)</f>
        <v>Miljøstyrelsen</v>
      </c>
      <c r="C258" s="83" t="str">
        <f>VLOOKUP(A258,Tabel1[[PrøveID]:[Longitude]],2,FALSE)</f>
        <v>09-09-2020</v>
      </c>
      <c r="D258">
        <f>VLOOKUP(A258,Tabel1[[PrøveID]:[Longitude]],5,FALSE)</f>
        <v>55.644359000000001</v>
      </c>
      <c r="E258">
        <f>VLOOKUP(A258,Tabel1[[PrøveID]:[Longitude]],6,FALSE)</f>
        <v>12.649347000000001</v>
      </c>
      <c r="F258" t="str">
        <f>VLOOKUP(A258,Tabel1[[PrøveID]:[Longitude]],4,FALSE)</f>
        <v>Kastrup Havn</v>
      </c>
      <c r="G258" s="24" t="str">
        <f>VLOOKUP(H258,Datasæt_Analysesystemer!$D$3:$E$68,2,FALSE)</f>
        <v>Acipenser baerii</v>
      </c>
      <c r="H258" t="s">
        <v>1120</v>
      </c>
      <c r="I258" t="str">
        <f>VLOOKUP(H258,Datasæt_Analysesystemer!$D$2:$F$68,3,FALSE)</f>
        <v>Invasiv</v>
      </c>
      <c r="J258" t="s">
        <v>738</v>
      </c>
      <c r="K258" t="s">
        <v>747</v>
      </c>
      <c r="L258" t="s">
        <v>768</v>
      </c>
      <c r="M258" t="str">
        <f t="shared" ref="M258:M321" si="4">IF(K258="Present",K258&amp;"_"&amp;L258,K258)</f>
        <v>Absent</v>
      </c>
    </row>
    <row r="259" spans="1:13" x14ac:dyDescent="0.25">
      <c r="A259" t="s">
        <v>1625</v>
      </c>
      <c r="B259" t="str">
        <f>VLOOKUP(A259,Tabel1[[PrøveID]:[Longitude]],3,FALSE)</f>
        <v>Miljøstyrelsen</v>
      </c>
      <c r="C259" s="83" t="str">
        <f>VLOOKUP(A259,Tabel1[[PrøveID]:[Longitude]],2,FALSE)</f>
        <v>09-09-2020</v>
      </c>
      <c r="D259">
        <f>VLOOKUP(A259,Tabel1[[PrøveID]:[Longitude]],5,FALSE)</f>
        <v>55.644359000000001</v>
      </c>
      <c r="E259">
        <f>VLOOKUP(A259,Tabel1[[PrøveID]:[Longitude]],6,FALSE)</f>
        <v>12.649347000000001</v>
      </c>
      <c r="F259" t="str">
        <f>VLOOKUP(A259,Tabel1[[PrøveID]:[Longitude]],4,FALSE)</f>
        <v>Kastrup Havn</v>
      </c>
      <c r="G259" s="24" t="str">
        <f>VLOOKUP(H259,Datasæt_Analysesystemer!$D$3:$E$68,2,FALSE)</f>
        <v>Acipenser baerii</v>
      </c>
      <c r="H259" t="s">
        <v>1120</v>
      </c>
      <c r="I259" t="str">
        <f>VLOOKUP(H259,Datasæt_Analysesystemer!$D$2:$F$68,3,FALSE)</f>
        <v>Invasiv</v>
      </c>
      <c r="J259" t="s">
        <v>738</v>
      </c>
      <c r="K259" t="s">
        <v>747</v>
      </c>
      <c r="L259" t="s">
        <v>768</v>
      </c>
      <c r="M259" t="str">
        <f t="shared" si="4"/>
        <v>Absent</v>
      </c>
    </row>
    <row r="260" spans="1:13" x14ac:dyDescent="0.25">
      <c r="A260" t="s">
        <v>1625</v>
      </c>
      <c r="B260" t="str">
        <f>VLOOKUP(A260,Tabel1[[PrøveID]:[Longitude]],3,FALSE)</f>
        <v>Miljøstyrelsen</v>
      </c>
      <c r="C260" s="83" t="str">
        <f>VLOOKUP(A260,Tabel1[[PrøveID]:[Longitude]],2,FALSE)</f>
        <v>09-09-2020</v>
      </c>
      <c r="D260">
        <f>VLOOKUP(A260,Tabel1[[PrøveID]:[Longitude]],5,FALSE)</f>
        <v>55.644359000000001</v>
      </c>
      <c r="E260">
        <f>VLOOKUP(A260,Tabel1[[PrøveID]:[Longitude]],6,FALSE)</f>
        <v>12.649347000000001</v>
      </c>
      <c r="F260" t="str">
        <f>VLOOKUP(A260,Tabel1[[PrøveID]:[Longitude]],4,FALSE)</f>
        <v>Kastrup Havn</v>
      </c>
      <c r="G260" s="24" t="str">
        <f>VLOOKUP(H260,Datasæt_Analysesystemer!$D$3:$E$68,2,FALSE)</f>
        <v>Magallana gigas</v>
      </c>
      <c r="H260" t="s">
        <v>1100</v>
      </c>
      <c r="I260" t="str">
        <f>VLOOKUP(H260,Datasæt_Analysesystemer!$D$2:$F$68,3,FALSE)</f>
        <v>Invasiv</v>
      </c>
      <c r="J260" t="s">
        <v>738</v>
      </c>
      <c r="K260" t="s">
        <v>802</v>
      </c>
      <c r="L260" t="s">
        <v>741</v>
      </c>
      <c r="M260" t="str">
        <f t="shared" si="4"/>
        <v>Present_Ct&lt;41</v>
      </c>
    </row>
    <row r="261" spans="1:13" x14ac:dyDescent="0.25">
      <c r="A261" t="s">
        <v>1625</v>
      </c>
      <c r="B261" t="str">
        <f>VLOOKUP(A261,Tabel1[[PrøveID]:[Longitude]],3,FALSE)</f>
        <v>Miljøstyrelsen</v>
      </c>
      <c r="C261" s="83" t="str">
        <f>VLOOKUP(A261,Tabel1[[PrøveID]:[Longitude]],2,FALSE)</f>
        <v>09-09-2020</v>
      </c>
      <c r="D261">
        <f>VLOOKUP(A261,Tabel1[[PrøveID]:[Longitude]],5,FALSE)</f>
        <v>55.644359000000001</v>
      </c>
      <c r="E261">
        <f>VLOOKUP(A261,Tabel1[[PrøveID]:[Longitude]],6,FALSE)</f>
        <v>12.649347000000001</v>
      </c>
      <c r="F261" t="str">
        <f>VLOOKUP(A261,Tabel1[[PrøveID]:[Longitude]],4,FALSE)</f>
        <v>Kastrup Havn</v>
      </c>
      <c r="G261" s="24" t="str">
        <f>VLOOKUP(H261,Datasæt_Analysesystemer!$D$3:$E$68,2,FALSE)</f>
        <v>Magallana gigas</v>
      </c>
      <c r="H261" t="s">
        <v>1100</v>
      </c>
      <c r="I261" t="str">
        <f>VLOOKUP(H261,Datasæt_Analysesystemer!$D$2:$F$68,3,FALSE)</f>
        <v>Invasiv</v>
      </c>
      <c r="J261" t="s">
        <v>738</v>
      </c>
      <c r="K261" t="s">
        <v>802</v>
      </c>
      <c r="L261" t="s">
        <v>741</v>
      </c>
      <c r="M261" t="str">
        <f t="shared" si="4"/>
        <v>Present_Ct&lt;41</v>
      </c>
    </row>
    <row r="262" spans="1:13" x14ac:dyDescent="0.25">
      <c r="A262" t="s">
        <v>1625</v>
      </c>
      <c r="B262" t="str">
        <f>VLOOKUP(A262,Tabel1[[PrøveID]:[Longitude]],3,FALSE)</f>
        <v>Miljøstyrelsen</v>
      </c>
      <c r="C262" s="83" t="str">
        <f>VLOOKUP(A262,Tabel1[[PrøveID]:[Longitude]],2,FALSE)</f>
        <v>09-09-2020</v>
      </c>
      <c r="D262">
        <f>VLOOKUP(A262,Tabel1[[PrøveID]:[Longitude]],5,FALSE)</f>
        <v>55.644359000000001</v>
      </c>
      <c r="E262">
        <f>VLOOKUP(A262,Tabel1[[PrøveID]:[Longitude]],6,FALSE)</f>
        <v>12.649347000000001</v>
      </c>
      <c r="F262" t="str">
        <f>VLOOKUP(A262,Tabel1[[PrøveID]:[Longitude]],4,FALSE)</f>
        <v>Kastrup Havn</v>
      </c>
      <c r="G262" s="24" t="str">
        <f>VLOOKUP(H262,Datasæt_Analysesystemer!$D$3:$E$68,2,FALSE)</f>
        <v>Neogobius melanostomus</v>
      </c>
      <c r="H262" t="s">
        <v>1089</v>
      </c>
      <c r="I262" t="str">
        <f>VLOOKUP(H262,Datasæt_Analysesystemer!$D$2:$F$68,3,FALSE)</f>
        <v>Invasiv</v>
      </c>
      <c r="J262" t="s">
        <v>744</v>
      </c>
      <c r="K262" t="s">
        <v>747</v>
      </c>
      <c r="L262" t="s">
        <v>768</v>
      </c>
      <c r="M262" t="str">
        <f t="shared" si="4"/>
        <v>Absent</v>
      </c>
    </row>
    <row r="263" spans="1:13" x14ac:dyDescent="0.25">
      <c r="A263" t="s">
        <v>1625</v>
      </c>
      <c r="B263" t="str">
        <f>VLOOKUP(A263,Tabel1[[PrøveID]:[Longitude]],3,FALSE)</f>
        <v>Miljøstyrelsen</v>
      </c>
      <c r="C263" s="83" t="str">
        <f>VLOOKUP(A263,Tabel1[[PrøveID]:[Longitude]],2,FALSE)</f>
        <v>09-09-2020</v>
      </c>
      <c r="D263">
        <f>VLOOKUP(A263,Tabel1[[PrøveID]:[Longitude]],5,FALSE)</f>
        <v>55.644359000000001</v>
      </c>
      <c r="E263">
        <f>VLOOKUP(A263,Tabel1[[PrøveID]:[Longitude]],6,FALSE)</f>
        <v>12.649347000000001</v>
      </c>
      <c r="F263" t="str">
        <f>VLOOKUP(A263,Tabel1[[PrøveID]:[Longitude]],4,FALSE)</f>
        <v>Kastrup Havn</v>
      </c>
      <c r="G263" s="24" t="str">
        <f>VLOOKUP(H263,Datasæt_Analysesystemer!$D$3:$E$68,2,FALSE)</f>
        <v>Neogobius melanostomus</v>
      </c>
      <c r="H263" t="s">
        <v>1089</v>
      </c>
      <c r="I263" t="str">
        <f>VLOOKUP(H263,Datasæt_Analysesystemer!$D$2:$F$68,3,FALSE)</f>
        <v>Invasiv</v>
      </c>
      <c r="J263" t="s">
        <v>738</v>
      </c>
      <c r="K263" t="s">
        <v>802</v>
      </c>
      <c r="L263" t="s">
        <v>768</v>
      </c>
      <c r="M263" t="str">
        <f t="shared" si="4"/>
        <v>Present_Ct&gt;41</v>
      </c>
    </row>
    <row r="264" spans="1:13" x14ac:dyDescent="0.25">
      <c r="A264" t="s">
        <v>1629</v>
      </c>
      <c r="B264" t="str">
        <f>VLOOKUP(A264,Tabel1[[PrøveID]:[Longitude]],3,FALSE)</f>
        <v>Miljøstyrelsen</v>
      </c>
      <c r="C264" s="83" t="str">
        <f>VLOOKUP(A264,Tabel1[[PrøveID]:[Longitude]],2,FALSE)</f>
        <v>08-09-2020</v>
      </c>
      <c r="D264">
        <f>VLOOKUP(A264,Tabel1[[PrøveID]:[Longitude]],5,FALSE)</f>
        <v>55.8277</v>
      </c>
      <c r="E264">
        <f>VLOOKUP(A264,Tabel1[[PrøveID]:[Longitude]],6,FALSE)</f>
        <v>12.5745</v>
      </c>
      <c r="F264" t="str">
        <f>VLOOKUP(A264,Tabel1[[PrøveID]:[Longitude]],4,FALSE)</f>
        <v>Skodsborg strand</v>
      </c>
      <c r="G264" s="24" t="str">
        <f>VLOOKUP(H264,Datasæt_Analysesystemer!$D$3:$E$68,2,FALSE)</f>
        <v>Platichthys flesus</v>
      </c>
      <c r="H264" t="s">
        <v>793</v>
      </c>
      <c r="I264" t="str">
        <f>VLOOKUP(H264,Datasæt_Analysesystemer!$D$2:$F$68,3,FALSE)</f>
        <v>Almindelig</v>
      </c>
      <c r="J264" t="s">
        <v>744</v>
      </c>
      <c r="K264" t="s">
        <v>747</v>
      </c>
      <c r="L264" t="s">
        <v>768</v>
      </c>
      <c r="M264" t="str">
        <f t="shared" si="4"/>
        <v>Absent</v>
      </c>
    </row>
    <row r="265" spans="1:13" x14ac:dyDescent="0.25">
      <c r="A265" t="s">
        <v>1629</v>
      </c>
      <c r="B265" t="str">
        <f>VLOOKUP(A265,Tabel1[[PrøveID]:[Longitude]],3,FALSE)</f>
        <v>Miljøstyrelsen</v>
      </c>
      <c r="C265" s="83" t="str">
        <f>VLOOKUP(A265,Tabel1[[PrøveID]:[Longitude]],2,FALSE)</f>
        <v>08-09-2020</v>
      </c>
      <c r="D265">
        <f>VLOOKUP(A265,Tabel1[[PrøveID]:[Longitude]],5,FALSE)</f>
        <v>55.8277</v>
      </c>
      <c r="E265">
        <f>VLOOKUP(A265,Tabel1[[PrøveID]:[Longitude]],6,FALSE)</f>
        <v>12.5745</v>
      </c>
      <c r="F265" t="str">
        <f>VLOOKUP(A265,Tabel1[[PrøveID]:[Longitude]],4,FALSE)</f>
        <v>Skodsborg strand</v>
      </c>
      <c r="G265" s="24" t="str">
        <f>VLOOKUP(H265,Datasæt_Analysesystemer!$D$3:$E$68,2,FALSE)</f>
        <v>Platichthys flesus</v>
      </c>
      <c r="H265" t="s">
        <v>793</v>
      </c>
      <c r="I265" t="str">
        <f>VLOOKUP(H265,Datasæt_Analysesystemer!$D$2:$F$68,3,FALSE)</f>
        <v>Almindelig</v>
      </c>
      <c r="J265" t="s">
        <v>738</v>
      </c>
      <c r="K265" t="s">
        <v>802</v>
      </c>
      <c r="L265" t="s">
        <v>741</v>
      </c>
      <c r="M265" t="str">
        <f t="shared" si="4"/>
        <v>Present_Ct&lt;41</v>
      </c>
    </row>
    <row r="266" spans="1:13" x14ac:dyDescent="0.25">
      <c r="A266" t="s">
        <v>1629</v>
      </c>
      <c r="B266" t="str">
        <f>VLOOKUP(A266,Tabel1[[PrøveID]:[Longitude]],3,FALSE)</f>
        <v>Miljøstyrelsen</v>
      </c>
      <c r="C266" s="83" t="str">
        <f>VLOOKUP(A266,Tabel1[[PrøveID]:[Longitude]],2,FALSE)</f>
        <v>08-09-2020</v>
      </c>
      <c r="D266">
        <f>VLOOKUP(A266,Tabel1[[PrøveID]:[Longitude]],5,FALSE)</f>
        <v>55.8277</v>
      </c>
      <c r="E266">
        <f>VLOOKUP(A266,Tabel1[[PrøveID]:[Longitude]],6,FALSE)</f>
        <v>12.5745</v>
      </c>
      <c r="F266" t="str">
        <f>VLOOKUP(A266,Tabel1[[PrøveID]:[Longitude]],4,FALSE)</f>
        <v>Skodsborg strand</v>
      </c>
      <c r="G266" s="24" t="str">
        <f>VLOOKUP(H266,Datasæt_Analysesystemer!$D$3:$E$68,2,FALSE)</f>
        <v>Gadus morhua</v>
      </c>
      <c r="H266" t="s">
        <v>794</v>
      </c>
      <c r="I266" t="str">
        <f>VLOOKUP(H266,Datasæt_Analysesystemer!$D$2:$F$68,3,FALSE)</f>
        <v>Almindelig</v>
      </c>
      <c r="J266" t="s">
        <v>738</v>
      </c>
      <c r="K266" t="s">
        <v>747</v>
      </c>
      <c r="L266" t="s">
        <v>768</v>
      </c>
      <c r="M266" t="str">
        <f t="shared" si="4"/>
        <v>Absent</v>
      </c>
    </row>
    <row r="267" spans="1:13" x14ac:dyDescent="0.25">
      <c r="A267" t="s">
        <v>1629</v>
      </c>
      <c r="B267" t="str">
        <f>VLOOKUP(A267,Tabel1[[PrøveID]:[Longitude]],3,FALSE)</f>
        <v>Miljøstyrelsen</v>
      </c>
      <c r="C267" s="83" t="str">
        <f>VLOOKUP(A267,Tabel1[[PrøveID]:[Longitude]],2,FALSE)</f>
        <v>08-09-2020</v>
      </c>
      <c r="D267">
        <f>VLOOKUP(A267,Tabel1[[PrøveID]:[Longitude]],5,FALSE)</f>
        <v>55.8277</v>
      </c>
      <c r="E267">
        <f>VLOOKUP(A267,Tabel1[[PrøveID]:[Longitude]],6,FALSE)</f>
        <v>12.5745</v>
      </c>
      <c r="F267" t="str">
        <f>VLOOKUP(A267,Tabel1[[PrøveID]:[Longitude]],4,FALSE)</f>
        <v>Skodsborg strand</v>
      </c>
      <c r="G267" s="24" t="str">
        <f>VLOOKUP(H267,Datasæt_Analysesystemer!$D$3:$E$68,2,FALSE)</f>
        <v>Gadus morhua</v>
      </c>
      <c r="H267" t="s">
        <v>794</v>
      </c>
      <c r="I267" t="str">
        <f>VLOOKUP(H267,Datasæt_Analysesystemer!$D$2:$F$68,3,FALSE)</f>
        <v>Almindelig</v>
      </c>
      <c r="J267" t="s">
        <v>744</v>
      </c>
      <c r="K267" t="s">
        <v>747</v>
      </c>
      <c r="L267" t="s">
        <v>768</v>
      </c>
      <c r="M267" t="str">
        <f t="shared" si="4"/>
        <v>Absent</v>
      </c>
    </row>
    <row r="268" spans="1:13" x14ac:dyDescent="0.25">
      <c r="A268" t="s">
        <v>1629</v>
      </c>
      <c r="B268" t="str">
        <f>VLOOKUP(A268,Tabel1[[PrøveID]:[Longitude]],3,FALSE)</f>
        <v>Miljøstyrelsen</v>
      </c>
      <c r="C268" s="83" t="str">
        <f>VLOOKUP(A268,Tabel1[[PrøveID]:[Longitude]],2,FALSE)</f>
        <v>08-09-2020</v>
      </c>
      <c r="D268">
        <f>VLOOKUP(A268,Tabel1[[PrøveID]:[Longitude]],5,FALSE)</f>
        <v>55.8277</v>
      </c>
      <c r="E268">
        <f>VLOOKUP(A268,Tabel1[[PrøveID]:[Longitude]],6,FALSE)</f>
        <v>12.5745</v>
      </c>
      <c r="F268" t="str">
        <f>VLOOKUP(A268,Tabel1[[PrøveID]:[Longitude]],4,FALSE)</f>
        <v>Skodsborg strand</v>
      </c>
      <c r="G268" s="24" t="str">
        <f>VLOOKUP(H268,Datasæt_Analysesystemer!$D$3:$E$68,2,FALSE)</f>
        <v>Mya arenaria</v>
      </c>
      <c r="H268" t="s">
        <v>795</v>
      </c>
      <c r="I268" t="str">
        <f>VLOOKUP(H268,Datasæt_Analysesystemer!$D$2:$F$68,3,FALSE)</f>
        <v>Almindelig</v>
      </c>
      <c r="J268" t="s">
        <v>738</v>
      </c>
      <c r="K268" t="s">
        <v>802</v>
      </c>
      <c r="L268" t="s">
        <v>741</v>
      </c>
      <c r="M268" t="str">
        <f t="shared" si="4"/>
        <v>Present_Ct&lt;41</v>
      </c>
    </row>
    <row r="269" spans="1:13" x14ac:dyDescent="0.25">
      <c r="A269" t="s">
        <v>1629</v>
      </c>
      <c r="B269" t="str">
        <f>VLOOKUP(A269,Tabel1[[PrøveID]:[Longitude]],3,FALSE)</f>
        <v>Miljøstyrelsen</v>
      </c>
      <c r="C269" s="83" t="str">
        <f>VLOOKUP(A269,Tabel1[[PrøveID]:[Longitude]],2,FALSE)</f>
        <v>08-09-2020</v>
      </c>
      <c r="D269">
        <f>VLOOKUP(A269,Tabel1[[PrøveID]:[Longitude]],5,FALSE)</f>
        <v>55.8277</v>
      </c>
      <c r="E269">
        <f>VLOOKUP(A269,Tabel1[[PrøveID]:[Longitude]],6,FALSE)</f>
        <v>12.5745</v>
      </c>
      <c r="F269" t="str">
        <f>VLOOKUP(A269,Tabel1[[PrøveID]:[Longitude]],4,FALSE)</f>
        <v>Skodsborg strand</v>
      </c>
      <c r="G269" s="24" t="str">
        <f>VLOOKUP(H269,Datasæt_Analysesystemer!$D$3:$E$68,2,FALSE)</f>
        <v>Mya arenaria</v>
      </c>
      <c r="H269" t="s">
        <v>795</v>
      </c>
      <c r="I269" t="str">
        <f>VLOOKUP(H269,Datasæt_Analysesystemer!$D$2:$F$68,3,FALSE)</f>
        <v>Almindelig</v>
      </c>
      <c r="J269" t="s">
        <v>738</v>
      </c>
      <c r="K269" t="s">
        <v>802</v>
      </c>
      <c r="L269" t="s">
        <v>741</v>
      </c>
      <c r="M269" t="str">
        <f t="shared" si="4"/>
        <v>Present_Ct&lt;41</v>
      </c>
    </row>
    <row r="270" spans="1:13" x14ac:dyDescent="0.25">
      <c r="A270" t="s">
        <v>1629</v>
      </c>
      <c r="B270" t="str">
        <f>VLOOKUP(A270,Tabel1[[PrøveID]:[Longitude]],3,FALSE)</f>
        <v>Miljøstyrelsen</v>
      </c>
      <c r="C270" s="83" t="str">
        <f>VLOOKUP(A270,Tabel1[[PrøveID]:[Longitude]],2,FALSE)</f>
        <v>08-09-2020</v>
      </c>
      <c r="D270">
        <f>VLOOKUP(A270,Tabel1[[PrøveID]:[Longitude]],5,FALSE)</f>
        <v>55.8277</v>
      </c>
      <c r="E270">
        <f>VLOOKUP(A270,Tabel1[[PrøveID]:[Longitude]],6,FALSE)</f>
        <v>12.5745</v>
      </c>
      <c r="F270" t="str">
        <f>VLOOKUP(A270,Tabel1[[PrøveID]:[Longitude]],4,FALSE)</f>
        <v>Skodsborg strand</v>
      </c>
      <c r="G270" s="24" t="str">
        <f>VLOOKUP(H270,Datasæt_Analysesystemer!$D$3:$E$68,2,FALSE)</f>
        <v>Mnemiopsis leidyi</v>
      </c>
      <c r="H270" t="s">
        <v>982</v>
      </c>
      <c r="I270" t="str">
        <f>VLOOKUP(H270,Datasæt_Analysesystemer!$D$2:$F$68,3,FALSE)</f>
        <v>Invasiv</v>
      </c>
      <c r="J270" t="s">
        <v>738</v>
      </c>
      <c r="K270" t="s">
        <v>802</v>
      </c>
      <c r="L270" t="s">
        <v>741</v>
      </c>
      <c r="M270" t="str">
        <f t="shared" si="4"/>
        <v>Present_Ct&lt;41</v>
      </c>
    </row>
    <row r="271" spans="1:13" x14ac:dyDescent="0.25">
      <c r="A271" t="s">
        <v>1629</v>
      </c>
      <c r="B271" t="str">
        <f>VLOOKUP(A271,Tabel1[[PrøveID]:[Longitude]],3,FALSE)</f>
        <v>Miljøstyrelsen</v>
      </c>
      <c r="C271" s="83" t="str">
        <f>VLOOKUP(A271,Tabel1[[PrøveID]:[Longitude]],2,FALSE)</f>
        <v>08-09-2020</v>
      </c>
      <c r="D271">
        <f>VLOOKUP(A271,Tabel1[[PrøveID]:[Longitude]],5,FALSE)</f>
        <v>55.8277</v>
      </c>
      <c r="E271">
        <f>VLOOKUP(A271,Tabel1[[PrøveID]:[Longitude]],6,FALSE)</f>
        <v>12.5745</v>
      </c>
      <c r="F271" t="str">
        <f>VLOOKUP(A271,Tabel1[[PrøveID]:[Longitude]],4,FALSE)</f>
        <v>Skodsborg strand</v>
      </c>
      <c r="G271" s="24" t="str">
        <f>VLOOKUP(H271,Datasæt_Analysesystemer!$D$3:$E$68,2,FALSE)</f>
        <v>Mnemiopsis leidyi</v>
      </c>
      <c r="H271" t="s">
        <v>982</v>
      </c>
      <c r="I271" t="str">
        <f>VLOOKUP(H271,Datasæt_Analysesystemer!$D$2:$F$68,3,FALSE)</f>
        <v>Invasiv</v>
      </c>
      <c r="J271" t="s">
        <v>744</v>
      </c>
      <c r="K271" t="s">
        <v>802</v>
      </c>
      <c r="L271" t="s">
        <v>741</v>
      </c>
      <c r="M271" t="str">
        <f t="shared" si="4"/>
        <v>Present_Ct&lt;41</v>
      </c>
    </row>
    <row r="272" spans="1:13" x14ac:dyDescent="0.25">
      <c r="A272" t="s">
        <v>1629</v>
      </c>
      <c r="B272" t="str">
        <f>VLOOKUP(A272,Tabel1[[PrøveID]:[Longitude]],3,FALSE)</f>
        <v>Miljøstyrelsen</v>
      </c>
      <c r="C272" s="83" t="str">
        <f>VLOOKUP(A272,Tabel1[[PrøveID]:[Longitude]],2,FALSE)</f>
        <v>08-09-2020</v>
      </c>
      <c r="D272">
        <f>VLOOKUP(A272,Tabel1[[PrøveID]:[Longitude]],5,FALSE)</f>
        <v>55.8277</v>
      </c>
      <c r="E272">
        <f>VLOOKUP(A272,Tabel1[[PrøveID]:[Longitude]],6,FALSE)</f>
        <v>12.5745</v>
      </c>
      <c r="F272" t="str">
        <f>VLOOKUP(A272,Tabel1[[PrøveID]:[Longitude]],4,FALSE)</f>
        <v>Skodsborg strand</v>
      </c>
      <c r="G272" s="24" t="str">
        <f>VLOOKUP(H272,Datasæt_Analysesystemer!$D$3:$E$68,2,FALSE)</f>
        <v>Homarus americanus</v>
      </c>
      <c r="H272" t="s">
        <v>980</v>
      </c>
      <c r="I272" t="str">
        <f>VLOOKUP(H272,Datasæt_Analysesystemer!$D$2:$F$68,3,FALSE)</f>
        <v>Invasiv</v>
      </c>
      <c r="J272" t="s">
        <v>738</v>
      </c>
      <c r="K272" t="s">
        <v>747</v>
      </c>
      <c r="L272" t="s">
        <v>768</v>
      </c>
      <c r="M272" t="str">
        <f t="shared" si="4"/>
        <v>Absent</v>
      </c>
    </row>
    <row r="273" spans="1:13" x14ac:dyDescent="0.25">
      <c r="A273" t="s">
        <v>1629</v>
      </c>
      <c r="B273" t="str">
        <f>VLOOKUP(A273,Tabel1[[PrøveID]:[Longitude]],3,FALSE)</f>
        <v>Miljøstyrelsen</v>
      </c>
      <c r="C273" s="83" t="str">
        <f>VLOOKUP(A273,Tabel1[[PrøveID]:[Longitude]],2,FALSE)</f>
        <v>08-09-2020</v>
      </c>
      <c r="D273">
        <f>VLOOKUP(A273,Tabel1[[PrøveID]:[Longitude]],5,FALSE)</f>
        <v>55.8277</v>
      </c>
      <c r="E273">
        <f>VLOOKUP(A273,Tabel1[[PrøveID]:[Longitude]],6,FALSE)</f>
        <v>12.5745</v>
      </c>
      <c r="F273" t="str">
        <f>VLOOKUP(A273,Tabel1[[PrøveID]:[Longitude]],4,FALSE)</f>
        <v>Skodsborg strand</v>
      </c>
      <c r="G273" s="24" t="str">
        <f>VLOOKUP(H273,Datasæt_Analysesystemer!$D$3:$E$68,2,FALSE)</f>
        <v>Homarus americanus</v>
      </c>
      <c r="H273" t="s">
        <v>980</v>
      </c>
      <c r="I273" t="str">
        <f>VLOOKUP(H273,Datasæt_Analysesystemer!$D$2:$F$68,3,FALSE)</f>
        <v>Invasiv</v>
      </c>
      <c r="J273" t="s">
        <v>738</v>
      </c>
      <c r="K273" t="s">
        <v>747</v>
      </c>
      <c r="L273" t="s">
        <v>768</v>
      </c>
      <c r="M273" t="str">
        <f t="shared" si="4"/>
        <v>Absent</v>
      </c>
    </row>
    <row r="274" spans="1:13" x14ac:dyDescent="0.25">
      <c r="A274" t="s">
        <v>1629</v>
      </c>
      <c r="B274" t="str">
        <f>VLOOKUP(A274,Tabel1[[PrøveID]:[Longitude]],3,FALSE)</f>
        <v>Miljøstyrelsen</v>
      </c>
      <c r="C274" s="83" t="str">
        <f>VLOOKUP(A274,Tabel1[[PrøveID]:[Longitude]],2,FALSE)</f>
        <v>08-09-2020</v>
      </c>
      <c r="D274">
        <f>VLOOKUP(A274,Tabel1[[PrøveID]:[Longitude]],5,FALSE)</f>
        <v>55.8277</v>
      </c>
      <c r="E274">
        <f>VLOOKUP(A274,Tabel1[[PrøveID]:[Longitude]],6,FALSE)</f>
        <v>12.5745</v>
      </c>
      <c r="F274" t="str">
        <f>VLOOKUP(A274,Tabel1[[PrøveID]:[Longitude]],4,FALSE)</f>
        <v>Skodsborg strand</v>
      </c>
      <c r="G274" s="24" t="str">
        <f>VLOOKUP(H274,Datasæt_Analysesystemer!$D$3:$E$68,2,FALSE)</f>
        <v>Paralithodes camtschaticus</v>
      </c>
      <c r="H274" t="s">
        <v>1060</v>
      </c>
      <c r="I274" t="str">
        <f>VLOOKUP(H274,Datasæt_Analysesystemer!$D$2:$F$68,3,FALSE)</f>
        <v>Invasiv</v>
      </c>
      <c r="J274" t="s">
        <v>744</v>
      </c>
      <c r="K274" t="s">
        <v>747</v>
      </c>
      <c r="L274" t="s">
        <v>768</v>
      </c>
      <c r="M274" t="str">
        <f t="shared" si="4"/>
        <v>Absent</v>
      </c>
    </row>
    <row r="275" spans="1:13" x14ac:dyDescent="0.25">
      <c r="A275" t="s">
        <v>1629</v>
      </c>
      <c r="B275" t="str">
        <f>VLOOKUP(A275,Tabel1[[PrøveID]:[Longitude]],3,FALSE)</f>
        <v>Miljøstyrelsen</v>
      </c>
      <c r="C275" s="83" t="str">
        <f>VLOOKUP(A275,Tabel1[[PrøveID]:[Longitude]],2,FALSE)</f>
        <v>08-09-2020</v>
      </c>
      <c r="D275">
        <f>VLOOKUP(A275,Tabel1[[PrøveID]:[Longitude]],5,FALSE)</f>
        <v>55.8277</v>
      </c>
      <c r="E275">
        <f>VLOOKUP(A275,Tabel1[[PrøveID]:[Longitude]],6,FALSE)</f>
        <v>12.5745</v>
      </c>
      <c r="F275" t="str">
        <f>VLOOKUP(A275,Tabel1[[PrøveID]:[Longitude]],4,FALSE)</f>
        <v>Skodsborg strand</v>
      </c>
      <c r="G275" s="24" t="str">
        <f>VLOOKUP(H275,Datasæt_Analysesystemer!$D$3:$E$68,2,FALSE)</f>
        <v>Paralithodes camtschaticus</v>
      </c>
      <c r="H275" t="s">
        <v>1060</v>
      </c>
      <c r="I275" t="str">
        <f>VLOOKUP(H275,Datasæt_Analysesystemer!$D$2:$F$68,3,FALSE)</f>
        <v>Invasiv</v>
      </c>
      <c r="J275" t="s">
        <v>744</v>
      </c>
      <c r="K275" t="s">
        <v>747</v>
      </c>
      <c r="L275" t="s">
        <v>768</v>
      </c>
      <c r="M275" t="str">
        <f t="shared" si="4"/>
        <v>Absent</v>
      </c>
    </row>
    <row r="276" spans="1:13" x14ac:dyDescent="0.25">
      <c r="A276" t="s">
        <v>1629</v>
      </c>
      <c r="B276" t="str">
        <f>VLOOKUP(A276,Tabel1[[PrøveID]:[Longitude]],3,FALSE)</f>
        <v>Miljøstyrelsen</v>
      </c>
      <c r="C276" s="83" t="str">
        <f>VLOOKUP(A276,Tabel1[[PrøveID]:[Longitude]],2,FALSE)</f>
        <v>08-09-2020</v>
      </c>
      <c r="D276">
        <f>VLOOKUP(A276,Tabel1[[PrøveID]:[Longitude]],5,FALSE)</f>
        <v>55.8277</v>
      </c>
      <c r="E276">
        <f>VLOOKUP(A276,Tabel1[[PrøveID]:[Longitude]],6,FALSE)</f>
        <v>12.5745</v>
      </c>
      <c r="F276" t="str">
        <f>VLOOKUP(A276,Tabel1[[PrøveID]:[Longitude]],4,FALSE)</f>
        <v>Skodsborg strand</v>
      </c>
      <c r="G276" s="24" t="str">
        <f>VLOOKUP(H276,Datasæt_Analysesystemer!$D$3:$E$68,2,FALSE)</f>
        <v>Eriocheir sinensis</v>
      </c>
      <c r="H276" t="s">
        <v>1031</v>
      </c>
      <c r="I276" t="str">
        <f>VLOOKUP(H276,Datasæt_Analysesystemer!$D$2:$F$68,3,FALSE)</f>
        <v>Invasiv</v>
      </c>
      <c r="J276" t="s">
        <v>738</v>
      </c>
      <c r="K276" t="s">
        <v>747</v>
      </c>
      <c r="L276" t="s">
        <v>768</v>
      </c>
      <c r="M276" t="str">
        <f t="shared" si="4"/>
        <v>Absent</v>
      </c>
    </row>
    <row r="277" spans="1:13" x14ac:dyDescent="0.25">
      <c r="A277" t="s">
        <v>1629</v>
      </c>
      <c r="B277" t="str">
        <f>VLOOKUP(A277,Tabel1[[PrøveID]:[Longitude]],3,FALSE)</f>
        <v>Miljøstyrelsen</v>
      </c>
      <c r="C277" s="83" t="str">
        <f>VLOOKUP(A277,Tabel1[[PrøveID]:[Longitude]],2,FALSE)</f>
        <v>08-09-2020</v>
      </c>
      <c r="D277">
        <f>VLOOKUP(A277,Tabel1[[PrøveID]:[Longitude]],5,FALSE)</f>
        <v>55.8277</v>
      </c>
      <c r="E277">
        <f>VLOOKUP(A277,Tabel1[[PrøveID]:[Longitude]],6,FALSE)</f>
        <v>12.5745</v>
      </c>
      <c r="F277" t="str">
        <f>VLOOKUP(A277,Tabel1[[PrøveID]:[Longitude]],4,FALSE)</f>
        <v>Skodsborg strand</v>
      </c>
      <c r="G277" s="24" t="str">
        <f>VLOOKUP(H277,Datasæt_Analysesystemer!$D$3:$E$68,2,FALSE)</f>
        <v>Eriocheir sinensis</v>
      </c>
      <c r="H277" t="s">
        <v>1031</v>
      </c>
      <c r="I277" t="str">
        <f>VLOOKUP(H277,Datasæt_Analysesystemer!$D$2:$F$68,3,FALSE)</f>
        <v>Invasiv</v>
      </c>
      <c r="J277" t="s">
        <v>738</v>
      </c>
      <c r="K277" t="s">
        <v>747</v>
      </c>
      <c r="L277" t="s">
        <v>768</v>
      </c>
      <c r="M277" t="str">
        <f t="shared" si="4"/>
        <v>Absent</v>
      </c>
    </row>
    <row r="278" spans="1:13" x14ac:dyDescent="0.25">
      <c r="A278" t="s">
        <v>1629</v>
      </c>
      <c r="B278" t="str">
        <f>VLOOKUP(A278,Tabel1[[PrøveID]:[Longitude]],3,FALSE)</f>
        <v>Miljøstyrelsen</v>
      </c>
      <c r="C278" s="83" t="str">
        <f>VLOOKUP(A278,Tabel1[[PrøveID]:[Longitude]],2,FALSE)</f>
        <v>08-09-2020</v>
      </c>
      <c r="D278">
        <f>VLOOKUP(A278,Tabel1[[PrøveID]:[Longitude]],5,FALSE)</f>
        <v>55.8277</v>
      </c>
      <c r="E278">
        <f>VLOOKUP(A278,Tabel1[[PrøveID]:[Longitude]],6,FALSE)</f>
        <v>12.5745</v>
      </c>
      <c r="F278" t="str">
        <f>VLOOKUP(A278,Tabel1[[PrøveID]:[Longitude]],4,FALSE)</f>
        <v>Skodsborg strand</v>
      </c>
      <c r="G278" s="24" t="str">
        <f>VLOOKUP(H278,Datasæt_Analysesystemer!$D$3:$E$68,2,FALSE)</f>
        <v>Rhithropanopeus harrisii</v>
      </c>
      <c r="H278" t="s">
        <v>1090</v>
      </c>
      <c r="I278" t="str">
        <f>VLOOKUP(H278,Datasæt_Analysesystemer!$D$2:$F$68,3,FALSE)</f>
        <v>Invasiv</v>
      </c>
      <c r="J278" t="s">
        <v>738</v>
      </c>
      <c r="K278" t="s">
        <v>802</v>
      </c>
      <c r="L278" t="s">
        <v>741</v>
      </c>
      <c r="M278" t="str">
        <f t="shared" si="4"/>
        <v>Present_Ct&lt;41</v>
      </c>
    </row>
    <row r="279" spans="1:13" x14ac:dyDescent="0.25">
      <c r="A279" t="s">
        <v>1629</v>
      </c>
      <c r="B279" t="str">
        <f>VLOOKUP(A279,Tabel1[[PrøveID]:[Longitude]],3,FALSE)</f>
        <v>Miljøstyrelsen</v>
      </c>
      <c r="C279" s="83" t="str">
        <f>VLOOKUP(A279,Tabel1[[PrøveID]:[Longitude]],2,FALSE)</f>
        <v>08-09-2020</v>
      </c>
      <c r="D279">
        <f>VLOOKUP(A279,Tabel1[[PrøveID]:[Longitude]],5,FALSE)</f>
        <v>55.8277</v>
      </c>
      <c r="E279">
        <f>VLOOKUP(A279,Tabel1[[PrøveID]:[Longitude]],6,FALSE)</f>
        <v>12.5745</v>
      </c>
      <c r="F279" t="str">
        <f>VLOOKUP(A279,Tabel1[[PrøveID]:[Longitude]],4,FALSE)</f>
        <v>Skodsborg strand</v>
      </c>
      <c r="G279" s="24" t="str">
        <f>VLOOKUP(H279,Datasæt_Analysesystemer!$D$3:$E$68,2,FALSE)</f>
        <v>Rhithropanopeus harrisii</v>
      </c>
      <c r="H279" t="s">
        <v>1090</v>
      </c>
      <c r="I279" t="str">
        <f>VLOOKUP(H279,Datasæt_Analysesystemer!$D$2:$F$68,3,FALSE)</f>
        <v>Invasiv</v>
      </c>
      <c r="J279" t="s">
        <v>738</v>
      </c>
      <c r="K279" t="s">
        <v>747</v>
      </c>
      <c r="L279" t="s">
        <v>768</v>
      </c>
      <c r="M279" t="str">
        <f t="shared" si="4"/>
        <v>Absent</v>
      </c>
    </row>
    <row r="280" spans="1:13" x14ac:dyDescent="0.25">
      <c r="A280" t="s">
        <v>1629</v>
      </c>
      <c r="B280" t="str">
        <f>VLOOKUP(A280,Tabel1[[PrøveID]:[Longitude]],3,FALSE)</f>
        <v>Miljøstyrelsen</v>
      </c>
      <c r="C280" s="83" t="str">
        <f>VLOOKUP(A280,Tabel1[[PrøveID]:[Longitude]],2,FALSE)</f>
        <v>08-09-2020</v>
      </c>
      <c r="D280">
        <f>VLOOKUP(A280,Tabel1[[PrøveID]:[Longitude]],5,FALSE)</f>
        <v>55.8277</v>
      </c>
      <c r="E280">
        <f>VLOOKUP(A280,Tabel1[[PrøveID]:[Longitude]],6,FALSE)</f>
        <v>12.5745</v>
      </c>
      <c r="F280" t="str">
        <f>VLOOKUP(A280,Tabel1[[PrøveID]:[Longitude]],4,FALSE)</f>
        <v>Skodsborg strand</v>
      </c>
      <c r="G280" s="24" t="str">
        <f>VLOOKUP(H280,Datasæt_Analysesystemer!$D$3:$E$68,2,FALSE)</f>
        <v>Oncorhyncus gorbuscha</v>
      </c>
      <c r="H280" t="s">
        <v>799</v>
      </c>
      <c r="I280" t="str">
        <f>VLOOKUP(H280,Datasæt_Analysesystemer!$D$2:$F$68,3,FALSE)</f>
        <v>Invasiv</v>
      </c>
      <c r="J280" t="s">
        <v>738</v>
      </c>
      <c r="K280" t="s">
        <v>747</v>
      </c>
      <c r="L280" t="s">
        <v>768</v>
      </c>
      <c r="M280" t="str">
        <f t="shared" si="4"/>
        <v>Absent</v>
      </c>
    </row>
    <row r="281" spans="1:13" x14ac:dyDescent="0.25">
      <c r="A281" t="s">
        <v>1629</v>
      </c>
      <c r="B281" t="str">
        <f>VLOOKUP(A281,Tabel1[[PrøveID]:[Longitude]],3,FALSE)</f>
        <v>Miljøstyrelsen</v>
      </c>
      <c r="C281" s="83" t="str">
        <f>VLOOKUP(A281,Tabel1[[PrøveID]:[Longitude]],2,FALSE)</f>
        <v>08-09-2020</v>
      </c>
      <c r="D281">
        <f>VLOOKUP(A281,Tabel1[[PrøveID]:[Longitude]],5,FALSE)</f>
        <v>55.8277</v>
      </c>
      <c r="E281">
        <f>VLOOKUP(A281,Tabel1[[PrøveID]:[Longitude]],6,FALSE)</f>
        <v>12.5745</v>
      </c>
      <c r="F281" t="str">
        <f>VLOOKUP(A281,Tabel1[[PrøveID]:[Longitude]],4,FALSE)</f>
        <v>Skodsborg strand</v>
      </c>
      <c r="G281" s="24" t="str">
        <f>VLOOKUP(H281,Datasæt_Analysesystemer!$D$3:$E$68,2,FALSE)</f>
        <v>Oncorhyncus gorbuscha</v>
      </c>
      <c r="H281" t="s">
        <v>799</v>
      </c>
      <c r="I281" t="str">
        <f>VLOOKUP(H281,Datasæt_Analysesystemer!$D$2:$F$68,3,FALSE)</f>
        <v>Invasiv</v>
      </c>
      <c r="J281" t="s">
        <v>738</v>
      </c>
      <c r="K281" t="s">
        <v>747</v>
      </c>
      <c r="L281" t="s">
        <v>768</v>
      </c>
      <c r="M281" t="str">
        <f t="shared" si="4"/>
        <v>Absent</v>
      </c>
    </row>
    <row r="282" spans="1:13" x14ac:dyDescent="0.25">
      <c r="A282" t="s">
        <v>1629</v>
      </c>
      <c r="B282" t="str">
        <f>VLOOKUP(A282,Tabel1[[PrøveID]:[Longitude]],3,FALSE)</f>
        <v>Miljøstyrelsen</v>
      </c>
      <c r="C282" s="83" t="str">
        <f>VLOOKUP(A282,Tabel1[[PrøveID]:[Longitude]],2,FALSE)</f>
        <v>08-09-2020</v>
      </c>
      <c r="D282">
        <f>VLOOKUP(A282,Tabel1[[PrøveID]:[Longitude]],5,FALSE)</f>
        <v>55.8277</v>
      </c>
      <c r="E282">
        <f>VLOOKUP(A282,Tabel1[[PrøveID]:[Longitude]],6,FALSE)</f>
        <v>12.5745</v>
      </c>
      <c r="F282" t="str">
        <f>VLOOKUP(A282,Tabel1[[PrøveID]:[Longitude]],4,FALSE)</f>
        <v>Skodsborg strand</v>
      </c>
      <c r="G282" s="24" t="str">
        <f>VLOOKUP(H282,Datasæt_Analysesystemer!$D$3:$E$68,2,FALSE)</f>
        <v>Acipenser baerii</v>
      </c>
      <c r="H282" t="s">
        <v>1120</v>
      </c>
      <c r="I282" t="str">
        <f>VLOOKUP(H282,Datasæt_Analysesystemer!$D$2:$F$68,3,FALSE)</f>
        <v>Invasiv</v>
      </c>
      <c r="J282" t="s">
        <v>738</v>
      </c>
      <c r="K282" t="s">
        <v>747</v>
      </c>
      <c r="L282" t="s">
        <v>768</v>
      </c>
      <c r="M282" t="str">
        <f t="shared" si="4"/>
        <v>Absent</v>
      </c>
    </row>
    <row r="283" spans="1:13" x14ac:dyDescent="0.25">
      <c r="A283" t="s">
        <v>1629</v>
      </c>
      <c r="B283" t="str">
        <f>VLOOKUP(A283,Tabel1[[PrøveID]:[Longitude]],3,FALSE)</f>
        <v>Miljøstyrelsen</v>
      </c>
      <c r="C283" s="83" t="str">
        <f>VLOOKUP(A283,Tabel1[[PrøveID]:[Longitude]],2,FALSE)</f>
        <v>08-09-2020</v>
      </c>
      <c r="D283">
        <f>VLOOKUP(A283,Tabel1[[PrøveID]:[Longitude]],5,FALSE)</f>
        <v>55.8277</v>
      </c>
      <c r="E283">
        <f>VLOOKUP(A283,Tabel1[[PrøveID]:[Longitude]],6,FALSE)</f>
        <v>12.5745</v>
      </c>
      <c r="F283" t="str">
        <f>VLOOKUP(A283,Tabel1[[PrøveID]:[Longitude]],4,FALSE)</f>
        <v>Skodsborg strand</v>
      </c>
      <c r="G283" s="24" t="str">
        <f>VLOOKUP(H283,Datasæt_Analysesystemer!$D$3:$E$68,2,FALSE)</f>
        <v>Acipenser baerii</v>
      </c>
      <c r="H283" t="s">
        <v>1120</v>
      </c>
      <c r="I283" t="str">
        <f>VLOOKUP(H283,Datasæt_Analysesystemer!$D$2:$F$68,3,FALSE)</f>
        <v>Invasiv</v>
      </c>
      <c r="J283" t="s">
        <v>738</v>
      </c>
      <c r="K283" t="s">
        <v>747</v>
      </c>
      <c r="L283" t="s">
        <v>768</v>
      </c>
      <c r="M283" t="str">
        <f t="shared" si="4"/>
        <v>Absent</v>
      </c>
    </row>
    <row r="284" spans="1:13" x14ac:dyDescent="0.25">
      <c r="A284" t="s">
        <v>1629</v>
      </c>
      <c r="B284" t="str">
        <f>VLOOKUP(A284,Tabel1[[PrøveID]:[Longitude]],3,FALSE)</f>
        <v>Miljøstyrelsen</v>
      </c>
      <c r="C284" s="83" t="str">
        <f>VLOOKUP(A284,Tabel1[[PrøveID]:[Longitude]],2,FALSE)</f>
        <v>08-09-2020</v>
      </c>
      <c r="D284">
        <f>VLOOKUP(A284,Tabel1[[PrøveID]:[Longitude]],5,FALSE)</f>
        <v>55.8277</v>
      </c>
      <c r="E284">
        <f>VLOOKUP(A284,Tabel1[[PrøveID]:[Longitude]],6,FALSE)</f>
        <v>12.5745</v>
      </c>
      <c r="F284" t="str">
        <f>VLOOKUP(A284,Tabel1[[PrøveID]:[Longitude]],4,FALSE)</f>
        <v>Skodsborg strand</v>
      </c>
      <c r="G284" s="24" t="str">
        <f>VLOOKUP(H284,Datasæt_Analysesystemer!$D$3:$E$68,2,FALSE)</f>
        <v>Magallana gigas</v>
      </c>
      <c r="H284" t="s">
        <v>1100</v>
      </c>
      <c r="I284" t="str">
        <f>VLOOKUP(H284,Datasæt_Analysesystemer!$D$2:$F$68,3,FALSE)</f>
        <v>Invasiv</v>
      </c>
      <c r="J284" t="s">
        <v>738</v>
      </c>
      <c r="K284" t="s">
        <v>747</v>
      </c>
      <c r="L284" t="s">
        <v>768</v>
      </c>
      <c r="M284" t="str">
        <f t="shared" si="4"/>
        <v>Absent</v>
      </c>
    </row>
    <row r="285" spans="1:13" x14ac:dyDescent="0.25">
      <c r="A285" t="s">
        <v>1629</v>
      </c>
      <c r="B285" t="str">
        <f>VLOOKUP(A285,Tabel1[[PrøveID]:[Longitude]],3,FALSE)</f>
        <v>Miljøstyrelsen</v>
      </c>
      <c r="C285" s="83" t="str">
        <f>VLOOKUP(A285,Tabel1[[PrøveID]:[Longitude]],2,FALSE)</f>
        <v>08-09-2020</v>
      </c>
      <c r="D285">
        <f>VLOOKUP(A285,Tabel1[[PrøveID]:[Longitude]],5,FALSE)</f>
        <v>55.8277</v>
      </c>
      <c r="E285">
        <f>VLOOKUP(A285,Tabel1[[PrøveID]:[Longitude]],6,FALSE)</f>
        <v>12.5745</v>
      </c>
      <c r="F285" t="str">
        <f>VLOOKUP(A285,Tabel1[[PrøveID]:[Longitude]],4,FALSE)</f>
        <v>Skodsborg strand</v>
      </c>
      <c r="G285" s="24" t="str">
        <f>VLOOKUP(H285,Datasæt_Analysesystemer!$D$3:$E$68,2,FALSE)</f>
        <v>Magallana gigas</v>
      </c>
      <c r="H285" t="s">
        <v>1100</v>
      </c>
      <c r="I285" t="str">
        <f>VLOOKUP(H285,Datasæt_Analysesystemer!$D$2:$F$68,3,FALSE)</f>
        <v>Invasiv</v>
      </c>
      <c r="J285" t="s">
        <v>738</v>
      </c>
      <c r="K285" t="s">
        <v>747</v>
      </c>
      <c r="L285" t="s">
        <v>768</v>
      </c>
      <c r="M285" t="str">
        <f t="shared" si="4"/>
        <v>Absent</v>
      </c>
    </row>
    <row r="286" spans="1:13" x14ac:dyDescent="0.25">
      <c r="A286" t="s">
        <v>1629</v>
      </c>
      <c r="B286" t="str">
        <f>VLOOKUP(A286,Tabel1[[PrøveID]:[Longitude]],3,FALSE)</f>
        <v>Miljøstyrelsen</v>
      </c>
      <c r="C286" s="83" t="str">
        <f>VLOOKUP(A286,Tabel1[[PrøveID]:[Longitude]],2,FALSE)</f>
        <v>08-09-2020</v>
      </c>
      <c r="D286">
        <f>VLOOKUP(A286,Tabel1[[PrøveID]:[Longitude]],5,FALSE)</f>
        <v>55.8277</v>
      </c>
      <c r="E286">
        <f>VLOOKUP(A286,Tabel1[[PrøveID]:[Longitude]],6,FALSE)</f>
        <v>12.5745</v>
      </c>
      <c r="F286" t="str">
        <f>VLOOKUP(A286,Tabel1[[PrøveID]:[Longitude]],4,FALSE)</f>
        <v>Skodsborg strand</v>
      </c>
      <c r="G286" s="24" t="str">
        <f>VLOOKUP(H286,Datasæt_Analysesystemer!$D$3:$E$68,2,FALSE)</f>
        <v>Neogobius melanostomus</v>
      </c>
      <c r="H286" t="s">
        <v>1089</v>
      </c>
      <c r="I286" t="str">
        <f>VLOOKUP(H286,Datasæt_Analysesystemer!$D$2:$F$68,3,FALSE)</f>
        <v>Invasiv</v>
      </c>
      <c r="J286" t="s">
        <v>738</v>
      </c>
      <c r="K286" t="s">
        <v>802</v>
      </c>
      <c r="L286" t="s">
        <v>741</v>
      </c>
      <c r="M286" t="str">
        <f t="shared" si="4"/>
        <v>Present_Ct&lt;41</v>
      </c>
    </row>
    <row r="287" spans="1:13" x14ac:dyDescent="0.25">
      <c r="A287" t="s">
        <v>1629</v>
      </c>
      <c r="B287" t="str">
        <f>VLOOKUP(A287,Tabel1[[PrøveID]:[Longitude]],3,FALSE)</f>
        <v>Miljøstyrelsen</v>
      </c>
      <c r="C287" s="83" t="str">
        <f>VLOOKUP(A287,Tabel1[[PrøveID]:[Longitude]],2,FALSE)</f>
        <v>08-09-2020</v>
      </c>
      <c r="D287">
        <f>VLOOKUP(A287,Tabel1[[PrøveID]:[Longitude]],5,FALSE)</f>
        <v>55.8277</v>
      </c>
      <c r="E287">
        <f>VLOOKUP(A287,Tabel1[[PrøveID]:[Longitude]],6,FALSE)</f>
        <v>12.5745</v>
      </c>
      <c r="F287" t="str">
        <f>VLOOKUP(A287,Tabel1[[PrøveID]:[Longitude]],4,FALSE)</f>
        <v>Skodsborg strand</v>
      </c>
      <c r="G287" s="24" t="str">
        <f>VLOOKUP(H287,Datasæt_Analysesystemer!$D$3:$E$68,2,FALSE)</f>
        <v>Neogobius melanostomus</v>
      </c>
      <c r="H287" t="s">
        <v>1089</v>
      </c>
      <c r="I287" t="str">
        <f>VLOOKUP(H287,Datasæt_Analysesystemer!$D$2:$F$68,3,FALSE)</f>
        <v>Invasiv</v>
      </c>
      <c r="J287" t="s">
        <v>744</v>
      </c>
      <c r="K287" t="s">
        <v>747</v>
      </c>
      <c r="L287" t="s">
        <v>768</v>
      </c>
      <c r="M287" t="str">
        <f t="shared" si="4"/>
        <v>Absent</v>
      </c>
    </row>
    <row r="288" spans="1:13" x14ac:dyDescent="0.25">
      <c r="A288" t="s">
        <v>1646</v>
      </c>
      <c r="B288" t="str">
        <f>VLOOKUP(A288,Tabel1[[PrøveID]:[Longitude]],3,FALSE)</f>
        <v>Miljøstyrelsen</v>
      </c>
      <c r="C288" s="83" t="str">
        <f>VLOOKUP(A288,Tabel1[[PrøveID]:[Longitude]],2,FALSE)</f>
        <v>03-09-2020</v>
      </c>
      <c r="D288">
        <f>VLOOKUP(A288,Tabel1[[PrøveID]:[Longitude]],5,FALSE)</f>
        <v>57.025599999999997</v>
      </c>
      <c r="E288">
        <f>VLOOKUP(A288,Tabel1[[PrøveID]:[Longitude]],6,FALSE)</f>
        <v>9.5136000000000003</v>
      </c>
      <c r="F288" t="str">
        <f>VLOOKUP(A288,Tabel1[[PrøveID]:[Longitude]],4,FALSE)</f>
        <v>Limfjorden</v>
      </c>
      <c r="G288" s="24" t="str">
        <f>VLOOKUP(H288,Datasæt_Analysesystemer!$D$3:$E$68,2,FALSE)</f>
        <v>Platichthys flesus</v>
      </c>
      <c r="H288" t="s">
        <v>793</v>
      </c>
      <c r="I288" t="str">
        <f>VLOOKUP(H288,Datasæt_Analysesystemer!$D$2:$F$68,3,FALSE)</f>
        <v>Almindelig</v>
      </c>
      <c r="J288" t="s">
        <v>738</v>
      </c>
      <c r="K288" t="s">
        <v>747</v>
      </c>
      <c r="L288" t="s">
        <v>768</v>
      </c>
      <c r="M288" t="str">
        <f t="shared" si="4"/>
        <v>Absent</v>
      </c>
    </row>
    <row r="289" spans="1:13" x14ac:dyDescent="0.25">
      <c r="A289" t="s">
        <v>1646</v>
      </c>
      <c r="B289" t="str">
        <f>VLOOKUP(A289,Tabel1[[PrøveID]:[Longitude]],3,FALSE)</f>
        <v>Miljøstyrelsen</v>
      </c>
      <c r="C289" s="83" t="str">
        <f>VLOOKUP(A289,Tabel1[[PrøveID]:[Longitude]],2,FALSE)</f>
        <v>03-09-2020</v>
      </c>
      <c r="D289">
        <f>VLOOKUP(A289,Tabel1[[PrøveID]:[Longitude]],5,FALSE)</f>
        <v>57.025599999999997</v>
      </c>
      <c r="E289">
        <f>VLOOKUP(A289,Tabel1[[PrøveID]:[Longitude]],6,FALSE)</f>
        <v>9.5136000000000003</v>
      </c>
      <c r="F289" t="str">
        <f>VLOOKUP(A289,Tabel1[[PrøveID]:[Longitude]],4,FALSE)</f>
        <v>Limfjorden</v>
      </c>
      <c r="G289" s="24" t="str">
        <f>VLOOKUP(H289,Datasæt_Analysesystemer!$D$3:$E$68,2,FALSE)</f>
        <v>Platichthys flesus</v>
      </c>
      <c r="H289" t="s">
        <v>793</v>
      </c>
      <c r="I289" t="str">
        <f>VLOOKUP(H289,Datasæt_Analysesystemer!$D$2:$F$68,3,FALSE)</f>
        <v>Almindelig</v>
      </c>
      <c r="J289" t="s">
        <v>738</v>
      </c>
      <c r="K289" t="s">
        <v>802</v>
      </c>
      <c r="L289" t="s">
        <v>741</v>
      </c>
      <c r="M289" t="str">
        <f t="shared" si="4"/>
        <v>Present_Ct&lt;41</v>
      </c>
    </row>
    <row r="290" spans="1:13" x14ac:dyDescent="0.25">
      <c r="A290" t="s">
        <v>1646</v>
      </c>
      <c r="B290" t="str">
        <f>VLOOKUP(A290,Tabel1[[PrøveID]:[Longitude]],3,FALSE)</f>
        <v>Miljøstyrelsen</v>
      </c>
      <c r="C290" s="83" t="str">
        <f>VLOOKUP(A290,Tabel1[[PrøveID]:[Longitude]],2,FALSE)</f>
        <v>03-09-2020</v>
      </c>
      <c r="D290">
        <f>VLOOKUP(A290,Tabel1[[PrøveID]:[Longitude]],5,FALSE)</f>
        <v>57.025599999999997</v>
      </c>
      <c r="E290">
        <f>VLOOKUP(A290,Tabel1[[PrøveID]:[Longitude]],6,FALSE)</f>
        <v>9.5136000000000003</v>
      </c>
      <c r="F290" t="str">
        <f>VLOOKUP(A290,Tabel1[[PrøveID]:[Longitude]],4,FALSE)</f>
        <v>Limfjorden</v>
      </c>
      <c r="G290" s="24" t="str">
        <f>VLOOKUP(H290,Datasæt_Analysesystemer!$D$3:$E$68,2,FALSE)</f>
        <v>Gadus morhua</v>
      </c>
      <c r="H290" t="s">
        <v>794</v>
      </c>
      <c r="I290" t="str">
        <f>VLOOKUP(H290,Datasæt_Analysesystemer!$D$2:$F$68,3,FALSE)</f>
        <v>Almindelig</v>
      </c>
      <c r="J290" t="s">
        <v>738</v>
      </c>
      <c r="K290" t="s">
        <v>747</v>
      </c>
      <c r="L290" t="s">
        <v>768</v>
      </c>
      <c r="M290" t="str">
        <f t="shared" si="4"/>
        <v>Absent</v>
      </c>
    </row>
    <row r="291" spans="1:13" x14ac:dyDescent="0.25">
      <c r="A291" t="s">
        <v>1646</v>
      </c>
      <c r="B291" t="str">
        <f>VLOOKUP(A291,Tabel1[[PrøveID]:[Longitude]],3,FALSE)</f>
        <v>Miljøstyrelsen</v>
      </c>
      <c r="C291" s="83" t="str">
        <f>VLOOKUP(A291,Tabel1[[PrøveID]:[Longitude]],2,FALSE)</f>
        <v>03-09-2020</v>
      </c>
      <c r="D291">
        <f>VLOOKUP(A291,Tabel1[[PrøveID]:[Longitude]],5,FALSE)</f>
        <v>57.025599999999997</v>
      </c>
      <c r="E291">
        <f>VLOOKUP(A291,Tabel1[[PrøveID]:[Longitude]],6,FALSE)</f>
        <v>9.5136000000000003</v>
      </c>
      <c r="F291" t="str">
        <f>VLOOKUP(A291,Tabel1[[PrøveID]:[Longitude]],4,FALSE)</f>
        <v>Limfjorden</v>
      </c>
      <c r="G291" s="24" t="str">
        <f>VLOOKUP(H291,Datasæt_Analysesystemer!$D$3:$E$68,2,FALSE)</f>
        <v>Gadus morhua</v>
      </c>
      <c r="H291" t="s">
        <v>794</v>
      </c>
      <c r="I291" t="str">
        <f>VLOOKUP(H291,Datasæt_Analysesystemer!$D$2:$F$68,3,FALSE)</f>
        <v>Almindelig</v>
      </c>
      <c r="J291" t="s">
        <v>738</v>
      </c>
      <c r="K291" t="s">
        <v>747</v>
      </c>
      <c r="L291" t="s">
        <v>768</v>
      </c>
      <c r="M291" t="str">
        <f t="shared" si="4"/>
        <v>Absent</v>
      </c>
    </row>
    <row r="292" spans="1:13" x14ac:dyDescent="0.25">
      <c r="A292" t="s">
        <v>1646</v>
      </c>
      <c r="B292" t="str">
        <f>VLOOKUP(A292,Tabel1[[PrøveID]:[Longitude]],3,FALSE)</f>
        <v>Miljøstyrelsen</v>
      </c>
      <c r="C292" s="83" t="str">
        <f>VLOOKUP(A292,Tabel1[[PrøveID]:[Longitude]],2,FALSE)</f>
        <v>03-09-2020</v>
      </c>
      <c r="D292">
        <f>VLOOKUP(A292,Tabel1[[PrøveID]:[Longitude]],5,FALSE)</f>
        <v>57.025599999999997</v>
      </c>
      <c r="E292">
        <f>VLOOKUP(A292,Tabel1[[PrøveID]:[Longitude]],6,FALSE)</f>
        <v>9.5136000000000003</v>
      </c>
      <c r="F292" t="str">
        <f>VLOOKUP(A292,Tabel1[[PrøveID]:[Longitude]],4,FALSE)</f>
        <v>Limfjorden</v>
      </c>
      <c r="G292" s="24" t="str">
        <f>VLOOKUP(H292,Datasæt_Analysesystemer!$D$3:$E$68,2,FALSE)</f>
        <v>Mya arenaria</v>
      </c>
      <c r="H292" t="s">
        <v>795</v>
      </c>
      <c r="I292" t="str">
        <f>VLOOKUP(H292,Datasæt_Analysesystemer!$D$2:$F$68,3,FALSE)</f>
        <v>Almindelig</v>
      </c>
      <c r="J292" t="s">
        <v>738</v>
      </c>
      <c r="K292" t="s">
        <v>802</v>
      </c>
      <c r="L292" t="s">
        <v>741</v>
      </c>
      <c r="M292" t="str">
        <f t="shared" si="4"/>
        <v>Present_Ct&lt;41</v>
      </c>
    </row>
    <row r="293" spans="1:13" x14ac:dyDescent="0.25">
      <c r="A293" t="s">
        <v>1646</v>
      </c>
      <c r="B293" t="str">
        <f>VLOOKUP(A293,Tabel1[[PrøveID]:[Longitude]],3,FALSE)</f>
        <v>Miljøstyrelsen</v>
      </c>
      <c r="C293" s="83" t="str">
        <f>VLOOKUP(A293,Tabel1[[PrøveID]:[Longitude]],2,FALSE)</f>
        <v>03-09-2020</v>
      </c>
      <c r="D293">
        <f>VLOOKUP(A293,Tabel1[[PrøveID]:[Longitude]],5,FALSE)</f>
        <v>57.025599999999997</v>
      </c>
      <c r="E293">
        <f>VLOOKUP(A293,Tabel1[[PrøveID]:[Longitude]],6,FALSE)</f>
        <v>9.5136000000000003</v>
      </c>
      <c r="F293" t="str">
        <f>VLOOKUP(A293,Tabel1[[PrøveID]:[Longitude]],4,FALSE)</f>
        <v>Limfjorden</v>
      </c>
      <c r="G293" s="24" t="str">
        <f>VLOOKUP(H293,Datasæt_Analysesystemer!$D$3:$E$68,2,FALSE)</f>
        <v>Mya arenaria</v>
      </c>
      <c r="H293" t="s">
        <v>795</v>
      </c>
      <c r="I293" t="str">
        <f>VLOOKUP(H293,Datasæt_Analysesystemer!$D$2:$F$68,3,FALSE)</f>
        <v>Almindelig</v>
      </c>
      <c r="J293" t="s">
        <v>738</v>
      </c>
      <c r="K293" t="s">
        <v>802</v>
      </c>
      <c r="L293" t="s">
        <v>741</v>
      </c>
      <c r="M293" t="str">
        <f t="shared" si="4"/>
        <v>Present_Ct&lt;41</v>
      </c>
    </row>
    <row r="294" spans="1:13" x14ac:dyDescent="0.25">
      <c r="A294" t="s">
        <v>1646</v>
      </c>
      <c r="B294" t="str">
        <f>VLOOKUP(A294,Tabel1[[PrøveID]:[Longitude]],3,FALSE)</f>
        <v>Miljøstyrelsen</v>
      </c>
      <c r="C294" s="83" t="str">
        <f>VLOOKUP(A294,Tabel1[[PrøveID]:[Longitude]],2,FALSE)</f>
        <v>03-09-2020</v>
      </c>
      <c r="D294">
        <f>VLOOKUP(A294,Tabel1[[PrøveID]:[Longitude]],5,FALSE)</f>
        <v>57.025599999999997</v>
      </c>
      <c r="E294">
        <f>VLOOKUP(A294,Tabel1[[PrøveID]:[Longitude]],6,FALSE)</f>
        <v>9.5136000000000003</v>
      </c>
      <c r="F294" t="str">
        <f>VLOOKUP(A294,Tabel1[[PrøveID]:[Longitude]],4,FALSE)</f>
        <v>Limfjorden</v>
      </c>
      <c r="G294" s="24" t="str">
        <f>VLOOKUP(H294,Datasæt_Analysesystemer!$D$3:$E$68,2,FALSE)</f>
        <v>Mnemiopsis leidyi</v>
      </c>
      <c r="H294" t="s">
        <v>982</v>
      </c>
      <c r="I294" t="str">
        <f>VLOOKUP(H294,Datasæt_Analysesystemer!$D$2:$F$68,3,FALSE)</f>
        <v>Invasiv</v>
      </c>
      <c r="J294" t="s">
        <v>738</v>
      </c>
      <c r="K294" t="s">
        <v>802</v>
      </c>
      <c r="L294" t="s">
        <v>741</v>
      </c>
      <c r="M294" t="str">
        <f t="shared" si="4"/>
        <v>Present_Ct&lt;41</v>
      </c>
    </row>
    <row r="295" spans="1:13" x14ac:dyDescent="0.25">
      <c r="A295" t="s">
        <v>1646</v>
      </c>
      <c r="B295" t="str">
        <f>VLOOKUP(A295,Tabel1[[PrøveID]:[Longitude]],3,FALSE)</f>
        <v>Miljøstyrelsen</v>
      </c>
      <c r="C295" s="83" t="str">
        <f>VLOOKUP(A295,Tabel1[[PrøveID]:[Longitude]],2,FALSE)</f>
        <v>03-09-2020</v>
      </c>
      <c r="D295">
        <f>VLOOKUP(A295,Tabel1[[PrøveID]:[Longitude]],5,FALSE)</f>
        <v>57.025599999999997</v>
      </c>
      <c r="E295">
        <f>VLOOKUP(A295,Tabel1[[PrøveID]:[Longitude]],6,FALSE)</f>
        <v>9.5136000000000003</v>
      </c>
      <c r="F295" t="str">
        <f>VLOOKUP(A295,Tabel1[[PrøveID]:[Longitude]],4,FALSE)</f>
        <v>Limfjorden</v>
      </c>
      <c r="G295" s="24" t="str">
        <f>VLOOKUP(H295,Datasæt_Analysesystemer!$D$3:$E$68,2,FALSE)</f>
        <v>Mnemiopsis leidyi</v>
      </c>
      <c r="H295" t="s">
        <v>982</v>
      </c>
      <c r="I295" t="str">
        <f>VLOOKUP(H295,Datasæt_Analysesystemer!$D$2:$F$68,3,FALSE)</f>
        <v>Invasiv</v>
      </c>
      <c r="J295" t="s">
        <v>744</v>
      </c>
      <c r="K295" t="s">
        <v>802</v>
      </c>
      <c r="L295" t="s">
        <v>741</v>
      </c>
      <c r="M295" t="str">
        <f t="shared" si="4"/>
        <v>Present_Ct&lt;41</v>
      </c>
    </row>
    <row r="296" spans="1:13" x14ac:dyDescent="0.25">
      <c r="A296" t="s">
        <v>1646</v>
      </c>
      <c r="B296" t="str">
        <f>VLOOKUP(A296,Tabel1[[PrøveID]:[Longitude]],3,FALSE)</f>
        <v>Miljøstyrelsen</v>
      </c>
      <c r="C296" s="83" t="str">
        <f>VLOOKUP(A296,Tabel1[[PrøveID]:[Longitude]],2,FALSE)</f>
        <v>03-09-2020</v>
      </c>
      <c r="D296">
        <f>VLOOKUP(A296,Tabel1[[PrøveID]:[Longitude]],5,FALSE)</f>
        <v>57.025599999999997</v>
      </c>
      <c r="E296">
        <f>VLOOKUP(A296,Tabel1[[PrøveID]:[Longitude]],6,FALSE)</f>
        <v>9.5136000000000003</v>
      </c>
      <c r="F296" t="str">
        <f>VLOOKUP(A296,Tabel1[[PrøveID]:[Longitude]],4,FALSE)</f>
        <v>Limfjorden</v>
      </c>
      <c r="G296" s="24" t="str">
        <f>VLOOKUP(H296,Datasæt_Analysesystemer!$D$3:$E$68,2,FALSE)</f>
        <v>Homarus americanus</v>
      </c>
      <c r="H296" t="s">
        <v>980</v>
      </c>
      <c r="I296" t="str">
        <f>VLOOKUP(H296,Datasæt_Analysesystemer!$D$2:$F$68,3,FALSE)</f>
        <v>Invasiv</v>
      </c>
      <c r="J296" t="s">
        <v>738</v>
      </c>
      <c r="K296" t="s">
        <v>747</v>
      </c>
      <c r="L296" t="s">
        <v>768</v>
      </c>
      <c r="M296" t="str">
        <f t="shared" si="4"/>
        <v>Absent</v>
      </c>
    </row>
    <row r="297" spans="1:13" x14ac:dyDescent="0.25">
      <c r="A297" t="s">
        <v>1646</v>
      </c>
      <c r="B297" t="str">
        <f>VLOOKUP(A297,Tabel1[[PrøveID]:[Longitude]],3,FALSE)</f>
        <v>Miljøstyrelsen</v>
      </c>
      <c r="C297" s="83" t="str">
        <f>VLOOKUP(A297,Tabel1[[PrøveID]:[Longitude]],2,FALSE)</f>
        <v>03-09-2020</v>
      </c>
      <c r="D297">
        <f>VLOOKUP(A297,Tabel1[[PrøveID]:[Longitude]],5,FALSE)</f>
        <v>57.025599999999997</v>
      </c>
      <c r="E297">
        <f>VLOOKUP(A297,Tabel1[[PrøveID]:[Longitude]],6,FALSE)</f>
        <v>9.5136000000000003</v>
      </c>
      <c r="F297" t="str">
        <f>VLOOKUP(A297,Tabel1[[PrøveID]:[Longitude]],4,FALSE)</f>
        <v>Limfjorden</v>
      </c>
      <c r="G297" s="24" t="str">
        <f>VLOOKUP(H297,Datasæt_Analysesystemer!$D$3:$E$68,2,FALSE)</f>
        <v>Homarus americanus</v>
      </c>
      <c r="H297" t="s">
        <v>980</v>
      </c>
      <c r="I297" t="str">
        <f>VLOOKUP(H297,Datasæt_Analysesystemer!$D$2:$F$68,3,FALSE)</f>
        <v>Invasiv</v>
      </c>
      <c r="J297" t="s">
        <v>744</v>
      </c>
      <c r="K297" t="s">
        <v>747</v>
      </c>
      <c r="L297" t="s">
        <v>768</v>
      </c>
      <c r="M297" t="str">
        <f t="shared" si="4"/>
        <v>Absent</v>
      </c>
    </row>
    <row r="298" spans="1:13" x14ac:dyDescent="0.25">
      <c r="A298" t="s">
        <v>1646</v>
      </c>
      <c r="B298" t="str">
        <f>VLOOKUP(A298,Tabel1[[PrøveID]:[Longitude]],3,FALSE)</f>
        <v>Miljøstyrelsen</v>
      </c>
      <c r="C298" s="83" t="str">
        <f>VLOOKUP(A298,Tabel1[[PrøveID]:[Longitude]],2,FALSE)</f>
        <v>03-09-2020</v>
      </c>
      <c r="D298">
        <f>VLOOKUP(A298,Tabel1[[PrøveID]:[Longitude]],5,FALSE)</f>
        <v>57.025599999999997</v>
      </c>
      <c r="E298">
        <f>VLOOKUP(A298,Tabel1[[PrøveID]:[Longitude]],6,FALSE)</f>
        <v>9.5136000000000003</v>
      </c>
      <c r="F298" t="str">
        <f>VLOOKUP(A298,Tabel1[[PrøveID]:[Longitude]],4,FALSE)</f>
        <v>Limfjorden</v>
      </c>
      <c r="G298" s="24" t="str">
        <f>VLOOKUP(H298,Datasæt_Analysesystemer!$D$3:$E$68,2,FALSE)</f>
        <v>Paralithodes camtschaticus</v>
      </c>
      <c r="H298" t="s">
        <v>1060</v>
      </c>
      <c r="I298" t="str">
        <f>VLOOKUP(H298,Datasæt_Analysesystemer!$D$2:$F$68,3,FALSE)</f>
        <v>Invasiv</v>
      </c>
      <c r="J298" t="s">
        <v>744</v>
      </c>
      <c r="K298" t="s">
        <v>747</v>
      </c>
      <c r="L298" t="s">
        <v>768</v>
      </c>
      <c r="M298" t="str">
        <f t="shared" si="4"/>
        <v>Absent</v>
      </c>
    </row>
    <row r="299" spans="1:13" x14ac:dyDescent="0.25">
      <c r="A299" t="s">
        <v>1646</v>
      </c>
      <c r="B299" t="str">
        <f>VLOOKUP(A299,Tabel1[[PrøveID]:[Longitude]],3,FALSE)</f>
        <v>Miljøstyrelsen</v>
      </c>
      <c r="C299" s="83" t="str">
        <f>VLOOKUP(A299,Tabel1[[PrøveID]:[Longitude]],2,FALSE)</f>
        <v>03-09-2020</v>
      </c>
      <c r="D299">
        <f>VLOOKUP(A299,Tabel1[[PrøveID]:[Longitude]],5,FALSE)</f>
        <v>57.025599999999997</v>
      </c>
      <c r="E299">
        <f>VLOOKUP(A299,Tabel1[[PrøveID]:[Longitude]],6,FALSE)</f>
        <v>9.5136000000000003</v>
      </c>
      <c r="F299" t="str">
        <f>VLOOKUP(A299,Tabel1[[PrøveID]:[Longitude]],4,FALSE)</f>
        <v>Limfjorden</v>
      </c>
      <c r="G299" s="24" t="str">
        <f>VLOOKUP(H299,Datasæt_Analysesystemer!$D$3:$E$68,2,FALSE)</f>
        <v>Paralithodes camtschaticus</v>
      </c>
      <c r="H299" t="s">
        <v>1060</v>
      </c>
      <c r="I299" t="str">
        <f>VLOOKUP(H299,Datasæt_Analysesystemer!$D$2:$F$68,3,FALSE)</f>
        <v>Invasiv</v>
      </c>
      <c r="J299" t="s">
        <v>744</v>
      </c>
      <c r="K299" t="s">
        <v>802</v>
      </c>
      <c r="L299" t="s">
        <v>741</v>
      </c>
      <c r="M299" t="str">
        <f t="shared" si="4"/>
        <v>Present_Ct&lt;41</v>
      </c>
    </row>
    <row r="300" spans="1:13" x14ac:dyDescent="0.25">
      <c r="A300" t="s">
        <v>1646</v>
      </c>
      <c r="B300" t="str">
        <f>VLOOKUP(A300,Tabel1[[PrøveID]:[Longitude]],3,FALSE)</f>
        <v>Miljøstyrelsen</v>
      </c>
      <c r="C300" s="83" t="str">
        <f>VLOOKUP(A300,Tabel1[[PrøveID]:[Longitude]],2,FALSE)</f>
        <v>03-09-2020</v>
      </c>
      <c r="D300">
        <f>VLOOKUP(A300,Tabel1[[PrøveID]:[Longitude]],5,FALSE)</f>
        <v>57.025599999999997</v>
      </c>
      <c r="E300">
        <f>VLOOKUP(A300,Tabel1[[PrøveID]:[Longitude]],6,FALSE)</f>
        <v>9.5136000000000003</v>
      </c>
      <c r="F300" t="str">
        <f>VLOOKUP(A300,Tabel1[[PrøveID]:[Longitude]],4,FALSE)</f>
        <v>Limfjorden</v>
      </c>
      <c r="G300" s="24" t="str">
        <f>VLOOKUP(H300,Datasæt_Analysesystemer!$D$3:$E$68,2,FALSE)</f>
        <v>Eriocheir sinensis</v>
      </c>
      <c r="H300" t="s">
        <v>1031</v>
      </c>
      <c r="I300" t="str">
        <f>VLOOKUP(H300,Datasæt_Analysesystemer!$D$2:$F$68,3,FALSE)</f>
        <v>Invasiv</v>
      </c>
      <c r="J300" t="s">
        <v>738</v>
      </c>
      <c r="K300" t="s">
        <v>747</v>
      </c>
      <c r="L300" t="s">
        <v>768</v>
      </c>
      <c r="M300" t="str">
        <f t="shared" si="4"/>
        <v>Absent</v>
      </c>
    </row>
    <row r="301" spans="1:13" x14ac:dyDescent="0.25">
      <c r="A301" t="s">
        <v>1646</v>
      </c>
      <c r="B301" t="str">
        <f>VLOOKUP(A301,Tabel1[[PrøveID]:[Longitude]],3,FALSE)</f>
        <v>Miljøstyrelsen</v>
      </c>
      <c r="C301" s="83" t="str">
        <f>VLOOKUP(A301,Tabel1[[PrøveID]:[Longitude]],2,FALSE)</f>
        <v>03-09-2020</v>
      </c>
      <c r="D301">
        <f>VLOOKUP(A301,Tabel1[[PrøveID]:[Longitude]],5,FALSE)</f>
        <v>57.025599999999997</v>
      </c>
      <c r="E301">
        <f>VLOOKUP(A301,Tabel1[[PrøveID]:[Longitude]],6,FALSE)</f>
        <v>9.5136000000000003</v>
      </c>
      <c r="F301" t="str">
        <f>VLOOKUP(A301,Tabel1[[PrøveID]:[Longitude]],4,FALSE)</f>
        <v>Limfjorden</v>
      </c>
      <c r="G301" s="24" t="str">
        <f>VLOOKUP(H301,Datasæt_Analysesystemer!$D$3:$E$68,2,FALSE)</f>
        <v>Eriocheir sinensis</v>
      </c>
      <c r="H301" t="s">
        <v>1031</v>
      </c>
      <c r="I301" t="str">
        <f>VLOOKUP(H301,Datasæt_Analysesystemer!$D$2:$F$68,3,FALSE)</f>
        <v>Invasiv</v>
      </c>
      <c r="J301" t="s">
        <v>738</v>
      </c>
      <c r="K301" t="s">
        <v>747</v>
      </c>
      <c r="L301" t="s">
        <v>768</v>
      </c>
      <c r="M301" t="str">
        <f t="shared" si="4"/>
        <v>Absent</v>
      </c>
    </row>
    <row r="302" spans="1:13" x14ac:dyDescent="0.25">
      <c r="A302" t="s">
        <v>1646</v>
      </c>
      <c r="B302" t="str">
        <f>VLOOKUP(A302,Tabel1[[PrøveID]:[Longitude]],3,FALSE)</f>
        <v>Miljøstyrelsen</v>
      </c>
      <c r="C302" s="83" t="str">
        <f>VLOOKUP(A302,Tabel1[[PrøveID]:[Longitude]],2,FALSE)</f>
        <v>03-09-2020</v>
      </c>
      <c r="D302">
        <f>VLOOKUP(A302,Tabel1[[PrøveID]:[Longitude]],5,FALSE)</f>
        <v>57.025599999999997</v>
      </c>
      <c r="E302">
        <f>VLOOKUP(A302,Tabel1[[PrøveID]:[Longitude]],6,FALSE)</f>
        <v>9.5136000000000003</v>
      </c>
      <c r="F302" t="str">
        <f>VLOOKUP(A302,Tabel1[[PrøveID]:[Longitude]],4,FALSE)</f>
        <v>Limfjorden</v>
      </c>
      <c r="G302" s="24" t="str">
        <f>VLOOKUP(H302,Datasæt_Analysesystemer!$D$3:$E$68,2,FALSE)</f>
        <v>Rhithropanopeus harrisii</v>
      </c>
      <c r="H302" t="s">
        <v>1090</v>
      </c>
      <c r="I302" t="str">
        <f>VLOOKUP(H302,Datasæt_Analysesystemer!$D$2:$F$68,3,FALSE)</f>
        <v>Invasiv</v>
      </c>
      <c r="J302" t="s">
        <v>738</v>
      </c>
      <c r="K302" t="s">
        <v>747</v>
      </c>
      <c r="L302" t="s">
        <v>768</v>
      </c>
      <c r="M302" t="str">
        <f t="shared" si="4"/>
        <v>Absent</v>
      </c>
    </row>
    <row r="303" spans="1:13" x14ac:dyDescent="0.25">
      <c r="A303" t="s">
        <v>1646</v>
      </c>
      <c r="B303" t="str">
        <f>VLOOKUP(A303,Tabel1[[PrøveID]:[Longitude]],3,FALSE)</f>
        <v>Miljøstyrelsen</v>
      </c>
      <c r="C303" s="83" t="str">
        <f>VLOOKUP(A303,Tabel1[[PrøveID]:[Longitude]],2,FALSE)</f>
        <v>03-09-2020</v>
      </c>
      <c r="D303">
        <f>VLOOKUP(A303,Tabel1[[PrøveID]:[Longitude]],5,FALSE)</f>
        <v>57.025599999999997</v>
      </c>
      <c r="E303">
        <f>VLOOKUP(A303,Tabel1[[PrøveID]:[Longitude]],6,FALSE)</f>
        <v>9.5136000000000003</v>
      </c>
      <c r="F303" t="str">
        <f>VLOOKUP(A303,Tabel1[[PrøveID]:[Longitude]],4,FALSE)</f>
        <v>Limfjorden</v>
      </c>
      <c r="G303" s="24" t="str">
        <f>VLOOKUP(H303,Datasæt_Analysesystemer!$D$3:$E$68,2,FALSE)</f>
        <v>Rhithropanopeus harrisii</v>
      </c>
      <c r="H303" t="s">
        <v>1090</v>
      </c>
      <c r="I303" t="str">
        <f>VLOOKUP(H303,Datasæt_Analysesystemer!$D$2:$F$68,3,FALSE)</f>
        <v>Invasiv</v>
      </c>
      <c r="J303" t="s">
        <v>744</v>
      </c>
      <c r="K303" t="s">
        <v>747</v>
      </c>
      <c r="L303" t="s">
        <v>768</v>
      </c>
      <c r="M303" t="str">
        <f t="shared" si="4"/>
        <v>Absent</v>
      </c>
    </row>
    <row r="304" spans="1:13" x14ac:dyDescent="0.25">
      <c r="A304" t="s">
        <v>1646</v>
      </c>
      <c r="B304" t="str">
        <f>VLOOKUP(A304,Tabel1[[PrøveID]:[Longitude]],3,FALSE)</f>
        <v>Miljøstyrelsen</v>
      </c>
      <c r="C304" s="83" t="str">
        <f>VLOOKUP(A304,Tabel1[[PrøveID]:[Longitude]],2,FALSE)</f>
        <v>03-09-2020</v>
      </c>
      <c r="D304">
        <f>VLOOKUP(A304,Tabel1[[PrøveID]:[Longitude]],5,FALSE)</f>
        <v>57.025599999999997</v>
      </c>
      <c r="E304">
        <f>VLOOKUP(A304,Tabel1[[PrøveID]:[Longitude]],6,FALSE)</f>
        <v>9.5136000000000003</v>
      </c>
      <c r="F304" t="str">
        <f>VLOOKUP(A304,Tabel1[[PrøveID]:[Longitude]],4,FALSE)</f>
        <v>Limfjorden</v>
      </c>
      <c r="G304" s="24" t="str">
        <f>VLOOKUP(H304,Datasæt_Analysesystemer!$D$3:$E$68,2,FALSE)</f>
        <v>Oncorhyncus gorbuscha</v>
      </c>
      <c r="H304" t="s">
        <v>799</v>
      </c>
      <c r="I304" t="str">
        <f>VLOOKUP(H304,Datasæt_Analysesystemer!$D$2:$F$68,3,FALSE)</f>
        <v>Invasiv</v>
      </c>
      <c r="J304" t="s">
        <v>738</v>
      </c>
      <c r="K304" t="s">
        <v>747</v>
      </c>
      <c r="L304" t="s">
        <v>768</v>
      </c>
      <c r="M304" t="str">
        <f t="shared" si="4"/>
        <v>Absent</v>
      </c>
    </row>
    <row r="305" spans="1:13" x14ac:dyDescent="0.25">
      <c r="A305" t="s">
        <v>1646</v>
      </c>
      <c r="B305" t="str">
        <f>VLOOKUP(A305,Tabel1[[PrøveID]:[Longitude]],3,FALSE)</f>
        <v>Miljøstyrelsen</v>
      </c>
      <c r="C305" s="83" t="str">
        <f>VLOOKUP(A305,Tabel1[[PrøveID]:[Longitude]],2,FALSE)</f>
        <v>03-09-2020</v>
      </c>
      <c r="D305">
        <f>VLOOKUP(A305,Tabel1[[PrøveID]:[Longitude]],5,FALSE)</f>
        <v>57.025599999999997</v>
      </c>
      <c r="E305">
        <f>VLOOKUP(A305,Tabel1[[PrøveID]:[Longitude]],6,FALSE)</f>
        <v>9.5136000000000003</v>
      </c>
      <c r="F305" t="str">
        <f>VLOOKUP(A305,Tabel1[[PrøveID]:[Longitude]],4,FALSE)</f>
        <v>Limfjorden</v>
      </c>
      <c r="G305" s="24" t="str">
        <f>VLOOKUP(H305,Datasæt_Analysesystemer!$D$3:$E$68,2,FALSE)</f>
        <v>Oncorhyncus gorbuscha</v>
      </c>
      <c r="H305" t="s">
        <v>799</v>
      </c>
      <c r="I305" t="str">
        <f>VLOOKUP(H305,Datasæt_Analysesystemer!$D$2:$F$68,3,FALSE)</f>
        <v>Invasiv</v>
      </c>
      <c r="J305" t="s">
        <v>744</v>
      </c>
      <c r="K305" t="s">
        <v>747</v>
      </c>
      <c r="L305" t="s">
        <v>768</v>
      </c>
      <c r="M305" t="str">
        <f t="shared" si="4"/>
        <v>Absent</v>
      </c>
    </row>
    <row r="306" spans="1:13" x14ac:dyDescent="0.25">
      <c r="A306" t="s">
        <v>1646</v>
      </c>
      <c r="B306" t="str">
        <f>VLOOKUP(A306,Tabel1[[PrøveID]:[Longitude]],3,FALSE)</f>
        <v>Miljøstyrelsen</v>
      </c>
      <c r="C306" s="83" t="str">
        <f>VLOOKUP(A306,Tabel1[[PrøveID]:[Longitude]],2,FALSE)</f>
        <v>03-09-2020</v>
      </c>
      <c r="D306">
        <f>VLOOKUP(A306,Tabel1[[PrøveID]:[Longitude]],5,FALSE)</f>
        <v>57.025599999999997</v>
      </c>
      <c r="E306">
        <f>VLOOKUP(A306,Tabel1[[PrøveID]:[Longitude]],6,FALSE)</f>
        <v>9.5136000000000003</v>
      </c>
      <c r="F306" t="str">
        <f>VLOOKUP(A306,Tabel1[[PrøveID]:[Longitude]],4,FALSE)</f>
        <v>Limfjorden</v>
      </c>
      <c r="G306" s="24" t="str">
        <f>VLOOKUP(H306,Datasæt_Analysesystemer!$D$3:$E$68,2,FALSE)</f>
        <v>Thunnus Thynnus</v>
      </c>
      <c r="H306" t="s">
        <v>992</v>
      </c>
      <c r="I306" t="str">
        <f>VLOOKUP(H306,Datasæt_Analysesystemer!$D$2:$F$68,3,FALSE)</f>
        <v>Sjælden</v>
      </c>
      <c r="J306" t="s">
        <v>738</v>
      </c>
      <c r="K306" t="s">
        <v>802</v>
      </c>
      <c r="L306" t="s">
        <v>741</v>
      </c>
      <c r="M306" t="str">
        <f t="shared" si="4"/>
        <v>Present_Ct&lt;41</v>
      </c>
    </row>
    <row r="307" spans="1:13" x14ac:dyDescent="0.25">
      <c r="A307" t="s">
        <v>1646</v>
      </c>
      <c r="B307" t="str">
        <f>VLOOKUP(A307,Tabel1[[PrøveID]:[Longitude]],3,FALSE)</f>
        <v>Miljøstyrelsen</v>
      </c>
      <c r="C307" s="83" t="str">
        <f>VLOOKUP(A307,Tabel1[[PrøveID]:[Longitude]],2,FALSE)</f>
        <v>03-09-2020</v>
      </c>
      <c r="D307">
        <f>VLOOKUP(A307,Tabel1[[PrøveID]:[Longitude]],5,FALSE)</f>
        <v>57.025599999999997</v>
      </c>
      <c r="E307">
        <f>VLOOKUP(A307,Tabel1[[PrøveID]:[Longitude]],6,FALSE)</f>
        <v>9.5136000000000003</v>
      </c>
      <c r="F307" t="str">
        <f>VLOOKUP(A307,Tabel1[[PrøveID]:[Longitude]],4,FALSE)</f>
        <v>Limfjorden</v>
      </c>
      <c r="G307" s="24" t="str">
        <f>VLOOKUP(H307,Datasæt_Analysesystemer!$D$3:$E$68,2,FALSE)</f>
        <v>Thunnus Thynnus</v>
      </c>
      <c r="H307" t="s">
        <v>992</v>
      </c>
      <c r="I307" t="str">
        <f>VLOOKUP(H307,Datasæt_Analysesystemer!$D$2:$F$68,3,FALSE)</f>
        <v>Sjælden</v>
      </c>
      <c r="J307" t="s">
        <v>738</v>
      </c>
      <c r="K307" t="s">
        <v>802</v>
      </c>
      <c r="L307" t="s">
        <v>741</v>
      </c>
      <c r="M307" t="str">
        <f t="shared" si="4"/>
        <v>Present_Ct&lt;41</v>
      </c>
    </row>
    <row r="308" spans="1:13" x14ac:dyDescent="0.25">
      <c r="A308" t="s">
        <v>1646</v>
      </c>
      <c r="B308" t="str">
        <f>VLOOKUP(A308,Tabel1[[PrøveID]:[Longitude]],3,FALSE)</f>
        <v>Miljøstyrelsen</v>
      </c>
      <c r="C308" s="83" t="str">
        <f>VLOOKUP(A308,Tabel1[[PrøveID]:[Longitude]],2,FALSE)</f>
        <v>03-09-2020</v>
      </c>
      <c r="D308">
        <f>VLOOKUP(A308,Tabel1[[PrøveID]:[Longitude]],5,FALSE)</f>
        <v>57.025599999999997</v>
      </c>
      <c r="E308">
        <f>VLOOKUP(A308,Tabel1[[PrøveID]:[Longitude]],6,FALSE)</f>
        <v>9.5136000000000003</v>
      </c>
      <c r="F308" t="str">
        <f>VLOOKUP(A308,Tabel1[[PrøveID]:[Longitude]],4,FALSE)</f>
        <v>Limfjorden</v>
      </c>
      <c r="G308" s="24" t="str">
        <f>VLOOKUP(H308,Datasæt_Analysesystemer!$D$3:$E$68,2,FALSE)</f>
        <v>Magallana gigas</v>
      </c>
      <c r="H308" t="s">
        <v>1100</v>
      </c>
      <c r="I308" t="str">
        <f>VLOOKUP(H308,Datasæt_Analysesystemer!$D$2:$F$68,3,FALSE)</f>
        <v>Invasiv</v>
      </c>
      <c r="J308" t="s">
        <v>738</v>
      </c>
      <c r="K308" t="s">
        <v>747</v>
      </c>
      <c r="L308" t="s">
        <v>768</v>
      </c>
      <c r="M308" t="str">
        <f t="shared" si="4"/>
        <v>Absent</v>
      </c>
    </row>
    <row r="309" spans="1:13" x14ac:dyDescent="0.25">
      <c r="A309" t="s">
        <v>1646</v>
      </c>
      <c r="B309" t="str">
        <f>VLOOKUP(A309,Tabel1[[PrøveID]:[Longitude]],3,FALSE)</f>
        <v>Miljøstyrelsen</v>
      </c>
      <c r="C309" s="83" t="str">
        <f>VLOOKUP(A309,Tabel1[[PrøveID]:[Longitude]],2,FALSE)</f>
        <v>03-09-2020</v>
      </c>
      <c r="D309">
        <f>VLOOKUP(A309,Tabel1[[PrøveID]:[Longitude]],5,FALSE)</f>
        <v>57.025599999999997</v>
      </c>
      <c r="E309">
        <f>VLOOKUP(A309,Tabel1[[PrøveID]:[Longitude]],6,FALSE)</f>
        <v>9.5136000000000003</v>
      </c>
      <c r="F309" t="str">
        <f>VLOOKUP(A309,Tabel1[[PrøveID]:[Longitude]],4,FALSE)</f>
        <v>Limfjorden</v>
      </c>
      <c r="G309" s="24" t="str">
        <f>VLOOKUP(H309,Datasæt_Analysesystemer!$D$3:$E$68,2,FALSE)</f>
        <v>Magallana gigas</v>
      </c>
      <c r="H309" t="s">
        <v>1100</v>
      </c>
      <c r="I309" t="str">
        <f>VLOOKUP(H309,Datasæt_Analysesystemer!$D$2:$F$68,3,FALSE)</f>
        <v>Invasiv</v>
      </c>
      <c r="J309" t="s">
        <v>738</v>
      </c>
      <c r="K309" t="s">
        <v>747</v>
      </c>
      <c r="L309" t="s">
        <v>768</v>
      </c>
      <c r="M309" t="str">
        <f t="shared" si="4"/>
        <v>Absent</v>
      </c>
    </row>
    <row r="310" spans="1:13" x14ac:dyDescent="0.25">
      <c r="A310" t="s">
        <v>1646</v>
      </c>
      <c r="B310" t="str">
        <f>VLOOKUP(A310,Tabel1[[PrøveID]:[Longitude]],3,FALSE)</f>
        <v>Miljøstyrelsen</v>
      </c>
      <c r="C310" s="83" t="str">
        <f>VLOOKUP(A310,Tabel1[[PrøveID]:[Longitude]],2,FALSE)</f>
        <v>03-09-2020</v>
      </c>
      <c r="D310">
        <f>VLOOKUP(A310,Tabel1[[PrøveID]:[Longitude]],5,FALSE)</f>
        <v>57.025599999999997</v>
      </c>
      <c r="E310">
        <f>VLOOKUP(A310,Tabel1[[PrøveID]:[Longitude]],6,FALSE)</f>
        <v>9.5136000000000003</v>
      </c>
      <c r="F310" t="str">
        <f>VLOOKUP(A310,Tabel1[[PrøveID]:[Longitude]],4,FALSE)</f>
        <v>Limfjorden</v>
      </c>
      <c r="G310" s="24" t="str">
        <f>VLOOKUP(H310,Datasæt_Analysesystemer!$D$3:$E$68,2,FALSE)</f>
        <v>Neogobius melanostomus</v>
      </c>
      <c r="H310" t="s">
        <v>1089</v>
      </c>
      <c r="I310" t="str">
        <f>VLOOKUP(H310,Datasæt_Analysesystemer!$D$2:$F$68,3,FALSE)</f>
        <v>Invasiv</v>
      </c>
      <c r="J310" t="s">
        <v>738</v>
      </c>
      <c r="K310" t="s">
        <v>747</v>
      </c>
      <c r="L310" t="s">
        <v>768</v>
      </c>
      <c r="M310" t="str">
        <f t="shared" si="4"/>
        <v>Absent</v>
      </c>
    </row>
    <row r="311" spans="1:13" x14ac:dyDescent="0.25">
      <c r="A311" t="s">
        <v>1646</v>
      </c>
      <c r="B311" t="str">
        <f>VLOOKUP(A311,Tabel1[[PrøveID]:[Longitude]],3,FALSE)</f>
        <v>Miljøstyrelsen</v>
      </c>
      <c r="C311" s="83" t="str">
        <f>VLOOKUP(A311,Tabel1[[PrøveID]:[Longitude]],2,FALSE)</f>
        <v>03-09-2020</v>
      </c>
      <c r="D311">
        <f>VLOOKUP(A311,Tabel1[[PrøveID]:[Longitude]],5,FALSE)</f>
        <v>57.025599999999997</v>
      </c>
      <c r="E311">
        <f>VLOOKUP(A311,Tabel1[[PrøveID]:[Longitude]],6,FALSE)</f>
        <v>9.5136000000000003</v>
      </c>
      <c r="F311" t="str">
        <f>VLOOKUP(A311,Tabel1[[PrøveID]:[Longitude]],4,FALSE)</f>
        <v>Limfjorden</v>
      </c>
      <c r="G311" s="24" t="str">
        <f>VLOOKUP(H311,Datasæt_Analysesystemer!$D$3:$E$68,2,FALSE)</f>
        <v>Neogobius melanostomus</v>
      </c>
      <c r="H311" t="s">
        <v>1089</v>
      </c>
      <c r="I311" t="str">
        <f>VLOOKUP(H311,Datasæt_Analysesystemer!$D$2:$F$68,3,FALSE)</f>
        <v>Invasiv</v>
      </c>
      <c r="J311" t="s">
        <v>738</v>
      </c>
      <c r="K311" t="s">
        <v>747</v>
      </c>
      <c r="L311" t="s">
        <v>768</v>
      </c>
      <c r="M311" t="str">
        <f t="shared" si="4"/>
        <v>Absent</v>
      </c>
    </row>
    <row r="312" spans="1:13" x14ac:dyDescent="0.25">
      <c r="A312" t="s">
        <v>1642</v>
      </c>
      <c r="B312" t="str">
        <f>VLOOKUP(A312,Tabel1[[PrøveID]:[Longitude]],3,FALSE)</f>
        <v>Miljøstyrelsen</v>
      </c>
      <c r="C312" s="83" t="str">
        <f>VLOOKUP(A312,Tabel1[[PrøveID]:[Longitude]],2,FALSE)</f>
        <v>08-09-2020</v>
      </c>
      <c r="D312">
        <f>VLOOKUP(A312,Tabel1[[PrøveID]:[Longitude]],5,FALSE)</f>
        <v>57.043896400000001</v>
      </c>
      <c r="E312">
        <f>VLOOKUP(A312,Tabel1[[PrøveID]:[Longitude]],6,FALSE)</f>
        <v>8.4829132000000005</v>
      </c>
      <c r="F312" t="str">
        <f>VLOOKUP(A312,Tabel1[[PrøveID]:[Longitude]],4,FALSE)</f>
        <v>Klitmøller</v>
      </c>
      <c r="G312" s="24" t="str">
        <f>VLOOKUP(H312,Datasæt_Analysesystemer!$D$3:$E$68,2,FALSE)</f>
        <v>Platichthys flesus</v>
      </c>
      <c r="H312" t="s">
        <v>793</v>
      </c>
      <c r="I312" t="str">
        <f>VLOOKUP(H312,Datasæt_Analysesystemer!$D$2:$F$68,3,FALSE)</f>
        <v>Almindelig</v>
      </c>
      <c r="J312" t="s">
        <v>738</v>
      </c>
      <c r="K312" t="s">
        <v>747</v>
      </c>
      <c r="L312" t="s">
        <v>768</v>
      </c>
      <c r="M312" t="str">
        <f t="shared" si="4"/>
        <v>Absent</v>
      </c>
    </row>
    <row r="313" spans="1:13" x14ac:dyDescent="0.25">
      <c r="A313" t="s">
        <v>1642</v>
      </c>
      <c r="B313" t="str">
        <f>VLOOKUP(A313,Tabel1[[PrøveID]:[Longitude]],3,FALSE)</f>
        <v>Miljøstyrelsen</v>
      </c>
      <c r="C313" s="83" t="str">
        <f>VLOOKUP(A313,Tabel1[[PrøveID]:[Longitude]],2,FALSE)</f>
        <v>08-09-2020</v>
      </c>
      <c r="D313">
        <f>VLOOKUP(A313,Tabel1[[PrøveID]:[Longitude]],5,FALSE)</f>
        <v>57.043896400000001</v>
      </c>
      <c r="E313">
        <f>VLOOKUP(A313,Tabel1[[PrøveID]:[Longitude]],6,FALSE)</f>
        <v>8.4829132000000005</v>
      </c>
      <c r="F313" t="str">
        <f>VLOOKUP(A313,Tabel1[[PrøveID]:[Longitude]],4,FALSE)</f>
        <v>Klitmøller</v>
      </c>
      <c r="G313" s="24" t="str">
        <f>VLOOKUP(H313,Datasæt_Analysesystemer!$D$3:$E$68,2,FALSE)</f>
        <v>Platichthys flesus</v>
      </c>
      <c r="H313" t="s">
        <v>793</v>
      </c>
      <c r="I313" t="str">
        <f>VLOOKUP(H313,Datasæt_Analysesystemer!$D$2:$F$68,3,FALSE)</f>
        <v>Almindelig</v>
      </c>
      <c r="J313" t="s">
        <v>744</v>
      </c>
      <c r="K313" t="s">
        <v>747</v>
      </c>
      <c r="L313" t="s">
        <v>768</v>
      </c>
      <c r="M313" t="str">
        <f t="shared" si="4"/>
        <v>Absent</v>
      </c>
    </row>
    <row r="314" spans="1:13" x14ac:dyDescent="0.25">
      <c r="A314" t="s">
        <v>1642</v>
      </c>
      <c r="B314" t="str">
        <f>VLOOKUP(A314,Tabel1[[PrøveID]:[Longitude]],3,FALSE)</f>
        <v>Miljøstyrelsen</v>
      </c>
      <c r="C314" s="83" t="str">
        <f>VLOOKUP(A314,Tabel1[[PrøveID]:[Longitude]],2,FALSE)</f>
        <v>08-09-2020</v>
      </c>
      <c r="D314">
        <f>VLOOKUP(A314,Tabel1[[PrøveID]:[Longitude]],5,FALSE)</f>
        <v>57.043896400000001</v>
      </c>
      <c r="E314">
        <f>VLOOKUP(A314,Tabel1[[PrøveID]:[Longitude]],6,FALSE)</f>
        <v>8.4829132000000005</v>
      </c>
      <c r="F314" t="str">
        <f>VLOOKUP(A314,Tabel1[[PrøveID]:[Longitude]],4,FALSE)</f>
        <v>Klitmøller</v>
      </c>
      <c r="G314" s="24" t="str">
        <f>VLOOKUP(H314,Datasæt_Analysesystemer!$D$3:$E$68,2,FALSE)</f>
        <v>Gadus morhua</v>
      </c>
      <c r="H314" t="s">
        <v>794</v>
      </c>
      <c r="I314" t="str">
        <f>VLOOKUP(H314,Datasæt_Analysesystemer!$D$2:$F$68,3,FALSE)</f>
        <v>Almindelig</v>
      </c>
      <c r="J314" t="s">
        <v>738</v>
      </c>
      <c r="K314" t="s">
        <v>747</v>
      </c>
      <c r="L314" t="s">
        <v>768</v>
      </c>
      <c r="M314" t="str">
        <f t="shared" si="4"/>
        <v>Absent</v>
      </c>
    </row>
    <row r="315" spans="1:13" x14ac:dyDescent="0.25">
      <c r="A315" t="s">
        <v>1642</v>
      </c>
      <c r="B315" t="str">
        <f>VLOOKUP(A315,Tabel1[[PrøveID]:[Longitude]],3,FALSE)</f>
        <v>Miljøstyrelsen</v>
      </c>
      <c r="C315" s="83" t="str">
        <f>VLOOKUP(A315,Tabel1[[PrøveID]:[Longitude]],2,FALSE)</f>
        <v>08-09-2020</v>
      </c>
      <c r="D315">
        <f>VLOOKUP(A315,Tabel1[[PrøveID]:[Longitude]],5,FALSE)</f>
        <v>57.043896400000001</v>
      </c>
      <c r="E315">
        <f>VLOOKUP(A315,Tabel1[[PrøveID]:[Longitude]],6,FALSE)</f>
        <v>8.4829132000000005</v>
      </c>
      <c r="F315" t="str">
        <f>VLOOKUP(A315,Tabel1[[PrøveID]:[Longitude]],4,FALSE)</f>
        <v>Klitmøller</v>
      </c>
      <c r="G315" s="24" t="str">
        <f>VLOOKUP(H315,Datasæt_Analysesystemer!$D$3:$E$68,2,FALSE)</f>
        <v>Gadus morhua</v>
      </c>
      <c r="H315" t="s">
        <v>794</v>
      </c>
      <c r="I315" t="str">
        <f>VLOOKUP(H315,Datasæt_Analysesystemer!$D$2:$F$68,3,FALSE)</f>
        <v>Almindelig</v>
      </c>
      <c r="J315" t="s">
        <v>738</v>
      </c>
      <c r="K315" t="s">
        <v>747</v>
      </c>
      <c r="L315" t="s">
        <v>768</v>
      </c>
      <c r="M315" t="str">
        <f t="shared" si="4"/>
        <v>Absent</v>
      </c>
    </row>
    <row r="316" spans="1:13" x14ac:dyDescent="0.25">
      <c r="A316" t="s">
        <v>1642</v>
      </c>
      <c r="B316" t="str">
        <f>VLOOKUP(A316,Tabel1[[PrøveID]:[Longitude]],3,FALSE)</f>
        <v>Miljøstyrelsen</v>
      </c>
      <c r="C316" s="83" t="str">
        <f>VLOOKUP(A316,Tabel1[[PrøveID]:[Longitude]],2,FALSE)</f>
        <v>08-09-2020</v>
      </c>
      <c r="D316">
        <f>VLOOKUP(A316,Tabel1[[PrøveID]:[Longitude]],5,FALSE)</f>
        <v>57.043896400000001</v>
      </c>
      <c r="E316">
        <f>VLOOKUP(A316,Tabel1[[PrøveID]:[Longitude]],6,FALSE)</f>
        <v>8.4829132000000005</v>
      </c>
      <c r="F316" t="str">
        <f>VLOOKUP(A316,Tabel1[[PrøveID]:[Longitude]],4,FALSE)</f>
        <v>Klitmøller</v>
      </c>
      <c r="G316" s="24" t="str">
        <f>VLOOKUP(H316,Datasæt_Analysesystemer!$D$3:$E$68,2,FALSE)</f>
        <v>Mya arenaria</v>
      </c>
      <c r="H316" t="s">
        <v>795</v>
      </c>
      <c r="I316" t="str">
        <f>VLOOKUP(H316,Datasæt_Analysesystemer!$D$2:$F$68,3,FALSE)</f>
        <v>Almindelig</v>
      </c>
      <c r="J316" t="s">
        <v>738</v>
      </c>
      <c r="K316" t="s">
        <v>747</v>
      </c>
      <c r="L316" t="s">
        <v>768</v>
      </c>
      <c r="M316" t="str">
        <f t="shared" si="4"/>
        <v>Absent</v>
      </c>
    </row>
    <row r="317" spans="1:13" x14ac:dyDescent="0.25">
      <c r="A317" t="s">
        <v>1642</v>
      </c>
      <c r="B317" t="str">
        <f>VLOOKUP(A317,Tabel1[[PrøveID]:[Longitude]],3,FALSE)</f>
        <v>Miljøstyrelsen</v>
      </c>
      <c r="C317" s="83" t="str">
        <f>VLOOKUP(A317,Tabel1[[PrøveID]:[Longitude]],2,FALSE)</f>
        <v>08-09-2020</v>
      </c>
      <c r="D317">
        <f>VLOOKUP(A317,Tabel1[[PrøveID]:[Longitude]],5,FALSE)</f>
        <v>57.043896400000001</v>
      </c>
      <c r="E317">
        <f>VLOOKUP(A317,Tabel1[[PrøveID]:[Longitude]],6,FALSE)</f>
        <v>8.4829132000000005</v>
      </c>
      <c r="F317" t="str">
        <f>VLOOKUP(A317,Tabel1[[PrøveID]:[Longitude]],4,FALSE)</f>
        <v>Klitmøller</v>
      </c>
      <c r="G317" s="24" t="str">
        <f>VLOOKUP(H317,Datasæt_Analysesystemer!$D$3:$E$68,2,FALSE)</f>
        <v>Mya arenaria</v>
      </c>
      <c r="H317" t="s">
        <v>795</v>
      </c>
      <c r="I317" t="str">
        <f>VLOOKUP(H317,Datasæt_Analysesystemer!$D$2:$F$68,3,FALSE)</f>
        <v>Almindelig</v>
      </c>
      <c r="J317" t="s">
        <v>744</v>
      </c>
      <c r="K317" t="s">
        <v>747</v>
      </c>
      <c r="L317" t="s">
        <v>768</v>
      </c>
      <c r="M317" t="str">
        <f t="shared" si="4"/>
        <v>Absent</v>
      </c>
    </row>
    <row r="318" spans="1:13" x14ac:dyDescent="0.25">
      <c r="A318" t="s">
        <v>1642</v>
      </c>
      <c r="B318" t="str">
        <f>VLOOKUP(A318,Tabel1[[PrøveID]:[Longitude]],3,FALSE)</f>
        <v>Miljøstyrelsen</v>
      </c>
      <c r="C318" s="83" t="str">
        <f>VLOOKUP(A318,Tabel1[[PrøveID]:[Longitude]],2,FALSE)</f>
        <v>08-09-2020</v>
      </c>
      <c r="D318">
        <f>VLOOKUP(A318,Tabel1[[PrøveID]:[Longitude]],5,FALSE)</f>
        <v>57.043896400000001</v>
      </c>
      <c r="E318">
        <f>VLOOKUP(A318,Tabel1[[PrøveID]:[Longitude]],6,FALSE)</f>
        <v>8.4829132000000005</v>
      </c>
      <c r="F318" t="str">
        <f>VLOOKUP(A318,Tabel1[[PrøveID]:[Longitude]],4,FALSE)</f>
        <v>Klitmøller</v>
      </c>
      <c r="G318" s="24" t="str">
        <f>VLOOKUP(H318,Datasæt_Analysesystemer!$D$3:$E$68,2,FALSE)</f>
        <v>Mnemiopsis leidyi</v>
      </c>
      <c r="H318" t="s">
        <v>982</v>
      </c>
      <c r="I318" t="str">
        <f>VLOOKUP(H318,Datasæt_Analysesystemer!$D$2:$F$68,3,FALSE)</f>
        <v>Invasiv</v>
      </c>
      <c r="J318" t="s">
        <v>738</v>
      </c>
      <c r="K318" t="s">
        <v>802</v>
      </c>
      <c r="L318" t="s">
        <v>741</v>
      </c>
      <c r="M318" t="str">
        <f t="shared" si="4"/>
        <v>Present_Ct&lt;41</v>
      </c>
    </row>
    <row r="319" spans="1:13" x14ac:dyDescent="0.25">
      <c r="A319" t="s">
        <v>1642</v>
      </c>
      <c r="B319" t="str">
        <f>VLOOKUP(A319,Tabel1[[PrøveID]:[Longitude]],3,FALSE)</f>
        <v>Miljøstyrelsen</v>
      </c>
      <c r="C319" s="83" t="str">
        <f>VLOOKUP(A319,Tabel1[[PrøveID]:[Longitude]],2,FALSE)</f>
        <v>08-09-2020</v>
      </c>
      <c r="D319">
        <f>VLOOKUP(A319,Tabel1[[PrøveID]:[Longitude]],5,FALSE)</f>
        <v>57.043896400000001</v>
      </c>
      <c r="E319">
        <f>VLOOKUP(A319,Tabel1[[PrøveID]:[Longitude]],6,FALSE)</f>
        <v>8.4829132000000005</v>
      </c>
      <c r="F319" t="str">
        <f>VLOOKUP(A319,Tabel1[[PrøveID]:[Longitude]],4,FALSE)</f>
        <v>Klitmøller</v>
      </c>
      <c r="G319" s="24" t="str">
        <f>VLOOKUP(H319,Datasæt_Analysesystemer!$D$3:$E$68,2,FALSE)</f>
        <v>Mnemiopsis leidyi</v>
      </c>
      <c r="H319" t="s">
        <v>982</v>
      </c>
      <c r="I319" t="str">
        <f>VLOOKUP(H319,Datasæt_Analysesystemer!$D$2:$F$68,3,FALSE)</f>
        <v>Invasiv</v>
      </c>
      <c r="J319" t="s">
        <v>744</v>
      </c>
      <c r="K319" t="s">
        <v>747</v>
      </c>
      <c r="L319" t="s">
        <v>768</v>
      </c>
      <c r="M319" t="str">
        <f t="shared" si="4"/>
        <v>Absent</v>
      </c>
    </row>
    <row r="320" spans="1:13" x14ac:dyDescent="0.25">
      <c r="A320" t="s">
        <v>1642</v>
      </c>
      <c r="B320" t="str">
        <f>VLOOKUP(A320,Tabel1[[PrøveID]:[Longitude]],3,FALSE)</f>
        <v>Miljøstyrelsen</v>
      </c>
      <c r="C320" s="83" t="str">
        <f>VLOOKUP(A320,Tabel1[[PrøveID]:[Longitude]],2,FALSE)</f>
        <v>08-09-2020</v>
      </c>
      <c r="D320">
        <f>VLOOKUP(A320,Tabel1[[PrøveID]:[Longitude]],5,FALSE)</f>
        <v>57.043896400000001</v>
      </c>
      <c r="E320">
        <f>VLOOKUP(A320,Tabel1[[PrøveID]:[Longitude]],6,FALSE)</f>
        <v>8.4829132000000005</v>
      </c>
      <c r="F320" t="str">
        <f>VLOOKUP(A320,Tabel1[[PrøveID]:[Longitude]],4,FALSE)</f>
        <v>Klitmøller</v>
      </c>
      <c r="G320" s="24" t="str">
        <f>VLOOKUP(H320,Datasæt_Analysesystemer!$D$3:$E$68,2,FALSE)</f>
        <v>Homarus americanus</v>
      </c>
      <c r="H320" t="s">
        <v>980</v>
      </c>
      <c r="I320" t="str">
        <f>VLOOKUP(H320,Datasæt_Analysesystemer!$D$2:$F$68,3,FALSE)</f>
        <v>Invasiv</v>
      </c>
      <c r="J320" t="s">
        <v>738</v>
      </c>
      <c r="K320" t="s">
        <v>747</v>
      </c>
      <c r="L320" t="s">
        <v>768</v>
      </c>
      <c r="M320" t="str">
        <f t="shared" si="4"/>
        <v>Absent</v>
      </c>
    </row>
    <row r="321" spans="1:13" x14ac:dyDescent="0.25">
      <c r="A321" t="s">
        <v>1642</v>
      </c>
      <c r="B321" t="str">
        <f>VLOOKUP(A321,Tabel1[[PrøveID]:[Longitude]],3,FALSE)</f>
        <v>Miljøstyrelsen</v>
      </c>
      <c r="C321" s="83" t="str">
        <f>VLOOKUP(A321,Tabel1[[PrøveID]:[Longitude]],2,FALSE)</f>
        <v>08-09-2020</v>
      </c>
      <c r="D321">
        <f>VLOOKUP(A321,Tabel1[[PrøveID]:[Longitude]],5,FALSE)</f>
        <v>57.043896400000001</v>
      </c>
      <c r="E321">
        <f>VLOOKUP(A321,Tabel1[[PrøveID]:[Longitude]],6,FALSE)</f>
        <v>8.4829132000000005</v>
      </c>
      <c r="F321" t="str">
        <f>VLOOKUP(A321,Tabel1[[PrøveID]:[Longitude]],4,FALSE)</f>
        <v>Klitmøller</v>
      </c>
      <c r="G321" s="24" t="str">
        <f>VLOOKUP(H321,Datasæt_Analysesystemer!$D$3:$E$68,2,FALSE)</f>
        <v>Homarus americanus</v>
      </c>
      <c r="H321" t="s">
        <v>980</v>
      </c>
      <c r="I321" t="str">
        <f>VLOOKUP(H321,Datasæt_Analysesystemer!$D$2:$F$68,3,FALSE)</f>
        <v>Invasiv</v>
      </c>
      <c r="J321" t="s">
        <v>744</v>
      </c>
      <c r="K321" t="s">
        <v>747</v>
      </c>
      <c r="L321" t="s">
        <v>768</v>
      </c>
      <c r="M321" t="str">
        <f t="shared" si="4"/>
        <v>Absent</v>
      </c>
    </row>
    <row r="322" spans="1:13" x14ac:dyDescent="0.25">
      <c r="A322" t="s">
        <v>1642</v>
      </c>
      <c r="B322" t="str">
        <f>VLOOKUP(A322,Tabel1[[PrøveID]:[Longitude]],3,FALSE)</f>
        <v>Miljøstyrelsen</v>
      </c>
      <c r="C322" s="83" t="str">
        <f>VLOOKUP(A322,Tabel1[[PrøveID]:[Longitude]],2,FALSE)</f>
        <v>08-09-2020</v>
      </c>
      <c r="D322">
        <f>VLOOKUP(A322,Tabel1[[PrøveID]:[Longitude]],5,FALSE)</f>
        <v>57.043896400000001</v>
      </c>
      <c r="E322">
        <f>VLOOKUP(A322,Tabel1[[PrøveID]:[Longitude]],6,FALSE)</f>
        <v>8.4829132000000005</v>
      </c>
      <c r="F322" t="str">
        <f>VLOOKUP(A322,Tabel1[[PrøveID]:[Longitude]],4,FALSE)</f>
        <v>Klitmøller</v>
      </c>
      <c r="G322" s="24" t="str">
        <f>VLOOKUP(H322,Datasæt_Analysesystemer!$D$3:$E$68,2,FALSE)</f>
        <v>Paralithodes camtschaticus</v>
      </c>
      <c r="H322" t="s">
        <v>1060</v>
      </c>
      <c r="I322" t="str">
        <f>VLOOKUP(H322,Datasæt_Analysesystemer!$D$2:$F$68,3,FALSE)</f>
        <v>Invasiv</v>
      </c>
      <c r="J322" t="s">
        <v>738</v>
      </c>
      <c r="K322" t="s">
        <v>747</v>
      </c>
      <c r="L322" t="s">
        <v>768</v>
      </c>
      <c r="M322" t="str">
        <f t="shared" ref="M322:M385" si="5">IF(K322="Present",K322&amp;"_"&amp;L322,K322)</f>
        <v>Absent</v>
      </c>
    </row>
    <row r="323" spans="1:13" x14ac:dyDescent="0.25">
      <c r="A323" t="s">
        <v>1642</v>
      </c>
      <c r="B323" t="str">
        <f>VLOOKUP(A323,Tabel1[[PrøveID]:[Longitude]],3,FALSE)</f>
        <v>Miljøstyrelsen</v>
      </c>
      <c r="C323" s="83" t="str">
        <f>VLOOKUP(A323,Tabel1[[PrøveID]:[Longitude]],2,FALSE)</f>
        <v>08-09-2020</v>
      </c>
      <c r="D323">
        <f>VLOOKUP(A323,Tabel1[[PrøveID]:[Longitude]],5,FALSE)</f>
        <v>57.043896400000001</v>
      </c>
      <c r="E323">
        <f>VLOOKUP(A323,Tabel1[[PrøveID]:[Longitude]],6,FALSE)</f>
        <v>8.4829132000000005</v>
      </c>
      <c r="F323" t="str">
        <f>VLOOKUP(A323,Tabel1[[PrøveID]:[Longitude]],4,FALSE)</f>
        <v>Klitmøller</v>
      </c>
      <c r="G323" s="24" t="str">
        <f>VLOOKUP(H323,Datasæt_Analysesystemer!$D$3:$E$68,2,FALSE)</f>
        <v>Paralithodes camtschaticus</v>
      </c>
      <c r="H323" t="s">
        <v>1060</v>
      </c>
      <c r="I323" t="str">
        <f>VLOOKUP(H323,Datasæt_Analysesystemer!$D$2:$F$68,3,FALSE)</f>
        <v>Invasiv</v>
      </c>
      <c r="J323" t="s">
        <v>738</v>
      </c>
      <c r="K323" t="s">
        <v>747</v>
      </c>
      <c r="L323" t="s">
        <v>768</v>
      </c>
      <c r="M323" t="str">
        <f t="shared" si="5"/>
        <v>Absent</v>
      </c>
    </row>
    <row r="324" spans="1:13" x14ac:dyDescent="0.25">
      <c r="A324" t="s">
        <v>1642</v>
      </c>
      <c r="B324" t="str">
        <f>VLOOKUP(A324,Tabel1[[PrøveID]:[Longitude]],3,FALSE)</f>
        <v>Miljøstyrelsen</v>
      </c>
      <c r="C324" s="83" t="str">
        <f>VLOOKUP(A324,Tabel1[[PrøveID]:[Longitude]],2,FALSE)</f>
        <v>08-09-2020</v>
      </c>
      <c r="D324">
        <f>VLOOKUP(A324,Tabel1[[PrøveID]:[Longitude]],5,FALSE)</f>
        <v>57.043896400000001</v>
      </c>
      <c r="E324">
        <f>VLOOKUP(A324,Tabel1[[PrøveID]:[Longitude]],6,FALSE)</f>
        <v>8.4829132000000005</v>
      </c>
      <c r="F324" t="str">
        <f>VLOOKUP(A324,Tabel1[[PrøveID]:[Longitude]],4,FALSE)</f>
        <v>Klitmøller</v>
      </c>
      <c r="G324" s="24" t="str">
        <f>VLOOKUP(H324,Datasæt_Analysesystemer!$D$3:$E$68,2,FALSE)</f>
        <v>Eriocheir sinensis</v>
      </c>
      <c r="H324" t="s">
        <v>1031</v>
      </c>
      <c r="I324" t="str">
        <f>VLOOKUP(H324,Datasæt_Analysesystemer!$D$2:$F$68,3,FALSE)</f>
        <v>Invasiv</v>
      </c>
      <c r="J324" t="s">
        <v>738</v>
      </c>
      <c r="K324" t="s">
        <v>747</v>
      </c>
      <c r="L324" t="s">
        <v>768</v>
      </c>
      <c r="M324" t="str">
        <f t="shared" si="5"/>
        <v>Absent</v>
      </c>
    </row>
    <row r="325" spans="1:13" x14ac:dyDescent="0.25">
      <c r="A325" t="s">
        <v>1642</v>
      </c>
      <c r="B325" t="str">
        <f>VLOOKUP(A325,Tabel1[[PrøveID]:[Longitude]],3,FALSE)</f>
        <v>Miljøstyrelsen</v>
      </c>
      <c r="C325" s="83" t="str">
        <f>VLOOKUP(A325,Tabel1[[PrøveID]:[Longitude]],2,FALSE)</f>
        <v>08-09-2020</v>
      </c>
      <c r="D325">
        <f>VLOOKUP(A325,Tabel1[[PrøveID]:[Longitude]],5,FALSE)</f>
        <v>57.043896400000001</v>
      </c>
      <c r="E325">
        <f>VLOOKUP(A325,Tabel1[[PrøveID]:[Longitude]],6,FALSE)</f>
        <v>8.4829132000000005</v>
      </c>
      <c r="F325" t="str">
        <f>VLOOKUP(A325,Tabel1[[PrøveID]:[Longitude]],4,FALSE)</f>
        <v>Klitmøller</v>
      </c>
      <c r="G325" s="24" t="str">
        <f>VLOOKUP(H325,Datasæt_Analysesystemer!$D$3:$E$68,2,FALSE)</f>
        <v>Eriocheir sinensis</v>
      </c>
      <c r="H325" t="s">
        <v>1031</v>
      </c>
      <c r="I325" t="str">
        <f>VLOOKUP(H325,Datasæt_Analysesystemer!$D$2:$F$68,3,FALSE)</f>
        <v>Invasiv</v>
      </c>
      <c r="J325" t="s">
        <v>738</v>
      </c>
      <c r="K325" t="s">
        <v>747</v>
      </c>
      <c r="L325" t="s">
        <v>768</v>
      </c>
      <c r="M325" t="str">
        <f t="shared" si="5"/>
        <v>Absent</v>
      </c>
    </row>
    <row r="326" spans="1:13" x14ac:dyDescent="0.25">
      <c r="A326" t="s">
        <v>1642</v>
      </c>
      <c r="B326" t="str">
        <f>VLOOKUP(A326,Tabel1[[PrøveID]:[Longitude]],3,FALSE)</f>
        <v>Miljøstyrelsen</v>
      </c>
      <c r="C326" s="83" t="str">
        <f>VLOOKUP(A326,Tabel1[[PrøveID]:[Longitude]],2,FALSE)</f>
        <v>08-09-2020</v>
      </c>
      <c r="D326">
        <f>VLOOKUP(A326,Tabel1[[PrøveID]:[Longitude]],5,FALSE)</f>
        <v>57.043896400000001</v>
      </c>
      <c r="E326">
        <f>VLOOKUP(A326,Tabel1[[PrøveID]:[Longitude]],6,FALSE)</f>
        <v>8.4829132000000005</v>
      </c>
      <c r="F326" t="str">
        <f>VLOOKUP(A326,Tabel1[[PrøveID]:[Longitude]],4,FALSE)</f>
        <v>Klitmøller</v>
      </c>
      <c r="G326" s="24" t="str">
        <f>VLOOKUP(H326,Datasæt_Analysesystemer!$D$3:$E$68,2,FALSE)</f>
        <v>Rhithropanopeus harrisii</v>
      </c>
      <c r="H326" t="s">
        <v>1090</v>
      </c>
      <c r="I326" t="str">
        <f>VLOOKUP(H326,Datasæt_Analysesystemer!$D$2:$F$68,3,FALSE)</f>
        <v>Invasiv</v>
      </c>
      <c r="J326" t="s">
        <v>738</v>
      </c>
      <c r="K326" t="s">
        <v>747</v>
      </c>
      <c r="L326" t="s">
        <v>768</v>
      </c>
      <c r="M326" t="str">
        <f t="shared" si="5"/>
        <v>Absent</v>
      </c>
    </row>
    <row r="327" spans="1:13" x14ac:dyDescent="0.25">
      <c r="A327" t="s">
        <v>1642</v>
      </c>
      <c r="B327" t="str">
        <f>VLOOKUP(A327,Tabel1[[PrøveID]:[Longitude]],3,FALSE)</f>
        <v>Miljøstyrelsen</v>
      </c>
      <c r="C327" s="83" t="str">
        <f>VLOOKUP(A327,Tabel1[[PrøveID]:[Longitude]],2,FALSE)</f>
        <v>08-09-2020</v>
      </c>
      <c r="D327">
        <f>VLOOKUP(A327,Tabel1[[PrøveID]:[Longitude]],5,FALSE)</f>
        <v>57.043896400000001</v>
      </c>
      <c r="E327">
        <f>VLOOKUP(A327,Tabel1[[PrøveID]:[Longitude]],6,FALSE)</f>
        <v>8.4829132000000005</v>
      </c>
      <c r="F327" t="str">
        <f>VLOOKUP(A327,Tabel1[[PrøveID]:[Longitude]],4,FALSE)</f>
        <v>Klitmøller</v>
      </c>
      <c r="G327" s="24" t="str">
        <f>VLOOKUP(H327,Datasæt_Analysesystemer!$D$3:$E$68,2,FALSE)</f>
        <v>Rhithropanopeus harrisii</v>
      </c>
      <c r="H327" t="s">
        <v>1090</v>
      </c>
      <c r="I327" t="str">
        <f>VLOOKUP(H327,Datasæt_Analysesystemer!$D$2:$F$68,3,FALSE)</f>
        <v>Invasiv</v>
      </c>
      <c r="J327" t="s">
        <v>738</v>
      </c>
      <c r="K327" t="s">
        <v>747</v>
      </c>
      <c r="L327" t="s">
        <v>768</v>
      </c>
      <c r="M327" t="str">
        <f t="shared" si="5"/>
        <v>Absent</v>
      </c>
    </row>
    <row r="328" spans="1:13" x14ac:dyDescent="0.25">
      <c r="A328" t="s">
        <v>1642</v>
      </c>
      <c r="B328" t="str">
        <f>VLOOKUP(A328,Tabel1[[PrøveID]:[Longitude]],3,FALSE)</f>
        <v>Miljøstyrelsen</v>
      </c>
      <c r="C328" s="83" t="str">
        <f>VLOOKUP(A328,Tabel1[[PrøveID]:[Longitude]],2,FALSE)</f>
        <v>08-09-2020</v>
      </c>
      <c r="D328">
        <f>VLOOKUP(A328,Tabel1[[PrøveID]:[Longitude]],5,FALSE)</f>
        <v>57.043896400000001</v>
      </c>
      <c r="E328">
        <f>VLOOKUP(A328,Tabel1[[PrøveID]:[Longitude]],6,FALSE)</f>
        <v>8.4829132000000005</v>
      </c>
      <c r="F328" t="str">
        <f>VLOOKUP(A328,Tabel1[[PrøveID]:[Longitude]],4,FALSE)</f>
        <v>Klitmøller</v>
      </c>
      <c r="G328" s="24" t="str">
        <f>VLOOKUP(H328,Datasæt_Analysesystemer!$D$3:$E$68,2,FALSE)</f>
        <v>Oncorhyncus gorbuscha</v>
      </c>
      <c r="H328" t="s">
        <v>799</v>
      </c>
      <c r="I328" t="str">
        <f>VLOOKUP(H328,Datasæt_Analysesystemer!$D$2:$F$68,3,FALSE)</f>
        <v>Invasiv</v>
      </c>
      <c r="J328" t="s">
        <v>744</v>
      </c>
      <c r="K328" t="s">
        <v>747</v>
      </c>
      <c r="L328" t="s">
        <v>768</v>
      </c>
      <c r="M328" t="str">
        <f t="shared" si="5"/>
        <v>Absent</v>
      </c>
    </row>
    <row r="329" spans="1:13" x14ac:dyDescent="0.25">
      <c r="A329" t="s">
        <v>1642</v>
      </c>
      <c r="B329" t="str">
        <f>VLOOKUP(A329,Tabel1[[PrøveID]:[Longitude]],3,FALSE)</f>
        <v>Miljøstyrelsen</v>
      </c>
      <c r="C329" s="83" t="str">
        <f>VLOOKUP(A329,Tabel1[[PrøveID]:[Longitude]],2,FALSE)</f>
        <v>08-09-2020</v>
      </c>
      <c r="D329">
        <f>VLOOKUP(A329,Tabel1[[PrøveID]:[Longitude]],5,FALSE)</f>
        <v>57.043896400000001</v>
      </c>
      <c r="E329">
        <f>VLOOKUP(A329,Tabel1[[PrøveID]:[Longitude]],6,FALSE)</f>
        <v>8.4829132000000005</v>
      </c>
      <c r="F329" t="str">
        <f>VLOOKUP(A329,Tabel1[[PrøveID]:[Longitude]],4,FALSE)</f>
        <v>Klitmøller</v>
      </c>
      <c r="G329" s="24" t="str">
        <f>VLOOKUP(H329,Datasæt_Analysesystemer!$D$3:$E$68,2,FALSE)</f>
        <v>Oncorhyncus gorbuscha</v>
      </c>
      <c r="H329" t="s">
        <v>799</v>
      </c>
      <c r="I329" t="str">
        <f>VLOOKUP(H329,Datasæt_Analysesystemer!$D$2:$F$68,3,FALSE)</f>
        <v>Invasiv</v>
      </c>
      <c r="J329" t="s">
        <v>738</v>
      </c>
      <c r="K329" t="s">
        <v>747</v>
      </c>
      <c r="L329" t="s">
        <v>768</v>
      </c>
      <c r="M329" t="str">
        <f t="shared" si="5"/>
        <v>Absent</v>
      </c>
    </row>
    <row r="330" spans="1:13" x14ac:dyDescent="0.25">
      <c r="A330" t="s">
        <v>1642</v>
      </c>
      <c r="B330" t="str">
        <f>VLOOKUP(A330,Tabel1[[PrøveID]:[Longitude]],3,FALSE)</f>
        <v>Miljøstyrelsen</v>
      </c>
      <c r="C330" s="83" t="str">
        <f>VLOOKUP(A330,Tabel1[[PrøveID]:[Longitude]],2,FALSE)</f>
        <v>08-09-2020</v>
      </c>
      <c r="D330">
        <f>VLOOKUP(A330,Tabel1[[PrøveID]:[Longitude]],5,FALSE)</f>
        <v>57.043896400000001</v>
      </c>
      <c r="E330">
        <f>VLOOKUP(A330,Tabel1[[PrøveID]:[Longitude]],6,FALSE)</f>
        <v>8.4829132000000005</v>
      </c>
      <c r="F330" t="str">
        <f>VLOOKUP(A330,Tabel1[[PrøveID]:[Longitude]],4,FALSE)</f>
        <v>Klitmøller</v>
      </c>
      <c r="G330" s="24" t="str">
        <f>VLOOKUP(H330,Datasæt_Analysesystemer!$D$3:$E$68,2,FALSE)</f>
        <v>Acipenser baerii</v>
      </c>
      <c r="H330" t="s">
        <v>1120</v>
      </c>
      <c r="I330" t="str">
        <f>VLOOKUP(H330,Datasæt_Analysesystemer!$D$2:$F$68,3,FALSE)</f>
        <v>Invasiv</v>
      </c>
      <c r="J330" t="s">
        <v>738</v>
      </c>
      <c r="K330" t="s">
        <v>747</v>
      </c>
      <c r="L330" t="s">
        <v>768</v>
      </c>
      <c r="M330" t="str">
        <f t="shared" si="5"/>
        <v>Absent</v>
      </c>
    </row>
    <row r="331" spans="1:13" x14ac:dyDescent="0.25">
      <c r="A331" t="s">
        <v>1642</v>
      </c>
      <c r="B331" t="str">
        <f>VLOOKUP(A331,Tabel1[[PrøveID]:[Longitude]],3,FALSE)</f>
        <v>Miljøstyrelsen</v>
      </c>
      <c r="C331" s="83" t="str">
        <f>VLOOKUP(A331,Tabel1[[PrøveID]:[Longitude]],2,FALSE)</f>
        <v>08-09-2020</v>
      </c>
      <c r="D331">
        <f>VLOOKUP(A331,Tabel1[[PrøveID]:[Longitude]],5,FALSE)</f>
        <v>57.043896400000001</v>
      </c>
      <c r="E331">
        <f>VLOOKUP(A331,Tabel1[[PrøveID]:[Longitude]],6,FALSE)</f>
        <v>8.4829132000000005</v>
      </c>
      <c r="F331" t="str">
        <f>VLOOKUP(A331,Tabel1[[PrøveID]:[Longitude]],4,FALSE)</f>
        <v>Klitmøller</v>
      </c>
      <c r="G331" s="24" t="str">
        <f>VLOOKUP(H331,Datasæt_Analysesystemer!$D$3:$E$68,2,FALSE)</f>
        <v>Acipenser baerii</v>
      </c>
      <c r="H331" t="s">
        <v>1120</v>
      </c>
      <c r="I331" t="str">
        <f>VLOOKUP(H331,Datasæt_Analysesystemer!$D$2:$F$68,3,FALSE)</f>
        <v>Invasiv</v>
      </c>
      <c r="J331" t="s">
        <v>738</v>
      </c>
      <c r="K331" t="s">
        <v>747</v>
      </c>
      <c r="L331" t="s">
        <v>768</v>
      </c>
      <c r="M331" t="str">
        <f t="shared" si="5"/>
        <v>Absent</v>
      </c>
    </row>
    <row r="332" spans="1:13" x14ac:dyDescent="0.25">
      <c r="A332" t="s">
        <v>1642</v>
      </c>
      <c r="B332" t="str">
        <f>VLOOKUP(A332,Tabel1[[PrøveID]:[Longitude]],3,FALSE)</f>
        <v>Miljøstyrelsen</v>
      </c>
      <c r="C332" s="83" t="str">
        <f>VLOOKUP(A332,Tabel1[[PrøveID]:[Longitude]],2,FALSE)</f>
        <v>08-09-2020</v>
      </c>
      <c r="D332">
        <f>VLOOKUP(A332,Tabel1[[PrøveID]:[Longitude]],5,FALSE)</f>
        <v>57.043896400000001</v>
      </c>
      <c r="E332">
        <f>VLOOKUP(A332,Tabel1[[PrøveID]:[Longitude]],6,FALSE)</f>
        <v>8.4829132000000005</v>
      </c>
      <c r="F332" t="str">
        <f>VLOOKUP(A332,Tabel1[[PrøveID]:[Longitude]],4,FALSE)</f>
        <v>Klitmøller</v>
      </c>
      <c r="G332" s="24" t="str">
        <f>VLOOKUP(H332,Datasæt_Analysesystemer!$D$3:$E$68,2,FALSE)</f>
        <v>Magallana gigas</v>
      </c>
      <c r="H332" t="s">
        <v>1100</v>
      </c>
      <c r="I332" t="str">
        <f>VLOOKUP(H332,Datasæt_Analysesystemer!$D$2:$F$68,3,FALSE)</f>
        <v>Invasiv</v>
      </c>
      <c r="J332" t="s">
        <v>738</v>
      </c>
      <c r="K332" t="s">
        <v>747</v>
      </c>
      <c r="L332" t="s">
        <v>768</v>
      </c>
      <c r="M332" t="str">
        <f t="shared" si="5"/>
        <v>Absent</v>
      </c>
    </row>
    <row r="333" spans="1:13" x14ac:dyDescent="0.25">
      <c r="A333" t="s">
        <v>1642</v>
      </c>
      <c r="B333" t="str">
        <f>VLOOKUP(A333,Tabel1[[PrøveID]:[Longitude]],3,FALSE)</f>
        <v>Miljøstyrelsen</v>
      </c>
      <c r="C333" s="83" t="str">
        <f>VLOOKUP(A333,Tabel1[[PrøveID]:[Longitude]],2,FALSE)</f>
        <v>08-09-2020</v>
      </c>
      <c r="D333">
        <f>VLOOKUP(A333,Tabel1[[PrøveID]:[Longitude]],5,FALSE)</f>
        <v>57.043896400000001</v>
      </c>
      <c r="E333">
        <f>VLOOKUP(A333,Tabel1[[PrøveID]:[Longitude]],6,FALSE)</f>
        <v>8.4829132000000005</v>
      </c>
      <c r="F333" t="str">
        <f>VLOOKUP(A333,Tabel1[[PrøveID]:[Longitude]],4,FALSE)</f>
        <v>Klitmøller</v>
      </c>
      <c r="G333" s="24" t="str">
        <f>VLOOKUP(H333,Datasæt_Analysesystemer!$D$3:$E$68,2,FALSE)</f>
        <v>Magallana gigas</v>
      </c>
      <c r="H333" t="s">
        <v>1100</v>
      </c>
      <c r="I333" t="str">
        <f>VLOOKUP(H333,Datasæt_Analysesystemer!$D$2:$F$68,3,FALSE)</f>
        <v>Invasiv</v>
      </c>
      <c r="J333" t="s">
        <v>738</v>
      </c>
      <c r="K333" t="s">
        <v>747</v>
      </c>
      <c r="L333" t="s">
        <v>768</v>
      </c>
      <c r="M333" t="str">
        <f t="shared" si="5"/>
        <v>Absent</v>
      </c>
    </row>
    <row r="334" spans="1:13" x14ac:dyDescent="0.25">
      <c r="A334" t="s">
        <v>1642</v>
      </c>
      <c r="B334" t="str">
        <f>VLOOKUP(A334,Tabel1[[PrøveID]:[Longitude]],3,FALSE)</f>
        <v>Miljøstyrelsen</v>
      </c>
      <c r="C334" s="83" t="str">
        <f>VLOOKUP(A334,Tabel1[[PrøveID]:[Longitude]],2,FALSE)</f>
        <v>08-09-2020</v>
      </c>
      <c r="D334">
        <f>VLOOKUP(A334,Tabel1[[PrøveID]:[Longitude]],5,FALSE)</f>
        <v>57.043896400000001</v>
      </c>
      <c r="E334">
        <f>VLOOKUP(A334,Tabel1[[PrøveID]:[Longitude]],6,FALSE)</f>
        <v>8.4829132000000005</v>
      </c>
      <c r="F334" t="str">
        <f>VLOOKUP(A334,Tabel1[[PrøveID]:[Longitude]],4,FALSE)</f>
        <v>Klitmøller</v>
      </c>
      <c r="G334" s="24" t="str">
        <f>VLOOKUP(H334,Datasæt_Analysesystemer!$D$3:$E$68,2,FALSE)</f>
        <v>Neogobius melanostomus</v>
      </c>
      <c r="H334" t="s">
        <v>1089</v>
      </c>
      <c r="I334" t="str">
        <f>VLOOKUP(H334,Datasæt_Analysesystemer!$D$2:$F$68,3,FALSE)</f>
        <v>Invasiv</v>
      </c>
      <c r="J334" t="s">
        <v>744</v>
      </c>
      <c r="K334" t="s">
        <v>747</v>
      </c>
      <c r="L334" t="s">
        <v>768</v>
      </c>
      <c r="M334" t="str">
        <f t="shared" si="5"/>
        <v>Absent</v>
      </c>
    </row>
    <row r="335" spans="1:13" x14ac:dyDescent="0.25">
      <c r="A335" t="s">
        <v>1642</v>
      </c>
      <c r="B335" t="str">
        <f>VLOOKUP(A335,Tabel1[[PrøveID]:[Longitude]],3,FALSE)</f>
        <v>Miljøstyrelsen</v>
      </c>
      <c r="C335" s="83" t="str">
        <f>VLOOKUP(A335,Tabel1[[PrøveID]:[Longitude]],2,FALSE)</f>
        <v>08-09-2020</v>
      </c>
      <c r="D335">
        <f>VLOOKUP(A335,Tabel1[[PrøveID]:[Longitude]],5,FALSE)</f>
        <v>57.043896400000001</v>
      </c>
      <c r="E335">
        <f>VLOOKUP(A335,Tabel1[[PrøveID]:[Longitude]],6,FALSE)</f>
        <v>8.4829132000000005</v>
      </c>
      <c r="F335" t="str">
        <f>VLOOKUP(A335,Tabel1[[PrøveID]:[Longitude]],4,FALSE)</f>
        <v>Klitmøller</v>
      </c>
      <c r="G335" s="24" t="str">
        <f>VLOOKUP(H335,Datasæt_Analysesystemer!$D$3:$E$68,2,FALSE)</f>
        <v>Neogobius melanostomus</v>
      </c>
      <c r="H335" t="s">
        <v>1089</v>
      </c>
      <c r="I335" t="str">
        <f>VLOOKUP(H335,Datasæt_Analysesystemer!$D$2:$F$68,3,FALSE)</f>
        <v>Invasiv</v>
      </c>
      <c r="J335" t="s">
        <v>738</v>
      </c>
      <c r="K335" t="s">
        <v>747</v>
      </c>
      <c r="L335" t="s">
        <v>768</v>
      </c>
      <c r="M335" t="str">
        <f t="shared" si="5"/>
        <v>Absent</v>
      </c>
    </row>
    <row r="336" spans="1:13" x14ac:dyDescent="0.25">
      <c r="A336" t="s">
        <v>1645</v>
      </c>
      <c r="B336" t="str">
        <f>VLOOKUP(A336,Tabel1[[PrøveID]:[Longitude]],3,FALSE)</f>
        <v>Miljøstyrelsen</v>
      </c>
      <c r="C336" s="83" t="str">
        <f>VLOOKUP(A336,Tabel1[[PrøveID]:[Longitude]],2,FALSE)</f>
        <v>05-10-2020</v>
      </c>
      <c r="D336">
        <f>VLOOKUP(A336,Tabel1[[PrøveID]:[Longitude]],5,FALSE)</f>
        <v>55.674208999999998</v>
      </c>
      <c r="E336">
        <f>VLOOKUP(A336,Tabel1[[PrøveID]:[Longitude]],6,FALSE)</f>
        <v>9.6898160000000004</v>
      </c>
      <c r="F336" t="str">
        <f>VLOOKUP(A336,Tabel1[[PrøveID]:[Longitude]],4,FALSE)</f>
        <v>Brejning Havn</v>
      </c>
      <c r="G336" s="24" t="str">
        <f>VLOOKUP(H336,Datasæt_Analysesystemer!$D$3:$E$68,2,FALSE)</f>
        <v>Platichthys flesus</v>
      </c>
      <c r="H336" t="s">
        <v>793</v>
      </c>
      <c r="I336" t="str">
        <f>VLOOKUP(H336,Datasæt_Analysesystemer!$D$2:$F$68,3,FALSE)</f>
        <v>Almindelig</v>
      </c>
      <c r="J336" t="s">
        <v>744</v>
      </c>
      <c r="K336" t="s">
        <v>747</v>
      </c>
      <c r="L336" t="s">
        <v>768</v>
      </c>
      <c r="M336" t="str">
        <f t="shared" si="5"/>
        <v>Absent</v>
      </c>
    </row>
    <row r="337" spans="1:13" x14ac:dyDescent="0.25">
      <c r="A337" t="s">
        <v>1645</v>
      </c>
      <c r="B337" t="str">
        <f>VLOOKUP(A337,Tabel1[[PrøveID]:[Longitude]],3,FALSE)</f>
        <v>Miljøstyrelsen</v>
      </c>
      <c r="C337" s="83" t="str">
        <f>VLOOKUP(A337,Tabel1[[PrøveID]:[Longitude]],2,FALSE)</f>
        <v>05-10-2020</v>
      </c>
      <c r="D337">
        <f>VLOOKUP(A337,Tabel1[[PrøveID]:[Longitude]],5,FALSE)</f>
        <v>55.674208999999998</v>
      </c>
      <c r="E337">
        <f>VLOOKUP(A337,Tabel1[[PrøveID]:[Longitude]],6,FALSE)</f>
        <v>9.6898160000000004</v>
      </c>
      <c r="F337" t="str">
        <f>VLOOKUP(A337,Tabel1[[PrøveID]:[Longitude]],4,FALSE)</f>
        <v>Brejning Havn</v>
      </c>
      <c r="G337" s="24" t="str">
        <f>VLOOKUP(H337,Datasæt_Analysesystemer!$D$3:$E$68,2,FALSE)</f>
        <v>Platichthys flesus</v>
      </c>
      <c r="H337" t="s">
        <v>793</v>
      </c>
      <c r="I337" t="str">
        <f>VLOOKUP(H337,Datasæt_Analysesystemer!$D$2:$F$68,3,FALSE)</f>
        <v>Almindelig</v>
      </c>
      <c r="J337" t="s">
        <v>738</v>
      </c>
      <c r="K337" t="s">
        <v>747</v>
      </c>
      <c r="L337" t="s">
        <v>768</v>
      </c>
      <c r="M337" t="str">
        <f t="shared" si="5"/>
        <v>Absent</v>
      </c>
    </row>
    <row r="338" spans="1:13" x14ac:dyDescent="0.25">
      <c r="A338" t="s">
        <v>1645</v>
      </c>
      <c r="B338" t="str">
        <f>VLOOKUP(A338,Tabel1[[PrøveID]:[Longitude]],3,FALSE)</f>
        <v>Miljøstyrelsen</v>
      </c>
      <c r="C338" s="83" t="str">
        <f>VLOOKUP(A338,Tabel1[[PrøveID]:[Longitude]],2,FALSE)</f>
        <v>05-10-2020</v>
      </c>
      <c r="D338">
        <f>VLOOKUP(A338,Tabel1[[PrøveID]:[Longitude]],5,FALSE)</f>
        <v>55.674208999999998</v>
      </c>
      <c r="E338">
        <f>VLOOKUP(A338,Tabel1[[PrøveID]:[Longitude]],6,FALSE)</f>
        <v>9.6898160000000004</v>
      </c>
      <c r="F338" t="str">
        <f>VLOOKUP(A338,Tabel1[[PrøveID]:[Longitude]],4,FALSE)</f>
        <v>Brejning Havn</v>
      </c>
      <c r="G338" s="24" t="str">
        <f>VLOOKUP(H338,Datasæt_Analysesystemer!$D$3:$E$68,2,FALSE)</f>
        <v>Gadus morhua</v>
      </c>
      <c r="H338" t="s">
        <v>794</v>
      </c>
      <c r="I338" t="str">
        <f>VLOOKUP(H338,Datasæt_Analysesystemer!$D$2:$F$68,3,FALSE)</f>
        <v>Almindelig</v>
      </c>
      <c r="J338" t="s">
        <v>738</v>
      </c>
      <c r="K338" t="s">
        <v>747</v>
      </c>
      <c r="L338" t="s">
        <v>768</v>
      </c>
      <c r="M338" t="str">
        <f t="shared" si="5"/>
        <v>Absent</v>
      </c>
    </row>
    <row r="339" spans="1:13" x14ac:dyDescent="0.25">
      <c r="A339" t="s">
        <v>1645</v>
      </c>
      <c r="B339" t="str">
        <f>VLOOKUP(A339,Tabel1[[PrøveID]:[Longitude]],3,FALSE)</f>
        <v>Miljøstyrelsen</v>
      </c>
      <c r="C339" s="83" t="str">
        <f>VLOOKUP(A339,Tabel1[[PrøveID]:[Longitude]],2,FALSE)</f>
        <v>05-10-2020</v>
      </c>
      <c r="D339">
        <f>VLOOKUP(A339,Tabel1[[PrøveID]:[Longitude]],5,FALSE)</f>
        <v>55.674208999999998</v>
      </c>
      <c r="E339">
        <f>VLOOKUP(A339,Tabel1[[PrøveID]:[Longitude]],6,FALSE)</f>
        <v>9.6898160000000004</v>
      </c>
      <c r="F339" t="str">
        <f>VLOOKUP(A339,Tabel1[[PrøveID]:[Longitude]],4,FALSE)</f>
        <v>Brejning Havn</v>
      </c>
      <c r="G339" s="24" t="str">
        <f>VLOOKUP(H339,Datasæt_Analysesystemer!$D$3:$E$68,2,FALSE)</f>
        <v>Gadus morhua</v>
      </c>
      <c r="H339" t="s">
        <v>794</v>
      </c>
      <c r="I339" t="str">
        <f>VLOOKUP(H339,Datasæt_Analysesystemer!$D$2:$F$68,3,FALSE)</f>
        <v>Almindelig</v>
      </c>
      <c r="J339" t="s">
        <v>738</v>
      </c>
      <c r="K339" t="s">
        <v>802</v>
      </c>
      <c r="L339" t="s">
        <v>741</v>
      </c>
      <c r="M339" t="str">
        <f t="shared" si="5"/>
        <v>Present_Ct&lt;41</v>
      </c>
    </row>
    <row r="340" spans="1:13" x14ac:dyDescent="0.25">
      <c r="A340" t="s">
        <v>1645</v>
      </c>
      <c r="B340" t="str">
        <f>VLOOKUP(A340,Tabel1[[PrøveID]:[Longitude]],3,FALSE)</f>
        <v>Miljøstyrelsen</v>
      </c>
      <c r="C340" s="83" t="str">
        <f>VLOOKUP(A340,Tabel1[[PrøveID]:[Longitude]],2,FALSE)</f>
        <v>05-10-2020</v>
      </c>
      <c r="D340">
        <f>VLOOKUP(A340,Tabel1[[PrøveID]:[Longitude]],5,FALSE)</f>
        <v>55.674208999999998</v>
      </c>
      <c r="E340">
        <f>VLOOKUP(A340,Tabel1[[PrøveID]:[Longitude]],6,FALSE)</f>
        <v>9.6898160000000004</v>
      </c>
      <c r="F340" t="str">
        <f>VLOOKUP(A340,Tabel1[[PrøveID]:[Longitude]],4,FALSE)</f>
        <v>Brejning Havn</v>
      </c>
      <c r="G340" s="24" t="str">
        <f>VLOOKUP(H340,Datasæt_Analysesystemer!$D$3:$E$68,2,FALSE)</f>
        <v>Mya arenaria</v>
      </c>
      <c r="H340" t="s">
        <v>795</v>
      </c>
      <c r="I340" t="str">
        <f>VLOOKUP(H340,Datasæt_Analysesystemer!$D$2:$F$68,3,FALSE)</f>
        <v>Almindelig</v>
      </c>
      <c r="J340" t="s">
        <v>738</v>
      </c>
      <c r="K340" t="s">
        <v>802</v>
      </c>
      <c r="L340" t="s">
        <v>741</v>
      </c>
      <c r="M340" t="str">
        <f t="shared" si="5"/>
        <v>Present_Ct&lt;41</v>
      </c>
    </row>
    <row r="341" spans="1:13" x14ac:dyDescent="0.25">
      <c r="A341" t="s">
        <v>1645</v>
      </c>
      <c r="B341" t="str">
        <f>VLOOKUP(A341,Tabel1[[PrøveID]:[Longitude]],3,FALSE)</f>
        <v>Miljøstyrelsen</v>
      </c>
      <c r="C341" s="83" t="str">
        <f>VLOOKUP(A341,Tabel1[[PrøveID]:[Longitude]],2,FALSE)</f>
        <v>05-10-2020</v>
      </c>
      <c r="D341">
        <f>VLOOKUP(A341,Tabel1[[PrøveID]:[Longitude]],5,FALSE)</f>
        <v>55.674208999999998</v>
      </c>
      <c r="E341">
        <f>VLOOKUP(A341,Tabel1[[PrøveID]:[Longitude]],6,FALSE)</f>
        <v>9.6898160000000004</v>
      </c>
      <c r="F341" t="str">
        <f>VLOOKUP(A341,Tabel1[[PrøveID]:[Longitude]],4,FALSE)</f>
        <v>Brejning Havn</v>
      </c>
      <c r="G341" s="24" t="str">
        <f>VLOOKUP(H341,Datasæt_Analysesystemer!$D$3:$E$68,2,FALSE)</f>
        <v>Mya arenaria</v>
      </c>
      <c r="H341" t="s">
        <v>795</v>
      </c>
      <c r="I341" t="str">
        <f>VLOOKUP(H341,Datasæt_Analysesystemer!$D$2:$F$68,3,FALSE)</f>
        <v>Almindelig</v>
      </c>
      <c r="J341" t="s">
        <v>738</v>
      </c>
      <c r="K341" t="s">
        <v>802</v>
      </c>
      <c r="L341" t="s">
        <v>741</v>
      </c>
      <c r="M341" t="str">
        <f t="shared" si="5"/>
        <v>Present_Ct&lt;41</v>
      </c>
    </row>
    <row r="342" spans="1:13" x14ac:dyDescent="0.25">
      <c r="A342" t="s">
        <v>1645</v>
      </c>
      <c r="B342" t="str">
        <f>VLOOKUP(A342,Tabel1[[PrøveID]:[Longitude]],3,FALSE)</f>
        <v>Miljøstyrelsen</v>
      </c>
      <c r="C342" s="83" t="str">
        <f>VLOOKUP(A342,Tabel1[[PrøveID]:[Longitude]],2,FALSE)</f>
        <v>05-10-2020</v>
      </c>
      <c r="D342">
        <f>VLOOKUP(A342,Tabel1[[PrøveID]:[Longitude]],5,FALSE)</f>
        <v>55.674208999999998</v>
      </c>
      <c r="E342">
        <f>VLOOKUP(A342,Tabel1[[PrøveID]:[Longitude]],6,FALSE)</f>
        <v>9.6898160000000004</v>
      </c>
      <c r="F342" t="str">
        <f>VLOOKUP(A342,Tabel1[[PrøveID]:[Longitude]],4,FALSE)</f>
        <v>Brejning Havn</v>
      </c>
      <c r="G342" s="24" t="str">
        <f>VLOOKUP(H342,Datasæt_Analysesystemer!$D$3:$E$68,2,FALSE)</f>
        <v>Mnemiopsis leidyi</v>
      </c>
      <c r="H342" t="s">
        <v>982</v>
      </c>
      <c r="I342" t="str">
        <f>VLOOKUP(H342,Datasæt_Analysesystemer!$D$2:$F$68,3,FALSE)</f>
        <v>Invasiv</v>
      </c>
      <c r="J342" t="s">
        <v>738</v>
      </c>
      <c r="K342" t="s">
        <v>802</v>
      </c>
      <c r="L342" t="s">
        <v>741</v>
      </c>
      <c r="M342" t="str">
        <f t="shared" si="5"/>
        <v>Present_Ct&lt;41</v>
      </c>
    </row>
    <row r="343" spans="1:13" x14ac:dyDescent="0.25">
      <c r="A343" t="s">
        <v>1645</v>
      </c>
      <c r="B343" t="str">
        <f>VLOOKUP(A343,Tabel1[[PrøveID]:[Longitude]],3,FALSE)</f>
        <v>Miljøstyrelsen</v>
      </c>
      <c r="C343" s="83" t="str">
        <f>VLOOKUP(A343,Tabel1[[PrøveID]:[Longitude]],2,FALSE)</f>
        <v>05-10-2020</v>
      </c>
      <c r="D343">
        <f>VLOOKUP(A343,Tabel1[[PrøveID]:[Longitude]],5,FALSE)</f>
        <v>55.674208999999998</v>
      </c>
      <c r="E343">
        <f>VLOOKUP(A343,Tabel1[[PrøveID]:[Longitude]],6,FALSE)</f>
        <v>9.6898160000000004</v>
      </c>
      <c r="F343" t="str">
        <f>VLOOKUP(A343,Tabel1[[PrøveID]:[Longitude]],4,FALSE)</f>
        <v>Brejning Havn</v>
      </c>
      <c r="G343" s="24" t="str">
        <f>VLOOKUP(H343,Datasæt_Analysesystemer!$D$3:$E$68,2,FALSE)</f>
        <v>Mnemiopsis leidyi</v>
      </c>
      <c r="H343" t="s">
        <v>982</v>
      </c>
      <c r="I343" t="str">
        <f>VLOOKUP(H343,Datasæt_Analysesystemer!$D$2:$F$68,3,FALSE)</f>
        <v>Invasiv</v>
      </c>
      <c r="J343" t="s">
        <v>738</v>
      </c>
      <c r="K343" t="s">
        <v>802</v>
      </c>
      <c r="L343" t="s">
        <v>741</v>
      </c>
      <c r="M343" t="str">
        <f t="shared" si="5"/>
        <v>Present_Ct&lt;41</v>
      </c>
    </row>
    <row r="344" spans="1:13" x14ac:dyDescent="0.25">
      <c r="A344" t="s">
        <v>1645</v>
      </c>
      <c r="B344" t="str">
        <f>VLOOKUP(A344,Tabel1[[PrøveID]:[Longitude]],3,FALSE)</f>
        <v>Miljøstyrelsen</v>
      </c>
      <c r="C344" s="83" t="str">
        <f>VLOOKUP(A344,Tabel1[[PrøveID]:[Longitude]],2,FALSE)</f>
        <v>05-10-2020</v>
      </c>
      <c r="D344">
        <f>VLOOKUP(A344,Tabel1[[PrøveID]:[Longitude]],5,FALSE)</f>
        <v>55.674208999999998</v>
      </c>
      <c r="E344">
        <f>VLOOKUP(A344,Tabel1[[PrøveID]:[Longitude]],6,FALSE)</f>
        <v>9.6898160000000004</v>
      </c>
      <c r="F344" t="str">
        <f>VLOOKUP(A344,Tabel1[[PrøveID]:[Longitude]],4,FALSE)</f>
        <v>Brejning Havn</v>
      </c>
      <c r="G344" s="24" t="str">
        <f>VLOOKUP(H344,Datasæt_Analysesystemer!$D$3:$E$68,2,FALSE)</f>
        <v>Homarus americanus</v>
      </c>
      <c r="H344" t="s">
        <v>980</v>
      </c>
      <c r="I344" t="str">
        <f>VLOOKUP(H344,Datasæt_Analysesystemer!$D$2:$F$68,3,FALSE)</f>
        <v>Invasiv</v>
      </c>
      <c r="J344" t="s">
        <v>738</v>
      </c>
      <c r="K344" t="s">
        <v>747</v>
      </c>
      <c r="L344" t="s">
        <v>768</v>
      </c>
      <c r="M344" t="str">
        <f t="shared" si="5"/>
        <v>Absent</v>
      </c>
    </row>
    <row r="345" spans="1:13" x14ac:dyDescent="0.25">
      <c r="A345" t="s">
        <v>1645</v>
      </c>
      <c r="B345" t="str">
        <f>VLOOKUP(A345,Tabel1[[PrøveID]:[Longitude]],3,FALSE)</f>
        <v>Miljøstyrelsen</v>
      </c>
      <c r="C345" s="83" t="str">
        <f>VLOOKUP(A345,Tabel1[[PrøveID]:[Longitude]],2,FALSE)</f>
        <v>05-10-2020</v>
      </c>
      <c r="D345">
        <f>VLOOKUP(A345,Tabel1[[PrøveID]:[Longitude]],5,FALSE)</f>
        <v>55.674208999999998</v>
      </c>
      <c r="E345">
        <f>VLOOKUP(A345,Tabel1[[PrøveID]:[Longitude]],6,FALSE)</f>
        <v>9.6898160000000004</v>
      </c>
      <c r="F345" t="str">
        <f>VLOOKUP(A345,Tabel1[[PrøveID]:[Longitude]],4,FALSE)</f>
        <v>Brejning Havn</v>
      </c>
      <c r="G345" s="24" t="str">
        <f>VLOOKUP(H345,Datasæt_Analysesystemer!$D$3:$E$68,2,FALSE)</f>
        <v>Homarus americanus</v>
      </c>
      <c r="H345" t="s">
        <v>980</v>
      </c>
      <c r="I345" t="str">
        <f>VLOOKUP(H345,Datasæt_Analysesystemer!$D$2:$F$68,3,FALSE)</f>
        <v>Invasiv</v>
      </c>
      <c r="J345" t="s">
        <v>744</v>
      </c>
      <c r="K345" t="s">
        <v>747</v>
      </c>
      <c r="L345" t="s">
        <v>768</v>
      </c>
      <c r="M345" t="str">
        <f t="shared" si="5"/>
        <v>Absent</v>
      </c>
    </row>
    <row r="346" spans="1:13" x14ac:dyDescent="0.25">
      <c r="A346" t="s">
        <v>1645</v>
      </c>
      <c r="B346" t="str">
        <f>VLOOKUP(A346,Tabel1[[PrøveID]:[Longitude]],3,FALSE)</f>
        <v>Miljøstyrelsen</v>
      </c>
      <c r="C346" s="83" t="str">
        <f>VLOOKUP(A346,Tabel1[[PrøveID]:[Longitude]],2,FALSE)</f>
        <v>05-10-2020</v>
      </c>
      <c r="D346">
        <f>VLOOKUP(A346,Tabel1[[PrøveID]:[Longitude]],5,FALSE)</f>
        <v>55.674208999999998</v>
      </c>
      <c r="E346">
        <f>VLOOKUP(A346,Tabel1[[PrøveID]:[Longitude]],6,FALSE)</f>
        <v>9.6898160000000004</v>
      </c>
      <c r="F346" t="str">
        <f>VLOOKUP(A346,Tabel1[[PrøveID]:[Longitude]],4,FALSE)</f>
        <v>Brejning Havn</v>
      </c>
      <c r="G346" s="24" t="str">
        <f>VLOOKUP(H346,Datasæt_Analysesystemer!$D$3:$E$68,2,FALSE)</f>
        <v>Paralithodes camtschaticus</v>
      </c>
      <c r="H346" t="s">
        <v>1060</v>
      </c>
      <c r="I346" t="str">
        <f>VLOOKUP(H346,Datasæt_Analysesystemer!$D$2:$F$68,3,FALSE)</f>
        <v>Invasiv</v>
      </c>
      <c r="J346" t="s">
        <v>738</v>
      </c>
      <c r="K346" t="s">
        <v>747</v>
      </c>
      <c r="L346" t="s">
        <v>768</v>
      </c>
      <c r="M346" t="str">
        <f t="shared" si="5"/>
        <v>Absent</v>
      </c>
    </row>
    <row r="347" spans="1:13" x14ac:dyDescent="0.25">
      <c r="A347" t="s">
        <v>1645</v>
      </c>
      <c r="B347" t="str">
        <f>VLOOKUP(A347,Tabel1[[PrøveID]:[Longitude]],3,FALSE)</f>
        <v>Miljøstyrelsen</v>
      </c>
      <c r="C347" s="83" t="str">
        <f>VLOOKUP(A347,Tabel1[[PrøveID]:[Longitude]],2,FALSE)</f>
        <v>05-10-2020</v>
      </c>
      <c r="D347">
        <f>VLOOKUP(A347,Tabel1[[PrøveID]:[Longitude]],5,FALSE)</f>
        <v>55.674208999999998</v>
      </c>
      <c r="E347">
        <f>VLOOKUP(A347,Tabel1[[PrøveID]:[Longitude]],6,FALSE)</f>
        <v>9.6898160000000004</v>
      </c>
      <c r="F347" t="str">
        <f>VLOOKUP(A347,Tabel1[[PrøveID]:[Longitude]],4,FALSE)</f>
        <v>Brejning Havn</v>
      </c>
      <c r="G347" s="24" t="str">
        <f>VLOOKUP(H347,Datasæt_Analysesystemer!$D$3:$E$68,2,FALSE)</f>
        <v>Paralithodes camtschaticus</v>
      </c>
      <c r="H347" t="s">
        <v>1060</v>
      </c>
      <c r="I347" t="str">
        <f>VLOOKUP(H347,Datasæt_Analysesystemer!$D$2:$F$68,3,FALSE)</f>
        <v>Invasiv</v>
      </c>
      <c r="J347" t="s">
        <v>744</v>
      </c>
      <c r="K347" t="s">
        <v>747</v>
      </c>
      <c r="L347" t="s">
        <v>768</v>
      </c>
      <c r="M347" t="str">
        <f t="shared" si="5"/>
        <v>Absent</v>
      </c>
    </row>
    <row r="348" spans="1:13" x14ac:dyDescent="0.25">
      <c r="A348" t="s">
        <v>1645</v>
      </c>
      <c r="B348" t="str">
        <f>VLOOKUP(A348,Tabel1[[PrøveID]:[Longitude]],3,FALSE)</f>
        <v>Miljøstyrelsen</v>
      </c>
      <c r="C348" s="83" t="str">
        <f>VLOOKUP(A348,Tabel1[[PrøveID]:[Longitude]],2,FALSE)</f>
        <v>05-10-2020</v>
      </c>
      <c r="D348">
        <f>VLOOKUP(A348,Tabel1[[PrøveID]:[Longitude]],5,FALSE)</f>
        <v>55.674208999999998</v>
      </c>
      <c r="E348">
        <f>VLOOKUP(A348,Tabel1[[PrøveID]:[Longitude]],6,FALSE)</f>
        <v>9.6898160000000004</v>
      </c>
      <c r="F348" t="str">
        <f>VLOOKUP(A348,Tabel1[[PrøveID]:[Longitude]],4,FALSE)</f>
        <v>Brejning Havn</v>
      </c>
      <c r="G348" s="24" t="str">
        <f>VLOOKUP(H348,Datasæt_Analysesystemer!$D$3:$E$68,2,FALSE)</f>
        <v>Eriocheir sinensis</v>
      </c>
      <c r="H348" t="s">
        <v>1031</v>
      </c>
      <c r="I348" t="str">
        <f>VLOOKUP(H348,Datasæt_Analysesystemer!$D$2:$F$68,3,FALSE)</f>
        <v>Invasiv</v>
      </c>
      <c r="J348" t="s">
        <v>738</v>
      </c>
      <c r="K348" t="s">
        <v>747</v>
      </c>
      <c r="L348" t="s">
        <v>768</v>
      </c>
      <c r="M348" t="str">
        <f t="shared" si="5"/>
        <v>Absent</v>
      </c>
    </row>
    <row r="349" spans="1:13" x14ac:dyDescent="0.25">
      <c r="A349" t="s">
        <v>1645</v>
      </c>
      <c r="B349" t="str">
        <f>VLOOKUP(A349,Tabel1[[PrøveID]:[Longitude]],3,FALSE)</f>
        <v>Miljøstyrelsen</v>
      </c>
      <c r="C349" s="83" t="str">
        <f>VLOOKUP(A349,Tabel1[[PrøveID]:[Longitude]],2,FALSE)</f>
        <v>05-10-2020</v>
      </c>
      <c r="D349">
        <f>VLOOKUP(A349,Tabel1[[PrøveID]:[Longitude]],5,FALSE)</f>
        <v>55.674208999999998</v>
      </c>
      <c r="E349">
        <f>VLOOKUP(A349,Tabel1[[PrøveID]:[Longitude]],6,FALSE)</f>
        <v>9.6898160000000004</v>
      </c>
      <c r="F349" t="str">
        <f>VLOOKUP(A349,Tabel1[[PrøveID]:[Longitude]],4,FALSE)</f>
        <v>Brejning Havn</v>
      </c>
      <c r="G349" s="24" t="str">
        <f>VLOOKUP(H349,Datasæt_Analysesystemer!$D$3:$E$68,2,FALSE)</f>
        <v>Eriocheir sinensis</v>
      </c>
      <c r="H349" t="s">
        <v>1031</v>
      </c>
      <c r="I349" t="str">
        <f>VLOOKUP(H349,Datasæt_Analysesystemer!$D$2:$F$68,3,FALSE)</f>
        <v>Invasiv</v>
      </c>
      <c r="J349" t="s">
        <v>738</v>
      </c>
      <c r="K349" t="s">
        <v>747</v>
      </c>
      <c r="L349" t="s">
        <v>768</v>
      </c>
      <c r="M349" t="str">
        <f t="shared" si="5"/>
        <v>Absent</v>
      </c>
    </row>
    <row r="350" spans="1:13" x14ac:dyDescent="0.25">
      <c r="A350" t="s">
        <v>1645</v>
      </c>
      <c r="B350" t="str">
        <f>VLOOKUP(A350,Tabel1[[PrøveID]:[Longitude]],3,FALSE)</f>
        <v>Miljøstyrelsen</v>
      </c>
      <c r="C350" s="83" t="str">
        <f>VLOOKUP(A350,Tabel1[[PrøveID]:[Longitude]],2,FALSE)</f>
        <v>05-10-2020</v>
      </c>
      <c r="D350">
        <f>VLOOKUP(A350,Tabel1[[PrøveID]:[Longitude]],5,FALSE)</f>
        <v>55.674208999999998</v>
      </c>
      <c r="E350">
        <f>VLOOKUP(A350,Tabel1[[PrøveID]:[Longitude]],6,FALSE)</f>
        <v>9.6898160000000004</v>
      </c>
      <c r="F350" t="str">
        <f>VLOOKUP(A350,Tabel1[[PrøveID]:[Longitude]],4,FALSE)</f>
        <v>Brejning Havn</v>
      </c>
      <c r="G350" s="24" t="str">
        <f>VLOOKUP(H350,Datasæt_Analysesystemer!$D$3:$E$68,2,FALSE)</f>
        <v>Rhithropanopeus harrisii</v>
      </c>
      <c r="H350" t="s">
        <v>1090</v>
      </c>
      <c r="I350" t="str">
        <f>VLOOKUP(H350,Datasæt_Analysesystemer!$D$2:$F$68,3,FALSE)</f>
        <v>Invasiv</v>
      </c>
      <c r="J350" t="s">
        <v>738</v>
      </c>
      <c r="K350" t="s">
        <v>747</v>
      </c>
      <c r="L350" t="s">
        <v>768</v>
      </c>
      <c r="M350" t="str">
        <f t="shared" si="5"/>
        <v>Absent</v>
      </c>
    </row>
    <row r="351" spans="1:13" x14ac:dyDescent="0.25">
      <c r="A351" t="s">
        <v>1645</v>
      </c>
      <c r="B351" t="str">
        <f>VLOOKUP(A351,Tabel1[[PrøveID]:[Longitude]],3,FALSE)</f>
        <v>Miljøstyrelsen</v>
      </c>
      <c r="C351" s="83" t="str">
        <f>VLOOKUP(A351,Tabel1[[PrøveID]:[Longitude]],2,FALSE)</f>
        <v>05-10-2020</v>
      </c>
      <c r="D351">
        <f>VLOOKUP(A351,Tabel1[[PrøveID]:[Longitude]],5,FALSE)</f>
        <v>55.674208999999998</v>
      </c>
      <c r="E351">
        <f>VLOOKUP(A351,Tabel1[[PrøveID]:[Longitude]],6,FALSE)</f>
        <v>9.6898160000000004</v>
      </c>
      <c r="F351" t="str">
        <f>VLOOKUP(A351,Tabel1[[PrøveID]:[Longitude]],4,FALSE)</f>
        <v>Brejning Havn</v>
      </c>
      <c r="G351" s="24" t="str">
        <f>VLOOKUP(H351,Datasæt_Analysesystemer!$D$3:$E$68,2,FALSE)</f>
        <v>Rhithropanopeus harrisii</v>
      </c>
      <c r="H351" t="s">
        <v>1090</v>
      </c>
      <c r="I351" t="str">
        <f>VLOOKUP(H351,Datasæt_Analysesystemer!$D$2:$F$68,3,FALSE)</f>
        <v>Invasiv</v>
      </c>
      <c r="J351" t="s">
        <v>738</v>
      </c>
      <c r="K351" t="s">
        <v>747</v>
      </c>
      <c r="L351" t="s">
        <v>768</v>
      </c>
      <c r="M351" t="str">
        <f t="shared" si="5"/>
        <v>Absent</v>
      </c>
    </row>
    <row r="352" spans="1:13" x14ac:dyDescent="0.25">
      <c r="A352" t="s">
        <v>1645</v>
      </c>
      <c r="B352" t="str">
        <f>VLOOKUP(A352,Tabel1[[PrøveID]:[Longitude]],3,FALSE)</f>
        <v>Miljøstyrelsen</v>
      </c>
      <c r="C352" s="83" t="str">
        <f>VLOOKUP(A352,Tabel1[[PrøveID]:[Longitude]],2,FALSE)</f>
        <v>05-10-2020</v>
      </c>
      <c r="D352">
        <f>VLOOKUP(A352,Tabel1[[PrøveID]:[Longitude]],5,FALSE)</f>
        <v>55.674208999999998</v>
      </c>
      <c r="E352">
        <f>VLOOKUP(A352,Tabel1[[PrøveID]:[Longitude]],6,FALSE)</f>
        <v>9.6898160000000004</v>
      </c>
      <c r="F352" t="str">
        <f>VLOOKUP(A352,Tabel1[[PrøveID]:[Longitude]],4,FALSE)</f>
        <v>Brejning Havn</v>
      </c>
      <c r="G352" s="24" t="str">
        <f>VLOOKUP(H352,Datasæt_Analysesystemer!$D$3:$E$68,2,FALSE)</f>
        <v>Oncorhyncus gorbuscha</v>
      </c>
      <c r="H352" t="s">
        <v>799</v>
      </c>
      <c r="I352" t="str">
        <f>VLOOKUP(H352,Datasæt_Analysesystemer!$D$2:$F$68,3,FALSE)</f>
        <v>Invasiv</v>
      </c>
      <c r="J352" t="s">
        <v>738</v>
      </c>
      <c r="K352" t="s">
        <v>747</v>
      </c>
      <c r="L352" t="s">
        <v>768</v>
      </c>
      <c r="M352" t="str">
        <f t="shared" si="5"/>
        <v>Absent</v>
      </c>
    </row>
    <row r="353" spans="1:13" x14ac:dyDescent="0.25">
      <c r="A353" t="s">
        <v>1645</v>
      </c>
      <c r="B353" t="str">
        <f>VLOOKUP(A353,Tabel1[[PrøveID]:[Longitude]],3,FALSE)</f>
        <v>Miljøstyrelsen</v>
      </c>
      <c r="C353" s="83" t="str">
        <f>VLOOKUP(A353,Tabel1[[PrøveID]:[Longitude]],2,FALSE)</f>
        <v>05-10-2020</v>
      </c>
      <c r="D353">
        <f>VLOOKUP(A353,Tabel1[[PrøveID]:[Longitude]],5,FALSE)</f>
        <v>55.674208999999998</v>
      </c>
      <c r="E353">
        <f>VLOOKUP(A353,Tabel1[[PrøveID]:[Longitude]],6,FALSE)</f>
        <v>9.6898160000000004</v>
      </c>
      <c r="F353" t="str">
        <f>VLOOKUP(A353,Tabel1[[PrøveID]:[Longitude]],4,FALSE)</f>
        <v>Brejning Havn</v>
      </c>
      <c r="G353" s="24" t="str">
        <f>VLOOKUP(H353,Datasæt_Analysesystemer!$D$3:$E$68,2,FALSE)</f>
        <v>Oncorhyncus gorbuscha</v>
      </c>
      <c r="H353" t="s">
        <v>799</v>
      </c>
      <c r="I353" t="str">
        <f>VLOOKUP(H353,Datasæt_Analysesystemer!$D$2:$F$68,3,FALSE)</f>
        <v>Invasiv</v>
      </c>
      <c r="J353" t="s">
        <v>738</v>
      </c>
      <c r="K353" t="s">
        <v>747</v>
      </c>
      <c r="L353" t="s">
        <v>768</v>
      </c>
      <c r="M353" t="str">
        <f t="shared" si="5"/>
        <v>Absent</v>
      </c>
    </row>
    <row r="354" spans="1:13" x14ac:dyDescent="0.25">
      <c r="A354" t="s">
        <v>1645</v>
      </c>
      <c r="B354" t="str">
        <f>VLOOKUP(A354,Tabel1[[PrøveID]:[Longitude]],3,FALSE)</f>
        <v>Miljøstyrelsen</v>
      </c>
      <c r="C354" s="83" t="str">
        <f>VLOOKUP(A354,Tabel1[[PrøveID]:[Longitude]],2,FALSE)</f>
        <v>05-10-2020</v>
      </c>
      <c r="D354">
        <f>VLOOKUP(A354,Tabel1[[PrøveID]:[Longitude]],5,FALSE)</f>
        <v>55.674208999999998</v>
      </c>
      <c r="E354">
        <f>VLOOKUP(A354,Tabel1[[PrøveID]:[Longitude]],6,FALSE)</f>
        <v>9.6898160000000004</v>
      </c>
      <c r="F354" t="str">
        <f>VLOOKUP(A354,Tabel1[[PrøveID]:[Longitude]],4,FALSE)</f>
        <v>Brejning Havn</v>
      </c>
      <c r="G354" s="24" t="str">
        <f>VLOOKUP(H354,Datasæt_Analysesystemer!$D$3:$E$68,2,FALSE)</f>
        <v>Thunnus Thynnus</v>
      </c>
      <c r="H354" t="s">
        <v>992</v>
      </c>
      <c r="I354" t="str">
        <f>VLOOKUP(H354,Datasæt_Analysesystemer!$D$2:$F$68,3,FALSE)</f>
        <v>Sjælden</v>
      </c>
      <c r="J354" t="s">
        <v>744</v>
      </c>
      <c r="K354" t="s">
        <v>747</v>
      </c>
      <c r="L354" t="s">
        <v>768</v>
      </c>
      <c r="M354" t="str">
        <f t="shared" si="5"/>
        <v>Absent</v>
      </c>
    </row>
    <row r="355" spans="1:13" x14ac:dyDescent="0.25">
      <c r="A355" t="s">
        <v>1645</v>
      </c>
      <c r="B355" t="str">
        <f>VLOOKUP(A355,Tabel1[[PrøveID]:[Longitude]],3,FALSE)</f>
        <v>Miljøstyrelsen</v>
      </c>
      <c r="C355" s="83" t="str">
        <f>VLOOKUP(A355,Tabel1[[PrøveID]:[Longitude]],2,FALSE)</f>
        <v>05-10-2020</v>
      </c>
      <c r="D355">
        <f>VLOOKUP(A355,Tabel1[[PrøveID]:[Longitude]],5,FALSE)</f>
        <v>55.674208999999998</v>
      </c>
      <c r="E355">
        <f>VLOOKUP(A355,Tabel1[[PrøveID]:[Longitude]],6,FALSE)</f>
        <v>9.6898160000000004</v>
      </c>
      <c r="F355" t="str">
        <f>VLOOKUP(A355,Tabel1[[PrøveID]:[Longitude]],4,FALSE)</f>
        <v>Brejning Havn</v>
      </c>
      <c r="G355" s="24" t="str">
        <f>VLOOKUP(H355,Datasæt_Analysesystemer!$D$3:$E$68,2,FALSE)</f>
        <v>Thunnus Thynnus</v>
      </c>
      <c r="H355" t="s">
        <v>992</v>
      </c>
      <c r="I355" t="str">
        <f>VLOOKUP(H355,Datasæt_Analysesystemer!$D$2:$F$68,3,FALSE)</f>
        <v>Sjælden</v>
      </c>
      <c r="J355" t="s">
        <v>744</v>
      </c>
      <c r="K355" t="s">
        <v>802</v>
      </c>
      <c r="L355" t="s">
        <v>768</v>
      </c>
      <c r="M355" t="str">
        <f t="shared" si="5"/>
        <v>Present_Ct&gt;41</v>
      </c>
    </row>
    <row r="356" spans="1:13" x14ac:dyDescent="0.25">
      <c r="A356" t="s">
        <v>1645</v>
      </c>
      <c r="B356" t="str">
        <f>VLOOKUP(A356,Tabel1[[PrøveID]:[Longitude]],3,FALSE)</f>
        <v>Miljøstyrelsen</v>
      </c>
      <c r="C356" s="83" t="str">
        <f>VLOOKUP(A356,Tabel1[[PrøveID]:[Longitude]],2,FALSE)</f>
        <v>05-10-2020</v>
      </c>
      <c r="D356">
        <f>VLOOKUP(A356,Tabel1[[PrøveID]:[Longitude]],5,FALSE)</f>
        <v>55.674208999999998</v>
      </c>
      <c r="E356">
        <f>VLOOKUP(A356,Tabel1[[PrøveID]:[Longitude]],6,FALSE)</f>
        <v>9.6898160000000004</v>
      </c>
      <c r="F356" t="str">
        <f>VLOOKUP(A356,Tabel1[[PrøveID]:[Longitude]],4,FALSE)</f>
        <v>Brejning Havn</v>
      </c>
      <c r="G356" s="24" t="str">
        <f>VLOOKUP(H356,Datasæt_Analysesystemer!$D$3:$E$68,2,FALSE)</f>
        <v>Magallana gigas</v>
      </c>
      <c r="H356" t="s">
        <v>1100</v>
      </c>
      <c r="I356" t="str">
        <f>VLOOKUP(H356,Datasæt_Analysesystemer!$D$2:$F$68,3,FALSE)</f>
        <v>Invasiv</v>
      </c>
      <c r="J356" t="s">
        <v>744</v>
      </c>
      <c r="K356" t="s">
        <v>747</v>
      </c>
      <c r="L356" t="s">
        <v>768</v>
      </c>
      <c r="M356" t="str">
        <f t="shared" si="5"/>
        <v>Absent</v>
      </c>
    </row>
    <row r="357" spans="1:13" x14ac:dyDescent="0.25">
      <c r="A357" t="s">
        <v>1645</v>
      </c>
      <c r="B357" t="str">
        <f>VLOOKUP(A357,Tabel1[[PrøveID]:[Longitude]],3,FALSE)</f>
        <v>Miljøstyrelsen</v>
      </c>
      <c r="C357" s="83" t="str">
        <f>VLOOKUP(A357,Tabel1[[PrøveID]:[Longitude]],2,FALSE)</f>
        <v>05-10-2020</v>
      </c>
      <c r="D357">
        <f>VLOOKUP(A357,Tabel1[[PrøveID]:[Longitude]],5,FALSE)</f>
        <v>55.674208999999998</v>
      </c>
      <c r="E357">
        <f>VLOOKUP(A357,Tabel1[[PrøveID]:[Longitude]],6,FALSE)</f>
        <v>9.6898160000000004</v>
      </c>
      <c r="F357" t="str">
        <f>VLOOKUP(A357,Tabel1[[PrøveID]:[Longitude]],4,FALSE)</f>
        <v>Brejning Havn</v>
      </c>
      <c r="G357" s="24" t="str">
        <f>VLOOKUP(H357,Datasæt_Analysesystemer!$D$3:$E$68,2,FALSE)</f>
        <v>Magallana gigas</v>
      </c>
      <c r="H357" t="s">
        <v>1100</v>
      </c>
      <c r="I357" t="str">
        <f>VLOOKUP(H357,Datasæt_Analysesystemer!$D$2:$F$68,3,FALSE)</f>
        <v>Invasiv</v>
      </c>
      <c r="J357" t="s">
        <v>738</v>
      </c>
      <c r="K357" t="s">
        <v>747</v>
      </c>
      <c r="L357" t="s">
        <v>768</v>
      </c>
      <c r="M357" t="str">
        <f t="shared" si="5"/>
        <v>Absent</v>
      </c>
    </row>
    <row r="358" spans="1:13" x14ac:dyDescent="0.25">
      <c r="A358" t="s">
        <v>1645</v>
      </c>
      <c r="B358" t="str">
        <f>VLOOKUP(A358,Tabel1[[PrøveID]:[Longitude]],3,FALSE)</f>
        <v>Miljøstyrelsen</v>
      </c>
      <c r="C358" s="83" t="str">
        <f>VLOOKUP(A358,Tabel1[[PrøveID]:[Longitude]],2,FALSE)</f>
        <v>05-10-2020</v>
      </c>
      <c r="D358">
        <f>VLOOKUP(A358,Tabel1[[PrøveID]:[Longitude]],5,FALSE)</f>
        <v>55.674208999999998</v>
      </c>
      <c r="E358">
        <f>VLOOKUP(A358,Tabel1[[PrøveID]:[Longitude]],6,FALSE)</f>
        <v>9.6898160000000004</v>
      </c>
      <c r="F358" t="str">
        <f>VLOOKUP(A358,Tabel1[[PrøveID]:[Longitude]],4,FALSE)</f>
        <v>Brejning Havn</v>
      </c>
      <c r="G358" s="24" t="str">
        <f>VLOOKUP(H358,Datasæt_Analysesystemer!$D$3:$E$68,2,FALSE)</f>
        <v>Neogobius melanostomus</v>
      </c>
      <c r="H358" t="s">
        <v>1089</v>
      </c>
      <c r="I358" t="str">
        <f>VLOOKUP(H358,Datasæt_Analysesystemer!$D$2:$F$68,3,FALSE)</f>
        <v>Invasiv</v>
      </c>
      <c r="J358" t="s">
        <v>738</v>
      </c>
      <c r="K358" t="s">
        <v>747</v>
      </c>
      <c r="L358" t="s">
        <v>768</v>
      </c>
      <c r="M358" t="str">
        <f t="shared" si="5"/>
        <v>Absent</v>
      </c>
    </row>
    <row r="359" spans="1:13" x14ac:dyDescent="0.25">
      <c r="A359" t="s">
        <v>1645</v>
      </c>
      <c r="B359" t="str">
        <f>VLOOKUP(A359,Tabel1[[PrøveID]:[Longitude]],3,FALSE)</f>
        <v>Miljøstyrelsen</v>
      </c>
      <c r="C359" s="83" t="str">
        <f>VLOOKUP(A359,Tabel1[[PrøveID]:[Longitude]],2,FALSE)</f>
        <v>05-10-2020</v>
      </c>
      <c r="D359">
        <f>VLOOKUP(A359,Tabel1[[PrøveID]:[Longitude]],5,FALSE)</f>
        <v>55.674208999999998</v>
      </c>
      <c r="E359">
        <f>VLOOKUP(A359,Tabel1[[PrøveID]:[Longitude]],6,FALSE)</f>
        <v>9.6898160000000004</v>
      </c>
      <c r="F359" t="str">
        <f>VLOOKUP(A359,Tabel1[[PrøveID]:[Longitude]],4,FALSE)</f>
        <v>Brejning Havn</v>
      </c>
      <c r="G359" s="24" t="str">
        <f>VLOOKUP(H359,Datasæt_Analysesystemer!$D$3:$E$68,2,FALSE)</f>
        <v>Neogobius melanostomus</v>
      </c>
      <c r="H359" t="s">
        <v>1089</v>
      </c>
      <c r="I359" t="str">
        <f>VLOOKUP(H359,Datasæt_Analysesystemer!$D$2:$F$68,3,FALSE)</f>
        <v>Invasiv</v>
      </c>
      <c r="J359" t="s">
        <v>738</v>
      </c>
      <c r="K359" t="s">
        <v>747</v>
      </c>
      <c r="L359" t="s">
        <v>768</v>
      </c>
      <c r="M359" t="str">
        <f t="shared" si="5"/>
        <v>Absent</v>
      </c>
    </row>
    <row r="360" spans="1:13" x14ac:dyDescent="0.25">
      <c r="A360" t="s">
        <v>1643</v>
      </c>
      <c r="B360" t="str">
        <f>VLOOKUP(A360,Tabel1[[PrøveID]:[Longitude]],3,FALSE)</f>
        <v>Miljøstyrelsen</v>
      </c>
      <c r="C360" s="83" t="str">
        <f>VLOOKUP(A360,Tabel1[[PrøveID]:[Longitude]],2,FALSE)</f>
        <v>22-09-2020</v>
      </c>
      <c r="D360">
        <f>VLOOKUP(A360,Tabel1[[PrøveID]:[Longitude]],5,FALSE)</f>
        <v>57.594535</v>
      </c>
      <c r="E360">
        <f>VLOOKUP(A360,Tabel1[[PrøveID]:[Longitude]],6,FALSE)</f>
        <v>9.9627079999999992</v>
      </c>
      <c r="F360" t="str">
        <f>VLOOKUP(A360,Tabel1[[PrøveID]:[Longitude]],4,FALSE)</f>
        <v>Hirtshals Havn</v>
      </c>
      <c r="G360" s="24" t="str">
        <f>VLOOKUP(H360,Datasæt_Analysesystemer!$D$3:$E$68,2,FALSE)</f>
        <v>Platichthys flesus</v>
      </c>
      <c r="H360" t="s">
        <v>793</v>
      </c>
      <c r="I360" t="str">
        <f>VLOOKUP(H360,Datasæt_Analysesystemer!$D$2:$F$68,3,FALSE)</f>
        <v>Almindelig</v>
      </c>
      <c r="J360" t="s">
        <v>744</v>
      </c>
      <c r="K360" t="s">
        <v>747</v>
      </c>
      <c r="L360" t="s">
        <v>768</v>
      </c>
      <c r="M360" t="str">
        <f t="shared" si="5"/>
        <v>Absent</v>
      </c>
    </row>
    <row r="361" spans="1:13" x14ac:dyDescent="0.25">
      <c r="A361" t="s">
        <v>1643</v>
      </c>
      <c r="B361" t="str">
        <f>VLOOKUP(A361,Tabel1[[PrøveID]:[Longitude]],3,FALSE)</f>
        <v>Miljøstyrelsen</v>
      </c>
      <c r="C361" s="83" t="str">
        <f>VLOOKUP(A361,Tabel1[[PrøveID]:[Longitude]],2,FALSE)</f>
        <v>22-09-2020</v>
      </c>
      <c r="D361">
        <f>VLOOKUP(A361,Tabel1[[PrøveID]:[Longitude]],5,FALSE)</f>
        <v>57.594535</v>
      </c>
      <c r="E361">
        <f>VLOOKUP(A361,Tabel1[[PrøveID]:[Longitude]],6,FALSE)</f>
        <v>9.9627079999999992</v>
      </c>
      <c r="F361" t="str">
        <f>VLOOKUP(A361,Tabel1[[PrøveID]:[Longitude]],4,FALSE)</f>
        <v>Hirtshals Havn</v>
      </c>
      <c r="G361" s="24" t="str">
        <f>VLOOKUP(H361,Datasæt_Analysesystemer!$D$3:$E$68,2,FALSE)</f>
        <v>Platichthys flesus</v>
      </c>
      <c r="H361" t="s">
        <v>793</v>
      </c>
      <c r="I361" t="str">
        <f>VLOOKUP(H361,Datasæt_Analysesystemer!$D$2:$F$68,3,FALSE)</f>
        <v>Almindelig</v>
      </c>
      <c r="J361" t="s">
        <v>738</v>
      </c>
      <c r="K361" t="s">
        <v>747</v>
      </c>
      <c r="L361" t="s">
        <v>768</v>
      </c>
      <c r="M361" t="str">
        <f t="shared" si="5"/>
        <v>Absent</v>
      </c>
    </row>
    <row r="362" spans="1:13" x14ac:dyDescent="0.25">
      <c r="A362" t="s">
        <v>1643</v>
      </c>
      <c r="B362" t="str">
        <f>VLOOKUP(A362,Tabel1[[PrøveID]:[Longitude]],3,FALSE)</f>
        <v>Miljøstyrelsen</v>
      </c>
      <c r="C362" s="83" t="str">
        <f>VLOOKUP(A362,Tabel1[[PrøveID]:[Longitude]],2,FALSE)</f>
        <v>22-09-2020</v>
      </c>
      <c r="D362">
        <f>VLOOKUP(A362,Tabel1[[PrøveID]:[Longitude]],5,FALSE)</f>
        <v>57.594535</v>
      </c>
      <c r="E362">
        <f>VLOOKUP(A362,Tabel1[[PrøveID]:[Longitude]],6,FALSE)</f>
        <v>9.9627079999999992</v>
      </c>
      <c r="F362" t="str">
        <f>VLOOKUP(A362,Tabel1[[PrøveID]:[Longitude]],4,FALSE)</f>
        <v>Hirtshals Havn</v>
      </c>
      <c r="G362" s="24" t="str">
        <f>VLOOKUP(H362,Datasæt_Analysesystemer!$D$3:$E$68,2,FALSE)</f>
        <v>Gadus morhua</v>
      </c>
      <c r="H362" t="s">
        <v>794</v>
      </c>
      <c r="I362" t="str">
        <f>VLOOKUP(H362,Datasæt_Analysesystemer!$D$2:$F$68,3,FALSE)</f>
        <v>Almindelig</v>
      </c>
      <c r="J362" t="s">
        <v>738</v>
      </c>
      <c r="K362" t="s">
        <v>802</v>
      </c>
      <c r="L362" t="s">
        <v>741</v>
      </c>
      <c r="M362" t="str">
        <f t="shared" si="5"/>
        <v>Present_Ct&lt;41</v>
      </c>
    </row>
    <row r="363" spans="1:13" x14ac:dyDescent="0.25">
      <c r="A363" t="s">
        <v>1643</v>
      </c>
      <c r="B363" t="str">
        <f>VLOOKUP(A363,Tabel1[[PrøveID]:[Longitude]],3,FALSE)</f>
        <v>Miljøstyrelsen</v>
      </c>
      <c r="C363" s="83" t="str">
        <f>VLOOKUP(A363,Tabel1[[PrøveID]:[Longitude]],2,FALSE)</f>
        <v>22-09-2020</v>
      </c>
      <c r="D363">
        <f>VLOOKUP(A363,Tabel1[[PrøveID]:[Longitude]],5,FALSE)</f>
        <v>57.594535</v>
      </c>
      <c r="E363">
        <f>VLOOKUP(A363,Tabel1[[PrøveID]:[Longitude]],6,FALSE)</f>
        <v>9.9627079999999992</v>
      </c>
      <c r="F363" t="str">
        <f>VLOOKUP(A363,Tabel1[[PrøveID]:[Longitude]],4,FALSE)</f>
        <v>Hirtshals Havn</v>
      </c>
      <c r="G363" s="24" t="str">
        <f>VLOOKUP(H363,Datasæt_Analysesystemer!$D$3:$E$68,2,FALSE)</f>
        <v>Gadus morhua</v>
      </c>
      <c r="H363" t="s">
        <v>794</v>
      </c>
      <c r="I363" t="str">
        <f>VLOOKUP(H363,Datasæt_Analysesystemer!$D$2:$F$68,3,FALSE)</f>
        <v>Almindelig</v>
      </c>
      <c r="J363" t="s">
        <v>738</v>
      </c>
      <c r="K363" t="s">
        <v>802</v>
      </c>
      <c r="L363" t="s">
        <v>741</v>
      </c>
      <c r="M363" t="str">
        <f t="shared" si="5"/>
        <v>Present_Ct&lt;41</v>
      </c>
    </row>
    <row r="364" spans="1:13" x14ac:dyDescent="0.25">
      <c r="A364" t="s">
        <v>1643</v>
      </c>
      <c r="B364" t="str">
        <f>VLOOKUP(A364,Tabel1[[PrøveID]:[Longitude]],3,FALSE)</f>
        <v>Miljøstyrelsen</v>
      </c>
      <c r="C364" s="83" t="str">
        <f>VLOOKUP(A364,Tabel1[[PrøveID]:[Longitude]],2,FALSE)</f>
        <v>22-09-2020</v>
      </c>
      <c r="D364">
        <f>VLOOKUP(A364,Tabel1[[PrøveID]:[Longitude]],5,FALSE)</f>
        <v>57.594535</v>
      </c>
      <c r="E364">
        <f>VLOOKUP(A364,Tabel1[[PrøveID]:[Longitude]],6,FALSE)</f>
        <v>9.9627079999999992</v>
      </c>
      <c r="F364" t="str">
        <f>VLOOKUP(A364,Tabel1[[PrøveID]:[Longitude]],4,FALSE)</f>
        <v>Hirtshals Havn</v>
      </c>
      <c r="G364" s="24" t="str">
        <f>VLOOKUP(H364,Datasæt_Analysesystemer!$D$3:$E$68,2,FALSE)</f>
        <v>Mya arenaria</v>
      </c>
      <c r="H364" t="s">
        <v>795</v>
      </c>
      <c r="I364" t="str">
        <f>VLOOKUP(H364,Datasæt_Analysesystemer!$D$2:$F$68,3,FALSE)</f>
        <v>Almindelig</v>
      </c>
      <c r="J364" t="s">
        <v>738</v>
      </c>
      <c r="K364" t="s">
        <v>747</v>
      </c>
      <c r="L364" t="s">
        <v>768</v>
      </c>
      <c r="M364" t="str">
        <f t="shared" si="5"/>
        <v>Absent</v>
      </c>
    </row>
    <row r="365" spans="1:13" x14ac:dyDescent="0.25">
      <c r="A365" t="s">
        <v>1643</v>
      </c>
      <c r="B365" t="str">
        <f>VLOOKUP(A365,Tabel1[[PrøveID]:[Longitude]],3,FALSE)</f>
        <v>Miljøstyrelsen</v>
      </c>
      <c r="C365" s="83" t="str">
        <f>VLOOKUP(A365,Tabel1[[PrøveID]:[Longitude]],2,FALSE)</f>
        <v>22-09-2020</v>
      </c>
      <c r="D365">
        <f>VLOOKUP(A365,Tabel1[[PrøveID]:[Longitude]],5,FALSE)</f>
        <v>57.594535</v>
      </c>
      <c r="E365">
        <f>VLOOKUP(A365,Tabel1[[PrøveID]:[Longitude]],6,FALSE)</f>
        <v>9.9627079999999992</v>
      </c>
      <c r="F365" t="str">
        <f>VLOOKUP(A365,Tabel1[[PrøveID]:[Longitude]],4,FALSE)</f>
        <v>Hirtshals Havn</v>
      </c>
      <c r="G365" s="24" t="str">
        <f>VLOOKUP(H365,Datasæt_Analysesystemer!$D$3:$E$68,2,FALSE)</f>
        <v>Mya arenaria</v>
      </c>
      <c r="H365" t="s">
        <v>795</v>
      </c>
      <c r="I365" t="str">
        <f>VLOOKUP(H365,Datasæt_Analysesystemer!$D$2:$F$68,3,FALSE)</f>
        <v>Almindelig</v>
      </c>
      <c r="J365" t="s">
        <v>738</v>
      </c>
      <c r="K365" t="s">
        <v>747</v>
      </c>
      <c r="L365" t="s">
        <v>768</v>
      </c>
      <c r="M365" t="str">
        <f t="shared" si="5"/>
        <v>Absent</v>
      </c>
    </row>
    <row r="366" spans="1:13" x14ac:dyDescent="0.25">
      <c r="A366" t="s">
        <v>1643</v>
      </c>
      <c r="B366" t="str">
        <f>VLOOKUP(A366,Tabel1[[PrøveID]:[Longitude]],3,FALSE)</f>
        <v>Miljøstyrelsen</v>
      </c>
      <c r="C366" s="83" t="str">
        <f>VLOOKUP(A366,Tabel1[[PrøveID]:[Longitude]],2,FALSE)</f>
        <v>22-09-2020</v>
      </c>
      <c r="D366">
        <f>VLOOKUP(A366,Tabel1[[PrøveID]:[Longitude]],5,FALSE)</f>
        <v>57.594535</v>
      </c>
      <c r="E366">
        <f>VLOOKUP(A366,Tabel1[[PrøveID]:[Longitude]],6,FALSE)</f>
        <v>9.9627079999999992</v>
      </c>
      <c r="F366" t="str">
        <f>VLOOKUP(A366,Tabel1[[PrøveID]:[Longitude]],4,FALSE)</f>
        <v>Hirtshals Havn</v>
      </c>
      <c r="G366" s="24" t="str">
        <f>VLOOKUP(H366,Datasæt_Analysesystemer!$D$3:$E$68,2,FALSE)</f>
        <v>Mnemiopsis leidyi</v>
      </c>
      <c r="H366" t="s">
        <v>982</v>
      </c>
      <c r="I366" t="str">
        <f>VLOOKUP(H366,Datasæt_Analysesystemer!$D$2:$F$68,3,FALSE)</f>
        <v>Invasiv</v>
      </c>
      <c r="J366" t="s">
        <v>744</v>
      </c>
      <c r="K366" t="s">
        <v>802</v>
      </c>
      <c r="L366" t="s">
        <v>741</v>
      </c>
      <c r="M366" t="str">
        <f t="shared" si="5"/>
        <v>Present_Ct&lt;41</v>
      </c>
    </row>
    <row r="367" spans="1:13" x14ac:dyDescent="0.25">
      <c r="A367" t="s">
        <v>1643</v>
      </c>
      <c r="B367" t="str">
        <f>VLOOKUP(A367,Tabel1[[PrøveID]:[Longitude]],3,FALSE)</f>
        <v>Miljøstyrelsen</v>
      </c>
      <c r="C367" s="83" t="str">
        <f>VLOOKUP(A367,Tabel1[[PrøveID]:[Longitude]],2,FALSE)</f>
        <v>22-09-2020</v>
      </c>
      <c r="D367">
        <f>VLOOKUP(A367,Tabel1[[PrøveID]:[Longitude]],5,FALSE)</f>
        <v>57.594535</v>
      </c>
      <c r="E367">
        <f>VLOOKUP(A367,Tabel1[[PrøveID]:[Longitude]],6,FALSE)</f>
        <v>9.9627079999999992</v>
      </c>
      <c r="F367" t="str">
        <f>VLOOKUP(A367,Tabel1[[PrøveID]:[Longitude]],4,FALSE)</f>
        <v>Hirtshals Havn</v>
      </c>
      <c r="G367" s="24" t="str">
        <f>VLOOKUP(H367,Datasæt_Analysesystemer!$D$3:$E$68,2,FALSE)</f>
        <v>Mnemiopsis leidyi</v>
      </c>
      <c r="H367" t="s">
        <v>982</v>
      </c>
      <c r="I367" t="str">
        <f>VLOOKUP(H367,Datasæt_Analysesystemer!$D$2:$F$68,3,FALSE)</f>
        <v>Invasiv</v>
      </c>
      <c r="J367" t="s">
        <v>738</v>
      </c>
      <c r="K367" t="s">
        <v>802</v>
      </c>
      <c r="L367" t="s">
        <v>741</v>
      </c>
      <c r="M367" t="str">
        <f t="shared" si="5"/>
        <v>Present_Ct&lt;41</v>
      </c>
    </row>
    <row r="368" spans="1:13" x14ac:dyDescent="0.25">
      <c r="A368" t="s">
        <v>1643</v>
      </c>
      <c r="B368" t="str">
        <f>VLOOKUP(A368,Tabel1[[PrøveID]:[Longitude]],3,FALSE)</f>
        <v>Miljøstyrelsen</v>
      </c>
      <c r="C368" s="83" t="str">
        <f>VLOOKUP(A368,Tabel1[[PrøveID]:[Longitude]],2,FALSE)</f>
        <v>22-09-2020</v>
      </c>
      <c r="D368">
        <f>VLOOKUP(A368,Tabel1[[PrøveID]:[Longitude]],5,FALSE)</f>
        <v>57.594535</v>
      </c>
      <c r="E368">
        <f>VLOOKUP(A368,Tabel1[[PrøveID]:[Longitude]],6,FALSE)</f>
        <v>9.9627079999999992</v>
      </c>
      <c r="F368" t="str">
        <f>VLOOKUP(A368,Tabel1[[PrøveID]:[Longitude]],4,FALSE)</f>
        <v>Hirtshals Havn</v>
      </c>
      <c r="G368" s="24" t="str">
        <f>VLOOKUP(H368,Datasæt_Analysesystemer!$D$3:$E$68,2,FALSE)</f>
        <v>Homarus americanus</v>
      </c>
      <c r="H368" t="s">
        <v>980</v>
      </c>
      <c r="I368" t="str">
        <f>VLOOKUP(H368,Datasæt_Analysesystemer!$D$2:$F$68,3,FALSE)</f>
        <v>Invasiv</v>
      </c>
      <c r="J368" t="s">
        <v>738</v>
      </c>
      <c r="K368" t="s">
        <v>747</v>
      </c>
      <c r="L368" t="s">
        <v>768</v>
      </c>
      <c r="M368" t="str">
        <f t="shared" si="5"/>
        <v>Absent</v>
      </c>
    </row>
    <row r="369" spans="1:13" x14ac:dyDescent="0.25">
      <c r="A369" t="s">
        <v>1643</v>
      </c>
      <c r="B369" t="str">
        <f>VLOOKUP(A369,Tabel1[[PrøveID]:[Longitude]],3,FALSE)</f>
        <v>Miljøstyrelsen</v>
      </c>
      <c r="C369" s="83" t="str">
        <f>VLOOKUP(A369,Tabel1[[PrøveID]:[Longitude]],2,FALSE)</f>
        <v>22-09-2020</v>
      </c>
      <c r="D369">
        <f>VLOOKUP(A369,Tabel1[[PrøveID]:[Longitude]],5,FALSE)</f>
        <v>57.594535</v>
      </c>
      <c r="E369">
        <f>VLOOKUP(A369,Tabel1[[PrøveID]:[Longitude]],6,FALSE)</f>
        <v>9.9627079999999992</v>
      </c>
      <c r="F369" t="str">
        <f>VLOOKUP(A369,Tabel1[[PrøveID]:[Longitude]],4,FALSE)</f>
        <v>Hirtshals Havn</v>
      </c>
      <c r="G369" s="24" t="str">
        <f>VLOOKUP(H369,Datasæt_Analysesystemer!$D$3:$E$68,2,FALSE)</f>
        <v>Homarus americanus</v>
      </c>
      <c r="H369" t="s">
        <v>980</v>
      </c>
      <c r="I369" t="str">
        <f>VLOOKUP(H369,Datasæt_Analysesystemer!$D$2:$F$68,3,FALSE)</f>
        <v>Invasiv</v>
      </c>
      <c r="J369" t="s">
        <v>738</v>
      </c>
      <c r="K369" t="s">
        <v>747</v>
      </c>
      <c r="L369" t="s">
        <v>768</v>
      </c>
      <c r="M369" t="str">
        <f t="shared" si="5"/>
        <v>Absent</v>
      </c>
    </row>
    <row r="370" spans="1:13" x14ac:dyDescent="0.25">
      <c r="A370" t="s">
        <v>1643</v>
      </c>
      <c r="B370" t="str">
        <f>VLOOKUP(A370,Tabel1[[PrøveID]:[Longitude]],3,FALSE)</f>
        <v>Miljøstyrelsen</v>
      </c>
      <c r="C370" s="83" t="str">
        <f>VLOOKUP(A370,Tabel1[[PrøveID]:[Longitude]],2,FALSE)</f>
        <v>22-09-2020</v>
      </c>
      <c r="D370">
        <f>VLOOKUP(A370,Tabel1[[PrøveID]:[Longitude]],5,FALSE)</f>
        <v>57.594535</v>
      </c>
      <c r="E370">
        <f>VLOOKUP(A370,Tabel1[[PrøveID]:[Longitude]],6,FALSE)</f>
        <v>9.9627079999999992</v>
      </c>
      <c r="F370" t="str">
        <f>VLOOKUP(A370,Tabel1[[PrøveID]:[Longitude]],4,FALSE)</f>
        <v>Hirtshals Havn</v>
      </c>
      <c r="G370" s="24" t="str">
        <f>VLOOKUP(H370,Datasæt_Analysesystemer!$D$3:$E$68,2,FALSE)</f>
        <v>Paralithodes camtschaticus</v>
      </c>
      <c r="H370" t="s">
        <v>1060</v>
      </c>
      <c r="I370" t="str">
        <f>VLOOKUP(H370,Datasæt_Analysesystemer!$D$2:$F$68,3,FALSE)</f>
        <v>Invasiv</v>
      </c>
      <c r="J370" t="s">
        <v>738</v>
      </c>
      <c r="K370" t="s">
        <v>747</v>
      </c>
      <c r="L370" t="s">
        <v>768</v>
      </c>
      <c r="M370" t="str">
        <f t="shared" si="5"/>
        <v>Absent</v>
      </c>
    </row>
    <row r="371" spans="1:13" x14ac:dyDescent="0.25">
      <c r="A371" t="s">
        <v>1643</v>
      </c>
      <c r="B371" t="str">
        <f>VLOOKUP(A371,Tabel1[[PrøveID]:[Longitude]],3,FALSE)</f>
        <v>Miljøstyrelsen</v>
      </c>
      <c r="C371" s="83" t="str">
        <f>VLOOKUP(A371,Tabel1[[PrøveID]:[Longitude]],2,FALSE)</f>
        <v>22-09-2020</v>
      </c>
      <c r="D371">
        <f>VLOOKUP(A371,Tabel1[[PrøveID]:[Longitude]],5,FALSE)</f>
        <v>57.594535</v>
      </c>
      <c r="E371">
        <f>VLOOKUP(A371,Tabel1[[PrøveID]:[Longitude]],6,FALSE)</f>
        <v>9.9627079999999992</v>
      </c>
      <c r="F371" t="str">
        <f>VLOOKUP(A371,Tabel1[[PrøveID]:[Longitude]],4,FALSE)</f>
        <v>Hirtshals Havn</v>
      </c>
      <c r="G371" s="24" t="str">
        <f>VLOOKUP(H371,Datasæt_Analysesystemer!$D$3:$E$68,2,FALSE)</f>
        <v>Paralithodes camtschaticus</v>
      </c>
      <c r="H371" t="s">
        <v>1060</v>
      </c>
      <c r="I371" t="str">
        <f>VLOOKUP(H371,Datasæt_Analysesystemer!$D$2:$F$68,3,FALSE)</f>
        <v>Invasiv</v>
      </c>
      <c r="J371" t="s">
        <v>738</v>
      </c>
      <c r="K371" t="s">
        <v>747</v>
      </c>
      <c r="L371" t="s">
        <v>768</v>
      </c>
      <c r="M371" t="str">
        <f t="shared" si="5"/>
        <v>Absent</v>
      </c>
    </row>
    <row r="372" spans="1:13" x14ac:dyDescent="0.25">
      <c r="A372" t="s">
        <v>1643</v>
      </c>
      <c r="B372" t="str">
        <f>VLOOKUP(A372,Tabel1[[PrøveID]:[Longitude]],3,FALSE)</f>
        <v>Miljøstyrelsen</v>
      </c>
      <c r="C372" s="83" t="str">
        <f>VLOOKUP(A372,Tabel1[[PrøveID]:[Longitude]],2,FALSE)</f>
        <v>22-09-2020</v>
      </c>
      <c r="D372">
        <f>VLOOKUP(A372,Tabel1[[PrøveID]:[Longitude]],5,FALSE)</f>
        <v>57.594535</v>
      </c>
      <c r="E372">
        <f>VLOOKUP(A372,Tabel1[[PrøveID]:[Longitude]],6,FALSE)</f>
        <v>9.9627079999999992</v>
      </c>
      <c r="F372" t="str">
        <f>VLOOKUP(A372,Tabel1[[PrøveID]:[Longitude]],4,FALSE)</f>
        <v>Hirtshals Havn</v>
      </c>
      <c r="G372" s="24" t="str">
        <f>VLOOKUP(H372,Datasæt_Analysesystemer!$D$3:$E$68,2,FALSE)</f>
        <v>Eriocheir sinensis</v>
      </c>
      <c r="H372" t="s">
        <v>1031</v>
      </c>
      <c r="I372" t="str">
        <f>VLOOKUP(H372,Datasæt_Analysesystemer!$D$2:$F$68,3,FALSE)</f>
        <v>Invasiv</v>
      </c>
      <c r="J372" t="s">
        <v>738</v>
      </c>
      <c r="K372" t="s">
        <v>747</v>
      </c>
      <c r="L372" t="s">
        <v>768</v>
      </c>
      <c r="M372" t="str">
        <f t="shared" si="5"/>
        <v>Absent</v>
      </c>
    </row>
    <row r="373" spans="1:13" x14ac:dyDescent="0.25">
      <c r="A373" t="s">
        <v>1643</v>
      </c>
      <c r="B373" t="str">
        <f>VLOOKUP(A373,Tabel1[[PrøveID]:[Longitude]],3,FALSE)</f>
        <v>Miljøstyrelsen</v>
      </c>
      <c r="C373" s="83" t="str">
        <f>VLOOKUP(A373,Tabel1[[PrøveID]:[Longitude]],2,FALSE)</f>
        <v>22-09-2020</v>
      </c>
      <c r="D373">
        <f>VLOOKUP(A373,Tabel1[[PrøveID]:[Longitude]],5,FALSE)</f>
        <v>57.594535</v>
      </c>
      <c r="E373">
        <f>VLOOKUP(A373,Tabel1[[PrøveID]:[Longitude]],6,FALSE)</f>
        <v>9.9627079999999992</v>
      </c>
      <c r="F373" t="str">
        <f>VLOOKUP(A373,Tabel1[[PrøveID]:[Longitude]],4,FALSE)</f>
        <v>Hirtshals Havn</v>
      </c>
      <c r="G373" s="24" t="str">
        <f>VLOOKUP(H373,Datasæt_Analysesystemer!$D$3:$E$68,2,FALSE)</f>
        <v>Eriocheir sinensis</v>
      </c>
      <c r="H373" t="s">
        <v>1031</v>
      </c>
      <c r="I373" t="str">
        <f>VLOOKUP(H373,Datasæt_Analysesystemer!$D$2:$F$68,3,FALSE)</f>
        <v>Invasiv</v>
      </c>
      <c r="J373" t="s">
        <v>738</v>
      </c>
      <c r="K373" t="s">
        <v>747</v>
      </c>
      <c r="L373" t="s">
        <v>768</v>
      </c>
      <c r="M373" t="str">
        <f t="shared" si="5"/>
        <v>Absent</v>
      </c>
    </row>
    <row r="374" spans="1:13" x14ac:dyDescent="0.25">
      <c r="A374" t="s">
        <v>1643</v>
      </c>
      <c r="B374" t="str">
        <f>VLOOKUP(A374,Tabel1[[PrøveID]:[Longitude]],3,FALSE)</f>
        <v>Miljøstyrelsen</v>
      </c>
      <c r="C374" s="83" t="str">
        <f>VLOOKUP(A374,Tabel1[[PrøveID]:[Longitude]],2,FALSE)</f>
        <v>22-09-2020</v>
      </c>
      <c r="D374">
        <f>VLOOKUP(A374,Tabel1[[PrøveID]:[Longitude]],5,FALSE)</f>
        <v>57.594535</v>
      </c>
      <c r="E374">
        <f>VLOOKUP(A374,Tabel1[[PrøveID]:[Longitude]],6,FALSE)</f>
        <v>9.9627079999999992</v>
      </c>
      <c r="F374" t="str">
        <f>VLOOKUP(A374,Tabel1[[PrøveID]:[Longitude]],4,FALSE)</f>
        <v>Hirtshals Havn</v>
      </c>
      <c r="G374" s="24" t="str">
        <f>VLOOKUP(H374,Datasæt_Analysesystemer!$D$3:$E$68,2,FALSE)</f>
        <v>Rhithropanopeus harrisii</v>
      </c>
      <c r="H374" t="s">
        <v>1090</v>
      </c>
      <c r="I374" t="str">
        <f>VLOOKUP(H374,Datasæt_Analysesystemer!$D$2:$F$68,3,FALSE)</f>
        <v>Invasiv</v>
      </c>
      <c r="J374" t="s">
        <v>738</v>
      </c>
      <c r="K374" t="s">
        <v>747</v>
      </c>
      <c r="L374" t="s">
        <v>768</v>
      </c>
      <c r="M374" t="str">
        <f t="shared" si="5"/>
        <v>Absent</v>
      </c>
    </row>
    <row r="375" spans="1:13" x14ac:dyDescent="0.25">
      <c r="A375" t="s">
        <v>1643</v>
      </c>
      <c r="B375" t="str">
        <f>VLOOKUP(A375,Tabel1[[PrøveID]:[Longitude]],3,FALSE)</f>
        <v>Miljøstyrelsen</v>
      </c>
      <c r="C375" s="83" t="str">
        <f>VLOOKUP(A375,Tabel1[[PrøveID]:[Longitude]],2,FALSE)</f>
        <v>22-09-2020</v>
      </c>
      <c r="D375">
        <f>VLOOKUP(A375,Tabel1[[PrøveID]:[Longitude]],5,FALSE)</f>
        <v>57.594535</v>
      </c>
      <c r="E375">
        <f>VLOOKUP(A375,Tabel1[[PrøveID]:[Longitude]],6,FALSE)</f>
        <v>9.9627079999999992</v>
      </c>
      <c r="F375" t="str">
        <f>VLOOKUP(A375,Tabel1[[PrøveID]:[Longitude]],4,FALSE)</f>
        <v>Hirtshals Havn</v>
      </c>
      <c r="G375" s="24" t="str">
        <f>VLOOKUP(H375,Datasæt_Analysesystemer!$D$3:$E$68,2,FALSE)</f>
        <v>Rhithropanopeus harrisii</v>
      </c>
      <c r="H375" t="s">
        <v>1090</v>
      </c>
      <c r="I375" t="str">
        <f>VLOOKUP(H375,Datasæt_Analysesystemer!$D$2:$F$68,3,FALSE)</f>
        <v>Invasiv</v>
      </c>
      <c r="J375" t="s">
        <v>738</v>
      </c>
      <c r="K375" t="s">
        <v>747</v>
      </c>
      <c r="L375" t="s">
        <v>768</v>
      </c>
      <c r="M375" t="str">
        <f t="shared" si="5"/>
        <v>Absent</v>
      </c>
    </row>
    <row r="376" spans="1:13" x14ac:dyDescent="0.25">
      <c r="A376" t="s">
        <v>1643</v>
      </c>
      <c r="B376" t="str">
        <f>VLOOKUP(A376,Tabel1[[PrøveID]:[Longitude]],3,FALSE)</f>
        <v>Miljøstyrelsen</v>
      </c>
      <c r="C376" s="83" t="str">
        <f>VLOOKUP(A376,Tabel1[[PrøveID]:[Longitude]],2,FALSE)</f>
        <v>22-09-2020</v>
      </c>
      <c r="D376">
        <f>VLOOKUP(A376,Tabel1[[PrøveID]:[Longitude]],5,FALSE)</f>
        <v>57.594535</v>
      </c>
      <c r="E376">
        <f>VLOOKUP(A376,Tabel1[[PrøveID]:[Longitude]],6,FALSE)</f>
        <v>9.9627079999999992</v>
      </c>
      <c r="F376" t="str">
        <f>VLOOKUP(A376,Tabel1[[PrøveID]:[Longitude]],4,FALSE)</f>
        <v>Hirtshals Havn</v>
      </c>
      <c r="G376" s="24" t="str">
        <f>VLOOKUP(H376,Datasæt_Analysesystemer!$D$3:$E$68,2,FALSE)</f>
        <v>Oncorhyncus gorbuscha</v>
      </c>
      <c r="H376" t="s">
        <v>799</v>
      </c>
      <c r="I376" t="str">
        <f>VLOOKUP(H376,Datasæt_Analysesystemer!$D$2:$F$68,3,FALSE)</f>
        <v>Invasiv</v>
      </c>
      <c r="J376" t="s">
        <v>738</v>
      </c>
      <c r="K376" t="s">
        <v>747</v>
      </c>
      <c r="L376" t="s">
        <v>768</v>
      </c>
      <c r="M376" t="str">
        <f t="shared" si="5"/>
        <v>Absent</v>
      </c>
    </row>
    <row r="377" spans="1:13" x14ac:dyDescent="0.25">
      <c r="A377" t="s">
        <v>1643</v>
      </c>
      <c r="B377" t="str">
        <f>VLOOKUP(A377,Tabel1[[PrøveID]:[Longitude]],3,FALSE)</f>
        <v>Miljøstyrelsen</v>
      </c>
      <c r="C377" s="83" t="str">
        <f>VLOOKUP(A377,Tabel1[[PrøveID]:[Longitude]],2,FALSE)</f>
        <v>22-09-2020</v>
      </c>
      <c r="D377">
        <f>VLOOKUP(A377,Tabel1[[PrøveID]:[Longitude]],5,FALSE)</f>
        <v>57.594535</v>
      </c>
      <c r="E377">
        <f>VLOOKUP(A377,Tabel1[[PrøveID]:[Longitude]],6,FALSE)</f>
        <v>9.9627079999999992</v>
      </c>
      <c r="F377" t="str">
        <f>VLOOKUP(A377,Tabel1[[PrøveID]:[Longitude]],4,FALSE)</f>
        <v>Hirtshals Havn</v>
      </c>
      <c r="G377" s="24" t="str">
        <f>VLOOKUP(H377,Datasæt_Analysesystemer!$D$3:$E$68,2,FALSE)</f>
        <v>Oncorhyncus gorbuscha</v>
      </c>
      <c r="H377" t="s">
        <v>799</v>
      </c>
      <c r="I377" t="str">
        <f>VLOOKUP(H377,Datasæt_Analysesystemer!$D$2:$F$68,3,FALSE)</f>
        <v>Invasiv</v>
      </c>
      <c r="J377" t="s">
        <v>738</v>
      </c>
      <c r="K377" t="s">
        <v>747</v>
      </c>
      <c r="L377" t="s">
        <v>768</v>
      </c>
      <c r="M377" t="str">
        <f t="shared" si="5"/>
        <v>Absent</v>
      </c>
    </row>
    <row r="378" spans="1:13" x14ac:dyDescent="0.25">
      <c r="A378" t="s">
        <v>1643</v>
      </c>
      <c r="B378" t="str">
        <f>VLOOKUP(A378,Tabel1[[PrøveID]:[Longitude]],3,FALSE)</f>
        <v>Miljøstyrelsen</v>
      </c>
      <c r="C378" s="83" t="str">
        <f>VLOOKUP(A378,Tabel1[[PrøveID]:[Longitude]],2,FALSE)</f>
        <v>22-09-2020</v>
      </c>
      <c r="D378">
        <f>VLOOKUP(A378,Tabel1[[PrøveID]:[Longitude]],5,FALSE)</f>
        <v>57.594535</v>
      </c>
      <c r="E378">
        <f>VLOOKUP(A378,Tabel1[[PrøveID]:[Longitude]],6,FALSE)</f>
        <v>9.9627079999999992</v>
      </c>
      <c r="F378" t="str">
        <f>VLOOKUP(A378,Tabel1[[PrøveID]:[Longitude]],4,FALSE)</f>
        <v>Hirtshals Havn</v>
      </c>
      <c r="G378" s="24" t="str">
        <f>VLOOKUP(H378,Datasæt_Analysesystemer!$D$3:$E$68,2,FALSE)</f>
        <v>Acipenser baerii</v>
      </c>
      <c r="H378" t="s">
        <v>1120</v>
      </c>
      <c r="I378" t="str">
        <f>VLOOKUP(H378,Datasæt_Analysesystemer!$D$2:$F$68,3,FALSE)</f>
        <v>Invasiv</v>
      </c>
      <c r="J378" t="s">
        <v>744</v>
      </c>
      <c r="K378" t="s">
        <v>747</v>
      </c>
      <c r="L378" t="s">
        <v>768</v>
      </c>
      <c r="M378" t="str">
        <f t="shared" si="5"/>
        <v>Absent</v>
      </c>
    </row>
    <row r="379" spans="1:13" x14ac:dyDescent="0.25">
      <c r="A379" t="s">
        <v>1643</v>
      </c>
      <c r="B379" t="str">
        <f>VLOOKUP(A379,Tabel1[[PrøveID]:[Longitude]],3,FALSE)</f>
        <v>Miljøstyrelsen</v>
      </c>
      <c r="C379" s="83" t="str">
        <f>VLOOKUP(A379,Tabel1[[PrøveID]:[Longitude]],2,FALSE)</f>
        <v>22-09-2020</v>
      </c>
      <c r="D379">
        <f>VLOOKUP(A379,Tabel1[[PrøveID]:[Longitude]],5,FALSE)</f>
        <v>57.594535</v>
      </c>
      <c r="E379">
        <f>VLOOKUP(A379,Tabel1[[PrøveID]:[Longitude]],6,FALSE)</f>
        <v>9.9627079999999992</v>
      </c>
      <c r="F379" t="str">
        <f>VLOOKUP(A379,Tabel1[[PrøveID]:[Longitude]],4,FALSE)</f>
        <v>Hirtshals Havn</v>
      </c>
      <c r="G379" s="24" t="str">
        <f>VLOOKUP(H379,Datasæt_Analysesystemer!$D$3:$E$68,2,FALSE)</f>
        <v>Acipenser baerii</v>
      </c>
      <c r="H379" t="s">
        <v>1120</v>
      </c>
      <c r="I379" t="str">
        <f>VLOOKUP(H379,Datasæt_Analysesystemer!$D$2:$F$68,3,FALSE)</f>
        <v>Invasiv</v>
      </c>
      <c r="J379" t="s">
        <v>738</v>
      </c>
      <c r="K379" t="s">
        <v>747</v>
      </c>
      <c r="L379" t="s">
        <v>768</v>
      </c>
      <c r="M379" t="str">
        <f t="shared" si="5"/>
        <v>Absent</v>
      </c>
    </row>
    <row r="380" spans="1:13" x14ac:dyDescent="0.25">
      <c r="A380" t="s">
        <v>1643</v>
      </c>
      <c r="B380" t="str">
        <f>VLOOKUP(A380,Tabel1[[PrøveID]:[Longitude]],3,FALSE)</f>
        <v>Miljøstyrelsen</v>
      </c>
      <c r="C380" s="83" t="str">
        <f>VLOOKUP(A380,Tabel1[[PrøveID]:[Longitude]],2,FALSE)</f>
        <v>22-09-2020</v>
      </c>
      <c r="D380">
        <f>VLOOKUP(A380,Tabel1[[PrøveID]:[Longitude]],5,FALSE)</f>
        <v>57.594535</v>
      </c>
      <c r="E380">
        <f>VLOOKUP(A380,Tabel1[[PrøveID]:[Longitude]],6,FALSE)</f>
        <v>9.9627079999999992</v>
      </c>
      <c r="F380" t="str">
        <f>VLOOKUP(A380,Tabel1[[PrøveID]:[Longitude]],4,FALSE)</f>
        <v>Hirtshals Havn</v>
      </c>
      <c r="G380" s="24" t="str">
        <f>VLOOKUP(H380,Datasæt_Analysesystemer!$D$3:$E$68,2,FALSE)</f>
        <v>Magallana gigas</v>
      </c>
      <c r="H380" t="s">
        <v>1100</v>
      </c>
      <c r="I380" t="str">
        <f>VLOOKUP(H380,Datasæt_Analysesystemer!$D$2:$F$68,3,FALSE)</f>
        <v>Invasiv</v>
      </c>
      <c r="J380" t="s">
        <v>738</v>
      </c>
      <c r="K380" t="s">
        <v>747</v>
      </c>
      <c r="L380" t="s">
        <v>768</v>
      </c>
      <c r="M380" t="str">
        <f t="shared" si="5"/>
        <v>Absent</v>
      </c>
    </row>
    <row r="381" spans="1:13" x14ac:dyDescent="0.25">
      <c r="A381" t="s">
        <v>1643</v>
      </c>
      <c r="B381" t="str">
        <f>VLOOKUP(A381,Tabel1[[PrøveID]:[Longitude]],3,FALSE)</f>
        <v>Miljøstyrelsen</v>
      </c>
      <c r="C381" s="83" t="str">
        <f>VLOOKUP(A381,Tabel1[[PrøveID]:[Longitude]],2,FALSE)</f>
        <v>22-09-2020</v>
      </c>
      <c r="D381">
        <f>VLOOKUP(A381,Tabel1[[PrøveID]:[Longitude]],5,FALSE)</f>
        <v>57.594535</v>
      </c>
      <c r="E381">
        <f>VLOOKUP(A381,Tabel1[[PrøveID]:[Longitude]],6,FALSE)</f>
        <v>9.9627079999999992</v>
      </c>
      <c r="F381" t="str">
        <f>VLOOKUP(A381,Tabel1[[PrøveID]:[Longitude]],4,FALSE)</f>
        <v>Hirtshals Havn</v>
      </c>
      <c r="G381" s="24" t="str">
        <f>VLOOKUP(H381,Datasæt_Analysesystemer!$D$3:$E$68,2,FALSE)</f>
        <v>Magallana gigas</v>
      </c>
      <c r="H381" t="s">
        <v>1100</v>
      </c>
      <c r="I381" t="str">
        <f>VLOOKUP(H381,Datasæt_Analysesystemer!$D$2:$F$68,3,FALSE)</f>
        <v>Invasiv</v>
      </c>
      <c r="J381" t="s">
        <v>738</v>
      </c>
      <c r="K381" t="s">
        <v>747</v>
      </c>
      <c r="L381" t="s">
        <v>768</v>
      </c>
      <c r="M381" t="str">
        <f t="shared" si="5"/>
        <v>Absent</v>
      </c>
    </row>
    <row r="382" spans="1:13" x14ac:dyDescent="0.25">
      <c r="A382" t="s">
        <v>1643</v>
      </c>
      <c r="B382" t="str">
        <f>VLOOKUP(A382,Tabel1[[PrøveID]:[Longitude]],3,FALSE)</f>
        <v>Miljøstyrelsen</v>
      </c>
      <c r="C382" s="83" t="str">
        <f>VLOOKUP(A382,Tabel1[[PrøveID]:[Longitude]],2,FALSE)</f>
        <v>22-09-2020</v>
      </c>
      <c r="D382">
        <f>VLOOKUP(A382,Tabel1[[PrøveID]:[Longitude]],5,FALSE)</f>
        <v>57.594535</v>
      </c>
      <c r="E382">
        <f>VLOOKUP(A382,Tabel1[[PrøveID]:[Longitude]],6,FALSE)</f>
        <v>9.9627079999999992</v>
      </c>
      <c r="F382" t="str">
        <f>VLOOKUP(A382,Tabel1[[PrøveID]:[Longitude]],4,FALSE)</f>
        <v>Hirtshals Havn</v>
      </c>
      <c r="G382" s="24" t="str">
        <f>VLOOKUP(H382,Datasæt_Analysesystemer!$D$3:$E$68,2,FALSE)</f>
        <v>Neogobius melanostomus</v>
      </c>
      <c r="H382" t="s">
        <v>1089</v>
      </c>
      <c r="I382" t="str">
        <f>VLOOKUP(H382,Datasæt_Analysesystemer!$D$2:$F$68,3,FALSE)</f>
        <v>Invasiv</v>
      </c>
      <c r="J382" t="s">
        <v>738</v>
      </c>
      <c r="K382" t="s">
        <v>747</v>
      </c>
      <c r="L382" t="s">
        <v>768</v>
      </c>
      <c r="M382" t="str">
        <f t="shared" si="5"/>
        <v>Absent</v>
      </c>
    </row>
    <row r="383" spans="1:13" x14ac:dyDescent="0.25">
      <c r="A383" t="s">
        <v>1643</v>
      </c>
      <c r="B383" t="str">
        <f>VLOOKUP(A383,Tabel1[[PrøveID]:[Longitude]],3,FALSE)</f>
        <v>Miljøstyrelsen</v>
      </c>
      <c r="C383" s="83" t="str">
        <f>VLOOKUP(A383,Tabel1[[PrøveID]:[Longitude]],2,FALSE)</f>
        <v>22-09-2020</v>
      </c>
      <c r="D383">
        <f>VLOOKUP(A383,Tabel1[[PrøveID]:[Longitude]],5,FALSE)</f>
        <v>57.594535</v>
      </c>
      <c r="E383">
        <f>VLOOKUP(A383,Tabel1[[PrøveID]:[Longitude]],6,FALSE)</f>
        <v>9.9627079999999992</v>
      </c>
      <c r="F383" t="str">
        <f>VLOOKUP(A383,Tabel1[[PrøveID]:[Longitude]],4,FALSE)</f>
        <v>Hirtshals Havn</v>
      </c>
      <c r="G383" s="24" t="str">
        <f>VLOOKUP(H383,Datasæt_Analysesystemer!$D$3:$E$68,2,FALSE)</f>
        <v>Neogobius melanostomus</v>
      </c>
      <c r="H383" t="s">
        <v>1089</v>
      </c>
      <c r="I383" t="str">
        <f>VLOOKUP(H383,Datasæt_Analysesystemer!$D$2:$F$68,3,FALSE)</f>
        <v>Invasiv</v>
      </c>
      <c r="J383" t="s">
        <v>738</v>
      </c>
      <c r="K383" t="s">
        <v>747</v>
      </c>
      <c r="L383" t="s">
        <v>768</v>
      </c>
      <c r="M383" t="str">
        <f t="shared" si="5"/>
        <v>Absent</v>
      </c>
    </row>
    <row r="384" spans="1:13" x14ac:dyDescent="0.25">
      <c r="A384" t="s">
        <v>1624</v>
      </c>
      <c r="B384" t="str">
        <f>VLOOKUP(A384,Tabel1[[PrøveID]:[Longitude]],3,FALSE)</f>
        <v>Miljøstyrelsen</v>
      </c>
      <c r="C384" s="83" t="str">
        <f>VLOOKUP(A384,Tabel1[[PrøveID]:[Longitude]],2,FALSE)</f>
        <v>02-09-2020</v>
      </c>
      <c r="D384">
        <f>VLOOKUP(A384,Tabel1[[PrøveID]:[Longitude]],5,FALSE)</f>
        <v>57.143062</v>
      </c>
      <c r="E384">
        <f>VLOOKUP(A384,Tabel1[[PrøveID]:[Longitude]],6,FALSE)</f>
        <v>9.2546569999999999</v>
      </c>
      <c r="F384" t="str">
        <f>VLOOKUP(A384,Tabel1[[PrøveID]:[Longitude]],4,FALSE)</f>
        <v xml:space="preserve">Kollerup Strand </v>
      </c>
      <c r="G384" s="24" t="str">
        <f>VLOOKUP(H384,Datasæt_Analysesystemer!$D$3:$E$68,2,FALSE)</f>
        <v>Platichthys flesus</v>
      </c>
      <c r="H384" t="s">
        <v>793</v>
      </c>
      <c r="I384" t="str">
        <f>VLOOKUP(H384,Datasæt_Analysesystemer!$D$2:$F$68,3,FALSE)</f>
        <v>Almindelig</v>
      </c>
      <c r="J384" t="s">
        <v>744</v>
      </c>
      <c r="K384" t="s">
        <v>747</v>
      </c>
      <c r="L384" t="s">
        <v>768</v>
      </c>
      <c r="M384" t="str">
        <f t="shared" si="5"/>
        <v>Absent</v>
      </c>
    </row>
    <row r="385" spans="1:13" x14ac:dyDescent="0.25">
      <c r="A385" t="s">
        <v>1624</v>
      </c>
      <c r="B385" t="str">
        <f>VLOOKUP(A385,Tabel1[[PrøveID]:[Longitude]],3,FALSE)</f>
        <v>Miljøstyrelsen</v>
      </c>
      <c r="C385" s="83" t="str">
        <f>VLOOKUP(A385,Tabel1[[PrøveID]:[Longitude]],2,FALSE)</f>
        <v>02-09-2020</v>
      </c>
      <c r="D385">
        <f>VLOOKUP(A385,Tabel1[[PrøveID]:[Longitude]],5,FALSE)</f>
        <v>57.143062</v>
      </c>
      <c r="E385">
        <f>VLOOKUP(A385,Tabel1[[PrøveID]:[Longitude]],6,FALSE)</f>
        <v>9.2546569999999999</v>
      </c>
      <c r="F385" t="str">
        <f>VLOOKUP(A385,Tabel1[[PrøveID]:[Longitude]],4,FALSE)</f>
        <v xml:space="preserve">Kollerup Strand </v>
      </c>
      <c r="G385" s="24" t="str">
        <f>VLOOKUP(H385,Datasæt_Analysesystemer!$D$3:$E$68,2,FALSE)</f>
        <v>Platichthys flesus</v>
      </c>
      <c r="H385" t="s">
        <v>793</v>
      </c>
      <c r="I385" t="str">
        <f>VLOOKUP(H385,Datasæt_Analysesystemer!$D$2:$F$68,3,FALSE)</f>
        <v>Almindelig</v>
      </c>
      <c r="J385" t="s">
        <v>738</v>
      </c>
      <c r="K385" t="s">
        <v>802</v>
      </c>
      <c r="L385" t="s">
        <v>741</v>
      </c>
      <c r="M385" t="str">
        <f t="shared" si="5"/>
        <v>Present_Ct&lt;41</v>
      </c>
    </row>
    <row r="386" spans="1:13" x14ac:dyDescent="0.25">
      <c r="A386" t="s">
        <v>1624</v>
      </c>
      <c r="B386" t="str">
        <f>VLOOKUP(A386,Tabel1[[PrøveID]:[Longitude]],3,FALSE)</f>
        <v>Miljøstyrelsen</v>
      </c>
      <c r="C386" s="83" t="str">
        <f>VLOOKUP(A386,Tabel1[[PrøveID]:[Longitude]],2,FALSE)</f>
        <v>02-09-2020</v>
      </c>
      <c r="D386">
        <f>VLOOKUP(A386,Tabel1[[PrøveID]:[Longitude]],5,FALSE)</f>
        <v>57.143062</v>
      </c>
      <c r="E386">
        <f>VLOOKUP(A386,Tabel1[[PrøveID]:[Longitude]],6,FALSE)</f>
        <v>9.2546569999999999</v>
      </c>
      <c r="F386" t="str">
        <f>VLOOKUP(A386,Tabel1[[PrøveID]:[Longitude]],4,FALSE)</f>
        <v xml:space="preserve">Kollerup Strand </v>
      </c>
      <c r="G386" s="24" t="str">
        <f>VLOOKUP(H386,Datasæt_Analysesystemer!$D$3:$E$68,2,FALSE)</f>
        <v>Gadus morhua</v>
      </c>
      <c r="H386" t="s">
        <v>794</v>
      </c>
      <c r="I386" t="str">
        <f>VLOOKUP(H386,Datasæt_Analysesystemer!$D$2:$F$68,3,FALSE)</f>
        <v>Almindelig</v>
      </c>
      <c r="J386" t="s">
        <v>738</v>
      </c>
      <c r="K386" t="s">
        <v>747</v>
      </c>
      <c r="L386" t="s">
        <v>768</v>
      </c>
      <c r="M386" t="str">
        <f t="shared" ref="M386:M449" si="6">IF(K386="Present",K386&amp;"_"&amp;L386,K386)</f>
        <v>Absent</v>
      </c>
    </row>
    <row r="387" spans="1:13" x14ac:dyDescent="0.25">
      <c r="A387" t="s">
        <v>1624</v>
      </c>
      <c r="B387" t="str">
        <f>VLOOKUP(A387,Tabel1[[PrøveID]:[Longitude]],3,FALSE)</f>
        <v>Miljøstyrelsen</v>
      </c>
      <c r="C387" s="83" t="str">
        <f>VLOOKUP(A387,Tabel1[[PrøveID]:[Longitude]],2,FALSE)</f>
        <v>02-09-2020</v>
      </c>
      <c r="D387">
        <f>VLOOKUP(A387,Tabel1[[PrøveID]:[Longitude]],5,FALSE)</f>
        <v>57.143062</v>
      </c>
      <c r="E387">
        <f>VLOOKUP(A387,Tabel1[[PrøveID]:[Longitude]],6,FALSE)</f>
        <v>9.2546569999999999</v>
      </c>
      <c r="F387" t="str">
        <f>VLOOKUP(A387,Tabel1[[PrøveID]:[Longitude]],4,FALSE)</f>
        <v xml:space="preserve">Kollerup Strand </v>
      </c>
      <c r="G387" s="24" t="str">
        <f>VLOOKUP(H387,Datasæt_Analysesystemer!$D$3:$E$68,2,FALSE)</f>
        <v>Gadus morhua</v>
      </c>
      <c r="H387" t="s">
        <v>794</v>
      </c>
      <c r="I387" t="str">
        <f>VLOOKUP(H387,Datasæt_Analysesystemer!$D$2:$F$68,3,FALSE)</f>
        <v>Almindelig</v>
      </c>
      <c r="J387" t="s">
        <v>738</v>
      </c>
      <c r="K387" t="s">
        <v>747</v>
      </c>
      <c r="L387" t="s">
        <v>768</v>
      </c>
      <c r="M387" t="str">
        <f t="shared" si="6"/>
        <v>Absent</v>
      </c>
    </row>
    <row r="388" spans="1:13" x14ac:dyDescent="0.25">
      <c r="A388" t="s">
        <v>1624</v>
      </c>
      <c r="B388" t="str">
        <f>VLOOKUP(A388,Tabel1[[PrøveID]:[Longitude]],3,FALSE)</f>
        <v>Miljøstyrelsen</v>
      </c>
      <c r="C388" s="83" t="str">
        <f>VLOOKUP(A388,Tabel1[[PrøveID]:[Longitude]],2,FALSE)</f>
        <v>02-09-2020</v>
      </c>
      <c r="D388">
        <f>VLOOKUP(A388,Tabel1[[PrøveID]:[Longitude]],5,FALSE)</f>
        <v>57.143062</v>
      </c>
      <c r="E388">
        <f>VLOOKUP(A388,Tabel1[[PrøveID]:[Longitude]],6,FALSE)</f>
        <v>9.2546569999999999</v>
      </c>
      <c r="F388" t="str">
        <f>VLOOKUP(A388,Tabel1[[PrøveID]:[Longitude]],4,FALSE)</f>
        <v xml:space="preserve">Kollerup Strand </v>
      </c>
      <c r="G388" s="24" t="str">
        <f>VLOOKUP(H388,Datasæt_Analysesystemer!$D$3:$E$68,2,FALSE)</f>
        <v>Mya arenaria</v>
      </c>
      <c r="H388" t="s">
        <v>795</v>
      </c>
      <c r="I388" t="str">
        <f>VLOOKUP(H388,Datasæt_Analysesystemer!$D$2:$F$68,3,FALSE)</f>
        <v>Almindelig</v>
      </c>
      <c r="J388" t="s">
        <v>738</v>
      </c>
      <c r="K388" t="s">
        <v>747</v>
      </c>
      <c r="L388" t="s">
        <v>768</v>
      </c>
      <c r="M388" t="str">
        <f t="shared" si="6"/>
        <v>Absent</v>
      </c>
    </row>
    <row r="389" spans="1:13" x14ac:dyDescent="0.25">
      <c r="A389" t="s">
        <v>1624</v>
      </c>
      <c r="B389" t="str">
        <f>VLOOKUP(A389,Tabel1[[PrøveID]:[Longitude]],3,FALSE)</f>
        <v>Miljøstyrelsen</v>
      </c>
      <c r="C389" s="83" t="str">
        <f>VLOOKUP(A389,Tabel1[[PrøveID]:[Longitude]],2,FALSE)</f>
        <v>02-09-2020</v>
      </c>
      <c r="D389">
        <f>VLOOKUP(A389,Tabel1[[PrøveID]:[Longitude]],5,FALSE)</f>
        <v>57.143062</v>
      </c>
      <c r="E389">
        <f>VLOOKUP(A389,Tabel1[[PrøveID]:[Longitude]],6,FALSE)</f>
        <v>9.2546569999999999</v>
      </c>
      <c r="F389" t="str">
        <f>VLOOKUP(A389,Tabel1[[PrøveID]:[Longitude]],4,FALSE)</f>
        <v xml:space="preserve">Kollerup Strand </v>
      </c>
      <c r="G389" s="24" t="str">
        <f>VLOOKUP(H389,Datasæt_Analysesystemer!$D$3:$E$68,2,FALSE)</f>
        <v>Mya arenaria</v>
      </c>
      <c r="H389" t="s">
        <v>795</v>
      </c>
      <c r="I389" t="str">
        <f>VLOOKUP(H389,Datasæt_Analysesystemer!$D$2:$F$68,3,FALSE)</f>
        <v>Almindelig</v>
      </c>
      <c r="J389" t="s">
        <v>738</v>
      </c>
      <c r="K389" t="s">
        <v>747</v>
      </c>
      <c r="L389" t="s">
        <v>768</v>
      </c>
      <c r="M389" t="str">
        <f t="shared" si="6"/>
        <v>Absent</v>
      </c>
    </row>
    <row r="390" spans="1:13" x14ac:dyDescent="0.25">
      <c r="A390" t="s">
        <v>1624</v>
      </c>
      <c r="B390" t="str">
        <f>VLOOKUP(A390,Tabel1[[PrøveID]:[Longitude]],3,FALSE)</f>
        <v>Miljøstyrelsen</v>
      </c>
      <c r="C390" s="83" t="str">
        <f>VLOOKUP(A390,Tabel1[[PrøveID]:[Longitude]],2,FALSE)</f>
        <v>02-09-2020</v>
      </c>
      <c r="D390">
        <f>VLOOKUP(A390,Tabel1[[PrøveID]:[Longitude]],5,FALSE)</f>
        <v>57.143062</v>
      </c>
      <c r="E390">
        <f>VLOOKUP(A390,Tabel1[[PrøveID]:[Longitude]],6,FALSE)</f>
        <v>9.2546569999999999</v>
      </c>
      <c r="F390" t="str">
        <f>VLOOKUP(A390,Tabel1[[PrøveID]:[Longitude]],4,FALSE)</f>
        <v xml:space="preserve">Kollerup Strand </v>
      </c>
      <c r="G390" s="24" t="str">
        <f>VLOOKUP(H390,Datasæt_Analysesystemer!$D$3:$E$68,2,FALSE)</f>
        <v>Mnemiopsis leidyi</v>
      </c>
      <c r="H390" t="s">
        <v>982</v>
      </c>
      <c r="I390" t="str">
        <f>VLOOKUP(H390,Datasæt_Analysesystemer!$D$2:$F$68,3,FALSE)</f>
        <v>Invasiv</v>
      </c>
      <c r="J390" t="s">
        <v>738</v>
      </c>
      <c r="K390" t="s">
        <v>802</v>
      </c>
      <c r="L390" t="s">
        <v>741</v>
      </c>
      <c r="M390" t="str">
        <f t="shared" si="6"/>
        <v>Present_Ct&lt;41</v>
      </c>
    </row>
    <row r="391" spans="1:13" x14ac:dyDescent="0.25">
      <c r="A391" t="s">
        <v>1624</v>
      </c>
      <c r="B391" t="str">
        <f>VLOOKUP(A391,Tabel1[[PrøveID]:[Longitude]],3,FALSE)</f>
        <v>Miljøstyrelsen</v>
      </c>
      <c r="C391" s="83" t="str">
        <f>VLOOKUP(A391,Tabel1[[PrøveID]:[Longitude]],2,FALSE)</f>
        <v>02-09-2020</v>
      </c>
      <c r="D391">
        <f>VLOOKUP(A391,Tabel1[[PrøveID]:[Longitude]],5,FALSE)</f>
        <v>57.143062</v>
      </c>
      <c r="E391">
        <f>VLOOKUP(A391,Tabel1[[PrøveID]:[Longitude]],6,FALSE)</f>
        <v>9.2546569999999999</v>
      </c>
      <c r="F391" t="str">
        <f>VLOOKUP(A391,Tabel1[[PrøveID]:[Longitude]],4,FALSE)</f>
        <v xml:space="preserve">Kollerup Strand </v>
      </c>
      <c r="G391" s="24" t="str">
        <f>VLOOKUP(H391,Datasæt_Analysesystemer!$D$3:$E$68,2,FALSE)</f>
        <v>Mnemiopsis leidyi</v>
      </c>
      <c r="H391" t="s">
        <v>982</v>
      </c>
      <c r="I391" t="str">
        <f>VLOOKUP(H391,Datasæt_Analysesystemer!$D$2:$F$68,3,FALSE)</f>
        <v>Invasiv</v>
      </c>
      <c r="J391" t="s">
        <v>738</v>
      </c>
      <c r="K391" t="s">
        <v>802</v>
      </c>
      <c r="L391" t="s">
        <v>741</v>
      </c>
      <c r="M391" t="str">
        <f t="shared" si="6"/>
        <v>Present_Ct&lt;41</v>
      </c>
    </row>
    <row r="392" spans="1:13" x14ac:dyDescent="0.25">
      <c r="A392" t="s">
        <v>1624</v>
      </c>
      <c r="B392" t="str">
        <f>VLOOKUP(A392,Tabel1[[PrøveID]:[Longitude]],3,FALSE)</f>
        <v>Miljøstyrelsen</v>
      </c>
      <c r="C392" s="83" t="str">
        <f>VLOOKUP(A392,Tabel1[[PrøveID]:[Longitude]],2,FALSE)</f>
        <v>02-09-2020</v>
      </c>
      <c r="D392">
        <f>VLOOKUP(A392,Tabel1[[PrøveID]:[Longitude]],5,FALSE)</f>
        <v>57.143062</v>
      </c>
      <c r="E392">
        <f>VLOOKUP(A392,Tabel1[[PrøveID]:[Longitude]],6,FALSE)</f>
        <v>9.2546569999999999</v>
      </c>
      <c r="F392" t="str">
        <f>VLOOKUP(A392,Tabel1[[PrøveID]:[Longitude]],4,FALSE)</f>
        <v xml:space="preserve">Kollerup Strand </v>
      </c>
      <c r="G392" s="24" t="str">
        <f>VLOOKUP(H392,Datasæt_Analysesystemer!$D$3:$E$68,2,FALSE)</f>
        <v>Homarus americanus</v>
      </c>
      <c r="H392" t="s">
        <v>980</v>
      </c>
      <c r="I392" t="str">
        <f>VLOOKUP(H392,Datasæt_Analysesystemer!$D$2:$F$68,3,FALSE)</f>
        <v>Invasiv</v>
      </c>
      <c r="J392" t="s">
        <v>738</v>
      </c>
      <c r="K392" t="s">
        <v>747</v>
      </c>
      <c r="L392" t="s">
        <v>768</v>
      </c>
      <c r="M392" t="str">
        <f t="shared" si="6"/>
        <v>Absent</v>
      </c>
    </row>
    <row r="393" spans="1:13" x14ac:dyDescent="0.25">
      <c r="A393" t="s">
        <v>1624</v>
      </c>
      <c r="B393" t="str">
        <f>VLOOKUP(A393,Tabel1[[PrøveID]:[Longitude]],3,FALSE)</f>
        <v>Miljøstyrelsen</v>
      </c>
      <c r="C393" s="83" t="str">
        <f>VLOOKUP(A393,Tabel1[[PrøveID]:[Longitude]],2,FALSE)</f>
        <v>02-09-2020</v>
      </c>
      <c r="D393">
        <f>VLOOKUP(A393,Tabel1[[PrøveID]:[Longitude]],5,FALSE)</f>
        <v>57.143062</v>
      </c>
      <c r="E393">
        <f>VLOOKUP(A393,Tabel1[[PrøveID]:[Longitude]],6,FALSE)</f>
        <v>9.2546569999999999</v>
      </c>
      <c r="F393" t="str">
        <f>VLOOKUP(A393,Tabel1[[PrøveID]:[Longitude]],4,FALSE)</f>
        <v xml:space="preserve">Kollerup Strand </v>
      </c>
      <c r="G393" s="24" t="str">
        <f>VLOOKUP(H393,Datasæt_Analysesystemer!$D$3:$E$68,2,FALSE)</f>
        <v>Homarus americanus</v>
      </c>
      <c r="H393" t="s">
        <v>980</v>
      </c>
      <c r="I393" t="str">
        <f>VLOOKUP(H393,Datasæt_Analysesystemer!$D$2:$F$68,3,FALSE)</f>
        <v>Invasiv</v>
      </c>
      <c r="J393" t="s">
        <v>738</v>
      </c>
      <c r="K393" t="s">
        <v>747</v>
      </c>
      <c r="L393" t="s">
        <v>768</v>
      </c>
      <c r="M393" t="str">
        <f t="shared" si="6"/>
        <v>Absent</v>
      </c>
    </row>
    <row r="394" spans="1:13" x14ac:dyDescent="0.25">
      <c r="A394" t="s">
        <v>1624</v>
      </c>
      <c r="B394" t="str">
        <f>VLOOKUP(A394,Tabel1[[PrøveID]:[Longitude]],3,FALSE)</f>
        <v>Miljøstyrelsen</v>
      </c>
      <c r="C394" s="83" t="str">
        <f>VLOOKUP(A394,Tabel1[[PrøveID]:[Longitude]],2,FALSE)</f>
        <v>02-09-2020</v>
      </c>
      <c r="D394">
        <f>VLOOKUP(A394,Tabel1[[PrøveID]:[Longitude]],5,FALSE)</f>
        <v>57.143062</v>
      </c>
      <c r="E394">
        <f>VLOOKUP(A394,Tabel1[[PrøveID]:[Longitude]],6,FALSE)</f>
        <v>9.2546569999999999</v>
      </c>
      <c r="F394" t="str">
        <f>VLOOKUP(A394,Tabel1[[PrøveID]:[Longitude]],4,FALSE)</f>
        <v xml:space="preserve">Kollerup Strand </v>
      </c>
      <c r="G394" s="24" t="str">
        <f>VLOOKUP(H394,Datasæt_Analysesystemer!$D$3:$E$68,2,FALSE)</f>
        <v>Paralithodes camtschaticus</v>
      </c>
      <c r="H394" t="s">
        <v>1060</v>
      </c>
      <c r="I394" t="str">
        <f>VLOOKUP(H394,Datasæt_Analysesystemer!$D$2:$F$68,3,FALSE)</f>
        <v>Invasiv</v>
      </c>
      <c r="J394" t="s">
        <v>738</v>
      </c>
      <c r="K394" t="s">
        <v>747</v>
      </c>
      <c r="L394" t="s">
        <v>768</v>
      </c>
      <c r="M394" t="str">
        <f t="shared" si="6"/>
        <v>Absent</v>
      </c>
    </row>
    <row r="395" spans="1:13" x14ac:dyDescent="0.25">
      <c r="A395" t="s">
        <v>1624</v>
      </c>
      <c r="B395" t="str">
        <f>VLOOKUP(A395,Tabel1[[PrøveID]:[Longitude]],3,FALSE)</f>
        <v>Miljøstyrelsen</v>
      </c>
      <c r="C395" s="83" t="str">
        <f>VLOOKUP(A395,Tabel1[[PrøveID]:[Longitude]],2,FALSE)</f>
        <v>02-09-2020</v>
      </c>
      <c r="D395">
        <f>VLOOKUP(A395,Tabel1[[PrøveID]:[Longitude]],5,FALSE)</f>
        <v>57.143062</v>
      </c>
      <c r="E395">
        <f>VLOOKUP(A395,Tabel1[[PrøveID]:[Longitude]],6,FALSE)</f>
        <v>9.2546569999999999</v>
      </c>
      <c r="F395" t="str">
        <f>VLOOKUP(A395,Tabel1[[PrøveID]:[Longitude]],4,FALSE)</f>
        <v xml:space="preserve">Kollerup Strand </v>
      </c>
      <c r="G395" s="24" t="str">
        <f>VLOOKUP(H395,Datasæt_Analysesystemer!$D$3:$E$68,2,FALSE)</f>
        <v>Paralithodes camtschaticus</v>
      </c>
      <c r="H395" t="s">
        <v>1060</v>
      </c>
      <c r="I395" t="str">
        <f>VLOOKUP(H395,Datasæt_Analysesystemer!$D$2:$F$68,3,FALSE)</f>
        <v>Invasiv</v>
      </c>
      <c r="J395" t="s">
        <v>738</v>
      </c>
      <c r="K395" t="s">
        <v>802</v>
      </c>
      <c r="L395" t="s">
        <v>768</v>
      </c>
      <c r="M395" t="str">
        <f t="shared" si="6"/>
        <v>Present_Ct&gt;41</v>
      </c>
    </row>
    <row r="396" spans="1:13" x14ac:dyDescent="0.25">
      <c r="A396" t="s">
        <v>1624</v>
      </c>
      <c r="B396" t="str">
        <f>VLOOKUP(A396,Tabel1[[PrøveID]:[Longitude]],3,FALSE)</f>
        <v>Miljøstyrelsen</v>
      </c>
      <c r="C396" s="83" t="str">
        <f>VLOOKUP(A396,Tabel1[[PrøveID]:[Longitude]],2,FALSE)</f>
        <v>02-09-2020</v>
      </c>
      <c r="D396">
        <f>VLOOKUP(A396,Tabel1[[PrøveID]:[Longitude]],5,FALSE)</f>
        <v>57.143062</v>
      </c>
      <c r="E396">
        <f>VLOOKUP(A396,Tabel1[[PrøveID]:[Longitude]],6,FALSE)</f>
        <v>9.2546569999999999</v>
      </c>
      <c r="F396" t="str">
        <f>VLOOKUP(A396,Tabel1[[PrøveID]:[Longitude]],4,FALSE)</f>
        <v xml:space="preserve">Kollerup Strand </v>
      </c>
      <c r="G396" s="24" t="str">
        <f>VLOOKUP(H396,Datasæt_Analysesystemer!$D$3:$E$68,2,FALSE)</f>
        <v>Eriocheir sinensis</v>
      </c>
      <c r="H396" t="s">
        <v>1031</v>
      </c>
      <c r="I396" t="str">
        <f>VLOOKUP(H396,Datasæt_Analysesystemer!$D$2:$F$68,3,FALSE)</f>
        <v>Invasiv</v>
      </c>
      <c r="J396" t="s">
        <v>744</v>
      </c>
      <c r="K396" t="s">
        <v>747</v>
      </c>
      <c r="L396" t="s">
        <v>768</v>
      </c>
      <c r="M396" t="str">
        <f t="shared" si="6"/>
        <v>Absent</v>
      </c>
    </row>
    <row r="397" spans="1:13" x14ac:dyDescent="0.25">
      <c r="A397" t="s">
        <v>1624</v>
      </c>
      <c r="B397" t="str">
        <f>VLOOKUP(A397,Tabel1[[PrøveID]:[Longitude]],3,FALSE)</f>
        <v>Miljøstyrelsen</v>
      </c>
      <c r="C397" s="83" t="str">
        <f>VLOOKUP(A397,Tabel1[[PrøveID]:[Longitude]],2,FALSE)</f>
        <v>02-09-2020</v>
      </c>
      <c r="D397">
        <f>VLOOKUP(A397,Tabel1[[PrøveID]:[Longitude]],5,FALSE)</f>
        <v>57.143062</v>
      </c>
      <c r="E397">
        <f>VLOOKUP(A397,Tabel1[[PrøveID]:[Longitude]],6,FALSE)</f>
        <v>9.2546569999999999</v>
      </c>
      <c r="F397" t="str">
        <f>VLOOKUP(A397,Tabel1[[PrøveID]:[Longitude]],4,FALSE)</f>
        <v xml:space="preserve">Kollerup Strand </v>
      </c>
      <c r="G397" s="24" t="str">
        <f>VLOOKUP(H397,Datasæt_Analysesystemer!$D$3:$E$68,2,FALSE)</f>
        <v>Eriocheir sinensis</v>
      </c>
      <c r="H397" t="s">
        <v>1031</v>
      </c>
      <c r="I397" t="str">
        <f>VLOOKUP(H397,Datasæt_Analysesystemer!$D$2:$F$68,3,FALSE)</f>
        <v>Invasiv</v>
      </c>
      <c r="J397" t="s">
        <v>744</v>
      </c>
      <c r="K397" t="s">
        <v>747</v>
      </c>
      <c r="L397" t="s">
        <v>768</v>
      </c>
      <c r="M397" t="str">
        <f t="shared" si="6"/>
        <v>Absent</v>
      </c>
    </row>
    <row r="398" spans="1:13" x14ac:dyDescent="0.25">
      <c r="A398" t="s">
        <v>1624</v>
      </c>
      <c r="B398" t="str">
        <f>VLOOKUP(A398,Tabel1[[PrøveID]:[Longitude]],3,FALSE)</f>
        <v>Miljøstyrelsen</v>
      </c>
      <c r="C398" s="83" t="str">
        <f>VLOOKUP(A398,Tabel1[[PrøveID]:[Longitude]],2,FALSE)</f>
        <v>02-09-2020</v>
      </c>
      <c r="D398">
        <f>VLOOKUP(A398,Tabel1[[PrøveID]:[Longitude]],5,FALSE)</f>
        <v>57.143062</v>
      </c>
      <c r="E398">
        <f>VLOOKUP(A398,Tabel1[[PrøveID]:[Longitude]],6,FALSE)</f>
        <v>9.2546569999999999</v>
      </c>
      <c r="F398" t="str">
        <f>VLOOKUP(A398,Tabel1[[PrøveID]:[Longitude]],4,FALSE)</f>
        <v xml:space="preserve">Kollerup Strand </v>
      </c>
      <c r="G398" s="24" t="str">
        <f>VLOOKUP(H398,Datasæt_Analysesystemer!$D$3:$E$68,2,FALSE)</f>
        <v>Rhithropanopeus harrisii</v>
      </c>
      <c r="H398" t="s">
        <v>1090</v>
      </c>
      <c r="I398" t="str">
        <f>VLOOKUP(H398,Datasæt_Analysesystemer!$D$2:$F$68,3,FALSE)</f>
        <v>Invasiv</v>
      </c>
      <c r="J398" t="s">
        <v>744</v>
      </c>
      <c r="K398" t="s">
        <v>747</v>
      </c>
      <c r="L398" t="s">
        <v>768</v>
      </c>
      <c r="M398" t="str">
        <f t="shared" si="6"/>
        <v>Absent</v>
      </c>
    </row>
    <row r="399" spans="1:13" x14ac:dyDescent="0.25">
      <c r="A399" t="s">
        <v>1624</v>
      </c>
      <c r="B399" t="str">
        <f>VLOOKUP(A399,Tabel1[[PrøveID]:[Longitude]],3,FALSE)</f>
        <v>Miljøstyrelsen</v>
      </c>
      <c r="C399" s="83" t="str">
        <f>VLOOKUP(A399,Tabel1[[PrøveID]:[Longitude]],2,FALSE)</f>
        <v>02-09-2020</v>
      </c>
      <c r="D399">
        <f>VLOOKUP(A399,Tabel1[[PrøveID]:[Longitude]],5,FALSE)</f>
        <v>57.143062</v>
      </c>
      <c r="E399">
        <f>VLOOKUP(A399,Tabel1[[PrøveID]:[Longitude]],6,FALSE)</f>
        <v>9.2546569999999999</v>
      </c>
      <c r="F399" t="str">
        <f>VLOOKUP(A399,Tabel1[[PrøveID]:[Longitude]],4,FALSE)</f>
        <v xml:space="preserve">Kollerup Strand </v>
      </c>
      <c r="G399" s="24" t="str">
        <f>VLOOKUP(H399,Datasæt_Analysesystemer!$D$3:$E$68,2,FALSE)</f>
        <v>Rhithropanopeus harrisii</v>
      </c>
      <c r="H399" t="s">
        <v>1090</v>
      </c>
      <c r="I399" t="str">
        <f>VLOOKUP(H399,Datasæt_Analysesystemer!$D$2:$F$68,3,FALSE)</f>
        <v>Invasiv</v>
      </c>
      <c r="J399" t="s">
        <v>738</v>
      </c>
      <c r="K399" t="s">
        <v>747</v>
      </c>
      <c r="L399" t="s">
        <v>768</v>
      </c>
      <c r="M399" t="str">
        <f t="shared" si="6"/>
        <v>Absent</v>
      </c>
    </row>
    <row r="400" spans="1:13" x14ac:dyDescent="0.25">
      <c r="A400" t="s">
        <v>1624</v>
      </c>
      <c r="B400" t="str">
        <f>VLOOKUP(A400,Tabel1[[PrøveID]:[Longitude]],3,FALSE)</f>
        <v>Miljøstyrelsen</v>
      </c>
      <c r="C400" s="83" t="str">
        <f>VLOOKUP(A400,Tabel1[[PrøveID]:[Longitude]],2,FALSE)</f>
        <v>02-09-2020</v>
      </c>
      <c r="D400">
        <f>VLOOKUP(A400,Tabel1[[PrøveID]:[Longitude]],5,FALSE)</f>
        <v>57.143062</v>
      </c>
      <c r="E400">
        <f>VLOOKUP(A400,Tabel1[[PrøveID]:[Longitude]],6,FALSE)</f>
        <v>9.2546569999999999</v>
      </c>
      <c r="F400" t="str">
        <f>VLOOKUP(A400,Tabel1[[PrøveID]:[Longitude]],4,FALSE)</f>
        <v xml:space="preserve">Kollerup Strand </v>
      </c>
      <c r="G400" s="24" t="str">
        <f>VLOOKUP(H400,Datasæt_Analysesystemer!$D$3:$E$68,2,FALSE)</f>
        <v>Oncorhyncus gorbuscha</v>
      </c>
      <c r="H400" t="s">
        <v>799</v>
      </c>
      <c r="I400" t="str">
        <f>VLOOKUP(H400,Datasæt_Analysesystemer!$D$2:$F$68,3,FALSE)</f>
        <v>Invasiv</v>
      </c>
      <c r="J400" t="s">
        <v>744</v>
      </c>
      <c r="K400" t="s">
        <v>747</v>
      </c>
      <c r="L400" t="s">
        <v>768</v>
      </c>
      <c r="M400" t="str">
        <f t="shared" si="6"/>
        <v>Absent</v>
      </c>
    </row>
    <row r="401" spans="1:13" x14ac:dyDescent="0.25">
      <c r="A401" t="s">
        <v>1624</v>
      </c>
      <c r="B401" t="str">
        <f>VLOOKUP(A401,Tabel1[[PrøveID]:[Longitude]],3,FALSE)</f>
        <v>Miljøstyrelsen</v>
      </c>
      <c r="C401" s="83" t="str">
        <f>VLOOKUP(A401,Tabel1[[PrøveID]:[Longitude]],2,FALSE)</f>
        <v>02-09-2020</v>
      </c>
      <c r="D401">
        <f>VLOOKUP(A401,Tabel1[[PrøveID]:[Longitude]],5,FALSE)</f>
        <v>57.143062</v>
      </c>
      <c r="E401">
        <f>VLOOKUP(A401,Tabel1[[PrøveID]:[Longitude]],6,FALSE)</f>
        <v>9.2546569999999999</v>
      </c>
      <c r="F401" t="str">
        <f>VLOOKUP(A401,Tabel1[[PrøveID]:[Longitude]],4,FALSE)</f>
        <v xml:space="preserve">Kollerup Strand </v>
      </c>
      <c r="G401" s="24" t="str">
        <f>VLOOKUP(H401,Datasæt_Analysesystemer!$D$3:$E$68,2,FALSE)</f>
        <v>Oncorhyncus gorbuscha</v>
      </c>
      <c r="H401" t="s">
        <v>799</v>
      </c>
      <c r="I401" t="str">
        <f>VLOOKUP(H401,Datasæt_Analysesystemer!$D$2:$F$68,3,FALSE)</f>
        <v>Invasiv</v>
      </c>
      <c r="J401" t="s">
        <v>744</v>
      </c>
      <c r="K401" t="s">
        <v>747</v>
      </c>
      <c r="L401" t="s">
        <v>768</v>
      </c>
      <c r="M401" t="str">
        <f t="shared" si="6"/>
        <v>Absent</v>
      </c>
    </row>
    <row r="402" spans="1:13" x14ac:dyDescent="0.25">
      <c r="A402" t="s">
        <v>1624</v>
      </c>
      <c r="B402" t="str">
        <f>VLOOKUP(A402,Tabel1[[PrøveID]:[Longitude]],3,FALSE)</f>
        <v>Miljøstyrelsen</v>
      </c>
      <c r="C402" s="83" t="str">
        <f>VLOOKUP(A402,Tabel1[[PrøveID]:[Longitude]],2,FALSE)</f>
        <v>02-09-2020</v>
      </c>
      <c r="D402">
        <f>VLOOKUP(A402,Tabel1[[PrøveID]:[Longitude]],5,FALSE)</f>
        <v>57.143062</v>
      </c>
      <c r="E402">
        <f>VLOOKUP(A402,Tabel1[[PrøveID]:[Longitude]],6,FALSE)</f>
        <v>9.2546569999999999</v>
      </c>
      <c r="F402" t="str">
        <f>VLOOKUP(A402,Tabel1[[PrøveID]:[Longitude]],4,FALSE)</f>
        <v xml:space="preserve">Kollerup Strand </v>
      </c>
      <c r="G402" s="24" t="str">
        <f>VLOOKUP(H402,Datasæt_Analysesystemer!$D$3:$E$68,2,FALSE)</f>
        <v>Acipenser baerii</v>
      </c>
      <c r="H402" t="s">
        <v>1120</v>
      </c>
      <c r="I402" t="str">
        <f>VLOOKUP(H402,Datasæt_Analysesystemer!$D$2:$F$68,3,FALSE)</f>
        <v>Invasiv</v>
      </c>
      <c r="J402" t="s">
        <v>738</v>
      </c>
      <c r="K402" t="s">
        <v>747</v>
      </c>
      <c r="L402" t="s">
        <v>768</v>
      </c>
      <c r="M402" t="str">
        <f t="shared" si="6"/>
        <v>Absent</v>
      </c>
    </row>
    <row r="403" spans="1:13" x14ac:dyDescent="0.25">
      <c r="A403" t="s">
        <v>1624</v>
      </c>
      <c r="B403" t="str">
        <f>VLOOKUP(A403,Tabel1[[PrøveID]:[Longitude]],3,FALSE)</f>
        <v>Miljøstyrelsen</v>
      </c>
      <c r="C403" s="83" t="str">
        <f>VLOOKUP(A403,Tabel1[[PrøveID]:[Longitude]],2,FALSE)</f>
        <v>02-09-2020</v>
      </c>
      <c r="D403">
        <f>VLOOKUP(A403,Tabel1[[PrøveID]:[Longitude]],5,FALSE)</f>
        <v>57.143062</v>
      </c>
      <c r="E403">
        <f>VLOOKUP(A403,Tabel1[[PrøveID]:[Longitude]],6,FALSE)</f>
        <v>9.2546569999999999</v>
      </c>
      <c r="F403" t="str">
        <f>VLOOKUP(A403,Tabel1[[PrøveID]:[Longitude]],4,FALSE)</f>
        <v xml:space="preserve">Kollerup Strand </v>
      </c>
      <c r="G403" s="24" t="str">
        <f>VLOOKUP(H403,Datasæt_Analysesystemer!$D$3:$E$68,2,FALSE)</f>
        <v>Acipenser baerii</v>
      </c>
      <c r="H403" t="s">
        <v>1120</v>
      </c>
      <c r="I403" t="str">
        <f>VLOOKUP(H403,Datasæt_Analysesystemer!$D$2:$F$68,3,FALSE)</f>
        <v>Invasiv</v>
      </c>
      <c r="J403" t="s">
        <v>738</v>
      </c>
      <c r="K403" t="s">
        <v>747</v>
      </c>
      <c r="L403" t="s">
        <v>768</v>
      </c>
      <c r="M403" t="str">
        <f t="shared" si="6"/>
        <v>Absent</v>
      </c>
    </row>
    <row r="404" spans="1:13" x14ac:dyDescent="0.25">
      <c r="A404" t="s">
        <v>1624</v>
      </c>
      <c r="B404" t="str">
        <f>VLOOKUP(A404,Tabel1[[PrøveID]:[Longitude]],3,FALSE)</f>
        <v>Miljøstyrelsen</v>
      </c>
      <c r="C404" s="83" t="str">
        <f>VLOOKUP(A404,Tabel1[[PrøveID]:[Longitude]],2,FALSE)</f>
        <v>02-09-2020</v>
      </c>
      <c r="D404">
        <f>VLOOKUP(A404,Tabel1[[PrøveID]:[Longitude]],5,FALSE)</f>
        <v>57.143062</v>
      </c>
      <c r="E404">
        <f>VLOOKUP(A404,Tabel1[[PrøveID]:[Longitude]],6,FALSE)</f>
        <v>9.2546569999999999</v>
      </c>
      <c r="F404" t="str">
        <f>VLOOKUP(A404,Tabel1[[PrøveID]:[Longitude]],4,FALSE)</f>
        <v xml:space="preserve">Kollerup Strand </v>
      </c>
      <c r="G404" s="24" t="str">
        <f>VLOOKUP(H404,Datasæt_Analysesystemer!$D$3:$E$68,2,FALSE)</f>
        <v>Magallana gigas</v>
      </c>
      <c r="H404" t="s">
        <v>1100</v>
      </c>
      <c r="I404" t="str">
        <f>VLOOKUP(H404,Datasæt_Analysesystemer!$D$2:$F$68,3,FALSE)</f>
        <v>Invasiv</v>
      </c>
      <c r="J404" t="s">
        <v>738</v>
      </c>
      <c r="K404" t="s">
        <v>747</v>
      </c>
      <c r="L404" t="s">
        <v>768</v>
      </c>
      <c r="M404" t="str">
        <f t="shared" si="6"/>
        <v>Absent</v>
      </c>
    </row>
    <row r="405" spans="1:13" x14ac:dyDescent="0.25">
      <c r="A405" t="s">
        <v>1624</v>
      </c>
      <c r="B405" t="str">
        <f>VLOOKUP(A405,Tabel1[[PrøveID]:[Longitude]],3,FALSE)</f>
        <v>Miljøstyrelsen</v>
      </c>
      <c r="C405" s="83" t="str">
        <f>VLOOKUP(A405,Tabel1[[PrøveID]:[Longitude]],2,FALSE)</f>
        <v>02-09-2020</v>
      </c>
      <c r="D405">
        <f>VLOOKUP(A405,Tabel1[[PrøveID]:[Longitude]],5,FALSE)</f>
        <v>57.143062</v>
      </c>
      <c r="E405">
        <f>VLOOKUP(A405,Tabel1[[PrøveID]:[Longitude]],6,FALSE)</f>
        <v>9.2546569999999999</v>
      </c>
      <c r="F405" t="str">
        <f>VLOOKUP(A405,Tabel1[[PrøveID]:[Longitude]],4,FALSE)</f>
        <v xml:space="preserve">Kollerup Strand </v>
      </c>
      <c r="G405" s="24" t="str">
        <f>VLOOKUP(H405,Datasæt_Analysesystemer!$D$3:$E$68,2,FALSE)</f>
        <v>Magallana gigas</v>
      </c>
      <c r="H405" t="s">
        <v>1100</v>
      </c>
      <c r="I405" t="str">
        <f>VLOOKUP(H405,Datasæt_Analysesystemer!$D$2:$F$68,3,FALSE)</f>
        <v>Invasiv</v>
      </c>
      <c r="J405" t="s">
        <v>738</v>
      </c>
      <c r="K405" t="s">
        <v>747</v>
      </c>
      <c r="L405" t="s">
        <v>768</v>
      </c>
      <c r="M405" t="str">
        <f t="shared" si="6"/>
        <v>Absent</v>
      </c>
    </row>
    <row r="406" spans="1:13" x14ac:dyDescent="0.25">
      <c r="A406" t="s">
        <v>1624</v>
      </c>
      <c r="B406" t="str">
        <f>VLOOKUP(A406,Tabel1[[PrøveID]:[Longitude]],3,FALSE)</f>
        <v>Miljøstyrelsen</v>
      </c>
      <c r="C406" s="83" t="str">
        <f>VLOOKUP(A406,Tabel1[[PrøveID]:[Longitude]],2,FALSE)</f>
        <v>02-09-2020</v>
      </c>
      <c r="D406">
        <f>VLOOKUP(A406,Tabel1[[PrøveID]:[Longitude]],5,FALSE)</f>
        <v>57.143062</v>
      </c>
      <c r="E406">
        <f>VLOOKUP(A406,Tabel1[[PrøveID]:[Longitude]],6,FALSE)</f>
        <v>9.2546569999999999</v>
      </c>
      <c r="F406" t="str">
        <f>VLOOKUP(A406,Tabel1[[PrøveID]:[Longitude]],4,FALSE)</f>
        <v xml:space="preserve">Kollerup Strand </v>
      </c>
      <c r="G406" s="24" t="str">
        <f>VLOOKUP(H406,Datasæt_Analysesystemer!$D$3:$E$68,2,FALSE)</f>
        <v>Neogobius melanostomus</v>
      </c>
      <c r="H406" t="s">
        <v>1089</v>
      </c>
      <c r="I406" t="str">
        <f>VLOOKUP(H406,Datasæt_Analysesystemer!$D$2:$F$68,3,FALSE)</f>
        <v>Invasiv</v>
      </c>
      <c r="J406" t="s">
        <v>738</v>
      </c>
      <c r="K406" t="s">
        <v>747</v>
      </c>
      <c r="L406" t="s">
        <v>768</v>
      </c>
      <c r="M406" t="str">
        <f t="shared" si="6"/>
        <v>Absent</v>
      </c>
    </row>
    <row r="407" spans="1:13" x14ac:dyDescent="0.25">
      <c r="A407" t="s">
        <v>1624</v>
      </c>
      <c r="B407" t="str">
        <f>VLOOKUP(A407,Tabel1[[PrøveID]:[Longitude]],3,FALSE)</f>
        <v>Miljøstyrelsen</v>
      </c>
      <c r="C407" s="83" t="str">
        <f>VLOOKUP(A407,Tabel1[[PrøveID]:[Longitude]],2,FALSE)</f>
        <v>02-09-2020</v>
      </c>
      <c r="D407">
        <f>VLOOKUP(A407,Tabel1[[PrøveID]:[Longitude]],5,FALSE)</f>
        <v>57.143062</v>
      </c>
      <c r="E407">
        <f>VLOOKUP(A407,Tabel1[[PrøveID]:[Longitude]],6,FALSE)</f>
        <v>9.2546569999999999</v>
      </c>
      <c r="F407" t="str">
        <f>VLOOKUP(A407,Tabel1[[PrøveID]:[Longitude]],4,FALSE)</f>
        <v xml:space="preserve">Kollerup Strand </v>
      </c>
      <c r="G407" s="24" t="str">
        <f>VLOOKUP(H407,Datasæt_Analysesystemer!$D$3:$E$68,2,FALSE)</f>
        <v>Neogobius melanostomus</v>
      </c>
      <c r="H407" t="s">
        <v>1089</v>
      </c>
      <c r="I407" t="str">
        <f>VLOOKUP(H407,Datasæt_Analysesystemer!$D$2:$F$68,3,FALSE)</f>
        <v>Invasiv</v>
      </c>
      <c r="J407" t="s">
        <v>738</v>
      </c>
      <c r="K407" t="s">
        <v>747</v>
      </c>
      <c r="L407" t="s">
        <v>768</v>
      </c>
      <c r="M407" t="str">
        <f t="shared" si="6"/>
        <v>Absent</v>
      </c>
    </row>
    <row r="408" spans="1:13" x14ac:dyDescent="0.25">
      <c r="A408" t="s">
        <v>1623</v>
      </c>
      <c r="B408" t="str">
        <f>VLOOKUP(A408,Tabel1[[PrøveID]:[Longitude]],3,FALSE)</f>
        <v>Miljøstyrelsen</v>
      </c>
      <c r="C408" s="83" t="str">
        <f>VLOOKUP(A408,Tabel1[[PrøveID]:[Longitude]],2,FALSE)</f>
        <v>02-10-2020</v>
      </c>
      <c r="D408">
        <f>VLOOKUP(A408,Tabel1[[PrøveID]:[Longitude]],5,FALSE)</f>
        <v>55.694188500000003</v>
      </c>
      <c r="E408">
        <f>VLOOKUP(A408,Tabel1[[PrøveID]:[Longitude]],6,FALSE)</f>
        <v>12.6004694</v>
      </c>
      <c r="F408" t="str">
        <f>VLOOKUP(A408,Tabel1[[PrøveID]:[Longitude]],4,FALSE)</f>
        <v>Langelinje</v>
      </c>
      <c r="G408" s="24" t="str">
        <f>VLOOKUP(H408,Datasæt_Analysesystemer!$D$3:$E$68,2,FALSE)</f>
        <v>Platichthys flesus</v>
      </c>
      <c r="H408" t="s">
        <v>793</v>
      </c>
      <c r="I408" t="str">
        <f>VLOOKUP(H408,Datasæt_Analysesystemer!$D$2:$F$68,3,FALSE)</f>
        <v>Almindelig</v>
      </c>
      <c r="J408" t="s">
        <v>738</v>
      </c>
      <c r="K408" t="s">
        <v>747</v>
      </c>
      <c r="L408" t="s">
        <v>768</v>
      </c>
      <c r="M408" t="str">
        <f t="shared" si="6"/>
        <v>Absent</v>
      </c>
    </row>
    <row r="409" spans="1:13" x14ac:dyDescent="0.25">
      <c r="A409" t="s">
        <v>1623</v>
      </c>
      <c r="B409" t="str">
        <f>VLOOKUP(A409,Tabel1[[PrøveID]:[Longitude]],3,FALSE)</f>
        <v>Miljøstyrelsen</v>
      </c>
      <c r="C409" s="83" t="str">
        <f>VLOOKUP(A409,Tabel1[[PrøveID]:[Longitude]],2,FALSE)</f>
        <v>02-10-2020</v>
      </c>
      <c r="D409">
        <f>VLOOKUP(A409,Tabel1[[PrøveID]:[Longitude]],5,FALSE)</f>
        <v>55.694188500000003</v>
      </c>
      <c r="E409">
        <f>VLOOKUP(A409,Tabel1[[PrøveID]:[Longitude]],6,FALSE)</f>
        <v>12.6004694</v>
      </c>
      <c r="F409" t="str">
        <f>VLOOKUP(A409,Tabel1[[PrøveID]:[Longitude]],4,FALSE)</f>
        <v>Langelinje</v>
      </c>
      <c r="G409" s="24" t="str">
        <f>VLOOKUP(H409,Datasæt_Analysesystemer!$D$3:$E$68,2,FALSE)</f>
        <v>Platichthys flesus</v>
      </c>
      <c r="H409" t="s">
        <v>793</v>
      </c>
      <c r="I409" t="str">
        <f>VLOOKUP(H409,Datasæt_Analysesystemer!$D$2:$F$68,3,FALSE)</f>
        <v>Almindelig</v>
      </c>
      <c r="J409" t="s">
        <v>738</v>
      </c>
      <c r="K409" t="s">
        <v>802</v>
      </c>
      <c r="L409" t="s">
        <v>741</v>
      </c>
      <c r="M409" t="str">
        <f t="shared" si="6"/>
        <v>Present_Ct&lt;41</v>
      </c>
    </row>
    <row r="410" spans="1:13" x14ac:dyDescent="0.25">
      <c r="A410" t="s">
        <v>1623</v>
      </c>
      <c r="B410" t="str">
        <f>VLOOKUP(A410,Tabel1[[PrøveID]:[Longitude]],3,FALSE)</f>
        <v>Miljøstyrelsen</v>
      </c>
      <c r="C410" s="83" t="str">
        <f>VLOOKUP(A410,Tabel1[[PrøveID]:[Longitude]],2,FALSE)</f>
        <v>02-10-2020</v>
      </c>
      <c r="D410">
        <f>VLOOKUP(A410,Tabel1[[PrøveID]:[Longitude]],5,FALSE)</f>
        <v>55.694188500000003</v>
      </c>
      <c r="E410">
        <f>VLOOKUP(A410,Tabel1[[PrøveID]:[Longitude]],6,FALSE)</f>
        <v>12.6004694</v>
      </c>
      <c r="F410" t="str">
        <f>VLOOKUP(A410,Tabel1[[PrøveID]:[Longitude]],4,FALSE)</f>
        <v>Langelinje</v>
      </c>
      <c r="G410" s="24" t="str">
        <f>VLOOKUP(H410,Datasæt_Analysesystemer!$D$3:$E$68,2,FALSE)</f>
        <v>Gadus morhua</v>
      </c>
      <c r="H410" t="s">
        <v>794</v>
      </c>
      <c r="I410" t="str">
        <f>VLOOKUP(H410,Datasæt_Analysesystemer!$D$2:$F$68,3,FALSE)</f>
        <v>Almindelig</v>
      </c>
      <c r="J410" t="s">
        <v>744</v>
      </c>
      <c r="K410" t="s">
        <v>747</v>
      </c>
      <c r="L410" t="s">
        <v>768</v>
      </c>
      <c r="M410" t="str">
        <f t="shared" si="6"/>
        <v>Absent</v>
      </c>
    </row>
    <row r="411" spans="1:13" x14ac:dyDescent="0.25">
      <c r="A411" t="s">
        <v>1623</v>
      </c>
      <c r="B411" t="str">
        <f>VLOOKUP(A411,Tabel1[[PrøveID]:[Longitude]],3,FALSE)</f>
        <v>Miljøstyrelsen</v>
      </c>
      <c r="C411" s="83" t="str">
        <f>VLOOKUP(A411,Tabel1[[PrøveID]:[Longitude]],2,FALSE)</f>
        <v>02-10-2020</v>
      </c>
      <c r="D411">
        <f>VLOOKUP(A411,Tabel1[[PrøveID]:[Longitude]],5,FALSE)</f>
        <v>55.694188500000003</v>
      </c>
      <c r="E411">
        <f>VLOOKUP(A411,Tabel1[[PrøveID]:[Longitude]],6,FALSE)</f>
        <v>12.6004694</v>
      </c>
      <c r="F411" t="str">
        <f>VLOOKUP(A411,Tabel1[[PrøveID]:[Longitude]],4,FALSE)</f>
        <v>Langelinje</v>
      </c>
      <c r="G411" s="24" t="str">
        <f>VLOOKUP(H411,Datasæt_Analysesystemer!$D$3:$E$68,2,FALSE)</f>
        <v>Gadus morhua</v>
      </c>
      <c r="H411" t="s">
        <v>794</v>
      </c>
      <c r="I411" t="str">
        <f>VLOOKUP(H411,Datasæt_Analysesystemer!$D$2:$F$68,3,FALSE)</f>
        <v>Almindelig</v>
      </c>
      <c r="J411" t="s">
        <v>744</v>
      </c>
      <c r="K411" t="s">
        <v>802</v>
      </c>
      <c r="L411" t="s">
        <v>741</v>
      </c>
      <c r="M411" t="str">
        <f t="shared" si="6"/>
        <v>Present_Ct&lt;41</v>
      </c>
    </row>
    <row r="412" spans="1:13" x14ac:dyDescent="0.25">
      <c r="A412" t="s">
        <v>1623</v>
      </c>
      <c r="B412" t="str">
        <f>VLOOKUP(A412,Tabel1[[PrøveID]:[Longitude]],3,FALSE)</f>
        <v>Miljøstyrelsen</v>
      </c>
      <c r="C412" s="83" t="str">
        <f>VLOOKUP(A412,Tabel1[[PrøveID]:[Longitude]],2,FALSE)</f>
        <v>02-10-2020</v>
      </c>
      <c r="D412">
        <f>VLOOKUP(A412,Tabel1[[PrøveID]:[Longitude]],5,FALSE)</f>
        <v>55.694188500000003</v>
      </c>
      <c r="E412">
        <f>VLOOKUP(A412,Tabel1[[PrøveID]:[Longitude]],6,FALSE)</f>
        <v>12.6004694</v>
      </c>
      <c r="F412" t="str">
        <f>VLOOKUP(A412,Tabel1[[PrøveID]:[Longitude]],4,FALSE)</f>
        <v>Langelinje</v>
      </c>
      <c r="G412" s="24" t="str">
        <f>VLOOKUP(H412,Datasæt_Analysesystemer!$D$3:$E$68,2,FALSE)</f>
        <v>Mya arenaria</v>
      </c>
      <c r="H412" t="s">
        <v>795</v>
      </c>
      <c r="I412" t="str">
        <f>VLOOKUP(H412,Datasæt_Analysesystemer!$D$2:$F$68,3,FALSE)</f>
        <v>Almindelig</v>
      </c>
      <c r="J412" t="s">
        <v>738</v>
      </c>
      <c r="K412" t="s">
        <v>802</v>
      </c>
      <c r="L412" t="s">
        <v>741</v>
      </c>
      <c r="M412" t="str">
        <f t="shared" si="6"/>
        <v>Present_Ct&lt;41</v>
      </c>
    </row>
    <row r="413" spans="1:13" x14ac:dyDescent="0.25">
      <c r="A413" t="s">
        <v>1623</v>
      </c>
      <c r="B413" t="str">
        <f>VLOOKUP(A413,Tabel1[[PrøveID]:[Longitude]],3,FALSE)</f>
        <v>Miljøstyrelsen</v>
      </c>
      <c r="C413" s="83" t="str">
        <f>VLOOKUP(A413,Tabel1[[PrøveID]:[Longitude]],2,FALSE)</f>
        <v>02-10-2020</v>
      </c>
      <c r="D413">
        <f>VLOOKUP(A413,Tabel1[[PrøveID]:[Longitude]],5,FALSE)</f>
        <v>55.694188500000003</v>
      </c>
      <c r="E413">
        <f>VLOOKUP(A413,Tabel1[[PrøveID]:[Longitude]],6,FALSE)</f>
        <v>12.6004694</v>
      </c>
      <c r="F413" t="str">
        <f>VLOOKUP(A413,Tabel1[[PrøveID]:[Longitude]],4,FALSE)</f>
        <v>Langelinje</v>
      </c>
      <c r="G413" s="24" t="str">
        <f>VLOOKUP(H413,Datasæt_Analysesystemer!$D$3:$E$68,2,FALSE)</f>
        <v>Mya arenaria</v>
      </c>
      <c r="H413" t="s">
        <v>795</v>
      </c>
      <c r="I413" t="str">
        <f>VLOOKUP(H413,Datasæt_Analysesystemer!$D$2:$F$68,3,FALSE)</f>
        <v>Almindelig</v>
      </c>
      <c r="J413" t="s">
        <v>744</v>
      </c>
      <c r="K413" t="s">
        <v>802</v>
      </c>
      <c r="L413" t="s">
        <v>741</v>
      </c>
      <c r="M413" t="str">
        <f t="shared" si="6"/>
        <v>Present_Ct&lt;41</v>
      </c>
    </row>
    <row r="414" spans="1:13" x14ac:dyDescent="0.25">
      <c r="A414" t="s">
        <v>1623</v>
      </c>
      <c r="B414" t="str">
        <f>VLOOKUP(A414,Tabel1[[PrøveID]:[Longitude]],3,FALSE)</f>
        <v>Miljøstyrelsen</v>
      </c>
      <c r="C414" s="83" t="str">
        <f>VLOOKUP(A414,Tabel1[[PrøveID]:[Longitude]],2,FALSE)</f>
        <v>02-10-2020</v>
      </c>
      <c r="D414">
        <f>VLOOKUP(A414,Tabel1[[PrøveID]:[Longitude]],5,FALSE)</f>
        <v>55.694188500000003</v>
      </c>
      <c r="E414">
        <f>VLOOKUP(A414,Tabel1[[PrøveID]:[Longitude]],6,FALSE)</f>
        <v>12.6004694</v>
      </c>
      <c r="F414" t="str">
        <f>VLOOKUP(A414,Tabel1[[PrøveID]:[Longitude]],4,FALSE)</f>
        <v>Langelinje</v>
      </c>
      <c r="G414" s="24" t="str">
        <f>VLOOKUP(H414,Datasæt_Analysesystemer!$D$3:$E$68,2,FALSE)</f>
        <v>Mnemiopsis leidyi</v>
      </c>
      <c r="H414" t="s">
        <v>982</v>
      </c>
      <c r="I414" t="str">
        <f>VLOOKUP(H414,Datasæt_Analysesystemer!$D$2:$F$68,3,FALSE)</f>
        <v>Invasiv</v>
      </c>
      <c r="J414" t="s">
        <v>738</v>
      </c>
      <c r="K414" t="s">
        <v>802</v>
      </c>
      <c r="L414" t="s">
        <v>741</v>
      </c>
      <c r="M414" t="str">
        <f t="shared" si="6"/>
        <v>Present_Ct&lt;41</v>
      </c>
    </row>
    <row r="415" spans="1:13" x14ac:dyDescent="0.25">
      <c r="A415" t="s">
        <v>1623</v>
      </c>
      <c r="B415" t="str">
        <f>VLOOKUP(A415,Tabel1[[PrøveID]:[Longitude]],3,FALSE)</f>
        <v>Miljøstyrelsen</v>
      </c>
      <c r="C415" s="83" t="str">
        <f>VLOOKUP(A415,Tabel1[[PrøveID]:[Longitude]],2,FALSE)</f>
        <v>02-10-2020</v>
      </c>
      <c r="D415">
        <f>VLOOKUP(A415,Tabel1[[PrøveID]:[Longitude]],5,FALSE)</f>
        <v>55.694188500000003</v>
      </c>
      <c r="E415">
        <f>VLOOKUP(A415,Tabel1[[PrøveID]:[Longitude]],6,FALSE)</f>
        <v>12.6004694</v>
      </c>
      <c r="F415" t="str">
        <f>VLOOKUP(A415,Tabel1[[PrøveID]:[Longitude]],4,FALSE)</f>
        <v>Langelinje</v>
      </c>
      <c r="G415" s="24" t="str">
        <f>VLOOKUP(H415,Datasæt_Analysesystemer!$D$3:$E$68,2,FALSE)</f>
        <v>Mnemiopsis leidyi</v>
      </c>
      <c r="H415" t="s">
        <v>982</v>
      </c>
      <c r="I415" t="str">
        <f>VLOOKUP(H415,Datasæt_Analysesystemer!$D$2:$F$68,3,FALSE)</f>
        <v>Invasiv</v>
      </c>
      <c r="J415" t="s">
        <v>744</v>
      </c>
      <c r="K415" t="s">
        <v>747</v>
      </c>
      <c r="L415" t="s">
        <v>768</v>
      </c>
      <c r="M415" t="str">
        <f t="shared" si="6"/>
        <v>Absent</v>
      </c>
    </row>
    <row r="416" spans="1:13" x14ac:dyDescent="0.25">
      <c r="A416" t="s">
        <v>1623</v>
      </c>
      <c r="B416" t="str">
        <f>VLOOKUP(A416,Tabel1[[PrøveID]:[Longitude]],3,FALSE)</f>
        <v>Miljøstyrelsen</v>
      </c>
      <c r="C416" s="83" t="str">
        <f>VLOOKUP(A416,Tabel1[[PrøveID]:[Longitude]],2,FALSE)</f>
        <v>02-10-2020</v>
      </c>
      <c r="D416">
        <f>VLOOKUP(A416,Tabel1[[PrøveID]:[Longitude]],5,FALSE)</f>
        <v>55.694188500000003</v>
      </c>
      <c r="E416">
        <f>VLOOKUP(A416,Tabel1[[PrøveID]:[Longitude]],6,FALSE)</f>
        <v>12.6004694</v>
      </c>
      <c r="F416" t="str">
        <f>VLOOKUP(A416,Tabel1[[PrøveID]:[Longitude]],4,FALSE)</f>
        <v>Langelinje</v>
      </c>
      <c r="G416" s="24" t="str">
        <f>VLOOKUP(H416,Datasæt_Analysesystemer!$D$3:$E$68,2,FALSE)</f>
        <v>Homarus americanus</v>
      </c>
      <c r="H416" t="s">
        <v>980</v>
      </c>
      <c r="I416" t="str">
        <f>VLOOKUP(H416,Datasæt_Analysesystemer!$D$2:$F$68,3,FALSE)</f>
        <v>Invasiv</v>
      </c>
      <c r="J416" t="s">
        <v>744</v>
      </c>
      <c r="K416" t="s">
        <v>747</v>
      </c>
      <c r="L416" t="s">
        <v>768</v>
      </c>
      <c r="M416" t="str">
        <f t="shared" si="6"/>
        <v>Absent</v>
      </c>
    </row>
    <row r="417" spans="1:13" x14ac:dyDescent="0.25">
      <c r="A417" t="s">
        <v>1623</v>
      </c>
      <c r="B417" t="str">
        <f>VLOOKUP(A417,Tabel1[[PrøveID]:[Longitude]],3,FALSE)</f>
        <v>Miljøstyrelsen</v>
      </c>
      <c r="C417" s="83" t="str">
        <f>VLOOKUP(A417,Tabel1[[PrøveID]:[Longitude]],2,FALSE)</f>
        <v>02-10-2020</v>
      </c>
      <c r="D417">
        <f>VLOOKUP(A417,Tabel1[[PrøveID]:[Longitude]],5,FALSE)</f>
        <v>55.694188500000003</v>
      </c>
      <c r="E417">
        <f>VLOOKUP(A417,Tabel1[[PrøveID]:[Longitude]],6,FALSE)</f>
        <v>12.6004694</v>
      </c>
      <c r="F417" t="str">
        <f>VLOOKUP(A417,Tabel1[[PrøveID]:[Longitude]],4,FALSE)</f>
        <v>Langelinje</v>
      </c>
      <c r="G417" s="24" t="str">
        <f>VLOOKUP(H417,Datasæt_Analysesystemer!$D$3:$E$68,2,FALSE)</f>
        <v>Homarus americanus</v>
      </c>
      <c r="H417" t="s">
        <v>980</v>
      </c>
      <c r="I417" t="str">
        <f>VLOOKUP(H417,Datasæt_Analysesystemer!$D$2:$F$68,3,FALSE)</f>
        <v>Invasiv</v>
      </c>
      <c r="J417" t="s">
        <v>744</v>
      </c>
      <c r="K417" t="s">
        <v>747</v>
      </c>
      <c r="L417" t="s">
        <v>768</v>
      </c>
      <c r="M417" t="str">
        <f t="shared" si="6"/>
        <v>Absent</v>
      </c>
    </row>
    <row r="418" spans="1:13" x14ac:dyDescent="0.25">
      <c r="A418" t="s">
        <v>1623</v>
      </c>
      <c r="B418" t="str">
        <f>VLOOKUP(A418,Tabel1[[PrøveID]:[Longitude]],3,FALSE)</f>
        <v>Miljøstyrelsen</v>
      </c>
      <c r="C418" s="83" t="str">
        <f>VLOOKUP(A418,Tabel1[[PrøveID]:[Longitude]],2,FALSE)</f>
        <v>02-10-2020</v>
      </c>
      <c r="D418">
        <f>VLOOKUP(A418,Tabel1[[PrøveID]:[Longitude]],5,FALSE)</f>
        <v>55.694188500000003</v>
      </c>
      <c r="E418">
        <f>VLOOKUP(A418,Tabel1[[PrøveID]:[Longitude]],6,FALSE)</f>
        <v>12.6004694</v>
      </c>
      <c r="F418" t="str">
        <f>VLOOKUP(A418,Tabel1[[PrøveID]:[Longitude]],4,FALSE)</f>
        <v>Langelinje</v>
      </c>
      <c r="G418" s="24" t="str">
        <f>VLOOKUP(H418,Datasæt_Analysesystemer!$D$3:$E$68,2,FALSE)</f>
        <v>Paralithodes camtschaticus</v>
      </c>
      <c r="H418" t="s">
        <v>1060</v>
      </c>
      <c r="I418" t="str">
        <f>VLOOKUP(H418,Datasæt_Analysesystemer!$D$2:$F$68,3,FALSE)</f>
        <v>Invasiv</v>
      </c>
      <c r="J418" t="s">
        <v>738</v>
      </c>
      <c r="K418" t="s">
        <v>747</v>
      </c>
      <c r="L418" t="s">
        <v>768</v>
      </c>
      <c r="M418" t="str">
        <f t="shared" si="6"/>
        <v>Absent</v>
      </c>
    </row>
    <row r="419" spans="1:13" x14ac:dyDescent="0.25">
      <c r="A419" t="s">
        <v>1623</v>
      </c>
      <c r="B419" t="str">
        <f>VLOOKUP(A419,Tabel1[[PrøveID]:[Longitude]],3,FALSE)</f>
        <v>Miljøstyrelsen</v>
      </c>
      <c r="C419" s="83" t="str">
        <f>VLOOKUP(A419,Tabel1[[PrøveID]:[Longitude]],2,FALSE)</f>
        <v>02-10-2020</v>
      </c>
      <c r="D419">
        <f>VLOOKUP(A419,Tabel1[[PrøveID]:[Longitude]],5,FALSE)</f>
        <v>55.694188500000003</v>
      </c>
      <c r="E419">
        <f>VLOOKUP(A419,Tabel1[[PrøveID]:[Longitude]],6,FALSE)</f>
        <v>12.6004694</v>
      </c>
      <c r="F419" t="str">
        <f>VLOOKUP(A419,Tabel1[[PrøveID]:[Longitude]],4,FALSE)</f>
        <v>Langelinje</v>
      </c>
      <c r="G419" s="24" t="str">
        <f>VLOOKUP(H419,Datasæt_Analysesystemer!$D$3:$E$68,2,FALSE)</f>
        <v>Paralithodes camtschaticus</v>
      </c>
      <c r="H419" t="s">
        <v>1060</v>
      </c>
      <c r="I419" t="str">
        <f>VLOOKUP(H419,Datasæt_Analysesystemer!$D$2:$F$68,3,FALSE)</f>
        <v>Invasiv</v>
      </c>
      <c r="J419" t="s">
        <v>738</v>
      </c>
      <c r="K419" t="s">
        <v>747</v>
      </c>
      <c r="L419" t="s">
        <v>768</v>
      </c>
      <c r="M419" t="str">
        <f t="shared" si="6"/>
        <v>Absent</v>
      </c>
    </row>
    <row r="420" spans="1:13" x14ac:dyDescent="0.25">
      <c r="A420" t="s">
        <v>1623</v>
      </c>
      <c r="B420" t="str">
        <f>VLOOKUP(A420,Tabel1[[PrøveID]:[Longitude]],3,FALSE)</f>
        <v>Miljøstyrelsen</v>
      </c>
      <c r="C420" s="83" t="str">
        <f>VLOOKUP(A420,Tabel1[[PrøveID]:[Longitude]],2,FALSE)</f>
        <v>02-10-2020</v>
      </c>
      <c r="D420">
        <f>VLOOKUP(A420,Tabel1[[PrøveID]:[Longitude]],5,FALSE)</f>
        <v>55.694188500000003</v>
      </c>
      <c r="E420">
        <f>VLOOKUP(A420,Tabel1[[PrøveID]:[Longitude]],6,FALSE)</f>
        <v>12.6004694</v>
      </c>
      <c r="F420" t="str">
        <f>VLOOKUP(A420,Tabel1[[PrøveID]:[Longitude]],4,FALSE)</f>
        <v>Langelinje</v>
      </c>
      <c r="G420" s="24" t="str">
        <f>VLOOKUP(H420,Datasæt_Analysesystemer!$D$3:$E$68,2,FALSE)</f>
        <v>Eriocheir sinensis</v>
      </c>
      <c r="H420" t="s">
        <v>1031</v>
      </c>
      <c r="I420" t="str">
        <f>VLOOKUP(H420,Datasæt_Analysesystemer!$D$2:$F$68,3,FALSE)</f>
        <v>Invasiv</v>
      </c>
      <c r="J420" t="s">
        <v>744</v>
      </c>
      <c r="K420" t="s">
        <v>747</v>
      </c>
      <c r="L420" t="s">
        <v>768</v>
      </c>
      <c r="M420" t="str">
        <f t="shared" si="6"/>
        <v>Absent</v>
      </c>
    </row>
    <row r="421" spans="1:13" x14ac:dyDescent="0.25">
      <c r="A421" t="s">
        <v>1623</v>
      </c>
      <c r="B421" t="str">
        <f>VLOOKUP(A421,Tabel1[[PrøveID]:[Longitude]],3,FALSE)</f>
        <v>Miljøstyrelsen</v>
      </c>
      <c r="C421" s="83" t="str">
        <f>VLOOKUP(A421,Tabel1[[PrøveID]:[Longitude]],2,FALSE)</f>
        <v>02-10-2020</v>
      </c>
      <c r="D421">
        <f>VLOOKUP(A421,Tabel1[[PrøveID]:[Longitude]],5,FALSE)</f>
        <v>55.694188500000003</v>
      </c>
      <c r="E421">
        <f>VLOOKUP(A421,Tabel1[[PrøveID]:[Longitude]],6,FALSE)</f>
        <v>12.6004694</v>
      </c>
      <c r="F421" t="str">
        <f>VLOOKUP(A421,Tabel1[[PrøveID]:[Longitude]],4,FALSE)</f>
        <v>Langelinje</v>
      </c>
      <c r="G421" s="24" t="str">
        <f>VLOOKUP(H421,Datasæt_Analysesystemer!$D$3:$E$68,2,FALSE)</f>
        <v>Eriocheir sinensis</v>
      </c>
      <c r="H421" t="s">
        <v>1031</v>
      </c>
      <c r="I421" t="str">
        <f>VLOOKUP(H421,Datasæt_Analysesystemer!$D$2:$F$68,3,FALSE)</f>
        <v>Invasiv</v>
      </c>
      <c r="J421" t="s">
        <v>738</v>
      </c>
      <c r="K421" t="s">
        <v>747</v>
      </c>
      <c r="L421" t="s">
        <v>768</v>
      </c>
      <c r="M421" t="str">
        <f t="shared" si="6"/>
        <v>Absent</v>
      </c>
    </row>
    <row r="422" spans="1:13" x14ac:dyDescent="0.25">
      <c r="A422" t="s">
        <v>1623</v>
      </c>
      <c r="B422" t="str">
        <f>VLOOKUP(A422,Tabel1[[PrøveID]:[Longitude]],3,FALSE)</f>
        <v>Miljøstyrelsen</v>
      </c>
      <c r="C422" s="83" t="str">
        <f>VLOOKUP(A422,Tabel1[[PrøveID]:[Longitude]],2,FALSE)</f>
        <v>02-10-2020</v>
      </c>
      <c r="D422">
        <f>VLOOKUP(A422,Tabel1[[PrøveID]:[Longitude]],5,FALSE)</f>
        <v>55.694188500000003</v>
      </c>
      <c r="E422">
        <f>VLOOKUP(A422,Tabel1[[PrøveID]:[Longitude]],6,FALSE)</f>
        <v>12.6004694</v>
      </c>
      <c r="F422" t="str">
        <f>VLOOKUP(A422,Tabel1[[PrøveID]:[Longitude]],4,FALSE)</f>
        <v>Langelinje</v>
      </c>
      <c r="G422" s="24" t="str">
        <f>VLOOKUP(H422,Datasæt_Analysesystemer!$D$3:$E$68,2,FALSE)</f>
        <v>Rhithropanopeus harrisii</v>
      </c>
      <c r="H422" t="s">
        <v>1090</v>
      </c>
      <c r="I422" t="str">
        <f>VLOOKUP(H422,Datasæt_Analysesystemer!$D$2:$F$68,3,FALSE)</f>
        <v>Invasiv</v>
      </c>
      <c r="J422" t="s">
        <v>744</v>
      </c>
      <c r="K422" t="s">
        <v>802</v>
      </c>
      <c r="L422" t="s">
        <v>741</v>
      </c>
      <c r="M422" t="str">
        <f t="shared" si="6"/>
        <v>Present_Ct&lt;41</v>
      </c>
    </row>
    <row r="423" spans="1:13" x14ac:dyDescent="0.25">
      <c r="A423" t="s">
        <v>1623</v>
      </c>
      <c r="B423" t="str">
        <f>VLOOKUP(A423,Tabel1[[PrøveID]:[Longitude]],3,FALSE)</f>
        <v>Miljøstyrelsen</v>
      </c>
      <c r="C423" s="83" t="str">
        <f>VLOOKUP(A423,Tabel1[[PrøveID]:[Longitude]],2,FALSE)</f>
        <v>02-10-2020</v>
      </c>
      <c r="D423">
        <f>VLOOKUP(A423,Tabel1[[PrøveID]:[Longitude]],5,FALSE)</f>
        <v>55.694188500000003</v>
      </c>
      <c r="E423">
        <f>VLOOKUP(A423,Tabel1[[PrøveID]:[Longitude]],6,FALSE)</f>
        <v>12.6004694</v>
      </c>
      <c r="F423" t="str">
        <f>VLOOKUP(A423,Tabel1[[PrøveID]:[Longitude]],4,FALSE)</f>
        <v>Langelinje</v>
      </c>
      <c r="G423" s="24" t="str">
        <f>VLOOKUP(H423,Datasæt_Analysesystemer!$D$3:$E$68,2,FALSE)</f>
        <v>Rhithropanopeus harrisii</v>
      </c>
      <c r="H423" t="s">
        <v>1090</v>
      </c>
      <c r="I423" t="str">
        <f>VLOOKUP(H423,Datasæt_Analysesystemer!$D$2:$F$68,3,FALSE)</f>
        <v>Invasiv</v>
      </c>
      <c r="J423" t="s">
        <v>738</v>
      </c>
      <c r="K423" t="s">
        <v>802</v>
      </c>
      <c r="L423" t="s">
        <v>741</v>
      </c>
      <c r="M423" t="str">
        <f t="shared" si="6"/>
        <v>Present_Ct&lt;41</v>
      </c>
    </row>
    <row r="424" spans="1:13" x14ac:dyDescent="0.25">
      <c r="A424" t="s">
        <v>1623</v>
      </c>
      <c r="B424" t="str">
        <f>VLOOKUP(A424,Tabel1[[PrøveID]:[Longitude]],3,FALSE)</f>
        <v>Miljøstyrelsen</v>
      </c>
      <c r="C424" s="83" t="str">
        <f>VLOOKUP(A424,Tabel1[[PrøveID]:[Longitude]],2,FALSE)</f>
        <v>02-10-2020</v>
      </c>
      <c r="D424">
        <f>VLOOKUP(A424,Tabel1[[PrøveID]:[Longitude]],5,FALSE)</f>
        <v>55.694188500000003</v>
      </c>
      <c r="E424">
        <f>VLOOKUP(A424,Tabel1[[PrøveID]:[Longitude]],6,FALSE)</f>
        <v>12.6004694</v>
      </c>
      <c r="F424" t="str">
        <f>VLOOKUP(A424,Tabel1[[PrøveID]:[Longitude]],4,FALSE)</f>
        <v>Langelinje</v>
      </c>
      <c r="G424" s="24" t="str">
        <f>VLOOKUP(H424,Datasæt_Analysesystemer!$D$3:$E$68,2,FALSE)</f>
        <v>Oncorhyncus gorbuscha</v>
      </c>
      <c r="H424" t="s">
        <v>799</v>
      </c>
      <c r="I424" t="str">
        <f>VLOOKUP(H424,Datasæt_Analysesystemer!$D$2:$F$68,3,FALSE)</f>
        <v>Invasiv</v>
      </c>
      <c r="J424" t="s">
        <v>738</v>
      </c>
      <c r="K424" t="s">
        <v>747</v>
      </c>
      <c r="L424" t="s">
        <v>768</v>
      </c>
      <c r="M424" t="str">
        <f t="shared" si="6"/>
        <v>Absent</v>
      </c>
    </row>
    <row r="425" spans="1:13" x14ac:dyDescent="0.25">
      <c r="A425" t="s">
        <v>1623</v>
      </c>
      <c r="B425" t="str">
        <f>VLOOKUP(A425,Tabel1[[PrøveID]:[Longitude]],3,FALSE)</f>
        <v>Miljøstyrelsen</v>
      </c>
      <c r="C425" s="83" t="str">
        <f>VLOOKUP(A425,Tabel1[[PrøveID]:[Longitude]],2,FALSE)</f>
        <v>02-10-2020</v>
      </c>
      <c r="D425">
        <f>VLOOKUP(A425,Tabel1[[PrøveID]:[Longitude]],5,FALSE)</f>
        <v>55.694188500000003</v>
      </c>
      <c r="E425">
        <f>VLOOKUP(A425,Tabel1[[PrøveID]:[Longitude]],6,FALSE)</f>
        <v>12.6004694</v>
      </c>
      <c r="F425" t="str">
        <f>VLOOKUP(A425,Tabel1[[PrøveID]:[Longitude]],4,FALSE)</f>
        <v>Langelinje</v>
      </c>
      <c r="G425" s="24" t="str">
        <f>VLOOKUP(H425,Datasæt_Analysesystemer!$D$3:$E$68,2,FALSE)</f>
        <v>Oncorhyncus gorbuscha</v>
      </c>
      <c r="H425" t="s">
        <v>799</v>
      </c>
      <c r="I425" t="str">
        <f>VLOOKUP(H425,Datasæt_Analysesystemer!$D$2:$F$68,3,FALSE)</f>
        <v>Invasiv</v>
      </c>
      <c r="J425" t="s">
        <v>744</v>
      </c>
      <c r="K425" t="s">
        <v>747</v>
      </c>
      <c r="L425" t="s">
        <v>768</v>
      </c>
      <c r="M425" t="str">
        <f t="shared" si="6"/>
        <v>Absent</v>
      </c>
    </row>
    <row r="426" spans="1:13" x14ac:dyDescent="0.25">
      <c r="A426" t="s">
        <v>1623</v>
      </c>
      <c r="B426" t="str">
        <f>VLOOKUP(A426,Tabel1[[PrøveID]:[Longitude]],3,FALSE)</f>
        <v>Miljøstyrelsen</v>
      </c>
      <c r="C426" s="83" t="str">
        <f>VLOOKUP(A426,Tabel1[[PrøveID]:[Longitude]],2,FALSE)</f>
        <v>02-10-2020</v>
      </c>
      <c r="D426">
        <f>VLOOKUP(A426,Tabel1[[PrøveID]:[Longitude]],5,FALSE)</f>
        <v>55.694188500000003</v>
      </c>
      <c r="E426">
        <f>VLOOKUP(A426,Tabel1[[PrøveID]:[Longitude]],6,FALSE)</f>
        <v>12.6004694</v>
      </c>
      <c r="F426" t="str">
        <f>VLOOKUP(A426,Tabel1[[PrøveID]:[Longitude]],4,FALSE)</f>
        <v>Langelinje</v>
      </c>
      <c r="G426" s="24" t="str">
        <f>VLOOKUP(H426,Datasæt_Analysesystemer!$D$3:$E$68,2,FALSE)</f>
        <v>Acipenser baerii</v>
      </c>
      <c r="H426" t="s">
        <v>1120</v>
      </c>
      <c r="I426" t="str">
        <f>VLOOKUP(H426,Datasæt_Analysesystemer!$D$2:$F$68,3,FALSE)</f>
        <v>Invasiv</v>
      </c>
      <c r="J426" t="s">
        <v>738</v>
      </c>
      <c r="K426" t="s">
        <v>747</v>
      </c>
      <c r="L426" t="s">
        <v>768</v>
      </c>
      <c r="M426" t="str">
        <f t="shared" si="6"/>
        <v>Absent</v>
      </c>
    </row>
    <row r="427" spans="1:13" x14ac:dyDescent="0.25">
      <c r="A427" t="s">
        <v>1623</v>
      </c>
      <c r="B427" t="str">
        <f>VLOOKUP(A427,Tabel1[[PrøveID]:[Longitude]],3,FALSE)</f>
        <v>Miljøstyrelsen</v>
      </c>
      <c r="C427" s="83" t="str">
        <f>VLOOKUP(A427,Tabel1[[PrøveID]:[Longitude]],2,FALSE)</f>
        <v>02-10-2020</v>
      </c>
      <c r="D427">
        <f>VLOOKUP(A427,Tabel1[[PrøveID]:[Longitude]],5,FALSE)</f>
        <v>55.694188500000003</v>
      </c>
      <c r="E427">
        <f>VLOOKUP(A427,Tabel1[[PrøveID]:[Longitude]],6,FALSE)</f>
        <v>12.6004694</v>
      </c>
      <c r="F427" t="str">
        <f>VLOOKUP(A427,Tabel1[[PrøveID]:[Longitude]],4,FALSE)</f>
        <v>Langelinje</v>
      </c>
      <c r="G427" s="24" t="str">
        <f>VLOOKUP(H427,Datasæt_Analysesystemer!$D$3:$E$68,2,FALSE)</f>
        <v>Acipenser baerii</v>
      </c>
      <c r="H427" t="s">
        <v>1120</v>
      </c>
      <c r="I427" t="str">
        <f>VLOOKUP(H427,Datasæt_Analysesystemer!$D$2:$F$68,3,FALSE)</f>
        <v>Invasiv</v>
      </c>
      <c r="J427" t="s">
        <v>738</v>
      </c>
      <c r="K427" t="s">
        <v>747</v>
      </c>
      <c r="L427" t="s">
        <v>768</v>
      </c>
      <c r="M427" t="str">
        <f t="shared" si="6"/>
        <v>Absent</v>
      </c>
    </row>
    <row r="428" spans="1:13" x14ac:dyDescent="0.25">
      <c r="A428" t="s">
        <v>1623</v>
      </c>
      <c r="B428" t="str">
        <f>VLOOKUP(A428,Tabel1[[PrøveID]:[Longitude]],3,FALSE)</f>
        <v>Miljøstyrelsen</v>
      </c>
      <c r="C428" s="83" t="str">
        <f>VLOOKUP(A428,Tabel1[[PrøveID]:[Longitude]],2,FALSE)</f>
        <v>02-10-2020</v>
      </c>
      <c r="D428">
        <f>VLOOKUP(A428,Tabel1[[PrøveID]:[Longitude]],5,FALSE)</f>
        <v>55.694188500000003</v>
      </c>
      <c r="E428">
        <f>VLOOKUP(A428,Tabel1[[PrøveID]:[Longitude]],6,FALSE)</f>
        <v>12.6004694</v>
      </c>
      <c r="F428" t="str">
        <f>VLOOKUP(A428,Tabel1[[PrøveID]:[Longitude]],4,FALSE)</f>
        <v>Langelinje</v>
      </c>
      <c r="G428" s="24" t="str">
        <f>VLOOKUP(H428,Datasæt_Analysesystemer!$D$3:$E$68,2,FALSE)</f>
        <v>Magallana gigas</v>
      </c>
      <c r="H428" t="s">
        <v>1100</v>
      </c>
      <c r="I428" t="str">
        <f>VLOOKUP(H428,Datasæt_Analysesystemer!$D$2:$F$68,3,FALSE)</f>
        <v>Invasiv</v>
      </c>
      <c r="J428" t="s">
        <v>744</v>
      </c>
      <c r="K428" t="s">
        <v>747</v>
      </c>
      <c r="L428" t="s">
        <v>768</v>
      </c>
      <c r="M428" t="str">
        <f t="shared" si="6"/>
        <v>Absent</v>
      </c>
    </row>
    <row r="429" spans="1:13" x14ac:dyDescent="0.25">
      <c r="A429" t="s">
        <v>1623</v>
      </c>
      <c r="B429" t="str">
        <f>VLOOKUP(A429,Tabel1[[PrøveID]:[Longitude]],3,FALSE)</f>
        <v>Miljøstyrelsen</v>
      </c>
      <c r="C429" s="83" t="str">
        <f>VLOOKUP(A429,Tabel1[[PrøveID]:[Longitude]],2,FALSE)</f>
        <v>02-10-2020</v>
      </c>
      <c r="D429">
        <f>VLOOKUP(A429,Tabel1[[PrøveID]:[Longitude]],5,FALSE)</f>
        <v>55.694188500000003</v>
      </c>
      <c r="E429">
        <f>VLOOKUP(A429,Tabel1[[PrøveID]:[Longitude]],6,FALSE)</f>
        <v>12.6004694</v>
      </c>
      <c r="F429" t="str">
        <f>VLOOKUP(A429,Tabel1[[PrøveID]:[Longitude]],4,FALSE)</f>
        <v>Langelinje</v>
      </c>
      <c r="G429" s="24" t="str">
        <f>VLOOKUP(H429,Datasæt_Analysesystemer!$D$3:$E$68,2,FALSE)</f>
        <v>Magallana gigas</v>
      </c>
      <c r="H429" t="s">
        <v>1100</v>
      </c>
      <c r="I429" t="str">
        <f>VLOOKUP(H429,Datasæt_Analysesystemer!$D$2:$F$68,3,FALSE)</f>
        <v>Invasiv</v>
      </c>
      <c r="J429" t="s">
        <v>738</v>
      </c>
      <c r="K429" t="s">
        <v>747</v>
      </c>
      <c r="L429" t="s">
        <v>768</v>
      </c>
      <c r="M429" t="str">
        <f t="shared" si="6"/>
        <v>Absent</v>
      </c>
    </row>
    <row r="430" spans="1:13" x14ac:dyDescent="0.25">
      <c r="A430" t="s">
        <v>1623</v>
      </c>
      <c r="B430" t="str">
        <f>VLOOKUP(A430,Tabel1[[PrøveID]:[Longitude]],3,FALSE)</f>
        <v>Miljøstyrelsen</v>
      </c>
      <c r="C430" s="83" t="str">
        <f>VLOOKUP(A430,Tabel1[[PrøveID]:[Longitude]],2,FALSE)</f>
        <v>02-10-2020</v>
      </c>
      <c r="D430">
        <f>VLOOKUP(A430,Tabel1[[PrøveID]:[Longitude]],5,FALSE)</f>
        <v>55.694188500000003</v>
      </c>
      <c r="E430">
        <f>VLOOKUP(A430,Tabel1[[PrøveID]:[Longitude]],6,FALSE)</f>
        <v>12.6004694</v>
      </c>
      <c r="F430" t="str">
        <f>VLOOKUP(A430,Tabel1[[PrøveID]:[Longitude]],4,FALSE)</f>
        <v>Langelinje</v>
      </c>
      <c r="G430" s="24" t="str">
        <f>VLOOKUP(H430,Datasæt_Analysesystemer!$D$3:$E$68,2,FALSE)</f>
        <v>Neogobius melanostomus</v>
      </c>
      <c r="H430" t="s">
        <v>1089</v>
      </c>
      <c r="I430" t="str">
        <f>VLOOKUP(H430,Datasæt_Analysesystemer!$D$2:$F$68,3,FALSE)</f>
        <v>Invasiv</v>
      </c>
      <c r="J430" t="s">
        <v>738</v>
      </c>
      <c r="K430" t="s">
        <v>802</v>
      </c>
      <c r="L430" t="s">
        <v>741</v>
      </c>
      <c r="M430" t="str">
        <f t="shared" si="6"/>
        <v>Present_Ct&lt;41</v>
      </c>
    </row>
    <row r="431" spans="1:13" x14ac:dyDescent="0.25">
      <c r="A431" t="s">
        <v>1623</v>
      </c>
      <c r="B431" t="str">
        <f>VLOOKUP(A431,Tabel1[[PrøveID]:[Longitude]],3,FALSE)</f>
        <v>Miljøstyrelsen</v>
      </c>
      <c r="C431" s="83" t="str">
        <f>VLOOKUP(A431,Tabel1[[PrøveID]:[Longitude]],2,FALSE)</f>
        <v>02-10-2020</v>
      </c>
      <c r="D431">
        <f>VLOOKUP(A431,Tabel1[[PrøveID]:[Longitude]],5,FALSE)</f>
        <v>55.694188500000003</v>
      </c>
      <c r="E431">
        <f>VLOOKUP(A431,Tabel1[[PrøveID]:[Longitude]],6,FALSE)</f>
        <v>12.6004694</v>
      </c>
      <c r="F431" t="str">
        <f>VLOOKUP(A431,Tabel1[[PrøveID]:[Longitude]],4,FALSE)</f>
        <v>Langelinje</v>
      </c>
      <c r="G431" s="24" t="str">
        <f>VLOOKUP(H431,Datasæt_Analysesystemer!$D$3:$E$68,2,FALSE)</f>
        <v>Neogobius melanostomus</v>
      </c>
      <c r="H431" t="s">
        <v>1089</v>
      </c>
      <c r="I431" t="str">
        <f>VLOOKUP(H431,Datasæt_Analysesystemer!$D$2:$F$68,3,FALSE)</f>
        <v>Invasiv</v>
      </c>
      <c r="J431" t="s">
        <v>738</v>
      </c>
      <c r="K431" t="s">
        <v>802</v>
      </c>
      <c r="L431" t="s">
        <v>741</v>
      </c>
      <c r="M431" t="str">
        <f t="shared" si="6"/>
        <v>Present_Ct&lt;41</v>
      </c>
    </row>
    <row r="432" spans="1:13" x14ac:dyDescent="0.25">
      <c r="A432" t="s">
        <v>1633</v>
      </c>
      <c r="B432" t="str">
        <f>VLOOKUP(A432,Tabel1[[PrøveID]:[Longitude]],3,FALSE)</f>
        <v>Miljøstyrelsen</v>
      </c>
      <c r="C432" s="83" t="str">
        <f>VLOOKUP(A432,Tabel1[[PrøveID]:[Longitude]],2,FALSE)</f>
        <v>28-09-2020</v>
      </c>
      <c r="D432">
        <f>VLOOKUP(A432,Tabel1[[PrøveID]:[Longitude]],5,FALSE)</f>
        <v>54.837980999999999</v>
      </c>
      <c r="E432">
        <f>VLOOKUP(A432,Tabel1[[PrøveID]:[Longitude]],6,FALSE)</f>
        <v>11.486999000000001</v>
      </c>
      <c r="F432" t="str">
        <f>VLOOKUP(A432,Tabel1[[PrøveID]:[Longitude]],4,FALSE)</f>
        <v xml:space="preserve">Bandholm Havn </v>
      </c>
      <c r="G432" s="24" t="str">
        <f>VLOOKUP(H432,Datasæt_Analysesystemer!$D$3:$E$68,2,FALSE)</f>
        <v>Platichthys flesus</v>
      </c>
      <c r="H432" t="s">
        <v>793</v>
      </c>
      <c r="I432" t="str">
        <f>VLOOKUP(H432,Datasæt_Analysesystemer!$D$2:$F$68,3,FALSE)</f>
        <v>Almindelig</v>
      </c>
      <c r="J432" t="s">
        <v>744</v>
      </c>
      <c r="K432" t="s">
        <v>747</v>
      </c>
      <c r="L432" t="s">
        <v>768</v>
      </c>
      <c r="M432" t="str">
        <f t="shared" si="6"/>
        <v>Absent</v>
      </c>
    </row>
    <row r="433" spans="1:13" x14ac:dyDescent="0.25">
      <c r="A433" t="s">
        <v>1633</v>
      </c>
      <c r="B433" t="str">
        <f>VLOOKUP(A433,Tabel1[[PrøveID]:[Longitude]],3,FALSE)</f>
        <v>Miljøstyrelsen</v>
      </c>
      <c r="C433" s="83" t="str">
        <f>VLOOKUP(A433,Tabel1[[PrøveID]:[Longitude]],2,FALSE)</f>
        <v>28-09-2020</v>
      </c>
      <c r="D433">
        <f>VLOOKUP(A433,Tabel1[[PrøveID]:[Longitude]],5,FALSE)</f>
        <v>54.837980999999999</v>
      </c>
      <c r="E433">
        <f>VLOOKUP(A433,Tabel1[[PrøveID]:[Longitude]],6,FALSE)</f>
        <v>11.486999000000001</v>
      </c>
      <c r="F433" t="str">
        <f>VLOOKUP(A433,Tabel1[[PrøveID]:[Longitude]],4,FALSE)</f>
        <v xml:space="preserve">Bandholm Havn </v>
      </c>
      <c r="G433" s="24" t="str">
        <f>VLOOKUP(H433,Datasæt_Analysesystemer!$D$3:$E$68,2,FALSE)</f>
        <v>Platichthys flesus</v>
      </c>
      <c r="H433" t="s">
        <v>793</v>
      </c>
      <c r="I433" t="str">
        <f>VLOOKUP(H433,Datasæt_Analysesystemer!$D$2:$F$68,3,FALSE)</f>
        <v>Almindelig</v>
      </c>
      <c r="J433" t="s">
        <v>738</v>
      </c>
      <c r="K433" t="s">
        <v>747</v>
      </c>
      <c r="L433" t="s">
        <v>768</v>
      </c>
      <c r="M433" t="str">
        <f t="shared" si="6"/>
        <v>Absent</v>
      </c>
    </row>
    <row r="434" spans="1:13" x14ac:dyDescent="0.25">
      <c r="A434" t="s">
        <v>1633</v>
      </c>
      <c r="B434" t="str">
        <f>VLOOKUP(A434,Tabel1[[PrøveID]:[Longitude]],3,FALSE)</f>
        <v>Miljøstyrelsen</v>
      </c>
      <c r="C434" s="83" t="str">
        <f>VLOOKUP(A434,Tabel1[[PrøveID]:[Longitude]],2,FALSE)</f>
        <v>28-09-2020</v>
      </c>
      <c r="D434">
        <f>VLOOKUP(A434,Tabel1[[PrøveID]:[Longitude]],5,FALSE)</f>
        <v>54.837980999999999</v>
      </c>
      <c r="E434">
        <f>VLOOKUP(A434,Tabel1[[PrøveID]:[Longitude]],6,FALSE)</f>
        <v>11.486999000000001</v>
      </c>
      <c r="F434" t="str">
        <f>VLOOKUP(A434,Tabel1[[PrøveID]:[Longitude]],4,FALSE)</f>
        <v xml:space="preserve">Bandholm Havn </v>
      </c>
      <c r="G434" s="24" t="str">
        <f>VLOOKUP(H434,Datasæt_Analysesystemer!$D$3:$E$68,2,FALSE)</f>
        <v>Gadus morhua</v>
      </c>
      <c r="H434" t="s">
        <v>794</v>
      </c>
      <c r="I434" t="str">
        <f>VLOOKUP(H434,Datasæt_Analysesystemer!$D$2:$F$68,3,FALSE)</f>
        <v>Almindelig</v>
      </c>
      <c r="J434" t="s">
        <v>738</v>
      </c>
      <c r="K434" t="s">
        <v>747</v>
      </c>
      <c r="L434" t="s">
        <v>768</v>
      </c>
      <c r="M434" t="str">
        <f t="shared" si="6"/>
        <v>Absent</v>
      </c>
    </row>
    <row r="435" spans="1:13" x14ac:dyDescent="0.25">
      <c r="A435" t="s">
        <v>1633</v>
      </c>
      <c r="B435" t="str">
        <f>VLOOKUP(A435,Tabel1[[PrøveID]:[Longitude]],3,FALSE)</f>
        <v>Miljøstyrelsen</v>
      </c>
      <c r="C435" s="83" t="str">
        <f>VLOOKUP(A435,Tabel1[[PrøveID]:[Longitude]],2,FALSE)</f>
        <v>28-09-2020</v>
      </c>
      <c r="D435">
        <f>VLOOKUP(A435,Tabel1[[PrøveID]:[Longitude]],5,FALSE)</f>
        <v>54.837980999999999</v>
      </c>
      <c r="E435">
        <f>VLOOKUP(A435,Tabel1[[PrøveID]:[Longitude]],6,FALSE)</f>
        <v>11.486999000000001</v>
      </c>
      <c r="F435" t="str">
        <f>VLOOKUP(A435,Tabel1[[PrøveID]:[Longitude]],4,FALSE)</f>
        <v xml:space="preserve">Bandholm Havn </v>
      </c>
      <c r="G435" s="24" t="str">
        <f>VLOOKUP(H435,Datasæt_Analysesystemer!$D$3:$E$68,2,FALSE)</f>
        <v>Gadus morhua</v>
      </c>
      <c r="H435" t="s">
        <v>794</v>
      </c>
      <c r="I435" t="str">
        <f>VLOOKUP(H435,Datasæt_Analysesystemer!$D$2:$F$68,3,FALSE)</f>
        <v>Almindelig</v>
      </c>
      <c r="J435" t="s">
        <v>744</v>
      </c>
      <c r="K435" t="s">
        <v>802</v>
      </c>
      <c r="L435" t="s">
        <v>741</v>
      </c>
      <c r="M435" t="str">
        <f t="shared" si="6"/>
        <v>Present_Ct&lt;41</v>
      </c>
    </row>
    <row r="436" spans="1:13" x14ac:dyDescent="0.25">
      <c r="A436" t="s">
        <v>1633</v>
      </c>
      <c r="B436" t="str">
        <f>VLOOKUP(A436,Tabel1[[PrøveID]:[Longitude]],3,FALSE)</f>
        <v>Miljøstyrelsen</v>
      </c>
      <c r="C436" s="83" t="str">
        <f>VLOOKUP(A436,Tabel1[[PrøveID]:[Longitude]],2,FALSE)</f>
        <v>28-09-2020</v>
      </c>
      <c r="D436">
        <f>VLOOKUP(A436,Tabel1[[PrøveID]:[Longitude]],5,FALSE)</f>
        <v>54.837980999999999</v>
      </c>
      <c r="E436">
        <f>VLOOKUP(A436,Tabel1[[PrøveID]:[Longitude]],6,FALSE)</f>
        <v>11.486999000000001</v>
      </c>
      <c r="F436" t="str">
        <f>VLOOKUP(A436,Tabel1[[PrøveID]:[Longitude]],4,FALSE)</f>
        <v xml:space="preserve">Bandholm Havn </v>
      </c>
      <c r="G436" s="24" t="str">
        <f>VLOOKUP(H436,Datasæt_Analysesystemer!$D$3:$E$68,2,FALSE)</f>
        <v>Mya arenaria</v>
      </c>
      <c r="H436" t="s">
        <v>795</v>
      </c>
      <c r="I436" t="str">
        <f>VLOOKUP(H436,Datasæt_Analysesystemer!$D$2:$F$68,3,FALSE)</f>
        <v>Almindelig</v>
      </c>
      <c r="J436" t="s">
        <v>744</v>
      </c>
      <c r="K436" t="s">
        <v>747</v>
      </c>
      <c r="L436" t="s">
        <v>768</v>
      </c>
      <c r="M436" t="str">
        <f t="shared" si="6"/>
        <v>Absent</v>
      </c>
    </row>
    <row r="437" spans="1:13" x14ac:dyDescent="0.25">
      <c r="A437" t="s">
        <v>1633</v>
      </c>
      <c r="B437" t="str">
        <f>VLOOKUP(A437,Tabel1[[PrøveID]:[Longitude]],3,FALSE)</f>
        <v>Miljøstyrelsen</v>
      </c>
      <c r="C437" s="83" t="str">
        <f>VLOOKUP(A437,Tabel1[[PrøveID]:[Longitude]],2,FALSE)</f>
        <v>28-09-2020</v>
      </c>
      <c r="D437">
        <f>VLOOKUP(A437,Tabel1[[PrøveID]:[Longitude]],5,FALSE)</f>
        <v>54.837980999999999</v>
      </c>
      <c r="E437">
        <f>VLOOKUP(A437,Tabel1[[PrøveID]:[Longitude]],6,FALSE)</f>
        <v>11.486999000000001</v>
      </c>
      <c r="F437" t="str">
        <f>VLOOKUP(A437,Tabel1[[PrøveID]:[Longitude]],4,FALSE)</f>
        <v xml:space="preserve">Bandholm Havn </v>
      </c>
      <c r="G437" s="24" t="str">
        <f>VLOOKUP(H437,Datasæt_Analysesystemer!$D$3:$E$68,2,FALSE)</f>
        <v>Mya arenaria</v>
      </c>
      <c r="H437" t="s">
        <v>795</v>
      </c>
      <c r="I437" t="str">
        <f>VLOOKUP(H437,Datasæt_Analysesystemer!$D$2:$F$68,3,FALSE)</f>
        <v>Almindelig</v>
      </c>
      <c r="J437" t="s">
        <v>738</v>
      </c>
      <c r="K437" t="s">
        <v>802</v>
      </c>
      <c r="L437" t="s">
        <v>741</v>
      </c>
      <c r="M437" t="str">
        <f t="shared" si="6"/>
        <v>Present_Ct&lt;41</v>
      </c>
    </row>
    <row r="438" spans="1:13" x14ac:dyDescent="0.25">
      <c r="A438" t="s">
        <v>1633</v>
      </c>
      <c r="B438" t="str">
        <f>VLOOKUP(A438,Tabel1[[PrøveID]:[Longitude]],3,FALSE)</f>
        <v>Miljøstyrelsen</v>
      </c>
      <c r="C438" s="83" t="str">
        <f>VLOOKUP(A438,Tabel1[[PrøveID]:[Longitude]],2,FALSE)</f>
        <v>28-09-2020</v>
      </c>
      <c r="D438">
        <f>VLOOKUP(A438,Tabel1[[PrøveID]:[Longitude]],5,FALSE)</f>
        <v>54.837980999999999</v>
      </c>
      <c r="E438">
        <f>VLOOKUP(A438,Tabel1[[PrøveID]:[Longitude]],6,FALSE)</f>
        <v>11.486999000000001</v>
      </c>
      <c r="F438" t="str">
        <f>VLOOKUP(A438,Tabel1[[PrøveID]:[Longitude]],4,FALSE)</f>
        <v xml:space="preserve">Bandholm Havn </v>
      </c>
      <c r="G438" s="24" t="str">
        <f>VLOOKUP(H438,Datasæt_Analysesystemer!$D$3:$E$68,2,FALSE)</f>
        <v>Mnemiopsis leidyi</v>
      </c>
      <c r="H438" t="s">
        <v>982</v>
      </c>
      <c r="I438" t="str">
        <f>VLOOKUP(H438,Datasæt_Analysesystemer!$D$2:$F$68,3,FALSE)</f>
        <v>Invasiv</v>
      </c>
      <c r="J438" t="s">
        <v>738</v>
      </c>
      <c r="K438" t="s">
        <v>802</v>
      </c>
      <c r="L438" t="s">
        <v>741</v>
      </c>
      <c r="M438" t="str">
        <f t="shared" si="6"/>
        <v>Present_Ct&lt;41</v>
      </c>
    </row>
    <row r="439" spans="1:13" x14ac:dyDescent="0.25">
      <c r="A439" t="s">
        <v>1633</v>
      </c>
      <c r="B439" t="str">
        <f>VLOOKUP(A439,Tabel1[[PrøveID]:[Longitude]],3,FALSE)</f>
        <v>Miljøstyrelsen</v>
      </c>
      <c r="C439" s="83" t="str">
        <f>VLOOKUP(A439,Tabel1[[PrøveID]:[Longitude]],2,FALSE)</f>
        <v>28-09-2020</v>
      </c>
      <c r="D439">
        <f>VLOOKUP(A439,Tabel1[[PrøveID]:[Longitude]],5,FALSE)</f>
        <v>54.837980999999999</v>
      </c>
      <c r="E439">
        <f>VLOOKUP(A439,Tabel1[[PrøveID]:[Longitude]],6,FALSE)</f>
        <v>11.486999000000001</v>
      </c>
      <c r="F439" t="str">
        <f>VLOOKUP(A439,Tabel1[[PrøveID]:[Longitude]],4,FALSE)</f>
        <v xml:space="preserve">Bandholm Havn </v>
      </c>
      <c r="G439" s="24" t="str">
        <f>VLOOKUP(H439,Datasæt_Analysesystemer!$D$3:$E$68,2,FALSE)</f>
        <v>Mnemiopsis leidyi</v>
      </c>
      <c r="H439" t="s">
        <v>982</v>
      </c>
      <c r="I439" t="str">
        <f>VLOOKUP(H439,Datasæt_Analysesystemer!$D$2:$F$68,3,FALSE)</f>
        <v>Invasiv</v>
      </c>
      <c r="J439" t="s">
        <v>744</v>
      </c>
      <c r="K439" t="s">
        <v>802</v>
      </c>
      <c r="L439" t="s">
        <v>741</v>
      </c>
      <c r="M439" t="str">
        <f t="shared" si="6"/>
        <v>Present_Ct&lt;41</v>
      </c>
    </row>
    <row r="440" spans="1:13" x14ac:dyDescent="0.25">
      <c r="A440" t="s">
        <v>1633</v>
      </c>
      <c r="B440" t="str">
        <f>VLOOKUP(A440,Tabel1[[PrøveID]:[Longitude]],3,FALSE)</f>
        <v>Miljøstyrelsen</v>
      </c>
      <c r="C440" s="83" t="str">
        <f>VLOOKUP(A440,Tabel1[[PrøveID]:[Longitude]],2,FALSE)</f>
        <v>28-09-2020</v>
      </c>
      <c r="D440">
        <f>VLOOKUP(A440,Tabel1[[PrøveID]:[Longitude]],5,FALSE)</f>
        <v>54.837980999999999</v>
      </c>
      <c r="E440">
        <f>VLOOKUP(A440,Tabel1[[PrøveID]:[Longitude]],6,FALSE)</f>
        <v>11.486999000000001</v>
      </c>
      <c r="F440" t="str">
        <f>VLOOKUP(A440,Tabel1[[PrøveID]:[Longitude]],4,FALSE)</f>
        <v xml:space="preserve">Bandholm Havn </v>
      </c>
      <c r="G440" s="24" t="str">
        <f>VLOOKUP(H440,Datasæt_Analysesystemer!$D$3:$E$68,2,FALSE)</f>
        <v>Homarus americanus</v>
      </c>
      <c r="H440" t="s">
        <v>980</v>
      </c>
      <c r="I440" t="str">
        <f>VLOOKUP(H440,Datasæt_Analysesystemer!$D$2:$F$68,3,FALSE)</f>
        <v>Invasiv</v>
      </c>
      <c r="J440" t="s">
        <v>738</v>
      </c>
      <c r="K440" t="s">
        <v>747</v>
      </c>
      <c r="L440" t="s">
        <v>768</v>
      </c>
      <c r="M440" t="str">
        <f t="shared" si="6"/>
        <v>Absent</v>
      </c>
    </row>
    <row r="441" spans="1:13" x14ac:dyDescent="0.25">
      <c r="A441" t="s">
        <v>1633</v>
      </c>
      <c r="B441" t="str">
        <f>VLOOKUP(A441,Tabel1[[PrøveID]:[Longitude]],3,FALSE)</f>
        <v>Miljøstyrelsen</v>
      </c>
      <c r="C441" s="83" t="str">
        <f>VLOOKUP(A441,Tabel1[[PrøveID]:[Longitude]],2,FALSE)</f>
        <v>28-09-2020</v>
      </c>
      <c r="D441">
        <f>VLOOKUP(A441,Tabel1[[PrøveID]:[Longitude]],5,FALSE)</f>
        <v>54.837980999999999</v>
      </c>
      <c r="E441">
        <f>VLOOKUP(A441,Tabel1[[PrøveID]:[Longitude]],6,FALSE)</f>
        <v>11.486999000000001</v>
      </c>
      <c r="F441" t="str">
        <f>VLOOKUP(A441,Tabel1[[PrøveID]:[Longitude]],4,FALSE)</f>
        <v xml:space="preserve">Bandholm Havn </v>
      </c>
      <c r="G441" s="24" t="str">
        <f>VLOOKUP(H441,Datasæt_Analysesystemer!$D$3:$E$68,2,FALSE)</f>
        <v>Homarus americanus</v>
      </c>
      <c r="H441" t="s">
        <v>980</v>
      </c>
      <c r="I441" t="str">
        <f>VLOOKUP(H441,Datasæt_Analysesystemer!$D$2:$F$68,3,FALSE)</f>
        <v>Invasiv</v>
      </c>
      <c r="J441" t="s">
        <v>738</v>
      </c>
      <c r="K441" t="s">
        <v>747</v>
      </c>
      <c r="L441" t="s">
        <v>768</v>
      </c>
      <c r="M441" t="str">
        <f t="shared" si="6"/>
        <v>Absent</v>
      </c>
    </row>
    <row r="442" spans="1:13" x14ac:dyDescent="0.25">
      <c r="A442" t="s">
        <v>1633</v>
      </c>
      <c r="B442" t="str">
        <f>VLOOKUP(A442,Tabel1[[PrøveID]:[Longitude]],3,FALSE)</f>
        <v>Miljøstyrelsen</v>
      </c>
      <c r="C442" s="83" t="str">
        <f>VLOOKUP(A442,Tabel1[[PrøveID]:[Longitude]],2,FALSE)</f>
        <v>28-09-2020</v>
      </c>
      <c r="D442">
        <f>VLOOKUP(A442,Tabel1[[PrøveID]:[Longitude]],5,FALSE)</f>
        <v>54.837980999999999</v>
      </c>
      <c r="E442">
        <f>VLOOKUP(A442,Tabel1[[PrøveID]:[Longitude]],6,FALSE)</f>
        <v>11.486999000000001</v>
      </c>
      <c r="F442" t="str">
        <f>VLOOKUP(A442,Tabel1[[PrøveID]:[Longitude]],4,FALSE)</f>
        <v xml:space="preserve">Bandholm Havn </v>
      </c>
      <c r="G442" s="24" t="str">
        <f>VLOOKUP(H442,Datasæt_Analysesystemer!$D$3:$E$68,2,FALSE)</f>
        <v>Paralithodes camtschaticus</v>
      </c>
      <c r="H442" t="s">
        <v>1060</v>
      </c>
      <c r="I442" t="str">
        <f>VLOOKUP(H442,Datasæt_Analysesystemer!$D$2:$F$68,3,FALSE)</f>
        <v>Invasiv</v>
      </c>
      <c r="J442" t="s">
        <v>738</v>
      </c>
      <c r="K442" t="s">
        <v>747</v>
      </c>
      <c r="L442" t="s">
        <v>768</v>
      </c>
      <c r="M442" t="str">
        <f t="shared" si="6"/>
        <v>Absent</v>
      </c>
    </row>
    <row r="443" spans="1:13" x14ac:dyDescent="0.25">
      <c r="A443" t="s">
        <v>1633</v>
      </c>
      <c r="B443" t="str">
        <f>VLOOKUP(A443,Tabel1[[PrøveID]:[Longitude]],3,FALSE)</f>
        <v>Miljøstyrelsen</v>
      </c>
      <c r="C443" s="83" t="str">
        <f>VLOOKUP(A443,Tabel1[[PrøveID]:[Longitude]],2,FALSE)</f>
        <v>28-09-2020</v>
      </c>
      <c r="D443">
        <f>VLOOKUP(A443,Tabel1[[PrøveID]:[Longitude]],5,FALSE)</f>
        <v>54.837980999999999</v>
      </c>
      <c r="E443">
        <f>VLOOKUP(A443,Tabel1[[PrøveID]:[Longitude]],6,FALSE)</f>
        <v>11.486999000000001</v>
      </c>
      <c r="F443" t="str">
        <f>VLOOKUP(A443,Tabel1[[PrøveID]:[Longitude]],4,FALSE)</f>
        <v xml:space="preserve">Bandholm Havn </v>
      </c>
      <c r="G443" s="24" t="str">
        <f>VLOOKUP(H443,Datasæt_Analysesystemer!$D$3:$E$68,2,FALSE)</f>
        <v>Paralithodes camtschaticus</v>
      </c>
      <c r="H443" t="s">
        <v>1060</v>
      </c>
      <c r="I443" t="str">
        <f>VLOOKUP(H443,Datasæt_Analysesystemer!$D$2:$F$68,3,FALSE)</f>
        <v>Invasiv</v>
      </c>
      <c r="J443" t="s">
        <v>738</v>
      </c>
      <c r="K443" t="s">
        <v>747</v>
      </c>
      <c r="L443" t="s">
        <v>768</v>
      </c>
      <c r="M443" t="str">
        <f t="shared" si="6"/>
        <v>Absent</v>
      </c>
    </row>
    <row r="444" spans="1:13" x14ac:dyDescent="0.25">
      <c r="A444" t="s">
        <v>1633</v>
      </c>
      <c r="B444" t="str">
        <f>VLOOKUP(A444,Tabel1[[PrøveID]:[Longitude]],3,FALSE)</f>
        <v>Miljøstyrelsen</v>
      </c>
      <c r="C444" s="83" t="str">
        <f>VLOOKUP(A444,Tabel1[[PrøveID]:[Longitude]],2,FALSE)</f>
        <v>28-09-2020</v>
      </c>
      <c r="D444">
        <f>VLOOKUP(A444,Tabel1[[PrøveID]:[Longitude]],5,FALSE)</f>
        <v>54.837980999999999</v>
      </c>
      <c r="E444">
        <f>VLOOKUP(A444,Tabel1[[PrøveID]:[Longitude]],6,FALSE)</f>
        <v>11.486999000000001</v>
      </c>
      <c r="F444" t="str">
        <f>VLOOKUP(A444,Tabel1[[PrøveID]:[Longitude]],4,FALSE)</f>
        <v xml:space="preserve">Bandholm Havn </v>
      </c>
      <c r="G444" s="24" t="str">
        <f>VLOOKUP(H444,Datasæt_Analysesystemer!$D$3:$E$68,2,FALSE)</f>
        <v>Eriocheir sinensis</v>
      </c>
      <c r="H444" t="s">
        <v>1031</v>
      </c>
      <c r="I444" t="str">
        <f>VLOOKUP(H444,Datasæt_Analysesystemer!$D$2:$F$68,3,FALSE)</f>
        <v>Invasiv</v>
      </c>
      <c r="J444" t="s">
        <v>738</v>
      </c>
      <c r="K444" t="s">
        <v>747</v>
      </c>
      <c r="L444" t="s">
        <v>768</v>
      </c>
      <c r="M444" t="str">
        <f t="shared" si="6"/>
        <v>Absent</v>
      </c>
    </row>
    <row r="445" spans="1:13" x14ac:dyDescent="0.25">
      <c r="A445" t="s">
        <v>1633</v>
      </c>
      <c r="B445" t="str">
        <f>VLOOKUP(A445,Tabel1[[PrøveID]:[Longitude]],3,FALSE)</f>
        <v>Miljøstyrelsen</v>
      </c>
      <c r="C445" s="83" t="str">
        <f>VLOOKUP(A445,Tabel1[[PrøveID]:[Longitude]],2,FALSE)</f>
        <v>28-09-2020</v>
      </c>
      <c r="D445">
        <f>VLOOKUP(A445,Tabel1[[PrøveID]:[Longitude]],5,FALSE)</f>
        <v>54.837980999999999</v>
      </c>
      <c r="E445">
        <f>VLOOKUP(A445,Tabel1[[PrøveID]:[Longitude]],6,FALSE)</f>
        <v>11.486999000000001</v>
      </c>
      <c r="F445" t="str">
        <f>VLOOKUP(A445,Tabel1[[PrøveID]:[Longitude]],4,FALSE)</f>
        <v xml:space="preserve">Bandholm Havn </v>
      </c>
      <c r="G445" s="24" t="str">
        <f>VLOOKUP(H445,Datasæt_Analysesystemer!$D$3:$E$68,2,FALSE)</f>
        <v>Eriocheir sinensis</v>
      </c>
      <c r="H445" t="s">
        <v>1031</v>
      </c>
      <c r="I445" t="str">
        <f>VLOOKUP(H445,Datasæt_Analysesystemer!$D$2:$F$68,3,FALSE)</f>
        <v>Invasiv</v>
      </c>
      <c r="J445" t="s">
        <v>738</v>
      </c>
      <c r="K445" t="s">
        <v>747</v>
      </c>
      <c r="L445" t="s">
        <v>768</v>
      </c>
      <c r="M445" t="str">
        <f t="shared" si="6"/>
        <v>Absent</v>
      </c>
    </row>
    <row r="446" spans="1:13" x14ac:dyDescent="0.25">
      <c r="A446" t="s">
        <v>1633</v>
      </c>
      <c r="B446" t="str">
        <f>VLOOKUP(A446,Tabel1[[PrøveID]:[Longitude]],3,FALSE)</f>
        <v>Miljøstyrelsen</v>
      </c>
      <c r="C446" s="83" t="str">
        <f>VLOOKUP(A446,Tabel1[[PrøveID]:[Longitude]],2,FALSE)</f>
        <v>28-09-2020</v>
      </c>
      <c r="D446">
        <f>VLOOKUP(A446,Tabel1[[PrøveID]:[Longitude]],5,FALSE)</f>
        <v>54.837980999999999</v>
      </c>
      <c r="E446">
        <f>VLOOKUP(A446,Tabel1[[PrøveID]:[Longitude]],6,FALSE)</f>
        <v>11.486999000000001</v>
      </c>
      <c r="F446" t="str">
        <f>VLOOKUP(A446,Tabel1[[PrøveID]:[Longitude]],4,FALSE)</f>
        <v xml:space="preserve">Bandholm Havn </v>
      </c>
      <c r="G446" s="24" t="str">
        <f>VLOOKUP(H446,Datasæt_Analysesystemer!$D$3:$E$68,2,FALSE)</f>
        <v>Rhithropanopeus harrisii</v>
      </c>
      <c r="H446" t="s">
        <v>1090</v>
      </c>
      <c r="I446" t="str">
        <f>VLOOKUP(H446,Datasæt_Analysesystemer!$D$2:$F$68,3,FALSE)</f>
        <v>Invasiv</v>
      </c>
      <c r="J446" t="s">
        <v>744</v>
      </c>
      <c r="K446" t="s">
        <v>747</v>
      </c>
      <c r="L446" t="s">
        <v>768</v>
      </c>
      <c r="M446" t="str">
        <f t="shared" si="6"/>
        <v>Absent</v>
      </c>
    </row>
    <row r="447" spans="1:13" x14ac:dyDescent="0.25">
      <c r="A447" t="s">
        <v>1633</v>
      </c>
      <c r="B447" t="str">
        <f>VLOOKUP(A447,Tabel1[[PrøveID]:[Longitude]],3,FALSE)</f>
        <v>Miljøstyrelsen</v>
      </c>
      <c r="C447" s="83" t="str">
        <f>VLOOKUP(A447,Tabel1[[PrøveID]:[Longitude]],2,FALSE)</f>
        <v>28-09-2020</v>
      </c>
      <c r="D447">
        <f>VLOOKUP(A447,Tabel1[[PrøveID]:[Longitude]],5,FALSE)</f>
        <v>54.837980999999999</v>
      </c>
      <c r="E447">
        <f>VLOOKUP(A447,Tabel1[[PrøveID]:[Longitude]],6,FALSE)</f>
        <v>11.486999000000001</v>
      </c>
      <c r="F447" t="str">
        <f>VLOOKUP(A447,Tabel1[[PrøveID]:[Longitude]],4,FALSE)</f>
        <v xml:space="preserve">Bandholm Havn </v>
      </c>
      <c r="G447" s="24" t="str">
        <f>VLOOKUP(H447,Datasæt_Analysesystemer!$D$3:$E$68,2,FALSE)</f>
        <v>Rhithropanopeus harrisii</v>
      </c>
      <c r="H447" t="s">
        <v>1090</v>
      </c>
      <c r="I447" t="str">
        <f>VLOOKUP(H447,Datasæt_Analysesystemer!$D$2:$F$68,3,FALSE)</f>
        <v>Invasiv</v>
      </c>
      <c r="J447" t="s">
        <v>744</v>
      </c>
      <c r="K447" t="s">
        <v>747</v>
      </c>
      <c r="L447" t="s">
        <v>768</v>
      </c>
      <c r="M447" t="str">
        <f t="shared" si="6"/>
        <v>Absent</v>
      </c>
    </row>
    <row r="448" spans="1:13" x14ac:dyDescent="0.25">
      <c r="A448" t="s">
        <v>1633</v>
      </c>
      <c r="B448" t="str">
        <f>VLOOKUP(A448,Tabel1[[PrøveID]:[Longitude]],3,FALSE)</f>
        <v>Miljøstyrelsen</v>
      </c>
      <c r="C448" s="83" t="str">
        <f>VLOOKUP(A448,Tabel1[[PrøveID]:[Longitude]],2,FALSE)</f>
        <v>28-09-2020</v>
      </c>
      <c r="D448">
        <f>VLOOKUP(A448,Tabel1[[PrøveID]:[Longitude]],5,FALSE)</f>
        <v>54.837980999999999</v>
      </c>
      <c r="E448">
        <f>VLOOKUP(A448,Tabel1[[PrøveID]:[Longitude]],6,FALSE)</f>
        <v>11.486999000000001</v>
      </c>
      <c r="F448" t="str">
        <f>VLOOKUP(A448,Tabel1[[PrøveID]:[Longitude]],4,FALSE)</f>
        <v xml:space="preserve">Bandholm Havn </v>
      </c>
      <c r="G448" s="24" t="str">
        <f>VLOOKUP(H448,Datasæt_Analysesystemer!$D$3:$E$68,2,FALSE)</f>
        <v>Oncorhyncus gorbuscha</v>
      </c>
      <c r="H448" t="s">
        <v>799</v>
      </c>
      <c r="I448" t="str">
        <f>VLOOKUP(H448,Datasæt_Analysesystemer!$D$2:$F$68,3,FALSE)</f>
        <v>Invasiv</v>
      </c>
      <c r="J448" t="s">
        <v>738</v>
      </c>
      <c r="K448" t="s">
        <v>747</v>
      </c>
      <c r="L448" t="s">
        <v>768</v>
      </c>
      <c r="M448" t="str">
        <f t="shared" si="6"/>
        <v>Absent</v>
      </c>
    </row>
    <row r="449" spans="1:13" x14ac:dyDescent="0.25">
      <c r="A449" t="s">
        <v>1633</v>
      </c>
      <c r="B449" t="str">
        <f>VLOOKUP(A449,Tabel1[[PrøveID]:[Longitude]],3,FALSE)</f>
        <v>Miljøstyrelsen</v>
      </c>
      <c r="C449" s="83" t="str">
        <f>VLOOKUP(A449,Tabel1[[PrøveID]:[Longitude]],2,FALSE)</f>
        <v>28-09-2020</v>
      </c>
      <c r="D449">
        <f>VLOOKUP(A449,Tabel1[[PrøveID]:[Longitude]],5,FALSE)</f>
        <v>54.837980999999999</v>
      </c>
      <c r="E449">
        <f>VLOOKUP(A449,Tabel1[[PrøveID]:[Longitude]],6,FALSE)</f>
        <v>11.486999000000001</v>
      </c>
      <c r="F449" t="str">
        <f>VLOOKUP(A449,Tabel1[[PrøveID]:[Longitude]],4,FALSE)</f>
        <v xml:space="preserve">Bandholm Havn </v>
      </c>
      <c r="G449" s="24" t="str">
        <f>VLOOKUP(H449,Datasæt_Analysesystemer!$D$3:$E$68,2,FALSE)</f>
        <v>Oncorhyncus gorbuscha</v>
      </c>
      <c r="H449" t="s">
        <v>799</v>
      </c>
      <c r="I449" t="str">
        <f>VLOOKUP(H449,Datasæt_Analysesystemer!$D$2:$F$68,3,FALSE)</f>
        <v>Invasiv</v>
      </c>
      <c r="J449" t="s">
        <v>744</v>
      </c>
      <c r="K449" t="s">
        <v>747</v>
      </c>
      <c r="L449" t="s">
        <v>768</v>
      </c>
      <c r="M449" t="str">
        <f t="shared" si="6"/>
        <v>Absent</v>
      </c>
    </row>
    <row r="450" spans="1:13" x14ac:dyDescent="0.25">
      <c r="A450" t="s">
        <v>1633</v>
      </c>
      <c r="B450" t="str">
        <f>VLOOKUP(A450,Tabel1[[PrøveID]:[Longitude]],3,FALSE)</f>
        <v>Miljøstyrelsen</v>
      </c>
      <c r="C450" s="83" t="str">
        <f>VLOOKUP(A450,Tabel1[[PrøveID]:[Longitude]],2,FALSE)</f>
        <v>28-09-2020</v>
      </c>
      <c r="D450">
        <f>VLOOKUP(A450,Tabel1[[PrøveID]:[Longitude]],5,FALSE)</f>
        <v>54.837980999999999</v>
      </c>
      <c r="E450">
        <f>VLOOKUP(A450,Tabel1[[PrøveID]:[Longitude]],6,FALSE)</f>
        <v>11.486999000000001</v>
      </c>
      <c r="F450" t="str">
        <f>VLOOKUP(A450,Tabel1[[PrøveID]:[Longitude]],4,FALSE)</f>
        <v xml:space="preserve">Bandholm Havn </v>
      </c>
      <c r="G450" s="24" t="str">
        <f>VLOOKUP(H450,Datasæt_Analysesystemer!$D$3:$E$68,2,FALSE)</f>
        <v>Acipenser baerii</v>
      </c>
      <c r="H450" t="s">
        <v>1120</v>
      </c>
      <c r="I450" t="str">
        <f>VLOOKUP(H450,Datasæt_Analysesystemer!$D$2:$F$68,3,FALSE)</f>
        <v>Invasiv</v>
      </c>
      <c r="J450" t="s">
        <v>738</v>
      </c>
      <c r="K450" t="s">
        <v>747</v>
      </c>
      <c r="L450" t="s">
        <v>768</v>
      </c>
      <c r="M450" t="str">
        <f t="shared" ref="M450:M513" si="7">IF(K450="Present",K450&amp;"_"&amp;L450,K450)</f>
        <v>Absent</v>
      </c>
    </row>
    <row r="451" spans="1:13" x14ac:dyDescent="0.25">
      <c r="A451" t="s">
        <v>1633</v>
      </c>
      <c r="B451" t="str">
        <f>VLOOKUP(A451,Tabel1[[PrøveID]:[Longitude]],3,FALSE)</f>
        <v>Miljøstyrelsen</v>
      </c>
      <c r="C451" s="83" t="str">
        <f>VLOOKUP(A451,Tabel1[[PrøveID]:[Longitude]],2,FALSE)</f>
        <v>28-09-2020</v>
      </c>
      <c r="D451">
        <f>VLOOKUP(A451,Tabel1[[PrøveID]:[Longitude]],5,FALSE)</f>
        <v>54.837980999999999</v>
      </c>
      <c r="E451">
        <f>VLOOKUP(A451,Tabel1[[PrøveID]:[Longitude]],6,FALSE)</f>
        <v>11.486999000000001</v>
      </c>
      <c r="F451" t="str">
        <f>VLOOKUP(A451,Tabel1[[PrøveID]:[Longitude]],4,FALSE)</f>
        <v xml:space="preserve">Bandholm Havn </v>
      </c>
      <c r="G451" s="24" t="str">
        <f>VLOOKUP(H451,Datasæt_Analysesystemer!$D$3:$E$68,2,FALSE)</f>
        <v>Acipenser baerii</v>
      </c>
      <c r="H451" t="s">
        <v>1120</v>
      </c>
      <c r="I451" t="str">
        <f>VLOOKUP(H451,Datasæt_Analysesystemer!$D$2:$F$68,3,FALSE)</f>
        <v>Invasiv</v>
      </c>
      <c r="J451" t="s">
        <v>738</v>
      </c>
      <c r="K451" t="s">
        <v>747</v>
      </c>
      <c r="L451" t="s">
        <v>768</v>
      </c>
      <c r="M451" t="str">
        <f t="shared" si="7"/>
        <v>Absent</v>
      </c>
    </row>
    <row r="452" spans="1:13" x14ac:dyDescent="0.25">
      <c r="A452" t="s">
        <v>1633</v>
      </c>
      <c r="B452" t="str">
        <f>VLOOKUP(A452,Tabel1[[PrøveID]:[Longitude]],3,FALSE)</f>
        <v>Miljøstyrelsen</v>
      </c>
      <c r="C452" s="83" t="str">
        <f>VLOOKUP(A452,Tabel1[[PrøveID]:[Longitude]],2,FALSE)</f>
        <v>28-09-2020</v>
      </c>
      <c r="D452">
        <f>VLOOKUP(A452,Tabel1[[PrøveID]:[Longitude]],5,FALSE)</f>
        <v>54.837980999999999</v>
      </c>
      <c r="E452">
        <f>VLOOKUP(A452,Tabel1[[PrøveID]:[Longitude]],6,FALSE)</f>
        <v>11.486999000000001</v>
      </c>
      <c r="F452" t="str">
        <f>VLOOKUP(A452,Tabel1[[PrøveID]:[Longitude]],4,FALSE)</f>
        <v xml:space="preserve">Bandholm Havn </v>
      </c>
      <c r="G452" s="24" t="str">
        <f>VLOOKUP(H452,Datasæt_Analysesystemer!$D$3:$E$68,2,FALSE)</f>
        <v>Magallana gigas</v>
      </c>
      <c r="H452" t="s">
        <v>1100</v>
      </c>
      <c r="I452" t="str">
        <f>VLOOKUP(H452,Datasæt_Analysesystemer!$D$2:$F$68,3,FALSE)</f>
        <v>Invasiv</v>
      </c>
      <c r="J452" t="s">
        <v>744</v>
      </c>
      <c r="K452" t="s">
        <v>747</v>
      </c>
      <c r="L452" t="s">
        <v>768</v>
      </c>
      <c r="M452" t="str">
        <f t="shared" si="7"/>
        <v>Absent</v>
      </c>
    </row>
    <row r="453" spans="1:13" x14ac:dyDescent="0.25">
      <c r="A453" t="s">
        <v>1633</v>
      </c>
      <c r="B453" t="str">
        <f>VLOOKUP(A453,Tabel1[[PrøveID]:[Longitude]],3,FALSE)</f>
        <v>Miljøstyrelsen</v>
      </c>
      <c r="C453" s="83" t="str">
        <f>VLOOKUP(A453,Tabel1[[PrøveID]:[Longitude]],2,FALSE)</f>
        <v>28-09-2020</v>
      </c>
      <c r="D453">
        <f>VLOOKUP(A453,Tabel1[[PrøveID]:[Longitude]],5,FALSE)</f>
        <v>54.837980999999999</v>
      </c>
      <c r="E453">
        <f>VLOOKUP(A453,Tabel1[[PrøveID]:[Longitude]],6,FALSE)</f>
        <v>11.486999000000001</v>
      </c>
      <c r="F453" t="str">
        <f>VLOOKUP(A453,Tabel1[[PrøveID]:[Longitude]],4,FALSE)</f>
        <v xml:space="preserve">Bandholm Havn </v>
      </c>
      <c r="G453" s="24" t="str">
        <f>VLOOKUP(H453,Datasæt_Analysesystemer!$D$3:$E$68,2,FALSE)</f>
        <v>Magallana gigas</v>
      </c>
      <c r="H453" t="s">
        <v>1100</v>
      </c>
      <c r="I453" t="str">
        <f>VLOOKUP(H453,Datasæt_Analysesystemer!$D$2:$F$68,3,FALSE)</f>
        <v>Invasiv</v>
      </c>
      <c r="J453" t="s">
        <v>738</v>
      </c>
      <c r="K453" t="s">
        <v>747</v>
      </c>
      <c r="L453" t="s">
        <v>768</v>
      </c>
      <c r="M453" t="str">
        <f t="shared" si="7"/>
        <v>Absent</v>
      </c>
    </row>
    <row r="454" spans="1:13" x14ac:dyDescent="0.25">
      <c r="A454" t="s">
        <v>1633</v>
      </c>
      <c r="B454" t="str">
        <f>VLOOKUP(A454,Tabel1[[PrøveID]:[Longitude]],3,FALSE)</f>
        <v>Miljøstyrelsen</v>
      </c>
      <c r="C454" s="83" t="str">
        <f>VLOOKUP(A454,Tabel1[[PrøveID]:[Longitude]],2,FALSE)</f>
        <v>28-09-2020</v>
      </c>
      <c r="D454">
        <f>VLOOKUP(A454,Tabel1[[PrøveID]:[Longitude]],5,FALSE)</f>
        <v>54.837980999999999</v>
      </c>
      <c r="E454">
        <f>VLOOKUP(A454,Tabel1[[PrøveID]:[Longitude]],6,FALSE)</f>
        <v>11.486999000000001</v>
      </c>
      <c r="F454" t="str">
        <f>VLOOKUP(A454,Tabel1[[PrøveID]:[Longitude]],4,FALSE)</f>
        <v xml:space="preserve">Bandholm Havn </v>
      </c>
      <c r="G454" s="24" t="str">
        <f>VLOOKUP(H454,Datasæt_Analysesystemer!$D$3:$E$68,2,FALSE)</f>
        <v>Neogobius melanostomus</v>
      </c>
      <c r="H454" t="s">
        <v>1089</v>
      </c>
      <c r="I454" t="str">
        <f>VLOOKUP(H454,Datasæt_Analysesystemer!$D$2:$F$68,3,FALSE)</f>
        <v>Invasiv</v>
      </c>
      <c r="J454" t="s">
        <v>738</v>
      </c>
      <c r="K454" t="s">
        <v>802</v>
      </c>
      <c r="L454" t="s">
        <v>741</v>
      </c>
      <c r="M454" t="str">
        <f t="shared" si="7"/>
        <v>Present_Ct&lt;41</v>
      </c>
    </row>
    <row r="455" spans="1:13" x14ac:dyDescent="0.25">
      <c r="A455" t="s">
        <v>1633</v>
      </c>
      <c r="B455" t="str">
        <f>VLOOKUP(A455,Tabel1[[PrøveID]:[Longitude]],3,FALSE)</f>
        <v>Miljøstyrelsen</v>
      </c>
      <c r="C455" s="83" t="str">
        <f>VLOOKUP(A455,Tabel1[[PrøveID]:[Longitude]],2,FALSE)</f>
        <v>28-09-2020</v>
      </c>
      <c r="D455">
        <f>VLOOKUP(A455,Tabel1[[PrøveID]:[Longitude]],5,FALSE)</f>
        <v>54.837980999999999</v>
      </c>
      <c r="E455">
        <f>VLOOKUP(A455,Tabel1[[PrøveID]:[Longitude]],6,FALSE)</f>
        <v>11.486999000000001</v>
      </c>
      <c r="F455" t="str">
        <f>VLOOKUP(A455,Tabel1[[PrøveID]:[Longitude]],4,FALSE)</f>
        <v xml:space="preserve">Bandholm Havn </v>
      </c>
      <c r="G455" s="24" t="str">
        <f>VLOOKUP(H455,Datasæt_Analysesystemer!$D$3:$E$68,2,FALSE)</f>
        <v>Neogobius melanostomus</v>
      </c>
      <c r="H455" t="s">
        <v>1089</v>
      </c>
      <c r="I455" t="str">
        <f>VLOOKUP(H455,Datasæt_Analysesystemer!$D$2:$F$68,3,FALSE)</f>
        <v>Invasiv</v>
      </c>
      <c r="J455" t="s">
        <v>738</v>
      </c>
      <c r="K455" t="s">
        <v>802</v>
      </c>
      <c r="L455" t="s">
        <v>741</v>
      </c>
      <c r="M455" t="str">
        <f t="shared" si="7"/>
        <v>Present_Ct&lt;41</v>
      </c>
    </row>
    <row r="456" spans="1:13" x14ac:dyDescent="0.25">
      <c r="A456" t="s">
        <v>1630</v>
      </c>
      <c r="B456" t="str">
        <f>VLOOKUP(A456,Tabel1[[PrøveID]:[Longitude]],3,FALSE)</f>
        <v>Miljøstyrelsen</v>
      </c>
      <c r="C456" s="83" t="str">
        <f>VLOOKUP(A456,Tabel1[[PrøveID]:[Longitude]],2,FALSE)</f>
        <v>24-09-2020</v>
      </c>
      <c r="D456">
        <f>VLOOKUP(A456,Tabel1[[PrøveID]:[Longitude]],5,FALSE)</f>
        <v>55.669867500000002</v>
      </c>
      <c r="E456">
        <f>VLOOKUP(A456,Tabel1[[PrøveID]:[Longitude]],6,FALSE)</f>
        <v>11.799984503022532</v>
      </c>
      <c r="F456" t="str">
        <f>VLOOKUP(A456,Tabel1[[PrøveID]:[Longitude]],4,FALSE)</f>
        <v xml:space="preserve">Bramsnæs Bugt </v>
      </c>
      <c r="G456" s="24" t="str">
        <f>VLOOKUP(H456,Datasæt_Analysesystemer!$D$3:$E$68,2,FALSE)</f>
        <v>Platichthys flesus</v>
      </c>
      <c r="H456" t="s">
        <v>793</v>
      </c>
      <c r="I456" t="str">
        <f>VLOOKUP(H456,Datasæt_Analysesystemer!$D$2:$F$68,3,FALSE)</f>
        <v>Almindelig</v>
      </c>
      <c r="J456" t="s">
        <v>738</v>
      </c>
      <c r="K456" t="s">
        <v>747</v>
      </c>
      <c r="L456" t="s">
        <v>768</v>
      </c>
      <c r="M456" t="str">
        <f t="shared" si="7"/>
        <v>Absent</v>
      </c>
    </row>
    <row r="457" spans="1:13" x14ac:dyDescent="0.25">
      <c r="A457" t="s">
        <v>1630</v>
      </c>
      <c r="B457" t="str">
        <f>VLOOKUP(A457,Tabel1[[PrøveID]:[Longitude]],3,FALSE)</f>
        <v>Miljøstyrelsen</v>
      </c>
      <c r="C457" s="83" t="str">
        <f>VLOOKUP(A457,Tabel1[[PrøveID]:[Longitude]],2,FALSE)</f>
        <v>24-09-2020</v>
      </c>
      <c r="D457">
        <f>VLOOKUP(A457,Tabel1[[PrøveID]:[Longitude]],5,FALSE)</f>
        <v>55.669867500000002</v>
      </c>
      <c r="E457">
        <f>VLOOKUP(A457,Tabel1[[PrøveID]:[Longitude]],6,FALSE)</f>
        <v>11.799984503022532</v>
      </c>
      <c r="F457" t="str">
        <f>VLOOKUP(A457,Tabel1[[PrøveID]:[Longitude]],4,FALSE)</f>
        <v xml:space="preserve">Bramsnæs Bugt </v>
      </c>
      <c r="G457" s="24" t="str">
        <f>VLOOKUP(H457,Datasæt_Analysesystemer!$D$3:$E$68,2,FALSE)</f>
        <v>Platichthys flesus</v>
      </c>
      <c r="H457" t="s">
        <v>793</v>
      </c>
      <c r="I457" t="str">
        <f>VLOOKUP(H457,Datasæt_Analysesystemer!$D$2:$F$68,3,FALSE)</f>
        <v>Almindelig</v>
      </c>
      <c r="J457" t="s">
        <v>738</v>
      </c>
      <c r="K457" t="s">
        <v>802</v>
      </c>
      <c r="L457" t="s">
        <v>741</v>
      </c>
      <c r="M457" t="str">
        <f t="shared" si="7"/>
        <v>Present_Ct&lt;41</v>
      </c>
    </row>
    <row r="458" spans="1:13" x14ac:dyDescent="0.25">
      <c r="A458" t="s">
        <v>1630</v>
      </c>
      <c r="B458" t="str">
        <f>VLOOKUP(A458,Tabel1[[PrøveID]:[Longitude]],3,FALSE)</f>
        <v>Miljøstyrelsen</v>
      </c>
      <c r="C458" s="83" t="str">
        <f>VLOOKUP(A458,Tabel1[[PrøveID]:[Longitude]],2,FALSE)</f>
        <v>24-09-2020</v>
      </c>
      <c r="D458">
        <f>VLOOKUP(A458,Tabel1[[PrøveID]:[Longitude]],5,FALSE)</f>
        <v>55.669867500000002</v>
      </c>
      <c r="E458">
        <f>VLOOKUP(A458,Tabel1[[PrøveID]:[Longitude]],6,FALSE)</f>
        <v>11.799984503022532</v>
      </c>
      <c r="F458" t="str">
        <f>VLOOKUP(A458,Tabel1[[PrøveID]:[Longitude]],4,FALSE)</f>
        <v xml:space="preserve">Bramsnæs Bugt </v>
      </c>
      <c r="G458" s="24" t="str">
        <f>VLOOKUP(H458,Datasæt_Analysesystemer!$D$3:$E$68,2,FALSE)</f>
        <v>Gadus morhua</v>
      </c>
      <c r="H458" t="s">
        <v>794</v>
      </c>
      <c r="I458" t="str">
        <f>VLOOKUP(H458,Datasæt_Analysesystemer!$D$2:$F$68,3,FALSE)</f>
        <v>Almindelig</v>
      </c>
      <c r="J458" t="s">
        <v>744</v>
      </c>
      <c r="K458" t="s">
        <v>747</v>
      </c>
      <c r="L458" t="s">
        <v>768</v>
      </c>
      <c r="M458" t="str">
        <f t="shared" si="7"/>
        <v>Absent</v>
      </c>
    </row>
    <row r="459" spans="1:13" x14ac:dyDescent="0.25">
      <c r="A459" t="s">
        <v>1630</v>
      </c>
      <c r="B459" t="str">
        <f>VLOOKUP(A459,Tabel1[[PrøveID]:[Longitude]],3,FALSE)</f>
        <v>Miljøstyrelsen</v>
      </c>
      <c r="C459" s="83" t="str">
        <f>VLOOKUP(A459,Tabel1[[PrøveID]:[Longitude]],2,FALSE)</f>
        <v>24-09-2020</v>
      </c>
      <c r="D459">
        <f>VLOOKUP(A459,Tabel1[[PrøveID]:[Longitude]],5,FALSE)</f>
        <v>55.669867500000002</v>
      </c>
      <c r="E459">
        <f>VLOOKUP(A459,Tabel1[[PrøveID]:[Longitude]],6,FALSE)</f>
        <v>11.799984503022532</v>
      </c>
      <c r="F459" t="str">
        <f>VLOOKUP(A459,Tabel1[[PrøveID]:[Longitude]],4,FALSE)</f>
        <v xml:space="preserve">Bramsnæs Bugt </v>
      </c>
      <c r="G459" s="24" t="str">
        <f>VLOOKUP(H459,Datasæt_Analysesystemer!$D$3:$E$68,2,FALSE)</f>
        <v>Gadus morhua</v>
      </c>
      <c r="H459" t="s">
        <v>794</v>
      </c>
      <c r="I459" t="str">
        <f>VLOOKUP(H459,Datasæt_Analysesystemer!$D$2:$F$68,3,FALSE)</f>
        <v>Almindelig</v>
      </c>
      <c r="J459" t="s">
        <v>738</v>
      </c>
      <c r="K459" t="s">
        <v>802</v>
      </c>
      <c r="L459" t="s">
        <v>768</v>
      </c>
      <c r="M459" t="str">
        <f t="shared" si="7"/>
        <v>Present_Ct&gt;41</v>
      </c>
    </row>
    <row r="460" spans="1:13" x14ac:dyDescent="0.25">
      <c r="A460" t="s">
        <v>1630</v>
      </c>
      <c r="B460" t="str">
        <f>VLOOKUP(A460,Tabel1[[PrøveID]:[Longitude]],3,FALSE)</f>
        <v>Miljøstyrelsen</v>
      </c>
      <c r="C460" s="83" t="str">
        <f>VLOOKUP(A460,Tabel1[[PrøveID]:[Longitude]],2,FALSE)</f>
        <v>24-09-2020</v>
      </c>
      <c r="D460">
        <f>VLOOKUP(A460,Tabel1[[PrøveID]:[Longitude]],5,FALSE)</f>
        <v>55.669867500000002</v>
      </c>
      <c r="E460">
        <f>VLOOKUP(A460,Tabel1[[PrøveID]:[Longitude]],6,FALSE)</f>
        <v>11.799984503022532</v>
      </c>
      <c r="F460" t="str">
        <f>VLOOKUP(A460,Tabel1[[PrøveID]:[Longitude]],4,FALSE)</f>
        <v xml:space="preserve">Bramsnæs Bugt </v>
      </c>
      <c r="G460" s="24" t="str">
        <f>VLOOKUP(H460,Datasæt_Analysesystemer!$D$3:$E$68,2,FALSE)</f>
        <v>Mya arenaria</v>
      </c>
      <c r="H460" t="s">
        <v>795</v>
      </c>
      <c r="I460" t="str">
        <f>VLOOKUP(H460,Datasæt_Analysesystemer!$D$2:$F$68,3,FALSE)</f>
        <v>Almindelig</v>
      </c>
      <c r="J460" t="s">
        <v>744</v>
      </c>
      <c r="K460" t="s">
        <v>802</v>
      </c>
      <c r="L460" t="s">
        <v>741</v>
      </c>
      <c r="M460" t="str">
        <f t="shared" si="7"/>
        <v>Present_Ct&lt;41</v>
      </c>
    </row>
    <row r="461" spans="1:13" x14ac:dyDescent="0.25">
      <c r="A461" t="s">
        <v>1630</v>
      </c>
      <c r="B461" t="str">
        <f>VLOOKUP(A461,Tabel1[[PrøveID]:[Longitude]],3,FALSE)</f>
        <v>Miljøstyrelsen</v>
      </c>
      <c r="C461" s="83" t="str">
        <f>VLOOKUP(A461,Tabel1[[PrøveID]:[Longitude]],2,FALSE)</f>
        <v>24-09-2020</v>
      </c>
      <c r="D461">
        <f>VLOOKUP(A461,Tabel1[[PrøveID]:[Longitude]],5,FALSE)</f>
        <v>55.669867500000002</v>
      </c>
      <c r="E461">
        <f>VLOOKUP(A461,Tabel1[[PrøveID]:[Longitude]],6,FALSE)</f>
        <v>11.799984503022532</v>
      </c>
      <c r="F461" t="str">
        <f>VLOOKUP(A461,Tabel1[[PrøveID]:[Longitude]],4,FALSE)</f>
        <v xml:space="preserve">Bramsnæs Bugt </v>
      </c>
      <c r="G461" s="24" t="str">
        <f>VLOOKUP(H461,Datasæt_Analysesystemer!$D$3:$E$68,2,FALSE)</f>
        <v>Mya arenaria</v>
      </c>
      <c r="H461" t="s">
        <v>795</v>
      </c>
      <c r="I461" t="str">
        <f>VLOOKUP(H461,Datasæt_Analysesystemer!$D$2:$F$68,3,FALSE)</f>
        <v>Almindelig</v>
      </c>
      <c r="J461" t="s">
        <v>744</v>
      </c>
      <c r="K461" t="s">
        <v>747</v>
      </c>
      <c r="L461" t="s">
        <v>768</v>
      </c>
      <c r="M461" t="str">
        <f t="shared" si="7"/>
        <v>Absent</v>
      </c>
    </row>
    <row r="462" spans="1:13" x14ac:dyDescent="0.25">
      <c r="A462" t="s">
        <v>1630</v>
      </c>
      <c r="B462" t="str">
        <f>VLOOKUP(A462,Tabel1[[PrøveID]:[Longitude]],3,FALSE)</f>
        <v>Miljøstyrelsen</v>
      </c>
      <c r="C462" s="83" t="str">
        <f>VLOOKUP(A462,Tabel1[[PrøveID]:[Longitude]],2,FALSE)</f>
        <v>24-09-2020</v>
      </c>
      <c r="D462">
        <f>VLOOKUP(A462,Tabel1[[PrøveID]:[Longitude]],5,FALSE)</f>
        <v>55.669867500000002</v>
      </c>
      <c r="E462">
        <f>VLOOKUP(A462,Tabel1[[PrøveID]:[Longitude]],6,FALSE)</f>
        <v>11.799984503022532</v>
      </c>
      <c r="F462" t="str">
        <f>VLOOKUP(A462,Tabel1[[PrøveID]:[Longitude]],4,FALSE)</f>
        <v xml:space="preserve">Bramsnæs Bugt </v>
      </c>
      <c r="G462" s="24" t="str">
        <f>VLOOKUP(H462,Datasæt_Analysesystemer!$D$3:$E$68,2,FALSE)</f>
        <v>Mnemiopsis leidyi</v>
      </c>
      <c r="H462" t="s">
        <v>982</v>
      </c>
      <c r="I462" t="str">
        <f>VLOOKUP(H462,Datasæt_Analysesystemer!$D$2:$F$68,3,FALSE)</f>
        <v>Invasiv</v>
      </c>
      <c r="J462" t="s">
        <v>744</v>
      </c>
      <c r="K462" t="s">
        <v>747</v>
      </c>
      <c r="L462" t="s">
        <v>768</v>
      </c>
      <c r="M462" t="str">
        <f t="shared" si="7"/>
        <v>Absent</v>
      </c>
    </row>
    <row r="463" spans="1:13" x14ac:dyDescent="0.25">
      <c r="A463" t="s">
        <v>1630</v>
      </c>
      <c r="B463" t="str">
        <f>VLOOKUP(A463,Tabel1[[PrøveID]:[Longitude]],3,FALSE)</f>
        <v>Miljøstyrelsen</v>
      </c>
      <c r="C463" s="83" t="str">
        <f>VLOOKUP(A463,Tabel1[[PrøveID]:[Longitude]],2,FALSE)</f>
        <v>24-09-2020</v>
      </c>
      <c r="D463">
        <f>VLOOKUP(A463,Tabel1[[PrøveID]:[Longitude]],5,FALSE)</f>
        <v>55.669867500000002</v>
      </c>
      <c r="E463">
        <f>VLOOKUP(A463,Tabel1[[PrøveID]:[Longitude]],6,FALSE)</f>
        <v>11.799984503022532</v>
      </c>
      <c r="F463" t="str">
        <f>VLOOKUP(A463,Tabel1[[PrøveID]:[Longitude]],4,FALSE)</f>
        <v xml:space="preserve">Bramsnæs Bugt </v>
      </c>
      <c r="G463" s="24" t="str">
        <f>VLOOKUP(H463,Datasæt_Analysesystemer!$D$3:$E$68,2,FALSE)</f>
        <v>Mnemiopsis leidyi</v>
      </c>
      <c r="H463" t="s">
        <v>982</v>
      </c>
      <c r="I463" t="str">
        <f>VLOOKUP(H463,Datasæt_Analysesystemer!$D$2:$F$68,3,FALSE)</f>
        <v>Invasiv</v>
      </c>
      <c r="J463" t="s">
        <v>738</v>
      </c>
      <c r="K463" t="s">
        <v>747</v>
      </c>
      <c r="L463" t="s">
        <v>768</v>
      </c>
      <c r="M463" t="str">
        <f t="shared" si="7"/>
        <v>Absent</v>
      </c>
    </row>
    <row r="464" spans="1:13" x14ac:dyDescent="0.25">
      <c r="A464" t="s">
        <v>1630</v>
      </c>
      <c r="B464" t="str">
        <f>VLOOKUP(A464,Tabel1[[PrøveID]:[Longitude]],3,FALSE)</f>
        <v>Miljøstyrelsen</v>
      </c>
      <c r="C464" s="83" t="str">
        <f>VLOOKUP(A464,Tabel1[[PrøveID]:[Longitude]],2,FALSE)</f>
        <v>24-09-2020</v>
      </c>
      <c r="D464">
        <f>VLOOKUP(A464,Tabel1[[PrøveID]:[Longitude]],5,FALSE)</f>
        <v>55.669867500000002</v>
      </c>
      <c r="E464">
        <f>VLOOKUP(A464,Tabel1[[PrøveID]:[Longitude]],6,FALSE)</f>
        <v>11.799984503022532</v>
      </c>
      <c r="F464" t="str">
        <f>VLOOKUP(A464,Tabel1[[PrøveID]:[Longitude]],4,FALSE)</f>
        <v xml:space="preserve">Bramsnæs Bugt </v>
      </c>
      <c r="G464" s="24" t="str">
        <f>VLOOKUP(H464,Datasæt_Analysesystemer!$D$3:$E$68,2,FALSE)</f>
        <v>Homarus americanus</v>
      </c>
      <c r="H464" t="s">
        <v>980</v>
      </c>
      <c r="I464" t="str">
        <f>VLOOKUP(H464,Datasæt_Analysesystemer!$D$2:$F$68,3,FALSE)</f>
        <v>Invasiv</v>
      </c>
      <c r="J464" t="s">
        <v>738</v>
      </c>
      <c r="K464" t="s">
        <v>747</v>
      </c>
      <c r="L464" t="s">
        <v>768</v>
      </c>
      <c r="M464" t="str">
        <f t="shared" si="7"/>
        <v>Absent</v>
      </c>
    </row>
    <row r="465" spans="1:13" x14ac:dyDescent="0.25">
      <c r="A465" t="s">
        <v>1630</v>
      </c>
      <c r="B465" t="str">
        <f>VLOOKUP(A465,Tabel1[[PrøveID]:[Longitude]],3,FALSE)</f>
        <v>Miljøstyrelsen</v>
      </c>
      <c r="C465" s="83" t="str">
        <f>VLOOKUP(A465,Tabel1[[PrøveID]:[Longitude]],2,FALSE)</f>
        <v>24-09-2020</v>
      </c>
      <c r="D465">
        <f>VLOOKUP(A465,Tabel1[[PrøveID]:[Longitude]],5,FALSE)</f>
        <v>55.669867500000002</v>
      </c>
      <c r="E465">
        <f>VLOOKUP(A465,Tabel1[[PrøveID]:[Longitude]],6,FALSE)</f>
        <v>11.799984503022532</v>
      </c>
      <c r="F465" t="str">
        <f>VLOOKUP(A465,Tabel1[[PrøveID]:[Longitude]],4,FALSE)</f>
        <v xml:space="preserve">Bramsnæs Bugt </v>
      </c>
      <c r="G465" s="24" t="str">
        <f>VLOOKUP(H465,Datasæt_Analysesystemer!$D$3:$E$68,2,FALSE)</f>
        <v>Homarus americanus</v>
      </c>
      <c r="H465" t="s">
        <v>980</v>
      </c>
      <c r="I465" t="str">
        <f>VLOOKUP(H465,Datasæt_Analysesystemer!$D$2:$F$68,3,FALSE)</f>
        <v>Invasiv</v>
      </c>
      <c r="J465" t="s">
        <v>738</v>
      </c>
      <c r="K465" t="s">
        <v>747</v>
      </c>
      <c r="L465" t="s">
        <v>768</v>
      </c>
      <c r="M465" t="str">
        <f t="shared" si="7"/>
        <v>Absent</v>
      </c>
    </row>
    <row r="466" spans="1:13" x14ac:dyDescent="0.25">
      <c r="A466" t="s">
        <v>1630</v>
      </c>
      <c r="B466" t="str">
        <f>VLOOKUP(A466,Tabel1[[PrøveID]:[Longitude]],3,FALSE)</f>
        <v>Miljøstyrelsen</v>
      </c>
      <c r="C466" s="83" t="str">
        <f>VLOOKUP(A466,Tabel1[[PrøveID]:[Longitude]],2,FALSE)</f>
        <v>24-09-2020</v>
      </c>
      <c r="D466">
        <f>VLOOKUP(A466,Tabel1[[PrøveID]:[Longitude]],5,FALSE)</f>
        <v>55.669867500000002</v>
      </c>
      <c r="E466">
        <f>VLOOKUP(A466,Tabel1[[PrøveID]:[Longitude]],6,FALSE)</f>
        <v>11.799984503022532</v>
      </c>
      <c r="F466" t="str">
        <f>VLOOKUP(A466,Tabel1[[PrøveID]:[Longitude]],4,FALSE)</f>
        <v xml:space="preserve">Bramsnæs Bugt </v>
      </c>
      <c r="G466" s="24" t="str">
        <f>VLOOKUP(H466,Datasæt_Analysesystemer!$D$3:$E$68,2,FALSE)</f>
        <v>Paralithodes camtschaticus</v>
      </c>
      <c r="H466" t="s">
        <v>1060</v>
      </c>
      <c r="I466" t="str">
        <f>VLOOKUP(H466,Datasæt_Analysesystemer!$D$2:$F$68,3,FALSE)</f>
        <v>Invasiv</v>
      </c>
      <c r="J466" t="s">
        <v>744</v>
      </c>
      <c r="K466" t="s">
        <v>747</v>
      </c>
      <c r="L466" t="s">
        <v>768</v>
      </c>
      <c r="M466" t="str">
        <f t="shared" si="7"/>
        <v>Absent</v>
      </c>
    </row>
    <row r="467" spans="1:13" x14ac:dyDescent="0.25">
      <c r="A467" t="s">
        <v>1630</v>
      </c>
      <c r="B467" t="str">
        <f>VLOOKUP(A467,Tabel1[[PrøveID]:[Longitude]],3,FALSE)</f>
        <v>Miljøstyrelsen</v>
      </c>
      <c r="C467" s="83" t="str">
        <f>VLOOKUP(A467,Tabel1[[PrøveID]:[Longitude]],2,FALSE)</f>
        <v>24-09-2020</v>
      </c>
      <c r="D467">
        <f>VLOOKUP(A467,Tabel1[[PrøveID]:[Longitude]],5,FALSE)</f>
        <v>55.669867500000002</v>
      </c>
      <c r="E467">
        <f>VLOOKUP(A467,Tabel1[[PrøveID]:[Longitude]],6,FALSE)</f>
        <v>11.799984503022532</v>
      </c>
      <c r="F467" t="str">
        <f>VLOOKUP(A467,Tabel1[[PrøveID]:[Longitude]],4,FALSE)</f>
        <v xml:space="preserve">Bramsnæs Bugt </v>
      </c>
      <c r="G467" s="24" t="str">
        <f>VLOOKUP(H467,Datasæt_Analysesystemer!$D$3:$E$68,2,FALSE)</f>
        <v>Paralithodes camtschaticus</v>
      </c>
      <c r="H467" t="s">
        <v>1060</v>
      </c>
      <c r="I467" t="str">
        <f>VLOOKUP(H467,Datasæt_Analysesystemer!$D$2:$F$68,3,FALSE)</f>
        <v>Invasiv</v>
      </c>
      <c r="J467" t="s">
        <v>738</v>
      </c>
      <c r="K467" t="s">
        <v>747</v>
      </c>
      <c r="L467" t="s">
        <v>768</v>
      </c>
      <c r="M467" t="str">
        <f t="shared" si="7"/>
        <v>Absent</v>
      </c>
    </row>
    <row r="468" spans="1:13" x14ac:dyDescent="0.25">
      <c r="A468" t="s">
        <v>1630</v>
      </c>
      <c r="B468" t="str">
        <f>VLOOKUP(A468,Tabel1[[PrøveID]:[Longitude]],3,FALSE)</f>
        <v>Miljøstyrelsen</v>
      </c>
      <c r="C468" s="83" t="str">
        <f>VLOOKUP(A468,Tabel1[[PrøveID]:[Longitude]],2,FALSE)</f>
        <v>24-09-2020</v>
      </c>
      <c r="D468">
        <f>VLOOKUP(A468,Tabel1[[PrøveID]:[Longitude]],5,FALSE)</f>
        <v>55.669867500000002</v>
      </c>
      <c r="E468">
        <f>VLOOKUP(A468,Tabel1[[PrøveID]:[Longitude]],6,FALSE)</f>
        <v>11.799984503022532</v>
      </c>
      <c r="F468" t="str">
        <f>VLOOKUP(A468,Tabel1[[PrøveID]:[Longitude]],4,FALSE)</f>
        <v xml:space="preserve">Bramsnæs Bugt </v>
      </c>
      <c r="G468" s="24" t="str">
        <f>VLOOKUP(H468,Datasæt_Analysesystemer!$D$3:$E$68,2,FALSE)</f>
        <v>Eriocheir sinensis</v>
      </c>
      <c r="H468" t="s">
        <v>1031</v>
      </c>
      <c r="I468" t="str">
        <f>VLOOKUP(H468,Datasæt_Analysesystemer!$D$2:$F$68,3,FALSE)</f>
        <v>Invasiv</v>
      </c>
      <c r="J468" t="s">
        <v>738</v>
      </c>
      <c r="K468" t="s">
        <v>747</v>
      </c>
      <c r="L468" t="s">
        <v>768</v>
      </c>
      <c r="M468" t="str">
        <f t="shared" si="7"/>
        <v>Absent</v>
      </c>
    </row>
    <row r="469" spans="1:13" x14ac:dyDescent="0.25">
      <c r="A469" t="s">
        <v>1630</v>
      </c>
      <c r="B469" t="str">
        <f>VLOOKUP(A469,Tabel1[[PrøveID]:[Longitude]],3,FALSE)</f>
        <v>Miljøstyrelsen</v>
      </c>
      <c r="C469" s="83" t="str">
        <f>VLOOKUP(A469,Tabel1[[PrøveID]:[Longitude]],2,FALSE)</f>
        <v>24-09-2020</v>
      </c>
      <c r="D469">
        <f>VLOOKUP(A469,Tabel1[[PrøveID]:[Longitude]],5,FALSE)</f>
        <v>55.669867500000002</v>
      </c>
      <c r="E469">
        <f>VLOOKUP(A469,Tabel1[[PrøveID]:[Longitude]],6,FALSE)</f>
        <v>11.799984503022532</v>
      </c>
      <c r="F469" t="str">
        <f>VLOOKUP(A469,Tabel1[[PrøveID]:[Longitude]],4,FALSE)</f>
        <v xml:space="preserve">Bramsnæs Bugt </v>
      </c>
      <c r="G469" s="24" t="str">
        <f>VLOOKUP(H469,Datasæt_Analysesystemer!$D$3:$E$68,2,FALSE)</f>
        <v>Eriocheir sinensis</v>
      </c>
      <c r="H469" t="s">
        <v>1031</v>
      </c>
      <c r="I469" t="str">
        <f>VLOOKUP(H469,Datasæt_Analysesystemer!$D$2:$F$68,3,FALSE)</f>
        <v>Invasiv</v>
      </c>
      <c r="J469" t="s">
        <v>738</v>
      </c>
      <c r="K469" t="s">
        <v>747</v>
      </c>
      <c r="L469" t="s">
        <v>768</v>
      </c>
      <c r="M469" t="str">
        <f t="shared" si="7"/>
        <v>Absent</v>
      </c>
    </row>
    <row r="470" spans="1:13" x14ac:dyDescent="0.25">
      <c r="A470" t="s">
        <v>1630</v>
      </c>
      <c r="B470" t="str">
        <f>VLOOKUP(A470,Tabel1[[PrøveID]:[Longitude]],3,FALSE)</f>
        <v>Miljøstyrelsen</v>
      </c>
      <c r="C470" s="83" t="str">
        <f>VLOOKUP(A470,Tabel1[[PrøveID]:[Longitude]],2,FALSE)</f>
        <v>24-09-2020</v>
      </c>
      <c r="D470">
        <f>VLOOKUP(A470,Tabel1[[PrøveID]:[Longitude]],5,FALSE)</f>
        <v>55.669867500000002</v>
      </c>
      <c r="E470">
        <f>VLOOKUP(A470,Tabel1[[PrøveID]:[Longitude]],6,FALSE)</f>
        <v>11.799984503022532</v>
      </c>
      <c r="F470" t="str">
        <f>VLOOKUP(A470,Tabel1[[PrøveID]:[Longitude]],4,FALSE)</f>
        <v xml:space="preserve">Bramsnæs Bugt </v>
      </c>
      <c r="G470" s="24" t="str">
        <f>VLOOKUP(H470,Datasæt_Analysesystemer!$D$3:$E$68,2,FALSE)</f>
        <v>Rhithropanopeus harrisii</v>
      </c>
      <c r="H470" t="s">
        <v>1090</v>
      </c>
      <c r="I470" t="str">
        <f>VLOOKUP(H470,Datasæt_Analysesystemer!$D$2:$F$68,3,FALSE)</f>
        <v>Invasiv</v>
      </c>
      <c r="J470" t="s">
        <v>738</v>
      </c>
      <c r="K470" t="s">
        <v>747</v>
      </c>
      <c r="L470" t="s">
        <v>768</v>
      </c>
      <c r="M470" t="str">
        <f t="shared" si="7"/>
        <v>Absent</v>
      </c>
    </row>
    <row r="471" spans="1:13" x14ac:dyDescent="0.25">
      <c r="A471" t="s">
        <v>1630</v>
      </c>
      <c r="B471" t="str">
        <f>VLOOKUP(A471,Tabel1[[PrøveID]:[Longitude]],3,FALSE)</f>
        <v>Miljøstyrelsen</v>
      </c>
      <c r="C471" s="83" t="str">
        <f>VLOOKUP(A471,Tabel1[[PrøveID]:[Longitude]],2,FALSE)</f>
        <v>24-09-2020</v>
      </c>
      <c r="D471">
        <f>VLOOKUP(A471,Tabel1[[PrøveID]:[Longitude]],5,FALSE)</f>
        <v>55.669867500000002</v>
      </c>
      <c r="E471">
        <f>VLOOKUP(A471,Tabel1[[PrøveID]:[Longitude]],6,FALSE)</f>
        <v>11.799984503022532</v>
      </c>
      <c r="F471" t="str">
        <f>VLOOKUP(A471,Tabel1[[PrøveID]:[Longitude]],4,FALSE)</f>
        <v xml:space="preserve">Bramsnæs Bugt </v>
      </c>
      <c r="G471" s="24" t="str">
        <f>VLOOKUP(H471,Datasæt_Analysesystemer!$D$3:$E$68,2,FALSE)</f>
        <v>Rhithropanopeus harrisii</v>
      </c>
      <c r="H471" t="s">
        <v>1090</v>
      </c>
      <c r="I471" t="str">
        <f>VLOOKUP(H471,Datasæt_Analysesystemer!$D$2:$F$68,3,FALSE)</f>
        <v>Invasiv</v>
      </c>
      <c r="J471" t="s">
        <v>738</v>
      </c>
      <c r="K471" t="s">
        <v>747</v>
      </c>
      <c r="L471" t="s">
        <v>768</v>
      </c>
      <c r="M471" t="str">
        <f t="shared" si="7"/>
        <v>Absent</v>
      </c>
    </row>
    <row r="472" spans="1:13" x14ac:dyDescent="0.25">
      <c r="A472" t="s">
        <v>1630</v>
      </c>
      <c r="B472" t="str">
        <f>VLOOKUP(A472,Tabel1[[PrøveID]:[Longitude]],3,FALSE)</f>
        <v>Miljøstyrelsen</v>
      </c>
      <c r="C472" s="83" t="str">
        <f>VLOOKUP(A472,Tabel1[[PrøveID]:[Longitude]],2,FALSE)</f>
        <v>24-09-2020</v>
      </c>
      <c r="D472">
        <f>VLOOKUP(A472,Tabel1[[PrøveID]:[Longitude]],5,FALSE)</f>
        <v>55.669867500000002</v>
      </c>
      <c r="E472">
        <f>VLOOKUP(A472,Tabel1[[PrøveID]:[Longitude]],6,FALSE)</f>
        <v>11.799984503022532</v>
      </c>
      <c r="F472" t="str">
        <f>VLOOKUP(A472,Tabel1[[PrøveID]:[Longitude]],4,FALSE)</f>
        <v xml:space="preserve">Bramsnæs Bugt </v>
      </c>
      <c r="G472" s="24" t="str">
        <f>VLOOKUP(H472,Datasæt_Analysesystemer!$D$3:$E$68,2,FALSE)</f>
        <v>Oncorhyncus gorbuscha</v>
      </c>
      <c r="H472" t="s">
        <v>799</v>
      </c>
      <c r="I472" t="str">
        <f>VLOOKUP(H472,Datasæt_Analysesystemer!$D$2:$F$68,3,FALSE)</f>
        <v>Invasiv</v>
      </c>
      <c r="J472" t="s">
        <v>744</v>
      </c>
      <c r="K472" t="s">
        <v>802</v>
      </c>
      <c r="L472" t="s">
        <v>741</v>
      </c>
      <c r="M472" t="str">
        <f t="shared" si="7"/>
        <v>Present_Ct&lt;41</v>
      </c>
    </row>
    <row r="473" spans="1:13" x14ac:dyDescent="0.25">
      <c r="A473" t="s">
        <v>1630</v>
      </c>
      <c r="B473" t="str">
        <f>VLOOKUP(A473,Tabel1[[PrøveID]:[Longitude]],3,FALSE)</f>
        <v>Miljøstyrelsen</v>
      </c>
      <c r="C473" s="83" t="str">
        <f>VLOOKUP(A473,Tabel1[[PrøveID]:[Longitude]],2,FALSE)</f>
        <v>24-09-2020</v>
      </c>
      <c r="D473">
        <f>VLOOKUP(A473,Tabel1[[PrøveID]:[Longitude]],5,FALSE)</f>
        <v>55.669867500000002</v>
      </c>
      <c r="E473">
        <f>VLOOKUP(A473,Tabel1[[PrøveID]:[Longitude]],6,FALSE)</f>
        <v>11.799984503022532</v>
      </c>
      <c r="F473" t="str">
        <f>VLOOKUP(A473,Tabel1[[PrøveID]:[Longitude]],4,FALSE)</f>
        <v xml:space="preserve">Bramsnæs Bugt </v>
      </c>
      <c r="G473" s="24" t="str">
        <f>VLOOKUP(H473,Datasæt_Analysesystemer!$D$3:$E$68,2,FALSE)</f>
        <v>Oncorhyncus gorbuscha</v>
      </c>
      <c r="H473" t="s">
        <v>799</v>
      </c>
      <c r="I473" t="str">
        <f>VLOOKUP(H473,Datasæt_Analysesystemer!$D$2:$F$68,3,FALSE)</f>
        <v>Invasiv</v>
      </c>
      <c r="J473" t="s">
        <v>738</v>
      </c>
      <c r="K473" t="s">
        <v>747</v>
      </c>
      <c r="L473" t="s">
        <v>768</v>
      </c>
      <c r="M473" t="str">
        <f t="shared" si="7"/>
        <v>Absent</v>
      </c>
    </row>
    <row r="474" spans="1:13" x14ac:dyDescent="0.25">
      <c r="A474" t="s">
        <v>1630</v>
      </c>
      <c r="B474" t="str">
        <f>VLOOKUP(A474,Tabel1[[PrøveID]:[Longitude]],3,FALSE)</f>
        <v>Miljøstyrelsen</v>
      </c>
      <c r="C474" s="83" t="str">
        <f>VLOOKUP(A474,Tabel1[[PrøveID]:[Longitude]],2,FALSE)</f>
        <v>24-09-2020</v>
      </c>
      <c r="D474">
        <f>VLOOKUP(A474,Tabel1[[PrøveID]:[Longitude]],5,FALSE)</f>
        <v>55.669867500000002</v>
      </c>
      <c r="E474">
        <f>VLOOKUP(A474,Tabel1[[PrøveID]:[Longitude]],6,FALSE)</f>
        <v>11.799984503022532</v>
      </c>
      <c r="F474" t="str">
        <f>VLOOKUP(A474,Tabel1[[PrøveID]:[Longitude]],4,FALSE)</f>
        <v xml:space="preserve">Bramsnæs Bugt </v>
      </c>
      <c r="G474" s="24" t="str">
        <f>VLOOKUP(H474,Datasæt_Analysesystemer!$D$3:$E$68,2,FALSE)</f>
        <v>Acipenser baerii</v>
      </c>
      <c r="H474" t="s">
        <v>1120</v>
      </c>
      <c r="I474" t="str">
        <f>VLOOKUP(H474,Datasæt_Analysesystemer!$D$2:$F$68,3,FALSE)</f>
        <v>Invasiv</v>
      </c>
      <c r="J474" t="s">
        <v>738</v>
      </c>
      <c r="K474" t="s">
        <v>747</v>
      </c>
      <c r="L474" t="s">
        <v>768</v>
      </c>
      <c r="M474" t="str">
        <f t="shared" si="7"/>
        <v>Absent</v>
      </c>
    </row>
    <row r="475" spans="1:13" x14ac:dyDescent="0.25">
      <c r="A475" t="s">
        <v>1630</v>
      </c>
      <c r="B475" t="str">
        <f>VLOOKUP(A475,Tabel1[[PrøveID]:[Longitude]],3,FALSE)</f>
        <v>Miljøstyrelsen</v>
      </c>
      <c r="C475" s="83" t="str">
        <f>VLOOKUP(A475,Tabel1[[PrøveID]:[Longitude]],2,FALSE)</f>
        <v>24-09-2020</v>
      </c>
      <c r="D475">
        <f>VLOOKUP(A475,Tabel1[[PrøveID]:[Longitude]],5,FALSE)</f>
        <v>55.669867500000002</v>
      </c>
      <c r="E475">
        <f>VLOOKUP(A475,Tabel1[[PrøveID]:[Longitude]],6,FALSE)</f>
        <v>11.799984503022532</v>
      </c>
      <c r="F475" t="str">
        <f>VLOOKUP(A475,Tabel1[[PrøveID]:[Longitude]],4,FALSE)</f>
        <v xml:space="preserve">Bramsnæs Bugt </v>
      </c>
      <c r="G475" s="24" t="str">
        <f>VLOOKUP(H475,Datasæt_Analysesystemer!$D$3:$E$68,2,FALSE)</f>
        <v>Acipenser baerii</v>
      </c>
      <c r="H475" t="s">
        <v>1120</v>
      </c>
      <c r="I475" t="str">
        <f>VLOOKUP(H475,Datasæt_Analysesystemer!$D$2:$F$68,3,FALSE)</f>
        <v>Invasiv</v>
      </c>
      <c r="J475" t="s">
        <v>738</v>
      </c>
      <c r="K475" t="s">
        <v>747</v>
      </c>
      <c r="L475" t="s">
        <v>768</v>
      </c>
      <c r="M475" t="str">
        <f t="shared" si="7"/>
        <v>Absent</v>
      </c>
    </row>
    <row r="476" spans="1:13" x14ac:dyDescent="0.25">
      <c r="A476" t="s">
        <v>1630</v>
      </c>
      <c r="B476" t="str">
        <f>VLOOKUP(A476,Tabel1[[PrøveID]:[Longitude]],3,FALSE)</f>
        <v>Miljøstyrelsen</v>
      </c>
      <c r="C476" s="83" t="str">
        <f>VLOOKUP(A476,Tabel1[[PrøveID]:[Longitude]],2,FALSE)</f>
        <v>24-09-2020</v>
      </c>
      <c r="D476">
        <f>VLOOKUP(A476,Tabel1[[PrøveID]:[Longitude]],5,FALSE)</f>
        <v>55.669867500000002</v>
      </c>
      <c r="E476">
        <f>VLOOKUP(A476,Tabel1[[PrøveID]:[Longitude]],6,FALSE)</f>
        <v>11.799984503022532</v>
      </c>
      <c r="F476" t="str">
        <f>VLOOKUP(A476,Tabel1[[PrøveID]:[Longitude]],4,FALSE)</f>
        <v xml:space="preserve">Bramsnæs Bugt </v>
      </c>
      <c r="G476" s="24" t="str">
        <f>VLOOKUP(H476,Datasæt_Analysesystemer!$D$3:$E$68,2,FALSE)</f>
        <v>Magallana gigas</v>
      </c>
      <c r="H476" t="s">
        <v>1100</v>
      </c>
      <c r="I476" t="str">
        <f>VLOOKUP(H476,Datasæt_Analysesystemer!$D$2:$F$68,3,FALSE)</f>
        <v>Invasiv</v>
      </c>
      <c r="J476" t="s">
        <v>738</v>
      </c>
      <c r="K476" t="s">
        <v>747</v>
      </c>
      <c r="L476" t="s">
        <v>768</v>
      </c>
      <c r="M476" t="str">
        <f t="shared" si="7"/>
        <v>Absent</v>
      </c>
    </row>
    <row r="477" spans="1:13" x14ac:dyDescent="0.25">
      <c r="A477" t="s">
        <v>1630</v>
      </c>
      <c r="B477" t="str">
        <f>VLOOKUP(A477,Tabel1[[PrøveID]:[Longitude]],3,FALSE)</f>
        <v>Miljøstyrelsen</v>
      </c>
      <c r="C477" s="83" t="str">
        <f>VLOOKUP(A477,Tabel1[[PrøveID]:[Longitude]],2,FALSE)</f>
        <v>24-09-2020</v>
      </c>
      <c r="D477">
        <f>VLOOKUP(A477,Tabel1[[PrøveID]:[Longitude]],5,FALSE)</f>
        <v>55.669867500000002</v>
      </c>
      <c r="E477">
        <f>VLOOKUP(A477,Tabel1[[PrøveID]:[Longitude]],6,FALSE)</f>
        <v>11.799984503022532</v>
      </c>
      <c r="F477" t="str">
        <f>VLOOKUP(A477,Tabel1[[PrøveID]:[Longitude]],4,FALSE)</f>
        <v xml:space="preserve">Bramsnæs Bugt </v>
      </c>
      <c r="G477" s="24" t="str">
        <f>VLOOKUP(H477,Datasæt_Analysesystemer!$D$3:$E$68,2,FALSE)</f>
        <v>Magallana gigas</v>
      </c>
      <c r="H477" t="s">
        <v>1100</v>
      </c>
      <c r="I477" t="str">
        <f>VLOOKUP(H477,Datasæt_Analysesystemer!$D$2:$F$68,3,FALSE)</f>
        <v>Invasiv</v>
      </c>
      <c r="J477" t="s">
        <v>738</v>
      </c>
      <c r="K477" t="s">
        <v>747</v>
      </c>
      <c r="L477" t="s">
        <v>768</v>
      </c>
      <c r="M477" t="str">
        <f t="shared" si="7"/>
        <v>Absent</v>
      </c>
    </row>
    <row r="478" spans="1:13" x14ac:dyDescent="0.25">
      <c r="A478" t="s">
        <v>1630</v>
      </c>
      <c r="B478" t="str">
        <f>VLOOKUP(A478,Tabel1[[PrøveID]:[Longitude]],3,FALSE)</f>
        <v>Miljøstyrelsen</v>
      </c>
      <c r="C478" s="83" t="str">
        <f>VLOOKUP(A478,Tabel1[[PrøveID]:[Longitude]],2,FALSE)</f>
        <v>24-09-2020</v>
      </c>
      <c r="D478">
        <f>VLOOKUP(A478,Tabel1[[PrøveID]:[Longitude]],5,FALSE)</f>
        <v>55.669867500000002</v>
      </c>
      <c r="E478">
        <f>VLOOKUP(A478,Tabel1[[PrøveID]:[Longitude]],6,FALSE)</f>
        <v>11.799984503022532</v>
      </c>
      <c r="F478" t="str">
        <f>VLOOKUP(A478,Tabel1[[PrøveID]:[Longitude]],4,FALSE)</f>
        <v xml:space="preserve">Bramsnæs Bugt </v>
      </c>
      <c r="G478" s="24" t="str">
        <f>VLOOKUP(H478,Datasæt_Analysesystemer!$D$3:$E$68,2,FALSE)</f>
        <v>Neogobius melanostomus</v>
      </c>
      <c r="H478" t="s">
        <v>1089</v>
      </c>
      <c r="I478" t="str">
        <f>VLOOKUP(H478,Datasæt_Analysesystemer!$D$2:$F$68,3,FALSE)</f>
        <v>Invasiv</v>
      </c>
      <c r="J478" t="s">
        <v>744</v>
      </c>
      <c r="K478" t="s">
        <v>747</v>
      </c>
      <c r="L478" t="s">
        <v>768</v>
      </c>
      <c r="M478" t="str">
        <f t="shared" si="7"/>
        <v>Absent</v>
      </c>
    </row>
    <row r="479" spans="1:13" x14ac:dyDescent="0.25">
      <c r="A479" t="s">
        <v>1630</v>
      </c>
      <c r="B479" t="str">
        <f>VLOOKUP(A479,Tabel1[[PrøveID]:[Longitude]],3,FALSE)</f>
        <v>Miljøstyrelsen</v>
      </c>
      <c r="C479" s="83" t="str">
        <f>VLOOKUP(A479,Tabel1[[PrøveID]:[Longitude]],2,FALSE)</f>
        <v>24-09-2020</v>
      </c>
      <c r="D479">
        <f>VLOOKUP(A479,Tabel1[[PrøveID]:[Longitude]],5,FALSE)</f>
        <v>55.669867500000002</v>
      </c>
      <c r="E479">
        <f>VLOOKUP(A479,Tabel1[[PrøveID]:[Longitude]],6,FALSE)</f>
        <v>11.799984503022532</v>
      </c>
      <c r="F479" t="str">
        <f>VLOOKUP(A479,Tabel1[[PrøveID]:[Longitude]],4,FALSE)</f>
        <v xml:space="preserve">Bramsnæs Bugt </v>
      </c>
      <c r="G479" s="24" t="str">
        <f>VLOOKUP(H479,Datasæt_Analysesystemer!$D$3:$E$68,2,FALSE)</f>
        <v>Neogobius melanostomus</v>
      </c>
      <c r="H479" t="s">
        <v>1089</v>
      </c>
      <c r="I479" t="str">
        <f>VLOOKUP(H479,Datasæt_Analysesystemer!$D$2:$F$68,3,FALSE)</f>
        <v>Invasiv</v>
      </c>
      <c r="J479" t="s">
        <v>738</v>
      </c>
      <c r="K479" t="s">
        <v>747</v>
      </c>
      <c r="L479" t="s">
        <v>768</v>
      </c>
      <c r="M479" t="str">
        <f t="shared" si="7"/>
        <v>Absent</v>
      </c>
    </row>
    <row r="480" spans="1:13" x14ac:dyDescent="0.25">
      <c r="A480" t="s">
        <v>1627</v>
      </c>
      <c r="B480" t="str">
        <f>VLOOKUP(A480,Tabel1[[PrøveID]:[Longitude]],3,FALSE)</f>
        <v>Miljøstyrelsen</v>
      </c>
      <c r="C480" s="83" t="str">
        <f>VLOOKUP(A480,Tabel1[[PrøveID]:[Longitude]],2,FALSE)</f>
        <v>02-10-2020</v>
      </c>
      <c r="D480">
        <f>VLOOKUP(A480,Tabel1[[PrøveID]:[Longitude]],5,FALSE)</f>
        <v>55.592699000000003</v>
      </c>
      <c r="E480">
        <f>VLOOKUP(A480,Tabel1[[PrøveID]:[Longitude]],6,FALSE)</f>
        <v>12.359187</v>
      </c>
      <c r="F480" t="str">
        <f>VLOOKUP(A480,Tabel1[[PrøveID]:[Longitude]],4,FALSE)</f>
        <v xml:space="preserve">Køge Bugt </v>
      </c>
      <c r="G480" s="24" t="str">
        <f>VLOOKUP(H480,Datasæt_Analysesystemer!$D$3:$E$68,2,FALSE)</f>
        <v>Platichthys flesus</v>
      </c>
      <c r="H480" t="s">
        <v>793</v>
      </c>
      <c r="I480" t="str">
        <f>VLOOKUP(H480,Datasæt_Analysesystemer!$D$2:$F$68,3,FALSE)</f>
        <v>Almindelig</v>
      </c>
      <c r="J480" t="s">
        <v>738</v>
      </c>
      <c r="K480" t="s">
        <v>802</v>
      </c>
      <c r="L480" t="s">
        <v>741</v>
      </c>
      <c r="M480" t="str">
        <f t="shared" si="7"/>
        <v>Present_Ct&lt;41</v>
      </c>
    </row>
    <row r="481" spans="1:13" x14ac:dyDescent="0.25">
      <c r="A481" t="s">
        <v>1627</v>
      </c>
      <c r="B481" t="str">
        <f>VLOOKUP(A481,Tabel1[[PrøveID]:[Longitude]],3,FALSE)</f>
        <v>Miljøstyrelsen</v>
      </c>
      <c r="C481" s="83" t="str">
        <f>VLOOKUP(A481,Tabel1[[PrøveID]:[Longitude]],2,FALSE)</f>
        <v>02-10-2020</v>
      </c>
      <c r="D481">
        <f>VLOOKUP(A481,Tabel1[[PrøveID]:[Longitude]],5,FALSE)</f>
        <v>55.592699000000003</v>
      </c>
      <c r="E481">
        <f>VLOOKUP(A481,Tabel1[[PrøveID]:[Longitude]],6,FALSE)</f>
        <v>12.359187</v>
      </c>
      <c r="F481" t="str">
        <f>VLOOKUP(A481,Tabel1[[PrøveID]:[Longitude]],4,FALSE)</f>
        <v xml:space="preserve">Køge Bugt </v>
      </c>
      <c r="G481" s="24" t="str">
        <f>VLOOKUP(H481,Datasæt_Analysesystemer!$D$3:$E$68,2,FALSE)</f>
        <v>Platichthys flesus</v>
      </c>
      <c r="H481" t="s">
        <v>793</v>
      </c>
      <c r="I481" t="str">
        <f>VLOOKUP(H481,Datasæt_Analysesystemer!$D$2:$F$68,3,FALSE)</f>
        <v>Almindelig</v>
      </c>
      <c r="J481" t="s">
        <v>744</v>
      </c>
      <c r="K481" t="s">
        <v>802</v>
      </c>
      <c r="L481" t="s">
        <v>741</v>
      </c>
      <c r="M481" t="str">
        <f t="shared" si="7"/>
        <v>Present_Ct&lt;41</v>
      </c>
    </row>
    <row r="482" spans="1:13" x14ac:dyDescent="0.25">
      <c r="A482" t="s">
        <v>1627</v>
      </c>
      <c r="B482" t="str">
        <f>VLOOKUP(A482,Tabel1[[PrøveID]:[Longitude]],3,FALSE)</f>
        <v>Miljøstyrelsen</v>
      </c>
      <c r="C482" s="83" t="str">
        <f>VLOOKUP(A482,Tabel1[[PrøveID]:[Longitude]],2,FALSE)</f>
        <v>02-10-2020</v>
      </c>
      <c r="D482">
        <f>VLOOKUP(A482,Tabel1[[PrøveID]:[Longitude]],5,FALSE)</f>
        <v>55.592699000000003</v>
      </c>
      <c r="E482">
        <f>VLOOKUP(A482,Tabel1[[PrøveID]:[Longitude]],6,FALSE)</f>
        <v>12.359187</v>
      </c>
      <c r="F482" t="str">
        <f>VLOOKUP(A482,Tabel1[[PrøveID]:[Longitude]],4,FALSE)</f>
        <v xml:space="preserve">Køge Bugt </v>
      </c>
      <c r="G482" s="24" t="str">
        <f>VLOOKUP(H482,Datasæt_Analysesystemer!$D$3:$E$68,2,FALSE)</f>
        <v>Gadus morhua</v>
      </c>
      <c r="H482" t="s">
        <v>794</v>
      </c>
      <c r="I482" t="str">
        <f>VLOOKUP(H482,Datasæt_Analysesystemer!$D$2:$F$68,3,FALSE)</f>
        <v>Almindelig</v>
      </c>
      <c r="J482" t="s">
        <v>738</v>
      </c>
      <c r="K482" t="s">
        <v>747</v>
      </c>
      <c r="L482" t="s">
        <v>768</v>
      </c>
      <c r="M482" t="str">
        <f t="shared" si="7"/>
        <v>Absent</v>
      </c>
    </row>
    <row r="483" spans="1:13" x14ac:dyDescent="0.25">
      <c r="A483" t="s">
        <v>1627</v>
      </c>
      <c r="B483" t="str">
        <f>VLOOKUP(A483,Tabel1[[PrøveID]:[Longitude]],3,FALSE)</f>
        <v>Miljøstyrelsen</v>
      </c>
      <c r="C483" s="83" t="str">
        <f>VLOOKUP(A483,Tabel1[[PrøveID]:[Longitude]],2,FALSE)</f>
        <v>02-10-2020</v>
      </c>
      <c r="D483">
        <f>VLOOKUP(A483,Tabel1[[PrøveID]:[Longitude]],5,FALSE)</f>
        <v>55.592699000000003</v>
      </c>
      <c r="E483">
        <f>VLOOKUP(A483,Tabel1[[PrøveID]:[Longitude]],6,FALSE)</f>
        <v>12.359187</v>
      </c>
      <c r="F483" t="str">
        <f>VLOOKUP(A483,Tabel1[[PrøveID]:[Longitude]],4,FALSE)</f>
        <v xml:space="preserve">Køge Bugt </v>
      </c>
      <c r="G483" s="24" t="str">
        <f>VLOOKUP(H483,Datasæt_Analysesystemer!$D$3:$E$68,2,FALSE)</f>
        <v>Gadus morhua</v>
      </c>
      <c r="H483" t="s">
        <v>794</v>
      </c>
      <c r="I483" t="str">
        <f>VLOOKUP(H483,Datasæt_Analysesystemer!$D$2:$F$68,3,FALSE)</f>
        <v>Almindelig</v>
      </c>
      <c r="J483" t="s">
        <v>738</v>
      </c>
      <c r="K483" t="s">
        <v>747</v>
      </c>
      <c r="L483" t="s">
        <v>768</v>
      </c>
      <c r="M483" t="str">
        <f t="shared" si="7"/>
        <v>Absent</v>
      </c>
    </row>
    <row r="484" spans="1:13" x14ac:dyDescent="0.25">
      <c r="A484" t="s">
        <v>1627</v>
      </c>
      <c r="B484" t="str">
        <f>VLOOKUP(A484,Tabel1[[PrøveID]:[Longitude]],3,FALSE)</f>
        <v>Miljøstyrelsen</v>
      </c>
      <c r="C484" s="83" t="str">
        <f>VLOOKUP(A484,Tabel1[[PrøveID]:[Longitude]],2,FALSE)</f>
        <v>02-10-2020</v>
      </c>
      <c r="D484">
        <f>VLOOKUP(A484,Tabel1[[PrøveID]:[Longitude]],5,FALSE)</f>
        <v>55.592699000000003</v>
      </c>
      <c r="E484">
        <f>VLOOKUP(A484,Tabel1[[PrøveID]:[Longitude]],6,FALSE)</f>
        <v>12.359187</v>
      </c>
      <c r="F484" t="str">
        <f>VLOOKUP(A484,Tabel1[[PrøveID]:[Longitude]],4,FALSE)</f>
        <v xml:space="preserve">Køge Bugt </v>
      </c>
      <c r="G484" s="24" t="str">
        <f>VLOOKUP(H484,Datasæt_Analysesystemer!$D$3:$E$68,2,FALSE)</f>
        <v>Mya arenaria</v>
      </c>
      <c r="H484" t="s">
        <v>795</v>
      </c>
      <c r="I484" t="str">
        <f>VLOOKUP(H484,Datasæt_Analysesystemer!$D$2:$F$68,3,FALSE)</f>
        <v>Almindelig</v>
      </c>
      <c r="J484" t="s">
        <v>738</v>
      </c>
      <c r="K484" t="s">
        <v>802</v>
      </c>
      <c r="L484" t="s">
        <v>741</v>
      </c>
      <c r="M484" t="str">
        <f t="shared" si="7"/>
        <v>Present_Ct&lt;41</v>
      </c>
    </row>
    <row r="485" spans="1:13" x14ac:dyDescent="0.25">
      <c r="A485" t="s">
        <v>1627</v>
      </c>
      <c r="B485" t="str">
        <f>VLOOKUP(A485,Tabel1[[PrøveID]:[Longitude]],3,FALSE)</f>
        <v>Miljøstyrelsen</v>
      </c>
      <c r="C485" s="83" t="str">
        <f>VLOOKUP(A485,Tabel1[[PrøveID]:[Longitude]],2,FALSE)</f>
        <v>02-10-2020</v>
      </c>
      <c r="D485">
        <f>VLOOKUP(A485,Tabel1[[PrøveID]:[Longitude]],5,FALSE)</f>
        <v>55.592699000000003</v>
      </c>
      <c r="E485">
        <f>VLOOKUP(A485,Tabel1[[PrøveID]:[Longitude]],6,FALSE)</f>
        <v>12.359187</v>
      </c>
      <c r="F485" t="str">
        <f>VLOOKUP(A485,Tabel1[[PrøveID]:[Longitude]],4,FALSE)</f>
        <v xml:space="preserve">Køge Bugt </v>
      </c>
      <c r="G485" s="24" t="str">
        <f>VLOOKUP(H485,Datasæt_Analysesystemer!$D$3:$E$68,2,FALSE)</f>
        <v>Mya arenaria</v>
      </c>
      <c r="H485" t="s">
        <v>795</v>
      </c>
      <c r="I485" t="str">
        <f>VLOOKUP(H485,Datasæt_Analysesystemer!$D$2:$F$68,3,FALSE)</f>
        <v>Almindelig</v>
      </c>
      <c r="J485" t="s">
        <v>738</v>
      </c>
      <c r="K485" t="s">
        <v>802</v>
      </c>
      <c r="L485" t="s">
        <v>741</v>
      </c>
      <c r="M485" t="str">
        <f t="shared" si="7"/>
        <v>Present_Ct&lt;41</v>
      </c>
    </row>
    <row r="486" spans="1:13" x14ac:dyDescent="0.25">
      <c r="A486" t="s">
        <v>1627</v>
      </c>
      <c r="B486" t="str">
        <f>VLOOKUP(A486,Tabel1[[PrøveID]:[Longitude]],3,FALSE)</f>
        <v>Miljøstyrelsen</v>
      </c>
      <c r="C486" s="83" t="str">
        <f>VLOOKUP(A486,Tabel1[[PrøveID]:[Longitude]],2,FALSE)</f>
        <v>02-10-2020</v>
      </c>
      <c r="D486">
        <f>VLOOKUP(A486,Tabel1[[PrøveID]:[Longitude]],5,FALSE)</f>
        <v>55.592699000000003</v>
      </c>
      <c r="E486">
        <f>VLOOKUP(A486,Tabel1[[PrøveID]:[Longitude]],6,FALSE)</f>
        <v>12.359187</v>
      </c>
      <c r="F486" t="str">
        <f>VLOOKUP(A486,Tabel1[[PrøveID]:[Longitude]],4,FALSE)</f>
        <v xml:space="preserve">Køge Bugt </v>
      </c>
      <c r="G486" s="24" t="str">
        <f>VLOOKUP(H486,Datasæt_Analysesystemer!$D$3:$E$68,2,FALSE)</f>
        <v>Mnemiopsis leidyi</v>
      </c>
      <c r="H486" t="s">
        <v>982</v>
      </c>
      <c r="I486" t="str">
        <f>VLOOKUP(H486,Datasæt_Analysesystemer!$D$2:$F$68,3,FALSE)</f>
        <v>Invasiv</v>
      </c>
      <c r="J486" t="s">
        <v>744</v>
      </c>
      <c r="K486" t="s">
        <v>802</v>
      </c>
      <c r="L486" t="s">
        <v>741</v>
      </c>
      <c r="M486" t="str">
        <f t="shared" si="7"/>
        <v>Present_Ct&lt;41</v>
      </c>
    </row>
    <row r="487" spans="1:13" x14ac:dyDescent="0.25">
      <c r="A487" t="s">
        <v>1627</v>
      </c>
      <c r="B487" t="str">
        <f>VLOOKUP(A487,Tabel1[[PrøveID]:[Longitude]],3,FALSE)</f>
        <v>Miljøstyrelsen</v>
      </c>
      <c r="C487" s="83" t="str">
        <f>VLOOKUP(A487,Tabel1[[PrøveID]:[Longitude]],2,FALSE)</f>
        <v>02-10-2020</v>
      </c>
      <c r="D487">
        <f>VLOOKUP(A487,Tabel1[[PrøveID]:[Longitude]],5,FALSE)</f>
        <v>55.592699000000003</v>
      </c>
      <c r="E487">
        <f>VLOOKUP(A487,Tabel1[[PrøveID]:[Longitude]],6,FALSE)</f>
        <v>12.359187</v>
      </c>
      <c r="F487" t="str">
        <f>VLOOKUP(A487,Tabel1[[PrøveID]:[Longitude]],4,FALSE)</f>
        <v xml:space="preserve">Køge Bugt </v>
      </c>
      <c r="G487" s="24" t="str">
        <f>VLOOKUP(H487,Datasæt_Analysesystemer!$D$3:$E$68,2,FALSE)</f>
        <v>Mnemiopsis leidyi</v>
      </c>
      <c r="H487" t="s">
        <v>982</v>
      </c>
      <c r="I487" t="str">
        <f>VLOOKUP(H487,Datasæt_Analysesystemer!$D$2:$F$68,3,FALSE)</f>
        <v>Invasiv</v>
      </c>
      <c r="J487" t="s">
        <v>738</v>
      </c>
      <c r="K487" t="s">
        <v>802</v>
      </c>
      <c r="L487" t="s">
        <v>741</v>
      </c>
      <c r="M487" t="str">
        <f t="shared" si="7"/>
        <v>Present_Ct&lt;41</v>
      </c>
    </row>
    <row r="488" spans="1:13" x14ac:dyDescent="0.25">
      <c r="A488" t="s">
        <v>1627</v>
      </c>
      <c r="B488" t="str">
        <f>VLOOKUP(A488,Tabel1[[PrøveID]:[Longitude]],3,FALSE)</f>
        <v>Miljøstyrelsen</v>
      </c>
      <c r="C488" s="83" t="str">
        <f>VLOOKUP(A488,Tabel1[[PrøveID]:[Longitude]],2,FALSE)</f>
        <v>02-10-2020</v>
      </c>
      <c r="D488">
        <f>VLOOKUP(A488,Tabel1[[PrøveID]:[Longitude]],5,FALSE)</f>
        <v>55.592699000000003</v>
      </c>
      <c r="E488">
        <f>VLOOKUP(A488,Tabel1[[PrøveID]:[Longitude]],6,FALSE)</f>
        <v>12.359187</v>
      </c>
      <c r="F488" t="str">
        <f>VLOOKUP(A488,Tabel1[[PrøveID]:[Longitude]],4,FALSE)</f>
        <v xml:space="preserve">Køge Bugt </v>
      </c>
      <c r="G488" s="24" t="str">
        <f>VLOOKUP(H488,Datasæt_Analysesystemer!$D$3:$E$68,2,FALSE)</f>
        <v>Homarus americanus</v>
      </c>
      <c r="H488" t="s">
        <v>980</v>
      </c>
      <c r="I488" t="str">
        <f>VLOOKUP(H488,Datasæt_Analysesystemer!$D$2:$F$68,3,FALSE)</f>
        <v>Invasiv</v>
      </c>
      <c r="J488" t="s">
        <v>738</v>
      </c>
      <c r="K488" t="s">
        <v>747</v>
      </c>
      <c r="L488" t="s">
        <v>768</v>
      </c>
      <c r="M488" t="str">
        <f t="shared" si="7"/>
        <v>Absent</v>
      </c>
    </row>
    <row r="489" spans="1:13" x14ac:dyDescent="0.25">
      <c r="A489" t="s">
        <v>1627</v>
      </c>
      <c r="B489" t="str">
        <f>VLOOKUP(A489,Tabel1[[PrøveID]:[Longitude]],3,FALSE)</f>
        <v>Miljøstyrelsen</v>
      </c>
      <c r="C489" s="83" t="str">
        <f>VLOOKUP(A489,Tabel1[[PrøveID]:[Longitude]],2,FALSE)</f>
        <v>02-10-2020</v>
      </c>
      <c r="D489">
        <f>VLOOKUP(A489,Tabel1[[PrøveID]:[Longitude]],5,FALSE)</f>
        <v>55.592699000000003</v>
      </c>
      <c r="E489">
        <f>VLOOKUP(A489,Tabel1[[PrøveID]:[Longitude]],6,FALSE)</f>
        <v>12.359187</v>
      </c>
      <c r="F489" t="str">
        <f>VLOOKUP(A489,Tabel1[[PrøveID]:[Longitude]],4,FALSE)</f>
        <v xml:space="preserve">Køge Bugt </v>
      </c>
      <c r="G489" s="24" t="str">
        <f>VLOOKUP(H489,Datasæt_Analysesystemer!$D$3:$E$68,2,FALSE)</f>
        <v>Homarus americanus</v>
      </c>
      <c r="H489" t="s">
        <v>980</v>
      </c>
      <c r="I489" t="str">
        <f>VLOOKUP(H489,Datasæt_Analysesystemer!$D$2:$F$68,3,FALSE)</f>
        <v>Invasiv</v>
      </c>
      <c r="J489" t="s">
        <v>738</v>
      </c>
      <c r="K489" t="s">
        <v>747</v>
      </c>
      <c r="L489" t="s">
        <v>768</v>
      </c>
      <c r="M489" t="str">
        <f t="shared" si="7"/>
        <v>Absent</v>
      </c>
    </row>
    <row r="490" spans="1:13" x14ac:dyDescent="0.25">
      <c r="A490" t="s">
        <v>1627</v>
      </c>
      <c r="B490" t="str">
        <f>VLOOKUP(A490,Tabel1[[PrøveID]:[Longitude]],3,FALSE)</f>
        <v>Miljøstyrelsen</v>
      </c>
      <c r="C490" s="83" t="str">
        <f>VLOOKUP(A490,Tabel1[[PrøveID]:[Longitude]],2,FALSE)</f>
        <v>02-10-2020</v>
      </c>
      <c r="D490">
        <f>VLOOKUP(A490,Tabel1[[PrøveID]:[Longitude]],5,FALSE)</f>
        <v>55.592699000000003</v>
      </c>
      <c r="E490">
        <f>VLOOKUP(A490,Tabel1[[PrøveID]:[Longitude]],6,FALSE)</f>
        <v>12.359187</v>
      </c>
      <c r="F490" t="str">
        <f>VLOOKUP(A490,Tabel1[[PrøveID]:[Longitude]],4,FALSE)</f>
        <v xml:space="preserve">Køge Bugt </v>
      </c>
      <c r="G490" s="24" t="str">
        <f>VLOOKUP(H490,Datasæt_Analysesystemer!$D$3:$E$68,2,FALSE)</f>
        <v>Paralithodes camtschaticus</v>
      </c>
      <c r="H490" t="s">
        <v>1060</v>
      </c>
      <c r="I490" t="str">
        <f>VLOOKUP(H490,Datasæt_Analysesystemer!$D$2:$F$68,3,FALSE)</f>
        <v>Invasiv</v>
      </c>
      <c r="J490" t="s">
        <v>738</v>
      </c>
      <c r="K490" t="s">
        <v>747</v>
      </c>
      <c r="L490" t="s">
        <v>768</v>
      </c>
      <c r="M490" t="str">
        <f t="shared" si="7"/>
        <v>Absent</v>
      </c>
    </row>
    <row r="491" spans="1:13" x14ac:dyDescent="0.25">
      <c r="A491" t="s">
        <v>1627</v>
      </c>
      <c r="B491" t="str">
        <f>VLOOKUP(A491,Tabel1[[PrøveID]:[Longitude]],3,FALSE)</f>
        <v>Miljøstyrelsen</v>
      </c>
      <c r="C491" s="83" t="str">
        <f>VLOOKUP(A491,Tabel1[[PrøveID]:[Longitude]],2,FALSE)</f>
        <v>02-10-2020</v>
      </c>
      <c r="D491">
        <f>VLOOKUP(A491,Tabel1[[PrøveID]:[Longitude]],5,FALSE)</f>
        <v>55.592699000000003</v>
      </c>
      <c r="E491">
        <f>VLOOKUP(A491,Tabel1[[PrøveID]:[Longitude]],6,FALSE)</f>
        <v>12.359187</v>
      </c>
      <c r="F491" t="str">
        <f>VLOOKUP(A491,Tabel1[[PrøveID]:[Longitude]],4,FALSE)</f>
        <v xml:space="preserve">Køge Bugt </v>
      </c>
      <c r="G491" s="24" t="str">
        <f>VLOOKUP(H491,Datasæt_Analysesystemer!$D$3:$E$68,2,FALSE)</f>
        <v>Paralithodes camtschaticus</v>
      </c>
      <c r="H491" t="s">
        <v>1060</v>
      </c>
      <c r="I491" t="str">
        <f>VLOOKUP(H491,Datasæt_Analysesystemer!$D$2:$F$68,3,FALSE)</f>
        <v>Invasiv</v>
      </c>
      <c r="J491" t="s">
        <v>744</v>
      </c>
      <c r="K491" t="s">
        <v>747</v>
      </c>
      <c r="L491" t="s">
        <v>768</v>
      </c>
      <c r="M491" t="str">
        <f t="shared" si="7"/>
        <v>Absent</v>
      </c>
    </row>
    <row r="492" spans="1:13" x14ac:dyDescent="0.25">
      <c r="A492" t="s">
        <v>1627</v>
      </c>
      <c r="B492" t="str">
        <f>VLOOKUP(A492,Tabel1[[PrøveID]:[Longitude]],3,FALSE)</f>
        <v>Miljøstyrelsen</v>
      </c>
      <c r="C492" s="83" t="str">
        <f>VLOOKUP(A492,Tabel1[[PrøveID]:[Longitude]],2,FALSE)</f>
        <v>02-10-2020</v>
      </c>
      <c r="D492">
        <f>VLOOKUP(A492,Tabel1[[PrøveID]:[Longitude]],5,FALSE)</f>
        <v>55.592699000000003</v>
      </c>
      <c r="E492">
        <f>VLOOKUP(A492,Tabel1[[PrøveID]:[Longitude]],6,FALSE)</f>
        <v>12.359187</v>
      </c>
      <c r="F492" t="str">
        <f>VLOOKUP(A492,Tabel1[[PrøveID]:[Longitude]],4,FALSE)</f>
        <v xml:space="preserve">Køge Bugt </v>
      </c>
      <c r="G492" s="24" t="str">
        <f>VLOOKUP(H492,Datasæt_Analysesystemer!$D$3:$E$68,2,FALSE)</f>
        <v>Eriocheir sinensis</v>
      </c>
      <c r="H492" t="s">
        <v>1031</v>
      </c>
      <c r="I492" t="str">
        <f>VLOOKUP(H492,Datasæt_Analysesystemer!$D$2:$F$68,3,FALSE)</f>
        <v>Invasiv</v>
      </c>
      <c r="J492" t="s">
        <v>738</v>
      </c>
      <c r="K492" t="s">
        <v>747</v>
      </c>
      <c r="L492" t="s">
        <v>768</v>
      </c>
      <c r="M492" t="str">
        <f t="shared" si="7"/>
        <v>Absent</v>
      </c>
    </row>
    <row r="493" spans="1:13" x14ac:dyDescent="0.25">
      <c r="A493" t="s">
        <v>1627</v>
      </c>
      <c r="B493" t="str">
        <f>VLOOKUP(A493,Tabel1[[PrøveID]:[Longitude]],3,FALSE)</f>
        <v>Miljøstyrelsen</v>
      </c>
      <c r="C493" s="83" t="str">
        <f>VLOOKUP(A493,Tabel1[[PrøveID]:[Longitude]],2,FALSE)</f>
        <v>02-10-2020</v>
      </c>
      <c r="D493">
        <f>VLOOKUP(A493,Tabel1[[PrøveID]:[Longitude]],5,FALSE)</f>
        <v>55.592699000000003</v>
      </c>
      <c r="E493">
        <f>VLOOKUP(A493,Tabel1[[PrøveID]:[Longitude]],6,FALSE)</f>
        <v>12.359187</v>
      </c>
      <c r="F493" t="str">
        <f>VLOOKUP(A493,Tabel1[[PrøveID]:[Longitude]],4,FALSE)</f>
        <v xml:space="preserve">Køge Bugt </v>
      </c>
      <c r="G493" s="24" t="str">
        <f>VLOOKUP(H493,Datasæt_Analysesystemer!$D$3:$E$68,2,FALSE)</f>
        <v>Eriocheir sinensis</v>
      </c>
      <c r="H493" t="s">
        <v>1031</v>
      </c>
      <c r="I493" t="str">
        <f>VLOOKUP(H493,Datasæt_Analysesystemer!$D$2:$F$68,3,FALSE)</f>
        <v>Invasiv</v>
      </c>
      <c r="J493" t="s">
        <v>738</v>
      </c>
      <c r="K493" t="s">
        <v>747</v>
      </c>
      <c r="L493" t="s">
        <v>768</v>
      </c>
      <c r="M493" t="str">
        <f t="shared" si="7"/>
        <v>Absent</v>
      </c>
    </row>
    <row r="494" spans="1:13" x14ac:dyDescent="0.25">
      <c r="A494" t="s">
        <v>1627</v>
      </c>
      <c r="B494" t="str">
        <f>VLOOKUP(A494,Tabel1[[PrøveID]:[Longitude]],3,FALSE)</f>
        <v>Miljøstyrelsen</v>
      </c>
      <c r="C494" s="83" t="str">
        <f>VLOOKUP(A494,Tabel1[[PrøveID]:[Longitude]],2,FALSE)</f>
        <v>02-10-2020</v>
      </c>
      <c r="D494">
        <f>VLOOKUP(A494,Tabel1[[PrøveID]:[Longitude]],5,FALSE)</f>
        <v>55.592699000000003</v>
      </c>
      <c r="E494">
        <f>VLOOKUP(A494,Tabel1[[PrøveID]:[Longitude]],6,FALSE)</f>
        <v>12.359187</v>
      </c>
      <c r="F494" t="str">
        <f>VLOOKUP(A494,Tabel1[[PrøveID]:[Longitude]],4,FALSE)</f>
        <v xml:space="preserve">Køge Bugt </v>
      </c>
      <c r="G494" s="24" t="str">
        <f>VLOOKUP(H494,Datasæt_Analysesystemer!$D$3:$E$68,2,FALSE)</f>
        <v>Rhithropanopeus harrisii</v>
      </c>
      <c r="H494" t="s">
        <v>1090</v>
      </c>
      <c r="I494" t="str">
        <f>VLOOKUP(H494,Datasæt_Analysesystemer!$D$2:$F$68,3,FALSE)</f>
        <v>Invasiv</v>
      </c>
      <c r="J494" t="s">
        <v>738</v>
      </c>
      <c r="K494" t="s">
        <v>802</v>
      </c>
      <c r="L494" t="s">
        <v>741</v>
      </c>
      <c r="M494" t="str">
        <f t="shared" si="7"/>
        <v>Present_Ct&lt;41</v>
      </c>
    </row>
    <row r="495" spans="1:13" x14ac:dyDescent="0.25">
      <c r="A495" t="s">
        <v>1627</v>
      </c>
      <c r="B495" t="str">
        <f>VLOOKUP(A495,Tabel1[[PrøveID]:[Longitude]],3,FALSE)</f>
        <v>Miljøstyrelsen</v>
      </c>
      <c r="C495" s="83" t="str">
        <f>VLOOKUP(A495,Tabel1[[PrøveID]:[Longitude]],2,FALSE)</f>
        <v>02-10-2020</v>
      </c>
      <c r="D495">
        <f>VLOOKUP(A495,Tabel1[[PrøveID]:[Longitude]],5,FALSE)</f>
        <v>55.592699000000003</v>
      </c>
      <c r="E495">
        <f>VLOOKUP(A495,Tabel1[[PrøveID]:[Longitude]],6,FALSE)</f>
        <v>12.359187</v>
      </c>
      <c r="F495" t="str">
        <f>VLOOKUP(A495,Tabel1[[PrøveID]:[Longitude]],4,FALSE)</f>
        <v xml:space="preserve">Køge Bugt </v>
      </c>
      <c r="G495" s="24" t="str">
        <f>VLOOKUP(H495,Datasæt_Analysesystemer!$D$3:$E$68,2,FALSE)</f>
        <v>Rhithropanopeus harrisii</v>
      </c>
      <c r="H495" t="s">
        <v>1090</v>
      </c>
      <c r="I495" t="str">
        <f>VLOOKUP(H495,Datasæt_Analysesystemer!$D$2:$F$68,3,FALSE)</f>
        <v>Invasiv</v>
      </c>
      <c r="J495" t="s">
        <v>738</v>
      </c>
      <c r="K495" t="s">
        <v>802</v>
      </c>
      <c r="L495" t="s">
        <v>741</v>
      </c>
      <c r="M495" t="str">
        <f t="shared" si="7"/>
        <v>Present_Ct&lt;41</v>
      </c>
    </row>
    <row r="496" spans="1:13" x14ac:dyDescent="0.25">
      <c r="A496" t="s">
        <v>1627</v>
      </c>
      <c r="B496" t="str">
        <f>VLOOKUP(A496,Tabel1[[PrøveID]:[Longitude]],3,FALSE)</f>
        <v>Miljøstyrelsen</v>
      </c>
      <c r="C496" s="83" t="str">
        <f>VLOOKUP(A496,Tabel1[[PrøveID]:[Longitude]],2,FALSE)</f>
        <v>02-10-2020</v>
      </c>
      <c r="D496">
        <f>VLOOKUP(A496,Tabel1[[PrøveID]:[Longitude]],5,FALSE)</f>
        <v>55.592699000000003</v>
      </c>
      <c r="E496">
        <f>VLOOKUP(A496,Tabel1[[PrøveID]:[Longitude]],6,FALSE)</f>
        <v>12.359187</v>
      </c>
      <c r="F496" t="str">
        <f>VLOOKUP(A496,Tabel1[[PrøveID]:[Longitude]],4,FALSE)</f>
        <v xml:space="preserve">Køge Bugt </v>
      </c>
      <c r="G496" s="24" t="str">
        <f>VLOOKUP(H496,Datasæt_Analysesystemer!$D$3:$E$68,2,FALSE)</f>
        <v>Oncorhyncus gorbuscha</v>
      </c>
      <c r="H496" t="s">
        <v>799</v>
      </c>
      <c r="I496" t="str">
        <f>VLOOKUP(H496,Datasæt_Analysesystemer!$D$2:$F$68,3,FALSE)</f>
        <v>Invasiv</v>
      </c>
      <c r="J496" t="s">
        <v>738</v>
      </c>
      <c r="K496" t="s">
        <v>747</v>
      </c>
      <c r="L496" t="s">
        <v>768</v>
      </c>
      <c r="M496" t="str">
        <f t="shared" si="7"/>
        <v>Absent</v>
      </c>
    </row>
    <row r="497" spans="1:13" x14ac:dyDescent="0.25">
      <c r="A497" t="s">
        <v>1627</v>
      </c>
      <c r="B497" t="str">
        <f>VLOOKUP(A497,Tabel1[[PrøveID]:[Longitude]],3,FALSE)</f>
        <v>Miljøstyrelsen</v>
      </c>
      <c r="C497" s="83" t="str">
        <f>VLOOKUP(A497,Tabel1[[PrøveID]:[Longitude]],2,FALSE)</f>
        <v>02-10-2020</v>
      </c>
      <c r="D497">
        <f>VLOOKUP(A497,Tabel1[[PrøveID]:[Longitude]],5,FALSE)</f>
        <v>55.592699000000003</v>
      </c>
      <c r="E497">
        <f>VLOOKUP(A497,Tabel1[[PrøveID]:[Longitude]],6,FALSE)</f>
        <v>12.359187</v>
      </c>
      <c r="F497" t="str">
        <f>VLOOKUP(A497,Tabel1[[PrøveID]:[Longitude]],4,FALSE)</f>
        <v xml:space="preserve">Køge Bugt </v>
      </c>
      <c r="G497" s="24" t="str">
        <f>VLOOKUP(H497,Datasæt_Analysesystemer!$D$3:$E$68,2,FALSE)</f>
        <v>Oncorhyncus gorbuscha</v>
      </c>
      <c r="H497" t="s">
        <v>799</v>
      </c>
      <c r="I497" t="str">
        <f>VLOOKUP(H497,Datasæt_Analysesystemer!$D$2:$F$68,3,FALSE)</f>
        <v>Invasiv</v>
      </c>
      <c r="J497" t="s">
        <v>738</v>
      </c>
      <c r="K497" t="s">
        <v>747</v>
      </c>
      <c r="L497" t="s">
        <v>768</v>
      </c>
      <c r="M497" t="str">
        <f t="shared" si="7"/>
        <v>Absent</v>
      </c>
    </row>
    <row r="498" spans="1:13" x14ac:dyDescent="0.25">
      <c r="A498" t="s">
        <v>1627</v>
      </c>
      <c r="B498" t="str">
        <f>VLOOKUP(A498,Tabel1[[PrøveID]:[Longitude]],3,FALSE)</f>
        <v>Miljøstyrelsen</v>
      </c>
      <c r="C498" s="83" t="str">
        <f>VLOOKUP(A498,Tabel1[[PrøveID]:[Longitude]],2,FALSE)</f>
        <v>02-10-2020</v>
      </c>
      <c r="D498">
        <f>VLOOKUP(A498,Tabel1[[PrøveID]:[Longitude]],5,FALSE)</f>
        <v>55.592699000000003</v>
      </c>
      <c r="E498">
        <f>VLOOKUP(A498,Tabel1[[PrøveID]:[Longitude]],6,FALSE)</f>
        <v>12.359187</v>
      </c>
      <c r="F498" t="str">
        <f>VLOOKUP(A498,Tabel1[[PrøveID]:[Longitude]],4,FALSE)</f>
        <v xml:space="preserve">Køge Bugt </v>
      </c>
      <c r="G498" s="24" t="str">
        <f>VLOOKUP(H498,Datasæt_Analysesystemer!$D$3:$E$68,2,FALSE)</f>
        <v>Acipenser baerii</v>
      </c>
      <c r="H498" t="s">
        <v>1120</v>
      </c>
      <c r="I498" t="str">
        <f>VLOOKUP(H498,Datasæt_Analysesystemer!$D$2:$F$68,3,FALSE)</f>
        <v>Invasiv</v>
      </c>
      <c r="J498" t="s">
        <v>744</v>
      </c>
      <c r="K498" t="s">
        <v>747</v>
      </c>
      <c r="L498" t="s">
        <v>768</v>
      </c>
      <c r="M498" t="str">
        <f t="shared" si="7"/>
        <v>Absent</v>
      </c>
    </row>
    <row r="499" spans="1:13" x14ac:dyDescent="0.25">
      <c r="A499" t="s">
        <v>1627</v>
      </c>
      <c r="B499" t="str">
        <f>VLOOKUP(A499,Tabel1[[PrøveID]:[Longitude]],3,FALSE)</f>
        <v>Miljøstyrelsen</v>
      </c>
      <c r="C499" s="83" t="str">
        <f>VLOOKUP(A499,Tabel1[[PrøveID]:[Longitude]],2,FALSE)</f>
        <v>02-10-2020</v>
      </c>
      <c r="D499">
        <f>VLOOKUP(A499,Tabel1[[PrøveID]:[Longitude]],5,FALSE)</f>
        <v>55.592699000000003</v>
      </c>
      <c r="E499">
        <f>VLOOKUP(A499,Tabel1[[PrøveID]:[Longitude]],6,FALSE)</f>
        <v>12.359187</v>
      </c>
      <c r="F499" t="str">
        <f>VLOOKUP(A499,Tabel1[[PrøveID]:[Longitude]],4,FALSE)</f>
        <v xml:space="preserve">Køge Bugt </v>
      </c>
      <c r="G499" s="24" t="str">
        <f>VLOOKUP(H499,Datasæt_Analysesystemer!$D$3:$E$68,2,FALSE)</f>
        <v>Acipenser baerii</v>
      </c>
      <c r="H499" t="s">
        <v>1120</v>
      </c>
      <c r="I499" t="str">
        <f>VLOOKUP(H499,Datasæt_Analysesystemer!$D$2:$F$68,3,FALSE)</f>
        <v>Invasiv</v>
      </c>
      <c r="J499" t="s">
        <v>738</v>
      </c>
      <c r="K499" t="s">
        <v>747</v>
      </c>
      <c r="L499" t="s">
        <v>768</v>
      </c>
      <c r="M499" t="str">
        <f t="shared" si="7"/>
        <v>Absent</v>
      </c>
    </row>
    <row r="500" spans="1:13" x14ac:dyDescent="0.25">
      <c r="A500" t="s">
        <v>1627</v>
      </c>
      <c r="B500" t="str">
        <f>VLOOKUP(A500,Tabel1[[PrøveID]:[Longitude]],3,FALSE)</f>
        <v>Miljøstyrelsen</v>
      </c>
      <c r="C500" s="83" t="str">
        <f>VLOOKUP(A500,Tabel1[[PrøveID]:[Longitude]],2,FALSE)</f>
        <v>02-10-2020</v>
      </c>
      <c r="D500">
        <f>VLOOKUP(A500,Tabel1[[PrøveID]:[Longitude]],5,FALSE)</f>
        <v>55.592699000000003</v>
      </c>
      <c r="E500">
        <f>VLOOKUP(A500,Tabel1[[PrøveID]:[Longitude]],6,FALSE)</f>
        <v>12.359187</v>
      </c>
      <c r="F500" t="str">
        <f>VLOOKUP(A500,Tabel1[[PrøveID]:[Longitude]],4,FALSE)</f>
        <v xml:space="preserve">Køge Bugt </v>
      </c>
      <c r="G500" s="24" t="str">
        <f>VLOOKUP(H500,Datasæt_Analysesystemer!$D$3:$E$68,2,FALSE)</f>
        <v>Magallana gigas</v>
      </c>
      <c r="H500" t="s">
        <v>1100</v>
      </c>
      <c r="I500" t="str">
        <f>VLOOKUP(H500,Datasæt_Analysesystemer!$D$2:$F$68,3,FALSE)</f>
        <v>Invasiv</v>
      </c>
      <c r="J500" t="s">
        <v>738</v>
      </c>
      <c r="K500" t="s">
        <v>747</v>
      </c>
      <c r="L500" t="s">
        <v>768</v>
      </c>
      <c r="M500" t="str">
        <f t="shared" si="7"/>
        <v>Absent</v>
      </c>
    </row>
    <row r="501" spans="1:13" x14ac:dyDescent="0.25">
      <c r="A501" t="s">
        <v>1627</v>
      </c>
      <c r="B501" t="str">
        <f>VLOOKUP(A501,Tabel1[[PrøveID]:[Longitude]],3,FALSE)</f>
        <v>Miljøstyrelsen</v>
      </c>
      <c r="C501" s="83" t="str">
        <f>VLOOKUP(A501,Tabel1[[PrøveID]:[Longitude]],2,FALSE)</f>
        <v>02-10-2020</v>
      </c>
      <c r="D501">
        <f>VLOOKUP(A501,Tabel1[[PrøveID]:[Longitude]],5,FALSE)</f>
        <v>55.592699000000003</v>
      </c>
      <c r="E501">
        <f>VLOOKUP(A501,Tabel1[[PrøveID]:[Longitude]],6,FALSE)</f>
        <v>12.359187</v>
      </c>
      <c r="F501" t="str">
        <f>VLOOKUP(A501,Tabel1[[PrøveID]:[Longitude]],4,FALSE)</f>
        <v xml:space="preserve">Køge Bugt </v>
      </c>
      <c r="G501" s="24" t="str">
        <f>VLOOKUP(H501,Datasæt_Analysesystemer!$D$3:$E$68,2,FALSE)</f>
        <v>Magallana gigas</v>
      </c>
      <c r="H501" t="s">
        <v>1100</v>
      </c>
      <c r="I501" t="str">
        <f>VLOOKUP(H501,Datasæt_Analysesystemer!$D$2:$F$68,3,FALSE)</f>
        <v>Invasiv</v>
      </c>
      <c r="J501" t="s">
        <v>738</v>
      </c>
      <c r="K501" t="s">
        <v>747</v>
      </c>
      <c r="L501" t="s">
        <v>768</v>
      </c>
      <c r="M501" t="str">
        <f t="shared" si="7"/>
        <v>Absent</v>
      </c>
    </row>
    <row r="502" spans="1:13" x14ac:dyDescent="0.25">
      <c r="A502" t="s">
        <v>1627</v>
      </c>
      <c r="B502" t="str">
        <f>VLOOKUP(A502,Tabel1[[PrøveID]:[Longitude]],3,FALSE)</f>
        <v>Miljøstyrelsen</v>
      </c>
      <c r="C502" s="83" t="str">
        <f>VLOOKUP(A502,Tabel1[[PrøveID]:[Longitude]],2,FALSE)</f>
        <v>02-10-2020</v>
      </c>
      <c r="D502">
        <f>VLOOKUP(A502,Tabel1[[PrøveID]:[Longitude]],5,FALSE)</f>
        <v>55.592699000000003</v>
      </c>
      <c r="E502">
        <f>VLOOKUP(A502,Tabel1[[PrøveID]:[Longitude]],6,FALSE)</f>
        <v>12.359187</v>
      </c>
      <c r="F502" t="str">
        <f>VLOOKUP(A502,Tabel1[[PrøveID]:[Longitude]],4,FALSE)</f>
        <v xml:space="preserve">Køge Bugt </v>
      </c>
      <c r="G502" s="24" t="str">
        <f>VLOOKUP(H502,Datasæt_Analysesystemer!$D$3:$E$68,2,FALSE)</f>
        <v>Neogobius melanostomus</v>
      </c>
      <c r="H502" t="s">
        <v>1089</v>
      </c>
      <c r="I502" t="str">
        <f>VLOOKUP(H502,Datasæt_Analysesystemer!$D$2:$F$68,3,FALSE)</f>
        <v>Invasiv</v>
      </c>
      <c r="J502" t="s">
        <v>738</v>
      </c>
      <c r="K502" t="s">
        <v>802</v>
      </c>
      <c r="L502" t="s">
        <v>741</v>
      </c>
      <c r="M502" t="str">
        <f t="shared" si="7"/>
        <v>Present_Ct&lt;41</v>
      </c>
    </row>
    <row r="503" spans="1:13" x14ac:dyDescent="0.25">
      <c r="A503" t="s">
        <v>1627</v>
      </c>
      <c r="B503" t="str">
        <f>VLOOKUP(A503,Tabel1[[PrøveID]:[Longitude]],3,FALSE)</f>
        <v>Miljøstyrelsen</v>
      </c>
      <c r="C503" s="83" t="str">
        <f>VLOOKUP(A503,Tabel1[[PrøveID]:[Longitude]],2,FALSE)</f>
        <v>02-10-2020</v>
      </c>
      <c r="D503">
        <f>VLOOKUP(A503,Tabel1[[PrøveID]:[Longitude]],5,FALSE)</f>
        <v>55.592699000000003</v>
      </c>
      <c r="E503">
        <f>VLOOKUP(A503,Tabel1[[PrøveID]:[Longitude]],6,FALSE)</f>
        <v>12.359187</v>
      </c>
      <c r="F503" t="str">
        <f>VLOOKUP(A503,Tabel1[[PrøveID]:[Longitude]],4,FALSE)</f>
        <v xml:space="preserve">Køge Bugt </v>
      </c>
      <c r="G503" s="24" t="str">
        <f>VLOOKUP(H503,Datasæt_Analysesystemer!$D$3:$E$68,2,FALSE)</f>
        <v>Neogobius melanostomus</v>
      </c>
      <c r="H503" t="s">
        <v>1089</v>
      </c>
      <c r="I503" t="str">
        <f>VLOOKUP(H503,Datasæt_Analysesystemer!$D$2:$F$68,3,FALSE)</f>
        <v>Invasiv</v>
      </c>
      <c r="J503" t="s">
        <v>738</v>
      </c>
      <c r="K503" t="s">
        <v>802</v>
      </c>
      <c r="L503" t="s">
        <v>741</v>
      </c>
      <c r="M503" t="str">
        <f t="shared" si="7"/>
        <v>Present_Ct&lt;41</v>
      </c>
    </row>
    <row r="504" spans="1:13" x14ac:dyDescent="0.25">
      <c r="A504" t="s">
        <v>1637</v>
      </c>
      <c r="B504" t="str">
        <f>VLOOKUP(A504,Tabel1[[PrøveID]:[Longitude]],3,FALSE)</f>
        <v>Miljøstyrelsen</v>
      </c>
      <c r="C504" s="83" t="str">
        <f>VLOOKUP(A504,Tabel1[[PrøveID]:[Longitude]],2,FALSE)</f>
        <v>02-09-2020</v>
      </c>
      <c r="D504">
        <f>VLOOKUP(A504,Tabel1[[PrøveID]:[Longitude]],5,FALSE)</f>
        <v>55.295453000000002</v>
      </c>
      <c r="E504">
        <f>VLOOKUP(A504,Tabel1[[PrøveID]:[Longitude]],6,FALSE)</f>
        <v>8.6497209999999995</v>
      </c>
      <c r="F504" t="str">
        <f>VLOOKUP(A504,Tabel1[[PrøveID]:[Longitude]],4,FALSE)</f>
        <v>Vadehavet, Manøvejen</v>
      </c>
      <c r="G504" s="24" t="str">
        <f>VLOOKUP(H504,Datasæt_Analysesystemer!$D$3:$E$68,2,FALSE)</f>
        <v>Platichthys flesus</v>
      </c>
      <c r="H504" t="s">
        <v>793</v>
      </c>
      <c r="I504" t="str">
        <f>VLOOKUP(H504,Datasæt_Analysesystemer!$D$2:$F$68,3,FALSE)</f>
        <v>Almindelig</v>
      </c>
      <c r="J504" t="s">
        <v>738</v>
      </c>
      <c r="K504" t="s">
        <v>747</v>
      </c>
      <c r="L504" t="s">
        <v>768</v>
      </c>
      <c r="M504" t="str">
        <f t="shared" si="7"/>
        <v>Absent</v>
      </c>
    </row>
    <row r="505" spans="1:13" x14ac:dyDescent="0.25">
      <c r="A505" t="s">
        <v>1637</v>
      </c>
      <c r="B505" t="str">
        <f>VLOOKUP(A505,Tabel1[[PrøveID]:[Longitude]],3,FALSE)</f>
        <v>Miljøstyrelsen</v>
      </c>
      <c r="C505" s="83" t="str">
        <f>VLOOKUP(A505,Tabel1[[PrøveID]:[Longitude]],2,FALSE)</f>
        <v>02-09-2020</v>
      </c>
      <c r="D505">
        <f>VLOOKUP(A505,Tabel1[[PrøveID]:[Longitude]],5,FALSE)</f>
        <v>55.295453000000002</v>
      </c>
      <c r="E505">
        <f>VLOOKUP(A505,Tabel1[[PrøveID]:[Longitude]],6,FALSE)</f>
        <v>8.6497209999999995</v>
      </c>
      <c r="F505" t="str">
        <f>VLOOKUP(A505,Tabel1[[PrøveID]:[Longitude]],4,FALSE)</f>
        <v>Vadehavet, Manøvejen</v>
      </c>
      <c r="G505" s="24" t="str">
        <f>VLOOKUP(H505,Datasæt_Analysesystemer!$D$3:$E$68,2,FALSE)</f>
        <v>Platichthys flesus</v>
      </c>
      <c r="H505" t="s">
        <v>793</v>
      </c>
      <c r="I505" t="str">
        <f>VLOOKUP(H505,Datasæt_Analysesystemer!$D$2:$F$68,3,FALSE)</f>
        <v>Almindelig</v>
      </c>
      <c r="J505" t="s">
        <v>744</v>
      </c>
      <c r="K505" t="s">
        <v>747</v>
      </c>
      <c r="L505" t="s">
        <v>768</v>
      </c>
      <c r="M505" t="str">
        <f t="shared" si="7"/>
        <v>Absent</v>
      </c>
    </row>
    <row r="506" spans="1:13" x14ac:dyDescent="0.25">
      <c r="A506" t="s">
        <v>1637</v>
      </c>
      <c r="B506" t="str">
        <f>VLOOKUP(A506,Tabel1[[PrøveID]:[Longitude]],3,FALSE)</f>
        <v>Miljøstyrelsen</v>
      </c>
      <c r="C506" s="83" t="str">
        <f>VLOOKUP(A506,Tabel1[[PrøveID]:[Longitude]],2,FALSE)</f>
        <v>02-09-2020</v>
      </c>
      <c r="D506">
        <f>VLOOKUP(A506,Tabel1[[PrøveID]:[Longitude]],5,FALSE)</f>
        <v>55.295453000000002</v>
      </c>
      <c r="E506">
        <f>VLOOKUP(A506,Tabel1[[PrøveID]:[Longitude]],6,FALSE)</f>
        <v>8.6497209999999995</v>
      </c>
      <c r="F506" t="str">
        <f>VLOOKUP(A506,Tabel1[[PrøveID]:[Longitude]],4,FALSE)</f>
        <v>Vadehavet, Manøvejen</v>
      </c>
      <c r="G506" s="24" t="str">
        <f>VLOOKUP(H506,Datasæt_Analysesystemer!$D$3:$E$68,2,FALSE)</f>
        <v>Gadus morhua</v>
      </c>
      <c r="H506" t="s">
        <v>794</v>
      </c>
      <c r="I506" t="str">
        <f>VLOOKUP(H506,Datasæt_Analysesystemer!$D$2:$F$68,3,FALSE)</f>
        <v>Almindelig</v>
      </c>
      <c r="J506" t="s">
        <v>738</v>
      </c>
      <c r="K506" t="s">
        <v>747</v>
      </c>
      <c r="L506" t="s">
        <v>768</v>
      </c>
      <c r="M506" t="str">
        <f t="shared" si="7"/>
        <v>Absent</v>
      </c>
    </row>
    <row r="507" spans="1:13" x14ac:dyDescent="0.25">
      <c r="A507" t="s">
        <v>1637</v>
      </c>
      <c r="B507" t="str">
        <f>VLOOKUP(A507,Tabel1[[PrøveID]:[Longitude]],3,FALSE)</f>
        <v>Miljøstyrelsen</v>
      </c>
      <c r="C507" s="83" t="str">
        <f>VLOOKUP(A507,Tabel1[[PrøveID]:[Longitude]],2,FALSE)</f>
        <v>02-09-2020</v>
      </c>
      <c r="D507">
        <f>VLOOKUP(A507,Tabel1[[PrøveID]:[Longitude]],5,FALSE)</f>
        <v>55.295453000000002</v>
      </c>
      <c r="E507">
        <f>VLOOKUP(A507,Tabel1[[PrøveID]:[Longitude]],6,FALSE)</f>
        <v>8.6497209999999995</v>
      </c>
      <c r="F507" t="str">
        <f>VLOOKUP(A507,Tabel1[[PrøveID]:[Longitude]],4,FALSE)</f>
        <v>Vadehavet, Manøvejen</v>
      </c>
      <c r="G507" s="24" t="str">
        <f>VLOOKUP(H507,Datasæt_Analysesystemer!$D$3:$E$68,2,FALSE)</f>
        <v>Gadus morhua</v>
      </c>
      <c r="H507" t="s">
        <v>794</v>
      </c>
      <c r="I507" t="str">
        <f>VLOOKUP(H507,Datasæt_Analysesystemer!$D$2:$F$68,3,FALSE)</f>
        <v>Almindelig</v>
      </c>
      <c r="J507" t="s">
        <v>738</v>
      </c>
      <c r="K507" t="s">
        <v>747</v>
      </c>
      <c r="L507" t="s">
        <v>768</v>
      </c>
      <c r="M507" t="str">
        <f t="shared" si="7"/>
        <v>Absent</v>
      </c>
    </row>
    <row r="508" spans="1:13" x14ac:dyDescent="0.25">
      <c r="A508" t="s">
        <v>1637</v>
      </c>
      <c r="B508" t="str">
        <f>VLOOKUP(A508,Tabel1[[PrøveID]:[Longitude]],3,FALSE)</f>
        <v>Miljøstyrelsen</v>
      </c>
      <c r="C508" s="83" t="str">
        <f>VLOOKUP(A508,Tabel1[[PrøveID]:[Longitude]],2,FALSE)</f>
        <v>02-09-2020</v>
      </c>
      <c r="D508">
        <f>VLOOKUP(A508,Tabel1[[PrøveID]:[Longitude]],5,FALSE)</f>
        <v>55.295453000000002</v>
      </c>
      <c r="E508">
        <f>VLOOKUP(A508,Tabel1[[PrøveID]:[Longitude]],6,FALSE)</f>
        <v>8.6497209999999995</v>
      </c>
      <c r="F508" t="str">
        <f>VLOOKUP(A508,Tabel1[[PrøveID]:[Longitude]],4,FALSE)</f>
        <v>Vadehavet, Manøvejen</v>
      </c>
      <c r="G508" s="24" t="str">
        <f>VLOOKUP(H508,Datasæt_Analysesystemer!$D$3:$E$68,2,FALSE)</f>
        <v>Mya arenaria</v>
      </c>
      <c r="H508" t="s">
        <v>795</v>
      </c>
      <c r="I508" t="str">
        <f>VLOOKUP(H508,Datasæt_Analysesystemer!$D$2:$F$68,3,FALSE)</f>
        <v>Almindelig</v>
      </c>
      <c r="J508" t="s">
        <v>744</v>
      </c>
      <c r="K508" t="s">
        <v>747</v>
      </c>
      <c r="L508" t="s">
        <v>768</v>
      </c>
      <c r="M508" t="str">
        <f t="shared" si="7"/>
        <v>Absent</v>
      </c>
    </row>
    <row r="509" spans="1:13" x14ac:dyDescent="0.25">
      <c r="A509" t="s">
        <v>1637</v>
      </c>
      <c r="B509" t="str">
        <f>VLOOKUP(A509,Tabel1[[PrøveID]:[Longitude]],3,FALSE)</f>
        <v>Miljøstyrelsen</v>
      </c>
      <c r="C509" s="83" t="str">
        <f>VLOOKUP(A509,Tabel1[[PrøveID]:[Longitude]],2,FALSE)</f>
        <v>02-09-2020</v>
      </c>
      <c r="D509">
        <f>VLOOKUP(A509,Tabel1[[PrøveID]:[Longitude]],5,FALSE)</f>
        <v>55.295453000000002</v>
      </c>
      <c r="E509">
        <f>VLOOKUP(A509,Tabel1[[PrøveID]:[Longitude]],6,FALSE)</f>
        <v>8.6497209999999995</v>
      </c>
      <c r="F509" t="str">
        <f>VLOOKUP(A509,Tabel1[[PrøveID]:[Longitude]],4,FALSE)</f>
        <v>Vadehavet, Manøvejen</v>
      </c>
      <c r="G509" s="24" t="str">
        <f>VLOOKUP(H509,Datasæt_Analysesystemer!$D$3:$E$68,2,FALSE)</f>
        <v>Mya arenaria</v>
      </c>
      <c r="H509" t="s">
        <v>795</v>
      </c>
      <c r="I509" t="str">
        <f>VLOOKUP(H509,Datasæt_Analysesystemer!$D$2:$F$68,3,FALSE)</f>
        <v>Almindelig</v>
      </c>
      <c r="J509" t="s">
        <v>738</v>
      </c>
      <c r="K509" t="s">
        <v>802</v>
      </c>
      <c r="L509" t="s">
        <v>741</v>
      </c>
      <c r="M509" t="str">
        <f t="shared" si="7"/>
        <v>Present_Ct&lt;41</v>
      </c>
    </row>
    <row r="510" spans="1:13" x14ac:dyDescent="0.25">
      <c r="A510" t="s">
        <v>1637</v>
      </c>
      <c r="B510" t="str">
        <f>VLOOKUP(A510,Tabel1[[PrøveID]:[Longitude]],3,FALSE)</f>
        <v>Miljøstyrelsen</v>
      </c>
      <c r="C510" s="83" t="str">
        <f>VLOOKUP(A510,Tabel1[[PrøveID]:[Longitude]],2,FALSE)</f>
        <v>02-09-2020</v>
      </c>
      <c r="D510">
        <f>VLOOKUP(A510,Tabel1[[PrøveID]:[Longitude]],5,FALSE)</f>
        <v>55.295453000000002</v>
      </c>
      <c r="E510">
        <f>VLOOKUP(A510,Tabel1[[PrøveID]:[Longitude]],6,FALSE)</f>
        <v>8.6497209999999995</v>
      </c>
      <c r="F510" t="str">
        <f>VLOOKUP(A510,Tabel1[[PrøveID]:[Longitude]],4,FALSE)</f>
        <v>Vadehavet, Manøvejen</v>
      </c>
      <c r="G510" s="24" t="str">
        <f>VLOOKUP(H510,Datasæt_Analysesystemer!$D$3:$E$68,2,FALSE)</f>
        <v>Mnemiopsis leidyi</v>
      </c>
      <c r="H510" t="s">
        <v>982</v>
      </c>
      <c r="I510" t="str">
        <f>VLOOKUP(H510,Datasæt_Analysesystemer!$D$2:$F$68,3,FALSE)</f>
        <v>Invasiv</v>
      </c>
      <c r="J510" t="s">
        <v>738</v>
      </c>
      <c r="K510" t="s">
        <v>802</v>
      </c>
      <c r="L510" t="s">
        <v>741</v>
      </c>
      <c r="M510" t="str">
        <f t="shared" si="7"/>
        <v>Present_Ct&lt;41</v>
      </c>
    </row>
    <row r="511" spans="1:13" x14ac:dyDescent="0.25">
      <c r="A511" t="s">
        <v>1637</v>
      </c>
      <c r="B511" t="str">
        <f>VLOOKUP(A511,Tabel1[[PrøveID]:[Longitude]],3,FALSE)</f>
        <v>Miljøstyrelsen</v>
      </c>
      <c r="C511" s="83" t="str">
        <f>VLOOKUP(A511,Tabel1[[PrøveID]:[Longitude]],2,FALSE)</f>
        <v>02-09-2020</v>
      </c>
      <c r="D511">
        <f>VLOOKUP(A511,Tabel1[[PrøveID]:[Longitude]],5,FALSE)</f>
        <v>55.295453000000002</v>
      </c>
      <c r="E511">
        <f>VLOOKUP(A511,Tabel1[[PrøveID]:[Longitude]],6,FALSE)</f>
        <v>8.6497209999999995</v>
      </c>
      <c r="F511" t="str">
        <f>VLOOKUP(A511,Tabel1[[PrøveID]:[Longitude]],4,FALSE)</f>
        <v>Vadehavet, Manøvejen</v>
      </c>
      <c r="G511" s="24" t="str">
        <f>VLOOKUP(H511,Datasæt_Analysesystemer!$D$3:$E$68,2,FALSE)</f>
        <v>Mnemiopsis leidyi</v>
      </c>
      <c r="H511" t="s">
        <v>982</v>
      </c>
      <c r="I511" t="str">
        <f>VLOOKUP(H511,Datasæt_Analysesystemer!$D$2:$F$68,3,FALSE)</f>
        <v>Invasiv</v>
      </c>
      <c r="J511" t="s">
        <v>738</v>
      </c>
      <c r="K511" t="s">
        <v>802</v>
      </c>
      <c r="L511" t="s">
        <v>741</v>
      </c>
      <c r="M511" t="str">
        <f t="shared" si="7"/>
        <v>Present_Ct&lt;41</v>
      </c>
    </row>
    <row r="512" spans="1:13" x14ac:dyDescent="0.25">
      <c r="A512" t="s">
        <v>1637</v>
      </c>
      <c r="B512" t="str">
        <f>VLOOKUP(A512,Tabel1[[PrøveID]:[Longitude]],3,FALSE)</f>
        <v>Miljøstyrelsen</v>
      </c>
      <c r="C512" s="83" t="str">
        <f>VLOOKUP(A512,Tabel1[[PrøveID]:[Longitude]],2,FALSE)</f>
        <v>02-09-2020</v>
      </c>
      <c r="D512">
        <f>VLOOKUP(A512,Tabel1[[PrøveID]:[Longitude]],5,FALSE)</f>
        <v>55.295453000000002</v>
      </c>
      <c r="E512">
        <f>VLOOKUP(A512,Tabel1[[PrøveID]:[Longitude]],6,FALSE)</f>
        <v>8.6497209999999995</v>
      </c>
      <c r="F512" t="str">
        <f>VLOOKUP(A512,Tabel1[[PrøveID]:[Longitude]],4,FALSE)</f>
        <v>Vadehavet, Manøvejen</v>
      </c>
      <c r="G512" s="24" t="str">
        <f>VLOOKUP(H512,Datasæt_Analysesystemer!$D$3:$E$68,2,FALSE)</f>
        <v>Homarus americanus</v>
      </c>
      <c r="H512" t="s">
        <v>980</v>
      </c>
      <c r="I512" t="str">
        <f>VLOOKUP(H512,Datasæt_Analysesystemer!$D$2:$F$68,3,FALSE)</f>
        <v>Invasiv</v>
      </c>
      <c r="J512" t="s">
        <v>738</v>
      </c>
      <c r="K512" t="s">
        <v>747</v>
      </c>
      <c r="L512" t="s">
        <v>768</v>
      </c>
      <c r="M512" t="str">
        <f t="shared" si="7"/>
        <v>Absent</v>
      </c>
    </row>
    <row r="513" spans="1:13" x14ac:dyDescent="0.25">
      <c r="A513" t="s">
        <v>1637</v>
      </c>
      <c r="B513" t="str">
        <f>VLOOKUP(A513,Tabel1[[PrøveID]:[Longitude]],3,FALSE)</f>
        <v>Miljøstyrelsen</v>
      </c>
      <c r="C513" s="83" t="str">
        <f>VLOOKUP(A513,Tabel1[[PrøveID]:[Longitude]],2,FALSE)</f>
        <v>02-09-2020</v>
      </c>
      <c r="D513">
        <f>VLOOKUP(A513,Tabel1[[PrøveID]:[Longitude]],5,FALSE)</f>
        <v>55.295453000000002</v>
      </c>
      <c r="E513">
        <f>VLOOKUP(A513,Tabel1[[PrøveID]:[Longitude]],6,FALSE)</f>
        <v>8.6497209999999995</v>
      </c>
      <c r="F513" t="str">
        <f>VLOOKUP(A513,Tabel1[[PrøveID]:[Longitude]],4,FALSE)</f>
        <v>Vadehavet, Manøvejen</v>
      </c>
      <c r="G513" s="24" t="str">
        <f>VLOOKUP(H513,Datasæt_Analysesystemer!$D$3:$E$68,2,FALSE)</f>
        <v>Homarus americanus</v>
      </c>
      <c r="H513" t="s">
        <v>980</v>
      </c>
      <c r="I513" t="str">
        <f>VLOOKUP(H513,Datasæt_Analysesystemer!$D$2:$F$68,3,FALSE)</f>
        <v>Invasiv</v>
      </c>
      <c r="J513" t="s">
        <v>744</v>
      </c>
      <c r="K513" t="s">
        <v>747</v>
      </c>
      <c r="L513" t="s">
        <v>768</v>
      </c>
      <c r="M513" t="str">
        <f t="shared" si="7"/>
        <v>Absent</v>
      </c>
    </row>
    <row r="514" spans="1:13" x14ac:dyDescent="0.25">
      <c r="A514" t="s">
        <v>1637</v>
      </c>
      <c r="B514" t="str">
        <f>VLOOKUP(A514,Tabel1[[PrøveID]:[Longitude]],3,FALSE)</f>
        <v>Miljøstyrelsen</v>
      </c>
      <c r="C514" s="83" t="str">
        <f>VLOOKUP(A514,Tabel1[[PrøveID]:[Longitude]],2,FALSE)</f>
        <v>02-09-2020</v>
      </c>
      <c r="D514">
        <f>VLOOKUP(A514,Tabel1[[PrøveID]:[Longitude]],5,FALSE)</f>
        <v>55.295453000000002</v>
      </c>
      <c r="E514">
        <f>VLOOKUP(A514,Tabel1[[PrøveID]:[Longitude]],6,FALSE)</f>
        <v>8.6497209999999995</v>
      </c>
      <c r="F514" t="str">
        <f>VLOOKUP(A514,Tabel1[[PrøveID]:[Longitude]],4,FALSE)</f>
        <v>Vadehavet, Manøvejen</v>
      </c>
      <c r="G514" s="24" t="str">
        <f>VLOOKUP(H514,Datasæt_Analysesystemer!$D$3:$E$68,2,FALSE)</f>
        <v>Paralithodes camtschaticus</v>
      </c>
      <c r="H514" t="s">
        <v>1060</v>
      </c>
      <c r="I514" t="str">
        <f>VLOOKUP(H514,Datasæt_Analysesystemer!$D$2:$F$68,3,FALSE)</f>
        <v>Invasiv</v>
      </c>
      <c r="J514" t="s">
        <v>744</v>
      </c>
      <c r="K514" t="s">
        <v>747</v>
      </c>
      <c r="L514" t="s">
        <v>768</v>
      </c>
      <c r="M514" t="str">
        <f t="shared" ref="M514:M577" si="8">IF(K514="Present",K514&amp;"_"&amp;L514,K514)</f>
        <v>Absent</v>
      </c>
    </row>
    <row r="515" spans="1:13" x14ac:dyDescent="0.25">
      <c r="A515" t="s">
        <v>1637</v>
      </c>
      <c r="B515" t="str">
        <f>VLOOKUP(A515,Tabel1[[PrøveID]:[Longitude]],3,FALSE)</f>
        <v>Miljøstyrelsen</v>
      </c>
      <c r="C515" s="83" t="str">
        <f>VLOOKUP(A515,Tabel1[[PrøveID]:[Longitude]],2,FALSE)</f>
        <v>02-09-2020</v>
      </c>
      <c r="D515">
        <f>VLOOKUP(A515,Tabel1[[PrøveID]:[Longitude]],5,FALSE)</f>
        <v>55.295453000000002</v>
      </c>
      <c r="E515">
        <f>VLOOKUP(A515,Tabel1[[PrøveID]:[Longitude]],6,FALSE)</f>
        <v>8.6497209999999995</v>
      </c>
      <c r="F515" t="str">
        <f>VLOOKUP(A515,Tabel1[[PrøveID]:[Longitude]],4,FALSE)</f>
        <v>Vadehavet, Manøvejen</v>
      </c>
      <c r="G515" s="24" t="str">
        <f>VLOOKUP(H515,Datasæt_Analysesystemer!$D$3:$E$68,2,FALSE)</f>
        <v>Paralithodes camtschaticus</v>
      </c>
      <c r="H515" t="s">
        <v>1060</v>
      </c>
      <c r="I515" t="str">
        <f>VLOOKUP(H515,Datasæt_Analysesystemer!$D$2:$F$68,3,FALSE)</f>
        <v>Invasiv</v>
      </c>
      <c r="J515" t="s">
        <v>738</v>
      </c>
      <c r="K515" t="s">
        <v>747</v>
      </c>
      <c r="L515" t="s">
        <v>768</v>
      </c>
      <c r="M515" t="str">
        <f t="shared" si="8"/>
        <v>Absent</v>
      </c>
    </row>
    <row r="516" spans="1:13" x14ac:dyDescent="0.25">
      <c r="A516" t="s">
        <v>1637</v>
      </c>
      <c r="B516" t="str">
        <f>VLOOKUP(A516,Tabel1[[PrøveID]:[Longitude]],3,FALSE)</f>
        <v>Miljøstyrelsen</v>
      </c>
      <c r="C516" s="83" t="str">
        <f>VLOOKUP(A516,Tabel1[[PrøveID]:[Longitude]],2,FALSE)</f>
        <v>02-09-2020</v>
      </c>
      <c r="D516">
        <f>VLOOKUP(A516,Tabel1[[PrøveID]:[Longitude]],5,FALSE)</f>
        <v>55.295453000000002</v>
      </c>
      <c r="E516">
        <f>VLOOKUP(A516,Tabel1[[PrøveID]:[Longitude]],6,FALSE)</f>
        <v>8.6497209999999995</v>
      </c>
      <c r="F516" t="str">
        <f>VLOOKUP(A516,Tabel1[[PrøveID]:[Longitude]],4,FALSE)</f>
        <v>Vadehavet, Manøvejen</v>
      </c>
      <c r="G516" s="24" t="str">
        <f>VLOOKUP(H516,Datasæt_Analysesystemer!$D$3:$E$68,2,FALSE)</f>
        <v>Eriocheir sinensis</v>
      </c>
      <c r="H516" t="s">
        <v>1031</v>
      </c>
      <c r="I516" t="str">
        <f>VLOOKUP(H516,Datasæt_Analysesystemer!$D$2:$F$68,3,FALSE)</f>
        <v>Invasiv</v>
      </c>
      <c r="J516" t="s">
        <v>738</v>
      </c>
      <c r="K516" t="s">
        <v>747</v>
      </c>
      <c r="L516" t="s">
        <v>768</v>
      </c>
      <c r="M516" t="str">
        <f t="shared" si="8"/>
        <v>Absent</v>
      </c>
    </row>
    <row r="517" spans="1:13" x14ac:dyDescent="0.25">
      <c r="A517" t="s">
        <v>1637</v>
      </c>
      <c r="B517" t="str">
        <f>VLOOKUP(A517,Tabel1[[PrøveID]:[Longitude]],3,FALSE)</f>
        <v>Miljøstyrelsen</v>
      </c>
      <c r="C517" s="83" t="str">
        <f>VLOOKUP(A517,Tabel1[[PrøveID]:[Longitude]],2,FALSE)</f>
        <v>02-09-2020</v>
      </c>
      <c r="D517">
        <f>VLOOKUP(A517,Tabel1[[PrøveID]:[Longitude]],5,FALSE)</f>
        <v>55.295453000000002</v>
      </c>
      <c r="E517">
        <f>VLOOKUP(A517,Tabel1[[PrøveID]:[Longitude]],6,FALSE)</f>
        <v>8.6497209999999995</v>
      </c>
      <c r="F517" t="str">
        <f>VLOOKUP(A517,Tabel1[[PrøveID]:[Longitude]],4,FALSE)</f>
        <v>Vadehavet, Manøvejen</v>
      </c>
      <c r="G517" s="24" t="str">
        <f>VLOOKUP(H517,Datasæt_Analysesystemer!$D$3:$E$68,2,FALSE)</f>
        <v>Eriocheir sinensis</v>
      </c>
      <c r="H517" t="s">
        <v>1031</v>
      </c>
      <c r="I517" t="str">
        <f>VLOOKUP(H517,Datasæt_Analysesystemer!$D$2:$F$68,3,FALSE)</f>
        <v>Invasiv</v>
      </c>
      <c r="J517" t="s">
        <v>738</v>
      </c>
      <c r="K517" t="s">
        <v>747</v>
      </c>
      <c r="L517" t="s">
        <v>768</v>
      </c>
      <c r="M517" t="str">
        <f t="shared" si="8"/>
        <v>Absent</v>
      </c>
    </row>
    <row r="518" spans="1:13" x14ac:dyDescent="0.25">
      <c r="A518" t="s">
        <v>1637</v>
      </c>
      <c r="B518" t="str">
        <f>VLOOKUP(A518,Tabel1[[PrøveID]:[Longitude]],3,FALSE)</f>
        <v>Miljøstyrelsen</v>
      </c>
      <c r="C518" s="83" t="str">
        <f>VLOOKUP(A518,Tabel1[[PrøveID]:[Longitude]],2,FALSE)</f>
        <v>02-09-2020</v>
      </c>
      <c r="D518">
        <f>VLOOKUP(A518,Tabel1[[PrøveID]:[Longitude]],5,FALSE)</f>
        <v>55.295453000000002</v>
      </c>
      <c r="E518">
        <f>VLOOKUP(A518,Tabel1[[PrøveID]:[Longitude]],6,FALSE)</f>
        <v>8.6497209999999995</v>
      </c>
      <c r="F518" t="str">
        <f>VLOOKUP(A518,Tabel1[[PrøveID]:[Longitude]],4,FALSE)</f>
        <v>Vadehavet, Manøvejen</v>
      </c>
      <c r="G518" s="24" t="str">
        <f>VLOOKUP(H518,Datasæt_Analysesystemer!$D$3:$E$68,2,FALSE)</f>
        <v>Rhithropanopeus harrisii</v>
      </c>
      <c r="H518" t="s">
        <v>1090</v>
      </c>
      <c r="I518" t="str">
        <f>VLOOKUP(H518,Datasæt_Analysesystemer!$D$2:$F$68,3,FALSE)</f>
        <v>Invasiv</v>
      </c>
      <c r="J518" t="s">
        <v>738</v>
      </c>
      <c r="K518" t="s">
        <v>747</v>
      </c>
      <c r="L518" t="s">
        <v>768</v>
      </c>
      <c r="M518" t="str">
        <f t="shared" si="8"/>
        <v>Absent</v>
      </c>
    </row>
    <row r="519" spans="1:13" x14ac:dyDescent="0.25">
      <c r="A519" t="s">
        <v>1637</v>
      </c>
      <c r="B519" t="str">
        <f>VLOOKUP(A519,Tabel1[[PrøveID]:[Longitude]],3,FALSE)</f>
        <v>Miljøstyrelsen</v>
      </c>
      <c r="C519" s="83" t="str">
        <f>VLOOKUP(A519,Tabel1[[PrøveID]:[Longitude]],2,FALSE)</f>
        <v>02-09-2020</v>
      </c>
      <c r="D519">
        <f>VLOOKUP(A519,Tabel1[[PrøveID]:[Longitude]],5,FALSE)</f>
        <v>55.295453000000002</v>
      </c>
      <c r="E519">
        <f>VLOOKUP(A519,Tabel1[[PrøveID]:[Longitude]],6,FALSE)</f>
        <v>8.6497209999999995</v>
      </c>
      <c r="F519" t="str">
        <f>VLOOKUP(A519,Tabel1[[PrøveID]:[Longitude]],4,FALSE)</f>
        <v>Vadehavet, Manøvejen</v>
      </c>
      <c r="G519" s="24" t="str">
        <f>VLOOKUP(H519,Datasæt_Analysesystemer!$D$3:$E$68,2,FALSE)</f>
        <v>Rhithropanopeus harrisii</v>
      </c>
      <c r="H519" t="s">
        <v>1090</v>
      </c>
      <c r="I519" t="str">
        <f>VLOOKUP(H519,Datasæt_Analysesystemer!$D$2:$F$68,3,FALSE)</f>
        <v>Invasiv</v>
      </c>
      <c r="J519" t="s">
        <v>738</v>
      </c>
      <c r="K519" t="s">
        <v>747</v>
      </c>
      <c r="L519" t="s">
        <v>768</v>
      </c>
      <c r="M519" t="str">
        <f t="shared" si="8"/>
        <v>Absent</v>
      </c>
    </row>
    <row r="520" spans="1:13" x14ac:dyDescent="0.25">
      <c r="A520" t="s">
        <v>1637</v>
      </c>
      <c r="B520" t="str">
        <f>VLOOKUP(A520,Tabel1[[PrøveID]:[Longitude]],3,FALSE)</f>
        <v>Miljøstyrelsen</v>
      </c>
      <c r="C520" s="83" t="str">
        <f>VLOOKUP(A520,Tabel1[[PrøveID]:[Longitude]],2,FALSE)</f>
        <v>02-09-2020</v>
      </c>
      <c r="D520">
        <f>VLOOKUP(A520,Tabel1[[PrøveID]:[Longitude]],5,FALSE)</f>
        <v>55.295453000000002</v>
      </c>
      <c r="E520">
        <f>VLOOKUP(A520,Tabel1[[PrøveID]:[Longitude]],6,FALSE)</f>
        <v>8.6497209999999995</v>
      </c>
      <c r="F520" t="str">
        <f>VLOOKUP(A520,Tabel1[[PrøveID]:[Longitude]],4,FALSE)</f>
        <v>Vadehavet, Manøvejen</v>
      </c>
      <c r="G520" s="24" t="str">
        <f>VLOOKUP(H520,Datasæt_Analysesystemer!$D$3:$E$68,2,FALSE)</f>
        <v>Oncorhyncus gorbuscha</v>
      </c>
      <c r="H520" t="s">
        <v>799</v>
      </c>
      <c r="I520" t="str">
        <f>VLOOKUP(H520,Datasæt_Analysesystemer!$D$2:$F$68,3,FALSE)</f>
        <v>Invasiv</v>
      </c>
      <c r="J520" t="s">
        <v>738</v>
      </c>
      <c r="K520" t="s">
        <v>747</v>
      </c>
      <c r="L520" t="s">
        <v>768</v>
      </c>
      <c r="M520" t="str">
        <f t="shared" si="8"/>
        <v>Absent</v>
      </c>
    </row>
    <row r="521" spans="1:13" x14ac:dyDescent="0.25">
      <c r="A521" t="s">
        <v>1637</v>
      </c>
      <c r="B521" t="str">
        <f>VLOOKUP(A521,Tabel1[[PrøveID]:[Longitude]],3,FALSE)</f>
        <v>Miljøstyrelsen</v>
      </c>
      <c r="C521" s="83" t="str">
        <f>VLOOKUP(A521,Tabel1[[PrøveID]:[Longitude]],2,FALSE)</f>
        <v>02-09-2020</v>
      </c>
      <c r="D521">
        <f>VLOOKUP(A521,Tabel1[[PrøveID]:[Longitude]],5,FALSE)</f>
        <v>55.295453000000002</v>
      </c>
      <c r="E521">
        <f>VLOOKUP(A521,Tabel1[[PrøveID]:[Longitude]],6,FALSE)</f>
        <v>8.6497209999999995</v>
      </c>
      <c r="F521" t="str">
        <f>VLOOKUP(A521,Tabel1[[PrøveID]:[Longitude]],4,FALSE)</f>
        <v>Vadehavet, Manøvejen</v>
      </c>
      <c r="G521" s="24" t="str">
        <f>VLOOKUP(H521,Datasæt_Analysesystemer!$D$3:$E$68,2,FALSE)</f>
        <v>Oncorhyncus gorbuscha</v>
      </c>
      <c r="H521" t="s">
        <v>799</v>
      </c>
      <c r="I521" t="str">
        <f>VLOOKUP(H521,Datasæt_Analysesystemer!$D$2:$F$68,3,FALSE)</f>
        <v>Invasiv</v>
      </c>
      <c r="J521" t="s">
        <v>738</v>
      </c>
      <c r="K521" t="s">
        <v>747</v>
      </c>
      <c r="L521" t="s">
        <v>768</v>
      </c>
      <c r="M521" t="str">
        <f t="shared" si="8"/>
        <v>Absent</v>
      </c>
    </row>
    <row r="522" spans="1:13" x14ac:dyDescent="0.25">
      <c r="A522" t="s">
        <v>1637</v>
      </c>
      <c r="B522" t="str">
        <f>VLOOKUP(A522,Tabel1[[PrøveID]:[Longitude]],3,FALSE)</f>
        <v>Miljøstyrelsen</v>
      </c>
      <c r="C522" s="83" t="str">
        <f>VLOOKUP(A522,Tabel1[[PrøveID]:[Longitude]],2,FALSE)</f>
        <v>02-09-2020</v>
      </c>
      <c r="D522">
        <f>VLOOKUP(A522,Tabel1[[PrøveID]:[Longitude]],5,FALSE)</f>
        <v>55.295453000000002</v>
      </c>
      <c r="E522">
        <f>VLOOKUP(A522,Tabel1[[PrøveID]:[Longitude]],6,FALSE)</f>
        <v>8.6497209999999995</v>
      </c>
      <c r="F522" t="str">
        <f>VLOOKUP(A522,Tabel1[[PrøveID]:[Longitude]],4,FALSE)</f>
        <v>Vadehavet, Manøvejen</v>
      </c>
      <c r="G522" s="24" t="str">
        <f>VLOOKUP(H522,Datasæt_Analysesystemer!$D$3:$E$68,2,FALSE)</f>
        <v>Acipenser baerii</v>
      </c>
      <c r="H522" t="s">
        <v>1120</v>
      </c>
      <c r="I522" t="str">
        <f>VLOOKUP(H522,Datasæt_Analysesystemer!$D$2:$F$68,3,FALSE)</f>
        <v>Invasiv</v>
      </c>
      <c r="J522" t="s">
        <v>738</v>
      </c>
      <c r="K522" t="s">
        <v>747</v>
      </c>
      <c r="L522" t="s">
        <v>768</v>
      </c>
      <c r="M522" t="str">
        <f t="shared" si="8"/>
        <v>Absent</v>
      </c>
    </row>
    <row r="523" spans="1:13" x14ac:dyDescent="0.25">
      <c r="A523" t="s">
        <v>1637</v>
      </c>
      <c r="B523" t="str">
        <f>VLOOKUP(A523,Tabel1[[PrøveID]:[Longitude]],3,FALSE)</f>
        <v>Miljøstyrelsen</v>
      </c>
      <c r="C523" s="83" t="str">
        <f>VLOOKUP(A523,Tabel1[[PrøveID]:[Longitude]],2,FALSE)</f>
        <v>02-09-2020</v>
      </c>
      <c r="D523">
        <f>VLOOKUP(A523,Tabel1[[PrøveID]:[Longitude]],5,FALSE)</f>
        <v>55.295453000000002</v>
      </c>
      <c r="E523">
        <f>VLOOKUP(A523,Tabel1[[PrøveID]:[Longitude]],6,FALSE)</f>
        <v>8.6497209999999995</v>
      </c>
      <c r="F523" t="str">
        <f>VLOOKUP(A523,Tabel1[[PrøveID]:[Longitude]],4,FALSE)</f>
        <v>Vadehavet, Manøvejen</v>
      </c>
      <c r="G523" s="24" t="str">
        <f>VLOOKUP(H523,Datasæt_Analysesystemer!$D$3:$E$68,2,FALSE)</f>
        <v>Acipenser baerii</v>
      </c>
      <c r="H523" t="s">
        <v>1120</v>
      </c>
      <c r="I523" t="str">
        <f>VLOOKUP(H523,Datasæt_Analysesystemer!$D$2:$F$68,3,FALSE)</f>
        <v>Invasiv</v>
      </c>
      <c r="J523" t="s">
        <v>738</v>
      </c>
      <c r="K523" t="s">
        <v>747</v>
      </c>
      <c r="L523" t="s">
        <v>768</v>
      </c>
      <c r="M523" t="str">
        <f t="shared" si="8"/>
        <v>Absent</v>
      </c>
    </row>
    <row r="524" spans="1:13" x14ac:dyDescent="0.25">
      <c r="A524" t="s">
        <v>1637</v>
      </c>
      <c r="B524" t="str">
        <f>VLOOKUP(A524,Tabel1[[PrøveID]:[Longitude]],3,FALSE)</f>
        <v>Miljøstyrelsen</v>
      </c>
      <c r="C524" s="83" t="str">
        <f>VLOOKUP(A524,Tabel1[[PrøveID]:[Longitude]],2,FALSE)</f>
        <v>02-09-2020</v>
      </c>
      <c r="D524">
        <f>VLOOKUP(A524,Tabel1[[PrøveID]:[Longitude]],5,FALSE)</f>
        <v>55.295453000000002</v>
      </c>
      <c r="E524">
        <f>VLOOKUP(A524,Tabel1[[PrøveID]:[Longitude]],6,FALSE)</f>
        <v>8.6497209999999995</v>
      </c>
      <c r="F524" t="str">
        <f>VLOOKUP(A524,Tabel1[[PrøveID]:[Longitude]],4,FALSE)</f>
        <v>Vadehavet, Manøvejen</v>
      </c>
      <c r="G524" s="24" t="str">
        <f>VLOOKUP(H524,Datasæt_Analysesystemer!$D$3:$E$68,2,FALSE)</f>
        <v>Magallana gigas</v>
      </c>
      <c r="H524" t="s">
        <v>1100</v>
      </c>
      <c r="I524" t="str">
        <f>VLOOKUP(H524,Datasæt_Analysesystemer!$D$2:$F$68,3,FALSE)</f>
        <v>Invasiv</v>
      </c>
      <c r="J524" t="s">
        <v>738</v>
      </c>
      <c r="K524" t="s">
        <v>802</v>
      </c>
      <c r="L524" t="s">
        <v>741</v>
      </c>
      <c r="M524" t="str">
        <f t="shared" si="8"/>
        <v>Present_Ct&lt;41</v>
      </c>
    </row>
    <row r="525" spans="1:13" x14ac:dyDescent="0.25">
      <c r="A525" t="s">
        <v>1637</v>
      </c>
      <c r="B525" t="str">
        <f>VLOOKUP(A525,Tabel1[[PrøveID]:[Longitude]],3,FALSE)</f>
        <v>Miljøstyrelsen</v>
      </c>
      <c r="C525" s="83" t="str">
        <f>VLOOKUP(A525,Tabel1[[PrøveID]:[Longitude]],2,FALSE)</f>
        <v>02-09-2020</v>
      </c>
      <c r="D525">
        <f>VLOOKUP(A525,Tabel1[[PrøveID]:[Longitude]],5,FALSE)</f>
        <v>55.295453000000002</v>
      </c>
      <c r="E525">
        <f>VLOOKUP(A525,Tabel1[[PrøveID]:[Longitude]],6,FALSE)</f>
        <v>8.6497209999999995</v>
      </c>
      <c r="F525" t="str">
        <f>VLOOKUP(A525,Tabel1[[PrøveID]:[Longitude]],4,FALSE)</f>
        <v>Vadehavet, Manøvejen</v>
      </c>
      <c r="G525" s="24" t="str">
        <f>VLOOKUP(H525,Datasæt_Analysesystemer!$D$3:$E$68,2,FALSE)</f>
        <v>Magallana gigas</v>
      </c>
      <c r="H525" t="s">
        <v>1100</v>
      </c>
      <c r="I525" t="str">
        <f>VLOOKUP(H525,Datasæt_Analysesystemer!$D$2:$F$68,3,FALSE)</f>
        <v>Invasiv</v>
      </c>
      <c r="J525" t="s">
        <v>744</v>
      </c>
      <c r="K525" t="s">
        <v>802</v>
      </c>
      <c r="L525" t="s">
        <v>741</v>
      </c>
      <c r="M525" t="str">
        <f t="shared" si="8"/>
        <v>Present_Ct&lt;41</v>
      </c>
    </row>
    <row r="526" spans="1:13" x14ac:dyDescent="0.25">
      <c r="A526" t="s">
        <v>1637</v>
      </c>
      <c r="B526" t="str">
        <f>VLOOKUP(A526,Tabel1[[PrøveID]:[Longitude]],3,FALSE)</f>
        <v>Miljøstyrelsen</v>
      </c>
      <c r="C526" s="83" t="str">
        <f>VLOOKUP(A526,Tabel1[[PrøveID]:[Longitude]],2,FALSE)</f>
        <v>02-09-2020</v>
      </c>
      <c r="D526">
        <f>VLOOKUP(A526,Tabel1[[PrøveID]:[Longitude]],5,FALSE)</f>
        <v>55.295453000000002</v>
      </c>
      <c r="E526">
        <f>VLOOKUP(A526,Tabel1[[PrøveID]:[Longitude]],6,FALSE)</f>
        <v>8.6497209999999995</v>
      </c>
      <c r="F526" t="str">
        <f>VLOOKUP(A526,Tabel1[[PrøveID]:[Longitude]],4,FALSE)</f>
        <v>Vadehavet, Manøvejen</v>
      </c>
      <c r="G526" s="24" t="str">
        <f>VLOOKUP(H526,Datasæt_Analysesystemer!$D$3:$E$68,2,FALSE)</f>
        <v>Neogobius melanostomus</v>
      </c>
      <c r="H526" t="s">
        <v>1089</v>
      </c>
      <c r="I526" t="str">
        <f>VLOOKUP(H526,Datasæt_Analysesystemer!$D$2:$F$68,3,FALSE)</f>
        <v>Invasiv</v>
      </c>
      <c r="J526" t="s">
        <v>738</v>
      </c>
      <c r="K526" t="s">
        <v>747</v>
      </c>
      <c r="L526" t="s">
        <v>768</v>
      </c>
      <c r="M526" t="str">
        <f t="shared" si="8"/>
        <v>Absent</v>
      </c>
    </row>
    <row r="527" spans="1:13" x14ac:dyDescent="0.25">
      <c r="A527" t="s">
        <v>1637</v>
      </c>
      <c r="B527" t="str">
        <f>VLOOKUP(A527,Tabel1[[PrøveID]:[Longitude]],3,FALSE)</f>
        <v>Miljøstyrelsen</v>
      </c>
      <c r="C527" s="83" t="str">
        <f>VLOOKUP(A527,Tabel1[[PrøveID]:[Longitude]],2,FALSE)</f>
        <v>02-09-2020</v>
      </c>
      <c r="D527">
        <f>VLOOKUP(A527,Tabel1[[PrøveID]:[Longitude]],5,FALSE)</f>
        <v>55.295453000000002</v>
      </c>
      <c r="E527">
        <f>VLOOKUP(A527,Tabel1[[PrøveID]:[Longitude]],6,FALSE)</f>
        <v>8.6497209999999995</v>
      </c>
      <c r="F527" t="str">
        <f>VLOOKUP(A527,Tabel1[[PrøveID]:[Longitude]],4,FALSE)</f>
        <v>Vadehavet, Manøvejen</v>
      </c>
      <c r="G527" s="24" t="str">
        <f>VLOOKUP(H527,Datasæt_Analysesystemer!$D$3:$E$68,2,FALSE)</f>
        <v>Neogobius melanostomus</v>
      </c>
      <c r="H527" t="s">
        <v>1089</v>
      </c>
      <c r="I527" t="str">
        <f>VLOOKUP(H527,Datasæt_Analysesystemer!$D$2:$F$68,3,FALSE)</f>
        <v>Invasiv</v>
      </c>
      <c r="J527" t="s">
        <v>738</v>
      </c>
      <c r="K527" t="s">
        <v>747</v>
      </c>
      <c r="L527" t="s">
        <v>768</v>
      </c>
      <c r="M527" t="str">
        <f t="shared" si="8"/>
        <v>Absent</v>
      </c>
    </row>
    <row r="528" spans="1:13" x14ac:dyDescent="0.25">
      <c r="A528" t="s">
        <v>1644</v>
      </c>
      <c r="B528" t="str">
        <f>VLOOKUP(A528,Tabel1[[PrøveID]:[Longitude]],3,FALSE)</f>
        <v>Miljøstyrelsen</v>
      </c>
      <c r="C528" s="83">
        <f>VLOOKUP(A528,Tabel1[[PrøveID]:[Longitude]],2,FALSE)</f>
        <v>0</v>
      </c>
      <c r="D528">
        <f>VLOOKUP(A528,Tabel1[[PrøveID]:[Longitude]],5,FALSE)</f>
        <v>55.654792700000002</v>
      </c>
      <c r="E528">
        <f>VLOOKUP(A528,Tabel1[[PrøveID]:[Longitude]],6,FALSE)</f>
        <v>12.086180300000001</v>
      </c>
      <c r="F528" t="str">
        <f>VLOOKUP(A528,Tabel1[[PrøveID]:[Longitude]],4,FALSE)</f>
        <v xml:space="preserve">Roskilde Fjord </v>
      </c>
      <c r="G528" s="24" t="str">
        <f>VLOOKUP(H528,Datasæt_Analysesystemer!$D$3:$E$68,2,FALSE)</f>
        <v>Platichthys flesus</v>
      </c>
      <c r="H528" t="s">
        <v>793</v>
      </c>
      <c r="I528" t="str">
        <f>VLOOKUP(H528,Datasæt_Analysesystemer!$D$2:$F$68,3,FALSE)</f>
        <v>Almindelig</v>
      </c>
      <c r="J528" t="s">
        <v>738</v>
      </c>
      <c r="K528" t="s">
        <v>802</v>
      </c>
      <c r="L528" t="s">
        <v>741</v>
      </c>
      <c r="M528" t="str">
        <f t="shared" si="8"/>
        <v>Present_Ct&lt;41</v>
      </c>
    </row>
    <row r="529" spans="1:13" x14ac:dyDescent="0.25">
      <c r="A529" t="s">
        <v>1644</v>
      </c>
      <c r="B529" t="str">
        <f>VLOOKUP(A529,Tabel1[[PrøveID]:[Longitude]],3,FALSE)</f>
        <v>Miljøstyrelsen</v>
      </c>
      <c r="C529" s="83">
        <f>VLOOKUP(A529,Tabel1[[PrøveID]:[Longitude]],2,FALSE)</f>
        <v>0</v>
      </c>
      <c r="D529">
        <f>VLOOKUP(A529,Tabel1[[PrøveID]:[Longitude]],5,FALSE)</f>
        <v>55.654792700000002</v>
      </c>
      <c r="E529">
        <f>VLOOKUP(A529,Tabel1[[PrøveID]:[Longitude]],6,FALSE)</f>
        <v>12.086180300000001</v>
      </c>
      <c r="F529" t="str">
        <f>VLOOKUP(A529,Tabel1[[PrøveID]:[Longitude]],4,FALSE)</f>
        <v xml:space="preserve">Roskilde Fjord </v>
      </c>
      <c r="G529" s="24" t="str">
        <f>VLOOKUP(H529,Datasæt_Analysesystemer!$D$3:$E$68,2,FALSE)</f>
        <v>Platichthys flesus</v>
      </c>
      <c r="H529" t="s">
        <v>793</v>
      </c>
      <c r="I529" t="str">
        <f>VLOOKUP(H529,Datasæt_Analysesystemer!$D$2:$F$68,3,FALSE)</f>
        <v>Almindelig</v>
      </c>
      <c r="J529" t="s">
        <v>738</v>
      </c>
      <c r="K529" t="s">
        <v>747</v>
      </c>
      <c r="L529" t="s">
        <v>768</v>
      </c>
      <c r="M529" t="str">
        <f t="shared" si="8"/>
        <v>Absent</v>
      </c>
    </row>
    <row r="530" spans="1:13" x14ac:dyDescent="0.25">
      <c r="A530" t="s">
        <v>1644</v>
      </c>
      <c r="B530" t="str">
        <f>VLOOKUP(A530,Tabel1[[PrøveID]:[Longitude]],3,FALSE)</f>
        <v>Miljøstyrelsen</v>
      </c>
      <c r="C530" s="83">
        <f>VLOOKUP(A530,Tabel1[[PrøveID]:[Longitude]],2,FALSE)</f>
        <v>0</v>
      </c>
      <c r="D530">
        <f>VLOOKUP(A530,Tabel1[[PrøveID]:[Longitude]],5,FALSE)</f>
        <v>55.654792700000002</v>
      </c>
      <c r="E530">
        <f>VLOOKUP(A530,Tabel1[[PrøveID]:[Longitude]],6,FALSE)</f>
        <v>12.086180300000001</v>
      </c>
      <c r="F530" t="str">
        <f>VLOOKUP(A530,Tabel1[[PrøveID]:[Longitude]],4,FALSE)</f>
        <v xml:space="preserve">Roskilde Fjord </v>
      </c>
      <c r="G530" s="24" t="str">
        <f>VLOOKUP(H530,Datasæt_Analysesystemer!$D$3:$E$68,2,FALSE)</f>
        <v>Gadus morhua</v>
      </c>
      <c r="H530" t="s">
        <v>794</v>
      </c>
      <c r="I530" t="str">
        <f>VLOOKUP(H530,Datasæt_Analysesystemer!$D$2:$F$68,3,FALSE)</f>
        <v>Almindelig</v>
      </c>
      <c r="J530" t="s">
        <v>738</v>
      </c>
      <c r="K530" t="s">
        <v>747</v>
      </c>
      <c r="L530" t="s">
        <v>768</v>
      </c>
      <c r="M530" t="str">
        <f t="shared" si="8"/>
        <v>Absent</v>
      </c>
    </row>
    <row r="531" spans="1:13" x14ac:dyDescent="0.25">
      <c r="A531" t="s">
        <v>1644</v>
      </c>
      <c r="B531" t="str">
        <f>VLOOKUP(A531,Tabel1[[PrøveID]:[Longitude]],3,FALSE)</f>
        <v>Miljøstyrelsen</v>
      </c>
      <c r="C531" s="83">
        <f>VLOOKUP(A531,Tabel1[[PrøveID]:[Longitude]],2,FALSE)</f>
        <v>0</v>
      </c>
      <c r="D531">
        <f>VLOOKUP(A531,Tabel1[[PrøveID]:[Longitude]],5,FALSE)</f>
        <v>55.654792700000002</v>
      </c>
      <c r="E531">
        <f>VLOOKUP(A531,Tabel1[[PrøveID]:[Longitude]],6,FALSE)</f>
        <v>12.086180300000001</v>
      </c>
      <c r="F531" t="str">
        <f>VLOOKUP(A531,Tabel1[[PrøveID]:[Longitude]],4,FALSE)</f>
        <v xml:space="preserve">Roskilde Fjord </v>
      </c>
      <c r="G531" s="24" t="str">
        <f>VLOOKUP(H531,Datasæt_Analysesystemer!$D$3:$E$68,2,FALSE)</f>
        <v>Gadus morhua</v>
      </c>
      <c r="H531" t="s">
        <v>794</v>
      </c>
      <c r="I531" t="str">
        <f>VLOOKUP(H531,Datasæt_Analysesystemer!$D$2:$F$68,3,FALSE)</f>
        <v>Almindelig</v>
      </c>
      <c r="J531" t="s">
        <v>738</v>
      </c>
      <c r="K531" t="s">
        <v>747</v>
      </c>
      <c r="L531" t="s">
        <v>768</v>
      </c>
      <c r="M531" t="str">
        <f t="shared" si="8"/>
        <v>Absent</v>
      </c>
    </row>
    <row r="532" spans="1:13" x14ac:dyDescent="0.25">
      <c r="A532" t="s">
        <v>1644</v>
      </c>
      <c r="B532" t="str">
        <f>VLOOKUP(A532,Tabel1[[PrøveID]:[Longitude]],3,FALSE)</f>
        <v>Miljøstyrelsen</v>
      </c>
      <c r="C532" s="83">
        <f>VLOOKUP(A532,Tabel1[[PrøveID]:[Longitude]],2,FALSE)</f>
        <v>0</v>
      </c>
      <c r="D532">
        <f>VLOOKUP(A532,Tabel1[[PrøveID]:[Longitude]],5,FALSE)</f>
        <v>55.654792700000002</v>
      </c>
      <c r="E532">
        <f>VLOOKUP(A532,Tabel1[[PrøveID]:[Longitude]],6,FALSE)</f>
        <v>12.086180300000001</v>
      </c>
      <c r="F532" t="str">
        <f>VLOOKUP(A532,Tabel1[[PrøveID]:[Longitude]],4,FALSE)</f>
        <v xml:space="preserve">Roskilde Fjord </v>
      </c>
      <c r="G532" s="24" t="str">
        <f>VLOOKUP(H532,Datasæt_Analysesystemer!$D$3:$E$68,2,FALSE)</f>
        <v>Mya arenaria</v>
      </c>
      <c r="H532" t="s">
        <v>795</v>
      </c>
      <c r="I532" t="str">
        <f>VLOOKUP(H532,Datasæt_Analysesystemer!$D$2:$F$68,3,FALSE)</f>
        <v>Almindelig</v>
      </c>
      <c r="J532" t="s">
        <v>738</v>
      </c>
      <c r="K532" t="s">
        <v>802</v>
      </c>
      <c r="L532" t="s">
        <v>741</v>
      </c>
      <c r="M532" t="str">
        <f t="shared" si="8"/>
        <v>Present_Ct&lt;41</v>
      </c>
    </row>
    <row r="533" spans="1:13" x14ac:dyDescent="0.25">
      <c r="A533" t="s">
        <v>1644</v>
      </c>
      <c r="B533" t="str">
        <f>VLOOKUP(A533,Tabel1[[PrøveID]:[Longitude]],3,FALSE)</f>
        <v>Miljøstyrelsen</v>
      </c>
      <c r="C533" s="83">
        <f>VLOOKUP(A533,Tabel1[[PrøveID]:[Longitude]],2,FALSE)</f>
        <v>0</v>
      </c>
      <c r="D533">
        <f>VLOOKUP(A533,Tabel1[[PrøveID]:[Longitude]],5,FALSE)</f>
        <v>55.654792700000002</v>
      </c>
      <c r="E533">
        <f>VLOOKUP(A533,Tabel1[[PrøveID]:[Longitude]],6,FALSE)</f>
        <v>12.086180300000001</v>
      </c>
      <c r="F533" t="str">
        <f>VLOOKUP(A533,Tabel1[[PrøveID]:[Longitude]],4,FALSE)</f>
        <v xml:space="preserve">Roskilde Fjord </v>
      </c>
      <c r="G533" s="24" t="str">
        <f>VLOOKUP(H533,Datasæt_Analysesystemer!$D$3:$E$68,2,FALSE)</f>
        <v>Mya arenaria</v>
      </c>
      <c r="H533" t="s">
        <v>795</v>
      </c>
      <c r="I533" t="str">
        <f>VLOOKUP(H533,Datasæt_Analysesystemer!$D$2:$F$68,3,FALSE)</f>
        <v>Almindelig</v>
      </c>
      <c r="J533" t="s">
        <v>738</v>
      </c>
      <c r="K533" t="s">
        <v>802</v>
      </c>
      <c r="L533" t="s">
        <v>741</v>
      </c>
      <c r="M533" t="str">
        <f t="shared" si="8"/>
        <v>Present_Ct&lt;41</v>
      </c>
    </row>
    <row r="534" spans="1:13" x14ac:dyDescent="0.25">
      <c r="A534" t="s">
        <v>1644</v>
      </c>
      <c r="B534" t="str">
        <f>VLOOKUP(A534,Tabel1[[PrøveID]:[Longitude]],3,FALSE)</f>
        <v>Miljøstyrelsen</v>
      </c>
      <c r="C534" s="83">
        <f>VLOOKUP(A534,Tabel1[[PrøveID]:[Longitude]],2,FALSE)</f>
        <v>0</v>
      </c>
      <c r="D534">
        <f>VLOOKUP(A534,Tabel1[[PrøveID]:[Longitude]],5,FALSE)</f>
        <v>55.654792700000002</v>
      </c>
      <c r="E534">
        <f>VLOOKUP(A534,Tabel1[[PrøveID]:[Longitude]],6,FALSE)</f>
        <v>12.086180300000001</v>
      </c>
      <c r="F534" t="str">
        <f>VLOOKUP(A534,Tabel1[[PrøveID]:[Longitude]],4,FALSE)</f>
        <v xml:space="preserve">Roskilde Fjord </v>
      </c>
      <c r="G534" s="24" t="str">
        <f>VLOOKUP(H534,Datasæt_Analysesystemer!$D$3:$E$68,2,FALSE)</f>
        <v>Mnemiopsis leidyi</v>
      </c>
      <c r="H534" t="s">
        <v>982</v>
      </c>
      <c r="I534" t="str">
        <f>VLOOKUP(H534,Datasæt_Analysesystemer!$D$2:$F$68,3,FALSE)</f>
        <v>Invasiv</v>
      </c>
      <c r="J534" t="s">
        <v>738</v>
      </c>
      <c r="K534" t="s">
        <v>802</v>
      </c>
      <c r="L534" t="s">
        <v>768</v>
      </c>
      <c r="M534" t="str">
        <f t="shared" si="8"/>
        <v>Present_Ct&gt;41</v>
      </c>
    </row>
    <row r="535" spans="1:13" x14ac:dyDescent="0.25">
      <c r="A535" t="s">
        <v>1644</v>
      </c>
      <c r="B535" t="str">
        <f>VLOOKUP(A535,Tabel1[[PrøveID]:[Longitude]],3,FALSE)</f>
        <v>Miljøstyrelsen</v>
      </c>
      <c r="C535" s="83">
        <f>VLOOKUP(A535,Tabel1[[PrøveID]:[Longitude]],2,FALSE)</f>
        <v>0</v>
      </c>
      <c r="D535">
        <f>VLOOKUP(A535,Tabel1[[PrøveID]:[Longitude]],5,FALSE)</f>
        <v>55.654792700000002</v>
      </c>
      <c r="E535">
        <f>VLOOKUP(A535,Tabel1[[PrøveID]:[Longitude]],6,FALSE)</f>
        <v>12.086180300000001</v>
      </c>
      <c r="F535" t="str">
        <f>VLOOKUP(A535,Tabel1[[PrøveID]:[Longitude]],4,FALSE)</f>
        <v xml:space="preserve">Roskilde Fjord </v>
      </c>
      <c r="G535" s="24" t="str">
        <f>VLOOKUP(H535,Datasæt_Analysesystemer!$D$3:$E$68,2,FALSE)</f>
        <v>Mnemiopsis leidyi</v>
      </c>
      <c r="H535" t="s">
        <v>982</v>
      </c>
      <c r="I535" t="str">
        <f>VLOOKUP(H535,Datasæt_Analysesystemer!$D$2:$F$68,3,FALSE)</f>
        <v>Invasiv</v>
      </c>
      <c r="J535" t="s">
        <v>744</v>
      </c>
      <c r="K535" t="s">
        <v>802</v>
      </c>
      <c r="L535" t="s">
        <v>768</v>
      </c>
      <c r="M535" t="str">
        <f t="shared" si="8"/>
        <v>Present_Ct&gt;41</v>
      </c>
    </row>
    <row r="536" spans="1:13" x14ac:dyDescent="0.25">
      <c r="A536" t="s">
        <v>1644</v>
      </c>
      <c r="B536" t="str">
        <f>VLOOKUP(A536,Tabel1[[PrøveID]:[Longitude]],3,FALSE)</f>
        <v>Miljøstyrelsen</v>
      </c>
      <c r="C536" s="83">
        <f>VLOOKUP(A536,Tabel1[[PrøveID]:[Longitude]],2,FALSE)</f>
        <v>0</v>
      </c>
      <c r="D536">
        <f>VLOOKUP(A536,Tabel1[[PrøveID]:[Longitude]],5,FALSE)</f>
        <v>55.654792700000002</v>
      </c>
      <c r="E536">
        <f>VLOOKUP(A536,Tabel1[[PrøveID]:[Longitude]],6,FALSE)</f>
        <v>12.086180300000001</v>
      </c>
      <c r="F536" t="str">
        <f>VLOOKUP(A536,Tabel1[[PrøveID]:[Longitude]],4,FALSE)</f>
        <v xml:space="preserve">Roskilde Fjord </v>
      </c>
      <c r="G536" s="24" t="str">
        <f>VLOOKUP(H536,Datasæt_Analysesystemer!$D$3:$E$68,2,FALSE)</f>
        <v>Homarus americanus</v>
      </c>
      <c r="H536" t="s">
        <v>980</v>
      </c>
      <c r="I536" t="str">
        <f>VLOOKUP(H536,Datasæt_Analysesystemer!$D$2:$F$68,3,FALSE)</f>
        <v>Invasiv</v>
      </c>
      <c r="J536" t="s">
        <v>744</v>
      </c>
      <c r="K536" t="s">
        <v>747</v>
      </c>
      <c r="L536" t="s">
        <v>768</v>
      </c>
      <c r="M536" t="str">
        <f t="shared" si="8"/>
        <v>Absent</v>
      </c>
    </row>
    <row r="537" spans="1:13" x14ac:dyDescent="0.25">
      <c r="A537" t="s">
        <v>1644</v>
      </c>
      <c r="B537" t="str">
        <f>VLOOKUP(A537,Tabel1[[PrøveID]:[Longitude]],3,FALSE)</f>
        <v>Miljøstyrelsen</v>
      </c>
      <c r="C537" s="83">
        <f>VLOOKUP(A537,Tabel1[[PrøveID]:[Longitude]],2,FALSE)</f>
        <v>0</v>
      </c>
      <c r="D537">
        <f>VLOOKUP(A537,Tabel1[[PrøveID]:[Longitude]],5,FALSE)</f>
        <v>55.654792700000002</v>
      </c>
      <c r="E537">
        <f>VLOOKUP(A537,Tabel1[[PrøveID]:[Longitude]],6,FALSE)</f>
        <v>12.086180300000001</v>
      </c>
      <c r="F537" t="str">
        <f>VLOOKUP(A537,Tabel1[[PrøveID]:[Longitude]],4,FALSE)</f>
        <v xml:space="preserve">Roskilde Fjord </v>
      </c>
      <c r="G537" s="24" t="str">
        <f>VLOOKUP(H537,Datasæt_Analysesystemer!$D$3:$E$68,2,FALSE)</f>
        <v>Homarus americanus</v>
      </c>
      <c r="H537" t="s">
        <v>980</v>
      </c>
      <c r="I537" t="str">
        <f>VLOOKUP(H537,Datasæt_Analysesystemer!$D$2:$F$68,3,FALSE)</f>
        <v>Invasiv</v>
      </c>
      <c r="J537" t="s">
        <v>738</v>
      </c>
      <c r="K537" t="s">
        <v>802</v>
      </c>
      <c r="L537" t="s">
        <v>741</v>
      </c>
      <c r="M537" t="str">
        <f t="shared" si="8"/>
        <v>Present_Ct&lt;41</v>
      </c>
    </row>
    <row r="538" spans="1:13" x14ac:dyDescent="0.25">
      <c r="A538" t="s">
        <v>1644</v>
      </c>
      <c r="B538" t="str">
        <f>VLOOKUP(A538,Tabel1[[PrøveID]:[Longitude]],3,FALSE)</f>
        <v>Miljøstyrelsen</v>
      </c>
      <c r="C538" s="83">
        <f>VLOOKUP(A538,Tabel1[[PrøveID]:[Longitude]],2,FALSE)</f>
        <v>0</v>
      </c>
      <c r="D538">
        <f>VLOOKUP(A538,Tabel1[[PrøveID]:[Longitude]],5,FALSE)</f>
        <v>55.654792700000002</v>
      </c>
      <c r="E538">
        <f>VLOOKUP(A538,Tabel1[[PrøveID]:[Longitude]],6,FALSE)</f>
        <v>12.086180300000001</v>
      </c>
      <c r="F538" t="str">
        <f>VLOOKUP(A538,Tabel1[[PrøveID]:[Longitude]],4,FALSE)</f>
        <v xml:space="preserve">Roskilde Fjord </v>
      </c>
      <c r="G538" s="24" t="str">
        <f>VLOOKUP(H538,Datasæt_Analysesystemer!$D$3:$E$68,2,FALSE)</f>
        <v>Paralithodes camtschaticus</v>
      </c>
      <c r="H538" t="s">
        <v>1060</v>
      </c>
      <c r="I538" t="str">
        <f>VLOOKUP(H538,Datasæt_Analysesystemer!$D$2:$F$68,3,FALSE)</f>
        <v>Invasiv</v>
      </c>
      <c r="J538" t="s">
        <v>738</v>
      </c>
      <c r="K538" t="s">
        <v>802</v>
      </c>
      <c r="L538" t="s">
        <v>741</v>
      </c>
      <c r="M538" t="str">
        <f t="shared" si="8"/>
        <v>Present_Ct&lt;41</v>
      </c>
    </row>
    <row r="539" spans="1:13" x14ac:dyDescent="0.25">
      <c r="A539" t="s">
        <v>1644</v>
      </c>
      <c r="B539" t="str">
        <f>VLOOKUP(A539,Tabel1[[PrøveID]:[Longitude]],3,FALSE)</f>
        <v>Miljøstyrelsen</v>
      </c>
      <c r="C539" s="83">
        <f>VLOOKUP(A539,Tabel1[[PrøveID]:[Longitude]],2,FALSE)</f>
        <v>0</v>
      </c>
      <c r="D539">
        <f>VLOOKUP(A539,Tabel1[[PrøveID]:[Longitude]],5,FALSE)</f>
        <v>55.654792700000002</v>
      </c>
      <c r="E539">
        <f>VLOOKUP(A539,Tabel1[[PrøveID]:[Longitude]],6,FALSE)</f>
        <v>12.086180300000001</v>
      </c>
      <c r="F539" t="str">
        <f>VLOOKUP(A539,Tabel1[[PrøveID]:[Longitude]],4,FALSE)</f>
        <v xml:space="preserve">Roskilde Fjord </v>
      </c>
      <c r="G539" s="24" t="str">
        <f>VLOOKUP(H539,Datasæt_Analysesystemer!$D$3:$E$68,2,FALSE)</f>
        <v>Paralithodes camtschaticus</v>
      </c>
      <c r="H539" t="s">
        <v>1060</v>
      </c>
      <c r="I539" t="str">
        <f>VLOOKUP(H539,Datasæt_Analysesystemer!$D$2:$F$68,3,FALSE)</f>
        <v>Invasiv</v>
      </c>
      <c r="J539" t="s">
        <v>738</v>
      </c>
      <c r="K539" t="s">
        <v>802</v>
      </c>
      <c r="L539" t="s">
        <v>741</v>
      </c>
      <c r="M539" t="str">
        <f t="shared" si="8"/>
        <v>Present_Ct&lt;41</v>
      </c>
    </row>
    <row r="540" spans="1:13" x14ac:dyDescent="0.25">
      <c r="A540" t="s">
        <v>1644</v>
      </c>
      <c r="B540" t="str">
        <f>VLOOKUP(A540,Tabel1[[PrøveID]:[Longitude]],3,FALSE)</f>
        <v>Miljøstyrelsen</v>
      </c>
      <c r="C540" s="83">
        <f>VLOOKUP(A540,Tabel1[[PrøveID]:[Longitude]],2,FALSE)</f>
        <v>0</v>
      </c>
      <c r="D540">
        <f>VLOOKUP(A540,Tabel1[[PrøveID]:[Longitude]],5,FALSE)</f>
        <v>55.654792700000002</v>
      </c>
      <c r="E540">
        <f>VLOOKUP(A540,Tabel1[[PrøveID]:[Longitude]],6,FALSE)</f>
        <v>12.086180300000001</v>
      </c>
      <c r="F540" t="str">
        <f>VLOOKUP(A540,Tabel1[[PrøveID]:[Longitude]],4,FALSE)</f>
        <v xml:space="preserve">Roskilde Fjord </v>
      </c>
      <c r="G540" s="24" t="str">
        <f>VLOOKUP(H540,Datasæt_Analysesystemer!$D$3:$E$68,2,FALSE)</f>
        <v>Eriocheir sinensis</v>
      </c>
      <c r="H540" t="s">
        <v>1031</v>
      </c>
      <c r="I540" t="str">
        <f>VLOOKUP(H540,Datasæt_Analysesystemer!$D$2:$F$68,3,FALSE)</f>
        <v>Invasiv</v>
      </c>
      <c r="J540" t="s">
        <v>738</v>
      </c>
      <c r="K540" t="s">
        <v>747</v>
      </c>
      <c r="L540" t="s">
        <v>768</v>
      </c>
      <c r="M540" t="str">
        <f t="shared" si="8"/>
        <v>Absent</v>
      </c>
    </row>
    <row r="541" spans="1:13" x14ac:dyDescent="0.25">
      <c r="A541" t="s">
        <v>1644</v>
      </c>
      <c r="B541" t="str">
        <f>VLOOKUP(A541,Tabel1[[PrøveID]:[Longitude]],3,FALSE)</f>
        <v>Miljøstyrelsen</v>
      </c>
      <c r="C541" s="83">
        <f>VLOOKUP(A541,Tabel1[[PrøveID]:[Longitude]],2,FALSE)</f>
        <v>0</v>
      </c>
      <c r="D541">
        <f>VLOOKUP(A541,Tabel1[[PrøveID]:[Longitude]],5,FALSE)</f>
        <v>55.654792700000002</v>
      </c>
      <c r="E541">
        <f>VLOOKUP(A541,Tabel1[[PrøveID]:[Longitude]],6,FALSE)</f>
        <v>12.086180300000001</v>
      </c>
      <c r="F541" t="str">
        <f>VLOOKUP(A541,Tabel1[[PrøveID]:[Longitude]],4,FALSE)</f>
        <v xml:space="preserve">Roskilde Fjord </v>
      </c>
      <c r="G541" s="24" t="str">
        <f>VLOOKUP(H541,Datasæt_Analysesystemer!$D$3:$E$68,2,FALSE)</f>
        <v>Eriocheir sinensis</v>
      </c>
      <c r="H541" t="s">
        <v>1031</v>
      </c>
      <c r="I541" t="str">
        <f>VLOOKUP(H541,Datasæt_Analysesystemer!$D$2:$F$68,3,FALSE)</f>
        <v>Invasiv</v>
      </c>
      <c r="J541" t="s">
        <v>738</v>
      </c>
      <c r="K541" t="s">
        <v>747</v>
      </c>
      <c r="L541" t="s">
        <v>768</v>
      </c>
      <c r="M541" t="str">
        <f t="shared" si="8"/>
        <v>Absent</v>
      </c>
    </row>
    <row r="542" spans="1:13" x14ac:dyDescent="0.25">
      <c r="A542" t="s">
        <v>1644</v>
      </c>
      <c r="B542" t="str">
        <f>VLOOKUP(A542,Tabel1[[PrøveID]:[Longitude]],3,FALSE)</f>
        <v>Miljøstyrelsen</v>
      </c>
      <c r="C542" s="83">
        <f>VLOOKUP(A542,Tabel1[[PrøveID]:[Longitude]],2,FALSE)</f>
        <v>0</v>
      </c>
      <c r="D542">
        <f>VLOOKUP(A542,Tabel1[[PrøveID]:[Longitude]],5,FALSE)</f>
        <v>55.654792700000002</v>
      </c>
      <c r="E542">
        <f>VLOOKUP(A542,Tabel1[[PrøveID]:[Longitude]],6,FALSE)</f>
        <v>12.086180300000001</v>
      </c>
      <c r="F542" t="str">
        <f>VLOOKUP(A542,Tabel1[[PrøveID]:[Longitude]],4,FALSE)</f>
        <v xml:space="preserve">Roskilde Fjord </v>
      </c>
      <c r="G542" s="24" t="str">
        <f>VLOOKUP(H542,Datasæt_Analysesystemer!$D$3:$E$68,2,FALSE)</f>
        <v>Rhithropanopeus harrisii</v>
      </c>
      <c r="H542" t="s">
        <v>1090</v>
      </c>
      <c r="I542" t="str">
        <f>VLOOKUP(H542,Datasæt_Analysesystemer!$D$2:$F$68,3,FALSE)</f>
        <v>Invasiv</v>
      </c>
      <c r="J542" t="s">
        <v>738</v>
      </c>
      <c r="K542" t="s">
        <v>747</v>
      </c>
      <c r="L542" t="s">
        <v>768</v>
      </c>
      <c r="M542" t="str">
        <f t="shared" si="8"/>
        <v>Absent</v>
      </c>
    </row>
    <row r="543" spans="1:13" x14ac:dyDescent="0.25">
      <c r="A543" t="s">
        <v>1644</v>
      </c>
      <c r="B543" t="str">
        <f>VLOOKUP(A543,Tabel1[[PrøveID]:[Longitude]],3,FALSE)</f>
        <v>Miljøstyrelsen</v>
      </c>
      <c r="C543" s="83">
        <f>VLOOKUP(A543,Tabel1[[PrøveID]:[Longitude]],2,FALSE)</f>
        <v>0</v>
      </c>
      <c r="D543">
        <f>VLOOKUP(A543,Tabel1[[PrøveID]:[Longitude]],5,FALSE)</f>
        <v>55.654792700000002</v>
      </c>
      <c r="E543">
        <f>VLOOKUP(A543,Tabel1[[PrøveID]:[Longitude]],6,FALSE)</f>
        <v>12.086180300000001</v>
      </c>
      <c r="F543" t="str">
        <f>VLOOKUP(A543,Tabel1[[PrøveID]:[Longitude]],4,FALSE)</f>
        <v xml:space="preserve">Roskilde Fjord </v>
      </c>
      <c r="G543" s="24" t="str">
        <f>VLOOKUP(H543,Datasæt_Analysesystemer!$D$3:$E$68,2,FALSE)</f>
        <v>Rhithropanopeus harrisii</v>
      </c>
      <c r="H543" t="s">
        <v>1090</v>
      </c>
      <c r="I543" t="str">
        <f>VLOOKUP(H543,Datasæt_Analysesystemer!$D$2:$F$68,3,FALSE)</f>
        <v>Invasiv</v>
      </c>
      <c r="J543" t="s">
        <v>738</v>
      </c>
      <c r="K543" t="s">
        <v>747</v>
      </c>
      <c r="L543" t="s">
        <v>768</v>
      </c>
      <c r="M543" t="str">
        <f t="shared" si="8"/>
        <v>Absent</v>
      </c>
    </row>
    <row r="544" spans="1:13" x14ac:dyDescent="0.25">
      <c r="A544" t="s">
        <v>1644</v>
      </c>
      <c r="B544" t="str">
        <f>VLOOKUP(A544,Tabel1[[PrøveID]:[Longitude]],3,FALSE)</f>
        <v>Miljøstyrelsen</v>
      </c>
      <c r="C544" s="83">
        <f>VLOOKUP(A544,Tabel1[[PrøveID]:[Longitude]],2,FALSE)</f>
        <v>0</v>
      </c>
      <c r="D544">
        <f>VLOOKUP(A544,Tabel1[[PrøveID]:[Longitude]],5,FALSE)</f>
        <v>55.654792700000002</v>
      </c>
      <c r="E544">
        <f>VLOOKUP(A544,Tabel1[[PrøveID]:[Longitude]],6,FALSE)</f>
        <v>12.086180300000001</v>
      </c>
      <c r="F544" t="str">
        <f>VLOOKUP(A544,Tabel1[[PrøveID]:[Longitude]],4,FALSE)</f>
        <v xml:space="preserve">Roskilde Fjord </v>
      </c>
      <c r="G544" s="24" t="str">
        <f>VLOOKUP(H544,Datasæt_Analysesystemer!$D$3:$E$68,2,FALSE)</f>
        <v>Oncorhyncus gorbuscha</v>
      </c>
      <c r="H544" t="s">
        <v>799</v>
      </c>
      <c r="I544" t="str">
        <f>VLOOKUP(H544,Datasæt_Analysesystemer!$D$2:$F$68,3,FALSE)</f>
        <v>Invasiv</v>
      </c>
      <c r="J544" t="s">
        <v>744</v>
      </c>
      <c r="K544" t="s">
        <v>802</v>
      </c>
      <c r="L544" t="s">
        <v>741</v>
      </c>
      <c r="M544" t="str">
        <f t="shared" si="8"/>
        <v>Present_Ct&lt;41</v>
      </c>
    </row>
    <row r="545" spans="1:13" x14ac:dyDescent="0.25">
      <c r="A545" t="s">
        <v>1644</v>
      </c>
      <c r="B545" t="str">
        <f>VLOOKUP(A545,Tabel1[[PrøveID]:[Longitude]],3,FALSE)</f>
        <v>Miljøstyrelsen</v>
      </c>
      <c r="C545" s="83">
        <f>VLOOKUP(A545,Tabel1[[PrøveID]:[Longitude]],2,FALSE)</f>
        <v>0</v>
      </c>
      <c r="D545">
        <f>VLOOKUP(A545,Tabel1[[PrøveID]:[Longitude]],5,FALSE)</f>
        <v>55.654792700000002</v>
      </c>
      <c r="E545">
        <f>VLOOKUP(A545,Tabel1[[PrøveID]:[Longitude]],6,FALSE)</f>
        <v>12.086180300000001</v>
      </c>
      <c r="F545" t="str">
        <f>VLOOKUP(A545,Tabel1[[PrøveID]:[Longitude]],4,FALSE)</f>
        <v xml:space="preserve">Roskilde Fjord </v>
      </c>
      <c r="G545" s="24" t="str">
        <f>VLOOKUP(H545,Datasæt_Analysesystemer!$D$3:$E$68,2,FALSE)</f>
        <v>Oncorhyncus gorbuscha</v>
      </c>
      <c r="H545" t="s">
        <v>799</v>
      </c>
      <c r="I545" t="str">
        <f>VLOOKUP(H545,Datasæt_Analysesystemer!$D$2:$F$68,3,FALSE)</f>
        <v>Invasiv</v>
      </c>
      <c r="J545" t="s">
        <v>738</v>
      </c>
      <c r="K545" t="s">
        <v>747</v>
      </c>
      <c r="L545" t="s">
        <v>768</v>
      </c>
      <c r="M545" t="str">
        <f t="shared" si="8"/>
        <v>Absent</v>
      </c>
    </row>
    <row r="546" spans="1:13" x14ac:dyDescent="0.25">
      <c r="A546" t="s">
        <v>1644</v>
      </c>
      <c r="B546" t="str">
        <f>VLOOKUP(A546,Tabel1[[PrøveID]:[Longitude]],3,FALSE)</f>
        <v>Miljøstyrelsen</v>
      </c>
      <c r="C546" s="83">
        <f>VLOOKUP(A546,Tabel1[[PrøveID]:[Longitude]],2,FALSE)</f>
        <v>0</v>
      </c>
      <c r="D546">
        <f>VLOOKUP(A546,Tabel1[[PrøveID]:[Longitude]],5,FALSE)</f>
        <v>55.654792700000002</v>
      </c>
      <c r="E546">
        <f>VLOOKUP(A546,Tabel1[[PrøveID]:[Longitude]],6,FALSE)</f>
        <v>12.086180300000001</v>
      </c>
      <c r="F546" t="str">
        <f>VLOOKUP(A546,Tabel1[[PrøveID]:[Longitude]],4,FALSE)</f>
        <v xml:space="preserve">Roskilde Fjord </v>
      </c>
      <c r="G546" s="24" t="str">
        <f>VLOOKUP(H546,Datasæt_Analysesystemer!$D$3:$E$68,2,FALSE)</f>
        <v>Acipenser baerii</v>
      </c>
      <c r="H546" t="s">
        <v>1120</v>
      </c>
      <c r="I546" t="str">
        <f>VLOOKUP(H546,Datasæt_Analysesystemer!$D$2:$F$68,3,FALSE)</f>
        <v>Invasiv</v>
      </c>
      <c r="J546" t="s">
        <v>738</v>
      </c>
      <c r="K546" t="s">
        <v>747</v>
      </c>
      <c r="L546" t="s">
        <v>768</v>
      </c>
      <c r="M546" t="str">
        <f t="shared" si="8"/>
        <v>Absent</v>
      </c>
    </row>
    <row r="547" spans="1:13" x14ac:dyDescent="0.25">
      <c r="A547" t="s">
        <v>1644</v>
      </c>
      <c r="B547" t="str">
        <f>VLOOKUP(A547,Tabel1[[PrøveID]:[Longitude]],3,FALSE)</f>
        <v>Miljøstyrelsen</v>
      </c>
      <c r="C547" s="83">
        <f>VLOOKUP(A547,Tabel1[[PrøveID]:[Longitude]],2,FALSE)</f>
        <v>0</v>
      </c>
      <c r="D547">
        <f>VLOOKUP(A547,Tabel1[[PrøveID]:[Longitude]],5,FALSE)</f>
        <v>55.654792700000002</v>
      </c>
      <c r="E547">
        <f>VLOOKUP(A547,Tabel1[[PrøveID]:[Longitude]],6,FALSE)</f>
        <v>12.086180300000001</v>
      </c>
      <c r="F547" t="str">
        <f>VLOOKUP(A547,Tabel1[[PrøveID]:[Longitude]],4,FALSE)</f>
        <v xml:space="preserve">Roskilde Fjord </v>
      </c>
      <c r="G547" s="24" t="str">
        <f>VLOOKUP(H547,Datasæt_Analysesystemer!$D$3:$E$68,2,FALSE)</f>
        <v>Acipenser baerii</v>
      </c>
      <c r="H547" t="s">
        <v>1120</v>
      </c>
      <c r="I547" t="str">
        <f>VLOOKUP(H547,Datasæt_Analysesystemer!$D$2:$F$68,3,FALSE)</f>
        <v>Invasiv</v>
      </c>
      <c r="J547" t="s">
        <v>738</v>
      </c>
      <c r="K547" t="s">
        <v>747</v>
      </c>
      <c r="L547" t="s">
        <v>768</v>
      </c>
      <c r="M547" t="str">
        <f t="shared" si="8"/>
        <v>Absent</v>
      </c>
    </row>
    <row r="548" spans="1:13" x14ac:dyDescent="0.25">
      <c r="A548" t="s">
        <v>1644</v>
      </c>
      <c r="B548" t="str">
        <f>VLOOKUP(A548,Tabel1[[PrøveID]:[Longitude]],3,FALSE)</f>
        <v>Miljøstyrelsen</v>
      </c>
      <c r="C548" s="83">
        <f>VLOOKUP(A548,Tabel1[[PrøveID]:[Longitude]],2,FALSE)</f>
        <v>0</v>
      </c>
      <c r="D548">
        <f>VLOOKUP(A548,Tabel1[[PrøveID]:[Longitude]],5,FALSE)</f>
        <v>55.654792700000002</v>
      </c>
      <c r="E548">
        <f>VLOOKUP(A548,Tabel1[[PrøveID]:[Longitude]],6,FALSE)</f>
        <v>12.086180300000001</v>
      </c>
      <c r="F548" t="str">
        <f>VLOOKUP(A548,Tabel1[[PrøveID]:[Longitude]],4,FALSE)</f>
        <v xml:space="preserve">Roskilde Fjord </v>
      </c>
      <c r="G548" s="24" t="str">
        <f>VLOOKUP(H548,Datasæt_Analysesystemer!$D$3:$E$68,2,FALSE)</f>
        <v>Magallana gigas</v>
      </c>
      <c r="H548" t="s">
        <v>1100</v>
      </c>
      <c r="I548" t="str">
        <f>VLOOKUP(H548,Datasæt_Analysesystemer!$D$2:$F$68,3,FALSE)</f>
        <v>Invasiv</v>
      </c>
      <c r="J548" t="s">
        <v>744</v>
      </c>
      <c r="K548" t="s">
        <v>747</v>
      </c>
      <c r="L548" t="s">
        <v>768</v>
      </c>
      <c r="M548" t="str">
        <f t="shared" si="8"/>
        <v>Absent</v>
      </c>
    </row>
    <row r="549" spans="1:13" x14ac:dyDescent="0.25">
      <c r="A549" t="s">
        <v>1644</v>
      </c>
      <c r="B549" t="str">
        <f>VLOOKUP(A549,Tabel1[[PrøveID]:[Longitude]],3,FALSE)</f>
        <v>Miljøstyrelsen</v>
      </c>
      <c r="C549" s="83">
        <f>VLOOKUP(A549,Tabel1[[PrøveID]:[Longitude]],2,FALSE)</f>
        <v>0</v>
      </c>
      <c r="D549">
        <f>VLOOKUP(A549,Tabel1[[PrøveID]:[Longitude]],5,FALSE)</f>
        <v>55.654792700000002</v>
      </c>
      <c r="E549">
        <f>VLOOKUP(A549,Tabel1[[PrøveID]:[Longitude]],6,FALSE)</f>
        <v>12.086180300000001</v>
      </c>
      <c r="F549" t="str">
        <f>VLOOKUP(A549,Tabel1[[PrøveID]:[Longitude]],4,FALSE)</f>
        <v xml:space="preserve">Roskilde Fjord </v>
      </c>
      <c r="G549" s="24" t="str">
        <f>VLOOKUP(H549,Datasæt_Analysesystemer!$D$3:$E$68,2,FALSE)</f>
        <v>Magallana gigas</v>
      </c>
      <c r="H549" t="s">
        <v>1100</v>
      </c>
      <c r="I549" t="str">
        <f>VLOOKUP(H549,Datasæt_Analysesystemer!$D$2:$F$68,3,FALSE)</f>
        <v>Invasiv</v>
      </c>
      <c r="J549" t="s">
        <v>744</v>
      </c>
      <c r="K549" t="s">
        <v>747</v>
      </c>
      <c r="L549" t="s">
        <v>768</v>
      </c>
      <c r="M549" t="str">
        <f t="shared" si="8"/>
        <v>Absent</v>
      </c>
    </row>
    <row r="550" spans="1:13" x14ac:dyDescent="0.25">
      <c r="A550" t="s">
        <v>1644</v>
      </c>
      <c r="B550" t="str">
        <f>VLOOKUP(A550,Tabel1[[PrøveID]:[Longitude]],3,FALSE)</f>
        <v>Miljøstyrelsen</v>
      </c>
      <c r="C550" s="83">
        <f>VLOOKUP(A550,Tabel1[[PrøveID]:[Longitude]],2,FALSE)</f>
        <v>0</v>
      </c>
      <c r="D550">
        <f>VLOOKUP(A550,Tabel1[[PrøveID]:[Longitude]],5,FALSE)</f>
        <v>55.654792700000002</v>
      </c>
      <c r="E550">
        <f>VLOOKUP(A550,Tabel1[[PrøveID]:[Longitude]],6,FALSE)</f>
        <v>12.086180300000001</v>
      </c>
      <c r="F550" t="str">
        <f>VLOOKUP(A550,Tabel1[[PrøveID]:[Longitude]],4,FALSE)</f>
        <v xml:space="preserve">Roskilde Fjord </v>
      </c>
      <c r="G550" s="24" t="str">
        <f>VLOOKUP(H550,Datasæt_Analysesystemer!$D$3:$E$68,2,FALSE)</f>
        <v>Neogobius melanostomus</v>
      </c>
      <c r="H550" t="s">
        <v>1089</v>
      </c>
      <c r="I550" t="str">
        <f>VLOOKUP(H550,Datasæt_Analysesystemer!$D$2:$F$68,3,FALSE)</f>
        <v>Invasiv</v>
      </c>
      <c r="J550" t="s">
        <v>738</v>
      </c>
      <c r="K550" t="s">
        <v>747</v>
      </c>
      <c r="L550" t="s">
        <v>768</v>
      </c>
      <c r="M550" t="str">
        <f t="shared" si="8"/>
        <v>Absent</v>
      </c>
    </row>
    <row r="551" spans="1:13" x14ac:dyDescent="0.25">
      <c r="A551" t="s">
        <v>1644</v>
      </c>
      <c r="B551" t="str">
        <f>VLOOKUP(A551,Tabel1[[PrøveID]:[Longitude]],3,FALSE)</f>
        <v>Miljøstyrelsen</v>
      </c>
      <c r="C551" s="83">
        <f>VLOOKUP(A551,Tabel1[[PrøveID]:[Longitude]],2,FALSE)</f>
        <v>0</v>
      </c>
      <c r="D551">
        <f>VLOOKUP(A551,Tabel1[[PrøveID]:[Longitude]],5,FALSE)</f>
        <v>55.654792700000002</v>
      </c>
      <c r="E551">
        <f>VLOOKUP(A551,Tabel1[[PrøveID]:[Longitude]],6,FALSE)</f>
        <v>12.086180300000001</v>
      </c>
      <c r="F551" t="str">
        <f>VLOOKUP(A551,Tabel1[[PrøveID]:[Longitude]],4,FALSE)</f>
        <v xml:space="preserve">Roskilde Fjord </v>
      </c>
      <c r="G551" s="24" t="str">
        <f>VLOOKUP(H551,Datasæt_Analysesystemer!$D$3:$E$68,2,FALSE)</f>
        <v>Neogobius melanostomus</v>
      </c>
      <c r="H551" t="s">
        <v>1089</v>
      </c>
      <c r="I551" t="str">
        <f>VLOOKUP(H551,Datasæt_Analysesystemer!$D$2:$F$68,3,FALSE)</f>
        <v>Invasiv</v>
      </c>
      <c r="J551" t="s">
        <v>738</v>
      </c>
      <c r="K551" t="s">
        <v>747</v>
      </c>
      <c r="L551" t="s">
        <v>768</v>
      </c>
      <c r="M551" t="str">
        <f t="shared" si="8"/>
        <v>Absent</v>
      </c>
    </row>
    <row r="552" spans="1:13" x14ac:dyDescent="0.25">
      <c r="A552" t="s">
        <v>1638</v>
      </c>
      <c r="B552" t="str">
        <f>VLOOKUP(A552,Tabel1[[PrøveID]:[Longitude]],3,FALSE)</f>
        <v>Miljøstyrelsen</v>
      </c>
      <c r="C552" s="83">
        <f>VLOOKUP(A552,Tabel1[[PrøveID]:[Longitude]],2,FALSE)</f>
        <v>0</v>
      </c>
      <c r="D552">
        <f>VLOOKUP(A552,Tabel1[[PrøveID]:[Longitude]],5,FALSE)</f>
        <v>55.592619999999997</v>
      </c>
      <c r="E552">
        <f>VLOOKUP(A552,Tabel1[[PrøveID]:[Longitude]],6,FALSE)</f>
        <v>10.15105</v>
      </c>
      <c r="F552" t="str">
        <f>VLOOKUP(A552,Tabel1[[PrøveID]:[Longitude]],4,FALSE)</f>
        <v xml:space="preserve">Rude Strand </v>
      </c>
      <c r="G552" s="24" t="str">
        <f>VLOOKUP(H552,Datasæt_Analysesystemer!$D$3:$E$68,2,FALSE)</f>
        <v>Platichthys flesus</v>
      </c>
      <c r="H552" t="s">
        <v>793</v>
      </c>
      <c r="I552" t="str">
        <f>VLOOKUP(H552,Datasæt_Analysesystemer!$D$2:$F$68,3,FALSE)</f>
        <v>Almindelig</v>
      </c>
      <c r="J552" t="s">
        <v>738</v>
      </c>
      <c r="K552" t="s">
        <v>802</v>
      </c>
      <c r="L552" t="s">
        <v>741</v>
      </c>
      <c r="M552" t="str">
        <f t="shared" si="8"/>
        <v>Present_Ct&lt;41</v>
      </c>
    </row>
    <row r="553" spans="1:13" x14ac:dyDescent="0.25">
      <c r="A553" t="s">
        <v>1638</v>
      </c>
      <c r="B553" t="str">
        <f>VLOOKUP(A553,Tabel1[[PrøveID]:[Longitude]],3,FALSE)</f>
        <v>Miljøstyrelsen</v>
      </c>
      <c r="C553" s="83">
        <f>VLOOKUP(A553,Tabel1[[PrøveID]:[Longitude]],2,FALSE)</f>
        <v>0</v>
      </c>
      <c r="D553">
        <f>VLOOKUP(A553,Tabel1[[PrøveID]:[Longitude]],5,FALSE)</f>
        <v>55.592619999999997</v>
      </c>
      <c r="E553">
        <f>VLOOKUP(A553,Tabel1[[PrøveID]:[Longitude]],6,FALSE)</f>
        <v>10.15105</v>
      </c>
      <c r="F553" t="str">
        <f>VLOOKUP(A553,Tabel1[[PrøveID]:[Longitude]],4,FALSE)</f>
        <v xml:space="preserve">Rude Strand </v>
      </c>
      <c r="G553" s="24" t="str">
        <f>VLOOKUP(H553,Datasæt_Analysesystemer!$D$3:$E$68,2,FALSE)</f>
        <v>Platichthys flesus</v>
      </c>
      <c r="H553" t="s">
        <v>793</v>
      </c>
      <c r="I553" t="str">
        <f>VLOOKUP(H553,Datasæt_Analysesystemer!$D$2:$F$68,3,FALSE)</f>
        <v>Almindelig</v>
      </c>
      <c r="J553" t="s">
        <v>744</v>
      </c>
      <c r="K553" t="s">
        <v>802</v>
      </c>
      <c r="L553" t="s">
        <v>741</v>
      </c>
      <c r="M553" t="str">
        <f t="shared" si="8"/>
        <v>Present_Ct&lt;41</v>
      </c>
    </row>
    <row r="554" spans="1:13" x14ac:dyDescent="0.25">
      <c r="A554" t="s">
        <v>1638</v>
      </c>
      <c r="B554" t="str">
        <f>VLOOKUP(A554,Tabel1[[PrøveID]:[Longitude]],3,FALSE)</f>
        <v>Miljøstyrelsen</v>
      </c>
      <c r="C554" s="83">
        <f>VLOOKUP(A554,Tabel1[[PrøveID]:[Longitude]],2,FALSE)</f>
        <v>0</v>
      </c>
      <c r="D554">
        <f>VLOOKUP(A554,Tabel1[[PrøveID]:[Longitude]],5,FALSE)</f>
        <v>55.592619999999997</v>
      </c>
      <c r="E554">
        <f>VLOOKUP(A554,Tabel1[[PrøveID]:[Longitude]],6,FALSE)</f>
        <v>10.15105</v>
      </c>
      <c r="F554" t="str">
        <f>VLOOKUP(A554,Tabel1[[PrøveID]:[Longitude]],4,FALSE)</f>
        <v xml:space="preserve">Rude Strand </v>
      </c>
      <c r="G554" s="24" t="str">
        <f>VLOOKUP(H554,Datasæt_Analysesystemer!$D$3:$E$68,2,FALSE)</f>
        <v>Gadus morhua</v>
      </c>
      <c r="H554" t="s">
        <v>794</v>
      </c>
      <c r="I554" t="str">
        <f>VLOOKUP(H554,Datasæt_Analysesystemer!$D$2:$F$68,3,FALSE)</f>
        <v>Almindelig</v>
      </c>
      <c r="J554" t="s">
        <v>738</v>
      </c>
      <c r="K554" t="s">
        <v>747</v>
      </c>
      <c r="L554" t="s">
        <v>768</v>
      </c>
      <c r="M554" t="str">
        <f t="shared" si="8"/>
        <v>Absent</v>
      </c>
    </row>
    <row r="555" spans="1:13" x14ac:dyDescent="0.25">
      <c r="A555" t="s">
        <v>1638</v>
      </c>
      <c r="B555" t="str">
        <f>VLOOKUP(A555,Tabel1[[PrøveID]:[Longitude]],3,FALSE)</f>
        <v>Miljøstyrelsen</v>
      </c>
      <c r="C555" s="83">
        <f>VLOOKUP(A555,Tabel1[[PrøveID]:[Longitude]],2,FALSE)</f>
        <v>0</v>
      </c>
      <c r="D555">
        <f>VLOOKUP(A555,Tabel1[[PrøveID]:[Longitude]],5,FALSE)</f>
        <v>55.592619999999997</v>
      </c>
      <c r="E555">
        <f>VLOOKUP(A555,Tabel1[[PrøveID]:[Longitude]],6,FALSE)</f>
        <v>10.15105</v>
      </c>
      <c r="F555" t="str">
        <f>VLOOKUP(A555,Tabel1[[PrøveID]:[Longitude]],4,FALSE)</f>
        <v xml:space="preserve">Rude Strand </v>
      </c>
      <c r="G555" s="24" t="str">
        <f>VLOOKUP(H555,Datasæt_Analysesystemer!$D$3:$E$68,2,FALSE)</f>
        <v>Gadus morhua</v>
      </c>
      <c r="H555" t="s">
        <v>794</v>
      </c>
      <c r="I555" t="str">
        <f>VLOOKUP(H555,Datasæt_Analysesystemer!$D$2:$F$68,3,FALSE)</f>
        <v>Almindelig</v>
      </c>
      <c r="J555" t="s">
        <v>744</v>
      </c>
      <c r="K555" t="s">
        <v>747</v>
      </c>
      <c r="L555" t="s">
        <v>768</v>
      </c>
      <c r="M555" t="str">
        <f t="shared" si="8"/>
        <v>Absent</v>
      </c>
    </row>
    <row r="556" spans="1:13" x14ac:dyDescent="0.25">
      <c r="A556" t="s">
        <v>1638</v>
      </c>
      <c r="B556" t="str">
        <f>VLOOKUP(A556,Tabel1[[PrøveID]:[Longitude]],3,FALSE)</f>
        <v>Miljøstyrelsen</v>
      </c>
      <c r="C556" s="83">
        <f>VLOOKUP(A556,Tabel1[[PrøveID]:[Longitude]],2,FALSE)</f>
        <v>0</v>
      </c>
      <c r="D556">
        <f>VLOOKUP(A556,Tabel1[[PrøveID]:[Longitude]],5,FALSE)</f>
        <v>55.592619999999997</v>
      </c>
      <c r="E556">
        <f>VLOOKUP(A556,Tabel1[[PrøveID]:[Longitude]],6,FALSE)</f>
        <v>10.15105</v>
      </c>
      <c r="F556" t="str">
        <f>VLOOKUP(A556,Tabel1[[PrøveID]:[Longitude]],4,FALSE)</f>
        <v xml:space="preserve">Rude Strand </v>
      </c>
      <c r="G556" s="24" t="str">
        <f>VLOOKUP(H556,Datasæt_Analysesystemer!$D$3:$E$68,2,FALSE)</f>
        <v>Mya arenaria</v>
      </c>
      <c r="H556" t="s">
        <v>795</v>
      </c>
      <c r="I556" t="str">
        <f>VLOOKUP(H556,Datasæt_Analysesystemer!$D$2:$F$68,3,FALSE)</f>
        <v>Almindelig</v>
      </c>
      <c r="J556" t="s">
        <v>738</v>
      </c>
      <c r="K556" t="s">
        <v>802</v>
      </c>
      <c r="L556" t="s">
        <v>741</v>
      </c>
      <c r="M556" t="str">
        <f t="shared" si="8"/>
        <v>Present_Ct&lt;41</v>
      </c>
    </row>
    <row r="557" spans="1:13" x14ac:dyDescent="0.25">
      <c r="A557" t="s">
        <v>1638</v>
      </c>
      <c r="B557" t="str">
        <f>VLOOKUP(A557,Tabel1[[PrøveID]:[Longitude]],3,FALSE)</f>
        <v>Miljøstyrelsen</v>
      </c>
      <c r="C557" s="83">
        <f>VLOOKUP(A557,Tabel1[[PrøveID]:[Longitude]],2,FALSE)</f>
        <v>0</v>
      </c>
      <c r="D557">
        <f>VLOOKUP(A557,Tabel1[[PrøveID]:[Longitude]],5,FALSE)</f>
        <v>55.592619999999997</v>
      </c>
      <c r="E557">
        <f>VLOOKUP(A557,Tabel1[[PrøveID]:[Longitude]],6,FALSE)</f>
        <v>10.15105</v>
      </c>
      <c r="F557" t="str">
        <f>VLOOKUP(A557,Tabel1[[PrøveID]:[Longitude]],4,FALSE)</f>
        <v xml:space="preserve">Rude Strand </v>
      </c>
      <c r="G557" s="24" t="str">
        <f>VLOOKUP(H557,Datasæt_Analysesystemer!$D$3:$E$68,2,FALSE)</f>
        <v>Mya arenaria</v>
      </c>
      <c r="H557" t="s">
        <v>795</v>
      </c>
      <c r="I557" t="str">
        <f>VLOOKUP(H557,Datasæt_Analysesystemer!$D$2:$F$68,3,FALSE)</f>
        <v>Almindelig</v>
      </c>
      <c r="J557" t="s">
        <v>738</v>
      </c>
      <c r="K557" t="s">
        <v>802</v>
      </c>
      <c r="L557" t="s">
        <v>741</v>
      </c>
      <c r="M557" t="str">
        <f t="shared" si="8"/>
        <v>Present_Ct&lt;41</v>
      </c>
    </row>
    <row r="558" spans="1:13" x14ac:dyDescent="0.25">
      <c r="A558" t="s">
        <v>1638</v>
      </c>
      <c r="B558" t="str">
        <f>VLOOKUP(A558,Tabel1[[PrøveID]:[Longitude]],3,FALSE)</f>
        <v>Miljøstyrelsen</v>
      </c>
      <c r="C558" s="83">
        <f>VLOOKUP(A558,Tabel1[[PrøveID]:[Longitude]],2,FALSE)</f>
        <v>0</v>
      </c>
      <c r="D558">
        <f>VLOOKUP(A558,Tabel1[[PrøveID]:[Longitude]],5,FALSE)</f>
        <v>55.592619999999997</v>
      </c>
      <c r="E558">
        <f>VLOOKUP(A558,Tabel1[[PrøveID]:[Longitude]],6,FALSE)</f>
        <v>10.15105</v>
      </c>
      <c r="F558" t="str">
        <f>VLOOKUP(A558,Tabel1[[PrøveID]:[Longitude]],4,FALSE)</f>
        <v xml:space="preserve">Rude Strand </v>
      </c>
      <c r="G558" s="24" t="str">
        <f>VLOOKUP(H558,Datasæt_Analysesystemer!$D$3:$E$68,2,FALSE)</f>
        <v>Mnemiopsis leidyi</v>
      </c>
      <c r="H558" t="s">
        <v>982</v>
      </c>
      <c r="I558" t="str">
        <f>VLOOKUP(H558,Datasæt_Analysesystemer!$D$2:$F$68,3,FALSE)</f>
        <v>Invasiv</v>
      </c>
      <c r="J558" t="s">
        <v>738</v>
      </c>
      <c r="K558" t="s">
        <v>802</v>
      </c>
      <c r="L558" t="s">
        <v>741</v>
      </c>
      <c r="M558" t="str">
        <f t="shared" si="8"/>
        <v>Present_Ct&lt;41</v>
      </c>
    </row>
    <row r="559" spans="1:13" x14ac:dyDescent="0.25">
      <c r="A559" t="s">
        <v>1638</v>
      </c>
      <c r="B559" t="str">
        <f>VLOOKUP(A559,Tabel1[[PrøveID]:[Longitude]],3,FALSE)</f>
        <v>Miljøstyrelsen</v>
      </c>
      <c r="C559" s="83">
        <f>VLOOKUP(A559,Tabel1[[PrøveID]:[Longitude]],2,FALSE)</f>
        <v>0</v>
      </c>
      <c r="D559">
        <f>VLOOKUP(A559,Tabel1[[PrøveID]:[Longitude]],5,FALSE)</f>
        <v>55.592619999999997</v>
      </c>
      <c r="E559">
        <f>VLOOKUP(A559,Tabel1[[PrøveID]:[Longitude]],6,FALSE)</f>
        <v>10.15105</v>
      </c>
      <c r="F559" t="str">
        <f>VLOOKUP(A559,Tabel1[[PrøveID]:[Longitude]],4,FALSE)</f>
        <v xml:space="preserve">Rude Strand </v>
      </c>
      <c r="G559" s="24" t="str">
        <f>VLOOKUP(H559,Datasæt_Analysesystemer!$D$3:$E$68,2,FALSE)</f>
        <v>Mnemiopsis leidyi</v>
      </c>
      <c r="H559" t="s">
        <v>982</v>
      </c>
      <c r="I559" t="str">
        <f>VLOOKUP(H559,Datasæt_Analysesystemer!$D$2:$F$68,3,FALSE)</f>
        <v>Invasiv</v>
      </c>
      <c r="J559" t="s">
        <v>744</v>
      </c>
      <c r="K559" t="s">
        <v>747</v>
      </c>
      <c r="L559" t="s">
        <v>768</v>
      </c>
      <c r="M559" t="str">
        <f t="shared" si="8"/>
        <v>Absent</v>
      </c>
    </row>
    <row r="560" spans="1:13" x14ac:dyDescent="0.25">
      <c r="A560" t="s">
        <v>1638</v>
      </c>
      <c r="B560" t="str">
        <f>VLOOKUP(A560,Tabel1[[PrøveID]:[Longitude]],3,FALSE)</f>
        <v>Miljøstyrelsen</v>
      </c>
      <c r="C560" s="83">
        <f>VLOOKUP(A560,Tabel1[[PrøveID]:[Longitude]],2,FALSE)</f>
        <v>0</v>
      </c>
      <c r="D560">
        <f>VLOOKUP(A560,Tabel1[[PrøveID]:[Longitude]],5,FALSE)</f>
        <v>55.592619999999997</v>
      </c>
      <c r="E560">
        <f>VLOOKUP(A560,Tabel1[[PrøveID]:[Longitude]],6,FALSE)</f>
        <v>10.15105</v>
      </c>
      <c r="F560" t="str">
        <f>VLOOKUP(A560,Tabel1[[PrøveID]:[Longitude]],4,FALSE)</f>
        <v xml:space="preserve">Rude Strand </v>
      </c>
      <c r="G560" s="24" t="str">
        <f>VLOOKUP(H560,Datasæt_Analysesystemer!$D$3:$E$68,2,FALSE)</f>
        <v>Homarus americanus</v>
      </c>
      <c r="H560" t="s">
        <v>980</v>
      </c>
      <c r="I560" t="str">
        <f>VLOOKUP(H560,Datasæt_Analysesystemer!$D$2:$F$68,3,FALSE)</f>
        <v>Invasiv</v>
      </c>
      <c r="J560" t="s">
        <v>738</v>
      </c>
      <c r="K560" t="s">
        <v>747</v>
      </c>
      <c r="L560" t="s">
        <v>768</v>
      </c>
      <c r="M560" t="str">
        <f t="shared" si="8"/>
        <v>Absent</v>
      </c>
    </row>
    <row r="561" spans="1:13" x14ac:dyDescent="0.25">
      <c r="A561" t="s">
        <v>1638</v>
      </c>
      <c r="B561" t="str">
        <f>VLOOKUP(A561,Tabel1[[PrøveID]:[Longitude]],3,FALSE)</f>
        <v>Miljøstyrelsen</v>
      </c>
      <c r="C561" s="83">
        <f>VLOOKUP(A561,Tabel1[[PrøveID]:[Longitude]],2,FALSE)</f>
        <v>0</v>
      </c>
      <c r="D561">
        <f>VLOOKUP(A561,Tabel1[[PrøveID]:[Longitude]],5,FALSE)</f>
        <v>55.592619999999997</v>
      </c>
      <c r="E561">
        <f>VLOOKUP(A561,Tabel1[[PrøveID]:[Longitude]],6,FALSE)</f>
        <v>10.15105</v>
      </c>
      <c r="F561" t="str">
        <f>VLOOKUP(A561,Tabel1[[PrøveID]:[Longitude]],4,FALSE)</f>
        <v xml:space="preserve">Rude Strand </v>
      </c>
      <c r="G561" s="24" t="str">
        <f>VLOOKUP(H561,Datasæt_Analysesystemer!$D$3:$E$68,2,FALSE)</f>
        <v>Homarus americanus</v>
      </c>
      <c r="H561" t="s">
        <v>980</v>
      </c>
      <c r="I561" t="str">
        <f>VLOOKUP(H561,Datasæt_Analysesystemer!$D$2:$F$68,3,FALSE)</f>
        <v>Invasiv</v>
      </c>
      <c r="J561" t="s">
        <v>744</v>
      </c>
      <c r="K561" t="s">
        <v>747</v>
      </c>
      <c r="L561" t="s">
        <v>768</v>
      </c>
      <c r="M561" t="str">
        <f t="shared" si="8"/>
        <v>Absent</v>
      </c>
    </row>
    <row r="562" spans="1:13" x14ac:dyDescent="0.25">
      <c r="A562" t="s">
        <v>1638</v>
      </c>
      <c r="B562" t="str">
        <f>VLOOKUP(A562,Tabel1[[PrøveID]:[Longitude]],3,FALSE)</f>
        <v>Miljøstyrelsen</v>
      </c>
      <c r="C562" s="83">
        <f>VLOOKUP(A562,Tabel1[[PrøveID]:[Longitude]],2,FALSE)</f>
        <v>0</v>
      </c>
      <c r="D562">
        <f>VLOOKUP(A562,Tabel1[[PrøveID]:[Longitude]],5,FALSE)</f>
        <v>55.592619999999997</v>
      </c>
      <c r="E562">
        <f>VLOOKUP(A562,Tabel1[[PrøveID]:[Longitude]],6,FALSE)</f>
        <v>10.15105</v>
      </c>
      <c r="F562" t="str">
        <f>VLOOKUP(A562,Tabel1[[PrøveID]:[Longitude]],4,FALSE)</f>
        <v xml:space="preserve">Rude Strand </v>
      </c>
      <c r="G562" s="24" t="str">
        <f>VLOOKUP(H562,Datasæt_Analysesystemer!$D$3:$E$68,2,FALSE)</f>
        <v>Paralithodes camtschaticus</v>
      </c>
      <c r="H562" t="s">
        <v>1060</v>
      </c>
      <c r="I562" t="str">
        <f>VLOOKUP(H562,Datasæt_Analysesystemer!$D$2:$F$68,3,FALSE)</f>
        <v>Invasiv</v>
      </c>
      <c r="J562" t="s">
        <v>738</v>
      </c>
      <c r="K562" t="s">
        <v>747</v>
      </c>
      <c r="L562" t="s">
        <v>768</v>
      </c>
      <c r="M562" t="str">
        <f t="shared" si="8"/>
        <v>Absent</v>
      </c>
    </row>
    <row r="563" spans="1:13" x14ac:dyDescent="0.25">
      <c r="A563" t="s">
        <v>1638</v>
      </c>
      <c r="B563" t="str">
        <f>VLOOKUP(A563,Tabel1[[PrøveID]:[Longitude]],3,FALSE)</f>
        <v>Miljøstyrelsen</v>
      </c>
      <c r="C563" s="83">
        <f>VLOOKUP(A563,Tabel1[[PrøveID]:[Longitude]],2,FALSE)</f>
        <v>0</v>
      </c>
      <c r="D563">
        <f>VLOOKUP(A563,Tabel1[[PrøveID]:[Longitude]],5,FALSE)</f>
        <v>55.592619999999997</v>
      </c>
      <c r="E563">
        <f>VLOOKUP(A563,Tabel1[[PrøveID]:[Longitude]],6,FALSE)</f>
        <v>10.15105</v>
      </c>
      <c r="F563" t="str">
        <f>VLOOKUP(A563,Tabel1[[PrøveID]:[Longitude]],4,FALSE)</f>
        <v xml:space="preserve">Rude Strand </v>
      </c>
      <c r="G563" s="24" t="str">
        <f>VLOOKUP(H563,Datasæt_Analysesystemer!$D$3:$E$68,2,FALSE)</f>
        <v>Paralithodes camtschaticus</v>
      </c>
      <c r="H563" t="s">
        <v>1060</v>
      </c>
      <c r="I563" t="str">
        <f>VLOOKUP(H563,Datasæt_Analysesystemer!$D$2:$F$68,3,FALSE)</f>
        <v>Invasiv</v>
      </c>
      <c r="J563" t="s">
        <v>738</v>
      </c>
      <c r="K563" t="s">
        <v>747</v>
      </c>
      <c r="L563" t="s">
        <v>768</v>
      </c>
      <c r="M563" t="str">
        <f t="shared" si="8"/>
        <v>Absent</v>
      </c>
    </row>
    <row r="564" spans="1:13" x14ac:dyDescent="0.25">
      <c r="A564" t="s">
        <v>1638</v>
      </c>
      <c r="B564" t="str">
        <f>VLOOKUP(A564,Tabel1[[PrøveID]:[Longitude]],3,FALSE)</f>
        <v>Miljøstyrelsen</v>
      </c>
      <c r="C564" s="83">
        <f>VLOOKUP(A564,Tabel1[[PrøveID]:[Longitude]],2,FALSE)</f>
        <v>0</v>
      </c>
      <c r="D564">
        <f>VLOOKUP(A564,Tabel1[[PrøveID]:[Longitude]],5,FALSE)</f>
        <v>55.592619999999997</v>
      </c>
      <c r="E564">
        <f>VLOOKUP(A564,Tabel1[[PrøveID]:[Longitude]],6,FALSE)</f>
        <v>10.15105</v>
      </c>
      <c r="F564" t="str">
        <f>VLOOKUP(A564,Tabel1[[PrøveID]:[Longitude]],4,FALSE)</f>
        <v xml:space="preserve">Rude Strand </v>
      </c>
      <c r="G564" s="24" t="str">
        <f>VLOOKUP(H564,Datasæt_Analysesystemer!$D$3:$E$68,2,FALSE)</f>
        <v>Eriocheir sinensis</v>
      </c>
      <c r="H564" t="s">
        <v>1031</v>
      </c>
      <c r="I564" t="str">
        <f>VLOOKUP(H564,Datasæt_Analysesystemer!$D$2:$F$68,3,FALSE)</f>
        <v>Invasiv</v>
      </c>
      <c r="J564" t="s">
        <v>738</v>
      </c>
      <c r="K564" t="s">
        <v>747</v>
      </c>
      <c r="L564" t="s">
        <v>768</v>
      </c>
      <c r="M564" t="str">
        <f t="shared" si="8"/>
        <v>Absent</v>
      </c>
    </row>
    <row r="565" spans="1:13" x14ac:dyDescent="0.25">
      <c r="A565" t="s">
        <v>1638</v>
      </c>
      <c r="B565" t="str">
        <f>VLOOKUP(A565,Tabel1[[PrøveID]:[Longitude]],3,FALSE)</f>
        <v>Miljøstyrelsen</v>
      </c>
      <c r="C565" s="83">
        <f>VLOOKUP(A565,Tabel1[[PrøveID]:[Longitude]],2,FALSE)</f>
        <v>0</v>
      </c>
      <c r="D565">
        <f>VLOOKUP(A565,Tabel1[[PrøveID]:[Longitude]],5,FALSE)</f>
        <v>55.592619999999997</v>
      </c>
      <c r="E565">
        <f>VLOOKUP(A565,Tabel1[[PrøveID]:[Longitude]],6,FALSE)</f>
        <v>10.15105</v>
      </c>
      <c r="F565" t="str">
        <f>VLOOKUP(A565,Tabel1[[PrøveID]:[Longitude]],4,FALSE)</f>
        <v xml:space="preserve">Rude Strand </v>
      </c>
      <c r="G565" s="24" t="str">
        <f>VLOOKUP(H565,Datasæt_Analysesystemer!$D$3:$E$68,2,FALSE)</f>
        <v>Eriocheir sinensis</v>
      </c>
      <c r="H565" t="s">
        <v>1031</v>
      </c>
      <c r="I565" t="str">
        <f>VLOOKUP(H565,Datasæt_Analysesystemer!$D$2:$F$68,3,FALSE)</f>
        <v>Invasiv</v>
      </c>
      <c r="J565" t="s">
        <v>738</v>
      </c>
      <c r="K565" t="s">
        <v>747</v>
      </c>
      <c r="L565" t="s">
        <v>768</v>
      </c>
      <c r="M565" t="str">
        <f t="shared" si="8"/>
        <v>Absent</v>
      </c>
    </row>
    <row r="566" spans="1:13" x14ac:dyDescent="0.25">
      <c r="A566" t="s">
        <v>1638</v>
      </c>
      <c r="B566" t="str">
        <f>VLOOKUP(A566,Tabel1[[PrøveID]:[Longitude]],3,FALSE)</f>
        <v>Miljøstyrelsen</v>
      </c>
      <c r="C566" s="83">
        <f>VLOOKUP(A566,Tabel1[[PrøveID]:[Longitude]],2,FALSE)</f>
        <v>0</v>
      </c>
      <c r="D566">
        <f>VLOOKUP(A566,Tabel1[[PrøveID]:[Longitude]],5,FALSE)</f>
        <v>55.592619999999997</v>
      </c>
      <c r="E566">
        <f>VLOOKUP(A566,Tabel1[[PrøveID]:[Longitude]],6,FALSE)</f>
        <v>10.15105</v>
      </c>
      <c r="F566" t="str">
        <f>VLOOKUP(A566,Tabel1[[PrøveID]:[Longitude]],4,FALSE)</f>
        <v xml:space="preserve">Rude Strand </v>
      </c>
      <c r="G566" s="24" t="str">
        <f>VLOOKUP(H566,Datasæt_Analysesystemer!$D$3:$E$68,2,FALSE)</f>
        <v>Rhithropanopeus harrisii</v>
      </c>
      <c r="H566" t="s">
        <v>1090</v>
      </c>
      <c r="I566" t="str">
        <f>VLOOKUP(H566,Datasæt_Analysesystemer!$D$2:$F$68,3,FALSE)</f>
        <v>Invasiv</v>
      </c>
      <c r="J566" t="s">
        <v>738</v>
      </c>
      <c r="K566" t="s">
        <v>747</v>
      </c>
      <c r="L566" t="s">
        <v>768</v>
      </c>
      <c r="M566" t="str">
        <f t="shared" si="8"/>
        <v>Absent</v>
      </c>
    </row>
    <row r="567" spans="1:13" x14ac:dyDescent="0.25">
      <c r="A567" t="s">
        <v>1638</v>
      </c>
      <c r="B567" t="str">
        <f>VLOOKUP(A567,Tabel1[[PrøveID]:[Longitude]],3,FALSE)</f>
        <v>Miljøstyrelsen</v>
      </c>
      <c r="C567" s="83">
        <f>VLOOKUP(A567,Tabel1[[PrøveID]:[Longitude]],2,FALSE)</f>
        <v>0</v>
      </c>
      <c r="D567">
        <f>VLOOKUP(A567,Tabel1[[PrøveID]:[Longitude]],5,FALSE)</f>
        <v>55.592619999999997</v>
      </c>
      <c r="E567">
        <f>VLOOKUP(A567,Tabel1[[PrøveID]:[Longitude]],6,FALSE)</f>
        <v>10.15105</v>
      </c>
      <c r="F567" t="str">
        <f>VLOOKUP(A567,Tabel1[[PrøveID]:[Longitude]],4,FALSE)</f>
        <v xml:space="preserve">Rude Strand </v>
      </c>
      <c r="G567" s="24" t="str">
        <f>VLOOKUP(H567,Datasæt_Analysesystemer!$D$3:$E$68,2,FALSE)</f>
        <v>Rhithropanopeus harrisii</v>
      </c>
      <c r="H567" t="s">
        <v>1090</v>
      </c>
      <c r="I567" t="str">
        <f>VLOOKUP(H567,Datasæt_Analysesystemer!$D$2:$F$68,3,FALSE)</f>
        <v>Invasiv</v>
      </c>
      <c r="J567" t="s">
        <v>744</v>
      </c>
      <c r="K567" t="s">
        <v>747</v>
      </c>
      <c r="L567" t="s">
        <v>768</v>
      </c>
      <c r="M567" t="str">
        <f t="shared" si="8"/>
        <v>Absent</v>
      </c>
    </row>
    <row r="568" spans="1:13" x14ac:dyDescent="0.25">
      <c r="A568" t="s">
        <v>1638</v>
      </c>
      <c r="B568" t="str">
        <f>VLOOKUP(A568,Tabel1[[PrøveID]:[Longitude]],3,FALSE)</f>
        <v>Miljøstyrelsen</v>
      </c>
      <c r="C568" s="83">
        <f>VLOOKUP(A568,Tabel1[[PrøveID]:[Longitude]],2,FALSE)</f>
        <v>0</v>
      </c>
      <c r="D568">
        <f>VLOOKUP(A568,Tabel1[[PrøveID]:[Longitude]],5,FALSE)</f>
        <v>55.592619999999997</v>
      </c>
      <c r="E568">
        <f>VLOOKUP(A568,Tabel1[[PrøveID]:[Longitude]],6,FALSE)</f>
        <v>10.15105</v>
      </c>
      <c r="F568" t="str">
        <f>VLOOKUP(A568,Tabel1[[PrøveID]:[Longitude]],4,FALSE)</f>
        <v xml:space="preserve">Rude Strand </v>
      </c>
      <c r="G568" s="24" t="str">
        <f>VLOOKUP(H568,Datasæt_Analysesystemer!$D$3:$E$68,2,FALSE)</f>
        <v>Oncorhyncus gorbuscha</v>
      </c>
      <c r="H568" t="s">
        <v>799</v>
      </c>
      <c r="I568" t="str">
        <f>VLOOKUP(H568,Datasæt_Analysesystemer!$D$2:$F$68,3,FALSE)</f>
        <v>Invasiv</v>
      </c>
      <c r="J568" t="s">
        <v>738</v>
      </c>
      <c r="K568" t="s">
        <v>747</v>
      </c>
      <c r="L568" t="s">
        <v>768</v>
      </c>
      <c r="M568" t="str">
        <f t="shared" si="8"/>
        <v>Absent</v>
      </c>
    </row>
    <row r="569" spans="1:13" x14ac:dyDescent="0.25">
      <c r="A569" t="s">
        <v>1638</v>
      </c>
      <c r="B569" t="str">
        <f>VLOOKUP(A569,Tabel1[[PrøveID]:[Longitude]],3,FALSE)</f>
        <v>Miljøstyrelsen</v>
      </c>
      <c r="C569" s="83">
        <f>VLOOKUP(A569,Tabel1[[PrøveID]:[Longitude]],2,FALSE)</f>
        <v>0</v>
      </c>
      <c r="D569">
        <f>VLOOKUP(A569,Tabel1[[PrøveID]:[Longitude]],5,FALSE)</f>
        <v>55.592619999999997</v>
      </c>
      <c r="E569">
        <f>VLOOKUP(A569,Tabel1[[PrøveID]:[Longitude]],6,FALSE)</f>
        <v>10.15105</v>
      </c>
      <c r="F569" t="str">
        <f>VLOOKUP(A569,Tabel1[[PrøveID]:[Longitude]],4,FALSE)</f>
        <v xml:space="preserve">Rude Strand </v>
      </c>
      <c r="G569" s="24" t="str">
        <f>VLOOKUP(H569,Datasæt_Analysesystemer!$D$3:$E$68,2,FALSE)</f>
        <v>Oncorhyncus gorbuscha</v>
      </c>
      <c r="H569" t="s">
        <v>799</v>
      </c>
      <c r="I569" t="str">
        <f>VLOOKUP(H569,Datasæt_Analysesystemer!$D$2:$F$68,3,FALSE)</f>
        <v>Invasiv</v>
      </c>
      <c r="J569" t="s">
        <v>738</v>
      </c>
      <c r="K569" t="s">
        <v>747</v>
      </c>
      <c r="L569" t="s">
        <v>768</v>
      </c>
      <c r="M569" t="str">
        <f t="shared" si="8"/>
        <v>Absent</v>
      </c>
    </row>
    <row r="570" spans="1:13" x14ac:dyDescent="0.25">
      <c r="A570" t="s">
        <v>1638</v>
      </c>
      <c r="B570" t="str">
        <f>VLOOKUP(A570,Tabel1[[PrøveID]:[Longitude]],3,FALSE)</f>
        <v>Miljøstyrelsen</v>
      </c>
      <c r="C570" s="83">
        <f>VLOOKUP(A570,Tabel1[[PrøveID]:[Longitude]],2,FALSE)</f>
        <v>0</v>
      </c>
      <c r="D570">
        <f>VLOOKUP(A570,Tabel1[[PrøveID]:[Longitude]],5,FALSE)</f>
        <v>55.592619999999997</v>
      </c>
      <c r="E570">
        <f>VLOOKUP(A570,Tabel1[[PrøveID]:[Longitude]],6,FALSE)</f>
        <v>10.15105</v>
      </c>
      <c r="F570" t="str">
        <f>VLOOKUP(A570,Tabel1[[PrøveID]:[Longitude]],4,FALSE)</f>
        <v xml:space="preserve">Rude Strand </v>
      </c>
      <c r="G570" s="24" t="str">
        <f>VLOOKUP(H570,Datasæt_Analysesystemer!$D$3:$E$68,2,FALSE)</f>
        <v>Acipenser baerii</v>
      </c>
      <c r="H570" t="s">
        <v>1120</v>
      </c>
      <c r="I570" t="str">
        <f>VLOOKUP(H570,Datasæt_Analysesystemer!$D$2:$F$68,3,FALSE)</f>
        <v>Invasiv</v>
      </c>
      <c r="J570" t="s">
        <v>738</v>
      </c>
      <c r="K570" t="s">
        <v>747</v>
      </c>
      <c r="L570" t="s">
        <v>768</v>
      </c>
      <c r="M570" t="str">
        <f t="shared" si="8"/>
        <v>Absent</v>
      </c>
    </row>
    <row r="571" spans="1:13" x14ac:dyDescent="0.25">
      <c r="A571" t="s">
        <v>1638</v>
      </c>
      <c r="B571" t="str">
        <f>VLOOKUP(A571,Tabel1[[PrøveID]:[Longitude]],3,FALSE)</f>
        <v>Miljøstyrelsen</v>
      </c>
      <c r="C571" s="83">
        <f>VLOOKUP(A571,Tabel1[[PrøveID]:[Longitude]],2,FALSE)</f>
        <v>0</v>
      </c>
      <c r="D571">
        <f>VLOOKUP(A571,Tabel1[[PrøveID]:[Longitude]],5,FALSE)</f>
        <v>55.592619999999997</v>
      </c>
      <c r="E571">
        <f>VLOOKUP(A571,Tabel1[[PrøveID]:[Longitude]],6,FALSE)</f>
        <v>10.15105</v>
      </c>
      <c r="F571" t="str">
        <f>VLOOKUP(A571,Tabel1[[PrøveID]:[Longitude]],4,FALSE)</f>
        <v xml:space="preserve">Rude Strand </v>
      </c>
      <c r="G571" s="24" t="str">
        <f>VLOOKUP(H571,Datasæt_Analysesystemer!$D$3:$E$68,2,FALSE)</f>
        <v>Acipenser baerii</v>
      </c>
      <c r="H571" t="s">
        <v>1120</v>
      </c>
      <c r="I571" t="str">
        <f>VLOOKUP(H571,Datasæt_Analysesystemer!$D$2:$F$68,3,FALSE)</f>
        <v>Invasiv</v>
      </c>
      <c r="J571" t="s">
        <v>744</v>
      </c>
      <c r="K571" t="s">
        <v>747</v>
      </c>
      <c r="L571" t="s">
        <v>768</v>
      </c>
      <c r="M571" t="str">
        <f t="shared" si="8"/>
        <v>Absent</v>
      </c>
    </row>
    <row r="572" spans="1:13" x14ac:dyDescent="0.25">
      <c r="A572" t="s">
        <v>1638</v>
      </c>
      <c r="B572" t="str">
        <f>VLOOKUP(A572,Tabel1[[PrøveID]:[Longitude]],3,FALSE)</f>
        <v>Miljøstyrelsen</v>
      </c>
      <c r="C572" s="83">
        <f>VLOOKUP(A572,Tabel1[[PrøveID]:[Longitude]],2,FALSE)</f>
        <v>0</v>
      </c>
      <c r="D572">
        <f>VLOOKUP(A572,Tabel1[[PrøveID]:[Longitude]],5,FALSE)</f>
        <v>55.592619999999997</v>
      </c>
      <c r="E572">
        <f>VLOOKUP(A572,Tabel1[[PrøveID]:[Longitude]],6,FALSE)</f>
        <v>10.15105</v>
      </c>
      <c r="F572" t="str">
        <f>VLOOKUP(A572,Tabel1[[PrøveID]:[Longitude]],4,FALSE)</f>
        <v xml:space="preserve">Rude Strand </v>
      </c>
      <c r="G572" s="24" t="str">
        <f>VLOOKUP(H572,Datasæt_Analysesystemer!$D$3:$E$68,2,FALSE)</f>
        <v>Magallana gigas</v>
      </c>
      <c r="H572" t="s">
        <v>1100</v>
      </c>
      <c r="I572" t="str">
        <f>VLOOKUP(H572,Datasæt_Analysesystemer!$D$2:$F$68,3,FALSE)</f>
        <v>Invasiv</v>
      </c>
      <c r="J572" t="s">
        <v>738</v>
      </c>
      <c r="K572" t="s">
        <v>747</v>
      </c>
      <c r="L572" t="s">
        <v>768</v>
      </c>
      <c r="M572" t="str">
        <f t="shared" si="8"/>
        <v>Absent</v>
      </c>
    </row>
    <row r="573" spans="1:13" x14ac:dyDescent="0.25">
      <c r="A573" t="s">
        <v>1638</v>
      </c>
      <c r="B573" t="str">
        <f>VLOOKUP(A573,Tabel1[[PrøveID]:[Longitude]],3,FALSE)</f>
        <v>Miljøstyrelsen</v>
      </c>
      <c r="C573" s="83">
        <f>VLOOKUP(A573,Tabel1[[PrøveID]:[Longitude]],2,FALSE)</f>
        <v>0</v>
      </c>
      <c r="D573">
        <f>VLOOKUP(A573,Tabel1[[PrøveID]:[Longitude]],5,FALSE)</f>
        <v>55.592619999999997</v>
      </c>
      <c r="E573">
        <f>VLOOKUP(A573,Tabel1[[PrøveID]:[Longitude]],6,FALSE)</f>
        <v>10.15105</v>
      </c>
      <c r="F573" t="str">
        <f>VLOOKUP(A573,Tabel1[[PrøveID]:[Longitude]],4,FALSE)</f>
        <v xml:space="preserve">Rude Strand </v>
      </c>
      <c r="G573" s="24" t="str">
        <f>VLOOKUP(H573,Datasæt_Analysesystemer!$D$3:$E$68,2,FALSE)</f>
        <v>Magallana gigas</v>
      </c>
      <c r="H573" t="s">
        <v>1100</v>
      </c>
      <c r="I573" t="str">
        <f>VLOOKUP(H573,Datasæt_Analysesystemer!$D$2:$F$68,3,FALSE)</f>
        <v>Invasiv</v>
      </c>
      <c r="J573" t="s">
        <v>738</v>
      </c>
      <c r="K573" t="s">
        <v>747</v>
      </c>
      <c r="L573" t="s">
        <v>768</v>
      </c>
      <c r="M573" t="str">
        <f t="shared" si="8"/>
        <v>Absent</v>
      </c>
    </row>
    <row r="574" spans="1:13" x14ac:dyDescent="0.25">
      <c r="A574" t="s">
        <v>1638</v>
      </c>
      <c r="B574" t="str">
        <f>VLOOKUP(A574,Tabel1[[PrøveID]:[Longitude]],3,FALSE)</f>
        <v>Miljøstyrelsen</v>
      </c>
      <c r="C574" s="83">
        <f>VLOOKUP(A574,Tabel1[[PrøveID]:[Longitude]],2,FALSE)</f>
        <v>0</v>
      </c>
      <c r="D574">
        <f>VLOOKUP(A574,Tabel1[[PrøveID]:[Longitude]],5,FALSE)</f>
        <v>55.592619999999997</v>
      </c>
      <c r="E574">
        <f>VLOOKUP(A574,Tabel1[[PrøveID]:[Longitude]],6,FALSE)</f>
        <v>10.15105</v>
      </c>
      <c r="F574" t="str">
        <f>VLOOKUP(A574,Tabel1[[PrøveID]:[Longitude]],4,FALSE)</f>
        <v xml:space="preserve">Rude Strand </v>
      </c>
      <c r="G574" s="24" t="str">
        <f>VLOOKUP(H574,Datasæt_Analysesystemer!$D$3:$E$68,2,FALSE)</f>
        <v>Neogobius melanostomus</v>
      </c>
      <c r="H574" t="s">
        <v>1089</v>
      </c>
      <c r="I574" t="str">
        <f>VLOOKUP(H574,Datasæt_Analysesystemer!$D$2:$F$68,3,FALSE)</f>
        <v>Invasiv</v>
      </c>
      <c r="J574" t="s">
        <v>738</v>
      </c>
      <c r="K574" t="s">
        <v>747</v>
      </c>
      <c r="L574" t="s">
        <v>768</v>
      </c>
      <c r="M574" t="str">
        <f t="shared" si="8"/>
        <v>Absent</v>
      </c>
    </row>
    <row r="575" spans="1:13" x14ac:dyDescent="0.25">
      <c r="A575" t="s">
        <v>1638</v>
      </c>
      <c r="B575" t="str">
        <f>VLOOKUP(A575,Tabel1[[PrøveID]:[Longitude]],3,FALSE)</f>
        <v>Miljøstyrelsen</v>
      </c>
      <c r="C575" s="83">
        <f>VLOOKUP(A575,Tabel1[[PrøveID]:[Longitude]],2,FALSE)</f>
        <v>0</v>
      </c>
      <c r="D575">
        <f>VLOOKUP(A575,Tabel1[[PrøveID]:[Longitude]],5,FALSE)</f>
        <v>55.592619999999997</v>
      </c>
      <c r="E575">
        <f>VLOOKUP(A575,Tabel1[[PrøveID]:[Longitude]],6,FALSE)</f>
        <v>10.15105</v>
      </c>
      <c r="F575" t="str">
        <f>VLOOKUP(A575,Tabel1[[PrøveID]:[Longitude]],4,FALSE)</f>
        <v xml:space="preserve">Rude Strand </v>
      </c>
      <c r="G575" s="24" t="str">
        <f>VLOOKUP(H575,Datasæt_Analysesystemer!$D$3:$E$68,2,FALSE)</f>
        <v>Neogobius melanostomus</v>
      </c>
      <c r="H575" t="s">
        <v>1089</v>
      </c>
      <c r="I575" t="str">
        <f>VLOOKUP(H575,Datasæt_Analysesystemer!$D$2:$F$68,3,FALSE)</f>
        <v>Invasiv</v>
      </c>
      <c r="J575" t="s">
        <v>744</v>
      </c>
      <c r="K575" t="s">
        <v>747</v>
      </c>
      <c r="L575" t="s">
        <v>768</v>
      </c>
      <c r="M575" t="str">
        <f t="shared" si="8"/>
        <v>Absent</v>
      </c>
    </row>
    <row r="576" spans="1:13" x14ac:dyDescent="0.25">
      <c r="A576" t="s">
        <v>1622</v>
      </c>
      <c r="B576" t="str">
        <f>VLOOKUP(A576,Tabel1[[PrøveID]:[Longitude]],3,FALSE)</f>
        <v>Miljøstyrelsen</v>
      </c>
      <c r="C576" s="83">
        <f>VLOOKUP(A576,Tabel1[[PrøveID]:[Longitude]],2,FALSE)</f>
        <v>44328</v>
      </c>
      <c r="D576">
        <f>VLOOKUP(A576,Tabel1[[PrøveID]:[Longitude]],5,FALSE)</f>
        <v>55.487020000000001</v>
      </c>
      <c r="E576">
        <f>VLOOKUP(A576,Tabel1[[PrøveID]:[Longitude]],6,FALSE)</f>
        <v>8.4104200000000002</v>
      </c>
      <c r="F576" t="str">
        <f>VLOOKUP(A576,Tabel1[[PrøveID]:[Longitude]],4,FALSE)</f>
        <v>Sædding strand</v>
      </c>
      <c r="G576" s="24" t="str">
        <f>VLOOKUP(H576,Datasæt_Analysesystemer!$D$3:$E$68,2,FALSE)</f>
        <v>Platichthys flesus</v>
      </c>
      <c r="H576" t="s">
        <v>793</v>
      </c>
      <c r="I576" t="str">
        <f>VLOOKUP(H576,Datasæt_Analysesystemer!$D$2:$F$68,3,FALSE)</f>
        <v>Almindelig</v>
      </c>
      <c r="J576" t="s">
        <v>738</v>
      </c>
      <c r="K576" t="s">
        <v>747</v>
      </c>
      <c r="L576" t="s">
        <v>768</v>
      </c>
      <c r="M576" t="str">
        <f t="shared" si="8"/>
        <v>Absent</v>
      </c>
    </row>
    <row r="577" spans="1:13" x14ac:dyDescent="0.25">
      <c r="A577" t="s">
        <v>1622</v>
      </c>
      <c r="B577" t="str">
        <f>VLOOKUP(A577,Tabel1[[PrøveID]:[Longitude]],3,FALSE)</f>
        <v>Miljøstyrelsen</v>
      </c>
      <c r="C577" s="83">
        <f>VLOOKUP(A577,Tabel1[[PrøveID]:[Longitude]],2,FALSE)</f>
        <v>44328</v>
      </c>
      <c r="D577">
        <f>VLOOKUP(A577,Tabel1[[PrøveID]:[Longitude]],5,FALSE)</f>
        <v>55.487020000000001</v>
      </c>
      <c r="E577">
        <f>VLOOKUP(A577,Tabel1[[PrøveID]:[Longitude]],6,FALSE)</f>
        <v>8.4104200000000002</v>
      </c>
      <c r="F577" t="str">
        <f>VLOOKUP(A577,Tabel1[[PrøveID]:[Longitude]],4,FALSE)</f>
        <v>Sædding strand</v>
      </c>
      <c r="G577" s="24" t="str">
        <f>VLOOKUP(H577,Datasæt_Analysesystemer!$D$3:$E$68,2,FALSE)</f>
        <v>Platichthys flesus</v>
      </c>
      <c r="H577" t="s">
        <v>793</v>
      </c>
      <c r="I577" t="str">
        <f>VLOOKUP(H577,Datasæt_Analysesystemer!$D$2:$F$68,3,FALSE)</f>
        <v>Almindelig</v>
      </c>
      <c r="J577" t="s">
        <v>738</v>
      </c>
      <c r="K577" t="s">
        <v>802</v>
      </c>
      <c r="L577" t="s">
        <v>741</v>
      </c>
      <c r="M577" t="str">
        <f t="shared" si="8"/>
        <v>Present_Ct&lt;41</v>
      </c>
    </row>
    <row r="578" spans="1:13" x14ac:dyDescent="0.25">
      <c r="A578" t="s">
        <v>1622</v>
      </c>
      <c r="B578" t="str">
        <f>VLOOKUP(A578,Tabel1[[PrøveID]:[Longitude]],3,FALSE)</f>
        <v>Miljøstyrelsen</v>
      </c>
      <c r="C578" s="83">
        <f>VLOOKUP(A578,Tabel1[[PrøveID]:[Longitude]],2,FALSE)</f>
        <v>44328</v>
      </c>
      <c r="D578">
        <f>VLOOKUP(A578,Tabel1[[PrøveID]:[Longitude]],5,FALSE)</f>
        <v>55.487020000000001</v>
      </c>
      <c r="E578">
        <f>VLOOKUP(A578,Tabel1[[PrøveID]:[Longitude]],6,FALSE)</f>
        <v>8.4104200000000002</v>
      </c>
      <c r="F578" t="str">
        <f>VLOOKUP(A578,Tabel1[[PrøveID]:[Longitude]],4,FALSE)</f>
        <v>Sædding strand</v>
      </c>
      <c r="G578" s="24" t="str">
        <f>VLOOKUP(H578,Datasæt_Analysesystemer!$D$3:$E$68,2,FALSE)</f>
        <v>Gadus morhua</v>
      </c>
      <c r="H578" t="s">
        <v>794</v>
      </c>
      <c r="I578" t="str">
        <f>VLOOKUP(H578,Datasæt_Analysesystemer!$D$2:$F$68,3,FALSE)</f>
        <v>Almindelig</v>
      </c>
      <c r="J578" t="s">
        <v>738</v>
      </c>
      <c r="K578" t="s">
        <v>747</v>
      </c>
      <c r="L578" t="s">
        <v>768</v>
      </c>
      <c r="M578" t="str">
        <f t="shared" ref="M578:M641" si="9">IF(K578="Present",K578&amp;"_"&amp;L578,K578)</f>
        <v>Absent</v>
      </c>
    </row>
    <row r="579" spans="1:13" x14ac:dyDescent="0.25">
      <c r="A579" t="s">
        <v>1622</v>
      </c>
      <c r="B579" t="str">
        <f>VLOOKUP(A579,Tabel1[[PrøveID]:[Longitude]],3,FALSE)</f>
        <v>Miljøstyrelsen</v>
      </c>
      <c r="C579" s="83">
        <f>VLOOKUP(A579,Tabel1[[PrøveID]:[Longitude]],2,FALSE)</f>
        <v>44328</v>
      </c>
      <c r="D579">
        <f>VLOOKUP(A579,Tabel1[[PrøveID]:[Longitude]],5,FALSE)</f>
        <v>55.487020000000001</v>
      </c>
      <c r="E579">
        <f>VLOOKUP(A579,Tabel1[[PrøveID]:[Longitude]],6,FALSE)</f>
        <v>8.4104200000000002</v>
      </c>
      <c r="F579" t="str">
        <f>VLOOKUP(A579,Tabel1[[PrøveID]:[Longitude]],4,FALSE)</f>
        <v>Sædding strand</v>
      </c>
      <c r="G579" s="24" t="str">
        <f>VLOOKUP(H579,Datasæt_Analysesystemer!$D$3:$E$68,2,FALSE)</f>
        <v>Gadus morhua</v>
      </c>
      <c r="H579" t="s">
        <v>794</v>
      </c>
      <c r="I579" t="str">
        <f>VLOOKUP(H579,Datasæt_Analysesystemer!$D$2:$F$68,3,FALSE)</f>
        <v>Almindelig</v>
      </c>
      <c r="J579" t="s">
        <v>744</v>
      </c>
      <c r="K579" t="s">
        <v>747</v>
      </c>
      <c r="L579" t="s">
        <v>768</v>
      </c>
      <c r="M579" t="str">
        <f t="shared" si="9"/>
        <v>Absent</v>
      </c>
    </row>
    <row r="580" spans="1:13" x14ac:dyDescent="0.25">
      <c r="A580" t="s">
        <v>1622</v>
      </c>
      <c r="B580" t="str">
        <f>VLOOKUP(A580,Tabel1[[PrøveID]:[Longitude]],3,FALSE)</f>
        <v>Miljøstyrelsen</v>
      </c>
      <c r="C580" s="83">
        <f>VLOOKUP(A580,Tabel1[[PrøveID]:[Longitude]],2,FALSE)</f>
        <v>44328</v>
      </c>
      <c r="D580">
        <f>VLOOKUP(A580,Tabel1[[PrøveID]:[Longitude]],5,FALSE)</f>
        <v>55.487020000000001</v>
      </c>
      <c r="E580">
        <f>VLOOKUP(A580,Tabel1[[PrøveID]:[Longitude]],6,FALSE)</f>
        <v>8.4104200000000002</v>
      </c>
      <c r="F580" t="str">
        <f>VLOOKUP(A580,Tabel1[[PrøveID]:[Longitude]],4,FALSE)</f>
        <v>Sædding strand</v>
      </c>
      <c r="G580" s="24" t="str">
        <f>VLOOKUP(H580,Datasæt_Analysesystemer!$D$3:$E$68,2,FALSE)</f>
        <v>Mya arenaria</v>
      </c>
      <c r="H580" t="s">
        <v>795</v>
      </c>
      <c r="I580" t="str">
        <f>VLOOKUP(H580,Datasæt_Analysesystemer!$D$2:$F$68,3,FALSE)</f>
        <v>Almindelig</v>
      </c>
      <c r="J580" t="s">
        <v>738</v>
      </c>
      <c r="K580" t="s">
        <v>802</v>
      </c>
      <c r="L580" t="s">
        <v>741</v>
      </c>
      <c r="M580" t="str">
        <f t="shared" si="9"/>
        <v>Present_Ct&lt;41</v>
      </c>
    </row>
    <row r="581" spans="1:13" x14ac:dyDescent="0.25">
      <c r="A581" t="s">
        <v>1622</v>
      </c>
      <c r="B581" t="str">
        <f>VLOOKUP(A581,Tabel1[[PrøveID]:[Longitude]],3,FALSE)</f>
        <v>Miljøstyrelsen</v>
      </c>
      <c r="C581" s="83">
        <f>VLOOKUP(A581,Tabel1[[PrøveID]:[Longitude]],2,FALSE)</f>
        <v>44328</v>
      </c>
      <c r="D581">
        <f>VLOOKUP(A581,Tabel1[[PrøveID]:[Longitude]],5,FALSE)</f>
        <v>55.487020000000001</v>
      </c>
      <c r="E581">
        <f>VLOOKUP(A581,Tabel1[[PrøveID]:[Longitude]],6,FALSE)</f>
        <v>8.4104200000000002</v>
      </c>
      <c r="F581" t="str">
        <f>VLOOKUP(A581,Tabel1[[PrøveID]:[Longitude]],4,FALSE)</f>
        <v>Sædding strand</v>
      </c>
      <c r="G581" s="24" t="str">
        <f>VLOOKUP(H581,Datasæt_Analysesystemer!$D$3:$E$68,2,FALSE)</f>
        <v>Mya arenaria</v>
      </c>
      <c r="H581" t="s">
        <v>795</v>
      </c>
      <c r="I581" t="str">
        <f>VLOOKUP(H581,Datasæt_Analysesystemer!$D$2:$F$68,3,FALSE)</f>
        <v>Almindelig</v>
      </c>
      <c r="J581" t="s">
        <v>738</v>
      </c>
      <c r="K581" t="s">
        <v>802</v>
      </c>
      <c r="L581" t="s">
        <v>741</v>
      </c>
      <c r="M581" t="str">
        <f t="shared" si="9"/>
        <v>Present_Ct&lt;41</v>
      </c>
    </row>
    <row r="582" spans="1:13" x14ac:dyDescent="0.25">
      <c r="A582" t="s">
        <v>1622</v>
      </c>
      <c r="B582" t="str">
        <f>VLOOKUP(A582,Tabel1[[PrøveID]:[Longitude]],3,FALSE)</f>
        <v>Miljøstyrelsen</v>
      </c>
      <c r="C582" s="83">
        <f>VLOOKUP(A582,Tabel1[[PrøveID]:[Longitude]],2,FALSE)</f>
        <v>44328</v>
      </c>
      <c r="D582">
        <f>VLOOKUP(A582,Tabel1[[PrøveID]:[Longitude]],5,FALSE)</f>
        <v>55.487020000000001</v>
      </c>
      <c r="E582">
        <f>VLOOKUP(A582,Tabel1[[PrøveID]:[Longitude]],6,FALSE)</f>
        <v>8.4104200000000002</v>
      </c>
      <c r="F582" t="str">
        <f>VLOOKUP(A582,Tabel1[[PrøveID]:[Longitude]],4,FALSE)</f>
        <v>Sædding strand</v>
      </c>
      <c r="G582" s="24" t="str">
        <f>VLOOKUP(H582,Datasæt_Analysesystemer!$D$3:$E$68,2,FALSE)</f>
        <v>Mnemiopsis leidyi</v>
      </c>
      <c r="H582" t="s">
        <v>982</v>
      </c>
      <c r="I582" t="str">
        <f>VLOOKUP(H582,Datasæt_Analysesystemer!$D$2:$F$68,3,FALSE)</f>
        <v>Invasiv</v>
      </c>
      <c r="J582" t="s">
        <v>738</v>
      </c>
      <c r="K582" t="s">
        <v>747</v>
      </c>
      <c r="L582" t="s">
        <v>768</v>
      </c>
      <c r="M582" t="str">
        <f t="shared" si="9"/>
        <v>Absent</v>
      </c>
    </row>
    <row r="583" spans="1:13" x14ac:dyDescent="0.25">
      <c r="A583" t="s">
        <v>1622</v>
      </c>
      <c r="B583" t="str">
        <f>VLOOKUP(A583,Tabel1[[PrøveID]:[Longitude]],3,FALSE)</f>
        <v>Miljøstyrelsen</v>
      </c>
      <c r="C583" s="83">
        <f>VLOOKUP(A583,Tabel1[[PrøveID]:[Longitude]],2,FALSE)</f>
        <v>44328</v>
      </c>
      <c r="D583">
        <f>VLOOKUP(A583,Tabel1[[PrøveID]:[Longitude]],5,FALSE)</f>
        <v>55.487020000000001</v>
      </c>
      <c r="E583">
        <f>VLOOKUP(A583,Tabel1[[PrøveID]:[Longitude]],6,FALSE)</f>
        <v>8.4104200000000002</v>
      </c>
      <c r="F583" t="str">
        <f>VLOOKUP(A583,Tabel1[[PrøveID]:[Longitude]],4,FALSE)</f>
        <v>Sædding strand</v>
      </c>
      <c r="G583" s="24" t="str">
        <f>VLOOKUP(H583,Datasæt_Analysesystemer!$D$3:$E$68,2,FALSE)</f>
        <v>Mnemiopsis leidyi</v>
      </c>
      <c r="H583" t="s">
        <v>982</v>
      </c>
      <c r="I583" t="str">
        <f>VLOOKUP(H583,Datasæt_Analysesystemer!$D$2:$F$68,3,FALSE)</f>
        <v>Invasiv</v>
      </c>
      <c r="J583" t="s">
        <v>738</v>
      </c>
      <c r="K583" t="s">
        <v>747</v>
      </c>
      <c r="L583" t="s">
        <v>768</v>
      </c>
      <c r="M583" t="str">
        <f t="shared" si="9"/>
        <v>Absent</v>
      </c>
    </row>
    <row r="584" spans="1:13" x14ac:dyDescent="0.25">
      <c r="A584" t="s">
        <v>1622</v>
      </c>
      <c r="B584" t="str">
        <f>VLOOKUP(A584,Tabel1[[PrøveID]:[Longitude]],3,FALSE)</f>
        <v>Miljøstyrelsen</v>
      </c>
      <c r="C584" s="83">
        <f>VLOOKUP(A584,Tabel1[[PrøveID]:[Longitude]],2,FALSE)</f>
        <v>44328</v>
      </c>
      <c r="D584">
        <f>VLOOKUP(A584,Tabel1[[PrøveID]:[Longitude]],5,FALSE)</f>
        <v>55.487020000000001</v>
      </c>
      <c r="E584">
        <f>VLOOKUP(A584,Tabel1[[PrøveID]:[Longitude]],6,FALSE)</f>
        <v>8.4104200000000002</v>
      </c>
      <c r="F584" t="str">
        <f>VLOOKUP(A584,Tabel1[[PrøveID]:[Longitude]],4,FALSE)</f>
        <v>Sædding strand</v>
      </c>
      <c r="G584" s="24" t="str">
        <f>VLOOKUP(H584,Datasæt_Analysesystemer!$D$3:$E$68,2,FALSE)</f>
        <v>Homarus americanus</v>
      </c>
      <c r="H584" t="s">
        <v>980</v>
      </c>
      <c r="I584" t="str">
        <f>VLOOKUP(H584,Datasæt_Analysesystemer!$D$2:$F$68,3,FALSE)</f>
        <v>Invasiv</v>
      </c>
      <c r="J584" t="s">
        <v>738</v>
      </c>
      <c r="K584" t="s">
        <v>747</v>
      </c>
      <c r="L584" t="s">
        <v>768</v>
      </c>
      <c r="M584" t="str">
        <f t="shared" si="9"/>
        <v>Absent</v>
      </c>
    </row>
    <row r="585" spans="1:13" x14ac:dyDescent="0.25">
      <c r="A585" t="s">
        <v>1622</v>
      </c>
      <c r="B585" t="str">
        <f>VLOOKUP(A585,Tabel1[[PrøveID]:[Longitude]],3,FALSE)</f>
        <v>Miljøstyrelsen</v>
      </c>
      <c r="C585" s="83">
        <f>VLOOKUP(A585,Tabel1[[PrøveID]:[Longitude]],2,FALSE)</f>
        <v>44328</v>
      </c>
      <c r="D585">
        <f>VLOOKUP(A585,Tabel1[[PrøveID]:[Longitude]],5,FALSE)</f>
        <v>55.487020000000001</v>
      </c>
      <c r="E585">
        <f>VLOOKUP(A585,Tabel1[[PrøveID]:[Longitude]],6,FALSE)</f>
        <v>8.4104200000000002</v>
      </c>
      <c r="F585" t="str">
        <f>VLOOKUP(A585,Tabel1[[PrøveID]:[Longitude]],4,FALSE)</f>
        <v>Sædding strand</v>
      </c>
      <c r="G585" s="24" t="str">
        <f>VLOOKUP(H585,Datasæt_Analysesystemer!$D$3:$E$68,2,FALSE)</f>
        <v>Homarus americanus</v>
      </c>
      <c r="H585" t="s">
        <v>980</v>
      </c>
      <c r="I585" t="str">
        <f>VLOOKUP(H585,Datasæt_Analysesystemer!$D$2:$F$68,3,FALSE)</f>
        <v>Invasiv</v>
      </c>
      <c r="J585" t="s">
        <v>744</v>
      </c>
      <c r="K585" t="s">
        <v>747</v>
      </c>
      <c r="L585" t="s">
        <v>768</v>
      </c>
      <c r="M585" t="str">
        <f t="shared" si="9"/>
        <v>Absent</v>
      </c>
    </row>
    <row r="586" spans="1:13" x14ac:dyDescent="0.25">
      <c r="A586" t="s">
        <v>1622</v>
      </c>
      <c r="B586" t="str">
        <f>VLOOKUP(A586,Tabel1[[PrøveID]:[Longitude]],3,FALSE)</f>
        <v>Miljøstyrelsen</v>
      </c>
      <c r="C586" s="83">
        <f>VLOOKUP(A586,Tabel1[[PrøveID]:[Longitude]],2,FALSE)</f>
        <v>44328</v>
      </c>
      <c r="D586">
        <f>VLOOKUP(A586,Tabel1[[PrøveID]:[Longitude]],5,FALSE)</f>
        <v>55.487020000000001</v>
      </c>
      <c r="E586">
        <f>VLOOKUP(A586,Tabel1[[PrøveID]:[Longitude]],6,FALSE)</f>
        <v>8.4104200000000002</v>
      </c>
      <c r="F586" t="str">
        <f>VLOOKUP(A586,Tabel1[[PrøveID]:[Longitude]],4,FALSE)</f>
        <v>Sædding strand</v>
      </c>
      <c r="G586" s="24" t="str">
        <f>VLOOKUP(H586,Datasæt_Analysesystemer!$D$3:$E$68,2,FALSE)</f>
        <v>Paralithodes camtschaticus</v>
      </c>
      <c r="H586" t="s">
        <v>1060</v>
      </c>
      <c r="I586" t="str">
        <f>VLOOKUP(H586,Datasæt_Analysesystemer!$D$2:$F$68,3,FALSE)</f>
        <v>Invasiv</v>
      </c>
      <c r="J586" t="s">
        <v>738</v>
      </c>
      <c r="K586" t="s">
        <v>747</v>
      </c>
      <c r="L586" t="s">
        <v>768</v>
      </c>
      <c r="M586" t="str">
        <f t="shared" si="9"/>
        <v>Absent</v>
      </c>
    </row>
    <row r="587" spans="1:13" x14ac:dyDescent="0.25">
      <c r="A587" t="s">
        <v>1622</v>
      </c>
      <c r="B587" t="str">
        <f>VLOOKUP(A587,Tabel1[[PrøveID]:[Longitude]],3,FALSE)</f>
        <v>Miljøstyrelsen</v>
      </c>
      <c r="C587" s="83">
        <f>VLOOKUP(A587,Tabel1[[PrøveID]:[Longitude]],2,FALSE)</f>
        <v>44328</v>
      </c>
      <c r="D587">
        <f>VLOOKUP(A587,Tabel1[[PrøveID]:[Longitude]],5,FALSE)</f>
        <v>55.487020000000001</v>
      </c>
      <c r="E587">
        <f>VLOOKUP(A587,Tabel1[[PrøveID]:[Longitude]],6,FALSE)</f>
        <v>8.4104200000000002</v>
      </c>
      <c r="F587" t="str">
        <f>VLOOKUP(A587,Tabel1[[PrøveID]:[Longitude]],4,FALSE)</f>
        <v>Sædding strand</v>
      </c>
      <c r="G587" s="24" t="str">
        <f>VLOOKUP(H587,Datasæt_Analysesystemer!$D$3:$E$68,2,FALSE)</f>
        <v>Paralithodes camtschaticus</v>
      </c>
      <c r="H587" t="s">
        <v>1060</v>
      </c>
      <c r="I587" t="str">
        <f>VLOOKUP(H587,Datasæt_Analysesystemer!$D$2:$F$68,3,FALSE)</f>
        <v>Invasiv</v>
      </c>
      <c r="J587" t="s">
        <v>744</v>
      </c>
      <c r="K587" t="s">
        <v>747</v>
      </c>
      <c r="L587" t="s">
        <v>768</v>
      </c>
      <c r="M587" t="str">
        <f t="shared" si="9"/>
        <v>Absent</v>
      </c>
    </row>
    <row r="588" spans="1:13" x14ac:dyDescent="0.25">
      <c r="A588" t="s">
        <v>1622</v>
      </c>
      <c r="B588" t="str">
        <f>VLOOKUP(A588,Tabel1[[PrøveID]:[Longitude]],3,FALSE)</f>
        <v>Miljøstyrelsen</v>
      </c>
      <c r="C588" s="83">
        <f>VLOOKUP(A588,Tabel1[[PrøveID]:[Longitude]],2,FALSE)</f>
        <v>44328</v>
      </c>
      <c r="D588">
        <f>VLOOKUP(A588,Tabel1[[PrøveID]:[Longitude]],5,FALSE)</f>
        <v>55.487020000000001</v>
      </c>
      <c r="E588">
        <f>VLOOKUP(A588,Tabel1[[PrøveID]:[Longitude]],6,FALSE)</f>
        <v>8.4104200000000002</v>
      </c>
      <c r="F588" t="str">
        <f>VLOOKUP(A588,Tabel1[[PrøveID]:[Longitude]],4,FALSE)</f>
        <v>Sædding strand</v>
      </c>
      <c r="G588" s="24" t="str">
        <f>VLOOKUP(H588,Datasæt_Analysesystemer!$D$3:$E$68,2,FALSE)</f>
        <v>Eriocheir sinensis</v>
      </c>
      <c r="H588" t="s">
        <v>1031</v>
      </c>
      <c r="I588" t="str">
        <f>VLOOKUP(H588,Datasæt_Analysesystemer!$D$2:$F$68,3,FALSE)</f>
        <v>Invasiv</v>
      </c>
      <c r="J588" t="s">
        <v>738</v>
      </c>
      <c r="K588" t="s">
        <v>747</v>
      </c>
      <c r="L588" t="s">
        <v>768</v>
      </c>
      <c r="M588" t="str">
        <f t="shared" si="9"/>
        <v>Absent</v>
      </c>
    </row>
    <row r="589" spans="1:13" x14ac:dyDescent="0.25">
      <c r="A589" t="s">
        <v>1622</v>
      </c>
      <c r="B589" t="str">
        <f>VLOOKUP(A589,Tabel1[[PrøveID]:[Longitude]],3,FALSE)</f>
        <v>Miljøstyrelsen</v>
      </c>
      <c r="C589" s="83">
        <f>VLOOKUP(A589,Tabel1[[PrøveID]:[Longitude]],2,FALSE)</f>
        <v>44328</v>
      </c>
      <c r="D589">
        <f>VLOOKUP(A589,Tabel1[[PrøveID]:[Longitude]],5,FALSE)</f>
        <v>55.487020000000001</v>
      </c>
      <c r="E589">
        <f>VLOOKUP(A589,Tabel1[[PrøveID]:[Longitude]],6,FALSE)</f>
        <v>8.4104200000000002</v>
      </c>
      <c r="F589" t="str">
        <f>VLOOKUP(A589,Tabel1[[PrøveID]:[Longitude]],4,FALSE)</f>
        <v>Sædding strand</v>
      </c>
      <c r="G589" s="24" t="str">
        <f>VLOOKUP(H589,Datasæt_Analysesystemer!$D$3:$E$68,2,FALSE)</f>
        <v>Eriocheir sinensis</v>
      </c>
      <c r="H589" t="s">
        <v>1031</v>
      </c>
      <c r="I589" t="str">
        <f>VLOOKUP(H589,Datasæt_Analysesystemer!$D$2:$F$68,3,FALSE)</f>
        <v>Invasiv</v>
      </c>
      <c r="J589" t="s">
        <v>738</v>
      </c>
      <c r="K589" t="s">
        <v>747</v>
      </c>
      <c r="L589" t="s">
        <v>768</v>
      </c>
      <c r="M589" t="str">
        <f t="shared" si="9"/>
        <v>Absent</v>
      </c>
    </row>
    <row r="590" spans="1:13" x14ac:dyDescent="0.25">
      <c r="A590" t="s">
        <v>1622</v>
      </c>
      <c r="B590" t="str">
        <f>VLOOKUP(A590,Tabel1[[PrøveID]:[Longitude]],3,FALSE)</f>
        <v>Miljøstyrelsen</v>
      </c>
      <c r="C590" s="83">
        <f>VLOOKUP(A590,Tabel1[[PrøveID]:[Longitude]],2,FALSE)</f>
        <v>44328</v>
      </c>
      <c r="D590">
        <f>VLOOKUP(A590,Tabel1[[PrøveID]:[Longitude]],5,FALSE)</f>
        <v>55.487020000000001</v>
      </c>
      <c r="E590">
        <f>VLOOKUP(A590,Tabel1[[PrøveID]:[Longitude]],6,FALSE)</f>
        <v>8.4104200000000002</v>
      </c>
      <c r="F590" t="str">
        <f>VLOOKUP(A590,Tabel1[[PrøveID]:[Longitude]],4,FALSE)</f>
        <v>Sædding strand</v>
      </c>
      <c r="G590" s="24" t="str">
        <f>VLOOKUP(H590,Datasæt_Analysesystemer!$D$3:$E$68,2,FALSE)</f>
        <v>Rhithropanopeus harrisii</v>
      </c>
      <c r="H590" t="s">
        <v>1090</v>
      </c>
      <c r="I590" t="str">
        <f>VLOOKUP(H590,Datasæt_Analysesystemer!$D$2:$F$68,3,FALSE)</f>
        <v>Invasiv</v>
      </c>
      <c r="J590" t="s">
        <v>738</v>
      </c>
      <c r="K590" t="s">
        <v>747</v>
      </c>
      <c r="L590" t="s">
        <v>768</v>
      </c>
      <c r="M590" t="str">
        <f t="shared" si="9"/>
        <v>Absent</v>
      </c>
    </row>
    <row r="591" spans="1:13" x14ac:dyDescent="0.25">
      <c r="A591" t="s">
        <v>1622</v>
      </c>
      <c r="B591" t="str">
        <f>VLOOKUP(A591,Tabel1[[PrøveID]:[Longitude]],3,FALSE)</f>
        <v>Miljøstyrelsen</v>
      </c>
      <c r="C591" s="83">
        <f>VLOOKUP(A591,Tabel1[[PrøveID]:[Longitude]],2,FALSE)</f>
        <v>44328</v>
      </c>
      <c r="D591">
        <f>VLOOKUP(A591,Tabel1[[PrøveID]:[Longitude]],5,FALSE)</f>
        <v>55.487020000000001</v>
      </c>
      <c r="E591">
        <f>VLOOKUP(A591,Tabel1[[PrøveID]:[Longitude]],6,FALSE)</f>
        <v>8.4104200000000002</v>
      </c>
      <c r="F591" t="str">
        <f>VLOOKUP(A591,Tabel1[[PrøveID]:[Longitude]],4,FALSE)</f>
        <v>Sædding strand</v>
      </c>
      <c r="G591" s="24" t="str">
        <f>VLOOKUP(H591,Datasæt_Analysesystemer!$D$3:$E$68,2,FALSE)</f>
        <v>Rhithropanopeus harrisii</v>
      </c>
      <c r="H591" t="s">
        <v>1090</v>
      </c>
      <c r="I591" t="str">
        <f>VLOOKUP(H591,Datasæt_Analysesystemer!$D$2:$F$68,3,FALSE)</f>
        <v>Invasiv</v>
      </c>
      <c r="J591" t="s">
        <v>738</v>
      </c>
      <c r="K591" t="s">
        <v>747</v>
      </c>
      <c r="L591" t="s">
        <v>768</v>
      </c>
      <c r="M591" t="str">
        <f t="shared" si="9"/>
        <v>Absent</v>
      </c>
    </row>
    <row r="592" spans="1:13" x14ac:dyDescent="0.25">
      <c r="A592" t="s">
        <v>1622</v>
      </c>
      <c r="B592" t="str">
        <f>VLOOKUP(A592,Tabel1[[PrøveID]:[Longitude]],3,FALSE)</f>
        <v>Miljøstyrelsen</v>
      </c>
      <c r="C592" s="83">
        <f>VLOOKUP(A592,Tabel1[[PrøveID]:[Longitude]],2,FALSE)</f>
        <v>44328</v>
      </c>
      <c r="D592">
        <f>VLOOKUP(A592,Tabel1[[PrøveID]:[Longitude]],5,FALSE)</f>
        <v>55.487020000000001</v>
      </c>
      <c r="E592">
        <f>VLOOKUP(A592,Tabel1[[PrøveID]:[Longitude]],6,FALSE)</f>
        <v>8.4104200000000002</v>
      </c>
      <c r="F592" t="str">
        <f>VLOOKUP(A592,Tabel1[[PrøveID]:[Longitude]],4,FALSE)</f>
        <v>Sædding strand</v>
      </c>
      <c r="G592" s="24" t="str">
        <f>VLOOKUP(H592,Datasæt_Analysesystemer!$D$3:$E$68,2,FALSE)</f>
        <v>Oncorhyncus gorbuscha</v>
      </c>
      <c r="H592" t="s">
        <v>799</v>
      </c>
      <c r="I592" t="str">
        <f>VLOOKUP(H592,Datasæt_Analysesystemer!$D$2:$F$68,3,FALSE)</f>
        <v>Invasiv</v>
      </c>
      <c r="J592" t="s">
        <v>738</v>
      </c>
      <c r="K592" t="s">
        <v>747</v>
      </c>
      <c r="L592" t="s">
        <v>768</v>
      </c>
      <c r="M592" t="str">
        <f t="shared" si="9"/>
        <v>Absent</v>
      </c>
    </row>
    <row r="593" spans="1:13" x14ac:dyDescent="0.25">
      <c r="A593" t="s">
        <v>1622</v>
      </c>
      <c r="B593" t="str">
        <f>VLOOKUP(A593,Tabel1[[PrøveID]:[Longitude]],3,FALSE)</f>
        <v>Miljøstyrelsen</v>
      </c>
      <c r="C593" s="83">
        <f>VLOOKUP(A593,Tabel1[[PrøveID]:[Longitude]],2,FALSE)</f>
        <v>44328</v>
      </c>
      <c r="D593">
        <f>VLOOKUP(A593,Tabel1[[PrøveID]:[Longitude]],5,FALSE)</f>
        <v>55.487020000000001</v>
      </c>
      <c r="E593">
        <f>VLOOKUP(A593,Tabel1[[PrøveID]:[Longitude]],6,FALSE)</f>
        <v>8.4104200000000002</v>
      </c>
      <c r="F593" t="str">
        <f>VLOOKUP(A593,Tabel1[[PrøveID]:[Longitude]],4,FALSE)</f>
        <v>Sædding strand</v>
      </c>
      <c r="G593" s="24" t="str">
        <f>VLOOKUP(H593,Datasæt_Analysesystemer!$D$3:$E$68,2,FALSE)</f>
        <v>Oncorhyncus gorbuscha</v>
      </c>
      <c r="H593" t="s">
        <v>799</v>
      </c>
      <c r="I593" t="str">
        <f>VLOOKUP(H593,Datasæt_Analysesystemer!$D$2:$F$68,3,FALSE)</f>
        <v>Invasiv</v>
      </c>
      <c r="J593" t="s">
        <v>738</v>
      </c>
      <c r="K593" t="s">
        <v>747</v>
      </c>
      <c r="L593" t="s">
        <v>768</v>
      </c>
      <c r="M593" t="str">
        <f t="shared" si="9"/>
        <v>Absent</v>
      </c>
    </row>
    <row r="594" spans="1:13" x14ac:dyDescent="0.25">
      <c r="A594" t="s">
        <v>1622</v>
      </c>
      <c r="B594" t="str">
        <f>VLOOKUP(A594,Tabel1[[PrøveID]:[Longitude]],3,FALSE)</f>
        <v>Miljøstyrelsen</v>
      </c>
      <c r="C594" s="83">
        <f>VLOOKUP(A594,Tabel1[[PrøveID]:[Longitude]],2,FALSE)</f>
        <v>44328</v>
      </c>
      <c r="D594">
        <f>VLOOKUP(A594,Tabel1[[PrøveID]:[Longitude]],5,FALSE)</f>
        <v>55.487020000000001</v>
      </c>
      <c r="E594">
        <f>VLOOKUP(A594,Tabel1[[PrøveID]:[Longitude]],6,FALSE)</f>
        <v>8.4104200000000002</v>
      </c>
      <c r="F594" t="str">
        <f>VLOOKUP(A594,Tabel1[[PrøveID]:[Longitude]],4,FALSE)</f>
        <v>Sædding strand</v>
      </c>
      <c r="G594" s="24" t="str">
        <f>VLOOKUP(H594,Datasæt_Analysesystemer!$D$3:$E$68,2,FALSE)</f>
        <v>Thunnus Thynnus</v>
      </c>
      <c r="H594" t="s">
        <v>992</v>
      </c>
      <c r="I594" t="str">
        <f>VLOOKUP(H594,Datasæt_Analysesystemer!$D$2:$F$68,3,FALSE)</f>
        <v>Sjælden</v>
      </c>
      <c r="J594" t="s">
        <v>738</v>
      </c>
      <c r="K594" t="s">
        <v>802</v>
      </c>
      <c r="L594" t="s">
        <v>741</v>
      </c>
      <c r="M594" t="str">
        <f t="shared" si="9"/>
        <v>Present_Ct&lt;41</v>
      </c>
    </row>
    <row r="595" spans="1:13" x14ac:dyDescent="0.25">
      <c r="A595" t="s">
        <v>1622</v>
      </c>
      <c r="B595" t="str">
        <f>VLOOKUP(A595,Tabel1[[PrøveID]:[Longitude]],3,FALSE)</f>
        <v>Miljøstyrelsen</v>
      </c>
      <c r="C595" s="83">
        <f>VLOOKUP(A595,Tabel1[[PrøveID]:[Longitude]],2,FALSE)</f>
        <v>44328</v>
      </c>
      <c r="D595">
        <f>VLOOKUP(A595,Tabel1[[PrøveID]:[Longitude]],5,FALSE)</f>
        <v>55.487020000000001</v>
      </c>
      <c r="E595">
        <f>VLOOKUP(A595,Tabel1[[PrøveID]:[Longitude]],6,FALSE)</f>
        <v>8.4104200000000002</v>
      </c>
      <c r="F595" t="str">
        <f>VLOOKUP(A595,Tabel1[[PrøveID]:[Longitude]],4,FALSE)</f>
        <v>Sædding strand</v>
      </c>
      <c r="G595" s="24" t="str">
        <f>VLOOKUP(H595,Datasæt_Analysesystemer!$D$3:$E$68,2,FALSE)</f>
        <v>Thunnus Thynnus</v>
      </c>
      <c r="H595" t="s">
        <v>992</v>
      </c>
      <c r="I595" t="str">
        <f>VLOOKUP(H595,Datasæt_Analysesystemer!$D$2:$F$68,3,FALSE)</f>
        <v>Sjælden</v>
      </c>
      <c r="J595" t="s">
        <v>738</v>
      </c>
      <c r="K595" t="s">
        <v>802</v>
      </c>
      <c r="L595" t="s">
        <v>741</v>
      </c>
      <c r="M595" t="str">
        <f t="shared" si="9"/>
        <v>Present_Ct&lt;41</v>
      </c>
    </row>
    <row r="596" spans="1:13" x14ac:dyDescent="0.25">
      <c r="A596" t="s">
        <v>1622</v>
      </c>
      <c r="B596" t="str">
        <f>VLOOKUP(A596,Tabel1[[PrøveID]:[Longitude]],3,FALSE)</f>
        <v>Miljøstyrelsen</v>
      </c>
      <c r="C596" s="83">
        <f>VLOOKUP(A596,Tabel1[[PrøveID]:[Longitude]],2,FALSE)</f>
        <v>44328</v>
      </c>
      <c r="D596">
        <f>VLOOKUP(A596,Tabel1[[PrøveID]:[Longitude]],5,FALSE)</f>
        <v>55.487020000000001</v>
      </c>
      <c r="E596">
        <f>VLOOKUP(A596,Tabel1[[PrøveID]:[Longitude]],6,FALSE)</f>
        <v>8.4104200000000002</v>
      </c>
      <c r="F596" t="str">
        <f>VLOOKUP(A596,Tabel1[[PrøveID]:[Longitude]],4,FALSE)</f>
        <v>Sædding strand</v>
      </c>
      <c r="G596" s="24" t="str">
        <f>VLOOKUP(H596,Datasæt_Analysesystemer!$D$3:$E$68,2,FALSE)</f>
        <v>Magallana gigas</v>
      </c>
      <c r="H596" t="s">
        <v>1100</v>
      </c>
      <c r="I596" t="str">
        <f>VLOOKUP(H596,Datasæt_Analysesystemer!$D$2:$F$68,3,FALSE)</f>
        <v>Invasiv</v>
      </c>
      <c r="J596" t="s">
        <v>744</v>
      </c>
      <c r="K596" t="s">
        <v>802</v>
      </c>
      <c r="L596" t="s">
        <v>741</v>
      </c>
      <c r="M596" t="str">
        <f t="shared" si="9"/>
        <v>Present_Ct&lt;41</v>
      </c>
    </row>
    <row r="597" spans="1:13" x14ac:dyDescent="0.25">
      <c r="A597" t="s">
        <v>1622</v>
      </c>
      <c r="B597" t="str">
        <f>VLOOKUP(A597,Tabel1[[PrøveID]:[Longitude]],3,FALSE)</f>
        <v>Miljøstyrelsen</v>
      </c>
      <c r="C597" s="83">
        <f>VLOOKUP(A597,Tabel1[[PrøveID]:[Longitude]],2,FALSE)</f>
        <v>44328</v>
      </c>
      <c r="D597">
        <f>VLOOKUP(A597,Tabel1[[PrøveID]:[Longitude]],5,FALSE)</f>
        <v>55.487020000000001</v>
      </c>
      <c r="E597">
        <f>VLOOKUP(A597,Tabel1[[PrøveID]:[Longitude]],6,FALSE)</f>
        <v>8.4104200000000002</v>
      </c>
      <c r="F597" t="str">
        <f>VLOOKUP(A597,Tabel1[[PrøveID]:[Longitude]],4,FALSE)</f>
        <v>Sædding strand</v>
      </c>
      <c r="G597" s="24" t="str">
        <f>VLOOKUP(H597,Datasæt_Analysesystemer!$D$3:$E$68,2,FALSE)</f>
        <v>Magallana gigas</v>
      </c>
      <c r="H597" t="s">
        <v>1100</v>
      </c>
      <c r="I597" t="str">
        <f>VLOOKUP(H597,Datasæt_Analysesystemer!$D$2:$F$68,3,FALSE)</f>
        <v>Invasiv</v>
      </c>
      <c r="J597" t="s">
        <v>738</v>
      </c>
      <c r="K597" t="s">
        <v>802</v>
      </c>
      <c r="L597" t="s">
        <v>741</v>
      </c>
      <c r="M597" t="str">
        <f t="shared" si="9"/>
        <v>Present_Ct&lt;41</v>
      </c>
    </row>
    <row r="598" spans="1:13" x14ac:dyDescent="0.25">
      <c r="A598" t="s">
        <v>1622</v>
      </c>
      <c r="B598" t="str">
        <f>VLOOKUP(A598,Tabel1[[PrøveID]:[Longitude]],3,FALSE)</f>
        <v>Miljøstyrelsen</v>
      </c>
      <c r="C598" s="83">
        <f>VLOOKUP(A598,Tabel1[[PrøveID]:[Longitude]],2,FALSE)</f>
        <v>44328</v>
      </c>
      <c r="D598">
        <f>VLOOKUP(A598,Tabel1[[PrøveID]:[Longitude]],5,FALSE)</f>
        <v>55.487020000000001</v>
      </c>
      <c r="E598">
        <f>VLOOKUP(A598,Tabel1[[PrøveID]:[Longitude]],6,FALSE)</f>
        <v>8.4104200000000002</v>
      </c>
      <c r="F598" t="str">
        <f>VLOOKUP(A598,Tabel1[[PrøveID]:[Longitude]],4,FALSE)</f>
        <v>Sædding strand</v>
      </c>
      <c r="G598" s="24" t="str">
        <f>VLOOKUP(H598,Datasæt_Analysesystemer!$D$3:$E$68,2,FALSE)</f>
        <v>Neogobius melanostomus</v>
      </c>
      <c r="H598" t="s">
        <v>1089</v>
      </c>
      <c r="I598" t="str">
        <f>VLOOKUP(H598,Datasæt_Analysesystemer!$D$2:$F$68,3,FALSE)</f>
        <v>Invasiv</v>
      </c>
      <c r="J598" t="s">
        <v>738</v>
      </c>
      <c r="K598" t="s">
        <v>747</v>
      </c>
      <c r="L598" t="s">
        <v>768</v>
      </c>
      <c r="M598" t="str">
        <f t="shared" si="9"/>
        <v>Absent</v>
      </c>
    </row>
    <row r="599" spans="1:13" x14ac:dyDescent="0.25">
      <c r="A599" t="s">
        <v>1622</v>
      </c>
      <c r="B599" t="str">
        <f>VLOOKUP(A599,Tabel1[[PrøveID]:[Longitude]],3,FALSE)</f>
        <v>Miljøstyrelsen</v>
      </c>
      <c r="C599" s="83">
        <f>VLOOKUP(A599,Tabel1[[PrøveID]:[Longitude]],2,FALSE)</f>
        <v>44328</v>
      </c>
      <c r="D599">
        <f>VLOOKUP(A599,Tabel1[[PrøveID]:[Longitude]],5,FALSE)</f>
        <v>55.487020000000001</v>
      </c>
      <c r="E599">
        <f>VLOOKUP(A599,Tabel1[[PrøveID]:[Longitude]],6,FALSE)</f>
        <v>8.4104200000000002</v>
      </c>
      <c r="F599" t="str">
        <f>VLOOKUP(A599,Tabel1[[PrøveID]:[Longitude]],4,FALSE)</f>
        <v>Sædding strand</v>
      </c>
      <c r="G599" s="24" t="str">
        <f>VLOOKUP(H599,Datasæt_Analysesystemer!$D$3:$E$68,2,FALSE)</f>
        <v>Neogobius melanostomus</v>
      </c>
      <c r="H599" t="s">
        <v>1089</v>
      </c>
      <c r="I599" t="str">
        <f>VLOOKUP(H599,Datasæt_Analysesystemer!$D$2:$F$68,3,FALSE)</f>
        <v>Invasiv</v>
      </c>
      <c r="J599" t="s">
        <v>744</v>
      </c>
      <c r="K599" t="s">
        <v>747</v>
      </c>
      <c r="L599" t="s">
        <v>768</v>
      </c>
      <c r="M599" t="str">
        <f t="shared" si="9"/>
        <v>Absent</v>
      </c>
    </row>
    <row r="600" spans="1:13" x14ac:dyDescent="0.25">
      <c r="A600" t="s">
        <v>1616</v>
      </c>
      <c r="B600" t="str">
        <f>VLOOKUP(A600,Tabel1[[PrøveID]:[Longitude]],3,FALSE)</f>
        <v>Miljøstyrelsen</v>
      </c>
      <c r="C600" s="83">
        <f>VLOOKUP(A600,Tabel1[[PrøveID]:[Longitude]],2,FALSE)</f>
        <v>44306</v>
      </c>
      <c r="D600">
        <f>VLOOKUP(A600,Tabel1[[PrøveID]:[Longitude]],5,FALSE)</f>
        <v>0</v>
      </c>
      <c r="E600">
        <f>VLOOKUP(A600,Tabel1[[PrøveID]:[Longitude]],6,FALSE)</f>
        <v>0</v>
      </c>
      <c r="F600" t="str">
        <f>VLOOKUP(A600,Tabel1[[PrøveID]:[Longitude]],4,FALSE)</f>
        <v>Vedersø Klit</v>
      </c>
      <c r="G600" s="24" t="str">
        <f>VLOOKUP(H600,Datasæt_Analysesystemer!$D$3:$E$68,2,FALSE)</f>
        <v>Platichthys flesus</v>
      </c>
      <c r="H600" t="s">
        <v>793</v>
      </c>
      <c r="I600" t="str">
        <f>VLOOKUP(H600,Datasæt_Analysesystemer!$D$2:$F$68,3,FALSE)</f>
        <v>Almindelig</v>
      </c>
      <c r="J600" t="s">
        <v>738</v>
      </c>
      <c r="K600" t="s">
        <v>802</v>
      </c>
      <c r="L600" t="s">
        <v>741</v>
      </c>
      <c r="M600" t="str">
        <f t="shared" si="9"/>
        <v>Present_Ct&lt;41</v>
      </c>
    </row>
    <row r="601" spans="1:13" x14ac:dyDescent="0.25">
      <c r="A601" t="s">
        <v>1616</v>
      </c>
      <c r="B601" t="str">
        <f>VLOOKUP(A601,Tabel1[[PrøveID]:[Longitude]],3,FALSE)</f>
        <v>Miljøstyrelsen</v>
      </c>
      <c r="C601" s="83">
        <f>VLOOKUP(A601,Tabel1[[PrøveID]:[Longitude]],2,FALSE)</f>
        <v>44306</v>
      </c>
      <c r="D601">
        <f>VLOOKUP(A601,Tabel1[[PrøveID]:[Longitude]],5,FALSE)</f>
        <v>0</v>
      </c>
      <c r="E601">
        <f>VLOOKUP(A601,Tabel1[[PrøveID]:[Longitude]],6,FALSE)</f>
        <v>0</v>
      </c>
      <c r="F601" t="str">
        <f>VLOOKUP(A601,Tabel1[[PrøveID]:[Longitude]],4,FALSE)</f>
        <v>Vedersø Klit</v>
      </c>
      <c r="G601" s="24" t="str">
        <f>VLOOKUP(H601,Datasæt_Analysesystemer!$D$3:$E$68,2,FALSE)</f>
        <v>Platichthys flesus</v>
      </c>
      <c r="H601" t="s">
        <v>793</v>
      </c>
      <c r="I601" t="str">
        <f>VLOOKUP(H601,Datasæt_Analysesystemer!$D$2:$F$68,3,FALSE)</f>
        <v>Almindelig</v>
      </c>
      <c r="J601" t="s">
        <v>738</v>
      </c>
      <c r="K601" t="s">
        <v>747</v>
      </c>
      <c r="L601" t="s">
        <v>768</v>
      </c>
      <c r="M601" t="str">
        <f t="shared" si="9"/>
        <v>Absent</v>
      </c>
    </row>
    <row r="602" spans="1:13" x14ac:dyDescent="0.25">
      <c r="A602" t="s">
        <v>1616</v>
      </c>
      <c r="B602" t="str">
        <f>VLOOKUP(A602,Tabel1[[PrøveID]:[Longitude]],3,FALSE)</f>
        <v>Miljøstyrelsen</v>
      </c>
      <c r="C602" s="83">
        <f>VLOOKUP(A602,Tabel1[[PrøveID]:[Longitude]],2,FALSE)</f>
        <v>44306</v>
      </c>
      <c r="D602">
        <f>VLOOKUP(A602,Tabel1[[PrøveID]:[Longitude]],5,FALSE)</f>
        <v>0</v>
      </c>
      <c r="E602">
        <f>VLOOKUP(A602,Tabel1[[PrøveID]:[Longitude]],6,FALSE)</f>
        <v>0</v>
      </c>
      <c r="F602" t="str">
        <f>VLOOKUP(A602,Tabel1[[PrøveID]:[Longitude]],4,FALSE)</f>
        <v>Vedersø Klit</v>
      </c>
      <c r="G602" s="24" t="str">
        <f>VLOOKUP(H602,Datasæt_Analysesystemer!$D$3:$E$68,2,FALSE)</f>
        <v>Gadus morhua</v>
      </c>
      <c r="H602" t="s">
        <v>794</v>
      </c>
      <c r="I602" t="str">
        <f>VLOOKUP(H602,Datasæt_Analysesystemer!$D$2:$F$68,3,FALSE)</f>
        <v>Almindelig</v>
      </c>
      <c r="J602" t="s">
        <v>738</v>
      </c>
      <c r="K602" t="s">
        <v>747</v>
      </c>
      <c r="L602" t="s">
        <v>768</v>
      </c>
      <c r="M602" t="str">
        <f t="shared" si="9"/>
        <v>Absent</v>
      </c>
    </row>
    <row r="603" spans="1:13" x14ac:dyDescent="0.25">
      <c r="A603" t="s">
        <v>1616</v>
      </c>
      <c r="B603" t="str">
        <f>VLOOKUP(A603,Tabel1[[PrøveID]:[Longitude]],3,FALSE)</f>
        <v>Miljøstyrelsen</v>
      </c>
      <c r="C603" s="83">
        <f>VLOOKUP(A603,Tabel1[[PrøveID]:[Longitude]],2,FALSE)</f>
        <v>44306</v>
      </c>
      <c r="D603">
        <f>VLOOKUP(A603,Tabel1[[PrøveID]:[Longitude]],5,FALSE)</f>
        <v>0</v>
      </c>
      <c r="E603">
        <f>VLOOKUP(A603,Tabel1[[PrøveID]:[Longitude]],6,FALSE)</f>
        <v>0</v>
      </c>
      <c r="F603" t="str">
        <f>VLOOKUP(A603,Tabel1[[PrøveID]:[Longitude]],4,FALSE)</f>
        <v>Vedersø Klit</v>
      </c>
      <c r="G603" s="24" t="str">
        <f>VLOOKUP(H603,Datasæt_Analysesystemer!$D$3:$E$68,2,FALSE)</f>
        <v>Gadus morhua</v>
      </c>
      <c r="H603" t="s">
        <v>794</v>
      </c>
      <c r="I603" t="str">
        <f>VLOOKUP(H603,Datasæt_Analysesystemer!$D$2:$F$68,3,FALSE)</f>
        <v>Almindelig</v>
      </c>
      <c r="J603" t="s">
        <v>744</v>
      </c>
      <c r="K603" t="s">
        <v>747</v>
      </c>
      <c r="L603" t="s">
        <v>768</v>
      </c>
      <c r="M603" t="str">
        <f t="shared" si="9"/>
        <v>Absent</v>
      </c>
    </row>
    <row r="604" spans="1:13" x14ac:dyDescent="0.25">
      <c r="A604" t="s">
        <v>1616</v>
      </c>
      <c r="B604" t="str">
        <f>VLOOKUP(A604,Tabel1[[PrøveID]:[Longitude]],3,FALSE)</f>
        <v>Miljøstyrelsen</v>
      </c>
      <c r="C604" s="83">
        <f>VLOOKUP(A604,Tabel1[[PrøveID]:[Longitude]],2,FALSE)</f>
        <v>44306</v>
      </c>
      <c r="D604">
        <f>VLOOKUP(A604,Tabel1[[PrøveID]:[Longitude]],5,FALSE)</f>
        <v>0</v>
      </c>
      <c r="E604">
        <f>VLOOKUP(A604,Tabel1[[PrøveID]:[Longitude]],6,FALSE)</f>
        <v>0</v>
      </c>
      <c r="F604" t="str">
        <f>VLOOKUP(A604,Tabel1[[PrøveID]:[Longitude]],4,FALSE)</f>
        <v>Vedersø Klit</v>
      </c>
      <c r="G604" s="24" t="str">
        <f>VLOOKUP(H604,Datasæt_Analysesystemer!$D$3:$E$68,2,FALSE)</f>
        <v>Mya arenaria</v>
      </c>
      <c r="H604" t="s">
        <v>795</v>
      </c>
      <c r="I604" t="str">
        <f>VLOOKUP(H604,Datasæt_Analysesystemer!$D$2:$F$68,3,FALSE)</f>
        <v>Almindelig</v>
      </c>
      <c r="J604" t="s">
        <v>738</v>
      </c>
      <c r="K604" t="s">
        <v>747</v>
      </c>
      <c r="L604" t="s">
        <v>768</v>
      </c>
      <c r="M604" t="str">
        <f t="shared" si="9"/>
        <v>Absent</v>
      </c>
    </row>
    <row r="605" spans="1:13" x14ac:dyDescent="0.25">
      <c r="A605" t="s">
        <v>1616</v>
      </c>
      <c r="B605" t="str">
        <f>VLOOKUP(A605,Tabel1[[PrøveID]:[Longitude]],3,FALSE)</f>
        <v>Miljøstyrelsen</v>
      </c>
      <c r="C605" s="83">
        <f>VLOOKUP(A605,Tabel1[[PrøveID]:[Longitude]],2,FALSE)</f>
        <v>44306</v>
      </c>
      <c r="D605">
        <f>VLOOKUP(A605,Tabel1[[PrøveID]:[Longitude]],5,FALSE)</f>
        <v>0</v>
      </c>
      <c r="E605">
        <f>VLOOKUP(A605,Tabel1[[PrøveID]:[Longitude]],6,FALSE)</f>
        <v>0</v>
      </c>
      <c r="F605" t="str">
        <f>VLOOKUP(A605,Tabel1[[PrøveID]:[Longitude]],4,FALSE)</f>
        <v>Vedersø Klit</v>
      </c>
      <c r="G605" s="24" t="str">
        <f>VLOOKUP(H605,Datasæt_Analysesystemer!$D$3:$E$68,2,FALSE)</f>
        <v>Mya arenaria</v>
      </c>
      <c r="H605" t="s">
        <v>795</v>
      </c>
      <c r="I605" t="str">
        <f>VLOOKUP(H605,Datasæt_Analysesystemer!$D$2:$F$68,3,FALSE)</f>
        <v>Almindelig</v>
      </c>
      <c r="J605" t="s">
        <v>738</v>
      </c>
      <c r="K605" t="s">
        <v>747</v>
      </c>
      <c r="L605" t="s">
        <v>768</v>
      </c>
      <c r="M605" t="str">
        <f t="shared" si="9"/>
        <v>Absent</v>
      </c>
    </row>
    <row r="606" spans="1:13" x14ac:dyDescent="0.25">
      <c r="A606" t="s">
        <v>1616</v>
      </c>
      <c r="B606" t="str">
        <f>VLOOKUP(A606,Tabel1[[PrøveID]:[Longitude]],3,FALSE)</f>
        <v>Miljøstyrelsen</v>
      </c>
      <c r="C606" s="83">
        <f>VLOOKUP(A606,Tabel1[[PrøveID]:[Longitude]],2,FALSE)</f>
        <v>44306</v>
      </c>
      <c r="D606">
        <f>VLOOKUP(A606,Tabel1[[PrøveID]:[Longitude]],5,FALSE)</f>
        <v>0</v>
      </c>
      <c r="E606">
        <f>VLOOKUP(A606,Tabel1[[PrøveID]:[Longitude]],6,FALSE)</f>
        <v>0</v>
      </c>
      <c r="F606" t="str">
        <f>VLOOKUP(A606,Tabel1[[PrøveID]:[Longitude]],4,FALSE)</f>
        <v>Vedersø Klit</v>
      </c>
      <c r="G606" s="24" t="str">
        <f>VLOOKUP(H606,Datasæt_Analysesystemer!$D$3:$E$68,2,FALSE)</f>
        <v>Mnemiopsis leidyi</v>
      </c>
      <c r="H606" t="s">
        <v>982</v>
      </c>
      <c r="I606" t="str">
        <f>VLOOKUP(H606,Datasæt_Analysesystemer!$D$2:$F$68,3,FALSE)</f>
        <v>Invasiv</v>
      </c>
      <c r="J606" t="s">
        <v>738</v>
      </c>
      <c r="K606" t="s">
        <v>802</v>
      </c>
      <c r="L606" t="s">
        <v>741</v>
      </c>
      <c r="M606" t="str">
        <f t="shared" si="9"/>
        <v>Present_Ct&lt;41</v>
      </c>
    </row>
    <row r="607" spans="1:13" x14ac:dyDescent="0.25">
      <c r="A607" t="s">
        <v>1616</v>
      </c>
      <c r="B607" t="str">
        <f>VLOOKUP(A607,Tabel1[[PrøveID]:[Longitude]],3,FALSE)</f>
        <v>Miljøstyrelsen</v>
      </c>
      <c r="C607" s="83">
        <f>VLOOKUP(A607,Tabel1[[PrøveID]:[Longitude]],2,FALSE)</f>
        <v>44306</v>
      </c>
      <c r="D607">
        <f>VLOOKUP(A607,Tabel1[[PrøveID]:[Longitude]],5,FALSE)</f>
        <v>0</v>
      </c>
      <c r="E607">
        <f>VLOOKUP(A607,Tabel1[[PrøveID]:[Longitude]],6,FALSE)</f>
        <v>0</v>
      </c>
      <c r="F607" t="str">
        <f>VLOOKUP(A607,Tabel1[[PrøveID]:[Longitude]],4,FALSE)</f>
        <v>Vedersø Klit</v>
      </c>
      <c r="G607" s="24" t="str">
        <f>VLOOKUP(H607,Datasæt_Analysesystemer!$D$3:$E$68,2,FALSE)</f>
        <v>Mnemiopsis leidyi</v>
      </c>
      <c r="H607" t="s">
        <v>982</v>
      </c>
      <c r="I607" t="str">
        <f>VLOOKUP(H607,Datasæt_Analysesystemer!$D$2:$F$68,3,FALSE)</f>
        <v>Invasiv</v>
      </c>
      <c r="J607" t="s">
        <v>744</v>
      </c>
      <c r="K607" t="s">
        <v>747</v>
      </c>
      <c r="L607" t="s">
        <v>768</v>
      </c>
      <c r="M607" t="str">
        <f t="shared" si="9"/>
        <v>Absent</v>
      </c>
    </row>
    <row r="608" spans="1:13" x14ac:dyDescent="0.25">
      <c r="A608" t="s">
        <v>1616</v>
      </c>
      <c r="B608" t="str">
        <f>VLOOKUP(A608,Tabel1[[PrøveID]:[Longitude]],3,FALSE)</f>
        <v>Miljøstyrelsen</v>
      </c>
      <c r="C608" s="83">
        <f>VLOOKUP(A608,Tabel1[[PrøveID]:[Longitude]],2,FALSE)</f>
        <v>44306</v>
      </c>
      <c r="D608">
        <f>VLOOKUP(A608,Tabel1[[PrøveID]:[Longitude]],5,FALSE)</f>
        <v>0</v>
      </c>
      <c r="E608">
        <f>VLOOKUP(A608,Tabel1[[PrøveID]:[Longitude]],6,FALSE)</f>
        <v>0</v>
      </c>
      <c r="F608" t="str">
        <f>VLOOKUP(A608,Tabel1[[PrøveID]:[Longitude]],4,FALSE)</f>
        <v>Vedersø Klit</v>
      </c>
      <c r="G608" s="24" t="str">
        <f>VLOOKUP(H608,Datasæt_Analysesystemer!$D$3:$E$68,2,FALSE)</f>
        <v>Homarus americanus</v>
      </c>
      <c r="H608" t="s">
        <v>980</v>
      </c>
      <c r="I608" t="str">
        <f>VLOOKUP(H608,Datasæt_Analysesystemer!$D$2:$F$68,3,FALSE)</f>
        <v>Invasiv</v>
      </c>
      <c r="J608" t="s">
        <v>738</v>
      </c>
      <c r="K608" t="s">
        <v>747</v>
      </c>
      <c r="L608" t="s">
        <v>768</v>
      </c>
      <c r="M608" t="str">
        <f t="shared" si="9"/>
        <v>Absent</v>
      </c>
    </row>
    <row r="609" spans="1:13" x14ac:dyDescent="0.25">
      <c r="A609" t="s">
        <v>1616</v>
      </c>
      <c r="B609" t="str">
        <f>VLOOKUP(A609,Tabel1[[PrøveID]:[Longitude]],3,FALSE)</f>
        <v>Miljøstyrelsen</v>
      </c>
      <c r="C609" s="83">
        <f>VLOOKUP(A609,Tabel1[[PrøveID]:[Longitude]],2,FALSE)</f>
        <v>44306</v>
      </c>
      <c r="D609">
        <f>VLOOKUP(A609,Tabel1[[PrøveID]:[Longitude]],5,FALSE)</f>
        <v>0</v>
      </c>
      <c r="E609">
        <f>VLOOKUP(A609,Tabel1[[PrøveID]:[Longitude]],6,FALSE)</f>
        <v>0</v>
      </c>
      <c r="F609" t="str">
        <f>VLOOKUP(A609,Tabel1[[PrøveID]:[Longitude]],4,FALSE)</f>
        <v>Vedersø Klit</v>
      </c>
      <c r="G609" s="24" t="str">
        <f>VLOOKUP(H609,Datasæt_Analysesystemer!$D$3:$E$68,2,FALSE)</f>
        <v>Homarus americanus</v>
      </c>
      <c r="H609" t="s">
        <v>980</v>
      </c>
      <c r="I609" t="str">
        <f>VLOOKUP(H609,Datasæt_Analysesystemer!$D$2:$F$68,3,FALSE)</f>
        <v>Invasiv</v>
      </c>
      <c r="J609" t="s">
        <v>738</v>
      </c>
      <c r="K609" t="s">
        <v>747</v>
      </c>
      <c r="L609" t="s">
        <v>768</v>
      </c>
      <c r="M609" t="str">
        <f t="shared" si="9"/>
        <v>Absent</v>
      </c>
    </row>
    <row r="610" spans="1:13" x14ac:dyDescent="0.25">
      <c r="A610" t="s">
        <v>1616</v>
      </c>
      <c r="B610" t="str">
        <f>VLOOKUP(A610,Tabel1[[PrøveID]:[Longitude]],3,FALSE)</f>
        <v>Miljøstyrelsen</v>
      </c>
      <c r="C610" s="83">
        <f>VLOOKUP(A610,Tabel1[[PrøveID]:[Longitude]],2,FALSE)</f>
        <v>44306</v>
      </c>
      <c r="D610">
        <f>VLOOKUP(A610,Tabel1[[PrøveID]:[Longitude]],5,FALSE)</f>
        <v>0</v>
      </c>
      <c r="E610">
        <f>VLOOKUP(A610,Tabel1[[PrøveID]:[Longitude]],6,FALSE)</f>
        <v>0</v>
      </c>
      <c r="F610" t="str">
        <f>VLOOKUP(A610,Tabel1[[PrøveID]:[Longitude]],4,FALSE)</f>
        <v>Vedersø Klit</v>
      </c>
      <c r="G610" s="24" t="str">
        <f>VLOOKUP(H610,Datasæt_Analysesystemer!$D$3:$E$68,2,FALSE)</f>
        <v>Paralithodes camtschaticus</v>
      </c>
      <c r="H610" t="s">
        <v>1060</v>
      </c>
      <c r="I610" t="str">
        <f>VLOOKUP(H610,Datasæt_Analysesystemer!$D$2:$F$68,3,FALSE)</f>
        <v>Invasiv</v>
      </c>
      <c r="J610" t="s">
        <v>738</v>
      </c>
      <c r="K610" t="s">
        <v>747</v>
      </c>
      <c r="L610" t="s">
        <v>768</v>
      </c>
      <c r="M610" t="str">
        <f t="shared" si="9"/>
        <v>Absent</v>
      </c>
    </row>
    <row r="611" spans="1:13" x14ac:dyDescent="0.25">
      <c r="A611" t="s">
        <v>1616</v>
      </c>
      <c r="B611" t="str">
        <f>VLOOKUP(A611,Tabel1[[PrøveID]:[Longitude]],3,FALSE)</f>
        <v>Miljøstyrelsen</v>
      </c>
      <c r="C611" s="83">
        <f>VLOOKUP(A611,Tabel1[[PrøveID]:[Longitude]],2,FALSE)</f>
        <v>44306</v>
      </c>
      <c r="D611">
        <f>VLOOKUP(A611,Tabel1[[PrøveID]:[Longitude]],5,FALSE)</f>
        <v>0</v>
      </c>
      <c r="E611">
        <f>VLOOKUP(A611,Tabel1[[PrøveID]:[Longitude]],6,FALSE)</f>
        <v>0</v>
      </c>
      <c r="F611" t="str">
        <f>VLOOKUP(A611,Tabel1[[PrøveID]:[Longitude]],4,FALSE)</f>
        <v>Vedersø Klit</v>
      </c>
      <c r="G611" s="24" t="str">
        <f>VLOOKUP(H611,Datasæt_Analysesystemer!$D$3:$E$68,2,FALSE)</f>
        <v>Paralithodes camtschaticus</v>
      </c>
      <c r="H611" t="s">
        <v>1060</v>
      </c>
      <c r="I611" t="str">
        <f>VLOOKUP(H611,Datasæt_Analysesystemer!$D$2:$F$68,3,FALSE)</f>
        <v>Invasiv</v>
      </c>
      <c r="J611" t="s">
        <v>738</v>
      </c>
      <c r="K611" t="s">
        <v>747</v>
      </c>
      <c r="L611" t="s">
        <v>768</v>
      </c>
      <c r="M611" t="str">
        <f t="shared" si="9"/>
        <v>Absent</v>
      </c>
    </row>
    <row r="612" spans="1:13" x14ac:dyDescent="0.25">
      <c r="A612" t="s">
        <v>1616</v>
      </c>
      <c r="B612" t="str">
        <f>VLOOKUP(A612,Tabel1[[PrøveID]:[Longitude]],3,FALSE)</f>
        <v>Miljøstyrelsen</v>
      </c>
      <c r="C612" s="83">
        <f>VLOOKUP(A612,Tabel1[[PrøveID]:[Longitude]],2,FALSE)</f>
        <v>44306</v>
      </c>
      <c r="D612">
        <f>VLOOKUP(A612,Tabel1[[PrøveID]:[Longitude]],5,FALSE)</f>
        <v>0</v>
      </c>
      <c r="E612">
        <f>VLOOKUP(A612,Tabel1[[PrøveID]:[Longitude]],6,FALSE)</f>
        <v>0</v>
      </c>
      <c r="F612" t="str">
        <f>VLOOKUP(A612,Tabel1[[PrøveID]:[Longitude]],4,FALSE)</f>
        <v>Vedersø Klit</v>
      </c>
      <c r="G612" s="24" t="str">
        <f>VLOOKUP(H612,Datasæt_Analysesystemer!$D$3:$E$68,2,FALSE)</f>
        <v>Eriocheir sinensis</v>
      </c>
      <c r="H612" t="s">
        <v>1031</v>
      </c>
      <c r="I612" t="str">
        <f>VLOOKUP(H612,Datasæt_Analysesystemer!$D$2:$F$68,3,FALSE)</f>
        <v>Invasiv</v>
      </c>
      <c r="J612" t="s">
        <v>738</v>
      </c>
      <c r="K612" t="s">
        <v>747</v>
      </c>
      <c r="L612" t="s">
        <v>768</v>
      </c>
      <c r="M612" t="str">
        <f t="shared" si="9"/>
        <v>Absent</v>
      </c>
    </row>
    <row r="613" spans="1:13" x14ac:dyDescent="0.25">
      <c r="A613" t="s">
        <v>1616</v>
      </c>
      <c r="B613" t="str">
        <f>VLOOKUP(A613,Tabel1[[PrøveID]:[Longitude]],3,FALSE)</f>
        <v>Miljøstyrelsen</v>
      </c>
      <c r="C613" s="83">
        <f>VLOOKUP(A613,Tabel1[[PrøveID]:[Longitude]],2,FALSE)</f>
        <v>44306</v>
      </c>
      <c r="D613">
        <f>VLOOKUP(A613,Tabel1[[PrøveID]:[Longitude]],5,FALSE)</f>
        <v>0</v>
      </c>
      <c r="E613">
        <f>VLOOKUP(A613,Tabel1[[PrøveID]:[Longitude]],6,FALSE)</f>
        <v>0</v>
      </c>
      <c r="F613" t="str">
        <f>VLOOKUP(A613,Tabel1[[PrøveID]:[Longitude]],4,FALSE)</f>
        <v>Vedersø Klit</v>
      </c>
      <c r="G613" s="24" t="str">
        <f>VLOOKUP(H613,Datasæt_Analysesystemer!$D$3:$E$68,2,FALSE)</f>
        <v>Eriocheir sinensis</v>
      </c>
      <c r="H613" t="s">
        <v>1031</v>
      </c>
      <c r="I613" t="str">
        <f>VLOOKUP(H613,Datasæt_Analysesystemer!$D$2:$F$68,3,FALSE)</f>
        <v>Invasiv</v>
      </c>
      <c r="J613" t="s">
        <v>738</v>
      </c>
      <c r="K613" t="s">
        <v>747</v>
      </c>
      <c r="L613" t="s">
        <v>768</v>
      </c>
      <c r="M613" t="str">
        <f t="shared" si="9"/>
        <v>Absent</v>
      </c>
    </row>
    <row r="614" spans="1:13" x14ac:dyDescent="0.25">
      <c r="A614" t="s">
        <v>1616</v>
      </c>
      <c r="B614" t="str">
        <f>VLOOKUP(A614,Tabel1[[PrøveID]:[Longitude]],3,FALSE)</f>
        <v>Miljøstyrelsen</v>
      </c>
      <c r="C614" s="83">
        <f>VLOOKUP(A614,Tabel1[[PrøveID]:[Longitude]],2,FALSE)</f>
        <v>44306</v>
      </c>
      <c r="D614">
        <f>VLOOKUP(A614,Tabel1[[PrøveID]:[Longitude]],5,FALSE)</f>
        <v>0</v>
      </c>
      <c r="E614">
        <f>VLOOKUP(A614,Tabel1[[PrøveID]:[Longitude]],6,FALSE)</f>
        <v>0</v>
      </c>
      <c r="F614" t="str">
        <f>VLOOKUP(A614,Tabel1[[PrøveID]:[Longitude]],4,FALSE)</f>
        <v>Vedersø Klit</v>
      </c>
      <c r="G614" s="24" t="str">
        <f>VLOOKUP(H614,Datasæt_Analysesystemer!$D$3:$E$68,2,FALSE)</f>
        <v>Rhithropanopeus harrisii</v>
      </c>
      <c r="H614" t="s">
        <v>1090</v>
      </c>
      <c r="I614" t="str">
        <f>VLOOKUP(H614,Datasæt_Analysesystemer!$D$2:$F$68,3,FALSE)</f>
        <v>Invasiv</v>
      </c>
      <c r="J614" t="s">
        <v>738</v>
      </c>
      <c r="K614" t="s">
        <v>747</v>
      </c>
      <c r="L614" t="s">
        <v>768</v>
      </c>
      <c r="M614" t="str">
        <f t="shared" si="9"/>
        <v>Absent</v>
      </c>
    </row>
    <row r="615" spans="1:13" x14ac:dyDescent="0.25">
      <c r="A615" t="s">
        <v>1616</v>
      </c>
      <c r="B615" t="str">
        <f>VLOOKUP(A615,Tabel1[[PrøveID]:[Longitude]],3,FALSE)</f>
        <v>Miljøstyrelsen</v>
      </c>
      <c r="C615" s="83">
        <f>VLOOKUP(A615,Tabel1[[PrøveID]:[Longitude]],2,FALSE)</f>
        <v>44306</v>
      </c>
      <c r="D615">
        <f>VLOOKUP(A615,Tabel1[[PrøveID]:[Longitude]],5,FALSE)</f>
        <v>0</v>
      </c>
      <c r="E615">
        <f>VLOOKUP(A615,Tabel1[[PrøveID]:[Longitude]],6,FALSE)</f>
        <v>0</v>
      </c>
      <c r="F615" t="str">
        <f>VLOOKUP(A615,Tabel1[[PrøveID]:[Longitude]],4,FALSE)</f>
        <v>Vedersø Klit</v>
      </c>
      <c r="G615" s="24" t="str">
        <f>VLOOKUP(H615,Datasæt_Analysesystemer!$D$3:$E$68,2,FALSE)</f>
        <v>Rhithropanopeus harrisii</v>
      </c>
      <c r="H615" t="s">
        <v>1090</v>
      </c>
      <c r="I615" t="str">
        <f>VLOOKUP(H615,Datasæt_Analysesystemer!$D$2:$F$68,3,FALSE)</f>
        <v>Invasiv</v>
      </c>
      <c r="J615" t="s">
        <v>738</v>
      </c>
      <c r="K615" t="s">
        <v>747</v>
      </c>
      <c r="L615" t="s">
        <v>768</v>
      </c>
      <c r="M615" t="str">
        <f t="shared" si="9"/>
        <v>Absent</v>
      </c>
    </row>
    <row r="616" spans="1:13" x14ac:dyDescent="0.25">
      <c r="A616" t="s">
        <v>1616</v>
      </c>
      <c r="B616" t="str">
        <f>VLOOKUP(A616,Tabel1[[PrøveID]:[Longitude]],3,FALSE)</f>
        <v>Miljøstyrelsen</v>
      </c>
      <c r="C616" s="83">
        <f>VLOOKUP(A616,Tabel1[[PrøveID]:[Longitude]],2,FALSE)</f>
        <v>44306</v>
      </c>
      <c r="D616">
        <f>VLOOKUP(A616,Tabel1[[PrøveID]:[Longitude]],5,FALSE)</f>
        <v>0</v>
      </c>
      <c r="E616">
        <f>VLOOKUP(A616,Tabel1[[PrøveID]:[Longitude]],6,FALSE)</f>
        <v>0</v>
      </c>
      <c r="F616" t="str">
        <f>VLOOKUP(A616,Tabel1[[PrøveID]:[Longitude]],4,FALSE)</f>
        <v>Vedersø Klit</v>
      </c>
      <c r="G616" s="24" t="str">
        <f>VLOOKUP(H616,Datasæt_Analysesystemer!$D$3:$E$68,2,FALSE)</f>
        <v>Oncorhyncus gorbuscha</v>
      </c>
      <c r="H616" t="s">
        <v>799</v>
      </c>
      <c r="I616" t="str">
        <f>VLOOKUP(H616,Datasæt_Analysesystemer!$D$2:$F$68,3,FALSE)</f>
        <v>Invasiv</v>
      </c>
      <c r="J616" t="s">
        <v>738</v>
      </c>
      <c r="K616" t="s">
        <v>747</v>
      </c>
      <c r="L616" t="s">
        <v>768</v>
      </c>
      <c r="M616" t="str">
        <f t="shared" si="9"/>
        <v>Absent</v>
      </c>
    </row>
    <row r="617" spans="1:13" x14ac:dyDescent="0.25">
      <c r="A617" t="s">
        <v>1616</v>
      </c>
      <c r="B617" t="str">
        <f>VLOOKUP(A617,Tabel1[[PrøveID]:[Longitude]],3,FALSE)</f>
        <v>Miljøstyrelsen</v>
      </c>
      <c r="C617" s="83">
        <f>VLOOKUP(A617,Tabel1[[PrøveID]:[Longitude]],2,FALSE)</f>
        <v>44306</v>
      </c>
      <c r="D617">
        <f>VLOOKUP(A617,Tabel1[[PrøveID]:[Longitude]],5,FALSE)</f>
        <v>0</v>
      </c>
      <c r="E617">
        <f>VLOOKUP(A617,Tabel1[[PrøveID]:[Longitude]],6,FALSE)</f>
        <v>0</v>
      </c>
      <c r="F617" t="str">
        <f>VLOOKUP(A617,Tabel1[[PrøveID]:[Longitude]],4,FALSE)</f>
        <v>Vedersø Klit</v>
      </c>
      <c r="G617" s="24" t="str">
        <f>VLOOKUP(H617,Datasæt_Analysesystemer!$D$3:$E$68,2,FALSE)</f>
        <v>Oncorhyncus gorbuscha</v>
      </c>
      <c r="H617" t="s">
        <v>799</v>
      </c>
      <c r="I617" t="str">
        <f>VLOOKUP(H617,Datasæt_Analysesystemer!$D$2:$F$68,3,FALSE)</f>
        <v>Invasiv</v>
      </c>
      <c r="J617" t="s">
        <v>738</v>
      </c>
      <c r="K617" t="s">
        <v>747</v>
      </c>
      <c r="L617" t="s">
        <v>768</v>
      </c>
      <c r="M617" t="str">
        <f t="shared" si="9"/>
        <v>Absent</v>
      </c>
    </row>
    <row r="618" spans="1:13" x14ac:dyDescent="0.25">
      <c r="A618" t="s">
        <v>1616</v>
      </c>
      <c r="B618" t="str">
        <f>VLOOKUP(A618,Tabel1[[PrøveID]:[Longitude]],3,FALSE)</f>
        <v>Miljøstyrelsen</v>
      </c>
      <c r="C618" s="83">
        <f>VLOOKUP(A618,Tabel1[[PrøveID]:[Longitude]],2,FALSE)</f>
        <v>44306</v>
      </c>
      <c r="D618">
        <f>VLOOKUP(A618,Tabel1[[PrøveID]:[Longitude]],5,FALSE)</f>
        <v>0</v>
      </c>
      <c r="E618">
        <f>VLOOKUP(A618,Tabel1[[PrøveID]:[Longitude]],6,FALSE)</f>
        <v>0</v>
      </c>
      <c r="F618" t="str">
        <f>VLOOKUP(A618,Tabel1[[PrøveID]:[Longitude]],4,FALSE)</f>
        <v>Vedersø Klit</v>
      </c>
      <c r="G618" s="24" t="str">
        <f>VLOOKUP(H618,Datasæt_Analysesystemer!$D$3:$E$68,2,FALSE)</f>
        <v>Thunnus Thynnus</v>
      </c>
      <c r="H618" t="s">
        <v>992</v>
      </c>
      <c r="I618" t="str">
        <f>VLOOKUP(H618,Datasæt_Analysesystemer!$D$2:$F$68,3,FALSE)</f>
        <v>Sjælden</v>
      </c>
      <c r="J618" t="s">
        <v>738</v>
      </c>
      <c r="K618" t="s">
        <v>802</v>
      </c>
      <c r="L618" t="s">
        <v>768</v>
      </c>
      <c r="M618" t="str">
        <f t="shared" si="9"/>
        <v>Present_Ct&gt;41</v>
      </c>
    </row>
    <row r="619" spans="1:13" x14ac:dyDescent="0.25">
      <c r="A619" t="s">
        <v>1616</v>
      </c>
      <c r="B619" t="str">
        <f>VLOOKUP(A619,Tabel1[[PrøveID]:[Longitude]],3,FALSE)</f>
        <v>Miljøstyrelsen</v>
      </c>
      <c r="C619" s="83">
        <f>VLOOKUP(A619,Tabel1[[PrøveID]:[Longitude]],2,FALSE)</f>
        <v>44306</v>
      </c>
      <c r="D619">
        <f>VLOOKUP(A619,Tabel1[[PrøveID]:[Longitude]],5,FALSE)</f>
        <v>0</v>
      </c>
      <c r="E619">
        <f>VLOOKUP(A619,Tabel1[[PrøveID]:[Longitude]],6,FALSE)</f>
        <v>0</v>
      </c>
      <c r="F619" t="str">
        <f>VLOOKUP(A619,Tabel1[[PrøveID]:[Longitude]],4,FALSE)</f>
        <v>Vedersø Klit</v>
      </c>
      <c r="G619" s="24" t="str">
        <f>VLOOKUP(H619,Datasæt_Analysesystemer!$D$3:$E$68,2,FALSE)</f>
        <v>Thunnus Thynnus</v>
      </c>
      <c r="H619" t="s">
        <v>992</v>
      </c>
      <c r="I619" t="str">
        <f>VLOOKUP(H619,Datasæt_Analysesystemer!$D$2:$F$68,3,FALSE)</f>
        <v>Sjælden</v>
      </c>
      <c r="J619" t="s">
        <v>744</v>
      </c>
      <c r="K619" t="s">
        <v>747</v>
      </c>
      <c r="L619" t="s">
        <v>768</v>
      </c>
      <c r="M619" t="str">
        <f t="shared" si="9"/>
        <v>Absent</v>
      </c>
    </row>
    <row r="620" spans="1:13" x14ac:dyDescent="0.25">
      <c r="A620" t="s">
        <v>1616</v>
      </c>
      <c r="B620" t="str">
        <f>VLOOKUP(A620,Tabel1[[PrøveID]:[Longitude]],3,FALSE)</f>
        <v>Miljøstyrelsen</v>
      </c>
      <c r="C620" s="83">
        <f>VLOOKUP(A620,Tabel1[[PrøveID]:[Longitude]],2,FALSE)</f>
        <v>44306</v>
      </c>
      <c r="D620">
        <f>VLOOKUP(A620,Tabel1[[PrøveID]:[Longitude]],5,FALSE)</f>
        <v>0</v>
      </c>
      <c r="E620">
        <f>VLOOKUP(A620,Tabel1[[PrøveID]:[Longitude]],6,FALSE)</f>
        <v>0</v>
      </c>
      <c r="F620" t="str">
        <f>VLOOKUP(A620,Tabel1[[PrøveID]:[Longitude]],4,FALSE)</f>
        <v>Vedersø Klit</v>
      </c>
      <c r="G620" s="24" t="str">
        <f>VLOOKUP(H620,Datasæt_Analysesystemer!$D$3:$E$68,2,FALSE)</f>
        <v>Magallana gigas</v>
      </c>
      <c r="H620" t="s">
        <v>1100</v>
      </c>
      <c r="I620" t="str">
        <f>VLOOKUP(H620,Datasæt_Analysesystemer!$D$2:$F$68,3,FALSE)</f>
        <v>Invasiv</v>
      </c>
      <c r="J620" t="s">
        <v>738</v>
      </c>
      <c r="K620" t="s">
        <v>747</v>
      </c>
      <c r="L620" t="s">
        <v>768</v>
      </c>
      <c r="M620" t="str">
        <f t="shared" si="9"/>
        <v>Absent</v>
      </c>
    </row>
    <row r="621" spans="1:13" x14ac:dyDescent="0.25">
      <c r="A621" t="s">
        <v>1616</v>
      </c>
      <c r="B621" t="str">
        <f>VLOOKUP(A621,Tabel1[[PrøveID]:[Longitude]],3,FALSE)</f>
        <v>Miljøstyrelsen</v>
      </c>
      <c r="C621" s="83">
        <f>VLOOKUP(A621,Tabel1[[PrøveID]:[Longitude]],2,FALSE)</f>
        <v>44306</v>
      </c>
      <c r="D621">
        <f>VLOOKUP(A621,Tabel1[[PrøveID]:[Longitude]],5,FALSE)</f>
        <v>0</v>
      </c>
      <c r="E621">
        <f>VLOOKUP(A621,Tabel1[[PrøveID]:[Longitude]],6,FALSE)</f>
        <v>0</v>
      </c>
      <c r="F621" t="str">
        <f>VLOOKUP(A621,Tabel1[[PrøveID]:[Longitude]],4,FALSE)</f>
        <v>Vedersø Klit</v>
      </c>
      <c r="G621" s="24" t="str">
        <f>VLOOKUP(H621,Datasæt_Analysesystemer!$D$3:$E$68,2,FALSE)</f>
        <v>Magallana gigas</v>
      </c>
      <c r="H621" t="s">
        <v>1100</v>
      </c>
      <c r="I621" t="str">
        <f>VLOOKUP(H621,Datasæt_Analysesystemer!$D$2:$F$68,3,FALSE)</f>
        <v>Invasiv</v>
      </c>
      <c r="J621" t="s">
        <v>738</v>
      </c>
      <c r="K621" t="s">
        <v>747</v>
      </c>
      <c r="L621" t="s">
        <v>768</v>
      </c>
      <c r="M621" t="str">
        <f t="shared" si="9"/>
        <v>Absent</v>
      </c>
    </row>
    <row r="622" spans="1:13" x14ac:dyDescent="0.25">
      <c r="A622" t="s">
        <v>1616</v>
      </c>
      <c r="B622" t="str">
        <f>VLOOKUP(A622,Tabel1[[PrøveID]:[Longitude]],3,FALSE)</f>
        <v>Miljøstyrelsen</v>
      </c>
      <c r="C622" s="83">
        <f>VLOOKUP(A622,Tabel1[[PrøveID]:[Longitude]],2,FALSE)</f>
        <v>44306</v>
      </c>
      <c r="D622">
        <f>VLOOKUP(A622,Tabel1[[PrøveID]:[Longitude]],5,FALSE)</f>
        <v>0</v>
      </c>
      <c r="E622">
        <f>VLOOKUP(A622,Tabel1[[PrøveID]:[Longitude]],6,FALSE)</f>
        <v>0</v>
      </c>
      <c r="F622" t="str">
        <f>VLOOKUP(A622,Tabel1[[PrøveID]:[Longitude]],4,FALSE)</f>
        <v>Vedersø Klit</v>
      </c>
      <c r="G622" s="24" t="str">
        <f>VLOOKUP(H622,Datasæt_Analysesystemer!$D$3:$E$68,2,FALSE)</f>
        <v>Neogobius melanostomus</v>
      </c>
      <c r="H622" t="s">
        <v>1089</v>
      </c>
      <c r="I622" t="str">
        <f>VLOOKUP(H622,Datasæt_Analysesystemer!$D$2:$F$68,3,FALSE)</f>
        <v>Invasiv</v>
      </c>
      <c r="J622" t="s">
        <v>738</v>
      </c>
      <c r="K622" t="s">
        <v>747</v>
      </c>
      <c r="L622" t="s">
        <v>768</v>
      </c>
      <c r="M622" t="str">
        <f t="shared" si="9"/>
        <v>Absent</v>
      </c>
    </row>
    <row r="623" spans="1:13" x14ac:dyDescent="0.25">
      <c r="A623" t="s">
        <v>1616</v>
      </c>
      <c r="B623" t="str">
        <f>VLOOKUP(A623,Tabel1[[PrøveID]:[Longitude]],3,FALSE)</f>
        <v>Miljøstyrelsen</v>
      </c>
      <c r="C623" s="83">
        <f>VLOOKUP(A623,Tabel1[[PrøveID]:[Longitude]],2,FALSE)</f>
        <v>44306</v>
      </c>
      <c r="D623">
        <f>VLOOKUP(A623,Tabel1[[PrøveID]:[Longitude]],5,FALSE)</f>
        <v>0</v>
      </c>
      <c r="E623">
        <f>VLOOKUP(A623,Tabel1[[PrøveID]:[Longitude]],6,FALSE)</f>
        <v>0</v>
      </c>
      <c r="F623" t="str">
        <f>VLOOKUP(A623,Tabel1[[PrøveID]:[Longitude]],4,FALSE)</f>
        <v>Vedersø Klit</v>
      </c>
      <c r="G623" s="24" t="str">
        <f>VLOOKUP(H623,Datasæt_Analysesystemer!$D$3:$E$68,2,FALSE)</f>
        <v>Neogobius melanostomus</v>
      </c>
      <c r="H623" t="s">
        <v>1089</v>
      </c>
      <c r="I623" t="str">
        <f>VLOOKUP(H623,Datasæt_Analysesystemer!$D$2:$F$68,3,FALSE)</f>
        <v>Invasiv</v>
      </c>
      <c r="J623" t="s">
        <v>744</v>
      </c>
      <c r="K623" t="s">
        <v>802</v>
      </c>
      <c r="L623" t="s">
        <v>741</v>
      </c>
      <c r="M623" t="str">
        <f t="shared" si="9"/>
        <v>Present_Ct&lt;41</v>
      </c>
    </row>
    <row r="624" spans="1:13" x14ac:dyDescent="0.25">
      <c r="A624" t="s">
        <v>1602</v>
      </c>
      <c r="B624" t="str">
        <f>VLOOKUP(A624,Tabel1[[PrøveID]:[Longitude]],3,FALSE)</f>
        <v>Miljøstyrelsen</v>
      </c>
      <c r="C624" s="83">
        <f>VLOOKUP(A624,Tabel1[[PrøveID]:[Longitude]],2,FALSE)</f>
        <v>44331</v>
      </c>
      <c r="D624">
        <f>VLOOKUP(A624,Tabel1[[PrøveID]:[Longitude]],5,FALSE)</f>
        <v>56.0486</v>
      </c>
      <c r="E624">
        <f>VLOOKUP(A624,Tabel1[[PrøveID]:[Longitude]],6,FALSE)</f>
        <v>9.8437900000000003</v>
      </c>
      <c r="F624" t="str">
        <f>VLOOKUP(A624,Tabel1[[PrøveID]:[Longitude]],4,FALSE)</f>
        <v>Mossø</v>
      </c>
      <c r="G624" s="24" t="str">
        <f>VLOOKUP(H624,Datasæt_Analysesystemer!$D$3:$E$68,2,FALSE)</f>
        <v>Perca fluviatilis</v>
      </c>
      <c r="H624" t="s">
        <v>804</v>
      </c>
      <c r="I624" t="str">
        <f>VLOOKUP(H624,Datasæt_Analysesystemer!$D$2:$F$68,3,FALSE)</f>
        <v>Almindelig</v>
      </c>
      <c r="J624" t="s">
        <v>738</v>
      </c>
      <c r="K624" t="s">
        <v>802</v>
      </c>
      <c r="L624" t="s">
        <v>741</v>
      </c>
      <c r="M624" t="str">
        <f t="shared" si="9"/>
        <v>Present_Ct&lt;41</v>
      </c>
    </row>
    <row r="625" spans="1:13" x14ac:dyDescent="0.25">
      <c r="A625" t="s">
        <v>1602</v>
      </c>
      <c r="B625" t="str">
        <f>VLOOKUP(A625,Tabel1[[PrøveID]:[Longitude]],3,FALSE)</f>
        <v>Miljøstyrelsen</v>
      </c>
      <c r="C625" s="83">
        <f>VLOOKUP(A625,Tabel1[[PrøveID]:[Longitude]],2,FALSE)</f>
        <v>44331</v>
      </c>
      <c r="D625">
        <f>VLOOKUP(A625,Tabel1[[PrøveID]:[Longitude]],5,FALSE)</f>
        <v>56.0486</v>
      </c>
      <c r="E625">
        <f>VLOOKUP(A625,Tabel1[[PrøveID]:[Longitude]],6,FALSE)</f>
        <v>9.8437900000000003</v>
      </c>
      <c r="F625" t="str">
        <f>VLOOKUP(A625,Tabel1[[PrøveID]:[Longitude]],4,FALSE)</f>
        <v>Mossø</v>
      </c>
      <c r="G625" s="24" t="str">
        <f>VLOOKUP(H625,Datasæt_Analysesystemer!$D$3:$E$68,2,FALSE)</f>
        <v>Perca fluviatilis</v>
      </c>
      <c r="H625" t="s">
        <v>804</v>
      </c>
      <c r="I625" t="str">
        <f>VLOOKUP(H625,Datasæt_Analysesystemer!$D$2:$F$68,3,FALSE)</f>
        <v>Almindelig</v>
      </c>
      <c r="J625" t="s">
        <v>738</v>
      </c>
      <c r="K625" t="s">
        <v>802</v>
      </c>
      <c r="L625" t="s">
        <v>768</v>
      </c>
      <c r="M625" t="str">
        <f t="shared" si="9"/>
        <v>Present_Ct&gt;41</v>
      </c>
    </row>
    <row r="626" spans="1:13" x14ac:dyDescent="0.25">
      <c r="A626" t="s">
        <v>1602</v>
      </c>
      <c r="B626" t="str">
        <f>VLOOKUP(A626,Tabel1[[PrøveID]:[Longitude]],3,FALSE)</f>
        <v>Miljøstyrelsen</v>
      </c>
      <c r="C626" s="83">
        <f>VLOOKUP(A626,Tabel1[[PrøveID]:[Longitude]],2,FALSE)</f>
        <v>44331</v>
      </c>
      <c r="D626">
        <f>VLOOKUP(A626,Tabel1[[PrøveID]:[Longitude]],5,FALSE)</f>
        <v>56.0486</v>
      </c>
      <c r="E626">
        <f>VLOOKUP(A626,Tabel1[[PrøveID]:[Longitude]],6,FALSE)</f>
        <v>9.8437900000000003</v>
      </c>
      <c r="F626" t="str">
        <f>VLOOKUP(A626,Tabel1[[PrøveID]:[Longitude]],4,FALSE)</f>
        <v>Mossø</v>
      </c>
      <c r="G626" s="24" t="str">
        <f>VLOOKUP(H626,Datasæt_Analysesystemer!$D$3:$E$68,2,FALSE)</f>
        <v>Rutilus rutilus</v>
      </c>
      <c r="H626" t="s">
        <v>805</v>
      </c>
      <c r="I626" t="str">
        <f>VLOOKUP(H626,Datasæt_Analysesystemer!$D$2:$F$68,3,FALSE)</f>
        <v>Almindelig</v>
      </c>
      <c r="J626" t="s">
        <v>738</v>
      </c>
      <c r="K626" t="s">
        <v>802</v>
      </c>
      <c r="L626" t="s">
        <v>741</v>
      </c>
      <c r="M626" t="str">
        <f t="shared" si="9"/>
        <v>Present_Ct&lt;41</v>
      </c>
    </row>
    <row r="627" spans="1:13" x14ac:dyDescent="0.25">
      <c r="A627" t="s">
        <v>1602</v>
      </c>
      <c r="B627" t="str">
        <f>VLOOKUP(A627,Tabel1[[PrøveID]:[Longitude]],3,FALSE)</f>
        <v>Miljøstyrelsen</v>
      </c>
      <c r="C627" s="83">
        <f>VLOOKUP(A627,Tabel1[[PrøveID]:[Longitude]],2,FALSE)</f>
        <v>44331</v>
      </c>
      <c r="D627">
        <f>VLOOKUP(A627,Tabel1[[PrøveID]:[Longitude]],5,FALSE)</f>
        <v>56.0486</v>
      </c>
      <c r="E627">
        <f>VLOOKUP(A627,Tabel1[[PrøveID]:[Longitude]],6,FALSE)</f>
        <v>9.8437900000000003</v>
      </c>
      <c r="F627" t="str">
        <f>VLOOKUP(A627,Tabel1[[PrøveID]:[Longitude]],4,FALSE)</f>
        <v>Mossø</v>
      </c>
      <c r="G627" s="24" t="str">
        <f>VLOOKUP(H627,Datasæt_Analysesystemer!$D$3:$E$68,2,FALSE)</f>
        <v>Rutilus rutilus</v>
      </c>
      <c r="H627" t="s">
        <v>805</v>
      </c>
      <c r="I627" t="str">
        <f>VLOOKUP(H627,Datasæt_Analysesystemer!$D$2:$F$68,3,FALSE)</f>
        <v>Almindelig</v>
      </c>
      <c r="J627" t="s">
        <v>738</v>
      </c>
      <c r="K627" t="s">
        <v>802</v>
      </c>
      <c r="L627" t="s">
        <v>741</v>
      </c>
      <c r="M627" t="str">
        <f t="shared" si="9"/>
        <v>Present_Ct&lt;41</v>
      </c>
    </row>
    <row r="628" spans="1:13" x14ac:dyDescent="0.25">
      <c r="A628" t="s">
        <v>1602</v>
      </c>
      <c r="B628" t="str">
        <f>VLOOKUP(A628,Tabel1[[PrøveID]:[Longitude]],3,FALSE)</f>
        <v>Miljøstyrelsen</v>
      </c>
      <c r="C628" s="83">
        <f>VLOOKUP(A628,Tabel1[[PrøveID]:[Longitude]],2,FALSE)</f>
        <v>44331</v>
      </c>
      <c r="D628">
        <f>VLOOKUP(A628,Tabel1[[PrøveID]:[Longitude]],5,FALSE)</f>
        <v>56.0486</v>
      </c>
      <c r="E628">
        <f>VLOOKUP(A628,Tabel1[[PrøveID]:[Longitude]],6,FALSE)</f>
        <v>9.8437900000000003</v>
      </c>
      <c r="F628" t="str">
        <f>VLOOKUP(A628,Tabel1[[PrøveID]:[Longitude]],4,FALSE)</f>
        <v>Mossø</v>
      </c>
      <c r="G628" s="24" t="str">
        <f>VLOOKUP(H628,Datasæt_Analysesystemer!$D$3:$E$68,2,FALSE)</f>
        <v>Abramis brama</v>
      </c>
      <c r="H628" t="s">
        <v>995</v>
      </c>
      <c r="I628" t="str">
        <f>VLOOKUP(H628,Datasæt_Analysesystemer!$D$2:$F$68,3,FALSE)</f>
        <v>Almindelig</v>
      </c>
      <c r="J628" t="s">
        <v>744</v>
      </c>
      <c r="K628" t="s">
        <v>802</v>
      </c>
      <c r="L628" t="s">
        <v>741</v>
      </c>
      <c r="M628" t="str">
        <f t="shared" si="9"/>
        <v>Present_Ct&lt;41</v>
      </c>
    </row>
    <row r="629" spans="1:13" x14ac:dyDescent="0.25">
      <c r="A629" t="s">
        <v>1602</v>
      </c>
      <c r="B629" t="str">
        <f>VLOOKUP(A629,Tabel1[[PrøveID]:[Longitude]],3,FALSE)</f>
        <v>Miljøstyrelsen</v>
      </c>
      <c r="C629" s="83">
        <f>VLOOKUP(A629,Tabel1[[PrøveID]:[Longitude]],2,FALSE)</f>
        <v>44331</v>
      </c>
      <c r="D629">
        <f>VLOOKUP(A629,Tabel1[[PrøveID]:[Longitude]],5,FALSE)</f>
        <v>56.0486</v>
      </c>
      <c r="E629">
        <f>VLOOKUP(A629,Tabel1[[PrøveID]:[Longitude]],6,FALSE)</f>
        <v>9.8437900000000003</v>
      </c>
      <c r="F629" t="str">
        <f>VLOOKUP(A629,Tabel1[[PrøveID]:[Longitude]],4,FALSE)</f>
        <v>Mossø</v>
      </c>
      <c r="G629" s="24" t="str">
        <f>VLOOKUP(H629,Datasæt_Analysesystemer!$D$3:$E$68,2,FALSE)</f>
        <v>Abramis brama</v>
      </c>
      <c r="H629" t="s">
        <v>995</v>
      </c>
      <c r="I629" t="str">
        <f>VLOOKUP(H629,Datasæt_Analysesystemer!$D$2:$F$68,3,FALSE)</f>
        <v>Almindelig</v>
      </c>
      <c r="J629" t="s">
        <v>738</v>
      </c>
      <c r="K629" t="s">
        <v>802</v>
      </c>
      <c r="L629" t="s">
        <v>741</v>
      </c>
      <c r="M629" t="str">
        <f t="shared" si="9"/>
        <v>Present_Ct&lt;41</v>
      </c>
    </row>
    <row r="630" spans="1:13" x14ac:dyDescent="0.25">
      <c r="A630" t="s">
        <v>1602</v>
      </c>
      <c r="B630" t="str">
        <f>VLOOKUP(A630,Tabel1[[PrøveID]:[Longitude]],3,FALSE)</f>
        <v>Miljøstyrelsen</v>
      </c>
      <c r="C630" s="83">
        <f>VLOOKUP(A630,Tabel1[[PrøveID]:[Longitude]],2,FALSE)</f>
        <v>44331</v>
      </c>
      <c r="D630">
        <f>VLOOKUP(A630,Tabel1[[PrøveID]:[Longitude]],5,FALSE)</f>
        <v>56.0486</v>
      </c>
      <c r="E630">
        <f>VLOOKUP(A630,Tabel1[[PrøveID]:[Longitude]],6,FALSE)</f>
        <v>9.8437900000000003</v>
      </c>
      <c r="F630" t="str">
        <f>VLOOKUP(A630,Tabel1[[PrøveID]:[Longitude]],4,FALSE)</f>
        <v>Mossø</v>
      </c>
      <c r="G630" s="24" t="str">
        <f>VLOOKUP(H630,Datasæt_Analysesystemer!$D$3:$E$68,2,FALSE)</f>
        <v>Esox lucius</v>
      </c>
      <c r="H630" t="s">
        <v>806</v>
      </c>
      <c r="I630" t="str">
        <f>VLOOKUP(H630,Datasæt_Analysesystemer!$D$2:$F$68,3,FALSE)</f>
        <v>Almindelig</v>
      </c>
      <c r="J630" t="s">
        <v>738</v>
      </c>
      <c r="K630" t="s">
        <v>802</v>
      </c>
      <c r="L630" t="s">
        <v>741</v>
      </c>
      <c r="M630" t="str">
        <f t="shared" si="9"/>
        <v>Present_Ct&lt;41</v>
      </c>
    </row>
    <row r="631" spans="1:13" x14ac:dyDescent="0.25">
      <c r="A631" t="s">
        <v>1602</v>
      </c>
      <c r="B631" t="str">
        <f>VLOOKUP(A631,Tabel1[[PrøveID]:[Longitude]],3,FALSE)</f>
        <v>Miljøstyrelsen</v>
      </c>
      <c r="C631" s="83">
        <f>VLOOKUP(A631,Tabel1[[PrøveID]:[Longitude]],2,FALSE)</f>
        <v>44331</v>
      </c>
      <c r="D631">
        <f>VLOOKUP(A631,Tabel1[[PrøveID]:[Longitude]],5,FALSE)</f>
        <v>56.0486</v>
      </c>
      <c r="E631">
        <f>VLOOKUP(A631,Tabel1[[PrøveID]:[Longitude]],6,FALSE)</f>
        <v>9.8437900000000003</v>
      </c>
      <c r="F631" t="str">
        <f>VLOOKUP(A631,Tabel1[[PrøveID]:[Longitude]],4,FALSE)</f>
        <v>Mossø</v>
      </c>
      <c r="G631" s="24" t="str">
        <f>VLOOKUP(H631,Datasæt_Analysesystemer!$D$3:$E$68,2,FALSE)</f>
        <v>Esox lucius</v>
      </c>
      <c r="H631" t="s">
        <v>806</v>
      </c>
      <c r="I631" t="str">
        <f>VLOOKUP(H631,Datasæt_Analysesystemer!$D$2:$F$68,3,FALSE)</f>
        <v>Almindelig</v>
      </c>
      <c r="J631" t="s">
        <v>738</v>
      </c>
      <c r="K631" t="s">
        <v>802</v>
      </c>
      <c r="L631" t="s">
        <v>741</v>
      </c>
      <c r="M631" t="str">
        <f t="shared" si="9"/>
        <v>Present_Ct&lt;41</v>
      </c>
    </row>
    <row r="632" spans="1:13" x14ac:dyDescent="0.25">
      <c r="A632" t="s">
        <v>1602</v>
      </c>
      <c r="B632" t="str">
        <f>VLOOKUP(A632,Tabel1[[PrøveID]:[Longitude]],3,FALSE)</f>
        <v>Miljøstyrelsen</v>
      </c>
      <c r="C632" s="83">
        <f>VLOOKUP(A632,Tabel1[[PrøveID]:[Longitude]],2,FALSE)</f>
        <v>44331</v>
      </c>
      <c r="D632">
        <f>VLOOKUP(A632,Tabel1[[PrøveID]:[Longitude]],5,FALSE)</f>
        <v>56.0486</v>
      </c>
      <c r="E632">
        <f>VLOOKUP(A632,Tabel1[[PrøveID]:[Longitude]],6,FALSE)</f>
        <v>9.8437900000000003</v>
      </c>
      <c r="F632" t="str">
        <f>VLOOKUP(A632,Tabel1[[PrøveID]:[Longitude]],4,FALSE)</f>
        <v>Mossø</v>
      </c>
      <c r="G632" s="24" t="str">
        <f>VLOOKUP(H632,Datasæt_Analysesystemer!$D$3:$E$68,2,FALSE)</f>
        <v>Cyprinus carpio</v>
      </c>
      <c r="H632" t="s">
        <v>807</v>
      </c>
      <c r="I632" t="str">
        <f>VLOOKUP(H632,Datasæt_Analysesystemer!$D$2:$F$68,3,FALSE)</f>
        <v>Invasiv</v>
      </c>
      <c r="J632" t="s">
        <v>744</v>
      </c>
      <c r="K632" t="s">
        <v>747</v>
      </c>
      <c r="L632" t="s">
        <v>768</v>
      </c>
      <c r="M632" t="str">
        <f t="shared" si="9"/>
        <v>Absent</v>
      </c>
    </row>
    <row r="633" spans="1:13" x14ac:dyDescent="0.25">
      <c r="A633" t="s">
        <v>1602</v>
      </c>
      <c r="B633" t="str">
        <f>VLOOKUP(A633,Tabel1[[PrøveID]:[Longitude]],3,FALSE)</f>
        <v>Miljøstyrelsen</v>
      </c>
      <c r="C633" s="83">
        <f>VLOOKUP(A633,Tabel1[[PrøveID]:[Longitude]],2,FALSE)</f>
        <v>44331</v>
      </c>
      <c r="D633">
        <f>VLOOKUP(A633,Tabel1[[PrøveID]:[Longitude]],5,FALSE)</f>
        <v>56.0486</v>
      </c>
      <c r="E633">
        <f>VLOOKUP(A633,Tabel1[[PrøveID]:[Longitude]],6,FALSE)</f>
        <v>9.8437900000000003</v>
      </c>
      <c r="F633" t="str">
        <f>VLOOKUP(A633,Tabel1[[PrøveID]:[Longitude]],4,FALSE)</f>
        <v>Mossø</v>
      </c>
      <c r="G633" s="24" t="str">
        <f>VLOOKUP(H633,Datasæt_Analysesystemer!$D$3:$E$68,2,FALSE)</f>
        <v>Cyprinus carpio</v>
      </c>
      <c r="H633" t="s">
        <v>807</v>
      </c>
      <c r="I633" t="str">
        <f>VLOOKUP(H633,Datasæt_Analysesystemer!$D$2:$F$68,3,FALSE)</f>
        <v>Invasiv</v>
      </c>
      <c r="J633" t="s">
        <v>744</v>
      </c>
      <c r="K633" t="s">
        <v>747</v>
      </c>
      <c r="L633" t="s">
        <v>768</v>
      </c>
      <c r="M633" t="str">
        <f t="shared" si="9"/>
        <v>Absent</v>
      </c>
    </row>
    <row r="634" spans="1:13" x14ac:dyDescent="0.25">
      <c r="A634" t="s">
        <v>1602</v>
      </c>
      <c r="B634" t="str">
        <f>VLOOKUP(A634,Tabel1[[PrøveID]:[Longitude]],3,FALSE)</f>
        <v>Miljøstyrelsen</v>
      </c>
      <c r="C634" s="83">
        <f>VLOOKUP(A634,Tabel1[[PrøveID]:[Longitude]],2,FALSE)</f>
        <v>44331</v>
      </c>
      <c r="D634">
        <f>VLOOKUP(A634,Tabel1[[PrøveID]:[Longitude]],5,FALSE)</f>
        <v>56.0486</v>
      </c>
      <c r="E634">
        <f>VLOOKUP(A634,Tabel1[[PrøveID]:[Longitude]],6,FALSE)</f>
        <v>9.8437900000000003</v>
      </c>
      <c r="F634" t="str">
        <f>VLOOKUP(A634,Tabel1[[PrøveID]:[Longitude]],4,FALSE)</f>
        <v>Mossø</v>
      </c>
      <c r="G634" s="24" t="str">
        <f>VLOOKUP(H634,Datasæt_Analysesystemer!$D$3:$E$68,2,FALSE)</f>
        <v>Carassius auratus</v>
      </c>
      <c r="H634" t="s">
        <v>1086</v>
      </c>
      <c r="I634" t="str">
        <f>VLOOKUP(H634,Datasæt_Analysesystemer!$D$2:$F$68,3,FALSE)</f>
        <v>Invasiv</v>
      </c>
      <c r="J634" t="s">
        <v>738</v>
      </c>
      <c r="K634" t="s">
        <v>747</v>
      </c>
      <c r="L634" t="s">
        <v>768</v>
      </c>
      <c r="M634" t="str">
        <f t="shared" si="9"/>
        <v>Absent</v>
      </c>
    </row>
    <row r="635" spans="1:13" x14ac:dyDescent="0.25">
      <c r="A635" t="s">
        <v>1602</v>
      </c>
      <c r="B635" t="str">
        <f>VLOOKUP(A635,Tabel1[[PrøveID]:[Longitude]],3,FALSE)</f>
        <v>Miljøstyrelsen</v>
      </c>
      <c r="C635" s="83">
        <f>VLOOKUP(A635,Tabel1[[PrøveID]:[Longitude]],2,FALSE)</f>
        <v>44331</v>
      </c>
      <c r="D635">
        <f>VLOOKUP(A635,Tabel1[[PrøveID]:[Longitude]],5,FALSE)</f>
        <v>56.0486</v>
      </c>
      <c r="E635">
        <f>VLOOKUP(A635,Tabel1[[PrøveID]:[Longitude]],6,FALSE)</f>
        <v>9.8437900000000003</v>
      </c>
      <c r="F635" t="str">
        <f>VLOOKUP(A635,Tabel1[[PrøveID]:[Longitude]],4,FALSE)</f>
        <v>Mossø</v>
      </c>
      <c r="G635" s="24" t="str">
        <f>VLOOKUP(H635,Datasæt_Analysesystemer!$D$3:$E$68,2,FALSE)</f>
        <v>Carassius auratus</v>
      </c>
      <c r="H635" t="s">
        <v>1086</v>
      </c>
      <c r="I635" t="str">
        <f>VLOOKUP(H635,Datasæt_Analysesystemer!$D$2:$F$68,3,FALSE)</f>
        <v>Invasiv</v>
      </c>
      <c r="J635" t="s">
        <v>744</v>
      </c>
      <c r="K635" t="s">
        <v>747</v>
      </c>
      <c r="L635" t="s">
        <v>768</v>
      </c>
      <c r="M635" t="str">
        <f t="shared" si="9"/>
        <v>Absent</v>
      </c>
    </row>
    <row r="636" spans="1:13" x14ac:dyDescent="0.25">
      <c r="A636" t="s">
        <v>1602</v>
      </c>
      <c r="B636" t="str">
        <f>VLOOKUP(A636,Tabel1[[PrøveID]:[Longitude]],3,FALSE)</f>
        <v>Miljøstyrelsen</v>
      </c>
      <c r="C636" s="83">
        <f>VLOOKUP(A636,Tabel1[[PrøveID]:[Longitude]],2,FALSE)</f>
        <v>44331</v>
      </c>
      <c r="D636">
        <f>VLOOKUP(A636,Tabel1[[PrøveID]:[Longitude]],5,FALSE)</f>
        <v>56.0486</v>
      </c>
      <c r="E636">
        <f>VLOOKUP(A636,Tabel1[[PrøveID]:[Longitude]],6,FALSE)</f>
        <v>9.8437900000000003</v>
      </c>
      <c r="F636" t="str">
        <f>VLOOKUP(A636,Tabel1[[PrøveID]:[Longitude]],4,FALSE)</f>
        <v>Mossø</v>
      </c>
      <c r="G636" s="24" t="str">
        <f>VLOOKUP(H636,Datasæt_Analysesystemer!$D$3:$E$68,2,FALSE)</f>
        <v>Cobitis taenia</v>
      </c>
      <c r="H636" t="s">
        <v>1066</v>
      </c>
      <c r="I636" t="str">
        <f>VLOOKUP(H636,Datasæt_Analysesystemer!$D$2:$F$68,3,FALSE)</f>
        <v>Sjælden</v>
      </c>
      <c r="J636" t="s">
        <v>744</v>
      </c>
      <c r="K636" t="s">
        <v>747</v>
      </c>
      <c r="L636" t="s">
        <v>768</v>
      </c>
      <c r="M636" t="str">
        <f t="shared" si="9"/>
        <v>Absent</v>
      </c>
    </row>
    <row r="637" spans="1:13" x14ac:dyDescent="0.25">
      <c r="A637" t="s">
        <v>1602</v>
      </c>
      <c r="B637" t="str">
        <f>VLOOKUP(A637,Tabel1[[PrøveID]:[Longitude]],3,FALSE)</f>
        <v>Miljøstyrelsen</v>
      </c>
      <c r="C637" s="83">
        <f>VLOOKUP(A637,Tabel1[[PrøveID]:[Longitude]],2,FALSE)</f>
        <v>44331</v>
      </c>
      <c r="D637">
        <f>VLOOKUP(A637,Tabel1[[PrøveID]:[Longitude]],5,FALSE)</f>
        <v>56.0486</v>
      </c>
      <c r="E637">
        <f>VLOOKUP(A637,Tabel1[[PrøveID]:[Longitude]],6,FALSE)</f>
        <v>9.8437900000000003</v>
      </c>
      <c r="F637" t="str">
        <f>VLOOKUP(A637,Tabel1[[PrøveID]:[Longitude]],4,FALSE)</f>
        <v>Mossø</v>
      </c>
      <c r="G637" s="24" t="str">
        <f>VLOOKUP(H637,Datasæt_Analysesystemer!$D$3:$E$68,2,FALSE)</f>
        <v>Cobitis taenia</v>
      </c>
      <c r="H637" t="s">
        <v>1066</v>
      </c>
      <c r="I637" t="str">
        <f>VLOOKUP(H637,Datasæt_Analysesystemer!$D$2:$F$68,3,FALSE)</f>
        <v>Sjælden</v>
      </c>
      <c r="J637" t="s">
        <v>738</v>
      </c>
      <c r="K637" t="s">
        <v>747</v>
      </c>
      <c r="L637" t="s">
        <v>768</v>
      </c>
      <c r="M637" t="str">
        <f t="shared" si="9"/>
        <v>Absent</v>
      </c>
    </row>
    <row r="638" spans="1:13" x14ac:dyDescent="0.25">
      <c r="A638" t="s">
        <v>1602</v>
      </c>
      <c r="B638" t="str">
        <f>VLOOKUP(A638,Tabel1[[PrøveID]:[Longitude]],3,FALSE)</f>
        <v>Miljøstyrelsen</v>
      </c>
      <c r="C638" s="83">
        <f>VLOOKUP(A638,Tabel1[[PrøveID]:[Longitude]],2,FALSE)</f>
        <v>44331</v>
      </c>
      <c r="D638">
        <f>VLOOKUP(A638,Tabel1[[PrøveID]:[Longitude]],5,FALSE)</f>
        <v>56.0486</v>
      </c>
      <c r="E638">
        <f>VLOOKUP(A638,Tabel1[[PrøveID]:[Longitude]],6,FALSE)</f>
        <v>9.8437900000000003</v>
      </c>
      <c r="F638" t="str">
        <f>VLOOKUP(A638,Tabel1[[PrøveID]:[Longitude]],4,FALSE)</f>
        <v>Mossø</v>
      </c>
      <c r="G638" s="24" t="str">
        <f>VLOOKUP(H638,Datasæt_Analysesystemer!$D$3:$E$68,2,FALSE)</f>
        <v>Astacus astacus</v>
      </c>
      <c r="H638" t="s">
        <v>810</v>
      </c>
      <c r="I638" t="str">
        <f>VLOOKUP(H638,Datasæt_Analysesystemer!$D$2:$F$68,3,FALSE)</f>
        <v>Almindelig</v>
      </c>
      <c r="J638" t="s">
        <v>738</v>
      </c>
      <c r="K638" t="s">
        <v>747</v>
      </c>
      <c r="L638" t="s">
        <v>768</v>
      </c>
      <c r="M638" t="str">
        <f t="shared" si="9"/>
        <v>Absent</v>
      </c>
    </row>
    <row r="639" spans="1:13" x14ac:dyDescent="0.25">
      <c r="A639" t="s">
        <v>1602</v>
      </c>
      <c r="B639" t="str">
        <f>VLOOKUP(A639,Tabel1[[PrøveID]:[Longitude]],3,FALSE)</f>
        <v>Miljøstyrelsen</v>
      </c>
      <c r="C639" s="83">
        <f>VLOOKUP(A639,Tabel1[[PrøveID]:[Longitude]],2,FALSE)</f>
        <v>44331</v>
      </c>
      <c r="D639">
        <f>VLOOKUP(A639,Tabel1[[PrøveID]:[Longitude]],5,FALSE)</f>
        <v>56.0486</v>
      </c>
      <c r="E639">
        <f>VLOOKUP(A639,Tabel1[[PrøveID]:[Longitude]],6,FALSE)</f>
        <v>9.8437900000000003</v>
      </c>
      <c r="F639" t="str">
        <f>VLOOKUP(A639,Tabel1[[PrøveID]:[Longitude]],4,FALSE)</f>
        <v>Mossø</v>
      </c>
      <c r="G639" s="24" t="str">
        <f>VLOOKUP(H639,Datasæt_Analysesystemer!$D$3:$E$68,2,FALSE)</f>
        <v>Astacus astacus</v>
      </c>
      <c r="H639" t="s">
        <v>810</v>
      </c>
      <c r="I639" t="str">
        <f>VLOOKUP(H639,Datasæt_Analysesystemer!$D$2:$F$68,3,FALSE)</f>
        <v>Almindelig</v>
      </c>
      <c r="J639" t="s">
        <v>738</v>
      </c>
      <c r="K639" t="s">
        <v>747</v>
      </c>
      <c r="L639" t="s">
        <v>768</v>
      </c>
      <c r="M639" t="str">
        <f t="shared" si="9"/>
        <v>Absent</v>
      </c>
    </row>
    <row r="640" spans="1:13" x14ac:dyDescent="0.25">
      <c r="A640" t="s">
        <v>1602</v>
      </c>
      <c r="B640" t="str">
        <f>VLOOKUP(A640,Tabel1[[PrøveID]:[Longitude]],3,FALSE)</f>
        <v>Miljøstyrelsen</v>
      </c>
      <c r="C640" s="83">
        <f>VLOOKUP(A640,Tabel1[[PrøveID]:[Longitude]],2,FALSE)</f>
        <v>44331</v>
      </c>
      <c r="D640">
        <f>VLOOKUP(A640,Tabel1[[PrøveID]:[Longitude]],5,FALSE)</f>
        <v>56.0486</v>
      </c>
      <c r="E640">
        <f>VLOOKUP(A640,Tabel1[[PrøveID]:[Longitude]],6,FALSE)</f>
        <v>9.8437900000000003</v>
      </c>
      <c r="F640" t="str">
        <f>VLOOKUP(A640,Tabel1[[PrøveID]:[Longitude]],4,FALSE)</f>
        <v>Mossø</v>
      </c>
      <c r="G640" s="24" t="str">
        <f>VLOOKUP(H640,Datasæt_Analysesystemer!$D$3:$E$68,2,FALSE)</f>
        <v>Pacifastacus leniusculus</v>
      </c>
      <c r="H640" t="s">
        <v>811</v>
      </c>
      <c r="I640" t="str">
        <f>VLOOKUP(H640,Datasæt_Analysesystemer!$D$2:$F$68,3,FALSE)</f>
        <v>Invasiv</v>
      </c>
      <c r="J640" t="s">
        <v>738</v>
      </c>
      <c r="K640" t="s">
        <v>747</v>
      </c>
      <c r="L640" t="s">
        <v>768</v>
      </c>
      <c r="M640" t="str">
        <f t="shared" si="9"/>
        <v>Absent</v>
      </c>
    </row>
    <row r="641" spans="1:13" x14ac:dyDescent="0.25">
      <c r="A641" t="s">
        <v>1602</v>
      </c>
      <c r="B641" t="str">
        <f>VLOOKUP(A641,Tabel1[[PrøveID]:[Longitude]],3,FALSE)</f>
        <v>Miljøstyrelsen</v>
      </c>
      <c r="C641" s="83">
        <f>VLOOKUP(A641,Tabel1[[PrøveID]:[Longitude]],2,FALSE)</f>
        <v>44331</v>
      </c>
      <c r="D641">
        <f>VLOOKUP(A641,Tabel1[[PrøveID]:[Longitude]],5,FALSE)</f>
        <v>56.0486</v>
      </c>
      <c r="E641">
        <f>VLOOKUP(A641,Tabel1[[PrøveID]:[Longitude]],6,FALSE)</f>
        <v>9.8437900000000003</v>
      </c>
      <c r="F641" t="str">
        <f>VLOOKUP(A641,Tabel1[[PrøveID]:[Longitude]],4,FALSE)</f>
        <v>Mossø</v>
      </c>
      <c r="G641" s="24" t="str">
        <f>VLOOKUP(H641,Datasæt_Analysesystemer!$D$3:$E$68,2,FALSE)</f>
        <v>Pacifastacus leniusculus</v>
      </c>
      <c r="H641" t="s">
        <v>811</v>
      </c>
      <c r="I641" t="str">
        <f>VLOOKUP(H641,Datasæt_Analysesystemer!$D$2:$F$68,3,FALSE)</f>
        <v>Invasiv</v>
      </c>
      <c r="J641" t="s">
        <v>744</v>
      </c>
      <c r="K641" t="s">
        <v>747</v>
      </c>
      <c r="L641" t="s">
        <v>768</v>
      </c>
      <c r="M641" t="str">
        <f t="shared" si="9"/>
        <v>Absent</v>
      </c>
    </row>
    <row r="642" spans="1:13" x14ac:dyDescent="0.25">
      <c r="A642" t="s">
        <v>1602</v>
      </c>
      <c r="B642" t="str">
        <f>VLOOKUP(A642,Tabel1[[PrøveID]:[Longitude]],3,FALSE)</f>
        <v>Miljøstyrelsen</v>
      </c>
      <c r="C642" s="83">
        <f>VLOOKUP(A642,Tabel1[[PrøveID]:[Longitude]],2,FALSE)</f>
        <v>44331</v>
      </c>
      <c r="D642">
        <f>VLOOKUP(A642,Tabel1[[PrøveID]:[Longitude]],5,FALSE)</f>
        <v>56.0486</v>
      </c>
      <c r="E642">
        <f>VLOOKUP(A642,Tabel1[[PrøveID]:[Longitude]],6,FALSE)</f>
        <v>9.8437900000000003</v>
      </c>
      <c r="F642" t="str">
        <f>VLOOKUP(A642,Tabel1[[PrøveID]:[Longitude]],4,FALSE)</f>
        <v>Mossø</v>
      </c>
      <c r="G642" s="24" t="str">
        <f>VLOOKUP(H642,Datasæt_Analysesystemer!$D$3:$E$68,2,FALSE)</f>
        <v>Astacus leptodactylus</v>
      </c>
      <c r="H642" t="s">
        <v>1012</v>
      </c>
      <c r="I642" t="str">
        <f>VLOOKUP(H642,Datasæt_Analysesystemer!$D$2:$F$68,3,FALSE)</f>
        <v>Invasiv</v>
      </c>
      <c r="J642" t="s">
        <v>744</v>
      </c>
      <c r="K642" t="s">
        <v>747</v>
      </c>
      <c r="L642" t="s">
        <v>768</v>
      </c>
      <c r="M642" t="str">
        <f t="shared" ref="M642:M705" si="10">IF(K642="Present",K642&amp;"_"&amp;L642,K642)</f>
        <v>Absent</v>
      </c>
    </row>
    <row r="643" spans="1:13" x14ac:dyDescent="0.25">
      <c r="A643" t="s">
        <v>1602</v>
      </c>
      <c r="B643" t="str">
        <f>VLOOKUP(A643,Tabel1[[PrøveID]:[Longitude]],3,FALSE)</f>
        <v>Miljøstyrelsen</v>
      </c>
      <c r="C643" s="83">
        <f>VLOOKUP(A643,Tabel1[[PrøveID]:[Longitude]],2,FALSE)</f>
        <v>44331</v>
      </c>
      <c r="D643">
        <f>VLOOKUP(A643,Tabel1[[PrøveID]:[Longitude]],5,FALSE)</f>
        <v>56.0486</v>
      </c>
      <c r="E643">
        <f>VLOOKUP(A643,Tabel1[[PrøveID]:[Longitude]],6,FALSE)</f>
        <v>9.8437900000000003</v>
      </c>
      <c r="F643" t="str">
        <f>VLOOKUP(A643,Tabel1[[PrøveID]:[Longitude]],4,FALSE)</f>
        <v>Mossø</v>
      </c>
      <c r="G643" s="24" t="str">
        <f>VLOOKUP(H643,Datasæt_Analysesystemer!$D$3:$E$68,2,FALSE)</f>
        <v>Astacus leptodactylus</v>
      </c>
      <c r="H643" t="s">
        <v>1012</v>
      </c>
      <c r="I643" t="str">
        <f>VLOOKUP(H643,Datasæt_Analysesystemer!$D$2:$F$68,3,FALSE)</f>
        <v>Invasiv</v>
      </c>
      <c r="J643" t="s">
        <v>744</v>
      </c>
      <c r="K643" t="s">
        <v>747</v>
      </c>
      <c r="L643" t="s">
        <v>768</v>
      </c>
      <c r="M643" t="str">
        <f t="shared" si="10"/>
        <v>Absent</v>
      </c>
    </row>
    <row r="644" spans="1:13" x14ac:dyDescent="0.25">
      <c r="A644" t="s">
        <v>1602</v>
      </c>
      <c r="B644" t="str">
        <f>VLOOKUP(A644,Tabel1[[PrøveID]:[Longitude]],3,FALSE)</f>
        <v>Miljøstyrelsen</v>
      </c>
      <c r="C644" s="83">
        <f>VLOOKUP(A644,Tabel1[[PrøveID]:[Longitude]],2,FALSE)</f>
        <v>44331</v>
      </c>
      <c r="D644">
        <f>VLOOKUP(A644,Tabel1[[PrøveID]:[Longitude]],5,FALSE)</f>
        <v>56.0486</v>
      </c>
      <c r="E644">
        <f>VLOOKUP(A644,Tabel1[[PrøveID]:[Longitude]],6,FALSE)</f>
        <v>9.8437900000000003</v>
      </c>
      <c r="F644" t="str">
        <f>VLOOKUP(A644,Tabel1[[PrøveID]:[Longitude]],4,FALSE)</f>
        <v>Mossø</v>
      </c>
      <c r="G644" s="24" t="str">
        <f>VLOOKUP(H644,Datasæt_Analysesystemer!$D$3:$E$68,2,FALSE)</f>
        <v>Eriocheir sinensis</v>
      </c>
      <c r="H644" t="s">
        <v>1031</v>
      </c>
      <c r="I644" t="str">
        <f>VLOOKUP(H644,Datasæt_Analysesystemer!$D$2:$F$68,3,FALSE)</f>
        <v>Invasiv</v>
      </c>
      <c r="J644" t="s">
        <v>738</v>
      </c>
      <c r="K644" t="s">
        <v>747</v>
      </c>
      <c r="L644" t="s">
        <v>768</v>
      </c>
      <c r="M644" t="str">
        <f t="shared" si="10"/>
        <v>Absent</v>
      </c>
    </row>
    <row r="645" spans="1:13" x14ac:dyDescent="0.25">
      <c r="A645" t="s">
        <v>1602</v>
      </c>
      <c r="B645" t="str">
        <f>VLOOKUP(A645,Tabel1[[PrøveID]:[Longitude]],3,FALSE)</f>
        <v>Miljøstyrelsen</v>
      </c>
      <c r="C645" s="83">
        <f>VLOOKUP(A645,Tabel1[[PrøveID]:[Longitude]],2,FALSE)</f>
        <v>44331</v>
      </c>
      <c r="D645">
        <f>VLOOKUP(A645,Tabel1[[PrøveID]:[Longitude]],5,FALSE)</f>
        <v>56.0486</v>
      </c>
      <c r="E645">
        <f>VLOOKUP(A645,Tabel1[[PrøveID]:[Longitude]],6,FALSE)</f>
        <v>9.8437900000000003</v>
      </c>
      <c r="F645" t="str">
        <f>VLOOKUP(A645,Tabel1[[PrøveID]:[Longitude]],4,FALSE)</f>
        <v>Mossø</v>
      </c>
      <c r="G645" s="24" t="str">
        <f>VLOOKUP(H645,Datasæt_Analysesystemer!$D$3:$E$68,2,FALSE)</f>
        <v>Eriocheir sinensis</v>
      </c>
      <c r="H645" t="s">
        <v>1031</v>
      </c>
      <c r="I645" t="str">
        <f>VLOOKUP(H645,Datasæt_Analysesystemer!$D$2:$F$68,3,FALSE)</f>
        <v>Invasiv</v>
      </c>
      <c r="J645" t="s">
        <v>738</v>
      </c>
      <c r="K645" t="s">
        <v>747</v>
      </c>
      <c r="L645" t="s">
        <v>768</v>
      </c>
      <c r="M645" t="str">
        <f t="shared" si="10"/>
        <v>Absent</v>
      </c>
    </row>
    <row r="646" spans="1:13" x14ac:dyDescent="0.25">
      <c r="A646" t="s">
        <v>1602</v>
      </c>
      <c r="B646" t="str">
        <f>VLOOKUP(A646,Tabel1[[PrøveID]:[Longitude]],3,FALSE)</f>
        <v>Miljøstyrelsen</v>
      </c>
      <c r="C646" s="83">
        <f>VLOOKUP(A646,Tabel1[[PrøveID]:[Longitude]],2,FALSE)</f>
        <v>44331</v>
      </c>
      <c r="D646">
        <f>VLOOKUP(A646,Tabel1[[PrøveID]:[Longitude]],5,FALSE)</f>
        <v>56.0486</v>
      </c>
      <c r="E646">
        <f>VLOOKUP(A646,Tabel1[[PrøveID]:[Longitude]],6,FALSE)</f>
        <v>9.8437900000000003</v>
      </c>
      <c r="F646" t="str">
        <f>VLOOKUP(A646,Tabel1[[PrøveID]:[Longitude]],4,FALSE)</f>
        <v>Mossø</v>
      </c>
      <c r="G646" s="24" t="str">
        <f>VLOOKUP(H646,Datasæt_Analysesystemer!$D$3:$E$68,2,FALSE)</f>
        <v>Dytiscus latissimus</v>
      </c>
      <c r="H646" t="s">
        <v>1264</v>
      </c>
      <c r="I646" t="str">
        <f>VLOOKUP(H646,Datasæt_Analysesystemer!$D$2:$F$68,3,FALSE)</f>
        <v>Sjælden</v>
      </c>
      <c r="J646" t="s">
        <v>744</v>
      </c>
      <c r="K646" t="s">
        <v>747</v>
      </c>
      <c r="L646" t="s">
        <v>768</v>
      </c>
      <c r="M646" t="str">
        <f t="shared" si="10"/>
        <v>Absent</v>
      </c>
    </row>
    <row r="647" spans="1:13" x14ac:dyDescent="0.25">
      <c r="A647" t="s">
        <v>1602</v>
      </c>
      <c r="B647" t="str">
        <f>VLOOKUP(A647,Tabel1[[PrøveID]:[Longitude]],3,FALSE)</f>
        <v>Miljøstyrelsen</v>
      </c>
      <c r="C647" s="83">
        <f>VLOOKUP(A647,Tabel1[[PrøveID]:[Longitude]],2,FALSE)</f>
        <v>44331</v>
      </c>
      <c r="D647">
        <f>VLOOKUP(A647,Tabel1[[PrøveID]:[Longitude]],5,FALSE)</f>
        <v>56.0486</v>
      </c>
      <c r="E647">
        <f>VLOOKUP(A647,Tabel1[[PrøveID]:[Longitude]],6,FALSE)</f>
        <v>9.8437900000000003</v>
      </c>
      <c r="F647" t="str">
        <f>VLOOKUP(A647,Tabel1[[PrøveID]:[Longitude]],4,FALSE)</f>
        <v>Mossø</v>
      </c>
      <c r="G647" s="24" t="str">
        <f>VLOOKUP(H647,Datasæt_Analysesystemer!$D$3:$E$68,2,FALSE)</f>
        <v>Dytiscus latissimus</v>
      </c>
      <c r="H647" t="s">
        <v>1264</v>
      </c>
      <c r="I647" t="str">
        <f>VLOOKUP(H647,Datasæt_Analysesystemer!$D$2:$F$68,3,FALSE)</f>
        <v>Sjælden</v>
      </c>
      <c r="J647" t="s">
        <v>744</v>
      </c>
      <c r="K647" t="s">
        <v>747</v>
      </c>
      <c r="L647" t="s">
        <v>768</v>
      </c>
      <c r="M647" t="str">
        <f t="shared" si="10"/>
        <v>Absent</v>
      </c>
    </row>
    <row r="648" spans="1:13" x14ac:dyDescent="0.25">
      <c r="A648" t="s">
        <v>1604</v>
      </c>
      <c r="B648" t="str">
        <f>VLOOKUP(A648,Tabel1[[PrøveID]:[Longitude]],3,FALSE)</f>
        <v>Miljøstyrelsen</v>
      </c>
      <c r="C648" s="83" t="str">
        <f>VLOOKUP(A648,Tabel1[[PrøveID]:[Longitude]],2,FALSE)</f>
        <v>16-05-2021</v>
      </c>
      <c r="D648">
        <f>VLOOKUP(A648,Tabel1[[PrøveID]:[Longitude]],5,FALSE)</f>
        <v>57.0566478</v>
      </c>
      <c r="E648">
        <f>VLOOKUP(A648,Tabel1[[PrøveID]:[Longitude]],6,FALSE)</f>
        <v>10.381217100000001</v>
      </c>
      <c r="F648" t="str">
        <f>VLOOKUP(A648,Tabel1[[PrøveID]:[Longitude]],4,FALSE)</f>
        <v>Hou</v>
      </c>
      <c r="G648" s="24" t="str">
        <f>VLOOKUP(H648,Datasæt_Analysesystemer!$D$3:$E$68,2,FALSE)</f>
        <v>Platichthys flesus</v>
      </c>
      <c r="H648" t="s">
        <v>793</v>
      </c>
      <c r="I648" t="str">
        <f>VLOOKUP(H648,Datasæt_Analysesystemer!$D$2:$F$68,3,FALSE)</f>
        <v>Almindelig</v>
      </c>
      <c r="J648" t="s">
        <v>738</v>
      </c>
      <c r="K648" t="s">
        <v>802</v>
      </c>
      <c r="L648" t="s">
        <v>741</v>
      </c>
      <c r="M648" t="str">
        <f t="shared" si="10"/>
        <v>Present_Ct&lt;41</v>
      </c>
    </row>
    <row r="649" spans="1:13" x14ac:dyDescent="0.25">
      <c r="A649" t="s">
        <v>1604</v>
      </c>
      <c r="B649" t="str">
        <f>VLOOKUP(A649,Tabel1[[PrøveID]:[Longitude]],3,FALSE)</f>
        <v>Miljøstyrelsen</v>
      </c>
      <c r="C649" s="83" t="str">
        <f>VLOOKUP(A649,Tabel1[[PrøveID]:[Longitude]],2,FALSE)</f>
        <v>16-05-2021</v>
      </c>
      <c r="D649">
        <f>VLOOKUP(A649,Tabel1[[PrøveID]:[Longitude]],5,FALSE)</f>
        <v>57.0566478</v>
      </c>
      <c r="E649">
        <f>VLOOKUP(A649,Tabel1[[PrøveID]:[Longitude]],6,FALSE)</f>
        <v>10.381217100000001</v>
      </c>
      <c r="F649" t="str">
        <f>VLOOKUP(A649,Tabel1[[PrøveID]:[Longitude]],4,FALSE)</f>
        <v>Hou</v>
      </c>
      <c r="G649" s="24" t="str">
        <f>VLOOKUP(H649,Datasæt_Analysesystemer!$D$3:$E$68,2,FALSE)</f>
        <v>Platichthys flesus</v>
      </c>
      <c r="H649" t="s">
        <v>793</v>
      </c>
      <c r="I649" t="str">
        <f>VLOOKUP(H649,Datasæt_Analysesystemer!$D$2:$F$68,3,FALSE)</f>
        <v>Almindelig</v>
      </c>
      <c r="J649" t="s">
        <v>738</v>
      </c>
      <c r="K649" t="s">
        <v>802</v>
      </c>
      <c r="L649" t="s">
        <v>741</v>
      </c>
      <c r="M649" t="str">
        <f t="shared" si="10"/>
        <v>Present_Ct&lt;41</v>
      </c>
    </row>
    <row r="650" spans="1:13" x14ac:dyDescent="0.25">
      <c r="A650" t="s">
        <v>1604</v>
      </c>
      <c r="B650" t="str">
        <f>VLOOKUP(A650,Tabel1[[PrøveID]:[Longitude]],3,FALSE)</f>
        <v>Miljøstyrelsen</v>
      </c>
      <c r="C650" s="83" t="str">
        <f>VLOOKUP(A650,Tabel1[[PrøveID]:[Longitude]],2,FALSE)</f>
        <v>16-05-2021</v>
      </c>
      <c r="D650">
        <f>VLOOKUP(A650,Tabel1[[PrøveID]:[Longitude]],5,FALSE)</f>
        <v>57.0566478</v>
      </c>
      <c r="E650">
        <f>VLOOKUP(A650,Tabel1[[PrøveID]:[Longitude]],6,FALSE)</f>
        <v>10.381217100000001</v>
      </c>
      <c r="F650" t="str">
        <f>VLOOKUP(A650,Tabel1[[PrøveID]:[Longitude]],4,FALSE)</f>
        <v>Hou</v>
      </c>
      <c r="G650" s="24" t="str">
        <f>VLOOKUP(H650,Datasæt_Analysesystemer!$D$3:$E$68,2,FALSE)</f>
        <v>Gadus morhua</v>
      </c>
      <c r="H650" t="s">
        <v>794</v>
      </c>
      <c r="I650" t="str">
        <f>VLOOKUP(H650,Datasæt_Analysesystemer!$D$2:$F$68,3,FALSE)</f>
        <v>Almindelig</v>
      </c>
      <c r="J650" t="s">
        <v>738</v>
      </c>
      <c r="K650" t="s">
        <v>747</v>
      </c>
      <c r="L650" t="s">
        <v>768</v>
      </c>
      <c r="M650" t="str">
        <f t="shared" si="10"/>
        <v>Absent</v>
      </c>
    </row>
    <row r="651" spans="1:13" x14ac:dyDescent="0.25">
      <c r="A651" t="s">
        <v>1604</v>
      </c>
      <c r="B651" t="str">
        <f>VLOOKUP(A651,Tabel1[[PrøveID]:[Longitude]],3,FALSE)</f>
        <v>Miljøstyrelsen</v>
      </c>
      <c r="C651" s="83" t="str">
        <f>VLOOKUP(A651,Tabel1[[PrøveID]:[Longitude]],2,FALSE)</f>
        <v>16-05-2021</v>
      </c>
      <c r="D651">
        <f>VLOOKUP(A651,Tabel1[[PrøveID]:[Longitude]],5,FALSE)</f>
        <v>57.0566478</v>
      </c>
      <c r="E651">
        <f>VLOOKUP(A651,Tabel1[[PrøveID]:[Longitude]],6,FALSE)</f>
        <v>10.381217100000001</v>
      </c>
      <c r="F651" t="str">
        <f>VLOOKUP(A651,Tabel1[[PrøveID]:[Longitude]],4,FALSE)</f>
        <v>Hou</v>
      </c>
      <c r="G651" s="24" t="str">
        <f>VLOOKUP(H651,Datasæt_Analysesystemer!$D$3:$E$68,2,FALSE)</f>
        <v>Gadus morhua</v>
      </c>
      <c r="H651" t="s">
        <v>794</v>
      </c>
      <c r="I651" t="str">
        <f>VLOOKUP(H651,Datasæt_Analysesystemer!$D$2:$F$68,3,FALSE)</f>
        <v>Almindelig</v>
      </c>
      <c r="J651" t="s">
        <v>738</v>
      </c>
      <c r="K651" t="s">
        <v>747</v>
      </c>
      <c r="L651" t="s">
        <v>768</v>
      </c>
      <c r="M651" t="str">
        <f t="shared" si="10"/>
        <v>Absent</v>
      </c>
    </row>
    <row r="652" spans="1:13" x14ac:dyDescent="0.25">
      <c r="A652" t="s">
        <v>1604</v>
      </c>
      <c r="B652" t="str">
        <f>VLOOKUP(A652,Tabel1[[PrøveID]:[Longitude]],3,FALSE)</f>
        <v>Miljøstyrelsen</v>
      </c>
      <c r="C652" s="83" t="str">
        <f>VLOOKUP(A652,Tabel1[[PrøveID]:[Longitude]],2,FALSE)</f>
        <v>16-05-2021</v>
      </c>
      <c r="D652">
        <f>VLOOKUP(A652,Tabel1[[PrøveID]:[Longitude]],5,FALSE)</f>
        <v>57.0566478</v>
      </c>
      <c r="E652">
        <f>VLOOKUP(A652,Tabel1[[PrøveID]:[Longitude]],6,FALSE)</f>
        <v>10.381217100000001</v>
      </c>
      <c r="F652" t="str">
        <f>VLOOKUP(A652,Tabel1[[PrøveID]:[Longitude]],4,FALSE)</f>
        <v>Hou</v>
      </c>
      <c r="G652" s="24" t="str">
        <f>VLOOKUP(H652,Datasæt_Analysesystemer!$D$3:$E$68,2,FALSE)</f>
        <v>Mya arenaria</v>
      </c>
      <c r="H652" t="s">
        <v>795</v>
      </c>
      <c r="I652" t="str">
        <f>VLOOKUP(H652,Datasæt_Analysesystemer!$D$2:$F$68,3,FALSE)</f>
        <v>Almindelig</v>
      </c>
      <c r="J652" t="s">
        <v>738</v>
      </c>
      <c r="K652" t="s">
        <v>802</v>
      </c>
      <c r="L652" t="s">
        <v>741</v>
      </c>
      <c r="M652" t="str">
        <f t="shared" si="10"/>
        <v>Present_Ct&lt;41</v>
      </c>
    </row>
    <row r="653" spans="1:13" x14ac:dyDescent="0.25">
      <c r="A653" t="s">
        <v>1604</v>
      </c>
      <c r="B653" t="str">
        <f>VLOOKUP(A653,Tabel1[[PrøveID]:[Longitude]],3,FALSE)</f>
        <v>Miljøstyrelsen</v>
      </c>
      <c r="C653" s="83" t="str">
        <f>VLOOKUP(A653,Tabel1[[PrøveID]:[Longitude]],2,FALSE)</f>
        <v>16-05-2021</v>
      </c>
      <c r="D653">
        <f>VLOOKUP(A653,Tabel1[[PrøveID]:[Longitude]],5,FALSE)</f>
        <v>57.0566478</v>
      </c>
      <c r="E653">
        <f>VLOOKUP(A653,Tabel1[[PrøveID]:[Longitude]],6,FALSE)</f>
        <v>10.381217100000001</v>
      </c>
      <c r="F653" t="str">
        <f>VLOOKUP(A653,Tabel1[[PrøveID]:[Longitude]],4,FALSE)</f>
        <v>Hou</v>
      </c>
      <c r="G653" s="24" t="str">
        <f>VLOOKUP(H653,Datasæt_Analysesystemer!$D$3:$E$68,2,FALSE)</f>
        <v>Mya arenaria</v>
      </c>
      <c r="H653" t="s">
        <v>795</v>
      </c>
      <c r="I653" t="str">
        <f>VLOOKUP(H653,Datasæt_Analysesystemer!$D$2:$F$68,3,FALSE)</f>
        <v>Almindelig</v>
      </c>
      <c r="J653" t="s">
        <v>738</v>
      </c>
      <c r="K653" t="s">
        <v>802</v>
      </c>
      <c r="L653" t="s">
        <v>741</v>
      </c>
      <c r="M653" t="str">
        <f t="shared" si="10"/>
        <v>Present_Ct&lt;41</v>
      </c>
    </row>
    <row r="654" spans="1:13" x14ac:dyDescent="0.25">
      <c r="A654" t="s">
        <v>1604</v>
      </c>
      <c r="B654" t="str">
        <f>VLOOKUP(A654,Tabel1[[PrøveID]:[Longitude]],3,FALSE)</f>
        <v>Miljøstyrelsen</v>
      </c>
      <c r="C654" s="83" t="str">
        <f>VLOOKUP(A654,Tabel1[[PrøveID]:[Longitude]],2,FALSE)</f>
        <v>16-05-2021</v>
      </c>
      <c r="D654">
        <f>VLOOKUP(A654,Tabel1[[PrøveID]:[Longitude]],5,FALSE)</f>
        <v>57.0566478</v>
      </c>
      <c r="E654">
        <f>VLOOKUP(A654,Tabel1[[PrøveID]:[Longitude]],6,FALSE)</f>
        <v>10.381217100000001</v>
      </c>
      <c r="F654" t="str">
        <f>VLOOKUP(A654,Tabel1[[PrøveID]:[Longitude]],4,FALSE)</f>
        <v>Hou</v>
      </c>
      <c r="G654" s="24" t="str">
        <f>VLOOKUP(H654,Datasæt_Analysesystemer!$D$3:$E$68,2,FALSE)</f>
        <v>Mnemiopsis leidyi</v>
      </c>
      <c r="H654" t="s">
        <v>982</v>
      </c>
      <c r="I654" t="str">
        <f>VLOOKUP(H654,Datasæt_Analysesystemer!$D$2:$F$68,3,FALSE)</f>
        <v>Invasiv</v>
      </c>
      <c r="J654" t="s">
        <v>738</v>
      </c>
      <c r="K654" t="s">
        <v>802</v>
      </c>
      <c r="L654" t="s">
        <v>741</v>
      </c>
      <c r="M654" t="str">
        <f t="shared" si="10"/>
        <v>Present_Ct&lt;41</v>
      </c>
    </row>
    <row r="655" spans="1:13" x14ac:dyDescent="0.25">
      <c r="A655" t="s">
        <v>1604</v>
      </c>
      <c r="B655" t="str">
        <f>VLOOKUP(A655,Tabel1[[PrøveID]:[Longitude]],3,FALSE)</f>
        <v>Miljøstyrelsen</v>
      </c>
      <c r="C655" s="83" t="str">
        <f>VLOOKUP(A655,Tabel1[[PrøveID]:[Longitude]],2,FALSE)</f>
        <v>16-05-2021</v>
      </c>
      <c r="D655">
        <f>VLOOKUP(A655,Tabel1[[PrøveID]:[Longitude]],5,FALSE)</f>
        <v>57.0566478</v>
      </c>
      <c r="E655">
        <f>VLOOKUP(A655,Tabel1[[PrøveID]:[Longitude]],6,FALSE)</f>
        <v>10.381217100000001</v>
      </c>
      <c r="F655" t="str">
        <f>VLOOKUP(A655,Tabel1[[PrøveID]:[Longitude]],4,FALSE)</f>
        <v>Hou</v>
      </c>
      <c r="G655" s="24" t="str">
        <f>VLOOKUP(H655,Datasæt_Analysesystemer!$D$3:$E$68,2,FALSE)</f>
        <v>Mnemiopsis leidyi</v>
      </c>
      <c r="H655" t="s">
        <v>982</v>
      </c>
      <c r="I655" t="str">
        <f>VLOOKUP(H655,Datasæt_Analysesystemer!$D$2:$F$68,3,FALSE)</f>
        <v>Invasiv</v>
      </c>
      <c r="J655" t="s">
        <v>738</v>
      </c>
      <c r="K655" t="s">
        <v>802</v>
      </c>
      <c r="L655" t="s">
        <v>741</v>
      </c>
      <c r="M655" t="str">
        <f t="shared" si="10"/>
        <v>Present_Ct&lt;41</v>
      </c>
    </row>
    <row r="656" spans="1:13" x14ac:dyDescent="0.25">
      <c r="A656" t="s">
        <v>1604</v>
      </c>
      <c r="B656" t="str">
        <f>VLOOKUP(A656,Tabel1[[PrøveID]:[Longitude]],3,FALSE)</f>
        <v>Miljøstyrelsen</v>
      </c>
      <c r="C656" s="83" t="str">
        <f>VLOOKUP(A656,Tabel1[[PrøveID]:[Longitude]],2,FALSE)</f>
        <v>16-05-2021</v>
      </c>
      <c r="D656">
        <f>VLOOKUP(A656,Tabel1[[PrøveID]:[Longitude]],5,FALSE)</f>
        <v>57.0566478</v>
      </c>
      <c r="E656">
        <f>VLOOKUP(A656,Tabel1[[PrøveID]:[Longitude]],6,FALSE)</f>
        <v>10.381217100000001</v>
      </c>
      <c r="F656" t="str">
        <f>VLOOKUP(A656,Tabel1[[PrøveID]:[Longitude]],4,FALSE)</f>
        <v>Hou</v>
      </c>
      <c r="G656" s="24" t="str">
        <f>VLOOKUP(H656,Datasæt_Analysesystemer!$D$3:$E$68,2,FALSE)</f>
        <v>Homarus americanus</v>
      </c>
      <c r="H656" t="s">
        <v>980</v>
      </c>
      <c r="I656" t="str">
        <f>VLOOKUP(H656,Datasæt_Analysesystemer!$D$2:$F$68,3,FALSE)</f>
        <v>Invasiv</v>
      </c>
      <c r="J656" t="s">
        <v>738</v>
      </c>
      <c r="K656" t="s">
        <v>747</v>
      </c>
      <c r="L656" t="s">
        <v>768</v>
      </c>
      <c r="M656" t="str">
        <f t="shared" si="10"/>
        <v>Absent</v>
      </c>
    </row>
    <row r="657" spans="1:13" x14ac:dyDescent="0.25">
      <c r="A657" t="s">
        <v>1604</v>
      </c>
      <c r="B657" t="str">
        <f>VLOOKUP(A657,Tabel1[[PrøveID]:[Longitude]],3,FALSE)</f>
        <v>Miljøstyrelsen</v>
      </c>
      <c r="C657" s="83" t="str">
        <f>VLOOKUP(A657,Tabel1[[PrøveID]:[Longitude]],2,FALSE)</f>
        <v>16-05-2021</v>
      </c>
      <c r="D657">
        <f>VLOOKUP(A657,Tabel1[[PrøveID]:[Longitude]],5,FALSE)</f>
        <v>57.0566478</v>
      </c>
      <c r="E657">
        <f>VLOOKUP(A657,Tabel1[[PrøveID]:[Longitude]],6,FALSE)</f>
        <v>10.381217100000001</v>
      </c>
      <c r="F657" t="str">
        <f>VLOOKUP(A657,Tabel1[[PrøveID]:[Longitude]],4,FALSE)</f>
        <v>Hou</v>
      </c>
      <c r="G657" s="24" t="str">
        <f>VLOOKUP(H657,Datasæt_Analysesystemer!$D$3:$E$68,2,FALSE)</f>
        <v>Homarus americanus</v>
      </c>
      <c r="H657" t="s">
        <v>980</v>
      </c>
      <c r="I657" t="str">
        <f>VLOOKUP(H657,Datasæt_Analysesystemer!$D$2:$F$68,3,FALSE)</f>
        <v>Invasiv</v>
      </c>
      <c r="J657" t="s">
        <v>738</v>
      </c>
      <c r="K657" t="s">
        <v>747</v>
      </c>
      <c r="L657" t="s">
        <v>768</v>
      </c>
      <c r="M657" t="str">
        <f t="shared" si="10"/>
        <v>Absent</v>
      </c>
    </row>
    <row r="658" spans="1:13" x14ac:dyDescent="0.25">
      <c r="A658" t="s">
        <v>1604</v>
      </c>
      <c r="B658" t="str">
        <f>VLOOKUP(A658,Tabel1[[PrøveID]:[Longitude]],3,FALSE)</f>
        <v>Miljøstyrelsen</v>
      </c>
      <c r="C658" s="83" t="str">
        <f>VLOOKUP(A658,Tabel1[[PrøveID]:[Longitude]],2,FALSE)</f>
        <v>16-05-2021</v>
      </c>
      <c r="D658">
        <f>VLOOKUP(A658,Tabel1[[PrøveID]:[Longitude]],5,FALSE)</f>
        <v>57.0566478</v>
      </c>
      <c r="E658">
        <f>VLOOKUP(A658,Tabel1[[PrøveID]:[Longitude]],6,FALSE)</f>
        <v>10.381217100000001</v>
      </c>
      <c r="F658" t="str">
        <f>VLOOKUP(A658,Tabel1[[PrøveID]:[Longitude]],4,FALSE)</f>
        <v>Hou</v>
      </c>
      <c r="G658" s="24" t="str">
        <f>VLOOKUP(H658,Datasæt_Analysesystemer!$D$3:$E$68,2,FALSE)</f>
        <v>Paralithodes camtschaticus</v>
      </c>
      <c r="H658" t="s">
        <v>1060</v>
      </c>
      <c r="I658" t="str">
        <f>VLOOKUP(H658,Datasæt_Analysesystemer!$D$2:$F$68,3,FALSE)</f>
        <v>Invasiv</v>
      </c>
      <c r="J658" t="s">
        <v>738</v>
      </c>
      <c r="K658" t="s">
        <v>802</v>
      </c>
      <c r="L658" t="s">
        <v>768</v>
      </c>
      <c r="M658" t="str">
        <f t="shared" si="10"/>
        <v>Present_Ct&gt;41</v>
      </c>
    </row>
    <row r="659" spans="1:13" x14ac:dyDescent="0.25">
      <c r="A659" t="s">
        <v>1604</v>
      </c>
      <c r="B659" t="str">
        <f>VLOOKUP(A659,Tabel1[[PrøveID]:[Longitude]],3,FALSE)</f>
        <v>Miljøstyrelsen</v>
      </c>
      <c r="C659" s="83" t="str">
        <f>VLOOKUP(A659,Tabel1[[PrøveID]:[Longitude]],2,FALSE)</f>
        <v>16-05-2021</v>
      </c>
      <c r="D659">
        <f>VLOOKUP(A659,Tabel1[[PrøveID]:[Longitude]],5,FALSE)</f>
        <v>57.0566478</v>
      </c>
      <c r="E659">
        <f>VLOOKUP(A659,Tabel1[[PrøveID]:[Longitude]],6,FALSE)</f>
        <v>10.381217100000001</v>
      </c>
      <c r="F659" t="str">
        <f>VLOOKUP(A659,Tabel1[[PrøveID]:[Longitude]],4,FALSE)</f>
        <v>Hou</v>
      </c>
      <c r="G659" s="24" t="str">
        <f>VLOOKUP(H659,Datasæt_Analysesystemer!$D$3:$E$68,2,FALSE)</f>
        <v>Paralithodes camtschaticus</v>
      </c>
      <c r="H659" t="s">
        <v>1060</v>
      </c>
      <c r="I659" t="str">
        <f>VLOOKUP(H659,Datasæt_Analysesystemer!$D$2:$F$68,3,FALSE)</f>
        <v>Invasiv</v>
      </c>
      <c r="J659" t="s">
        <v>738</v>
      </c>
      <c r="K659" t="s">
        <v>802</v>
      </c>
      <c r="L659" t="s">
        <v>768</v>
      </c>
      <c r="M659" t="str">
        <f t="shared" si="10"/>
        <v>Present_Ct&gt;41</v>
      </c>
    </row>
    <row r="660" spans="1:13" x14ac:dyDescent="0.25">
      <c r="A660" t="s">
        <v>1604</v>
      </c>
      <c r="B660" t="str">
        <f>VLOOKUP(A660,Tabel1[[PrøveID]:[Longitude]],3,FALSE)</f>
        <v>Miljøstyrelsen</v>
      </c>
      <c r="C660" s="83" t="str">
        <f>VLOOKUP(A660,Tabel1[[PrøveID]:[Longitude]],2,FALSE)</f>
        <v>16-05-2021</v>
      </c>
      <c r="D660">
        <f>VLOOKUP(A660,Tabel1[[PrøveID]:[Longitude]],5,FALSE)</f>
        <v>57.0566478</v>
      </c>
      <c r="E660">
        <f>VLOOKUP(A660,Tabel1[[PrøveID]:[Longitude]],6,FALSE)</f>
        <v>10.381217100000001</v>
      </c>
      <c r="F660" t="str">
        <f>VLOOKUP(A660,Tabel1[[PrøveID]:[Longitude]],4,FALSE)</f>
        <v>Hou</v>
      </c>
      <c r="G660" s="24" t="str">
        <f>VLOOKUP(H660,Datasæt_Analysesystemer!$D$3:$E$68,2,FALSE)</f>
        <v>Eriocheir sinensis</v>
      </c>
      <c r="H660" t="s">
        <v>1031</v>
      </c>
      <c r="I660" t="str">
        <f>VLOOKUP(H660,Datasæt_Analysesystemer!$D$2:$F$68,3,FALSE)</f>
        <v>Invasiv</v>
      </c>
      <c r="J660" t="s">
        <v>744</v>
      </c>
      <c r="K660" t="s">
        <v>747</v>
      </c>
      <c r="L660" t="s">
        <v>768</v>
      </c>
      <c r="M660" t="str">
        <f t="shared" si="10"/>
        <v>Absent</v>
      </c>
    </row>
    <row r="661" spans="1:13" x14ac:dyDescent="0.25">
      <c r="A661" t="s">
        <v>1604</v>
      </c>
      <c r="B661" t="str">
        <f>VLOOKUP(A661,Tabel1[[PrøveID]:[Longitude]],3,FALSE)</f>
        <v>Miljøstyrelsen</v>
      </c>
      <c r="C661" s="83" t="str">
        <f>VLOOKUP(A661,Tabel1[[PrøveID]:[Longitude]],2,FALSE)</f>
        <v>16-05-2021</v>
      </c>
      <c r="D661">
        <f>VLOOKUP(A661,Tabel1[[PrøveID]:[Longitude]],5,FALSE)</f>
        <v>57.0566478</v>
      </c>
      <c r="E661">
        <f>VLOOKUP(A661,Tabel1[[PrøveID]:[Longitude]],6,FALSE)</f>
        <v>10.381217100000001</v>
      </c>
      <c r="F661" t="str">
        <f>VLOOKUP(A661,Tabel1[[PrøveID]:[Longitude]],4,FALSE)</f>
        <v>Hou</v>
      </c>
      <c r="G661" s="24" t="str">
        <f>VLOOKUP(H661,Datasæt_Analysesystemer!$D$3:$E$68,2,FALSE)</f>
        <v>Eriocheir sinensis</v>
      </c>
      <c r="H661" t="s">
        <v>1031</v>
      </c>
      <c r="I661" t="str">
        <f>VLOOKUP(H661,Datasæt_Analysesystemer!$D$2:$F$68,3,FALSE)</f>
        <v>Invasiv</v>
      </c>
      <c r="J661" t="s">
        <v>738</v>
      </c>
      <c r="K661" t="s">
        <v>747</v>
      </c>
      <c r="L661" t="s">
        <v>768</v>
      </c>
      <c r="M661" t="str">
        <f t="shared" si="10"/>
        <v>Absent</v>
      </c>
    </row>
    <row r="662" spans="1:13" x14ac:dyDescent="0.25">
      <c r="A662" t="s">
        <v>1604</v>
      </c>
      <c r="B662" t="str">
        <f>VLOOKUP(A662,Tabel1[[PrøveID]:[Longitude]],3,FALSE)</f>
        <v>Miljøstyrelsen</v>
      </c>
      <c r="C662" s="83" t="str">
        <f>VLOOKUP(A662,Tabel1[[PrøveID]:[Longitude]],2,FALSE)</f>
        <v>16-05-2021</v>
      </c>
      <c r="D662">
        <f>VLOOKUP(A662,Tabel1[[PrøveID]:[Longitude]],5,FALSE)</f>
        <v>57.0566478</v>
      </c>
      <c r="E662">
        <f>VLOOKUP(A662,Tabel1[[PrøveID]:[Longitude]],6,FALSE)</f>
        <v>10.381217100000001</v>
      </c>
      <c r="F662" t="str">
        <f>VLOOKUP(A662,Tabel1[[PrøveID]:[Longitude]],4,FALSE)</f>
        <v>Hou</v>
      </c>
      <c r="G662" s="24" t="str">
        <f>VLOOKUP(H662,Datasæt_Analysesystemer!$D$3:$E$68,2,FALSE)</f>
        <v>Rhithropanopeus harrisii</v>
      </c>
      <c r="H662" t="s">
        <v>1090</v>
      </c>
      <c r="I662" t="str">
        <f>VLOOKUP(H662,Datasæt_Analysesystemer!$D$2:$F$68,3,FALSE)</f>
        <v>Invasiv</v>
      </c>
      <c r="J662" t="s">
        <v>744</v>
      </c>
      <c r="K662" t="s">
        <v>747</v>
      </c>
      <c r="L662" t="s">
        <v>768</v>
      </c>
      <c r="M662" t="str">
        <f t="shared" si="10"/>
        <v>Absent</v>
      </c>
    </row>
    <row r="663" spans="1:13" x14ac:dyDescent="0.25">
      <c r="A663" t="s">
        <v>1604</v>
      </c>
      <c r="B663" t="str">
        <f>VLOOKUP(A663,Tabel1[[PrøveID]:[Longitude]],3,FALSE)</f>
        <v>Miljøstyrelsen</v>
      </c>
      <c r="C663" s="83" t="str">
        <f>VLOOKUP(A663,Tabel1[[PrøveID]:[Longitude]],2,FALSE)</f>
        <v>16-05-2021</v>
      </c>
      <c r="D663">
        <f>VLOOKUP(A663,Tabel1[[PrøveID]:[Longitude]],5,FALSE)</f>
        <v>57.0566478</v>
      </c>
      <c r="E663">
        <f>VLOOKUP(A663,Tabel1[[PrøveID]:[Longitude]],6,FALSE)</f>
        <v>10.381217100000001</v>
      </c>
      <c r="F663" t="str">
        <f>VLOOKUP(A663,Tabel1[[PrøveID]:[Longitude]],4,FALSE)</f>
        <v>Hou</v>
      </c>
      <c r="G663" s="24" t="str">
        <f>VLOOKUP(H663,Datasæt_Analysesystemer!$D$3:$E$68,2,FALSE)</f>
        <v>Rhithropanopeus harrisii</v>
      </c>
      <c r="H663" t="s">
        <v>1090</v>
      </c>
      <c r="I663" t="str">
        <f>VLOOKUP(H663,Datasæt_Analysesystemer!$D$2:$F$68,3,FALSE)</f>
        <v>Invasiv</v>
      </c>
      <c r="J663" t="s">
        <v>738</v>
      </c>
      <c r="K663" t="s">
        <v>747</v>
      </c>
      <c r="L663" t="s">
        <v>768</v>
      </c>
      <c r="M663" t="str">
        <f t="shared" si="10"/>
        <v>Absent</v>
      </c>
    </row>
    <row r="664" spans="1:13" x14ac:dyDescent="0.25">
      <c r="A664" t="s">
        <v>1604</v>
      </c>
      <c r="B664" t="str">
        <f>VLOOKUP(A664,Tabel1[[PrøveID]:[Longitude]],3,FALSE)</f>
        <v>Miljøstyrelsen</v>
      </c>
      <c r="C664" s="83" t="str">
        <f>VLOOKUP(A664,Tabel1[[PrøveID]:[Longitude]],2,FALSE)</f>
        <v>16-05-2021</v>
      </c>
      <c r="D664">
        <f>VLOOKUP(A664,Tabel1[[PrøveID]:[Longitude]],5,FALSE)</f>
        <v>57.0566478</v>
      </c>
      <c r="E664">
        <f>VLOOKUP(A664,Tabel1[[PrøveID]:[Longitude]],6,FALSE)</f>
        <v>10.381217100000001</v>
      </c>
      <c r="F664" t="str">
        <f>VLOOKUP(A664,Tabel1[[PrøveID]:[Longitude]],4,FALSE)</f>
        <v>Hou</v>
      </c>
      <c r="G664" s="24" t="str">
        <f>VLOOKUP(H664,Datasæt_Analysesystemer!$D$3:$E$68,2,FALSE)</f>
        <v>Oncorhyncus gorbuscha</v>
      </c>
      <c r="H664" t="s">
        <v>799</v>
      </c>
      <c r="I664" t="str">
        <f>VLOOKUP(H664,Datasæt_Analysesystemer!$D$2:$F$68,3,FALSE)</f>
        <v>Invasiv</v>
      </c>
      <c r="J664" t="s">
        <v>738</v>
      </c>
      <c r="K664" t="s">
        <v>747</v>
      </c>
      <c r="L664" t="s">
        <v>768</v>
      </c>
      <c r="M664" t="str">
        <f t="shared" si="10"/>
        <v>Absent</v>
      </c>
    </row>
    <row r="665" spans="1:13" x14ac:dyDescent="0.25">
      <c r="A665" t="s">
        <v>1604</v>
      </c>
      <c r="B665" t="str">
        <f>VLOOKUP(A665,Tabel1[[PrøveID]:[Longitude]],3,FALSE)</f>
        <v>Miljøstyrelsen</v>
      </c>
      <c r="C665" s="83" t="str">
        <f>VLOOKUP(A665,Tabel1[[PrøveID]:[Longitude]],2,FALSE)</f>
        <v>16-05-2021</v>
      </c>
      <c r="D665">
        <f>VLOOKUP(A665,Tabel1[[PrøveID]:[Longitude]],5,FALSE)</f>
        <v>57.0566478</v>
      </c>
      <c r="E665">
        <f>VLOOKUP(A665,Tabel1[[PrøveID]:[Longitude]],6,FALSE)</f>
        <v>10.381217100000001</v>
      </c>
      <c r="F665" t="str">
        <f>VLOOKUP(A665,Tabel1[[PrøveID]:[Longitude]],4,FALSE)</f>
        <v>Hou</v>
      </c>
      <c r="G665" s="24" t="str">
        <f>VLOOKUP(H665,Datasæt_Analysesystemer!$D$3:$E$68,2,FALSE)</f>
        <v>Oncorhyncus gorbuscha</v>
      </c>
      <c r="H665" t="s">
        <v>799</v>
      </c>
      <c r="I665" t="str">
        <f>VLOOKUP(H665,Datasæt_Analysesystemer!$D$2:$F$68,3,FALSE)</f>
        <v>Invasiv</v>
      </c>
      <c r="J665" t="s">
        <v>738</v>
      </c>
      <c r="K665" t="s">
        <v>747</v>
      </c>
      <c r="L665" t="s">
        <v>768</v>
      </c>
      <c r="M665" t="str">
        <f t="shared" si="10"/>
        <v>Absent</v>
      </c>
    </row>
    <row r="666" spans="1:13" x14ac:dyDescent="0.25">
      <c r="A666" t="s">
        <v>1604</v>
      </c>
      <c r="B666" t="str">
        <f>VLOOKUP(A666,Tabel1[[PrøveID]:[Longitude]],3,FALSE)</f>
        <v>Miljøstyrelsen</v>
      </c>
      <c r="C666" s="83" t="str">
        <f>VLOOKUP(A666,Tabel1[[PrøveID]:[Longitude]],2,FALSE)</f>
        <v>16-05-2021</v>
      </c>
      <c r="D666">
        <f>VLOOKUP(A666,Tabel1[[PrøveID]:[Longitude]],5,FALSE)</f>
        <v>57.0566478</v>
      </c>
      <c r="E666">
        <f>VLOOKUP(A666,Tabel1[[PrøveID]:[Longitude]],6,FALSE)</f>
        <v>10.381217100000001</v>
      </c>
      <c r="F666" t="str">
        <f>VLOOKUP(A666,Tabel1[[PrøveID]:[Longitude]],4,FALSE)</f>
        <v>Hou</v>
      </c>
      <c r="G666" s="24" t="str">
        <f>VLOOKUP(H666,Datasæt_Analysesystemer!$D$3:$E$68,2,FALSE)</f>
        <v>Thunnus Thynnus</v>
      </c>
      <c r="H666" t="s">
        <v>992</v>
      </c>
      <c r="I666" t="str">
        <f>VLOOKUP(H666,Datasæt_Analysesystemer!$D$2:$F$68,3,FALSE)</f>
        <v>Sjælden</v>
      </c>
      <c r="J666" t="s">
        <v>744</v>
      </c>
      <c r="K666" t="s">
        <v>802</v>
      </c>
      <c r="L666" t="s">
        <v>741</v>
      </c>
      <c r="M666" t="str">
        <f t="shared" si="10"/>
        <v>Present_Ct&lt;41</v>
      </c>
    </row>
    <row r="667" spans="1:13" x14ac:dyDescent="0.25">
      <c r="A667" t="s">
        <v>1604</v>
      </c>
      <c r="B667" t="str">
        <f>VLOOKUP(A667,Tabel1[[PrøveID]:[Longitude]],3,FALSE)</f>
        <v>Miljøstyrelsen</v>
      </c>
      <c r="C667" s="83" t="str">
        <f>VLOOKUP(A667,Tabel1[[PrøveID]:[Longitude]],2,FALSE)</f>
        <v>16-05-2021</v>
      </c>
      <c r="D667">
        <f>VLOOKUP(A667,Tabel1[[PrøveID]:[Longitude]],5,FALSE)</f>
        <v>57.0566478</v>
      </c>
      <c r="E667">
        <f>VLOOKUP(A667,Tabel1[[PrøveID]:[Longitude]],6,FALSE)</f>
        <v>10.381217100000001</v>
      </c>
      <c r="F667" t="str">
        <f>VLOOKUP(A667,Tabel1[[PrøveID]:[Longitude]],4,FALSE)</f>
        <v>Hou</v>
      </c>
      <c r="G667" s="24" t="str">
        <f>VLOOKUP(H667,Datasæt_Analysesystemer!$D$3:$E$68,2,FALSE)</f>
        <v>Thunnus Thynnus</v>
      </c>
      <c r="H667" t="s">
        <v>992</v>
      </c>
      <c r="I667" t="str">
        <f>VLOOKUP(H667,Datasæt_Analysesystemer!$D$2:$F$68,3,FALSE)</f>
        <v>Sjælden</v>
      </c>
      <c r="J667" t="s">
        <v>744</v>
      </c>
      <c r="K667" t="s">
        <v>802</v>
      </c>
      <c r="L667" t="s">
        <v>741</v>
      </c>
      <c r="M667" t="str">
        <f t="shared" si="10"/>
        <v>Present_Ct&lt;41</v>
      </c>
    </row>
    <row r="668" spans="1:13" x14ac:dyDescent="0.25">
      <c r="A668" t="s">
        <v>1604</v>
      </c>
      <c r="B668" t="str">
        <f>VLOOKUP(A668,Tabel1[[PrøveID]:[Longitude]],3,FALSE)</f>
        <v>Miljøstyrelsen</v>
      </c>
      <c r="C668" s="83" t="str">
        <f>VLOOKUP(A668,Tabel1[[PrøveID]:[Longitude]],2,FALSE)</f>
        <v>16-05-2021</v>
      </c>
      <c r="D668">
        <f>VLOOKUP(A668,Tabel1[[PrøveID]:[Longitude]],5,FALSE)</f>
        <v>57.0566478</v>
      </c>
      <c r="E668">
        <f>VLOOKUP(A668,Tabel1[[PrøveID]:[Longitude]],6,FALSE)</f>
        <v>10.381217100000001</v>
      </c>
      <c r="F668" t="str">
        <f>VLOOKUP(A668,Tabel1[[PrøveID]:[Longitude]],4,FALSE)</f>
        <v>Hou</v>
      </c>
      <c r="G668" s="24" t="str">
        <f>VLOOKUP(H668,Datasæt_Analysesystemer!$D$3:$E$68,2,FALSE)</f>
        <v>Magallana gigas</v>
      </c>
      <c r="H668" t="s">
        <v>1100</v>
      </c>
      <c r="I668" t="str">
        <f>VLOOKUP(H668,Datasæt_Analysesystemer!$D$2:$F$68,3,FALSE)</f>
        <v>Invasiv</v>
      </c>
      <c r="J668" t="s">
        <v>738</v>
      </c>
      <c r="K668" t="s">
        <v>747</v>
      </c>
      <c r="L668" t="s">
        <v>768</v>
      </c>
      <c r="M668" t="str">
        <f t="shared" si="10"/>
        <v>Absent</v>
      </c>
    </row>
    <row r="669" spans="1:13" x14ac:dyDescent="0.25">
      <c r="A669" t="s">
        <v>1604</v>
      </c>
      <c r="B669" t="str">
        <f>VLOOKUP(A669,Tabel1[[PrøveID]:[Longitude]],3,FALSE)</f>
        <v>Miljøstyrelsen</v>
      </c>
      <c r="C669" s="83" t="str">
        <f>VLOOKUP(A669,Tabel1[[PrøveID]:[Longitude]],2,FALSE)</f>
        <v>16-05-2021</v>
      </c>
      <c r="D669">
        <f>VLOOKUP(A669,Tabel1[[PrøveID]:[Longitude]],5,FALSE)</f>
        <v>57.0566478</v>
      </c>
      <c r="E669">
        <f>VLOOKUP(A669,Tabel1[[PrøveID]:[Longitude]],6,FALSE)</f>
        <v>10.381217100000001</v>
      </c>
      <c r="F669" t="str">
        <f>VLOOKUP(A669,Tabel1[[PrøveID]:[Longitude]],4,FALSE)</f>
        <v>Hou</v>
      </c>
      <c r="G669" s="24" t="str">
        <f>VLOOKUP(H669,Datasæt_Analysesystemer!$D$3:$E$68,2,FALSE)</f>
        <v>Magallana gigas</v>
      </c>
      <c r="H669" t="s">
        <v>1100</v>
      </c>
      <c r="I669" t="str">
        <f>VLOOKUP(H669,Datasæt_Analysesystemer!$D$2:$F$68,3,FALSE)</f>
        <v>Invasiv</v>
      </c>
      <c r="J669" t="s">
        <v>738</v>
      </c>
      <c r="K669" t="s">
        <v>802</v>
      </c>
      <c r="L669" t="s">
        <v>741</v>
      </c>
      <c r="M669" t="str">
        <f t="shared" si="10"/>
        <v>Present_Ct&lt;41</v>
      </c>
    </row>
    <row r="670" spans="1:13" x14ac:dyDescent="0.25">
      <c r="A670" t="s">
        <v>1604</v>
      </c>
      <c r="B670" t="str">
        <f>VLOOKUP(A670,Tabel1[[PrøveID]:[Longitude]],3,FALSE)</f>
        <v>Miljøstyrelsen</v>
      </c>
      <c r="C670" s="83" t="str">
        <f>VLOOKUP(A670,Tabel1[[PrøveID]:[Longitude]],2,FALSE)</f>
        <v>16-05-2021</v>
      </c>
      <c r="D670">
        <f>VLOOKUP(A670,Tabel1[[PrøveID]:[Longitude]],5,FALSE)</f>
        <v>57.0566478</v>
      </c>
      <c r="E670">
        <f>VLOOKUP(A670,Tabel1[[PrøveID]:[Longitude]],6,FALSE)</f>
        <v>10.381217100000001</v>
      </c>
      <c r="F670" t="str">
        <f>VLOOKUP(A670,Tabel1[[PrøveID]:[Longitude]],4,FALSE)</f>
        <v>Hou</v>
      </c>
      <c r="G670" s="24" t="str">
        <f>VLOOKUP(H670,Datasæt_Analysesystemer!$D$3:$E$68,2,FALSE)</f>
        <v>Neogobius melanostomus</v>
      </c>
      <c r="H670" t="s">
        <v>1089</v>
      </c>
      <c r="I670" t="str">
        <f>VLOOKUP(H670,Datasæt_Analysesystemer!$D$2:$F$68,3,FALSE)</f>
        <v>Invasiv</v>
      </c>
      <c r="J670" t="s">
        <v>738</v>
      </c>
      <c r="K670" t="s">
        <v>747</v>
      </c>
      <c r="L670" t="s">
        <v>768</v>
      </c>
      <c r="M670" t="str">
        <f t="shared" si="10"/>
        <v>Absent</v>
      </c>
    </row>
    <row r="671" spans="1:13" x14ac:dyDescent="0.25">
      <c r="A671" t="s">
        <v>1604</v>
      </c>
      <c r="B671" t="str">
        <f>VLOOKUP(A671,Tabel1[[PrøveID]:[Longitude]],3,FALSE)</f>
        <v>Miljøstyrelsen</v>
      </c>
      <c r="C671" s="83" t="str">
        <f>VLOOKUP(A671,Tabel1[[PrøveID]:[Longitude]],2,FALSE)</f>
        <v>16-05-2021</v>
      </c>
      <c r="D671">
        <f>VLOOKUP(A671,Tabel1[[PrøveID]:[Longitude]],5,FALSE)</f>
        <v>57.0566478</v>
      </c>
      <c r="E671">
        <f>VLOOKUP(A671,Tabel1[[PrøveID]:[Longitude]],6,FALSE)</f>
        <v>10.381217100000001</v>
      </c>
      <c r="F671" t="str">
        <f>VLOOKUP(A671,Tabel1[[PrøveID]:[Longitude]],4,FALSE)</f>
        <v>Hou</v>
      </c>
      <c r="G671" s="24" t="str">
        <f>VLOOKUP(H671,Datasæt_Analysesystemer!$D$3:$E$68,2,FALSE)</f>
        <v>Neogobius melanostomus</v>
      </c>
      <c r="H671" t="s">
        <v>1089</v>
      </c>
      <c r="I671" t="str">
        <f>VLOOKUP(H671,Datasæt_Analysesystemer!$D$2:$F$68,3,FALSE)</f>
        <v>Invasiv</v>
      </c>
      <c r="J671" t="s">
        <v>738</v>
      </c>
      <c r="K671" t="s">
        <v>747</v>
      </c>
      <c r="L671" t="s">
        <v>768</v>
      </c>
      <c r="M671" t="str">
        <f t="shared" si="10"/>
        <v>Absent</v>
      </c>
    </row>
    <row r="672" spans="1:13" x14ac:dyDescent="0.25">
      <c r="A672" t="s">
        <v>1605</v>
      </c>
      <c r="B672" t="str">
        <f>VLOOKUP(A672,Tabel1[[PrøveID]:[Longitude]],3,FALSE)</f>
        <v>Miljøstyrelsen</v>
      </c>
      <c r="C672" s="83" t="str">
        <f>VLOOKUP(A672,Tabel1[[PrøveID]:[Longitude]],2,FALSE)</f>
        <v>10-05-2021</v>
      </c>
      <c r="D672">
        <f>VLOOKUP(A672,Tabel1[[PrøveID]:[Longitude]],5,FALSE)</f>
        <v>55.119746999999997</v>
      </c>
      <c r="E672">
        <f>VLOOKUP(A672,Tabel1[[PrøveID]:[Longitude]],6,FALSE)</f>
        <v>14.6997915</v>
      </c>
      <c r="F672" t="str">
        <f>VLOOKUP(A672,Tabel1[[PrøveID]:[Longitude]],4,FALSE)</f>
        <v>Antionette strand</v>
      </c>
      <c r="G672" s="24" t="str">
        <f>VLOOKUP(H672,Datasæt_Analysesystemer!$D$3:$E$68,2,FALSE)</f>
        <v>Platichthys flesus</v>
      </c>
      <c r="H672" t="s">
        <v>793</v>
      </c>
      <c r="I672" t="str">
        <f>VLOOKUP(H672,Datasæt_Analysesystemer!$D$2:$F$68,3,FALSE)</f>
        <v>Almindelig</v>
      </c>
      <c r="J672" t="s">
        <v>738</v>
      </c>
      <c r="K672" t="s">
        <v>802</v>
      </c>
      <c r="L672" t="s">
        <v>741</v>
      </c>
      <c r="M672" t="str">
        <f t="shared" si="10"/>
        <v>Present_Ct&lt;41</v>
      </c>
    </row>
    <row r="673" spans="1:13" x14ac:dyDescent="0.25">
      <c r="A673" t="s">
        <v>1605</v>
      </c>
      <c r="B673" t="str">
        <f>VLOOKUP(A673,Tabel1[[PrøveID]:[Longitude]],3,FALSE)</f>
        <v>Miljøstyrelsen</v>
      </c>
      <c r="C673" s="83" t="str">
        <f>VLOOKUP(A673,Tabel1[[PrøveID]:[Longitude]],2,FALSE)</f>
        <v>10-05-2021</v>
      </c>
      <c r="D673">
        <f>VLOOKUP(A673,Tabel1[[PrøveID]:[Longitude]],5,FALSE)</f>
        <v>55.119746999999997</v>
      </c>
      <c r="E673">
        <f>VLOOKUP(A673,Tabel1[[PrøveID]:[Longitude]],6,FALSE)</f>
        <v>14.6997915</v>
      </c>
      <c r="F673" t="str">
        <f>VLOOKUP(A673,Tabel1[[PrøveID]:[Longitude]],4,FALSE)</f>
        <v>Antionette strand</v>
      </c>
      <c r="G673" s="24" t="str">
        <f>VLOOKUP(H673,Datasæt_Analysesystemer!$D$3:$E$68,2,FALSE)</f>
        <v>Platichthys flesus</v>
      </c>
      <c r="H673" t="s">
        <v>793</v>
      </c>
      <c r="I673" t="str">
        <f>VLOOKUP(H673,Datasæt_Analysesystemer!$D$2:$F$68,3,FALSE)</f>
        <v>Almindelig</v>
      </c>
      <c r="J673" t="s">
        <v>738</v>
      </c>
      <c r="K673" t="s">
        <v>802</v>
      </c>
      <c r="L673" t="s">
        <v>741</v>
      </c>
      <c r="M673" t="str">
        <f t="shared" si="10"/>
        <v>Present_Ct&lt;41</v>
      </c>
    </row>
    <row r="674" spans="1:13" x14ac:dyDescent="0.25">
      <c r="A674" t="s">
        <v>1605</v>
      </c>
      <c r="B674" t="str">
        <f>VLOOKUP(A674,Tabel1[[PrøveID]:[Longitude]],3,FALSE)</f>
        <v>Miljøstyrelsen</v>
      </c>
      <c r="C674" s="83" t="str">
        <f>VLOOKUP(A674,Tabel1[[PrøveID]:[Longitude]],2,FALSE)</f>
        <v>10-05-2021</v>
      </c>
      <c r="D674">
        <f>VLOOKUP(A674,Tabel1[[PrøveID]:[Longitude]],5,FALSE)</f>
        <v>55.119746999999997</v>
      </c>
      <c r="E674">
        <f>VLOOKUP(A674,Tabel1[[PrøveID]:[Longitude]],6,FALSE)</f>
        <v>14.6997915</v>
      </c>
      <c r="F674" t="str">
        <f>VLOOKUP(A674,Tabel1[[PrøveID]:[Longitude]],4,FALSE)</f>
        <v>Antionette strand</v>
      </c>
      <c r="G674" s="24" t="str">
        <f>VLOOKUP(H674,Datasæt_Analysesystemer!$D$3:$E$68,2,FALSE)</f>
        <v>Gadus morhua</v>
      </c>
      <c r="H674" t="s">
        <v>794</v>
      </c>
      <c r="I674" t="str">
        <f>VLOOKUP(H674,Datasæt_Analysesystemer!$D$2:$F$68,3,FALSE)</f>
        <v>Almindelig</v>
      </c>
      <c r="J674" t="s">
        <v>738</v>
      </c>
      <c r="K674" t="s">
        <v>747</v>
      </c>
      <c r="L674" t="s">
        <v>768</v>
      </c>
      <c r="M674" t="str">
        <f t="shared" si="10"/>
        <v>Absent</v>
      </c>
    </row>
    <row r="675" spans="1:13" x14ac:dyDescent="0.25">
      <c r="A675" t="s">
        <v>1605</v>
      </c>
      <c r="B675" t="str">
        <f>VLOOKUP(A675,Tabel1[[PrøveID]:[Longitude]],3,FALSE)</f>
        <v>Miljøstyrelsen</v>
      </c>
      <c r="C675" s="83" t="str">
        <f>VLOOKUP(A675,Tabel1[[PrøveID]:[Longitude]],2,FALSE)</f>
        <v>10-05-2021</v>
      </c>
      <c r="D675">
        <f>VLOOKUP(A675,Tabel1[[PrøveID]:[Longitude]],5,FALSE)</f>
        <v>55.119746999999997</v>
      </c>
      <c r="E675">
        <f>VLOOKUP(A675,Tabel1[[PrøveID]:[Longitude]],6,FALSE)</f>
        <v>14.6997915</v>
      </c>
      <c r="F675" t="str">
        <f>VLOOKUP(A675,Tabel1[[PrøveID]:[Longitude]],4,FALSE)</f>
        <v>Antionette strand</v>
      </c>
      <c r="G675" s="24" t="str">
        <f>VLOOKUP(H675,Datasæt_Analysesystemer!$D$3:$E$68,2,FALSE)</f>
        <v>Gadus morhua</v>
      </c>
      <c r="H675" t="s">
        <v>794</v>
      </c>
      <c r="I675" t="str">
        <f>VLOOKUP(H675,Datasæt_Analysesystemer!$D$2:$F$68,3,FALSE)</f>
        <v>Almindelig</v>
      </c>
      <c r="J675" t="s">
        <v>738</v>
      </c>
      <c r="K675" t="s">
        <v>802</v>
      </c>
      <c r="L675" t="s">
        <v>741</v>
      </c>
      <c r="M675" t="str">
        <f t="shared" si="10"/>
        <v>Present_Ct&lt;41</v>
      </c>
    </row>
    <row r="676" spans="1:13" x14ac:dyDescent="0.25">
      <c r="A676" t="s">
        <v>1605</v>
      </c>
      <c r="B676" t="str">
        <f>VLOOKUP(A676,Tabel1[[PrøveID]:[Longitude]],3,FALSE)</f>
        <v>Miljøstyrelsen</v>
      </c>
      <c r="C676" s="83" t="str">
        <f>VLOOKUP(A676,Tabel1[[PrøveID]:[Longitude]],2,FALSE)</f>
        <v>10-05-2021</v>
      </c>
      <c r="D676">
        <f>VLOOKUP(A676,Tabel1[[PrøveID]:[Longitude]],5,FALSE)</f>
        <v>55.119746999999997</v>
      </c>
      <c r="E676">
        <f>VLOOKUP(A676,Tabel1[[PrøveID]:[Longitude]],6,FALSE)</f>
        <v>14.6997915</v>
      </c>
      <c r="F676" t="str">
        <f>VLOOKUP(A676,Tabel1[[PrøveID]:[Longitude]],4,FALSE)</f>
        <v>Antionette strand</v>
      </c>
      <c r="G676" s="24" t="str">
        <f>VLOOKUP(H676,Datasæt_Analysesystemer!$D$3:$E$68,2,FALSE)</f>
        <v>Mya arenaria</v>
      </c>
      <c r="H676" t="s">
        <v>795</v>
      </c>
      <c r="I676" t="str">
        <f>VLOOKUP(H676,Datasæt_Analysesystemer!$D$2:$F$68,3,FALSE)</f>
        <v>Almindelig</v>
      </c>
      <c r="J676" t="s">
        <v>738</v>
      </c>
      <c r="K676" t="s">
        <v>802</v>
      </c>
      <c r="L676" t="s">
        <v>741</v>
      </c>
      <c r="M676" t="str">
        <f t="shared" si="10"/>
        <v>Present_Ct&lt;41</v>
      </c>
    </row>
    <row r="677" spans="1:13" x14ac:dyDescent="0.25">
      <c r="A677" t="s">
        <v>1605</v>
      </c>
      <c r="B677" t="str">
        <f>VLOOKUP(A677,Tabel1[[PrøveID]:[Longitude]],3,FALSE)</f>
        <v>Miljøstyrelsen</v>
      </c>
      <c r="C677" s="83" t="str">
        <f>VLOOKUP(A677,Tabel1[[PrøveID]:[Longitude]],2,FALSE)</f>
        <v>10-05-2021</v>
      </c>
      <c r="D677">
        <f>VLOOKUP(A677,Tabel1[[PrøveID]:[Longitude]],5,FALSE)</f>
        <v>55.119746999999997</v>
      </c>
      <c r="E677">
        <f>VLOOKUP(A677,Tabel1[[PrøveID]:[Longitude]],6,FALSE)</f>
        <v>14.6997915</v>
      </c>
      <c r="F677" t="str">
        <f>VLOOKUP(A677,Tabel1[[PrøveID]:[Longitude]],4,FALSE)</f>
        <v>Antionette strand</v>
      </c>
      <c r="G677" s="24" t="str">
        <f>VLOOKUP(H677,Datasæt_Analysesystemer!$D$3:$E$68,2,FALSE)</f>
        <v>Mya arenaria</v>
      </c>
      <c r="H677" t="s">
        <v>795</v>
      </c>
      <c r="I677" t="str">
        <f>VLOOKUP(H677,Datasæt_Analysesystemer!$D$2:$F$68,3,FALSE)</f>
        <v>Almindelig</v>
      </c>
      <c r="J677" t="s">
        <v>738</v>
      </c>
      <c r="K677" t="s">
        <v>747</v>
      </c>
      <c r="L677" t="s">
        <v>768</v>
      </c>
      <c r="M677" t="str">
        <f t="shared" si="10"/>
        <v>Absent</v>
      </c>
    </row>
    <row r="678" spans="1:13" x14ac:dyDescent="0.25">
      <c r="A678" t="s">
        <v>1605</v>
      </c>
      <c r="B678" t="str">
        <f>VLOOKUP(A678,Tabel1[[PrøveID]:[Longitude]],3,FALSE)</f>
        <v>Miljøstyrelsen</v>
      </c>
      <c r="C678" s="83" t="str">
        <f>VLOOKUP(A678,Tabel1[[PrøveID]:[Longitude]],2,FALSE)</f>
        <v>10-05-2021</v>
      </c>
      <c r="D678">
        <f>VLOOKUP(A678,Tabel1[[PrøveID]:[Longitude]],5,FALSE)</f>
        <v>55.119746999999997</v>
      </c>
      <c r="E678">
        <f>VLOOKUP(A678,Tabel1[[PrøveID]:[Longitude]],6,FALSE)</f>
        <v>14.6997915</v>
      </c>
      <c r="F678" t="str">
        <f>VLOOKUP(A678,Tabel1[[PrøveID]:[Longitude]],4,FALSE)</f>
        <v>Antionette strand</v>
      </c>
      <c r="G678" s="24" t="str">
        <f>VLOOKUP(H678,Datasæt_Analysesystemer!$D$3:$E$68,2,FALSE)</f>
        <v>Mnemiopsis leidyi</v>
      </c>
      <c r="H678" t="s">
        <v>982</v>
      </c>
      <c r="I678" t="str">
        <f>VLOOKUP(H678,Datasæt_Analysesystemer!$D$2:$F$68,3,FALSE)</f>
        <v>Invasiv</v>
      </c>
      <c r="J678" t="s">
        <v>738</v>
      </c>
      <c r="K678" t="s">
        <v>747</v>
      </c>
      <c r="L678" t="s">
        <v>768</v>
      </c>
      <c r="M678" t="str">
        <f t="shared" si="10"/>
        <v>Absent</v>
      </c>
    </row>
    <row r="679" spans="1:13" x14ac:dyDescent="0.25">
      <c r="A679" t="s">
        <v>1605</v>
      </c>
      <c r="B679" t="str">
        <f>VLOOKUP(A679,Tabel1[[PrøveID]:[Longitude]],3,FALSE)</f>
        <v>Miljøstyrelsen</v>
      </c>
      <c r="C679" s="83" t="str">
        <f>VLOOKUP(A679,Tabel1[[PrøveID]:[Longitude]],2,FALSE)</f>
        <v>10-05-2021</v>
      </c>
      <c r="D679">
        <f>VLOOKUP(A679,Tabel1[[PrøveID]:[Longitude]],5,FALSE)</f>
        <v>55.119746999999997</v>
      </c>
      <c r="E679">
        <f>VLOOKUP(A679,Tabel1[[PrøveID]:[Longitude]],6,FALSE)</f>
        <v>14.6997915</v>
      </c>
      <c r="F679" t="str">
        <f>VLOOKUP(A679,Tabel1[[PrøveID]:[Longitude]],4,FALSE)</f>
        <v>Antionette strand</v>
      </c>
      <c r="G679" s="24" t="str">
        <f>VLOOKUP(H679,Datasæt_Analysesystemer!$D$3:$E$68,2,FALSE)</f>
        <v>Mnemiopsis leidyi</v>
      </c>
      <c r="H679" t="s">
        <v>982</v>
      </c>
      <c r="I679" t="str">
        <f>VLOOKUP(H679,Datasæt_Analysesystemer!$D$2:$F$68,3,FALSE)</f>
        <v>Invasiv</v>
      </c>
      <c r="J679" t="s">
        <v>738</v>
      </c>
      <c r="K679" t="s">
        <v>747</v>
      </c>
      <c r="L679" t="s">
        <v>768</v>
      </c>
      <c r="M679" t="str">
        <f t="shared" si="10"/>
        <v>Absent</v>
      </c>
    </row>
    <row r="680" spans="1:13" x14ac:dyDescent="0.25">
      <c r="A680" t="s">
        <v>1605</v>
      </c>
      <c r="B680" t="str">
        <f>VLOOKUP(A680,Tabel1[[PrøveID]:[Longitude]],3,FALSE)</f>
        <v>Miljøstyrelsen</v>
      </c>
      <c r="C680" s="83" t="str">
        <f>VLOOKUP(A680,Tabel1[[PrøveID]:[Longitude]],2,FALSE)</f>
        <v>10-05-2021</v>
      </c>
      <c r="D680">
        <f>VLOOKUP(A680,Tabel1[[PrøveID]:[Longitude]],5,FALSE)</f>
        <v>55.119746999999997</v>
      </c>
      <c r="E680">
        <f>VLOOKUP(A680,Tabel1[[PrøveID]:[Longitude]],6,FALSE)</f>
        <v>14.6997915</v>
      </c>
      <c r="F680" t="str">
        <f>VLOOKUP(A680,Tabel1[[PrøveID]:[Longitude]],4,FALSE)</f>
        <v>Antionette strand</v>
      </c>
      <c r="G680" s="24" t="str">
        <f>VLOOKUP(H680,Datasæt_Analysesystemer!$D$3:$E$68,2,FALSE)</f>
        <v>Homarus americanus</v>
      </c>
      <c r="H680" t="s">
        <v>980</v>
      </c>
      <c r="I680" t="str">
        <f>VLOOKUP(H680,Datasæt_Analysesystemer!$D$2:$F$68,3,FALSE)</f>
        <v>Invasiv</v>
      </c>
      <c r="J680" t="s">
        <v>738</v>
      </c>
      <c r="K680" t="s">
        <v>747</v>
      </c>
      <c r="L680" t="s">
        <v>768</v>
      </c>
      <c r="M680" t="str">
        <f t="shared" si="10"/>
        <v>Absent</v>
      </c>
    </row>
    <row r="681" spans="1:13" x14ac:dyDescent="0.25">
      <c r="A681" t="s">
        <v>1605</v>
      </c>
      <c r="B681" t="str">
        <f>VLOOKUP(A681,Tabel1[[PrøveID]:[Longitude]],3,FALSE)</f>
        <v>Miljøstyrelsen</v>
      </c>
      <c r="C681" s="83" t="str">
        <f>VLOOKUP(A681,Tabel1[[PrøveID]:[Longitude]],2,FALSE)</f>
        <v>10-05-2021</v>
      </c>
      <c r="D681">
        <f>VLOOKUP(A681,Tabel1[[PrøveID]:[Longitude]],5,FALSE)</f>
        <v>55.119746999999997</v>
      </c>
      <c r="E681">
        <f>VLOOKUP(A681,Tabel1[[PrøveID]:[Longitude]],6,FALSE)</f>
        <v>14.6997915</v>
      </c>
      <c r="F681" t="str">
        <f>VLOOKUP(A681,Tabel1[[PrøveID]:[Longitude]],4,FALSE)</f>
        <v>Antionette strand</v>
      </c>
      <c r="G681" s="24" t="str">
        <f>VLOOKUP(H681,Datasæt_Analysesystemer!$D$3:$E$68,2,FALSE)</f>
        <v>Homarus americanus</v>
      </c>
      <c r="H681" t="s">
        <v>980</v>
      </c>
      <c r="I681" t="str">
        <f>VLOOKUP(H681,Datasæt_Analysesystemer!$D$2:$F$68,3,FALSE)</f>
        <v>Invasiv</v>
      </c>
      <c r="J681" t="s">
        <v>738</v>
      </c>
      <c r="K681" t="s">
        <v>747</v>
      </c>
      <c r="L681" t="s">
        <v>768</v>
      </c>
      <c r="M681" t="str">
        <f t="shared" si="10"/>
        <v>Absent</v>
      </c>
    </row>
    <row r="682" spans="1:13" x14ac:dyDescent="0.25">
      <c r="A682" t="s">
        <v>1605</v>
      </c>
      <c r="B682" t="str">
        <f>VLOOKUP(A682,Tabel1[[PrøveID]:[Longitude]],3,FALSE)</f>
        <v>Miljøstyrelsen</v>
      </c>
      <c r="C682" s="83" t="str">
        <f>VLOOKUP(A682,Tabel1[[PrøveID]:[Longitude]],2,FALSE)</f>
        <v>10-05-2021</v>
      </c>
      <c r="D682">
        <f>VLOOKUP(A682,Tabel1[[PrøveID]:[Longitude]],5,FALSE)</f>
        <v>55.119746999999997</v>
      </c>
      <c r="E682">
        <f>VLOOKUP(A682,Tabel1[[PrøveID]:[Longitude]],6,FALSE)</f>
        <v>14.6997915</v>
      </c>
      <c r="F682" t="str">
        <f>VLOOKUP(A682,Tabel1[[PrøveID]:[Longitude]],4,FALSE)</f>
        <v>Antionette strand</v>
      </c>
      <c r="G682" s="24" t="str">
        <f>VLOOKUP(H682,Datasæt_Analysesystemer!$D$3:$E$68,2,FALSE)</f>
        <v>Paralithodes camtschaticus</v>
      </c>
      <c r="H682" t="s">
        <v>1060</v>
      </c>
      <c r="I682" t="str">
        <f>VLOOKUP(H682,Datasæt_Analysesystemer!$D$2:$F$68,3,FALSE)</f>
        <v>Invasiv</v>
      </c>
      <c r="J682" t="s">
        <v>738</v>
      </c>
      <c r="K682" t="s">
        <v>747</v>
      </c>
      <c r="L682" t="s">
        <v>768</v>
      </c>
      <c r="M682" t="str">
        <f t="shared" si="10"/>
        <v>Absent</v>
      </c>
    </row>
    <row r="683" spans="1:13" x14ac:dyDescent="0.25">
      <c r="A683" t="s">
        <v>1605</v>
      </c>
      <c r="B683" t="str">
        <f>VLOOKUP(A683,Tabel1[[PrøveID]:[Longitude]],3,FALSE)</f>
        <v>Miljøstyrelsen</v>
      </c>
      <c r="C683" s="83" t="str">
        <f>VLOOKUP(A683,Tabel1[[PrøveID]:[Longitude]],2,FALSE)</f>
        <v>10-05-2021</v>
      </c>
      <c r="D683">
        <f>VLOOKUP(A683,Tabel1[[PrøveID]:[Longitude]],5,FALSE)</f>
        <v>55.119746999999997</v>
      </c>
      <c r="E683">
        <f>VLOOKUP(A683,Tabel1[[PrøveID]:[Longitude]],6,FALSE)</f>
        <v>14.6997915</v>
      </c>
      <c r="F683" t="str">
        <f>VLOOKUP(A683,Tabel1[[PrøveID]:[Longitude]],4,FALSE)</f>
        <v>Antionette strand</v>
      </c>
      <c r="G683" s="24" t="str">
        <f>VLOOKUP(H683,Datasæt_Analysesystemer!$D$3:$E$68,2,FALSE)</f>
        <v>Paralithodes camtschaticus</v>
      </c>
      <c r="H683" t="s">
        <v>1060</v>
      </c>
      <c r="I683" t="str">
        <f>VLOOKUP(H683,Datasæt_Analysesystemer!$D$2:$F$68,3,FALSE)</f>
        <v>Invasiv</v>
      </c>
      <c r="J683" t="s">
        <v>738</v>
      </c>
      <c r="K683" t="s">
        <v>747</v>
      </c>
      <c r="L683" t="s">
        <v>768</v>
      </c>
      <c r="M683" t="str">
        <f t="shared" si="10"/>
        <v>Absent</v>
      </c>
    </row>
    <row r="684" spans="1:13" x14ac:dyDescent="0.25">
      <c r="A684" t="s">
        <v>1605</v>
      </c>
      <c r="B684" t="str">
        <f>VLOOKUP(A684,Tabel1[[PrøveID]:[Longitude]],3,FALSE)</f>
        <v>Miljøstyrelsen</v>
      </c>
      <c r="C684" s="83" t="str">
        <f>VLOOKUP(A684,Tabel1[[PrøveID]:[Longitude]],2,FALSE)</f>
        <v>10-05-2021</v>
      </c>
      <c r="D684">
        <f>VLOOKUP(A684,Tabel1[[PrøveID]:[Longitude]],5,FALSE)</f>
        <v>55.119746999999997</v>
      </c>
      <c r="E684">
        <f>VLOOKUP(A684,Tabel1[[PrøveID]:[Longitude]],6,FALSE)</f>
        <v>14.6997915</v>
      </c>
      <c r="F684" t="str">
        <f>VLOOKUP(A684,Tabel1[[PrøveID]:[Longitude]],4,FALSE)</f>
        <v>Antionette strand</v>
      </c>
      <c r="G684" s="24" t="str">
        <f>VLOOKUP(H684,Datasæt_Analysesystemer!$D$3:$E$68,2,FALSE)</f>
        <v>Eriocheir sinensis</v>
      </c>
      <c r="H684" t="s">
        <v>1031</v>
      </c>
      <c r="I684" t="str">
        <f>VLOOKUP(H684,Datasæt_Analysesystemer!$D$2:$F$68,3,FALSE)</f>
        <v>Invasiv</v>
      </c>
      <c r="J684" t="s">
        <v>738</v>
      </c>
      <c r="K684" t="s">
        <v>747</v>
      </c>
      <c r="L684" t="s">
        <v>768</v>
      </c>
      <c r="M684" t="str">
        <f t="shared" si="10"/>
        <v>Absent</v>
      </c>
    </row>
    <row r="685" spans="1:13" x14ac:dyDescent="0.25">
      <c r="A685" t="s">
        <v>1605</v>
      </c>
      <c r="B685" t="str">
        <f>VLOOKUP(A685,Tabel1[[PrøveID]:[Longitude]],3,FALSE)</f>
        <v>Miljøstyrelsen</v>
      </c>
      <c r="C685" s="83" t="str">
        <f>VLOOKUP(A685,Tabel1[[PrøveID]:[Longitude]],2,FALSE)</f>
        <v>10-05-2021</v>
      </c>
      <c r="D685">
        <f>VLOOKUP(A685,Tabel1[[PrøveID]:[Longitude]],5,FALSE)</f>
        <v>55.119746999999997</v>
      </c>
      <c r="E685">
        <f>VLOOKUP(A685,Tabel1[[PrøveID]:[Longitude]],6,FALSE)</f>
        <v>14.6997915</v>
      </c>
      <c r="F685" t="str">
        <f>VLOOKUP(A685,Tabel1[[PrøveID]:[Longitude]],4,FALSE)</f>
        <v>Antionette strand</v>
      </c>
      <c r="G685" s="24" t="str">
        <f>VLOOKUP(H685,Datasæt_Analysesystemer!$D$3:$E$68,2,FALSE)</f>
        <v>Eriocheir sinensis</v>
      </c>
      <c r="H685" t="s">
        <v>1031</v>
      </c>
      <c r="I685" t="str">
        <f>VLOOKUP(H685,Datasæt_Analysesystemer!$D$2:$F$68,3,FALSE)</f>
        <v>Invasiv</v>
      </c>
      <c r="J685" t="s">
        <v>738</v>
      </c>
      <c r="K685" t="s">
        <v>747</v>
      </c>
      <c r="L685" t="s">
        <v>768</v>
      </c>
      <c r="M685" t="str">
        <f t="shared" si="10"/>
        <v>Absent</v>
      </c>
    </row>
    <row r="686" spans="1:13" x14ac:dyDescent="0.25">
      <c r="A686" t="s">
        <v>1605</v>
      </c>
      <c r="B686" t="str">
        <f>VLOOKUP(A686,Tabel1[[PrøveID]:[Longitude]],3,FALSE)</f>
        <v>Miljøstyrelsen</v>
      </c>
      <c r="C686" s="83" t="str">
        <f>VLOOKUP(A686,Tabel1[[PrøveID]:[Longitude]],2,FALSE)</f>
        <v>10-05-2021</v>
      </c>
      <c r="D686">
        <f>VLOOKUP(A686,Tabel1[[PrøveID]:[Longitude]],5,FALSE)</f>
        <v>55.119746999999997</v>
      </c>
      <c r="E686">
        <f>VLOOKUP(A686,Tabel1[[PrøveID]:[Longitude]],6,FALSE)</f>
        <v>14.6997915</v>
      </c>
      <c r="F686" t="str">
        <f>VLOOKUP(A686,Tabel1[[PrøveID]:[Longitude]],4,FALSE)</f>
        <v>Antionette strand</v>
      </c>
      <c r="G686" s="24" t="str">
        <f>VLOOKUP(H686,Datasæt_Analysesystemer!$D$3:$E$68,2,FALSE)</f>
        <v>Rhithropanopeus harrisii</v>
      </c>
      <c r="H686" t="s">
        <v>1090</v>
      </c>
      <c r="I686" t="str">
        <f>VLOOKUP(H686,Datasæt_Analysesystemer!$D$2:$F$68,3,FALSE)</f>
        <v>Invasiv</v>
      </c>
      <c r="J686" t="s">
        <v>738</v>
      </c>
      <c r="K686" t="s">
        <v>747</v>
      </c>
      <c r="L686" t="s">
        <v>768</v>
      </c>
      <c r="M686" t="str">
        <f t="shared" si="10"/>
        <v>Absent</v>
      </c>
    </row>
    <row r="687" spans="1:13" x14ac:dyDescent="0.25">
      <c r="A687" t="s">
        <v>1605</v>
      </c>
      <c r="B687" t="str">
        <f>VLOOKUP(A687,Tabel1[[PrøveID]:[Longitude]],3,FALSE)</f>
        <v>Miljøstyrelsen</v>
      </c>
      <c r="C687" s="83" t="str">
        <f>VLOOKUP(A687,Tabel1[[PrøveID]:[Longitude]],2,FALSE)</f>
        <v>10-05-2021</v>
      </c>
      <c r="D687">
        <f>VLOOKUP(A687,Tabel1[[PrøveID]:[Longitude]],5,FALSE)</f>
        <v>55.119746999999997</v>
      </c>
      <c r="E687">
        <f>VLOOKUP(A687,Tabel1[[PrøveID]:[Longitude]],6,FALSE)</f>
        <v>14.6997915</v>
      </c>
      <c r="F687" t="str">
        <f>VLOOKUP(A687,Tabel1[[PrøveID]:[Longitude]],4,FALSE)</f>
        <v>Antionette strand</v>
      </c>
      <c r="G687" s="24" t="str">
        <f>VLOOKUP(H687,Datasæt_Analysesystemer!$D$3:$E$68,2,FALSE)</f>
        <v>Rhithropanopeus harrisii</v>
      </c>
      <c r="H687" t="s">
        <v>1090</v>
      </c>
      <c r="I687" t="str">
        <f>VLOOKUP(H687,Datasæt_Analysesystemer!$D$2:$F$68,3,FALSE)</f>
        <v>Invasiv</v>
      </c>
      <c r="J687" t="s">
        <v>744</v>
      </c>
      <c r="K687" t="s">
        <v>747</v>
      </c>
      <c r="L687" t="s">
        <v>768</v>
      </c>
      <c r="M687" t="str">
        <f t="shared" si="10"/>
        <v>Absent</v>
      </c>
    </row>
    <row r="688" spans="1:13" x14ac:dyDescent="0.25">
      <c r="A688" t="s">
        <v>1605</v>
      </c>
      <c r="B688" t="str">
        <f>VLOOKUP(A688,Tabel1[[PrøveID]:[Longitude]],3,FALSE)</f>
        <v>Miljøstyrelsen</v>
      </c>
      <c r="C688" s="83" t="str">
        <f>VLOOKUP(A688,Tabel1[[PrøveID]:[Longitude]],2,FALSE)</f>
        <v>10-05-2021</v>
      </c>
      <c r="D688">
        <f>VLOOKUP(A688,Tabel1[[PrøveID]:[Longitude]],5,FALSE)</f>
        <v>55.119746999999997</v>
      </c>
      <c r="E688">
        <f>VLOOKUP(A688,Tabel1[[PrøveID]:[Longitude]],6,FALSE)</f>
        <v>14.6997915</v>
      </c>
      <c r="F688" t="str">
        <f>VLOOKUP(A688,Tabel1[[PrøveID]:[Longitude]],4,FALSE)</f>
        <v>Antionette strand</v>
      </c>
      <c r="G688" s="24" t="str">
        <f>VLOOKUP(H688,Datasæt_Analysesystemer!$D$3:$E$68,2,FALSE)</f>
        <v>Oncorhyncus gorbuscha</v>
      </c>
      <c r="H688" t="s">
        <v>799</v>
      </c>
      <c r="I688" t="str">
        <f>VLOOKUP(H688,Datasæt_Analysesystemer!$D$2:$F$68,3,FALSE)</f>
        <v>Invasiv</v>
      </c>
      <c r="J688" t="s">
        <v>738</v>
      </c>
      <c r="K688" t="s">
        <v>747</v>
      </c>
      <c r="L688" t="s">
        <v>768</v>
      </c>
      <c r="M688" t="str">
        <f t="shared" si="10"/>
        <v>Absent</v>
      </c>
    </row>
    <row r="689" spans="1:13" x14ac:dyDescent="0.25">
      <c r="A689" t="s">
        <v>1605</v>
      </c>
      <c r="B689" t="str">
        <f>VLOOKUP(A689,Tabel1[[PrøveID]:[Longitude]],3,FALSE)</f>
        <v>Miljøstyrelsen</v>
      </c>
      <c r="C689" s="83" t="str">
        <f>VLOOKUP(A689,Tabel1[[PrøveID]:[Longitude]],2,FALSE)</f>
        <v>10-05-2021</v>
      </c>
      <c r="D689">
        <f>VLOOKUP(A689,Tabel1[[PrøveID]:[Longitude]],5,FALSE)</f>
        <v>55.119746999999997</v>
      </c>
      <c r="E689">
        <f>VLOOKUP(A689,Tabel1[[PrøveID]:[Longitude]],6,FALSE)</f>
        <v>14.6997915</v>
      </c>
      <c r="F689" t="str">
        <f>VLOOKUP(A689,Tabel1[[PrøveID]:[Longitude]],4,FALSE)</f>
        <v>Antionette strand</v>
      </c>
      <c r="G689" s="24" t="str">
        <f>VLOOKUP(H689,Datasæt_Analysesystemer!$D$3:$E$68,2,FALSE)</f>
        <v>Oncorhyncus gorbuscha</v>
      </c>
      <c r="H689" t="s">
        <v>799</v>
      </c>
      <c r="I689" t="str">
        <f>VLOOKUP(H689,Datasæt_Analysesystemer!$D$2:$F$68,3,FALSE)</f>
        <v>Invasiv</v>
      </c>
      <c r="J689" t="s">
        <v>738</v>
      </c>
      <c r="K689" t="s">
        <v>747</v>
      </c>
      <c r="L689" t="s">
        <v>768</v>
      </c>
      <c r="M689" t="str">
        <f t="shared" si="10"/>
        <v>Absent</v>
      </c>
    </row>
    <row r="690" spans="1:13" x14ac:dyDescent="0.25">
      <c r="A690" t="s">
        <v>1605</v>
      </c>
      <c r="B690" t="str">
        <f>VLOOKUP(A690,Tabel1[[PrøveID]:[Longitude]],3,FALSE)</f>
        <v>Miljøstyrelsen</v>
      </c>
      <c r="C690" s="83" t="str">
        <f>VLOOKUP(A690,Tabel1[[PrøveID]:[Longitude]],2,FALSE)</f>
        <v>10-05-2021</v>
      </c>
      <c r="D690">
        <f>VLOOKUP(A690,Tabel1[[PrøveID]:[Longitude]],5,FALSE)</f>
        <v>55.119746999999997</v>
      </c>
      <c r="E690">
        <f>VLOOKUP(A690,Tabel1[[PrøveID]:[Longitude]],6,FALSE)</f>
        <v>14.6997915</v>
      </c>
      <c r="F690" t="str">
        <f>VLOOKUP(A690,Tabel1[[PrøveID]:[Longitude]],4,FALSE)</f>
        <v>Antionette strand</v>
      </c>
      <c r="G690" s="24" t="str">
        <f>VLOOKUP(H690,Datasæt_Analysesystemer!$D$3:$E$68,2,FALSE)</f>
        <v>Thunnus Thynnus</v>
      </c>
      <c r="H690" t="s">
        <v>992</v>
      </c>
      <c r="I690" t="str">
        <f>VLOOKUP(H690,Datasæt_Analysesystemer!$D$2:$F$68,3,FALSE)</f>
        <v>Sjælden</v>
      </c>
      <c r="J690" t="s">
        <v>744</v>
      </c>
      <c r="K690" t="s">
        <v>747</v>
      </c>
      <c r="L690" t="s">
        <v>768</v>
      </c>
      <c r="M690" t="str">
        <f t="shared" si="10"/>
        <v>Absent</v>
      </c>
    </row>
    <row r="691" spans="1:13" x14ac:dyDescent="0.25">
      <c r="A691" t="s">
        <v>1605</v>
      </c>
      <c r="B691" t="str">
        <f>VLOOKUP(A691,Tabel1[[PrøveID]:[Longitude]],3,FALSE)</f>
        <v>Miljøstyrelsen</v>
      </c>
      <c r="C691" s="83" t="str">
        <f>VLOOKUP(A691,Tabel1[[PrøveID]:[Longitude]],2,FALSE)</f>
        <v>10-05-2021</v>
      </c>
      <c r="D691">
        <f>VLOOKUP(A691,Tabel1[[PrøveID]:[Longitude]],5,FALSE)</f>
        <v>55.119746999999997</v>
      </c>
      <c r="E691">
        <f>VLOOKUP(A691,Tabel1[[PrøveID]:[Longitude]],6,FALSE)</f>
        <v>14.6997915</v>
      </c>
      <c r="F691" t="str">
        <f>VLOOKUP(A691,Tabel1[[PrøveID]:[Longitude]],4,FALSE)</f>
        <v>Antionette strand</v>
      </c>
      <c r="G691" s="24" t="str">
        <f>VLOOKUP(H691,Datasæt_Analysesystemer!$D$3:$E$68,2,FALSE)</f>
        <v>Thunnus Thynnus</v>
      </c>
      <c r="H691" t="s">
        <v>992</v>
      </c>
      <c r="I691" t="str">
        <f>VLOOKUP(H691,Datasæt_Analysesystemer!$D$2:$F$68,3,FALSE)</f>
        <v>Sjælden</v>
      </c>
      <c r="J691" t="s">
        <v>744</v>
      </c>
      <c r="K691" t="s">
        <v>747</v>
      </c>
      <c r="L691" t="s">
        <v>768</v>
      </c>
      <c r="M691" t="str">
        <f t="shared" si="10"/>
        <v>Absent</v>
      </c>
    </row>
    <row r="692" spans="1:13" x14ac:dyDescent="0.25">
      <c r="A692" t="s">
        <v>1605</v>
      </c>
      <c r="B692" t="str">
        <f>VLOOKUP(A692,Tabel1[[PrøveID]:[Longitude]],3,FALSE)</f>
        <v>Miljøstyrelsen</v>
      </c>
      <c r="C692" s="83" t="str">
        <f>VLOOKUP(A692,Tabel1[[PrøveID]:[Longitude]],2,FALSE)</f>
        <v>10-05-2021</v>
      </c>
      <c r="D692">
        <f>VLOOKUP(A692,Tabel1[[PrøveID]:[Longitude]],5,FALSE)</f>
        <v>55.119746999999997</v>
      </c>
      <c r="E692">
        <f>VLOOKUP(A692,Tabel1[[PrøveID]:[Longitude]],6,FALSE)</f>
        <v>14.6997915</v>
      </c>
      <c r="F692" t="str">
        <f>VLOOKUP(A692,Tabel1[[PrøveID]:[Longitude]],4,FALSE)</f>
        <v>Antionette strand</v>
      </c>
      <c r="G692" s="24" t="str">
        <f>VLOOKUP(H692,Datasæt_Analysesystemer!$D$3:$E$68,2,FALSE)</f>
        <v>Magallana gigas</v>
      </c>
      <c r="H692" t="s">
        <v>1100</v>
      </c>
      <c r="I692" t="str">
        <f>VLOOKUP(H692,Datasæt_Analysesystemer!$D$2:$F$68,3,FALSE)</f>
        <v>Invasiv</v>
      </c>
      <c r="J692" t="s">
        <v>744</v>
      </c>
      <c r="K692" t="s">
        <v>747</v>
      </c>
      <c r="L692" t="s">
        <v>768</v>
      </c>
      <c r="M692" t="str">
        <f t="shared" si="10"/>
        <v>Absent</v>
      </c>
    </row>
    <row r="693" spans="1:13" x14ac:dyDescent="0.25">
      <c r="A693" t="s">
        <v>1605</v>
      </c>
      <c r="B693" t="str">
        <f>VLOOKUP(A693,Tabel1[[PrøveID]:[Longitude]],3,FALSE)</f>
        <v>Miljøstyrelsen</v>
      </c>
      <c r="C693" s="83" t="str">
        <f>VLOOKUP(A693,Tabel1[[PrøveID]:[Longitude]],2,FALSE)</f>
        <v>10-05-2021</v>
      </c>
      <c r="D693">
        <f>VLOOKUP(A693,Tabel1[[PrøveID]:[Longitude]],5,FALSE)</f>
        <v>55.119746999999997</v>
      </c>
      <c r="E693">
        <f>VLOOKUP(A693,Tabel1[[PrøveID]:[Longitude]],6,FALSE)</f>
        <v>14.6997915</v>
      </c>
      <c r="F693" t="str">
        <f>VLOOKUP(A693,Tabel1[[PrøveID]:[Longitude]],4,FALSE)</f>
        <v>Antionette strand</v>
      </c>
      <c r="G693" s="24" t="str">
        <f>VLOOKUP(H693,Datasæt_Analysesystemer!$D$3:$E$68,2,FALSE)</f>
        <v>Magallana gigas</v>
      </c>
      <c r="H693" t="s">
        <v>1100</v>
      </c>
      <c r="I693" t="str">
        <f>VLOOKUP(H693,Datasæt_Analysesystemer!$D$2:$F$68,3,FALSE)</f>
        <v>Invasiv</v>
      </c>
      <c r="J693" t="s">
        <v>738</v>
      </c>
      <c r="K693" t="s">
        <v>747</v>
      </c>
      <c r="L693" t="s">
        <v>768</v>
      </c>
      <c r="M693" t="str">
        <f t="shared" si="10"/>
        <v>Absent</v>
      </c>
    </row>
    <row r="694" spans="1:13" x14ac:dyDescent="0.25">
      <c r="A694" t="s">
        <v>1605</v>
      </c>
      <c r="B694" t="str">
        <f>VLOOKUP(A694,Tabel1[[PrøveID]:[Longitude]],3,FALSE)</f>
        <v>Miljøstyrelsen</v>
      </c>
      <c r="C694" s="83" t="str">
        <f>VLOOKUP(A694,Tabel1[[PrøveID]:[Longitude]],2,FALSE)</f>
        <v>10-05-2021</v>
      </c>
      <c r="D694">
        <f>VLOOKUP(A694,Tabel1[[PrøveID]:[Longitude]],5,FALSE)</f>
        <v>55.119746999999997</v>
      </c>
      <c r="E694">
        <f>VLOOKUP(A694,Tabel1[[PrøveID]:[Longitude]],6,FALSE)</f>
        <v>14.6997915</v>
      </c>
      <c r="F694" t="str">
        <f>VLOOKUP(A694,Tabel1[[PrøveID]:[Longitude]],4,FALSE)</f>
        <v>Antionette strand</v>
      </c>
      <c r="G694" s="24" t="str">
        <f>VLOOKUP(H694,Datasæt_Analysesystemer!$D$3:$E$68,2,FALSE)</f>
        <v>Neogobius melanostomus</v>
      </c>
      <c r="H694" t="s">
        <v>1089</v>
      </c>
      <c r="I694" t="str">
        <f>VLOOKUP(H694,Datasæt_Analysesystemer!$D$2:$F$68,3,FALSE)</f>
        <v>Invasiv</v>
      </c>
      <c r="J694" t="s">
        <v>738</v>
      </c>
      <c r="K694" t="s">
        <v>747</v>
      </c>
      <c r="L694" t="s">
        <v>768</v>
      </c>
      <c r="M694" t="str">
        <f t="shared" si="10"/>
        <v>Absent</v>
      </c>
    </row>
    <row r="695" spans="1:13" x14ac:dyDescent="0.25">
      <c r="A695" t="s">
        <v>1605</v>
      </c>
      <c r="B695" t="str">
        <f>VLOOKUP(A695,Tabel1[[PrøveID]:[Longitude]],3,FALSE)</f>
        <v>Miljøstyrelsen</v>
      </c>
      <c r="C695" s="83" t="str">
        <f>VLOOKUP(A695,Tabel1[[PrøveID]:[Longitude]],2,FALSE)</f>
        <v>10-05-2021</v>
      </c>
      <c r="D695">
        <f>VLOOKUP(A695,Tabel1[[PrøveID]:[Longitude]],5,FALSE)</f>
        <v>55.119746999999997</v>
      </c>
      <c r="E695">
        <f>VLOOKUP(A695,Tabel1[[PrøveID]:[Longitude]],6,FALSE)</f>
        <v>14.6997915</v>
      </c>
      <c r="F695" t="str">
        <f>VLOOKUP(A695,Tabel1[[PrøveID]:[Longitude]],4,FALSE)</f>
        <v>Antionette strand</v>
      </c>
      <c r="G695" s="24" t="str">
        <f>VLOOKUP(H695,Datasæt_Analysesystemer!$D$3:$E$68,2,FALSE)</f>
        <v>Neogobius melanostomus</v>
      </c>
      <c r="H695" t="s">
        <v>1089</v>
      </c>
      <c r="I695" t="str">
        <f>VLOOKUP(H695,Datasæt_Analysesystemer!$D$2:$F$68,3,FALSE)</f>
        <v>Invasiv</v>
      </c>
      <c r="J695" t="s">
        <v>738</v>
      </c>
      <c r="K695" t="s">
        <v>802</v>
      </c>
      <c r="L695" t="s">
        <v>741</v>
      </c>
      <c r="M695" t="str">
        <f t="shared" si="10"/>
        <v>Present_Ct&lt;41</v>
      </c>
    </row>
    <row r="696" spans="1:13" x14ac:dyDescent="0.25">
      <c r="A696" t="s">
        <v>1614</v>
      </c>
      <c r="B696" t="str">
        <f>VLOOKUP(A696,Tabel1[[PrøveID]:[Longitude]],3,FALSE)</f>
        <v>Miljøstyrelsen</v>
      </c>
      <c r="C696" s="83" t="str">
        <f>VLOOKUP(A696,Tabel1[[PrøveID]:[Longitude]],2,FALSE)</f>
        <v>10-05-2021</v>
      </c>
      <c r="D696">
        <f>VLOOKUP(A696,Tabel1[[PrøveID]:[Longitude]],5,FALSE)</f>
        <v>56.202464999999997</v>
      </c>
      <c r="E696">
        <f>VLOOKUP(A696,Tabel1[[PrøveID]:[Longitude]],6,FALSE)</f>
        <v>10.283652</v>
      </c>
      <c r="F696" t="str">
        <f>VLOOKUP(A696,Tabel1[[PrøveID]:[Longitude]],4,FALSE)</f>
        <v>Åkrogen v. Egaa marina</v>
      </c>
      <c r="G696" s="24" t="str">
        <f>VLOOKUP(H696,Datasæt_Analysesystemer!$D$3:$E$68,2,FALSE)</f>
        <v>Platichthys flesus</v>
      </c>
      <c r="H696" t="s">
        <v>793</v>
      </c>
      <c r="I696" t="str">
        <f>VLOOKUP(H696,Datasæt_Analysesystemer!$D$2:$F$68,3,FALSE)</f>
        <v>Almindelig</v>
      </c>
      <c r="J696" t="s">
        <v>738</v>
      </c>
      <c r="K696" t="s">
        <v>747</v>
      </c>
      <c r="L696" t="s">
        <v>768</v>
      </c>
      <c r="M696" t="str">
        <f t="shared" si="10"/>
        <v>Absent</v>
      </c>
    </row>
    <row r="697" spans="1:13" x14ac:dyDescent="0.25">
      <c r="A697" t="s">
        <v>1614</v>
      </c>
      <c r="B697" t="str">
        <f>VLOOKUP(A697,Tabel1[[PrøveID]:[Longitude]],3,FALSE)</f>
        <v>Miljøstyrelsen</v>
      </c>
      <c r="C697" s="83" t="str">
        <f>VLOOKUP(A697,Tabel1[[PrøveID]:[Longitude]],2,FALSE)</f>
        <v>10-05-2021</v>
      </c>
      <c r="D697">
        <f>VLOOKUP(A697,Tabel1[[PrøveID]:[Longitude]],5,FALSE)</f>
        <v>56.202464999999997</v>
      </c>
      <c r="E697">
        <f>VLOOKUP(A697,Tabel1[[PrøveID]:[Longitude]],6,FALSE)</f>
        <v>10.283652</v>
      </c>
      <c r="F697" t="str">
        <f>VLOOKUP(A697,Tabel1[[PrøveID]:[Longitude]],4,FALSE)</f>
        <v>Åkrogen v. Egaa marina</v>
      </c>
      <c r="G697" s="24" t="str">
        <f>VLOOKUP(H697,Datasæt_Analysesystemer!$D$3:$E$68,2,FALSE)</f>
        <v>Platichthys flesus</v>
      </c>
      <c r="H697" t="s">
        <v>793</v>
      </c>
      <c r="I697" t="str">
        <f>VLOOKUP(H697,Datasæt_Analysesystemer!$D$2:$F$68,3,FALSE)</f>
        <v>Almindelig</v>
      </c>
      <c r="J697" t="s">
        <v>744</v>
      </c>
      <c r="K697" t="s">
        <v>802</v>
      </c>
      <c r="L697" t="s">
        <v>741</v>
      </c>
      <c r="M697" t="str">
        <f t="shared" si="10"/>
        <v>Present_Ct&lt;41</v>
      </c>
    </row>
    <row r="698" spans="1:13" x14ac:dyDescent="0.25">
      <c r="A698" t="s">
        <v>1614</v>
      </c>
      <c r="B698" t="str">
        <f>VLOOKUP(A698,Tabel1[[PrøveID]:[Longitude]],3,FALSE)</f>
        <v>Miljøstyrelsen</v>
      </c>
      <c r="C698" s="83" t="str">
        <f>VLOOKUP(A698,Tabel1[[PrøveID]:[Longitude]],2,FALSE)</f>
        <v>10-05-2021</v>
      </c>
      <c r="D698">
        <f>VLOOKUP(A698,Tabel1[[PrøveID]:[Longitude]],5,FALSE)</f>
        <v>56.202464999999997</v>
      </c>
      <c r="E698">
        <f>VLOOKUP(A698,Tabel1[[PrøveID]:[Longitude]],6,FALSE)</f>
        <v>10.283652</v>
      </c>
      <c r="F698" t="str">
        <f>VLOOKUP(A698,Tabel1[[PrøveID]:[Longitude]],4,FALSE)</f>
        <v>Åkrogen v. Egaa marina</v>
      </c>
      <c r="G698" s="24" t="str">
        <f>VLOOKUP(H698,Datasæt_Analysesystemer!$D$3:$E$68,2,FALSE)</f>
        <v>Gadus morhua</v>
      </c>
      <c r="H698" t="s">
        <v>794</v>
      </c>
      <c r="I698" t="str">
        <f>VLOOKUP(H698,Datasæt_Analysesystemer!$D$2:$F$68,3,FALSE)</f>
        <v>Almindelig</v>
      </c>
      <c r="J698" t="s">
        <v>738</v>
      </c>
      <c r="K698" t="s">
        <v>747</v>
      </c>
      <c r="L698" t="s">
        <v>768</v>
      </c>
      <c r="M698" t="str">
        <f t="shared" si="10"/>
        <v>Absent</v>
      </c>
    </row>
    <row r="699" spans="1:13" x14ac:dyDescent="0.25">
      <c r="A699" t="s">
        <v>1614</v>
      </c>
      <c r="B699" t="str">
        <f>VLOOKUP(A699,Tabel1[[PrøveID]:[Longitude]],3,FALSE)</f>
        <v>Miljøstyrelsen</v>
      </c>
      <c r="C699" s="83" t="str">
        <f>VLOOKUP(A699,Tabel1[[PrøveID]:[Longitude]],2,FALSE)</f>
        <v>10-05-2021</v>
      </c>
      <c r="D699">
        <f>VLOOKUP(A699,Tabel1[[PrøveID]:[Longitude]],5,FALSE)</f>
        <v>56.202464999999997</v>
      </c>
      <c r="E699">
        <f>VLOOKUP(A699,Tabel1[[PrøveID]:[Longitude]],6,FALSE)</f>
        <v>10.283652</v>
      </c>
      <c r="F699" t="str">
        <f>VLOOKUP(A699,Tabel1[[PrøveID]:[Longitude]],4,FALSE)</f>
        <v>Åkrogen v. Egaa marina</v>
      </c>
      <c r="G699" s="24" t="str">
        <f>VLOOKUP(H699,Datasæt_Analysesystemer!$D$3:$E$68,2,FALSE)</f>
        <v>Gadus morhua</v>
      </c>
      <c r="H699" t="s">
        <v>794</v>
      </c>
      <c r="I699" t="str">
        <f>VLOOKUP(H699,Datasæt_Analysesystemer!$D$2:$F$68,3,FALSE)</f>
        <v>Almindelig</v>
      </c>
      <c r="J699" t="s">
        <v>744</v>
      </c>
      <c r="K699" t="s">
        <v>802</v>
      </c>
      <c r="L699" t="s">
        <v>741</v>
      </c>
      <c r="M699" t="str">
        <f t="shared" si="10"/>
        <v>Present_Ct&lt;41</v>
      </c>
    </row>
    <row r="700" spans="1:13" x14ac:dyDescent="0.25">
      <c r="A700" t="s">
        <v>1614</v>
      </c>
      <c r="B700" t="str">
        <f>VLOOKUP(A700,Tabel1[[PrøveID]:[Longitude]],3,FALSE)</f>
        <v>Miljøstyrelsen</v>
      </c>
      <c r="C700" s="83" t="str">
        <f>VLOOKUP(A700,Tabel1[[PrøveID]:[Longitude]],2,FALSE)</f>
        <v>10-05-2021</v>
      </c>
      <c r="D700">
        <f>VLOOKUP(A700,Tabel1[[PrøveID]:[Longitude]],5,FALSE)</f>
        <v>56.202464999999997</v>
      </c>
      <c r="E700">
        <f>VLOOKUP(A700,Tabel1[[PrøveID]:[Longitude]],6,FALSE)</f>
        <v>10.283652</v>
      </c>
      <c r="F700" t="str">
        <f>VLOOKUP(A700,Tabel1[[PrøveID]:[Longitude]],4,FALSE)</f>
        <v>Åkrogen v. Egaa marina</v>
      </c>
      <c r="G700" s="24" t="str">
        <f>VLOOKUP(H700,Datasæt_Analysesystemer!$D$3:$E$68,2,FALSE)</f>
        <v>Mya arenaria</v>
      </c>
      <c r="H700" t="s">
        <v>795</v>
      </c>
      <c r="I700" t="str">
        <f>VLOOKUP(H700,Datasæt_Analysesystemer!$D$2:$F$68,3,FALSE)</f>
        <v>Almindelig</v>
      </c>
      <c r="J700" t="s">
        <v>738</v>
      </c>
      <c r="K700" t="s">
        <v>802</v>
      </c>
      <c r="L700" t="s">
        <v>741</v>
      </c>
      <c r="M700" t="str">
        <f t="shared" si="10"/>
        <v>Present_Ct&lt;41</v>
      </c>
    </row>
    <row r="701" spans="1:13" x14ac:dyDescent="0.25">
      <c r="A701" t="s">
        <v>1614</v>
      </c>
      <c r="B701" t="str">
        <f>VLOOKUP(A701,Tabel1[[PrøveID]:[Longitude]],3,FALSE)</f>
        <v>Miljøstyrelsen</v>
      </c>
      <c r="C701" s="83" t="str">
        <f>VLOOKUP(A701,Tabel1[[PrøveID]:[Longitude]],2,FALSE)</f>
        <v>10-05-2021</v>
      </c>
      <c r="D701">
        <f>VLOOKUP(A701,Tabel1[[PrøveID]:[Longitude]],5,FALSE)</f>
        <v>56.202464999999997</v>
      </c>
      <c r="E701">
        <f>VLOOKUP(A701,Tabel1[[PrøveID]:[Longitude]],6,FALSE)</f>
        <v>10.283652</v>
      </c>
      <c r="F701" t="str">
        <f>VLOOKUP(A701,Tabel1[[PrøveID]:[Longitude]],4,FALSE)</f>
        <v>Åkrogen v. Egaa marina</v>
      </c>
      <c r="G701" s="24" t="str">
        <f>VLOOKUP(H701,Datasæt_Analysesystemer!$D$3:$E$68,2,FALSE)</f>
        <v>Mya arenaria</v>
      </c>
      <c r="H701" t="s">
        <v>795</v>
      </c>
      <c r="I701" t="str">
        <f>VLOOKUP(H701,Datasæt_Analysesystemer!$D$2:$F$68,3,FALSE)</f>
        <v>Almindelig</v>
      </c>
      <c r="J701" t="s">
        <v>738</v>
      </c>
      <c r="K701" t="s">
        <v>802</v>
      </c>
      <c r="L701" t="s">
        <v>741</v>
      </c>
      <c r="M701" t="str">
        <f t="shared" si="10"/>
        <v>Present_Ct&lt;41</v>
      </c>
    </row>
    <row r="702" spans="1:13" x14ac:dyDescent="0.25">
      <c r="A702" t="s">
        <v>1614</v>
      </c>
      <c r="B702" t="str">
        <f>VLOOKUP(A702,Tabel1[[PrøveID]:[Longitude]],3,FALSE)</f>
        <v>Miljøstyrelsen</v>
      </c>
      <c r="C702" s="83" t="str">
        <f>VLOOKUP(A702,Tabel1[[PrøveID]:[Longitude]],2,FALSE)</f>
        <v>10-05-2021</v>
      </c>
      <c r="D702">
        <f>VLOOKUP(A702,Tabel1[[PrøveID]:[Longitude]],5,FALSE)</f>
        <v>56.202464999999997</v>
      </c>
      <c r="E702">
        <f>VLOOKUP(A702,Tabel1[[PrøveID]:[Longitude]],6,FALSE)</f>
        <v>10.283652</v>
      </c>
      <c r="F702" t="str">
        <f>VLOOKUP(A702,Tabel1[[PrøveID]:[Longitude]],4,FALSE)</f>
        <v>Åkrogen v. Egaa marina</v>
      </c>
      <c r="G702" s="24" t="str">
        <f>VLOOKUP(H702,Datasæt_Analysesystemer!$D$3:$E$68,2,FALSE)</f>
        <v>Mnemiopsis leidyi</v>
      </c>
      <c r="H702" t="s">
        <v>982</v>
      </c>
      <c r="I702" t="str">
        <f>VLOOKUP(H702,Datasæt_Analysesystemer!$D$2:$F$68,3,FALSE)</f>
        <v>Invasiv</v>
      </c>
      <c r="J702" t="s">
        <v>738</v>
      </c>
      <c r="K702" t="s">
        <v>747</v>
      </c>
      <c r="L702" t="s">
        <v>768</v>
      </c>
      <c r="M702" t="str">
        <f t="shared" si="10"/>
        <v>Absent</v>
      </c>
    </row>
    <row r="703" spans="1:13" x14ac:dyDescent="0.25">
      <c r="A703" t="s">
        <v>1614</v>
      </c>
      <c r="B703" t="str">
        <f>VLOOKUP(A703,Tabel1[[PrøveID]:[Longitude]],3,FALSE)</f>
        <v>Miljøstyrelsen</v>
      </c>
      <c r="C703" s="83" t="str">
        <f>VLOOKUP(A703,Tabel1[[PrøveID]:[Longitude]],2,FALSE)</f>
        <v>10-05-2021</v>
      </c>
      <c r="D703">
        <f>VLOOKUP(A703,Tabel1[[PrøveID]:[Longitude]],5,FALSE)</f>
        <v>56.202464999999997</v>
      </c>
      <c r="E703">
        <f>VLOOKUP(A703,Tabel1[[PrøveID]:[Longitude]],6,FALSE)</f>
        <v>10.283652</v>
      </c>
      <c r="F703" t="str">
        <f>VLOOKUP(A703,Tabel1[[PrøveID]:[Longitude]],4,FALSE)</f>
        <v>Åkrogen v. Egaa marina</v>
      </c>
      <c r="G703" s="24" t="str">
        <f>VLOOKUP(H703,Datasæt_Analysesystemer!$D$3:$E$68,2,FALSE)</f>
        <v>Mnemiopsis leidyi</v>
      </c>
      <c r="H703" t="s">
        <v>982</v>
      </c>
      <c r="I703" t="str">
        <f>VLOOKUP(H703,Datasæt_Analysesystemer!$D$2:$F$68,3,FALSE)</f>
        <v>Invasiv</v>
      </c>
      <c r="J703" t="s">
        <v>738</v>
      </c>
      <c r="K703" t="s">
        <v>802</v>
      </c>
      <c r="L703" t="s">
        <v>768</v>
      </c>
      <c r="M703" t="str">
        <f t="shared" si="10"/>
        <v>Present_Ct&gt;41</v>
      </c>
    </row>
    <row r="704" spans="1:13" x14ac:dyDescent="0.25">
      <c r="A704" t="s">
        <v>1614</v>
      </c>
      <c r="B704" t="str">
        <f>VLOOKUP(A704,Tabel1[[PrøveID]:[Longitude]],3,FALSE)</f>
        <v>Miljøstyrelsen</v>
      </c>
      <c r="C704" s="83" t="str">
        <f>VLOOKUP(A704,Tabel1[[PrøveID]:[Longitude]],2,FALSE)</f>
        <v>10-05-2021</v>
      </c>
      <c r="D704">
        <f>VLOOKUP(A704,Tabel1[[PrøveID]:[Longitude]],5,FALSE)</f>
        <v>56.202464999999997</v>
      </c>
      <c r="E704">
        <f>VLOOKUP(A704,Tabel1[[PrøveID]:[Longitude]],6,FALSE)</f>
        <v>10.283652</v>
      </c>
      <c r="F704" t="str">
        <f>VLOOKUP(A704,Tabel1[[PrøveID]:[Longitude]],4,FALSE)</f>
        <v>Åkrogen v. Egaa marina</v>
      </c>
      <c r="G704" s="24" t="str">
        <f>VLOOKUP(H704,Datasæt_Analysesystemer!$D$3:$E$68,2,FALSE)</f>
        <v>Homarus americanus</v>
      </c>
      <c r="H704" t="s">
        <v>980</v>
      </c>
      <c r="I704" t="str">
        <f>VLOOKUP(H704,Datasæt_Analysesystemer!$D$2:$F$68,3,FALSE)</f>
        <v>Invasiv</v>
      </c>
      <c r="J704" t="s">
        <v>738</v>
      </c>
      <c r="K704" t="s">
        <v>747</v>
      </c>
      <c r="L704" t="s">
        <v>768</v>
      </c>
      <c r="M704" t="str">
        <f t="shared" si="10"/>
        <v>Absent</v>
      </c>
    </row>
    <row r="705" spans="1:13" x14ac:dyDescent="0.25">
      <c r="A705" t="s">
        <v>1614</v>
      </c>
      <c r="B705" t="str">
        <f>VLOOKUP(A705,Tabel1[[PrøveID]:[Longitude]],3,FALSE)</f>
        <v>Miljøstyrelsen</v>
      </c>
      <c r="C705" s="83" t="str">
        <f>VLOOKUP(A705,Tabel1[[PrøveID]:[Longitude]],2,FALSE)</f>
        <v>10-05-2021</v>
      </c>
      <c r="D705">
        <f>VLOOKUP(A705,Tabel1[[PrøveID]:[Longitude]],5,FALSE)</f>
        <v>56.202464999999997</v>
      </c>
      <c r="E705">
        <f>VLOOKUP(A705,Tabel1[[PrøveID]:[Longitude]],6,FALSE)</f>
        <v>10.283652</v>
      </c>
      <c r="F705" t="str">
        <f>VLOOKUP(A705,Tabel1[[PrøveID]:[Longitude]],4,FALSE)</f>
        <v>Åkrogen v. Egaa marina</v>
      </c>
      <c r="G705" s="24" t="str">
        <f>VLOOKUP(H705,Datasæt_Analysesystemer!$D$3:$E$68,2,FALSE)</f>
        <v>Homarus americanus</v>
      </c>
      <c r="H705" t="s">
        <v>980</v>
      </c>
      <c r="I705" t="str">
        <f>VLOOKUP(H705,Datasæt_Analysesystemer!$D$2:$F$68,3,FALSE)</f>
        <v>Invasiv</v>
      </c>
      <c r="J705" t="s">
        <v>738</v>
      </c>
      <c r="K705" t="s">
        <v>802</v>
      </c>
      <c r="L705" t="s">
        <v>741</v>
      </c>
      <c r="M705" t="str">
        <f t="shared" si="10"/>
        <v>Present_Ct&lt;41</v>
      </c>
    </row>
    <row r="706" spans="1:13" x14ac:dyDescent="0.25">
      <c r="A706" t="s">
        <v>1614</v>
      </c>
      <c r="B706" t="str">
        <f>VLOOKUP(A706,Tabel1[[PrøveID]:[Longitude]],3,FALSE)</f>
        <v>Miljøstyrelsen</v>
      </c>
      <c r="C706" s="83" t="str">
        <f>VLOOKUP(A706,Tabel1[[PrøveID]:[Longitude]],2,FALSE)</f>
        <v>10-05-2021</v>
      </c>
      <c r="D706">
        <f>VLOOKUP(A706,Tabel1[[PrøveID]:[Longitude]],5,FALSE)</f>
        <v>56.202464999999997</v>
      </c>
      <c r="E706">
        <f>VLOOKUP(A706,Tabel1[[PrøveID]:[Longitude]],6,FALSE)</f>
        <v>10.283652</v>
      </c>
      <c r="F706" t="str">
        <f>VLOOKUP(A706,Tabel1[[PrøveID]:[Longitude]],4,FALSE)</f>
        <v>Åkrogen v. Egaa marina</v>
      </c>
      <c r="G706" s="24" t="str">
        <f>VLOOKUP(H706,Datasæt_Analysesystemer!$D$3:$E$68,2,FALSE)</f>
        <v>Paralithodes camtschaticus</v>
      </c>
      <c r="H706" t="s">
        <v>1060</v>
      </c>
      <c r="I706" t="str">
        <f>VLOOKUP(H706,Datasæt_Analysesystemer!$D$2:$F$68,3,FALSE)</f>
        <v>Invasiv</v>
      </c>
      <c r="J706" t="s">
        <v>738</v>
      </c>
      <c r="K706" t="s">
        <v>747</v>
      </c>
      <c r="L706" t="s">
        <v>768</v>
      </c>
      <c r="M706" t="str">
        <f t="shared" ref="M706:M769" si="11">IF(K706="Present",K706&amp;"_"&amp;L706,K706)</f>
        <v>Absent</v>
      </c>
    </row>
    <row r="707" spans="1:13" x14ac:dyDescent="0.25">
      <c r="A707" t="s">
        <v>1614</v>
      </c>
      <c r="B707" t="str">
        <f>VLOOKUP(A707,Tabel1[[PrøveID]:[Longitude]],3,FALSE)</f>
        <v>Miljøstyrelsen</v>
      </c>
      <c r="C707" s="83" t="str">
        <f>VLOOKUP(A707,Tabel1[[PrøveID]:[Longitude]],2,FALSE)</f>
        <v>10-05-2021</v>
      </c>
      <c r="D707">
        <f>VLOOKUP(A707,Tabel1[[PrøveID]:[Longitude]],5,FALSE)</f>
        <v>56.202464999999997</v>
      </c>
      <c r="E707">
        <f>VLOOKUP(A707,Tabel1[[PrøveID]:[Longitude]],6,FALSE)</f>
        <v>10.283652</v>
      </c>
      <c r="F707" t="str">
        <f>VLOOKUP(A707,Tabel1[[PrøveID]:[Longitude]],4,FALSE)</f>
        <v>Åkrogen v. Egaa marina</v>
      </c>
      <c r="G707" s="24" t="str">
        <f>VLOOKUP(H707,Datasæt_Analysesystemer!$D$3:$E$68,2,FALSE)</f>
        <v>Paralithodes camtschaticus</v>
      </c>
      <c r="H707" t="s">
        <v>1060</v>
      </c>
      <c r="I707" t="str">
        <f>VLOOKUP(H707,Datasæt_Analysesystemer!$D$2:$F$68,3,FALSE)</f>
        <v>Invasiv</v>
      </c>
      <c r="J707" t="s">
        <v>738</v>
      </c>
      <c r="K707" t="s">
        <v>747</v>
      </c>
      <c r="L707" t="s">
        <v>768</v>
      </c>
      <c r="M707" t="str">
        <f t="shared" si="11"/>
        <v>Absent</v>
      </c>
    </row>
    <row r="708" spans="1:13" x14ac:dyDescent="0.25">
      <c r="A708" t="s">
        <v>1614</v>
      </c>
      <c r="B708" t="str">
        <f>VLOOKUP(A708,Tabel1[[PrøveID]:[Longitude]],3,FALSE)</f>
        <v>Miljøstyrelsen</v>
      </c>
      <c r="C708" s="83" t="str">
        <f>VLOOKUP(A708,Tabel1[[PrøveID]:[Longitude]],2,FALSE)</f>
        <v>10-05-2021</v>
      </c>
      <c r="D708">
        <f>VLOOKUP(A708,Tabel1[[PrøveID]:[Longitude]],5,FALSE)</f>
        <v>56.202464999999997</v>
      </c>
      <c r="E708">
        <f>VLOOKUP(A708,Tabel1[[PrøveID]:[Longitude]],6,FALSE)</f>
        <v>10.283652</v>
      </c>
      <c r="F708" t="str">
        <f>VLOOKUP(A708,Tabel1[[PrøveID]:[Longitude]],4,FALSE)</f>
        <v>Åkrogen v. Egaa marina</v>
      </c>
      <c r="G708" s="24" t="str">
        <f>VLOOKUP(H708,Datasæt_Analysesystemer!$D$3:$E$68,2,FALSE)</f>
        <v>Eriocheir sinensis</v>
      </c>
      <c r="H708" t="s">
        <v>1031</v>
      </c>
      <c r="I708" t="str">
        <f>VLOOKUP(H708,Datasæt_Analysesystemer!$D$2:$F$68,3,FALSE)</f>
        <v>Invasiv</v>
      </c>
      <c r="J708" t="s">
        <v>738</v>
      </c>
      <c r="K708" t="s">
        <v>747</v>
      </c>
      <c r="L708" t="s">
        <v>768</v>
      </c>
      <c r="M708" t="str">
        <f t="shared" si="11"/>
        <v>Absent</v>
      </c>
    </row>
    <row r="709" spans="1:13" x14ac:dyDescent="0.25">
      <c r="A709" t="s">
        <v>1614</v>
      </c>
      <c r="B709" t="str">
        <f>VLOOKUP(A709,Tabel1[[PrøveID]:[Longitude]],3,FALSE)</f>
        <v>Miljøstyrelsen</v>
      </c>
      <c r="C709" s="83" t="str">
        <f>VLOOKUP(A709,Tabel1[[PrøveID]:[Longitude]],2,FALSE)</f>
        <v>10-05-2021</v>
      </c>
      <c r="D709">
        <f>VLOOKUP(A709,Tabel1[[PrøveID]:[Longitude]],5,FALSE)</f>
        <v>56.202464999999997</v>
      </c>
      <c r="E709">
        <f>VLOOKUP(A709,Tabel1[[PrøveID]:[Longitude]],6,FALSE)</f>
        <v>10.283652</v>
      </c>
      <c r="F709" t="str">
        <f>VLOOKUP(A709,Tabel1[[PrøveID]:[Longitude]],4,FALSE)</f>
        <v>Åkrogen v. Egaa marina</v>
      </c>
      <c r="G709" s="24" t="str">
        <f>VLOOKUP(H709,Datasæt_Analysesystemer!$D$3:$E$68,2,FALSE)</f>
        <v>Eriocheir sinensis</v>
      </c>
      <c r="H709" t="s">
        <v>1031</v>
      </c>
      <c r="I709" t="str">
        <f>VLOOKUP(H709,Datasæt_Analysesystemer!$D$2:$F$68,3,FALSE)</f>
        <v>Invasiv</v>
      </c>
      <c r="J709" t="s">
        <v>738</v>
      </c>
      <c r="K709" t="s">
        <v>747</v>
      </c>
      <c r="L709" t="s">
        <v>768</v>
      </c>
      <c r="M709" t="str">
        <f t="shared" si="11"/>
        <v>Absent</v>
      </c>
    </row>
    <row r="710" spans="1:13" x14ac:dyDescent="0.25">
      <c r="A710" t="s">
        <v>1614</v>
      </c>
      <c r="B710" t="str">
        <f>VLOOKUP(A710,Tabel1[[PrøveID]:[Longitude]],3,FALSE)</f>
        <v>Miljøstyrelsen</v>
      </c>
      <c r="C710" s="83" t="str">
        <f>VLOOKUP(A710,Tabel1[[PrøveID]:[Longitude]],2,FALSE)</f>
        <v>10-05-2021</v>
      </c>
      <c r="D710">
        <f>VLOOKUP(A710,Tabel1[[PrøveID]:[Longitude]],5,FALSE)</f>
        <v>56.202464999999997</v>
      </c>
      <c r="E710">
        <f>VLOOKUP(A710,Tabel1[[PrøveID]:[Longitude]],6,FALSE)</f>
        <v>10.283652</v>
      </c>
      <c r="F710" t="str">
        <f>VLOOKUP(A710,Tabel1[[PrøveID]:[Longitude]],4,FALSE)</f>
        <v>Åkrogen v. Egaa marina</v>
      </c>
      <c r="G710" s="24" t="str">
        <f>VLOOKUP(H710,Datasæt_Analysesystemer!$D$3:$E$68,2,FALSE)</f>
        <v>Rhithropanopeus harrisii</v>
      </c>
      <c r="H710" t="s">
        <v>1090</v>
      </c>
      <c r="I710" t="str">
        <f>VLOOKUP(H710,Datasæt_Analysesystemer!$D$2:$F$68,3,FALSE)</f>
        <v>Invasiv</v>
      </c>
      <c r="J710" t="s">
        <v>744</v>
      </c>
      <c r="K710" t="s">
        <v>747</v>
      </c>
      <c r="L710" t="s">
        <v>768</v>
      </c>
      <c r="M710" t="str">
        <f t="shared" si="11"/>
        <v>Absent</v>
      </c>
    </row>
    <row r="711" spans="1:13" x14ac:dyDescent="0.25">
      <c r="A711" t="s">
        <v>1614</v>
      </c>
      <c r="B711" t="str">
        <f>VLOOKUP(A711,Tabel1[[PrøveID]:[Longitude]],3,FALSE)</f>
        <v>Miljøstyrelsen</v>
      </c>
      <c r="C711" s="83" t="str">
        <f>VLOOKUP(A711,Tabel1[[PrøveID]:[Longitude]],2,FALSE)</f>
        <v>10-05-2021</v>
      </c>
      <c r="D711">
        <f>VLOOKUP(A711,Tabel1[[PrøveID]:[Longitude]],5,FALSE)</f>
        <v>56.202464999999997</v>
      </c>
      <c r="E711">
        <f>VLOOKUP(A711,Tabel1[[PrøveID]:[Longitude]],6,FALSE)</f>
        <v>10.283652</v>
      </c>
      <c r="F711" t="str">
        <f>VLOOKUP(A711,Tabel1[[PrøveID]:[Longitude]],4,FALSE)</f>
        <v>Åkrogen v. Egaa marina</v>
      </c>
      <c r="G711" s="24" t="str">
        <f>VLOOKUP(H711,Datasæt_Analysesystemer!$D$3:$E$68,2,FALSE)</f>
        <v>Rhithropanopeus harrisii</v>
      </c>
      <c r="H711" t="s">
        <v>1090</v>
      </c>
      <c r="I711" t="str">
        <f>VLOOKUP(H711,Datasæt_Analysesystemer!$D$2:$F$68,3,FALSE)</f>
        <v>Invasiv</v>
      </c>
      <c r="J711" t="s">
        <v>738</v>
      </c>
      <c r="K711" t="s">
        <v>747</v>
      </c>
      <c r="L711" t="s">
        <v>768</v>
      </c>
      <c r="M711" t="str">
        <f t="shared" si="11"/>
        <v>Absent</v>
      </c>
    </row>
    <row r="712" spans="1:13" x14ac:dyDescent="0.25">
      <c r="A712" t="s">
        <v>1614</v>
      </c>
      <c r="B712" t="str">
        <f>VLOOKUP(A712,Tabel1[[PrøveID]:[Longitude]],3,FALSE)</f>
        <v>Miljøstyrelsen</v>
      </c>
      <c r="C712" s="83" t="str">
        <f>VLOOKUP(A712,Tabel1[[PrøveID]:[Longitude]],2,FALSE)</f>
        <v>10-05-2021</v>
      </c>
      <c r="D712">
        <f>VLOOKUP(A712,Tabel1[[PrøveID]:[Longitude]],5,FALSE)</f>
        <v>56.202464999999997</v>
      </c>
      <c r="E712">
        <f>VLOOKUP(A712,Tabel1[[PrøveID]:[Longitude]],6,FALSE)</f>
        <v>10.283652</v>
      </c>
      <c r="F712" t="str">
        <f>VLOOKUP(A712,Tabel1[[PrøveID]:[Longitude]],4,FALSE)</f>
        <v>Åkrogen v. Egaa marina</v>
      </c>
      <c r="G712" s="24" t="str">
        <f>VLOOKUP(H712,Datasæt_Analysesystemer!$D$3:$E$68,2,FALSE)</f>
        <v>Oncorhyncus gorbuscha</v>
      </c>
      <c r="H712" t="s">
        <v>799</v>
      </c>
      <c r="I712" t="str">
        <f>VLOOKUP(H712,Datasæt_Analysesystemer!$D$2:$F$68,3,FALSE)</f>
        <v>Invasiv</v>
      </c>
      <c r="J712" t="s">
        <v>744</v>
      </c>
      <c r="K712" t="s">
        <v>747</v>
      </c>
      <c r="L712" t="s">
        <v>768</v>
      </c>
      <c r="M712" t="str">
        <f t="shared" si="11"/>
        <v>Absent</v>
      </c>
    </row>
    <row r="713" spans="1:13" x14ac:dyDescent="0.25">
      <c r="A713" t="s">
        <v>1614</v>
      </c>
      <c r="B713" t="str">
        <f>VLOOKUP(A713,Tabel1[[PrøveID]:[Longitude]],3,FALSE)</f>
        <v>Miljøstyrelsen</v>
      </c>
      <c r="C713" s="83" t="str">
        <f>VLOOKUP(A713,Tabel1[[PrøveID]:[Longitude]],2,FALSE)</f>
        <v>10-05-2021</v>
      </c>
      <c r="D713">
        <f>VLOOKUP(A713,Tabel1[[PrøveID]:[Longitude]],5,FALSE)</f>
        <v>56.202464999999997</v>
      </c>
      <c r="E713">
        <f>VLOOKUP(A713,Tabel1[[PrøveID]:[Longitude]],6,FALSE)</f>
        <v>10.283652</v>
      </c>
      <c r="F713" t="str">
        <f>VLOOKUP(A713,Tabel1[[PrøveID]:[Longitude]],4,FALSE)</f>
        <v>Åkrogen v. Egaa marina</v>
      </c>
      <c r="G713" s="24" t="str">
        <f>VLOOKUP(H713,Datasæt_Analysesystemer!$D$3:$E$68,2,FALSE)</f>
        <v>Oncorhyncus gorbuscha</v>
      </c>
      <c r="H713" t="s">
        <v>799</v>
      </c>
      <c r="I713" t="str">
        <f>VLOOKUP(H713,Datasæt_Analysesystemer!$D$2:$F$68,3,FALSE)</f>
        <v>Invasiv</v>
      </c>
      <c r="J713" t="s">
        <v>738</v>
      </c>
      <c r="K713" t="s">
        <v>747</v>
      </c>
      <c r="L713" t="s">
        <v>768</v>
      </c>
      <c r="M713" t="str">
        <f t="shared" si="11"/>
        <v>Absent</v>
      </c>
    </row>
    <row r="714" spans="1:13" x14ac:dyDescent="0.25">
      <c r="A714" t="s">
        <v>1614</v>
      </c>
      <c r="B714" t="str">
        <f>VLOOKUP(A714,Tabel1[[PrøveID]:[Longitude]],3,FALSE)</f>
        <v>Miljøstyrelsen</v>
      </c>
      <c r="C714" s="83" t="str">
        <f>VLOOKUP(A714,Tabel1[[PrøveID]:[Longitude]],2,FALSE)</f>
        <v>10-05-2021</v>
      </c>
      <c r="D714">
        <f>VLOOKUP(A714,Tabel1[[PrøveID]:[Longitude]],5,FALSE)</f>
        <v>56.202464999999997</v>
      </c>
      <c r="E714">
        <f>VLOOKUP(A714,Tabel1[[PrøveID]:[Longitude]],6,FALSE)</f>
        <v>10.283652</v>
      </c>
      <c r="F714" t="str">
        <f>VLOOKUP(A714,Tabel1[[PrøveID]:[Longitude]],4,FALSE)</f>
        <v>Åkrogen v. Egaa marina</v>
      </c>
      <c r="G714" s="24" t="str">
        <f>VLOOKUP(H714,Datasæt_Analysesystemer!$D$3:$E$68,2,FALSE)</f>
        <v>Thunnus Thynnus</v>
      </c>
      <c r="H714" t="s">
        <v>992</v>
      </c>
      <c r="I714" t="str">
        <f>VLOOKUP(H714,Datasæt_Analysesystemer!$D$2:$F$68,3,FALSE)</f>
        <v>Sjælden</v>
      </c>
      <c r="J714" t="s">
        <v>744</v>
      </c>
      <c r="K714" t="s">
        <v>802</v>
      </c>
      <c r="L714" t="s">
        <v>741</v>
      </c>
      <c r="M714" t="str">
        <f t="shared" si="11"/>
        <v>Present_Ct&lt;41</v>
      </c>
    </row>
    <row r="715" spans="1:13" x14ac:dyDescent="0.25">
      <c r="A715" t="s">
        <v>1614</v>
      </c>
      <c r="B715" t="str">
        <f>VLOOKUP(A715,Tabel1[[PrøveID]:[Longitude]],3,FALSE)</f>
        <v>Miljøstyrelsen</v>
      </c>
      <c r="C715" s="83" t="str">
        <f>VLOOKUP(A715,Tabel1[[PrøveID]:[Longitude]],2,FALSE)</f>
        <v>10-05-2021</v>
      </c>
      <c r="D715">
        <f>VLOOKUP(A715,Tabel1[[PrøveID]:[Longitude]],5,FALSE)</f>
        <v>56.202464999999997</v>
      </c>
      <c r="E715">
        <f>VLOOKUP(A715,Tabel1[[PrøveID]:[Longitude]],6,FALSE)</f>
        <v>10.283652</v>
      </c>
      <c r="F715" t="str">
        <f>VLOOKUP(A715,Tabel1[[PrøveID]:[Longitude]],4,FALSE)</f>
        <v>Åkrogen v. Egaa marina</v>
      </c>
      <c r="G715" s="24" t="str">
        <f>VLOOKUP(H715,Datasæt_Analysesystemer!$D$3:$E$68,2,FALSE)</f>
        <v>Thunnus Thynnus</v>
      </c>
      <c r="H715" t="s">
        <v>992</v>
      </c>
      <c r="I715" t="str">
        <f>VLOOKUP(H715,Datasæt_Analysesystemer!$D$2:$F$68,3,FALSE)</f>
        <v>Sjælden</v>
      </c>
      <c r="J715" t="s">
        <v>738</v>
      </c>
      <c r="K715" t="s">
        <v>802</v>
      </c>
      <c r="L715" t="s">
        <v>741</v>
      </c>
      <c r="M715" t="str">
        <f t="shared" si="11"/>
        <v>Present_Ct&lt;41</v>
      </c>
    </row>
    <row r="716" spans="1:13" x14ac:dyDescent="0.25">
      <c r="A716" t="s">
        <v>1614</v>
      </c>
      <c r="B716" t="str">
        <f>VLOOKUP(A716,Tabel1[[PrøveID]:[Longitude]],3,FALSE)</f>
        <v>Miljøstyrelsen</v>
      </c>
      <c r="C716" s="83" t="str">
        <f>VLOOKUP(A716,Tabel1[[PrøveID]:[Longitude]],2,FALSE)</f>
        <v>10-05-2021</v>
      </c>
      <c r="D716">
        <f>VLOOKUP(A716,Tabel1[[PrøveID]:[Longitude]],5,FALSE)</f>
        <v>56.202464999999997</v>
      </c>
      <c r="E716">
        <f>VLOOKUP(A716,Tabel1[[PrøveID]:[Longitude]],6,FALSE)</f>
        <v>10.283652</v>
      </c>
      <c r="F716" t="str">
        <f>VLOOKUP(A716,Tabel1[[PrøveID]:[Longitude]],4,FALSE)</f>
        <v>Åkrogen v. Egaa marina</v>
      </c>
      <c r="G716" s="24" t="str">
        <f>VLOOKUP(H716,Datasæt_Analysesystemer!$D$3:$E$68,2,FALSE)</f>
        <v>Magallana gigas</v>
      </c>
      <c r="H716" t="s">
        <v>1100</v>
      </c>
      <c r="I716" t="str">
        <f>VLOOKUP(H716,Datasæt_Analysesystemer!$D$2:$F$68,3,FALSE)</f>
        <v>Invasiv</v>
      </c>
      <c r="J716" t="s">
        <v>738</v>
      </c>
      <c r="K716" t="s">
        <v>747</v>
      </c>
      <c r="L716" t="s">
        <v>768</v>
      </c>
      <c r="M716" t="str">
        <f t="shared" si="11"/>
        <v>Absent</v>
      </c>
    </row>
    <row r="717" spans="1:13" x14ac:dyDescent="0.25">
      <c r="A717" t="s">
        <v>1614</v>
      </c>
      <c r="B717" t="str">
        <f>VLOOKUP(A717,Tabel1[[PrøveID]:[Longitude]],3,FALSE)</f>
        <v>Miljøstyrelsen</v>
      </c>
      <c r="C717" s="83" t="str">
        <f>VLOOKUP(A717,Tabel1[[PrøveID]:[Longitude]],2,FALSE)</f>
        <v>10-05-2021</v>
      </c>
      <c r="D717">
        <f>VLOOKUP(A717,Tabel1[[PrøveID]:[Longitude]],5,FALSE)</f>
        <v>56.202464999999997</v>
      </c>
      <c r="E717">
        <f>VLOOKUP(A717,Tabel1[[PrøveID]:[Longitude]],6,FALSE)</f>
        <v>10.283652</v>
      </c>
      <c r="F717" t="str">
        <f>VLOOKUP(A717,Tabel1[[PrøveID]:[Longitude]],4,FALSE)</f>
        <v>Åkrogen v. Egaa marina</v>
      </c>
      <c r="G717" s="24" t="str">
        <f>VLOOKUP(H717,Datasæt_Analysesystemer!$D$3:$E$68,2,FALSE)</f>
        <v>Magallana gigas</v>
      </c>
      <c r="H717" t="s">
        <v>1100</v>
      </c>
      <c r="I717" t="str">
        <f>VLOOKUP(H717,Datasæt_Analysesystemer!$D$2:$F$68,3,FALSE)</f>
        <v>Invasiv</v>
      </c>
      <c r="J717" t="s">
        <v>744</v>
      </c>
      <c r="K717" t="s">
        <v>747</v>
      </c>
      <c r="L717" t="s">
        <v>768</v>
      </c>
      <c r="M717" t="str">
        <f t="shared" si="11"/>
        <v>Absent</v>
      </c>
    </row>
    <row r="718" spans="1:13" x14ac:dyDescent="0.25">
      <c r="A718" t="s">
        <v>1614</v>
      </c>
      <c r="B718" t="str">
        <f>VLOOKUP(A718,Tabel1[[PrøveID]:[Longitude]],3,FALSE)</f>
        <v>Miljøstyrelsen</v>
      </c>
      <c r="C718" s="83" t="str">
        <f>VLOOKUP(A718,Tabel1[[PrøveID]:[Longitude]],2,FALSE)</f>
        <v>10-05-2021</v>
      </c>
      <c r="D718">
        <f>VLOOKUP(A718,Tabel1[[PrøveID]:[Longitude]],5,FALSE)</f>
        <v>56.202464999999997</v>
      </c>
      <c r="E718">
        <f>VLOOKUP(A718,Tabel1[[PrøveID]:[Longitude]],6,FALSE)</f>
        <v>10.283652</v>
      </c>
      <c r="F718" t="str">
        <f>VLOOKUP(A718,Tabel1[[PrøveID]:[Longitude]],4,FALSE)</f>
        <v>Åkrogen v. Egaa marina</v>
      </c>
      <c r="G718" s="24" t="str">
        <f>VLOOKUP(H718,Datasæt_Analysesystemer!$D$3:$E$68,2,FALSE)</f>
        <v>Neogobius melanostomus</v>
      </c>
      <c r="H718" t="s">
        <v>1089</v>
      </c>
      <c r="I718" t="str">
        <f>VLOOKUP(H718,Datasæt_Analysesystemer!$D$2:$F$68,3,FALSE)</f>
        <v>Invasiv</v>
      </c>
      <c r="J718" t="s">
        <v>744</v>
      </c>
      <c r="K718" t="s">
        <v>802</v>
      </c>
      <c r="L718" t="s">
        <v>741</v>
      </c>
      <c r="M718" t="str">
        <f t="shared" si="11"/>
        <v>Present_Ct&lt;41</v>
      </c>
    </row>
    <row r="719" spans="1:13" x14ac:dyDescent="0.25">
      <c r="A719" t="s">
        <v>1614</v>
      </c>
      <c r="B719" t="str">
        <f>VLOOKUP(A719,Tabel1[[PrøveID]:[Longitude]],3,FALSE)</f>
        <v>Miljøstyrelsen</v>
      </c>
      <c r="C719" s="83" t="str">
        <f>VLOOKUP(A719,Tabel1[[PrøveID]:[Longitude]],2,FALSE)</f>
        <v>10-05-2021</v>
      </c>
      <c r="D719">
        <f>VLOOKUP(A719,Tabel1[[PrøveID]:[Longitude]],5,FALSE)</f>
        <v>56.202464999999997</v>
      </c>
      <c r="E719">
        <f>VLOOKUP(A719,Tabel1[[PrøveID]:[Longitude]],6,FALSE)</f>
        <v>10.283652</v>
      </c>
      <c r="F719" t="str">
        <f>VLOOKUP(A719,Tabel1[[PrøveID]:[Longitude]],4,FALSE)</f>
        <v>Åkrogen v. Egaa marina</v>
      </c>
      <c r="G719" s="24" t="str">
        <f>VLOOKUP(H719,Datasæt_Analysesystemer!$D$3:$E$68,2,FALSE)</f>
        <v>Neogobius melanostomus</v>
      </c>
      <c r="H719" t="s">
        <v>1089</v>
      </c>
      <c r="I719" t="str">
        <f>VLOOKUP(H719,Datasæt_Analysesystemer!$D$2:$F$68,3,FALSE)</f>
        <v>Invasiv</v>
      </c>
      <c r="J719" t="s">
        <v>744</v>
      </c>
      <c r="K719" t="s">
        <v>747</v>
      </c>
      <c r="L719" t="s">
        <v>768</v>
      </c>
      <c r="M719" t="str">
        <f t="shared" si="11"/>
        <v>Absent</v>
      </c>
    </row>
    <row r="720" spans="1:13" x14ac:dyDescent="0.25">
      <c r="A720" t="s">
        <v>1620</v>
      </c>
      <c r="B720" t="str">
        <f>VLOOKUP(A720,Tabel1[[PrøveID]:[Longitude]],3,FALSE)</f>
        <v>Miljøstyrelsen</v>
      </c>
      <c r="C720" s="83" t="str">
        <f>VLOOKUP(A720,Tabel1[[PrøveID]:[Longitude]],2,FALSE)</f>
        <v>02-06-2021</v>
      </c>
      <c r="D720">
        <f>VLOOKUP(A720,Tabel1[[PrøveID]:[Longitude]],5,FALSE)</f>
        <v>55.980085000000003</v>
      </c>
      <c r="E720">
        <f>VLOOKUP(A720,Tabel1[[PrøveID]:[Longitude]],6,FALSE)</f>
        <v>12.380796999999999</v>
      </c>
      <c r="F720" t="str">
        <f>VLOOKUP(A720,Tabel1[[PrøveID]:[Longitude]],4,FALSE)</f>
        <v>Esrum Sø</v>
      </c>
      <c r="G720" s="24" t="str">
        <f>VLOOKUP(H720,Datasæt_Analysesystemer!$D$3:$E$68,2,FALSE)</f>
        <v>Perca fluviatilis</v>
      </c>
      <c r="H720" t="s">
        <v>804</v>
      </c>
      <c r="I720" t="str">
        <f>VLOOKUP(H720,Datasæt_Analysesystemer!$D$2:$F$68,3,FALSE)</f>
        <v>Almindelig</v>
      </c>
      <c r="J720" t="s">
        <v>738</v>
      </c>
      <c r="K720" t="s">
        <v>747</v>
      </c>
      <c r="L720" t="s">
        <v>768</v>
      </c>
      <c r="M720" t="str">
        <f t="shared" si="11"/>
        <v>Absent</v>
      </c>
    </row>
    <row r="721" spans="1:13" x14ac:dyDescent="0.25">
      <c r="A721" t="s">
        <v>1620</v>
      </c>
      <c r="B721" t="str">
        <f>VLOOKUP(A721,Tabel1[[PrøveID]:[Longitude]],3,FALSE)</f>
        <v>Miljøstyrelsen</v>
      </c>
      <c r="C721" s="83" t="str">
        <f>VLOOKUP(A721,Tabel1[[PrøveID]:[Longitude]],2,FALSE)</f>
        <v>02-06-2021</v>
      </c>
      <c r="D721">
        <f>VLOOKUP(A721,Tabel1[[PrøveID]:[Longitude]],5,FALSE)</f>
        <v>55.980085000000003</v>
      </c>
      <c r="E721">
        <f>VLOOKUP(A721,Tabel1[[PrøveID]:[Longitude]],6,FALSE)</f>
        <v>12.380796999999999</v>
      </c>
      <c r="F721" t="str">
        <f>VLOOKUP(A721,Tabel1[[PrøveID]:[Longitude]],4,FALSE)</f>
        <v>Esrum Sø</v>
      </c>
      <c r="G721" s="24" t="str">
        <f>VLOOKUP(H721,Datasæt_Analysesystemer!$D$3:$E$68,2,FALSE)</f>
        <v>Perca fluviatilis</v>
      </c>
      <c r="H721" t="s">
        <v>804</v>
      </c>
      <c r="I721" t="str">
        <f>VLOOKUP(H721,Datasæt_Analysesystemer!$D$2:$F$68,3,FALSE)</f>
        <v>Almindelig</v>
      </c>
      <c r="J721" t="s">
        <v>738</v>
      </c>
      <c r="K721" t="s">
        <v>747</v>
      </c>
      <c r="L721" t="s">
        <v>768</v>
      </c>
      <c r="M721" t="str">
        <f t="shared" si="11"/>
        <v>Absent</v>
      </c>
    </row>
    <row r="722" spans="1:13" x14ac:dyDescent="0.25">
      <c r="A722" t="s">
        <v>1620</v>
      </c>
      <c r="B722" t="str">
        <f>VLOOKUP(A722,Tabel1[[PrøveID]:[Longitude]],3,FALSE)</f>
        <v>Miljøstyrelsen</v>
      </c>
      <c r="C722" s="83" t="str">
        <f>VLOOKUP(A722,Tabel1[[PrøveID]:[Longitude]],2,FALSE)</f>
        <v>02-06-2021</v>
      </c>
      <c r="D722">
        <f>VLOOKUP(A722,Tabel1[[PrøveID]:[Longitude]],5,FALSE)</f>
        <v>55.980085000000003</v>
      </c>
      <c r="E722">
        <f>VLOOKUP(A722,Tabel1[[PrøveID]:[Longitude]],6,FALSE)</f>
        <v>12.380796999999999</v>
      </c>
      <c r="F722" t="str">
        <f>VLOOKUP(A722,Tabel1[[PrøveID]:[Longitude]],4,FALSE)</f>
        <v>Esrum Sø</v>
      </c>
      <c r="G722" s="24" t="str">
        <f>VLOOKUP(H722,Datasæt_Analysesystemer!$D$3:$E$68,2,FALSE)</f>
        <v>Rutilus rutilus</v>
      </c>
      <c r="H722" t="s">
        <v>805</v>
      </c>
      <c r="I722" t="str">
        <f>VLOOKUP(H722,Datasæt_Analysesystemer!$D$2:$F$68,3,FALSE)</f>
        <v>Almindelig</v>
      </c>
      <c r="J722" t="s">
        <v>744</v>
      </c>
      <c r="K722" t="s">
        <v>802</v>
      </c>
      <c r="L722" t="s">
        <v>741</v>
      </c>
      <c r="M722" t="str">
        <f t="shared" si="11"/>
        <v>Present_Ct&lt;41</v>
      </c>
    </row>
    <row r="723" spans="1:13" x14ac:dyDescent="0.25">
      <c r="A723" t="s">
        <v>1620</v>
      </c>
      <c r="B723" t="str">
        <f>VLOOKUP(A723,Tabel1[[PrøveID]:[Longitude]],3,FALSE)</f>
        <v>Miljøstyrelsen</v>
      </c>
      <c r="C723" s="83" t="str">
        <f>VLOOKUP(A723,Tabel1[[PrøveID]:[Longitude]],2,FALSE)</f>
        <v>02-06-2021</v>
      </c>
      <c r="D723">
        <f>VLOOKUP(A723,Tabel1[[PrøveID]:[Longitude]],5,FALSE)</f>
        <v>55.980085000000003</v>
      </c>
      <c r="E723">
        <f>VLOOKUP(A723,Tabel1[[PrøveID]:[Longitude]],6,FALSE)</f>
        <v>12.380796999999999</v>
      </c>
      <c r="F723" t="str">
        <f>VLOOKUP(A723,Tabel1[[PrøveID]:[Longitude]],4,FALSE)</f>
        <v>Esrum Sø</v>
      </c>
      <c r="G723" s="24" t="str">
        <f>VLOOKUP(H723,Datasæt_Analysesystemer!$D$3:$E$68,2,FALSE)</f>
        <v>Rutilus rutilus</v>
      </c>
      <c r="H723" t="s">
        <v>805</v>
      </c>
      <c r="I723" t="str">
        <f>VLOOKUP(H723,Datasæt_Analysesystemer!$D$2:$F$68,3,FALSE)</f>
        <v>Almindelig</v>
      </c>
      <c r="J723" t="s">
        <v>738</v>
      </c>
      <c r="K723" t="s">
        <v>802</v>
      </c>
      <c r="L723" t="s">
        <v>741</v>
      </c>
      <c r="M723" t="str">
        <f t="shared" si="11"/>
        <v>Present_Ct&lt;41</v>
      </c>
    </row>
    <row r="724" spans="1:13" x14ac:dyDescent="0.25">
      <c r="A724" t="s">
        <v>1620</v>
      </c>
      <c r="B724" t="str">
        <f>VLOOKUP(A724,Tabel1[[PrøveID]:[Longitude]],3,FALSE)</f>
        <v>Miljøstyrelsen</v>
      </c>
      <c r="C724" s="83" t="str">
        <f>VLOOKUP(A724,Tabel1[[PrøveID]:[Longitude]],2,FALSE)</f>
        <v>02-06-2021</v>
      </c>
      <c r="D724">
        <f>VLOOKUP(A724,Tabel1[[PrøveID]:[Longitude]],5,FALSE)</f>
        <v>55.980085000000003</v>
      </c>
      <c r="E724">
        <f>VLOOKUP(A724,Tabel1[[PrøveID]:[Longitude]],6,FALSE)</f>
        <v>12.380796999999999</v>
      </c>
      <c r="F724" t="str">
        <f>VLOOKUP(A724,Tabel1[[PrøveID]:[Longitude]],4,FALSE)</f>
        <v>Esrum Sø</v>
      </c>
      <c r="G724" s="24" t="str">
        <f>VLOOKUP(H724,Datasæt_Analysesystemer!$D$3:$E$68,2,FALSE)</f>
        <v>Anguilla anguilla</v>
      </c>
      <c r="H724" t="s">
        <v>1005</v>
      </c>
      <c r="I724" t="str">
        <f>VLOOKUP(H724,Datasæt_Analysesystemer!$D$2:$F$68,3,FALSE)</f>
        <v>Almindelig</v>
      </c>
      <c r="J724" t="s">
        <v>744</v>
      </c>
      <c r="K724" t="s">
        <v>747</v>
      </c>
      <c r="L724" t="s">
        <v>768</v>
      </c>
      <c r="M724" t="str">
        <f t="shared" si="11"/>
        <v>Absent</v>
      </c>
    </row>
    <row r="725" spans="1:13" x14ac:dyDescent="0.25">
      <c r="A725" t="s">
        <v>1620</v>
      </c>
      <c r="B725" t="str">
        <f>VLOOKUP(A725,Tabel1[[PrøveID]:[Longitude]],3,FALSE)</f>
        <v>Miljøstyrelsen</v>
      </c>
      <c r="C725" s="83" t="str">
        <f>VLOOKUP(A725,Tabel1[[PrøveID]:[Longitude]],2,FALSE)</f>
        <v>02-06-2021</v>
      </c>
      <c r="D725">
        <f>VLOOKUP(A725,Tabel1[[PrøveID]:[Longitude]],5,FALSE)</f>
        <v>55.980085000000003</v>
      </c>
      <c r="E725">
        <f>VLOOKUP(A725,Tabel1[[PrøveID]:[Longitude]],6,FALSE)</f>
        <v>12.380796999999999</v>
      </c>
      <c r="F725" t="str">
        <f>VLOOKUP(A725,Tabel1[[PrøveID]:[Longitude]],4,FALSE)</f>
        <v>Esrum Sø</v>
      </c>
      <c r="G725" s="24" t="str">
        <f>VLOOKUP(H725,Datasæt_Analysesystemer!$D$3:$E$68,2,FALSE)</f>
        <v>Anguilla anguilla</v>
      </c>
      <c r="H725" t="s">
        <v>1005</v>
      </c>
      <c r="I725" t="str">
        <f>VLOOKUP(H725,Datasæt_Analysesystemer!$D$2:$F$68,3,FALSE)</f>
        <v>Almindelig</v>
      </c>
      <c r="J725" t="s">
        <v>744</v>
      </c>
      <c r="K725" t="s">
        <v>747</v>
      </c>
      <c r="L725" t="s">
        <v>768</v>
      </c>
      <c r="M725" t="str">
        <f t="shared" si="11"/>
        <v>Absent</v>
      </c>
    </row>
    <row r="726" spans="1:13" x14ac:dyDescent="0.25">
      <c r="A726" t="s">
        <v>1620</v>
      </c>
      <c r="B726" t="str">
        <f>VLOOKUP(A726,Tabel1[[PrøveID]:[Longitude]],3,FALSE)</f>
        <v>Miljøstyrelsen</v>
      </c>
      <c r="C726" s="83" t="str">
        <f>VLOOKUP(A726,Tabel1[[PrøveID]:[Longitude]],2,FALSE)</f>
        <v>02-06-2021</v>
      </c>
      <c r="D726">
        <f>VLOOKUP(A726,Tabel1[[PrøveID]:[Longitude]],5,FALSE)</f>
        <v>55.980085000000003</v>
      </c>
      <c r="E726">
        <f>VLOOKUP(A726,Tabel1[[PrøveID]:[Longitude]],6,FALSE)</f>
        <v>12.380796999999999</v>
      </c>
      <c r="F726" t="str">
        <f>VLOOKUP(A726,Tabel1[[PrøveID]:[Longitude]],4,FALSE)</f>
        <v>Esrum Sø</v>
      </c>
      <c r="G726" s="24" t="str">
        <f>VLOOKUP(H726,Datasæt_Analysesystemer!$D$3:$E$68,2,FALSE)</f>
        <v>Esox lucius</v>
      </c>
      <c r="H726" t="s">
        <v>806</v>
      </c>
      <c r="I726" t="str">
        <f>VLOOKUP(H726,Datasæt_Analysesystemer!$D$2:$F$68,3,FALSE)</f>
        <v>Almindelig</v>
      </c>
      <c r="J726" t="s">
        <v>744</v>
      </c>
      <c r="K726" t="s">
        <v>747</v>
      </c>
      <c r="L726" t="s">
        <v>768</v>
      </c>
      <c r="M726" t="str">
        <f t="shared" si="11"/>
        <v>Absent</v>
      </c>
    </row>
    <row r="727" spans="1:13" x14ac:dyDescent="0.25">
      <c r="A727" t="s">
        <v>1620</v>
      </c>
      <c r="B727" t="str">
        <f>VLOOKUP(A727,Tabel1[[PrøveID]:[Longitude]],3,FALSE)</f>
        <v>Miljøstyrelsen</v>
      </c>
      <c r="C727" s="83" t="str">
        <f>VLOOKUP(A727,Tabel1[[PrøveID]:[Longitude]],2,FALSE)</f>
        <v>02-06-2021</v>
      </c>
      <c r="D727">
        <f>VLOOKUP(A727,Tabel1[[PrøveID]:[Longitude]],5,FALSE)</f>
        <v>55.980085000000003</v>
      </c>
      <c r="E727">
        <f>VLOOKUP(A727,Tabel1[[PrøveID]:[Longitude]],6,FALSE)</f>
        <v>12.380796999999999</v>
      </c>
      <c r="F727" t="str">
        <f>VLOOKUP(A727,Tabel1[[PrøveID]:[Longitude]],4,FALSE)</f>
        <v>Esrum Sø</v>
      </c>
      <c r="G727" s="24" t="str">
        <f>VLOOKUP(H727,Datasæt_Analysesystemer!$D$3:$E$68,2,FALSE)</f>
        <v>Esox lucius</v>
      </c>
      <c r="H727" t="s">
        <v>806</v>
      </c>
      <c r="I727" t="str">
        <f>VLOOKUP(H727,Datasæt_Analysesystemer!$D$2:$F$68,3,FALSE)</f>
        <v>Almindelig</v>
      </c>
      <c r="J727" t="s">
        <v>744</v>
      </c>
      <c r="K727" t="s">
        <v>747</v>
      </c>
      <c r="L727" t="s">
        <v>768</v>
      </c>
      <c r="M727" t="str">
        <f t="shared" si="11"/>
        <v>Absent</v>
      </c>
    </row>
    <row r="728" spans="1:13" x14ac:dyDescent="0.25">
      <c r="A728" t="s">
        <v>1620</v>
      </c>
      <c r="B728" t="str">
        <f>VLOOKUP(A728,Tabel1[[PrøveID]:[Longitude]],3,FALSE)</f>
        <v>Miljøstyrelsen</v>
      </c>
      <c r="C728" s="83" t="str">
        <f>VLOOKUP(A728,Tabel1[[PrøveID]:[Longitude]],2,FALSE)</f>
        <v>02-06-2021</v>
      </c>
      <c r="D728">
        <f>VLOOKUP(A728,Tabel1[[PrøveID]:[Longitude]],5,FALSE)</f>
        <v>55.980085000000003</v>
      </c>
      <c r="E728">
        <f>VLOOKUP(A728,Tabel1[[PrøveID]:[Longitude]],6,FALSE)</f>
        <v>12.380796999999999</v>
      </c>
      <c r="F728" t="str">
        <f>VLOOKUP(A728,Tabel1[[PrøveID]:[Longitude]],4,FALSE)</f>
        <v>Esrum Sø</v>
      </c>
      <c r="G728" s="24" t="str">
        <f>VLOOKUP(H728,Datasæt_Analysesystemer!$D$3:$E$68,2,FALSE)</f>
        <v>Cyprinus carpio</v>
      </c>
      <c r="H728" t="s">
        <v>807</v>
      </c>
      <c r="I728" t="str">
        <f>VLOOKUP(H728,Datasæt_Analysesystemer!$D$2:$F$68,3,FALSE)</f>
        <v>Invasiv</v>
      </c>
      <c r="J728" t="s">
        <v>744</v>
      </c>
      <c r="K728" t="s">
        <v>747</v>
      </c>
      <c r="L728" t="s">
        <v>768</v>
      </c>
      <c r="M728" t="str">
        <f t="shared" si="11"/>
        <v>Absent</v>
      </c>
    </row>
    <row r="729" spans="1:13" x14ac:dyDescent="0.25">
      <c r="A729" t="s">
        <v>1620</v>
      </c>
      <c r="B729" t="str">
        <f>VLOOKUP(A729,Tabel1[[PrøveID]:[Longitude]],3,FALSE)</f>
        <v>Miljøstyrelsen</v>
      </c>
      <c r="C729" s="83" t="str">
        <f>VLOOKUP(A729,Tabel1[[PrøveID]:[Longitude]],2,FALSE)</f>
        <v>02-06-2021</v>
      </c>
      <c r="D729">
        <f>VLOOKUP(A729,Tabel1[[PrøveID]:[Longitude]],5,FALSE)</f>
        <v>55.980085000000003</v>
      </c>
      <c r="E729">
        <f>VLOOKUP(A729,Tabel1[[PrøveID]:[Longitude]],6,FALSE)</f>
        <v>12.380796999999999</v>
      </c>
      <c r="F729" t="str">
        <f>VLOOKUP(A729,Tabel1[[PrøveID]:[Longitude]],4,FALSE)</f>
        <v>Esrum Sø</v>
      </c>
      <c r="G729" s="24" t="str">
        <f>VLOOKUP(H729,Datasæt_Analysesystemer!$D$3:$E$68,2,FALSE)</f>
        <v>Cyprinus carpio</v>
      </c>
      <c r="H729" t="s">
        <v>807</v>
      </c>
      <c r="I729" t="str">
        <f>VLOOKUP(H729,Datasæt_Analysesystemer!$D$2:$F$68,3,FALSE)</f>
        <v>Invasiv</v>
      </c>
      <c r="J729" t="s">
        <v>744</v>
      </c>
      <c r="K729" t="s">
        <v>747</v>
      </c>
      <c r="L729" t="s">
        <v>768</v>
      </c>
      <c r="M729" t="str">
        <f t="shared" si="11"/>
        <v>Absent</v>
      </c>
    </row>
    <row r="730" spans="1:13" x14ac:dyDescent="0.25">
      <c r="A730" t="s">
        <v>1620</v>
      </c>
      <c r="B730" t="str">
        <f>VLOOKUP(A730,Tabel1[[PrøveID]:[Longitude]],3,FALSE)</f>
        <v>Miljøstyrelsen</v>
      </c>
      <c r="C730" s="83" t="str">
        <f>VLOOKUP(A730,Tabel1[[PrøveID]:[Longitude]],2,FALSE)</f>
        <v>02-06-2021</v>
      </c>
      <c r="D730">
        <f>VLOOKUP(A730,Tabel1[[PrøveID]:[Longitude]],5,FALSE)</f>
        <v>55.980085000000003</v>
      </c>
      <c r="E730">
        <f>VLOOKUP(A730,Tabel1[[PrøveID]:[Longitude]],6,FALSE)</f>
        <v>12.380796999999999</v>
      </c>
      <c r="F730" t="str">
        <f>VLOOKUP(A730,Tabel1[[PrøveID]:[Longitude]],4,FALSE)</f>
        <v>Esrum Sø</v>
      </c>
      <c r="G730" s="24" t="str">
        <f>VLOOKUP(H730,Datasæt_Analysesystemer!$D$3:$E$68,2,FALSE)</f>
        <v>Carassius auratus</v>
      </c>
      <c r="H730" t="s">
        <v>1086</v>
      </c>
      <c r="I730" t="str">
        <f>VLOOKUP(H730,Datasæt_Analysesystemer!$D$2:$F$68,3,FALSE)</f>
        <v>Invasiv</v>
      </c>
      <c r="J730" t="s">
        <v>738</v>
      </c>
      <c r="K730" t="s">
        <v>747</v>
      </c>
      <c r="L730" t="s">
        <v>768</v>
      </c>
      <c r="M730" t="str">
        <f t="shared" si="11"/>
        <v>Absent</v>
      </c>
    </row>
    <row r="731" spans="1:13" x14ac:dyDescent="0.25">
      <c r="A731" t="s">
        <v>1620</v>
      </c>
      <c r="B731" t="str">
        <f>VLOOKUP(A731,Tabel1[[PrøveID]:[Longitude]],3,FALSE)</f>
        <v>Miljøstyrelsen</v>
      </c>
      <c r="C731" s="83" t="str">
        <f>VLOOKUP(A731,Tabel1[[PrøveID]:[Longitude]],2,FALSE)</f>
        <v>02-06-2021</v>
      </c>
      <c r="D731">
        <f>VLOOKUP(A731,Tabel1[[PrøveID]:[Longitude]],5,FALSE)</f>
        <v>55.980085000000003</v>
      </c>
      <c r="E731">
        <f>VLOOKUP(A731,Tabel1[[PrøveID]:[Longitude]],6,FALSE)</f>
        <v>12.380796999999999</v>
      </c>
      <c r="F731" t="str">
        <f>VLOOKUP(A731,Tabel1[[PrøveID]:[Longitude]],4,FALSE)</f>
        <v>Esrum Sø</v>
      </c>
      <c r="G731" s="24" t="str">
        <f>VLOOKUP(H731,Datasæt_Analysesystemer!$D$3:$E$68,2,FALSE)</f>
        <v>Carassius auratus</v>
      </c>
      <c r="H731" t="s">
        <v>1086</v>
      </c>
      <c r="I731" t="str">
        <f>VLOOKUP(H731,Datasæt_Analysesystemer!$D$2:$F$68,3,FALSE)</f>
        <v>Invasiv</v>
      </c>
      <c r="J731" t="s">
        <v>744</v>
      </c>
      <c r="K731" t="s">
        <v>747</v>
      </c>
      <c r="L731" t="s">
        <v>768</v>
      </c>
      <c r="M731" t="str">
        <f t="shared" si="11"/>
        <v>Absent</v>
      </c>
    </row>
    <row r="732" spans="1:13" x14ac:dyDescent="0.25">
      <c r="A732" t="s">
        <v>1620</v>
      </c>
      <c r="B732" t="str">
        <f>VLOOKUP(A732,Tabel1[[PrøveID]:[Longitude]],3,FALSE)</f>
        <v>Miljøstyrelsen</v>
      </c>
      <c r="C732" s="83" t="str">
        <f>VLOOKUP(A732,Tabel1[[PrøveID]:[Longitude]],2,FALSE)</f>
        <v>02-06-2021</v>
      </c>
      <c r="D732">
        <f>VLOOKUP(A732,Tabel1[[PrøveID]:[Longitude]],5,FALSE)</f>
        <v>55.980085000000003</v>
      </c>
      <c r="E732">
        <f>VLOOKUP(A732,Tabel1[[PrøveID]:[Longitude]],6,FALSE)</f>
        <v>12.380796999999999</v>
      </c>
      <c r="F732" t="str">
        <f>VLOOKUP(A732,Tabel1[[PrøveID]:[Longitude]],4,FALSE)</f>
        <v>Esrum Sø</v>
      </c>
      <c r="G732" s="24" t="str">
        <f>VLOOKUP(H732,Datasæt_Analysesystemer!$D$3:$E$68,2,FALSE)</f>
        <v>Acipenser baerii</v>
      </c>
      <c r="H732" t="s">
        <v>1120</v>
      </c>
      <c r="I732" t="str">
        <f>VLOOKUP(H732,Datasæt_Analysesystemer!$D$2:$F$68,3,FALSE)</f>
        <v>Invasiv</v>
      </c>
      <c r="J732" t="s">
        <v>744</v>
      </c>
      <c r="K732" t="s">
        <v>747</v>
      </c>
      <c r="L732" t="s">
        <v>768</v>
      </c>
      <c r="M732" t="str">
        <f t="shared" si="11"/>
        <v>Absent</v>
      </c>
    </row>
    <row r="733" spans="1:13" x14ac:dyDescent="0.25">
      <c r="A733" t="s">
        <v>1620</v>
      </c>
      <c r="B733" t="str">
        <f>VLOOKUP(A733,Tabel1[[PrøveID]:[Longitude]],3,FALSE)</f>
        <v>Miljøstyrelsen</v>
      </c>
      <c r="C733" s="83" t="str">
        <f>VLOOKUP(A733,Tabel1[[PrøveID]:[Longitude]],2,FALSE)</f>
        <v>02-06-2021</v>
      </c>
      <c r="D733">
        <f>VLOOKUP(A733,Tabel1[[PrøveID]:[Longitude]],5,FALSE)</f>
        <v>55.980085000000003</v>
      </c>
      <c r="E733">
        <f>VLOOKUP(A733,Tabel1[[PrøveID]:[Longitude]],6,FALSE)</f>
        <v>12.380796999999999</v>
      </c>
      <c r="F733" t="str">
        <f>VLOOKUP(A733,Tabel1[[PrøveID]:[Longitude]],4,FALSE)</f>
        <v>Esrum Sø</v>
      </c>
      <c r="G733" s="24" t="str">
        <f>VLOOKUP(H733,Datasæt_Analysesystemer!$D$3:$E$68,2,FALSE)</f>
        <v>Acipenser baerii</v>
      </c>
      <c r="H733" t="s">
        <v>1120</v>
      </c>
      <c r="I733" t="str">
        <f>VLOOKUP(H733,Datasæt_Analysesystemer!$D$2:$F$68,3,FALSE)</f>
        <v>Invasiv</v>
      </c>
      <c r="J733" t="s">
        <v>744</v>
      </c>
      <c r="K733" t="s">
        <v>747</v>
      </c>
      <c r="L733" t="s">
        <v>768</v>
      </c>
      <c r="M733" t="str">
        <f t="shared" si="11"/>
        <v>Absent</v>
      </c>
    </row>
    <row r="734" spans="1:13" x14ac:dyDescent="0.25">
      <c r="A734" t="s">
        <v>1620</v>
      </c>
      <c r="B734" t="str">
        <f>VLOOKUP(A734,Tabel1[[PrøveID]:[Longitude]],3,FALSE)</f>
        <v>Miljøstyrelsen</v>
      </c>
      <c r="C734" s="83" t="str">
        <f>VLOOKUP(A734,Tabel1[[PrøveID]:[Longitude]],2,FALSE)</f>
        <v>02-06-2021</v>
      </c>
      <c r="D734">
        <f>VLOOKUP(A734,Tabel1[[PrøveID]:[Longitude]],5,FALSE)</f>
        <v>55.980085000000003</v>
      </c>
      <c r="E734">
        <f>VLOOKUP(A734,Tabel1[[PrøveID]:[Longitude]],6,FALSE)</f>
        <v>12.380796999999999</v>
      </c>
      <c r="F734" t="str">
        <f>VLOOKUP(A734,Tabel1[[PrøveID]:[Longitude]],4,FALSE)</f>
        <v>Esrum Sø</v>
      </c>
      <c r="G734" s="24" t="str">
        <f>VLOOKUP(H734,Datasæt_Analysesystemer!$D$3:$E$68,2,FALSE)</f>
        <v>Astacus astacus</v>
      </c>
      <c r="H734" t="s">
        <v>810</v>
      </c>
      <c r="I734" t="str">
        <f>VLOOKUP(H734,Datasæt_Analysesystemer!$D$2:$F$68,3,FALSE)</f>
        <v>Almindelig</v>
      </c>
      <c r="J734" t="s">
        <v>738</v>
      </c>
      <c r="K734" t="s">
        <v>747</v>
      </c>
      <c r="L734" t="s">
        <v>768</v>
      </c>
      <c r="M734" t="str">
        <f t="shared" si="11"/>
        <v>Absent</v>
      </c>
    </row>
    <row r="735" spans="1:13" x14ac:dyDescent="0.25">
      <c r="A735" t="s">
        <v>1620</v>
      </c>
      <c r="B735" t="str">
        <f>VLOOKUP(A735,Tabel1[[PrøveID]:[Longitude]],3,FALSE)</f>
        <v>Miljøstyrelsen</v>
      </c>
      <c r="C735" s="83" t="str">
        <f>VLOOKUP(A735,Tabel1[[PrøveID]:[Longitude]],2,FALSE)</f>
        <v>02-06-2021</v>
      </c>
      <c r="D735">
        <f>VLOOKUP(A735,Tabel1[[PrøveID]:[Longitude]],5,FALSE)</f>
        <v>55.980085000000003</v>
      </c>
      <c r="E735">
        <f>VLOOKUP(A735,Tabel1[[PrøveID]:[Longitude]],6,FALSE)</f>
        <v>12.380796999999999</v>
      </c>
      <c r="F735" t="str">
        <f>VLOOKUP(A735,Tabel1[[PrøveID]:[Longitude]],4,FALSE)</f>
        <v>Esrum Sø</v>
      </c>
      <c r="G735" s="24" t="str">
        <f>VLOOKUP(H735,Datasæt_Analysesystemer!$D$3:$E$68,2,FALSE)</f>
        <v>Astacus astacus</v>
      </c>
      <c r="H735" t="s">
        <v>810</v>
      </c>
      <c r="I735" t="str">
        <f>VLOOKUP(H735,Datasæt_Analysesystemer!$D$2:$F$68,3,FALSE)</f>
        <v>Almindelig</v>
      </c>
      <c r="J735" t="s">
        <v>744</v>
      </c>
      <c r="K735" t="s">
        <v>747</v>
      </c>
      <c r="L735" t="s">
        <v>768</v>
      </c>
      <c r="M735" t="str">
        <f t="shared" si="11"/>
        <v>Absent</v>
      </c>
    </row>
    <row r="736" spans="1:13" x14ac:dyDescent="0.25">
      <c r="A736" t="s">
        <v>1620</v>
      </c>
      <c r="B736" t="str">
        <f>VLOOKUP(A736,Tabel1[[PrøveID]:[Longitude]],3,FALSE)</f>
        <v>Miljøstyrelsen</v>
      </c>
      <c r="C736" s="83" t="str">
        <f>VLOOKUP(A736,Tabel1[[PrøveID]:[Longitude]],2,FALSE)</f>
        <v>02-06-2021</v>
      </c>
      <c r="D736">
        <f>VLOOKUP(A736,Tabel1[[PrøveID]:[Longitude]],5,FALSE)</f>
        <v>55.980085000000003</v>
      </c>
      <c r="E736">
        <f>VLOOKUP(A736,Tabel1[[PrøveID]:[Longitude]],6,FALSE)</f>
        <v>12.380796999999999</v>
      </c>
      <c r="F736" t="str">
        <f>VLOOKUP(A736,Tabel1[[PrøveID]:[Longitude]],4,FALSE)</f>
        <v>Esrum Sø</v>
      </c>
      <c r="G736" s="24" t="str">
        <f>VLOOKUP(H736,Datasæt_Analysesystemer!$D$3:$E$68,2,FALSE)</f>
        <v>Pacifastacus leniusculus</v>
      </c>
      <c r="H736" t="s">
        <v>811</v>
      </c>
      <c r="I736" t="str">
        <f>VLOOKUP(H736,Datasæt_Analysesystemer!$D$2:$F$68,3,FALSE)</f>
        <v>Invasiv</v>
      </c>
      <c r="J736" t="s">
        <v>738</v>
      </c>
      <c r="K736" t="s">
        <v>747</v>
      </c>
      <c r="L736" t="s">
        <v>768</v>
      </c>
      <c r="M736" t="str">
        <f t="shared" si="11"/>
        <v>Absent</v>
      </c>
    </row>
    <row r="737" spans="1:13" x14ac:dyDescent="0.25">
      <c r="A737" t="s">
        <v>1620</v>
      </c>
      <c r="B737" t="str">
        <f>VLOOKUP(A737,Tabel1[[PrøveID]:[Longitude]],3,FALSE)</f>
        <v>Miljøstyrelsen</v>
      </c>
      <c r="C737" s="83" t="str">
        <f>VLOOKUP(A737,Tabel1[[PrøveID]:[Longitude]],2,FALSE)</f>
        <v>02-06-2021</v>
      </c>
      <c r="D737">
        <f>VLOOKUP(A737,Tabel1[[PrøveID]:[Longitude]],5,FALSE)</f>
        <v>55.980085000000003</v>
      </c>
      <c r="E737">
        <f>VLOOKUP(A737,Tabel1[[PrøveID]:[Longitude]],6,FALSE)</f>
        <v>12.380796999999999</v>
      </c>
      <c r="F737" t="str">
        <f>VLOOKUP(A737,Tabel1[[PrøveID]:[Longitude]],4,FALSE)</f>
        <v>Esrum Sø</v>
      </c>
      <c r="G737" s="24" t="str">
        <f>VLOOKUP(H737,Datasæt_Analysesystemer!$D$3:$E$68,2,FALSE)</f>
        <v>Pacifastacus leniusculus</v>
      </c>
      <c r="H737" t="s">
        <v>811</v>
      </c>
      <c r="I737" t="str">
        <f>VLOOKUP(H737,Datasæt_Analysesystemer!$D$2:$F$68,3,FALSE)</f>
        <v>Invasiv</v>
      </c>
      <c r="J737" t="s">
        <v>744</v>
      </c>
      <c r="K737" t="s">
        <v>747</v>
      </c>
      <c r="L737" t="s">
        <v>768</v>
      </c>
      <c r="M737" t="str">
        <f t="shared" si="11"/>
        <v>Absent</v>
      </c>
    </row>
    <row r="738" spans="1:13" x14ac:dyDescent="0.25">
      <c r="A738" t="s">
        <v>1620</v>
      </c>
      <c r="B738" t="str">
        <f>VLOOKUP(A738,Tabel1[[PrøveID]:[Longitude]],3,FALSE)</f>
        <v>Miljøstyrelsen</v>
      </c>
      <c r="C738" s="83" t="str">
        <f>VLOOKUP(A738,Tabel1[[PrøveID]:[Longitude]],2,FALSE)</f>
        <v>02-06-2021</v>
      </c>
      <c r="D738">
        <f>VLOOKUP(A738,Tabel1[[PrøveID]:[Longitude]],5,FALSE)</f>
        <v>55.980085000000003</v>
      </c>
      <c r="E738">
        <f>VLOOKUP(A738,Tabel1[[PrøveID]:[Longitude]],6,FALSE)</f>
        <v>12.380796999999999</v>
      </c>
      <c r="F738" t="str">
        <f>VLOOKUP(A738,Tabel1[[PrøveID]:[Longitude]],4,FALSE)</f>
        <v>Esrum Sø</v>
      </c>
      <c r="G738" s="24" t="str">
        <f>VLOOKUP(H738,Datasæt_Analysesystemer!$D$3:$E$68,2,FALSE)</f>
        <v>Astacus leptodactylus</v>
      </c>
      <c r="H738" t="s">
        <v>1012</v>
      </c>
      <c r="I738" t="str">
        <f>VLOOKUP(H738,Datasæt_Analysesystemer!$D$2:$F$68,3,FALSE)</f>
        <v>Invasiv</v>
      </c>
      <c r="J738" t="s">
        <v>744</v>
      </c>
      <c r="K738" t="s">
        <v>802</v>
      </c>
      <c r="L738" t="s">
        <v>741</v>
      </c>
      <c r="M738" t="str">
        <f t="shared" si="11"/>
        <v>Present_Ct&lt;41</v>
      </c>
    </row>
    <row r="739" spans="1:13" x14ac:dyDescent="0.25">
      <c r="A739" t="s">
        <v>1620</v>
      </c>
      <c r="B739" t="str">
        <f>VLOOKUP(A739,Tabel1[[PrøveID]:[Longitude]],3,FALSE)</f>
        <v>Miljøstyrelsen</v>
      </c>
      <c r="C739" s="83" t="str">
        <f>VLOOKUP(A739,Tabel1[[PrøveID]:[Longitude]],2,FALSE)</f>
        <v>02-06-2021</v>
      </c>
      <c r="D739">
        <f>VLOOKUP(A739,Tabel1[[PrøveID]:[Longitude]],5,FALSE)</f>
        <v>55.980085000000003</v>
      </c>
      <c r="E739">
        <f>VLOOKUP(A739,Tabel1[[PrøveID]:[Longitude]],6,FALSE)</f>
        <v>12.380796999999999</v>
      </c>
      <c r="F739" t="str">
        <f>VLOOKUP(A739,Tabel1[[PrøveID]:[Longitude]],4,FALSE)</f>
        <v>Esrum Sø</v>
      </c>
      <c r="G739" s="24" t="str">
        <f>VLOOKUP(H739,Datasæt_Analysesystemer!$D$3:$E$68,2,FALSE)</f>
        <v>Astacus leptodactylus</v>
      </c>
      <c r="H739" t="s">
        <v>1012</v>
      </c>
      <c r="I739" t="str">
        <f>VLOOKUP(H739,Datasæt_Analysesystemer!$D$2:$F$68,3,FALSE)</f>
        <v>Invasiv</v>
      </c>
      <c r="J739" t="s">
        <v>744</v>
      </c>
      <c r="K739" t="s">
        <v>747</v>
      </c>
      <c r="L739" t="s">
        <v>768</v>
      </c>
      <c r="M739" t="str">
        <f t="shared" si="11"/>
        <v>Absent</v>
      </c>
    </row>
    <row r="740" spans="1:13" x14ac:dyDescent="0.25">
      <c r="A740" t="s">
        <v>1620</v>
      </c>
      <c r="B740" t="str">
        <f>VLOOKUP(A740,Tabel1[[PrøveID]:[Longitude]],3,FALSE)</f>
        <v>Miljøstyrelsen</v>
      </c>
      <c r="C740" s="83" t="str">
        <f>VLOOKUP(A740,Tabel1[[PrøveID]:[Longitude]],2,FALSE)</f>
        <v>02-06-2021</v>
      </c>
      <c r="D740">
        <f>VLOOKUP(A740,Tabel1[[PrøveID]:[Longitude]],5,FALSE)</f>
        <v>55.980085000000003</v>
      </c>
      <c r="E740">
        <f>VLOOKUP(A740,Tabel1[[PrøveID]:[Longitude]],6,FALSE)</f>
        <v>12.380796999999999</v>
      </c>
      <c r="F740" t="str">
        <f>VLOOKUP(A740,Tabel1[[PrøveID]:[Longitude]],4,FALSE)</f>
        <v>Esrum Sø</v>
      </c>
      <c r="G740" s="24" t="str">
        <f>VLOOKUP(H740,Datasæt_Analysesystemer!$D$3:$E$68,2,FALSE)</f>
        <v>Eriocheir sinensis</v>
      </c>
      <c r="H740" t="s">
        <v>1031</v>
      </c>
      <c r="I740" t="str">
        <f>VLOOKUP(H740,Datasæt_Analysesystemer!$D$2:$F$68,3,FALSE)</f>
        <v>Invasiv</v>
      </c>
      <c r="J740" t="s">
        <v>744</v>
      </c>
      <c r="K740" t="s">
        <v>802</v>
      </c>
      <c r="L740" t="s">
        <v>741</v>
      </c>
      <c r="M740" t="str">
        <f t="shared" si="11"/>
        <v>Present_Ct&lt;41</v>
      </c>
    </row>
    <row r="741" spans="1:13" x14ac:dyDescent="0.25">
      <c r="A741" t="s">
        <v>1620</v>
      </c>
      <c r="B741" t="str">
        <f>VLOOKUP(A741,Tabel1[[PrøveID]:[Longitude]],3,FALSE)</f>
        <v>Miljøstyrelsen</v>
      </c>
      <c r="C741" s="83" t="str">
        <f>VLOOKUP(A741,Tabel1[[PrøveID]:[Longitude]],2,FALSE)</f>
        <v>02-06-2021</v>
      </c>
      <c r="D741">
        <f>VLOOKUP(A741,Tabel1[[PrøveID]:[Longitude]],5,FALSE)</f>
        <v>55.980085000000003</v>
      </c>
      <c r="E741">
        <f>VLOOKUP(A741,Tabel1[[PrøveID]:[Longitude]],6,FALSE)</f>
        <v>12.380796999999999</v>
      </c>
      <c r="F741" t="str">
        <f>VLOOKUP(A741,Tabel1[[PrøveID]:[Longitude]],4,FALSE)</f>
        <v>Esrum Sø</v>
      </c>
      <c r="G741" s="24" t="str">
        <f>VLOOKUP(H741,Datasæt_Analysesystemer!$D$3:$E$68,2,FALSE)</f>
        <v>Eriocheir sinensis</v>
      </c>
      <c r="H741" t="s">
        <v>1031</v>
      </c>
      <c r="I741" t="str">
        <f>VLOOKUP(H741,Datasæt_Analysesystemer!$D$2:$F$68,3,FALSE)</f>
        <v>Invasiv</v>
      </c>
      <c r="J741" t="s">
        <v>744</v>
      </c>
      <c r="K741" t="s">
        <v>802</v>
      </c>
      <c r="L741" t="s">
        <v>741</v>
      </c>
      <c r="M741" t="str">
        <f t="shared" si="11"/>
        <v>Present_Ct&lt;41</v>
      </c>
    </row>
    <row r="742" spans="1:13" x14ac:dyDescent="0.25">
      <c r="A742" t="s">
        <v>1620</v>
      </c>
      <c r="B742" t="str">
        <f>VLOOKUP(A742,Tabel1[[PrøveID]:[Longitude]],3,FALSE)</f>
        <v>Miljøstyrelsen</v>
      </c>
      <c r="C742" s="83" t="str">
        <f>VLOOKUP(A742,Tabel1[[PrøveID]:[Longitude]],2,FALSE)</f>
        <v>02-06-2021</v>
      </c>
      <c r="D742">
        <f>VLOOKUP(A742,Tabel1[[PrøveID]:[Longitude]],5,FALSE)</f>
        <v>55.980085000000003</v>
      </c>
      <c r="E742">
        <f>VLOOKUP(A742,Tabel1[[PrøveID]:[Longitude]],6,FALSE)</f>
        <v>12.380796999999999</v>
      </c>
      <c r="F742" t="str">
        <f>VLOOKUP(A742,Tabel1[[PrøveID]:[Longitude]],4,FALSE)</f>
        <v>Esrum Sø</v>
      </c>
      <c r="G742" s="24" t="str">
        <f>VLOOKUP(H742,Datasæt_Analysesystemer!$D$3:$E$68,2,FALSE)</f>
        <v>Dytiscus latissimus</v>
      </c>
      <c r="H742" t="s">
        <v>1264</v>
      </c>
      <c r="I742" t="str">
        <f>VLOOKUP(H742,Datasæt_Analysesystemer!$D$2:$F$68,3,FALSE)</f>
        <v>Sjælden</v>
      </c>
      <c r="J742" t="s">
        <v>744</v>
      </c>
      <c r="K742" t="s">
        <v>747</v>
      </c>
      <c r="L742" t="s">
        <v>768</v>
      </c>
      <c r="M742" t="str">
        <f t="shared" si="11"/>
        <v>Absent</v>
      </c>
    </row>
    <row r="743" spans="1:13" x14ac:dyDescent="0.25">
      <c r="A743" t="s">
        <v>1620</v>
      </c>
      <c r="B743" t="str">
        <f>VLOOKUP(A743,Tabel1[[PrøveID]:[Longitude]],3,FALSE)</f>
        <v>Miljøstyrelsen</v>
      </c>
      <c r="C743" s="83" t="str">
        <f>VLOOKUP(A743,Tabel1[[PrøveID]:[Longitude]],2,FALSE)</f>
        <v>02-06-2021</v>
      </c>
      <c r="D743">
        <f>VLOOKUP(A743,Tabel1[[PrøveID]:[Longitude]],5,FALSE)</f>
        <v>55.980085000000003</v>
      </c>
      <c r="E743">
        <f>VLOOKUP(A743,Tabel1[[PrøveID]:[Longitude]],6,FALSE)</f>
        <v>12.380796999999999</v>
      </c>
      <c r="F743" t="str">
        <f>VLOOKUP(A743,Tabel1[[PrøveID]:[Longitude]],4,FALSE)</f>
        <v>Esrum Sø</v>
      </c>
      <c r="G743" s="24" t="str">
        <f>VLOOKUP(H743,Datasæt_Analysesystemer!$D$3:$E$68,2,FALSE)</f>
        <v>Dytiscus latissimus</v>
      </c>
      <c r="H743" t="s">
        <v>1264</v>
      </c>
      <c r="I743" t="str">
        <f>VLOOKUP(H743,Datasæt_Analysesystemer!$D$2:$F$68,3,FALSE)</f>
        <v>Sjælden</v>
      </c>
      <c r="J743" t="s">
        <v>738</v>
      </c>
      <c r="K743" t="s">
        <v>747</v>
      </c>
      <c r="L743" t="s">
        <v>768</v>
      </c>
      <c r="M743" t="str">
        <f t="shared" si="11"/>
        <v>Absent</v>
      </c>
    </row>
    <row r="744" spans="1:13" x14ac:dyDescent="0.25">
      <c r="A744" t="s">
        <v>1609</v>
      </c>
      <c r="B744" t="str">
        <f>VLOOKUP(A744,Tabel1[[PrøveID]:[Longitude]],3,FALSE)</f>
        <v>Miljøstyrelsen</v>
      </c>
      <c r="C744" s="83" t="str">
        <f>VLOOKUP(A744,Tabel1[[PrøveID]:[Longitude]],2,FALSE)</f>
        <v>01-06-2021</v>
      </c>
      <c r="D744">
        <f>VLOOKUP(A744,Tabel1[[PrøveID]:[Longitude]],5,FALSE)</f>
        <v>55.511899</v>
      </c>
      <c r="E744">
        <f>VLOOKUP(A744,Tabel1[[PrøveID]:[Longitude]],6,FALSE)</f>
        <v>9.7116249999999997</v>
      </c>
      <c r="F744" t="str">
        <f>VLOOKUP(A744,Tabel1[[PrøveID]:[Longitude]],4,FALSE)</f>
        <v>Grimmerhus (Hus i Middelfart)</v>
      </c>
      <c r="G744" s="24" t="str">
        <f>VLOOKUP(H744,Datasæt_Analysesystemer!$D$3:$E$68,2,FALSE)</f>
        <v>Platichthys flesus</v>
      </c>
      <c r="H744" t="s">
        <v>793</v>
      </c>
      <c r="I744" t="str">
        <f>VLOOKUP(H744,Datasæt_Analysesystemer!$D$2:$F$68,3,FALSE)</f>
        <v>Almindelig</v>
      </c>
      <c r="J744" t="s">
        <v>738</v>
      </c>
      <c r="K744" t="s">
        <v>747</v>
      </c>
      <c r="L744" t="s">
        <v>768</v>
      </c>
      <c r="M744" t="str">
        <f t="shared" si="11"/>
        <v>Absent</v>
      </c>
    </row>
    <row r="745" spans="1:13" x14ac:dyDescent="0.25">
      <c r="A745" t="s">
        <v>1609</v>
      </c>
      <c r="B745" t="str">
        <f>VLOOKUP(A745,Tabel1[[PrøveID]:[Longitude]],3,FALSE)</f>
        <v>Miljøstyrelsen</v>
      </c>
      <c r="C745" s="83" t="str">
        <f>VLOOKUP(A745,Tabel1[[PrøveID]:[Longitude]],2,FALSE)</f>
        <v>01-06-2021</v>
      </c>
      <c r="D745">
        <f>VLOOKUP(A745,Tabel1[[PrøveID]:[Longitude]],5,FALSE)</f>
        <v>55.511899</v>
      </c>
      <c r="E745">
        <f>VLOOKUP(A745,Tabel1[[PrøveID]:[Longitude]],6,FALSE)</f>
        <v>9.7116249999999997</v>
      </c>
      <c r="F745" t="str">
        <f>VLOOKUP(A745,Tabel1[[PrøveID]:[Longitude]],4,FALSE)</f>
        <v>Grimmerhus (Hus i Middelfart)</v>
      </c>
      <c r="G745" s="24" t="str">
        <f>VLOOKUP(H745,Datasæt_Analysesystemer!$D$3:$E$68,2,FALSE)</f>
        <v>Platichthys flesus</v>
      </c>
      <c r="H745" t="s">
        <v>793</v>
      </c>
      <c r="I745" t="str">
        <f>VLOOKUP(H745,Datasæt_Analysesystemer!$D$2:$F$68,3,FALSE)</f>
        <v>Almindelig</v>
      </c>
      <c r="J745" t="s">
        <v>738</v>
      </c>
      <c r="K745" t="s">
        <v>747</v>
      </c>
      <c r="L745" t="s">
        <v>768</v>
      </c>
      <c r="M745" t="str">
        <f t="shared" si="11"/>
        <v>Absent</v>
      </c>
    </row>
    <row r="746" spans="1:13" x14ac:dyDescent="0.25">
      <c r="A746" t="s">
        <v>1609</v>
      </c>
      <c r="B746" t="str">
        <f>VLOOKUP(A746,Tabel1[[PrøveID]:[Longitude]],3,FALSE)</f>
        <v>Miljøstyrelsen</v>
      </c>
      <c r="C746" s="83" t="str">
        <f>VLOOKUP(A746,Tabel1[[PrøveID]:[Longitude]],2,FALSE)</f>
        <v>01-06-2021</v>
      </c>
      <c r="D746">
        <f>VLOOKUP(A746,Tabel1[[PrøveID]:[Longitude]],5,FALSE)</f>
        <v>55.511899</v>
      </c>
      <c r="E746">
        <f>VLOOKUP(A746,Tabel1[[PrøveID]:[Longitude]],6,FALSE)</f>
        <v>9.7116249999999997</v>
      </c>
      <c r="F746" t="str">
        <f>VLOOKUP(A746,Tabel1[[PrøveID]:[Longitude]],4,FALSE)</f>
        <v>Grimmerhus (Hus i Middelfart)</v>
      </c>
      <c r="G746" s="24" t="str">
        <f>VLOOKUP(H746,Datasæt_Analysesystemer!$D$3:$E$68,2,FALSE)</f>
        <v>Gadus morhua</v>
      </c>
      <c r="H746" t="s">
        <v>794</v>
      </c>
      <c r="I746" t="str">
        <f>VLOOKUP(H746,Datasæt_Analysesystemer!$D$2:$F$68,3,FALSE)</f>
        <v>Almindelig</v>
      </c>
      <c r="J746" t="s">
        <v>738</v>
      </c>
      <c r="K746" t="s">
        <v>747</v>
      </c>
      <c r="L746" t="s">
        <v>768</v>
      </c>
      <c r="M746" t="str">
        <f t="shared" si="11"/>
        <v>Absent</v>
      </c>
    </row>
    <row r="747" spans="1:13" x14ac:dyDescent="0.25">
      <c r="A747" t="s">
        <v>1609</v>
      </c>
      <c r="B747" t="str">
        <f>VLOOKUP(A747,Tabel1[[PrøveID]:[Longitude]],3,FALSE)</f>
        <v>Miljøstyrelsen</v>
      </c>
      <c r="C747" s="83" t="str">
        <f>VLOOKUP(A747,Tabel1[[PrøveID]:[Longitude]],2,FALSE)</f>
        <v>01-06-2021</v>
      </c>
      <c r="D747">
        <f>VLOOKUP(A747,Tabel1[[PrøveID]:[Longitude]],5,FALSE)</f>
        <v>55.511899</v>
      </c>
      <c r="E747">
        <f>VLOOKUP(A747,Tabel1[[PrøveID]:[Longitude]],6,FALSE)</f>
        <v>9.7116249999999997</v>
      </c>
      <c r="F747" t="str">
        <f>VLOOKUP(A747,Tabel1[[PrøveID]:[Longitude]],4,FALSE)</f>
        <v>Grimmerhus (Hus i Middelfart)</v>
      </c>
      <c r="G747" s="24" t="str">
        <f>VLOOKUP(H747,Datasæt_Analysesystemer!$D$3:$E$68,2,FALSE)</f>
        <v>Gadus morhua</v>
      </c>
      <c r="H747" t="s">
        <v>794</v>
      </c>
      <c r="I747" t="str">
        <f>VLOOKUP(H747,Datasæt_Analysesystemer!$D$2:$F$68,3,FALSE)</f>
        <v>Almindelig</v>
      </c>
      <c r="J747" t="s">
        <v>738</v>
      </c>
      <c r="K747" t="s">
        <v>747</v>
      </c>
      <c r="L747" t="s">
        <v>768</v>
      </c>
      <c r="M747" t="str">
        <f t="shared" si="11"/>
        <v>Absent</v>
      </c>
    </row>
    <row r="748" spans="1:13" x14ac:dyDescent="0.25">
      <c r="A748" t="s">
        <v>1609</v>
      </c>
      <c r="B748" t="str">
        <f>VLOOKUP(A748,Tabel1[[PrøveID]:[Longitude]],3,FALSE)</f>
        <v>Miljøstyrelsen</v>
      </c>
      <c r="C748" s="83" t="str">
        <f>VLOOKUP(A748,Tabel1[[PrøveID]:[Longitude]],2,FALSE)</f>
        <v>01-06-2021</v>
      </c>
      <c r="D748">
        <f>VLOOKUP(A748,Tabel1[[PrøveID]:[Longitude]],5,FALSE)</f>
        <v>55.511899</v>
      </c>
      <c r="E748">
        <f>VLOOKUP(A748,Tabel1[[PrøveID]:[Longitude]],6,FALSE)</f>
        <v>9.7116249999999997</v>
      </c>
      <c r="F748" t="str">
        <f>VLOOKUP(A748,Tabel1[[PrøveID]:[Longitude]],4,FALSE)</f>
        <v>Grimmerhus (Hus i Middelfart)</v>
      </c>
      <c r="G748" s="24" t="str">
        <f>VLOOKUP(H748,Datasæt_Analysesystemer!$D$3:$E$68,2,FALSE)</f>
        <v>Mya arenaria</v>
      </c>
      <c r="H748" t="s">
        <v>795</v>
      </c>
      <c r="I748" t="str">
        <f>VLOOKUP(H748,Datasæt_Analysesystemer!$D$2:$F$68,3,FALSE)</f>
        <v>Almindelig</v>
      </c>
      <c r="J748" t="s">
        <v>738</v>
      </c>
      <c r="K748" t="s">
        <v>802</v>
      </c>
      <c r="L748" t="s">
        <v>741</v>
      </c>
      <c r="M748" t="str">
        <f t="shared" si="11"/>
        <v>Present_Ct&lt;41</v>
      </c>
    </row>
    <row r="749" spans="1:13" x14ac:dyDescent="0.25">
      <c r="A749" t="s">
        <v>1609</v>
      </c>
      <c r="B749" t="str">
        <f>VLOOKUP(A749,Tabel1[[PrøveID]:[Longitude]],3,FALSE)</f>
        <v>Miljøstyrelsen</v>
      </c>
      <c r="C749" s="83" t="str">
        <f>VLOOKUP(A749,Tabel1[[PrøveID]:[Longitude]],2,FALSE)</f>
        <v>01-06-2021</v>
      </c>
      <c r="D749">
        <f>VLOOKUP(A749,Tabel1[[PrøveID]:[Longitude]],5,FALSE)</f>
        <v>55.511899</v>
      </c>
      <c r="E749">
        <f>VLOOKUP(A749,Tabel1[[PrøveID]:[Longitude]],6,FALSE)</f>
        <v>9.7116249999999997</v>
      </c>
      <c r="F749" t="str">
        <f>VLOOKUP(A749,Tabel1[[PrøveID]:[Longitude]],4,FALSE)</f>
        <v>Grimmerhus (Hus i Middelfart)</v>
      </c>
      <c r="G749" s="24" t="str">
        <f>VLOOKUP(H749,Datasæt_Analysesystemer!$D$3:$E$68,2,FALSE)</f>
        <v>Mya arenaria</v>
      </c>
      <c r="H749" t="s">
        <v>795</v>
      </c>
      <c r="I749" t="str">
        <f>VLOOKUP(H749,Datasæt_Analysesystemer!$D$2:$F$68,3,FALSE)</f>
        <v>Almindelig</v>
      </c>
      <c r="J749" t="s">
        <v>744</v>
      </c>
      <c r="K749" t="s">
        <v>802</v>
      </c>
      <c r="L749" t="s">
        <v>741</v>
      </c>
      <c r="M749" t="str">
        <f t="shared" si="11"/>
        <v>Present_Ct&lt;41</v>
      </c>
    </row>
    <row r="750" spans="1:13" x14ac:dyDescent="0.25">
      <c r="A750" t="s">
        <v>1609</v>
      </c>
      <c r="B750" t="str">
        <f>VLOOKUP(A750,Tabel1[[PrøveID]:[Longitude]],3,FALSE)</f>
        <v>Miljøstyrelsen</v>
      </c>
      <c r="C750" s="83" t="str">
        <f>VLOOKUP(A750,Tabel1[[PrøveID]:[Longitude]],2,FALSE)</f>
        <v>01-06-2021</v>
      </c>
      <c r="D750">
        <f>VLOOKUP(A750,Tabel1[[PrøveID]:[Longitude]],5,FALSE)</f>
        <v>55.511899</v>
      </c>
      <c r="E750">
        <f>VLOOKUP(A750,Tabel1[[PrøveID]:[Longitude]],6,FALSE)</f>
        <v>9.7116249999999997</v>
      </c>
      <c r="F750" t="str">
        <f>VLOOKUP(A750,Tabel1[[PrøveID]:[Longitude]],4,FALSE)</f>
        <v>Grimmerhus (Hus i Middelfart)</v>
      </c>
      <c r="G750" s="24" t="str">
        <f>VLOOKUP(H750,Datasæt_Analysesystemer!$D$3:$E$68,2,FALSE)</f>
        <v>Mnemiopsis leidyi</v>
      </c>
      <c r="H750" t="s">
        <v>982</v>
      </c>
      <c r="I750" t="str">
        <f>VLOOKUP(H750,Datasæt_Analysesystemer!$D$2:$F$68,3,FALSE)</f>
        <v>Invasiv</v>
      </c>
      <c r="J750" t="s">
        <v>738</v>
      </c>
      <c r="K750" t="s">
        <v>802</v>
      </c>
      <c r="L750" t="s">
        <v>741</v>
      </c>
      <c r="M750" t="str">
        <f t="shared" si="11"/>
        <v>Present_Ct&lt;41</v>
      </c>
    </row>
    <row r="751" spans="1:13" x14ac:dyDescent="0.25">
      <c r="A751" t="s">
        <v>1609</v>
      </c>
      <c r="B751" t="str">
        <f>VLOOKUP(A751,Tabel1[[PrøveID]:[Longitude]],3,FALSE)</f>
        <v>Miljøstyrelsen</v>
      </c>
      <c r="C751" s="83" t="str">
        <f>VLOOKUP(A751,Tabel1[[PrøveID]:[Longitude]],2,FALSE)</f>
        <v>01-06-2021</v>
      </c>
      <c r="D751">
        <f>VLOOKUP(A751,Tabel1[[PrøveID]:[Longitude]],5,FALSE)</f>
        <v>55.511899</v>
      </c>
      <c r="E751">
        <f>VLOOKUP(A751,Tabel1[[PrøveID]:[Longitude]],6,FALSE)</f>
        <v>9.7116249999999997</v>
      </c>
      <c r="F751" t="str">
        <f>VLOOKUP(A751,Tabel1[[PrøveID]:[Longitude]],4,FALSE)</f>
        <v>Grimmerhus (Hus i Middelfart)</v>
      </c>
      <c r="G751" s="24" t="str">
        <f>VLOOKUP(H751,Datasæt_Analysesystemer!$D$3:$E$68,2,FALSE)</f>
        <v>Mnemiopsis leidyi</v>
      </c>
      <c r="H751" t="s">
        <v>982</v>
      </c>
      <c r="I751" t="str">
        <f>VLOOKUP(H751,Datasæt_Analysesystemer!$D$2:$F$68,3,FALSE)</f>
        <v>Invasiv</v>
      </c>
      <c r="J751" t="s">
        <v>738</v>
      </c>
      <c r="K751" t="s">
        <v>802</v>
      </c>
      <c r="L751" t="s">
        <v>741</v>
      </c>
      <c r="M751" t="str">
        <f t="shared" si="11"/>
        <v>Present_Ct&lt;41</v>
      </c>
    </row>
    <row r="752" spans="1:13" x14ac:dyDescent="0.25">
      <c r="A752" t="s">
        <v>1609</v>
      </c>
      <c r="B752" t="str">
        <f>VLOOKUP(A752,Tabel1[[PrøveID]:[Longitude]],3,FALSE)</f>
        <v>Miljøstyrelsen</v>
      </c>
      <c r="C752" s="83" t="str">
        <f>VLOOKUP(A752,Tabel1[[PrøveID]:[Longitude]],2,FALSE)</f>
        <v>01-06-2021</v>
      </c>
      <c r="D752">
        <f>VLOOKUP(A752,Tabel1[[PrøveID]:[Longitude]],5,FALSE)</f>
        <v>55.511899</v>
      </c>
      <c r="E752">
        <f>VLOOKUP(A752,Tabel1[[PrøveID]:[Longitude]],6,FALSE)</f>
        <v>9.7116249999999997</v>
      </c>
      <c r="F752" t="str">
        <f>VLOOKUP(A752,Tabel1[[PrøveID]:[Longitude]],4,FALSE)</f>
        <v>Grimmerhus (Hus i Middelfart)</v>
      </c>
      <c r="G752" s="24" t="str">
        <f>VLOOKUP(H752,Datasæt_Analysesystemer!$D$3:$E$68,2,FALSE)</f>
        <v>Homarus americanus</v>
      </c>
      <c r="H752" t="s">
        <v>980</v>
      </c>
      <c r="I752" t="str">
        <f>VLOOKUP(H752,Datasæt_Analysesystemer!$D$2:$F$68,3,FALSE)</f>
        <v>Invasiv</v>
      </c>
      <c r="J752" t="s">
        <v>738</v>
      </c>
      <c r="K752" t="s">
        <v>747</v>
      </c>
      <c r="L752" t="s">
        <v>768</v>
      </c>
      <c r="M752" t="str">
        <f t="shared" si="11"/>
        <v>Absent</v>
      </c>
    </row>
    <row r="753" spans="1:13" x14ac:dyDescent="0.25">
      <c r="A753" t="s">
        <v>1609</v>
      </c>
      <c r="B753" t="str">
        <f>VLOOKUP(A753,Tabel1[[PrøveID]:[Longitude]],3,FALSE)</f>
        <v>Miljøstyrelsen</v>
      </c>
      <c r="C753" s="83" t="str">
        <f>VLOOKUP(A753,Tabel1[[PrøveID]:[Longitude]],2,FALSE)</f>
        <v>01-06-2021</v>
      </c>
      <c r="D753">
        <f>VLOOKUP(A753,Tabel1[[PrøveID]:[Longitude]],5,FALSE)</f>
        <v>55.511899</v>
      </c>
      <c r="E753">
        <f>VLOOKUP(A753,Tabel1[[PrøveID]:[Longitude]],6,FALSE)</f>
        <v>9.7116249999999997</v>
      </c>
      <c r="F753" t="str">
        <f>VLOOKUP(A753,Tabel1[[PrøveID]:[Longitude]],4,FALSE)</f>
        <v>Grimmerhus (Hus i Middelfart)</v>
      </c>
      <c r="G753" s="24" t="str">
        <f>VLOOKUP(H753,Datasæt_Analysesystemer!$D$3:$E$68,2,FALSE)</f>
        <v>Homarus americanus</v>
      </c>
      <c r="H753" t="s">
        <v>980</v>
      </c>
      <c r="I753" t="str">
        <f>VLOOKUP(H753,Datasæt_Analysesystemer!$D$2:$F$68,3,FALSE)</f>
        <v>Invasiv</v>
      </c>
      <c r="J753" t="s">
        <v>738</v>
      </c>
      <c r="K753" t="s">
        <v>747</v>
      </c>
      <c r="L753" t="s">
        <v>768</v>
      </c>
      <c r="M753" t="str">
        <f t="shared" si="11"/>
        <v>Absent</v>
      </c>
    </row>
    <row r="754" spans="1:13" x14ac:dyDescent="0.25">
      <c r="A754" t="s">
        <v>1609</v>
      </c>
      <c r="B754" t="str">
        <f>VLOOKUP(A754,Tabel1[[PrøveID]:[Longitude]],3,FALSE)</f>
        <v>Miljøstyrelsen</v>
      </c>
      <c r="C754" s="83" t="str">
        <f>VLOOKUP(A754,Tabel1[[PrøveID]:[Longitude]],2,FALSE)</f>
        <v>01-06-2021</v>
      </c>
      <c r="D754">
        <f>VLOOKUP(A754,Tabel1[[PrøveID]:[Longitude]],5,FALSE)</f>
        <v>55.511899</v>
      </c>
      <c r="E754">
        <f>VLOOKUP(A754,Tabel1[[PrøveID]:[Longitude]],6,FALSE)</f>
        <v>9.7116249999999997</v>
      </c>
      <c r="F754" t="str">
        <f>VLOOKUP(A754,Tabel1[[PrøveID]:[Longitude]],4,FALSE)</f>
        <v>Grimmerhus (Hus i Middelfart)</v>
      </c>
      <c r="G754" s="24" t="str">
        <f>VLOOKUP(H754,Datasæt_Analysesystemer!$D$3:$E$68,2,FALSE)</f>
        <v>Paralithodes camtschaticus</v>
      </c>
      <c r="H754" t="s">
        <v>1060</v>
      </c>
      <c r="I754" t="str">
        <f>VLOOKUP(H754,Datasæt_Analysesystemer!$D$2:$F$68,3,FALSE)</f>
        <v>Invasiv</v>
      </c>
      <c r="J754" t="s">
        <v>744</v>
      </c>
      <c r="K754" t="s">
        <v>747</v>
      </c>
      <c r="L754" t="s">
        <v>768</v>
      </c>
      <c r="M754" t="str">
        <f t="shared" si="11"/>
        <v>Absent</v>
      </c>
    </row>
    <row r="755" spans="1:13" x14ac:dyDescent="0.25">
      <c r="A755" t="s">
        <v>1609</v>
      </c>
      <c r="B755" t="str">
        <f>VLOOKUP(A755,Tabel1[[PrøveID]:[Longitude]],3,FALSE)</f>
        <v>Miljøstyrelsen</v>
      </c>
      <c r="C755" s="83" t="str">
        <f>VLOOKUP(A755,Tabel1[[PrøveID]:[Longitude]],2,FALSE)</f>
        <v>01-06-2021</v>
      </c>
      <c r="D755">
        <f>VLOOKUP(A755,Tabel1[[PrøveID]:[Longitude]],5,FALSE)</f>
        <v>55.511899</v>
      </c>
      <c r="E755">
        <f>VLOOKUP(A755,Tabel1[[PrøveID]:[Longitude]],6,FALSE)</f>
        <v>9.7116249999999997</v>
      </c>
      <c r="F755" t="str">
        <f>VLOOKUP(A755,Tabel1[[PrøveID]:[Longitude]],4,FALSE)</f>
        <v>Grimmerhus (Hus i Middelfart)</v>
      </c>
      <c r="G755" s="24" t="str">
        <f>VLOOKUP(H755,Datasæt_Analysesystemer!$D$3:$E$68,2,FALSE)</f>
        <v>Paralithodes camtschaticus</v>
      </c>
      <c r="H755" t="s">
        <v>1060</v>
      </c>
      <c r="I755" t="str">
        <f>VLOOKUP(H755,Datasæt_Analysesystemer!$D$2:$F$68,3,FALSE)</f>
        <v>Invasiv</v>
      </c>
      <c r="J755" t="s">
        <v>738</v>
      </c>
      <c r="K755" t="s">
        <v>747</v>
      </c>
      <c r="L755" t="s">
        <v>768</v>
      </c>
      <c r="M755" t="str">
        <f t="shared" si="11"/>
        <v>Absent</v>
      </c>
    </row>
    <row r="756" spans="1:13" x14ac:dyDescent="0.25">
      <c r="A756" t="s">
        <v>1609</v>
      </c>
      <c r="B756" t="str">
        <f>VLOOKUP(A756,Tabel1[[PrøveID]:[Longitude]],3,FALSE)</f>
        <v>Miljøstyrelsen</v>
      </c>
      <c r="C756" s="83" t="str">
        <f>VLOOKUP(A756,Tabel1[[PrøveID]:[Longitude]],2,FALSE)</f>
        <v>01-06-2021</v>
      </c>
      <c r="D756">
        <f>VLOOKUP(A756,Tabel1[[PrøveID]:[Longitude]],5,FALSE)</f>
        <v>55.511899</v>
      </c>
      <c r="E756">
        <f>VLOOKUP(A756,Tabel1[[PrøveID]:[Longitude]],6,FALSE)</f>
        <v>9.7116249999999997</v>
      </c>
      <c r="F756" t="str">
        <f>VLOOKUP(A756,Tabel1[[PrøveID]:[Longitude]],4,FALSE)</f>
        <v>Grimmerhus (Hus i Middelfart)</v>
      </c>
      <c r="G756" s="24" t="str">
        <f>VLOOKUP(H756,Datasæt_Analysesystemer!$D$3:$E$68,2,FALSE)</f>
        <v>Eriocheir sinensis</v>
      </c>
      <c r="H756" t="s">
        <v>1031</v>
      </c>
      <c r="I756" t="str">
        <f>VLOOKUP(H756,Datasæt_Analysesystemer!$D$2:$F$68,3,FALSE)</f>
        <v>Invasiv</v>
      </c>
      <c r="J756" t="s">
        <v>738</v>
      </c>
      <c r="K756" t="s">
        <v>747</v>
      </c>
      <c r="L756" t="s">
        <v>768</v>
      </c>
      <c r="M756" t="str">
        <f t="shared" si="11"/>
        <v>Absent</v>
      </c>
    </row>
    <row r="757" spans="1:13" x14ac:dyDescent="0.25">
      <c r="A757" t="s">
        <v>1609</v>
      </c>
      <c r="B757" t="str">
        <f>VLOOKUP(A757,Tabel1[[PrøveID]:[Longitude]],3,FALSE)</f>
        <v>Miljøstyrelsen</v>
      </c>
      <c r="C757" s="83" t="str">
        <f>VLOOKUP(A757,Tabel1[[PrøveID]:[Longitude]],2,FALSE)</f>
        <v>01-06-2021</v>
      </c>
      <c r="D757">
        <f>VLOOKUP(A757,Tabel1[[PrøveID]:[Longitude]],5,FALSE)</f>
        <v>55.511899</v>
      </c>
      <c r="E757">
        <f>VLOOKUP(A757,Tabel1[[PrøveID]:[Longitude]],6,FALSE)</f>
        <v>9.7116249999999997</v>
      </c>
      <c r="F757" t="str">
        <f>VLOOKUP(A757,Tabel1[[PrøveID]:[Longitude]],4,FALSE)</f>
        <v>Grimmerhus (Hus i Middelfart)</v>
      </c>
      <c r="G757" s="24" t="str">
        <f>VLOOKUP(H757,Datasæt_Analysesystemer!$D$3:$E$68,2,FALSE)</f>
        <v>Eriocheir sinensis</v>
      </c>
      <c r="H757" t="s">
        <v>1031</v>
      </c>
      <c r="I757" t="str">
        <f>VLOOKUP(H757,Datasæt_Analysesystemer!$D$2:$F$68,3,FALSE)</f>
        <v>Invasiv</v>
      </c>
      <c r="J757" t="s">
        <v>738</v>
      </c>
      <c r="K757" t="s">
        <v>747</v>
      </c>
      <c r="L757" t="s">
        <v>768</v>
      </c>
      <c r="M757" t="str">
        <f t="shared" si="11"/>
        <v>Absent</v>
      </c>
    </row>
    <row r="758" spans="1:13" x14ac:dyDescent="0.25">
      <c r="A758" t="s">
        <v>1609</v>
      </c>
      <c r="B758" t="str">
        <f>VLOOKUP(A758,Tabel1[[PrøveID]:[Longitude]],3,FALSE)</f>
        <v>Miljøstyrelsen</v>
      </c>
      <c r="C758" s="83" t="str">
        <f>VLOOKUP(A758,Tabel1[[PrøveID]:[Longitude]],2,FALSE)</f>
        <v>01-06-2021</v>
      </c>
      <c r="D758">
        <f>VLOOKUP(A758,Tabel1[[PrøveID]:[Longitude]],5,FALSE)</f>
        <v>55.511899</v>
      </c>
      <c r="E758">
        <f>VLOOKUP(A758,Tabel1[[PrøveID]:[Longitude]],6,FALSE)</f>
        <v>9.7116249999999997</v>
      </c>
      <c r="F758" t="str">
        <f>VLOOKUP(A758,Tabel1[[PrøveID]:[Longitude]],4,FALSE)</f>
        <v>Grimmerhus (Hus i Middelfart)</v>
      </c>
      <c r="G758" s="24" t="str">
        <f>VLOOKUP(H758,Datasæt_Analysesystemer!$D$3:$E$68,2,FALSE)</f>
        <v>Rhithropanopeus harrisii</v>
      </c>
      <c r="H758" t="s">
        <v>1090</v>
      </c>
      <c r="I758" t="str">
        <f>VLOOKUP(H758,Datasæt_Analysesystemer!$D$2:$F$68,3,FALSE)</f>
        <v>Invasiv</v>
      </c>
      <c r="J758" t="s">
        <v>744</v>
      </c>
      <c r="K758" t="s">
        <v>747</v>
      </c>
      <c r="L758" t="s">
        <v>768</v>
      </c>
      <c r="M758" t="str">
        <f t="shared" si="11"/>
        <v>Absent</v>
      </c>
    </row>
    <row r="759" spans="1:13" x14ac:dyDescent="0.25">
      <c r="A759" t="s">
        <v>1609</v>
      </c>
      <c r="B759" t="str">
        <f>VLOOKUP(A759,Tabel1[[PrøveID]:[Longitude]],3,FALSE)</f>
        <v>Miljøstyrelsen</v>
      </c>
      <c r="C759" s="83" t="str">
        <f>VLOOKUP(A759,Tabel1[[PrøveID]:[Longitude]],2,FALSE)</f>
        <v>01-06-2021</v>
      </c>
      <c r="D759">
        <f>VLOOKUP(A759,Tabel1[[PrøveID]:[Longitude]],5,FALSE)</f>
        <v>55.511899</v>
      </c>
      <c r="E759">
        <f>VLOOKUP(A759,Tabel1[[PrøveID]:[Longitude]],6,FALSE)</f>
        <v>9.7116249999999997</v>
      </c>
      <c r="F759" t="str">
        <f>VLOOKUP(A759,Tabel1[[PrøveID]:[Longitude]],4,FALSE)</f>
        <v>Grimmerhus (Hus i Middelfart)</v>
      </c>
      <c r="G759" s="24" t="str">
        <f>VLOOKUP(H759,Datasæt_Analysesystemer!$D$3:$E$68,2,FALSE)</f>
        <v>Rhithropanopeus harrisii</v>
      </c>
      <c r="H759" t="s">
        <v>1090</v>
      </c>
      <c r="I759" t="str">
        <f>VLOOKUP(H759,Datasæt_Analysesystemer!$D$2:$F$68,3,FALSE)</f>
        <v>Invasiv</v>
      </c>
      <c r="J759" t="s">
        <v>738</v>
      </c>
      <c r="K759" t="s">
        <v>747</v>
      </c>
      <c r="L759" t="s">
        <v>768</v>
      </c>
      <c r="M759" t="str">
        <f t="shared" si="11"/>
        <v>Absent</v>
      </c>
    </row>
    <row r="760" spans="1:13" x14ac:dyDescent="0.25">
      <c r="A760" t="s">
        <v>1609</v>
      </c>
      <c r="B760" t="str">
        <f>VLOOKUP(A760,Tabel1[[PrøveID]:[Longitude]],3,FALSE)</f>
        <v>Miljøstyrelsen</v>
      </c>
      <c r="C760" s="83" t="str">
        <f>VLOOKUP(A760,Tabel1[[PrøveID]:[Longitude]],2,FALSE)</f>
        <v>01-06-2021</v>
      </c>
      <c r="D760">
        <f>VLOOKUP(A760,Tabel1[[PrøveID]:[Longitude]],5,FALSE)</f>
        <v>55.511899</v>
      </c>
      <c r="E760">
        <f>VLOOKUP(A760,Tabel1[[PrøveID]:[Longitude]],6,FALSE)</f>
        <v>9.7116249999999997</v>
      </c>
      <c r="F760" t="str">
        <f>VLOOKUP(A760,Tabel1[[PrøveID]:[Longitude]],4,FALSE)</f>
        <v>Grimmerhus (Hus i Middelfart)</v>
      </c>
      <c r="G760" s="24" t="str">
        <f>VLOOKUP(H760,Datasæt_Analysesystemer!$D$3:$E$68,2,FALSE)</f>
        <v>Oncorhyncus gorbuscha</v>
      </c>
      <c r="H760" t="s">
        <v>799</v>
      </c>
      <c r="I760" t="str">
        <f>VLOOKUP(H760,Datasæt_Analysesystemer!$D$2:$F$68,3,FALSE)</f>
        <v>Invasiv</v>
      </c>
      <c r="J760" t="s">
        <v>738</v>
      </c>
      <c r="K760" t="s">
        <v>747</v>
      </c>
      <c r="L760" t="s">
        <v>768</v>
      </c>
      <c r="M760" t="str">
        <f t="shared" si="11"/>
        <v>Absent</v>
      </c>
    </row>
    <row r="761" spans="1:13" x14ac:dyDescent="0.25">
      <c r="A761" t="s">
        <v>1609</v>
      </c>
      <c r="B761" t="str">
        <f>VLOOKUP(A761,Tabel1[[PrøveID]:[Longitude]],3,FALSE)</f>
        <v>Miljøstyrelsen</v>
      </c>
      <c r="C761" s="83" t="str">
        <f>VLOOKUP(A761,Tabel1[[PrøveID]:[Longitude]],2,FALSE)</f>
        <v>01-06-2021</v>
      </c>
      <c r="D761">
        <f>VLOOKUP(A761,Tabel1[[PrøveID]:[Longitude]],5,FALSE)</f>
        <v>55.511899</v>
      </c>
      <c r="E761">
        <f>VLOOKUP(A761,Tabel1[[PrøveID]:[Longitude]],6,FALSE)</f>
        <v>9.7116249999999997</v>
      </c>
      <c r="F761" t="str">
        <f>VLOOKUP(A761,Tabel1[[PrøveID]:[Longitude]],4,FALSE)</f>
        <v>Grimmerhus (Hus i Middelfart)</v>
      </c>
      <c r="G761" s="24" t="str">
        <f>VLOOKUP(H761,Datasæt_Analysesystemer!$D$3:$E$68,2,FALSE)</f>
        <v>Oncorhyncus gorbuscha</v>
      </c>
      <c r="H761" t="s">
        <v>799</v>
      </c>
      <c r="I761" t="str">
        <f>VLOOKUP(H761,Datasæt_Analysesystemer!$D$2:$F$68,3,FALSE)</f>
        <v>Invasiv</v>
      </c>
      <c r="J761" t="s">
        <v>738</v>
      </c>
      <c r="K761" t="s">
        <v>747</v>
      </c>
      <c r="L761" t="s">
        <v>768</v>
      </c>
      <c r="M761" t="str">
        <f t="shared" si="11"/>
        <v>Absent</v>
      </c>
    </row>
    <row r="762" spans="1:13" x14ac:dyDescent="0.25">
      <c r="A762" t="s">
        <v>1609</v>
      </c>
      <c r="B762" t="str">
        <f>VLOOKUP(A762,Tabel1[[PrøveID]:[Longitude]],3,FALSE)</f>
        <v>Miljøstyrelsen</v>
      </c>
      <c r="C762" s="83" t="str">
        <f>VLOOKUP(A762,Tabel1[[PrøveID]:[Longitude]],2,FALSE)</f>
        <v>01-06-2021</v>
      </c>
      <c r="D762">
        <f>VLOOKUP(A762,Tabel1[[PrøveID]:[Longitude]],5,FALSE)</f>
        <v>55.511899</v>
      </c>
      <c r="E762">
        <f>VLOOKUP(A762,Tabel1[[PrøveID]:[Longitude]],6,FALSE)</f>
        <v>9.7116249999999997</v>
      </c>
      <c r="F762" t="str">
        <f>VLOOKUP(A762,Tabel1[[PrøveID]:[Longitude]],4,FALSE)</f>
        <v>Grimmerhus (Hus i Middelfart)</v>
      </c>
      <c r="G762" s="24" t="str">
        <f>VLOOKUP(H762,Datasæt_Analysesystemer!$D$3:$E$68,2,FALSE)</f>
        <v>Thunnus Thynnus</v>
      </c>
      <c r="H762" t="s">
        <v>992</v>
      </c>
      <c r="I762" t="str">
        <f>VLOOKUP(H762,Datasæt_Analysesystemer!$D$2:$F$68,3,FALSE)</f>
        <v>Sjælden</v>
      </c>
      <c r="J762" t="s">
        <v>738</v>
      </c>
      <c r="K762" t="s">
        <v>802</v>
      </c>
      <c r="L762" t="s">
        <v>741</v>
      </c>
      <c r="M762" t="str">
        <f t="shared" si="11"/>
        <v>Present_Ct&lt;41</v>
      </c>
    </row>
    <row r="763" spans="1:13" x14ac:dyDescent="0.25">
      <c r="A763" t="s">
        <v>1609</v>
      </c>
      <c r="B763" t="str">
        <f>VLOOKUP(A763,Tabel1[[PrøveID]:[Longitude]],3,FALSE)</f>
        <v>Miljøstyrelsen</v>
      </c>
      <c r="C763" s="83" t="str">
        <f>VLOOKUP(A763,Tabel1[[PrøveID]:[Longitude]],2,FALSE)</f>
        <v>01-06-2021</v>
      </c>
      <c r="D763">
        <f>VLOOKUP(A763,Tabel1[[PrøveID]:[Longitude]],5,FALSE)</f>
        <v>55.511899</v>
      </c>
      <c r="E763">
        <f>VLOOKUP(A763,Tabel1[[PrøveID]:[Longitude]],6,FALSE)</f>
        <v>9.7116249999999997</v>
      </c>
      <c r="F763" t="str">
        <f>VLOOKUP(A763,Tabel1[[PrøveID]:[Longitude]],4,FALSE)</f>
        <v>Grimmerhus (Hus i Middelfart)</v>
      </c>
      <c r="G763" s="24" t="str">
        <f>VLOOKUP(H763,Datasæt_Analysesystemer!$D$3:$E$68,2,FALSE)</f>
        <v>Thunnus Thynnus</v>
      </c>
      <c r="H763" t="s">
        <v>992</v>
      </c>
      <c r="I763" t="str">
        <f>VLOOKUP(H763,Datasæt_Analysesystemer!$D$2:$F$68,3,FALSE)</f>
        <v>Sjælden</v>
      </c>
      <c r="J763" t="s">
        <v>744</v>
      </c>
      <c r="K763" t="s">
        <v>747</v>
      </c>
      <c r="L763" t="s">
        <v>768</v>
      </c>
      <c r="M763" t="str">
        <f t="shared" si="11"/>
        <v>Absent</v>
      </c>
    </row>
    <row r="764" spans="1:13" x14ac:dyDescent="0.25">
      <c r="A764" t="s">
        <v>1609</v>
      </c>
      <c r="B764" t="str">
        <f>VLOOKUP(A764,Tabel1[[PrøveID]:[Longitude]],3,FALSE)</f>
        <v>Miljøstyrelsen</v>
      </c>
      <c r="C764" s="83" t="str">
        <f>VLOOKUP(A764,Tabel1[[PrøveID]:[Longitude]],2,FALSE)</f>
        <v>01-06-2021</v>
      </c>
      <c r="D764">
        <f>VLOOKUP(A764,Tabel1[[PrøveID]:[Longitude]],5,FALSE)</f>
        <v>55.511899</v>
      </c>
      <c r="E764">
        <f>VLOOKUP(A764,Tabel1[[PrøveID]:[Longitude]],6,FALSE)</f>
        <v>9.7116249999999997</v>
      </c>
      <c r="F764" t="str">
        <f>VLOOKUP(A764,Tabel1[[PrøveID]:[Longitude]],4,FALSE)</f>
        <v>Grimmerhus (Hus i Middelfart)</v>
      </c>
      <c r="G764" s="24" t="str">
        <f>VLOOKUP(H764,Datasæt_Analysesystemer!$D$3:$E$68,2,FALSE)</f>
        <v>Magallana gigas</v>
      </c>
      <c r="H764" t="s">
        <v>1100</v>
      </c>
      <c r="I764" t="str">
        <f>VLOOKUP(H764,Datasæt_Analysesystemer!$D$2:$F$68,3,FALSE)</f>
        <v>Invasiv</v>
      </c>
      <c r="J764" t="s">
        <v>738</v>
      </c>
      <c r="K764" t="s">
        <v>747</v>
      </c>
      <c r="L764" t="s">
        <v>768</v>
      </c>
      <c r="M764" t="str">
        <f t="shared" si="11"/>
        <v>Absent</v>
      </c>
    </row>
    <row r="765" spans="1:13" x14ac:dyDescent="0.25">
      <c r="A765" t="s">
        <v>1609</v>
      </c>
      <c r="B765" t="str">
        <f>VLOOKUP(A765,Tabel1[[PrøveID]:[Longitude]],3,FALSE)</f>
        <v>Miljøstyrelsen</v>
      </c>
      <c r="C765" s="83" t="str">
        <f>VLOOKUP(A765,Tabel1[[PrøveID]:[Longitude]],2,FALSE)</f>
        <v>01-06-2021</v>
      </c>
      <c r="D765">
        <f>VLOOKUP(A765,Tabel1[[PrøveID]:[Longitude]],5,FALSE)</f>
        <v>55.511899</v>
      </c>
      <c r="E765">
        <f>VLOOKUP(A765,Tabel1[[PrøveID]:[Longitude]],6,FALSE)</f>
        <v>9.7116249999999997</v>
      </c>
      <c r="F765" t="str">
        <f>VLOOKUP(A765,Tabel1[[PrøveID]:[Longitude]],4,FALSE)</f>
        <v>Grimmerhus (Hus i Middelfart)</v>
      </c>
      <c r="G765" s="24" t="str">
        <f>VLOOKUP(H765,Datasæt_Analysesystemer!$D$3:$E$68,2,FALSE)</f>
        <v>Magallana gigas</v>
      </c>
      <c r="H765" t="s">
        <v>1100</v>
      </c>
      <c r="I765" t="str">
        <f>VLOOKUP(H765,Datasæt_Analysesystemer!$D$2:$F$68,3,FALSE)</f>
        <v>Invasiv</v>
      </c>
      <c r="J765" t="s">
        <v>738</v>
      </c>
      <c r="K765" t="s">
        <v>747</v>
      </c>
      <c r="L765" t="s">
        <v>768</v>
      </c>
      <c r="M765" t="str">
        <f t="shared" si="11"/>
        <v>Absent</v>
      </c>
    </row>
    <row r="766" spans="1:13" x14ac:dyDescent="0.25">
      <c r="A766" t="s">
        <v>1609</v>
      </c>
      <c r="B766" t="str">
        <f>VLOOKUP(A766,Tabel1[[PrøveID]:[Longitude]],3,FALSE)</f>
        <v>Miljøstyrelsen</v>
      </c>
      <c r="C766" s="83" t="str">
        <f>VLOOKUP(A766,Tabel1[[PrøveID]:[Longitude]],2,FALSE)</f>
        <v>01-06-2021</v>
      </c>
      <c r="D766">
        <f>VLOOKUP(A766,Tabel1[[PrøveID]:[Longitude]],5,FALSE)</f>
        <v>55.511899</v>
      </c>
      <c r="E766">
        <f>VLOOKUP(A766,Tabel1[[PrøveID]:[Longitude]],6,FALSE)</f>
        <v>9.7116249999999997</v>
      </c>
      <c r="F766" t="str">
        <f>VLOOKUP(A766,Tabel1[[PrøveID]:[Longitude]],4,FALSE)</f>
        <v>Grimmerhus (Hus i Middelfart)</v>
      </c>
      <c r="G766" s="24" t="str">
        <f>VLOOKUP(H766,Datasæt_Analysesystemer!$D$3:$E$68,2,FALSE)</f>
        <v>Neogobius melanostomus</v>
      </c>
      <c r="H766" t="s">
        <v>1089</v>
      </c>
      <c r="I766" t="str">
        <f>VLOOKUP(H766,Datasæt_Analysesystemer!$D$2:$F$68,3,FALSE)</f>
        <v>Invasiv</v>
      </c>
      <c r="J766" t="s">
        <v>738</v>
      </c>
      <c r="K766" t="s">
        <v>747</v>
      </c>
      <c r="L766" t="s">
        <v>768</v>
      </c>
      <c r="M766" t="str">
        <f t="shared" si="11"/>
        <v>Absent</v>
      </c>
    </row>
    <row r="767" spans="1:13" x14ac:dyDescent="0.25">
      <c r="A767" t="s">
        <v>1609</v>
      </c>
      <c r="B767" t="str">
        <f>VLOOKUP(A767,Tabel1[[PrøveID]:[Longitude]],3,FALSE)</f>
        <v>Miljøstyrelsen</v>
      </c>
      <c r="C767" s="83" t="str">
        <f>VLOOKUP(A767,Tabel1[[PrøveID]:[Longitude]],2,FALSE)</f>
        <v>01-06-2021</v>
      </c>
      <c r="D767">
        <f>VLOOKUP(A767,Tabel1[[PrøveID]:[Longitude]],5,FALSE)</f>
        <v>55.511899</v>
      </c>
      <c r="E767">
        <f>VLOOKUP(A767,Tabel1[[PrøveID]:[Longitude]],6,FALSE)</f>
        <v>9.7116249999999997</v>
      </c>
      <c r="F767" t="str">
        <f>VLOOKUP(A767,Tabel1[[PrøveID]:[Longitude]],4,FALSE)</f>
        <v>Grimmerhus (Hus i Middelfart)</v>
      </c>
      <c r="G767" s="24" t="str">
        <f>VLOOKUP(H767,Datasæt_Analysesystemer!$D$3:$E$68,2,FALSE)</f>
        <v>Neogobius melanostomus</v>
      </c>
      <c r="H767" t="s">
        <v>1089</v>
      </c>
      <c r="I767" t="str">
        <f>VLOOKUP(H767,Datasæt_Analysesystemer!$D$2:$F$68,3,FALSE)</f>
        <v>Invasiv</v>
      </c>
      <c r="J767" t="s">
        <v>738</v>
      </c>
      <c r="K767" t="s">
        <v>747</v>
      </c>
      <c r="L767" t="s">
        <v>768</v>
      </c>
      <c r="M767" t="str">
        <f t="shared" si="11"/>
        <v>Absent</v>
      </c>
    </row>
    <row r="768" spans="1:13" x14ac:dyDescent="0.25">
      <c r="A768" t="s">
        <v>1607</v>
      </c>
      <c r="B768" t="str">
        <f>VLOOKUP(A768,Tabel1[[PrøveID]:[Longitude]],3,FALSE)</f>
        <v>Miljøstyrelsen</v>
      </c>
      <c r="C768" s="83" t="str">
        <f>VLOOKUP(A768,Tabel1[[PrøveID]:[Longitude]],2,FALSE)</f>
        <v>09-06-2021</v>
      </c>
      <c r="D768">
        <f>VLOOKUP(A768,Tabel1[[PrøveID]:[Longitude]],5,FALSE)</f>
        <v>56.382210000000001</v>
      </c>
      <c r="E768">
        <f>VLOOKUP(A768,Tabel1[[PrøveID]:[Longitude]],6,FALSE)</f>
        <v>9.3334440000000001</v>
      </c>
      <c r="F768" t="str">
        <f>VLOOKUP(A768,Tabel1[[PrøveID]:[Longitude]],4,FALSE)</f>
        <v>Hald Sø (Sø i Viborg)</v>
      </c>
      <c r="G768" s="24" t="str">
        <f>VLOOKUP(H768,Datasæt_Analysesystemer!$D$3:$E$68,2,FALSE)</f>
        <v>Perca fluviatilis</v>
      </c>
      <c r="H768" t="s">
        <v>804</v>
      </c>
      <c r="I768" t="str">
        <f>VLOOKUP(H768,Datasæt_Analysesystemer!$D$2:$F$68,3,FALSE)</f>
        <v>Almindelig</v>
      </c>
      <c r="J768" t="s">
        <v>738</v>
      </c>
      <c r="K768" t="s">
        <v>802</v>
      </c>
      <c r="L768" t="s">
        <v>768</v>
      </c>
      <c r="M768" t="str">
        <f t="shared" si="11"/>
        <v>Present_Ct&gt;41</v>
      </c>
    </row>
    <row r="769" spans="1:13" x14ac:dyDescent="0.25">
      <c r="A769" t="s">
        <v>1607</v>
      </c>
      <c r="B769" t="str">
        <f>VLOOKUP(A769,Tabel1[[PrøveID]:[Longitude]],3,FALSE)</f>
        <v>Miljøstyrelsen</v>
      </c>
      <c r="C769" s="83" t="str">
        <f>VLOOKUP(A769,Tabel1[[PrøveID]:[Longitude]],2,FALSE)</f>
        <v>09-06-2021</v>
      </c>
      <c r="D769">
        <f>VLOOKUP(A769,Tabel1[[PrøveID]:[Longitude]],5,FALSE)</f>
        <v>56.382210000000001</v>
      </c>
      <c r="E769">
        <f>VLOOKUP(A769,Tabel1[[PrøveID]:[Longitude]],6,FALSE)</f>
        <v>9.3334440000000001</v>
      </c>
      <c r="F769" t="str">
        <f>VLOOKUP(A769,Tabel1[[PrøveID]:[Longitude]],4,FALSE)</f>
        <v>Hald Sø (Sø i Viborg)</v>
      </c>
      <c r="G769" s="24" t="str">
        <f>VLOOKUP(H769,Datasæt_Analysesystemer!$D$3:$E$68,2,FALSE)</f>
        <v>Perca fluviatilis</v>
      </c>
      <c r="H769" t="s">
        <v>804</v>
      </c>
      <c r="I769" t="str">
        <f>VLOOKUP(H769,Datasæt_Analysesystemer!$D$2:$F$68,3,FALSE)</f>
        <v>Almindelig</v>
      </c>
      <c r="J769" t="s">
        <v>744</v>
      </c>
      <c r="K769" t="s">
        <v>747</v>
      </c>
      <c r="L769" t="s">
        <v>768</v>
      </c>
      <c r="M769" t="str">
        <f t="shared" si="11"/>
        <v>Absent</v>
      </c>
    </row>
    <row r="770" spans="1:13" x14ac:dyDescent="0.25">
      <c r="A770" t="s">
        <v>1607</v>
      </c>
      <c r="B770" t="str">
        <f>VLOOKUP(A770,Tabel1[[PrøveID]:[Longitude]],3,FALSE)</f>
        <v>Miljøstyrelsen</v>
      </c>
      <c r="C770" s="83" t="str">
        <f>VLOOKUP(A770,Tabel1[[PrøveID]:[Longitude]],2,FALSE)</f>
        <v>09-06-2021</v>
      </c>
      <c r="D770">
        <f>VLOOKUP(A770,Tabel1[[PrøveID]:[Longitude]],5,FALSE)</f>
        <v>56.382210000000001</v>
      </c>
      <c r="E770">
        <f>VLOOKUP(A770,Tabel1[[PrøveID]:[Longitude]],6,FALSE)</f>
        <v>9.3334440000000001</v>
      </c>
      <c r="F770" t="str">
        <f>VLOOKUP(A770,Tabel1[[PrøveID]:[Longitude]],4,FALSE)</f>
        <v>Hald Sø (Sø i Viborg)</v>
      </c>
      <c r="G770" s="24" t="str">
        <f>VLOOKUP(H770,Datasæt_Analysesystemer!$D$3:$E$68,2,FALSE)</f>
        <v>Rutilus rutilus</v>
      </c>
      <c r="H770" t="s">
        <v>805</v>
      </c>
      <c r="I770" t="str">
        <f>VLOOKUP(H770,Datasæt_Analysesystemer!$D$2:$F$68,3,FALSE)</f>
        <v>Almindelig</v>
      </c>
      <c r="J770" t="s">
        <v>738</v>
      </c>
      <c r="K770" t="s">
        <v>747</v>
      </c>
      <c r="L770" t="s">
        <v>768</v>
      </c>
      <c r="M770" t="str">
        <f t="shared" ref="M770:M833" si="12">IF(K770="Present",K770&amp;"_"&amp;L770,K770)</f>
        <v>Absent</v>
      </c>
    </row>
    <row r="771" spans="1:13" x14ac:dyDescent="0.25">
      <c r="A771" t="s">
        <v>1607</v>
      </c>
      <c r="B771" t="str">
        <f>VLOOKUP(A771,Tabel1[[PrøveID]:[Longitude]],3,FALSE)</f>
        <v>Miljøstyrelsen</v>
      </c>
      <c r="C771" s="83" t="str">
        <f>VLOOKUP(A771,Tabel1[[PrøveID]:[Longitude]],2,FALSE)</f>
        <v>09-06-2021</v>
      </c>
      <c r="D771">
        <f>VLOOKUP(A771,Tabel1[[PrøveID]:[Longitude]],5,FALSE)</f>
        <v>56.382210000000001</v>
      </c>
      <c r="E771">
        <f>VLOOKUP(A771,Tabel1[[PrøveID]:[Longitude]],6,FALSE)</f>
        <v>9.3334440000000001</v>
      </c>
      <c r="F771" t="str">
        <f>VLOOKUP(A771,Tabel1[[PrøveID]:[Longitude]],4,FALSE)</f>
        <v>Hald Sø (Sø i Viborg)</v>
      </c>
      <c r="G771" s="24" t="str">
        <f>VLOOKUP(H771,Datasæt_Analysesystemer!$D$3:$E$68,2,FALSE)</f>
        <v>Rutilus rutilus</v>
      </c>
      <c r="H771" t="s">
        <v>805</v>
      </c>
      <c r="I771" t="str">
        <f>VLOOKUP(H771,Datasæt_Analysesystemer!$D$2:$F$68,3,FALSE)</f>
        <v>Almindelig</v>
      </c>
      <c r="J771" t="s">
        <v>738</v>
      </c>
      <c r="K771" t="s">
        <v>747</v>
      </c>
      <c r="L771" t="s">
        <v>768</v>
      </c>
      <c r="M771" t="str">
        <f t="shared" si="12"/>
        <v>Absent</v>
      </c>
    </row>
    <row r="772" spans="1:13" x14ac:dyDescent="0.25">
      <c r="A772" t="s">
        <v>1607</v>
      </c>
      <c r="B772" t="str">
        <f>VLOOKUP(A772,Tabel1[[PrøveID]:[Longitude]],3,FALSE)</f>
        <v>Miljøstyrelsen</v>
      </c>
      <c r="C772" s="83" t="str">
        <f>VLOOKUP(A772,Tabel1[[PrøveID]:[Longitude]],2,FALSE)</f>
        <v>09-06-2021</v>
      </c>
      <c r="D772">
        <f>VLOOKUP(A772,Tabel1[[PrøveID]:[Longitude]],5,FALSE)</f>
        <v>56.382210000000001</v>
      </c>
      <c r="E772">
        <f>VLOOKUP(A772,Tabel1[[PrøveID]:[Longitude]],6,FALSE)</f>
        <v>9.3334440000000001</v>
      </c>
      <c r="F772" t="str">
        <f>VLOOKUP(A772,Tabel1[[PrøveID]:[Longitude]],4,FALSE)</f>
        <v>Hald Sø (Sø i Viborg)</v>
      </c>
      <c r="G772" s="24" t="str">
        <f>VLOOKUP(H772,Datasæt_Analysesystemer!$D$3:$E$68,2,FALSE)</f>
        <v>Triturus cristatus</v>
      </c>
      <c r="H772" t="s">
        <v>1106</v>
      </c>
      <c r="I772" t="str">
        <f>VLOOKUP(H772,Datasæt_Analysesystemer!$D$2:$F$68,3,FALSE)</f>
        <v>Truet</v>
      </c>
      <c r="J772" t="s">
        <v>738</v>
      </c>
      <c r="K772" t="s">
        <v>747</v>
      </c>
      <c r="L772" t="s">
        <v>768</v>
      </c>
      <c r="M772" t="str">
        <f t="shared" si="12"/>
        <v>Absent</v>
      </c>
    </row>
    <row r="773" spans="1:13" x14ac:dyDescent="0.25">
      <c r="A773" t="s">
        <v>1607</v>
      </c>
      <c r="B773" t="str">
        <f>VLOOKUP(A773,Tabel1[[PrøveID]:[Longitude]],3,FALSE)</f>
        <v>Miljøstyrelsen</v>
      </c>
      <c r="C773" s="83" t="str">
        <f>VLOOKUP(A773,Tabel1[[PrøveID]:[Longitude]],2,FALSE)</f>
        <v>09-06-2021</v>
      </c>
      <c r="D773">
        <f>VLOOKUP(A773,Tabel1[[PrøveID]:[Longitude]],5,FALSE)</f>
        <v>56.382210000000001</v>
      </c>
      <c r="E773">
        <f>VLOOKUP(A773,Tabel1[[PrøveID]:[Longitude]],6,FALSE)</f>
        <v>9.3334440000000001</v>
      </c>
      <c r="F773" t="str">
        <f>VLOOKUP(A773,Tabel1[[PrøveID]:[Longitude]],4,FALSE)</f>
        <v>Hald Sø (Sø i Viborg)</v>
      </c>
      <c r="G773" s="24" t="str">
        <f>VLOOKUP(H773,Datasæt_Analysesystemer!$D$3:$E$68,2,FALSE)</f>
        <v>Triturus cristatus</v>
      </c>
      <c r="H773" t="s">
        <v>1106</v>
      </c>
      <c r="I773" t="str">
        <f>VLOOKUP(H773,Datasæt_Analysesystemer!$D$2:$F$68,3,FALSE)</f>
        <v>Truet</v>
      </c>
      <c r="J773" t="s">
        <v>738</v>
      </c>
      <c r="K773" t="s">
        <v>747</v>
      </c>
      <c r="L773" t="s">
        <v>768</v>
      </c>
      <c r="M773" t="str">
        <f t="shared" si="12"/>
        <v>Absent</v>
      </c>
    </row>
    <row r="774" spans="1:13" x14ac:dyDescent="0.25">
      <c r="A774" t="s">
        <v>1607</v>
      </c>
      <c r="B774" t="str">
        <f>VLOOKUP(A774,Tabel1[[PrøveID]:[Longitude]],3,FALSE)</f>
        <v>Miljøstyrelsen</v>
      </c>
      <c r="C774" s="83" t="str">
        <f>VLOOKUP(A774,Tabel1[[PrøveID]:[Longitude]],2,FALSE)</f>
        <v>09-06-2021</v>
      </c>
      <c r="D774">
        <f>VLOOKUP(A774,Tabel1[[PrøveID]:[Longitude]],5,FALSE)</f>
        <v>56.382210000000001</v>
      </c>
      <c r="E774">
        <f>VLOOKUP(A774,Tabel1[[PrøveID]:[Longitude]],6,FALSE)</f>
        <v>9.3334440000000001</v>
      </c>
      <c r="F774" t="str">
        <f>VLOOKUP(A774,Tabel1[[PrøveID]:[Longitude]],4,FALSE)</f>
        <v>Hald Sø (Sø i Viborg)</v>
      </c>
      <c r="G774" s="24" t="str">
        <f>VLOOKUP(H774,Datasæt_Analysesystemer!$D$3:$E$68,2,FALSE)</f>
        <v>Esox lucius</v>
      </c>
      <c r="H774" t="s">
        <v>806</v>
      </c>
      <c r="I774" t="str">
        <f>VLOOKUP(H774,Datasæt_Analysesystemer!$D$2:$F$68,3,FALSE)</f>
        <v>Almindelig</v>
      </c>
      <c r="J774" t="s">
        <v>738</v>
      </c>
      <c r="K774" t="s">
        <v>747</v>
      </c>
      <c r="L774" t="s">
        <v>768</v>
      </c>
      <c r="M774" t="str">
        <f t="shared" si="12"/>
        <v>Absent</v>
      </c>
    </row>
    <row r="775" spans="1:13" x14ac:dyDescent="0.25">
      <c r="A775" t="s">
        <v>1607</v>
      </c>
      <c r="B775" t="str">
        <f>VLOOKUP(A775,Tabel1[[PrøveID]:[Longitude]],3,FALSE)</f>
        <v>Miljøstyrelsen</v>
      </c>
      <c r="C775" s="83" t="str">
        <f>VLOOKUP(A775,Tabel1[[PrøveID]:[Longitude]],2,FALSE)</f>
        <v>09-06-2021</v>
      </c>
      <c r="D775">
        <f>VLOOKUP(A775,Tabel1[[PrøveID]:[Longitude]],5,FALSE)</f>
        <v>56.382210000000001</v>
      </c>
      <c r="E775">
        <f>VLOOKUP(A775,Tabel1[[PrøveID]:[Longitude]],6,FALSE)</f>
        <v>9.3334440000000001</v>
      </c>
      <c r="F775" t="str">
        <f>VLOOKUP(A775,Tabel1[[PrøveID]:[Longitude]],4,FALSE)</f>
        <v>Hald Sø (Sø i Viborg)</v>
      </c>
      <c r="G775" s="24" t="str">
        <f>VLOOKUP(H775,Datasæt_Analysesystemer!$D$3:$E$68,2,FALSE)</f>
        <v>Esox lucius</v>
      </c>
      <c r="H775" t="s">
        <v>806</v>
      </c>
      <c r="I775" t="str">
        <f>VLOOKUP(H775,Datasæt_Analysesystemer!$D$2:$F$68,3,FALSE)</f>
        <v>Almindelig</v>
      </c>
      <c r="J775" t="s">
        <v>738</v>
      </c>
      <c r="K775" t="s">
        <v>747</v>
      </c>
      <c r="L775" t="s">
        <v>768</v>
      </c>
      <c r="M775" t="str">
        <f t="shared" si="12"/>
        <v>Absent</v>
      </c>
    </row>
    <row r="776" spans="1:13" x14ac:dyDescent="0.25">
      <c r="A776" t="s">
        <v>1607</v>
      </c>
      <c r="B776" t="str">
        <f>VLOOKUP(A776,Tabel1[[PrøveID]:[Longitude]],3,FALSE)</f>
        <v>Miljøstyrelsen</v>
      </c>
      <c r="C776" s="83" t="str">
        <f>VLOOKUP(A776,Tabel1[[PrøveID]:[Longitude]],2,FALSE)</f>
        <v>09-06-2021</v>
      </c>
      <c r="D776">
        <f>VLOOKUP(A776,Tabel1[[PrøveID]:[Longitude]],5,FALSE)</f>
        <v>56.382210000000001</v>
      </c>
      <c r="E776">
        <f>VLOOKUP(A776,Tabel1[[PrøveID]:[Longitude]],6,FALSE)</f>
        <v>9.3334440000000001</v>
      </c>
      <c r="F776" t="str">
        <f>VLOOKUP(A776,Tabel1[[PrøveID]:[Longitude]],4,FALSE)</f>
        <v>Hald Sø (Sø i Viborg)</v>
      </c>
      <c r="G776" s="24" t="str">
        <f>VLOOKUP(H776,Datasæt_Analysesystemer!$D$3:$E$68,2,FALSE)</f>
        <v>Cyprinus carpio</v>
      </c>
      <c r="H776" t="s">
        <v>807</v>
      </c>
      <c r="I776" t="str">
        <f>VLOOKUP(H776,Datasæt_Analysesystemer!$D$2:$F$68,3,FALSE)</f>
        <v>Invasiv</v>
      </c>
      <c r="J776" t="s">
        <v>744</v>
      </c>
      <c r="K776" t="s">
        <v>747</v>
      </c>
      <c r="L776" t="s">
        <v>768</v>
      </c>
      <c r="M776" t="str">
        <f t="shared" si="12"/>
        <v>Absent</v>
      </c>
    </row>
    <row r="777" spans="1:13" x14ac:dyDescent="0.25">
      <c r="A777" t="s">
        <v>1607</v>
      </c>
      <c r="B777" t="str">
        <f>VLOOKUP(A777,Tabel1[[PrøveID]:[Longitude]],3,FALSE)</f>
        <v>Miljøstyrelsen</v>
      </c>
      <c r="C777" s="83" t="str">
        <f>VLOOKUP(A777,Tabel1[[PrøveID]:[Longitude]],2,FALSE)</f>
        <v>09-06-2021</v>
      </c>
      <c r="D777">
        <f>VLOOKUP(A777,Tabel1[[PrøveID]:[Longitude]],5,FALSE)</f>
        <v>56.382210000000001</v>
      </c>
      <c r="E777">
        <f>VLOOKUP(A777,Tabel1[[PrøveID]:[Longitude]],6,FALSE)</f>
        <v>9.3334440000000001</v>
      </c>
      <c r="F777" t="str">
        <f>VLOOKUP(A777,Tabel1[[PrøveID]:[Longitude]],4,FALSE)</f>
        <v>Hald Sø (Sø i Viborg)</v>
      </c>
      <c r="G777" s="24" t="str">
        <f>VLOOKUP(H777,Datasæt_Analysesystemer!$D$3:$E$68,2,FALSE)</f>
        <v>Cyprinus carpio</v>
      </c>
      <c r="H777" t="s">
        <v>807</v>
      </c>
      <c r="I777" t="str">
        <f>VLOOKUP(H777,Datasæt_Analysesystemer!$D$2:$F$68,3,FALSE)</f>
        <v>Invasiv</v>
      </c>
      <c r="J777" t="s">
        <v>744</v>
      </c>
      <c r="K777" t="s">
        <v>747</v>
      </c>
      <c r="L777" t="s">
        <v>768</v>
      </c>
      <c r="M777" t="str">
        <f t="shared" si="12"/>
        <v>Absent</v>
      </c>
    </row>
    <row r="778" spans="1:13" x14ac:dyDescent="0.25">
      <c r="A778" t="s">
        <v>1607</v>
      </c>
      <c r="B778" t="str">
        <f>VLOOKUP(A778,Tabel1[[PrøveID]:[Longitude]],3,FALSE)</f>
        <v>Miljøstyrelsen</v>
      </c>
      <c r="C778" s="83" t="str">
        <f>VLOOKUP(A778,Tabel1[[PrøveID]:[Longitude]],2,FALSE)</f>
        <v>09-06-2021</v>
      </c>
      <c r="D778">
        <f>VLOOKUP(A778,Tabel1[[PrøveID]:[Longitude]],5,FALSE)</f>
        <v>56.382210000000001</v>
      </c>
      <c r="E778">
        <f>VLOOKUP(A778,Tabel1[[PrøveID]:[Longitude]],6,FALSE)</f>
        <v>9.3334440000000001</v>
      </c>
      <c r="F778" t="str">
        <f>VLOOKUP(A778,Tabel1[[PrøveID]:[Longitude]],4,FALSE)</f>
        <v>Hald Sø (Sø i Viborg)</v>
      </c>
      <c r="G778" s="24" t="str">
        <f>VLOOKUP(H778,Datasæt_Analysesystemer!$D$3:$E$68,2,FALSE)</f>
        <v>Carassius auratus</v>
      </c>
      <c r="H778" t="s">
        <v>1086</v>
      </c>
      <c r="I778" t="str">
        <f>VLOOKUP(H778,Datasæt_Analysesystemer!$D$2:$F$68,3,FALSE)</f>
        <v>Invasiv</v>
      </c>
      <c r="J778" t="s">
        <v>744</v>
      </c>
      <c r="K778" t="s">
        <v>747</v>
      </c>
      <c r="L778" t="s">
        <v>768</v>
      </c>
      <c r="M778" t="str">
        <f t="shared" si="12"/>
        <v>Absent</v>
      </c>
    </row>
    <row r="779" spans="1:13" x14ac:dyDescent="0.25">
      <c r="A779" t="s">
        <v>1607</v>
      </c>
      <c r="B779" t="str">
        <f>VLOOKUP(A779,Tabel1[[PrøveID]:[Longitude]],3,FALSE)</f>
        <v>Miljøstyrelsen</v>
      </c>
      <c r="C779" s="83" t="str">
        <f>VLOOKUP(A779,Tabel1[[PrøveID]:[Longitude]],2,FALSE)</f>
        <v>09-06-2021</v>
      </c>
      <c r="D779">
        <f>VLOOKUP(A779,Tabel1[[PrøveID]:[Longitude]],5,FALSE)</f>
        <v>56.382210000000001</v>
      </c>
      <c r="E779">
        <f>VLOOKUP(A779,Tabel1[[PrøveID]:[Longitude]],6,FALSE)</f>
        <v>9.3334440000000001</v>
      </c>
      <c r="F779" t="str">
        <f>VLOOKUP(A779,Tabel1[[PrøveID]:[Longitude]],4,FALSE)</f>
        <v>Hald Sø (Sø i Viborg)</v>
      </c>
      <c r="G779" s="24" t="str">
        <f>VLOOKUP(H779,Datasæt_Analysesystemer!$D$3:$E$68,2,FALSE)</f>
        <v>Carassius auratus</v>
      </c>
      <c r="H779" t="s">
        <v>1086</v>
      </c>
      <c r="I779" t="str">
        <f>VLOOKUP(H779,Datasæt_Analysesystemer!$D$2:$F$68,3,FALSE)</f>
        <v>Invasiv</v>
      </c>
      <c r="J779" t="s">
        <v>738</v>
      </c>
      <c r="K779" t="s">
        <v>747</v>
      </c>
      <c r="L779" t="s">
        <v>768</v>
      </c>
      <c r="M779" t="str">
        <f t="shared" si="12"/>
        <v>Absent</v>
      </c>
    </row>
    <row r="780" spans="1:13" x14ac:dyDescent="0.25">
      <c r="A780" t="s">
        <v>1607</v>
      </c>
      <c r="B780" t="str">
        <f>VLOOKUP(A780,Tabel1[[PrøveID]:[Longitude]],3,FALSE)</f>
        <v>Miljøstyrelsen</v>
      </c>
      <c r="C780" s="83" t="str">
        <f>VLOOKUP(A780,Tabel1[[PrøveID]:[Longitude]],2,FALSE)</f>
        <v>09-06-2021</v>
      </c>
      <c r="D780">
        <f>VLOOKUP(A780,Tabel1[[PrøveID]:[Longitude]],5,FALSE)</f>
        <v>56.382210000000001</v>
      </c>
      <c r="E780">
        <f>VLOOKUP(A780,Tabel1[[PrøveID]:[Longitude]],6,FALSE)</f>
        <v>9.3334440000000001</v>
      </c>
      <c r="F780" t="str">
        <f>VLOOKUP(A780,Tabel1[[PrøveID]:[Longitude]],4,FALSE)</f>
        <v>Hald Sø (Sø i Viborg)</v>
      </c>
      <c r="G780" s="24" t="str">
        <f>VLOOKUP(H780,Datasæt_Analysesystemer!$D$3:$E$68,2,FALSE)</f>
        <v>Lissotriton vulgaris</v>
      </c>
      <c r="H780" t="s">
        <v>1047</v>
      </c>
      <c r="I780" t="str">
        <f>VLOOKUP(H780,Datasæt_Analysesystemer!$D$2:$F$68,3,FALSE)</f>
        <v>Truet</v>
      </c>
      <c r="J780" t="s">
        <v>738</v>
      </c>
      <c r="K780" t="s">
        <v>747</v>
      </c>
      <c r="L780" t="s">
        <v>768</v>
      </c>
      <c r="M780" t="str">
        <f t="shared" si="12"/>
        <v>Absent</v>
      </c>
    </row>
    <row r="781" spans="1:13" x14ac:dyDescent="0.25">
      <c r="A781" t="s">
        <v>1607</v>
      </c>
      <c r="B781" t="str">
        <f>VLOOKUP(A781,Tabel1[[PrøveID]:[Longitude]],3,FALSE)</f>
        <v>Miljøstyrelsen</v>
      </c>
      <c r="C781" s="83" t="str">
        <f>VLOOKUP(A781,Tabel1[[PrøveID]:[Longitude]],2,FALSE)</f>
        <v>09-06-2021</v>
      </c>
      <c r="D781">
        <f>VLOOKUP(A781,Tabel1[[PrøveID]:[Longitude]],5,FALSE)</f>
        <v>56.382210000000001</v>
      </c>
      <c r="E781">
        <f>VLOOKUP(A781,Tabel1[[PrøveID]:[Longitude]],6,FALSE)</f>
        <v>9.3334440000000001</v>
      </c>
      <c r="F781" t="str">
        <f>VLOOKUP(A781,Tabel1[[PrøveID]:[Longitude]],4,FALSE)</f>
        <v>Hald Sø (Sø i Viborg)</v>
      </c>
      <c r="G781" s="24" t="str">
        <f>VLOOKUP(H781,Datasæt_Analysesystemer!$D$3:$E$68,2,FALSE)</f>
        <v>Lissotriton vulgaris</v>
      </c>
      <c r="H781" t="s">
        <v>1047</v>
      </c>
      <c r="I781" t="str">
        <f>VLOOKUP(H781,Datasæt_Analysesystemer!$D$2:$F$68,3,FALSE)</f>
        <v>Truet</v>
      </c>
      <c r="J781" t="s">
        <v>738</v>
      </c>
      <c r="K781" t="s">
        <v>747</v>
      </c>
      <c r="L781" t="s">
        <v>768</v>
      </c>
      <c r="M781" t="str">
        <f t="shared" si="12"/>
        <v>Absent</v>
      </c>
    </row>
    <row r="782" spans="1:13" x14ac:dyDescent="0.25">
      <c r="A782" t="s">
        <v>1607</v>
      </c>
      <c r="B782" t="str">
        <f>VLOOKUP(A782,Tabel1[[PrøveID]:[Longitude]],3,FALSE)</f>
        <v>Miljøstyrelsen</v>
      </c>
      <c r="C782" s="83" t="str">
        <f>VLOOKUP(A782,Tabel1[[PrøveID]:[Longitude]],2,FALSE)</f>
        <v>09-06-2021</v>
      </c>
      <c r="D782">
        <f>VLOOKUP(A782,Tabel1[[PrøveID]:[Longitude]],5,FALSE)</f>
        <v>56.382210000000001</v>
      </c>
      <c r="E782">
        <f>VLOOKUP(A782,Tabel1[[PrøveID]:[Longitude]],6,FALSE)</f>
        <v>9.3334440000000001</v>
      </c>
      <c r="F782" t="str">
        <f>VLOOKUP(A782,Tabel1[[PrøveID]:[Longitude]],4,FALSE)</f>
        <v>Hald Sø (Sø i Viborg)</v>
      </c>
      <c r="G782" s="24" t="str">
        <f>VLOOKUP(H782,Datasæt_Analysesystemer!$D$3:$E$68,2,FALSE)</f>
        <v>Astacus astacus</v>
      </c>
      <c r="H782" t="s">
        <v>810</v>
      </c>
      <c r="I782" t="str">
        <f>VLOOKUP(H782,Datasæt_Analysesystemer!$D$2:$F$68,3,FALSE)</f>
        <v>Almindelig</v>
      </c>
      <c r="J782" t="s">
        <v>738</v>
      </c>
      <c r="K782" t="s">
        <v>747</v>
      </c>
      <c r="L782" t="s">
        <v>768</v>
      </c>
      <c r="M782" t="str">
        <f t="shared" si="12"/>
        <v>Absent</v>
      </c>
    </row>
    <row r="783" spans="1:13" x14ac:dyDescent="0.25">
      <c r="A783" t="s">
        <v>1607</v>
      </c>
      <c r="B783" t="str">
        <f>VLOOKUP(A783,Tabel1[[PrøveID]:[Longitude]],3,FALSE)</f>
        <v>Miljøstyrelsen</v>
      </c>
      <c r="C783" s="83" t="str">
        <f>VLOOKUP(A783,Tabel1[[PrøveID]:[Longitude]],2,FALSE)</f>
        <v>09-06-2021</v>
      </c>
      <c r="D783">
        <f>VLOOKUP(A783,Tabel1[[PrøveID]:[Longitude]],5,FALSE)</f>
        <v>56.382210000000001</v>
      </c>
      <c r="E783">
        <f>VLOOKUP(A783,Tabel1[[PrøveID]:[Longitude]],6,FALSE)</f>
        <v>9.3334440000000001</v>
      </c>
      <c r="F783" t="str">
        <f>VLOOKUP(A783,Tabel1[[PrøveID]:[Longitude]],4,FALSE)</f>
        <v>Hald Sø (Sø i Viborg)</v>
      </c>
      <c r="G783" s="24" t="str">
        <f>VLOOKUP(H783,Datasæt_Analysesystemer!$D$3:$E$68,2,FALSE)</f>
        <v>Astacus astacus</v>
      </c>
      <c r="H783" t="s">
        <v>810</v>
      </c>
      <c r="I783" t="str">
        <f>VLOOKUP(H783,Datasæt_Analysesystemer!$D$2:$F$68,3,FALSE)</f>
        <v>Almindelig</v>
      </c>
      <c r="J783" t="s">
        <v>744</v>
      </c>
      <c r="K783" t="s">
        <v>747</v>
      </c>
      <c r="L783" t="s">
        <v>768</v>
      </c>
      <c r="M783" t="str">
        <f t="shared" si="12"/>
        <v>Absent</v>
      </c>
    </row>
    <row r="784" spans="1:13" x14ac:dyDescent="0.25">
      <c r="A784" t="s">
        <v>1607</v>
      </c>
      <c r="B784" t="str">
        <f>VLOOKUP(A784,Tabel1[[PrøveID]:[Longitude]],3,FALSE)</f>
        <v>Miljøstyrelsen</v>
      </c>
      <c r="C784" s="83" t="str">
        <f>VLOOKUP(A784,Tabel1[[PrøveID]:[Longitude]],2,FALSE)</f>
        <v>09-06-2021</v>
      </c>
      <c r="D784">
        <f>VLOOKUP(A784,Tabel1[[PrøveID]:[Longitude]],5,FALSE)</f>
        <v>56.382210000000001</v>
      </c>
      <c r="E784">
        <f>VLOOKUP(A784,Tabel1[[PrøveID]:[Longitude]],6,FALSE)</f>
        <v>9.3334440000000001</v>
      </c>
      <c r="F784" t="str">
        <f>VLOOKUP(A784,Tabel1[[PrøveID]:[Longitude]],4,FALSE)</f>
        <v>Hald Sø (Sø i Viborg)</v>
      </c>
      <c r="G784" s="24" t="str">
        <f>VLOOKUP(H784,Datasæt_Analysesystemer!$D$3:$E$68,2,FALSE)</f>
        <v>Pacifastacus leniusculus</v>
      </c>
      <c r="H784" t="s">
        <v>811</v>
      </c>
      <c r="I784" t="str">
        <f>VLOOKUP(H784,Datasæt_Analysesystemer!$D$2:$F$68,3,FALSE)</f>
        <v>Invasiv</v>
      </c>
      <c r="J784" t="s">
        <v>744</v>
      </c>
      <c r="K784" t="s">
        <v>747</v>
      </c>
      <c r="L784" t="s">
        <v>768</v>
      </c>
      <c r="M784" t="str">
        <f t="shared" si="12"/>
        <v>Absent</v>
      </c>
    </row>
    <row r="785" spans="1:13" x14ac:dyDescent="0.25">
      <c r="A785" t="s">
        <v>1607</v>
      </c>
      <c r="B785" t="str">
        <f>VLOOKUP(A785,Tabel1[[PrøveID]:[Longitude]],3,FALSE)</f>
        <v>Miljøstyrelsen</v>
      </c>
      <c r="C785" s="83" t="str">
        <f>VLOOKUP(A785,Tabel1[[PrøveID]:[Longitude]],2,FALSE)</f>
        <v>09-06-2021</v>
      </c>
      <c r="D785">
        <f>VLOOKUP(A785,Tabel1[[PrøveID]:[Longitude]],5,FALSE)</f>
        <v>56.382210000000001</v>
      </c>
      <c r="E785">
        <f>VLOOKUP(A785,Tabel1[[PrøveID]:[Longitude]],6,FALSE)</f>
        <v>9.3334440000000001</v>
      </c>
      <c r="F785" t="str">
        <f>VLOOKUP(A785,Tabel1[[PrøveID]:[Longitude]],4,FALSE)</f>
        <v>Hald Sø (Sø i Viborg)</v>
      </c>
      <c r="G785" s="24" t="str">
        <f>VLOOKUP(H785,Datasæt_Analysesystemer!$D$3:$E$68,2,FALSE)</f>
        <v>Pacifastacus leniusculus</v>
      </c>
      <c r="H785" t="s">
        <v>811</v>
      </c>
      <c r="I785" t="str">
        <f>VLOOKUP(H785,Datasæt_Analysesystemer!$D$2:$F$68,3,FALSE)</f>
        <v>Invasiv</v>
      </c>
      <c r="J785" t="s">
        <v>738</v>
      </c>
      <c r="K785" t="s">
        <v>747</v>
      </c>
      <c r="L785" t="s">
        <v>768</v>
      </c>
      <c r="M785" t="str">
        <f t="shared" si="12"/>
        <v>Absent</v>
      </c>
    </row>
    <row r="786" spans="1:13" x14ac:dyDescent="0.25">
      <c r="A786" t="s">
        <v>1607</v>
      </c>
      <c r="B786" t="str">
        <f>VLOOKUP(A786,Tabel1[[PrøveID]:[Longitude]],3,FALSE)</f>
        <v>Miljøstyrelsen</v>
      </c>
      <c r="C786" s="83" t="str">
        <f>VLOOKUP(A786,Tabel1[[PrøveID]:[Longitude]],2,FALSE)</f>
        <v>09-06-2021</v>
      </c>
      <c r="D786">
        <f>VLOOKUP(A786,Tabel1[[PrøveID]:[Longitude]],5,FALSE)</f>
        <v>56.382210000000001</v>
      </c>
      <c r="E786">
        <f>VLOOKUP(A786,Tabel1[[PrøveID]:[Longitude]],6,FALSE)</f>
        <v>9.3334440000000001</v>
      </c>
      <c r="F786" t="str">
        <f>VLOOKUP(A786,Tabel1[[PrøveID]:[Longitude]],4,FALSE)</f>
        <v>Hald Sø (Sø i Viborg)</v>
      </c>
      <c r="G786" s="24" t="str">
        <f>VLOOKUP(H786,Datasæt_Analysesystemer!$D$3:$E$68,2,FALSE)</f>
        <v>Astacus leptodactylus</v>
      </c>
      <c r="H786" t="s">
        <v>1012</v>
      </c>
      <c r="I786" t="str">
        <f>VLOOKUP(H786,Datasæt_Analysesystemer!$D$2:$F$68,3,FALSE)</f>
        <v>Invasiv</v>
      </c>
      <c r="J786" t="s">
        <v>738</v>
      </c>
      <c r="K786" t="s">
        <v>747</v>
      </c>
      <c r="L786" t="s">
        <v>768</v>
      </c>
      <c r="M786" t="str">
        <f t="shared" si="12"/>
        <v>Absent</v>
      </c>
    </row>
    <row r="787" spans="1:13" x14ac:dyDescent="0.25">
      <c r="A787" t="s">
        <v>1607</v>
      </c>
      <c r="B787" t="str">
        <f>VLOOKUP(A787,Tabel1[[PrøveID]:[Longitude]],3,FALSE)</f>
        <v>Miljøstyrelsen</v>
      </c>
      <c r="C787" s="83" t="str">
        <f>VLOOKUP(A787,Tabel1[[PrøveID]:[Longitude]],2,FALSE)</f>
        <v>09-06-2021</v>
      </c>
      <c r="D787">
        <f>VLOOKUP(A787,Tabel1[[PrøveID]:[Longitude]],5,FALSE)</f>
        <v>56.382210000000001</v>
      </c>
      <c r="E787">
        <f>VLOOKUP(A787,Tabel1[[PrøveID]:[Longitude]],6,FALSE)</f>
        <v>9.3334440000000001</v>
      </c>
      <c r="F787" t="str">
        <f>VLOOKUP(A787,Tabel1[[PrøveID]:[Longitude]],4,FALSE)</f>
        <v>Hald Sø (Sø i Viborg)</v>
      </c>
      <c r="G787" s="24" t="str">
        <f>VLOOKUP(H787,Datasæt_Analysesystemer!$D$3:$E$68,2,FALSE)</f>
        <v>Astacus leptodactylus</v>
      </c>
      <c r="H787" t="s">
        <v>1012</v>
      </c>
      <c r="I787" t="str">
        <f>VLOOKUP(H787,Datasæt_Analysesystemer!$D$2:$F$68,3,FALSE)</f>
        <v>Invasiv</v>
      </c>
      <c r="J787" t="s">
        <v>738</v>
      </c>
      <c r="K787" t="s">
        <v>747</v>
      </c>
      <c r="L787" t="s">
        <v>768</v>
      </c>
      <c r="M787" t="str">
        <f t="shared" si="12"/>
        <v>Absent</v>
      </c>
    </row>
    <row r="788" spans="1:13" x14ac:dyDescent="0.25">
      <c r="A788" t="s">
        <v>1607</v>
      </c>
      <c r="B788" t="str">
        <f>VLOOKUP(A788,Tabel1[[PrøveID]:[Longitude]],3,FALSE)</f>
        <v>Miljøstyrelsen</v>
      </c>
      <c r="C788" s="83" t="str">
        <f>VLOOKUP(A788,Tabel1[[PrøveID]:[Longitude]],2,FALSE)</f>
        <v>09-06-2021</v>
      </c>
      <c r="D788">
        <f>VLOOKUP(A788,Tabel1[[PrøveID]:[Longitude]],5,FALSE)</f>
        <v>56.382210000000001</v>
      </c>
      <c r="E788">
        <f>VLOOKUP(A788,Tabel1[[PrøveID]:[Longitude]],6,FALSE)</f>
        <v>9.3334440000000001</v>
      </c>
      <c r="F788" t="str">
        <f>VLOOKUP(A788,Tabel1[[PrøveID]:[Longitude]],4,FALSE)</f>
        <v>Hald Sø (Sø i Viborg)</v>
      </c>
      <c r="G788" s="24" t="str">
        <f>VLOOKUP(H788,Datasæt_Analysesystemer!$D$3:$E$68,2,FALSE)</f>
        <v>Eriocheir sinensis</v>
      </c>
      <c r="H788" t="s">
        <v>1031</v>
      </c>
      <c r="I788" t="str">
        <f>VLOOKUP(H788,Datasæt_Analysesystemer!$D$2:$F$68,3,FALSE)</f>
        <v>Invasiv</v>
      </c>
      <c r="J788" t="s">
        <v>738</v>
      </c>
      <c r="K788" t="s">
        <v>747</v>
      </c>
      <c r="L788" t="s">
        <v>768</v>
      </c>
      <c r="M788" t="str">
        <f t="shared" si="12"/>
        <v>Absent</v>
      </c>
    </row>
    <row r="789" spans="1:13" x14ac:dyDescent="0.25">
      <c r="A789" t="s">
        <v>1607</v>
      </c>
      <c r="B789" t="str">
        <f>VLOOKUP(A789,Tabel1[[PrøveID]:[Longitude]],3,FALSE)</f>
        <v>Miljøstyrelsen</v>
      </c>
      <c r="C789" s="83" t="str">
        <f>VLOOKUP(A789,Tabel1[[PrøveID]:[Longitude]],2,FALSE)</f>
        <v>09-06-2021</v>
      </c>
      <c r="D789">
        <f>VLOOKUP(A789,Tabel1[[PrøveID]:[Longitude]],5,FALSE)</f>
        <v>56.382210000000001</v>
      </c>
      <c r="E789">
        <f>VLOOKUP(A789,Tabel1[[PrøveID]:[Longitude]],6,FALSE)</f>
        <v>9.3334440000000001</v>
      </c>
      <c r="F789" t="str">
        <f>VLOOKUP(A789,Tabel1[[PrøveID]:[Longitude]],4,FALSE)</f>
        <v>Hald Sø (Sø i Viborg)</v>
      </c>
      <c r="G789" s="24" t="str">
        <f>VLOOKUP(H789,Datasæt_Analysesystemer!$D$3:$E$68,2,FALSE)</f>
        <v>Eriocheir sinensis</v>
      </c>
      <c r="H789" t="s">
        <v>1031</v>
      </c>
      <c r="I789" t="str">
        <f>VLOOKUP(H789,Datasæt_Analysesystemer!$D$2:$F$68,3,FALSE)</f>
        <v>Invasiv</v>
      </c>
      <c r="J789" t="s">
        <v>744</v>
      </c>
      <c r="K789" t="s">
        <v>747</v>
      </c>
      <c r="L789" t="s">
        <v>768</v>
      </c>
      <c r="M789" t="str">
        <f t="shared" si="12"/>
        <v>Absent</v>
      </c>
    </row>
    <row r="790" spans="1:13" x14ac:dyDescent="0.25">
      <c r="A790" t="s">
        <v>1607</v>
      </c>
      <c r="B790" t="str">
        <f>VLOOKUP(A790,Tabel1[[PrøveID]:[Longitude]],3,FALSE)</f>
        <v>Miljøstyrelsen</v>
      </c>
      <c r="C790" s="83" t="str">
        <f>VLOOKUP(A790,Tabel1[[PrøveID]:[Longitude]],2,FALSE)</f>
        <v>09-06-2021</v>
      </c>
      <c r="D790">
        <f>VLOOKUP(A790,Tabel1[[PrøveID]:[Longitude]],5,FALSE)</f>
        <v>56.382210000000001</v>
      </c>
      <c r="E790">
        <f>VLOOKUP(A790,Tabel1[[PrøveID]:[Longitude]],6,FALSE)</f>
        <v>9.3334440000000001</v>
      </c>
      <c r="F790" t="str">
        <f>VLOOKUP(A790,Tabel1[[PrøveID]:[Longitude]],4,FALSE)</f>
        <v>Hald Sø (Sø i Viborg)</v>
      </c>
      <c r="G790" s="24" t="str">
        <f>VLOOKUP(H790,Datasæt_Analysesystemer!$D$3:$E$68,2,FALSE)</f>
        <v>Dytiscus latissimus</v>
      </c>
      <c r="H790" t="s">
        <v>1264</v>
      </c>
      <c r="I790" t="str">
        <f>VLOOKUP(H790,Datasæt_Analysesystemer!$D$2:$F$68,3,FALSE)</f>
        <v>Sjælden</v>
      </c>
      <c r="J790" t="s">
        <v>738</v>
      </c>
      <c r="K790" t="s">
        <v>747</v>
      </c>
      <c r="L790" t="s">
        <v>768</v>
      </c>
      <c r="M790" t="str">
        <f t="shared" si="12"/>
        <v>Absent</v>
      </c>
    </row>
    <row r="791" spans="1:13" x14ac:dyDescent="0.25">
      <c r="A791" t="s">
        <v>1607</v>
      </c>
      <c r="B791" t="str">
        <f>VLOOKUP(A791,Tabel1[[PrøveID]:[Longitude]],3,FALSE)</f>
        <v>Miljøstyrelsen</v>
      </c>
      <c r="C791" s="83" t="str">
        <f>VLOOKUP(A791,Tabel1[[PrøveID]:[Longitude]],2,FALSE)</f>
        <v>09-06-2021</v>
      </c>
      <c r="D791">
        <f>VLOOKUP(A791,Tabel1[[PrøveID]:[Longitude]],5,FALSE)</f>
        <v>56.382210000000001</v>
      </c>
      <c r="E791">
        <f>VLOOKUP(A791,Tabel1[[PrøveID]:[Longitude]],6,FALSE)</f>
        <v>9.3334440000000001</v>
      </c>
      <c r="F791" t="str">
        <f>VLOOKUP(A791,Tabel1[[PrøveID]:[Longitude]],4,FALSE)</f>
        <v>Hald Sø (Sø i Viborg)</v>
      </c>
      <c r="G791" s="24" t="str">
        <f>VLOOKUP(H791,Datasæt_Analysesystemer!$D$3:$E$68,2,FALSE)</f>
        <v>Dytiscus latissimus</v>
      </c>
      <c r="H791" t="s">
        <v>1264</v>
      </c>
      <c r="I791" t="str">
        <f>VLOOKUP(H791,Datasæt_Analysesystemer!$D$2:$F$68,3,FALSE)</f>
        <v>Sjælden</v>
      </c>
      <c r="J791" t="s">
        <v>738</v>
      </c>
      <c r="K791" t="s">
        <v>747</v>
      </c>
      <c r="L791" t="s">
        <v>768</v>
      </c>
      <c r="M791" t="str">
        <f t="shared" si="12"/>
        <v>Absent</v>
      </c>
    </row>
    <row r="792" spans="1:13" x14ac:dyDescent="0.25">
      <c r="A792" t="s">
        <v>1618</v>
      </c>
      <c r="B792" t="str">
        <f>VLOOKUP(A792,Tabel1[[PrøveID]:[Longitude]],3,FALSE)</f>
        <v>Miljøstyrelsen</v>
      </c>
      <c r="C792" s="83" t="str">
        <f>VLOOKUP(A792,Tabel1[[PrøveID]:[Longitude]],2,FALSE)</f>
        <v>04-05-2021</v>
      </c>
      <c r="D792">
        <f>VLOOKUP(A792,Tabel1[[PrøveID]:[Longitude]],5,FALSE)</f>
        <v>55.254399999999997</v>
      </c>
      <c r="E792">
        <f>VLOOKUP(A792,Tabel1[[PrøveID]:[Longitude]],6,FALSE)</f>
        <v>11.333600000000001</v>
      </c>
      <c r="F792" t="str">
        <f>VLOOKUP(A792,Tabel1[[PrøveID]:[Longitude]],4,FALSE)</f>
        <v>Sorø Sø (Sø i Sorø)</v>
      </c>
      <c r="G792" s="24" t="str">
        <f>VLOOKUP(H792,Datasæt_Analysesystemer!$D$3:$E$68,2,FALSE)</f>
        <v>Perca fluviatilis</v>
      </c>
      <c r="H792" t="s">
        <v>804</v>
      </c>
      <c r="I792" t="str">
        <f>VLOOKUP(H792,Datasæt_Analysesystemer!$D$2:$F$68,3,FALSE)</f>
        <v>Almindelig</v>
      </c>
      <c r="J792" t="s">
        <v>738</v>
      </c>
      <c r="K792" t="s">
        <v>802</v>
      </c>
      <c r="L792" t="s">
        <v>741</v>
      </c>
      <c r="M792" t="str">
        <f t="shared" si="12"/>
        <v>Present_Ct&lt;41</v>
      </c>
    </row>
    <row r="793" spans="1:13" x14ac:dyDescent="0.25">
      <c r="A793" t="s">
        <v>1618</v>
      </c>
      <c r="B793" t="str">
        <f>VLOOKUP(A793,Tabel1[[PrøveID]:[Longitude]],3,FALSE)</f>
        <v>Miljøstyrelsen</v>
      </c>
      <c r="C793" s="83" t="str">
        <f>VLOOKUP(A793,Tabel1[[PrøveID]:[Longitude]],2,FALSE)</f>
        <v>04-05-2021</v>
      </c>
      <c r="D793">
        <f>VLOOKUP(A793,Tabel1[[PrøveID]:[Longitude]],5,FALSE)</f>
        <v>55.254399999999997</v>
      </c>
      <c r="E793">
        <f>VLOOKUP(A793,Tabel1[[PrøveID]:[Longitude]],6,FALSE)</f>
        <v>11.333600000000001</v>
      </c>
      <c r="F793" t="str">
        <f>VLOOKUP(A793,Tabel1[[PrøveID]:[Longitude]],4,FALSE)</f>
        <v>Sorø Sø (Sø i Sorø)</v>
      </c>
      <c r="G793" s="24" t="str">
        <f>VLOOKUP(H793,Datasæt_Analysesystemer!$D$3:$E$68,2,FALSE)</f>
        <v>Perca fluviatilis</v>
      </c>
      <c r="H793" t="s">
        <v>804</v>
      </c>
      <c r="I793" t="str">
        <f>VLOOKUP(H793,Datasæt_Analysesystemer!$D$2:$F$68,3,FALSE)</f>
        <v>Almindelig</v>
      </c>
      <c r="J793" t="s">
        <v>738</v>
      </c>
      <c r="K793" t="s">
        <v>802</v>
      </c>
      <c r="L793" t="s">
        <v>741</v>
      </c>
      <c r="M793" t="str">
        <f t="shared" si="12"/>
        <v>Present_Ct&lt;41</v>
      </c>
    </row>
    <row r="794" spans="1:13" x14ac:dyDescent="0.25">
      <c r="A794" t="s">
        <v>1618</v>
      </c>
      <c r="B794" t="str">
        <f>VLOOKUP(A794,Tabel1[[PrøveID]:[Longitude]],3,FALSE)</f>
        <v>Miljøstyrelsen</v>
      </c>
      <c r="C794" s="83" t="str">
        <f>VLOOKUP(A794,Tabel1[[PrøveID]:[Longitude]],2,FALSE)</f>
        <v>04-05-2021</v>
      </c>
      <c r="D794">
        <f>VLOOKUP(A794,Tabel1[[PrøveID]:[Longitude]],5,FALSE)</f>
        <v>55.254399999999997</v>
      </c>
      <c r="E794">
        <f>VLOOKUP(A794,Tabel1[[PrøveID]:[Longitude]],6,FALSE)</f>
        <v>11.333600000000001</v>
      </c>
      <c r="F794" t="str">
        <f>VLOOKUP(A794,Tabel1[[PrøveID]:[Longitude]],4,FALSE)</f>
        <v>Sorø Sø (Sø i Sorø)</v>
      </c>
      <c r="G794" s="24" t="str">
        <f>VLOOKUP(H794,Datasæt_Analysesystemer!$D$3:$E$68,2,FALSE)</f>
        <v>Rutilus rutilus</v>
      </c>
      <c r="H794" t="s">
        <v>805</v>
      </c>
      <c r="I794" t="str">
        <f>VLOOKUP(H794,Datasæt_Analysesystemer!$D$2:$F$68,3,FALSE)</f>
        <v>Almindelig</v>
      </c>
      <c r="J794" t="s">
        <v>738</v>
      </c>
      <c r="K794" t="s">
        <v>802</v>
      </c>
      <c r="L794" t="s">
        <v>741</v>
      </c>
      <c r="M794" t="str">
        <f t="shared" si="12"/>
        <v>Present_Ct&lt;41</v>
      </c>
    </row>
    <row r="795" spans="1:13" x14ac:dyDescent="0.25">
      <c r="A795" t="s">
        <v>1618</v>
      </c>
      <c r="B795" t="str">
        <f>VLOOKUP(A795,Tabel1[[PrøveID]:[Longitude]],3,FALSE)</f>
        <v>Miljøstyrelsen</v>
      </c>
      <c r="C795" s="83" t="str">
        <f>VLOOKUP(A795,Tabel1[[PrøveID]:[Longitude]],2,FALSE)</f>
        <v>04-05-2021</v>
      </c>
      <c r="D795">
        <f>VLOOKUP(A795,Tabel1[[PrøveID]:[Longitude]],5,FALSE)</f>
        <v>55.254399999999997</v>
      </c>
      <c r="E795">
        <f>VLOOKUP(A795,Tabel1[[PrøveID]:[Longitude]],6,FALSE)</f>
        <v>11.333600000000001</v>
      </c>
      <c r="F795" t="str">
        <f>VLOOKUP(A795,Tabel1[[PrøveID]:[Longitude]],4,FALSE)</f>
        <v>Sorø Sø (Sø i Sorø)</v>
      </c>
      <c r="G795" s="24" t="str">
        <f>VLOOKUP(H795,Datasæt_Analysesystemer!$D$3:$E$68,2,FALSE)</f>
        <v>Rutilus rutilus</v>
      </c>
      <c r="H795" t="s">
        <v>805</v>
      </c>
      <c r="I795" t="str">
        <f>VLOOKUP(H795,Datasæt_Analysesystemer!$D$2:$F$68,3,FALSE)</f>
        <v>Almindelig</v>
      </c>
      <c r="J795" t="s">
        <v>738</v>
      </c>
      <c r="K795" t="s">
        <v>802</v>
      </c>
      <c r="L795" t="s">
        <v>741</v>
      </c>
      <c r="M795" t="str">
        <f t="shared" si="12"/>
        <v>Present_Ct&lt;41</v>
      </c>
    </row>
    <row r="796" spans="1:13" x14ac:dyDescent="0.25">
      <c r="A796" t="s">
        <v>1618</v>
      </c>
      <c r="B796" t="str">
        <f>VLOOKUP(A796,Tabel1[[PrøveID]:[Longitude]],3,FALSE)</f>
        <v>Miljøstyrelsen</v>
      </c>
      <c r="C796" s="83" t="str">
        <f>VLOOKUP(A796,Tabel1[[PrøveID]:[Longitude]],2,FALSE)</f>
        <v>04-05-2021</v>
      </c>
      <c r="D796">
        <f>VLOOKUP(A796,Tabel1[[PrøveID]:[Longitude]],5,FALSE)</f>
        <v>55.254399999999997</v>
      </c>
      <c r="E796">
        <f>VLOOKUP(A796,Tabel1[[PrøveID]:[Longitude]],6,FALSE)</f>
        <v>11.333600000000001</v>
      </c>
      <c r="F796" t="str">
        <f>VLOOKUP(A796,Tabel1[[PrøveID]:[Longitude]],4,FALSE)</f>
        <v>Sorø Sø (Sø i Sorø)</v>
      </c>
      <c r="G796" s="24" t="str">
        <f>VLOOKUP(H796,Datasæt_Analysesystemer!$D$3:$E$68,2,FALSE)</f>
        <v>Triturus cristatus</v>
      </c>
      <c r="H796" t="s">
        <v>1106</v>
      </c>
      <c r="I796" t="str">
        <f>VLOOKUP(H796,Datasæt_Analysesystemer!$D$2:$F$68,3,FALSE)</f>
        <v>Truet</v>
      </c>
      <c r="J796" t="s">
        <v>738</v>
      </c>
      <c r="K796" t="s">
        <v>747</v>
      </c>
      <c r="L796" t="s">
        <v>768</v>
      </c>
      <c r="M796" t="str">
        <f t="shared" si="12"/>
        <v>Absent</v>
      </c>
    </row>
    <row r="797" spans="1:13" x14ac:dyDescent="0.25">
      <c r="A797" t="s">
        <v>1618</v>
      </c>
      <c r="B797" t="str">
        <f>VLOOKUP(A797,Tabel1[[PrøveID]:[Longitude]],3,FALSE)</f>
        <v>Miljøstyrelsen</v>
      </c>
      <c r="C797" s="83" t="str">
        <f>VLOOKUP(A797,Tabel1[[PrøveID]:[Longitude]],2,FALSE)</f>
        <v>04-05-2021</v>
      </c>
      <c r="D797">
        <f>VLOOKUP(A797,Tabel1[[PrøveID]:[Longitude]],5,FALSE)</f>
        <v>55.254399999999997</v>
      </c>
      <c r="E797">
        <f>VLOOKUP(A797,Tabel1[[PrøveID]:[Longitude]],6,FALSE)</f>
        <v>11.333600000000001</v>
      </c>
      <c r="F797" t="str">
        <f>VLOOKUP(A797,Tabel1[[PrøveID]:[Longitude]],4,FALSE)</f>
        <v>Sorø Sø (Sø i Sorø)</v>
      </c>
      <c r="G797" s="24" t="str">
        <f>VLOOKUP(H797,Datasæt_Analysesystemer!$D$3:$E$68,2,FALSE)</f>
        <v>Triturus cristatus</v>
      </c>
      <c r="H797" t="s">
        <v>1106</v>
      </c>
      <c r="I797" t="str">
        <f>VLOOKUP(H797,Datasæt_Analysesystemer!$D$2:$F$68,3,FALSE)</f>
        <v>Truet</v>
      </c>
      <c r="J797" t="s">
        <v>738</v>
      </c>
      <c r="K797" t="s">
        <v>747</v>
      </c>
      <c r="L797" t="s">
        <v>768</v>
      </c>
      <c r="M797" t="str">
        <f t="shared" si="12"/>
        <v>Absent</v>
      </c>
    </row>
    <row r="798" spans="1:13" x14ac:dyDescent="0.25">
      <c r="A798" t="s">
        <v>1618</v>
      </c>
      <c r="B798" t="str">
        <f>VLOOKUP(A798,Tabel1[[PrøveID]:[Longitude]],3,FALSE)</f>
        <v>Miljøstyrelsen</v>
      </c>
      <c r="C798" s="83" t="str">
        <f>VLOOKUP(A798,Tabel1[[PrøveID]:[Longitude]],2,FALSE)</f>
        <v>04-05-2021</v>
      </c>
      <c r="D798">
        <f>VLOOKUP(A798,Tabel1[[PrøveID]:[Longitude]],5,FALSE)</f>
        <v>55.254399999999997</v>
      </c>
      <c r="E798">
        <f>VLOOKUP(A798,Tabel1[[PrøveID]:[Longitude]],6,FALSE)</f>
        <v>11.333600000000001</v>
      </c>
      <c r="F798" t="str">
        <f>VLOOKUP(A798,Tabel1[[PrøveID]:[Longitude]],4,FALSE)</f>
        <v>Sorø Sø (Sø i Sorø)</v>
      </c>
      <c r="G798" s="24" t="str">
        <f>VLOOKUP(H798,Datasæt_Analysesystemer!$D$3:$E$68,2,FALSE)</f>
        <v>Esox lucius</v>
      </c>
      <c r="H798" t="s">
        <v>806</v>
      </c>
      <c r="I798" t="str">
        <f>VLOOKUP(H798,Datasæt_Analysesystemer!$D$2:$F$68,3,FALSE)</f>
        <v>Almindelig</v>
      </c>
      <c r="J798" t="s">
        <v>738</v>
      </c>
      <c r="K798" t="s">
        <v>802</v>
      </c>
      <c r="L798" t="s">
        <v>741</v>
      </c>
      <c r="M798" t="str">
        <f t="shared" si="12"/>
        <v>Present_Ct&lt;41</v>
      </c>
    </row>
    <row r="799" spans="1:13" x14ac:dyDescent="0.25">
      <c r="A799" t="s">
        <v>1618</v>
      </c>
      <c r="B799" t="str">
        <f>VLOOKUP(A799,Tabel1[[PrøveID]:[Longitude]],3,FALSE)</f>
        <v>Miljøstyrelsen</v>
      </c>
      <c r="C799" s="83" t="str">
        <f>VLOOKUP(A799,Tabel1[[PrøveID]:[Longitude]],2,FALSE)</f>
        <v>04-05-2021</v>
      </c>
      <c r="D799">
        <f>VLOOKUP(A799,Tabel1[[PrøveID]:[Longitude]],5,FALSE)</f>
        <v>55.254399999999997</v>
      </c>
      <c r="E799">
        <f>VLOOKUP(A799,Tabel1[[PrøveID]:[Longitude]],6,FALSE)</f>
        <v>11.333600000000001</v>
      </c>
      <c r="F799" t="str">
        <f>VLOOKUP(A799,Tabel1[[PrøveID]:[Longitude]],4,FALSE)</f>
        <v>Sorø Sø (Sø i Sorø)</v>
      </c>
      <c r="G799" s="24" t="str">
        <f>VLOOKUP(H799,Datasæt_Analysesystemer!$D$3:$E$68,2,FALSE)</f>
        <v>Esox lucius</v>
      </c>
      <c r="H799" t="s">
        <v>806</v>
      </c>
      <c r="I799" t="str">
        <f>VLOOKUP(H799,Datasæt_Analysesystemer!$D$2:$F$68,3,FALSE)</f>
        <v>Almindelig</v>
      </c>
      <c r="J799" t="s">
        <v>738</v>
      </c>
      <c r="K799" t="s">
        <v>802</v>
      </c>
      <c r="L799" t="s">
        <v>741</v>
      </c>
      <c r="M799" t="str">
        <f t="shared" si="12"/>
        <v>Present_Ct&lt;41</v>
      </c>
    </row>
    <row r="800" spans="1:13" x14ac:dyDescent="0.25">
      <c r="A800" t="s">
        <v>1618</v>
      </c>
      <c r="B800" t="str">
        <f>VLOOKUP(A800,Tabel1[[PrøveID]:[Longitude]],3,FALSE)</f>
        <v>Miljøstyrelsen</v>
      </c>
      <c r="C800" s="83" t="str">
        <f>VLOOKUP(A800,Tabel1[[PrøveID]:[Longitude]],2,FALSE)</f>
        <v>04-05-2021</v>
      </c>
      <c r="D800">
        <f>VLOOKUP(A800,Tabel1[[PrøveID]:[Longitude]],5,FALSE)</f>
        <v>55.254399999999997</v>
      </c>
      <c r="E800">
        <f>VLOOKUP(A800,Tabel1[[PrøveID]:[Longitude]],6,FALSE)</f>
        <v>11.333600000000001</v>
      </c>
      <c r="F800" t="str">
        <f>VLOOKUP(A800,Tabel1[[PrøveID]:[Longitude]],4,FALSE)</f>
        <v>Sorø Sø (Sø i Sorø)</v>
      </c>
      <c r="G800" s="24" t="str">
        <f>VLOOKUP(H800,Datasæt_Analysesystemer!$D$3:$E$68,2,FALSE)</f>
        <v>Cyprinus carpio</v>
      </c>
      <c r="H800" t="s">
        <v>807</v>
      </c>
      <c r="I800" t="str">
        <f>VLOOKUP(H800,Datasæt_Analysesystemer!$D$2:$F$68,3,FALSE)</f>
        <v>Invasiv</v>
      </c>
      <c r="J800" t="s">
        <v>744</v>
      </c>
      <c r="K800" t="s">
        <v>747</v>
      </c>
      <c r="L800" t="s">
        <v>768</v>
      </c>
      <c r="M800" t="str">
        <f t="shared" si="12"/>
        <v>Absent</v>
      </c>
    </row>
    <row r="801" spans="1:13" x14ac:dyDescent="0.25">
      <c r="A801" t="s">
        <v>1618</v>
      </c>
      <c r="B801" t="str">
        <f>VLOOKUP(A801,Tabel1[[PrøveID]:[Longitude]],3,FALSE)</f>
        <v>Miljøstyrelsen</v>
      </c>
      <c r="C801" s="83" t="str">
        <f>VLOOKUP(A801,Tabel1[[PrøveID]:[Longitude]],2,FALSE)</f>
        <v>04-05-2021</v>
      </c>
      <c r="D801">
        <f>VLOOKUP(A801,Tabel1[[PrøveID]:[Longitude]],5,FALSE)</f>
        <v>55.254399999999997</v>
      </c>
      <c r="E801">
        <f>VLOOKUP(A801,Tabel1[[PrøveID]:[Longitude]],6,FALSE)</f>
        <v>11.333600000000001</v>
      </c>
      <c r="F801" t="str">
        <f>VLOOKUP(A801,Tabel1[[PrøveID]:[Longitude]],4,FALSE)</f>
        <v>Sorø Sø (Sø i Sorø)</v>
      </c>
      <c r="G801" s="24" t="str">
        <f>VLOOKUP(H801,Datasæt_Analysesystemer!$D$3:$E$68,2,FALSE)</f>
        <v>Cyprinus carpio</v>
      </c>
      <c r="H801" t="s">
        <v>807</v>
      </c>
      <c r="I801" t="str">
        <f>VLOOKUP(H801,Datasæt_Analysesystemer!$D$2:$F$68,3,FALSE)</f>
        <v>Invasiv</v>
      </c>
      <c r="J801" t="s">
        <v>738</v>
      </c>
      <c r="K801" t="s">
        <v>802</v>
      </c>
      <c r="L801" t="s">
        <v>741</v>
      </c>
      <c r="M801" t="str">
        <f t="shared" si="12"/>
        <v>Present_Ct&lt;41</v>
      </c>
    </row>
    <row r="802" spans="1:13" x14ac:dyDescent="0.25">
      <c r="A802" t="s">
        <v>1618</v>
      </c>
      <c r="B802" t="str">
        <f>VLOOKUP(A802,Tabel1[[PrøveID]:[Longitude]],3,FALSE)</f>
        <v>Miljøstyrelsen</v>
      </c>
      <c r="C802" s="83" t="str">
        <f>VLOOKUP(A802,Tabel1[[PrøveID]:[Longitude]],2,FALSE)</f>
        <v>04-05-2021</v>
      </c>
      <c r="D802">
        <f>VLOOKUP(A802,Tabel1[[PrøveID]:[Longitude]],5,FALSE)</f>
        <v>55.254399999999997</v>
      </c>
      <c r="E802">
        <f>VLOOKUP(A802,Tabel1[[PrøveID]:[Longitude]],6,FALSE)</f>
        <v>11.333600000000001</v>
      </c>
      <c r="F802" t="str">
        <f>VLOOKUP(A802,Tabel1[[PrøveID]:[Longitude]],4,FALSE)</f>
        <v>Sorø Sø (Sø i Sorø)</v>
      </c>
      <c r="G802" s="24" t="str">
        <f>VLOOKUP(H802,Datasæt_Analysesystemer!$D$3:$E$68,2,FALSE)</f>
        <v>Carassius auratus</v>
      </c>
      <c r="H802" t="s">
        <v>1086</v>
      </c>
      <c r="I802" t="str">
        <f>VLOOKUP(H802,Datasæt_Analysesystemer!$D$2:$F$68,3,FALSE)</f>
        <v>Invasiv</v>
      </c>
      <c r="J802" t="s">
        <v>738</v>
      </c>
      <c r="K802" t="s">
        <v>747</v>
      </c>
      <c r="L802" t="s">
        <v>768</v>
      </c>
      <c r="M802" t="str">
        <f t="shared" si="12"/>
        <v>Absent</v>
      </c>
    </row>
    <row r="803" spans="1:13" x14ac:dyDescent="0.25">
      <c r="A803" t="s">
        <v>1618</v>
      </c>
      <c r="B803" t="str">
        <f>VLOOKUP(A803,Tabel1[[PrøveID]:[Longitude]],3,FALSE)</f>
        <v>Miljøstyrelsen</v>
      </c>
      <c r="C803" s="83" t="str">
        <f>VLOOKUP(A803,Tabel1[[PrøveID]:[Longitude]],2,FALSE)</f>
        <v>04-05-2021</v>
      </c>
      <c r="D803">
        <f>VLOOKUP(A803,Tabel1[[PrøveID]:[Longitude]],5,FALSE)</f>
        <v>55.254399999999997</v>
      </c>
      <c r="E803">
        <f>VLOOKUP(A803,Tabel1[[PrøveID]:[Longitude]],6,FALSE)</f>
        <v>11.333600000000001</v>
      </c>
      <c r="F803" t="str">
        <f>VLOOKUP(A803,Tabel1[[PrøveID]:[Longitude]],4,FALSE)</f>
        <v>Sorø Sø (Sø i Sorø)</v>
      </c>
      <c r="G803" s="24" t="str">
        <f>VLOOKUP(H803,Datasæt_Analysesystemer!$D$3:$E$68,2,FALSE)</f>
        <v>Carassius auratus</v>
      </c>
      <c r="H803" t="s">
        <v>1086</v>
      </c>
      <c r="I803" t="str">
        <f>VLOOKUP(H803,Datasæt_Analysesystemer!$D$2:$F$68,3,FALSE)</f>
        <v>Invasiv</v>
      </c>
      <c r="J803" t="s">
        <v>738</v>
      </c>
      <c r="K803" t="s">
        <v>747</v>
      </c>
      <c r="L803" t="s">
        <v>768</v>
      </c>
      <c r="M803" t="str">
        <f t="shared" si="12"/>
        <v>Absent</v>
      </c>
    </row>
    <row r="804" spans="1:13" x14ac:dyDescent="0.25">
      <c r="A804" t="s">
        <v>1618</v>
      </c>
      <c r="B804" t="str">
        <f>VLOOKUP(A804,Tabel1[[PrøveID]:[Longitude]],3,FALSE)</f>
        <v>Miljøstyrelsen</v>
      </c>
      <c r="C804" s="83" t="str">
        <f>VLOOKUP(A804,Tabel1[[PrøveID]:[Longitude]],2,FALSE)</f>
        <v>04-05-2021</v>
      </c>
      <c r="D804">
        <f>VLOOKUP(A804,Tabel1[[PrøveID]:[Longitude]],5,FALSE)</f>
        <v>55.254399999999997</v>
      </c>
      <c r="E804">
        <f>VLOOKUP(A804,Tabel1[[PrøveID]:[Longitude]],6,FALSE)</f>
        <v>11.333600000000001</v>
      </c>
      <c r="F804" t="str">
        <f>VLOOKUP(A804,Tabel1[[PrøveID]:[Longitude]],4,FALSE)</f>
        <v>Sorø Sø (Sø i Sorø)</v>
      </c>
      <c r="G804" s="24" t="str">
        <f>VLOOKUP(H804,Datasæt_Analysesystemer!$D$3:$E$68,2,FALSE)</f>
        <v>Lissotriton vulgaris</v>
      </c>
      <c r="H804" t="s">
        <v>1047</v>
      </c>
      <c r="I804" t="str">
        <f>VLOOKUP(H804,Datasæt_Analysesystemer!$D$2:$F$68,3,FALSE)</f>
        <v>Truet</v>
      </c>
      <c r="J804" t="s">
        <v>738</v>
      </c>
      <c r="K804" t="s">
        <v>747</v>
      </c>
      <c r="L804" t="s">
        <v>768</v>
      </c>
      <c r="M804" t="str">
        <f t="shared" si="12"/>
        <v>Absent</v>
      </c>
    </row>
    <row r="805" spans="1:13" x14ac:dyDescent="0.25">
      <c r="A805" t="s">
        <v>1618</v>
      </c>
      <c r="B805" t="str">
        <f>VLOOKUP(A805,Tabel1[[PrøveID]:[Longitude]],3,FALSE)</f>
        <v>Miljøstyrelsen</v>
      </c>
      <c r="C805" s="83" t="str">
        <f>VLOOKUP(A805,Tabel1[[PrøveID]:[Longitude]],2,FALSE)</f>
        <v>04-05-2021</v>
      </c>
      <c r="D805">
        <f>VLOOKUP(A805,Tabel1[[PrøveID]:[Longitude]],5,FALSE)</f>
        <v>55.254399999999997</v>
      </c>
      <c r="E805">
        <f>VLOOKUP(A805,Tabel1[[PrøveID]:[Longitude]],6,FALSE)</f>
        <v>11.333600000000001</v>
      </c>
      <c r="F805" t="str">
        <f>VLOOKUP(A805,Tabel1[[PrøveID]:[Longitude]],4,FALSE)</f>
        <v>Sorø Sø (Sø i Sorø)</v>
      </c>
      <c r="G805" s="24" t="str">
        <f>VLOOKUP(H805,Datasæt_Analysesystemer!$D$3:$E$68,2,FALSE)</f>
        <v>Lissotriton vulgaris</v>
      </c>
      <c r="H805" t="s">
        <v>1047</v>
      </c>
      <c r="I805" t="str">
        <f>VLOOKUP(H805,Datasæt_Analysesystemer!$D$2:$F$68,3,FALSE)</f>
        <v>Truet</v>
      </c>
      <c r="J805" t="s">
        <v>738</v>
      </c>
      <c r="K805" t="s">
        <v>802</v>
      </c>
      <c r="L805" t="s">
        <v>741</v>
      </c>
      <c r="M805" t="str">
        <f t="shared" si="12"/>
        <v>Present_Ct&lt;41</v>
      </c>
    </row>
    <row r="806" spans="1:13" x14ac:dyDescent="0.25">
      <c r="A806" t="s">
        <v>1618</v>
      </c>
      <c r="B806" t="str">
        <f>VLOOKUP(A806,Tabel1[[PrøveID]:[Longitude]],3,FALSE)</f>
        <v>Miljøstyrelsen</v>
      </c>
      <c r="C806" s="83" t="str">
        <f>VLOOKUP(A806,Tabel1[[PrøveID]:[Longitude]],2,FALSE)</f>
        <v>04-05-2021</v>
      </c>
      <c r="D806">
        <f>VLOOKUP(A806,Tabel1[[PrøveID]:[Longitude]],5,FALSE)</f>
        <v>55.254399999999997</v>
      </c>
      <c r="E806">
        <f>VLOOKUP(A806,Tabel1[[PrøveID]:[Longitude]],6,FALSE)</f>
        <v>11.333600000000001</v>
      </c>
      <c r="F806" t="str">
        <f>VLOOKUP(A806,Tabel1[[PrøveID]:[Longitude]],4,FALSE)</f>
        <v>Sorø Sø (Sø i Sorø)</v>
      </c>
      <c r="G806" s="24" t="str">
        <f>VLOOKUP(H806,Datasæt_Analysesystemer!$D$3:$E$68,2,FALSE)</f>
        <v>Astacus astacus</v>
      </c>
      <c r="H806" t="s">
        <v>810</v>
      </c>
      <c r="I806" t="str">
        <f>VLOOKUP(H806,Datasæt_Analysesystemer!$D$2:$F$68,3,FALSE)</f>
        <v>Almindelig</v>
      </c>
      <c r="J806" t="s">
        <v>738</v>
      </c>
      <c r="K806" t="s">
        <v>747</v>
      </c>
      <c r="L806" t="s">
        <v>768</v>
      </c>
      <c r="M806" t="str">
        <f t="shared" si="12"/>
        <v>Absent</v>
      </c>
    </row>
    <row r="807" spans="1:13" x14ac:dyDescent="0.25">
      <c r="A807" t="s">
        <v>1618</v>
      </c>
      <c r="B807" t="str">
        <f>VLOOKUP(A807,Tabel1[[PrøveID]:[Longitude]],3,FALSE)</f>
        <v>Miljøstyrelsen</v>
      </c>
      <c r="C807" s="83" t="str">
        <f>VLOOKUP(A807,Tabel1[[PrøveID]:[Longitude]],2,FALSE)</f>
        <v>04-05-2021</v>
      </c>
      <c r="D807">
        <f>VLOOKUP(A807,Tabel1[[PrøveID]:[Longitude]],5,FALSE)</f>
        <v>55.254399999999997</v>
      </c>
      <c r="E807">
        <f>VLOOKUP(A807,Tabel1[[PrøveID]:[Longitude]],6,FALSE)</f>
        <v>11.333600000000001</v>
      </c>
      <c r="F807" t="str">
        <f>VLOOKUP(A807,Tabel1[[PrøveID]:[Longitude]],4,FALSE)</f>
        <v>Sorø Sø (Sø i Sorø)</v>
      </c>
      <c r="G807" s="24" t="str">
        <f>VLOOKUP(H807,Datasæt_Analysesystemer!$D$3:$E$68,2,FALSE)</f>
        <v>Astacus astacus</v>
      </c>
      <c r="H807" t="s">
        <v>810</v>
      </c>
      <c r="I807" t="str">
        <f>VLOOKUP(H807,Datasæt_Analysesystemer!$D$2:$F$68,3,FALSE)</f>
        <v>Almindelig</v>
      </c>
      <c r="J807" t="s">
        <v>738</v>
      </c>
      <c r="K807" t="s">
        <v>747</v>
      </c>
      <c r="L807" t="s">
        <v>768</v>
      </c>
      <c r="M807" t="str">
        <f t="shared" si="12"/>
        <v>Absent</v>
      </c>
    </row>
    <row r="808" spans="1:13" x14ac:dyDescent="0.25">
      <c r="A808" t="s">
        <v>1618</v>
      </c>
      <c r="B808" t="str">
        <f>VLOOKUP(A808,Tabel1[[PrøveID]:[Longitude]],3,FALSE)</f>
        <v>Miljøstyrelsen</v>
      </c>
      <c r="C808" s="83" t="str">
        <f>VLOOKUP(A808,Tabel1[[PrøveID]:[Longitude]],2,FALSE)</f>
        <v>04-05-2021</v>
      </c>
      <c r="D808">
        <f>VLOOKUP(A808,Tabel1[[PrøveID]:[Longitude]],5,FALSE)</f>
        <v>55.254399999999997</v>
      </c>
      <c r="E808">
        <f>VLOOKUP(A808,Tabel1[[PrøveID]:[Longitude]],6,FALSE)</f>
        <v>11.333600000000001</v>
      </c>
      <c r="F808" t="str">
        <f>VLOOKUP(A808,Tabel1[[PrøveID]:[Longitude]],4,FALSE)</f>
        <v>Sorø Sø (Sø i Sorø)</v>
      </c>
      <c r="G808" s="24" t="str">
        <f>VLOOKUP(H808,Datasæt_Analysesystemer!$D$3:$E$68,2,FALSE)</f>
        <v>Pacifastacus leniusculus</v>
      </c>
      <c r="H808" t="s">
        <v>811</v>
      </c>
      <c r="I808" t="str">
        <f>VLOOKUP(H808,Datasæt_Analysesystemer!$D$2:$F$68,3,FALSE)</f>
        <v>Invasiv</v>
      </c>
      <c r="J808" t="s">
        <v>738</v>
      </c>
      <c r="K808" t="s">
        <v>747</v>
      </c>
      <c r="L808" t="s">
        <v>768</v>
      </c>
      <c r="M808" t="str">
        <f t="shared" si="12"/>
        <v>Absent</v>
      </c>
    </row>
    <row r="809" spans="1:13" x14ac:dyDescent="0.25">
      <c r="A809" t="s">
        <v>1618</v>
      </c>
      <c r="B809" t="str">
        <f>VLOOKUP(A809,Tabel1[[PrøveID]:[Longitude]],3,FALSE)</f>
        <v>Miljøstyrelsen</v>
      </c>
      <c r="C809" s="83" t="str">
        <f>VLOOKUP(A809,Tabel1[[PrøveID]:[Longitude]],2,FALSE)</f>
        <v>04-05-2021</v>
      </c>
      <c r="D809">
        <f>VLOOKUP(A809,Tabel1[[PrøveID]:[Longitude]],5,FALSE)</f>
        <v>55.254399999999997</v>
      </c>
      <c r="E809">
        <f>VLOOKUP(A809,Tabel1[[PrøveID]:[Longitude]],6,FALSE)</f>
        <v>11.333600000000001</v>
      </c>
      <c r="F809" t="str">
        <f>VLOOKUP(A809,Tabel1[[PrøveID]:[Longitude]],4,FALSE)</f>
        <v>Sorø Sø (Sø i Sorø)</v>
      </c>
      <c r="G809" s="24" t="str">
        <f>VLOOKUP(H809,Datasæt_Analysesystemer!$D$3:$E$68,2,FALSE)</f>
        <v>Pacifastacus leniusculus</v>
      </c>
      <c r="H809" t="s">
        <v>811</v>
      </c>
      <c r="I809" t="str">
        <f>VLOOKUP(H809,Datasæt_Analysesystemer!$D$2:$F$68,3,FALSE)</f>
        <v>Invasiv</v>
      </c>
      <c r="J809" t="s">
        <v>738</v>
      </c>
      <c r="K809" t="s">
        <v>747</v>
      </c>
      <c r="L809" t="s">
        <v>768</v>
      </c>
      <c r="M809" t="str">
        <f t="shared" si="12"/>
        <v>Absent</v>
      </c>
    </row>
    <row r="810" spans="1:13" x14ac:dyDescent="0.25">
      <c r="A810" t="s">
        <v>1618</v>
      </c>
      <c r="B810" t="str">
        <f>VLOOKUP(A810,Tabel1[[PrøveID]:[Longitude]],3,FALSE)</f>
        <v>Miljøstyrelsen</v>
      </c>
      <c r="C810" s="83" t="str">
        <f>VLOOKUP(A810,Tabel1[[PrøveID]:[Longitude]],2,FALSE)</f>
        <v>04-05-2021</v>
      </c>
      <c r="D810">
        <f>VLOOKUP(A810,Tabel1[[PrøveID]:[Longitude]],5,FALSE)</f>
        <v>55.254399999999997</v>
      </c>
      <c r="E810">
        <f>VLOOKUP(A810,Tabel1[[PrøveID]:[Longitude]],6,FALSE)</f>
        <v>11.333600000000001</v>
      </c>
      <c r="F810" t="str">
        <f>VLOOKUP(A810,Tabel1[[PrøveID]:[Longitude]],4,FALSE)</f>
        <v>Sorø Sø (Sø i Sorø)</v>
      </c>
      <c r="G810" s="24" t="str">
        <f>VLOOKUP(H810,Datasæt_Analysesystemer!$D$3:$E$68,2,FALSE)</f>
        <v>Astacus leptodactylus</v>
      </c>
      <c r="H810" t="s">
        <v>1012</v>
      </c>
      <c r="I810" t="str">
        <f>VLOOKUP(H810,Datasæt_Analysesystemer!$D$2:$F$68,3,FALSE)</f>
        <v>Invasiv</v>
      </c>
      <c r="J810" t="s">
        <v>738</v>
      </c>
      <c r="K810" t="s">
        <v>747</v>
      </c>
      <c r="L810" t="s">
        <v>768</v>
      </c>
      <c r="M810" t="str">
        <f t="shared" si="12"/>
        <v>Absent</v>
      </c>
    </row>
    <row r="811" spans="1:13" x14ac:dyDescent="0.25">
      <c r="A811" t="s">
        <v>1618</v>
      </c>
      <c r="B811" t="str">
        <f>VLOOKUP(A811,Tabel1[[PrøveID]:[Longitude]],3,FALSE)</f>
        <v>Miljøstyrelsen</v>
      </c>
      <c r="C811" s="83" t="str">
        <f>VLOOKUP(A811,Tabel1[[PrøveID]:[Longitude]],2,FALSE)</f>
        <v>04-05-2021</v>
      </c>
      <c r="D811">
        <f>VLOOKUP(A811,Tabel1[[PrøveID]:[Longitude]],5,FALSE)</f>
        <v>55.254399999999997</v>
      </c>
      <c r="E811">
        <f>VLOOKUP(A811,Tabel1[[PrøveID]:[Longitude]],6,FALSE)</f>
        <v>11.333600000000001</v>
      </c>
      <c r="F811" t="str">
        <f>VLOOKUP(A811,Tabel1[[PrøveID]:[Longitude]],4,FALSE)</f>
        <v>Sorø Sø (Sø i Sorø)</v>
      </c>
      <c r="G811" s="24" t="str">
        <f>VLOOKUP(H811,Datasæt_Analysesystemer!$D$3:$E$68,2,FALSE)</f>
        <v>Astacus leptodactylus</v>
      </c>
      <c r="H811" t="s">
        <v>1012</v>
      </c>
      <c r="I811" t="str">
        <f>VLOOKUP(H811,Datasæt_Analysesystemer!$D$2:$F$68,3,FALSE)</f>
        <v>Invasiv</v>
      </c>
      <c r="J811" t="s">
        <v>738</v>
      </c>
      <c r="K811" t="s">
        <v>747</v>
      </c>
      <c r="L811" t="s">
        <v>768</v>
      </c>
      <c r="M811" t="str">
        <f t="shared" si="12"/>
        <v>Absent</v>
      </c>
    </row>
    <row r="812" spans="1:13" x14ac:dyDescent="0.25">
      <c r="A812" t="s">
        <v>1618</v>
      </c>
      <c r="B812" t="str">
        <f>VLOOKUP(A812,Tabel1[[PrøveID]:[Longitude]],3,FALSE)</f>
        <v>Miljøstyrelsen</v>
      </c>
      <c r="C812" s="83" t="str">
        <f>VLOOKUP(A812,Tabel1[[PrøveID]:[Longitude]],2,FALSE)</f>
        <v>04-05-2021</v>
      </c>
      <c r="D812">
        <f>VLOOKUP(A812,Tabel1[[PrøveID]:[Longitude]],5,FALSE)</f>
        <v>55.254399999999997</v>
      </c>
      <c r="E812">
        <f>VLOOKUP(A812,Tabel1[[PrøveID]:[Longitude]],6,FALSE)</f>
        <v>11.333600000000001</v>
      </c>
      <c r="F812" t="str">
        <f>VLOOKUP(A812,Tabel1[[PrøveID]:[Longitude]],4,FALSE)</f>
        <v>Sorø Sø (Sø i Sorø)</v>
      </c>
      <c r="G812" s="24" t="str">
        <f>VLOOKUP(H812,Datasæt_Analysesystemer!$D$3:$E$68,2,FALSE)</f>
        <v>Eriocheir sinensis</v>
      </c>
      <c r="H812" t="s">
        <v>1031</v>
      </c>
      <c r="I812" t="str">
        <f>VLOOKUP(H812,Datasæt_Analysesystemer!$D$2:$F$68,3,FALSE)</f>
        <v>Invasiv</v>
      </c>
      <c r="J812" t="s">
        <v>738</v>
      </c>
      <c r="K812" t="s">
        <v>747</v>
      </c>
      <c r="L812" t="s">
        <v>768</v>
      </c>
      <c r="M812" t="str">
        <f t="shared" si="12"/>
        <v>Absent</v>
      </c>
    </row>
    <row r="813" spans="1:13" x14ac:dyDescent="0.25">
      <c r="A813" t="s">
        <v>1618</v>
      </c>
      <c r="B813" t="str">
        <f>VLOOKUP(A813,Tabel1[[PrøveID]:[Longitude]],3,FALSE)</f>
        <v>Miljøstyrelsen</v>
      </c>
      <c r="C813" s="83" t="str">
        <f>VLOOKUP(A813,Tabel1[[PrøveID]:[Longitude]],2,FALSE)</f>
        <v>04-05-2021</v>
      </c>
      <c r="D813">
        <f>VLOOKUP(A813,Tabel1[[PrøveID]:[Longitude]],5,FALSE)</f>
        <v>55.254399999999997</v>
      </c>
      <c r="E813">
        <f>VLOOKUP(A813,Tabel1[[PrøveID]:[Longitude]],6,FALSE)</f>
        <v>11.333600000000001</v>
      </c>
      <c r="F813" t="str">
        <f>VLOOKUP(A813,Tabel1[[PrøveID]:[Longitude]],4,FALSE)</f>
        <v>Sorø Sø (Sø i Sorø)</v>
      </c>
      <c r="G813" s="24" t="str">
        <f>VLOOKUP(H813,Datasæt_Analysesystemer!$D$3:$E$68,2,FALSE)</f>
        <v>Eriocheir sinensis</v>
      </c>
      <c r="H813" t="s">
        <v>1031</v>
      </c>
      <c r="I813" t="str">
        <f>VLOOKUP(H813,Datasæt_Analysesystemer!$D$2:$F$68,3,FALSE)</f>
        <v>Invasiv</v>
      </c>
      <c r="J813" t="s">
        <v>738</v>
      </c>
      <c r="K813" t="s">
        <v>747</v>
      </c>
      <c r="L813" t="s">
        <v>768</v>
      </c>
      <c r="M813" t="str">
        <f t="shared" si="12"/>
        <v>Absent</v>
      </c>
    </row>
    <row r="814" spans="1:13" x14ac:dyDescent="0.25">
      <c r="A814" t="s">
        <v>1618</v>
      </c>
      <c r="B814" t="str">
        <f>VLOOKUP(A814,Tabel1[[PrøveID]:[Longitude]],3,FALSE)</f>
        <v>Miljøstyrelsen</v>
      </c>
      <c r="C814" s="83" t="str">
        <f>VLOOKUP(A814,Tabel1[[PrøveID]:[Longitude]],2,FALSE)</f>
        <v>04-05-2021</v>
      </c>
      <c r="D814">
        <f>VLOOKUP(A814,Tabel1[[PrøveID]:[Longitude]],5,FALSE)</f>
        <v>55.254399999999997</v>
      </c>
      <c r="E814">
        <f>VLOOKUP(A814,Tabel1[[PrøveID]:[Longitude]],6,FALSE)</f>
        <v>11.333600000000001</v>
      </c>
      <c r="F814" t="str">
        <f>VLOOKUP(A814,Tabel1[[PrøveID]:[Longitude]],4,FALSE)</f>
        <v>Sorø Sø (Sø i Sorø)</v>
      </c>
      <c r="G814" s="24" t="str">
        <f>VLOOKUP(H814,Datasæt_Analysesystemer!$D$3:$E$68,2,FALSE)</f>
        <v>Dytiscus latissimus</v>
      </c>
      <c r="H814" t="s">
        <v>1264</v>
      </c>
      <c r="I814" t="str">
        <f>VLOOKUP(H814,Datasæt_Analysesystemer!$D$2:$F$68,3,FALSE)</f>
        <v>Sjælden</v>
      </c>
      <c r="J814" t="s">
        <v>738</v>
      </c>
      <c r="K814" t="s">
        <v>747</v>
      </c>
      <c r="L814" t="s">
        <v>768</v>
      </c>
      <c r="M814" t="str">
        <f t="shared" si="12"/>
        <v>Absent</v>
      </c>
    </row>
    <row r="815" spans="1:13" x14ac:dyDescent="0.25">
      <c r="A815" t="s">
        <v>1618</v>
      </c>
      <c r="B815" t="str">
        <f>VLOOKUP(A815,Tabel1[[PrøveID]:[Longitude]],3,FALSE)</f>
        <v>Miljøstyrelsen</v>
      </c>
      <c r="C815" s="83" t="str">
        <f>VLOOKUP(A815,Tabel1[[PrøveID]:[Longitude]],2,FALSE)</f>
        <v>04-05-2021</v>
      </c>
      <c r="D815">
        <f>VLOOKUP(A815,Tabel1[[PrøveID]:[Longitude]],5,FALSE)</f>
        <v>55.254399999999997</v>
      </c>
      <c r="E815">
        <f>VLOOKUP(A815,Tabel1[[PrøveID]:[Longitude]],6,FALSE)</f>
        <v>11.333600000000001</v>
      </c>
      <c r="F815" t="str">
        <f>VLOOKUP(A815,Tabel1[[PrøveID]:[Longitude]],4,FALSE)</f>
        <v>Sorø Sø (Sø i Sorø)</v>
      </c>
      <c r="G815" s="24" t="str">
        <f>VLOOKUP(H815,Datasæt_Analysesystemer!$D$3:$E$68,2,FALSE)</f>
        <v>Dytiscus latissimus</v>
      </c>
      <c r="H815" t="s">
        <v>1264</v>
      </c>
      <c r="I815" t="str">
        <f>VLOOKUP(H815,Datasæt_Analysesystemer!$D$2:$F$68,3,FALSE)</f>
        <v>Sjælden</v>
      </c>
      <c r="J815" t="s">
        <v>738</v>
      </c>
      <c r="K815" t="s">
        <v>747</v>
      </c>
      <c r="L815" t="s">
        <v>768</v>
      </c>
      <c r="M815" t="str">
        <f t="shared" si="12"/>
        <v>Absent</v>
      </c>
    </row>
    <row r="816" spans="1:13" x14ac:dyDescent="0.25">
      <c r="A816" t="s">
        <v>1595</v>
      </c>
      <c r="B816" t="str">
        <f>VLOOKUP(A816,Tabel1[[PrøveID]:[Longitude]],3,FALSE)</f>
        <v>Miljøstyrelsen</v>
      </c>
      <c r="C816" s="83" t="str">
        <f>VLOOKUP(A816,Tabel1[[PrøveID]:[Longitude]],2,FALSE)</f>
        <v>20-05-2021</v>
      </c>
      <c r="D816">
        <f>VLOOKUP(A816,Tabel1[[PrøveID]:[Longitude]],5,FALSE)</f>
        <v>55.574615000000001</v>
      </c>
      <c r="E816">
        <f>VLOOKUP(A816,Tabel1[[PrøveID]:[Longitude]],6,FALSE)</f>
        <v>11.288755999999999</v>
      </c>
      <c r="F816" t="str">
        <f>VLOOKUP(A816,Tabel1[[PrøveID]:[Longitude]],4,FALSE)</f>
        <v>Tissø</v>
      </c>
      <c r="G816" s="24" t="str">
        <f>VLOOKUP(H816,Datasæt_Analysesystemer!$D$3:$E$68,2,FALSE)</f>
        <v>Perca fluviatilis</v>
      </c>
      <c r="H816" t="s">
        <v>804</v>
      </c>
      <c r="I816" t="str">
        <f>VLOOKUP(H816,Datasæt_Analysesystemer!$D$2:$F$68,3,FALSE)</f>
        <v>Almindelig</v>
      </c>
      <c r="J816" t="s">
        <v>738</v>
      </c>
      <c r="K816" t="s">
        <v>802</v>
      </c>
      <c r="L816" t="s">
        <v>768</v>
      </c>
      <c r="M816" t="str">
        <f t="shared" si="12"/>
        <v>Present_Ct&gt;41</v>
      </c>
    </row>
    <row r="817" spans="1:13" x14ac:dyDescent="0.25">
      <c r="A817" t="s">
        <v>1595</v>
      </c>
      <c r="B817" t="str">
        <f>VLOOKUP(A817,Tabel1[[PrøveID]:[Longitude]],3,FALSE)</f>
        <v>Miljøstyrelsen</v>
      </c>
      <c r="C817" s="83" t="str">
        <f>VLOOKUP(A817,Tabel1[[PrøveID]:[Longitude]],2,FALSE)</f>
        <v>20-05-2021</v>
      </c>
      <c r="D817">
        <f>VLOOKUP(A817,Tabel1[[PrøveID]:[Longitude]],5,FALSE)</f>
        <v>55.574615000000001</v>
      </c>
      <c r="E817">
        <f>VLOOKUP(A817,Tabel1[[PrøveID]:[Longitude]],6,FALSE)</f>
        <v>11.288755999999999</v>
      </c>
      <c r="F817" t="str">
        <f>VLOOKUP(A817,Tabel1[[PrøveID]:[Longitude]],4,FALSE)</f>
        <v>Tissø</v>
      </c>
      <c r="G817" s="24" t="str">
        <f>VLOOKUP(H817,Datasæt_Analysesystemer!$D$3:$E$68,2,FALSE)</f>
        <v>Perca fluviatilis</v>
      </c>
      <c r="H817" t="s">
        <v>804</v>
      </c>
      <c r="I817" t="str">
        <f>VLOOKUP(H817,Datasæt_Analysesystemer!$D$2:$F$68,3,FALSE)</f>
        <v>Almindelig</v>
      </c>
      <c r="J817" t="s">
        <v>744</v>
      </c>
      <c r="K817" t="s">
        <v>747</v>
      </c>
      <c r="L817" t="s">
        <v>768</v>
      </c>
      <c r="M817" t="str">
        <f t="shared" si="12"/>
        <v>Absent</v>
      </c>
    </row>
    <row r="818" spans="1:13" x14ac:dyDescent="0.25">
      <c r="A818" t="s">
        <v>1595</v>
      </c>
      <c r="B818" t="str">
        <f>VLOOKUP(A818,Tabel1[[PrøveID]:[Longitude]],3,FALSE)</f>
        <v>Miljøstyrelsen</v>
      </c>
      <c r="C818" s="83" t="str">
        <f>VLOOKUP(A818,Tabel1[[PrøveID]:[Longitude]],2,FALSE)</f>
        <v>20-05-2021</v>
      </c>
      <c r="D818">
        <f>VLOOKUP(A818,Tabel1[[PrøveID]:[Longitude]],5,FALSE)</f>
        <v>55.574615000000001</v>
      </c>
      <c r="E818">
        <f>VLOOKUP(A818,Tabel1[[PrøveID]:[Longitude]],6,FALSE)</f>
        <v>11.288755999999999</v>
      </c>
      <c r="F818" t="str">
        <f>VLOOKUP(A818,Tabel1[[PrøveID]:[Longitude]],4,FALSE)</f>
        <v>Tissø</v>
      </c>
      <c r="G818" s="24" t="str">
        <f>VLOOKUP(H818,Datasæt_Analysesystemer!$D$3:$E$68,2,FALSE)</f>
        <v>Rutilus rutilus</v>
      </c>
      <c r="H818" t="s">
        <v>805</v>
      </c>
      <c r="I818" t="str">
        <f>VLOOKUP(H818,Datasæt_Analysesystemer!$D$2:$F$68,3,FALSE)</f>
        <v>Almindelig</v>
      </c>
      <c r="J818" t="s">
        <v>738</v>
      </c>
      <c r="K818" t="s">
        <v>802</v>
      </c>
      <c r="L818" t="s">
        <v>768</v>
      </c>
      <c r="M818" t="str">
        <f t="shared" si="12"/>
        <v>Present_Ct&gt;41</v>
      </c>
    </row>
    <row r="819" spans="1:13" x14ac:dyDescent="0.25">
      <c r="A819" t="s">
        <v>1595</v>
      </c>
      <c r="B819" t="str">
        <f>VLOOKUP(A819,Tabel1[[PrøveID]:[Longitude]],3,FALSE)</f>
        <v>Miljøstyrelsen</v>
      </c>
      <c r="C819" s="83" t="str">
        <f>VLOOKUP(A819,Tabel1[[PrøveID]:[Longitude]],2,FALSE)</f>
        <v>20-05-2021</v>
      </c>
      <c r="D819">
        <f>VLOOKUP(A819,Tabel1[[PrøveID]:[Longitude]],5,FALSE)</f>
        <v>55.574615000000001</v>
      </c>
      <c r="E819">
        <f>VLOOKUP(A819,Tabel1[[PrøveID]:[Longitude]],6,FALSE)</f>
        <v>11.288755999999999</v>
      </c>
      <c r="F819" t="str">
        <f>VLOOKUP(A819,Tabel1[[PrøveID]:[Longitude]],4,FALSE)</f>
        <v>Tissø</v>
      </c>
      <c r="G819" s="24" t="str">
        <f>VLOOKUP(H819,Datasæt_Analysesystemer!$D$3:$E$68,2,FALSE)</f>
        <v>Acipenser baerii</v>
      </c>
      <c r="H819" t="s">
        <v>1120</v>
      </c>
      <c r="I819" t="str">
        <f>VLOOKUP(H819,Datasæt_Analysesystemer!$D$2:$F$68,3,FALSE)</f>
        <v>Invasiv</v>
      </c>
      <c r="J819" t="s">
        <v>744</v>
      </c>
      <c r="K819" t="s">
        <v>747</v>
      </c>
      <c r="L819" t="s">
        <v>768</v>
      </c>
      <c r="M819" t="str">
        <f t="shared" si="12"/>
        <v>Absent</v>
      </c>
    </row>
    <row r="820" spans="1:13" x14ac:dyDescent="0.25">
      <c r="A820" t="s">
        <v>1595</v>
      </c>
      <c r="B820" t="str">
        <f>VLOOKUP(A820,Tabel1[[PrøveID]:[Longitude]],3,FALSE)</f>
        <v>Miljøstyrelsen</v>
      </c>
      <c r="C820" s="83" t="str">
        <f>VLOOKUP(A820,Tabel1[[PrøveID]:[Longitude]],2,FALSE)</f>
        <v>20-05-2021</v>
      </c>
      <c r="D820">
        <f>VLOOKUP(A820,Tabel1[[PrøveID]:[Longitude]],5,FALSE)</f>
        <v>55.574615000000001</v>
      </c>
      <c r="E820">
        <f>VLOOKUP(A820,Tabel1[[PrøveID]:[Longitude]],6,FALSE)</f>
        <v>11.288755999999999</v>
      </c>
      <c r="F820" t="str">
        <f>VLOOKUP(A820,Tabel1[[PrøveID]:[Longitude]],4,FALSE)</f>
        <v>Tissø</v>
      </c>
      <c r="G820" s="24" t="str">
        <f>VLOOKUP(H820,Datasæt_Analysesystemer!$D$3:$E$68,2,FALSE)</f>
        <v>Anguilla anguilla</v>
      </c>
      <c r="H820" t="s">
        <v>1005</v>
      </c>
      <c r="I820" t="str">
        <f>VLOOKUP(H820,Datasæt_Analysesystemer!$D$2:$F$68,3,FALSE)</f>
        <v>Almindelig</v>
      </c>
      <c r="J820" t="s">
        <v>744</v>
      </c>
      <c r="K820" t="s">
        <v>747</v>
      </c>
      <c r="L820" t="s">
        <v>768</v>
      </c>
      <c r="M820" t="str">
        <f t="shared" si="12"/>
        <v>Absent</v>
      </c>
    </row>
    <row r="821" spans="1:13" x14ac:dyDescent="0.25">
      <c r="A821" t="s">
        <v>1595</v>
      </c>
      <c r="B821" t="str">
        <f>VLOOKUP(A821,Tabel1[[PrøveID]:[Longitude]],3,FALSE)</f>
        <v>Miljøstyrelsen</v>
      </c>
      <c r="C821" s="83" t="str">
        <f>VLOOKUP(A821,Tabel1[[PrøveID]:[Longitude]],2,FALSE)</f>
        <v>20-05-2021</v>
      </c>
      <c r="D821">
        <f>VLOOKUP(A821,Tabel1[[PrøveID]:[Longitude]],5,FALSE)</f>
        <v>55.574615000000001</v>
      </c>
      <c r="E821">
        <f>VLOOKUP(A821,Tabel1[[PrøveID]:[Longitude]],6,FALSE)</f>
        <v>11.288755999999999</v>
      </c>
      <c r="F821" t="str">
        <f>VLOOKUP(A821,Tabel1[[PrøveID]:[Longitude]],4,FALSE)</f>
        <v>Tissø</v>
      </c>
      <c r="G821" s="24" t="str">
        <f>VLOOKUP(H821,Datasæt_Analysesystemer!$D$3:$E$68,2,FALSE)</f>
        <v>Anguilla anguilla</v>
      </c>
      <c r="H821" t="s">
        <v>1005</v>
      </c>
      <c r="I821" t="str">
        <f>VLOOKUP(H821,Datasæt_Analysesystemer!$D$2:$F$68,3,FALSE)</f>
        <v>Almindelig</v>
      </c>
      <c r="J821" t="s">
        <v>744</v>
      </c>
      <c r="K821" t="s">
        <v>747</v>
      </c>
      <c r="L821" t="s">
        <v>768</v>
      </c>
      <c r="M821" t="str">
        <f t="shared" si="12"/>
        <v>Absent</v>
      </c>
    </row>
    <row r="822" spans="1:13" x14ac:dyDescent="0.25">
      <c r="A822" t="s">
        <v>1595</v>
      </c>
      <c r="B822" t="str">
        <f>VLOOKUP(A822,Tabel1[[PrøveID]:[Longitude]],3,FALSE)</f>
        <v>Miljøstyrelsen</v>
      </c>
      <c r="C822" s="83" t="str">
        <f>VLOOKUP(A822,Tabel1[[PrøveID]:[Longitude]],2,FALSE)</f>
        <v>20-05-2021</v>
      </c>
      <c r="D822">
        <f>VLOOKUP(A822,Tabel1[[PrøveID]:[Longitude]],5,FALSE)</f>
        <v>55.574615000000001</v>
      </c>
      <c r="E822">
        <f>VLOOKUP(A822,Tabel1[[PrøveID]:[Longitude]],6,FALSE)</f>
        <v>11.288755999999999</v>
      </c>
      <c r="F822" t="str">
        <f>VLOOKUP(A822,Tabel1[[PrøveID]:[Longitude]],4,FALSE)</f>
        <v>Tissø</v>
      </c>
      <c r="G822" s="24" t="str">
        <f>VLOOKUP(H822,Datasæt_Analysesystemer!$D$3:$E$68,2,FALSE)</f>
        <v>Esox lucius</v>
      </c>
      <c r="H822" t="s">
        <v>806</v>
      </c>
      <c r="I822" t="str">
        <f>VLOOKUP(H822,Datasæt_Analysesystemer!$D$2:$F$68,3,FALSE)</f>
        <v>Almindelig</v>
      </c>
      <c r="J822" t="s">
        <v>744</v>
      </c>
      <c r="K822" t="s">
        <v>747</v>
      </c>
      <c r="L822" t="s">
        <v>768</v>
      </c>
      <c r="M822" t="str">
        <f t="shared" si="12"/>
        <v>Absent</v>
      </c>
    </row>
    <row r="823" spans="1:13" x14ac:dyDescent="0.25">
      <c r="A823" t="s">
        <v>1595</v>
      </c>
      <c r="B823" t="str">
        <f>VLOOKUP(A823,Tabel1[[PrøveID]:[Longitude]],3,FALSE)</f>
        <v>Miljøstyrelsen</v>
      </c>
      <c r="C823" s="83" t="str">
        <f>VLOOKUP(A823,Tabel1[[PrøveID]:[Longitude]],2,FALSE)</f>
        <v>20-05-2021</v>
      </c>
      <c r="D823">
        <f>VLOOKUP(A823,Tabel1[[PrøveID]:[Longitude]],5,FALSE)</f>
        <v>55.574615000000001</v>
      </c>
      <c r="E823">
        <f>VLOOKUP(A823,Tabel1[[PrøveID]:[Longitude]],6,FALSE)</f>
        <v>11.288755999999999</v>
      </c>
      <c r="F823" t="str">
        <f>VLOOKUP(A823,Tabel1[[PrøveID]:[Longitude]],4,FALSE)</f>
        <v>Tissø</v>
      </c>
      <c r="G823" s="24" t="str">
        <f>VLOOKUP(H823,Datasæt_Analysesystemer!$D$3:$E$68,2,FALSE)</f>
        <v>Esox lucius</v>
      </c>
      <c r="H823" t="s">
        <v>806</v>
      </c>
      <c r="I823" t="str">
        <f>VLOOKUP(H823,Datasæt_Analysesystemer!$D$2:$F$68,3,FALSE)</f>
        <v>Almindelig</v>
      </c>
      <c r="J823" t="s">
        <v>738</v>
      </c>
      <c r="K823" t="s">
        <v>802</v>
      </c>
      <c r="L823" t="s">
        <v>741</v>
      </c>
      <c r="M823" t="str">
        <f t="shared" si="12"/>
        <v>Present_Ct&lt;41</v>
      </c>
    </row>
    <row r="824" spans="1:13" x14ac:dyDescent="0.25">
      <c r="A824" t="s">
        <v>1595</v>
      </c>
      <c r="B824" t="str">
        <f>VLOOKUP(A824,Tabel1[[PrøveID]:[Longitude]],3,FALSE)</f>
        <v>Miljøstyrelsen</v>
      </c>
      <c r="C824" s="83" t="str">
        <f>VLOOKUP(A824,Tabel1[[PrøveID]:[Longitude]],2,FALSE)</f>
        <v>20-05-2021</v>
      </c>
      <c r="D824">
        <f>VLOOKUP(A824,Tabel1[[PrøveID]:[Longitude]],5,FALSE)</f>
        <v>55.574615000000001</v>
      </c>
      <c r="E824">
        <f>VLOOKUP(A824,Tabel1[[PrøveID]:[Longitude]],6,FALSE)</f>
        <v>11.288755999999999</v>
      </c>
      <c r="F824" t="str">
        <f>VLOOKUP(A824,Tabel1[[PrøveID]:[Longitude]],4,FALSE)</f>
        <v>Tissø</v>
      </c>
      <c r="G824" s="24" t="str">
        <f>VLOOKUP(H824,Datasæt_Analysesystemer!$D$3:$E$68,2,FALSE)</f>
        <v>Cyprinus carpio</v>
      </c>
      <c r="H824" t="s">
        <v>807</v>
      </c>
      <c r="I824" t="str">
        <f>VLOOKUP(H824,Datasæt_Analysesystemer!$D$2:$F$68,3,FALSE)</f>
        <v>Invasiv</v>
      </c>
      <c r="J824" t="s">
        <v>744</v>
      </c>
      <c r="K824" t="s">
        <v>747</v>
      </c>
      <c r="L824" t="s">
        <v>768</v>
      </c>
      <c r="M824" t="str">
        <f t="shared" si="12"/>
        <v>Absent</v>
      </c>
    </row>
    <row r="825" spans="1:13" x14ac:dyDescent="0.25">
      <c r="A825" t="s">
        <v>1595</v>
      </c>
      <c r="B825" t="str">
        <f>VLOOKUP(A825,Tabel1[[PrøveID]:[Longitude]],3,FALSE)</f>
        <v>Miljøstyrelsen</v>
      </c>
      <c r="C825" s="83" t="str">
        <f>VLOOKUP(A825,Tabel1[[PrøveID]:[Longitude]],2,FALSE)</f>
        <v>20-05-2021</v>
      </c>
      <c r="D825">
        <f>VLOOKUP(A825,Tabel1[[PrøveID]:[Longitude]],5,FALSE)</f>
        <v>55.574615000000001</v>
      </c>
      <c r="E825">
        <f>VLOOKUP(A825,Tabel1[[PrøveID]:[Longitude]],6,FALSE)</f>
        <v>11.288755999999999</v>
      </c>
      <c r="F825" t="str">
        <f>VLOOKUP(A825,Tabel1[[PrøveID]:[Longitude]],4,FALSE)</f>
        <v>Tissø</v>
      </c>
      <c r="G825" s="24" t="str">
        <f>VLOOKUP(H825,Datasæt_Analysesystemer!$D$3:$E$68,2,FALSE)</f>
        <v>Cyprinus carpio</v>
      </c>
      <c r="H825" t="s">
        <v>807</v>
      </c>
      <c r="I825" t="str">
        <f>VLOOKUP(H825,Datasæt_Analysesystemer!$D$2:$F$68,3,FALSE)</f>
        <v>Invasiv</v>
      </c>
      <c r="J825" t="s">
        <v>744</v>
      </c>
      <c r="K825" t="s">
        <v>747</v>
      </c>
      <c r="L825" t="s">
        <v>768</v>
      </c>
      <c r="M825" t="str">
        <f t="shared" si="12"/>
        <v>Absent</v>
      </c>
    </row>
    <row r="826" spans="1:13" x14ac:dyDescent="0.25">
      <c r="A826" t="s">
        <v>1595</v>
      </c>
      <c r="B826" t="str">
        <f>VLOOKUP(A826,Tabel1[[PrøveID]:[Longitude]],3,FALSE)</f>
        <v>Miljøstyrelsen</v>
      </c>
      <c r="C826" s="83" t="str">
        <f>VLOOKUP(A826,Tabel1[[PrøveID]:[Longitude]],2,FALSE)</f>
        <v>20-05-2021</v>
      </c>
      <c r="D826">
        <f>VLOOKUP(A826,Tabel1[[PrøveID]:[Longitude]],5,FALSE)</f>
        <v>55.574615000000001</v>
      </c>
      <c r="E826">
        <f>VLOOKUP(A826,Tabel1[[PrøveID]:[Longitude]],6,FALSE)</f>
        <v>11.288755999999999</v>
      </c>
      <c r="F826" t="str">
        <f>VLOOKUP(A826,Tabel1[[PrøveID]:[Longitude]],4,FALSE)</f>
        <v>Tissø</v>
      </c>
      <c r="G826" s="24" t="str">
        <f>VLOOKUP(H826,Datasæt_Analysesystemer!$D$3:$E$68,2,FALSE)</f>
        <v>Carassius auratus</v>
      </c>
      <c r="H826" t="s">
        <v>1086</v>
      </c>
      <c r="I826" t="str">
        <f>VLOOKUP(H826,Datasæt_Analysesystemer!$D$2:$F$68,3,FALSE)</f>
        <v>Invasiv</v>
      </c>
      <c r="J826" t="s">
        <v>738</v>
      </c>
      <c r="K826" t="s">
        <v>747</v>
      </c>
      <c r="L826" t="s">
        <v>768</v>
      </c>
      <c r="M826" t="str">
        <f t="shared" si="12"/>
        <v>Absent</v>
      </c>
    </row>
    <row r="827" spans="1:13" x14ac:dyDescent="0.25">
      <c r="A827" t="s">
        <v>1595</v>
      </c>
      <c r="B827" t="str">
        <f>VLOOKUP(A827,Tabel1[[PrøveID]:[Longitude]],3,FALSE)</f>
        <v>Miljøstyrelsen</v>
      </c>
      <c r="C827" s="83" t="str">
        <f>VLOOKUP(A827,Tabel1[[PrøveID]:[Longitude]],2,FALSE)</f>
        <v>20-05-2021</v>
      </c>
      <c r="D827">
        <f>VLOOKUP(A827,Tabel1[[PrøveID]:[Longitude]],5,FALSE)</f>
        <v>55.574615000000001</v>
      </c>
      <c r="E827">
        <f>VLOOKUP(A827,Tabel1[[PrøveID]:[Longitude]],6,FALSE)</f>
        <v>11.288755999999999</v>
      </c>
      <c r="F827" t="str">
        <f>VLOOKUP(A827,Tabel1[[PrøveID]:[Longitude]],4,FALSE)</f>
        <v>Tissø</v>
      </c>
      <c r="G827" s="24" t="str">
        <f>VLOOKUP(H827,Datasæt_Analysesystemer!$D$3:$E$68,2,FALSE)</f>
        <v>Carassius auratus</v>
      </c>
      <c r="H827" t="s">
        <v>1086</v>
      </c>
      <c r="I827" t="str">
        <f>VLOOKUP(H827,Datasæt_Analysesystemer!$D$2:$F$68,3,FALSE)</f>
        <v>Invasiv</v>
      </c>
      <c r="J827" t="s">
        <v>744</v>
      </c>
      <c r="K827" t="s">
        <v>747</v>
      </c>
      <c r="L827" t="s">
        <v>768</v>
      </c>
      <c r="M827" t="str">
        <f t="shared" si="12"/>
        <v>Absent</v>
      </c>
    </row>
    <row r="828" spans="1:13" x14ac:dyDescent="0.25">
      <c r="A828" t="s">
        <v>1595</v>
      </c>
      <c r="B828" t="str">
        <f>VLOOKUP(A828,Tabel1[[PrøveID]:[Longitude]],3,FALSE)</f>
        <v>Miljøstyrelsen</v>
      </c>
      <c r="C828" s="83" t="str">
        <f>VLOOKUP(A828,Tabel1[[PrøveID]:[Longitude]],2,FALSE)</f>
        <v>20-05-2021</v>
      </c>
      <c r="D828">
        <f>VLOOKUP(A828,Tabel1[[PrøveID]:[Longitude]],5,FALSE)</f>
        <v>55.574615000000001</v>
      </c>
      <c r="E828">
        <f>VLOOKUP(A828,Tabel1[[PrøveID]:[Longitude]],6,FALSE)</f>
        <v>11.288755999999999</v>
      </c>
      <c r="F828" t="str">
        <f>VLOOKUP(A828,Tabel1[[PrøveID]:[Longitude]],4,FALSE)</f>
        <v>Tissø</v>
      </c>
      <c r="G828" s="24" t="str">
        <f>VLOOKUP(H828,Datasæt_Analysesystemer!$D$3:$E$68,2,FALSE)</f>
        <v>Acipenser baerii</v>
      </c>
      <c r="H828" t="s">
        <v>1120</v>
      </c>
      <c r="I828" t="str">
        <f>VLOOKUP(H828,Datasæt_Analysesystemer!$D$2:$F$68,3,FALSE)</f>
        <v>Invasiv</v>
      </c>
      <c r="J828" t="s">
        <v>744</v>
      </c>
      <c r="K828" t="s">
        <v>747</v>
      </c>
      <c r="L828" t="s">
        <v>768</v>
      </c>
      <c r="M828" t="str">
        <f t="shared" si="12"/>
        <v>Absent</v>
      </c>
    </row>
    <row r="829" spans="1:13" x14ac:dyDescent="0.25">
      <c r="A829" t="s">
        <v>1595</v>
      </c>
      <c r="B829" t="str">
        <f>VLOOKUP(A829,Tabel1[[PrøveID]:[Longitude]],3,FALSE)</f>
        <v>Miljøstyrelsen</v>
      </c>
      <c r="C829" s="83" t="str">
        <f>VLOOKUP(A829,Tabel1[[PrøveID]:[Longitude]],2,FALSE)</f>
        <v>20-05-2021</v>
      </c>
      <c r="D829">
        <f>VLOOKUP(A829,Tabel1[[PrøveID]:[Longitude]],5,FALSE)</f>
        <v>55.574615000000001</v>
      </c>
      <c r="E829">
        <f>VLOOKUP(A829,Tabel1[[PrøveID]:[Longitude]],6,FALSE)</f>
        <v>11.288755999999999</v>
      </c>
      <c r="F829" t="str">
        <f>VLOOKUP(A829,Tabel1[[PrøveID]:[Longitude]],4,FALSE)</f>
        <v>Tissø</v>
      </c>
      <c r="G829" s="24" t="str">
        <f>VLOOKUP(H829,Datasæt_Analysesystemer!$D$3:$E$68,2,FALSE)</f>
        <v>Rutilus rutilus</v>
      </c>
      <c r="H829" t="s">
        <v>805</v>
      </c>
      <c r="I829" t="str">
        <f>VLOOKUP(H829,Datasæt_Analysesystemer!$D$2:$F$68,3,FALSE)</f>
        <v>Almindelig</v>
      </c>
      <c r="J829" t="s">
        <v>738</v>
      </c>
      <c r="K829" t="s">
        <v>802</v>
      </c>
      <c r="L829" t="s">
        <v>741</v>
      </c>
      <c r="M829" t="str">
        <f t="shared" si="12"/>
        <v>Present_Ct&lt;41</v>
      </c>
    </row>
    <row r="830" spans="1:13" x14ac:dyDescent="0.25">
      <c r="A830" t="s">
        <v>1595</v>
      </c>
      <c r="B830" t="str">
        <f>VLOOKUP(A830,Tabel1[[PrøveID]:[Longitude]],3,FALSE)</f>
        <v>Miljøstyrelsen</v>
      </c>
      <c r="C830" s="83" t="str">
        <f>VLOOKUP(A830,Tabel1[[PrøveID]:[Longitude]],2,FALSE)</f>
        <v>20-05-2021</v>
      </c>
      <c r="D830">
        <f>VLOOKUP(A830,Tabel1[[PrøveID]:[Longitude]],5,FALSE)</f>
        <v>55.574615000000001</v>
      </c>
      <c r="E830">
        <f>VLOOKUP(A830,Tabel1[[PrøveID]:[Longitude]],6,FALSE)</f>
        <v>11.288755999999999</v>
      </c>
      <c r="F830" t="str">
        <f>VLOOKUP(A830,Tabel1[[PrøveID]:[Longitude]],4,FALSE)</f>
        <v>Tissø</v>
      </c>
      <c r="G830" s="24" t="str">
        <f>VLOOKUP(H830,Datasæt_Analysesystemer!$D$3:$E$68,2,FALSE)</f>
        <v>Astacus astacus</v>
      </c>
      <c r="H830" t="s">
        <v>810</v>
      </c>
      <c r="I830" t="str">
        <f>VLOOKUP(H830,Datasæt_Analysesystemer!$D$2:$F$68,3,FALSE)</f>
        <v>Almindelig</v>
      </c>
      <c r="J830" t="s">
        <v>738</v>
      </c>
      <c r="K830" t="s">
        <v>747</v>
      </c>
      <c r="L830" t="s">
        <v>768</v>
      </c>
      <c r="M830" t="str">
        <f t="shared" si="12"/>
        <v>Absent</v>
      </c>
    </row>
    <row r="831" spans="1:13" x14ac:dyDescent="0.25">
      <c r="A831" t="s">
        <v>1595</v>
      </c>
      <c r="B831" t="str">
        <f>VLOOKUP(A831,Tabel1[[PrøveID]:[Longitude]],3,FALSE)</f>
        <v>Miljøstyrelsen</v>
      </c>
      <c r="C831" s="83" t="str">
        <f>VLOOKUP(A831,Tabel1[[PrøveID]:[Longitude]],2,FALSE)</f>
        <v>20-05-2021</v>
      </c>
      <c r="D831">
        <f>VLOOKUP(A831,Tabel1[[PrøveID]:[Longitude]],5,FALSE)</f>
        <v>55.574615000000001</v>
      </c>
      <c r="E831">
        <f>VLOOKUP(A831,Tabel1[[PrøveID]:[Longitude]],6,FALSE)</f>
        <v>11.288755999999999</v>
      </c>
      <c r="F831" t="str">
        <f>VLOOKUP(A831,Tabel1[[PrøveID]:[Longitude]],4,FALSE)</f>
        <v>Tissø</v>
      </c>
      <c r="G831" s="24" t="str">
        <f>VLOOKUP(H831,Datasæt_Analysesystemer!$D$3:$E$68,2,FALSE)</f>
        <v>Astacus astacus</v>
      </c>
      <c r="H831" t="s">
        <v>810</v>
      </c>
      <c r="I831" t="str">
        <f>VLOOKUP(H831,Datasæt_Analysesystemer!$D$2:$F$68,3,FALSE)</f>
        <v>Almindelig</v>
      </c>
      <c r="J831" t="s">
        <v>744</v>
      </c>
      <c r="K831" t="s">
        <v>747</v>
      </c>
      <c r="L831" t="s">
        <v>768</v>
      </c>
      <c r="M831" t="str">
        <f t="shared" si="12"/>
        <v>Absent</v>
      </c>
    </row>
    <row r="832" spans="1:13" x14ac:dyDescent="0.25">
      <c r="A832" t="s">
        <v>1595</v>
      </c>
      <c r="B832" t="str">
        <f>VLOOKUP(A832,Tabel1[[PrøveID]:[Longitude]],3,FALSE)</f>
        <v>Miljøstyrelsen</v>
      </c>
      <c r="C832" s="83" t="str">
        <f>VLOOKUP(A832,Tabel1[[PrøveID]:[Longitude]],2,FALSE)</f>
        <v>20-05-2021</v>
      </c>
      <c r="D832">
        <f>VLOOKUP(A832,Tabel1[[PrøveID]:[Longitude]],5,FALSE)</f>
        <v>55.574615000000001</v>
      </c>
      <c r="E832">
        <f>VLOOKUP(A832,Tabel1[[PrøveID]:[Longitude]],6,FALSE)</f>
        <v>11.288755999999999</v>
      </c>
      <c r="F832" t="str">
        <f>VLOOKUP(A832,Tabel1[[PrøveID]:[Longitude]],4,FALSE)</f>
        <v>Tissø</v>
      </c>
      <c r="G832" s="24" t="str">
        <f>VLOOKUP(H832,Datasæt_Analysesystemer!$D$3:$E$68,2,FALSE)</f>
        <v>Pacifastacus leniusculus</v>
      </c>
      <c r="H832" t="s">
        <v>811</v>
      </c>
      <c r="I832" t="str">
        <f>VLOOKUP(H832,Datasæt_Analysesystemer!$D$2:$F$68,3,FALSE)</f>
        <v>Invasiv</v>
      </c>
      <c r="J832" t="s">
        <v>738</v>
      </c>
      <c r="K832" t="s">
        <v>747</v>
      </c>
      <c r="L832" t="s">
        <v>768</v>
      </c>
      <c r="M832" t="str">
        <f t="shared" si="12"/>
        <v>Absent</v>
      </c>
    </row>
    <row r="833" spans="1:13" x14ac:dyDescent="0.25">
      <c r="A833" t="s">
        <v>1595</v>
      </c>
      <c r="B833" t="str">
        <f>VLOOKUP(A833,Tabel1[[PrøveID]:[Longitude]],3,FALSE)</f>
        <v>Miljøstyrelsen</v>
      </c>
      <c r="C833" s="83" t="str">
        <f>VLOOKUP(A833,Tabel1[[PrøveID]:[Longitude]],2,FALSE)</f>
        <v>20-05-2021</v>
      </c>
      <c r="D833">
        <f>VLOOKUP(A833,Tabel1[[PrøveID]:[Longitude]],5,FALSE)</f>
        <v>55.574615000000001</v>
      </c>
      <c r="E833">
        <f>VLOOKUP(A833,Tabel1[[PrøveID]:[Longitude]],6,FALSE)</f>
        <v>11.288755999999999</v>
      </c>
      <c r="F833" t="str">
        <f>VLOOKUP(A833,Tabel1[[PrøveID]:[Longitude]],4,FALSE)</f>
        <v>Tissø</v>
      </c>
      <c r="G833" s="24" t="str">
        <f>VLOOKUP(H833,Datasæt_Analysesystemer!$D$3:$E$68,2,FALSE)</f>
        <v>Pacifastacus leniusculus</v>
      </c>
      <c r="H833" t="s">
        <v>811</v>
      </c>
      <c r="I833" t="str">
        <f>VLOOKUP(H833,Datasæt_Analysesystemer!$D$2:$F$68,3,FALSE)</f>
        <v>Invasiv</v>
      </c>
      <c r="J833" t="s">
        <v>738</v>
      </c>
      <c r="K833" t="s">
        <v>747</v>
      </c>
      <c r="L833" t="s">
        <v>768</v>
      </c>
      <c r="M833" t="str">
        <f t="shared" si="12"/>
        <v>Absent</v>
      </c>
    </row>
    <row r="834" spans="1:13" x14ac:dyDescent="0.25">
      <c r="A834" t="s">
        <v>1595</v>
      </c>
      <c r="B834" t="str">
        <f>VLOOKUP(A834,Tabel1[[PrøveID]:[Longitude]],3,FALSE)</f>
        <v>Miljøstyrelsen</v>
      </c>
      <c r="C834" s="83" t="str">
        <f>VLOOKUP(A834,Tabel1[[PrøveID]:[Longitude]],2,FALSE)</f>
        <v>20-05-2021</v>
      </c>
      <c r="D834">
        <f>VLOOKUP(A834,Tabel1[[PrøveID]:[Longitude]],5,FALSE)</f>
        <v>55.574615000000001</v>
      </c>
      <c r="E834">
        <f>VLOOKUP(A834,Tabel1[[PrøveID]:[Longitude]],6,FALSE)</f>
        <v>11.288755999999999</v>
      </c>
      <c r="F834" t="str">
        <f>VLOOKUP(A834,Tabel1[[PrøveID]:[Longitude]],4,FALSE)</f>
        <v>Tissø</v>
      </c>
      <c r="G834" s="24" t="str">
        <f>VLOOKUP(H834,Datasæt_Analysesystemer!$D$3:$E$68,2,FALSE)</f>
        <v>Astacus leptodactylus</v>
      </c>
      <c r="H834" t="s">
        <v>1012</v>
      </c>
      <c r="I834" t="str">
        <f>VLOOKUP(H834,Datasæt_Analysesystemer!$D$2:$F$68,3,FALSE)</f>
        <v>Invasiv</v>
      </c>
      <c r="J834" t="s">
        <v>738</v>
      </c>
      <c r="K834" t="s">
        <v>747</v>
      </c>
      <c r="L834" t="s">
        <v>768</v>
      </c>
      <c r="M834" t="str">
        <f t="shared" ref="M834:M897" si="13">IF(K834="Present",K834&amp;"_"&amp;L834,K834)</f>
        <v>Absent</v>
      </c>
    </row>
    <row r="835" spans="1:13" x14ac:dyDescent="0.25">
      <c r="A835" t="s">
        <v>1595</v>
      </c>
      <c r="B835" t="str">
        <f>VLOOKUP(A835,Tabel1[[PrøveID]:[Longitude]],3,FALSE)</f>
        <v>Miljøstyrelsen</v>
      </c>
      <c r="C835" s="83" t="str">
        <f>VLOOKUP(A835,Tabel1[[PrøveID]:[Longitude]],2,FALSE)</f>
        <v>20-05-2021</v>
      </c>
      <c r="D835">
        <f>VLOOKUP(A835,Tabel1[[PrøveID]:[Longitude]],5,FALSE)</f>
        <v>55.574615000000001</v>
      </c>
      <c r="E835">
        <f>VLOOKUP(A835,Tabel1[[PrøveID]:[Longitude]],6,FALSE)</f>
        <v>11.288755999999999</v>
      </c>
      <c r="F835" t="str">
        <f>VLOOKUP(A835,Tabel1[[PrøveID]:[Longitude]],4,FALSE)</f>
        <v>Tissø</v>
      </c>
      <c r="G835" s="24" t="str">
        <f>VLOOKUP(H835,Datasæt_Analysesystemer!$D$3:$E$68,2,FALSE)</f>
        <v>Astacus leptodactylus</v>
      </c>
      <c r="H835" t="s">
        <v>1012</v>
      </c>
      <c r="I835" t="str">
        <f>VLOOKUP(H835,Datasæt_Analysesystemer!$D$2:$F$68,3,FALSE)</f>
        <v>Invasiv</v>
      </c>
      <c r="J835" t="s">
        <v>738</v>
      </c>
      <c r="K835" t="s">
        <v>747</v>
      </c>
      <c r="L835" t="s">
        <v>768</v>
      </c>
      <c r="M835" t="str">
        <f t="shared" si="13"/>
        <v>Absent</v>
      </c>
    </row>
    <row r="836" spans="1:13" x14ac:dyDescent="0.25">
      <c r="A836" t="s">
        <v>1595</v>
      </c>
      <c r="B836" t="str">
        <f>VLOOKUP(A836,Tabel1[[PrøveID]:[Longitude]],3,FALSE)</f>
        <v>Miljøstyrelsen</v>
      </c>
      <c r="C836" s="83" t="str">
        <f>VLOOKUP(A836,Tabel1[[PrøveID]:[Longitude]],2,FALSE)</f>
        <v>20-05-2021</v>
      </c>
      <c r="D836">
        <f>VLOOKUP(A836,Tabel1[[PrøveID]:[Longitude]],5,FALSE)</f>
        <v>55.574615000000001</v>
      </c>
      <c r="E836">
        <f>VLOOKUP(A836,Tabel1[[PrøveID]:[Longitude]],6,FALSE)</f>
        <v>11.288755999999999</v>
      </c>
      <c r="F836" t="str">
        <f>VLOOKUP(A836,Tabel1[[PrøveID]:[Longitude]],4,FALSE)</f>
        <v>Tissø</v>
      </c>
      <c r="G836" s="24" t="str">
        <f>VLOOKUP(H836,Datasæt_Analysesystemer!$D$3:$E$68,2,FALSE)</f>
        <v>Eriocheir sinensis</v>
      </c>
      <c r="H836" t="s">
        <v>1031</v>
      </c>
      <c r="I836" t="str">
        <f>VLOOKUP(H836,Datasæt_Analysesystemer!$D$2:$F$68,3,FALSE)</f>
        <v>Invasiv</v>
      </c>
      <c r="J836" t="s">
        <v>744</v>
      </c>
      <c r="K836" t="s">
        <v>747</v>
      </c>
      <c r="L836" t="s">
        <v>768</v>
      </c>
      <c r="M836" t="str">
        <f t="shared" si="13"/>
        <v>Absent</v>
      </c>
    </row>
    <row r="837" spans="1:13" x14ac:dyDescent="0.25">
      <c r="A837" t="s">
        <v>1595</v>
      </c>
      <c r="B837" t="str">
        <f>VLOOKUP(A837,Tabel1[[PrøveID]:[Longitude]],3,FALSE)</f>
        <v>Miljøstyrelsen</v>
      </c>
      <c r="C837" s="83" t="str">
        <f>VLOOKUP(A837,Tabel1[[PrøveID]:[Longitude]],2,FALSE)</f>
        <v>20-05-2021</v>
      </c>
      <c r="D837">
        <f>VLOOKUP(A837,Tabel1[[PrøveID]:[Longitude]],5,FALSE)</f>
        <v>55.574615000000001</v>
      </c>
      <c r="E837">
        <f>VLOOKUP(A837,Tabel1[[PrøveID]:[Longitude]],6,FALSE)</f>
        <v>11.288755999999999</v>
      </c>
      <c r="F837" t="str">
        <f>VLOOKUP(A837,Tabel1[[PrøveID]:[Longitude]],4,FALSE)</f>
        <v>Tissø</v>
      </c>
      <c r="G837" s="24" t="str">
        <f>VLOOKUP(H837,Datasæt_Analysesystemer!$D$3:$E$68,2,FALSE)</f>
        <v>Eriocheir sinensis</v>
      </c>
      <c r="H837" t="s">
        <v>1031</v>
      </c>
      <c r="I837" t="str">
        <f>VLOOKUP(H837,Datasæt_Analysesystemer!$D$2:$F$68,3,FALSE)</f>
        <v>Invasiv</v>
      </c>
      <c r="J837" t="s">
        <v>738</v>
      </c>
      <c r="K837" t="s">
        <v>747</v>
      </c>
      <c r="L837" t="s">
        <v>768</v>
      </c>
      <c r="M837" t="str">
        <f t="shared" si="13"/>
        <v>Absent</v>
      </c>
    </row>
    <row r="838" spans="1:13" x14ac:dyDescent="0.25">
      <c r="A838" t="s">
        <v>1595</v>
      </c>
      <c r="B838" t="str">
        <f>VLOOKUP(A838,Tabel1[[PrøveID]:[Longitude]],3,FALSE)</f>
        <v>Miljøstyrelsen</v>
      </c>
      <c r="C838" s="83" t="str">
        <f>VLOOKUP(A838,Tabel1[[PrøveID]:[Longitude]],2,FALSE)</f>
        <v>20-05-2021</v>
      </c>
      <c r="D838">
        <f>VLOOKUP(A838,Tabel1[[PrøveID]:[Longitude]],5,FALSE)</f>
        <v>55.574615000000001</v>
      </c>
      <c r="E838">
        <f>VLOOKUP(A838,Tabel1[[PrøveID]:[Longitude]],6,FALSE)</f>
        <v>11.288755999999999</v>
      </c>
      <c r="F838" t="str">
        <f>VLOOKUP(A838,Tabel1[[PrøveID]:[Longitude]],4,FALSE)</f>
        <v>Tissø</v>
      </c>
      <c r="G838" s="24" t="str">
        <f>VLOOKUP(H838,Datasæt_Analysesystemer!$D$3:$E$68,2,FALSE)</f>
        <v>Dytiscus latissimus</v>
      </c>
      <c r="H838" t="s">
        <v>1264</v>
      </c>
      <c r="I838" t="str">
        <f>VLOOKUP(H838,Datasæt_Analysesystemer!$D$2:$F$68,3,FALSE)</f>
        <v>Sjælden</v>
      </c>
      <c r="J838" t="s">
        <v>744</v>
      </c>
      <c r="K838" t="s">
        <v>747</v>
      </c>
      <c r="L838" t="s">
        <v>768</v>
      </c>
      <c r="M838" t="str">
        <f t="shared" si="13"/>
        <v>Absent</v>
      </c>
    </row>
    <row r="839" spans="1:13" x14ac:dyDescent="0.25">
      <c r="A839" t="s">
        <v>1595</v>
      </c>
      <c r="B839" t="str">
        <f>VLOOKUP(A839,Tabel1[[PrøveID]:[Longitude]],3,FALSE)</f>
        <v>Miljøstyrelsen</v>
      </c>
      <c r="C839" s="83" t="str">
        <f>VLOOKUP(A839,Tabel1[[PrøveID]:[Longitude]],2,FALSE)</f>
        <v>20-05-2021</v>
      </c>
      <c r="D839">
        <f>VLOOKUP(A839,Tabel1[[PrøveID]:[Longitude]],5,FALSE)</f>
        <v>55.574615000000001</v>
      </c>
      <c r="E839">
        <f>VLOOKUP(A839,Tabel1[[PrøveID]:[Longitude]],6,FALSE)</f>
        <v>11.288755999999999</v>
      </c>
      <c r="F839" t="str">
        <f>VLOOKUP(A839,Tabel1[[PrøveID]:[Longitude]],4,FALSE)</f>
        <v>Tissø</v>
      </c>
      <c r="G839" s="24" t="str">
        <f>VLOOKUP(H839,Datasæt_Analysesystemer!$D$3:$E$68,2,FALSE)</f>
        <v>Dytiscus latissimus</v>
      </c>
      <c r="H839" t="s">
        <v>1264</v>
      </c>
      <c r="I839" t="str">
        <f>VLOOKUP(H839,Datasæt_Analysesystemer!$D$2:$F$68,3,FALSE)</f>
        <v>Sjælden</v>
      </c>
      <c r="J839" t="s">
        <v>738</v>
      </c>
      <c r="K839" t="s">
        <v>747</v>
      </c>
      <c r="L839" t="s">
        <v>768</v>
      </c>
      <c r="M839" t="str">
        <f t="shared" si="13"/>
        <v>Absent</v>
      </c>
    </row>
    <row r="840" spans="1:13" x14ac:dyDescent="0.25">
      <c r="A840" t="s">
        <v>1594</v>
      </c>
      <c r="B840" t="str">
        <f>VLOOKUP(A840,Tabel1[[PrøveID]:[Longitude]],3,FALSE)</f>
        <v>Miljøstyrelsen</v>
      </c>
      <c r="C840" s="83" t="str">
        <f>VLOOKUP(A840,Tabel1[[PrøveID]:[Longitude]],2,FALSE)</f>
        <v>29-04-2021</v>
      </c>
      <c r="D840">
        <f>VLOOKUP(A840,Tabel1[[PrøveID]:[Longitude]],5,FALSE)</f>
        <v>55.428981</v>
      </c>
      <c r="E840">
        <f>VLOOKUP(A840,Tabel1[[PrøveID]:[Longitude]],6,FALSE)</f>
        <v>11.560167</v>
      </c>
      <c r="F840" t="str">
        <f>VLOOKUP(A840,Tabel1[[PrøveID]:[Longitude]],4,FALSE)</f>
        <v>Sorø Sø (Sø i Sorø)</v>
      </c>
      <c r="G840" s="24" t="str">
        <f>VLOOKUP(H840,Datasæt_Analysesystemer!$D$3:$E$68,2,FALSE)</f>
        <v>Perca fluviatilis</v>
      </c>
      <c r="H840" t="s">
        <v>804</v>
      </c>
      <c r="I840" t="str">
        <f>VLOOKUP(H840,Datasæt_Analysesystemer!$D$2:$F$68,3,FALSE)</f>
        <v>Almindelig</v>
      </c>
      <c r="J840" t="s">
        <v>738</v>
      </c>
      <c r="K840" t="s">
        <v>802</v>
      </c>
      <c r="L840" t="s">
        <v>741</v>
      </c>
      <c r="M840" t="str">
        <f t="shared" si="13"/>
        <v>Present_Ct&lt;41</v>
      </c>
    </row>
    <row r="841" spans="1:13" x14ac:dyDescent="0.25">
      <c r="A841" t="s">
        <v>1594</v>
      </c>
      <c r="B841" t="str">
        <f>VLOOKUP(A841,Tabel1[[PrøveID]:[Longitude]],3,FALSE)</f>
        <v>Miljøstyrelsen</v>
      </c>
      <c r="C841" s="83" t="str">
        <f>VLOOKUP(A841,Tabel1[[PrøveID]:[Longitude]],2,FALSE)</f>
        <v>29-04-2021</v>
      </c>
      <c r="D841">
        <f>VLOOKUP(A841,Tabel1[[PrøveID]:[Longitude]],5,FALSE)</f>
        <v>55.428981</v>
      </c>
      <c r="E841">
        <f>VLOOKUP(A841,Tabel1[[PrøveID]:[Longitude]],6,FALSE)</f>
        <v>11.560167</v>
      </c>
      <c r="F841" t="str">
        <f>VLOOKUP(A841,Tabel1[[PrøveID]:[Longitude]],4,FALSE)</f>
        <v>Sorø Sø (Sø i Sorø)</v>
      </c>
      <c r="G841" s="24" t="str">
        <f>VLOOKUP(H841,Datasæt_Analysesystemer!$D$3:$E$68,2,FALSE)</f>
        <v>Perca fluviatilis</v>
      </c>
      <c r="H841" t="s">
        <v>804</v>
      </c>
      <c r="I841" t="str">
        <f>VLOOKUP(H841,Datasæt_Analysesystemer!$D$2:$F$68,3,FALSE)</f>
        <v>Almindelig</v>
      </c>
      <c r="J841" t="s">
        <v>738</v>
      </c>
      <c r="K841" t="s">
        <v>802</v>
      </c>
      <c r="L841" t="s">
        <v>741</v>
      </c>
      <c r="M841" t="str">
        <f t="shared" si="13"/>
        <v>Present_Ct&lt;41</v>
      </c>
    </row>
    <row r="842" spans="1:13" x14ac:dyDescent="0.25">
      <c r="A842" t="s">
        <v>1594</v>
      </c>
      <c r="B842" t="str">
        <f>VLOOKUP(A842,Tabel1[[PrøveID]:[Longitude]],3,FALSE)</f>
        <v>Miljøstyrelsen</v>
      </c>
      <c r="C842" s="83" t="str">
        <f>VLOOKUP(A842,Tabel1[[PrøveID]:[Longitude]],2,FALSE)</f>
        <v>29-04-2021</v>
      </c>
      <c r="D842">
        <f>VLOOKUP(A842,Tabel1[[PrøveID]:[Longitude]],5,FALSE)</f>
        <v>55.428981</v>
      </c>
      <c r="E842">
        <f>VLOOKUP(A842,Tabel1[[PrøveID]:[Longitude]],6,FALSE)</f>
        <v>11.560167</v>
      </c>
      <c r="F842" t="str">
        <f>VLOOKUP(A842,Tabel1[[PrøveID]:[Longitude]],4,FALSE)</f>
        <v>Sorø Sø (Sø i Sorø)</v>
      </c>
      <c r="G842" s="24" t="str">
        <f>VLOOKUP(H842,Datasæt_Analysesystemer!$D$3:$E$68,2,FALSE)</f>
        <v>Rutilus rutilus</v>
      </c>
      <c r="H842" t="s">
        <v>805</v>
      </c>
      <c r="I842" t="str">
        <f>VLOOKUP(H842,Datasæt_Analysesystemer!$D$2:$F$68,3,FALSE)</f>
        <v>Almindelig</v>
      </c>
      <c r="J842" t="s">
        <v>744</v>
      </c>
      <c r="K842" t="s">
        <v>802</v>
      </c>
      <c r="L842" t="s">
        <v>741</v>
      </c>
      <c r="M842" t="str">
        <f t="shared" si="13"/>
        <v>Present_Ct&lt;41</v>
      </c>
    </row>
    <row r="843" spans="1:13" x14ac:dyDescent="0.25">
      <c r="A843" t="s">
        <v>1594</v>
      </c>
      <c r="B843" t="str">
        <f>VLOOKUP(A843,Tabel1[[PrøveID]:[Longitude]],3,FALSE)</f>
        <v>Miljøstyrelsen</v>
      </c>
      <c r="C843" s="83" t="str">
        <f>VLOOKUP(A843,Tabel1[[PrøveID]:[Longitude]],2,FALSE)</f>
        <v>29-04-2021</v>
      </c>
      <c r="D843">
        <f>VLOOKUP(A843,Tabel1[[PrøveID]:[Longitude]],5,FALSE)</f>
        <v>55.428981</v>
      </c>
      <c r="E843">
        <f>VLOOKUP(A843,Tabel1[[PrøveID]:[Longitude]],6,FALSE)</f>
        <v>11.560167</v>
      </c>
      <c r="F843" t="str">
        <f>VLOOKUP(A843,Tabel1[[PrøveID]:[Longitude]],4,FALSE)</f>
        <v>Sorø Sø (Sø i Sorø)</v>
      </c>
      <c r="G843" s="24" t="str">
        <f>VLOOKUP(H843,Datasæt_Analysesystemer!$D$3:$E$68,2,FALSE)</f>
        <v>Rutilus rutilus</v>
      </c>
      <c r="H843" t="s">
        <v>805</v>
      </c>
      <c r="I843" t="str">
        <f>VLOOKUP(H843,Datasæt_Analysesystemer!$D$2:$F$68,3,FALSE)</f>
        <v>Almindelig</v>
      </c>
      <c r="J843" t="s">
        <v>738</v>
      </c>
      <c r="K843" t="s">
        <v>802</v>
      </c>
      <c r="L843" t="s">
        <v>741</v>
      </c>
      <c r="M843" t="str">
        <f t="shared" si="13"/>
        <v>Present_Ct&lt;41</v>
      </c>
    </row>
    <row r="844" spans="1:13" x14ac:dyDescent="0.25">
      <c r="A844" t="s">
        <v>1594</v>
      </c>
      <c r="B844" t="str">
        <f>VLOOKUP(A844,Tabel1[[PrøveID]:[Longitude]],3,FALSE)</f>
        <v>Miljøstyrelsen</v>
      </c>
      <c r="C844" s="83" t="str">
        <f>VLOOKUP(A844,Tabel1[[PrøveID]:[Longitude]],2,FALSE)</f>
        <v>29-04-2021</v>
      </c>
      <c r="D844">
        <f>VLOOKUP(A844,Tabel1[[PrøveID]:[Longitude]],5,FALSE)</f>
        <v>55.428981</v>
      </c>
      <c r="E844">
        <f>VLOOKUP(A844,Tabel1[[PrøveID]:[Longitude]],6,FALSE)</f>
        <v>11.560167</v>
      </c>
      <c r="F844" t="str">
        <f>VLOOKUP(A844,Tabel1[[PrøveID]:[Longitude]],4,FALSE)</f>
        <v>Sorø Sø (Sø i Sorø)</v>
      </c>
      <c r="G844" s="24" t="str">
        <f>VLOOKUP(H844,Datasæt_Analysesystemer!$D$3:$E$68,2,FALSE)</f>
        <v>Triturus cristatus</v>
      </c>
      <c r="H844" t="s">
        <v>1106</v>
      </c>
      <c r="I844" t="str">
        <f>VLOOKUP(H844,Datasæt_Analysesystemer!$D$2:$F$68,3,FALSE)</f>
        <v>Truet</v>
      </c>
      <c r="J844" t="s">
        <v>738</v>
      </c>
      <c r="K844" t="s">
        <v>747</v>
      </c>
      <c r="L844" t="s">
        <v>768</v>
      </c>
      <c r="M844" t="str">
        <f t="shared" si="13"/>
        <v>Absent</v>
      </c>
    </row>
    <row r="845" spans="1:13" x14ac:dyDescent="0.25">
      <c r="A845" t="s">
        <v>1594</v>
      </c>
      <c r="B845" t="str">
        <f>VLOOKUP(A845,Tabel1[[PrøveID]:[Longitude]],3,FALSE)</f>
        <v>Miljøstyrelsen</v>
      </c>
      <c r="C845" s="83" t="str">
        <f>VLOOKUP(A845,Tabel1[[PrøveID]:[Longitude]],2,FALSE)</f>
        <v>29-04-2021</v>
      </c>
      <c r="D845">
        <f>VLOOKUP(A845,Tabel1[[PrøveID]:[Longitude]],5,FALSE)</f>
        <v>55.428981</v>
      </c>
      <c r="E845">
        <f>VLOOKUP(A845,Tabel1[[PrøveID]:[Longitude]],6,FALSE)</f>
        <v>11.560167</v>
      </c>
      <c r="F845" t="str">
        <f>VLOOKUP(A845,Tabel1[[PrøveID]:[Longitude]],4,FALSE)</f>
        <v>Sorø Sø (Sø i Sorø)</v>
      </c>
      <c r="G845" s="24" t="str">
        <f>VLOOKUP(H845,Datasæt_Analysesystemer!$D$3:$E$68,2,FALSE)</f>
        <v>Triturus cristatus</v>
      </c>
      <c r="H845" t="s">
        <v>1106</v>
      </c>
      <c r="I845" t="str">
        <f>VLOOKUP(H845,Datasæt_Analysesystemer!$D$2:$F$68,3,FALSE)</f>
        <v>Truet</v>
      </c>
      <c r="J845" t="s">
        <v>738</v>
      </c>
      <c r="K845" t="s">
        <v>747</v>
      </c>
      <c r="L845" t="s">
        <v>768</v>
      </c>
      <c r="M845" t="str">
        <f t="shared" si="13"/>
        <v>Absent</v>
      </c>
    </row>
    <row r="846" spans="1:13" x14ac:dyDescent="0.25">
      <c r="A846" t="s">
        <v>1594</v>
      </c>
      <c r="B846" t="str">
        <f>VLOOKUP(A846,Tabel1[[PrøveID]:[Longitude]],3,FALSE)</f>
        <v>Miljøstyrelsen</v>
      </c>
      <c r="C846" s="83" t="str">
        <f>VLOOKUP(A846,Tabel1[[PrøveID]:[Longitude]],2,FALSE)</f>
        <v>29-04-2021</v>
      </c>
      <c r="D846">
        <f>VLOOKUP(A846,Tabel1[[PrøveID]:[Longitude]],5,FALSE)</f>
        <v>55.428981</v>
      </c>
      <c r="E846">
        <f>VLOOKUP(A846,Tabel1[[PrøveID]:[Longitude]],6,FALSE)</f>
        <v>11.560167</v>
      </c>
      <c r="F846" t="str">
        <f>VLOOKUP(A846,Tabel1[[PrøveID]:[Longitude]],4,FALSE)</f>
        <v>Sorø Sø (Sø i Sorø)</v>
      </c>
      <c r="G846" s="24" t="str">
        <f>VLOOKUP(H846,Datasæt_Analysesystemer!$D$3:$E$68,2,FALSE)</f>
        <v>Esox lucius</v>
      </c>
      <c r="H846" t="s">
        <v>806</v>
      </c>
      <c r="I846" t="str">
        <f>VLOOKUP(H846,Datasæt_Analysesystemer!$D$2:$F$68,3,FALSE)</f>
        <v>Almindelig</v>
      </c>
      <c r="J846" t="s">
        <v>738</v>
      </c>
      <c r="K846" t="s">
        <v>802</v>
      </c>
      <c r="L846" t="s">
        <v>741</v>
      </c>
      <c r="M846" t="str">
        <f t="shared" si="13"/>
        <v>Present_Ct&lt;41</v>
      </c>
    </row>
    <row r="847" spans="1:13" x14ac:dyDescent="0.25">
      <c r="A847" t="s">
        <v>1594</v>
      </c>
      <c r="B847" t="str">
        <f>VLOOKUP(A847,Tabel1[[PrøveID]:[Longitude]],3,FALSE)</f>
        <v>Miljøstyrelsen</v>
      </c>
      <c r="C847" s="83" t="str">
        <f>VLOOKUP(A847,Tabel1[[PrøveID]:[Longitude]],2,FALSE)</f>
        <v>29-04-2021</v>
      </c>
      <c r="D847">
        <f>VLOOKUP(A847,Tabel1[[PrøveID]:[Longitude]],5,FALSE)</f>
        <v>55.428981</v>
      </c>
      <c r="E847">
        <f>VLOOKUP(A847,Tabel1[[PrøveID]:[Longitude]],6,FALSE)</f>
        <v>11.560167</v>
      </c>
      <c r="F847" t="str">
        <f>VLOOKUP(A847,Tabel1[[PrøveID]:[Longitude]],4,FALSE)</f>
        <v>Sorø Sø (Sø i Sorø)</v>
      </c>
      <c r="G847" s="24" t="str">
        <f>VLOOKUP(H847,Datasæt_Analysesystemer!$D$3:$E$68,2,FALSE)</f>
        <v>Esox lucius</v>
      </c>
      <c r="H847" t="s">
        <v>806</v>
      </c>
      <c r="I847" t="str">
        <f>VLOOKUP(H847,Datasæt_Analysesystemer!$D$2:$F$68,3,FALSE)</f>
        <v>Almindelig</v>
      </c>
      <c r="J847" t="s">
        <v>744</v>
      </c>
      <c r="K847" t="s">
        <v>802</v>
      </c>
      <c r="L847" t="s">
        <v>741</v>
      </c>
      <c r="M847" t="str">
        <f t="shared" si="13"/>
        <v>Present_Ct&lt;41</v>
      </c>
    </row>
    <row r="848" spans="1:13" x14ac:dyDescent="0.25">
      <c r="A848" t="s">
        <v>1594</v>
      </c>
      <c r="B848" t="str">
        <f>VLOOKUP(A848,Tabel1[[PrøveID]:[Longitude]],3,FALSE)</f>
        <v>Miljøstyrelsen</v>
      </c>
      <c r="C848" s="83" t="str">
        <f>VLOOKUP(A848,Tabel1[[PrøveID]:[Longitude]],2,FALSE)</f>
        <v>29-04-2021</v>
      </c>
      <c r="D848">
        <f>VLOOKUP(A848,Tabel1[[PrøveID]:[Longitude]],5,FALSE)</f>
        <v>55.428981</v>
      </c>
      <c r="E848">
        <f>VLOOKUP(A848,Tabel1[[PrøveID]:[Longitude]],6,FALSE)</f>
        <v>11.560167</v>
      </c>
      <c r="F848" t="str">
        <f>VLOOKUP(A848,Tabel1[[PrøveID]:[Longitude]],4,FALSE)</f>
        <v>Sorø Sø (Sø i Sorø)</v>
      </c>
      <c r="G848" s="24" t="str">
        <f>VLOOKUP(H848,Datasæt_Analysesystemer!$D$3:$E$68,2,FALSE)</f>
        <v>Cyprinus carpio</v>
      </c>
      <c r="H848" t="s">
        <v>807</v>
      </c>
      <c r="I848" t="str">
        <f>VLOOKUP(H848,Datasæt_Analysesystemer!$D$2:$F$68,3,FALSE)</f>
        <v>Invasiv</v>
      </c>
      <c r="J848" t="s">
        <v>744</v>
      </c>
      <c r="K848" t="s">
        <v>747</v>
      </c>
      <c r="L848" t="s">
        <v>768</v>
      </c>
      <c r="M848" t="str">
        <f t="shared" si="13"/>
        <v>Absent</v>
      </c>
    </row>
    <row r="849" spans="1:13" x14ac:dyDescent="0.25">
      <c r="A849" t="s">
        <v>1594</v>
      </c>
      <c r="B849" t="str">
        <f>VLOOKUP(A849,Tabel1[[PrøveID]:[Longitude]],3,FALSE)</f>
        <v>Miljøstyrelsen</v>
      </c>
      <c r="C849" s="83" t="str">
        <f>VLOOKUP(A849,Tabel1[[PrøveID]:[Longitude]],2,FALSE)</f>
        <v>29-04-2021</v>
      </c>
      <c r="D849">
        <f>VLOOKUP(A849,Tabel1[[PrøveID]:[Longitude]],5,FALSE)</f>
        <v>55.428981</v>
      </c>
      <c r="E849">
        <f>VLOOKUP(A849,Tabel1[[PrøveID]:[Longitude]],6,FALSE)</f>
        <v>11.560167</v>
      </c>
      <c r="F849" t="str">
        <f>VLOOKUP(A849,Tabel1[[PrøveID]:[Longitude]],4,FALSE)</f>
        <v>Sorø Sø (Sø i Sorø)</v>
      </c>
      <c r="G849" s="24" t="str">
        <f>VLOOKUP(H849,Datasæt_Analysesystemer!$D$3:$E$68,2,FALSE)</f>
        <v>Cyprinus carpio</v>
      </c>
      <c r="H849" t="s">
        <v>807</v>
      </c>
      <c r="I849" t="str">
        <f>VLOOKUP(H849,Datasæt_Analysesystemer!$D$2:$F$68,3,FALSE)</f>
        <v>Invasiv</v>
      </c>
      <c r="J849" t="s">
        <v>738</v>
      </c>
      <c r="K849" t="s">
        <v>802</v>
      </c>
      <c r="L849" t="s">
        <v>741</v>
      </c>
      <c r="M849" t="str">
        <f t="shared" si="13"/>
        <v>Present_Ct&lt;41</v>
      </c>
    </row>
    <row r="850" spans="1:13" x14ac:dyDescent="0.25">
      <c r="A850" t="s">
        <v>1594</v>
      </c>
      <c r="B850" t="str">
        <f>VLOOKUP(A850,Tabel1[[PrøveID]:[Longitude]],3,FALSE)</f>
        <v>Miljøstyrelsen</v>
      </c>
      <c r="C850" s="83" t="str">
        <f>VLOOKUP(A850,Tabel1[[PrøveID]:[Longitude]],2,FALSE)</f>
        <v>29-04-2021</v>
      </c>
      <c r="D850">
        <f>VLOOKUP(A850,Tabel1[[PrøveID]:[Longitude]],5,FALSE)</f>
        <v>55.428981</v>
      </c>
      <c r="E850">
        <f>VLOOKUP(A850,Tabel1[[PrøveID]:[Longitude]],6,FALSE)</f>
        <v>11.560167</v>
      </c>
      <c r="F850" t="str">
        <f>VLOOKUP(A850,Tabel1[[PrøveID]:[Longitude]],4,FALSE)</f>
        <v>Sorø Sø (Sø i Sorø)</v>
      </c>
      <c r="G850" s="24" t="str">
        <f>VLOOKUP(H850,Datasæt_Analysesystemer!$D$3:$E$68,2,FALSE)</f>
        <v>Carassius auratus</v>
      </c>
      <c r="H850" t="s">
        <v>1086</v>
      </c>
      <c r="I850" t="str">
        <f>VLOOKUP(H850,Datasæt_Analysesystemer!$D$2:$F$68,3,FALSE)</f>
        <v>Invasiv</v>
      </c>
      <c r="J850" t="s">
        <v>744</v>
      </c>
      <c r="K850" t="s">
        <v>747</v>
      </c>
      <c r="L850" t="s">
        <v>768</v>
      </c>
      <c r="M850" t="str">
        <f t="shared" si="13"/>
        <v>Absent</v>
      </c>
    </row>
    <row r="851" spans="1:13" x14ac:dyDescent="0.25">
      <c r="A851" t="s">
        <v>1594</v>
      </c>
      <c r="B851" t="str">
        <f>VLOOKUP(A851,Tabel1[[PrøveID]:[Longitude]],3,FALSE)</f>
        <v>Miljøstyrelsen</v>
      </c>
      <c r="C851" s="83" t="str">
        <f>VLOOKUP(A851,Tabel1[[PrøveID]:[Longitude]],2,FALSE)</f>
        <v>29-04-2021</v>
      </c>
      <c r="D851">
        <f>VLOOKUP(A851,Tabel1[[PrøveID]:[Longitude]],5,FALSE)</f>
        <v>55.428981</v>
      </c>
      <c r="E851">
        <f>VLOOKUP(A851,Tabel1[[PrøveID]:[Longitude]],6,FALSE)</f>
        <v>11.560167</v>
      </c>
      <c r="F851" t="str">
        <f>VLOOKUP(A851,Tabel1[[PrøveID]:[Longitude]],4,FALSE)</f>
        <v>Sorø Sø (Sø i Sorø)</v>
      </c>
      <c r="G851" s="24" t="str">
        <f>VLOOKUP(H851,Datasæt_Analysesystemer!$D$3:$E$68,2,FALSE)</f>
        <v>Carassius auratus</v>
      </c>
      <c r="H851" t="s">
        <v>1086</v>
      </c>
      <c r="I851" t="str">
        <f>VLOOKUP(H851,Datasæt_Analysesystemer!$D$2:$F$68,3,FALSE)</f>
        <v>Invasiv</v>
      </c>
      <c r="J851" t="s">
        <v>738</v>
      </c>
      <c r="K851" t="s">
        <v>747</v>
      </c>
      <c r="L851" t="s">
        <v>768</v>
      </c>
      <c r="M851" t="str">
        <f t="shared" si="13"/>
        <v>Absent</v>
      </c>
    </row>
    <row r="852" spans="1:13" x14ac:dyDescent="0.25">
      <c r="A852" t="s">
        <v>1594</v>
      </c>
      <c r="B852" t="str">
        <f>VLOOKUP(A852,Tabel1[[PrøveID]:[Longitude]],3,FALSE)</f>
        <v>Miljøstyrelsen</v>
      </c>
      <c r="C852" s="83" t="str">
        <f>VLOOKUP(A852,Tabel1[[PrøveID]:[Longitude]],2,FALSE)</f>
        <v>29-04-2021</v>
      </c>
      <c r="D852">
        <f>VLOOKUP(A852,Tabel1[[PrøveID]:[Longitude]],5,FALSE)</f>
        <v>55.428981</v>
      </c>
      <c r="E852">
        <f>VLOOKUP(A852,Tabel1[[PrøveID]:[Longitude]],6,FALSE)</f>
        <v>11.560167</v>
      </c>
      <c r="F852" t="str">
        <f>VLOOKUP(A852,Tabel1[[PrøveID]:[Longitude]],4,FALSE)</f>
        <v>Sorø Sø (Sø i Sorø)</v>
      </c>
      <c r="G852" s="24" t="str">
        <f>VLOOKUP(H852,Datasæt_Analysesystemer!$D$3:$E$68,2,FALSE)</f>
        <v>Lissotriton vulgaris</v>
      </c>
      <c r="H852" t="s">
        <v>1047</v>
      </c>
      <c r="I852" t="str">
        <f>VLOOKUP(H852,Datasæt_Analysesystemer!$D$2:$F$68,3,FALSE)</f>
        <v>Truet</v>
      </c>
      <c r="J852" t="s">
        <v>738</v>
      </c>
      <c r="K852" t="s">
        <v>747</v>
      </c>
      <c r="L852" t="s">
        <v>768</v>
      </c>
      <c r="M852" t="str">
        <f t="shared" si="13"/>
        <v>Absent</v>
      </c>
    </row>
    <row r="853" spans="1:13" x14ac:dyDescent="0.25">
      <c r="A853" t="s">
        <v>1594</v>
      </c>
      <c r="B853" t="str">
        <f>VLOOKUP(A853,Tabel1[[PrøveID]:[Longitude]],3,FALSE)</f>
        <v>Miljøstyrelsen</v>
      </c>
      <c r="C853" s="83" t="str">
        <f>VLOOKUP(A853,Tabel1[[PrøveID]:[Longitude]],2,FALSE)</f>
        <v>29-04-2021</v>
      </c>
      <c r="D853">
        <f>VLOOKUP(A853,Tabel1[[PrøveID]:[Longitude]],5,FALSE)</f>
        <v>55.428981</v>
      </c>
      <c r="E853">
        <f>VLOOKUP(A853,Tabel1[[PrøveID]:[Longitude]],6,FALSE)</f>
        <v>11.560167</v>
      </c>
      <c r="F853" t="str">
        <f>VLOOKUP(A853,Tabel1[[PrøveID]:[Longitude]],4,FALSE)</f>
        <v>Sorø Sø (Sø i Sorø)</v>
      </c>
      <c r="G853" s="24" t="str">
        <f>VLOOKUP(H853,Datasæt_Analysesystemer!$D$3:$E$68,2,FALSE)</f>
        <v>Lissotriton vulgaris</v>
      </c>
      <c r="H853" t="s">
        <v>1047</v>
      </c>
      <c r="I853" t="str">
        <f>VLOOKUP(H853,Datasæt_Analysesystemer!$D$2:$F$68,3,FALSE)</f>
        <v>Truet</v>
      </c>
      <c r="J853" t="s">
        <v>738</v>
      </c>
      <c r="K853" t="s">
        <v>747</v>
      </c>
      <c r="L853" t="s">
        <v>768</v>
      </c>
      <c r="M853" t="str">
        <f t="shared" si="13"/>
        <v>Absent</v>
      </c>
    </row>
    <row r="854" spans="1:13" x14ac:dyDescent="0.25">
      <c r="A854" t="s">
        <v>1594</v>
      </c>
      <c r="B854" t="str">
        <f>VLOOKUP(A854,Tabel1[[PrøveID]:[Longitude]],3,FALSE)</f>
        <v>Miljøstyrelsen</v>
      </c>
      <c r="C854" s="83" t="str">
        <f>VLOOKUP(A854,Tabel1[[PrøveID]:[Longitude]],2,FALSE)</f>
        <v>29-04-2021</v>
      </c>
      <c r="D854">
        <f>VLOOKUP(A854,Tabel1[[PrøveID]:[Longitude]],5,FALSE)</f>
        <v>55.428981</v>
      </c>
      <c r="E854">
        <f>VLOOKUP(A854,Tabel1[[PrøveID]:[Longitude]],6,FALSE)</f>
        <v>11.560167</v>
      </c>
      <c r="F854" t="str">
        <f>VLOOKUP(A854,Tabel1[[PrøveID]:[Longitude]],4,FALSE)</f>
        <v>Sorø Sø (Sø i Sorø)</v>
      </c>
      <c r="G854" s="24" t="str">
        <f>VLOOKUP(H854,Datasæt_Analysesystemer!$D$3:$E$68,2,FALSE)</f>
        <v>Astacus astacus</v>
      </c>
      <c r="H854" t="s">
        <v>810</v>
      </c>
      <c r="I854" t="str">
        <f>VLOOKUP(H854,Datasæt_Analysesystemer!$D$2:$F$68,3,FALSE)</f>
        <v>Almindelig</v>
      </c>
      <c r="J854" t="s">
        <v>738</v>
      </c>
      <c r="K854" t="s">
        <v>747</v>
      </c>
      <c r="L854" t="s">
        <v>768</v>
      </c>
      <c r="M854" t="str">
        <f t="shared" si="13"/>
        <v>Absent</v>
      </c>
    </row>
    <row r="855" spans="1:13" x14ac:dyDescent="0.25">
      <c r="A855" t="s">
        <v>1594</v>
      </c>
      <c r="B855" t="str">
        <f>VLOOKUP(A855,Tabel1[[PrøveID]:[Longitude]],3,FALSE)</f>
        <v>Miljøstyrelsen</v>
      </c>
      <c r="C855" s="83" t="str">
        <f>VLOOKUP(A855,Tabel1[[PrøveID]:[Longitude]],2,FALSE)</f>
        <v>29-04-2021</v>
      </c>
      <c r="D855">
        <f>VLOOKUP(A855,Tabel1[[PrøveID]:[Longitude]],5,FALSE)</f>
        <v>55.428981</v>
      </c>
      <c r="E855">
        <f>VLOOKUP(A855,Tabel1[[PrøveID]:[Longitude]],6,FALSE)</f>
        <v>11.560167</v>
      </c>
      <c r="F855" t="str">
        <f>VLOOKUP(A855,Tabel1[[PrøveID]:[Longitude]],4,FALSE)</f>
        <v>Sorø Sø (Sø i Sorø)</v>
      </c>
      <c r="G855" s="24" t="str">
        <f>VLOOKUP(H855,Datasæt_Analysesystemer!$D$3:$E$68,2,FALSE)</f>
        <v>Astacus astacus</v>
      </c>
      <c r="H855" t="s">
        <v>810</v>
      </c>
      <c r="I855" t="str">
        <f>VLOOKUP(H855,Datasæt_Analysesystemer!$D$2:$F$68,3,FALSE)</f>
        <v>Almindelig</v>
      </c>
      <c r="J855" t="s">
        <v>744</v>
      </c>
      <c r="K855" t="s">
        <v>747</v>
      </c>
      <c r="L855" t="s">
        <v>768</v>
      </c>
      <c r="M855" t="str">
        <f t="shared" si="13"/>
        <v>Absent</v>
      </c>
    </row>
    <row r="856" spans="1:13" x14ac:dyDescent="0.25">
      <c r="A856" t="s">
        <v>1594</v>
      </c>
      <c r="B856" t="str">
        <f>VLOOKUP(A856,Tabel1[[PrøveID]:[Longitude]],3,FALSE)</f>
        <v>Miljøstyrelsen</v>
      </c>
      <c r="C856" s="83" t="str">
        <f>VLOOKUP(A856,Tabel1[[PrøveID]:[Longitude]],2,FALSE)</f>
        <v>29-04-2021</v>
      </c>
      <c r="D856">
        <f>VLOOKUP(A856,Tabel1[[PrøveID]:[Longitude]],5,FALSE)</f>
        <v>55.428981</v>
      </c>
      <c r="E856">
        <f>VLOOKUP(A856,Tabel1[[PrøveID]:[Longitude]],6,FALSE)</f>
        <v>11.560167</v>
      </c>
      <c r="F856" t="str">
        <f>VLOOKUP(A856,Tabel1[[PrøveID]:[Longitude]],4,FALSE)</f>
        <v>Sorø Sø (Sø i Sorø)</v>
      </c>
      <c r="G856" s="24" t="str">
        <f>VLOOKUP(H856,Datasæt_Analysesystemer!$D$3:$E$68,2,FALSE)</f>
        <v>Pacifastacus leniusculus</v>
      </c>
      <c r="H856" t="s">
        <v>811</v>
      </c>
      <c r="I856" t="str">
        <f>VLOOKUP(H856,Datasæt_Analysesystemer!$D$2:$F$68,3,FALSE)</f>
        <v>Invasiv</v>
      </c>
      <c r="J856" t="s">
        <v>744</v>
      </c>
      <c r="K856" t="s">
        <v>747</v>
      </c>
      <c r="L856" t="s">
        <v>768</v>
      </c>
      <c r="M856" t="str">
        <f t="shared" si="13"/>
        <v>Absent</v>
      </c>
    </row>
    <row r="857" spans="1:13" x14ac:dyDescent="0.25">
      <c r="A857" t="s">
        <v>1594</v>
      </c>
      <c r="B857" t="str">
        <f>VLOOKUP(A857,Tabel1[[PrøveID]:[Longitude]],3,FALSE)</f>
        <v>Miljøstyrelsen</v>
      </c>
      <c r="C857" s="83" t="str">
        <f>VLOOKUP(A857,Tabel1[[PrøveID]:[Longitude]],2,FALSE)</f>
        <v>29-04-2021</v>
      </c>
      <c r="D857">
        <f>VLOOKUP(A857,Tabel1[[PrøveID]:[Longitude]],5,FALSE)</f>
        <v>55.428981</v>
      </c>
      <c r="E857">
        <f>VLOOKUP(A857,Tabel1[[PrøveID]:[Longitude]],6,FALSE)</f>
        <v>11.560167</v>
      </c>
      <c r="F857" t="str">
        <f>VLOOKUP(A857,Tabel1[[PrøveID]:[Longitude]],4,FALSE)</f>
        <v>Sorø Sø (Sø i Sorø)</v>
      </c>
      <c r="G857" s="24" t="str">
        <f>VLOOKUP(H857,Datasæt_Analysesystemer!$D$3:$E$68,2,FALSE)</f>
        <v>Pacifastacus leniusculus</v>
      </c>
      <c r="H857" t="s">
        <v>811</v>
      </c>
      <c r="I857" t="str">
        <f>VLOOKUP(H857,Datasæt_Analysesystemer!$D$2:$F$68,3,FALSE)</f>
        <v>Invasiv</v>
      </c>
      <c r="J857" t="s">
        <v>744</v>
      </c>
      <c r="K857" t="s">
        <v>747</v>
      </c>
      <c r="L857" t="s">
        <v>768</v>
      </c>
      <c r="M857" t="str">
        <f t="shared" si="13"/>
        <v>Absent</v>
      </c>
    </row>
    <row r="858" spans="1:13" x14ac:dyDescent="0.25">
      <c r="A858" t="s">
        <v>1594</v>
      </c>
      <c r="B858" t="str">
        <f>VLOOKUP(A858,Tabel1[[PrøveID]:[Longitude]],3,FALSE)</f>
        <v>Miljøstyrelsen</v>
      </c>
      <c r="C858" s="83" t="str">
        <f>VLOOKUP(A858,Tabel1[[PrøveID]:[Longitude]],2,FALSE)</f>
        <v>29-04-2021</v>
      </c>
      <c r="D858">
        <f>VLOOKUP(A858,Tabel1[[PrøveID]:[Longitude]],5,FALSE)</f>
        <v>55.428981</v>
      </c>
      <c r="E858">
        <f>VLOOKUP(A858,Tabel1[[PrøveID]:[Longitude]],6,FALSE)</f>
        <v>11.560167</v>
      </c>
      <c r="F858" t="str">
        <f>VLOOKUP(A858,Tabel1[[PrøveID]:[Longitude]],4,FALSE)</f>
        <v>Sorø Sø (Sø i Sorø)</v>
      </c>
      <c r="G858" s="24" t="str">
        <f>VLOOKUP(H858,Datasæt_Analysesystemer!$D$3:$E$68,2,FALSE)</f>
        <v>Astacus leptodactylus</v>
      </c>
      <c r="H858" t="s">
        <v>1012</v>
      </c>
      <c r="I858" t="str">
        <f>VLOOKUP(H858,Datasæt_Analysesystemer!$D$2:$F$68,3,FALSE)</f>
        <v>Invasiv</v>
      </c>
      <c r="J858" t="s">
        <v>738</v>
      </c>
      <c r="K858" t="s">
        <v>747</v>
      </c>
      <c r="L858" t="s">
        <v>768</v>
      </c>
      <c r="M858" t="str">
        <f t="shared" si="13"/>
        <v>Absent</v>
      </c>
    </row>
    <row r="859" spans="1:13" x14ac:dyDescent="0.25">
      <c r="A859" t="s">
        <v>1594</v>
      </c>
      <c r="B859" t="str">
        <f>VLOOKUP(A859,Tabel1[[PrøveID]:[Longitude]],3,FALSE)</f>
        <v>Miljøstyrelsen</v>
      </c>
      <c r="C859" s="83" t="str">
        <f>VLOOKUP(A859,Tabel1[[PrøveID]:[Longitude]],2,FALSE)</f>
        <v>29-04-2021</v>
      </c>
      <c r="D859">
        <f>VLOOKUP(A859,Tabel1[[PrøveID]:[Longitude]],5,FALSE)</f>
        <v>55.428981</v>
      </c>
      <c r="E859">
        <f>VLOOKUP(A859,Tabel1[[PrøveID]:[Longitude]],6,FALSE)</f>
        <v>11.560167</v>
      </c>
      <c r="F859" t="str">
        <f>VLOOKUP(A859,Tabel1[[PrøveID]:[Longitude]],4,FALSE)</f>
        <v>Sorø Sø (Sø i Sorø)</v>
      </c>
      <c r="G859" s="24" t="str">
        <f>VLOOKUP(H859,Datasæt_Analysesystemer!$D$3:$E$68,2,FALSE)</f>
        <v>Astacus leptodactylus</v>
      </c>
      <c r="H859" t="s">
        <v>1012</v>
      </c>
      <c r="I859" t="str">
        <f>VLOOKUP(H859,Datasæt_Analysesystemer!$D$2:$F$68,3,FALSE)</f>
        <v>Invasiv</v>
      </c>
      <c r="J859" t="s">
        <v>738</v>
      </c>
      <c r="K859" t="s">
        <v>747</v>
      </c>
      <c r="L859" t="s">
        <v>768</v>
      </c>
      <c r="M859" t="str">
        <f t="shared" si="13"/>
        <v>Absent</v>
      </c>
    </row>
    <row r="860" spans="1:13" x14ac:dyDescent="0.25">
      <c r="A860" t="s">
        <v>1594</v>
      </c>
      <c r="B860" t="str">
        <f>VLOOKUP(A860,Tabel1[[PrøveID]:[Longitude]],3,FALSE)</f>
        <v>Miljøstyrelsen</v>
      </c>
      <c r="C860" s="83" t="str">
        <f>VLOOKUP(A860,Tabel1[[PrøveID]:[Longitude]],2,FALSE)</f>
        <v>29-04-2021</v>
      </c>
      <c r="D860">
        <f>VLOOKUP(A860,Tabel1[[PrøveID]:[Longitude]],5,FALSE)</f>
        <v>55.428981</v>
      </c>
      <c r="E860">
        <f>VLOOKUP(A860,Tabel1[[PrøveID]:[Longitude]],6,FALSE)</f>
        <v>11.560167</v>
      </c>
      <c r="F860" t="str">
        <f>VLOOKUP(A860,Tabel1[[PrøveID]:[Longitude]],4,FALSE)</f>
        <v>Sorø Sø (Sø i Sorø)</v>
      </c>
      <c r="G860" s="24" t="str">
        <f>VLOOKUP(H860,Datasæt_Analysesystemer!$D$3:$E$68,2,FALSE)</f>
        <v>Eriocheir sinensis</v>
      </c>
      <c r="H860" t="s">
        <v>1031</v>
      </c>
      <c r="I860" t="str">
        <f>VLOOKUP(H860,Datasæt_Analysesystemer!$D$2:$F$68,3,FALSE)</f>
        <v>Invasiv</v>
      </c>
      <c r="J860" t="s">
        <v>738</v>
      </c>
      <c r="K860" t="s">
        <v>747</v>
      </c>
      <c r="L860" t="s">
        <v>768</v>
      </c>
      <c r="M860" t="str">
        <f t="shared" si="13"/>
        <v>Absent</v>
      </c>
    </row>
    <row r="861" spans="1:13" x14ac:dyDescent="0.25">
      <c r="A861" t="s">
        <v>1594</v>
      </c>
      <c r="B861" t="str">
        <f>VLOOKUP(A861,Tabel1[[PrøveID]:[Longitude]],3,FALSE)</f>
        <v>Miljøstyrelsen</v>
      </c>
      <c r="C861" s="83" t="str">
        <f>VLOOKUP(A861,Tabel1[[PrøveID]:[Longitude]],2,FALSE)</f>
        <v>29-04-2021</v>
      </c>
      <c r="D861">
        <f>VLOOKUP(A861,Tabel1[[PrøveID]:[Longitude]],5,FALSE)</f>
        <v>55.428981</v>
      </c>
      <c r="E861">
        <f>VLOOKUP(A861,Tabel1[[PrøveID]:[Longitude]],6,FALSE)</f>
        <v>11.560167</v>
      </c>
      <c r="F861" t="str">
        <f>VLOOKUP(A861,Tabel1[[PrøveID]:[Longitude]],4,FALSE)</f>
        <v>Sorø Sø (Sø i Sorø)</v>
      </c>
      <c r="G861" s="24" t="str">
        <f>VLOOKUP(H861,Datasæt_Analysesystemer!$D$3:$E$68,2,FALSE)</f>
        <v>Eriocheir sinensis</v>
      </c>
      <c r="H861" t="s">
        <v>1031</v>
      </c>
      <c r="I861" t="str">
        <f>VLOOKUP(H861,Datasæt_Analysesystemer!$D$2:$F$68,3,FALSE)</f>
        <v>Invasiv</v>
      </c>
      <c r="J861" t="s">
        <v>744</v>
      </c>
      <c r="K861" t="s">
        <v>747</v>
      </c>
      <c r="L861" t="s">
        <v>768</v>
      </c>
      <c r="M861" t="str">
        <f t="shared" si="13"/>
        <v>Absent</v>
      </c>
    </row>
    <row r="862" spans="1:13" x14ac:dyDescent="0.25">
      <c r="A862" t="s">
        <v>1594</v>
      </c>
      <c r="B862" t="str">
        <f>VLOOKUP(A862,Tabel1[[PrøveID]:[Longitude]],3,FALSE)</f>
        <v>Miljøstyrelsen</v>
      </c>
      <c r="C862" s="83" t="str">
        <f>VLOOKUP(A862,Tabel1[[PrøveID]:[Longitude]],2,FALSE)</f>
        <v>29-04-2021</v>
      </c>
      <c r="D862">
        <f>VLOOKUP(A862,Tabel1[[PrøveID]:[Longitude]],5,FALSE)</f>
        <v>55.428981</v>
      </c>
      <c r="E862">
        <f>VLOOKUP(A862,Tabel1[[PrøveID]:[Longitude]],6,FALSE)</f>
        <v>11.560167</v>
      </c>
      <c r="F862" t="str">
        <f>VLOOKUP(A862,Tabel1[[PrøveID]:[Longitude]],4,FALSE)</f>
        <v>Sorø Sø (Sø i Sorø)</v>
      </c>
      <c r="G862" s="24" t="str">
        <f>VLOOKUP(H862,Datasæt_Analysesystemer!$D$3:$E$68,2,FALSE)</f>
        <v>Dytiscus latissimus</v>
      </c>
      <c r="H862" t="s">
        <v>1264</v>
      </c>
      <c r="I862" t="str">
        <f>VLOOKUP(H862,Datasæt_Analysesystemer!$D$2:$F$68,3,FALSE)</f>
        <v>Sjælden</v>
      </c>
      <c r="J862" t="s">
        <v>738</v>
      </c>
      <c r="K862" t="s">
        <v>747</v>
      </c>
      <c r="L862" t="s">
        <v>768</v>
      </c>
      <c r="M862" t="str">
        <f t="shared" si="13"/>
        <v>Absent</v>
      </c>
    </row>
    <row r="863" spans="1:13" x14ac:dyDescent="0.25">
      <c r="A863" t="s">
        <v>1594</v>
      </c>
      <c r="B863" t="str">
        <f>VLOOKUP(A863,Tabel1[[PrøveID]:[Longitude]],3,FALSE)</f>
        <v>Miljøstyrelsen</v>
      </c>
      <c r="C863" s="83" t="str">
        <f>VLOOKUP(A863,Tabel1[[PrøveID]:[Longitude]],2,FALSE)</f>
        <v>29-04-2021</v>
      </c>
      <c r="D863">
        <f>VLOOKUP(A863,Tabel1[[PrøveID]:[Longitude]],5,FALSE)</f>
        <v>55.428981</v>
      </c>
      <c r="E863">
        <f>VLOOKUP(A863,Tabel1[[PrøveID]:[Longitude]],6,FALSE)</f>
        <v>11.560167</v>
      </c>
      <c r="F863" t="str">
        <f>VLOOKUP(A863,Tabel1[[PrøveID]:[Longitude]],4,FALSE)</f>
        <v>Sorø Sø (Sø i Sorø)</v>
      </c>
      <c r="G863" s="24" t="str">
        <f>VLOOKUP(H863,Datasæt_Analysesystemer!$D$3:$E$68,2,FALSE)</f>
        <v>Dytiscus latissimus</v>
      </c>
      <c r="H863" t="s">
        <v>1264</v>
      </c>
      <c r="I863" t="str">
        <f>VLOOKUP(H863,Datasæt_Analysesystemer!$D$2:$F$68,3,FALSE)</f>
        <v>Sjælden</v>
      </c>
      <c r="J863" t="s">
        <v>738</v>
      </c>
      <c r="K863" t="s">
        <v>747</v>
      </c>
      <c r="L863" t="s">
        <v>768</v>
      </c>
      <c r="M863" t="str">
        <f t="shared" si="13"/>
        <v>Absent</v>
      </c>
    </row>
    <row r="864" spans="1:13" x14ac:dyDescent="0.25">
      <c r="A864" t="s">
        <v>1610</v>
      </c>
      <c r="B864" t="str">
        <f>VLOOKUP(A864,Tabel1[[PrøveID]:[Longitude]],3,FALSE)</f>
        <v>Miljøstyrelsen</v>
      </c>
      <c r="C864" s="83" t="str">
        <f>VLOOKUP(A864,Tabel1[[PrøveID]:[Longitude]],2,FALSE)</f>
        <v>21-05-2021</v>
      </c>
      <c r="D864">
        <f>VLOOKUP(A864,Tabel1[[PrøveID]:[Longitude]],5,FALSE)</f>
        <v>55.415812299999999</v>
      </c>
      <c r="E864">
        <f>VLOOKUP(A864,Tabel1[[PrøveID]:[Longitude]],6,FALSE)</f>
        <v>12.256092949999999</v>
      </c>
      <c r="F864" t="str">
        <f>VLOOKUP(A864,Tabel1[[PrøveID]:[Longitude]],4,FALSE)</f>
        <v>Bådklubben Ege</v>
      </c>
      <c r="G864" s="24" t="str">
        <f>VLOOKUP(H864,Datasæt_Analysesystemer!$D$3:$E$68,2,FALSE)</f>
        <v>Platichthys flesus</v>
      </c>
      <c r="H864" t="s">
        <v>793</v>
      </c>
      <c r="I864" t="str">
        <f>VLOOKUP(H864,Datasæt_Analysesystemer!$D$2:$F$68,3,FALSE)</f>
        <v>Almindelig</v>
      </c>
      <c r="J864" t="s">
        <v>738</v>
      </c>
      <c r="K864" t="s">
        <v>802</v>
      </c>
      <c r="L864" t="s">
        <v>741</v>
      </c>
      <c r="M864" t="str">
        <f t="shared" si="13"/>
        <v>Present_Ct&lt;41</v>
      </c>
    </row>
    <row r="865" spans="1:13" x14ac:dyDescent="0.25">
      <c r="A865" t="s">
        <v>1610</v>
      </c>
      <c r="B865" t="str">
        <f>VLOOKUP(A865,Tabel1[[PrøveID]:[Longitude]],3,FALSE)</f>
        <v>Miljøstyrelsen</v>
      </c>
      <c r="C865" s="83" t="str">
        <f>VLOOKUP(A865,Tabel1[[PrøveID]:[Longitude]],2,FALSE)</f>
        <v>21-05-2021</v>
      </c>
      <c r="D865">
        <f>VLOOKUP(A865,Tabel1[[PrøveID]:[Longitude]],5,FALSE)</f>
        <v>55.415812299999999</v>
      </c>
      <c r="E865">
        <f>VLOOKUP(A865,Tabel1[[PrøveID]:[Longitude]],6,FALSE)</f>
        <v>12.256092949999999</v>
      </c>
      <c r="F865" t="str">
        <f>VLOOKUP(A865,Tabel1[[PrøveID]:[Longitude]],4,FALSE)</f>
        <v>Bådklubben Ege</v>
      </c>
      <c r="G865" s="24" t="str">
        <f>VLOOKUP(H865,Datasæt_Analysesystemer!$D$3:$E$68,2,FALSE)</f>
        <v>Platichthys flesus</v>
      </c>
      <c r="H865" t="s">
        <v>793</v>
      </c>
      <c r="I865" t="str">
        <f>VLOOKUP(H865,Datasæt_Analysesystemer!$D$2:$F$68,3,FALSE)</f>
        <v>Almindelig</v>
      </c>
      <c r="J865" t="s">
        <v>738</v>
      </c>
      <c r="K865" t="s">
        <v>802</v>
      </c>
      <c r="L865" t="s">
        <v>741</v>
      </c>
      <c r="M865" t="str">
        <f t="shared" si="13"/>
        <v>Present_Ct&lt;41</v>
      </c>
    </row>
    <row r="866" spans="1:13" x14ac:dyDescent="0.25">
      <c r="A866" t="s">
        <v>1610</v>
      </c>
      <c r="B866" t="str">
        <f>VLOOKUP(A866,Tabel1[[PrøveID]:[Longitude]],3,FALSE)</f>
        <v>Miljøstyrelsen</v>
      </c>
      <c r="C866" s="83" t="str">
        <f>VLOOKUP(A866,Tabel1[[PrøveID]:[Longitude]],2,FALSE)</f>
        <v>21-05-2021</v>
      </c>
      <c r="D866">
        <f>VLOOKUP(A866,Tabel1[[PrøveID]:[Longitude]],5,FALSE)</f>
        <v>55.415812299999999</v>
      </c>
      <c r="E866">
        <f>VLOOKUP(A866,Tabel1[[PrøveID]:[Longitude]],6,FALSE)</f>
        <v>12.256092949999999</v>
      </c>
      <c r="F866" t="str">
        <f>VLOOKUP(A866,Tabel1[[PrøveID]:[Longitude]],4,FALSE)</f>
        <v>Bådklubben Ege</v>
      </c>
      <c r="G866" s="24" t="str">
        <f>VLOOKUP(H866,Datasæt_Analysesystemer!$D$3:$E$68,2,FALSE)</f>
        <v>Gadus morhua</v>
      </c>
      <c r="H866" t="s">
        <v>794</v>
      </c>
      <c r="I866" t="str">
        <f>VLOOKUP(H866,Datasæt_Analysesystemer!$D$2:$F$68,3,FALSE)</f>
        <v>Almindelig</v>
      </c>
      <c r="J866" t="s">
        <v>744</v>
      </c>
      <c r="K866" t="s">
        <v>747</v>
      </c>
      <c r="L866" t="s">
        <v>768</v>
      </c>
      <c r="M866" t="str">
        <f t="shared" si="13"/>
        <v>Absent</v>
      </c>
    </row>
    <row r="867" spans="1:13" x14ac:dyDescent="0.25">
      <c r="A867" t="s">
        <v>1610</v>
      </c>
      <c r="B867" t="str">
        <f>VLOOKUP(A867,Tabel1[[PrøveID]:[Longitude]],3,FALSE)</f>
        <v>Miljøstyrelsen</v>
      </c>
      <c r="C867" s="83" t="str">
        <f>VLOOKUP(A867,Tabel1[[PrøveID]:[Longitude]],2,FALSE)</f>
        <v>21-05-2021</v>
      </c>
      <c r="D867">
        <f>VLOOKUP(A867,Tabel1[[PrøveID]:[Longitude]],5,FALSE)</f>
        <v>55.415812299999999</v>
      </c>
      <c r="E867">
        <f>VLOOKUP(A867,Tabel1[[PrøveID]:[Longitude]],6,FALSE)</f>
        <v>12.256092949999999</v>
      </c>
      <c r="F867" t="str">
        <f>VLOOKUP(A867,Tabel1[[PrøveID]:[Longitude]],4,FALSE)</f>
        <v>Bådklubben Ege</v>
      </c>
      <c r="G867" s="24" t="str">
        <f>VLOOKUP(H867,Datasæt_Analysesystemer!$D$3:$E$68,2,FALSE)</f>
        <v>Gadus morhua</v>
      </c>
      <c r="H867" t="s">
        <v>794</v>
      </c>
      <c r="I867" t="str">
        <f>VLOOKUP(H867,Datasæt_Analysesystemer!$D$2:$F$68,3,FALSE)</f>
        <v>Almindelig</v>
      </c>
      <c r="J867" t="s">
        <v>738</v>
      </c>
      <c r="K867" t="s">
        <v>747</v>
      </c>
      <c r="L867" t="s">
        <v>768</v>
      </c>
      <c r="M867" t="str">
        <f t="shared" si="13"/>
        <v>Absent</v>
      </c>
    </row>
    <row r="868" spans="1:13" x14ac:dyDescent="0.25">
      <c r="A868" t="s">
        <v>1610</v>
      </c>
      <c r="B868" t="str">
        <f>VLOOKUP(A868,Tabel1[[PrøveID]:[Longitude]],3,FALSE)</f>
        <v>Miljøstyrelsen</v>
      </c>
      <c r="C868" s="83" t="str">
        <f>VLOOKUP(A868,Tabel1[[PrøveID]:[Longitude]],2,FALSE)</f>
        <v>21-05-2021</v>
      </c>
      <c r="D868">
        <f>VLOOKUP(A868,Tabel1[[PrøveID]:[Longitude]],5,FALSE)</f>
        <v>55.415812299999999</v>
      </c>
      <c r="E868">
        <f>VLOOKUP(A868,Tabel1[[PrøveID]:[Longitude]],6,FALSE)</f>
        <v>12.256092949999999</v>
      </c>
      <c r="F868" t="str">
        <f>VLOOKUP(A868,Tabel1[[PrøveID]:[Longitude]],4,FALSE)</f>
        <v>Bådklubben Ege</v>
      </c>
      <c r="G868" s="24" t="str">
        <f>VLOOKUP(H868,Datasæt_Analysesystemer!$D$3:$E$68,2,FALSE)</f>
        <v>Mya arenaria</v>
      </c>
      <c r="H868" t="s">
        <v>795</v>
      </c>
      <c r="I868" t="str">
        <f>VLOOKUP(H868,Datasæt_Analysesystemer!$D$2:$F$68,3,FALSE)</f>
        <v>Almindelig</v>
      </c>
      <c r="J868" t="s">
        <v>738</v>
      </c>
      <c r="K868" t="s">
        <v>802</v>
      </c>
      <c r="L868" t="s">
        <v>741</v>
      </c>
      <c r="M868" t="str">
        <f t="shared" si="13"/>
        <v>Present_Ct&lt;41</v>
      </c>
    </row>
    <row r="869" spans="1:13" x14ac:dyDescent="0.25">
      <c r="A869" t="s">
        <v>1610</v>
      </c>
      <c r="B869" t="str">
        <f>VLOOKUP(A869,Tabel1[[PrøveID]:[Longitude]],3,FALSE)</f>
        <v>Miljøstyrelsen</v>
      </c>
      <c r="C869" s="83" t="str">
        <f>VLOOKUP(A869,Tabel1[[PrøveID]:[Longitude]],2,FALSE)</f>
        <v>21-05-2021</v>
      </c>
      <c r="D869">
        <f>VLOOKUP(A869,Tabel1[[PrøveID]:[Longitude]],5,FALSE)</f>
        <v>55.415812299999999</v>
      </c>
      <c r="E869">
        <f>VLOOKUP(A869,Tabel1[[PrøveID]:[Longitude]],6,FALSE)</f>
        <v>12.256092949999999</v>
      </c>
      <c r="F869" t="str">
        <f>VLOOKUP(A869,Tabel1[[PrøveID]:[Longitude]],4,FALSE)</f>
        <v>Bådklubben Ege</v>
      </c>
      <c r="G869" s="24" t="str">
        <f>VLOOKUP(H869,Datasæt_Analysesystemer!$D$3:$E$68,2,FALSE)</f>
        <v>Mya arenaria</v>
      </c>
      <c r="H869" t="s">
        <v>795</v>
      </c>
      <c r="I869" t="str">
        <f>VLOOKUP(H869,Datasæt_Analysesystemer!$D$2:$F$68,3,FALSE)</f>
        <v>Almindelig</v>
      </c>
      <c r="J869" t="s">
        <v>738</v>
      </c>
      <c r="K869" t="s">
        <v>802</v>
      </c>
      <c r="L869" t="s">
        <v>741</v>
      </c>
      <c r="M869" t="str">
        <f t="shared" si="13"/>
        <v>Present_Ct&lt;41</v>
      </c>
    </row>
    <row r="870" spans="1:13" x14ac:dyDescent="0.25">
      <c r="A870" t="s">
        <v>1610</v>
      </c>
      <c r="B870" t="str">
        <f>VLOOKUP(A870,Tabel1[[PrøveID]:[Longitude]],3,FALSE)</f>
        <v>Miljøstyrelsen</v>
      </c>
      <c r="C870" s="83" t="str">
        <f>VLOOKUP(A870,Tabel1[[PrøveID]:[Longitude]],2,FALSE)</f>
        <v>21-05-2021</v>
      </c>
      <c r="D870">
        <f>VLOOKUP(A870,Tabel1[[PrøveID]:[Longitude]],5,FALSE)</f>
        <v>55.415812299999999</v>
      </c>
      <c r="E870">
        <f>VLOOKUP(A870,Tabel1[[PrøveID]:[Longitude]],6,FALSE)</f>
        <v>12.256092949999999</v>
      </c>
      <c r="F870" t="str">
        <f>VLOOKUP(A870,Tabel1[[PrøveID]:[Longitude]],4,FALSE)</f>
        <v>Bådklubben Ege</v>
      </c>
      <c r="G870" s="24" t="str">
        <f>VLOOKUP(H870,Datasæt_Analysesystemer!$D$3:$E$68,2,FALSE)</f>
        <v>Mnemiopsis leidyi</v>
      </c>
      <c r="H870" t="s">
        <v>982</v>
      </c>
      <c r="I870" t="str">
        <f>VLOOKUP(H870,Datasæt_Analysesystemer!$D$2:$F$68,3,FALSE)</f>
        <v>Invasiv</v>
      </c>
      <c r="J870" t="s">
        <v>738</v>
      </c>
      <c r="K870" t="s">
        <v>747</v>
      </c>
      <c r="L870" t="s">
        <v>768</v>
      </c>
      <c r="M870" t="str">
        <f t="shared" si="13"/>
        <v>Absent</v>
      </c>
    </row>
    <row r="871" spans="1:13" x14ac:dyDescent="0.25">
      <c r="A871" t="s">
        <v>1610</v>
      </c>
      <c r="B871" t="str">
        <f>VLOOKUP(A871,Tabel1[[PrøveID]:[Longitude]],3,FALSE)</f>
        <v>Miljøstyrelsen</v>
      </c>
      <c r="C871" s="83" t="str">
        <f>VLOOKUP(A871,Tabel1[[PrøveID]:[Longitude]],2,FALSE)</f>
        <v>21-05-2021</v>
      </c>
      <c r="D871">
        <f>VLOOKUP(A871,Tabel1[[PrøveID]:[Longitude]],5,FALSE)</f>
        <v>55.415812299999999</v>
      </c>
      <c r="E871">
        <f>VLOOKUP(A871,Tabel1[[PrøveID]:[Longitude]],6,FALSE)</f>
        <v>12.256092949999999</v>
      </c>
      <c r="F871" t="str">
        <f>VLOOKUP(A871,Tabel1[[PrøveID]:[Longitude]],4,FALSE)</f>
        <v>Bådklubben Ege</v>
      </c>
      <c r="G871" s="24" t="str">
        <f>VLOOKUP(H871,Datasæt_Analysesystemer!$D$3:$E$68,2,FALSE)</f>
        <v>Mnemiopsis leidyi</v>
      </c>
      <c r="H871" t="s">
        <v>982</v>
      </c>
      <c r="I871" t="str">
        <f>VLOOKUP(H871,Datasæt_Analysesystemer!$D$2:$F$68,3,FALSE)</f>
        <v>Invasiv</v>
      </c>
      <c r="J871" t="s">
        <v>738</v>
      </c>
      <c r="K871" t="s">
        <v>747</v>
      </c>
      <c r="L871" t="s">
        <v>768</v>
      </c>
      <c r="M871" t="str">
        <f t="shared" si="13"/>
        <v>Absent</v>
      </c>
    </row>
    <row r="872" spans="1:13" x14ac:dyDescent="0.25">
      <c r="A872" t="s">
        <v>1610</v>
      </c>
      <c r="B872" t="str">
        <f>VLOOKUP(A872,Tabel1[[PrøveID]:[Longitude]],3,FALSE)</f>
        <v>Miljøstyrelsen</v>
      </c>
      <c r="C872" s="83" t="str">
        <f>VLOOKUP(A872,Tabel1[[PrøveID]:[Longitude]],2,FALSE)</f>
        <v>21-05-2021</v>
      </c>
      <c r="D872">
        <f>VLOOKUP(A872,Tabel1[[PrøveID]:[Longitude]],5,FALSE)</f>
        <v>55.415812299999999</v>
      </c>
      <c r="E872">
        <f>VLOOKUP(A872,Tabel1[[PrøveID]:[Longitude]],6,FALSE)</f>
        <v>12.256092949999999</v>
      </c>
      <c r="F872" t="str">
        <f>VLOOKUP(A872,Tabel1[[PrøveID]:[Longitude]],4,FALSE)</f>
        <v>Bådklubben Ege</v>
      </c>
      <c r="G872" s="24" t="str">
        <f>VLOOKUP(H872,Datasæt_Analysesystemer!$D$3:$E$68,2,FALSE)</f>
        <v>Homarus americanus</v>
      </c>
      <c r="H872" t="s">
        <v>980</v>
      </c>
      <c r="I872" t="str">
        <f>VLOOKUP(H872,Datasæt_Analysesystemer!$D$2:$F$68,3,FALSE)</f>
        <v>Invasiv</v>
      </c>
      <c r="J872" t="s">
        <v>738</v>
      </c>
      <c r="K872" t="s">
        <v>747</v>
      </c>
      <c r="L872" t="s">
        <v>768</v>
      </c>
      <c r="M872" t="str">
        <f t="shared" si="13"/>
        <v>Absent</v>
      </c>
    </row>
    <row r="873" spans="1:13" x14ac:dyDescent="0.25">
      <c r="A873" t="s">
        <v>1610</v>
      </c>
      <c r="B873" t="str">
        <f>VLOOKUP(A873,Tabel1[[PrøveID]:[Longitude]],3,FALSE)</f>
        <v>Miljøstyrelsen</v>
      </c>
      <c r="C873" s="83" t="str">
        <f>VLOOKUP(A873,Tabel1[[PrøveID]:[Longitude]],2,FALSE)</f>
        <v>21-05-2021</v>
      </c>
      <c r="D873">
        <f>VLOOKUP(A873,Tabel1[[PrøveID]:[Longitude]],5,FALSE)</f>
        <v>55.415812299999999</v>
      </c>
      <c r="E873">
        <f>VLOOKUP(A873,Tabel1[[PrøveID]:[Longitude]],6,FALSE)</f>
        <v>12.256092949999999</v>
      </c>
      <c r="F873" t="str">
        <f>VLOOKUP(A873,Tabel1[[PrøveID]:[Longitude]],4,FALSE)</f>
        <v>Bådklubben Ege</v>
      </c>
      <c r="G873" s="24" t="str">
        <f>VLOOKUP(H873,Datasæt_Analysesystemer!$D$3:$E$68,2,FALSE)</f>
        <v>Homarus americanus</v>
      </c>
      <c r="H873" t="s">
        <v>980</v>
      </c>
      <c r="I873" t="str">
        <f>VLOOKUP(H873,Datasæt_Analysesystemer!$D$2:$F$68,3,FALSE)</f>
        <v>Invasiv</v>
      </c>
      <c r="J873" t="s">
        <v>738</v>
      </c>
      <c r="K873" t="s">
        <v>747</v>
      </c>
      <c r="L873" t="s">
        <v>768</v>
      </c>
      <c r="M873" t="str">
        <f t="shared" si="13"/>
        <v>Absent</v>
      </c>
    </row>
    <row r="874" spans="1:13" x14ac:dyDescent="0.25">
      <c r="A874" t="s">
        <v>1610</v>
      </c>
      <c r="B874" t="str">
        <f>VLOOKUP(A874,Tabel1[[PrøveID]:[Longitude]],3,FALSE)</f>
        <v>Miljøstyrelsen</v>
      </c>
      <c r="C874" s="83" t="str">
        <f>VLOOKUP(A874,Tabel1[[PrøveID]:[Longitude]],2,FALSE)</f>
        <v>21-05-2021</v>
      </c>
      <c r="D874">
        <f>VLOOKUP(A874,Tabel1[[PrøveID]:[Longitude]],5,FALSE)</f>
        <v>55.415812299999999</v>
      </c>
      <c r="E874">
        <f>VLOOKUP(A874,Tabel1[[PrøveID]:[Longitude]],6,FALSE)</f>
        <v>12.256092949999999</v>
      </c>
      <c r="F874" t="str">
        <f>VLOOKUP(A874,Tabel1[[PrøveID]:[Longitude]],4,FALSE)</f>
        <v>Bådklubben Ege</v>
      </c>
      <c r="G874" s="24" t="str">
        <f>VLOOKUP(H874,Datasæt_Analysesystemer!$D$3:$E$68,2,FALSE)</f>
        <v>Paralithodes camtschaticus</v>
      </c>
      <c r="H874" t="s">
        <v>1060</v>
      </c>
      <c r="I874" t="str">
        <f>VLOOKUP(H874,Datasæt_Analysesystemer!$D$2:$F$68,3,FALSE)</f>
        <v>Invasiv</v>
      </c>
      <c r="J874" t="s">
        <v>738</v>
      </c>
      <c r="K874" t="s">
        <v>802</v>
      </c>
      <c r="L874" t="s">
        <v>741</v>
      </c>
      <c r="M874" t="str">
        <f t="shared" si="13"/>
        <v>Present_Ct&lt;41</v>
      </c>
    </row>
    <row r="875" spans="1:13" x14ac:dyDescent="0.25">
      <c r="A875" t="s">
        <v>1610</v>
      </c>
      <c r="B875" t="str">
        <f>VLOOKUP(A875,Tabel1[[PrøveID]:[Longitude]],3,FALSE)</f>
        <v>Miljøstyrelsen</v>
      </c>
      <c r="C875" s="83" t="str">
        <f>VLOOKUP(A875,Tabel1[[PrøveID]:[Longitude]],2,FALSE)</f>
        <v>21-05-2021</v>
      </c>
      <c r="D875">
        <f>VLOOKUP(A875,Tabel1[[PrøveID]:[Longitude]],5,FALSE)</f>
        <v>55.415812299999999</v>
      </c>
      <c r="E875">
        <f>VLOOKUP(A875,Tabel1[[PrøveID]:[Longitude]],6,FALSE)</f>
        <v>12.256092949999999</v>
      </c>
      <c r="F875" t="str">
        <f>VLOOKUP(A875,Tabel1[[PrøveID]:[Longitude]],4,FALSE)</f>
        <v>Bådklubben Ege</v>
      </c>
      <c r="G875" s="24" t="str">
        <f>VLOOKUP(H875,Datasæt_Analysesystemer!$D$3:$E$68,2,FALSE)</f>
        <v>Paralithodes camtschaticus</v>
      </c>
      <c r="H875" t="s">
        <v>1060</v>
      </c>
      <c r="I875" t="str">
        <f>VLOOKUP(H875,Datasæt_Analysesystemer!$D$2:$F$68,3,FALSE)</f>
        <v>Invasiv</v>
      </c>
      <c r="J875" t="s">
        <v>738</v>
      </c>
      <c r="K875" t="s">
        <v>747</v>
      </c>
      <c r="L875" t="s">
        <v>768</v>
      </c>
      <c r="M875" t="str">
        <f t="shared" si="13"/>
        <v>Absent</v>
      </c>
    </row>
    <row r="876" spans="1:13" x14ac:dyDescent="0.25">
      <c r="A876" t="s">
        <v>1610</v>
      </c>
      <c r="B876" t="str">
        <f>VLOOKUP(A876,Tabel1[[PrøveID]:[Longitude]],3,FALSE)</f>
        <v>Miljøstyrelsen</v>
      </c>
      <c r="C876" s="83" t="str">
        <f>VLOOKUP(A876,Tabel1[[PrøveID]:[Longitude]],2,FALSE)</f>
        <v>21-05-2021</v>
      </c>
      <c r="D876">
        <f>VLOOKUP(A876,Tabel1[[PrøveID]:[Longitude]],5,FALSE)</f>
        <v>55.415812299999999</v>
      </c>
      <c r="E876">
        <f>VLOOKUP(A876,Tabel1[[PrøveID]:[Longitude]],6,FALSE)</f>
        <v>12.256092949999999</v>
      </c>
      <c r="F876" t="str">
        <f>VLOOKUP(A876,Tabel1[[PrøveID]:[Longitude]],4,FALSE)</f>
        <v>Bådklubben Ege</v>
      </c>
      <c r="G876" s="24" t="str">
        <f>VLOOKUP(H876,Datasæt_Analysesystemer!$D$3:$E$68,2,FALSE)</f>
        <v>Eriocheir sinensis</v>
      </c>
      <c r="H876" t="s">
        <v>1031</v>
      </c>
      <c r="I876" t="str">
        <f>VLOOKUP(H876,Datasæt_Analysesystemer!$D$2:$F$68,3,FALSE)</f>
        <v>Invasiv</v>
      </c>
      <c r="J876" t="s">
        <v>738</v>
      </c>
      <c r="K876" t="s">
        <v>747</v>
      </c>
      <c r="L876" t="s">
        <v>768</v>
      </c>
      <c r="M876" t="str">
        <f t="shared" si="13"/>
        <v>Absent</v>
      </c>
    </row>
    <row r="877" spans="1:13" x14ac:dyDescent="0.25">
      <c r="A877" t="s">
        <v>1610</v>
      </c>
      <c r="B877" t="str">
        <f>VLOOKUP(A877,Tabel1[[PrøveID]:[Longitude]],3,FALSE)</f>
        <v>Miljøstyrelsen</v>
      </c>
      <c r="C877" s="83" t="str">
        <f>VLOOKUP(A877,Tabel1[[PrøveID]:[Longitude]],2,FALSE)</f>
        <v>21-05-2021</v>
      </c>
      <c r="D877">
        <f>VLOOKUP(A877,Tabel1[[PrøveID]:[Longitude]],5,FALSE)</f>
        <v>55.415812299999999</v>
      </c>
      <c r="E877">
        <f>VLOOKUP(A877,Tabel1[[PrøveID]:[Longitude]],6,FALSE)</f>
        <v>12.256092949999999</v>
      </c>
      <c r="F877" t="str">
        <f>VLOOKUP(A877,Tabel1[[PrøveID]:[Longitude]],4,FALSE)</f>
        <v>Bådklubben Ege</v>
      </c>
      <c r="G877" s="24" t="str">
        <f>VLOOKUP(H877,Datasæt_Analysesystemer!$D$3:$E$68,2,FALSE)</f>
        <v>Eriocheir sinensis</v>
      </c>
      <c r="H877" t="s">
        <v>1031</v>
      </c>
      <c r="I877" t="str">
        <f>VLOOKUP(H877,Datasæt_Analysesystemer!$D$2:$F$68,3,FALSE)</f>
        <v>Invasiv</v>
      </c>
      <c r="J877" t="s">
        <v>738</v>
      </c>
      <c r="K877" t="s">
        <v>747</v>
      </c>
      <c r="L877" t="s">
        <v>768</v>
      </c>
      <c r="M877" t="str">
        <f t="shared" si="13"/>
        <v>Absent</v>
      </c>
    </row>
    <row r="878" spans="1:13" x14ac:dyDescent="0.25">
      <c r="A878" t="s">
        <v>1610</v>
      </c>
      <c r="B878" t="str">
        <f>VLOOKUP(A878,Tabel1[[PrøveID]:[Longitude]],3,FALSE)</f>
        <v>Miljøstyrelsen</v>
      </c>
      <c r="C878" s="83" t="str">
        <f>VLOOKUP(A878,Tabel1[[PrøveID]:[Longitude]],2,FALSE)</f>
        <v>21-05-2021</v>
      </c>
      <c r="D878">
        <f>VLOOKUP(A878,Tabel1[[PrøveID]:[Longitude]],5,FALSE)</f>
        <v>55.415812299999999</v>
      </c>
      <c r="E878">
        <f>VLOOKUP(A878,Tabel1[[PrøveID]:[Longitude]],6,FALSE)</f>
        <v>12.256092949999999</v>
      </c>
      <c r="F878" t="str">
        <f>VLOOKUP(A878,Tabel1[[PrøveID]:[Longitude]],4,FALSE)</f>
        <v>Bådklubben Ege</v>
      </c>
      <c r="G878" s="24" t="str">
        <f>VLOOKUP(H878,Datasæt_Analysesystemer!$D$3:$E$68,2,FALSE)</f>
        <v>Rhithropanopeus harrisii</v>
      </c>
      <c r="H878" t="s">
        <v>1090</v>
      </c>
      <c r="I878" t="str">
        <f>VLOOKUP(H878,Datasæt_Analysesystemer!$D$2:$F$68,3,FALSE)</f>
        <v>Invasiv</v>
      </c>
      <c r="J878" t="s">
        <v>738</v>
      </c>
      <c r="K878" t="s">
        <v>747</v>
      </c>
      <c r="L878" t="s">
        <v>768</v>
      </c>
      <c r="M878" t="str">
        <f t="shared" si="13"/>
        <v>Absent</v>
      </c>
    </row>
    <row r="879" spans="1:13" x14ac:dyDescent="0.25">
      <c r="A879" t="s">
        <v>1610</v>
      </c>
      <c r="B879" t="str">
        <f>VLOOKUP(A879,Tabel1[[PrøveID]:[Longitude]],3,FALSE)</f>
        <v>Miljøstyrelsen</v>
      </c>
      <c r="C879" s="83" t="str">
        <f>VLOOKUP(A879,Tabel1[[PrøveID]:[Longitude]],2,FALSE)</f>
        <v>21-05-2021</v>
      </c>
      <c r="D879">
        <f>VLOOKUP(A879,Tabel1[[PrøveID]:[Longitude]],5,FALSE)</f>
        <v>55.415812299999999</v>
      </c>
      <c r="E879">
        <f>VLOOKUP(A879,Tabel1[[PrøveID]:[Longitude]],6,FALSE)</f>
        <v>12.256092949999999</v>
      </c>
      <c r="F879" t="str">
        <f>VLOOKUP(A879,Tabel1[[PrøveID]:[Longitude]],4,FALSE)</f>
        <v>Bådklubben Ege</v>
      </c>
      <c r="G879" s="24" t="str">
        <f>VLOOKUP(H879,Datasæt_Analysesystemer!$D$3:$E$68,2,FALSE)</f>
        <v>Rhithropanopeus harrisii</v>
      </c>
      <c r="H879" t="s">
        <v>1090</v>
      </c>
      <c r="I879" t="str">
        <f>VLOOKUP(H879,Datasæt_Analysesystemer!$D$2:$F$68,3,FALSE)</f>
        <v>Invasiv</v>
      </c>
      <c r="J879" t="s">
        <v>738</v>
      </c>
      <c r="K879" t="s">
        <v>747</v>
      </c>
      <c r="L879" t="s">
        <v>768</v>
      </c>
      <c r="M879" t="str">
        <f t="shared" si="13"/>
        <v>Absent</v>
      </c>
    </row>
    <row r="880" spans="1:13" x14ac:dyDescent="0.25">
      <c r="A880" t="s">
        <v>1610</v>
      </c>
      <c r="B880" t="str">
        <f>VLOOKUP(A880,Tabel1[[PrøveID]:[Longitude]],3,FALSE)</f>
        <v>Miljøstyrelsen</v>
      </c>
      <c r="C880" s="83" t="str">
        <f>VLOOKUP(A880,Tabel1[[PrøveID]:[Longitude]],2,FALSE)</f>
        <v>21-05-2021</v>
      </c>
      <c r="D880">
        <f>VLOOKUP(A880,Tabel1[[PrøveID]:[Longitude]],5,FALSE)</f>
        <v>55.415812299999999</v>
      </c>
      <c r="E880">
        <f>VLOOKUP(A880,Tabel1[[PrøveID]:[Longitude]],6,FALSE)</f>
        <v>12.256092949999999</v>
      </c>
      <c r="F880" t="str">
        <f>VLOOKUP(A880,Tabel1[[PrøveID]:[Longitude]],4,FALSE)</f>
        <v>Bådklubben Ege</v>
      </c>
      <c r="G880" s="24" t="str">
        <f>VLOOKUP(H880,Datasæt_Analysesystemer!$D$3:$E$68,2,FALSE)</f>
        <v>Oncorhyncus gorbuscha</v>
      </c>
      <c r="H880" t="s">
        <v>799</v>
      </c>
      <c r="I880" t="str">
        <f>VLOOKUP(H880,Datasæt_Analysesystemer!$D$2:$F$68,3,FALSE)</f>
        <v>Invasiv</v>
      </c>
      <c r="J880" t="s">
        <v>738</v>
      </c>
      <c r="K880" t="s">
        <v>747</v>
      </c>
      <c r="L880" t="s">
        <v>768</v>
      </c>
      <c r="M880" t="str">
        <f t="shared" si="13"/>
        <v>Absent</v>
      </c>
    </row>
    <row r="881" spans="1:13" x14ac:dyDescent="0.25">
      <c r="A881" t="s">
        <v>1610</v>
      </c>
      <c r="B881" t="str">
        <f>VLOOKUP(A881,Tabel1[[PrøveID]:[Longitude]],3,FALSE)</f>
        <v>Miljøstyrelsen</v>
      </c>
      <c r="C881" s="83" t="str">
        <f>VLOOKUP(A881,Tabel1[[PrøveID]:[Longitude]],2,FALSE)</f>
        <v>21-05-2021</v>
      </c>
      <c r="D881">
        <f>VLOOKUP(A881,Tabel1[[PrøveID]:[Longitude]],5,FALSE)</f>
        <v>55.415812299999999</v>
      </c>
      <c r="E881">
        <f>VLOOKUP(A881,Tabel1[[PrøveID]:[Longitude]],6,FALSE)</f>
        <v>12.256092949999999</v>
      </c>
      <c r="F881" t="str">
        <f>VLOOKUP(A881,Tabel1[[PrøveID]:[Longitude]],4,FALSE)</f>
        <v>Bådklubben Ege</v>
      </c>
      <c r="G881" s="24" t="str">
        <f>VLOOKUP(H881,Datasæt_Analysesystemer!$D$3:$E$68,2,FALSE)</f>
        <v>Oncorhyncus gorbuscha</v>
      </c>
      <c r="H881" t="s">
        <v>799</v>
      </c>
      <c r="I881" t="str">
        <f>VLOOKUP(H881,Datasæt_Analysesystemer!$D$2:$F$68,3,FALSE)</f>
        <v>Invasiv</v>
      </c>
      <c r="J881" t="s">
        <v>738</v>
      </c>
      <c r="K881" t="s">
        <v>747</v>
      </c>
      <c r="L881" t="s">
        <v>768</v>
      </c>
      <c r="M881" t="str">
        <f t="shared" si="13"/>
        <v>Absent</v>
      </c>
    </row>
    <row r="882" spans="1:13" x14ac:dyDescent="0.25">
      <c r="A882" t="s">
        <v>1610</v>
      </c>
      <c r="B882" t="str">
        <f>VLOOKUP(A882,Tabel1[[PrøveID]:[Longitude]],3,FALSE)</f>
        <v>Miljøstyrelsen</v>
      </c>
      <c r="C882" s="83" t="str">
        <f>VLOOKUP(A882,Tabel1[[PrøveID]:[Longitude]],2,FALSE)</f>
        <v>21-05-2021</v>
      </c>
      <c r="D882">
        <f>VLOOKUP(A882,Tabel1[[PrøveID]:[Longitude]],5,FALSE)</f>
        <v>55.415812299999999</v>
      </c>
      <c r="E882">
        <f>VLOOKUP(A882,Tabel1[[PrøveID]:[Longitude]],6,FALSE)</f>
        <v>12.256092949999999</v>
      </c>
      <c r="F882" t="str">
        <f>VLOOKUP(A882,Tabel1[[PrøveID]:[Longitude]],4,FALSE)</f>
        <v>Bådklubben Ege</v>
      </c>
      <c r="G882" s="24" t="str">
        <f>VLOOKUP(H882,Datasæt_Analysesystemer!$D$3:$E$68,2,FALSE)</f>
        <v>Thunnus Thynnus</v>
      </c>
      <c r="H882" t="s">
        <v>992</v>
      </c>
      <c r="I882" t="str">
        <f>VLOOKUP(H882,Datasæt_Analysesystemer!$D$2:$F$68,3,FALSE)</f>
        <v>Sjælden</v>
      </c>
      <c r="J882" t="s">
        <v>744</v>
      </c>
      <c r="K882" t="s">
        <v>747</v>
      </c>
      <c r="L882" t="s">
        <v>768</v>
      </c>
      <c r="M882" t="str">
        <f t="shared" si="13"/>
        <v>Absent</v>
      </c>
    </row>
    <row r="883" spans="1:13" x14ac:dyDescent="0.25">
      <c r="A883" t="s">
        <v>1610</v>
      </c>
      <c r="B883" t="str">
        <f>VLOOKUP(A883,Tabel1[[PrøveID]:[Longitude]],3,FALSE)</f>
        <v>Miljøstyrelsen</v>
      </c>
      <c r="C883" s="83" t="str">
        <f>VLOOKUP(A883,Tabel1[[PrøveID]:[Longitude]],2,FALSE)</f>
        <v>21-05-2021</v>
      </c>
      <c r="D883">
        <f>VLOOKUP(A883,Tabel1[[PrøveID]:[Longitude]],5,FALSE)</f>
        <v>55.415812299999999</v>
      </c>
      <c r="E883">
        <f>VLOOKUP(A883,Tabel1[[PrøveID]:[Longitude]],6,FALSE)</f>
        <v>12.256092949999999</v>
      </c>
      <c r="F883" t="str">
        <f>VLOOKUP(A883,Tabel1[[PrøveID]:[Longitude]],4,FALSE)</f>
        <v>Bådklubben Ege</v>
      </c>
      <c r="G883" s="24" t="str">
        <f>VLOOKUP(H883,Datasæt_Analysesystemer!$D$3:$E$68,2,FALSE)</f>
        <v>Thunnus Thynnus</v>
      </c>
      <c r="H883" t="s">
        <v>992</v>
      </c>
      <c r="I883" t="str">
        <f>VLOOKUP(H883,Datasæt_Analysesystemer!$D$2:$F$68,3,FALSE)</f>
        <v>Sjælden</v>
      </c>
      <c r="J883" t="s">
        <v>744</v>
      </c>
      <c r="K883" t="s">
        <v>802</v>
      </c>
      <c r="L883" t="s">
        <v>741</v>
      </c>
      <c r="M883" t="str">
        <f t="shared" si="13"/>
        <v>Present_Ct&lt;41</v>
      </c>
    </row>
    <row r="884" spans="1:13" x14ac:dyDescent="0.25">
      <c r="A884" t="s">
        <v>1610</v>
      </c>
      <c r="B884" t="str">
        <f>VLOOKUP(A884,Tabel1[[PrøveID]:[Longitude]],3,FALSE)</f>
        <v>Miljøstyrelsen</v>
      </c>
      <c r="C884" s="83" t="str">
        <f>VLOOKUP(A884,Tabel1[[PrøveID]:[Longitude]],2,FALSE)</f>
        <v>21-05-2021</v>
      </c>
      <c r="D884">
        <f>VLOOKUP(A884,Tabel1[[PrøveID]:[Longitude]],5,FALSE)</f>
        <v>55.415812299999999</v>
      </c>
      <c r="E884">
        <f>VLOOKUP(A884,Tabel1[[PrøveID]:[Longitude]],6,FALSE)</f>
        <v>12.256092949999999</v>
      </c>
      <c r="F884" t="str">
        <f>VLOOKUP(A884,Tabel1[[PrøveID]:[Longitude]],4,FALSE)</f>
        <v>Bådklubben Ege</v>
      </c>
      <c r="G884" s="24" t="str">
        <f>VLOOKUP(H884,Datasæt_Analysesystemer!$D$3:$E$68,2,FALSE)</f>
        <v>Magallana gigas</v>
      </c>
      <c r="H884" t="s">
        <v>1100</v>
      </c>
      <c r="I884" t="str">
        <f>VLOOKUP(H884,Datasæt_Analysesystemer!$D$2:$F$68,3,FALSE)</f>
        <v>Invasiv</v>
      </c>
      <c r="J884" t="s">
        <v>738</v>
      </c>
      <c r="K884" t="s">
        <v>747</v>
      </c>
      <c r="L884" t="s">
        <v>768</v>
      </c>
      <c r="M884" t="str">
        <f t="shared" si="13"/>
        <v>Absent</v>
      </c>
    </row>
    <row r="885" spans="1:13" x14ac:dyDescent="0.25">
      <c r="A885" t="s">
        <v>1610</v>
      </c>
      <c r="B885" t="str">
        <f>VLOOKUP(A885,Tabel1[[PrøveID]:[Longitude]],3,FALSE)</f>
        <v>Miljøstyrelsen</v>
      </c>
      <c r="C885" s="83" t="str">
        <f>VLOOKUP(A885,Tabel1[[PrøveID]:[Longitude]],2,FALSE)</f>
        <v>21-05-2021</v>
      </c>
      <c r="D885">
        <f>VLOOKUP(A885,Tabel1[[PrøveID]:[Longitude]],5,FALSE)</f>
        <v>55.415812299999999</v>
      </c>
      <c r="E885">
        <f>VLOOKUP(A885,Tabel1[[PrøveID]:[Longitude]],6,FALSE)</f>
        <v>12.256092949999999</v>
      </c>
      <c r="F885" t="str">
        <f>VLOOKUP(A885,Tabel1[[PrøveID]:[Longitude]],4,FALSE)</f>
        <v>Bådklubben Ege</v>
      </c>
      <c r="G885" s="24" t="str">
        <f>VLOOKUP(H885,Datasæt_Analysesystemer!$D$3:$E$68,2,FALSE)</f>
        <v>Magallana gigas</v>
      </c>
      <c r="H885" t="s">
        <v>1100</v>
      </c>
      <c r="I885" t="str">
        <f>VLOOKUP(H885,Datasæt_Analysesystemer!$D$2:$F$68,3,FALSE)</f>
        <v>Invasiv</v>
      </c>
      <c r="J885" t="s">
        <v>744</v>
      </c>
      <c r="K885" t="s">
        <v>747</v>
      </c>
      <c r="L885" t="s">
        <v>768</v>
      </c>
      <c r="M885" t="str">
        <f t="shared" si="13"/>
        <v>Absent</v>
      </c>
    </row>
    <row r="886" spans="1:13" x14ac:dyDescent="0.25">
      <c r="A886" t="s">
        <v>1610</v>
      </c>
      <c r="B886" t="str">
        <f>VLOOKUP(A886,Tabel1[[PrøveID]:[Longitude]],3,FALSE)</f>
        <v>Miljøstyrelsen</v>
      </c>
      <c r="C886" s="83" t="str">
        <f>VLOOKUP(A886,Tabel1[[PrøveID]:[Longitude]],2,FALSE)</f>
        <v>21-05-2021</v>
      </c>
      <c r="D886">
        <f>VLOOKUP(A886,Tabel1[[PrøveID]:[Longitude]],5,FALSE)</f>
        <v>55.415812299999999</v>
      </c>
      <c r="E886">
        <f>VLOOKUP(A886,Tabel1[[PrøveID]:[Longitude]],6,FALSE)</f>
        <v>12.256092949999999</v>
      </c>
      <c r="F886" t="str">
        <f>VLOOKUP(A886,Tabel1[[PrøveID]:[Longitude]],4,FALSE)</f>
        <v>Bådklubben Ege</v>
      </c>
      <c r="G886" s="24" t="str">
        <f>VLOOKUP(H886,Datasæt_Analysesystemer!$D$3:$E$68,2,FALSE)</f>
        <v>Neogobius melanostomus</v>
      </c>
      <c r="H886" t="s">
        <v>1089</v>
      </c>
      <c r="I886" t="str">
        <f>VLOOKUP(H886,Datasæt_Analysesystemer!$D$2:$F$68,3,FALSE)</f>
        <v>Invasiv</v>
      </c>
      <c r="J886" t="s">
        <v>738</v>
      </c>
      <c r="K886" t="s">
        <v>802</v>
      </c>
      <c r="L886" t="s">
        <v>741</v>
      </c>
      <c r="M886" t="str">
        <f t="shared" si="13"/>
        <v>Present_Ct&lt;41</v>
      </c>
    </row>
    <row r="887" spans="1:13" x14ac:dyDescent="0.25">
      <c r="A887" t="s">
        <v>1610</v>
      </c>
      <c r="B887" t="str">
        <f>VLOOKUP(A887,Tabel1[[PrøveID]:[Longitude]],3,FALSE)</f>
        <v>Miljøstyrelsen</v>
      </c>
      <c r="C887" s="83" t="str">
        <f>VLOOKUP(A887,Tabel1[[PrøveID]:[Longitude]],2,FALSE)</f>
        <v>21-05-2021</v>
      </c>
      <c r="D887">
        <f>VLOOKUP(A887,Tabel1[[PrøveID]:[Longitude]],5,FALSE)</f>
        <v>55.415812299999999</v>
      </c>
      <c r="E887">
        <f>VLOOKUP(A887,Tabel1[[PrøveID]:[Longitude]],6,FALSE)</f>
        <v>12.256092949999999</v>
      </c>
      <c r="F887" t="str">
        <f>VLOOKUP(A887,Tabel1[[PrøveID]:[Longitude]],4,FALSE)</f>
        <v>Bådklubben Ege</v>
      </c>
      <c r="G887" s="24" t="str">
        <f>VLOOKUP(H887,Datasæt_Analysesystemer!$D$3:$E$68,2,FALSE)</f>
        <v>Neogobius melanostomus</v>
      </c>
      <c r="H887" t="s">
        <v>1089</v>
      </c>
      <c r="I887" t="str">
        <f>VLOOKUP(H887,Datasæt_Analysesystemer!$D$2:$F$68,3,FALSE)</f>
        <v>Invasiv</v>
      </c>
      <c r="J887" t="s">
        <v>738</v>
      </c>
      <c r="K887" t="s">
        <v>802</v>
      </c>
      <c r="L887" t="s">
        <v>768</v>
      </c>
      <c r="M887" t="str">
        <f t="shared" si="13"/>
        <v>Present_Ct&gt;41</v>
      </c>
    </row>
    <row r="888" spans="1:13" x14ac:dyDescent="0.25">
      <c r="A888" t="s">
        <v>1621</v>
      </c>
      <c r="B888" t="str">
        <f>VLOOKUP(A888,Tabel1[[PrøveID]:[Longitude]],3,FALSE)</f>
        <v>Miljøstyrelsen</v>
      </c>
      <c r="C888" s="83" t="str">
        <f>VLOOKUP(A888,Tabel1[[PrøveID]:[Longitude]],2,FALSE)</f>
        <v>26-05-2021</v>
      </c>
      <c r="D888">
        <f>VLOOKUP(A888,Tabel1[[PrøveID]:[Longitude]],5,FALSE)</f>
        <v>56.292917000000003</v>
      </c>
      <c r="E888">
        <f>VLOOKUP(A888,Tabel1[[PrøveID]:[Longitude]],6,FALSE)</f>
        <v>10.420812</v>
      </c>
      <c r="F888" t="str">
        <f>VLOOKUP(A888,Tabel1[[PrøveID]:[Longitude]],4,FALSE)</f>
        <v>Følle strand</v>
      </c>
      <c r="G888" s="24" t="str">
        <f>VLOOKUP(H888,Datasæt_Analysesystemer!$D$3:$E$68,2,FALSE)</f>
        <v>Platichthys flesus</v>
      </c>
      <c r="H888" t="s">
        <v>793</v>
      </c>
      <c r="I888" t="str">
        <f>VLOOKUP(H888,Datasæt_Analysesystemer!$D$2:$F$68,3,FALSE)</f>
        <v>Almindelig</v>
      </c>
      <c r="J888" t="s">
        <v>738</v>
      </c>
      <c r="K888" t="s">
        <v>747</v>
      </c>
      <c r="L888" t="s">
        <v>768</v>
      </c>
      <c r="M888" t="str">
        <f t="shared" si="13"/>
        <v>Absent</v>
      </c>
    </row>
    <row r="889" spans="1:13" x14ac:dyDescent="0.25">
      <c r="A889" t="s">
        <v>1621</v>
      </c>
      <c r="B889" t="str">
        <f>VLOOKUP(A889,Tabel1[[PrøveID]:[Longitude]],3,FALSE)</f>
        <v>Miljøstyrelsen</v>
      </c>
      <c r="C889" s="83" t="str">
        <f>VLOOKUP(A889,Tabel1[[PrøveID]:[Longitude]],2,FALSE)</f>
        <v>26-05-2021</v>
      </c>
      <c r="D889">
        <f>VLOOKUP(A889,Tabel1[[PrøveID]:[Longitude]],5,FALSE)</f>
        <v>56.292917000000003</v>
      </c>
      <c r="E889">
        <f>VLOOKUP(A889,Tabel1[[PrøveID]:[Longitude]],6,FALSE)</f>
        <v>10.420812</v>
      </c>
      <c r="F889" t="str">
        <f>VLOOKUP(A889,Tabel1[[PrøveID]:[Longitude]],4,FALSE)</f>
        <v>Følle strand</v>
      </c>
      <c r="G889" s="24" t="str">
        <f>VLOOKUP(H889,Datasæt_Analysesystemer!$D$3:$E$68,2,FALSE)</f>
        <v>Platichthys flesus</v>
      </c>
      <c r="H889" t="s">
        <v>793</v>
      </c>
      <c r="I889" t="str">
        <f>VLOOKUP(H889,Datasæt_Analysesystemer!$D$2:$F$68,3,FALSE)</f>
        <v>Almindelig</v>
      </c>
      <c r="J889" t="s">
        <v>738</v>
      </c>
      <c r="K889" t="s">
        <v>747</v>
      </c>
      <c r="L889" t="s">
        <v>768</v>
      </c>
      <c r="M889" t="str">
        <f t="shared" si="13"/>
        <v>Absent</v>
      </c>
    </row>
    <row r="890" spans="1:13" x14ac:dyDescent="0.25">
      <c r="A890" t="s">
        <v>1621</v>
      </c>
      <c r="B890" t="str">
        <f>VLOOKUP(A890,Tabel1[[PrøveID]:[Longitude]],3,FALSE)</f>
        <v>Miljøstyrelsen</v>
      </c>
      <c r="C890" s="83" t="str">
        <f>VLOOKUP(A890,Tabel1[[PrøveID]:[Longitude]],2,FALSE)</f>
        <v>26-05-2021</v>
      </c>
      <c r="D890">
        <f>VLOOKUP(A890,Tabel1[[PrøveID]:[Longitude]],5,FALSE)</f>
        <v>56.292917000000003</v>
      </c>
      <c r="E890">
        <f>VLOOKUP(A890,Tabel1[[PrøveID]:[Longitude]],6,FALSE)</f>
        <v>10.420812</v>
      </c>
      <c r="F890" t="str">
        <f>VLOOKUP(A890,Tabel1[[PrøveID]:[Longitude]],4,FALSE)</f>
        <v>Følle strand</v>
      </c>
      <c r="G890" s="24" t="str">
        <f>VLOOKUP(H890,Datasæt_Analysesystemer!$D$3:$E$68,2,FALSE)</f>
        <v>Gadus morhua</v>
      </c>
      <c r="H890" t="s">
        <v>794</v>
      </c>
      <c r="I890" t="str">
        <f>VLOOKUP(H890,Datasæt_Analysesystemer!$D$2:$F$68,3,FALSE)</f>
        <v>Almindelig</v>
      </c>
      <c r="J890" t="s">
        <v>738</v>
      </c>
      <c r="K890" t="s">
        <v>747</v>
      </c>
      <c r="L890" t="s">
        <v>768</v>
      </c>
      <c r="M890" t="str">
        <f t="shared" si="13"/>
        <v>Absent</v>
      </c>
    </row>
    <row r="891" spans="1:13" x14ac:dyDescent="0.25">
      <c r="A891" t="s">
        <v>1621</v>
      </c>
      <c r="B891" t="str">
        <f>VLOOKUP(A891,Tabel1[[PrøveID]:[Longitude]],3,FALSE)</f>
        <v>Miljøstyrelsen</v>
      </c>
      <c r="C891" s="83" t="str">
        <f>VLOOKUP(A891,Tabel1[[PrøveID]:[Longitude]],2,FALSE)</f>
        <v>26-05-2021</v>
      </c>
      <c r="D891">
        <f>VLOOKUP(A891,Tabel1[[PrøveID]:[Longitude]],5,FALSE)</f>
        <v>56.292917000000003</v>
      </c>
      <c r="E891">
        <f>VLOOKUP(A891,Tabel1[[PrøveID]:[Longitude]],6,FALSE)</f>
        <v>10.420812</v>
      </c>
      <c r="F891" t="str">
        <f>VLOOKUP(A891,Tabel1[[PrøveID]:[Longitude]],4,FALSE)</f>
        <v>Følle strand</v>
      </c>
      <c r="G891" s="24" t="str">
        <f>VLOOKUP(H891,Datasæt_Analysesystemer!$D$3:$E$68,2,FALSE)</f>
        <v>Gadus morhua</v>
      </c>
      <c r="H891" t="s">
        <v>794</v>
      </c>
      <c r="I891" t="str">
        <f>VLOOKUP(H891,Datasæt_Analysesystemer!$D$2:$F$68,3,FALSE)</f>
        <v>Almindelig</v>
      </c>
      <c r="J891" t="s">
        <v>738</v>
      </c>
      <c r="K891" t="s">
        <v>747</v>
      </c>
      <c r="L891" t="s">
        <v>768</v>
      </c>
      <c r="M891" t="str">
        <f t="shared" si="13"/>
        <v>Absent</v>
      </c>
    </row>
    <row r="892" spans="1:13" x14ac:dyDescent="0.25">
      <c r="A892" t="s">
        <v>1621</v>
      </c>
      <c r="B892" t="str">
        <f>VLOOKUP(A892,Tabel1[[PrøveID]:[Longitude]],3,FALSE)</f>
        <v>Miljøstyrelsen</v>
      </c>
      <c r="C892" s="83" t="str">
        <f>VLOOKUP(A892,Tabel1[[PrøveID]:[Longitude]],2,FALSE)</f>
        <v>26-05-2021</v>
      </c>
      <c r="D892">
        <f>VLOOKUP(A892,Tabel1[[PrøveID]:[Longitude]],5,FALSE)</f>
        <v>56.292917000000003</v>
      </c>
      <c r="E892">
        <f>VLOOKUP(A892,Tabel1[[PrøveID]:[Longitude]],6,FALSE)</f>
        <v>10.420812</v>
      </c>
      <c r="F892" t="str">
        <f>VLOOKUP(A892,Tabel1[[PrøveID]:[Longitude]],4,FALSE)</f>
        <v>Følle strand</v>
      </c>
      <c r="G892" s="24" t="str">
        <f>VLOOKUP(H892,Datasæt_Analysesystemer!$D$3:$E$68,2,FALSE)</f>
        <v>Mya arenaria</v>
      </c>
      <c r="H892" t="s">
        <v>795</v>
      </c>
      <c r="I892" t="str">
        <f>VLOOKUP(H892,Datasæt_Analysesystemer!$D$2:$F$68,3,FALSE)</f>
        <v>Almindelig</v>
      </c>
      <c r="J892" t="s">
        <v>738</v>
      </c>
      <c r="K892" t="s">
        <v>802</v>
      </c>
      <c r="L892" t="s">
        <v>741</v>
      </c>
      <c r="M892" t="str">
        <f t="shared" si="13"/>
        <v>Present_Ct&lt;41</v>
      </c>
    </row>
    <row r="893" spans="1:13" x14ac:dyDescent="0.25">
      <c r="A893" t="s">
        <v>1621</v>
      </c>
      <c r="B893" t="str">
        <f>VLOOKUP(A893,Tabel1[[PrøveID]:[Longitude]],3,FALSE)</f>
        <v>Miljøstyrelsen</v>
      </c>
      <c r="C893" s="83" t="str">
        <f>VLOOKUP(A893,Tabel1[[PrøveID]:[Longitude]],2,FALSE)</f>
        <v>26-05-2021</v>
      </c>
      <c r="D893">
        <f>VLOOKUP(A893,Tabel1[[PrøveID]:[Longitude]],5,FALSE)</f>
        <v>56.292917000000003</v>
      </c>
      <c r="E893">
        <f>VLOOKUP(A893,Tabel1[[PrøveID]:[Longitude]],6,FALSE)</f>
        <v>10.420812</v>
      </c>
      <c r="F893" t="str">
        <f>VLOOKUP(A893,Tabel1[[PrøveID]:[Longitude]],4,FALSE)</f>
        <v>Følle strand</v>
      </c>
      <c r="G893" s="24" t="str">
        <f>VLOOKUP(H893,Datasæt_Analysesystemer!$D$3:$E$68,2,FALSE)</f>
        <v>Mya arenaria</v>
      </c>
      <c r="H893" t="s">
        <v>795</v>
      </c>
      <c r="I893" t="str">
        <f>VLOOKUP(H893,Datasæt_Analysesystemer!$D$2:$F$68,3,FALSE)</f>
        <v>Almindelig</v>
      </c>
      <c r="J893" t="s">
        <v>738</v>
      </c>
      <c r="K893" t="s">
        <v>802</v>
      </c>
      <c r="L893" t="s">
        <v>741</v>
      </c>
      <c r="M893" t="str">
        <f t="shared" si="13"/>
        <v>Present_Ct&lt;41</v>
      </c>
    </row>
    <row r="894" spans="1:13" x14ac:dyDescent="0.25">
      <c r="A894" t="s">
        <v>1621</v>
      </c>
      <c r="B894" t="str">
        <f>VLOOKUP(A894,Tabel1[[PrøveID]:[Longitude]],3,FALSE)</f>
        <v>Miljøstyrelsen</v>
      </c>
      <c r="C894" s="83" t="str">
        <f>VLOOKUP(A894,Tabel1[[PrøveID]:[Longitude]],2,FALSE)</f>
        <v>26-05-2021</v>
      </c>
      <c r="D894">
        <f>VLOOKUP(A894,Tabel1[[PrøveID]:[Longitude]],5,FALSE)</f>
        <v>56.292917000000003</v>
      </c>
      <c r="E894">
        <f>VLOOKUP(A894,Tabel1[[PrøveID]:[Longitude]],6,FALSE)</f>
        <v>10.420812</v>
      </c>
      <c r="F894" t="str">
        <f>VLOOKUP(A894,Tabel1[[PrøveID]:[Longitude]],4,FALSE)</f>
        <v>Følle strand</v>
      </c>
      <c r="G894" s="24" t="str">
        <f>VLOOKUP(H894,Datasæt_Analysesystemer!$D$3:$E$68,2,FALSE)</f>
        <v>Mnemiopsis leidyi</v>
      </c>
      <c r="H894" t="s">
        <v>982</v>
      </c>
      <c r="I894" t="str">
        <f>VLOOKUP(H894,Datasæt_Analysesystemer!$D$2:$F$68,3,FALSE)</f>
        <v>Invasiv</v>
      </c>
      <c r="J894" t="s">
        <v>744</v>
      </c>
      <c r="K894" t="s">
        <v>747</v>
      </c>
      <c r="L894" t="s">
        <v>768</v>
      </c>
      <c r="M894" t="str">
        <f t="shared" si="13"/>
        <v>Absent</v>
      </c>
    </row>
    <row r="895" spans="1:13" x14ac:dyDescent="0.25">
      <c r="A895" t="s">
        <v>1621</v>
      </c>
      <c r="B895" t="str">
        <f>VLOOKUP(A895,Tabel1[[PrøveID]:[Longitude]],3,FALSE)</f>
        <v>Miljøstyrelsen</v>
      </c>
      <c r="C895" s="83" t="str">
        <f>VLOOKUP(A895,Tabel1[[PrøveID]:[Longitude]],2,FALSE)</f>
        <v>26-05-2021</v>
      </c>
      <c r="D895">
        <f>VLOOKUP(A895,Tabel1[[PrøveID]:[Longitude]],5,FALSE)</f>
        <v>56.292917000000003</v>
      </c>
      <c r="E895">
        <f>VLOOKUP(A895,Tabel1[[PrøveID]:[Longitude]],6,FALSE)</f>
        <v>10.420812</v>
      </c>
      <c r="F895" t="str">
        <f>VLOOKUP(A895,Tabel1[[PrøveID]:[Longitude]],4,FALSE)</f>
        <v>Følle strand</v>
      </c>
      <c r="G895" s="24" t="str">
        <f>VLOOKUP(H895,Datasæt_Analysesystemer!$D$3:$E$68,2,FALSE)</f>
        <v>Mnemiopsis leidyi</v>
      </c>
      <c r="H895" t="s">
        <v>982</v>
      </c>
      <c r="I895" t="str">
        <f>VLOOKUP(H895,Datasæt_Analysesystemer!$D$2:$F$68,3,FALSE)</f>
        <v>Invasiv</v>
      </c>
      <c r="J895" t="s">
        <v>738</v>
      </c>
      <c r="K895" t="s">
        <v>802</v>
      </c>
      <c r="L895" t="s">
        <v>741</v>
      </c>
      <c r="M895" t="str">
        <f t="shared" si="13"/>
        <v>Present_Ct&lt;41</v>
      </c>
    </row>
    <row r="896" spans="1:13" x14ac:dyDescent="0.25">
      <c r="A896" t="s">
        <v>1621</v>
      </c>
      <c r="B896" t="str">
        <f>VLOOKUP(A896,Tabel1[[PrøveID]:[Longitude]],3,FALSE)</f>
        <v>Miljøstyrelsen</v>
      </c>
      <c r="C896" s="83" t="str">
        <f>VLOOKUP(A896,Tabel1[[PrøveID]:[Longitude]],2,FALSE)</f>
        <v>26-05-2021</v>
      </c>
      <c r="D896">
        <f>VLOOKUP(A896,Tabel1[[PrøveID]:[Longitude]],5,FALSE)</f>
        <v>56.292917000000003</v>
      </c>
      <c r="E896">
        <f>VLOOKUP(A896,Tabel1[[PrøveID]:[Longitude]],6,FALSE)</f>
        <v>10.420812</v>
      </c>
      <c r="F896" t="str">
        <f>VLOOKUP(A896,Tabel1[[PrøveID]:[Longitude]],4,FALSE)</f>
        <v>Følle strand</v>
      </c>
      <c r="G896" s="24" t="str">
        <f>VLOOKUP(H896,Datasæt_Analysesystemer!$D$3:$E$68,2,FALSE)</f>
        <v>Homarus americanus</v>
      </c>
      <c r="H896" t="s">
        <v>980</v>
      </c>
      <c r="I896" t="str">
        <f>VLOOKUP(H896,Datasæt_Analysesystemer!$D$2:$F$68,3,FALSE)</f>
        <v>Invasiv</v>
      </c>
      <c r="J896" t="s">
        <v>738</v>
      </c>
      <c r="K896" t="s">
        <v>747</v>
      </c>
      <c r="L896" t="s">
        <v>768</v>
      </c>
      <c r="M896" t="str">
        <f t="shared" si="13"/>
        <v>Absent</v>
      </c>
    </row>
    <row r="897" spans="1:13" x14ac:dyDescent="0.25">
      <c r="A897" t="s">
        <v>1621</v>
      </c>
      <c r="B897" t="str">
        <f>VLOOKUP(A897,Tabel1[[PrøveID]:[Longitude]],3,FALSE)</f>
        <v>Miljøstyrelsen</v>
      </c>
      <c r="C897" s="83" t="str">
        <f>VLOOKUP(A897,Tabel1[[PrøveID]:[Longitude]],2,FALSE)</f>
        <v>26-05-2021</v>
      </c>
      <c r="D897">
        <f>VLOOKUP(A897,Tabel1[[PrøveID]:[Longitude]],5,FALSE)</f>
        <v>56.292917000000003</v>
      </c>
      <c r="E897">
        <f>VLOOKUP(A897,Tabel1[[PrøveID]:[Longitude]],6,FALSE)</f>
        <v>10.420812</v>
      </c>
      <c r="F897" t="str">
        <f>VLOOKUP(A897,Tabel1[[PrøveID]:[Longitude]],4,FALSE)</f>
        <v>Følle strand</v>
      </c>
      <c r="G897" s="24" t="str">
        <f>VLOOKUP(H897,Datasæt_Analysesystemer!$D$3:$E$68,2,FALSE)</f>
        <v>Homarus americanus</v>
      </c>
      <c r="H897" t="s">
        <v>980</v>
      </c>
      <c r="I897" t="str">
        <f>VLOOKUP(H897,Datasæt_Analysesystemer!$D$2:$F$68,3,FALSE)</f>
        <v>Invasiv</v>
      </c>
      <c r="J897" t="s">
        <v>744</v>
      </c>
      <c r="K897" t="s">
        <v>747</v>
      </c>
      <c r="L897" t="s">
        <v>768</v>
      </c>
      <c r="M897" t="str">
        <f t="shared" si="13"/>
        <v>Absent</v>
      </c>
    </row>
    <row r="898" spans="1:13" x14ac:dyDescent="0.25">
      <c r="A898" t="s">
        <v>1621</v>
      </c>
      <c r="B898" t="str">
        <f>VLOOKUP(A898,Tabel1[[PrøveID]:[Longitude]],3,FALSE)</f>
        <v>Miljøstyrelsen</v>
      </c>
      <c r="C898" s="83" t="str">
        <f>VLOOKUP(A898,Tabel1[[PrøveID]:[Longitude]],2,FALSE)</f>
        <v>26-05-2021</v>
      </c>
      <c r="D898">
        <f>VLOOKUP(A898,Tabel1[[PrøveID]:[Longitude]],5,FALSE)</f>
        <v>56.292917000000003</v>
      </c>
      <c r="E898">
        <f>VLOOKUP(A898,Tabel1[[PrøveID]:[Longitude]],6,FALSE)</f>
        <v>10.420812</v>
      </c>
      <c r="F898" t="str">
        <f>VLOOKUP(A898,Tabel1[[PrøveID]:[Longitude]],4,FALSE)</f>
        <v>Følle strand</v>
      </c>
      <c r="G898" s="24" t="str">
        <f>VLOOKUP(H898,Datasæt_Analysesystemer!$D$3:$E$68,2,FALSE)</f>
        <v>Paralithodes camtschaticus</v>
      </c>
      <c r="H898" t="s">
        <v>1060</v>
      </c>
      <c r="I898" t="str">
        <f>VLOOKUP(H898,Datasæt_Analysesystemer!$D$2:$F$68,3,FALSE)</f>
        <v>Invasiv</v>
      </c>
      <c r="J898" t="s">
        <v>738</v>
      </c>
      <c r="K898" t="s">
        <v>747</v>
      </c>
      <c r="L898" t="s">
        <v>768</v>
      </c>
      <c r="M898" t="str">
        <f t="shared" ref="M898:M961" si="14">IF(K898="Present",K898&amp;"_"&amp;L898,K898)</f>
        <v>Absent</v>
      </c>
    </row>
    <row r="899" spans="1:13" x14ac:dyDescent="0.25">
      <c r="A899" t="s">
        <v>1621</v>
      </c>
      <c r="B899" t="str">
        <f>VLOOKUP(A899,Tabel1[[PrøveID]:[Longitude]],3,FALSE)</f>
        <v>Miljøstyrelsen</v>
      </c>
      <c r="C899" s="83" t="str">
        <f>VLOOKUP(A899,Tabel1[[PrøveID]:[Longitude]],2,FALSE)</f>
        <v>26-05-2021</v>
      </c>
      <c r="D899">
        <f>VLOOKUP(A899,Tabel1[[PrøveID]:[Longitude]],5,FALSE)</f>
        <v>56.292917000000003</v>
      </c>
      <c r="E899">
        <f>VLOOKUP(A899,Tabel1[[PrøveID]:[Longitude]],6,FALSE)</f>
        <v>10.420812</v>
      </c>
      <c r="F899" t="str">
        <f>VLOOKUP(A899,Tabel1[[PrøveID]:[Longitude]],4,FALSE)</f>
        <v>Følle strand</v>
      </c>
      <c r="G899" s="24" t="str">
        <f>VLOOKUP(H899,Datasæt_Analysesystemer!$D$3:$E$68,2,FALSE)</f>
        <v>Paralithodes camtschaticus</v>
      </c>
      <c r="H899" t="s">
        <v>1060</v>
      </c>
      <c r="I899" t="str">
        <f>VLOOKUP(H899,Datasæt_Analysesystemer!$D$2:$F$68,3,FALSE)</f>
        <v>Invasiv</v>
      </c>
      <c r="J899" t="s">
        <v>738</v>
      </c>
      <c r="K899" t="s">
        <v>747</v>
      </c>
      <c r="L899" t="s">
        <v>768</v>
      </c>
      <c r="M899" t="str">
        <f t="shared" si="14"/>
        <v>Absent</v>
      </c>
    </row>
    <row r="900" spans="1:13" x14ac:dyDescent="0.25">
      <c r="A900" t="s">
        <v>1621</v>
      </c>
      <c r="B900" t="str">
        <f>VLOOKUP(A900,Tabel1[[PrøveID]:[Longitude]],3,FALSE)</f>
        <v>Miljøstyrelsen</v>
      </c>
      <c r="C900" s="83" t="str">
        <f>VLOOKUP(A900,Tabel1[[PrøveID]:[Longitude]],2,FALSE)</f>
        <v>26-05-2021</v>
      </c>
      <c r="D900">
        <f>VLOOKUP(A900,Tabel1[[PrøveID]:[Longitude]],5,FALSE)</f>
        <v>56.292917000000003</v>
      </c>
      <c r="E900">
        <f>VLOOKUP(A900,Tabel1[[PrøveID]:[Longitude]],6,FALSE)</f>
        <v>10.420812</v>
      </c>
      <c r="F900" t="str">
        <f>VLOOKUP(A900,Tabel1[[PrøveID]:[Longitude]],4,FALSE)</f>
        <v>Følle strand</v>
      </c>
      <c r="G900" s="24" t="str">
        <f>VLOOKUP(H900,Datasæt_Analysesystemer!$D$3:$E$68,2,FALSE)</f>
        <v>Eriocheir sinensis</v>
      </c>
      <c r="H900" t="s">
        <v>1031</v>
      </c>
      <c r="I900" t="str">
        <f>VLOOKUP(H900,Datasæt_Analysesystemer!$D$2:$F$68,3,FALSE)</f>
        <v>Invasiv</v>
      </c>
      <c r="J900" t="s">
        <v>738</v>
      </c>
      <c r="K900" t="s">
        <v>747</v>
      </c>
      <c r="L900" t="s">
        <v>768</v>
      </c>
      <c r="M900" t="str">
        <f t="shared" si="14"/>
        <v>Absent</v>
      </c>
    </row>
    <row r="901" spans="1:13" x14ac:dyDescent="0.25">
      <c r="A901" t="s">
        <v>1621</v>
      </c>
      <c r="B901" t="str">
        <f>VLOOKUP(A901,Tabel1[[PrøveID]:[Longitude]],3,FALSE)</f>
        <v>Miljøstyrelsen</v>
      </c>
      <c r="C901" s="83" t="str">
        <f>VLOOKUP(A901,Tabel1[[PrøveID]:[Longitude]],2,FALSE)</f>
        <v>26-05-2021</v>
      </c>
      <c r="D901">
        <f>VLOOKUP(A901,Tabel1[[PrøveID]:[Longitude]],5,FALSE)</f>
        <v>56.292917000000003</v>
      </c>
      <c r="E901">
        <f>VLOOKUP(A901,Tabel1[[PrøveID]:[Longitude]],6,FALSE)</f>
        <v>10.420812</v>
      </c>
      <c r="F901" t="str">
        <f>VLOOKUP(A901,Tabel1[[PrøveID]:[Longitude]],4,FALSE)</f>
        <v>Følle strand</v>
      </c>
      <c r="G901" s="24" t="str">
        <f>VLOOKUP(H901,Datasæt_Analysesystemer!$D$3:$E$68,2,FALSE)</f>
        <v>Eriocheir sinensis</v>
      </c>
      <c r="H901" t="s">
        <v>1031</v>
      </c>
      <c r="I901" t="str">
        <f>VLOOKUP(H901,Datasæt_Analysesystemer!$D$2:$F$68,3,FALSE)</f>
        <v>Invasiv</v>
      </c>
      <c r="J901" t="s">
        <v>738</v>
      </c>
      <c r="K901" t="s">
        <v>747</v>
      </c>
      <c r="L901" t="s">
        <v>768</v>
      </c>
      <c r="M901" t="str">
        <f t="shared" si="14"/>
        <v>Absent</v>
      </c>
    </row>
    <row r="902" spans="1:13" x14ac:dyDescent="0.25">
      <c r="A902" t="s">
        <v>1621</v>
      </c>
      <c r="B902" t="str">
        <f>VLOOKUP(A902,Tabel1[[PrøveID]:[Longitude]],3,FALSE)</f>
        <v>Miljøstyrelsen</v>
      </c>
      <c r="C902" s="83" t="str">
        <f>VLOOKUP(A902,Tabel1[[PrøveID]:[Longitude]],2,FALSE)</f>
        <v>26-05-2021</v>
      </c>
      <c r="D902">
        <f>VLOOKUP(A902,Tabel1[[PrøveID]:[Longitude]],5,FALSE)</f>
        <v>56.292917000000003</v>
      </c>
      <c r="E902">
        <f>VLOOKUP(A902,Tabel1[[PrøveID]:[Longitude]],6,FALSE)</f>
        <v>10.420812</v>
      </c>
      <c r="F902" t="str">
        <f>VLOOKUP(A902,Tabel1[[PrøveID]:[Longitude]],4,FALSE)</f>
        <v>Følle strand</v>
      </c>
      <c r="G902" s="24" t="str">
        <f>VLOOKUP(H902,Datasæt_Analysesystemer!$D$3:$E$68,2,FALSE)</f>
        <v>Rhithropanopeus harrisii</v>
      </c>
      <c r="H902" t="s">
        <v>1090</v>
      </c>
      <c r="I902" t="str">
        <f>VLOOKUP(H902,Datasæt_Analysesystemer!$D$2:$F$68,3,FALSE)</f>
        <v>Invasiv</v>
      </c>
      <c r="J902" t="s">
        <v>738</v>
      </c>
      <c r="K902" t="s">
        <v>747</v>
      </c>
      <c r="L902" t="s">
        <v>768</v>
      </c>
      <c r="M902" t="str">
        <f t="shared" si="14"/>
        <v>Absent</v>
      </c>
    </row>
    <row r="903" spans="1:13" x14ac:dyDescent="0.25">
      <c r="A903" t="s">
        <v>1621</v>
      </c>
      <c r="B903" t="str">
        <f>VLOOKUP(A903,Tabel1[[PrøveID]:[Longitude]],3,FALSE)</f>
        <v>Miljøstyrelsen</v>
      </c>
      <c r="C903" s="83" t="str">
        <f>VLOOKUP(A903,Tabel1[[PrøveID]:[Longitude]],2,FALSE)</f>
        <v>26-05-2021</v>
      </c>
      <c r="D903">
        <f>VLOOKUP(A903,Tabel1[[PrøveID]:[Longitude]],5,FALSE)</f>
        <v>56.292917000000003</v>
      </c>
      <c r="E903">
        <f>VLOOKUP(A903,Tabel1[[PrøveID]:[Longitude]],6,FALSE)</f>
        <v>10.420812</v>
      </c>
      <c r="F903" t="str">
        <f>VLOOKUP(A903,Tabel1[[PrøveID]:[Longitude]],4,FALSE)</f>
        <v>Følle strand</v>
      </c>
      <c r="G903" s="24" t="str">
        <f>VLOOKUP(H903,Datasæt_Analysesystemer!$D$3:$E$68,2,FALSE)</f>
        <v>Rhithropanopeus harrisii</v>
      </c>
      <c r="H903" t="s">
        <v>1090</v>
      </c>
      <c r="I903" t="str">
        <f>VLOOKUP(H903,Datasæt_Analysesystemer!$D$2:$F$68,3,FALSE)</f>
        <v>Invasiv</v>
      </c>
      <c r="J903" t="s">
        <v>738</v>
      </c>
      <c r="K903" t="s">
        <v>747</v>
      </c>
      <c r="L903" t="s">
        <v>768</v>
      </c>
      <c r="M903" t="str">
        <f t="shared" si="14"/>
        <v>Absent</v>
      </c>
    </row>
    <row r="904" spans="1:13" x14ac:dyDescent="0.25">
      <c r="A904" t="s">
        <v>1621</v>
      </c>
      <c r="B904" t="str">
        <f>VLOOKUP(A904,Tabel1[[PrøveID]:[Longitude]],3,FALSE)</f>
        <v>Miljøstyrelsen</v>
      </c>
      <c r="C904" s="83" t="str">
        <f>VLOOKUP(A904,Tabel1[[PrøveID]:[Longitude]],2,FALSE)</f>
        <v>26-05-2021</v>
      </c>
      <c r="D904">
        <f>VLOOKUP(A904,Tabel1[[PrøveID]:[Longitude]],5,FALSE)</f>
        <v>56.292917000000003</v>
      </c>
      <c r="E904">
        <f>VLOOKUP(A904,Tabel1[[PrøveID]:[Longitude]],6,FALSE)</f>
        <v>10.420812</v>
      </c>
      <c r="F904" t="str">
        <f>VLOOKUP(A904,Tabel1[[PrøveID]:[Longitude]],4,FALSE)</f>
        <v>Følle strand</v>
      </c>
      <c r="G904" s="24" t="str">
        <f>VLOOKUP(H904,Datasæt_Analysesystemer!$D$3:$E$68,2,FALSE)</f>
        <v>Oncorhyncus gorbuscha</v>
      </c>
      <c r="H904" t="s">
        <v>799</v>
      </c>
      <c r="I904" t="str">
        <f>VLOOKUP(H904,Datasæt_Analysesystemer!$D$2:$F$68,3,FALSE)</f>
        <v>Invasiv</v>
      </c>
      <c r="J904" t="s">
        <v>738</v>
      </c>
      <c r="K904" t="s">
        <v>747</v>
      </c>
      <c r="L904" t="s">
        <v>768</v>
      </c>
      <c r="M904" t="str">
        <f t="shared" si="14"/>
        <v>Absent</v>
      </c>
    </row>
    <row r="905" spans="1:13" x14ac:dyDescent="0.25">
      <c r="A905" t="s">
        <v>1621</v>
      </c>
      <c r="B905" t="str">
        <f>VLOOKUP(A905,Tabel1[[PrøveID]:[Longitude]],3,FALSE)</f>
        <v>Miljøstyrelsen</v>
      </c>
      <c r="C905" s="83" t="str">
        <f>VLOOKUP(A905,Tabel1[[PrøveID]:[Longitude]],2,FALSE)</f>
        <v>26-05-2021</v>
      </c>
      <c r="D905">
        <f>VLOOKUP(A905,Tabel1[[PrøveID]:[Longitude]],5,FALSE)</f>
        <v>56.292917000000003</v>
      </c>
      <c r="E905">
        <f>VLOOKUP(A905,Tabel1[[PrøveID]:[Longitude]],6,FALSE)</f>
        <v>10.420812</v>
      </c>
      <c r="F905" t="str">
        <f>VLOOKUP(A905,Tabel1[[PrøveID]:[Longitude]],4,FALSE)</f>
        <v>Følle strand</v>
      </c>
      <c r="G905" s="24" t="str">
        <f>VLOOKUP(H905,Datasæt_Analysesystemer!$D$3:$E$68,2,FALSE)</f>
        <v>Oncorhyncus gorbuscha</v>
      </c>
      <c r="H905" t="s">
        <v>799</v>
      </c>
      <c r="I905" t="str">
        <f>VLOOKUP(H905,Datasæt_Analysesystemer!$D$2:$F$68,3,FALSE)</f>
        <v>Invasiv</v>
      </c>
      <c r="J905" t="s">
        <v>744</v>
      </c>
      <c r="K905" t="s">
        <v>802</v>
      </c>
      <c r="L905" t="s">
        <v>741</v>
      </c>
      <c r="M905" t="str">
        <f t="shared" si="14"/>
        <v>Present_Ct&lt;41</v>
      </c>
    </row>
    <row r="906" spans="1:13" x14ac:dyDescent="0.25">
      <c r="A906" t="s">
        <v>1621</v>
      </c>
      <c r="B906" t="str">
        <f>VLOOKUP(A906,Tabel1[[PrøveID]:[Longitude]],3,FALSE)</f>
        <v>Miljøstyrelsen</v>
      </c>
      <c r="C906" s="83" t="str">
        <f>VLOOKUP(A906,Tabel1[[PrøveID]:[Longitude]],2,FALSE)</f>
        <v>26-05-2021</v>
      </c>
      <c r="D906">
        <f>VLOOKUP(A906,Tabel1[[PrøveID]:[Longitude]],5,FALSE)</f>
        <v>56.292917000000003</v>
      </c>
      <c r="E906">
        <f>VLOOKUP(A906,Tabel1[[PrøveID]:[Longitude]],6,FALSE)</f>
        <v>10.420812</v>
      </c>
      <c r="F906" t="str">
        <f>VLOOKUP(A906,Tabel1[[PrøveID]:[Longitude]],4,FALSE)</f>
        <v>Følle strand</v>
      </c>
      <c r="G906" s="24" t="str">
        <f>VLOOKUP(H906,Datasæt_Analysesystemer!$D$3:$E$68,2,FALSE)</f>
        <v>Acipenser baerii</v>
      </c>
      <c r="H906" t="s">
        <v>1120</v>
      </c>
      <c r="I906" t="str">
        <f>VLOOKUP(H906,Datasæt_Analysesystemer!$D$2:$F$68,3,FALSE)</f>
        <v>Invasiv</v>
      </c>
      <c r="J906" t="s">
        <v>744</v>
      </c>
      <c r="K906" t="s">
        <v>747</v>
      </c>
      <c r="L906" t="s">
        <v>768</v>
      </c>
      <c r="M906" t="str">
        <f t="shared" si="14"/>
        <v>Absent</v>
      </c>
    </row>
    <row r="907" spans="1:13" x14ac:dyDescent="0.25">
      <c r="A907" t="s">
        <v>1621</v>
      </c>
      <c r="B907" t="str">
        <f>VLOOKUP(A907,Tabel1[[PrøveID]:[Longitude]],3,FALSE)</f>
        <v>Miljøstyrelsen</v>
      </c>
      <c r="C907" s="83" t="str">
        <f>VLOOKUP(A907,Tabel1[[PrøveID]:[Longitude]],2,FALSE)</f>
        <v>26-05-2021</v>
      </c>
      <c r="D907">
        <f>VLOOKUP(A907,Tabel1[[PrøveID]:[Longitude]],5,FALSE)</f>
        <v>56.292917000000003</v>
      </c>
      <c r="E907">
        <f>VLOOKUP(A907,Tabel1[[PrøveID]:[Longitude]],6,FALSE)</f>
        <v>10.420812</v>
      </c>
      <c r="F907" t="str">
        <f>VLOOKUP(A907,Tabel1[[PrøveID]:[Longitude]],4,FALSE)</f>
        <v>Følle strand</v>
      </c>
      <c r="G907" s="24" t="str">
        <f>VLOOKUP(H907,Datasæt_Analysesystemer!$D$3:$E$68,2,FALSE)</f>
        <v>Acipenser baerii</v>
      </c>
      <c r="H907" t="s">
        <v>1120</v>
      </c>
      <c r="I907" t="str">
        <f>VLOOKUP(H907,Datasæt_Analysesystemer!$D$2:$F$68,3,FALSE)</f>
        <v>Invasiv</v>
      </c>
      <c r="J907" t="s">
        <v>744</v>
      </c>
      <c r="K907" t="s">
        <v>747</v>
      </c>
      <c r="L907" t="s">
        <v>768</v>
      </c>
      <c r="M907" t="str">
        <f t="shared" si="14"/>
        <v>Absent</v>
      </c>
    </row>
    <row r="908" spans="1:13" x14ac:dyDescent="0.25">
      <c r="A908" t="s">
        <v>1621</v>
      </c>
      <c r="B908" t="str">
        <f>VLOOKUP(A908,Tabel1[[PrøveID]:[Longitude]],3,FALSE)</f>
        <v>Miljøstyrelsen</v>
      </c>
      <c r="C908" s="83" t="str">
        <f>VLOOKUP(A908,Tabel1[[PrøveID]:[Longitude]],2,FALSE)</f>
        <v>26-05-2021</v>
      </c>
      <c r="D908">
        <f>VLOOKUP(A908,Tabel1[[PrøveID]:[Longitude]],5,FALSE)</f>
        <v>56.292917000000003</v>
      </c>
      <c r="E908">
        <f>VLOOKUP(A908,Tabel1[[PrøveID]:[Longitude]],6,FALSE)</f>
        <v>10.420812</v>
      </c>
      <c r="F908" t="str">
        <f>VLOOKUP(A908,Tabel1[[PrøveID]:[Longitude]],4,FALSE)</f>
        <v>Følle strand</v>
      </c>
      <c r="G908" s="24" t="str">
        <f>VLOOKUP(H908,Datasæt_Analysesystemer!$D$3:$E$68,2,FALSE)</f>
        <v>Magallana gigas</v>
      </c>
      <c r="H908" t="s">
        <v>1100</v>
      </c>
      <c r="I908" t="str">
        <f>VLOOKUP(H908,Datasæt_Analysesystemer!$D$2:$F$68,3,FALSE)</f>
        <v>Invasiv</v>
      </c>
      <c r="J908" t="s">
        <v>738</v>
      </c>
      <c r="K908" t="s">
        <v>747</v>
      </c>
      <c r="L908" t="s">
        <v>768</v>
      </c>
      <c r="M908" t="str">
        <f t="shared" si="14"/>
        <v>Absent</v>
      </c>
    </row>
    <row r="909" spans="1:13" x14ac:dyDescent="0.25">
      <c r="A909" t="s">
        <v>1621</v>
      </c>
      <c r="B909" t="str">
        <f>VLOOKUP(A909,Tabel1[[PrøveID]:[Longitude]],3,FALSE)</f>
        <v>Miljøstyrelsen</v>
      </c>
      <c r="C909" s="83" t="str">
        <f>VLOOKUP(A909,Tabel1[[PrøveID]:[Longitude]],2,FALSE)</f>
        <v>26-05-2021</v>
      </c>
      <c r="D909">
        <f>VLOOKUP(A909,Tabel1[[PrøveID]:[Longitude]],5,FALSE)</f>
        <v>56.292917000000003</v>
      </c>
      <c r="E909">
        <f>VLOOKUP(A909,Tabel1[[PrøveID]:[Longitude]],6,FALSE)</f>
        <v>10.420812</v>
      </c>
      <c r="F909" t="str">
        <f>VLOOKUP(A909,Tabel1[[PrøveID]:[Longitude]],4,FALSE)</f>
        <v>Følle strand</v>
      </c>
      <c r="G909" s="24" t="str">
        <f>VLOOKUP(H909,Datasæt_Analysesystemer!$D$3:$E$68,2,FALSE)</f>
        <v>Magallana gigas</v>
      </c>
      <c r="H909" t="s">
        <v>1100</v>
      </c>
      <c r="I909" t="str">
        <f>VLOOKUP(H909,Datasæt_Analysesystemer!$D$2:$F$68,3,FALSE)</f>
        <v>Invasiv</v>
      </c>
      <c r="J909" t="s">
        <v>738</v>
      </c>
      <c r="K909" t="s">
        <v>747</v>
      </c>
      <c r="L909" t="s">
        <v>768</v>
      </c>
      <c r="M909" t="str">
        <f t="shared" si="14"/>
        <v>Absent</v>
      </c>
    </row>
    <row r="910" spans="1:13" x14ac:dyDescent="0.25">
      <c r="A910" t="s">
        <v>1621</v>
      </c>
      <c r="B910" t="str">
        <f>VLOOKUP(A910,Tabel1[[PrøveID]:[Longitude]],3,FALSE)</f>
        <v>Miljøstyrelsen</v>
      </c>
      <c r="C910" s="83" t="str">
        <f>VLOOKUP(A910,Tabel1[[PrøveID]:[Longitude]],2,FALSE)</f>
        <v>26-05-2021</v>
      </c>
      <c r="D910">
        <f>VLOOKUP(A910,Tabel1[[PrøveID]:[Longitude]],5,FALSE)</f>
        <v>56.292917000000003</v>
      </c>
      <c r="E910">
        <f>VLOOKUP(A910,Tabel1[[PrøveID]:[Longitude]],6,FALSE)</f>
        <v>10.420812</v>
      </c>
      <c r="F910" t="str">
        <f>VLOOKUP(A910,Tabel1[[PrøveID]:[Longitude]],4,FALSE)</f>
        <v>Følle strand</v>
      </c>
      <c r="G910" s="24" t="str">
        <f>VLOOKUP(H910,Datasæt_Analysesystemer!$D$3:$E$68,2,FALSE)</f>
        <v>Neogobius melanostomus</v>
      </c>
      <c r="H910" t="s">
        <v>1089</v>
      </c>
      <c r="I910" t="str">
        <f>VLOOKUP(H910,Datasæt_Analysesystemer!$D$2:$F$68,3,FALSE)</f>
        <v>Invasiv</v>
      </c>
      <c r="J910" t="s">
        <v>744</v>
      </c>
      <c r="K910" t="s">
        <v>747</v>
      </c>
      <c r="L910" t="s">
        <v>768</v>
      </c>
      <c r="M910" t="str">
        <f t="shared" si="14"/>
        <v>Absent</v>
      </c>
    </row>
    <row r="911" spans="1:13" x14ac:dyDescent="0.25">
      <c r="A911" t="s">
        <v>1621</v>
      </c>
      <c r="B911" t="str">
        <f>VLOOKUP(A911,Tabel1[[PrøveID]:[Longitude]],3,FALSE)</f>
        <v>Miljøstyrelsen</v>
      </c>
      <c r="C911" s="83" t="str">
        <f>VLOOKUP(A911,Tabel1[[PrøveID]:[Longitude]],2,FALSE)</f>
        <v>26-05-2021</v>
      </c>
      <c r="D911">
        <f>VLOOKUP(A911,Tabel1[[PrøveID]:[Longitude]],5,FALSE)</f>
        <v>56.292917000000003</v>
      </c>
      <c r="E911">
        <f>VLOOKUP(A911,Tabel1[[PrøveID]:[Longitude]],6,FALSE)</f>
        <v>10.420812</v>
      </c>
      <c r="F911" t="str">
        <f>VLOOKUP(A911,Tabel1[[PrøveID]:[Longitude]],4,FALSE)</f>
        <v>Følle strand</v>
      </c>
      <c r="G911" s="24" t="str">
        <f>VLOOKUP(H911,Datasæt_Analysesystemer!$D$3:$E$68,2,FALSE)</f>
        <v>Neogobius melanostomus</v>
      </c>
      <c r="H911" t="s">
        <v>1089</v>
      </c>
      <c r="I911" t="str">
        <f>VLOOKUP(H911,Datasæt_Analysesystemer!$D$2:$F$68,3,FALSE)</f>
        <v>Invasiv</v>
      </c>
      <c r="J911" t="s">
        <v>744</v>
      </c>
      <c r="K911" t="s">
        <v>747</v>
      </c>
      <c r="L911" t="s">
        <v>768</v>
      </c>
      <c r="M911" t="str">
        <f t="shared" si="14"/>
        <v>Absent</v>
      </c>
    </row>
    <row r="912" spans="1:13" x14ac:dyDescent="0.25">
      <c r="A912" t="s">
        <v>1596</v>
      </c>
      <c r="B912" t="str">
        <f>VLOOKUP(A912,Tabel1[[PrøveID]:[Longitude]],3,FALSE)</f>
        <v>Miljøstyrelsen</v>
      </c>
      <c r="C912" s="83" t="str">
        <f>VLOOKUP(A912,Tabel1[[PrøveID]:[Longitude]],2,FALSE)</f>
        <v>03-06-2021</v>
      </c>
      <c r="D912">
        <f>VLOOKUP(A912,Tabel1[[PrøveID]:[Longitude]],5,FALSE)</f>
        <v>55.785324000000003</v>
      </c>
      <c r="E912">
        <f>VLOOKUP(A912,Tabel1[[PrøveID]:[Longitude]],6,FALSE)</f>
        <v>12.444546000000001</v>
      </c>
      <c r="F912" t="str">
        <f>VLOOKUP(A912,Tabel1[[PrøveID]:[Longitude]],4,FALSE)</f>
        <v>Furesøen</v>
      </c>
      <c r="G912" s="24" t="str">
        <f>VLOOKUP(H912,Datasæt_Analysesystemer!$D$3:$E$68,2,FALSE)</f>
        <v>Perca fluviatilis</v>
      </c>
      <c r="H912" t="s">
        <v>804</v>
      </c>
      <c r="I912" t="str">
        <f>VLOOKUP(H912,Datasæt_Analysesystemer!$D$2:$F$68,3,FALSE)</f>
        <v>Almindelig</v>
      </c>
      <c r="J912" t="s">
        <v>744</v>
      </c>
      <c r="K912" t="s">
        <v>747</v>
      </c>
      <c r="L912" t="s">
        <v>768</v>
      </c>
      <c r="M912" t="str">
        <f t="shared" si="14"/>
        <v>Absent</v>
      </c>
    </row>
    <row r="913" spans="1:13" x14ac:dyDescent="0.25">
      <c r="A913" t="s">
        <v>1596</v>
      </c>
      <c r="B913" t="str">
        <f>VLOOKUP(A913,Tabel1[[PrøveID]:[Longitude]],3,FALSE)</f>
        <v>Miljøstyrelsen</v>
      </c>
      <c r="C913" s="83" t="str">
        <f>VLOOKUP(A913,Tabel1[[PrøveID]:[Longitude]],2,FALSE)</f>
        <v>03-06-2021</v>
      </c>
      <c r="D913">
        <f>VLOOKUP(A913,Tabel1[[PrøveID]:[Longitude]],5,FALSE)</f>
        <v>55.785324000000003</v>
      </c>
      <c r="E913">
        <f>VLOOKUP(A913,Tabel1[[PrøveID]:[Longitude]],6,FALSE)</f>
        <v>12.444546000000001</v>
      </c>
      <c r="F913" t="str">
        <f>VLOOKUP(A913,Tabel1[[PrøveID]:[Longitude]],4,FALSE)</f>
        <v>Furesøen</v>
      </c>
      <c r="G913" s="24" t="str">
        <f>VLOOKUP(H913,Datasæt_Analysesystemer!$D$3:$E$68,2,FALSE)</f>
        <v>Perca fluviatilis</v>
      </c>
      <c r="H913" t="s">
        <v>804</v>
      </c>
      <c r="I913" t="str">
        <f>VLOOKUP(H913,Datasæt_Analysesystemer!$D$2:$F$68,3,FALSE)</f>
        <v>Almindelig</v>
      </c>
      <c r="J913" t="s">
        <v>738</v>
      </c>
      <c r="K913" t="s">
        <v>802</v>
      </c>
      <c r="L913" t="s">
        <v>768</v>
      </c>
      <c r="M913" t="str">
        <f t="shared" si="14"/>
        <v>Present_Ct&gt;41</v>
      </c>
    </row>
    <row r="914" spans="1:13" x14ac:dyDescent="0.25">
      <c r="A914" t="s">
        <v>1596</v>
      </c>
      <c r="B914" t="str">
        <f>VLOOKUP(A914,Tabel1[[PrøveID]:[Longitude]],3,FALSE)</f>
        <v>Miljøstyrelsen</v>
      </c>
      <c r="C914" s="83" t="str">
        <f>VLOOKUP(A914,Tabel1[[PrøveID]:[Longitude]],2,FALSE)</f>
        <v>03-06-2021</v>
      </c>
      <c r="D914">
        <f>VLOOKUP(A914,Tabel1[[PrøveID]:[Longitude]],5,FALSE)</f>
        <v>55.785324000000003</v>
      </c>
      <c r="E914">
        <f>VLOOKUP(A914,Tabel1[[PrøveID]:[Longitude]],6,FALSE)</f>
        <v>12.444546000000001</v>
      </c>
      <c r="F914" t="str">
        <f>VLOOKUP(A914,Tabel1[[PrøveID]:[Longitude]],4,FALSE)</f>
        <v>Furesøen</v>
      </c>
      <c r="G914" s="24" t="str">
        <f>VLOOKUP(H914,Datasæt_Analysesystemer!$D$3:$E$68,2,FALSE)</f>
        <v>Rutilus rutilus</v>
      </c>
      <c r="H914" t="s">
        <v>805</v>
      </c>
      <c r="I914" t="str">
        <f>VLOOKUP(H914,Datasæt_Analysesystemer!$D$2:$F$68,3,FALSE)</f>
        <v>Almindelig</v>
      </c>
      <c r="J914" t="s">
        <v>738</v>
      </c>
      <c r="K914" t="s">
        <v>802</v>
      </c>
      <c r="L914" t="s">
        <v>741</v>
      </c>
      <c r="M914" t="str">
        <f t="shared" si="14"/>
        <v>Present_Ct&lt;41</v>
      </c>
    </row>
    <row r="915" spans="1:13" x14ac:dyDescent="0.25">
      <c r="A915" t="s">
        <v>1596</v>
      </c>
      <c r="B915" t="str">
        <f>VLOOKUP(A915,Tabel1[[PrøveID]:[Longitude]],3,FALSE)</f>
        <v>Miljøstyrelsen</v>
      </c>
      <c r="C915" s="83" t="str">
        <f>VLOOKUP(A915,Tabel1[[PrøveID]:[Longitude]],2,FALSE)</f>
        <v>03-06-2021</v>
      </c>
      <c r="D915">
        <f>VLOOKUP(A915,Tabel1[[PrøveID]:[Longitude]],5,FALSE)</f>
        <v>55.785324000000003</v>
      </c>
      <c r="E915">
        <f>VLOOKUP(A915,Tabel1[[PrøveID]:[Longitude]],6,FALSE)</f>
        <v>12.444546000000001</v>
      </c>
      <c r="F915" t="str">
        <f>VLOOKUP(A915,Tabel1[[PrøveID]:[Longitude]],4,FALSE)</f>
        <v>Furesøen</v>
      </c>
      <c r="G915" s="24" t="str">
        <f>VLOOKUP(H915,Datasæt_Analysesystemer!$D$3:$E$68,2,FALSE)</f>
        <v>Rutilus rutilus</v>
      </c>
      <c r="H915" t="s">
        <v>805</v>
      </c>
      <c r="I915" t="str">
        <f>VLOOKUP(H915,Datasæt_Analysesystemer!$D$2:$F$68,3,FALSE)</f>
        <v>Almindelig</v>
      </c>
      <c r="J915" t="s">
        <v>738</v>
      </c>
      <c r="K915" t="s">
        <v>747</v>
      </c>
      <c r="L915" t="s">
        <v>768</v>
      </c>
      <c r="M915" t="str">
        <f t="shared" si="14"/>
        <v>Absent</v>
      </c>
    </row>
    <row r="916" spans="1:13" x14ac:dyDescent="0.25">
      <c r="A916" t="s">
        <v>1596</v>
      </c>
      <c r="B916" t="str">
        <f>VLOOKUP(A916,Tabel1[[PrøveID]:[Longitude]],3,FALSE)</f>
        <v>Miljøstyrelsen</v>
      </c>
      <c r="C916" s="83" t="str">
        <f>VLOOKUP(A916,Tabel1[[PrøveID]:[Longitude]],2,FALSE)</f>
        <v>03-06-2021</v>
      </c>
      <c r="D916">
        <f>VLOOKUP(A916,Tabel1[[PrøveID]:[Longitude]],5,FALSE)</f>
        <v>55.785324000000003</v>
      </c>
      <c r="E916">
        <f>VLOOKUP(A916,Tabel1[[PrøveID]:[Longitude]],6,FALSE)</f>
        <v>12.444546000000001</v>
      </c>
      <c r="F916" t="str">
        <f>VLOOKUP(A916,Tabel1[[PrøveID]:[Longitude]],4,FALSE)</f>
        <v>Furesøen</v>
      </c>
      <c r="G916" s="24" t="str">
        <f>VLOOKUP(H916,Datasæt_Analysesystemer!$D$3:$E$68,2,FALSE)</f>
        <v>Anguilla anguilla</v>
      </c>
      <c r="H916" t="s">
        <v>1005</v>
      </c>
      <c r="I916" t="str">
        <f>VLOOKUP(H916,Datasæt_Analysesystemer!$D$2:$F$68,3,FALSE)</f>
        <v>Almindelig</v>
      </c>
      <c r="J916" t="s">
        <v>744</v>
      </c>
      <c r="K916" t="s">
        <v>747</v>
      </c>
      <c r="L916" t="s">
        <v>768</v>
      </c>
      <c r="M916" t="str">
        <f t="shared" si="14"/>
        <v>Absent</v>
      </c>
    </row>
    <row r="917" spans="1:13" x14ac:dyDescent="0.25">
      <c r="A917" t="s">
        <v>1596</v>
      </c>
      <c r="B917" t="str">
        <f>VLOOKUP(A917,Tabel1[[PrøveID]:[Longitude]],3,FALSE)</f>
        <v>Miljøstyrelsen</v>
      </c>
      <c r="C917" s="83" t="str">
        <f>VLOOKUP(A917,Tabel1[[PrøveID]:[Longitude]],2,FALSE)</f>
        <v>03-06-2021</v>
      </c>
      <c r="D917">
        <f>VLOOKUP(A917,Tabel1[[PrøveID]:[Longitude]],5,FALSE)</f>
        <v>55.785324000000003</v>
      </c>
      <c r="E917">
        <f>VLOOKUP(A917,Tabel1[[PrøveID]:[Longitude]],6,FALSE)</f>
        <v>12.444546000000001</v>
      </c>
      <c r="F917" t="str">
        <f>VLOOKUP(A917,Tabel1[[PrøveID]:[Longitude]],4,FALSE)</f>
        <v>Furesøen</v>
      </c>
      <c r="G917" s="24" t="str">
        <f>VLOOKUP(H917,Datasæt_Analysesystemer!$D$3:$E$68,2,FALSE)</f>
        <v>Anguilla anguilla</v>
      </c>
      <c r="H917" t="s">
        <v>1005</v>
      </c>
      <c r="I917" t="str">
        <f>VLOOKUP(H917,Datasæt_Analysesystemer!$D$2:$F$68,3,FALSE)</f>
        <v>Almindelig</v>
      </c>
      <c r="J917" t="s">
        <v>744</v>
      </c>
      <c r="K917" t="s">
        <v>747</v>
      </c>
      <c r="L917" t="s">
        <v>768</v>
      </c>
      <c r="M917" t="str">
        <f t="shared" si="14"/>
        <v>Absent</v>
      </c>
    </row>
    <row r="918" spans="1:13" x14ac:dyDescent="0.25">
      <c r="A918" t="s">
        <v>1596</v>
      </c>
      <c r="B918" t="str">
        <f>VLOOKUP(A918,Tabel1[[PrøveID]:[Longitude]],3,FALSE)</f>
        <v>Miljøstyrelsen</v>
      </c>
      <c r="C918" s="83" t="str">
        <f>VLOOKUP(A918,Tabel1[[PrøveID]:[Longitude]],2,FALSE)</f>
        <v>03-06-2021</v>
      </c>
      <c r="D918">
        <f>VLOOKUP(A918,Tabel1[[PrøveID]:[Longitude]],5,FALSE)</f>
        <v>55.785324000000003</v>
      </c>
      <c r="E918">
        <f>VLOOKUP(A918,Tabel1[[PrøveID]:[Longitude]],6,FALSE)</f>
        <v>12.444546000000001</v>
      </c>
      <c r="F918" t="str">
        <f>VLOOKUP(A918,Tabel1[[PrøveID]:[Longitude]],4,FALSE)</f>
        <v>Furesøen</v>
      </c>
      <c r="G918" s="24" t="str">
        <f>VLOOKUP(H918,Datasæt_Analysesystemer!$D$3:$E$68,2,FALSE)</f>
        <v>Esox lucius</v>
      </c>
      <c r="H918" t="s">
        <v>806</v>
      </c>
      <c r="I918" t="str">
        <f>VLOOKUP(H918,Datasæt_Analysesystemer!$D$2:$F$68,3,FALSE)</f>
        <v>Almindelig</v>
      </c>
      <c r="J918" t="s">
        <v>738</v>
      </c>
      <c r="K918" t="s">
        <v>802</v>
      </c>
      <c r="L918" t="s">
        <v>741</v>
      </c>
      <c r="M918" t="str">
        <f t="shared" si="14"/>
        <v>Present_Ct&lt;41</v>
      </c>
    </row>
    <row r="919" spans="1:13" x14ac:dyDescent="0.25">
      <c r="A919" t="s">
        <v>1596</v>
      </c>
      <c r="B919" t="str">
        <f>VLOOKUP(A919,Tabel1[[PrøveID]:[Longitude]],3,FALSE)</f>
        <v>Miljøstyrelsen</v>
      </c>
      <c r="C919" s="83" t="str">
        <f>VLOOKUP(A919,Tabel1[[PrøveID]:[Longitude]],2,FALSE)</f>
        <v>03-06-2021</v>
      </c>
      <c r="D919">
        <f>VLOOKUP(A919,Tabel1[[PrøveID]:[Longitude]],5,FALSE)</f>
        <v>55.785324000000003</v>
      </c>
      <c r="E919">
        <f>VLOOKUP(A919,Tabel1[[PrøveID]:[Longitude]],6,FALSE)</f>
        <v>12.444546000000001</v>
      </c>
      <c r="F919" t="str">
        <f>VLOOKUP(A919,Tabel1[[PrøveID]:[Longitude]],4,FALSE)</f>
        <v>Furesøen</v>
      </c>
      <c r="G919" s="24" t="str">
        <f>VLOOKUP(H919,Datasæt_Analysesystemer!$D$3:$E$68,2,FALSE)</f>
        <v>Esox lucius</v>
      </c>
      <c r="H919" t="s">
        <v>806</v>
      </c>
      <c r="I919" t="str">
        <f>VLOOKUP(H919,Datasæt_Analysesystemer!$D$2:$F$68,3,FALSE)</f>
        <v>Almindelig</v>
      </c>
      <c r="J919" t="s">
        <v>738</v>
      </c>
      <c r="K919" t="s">
        <v>747</v>
      </c>
      <c r="L919" t="s">
        <v>768</v>
      </c>
      <c r="M919" t="str">
        <f t="shared" si="14"/>
        <v>Absent</v>
      </c>
    </row>
    <row r="920" spans="1:13" x14ac:dyDescent="0.25">
      <c r="A920" t="s">
        <v>1596</v>
      </c>
      <c r="B920" t="str">
        <f>VLOOKUP(A920,Tabel1[[PrøveID]:[Longitude]],3,FALSE)</f>
        <v>Miljøstyrelsen</v>
      </c>
      <c r="C920" s="83" t="str">
        <f>VLOOKUP(A920,Tabel1[[PrøveID]:[Longitude]],2,FALSE)</f>
        <v>03-06-2021</v>
      </c>
      <c r="D920">
        <f>VLOOKUP(A920,Tabel1[[PrøveID]:[Longitude]],5,FALSE)</f>
        <v>55.785324000000003</v>
      </c>
      <c r="E920">
        <f>VLOOKUP(A920,Tabel1[[PrøveID]:[Longitude]],6,FALSE)</f>
        <v>12.444546000000001</v>
      </c>
      <c r="F920" t="str">
        <f>VLOOKUP(A920,Tabel1[[PrøveID]:[Longitude]],4,FALSE)</f>
        <v>Furesøen</v>
      </c>
      <c r="G920" s="24" t="str">
        <f>VLOOKUP(H920,Datasæt_Analysesystemer!$D$3:$E$68,2,FALSE)</f>
        <v>Cyprinus carpio</v>
      </c>
      <c r="H920" t="s">
        <v>807</v>
      </c>
      <c r="I920" t="str">
        <f>VLOOKUP(H920,Datasæt_Analysesystemer!$D$2:$F$68,3,FALSE)</f>
        <v>Invasiv</v>
      </c>
      <c r="J920" t="s">
        <v>744</v>
      </c>
      <c r="K920" t="s">
        <v>747</v>
      </c>
      <c r="L920" t="s">
        <v>768</v>
      </c>
      <c r="M920" t="str">
        <f t="shared" si="14"/>
        <v>Absent</v>
      </c>
    </row>
    <row r="921" spans="1:13" x14ac:dyDescent="0.25">
      <c r="A921" t="s">
        <v>1596</v>
      </c>
      <c r="B921" t="str">
        <f>VLOOKUP(A921,Tabel1[[PrøveID]:[Longitude]],3,FALSE)</f>
        <v>Miljøstyrelsen</v>
      </c>
      <c r="C921" s="83" t="str">
        <f>VLOOKUP(A921,Tabel1[[PrøveID]:[Longitude]],2,FALSE)</f>
        <v>03-06-2021</v>
      </c>
      <c r="D921">
        <f>VLOOKUP(A921,Tabel1[[PrøveID]:[Longitude]],5,FALSE)</f>
        <v>55.785324000000003</v>
      </c>
      <c r="E921">
        <f>VLOOKUP(A921,Tabel1[[PrøveID]:[Longitude]],6,FALSE)</f>
        <v>12.444546000000001</v>
      </c>
      <c r="F921" t="str">
        <f>VLOOKUP(A921,Tabel1[[PrøveID]:[Longitude]],4,FALSE)</f>
        <v>Furesøen</v>
      </c>
      <c r="G921" s="24" t="str">
        <f>VLOOKUP(H921,Datasæt_Analysesystemer!$D$3:$E$68,2,FALSE)</f>
        <v>Cyprinus carpio</v>
      </c>
      <c r="H921" t="s">
        <v>807</v>
      </c>
      <c r="I921" t="str">
        <f>VLOOKUP(H921,Datasæt_Analysesystemer!$D$2:$F$68,3,FALSE)</f>
        <v>Invasiv</v>
      </c>
      <c r="J921" t="s">
        <v>744</v>
      </c>
      <c r="K921" t="s">
        <v>747</v>
      </c>
      <c r="L921" t="s">
        <v>768</v>
      </c>
      <c r="M921" t="str">
        <f t="shared" si="14"/>
        <v>Absent</v>
      </c>
    </row>
    <row r="922" spans="1:13" x14ac:dyDescent="0.25">
      <c r="A922" t="s">
        <v>1596</v>
      </c>
      <c r="B922" t="str">
        <f>VLOOKUP(A922,Tabel1[[PrøveID]:[Longitude]],3,FALSE)</f>
        <v>Miljøstyrelsen</v>
      </c>
      <c r="C922" s="83" t="str">
        <f>VLOOKUP(A922,Tabel1[[PrøveID]:[Longitude]],2,FALSE)</f>
        <v>03-06-2021</v>
      </c>
      <c r="D922">
        <f>VLOOKUP(A922,Tabel1[[PrøveID]:[Longitude]],5,FALSE)</f>
        <v>55.785324000000003</v>
      </c>
      <c r="E922">
        <f>VLOOKUP(A922,Tabel1[[PrøveID]:[Longitude]],6,FALSE)</f>
        <v>12.444546000000001</v>
      </c>
      <c r="F922" t="str">
        <f>VLOOKUP(A922,Tabel1[[PrøveID]:[Longitude]],4,FALSE)</f>
        <v>Furesøen</v>
      </c>
      <c r="G922" s="24" t="str">
        <f>VLOOKUP(H922,Datasæt_Analysesystemer!$D$3:$E$68,2,FALSE)</f>
        <v>Carassius auratus</v>
      </c>
      <c r="H922" t="s">
        <v>1086</v>
      </c>
      <c r="I922" t="str">
        <f>VLOOKUP(H922,Datasæt_Analysesystemer!$D$2:$F$68,3,FALSE)</f>
        <v>Invasiv</v>
      </c>
      <c r="J922" t="s">
        <v>738</v>
      </c>
      <c r="K922" t="s">
        <v>747</v>
      </c>
      <c r="L922" t="s">
        <v>768</v>
      </c>
      <c r="M922" t="str">
        <f t="shared" si="14"/>
        <v>Absent</v>
      </c>
    </row>
    <row r="923" spans="1:13" x14ac:dyDescent="0.25">
      <c r="A923" t="s">
        <v>1596</v>
      </c>
      <c r="B923" t="str">
        <f>VLOOKUP(A923,Tabel1[[PrøveID]:[Longitude]],3,FALSE)</f>
        <v>Miljøstyrelsen</v>
      </c>
      <c r="C923" s="83" t="str">
        <f>VLOOKUP(A923,Tabel1[[PrøveID]:[Longitude]],2,FALSE)</f>
        <v>03-06-2021</v>
      </c>
      <c r="D923">
        <f>VLOOKUP(A923,Tabel1[[PrøveID]:[Longitude]],5,FALSE)</f>
        <v>55.785324000000003</v>
      </c>
      <c r="E923">
        <f>VLOOKUP(A923,Tabel1[[PrøveID]:[Longitude]],6,FALSE)</f>
        <v>12.444546000000001</v>
      </c>
      <c r="F923" t="str">
        <f>VLOOKUP(A923,Tabel1[[PrøveID]:[Longitude]],4,FALSE)</f>
        <v>Furesøen</v>
      </c>
      <c r="G923" s="24" t="str">
        <f>VLOOKUP(H923,Datasæt_Analysesystemer!$D$3:$E$68,2,FALSE)</f>
        <v>Carassius auratus</v>
      </c>
      <c r="H923" t="s">
        <v>1086</v>
      </c>
      <c r="I923" t="str">
        <f>VLOOKUP(H923,Datasæt_Analysesystemer!$D$2:$F$68,3,FALSE)</f>
        <v>Invasiv</v>
      </c>
      <c r="J923" t="s">
        <v>744</v>
      </c>
      <c r="K923" t="s">
        <v>747</v>
      </c>
      <c r="L923" t="s">
        <v>768</v>
      </c>
      <c r="M923" t="str">
        <f t="shared" si="14"/>
        <v>Absent</v>
      </c>
    </row>
    <row r="924" spans="1:13" x14ac:dyDescent="0.25">
      <c r="A924" t="s">
        <v>1596</v>
      </c>
      <c r="B924" t="str">
        <f>VLOOKUP(A924,Tabel1[[PrøveID]:[Longitude]],3,FALSE)</f>
        <v>Miljøstyrelsen</v>
      </c>
      <c r="C924" s="83" t="str">
        <f>VLOOKUP(A924,Tabel1[[PrøveID]:[Longitude]],2,FALSE)</f>
        <v>03-06-2021</v>
      </c>
      <c r="D924">
        <f>VLOOKUP(A924,Tabel1[[PrøveID]:[Longitude]],5,FALSE)</f>
        <v>55.785324000000003</v>
      </c>
      <c r="E924">
        <f>VLOOKUP(A924,Tabel1[[PrøveID]:[Longitude]],6,FALSE)</f>
        <v>12.444546000000001</v>
      </c>
      <c r="F924" t="str">
        <f>VLOOKUP(A924,Tabel1[[PrøveID]:[Longitude]],4,FALSE)</f>
        <v>Furesøen</v>
      </c>
      <c r="G924" s="24" t="str">
        <f>VLOOKUP(H924,Datasæt_Analysesystemer!$D$3:$E$68,2,FALSE)</f>
        <v>Acipenser baerii</v>
      </c>
      <c r="H924" t="s">
        <v>1120</v>
      </c>
      <c r="I924" t="str">
        <f>VLOOKUP(H924,Datasæt_Analysesystemer!$D$2:$F$68,3,FALSE)</f>
        <v>Invasiv</v>
      </c>
      <c r="J924" t="s">
        <v>744</v>
      </c>
      <c r="K924" t="s">
        <v>747</v>
      </c>
      <c r="L924" t="s">
        <v>768</v>
      </c>
      <c r="M924" t="str">
        <f t="shared" si="14"/>
        <v>Absent</v>
      </c>
    </row>
    <row r="925" spans="1:13" x14ac:dyDescent="0.25">
      <c r="A925" t="s">
        <v>1596</v>
      </c>
      <c r="B925" t="str">
        <f>VLOOKUP(A925,Tabel1[[PrøveID]:[Longitude]],3,FALSE)</f>
        <v>Miljøstyrelsen</v>
      </c>
      <c r="C925" s="83" t="str">
        <f>VLOOKUP(A925,Tabel1[[PrøveID]:[Longitude]],2,FALSE)</f>
        <v>03-06-2021</v>
      </c>
      <c r="D925">
        <f>VLOOKUP(A925,Tabel1[[PrøveID]:[Longitude]],5,FALSE)</f>
        <v>55.785324000000003</v>
      </c>
      <c r="E925">
        <f>VLOOKUP(A925,Tabel1[[PrøveID]:[Longitude]],6,FALSE)</f>
        <v>12.444546000000001</v>
      </c>
      <c r="F925" t="str">
        <f>VLOOKUP(A925,Tabel1[[PrøveID]:[Longitude]],4,FALSE)</f>
        <v>Furesøen</v>
      </c>
      <c r="G925" s="24" t="str">
        <f>VLOOKUP(H925,Datasæt_Analysesystemer!$D$3:$E$68,2,FALSE)</f>
        <v>Acipenser baerii</v>
      </c>
      <c r="H925" t="s">
        <v>1120</v>
      </c>
      <c r="I925" t="str">
        <f>VLOOKUP(H925,Datasæt_Analysesystemer!$D$2:$F$68,3,FALSE)</f>
        <v>Invasiv</v>
      </c>
      <c r="J925" t="s">
        <v>744</v>
      </c>
      <c r="K925" t="s">
        <v>747</v>
      </c>
      <c r="L925" t="s">
        <v>768</v>
      </c>
      <c r="M925" t="str">
        <f t="shared" si="14"/>
        <v>Absent</v>
      </c>
    </row>
    <row r="926" spans="1:13" x14ac:dyDescent="0.25">
      <c r="A926" t="s">
        <v>1596</v>
      </c>
      <c r="B926" t="str">
        <f>VLOOKUP(A926,Tabel1[[PrøveID]:[Longitude]],3,FALSE)</f>
        <v>Miljøstyrelsen</v>
      </c>
      <c r="C926" s="83" t="str">
        <f>VLOOKUP(A926,Tabel1[[PrøveID]:[Longitude]],2,FALSE)</f>
        <v>03-06-2021</v>
      </c>
      <c r="D926">
        <f>VLOOKUP(A926,Tabel1[[PrøveID]:[Longitude]],5,FALSE)</f>
        <v>55.785324000000003</v>
      </c>
      <c r="E926">
        <f>VLOOKUP(A926,Tabel1[[PrøveID]:[Longitude]],6,FALSE)</f>
        <v>12.444546000000001</v>
      </c>
      <c r="F926" t="str">
        <f>VLOOKUP(A926,Tabel1[[PrøveID]:[Longitude]],4,FALSE)</f>
        <v>Furesøen</v>
      </c>
      <c r="G926" s="24" t="str">
        <f>VLOOKUP(H926,Datasæt_Analysesystemer!$D$3:$E$68,2,FALSE)</f>
        <v>Astacus astacus</v>
      </c>
      <c r="H926" t="s">
        <v>810</v>
      </c>
      <c r="I926" t="str">
        <f>VLOOKUP(H926,Datasæt_Analysesystemer!$D$2:$F$68,3,FALSE)</f>
        <v>Almindelig</v>
      </c>
      <c r="J926" t="s">
        <v>744</v>
      </c>
      <c r="K926" t="s">
        <v>802</v>
      </c>
      <c r="L926" t="s">
        <v>741</v>
      </c>
      <c r="M926" t="str">
        <f t="shared" si="14"/>
        <v>Present_Ct&lt;41</v>
      </c>
    </row>
    <row r="927" spans="1:13" x14ac:dyDescent="0.25">
      <c r="A927" t="s">
        <v>1596</v>
      </c>
      <c r="B927" t="str">
        <f>VLOOKUP(A927,Tabel1[[PrøveID]:[Longitude]],3,FALSE)</f>
        <v>Miljøstyrelsen</v>
      </c>
      <c r="C927" s="83" t="str">
        <f>VLOOKUP(A927,Tabel1[[PrøveID]:[Longitude]],2,FALSE)</f>
        <v>03-06-2021</v>
      </c>
      <c r="D927">
        <f>VLOOKUP(A927,Tabel1[[PrøveID]:[Longitude]],5,FALSE)</f>
        <v>55.785324000000003</v>
      </c>
      <c r="E927">
        <f>VLOOKUP(A927,Tabel1[[PrøveID]:[Longitude]],6,FALSE)</f>
        <v>12.444546000000001</v>
      </c>
      <c r="F927" t="str">
        <f>VLOOKUP(A927,Tabel1[[PrøveID]:[Longitude]],4,FALSE)</f>
        <v>Furesøen</v>
      </c>
      <c r="G927" s="24" t="str">
        <f>VLOOKUP(H927,Datasæt_Analysesystemer!$D$3:$E$68,2,FALSE)</f>
        <v>Astacus astacus</v>
      </c>
      <c r="H927" t="s">
        <v>810</v>
      </c>
      <c r="I927" t="str">
        <f>VLOOKUP(H927,Datasæt_Analysesystemer!$D$2:$F$68,3,FALSE)</f>
        <v>Almindelig</v>
      </c>
      <c r="J927" t="s">
        <v>744</v>
      </c>
      <c r="K927" t="s">
        <v>747</v>
      </c>
      <c r="L927" t="s">
        <v>768</v>
      </c>
      <c r="M927" t="str">
        <f t="shared" si="14"/>
        <v>Absent</v>
      </c>
    </row>
    <row r="928" spans="1:13" x14ac:dyDescent="0.25">
      <c r="A928" t="s">
        <v>1596</v>
      </c>
      <c r="B928" t="str">
        <f>VLOOKUP(A928,Tabel1[[PrøveID]:[Longitude]],3,FALSE)</f>
        <v>Miljøstyrelsen</v>
      </c>
      <c r="C928" s="83" t="str">
        <f>VLOOKUP(A928,Tabel1[[PrøveID]:[Longitude]],2,FALSE)</f>
        <v>03-06-2021</v>
      </c>
      <c r="D928">
        <f>VLOOKUP(A928,Tabel1[[PrøveID]:[Longitude]],5,FALSE)</f>
        <v>55.785324000000003</v>
      </c>
      <c r="E928">
        <f>VLOOKUP(A928,Tabel1[[PrøveID]:[Longitude]],6,FALSE)</f>
        <v>12.444546000000001</v>
      </c>
      <c r="F928" t="str">
        <f>VLOOKUP(A928,Tabel1[[PrøveID]:[Longitude]],4,FALSE)</f>
        <v>Furesøen</v>
      </c>
      <c r="G928" s="24" t="str">
        <f>VLOOKUP(H928,Datasæt_Analysesystemer!$D$3:$E$68,2,FALSE)</f>
        <v>Pacifastacus leniusculus</v>
      </c>
      <c r="H928" t="s">
        <v>811</v>
      </c>
      <c r="I928" t="str">
        <f>VLOOKUP(H928,Datasæt_Analysesystemer!$D$2:$F$68,3,FALSE)</f>
        <v>Invasiv</v>
      </c>
      <c r="J928" t="s">
        <v>738</v>
      </c>
      <c r="K928" t="s">
        <v>747</v>
      </c>
      <c r="L928" t="s">
        <v>768</v>
      </c>
      <c r="M928" t="str">
        <f t="shared" si="14"/>
        <v>Absent</v>
      </c>
    </row>
    <row r="929" spans="1:13" x14ac:dyDescent="0.25">
      <c r="A929" t="s">
        <v>1596</v>
      </c>
      <c r="B929" t="str">
        <f>VLOOKUP(A929,Tabel1[[PrøveID]:[Longitude]],3,FALSE)</f>
        <v>Miljøstyrelsen</v>
      </c>
      <c r="C929" s="83" t="str">
        <f>VLOOKUP(A929,Tabel1[[PrøveID]:[Longitude]],2,FALSE)</f>
        <v>03-06-2021</v>
      </c>
      <c r="D929">
        <f>VLOOKUP(A929,Tabel1[[PrøveID]:[Longitude]],5,FALSE)</f>
        <v>55.785324000000003</v>
      </c>
      <c r="E929">
        <f>VLOOKUP(A929,Tabel1[[PrøveID]:[Longitude]],6,FALSE)</f>
        <v>12.444546000000001</v>
      </c>
      <c r="F929" t="str">
        <f>VLOOKUP(A929,Tabel1[[PrøveID]:[Longitude]],4,FALSE)</f>
        <v>Furesøen</v>
      </c>
      <c r="G929" s="24" t="str">
        <f>VLOOKUP(H929,Datasæt_Analysesystemer!$D$3:$E$68,2,FALSE)</f>
        <v>Pacifastacus leniusculus</v>
      </c>
      <c r="H929" t="s">
        <v>811</v>
      </c>
      <c r="I929" t="str">
        <f>VLOOKUP(H929,Datasæt_Analysesystemer!$D$2:$F$68,3,FALSE)</f>
        <v>Invasiv</v>
      </c>
      <c r="J929" t="s">
        <v>738</v>
      </c>
      <c r="K929" t="s">
        <v>747</v>
      </c>
      <c r="L929" t="s">
        <v>768</v>
      </c>
      <c r="M929" t="str">
        <f t="shared" si="14"/>
        <v>Absent</v>
      </c>
    </row>
    <row r="930" spans="1:13" x14ac:dyDescent="0.25">
      <c r="A930" t="s">
        <v>1596</v>
      </c>
      <c r="B930" t="str">
        <f>VLOOKUP(A930,Tabel1[[PrøveID]:[Longitude]],3,FALSE)</f>
        <v>Miljøstyrelsen</v>
      </c>
      <c r="C930" s="83" t="str">
        <f>VLOOKUP(A930,Tabel1[[PrøveID]:[Longitude]],2,FALSE)</f>
        <v>03-06-2021</v>
      </c>
      <c r="D930">
        <f>VLOOKUP(A930,Tabel1[[PrøveID]:[Longitude]],5,FALSE)</f>
        <v>55.785324000000003</v>
      </c>
      <c r="E930">
        <f>VLOOKUP(A930,Tabel1[[PrøveID]:[Longitude]],6,FALSE)</f>
        <v>12.444546000000001</v>
      </c>
      <c r="F930" t="str">
        <f>VLOOKUP(A930,Tabel1[[PrøveID]:[Longitude]],4,FALSE)</f>
        <v>Furesøen</v>
      </c>
      <c r="G930" s="24" t="str">
        <f>VLOOKUP(H930,Datasæt_Analysesystemer!$D$3:$E$68,2,FALSE)</f>
        <v>Astacus leptodactylus</v>
      </c>
      <c r="H930" t="s">
        <v>1012</v>
      </c>
      <c r="I930" t="str">
        <f>VLOOKUP(H930,Datasæt_Analysesystemer!$D$2:$F$68,3,FALSE)</f>
        <v>Invasiv</v>
      </c>
      <c r="J930" t="s">
        <v>738</v>
      </c>
      <c r="K930" t="s">
        <v>747</v>
      </c>
      <c r="L930" t="s">
        <v>768</v>
      </c>
      <c r="M930" t="str">
        <f t="shared" si="14"/>
        <v>Absent</v>
      </c>
    </row>
    <row r="931" spans="1:13" x14ac:dyDescent="0.25">
      <c r="A931" t="s">
        <v>1596</v>
      </c>
      <c r="B931" t="str">
        <f>VLOOKUP(A931,Tabel1[[PrøveID]:[Longitude]],3,FALSE)</f>
        <v>Miljøstyrelsen</v>
      </c>
      <c r="C931" s="83" t="str">
        <f>VLOOKUP(A931,Tabel1[[PrøveID]:[Longitude]],2,FALSE)</f>
        <v>03-06-2021</v>
      </c>
      <c r="D931">
        <f>VLOOKUP(A931,Tabel1[[PrøveID]:[Longitude]],5,FALSE)</f>
        <v>55.785324000000003</v>
      </c>
      <c r="E931">
        <f>VLOOKUP(A931,Tabel1[[PrøveID]:[Longitude]],6,FALSE)</f>
        <v>12.444546000000001</v>
      </c>
      <c r="F931" t="str">
        <f>VLOOKUP(A931,Tabel1[[PrøveID]:[Longitude]],4,FALSE)</f>
        <v>Furesøen</v>
      </c>
      <c r="G931" s="24" t="str">
        <f>VLOOKUP(H931,Datasæt_Analysesystemer!$D$3:$E$68,2,FALSE)</f>
        <v>Astacus leptodactylus</v>
      </c>
      <c r="H931" t="s">
        <v>1012</v>
      </c>
      <c r="I931" t="str">
        <f>VLOOKUP(H931,Datasæt_Analysesystemer!$D$2:$F$68,3,FALSE)</f>
        <v>Invasiv</v>
      </c>
      <c r="J931" t="s">
        <v>738</v>
      </c>
      <c r="K931" t="s">
        <v>747</v>
      </c>
      <c r="L931" t="s">
        <v>768</v>
      </c>
      <c r="M931" t="str">
        <f t="shared" si="14"/>
        <v>Absent</v>
      </c>
    </row>
    <row r="932" spans="1:13" x14ac:dyDescent="0.25">
      <c r="A932" t="s">
        <v>1596</v>
      </c>
      <c r="B932" t="str">
        <f>VLOOKUP(A932,Tabel1[[PrøveID]:[Longitude]],3,FALSE)</f>
        <v>Miljøstyrelsen</v>
      </c>
      <c r="C932" s="83" t="str">
        <f>VLOOKUP(A932,Tabel1[[PrøveID]:[Longitude]],2,FALSE)</f>
        <v>03-06-2021</v>
      </c>
      <c r="D932">
        <f>VLOOKUP(A932,Tabel1[[PrøveID]:[Longitude]],5,FALSE)</f>
        <v>55.785324000000003</v>
      </c>
      <c r="E932">
        <f>VLOOKUP(A932,Tabel1[[PrøveID]:[Longitude]],6,FALSE)</f>
        <v>12.444546000000001</v>
      </c>
      <c r="F932" t="str">
        <f>VLOOKUP(A932,Tabel1[[PrøveID]:[Longitude]],4,FALSE)</f>
        <v>Furesøen</v>
      </c>
      <c r="G932" s="24" t="str">
        <f>VLOOKUP(H932,Datasæt_Analysesystemer!$D$3:$E$68,2,FALSE)</f>
        <v>Eriocheir sinensis</v>
      </c>
      <c r="H932" t="s">
        <v>1031</v>
      </c>
      <c r="I932" t="str">
        <f>VLOOKUP(H932,Datasæt_Analysesystemer!$D$2:$F$68,3,FALSE)</f>
        <v>Invasiv</v>
      </c>
      <c r="J932" t="s">
        <v>744</v>
      </c>
      <c r="K932" t="s">
        <v>747</v>
      </c>
      <c r="L932" t="s">
        <v>768</v>
      </c>
      <c r="M932" t="str">
        <f t="shared" si="14"/>
        <v>Absent</v>
      </c>
    </row>
    <row r="933" spans="1:13" x14ac:dyDescent="0.25">
      <c r="A933" t="s">
        <v>1596</v>
      </c>
      <c r="B933" t="str">
        <f>VLOOKUP(A933,Tabel1[[PrøveID]:[Longitude]],3,FALSE)</f>
        <v>Miljøstyrelsen</v>
      </c>
      <c r="C933" s="83" t="str">
        <f>VLOOKUP(A933,Tabel1[[PrøveID]:[Longitude]],2,FALSE)</f>
        <v>03-06-2021</v>
      </c>
      <c r="D933">
        <f>VLOOKUP(A933,Tabel1[[PrøveID]:[Longitude]],5,FALSE)</f>
        <v>55.785324000000003</v>
      </c>
      <c r="E933">
        <f>VLOOKUP(A933,Tabel1[[PrøveID]:[Longitude]],6,FALSE)</f>
        <v>12.444546000000001</v>
      </c>
      <c r="F933" t="str">
        <f>VLOOKUP(A933,Tabel1[[PrøveID]:[Longitude]],4,FALSE)</f>
        <v>Furesøen</v>
      </c>
      <c r="G933" s="24" t="str">
        <f>VLOOKUP(H933,Datasæt_Analysesystemer!$D$3:$E$68,2,FALSE)</f>
        <v>Eriocheir sinensis</v>
      </c>
      <c r="H933" t="s">
        <v>1031</v>
      </c>
      <c r="I933" t="str">
        <f>VLOOKUP(H933,Datasæt_Analysesystemer!$D$2:$F$68,3,FALSE)</f>
        <v>Invasiv</v>
      </c>
      <c r="J933" t="s">
        <v>738</v>
      </c>
      <c r="K933" t="s">
        <v>747</v>
      </c>
      <c r="L933" t="s">
        <v>768</v>
      </c>
      <c r="M933" t="str">
        <f t="shared" si="14"/>
        <v>Absent</v>
      </c>
    </row>
    <row r="934" spans="1:13" x14ac:dyDescent="0.25">
      <c r="A934" t="s">
        <v>1596</v>
      </c>
      <c r="B934" t="str">
        <f>VLOOKUP(A934,Tabel1[[PrøveID]:[Longitude]],3,FALSE)</f>
        <v>Miljøstyrelsen</v>
      </c>
      <c r="C934" s="83" t="str">
        <f>VLOOKUP(A934,Tabel1[[PrøveID]:[Longitude]],2,FALSE)</f>
        <v>03-06-2021</v>
      </c>
      <c r="D934">
        <f>VLOOKUP(A934,Tabel1[[PrøveID]:[Longitude]],5,FALSE)</f>
        <v>55.785324000000003</v>
      </c>
      <c r="E934">
        <f>VLOOKUP(A934,Tabel1[[PrøveID]:[Longitude]],6,FALSE)</f>
        <v>12.444546000000001</v>
      </c>
      <c r="F934" t="str">
        <f>VLOOKUP(A934,Tabel1[[PrøveID]:[Longitude]],4,FALSE)</f>
        <v>Furesøen</v>
      </c>
      <c r="G934" s="24" t="str">
        <f>VLOOKUP(H934,Datasæt_Analysesystemer!$D$3:$E$68,2,FALSE)</f>
        <v>Dytiscus latissimus</v>
      </c>
      <c r="H934" t="s">
        <v>1264</v>
      </c>
      <c r="I934" t="str">
        <f>VLOOKUP(H934,Datasæt_Analysesystemer!$D$2:$F$68,3,FALSE)</f>
        <v>Sjælden</v>
      </c>
      <c r="J934" t="s">
        <v>744</v>
      </c>
      <c r="K934" t="s">
        <v>747</v>
      </c>
      <c r="L934" t="s">
        <v>768</v>
      </c>
      <c r="M934" t="str">
        <f t="shared" si="14"/>
        <v>Absent</v>
      </c>
    </row>
    <row r="935" spans="1:13" x14ac:dyDescent="0.25">
      <c r="A935" t="s">
        <v>1596</v>
      </c>
      <c r="B935" t="str">
        <f>VLOOKUP(A935,Tabel1[[PrøveID]:[Longitude]],3,FALSE)</f>
        <v>Miljøstyrelsen</v>
      </c>
      <c r="C935" s="83" t="str">
        <f>VLOOKUP(A935,Tabel1[[PrøveID]:[Longitude]],2,FALSE)</f>
        <v>03-06-2021</v>
      </c>
      <c r="D935">
        <f>VLOOKUP(A935,Tabel1[[PrøveID]:[Longitude]],5,FALSE)</f>
        <v>55.785324000000003</v>
      </c>
      <c r="E935">
        <f>VLOOKUP(A935,Tabel1[[PrøveID]:[Longitude]],6,FALSE)</f>
        <v>12.444546000000001</v>
      </c>
      <c r="F935" t="str">
        <f>VLOOKUP(A935,Tabel1[[PrøveID]:[Longitude]],4,FALSE)</f>
        <v>Furesøen</v>
      </c>
      <c r="G935" s="24" t="str">
        <f>VLOOKUP(H935,Datasæt_Analysesystemer!$D$3:$E$68,2,FALSE)</f>
        <v>Dytiscus latissimus</v>
      </c>
      <c r="H935" t="s">
        <v>1264</v>
      </c>
      <c r="I935" t="str">
        <f>VLOOKUP(H935,Datasæt_Analysesystemer!$D$2:$F$68,3,FALSE)</f>
        <v>Sjælden</v>
      </c>
      <c r="J935" t="s">
        <v>744</v>
      </c>
      <c r="K935" t="s">
        <v>747</v>
      </c>
      <c r="L935" t="s">
        <v>768</v>
      </c>
      <c r="M935" t="str">
        <f t="shared" si="14"/>
        <v>Absent</v>
      </c>
    </row>
    <row r="936" spans="1:13" x14ac:dyDescent="0.25">
      <c r="A936" t="s">
        <v>1598</v>
      </c>
      <c r="B936" t="str">
        <f>VLOOKUP(A936,Tabel1[[PrøveID]:[Longitude]],3,FALSE)</f>
        <v>Miljøstyrelsen</v>
      </c>
      <c r="C936" s="83" t="str">
        <f>VLOOKUP(A936,Tabel1[[PrøveID]:[Longitude]],2,FALSE)</f>
        <v>21-05-2021</v>
      </c>
      <c r="D936">
        <f>VLOOKUP(A936,Tabel1[[PrøveID]:[Longitude]],5,FALSE)</f>
        <v>55.152645800000002</v>
      </c>
      <c r="E936">
        <f>VLOOKUP(A936,Tabel1[[PrøveID]:[Longitude]],6,FALSE)</f>
        <v>11.691756099999999</v>
      </c>
      <c r="F936" t="str">
        <f>VLOOKUP(A936,Tabel1[[PrøveID]:[Longitude]],4,FALSE)</f>
        <v>Enø</v>
      </c>
      <c r="G936" s="24" t="str">
        <f>VLOOKUP(H936,Datasæt_Analysesystemer!$D$3:$E$68,2,FALSE)</f>
        <v>Platichthys flesus</v>
      </c>
      <c r="H936" t="s">
        <v>793</v>
      </c>
      <c r="I936" t="str">
        <f>VLOOKUP(H936,Datasæt_Analysesystemer!$D$2:$F$68,3,FALSE)</f>
        <v>Almindelig</v>
      </c>
      <c r="J936" t="s">
        <v>744</v>
      </c>
      <c r="K936" t="s">
        <v>747</v>
      </c>
      <c r="L936" t="s">
        <v>768</v>
      </c>
      <c r="M936" t="str">
        <f t="shared" si="14"/>
        <v>Absent</v>
      </c>
    </row>
    <row r="937" spans="1:13" x14ac:dyDescent="0.25">
      <c r="A937" t="s">
        <v>1598</v>
      </c>
      <c r="B937" t="str">
        <f>VLOOKUP(A937,Tabel1[[PrøveID]:[Longitude]],3,FALSE)</f>
        <v>Miljøstyrelsen</v>
      </c>
      <c r="C937" s="83" t="str">
        <f>VLOOKUP(A937,Tabel1[[PrøveID]:[Longitude]],2,FALSE)</f>
        <v>21-05-2021</v>
      </c>
      <c r="D937">
        <f>VLOOKUP(A937,Tabel1[[PrøveID]:[Longitude]],5,FALSE)</f>
        <v>55.152645800000002</v>
      </c>
      <c r="E937">
        <f>VLOOKUP(A937,Tabel1[[PrøveID]:[Longitude]],6,FALSE)</f>
        <v>11.691756099999999</v>
      </c>
      <c r="F937" t="str">
        <f>VLOOKUP(A937,Tabel1[[PrøveID]:[Longitude]],4,FALSE)</f>
        <v>Enø</v>
      </c>
      <c r="G937" s="24" t="str">
        <f>VLOOKUP(H937,Datasæt_Analysesystemer!$D$3:$E$68,2,FALSE)</f>
        <v>Platichthys flesus</v>
      </c>
      <c r="H937" t="s">
        <v>793</v>
      </c>
      <c r="I937" t="str">
        <f>VLOOKUP(H937,Datasæt_Analysesystemer!$D$2:$F$68,3,FALSE)</f>
        <v>Almindelig</v>
      </c>
      <c r="J937" t="s">
        <v>738</v>
      </c>
      <c r="K937" t="s">
        <v>802</v>
      </c>
      <c r="L937" t="s">
        <v>741</v>
      </c>
      <c r="M937" t="str">
        <f t="shared" si="14"/>
        <v>Present_Ct&lt;41</v>
      </c>
    </row>
    <row r="938" spans="1:13" x14ac:dyDescent="0.25">
      <c r="A938" t="s">
        <v>1598</v>
      </c>
      <c r="B938" t="str">
        <f>VLOOKUP(A938,Tabel1[[PrøveID]:[Longitude]],3,FALSE)</f>
        <v>Miljøstyrelsen</v>
      </c>
      <c r="C938" s="83" t="str">
        <f>VLOOKUP(A938,Tabel1[[PrøveID]:[Longitude]],2,FALSE)</f>
        <v>21-05-2021</v>
      </c>
      <c r="D938">
        <f>VLOOKUP(A938,Tabel1[[PrøveID]:[Longitude]],5,FALSE)</f>
        <v>55.152645800000002</v>
      </c>
      <c r="E938">
        <f>VLOOKUP(A938,Tabel1[[PrøveID]:[Longitude]],6,FALSE)</f>
        <v>11.691756099999999</v>
      </c>
      <c r="F938" t="str">
        <f>VLOOKUP(A938,Tabel1[[PrøveID]:[Longitude]],4,FALSE)</f>
        <v>Enø</v>
      </c>
      <c r="G938" s="24" t="str">
        <f>VLOOKUP(H938,Datasæt_Analysesystemer!$D$3:$E$68,2,FALSE)</f>
        <v>Gadus morhua</v>
      </c>
      <c r="H938" t="s">
        <v>794</v>
      </c>
      <c r="I938" t="str">
        <f>VLOOKUP(H938,Datasæt_Analysesystemer!$D$2:$F$68,3,FALSE)</f>
        <v>Almindelig</v>
      </c>
      <c r="J938" t="s">
        <v>738</v>
      </c>
      <c r="K938" t="s">
        <v>747</v>
      </c>
      <c r="L938" t="s">
        <v>768</v>
      </c>
      <c r="M938" t="str">
        <f t="shared" si="14"/>
        <v>Absent</v>
      </c>
    </row>
    <row r="939" spans="1:13" x14ac:dyDescent="0.25">
      <c r="A939" t="s">
        <v>1598</v>
      </c>
      <c r="B939" t="str">
        <f>VLOOKUP(A939,Tabel1[[PrøveID]:[Longitude]],3,FALSE)</f>
        <v>Miljøstyrelsen</v>
      </c>
      <c r="C939" s="83" t="str">
        <f>VLOOKUP(A939,Tabel1[[PrøveID]:[Longitude]],2,FALSE)</f>
        <v>21-05-2021</v>
      </c>
      <c r="D939">
        <f>VLOOKUP(A939,Tabel1[[PrøveID]:[Longitude]],5,FALSE)</f>
        <v>55.152645800000002</v>
      </c>
      <c r="E939">
        <f>VLOOKUP(A939,Tabel1[[PrøveID]:[Longitude]],6,FALSE)</f>
        <v>11.691756099999999</v>
      </c>
      <c r="F939" t="str">
        <f>VLOOKUP(A939,Tabel1[[PrøveID]:[Longitude]],4,FALSE)</f>
        <v>Enø</v>
      </c>
      <c r="G939" s="24" t="str">
        <f>VLOOKUP(H939,Datasæt_Analysesystemer!$D$3:$E$68,2,FALSE)</f>
        <v>Gadus morhua</v>
      </c>
      <c r="H939" t="s">
        <v>794</v>
      </c>
      <c r="I939" t="str">
        <f>VLOOKUP(H939,Datasæt_Analysesystemer!$D$2:$F$68,3,FALSE)</f>
        <v>Almindelig</v>
      </c>
      <c r="J939" t="s">
        <v>738</v>
      </c>
      <c r="K939" t="s">
        <v>747</v>
      </c>
      <c r="L939" t="s">
        <v>768</v>
      </c>
      <c r="M939" t="str">
        <f t="shared" si="14"/>
        <v>Absent</v>
      </c>
    </row>
    <row r="940" spans="1:13" x14ac:dyDescent="0.25">
      <c r="A940" t="s">
        <v>1598</v>
      </c>
      <c r="B940" t="str">
        <f>VLOOKUP(A940,Tabel1[[PrøveID]:[Longitude]],3,FALSE)</f>
        <v>Miljøstyrelsen</v>
      </c>
      <c r="C940" s="83" t="str">
        <f>VLOOKUP(A940,Tabel1[[PrøveID]:[Longitude]],2,FALSE)</f>
        <v>21-05-2021</v>
      </c>
      <c r="D940">
        <f>VLOOKUP(A940,Tabel1[[PrøveID]:[Longitude]],5,FALSE)</f>
        <v>55.152645800000002</v>
      </c>
      <c r="E940">
        <f>VLOOKUP(A940,Tabel1[[PrøveID]:[Longitude]],6,FALSE)</f>
        <v>11.691756099999999</v>
      </c>
      <c r="F940" t="str">
        <f>VLOOKUP(A940,Tabel1[[PrøveID]:[Longitude]],4,FALSE)</f>
        <v>Enø</v>
      </c>
      <c r="G940" s="24" t="str">
        <f>VLOOKUP(H940,Datasæt_Analysesystemer!$D$3:$E$68,2,FALSE)</f>
        <v>Mya arenaria</v>
      </c>
      <c r="H940" t="s">
        <v>795</v>
      </c>
      <c r="I940" t="str">
        <f>VLOOKUP(H940,Datasæt_Analysesystemer!$D$2:$F$68,3,FALSE)</f>
        <v>Almindelig</v>
      </c>
      <c r="J940" t="s">
        <v>738</v>
      </c>
      <c r="K940" t="s">
        <v>802</v>
      </c>
      <c r="L940" t="s">
        <v>741</v>
      </c>
      <c r="M940" t="str">
        <f t="shared" si="14"/>
        <v>Present_Ct&lt;41</v>
      </c>
    </row>
    <row r="941" spans="1:13" x14ac:dyDescent="0.25">
      <c r="A941" t="s">
        <v>1598</v>
      </c>
      <c r="B941" t="str">
        <f>VLOOKUP(A941,Tabel1[[PrøveID]:[Longitude]],3,FALSE)</f>
        <v>Miljøstyrelsen</v>
      </c>
      <c r="C941" s="83" t="str">
        <f>VLOOKUP(A941,Tabel1[[PrøveID]:[Longitude]],2,FALSE)</f>
        <v>21-05-2021</v>
      </c>
      <c r="D941">
        <f>VLOOKUP(A941,Tabel1[[PrøveID]:[Longitude]],5,FALSE)</f>
        <v>55.152645800000002</v>
      </c>
      <c r="E941">
        <f>VLOOKUP(A941,Tabel1[[PrøveID]:[Longitude]],6,FALSE)</f>
        <v>11.691756099999999</v>
      </c>
      <c r="F941" t="str">
        <f>VLOOKUP(A941,Tabel1[[PrøveID]:[Longitude]],4,FALSE)</f>
        <v>Enø</v>
      </c>
      <c r="G941" s="24" t="str">
        <f>VLOOKUP(H941,Datasæt_Analysesystemer!$D$3:$E$68,2,FALSE)</f>
        <v>Mya arenaria</v>
      </c>
      <c r="H941" t="s">
        <v>795</v>
      </c>
      <c r="I941" t="str">
        <f>VLOOKUP(H941,Datasæt_Analysesystemer!$D$2:$F$68,3,FALSE)</f>
        <v>Almindelig</v>
      </c>
      <c r="J941" t="s">
        <v>738</v>
      </c>
      <c r="K941" t="s">
        <v>802</v>
      </c>
      <c r="L941" t="s">
        <v>741</v>
      </c>
      <c r="M941" t="str">
        <f t="shared" si="14"/>
        <v>Present_Ct&lt;41</v>
      </c>
    </row>
    <row r="942" spans="1:13" x14ac:dyDescent="0.25">
      <c r="A942" t="s">
        <v>1598</v>
      </c>
      <c r="B942" t="str">
        <f>VLOOKUP(A942,Tabel1[[PrøveID]:[Longitude]],3,FALSE)</f>
        <v>Miljøstyrelsen</v>
      </c>
      <c r="C942" s="83" t="str">
        <f>VLOOKUP(A942,Tabel1[[PrøveID]:[Longitude]],2,FALSE)</f>
        <v>21-05-2021</v>
      </c>
      <c r="D942">
        <f>VLOOKUP(A942,Tabel1[[PrøveID]:[Longitude]],5,FALSE)</f>
        <v>55.152645800000002</v>
      </c>
      <c r="E942">
        <f>VLOOKUP(A942,Tabel1[[PrøveID]:[Longitude]],6,FALSE)</f>
        <v>11.691756099999999</v>
      </c>
      <c r="F942" t="str">
        <f>VLOOKUP(A942,Tabel1[[PrøveID]:[Longitude]],4,FALSE)</f>
        <v>Enø</v>
      </c>
      <c r="G942" s="24" t="str">
        <f>VLOOKUP(H942,Datasæt_Analysesystemer!$D$3:$E$68,2,FALSE)</f>
        <v>Mnemiopsis leidyi</v>
      </c>
      <c r="H942" t="s">
        <v>982</v>
      </c>
      <c r="I942" t="str">
        <f>VLOOKUP(H942,Datasæt_Analysesystemer!$D$2:$F$68,3,FALSE)</f>
        <v>Invasiv</v>
      </c>
      <c r="J942" t="s">
        <v>738</v>
      </c>
      <c r="K942" t="s">
        <v>747</v>
      </c>
      <c r="L942" t="s">
        <v>768</v>
      </c>
      <c r="M942" t="str">
        <f t="shared" si="14"/>
        <v>Absent</v>
      </c>
    </row>
    <row r="943" spans="1:13" x14ac:dyDescent="0.25">
      <c r="A943" t="s">
        <v>1598</v>
      </c>
      <c r="B943" t="str">
        <f>VLOOKUP(A943,Tabel1[[PrøveID]:[Longitude]],3,FALSE)</f>
        <v>Miljøstyrelsen</v>
      </c>
      <c r="C943" s="83" t="str">
        <f>VLOOKUP(A943,Tabel1[[PrøveID]:[Longitude]],2,FALSE)</f>
        <v>21-05-2021</v>
      </c>
      <c r="D943">
        <f>VLOOKUP(A943,Tabel1[[PrøveID]:[Longitude]],5,FALSE)</f>
        <v>55.152645800000002</v>
      </c>
      <c r="E943">
        <f>VLOOKUP(A943,Tabel1[[PrøveID]:[Longitude]],6,FALSE)</f>
        <v>11.691756099999999</v>
      </c>
      <c r="F943" t="str">
        <f>VLOOKUP(A943,Tabel1[[PrøveID]:[Longitude]],4,FALSE)</f>
        <v>Enø</v>
      </c>
      <c r="G943" s="24" t="str">
        <f>VLOOKUP(H943,Datasæt_Analysesystemer!$D$3:$E$68,2,FALSE)</f>
        <v>Mnemiopsis leidyi</v>
      </c>
      <c r="H943" t="s">
        <v>982</v>
      </c>
      <c r="I943" t="str">
        <f>VLOOKUP(H943,Datasæt_Analysesystemer!$D$2:$F$68,3,FALSE)</f>
        <v>Invasiv</v>
      </c>
      <c r="J943" t="s">
        <v>738</v>
      </c>
      <c r="K943" t="s">
        <v>802</v>
      </c>
      <c r="L943" t="s">
        <v>768</v>
      </c>
      <c r="M943" t="str">
        <f t="shared" si="14"/>
        <v>Present_Ct&gt;41</v>
      </c>
    </row>
    <row r="944" spans="1:13" x14ac:dyDescent="0.25">
      <c r="A944" t="s">
        <v>1598</v>
      </c>
      <c r="B944" t="str">
        <f>VLOOKUP(A944,Tabel1[[PrøveID]:[Longitude]],3,FALSE)</f>
        <v>Miljøstyrelsen</v>
      </c>
      <c r="C944" s="83" t="str">
        <f>VLOOKUP(A944,Tabel1[[PrøveID]:[Longitude]],2,FALSE)</f>
        <v>21-05-2021</v>
      </c>
      <c r="D944">
        <f>VLOOKUP(A944,Tabel1[[PrøveID]:[Longitude]],5,FALSE)</f>
        <v>55.152645800000002</v>
      </c>
      <c r="E944">
        <f>VLOOKUP(A944,Tabel1[[PrøveID]:[Longitude]],6,FALSE)</f>
        <v>11.691756099999999</v>
      </c>
      <c r="F944" t="str">
        <f>VLOOKUP(A944,Tabel1[[PrøveID]:[Longitude]],4,FALSE)</f>
        <v>Enø</v>
      </c>
      <c r="G944" s="24" t="str">
        <f>VLOOKUP(H944,Datasæt_Analysesystemer!$D$3:$E$68,2,FALSE)</f>
        <v>Homarus americanus</v>
      </c>
      <c r="H944" t="s">
        <v>980</v>
      </c>
      <c r="I944" t="str">
        <f>VLOOKUP(H944,Datasæt_Analysesystemer!$D$2:$F$68,3,FALSE)</f>
        <v>Invasiv</v>
      </c>
      <c r="J944" t="s">
        <v>738</v>
      </c>
      <c r="K944" t="s">
        <v>747</v>
      </c>
      <c r="L944" t="s">
        <v>768</v>
      </c>
      <c r="M944" t="str">
        <f t="shared" si="14"/>
        <v>Absent</v>
      </c>
    </row>
    <row r="945" spans="1:13" x14ac:dyDescent="0.25">
      <c r="A945" t="s">
        <v>1598</v>
      </c>
      <c r="B945" t="str">
        <f>VLOOKUP(A945,Tabel1[[PrøveID]:[Longitude]],3,FALSE)</f>
        <v>Miljøstyrelsen</v>
      </c>
      <c r="C945" s="83" t="str">
        <f>VLOOKUP(A945,Tabel1[[PrøveID]:[Longitude]],2,FALSE)</f>
        <v>21-05-2021</v>
      </c>
      <c r="D945">
        <f>VLOOKUP(A945,Tabel1[[PrøveID]:[Longitude]],5,FALSE)</f>
        <v>55.152645800000002</v>
      </c>
      <c r="E945">
        <f>VLOOKUP(A945,Tabel1[[PrøveID]:[Longitude]],6,FALSE)</f>
        <v>11.691756099999999</v>
      </c>
      <c r="F945" t="str">
        <f>VLOOKUP(A945,Tabel1[[PrøveID]:[Longitude]],4,FALSE)</f>
        <v>Enø</v>
      </c>
      <c r="G945" s="24" t="str">
        <f>VLOOKUP(H945,Datasæt_Analysesystemer!$D$3:$E$68,2,FALSE)</f>
        <v>Homarus americanus</v>
      </c>
      <c r="H945" t="s">
        <v>980</v>
      </c>
      <c r="I945" t="str">
        <f>VLOOKUP(H945,Datasæt_Analysesystemer!$D$2:$F$68,3,FALSE)</f>
        <v>Invasiv</v>
      </c>
      <c r="J945" t="s">
        <v>738</v>
      </c>
      <c r="K945" t="s">
        <v>747</v>
      </c>
      <c r="L945" t="s">
        <v>768</v>
      </c>
      <c r="M945" t="str">
        <f t="shared" si="14"/>
        <v>Absent</v>
      </c>
    </row>
    <row r="946" spans="1:13" x14ac:dyDescent="0.25">
      <c r="A946" t="s">
        <v>1598</v>
      </c>
      <c r="B946" t="str">
        <f>VLOOKUP(A946,Tabel1[[PrøveID]:[Longitude]],3,FALSE)</f>
        <v>Miljøstyrelsen</v>
      </c>
      <c r="C946" s="83" t="str">
        <f>VLOOKUP(A946,Tabel1[[PrøveID]:[Longitude]],2,FALSE)</f>
        <v>21-05-2021</v>
      </c>
      <c r="D946">
        <f>VLOOKUP(A946,Tabel1[[PrøveID]:[Longitude]],5,FALSE)</f>
        <v>55.152645800000002</v>
      </c>
      <c r="E946">
        <f>VLOOKUP(A946,Tabel1[[PrøveID]:[Longitude]],6,FALSE)</f>
        <v>11.691756099999999</v>
      </c>
      <c r="F946" t="str">
        <f>VLOOKUP(A946,Tabel1[[PrøveID]:[Longitude]],4,FALSE)</f>
        <v>Enø</v>
      </c>
      <c r="G946" s="24" t="str">
        <f>VLOOKUP(H946,Datasæt_Analysesystemer!$D$3:$E$68,2,FALSE)</f>
        <v>Paralithodes camtschaticus</v>
      </c>
      <c r="H946" t="s">
        <v>1060</v>
      </c>
      <c r="I946" t="str">
        <f>VLOOKUP(H946,Datasæt_Analysesystemer!$D$2:$F$68,3,FALSE)</f>
        <v>Invasiv</v>
      </c>
      <c r="J946" t="s">
        <v>744</v>
      </c>
      <c r="K946" t="s">
        <v>747</v>
      </c>
      <c r="L946" t="s">
        <v>768</v>
      </c>
      <c r="M946" t="str">
        <f t="shared" si="14"/>
        <v>Absent</v>
      </c>
    </row>
    <row r="947" spans="1:13" x14ac:dyDescent="0.25">
      <c r="A947" t="s">
        <v>1598</v>
      </c>
      <c r="B947" t="str">
        <f>VLOOKUP(A947,Tabel1[[PrøveID]:[Longitude]],3,FALSE)</f>
        <v>Miljøstyrelsen</v>
      </c>
      <c r="C947" s="83" t="str">
        <f>VLOOKUP(A947,Tabel1[[PrøveID]:[Longitude]],2,FALSE)</f>
        <v>21-05-2021</v>
      </c>
      <c r="D947">
        <f>VLOOKUP(A947,Tabel1[[PrøveID]:[Longitude]],5,FALSE)</f>
        <v>55.152645800000002</v>
      </c>
      <c r="E947">
        <f>VLOOKUP(A947,Tabel1[[PrøveID]:[Longitude]],6,FALSE)</f>
        <v>11.691756099999999</v>
      </c>
      <c r="F947" t="str">
        <f>VLOOKUP(A947,Tabel1[[PrøveID]:[Longitude]],4,FALSE)</f>
        <v>Enø</v>
      </c>
      <c r="G947" s="24" t="str">
        <f>VLOOKUP(H947,Datasæt_Analysesystemer!$D$3:$E$68,2,FALSE)</f>
        <v>Paralithodes camtschaticus</v>
      </c>
      <c r="H947" t="s">
        <v>1060</v>
      </c>
      <c r="I947" t="str">
        <f>VLOOKUP(H947,Datasæt_Analysesystemer!$D$2:$F$68,3,FALSE)</f>
        <v>Invasiv</v>
      </c>
      <c r="J947" t="s">
        <v>738</v>
      </c>
      <c r="K947" t="s">
        <v>747</v>
      </c>
      <c r="L947" t="s">
        <v>768</v>
      </c>
      <c r="M947" t="str">
        <f t="shared" si="14"/>
        <v>Absent</v>
      </c>
    </row>
    <row r="948" spans="1:13" x14ac:dyDescent="0.25">
      <c r="A948" t="s">
        <v>1598</v>
      </c>
      <c r="B948" t="str">
        <f>VLOOKUP(A948,Tabel1[[PrøveID]:[Longitude]],3,FALSE)</f>
        <v>Miljøstyrelsen</v>
      </c>
      <c r="C948" s="83" t="str">
        <f>VLOOKUP(A948,Tabel1[[PrøveID]:[Longitude]],2,FALSE)</f>
        <v>21-05-2021</v>
      </c>
      <c r="D948">
        <f>VLOOKUP(A948,Tabel1[[PrøveID]:[Longitude]],5,FALSE)</f>
        <v>55.152645800000002</v>
      </c>
      <c r="E948">
        <f>VLOOKUP(A948,Tabel1[[PrøveID]:[Longitude]],6,FALSE)</f>
        <v>11.691756099999999</v>
      </c>
      <c r="F948" t="str">
        <f>VLOOKUP(A948,Tabel1[[PrøveID]:[Longitude]],4,FALSE)</f>
        <v>Enø</v>
      </c>
      <c r="G948" s="24" t="str">
        <f>VLOOKUP(H948,Datasæt_Analysesystemer!$D$3:$E$68,2,FALSE)</f>
        <v>Eriocheir sinensis</v>
      </c>
      <c r="H948" t="s">
        <v>1031</v>
      </c>
      <c r="I948" t="str">
        <f>VLOOKUP(H948,Datasæt_Analysesystemer!$D$2:$F$68,3,FALSE)</f>
        <v>Invasiv</v>
      </c>
      <c r="J948" t="s">
        <v>738</v>
      </c>
      <c r="K948" t="s">
        <v>747</v>
      </c>
      <c r="L948" t="s">
        <v>768</v>
      </c>
      <c r="M948" t="str">
        <f t="shared" si="14"/>
        <v>Absent</v>
      </c>
    </row>
    <row r="949" spans="1:13" x14ac:dyDescent="0.25">
      <c r="A949" t="s">
        <v>1598</v>
      </c>
      <c r="B949" t="str">
        <f>VLOOKUP(A949,Tabel1[[PrøveID]:[Longitude]],3,FALSE)</f>
        <v>Miljøstyrelsen</v>
      </c>
      <c r="C949" s="83" t="str">
        <f>VLOOKUP(A949,Tabel1[[PrøveID]:[Longitude]],2,FALSE)</f>
        <v>21-05-2021</v>
      </c>
      <c r="D949">
        <f>VLOOKUP(A949,Tabel1[[PrøveID]:[Longitude]],5,FALSE)</f>
        <v>55.152645800000002</v>
      </c>
      <c r="E949">
        <f>VLOOKUP(A949,Tabel1[[PrøveID]:[Longitude]],6,FALSE)</f>
        <v>11.691756099999999</v>
      </c>
      <c r="F949" t="str">
        <f>VLOOKUP(A949,Tabel1[[PrøveID]:[Longitude]],4,FALSE)</f>
        <v>Enø</v>
      </c>
      <c r="G949" s="24" t="str">
        <f>VLOOKUP(H949,Datasæt_Analysesystemer!$D$3:$E$68,2,FALSE)</f>
        <v>Eriocheir sinensis</v>
      </c>
      <c r="H949" t="s">
        <v>1031</v>
      </c>
      <c r="I949" t="str">
        <f>VLOOKUP(H949,Datasæt_Analysesystemer!$D$2:$F$68,3,FALSE)</f>
        <v>Invasiv</v>
      </c>
      <c r="J949" t="s">
        <v>738</v>
      </c>
      <c r="K949" t="s">
        <v>747</v>
      </c>
      <c r="L949" t="s">
        <v>768</v>
      </c>
      <c r="M949" t="str">
        <f t="shared" si="14"/>
        <v>Absent</v>
      </c>
    </row>
    <row r="950" spans="1:13" x14ac:dyDescent="0.25">
      <c r="A950" t="s">
        <v>1598</v>
      </c>
      <c r="B950" t="str">
        <f>VLOOKUP(A950,Tabel1[[PrøveID]:[Longitude]],3,FALSE)</f>
        <v>Miljøstyrelsen</v>
      </c>
      <c r="C950" s="83" t="str">
        <f>VLOOKUP(A950,Tabel1[[PrøveID]:[Longitude]],2,FALSE)</f>
        <v>21-05-2021</v>
      </c>
      <c r="D950">
        <f>VLOOKUP(A950,Tabel1[[PrøveID]:[Longitude]],5,FALSE)</f>
        <v>55.152645800000002</v>
      </c>
      <c r="E950">
        <f>VLOOKUP(A950,Tabel1[[PrøveID]:[Longitude]],6,FALSE)</f>
        <v>11.691756099999999</v>
      </c>
      <c r="F950" t="str">
        <f>VLOOKUP(A950,Tabel1[[PrøveID]:[Longitude]],4,FALSE)</f>
        <v>Enø</v>
      </c>
      <c r="G950" s="24" t="str">
        <f>VLOOKUP(H950,Datasæt_Analysesystemer!$D$3:$E$68,2,FALSE)</f>
        <v>Rhithropanopeus harrisii</v>
      </c>
      <c r="H950" t="s">
        <v>1090</v>
      </c>
      <c r="I950" t="str">
        <f>VLOOKUP(H950,Datasæt_Analysesystemer!$D$2:$F$68,3,FALSE)</f>
        <v>Invasiv</v>
      </c>
      <c r="J950" t="s">
        <v>738</v>
      </c>
      <c r="K950" t="s">
        <v>747</v>
      </c>
      <c r="L950" t="s">
        <v>768</v>
      </c>
      <c r="M950" t="str">
        <f t="shared" si="14"/>
        <v>Absent</v>
      </c>
    </row>
    <row r="951" spans="1:13" x14ac:dyDescent="0.25">
      <c r="A951" t="s">
        <v>1598</v>
      </c>
      <c r="B951" t="str">
        <f>VLOOKUP(A951,Tabel1[[PrøveID]:[Longitude]],3,FALSE)</f>
        <v>Miljøstyrelsen</v>
      </c>
      <c r="C951" s="83" t="str">
        <f>VLOOKUP(A951,Tabel1[[PrøveID]:[Longitude]],2,FALSE)</f>
        <v>21-05-2021</v>
      </c>
      <c r="D951">
        <f>VLOOKUP(A951,Tabel1[[PrøveID]:[Longitude]],5,FALSE)</f>
        <v>55.152645800000002</v>
      </c>
      <c r="E951">
        <f>VLOOKUP(A951,Tabel1[[PrøveID]:[Longitude]],6,FALSE)</f>
        <v>11.691756099999999</v>
      </c>
      <c r="F951" t="str">
        <f>VLOOKUP(A951,Tabel1[[PrøveID]:[Longitude]],4,FALSE)</f>
        <v>Enø</v>
      </c>
      <c r="G951" s="24" t="str">
        <f>VLOOKUP(H951,Datasæt_Analysesystemer!$D$3:$E$68,2,FALSE)</f>
        <v>Rhithropanopeus harrisii</v>
      </c>
      <c r="H951" t="s">
        <v>1090</v>
      </c>
      <c r="I951" t="str">
        <f>VLOOKUP(H951,Datasæt_Analysesystemer!$D$2:$F$68,3,FALSE)</f>
        <v>Invasiv</v>
      </c>
      <c r="J951" t="s">
        <v>738</v>
      </c>
      <c r="K951" t="s">
        <v>747</v>
      </c>
      <c r="L951" t="s">
        <v>768</v>
      </c>
      <c r="M951" t="str">
        <f t="shared" si="14"/>
        <v>Absent</v>
      </c>
    </row>
    <row r="952" spans="1:13" x14ac:dyDescent="0.25">
      <c r="A952" t="s">
        <v>1598</v>
      </c>
      <c r="B952" t="str">
        <f>VLOOKUP(A952,Tabel1[[PrøveID]:[Longitude]],3,FALSE)</f>
        <v>Miljøstyrelsen</v>
      </c>
      <c r="C952" s="83" t="str">
        <f>VLOOKUP(A952,Tabel1[[PrøveID]:[Longitude]],2,FALSE)</f>
        <v>21-05-2021</v>
      </c>
      <c r="D952">
        <f>VLOOKUP(A952,Tabel1[[PrøveID]:[Longitude]],5,FALSE)</f>
        <v>55.152645800000002</v>
      </c>
      <c r="E952">
        <f>VLOOKUP(A952,Tabel1[[PrøveID]:[Longitude]],6,FALSE)</f>
        <v>11.691756099999999</v>
      </c>
      <c r="F952" t="str">
        <f>VLOOKUP(A952,Tabel1[[PrøveID]:[Longitude]],4,FALSE)</f>
        <v>Enø</v>
      </c>
      <c r="G952" s="24" t="str">
        <f>VLOOKUP(H952,Datasæt_Analysesystemer!$D$3:$E$68,2,FALSE)</f>
        <v>Oncorhyncus gorbuscha</v>
      </c>
      <c r="H952" t="s">
        <v>799</v>
      </c>
      <c r="I952" t="str">
        <f>VLOOKUP(H952,Datasæt_Analysesystemer!$D$2:$F$68,3,FALSE)</f>
        <v>Invasiv</v>
      </c>
      <c r="J952" t="s">
        <v>738</v>
      </c>
      <c r="K952" t="s">
        <v>747</v>
      </c>
      <c r="L952" t="s">
        <v>768</v>
      </c>
      <c r="M952" t="str">
        <f t="shared" si="14"/>
        <v>Absent</v>
      </c>
    </row>
    <row r="953" spans="1:13" x14ac:dyDescent="0.25">
      <c r="A953" t="s">
        <v>1598</v>
      </c>
      <c r="B953" t="str">
        <f>VLOOKUP(A953,Tabel1[[PrøveID]:[Longitude]],3,FALSE)</f>
        <v>Miljøstyrelsen</v>
      </c>
      <c r="C953" s="83" t="str">
        <f>VLOOKUP(A953,Tabel1[[PrøveID]:[Longitude]],2,FALSE)</f>
        <v>21-05-2021</v>
      </c>
      <c r="D953">
        <f>VLOOKUP(A953,Tabel1[[PrøveID]:[Longitude]],5,FALSE)</f>
        <v>55.152645800000002</v>
      </c>
      <c r="E953">
        <f>VLOOKUP(A953,Tabel1[[PrøveID]:[Longitude]],6,FALSE)</f>
        <v>11.691756099999999</v>
      </c>
      <c r="F953" t="str">
        <f>VLOOKUP(A953,Tabel1[[PrøveID]:[Longitude]],4,FALSE)</f>
        <v>Enø</v>
      </c>
      <c r="G953" s="24" t="str">
        <f>VLOOKUP(H953,Datasæt_Analysesystemer!$D$3:$E$68,2,FALSE)</f>
        <v>Oncorhyncus gorbuscha</v>
      </c>
      <c r="H953" t="s">
        <v>799</v>
      </c>
      <c r="I953" t="str">
        <f>VLOOKUP(H953,Datasæt_Analysesystemer!$D$2:$F$68,3,FALSE)</f>
        <v>Invasiv</v>
      </c>
      <c r="J953" t="s">
        <v>738</v>
      </c>
      <c r="K953" t="s">
        <v>747</v>
      </c>
      <c r="L953" t="s">
        <v>768</v>
      </c>
      <c r="M953" t="str">
        <f t="shared" si="14"/>
        <v>Absent</v>
      </c>
    </row>
    <row r="954" spans="1:13" x14ac:dyDescent="0.25">
      <c r="A954" t="s">
        <v>1598</v>
      </c>
      <c r="B954" t="str">
        <f>VLOOKUP(A954,Tabel1[[PrøveID]:[Longitude]],3,FALSE)</f>
        <v>Miljøstyrelsen</v>
      </c>
      <c r="C954" s="83" t="str">
        <f>VLOOKUP(A954,Tabel1[[PrøveID]:[Longitude]],2,FALSE)</f>
        <v>21-05-2021</v>
      </c>
      <c r="D954">
        <f>VLOOKUP(A954,Tabel1[[PrøveID]:[Longitude]],5,FALSE)</f>
        <v>55.152645800000002</v>
      </c>
      <c r="E954">
        <f>VLOOKUP(A954,Tabel1[[PrøveID]:[Longitude]],6,FALSE)</f>
        <v>11.691756099999999</v>
      </c>
      <c r="F954" t="str">
        <f>VLOOKUP(A954,Tabel1[[PrøveID]:[Longitude]],4,FALSE)</f>
        <v>Enø</v>
      </c>
      <c r="G954" s="24" t="str">
        <f>VLOOKUP(H954,Datasæt_Analysesystemer!$D$3:$E$68,2,FALSE)</f>
        <v>Acipenser baerii</v>
      </c>
      <c r="H954" t="s">
        <v>1120</v>
      </c>
      <c r="I954" t="str">
        <f>VLOOKUP(H954,Datasæt_Analysesystemer!$D$2:$F$68,3,FALSE)</f>
        <v>Invasiv</v>
      </c>
      <c r="J954" t="s">
        <v>744</v>
      </c>
      <c r="K954" t="s">
        <v>747</v>
      </c>
      <c r="L954" t="s">
        <v>768</v>
      </c>
      <c r="M954" t="str">
        <f t="shared" si="14"/>
        <v>Absent</v>
      </c>
    </row>
    <row r="955" spans="1:13" x14ac:dyDescent="0.25">
      <c r="A955" t="s">
        <v>1598</v>
      </c>
      <c r="B955" t="str">
        <f>VLOOKUP(A955,Tabel1[[PrøveID]:[Longitude]],3,FALSE)</f>
        <v>Miljøstyrelsen</v>
      </c>
      <c r="C955" s="83" t="str">
        <f>VLOOKUP(A955,Tabel1[[PrøveID]:[Longitude]],2,FALSE)</f>
        <v>21-05-2021</v>
      </c>
      <c r="D955">
        <f>VLOOKUP(A955,Tabel1[[PrøveID]:[Longitude]],5,FALSE)</f>
        <v>55.152645800000002</v>
      </c>
      <c r="E955">
        <f>VLOOKUP(A955,Tabel1[[PrøveID]:[Longitude]],6,FALSE)</f>
        <v>11.691756099999999</v>
      </c>
      <c r="F955" t="str">
        <f>VLOOKUP(A955,Tabel1[[PrøveID]:[Longitude]],4,FALSE)</f>
        <v>Enø</v>
      </c>
      <c r="G955" s="24" t="str">
        <f>VLOOKUP(H955,Datasæt_Analysesystemer!$D$3:$E$68,2,FALSE)</f>
        <v>Acipenser baerii</v>
      </c>
      <c r="H955" t="s">
        <v>1120</v>
      </c>
      <c r="I955" t="str">
        <f>VLOOKUP(H955,Datasæt_Analysesystemer!$D$2:$F$68,3,FALSE)</f>
        <v>Invasiv</v>
      </c>
      <c r="J955" t="s">
        <v>744</v>
      </c>
      <c r="K955" t="s">
        <v>747</v>
      </c>
      <c r="L955" t="s">
        <v>768</v>
      </c>
      <c r="M955" t="str">
        <f t="shared" si="14"/>
        <v>Absent</v>
      </c>
    </row>
    <row r="956" spans="1:13" x14ac:dyDescent="0.25">
      <c r="A956" t="s">
        <v>1598</v>
      </c>
      <c r="B956" t="str">
        <f>VLOOKUP(A956,Tabel1[[PrøveID]:[Longitude]],3,FALSE)</f>
        <v>Miljøstyrelsen</v>
      </c>
      <c r="C956" s="83" t="str">
        <f>VLOOKUP(A956,Tabel1[[PrøveID]:[Longitude]],2,FALSE)</f>
        <v>21-05-2021</v>
      </c>
      <c r="D956">
        <f>VLOOKUP(A956,Tabel1[[PrøveID]:[Longitude]],5,FALSE)</f>
        <v>55.152645800000002</v>
      </c>
      <c r="E956">
        <f>VLOOKUP(A956,Tabel1[[PrøveID]:[Longitude]],6,FALSE)</f>
        <v>11.691756099999999</v>
      </c>
      <c r="F956" t="str">
        <f>VLOOKUP(A956,Tabel1[[PrøveID]:[Longitude]],4,FALSE)</f>
        <v>Enø</v>
      </c>
      <c r="G956" s="24" t="str">
        <f>VLOOKUP(H956,Datasæt_Analysesystemer!$D$3:$E$68,2,FALSE)</f>
        <v>Magallana gigas</v>
      </c>
      <c r="H956" t="s">
        <v>1100</v>
      </c>
      <c r="I956" t="str">
        <f>VLOOKUP(H956,Datasæt_Analysesystemer!$D$2:$F$68,3,FALSE)</f>
        <v>Invasiv</v>
      </c>
      <c r="J956" t="s">
        <v>738</v>
      </c>
      <c r="K956" t="s">
        <v>747</v>
      </c>
      <c r="L956" t="s">
        <v>768</v>
      </c>
      <c r="M956" t="str">
        <f t="shared" si="14"/>
        <v>Absent</v>
      </c>
    </row>
    <row r="957" spans="1:13" x14ac:dyDescent="0.25">
      <c r="A957" t="s">
        <v>1598</v>
      </c>
      <c r="B957" t="str">
        <f>VLOOKUP(A957,Tabel1[[PrøveID]:[Longitude]],3,FALSE)</f>
        <v>Miljøstyrelsen</v>
      </c>
      <c r="C957" s="83" t="str">
        <f>VLOOKUP(A957,Tabel1[[PrøveID]:[Longitude]],2,FALSE)</f>
        <v>21-05-2021</v>
      </c>
      <c r="D957">
        <f>VLOOKUP(A957,Tabel1[[PrøveID]:[Longitude]],5,FALSE)</f>
        <v>55.152645800000002</v>
      </c>
      <c r="E957">
        <f>VLOOKUP(A957,Tabel1[[PrøveID]:[Longitude]],6,FALSE)</f>
        <v>11.691756099999999</v>
      </c>
      <c r="F957" t="str">
        <f>VLOOKUP(A957,Tabel1[[PrøveID]:[Longitude]],4,FALSE)</f>
        <v>Enø</v>
      </c>
      <c r="G957" s="24" t="str">
        <f>VLOOKUP(H957,Datasæt_Analysesystemer!$D$3:$E$68,2,FALSE)</f>
        <v>Magallana gigas</v>
      </c>
      <c r="H957" t="s">
        <v>1100</v>
      </c>
      <c r="I957" t="str">
        <f>VLOOKUP(H957,Datasæt_Analysesystemer!$D$2:$F$68,3,FALSE)</f>
        <v>Invasiv</v>
      </c>
      <c r="J957" t="s">
        <v>738</v>
      </c>
      <c r="K957" t="s">
        <v>747</v>
      </c>
      <c r="L957" t="s">
        <v>768</v>
      </c>
      <c r="M957" t="str">
        <f t="shared" si="14"/>
        <v>Absent</v>
      </c>
    </row>
    <row r="958" spans="1:13" x14ac:dyDescent="0.25">
      <c r="A958" t="s">
        <v>1598</v>
      </c>
      <c r="B958" t="str">
        <f>VLOOKUP(A958,Tabel1[[PrøveID]:[Longitude]],3,FALSE)</f>
        <v>Miljøstyrelsen</v>
      </c>
      <c r="C958" s="83" t="str">
        <f>VLOOKUP(A958,Tabel1[[PrøveID]:[Longitude]],2,FALSE)</f>
        <v>21-05-2021</v>
      </c>
      <c r="D958">
        <f>VLOOKUP(A958,Tabel1[[PrøveID]:[Longitude]],5,FALSE)</f>
        <v>55.152645800000002</v>
      </c>
      <c r="E958">
        <f>VLOOKUP(A958,Tabel1[[PrøveID]:[Longitude]],6,FALSE)</f>
        <v>11.691756099999999</v>
      </c>
      <c r="F958" t="str">
        <f>VLOOKUP(A958,Tabel1[[PrøveID]:[Longitude]],4,FALSE)</f>
        <v>Enø</v>
      </c>
      <c r="G958" s="24" t="str">
        <f>VLOOKUP(H958,Datasæt_Analysesystemer!$D$3:$E$68,2,FALSE)</f>
        <v>Neogobius melanostomus</v>
      </c>
      <c r="H958" t="s">
        <v>1089</v>
      </c>
      <c r="I958" t="str">
        <f>VLOOKUP(H958,Datasæt_Analysesystemer!$D$2:$F$68,3,FALSE)</f>
        <v>Invasiv</v>
      </c>
      <c r="J958" t="s">
        <v>738</v>
      </c>
      <c r="K958" t="s">
        <v>802</v>
      </c>
      <c r="L958" t="s">
        <v>741</v>
      </c>
      <c r="M958" t="str">
        <f t="shared" si="14"/>
        <v>Present_Ct&lt;41</v>
      </c>
    </row>
    <row r="959" spans="1:13" x14ac:dyDescent="0.25">
      <c r="A959" t="s">
        <v>1598</v>
      </c>
      <c r="B959" t="str">
        <f>VLOOKUP(A959,Tabel1[[PrøveID]:[Longitude]],3,FALSE)</f>
        <v>Miljøstyrelsen</v>
      </c>
      <c r="C959" s="83" t="str">
        <f>VLOOKUP(A959,Tabel1[[PrøveID]:[Longitude]],2,FALSE)</f>
        <v>21-05-2021</v>
      </c>
      <c r="D959">
        <f>VLOOKUP(A959,Tabel1[[PrøveID]:[Longitude]],5,FALSE)</f>
        <v>55.152645800000002</v>
      </c>
      <c r="E959">
        <f>VLOOKUP(A959,Tabel1[[PrøveID]:[Longitude]],6,FALSE)</f>
        <v>11.691756099999999</v>
      </c>
      <c r="F959" t="str">
        <f>VLOOKUP(A959,Tabel1[[PrøveID]:[Longitude]],4,FALSE)</f>
        <v>Enø</v>
      </c>
      <c r="G959" s="24" t="str">
        <f>VLOOKUP(H959,Datasæt_Analysesystemer!$D$3:$E$68,2,FALSE)</f>
        <v>Neogobius melanostomus</v>
      </c>
      <c r="H959" t="s">
        <v>1089</v>
      </c>
      <c r="I959" t="str">
        <f>VLOOKUP(H959,Datasæt_Analysesystemer!$D$2:$F$68,3,FALSE)</f>
        <v>Invasiv</v>
      </c>
      <c r="J959" t="s">
        <v>738</v>
      </c>
      <c r="K959" t="s">
        <v>802</v>
      </c>
      <c r="L959" t="s">
        <v>741</v>
      </c>
      <c r="M959" t="str">
        <f t="shared" si="14"/>
        <v>Present_Ct&lt;41</v>
      </c>
    </row>
    <row r="960" spans="1:13" x14ac:dyDescent="0.25">
      <c r="A960" t="s">
        <v>1606</v>
      </c>
      <c r="B960" t="str">
        <f>VLOOKUP(A960,Tabel1[[PrøveID]:[Longitude]],3,FALSE)</f>
        <v>Miljøstyrelsen</v>
      </c>
      <c r="C960" s="83" t="str">
        <f>VLOOKUP(A960,Tabel1[[PrøveID]:[Longitude]],2,FALSE)</f>
        <v>27-07-2021</v>
      </c>
      <c r="D960">
        <f>VLOOKUP(A960,Tabel1[[PrøveID]:[Longitude]],5,FALSE)</f>
        <v>55.146071999999997</v>
      </c>
      <c r="E960">
        <f>VLOOKUP(A960,Tabel1[[PrøveID]:[Longitude]],6,FALSE)</f>
        <v>10.319758999999999</v>
      </c>
      <c r="F960" t="str">
        <f>VLOOKUP(A960,Tabel1[[PrøveID]:[Longitude]],4,FALSE)</f>
        <v>Arreskov sø</v>
      </c>
      <c r="G960" s="24" t="str">
        <f>VLOOKUP(H960,Datasæt_Analysesystemer!$D$3:$E$68,2,FALSE)</f>
        <v>Perca fluviatilis</v>
      </c>
      <c r="H960" t="s">
        <v>804</v>
      </c>
      <c r="I960" t="str">
        <f>VLOOKUP(H960,Datasæt_Analysesystemer!$D$2:$F$68,3,FALSE)</f>
        <v>Almindelig</v>
      </c>
      <c r="J960" t="s">
        <v>744</v>
      </c>
      <c r="K960" t="s">
        <v>747</v>
      </c>
      <c r="L960" t="s">
        <v>768</v>
      </c>
      <c r="M960" t="str">
        <f t="shared" si="14"/>
        <v>Absent</v>
      </c>
    </row>
    <row r="961" spans="1:13" x14ac:dyDescent="0.25">
      <c r="A961" t="s">
        <v>1606</v>
      </c>
      <c r="B961" t="str">
        <f>VLOOKUP(A961,Tabel1[[PrøveID]:[Longitude]],3,FALSE)</f>
        <v>Miljøstyrelsen</v>
      </c>
      <c r="C961" s="83" t="str">
        <f>VLOOKUP(A961,Tabel1[[PrøveID]:[Longitude]],2,FALSE)</f>
        <v>27-07-2021</v>
      </c>
      <c r="D961">
        <f>VLOOKUP(A961,Tabel1[[PrøveID]:[Longitude]],5,FALSE)</f>
        <v>55.146071999999997</v>
      </c>
      <c r="E961">
        <f>VLOOKUP(A961,Tabel1[[PrøveID]:[Longitude]],6,FALSE)</f>
        <v>10.319758999999999</v>
      </c>
      <c r="F961" t="str">
        <f>VLOOKUP(A961,Tabel1[[PrøveID]:[Longitude]],4,FALSE)</f>
        <v>Arreskov sø</v>
      </c>
      <c r="G961" s="24" t="str">
        <f>VLOOKUP(H961,Datasæt_Analysesystemer!$D$3:$E$68,2,FALSE)</f>
        <v>Perca fluviatilis</v>
      </c>
      <c r="H961" t="s">
        <v>804</v>
      </c>
      <c r="I961" t="str">
        <f>VLOOKUP(H961,Datasæt_Analysesystemer!$D$2:$F$68,3,FALSE)</f>
        <v>Almindelig</v>
      </c>
      <c r="J961" t="s">
        <v>738</v>
      </c>
      <c r="K961" t="s">
        <v>802</v>
      </c>
      <c r="L961" t="s">
        <v>741</v>
      </c>
      <c r="M961" t="str">
        <f t="shared" si="14"/>
        <v>Present_Ct&lt;41</v>
      </c>
    </row>
    <row r="962" spans="1:13" x14ac:dyDescent="0.25">
      <c r="A962" t="s">
        <v>1606</v>
      </c>
      <c r="B962" t="str">
        <f>VLOOKUP(A962,Tabel1[[PrøveID]:[Longitude]],3,FALSE)</f>
        <v>Miljøstyrelsen</v>
      </c>
      <c r="C962" s="83" t="str">
        <f>VLOOKUP(A962,Tabel1[[PrøveID]:[Longitude]],2,FALSE)</f>
        <v>27-07-2021</v>
      </c>
      <c r="D962">
        <f>VLOOKUP(A962,Tabel1[[PrøveID]:[Longitude]],5,FALSE)</f>
        <v>55.146071999999997</v>
      </c>
      <c r="E962">
        <f>VLOOKUP(A962,Tabel1[[PrøveID]:[Longitude]],6,FALSE)</f>
        <v>10.319758999999999</v>
      </c>
      <c r="F962" t="str">
        <f>VLOOKUP(A962,Tabel1[[PrøveID]:[Longitude]],4,FALSE)</f>
        <v>Arreskov sø</v>
      </c>
      <c r="G962" s="24" t="str">
        <f>VLOOKUP(H962,Datasæt_Analysesystemer!$D$3:$E$68,2,FALSE)</f>
        <v>Rutilus rutilus</v>
      </c>
      <c r="H962" t="s">
        <v>805</v>
      </c>
      <c r="I962" t="str">
        <f>VLOOKUP(H962,Datasæt_Analysesystemer!$D$2:$F$68,3,FALSE)</f>
        <v>Almindelig</v>
      </c>
      <c r="J962" t="s">
        <v>738</v>
      </c>
      <c r="K962" t="s">
        <v>802</v>
      </c>
      <c r="L962" t="s">
        <v>741</v>
      </c>
      <c r="M962" t="str">
        <f t="shared" ref="M962:M1025" si="15">IF(K962="Present",K962&amp;"_"&amp;L962,K962)</f>
        <v>Present_Ct&lt;41</v>
      </c>
    </row>
    <row r="963" spans="1:13" x14ac:dyDescent="0.25">
      <c r="A963" t="s">
        <v>1606</v>
      </c>
      <c r="B963" t="str">
        <f>VLOOKUP(A963,Tabel1[[PrøveID]:[Longitude]],3,FALSE)</f>
        <v>Miljøstyrelsen</v>
      </c>
      <c r="C963" s="83" t="str">
        <f>VLOOKUP(A963,Tabel1[[PrøveID]:[Longitude]],2,FALSE)</f>
        <v>27-07-2021</v>
      </c>
      <c r="D963">
        <f>VLOOKUP(A963,Tabel1[[PrøveID]:[Longitude]],5,FALSE)</f>
        <v>55.146071999999997</v>
      </c>
      <c r="E963">
        <f>VLOOKUP(A963,Tabel1[[PrøveID]:[Longitude]],6,FALSE)</f>
        <v>10.319758999999999</v>
      </c>
      <c r="F963" t="str">
        <f>VLOOKUP(A963,Tabel1[[PrøveID]:[Longitude]],4,FALSE)</f>
        <v>Arreskov sø</v>
      </c>
      <c r="G963" s="24" t="str">
        <f>VLOOKUP(H963,Datasæt_Analysesystemer!$D$3:$E$68,2,FALSE)</f>
        <v>Rutilus rutilus</v>
      </c>
      <c r="H963" t="s">
        <v>805</v>
      </c>
      <c r="I963" t="str">
        <f>VLOOKUP(H963,Datasæt_Analysesystemer!$D$2:$F$68,3,FALSE)</f>
        <v>Almindelig</v>
      </c>
      <c r="J963" t="s">
        <v>744</v>
      </c>
      <c r="K963" t="s">
        <v>802</v>
      </c>
      <c r="L963" t="s">
        <v>741</v>
      </c>
      <c r="M963" t="str">
        <f t="shared" si="15"/>
        <v>Present_Ct&lt;41</v>
      </c>
    </row>
    <row r="964" spans="1:13" x14ac:dyDescent="0.25">
      <c r="A964" t="s">
        <v>1606</v>
      </c>
      <c r="B964" t="str">
        <f>VLOOKUP(A964,Tabel1[[PrøveID]:[Longitude]],3,FALSE)</f>
        <v>Miljøstyrelsen</v>
      </c>
      <c r="C964" s="83" t="str">
        <f>VLOOKUP(A964,Tabel1[[PrøveID]:[Longitude]],2,FALSE)</f>
        <v>27-07-2021</v>
      </c>
      <c r="D964">
        <f>VLOOKUP(A964,Tabel1[[PrøveID]:[Longitude]],5,FALSE)</f>
        <v>55.146071999999997</v>
      </c>
      <c r="E964">
        <f>VLOOKUP(A964,Tabel1[[PrøveID]:[Longitude]],6,FALSE)</f>
        <v>10.319758999999999</v>
      </c>
      <c r="F964" t="str">
        <f>VLOOKUP(A964,Tabel1[[PrøveID]:[Longitude]],4,FALSE)</f>
        <v>Arreskov sø</v>
      </c>
      <c r="G964" s="24" t="str">
        <f>VLOOKUP(H964,Datasæt_Analysesystemer!$D$3:$E$68,2,FALSE)</f>
        <v>Triturus cristatus</v>
      </c>
      <c r="H964" t="s">
        <v>1106</v>
      </c>
      <c r="I964" t="str">
        <f>VLOOKUP(H964,Datasæt_Analysesystemer!$D$2:$F$68,3,FALSE)</f>
        <v>Truet</v>
      </c>
      <c r="J964" t="s">
        <v>738</v>
      </c>
      <c r="K964" t="s">
        <v>747</v>
      </c>
      <c r="L964" t="s">
        <v>768</v>
      </c>
      <c r="M964" t="str">
        <f t="shared" si="15"/>
        <v>Absent</v>
      </c>
    </row>
    <row r="965" spans="1:13" x14ac:dyDescent="0.25">
      <c r="A965" t="s">
        <v>1606</v>
      </c>
      <c r="B965" t="str">
        <f>VLOOKUP(A965,Tabel1[[PrøveID]:[Longitude]],3,FALSE)</f>
        <v>Miljøstyrelsen</v>
      </c>
      <c r="C965" s="83" t="str">
        <f>VLOOKUP(A965,Tabel1[[PrøveID]:[Longitude]],2,FALSE)</f>
        <v>27-07-2021</v>
      </c>
      <c r="D965">
        <f>VLOOKUP(A965,Tabel1[[PrøveID]:[Longitude]],5,FALSE)</f>
        <v>55.146071999999997</v>
      </c>
      <c r="E965">
        <f>VLOOKUP(A965,Tabel1[[PrøveID]:[Longitude]],6,FALSE)</f>
        <v>10.319758999999999</v>
      </c>
      <c r="F965" t="str">
        <f>VLOOKUP(A965,Tabel1[[PrøveID]:[Longitude]],4,FALSE)</f>
        <v>Arreskov sø</v>
      </c>
      <c r="G965" s="24" t="str">
        <f>VLOOKUP(H965,Datasæt_Analysesystemer!$D$3:$E$68,2,FALSE)</f>
        <v>Triturus cristatus</v>
      </c>
      <c r="H965" t="s">
        <v>1106</v>
      </c>
      <c r="I965" t="str">
        <f>VLOOKUP(H965,Datasæt_Analysesystemer!$D$2:$F$68,3,FALSE)</f>
        <v>Truet</v>
      </c>
      <c r="J965" t="s">
        <v>738</v>
      </c>
      <c r="K965" t="s">
        <v>747</v>
      </c>
      <c r="L965" t="s">
        <v>768</v>
      </c>
      <c r="M965" t="str">
        <f t="shared" si="15"/>
        <v>Absent</v>
      </c>
    </row>
    <row r="966" spans="1:13" x14ac:dyDescent="0.25">
      <c r="A966" t="s">
        <v>1606</v>
      </c>
      <c r="B966" t="str">
        <f>VLOOKUP(A966,Tabel1[[PrøveID]:[Longitude]],3,FALSE)</f>
        <v>Miljøstyrelsen</v>
      </c>
      <c r="C966" s="83" t="str">
        <f>VLOOKUP(A966,Tabel1[[PrøveID]:[Longitude]],2,FALSE)</f>
        <v>27-07-2021</v>
      </c>
      <c r="D966">
        <f>VLOOKUP(A966,Tabel1[[PrøveID]:[Longitude]],5,FALSE)</f>
        <v>55.146071999999997</v>
      </c>
      <c r="E966">
        <f>VLOOKUP(A966,Tabel1[[PrøveID]:[Longitude]],6,FALSE)</f>
        <v>10.319758999999999</v>
      </c>
      <c r="F966" t="str">
        <f>VLOOKUP(A966,Tabel1[[PrøveID]:[Longitude]],4,FALSE)</f>
        <v>Arreskov sø</v>
      </c>
      <c r="G966" s="24" t="str">
        <f>VLOOKUP(H966,Datasæt_Analysesystemer!$D$3:$E$68,2,FALSE)</f>
        <v>Esox lucius</v>
      </c>
      <c r="H966" t="s">
        <v>806</v>
      </c>
      <c r="I966" t="str">
        <f>VLOOKUP(H966,Datasæt_Analysesystemer!$D$2:$F$68,3,FALSE)</f>
        <v>Almindelig</v>
      </c>
      <c r="J966" t="s">
        <v>738</v>
      </c>
      <c r="K966" t="s">
        <v>802</v>
      </c>
      <c r="L966" t="s">
        <v>741</v>
      </c>
      <c r="M966" t="str">
        <f t="shared" si="15"/>
        <v>Present_Ct&lt;41</v>
      </c>
    </row>
    <row r="967" spans="1:13" x14ac:dyDescent="0.25">
      <c r="A967" t="s">
        <v>1606</v>
      </c>
      <c r="B967" t="str">
        <f>VLOOKUP(A967,Tabel1[[PrøveID]:[Longitude]],3,FALSE)</f>
        <v>Miljøstyrelsen</v>
      </c>
      <c r="C967" s="83" t="str">
        <f>VLOOKUP(A967,Tabel1[[PrøveID]:[Longitude]],2,FALSE)</f>
        <v>27-07-2021</v>
      </c>
      <c r="D967">
        <f>VLOOKUP(A967,Tabel1[[PrøveID]:[Longitude]],5,FALSE)</f>
        <v>55.146071999999997</v>
      </c>
      <c r="E967">
        <f>VLOOKUP(A967,Tabel1[[PrøveID]:[Longitude]],6,FALSE)</f>
        <v>10.319758999999999</v>
      </c>
      <c r="F967" t="str">
        <f>VLOOKUP(A967,Tabel1[[PrøveID]:[Longitude]],4,FALSE)</f>
        <v>Arreskov sø</v>
      </c>
      <c r="G967" s="24" t="str">
        <f>VLOOKUP(H967,Datasæt_Analysesystemer!$D$3:$E$68,2,FALSE)</f>
        <v>Esox lucius</v>
      </c>
      <c r="H967" t="s">
        <v>806</v>
      </c>
      <c r="I967" t="str">
        <f>VLOOKUP(H967,Datasæt_Analysesystemer!$D$2:$F$68,3,FALSE)</f>
        <v>Almindelig</v>
      </c>
      <c r="J967" t="s">
        <v>738</v>
      </c>
      <c r="K967" t="s">
        <v>802</v>
      </c>
      <c r="L967" t="s">
        <v>741</v>
      </c>
      <c r="M967" t="str">
        <f t="shared" si="15"/>
        <v>Present_Ct&lt;41</v>
      </c>
    </row>
    <row r="968" spans="1:13" x14ac:dyDescent="0.25">
      <c r="A968" t="s">
        <v>1606</v>
      </c>
      <c r="B968" t="str">
        <f>VLOOKUP(A968,Tabel1[[PrøveID]:[Longitude]],3,FALSE)</f>
        <v>Miljøstyrelsen</v>
      </c>
      <c r="C968" s="83" t="str">
        <f>VLOOKUP(A968,Tabel1[[PrøveID]:[Longitude]],2,FALSE)</f>
        <v>27-07-2021</v>
      </c>
      <c r="D968">
        <f>VLOOKUP(A968,Tabel1[[PrøveID]:[Longitude]],5,FALSE)</f>
        <v>55.146071999999997</v>
      </c>
      <c r="E968">
        <f>VLOOKUP(A968,Tabel1[[PrøveID]:[Longitude]],6,FALSE)</f>
        <v>10.319758999999999</v>
      </c>
      <c r="F968" t="str">
        <f>VLOOKUP(A968,Tabel1[[PrøveID]:[Longitude]],4,FALSE)</f>
        <v>Arreskov sø</v>
      </c>
      <c r="G968" s="24" t="str">
        <f>VLOOKUP(H968,Datasæt_Analysesystemer!$D$3:$E$68,2,FALSE)</f>
        <v>Cyprinus carpio</v>
      </c>
      <c r="H968" t="s">
        <v>807</v>
      </c>
      <c r="I968" t="str">
        <f>VLOOKUP(H968,Datasæt_Analysesystemer!$D$2:$F$68,3,FALSE)</f>
        <v>Invasiv</v>
      </c>
      <c r="J968" t="s">
        <v>744</v>
      </c>
      <c r="K968" t="s">
        <v>747</v>
      </c>
      <c r="L968" t="s">
        <v>768</v>
      </c>
      <c r="M968" t="str">
        <f t="shared" si="15"/>
        <v>Absent</v>
      </c>
    </row>
    <row r="969" spans="1:13" x14ac:dyDescent="0.25">
      <c r="A969" t="s">
        <v>1606</v>
      </c>
      <c r="B969" t="str">
        <f>VLOOKUP(A969,Tabel1[[PrøveID]:[Longitude]],3,FALSE)</f>
        <v>Miljøstyrelsen</v>
      </c>
      <c r="C969" s="83" t="str">
        <f>VLOOKUP(A969,Tabel1[[PrøveID]:[Longitude]],2,FALSE)</f>
        <v>27-07-2021</v>
      </c>
      <c r="D969">
        <f>VLOOKUP(A969,Tabel1[[PrøveID]:[Longitude]],5,FALSE)</f>
        <v>55.146071999999997</v>
      </c>
      <c r="E969">
        <f>VLOOKUP(A969,Tabel1[[PrøveID]:[Longitude]],6,FALSE)</f>
        <v>10.319758999999999</v>
      </c>
      <c r="F969" t="str">
        <f>VLOOKUP(A969,Tabel1[[PrøveID]:[Longitude]],4,FALSE)</f>
        <v>Arreskov sø</v>
      </c>
      <c r="G969" s="24" t="str">
        <f>VLOOKUP(H969,Datasæt_Analysesystemer!$D$3:$E$68,2,FALSE)</f>
        <v>Cyprinus carpio</v>
      </c>
      <c r="H969" t="s">
        <v>807</v>
      </c>
      <c r="I969" t="str">
        <f>VLOOKUP(H969,Datasæt_Analysesystemer!$D$2:$F$68,3,FALSE)</f>
        <v>Invasiv</v>
      </c>
      <c r="J969" t="s">
        <v>744</v>
      </c>
      <c r="K969" t="s">
        <v>747</v>
      </c>
      <c r="L969" t="s">
        <v>768</v>
      </c>
      <c r="M969" t="str">
        <f t="shared" si="15"/>
        <v>Absent</v>
      </c>
    </row>
    <row r="970" spans="1:13" x14ac:dyDescent="0.25">
      <c r="A970" t="s">
        <v>1606</v>
      </c>
      <c r="B970" t="str">
        <f>VLOOKUP(A970,Tabel1[[PrøveID]:[Longitude]],3,FALSE)</f>
        <v>Miljøstyrelsen</v>
      </c>
      <c r="C970" s="83" t="str">
        <f>VLOOKUP(A970,Tabel1[[PrøveID]:[Longitude]],2,FALSE)</f>
        <v>27-07-2021</v>
      </c>
      <c r="D970">
        <f>VLOOKUP(A970,Tabel1[[PrøveID]:[Longitude]],5,FALSE)</f>
        <v>55.146071999999997</v>
      </c>
      <c r="E970">
        <f>VLOOKUP(A970,Tabel1[[PrøveID]:[Longitude]],6,FALSE)</f>
        <v>10.319758999999999</v>
      </c>
      <c r="F970" t="str">
        <f>VLOOKUP(A970,Tabel1[[PrøveID]:[Longitude]],4,FALSE)</f>
        <v>Arreskov sø</v>
      </c>
      <c r="G970" s="24" t="str">
        <f>VLOOKUP(H970,Datasæt_Analysesystemer!$D$3:$E$68,2,FALSE)</f>
        <v>Carassius auratus</v>
      </c>
      <c r="H970" t="s">
        <v>1086</v>
      </c>
      <c r="I970" t="str">
        <f>VLOOKUP(H970,Datasæt_Analysesystemer!$D$2:$F$68,3,FALSE)</f>
        <v>Invasiv</v>
      </c>
      <c r="J970" t="s">
        <v>738</v>
      </c>
      <c r="K970" t="s">
        <v>747</v>
      </c>
      <c r="L970" t="s">
        <v>768</v>
      </c>
      <c r="M970" t="str">
        <f t="shared" si="15"/>
        <v>Absent</v>
      </c>
    </row>
    <row r="971" spans="1:13" x14ac:dyDescent="0.25">
      <c r="A971" t="s">
        <v>1606</v>
      </c>
      <c r="B971" t="str">
        <f>VLOOKUP(A971,Tabel1[[PrøveID]:[Longitude]],3,FALSE)</f>
        <v>Miljøstyrelsen</v>
      </c>
      <c r="C971" s="83" t="str">
        <f>VLOOKUP(A971,Tabel1[[PrøveID]:[Longitude]],2,FALSE)</f>
        <v>27-07-2021</v>
      </c>
      <c r="D971">
        <f>VLOOKUP(A971,Tabel1[[PrøveID]:[Longitude]],5,FALSE)</f>
        <v>55.146071999999997</v>
      </c>
      <c r="E971">
        <f>VLOOKUP(A971,Tabel1[[PrøveID]:[Longitude]],6,FALSE)</f>
        <v>10.319758999999999</v>
      </c>
      <c r="F971" t="str">
        <f>VLOOKUP(A971,Tabel1[[PrøveID]:[Longitude]],4,FALSE)</f>
        <v>Arreskov sø</v>
      </c>
      <c r="G971" s="24" t="str">
        <f>VLOOKUP(H971,Datasæt_Analysesystemer!$D$3:$E$68,2,FALSE)</f>
        <v>Carassius auratus</v>
      </c>
      <c r="H971" t="s">
        <v>1086</v>
      </c>
      <c r="I971" t="str">
        <f>VLOOKUP(H971,Datasæt_Analysesystemer!$D$2:$F$68,3,FALSE)</f>
        <v>Invasiv</v>
      </c>
      <c r="J971" t="s">
        <v>744</v>
      </c>
      <c r="K971" t="s">
        <v>747</v>
      </c>
      <c r="L971" t="s">
        <v>768</v>
      </c>
      <c r="M971" t="str">
        <f t="shared" si="15"/>
        <v>Absent</v>
      </c>
    </row>
    <row r="972" spans="1:13" x14ac:dyDescent="0.25">
      <c r="A972" t="s">
        <v>1606</v>
      </c>
      <c r="B972" t="str">
        <f>VLOOKUP(A972,Tabel1[[PrøveID]:[Longitude]],3,FALSE)</f>
        <v>Miljøstyrelsen</v>
      </c>
      <c r="C972" s="83" t="str">
        <f>VLOOKUP(A972,Tabel1[[PrøveID]:[Longitude]],2,FALSE)</f>
        <v>27-07-2021</v>
      </c>
      <c r="D972">
        <f>VLOOKUP(A972,Tabel1[[PrøveID]:[Longitude]],5,FALSE)</f>
        <v>55.146071999999997</v>
      </c>
      <c r="E972">
        <f>VLOOKUP(A972,Tabel1[[PrøveID]:[Longitude]],6,FALSE)</f>
        <v>10.319758999999999</v>
      </c>
      <c r="F972" t="str">
        <f>VLOOKUP(A972,Tabel1[[PrøveID]:[Longitude]],4,FALSE)</f>
        <v>Arreskov sø</v>
      </c>
      <c r="G972" s="24" t="str">
        <f>VLOOKUP(H972,Datasæt_Analysesystemer!$D$3:$E$68,2,FALSE)</f>
        <v>Lissotriton vulgaris</v>
      </c>
      <c r="H972" t="s">
        <v>1047</v>
      </c>
      <c r="I972" t="str">
        <f>VLOOKUP(H972,Datasæt_Analysesystemer!$D$2:$F$68,3,FALSE)</f>
        <v>Truet</v>
      </c>
      <c r="J972" t="s">
        <v>744</v>
      </c>
      <c r="K972" t="s">
        <v>747</v>
      </c>
      <c r="L972" t="s">
        <v>768</v>
      </c>
      <c r="M972" t="str">
        <f t="shared" si="15"/>
        <v>Absent</v>
      </c>
    </row>
    <row r="973" spans="1:13" x14ac:dyDescent="0.25">
      <c r="A973" t="s">
        <v>1606</v>
      </c>
      <c r="B973" t="str">
        <f>VLOOKUP(A973,Tabel1[[PrøveID]:[Longitude]],3,FALSE)</f>
        <v>Miljøstyrelsen</v>
      </c>
      <c r="C973" s="83" t="str">
        <f>VLOOKUP(A973,Tabel1[[PrøveID]:[Longitude]],2,FALSE)</f>
        <v>27-07-2021</v>
      </c>
      <c r="D973">
        <f>VLOOKUP(A973,Tabel1[[PrøveID]:[Longitude]],5,FALSE)</f>
        <v>55.146071999999997</v>
      </c>
      <c r="E973">
        <f>VLOOKUP(A973,Tabel1[[PrøveID]:[Longitude]],6,FALSE)</f>
        <v>10.319758999999999</v>
      </c>
      <c r="F973" t="str">
        <f>VLOOKUP(A973,Tabel1[[PrøveID]:[Longitude]],4,FALSE)</f>
        <v>Arreskov sø</v>
      </c>
      <c r="G973" s="24" t="str">
        <f>VLOOKUP(H973,Datasæt_Analysesystemer!$D$3:$E$68,2,FALSE)</f>
        <v>Lissotriton vulgaris</v>
      </c>
      <c r="H973" t="s">
        <v>1047</v>
      </c>
      <c r="I973" t="str">
        <f>VLOOKUP(H973,Datasæt_Analysesystemer!$D$2:$F$68,3,FALSE)</f>
        <v>Truet</v>
      </c>
      <c r="J973" t="s">
        <v>738</v>
      </c>
      <c r="K973" t="s">
        <v>747</v>
      </c>
      <c r="L973" t="s">
        <v>768</v>
      </c>
      <c r="M973" t="str">
        <f t="shared" si="15"/>
        <v>Absent</v>
      </c>
    </row>
    <row r="974" spans="1:13" x14ac:dyDescent="0.25">
      <c r="A974" t="s">
        <v>1606</v>
      </c>
      <c r="B974" t="str">
        <f>VLOOKUP(A974,Tabel1[[PrøveID]:[Longitude]],3,FALSE)</f>
        <v>Miljøstyrelsen</v>
      </c>
      <c r="C974" s="83" t="str">
        <f>VLOOKUP(A974,Tabel1[[PrøveID]:[Longitude]],2,FALSE)</f>
        <v>27-07-2021</v>
      </c>
      <c r="D974">
        <f>VLOOKUP(A974,Tabel1[[PrøveID]:[Longitude]],5,FALSE)</f>
        <v>55.146071999999997</v>
      </c>
      <c r="E974">
        <f>VLOOKUP(A974,Tabel1[[PrøveID]:[Longitude]],6,FALSE)</f>
        <v>10.319758999999999</v>
      </c>
      <c r="F974" t="str">
        <f>VLOOKUP(A974,Tabel1[[PrøveID]:[Longitude]],4,FALSE)</f>
        <v>Arreskov sø</v>
      </c>
      <c r="G974" s="24" t="str">
        <f>VLOOKUP(H974,Datasæt_Analysesystemer!$D$3:$E$68,2,FALSE)</f>
        <v>Astacus astacus</v>
      </c>
      <c r="H974" t="s">
        <v>810</v>
      </c>
      <c r="I974" t="str">
        <f>VLOOKUP(H974,Datasæt_Analysesystemer!$D$2:$F$68,3,FALSE)</f>
        <v>Almindelig</v>
      </c>
      <c r="J974" t="s">
        <v>738</v>
      </c>
      <c r="K974" t="s">
        <v>747</v>
      </c>
      <c r="L974" t="s">
        <v>768</v>
      </c>
      <c r="M974" t="str">
        <f t="shared" si="15"/>
        <v>Absent</v>
      </c>
    </row>
    <row r="975" spans="1:13" x14ac:dyDescent="0.25">
      <c r="A975" t="s">
        <v>1606</v>
      </c>
      <c r="B975" t="str">
        <f>VLOOKUP(A975,Tabel1[[PrøveID]:[Longitude]],3,FALSE)</f>
        <v>Miljøstyrelsen</v>
      </c>
      <c r="C975" s="83" t="str">
        <f>VLOOKUP(A975,Tabel1[[PrøveID]:[Longitude]],2,FALSE)</f>
        <v>27-07-2021</v>
      </c>
      <c r="D975">
        <f>VLOOKUP(A975,Tabel1[[PrøveID]:[Longitude]],5,FALSE)</f>
        <v>55.146071999999997</v>
      </c>
      <c r="E975">
        <f>VLOOKUP(A975,Tabel1[[PrøveID]:[Longitude]],6,FALSE)</f>
        <v>10.319758999999999</v>
      </c>
      <c r="F975" t="str">
        <f>VLOOKUP(A975,Tabel1[[PrøveID]:[Longitude]],4,FALSE)</f>
        <v>Arreskov sø</v>
      </c>
      <c r="G975" s="24" t="str">
        <f>VLOOKUP(H975,Datasæt_Analysesystemer!$D$3:$E$68,2,FALSE)</f>
        <v>Astacus astacus</v>
      </c>
      <c r="H975" t="s">
        <v>810</v>
      </c>
      <c r="I975" t="str">
        <f>VLOOKUP(H975,Datasæt_Analysesystemer!$D$2:$F$68,3,FALSE)</f>
        <v>Almindelig</v>
      </c>
      <c r="J975" t="s">
        <v>738</v>
      </c>
      <c r="K975" t="s">
        <v>747</v>
      </c>
      <c r="L975" t="s">
        <v>768</v>
      </c>
      <c r="M975" t="str">
        <f t="shared" si="15"/>
        <v>Absent</v>
      </c>
    </row>
    <row r="976" spans="1:13" x14ac:dyDescent="0.25">
      <c r="A976" t="s">
        <v>1606</v>
      </c>
      <c r="B976" t="str">
        <f>VLOOKUP(A976,Tabel1[[PrøveID]:[Longitude]],3,FALSE)</f>
        <v>Miljøstyrelsen</v>
      </c>
      <c r="C976" s="83" t="str">
        <f>VLOOKUP(A976,Tabel1[[PrøveID]:[Longitude]],2,FALSE)</f>
        <v>27-07-2021</v>
      </c>
      <c r="D976">
        <f>VLOOKUP(A976,Tabel1[[PrøveID]:[Longitude]],5,FALSE)</f>
        <v>55.146071999999997</v>
      </c>
      <c r="E976">
        <f>VLOOKUP(A976,Tabel1[[PrøveID]:[Longitude]],6,FALSE)</f>
        <v>10.319758999999999</v>
      </c>
      <c r="F976" t="str">
        <f>VLOOKUP(A976,Tabel1[[PrøveID]:[Longitude]],4,FALSE)</f>
        <v>Arreskov sø</v>
      </c>
      <c r="G976" s="24" t="str">
        <f>VLOOKUP(H976,Datasæt_Analysesystemer!$D$3:$E$68,2,FALSE)</f>
        <v>Pacifastacus leniusculus</v>
      </c>
      <c r="H976" t="s">
        <v>811</v>
      </c>
      <c r="I976" t="str">
        <f>VLOOKUP(H976,Datasæt_Analysesystemer!$D$2:$F$68,3,FALSE)</f>
        <v>Invasiv</v>
      </c>
      <c r="J976" t="s">
        <v>738</v>
      </c>
      <c r="K976" t="s">
        <v>747</v>
      </c>
      <c r="L976" t="s">
        <v>768</v>
      </c>
      <c r="M976" t="str">
        <f t="shared" si="15"/>
        <v>Absent</v>
      </c>
    </row>
    <row r="977" spans="1:13" x14ac:dyDescent="0.25">
      <c r="A977" t="s">
        <v>1606</v>
      </c>
      <c r="B977" t="str">
        <f>VLOOKUP(A977,Tabel1[[PrøveID]:[Longitude]],3,FALSE)</f>
        <v>Miljøstyrelsen</v>
      </c>
      <c r="C977" s="83" t="str">
        <f>VLOOKUP(A977,Tabel1[[PrøveID]:[Longitude]],2,FALSE)</f>
        <v>27-07-2021</v>
      </c>
      <c r="D977">
        <f>VLOOKUP(A977,Tabel1[[PrøveID]:[Longitude]],5,FALSE)</f>
        <v>55.146071999999997</v>
      </c>
      <c r="E977">
        <f>VLOOKUP(A977,Tabel1[[PrøveID]:[Longitude]],6,FALSE)</f>
        <v>10.319758999999999</v>
      </c>
      <c r="F977" t="str">
        <f>VLOOKUP(A977,Tabel1[[PrøveID]:[Longitude]],4,FALSE)</f>
        <v>Arreskov sø</v>
      </c>
      <c r="G977" s="24" t="str">
        <f>VLOOKUP(H977,Datasæt_Analysesystemer!$D$3:$E$68,2,FALSE)</f>
        <v>Pacifastacus leniusculus</v>
      </c>
      <c r="H977" t="s">
        <v>811</v>
      </c>
      <c r="I977" t="str">
        <f>VLOOKUP(H977,Datasæt_Analysesystemer!$D$2:$F$68,3,FALSE)</f>
        <v>Invasiv</v>
      </c>
      <c r="J977" t="s">
        <v>744</v>
      </c>
      <c r="K977" t="s">
        <v>747</v>
      </c>
      <c r="L977" t="s">
        <v>768</v>
      </c>
      <c r="M977" t="str">
        <f t="shared" si="15"/>
        <v>Absent</v>
      </c>
    </row>
    <row r="978" spans="1:13" x14ac:dyDescent="0.25">
      <c r="A978" t="s">
        <v>1606</v>
      </c>
      <c r="B978" t="str">
        <f>VLOOKUP(A978,Tabel1[[PrøveID]:[Longitude]],3,FALSE)</f>
        <v>Miljøstyrelsen</v>
      </c>
      <c r="C978" s="83" t="str">
        <f>VLOOKUP(A978,Tabel1[[PrøveID]:[Longitude]],2,FALSE)</f>
        <v>27-07-2021</v>
      </c>
      <c r="D978">
        <f>VLOOKUP(A978,Tabel1[[PrøveID]:[Longitude]],5,FALSE)</f>
        <v>55.146071999999997</v>
      </c>
      <c r="E978">
        <f>VLOOKUP(A978,Tabel1[[PrøveID]:[Longitude]],6,FALSE)</f>
        <v>10.319758999999999</v>
      </c>
      <c r="F978" t="str">
        <f>VLOOKUP(A978,Tabel1[[PrøveID]:[Longitude]],4,FALSE)</f>
        <v>Arreskov sø</v>
      </c>
      <c r="G978" s="24" t="str">
        <f>VLOOKUP(H978,Datasæt_Analysesystemer!$D$3:$E$68,2,FALSE)</f>
        <v>Astacus leptodactylus</v>
      </c>
      <c r="H978" t="s">
        <v>1012</v>
      </c>
      <c r="I978" t="str">
        <f>VLOOKUP(H978,Datasæt_Analysesystemer!$D$2:$F$68,3,FALSE)</f>
        <v>Invasiv</v>
      </c>
      <c r="J978" t="s">
        <v>738</v>
      </c>
      <c r="K978" t="s">
        <v>747</v>
      </c>
      <c r="L978" t="s">
        <v>768</v>
      </c>
      <c r="M978" t="str">
        <f t="shared" si="15"/>
        <v>Absent</v>
      </c>
    </row>
    <row r="979" spans="1:13" x14ac:dyDescent="0.25">
      <c r="A979" t="s">
        <v>1606</v>
      </c>
      <c r="B979" t="str">
        <f>VLOOKUP(A979,Tabel1[[PrøveID]:[Longitude]],3,FALSE)</f>
        <v>Miljøstyrelsen</v>
      </c>
      <c r="C979" s="83" t="str">
        <f>VLOOKUP(A979,Tabel1[[PrøveID]:[Longitude]],2,FALSE)</f>
        <v>27-07-2021</v>
      </c>
      <c r="D979">
        <f>VLOOKUP(A979,Tabel1[[PrøveID]:[Longitude]],5,FALSE)</f>
        <v>55.146071999999997</v>
      </c>
      <c r="E979">
        <f>VLOOKUP(A979,Tabel1[[PrøveID]:[Longitude]],6,FALSE)</f>
        <v>10.319758999999999</v>
      </c>
      <c r="F979" t="str">
        <f>VLOOKUP(A979,Tabel1[[PrøveID]:[Longitude]],4,FALSE)</f>
        <v>Arreskov sø</v>
      </c>
      <c r="G979" s="24" t="str">
        <f>VLOOKUP(H979,Datasæt_Analysesystemer!$D$3:$E$68,2,FALSE)</f>
        <v>Astacus leptodactylus</v>
      </c>
      <c r="H979" t="s">
        <v>1012</v>
      </c>
      <c r="I979" t="str">
        <f>VLOOKUP(H979,Datasæt_Analysesystemer!$D$2:$F$68,3,FALSE)</f>
        <v>Invasiv</v>
      </c>
      <c r="J979" t="s">
        <v>738</v>
      </c>
      <c r="K979" t="s">
        <v>747</v>
      </c>
      <c r="L979" t="s">
        <v>768</v>
      </c>
      <c r="M979" t="str">
        <f t="shared" si="15"/>
        <v>Absent</v>
      </c>
    </row>
    <row r="980" spans="1:13" x14ac:dyDescent="0.25">
      <c r="A980" t="s">
        <v>1606</v>
      </c>
      <c r="B980" t="str">
        <f>VLOOKUP(A980,Tabel1[[PrøveID]:[Longitude]],3,FALSE)</f>
        <v>Miljøstyrelsen</v>
      </c>
      <c r="C980" s="83" t="str">
        <f>VLOOKUP(A980,Tabel1[[PrøveID]:[Longitude]],2,FALSE)</f>
        <v>27-07-2021</v>
      </c>
      <c r="D980">
        <f>VLOOKUP(A980,Tabel1[[PrøveID]:[Longitude]],5,FALSE)</f>
        <v>55.146071999999997</v>
      </c>
      <c r="E980">
        <f>VLOOKUP(A980,Tabel1[[PrøveID]:[Longitude]],6,FALSE)</f>
        <v>10.319758999999999</v>
      </c>
      <c r="F980" t="str">
        <f>VLOOKUP(A980,Tabel1[[PrøveID]:[Longitude]],4,FALSE)</f>
        <v>Arreskov sø</v>
      </c>
      <c r="G980" s="24" t="str">
        <f>VLOOKUP(H980,Datasæt_Analysesystemer!$D$3:$E$68,2,FALSE)</f>
        <v>Eriocheir sinensis</v>
      </c>
      <c r="H980" t="s">
        <v>1031</v>
      </c>
      <c r="I980" t="str">
        <f>VLOOKUP(H980,Datasæt_Analysesystemer!$D$2:$F$68,3,FALSE)</f>
        <v>Invasiv</v>
      </c>
      <c r="J980" t="s">
        <v>738</v>
      </c>
      <c r="K980" t="s">
        <v>747</v>
      </c>
      <c r="L980" t="s">
        <v>768</v>
      </c>
      <c r="M980" t="str">
        <f t="shared" si="15"/>
        <v>Absent</v>
      </c>
    </row>
    <row r="981" spans="1:13" x14ac:dyDescent="0.25">
      <c r="A981" t="s">
        <v>1606</v>
      </c>
      <c r="B981" t="str">
        <f>VLOOKUP(A981,Tabel1[[PrøveID]:[Longitude]],3,FALSE)</f>
        <v>Miljøstyrelsen</v>
      </c>
      <c r="C981" s="83" t="str">
        <f>VLOOKUP(A981,Tabel1[[PrøveID]:[Longitude]],2,FALSE)</f>
        <v>27-07-2021</v>
      </c>
      <c r="D981">
        <f>VLOOKUP(A981,Tabel1[[PrøveID]:[Longitude]],5,FALSE)</f>
        <v>55.146071999999997</v>
      </c>
      <c r="E981">
        <f>VLOOKUP(A981,Tabel1[[PrøveID]:[Longitude]],6,FALSE)</f>
        <v>10.319758999999999</v>
      </c>
      <c r="F981" t="str">
        <f>VLOOKUP(A981,Tabel1[[PrøveID]:[Longitude]],4,FALSE)</f>
        <v>Arreskov sø</v>
      </c>
      <c r="G981" s="24" t="str">
        <f>VLOOKUP(H981,Datasæt_Analysesystemer!$D$3:$E$68,2,FALSE)</f>
        <v>Eriocheir sinensis</v>
      </c>
      <c r="H981" t="s">
        <v>1031</v>
      </c>
      <c r="I981" t="str">
        <f>VLOOKUP(H981,Datasæt_Analysesystemer!$D$2:$F$68,3,FALSE)</f>
        <v>Invasiv</v>
      </c>
      <c r="J981" t="s">
        <v>738</v>
      </c>
      <c r="K981" t="s">
        <v>747</v>
      </c>
      <c r="L981" t="s">
        <v>768</v>
      </c>
      <c r="M981" t="str">
        <f t="shared" si="15"/>
        <v>Absent</v>
      </c>
    </row>
    <row r="982" spans="1:13" x14ac:dyDescent="0.25">
      <c r="A982" t="s">
        <v>1606</v>
      </c>
      <c r="B982" t="str">
        <f>VLOOKUP(A982,Tabel1[[PrøveID]:[Longitude]],3,FALSE)</f>
        <v>Miljøstyrelsen</v>
      </c>
      <c r="C982" s="83" t="str">
        <f>VLOOKUP(A982,Tabel1[[PrøveID]:[Longitude]],2,FALSE)</f>
        <v>27-07-2021</v>
      </c>
      <c r="D982">
        <f>VLOOKUP(A982,Tabel1[[PrøveID]:[Longitude]],5,FALSE)</f>
        <v>55.146071999999997</v>
      </c>
      <c r="E982">
        <f>VLOOKUP(A982,Tabel1[[PrøveID]:[Longitude]],6,FALSE)</f>
        <v>10.319758999999999</v>
      </c>
      <c r="F982" t="str">
        <f>VLOOKUP(A982,Tabel1[[PrøveID]:[Longitude]],4,FALSE)</f>
        <v>Arreskov sø</v>
      </c>
      <c r="G982" s="24" t="str">
        <f>VLOOKUP(H982,Datasæt_Analysesystemer!$D$3:$E$68,2,FALSE)</f>
        <v>Dytiscus latissimus</v>
      </c>
      <c r="H982" t="s">
        <v>1264</v>
      </c>
      <c r="I982" t="str">
        <f>VLOOKUP(H982,Datasæt_Analysesystemer!$D$2:$F$68,3,FALSE)</f>
        <v>Sjælden</v>
      </c>
      <c r="J982" t="s">
        <v>738</v>
      </c>
      <c r="K982" t="s">
        <v>747</v>
      </c>
      <c r="L982" t="s">
        <v>768</v>
      </c>
      <c r="M982" t="str">
        <f t="shared" si="15"/>
        <v>Absent</v>
      </c>
    </row>
    <row r="983" spans="1:13" x14ac:dyDescent="0.25">
      <c r="A983" t="s">
        <v>1606</v>
      </c>
      <c r="B983" t="str">
        <f>VLOOKUP(A983,Tabel1[[PrøveID]:[Longitude]],3,FALSE)</f>
        <v>Miljøstyrelsen</v>
      </c>
      <c r="C983" s="83" t="str">
        <f>VLOOKUP(A983,Tabel1[[PrøveID]:[Longitude]],2,FALSE)</f>
        <v>27-07-2021</v>
      </c>
      <c r="D983">
        <f>VLOOKUP(A983,Tabel1[[PrøveID]:[Longitude]],5,FALSE)</f>
        <v>55.146071999999997</v>
      </c>
      <c r="E983">
        <f>VLOOKUP(A983,Tabel1[[PrøveID]:[Longitude]],6,FALSE)</f>
        <v>10.319758999999999</v>
      </c>
      <c r="F983" t="str">
        <f>VLOOKUP(A983,Tabel1[[PrøveID]:[Longitude]],4,FALSE)</f>
        <v>Arreskov sø</v>
      </c>
      <c r="G983" s="24" t="str">
        <f>VLOOKUP(H983,Datasæt_Analysesystemer!$D$3:$E$68,2,FALSE)</f>
        <v>Dytiscus latissimus</v>
      </c>
      <c r="H983" t="s">
        <v>1264</v>
      </c>
      <c r="I983" t="str">
        <f>VLOOKUP(H983,Datasæt_Analysesystemer!$D$2:$F$68,3,FALSE)</f>
        <v>Sjælden</v>
      </c>
      <c r="J983" t="s">
        <v>738</v>
      </c>
      <c r="K983" t="s">
        <v>747</v>
      </c>
      <c r="L983" t="s">
        <v>768</v>
      </c>
      <c r="M983" t="str">
        <f t="shared" si="15"/>
        <v>Absent</v>
      </c>
    </row>
    <row r="984" spans="1:13" x14ac:dyDescent="0.25">
      <c r="A984" t="s">
        <v>1603</v>
      </c>
      <c r="B984" t="str">
        <f>VLOOKUP(A984,Tabel1[[PrøveID]:[Longitude]],3,FALSE)</f>
        <v>Miljøstyrelsen</v>
      </c>
      <c r="C984" s="83" t="str">
        <f>VLOOKUP(A984,Tabel1[[PrøveID]:[Longitude]],2,FALSE)</f>
        <v>18-05-2021</v>
      </c>
      <c r="D984">
        <f>VLOOKUP(A984,Tabel1[[PrøveID]:[Longitude]],5,FALSE)</f>
        <v>55.738056</v>
      </c>
      <c r="E984">
        <f>VLOOKUP(A984,Tabel1[[PrøveID]:[Longitude]],6,FALSE)</f>
        <v>10.881389</v>
      </c>
      <c r="F984" t="str">
        <f>VLOOKUP(A984,Tabel1[[PrøveID]:[Longitude]],4,FALSE)</f>
        <v>Røsnæs</v>
      </c>
      <c r="G984" s="24" t="str">
        <f>VLOOKUP(H984,Datasæt_Analysesystemer!$D$3:$E$68,2,FALSE)</f>
        <v>Platichthys flesus</v>
      </c>
      <c r="H984" t="s">
        <v>793</v>
      </c>
      <c r="I984" t="str">
        <f>VLOOKUP(H984,Datasæt_Analysesystemer!$D$2:$F$68,3,FALSE)</f>
        <v>Almindelig</v>
      </c>
      <c r="J984" t="s">
        <v>738</v>
      </c>
      <c r="K984" t="s">
        <v>747</v>
      </c>
      <c r="L984" t="s">
        <v>768</v>
      </c>
      <c r="M984" t="str">
        <f t="shared" si="15"/>
        <v>Absent</v>
      </c>
    </row>
    <row r="985" spans="1:13" x14ac:dyDescent="0.25">
      <c r="A985" t="s">
        <v>1603</v>
      </c>
      <c r="B985" t="str">
        <f>VLOOKUP(A985,Tabel1[[PrøveID]:[Longitude]],3,FALSE)</f>
        <v>Miljøstyrelsen</v>
      </c>
      <c r="C985" s="83" t="str">
        <f>VLOOKUP(A985,Tabel1[[PrøveID]:[Longitude]],2,FALSE)</f>
        <v>18-05-2021</v>
      </c>
      <c r="D985">
        <f>VLOOKUP(A985,Tabel1[[PrøveID]:[Longitude]],5,FALSE)</f>
        <v>55.738056</v>
      </c>
      <c r="E985">
        <f>VLOOKUP(A985,Tabel1[[PrøveID]:[Longitude]],6,FALSE)</f>
        <v>10.881389</v>
      </c>
      <c r="F985" t="str">
        <f>VLOOKUP(A985,Tabel1[[PrøveID]:[Longitude]],4,FALSE)</f>
        <v>Røsnæs</v>
      </c>
      <c r="G985" s="24" t="str">
        <f>VLOOKUP(H985,Datasæt_Analysesystemer!$D$3:$E$68,2,FALSE)</f>
        <v>Platichthys flesus</v>
      </c>
      <c r="H985" t="s">
        <v>793</v>
      </c>
      <c r="I985" t="str">
        <f>VLOOKUP(H985,Datasæt_Analysesystemer!$D$2:$F$68,3,FALSE)</f>
        <v>Almindelig</v>
      </c>
      <c r="J985" t="s">
        <v>738</v>
      </c>
      <c r="K985" t="s">
        <v>802</v>
      </c>
      <c r="L985" t="s">
        <v>741</v>
      </c>
      <c r="M985" t="str">
        <f t="shared" si="15"/>
        <v>Present_Ct&lt;41</v>
      </c>
    </row>
    <row r="986" spans="1:13" x14ac:dyDescent="0.25">
      <c r="A986" t="s">
        <v>1603</v>
      </c>
      <c r="B986" t="str">
        <f>VLOOKUP(A986,Tabel1[[PrøveID]:[Longitude]],3,FALSE)</f>
        <v>Miljøstyrelsen</v>
      </c>
      <c r="C986" s="83" t="str">
        <f>VLOOKUP(A986,Tabel1[[PrøveID]:[Longitude]],2,FALSE)</f>
        <v>18-05-2021</v>
      </c>
      <c r="D986">
        <f>VLOOKUP(A986,Tabel1[[PrøveID]:[Longitude]],5,FALSE)</f>
        <v>55.738056</v>
      </c>
      <c r="E986">
        <f>VLOOKUP(A986,Tabel1[[PrøveID]:[Longitude]],6,FALSE)</f>
        <v>10.881389</v>
      </c>
      <c r="F986" t="str">
        <f>VLOOKUP(A986,Tabel1[[PrøveID]:[Longitude]],4,FALSE)</f>
        <v>Røsnæs</v>
      </c>
      <c r="G986" s="24" t="str">
        <f>VLOOKUP(H986,Datasæt_Analysesystemer!$D$3:$E$68,2,FALSE)</f>
        <v>Gadus morhua</v>
      </c>
      <c r="H986" t="s">
        <v>794</v>
      </c>
      <c r="I986" t="str">
        <f>VLOOKUP(H986,Datasæt_Analysesystemer!$D$2:$F$68,3,FALSE)</f>
        <v>Almindelig</v>
      </c>
      <c r="J986" t="s">
        <v>738</v>
      </c>
      <c r="K986" t="s">
        <v>747</v>
      </c>
      <c r="L986" t="s">
        <v>768</v>
      </c>
      <c r="M986" t="str">
        <f t="shared" si="15"/>
        <v>Absent</v>
      </c>
    </row>
    <row r="987" spans="1:13" x14ac:dyDescent="0.25">
      <c r="A987" t="s">
        <v>1603</v>
      </c>
      <c r="B987" t="str">
        <f>VLOOKUP(A987,Tabel1[[PrøveID]:[Longitude]],3,FALSE)</f>
        <v>Miljøstyrelsen</v>
      </c>
      <c r="C987" s="83" t="str">
        <f>VLOOKUP(A987,Tabel1[[PrøveID]:[Longitude]],2,FALSE)</f>
        <v>18-05-2021</v>
      </c>
      <c r="D987">
        <f>VLOOKUP(A987,Tabel1[[PrøveID]:[Longitude]],5,FALSE)</f>
        <v>55.738056</v>
      </c>
      <c r="E987">
        <f>VLOOKUP(A987,Tabel1[[PrøveID]:[Longitude]],6,FALSE)</f>
        <v>10.881389</v>
      </c>
      <c r="F987" t="str">
        <f>VLOOKUP(A987,Tabel1[[PrøveID]:[Longitude]],4,FALSE)</f>
        <v>Røsnæs</v>
      </c>
      <c r="G987" s="24" t="str">
        <f>VLOOKUP(H987,Datasæt_Analysesystemer!$D$3:$E$68,2,FALSE)</f>
        <v>Gadus morhua</v>
      </c>
      <c r="H987" t="s">
        <v>794</v>
      </c>
      <c r="I987" t="str">
        <f>VLOOKUP(H987,Datasæt_Analysesystemer!$D$2:$F$68,3,FALSE)</f>
        <v>Almindelig</v>
      </c>
      <c r="J987" t="s">
        <v>744</v>
      </c>
      <c r="K987" t="s">
        <v>802</v>
      </c>
      <c r="L987" t="s">
        <v>741</v>
      </c>
      <c r="M987" t="str">
        <f t="shared" si="15"/>
        <v>Present_Ct&lt;41</v>
      </c>
    </row>
    <row r="988" spans="1:13" x14ac:dyDescent="0.25">
      <c r="A988" t="s">
        <v>1603</v>
      </c>
      <c r="B988" t="str">
        <f>VLOOKUP(A988,Tabel1[[PrøveID]:[Longitude]],3,FALSE)</f>
        <v>Miljøstyrelsen</v>
      </c>
      <c r="C988" s="83" t="str">
        <f>VLOOKUP(A988,Tabel1[[PrøveID]:[Longitude]],2,FALSE)</f>
        <v>18-05-2021</v>
      </c>
      <c r="D988">
        <f>VLOOKUP(A988,Tabel1[[PrøveID]:[Longitude]],5,FALSE)</f>
        <v>55.738056</v>
      </c>
      <c r="E988">
        <f>VLOOKUP(A988,Tabel1[[PrøveID]:[Longitude]],6,FALSE)</f>
        <v>10.881389</v>
      </c>
      <c r="F988" t="str">
        <f>VLOOKUP(A988,Tabel1[[PrøveID]:[Longitude]],4,FALSE)</f>
        <v>Røsnæs</v>
      </c>
      <c r="G988" s="24" t="str">
        <f>VLOOKUP(H988,Datasæt_Analysesystemer!$D$3:$E$68,2,FALSE)</f>
        <v>Mya arenaria</v>
      </c>
      <c r="H988" t="s">
        <v>795</v>
      </c>
      <c r="I988" t="str">
        <f>VLOOKUP(H988,Datasæt_Analysesystemer!$D$2:$F$68,3,FALSE)</f>
        <v>Almindelig</v>
      </c>
      <c r="J988" t="s">
        <v>744</v>
      </c>
      <c r="K988" t="s">
        <v>802</v>
      </c>
      <c r="L988" t="s">
        <v>741</v>
      </c>
      <c r="M988" t="str">
        <f t="shared" si="15"/>
        <v>Present_Ct&lt;41</v>
      </c>
    </row>
    <row r="989" spans="1:13" x14ac:dyDescent="0.25">
      <c r="A989" t="s">
        <v>1603</v>
      </c>
      <c r="B989" t="str">
        <f>VLOOKUP(A989,Tabel1[[PrøveID]:[Longitude]],3,FALSE)</f>
        <v>Miljøstyrelsen</v>
      </c>
      <c r="C989" s="83" t="str">
        <f>VLOOKUP(A989,Tabel1[[PrøveID]:[Longitude]],2,FALSE)</f>
        <v>18-05-2021</v>
      </c>
      <c r="D989">
        <f>VLOOKUP(A989,Tabel1[[PrøveID]:[Longitude]],5,FALSE)</f>
        <v>55.738056</v>
      </c>
      <c r="E989">
        <f>VLOOKUP(A989,Tabel1[[PrøveID]:[Longitude]],6,FALSE)</f>
        <v>10.881389</v>
      </c>
      <c r="F989" t="str">
        <f>VLOOKUP(A989,Tabel1[[PrøveID]:[Longitude]],4,FALSE)</f>
        <v>Røsnæs</v>
      </c>
      <c r="G989" s="24" t="str">
        <f>VLOOKUP(H989,Datasæt_Analysesystemer!$D$3:$E$68,2,FALSE)</f>
        <v>Mya arenaria</v>
      </c>
      <c r="H989" t="s">
        <v>795</v>
      </c>
      <c r="I989" t="str">
        <f>VLOOKUP(H989,Datasæt_Analysesystemer!$D$2:$F$68,3,FALSE)</f>
        <v>Almindelig</v>
      </c>
      <c r="J989" t="s">
        <v>738</v>
      </c>
      <c r="K989" t="s">
        <v>747</v>
      </c>
      <c r="L989" t="s">
        <v>768</v>
      </c>
      <c r="M989" t="str">
        <f t="shared" si="15"/>
        <v>Absent</v>
      </c>
    </row>
    <row r="990" spans="1:13" x14ac:dyDescent="0.25">
      <c r="A990" t="s">
        <v>1603</v>
      </c>
      <c r="B990" t="str">
        <f>VLOOKUP(A990,Tabel1[[PrøveID]:[Longitude]],3,FALSE)</f>
        <v>Miljøstyrelsen</v>
      </c>
      <c r="C990" s="83" t="str">
        <f>VLOOKUP(A990,Tabel1[[PrøveID]:[Longitude]],2,FALSE)</f>
        <v>18-05-2021</v>
      </c>
      <c r="D990">
        <f>VLOOKUP(A990,Tabel1[[PrøveID]:[Longitude]],5,FALSE)</f>
        <v>55.738056</v>
      </c>
      <c r="E990">
        <f>VLOOKUP(A990,Tabel1[[PrøveID]:[Longitude]],6,FALSE)</f>
        <v>10.881389</v>
      </c>
      <c r="F990" t="str">
        <f>VLOOKUP(A990,Tabel1[[PrøveID]:[Longitude]],4,FALSE)</f>
        <v>Røsnæs</v>
      </c>
      <c r="G990" s="24" t="str">
        <f>VLOOKUP(H990,Datasæt_Analysesystemer!$D$3:$E$68,2,FALSE)</f>
        <v>Mnemiopsis leidyi</v>
      </c>
      <c r="H990" t="s">
        <v>982</v>
      </c>
      <c r="I990" t="str">
        <f>VLOOKUP(H990,Datasæt_Analysesystemer!$D$2:$F$68,3,FALSE)</f>
        <v>Invasiv</v>
      </c>
      <c r="J990" t="s">
        <v>738</v>
      </c>
      <c r="K990" t="s">
        <v>747</v>
      </c>
      <c r="L990" t="s">
        <v>768</v>
      </c>
      <c r="M990" t="str">
        <f t="shared" si="15"/>
        <v>Absent</v>
      </c>
    </row>
    <row r="991" spans="1:13" x14ac:dyDescent="0.25">
      <c r="A991" t="s">
        <v>1603</v>
      </c>
      <c r="B991" t="str">
        <f>VLOOKUP(A991,Tabel1[[PrøveID]:[Longitude]],3,FALSE)</f>
        <v>Miljøstyrelsen</v>
      </c>
      <c r="C991" s="83" t="str">
        <f>VLOOKUP(A991,Tabel1[[PrøveID]:[Longitude]],2,FALSE)</f>
        <v>18-05-2021</v>
      </c>
      <c r="D991">
        <f>VLOOKUP(A991,Tabel1[[PrøveID]:[Longitude]],5,FALSE)</f>
        <v>55.738056</v>
      </c>
      <c r="E991">
        <f>VLOOKUP(A991,Tabel1[[PrøveID]:[Longitude]],6,FALSE)</f>
        <v>10.881389</v>
      </c>
      <c r="F991" t="str">
        <f>VLOOKUP(A991,Tabel1[[PrøveID]:[Longitude]],4,FALSE)</f>
        <v>Røsnæs</v>
      </c>
      <c r="G991" s="24" t="str">
        <f>VLOOKUP(H991,Datasæt_Analysesystemer!$D$3:$E$68,2,FALSE)</f>
        <v>Mnemiopsis leidyi</v>
      </c>
      <c r="H991" t="s">
        <v>982</v>
      </c>
      <c r="I991" t="str">
        <f>VLOOKUP(H991,Datasæt_Analysesystemer!$D$2:$F$68,3,FALSE)</f>
        <v>Invasiv</v>
      </c>
      <c r="J991" t="s">
        <v>744</v>
      </c>
      <c r="K991" t="s">
        <v>747</v>
      </c>
      <c r="L991" t="s">
        <v>768</v>
      </c>
      <c r="M991" t="str">
        <f t="shared" si="15"/>
        <v>Absent</v>
      </c>
    </row>
    <row r="992" spans="1:13" x14ac:dyDescent="0.25">
      <c r="A992" t="s">
        <v>1603</v>
      </c>
      <c r="B992" t="str">
        <f>VLOOKUP(A992,Tabel1[[PrøveID]:[Longitude]],3,FALSE)</f>
        <v>Miljøstyrelsen</v>
      </c>
      <c r="C992" s="83" t="str">
        <f>VLOOKUP(A992,Tabel1[[PrøveID]:[Longitude]],2,FALSE)</f>
        <v>18-05-2021</v>
      </c>
      <c r="D992">
        <f>VLOOKUP(A992,Tabel1[[PrøveID]:[Longitude]],5,FALSE)</f>
        <v>55.738056</v>
      </c>
      <c r="E992">
        <f>VLOOKUP(A992,Tabel1[[PrøveID]:[Longitude]],6,FALSE)</f>
        <v>10.881389</v>
      </c>
      <c r="F992" t="str">
        <f>VLOOKUP(A992,Tabel1[[PrøveID]:[Longitude]],4,FALSE)</f>
        <v>Røsnæs</v>
      </c>
      <c r="G992" s="24" t="str">
        <f>VLOOKUP(H992,Datasæt_Analysesystemer!$D$3:$E$68,2,FALSE)</f>
        <v>Homarus americanus</v>
      </c>
      <c r="H992" t="s">
        <v>980</v>
      </c>
      <c r="I992" t="str">
        <f>VLOOKUP(H992,Datasæt_Analysesystemer!$D$2:$F$68,3,FALSE)</f>
        <v>Invasiv</v>
      </c>
      <c r="J992" t="s">
        <v>744</v>
      </c>
      <c r="K992" t="s">
        <v>802</v>
      </c>
      <c r="L992" t="s">
        <v>741</v>
      </c>
      <c r="M992" t="str">
        <f t="shared" si="15"/>
        <v>Present_Ct&lt;41</v>
      </c>
    </row>
    <row r="993" spans="1:13" x14ac:dyDescent="0.25">
      <c r="A993" t="s">
        <v>1603</v>
      </c>
      <c r="B993" t="str">
        <f>VLOOKUP(A993,Tabel1[[PrøveID]:[Longitude]],3,FALSE)</f>
        <v>Miljøstyrelsen</v>
      </c>
      <c r="C993" s="83" t="str">
        <f>VLOOKUP(A993,Tabel1[[PrøveID]:[Longitude]],2,FALSE)</f>
        <v>18-05-2021</v>
      </c>
      <c r="D993">
        <f>VLOOKUP(A993,Tabel1[[PrøveID]:[Longitude]],5,FALSE)</f>
        <v>55.738056</v>
      </c>
      <c r="E993">
        <f>VLOOKUP(A993,Tabel1[[PrøveID]:[Longitude]],6,FALSE)</f>
        <v>10.881389</v>
      </c>
      <c r="F993" t="str">
        <f>VLOOKUP(A993,Tabel1[[PrøveID]:[Longitude]],4,FALSE)</f>
        <v>Røsnæs</v>
      </c>
      <c r="G993" s="24" t="str">
        <f>VLOOKUP(H993,Datasæt_Analysesystemer!$D$3:$E$68,2,FALSE)</f>
        <v>Homarus americanus</v>
      </c>
      <c r="H993" t="s">
        <v>980</v>
      </c>
      <c r="I993" t="str">
        <f>VLOOKUP(H993,Datasæt_Analysesystemer!$D$2:$F$68,3,FALSE)</f>
        <v>Invasiv</v>
      </c>
      <c r="J993" t="s">
        <v>738</v>
      </c>
      <c r="K993" t="s">
        <v>747</v>
      </c>
      <c r="L993" t="s">
        <v>768</v>
      </c>
      <c r="M993" t="str">
        <f t="shared" si="15"/>
        <v>Absent</v>
      </c>
    </row>
    <row r="994" spans="1:13" x14ac:dyDescent="0.25">
      <c r="A994" t="s">
        <v>1603</v>
      </c>
      <c r="B994" t="str">
        <f>VLOOKUP(A994,Tabel1[[PrøveID]:[Longitude]],3,FALSE)</f>
        <v>Miljøstyrelsen</v>
      </c>
      <c r="C994" s="83" t="str">
        <f>VLOOKUP(A994,Tabel1[[PrøveID]:[Longitude]],2,FALSE)</f>
        <v>18-05-2021</v>
      </c>
      <c r="D994">
        <f>VLOOKUP(A994,Tabel1[[PrøveID]:[Longitude]],5,FALSE)</f>
        <v>55.738056</v>
      </c>
      <c r="E994">
        <f>VLOOKUP(A994,Tabel1[[PrøveID]:[Longitude]],6,FALSE)</f>
        <v>10.881389</v>
      </c>
      <c r="F994" t="str">
        <f>VLOOKUP(A994,Tabel1[[PrøveID]:[Longitude]],4,FALSE)</f>
        <v>Røsnæs</v>
      </c>
      <c r="G994" s="24" t="str">
        <f>VLOOKUP(H994,Datasæt_Analysesystemer!$D$3:$E$68,2,FALSE)</f>
        <v>Paralithodes camtschaticus</v>
      </c>
      <c r="H994" t="s">
        <v>1060</v>
      </c>
      <c r="I994" t="str">
        <f>VLOOKUP(H994,Datasæt_Analysesystemer!$D$2:$F$68,3,FALSE)</f>
        <v>Invasiv</v>
      </c>
      <c r="J994" t="s">
        <v>738</v>
      </c>
      <c r="K994" t="s">
        <v>747</v>
      </c>
      <c r="L994" t="s">
        <v>768</v>
      </c>
      <c r="M994" t="str">
        <f t="shared" si="15"/>
        <v>Absent</v>
      </c>
    </row>
    <row r="995" spans="1:13" x14ac:dyDescent="0.25">
      <c r="A995" t="s">
        <v>1603</v>
      </c>
      <c r="B995" t="str">
        <f>VLOOKUP(A995,Tabel1[[PrøveID]:[Longitude]],3,FALSE)</f>
        <v>Miljøstyrelsen</v>
      </c>
      <c r="C995" s="83" t="str">
        <f>VLOOKUP(A995,Tabel1[[PrøveID]:[Longitude]],2,FALSE)</f>
        <v>18-05-2021</v>
      </c>
      <c r="D995">
        <f>VLOOKUP(A995,Tabel1[[PrøveID]:[Longitude]],5,FALSE)</f>
        <v>55.738056</v>
      </c>
      <c r="E995">
        <f>VLOOKUP(A995,Tabel1[[PrøveID]:[Longitude]],6,FALSE)</f>
        <v>10.881389</v>
      </c>
      <c r="F995" t="str">
        <f>VLOOKUP(A995,Tabel1[[PrøveID]:[Longitude]],4,FALSE)</f>
        <v>Røsnæs</v>
      </c>
      <c r="G995" s="24" t="str">
        <f>VLOOKUP(H995,Datasæt_Analysesystemer!$D$3:$E$68,2,FALSE)</f>
        <v>Paralithodes camtschaticus</v>
      </c>
      <c r="H995" t="s">
        <v>1060</v>
      </c>
      <c r="I995" t="str">
        <f>VLOOKUP(H995,Datasæt_Analysesystemer!$D$2:$F$68,3,FALSE)</f>
        <v>Invasiv</v>
      </c>
      <c r="J995" t="s">
        <v>738</v>
      </c>
      <c r="K995" t="s">
        <v>802</v>
      </c>
      <c r="L995" t="s">
        <v>768</v>
      </c>
      <c r="M995" t="str">
        <f t="shared" si="15"/>
        <v>Present_Ct&gt;41</v>
      </c>
    </row>
    <row r="996" spans="1:13" x14ac:dyDescent="0.25">
      <c r="A996" t="s">
        <v>1603</v>
      </c>
      <c r="B996" t="str">
        <f>VLOOKUP(A996,Tabel1[[PrøveID]:[Longitude]],3,FALSE)</f>
        <v>Miljøstyrelsen</v>
      </c>
      <c r="C996" s="83" t="str">
        <f>VLOOKUP(A996,Tabel1[[PrøveID]:[Longitude]],2,FALSE)</f>
        <v>18-05-2021</v>
      </c>
      <c r="D996">
        <f>VLOOKUP(A996,Tabel1[[PrøveID]:[Longitude]],5,FALSE)</f>
        <v>55.738056</v>
      </c>
      <c r="E996">
        <f>VLOOKUP(A996,Tabel1[[PrøveID]:[Longitude]],6,FALSE)</f>
        <v>10.881389</v>
      </c>
      <c r="F996" t="str">
        <f>VLOOKUP(A996,Tabel1[[PrøveID]:[Longitude]],4,FALSE)</f>
        <v>Røsnæs</v>
      </c>
      <c r="G996" s="24" t="str">
        <f>VLOOKUP(H996,Datasæt_Analysesystemer!$D$3:$E$68,2,FALSE)</f>
        <v>Eriocheir sinensis</v>
      </c>
      <c r="H996" t="s">
        <v>1031</v>
      </c>
      <c r="I996" t="str">
        <f>VLOOKUP(H996,Datasæt_Analysesystemer!$D$2:$F$68,3,FALSE)</f>
        <v>Invasiv</v>
      </c>
      <c r="J996" t="s">
        <v>738</v>
      </c>
      <c r="K996" t="s">
        <v>747</v>
      </c>
      <c r="L996" t="s">
        <v>768</v>
      </c>
      <c r="M996" t="str">
        <f t="shared" si="15"/>
        <v>Absent</v>
      </c>
    </row>
    <row r="997" spans="1:13" x14ac:dyDescent="0.25">
      <c r="A997" t="s">
        <v>1603</v>
      </c>
      <c r="B997" t="str">
        <f>VLOOKUP(A997,Tabel1[[PrøveID]:[Longitude]],3,FALSE)</f>
        <v>Miljøstyrelsen</v>
      </c>
      <c r="C997" s="83" t="str">
        <f>VLOOKUP(A997,Tabel1[[PrøveID]:[Longitude]],2,FALSE)</f>
        <v>18-05-2021</v>
      </c>
      <c r="D997">
        <f>VLOOKUP(A997,Tabel1[[PrøveID]:[Longitude]],5,FALSE)</f>
        <v>55.738056</v>
      </c>
      <c r="E997">
        <f>VLOOKUP(A997,Tabel1[[PrøveID]:[Longitude]],6,FALSE)</f>
        <v>10.881389</v>
      </c>
      <c r="F997" t="str">
        <f>VLOOKUP(A997,Tabel1[[PrøveID]:[Longitude]],4,FALSE)</f>
        <v>Røsnæs</v>
      </c>
      <c r="G997" s="24" t="str">
        <f>VLOOKUP(H997,Datasæt_Analysesystemer!$D$3:$E$68,2,FALSE)</f>
        <v>Eriocheir sinensis</v>
      </c>
      <c r="H997" t="s">
        <v>1031</v>
      </c>
      <c r="I997" t="str">
        <f>VLOOKUP(H997,Datasæt_Analysesystemer!$D$2:$F$68,3,FALSE)</f>
        <v>Invasiv</v>
      </c>
      <c r="J997" t="s">
        <v>744</v>
      </c>
      <c r="K997" t="s">
        <v>747</v>
      </c>
      <c r="L997" t="s">
        <v>768</v>
      </c>
      <c r="M997" t="str">
        <f t="shared" si="15"/>
        <v>Absent</v>
      </c>
    </row>
    <row r="998" spans="1:13" x14ac:dyDescent="0.25">
      <c r="A998" t="s">
        <v>1603</v>
      </c>
      <c r="B998" t="str">
        <f>VLOOKUP(A998,Tabel1[[PrøveID]:[Longitude]],3,FALSE)</f>
        <v>Miljøstyrelsen</v>
      </c>
      <c r="C998" s="83" t="str">
        <f>VLOOKUP(A998,Tabel1[[PrøveID]:[Longitude]],2,FALSE)</f>
        <v>18-05-2021</v>
      </c>
      <c r="D998">
        <f>VLOOKUP(A998,Tabel1[[PrøveID]:[Longitude]],5,FALSE)</f>
        <v>55.738056</v>
      </c>
      <c r="E998">
        <f>VLOOKUP(A998,Tabel1[[PrøveID]:[Longitude]],6,FALSE)</f>
        <v>10.881389</v>
      </c>
      <c r="F998" t="str">
        <f>VLOOKUP(A998,Tabel1[[PrøveID]:[Longitude]],4,FALSE)</f>
        <v>Røsnæs</v>
      </c>
      <c r="G998" s="24" t="str">
        <f>VLOOKUP(H998,Datasæt_Analysesystemer!$D$3:$E$68,2,FALSE)</f>
        <v>Rhithropanopeus harrisii</v>
      </c>
      <c r="H998" t="s">
        <v>1090</v>
      </c>
      <c r="I998" t="str">
        <f>VLOOKUP(H998,Datasæt_Analysesystemer!$D$2:$F$68,3,FALSE)</f>
        <v>Invasiv</v>
      </c>
      <c r="J998" t="s">
        <v>738</v>
      </c>
      <c r="K998" t="s">
        <v>747</v>
      </c>
      <c r="L998" t="s">
        <v>768</v>
      </c>
      <c r="M998" t="str">
        <f t="shared" si="15"/>
        <v>Absent</v>
      </c>
    </row>
    <row r="999" spans="1:13" x14ac:dyDescent="0.25">
      <c r="A999" t="s">
        <v>1603</v>
      </c>
      <c r="B999" t="str">
        <f>VLOOKUP(A999,Tabel1[[PrøveID]:[Longitude]],3,FALSE)</f>
        <v>Miljøstyrelsen</v>
      </c>
      <c r="C999" s="83" t="str">
        <f>VLOOKUP(A999,Tabel1[[PrøveID]:[Longitude]],2,FALSE)</f>
        <v>18-05-2021</v>
      </c>
      <c r="D999">
        <f>VLOOKUP(A999,Tabel1[[PrøveID]:[Longitude]],5,FALSE)</f>
        <v>55.738056</v>
      </c>
      <c r="E999">
        <f>VLOOKUP(A999,Tabel1[[PrøveID]:[Longitude]],6,FALSE)</f>
        <v>10.881389</v>
      </c>
      <c r="F999" t="str">
        <f>VLOOKUP(A999,Tabel1[[PrøveID]:[Longitude]],4,FALSE)</f>
        <v>Røsnæs</v>
      </c>
      <c r="G999" s="24" t="str">
        <f>VLOOKUP(H999,Datasæt_Analysesystemer!$D$3:$E$68,2,FALSE)</f>
        <v>Rhithropanopeus harrisii</v>
      </c>
      <c r="H999" t="s">
        <v>1090</v>
      </c>
      <c r="I999" t="str">
        <f>VLOOKUP(H999,Datasæt_Analysesystemer!$D$2:$F$68,3,FALSE)</f>
        <v>Invasiv</v>
      </c>
      <c r="J999" t="s">
        <v>738</v>
      </c>
      <c r="K999" t="s">
        <v>747</v>
      </c>
      <c r="L999" t="s">
        <v>768</v>
      </c>
      <c r="M999" t="str">
        <f t="shared" si="15"/>
        <v>Absent</v>
      </c>
    </row>
    <row r="1000" spans="1:13" x14ac:dyDescent="0.25">
      <c r="A1000" t="s">
        <v>1603</v>
      </c>
      <c r="B1000" t="str">
        <f>VLOOKUP(A1000,Tabel1[[PrøveID]:[Longitude]],3,FALSE)</f>
        <v>Miljøstyrelsen</v>
      </c>
      <c r="C1000" s="83" t="str">
        <f>VLOOKUP(A1000,Tabel1[[PrøveID]:[Longitude]],2,FALSE)</f>
        <v>18-05-2021</v>
      </c>
      <c r="D1000">
        <f>VLOOKUP(A1000,Tabel1[[PrøveID]:[Longitude]],5,FALSE)</f>
        <v>55.738056</v>
      </c>
      <c r="E1000">
        <f>VLOOKUP(A1000,Tabel1[[PrøveID]:[Longitude]],6,FALSE)</f>
        <v>10.881389</v>
      </c>
      <c r="F1000" t="str">
        <f>VLOOKUP(A1000,Tabel1[[PrøveID]:[Longitude]],4,FALSE)</f>
        <v>Røsnæs</v>
      </c>
      <c r="G1000" s="24" t="str">
        <f>VLOOKUP(H1000,Datasæt_Analysesystemer!$D$3:$E$68,2,FALSE)</f>
        <v>Oncorhyncus gorbuscha</v>
      </c>
      <c r="H1000" t="s">
        <v>799</v>
      </c>
      <c r="I1000" t="str">
        <f>VLOOKUP(H1000,Datasæt_Analysesystemer!$D$2:$F$68,3,FALSE)</f>
        <v>Invasiv</v>
      </c>
      <c r="J1000" t="s">
        <v>738</v>
      </c>
      <c r="K1000" t="s">
        <v>747</v>
      </c>
      <c r="L1000" t="s">
        <v>768</v>
      </c>
      <c r="M1000" t="str">
        <f t="shared" si="15"/>
        <v>Absent</v>
      </c>
    </row>
    <row r="1001" spans="1:13" x14ac:dyDescent="0.25">
      <c r="A1001" t="s">
        <v>1603</v>
      </c>
      <c r="B1001" t="str">
        <f>VLOOKUP(A1001,Tabel1[[PrøveID]:[Longitude]],3,FALSE)</f>
        <v>Miljøstyrelsen</v>
      </c>
      <c r="C1001" s="83" t="str">
        <f>VLOOKUP(A1001,Tabel1[[PrøveID]:[Longitude]],2,FALSE)</f>
        <v>18-05-2021</v>
      </c>
      <c r="D1001">
        <f>VLOOKUP(A1001,Tabel1[[PrøveID]:[Longitude]],5,FALSE)</f>
        <v>55.738056</v>
      </c>
      <c r="E1001">
        <f>VLOOKUP(A1001,Tabel1[[PrøveID]:[Longitude]],6,FALSE)</f>
        <v>10.881389</v>
      </c>
      <c r="F1001" t="str">
        <f>VLOOKUP(A1001,Tabel1[[PrøveID]:[Longitude]],4,FALSE)</f>
        <v>Røsnæs</v>
      </c>
      <c r="G1001" s="24" t="str">
        <f>VLOOKUP(H1001,Datasæt_Analysesystemer!$D$3:$E$68,2,FALSE)</f>
        <v>Oncorhyncus gorbuscha</v>
      </c>
      <c r="H1001" t="s">
        <v>799</v>
      </c>
      <c r="I1001" t="str">
        <f>VLOOKUP(H1001,Datasæt_Analysesystemer!$D$2:$F$68,3,FALSE)</f>
        <v>Invasiv</v>
      </c>
      <c r="J1001" t="s">
        <v>738</v>
      </c>
      <c r="K1001" t="s">
        <v>802</v>
      </c>
      <c r="L1001" t="s">
        <v>741</v>
      </c>
      <c r="M1001" t="str">
        <f t="shared" si="15"/>
        <v>Present_Ct&lt;41</v>
      </c>
    </row>
    <row r="1002" spans="1:13" x14ac:dyDescent="0.25">
      <c r="A1002" t="s">
        <v>1603</v>
      </c>
      <c r="B1002" t="str">
        <f>VLOOKUP(A1002,Tabel1[[PrøveID]:[Longitude]],3,FALSE)</f>
        <v>Miljøstyrelsen</v>
      </c>
      <c r="C1002" s="83" t="str">
        <f>VLOOKUP(A1002,Tabel1[[PrøveID]:[Longitude]],2,FALSE)</f>
        <v>18-05-2021</v>
      </c>
      <c r="D1002">
        <f>VLOOKUP(A1002,Tabel1[[PrøveID]:[Longitude]],5,FALSE)</f>
        <v>55.738056</v>
      </c>
      <c r="E1002">
        <f>VLOOKUP(A1002,Tabel1[[PrøveID]:[Longitude]],6,FALSE)</f>
        <v>10.881389</v>
      </c>
      <c r="F1002" t="str">
        <f>VLOOKUP(A1002,Tabel1[[PrøveID]:[Longitude]],4,FALSE)</f>
        <v>Røsnæs</v>
      </c>
      <c r="G1002" s="24" t="str">
        <f>VLOOKUP(H1002,Datasæt_Analysesystemer!$D$3:$E$68,2,FALSE)</f>
        <v>Thunnus Thynnus</v>
      </c>
      <c r="H1002" t="s">
        <v>992</v>
      </c>
      <c r="I1002" t="str">
        <f>VLOOKUP(H1002,Datasæt_Analysesystemer!$D$2:$F$68,3,FALSE)</f>
        <v>Sjælden</v>
      </c>
      <c r="J1002" t="s">
        <v>744</v>
      </c>
      <c r="K1002" t="s">
        <v>802</v>
      </c>
      <c r="L1002" t="s">
        <v>741</v>
      </c>
      <c r="M1002" t="str">
        <f t="shared" si="15"/>
        <v>Present_Ct&lt;41</v>
      </c>
    </row>
    <row r="1003" spans="1:13" x14ac:dyDescent="0.25">
      <c r="A1003" t="s">
        <v>1603</v>
      </c>
      <c r="B1003" t="str">
        <f>VLOOKUP(A1003,Tabel1[[PrøveID]:[Longitude]],3,FALSE)</f>
        <v>Miljøstyrelsen</v>
      </c>
      <c r="C1003" s="83" t="str">
        <f>VLOOKUP(A1003,Tabel1[[PrøveID]:[Longitude]],2,FALSE)</f>
        <v>18-05-2021</v>
      </c>
      <c r="D1003">
        <f>VLOOKUP(A1003,Tabel1[[PrøveID]:[Longitude]],5,FALSE)</f>
        <v>55.738056</v>
      </c>
      <c r="E1003">
        <f>VLOOKUP(A1003,Tabel1[[PrøveID]:[Longitude]],6,FALSE)</f>
        <v>10.881389</v>
      </c>
      <c r="F1003" t="str">
        <f>VLOOKUP(A1003,Tabel1[[PrøveID]:[Longitude]],4,FALSE)</f>
        <v>Røsnæs</v>
      </c>
      <c r="G1003" s="24" t="str">
        <f>VLOOKUP(H1003,Datasæt_Analysesystemer!$D$3:$E$68,2,FALSE)</f>
        <v>Thunnus Thynnus</v>
      </c>
      <c r="H1003" t="s">
        <v>992</v>
      </c>
      <c r="I1003" t="str">
        <f>VLOOKUP(H1003,Datasæt_Analysesystemer!$D$2:$F$68,3,FALSE)</f>
        <v>Sjælden</v>
      </c>
      <c r="J1003" t="s">
        <v>744</v>
      </c>
      <c r="K1003" t="s">
        <v>802</v>
      </c>
      <c r="L1003" t="s">
        <v>768</v>
      </c>
      <c r="M1003" t="str">
        <f t="shared" si="15"/>
        <v>Present_Ct&gt;41</v>
      </c>
    </row>
    <row r="1004" spans="1:13" x14ac:dyDescent="0.25">
      <c r="A1004" t="s">
        <v>1603</v>
      </c>
      <c r="B1004" t="str">
        <f>VLOOKUP(A1004,Tabel1[[PrøveID]:[Longitude]],3,FALSE)</f>
        <v>Miljøstyrelsen</v>
      </c>
      <c r="C1004" s="83" t="str">
        <f>VLOOKUP(A1004,Tabel1[[PrøveID]:[Longitude]],2,FALSE)</f>
        <v>18-05-2021</v>
      </c>
      <c r="D1004">
        <f>VLOOKUP(A1004,Tabel1[[PrøveID]:[Longitude]],5,FALSE)</f>
        <v>55.738056</v>
      </c>
      <c r="E1004">
        <f>VLOOKUP(A1004,Tabel1[[PrøveID]:[Longitude]],6,FALSE)</f>
        <v>10.881389</v>
      </c>
      <c r="F1004" t="str">
        <f>VLOOKUP(A1004,Tabel1[[PrøveID]:[Longitude]],4,FALSE)</f>
        <v>Røsnæs</v>
      </c>
      <c r="G1004" s="24" t="str">
        <f>VLOOKUP(H1004,Datasæt_Analysesystemer!$D$3:$E$68,2,FALSE)</f>
        <v>Magallana gigas</v>
      </c>
      <c r="H1004" t="s">
        <v>1100</v>
      </c>
      <c r="I1004" t="str">
        <f>VLOOKUP(H1004,Datasæt_Analysesystemer!$D$2:$F$68,3,FALSE)</f>
        <v>Invasiv</v>
      </c>
      <c r="J1004" t="s">
        <v>738</v>
      </c>
      <c r="K1004" t="s">
        <v>747</v>
      </c>
      <c r="L1004" t="s">
        <v>768</v>
      </c>
      <c r="M1004" t="str">
        <f t="shared" si="15"/>
        <v>Absent</v>
      </c>
    </row>
    <row r="1005" spans="1:13" x14ac:dyDescent="0.25">
      <c r="A1005" t="s">
        <v>1603</v>
      </c>
      <c r="B1005" t="str">
        <f>VLOOKUP(A1005,Tabel1[[PrøveID]:[Longitude]],3,FALSE)</f>
        <v>Miljøstyrelsen</v>
      </c>
      <c r="C1005" s="83" t="str">
        <f>VLOOKUP(A1005,Tabel1[[PrøveID]:[Longitude]],2,FALSE)</f>
        <v>18-05-2021</v>
      </c>
      <c r="D1005">
        <f>VLOOKUP(A1005,Tabel1[[PrøveID]:[Longitude]],5,FALSE)</f>
        <v>55.738056</v>
      </c>
      <c r="E1005">
        <f>VLOOKUP(A1005,Tabel1[[PrøveID]:[Longitude]],6,FALSE)</f>
        <v>10.881389</v>
      </c>
      <c r="F1005" t="str">
        <f>VLOOKUP(A1005,Tabel1[[PrøveID]:[Longitude]],4,FALSE)</f>
        <v>Røsnæs</v>
      </c>
      <c r="G1005" s="24" t="str">
        <f>VLOOKUP(H1005,Datasæt_Analysesystemer!$D$3:$E$68,2,FALSE)</f>
        <v>Magallana gigas</v>
      </c>
      <c r="H1005" t="s">
        <v>1100</v>
      </c>
      <c r="I1005" t="str">
        <f>VLOOKUP(H1005,Datasæt_Analysesystemer!$D$2:$F$68,3,FALSE)</f>
        <v>Invasiv</v>
      </c>
      <c r="J1005" t="s">
        <v>738</v>
      </c>
      <c r="K1005" t="s">
        <v>802</v>
      </c>
      <c r="L1005" t="s">
        <v>741</v>
      </c>
      <c r="M1005" t="str">
        <f t="shared" si="15"/>
        <v>Present_Ct&lt;41</v>
      </c>
    </row>
    <row r="1006" spans="1:13" x14ac:dyDescent="0.25">
      <c r="A1006" t="s">
        <v>1603</v>
      </c>
      <c r="B1006" t="str">
        <f>VLOOKUP(A1006,Tabel1[[PrøveID]:[Longitude]],3,FALSE)</f>
        <v>Miljøstyrelsen</v>
      </c>
      <c r="C1006" s="83" t="str">
        <f>VLOOKUP(A1006,Tabel1[[PrøveID]:[Longitude]],2,FALSE)</f>
        <v>18-05-2021</v>
      </c>
      <c r="D1006">
        <f>VLOOKUP(A1006,Tabel1[[PrøveID]:[Longitude]],5,FALSE)</f>
        <v>55.738056</v>
      </c>
      <c r="E1006">
        <f>VLOOKUP(A1006,Tabel1[[PrøveID]:[Longitude]],6,FALSE)</f>
        <v>10.881389</v>
      </c>
      <c r="F1006" t="str">
        <f>VLOOKUP(A1006,Tabel1[[PrøveID]:[Longitude]],4,FALSE)</f>
        <v>Røsnæs</v>
      </c>
      <c r="G1006" s="24" t="str">
        <f>VLOOKUP(H1006,Datasæt_Analysesystemer!$D$3:$E$68,2,FALSE)</f>
        <v>Neogobius melanostomus</v>
      </c>
      <c r="H1006" t="s">
        <v>1089</v>
      </c>
      <c r="I1006" t="str">
        <f>VLOOKUP(H1006,Datasæt_Analysesystemer!$D$2:$F$68,3,FALSE)</f>
        <v>Invasiv</v>
      </c>
      <c r="J1006" t="s">
        <v>738</v>
      </c>
      <c r="K1006" t="s">
        <v>747</v>
      </c>
      <c r="L1006" t="s">
        <v>768</v>
      </c>
      <c r="M1006" t="str">
        <f t="shared" si="15"/>
        <v>Absent</v>
      </c>
    </row>
    <row r="1007" spans="1:13" x14ac:dyDescent="0.25">
      <c r="A1007" t="s">
        <v>1603</v>
      </c>
      <c r="B1007" t="str">
        <f>VLOOKUP(A1007,Tabel1[[PrøveID]:[Longitude]],3,FALSE)</f>
        <v>Miljøstyrelsen</v>
      </c>
      <c r="C1007" s="83" t="str">
        <f>VLOOKUP(A1007,Tabel1[[PrøveID]:[Longitude]],2,FALSE)</f>
        <v>18-05-2021</v>
      </c>
      <c r="D1007">
        <f>VLOOKUP(A1007,Tabel1[[PrøveID]:[Longitude]],5,FALSE)</f>
        <v>55.738056</v>
      </c>
      <c r="E1007">
        <f>VLOOKUP(A1007,Tabel1[[PrøveID]:[Longitude]],6,FALSE)</f>
        <v>10.881389</v>
      </c>
      <c r="F1007" t="str">
        <f>VLOOKUP(A1007,Tabel1[[PrøveID]:[Longitude]],4,FALSE)</f>
        <v>Røsnæs</v>
      </c>
      <c r="G1007" s="24" t="str">
        <f>VLOOKUP(H1007,Datasæt_Analysesystemer!$D$3:$E$68,2,FALSE)</f>
        <v>Neogobius melanostomus</v>
      </c>
      <c r="H1007" t="s">
        <v>1089</v>
      </c>
      <c r="I1007" t="str">
        <f>VLOOKUP(H1007,Datasæt_Analysesystemer!$D$2:$F$68,3,FALSE)</f>
        <v>Invasiv</v>
      </c>
      <c r="J1007" t="s">
        <v>738</v>
      </c>
      <c r="K1007" t="s">
        <v>747</v>
      </c>
      <c r="L1007" t="s">
        <v>768</v>
      </c>
      <c r="M1007" t="str">
        <f t="shared" si="15"/>
        <v>Absent</v>
      </c>
    </row>
    <row r="1008" spans="1:13" x14ac:dyDescent="0.25">
      <c r="A1008" t="s">
        <v>1600</v>
      </c>
      <c r="B1008" t="str">
        <f>VLOOKUP(A1008,Tabel1[[PrøveID]:[Longitude]],3,FALSE)</f>
        <v>Miljøstyrelsen</v>
      </c>
      <c r="C1008" s="83">
        <f>VLOOKUP(A1008,Tabel1[[PrøveID]:[Longitude]],2,FALSE)</f>
        <v>44343</v>
      </c>
      <c r="D1008">
        <f>VLOOKUP(A1008,Tabel1[[PrøveID]:[Longitude]],5,FALSE)</f>
        <v>55.445872999999999</v>
      </c>
      <c r="E1008">
        <f>VLOOKUP(A1008,Tabel1[[PrøveID]:[Longitude]],6,FALSE)</f>
        <v>12.200167</v>
      </c>
      <c r="F1008" t="str">
        <f>VLOOKUP(A1008,Tabel1[[PrøveID]:[Longitude]],4,FALSE)</f>
        <v>Køge søndre strand</v>
      </c>
      <c r="G1008" s="24" t="str">
        <f>VLOOKUP(H1008,Datasæt_Analysesystemer!$D$3:$E$68,2,FALSE)</f>
        <v>Platichthys flesus</v>
      </c>
      <c r="H1008" t="s">
        <v>793</v>
      </c>
      <c r="I1008" t="str">
        <f>VLOOKUP(H1008,Datasæt_Analysesystemer!$D$2:$F$68,3,FALSE)</f>
        <v>Almindelig</v>
      </c>
      <c r="J1008" t="s">
        <v>738</v>
      </c>
      <c r="K1008" t="s">
        <v>802</v>
      </c>
      <c r="L1008" t="s">
        <v>741</v>
      </c>
      <c r="M1008" t="str">
        <f t="shared" si="15"/>
        <v>Present_Ct&lt;41</v>
      </c>
    </row>
    <row r="1009" spans="1:13" x14ac:dyDescent="0.25">
      <c r="A1009" t="s">
        <v>1600</v>
      </c>
      <c r="B1009" t="str">
        <f>VLOOKUP(A1009,Tabel1[[PrøveID]:[Longitude]],3,FALSE)</f>
        <v>Miljøstyrelsen</v>
      </c>
      <c r="C1009" s="83">
        <f>VLOOKUP(A1009,Tabel1[[PrøveID]:[Longitude]],2,FALSE)</f>
        <v>44343</v>
      </c>
      <c r="D1009">
        <f>VLOOKUP(A1009,Tabel1[[PrøveID]:[Longitude]],5,FALSE)</f>
        <v>55.445872999999999</v>
      </c>
      <c r="E1009">
        <f>VLOOKUP(A1009,Tabel1[[PrøveID]:[Longitude]],6,FALSE)</f>
        <v>12.200167</v>
      </c>
      <c r="F1009" t="str">
        <f>VLOOKUP(A1009,Tabel1[[PrøveID]:[Longitude]],4,FALSE)</f>
        <v>Køge søndre strand</v>
      </c>
      <c r="G1009" s="24" t="str">
        <f>VLOOKUP(H1009,Datasæt_Analysesystemer!$D$3:$E$68,2,FALSE)</f>
        <v>Platichthys flesus</v>
      </c>
      <c r="H1009" t="s">
        <v>793</v>
      </c>
      <c r="I1009" t="str">
        <f>VLOOKUP(H1009,Datasæt_Analysesystemer!$D$2:$F$68,3,FALSE)</f>
        <v>Almindelig</v>
      </c>
      <c r="J1009" t="s">
        <v>738</v>
      </c>
      <c r="K1009" t="s">
        <v>747</v>
      </c>
      <c r="L1009" t="s">
        <v>768</v>
      </c>
      <c r="M1009" t="str">
        <f t="shared" si="15"/>
        <v>Absent</v>
      </c>
    </row>
    <row r="1010" spans="1:13" x14ac:dyDescent="0.25">
      <c r="A1010" t="s">
        <v>1600</v>
      </c>
      <c r="B1010" t="str">
        <f>VLOOKUP(A1010,Tabel1[[PrøveID]:[Longitude]],3,FALSE)</f>
        <v>Miljøstyrelsen</v>
      </c>
      <c r="C1010" s="83">
        <f>VLOOKUP(A1010,Tabel1[[PrøveID]:[Longitude]],2,FALSE)</f>
        <v>44343</v>
      </c>
      <c r="D1010">
        <f>VLOOKUP(A1010,Tabel1[[PrøveID]:[Longitude]],5,FALSE)</f>
        <v>55.445872999999999</v>
      </c>
      <c r="E1010">
        <f>VLOOKUP(A1010,Tabel1[[PrøveID]:[Longitude]],6,FALSE)</f>
        <v>12.200167</v>
      </c>
      <c r="F1010" t="str">
        <f>VLOOKUP(A1010,Tabel1[[PrøveID]:[Longitude]],4,FALSE)</f>
        <v>Køge søndre strand</v>
      </c>
      <c r="G1010" s="24" t="str">
        <f>VLOOKUP(H1010,Datasæt_Analysesystemer!$D$3:$E$68,2,FALSE)</f>
        <v>Gadus morhua</v>
      </c>
      <c r="H1010" t="s">
        <v>794</v>
      </c>
      <c r="I1010" t="str">
        <f>VLOOKUP(H1010,Datasæt_Analysesystemer!$D$2:$F$68,3,FALSE)</f>
        <v>Almindelig</v>
      </c>
      <c r="J1010" t="s">
        <v>738</v>
      </c>
      <c r="K1010" t="s">
        <v>747</v>
      </c>
      <c r="L1010" t="s">
        <v>768</v>
      </c>
      <c r="M1010" t="str">
        <f t="shared" si="15"/>
        <v>Absent</v>
      </c>
    </row>
    <row r="1011" spans="1:13" x14ac:dyDescent="0.25">
      <c r="A1011" t="s">
        <v>1600</v>
      </c>
      <c r="B1011" t="str">
        <f>VLOOKUP(A1011,Tabel1[[PrøveID]:[Longitude]],3,FALSE)</f>
        <v>Miljøstyrelsen</v>
      </c>
      <c r="C1011" s="83">
        <f>VLOOKUP(A1011,Tabel1[[PrøveID]:[Longitude]],2,FALSE)</f>
        <v>44343</v>
      </c>
      <c r="D1011">
        <f>VLOOKUP(A1011,Tabel1[[PrøveID]:[Longitude]],5,FALSE)</f>
        <v>55.445872999999999</v>
      </c>
      <c r="E1011">
        <f>VLOOKUP(A1011,Tabel1[[PrøveID]:[Longitude]],6,FALSE)</f>
        <v>12.200167</v>
      </c>
      <c r="F1011" t="str">
        <f>VLOOKUP(A1011,Tabel1[[PrøveID]:[Longitude]],4,FALSE)</f>
        <v>Køge søndre strand</v>
      </c>
      <c r="G1011" s="24" t="str">
        <f>VLOOKUP(H1011,Datasæt_Analysesystemer!$D$3:$E$68,2,FALSE)</f>
        <v>Gadus morhua</v>
      </c>
      <c r="H1011" t="s">
        <v>794</v>
      </c>
      <c r="I1011" t="str">
        <f>VLOOKUP(H1011,Datasæt_Analysesystemer!$D$2:$F$68,3,FALSE)</f>
        <v>Almindelig</v>
      </c>
      <c r="J1011" t="s">
        <v>738</v>
      </c>
      <c r="K1011" t="s">
        <v>747</v>
      </c>
      <c r="L1011" t="s">
        <v>768</v>
      </c>
      <c r="M1011" t="str">
        <f t="shared" si="15"/>
        <v>Absent</v>
      </c>
    </row>
    <row r="1012" spans="1:13" x14ac:dyDescent="0.25">
      <c r="A1012" t="s">
        <v>1600</v>
      </c>
      <c r="B1012" t="str">
        <f>VLOOKUP(A1012,Tabel1[[PrøveID]:[Longitude]],3,FALSE)</f>
        <v>Miljøstyrelsen</v>
      </c>
      <c r="C1012" s="83">
        <f>VLOOKUP(A1012,Tabel1[[PrøveID]:[Longitude]],2,FALSE)</f>
        <v>44343</v>
      </c>
      <c r="D1012">
        <f>VLOOKUP(A1012,Tabel1[[PrøveID]:[Longitude]],5,FALSE)</f>
        <v>55.445872999999999</v>
      </c>
      <c r="E1012">
        <f>VLOOKUP(A1012,Tabel1[[PrøveID]:[Longitude]],6,FALSE)</f>
        <v>12.200167</v>
      </c>
      <c r="F1012" t="str">
        <f>VLOOKUP(A1012,Tabel1[[PrøveID]:[Longitude]],4,FALSE)</f>
        <v>Køge søndre strand</v>
      </c>
      <c r="G1012" s="24" t="str">
        <f>VLOOKUP(H1012,Datasæt_Analysesystemer!$D$3:$E$68,2,FALSE)</f>
        <v>Mya arenaria</v>
      </c>
      <c r="H1012" t="s">
        <v>795</v>
      </c>
      <c r="I1012" t="str">
        <f>VLOOKUP(H1012,Datasæt_Analysesystemer!$D$2:$F$68,3,FALSE)</f>
        <v>Almindelig</v>
      </c>
      <c r="J1012" t="s">
        <v>738</v>
      </c>
      <c r="K1012" t="s">
        <v>802</v>
      </c>
      <c r="L1012" t="s">
        <v>741</v>
      </c>
      <c r="M1012" t="str">
        <f t="shared" si="15"/>
        <v>Present_Ct&lt;41</v>
      </c>
    </row>
    <row r="1013" spans="1:13" x14ac:dyDescent="0.25">
      <c r="A1013" t="s">
        <v>1600</v>
      </c>
      <c r="B1013" t="str">
        <f>VLOOKUP(A1013,Tabel1[[PrøveID]:[Longitude]],3,FALSE)</f>
        <v>Miljøstyrelsen</v>
      </c>
      <c r="C1013" s="83">
        <f>VLOOKUP(A1013,Tabel1[[PrøveID]:[Longitude]],2,FALSE)</f>
        <v>44343</v>
      </c>
      <c r="D1013">
        <f>VLOOKUP(A1013,Tabel1[[PrøveID]:[Longitude]],5,FALSE)</f>
        <v>55.445872999999999</v>
      </c>
      <c r="E1013">
        <f>VLOOKUP(A1013,Tabel1[[PrøveID]:[Longitude]],6,FALSE)</f>
        <v>12.200167</v>
      </c>
      <c r="F1013" t="str">
        <f>VLOOKUP(A1013,Tabel1[[PrøveID]:[Longitude]],4,FALSE)</f>
        <v>Køge søndre strand</v>
      </c>
      <c r="G1013" s="24" t="str">
        <f>VLOOKUP(H1013,Datasæt_Analysesystemer!$D$3:$E$68,2,FALSE)</f>
        <v>Mya arenaria</v>
      </c>
      <c r="H1013" t="s">
        <v>795</v>
      </c>
      <c r="I1013" t="str">
        <f>VLOOKUP(H1013,Datasæt_Analysesystemer!$D$2:$F$68,3,FALSE)</f>
        <v>Almindelig</v>
      </c>
      <c r="J1013" t="s">
        <v>744</v>
      </c>
      <c r="K1013" t="s">
        <v>802</v>
      </c>
      <c r="L1013" t="s">
        <v>741</v>
      </c>
      <c r="M1013" t="str">
        <f t="shared" si="15"/>
        <v>Present_Ct&lt;41</v>
      </c>
    </row>
    <row r="1014" spans="1:13" x14ac:dyDescent="0.25">
      <c r="A1014" t="s">
        <v>1600</v>
      </c>
      <c r="B1014" t="str">
        <f>VLOOKUP(A1014,Tabel1[[PrøveID]:[Longitude]],3,FALSE)</f>
        <v>Miljøstyrelsen</v>
      </c>
      <c r="C1014" s="83">
        <f>VLOOKUP(A1014,Tabel1[[PrøveID]:[Longitude]],2,FALSE)</f>
        <v>44343</v>
      </c>
      <c r="D1014">
        <f>VLOOKUP(A1014,Tabel1[[PrøveID]:[Longitude]],5,FALSE)</f>
        <v>55.445872999999999</v>
      </c>
      <c r="E1014">
        <f>VLOOKUP(A1014,Tabel1[[PrøveID]:[Longitude]],6,FALSE)</f>
        <v>12.200167</v>
      </c>
      <c r="F1014" t="str">
        <f>VLOOKUP(A1014,Tabel1[[PrøveID]:[Longitude]],4,FALSE)</f>
        <v>Køge søndre strand</v>
      </c>
      <c r="G1014" s="24" t="str">
        <f>VLOOKUP(H1014,Datasæt_Analysesystemer!$D$3:$E$68,2,FALSE)</f>
        <v>Mnemiopsis leidyi</v>
      </c>
      <c r="H1014" t="s">
        <v>982</v>
      </c>
      <c r="I1014" t="str">
        <f>VLOOKUP(H1014,Datasæt_Analysesystemer!$D$2:$F$68,3,FALSE)</f>
        <v>Invasiv</v>
      </c>
      <c r="J1014" t="s">
        <v>738</v>
      </c>
      <c r="K1014" t="s">
        <v>747</v>
      </c>
      <c r="L1014" t="s">
        <v>768</v>
      </c>
      <c r="M1014" t="str">
        <f t="shared" si="15"/>
        <v>Absent</v>
      </c>
    </row>
    <row r="1015" spans="1:13" x14ac:dyDescent="0.25">
      <c r="A1015" t="s">
        <v>1600</v>
      </c>
      <c r="B1015" t="str">
        <f>VLOOKUP(A1015,Tabel1[[PrøveID]:[Longitude]],3,FALSE)</f>
        <v>Miljøstyrelsen</v>
      </c>
      <c r="C1015" s="83">
        <f>VLOOKUP(A1015,Tabel1[[PrøveID]:[Longitude]],2,FALSE)</f>
        <v>44343</v>
      </c>
      <c r="D1015">
        <f>VLOOKUP(A1015,Tabel1[[PrøveID]:[Longitude]],5,FALSE)</f>
        <v>55.445872999999999</v>
      </c>
      <c r="E1015">
        <f>VLOOKUP(A1015,Tabel1[[PrøveID]:[Longitude]],6,FALSE)</f>
        <v>12.200167</v>
      </c>
      <c r="F1015" t="str">
        <f>VLOOKUP(A1015,Tabel1[[PrøveID]:[Longitude]],4,FALSE)</f>
        <v>Køge søndre strand</v>
      </c>
      <c r="G1015" s="24" t="str">
        <f>VLOOKUP(H1015,Datasæt_Analysesystemer!$D$3:$E$68,2,FALSE)</f>
        <v>Mnemiopsis leidyi</v>
      </c>
      <c r="H1015" t="s">
        <v>982</v>
      </c>
      <c r="I1015" t="str">
        <f>VLOOKUP(H1015,Datasæt_Analysesystemer!$D$2:$F$68,3,FALSE)</f>
        <v>Invasiv</v>
      </c>
      <c r="J1015" t="s">
        <v>738</v>
      </c>
      <c r="K1015" t="s">
        <v>747</v>
      </c>
      <c r="L1015" t="s">
        <v>768</v>
      </c>
      <c r="M1015" t="str">
        <f t="shared" si="15"/>
        <v>Absent</v>
      </c>
    </row>
    <row r="1016" spans="1:13" x14ac:dyDescent="0.25">
      <c r="A1016" t="s">
        <v>1600</v>
      </c>
      <c r="B1016" t="str">
        <f>VLOOKUP(A1016,Tabel1[[PrøveID]:[Longitude]],3,FALSE)</f>
        <v>Miljøstyrelsen</v>
      </c>
      <c r="C1016" s="83">
        <f>VLOOKUP(A1016,Tabel1[[PrøveID]:[Longitude]],2,FALSE)</f>
        <v>44343</v>
      </c>
      <c r="D1016">
        <f>VLOOKUP(A1016,Tabel1[[PrøveID]:[Longitude]],5,FALSE)</f>
        <v>55.445872999999999</v>
      </c>
      <c r="E1016">
        <f>VLOOKUP(A1016,Tabel1[[PrøveID]:[Longitude]],6,FALSE)</f>
        <v>12.200167</v>
      </c>
      <c r="F1016" t="str">
        <f>VLOOKUP(A1016,Tabel1[[PrøveID]:[Longitude]],4,FALSE)</f>
        <v>Køge søndre strand</v>
      </c>
      <c r="G1016" s="24" t="str">
        <f>VLOOKUP(H1016,Datasæt_Analysesystemer!$D$3:$E$68,2,FALSE)</f>
        <v>Homarus americanus</v>
      </c>
      <c r="H1016" t="s">
        <v>980</v>
      </c>
      <c r="I1016" t="str">
        <f>VLOOKUP(H1016,Datasæt_Analysesystemer!$D$2:$F$68,3,FALSE)</f>
        <v>Invasiv</v>
      </c>
      <c r="J1016" t="s">
        <v>738</v>
      </c>
      <c r="K1016" t="s">
        <v>747</v>
      </c>
      <c r="L1016" t="s">
        <v>768</v>
      </c>
      <c r="M1016" t="str">
        <f t="shared" si="15"/>
        <v>Absent</v>
      </c>
    </row>
    <row r="1017" spans="1:13" x14ac:dyDescent="0.25">
      <c r="A1017" t="s">
        <v>1600</v>
      </c>
      <c r="B1017" t="str">
        <f>VLOOKUP(A1017,Tabel1[[PrøveID]:[Longitude]],3,FALSE)</f>
        <v>Miljøstyrelsen</v>
      </c>
      <c r="C1017" s="83">
        <f>VLOOKUP(A1017,Tabel1[[PrøveID]:[Longitude]],2,FALSE)</f>
        <v>44343</v>
      </c>
      <c r="D1017">
        <f>VLOOKUP(A1017,Tabel1[[PrøveID]:[Longitude]],5,FALSE)</f>
        <v>55.445872999999999</v>
      </c>
      <c r="E1017">
        <f>VLOOKUP(A1017,Tabel1[[PrøveID]:[Longitude]],6,FALSE)</f>
        <v>12.200167</v>
      </c>
      <c r="F1017" t="str">
        <f>VLOOKUP(A1017,Tabel1[[PrøveID]:[Longitude]],4,FALSE)</f>
        <v>Køge søndre strand</v>
      </c>
      <c r="G1017" s="24" t="str">
        <f>VLOOKUP(H1017,Datasæt_Analysesystemer!$D$3:$E$68,2,FALSE)</f>
        <v>Homarus americanus</v>
      </c>
      <c r="H1017" t="s">
        <v>980</v>
      </c>
      <c r="I1017" t="str">
        <f>VLOOKUP(H1017,Datasæt_Analysesystemer!$D$2:$F$68,3,FALSE)</f>
        <v>Invasiv</v>
      </c>
      <c r="J1017" t="s">
        <v>738</v>
      </c>
      <c r="K1017" t="s">
        <v>747</v>
      </c>
      <c r="L1017" t="s">
        <v>768</v>
      </c>
      <c r="M1017" t="str">
        <f t="shared" si="15"/>
        <v>Absent</v>
      </c>
    </row>
    <row r="1018" spans="1:13" x14ac:dyDescent="0.25">
      <c r="A1018" t="s">
        <v>1600</v>
      </c>
      <c r="B1018" t="str">
        <f>VLOOKUP(A1018,Tabel1[[PrøveID]:[Longitude]],3,FALSE)</f>
        <v>Miljøstyrelsen</v>
      </c>
      <c r="C1018" s="83">
        <f>VLOOKUP(A1018,Tabel1[[PrøveID]:[Longitude]],2,FALSE)</f>
        <v>44343</v>
      </c>
      <c r="D1018">
        <f>VLOOKUP(A1018,Tabel1[[PrøveID]:[Longitude]],5,FALSE)</f>
        <v>55.445872999999999</v>
      </c>
      <c r="E1018">
        <f>VLOOKUP(A1018,Tabel1[[PrøveID]:[Longitude]],6,FALSE)</f>
        <v>12.200167</v>
      </c>
      <c r="F1018" t="str">
        <f>VLOOKUP(A1018,Tabel1[[PrøveID]:[Longitude]],4,FALSE)</f>
        <v>Køge søndre strand</v>
      </c>
      <c r="G1018" s="24" t="str">
        <f>VLOOKUP(H1018,Datasæt_Analysesystemer!$D$3:$E$68,2,FALSE)</f>
        <v>Paralithodes camtschaticus</v>
      </c>
      <c r="H1018" t="s">
        <v>1060</v>
      </c>
      <c r="I1018" t="str">
        <f>VLOOKUP(H1018,Datasæt_Analysesystemer!$D$2:$F$68,3,FALSE)</f>
        <v>Invasiv</v>
      </c>
      <c r="J1018" t="s">
        <v>738</v>
      </c>
      <c r="K1018" t="s">
        <v>802</v>
      </c>
      <c r="L1018" t="s">
        <v>741</v>
      </c>
      <c r="M1018" t="str">
        <f t="shared" si="15"/>
        <v>Present_Ct&lt;41</v>
      </c>
    </row>
    <row r="1019" spans="1:13" x14ac:dyDescent="0.25">
      <c r="A1019" t="s">
        <v>1600</v>
      </c>
      <c r="B1019" t="str">
        <f>VLOOKUP(A1019,Tabel1[[PrøveID]:[Longitude]],3,FALSE)</f>
        <v>Miljøstyrelsen</v>
      </c>
      <c r="C1019" s="83">
        <f>VLOOKUP(A1019,Tabel1[[PrøveID]:[Longitude]],2,FALSE)</f>
        <v>44343</v>
      </c>
      <c r="D1019">
        <f>VLOOKUP(A1019,Tabel1[[PrøveID]:[Longitude]],5,FALSE)</f>
        <v>55.445872999999999</v>
      </c>
      <c r="E1019">
        <f>VLOOKUP(A1019,Tabel1[[PrøveID]:[Longitude]],6,FALSE)</f>
        <v>12.200167</v>
      </c>
      <c r="F1019" t="str">
        <f>VLOOKUP(A1019,Tabel1[[PrøveID]:[Longitude]],4,FALSE)</f>
        <v>Køge søndre strand</v>
      </c>
      <c r="G1019" s="24" t="str">
        <f>VLOOKUP(H1019,Datasæt_Analysesystemer!$D$3:$E$68,2,FALSE)</f>
        <v>Paralithodes camtschaticus</v>
      </c>
      <c r="H1019" t="s">
        <v>1060</v>
      </c>
      <c r="I1019" t="str">
        <f>VLOOKUP(H1019,Datasæt_Analysesystemer!$D$2:$F$68,3,FALSE)</f>
        <v>Invasiv</v>
      </c>
      <c r="J1019" t="s">
        <v>738</v>
      </c>
      <c r="K1019" t="s">
        <v>747</v>
      </c>
      <c r="L1019" t="s">
        <v>768</v>
      </c>
      <c r="M1019" t="str">
        <f t="shared" si="15"/>
        <v>Absent</v>
      </c>
    </row>
    <row r="1020" spans="1:13" x14ac:dyDescent="0.25">
      <c r="A1020" t="s">
        <v>1600</v>
      </c>
      <c r="B1020" t="str">
        <f>VLOOKUP(A1020,Tabel1[[PrøveID]:[Longitude]],3,FALSE)</f>
        <v>Miljøstyrelsen</v>
      </c>
      <c r="C1020" s="83">
        <f>VLOOKUP(A1020,Tabel1[[PrøveID]:[Longitude]],2,FALSE)</f>
        <v>44343</v>
      </c>
      <c r="D1020">
        <f>VLOOKUP(A1020,Tabel1[[PrøveID]:[Longitude]],5,FALSE)</f>
        <v>55.445872999999999</v>
      </c>
      <c r="E1020">
        <f>VLOOKUP(A1020,Tabel1[[PrøveID]:[Longitude]],6,FALSE)</f>
        <v>12.200167</v>
      </c>
      <c r="F1020" t="str">
        <f>VLOOKUP(A1020,Tabel1[[PrøveID]:[Longitude]],4,FALSE)</f>
        <v>Køge søndre strand</v>
      </c>
      <c r="G1020" s="24" t="str">
        <f>VLOOKUP(H1020,Datasæt_Analysesystemer!$D$3:$E$68,2,FALSE)</f>
        <v>Eriocheir sinensis</v>
      </c>
      <c r="H1020" t="s">
        <v>1031</v>
      </c>
      <c r="I1020" t="str">
        <f>VLOOKUP(H1020,Datasæt_Analysesystemer!$D$2:$F$68,3,FALSE)</f>
        <v>Invasiv</v>
      </c>
      <c r="J1020" t="s">
        <v>744</v>
      </c>
      <c r="K1020" t="s">
        <v>747</v>
      </c>
      <c r="L1020" t="s">
        <v>768</v>
      </c>
      <c r="M1020" t="str">
        <f t="shared" si="15"/>
        <v>Absent</v>
      </c>
    </row>
    <row r="1021" spans="1:13" x14ac:dyDescent="0.25">
      <c r="A1021" t="s">
        <v>1600</v>
      </c>
      <c r="B1021" t="str">
        <f>VLOOKUP(A1021,Tabel1[[PrøveID]:[Longitude]],3,FALSE)</f>
        <v>Miljøstyrelsen</v>
      </c>
      <c r="C1021" s="83">
        <f>VLOOKUP(A1021,Tabel1[[PrøveID]:[Longitude]],2,FALSE)</f>
        <v>44343</v>
      </c>
      <c r="D1021">
        <f>VLOOKUP(A1021,Tabel1[[PrøveID]:[Longitude]],5,FALSE)</f>
        <v>55.445872999999999</v>
      </c>
      <c r="E1021">
        <f>VLOOKUP(A1021,Tabel1[[PrøveID]:[Longitude]],6,FALSE)</f>
        <v>12.200167</v>
      </c>
      <c r="F1021" t="str">
        <f>VLOOKUP(A1021,Tabel1[[PrøveID]:[Longitude]],4,FALSE)</f>
        <v>Køge søndre strand</v>
      </c>
      <c r="G1021" s="24" t="str">
        <f>VLOOKUP(H1021,Datasæt_Analysesystemer!$D$3:$E$68,2,FALSE)</f>
        <v>Eriocheir sinensis</v>
      </c>
      <c r="H1021" t="s">
        <v>1031</v>
      </c>
      <c r="I1021" t="str">
        <f>VLOOKUP(H1021,Datasæt_Analysesystemer!$D$2:$F$68,3,FALSE)</f>
        <v>Invasiv</v>
      </c>
      <c r="J1021" t="s">
        <v>738</v>
      </c>
      <c r="K1021" t="s">
        <v>747</v>
      </c>
      <c r="L1021" t="s">
        <v>768</v>
      </c>
      <c r="M1021" t="str">
        <f t="shared" si="15"/>
        <v>Absent</v>
      </c>
    </row>
    <row r="1022" spans="1:13" x14ac:dyDescent="0.25">
      <c r="A1022" t="s">
        <v>1600</v>
      </c>
      <c r="B1022" t="str">
        <f>VLOOKUP(A1022,Tabel1[[PrøveID]:[Longitude]],3,FALSE)</f>
        <v>Miljøstyrelsen</v>
      </c>
      <c r="C1022" s="83">
        <f>VLOOKUP(A1022,Tabel1[[PrøveID]:[Longitude]],2,FALSE)</f>
        <v>44343</v>
      </c>
      <c r="D1022">
        <f>VLOOKUP(A1022,Tabel1[[PrøveID]:[Longitude]],5,FALSE)</f>
        <v>55.445872999999999</v>
      </c>
      <c r="E1022">
        <f>VLOOKUP(A1022,Tabel1[[PrøveID]:[Longitude]],6,FALSE)</f>
        <v>12.200167</v>
      </c>
      <c r="F1022" t="str">
        <f>VLOOKUP(A1022,Tabel1[[PrøveID]:[Longitude]],4,FALSE)</f>
        <v>Køge søndre strand</v>
      </c>
      <c r="G1022" s="24" t="str">
        <f>VLOOKUP(H1022,Datasæt_Analysesystemer!$D$3:$E$68,2,FALSE)</f>
        <v>Rhithropanopeus harrisii</v>
      </c>
      <c r="H1022" t="s">
        <v>1090</v>
      </c>
      <c r="I1022" t="str">
        <f>VLOOKUP(H1022,Datasæt_Analysesystemer!$D$2:$F$68,3,FALSE)</f>
        <v>Invasiv</v>
      </c>
      <c r="J1022" t="s">
        <v>738</v>
      </c>
      <c r="K1022" t="s">
        <v>747</v>
      </c>
      <c r="L1022" t="s">
        <v>768</v>
      </c>
      <c r="M1022" t="str">
        <f t="shared" si="15"/>
        <v>Absent</v>
      </c>
    </row>
    <row r="1023" spans="1:13" x14ac:dyDescent="0.25">
      <c r="A1023" t="s">
        <v>1600</v>
      </c>
      <c r="B1023" t="str">
        <f>VLOOKUP(A1023,Tabel1[[PrøveID]:[Longitude]],3,FALSE)</f>
        <v>Miljøstyrelsen</v>
      </c>
      <c r="C1023" s="83">
        <f>VLOOKUP(A1023,Tabel1[[PrøveID]:[Longitude]],2,FALSE)</f>
        <v>44343</v>
      </c>
      <c r="D1023">
        <f>VLOOKUP(A1023,Tabel1[[PrøveID]:[Longitude]],5,FALSE)</f>
        <v>55.445872999999999</v>
      </c>
      <c r="E1023">
        <f>VLOOKUP(A1023,Tabel1[[PrøveID]:[Longitude]],6,FALSE)</f>
        <v>12.200167</v>
      </c>
      <c r="F1023" t="str">
        <f>VLOOKUP(A1023,Tabel1[[PrøveID]:[Longitude]],4,FALSE)</f>
        <v>Køge søndre strand</v>
      </c>
      <c r="G1023" s="24" t="str">
        <f>VLOOKUP(H1023,Datasæt_Analysesystemer!$D$3:$E$68,2,FALSE)</f>
        <v>Rhithropanopeus harrisii</v>
      </c>
      <c r="H1023" t="s">
        <v>1090</v>
      </c>
      <c r="I1023" t="str">
        <f>VLOOKUP(H1023,Datasæt_Analysesystemer!$D$2:$F$68,3,FALSE)</f>
        <v>Invasiv</v>
      </c>
      <c r="J1023" t="s">
        <v>744</v>
      </c>
      <c r="K1023" t="s">
        <v>747</v>
      </c>
      <c r="L1023" t="s">
        <v>768</v>
      </c>
      <c r="M1023" t="str">
        <f t="shared" si="15"/>
        <v>Absent</v>
      </c>
    </row>
    <row r="1024" spans="1:13" x14ac:dyDescent="0.25">
      <c r="A1024" t="s">
        <v>1600</v>
      </c>
      <c r="B1024" t="str">
        <f>VLOOKUP(A1024,Tabel1[[PrøveID]:[Longitude]],3,FALSE)</f>
        <v>Miljøstyrelsen</v>
      </c>
      <c r="C1024" s="83">
        <f>VLOOKUP(A1024,Tabel1[[PrøveID]:[Longitude]],2,FALSE)</f>
        <v>44343</v>
      </c>
      <c r="D1024">
        <f>VLOOKUP(A1024,Tabel1[[PrøveID]:[Longitude]],5,FALSE)</f>
        <v>55.445872999999999</v>
      </c>
      <c r="E1024">
        <f>VLOOKUP(A1024,Tabel1[[PrøveID]:[Longitude]],6,FALSE)</f>
        <v>12.200167</v>
      </c>
      <c r="F1024" t="str">
        <f>VLOOKUP(A1024,Tabel1[[PrøveID]:[Longitude]],4,FALSE)</f>
        <v>Køge søndre strand</v>
      </c>
      <c r="G1024" s="24" t="str">
        <f>VLOOKUP(H1024,Datasæt_Analysesystemer!$D$3:$E$68,2,FALSE)</f>
        <v>Oncorhyncus gorbuscha</v>
      </c>
      <c r="H1024" t="s">
        <v>799</v>
      </c>
      <c r="I1024" t="str">
        <f>VLOOKUP(H1024,Datasæt_Analysesystemer!$D$2:$F$68,3,FALSE)</f>
        <v>Invasiv</v>
      </c>
      <c r="J1024" t="s">
        <v>738</v>
      </c>
      <c r="K1024" t="s">
        <v>747</v>
      </c>
      <c r="L1024" t="s">
        <v>768</v>
      </c>
      <c r="M1024" t="str">
        <f t="shared" si="15"/>
        <v>Absent</v>
      </c>
    </row>
    <row r="1025" spans="1:13" x14ac:dyDescent="0.25">
      <c r="A1025" t="s">
        <v>1600</v>
      </c>
      <c r="B1025" t="str">
        <f>VLOOKUP(A1025,Tabel1[[PrøveID]:[Longitude]],3,FALSE)</f>
        <v>Miljøstyrelsen</v>
      </c>
      <c r="C1025" s="83">
        <f>VLOOKUP(A1025,Tabel1[[PrøveID]:[Longitude]],2,FALSE)</f>
        <v>44343</v>
      </c>
      <c r="D1025">
        <f>VLOOKUP(A1025,Tabel1[[PrøveID]:[Longitude]],5,FALSE)</f>
        <v>55.445872999999999</v>
      </c>
      <c r="E1025">
        <f>VLOOKUP(A1025,Tabel1[[PrøveID]:[Longitude]],6,FALSE)</f>
        <v>12.200167</v>
      </c>
      <c r="F1025" t="str">
        <f>VLOOKUP(A1025,Tabel1[[PrøveID]:[Longitude]],4,FALSE)</f>
        <v>Køge søndre strand</v>
      </c>
      <c r="G1025" s="24" t="str">
        <f>VLOOKUP(H1025,Datasæt_Analysesystemer!$D$3:$E$68,2,FALSE)</f>
        <v>Oncorhyncus gorbuscha</v>
      </c>
      <c r="H1025" t="s">
        <v>799</v>
      </c>
      <c r="I1025" t="str">
        <f>VLOOKUP(H1025,Datasæt_Analysesystemer!$D$2:$F$68,3,FALSE)</f>
        <v>Invasiv</v>
      </c>
      <c r="J1025" t="s">
        <v>738</v>
      </c>
      <c r="K1025" t="s">
        <v>747</v>
      </c>
      <c r="L1025" t="s">
        <v>768</v>
      </c>
      <c r="M1025" t="str">
        <f t="shared" si="15"/>
        <v>Absent</v>
      </c>
    </row>
    <row r="1026" spans="1:13" x14ac:dyDescent="0.25">
      <c r="A1026" t="s">
        <v>1600</v>
      </c>
      <c r="B1026" t="str">
        <f>VLOOKUP(A1026,Tabel1[[PrøveID]:[Longitude]],3,FALSE)</f>
        <v>Miljøstyrelsen</v>
      </c>
      <c r="C1026" s="83">
        <f>VLOOKUP(A1026,Tabel1[[PrøveID]:[Longitude]],2,FALSE)</f>
        <v>44343</v>
      </c>
      <c r="D1026">
        <f>VLOOKUP(A1026,Tabel1[[PrøveID]:[Longitude]],5,FALSE)</f>
        <v>55.445872999999999</v>
      </c>
      <c r="E1026">
        <f>VLOOKUP(A1026,Tabel1[[PrøveID]:[Longitude]],6,FALSE)</f>
        <v>12.200167</v>
      </c>
      <c r="F1026" t="str">
        <f>VLOOKUP(A1026,Tabel1[[PrøveID]:[Longitude]],4,FALSE)</f>
        <v>Køge søndre strand</v>
      </c>
      <c r="G1026" s="24" t="str">
        <f>VLOOKUP(H1026,Datasæt_Analysesystemer!$D$3:$E$68,2,FALSE)</f>
        <v>Acipenser baerii</v>
      </c>
      <c r="H1026" t="s">
        <v>1120</v>
      </c>
      <c r="I1026" t="str">
        <f>VLOOKUP(H1026,Datasæt_Analysesystemer!$D$2:$F$68,3,FALSE)</f>
        <v>Invasiv</v>
      </c>
      <c r="J1026" t="s">
        <v>744</v>
      </c>
      <c r="K1026" t="s">
        <v>747</v>
      </c>
      <c r="L1026" t="s">
        <v>768</v>
      </c>
      <c r="M1026" t="str">
        <f t="shared" ref="M1026:M1089" si="16">IF(K1026="Present",K1026&amp;"_"&amp;L1026,K1026)</f>
        <v>Absent</v>
      </c>
    </row>
    <row r="1027" spans="1:13" x14ac:dyDescent="0.25">
      <c r="A1027" t="s">
        <v>1600</v>
      </c>
      <c r="B1027" t="str">
        <f>VLOOKUP(A1027,Tabel1[[PrøveID]:[Longitude]],3,FALSE)</f>
        <v>Miljøstyrelsen</v>
      </c>
      <c r="C1027" s="83">
        <f>VLOOKUP(A1027,Tabel1[[PrøveID]:[Longitude]],2,FALSE)</f>
        <v>44343</v>
      </c>
      <c r="D1027">
        <f>VLOOKUP(A1027,Tabel1[[PrøveID]:[Longitude]],5,FALSE)</f>
        <v>55.445872999999999</v>
      </c>
      <c r="E1027">
        <f>VLOOKUP(A1027,Tabel1[[PrøveID]:[Longitude]],6,FALSE)</f>
        <v>12.200167</v>
      </c>
      <c r="F1027" t="str">
        <f>VLOOKUP(A1027,Tabel1[[PrøveID]:[Longitude]],4,FALSE)</f>
        <v>Køge søndre strand</v>
      </c>
      <c r="G1027" s="24" t="str">
        <f>VLOOKUP(H1027,Datasæt_Analysesystemer!$D$3:$E$68,2,FALSE)</f>
        <v>Acipenser baerii</v>
      </c>
      <c r="H1027" t="s">
        <v>1120</v>
      </c>
      <c r="I1027" t="str">
        <f>VLOOKUP(H1027,Datasæt_Analysesystemer!$D$2:$F$68,3,FALSE)</f>
        <v>Invasiv</v>
      </c>
      <c r="J1027" t="s">
        <v>744</v>
      </c>
      <c r="K1027" t="s">
        <v>747</v>
      </c>
      <c r="L1027" t="s">
        <v>768</v>
      </c>
      <c r="M1027" t="str">
        <f t="shared" si="16"/>
        <v>Absent</v>
      </c>
    </row>
    <row r="1028" spans="1:13" x14ac:dyDescent="0.25">
      <c r="A1028" t="s">
        <v>1600</v>
      </c>
      <c r="B1028" t="str">
        <f>VLOOKUP(A1028,Tabel1[[PrøveID]:[Longitude]],3,FALSE)</f>
        <v>Miljøstyrelsen</v>
      </c>
      <c r="C1028" s="83">
        <f>VLOOKUP(A1028,Tabel1[[PrøveID]:[Longitude]],2,FALSE)</f>
        <v>44343</v>
      </c>
      <c r="D1028">
        <f>VLOOKUP(A1028,Tabel1[[PrøveID]:[Longitude]],5,FALSE)</f>
        <v>55.445872999999999</v>
      </c>
      <c r="E1028">
        <f>VLOOKUP(A1028,Tabel1[[PrøveID]:[Longitude]],6,FALSE)</f>
        <v>12.200167</v>
      </c>
      <c r="F1028" t="str">
        <f>VLOOKUP(A1028,Tabel1[[PrøveID]:[Longitude]],4,FALSE)</f>
        <v>Køge søndre strand</v>
      </c>
      <c r="G1028" s="24" t="str">
        <f>VLOOKUP(H1028,Datasæt_Analysesystemer!$D$3:$E$68,2,FALSE)</f>
        <v>Magallana gigas</v>
      </c>
      <c r="H1028" t="s">
        <v>1100</v>
      </c>
      <c r="I1028" t="str">
        <f>VLOOKUP(H1028,Datasæt_Analysesystemer!$D$2:$F$68,3,FALSE)</f>
        <v>Invasiv</v>
      </c>
      <c r="J1028" t="s">
        <v>738</v>
      </c>
      <c r="K1028" t="s">
        <v>747</v>
      </c>
      <c r="L1028" t="s">
        <v>768</v>
      </c>
      <c r="M1028" t="str">
        <f t="shared" si="16"/>
        <v>Absent</v>
      </c>
    </row>
    <row r="1029" spans="1:13" x14ac:dyDescent="0.25">
      <c r="A1029" t="s">
        <v>1600</v>
      </c>
      <c r="B1029" t="str">
        <f>VLOOKUP(A1029,Tabel1[[PrøveID]:[Longitude]],3,FALSE)</f>
        <v>Miljøstyrelsen</v>
      </c>
      <c r="C1029" s="83">
        <f>VLOOKUP(A1029,Tabel1[[PrøveID]:[Longitude]],2,FALSE)</f>
        <v>44343</v>
      </c>
      <c r="D1029">
        <f>VLOOKUP(A1029,Tabel1[[PrøveID]:[Longitude]],5,FALSE)</f>
        <v>55.445872999999999</v>
      </c>
      <c r="E1029">
        <f>VLOOKUP(A1029,Tabel1[[PrøveID]:[Longitude]],6,FALSE)</f>
        <v>12.200167</v>
      </c>
      <c r="F1029" t="str">
        <f>VLOOKUP(A1029,Tabel1[[PrøveID]:[Longitude]],4,FALSE)</f>
        <v>Køge søndre strand</v>
      </c>
      <c r="G1029" s="24" t="str">
        <f>VLOOKUP(H1029,Datasæt_Analysesystemer!$D$3:$E$68,2,FALSE)</f>
        <v>Magallana gigas</v>
      </c>
      <c r="H1029" t="s">
        <v>1100</v>
      </c>
      <c r="I1029" t="str">
        <f>VLOOKUP(H1029,Datasæt_Analysesystemer!$D$2:$F$68,3,FALSE)</f>
        <v>Invasiv</v>
      </c>
      <c r="J1029" t="s">
        <v>738</v>
      </c>
      <c r="K1029" t="s">
        <v>747</v>
      </c>
      <c r="L1029" t="s">
        <v>768</v>
      </c>
      <c r="M1029" t="str">
        <f t="shared" si="16"/>
        <v>Absent</v>
      </c>
    </row>
    <row r="1030" spans="1:13" x14ac:dyDescent="0.25">
      <c r="A1030" t="s">
        <v>1600</v>
      </c>
      <c r="B1030" t="str">
        <f>VLOOKUP(A1030,Tabel1[[PrøveID]:[Longitude]],3,FALSE)</f>
        <v>Miljøstyrelsen</v>
      </c>
      <c r="C1030" s="83">
        <f>VLOOKUP(A1030,Tabel1[[PrøveID]:[Longitude]],2,FALSE)</f>
        <v>44343</v>
      </c>
      <c r="D1030">
        <f>VLOOKUP(A1030,Tabel1[[PrøveID]:[Longitude]],5,FALSE)</f>
        <v>55.445872999999999</v>
      </c>
      <c r="E1030">
        <f>VLOOKUP(A1030,Tabel1[[PrøveID]:[Longitude]],6,FALSE)</f>
        <v>12.200167</v>
      </c>
      <c r="F1030" t="str">
        <f>VLOOKUP(A1030,Tabel1[[PrøveID]:[Longitude]],4,FALSE)</f>
        <v>Køge søndre strand</v>
      </c>
      <c r="G1030" s="24" t="str">
        <f>VLOOKUP(H1030,Datasæt_Analysesystemer!$D$3:$E$68,2,FALSE)</f>
        <v>Neogobius melanostomus</v>
      </c>
      <c r="H1030" t="s">
        <v>1089</v>
      </c>
      <c r="I1030" t="str">
        <f>VLOOKUP(H1030,Datasæt_Analysesystemer!$D$2:$F$68,3,FALSE)</f>
        <v>Invasiv</v>
      </c>
      <c r="J1030" t="s">
        <v>738</v>
      </c>
      <c r="K1030" t="s">
        <v>747</v>
      </c>
      <c r="L1030" t="s">
        <v>768</v>
      </c>
      <c r="M1030" t="str">
        <f t="shared" si="16"/>
        <v>Absent</v>
      </c>
    </row>
    <row r="1031" spans="1:13" x14ac:dyDescent="0.25">
      <c r="A1031" t="s">
        <v>1600</v>
      </c>
      <c r="B1031" t="str">
        <f>VLOOKUP(A1031,Tabel1[[PrøveID]:[Longitude]],3,FALSE)</f>
        <v>Miljøstyrelsen</v>
      </c>
      <c r="C1031" s="83">
        <f>VLOOKUP(A1031,Tabel1[[PrøveID]:[Longitude]],2,FALSE)</f>
        <v>44343</v>
      </c>
      <c r="D1031">
        <f>VLOOKUP(A1031,Tabel1[[PrøveID]:[Longitude]],5,FALSE)</f>
        <v>55.445872999999999</v>
      </c>
      <c r="E1031">
        <f>VLOOKUP(A1031,Tabel1[[PrøveID]:[Longitude]],6,FALSE)</f>
        <v>12.200167</v>
      </c>
      <c r="F1031" t="str">
        <f>VLOOKUP(A1031,Tabel1[[PrøveID]:[Longitude]],4,FALSE)</f>
        <v>Køge søndre strand</v>
      </c>
      <c r="G1031" s="24" t="str">
        <f>VLOOKUP(H1031,Datasæt_Analysesystemer!$D$3:$E$68,2,FALSE)</f>
        <v>Neogobius melanostomus</v>
      </c>
      <c r="H1031" t="s">
        <v>1089</v>
      </c>
      <c r="I1031" t="str">
        <f>VLOOKUP(H1031,Datasæt_Analysesystemer!$D$2:$F$68,3,FALSE)</f>
        <v>Invasiv</v>
      </c>
      <c r="J1031" t="s">
        <v>738</v>
      </c>
      <c r="K1031" t="s">
        <v>802</v>
      </c>
      <c r="L1031" t="s">
        <v>741</v>
      </c>
      <c r="M1031" t="str">
        <f t="shared" si="16"/>
        <v>Present_Ct&lt;41</v>
      </c>
    </row>
    <row r="1032" spans="1:13" x14ac:dyDescent="0.25">
      <c r="A1032" t="s">
        <v>1608</v>
      </c>
      <c r="B1032" t="str">
        <f>VLOOKUP(A1032,Tabel1[[PrøveID]:[Longitude]],3,FALSE)</f>
        <v>Miljøstyrelsen</v>
      </c>
      <c r="C1032" s="83">
        <f>VLOOKUP(A1032,Tabel1[[PrøveID]:[Longitude]],2,FALSE)</f>
        <v>44356</v>
      </c>
      <c r="D1032">
        <f>VLOOKUP(A1032,Tabel1[[PrøveID]:[Longitude]],5,FALSE)</f>
        <v>56.467689999999997</v>
      </c>
      <c r="E1032">
        <f>VLOOKUP(A1032,Tabel1[[PrøveID]:[Longitude]],6,FALSE)</f>
        <v>9.4332200000000004</v>
      </c>
      <c r="F1032" t="str">
        <f>VLOOKUP(A1032,Tabel1[[PrøveID]:[Longitude]],4,FALSE)</f>
        <v>Nørresø</v>
      </c>
      <c r="G1032" s="24" t="str">
        <f>VLOOKUP(H1032,Datasæt_Analysesystemer!$D$3:$E$68,2,FALSE)</f>
        <v>Perca fluviatilis</v>
      </c>
      <c r="H1032" t="s">
        <v>804</v>
      </c>
      <c r="I1032" t="str">
        <f>VLOOKUP(H1032,Datasæt_Analysesystemer!$D$2:$F$68,3,FALSE)</f>
        <v>Almindelig</v>
      </c>
      <c r="J1032" t="s">
        <v>738</v>
      </c>
      <c r="K1032" t="s">
        <v>802</v>
      </c>
      <c r="L1032" t="s">
        <v>741</v>
      </c>
      <c r="M1032" t="str">
        <f t="shared" si="16"/>
        <v>Present_Ct&lt;41</v>
      </c>
    </row>
    <row r="1033" spans="1:13" x14ac:dyDescent="0.25">
      <c r="A1033" t="s">
        <v>1608</v>
      </c>
      <c r="B1033" t="str">
        <f>VLOOKUP(A1033,Tabel1[[PrøveID]:[Longitude]],3,FALSE)</f>
        <v>Miljøstyrelsen</v>
      </c>
      <c r="C1033" s="83">
        <f>VLOOKUP(A1033,Tabel1[[PrøveID]:[Longitude]],2,FALSE)</f>
        <v>44356</v>
      </c>
      <c r="D1033">
        <f>VLOOKUP(A1033,Tabel1[[PrøveID]:[Longitude]],5,FALSE)</f>
        <v>56.467689999999997</v>
      </c>
      <c r="E1033">
        <f>VLOOKUP(A1033,Tabel1[[PrøveID]:[Longitude]],6,FALSE)</f>
        <v>9.4332200000000004</v>
      </c>
      <c r="F1033" t="str">
        <f>VLOOKUP(A1033,Tabel1[[PrøveID]:[Longitude]],4,FALSE)</f>
        <v>Nørresø</v>
      </c>
      <c r="G1033" s="24" t="str">
        <f>VLOOKUP(H1033,Datasæt_Analysesystemer!$D$3:$E$68,2,FALSE)</f>
        <v>Perca fluviatilis</v>
      </c>
      <c r="H1033" t="s">
        <v>804</v>
      </c>
      <c r="I1033" t="str">
        <f>VLOOKUP(H1033,Datasæt_Analysesystemer!$D$2:$F$68,3,FALSE)</f>
        <v>Almindelig</v>
      </c>
      <c r="J1033" t="s">
        <v>744</v>
      </c>
      <c r="K1033" t="s">
        <v>747</v>
      </c>
      <c r="L1033" t="s">
        <v>768</v>
      </c>
      <c r="M1033" t="str">
        <f t="shared" si="16"/>
        <v>Absent</v>
      </c>
    </row>
    <row r="1034" spans="1:13" x14ac:dyDescent="0.25">
      <c r="A1034" t="s">
        <v>1608</v>
      </c>
      <c r="B1034" t="str">
        <f>VLOOKUP(A1034,Tabel1[[PrøveID]:[Longitude]],3,FALSE)</f>
        <v>Miljøstyrelsen</v>
      </c>
      <c r="C1034" s="83">
        <f>VLOOKUP(A1034,Tabel1[[PrøveID]:[Longitude]],2,FALSE)</f>
        <v>44356</v>
      </c>
      <c r="D1034">
        <f>VLOOKUP(A1034,Tabel1[[PrøveID]:[Longitude]],5,FALSE)</f>
        <v>56.467689999999997</v>
      </c>
      <c r="E1034">
        <f>VLOOKUP(A1034,Tabel1[[PrøveID]:[Longitude]],6,FALSE)</f>
        <v>9.4332200000000004</v>
      </c>
      <c r="F1034" t="str">
        <f>VLOOKUP(A1034,Tabel1[[PrøveID]:[Longitude]],4,FALSE)</f>
        <v>Nørresø</v>
      </c>
      <c r="G1034" s="24" t="str">
        <f>VLOOKUP(H1034,Datasæt_Analysesystemer!$D$3:$E$68,2,FALSE)</f>
        <v>Rutilus rutilus</v>
      </c>
      <c r="H1034" t="s">
        <v>805</v>
      </c>
      <c r="I1034" t="str">
        <f>VLOOKUP(H1034,Datasæt_Analysesystemer!$D$2:$F$68,3,FALSE)</f>
        <v>Almindelig</v>
      </c>
      <c r="J1034" t="s">
        <v>738</v>
      </c>
      <c r="K1034" t="s">
        <v>747</v>
      </c>
      <c r="L1034" t="s">
        <v>768</v>
      </c>
      <c r="M1034" t="str">
        <f t="shared" si="16"/>
        <v>Absent</v>
      </c>
    </row>
    <row r="1035" spans="1:13" x14ac:dyDescent="0.25">
      <c r="A1035" t="s">
        <v>1608</v>
      </c>
      <c r="B1035" t="str">
        <f>VLOOKUP(A1035,Tabel1[[PrøveID]:[Longitude]],3,FALSE)</f>
        <v>Miljøstyrelsen</v>
      </c>
      <c r="C1035" s="83">
        <f>VLOOKUP(A1035,Tabel1[[PrøveID]:[Longitude]],2,FALSE)</f>
        <v>44356</v>
      </c>
      <c r="D1035">
        <f>VLOOKUP(A1035,Tabel1[[PrøveID]:[Longitude]],5,FALSE)</f>
        <v>56.467689999999997</v>
      </c>
      <c r="E1035">
        <f>VLOOKUP(A1035,Tabel1[[PrøveID]:[Longitude]],6,FALSE)</f>
        <v>9.4332200000000004</v>
      </c>
      <c r="F1035" t="str">
        <f>VLOOKUP(A1035,Tabel1[[PrøveID]:[Longitude]],4,FALSE)</f>
        <v>Nørresø</v>
      </c>
      <c r="G1035" s="24" t="str">
        <f>VLOOKUP(H1035,Datasæt_Analysesystemer!$D$3:$E$68,2,FALSE)</f>
        <v>Rutilus rutilus</v>
      </c>
      <c r="H1035" t="s">
        <v>805</v>
      </c>
      <c r="I1035" t="str">
        <f>VLOOKUP(H1035,Datasæt_Analysesystemer!$D$2:$F$68,3,FALSE)</f>
        <v>Almindelig</v>
      </c>
      <c r="J1035" t="s">
        <v>744</v>
      </c>
      <c r="K1035" t="s">
        <v>747</v>
      </c>
      <c r="L1035" t="s">
        <v>768</v>
      </c>
      <c r="M1035" t="str">
        <f t="shared" si="16"/>
        <v>Absent</v>
      </c>
    </row>
    <row r="1036" spans="1:13" x14ac:dyDescent="0.25">
      <c r="A1036" t="s">
        <v>1608</v>
      </c>
      <c r="B1036" t="str">
        <f>VLOOKUP(A1036,Tabel1[[PrøveID]:[Longitude]],3,FALSE)</f>
        <v>Miljøstyrelsen</v>
      </c>
      <c r="C1036" s="83">
        <f>VLOOKUP(A1036,Tabel1[[PrøveID]:[Longitude]],2,FALSE)</f>
        <v>44356</v>
      </c>
      <c r="D1036">
        <f>VLOOKUP(A1036,Tabel1[[PrøveID]:[Longitude]],5,FALSE)</f>
        <v>56.467689999999997</v>
      </c>
      <c r="E1036">
        <f>VLOOKUP(A1036,Tabel1[[PrøveID]:[Longitude]],6,FALSE)</f>
        <v>9.4332200000000004</v>
      </c>
      <c r="F1036" t="str">
        <f>VLOOKUP(A1036,Tabel1[[PrøveID]:[Longitude]],4,FALSE)</f>
        <v>Nørresø</v>
      </c>
      <c r="G1036" s="24" t="str">
        <f>VLOOKUP(H1036,Datasæt_Analysesystemer!$D$3:$E$68,2,FALSE)</f>
        <v>Triturus cristatus</v>
      </c>
      <c r="H1036" t="s">
        <v>1106</v>
      </c>
      <c r="I1036" t="str">
        <f>VLOOKUP(H1036,Datasæt_Analysesystemer!$D$2:$F$68,3,FALSE)</f>
        <v>Truet</v>
      </c>
      <c r="J1036" t="s">
        <v>738</v>
      </c>
      <c r="K1036" t="s">
        <v>747</v>
      </c>
      <c r="L1036" t="s">
        <v>768</v>
      </c>
      <c r="M1036" t="str">
        <f t="shared" si="16"/>
        <v>Absent</v>
      </c>
    </row>
    <row r="1037" spans="1:13" x14ac:dyDescent="0.25">
      <c r="A1037" t="s">
        <v>1608</v>
      </c>
      <c r="B1037" t="str">
        <f>VLOOKUP(A1037,Tabel1[[PrøveID]:[Longitude]],3,FALSE)</f>
        <v>Miljøstyrelsen</v>
      </c>
      <c r="C1037" s="83">
        <f>VLOOKUP(A1037,Tabel1[[PrøveID]:[Longitude]],2,FALSE)</f>
        <v>44356</v>
      </c>
      <c r="D1037">
        <f>VLOOKUP(A1037,Tabel1[[PrøveID]:[Longitude]],5,FALSE)</f>
        <v>56.467689999999997</v>
      </c>
      <c r="E1037">
        <f>VLOOKUP(A1037,Tabel1[[PrøveID]:[Longitude]],6,FALSE)</f>
        <v>9.4332200000000004</v>
      </c>
      <c r="F1037" t="str">
        <f>VLOOKUP(A1037,Tabel1[[PrøveID]:[Longitude]],4,FALSE)</f>
        <v>Nørresø</v>
      </c>
      <c r="G1037" s="24" t="str">
        <f>VLOOKUP(H1037,Datasæt_Analysesystemer!$D$3:$E$68,2,FALSE)</f>
        <v>Triturus cristatus</v>
      </c>
      <c r="H1037" t="s">
        <v>1106</v>
      </c>
      <c r="I1037" t="str">
        <f>VLOOKUP(H1037,Datasæt_Analysesystemer!$D$2:$F$68,3,FALSE)</f>
        <v>Truet</v>
      </c>
      <c r="J1037" t="s">
        <v>738</v>
      </c>
      <c r="K1037" t="s">
        <v>747</v>
      </c>
      <c r="L1037" t="s">
        <v>768</v>
      </c>
      <c r="M1037" t="str">
        <f t="shared" si="16"/>
        <v>Absent</v>
      </c>
    </row>
    <row r="1038" spans="1:13" x14ac:dyDescent="0.25">
      <c r="A1038" t="s">
        <v>1608</v>
      </c>
      <c r="B1038" t="str">
        <f>VLOOKUP(A1038,Tabel1[[PrøveID]:[Longitude]],3,FALSE)</f>
        <v>Miljøstyrelsen</v>
      </c>
      <c r="C1038" s="83">
        <f>VLOOKUP(A1038,Tabel1[[PrøveID]:[Longitude]],2,FALSE)</f>
        <v>44356</v>
      </c>
      <c r="D1038">
        <f>VLOOKUP(A1038,Tabel1[[PrøveID]:[Longitude]],5,FALSE)</f>
        <v>56.467689999999997</v>
      </c>
      <c r="E1038">
        <f>VLOOKUP(A1038,Tabel1[[PrøveID]:[Longitude]],6,FALSE)</f>
        <v>9.4332200000000004</v>
      </c>
      <c r="F1038" t="str">
        <f>VLOOKUP(A1038,Tabel1[[PrøveID]:[Longitude]],4,FALSE)</f>
        <v>Nørresø</v>
      </c>
      <c r="G1038" s="24" t="str">
        <f>VLOOKUP(H1038,Datasæt_Analysesystemer!$D$3:$E$68,2,FALSE)</f>
        <v>Esox lucius</v>
      </c>
      <c r="H1038" t="s">
        <v>806</v>
      </c>
      <c r="I1038" t="str">
        <f>VLOOKUP(H1038,Datasæt_Analysesystemer!$D$2:$F$68,3,FALSE)</f>
        <v>Almindelig</v>
      </c>
      <c r="J1038" t="s">
        <v>738</v>
      </c>
      <c r="K1038" t="s">
        <v>802</v>
      </c>
      <c r="L1038" t="s">
        <v>741</v>
      </c>
      <c r="M1038" t="str">
        <f t="shared" si="16"/>
        <v>Present_Ct&lt;41</v>
      </c>
    </row>
    <row r="1039" spans="1:13" x14ac:dyDescent="0.25">
      <c r="A1039" t="s">
        <v>1608</v>
      </c>
      <c r="B1039" t="str">
        <f>VLOOKUP(A1039,Tabel1[[PrøveID]:[Longitude]],3,FALSE)</f>
        <v>Miljøstyrelsen</v>
      </c>
      <c r="C1039" s="83">
        <f>VLOOKUP(A1039,Tabel1[[PrøveID]:[Longitude]],2,FALSE)</f>
        <v>44356</v>
      </c>
      <c r="D1039">
        <f>VLOOKUP(A1039,Tabel1[[PrøveID]:[Longitude]],5,FALSE)</f>
        <v>56.467689999999997</v>
      </c>
      <c r="E1039">
        <f>VLOOKUP(A1039,Tabel1[[PrøveID]:[Longitude]],6,FALSE)</f>
        <v>9.4332200000000004</v>
      </c>
      <c r="F1039" t="str">
        <f>VLOOKUP(A1039,Tabel1[[PrøveID]:[Longitude]],4,FALSE)</f>
        <v>Nørresø</v>
      </c>
      <c r="G1039" s="24" t="str">
        <f>VLOOKUP(H1039,Datasæt_Analysesystemer!$D$3:$E$68,2,FALSE)</f>
        <v>Esox lucius</v>
      </c>
      <c r="H1039" t="s">
        <v>806</v>
      </c>
      <c r="I1039" t="str">
        <f>VLOOKUP(H1039,Datasæt_Analysesystemer!$D$2:$F$68,3,FALSE)</f>
        <v>Almindelig</v>
      </c>
      <c r="J1039" t="s">
        <v>738</v>
      </c>
      <c r="K1039" t="s">
        <v>802</v>
      </c>
      <c r="L1039" t="s">
        <v>741</v>
      </c>
      <c r="M1039" t="str">
        <f t="shared" si="16"/>
        <v>Present_Ct&lt;41</v>
      </c>
    </row>
    <row r="1040" spans="1:13" x14ac:dyDescent="0.25">
      <c r="A1040" t="s">
        <v>1608</v>
      </c>
      <c r="B1040" t="str">
        <f>VLOOKUP(A1040,Tabel1[[PrøveID]:[Longitude]],3,FALSE)</f>
        <v>Miljøstyrelsen</v>
      </c>
      <c r="C1040" s="83">
        <f>VLOOKUP(A1040,Tabel1[[PrøveID]:[Longitude]],2,FALSE)</f>
        <v>44356</v>
      </c>
      <c r="D1040">
        <f>VLOOKUP(A1040,Tabel1[[PrøveID]:[Longitude]],5,FALSE)</f>
        <v>56.467689999999997</v>
      </c>
      <c r="E1040">
        <f>VLOOKUP(A1040,Tabel1[[PrøveID]:[Longitude]],6,FALSE)</f>
        <v>9.4332200000000004</v>
      </c>
      <c r="F1040" t="str">
        <f>VLOOKUP(A1040,Tabel1[[PrøveID]:[Longitude]],4,FALSE)</f>
        <v>Nørresø</v>
      </c>
      <c r="G1040" s="24" t="str">
        <f>VLOOKUP(H1040,Datasæt_Analysesystemer!$D$3:$E$68,2,FALSE)</f>
        <v>Cyprinus carpio</v>
      </c>
      <c r="H1040" t="s">
        <v>807</v>
      </c>
      <c r="I1040" t="str">
        <f>VLOOKUP(H1040,Datasæt_Analysesystemer!$D$2:$F$68,3,FALSE)</f>
        <v>Invasiv</v>
      </c>
      <c r="J1040" t="s">
        <v>744</v>
      </c>
      <c r="K1040" t="s">
        <v>747</v>
      </c>
      <c r="L1040" t="s">
        <v>768</v>
      </c>
      <c r="M1040" t="str">
        <f t="shared" si="16"/>
        <v>Absent</v>
      </c>
    </row>
    <row r="1041" spans="1:13" x14ac:dyDescent="0.25">
      <c r="A1041" t="s">
        <v>1608</v>
      </c>
      <c r="B1041" t="str">
        <f>VLOOKUP(A1041,Tabel1[[PrøveID]:[Longitude]],3,FALSE)</f>
        <v>Miljøstyrelsen</v>
      </c>
      <c r="C1041" s="83">
        <f>VLOOKUP(A1041,Tabel1[[PrøveID]:[Longitude]],2,FALSE)</f>
        <v>44356</v>
      </c>
      <c r="D1041">
        <f>VLOOKUP(A1041,Tabel1[[PrøveID]:[Longitude]],5,FALSE)</f>
        <v>56.467689999999997</v>
      </c>
      <c r="E1041">
        <f>VLOOKUP(A1041,Tabel1[[PrøveID]:[Longitude]],6,FALSE)</f>
        <v>9.4332200000000004</v>
      </c>
      <c r="F1041" t="str">
        <f>VLOOKUP(A1041,Tabel1[[PrøveID]:[Longitude]],4,FALSE)</f>
        <v>Nørresø</v>
      </c>
      <c r="G1041" s="24" t="str">
        <f>VLOOKUP(H1041,Datasæt_Analysesystemer!$D$3:$E$68,2,FALSE)</f>
        <v>Cyprinus carpio</v>
      </c>
      <c r="H1041" t="s">
        <v>807</v>
      </c>
      <c r="I1041" t="str">
        <f>VLOOKUP(H1041,Datasæt_Analysesystemer!$D$2:$F$68,3,FALSE)</f>
        <v>Invasiv</v>
      </c>
      <c r="J1041" t="s">
        <v>744</v>
      </c>
      <c r="K1041" t="s">
        <v>747</v>
      </c>
      <c r="L1041" t="s">
        <v>768</v>
      </c>
      <c r="M1041" t="str">
        <f t="shared" si="16"/>
        <v>Absent</v>
      </c>
    </row>
    <row r="1042" spans="1:13" x14ac:dyDescent="0.25">
      <c r="A1042" t="s">
        <v>1608</v>
      </c>
      <c r="B1042" t="str">
        <f>VLOOKUP(A1042,Tabel1[[PrøveID]:[Longitude]],3,FALSE)</f>
        <v>Miljøstyrelsen</v>
      </c>
      <c r="C1042" s="83">
        <f>VLOOKUP(A1042,Tabel1[[PrøveID]:[Longitude]],2,FALSE)</f>
        <v>44356</v>
      </c>
      <c r="D1042">
        <f>VLOOKUP(A1042,Tabel1[[PrøveID]:[Longitude]],5,FALSE)</f>
        <v>56.467689999999997</v>
      </c>
      <c r="E1042">
        <f>VLOOKUP(A1042,Tabel1[[PrøveID]:[Longitude]],6,FALSE)</f>
        <v>9.4332200000000004</v>
      </c>
      <c r="F1042" t="str">
        <f>VLOOKUP(A1042,Tabel1[[PrøveID]:[Longitude]],4,FALSE)</f>
        <v>Nørresø</v>
      </c>
      <c r="G1042" s="24" t="str">
        <f>VLOOKUP(H1042,Datasæt_Analysesystemer!$D$3:$E$68,2,FALSE)</f>
        <v>Carassius auratus</v>
      </c>
      <c r="H1042" t="s">
        <v>1086</v>
      </c>
      <c r="I1042" t="str">
        <f>VLOOKUP(H1042,Datasæt_Analysesystemer!$D$2:$F$68,3,FALSE)</f>
        <v>Invasiv</v>
      </c>
      <c r="J1042" t="s">
        <v>744</v>
      </c>
      <c r="K1042" t="s">
        <v>747</v>
      </c>
      <c r="L1042" t="s">
        <v>768</v>
      </c>
      <c r="M1042" t="str">
        <f t="shared" si="16"/>
        <v>Absent</v>
      </c>
    </row>
    <row r="1043" spans="1:13" x14ac:dyDescent="0.25">
      <c r="A1043" t="s">
        <v>1608</v>
      </c>
      <c r="B1043" t="str">
        <f>VLOOKUP(A1043,Tabel1[[PrøveID]:[Longitude]],3,FALSE)</f>
        <v>Miljøstyrelsen</v>
      </c>
      <c r="C1043" s="83">
        <f>VLOOKUP(A1043,Tabel1[[PrøveID]:[Longitude]],2,FALSE)</f>
        <v>44356</v>
      </c>
      <c r="D1043">
        <f>VLOOKUP(A1043,Tabel1[[PrøveID]:[Longitude]],5,FALSE)</f>
        <v>56.467689999999997</v>
      </c>
      <c r="E1043">
        <f>VLOOKUP(A1043,Tabel1[[PrøveID]:[Longitude]],6,FALSE)</f>
        <v>9.4332200000000004</v>
      </c>
      <c r="F1043" t="str">
        <f>VLOOKUP(A1043,Tabel1[[PrøveID]:[Longitude]],4,FALSE)</f>
        <v>Nørresø</v>
      </c>
      <c r="G1043" s="24" t="str">
        <f>VLOOKUP(H1043,Datasæt_Analysesystemer!$D$3:$E$68,2,FALSE)</f>
        <v>Carassius auratus</v>
      </c>
      <c r="H1043" t="s">
        <v>1086</v>
      </c>
      <c r="I1043" t="str">
        <f>VLOOKUP(H1043,Datasæt_Analysesystemer!$D$2:$F$68,3,FALSE)</f>
        <v>Invasiv</v>
      </c>
      <c r="J1043" t="s">
        <v>744</v>
      </c>
      <c r="K1043" t="s">
        <v>747</v>
      </c>
      <c r="L1043" t="s">
        <v>768</v>
      </c>
      <c r="M1043" t="str">
        <f t="shared" si="16"/>
        <v>Absent</v>
      </c>
    </row>
    <row r="1044" spans="1:13" x14ac:dyDescent="0.25">
      <c r="A1044" t="s">
        <v>1608</v>
      </c>
      <c r="B1044" t="str">
        <f>VLOOKUP(A1044,Tabel1[[PrøveID]:[Longitude]],3,FALSE)</f>
        <v>Miljøstyrelsen</v>
      </c>
      <c r="C1044" s="83">
        <f>VLOOKUP(A1044,Tabel1[[PrøveID]:[Longitude]],2,FALSE)</f>
        <v>44356</v>
      </c>
      <c r="D1044">
        <f>VLOOKUP(A1044,Tabel1[[PrøveID]:[Longitude]],5,FALSE)</f>
        <v>56.467689999999997</v>
      </c>
      <c r="E1044">
        <f>VLOOKUP(A1044,Tabel1[[PrøveID]:[Longitude]],6,FALSE)</f>
        <v>9.4332200000000004</v>
      </c>
      <c r="F1044" t="str">
        <f>VLOOKUP(A1044,Tabel1[[PrøveID]:[Longitude]],4,FALSE)</f>
        <v>Nørresø</v>
      </c>
      <c r="G1044" s="24" t="str">
        <f>VLOOKUP(H1044,Datasæt_Analysesystemer!$D$3:$E$68,2,FALSE)</f>
        <v>Lissotriton vulgaris</v>
      </c>
      <c r="H1044" t="s">
        <v>1047</v>
      </c>
      <c r="I1044" t="str">
        <f>VLOOKUP(H1044,Datasæt_Analysesystemer!$D$2:$F$68,3,FALSE)</f>
        <v>Truet</v>
      </c>
      <c r="J1044" t="s">
        <v>738</v>
      </c>
      <c r="K1044" t="s">
        <v>747</v>
      </c>
      <c r="L1044" t="s">
        <v>768</v>
      </c>
      <c r="M1044" t="str">
        <f t="shared" si="16"/>
        <v>Absent</v>
      </c>
    </row>
    <row r="1045" spans="1:13" x14ac:dyDescent="0.25">
      <c r="A1045" t="s">
        <v>1608</v>
      </c>
      <c r="B1045" t="str">
        <f>VLOOKUP(A1045,Tabel1[[PrøveID]:[Longitude]],3,FALSE)</f>
        <v>Miljøstyrelsen</v>
      </c>
      <c r="C1045" s="83">
        <f>VLOOKUP(A1045,Tabel1[[PrøveID]:[Longitude]],2,FALSE)</f>
        <v>44356</v>
      </c>
      <c r="D1045">
        <f>VLOOKUP(A1045,Tabel1[[PrøveID]:[Longitude]],5,FALSE)</f>
        <v>56.467689999999997</v>
      </c>
      <c r="E1045">
        <f>VLOOKUP(A1045,Tabel1[[PrøveID]:[Longitude]],6,FALSE)</f>
        <v>9.4332200000000004</v>
      </c>
      <c r="F1045" t="str">
        <f>VLOOKUP(A1045,Tabel1[[PrøveID]:[Longitude]],4,FALSE)</f>
        <v>Nørresø</v>
      </c>
      <c r="G1045" s="24" t="str">
        <f>VLOOKUP(H1045,Datasæt_Analysesystemer!$D$3:$E$68,2,FALSE)</f>
        <v>Lissotriton vulgaris</v>
      </c>
      <c r="H1045" t="s">
        <v>1047</v>
      </c>
      <c r="I1045" t="str">
        <f>VLOOKUP(H1045,Datasæt_Analysesystemer!$D$2:$F$68,3,FALSE)</f>
        <v>Truet</v>
      </c>
      <c r="J1045" t="s">
        <v>738</v>
      </c>
      <c r="K1045" t="s">
        <v>747</v>
      </c>
      <c r="L1045" t="s">
        <v>768</v>
      </c>
      <c r="M1045" t="str">
        <f t="shared" si="16"/>
        <v>Absent</v>
      </c>
    </row>
    <row r="1046" spans="1:13" x14ac:dyDescent="0.25">
      <c r="A1046" t="s">
        <v>1608</v>
      </c>
      <c r="B1046" t="str">
        <f>VLOOKUP(A1046,Tabel1[[PrøveID]:[Longitude]],3,FALSE)</f>
        <v>Miljøstyrelsen</v>
      </c>
      <c r="C1046" s="83">
        <f>VLOOKUP(A1046,Tabel1[[PrøveID]:[Longitude]],2,FALSE)</f>
        <v>44356</v>
      </c>
      <c r="D1046">
        <f>VLOOKUP(A1046,Tabel1[[PrøveID]:[Longitude]],5,FALSE)</f>
        <v>56.467689999999997</v>
      </c>
      <c r="E1046">
        <f>VLOOKUP(A1046,Tabel1[[PrøveID]:[Longitude]],6,FALSE)</f>
        <v>9.4332200000000004</v>
      </c>
      <c r="F1046" t="str">
        <f>VLOOKUP(A1046,Tabel1[[PrøveID]:[Longitude]],4,FALSE)</f>
        <v>Nørresø</v>
      </c>
      <c r="G1046" s="24" t="str">
        <f>VLOOKUP(H1046,Datasæt_Analysesystemer!$D$3:$E$68,2,FALSE)</f>
        <v>Astacus astacus</v>
      </c>
      <c r="H1046" t="s">
        <v>810</v>
      </c>
      <c r="I1046" t="str">
        <f>VLOOKUP(H1046,Datasæt_Analysesystemer!$D$2:$F$68,3,FALSE)</f>
        <v>Almindelig</v>
      </c>
      <c r="J1046" t="s">
        <v>738</v>
      </c>
      <c r="K1046" t="s">
        <v>747</v>
      </c>
      <c r="L1046" t="s">
        <v>768</v>
      </c>
      <c r="M1046" t="str">
        <f t="shared" si="16"/>
        <v>Absent</v>
      </c>
    </row>
    <row r="1047" spans="1:13" x14ac:dyDescent="0.25">
      <c r="A1047" t="s">
        <v>1608</v>
      </c>
      <c r="B1047" t="str">
        <f>VLOOKUP(A1047,Tabel1[[PrøveID]:[Longitude]],3,FALSE)</f>
        <v>Miljøstyrelsen</v>
      </c>
      <c r="C1047" s="83">
        <f>VLOOKUP(A1047,Tabel1[[PrøveID]:[Longitude]],2,FALSE)</f>
        <v>44356</v>
      </c>
      <c r="D1047">
        <f>VLOOKUP(A1047,Tabel1[[PrøveID]:[Longitude]],5,FALSE)</f>
        <v>56.467689999999997</v>
      </c>
      <c r="E1047">
        <f>VLOOKUP(A1047,Tabel1[[PrøveID]:[Longitude]],6,FALSE)</f>
        <v>9.4332200000000004</v>
      </c>
      <c r="F1047" t="str">
        <f>VLOOKUP(A1047,Tabel1[[PrøveID]:[Longitude]],4,FALSE)</f>
        <v>Nørresø</v>
      </c>
      <c r="G1047" s="24" t="str">
        <f>VLOOKUP(H1047,Datasæt_Analysesystemer!$D$3:$E$68,2,FALSE)</f>
        <v>Astacus astacus</v>
      </c>
      <c r="H1047" t="s">
        <v>810</v>
      </c>
      <c r="I1047" t="str">
        <f>VLOOKUP(H1047,Datasæt_Analysesystemer!$D$2:$F$68,3,FALSE)</f>
        <v>Almindelig</v>
      </c>
      <c r="J1047" t="s">
        <v>744</v>
      </c>
      <c r="K1047" t="s">
        <v>747</v>
      </c>
      <c r="L1047" t="s">
        <v>768</v>
      </c>
      <c r="M1047" t="str">
        <f t="shared" si="16"/>
        <v>Absent</v>
      </c>
    </row>
    <row r="1048" spans="1:13" x14ac:dyDescent="0.25">
      <c r="A1048" t="s">
        <v>1608</v>
      </c>
      <c r="B1048" t="str">
        <f>VLOOKUP(A1048,Tabel1[[PrøveID]:[Longitude]],3,FALSE)</f>
        <v>Miljøstyrelsen</v>
      </c>
      <c r="C1048" s="83">
        <f>VLOOKUP(A1048,Tabel1[[PrøveID]:[Longitude]],2,FALSE)</f>
        <v>44356</v>
      </c>
      <c r="D1048">
        <f>VLOOKUP(A1048,Tabel1[[PrøveID]:[Longitude]],5,FALSE)</f>
        <v>56.467689999999997</v>
      </c>
      <c r="E1048">
        <f>VLOOKUP(A1048,Tabel1[[PrøveID]:[Longitude]],6,FALSE)</f>
        <v>9.4332200000000004</v>
      </c>
      <c r="F1048" t="str">
        <f>VLOOKUP(A1048,Tabel1[[PrøveID]:[Longitude]],4,FALSE)</f>
        <v>Nørresø</v>
      </c>
      <c r="G1048" s="24" t="str">
        <f>VLOOKUP(H1048,Datasæt_Analysesystemer!$D$3:$E$68,2,FALSE)</f>
        <v>Pacifastacus leniusculus</v>
      </c>
      <c r="H1048" t="s">
        <v>811</v>
      </c>
      <c r="I1048" t="str">
        <f>VLOOKUP(H1048,Datasæt_Analysesystemer!$D$2:$F$68,3,FALSE)</f>
        <v>Invasiv</v>
      </c>
      <c r="J1048" t="s">
        <v>738</v>
      </c>
      <c r="K1048" t="s">
        <v>747</v>
      </c>
      <c r="L1048" t="s">
        <v>768</v>
      </c>
      <c r="M1048" t="str">
        <f t="shared" si="16"/>
        <v>Absent</v>
      </c>
    </row>
    <row r="1049" spans="1:13" x14ac:dyDescent="0.25">
      <c r="A1049" t="s">
        <v>1608</v>
      </c>
      <c r="B1049" t="str">
        <f>VLOOKUP(A1049,Tabel1[[PrøveID]:[Longitude]],3,FALSE)</f>
        <v>Miljøstyrelsen</v>
      </c>
      <c r="C1049" s="83">
        <f>VLOOKUP(A1049,Tabel1[[PrøveID]:[Longitude]],2,FALSE)</f>
        <v>44356</v>
      </c>
      <c r="D1049">
        <f>VLOOKUP(A1049,Tabel1[[PrøveID]:[Longitude]],5,FALSE)</f>
        <v>56.467689999999997</v>
      </c>
      <c r="E1049">
        <f>VLOOKUP(A1049,Tabel1[[PrøveID]:[Longitude]],6,FALSE)</f>
        <v>9.4332200000000004</v>
      </c>
      <c r="F1049" t="str">
        <f>VLOOKUP(A1049,Tabel1[[PrøveID]:[Longitude]],4,FALSE)</f>
        <v>Nørresø</v>
      </c>
      <c r="G1049" s="24" t="str">
        <f>VLOOKUP(H1049,Datasæt_Analysesystemer!$D$3:$E$68,2,FALSE)</f>
        <v>Pacifastacus leniusculus</v>
      </c>
      <c r="H1049" t="s">
        <v>811</v>
      </c>
      <c r="I1049" t="str">
        <f>VLOOKUP(H1049,Datasæt_Analysesystemer!$D$2:$F$68,3,FALSE)</f>
        <v>Invasiv</v>
      </c>
      <c r="J1049" t="s">
        <v>738</v>
      </c>
      <c r="K1049" t="s">
        <v>747</v>
      </c>
      <c r="L1049" t="s">
        <v>768</v>
      </c>
      <c r="M1049" t="str">
        <f t="shared" si="16"/>
        <v>Absent</v>
      </c>
    </row>
    <row r="1050" spans="1:13" x14ac:dyDescent="0.25">
      <c r="A1050" t="s">
        <v>1608</v>
      </c>
      <c r="B1050" t="str">
        <f>VLOOKUP(A1050,Tabel1[[PrøveID]:[Longitude]],3,FALSE)</f>
        <v>Miljøstyrelsen</v>
      </c>
      <c r="C1050" s="83">
        <f>VLOOKUP(A1050,Tabel1[[PrøveID]:[Longitude]],2,FALSE)</f>
        <v>44356</v>
      </c>
      <c r="D1050">
        <f>VLOOKUP(A1050,Tabel1[[PrøveID]:[Longitude]],5,FALSE)</f>
        <v>56.467689999999997</v>
      </c>
      <c r="E1050">
        <f>VLOOKUP(A1050,Tabel1[[PrøveID]:[Longitude]],6,FALSE)</f>
        <v>9.4332200000000004</v>
      </c>
      <c r="F1050" t="str">
        <f>VLOOKUP(A1050,Tabel1[[PrøveID]:[Longitude]],4,FALSE)</f>
        <v>Nørresø</v>
      </c>
      <c r="G1050" s="24" t="str">
        <f>VLOOKUP(H1050,Datasæt_Analysesystemer!$D$3:$E$68,2,FALSE)</f>
        <v>Astacus leptodactylus</v>
      </c>
      <c r="H1050" t="s">
        <v>1012</v>
      </c>
      <c r="I1050" t="str">
        <f>VLOOKUP(H1050,Datasæt_Analysesystemer!$D$2:$F$68,3,FALSE)</f>
        <v>Invasiv</v>
      </c>
      <c r="J1050" t="s">
        <v>738</v>
      </c>
      <c r="K1050" t="s">
        <v>802</v>
      </c>
      <c r="L1050" t="s">
        <v>768</v>
      </c>
      <c r="M1050" t="str">
        <f t="shared" si="16"/>
        <v>Present_Ct&gt;41</v>
      </c>
    </row>
    <row r="1051" spans="1:13" x14ac:dyDescent="0.25">
      <c r="A1051" t="s">
        <v>1608</v>
      </c>
      <c r="B1051" t="str">
        <f>VLOOKUP(A1051,Tabel1[[PrøveID]:[Longitude]],3,FALSE)</f>
        <v>Miljøstyrelsen</v>
      </c>
      <c r="C1051" s="83">
        <f>VLOOKUP(A1051,Tabel1[[PrøveID]:[Longitude]],2,FALSE)</f>
        <v>44356</v>
      </c>
      <c r="D1051">
        <f>VLOOKUP(A1051,Tabel1[[PrøveID]:[Longitude]],5,FALSE)</f>
        <v>56.467689999999997</v>
      </c>
      <c r="E1051">
        <f>VLOOKUP(A1051,Tabel1[[PrøveID]:[Longitude]],6,FALSE)</f>
        <v>9.4332200000000004</v>
      </c>
      <c r="F1051" t="str">
        <f>VLOOKUP(A1051,Tabel1[[PrøveID]:[Longitude]],4,FALSE)</f>
        <v>Nørresø</v>
      </c>
      <c r="G1051" s="24" t="str">
        <f>VLOOKUP(H1051,Datasæt_Analysesystemer!$D$3:$E$68,2,FALSE)</f>
        <v>Astacus leptodactylus</v>
      </c>
      <c r="H1051" t="s">
        <v>1012</v>
      </c>
      <c r="I1051" t="str">
        <f>VLOOKUP(H1051,Datasæt_Analysesystemer!$D$2:$F$68,3,FALSE)</f>
        <v>Invasiv</v>
      </c>
      <c r="J1051" t="s">
        <v>738</v>
      </c>
      <c r="K1051" t="s">
        <v>747</v>
      </c>
      <c r="L1051" t="s">
        <v>768</v>
      </c>
      <c r="M1051" t="str">
        <f t="shared" si="16"/>
        <v>Absent</v>
      </c>
    </row>
    <row r="1052" spans="1:13" x14ac:dyDescent="0.25">
      <c r="A1052" t="s">
        <v>1608</v>
      </c>
      <c r="B1052" t="str">
        <f>VLOOKUP(A1052,Tabel1[[PrøveID]:[Longitude]],3,FALSE)</f>
        <v>Miljøstyrelsen</v>
      </c>
      <c r="C1052" s="83">
        <f>VLOOKUP(A1052,Tabel1[[PrøveID]:[Longitude]],2,FALSE)</f>
        <v>44356</v>
      </c>
      <c r="D1052">
        <f>VLOOKUP(A1052,Tabel1[[PrøveID]:[Longitude]],5,FALSE)</f>
        <v>56.467689999999997</v>
      </c>
      <c r="E1052">
        <f>VLOOKUP(A1052,Tabel1[[PrøveID]:[Longitude]],6,FALSE)</f>
        <v>9.4332200000000004</v>
      </c>
      <c r="F1052" t="str">
        <f>VLOOKUP(A1052,Tabel1[[PrøveID]:[Longitude]],4,FALSE)</f>
        <v>Nørresø</v>
      </c>
      <c r="G1052" s="24" t="str">
        <f>VLOOKUP(H1052,Datasæt_Analysesystemer!$D$3:$E$68,2,FALSE)</f>
        <v>Eriocheir sinensis</v>
      </c>
      <c r="H1052" t="s">
        <v>1031</v>
      </c>
      <c r="I1052" t="str">
        <f>VLOOKUP(H1052,Datasæt_Analysesystemer!$D$2:$F$68,3,FALSE)</f>
        <v>Invasiv</v>
      </c>
      <c r="J1052" t="s">
        <v>744</v>
      </c>
      <c r="K1052" t="s">
        <v>747</v>
      </c>
      <c r="L1052" t="s">
        <v>768</v>
      </c>
      <c r="M1052" t="str">
        <f t="shared" si="16"/>
        <v>Absent</v>
      </c>
    </row>
    <row r="1053" spans="1:13" x14ac:dyDescent="0.25">
      <c r="A1053" t="s">
        <v>1608</v>
      </c>
      <c r="B1053" t="str">
        <f>VLOOKUP(A1053,Tabel1[[PrøveID]:[Longitude]],3,FALSE)</f>
        <v>Miljøstyrelsen</v>
      </c>
      <c r="C1053" s="83">
        <f>VLOOKUP(A1053,Tabel1[[PrøveID]:[Longitude]],2,FALSE)</f>
        <v>44356</v>
      </c>
      <c r="D1053">
        <f>VLOOKUP(A1053,Tabel1[[PrøveID]:[Longitude]],5,FALSE)</f>
        <v>56.467689999999997</v>
      </c>
      <c r="E1053">
        <f>VLOOKUP(A1053,Tabel1[[PrøveID]:[Longitude]],6,FALSE)</f>
        <v>9.4332200000000004</v>
      </c>
      <c r="F1053" t="str">
        <f>VLOOKUP(A1053,Tabel1[[PrøveID]:[Longitude]],4,FALSE)</f>
        <v>Nørresø</v>
      </c>
      <c r="G1053" s="24" t="str">
        <f>VLOOKUP(H1053,Datasæt_Analysesystemer!$D$3:$E$68,2,FALSE)</f>
        <v>Eriocheir sinensis</v>
      </c>
      <c r="H1053" t="s">
        <v>1031</v>
      </c>
      <c r="I1053" t="str">
        <f>VLOOKUP(H1053,Datasæt_Analysesystemer!$D$2:$F$68,3,FALSE)</f>
        <v>Invasiv</v>
      </c>
      <c r="J1053" t="s">
        <v>738</v>
      </c>
      <c r="K1053" t="s">
        <v>747</v>
      </c>
      <c r="L1053" t="s">
        <v>768</v>
      </c>
      <c r="M1053" t="str">
        <f t="shared" si="16"/>
        <v>Absent</v>
      </c>
    </row>
    <row r="1054" spans="1:13" x14ac:dyDescent="0.25">
      <c r="A1054" t="s">
        <v>1608</v>
      </c>
      <c r="B1054" t="str">
        <f>VLOOKUP(A1054,Tabel1[[PrøveID]:[Longitude]],3,FALSE)</f>
        <v>Miljøstyrelsen</v>
      </c>
      <c r="C1054" s="83">
        <f>VLOOKUP(A1054,Tabel1[[PrøveID]:[Longitude]],2,FALSE)</f>
        <v>44356</v>
      </c>
      <c r="D1054">
        <f>VLOOKUP(A1054,Tabel1[[PrøveID]:[Longitude]],5,FALSE)</f>
        <v>56.467689999999997</v>
      </c>
      <c r="E1054">
        <f>VLOOKUP(A1054,Tabel1[[PrøveID]:[Longitude]],6,FALSE)</f>
        <v>9.4332200000000004</v>
      </c>
      <c r="F1054" t="str">
        <f>VLOOKUP(A1054,Tabel1[[PrøveID]:[Longitude]],4,FALSE)</f>
        <v>Nørresø</v>
      </c>
      <c r="G1054" s="24" t="str">
        <f>VLOOKUP(H1054,Datasæt_Analysesystemer!$D$3:$E$68,2,FALSE)</f>
        <v>Dytiscus latissimus</v>
      </c>
      <c r="H1054" t="s">
        <v>1264</v>
      </c>
      <c r="I1054" t="str">
        <f>VLOOKUP(H1054,Datasæt_Analysesystemer!$D$2:$F$68,3,FALSE)</f>
        <v>Sjælden</v>
      </c>
      <c r="J1054" t="s">
        <v>744</v>
      </c>
      <c r="K1054" t="s">
        <v>747</v>
      </c>
      <c r="L1054" t="s">
        <v>768</v>
      </c>
      <c r="M1054" t="str">
        <f t="shared" si="16"/>
        <v>Absent</v>
      </c>
    </row>
    <row r="1055" spans="1:13" x14ac:dyDescent="0.25">
      <c r="A1055" t="s">
        <v>1608</v>
      </c>
      <c r="B1055" t="str">
        <f>VLOOKUP(A1055,Tabel1[[PrøveID]:[Longitude]],3,FALSE)</f>
        <v>Miljøstyrelsen</v>
      </c>
      <c r="C1055" s="83">
        <f>VLOOKUP(A1055,Tabel1[[PrøveID]:[Longitude]],2,FALSE)</f>
        <v>44356</v>
      </c>
      <c r="D1055">
        <f>VLOOKUP(A1055,Tabel1[[PrøveID]:[Longitude]],5,FALSE)</f>
        <v>56.467689999999997</v>
      </c>
      <c r="E1055">
        <f>VLOOKUP(A1055,Tabel1[[PrøveID]:[Longitude]],6,FALSE)</f>
        <v>9.4332200000000004</v>
      </c>
      <c r="F1055" t="str">
        <f>VLOOKUP(A1055,Tabel1[[PrøveID]:[Longitude]],4,FALSE)</f>
        <v>Nørresø</v>
      </c>
      <c r="G1055" s="24" t="str">
        <f>VLOOKUP(H1055,Datasæt_Analysesystemer!$D$3:$E$68,2,FALSE)</f>
        <v>Dytiscus latissimus</v>
      </c>
      <c r="H1055" t="s">
        <v>1264</v>
      </c>
      <c r="I1055" t="str">
        <f>VLOOKUP(H1055,Datasæt_Analysesystemer!$D$2:$F$68,3,FALSE)</f>
        <v>Sjælden</v>
      </c>
      <c r="J1055" t="s">
        <v>738</v>
      </c>
      <c r="K1055" t="s">
        <v>747</v>
      </c>
      <c r="L1055" t="s">
        <v>768</v>
      </c>
      <c r="M1055" t="str">
        <f t="shared" si="16"/>
        <v>Absent</v>
      </c>
    </row>
    <row r="1056" spans="1:13" x14ac:dyDescent="0.25">
      <c r="A1056" t="s">
        <v>1597</v>
      </c>
      <c r="B1056" t="str">
        <f>VLOOKUP(A1056,Tabel1[[PrøveID]:[Longitude]],3,FALSE)</f>
        <v>Miljøstyrelsen</v>
      </c>
      <c r="C1056" s="83">
        <f>VLOOKUP(A1056,Tabel1[[PrøveID]:[Longitude]],2,FALSE)</f>
        <v>0</v>
      </c>
      <c r="D1056">
        <f>VLOOKUP(A1056,Tabel1[[PrøveID]:[Longitude]],5,FALSE)</f>
        <v>56.144058600000001</v>
      </c>
      <c r="E1056">
        <f>VLOOKUP(A1056,Tabel1[[PrøveID]:[Longitude]],6,FALSE)</f>
        <v>8.1767350000000008</v>
      </c>
      <c r="F1056" t="str">
        <f>VLOOKUP(A1056,Tabel1[[PrøveID]:[Longitude]],4,FALSE)</f>
        <v>Stadil Fjord (Sø i Ringkøbing)</v>
      </c>
      <c r="G1056" s="24" t="str">
        <f>VLOOKUP(H1056,Datasæt_Analysesystemer!$D$3:$E$68,2,FALSE)</f>
        <v>Platichthys flesus</v>
      </c>
      <c r="H1056" t="s">
        <v>793</v>
      </c>
      <c r="I1056" t="str">
        <f>VLOOKUP(H1056,Datasæt_Analysesystemer!$D$2:$F$68,3,FALSE)</f>
        <v>Almindelig</v>
      </c>
      <c r="J1056" t="s">
        <v>738</v>
      </c>
      <c r="K1056" t="s">
        <v>747</v>
      </c>
      <c r="L1056" t="s">
        <v>768</v>
      </c>
      <c r="M1056" t="str">
        <f t="shared" si="16"/>
        <v>Absent</v>
      </c>
    </row>
    <row r="1057" spans="1:13" x14ac:dyDescent="0.25">
      <c r="A1057" t="s">
        <v>1597</v>
      </c>
      <c r="B1057" t="str">
        <f>VLOOKUP(A1057,Tabel1[[PrøveID]:[Longitude]],3,FALSE)</f>
        <v>Miljøstyrelsen</v>
      </c>
      <c r="C1057" s="83">
        <f>VLOOKUP(A1057,Tabel1[[PrøveID]:[Longitude]],2,FALSE)</f>
        <v>0</v>
      </c>
      <c r="D1057">
        <f>VLOOKUP(A1057,Tabel1[[PrøveID]:[Longitude]],5,FALSE)</f>
        <v>56.144058600000001</v>
      </c>
      <c r="E1057">
        <f>VLOOKUP(A1057,Tabel1[[PrøveID]:[Longitude]],6,FALSE)</f>
        <v>8.1767350000000008</v>
      </c>
      <c r="F1057" t="str">
        <f>VLOOKUP(A1057,Tabel1[[PrøveID]:[Longitude]],4,FALSE)</f>
        <v>Stadil Fjord (Sø i Ringkøbing)</v>
      </c>
      <c r="G1057" s="24" t="str">
        <f>VLOOKUP(H1057,Datasæt_Analysesystemer!$D$3:$E$68,2,FALSE)</f>
        <v>Platichthys flesus</v>
      </c>
      <c r="H1057" t="s">
        <v>793</v>
      </c>
      <c r="I1057" t="str">
        <f>VLOOKUP(H1057,Datasæt_Analysesystemer!$D$2:$F$68,3,FALSE)</f>
        <v>Almindelig</v>
      </c>
      <c r="J1057" t="s">
        <v>738</v>
      </c>
      <c r="K1057" t="s">
        <v>747</v>
      </c>
      <c r="L1057" t="s">
        <v>768</v>
      </c>
      <c r="M1057" t="str">
        <f t="shared" si="16"/>
        <v>Absent</v>
      </c>
    </row>
    <row r="1058" spans="1:13" x14ac:dyDescent="0.25">
      <c r="A1058" t="s">
        <v>1597</v>
      </c>
      <c r="B1058" t="str">
        <f>VLOOKUP(A1058,Tabel1[[PrøveID]:[Longitude]],3,FALSE)</f>
        <v>Miljøstyrelsen</v>
      </c>
      <c r="C1058" s="83">
        <f>VLOOKUP(A1058,Tabel1[[PrøveID]:[Longitude]],2,FALSE)</f>
        <v>0</v>
      </c>
      <c r="D1058">
        <f>VLOOKUP(A1058,Tabel1[[PrøveID]:[Longitude]],5,FALSE)</f>
        <v>56.144058600000001</v>
      </c>
      <c r="E1058">
        <f>VLOOKUP(A1058,Tabel1[[PrøveID]:[Longitude]],6,FALSE)</f>
        <v>8.1767350000000008</v>
      </c>
      <c r="F1058" t="str">
        <f>VLOOKUP(A1058,Tabel1[[PrøveID]:[Longitude]],4,FALSE)</f>
        <v>Stadil Fjord (Sø i Ringkøbing)</v>
      </c>
      <c r="G1058" s="24" t="str">
        <f>VLOOKUP(H1058,Datasæt_Analysesystemer!$D$3:$E$68,2,FALSE)</f>
        <v>Gadus morhua</v>
      </c>
      <c r="H1058" t="s">
        <v>794</v>
      </c>
      <c r="I1058" t="str">
        <f>VLOOKUP(H1058,Datasæt_Analysesystemer!$D$2:$F$68,3,FALSE)</f>
        <v>Almindelig</v>
      </c>
      <c r="J1058" t="s">
        <v>738</v>
      </c>
      <c r="K1058" t="s">
        <v>747</v>
      </c>
      <c r="L1058" t="s">
        <v>768</v>
      </c>
      <c r="M1058" t="str">
        <f t="shared" si="16"/>
        <v>Absent</v>
      </c>
    </row>
    <row r="1059" spans="1:13" x14ac:dyDescent="0.25">
      <c r="A1059" t="s">
        <v>1597</v>
      </c>
      <c r="B1059" t="str">
        <f>VLOOKUP(A1059,Tabel1[[PrøveID]:[Longitude]],3,FALSE)</f>
        <v>Miljøstyrelsen</v>
      </c>
      <c r="C1059" s="83">
        <f>VLOOKUP(A1059,Tabel1[[PrøveID]:[Longitude]],2,FALSE)</f>
        <v>0</v>
      </c>
      <c r="D1059">
        <f>VLOOKUP(A1059,Tabel1[[PrøveID]:[Longitude]],5,FALSE)</f>
        <v>56.144058600000001</v>
      </c>
      <c r="E1059">
        <f>VLOOKUP(A1059,Tabel1[[PrøveID]:[Longitude]],6,FALSE)</f>
        <v>8.1767350000000008</v>
      </c>
      <c r="F1059" t="str">
        <f>VLOOKUP(A1059,Tabel1[[PrøveID]:[Longitude]],4,FALSE)</f>
        <v>Stadil Fjord (Sø i Ringkøbing)</v>
      </c>
      <c r="G1059" s="24" t="str">
        <f>VLOOKUP(H1059,Datasæt_Analysesystemer!$D$3:$E$68,2,FALSE)</f>
        <v>Gadus morhua</v>
      </c>
      <c r="H1059" t="s">
        <v>794</v>
      </c>
      <c r="I1059" t="str">
        <f>VLOOKUP(H1059,Datasæt_Analysesystemer!$D$2:$F$68,3,FALSE)</f>
        <v>Almindelig</v>
      </c>
      <c r="J1059" t="s">
        <v>738</v>
      </c>
      <c r="K1059" t="s">
        <v>747</v>
      </c>
      <c r="L1059" t="s">
        <v>768</v>
      </c>
      <c r="M1059" t="str">
        <f t="shared" si="16"/>
        <v>Absent</v>
      </c>
    </row>
    <row r="1060" spans="1:13" x14ac:dyDescent="0.25">
      <c r="A1060" t="s">
        <v>1597</v>
      </c>
      <c r="B1060" t="str">
        <f>VLOOKUP(A1060,Tabel1[[PrøveID]:[Longitude]],3,FALSE)</f>
        <v>Miljøstyrelsen</v>
      </c>
      <c r="C1060" s="83">
        <f>VLOOKUP(A1060,Tabel1[[PrøveID]:[Longitude]],2,FALSE)</f>
        <v>0</v>
      </c>
      <c r="D1060">
        <f>VLOOKUP(A1060,Tabel1[[PrøveID]:[Longitude]],5,FALSE)</f>
        <v>56.144058600000001</v>
      </c>
      <c r="E1060">
        <f>VLOOKUP(A1060,Tabel1[[PrøveID]:[Longitude]],6,FALSE)</f>
        <v>8.1767350000000008</v>
      </c>
      <c r="F1060" t="str">
        <f>VLOOKUP(A1060,Tabel1[[PrøveID]:[Longitude]],4,FALSE)</f>
        <v>Stadil Fjord (Sø i Ringkøbing)</v>
      </c>
      <c r="G1060" s="24" t="str">
        <f>VLOOKUP(H1060,Datasæt_Analysesystemer!$D$3:$E$68,2,FALSE)</f>
        <v>Mya arenaria</v>
      </c>
      <c r="H1060" t="s">
        <v>795</v>
      </c>
      <c r="I1060" t="str">
        <f>VLOOKUP(H1060,Datasæt_Analysesystemer!$D$2:$F$68,3,FALSE)</f>
        <v>Almindelig</v>
      </c>
      <c r="J1060" t="s">
        <v>738</v>
      </c>
      <c r="K1060" t="s">
        <v>747</v>
      </c>
      <c r="L1060" t="s">
        <v>768</v>
      </c>
      <c r="M1060" t="str">
        <f t="shared" si="16"/>
        <v>Absent</v>
      </c>
    </row>
    <row r="1061" spans="1:13" x14ac:dyDescent="0.25">
      <c r="A1061" t="s">
        <v>1597</v>
      </c>
      <c r="B1061" t="str">
        <f>VLOOKUP(A1061,Tabel1[[PrøveID]:[Longitude]],3,FALSE)</f>
        <v>Miljøstyrelsen</v>
      </c>
      <c r="C1061" s="83">
        <f>VLOOKUP(A1061,Tabel1[[PrøveID]:[Longitude]],2,FALSE)</f>
        <v>0</v>
      </c>
      <c r="D1061">
        <f>VLOOKUP(A1061,Tabel1[[PrøveID]:[Longitude]],5,FALSE)</f>
        <v>56.144058600000001</v>
      </c>
      <c r="E1061">
        <f>VLOOKUP(A1061,Tabel1[[PrøveID]:[Longitude]],6,FALSE)</f>
        <v>8.1767350000000008</v>
      </c>
      <c r="F1061" t="str">
        <f>VLOOKUP(A1061,Tabel1[[PrøveID]:[Longitude]],4,FALSE)</f>
        <v>Stadil Fjord (Sø i Ringkøbing)</v>
      </c>
      <c r="G1061" s="24" t="str">
        <f>VLOOKUP(H1061,Datasæt_Analysesystemer!$D$3:$E$68,2,FALSE)</f>
        <v>Mya arenaria</v>
      </c>
      <c r="H1061" t="s">
        <v>795</v>
      </c>
      <c r="I1061" t="str">
        <f>VLOOKUP(H1061,Datasæt_Analysesystemer!$D$2:$F$68,3,FALSE)</f>
        <v>Almindelig</v>
      </c>
      <c r="J1061" t="s">
        <v>738</v>
      </c>
      <c r="K1061" t="s">
        <v>747</v>
      </c>
      <c r="L1061" t="s">
        <v>768</v>
      </c>
      <c r="M1061" t="str">
        <f t="shared" si="16"/>
        <v>Absent</v>
      </c>
    </row>
    <row r="1062" spans="1:13" x14ac:dyDescent="0.25">
      <c r="A1062" t="s">
        <v>1597</v>
      </c>
      <c r="B1062" t="str">
        <f>VLOOKUP(A1062,Tabel1[[PrøveID]:[Longitude]],3,FALSE)</f>
        <v>Miljøstyrelsen</v>
      </c>
      <c r="C1062" s="83">
        <f>VLOOKUP(A1062,Tabel1[[PrøveID]:[Longitude]],2,FALSE)</f>
        <v>0</v>
      </c>
      <c r="D1062">
        <f>VLOOKUP(A1062,Tabel1[[PrøveID]:[Longitude]],5,FALSE)</f>
        <v>56.144058600000001</v>
      </c>
      <c r="E1062">
        <f>VLOOKUP(A1062,Tabel1[[PrøveID]:[Longitude]],6,FALSE)</f>
        <v>8.1767350000000008</v>
      </c>
      <c r="F1062" t="str">
        <f>VLOOKUP(A1062,Tabel1[[PrøveID]:[Longitude]],4,FALSE)</f>
        <v>Stadil Fjord (Sø i Ringkøbing)</v>
      </c>
      <c r="G1062" s="24" t="str">
        <f>VLOOKUP(H1062,Datasæt_Analysesystemer!$D$3:$E$68,2,FALSE)</f>
        <v>Mnemiopsis leidyi</v>
      </c>
      <c r="H1062" t="s">
        <v>982</v>
      </c>
      <c r="I1062" t="str">
        <f>VLOOKUP(H1062,Datasæt_Analysesystemer!$D$2:$F$68,3,FALSE)</f>
        <v>Invasiv</v>
      </c>
      <c r="J1062" t="s">
        <v>738</v>
      </c>
      <c r="K1062" t="s">
        <v>747</v>
      </c>
      <c r="L1062" t="s">
        <v>768</v>
      </c>
      <c r="M1062" t="str">
        <f t="shared" si="16"/>
        <v>Absent</v>
      </c>
    </row>
    <row r="1063" spans="1:13" x14ac:dyDescent="0.25">
      <c r="A1063" t="s">
        <v>1597</v>
      </c>
      <c r="B1063" t="str">
        <f>VLOOKUP(A1063,Tabel1[[PrøveID]:[Longitude]],3,FALSE)</f>
        <v>Miljøstyrelsen</v>
      </c>
      <c r="C1063" s="83">
        <f>VLOOKUP(A1063,Tabel1[[PrøveID]:[Longitude]],2,FALSE)</f>
        <v>0</v>
      </c>
      <c r="D1063">
        <f>VLOOKUP(A1063,Tabel1[[PrøveID]:[Longitude]],5,FALSE)</f>
        <v>56.144058600000001</v>
      </c>
      <c r="E1063">
        <f>VLOOKUP(A1063,Tabel1[[PrøveID]:[Longitude]],6,FALSE)</f>
        <v>8.1767350000000008</v>
      </c>
      <c r="F1063" t="str">
        <f>VLOOKUP(A1063,Tabel1[[PrøveID]:[Longitude]],4,FALSE)</f>
        <v>Stadil Fjord (Sø i Ringkøbing)</v>
      </c>
      <c r="G1063" s="24" t="str">
        <f>VLOOKUP(H1063,Datasæt_Analysesystemer!$D$3:$E$68,2,FALSE)</f>
        <v>Mnemiopsis leidyi</v>
      </c>
      <c r="H1063" t="s">
        <v>982</v>
      </c>
      <c r="I1063" t="str">
        <f>VLOOKUP(H1063,Datasæt_Analysesystemer!$D$2:$F$68,3,FALSE)</f>
        <v>Invasiv</v>
      </c>
      <c r="J1063" t="s">
        <v>738</v>
      </c>
      <c r="K1063" t="s">
        <v>747</v>
      </c>
      <c r="L1063" t="s">
        <v>768</v>
      </c>
      <c r="M1063" t="str">
        <f t="shared" si="16"/>
        <v>Absent</v>
      </c>
    </row>
    <row r="1064" spans="1:13" x14ac:dyDescent="0.25">
      <c r="A1064" t="s">
        <v>1597</v>
      </c>
      <c r="B1064" t="str">
        <f>VLOOKUP(A1064,Tabel1[[PrøveID]:[Longitude]],3,FALSE)</f>
        <v>Miljøstyrelsen</v>
      </c>
      <c r="C1064" s="83">
        <f>VLOOKUP(A1064,Tabel1[[PrøveID]:[Longitude]],2,FALSE)</f>
        <v>0</v>
      </c>
      <c r="D1064">
        <f>VLOOKUP(A1064,Tabel1[[PrøveID]:[Longitude]],5,FALSE)</f>
        <v>56.144058600000001</v>
      </c>
      <c r="E1064">
        <f>VLOOKUP(A1064,Tabel1[[PrøveID]:[Longitude]],6,FALSE)</f>
        <v>8.1767350000000008</v>
      </c>
      <c r="F1064" t="str">
        <f>VLOOKUP(A1064,Tabel1[[PrøveID]:[Longitude]],4,FALSE)</f>
        <v>Stadil Fjord (Sø i Ringkøbing)</v>
      </c>
      <c r="G1064" s="24" t="str">
        <f>VLOOKUP(H1064,Datasæt_Analysesystemer!$D$3:$E$68,2,FALSE)</f>
        <v>Homarus americanus</v>
      </c>
      <c r="H1064" t="s">
        <v>980</v>
      </c>
      <c r="I1064" t="str">
        <f>VLOOKUP(H1064,Datasæt_Analysesystemer!$D$2:$F$68,3,FALSE)</f>
        <v>Invasiv</v>
      </c>
      <c r="J1064" t="s">
        <v>738</v>
      </c>
      <c r="K1064" t="s">
        <v>747</v>
      </c>
      <c r="L1064" t="s">
        <v>768</v>
      </c>
      <c r="M1064" t="str">
        <f t="shared" si="16"/>
        <v>Absent</v>
      </c>
    </row>
    <row r="1065" spans="1:13" x14ac:dyDescent="0.25">
      <c r="A1065" t="s">
        <v>1597</v>
      </c>
      <c r="B1065" t="str">
        <f>VLOOKUP(A1065,Tabel1[[PrøveID]:[Longitude]],3,FALSE)</f>
        <v>Miljøstyrelsen</v>
      </c>
      <c r="C1065" s="83">
        <f>VLOOKUP(A1065,Tabel1[[PrøveID]:[Longitude]],2,FALSE)</f>
        <v>0</v>
      </c>
      <c r="D1065">
        <f>VLOOKUP(A1065,Tabel1[[PrøveID]:[Longitude]],5,FALSE)</f>
        <v>56.144058600000001</v>
      </c>
      <c r="E1065">
        <f>VLOOKUP(A1065,Tabel1[[PrøveID]:[Longitude]],6,FALSE)</f>
        <v>8.1767350000000008</v>
      </c>
      <c r="F1065" t="str">
        <f>VLOOKUP(A1065,Tabel1[[PrøveID]:[Longitude]],4,FALSE)</f>
        <v>Stadil Fjord (Sø i Ringkøbing)</v>
      </c>
      <c r="G1065" s="24" t="str">
        <f>VLOOKUP(H1065,Datasæt_Analysesystemer!$D$3:$E$68,2,FALSE)</f>
        <v>Homarus americanus</v>
      </c>
      <c r="H1065" t="s">
        <v>980</v>
      </c>
      <c r="I1065" t="str">
        <f>VLOOKUP(H1065,Datasæt_Analysesystemer!$D$2:$F$68,3,FALSE)</f>
        <v>Invasiv</v>
      </c>
      <c r="J1065" t="s">
        <v>738</v>
      </c>
      <c r="K1065" t="s">
        <v>802</v>
      </c>
      <c r="L1065" t="s">
        <v>741</v>
      </c>
      <c r="M1065" t="str">
        <f t="shared" si="16"/>
        <v>Present_Ct&lt;41</v>
      </c>
    </row>
    <row r="1066" spans="1:13" x14ac:dyDescent="0.25">
      <c r="A1066" t="s">
        <v>1597</v>
      </c>
      <c r="B1066" t="str">
        <f>VLOOKUP(A1066,Tabel1[[PrøveID]:[Longitude]],3,FALSE)</f>
        <v>Miljøstyrelsen</v>
      </c>
      <c r="C1066" s="83">
        <f>VLOOKUP(A1066,Tabel1[[PrøveID]:[Longitude]],2,FALSE)</f>
        <v>0</v>
      </c>
      <c r="D1066">
        <f>VLOOKUP(A1066,Tabel1[[PrøveID]:[Longitude]],5,FALSE)</f>
        <v>56.144058600000001</v>
      </c>
      <c r="E1066">
        <f>VLOOKUP(A1066,Tabel1[[PrøveID]:[Longitude]],6,FALSE)</f>
        <v>8.1767350000000008</v>
      </c>
      <c r="F1066" t="str">
        <f>VLOOKUP(A1066,Tabel1[[PrøveID]:[Longitude]],4,FALSE)</f>
        <v>Stadil Fjord (Sø i Ringkøbing)</v>
      </c>
      <c r="G1066" s="24" t="str">
        <f>VLOOKUP(H1066,Datasæt_Analysesystemer!$D$3:$E$68,2,FALSE)</f>
        <v>Paralithodes camtschaticus</v>
      </c>
      <c r="H1066" t="s">
        <v>1060</v>
      </c>
      <c r="I1066" t="str">
        <f>VLOOKUP(H1066,Datasæt_Analysesystemer!$D$2:$F$68,3,FALSE)</f>
        <v>Invasiv</v>
      </c>
      <c r="J1066" t="s">
        <v>738</v>
      </c>
      <c r="K1066" t="s">
        <v>747</v>
      </c>
      <c r="L1066" t="s">
        <v>768</v>
      </c>
      <c r="M1066" t="str">
        <f t="shared" si="16"/>
        <v>Absent</v>
      </c>
    </row>
    <row r="1067" spans="1:13" x14ac:dyDescent="0.25">
      <c r="A1067" t="s">
        <v>1597</v>
      </c>
      <c r="B1067" t="str">
        <f>VLOOKUP(A1067,Tabel1[[PrøveID]:[Longitude]],3,FALSE)</f>
        <v>Miljøstyrelsen</v>
      </c>
      <c r="C1067" s="83">
        <f>VLOOKUP(A1067,Tabel1[[PrøveID]:[Longitude]],2,FALSE)</f>
        <v>0</v>
      </c>
      <c r="D1067">
        <f>VLOOKUP(A1067,Tabel1[[PrøveID]:[Longitude]],5,FALSE)</f>
        <v>56.144058600000001</v>
      </c>
      <c r="E1067">
        <f>VLOOKUP(A1067,Tabel1[[PrøveID]:[Longitude]],6,FALSE)</f>
        <v>8.1767350000000008</v>
      </c>
      <c r="F1067" t="str">
        <f>VLOOKUP(A1067,Tabel1[[PrøveID]:[Longitude]],4,FALSE)</f>
        <v>Stadil Fjord (Sø i Ringkøbing)</v>
      </c>
      <c r="G1067" s="24" t="str">
        <f>VLOOKUP(H1067,Datasæt_Analysesystemer!$D$3:$E$68,2,FALSE)</f>
        <v>Paralithodes camtschaticus</v>
      </c>
      <c r="H1067" t="s">
        <v>1060</v>
      </c>
      <c r="I1067" t="str">
        <f>VLOOKUP(H1067,Datasæt_Analysesystemer!$D$2:$F$68,3,FALSE)</f>
        <v>Invasiv</v>
      </c>
      <c r="J1067" t="s">
        <v>738</v>
      </c>
      <c r="K1067" t="s">
        <v>747</v>
      </c>
      <c r="L1067" t="s">
        <v>768</v>
      </c>
      <c r="M1067" t="str">
        <f t="shared" si="16"/>
        <v>Absent</v>
      </c>
    </row>
    <row r="1068" spans="1:13" x14ac:dyDescent="0.25">
      <c r="A1068" t="s">
        <v>1597</v>
      </c>
      <c r="B1068" t="str">
        <f>VLOOKUP(A1068,Tabel1[[PrøveID]:[Longitude]],3,FALSE)</f>
        <v>Miljøstyrelsen</v>
      </c>
      <c r="C1068" s="83">
        <f>VLOOKUP(A1068,Tabel1[[PrøveID]:[Longitude]],2,FALSE)</f>
        <v>0</v>
      </c>
      <c r="D1068">
        <f>VLOOKUP(A1068,Tabel1[[PrøveID]:[Longitude]],5,FALSE)</f>
        <v>56.144058600000001</v>
      </c>
      <c r="E1068">
        <f>VLOOKUP(A1068,Tabel1[[PrøveID]:[Longitude]],6,FALSE)</f>
        <v>8.1767350000000008</v>
      </c>
      <c r="F1068" t="str">
        <f>VLOOKUP(A1068,Tabel1[[PrøveID]:[Longitude]],4,FALSE)</f>
        <v>Stadil Fjord (Sø i Ringkøbing)</v>
      </c>
      <c r="G1068" s="24" t="str">
        <f>VLOOKUP(H1068,Datasæt_Analysesystemer!$D$3:$E$68,2,FALSE)</f>
        <v>Eriocheir sinensis</v>
      </c>
      <c r="H1068" t="s">
        <v>1031</v>
      </c>
      <c r="I1068" t="str">
        <f>VLOOKUP(H1068,Datasæt_Analysesystemer!$D$2:$F$68,3,FALSE)</f>
        <v>Invasiv</v>
      </c>
      <c r="J1068" t="s">
        <v>738</v>
      </c>
      <c r="K1068" t="s">
        <v>747</v>
      </c>
      <c r="L1068" t="s">
        <v>768</v>
      </c>
      <c r="M1068" t="str">
        <f t="shared" si="16"/>
        <v>Absent</v>
      </c>
    </row>
    <row r="1069" spans="1:13" x14ac:dyDescent="0.25">
      <c r="A1069" t="s">
        <v>1597</v>
      </c>
      <c r="B1069" t="str">
        <f>VLOOKUP(A1069,Tabel1[[PrøveID]:[Longitude]],3,FALSE)</f>
        <v>Miljøstyrelsen</v>
      </c>
      <c r="C1069" s="83">
        <f>VLOOKUP(A1069,Tabel1[[PrøveID]:[Longitude]],2,FALSE)</f>
        <v>0</v>
      </c>
      <c r="D1069">
        <f>VLOOKUP(A1069,Tabel1[[PrøveID]:[Longitude]],5,FALSE)</f>
        <v>56.144058600000001</v>
      </c>
      <c r="E1069">
        <f>VLOOKUP(A1069,Tabel1[[PrøveID]:[Longitude]],6,FALSE)</f>
        <v>8.1767350000000008</v>
      </c>
      <c r="F1069" t="str">
        <f>VLOOKUP(A1069,Tabel1[[PrøveID]:[Longitude]],4,FALSE)</f>
        <v>Stadil Fjord (Sø i Ringkøbing)</v>
      </c>
      <c r="G1069" s="24" t="str">
        <f>VLOOKUP(H1069,Datasæt_Analysesystemer!$D$3:$E$68,2,FALSE)</f>
        <v>Eriocheir sinensis</v>
      </c>
      <c r="H1069" t="s">
        <v>1031</v>
      </c>
      <c r="I1069" t="str">
        <f>VLOOKUP(H1069,Datasæt_Analysesystemer!$D$2:$F$68,3,FALSE)</f>
        <v>Invasiv</v>
      </c>
      <c r="J1069" t="s">
        <v>738</v>
      </c>
      <c r="K1069" t="s">
        <v>747</v>
      </c>
      <c r="L1069" t="s">
        <v>768</v>
      </c>
      <c r="M1069" t="str">
        <f t="shared" si="16"/>
        <v>Absent</v>
      </c>
    </row>
    <row r="1070" spans="1:13" x14ac:dyDescent="0.25">
      <c r="A1070" t="s">
        <v>1597</v>
      </c>
      <c r="B1070" t="str">
        <f>VLOOKUP(A1070,Tabel1[[PrøveID]:[Longitude]],3,FALSE)</f>
        <v>Miljøstyrelsen</v>
      </c>
      <c r="C1070" s="83">
        <f>VLOOKUP(A1070,Tabel1[[PrøveID]:[Longitude]],2,FALSE)</f>
        <v>0</v>
      </c>
      <c r="D1070">
        <f>VLOOKUP(A1070,Tabel1[[PrøveID]:[Longitude]],5,FALSE)</f>
        <v>56.144058600000001</v>
      </c>
      <c r="E1070">
        <f>VLOOKUP(A1070,Tabel1[[PrøveID]:[Longitude]],6,FALSE)</f>
        <v>8.1767350000000008</v>
      </c>
      <c r="F1070" t="str">
        <f>VLOOKUP(A1070,Tabel1[[PrøveID]:[Longitude]],4,FALSE)</f>
        <v>Stadil Fjord (Sø i Ringkøbing)</v>
      </c>
      <c r="G1070" s="24" t="str">
        <f>VLOOKUP(H1070,Datasæt_Analysesystemer!$D$3:$E$68,2,FALSE)</f>
        <v>Rhithropanopeus harrisii</v>
      </c>
      <c r="H1070" t="s">
        <v>1090</v>
      </c>
      <c r="I1070" t="str">
        <f>VLOOKUP(H1070,Datasæt_Analysesystemer!$D$2:$F$68,3,FALSE)</f>
        <v>Invasiv</v>
      </c>
      <c r="J1070" t="s">
        <v>738</v>
      </c>
      <c r="K1070" t="s">
        <v>747</v>
      </c>
      <c r="L1070" t="s">
        <v>768</v>
      </c>
      <c r="M1070" t="str">
        <f t="shared" si="16"/>
        <v>Absent</v>
      </c>
    </row>
    <row r="1071" spans="1:13" x14ac:dyDescent="0.25">
      <c r="A1071" t="s">
        <v>1597</v>
      </c>
      <c r="B1071" t="str">
        <f>VLOOKUP(A1071,Tabel1[[PrøveID]:[Longitude]],3,FALSE)</f>
        <v>Miljøstyrelsen</v>
      </c>
      <c r="C1071" s="83">
        <f>VLOOKUP(A1071,Tabel1[[PrøveID]:[Longitude]],2,FALSE)</f>
        <v>0</v>
      </c>
      <c r="D1071">
        <f>VLOOKUP(A1071,Tabel1[[PrøveID]:[Longitude]],5,FALSE)</f>
        <v>56.144058600000001</v>
      </c>
      <c r="E1071">
        <f>VLOOKUP(A1071,Tabel1[[PrøveID]:[Longitude]],6,FALSE)</f>
        <v>8.1767350000000008</v>
      </c>
      <c r="F1071" t="str">
        <f>VLOOKUP(A1071,Tabel1[[PrøveID]:[Longitude]],4,FALSE)</f>
        <v>Stadil Fjord (Sø i Ringkøbing)</v>
      </c>
      <c r="G1071" s="24" t="str">
        <f>VLOOKUP(H1071,Datasæt_Analysesystemer!$D$3:$E$68,2,FALSE)</f>
        <v>Rhithropanopeus harrisii</v>
      </c>
      <c r="H1071" t="s">
        <v>1090</v>
      </c>
      <c r="I1071" t="str">
        <f>VLOOKUP(H1071,Datasæt_Analysesystemer!$D$2:$F$68,3,FALSE)</f>
        <v>Invasiv</v>
      </c>
      <c r="J1071" t="s">
        <v>738</v>
      </c>
      <c r="K1071" t="s">
        <v>747</v>
      </c>
      <c r="L1071" t="s">
        <v>768</v>
      </c>
      <c r="M1071" t="str">
        <f t="shared" si="16"/>
        <v>Absent</v>
      </c>
    </row>
    <row r="1072" spans="1:13" x14ac:dyDescent="0.25">
      <c r="A1072" t="s">
        <v>1597</v>
      </c>
      <c r="B1072" t="str">
        <f>VLOOKUP(A1072,Tabel1[[PrøveID]:[Longitude]],3,FALSE)</f>
        <v>Miljøstyrelsen</v>
      </c>
      <c r="C1072" s="83">
        <f>VLOOKUP(A1072,Tabel1[[PrøveID]:[Longitude]],2,FALSE)</f>
        <v>0</v>
      </c>
      <c r="D1072">
        <f>VLOOKUP(A1072,Tabel1[[PrøveID]:[Longitude]],5,FALSE)</f>
        <v>56.144058600000001</v>
      </c>
      <c r="E1072">
        <f>VLOOKUP(A1072,Tabel1[[PrøveID]:[Longitude]],6,FALSE)</f>
        <v>8.1767350000000008</v>
      </c>
      <c r="F1072" t="str">
        <f>VLOOKUP(A1072,Tabel1[[PrøveID]:[Longitude]],4,FALSE)</f>
        <v>Stadil Fjord (Sø i Ringkøbing)</v>
      </c>
      <c r="G1072" s="24" t="str">
        <f>VLOOKUP(H1072,Datasæt_Analysesystemer!$D$3:$E$68,2,FALSE)</f>
        <v>Oncorhyncus gorbuscha</v>
      </c>
      <c r="H1072" t="s">
        <v>799</v>
      </c>
      <c r="I1072" t="str">
        <f>VLOOKUP(H1072,Datasæt_Analysesystemer!$D$2:$F$68,3,FALSE)</f>
        <v>Invasiv</v>
      </c>
      <c r="J1072" t="s">
        <v>738</v>
      </c>
      <c r="K1072" t="s">
        <v>747</v>
      </c>
      <c r="L1072" t="s">
        <v>768</v>
      </c>
      <c r="M1072" t="str">
        <f t="shared" si="16"/>
        <v>Absent</v>
      </c>
    </row>
    <row r="1073" spans="1:13" x14ac:dyDescent="0.25">
      <c r="A1073" t="s">
        <v>1597</v>
      </c>
      <c r="B1073" t="str">
        <f>VLOOKUP(A1073,Tabel1[[PrøveID]:[Longitude]],3,FALSE)</f>
        <v>Miljøstyrelsen</v>
      </c>
      <c r="C1073" s="83">
        <f>VLOOKUP(A1073,Tabel1[[PrøveID]:[Longitude]],2,FALSE)</f>
        <v>0</v>
      </c>
      <c r="D1073">
        <f>VLOOKUP(A1073,Tabel1[[PrøveID]:[Longitude]],5,FALSE)</f>
        <v>56.144058600000001</v>
      </c>
      <c r="E1073">
        <f>VLOOKUP(A1073,Tabel1[[PrøveID]:[Longitude]],6,FALSE)</f>
        <v>8.1767350000000008</v>
      </c>
      <c r="F1073" t="str">
        <f>VLOOKUP(A1073,Tabel1[[PrøveID]:[Longitude]],4,FALSE)</f>
        <v>Stadil Fjord (Sø i Ringkøbing)</v>
      </c>
      <c r="G1073" s="24" t="str">
        <f>VLOOKUP(H1073,Datasæt_Analysesystemer!$D$3:$E$68,2,FALSE)</f>
        <v>Oncorhyncus gorbuscha</v>
      </c>
      <c r="H1073" t="s">
        <v>799</v>
      </c>
      <c r="I1073" t="str">
        <f>VLOOKUP(H1073,Datasæt_Analysesystemer!$D$2:$F$68,3,FALSE)</f>
        <v>Invasiv</v>
      </c>
      <c r="J1073" t="s">
        <v>738</v>
      </c>
      <c r="K1073" t="s">
        <v>747</v>
      </c>
      <c r="L1073" t="s">
        <v>768</v>
      </c>
      <c r="M1073" t="str">
        <f t="shared" si="16"/>
        <v>Absent</v>
      </c>
    </row>
    <row r="1074" spans="1:13" x14ac:dyDescent="0.25">
      <c r="A1074" t="s">
        <v>1597</v>
      </c>
      <c r="B1074" t="str">
        <f>VLOOKUP(A1074,Tabel1[[PrøveID]:[Longitude]],3,FALSE)</f>
        <v>Miljøstyrelsen</v>
      </c>
      <c r="C1074" s="83">
        <f>VLOOKUP(A1074,Tabel1[[PrøveID]:[Longitude]],2,FALSE)</f>
        <v>0</v>
      </c>
      <c r="D1074">
        <f>VLOOKUP(A1074,Tabel1[[PrøveID]:[Longitude]],5,FALSE)</f>
        <v>56.144058600000001</v>
      </c>
      <c r="E1074">
        <f>VLOOKUP(A1074,Tabel1[[PrøveID]:[Longitude]],6,FALSE)</f>
        <v>8.1767350000000008</v>
      </c>
      <c r="F1074" t="str">
        <f>VLOOKUP(A1074,Tabel1[[PrøveID]:[Longitude]],4,FALSE)</f>
        <v>Stadil Fjord (Sø i Ringkøbing)</v>
      </c>
      <c r="G1074" s="24" t="str">
        <f>VLOOKUP(H1074,Datasæt_Analysesystemer!$D$3:$E$68,2,FALSE)</f>
        <v>Acipenser baerii</v>
      </c>
      <c r="H1074" t="s">
        <v>1120</v>
      </c>
      <c r="I1074" t="str">
        <f>VLOOKUP(H1074,Datasæt_Analysesystemer!$D$2:$F$68,3,FALSE)</f>
        <v>Invasiv</v>
      </c>
      <c r="J1074" t="s">
        <v>744</v>
      </c>
      <c r="K1074" t="s">
        <v>747</v>
      </c>
      <c r="L1074" t="s">
        <v>768</v>
      </c>
      <c r="M1074" t="str">
        <f t="shared" si="16"/>
        <v>Absent</v>
      </c>
    </row>
    <row r="1075" spans="1:13" x14ac:dyDescent="0.25">
      <c r="A1075" t="s">
        <v>1597</v>
      </c>
      <c r="B1075" t="str">
        <f>VLOOKUP(A1075,Tabel1[[PrøveID]:[Longitude]],3,FALSE)</f>
        <v>Miljøstyrelsen</v>
      </c>
      <c r="C1075" s="83">
        <f>VLOOKUP(A1075,Tabel1[[PrøveID]:[Longitude]],2,FALSE)</f>
        <v>0</v>
      </c>
      <c r="D1075">
        <f>VLOOKUP(A1075,Tabel1[[PrøveID]:[Longitude]],5,FALSE)</f>
        <v>56.144058600000001</v>
      </c>
      <c r="E1075">
        <f>VLOOKUP(A1075,Tabel1[[PrøveID]:[Longitude]],6,FALSE)</f>
        <v>8.1767350000000008</v>
      </c>
      <c r="F1075" t="str">
        <f>VLOOKUP(A1075,Tabel1[[PrøveID]:[Longitude]],4,FALSE)</f>
        <v>Stadil Fjord (Sø i Ringkøbing)</v>
      </c>
      <c r="G1075" s="24" t="str">
        <f>VLOOKUP(H1075,Datasæt_Analysesystemer!$D$3:$E$68,2,FALSE)</f>
        <v>Acipenser baerii</v>
      </c>
      <c r="H1075" t="s">
        <v>1120</v>
      </c>
      <c r="I1075" t="str">
        <f>VLOOKUP(H1075,Datasæt_Analysesystemer!$D$2:$F$68,3,FALSE)</f>
        <v>Invasiv</v>
      </c>
      <c r="J1075" t="s">
        <v>744</v>
      </c>
      <c r="K1075" t="s">
        <v>747</v>
      </c>
      <c r="L1075" t="s">
        <v>768</v>
      </c>
      <c r="M1075" t="str">
        <f t="shared" si="16"/>
        <v>Absent</v>
      </c>
    </row>
    <row r="1076" spans="1:13" x14ac:dyDescent="0.25">
      <c r="A1076" t="s">
        <v>1597</v>
      </c>
      <c r="B1076" t="str">
        <f>VLOOKUP(A1076,Tabel1[[PrøveID]:[Longitude]],3,FALSE)</f>
        <v>Miljøstyrelsen</v>
      </c>
      <c r="C1076" s="83">
        <f>VLOOKUP(A1076,Tabel1[[PrøveID]:[Longitude]],2,FALSE)</f>
        <v>0</v>
      </c>
      <c r="D1076">
        <f>VLOOKUP(A1076,Tabel1[[PrøveID]:[Longitude]],5,FALSE)</f>
        <v>56.144058600000001</v>
      </c>
      <c r="E1076">
        <f>VLOOKUP(A1076,Tabel1[[PrøveID]:[Longitude]],6,FALSE)</f>
        <v>8.1767350000000008</v>
      </c>
      <c r="F1076" t="str">
        <f>VLOOKUP(A1076,Tabel1[[PrøveID]:[Longitude]],4,FALSE)</f>
        <v>Stadil Fjord (Sø i Ringkøbing)</v>
      </c>
      <c r="G1076" s="24" t="str">
        <f>VLOOKUP(H1076,Datasæt_Analysesystemer!$D$3:$E$68,2,FALSE)</f>
        <v>Magallana gigas</v>
      </c>
      <c r="H1076" t="s">
        <v>1100</v>
      </c>
      <c r="I1076" t="str">
        <f>VLOOKUP(H1076,Datasæt_Analysesystemer!$D$2:$F$68,3,FALSE)</f>
        <v>Invasiv</v>
      </c>
      <c r="J1076" t="s">
        <v>738</v>
      </c>
      <c r="K1076" t="s">
        <v>747</v>
      </c>
      <c r="L1076" t="s">
        <v>768</v>
      </c>
      <c r="M1076" t="str">
        <f t="shared" si="16"/>
        <v>Absent</v>
      </c>
    </row>
    <row r="1077" spans="1:13" x14ac:dyDescent="0.25">
      <c r="A1077" t="s">
        <v>1597</v>
      </c>
      <c r="B1077" t="str">
        <f>VLOOKUP(A1077,Tabel1[[PrøveID]:[Longitude]],3,FALSE)</f>
        <v>Miljøstyrelsen</v>
      </c>
      <c r="C1077" s="83">
        <f>VLOOKUP(A1077,Tabel1[[PrøveID]:[Longitude]],2,FALSE)</f>
        <v>0</v>
      </c>
      <c r="D1077">
        <f>VLOOKUP(A1077,Tabel1[[PrøveID]:[Longitude]],5,FALSE)</f>
        <v>56.144058600000001</v>
      </c>
      <c r="E1077">
        <f>VLOOKUP(A1077,Tabel1[[PrøveID]:[Longitude]],6,FALSE)</f>
        <v>8.1767350000000008</v>
      </c>
      <c r="F1077" t="str">
        <f>VLOOKUP(A1077,Tabel1[[PrøveID]:[Longitude]],4,FALSE)</f>
        <v>Stadil Fjord (Sø i Ringkøbing)</v>
      </c>
      <c r="G1077" s="24" t="str">
        <f>VLOOKUP(H1077,Datasæt_Analysesystemer!$D$3:$E$68,2,FALSE)</f>
        <v>Magallana gigas</v>
      </c>
      <c r="H1077" t="s">
        <v>1100</v>
      </c>
      <c r="I1077" t="str">
        <f>VLOOKUP(H1077,Datasæt_Analysesystemer!$D$2:$F$68,3,FALSE)</f>
        <v>Invasiv</v>
      </c>
      <c r="J1077" t="s">
        <v>738</v>
      </c>
      <c r="K1077" t="s">
        <v>747</v>
      </c>
      <c r="L1077" t="s">
        <v>768</v>
      </c>
      <c r="M1077" t="str">
        <f t="shared" si="16"/>
        <v>Absent</v>
      </c>
    </row>
    <row r="1078" spans="1:13" x14ac:dyDescent="0.25">
      <c r="A1078" t="s">
        <v>1597</v>
      </c>
      <c r="B1078" t="str">
        <f>VLOOKUP(A1078,Tabel1[[PrøveID]:[Longitude]],3,FALSE)</f>
        <v>Miljøstyrelsen</v>
      </c>
      <c r="C1078" s="83">
        <f>VLOOKUP(A1078,Tabel1[[PrøveID]:[Longitude]],2,FALSE)</f>
        <v>0</v>
      </c>
      <c r="D1078">
        <f>VLOOKUP(A1078,Tabel1[[PrøveID]:[Longitude]],5,FALSE)</f>
        <v>56.144058600000001</v>
      </c>
      <c r="E1078">
        <f>VLOOKUP(A1078,Tabel1[[PrøveID]:[Longitude]],6,FALSE)</f>
        <v>8.1767350000000008</v>
      </c>
      <c r="F1078" t="str">
        <f>VLOOKUP(A1078,Tabel1[[PrøveID]:[Longitude]],4,FALSE)</f>
        <v>Stadil Fjord (Sø i Ringkøbing)</v>
      </c>
      <c r="G1078" s="24" t="str">
        <f>VLOOKUP(H1078,Datasæt_Analysesystemer!$D$3:$E$68,2,FALSE)</f>
        <v>Neogobius melanostomus</v>
      </c>
      <c r="H1078" t="s">
        <v>1089</v>
      </c>
      <c r="I1078" t="str">
        <f>VLOOKUP(H1078,Datasæt_Analysesystemer!$D$2:$F$68,3,FALSE)</f>
        <v>Invasiv</v>
      </c>
      <c r="J1078" t="s">
        <v>738</v>
      </c>
      <c r="K1078" t="s">
        <v>747</v>
      </c>
      <c r="L1078" t="s">
        <v>768</v>
      </c>
      <c r="M1078" t="str">
        <f t="shared" si="16"/>
        <v>Absent</v>
      </c>
    </row>
    <row r="1079" spans="1:13" x14ac:dyDescent="0.25">
      <c r="A1079" t="s">
        <v>1597</v>
      </c>
      <c r="B1079" t="str">
        <f>VLOOKUP(A1079,Tabel1[[PrøveID]:[Longitude]],3,FALSE)</f>
        <v>Miljøstyrelsen</v>
      </c>
      <c r="C1079" s="83">
        <f>VLOOKUP(A1079,Tabel1[[PrøveID]:[Longitude]],2,FALSE)</f>
        <v>0</v>
      </c>
      <c r="D1079">
        <f>VLOOKUP(A1079,Tabel1[[PrøveID]:[Longitude]],5,FALSE)</f>
        <v>56.144058600000001</v>
      </c>
      <c r="E1079">
        <f>VLOOKUP(A1079,Tabel1[[PrøveID]:[Longitude]],6,FALSE)</f>
        <v>8.1767350000000008</v>
      </c>
      <c r="F1079" t="str">
        <f>VLOOKUP(A1079,Tabel1[[PrøveID]:[Longitude]],4,FALSE)</f>
        <v>Stadil Fjord (Sø i Ringkøbing)</v>
      </c>
      <c r="G1079" s="24" t="str">
        <f>VLOOKUP(H1079,Datasæt_Analysesystemer!$D$3:$E$68,2,FALSE)</f>
        <v>Neogobius melanostomus</v>
      </c>
      <c r="H1079" t="s">
        <v>1089</v>
      </c>
      <c r="I1079" t="str">
        <f>VLOOKUP(H1079,Datasæt_Analysesystemer!$D$2:$F$68,3,FALSE)</f>
        <v>Invasiv</v>
      </c>
      <c r="J1079" t="s">
        <v>744</v>
      </c>
      <c r="K1079" t="s">
        <v>747</v>
      </c>
      <c r="L1079" t="s">
        <v>768</v>
      </c>
      <c r="M1079" t="str">
        <f t="shared" si="16"/>
        <v>Absent</v>
      </c>
    </row>
    <row r="1080" spans="1:13" x14ac:dyDescent="0.25">
      <c r="A1080" t="s">
        <v>1619</v>
      </c>
      <c r="B1080" t="str">
        <f>VLOOKUP(A1080,Tabel1[[PrøveID]:[Longitude]],3,FALSE)</f>
        <v>Miljøstyrelsen</v>
      </c>
      <c r="C1080" s="83">
        <f>VLOOKUP(A1080,Tabel1[[PrøveID]:[Longitude]],2,FALSE)</f>
        <v>44336</v>
      </c>
      <c r="D1080">
        <f>VLOOKUP(A1080,Tabel1[[PrøveID]:[Longitude]],5,FALSE)</f>
        <v>55.176229999999997</v>
      </c>
      <c r="E1080">
        <f>VLOOKUP(A1080,Tabel1[[PrøveID]:[Longitude]],6,FALSE)</f>
        <v>11.64209</v>
      </c>
      <c r="F1080" t="str">
        <f>VLOOKUP(A1080,Tabel1[[PrøveID]:[Longitude]],4,FALSE)</f>
        <v>Karrebæksminde Bugt (Bugt i Smålandsfarvandet)</v>
      </c>
      <c r="G1080" s="24" t="str">
        <f>VLOOKUP(H1080,Datasæt_Analysesystemer!$D$3:$E$68,2,FALSE)</f>
        <v>Platichthys flesus</v>
      </c>
      <c r="H1080" t="s">
        <v>793</v>
      </c>
      <c r="I1080" t="str">
        <f>VLOOKUP(H1080,Datasæt_Analysesystemer!$D$2:$F$68,3,FALSE)</f>
        <v>Almindelig</v>
      </c>
      <c r="J1080" t="s">
        <v>738</v>
      </c>
      <c r="K1080" t="s">
        <v>747</v>
      </c>
      <c r="L1080" t="s">
        <v>768</v>
      </c>
      <c r="M1080" t="str">
        <f t="shared" si="16"/>
        <v>Absent</v>
      </c>
    </row>
    <row r="1081" spans="1:13" x14ac:dyDescent="0.25">
      <c r="A1081" t="s">
        <v>1619</v>
      </c>
      <c r="B1081" t="str">
        <f>VLOOKUP(A1081,Tabel1[[PrøveID]:[Longitude]],3,FALSE)</f>
        <v>Miljøstyrelsen</v>
      </c>
      <c r="C1081" s="83">
        <f>VLOOKUP(A1081,Tabel1[[PrøveID]:[Longitude]],2,FALSE)</f>
        <v>44336</v>
      </c>
      <c r="D1081">
        <f>VLOOKUP(A1081,Tabel1[[PrøveID]:[Longitude]],5,FALSE)</f>
        <v>55.176229999999997</v>
      </c>
      <c r="E1081">
        <f>VLOOKUP(A1081,Tabel1[[PrøveID]:[Longitude]],6,FALSE)</f>
        <v>11.64209</v>
      </c>
      <c r="F1081" t="str">
        <f>VLOOKUP(A1081,Tabel1[[PrøveID]:[Longitude]],4,FALSE)</f>
        <v>Karrebæksminde Bugt (Bugt i Smålandsfarvandet)</v>
      </c>
      <c r="G1081" s="24" t="str">
        <f>VLOOKUP(H1081,Datasæt_Analysesystemer!$D$3:$E$68,2,FALSE)</f>
        <v>Platichthys flesus</v>
      </c>
      <c r="H1081" t="s">
        <v>793</v>
      </c>
      <c r="I1081" t="str">
        <f>VLOOKUP(H1081,Datasæt_Analysesystemer!$D$2:$F$68,3,FALSE)</f>
        <v>Almindelig</v>
      </c>
      <c r="J1081" t="s">
        <v>738</v>
      </c>
      <c r="K1081" t="s">
        <v>747</v>
      </c>
      <c r="L1081" t="s">
        <v>768</v>
      </c>
      <c r="M1081" t="str">
        <f t="shared" si="16"/>
        <v>Absent</v>
      </c>
    </row>
    <row r="1082" spans="1:13" x14ac:dyDescent="0.25">
      <c r="A1082" t="s">
        <v>1619</v>
      </c>
      <c r="B1082" t="str">
        <f>VLOOKUP(A1082,Tabel1[[PrøveID]:[Longitude]],3,FALSE)</f>
        <v>Miljøstyrelsen</v>
      </c>
      <c r="C1082" s="83">
        <f>VLOOKUP(A1082,Tabel1[[PrøveID]:[Longitude]],2,FALSE)</f>
        <v>44336</v>
      </c>
      <c r="D1082">
        <f>VLOOKUP(A1082,Tabel1[[PrøveID]:[Longitude]],5,FALSE)</f>
        <v>55.176229999999997</v>
      </c>
      <c r="E1082">
        <f>VLOOKUP(A1082,Tabel1[[PrøveID]:[Longitude]],6,FALSE)</f>
        <v>11.64209</v>
      </c>
      <c r="F1082" t="str">
        <f>VLOOKUP(A1082,Tabel1[[PrøveID]:[Longitude]],4,FALSE)</f>
        <v>Karrebæksminde Bugt (Bugt i Smålandsfarvandet)</v>
      </c>
      <c r="G1082" s="24" t="str">
        <f>VLOOKUP(H1082,Datasæt_Analysesystemer!$D$3:$E$68,2,FALSE)</f>
        <v>Gadus morhua</v>
      </c>
      <c r="H1082" t="s">
        <v>794</v>
      </c>
      <c r="I1082" t="str">
        <f>VLOOKUP(H1082,Datasæt_Analysesystemer!$D$2:$F$68,3,FALSE)</f>
        <v>Almindelig</v>
      </c>
      <c r="J1082" t="s">
        <v>744</v>
      </c>
      <c r="K1082" t="s">
        <v>747</v>
      </c>
      <c r="L1082" t="s">
        <v>768</v>
      </c>
      <c r="M1082" t="str">
        <f t="shared" si="16"/>
        <v>Absent</v>
      </c>
    </row>
    <row r="1083" spans="1:13" x14ac:dyDescent="0.25">
      <c r="A1083" t="s">
        <v>1619</v>
      </c>
      <c r="B1083" t="str">
        <f>VLOOKUP(A1083,Tabel1[[PrøveID]:[Longitude]],3,FALSE)</f>
        <v>Miljøstyrelsen</v>
      </c>
      <c r="C1083" s="83">
        <f>VLOOKUP(A1083,Tabel1[[PrøveID]:[Longitude]],2,FALSE)</f>
        <v>44336</v>
      </c>
      <c r="D1083">
        <f>VLOOKUP(A1083,Tabel1[[PrøveID]:[Longitude]],5,FALSE)</f>
        <v>55.176229999999997</v>
      </c>
      <c r="E1083">
        <f>VLOOKUP(A1083,Tabel1[[PrøveID]:[Longitude]],6,FALSE)</f>
        <v>11.64209</v>
      </c>
      <c r="F1083" t="str">
        <f>VLOOKUP(A1083,Tabel1[[PrøveID]:[Longitude]],4,FALSE)</f>
        <v>Karrebæksminde Bugt (Bugt i Smålandsfarvandet)</v>
      </c>
      <c r="G1083" s="24" t="str">
        <f>VLOOKUP(H1083,Datasæt_Analysesystemer!$D$3:$E$68,2,FALSE)</f>
        <v>Gadus morhua</v>
      </c>
      <c r="H1083" t="s">
        <v>794</v>
      </c>
      <c r="I1083" t="str">
        <f>VLOOKUP(H1083,Datasæt_Analysesystemer!$D$2:$F$68,3,FALSE)</f>
        <v>Almindelig</v>
      </c>
      <c r="J1083" t="s">
        <v>738</v>
      </c>
      <c r="K1083" t="s">
        <v>802</v>
      </c>
      <c r="L1083" t="s">
        <v>741</v>
      </c>
      <c r="M1083" t="str">
        <f t="shared" si="16"/>
        <v>Present_Ct&lt;41</v>
      </c>
    </row>
    <row r="1084" spans="1:13" x14ac:dyDescent="0.25">
      <c r="A1084" t="s">
        <v>1619</v>
      </c>
      <c r="B1084" t="str">
        <f>VLOOKUP(A1084,Tabel1[[PrøveID]:[Longitude]],3,FALSE)</f>
        <v>Miljøstyrelsen</v>
      </c>
      <c r="C1084" s="83">
        <f>VLOOKUP(A1084,Tabel1[[PrøveID]:[Longitude]],2,FALSE)</f>
        <v>44336</v>
      </c>
      <c r="D1084">
        <f>VLOOKUP(A1084,Tabel1[[PrøveID]:[Longitude]],5,FALSE)</f>
        <v>55.176229999999997</v>
      </c>
      <c r="E1084">
        <f>VLOOKUP(A1084,Tabel1[[PrøveID]:[Longitude]],6,FALSE)</f>
        <v>11.64209</v>
      </c>
      <c r="F1084" t="str">
        <f>VLOOKUP(A1084,Tabel1[[PrøveID]:[Longitude]],4,FALSE)</f>
        <v>Karrebæksminde Bugt (Bugt i Smålandsfarvandet)</v>
      </c>
      <c r="G1084" s="24" t="str">
        <f>VLOOKUP(H1084,Datasæt_Analysesystemer!$D$3:$E$68,2,FALSE)</f>
        <v>Mya arenaria</v>
      </c>
      <c r="H1084" t="s">
        <v>795</v>
      </c>
      <c r="I1084" t="str">
        <f>VLOOKUP(H1084,Datasæt_Analysesystemer!$D$2:$F$68,3,FALSE)</f>
        <v>Almindelig</v>
      </c>
      <c r="J1084" t="s">
        <v>738</v>
      </c>
      <c r="K1084" t="s">
        <v>802</v>
      </c>
      <c r="L1084" t="s">
        <v>741</v>
      </c>
      <c r="M1084" t="str">
        <f t="shared" si="16"/>
        <v>Present_Ct&lt;41</v>
      </c>
    </row>
    <row r="1085" spans="1:13" x14ac:dyDescent="0.25">
      <c r="A1085" t="s">
        <v>1619</v>
      </c>
      <c r="B1085" t="str">
        <f>VLOOKUP(A1085,Tabel1[[PrøveID]:[Longitude]],3,FALSE)</f>
        <v>Miljøstyrelsen</v>
      </c>
      <c r="C1085" s="83">
        <f>VLOOKUP(A1085,Tabel1[[PrøveID]:[Longitude]],2,FALSE)</f>
        <v>44336</v>
      </c>
      <c r="D1085">
        <f>VLOOKUP(A1085,Tabel1[[PrøveID]:[Longitude]],5,FALSE)</f>
        <v>55.176229999999997</v>
      </c>
      <c r="E1085">
        <f>VLOOKUP(A1085,Tabel1[[PrøveID]:[Longitude]],6,FALSE)</f>
        <v>11.64209</v>
      </c>
      <c r="F1085" t="str">
        <f>VLOOKUP(A1085,Tabel1[[PrøveID]:[Longitude]],4,FALSE)</f>
        <v>Karrebæksminde Bugt (Bugt i Smålandsfarvandet)</v>
      </c>
      <c r="G1085" s="24" t="str">
        <f>VLOOKUP(H1085,Datasæt_Analysesystemer!$D$3:$E$68,2,FALSE)</f>
        <v>Mya arenaria</v>
      </c>
      <c r="H1085" t="s">
        <v>795</v>
      </c>
      <c r="I1085" t="str">
        <f>VLOOKUP(H1085,Datasæt_Analysesystemer!$D$2:$F$68,3,FALSE)</f>
        <v>Almindelig</v>
      </c>
      <c r="J1085" t="s">
        <v>738</v>
      </c>
      <c r="K1085" t="s">
        <v>802</v>
      </c>
      <c r="L1085" t="s">
        <v>741</v>
      </c>
      <c r="M1085" t="str">
        <f t="shared" si="16"/>
        <v>Present_Ct&lt;41</v>
      </c>
    </row>
    <row r="1086" spans="1:13" x14ac:dyDescent="0.25">
      <c r="A1086" t="s">
        <v>1619</v>
      </c>
      <c r="B1086" t="str">
        <f>VLOOKUP(A1086,Tabel1[[PrøveID]:[Longitude]],3,FALSE)</f>
        <v>Miljøstyrelsen</v>
      </c>
      <c r="C1086" s="83">
        <f>VLOOKUP(A1086,Tabel1[[PrøveID]:[Longitude]],2,FALSE)</f>
        <v>44336</v>
      </c>
      <c r="D1086">
        <f>VLOOKUP(A1086,Tabel1[[PrøveID]:[Longitude]],5,FALSE)</f>
        <v>55.176229999999997</v>
      </c>
      <c r="E1086">
        <f>VLOOKUP(A1086,Tabel1[[PrøveID]:[Longitude]],6,FALSE)</f>
        <v>11.64209</v>
      </c>
      <c r="F1086" t="str">
        <f>VLOOKUP(A1086,Tabel1[[PrøveID]:[Longitude]],4,FALSE)</f>
        <v>Karrebæksminde Bugt (Bugt i Smålandsfarvandet)</v>
      </c>
      <c r="G1086" s="24" t="str">
        <f>VLOOKUP(H1086,Datasæt_Analysesystemer!$D$3:$E$68,2,FALSE)</f>
        <v>Mnemiopsis leidyi</v>
      </c>
      <c r="H1086" t="s">
        <v>982</v>
      </c>
      <c r="I1086" t="str">
        <f>VLOOKUP(H1086,Datasæt_Analysesystemer!$D$2:$F$68,3,FALSE)</f>
        <v>Invasiv</v>
      </c>
      <c r="J1086" t="s">
        <v>738</v>
      </c>
      <c r="K1086" t="s">
        <v>747</v>
      </c>
      <c r="L1086" t="s">
        <v>768</v>
      </c>
      <c r="M1086" t="str">
        <f t="shared" si="16"/>
        <v>Absent</v>
      </c>
    </row>
    <row r="1087" spans="1:13" x14ac:dyDescent="0.25">
      <c r="A1087" t="s">
        <v>1619</v>
      </c>
      <c r="B1087" t="str">
        <f>VLOOKUP(A1087,Tabel1[[PrøveID]:[Longitude]],3,FALSE)</f>
        <v>Miljøstyrelsen</v>
      </c>
      <c r="C1087" s="83">
        <f>VLOOKUP(A1087,Tabel1[[PrøveID]:[Longitude]],2,FALSE)</f>
        <v>44336</v>
      </c>
      <c r="D1087">
        <f>VLOOKUP(A1087,Tabel1[[PrøveID]:[Longitude]],5,FALSE)</f>
        <v>55.176229999999997</v>
      </c>
      <c r="E1087">
        <f>VLOOKUP(A1087,Tabel1[[PrøveID]:[Longitude]],6,FALSE)</f>
        <v>11.64209</v>
      </c>
      <c r="F1087" t="str">
        <f>VLOOKUP(A1087,Tabel1[[PrøveID]:[Longitude]],4,FALSE)</f>
        <v>Karrebæksminde Bugt (Bugt i Smålandsfarvandet)</v>
      </c>
      <c r="G1087" s="24" t="str">
        <f>VLOOKUP(H1087,Datasæt_Analysesystemer!$D$3:$E$68,2,FALSE)</f>
        <v>Mnemiopsis leidyi</v>
      </c>
      <c r="H1087" t="s">
        <v>982</v>
      </c>
      <c r="I1087" t="str">
        <f>VLOOKUP(H1087,Datasæt_Analysesystemer!$D$2:$F$68,3,FALSE)</f>
        <v>Invasiv</v>
      </c>
      <c r="J1087" t="s">
        <v>738</v>
      </c>
      <c r="K1087" t="s">
        <v>747</v>
      </c>
      <c r="L1087" t="s">
        <v>768</v>
      </c>
      <c r="M1087" t="str">
        <f t="shared" si="16"/>
        <v>Absent</v>
      </c>
    </row>
    <row r="1088" spans="1:13" x14ac:dyDescent="0.25">
      <c r="A1088" t="s">
        <v>1619</v>
      </c>
      <c r="B1088" t="str">
        <f>VLOOKUP(A1088,Tabel1[[PrøveID]:[Longitude]],3,FALSE)</f>
        <v>Miljøstyrelsen</v>
      </c>
      <c r="C1088" s="83">
        <f>VLOOKUP(A1088,Tabel1[[PrøveID]:[Longitude]],2,FALSE)</f>
        <v>44336</v>
      </c>
      <c r="D1088">
        <f>VLOOKUP(A1088,Tabel1[[PrøveID]:[Longitude]],5,FALSE)</f>
        <v>55.176229999999997</v>
      </c>
      <c r="E1088">
        <f>VLOOKUP(A1088,Tabel1[[PrøveID]:[Longitude]],6,FALSE)</f>
        <v>11.64209</v>
      </c>
      <c r="F1088" t="str">
        <f>VLOOKUP(A1088,Tabel1[[PrøveID]:[Longitude]],4,FALSE)</f>
        <v>Karrebæksminde Bugt (Bugt i Smålandsfarvandet)</v>
      </c>
      <c r="G1088" s="24" t="str">
        <f>VLOOKUP(H1088,Datasæt_Analysesystemer!$D$3:$E$68,2,FALSE)</f>
        <v>Homarus americanus</v>
      </c>
      <c r="H1088" t="s">
        <v>980</v>
      </c>
      <c r="I1088" t="str">
        <f>VLOOKUP(H1088,Datasæt_Analysesystemer!$D$2:$F$68,3,FALSE)</f>
        <v>Invasiv</v>
      </c>
      <c r="J1088" t="s">
        <v>738</v>
      </c>
      <c r="K1088" t="s">
        <v>747</v>
      </c>
      <c r="L1088" t="s">
        <v>768</v>
      </c>
      <c r="M1088" t="str">
        <f t="shared" si="16"/>
        <v>Absent</v>
      </c>
    </row>
    <row r="1089" spans="1:13" x14ac:dyDescent="0.25">
      <c r="A1089" t="s">
        <v>1619</v>
      </c>
      <c r="B1089" t="str">
        <f>VLOOKUP(A1089,Tabel1[[PrøveID]:[Longitude]],3,FALSE)</f>
        <v>Miljøstyrelsen</v>
      </c>
      <c r="C1089" s="83">
        <f>VLOOKUP(A1089,Tabel1[[PrøveID]:[Longitude]],2,FALSE)</f>
        <v>44336</v>
      </c>
      <c r="D1089">
        <f>VLOOKUP(A1089,Tabel1[[PrøveID]:[Longitude]],5,FALSE)</f>
        <v>55.176229999999997</v>
      </c>
      <c r="E1089">
        <f>VLOOKUP(A1089,Tabel1[[PrøveID]:[Longitude]],6,FALSE)</f>
        <v>11.64209</v>
      </c>
      <c r="F1089" t="str">
        <f>VLOOKUP(A1089,Tabel1[[PrøveID]:[Longitude]],4,FALSE)</f>
        <v>Karrebæksminde Bugt (Bugt i Smålandsfarvandet)</v>
      </c>
      <c r="G1089" s="24" t="str">
        <f>VLOOKUP(H1089,Datasæt_Analysesystemer!$D$3:$E$68,2,FALSE)</f>
        <v>Homarus americanus</v>
      </c>
      <c r="H1089" t="s">
        <v>980</v>
      </c>
      <c r="I1089" t="str">
        <f>VLOOKUP(H1089,Datasæt_Analysesystemer!$D$2:$F$68,3,FALSE)</f>
        <v>Invasiv</v>
      </c>
      <c r="J1089" t="s">
        <v>738</v>
      </c>
      <c r="K1089" t="s">
        <v>747</v>
      </c>
      <c r="L1089" t="s">
        <v>768</v>
      </c>
      <c r="M1089" t="str">
        <f t="shared" si="16"/>
        <v>Absent</v>
      </c>
    </row>
    <row r="1090" spans="1:13" x14ac:dyDescent="0.25">
      <c r="A1090" t="s">
        <v>1619</v>
      </c>
      <c r="B1090" t="str">
        <f>VLOOKUP(A1090,Tabel1[[PrøveID]:[Longitude]],3,FALSE)</f>
        <v>Miljøstyrelsen</v>
      </c>
      <c r="C1090" s="83">
        <f>VLOOKUP(A1090,Tabel1[[PrøveID]:[Longitude]],2,FALSE)</f>
        <v>44336</v>
      </c>
      <c r="D1090">
        <f>VLOOKUP(A1090,Tabel1[[PrøveID]:[Longitude]],5,FALSE)</f>
        <v>55.176229999999997</v>
      </c>
      <c r="E1090">
        <f>VLOOKUP(A1090,Tabel1[[PrøveID]:[Longitude]],6,FALSE)</f>
        <v>11.64209</v>
      </c>
      <c r="F1090" t="str">
        <f>VLOOKUP(A1090,Tabel1[[PrøveID]:[Longitude]],4,FALSE)</f>
        <v>Karrebæksminde Bugt (Bugt i Smålandsfarvandet)</v>
      </c>
      <c r="G1090" s="24" t="str">
        <f>VLOOKUP(H1090,Datasæt_Analysesystemer!$D$3:$E$68,2,FALSE)</f>
        <v>Paralithodes camtschaticus</v>
      </c>
      <c r="H1090" t="s">
        <v>1060</v>
      </c>
      <c r="I1090" t="str">
        <f>VLOOKUP(H1090,Datasæt_Analysesystemer!$D$2:$F$68,3,FALSE)</f>
        <v>Invasiv</v>
      </c>
      <c r="J1090" t="s">
        <v>738</v>
      </c>
      <c r="K1090" t="s">
        <v>747</v>
      </c>
      <c r="L1090" t="s">
        <v>768</v>
      </c>
      <c r="M1090" t="str">
        <f t="shared" ref="M1090:M1153" si="17">IF(K1090="Present",K1090&amp;"_"&amp;L1090,K1090)</f>
        <v>Absent</v>
      </c>
    </row>
    <row r="1091" spans="1:13" x14ac:dyDescent="0.25">
      <c r="A1091" t="s">
        <v>1619</v>
      </c>
      <c r="B1091" t="str">
        <f>VLOOKUP(A1091,Tabel1[[PrøveID]:[Longitude]],3,FALSE)</f>
        <v>Miljøstyrelsen</v>
      </c>
      <c r="C1091" s="83">
        <f>VLOOKUP(A1091,Tabel1[[PrøveID]:[Longitude]],2,FALSE)</f>
        <v>44336</v>
      </c>
      <c r="D1091">
        <f>VLOOKUP(A1091,Tabel1[[PrøveID]:[Longitude]],5,FALSE)</f>
        <v>55.176229999999997</v>
      </c>
      <c r="E1091">
        <f>VLOOKUP(A1091,Tabel1[[PrøveID]:[Longitude]],6,FALSE)</f>
        <v>11.64209</v>
      </c>
      <c r="F1091" t="str">
        <f>VLOOKUP(A1091,Tabel1[[PrøveID]:[Longitude]],4,FALSE)</f>
        <v>Karrebæksminde Bugt (Bugt i Smålandsfarvandet)</v>
      </c>
      <c r="G1091" s="24" t="str">
        <f>VLOOKUP(H1091,Datasæt_Analysesystemer!$D$3:$E$68,2,FALSE)</f>
        <v>Paralithodes camtschaticus</v>
      </c>
      <c r="H1091" t="s">
        <v>1060</v>
      </c>
      <c r="I1091" t="str">
        <f>VLOOKUP(H1091,Datasæt_Analysesystemer!$D$2:$F$68,3,FALSE)</f>
        <v>Invasiv</v>
      </c>
      <c r="J1091" t="s">
        <v>738</v>
      </c>
      <c r="K1091" t="s">
        <v>747</v>
      </c>
      <c r="L1091" t="s">
        <v>768</v>
      </c>
      <c r="M1091" t="str">
        <f t="shared" si="17"/>
        <v>Absent</v>
      </c>
    </row>
    <row r="1092" spans="1:13" x14ac:dyDescent="0.25">
      <c r="A1092" t="s">
        <v>1619</v>
      </c>
      <c r="B1092" t="str">
        <f>VLOOKUP(A1092,Tabel1[[PrøveID]:[Longitude]],3,FALSE)</f>
        <v>Miljøstyrelsen</v>
      </c>
      <c r="C1092" s="83">
        <f>VLOOKUP(A1092,Tabel1[[PrøveID]:[Longitude]],2,FALSE)</f>
        <v>44336</v>
      </c>
      <c r="D1092">
        <f>VLOOKUP(A1092,Tabel1[[PrøveID]:[Longitude]],5,FALSE)</f>
        <v>55.176229999999997</v>
      </c>
      <c r="E1092">
        <f>VLOOKUP(A1092,Tabel1[[PrøveID]:[Longitude]],6,FALSE)</f>
        <v>11.64209</v>
      </c>
      <c r="F1092" t="str">
        <f>VLOOKUP(A1092,Tabel1[[PrøveID]:[Longitude]],4,FALSE)</f>
        <v>Karrebæksminde Bugt (Bugt i Smålandsfarvandet)</v>
      </c>
      <c r="G1092" s="24" t="str">
        <f>VLOOKUP(H1092,Datasæt_Analysesystemer!$D$3:$E$68,2,FALSE)</f>
        <v>Eriocheir sinensis</v>
      </c>
      <c r="H1092" t="s">
        <v>1031</v>
      </c>
      <c r="I1092" t="str">
        <f>VLOOKUP(H1092,Datasæt_Analysesystemer!$D$2:$F$68,3,FALSE)</f>
        <v>Invasiv</v>
      </c>
      <c r="J1092" t="s">
        <v>738</v>
      </c>
      <c r="K1092" t="s">
        <v>747</v>
      </c>
      <c r="L1092" t="s">
        <v>768</v>
      </c>
      <c r="M1092" t="str">
        <f t="shared" si="17"/>
        <v>Absent</v>
      </c>
    </row>
    <row r="1093" spans="1:13" x14ac:dyDescent="0.25">
      <c r="A1093" t="s">
        <v>1619</v>
      </c>
      <c r="B1093" t="str">
        <f>VLOOKUP(A1093,Tabel1[[PrøveID]:[Longitude]],3,FALSE)</f>
        <v>Miljøstyrelsen</v>
      </c>
      <c r="C1093" s="83">
        <f>VLOOKUP(A1093,Tabel1[[PrøveID]:[Longitude]],2,FALSE)</f>
        <v>44336</v>
      </c>
      <c r="D1093">
        <f>VLOOKUP(A1093,Tabel1[[PrøveID]:[Longitude]],5,FALSE)</f>
        <v>55.176229999999997</v>
      </c>
      <c r="E1093">
        <f>VLOOKUP(A1093,Tabel1[[PrøveID]:[Longitude]],6,FALSE)</f>
        <v>11.64209</v>
      </c>
      <c r="F1093" t="str">
        <f>VLOOKUP(A1093,Tabel1[[PrøveID]:[Longitude]],4,FALSE)</f>
        <v>Karrebæksminde Bugt (Bugt i Smålandsfarvandet)</v>
      </c>
      <c r="G1093" s="24" t="str">
        <f>VLOOKUP(H1093,Datasæt_Analysesystemer!$D$3:$E$68,2,FALSE)</f>
        <v>Eriocheir sinensis</v>
      </c>
      <c r="H1093" t="s">
        <v>1031</v>
      </c>
      <c r="I1093" t="str">
        <f>VLOOKUP(H1093,Datasæt_Analysesystemer!$D$2:$F$68,3,FALSE)</f>
        <v>Invasiv</v>
      </c>
      <c r="J1093" t="s">
        <v>738</v>
      </c>
      <c r="K1093" t="s">
        <v>747</v>
      </c>
      <c r="L1093" t="s">
        <v>768</v>
      </c>
      <c r="M1093" t="str">
        <f t="shared" si="17"/>
        <v>Absent</v>
      </c>
    </row>
    <row r="1094" spans="1:13" x14ac:dyDescent="0.25">
      <c r="A1094" t="s">
        <v>1619</v>
      </c>
      <c r="B1094" t="str">
        <f>VLOOKUP(A1094,Tabel1[[PrøveID]:[Longitude]],3,FALSE)</f>
        <v>Miljøstyrelsen</v>
      </c>
      <c r="C1094" s="83">
        <f>VLOOKUP(A1094,Tabel1[[PrøveID]:[Longitude]],2,FALSE)</f>
        <v>44336</v>
      </c>
      <c r="D1094">
        <f>VLOOKUP(A1094,Tabel1[[PrøveID]:[Longitude]],5,FALSE)</f>
        <v>55.176229999999997</v>
      </c>
      <c r="E1094">
        <f>VLOOKUP(A1094,Tabel1[[PrøveID]:[Longitude]],6,FALSE)</f>
        <v>11.64209</v>
      </c>
      <c r="F1094" t="str">
        <f>VLOOKUP(A1094,Tabel1[[PrøveID]:[Longitude]],4,FALSE)</f>
        <v>Karrebæksminde Bugt (Bugt i Smålandsfarvandet)</v>
      </c>
      <c r="G1094" s="24" t="str">
        <f>VLOOKUP(H1094,Datasæt_Analysesystemer!$D$3:$E$68,2,FALSE)</f>
        <v>Rhithropanopeus harrisii</v>
      </c>
      <c r="H1094" t="s">
        <v>1090</v>
      </c>
      <c r="I1094" t="str">
        <f>VLOOKUP(H1094,Datasæt_Analysesystemer!$D$2:$F$68,3,FALSE)</f>
        <v>Invasiv</v>
      </c>
      <c r="J1094" t="s">
        <v>744</v>
      </c>
      <c r="K1094" t="s">
        <v>747</v>
      </c>
      <c r="L1094" t="s">
        <v>768</v>
      </c>
      <c r="M1094" t="str">
        <f t="shared" si="17"/>
        <v>Absent</v>
      </c>
    </row>
    <row r="1095" spans="1:13" x14ac:dyDescent="0.25">
      <c r="A1095" t="s">
        <v>1619</v>
      </c>
      <c r="B1095" t="str">
        <f>VLOOKUP(A1095,Tabel1[[PrøveID]:[Longitude]],3,FALSE)</f>
        <v>Miljøstyrelsen</v>
      </c>
      <c r="C1095" s="83">
        <f>VLOOKUP(A1095,Tabel1[[PrøveID]:[Longitude]],2,FALSE)</f>
        <v>44336</v>
      </c>
      <c r="D1095">
        <f>VLOOKUP(A1095,Tabel1[[PrøveID]:[Longitude]],5,FALSE)</f>
        <v>55.176229999999997</v>
      </c>
      <c r="E1095">
        <f>VLOOKUP(A1095,Tabel1[[PrøveID]:[Longitude]],6,FALSE)</f>
        <v>11.64209</v>
      </c>
      <c r="F1095" t="str">
        <f>VLOOKUP(A1095,Tabel1[[PrøveID]:[Longitude]],4,FALSE)</f>
        <v>Karrebæksminde Bugt (Bugt i Smålandsfarvandet)</v>
      </c>
      <c r="G1095" s="24" t="str">
        <f>VLOOKUP(H1095,Datasæt_Analysesystemer!$D$3:$E$68,2,FALSE)</f>
        <v>Rhithropanopeus harrisii</v>
      </c>
      <c r="H1095" t="s">
        <v>1090</v>
      </c>
      <c r="I1095" t="str">
        <f>VLOOKUP(H1095,Datasæt_Analysesystemer!$D$2:$F$68,3,FALSE)</f>
        <v>Invasiv</v>
      </c>
      <c r="J1095" t="s">
        <v>738</v>
      </c>
      <c r="K1095" t="s">
        <v>802</v>
      </c>
      <c r="L1095" t="s">
        <v>741</v>
      </c>
      <c r="M1095" t="str">
        <f t="shared" si="17"/>
        <v>Present_Ct&lt;41</v>
      </c>
    </row>
    <row r="1096" spans="1:13" x14ac:dyDescent="0.25">
      <c r="A1096" t="s">
        <v>1619</v>
      </c>
      <c r="B1096" t="str">
        <f>VLOOKUP(A1096,Tabel1[[PrøveID]:[Longitude]],3,FALSE)</f>
        <v>Miljøstyrelsen</v>
      </c>
      <c r="C1096" s="83">
        <f>VLOOKUP(A1096,Tabel1[[PrøveID]:[Longitude]],2,FALSE)</f>
        <v>44336</v>
      </c>
      <c r="D1096">
        <f>VLOOKUP(A1096,Tabel1[[PrøveID]:[Longitude]],5,FALSE)</f>
        <v>55.176229999999997</v>
      </c>
      <c r="E1096">
        <f>VLOOKUP(A1096,Tabel1[[PrøveID]:[Longitude]],6,FALSE)</f>
        <v>11.64209</v>
      </c>
      <c r="F1096" t="str">
        <f>VLOOKUP(A1096,Tabel1[[PrøveID]:[Longitude]],4,FALSE)</f>
        <v>Karrebæksminde Bugt (Bugt i Smålandsfarvandet)</v>
      </c>
      <c r="G1096" s="24" t="str">
        <f>VLOOKUP(H1096,Datasæt_Analysesystemer!$D$3:$E$68,2,FALSE)</f>
        <v>Oncorhyncus gorbuscha</v>
      </c>
      <c r="H1096" t="s">
        <v>799</v>
      </c>
      <c r="I1096" t="str">
        <f>VLOOKUP(H1096,Datasæt_Analysesystemer!$D$2:$F$68,3,FALSE)</f>
        <v>Invasiv</v>
      </c>
      <c r="J1096" t="s">
        <v>744</v>
      </c>
      <c r="K1096" t="s">
        <v>747</v>
      </c>
      <c r="L1096" t="s">
        <v>768</v>
      </c>
      <c r="M1096" t="str">
        <f t="shared" si="17"/>
        <v>Absent</v>
      </c>
    </row>
    <row r="1097" spans="1:13" x14ac:dyDescent="0.25">
      <c r="A1097" t="s">
        <v>1619</v>
      </c>
      <c r="B1097" t="str">
        <f>VLOOKUP(A1097,Tabel1[[PrøveID]:[Longitude]],3,FALSE)</f>
        <v>Miljøstyrelsen</v>
      </c>
      <c r="C1097" s="83">
        <f>VLOOKUP(A1097,Tabel1[[PrøveID]:[Longitude]],2,FALSE)</f>
        <v>44336</v>
      </c>
      <c r="D1097">
        <f>VLOOKUP(A1097,Tabel1[[PrøveID]:[Longitude]],5,FALSE)</f>
        <v>55.176229999999997</v>
      </c>
      <c r="E1097">
        <f>VLOOKUP(A1097,Tabel1[[PrøveID]:[Longitude]],6,FALSE)</f>
        <v>11.64209</v>
      </c>
      <c r="F1097" t="str">
        <f>VLOOKUP(A1097,Tabel1[[PrøveID]:[Longitude]],4,FALSE)</f>
        <v>Karrebæksminde Bugt (Bugt i Smålandsfarvandet)</v>
      </c>
      <c r="G1097" s="24" t="str">
        <f>VLOOKUP(H1097,Datasæt_Analysesystemer!$D$3:$E$68,2,FALSE)</f>
        <v>Oncorhyncus gorbuscha</v>
      </c>
      <c r="H1097" t="s">
        <v>799</v>
      </c>
      <c r="I1097" t="str">
        <f>VLOOKUP(H1097,Datasæt_Analysesystemer!$D$2:$F$68,3,FALSE)</f>
        <v>Invasiv</v>
      </c>
      <c r="J1097" t="s">
        <v>738</v>
      </c>
      <c r="K1097" t="s">
        <v>747</v>
      </c>
      <c r="L1097" t="s">
        <v>768</v>
      </c>
      <c r="M1097" t="str">
        <f t="shared" si="17"/>
        <v>Absent</v>
      </c>
    </row>
    <row r="1098" spans="1:13" x14ac:dyDescent="0.25">
      <c r="A1098" t="s">
        <v>1619</v>
      </c>
      <c r="B1098" t="str">
        <f>VLOOKUP(A1098,Tabel1[[PrøveID]:[Longitude]],3,FALSE)</f>
        <v>Miljøstyrelsen</v>
      </c>
      <c r="C1098" s="83">
        <f>VLOOKUP(A1098,Tabel1[[PrøveID]:[Longitude]],2,FALSE)</f>
        <v>44336</v>
      </c>
      <c r="D1098">
        <f>VLOOKUP(A1098,Tabel1[[PrøveID]:[Longitude]],5,FALSE)</f>
        <v>55.176229999999997</v>
      </c>
      <c r="E1098">
        <f>VLOOKUP(A1098,Tabel1[[PrøveID]:[Longitude]],6,FALSE)</f>
        <v>11.64209</v>
      </c>
      <c r="F1098" t="str">
        <f>VLOOKUP(A1098,Tabel1[[PrøveID]:[Longitude]],4,FALSE)</f>
        <v>Karrebæksminde Bugt (Bugt i Smålandsfarvandet)</v>
      </c>
      <c r="G1098" s="24" t="str">
        <f>VLOOKUP(H1098,Datasæt_Analysesystemer!$D$3:$E$68,2,FALSE)</f>
        <v>Thunnus Thynnus</v>
      </c>
      <c r="H1098" t="s">
        <v>992</v>
      </c>
      <c r="I1098" t="str">
        <f>VLOOKUP(H1098,Datasæt_Analysesystemer!$D$2:$F$68,3,FALSE)</f>
        <v>Sjælden</v>
      </c>
      <c r="J1098" t="s">
        <v>744</v>
      </c>
      <c r="K1098" t="s">
        <v>802</v>
      </c>
      <c r="L1098" t="s">
        <v>741</v>
      </c>
      <c r="M1098" t="str">
        <f t="shared" si="17"/>
        <v>Present_Ct&lt;41</v>
      </c>
    </row>
    <row r="1099" spans="1:13" x14ac:dyDescent="0.25">
      <c r="A1099" t="s">
        <v>1619</v>
      </c>
      <c r="B1099" t="str">
        <f>VLOOKUP(A1099,Tabel1[[PrøveID]:[Longitude]],3,FALSE)</f>
        <v>Miljøstyrelsen</v>
      </c>
      <c r="C1099" s="83">
        <f>VLOOKUP(A1099,Tabel1[[PrøveID]:[Longitude]],2,FALSE)</f>
        <v>44336</v>
      </c>
      <c r="D1099">
        <f>VLOOKUP(A1099,Tabel1[[PrøveID]:[Longitude]],5,FALSE)</f>
        <v>55.176229999999997</v>
      </c>
      <c r="E1099">
        <f>VLOOKUP(A1099,Tabel1[[PrøveID]:[Longitude]],6,FALSE)</f>
        <v>11.64209</v>
      </c>
      <c r="F1099" t="str">
        <f>VLOOKUP(A1099,Tabel1[[PrøveID]:[Longitude]],4,FALSE)</f>
        <v>Karrebæksminde Bugt (Bugt i Smålandsfarvandet)</v>
      </c>
      <c r="G1099" s="24" t="str">
        <f>VLOOKUP(H1099,Datasæt_Analysesystemer!$D$3:$E$68,2,FALSE)</f>
        <v>Thunnus Thynnus</v>
      </c>
      <c r="H1099" t="s">
        <v>992</v>
      </c>
      <c r="I1099" t="str">
        <f>VLOOKUP(H1099,Datasæt_Analysesystemer!$D$2:$F$68,3,FALSE)</f>
        <v>Sjælden</v>
      </c>
      <c r="J1099" t="s">
        <v>744</v>
      </c>
      <c r="K1099" t="s">
        <v>802</v>
      </c>
      <c r="L1099" t="s">
        <v>741</v>
      </c>
      <c r="M1099" t="str">
        <f t="shared" si="17"/>
        <v>Present_Ct&lt;41</v>
      </c>
    </row>
    <row r="1100" spans="1:13" x14ac:dyDescent="0.25">
      <c r="A1100" t="s">
        <v>1619</v>
      </c>
      <c r="B1100" t="str">
        <f>VLOOKUP(A1100,Tabel1[[PrøveID]:[Longitude]],3,FALSE)</f>
        <v>Miljøstyrelsen</v>
      </c>
      <c r="C1100" s="83">
        <f>VLOOKUP(A1100,Tabel1[[PrøveID]:[Longitude]],2,FALSE)</f>
        <v>44336</v>
      </c>
      <c r="D1100">
        <f>VLOOKUP(A1100,Tabel1[[PrøveID]:[Longitude]],5,FALSE)</f>
        <v>55.176229999999997</v>
      </c>
      <c r="E1100">
        <f>VLOOKUP(A1100,Tabel1[[PrøveID]:[Longitude]],6,FALSE)</f>
        <v>11.64209</v>
      </c>
      <c r="F1100" t="str">
        <f>VLOOKUP(A1100,Tabel1[[PrøveID]:[Longitude]],4,FALSE)</f>
        <v>Karrebæksminde Bugt (Bugt i Smålandsfarvandet)</v>
      </c>
      <c r="G1100" s="24" t="str">
        <f>VLOOKUP(H1100,Datasæt_Analysesystemer!$D$3:$E$68,2,FALSE)</f>
        <v>Magallana gigas</v>
      </c>
      <c r="H1100" t="s">
        <v>1100</v>
      </c>
      <c r="I1100" t="str">
        <f>VLOOKUP(H1100,Datasæt_Analysesystemer!$D$2:$F$68,3,FALSE)</f>
        <v>Invasiv</v>
      </c>
      <c r="J1100" t="s">
        <v>738</v>
      </c>
      <c r="K1100" t="s">
        <v>747</v>
      </c>
      <c r="L1100" t="s">
        <v>768</v>
      </c>
      <c r="M1100" t="str">
        <f t="shared" si="17"/>
        <v>Absent</v>
      </c>
    </row>
    <row r="1101" spans="1:13" x14ac:dyDescent="0.25">
      <c r="A1101" t="s">
        <v>1619</v>
      </c>
      <c r="B1101" t="str">
        <f>VLOOKUP(A1101,Tabel1[[PrøveID]:[Longitude]],3,FALSE)</f>
        <v>Miljøstyrelsen</v>
      </c>
      <c r="C1101" s="83">
        <f>VLOOKUP(A1101,Tabel1[[PrøveID]:[Longitude]],2,FALSE)</f>
        <v>44336</v>
      </c>
      <c r="D1101">
        <f>VLOOKUP(A1101,Tabel1[[PrøveID]:[Longitude]],5,FALSE)</f>
        <v>55.176229999999997</v>
      </c>
      <c r="E1101">
        <f>VLOOKUP(A1101,Tabel1[[PrøveID]:[Longitude]],6,FALSE)</f>
        <v>11.64209</v>
      </c>
      <c r="F1101" t="str">
        <f>VLOOKUP(A1101,Tabel1[[PrøveID]:[Longitude]],4,FALSE)</f>
        <v>Karrebæksminde Bugt (Bugt i Smålandsfarvandet)</v>
      </c>
      <c r="G1101" s="24" t="str">
        <f>VLOOKUP(H1101,Datasæt_Analysesystemer!$D$3:$E$68,2,FALSE)</f>
        <v>Magallana gigas</v>
      </c>
      <c r="H1101" t="s">
        <v>1100</v>
      </c>
      <c r="I1101" t="str">
        <f>VLOOKUP(H1101,Datasæt_Analysesystemer!$D$2:$F$68,3,FALSE)</f>
        <v>Invasiv</v>
      </c>
      <c r="J1101" t="s">
        <v>738</v>
      </c>
      <c r="K1101" t="s">
        <v>747</v>
      </c>
      <c r="L1101" t="s">
        <v>768</v>
      </c>
      <c r="M1101" t="str">
        <f t="shared" si="17"/>
        <v>Absent</v>
      </c>
    </row>
    <row r="1102" spans="1:13" x14ac:dyDescent="0.25">
      <c r="A1102" t="s">
        <v>1619</v>
      </c>
      <c r="B1102" t="str">
        <f>VLOOKUP(A1102,Tabel1[[PrøveID]:[Longitude]],3,FALSE)</f>
        <v>Miljøstyrelsen</v>
      </c>
      <c r="C1102" s="83">
        <f>VLOOKUP(A1102,Tabel1[[PrøveID]:[Longitude]],2,FALSE)</f>
        <v>44336</v>
      </c>
      <c r="D1102">
        <f>VLOOKUP(A1102,Tabel1[[PrøveID]:[Longitude]],5,FALSE)</f>
        <v>55.176229999999997</v>
      </c>
      <c r="E1102">
        <f>VLOOKUP(A1102,Tabel1[[PrøveID]:[Longitude]],6,FALSE)</f>
        <v>11.64209</v>
      </c>
      <c r="F1102" t="str">
        <f>VLOOKUP(A1102,Tabel1[[PrøveID]:[Longitude]],4,FALSE)</f>
        <v>Karrebæksminde Bugt (Bugt i Smålandsfarvandet)</v>
      </c>
      <c r="G1102" s="24" t="str">
        <f>VLOOKUP(H1102,Datasæt_Analysesystemer!$D$3:$E$68,2,FALSE)</f>
        <v>Neogobius melanostomus</v>
      </c>
      <c r="H1102" t="s">
        <v>1089</v>
      </c>
      <c r="I1102" t="str">
        <f>VLOOKUP(H1102,Datasæt_Analysesystemer!$D$2:$F$68,3,FALSE)</f>
        <v>Invasiv</v>
      </c>
      <c r="J1102" t="s">
        <v>738</v>
      </c>
      <c r="K1102" t="s">
        <v>802</v>
      </c>
      <c r="L1102" t="s">
        <v>741</v>
      </c>
      <c r="M1102" t="str">
        <f t="shared" si="17"/>
        <v>Present_Ct&lt;41</v>
      </c>
    </row>
    <row r="1103" spans="1:13" x14ac:dyDescent="0.25">
      <c r="A1103" t="s">
        <v>1619</v>
      </c>
      <c r="B1103" t="str">
        <f>VLOOKUP(A1103,Tabel1[[PrøveID]:[Longitude]],3,FALSE)</f>
        <v>Miljøstyrelsen</v>
      </c>
      <c r="C1103" s="83">
        <f>VLOOKUP(A1103,Tabel1[[PrøveID]:[Longitude]],2,FALSE)</f>
        <v>44336</v>
      </c>
      <c r="D1103">
        <f>VLOOKUP(A1103,Tabel1[[PrøveID]:[Longitude]],5,FALSE)</f>
        <v>55.176229999999997</v>
      </c>
      <c r="E1103">
        <f>VLOOKUP(A1103,Tabel1[[PrøveID]:[Longitude]],6,FALSE)</f>
        <v>11.64209</v>
      </c>
      <c r="F1103" t="str">
        <f>VLOOKUP(A1103,Tabel1[[PrøveID]:[Longitude]],4,FALSE)</f>
        <v>Karrebæksminde Bugt (Bugt i Smålandsfarvandet)</v>
      </c>
      <c r="G1103" s="24" t="str">
        <f>VLOOKUP(H1103,Datasæt_Analysesystemer!$D$3:$E$68,2,FALSE)</f>
        <v>Neogobius melanostomus</v>
      </c>
      <c r="H1103" t="s">
        <v>1089</v>
      </c>
      <c r="I1103" t="str">
        <f>VLOOKUP(H1103,Datasæt_Analysesystemer!$D$2:$F$68,3,FALSE)</f>
        <v>Invasiv</v>
      </c>
      <c r="J1103" t="s">
        <v>738</v>
      </c>
      <c r="K1103" t="s">
        <v>802</v>
      </c>
      <c r="L1103" t="s">
        <v>741</v>
      </c>
      <c r="M1103" t="str">
        <f t="shared" si="17"/>
        <v>Present_Ct&lt;41</v>
      </c>
    </row>
    <row r="1104" spans="1:13" x14ac:dyDescent="0.25">
      <c r="A1104" t="s">
        <v>1599</v>
      </c>
      <c r="B1104" t="str">
        <f>VLOOKUP(A1104,Tabel1[[PrøveID]:[Longitude]],3,FALSE)</f>
        <v>Miljøstyrelsen</v>
      </c>
      <c r="C1104" s="83">
        <f>VLOOKUP(A1104,Tabel1[[PrøveID]:[Longitude]],2,FALSE)</f>
        <v>44341</v>
      </c>
      <c r="D1104">
        <f>VLOOKUP(A1104,Tabel1[[PrøveID]:[Longitude]],5,FALSE)</f>
        <v>55.982235000000003</v>
      </c>
      <c r="E1104">
        <f>VLOOKUP(A1104,Tabel1[[PrøveID]:[Longitude]],6,FALSE)</f>
        <v>12.383682</v>
      </c>
      <c r="F1104" t="str">
        <f>VLOOKUP(A1104,Tabel1[[PrøveID]:[Longitude]],4,FALSE)</f>
        <v>Esrum Sø (Sø i Fredensborg)</v>
      </c>
      <c r="G1104" s="24" t="str">
        <f>VLOOKUP(H1104,Datasæt_Analysesystemer!$D$3:$E$68,2,FALSE)</f>
        <v>Perca fluviatilis</v>
      </c>
      <c r="H1104" t="s">
        <v>804</v>
      </c>
      <c r="I1104" t="str">
        <f>VLOOKUP(H1104,Datasæt_Analysesystemer!$D$2:$F$68,3,FALSE)</f>
        <v>Almindelig</v>
      </c>
      <c r="J1104" t="s">
        <v>738</v>
      </c>
      <c r="K1104" t="s">
        <v>747</v>
      </c>
      <c r="L1104" t="s">
        <v>768</v>
      </c>
      <c r="M1104" t="str">
        <f t="shared" si="17"/>
        <v>Absent</v>
      </c>
    </row>
    <row r="1105" spans="1:13" x14ac:dyDescent="0.25">
      <c r="A1105" t="s">
        <v>1599</v>
      </c>
      <c r="B1105" t="str">
        <f>VLOOKUP(A1105,Tabel1[[PrøveID]:[Longitude]],3,FALSE)</f>
        <v>Miljøstyrelsen</v>
      </c>
      <c r="C1105" s="83">
        <f>VLOOKUP(A1105,Tabel1[[PrøveID]:[Longitude]],2,FALSE)</f>
        <v>44341</v>
      </c>
      <c r="D1105">
        <f>VLOOKUP(A1105,Tabel1[[PrøveID]:[Longitude]],5,FALSE)</f>
        <v>55.982235000000003</v>
      </c>
      <c r="E1105">
        <f>VLOOKUP(A1105,Tabel1[[PrøveID]:[Longitude]],6,FALSE)</f>
        <v>12.383682</v>
      </c>
      <c r="F1105" t="str">
        <f>VLOOKUP(A1105,Tabel1[[PrøveID]:[Longitude]],4,FALSE)</f>
        <v>Esrum Sø (Sø i Fredensborg)</v>
      </c>
      <c r="G1105" s="24" t="str">
        <f>VLOOKUP(H1105,Datasæt_Analysesystemer!$D$3:$E$68,2,FALSE)</f>
        <v>Perca fluviatilis</v>
      </c>
      <c r="H1105" t="s">
        <v>804</v>
      </c>
      <c r="I1105" t="str">
        <f>VLOOKUP(H1105,Datasæt_Analysesystemer!$D$2:$F$68,3,FALSE)</f>
        <v>Almindelig</v>
      </c>
      <c r="J1105" t="s">
        <v>738</v>
      </c>
      <c r="K1105" t="s">
        <v>802</v>
      </c>
      <c r="L1105" t="s">
        <v>741</v>
      </c>
      <c r="M1105" t="str">
        <f t="shared" si="17"/>
        <v>Present_Ct&lt;41</v>
      </c>
    </row>
    <row r="1106" spans="1:13" x14ac:dyDescent="0.25">
      <c r="A1106" t="s">
        <v>1599</v>
      </c>
      <c r="B1106" t="str">
        <f>VLOOKUP(A1106,Tabel1[[PrøveID]:[Longitude]],3,FALSE)</f>
        <v>Miljøstyrelsen</v>
      </c>
      <c r="C1106" s="83">
        <f>VLOOKUP(A1106,Tabel1[[PrøveID]:[Longitude]],2,FALSE)</f>
        <v>44341</v>
      </c>
      <c r="D1106">
        <f>VLOOKUP(A1106,Tabel1[[PrøveID]:[Longitude]],5,FALSE)</f>
        <v>55.982235000000003</v>
      </c>
      <c r="E1106">
        <f>VLOOKUP(A1106,Tabel1[[PrøveID]:[Longitude]],6,FALSE)</f>
        <v>12.383682</v>
      </c>
      <c r="F1106" t="str">
        <f>VLOOKUP(A1106,Tabel1[[PrøveID]:[Longitude]],4,FALSE)</f>
        <v>Esrum Sø (Sø i Fredensborg)</v>
      </c>
      <c r="G1106" s="24" t="str">
        <f>VLOOKUP(H1106,Datasæt_Analysesystemer!$D$3:$E$68,2,FALSE)</f>
        <v>Rutilus rutilus</v>
      </c>
      <c r="H1106" t="s">
        <v>805</v>
      </c>
      <c r="I1106" t="str">
        <f>VLOOKUP(H1106,Datasæt_Analysesystemer!$D$2:$F$68,3,FALSE)</f>
        <v>Almindelig</v>
      </c>
      <c r="J1106" t="s">
        <v>738</v>
      </c>
      <c r="K1106" t="s">
        <v>802</v>
      </c>
      <c r="L1106" t="s">
        <v>741</v>
      </c>
      <c r="M1106" t="str">
        <f t="shared" si="17"/>
        <v>Present_Ct&lt;41</v>
      </c>
    </row>
    <row r="1107" spans="1:13" x14ac:dyDescent="0.25">
      <c r="A1107" t="s">
        <v>1599</v>
      </c>
      <c r="B1107" t="str">
        <f>VLOOKUP(A1107,Tabel1[[PrøveID]:[Longitude]],3,FALSE)</f>
        <v>Miljøstyrelsen</v>
      </c>
      <c r="C1107" s="83">
        <f>VLOOKUP(A1107,Tabel1[[PrøveID]:[Longitude]],2,FALSE)</f>
        <v>44341</v>
      </c>
      <c r="D1107">
        <f>VLOOKUP(A1107,Tabel1[[PrøveID]:[Longitude]],5,FALSE)</f>
        <v>55.982235000000003</v>
      </c>
      <c r="E1107">
        <f>VLOOKUP(A1107,Tabel1[[PrøveID]:[Longitude]],6,FALSE)</f>
        <v>12.383682</v>
      </c>
      <c r="F1107" t="str">
        <f>VLOOKUP(A1107,Tabel1[[PrøveID]:[Longitude]],4,FALSE)</f>
        <v>Esrum Sø (Sø i Fredensborg)</v>
      </c>
      <c r="G1107" s="24" t="str">
        <f>VLOOKUP(H1107,Datasæt_Analysesystemer!$D$3:$E$68,2,FALSE)</f>
        <v>Rutilus rutilus</v>
      </c>
      <c r="H1107" t="s">
        <v>805</v>
      </c>
      <c r="I1107" t="str">
        <f>VLOOKUP(H1107,Datasæt_Analysesystemer!$D$2:$F$68,3,FALSE)</f>
        <v>Almindelig</v>
      </c>
      <c r="J1107" t="s">
        <v>744</v>
      </c>
      <c r="K1107" t="s">
        <v>747</v>
      </c>
      <c r="L1107" t="s">
        <v>768</v>
      </c>
      <c r="M1107" t="str">
        <f t="shared" si="17"/>
        <v>Absent</v>
      </c>
    </row>
    <row r="1108" spans="1:13" x14ac:dyDescent="0.25">
      <c r="A1108" t="s">
        <v>1599</v>
      </c>
      <c r="B1108" t="str">
        <f>VLOOKUP(A1108,Tabel1[[PrøveID]:[Longitude]],3,FALSE)</f>
        <v>Miljøstyrelsen</v>
      </c>
      <c r="C1108" s="83">
        <f>VLOOKUP(A1108,Tabel1[[PrøveID]:[Longitude]],2,FALSE)</f>
        <v>44341</v>
      </c>
      <c r="D1108">
        <f>VLOOKUP(A1108,Tabel1[[PrøveID]:[Longitude]],5,FALSE)</f>
        <v>55.982235000000003</v>
      </c>
      <c r="E1108">
        <f>VLOOKUP(A1108,Tabel1[[PrøveID]:[Longitude]],6,FALSE)</f>
        <v>12.383682</v>
      </c>
      <c r="F1108" t="str">
        <f>VLOOKUP(A1108,Tabel1[[PrøveID]:[Longitude]],4,FALSE)</f>
        <v>Esrum Sø (Sø i Fredensborg)</v>
      </c>
      <c r="G1108" s="24" t="str">
        <f>VLOOKUP(H1108,Datasæt_Analysesystemer!$D$3:$E$68,2,FALSE)</f>
        <v>Anguilla anguilla</v>
      </c>
      <c r="H1108" t="s">
        <v>1005</v>
      </c>
      <c r="I1108" t="str">
        <f>VLOOKUP(H1108,Datasæt_Analysesystemer!$D$2:$F$68,3,FALSE)</f>
        <v>Almindelig</v>
      </c>
      <c r="J1108" t="s">
        <v>744</v>
      </c>
      <c r="K1108" t="s">
        <v>747</v>
      </c>
      <c r="L1108" t="s">
        <v>768</v>
      </c>
      <c r="M1108" t="str">
        <f t="shared" si="17"/>
        <v>Absent</v>
      </c>
    </row>
    <row r="1109" spans="1:13" x14ac:dyDescent="0.25">
      <c r="A1109" t="s">
        <v>1599</v>
      </c>
      <c r="B1109" t="str">
        <f>VLOOKUP(A1109,Tabel1[[PrøveID]:[Longitude]],3,FALSE)</f>
        <v>Miljøstyrelsen</v>
      </c>
      <c r="C1109" s="83">
        <f>VLOOKUP(A1109,Tabel1[[PrøveID]:[Longitude]],2,FALSE)</f>
        <v>44341</v>
      </c>
      <c r="D1109">
        <f>VLOOKUP(A1109,Tabel1[[PrøveID]:[Longitude]],5,FALSE)</f>
        <v>55.982235000000003</v>
      </c>
      <c r="E1109">
        <f>VLOOKUP(A1109,Tabel1[[PrøveID]:[Longitude]],6,FALSE)</f>
        <v>12.383682</v>
      </c>
      <c r="F1109" t="str">
        <f>VLOOKUP(A1109,Tabel1[[PrøveID]:[Longitude]],4,FALSE)</f>
        <v>Esrum Sø (Sø i Fredensborg)</v>
      </c>
      <c r="G1109" s="24" t="str">
        <f>VLOOKUP(H1109,Datasæt_Analysesystemer!$D$3:$E$68,2,FALSE)</f>
        <v>Anguilla anguilla</v>
      </c>
      <c r="H1109" t="s">
        <v>1005</v>
      </c>
      <c r="I1109" t="str">
        <f>VLOOKUP(H1109,Datasæt_Analysesystemer!$D$2:$F$68,3,FALSE)</f>
        <v>Almindelig</v>
      </c>
      <c r="J1109" t="s">
        <v>744</v>
      </c>
      <c r="K1109" t="s">
        <v>747</v>
      </c>
      <c r="L1109" t="s">
        <v>768</v>
      </c>
      <c r="M1109" t="str">
        <f t="shared" si="17"/>
        <v>Absent</v>
      </c>
    </row>
    <row r="1110" spans="1:13" x14ac:dyDescent="0.25">
      <c r="A1110" t="s">
        <v>1599</v>
      </c>
      <c r="B1110" t="str">
        <f>VLOOKUP(A1110,Tabel1[[PrøveID]:[Longitude]],3,FALSE)</f>
        <v>Miljøstyrelsen</v>
      </c>
      <c r="C1110" s="83">
        <f>VLOOKUP(A1110,Tabel1[[PrøveID]:[Longitude]],2,FALSE)</f>
        <v>44341</v>
      </c>
      <c r="D1110">
        <f>VLOOKUP(A1110,Tabel1[[PrøveID]:[Longitude]],5,FALSE)</f>
        <v>55.982235000000003</v>
      </c>
      <c r="E1110">
        <f>VLOOKUP(A1110,Tabel1[[PrøveID]:[Longitude]],6,FALSE)</f>
        <v>12.383682</v>
      </c>
      <c r="F1110" t="str">
        <f>VLOOKUP(A1110,Tabel1[[PrøveID]:[Longitude]],4,FALSE)</f>
        <v>Esrum Sø (Sø i Fredensborg)</v>
      </c>
      <c r="G1110" s="24" t="str">
        <f>VLOOKUP(H1110,Datasæt_Analysesystemer!$D$3:$E$68,2,FALSE)</f>
        <v>Esox lucius</v>
      </c>
      <c r="H1110" t="s">
        <v>806</v>
      </c>
      <c r="I1110" t="str">
        <f>VLOOKUP(H1110,Datasæt_Analysesystemer!$D$2:$F$68,3,FALSE)</f>
        <v>Almindelig</v>
      </c>
      <c r="J1110" t="s">
        <v>738</v>
      </c>
      <c r="K1110" t="s">
        <v>802</v>
      </c>
      <c r="L1110" t="s">
        <v>741</v>
      </c>
      <c r="M1110" t="str">
        <f t="shared" si="17"/>
        <v>Present_Ct&lt;41</v>
      </c>
    </row>
    <row r="1111" spans="1:13" x14ac:dyDescent="0.25">
      <c r="A1111" t="s">
        <v>1599</v>
      </c>
      <c r="B1111" t="str">
        <f>VLOOKUP(A1111,Tabel1[[PrøveID]:[Longitude]],3,FALSE)</f>
        <v>Miljøstyrelsen</v>
      </c>
      <c r="C1111" s="83">
        <f>VLOOKUP(A1111,Tabel1[[PrøveID]:[Longitude]],2,FALSE)</f>
        <v>44341</v>
      </c>
      <c r="D1111">
        <f>VLOOKUP(A1111,Tabel1[[PrøveID]:[Longitude]],5,FALSE)</f>
        <v>55.982235000000003</v>
      </c>
      <c r="E1111">
        <f>VLOOKUP(A1111,Tabel1[[PrøveID]:[Longitude]],6,FALSE)</f>
        <v>12.383682</v>
      </c>
      <c r="F1111" t="str">
        <f>VLOOKUP(A1111,Tabel1[[PrøveID]:[Longitude]],4,FALSE)</f>
        <v>Esrum Sø (Sø i Fredensborg)</v>
      </c>
      <c r="G1111" s="24" t="str">
        <f>VLOOKUP(H1111,Datasæt_Analysesystemer!$D$3:$E$68,2,FALSE)</f>
        <v>Esox lucius</v>
      </c>
      <c r="H1111" t="s">
        <v>806</v>
      </c>
      <c r="I1111" t="str">
        <f>VLOOKUP(H1111,Datasæt_Analysesystemer!$D$2:$F$68,3,FALSE)</f>
        <v>Almindelig</v>
      </c>
      <c r="J1111" t="s">
        <v>738</v>
      </c>
      <c r="K1111" t="s">
        <v>802</v>
      </c>
      <c r="L1111" t="s">
        <v>741</v>
      </c>
      <c r="M1111" t="str">
        <f t="shared" si="17"/>
        <v>Present_Ct&lt;41</v>
      </c>
    </row>
    <row r="1112" spans="1:13" x14ac:dyDescent="0.25">
      <c r="A1112" t="s">
        <v>1599</v>
      </c>
      <c r="B1112" t="str">
        <f>VLOOKUP(A1112,Tabel1[[PrøveID]:[Longitude]],3,FALSE)</f>
        <v>Miljøstyrelsen</v>
      </c>
      <c r="C1112" s="83">
        <f>VLOOKUP(A1112,Tabel1[[PrøveID]:[Longitude]],2,FALSE)</f>
        <v>44341</v>
      </c>
      <c r="D1112">
        <f>VLOOKUP(A1112,Tabel1[[PrøveID]:[Longitude]],5,FALSE)</f>
        <v>55.982235000000003</v>
      </c>
      <c r="E1112">
        <f>VLOOKUP(A1112,Tabel1[[PrøveID]:[Longitude]],6,FALSE)</f>
        <v>12.383682</v>
      </c>
      <c r="F1112" t="str">
        <f>VLOOKUP(A1112,Tabel1[[PrøveID]:[Longitude]],4,FALSE)</f>
        <v>Esrum Sø (Sø i Fredensborg)</v>
      </c>
      <c r="G1112" s="24" t="str">
        <f>VLOOKUP(H1112,Datasæt_Analysesystemer!$D$3:$E$68,2,FALSE)</f>
        <v>Cyprinus carpio</v>
      </c>
      <c r="H1112" t="s">
        <v>807</v>
      </c>
      <c r="I1112" t="str">
        <f>VLOOKUP(H1112,Datasæt_Analysesystemer!$D$2:$F$68,3,FALSE)</f>
        <v>Invasiv</v>
      </c>
      <c r="J1112" t="s">
        <v>744</v>
      </c>
      <c r="K1112" t="s">
        <v>747</v>
      </c>
      <c r="L1112" t="s">
        <v>768</v>
      </c>
      <c r="M1112" t="str">
        <f t="shared" si="17"/>
        <v>Absent</v>
      </c>
    </row>
    <row r="1113" spans="1:13" x14ac:dyDescent="0.25">
      <c r="A1113" t="s">
        <v>1599</v>
      </c>
      <c r="B1113" t="str">
        <f>VLOOKUP(A1113,Tabel1[[PrøveID]:[Longitude]],3,FALSE)</f>
        <v>Miljøstyrelsen</v>
      </c>
      <c r="C1113" s="83">
        <f>VLOOKUP(A1113,Tabel1[[PrøveID]:[Longitude]],2,FALSE)</f>
        <v>44341</v>
      </c>
      <c r="D1113">
        <f>VLOOKUP(A1113,Tabel1[[PrøveID]:[Longitude]],5,FALSE)</f>
        <v>55.982235000000003</v>
      </c>
      <c r="E1113">
        <f>VLOOKUP(A1113,Tabel1[[PrøveID]:[Longitude]],6,FALSE)</f>
        <v>12.383682</v>
      </c>
      <c r="F1113" t="str">
        <f>VLOOKUP(A1113,Tabel1[[PrøveID]:[Longitude]],4,FALSE)</f>
        <v>Esrum Sø (Sø i Fredensborg)</v>
      </c>
      <c r="G1113" s="24" t="str">
        <f>VLOOKUP(H1113,Datasæt_Analysesystemer!$D$3:$E$68,2,FALSE)</f>
        <v>Cyprinus carpio</v>
      </c>
      <c r="H1113" t="s">
        <v>807</v>
      </c>
      <c r="I1113" t="str">
        <f>VLOOKUP(H1113,Datasæt_Analysesystemer!$D$2:$F$68,3,FALSE)</f>
        <v>Invasiv</v>
      </c>
      <c r="J1113" t="s">
        <v>744</v>
      </c>
      <c r="K1113" t="s">
        <v>747</v>
      </c>
      <c r="L1113" t="s">
        <v>768</v>
      </c>
      <c r="M1113" t="str">
        <f t="shared" si="17"/>
        <v>Absent</v>
      </c>
    </row>
    <row r="1114" spans="1:13" x14ac:dyDescent="0.25">
      <c r="A1114" t="s">
        <v>1599</v>
      </c>
      <c r="B1114" t="str">
        <f>VLOOKUP(A1114,Tabel1[[PrøveID]:[Longitude]],3,FALSE)</f>
        <v>Miljøstyrelsen</v>
      </c>
      <c r="C1114" s="83">
        <f>VLOOKUP(A1114,Tabel1[[PrøveID]:[Longitude]],2,FALSE)</f>
        <v>44341</v>
      </c>
      <c r="D1114">
        <f>VLOOKUP(A1114,Tabel1[[PrøveID]:[Longitude]],5,FALSE)</f>
        <v>55.982235000000003</v>
      </c>
      <c r="E1114">
        <f>VLOOKUP(A1114,Tabel1[[PrøveID]:[Longitude]],6,FALSE)</f>
        <v>12.383682</v>
      </c>
      <c r="F1114" t="str">
        <f>VLOOKUP(A1114,Tabel1[[PrøveID]:[Longitude]],4,FALSE)</f>
        <v>Esrum Sø (Sø i Fredensborg)</v>
      </c>
      <c r="G1114" s="24" t="str">
        <f>VLOOKUP(H1114,Datasæt_Analysesystemer!$D$3:$E$68,2,FALSE)</f>
        <v>Carassius auratus</v>
      </c>
      <c r="H1114" t="s">
        <v>1086</v>
      </c>
      <c r="I1114" t="str">
        <f>VLOOKUP(H1114,Datasæt_Analysesystemer!$D$2:$F$68,3,FALSE)</f>
        <v>Invasiv</v>
      </c>
      <c r="J1114" t="s">
        <v>738</v>
      </c>
      <c r="K1114" t="s">
        <v>747</v>
      </c>
      <c r="L1114" t="s">
        <v>768</v>
      </c>
      <c r="M1114" t="str">
        <f t="shared" si="17"/>
        <v>Absent</v>
      </c>
    </row>
    <row r="1115" spans="1:13" x14ac:dyDescent="0.25">
      <c r="A1115" t="s">
        <v>1599</v>
      </c>
      <c r="B1115" t="str">
        <f>VLOOKUP(A1115,Tabel1[[PrøveID]:[Longitude]],3,FALSE)</f>
        <v>Miljøstyrelsen</v>
      </c>
      <c r="C1115" s="83">
        <f>VLOOKUP(A1115,Tabel1[[PrøveID]:[Longitude]],2,FALSE)</f>
        <v>44341</v>
      </c>
      <c r="D1115">
        <f>VLOOKUP(A1115,Tabel1[[PrøveID]:[Longitude]],5,FALSE)</f>
        <v>55.982235000000003</v>
      </c>
      <c r="E1115">
        <f>VLOOKUP(A1115,Tabel1[[PrøveID]:[Longitude]],6,FALSE)</f>
        <v>12.383682</v>
      </c>
      <c r="F1115" t="str">
        <f>VLOOKUP(A1115,Tabel1[[PrøveID]:[Longitude]],4,FALSE)</f>
        <v>Esrum Sø (Sø i Fredensborg)</v>
      </c>
      <c r="G1115" s="24" t="str">
        <f>VLOOKUP(H1115,Datasæt_Analysesystemer!$D$3:$E$68,2,FALSE)</f>
        <v>Carassius auratus</v>
      </c>
      <c r="H1115" t="s">
        <v>1086</v>
      </c>
      <c r="I1115" t="str">
        <f>VLOOKUP(H1115,Datasæt_Analysesystemer!$D$2:$F$68,3,FALSE)</f>
        <v>Invasiv</v>
      </c>
      <c r="J1115" t="s">
        <v>738</v>
      </c>
      <c r="K1115" t="s">
        <v>747</v>
      </c>
      <c r="L1115" t="s">
        <v>768</v>
      </c>
      <c r="M1115" t="str">
        <f t="shared" si="17"/>
        <v>Absent</v>
      </c>
    </row>
    <row r="1116" spans="1:13" x14ac:dyDescent="0.25">
      <c r="A1116" t="s">
        <v>1599</v>
      </c>
      <c r="B1116" t="str">
        <f>VLOOKUP(A1116,Tabel1[[PrøveID]:[Longitude]],3,FALSE)</f>
        <v>Miljøstyrelsen</v>
      </c>
      <c r="C1116" s="83">
        <f>VLOOKUP(A1116,Tabel1[[PrøveID]:[Longitude]],2,FALSE)</f>
        <v>44341</v>
      </c>
      <c r="D1116">
        <f>VLOOKUP(A1116,Tabel1[[PrøveID]:[Longitude]],5,FALSE)</f>
        <v>55.982235000000003</v>
      </c>
      <c r="E1116">
        <f>VLOOKUP(A1116,Tabel1[[PrøveID]:[Longitude]],6,FALSE)</f>
        <v>12.383682</v>
      </c>
      <c r="F1116" t="str">
        <f>VLOOKUP(A1116,Tabel1[[PrøveID]:[Longitude]],4,FALSE)</f>
        <v>Esrum Sø (Sø i Fredensborg)</v>
      </c>
      <c r="G1116" s="24" t="str">
        <f>VLOOKUP(H1116,Datasæt_Analysesystemer!$D$3:$E$68,2,FALSE)</f>
        <v>Acipenser baerii</v>
      </c>
      <c r="H1116" t="s">
        <v>1120</v>
      </c>
      <c r="I1116" t="str">
        <f>VLOOKUP(H1116,Datasæt_Analysesystemer!$D$2:$F$68,3,FALSE)</f>
        <v>Invasiv</v>
      </c>
      <c r="J1116" t="s">
        <v>744</v>
      </c>
      <c r="K1116" t="s">
        <v>747</v>
      </c>
      <c r="L1116" t="s">
        <v>768</v>
      </c>
      <c r="M1116" t="str">
        <f t="shared" si="17"/>
        <v>Absent</v>
      </c>
    </row>
    <row r="1117" spans="1:13" x14ac:dyDescent="0.25">
      <c r="A1117" t="s">
        <v>1599</v>
      </c>
      <c r="B1117" t="str">
        <f>VLOOKUP(A1117,Tabel1[[PrøveID]:[Longitude]],3,FALSE)</f>
        <v>Miljøstyrelsen</v>
      </c>
      <c r="C1117" s="83">
        <f>VLOOKUP(A1117,Tabel1[[PrøveID]:[Longitude]],2,FALSE)</f>
        <v>44341</v>
      </c>
      <c r="D1117">
        <f>VLOOKUP(A1117,Tabel1[[PrøveID]:[Longitude]],5,FALSE)</f>
        <v>55.982235000000003</v>
      </c>
      <c r="E1117">
        <f>VLOOKUP(A1117,Tabel1[[PrøveID]:[Longitude]],6,FALSE)</f>
        <v>12.383682</v>
      </c>
      <c r="F1117" t="str">
        <f>VLOOKUP(A1117,Tabel1[[PrøveID]:[Longitude]],4,FALSE)</f>
        <v>Esrum Sø (Sø i Fredensborg)</v>
      </c>
      <c r="G1117" s="24" t="str">
        <f>VLOOKUP(H1117,Datasæt_Analysesystemer!$D$3:$E$68,2,FALSE)</f>
        <v>Acipenser baerii</v>
      </c>
      <c r="H1117" t="s">
        <v>1120</v>
      </c>
      <c r="I1117" t="str">
        <f>VLOOKUP(H1117,Datasæt_Analysesystemer!$D$2:$F$68,3,FALSE)</f>
        <v>Invasiv</v>
      </c>
      <c r="J1117" t="s">
        <v>744</v>
      </c>
      <c r="K1117" t="s">
        <v>747</v>
      </c>
      <c r="L1117" t="s">
        <v>768</v>
      </c>
      <c r="M1117" t="str">
        <f t="shared" si="17"/>
        <v>Absent</v>
      </c>
    </row>
    <row r="1118" spans="1:13" x14ac:dyDescent="0.25">
      <c r="A1118" t="s">
        <v>1599</v>
      </c>
      <c r="B1118" t="str">
        <f>VLOOKUP(A1118,Tabel1[[PrøveID]:[Longitude]],3,FALSE)</f>
        <v>Miljøstyrelsen</v>
      </c>
      <c r="C1118" s="83">
        <f>VLOOKUP(A1118,Tabel1[[PrøveID]:[Longitude]],2,FALSE)</f>
        <v>44341</v>
      </c>
      <c r="D1118">
        <f>VLOOKUP(A1118,Tabel1[[PrøveID]:[Longitude]],5,FALSE)</f>
        <v>55.982235000000003</v>
      </c>
      <c r="E1118">
        <f>VLOOKUP(A1118,Tabel1[[PrøveID]:[Longitude]],6,FALSE)</f>
        <v>12.383682</v>
      </c>
      <c r="F1118" t="str">
        <f>VLOOKUP(A1118,Tabel1[[PrøveID]:[Longitude]],4,FALSE)</f>
        <v>Esrum Sø (Sø i Fredensborg)</v>
      </c>
      <c r="G1118" s="24" t="str">
        <f>VLOOKUP(H1118,Datasæt_Analysesystemer!$D$3:$E$68,2,FALSE)</f>
        <v>Astacus astacus</v>
      </c>
      <c r="H1118" t="s">
        <v>810</v>
      </c>
      <c r="I1118" t="str">
        <f>VLOOKUP(H1118,Datasæt_Analysesystemer!$D$2:$F$68,3,FALSE)</f>
        <v>Almindelig</v>
      </c>
      <c r="J1118" t="s">
        <v>744</v>
      </c>
      <c r="K1118" t="s">
        <v>802</v>
      </c>
      <c r="L1118" t="s">
        <v>741</v>
      </c>
      <c r="M1118" t="str">
        <f t="shared" si="17"/>
        <v>Present_Ct&lt;41</v>
      </c>
    </row>
    <row r="1119" spans="1:13" x14ac:dyDescent="0.25">
      <c r="A1119" t="s">
        <v>1599</v>
      </c>
      <c r="B1119" t="str">
        <f>VLOOKUP(A1119,Tabel1[[PrøveID]:[Longitude]],3,FALSE)</f>
        <v>Miljøstyrelsen</v>
      </c>
      <c r="C1119" s="83">
        <f>VLOOKUP(A1119,Tabel1[[PrøveID]:[Longitude]],2,FALSE)</f>
        <v>44341</v>
      </c>
      <c r="D1119">
        <f>VLOOKUP(A1119,Tabel1[[PrøveID]:[Longitude]],5,FALSE)</f>
        <v>55.982235000000003</v>
      </c>
      <c r="E1119">
        <f>VLOOKUP(A1119,Tabel1[[PrøveID]:[Longitude]],6,FALSE)</f>
        <v>12.383682</v>
      </c>
      <c r="F1119" t="str">
        <f>VLOOKUP(A1119,Tabel1[[PrøveID]:[Longitude]],4,FALSE)</f>
        <v>Esrum Sø (Sø i Fredensborg)</v>
      </c>
      <c r="G1119" s="24" t="str">
        <f>VLOOKUP(H1119,Datasæt_Analysesystemer!$D$3:$E$68,2,FALSE)</f>
        <v>Astacus astacus</v>
      </c>
      <c r="H1119" t="s">
        <v>810</v>
      </c>
      <c r="I1119" t="str">
        <f>VLOOKUP(H1119,Datasæt_Analysesystemer!$D$2:$F$68,3,FALSE)</f>
        <v>Almindelig</v>
      </c>
      <c r="J1119" t="s">
        <v>744</v>
      </c>
      <c r="K1119" t="s">
        <v>747</v>
      </c>
      <c r="L1119" t="s">
        <v>768</v>
      </c>
      <c r="M1119" t="str">
        <f t="shared" si="17"/>
        <v>Absent</v>
      </c>
    </row>
    <row r="1120" spans="1:13" x14ac:dyDescent="0.25">
      <c r="A1120" t="s">
        <v>1599</v>
      </c>
      <c r="B1120" t="str">
        <f>VLOOKUP(A1120,Tabel1[[PrøveID]:[Longitude]],3,FALSE)</f>
        <v>Miljøstyrelsen</v>
      </c>
      <c r="C1120" s="83">
        <f>VLOOKUP(A1120,Tabel1[[PrøveID]:[Longitude]],2,FALSE)</f>
        <v>44341</v>
      </c>
      <c r="D1120">
        <f>VLOOKUP(A1120,Tabel1[[PrøveID]:[Longitude]],5,FALSE)</f>
        <v>55.982235000000003</v>
      </c>
      <c r="E1120">
        <f>VLOOKUP(A1120,Tabel1[[PrøveID]:[Longitude]],6,FALSE)</f>
        <v>12.383682</v>
      </c>
      <c r="F1120" t="str">
        <f>VLOOKUP(A1120,Tabel1[[PrøveID]:[Longitude]],4,FALSE)</f>
        <v>Esrum Sø (Sø i Fredensborg)</v>
      </c>
      <c r="G1120" s="24" t="str">
        <f>VLOOKUP(H1120,Datasæt_Analysesystemer!$D$3:$E$68,2,FALSE)</f>
        <v>Pacifastacus leniusculus</v>
      </c>
      <c r="H1120" t="s">
        <v>811</v>
      </c>
      <c r="I1120" t="str">
        <f>VLOOKUP(H1120,Datasæt_Analysesystemer!$D$2:$F$68,3,FALSE)</f>
        <v>Invasiv</v>
      </c>
      <c r="J1120" t="s">
        <v>744</v>
      </c>
      <c r="K1120" t="s">
        <v>747</v>
      </c>
      <c r="L1120" t="s">
        <v>768</v>
      </c>
      <c r="M1120" t="str">
        <f t="shared" si="17"/>
        <v>Absent</v>
      </c>
    </row>
    <row r="1121" spans="1:13" x14ac:dyDescent="0.25">
      <c r="A1121" t="s">
        <v>1599</v>
      </c>
      <c r="B1121" t="str">
        <f>VLOOKUP(A1121,Tabel1[[PrøveID]:[Longitude]],3,FALSE)</f>
        <v>Miljøstyrelsen</v>
      </c>
      <c r="C1121" s="83">
        <f>VLOOKUP(A1121,Tabel1[[PrøveID]:[Longitude]],2,FALSE)</f>
        <v>44341</v>
      </c>
      <c r="D1121">
        <f>VLOOKUP(A1121,Tabel1[[PrøveID]:[Longitude]],5,FALSE)</f>
        <v>55.982235000000003</v>
      </c>
      <c r="E1121">
        <f>VLOOKUP(A1121,Tabel1[[PrøveID]:[Longitude]],6,FALSE)</f>
        <v>12.383682</v>
      </c>
      <c r="F1121" t="str">
        <f>VLOOKUP(A1121,Tabel1[[PrøveID]:[Longitude]],4,FALSE)</f>
        <v>Esrum Sø (Sø i Fredensborg)</v>
      </c>
      <c r="G1121" s="24" t="str">
        <f>VLOOKUP(H1121,Datasæt_Analysesystemer!$D$3:$E$68,2,FALSE)</f>
        <v>Pacifastacus leniusculus</v>
      </c>
      <c r="H1121" t="s">
        <v>811</v>
      </c>
      <c r="I1121" t="str">
        <f>VLOOKUP(H1121,Datasæt_Analysesystemer!$D$2:$F$68,3,FALSE)</f>
        <v>Invasiv</v>
      </c>
      <c r="J1121" t="s">
        <v>738</v>
      </c>
      <c r="K1121" t="s">
        <v>747</v>
      </c>
      <c r="L1121" t="s">
        <v>768</v>
      </c>
      <c r="M1121" t="str">
        <f t="shared" si="17"/>
        <v>Absent</v>
      </c>
    </row>
    <row r="1122" spans="1:13" x14ac:dyDescent="0.25">
      <c r="A1122" t="s">
        <v>1599</v>
      </c>
      <c r="B1122" t="str">
        <f>VLOOKUP(A1122,Tabel1[[PrøveID]:[Longitude]],3,FALSE)</f>
        <v>Miljøstyrelsen</v>
      </c>
      <c r="C1122" s="83">
        <f>VLOOKUP(A1122,Tabel1[[PrøveID]:[Longitude]],2,FALSE)</f>
        <v>44341</v>
      </c>
      <c r="D1122">
        <f>VLOOKUP(A1122,Tabel1[[PrøveID]:[Longitude]],5,FALSE)</f>
        <v>55.982235000000003</v>
      </c>
      <c r="E1122">
        <f>VLOOKUP(A1122,Tabel1[[PrøveID]:[Longitude]],6,FALSE)</f>
        <v>12.383682</v>
      </c>
      <c r="F1122" t="str">
        <f>VLOOKUP(A1122,Tabel1[[PrøveID]:[Longitude]],4,FALSE)</f>
        <v>Esrum Sø (Sø i Fredensborg)</v>
      </c>
      <c r="G1122" s="24" t="str">
        <f>VLOOKUP(H1122,Datasæt_Analysesystemer!$D$3:$E$68,2,FALSE)</f>
        <v>Astacus leptodactylus</v>
      </c>
      <c r="H1122" t="s">
        <v>1012</v>
      </c>
      <c r="I1122" t="str">
        <f>VLOOKUP(H1122,Datasæt_Analysesystemer!$D$2:$F$68,3,FALSE)</f>
        <v>Invasiv</v>
      </c>
      <c r="J1122" t="s">
        <v>738</v>
      </c>
      <c r="K1122" t="s">
        <v>747</v>
      </c>
      <c r="L1122" t="s">
        <v>768</v>
      </c>
      <c r="M1122" t="str">
        <f t="shared" si="17"/>
        <v>Absent</v>
      </c>
    </row>
    <row r="1123" spans="1:13" x14ac:dyDescent="0.25">
      <c r="A1123" t="s">
        <v>1599</v>
      </c>
      <c r="B1123" t="str">
        <f>VLOOKUP(A1123,Tabel1[[PrøveID]:[Longitude]],3,FALSE)</f>
        <v>Miljøstyrelsen</v>
      </c>
      <c r="C1123" s="83">
        <f>VLOOKUP(A1123,Tabel1[[PrøveID]:[Longitude]],2,FALSE)</f>
        <v>44341</v>
      </c>
      <c r="D1123">
        <f>VLOOKUP(A1123,Tabel1[[PrøveID]:[Longitude]],5,FALSE)</f>
        <v>55.982235000000003</v>
      </c>
      <c r="E1123">
        <f>VLOOKUP(A1123,Tabel1[[PrøveID]:[Longitude]],6,FALSE)</f>
        <v>12.383682</v>
      </c>
      <c r="F1123" t="str">
        <f>VLOOKUP(A1123,Tabel1[[PrøveID]:[Longitude]],4,FALSE)</f>
        <v>Esrum Sø (Sø i Fredensborg)</v>
      </c>
      <c r="G1123" s="24" t="str">
        <f>VLOOKUP(H1123,Datasæt_Analysesystemer!$D$3:$E$68,2,FALSE)</f>
        <v>Astacus leptodactylus</v>
      </c>
      <c r="H1123" t="s">
        <v>1012</v>
      </c>
      <c r="I1123" t="str">
        <f>VLOOKUP(H1123,Datasæt_Analysesystemer!$D$2:$F$68,3,FALSE)</f>
        <v>Invasiv</v>
      </c>
      <c r="J1123" t="s">
        <v>738</v>
      </c>
      <c r="K1123" t="s">
        <v>747</v>
      </c>
      <c r="L1123" t="s">
        <v>768</v>
      </c>
      <c r="M1123" t="str">
        <f t="shared" si="17"/>
        <v>Absent</v>
      </c>
    </row>
    <row r="1124" spans="1:13" x14ac:dyDescent="0.25">
      <c r="A1124" t="s">
        <v>1599</v>
      </c>
      <c r="B1124" t="str">
        <f>VLOOKUP(A1124,Tabel1[[PrøveID]:[Longitude]],3,FALSE)</f>
        <v>Miljøstyrelsen</v>
      </c>
      <c r="C1124" s="83">
        <f>VLOOKUP(A1124,Tabel1[[PrøveID]:[Longitude]],2,FALSE)</f>
        <v>44341</v>
      </c>
      <c r="D1124">
        <f>VLOOKUP(A1124,Tabel1[[PrøveID]:[Longitude]],5,FALSE)</f>
        <v>55.982235000000003</v>
      </c>
      <c r="E1124">
        <f>VLOOKUP(A1124,Tabel1[[PrøveID]:[Longitude]],6,FALSE)</f>
        <v>12.383682</v>
      </c>
      <c r="F1124" t="str">
        <f>VLOOKUP(A1124,Tabel1[[PrøveID]:[Longitude]],4,FALSE)</f>
        <v>Esrum Sø (Sø i Fredensborg)</v>
      </c>
      <c r="G1124" s="24" t="str">
        <f>VLOOKUP(H1124,Datasæt_Analysesystemer!$D$3:$E$68,2,FALSE)</f>
        <v>Eriocheir sinensis</v>
      </c>
      <c r="H1124" t="s">
        <v>1031</v>
      </c>
      <c r="I1124" t="str">
        <f>VLOOKUP(H1124,Datasæt_Analysesystemer!$D$2:$F$68,3,FALSE)</f>
        <v>Invasiv</v>
      </c>
      <c r="J1124" t="s">
        <v>738</v>
      </c>
      <c r="K1124" t="s">
        <v>747</v>
      </c>
      <c r="L1124" t="s">
        <v>768</v>
      </c>
      <c r="M1124" t="str">
        <f t="shared" si="17"/>
        <v>Absent</v>
      </c>
    </row>
    <row r="1125" spans="1:13" x14ac:dyDescent="0.25">
      <c r="A1125" t="s">
        <v>1599</v>
      </c>
      <c r="B1125" t="str">
        <f>VLOOKUP(A1125,Tabel1[[PrøveID]:[Longitude]],3,FALSE)</f>
        <v>Miljøstyrelsen</v>
      </c>
      <c r="C1125" s="83">
        <f>VLOOKUP(A1125,Tabel1[[PrøveID]:[Longitude]],2,FALSE)</f>
        <v>44341</v>
      </c>
      <c r="D1125">
        <f>VLOOKUP(A1125,Tabel1[[PrøveID]:[Longitude]],5,FALSE)</f>
        <v>55.982235000000003</v>
      </c>
      <c r="E1125">
        <f>VLOOKUP(A1125,Tabel1[[PrøveID]:[Longitude]],6,FALSE)</f>
        <v>12.383682</v>
      </c>
      <c r="F1125" t="str">
        <f>VLOOKUP(A1125,Tabel1[[PrøveID]:[Longitude]],4,FALSE)</f>
        <v>Esrum Sø (Sø i Fredensborg)</v>
      </c>
      <c r="G1125" s="24" t="str">
        <f>VLOOKUP(H1125,Datasæt_Analysesystemer!$D$3:$E$68,2,FALSE)</f>
        <v>Eriocheir sinensis</v>
      </c>
      <c r="H1125" t="s">
        <v>1031</v>
      </c>
      <c r="I1125" t="str">
        <f>VLOOKUP(H1125,Datasæt_Analysesystemer!$D$2:$F$68,3,FALSE)</f>
        <v>Invasiv</v>
      </c>
      <c r="J1125" t="s">
        <v>738</v>
      </c>
      <c r="K1125" t="s">
        <v>747</v>
      </c>
      <c r="L1125" t="s">
        <v>768</v>
      </c>
      <c r="M1125" t="str">
        <f t="shared" si="17"/>
        <v>Absent</v>
      </c>
    </row>
    <row r="1126" spans="1:13" x14ac:dyDescent="0.25">
      <c r="A1126" t="s">
        <v>1599</v>
      </c>
      <c r="B1126" t="str">
        <f>VLOOKUP(A1126,Tabel1[[PrøveID]:[Longitude]],3,FALSE)</f>
        <v>Miljøstyrelsen</v>
      </c>
      <c r="C1126" s="83">
        <f>VLOOKUP(A1126,Tabel1[[PrøveID]:[Longitude]],2,FALSE)</f>
        <v>44341</v>
      </c>
      <c r="D1126">
        <f>VLOOKUP(A1126,Tabel1[[PrøveID]:[Longitude]],5,FALSE)</f>
        <v>55.982235000000003</v>
      </c>
      <c r="E1126">
        <f>VLOOKUP(A1126,Tabel1[[PrøveID]:[Longitude]],6,FALSE)</f>
        <v>12.383682</v>
      </c>
      <c r="F1126" t="str">
        <f>VLOOKUP(A1126,Tabel1[[PrøveID]:[Longitude]],4,FALSE)</f>
        <v>Esrum Sø (Sø i Fredensborg)</v>
      </c>
      <c r="G1126" s="24" t="str">
        <f>VLOOKUP(H1126,Datasæt_Analysesystemer!$D$3:$E$68,2,FALSE)</f>
        <v>Dytiscus latissimus</v>
      </c>
      <c r="H1126" t="s">
        <v>1264</v>
      </c>
      <c r="I1126" t="str">
        <f>VLOOKUP(H1126,Datasæt_Analysesystemer!$D$2:$F$68,3,FALSE)</f>
        <v>Sjælden</v>
      </c>
      <c r="J1126" t="s">
        <v>744</v>
      </c>
      <c r="K1126" t="s">
        <v>747</v>
      </c>
      <c r="L1126" t="s">
        <v>768</v>
      </c>
      <c r="M1126" t="str">
        <f t="shared" si="17"/>
        <v>Absent</v>
      </c>
    </row>
    <row r="1127" spans="1:13" x14ac:dyDescent="0.25">
      <c r="A1127" t="s">
        <v>1599</v>
      </c>
      <c r="B1127" t="str">
        <f>VLOOKUP(A1127,Tabel1[[PrøveID]:[Longitude]],3,FALSE)</f>
        <v>Miljøstyrelsen</v>
      </c>
      <c r="C1127" s="83">
        <f>VLOOKUP(A1127,Tabel1[[PrøveID]:[Longitude]],2,FALSE)</f>
        <v>44341</v>
      </c>
      <c r="D1127">
        <f>VLOOKUP(A1127,Tabel1[[PrøveID]:[Longitude]],5,FALSE)</f>
        <v>55.982235000000003</v>
      </c>
      <c r="E1127">
        <f>VLOOKUP(A1127,Tabel1[[PrøveID]:[Longitude]],6,FALSE)</f>
        <v>12.383682</v>
      </c>
      <c r="F1127" t="str">
        <f>VLOOKUP(A1127,Tabel1[[PrøveID]:[Longitude]],4,FALSE)</f>
        <v>Esrum Sø (Sø i Fredensborg)</v>
      </c>
      <c r="G1127" s="24" t="str">
        <f>VLOOKUP(H1127,Datasæt_Analysesystemer!$D$3:$E$68,2,FALSE)</f>
        <v>Dytiscus latissimus</v>
      </c>
      <c r="H1127" t="s">
        <v>1264</v>
      </c>
      <c r="I1127" t="str">
        <f>VLOOKUP(H1127,Datasæt_Analysesystemer!$D$2:$F$68,3,FALSE)</f>
        <v>Sjælden</v>
      </c>
      <c r="J1127" t="s">
        <v>738</v>
      </c>
      <c r="K1127" t="s">
        <v>747</v>
      </c>
      <c r="L1127" t="s">
        <v>768</v>
      </c>
      <c r="M1127" t="str">
        <f t="shared" si="17"/>
        <v>Absent</v>
      </c>
    </row>
    <row r="1128" spans="1:13" x14ac:dyDescent="0.25">
      <c r="A1128" t="s">
        <v>1611</v>
      </c>
      <c r="B1128" t="str">
        <f>VLOOKUP(A1128,Tabel1[[PrøveID]:[Longitude]],3,FALSE)</f>
        <v>Miljøstyrelsen</v>
      </c>
      <c r="C1128" s="83">
        <f>VLOOKUP(A1128,Tabel1[[PrøveID]:[Longitude]],2,FALSE)</f>
        <v>44356</v>
      </c>
      <c r="D1128">
        <f>VLOOKUP(A1128,Tabel1[[PrøveID]:[Longitude]],5,FALSE)</f>
        <v>54.773333000000001</v>
      </c>
      <c r="E1128">
        <f>VLOOKUP(A1128,Tabel1[[PrøveID]:[Longitude]],6,FALSE)</f>
        <v>11.496943999999999</v>
      </c>
      <c r="F1128" t="str">
        <f>VLOOKUP(A1128,Tabel1[[PrøveID]:[Longitude]],4,FALSE)</f>
        <v>Søndersø</v>
      </c>
      <c r="G1128" s="24" t="str">
        <f>VLOOKUP(H1128,Datasæt_Analysesystemer!$D$3:$E$68,2,FALSE)</f>
        <v>Perca fluviatilis</v>
      </c>
      <c r="H1128" t="s">
        <v>804</v>
      </c>
      <c r="I1128" t="str">
        <f>VLOOKUP(H1128,Datasæt_Analysesystemer!$D$2:$F$68,3,FALSE)</f>
        <v>Almindelig</v>
      </c>
      <c r="J1128" t="s">
        <v>738</v>
      </c>
      <c r="K1128" t="s">
        <v>802</v>
      </c>
      <c r="L1128" t="s">
        <v>741</v>
      </c>
      <c r="M1128" t="str">
        <f t="shared" si="17"/>
        <v>Present_Ct&lt;41</v>
      </c>
    </row>
    <row r="1129" spans="1:13" x14ac:dyDescent="0.25">
      <c r="A1129" t="s">
        <v>1611</v>
      </c>
      <c r="B1129" t="str">
        <f>VLOOKUP(A1129,Tabel1[[PrøveID]:[Longitude]],3,FALSE)</f>
        <v>Miljøstyrelsen</v>
      </c>
      <c r="C1129" s="83">
        <f>VLOOKUP(A1129,Tabel1[[PrøveID]:[Longitude]],2,FALSE)</f>
        <v>44356</v>
      </c>
      <c r="D1129">
        <f>VLOOKUP(A1129,Tabel1[[PrøveID]:[Longitude]],5,FALSE)</f>
        <v>54.773333000000001</v>
      </c>
      <c r="E1129">
        <f>VLOOKUP(A1129,Tabel1[[PrøveID]:[Longitude]],6,FALSE)</f>
        <v>11.496943999999999</v>
      </c>
      <c r="F1129" t="str">
        <f>VLOOKUP(A1129,Tabel1[[PrøveID]:[Longitude]],4,FALSE)</f>
        <v>Søndersø</v>
      </c>
      <c r="G1129" s="24" t="str">
        <f>VLOOKUP(H1129,Datasæt_Analysesystemer!$D$3:$E$68,2,FALSE)</f>
        <v>Perca fluviatilis</v>
      </c>
      <c r="H1129" t="s">
        <v>804</v>
      </c>
      <c r="I1129" t="str">
        <f>VLOOKUP(H1129,Datasæt_Analysesystemer!$D$2:$F$68,3,FALSE)</f>
        <v>Almindelig</v>
      </c>
      <c r="J1129" t="s">
        <v>738</v>
      </c>
      <c r="K1129" t="s">
        <v>802</v>
      </c>
      <c r="L1129" t="s">
        <v>741</v>
      </c>
      <c r="M1129" t="str">
        <f t="shared" si="17"/>
        <v>Present_Ct&lt;41</v>
      </c>
    </row>
    <row r="1130" spans="1:13" x14ac:dyDescent="0.25">
      <c r="A1130" t="s">
        <v>1611</v>
      </c>
      <c r="B1130" t="str">
        <f>VLOOKUP(A1130,Tabel1[[PrøveID]:[Longitude]],3,FALSE)</f>
        <v>Miljøstyrelsen</v>
      </c>
      <c r="C1130" s="83">
        <f>VLOOKUP(A1130,Tabel1[[PrøveID]:[Longitude]],2,FALSE)</f>
        <v>44356</v>
      </c>
      <c r="D1130">
        <f>VLOOKUP(A1130,Tabel1[[PrøveID]:[Longitude]],5,FALSE)</f>
        <v>54.773333000000001</v>
      </c>
      <c r="E1130">
        <f>VLOOKUP(A1130,Tabel1[[PrøveID]:[Longitude]],6,FALSE)</f>
        <v>11.496943999999999</v>
      </c>
      <c r="F1130" t="str">
        <f>VLOOKUP(A1130,Tabel1[[PrøveID]:[Longitude]],4,FALSE)</f>
        <v>Søndersø</v>
      </c>
      <c r="G1130" s="24" t="str">
        <f>VLOOKUP(H1130,Datasæt_Analysesystemer!$D$3:$E$68,2,FALSE)</f>
        <v>Rutilus rutilus</v>
      </c>
      <c r="H1130" t="s">
        <v>805</v>
      </c>
      <c r="I1130" t="str">
        <f>VLOOKUP(H1130,Datasæt_Analysesystemer!$D$2:$F$68,3,FALSE)</f>
        <v>Almindelig</v>
      </c>
      <c r="J1130" t="s">
        <v>744</v>
      </c>
      <c r="K1130" t="s">
        <v>747</v>
      </c>
      <c r="L1130" t="s">
        <v>768</v>
      </c>
      <c r="M1130" t="str">
        <f t="shared" si="17"/>
        <v>Absent</v>
      </c>
    </row>
    <row r="1131" spans="1:13" x14ac:dyDescent="0.25">
      <c r="A1131" t="s">
        <v>1611</v>
      </c>
      <c r="B1131" t="str">
        <f>VLOOKUP(A1131,Tabel1[[PrøveID]:[Longitude]],3,FALSE)</f>
        <v>Miljøstyrelsen</v>
      </c>
      <c r="C1131" s="83">
        <f>VLOOKUP(A1131,Tabel1[[PrøveID]:[Longitude]],2,FALSE)</f>
        <v>44356</v>
      </c>
      <c r="D1131">
        <f>VLOOKUP(A1131,Tabel1[[PrøveID]:[Longitude]],5,FALSE)</f>
        <v>54.773333000000001</v>
      </c>
      <c r="E1131">
        <f>VLOOKUP(A1131,Tabel1[[PrøveID]:[Longitude]],6,FALSE)</f>
        <v>11.496943999999999</v>
      </c>
      <c r="F1131" t="str">
        <f>VLOOKUP(A1131,Tabel1[[PrøveID]:[Longitude]],4,FALSE)</f>
        <v>Søndersø</v>
      </c>
      <c r="G1131" s="24" t="str">
        <f>VLOOKUP(H1131,Datasæt_Analysesystemer!$D$3:$E$68,2,FALSE)</f>
        <v>Rutilus rutilus</v>
      </c>
      <c r="H1131" t="s">
        <v>805</v>
      </c>
      <c r="I1131" t="str">
        <f>VLOOKUP(H1131,Datasæt_Analysesystemer!$D$2:$F$68,3,FALSE)</f>
        <v>Almindelig</v>
      </c>
      <c r="J1131" t="s">
        <v>738</v>
      </c>
      <c r="K1131" t="s">
        <v>802</v>
      </c>
      <c r="L1131" t="s">
        <v>741</v>
      </c>
      <c r="M1131" t="str">
        <f t="shared" si="17"/>
        <v>Present_Ct&lt;41</v>
      </c>
    </row>
    <row r="1132" spans="1:13" x14ac:dyDescent="0.25">
      <c r="A1132" t="s">
        <v>1611</v>
      </c>
      <c r="B1132" t="str">
        <f>VLOOKUP(A1132,Tabel1[[PrøveID]:[Longitude]],3,FALSE)</f>
        <v>Miljøstyrelsen</v>
      </c>
      <c r="C1132" s="83">
        <f>VLOOKUP(A1132,Tabel1[[PrøveID]:[Longitude]],2,FALSE)</f>
        <v>44356</v>
      </c>
      <c r="D1132">
        <f>VLOOKUP(A1132,Tabel1[[PrøveID]:[Longitude]],5,FALSE)</f>
        <v>54.773333000000001</v>
      </c>
      <c r="E1132">
        <f>VLOOKUP(A1132,Tabel1[[PrøveID]:[Longitude]],6,FALSE)</f>
        <v>11.496943999999999</v>
      </c>
      <c r="F1132" t="str">
        <f>VLOOKUP(A1132,Tabel1[[PrøveID]:[Longitude]],4,FALSE)</f>
        <v>Søndersø</v>
      </c>
      <c r="G1132" s="24" t="str">
        <f>VLOOKUP(H1132,Datasæt_Analysesystemer!$D$3:$E$68,2,FALSE)</f>
        <v>Triturus cristatus</v>
      </c>
      <c r="H1132" t="s">
        <v>1106</v>
      </c>
      <c r="I1132" t="str">
        <f>VLOOKUP(H1132,Datasæt_Analysesystemer!$D$2:$F$68,3,FALSE)</f>
        <v>Truet</v>
      </c>
      <c r="J1132" t="s">
        <v>738</v>
      </c>
      <c r="K1132" t="s">
        <v>747</v>
      </c>
      <c r="L1132" t="s">
        <v>768</v>
      </c>
      <c r="M1132" t="str">
        <f t="shared" si="17"/>
        <v>Absent</v>
      </c>
    </row>
    <row r="1133" spans="1:13" x14ac:dyDescent="0.25">
      <c r="A1133" t="s">
        <v>1611</v>
      </c>
      <c r="B1133" t="str">
        <f>VLOOKUP(A1133,Tabel1[[PrøveID]:[Longitude]],3,FALSE)</f>
        <v>Miljøstyrelsen</v>
      </c>
      <c r="C1133" s="83">
        <f>VLOOKUP(A1133,Tabel1[[PrøveID]:[Longitude]],2,FALSE)</f>
        <v>44356</v>
      </c>
      <c r="D1133">
        <f>VLOOKUP(A1133,Tabel1[[PrøveID]:[Longitude]],5,FALSE)</f>
        <v>54.773333000000001</v>
      </c>
      <c r="E1133">
        <f>VLOOKUP(A1133,Tabel1[[PrøveID]:[Longitude]],6,FALSE)</f>
        <v>11.496943999999999</v>
      </c>
      <c r="F1133" t="str">
        <f>VLOOKUP(A1133,Tabel1[[PrøveID]:[Longitude]],4,FALSE)</f>
        <v>Søndersø</v>
      </c>
      <c r="G1133" s="24" t="str">
        <f>VLOOKUP(H1133,Datasæt_Analysesystemer!$D$3:$E$68,2,FALSE)</f>
        <v>Triturus cristatus</v>
      </c>
      <c r="H1133" t="s">
        <v>1106</v>
      </c>
      <c r="I1133" t="str">
        <f>VLOOKUP(H1133,Datasæt_Analysesystemer!$D$2:$F$68,3,FALSE)</f>
        <v>Truet</v>
      </c>
      <c r="J1133" t="s">
        <v>738</v>
      </c>
      <c r="K1133" t="s">
        <v>747</v>
      </c>
      <c r="L1133" t="s">
        <v>768</v>
      </c>
      <c r="M1133" t="str">
        <f t="shared" si="17"/>
        <v>Absent</v>
      </c>
    </row>
    <row r="1134" spans="1:13" x14ac:dyDescent="0.25">
      <c r="A1134" t="s">
        <v>1611</v>
      </c>
      <c r="B1134" t="str">
        <f>VLOOKUP(A1134,Tabel1[[PrøveID]:[Longitude]],3,FALSE)</f>
        <v>Miljøstyrelsen</v>
      </c>
      <c r="C1134" s="83">
        <f>VLOOKUP(A1134,Tabel1[[PrøveID]:[Longitude]],2,FALSE)</f>
        <v>44356</v>
      </c>
      <c r="D1134">
        <f>VLOOKUP(A1134,Tabel1[[PrøveID]:[Longitude]],5,FALSE)</f>
        <v>54.773333000000001</v>
      </c>
      <c r="E1134">
        <f>VLOOKUP(A1134,Tabel1[[PrøveID]:[Longitude]],6,FALSE)</f>
        <v>11.496943999999999</v>
      </c>
      <c r="F1134" t="str">
        <f>VLOOKUP(A1134,Tabel1[[PrøveID]:[Longitude]],4,FALSE)</f>
        <v>Søndersø</v>
      </c>
      <c r="G1134" s="24" t="str">
        <f>VLOOKUP(H1134,Datasæt_Analysesystemer!$D$3:$E$68,2,FALSE)</f>
        <v>Esox lucius</v>
      </c>
      <c r="H1134" t="s">
        <v>806</v>
      </c>
      <c r="I1134" t="str">
        <f>VLOOKUP(H1134,Datasæt_Analysesystemer!$D$2:$F$68,3,FALSE)</f>
        <v>Almindelig</v>
      </c>
      <c r="J1134" t="s">
        <v>738</v>
      </c>
      <c r="K1134" t="s">
        <v>747</v>
      </c>
      <c r="L1134" t="s">
        <v>768</v>
      </c>
      <c r="M1134" t="str">
        <f t="shared" si="17"/>
        <v>Absent</v>
      </c>
    </row>
    <row r="1135" spans="1:13" x14ac:dyDescent="0.25">
      <c r="A1135" t="s">
        <v>1611</v>
      </c>
      <c r="B1135" t="str">
        <f>VLOOKUP(A1135,Tabel1[[PrøveID]:[Longitude]],3,FALSE)</f>
        <v>Miljøstyrelsen</v>
      </c>
      <c r="C1135" s="83">
        <f>VLOOKUP(A1135,Tabel1[[PrøveID]:[Longitude]],2,FALSE)</f>
        <v>44356</v>
      </c>
      <c r="D1135">
        <f>VLOOKUP(A1135,Tabel1[[PrøveID]:[Longitude]],5,FALSE)</f>
        <v>54.773333000000001</v>
      </c>
      <c r="E1135">
        <f>VLOOKUP(A1135,Tabel1[[PrøveID]:[Longitude]],6,FALSE)</f>
        <v>11.496943999999999</v>
      </c>
      <c r="F1135" t="str">
        <f>VLOOKUP(A1135,Tabel1[[PrøveID]:[Longitude]],4,FALSE)</f>
        <v>Søndersø</v>
      </c>
      <c r="G1135" s="24" t="str">
        <f>VLOOKUP(H1135,Datasæt_Analysesystemer!$D$3:$E$68,2,FALSE)</f>
        <v>Esox lucius</v>
      </c>
      <c r="H1135" t="s">
        <v>806</v>
      </c>
      <c r="I1135" t="str">
        <f>VLOOKUP(H1135,Datasæt_Analysesystemer!$D$2:$F$68,3,FALSE)</f>
        <v>Almindelig</v>
      </c>
      <c r="J1135" t="s">
        <v>744</v>
      </c>
      <c r="K1135" t="s">
        <v>802</v>
      </c>
      <c r="L1135" t="s">
        <v>741</v>
      </c>
      <c r="M1135" t="str">
        <f t="shared" si="17"/>
        <v>Present_Ct&lt;41</v>
      </c>
    </row>
    <row r="1136" spans="1:13" x14ac:dyDescent="0.25">
      <c r="A1136" t="s">
        <v>1611</v>
      </c>
      <c r="B1136" t="str">
        <f>VLOOKUP(A1136,Tabel1[[PrøveID]:[Longitude]],3,FALSE)</f>
        <v>Miljøstyrelsen</v>
      </c>
      <c r="C1136" s="83">
        <f>VLOOKUP(A1136,Tabel1[[PrøveID]:[Longitude]],2,FALSE)</f>
        <v>44356</v>
      </c>
      <c r="D1136">
        <f>VLOOKUP(A1136,Tabel1[[PrøveID]:[Longitude]],5,FALSE)</f>
        <v>54.773333000000001</v>
      </c>
      <c r="E1136">
        <f>VLOOKUP(A1136,Tabel1[[PrøveID]:[Longitude]],6,FALSE)</f>
        <v>11.496943999999999</v>
      </c>
      <c r="F1136" t="str">
        <f>VLOOKUP(A1136,Tabel1[[PrøveID]:[Longitude]],4,FALSE)</f>
        <v>Søndersø</v>
      </c>
      <c r="G1136" s="24" t="str">
        <f>VLOOKUP(H1136,Datasæt_Analysesystemer!$D$3:$E$68,2,FALSE)</f>
        <v>Cyprinus carpio</v>
      </c>
      <c r="H1136" t="s">
        <v>807</v>
      </c>
      <c r="I1136" t="str">
        <f>VLOOKUP(H1136,Datasæt_Analysesystemer!$D$2:$F$68,3,FALSE)</f>
        <v>Invasiv</v>
      </c>
      <c r="J1136" t="s">
        <v>744</v>
      </c>
      <c r="K1136" t="s">
        <v>747</v>
      </c>
      <c r="L1136" t="s">
        <v>768</v>
      </c>
      <c r="M1136" t="str">
        <f t="shared" si="17"/>
        <v>Absent</v>
      </c>
    </row>
    <row r="1137" spans="1:13" x14ac:dyDescent="0.25">
      <c r="A1137" t="s">
        <v>1611</v>
      </c>
      <c r="B1137" t="str">
        <f>VLOOKUP(A1137,Tabel1[[PrøveID]:[Longitude]],3,FALSE)</f>
        <v>Miljøstyrelsen</v>
      </c>
      <c r="C1137" s="83">
        <f>VLOOKUP(A1137,Tabel1[[PrøveID]:[Longitude]],2,FALSE)</f>
        <v>44356</v>
      </c>
      <c r="D1137">
        <f>VLOOKUP(A1137,Tabel1[[PrøveID]:[Longitude]],5,FALSE)</f>
        <v>54.773333000000001</v>
      </c>
      <c r="E1137">
        <f>VLOOKUP(A1137,Tabel1[[PrøveID]:[Longitude]],6,FALSE)</f>
        <v>11.496943999999999</v>
      </c>
      <c r="F1137" t="str">
        <f>VLOOKUP(A1137,Tabel1[[PrøveID]:[Longitude]],4,FALSE)</f>
        <v>Søndersø</v>
      </c>
      <c r="G1137" s="24" t="str">
        <f>VLOOKUP(H1137,Datasæt_Analysesystemer!$D$3:$E$68,2,FALSE)</f>
        <v>Cyprinus carpio</v>
      </c>
      <c r="H1137" t="s">
        <v>807</v>
      </c>
      <c r="I1137" t="str">
        <f>VLOOKUP(H1137,Datasæt_Analysesystemer!$D$2:$F$68,3,FALSE)</f>
        <v>Invasiv</v>
      </c>
      <c r="J1137" t="s">
        <v>744</v>
      </c>
      <c r="K1137" t="s">
        <v>747</v>
      </c>
      <c r="L1137" t="s">
        <v>768</v>
      </c>
      <c r="M1137" t="str">
        <f t="shared" si="17"/>
        <v>Absent</v>
      </c>
    </row>
    <row r="1138" spans="1:13" x14ac:dyDescent="0.25">
      <c r="A1138" t="s">
        <v>1611</v>
      </c>
      <c r="B1138" t="str">
        <f>VLOOKUP(A1138,Tabel1[[PrøveID]:[Longitude]],3,FALSE)</f>
        <v>Miljøstyrelsen</v>
      </c>
      <c r="C1138" s="83">
        <f>VLOOKUP(A1138,Tabel1[[PrøveID]:[Longitude]],2,FALSE)</f>
        <v>44356</v>
      </c>
      <c r="D1138">
        <f>VLOOKUP(A1138,Tabel1[[PrøveID]:[Longitude]],5,FALSE)</f>
        <v>54.773333000000001</v>
      </c>
      <c r="E1138">
        <f>VLOOKUP(A1138,Tabel1[[PrøveID]:[Longitude]],6,FALSE)</f>
        <v>11.496943999999999</v>
      </c>
      <c r="F1138" t="str">
        <f>VLOOKUP(A1138,Tabel1[[PrøveID]:[Longitude]],4,FALSE)</f>
        <v>Søndersø</v>
      </c>
      <c r="G1138" s="24" t="str">
        <f>VLOOKUP(H1138,Datasæt_Analysesystemer!$D$3:$E$68,2,FALSE)</f>
        <v>Carassius auratus</v>
      </c>
      <c r="H1138" t="s">
        <v>1086</v>
      </c>
      <c r="I1138" t="str">
        <f>VLOOKUP(H1138,Datasæt_Analysesystemer!$D$2:$F$68,3,FALSE)</f>
        <v>Invasiv</v>
      </c>
      <c r="J1138" t="s">
        <v>744</v>
      </c>
      <c r="K1138" t="s">
        <v>747</v>
      </c>
      <c r="L1138" t="s">
        <v>768</v>
      </c>
      <c r="M1138" t="str">
        <f t="shared" si="17"/>
        <v>Absent</v>
      </c>
    </row>
    <row r="1139" spans="1:13" x14ac:dyDescent="0.25">
      <c r="A1139" t="s">
        <v>1611</v>
      </c>
      <c r="B1139" t="str">
        <f>VLOOKUP(A1139,Tabel1[[PrøveID]:[Longitude]],3,FALSE)</f>
        <v>Miljøstyrelsen</v>
      </c>
      <c r="C1139" s="83">
        <f>VLOOKUP(A1139,Tabel1[[PrøveID]:[Longitude]],2,FALSE)</f>
        <v>44356</v>
      </c>
      <c r="D1139">
        <f>VLOOKUP(A1139,Tabel1[[PrøveID]:[Longitude]],5,FALSE)</f>
        <v>54.773333000000001</v>
      </c>
      <c r="E1139">
        <f>VLOOKUP(A1139,Tabel1[[PrøveID]:[Longitude]],6,FALSE)</f>
        <v>11.496943999999999</v>
      </c>
      <c r="F1139" t="str">
        <f>VLOOKUP(A1139,Tabel1[[PrøveID]:[Longitude]],4,FALSE)</f>
        <v>Søndersø</v>
      </c>
      <c r="G1139" s="24" t="str">
        <f>VLOOKUP(H1139,Datasæt_Analysesystemer!$D$3:$E$68,2,FALSE)</f>
        <v>Carassius auratus</v>
      </c>
      <c r="H1139" t="s">
        <v>1086</v>
      </c>
      <c r="I1139" t="str">
        <f>VLOOKUP(H1139,Datasæt_Analysesystemer!$D$2:$F$68,3,FALSE)</f>
        <v>Invasiv</v>
      </c>
      <c r="J1139" t="s">
        <v>738</v>
      </c>
      <c r="K1139" t="s">
        <v>747</v>
      </c>
      <c r="L1139" t="s">
        <v>768</v>
      </c>
      <c r="M1139" t="str">
        <f t="shared" si="17"/>
        <v>Absent</v>
      </c>
    </row>
    <row r="1140" spans="1:13" x14ac:dyDescent="0.25">
      <c r="A1140" t="s">
        <v>1611</v>
      </c>
      <c r="B1140" t="str">
        <f>VLOOKUP(A1140,Tabel1[[PrøveID]:[Longitude]],3,FALSE)</f>
        <v>Miljøstyrelsen</v>
      </c>
      <c r="C1140" s="83">
        <f>VLOOKUP(A1140,Tabel1[[PrøveID]:[Longitude]],2,FALSE)</f>
        <v>44356</v>
      </c>
      <c r="D1140">
        <f>VLOOKUP(A1140,Tabel1[[PrøveID]:[Longitude]],5,FALSE)</f>
        <v>54.773333000000001</v>
      </c>
      <c r="E1140">
        <f>VLOOKUP(A1140,Tabel1[[PrøveID]:[Longitude]],6,FALSE)</f>
        <v>11.496943999999999</v>
      </c>
      <c r="F1140" t="str">
        <f>VLOOKUP(A1140,Tabel1[[PrøveID]:[Longitude]],4,FALSE)</f>
        <v>Søndersø</v>
      </c>
      <c r="G1140" s="24" t="str">
        <f>VLOOKUP(H1140,Datasæt_Analysesystemer!$D$3:$E$68,2,FALSE)</f>
        <v>Lissotriton vulgaris</v>
      </c>
      <c r="H1140" t="s">
        <v>1047</v>
      </c>
      <c r="I1140" t="str">
        <f>VLOOKUP(H1140,Datasæt_Analysesystemer!$D$2:$F$68,3,FALSE)</f>
        <v>Truet</v>
      </c>
      <c r="J1140" t="s">
        <v>744</v>
      </c>
      <c r="K1140" t="s">
        <v>747</v>
      </c>
      <c r="L1140" t="s">
        <v>768</v>
      </c>
      <c r="M1140" t="str">
        <f t="shared" si="17"/>
        <v>Absent</v>
      </c>
    </row>
    <row r="1141" spans="1:13" x14ac:dyDescent="0.25">
      <c r="A1141" t="s">
        <v>1611</v>
      </c>
      <c r="B1141" t="str">
        <f>VLOOKUP(A1141,Tabel1[[PrøveID]:[Longitude]],3,FALSE)</f>
        <v>Miljøstyrelsen</v>
      </c>
      <c r="C1141" s="83">
        <f>VLOOKUP(A1141,Tabel1[[PrøveID]:[Longitude]],2,FALSE)</f>
        <v>44356</v>
      </c>
      <c r="D1141">
        <f>VLOOKUP(A1141,Tabel1[[PrøveID]:[Longitude]],5,FALSE)</f>
        <v>54.773333000000001</v>
      </c>
      <c r="E1141">
        <f>VLOOKUP(A1141,Tabel1[[PrøveID]:[Longitude]],6,FALSE)</f>
        <v>11.496943999999999</v>
      </c>
      <c r="F1141" t="str">
        <f>VLOOKUP(A1141,Tabel1[[PrøveID]:[Longitude]],4,FALSE)</f>
        <v>Søndersø</v>
      </c>
      <c r="G1141" s="24" t="str">
        <f>VLOOKUP(H1141,Datasæt_Analysesystemer!$D$3:$E$68,2,FALSE)</f>
        <v>Lissotriton vulgaris</v>
      </c>
      <c r="H1141" t="s">
        <v>1047</v>
      </c>
      <c r="I1141" t="str">
        <f>VLOOKUP(H1141,Datasæt_Analysesystemer!$D$2:$F$68,3,FALSE)</f>
        <v>Truet</v>
      </c>
      <c r="J1141" t="s">
        <v>738</v>
      </c>
      <c r="K1141" t="s">
        <v>747</v>
      </c>
      <c r="L1141" t="s">
        <v>768</v>
      </c>
      <c r="M1141" t="str">
        <f t="shared" si="17"/>
        <v>Absent</v>
      </c>
    </row>
    <row r="1142" spans="1:13" x14ac:dyDescent="0.25">
      <c r="A1142" t="s">
        <v>1611</v>
      </c>
      <c r="B1142" t="str">
        <f>VLOOKUP(A1142,Tabel1[[PrøveID]:[Longitude]],3,FALSE)</f>
        <v>Miljøstyrelsen</v>
      </c>
      <c r="C1142" s="83">
        <f>VLOOKUP(A1142,Tabel1[[PrøveID]:[Longitude]],2,FALSE)</f>
        <v>44356</v>
      </c>
      <c r="D1142">
        <f>VLOOKUP(A1142,Tabel1[[PrøveID]:[Longitude]],5,FALSE)</f>
        <v>54.773333000000001</v>
      </c>
      <c r="E1142">
        <f>VLOOKUP(A1142,Tabel1[[PrøveID]:[Longitude]],6,FALSE)</f>
        <v>11.496943999999999</v>
      </c>
      <c r="F1142" t="str">
        <f>VLOOKUP(A1142,Tabel1[[PrøveID]:[Longitude]],4,FALSE)</f>
        <v>Søndersø</v>
      </c>
      <c r="G1142" s="24" t="str">
        <f>VLOOKUP(H1142,Datasæt_Analysesystemer!$D$3:$E$68,2,FALSE)</f>
        <v>Astacus astacus</v>
      </c>
      <c r="H1142" t="s">
        <v>810</v>
      </c>
      <c r="I1142" t="str">
        <f>VLOOKUP(H1142,Datasæt_Analysesystemer!$D$2:$F$68,3,FALSE)</f>
        <v>Almindelig</v>
      </c>
      <c r="J1142" t="s">
        <v>738</v>
      </c>
      <c r="K1142" t="s">
        <v>747</v>
      </c>
      <c r="L1142" t="s">
        <v>768</v>
      </c>
      <c r="M1142" t="str">
        <f t="shared" si="17"/>
        <v>Absent</v>
      </c>
    </row>
    <row r="1143" spans="1:13" x14ac:dyDescent="0.25">
      <c r="A1143" t="s">
        <v>1611</v>
      </c>
      <c r="B1143" t="str">
        <f>VLOOKUP(A1143,Tabel1[[PrøveID]:[Longitude]],3,FALSE)</f>
        <v>Miljøstyrelsen</v>
      </c>
      <c r="C1143" s="83">
        <f>VLOOKUP(A1143,Tabel1[[PrøveID]:[Longitude]],2,FALSE)</f>
        <v>44356</v>
      </c>
      <c r="D1143">
        <f>VLOOKUP(A1143,Tabel1[[PrøveID]:[Longitude]],5,FALSE)</f>
        <v>54.773333000000001</v>
      </c>
      <c r="E1143">
        <f>VLOOKUP(A1143,Tabel1[[PrøveID]:[Longitude]],6,FALSE)</f>
        <v>11.496943999999999</v>
      </c>
      <c r="F1143" t="str">
        <f>VLOOKUP(A1143,Tabel1[[PrøveID]:[Longitude]],4,FALSE)</f>
        <v>Søndersø</v>
      </c>
      <c r="G1143" s="24" t="str">
        <f>VLOOKUP(H1143,Datasæt_Analysesystemer!$D$3:$E$68,2,FALSE)</f>
        <v>Astacus astacus</v>
      </c>
      <c r="H1143" t="s">
        <v>810</v>
      </c>
      <c r="I1143" t="str">
        <f>VLOOKUP(H1143,Datasæt_Analysesystemer!$D$2:$F$68,3,FALSE)</f>
        <v>Almindelig</v>
      </c>
      <c r="J1143" t="s">
        <v>738</v>
      </c>
      <c r="K1143" t="s">
        <v>747</v>
      </c>
      <c r="L1143" t="s">
        <v>768</v>
      </c>
      <c r="M1143" t="str">
        <f t="shared" si="17"/>
        <v>Absent</v>
      </c>
    </row>
    <row r="1144" spans="1:13" x14ac:dyDescent="0.25">
      <c r="A1144" t="s">
        <v>1611</v>
      </c>
      <c r="B1144" t="str">
        <f>VLOOKUP(A1144,Tabel1[[PrøveID]:[Longitude]],3,FALSE)</f>
        <v>Miljøstyrelsen</v>
      </c>
      <c r="C1144" s="83">
        <f>VLOOKUP(A1144,Tabel1[[PrøveID]:[Longitude]],2,FALSE)</f>
        <v>44356</v>
      </c>
      <c r="D1144">
        <f>VLOOKUP(A1144,Tabel1[[PrøveID]:[Longitude]],5,FALSE)</f>
        <v>54.773333000000001</v>
      </c>
      <c r="E1144">
        <f>VLOOKUP(A1144,Tabel1[[PrøveID]:[Longitude]],6,FALSE)</f>
        <v>11.496943999999999</v>
      </c>
      <c r="F1144" t="str">
        <f>VLOOKUP(A1144,Tabel1[[PrøveID]:[Longitude]],4,FALSE)</f>
        <v>Søndersø</v>
      </c>
      <c r="G1144" s="24" t="str">
        <f>VLOOKUP(H1144,Datasæt_Analysesystemer!$D$3:$E$68,2,FALSE)</f>
        <v>Pacifastacus leniusculus</v>
      </c>
      <c r="H1144" t="s">
        <v>811</v>
      </c>
      <c r="I1144" t="str">
        <f>VLOOKUP(H1144,Datasæt_Analysesystemer!$D$2:$F$68,3,FALSE)</f>
        <v>Invasiv</v>
      </c>
      <c r="J1144" t="s">
        <v>738</v>
      </c>
      <c r="K1144" t="s">
        <v>747</v>
      </c>
      <c r="L1144" t="s">
        <v>768</v>
      </c>
      <c r="M1144" t="str">
        <f t="shared" si="17"/>
        <v>Absent</v>
      </c>
    </row>
    <row r="1145" spans="1:13" x14ac:dyDescent="0.25">
      <c r="A1145" t="s">
        <v>1611</v>
      </c>
      <c r="B1145" t="str">
        <f>VLOOKUP(A1145,Tabel1[[PrøveID]:[Longitude]],3,FALSE)</f>
        <v>Miljøstyrelsen</v>
      </c>
      <c r="C1145" s="83">
        <f>VLOOKUP(A1145,Tabel1[[PrøveID]:[Longitude]],2,FALSE)</f>
        <v>44356</v>
      </c>
      <c r="D1145">
        <f>VLOOKUP(A1145,Tabel1[[PrøveID]:[Longitude]],5,FALSE)</f>
        <v>54.773333000000001</v>
      </c>
      <c r="E1145">
        <f>VLOOKUP(A1145,Tabel1[[PrøveID]:[Longitude]],6,FALSE)</f>
        <v>11.496943999999999</v>
      </c>
      <c r="F1145" t="str">
        <f>VLOOKUP(A1145,Tabel1[[PrøveID]:[Longitude]],4,FALSE)</f>
        <v>Søndersø</v>
      </c>
      <c r="G1145" s="24" t="str">
        <f>VLOOKUP(H1145,Datasæt_Analysesystemer!$D$3:$E$68,2,FALSE)</f>
        <v>Pacifastacus leniusculus</v>
      </c>
      <c r="H1145" t="s">
        <v>811</v>
      </c>
      <c r="I1145" t="str">
        <f>VLOOKUP(H1145,Datasæt_Analysesystemer!$D$2:$F$68,3,FALSE)</f>
        <v>Invasiv</v>
      </c>
      <c r="J1145" t="s">
        <v>738</v>
      </c>
      <c r="K1145" t="s">
        <v>747</v>
      </c>
      <c r="L1145" t="s">
        <v>768</v>
      </c>
      <c r="M1145" t="str">
        <f t="shared" si="17"/>
        <v>Absent</v>
      </c>
    </row>
    <row r="1146" spans="1:13" x14ac:dyDescent="0.25">
      <c r="A1146" t="s">
        <v>1611</v>
      </c>
      <c r="B1146" t="str">
        <f>VLOOKUP(A1146,Tabel1[[PrøveID]:[Longitude]],3,FALSE)</f>
        <v>Miljøstyrelsen</v>
      </c>
      <c r="C1146" s="83">
        <f>VLOOKUP(A1146,Tabel1[[PrøveID]:[Longitude]],2,FALSE)</f>
        <v>44356</v>
      </c>
      <c r="D1146">
        <f>VLOOKUP(A1146,Tabel1[[PrøveID]:[Longitude]],5,FALSE)</f>
        <v>54.773333000000001</v>
      </c>
      <c r="E1146">
        <f>VLOOKUP(A1146,Tabel1[[PrøveID]:[Longitude]],6,FALSE)</f>
        <v>11.496943999999999</v>
      </c>
      <c r="F1146" t="str">
        <f>VLOOKUP(A1146,Tabel1[[PrøveID]:[Longitude]],4,FALSE)</f>
        <v>Søndersø</v>
      </c>
      <c r="G1146" s="24" t="str">
        <f>VLOOKUP(H1146,Datasæt_Analysesystemer!$D$3:$E$68,2,FALSE)</f>
        <v>Astacus leptodactylus</v>
      </c>
      <c r="H1146" t="s">
        <v>1012</v>
      </c>
      <c r="I1146" t="str">
        <f>VLOOKUP(H1146,Datasæt_Analysesystemer!$D$2:$F$68,3,FALSE)</f>
        <v>Invasiv</v>
      </c>
      <c r="J1146" t="s">
        <v>738</v>
      </c>
      <c r="K1146" t="s">
        <v>747</v>
      </c>
      <c r="L1146" t="s">
        <v>768</v>
      </c>
      <c r="M1146" t="str">
        <f t="shared" si="17"/>
        <v>Absent</v>
      </c>
    </row>
    <row r="1147" spans="1:13" x14ac:dyDescent="0.25">
      <c r="A1147" t="s">
        <v>1611</v>
      </c>
      <c r="B1147" t="str">
        <f>VLOOKUP(A1147,Tabel1[[PrøveID]:[Longitude]],3,FALSE)</f>
        <v>Miljøstyrelsen</v>
      </c>
      <c r="C1147" s="83">
        <f>VLOOKUP(A1147,Tabel1[[PrøveID]:[Longitude]],2,FALSE)</f>
        <v>44356</v>
      </c>
      <c r="D1147">
        <f>VLOOKUP(A1147,Tabel1[[PrøveID]:[Longitude]],5,FALSE)</f>
        <v>54.773333000000001</v>
      </c>
      <c r="E1147">
        <f>VLOOKUP(A1147,Tabel1[[PrøveID]:[Longitude]],6,FALSE)</f>
        <v>11.496943999999999</v>
      </c>
      <c r="F1147" t="str">
        <f>VLOOKUP(A1147,Tabel1[[PrøveID]:[Longitude]],4,FALSE)</f>
        <v>Søndersø</v>
      </c>
      <c r="G1147" s="24" t="str">
        <f>VLOOKUP(H1147,Datasæt_Analysesystemer!$D$3:$E$68,2,FALSE)</f>
        <v>Astacus leptodactylus</v>
      </c>
      <c r="H1147" t="s">
        <v>1012</v>
      </c>
      <c r="I1147" t="str">
        <f>VLOOKUP(H1147,Datasæt_Analysesystemer!$D$2:$F$68,3,FALSE)</f>
        <v>Invasiv</v>
      </c>
      <c r="J1147" t="s">
        <v>738</v>
      </c>
      <c r="K1147" t="s">
        <v>747</v>
      </c>
      <c r="L1147" t="s">
        <v>768</v>
      </c>
      <c r="M1147" t="str">
        <f t="shared" si="17"/>
        <v>Absent</v>
      </c>
    </row>
    <row r="1148" spans="1:13" x14ac:dyDescent="0.25">
      <c r="A1148" t="s">
        <v>1611</v>
      </c>
      <c r="B1148" t="str">
        <f>VLOOKUP(A1148,Tabel1[[PrøveID]:[Longitude]],3,FALSE)</f>
        <v>Miljøstyrelsen</v>
      </c>
      <c r="C1148" s="83">
        <f>VLOOKUP(A1148,Tabel1[[PrøveID]:[Longitude]],2,FALSE)</f>
        <v>44356</v>
      </c>
      <c r="D1148">
        <f>VLOOKUP(A1148,Tabel1[[PrøveID]:[Longitude]],5,FALSE)</f>
        <v>54.773333000000001</v>
      </c>
      <c r="E1148">
        <f>VLOOKUP(A1148,Tabel1[[PrøveID]:[Longitude]],6,FALSE)</f>
        <v>11.496943999999999</v>
      </c>
      <c r="F1148" t="str">
        <f>VLOOKUP(A1148,Tabel1[[PrøveID]:[Longitude]],4,FALSE)</f>
        <v>Søndersø</v>
      </c>
      <c r="G1148" s="24" t="str">
        <f>VLOOKUP(H1148,Datasæt_Analysesystemer!$D$3:$E$68,2,FALSE)</f>
        <v>Eriocheir sinensis</v>
      </c>
      <c r="H1148" t="s">
        <v>1031</v>
      </c>
      <c r="I1148" t="str">
        <f>VLOOKUP(H1148,Datasæt_Analysesystemer!$D$2:$F$68,3,FALSE)</f>
        <v>Invasiv</v>
      </c>
      <c r="J1148" t="s">
        <v>738</v>
      </c>
      <c r="K1148" t="s">
        <v>747</v>
      </c>
      <c r="L1148" t="s">
        <v>768</v>
      </c>
      <c r="M1148" t="str">
        <f t="shared" si="17"/>
        <v>Absent</v>
      </c>
    </row>
    <row r="1149" spans="1:13" x14ac:dyDescent="0.25">
      <c r="A1149" t="s">
        <v>1611</v>
      </c>
      <c r="B1149" t="str">
        <f>VLOOKUP(A1149,Tabel1[[PrøveID]:[Longitude]],3,FALSE)</f>
        <v>Miljøstyrelsen</v>
      </c>
      <c r="C1149" s="83">
        <f>VLOOKUP(A1149,Tabel1[[PrøveID]:[Longitude]],2,FALSE)</f>
        <v>44356</v>
      </c>
      <c r="D1149">
        <f>VLOOKUP(A1149,Tabel1[[PrøveID]:[Longitude]],5,FALSE)</f>
        <v>54.773333000000001</v>
      </c>
      <c r="E1149">
        <f>VLOOKUP(A1149,Tabel1[[PrøveID]:[Longitude]],6,FALSE)</f>
        <v>11.496943999999999</v>
      </c>
      <c r="F1149" t="str">
        <f>VLOOKUP(A1149,Tabel1[[PrøveID]:[Longitude]],4,FALSE)</f>
        <v>Søndersø</v>
      </c>
      <c r="G1149" s="24" t="str">
        <f>VLOOKUP(H1149,Datasæt_Analysesystemer!$D$3:$E$68,2,FALSE)</f>
        <v>Eriocheir sinensis</v>
      </c>
      <c r="H1149" t="s">
        <v>1031</v>
      </c>
      <c r="I1149" t="str">
        <f>VLOOKUP(H1149,Datasæt_Analysesystemer!$D$2:$F$68,3,FALSE)</f>
        <v>Invasiv</v>
      </c>
      <c r="J1149" t="s">
        <v>738</v>
      </c>
      <c r="K1149" t="s">
        <v>747</v>
      </c>
      <c r="L1149" t="s">
        <v>768</v>
      </c>
      <c r="M1149" t="str">
        <f t="shared" si="17"/>
        <v>Absent</v>
      </c>
    </row>
    <row r="1150" spans="1:13" x14ac:dyDescent="0.25">
      <c r="A1150" t="s">
        <v>1611</v>
      </c>
      <c r="B1150" t="str">
        <f>VLOOKUP(A1150,Tabel1[[PrøveID]:[Longitude]],3,FALSE)</f>
        <v>Miljøstyrelsen</v>
      </c>
      <c r="C1150" s="83">
        <f>VLOOKUP(A1150,Tabel1[[PrøveID]:[Longitude]],2,FALSE)</f>
        <v>44356</v>
      </c>
      <c r="D1150">
        <f>VLOOKUP(A1150,Tabel1[[PrøveID]:[Longitude]],5,FALSE)</f>
        <v>54.773333000000001</v>
      </c>
      <c r="E1150">
        <f>VLOOKUP(A1150,Tabel1[[PrøveID]:[Longitude]],6,FALSE)</f>
        <v>11.496943999999999</v>
      </c>
      <c r="F1150" t="str">
        <f>VLOOKUP(A1150,Tabel1[[PrøveID]:[Longitude]],4,FALSE)</f>
        <v>Søndersø</v>
      </c>
      <c r="G1150" s="24" t="str">
        <f>VLOOKUP(H1150,Datasæt_Analysesystemer!$D$3:$E$68,2,FALSE)</f>
        <v>Dytiscus latissimus</v>
      </c>
      <c r="H1150" t="s">
        <v>1264</v>
      </c>
      <c r="I1150" t="str">
        <f>VLOOKUP(H1150,Datasæt_Analysesystemer!$D$2:$F$68,3,FALSE)</f>
        <v>Sjælden</v>
      </c>
      <c r="J1150" t="s">
        <v>738</v>
      </c>
      <c r="K1150" t="s">
        <v>747</v>
      </c>
      <c r="L1150" t="s">
        <v>768</v>
      </c>
      <c r="M1150" t="str">
        <f t="shared" si="17"/>
        <v>Absent</v>
      </c>
    </row>
    <row r="1151" spans="1:13" x14ac:dyDescent="0.25">
      <c r="A1151" t="s">
        <v>1611</v>
      </c>
      <c r="B1151" t="str">
        <f>VLOOKUP(A1151,Tabel1[[PrøveID]:[Longitude]],3,FALSE)</f>
        <v>Miljøstyrelsen</v>
      </c>
      <c r="C1151" s="83">
        <f>VLOOKUP(A1151,Tabel1[[PrøveID]:[Longitude]],2,FALSE)</f>
        <v>44356</v>
      </c>
      <c r="D1151">
        <f>VLOOKUP(A1151,Tabel1[[PrøveID]:[Longitude]],5,FALSE)</f>
        <v>54.773333000000001</v>
      </c>
      <c r="E1151">
        <f>VLOOKUP(A1151,Tabel1[[PrøveID]:[Longitude]],6,FALSE)</f>
        <v>11.496943999999999</v>
      </c>
      <c r="F1151" t="str">
        <f>VLOOKUP(A1151,Tabel1[[PrøveID]:[Longitude]],4,FALSE)</f>
        <v>Søndersø</v>
      </c>
      <c r="G1151" s="24" t="str">
        <f>VLOOKUP(H1151,Datasæt_Analysesystemer!$D$3:$E$68,2,FALSE)</f>
        <v>Dytiscus latissimus</v>
      </c>
      <c r="H1151" t="s">
        <v>1264</v>
      </c>
      <c r="I1151" t="str">
        <f>VLOOKUP(H1151,Datasæt_Analysesystemer!$D$2:$F$68,3,FALSE)</f>
        <v>Sjælden</v>
      </c>
      <c r="J1151" t="s">
        <v>738</v>
      </c>
      <c r="K1151" t="s">
        <v>747</v>
      </c>
      <c r="L1151" t="s">
        <v>768</v>
      </c>
      <c r="M1151" t="str">
        <f t="shared" si="17"/>
        <v>Absent</v>
      </c>
    </row>
    <row r="1152" spans="1:13" x14ac:dyDescent="0.25">
      <c r="A1152" t="s">
        <v>1617</v>
      </c>
      <c r="B1152" t="str">
        <f>VLOOKUP(A1152,Tabel1[[PrøveID]:[Longitude]],3,FALSE)</f>
        <v>Miljøstyrelsen</v>
      </c>
      <c r="C1152" s="83">
        <f>VLOOKUP(A1152,Tabel1[[PrøveID]:[Longitude]],2,FALSE)</f>
        <v>44354</v>
      </c>
      <c r="D1152">
        <f>VLOOKUP(A1152,Tabel1[[PrøveID]:[Longitude]],5,FALSE)</f>
        <v>57.465904999999999</v>
      </c>
      <c r="E1152">
        <f>VLOOKUP(A1152,Tabel1[[PrøveID]:[Longitude]],6,FALSE)</f>
        <v>10.538599</v>
      </c>
      <c r="F1152" t="str">
        <f>VLOOKUP(A1152,Tabel1[[PrøveID]:[Longitude]],4,FALSE)</f>
        <v>Palmestranden (Strand i Frederikshavn)</v>
      </c>
      <c r="G1152" s="24" t="str">
        <f>VLOOKUP(H1152,Datasæt_Analysesystemer!$D$3:$E$68,2,FALSE)</f>
        <v>Platichthys flesus</v>
      </c>
      <c r="H1152" t="s">
        <v>793</v>
      </c>
      <c r="I1152" t="str">
        <f>VLOOKUP(H1152,Datasæt_Analysesystemer!$D$2:$F$68,3,FALSE)</f>
        <v>Almindelig</v>
      </c>
      <c r="J1152" t="s">
        <v>744</v>
      </c>
      <c r="K1152" t="s">
        <v>802</v>
      </c>
      <c r="L1152" t="s">
        <v>768</v>
      </c>
      <c r="M1152" t="str">
        <f t="shared" si="17"/>
        <v>Present_Ct&gt;41</v>
      </c>
    </row>
    <row r="1153" spans="1:13" x14ac:dyDescent="0.25">
      <c r="A1153" t="s">
        <v>1617</v>
      </c>
      <c r="B1153" t="str">
        <f>VLOOKUP(A1153,Tabel1[[PrøveID]:[Longitude]],3,FALSE)</f>
        <v>Miljøstyrelsen</v>
      </c>
      <c r="C1153" s="83">
        <f>VLOOKUP(A1153,Tabel1[[PrøveID]:[Longitude]],2,FALSE)</f>
        <v>44354</v>
      </c>
      <c r="D1153">
        <f>VLOOKUP(A1153,Tabel1[[PrøveID]:[Longitude]],5,FALSE)</f>
        <v>57.465904999999999</v>
      </c>
      <c r="E1153">
        <f>VLOOKUP(A1153,Tabel1[[PrøveID]:[Longitude]],6,FALSE)</f>
        <v>10.538599</v>
      </c>
      <c r="F1153" t="str">
        <f>VLOOKUP(A1153,Tabel1[[PrøveID]:[Longitude]],4,FALSE)</f>
        <v>Palmestranden (Strand i Frederikshavn)</v>
      </c>
      <c r="G1153" s="24" t="str">
        <f>VLOOKUP(H1153,Datasæt_Analysesystemer!$D$3:$E$68,2,FALSE)</f>
        <v>Platichthys flesus</v>
      </c>
      <c r="H1153" t="s">
        <v>793</v>
      </c>
      <c r="I1153" t="str">
        <f>VLOOKUP(H1153,Datasæt_Analysesystemer!$D$2:$F$68,3,FALSE)</f>
        <v>Almindelig</v>
      </c>
      <c r="J1153" t="s">
        <v>738</v>
      </c>
      <c r="K1153" t="s">
        <v>747</v>
      </c>
      <c r="L1153" t="s">
        <v>768</v>
      </c>
      <c r="M1153" t="str">
        <f t="shared" si="17"/>
        <v>Absent</v>
      </c>
    </row>
    <row r="1154" spans="1:13" x14ac:dyDescent="0.25">
      <c r="A1154" t="s">
        <v>1617</v>
      </c>
      <c r="B1154" t="str">
        <f>VLOOKUP(A1154,Tabel1[[PrøveID]:[Longitude]],3,FALSE)</f>
        <v>Miljøstyrelsen</v>
      </c>
      <c r="C1154" s="83">
        <f>VLOOKUP(A1154,Tabel1[[PrøveID]:[Longitude]],2,FALSE)</f>
        <v>44354</v>
      </c>
      <c r="D1154">
        <f>VLOOKUP(A1154,Tabel1[[PrøveID]:[Longitude]],5,FALSE)</f>
        <v>57.465904999999999</v>
      </c>
      <c r="E1154">
        <f>VLOOKUP(A1154,Tabel1[[PrøveID]:[Longitude]],6,FALSE)</f>
        <v>10.538599</v>
      </c>
      <c r="F1154" t="str">
        <f>VLOOKUP(A1154,Tabel1[[PrøveID]:[Longitude]],4,FALSE)</f>
        <v>Palmestranden (Strand i Frederikshavn)</v>
      </c>
      <c r="G1154" s="24" t="str">
        <f>VLOOKUP(H1154,Datasæt_Analysesystemer!$D$3:$E$68,2,FALSE)</f>
        <v>Gadus morhua</v>
      </c>
      <c r="H1154" t="s">
        <v>794</v>
      </c>
      <c r="I1154" t="str">
        <f>VLOOKUP(H1154,Datasæt_Analysesystemer!$D$2:$F$68,3,FALSE)</f>
        <v>Almindelig</v>
      </c>
      <c r="J1154" t="s">
        <v>738</v>
      </c>
      <c r="K1154" t="s">
        <v>747</v>
      </c>
      <c r="L1154" t="s">
        <v>768</v>
      </c>
      <c r="M1154" t="str">
        <f t="shared" ref="M1154:M1217" si="18">IF(K1154="Present",K1154&amp;"_"&amp;L1154,K1154)</f>
        <v>Absent</v>
      </c>
    </row>
    <row r="1155" spans="1:13" x14ac:dyDescent="0.25">
      <c r="A1155" t="s">
        <v>1617</v>
      </c>
      <c r="B1155" t="str">
        <f>VLOOKUP(A1155,Tabel1[[PrøveID]:[Longitude]],3,FALSE)</f>
        <v>Miljøstyrelsen</v>
      </c>
      <c r="C1155" s="83">
        <f>VLOOKUP(A1155,Tabel1[[PrøveID]:[Longitude]],2,FALSE)</f>
        <v>44354</v>
      </c>
      <c r="D1155">
        <f>VLOOKUP(A1155,Tabel1[[PrøveID]:[Longitude]],5,FALSE)</f>
        <v>57.465904999999999</v>
      </c>
      <c r="E1155">
        <f>VLOOKUP(A1155,Tabel1[[PrøveID]:[Longitude]],6,FALSE)</f>
        <v>10.538599</v>
      </c>
      <c r="F1155" t="str">
        <f>VLOOKUP(A1155,Tabel1[[PrøveID]:[Longitude]],4,FALSE)</f>
        <v>Palmestranden (Strand i Frederikshavn)</v>
      </c>
      <c r="G1155" s="24" t="str">
        <f>VLOOKUP(H1155,Datasæt_Analysesystemer!$D$3:$E$68,2,FALSE)</f>
        <v>Gadus morhua</v>
      </c>
      <c r="H1155" t="s">
        <v>794</v>
      </c>
      <c r="I1155" t="str">
        <f>VLOOKUP(H1155,Datasæt_Analysesystemer!$D$2:$F$68,3,FALSE)</f>
        <v>Almindelig</v>
      </c>
      <c r="J1155" t="s">
        <v>738</v>
      </c>
      <c r="K1155" t="s">
        <v>747</v>
      </c>
      <c r="L1155" t="s">
        <v>768</v>
      </c>
      <c r="M1155" t="str">
        <f t="shared" si="18"/>
        <v>Absent</v>
      </c>
    </row>
    <row r="1156" spans="1:13" x14ac:dyDescent="0.25">
      <c r="A1156" t="s">
        <v>1617</v>
      </c>
      <c r="B1156" t="str">
        <f>VLOOKUP(A1156,Tabel1[[PrøveID]:[Longitude]],3,FALSE)</f>
        <v>Miljøstyrelsen</v>
      </c>
      <c r="C1156" s="83">
        <f>VLOOKUP(A1156,Tabel1[[PrøveID]:[Longitude]],2,FALSE)</f>
        <v>44354</v>
      </c>
      <c r="D1156">
        <f>VLOOKUP(A1156,Tabel1[[PrøveID]:[Longitude]],5,FALSE)</f>
        <v>57.465904999999999</v>
      </c>
      <c r="E1156">
        <f>VLOOKUP(A1156,Tabel1[[PrøveID]:[Longitude]],6,FALSE)</f>
        <v>10.538599</v>
      </c>
      <c r="F1156" t="str">
        <f>VLOOKUP(A1156,Tabel1[[PrøveID]:[Longitude]],4,FALSE)</f>
        <v>Palmestranden (Strand i Frederikshavn)</v>
      </c>
      <c r="G1156" s="24" t="str">
        <f>VLOOKUP(H1156,Datasæt_Analysesystemer!$D$3:$E$68,2,FALSE)</f>
        <v>Mya arenaria</v>
      </c>
      <c r="H1156" t="s">
        <v>795</v>
      </c>
      <c r="I1156" t="str">
        <f>VLOOKUP(H1156,Datasæt_Analysesystemer!$D$2:$F$68,3,FALSE)</f>
        <v>Almindelig</v>
      </c>
      <c r="J1156" t="s">
        <v>738</v>
      </c>
      <c r="K1156" t="s">
        <v>802</v>
      </c>
      <c r="L1156" t="s">
        <v>741</v>
      </c>
      <c r="M1156" t="str">
        <f t="shared" si="18"/>
        <v>Present_Ct&lt;41</v>
      </c>
    </row>
    <row r="1157" spans="1:13" x14ac:dyDescent="0.25">
      <c r="A1157" t="s">
        <v>1617</v>
      </c>
      <c r="B1157" t="str">
        <f>VLOOKUP(A1157,Tabel1[[PrøveID]:[Longitude]],3,FALSE)</f>
        <v>Miljøstyrelsen</v>
      </c>
      <c r="C1157" s="83">
        <f>VLOOKUP(A1157,Tabel1[[PrøveID]:[Longitude]],2,FALSE)</f>
        <v>44354</v>
      </c>
      <c r="D1157">
        <f>VLOOKUP(A1157,Tabel1[[PrøveID]:[Longitude]],5,FALSE)</f>
        <v>57.465904999999999</v>
      </c>
      <c r="E1157">
        <f>VLOOKUP(A1157,Tabel1[[PrøveID]:[Longitude]],6,FALSE)</f>
        <v>10.538599</v>
      </c>
      <c r="F1157" t="str">
        <f>VLOOKUP(A1157,Tabel1[[PrøveID]:[Longitude]],4,FALSE)</f>
        <v>Palmestranden (Strand i Frederikshavn)</v>
      </c>
      <c r="G1157" s="24" t="str">
        <f>VLOOKUP(H1157,Datasæt_Analysesystemer!$D$3:$E$68,2,FALSE)</f>
        <v>Mya arenaria</v>
      </c>
      <c r="H1157" t="s">
        <v>795</v>
      </c>
      <c r="I1157" t="str">
        <f>VLOOKUP(H1157,Datasæt_Analysesystemer!$D$2:$F$68,3,FALSE)</f>
        <v>Almindelig</v>
      </c>
      <c r="J1157" t="s">
        <v>744</v>
      </c>
      <c r="K1157" t="s">
        <v>747</v>
      </c>
      <c r="L1157" t="s">
        <v>768</v>
      </c>
      <c r="M1157" t="str">
        <f t="shared" si="18"/>
        <v>Absent</v>
      </c>
    </row>
    <row r="1158" spans="1:13" x14ac:dyDescent="0.25">
      <c r="A1158" t="s">
        <v>1617</v>
      </c>
      <c r="B1158" t="str">
        <f>VLOOKUP(A1158,Tabel1[[PrøveID]:[Longitude]],3,FALSE)</f>
        <v>Miljøstyrelsen</v>
      </c>
      <c r="C1158" s="83">
        <f>VLOOKUP(A1158,Tabel1[[PrøveID]:[Longitude]],2,FALSE)</f>
        <v>44354</v>
      </c>
      <c r="D1158">
        <f>VLOOKUP(A1158,Tabel1[[PrøveID]:[Longitude]],5,FALSE)</f>
        <v>57.465904999999999</v>
      </c>
      <c r="E1158">
        <f>VLOOKUP(A1158,Tabel1[[PrøveID]:[Longitude]],6,FALSE)</f>
        <v>10.538599</v>
      </c>
      <c r="F1158" t="str">
        <f>VLOOKUP(A1158,Tabel1[[PrøveID]:[Longitude]],4,FALSE)</f>
        <v>Palmestranden (Strand i Frederikshavn)</v>
      </c>
      <c r="G1158" s="24" t="str">
        <f>VLOOKUP(H1158,Datasæt_Analysesystemer!$D$3:$E$68,2,FALSE)</f>
        <v>Mnemiopsis leidyi</v>
      </c>
      <c r="H1158" t="s">
        <v>982</v>
      </c>
      <c r="I1158" t="str">
        <f>VLOOKUP(H1158,Datasæt_Analysesystemer!$D$2:$F$68,3,FALSE)</f>
        <v>Invasiv</v>
      </c>
      <c r="J1158" t="s">
        <v>738</v>
      </c>
      <c r="K1158" t="s">
        <v>802</v>
      </c>
      <c r="L1158" t="s">
        <v>768</v>
      </c>
      <c r="M1158" t="str">
        <f t="shared" si="18"/>
        <v>Present_Ct&gt;41</v>
      </c>
    </row>
    <row r="1159" spans="1:13" x14ac:dyDescent="0.25">
      <c r="A1159" t="s">
        <v>1617</v>
      </c>
      <c r="B1159" t="str">
        <f>VLOOKUP(A1159,Tabel1[[PrøveID]:[Longitude]],3,FALSE)</f>
        <v>Miljøstyrelsen</v>
      </c>
      <c r="C1159" s="83">
        <f>VLOOKUP(A1159,Tabel1[[PrøveID]:[Longitude]],2,FALSE)</f>
        <v>44354</v>
      </c>
      <c r="D1159">
        <f>VLOOKUP(A1159,Tabel1[[PrøveID]:[Longitude]],5,FALSE)</f>
        <v>57.465904999999999</v>
      </c>
      <c r="E1159">
        <f>VLOOKUP(A1159,Tabel1[[PrøveID]:[Longitude]],6,FALSE)</f>
        <v>10.538599</v>
      </c>
      <c r="F1159" t="str">
        <f>VLOOKUP(A1159,Tabel1[[PrøveID]:[Longitude]],4,FALSE)</f>
        <v>Palmestranden (Strand i Frederikshavn)</v>
      </c>
      <c r="G1159" s="24" t="str">
        <f>VLOOKUP(H1159,Datasæt_Analysesystemer!$D$3:$E$68,2,FALSE)</f>
        <v>Mnemiopsis leidyi</v>
      </c>
      <c r="H1159" t="s">
        <v>982</v>
      </c>
      <c r="I1159" t="str">
        <f>VLOOKUP(H1159,Datasæt_Analysesystemer!$D$2:$F$68,3,FALSE)</f>
        <v>Invasiv</v>
      </c>
      <c r="J1159" t="s">
        <v>738</v>
      </c>
      <c r="K1159" t="s">
        <v>802</v>
      </c>
      <c r="L1159" t="s">
        <v>768</v>
      </c>
      <c r="M1159" t="str">
        <f t="shared" si="18"/>
        <v>Present_Ct&gt;41</v>
      </c>
    </row>
    <row r="1160" spans="1:13" x14ac:dyDescent="0.25">
      <c r="A1160" t="s">
        <v>1617</v>
      </c>
      <c r="B1160" t="str">
        <f>VLOOKUP(A1160,Tabel1[[PrøveID]:[Longitude]],3,FALSE)</f>
        <v>Miljøstyrelsen</v>
      </c>
      <c r="C1160" s="83">
        <f>VLOOKUP(A1160,Tabel1[[PrøveID]:[Longitude]],2,FALSE)</f>
        <v>44354</v>
      </c>
      <c r="D1160">
        <f>VLOOKUP(A1160,Tabel1[[PrøveID]:[Longitude]],5,FALSE)</f>
        <v>57.465904999999999</v>
      </c>
      <c r="E1160">
        <f>VLOOKUP(A1160,Tabel1[[PrøveID]:[Longitude]],6,FALSE)</f>
        <v>10.538599</v>
      </c>
      <c r="F1160" t="str">
        <f>VLOOKUP(A1160,Tabel1[[PrøveID]:[Longitude]],4,FALSE)</f>
        <v>Palmestranden (Strand i Frederikshavn)</v>
      </c>
      <c r="G1160" s="24" t="str">
        <f>VLOOKUP(H1160,Datasæt_Analysesystemer!$D$3:$E$68,2,FALSE)</f>
        <v>Homarus americanus</v>
      </c>
      <c r="H1160" t="s">
        <v>980</v>
      </c>
      <c r="I1160" t="str">
        <f>VLOOKUP(H1160,Datasæt_Analysesystemer!$D$2:$F$68,3,FALSE)</f>
        <v>Invasiv</v>
      </c>
      <c r="J1160" t="s">
        <v>738</v>
      </c>
      <c r="K1160" t="s">
        <v>747</v>
      </c>
      <c r="L1160" t="s">
        <v>768</v>
      </c>
      <c r="M1160" t="str">
        <f t="shared" si="18"/>
        <v>Absent</v>
      </c>
    </row>
    <row r="1161" spans="1:13" x14ac:dyDescent="0.25">
      <c r="A1161" t="s">
        <v>1617</v>
      </c>
      <c r="B1161" t="str">
        <f>VLOOKUP(A1161,Tabel1[[PrøveID]:[Longitude]],3,FALSE)</f>
        <v>Miljøstyrelsen</v>
      </c>
      <c r="C1161" s="83">
        <f>VLOOKUP(A1161,Tabel1[[PrøveID]:[Longitude]],2,FALSE)</f>
        <v>44354</v>
      </c>
      <c r="D1161">
        <f>VLOOKUP(A1161,Tabel1[[PrøveID]:[Longitude]],5,FALSE)</f>
        <v>57.465904999999999</v>
      </c>
      <c r="E1161">
        <f>VLOOKUP(A1161,Tabel1[[PrøveID]:[Longitude]],6,FALSE)</f>
        <v>10.538599</v>
      </c>
      <c r="F1161" t="str">
        <f>VLOOKUP(A1161,Tabel1[[PrøveID]:[Longitude]],4,FALSE)</f>
        <v>Palmestranden (Strand i Frederikshavn)</v>
      </c>
      <c r="G1161" s="24" t="str">
        <f>VLOOKUP(H1161,Datasæt_Analysesystemer!$D$3:$E$68,2,FALSE)</f>
        <v>Homarus americanus</v>
      </c>
      <c r="H1161" t="s">
        <v>980</v>
      </c>
      <c r="I1161" t="str">
        <f>VLOOKUP(H1161,Datasæt_Analysesystemer!$D$2:$F$68,3,FALSE)</f>
        <v>Invasiv</v>
      </c>
      <c r="J1161" t="s">
        <v>738</v>
      </c>
      <c r="K1161" t="s">
        <v>747</v>
      </c>
      <c r="L1161" t="s">
        <v>768</v>
      </c>
      <c r="M1161" t="str">
        <f t="shared" si="18"/>
        <v>Absent</v>
      </c>
    </row>
    <row r="1162" spans="1:13" x14ac:dyDescent="0.25">
      <c r="A1162" t="s">
        <v>1617</v>
      </c>
      <c r="B1162" t="str">
        <f>VLOOKUP(A1162,Tabel1[[PrøveID]:[Longitude]],3,FALSE)</f>
        <v>Miljøstyrelsen</v>
      </c>
      <c r="C1162" s="83">
        <f>VLOOKUP(A1162,Tabel1[[PrøveID]:[Longitude]],2,FALSE)</f>
        <v>44354</v>
      </c>
      <c r="D1162">
        <f>VLOOKUP(A1162,Tabel1[[PrøveID]:[Longitude]],5,FALSE)</f>
        <v>57.465904999999999</v>
      </c>
      <c r="E1162">
        <f>VLOOKUP(A1162,Tabel1[[PrøveID]:[Longitude]],6,FALSE)</f>
        <v>10.538599</v>
      </c>
      <c r="F1162" t="str">
        <f>VLOOKUP(A1162,Tabel1[[PrøveID]:[Longitude]],4,FALSE)</f>
        <v>Palmestranden (Strand i Frederikshavn)</v>
      </c>
      <c r="G1162" s="24" t="str">
        <f>VLOOKUP(H1162,Datasæt_Analysesystemer!$D$3:$E$68,2,FALSE)</f>
        <v>Paralithodes camtschaticus</v>
      </c>
      <c r="H1162" t="s">
        <v>1060</v>
      </c>
      <c r="I1162" t="str">
        <f>VLOOKUP(H1162,Datasæt_Analysesystemer!$D$2:$F$68,3,FALSE)</f>
        <v>Invasiv</v>
      </c>
      <c r="J1162" t="s">
        <v>738</v>
      </c>
      <c r="K1162" t="s">
        <v>747</v>
      </c>
      <c r="L1162" t="s">
        <v>768</v>
      </c>
      <c r="M1162" t="str">
        <f t="shared" si="18"/>
        <v>Absent</v>
      </c>
    </row>
    <row r="1163" spans="1:13" x14ac:dyDescent="0.25">
      <c r="A1163" t="s">
        <v>1617</v>
      </c>
      <c r="B1163" t="str">
        <f>VLOOKUP(A1163,Tabel1[[PrøveID]:[Longitude]],3,FALSE)</f>
        <v>Miljøstyrelsen</v>
      </c>
      <c r="C1163" s="83">
        <f>VLOOKUP(A1163,Tabel1[[PrøveID]:[Longitude]],2,FALSE)</f>
        <v>44354</v>
      </c>
      <c r="D1163">
        <f>VLOOKUP(A1163,Tabel1[[PrøveID]:[Longitude]],5,FALSE)</f>
        <v>57.465904999999999</v>
      </c>
      <c r="E1163">
        <f>VLOOKUP(A1163,Tabel1[[PrøveID]:[Longitude]],6,FALSE)</f>
        <v>10.538599</v>
      </c>
      <c r="F1163" t="str">
        <f>VLOOKUP(A1163,Tabel1[[PrøveID]:[Longitude]],4,FALSE)</f>
        <v>Palmestranden (Strand i Frederikshavn)</v>
      </c>
      <c r="G1163" s="24" t="str">
        <f>VLOOKUP(H1163,Datasæt_Analysesystemer!$D$3:$E$68,2,FALSE)</f>
        <v>Paralithodes camtschaticus</v>
      </c>
      <c r="H1163" t="s">
        <v>1060</v>
      </c>
      <c r="I1163" t="str">
        <f>VLOOKUP(H1163,Datasæt_Analysesystemer!$D$2:$F$68,3,FALSE)</f>
        <v>Invasiv</v>
      </c>
      <c r="J1163" t="s">
        <v>738</v>
      </c>
      <c r="K1163" t="s">
        <v>747</v>
      </c>
      <c r="L1163" t="s">
        <v>768</v>
      </c>
      <c r="M1163" t="str">
        <f t="shared" si="18"/>
        <v>Absent</v>
      </c>
    </row>
    <row r="1164" spans="1:13" x14ac:dyDescent="0.25">
      <c r="A1164" t="s">
        <v>1617</v>
      </c>
      <c r="B1164" t="str">
        <f>VLOOKUP(A1164,Tabel1[[PrøveID]:[Longitude]],3,FALSE)</f>
        <v>Miljøstyrelsen</v>
      </c>
      <c r="C1164" s="83">
        <f>VLOOKUP(A1164,Tabel1[[PrøveID]:[Longitude]],2,FALSE)</f>
        <v>44354</v>
      </c>
      <c r="D1164">
        <f>VLOOKUP(A1164,Tabel1[[PrøveID]:[Longitude]],5,FALSE)</f>
        <v>57.465904999999999</v>
      </c>
      <c r="E1164">
        <f>VLOOKUP(A1164,Tabel1[[PrøveID]:[Longitude]],6,FALSE)</f>
        <v>10.538599</v>
      </c>
      <c r="F1164" t="str">
        <f>VLOOKUP(A1164,Tabel1[[PrøveID]:[Longitude]],4,FALSE)</f>
        <v>Palmestranden (Strand i Frederikshavn)</v>
      </c>
      <c r="G1164" s="24" t="str">
        <f>VLOOKUP(H1164,Datasæt_Analysesystemer!$D$3:$E$68,2,FALSE)</f>
        <v>Eriocheir sinensis</v>
      </c>
      <c r="H1164" t="s">
        <v>1031</v>
      </c>
      <c r="I1164" t="str">
        <f>VLOOKUP(H1164,Datasæt_Analysesystemer!$D$2:$F$68,3,FALSE)</f>
        <v>Invasiv</v>
      </c>
      <c r="J1164" t="s">
        <v>738</v>
      </c>
      <c r="K1164" t="s">
        <v>747</v>
      </c>
      <c r="L1164" t="s">
        <v>768</v>
      </c>
      <c r="M1164" t="str">
        <f t="shared" si="18"/>
        <v>Absent</v>
      </c>
    </row>
    <row r="1165" spans="1:13" x14ac:dyDescent="0.25">
      <c r="A1165" t="s">
        <v>1617</v>
      </c>
      <c r="B1165" t="str">
        <f>VLOOKUP(A1165,Tabel1[[PrøveID]:[Longitude]],3,FALSE)</f>
        <v>Miljøstyrelsen</v>
      </c>
      <c r="C1165" s="83">
        <f>VLOOKUP(A1165,Tabel1[[PrøveID]:[Longitude]],2,FALSE)</f>
        <v>44354</v>
      </c>
      <c r="D1165">
        <f>VLOOKUP(A1165,Tabel1[[PrøveID]:[Longitude]],5,FALSE)</f>
        <v>57.465904999999999</v>
      </c>
      <c r="E1165">
        <f>VLOOKUP(A1165,Tabel1[[PrøveID]:[Longitude]],6,FALSE)</f>
        <v>10.538599</v>
      </c>
      <c r="F1165" t="str">
        <f>VLOOKUP(A1165,Tabel1[[PrøveID]:[Longitude]],4,FALSE)</f>
        <v>Palmestranden (Strand i Frederikshavn)</v>
      </c>
      <c r="G1165" s="24" t="str">
        <f>VLOOKUP(H1165,Datasæt_Analysesystemer!$D$3:$E$68,2,FALSE)</f>
        <v>Eriocheir sinensis</v>
      </c>
      <c r="H1165" t="s">
        <v>1031</v>
      </c>
      <c r="I1165" t="str">
        <f>VLOOKUP(H1165,Datasæt_Analysesystemer!$D$2:$F$68,3,FALSE)</f>
        <v>Invasiv</v>
      </c>
      <c r="J1165" t="s">
        <v>738</v>
      </c>
      <c r="K1165" t="s">
        <v>747</v>
      </c>
      <c r="L1165" t="s">
        <v>768</v>
      </c>
      <c r="M1165" t="str">
        <f t="shared" si="18"/>
        <v>Absent</v>
      </c>
    </row>
    <row r="1166" spans="1:13" x14ac:dyDescent="0.25">
      <c r="A1166" t="s">
        <v>1617</v>
      </c>
      <c r="B1166" t="str">
        <f>VLOOKUP(A1166,Tabel1[[PrøveID]:[Longitude]],3,FALSE)</f>
        <v>Miljøstyrelsen</v>
      </c>
      <c r="C1166" s="83">
        <f>VLOOKUP(A1166,Tabel1[[PrøveID]:[Longitude]],2,FALSE)</f>
        <v>44354</v>
      </c>
      <c r="D1166">
        <f>VLOOKUP(A1166,Tabel1[[PrøveID]:[Longitude]],5,FALSE)</f>
        <v>57.465904999999999</v>
      </c>
      <c r="E1166">
        <f>VLOOKUP(A1166,Tabel1[[PrøveID]:[Longitude]],6,FALSE)</f>
        <v>10.538599</v>
      </c>
      <c r="F1166" t="str">
        <f>VLOOKUP(A1166,Tabel1[[PrøveID]:[Longitude]],4,FALSE)</f>
        <v>Palmestranden (Strand i Frederikshavn)</v>
      </c>
      <c r="G1166" s="24" t="str">
        <f>VLOOKUP(H1166,Datasæt_Analysesystemer!$D$3:$E$68,2,FALSE)</f>
        <v>Rhithropanopeus harrisii</v>
      </c>
      <c r="H1166" t="s">
        <v>1090</v>
      </c>
      <c r="I1166" t="str">
        <f>VLOOKUP(H1166,Datasæt_Analysesystemer!$D$2:$F$68,3,FALSE)</f>
        <v>Invasiv</v>
      </c>
      <c r="J1166" t="s">
        <v>738</v>
      </c>
      <c r="K1166" t="s">
        <v>747</v>
      </c>
      <c r="L1166" t="s">
        <v>768</v>
      </c>
      <c r="M1166" t="str">
        <f t="shared" si="18"/>
        <v>Absent</v>
      </c>
    </row>
    <row r="1167" spans="1:13" x14ac:dyDescent="0.25">
      <c r="A1167" t="s">
        <v>1617</v>
      </c>
      <c r="B1167" t="str">
        <f>VLOOKUP(A1167,Tabel1[[PrøveID]:[Longitude]],3,FALSE)</f>
        <v>Miljøstyrelsen</v>
      </c>
      <c r="C1167" s="83">
        <f>VLOOKUP(A1167,Tabel1[[PrøveID]:[Longitude]],2,FALSE)</f>
        <v>44354</v>
      </c>
      <c r="D1167">
        <f>VLOOKUP(A1167,Tabel1[[PrøveID]:[Longitude]],5,FALSE)</f>
        <v>57.465904999999999</v>
      </c>
      <c r="E1167">
        <f>VLOOKUP(A1167,Tabel1[[PrøveID]:[Longitude]],6,FALSE)</f>
        <v>10.538599</v>
      </c>
      <c r="F1167" t="str">
        <f>VLOOKUP(A1167,Tabel1[[PrøveID]:[Longitude]],4,FALSE)</f>
        <v>Palmestranden (Strand i Frederikshavn)</v>
      </c>
      <c r="G1167" s="24" t="str">
        <f>VLOOKUP(H1167,Datasæt_Analysesystemer!$D$3:$E$68,2,FALSE)</f>
        <v>Rhithropanopeus harrisii</v>
      </c>
      <c r="H1167" t="s">
        <v>1090</v>
      </c>
      <c r="I1167" t="str">
        <f>VLOOKUP(H1167,Datasæt_Analysesystemer!$D$2:$F$68,3,FALSE)</f>
        <v>Invasiv</v>
      </c>
      <c r="J1167" t="s">
        <v>738</v>
      </c>
      <c r="K1167" t="s">
        <v>747</v>
      </c>
      <c r="L1167" t="s">
        <v>768</v>
      </c>
      <c r="M1167" t="str">
        <f t="shared" si="18"/>
        <v>Absent</v>
      </c>
    </row>
    <row r="1168" spans="1:13" x14ac:dyDescent="0.25">
      <c r="A1168" t="s">
        <v>1617</v>
      </c>
      <c r="B1168" t="str">
        <f>VLOOKUP(A1168,Tabel1[[PrøveID]:[Longitude]],3,FALSE)</f>
        <v>Miljøstyrelsen</v>
      </c>
      <c r="C1168" s="83">
        <f>VLOOKUP(A1168,Tabel1[[PrøveID]:[Longitude]],2,FALSE)</f>
        <v>44354</v>
      </c>
      <c r="D1168">
        <f>VLOOKUP(A1168,Tabel1[[PrøveID]:[Longitude]],5,FALSE)</f>
        <v>57.465904999999999</v>
      </c>
      <c r="E1168">
        <f>VLOOKUP(A1168,Tabel1[[PrøveID]:[Longitude]],6,FALSE)</f>
        <v>10.538599</v>
      </c>
      <c r="F1168" t="str">
        <f>VLOOKUP(A1168,Tabel1[[PrøveID]:[Longitude]],4,FALSE)</f>
        <v>Palmestranden (Strand i Frederikshavn)</v>
      </c>
      <c r="G1168" s="24" t="str">
        <f>VLOOKUP(H1168,Datasæt_Analysesystemer!$D$3:$E$68,2,FALSE)</f>
        <v>Oncorhyncus gorbuscha</v>
      </c>
      <c r="H1168" t="s">
        <v>799</v>
      </c>
      <c r="I1168" t="str">
        <f>VLOOKUP(H1168,Datasæt_Analysesystemer!$D$2:$F$68,3,FALSE)</f>
        <v>Invasiv</v>
      </c>
      <c r="J1168" t="s">
        <v>738</v>
      </c>
      <c r="K1168" t="s">
        <v>747</v>
      </c>
      <c r="L1168" t="s">
        <v>768</v>
      </c>
      <c r="M1168" t="str">
        <f t="shared" si="18"/>
        <v>Absent</v>
      </c>
    </row>
    <row r="1169" spans="1:13" x14ac:dyDescent="0.25">
      <c r="A1169" t="s">
        <v>1617</v>
      </c>
      <c r="B1169" t="str">
        <f>VLOOKUP(A1169,Tabel1[[PrøveID]:[Longitude]],3,FALSE)</f>
        <v>Miljøstyrelsen</v>
      </c>
      <c r="C1169" s="83">
        <f>VLOOKUP(A1169,Tabel1[[PrøveID]:[Longitude]],2,FALSE)</f>
        <v>44354</v>
      </c>
      <c r="D1169">
        <f>VLOOKUP(A1169,Tabel1[[PrøveID]:[Longitude]],5,FALSE)</f>
        <v>57.465904999999999</v>
      </c>
      <c r="E1169">
        <f>VLOOKUP(A1169,Tabel1[[PrøveID]:[Longitude]],6,FALSE)</f>
        <v>10.538599</v>
      </c>
      <c r="F1169" t="str">
        <f>VLOOKUP(A1169,Tabel1[[PrøveID]:[Longitude]],4,FALSE)</f>
        <v>Palmestranden (Strand i Frederikshavn)</v>
      </c>
      <c r="G1169" s="24" t="str">
        <f>VLOOKUP(H1169,Datasæt_Analysesystemer!$D$3:$E$68,2,FALSE)</f>
        <v>Oncorhyncus gorbuscha</v>
      </c>
      <c r="H1169" t="s">
        <v>799</v>
      </c>
      <c r="I1169" t="str">
        <f>VLOOKUP(H1169,Datasæt_Analysesystemer!$D$2:$F$68,3,FALSE)</f>
        <v>Invasiv</v>
      </c>
      <c r="J1169" t="s">
        <v>738</v>
      </c>
      <c r="K1169" t="s">
        <v>747</v>
      </c>
      <c r="L1169" t="s">
        <v>768</v>
      </c>
      <c r="M1169" t="str">
        <f t="shared" si="18"/>
        <v>Absent</v>
      </c>
    </row>
    <row r="1170" spans="1:13" x14ac:dyDescent="0.25">
      <c r="A1170" t="s">
        <v>1617</v>
      </c>
      <c r="B1170" t="str">
        <f>VLOOKUP(A1170,Tabel1[[PrøveID]:[Longitude]],3,FALSE)</f>
        <v>Miljøstyrelsen</v>
      </c>
      <c r="C1170" s="83">
        <f>VLOOKUP(A1170,Tabel1[[PrøveID]:[Longitude]],2,FALSE)</f>
        <v>44354</v>
      </c>
      <c r="D1170">
        <f>VLOOKUP(A1170,Tabel1[[PrøveID]:[Longitude]],5,FALSE)</f>
        <v>57.465904999999999</v>
      </c>
      <c r="E1170">
        <f>VLOOKUP(A1170,Tabel1[[PrøveID]:[Longitude]],6,FALSE)</f>
        <v>10.538599</v>
      </c>
      <c r="F1170" t="str">
        <f>VLOOKUP(A1170,Tabel1[[PrøveID]:[Longitude]],4,FALSE)</f>
        <v>Palmestranden (Strand i Frederikshavn)</v>
      </c>
      <c r="G1170" s="24" t="str">
        <f>VLOOKUP(H1170,Datasæt_Analysesystemer!$D$3:$E$68,2,FALSE)</f>
        <v>Thunnus Thynnus</v>
      </c>
      <c r="H1170" t="s">
        <v>992</v>
      </c>
      <c r="I1170" t="str">
        <f>VLOOKUP(H1170,Datasæt_Analysesystemer!$D$2:$F$68,3,FALSE)</f>
        <v>Sjælden</v>
      </c>
      <c r="J1170" t="s">
        <v>744</v>
      </c>
      <c r="K1170" t="s">
        <v>802</v>
      </c>
      <c r="L1170" t="s">
        <v>741</v>
      </c>
      <c r="M1170" t="str">
        <f t="shared" si="18"/>
        <v>Present_Ct&lt;41</v>
      </c>
    </row>
    <row r="1171" spans="1:13" x14ac:dyDescent="0.25">
      <c r="A1171" t="s">
        <v>1617</v>
      </c>
      <c r="B1171" t="str">
        <f>VLOOKUP(A1171,Tabel1[[PrøveID]:[Longitude]],3,FALSE)</f>
        <v>Miljøstyrelsen</v>
      </c>
      <c r="C1171" s="83">
        <f>VLOOKUP(A1171,Tabel1[[PrøveID]:[Longitude]],2,FALSE)</f>
        <v>44354</v>
      </c>
      <c r="D1171">
        <f>VLOOKUP(A1171,Tabel1[[PrøveID]:[Longitude]],5,FALSE)</f>
        <v>57.465904999999999</v>
      </c>
      <c r="E1171">
        <f>VLOOKUP(A1171,Tabel1[[PrøveID]:[Longitude]],6,FALSE)</f>
        <v>10.538599</v>
      </c>
      <c r="F1171" t="str">
        <f>VLOOKUP(A1171,Tabel1[[PrøveID]:[Longitude]],4,FALSE)</f>
        <v>Palmestranden (Strand i Frederikshavn)</v>
      </c>
      <c r="G1171" s="24" t="str">
        <f>VLOOKUP(H1171,Datasæt_Analysesystemer!$D$3:$E$68,2,FALSE)</f>
        <v>Thunnus Thynnus</v>
      </c>
      <c r="H1171" t="s">
        <v>992</v>
      </c>
      <c r="I1171" t="str">
        <f>VLOOKUP(H1171,Datasæt_Analysesystemer!$D$2:$F$68,3,FALSE)</f>
        <v>Sjælden</v>
      </c>
      <c r="J1171" t="s">
        <v>744</v>
      </c>
      <c r="K1171" t="s">
        <v>802</v>
      </c>
      <c r="L1171" t="s">
        <v>768</v>
      </c>
      <c r="M1171" t="str">
        <f t="shared" si="18"/>
        <v>Present_Ct&gt;41</v>
      </c>
    </row>
    <row r="1172" spans="1:13" x14ac:dyDescent="0.25">
      <c r="A1172" t="s">
        <v>1617</v>
      </c>
      <c r="B1172" t="str">
        <f>VLOOKUP(A1172,Tabel1[[PrøveID]:[Longitude]],3,FALSE)</f>
        <v>Miljøstyrelsen</v>
      </c>
      <c r="C1172" s="83">
        <f>VLOOKUP(A1172,Tabel1[[PrøveID]:[Longitude]],2,FALSE)</f>
        <v>44354</v>
      </c>
      <c r="D1172">
        <f>VLOOKUP(A1172,Tabel1[[PrøveID]:[Longitude]],5,FALSE)</f>
        <v>57.465904999999999</v>
      </c>
      <c r="E1172">
        <f>VLOOKUP(A1172,Tabel1[[PrøveID]:[Longitude]],6,FALSE)</f>
        <v>10.538599</v>
      </c>
      <c r="F1172" t="str">
        <f>VLOOKUP(A1172,Tabel1[[PrøveID]:[Longitude]],4,FALSE)</f>
        <v>Palmestranden (Strand i Frederikshavn)</v>
      </c>
      <c r="G1172" s="24" t="str">
        <f>VLOOKUP(H1172,Datasæt_Analysesystemer!$D$3:$E$68,2,FALSE)</f>
        <v>Magallana gigas</v>
      </c>
      <c r="H1172" t="s">
        <v>1100</v>
      </c>
      <c r="I1172" t="str">
        <f>VLOOKUP(H1172,Datasæt_Analysesystemer!$D$2:$F$68,3,FALSE)</f>
        <v>Invasiv</v>
      </c>
      <c r="J1172" t="s">
        <v>744</v>
      </c>
      <c r="K1172" t="s">
        <v>747</v>
      </c>
      <c r="L1172" t="s">
        <v>768</v>
      </c>
      <c r="M1172" t="str">
        <f t="shared" si="18"/>
        <v>Absent</v>
      </c>
    </row>
    <row r="1173" spans="1:13" x14ac:dyDescent="0.25">
      <c r="A1173" t="s">
        <v>1617</v>
      </c>
      <c r="B1173" t="str">
        <f>VLOOKUP(A1173,Tabel1[[PrøveID]:[Longitude]],3,FALSE)</f>
        <v>Miljøstyrelsen</v>
      </c>
      <c r="C1173" s="83">
        <f>VLOOKUP(A1173,Tabel1[[PrøveID]:[Longitude]],2,FALSE)</f>
        <v>44354</v>
      </c>
      <c r="D1173">
        <f>VLOOKUP(A1173,Tabel1[[PrøveID]:[Longitude]],5,FALSE)</f>
        <v>57.465904999999999</v>
      </c>
      <c r="E1173">
        <f>VLOOKUP(A1173,Tabel1[[PrøveID]:[Longitude]],6,FALSE)</f>
        <v>10.538599</v>
      </c>
      <c r="F1173" t="str">
        <f>VLOOKUP(A1173,Tabel1[[PrøveID]:[Longitude]],4,FALSE)</f>
        <v>Palmestranden (Strand i Frederikshavn)</v>
      </c>
      <c r="G1173" s="24" t="str">
        <f>VLOOKUP(H1173,Datasæt_Analysesystemer!$D$3:$E$68,2,FALSE)</f>
        <v>Magallana gigas</v>
      </c>
      <c r="H1173" t="s">
        <v>1100</v>
      </c>
      <c r="I1173" t="str">
        <f>VLOOKUP(H1173,Datasæt_Analysesystemer!$D$2:$F$68,3,FALSE)</f>
        <v>Invasiv</v>
      </c>
      <c r="J1173" t="s">
        <v>738</v>
      </c>
      <c r="K1173" t="s">
        <v>747</v>
      </c>
      <c r="L1173" t="s">
        <v>768</v>
      </c>
      <c r="M1173" t="str">
        <f t="shared" si="18"/>
        <v>Absent</v>
      </c>
    </row>
    <row r="1174" spans="1:13" x14ac:dyDescent="0.25">
      <c r="A1174" t="s">
        <v>1617</v>
      </c>
      <c r="B1174" t="str">
        <f>VLOOKUP(A1174,Tabel1[[PrøveID]:[Longitude]],3,FALSE)</f>
        <v>Miljøstyrelsen</v>
      </c>
      <c r="C1174" s="83">
        <f>VLOOKUP(A1174,Tabel1[[PrøveID]:[Longitude]],2,FALSE)</f>
        <v>44354</v>
      </c>
      <c r="D1174">
        <f>VLOOKUP(A1174,Tabel1[[PrøveID]:[Longitude]],5,FALSE)</f>
        <v>57.465904999999999</v>
      </c>
      <c r="E1174">
        <f>VLOOKUP(A1174,Tabel1[[PrøveID]:[Longitude]],6,FALSE)</f>
        <v>10.538599</v>
      </c>
      <c r="F1174" t="str">
        <f>VLOOKUP(A1174,Tabel1[[PrøveID]:[Longitude]],4,FALSE)</f>
        <v>Palmestranden (Strand i Frederikshavn)</v>
      </c>
      <c r="G1174" s="24" t="str">
        <f>VLOOKUP(H1174,Datasæt_Analysesystemer!$D$3:$E$68,2,FALSE)</f>
        <v>Neogobius melanostomus</v>
      </c>
      <c r="H1174" t="s">
        <v>1089</v>
      </c>
      <c r="I1174" t="str">
        <f>VLOOKUP(H1174,Datasæt_Analysesystemer!$D$2:$F$68,3,FALSE)</f>
        <v>Invasiv</v>
      </c>
      <c r="J1174" t="s">
        <v>744</v>
      </c>
      <c r="K1174" t="s">
        <v>802</v>
      </c>
      <c r="L1174" t="s">
        <v>741</v>
      </c>
      <c r="M1174" t="str">
        <f t="shared" si="18"/>
        <v>Present_Ct&lt;41</v>
      </c>
    </row>
    <row r="1175" spans="1:13" x14ac:dyDescent="0.25">
      <c r="A1175" t="s">
        <v>1617</v>
      </c>
      <c r="B1175" t="str">
        <f>VLOOKUP(A1175,Tabel1[[PrøveID]:[Longitude]],3,FALSE)</f>
        <v>Miljøstyrelsen</v>
      </c>
      <c r="C1175" s="83">
        <f>VLOOKUP(A1175,Tabel1[[PrøveID]:[Longitude]],2,FALSE)</f>
        <v>44354</v>
      </c>
      <c r="D1175">
        <f>VLOOKUP(A1175,Tabel1[[PrøveID]:[Longitude]],5,FALSE)</f>
        <v>57.465904999999999</v>
      </c>
      <c r="E1175">
        <f>VLOOKUP(A1175,Tabel1[[PrøveID]:[Longitude]],6,FALSE)</f>
        <v>10.538599</v>
      </c>
      <c r="F1175" t="str">
        <f>VLOOKUP(A1175,Tabel1[[PrøveID]:[Longitude]],4,FALSE)</f>
        <v>Palmestranden (Strand i Frederikshavn)</v>
      </c>
      <c r="G1175" s="24" t="str">
        <f>VLOOKUP(H1175,Datasæt_Analysesystemer!$D$3:$E$68,2,FALSE)</f>
        <v>Neogobius melanostomus</v>
      </c>
      <c r="H1175" t="s">
        <v>1089</v>
      </c>
      <c r="I1175" t="str">
        <f>VLOOKUP(H1175,Datasæt_Analysesystemer!$D$2:$F$68,3,FALSE)</f>
        <v>Invasiv</v>
      </c>
      <c r="J1175" t="s">
        <v>738</v>
      </c>
      <c r="K1175" t="s">
        <v>747</v>
      </c>
      <c r="L1175" t="s">
        <v>768</v>
      </c>
      <c r="M1175" t="str">
        <f t="shared" si="18"/>
        <v>Absent</v>
      </c>
    </row>
    <row r="1176" spans="1:13" x14ac:dyDescent="0.25">
      <c r="A1176" t="s">
        <v>1615</v>
      </c>
      <c r="B1176" t="str">
        <f>VLOOKUP(A1176,Tabel1[[PrøveID]:[Longitude]],3,FALSE)</f>
        <v>Miljøstyrelsen</v>
      </c>
      <c r="C1176" s="83">
        <f>VLOOKUP(A1176,Tabel1[[PrøveID]:[Longitude]],2,FALSE)</f>
        <v>44349</v>
      </c>
      <c r="D1176">
        <f>VLOOKUP(A1176,Tabel1[[PrøveID]:[Longitude]],5,FALSE)</f>
        <v>55.375895</v>
      </c>
      <c r="E1176">
        <f>VLOOKUP(A1176,Tabel1[[PrøveID]:[Longitude]],6,FALSE)</f>
        <v>11.545680000000001</v>
      </c>
      <c r="F1176" t="str">
        <f>VLOOKUP(A1176,Tabel1[[PrøveID]:[Longitude]],4,FALSE)</f>
        <v>Tystrup Sø (Sø i Fuglebjerg)</v>
      </c>
      <c r="G1176" s="24" t="str">
        <f>VLOOKUP(H1176,Datasæt_Analysesystemer!$D$3:$E$68,2,FALSE)</f>
        <v>Perca fluviatilis</v>
      </c>
      <c r="H1176" t="s">
        <v>804</v>
      </c>
      <c r="I1176" t="str">
        <f>VLOOKUP(H1176,Datasæt_Analysesystemer!$D$2:$F$68,3,FALSE)</f>
        <v>Almindelig</v>
      </c>
      <c r="J1176" t="s">
        <v>738</v>
      </c>
      <c r="K1176" t="s">
        <v>747</v>
      </c>
      <c r="L1176" t="s">
        <v>768</v>
      </c>
      <c r="M1176" t="str">
        <f t="shared" si="18"/>
        <v>Absent</v>
      </c>
    </row>
    <row r="1177" spans="1:13" x14ac:dyDescent="0.25">
      <c r="A1177" t="s">
        <v>1615</v>
      </c>
      <c r="B1177" t="str">
        <f>VLOOKUP(A1177,Tabel1[[PrøveID]:[Longitude]],3,FALSE)</f>
        <v>Miljøstyrelsen</v>
      </c>
      <c r="C1177" s="83">
        <f>VLOOKUP(A1177,Tabel1[[PrøveID]:[Longitude]],2,FALSE)</f>
        <v>44349</v>
      </c>
      <c r="D1177">
        <f>VLOOKUP(A1177,Tabel1[[PrøveID]:[Longitude]],5,FALSE)</f>
        <v>55.375895</v>
      </c>
      <c r="E1177">
        <f>VLOOKUP(A1177,Tabel1[[PrøveID]:[Longitude]],6,FALSE)</f>
        <v>11.545680000000001</v>
      </c>
      <c r="F1177" t="str">
        <f>VLOOKUP(A1177,Tabel1[[PrøveID]:[Longitude]],4,FALSE)</f>
        <v>Tystrup Sø (Sø i Fuglebjerg)</v>
      </c>
      <c r="G1177" s="24" t="str">
        <f>VLOOKUP(H1177,Datasæt_Analysesystemer!$D$3:$E$68,2,FALSE)</f>
        <v>Perca fluviatilis</v>
      </c>
      <c r="H1177" t="s">
        <v>804</v>
      </c>
      <c r="I1177" t="str">
        <f>VLOOKUP(H1177,Datasæt_Analysesystemer!$D$2:$F$68,3,FALSE)</f>
        <v>Almindelig</v>
      </c>
      <c r="J1177" t="s">
        <v>744</v>
      </c>
      <c r="K1177" t="s">
        <v>747</v>
      </c>
      <c r="L1177" t="s">
        <v>768</v>
      </c>
      <c r="M1177" t="str">
        <f t="shared" si="18"/>
        <v>Absent</v>
      </c>
    </row>
    <row r="1178" spans="1:13" x14ac:dyDescent="0.25">
      <c r="A1178" t="s">
        <v>1615</v>
      </c>
      <c r="B1178" t="str">
        <f>VLOOKUP(A1178,Tabel1[[PrøveID]:[Longitude]],3,FALSE)</f>
        <v>Miljøstyrelsen</v>
      </c>
      <c r="C1178" s="83">
        <f>VLOOKUP(A1178,Tabel1[[PrøveID]:[Longitude]],2,FALSE)</f>
        <v>44349</v>
      </c>
      <c r="D1178">
        <f>VLOOKUP(A1178,Tabel1[[PrøveID]:[Longitude]],5,FALSE)</f>
        <v>55.375895</v>
      </c>
      <c r="E1178">
        <f>VLOOKUP(A1178,Tabel1[[PrøveID]:[Longitude]],6,FALSE)</f>
        <v>11.545680000000001</v>
      </c>
      <c r="F1178" t="str">
        <f>VLOOKUP(A1178,Tabel1[[PrøveID]:[Longitude]],4,FALSE)</f>
        <v>Tystrup Sø (Sø i Fuglebjerg)</v>
      </c>
      <c r="G1178" s="24" t="str">
        <f>VLOOKUP(H1178,Datasæt_Analysesystemer!$D$3:$E$68,2,FALSE)</f>
        <v>Rutilus rutilus</v>
      </c>
      <c r="H1178" t="s">
        <v>805</v>
      </c>
      <c r="I1178" t="str">
        <f>VLOOKUP(H1178,Datasæt_Analysesystemer!$D$2:$F$68,3,FALSE)</f>
        <v>Almindelig</v>
      </c>
      <c r="J1178" t="s">
        <v>738</v>
      </c>
      <c r="K1178" t="s">
        <v>802</v>
      </c>
      <c r="L1178" t="s">
        <v>741</v>
      </c>
      <c r="M1178" t="str">
        <f t="shared" si="18"/>
        <v>Present_Ct&lt;41</v>
      </c>
    </row>
    <row r="1179" spans="1:13" x14ac:dyDescent="0.25">
      <c r="A1179" t="s">
        <v>1615</v>
      </c>
      <c r="B1179" t="str">
        <f>VLOOKUP(A1179,Tabel1[[PrøveID]:[Longitude]],3,FALSE)</f>
        <v>Miljøstyrelsen</v>
      </c>
      <c r="C1179" s="83">
        <f>VLOOKUP(A1179,Tabel1[[PrøveID]:[Longitude]],2,FALSE)</f>
        <v>44349</v>
      </c>
      <c r="D1179">
        <f>VLOOKUP(A1179,Tabel1[[PrøveID]:[Longitude]],5,FALSE)</f>
        <v>55.375895</v>
      </c>
      <c r="E1179">
        <f>VLOOKUP(A1179,Tabel1[[PrøveID]:[Longitude]],6,FALSE)</f>
        <v>11.545680000000001</v>
      </c>
      <c r="F1179" t="str">
        <f>VLOOKUP(A1179,Tabel1[[PrøveID]:[Longitude]],4,FALSE)</f>
        <v>Tystrup Sø (Sø i Fuglebjerg)</v>
      </c>
      <c r="G1179" s="24" t="str">
        <f>VLOOKUP(H1179,Datasæt_Analysesystemer!$D$3:$E$68,2,FALSE)</f>
        <v>Rutilus rutilus</v>
      </c>
      <c r="H1179" t="s">
        <v>805</v>
      </c>
      <c r="I1179" t="str">
        <f>VLOOKUP(H1179,Datasæt_Analysesystemer!$D$2:$F$68,3,FALSE)</f>
        <v>Almindelig</v>
      </c>
      <c r="J1179" t="s">
        <v>738</v>
      </c>
      <c r="K1179" t="s">
        <v>802</v>
      </c>
      <c r="L1179" t="s">
        <v>741</v>
      </c>
      <c r="M1179" t="str">
        <f t="shared" si="18"/>
        <v>Present_Ct&lt;41</v>
      </c>
    </row>
    <row r="1180" spans="1:13" x14ac:dyDescent="0.25">
      <c r="A1180" t="s">
        <v>1615</v>
      </c>
      <c r="B1180" t="str">
        <f>VLOOKUP(A1180,Tabel1[[PrøveID]:[Longitude]],3,FALSE)</f>
        <v>Miljøstyrelsen</v>
      </c>
      <c r="C1180" s="83">
        <f>VLOOKUP(A1180,Tabel1[[PrøveID]:[Longitude]],2,FALSE)</f>
        <v>44349</v>
      </c>
      <c r="D1180">
        <f>VLOOKUP(A1180,Tabel1[[PrøveID]:[Longitude]],5,FALSE)</f>
        <v>55.375895</v>
      </c>
      <c r="E1180">
        <f>VLOOKUP(A1180,Tabel1[[PrøveID]:[Longitude]],6,FALSE)</f>
        <v>11.545680000000001</v>
      </c>
      <c r="F1180" t="str">
        <f>VLOOKUP(A1180,Tabel1[[PrøveID]:[Longitude]],4,FALSE)</f>
        <v>Tystrup Sø (Sø i Fuglebjerg)</v>
      </c>
      <c r="G1180" s="24" t="str">
        <f>VLOOKUP(H1180,Datasæt_Analysesystemer!$D$3:$E$68,2,FALSE)</f>
        <v>Triturus cristatus</v>
      </c>
      <c r="H1180" t="s">
        <v>1106</v>
      </c>
      <c r="I1180" t="str">
        <f>VLOOKUP(H1180,Datasæt_Analysesystemer!$D$2:$F$68,3,FALSE)</f>
        <v>Truet</v>
      </c>
      <c r="J1180" t="s">
        <v>738</v>
      </c>
      <c r="K1180" t="s">
        <v>747</v>
      </c>
      <c r="L1180" t="s">
        <v>768</v>
      </c>
      <c r="M1180" t="str">
        <f t="shared" si="18"/>
        <v>Absent</v>
      </c>
    </row>
    <row r="1181" spans="1:13" x14ac:dyDescent="0.25">
      <c r="A1181" t="s">
        <v>1615</v>
      </c>
      <c r="B1181" t="str">
        <f>VLOOKUP(A1181,Tabel1[[PrøveID]:[Longitude]],3,FALSE)</f>
        <v>Miljøstyrelsen</v>
      </c>
      <c r="C1181" s="83">
        <f>VLOOKUP(A1181,Tabel1[[PrøveID]:[Longitude]],2,FALSE)</f>
        <v>44349</v>
      </c>
      <c r="D1181">
        <f>VLOOKUP(A1181,Tabel1[[PrøveID]:[Longitude]],5,FALSE)</f>
        <v>55.375895</v>
      </c>
      <c r="E1181">
        <f>VLOOKUP(A1181,Tabel1[[PrøveID]:[Longitude]],6,FALSE)</f>
        <v>11.545680000000001</v>
      </c>
      <c r="F1181" t="str">
        <f>VLOOKUP(A1181,Tabel1[[PrøveID]:[Longitude]],4,FALSE)</f>
        <v>Tystrup Sø (Sø i Fuglebjerg)</v>
      </c>
      <c r="G1181" s="24" t="str">
        <f>VLOOKUP(H1181,Datasæt_Analysesystemer!$D$3:$E$68,2,FALSE)</f>
        <v>Triturus cristatus</v>
      </c>
      <c r="H1181" t="s">
        <v>1106</v>
      </c>
      <c r="I1181" t="str">
        <f>VLOOKUP(H1181,Datasæt_Analysesystemer!$D$2:$F$68,3,FALSE)</f>
        <v>Truet</v>
      </c>
      <c r="J1181" t="s">
        <v>738</v>
      </c>
      <c r="K1181" t="s">
        <v>747</v>
      </c>
      <c r="L1181" t="s">
        <v>768</v>
      </c>
      <c r="M1181" t="str">
        <f t="shared" si="18"/>
        <v>Absent</v>
      </c>
    </row>
    <row r="1182" spans="1:13" x14ac:dyDescent="0.25">
      <c r="A1182" t="s">
        <v>1615</v>
      </c>
      <c r="B1182" t="str">
        <f>VLOOKUP(A1182,Tabel1[[PrøveID]:[Longitude]],3,FALSE)</f>
        <v>Miljøstyrelsen</v>
      </c>
      <c r="C1182" s="83">
        <f>VLOOKUP(A1182,Tabel1[[PrøveID]:[Longitude]],2,FALSE)</f>
        <v>44349</v>
      </c>
      <c r="D1182">
        <f>VLOOKUP(A1182,Tabel1[[PrøveID]:[Longitude]],5,FALSE)</f>
        <v>55.375895</v>
      </c>
      <c r="E1182">
        <f>VLOOKUP(A1182,Tabel1[[PrøveID]:[Longitude]],6,FALSE)</f>
        <v>11.545680000000001</v>
      </c>
      <c r="F1182" t="str">
        <f>VLOOKUP(A1182,Tabel1[[PrøveID]:[Longitude]],4,FALSE)</f>
        <v>Tystrup Sø (Sø i Fuglebjerg)</v>
      </c>
      <c r="G1182" s="24" t="str">
        <f>VLOOKUP(H1182,Datasæt_Analysesystemer!$D$3:$E$68,2,FALSE)</f>
        <v>Esox lucius</v>
      </c>
      <c r="H1182" t="s">
        <v>806</v>
      </c>
      <c r="I1182" t="str">
        <f>VLOOKUP(H1182,Datasæt_Analysesystemer!$D$2:$F$68,3,FALSE)</f>
        <v>Almindelig</v>
      </c>
      <c r="J1182" t="s">
        <v>744</v>
      </c>
      <c r="K1182" t="s">
        <v>747</v>
      </c>
      <c r="L1182" t="s">
        <v>768</v>
      </c>
      <c r="M1182" t="str">
        <f t="shared" si="18"/>
        <v>Absent</v>
      </c>
    </row>
    <row r="1183" spans="1:13" x14ac:dyDescent="0.25">
      <c r="A1183" t="s">
        <v>1615</v>
      </c>
      <c r="B1183" t="str">
        <f>VLOOKUP(A1183,Tabel1[[PrøveID]:[Longitude]],3,FALSE)</f>
        <v>Miljøstyrelsen</v>
      </c>
      <c r="C1183" s="83">
        <f>VLOOKUP(A1183,Tabel1[[PrøveID]:[Longitude]],2,FALSE)</f>
        <v>44349</v>
      </c>
      <c r="D1183">
        <f>VLOOKUP(A1183,Tabel1[[PrøveID]:[Longitude]],5,FALSE)</f>
        <v>55.375895</v>
      </c>
      <c r="E1183">
        <f>VLOOKUP(A1183,Tabel1[[PrøveID]:[Longitude]],6,FALSE)</f>
        <v>11.545680000000001</v>
      </c>
      <c r="F1183" t="str">
        <f>VLOOKUP(A1183,Tabel1[[PrøveID]:[Longitude]],4,FALSE)</f>
        <v>Tystrup Sø (Sø i Fuglebjerg)</v>
      </c>
      <c r="G1183" s="24" t="str">
        <f>VLOOKUP(H1183,Datasæt_Analysesystemer!$D$3:$E$68,2,FALSE)</f>
        <v>Esox lucius</v>
      </c>
      <c r="H1183" t="s">
        <v>806</v>
      </c>
      <c r="I1183" t="str">
        <f>VLOOKUP(H1183,Datasæt_Analysesystemer!$D$2:$F$68,3,FALSE)</f>
        <v>Almindelig</v>
      </c>
      <c r="J1183" t="s">
        <v>738</v>
      </c>
      <c r="K1183" t="s">
        <v>747</v>
      </c>
      <c r="L1183" t="s">
        <v>768</v>
      </c>
      <c r="M1183" t="str">
        <f t="shared" si="18"/>
        <v>Absent</v>
      </c>
    </row>
    <row r="1184" spans="1:13" x14ac:dyDescent="0.25">
      <c r="A1184" t="s">
        <v>1615</v>
      </c>
      <c r="B1184" t="str">
        <f>VLOOKUP(A1184,Tabel1[[PrøveID]:[Longitude]],3,FALSE)</f>
        <v>Miljøstyrelsen</v>
      </c>
      <c r="C1184" s="83">
        <f>VLOOKUP(A1184,Tabel1[[PrøveID]:[Longitude]],2,FALSE)</f>
        <v>44349</v>
      </c>
      <c r="D1184">
        <f>VLOOKUP(A1184,Tabel1[[PrøveID]:[Longitude]],5,FALSE)</f>
        <v>55.375895</v>
      </c>
      <c r="E1184">
        <f>VLOOKUP(A1184,Tabel1[[PrøveID]:[Longitude]],6,FALSE)</f>
        <v>11.545680000000001</v>
      </c>
      <c r="F1184" t="str">
        <f>VLOOKUP(A1184,Tabel1[[PrøveID]:[Longitude]],4,FALSE)</f>
        <v>Tystrup Sø (Sø i Fuglebjerg)</v>
      </c>
      <c r="G1184" s="24" t="str">
        <f>VLOOKUP(H1184,Datasæt_Analysesystemer!$D$3:$E$68,2,FALSE)</f>
        <v>Cyprinus carpio</v>
      </c>
      <c r="H1184" t="s">
        <v>807</v>
      </c>
      <c r="I1184" t="str">
        <f>VLOOKUP(H1184,Datasæt_Analysesystemer!$D$2:$F$68,3,FALSE)</f>
        <v>Invasiv</v>
      </c>
      <c r="J1184" t="s">
        <v>744</v>
      </c>
      <c r="K1184" t="s">
        <v>747</v>
      </c>
      <c r="L1184" t="s">
        <v>768</v>
      </c>
      <c r="M1184" t="str">
        <f t="shared" si="18"/>
        <v>Absent</v>
      </c>
    </row>
    <row r="1185" spans="1:13" x14ac:dyDescent="0.25">
      <c r="A1185" t="s">
        <v>1615</v>
      </c>
      <c r="B1185" t="str">
        <f>VLOOKUP(A1185,Tabel1[[PrøveID]:[Longitude]],3,FALSE)</f>
        <v>Miljøstyrelsen</v>
      </c>
      <c r="C1185" s="83">
        <f>VLOOKUP(A1185,Tabel1[[PrøveID]:[Longitude]],2,FALSE)</f>
        <v>44349</v>
      </c>
      <c r="D1185">
        <f>VLOOKUP(A1185,Tabel1[[PrøveID]:[Longitude]],5,FALSE)</f>
        <v>55.375895</v>
      </c>
      <c r="E1185">
        <f>VLOOKUP(A1185,Tabel1[[PrøveID]:[Longitude]],6,FALSE)</f>
        <v>11.545680000000001</v>
      </c>
      <c r="F1185" t="str">
        <f>VLOOKUP(A1185,Tabel1[[PrøveID]:[Longitude]],4,FALSE)</f>
        <v>Tystrup Sø (Sø i Fuglebjerg)</v>
      </c>
      <c r="G1185" s="24" t="str">
        <f>VLOOKUP(H1185,Datasæt_Analysesystemer!$D$3:$E$68,2,FALSE)</f>
        <v>Cyprinus carpio</v>
      </c>
      <c r="H1185" t="s">
        <v>807</v>
      </c>
      <c r="I1185" t="str">
        <f>VLOOKUP(H1185,Datasæt_Analysesystemer!$D$2:$F$68,3,FALSE)</f>
        <v>Invasiv</v>
      </c>
      <c r="J1185" t="s">
        <v>744</v>
      </c>
      <c r="K1185" t="s">
        <v>747</v>
      </c>
      <c r="L1185" t="s">
        <v>768</v>
      </c>
      <c r="M1185" t="str">
        <f t="shared" si="18"/>
        <v>Absent</v>
      </c>
    </row>
    <row r="1186" spans="1:13" x14ac:dyDescent="0.25">
      <c r="A1186" t="s">
        <v>1615</v>
      </c>
      <c r="B1186" t="str">
        <f>VLOOKUP(A1186,Tabel1[[PrøveID]:[Longitude]],3,FALSE)</f>
        <v>Miljøstyrelsen</v>
      </c>
      <c r="C1186" s="83">
        <f>VLOOKUP(A1186,Tabel1[[PrøveID]:[Longitude]],2,FALSE)</f>
        <v>44349</v>
      </c>
      <c r="D1186">
        <f>VLOOKUP(A1186,Tabel1[[PrøveID]:[Longitude]],5,FALSE)</f>
        <v>55.375895</v>
      </c>
      <c r="E1186">
        <f>VLOOKUP(A1186,Tabel1[[PrøveID]:[Longitude]],6,FALSE)</f>
        <v>11.545680000000001</v>
      </c>
      <c r="F1186" t="str">
        <f>VLOOKUP(A1186,Tabel1[[PrøveID]:[Longitude]],4,FALSE)</f>
        <v>Tystrup Sø (Sø i Fuglebjerg)</v>
      </c>
      <c r="G1186" s="24" t="str">
        <f>VLOOKUP(H1186,Datasæt_Analysesystemer!$D$3:$E$68,2,FALSE)</f>
        <v>Carassius auratus</v>
      </c>
      <c r="H1186" t="s">
        <v>1086</v>
      </c>
      <c r="I1186" t="str">
        <f>VLOOKUP(H1186,Datasæt_Analysesystemer!$D$2:$F$68,3,FALSE)</f>
        <v>Invasiv</v>
      </c>
      <c r="J1186" t="s">
        <v>738</v>
      </c>
      <c r="K1186" t="s">
        <v>747</v>
      </c>
      <c r="L1186" t="s">
        <v>768</v>
      </c>
      <c r="M1186" t="str">
        <f t="shared" si="18"/>
        <v>Absent</v>
      </c>
    </row>
    <row r="1187" spans="1:13" x14ac:dyDescent="0.25">
      <c r="A1187" t="s">
        <v>1615</v>
      </c>
      <c r="B1187" t="str">
        <f>VLOOKUP(A1187,Tabel1[[PrøveID]:[Longitude]],3,FALSE)</f>
        <v>Miljøstyrelsen</v>
      </c>
      <c r="C1187" s="83">
        <f>VLOOKUP(A1187,Tabel1[[PrøveID]:[Longitude]],2,FALSE)</f>
        <v>44349</v>
      </c>
      <c r="D1187">
        <f>VLOOKUP(A1187,Tabel1[[PrøveID]:[Longitude]],5,FALSE)</f>
        <v>55.375895</v>
      </c>
      <c r="E1187">
        <f>VLOOKUP(A1187,Tabel1[[PrøveID]:[Longitude]],6,FALSE)</f>
        <v>11.545680000000001</v>
      </c>
      <c r="F1187" t="str">
        <f>VLOOKUP(A1187,Tabel1[[PrøveID]:[Longitude]],4,FALSE)</f>
        <v>Tystrup Sø (Sø i Fuglebjerg)</v>
      </c>
      <c r="G1187" s="24" t="str">
        <f>VLOOKUP(H1187,Datasæt_Analysesystemer!$D$3:$E$68,2,FALSE)</f>
        <v>Carassius auratus</v>
      </c>
      <c r="H1187" t="s">
        <v>1086</v>
      </c>
      <c r="I1187" t="str">
        <f>VLOOKUP(H1187,Datasæt_Analysesystemer!$D$2:$F$68,3,FALSE)</f>
        <v>Invasiv</v>
      </c>
      <c r="J1187" t="s">
        <v>738</v>
      </c>
      <c r="K1187" t="s">
        <v>747</v>
      </c>
      <c r="L1187" t="s">
        <v>768</v>
      </c>
      <c r="M1187" t="str">
        <f t="shared" si="18"/>
        <v>Absent</v>
      </c>
    </row>
    <row r="1188" spans="1:13" x14ac:dyDescent="0.25">
      <c r="A1188" t="s">
        <v>1615</v>
      </c>
      <c r="B1188" t="str">
        <f>VLOOKUP(A1188,Tabel1[[PrøveID]:[Longitude]],3,FALSE)</f>
        <v>Miljøstyrelsen</v>
      </c>
      <c r="C1188" s="83">
        <f>VLOOKUP(A1188,Tabel1[[PrøveID]:[Longitude]],2,FALSE)</f>
        <v>44349</v>
      </c>
      <c r="D1188">
        <f>VLOOKUP(A1188,Tabel1[[PrøveID]:[Longitude]],5,FALSE)</f>
        <v>55.375895</v>
      </c>
      <c r="E1188">
        <f>VLOOKUP(A1188,Tabel1[[PrøveID]:[Longitude]],6,FALSE)</f>
        <v>11.545680000000001</v>
      </c>
      <c r="F1188" t="str">
        <f>VLOOKUP(A1188,Tabel1[[PrøveID]:[Longitude]],4,FALSE)</f>
        <v>Tystrup Sø (Sø i Fuglebjerg)</v>
      </c>
      <c r="G1188" s="24" t="str">
        <f>VLOOKUP(H1188,Datasæt_Analysesystemer!$D$3:$E$68,2,FALSE)</f>
        <v>Lissotriton vulgaris</v>
      </c>
      <c r="H1188" t="s">
        <v>1047</v>
      </c>
      <c r="I1188" t="str">
        <f>VLOOKUP(H1188,Datasæt_Analysesystemer!$D$2:$F$68,3,FALSE)</f>
        <v>Truet</v>
      </c>
      <c r="J1188" t="s">
        <v>738</v>
      </c>
      <c r="K1188" t="s">
        <v>747</v>
      </c>
      <c r="L1188" t="s">
        <v>768</v>
      </c>
      <c r="M1188" t="str">
        <f t="shared" si="18"/>
        <v>Absent</v>
      </c>
    </row>
    <row r="1189" spans="1:13" x14ac:dyDescent="0.25">
      <c r="A1189" t="s">
        <v>1615</v>
      </c>
      <c r="B1189" t="str">
        <f>VLOOKUP(A1189,Tabel1[[PrøveID]:[Longitude]],3,FALSE)</f>
        <v>Miljøstyrelsen</v>
      </c>
      <c r="C1189" s="83">
        <f>VLOOKUP(A1189,Tabel1[[PrøveID]:[Longitude]],2,FALSE)</f>
        <v>44349</v>
      </c>
      <c r="D1189">
        <f>VLOOKUP(A1189,Tabel1[[PrøveID]:[Longitude]],5,FALSE)</f>
        <v>55.375895</v>
      </c>
      <c r="E1189">
        <f>VLOOKUP(A1189,Tabel1[[PrøveID]:[Longitude]],6,FALSE)</f>
        <v>11.545680000000001</v>
      </c>
      <c r="F1189" t="str">
        <f>VLOOKUP(A1189,Tabel1[[PrøveID]:[Longitude]],4,FALSE)</f>
        <v>Tystrup Sø (Sø i Fuglebjerg)</v>
      </c>
      <c r="G1189" s="24" t="str">
        <f>VLOOKUP(H1189,Datasæt_Analysesystemer!$D$3:$E$68,2,FALSE)</f>
        <v>Lissotriton vulgaris</v>
      </c>
      <c r="H1189" t="s">
        <v>1047</v>
      </c>
      <c r="I1189" t="str">
        <f>VLOOKUP(H1189,Datasæt_Analysesystemer!$D$2:$F$68,3,FALSE)</f>
        <v>Truet</v>
      </c>
      <c r="J1189" t="s">
        <v>738</v>
      </c>
      <c r="K1189" t="s">
        <v>747</v>
      </c>
      <c r="L1189" t="s">
        <v>768</v>
      </c>
      <c r="M1189" t="str">
        <f t="shared" si="18"/>
        <v>Absent</v>
      </c>
    </row>
    <row r="1190" spans="1:13" x14ac:dyDescent="0.25">
      <c r="A1190" t="s">
        <v>1615</v>
      </c>
      <c r="B1190" t="str">
        <f>VLOOKUP(A1190,Tabel1[[PrøveID]:[Longitude]],3,FALSE)</f>
        <v>Miljøstyrelsen</v>
      </c>
      <c r="C1190" s="83">
        <f>VLOOKUP(A1190,Tabel1[[PrøveID]:[Longitude]],2,FALSE)</f>
        <v>44349</v>
      </c>
      <c r="D1190">
        <f>VLOOKUP(A1190,Tabel1[[PrøveID]:[Longitude]],5,FALSE)</f>
        <v>55.375895</v>
      </c>
      <c r="E1190">
        <f>VLOOKUP(A1190,Tabel1[[PrøveID]:[Longitude]],6,FALSE)</f>
        <v>11.545680000000001</v>
      </c>
      <c r="F1190" t="str">
        <f>VLOOKUP(A1190,Tabel1[[PrøveID]:[Longitude]],4,FALSE)</f>
        <v>Tystrup Sø (Sø i Fuglebjerg)</v>
      </c>
      <c r="G1190" s="24" t="str">
        <f>VLOOKUP(H1190,Datasæt_Analysesystemer!$D$3:$E$68,2,FALSE)</f>
        <v>Astacus astacus</v>
      </c>
      <c r="H1190" t="s">
        <v>810</v>
      </c>
      <c r="I1190" t="str">
        <f>VLOOKUP(H1190,Datasæt_Analysesystemer!$D$2:$F$68,3,FALSE)</f>
        <v>Almindelig</v>
      </c>
      <c r="J1190" t="s">
        <v>738</v>
      </c>
      <c r="K1190" t="s">
        <v>747</v>
      </c>
      <c r="L1190" t="s">
        <v>768</v>
      </c>
      <c r="M1190" t="str">
        <f t="shared" si="18"/>
        <v>Absent</v>
      </c>
    </row>
    <row r="1191" spans="1:13" x14ac:dyDescent="0.25">
      <c r="A1191" t="s">
        <v>1615</v>
      </c>
      <c r="B1191" t="str">
        <f>VLOOKUP(A1191,Tabel1[[PrøveID]:[Longitude]],3,FALSE)</f>
        <v>Miljøstyrelsen</v>
      </c>
      <c r="C1191" s="83">
        <f>VLOOKUP(A1191,Tabel1[[PrøveID]:[Longitude]],2,FALSE)</f>
        <v>44349</v>
      </c>
      <c r="D1191">
        <f>VLOOKUP(A1191,Tabel1[[PrøveID]:[Longitude]],5,FALSE)</f>
        <v>55.375895</v>
      </c>
      <c r="E1191">
        <f>VLOOKUP(A1191,Tabel1[[PrøveID]:[Longitude]],6,FALSE)</f>
        <v>11.545680000000001</v>
      </c>
      <c r="F1191" t="str">
        <f>VLOOKUP(A1191,Tabel1[[PrøveID]:[Longitude]],4,FALSE)</f>
        <v>Tystrup Sø (Sø i Fuglebjerg)</v>
      </c>
      <c r="G1191" s="24" t="str">
        <f>VLOOKUP(H1191,Datasæt_Analysesystemer!$D$3:$E$68,2,FALSE)</f>
        <v>Astacus astacus</v>
      </c>
      <c r="H1191" t="s">
        <v>810</v>
      </c>
      <c r="I1191" t="str">
        <f>VLOOKUP(H1191,Datasæt_Analysesystemer!$D$2:$F$68,3,FALSE)</f>
        <v>Almindelig</v>
      </c>
      <c r="J1191" t="s">
        <v>738</v>
      </c>
      <c r="K1191" t="s">
        <v>747</v>
      </c>
      <c r="L1191" t="s">
        <v>768</v>
      </c>
      <c r="M1191" t="str">
        <f t="shared" si="18"/>
        <v>Absent</v>
      </c>
    </row>
    <row r="1192" spans="1:13" x14ac:dyDescent="0.25">
      <c r="A1192" t="s">
        <v>1615</v>
      </c>
      <c r="B1192" t="str">
        <f>VLOOKUP(A1192,Tabel1[[PrøveID]:[Longitude]],3,FALSE)</f>
        <v>Miljøstyrelsen</v>
      </c>
      <c r="C1192" s="83">
        <f>VLOOKUP(A1192,Tabel1[[PrøveID]:[Longitude]],2,FALSE)</f>
        <v>44349</v>
      </c>
      <c r="D1192">
        <f>VLOOKUP(A1192,Tabel1[[PrøveID]:[Longitude]],5,FALSE)</f>
        <v>55.375895</v>
      </c>
      <c r="E1192">
        <f>VLOOKUP(A1192,Tabel1[[PrøveID]:[Longitude]],6,FALSE)</f>
        <v>11.545680000000001</v>
      </c>
      <c r="F1192" t="str">
        <f>VLOOKUP(A1192,Tabel1[[PrøveID]:[Longitude]],4,FALSE)</f>
        <v>Tystrup Sø (Sø i Fuglebjerg)</v>
      </c>
      <c r="G1192" s="24" t="str">
        <f>VLOOKUP(H1192,Datasæt_Analysesystemer!$D$3:$E$68,2,FALSE)</f>
        <v>Pacifastacus leniusculus</v>
      </c>
      <c r="H1192" t="s">
        <v>811</v>
      </c>
      <c r="I1192" t="str">
        <f>VLOOKUP(H1192,Datasæt_Analysesystemer!$D$2:$F$68,3,FALSE)</f>
        <v>Invasiv</v>
      </c>
      <c r="J1192" t="s">
        <v>744</v>
      </c>
      <c r="K1192" t="s">
        <v>747</v>
      </c>
      <c r="L1192" t="s">
        <v>768</v>
      </c>
      <c r="M1192" t="str">
        <f t="shared" si="18"/>
        <v>Absent</v>
      </c>
    </row>
    <row r="1193" spans="1:13" x14ac:dyDescent="0.25">
      <c r="A1193" t="s">
        <v>1615</v>
      </c>
      <c r="B1193" t="str">
        <f>VLOOKUP(A1193,Tabel1[[PrøveID]:[Longitude]],3,FALSE)</f>
        <v>Miljøstyrelsen</v>
      </c>
      <c r="C1193" s="83">
        <f>VLOOKUP(A1193,Tabel1[[PrøveID]:[Longitude]],2,FALSE)</f>
        <v>44349</v>
      </c>
      <c r="D1193">
        <f>VLOOKUP(A1193,Tabel1[[PrøveID]:[Longitude]],5,FALSE)</f>
        <v>55.375895</v>
      </c>
      <c r="E1193">
        <f>VLOOKUP(A1193,Tabel1[[PrøveID]:[Longitude]],6,FALSE)</f>
        <v>11.545680000000001</v>
      </c>
      <c r="F1193" t="str">
        <f>VLOOKUP(A1193,Tabel1[[PrøveID]:[Longitude]],4,FALSE)</f>
        <v>Tystrup Sø (Sø i Fuglebjerg)</v>
      </c>
      <c r="G1193" s="24" t="str">
        <f>VLOOKUP(H1193,Datasæt_Analysesystemer!$D$3:$E$68,2,FALSE)</f>
        <v>Pacifastacus leniusculus</v>
      </c>
      <c r="H1193" t="s">
        <v>811</v>
      </c>
      <c r="I1193" t="str">
        <f>VLOOKUP(H1193,Datasæt_Analysesystemer!$D$2:$F$68,3,FALSE)</f>
        <v>Invasiv</v>
      </c>
      <c r="J1193" t="s">
        <v>744</v>
      </c>
      <c r="K1193" t="s">
        <v>747</v>
      </c>
      <c r="L1193" t="s">
        <v>768</v>
      </c>
      <c r="M1193" t="str">
        <f t="shared" si="18"/>
        <v>Absent</v>
      </c>
    </row>
    <row r="1194" spans="1:13" x14ac:dyDescent="0.25">
      <c r="A1194" t="s">
        <v>1615</v>
      </c>
      <c r="B1194" t="str">
        <f>VLOOKUP(A1194,Tabel1[[PrøveID]:[Longitude]],3,FALSE)</f>
        <v>Miljøstyrelsen</v>
      </c>
      <c r="C1194" s="83">
        <f>VLOOKUP(A1194,Tabel1[[PrøveID]:[Longitude]],2,FALSE)</f>
        <v>44349</v>
      </c>
      <c r="D1194">
        <f>VLOOKUP(A1194,Tabel1[[PrøveID]:[Longitude]],5,FALSE)</f>
        <v>55.375895</v>
      </c>
      <c r="E1194">
        <f>VLOOKUP(A1194,Tabel1[[PrøveID]:[Longitude]],6,FALSE)</f>
        <v>11.545680000000001</v>
      </c>
      <c r="F1194" t="str">
        <f>VLOOKUP(A1194,Tabel1[[PrøveID]:[Longitude]],4,FALSE)</f>
        <v>Tystrup Sø (Sø i Fuglebjerg)</v>
      </c>
      <c r="G1194" s="24" t="str">
        <f>VLOOKUP(H1194,Datasæt_Analysesystemer!$D$3:$E$68,2,FALSE)</f>
        <v>Astacus leptodactylus</v>
      </c>
      <c r="H1194" t="s">
        <v>1012</v>
      </c>
      <c r="I1194" t="str">
        <f>VLOOKUP(H1194,Datasæt_Analysesystemer!$D$2:$F$68,3,FALSE)</f>
        <v>Invasiv</v>
      </c>
      <c r="J1194" t="s">
        <v>738</v>
      </c>
      <c r="K1194" t="s">
        <v>747</v>
      </c>
      <c r="L1194" t="s">
        <v>768</v>
      </c>
      <c r="M1194" t="str">
        <f t="shared" si="18"/>
        <v>Absent</v>
      </c>
    </row>
    <row r="1195" spans="1:13" x14ac:dyDescent="0.25">
      <c r="A1195" t="s">
        <v>1615</v>
      </c>
      <c r="B1195" t="str">
        <f>VLOOKUP(A1195,Tabel1[[PrøveID]:[Longitude]],3,FALSE)</f>
        <v>Miljøstyrelsen</v>
      </c>
      <c r="C1195" s="83">
        <f>VLOOKUP(A1195,Tabel1[[PrøveID]:[Longitude]],2,FALSE)</f>
        <v>44349</v>
      </c>
      <c r="D1195">
        <f>VLOOKUP(A1195,Tabel1[[PrøveID]:[Longitude]],5,FALSE)</f>
        <v>55.375895</v>
      </c>
      <c r="E1195">
        <f>VLOOKUP(A1195,Tabel1[[PrøveID]:[Longitude]],6,FALSE)</f>
        <v>11.545680000000001</v>
      </c>
      <c r="F1195" t="str">
        <f>VLOOKUP(A1195,Tabel1[[PrøveID]:[Longitude]],4,FALSE)</f>
        <v>Tystrup Sø (Sø i Fuglebjerg)</v>
      </c>
      <c r="G1195" s="24" t="str">
        <f>VLOOKUP(H1195,Datasæt_Analysesystemer!$D$3:$E$68,2,FALSE)</f>
        <v>Astacus leptodactylus</v>
      </c>
      <c r="H1195" t="s">
        <v>1012</v>
      </c>
      <c r="I1195" t="str">
        <f>VLOOKUP(H1195,Datasæt_Analysesystemer!$D$2:$F$68,3,FALSE)</f>
        <v>Invasiv</v>
      </c>
      <c r="J1195" t="s">
        <v>738</v>
      </c>
      <c r="K1195" t="s">
        <v>747</v>
      </c>
      <c r="L1195" t="s">
        <v>768</v>
      </c>
      <c r="M1195" t="str">
        <f t="shared" si="18"/>
        <v>Absent</v>
      </c>
    </row>
    <row r="1196" spans="1:13" x14ac:dyDescent="0.25">
      <c r="A1196" t="s">
        <v>1615</v>
      </c>
      <c r="B1196" t="str">
        <f>VLOOKUP(A1196,Tabel1[[PrøveID]:[Longitude]],3,FALSE)</f>
        <v>Miljøstyrelsen</v>
      </c>
      <c r="C1196" s="83">
        <f>VLOOKUP(A1196,Tabel1[[PrøveID]:[Longitude]],2,FALSE)</f>
        <v>44349</v>
      </c>
      <c r="D1196">
        <f>VLOOKUP(A1196,Tabel1[[PrøveID]:[Longitude]],5,FALSE)</f>
        <v>55.375895</v>
      </c>
      <c r="E1196">
        <f>VLOOKUP(A1196,Tabel1[[PrøveID]:[Longitude]],6,FALSE)</f>
        <v>11.545680000000001</v>
      </c>
      <c r="F1196" t="str">
        <f>VLOOKUP(A1196,Tabel1[[PrøveID]:[Longitude]],4,FALSE)</f>
        <v>Tystrup Sø (Sø i Fuglebjerg)</v>
      </c>
      <c r="G1196" s="24" t="str">
        <f>VLOOKUP(H1196,Datasæt_Analysesystemer!$D$3:$E$68,2,FALSE)</f>
        <v>Eriocheir sinensis</v>
      </c>
      <c r="H1196" t="s">
        <v>1031</v>
      </c>
      <c r="I1196" t="str">
        <f>VLOOKUP(H1196,Datasæt_Analysesystemer!$D$2:$F$68,3,FALSE)</f>
        <v>Invasiv</v>
      </c>
      <c r="J1196" t="s">
        <v>738</v>
      </c>
      <c r="K1196" t="s">
        <v>747</v>
      </c>
      <c r="L1196" t="s">
        <v>768</v>
      </c>
      <c r="M1196" t="str">
        <f t="shared" si="18"/>
        <v>Absent</v>
      </c>
    </row>
    <row r="1197" spans="1:13" x14ac:dyDescent="0.25">
      <c r="A1197" t="s">
        <v>1615</v>
      </c>
      <c r="B1197" t="str">
        <f>VLOOKUP(A1197,Tabel1[[PrøveID]:[Longitude]],3,FALSE)</f>
        <v>Miljøstyrelsen</v>
      </c>
      <c r="C1197" s="83">
        <f>VLOOKUP(A1197,Tabel1[[PrøveID]:[Longitude]],2,FALSE)</f>
        <v>44349</v>
      </c>
      <c r="D1197">
        <f>VLOOKUP(A1197,Tabel1[[PrøveID]:[Longitude]],5,FALSE)</f>
        <v>55.375895</v>
      </c>
      <c r="E1197">
        <f>VLOOKUP(A1197,Tabel1[[PrøveID]:[Longitude]],6,FALSE)</f>
        <v>11.545680000000001</v>
      </c>
      <c r="F1197" t="str">
        <f>VLOOKUP(A1197,Tabel1[[PrøveID]:[Longitude]],4,FALSE)</f>
        <v>Tystrup Sø (Sø i Fuglebjerg)</v>
      </c>
      <c r="G1197" s="24" t="str">
        <f>VLOOKUP(H1197,Datasæt_Analysesystemer!$D$3:$E$68,2,FALSE)</f>
        <v>Eriocheir sinensis</v>
      </c>
      <c r="H1197" t="s">
        <v>1031</v>
      </c>
      <c r="I1197" t="str">
        <f>VLOOKUP(H1197,Datasæt_Analysesystemer!$D$2:$F$68,3,FALSE)</f>
        <v>Invasiv</v>
      </c>
      <c r="J1197" t="s">
        <v>738</v>
      </c>
      <c r="K1197" t="s">
        <v>747</v>
      </c>
      <c r="L1197" t="s">
        <v>768</v>
      </c>
      <c r="M1197" t="str">
        <f t="shared" si="18"/>
        <v>Absent</v>
      </c>
    </row>
    <row r="1198" spans="1:13" x14ac:dyDescent="0.25">
      <c r="A1198" t="s">
        <v>1615</v>
      </c>
      <c r="B1198" t="str">
        <f>VLOOKUP(A1198,Tabel1[[PrøveID]:[Longitude]],3,FALSE)</f>
        <v>Miljøstyrelsen</v>
      </c>
      <c r="C1198" s="83">
        <f>VLOOKUP(A1198,Tabel1[[PrøveID]:[Longitude]],2,FALSE)</f>
        <v>44349</v>
      </c>
      <c r="D1198">
        <f>VLOOKUP(A1198,Tabel1[[PrøveID]:[Longitude]],5,FALSE)</f>
        <v>55.375895</v>
      </c>
      <c r="E1198">
        <f>VLOOKUP(A1198,Tabel1[[PrøveID]:[Longitude]],6,FALSE)</f>
        <v>11.545680000000001</v>
      </c>
      <c r="F1198" t="str">
        <f>VLOOKUP(A1198,Tabel1[[PrøveID]:[Longitude]],4,FALSE)</f>
        <v>Tystrup Sø (Sø i Fuglebjerg)</v>
      </c>
      <c r="G1198" s="24" t="str">
        <f>VLOOKUP(H1198,Datasæt_Analysesystemer!$D$3:$E$68,2,FALSE)</f>
        <v>Dytiscus latissimus</v>
      </c>
      <c r="H1198" t="s">
        <v>1264</v>
      </c>
      <c r="I1198" t="str">
        <f>VLOOKUP(H1198,Datasæt_Analysesystemer!$D$2:$F$68,3,FALSE)</f>
        <v>Sjælden</v>
      </c>
      <c r="J1198" t="s">
        <v>738</v>
      </c>
      <c r="K1198" t="s">
        <v>747</v>
      </c>
      <c r="L1198" t="s">
        <v>768</v>
      </c>
      <c r="M1198" t="str">
        <f t="shared" si="18"/>
        <v>Absent</v>
      </c>
    </row>
    <row r="1199" spans="1:13" x14ac:dyDescent="0.25">
      <c r="A1199" t="s">
        <v>1615</v>
      </c>
      <c r="B1199" t="str">
        <f>VLOOKUP(A1199,Tabel1[[PrøveID]:[Longitude]],3,FALSE)</f>
        <v>Miljøstyrelsen</v>
      </c>
      <c r="C1199" s="83">
        <f>VLOOKUP(A1199,Tabel1[[PrøveID]:[Longitude]],2,FALSE)</f>
        <v>44349</v>
      </c>
      <c r="D1199">
        <f>VLOOKUP(A1199,Tabel1[[PrøveID]:[Longitude]],5,FALSE)</f>
        <v>55.375895</v>
      </c>
      <c r="E1199">
        <f>VLOOKUP(A1199,Tabel1[[PrøveID]:[Longitude]],6,FALSE)</f>
        <v>11.545680000000001</v>
      </c>
      <c r="F1199" t="str">
        <f>VLOOKUP(A1199,Tabel1[[PrøveID]:[Longitude]],4,FALSE)</f>
        <v>Tystrup Sø (Sø i Fuglebjerg)</v>
      </c>
      <c r="G1199" s="24" t="str">
        <f>VLOOKUP(H1199,Datasæt_Analysesystemer!$D$3:$E$68,2,FALSE)</f>
        <v>Dytiscus latissimus</v>
      </c>
      <c r="H1199" t="s">
        <v>1264</v>
      </c>
      <c r="I1199" t="str">
        <f>VLOOKUP(H1199,Datasæt_Analysesystemer!$D$2:$F$68,3,FALSE)</f>
        <v>Sjælden</v>
      </c>
      <c r="J1199" t="s">
        <v>738</v>
      </c>
      <c r="K1199" t="s">
        <v>747</v>
      </c>
      <c r="L1199" t="s">
        <v>768</v>
      </c>
      <c r="M1199" t="str">
        <f t="shared" si="18"/>
        <v>Absent</v>
      </c>
    </row>
    <row r="1200" spans="1:13" x14ac:dyDescent="0.25">
      <c r="A1200" t="s">
        <v>1613</v>
      </c>
      <c r="B1200" t="str">
        <f>VLOOKUP(A1200,Tabel1[[PrøveID]:[Longitude]],3,FALSE)</f>
        <v>Miljøstyrelsen</v>
      </c>
      <c r="C1200" s="83">
        <f>VLOOKUP(A1200,Tabel1[[PrøveID]:[Longitude]],2,FALSE)</f>
        <v>44337</v>
      </c>
      <c r="D1200">
        <f>VLOOKUP(A1200,Tabel1[[PrøveID]:[Longitude]],5,FALSE)</f>
        <v>56.367021999999999</v>
      </c>
      <c r="E1200">
        <f>VLOOKUP(A1200,Tabel1[[PrøveID]:[Longitude]],6,FALSE)</f>
        <v>9.3329330000000006</v>
      </c>
      <c r="F1200" t="str">
        <f>VLOOKUP(A1200,Tabel1[[PrøveID]:[Longitude]],4,FALSE)</f>
        <v>Hold sø</v>
      </c>
      <c r="G1200" s="24" t="str">
        <f>VLOOKUP(H1200,Datasæt_Analysesystemer!$D$3:$E$68,2,FALSE)</f>
        <v>Perca fluviatilis</v>
      </c>
      <c r="H1200" t="s">
        <v>804</v>
      </c>
      <c r="I1200" t="str">
        <f>VLOOKUP(H1200,Datasæt_Analysesystemer!$D$2:$F$68,3,FALSE)</f>
        <v>Almindelig</v>
      </c>
      <c r="J1200" t="s">
        <v>738</v>
      </c>
      <c r="K1200" t="s">
        <v>747</v>
      </c>
      <c r="L1200" t="s">
        <v>768</v>
      </c>
      <c r="M1200" t="str">
        <f t="shared" si="18"/>
        <v>Absent</v>
      </c>
    </row>
    <row r="1201" spans="1:13" x14ac:dyDescent="0.25">
      <c r="A1201" t="s">
        <v>1613</v>
      </c>
      <c r="B1201" t="str">
        <f>VLOOKUP(A1201,Tabel1[[PrøveID]:[Longitude]],3,FALSE)</f>
        <v>Miljøstyrelsen</v>
      </c>
      <c r="C1201" s="83">
        <f>VLOOKUP(A1201,Tabel1[[PrøveID]:[Longitude]],2,FALSE)</f>
        <v>44337</v>
      </c>
      <c r="D1201">
        <f>VLOOKUP(A1201,Tabel1[[PrøveID]:[Longitude]],5,FALSE)</f>
        <v>56.367021999999999</v>
      </c>
      <c r="E1201">
        <f>VLOOKUP(A1201,Tabel1[[PrøveID]:[Longitude]],6,FALSE)</f>
        <v>9.3329330000000006</v>
      </c>
      <c r="F1201" t="str">
        <f>VLOOKUP(A1201,Tabel1[[PrøveID]:[Longitude]],4,FALSE)</f>
        <v>Hold sø</v>
      </c>
      <c r="G1201" s="24" t="str">
        <f>VLOOKUP(H1201,Datasæt_Analysesystemer!$D$3:$E$68,2,FALSE)</f>
        <v>Perca fluviatilis</v>
      </c>
      <c r="H1201" t="s">
        <v>804</v>
      </c>
      <c r="I1201" t="str">
        <f>VLOOKUP(H1201,Datasæt_Analysesystemer!$D$2:$F$68,3,FALSE)</f>
        <v>Almindelig</v>
      </c>
      <c r="J1201" t="s">
        <v>738</v>
      </c>
      <c r="K1201" t="s">
        <v>747</v>
      </c>
      <c r="L1201" t="s">
        <v>768</v>
      </c>
      <c r="M1201" t="str">
        <f t="shared" si="18"/>
        <v>Absent</v>
      </c>
    </row>
    <row r="1202" spans="1:13" x14ac:dyDescent="0.25">
      <c r="A1202" t="s">
        <v>1613</v>
      </c>
      <c r="B1202" t="str">
        <f>VLOOKUP(A1202,Tabel1[[PrøveID]:[Longitude]],3,FALSE)</f>
        <v>Miljøstyrelsen</v>
      </c>
      <c r="C1202" s="83">
        <f>VLOOKUP(A1202,Tabel1[[PrøveID]:[Longitude]],2,FALSE)</f>
        <v>44337</v>
      </c>
      <c r="D1202">
        <f>VLOOKUP(A1202,Tabel1[[PrøveID]:[Longitude]],5,FALSE)</f>
        <v>56.367021999999999</v>
      </c>
      <c r="E1202">
        <f>VLOOKUP(A1202,Tabel1[[PrøveID]:[Longitude]],6,FALSE)</f>
        <v>9.3329330000000006</v>
      </c>
      <c r="F1202" t="str">
        <f>VLOOKUP(A1202,Tabel1[[PrøveID]:[Longitude]],4,FALSE)</f>
        <v>Hold sø</v>
      </c>
      <c r="G1202" s="24" t="str">
        <f>VLOOKUP(H1202,Datasæt_Analysesystemer!$D$3:$E$68,2,FALSE)</f>
        <v>Rutilus rutilus</v>
      </c>
      <c r="H1202" t="s">
        <v>805</v>
      </c>
      <c r="I1202" t="str">
        <f>VLOOKUP(H1202,Datasæt_Analysesystemer!$D$2:$F$68,3,FALSE)</f>
        <v>Almindelig</v>
      </c>
      <c r="J1202" t="s">
        <v>744</v>
      </c>
      <c r="K1202" t="s">
        <v>747</v>
      </c>
      <c r="L1202" t="s">
        <v>768</v>
      </c>
      <c r="M1202" t="str">
        <f t="shared" si="18"/>
        <v>Absent</v>
      </c>
    </row>
    <row r="1203" spans="1:13" x14ac:dyDescent="0.25">
      <c r="A1203" t="s">
        <v>1613</v>
      </c>
      <c r="B1203" t="str">
        <f>VLOOKUP(A1203,Tabel1[[PrøveID]:[Longitude]],3,FALSE)</f>
        <v>Miljøstyrelsen</v>
      </c>
      <c r="C1203" s="83">
        <f>VLOOKUP(A1203,Tabel1[[PrøveID]:[Longitude]],2,FALSE)</f>
        <v>44337</v>
      </c>
      <c r="D1203">
        <f>VLOOKUP(A1203,Tabel1[[PrøveID]:[Longitude]],5,FALSE)</f>
        <v>56.367021999999999</v>
      </c>
      <c r="E1203">
        <f>VLOOKUP(A1203,Tabel1[[PrøveID]:[Longitude]],6,FALSE)</f>
        <v>9.3329330000000006</v>
      </c>
      <c r="F1203" t="str">
        <f>VLOOKUP(A1203,Tabel1[[PrøveID]:[Longitude]],4,FALSE)</f>
        <v>Hold sø</v>
      </c>
      <c r="G1203" s="24" t="str">
        <f>VLOOKUP(H1203,Datasæt_Analysesystemer!$D$3:$E$68,2,FALSE)</f>
        <v>Rutilus rutilus</v>
      </c>
      <c r="H1203" t="s">
        <v>805</v>
      </c>
      <c r="I1203" t="str">
        <f>VLOOKUP(H1203,Datasæt_Analysesystemer!$D$2:$F$68,3,FALSE)</f>
        <v>Almindelig</v>
      </c>
      <c r="J1203" t="s">
        <v>738</v>
      </c>
      <c r="K1203" t="s">
        <v>802</v>
      </c>
      <c r="L1203" t="s">
        <v>741</v>
      </c>
      <c r="M1203" t="str">
        <f t="shared" si="18"/>
        <v>Present_Ct&lt;41</v>
      </c>
    </row>
    <row r="1204" spans="1:13" x14ac:dyDescent="0.25">
      <c r="A1204" t="s">
        <v>1613</v>
      </c>
      <c r="B1204" t="str">
        <f>VLOOKUP(A1204,Tabel1[[PrøveID]:[Longitude]],3,FALSE)</f>
        <v>Miljøstyrelsen</v>
      </c>
      <c r="C1204" s="83">
        <f>VLOOKUP(A1204,Tabel1[[PrøveID]:[Longitude]],2,FALSE)</f>
        <v>44337</v>
      </c>
      <c r="D1204">
        <f>VLOOKUP(A1204,Tabel1[[PrøveID]:[Longitude]],5,FALSE)</f>
        <v>56.367021999999999</v>
      </c>
      <c r="E1204">
        <f>VLOOKUP(A1204,Tabel1[[PrøveID]:[Longitude]],6,FALSE)</f>
        <v>9.3329330000000006</v>
      </c>
      <c r="F1204" t="str">
        <f>VLOOKUP(A1204,Tabel1[[PrøveID]:[Longitude]],4,FALSE)</f>
        <v>Hold sø</v>
      </c>
      <c r="G1204" s="24" t="str">
        <f>VLOOKUP(H1204,Datasæt_Analysesystemer!$D$3:$E$68,2,FALSE)</f>
        <v>Triturus cristatus</v>
      </c>
      <c r="H1204" t="s">
        <v>1106</v>
      </c>
      <c r="I1204" t="str">
        <f>VLOOKUP(H1204,Datasæt_Analysesystemer!$D$2:$F$68,3,FALSE)</f>
        <v>Truet</v>
      </c>
      <c r="J1204" t="s">
        <v>738</v>
      </c>
      <c r="K1204" t="s">
        <v>747</v>
      </c>
      <c r="L1204" t="s">
        <v>768</v>
      </c>
      <c r="M1204" t="str">
        <f t="shared" si="18"/>
        <v>Absent</v>
      </c>
    </row>
    <row r="1205" spans="1:13" x14ac:dyDescent="0.25">
      <c r="A1205" t="s">
        <v>1613</v>
      </c>
      <c r="B1205" t="str">
        <f>VLOOKUP(A1205,Tabel1[[PrøveID]:[Longitude]],3,FALSE)</f>
        <v>Miljøstyrelsen</v>
      </c>
      <c r="C1205" s="83">
        <f>VLOOKUP(A1205,Tabel1[[PrøveID]:[Longitude]],2,FALSE)</f>
        <v>44337</v>
      </c>
      <c r="D1205">
        <f>VLOOKUP(A1205,Tabel1[[PrøveID]:[Longitude]],5,FALSE)</f>
        <v>56.367021999999999</v>
      </c>
      <c r="E1205">
        <f>VLOOKUP(A1205,Tabel1[[PrøveID]:[Longitude]],6,FALSE)</f>
        <v>9.3329330000000006</v>
      </c>
      <c r="F1205" t="str">
        <f>VLOOKUP(A1205,Tabel1[[PrøveID]:[Longitude]],4,FALSE)</f>
        <v>Hold sø</v>
      </c>
      <c r="G1205" s="24" t="str">
        <f>VLOOKUP(H1205,Datasæt_Analysesystemer!$D$3:$E$68,2,FALSE)</f>
        <v>Triturus cristatus</v>
      </c>
      <c r="H1205" t="s">
        <v>1106</v>
      </c>
      <c r="I1205" t="str">
        <f>VLOOKUP(H1205,Datasæt_Analysesystemer!$D$2:$F$68,3,FALSE)</f>
        <v>Truet</v>
      </c>
      <c r="J1205" t="s">
        <v>738</v>
      </c>
      <c r="K1205" t="s">
        <v>747</v>
      </c>
      <c r="L1205" t="s">
        <v>768</v>
      </c>
      <c r="M1205" t="str">
        <f t="shared" si="18"/>
        <v>Absent</v>
      </c>
    </row>
    <row r="1206" spans="1:13" x14ac:dyDescent="0.25">
      <c r="A1206" t="s">
        <v>1613</v>
      </c>
      <c r="B1206" t="str">
        <f>VLOOKUP(A1206,Tabel1[[PrøveID]:[Longitude]],3,FALSE)</f>
        <v>Miljøstyrelsen</v>
      </c>
      <c r="C1206" s="83">
        <f>VLOOKUP(A1206,Tabel1[[PrøveID]:[Longitude]],2,FALSE)</f>
        <v>44337</v>
      </c>
      <c r="D1206">
        <f>VLOOKUP(A1206,Tabel1[[PrøveID]:[Longitude]],5,FALSE)</f>
        <v>56.367021999999999</v>
      </c>
      <c r="E1206">
        <f>VLOOKUP(A1206,Tabel1[[PrøveID]:[Longitude]],6,FALSE)</f>
        <v>9.3329330000000006</v>
      </c>
      <c r="F1206" t="str">
        <f>VLOOKUP(A1206,Tabel1[[PrøveID]:[Longitude]],4,FALSE)</f>
        <v>Hold sø</v>
      </c>
      <c r="G1206" s="24" t="str">
        <f>VLOOKUP(H1206,Datasæt_Analysesystemer!$D$3:$E$68,2,FALSE)</f>
        <v>Esox lucius</v>
      </c>
      <c r="H1206" t="s">
        <v>806</v>
      </c>
      <c r="I1206" t="str">
        <f>VLOOKUP(H1206,Datasæt_Analysesystemer!$D$2:$F$68,3,FALSE)</f>
        <v>Almindelig</v>
      </c>
      <c r="J1206" t="s">
        <v>744</v>
      </c>
      <c r="K1206" t="s">
        <v>747</v>
      </c>
      <c r="L1206" t="s">
        <v>768</v>
      </c>
      <c r="M1206" t="str">
        <f t="shared" si="18"/>
        <v>Absent</v>
      </c>
    </row>
    <row r="1207" spans="1:13" x14ac:dyDescent="0.25">
      <c r="A1207" t="s">
        <v>1613</v>
      </c>
      <c r="B1207" t="str">
        <f>VLOOKUP(A1207,Tabel1[[PrøveID]:[Longitude]],3,FALSE)</f>
        <v>Miljøstyrelsen</v>
      </c>
      <c r="C1207" s="83">
        <f>VLOOKUP(A1207,Tabel1[[PrøveID]:[Longitude]],2,FALSE)</f>
        <v>44337</v>
      </c>
      <c r="D1207">
        <f>VLOOKUP(A1207,Tabel1[[PrøveID]:[Longitude]],5,FALSE)</f>
        <v>56.367021999999999</v>
      </c>
      <c r="E1207">
        <f>VLOOKUP(A1207,Tabel1[[PrøveID]:[Longitude]],6,FALSE)</f>
        <v>9.3329330000000006</v>
      </c>
      <c r="F1207" t="str">
        <f>VLOOKUP(A1207,Tabel1[[PrøveID]:[Longitude]],4,FALSE)</f>
        <v>Hold sø</v>
      </c>
      <c r="G1207" s="24" t="str">
        <f>VLOOKUP(H1207,Datasæt_Analysesystemer!$D$3:$E$68,2,FALSE)</f>
        <v>Esox lucius</v>
      </c>
      <c r="H1207" t="s">
        <v>806</v>
      </c>
      <c r="I1207" t="str">
        <f>VLOOKUP(H1207,Datasæt_Analysesystemer!$D$2:$F$68,3,FALSE)</f>
        <v>Almindelig</v>
      </c>
      <c r="J1207" t="s">
        <v>738</v>
      </c>
      <c r="K1207" t="s">
        <v>747</v>
      </c>
      <c r="L1207" t="s">
        <v>768</v>
      </c>
      <c r="M1207" t="str">
        <f t="shared" si="18"/>
        <v>Absent</v>
      </c>
    </row>
    <row r="1208" spans="1:13" x14ac:dyDescent="0.25">
      <c r="A1208" t="s">
        <v>1613</v>
      </c>
      <c r="B1208" t="str">
        <f>VLOOKUP(A1208,Tabel1[[PrøveID]:[Longitude]],3,FALSE)</f>
        <v>Miljøstyrelsen</v>
      </c>
      <c r="C1208" s="83">
        <f>VLOOKUP(A1208,Tabel1[[PrøveID]:[Longitude]],2,FALSE)</f>
        <v>44337</v>
      </c>
      <c r="D1208">
        <f>VLOOKUP(A1208,Tabel1[[PrøveID]:[Longitude]],5,FALSE)</f>
        <v>56.367021999999999</v>
      </c>
      <c r="E1208">
        <f>VLOOKUP(A1208,Tabel1[[PrøveID]:[Longitude]],6,FALSE)</f>
        <v>9.3329330000000006</v>
      </c>
      <c r="F1208" t="str">
        <f>VLOOKUP(A1208,Tabel1[[PrøveID]:[Longitude]],4,FALSE)</f>
        <v>Hold sø</v>
      </c>
      <c r="G1208" s="24" t="str">
        <f>VLOOKUP(H1208,Datasæt_Analysesystemer!$D$3:$E$68,2,FALSE)</f>
        <v>Cyprinus carpio</v>
      </c>
      <c r="H1208" t="s">
        <v>807</v>
      </c>
      <c r="I1208" t="str">
        <f>VLOOKUP(H1208,Datasæt_Analysesystemer!$D$2:$F$68,3,FALSE)</f>
        <v>Invasiv</v>
      </c>
      <c r="J1208" t="s">
        <v>744</v>
      </c>
      <c r="K1208" t="s">
        <v>747</v>
      </c>
      <c r="L1208" t="s">
        <v>768</v>
      </c>
      <c r="M1208" t="str">
        <f t="shared" si="18"/>
        <v>Absent</v>
      </c>
    </row>
    <row r="1209" spans="1:13" x14ac:dyDescent="0.25">
      <c r="A1209" t="s">
        <v>1613</v>
      </c>
      <c r="B1209" t="str">
        <f>VLOOKUP(A1209,Tabel1[[PrøveID]:[Longitude]],3,FALSE)</f>
        <v>Miljøstyrelsen</v>
      </c>
      <c r="C1209" s="83">
        <f>VLOOKUP(A1209,Tabel1[[PrøveID]:[Longitude]],2,FALSE)</f>
        <v>44337</v>
      </c>
      <c r="D1209">
        <f>VLOOKUP(A1209,Tabel1[[PrøveID]:[Longitude]],5,FALSE)</f>
        <v>56.367021999999999</v>
      </c>
      <c r="E1209">
        <f>VLOOKUP(A1209,Tabel1[[PrøveID]:[Longitude]],6,FALSE)</f>
        <v>9.3329330000000006</v>
      </c>
      <c r="F1209" t="str">
        <f>VLOOKUP(A1209,Tabel1[[PrøveID]:[Longitude]],4,FALSE)</f>
        <v>Hold sø</v>
      </c>
      <c r="G1209" s="24" t="str">
        <f>VLOOKUP(H1209,Datasæt_Analysesystemer!$D$3:$E$68,2,FALSE)</f>
        <v>Cyprinus carpio</v>
      </c>
      <c r="H1209" t="s">
        <v>807</v>
      </c>
      <c r="I1209" t="str">
        <f>VLOOKUP(H1209,Datasæt_Analysesystemer!$D$2:$F$68,3,FALSE)</f>
        <v>Invasiv</v>
      </c>
      <c r="J1209" t="s">
        <v>744</v>
      </c>
      <c r="K1209" t="s">
        <v>747</v>
      </c>
      <c r="L1209" t="s">
        <v>768</v>
      </c>
      <c r="M1209" t="str">
        <f t="shared" si="18"/>
        <v>Absent</v>
      </c>
    </row>
    <row r="1210" spans="1:13" x14ac:dyDescent="0.25">
      <c r="A1210" t="s">
        <v>1613</v>
      </c>
      <c r="B1210" t="str">
        <f>VLOOKUP(A1210,Tabel1[[PrøveID]:[Longitude]],3,FALSE)</f>
        <v>Miljøstyrelsen</v>
      </c>
      <c r="C1210" s="83">
        <f>VLOOKUP(A1210,Tabel1[[PrøveID]:[Longitude]],2,FALSE)</f>
        <v>44337</v>
      </c>
      <c r="D1210">
        <f>VLOOKUP(A1210,Tabel1[[PrøveID]:[Longitude]],5,FALSE)</f>
        <v>56.367021999999999</v>
      </c>
      <c r="E1210">
        <f>VLOOKUP(A1210,Tabel1[[PrøveID]:[Longitude]],6,FALSE)</f>
        <v>9.3329330000000006</v>
      </c>
      <c r="F1210" t="str">
        <f>VLOOKUP(A1210,Tabel1[[PrøveID]:[Longitude]],4,FALSE)</f>
        <v>Hold sø</v>
      </c>
      <c r="G1210" s="24" t="str">
        <f>VLOOKUP(H1210,Datasæt_Analysesystemer!$D$3:$E$68,2,FALSE)</f>
        <v>Carassius auratus</v>
      </c>
      <c r="H1210" t="s">
        <v>1086</v>
      </c>
      <c r="I1210" t="str">
        <f>VLOOKUP(H1210,Datasæt_Analysesystemer!$D$2:$F$68,3,FALSE)</f>
        <v>Invasiv</v>
      </c>
      <c r="J1210" t="s">
        <v>738</v>
      </c>
      <c r="K1210" t="s">
        <v>747</v>
      </c>
      <c r="L1210" t="s">
        <v>768</v>
      </c>
      <c r="M1210" t="str">
        <f t="shared" si="18"/>
        <v>Absent</v>
      </c>
    </row>
    <row r="1211" spans="1:13" x14ac:dyDescent="0.25">
      <c r="A1211" t="s">
        <v>1613</v>
      </c>
      <c r="B1211" t="str">
        <f>VLOOKUP(A1211,Tabel1[[PrøveID]:[Longitude]],3,FALSE)</f>
        <v>Miljøstyrelsen</v>
      </c>
      <c r="C1211" s="83">
        <f>VLOOKUP(A1211,Tabel1[[PrøveID]:[Longitude]],2,FALSE)</f>
        <v>44337</v>
      </c>
      <c r="D1211">
        <f>VLOOKUP(A1211,Tabel1[[PrøveID]:[Longitude]],5,FALSE)</f>
        <v>56.367021999999999</v>
      </c>
      <c r="E1211">
        <f>VLOOKUP(A1211,Tabel1[[PrøveID]:[Longitude]],6,FALSE)</f>
        <v>9.3329330000000006</v>
      </c>
      <c r="F1211" t="str">
        <f>VLOOKUP(A1211,Tabel1[[PrøveID]:[Longitude]],4,FALSE)</f>
        <v>Hold sø</v>
      </c>
      <c r="G1211" s="24" t="str">
        <f>VLOOKUP(H1211,Datasæt_Analysesystemer!$D$3:$E$68,2,FALSE)</f>
        <v>Carassius auratus</v>
      </c>
      <c r="H1211" t="s">
        <v>1086</v>
      </c>
      <c r="I1211" t="str">
        <f>VLOOKUP(H1211,Datasæt_Analysesystemer!$D$2:$F$68,3,FALSE)</f>
        <v>Invasiv</v>
      </c>
      <c r="J1211" t="s">
        <v>744</v>
      </c>
      <c r="K1211" t="s">
        <v>747</v>
      </c>
      <c r="L1211" t="s">
        <v>768</v>
      </c>
      <c r="M1211" t="str">
        <f t="shared" si="18"/>
        <v>Absent</v>
      </c>
    </row>
    <row r="1212" spans="1:13" x14ac:dyDescent="0.25">
      <c r="A1212" t="s">
        <v>1613</v>
      </c>
      <c r="B1212" t="str">
        <f>VLOOKUP(A1212,Tabel1[[PrøveID]:[Longitude]],3,FALSE)</f>
        <v>Miljøstyrelsen</v>
      </c>
      <c r="C1212" s="83">
        <f>VLOOKUP(A1212,Tabel1[[PrøveID]:[Longitude]],2,FALSE)</f>
        <v>44337</v>
      </c>
      <c r="D1212">
        <f>VLOOKUP(A1212,Tabel1[[PrøveID]:[Longitude]],5,FALSE)</f>
        <v>56.367021999999999</v>
      </c>
      <c r="E1212">
        <f>VLOOKUP(A1212,Tabel1[[PrøveID]:[Longitude]],6,FALSE)</f>
        <v>9.3329330000000006</v>
      </c>
      <c r="F1212" t="str">
        <f>VLOOKUP(A1212,Tabel1[[PrøveID]:[Longitude]],4,FALSE)</f>
        <v>Hold sø</v>
      </c>
      <c r="G1212" s="24" t="str">
        <f>VLOOKUP(H1212,Datasæt_Analysesystemer!$D$3:$E$68,2,FALSE)</f>
        <v>Lissotriton vulgaris</v>
      </c>
      <c r="H1212" t="s">
        <v>1047</v>
      </c>
      <c r="I1212" t="str">
        <f>VLOOKUP(H1212,Datasæt_Analysesystemer!$D$2:$F$68,3,FALSE)</f>
        <v>Truet</v>
      </c>
      <c r="J1212" t="s">
        <v>744</v>
      </c>
      <c r="K1212" t="s">
        <v>747</v>
      </c>
      <c r="L1212" t="s">
        <v>768</v>
      </c>
      <c r="M1212" t="str">
        <f t="shared" si="18"/>
        <v>Absent</v>
      </c>
    </row>
    <row r="1213" spans="1:13" x14ac:dyDescent="0.25">
      <c r="A1213" t="s">
        <v>1613</v>
      </c>
      <c r="B1213" t="str">
        <f>VLOOKUP(A1213,Tabel1[[PrøveID]:[Longitude]],3,FALSE)</f>
        <v>Miljøstyrelsen</v>
      </c>
      <c r="C1213" s="83">
        <f>VLOOKUP(A1213,Tabel1[[PrøveID]:[Longitude]],2,FALSE)</f>
        <v>44337</v>
      </c>
      <c r="D1213">
        <f>VLOOKUP(A1213,Tabel1[[PrøveID]:[Longitude]],5,FALSE)</f>
        <v>56.367021999999999</v>
      </c>
      <c r="E1213">
        <f>VLOOKUP(A1213,Tabel1[[PrøveID]:[Longitude]],6,FALSE)</f>
        <v>9.3329330000000006</v>
      </c>
      <c r="F1213" t="str">
        <f>VLOOKUP(A1213,Tabel1[[PrøveID]:[Longitude]],4,FALSE)</f>
        <v>Hold sø</v>
      </c>
      <c r="G1213" s="24" t="str">
        <f>VLOOKUP(H1213,Datasæt_Analysesystemer!$D$3:$E$68,2,FALSE)</f>
        <v>Lissotriton vulgaris</v>
      </c>
      <c r="H1213" t="s">
        <v>1047</v>
      </c>
      <c r="I1213" t="str">
        <f>VLOOKUP(H1213,Datasæt_Analysesystemer!$D$2:$F$68,3,FALSE)</f>
        <v>Truet</v>
      </c>
      <c r="J1213" t="s">
        <v>738</v>
      </c>
      <c r="K1213" t="s">
        <v>747</v>
      </c>
      <c r="L1213" t="s">
        <v>768</v>
      </c>
      <c r="M1213" t="str">
        <f t="shared" si="18"/>
        <v>Absent</v>
      </c>
    </row>
    <row r="1214" spans="1:13" x14ac:dyDescent="0.25">
      <c r="A1214" t="s">
        <v>1613</v>
      </c>
      <c r="B1214" t="str">
        <f>VLOOKUP(A1214,Tabel1[[PrøveID]:[Longitude]],3,FALSE)</f>
        <v>Miljøstyrelsen</v>
      </c>
      <c r="C1214" s="83">
        <f>VLOOKUP(A1214,Tabel1[[PrøveID]:[Longitude]],2,FALSE)</f>
        <v>44337</v>
      </c>
      <c r="D1214">
        <f>VLOOKUP(A1214,Tabel1[[PrøveID]:[Longitude]],5,FALSE)</f>
        <v>56.367021999999999</v>
      </c>
      <c r="E1214">
        <f>VLOOKUP(A1214,Tabel1[[PrøveID]:[Longitude]],6,FALSE)</f>
        <v>9.3329330000000006</v>
      </c>
      <c r="F1214" t="str">
        <f>VLOOKUP(A1214,Tabel1[[PrøveID]:[Longitude]],4,FALSE)</f>
        <v>Hold sø</v>
      </c>
      <c r="G1214" s="24" t="str">
        <f>VLOOKUP(H1214,Datasæt_Analysesystemer!$D$3:$E$68,2,FALSE)</f>
        <v>Astacus astacus</v>
      </c>
      <c r="H1214" t="s">
        <v>810</v>
      </c>
      <c r="I1214" t="str">
        <f>VLOOKUP(H1214,Datasæt_Analysesystemer!$D$2:$F$68,3,FALSE)</f>
        <v>Almindelig</v>
      </c>
      <c r="J1214" t="s">
        <v>738</v>
      </c>
      <c r="K1214" t="s">
        <v>747</v>
      </c>
      <c r="L1214" t="s">
        <v>768</v>
      </c>
      <c r="M1214" t="str">
        <f t="shared" si="18"/>
        <v>Absent</v>
      </c>
    </row>
    <row r="1215" spans="1:13" x14ac:dyDescent="0.25">
      <c r="A1215" t="s">
        <v>1613</v>
      </c>
      <c r="B1215" t="str">
        <f>VLOOKUP(A1215,Tabel1[[PrøveID]:[Longitude]],3,FALSE)</f>
        <v>Miljøstyrelsen</v>
      </c>
      <c r="C1215" s="83">
        <f>VLOOKUP(A1215,Tabel1[[PrøveID]:[Longitude]],2,FALSE)</f>
        <v>44337</v>
      </c>
      <c r="D1215">
        <f>VLOOKUP(A1215,Tabel1[[PrøveID]:[Longitude]],5,FALSE)</f>
        <v>56.367021999999999</v>
      </c>
      <c r="E1215">
        <f>VLOOKUP(A1215,Tabel1[[PrøveID]:[Longitude]],6,FALSE)</f>
        <v>9.3329330000000006</v>
      </c>
      <c r="F1215" t="str">
        <f>VLOOKUP(A1215,Tabel1[[PrøveID]:[Longitude]],4,FALSE)</f>
        <v>Hold sø</v>
      </c>
      <c r="G1215" s="24" t="str">
        <f>VLOOKUP(H1215,Datasæt_Analysesystemer!$D$3:$E$68,2,FALSE)</f>
        <v>Astacus astacus</v>
      </c>
      <c r="H1215" t="s">
        <v>810</v>
      </c>
      <c r="I1215" t="str">
        <f>VLOOKUP(H1215,Datasæt_Analysesystemer!$D$2:$F$68,3,FALSE)</f>
        <v>Almindelig</v>
      </c>
      <c r="J1215" t="s">
        <v>744</v>
      </c>
      <c r="K1215" t="s">
        <v>747</v>
      </c>
      <c r="L1215" t="s">
        <v>768</v>
      </c>
      <c r="M1215" t="str">
        <f t="shared" si="18"/>
        <v>Absent</v>
      </c>
    </row>
    <row r="1216" spans="1:13" x14ac:dyDescent="0.25">
      <c r="A1216" t="s">
        <v>1613</v>
      </c>
      <c r="B1216" t="str">
        <f>VLOOKUP(A1216,Tabel1[[PrøveID]:[Longitude]],3,FALSE)</f>
        <v>Miljøstyrelsen</v>
      </c>
      <c r="C1216" s="83">
        <f>VLOOKUP(A1216,Tabel1[[PrøveID]:[Longitude]],2,FALSE)</f>
        <v>44337</v>
      </c>
      <c r="D1216">
        <f>VLOOKUP(A1216,Tabel1[[PrøveID]:[Longitude]],5,FALSE)</f>
        <v>56.367021999999999</v>
      </c>
      <c r="E1216">
        <f>VLOOKUP(A1216,Tabel1[[PrøveID]:[Longitude]],6,FALSE)</f>
        <v>9.3329330000000006</v>
      </c>
      <c r="F1216" t="str">
        <f>VLOOKUP(A1216,Tabel1[[PrøveID]:[Longitude]],4,FALSE)</f>
        <v>Hold sø</v>
      </c>
      <c r="G1216" s="24" t="str">
        <f>VLOOKUP(H1216,Datasæt_Analysesystemer!$D$3:$E$68,2,FALSE)</f>
        <v>Pacifastacus leniusculus</v>
      </c>
      <c r="H1216" t="s">
        <v>811</v>
      </c>
      <c r="I1216" t="str">
        <f>VLOOKUP(H1216,Datasæt_Analysesystemer!$D$2:$F$68,3,FALSE)</f>
        <v>Invasiv</v>
      </c>
      <c r="J1216" t="s">
        <v>738</v>
      </c>
      <c r="K1216" t="s">
        <v>747</v>
      </c>
      <c r="L1216" t="s">
        <v>768</v>
      </c>
      <c r="M1216" t="str">
        <f t="shared" si="18"/>
        <v>Absent</v>
      </c>
    </row>
    <row r="1217" spans="1:13" x14ac:dyDescent="0.25">
      <c r="A1217" t="s">
        <v>1613</v>
      </c>
      <c r="B1217" t="str">
        <f>VLOOKUP(A1217,Tabel1[[PrøveID]:[Longitude]],3,FALSE)</f>
        <v>Miljøstyrelsen</v>
      </c>
      <c r="C1217" s="83">
        <f>VLOOKUP(A1217,Tabel1[[PrøveID]:[Longitude]],2,FALSE)</f>
        <v>44337</v>
      </c>
      <c r="D1217">
        <f>VLOOKUP(A1217,Tabel1[[PrøveID]:[Longitude]],5,FALSE)</f>
        <v>56.367021999999999</v>
      </c>
      <c r="E1217">
        <f>VLOOKUP(A1217,Tabel1[[PrøveID]:[Longitude]],6,FALSE)</f>
        <v>9.3329330000000006</v>
      </c>
      <c r="F1217" t="str">
        <f>VLOOKUP(A1217,Tabel1[[PrøveID]:[Longitude]],4,FALSE)</f>
        <v>Hold sø</v>
      </c>
      <c r="G1217" s="24" t="str">
        <f>VLOOKUP(H1217,Datasæt_Analysesystemer!$D$3:$E$68,2,FALSE)</f>
        <v>Pacifastacus leniusculus</v>
      </c>
      <c r="H1217" t="s">
        <v>811</v>
      </c>
      <c r="I1217" t="str">
        <f>VLOOKUP(H1217,Datasæt_Analysesystemer!$D$2:$F$68,3,FALSE)</f>
        <v>Invasiv</v>
      </c>
      <c r="J1217" t="s">
        <v>744</v>
      </c>
      <c r="K1217" t="s">
        <v>747</v>
      </c>
      <c r="L1217" t="s">
        <v>768</v>
      </c>
      <c r="M1217" t="str">
        <f t="shared" si="18"/>
        <v>Absent</v>
      </c>
    </row>
    <row r="1218" spans="1:13" x14ac:dyDescent="0.25">
      <c r="A1218" t="s">
        <v>1613</v>
      </c>
      <c r="B1218" t="str">
        <f>VLOOKUP(A1218,Tabel1[[PrøveID]:[Longitude]],3,FALSE)</f>
        <v>Miljøstyrelsen</v>
      </c>
      <c r="C1218" s="83">
        <f>VLOOKUP(A1218,Tabel1[[PrøveID]:[Longitude]],2,FALSE)</f>
        <v>44337</v>
      </c>
      <c r="D1218">
        <f>VLOOKUP(A1218,Tabel1[[PrøveID]:[Longitude]],5,FALSE)</f>
        <v>56.367021999999999</v>
      </c>
      <c r="E1218">
        <f>VLOOKUP(A1218,Tabel1[[PrøveID]:[Longitude]],6,FALSE)</f>
        <v>9.3329330000000006</v>
      </c>
      <c r="F1218" t="str">
        <f>VLOOKUP(A1218,Tabel1[[PrøveID]:[Longitude]],4,FALSE)</f>
        <v>Hold sø</v>
      </c>
      <c r="G1218" s="24" t="str">
        <f>VLOOKUP(H1218,Datasæt_Analysesystemer!$D$3:$E$68,2,FALSE)</f>
        <v>Astacus leptodactylus</v>
      </c>
      <c r="H1218" t="s">
        <v>1012</v>
      </c>
      <c r="I1218" t="str">
        <f>VLOOKUP(H1218,Datasæt_Analysesystemer!$D$2:$F$68,3,FALSE)</f>
        <v>Invasiv</v>
      </c>
      <c r="J1218" t="s">
        <v>738</v>
      </c>
      <c r="K1218" t="s">
        <v>747</v>
      </c>
      <c r="L1218" t="s">
        <v>768</v>
      </c>
      <c r="M1218" t="str">
        <f t="shared" ref="M1218:M1281" si="19">IF(K1218="Present",K1218&amp;"_"&amp;L1218,K1218)</f>
        <v>Absent</v>
      </c>
    </row>
    <row r="1219" spans="1:13" x14ac:dyDescent="0.25">
      <c r="A1219" t="s">
        <v>1613</v>
      </c>
      <c r="B1219" t="str">
        <f>VLOOKUP(A1219,Tabel1[[PrøveID]:[Longitude]],3,FALSE)</f>
        <v>Miljøstyrelsen</v>
      </c>
      <c r="C1219" s="83">
        <f>VLOOKUP(A1219,Tabel1[[PrøveID]:[Longitude]],2,FALSE)</f>
        <v>44337</v>
      </c>
      <c r="D1219">
        <f>VLOOKUP(A1219,Tabel1[[PrøveID]:[Longitude]],5,FALSE)</f>
        <v>56.367021999999999</v>
      </c>
      <c r="E1219">
        <f>VLOOKUP(A1219,Tabel1[[PrøveID]:[Longitude]],6,FALSE)</f>
        <v>9.3329330000000006</v>
      </c>
      <c r="F1219" t="str">
        <f>VLOOKUP(A1219,Tabel1[[PrøveID]:[Longitude]],4,FALSE)</f>
        <v>Hold sø</v>
      </c>
      <c r="G1219" s="24" t="str">
        <f>VLOOKUP(H1219,Datasæt_Analysesystemer!$D$3:$E$68,2,FALSE)</f>
        <v>Astacus leptodactylus</v>
      </c>
      <c r="H1219" t="s">
        <v>1012</v>
      </c>
      <c r="I1219" t="str">
        <f>VLOOKUP(H1219,Datasæt_Analysesystemer!$D$2:$F$68,3,FALSE)</f>
        <v>Invasiv</v>
      </c>
      <c r="J1219" t="s">
        <v>744</v>
      </c>
      <c r="K1219" t="s">
        <v>747</v>
      </c>
      <c r="L1219" t="s">
        <v>768</v>
      </c>
      <c r="M1219" t="str">
        <f t="shared" si="19"/>
        <v>Absent</v>
      </c>
    </row>
    <row r="1220" spans="1:13" x14ac:dyDescent="0.25">
      <c r="A1220" t="s">
        <v>1613</v>
      </c>
      <c r="B1220" t="str">
        <f>VLOOKUP(A1220,Tabel1[[PrøveID]:[Longitude]],3,FALSE)</f>
        <v>Miljøstyrelsen</v>
      </c>
      <c r="C1220" s="83">
        <f>VLOOKUP(A1220,Tabel1[[PrøveID]:[Longitude]],2,FALSE)</f>
        <v>44337</v>
      </c>
      <c r="D1220">
        <f>VLOOKUP(A1220,Tabel1[[PrøveID]:[Longitude]],5,FALSE)</f>
        <v>56.367021999999999</v>
      </c>
      <c r="E1220">
        <f>VLOOKUP(A1220,Tabel1[[PrøveID]:[Longitude]],6,FALSE)</f>
        <v>9.3329330000000006</v>
      </c>
      <c r="F1220" t="str">
        <f>VLOOKUP(A1220,Tabel1[[PrøveID]:[Longitude]],4,FALSE)</f>
        <v>Hold sø</v>
      </c>
      <c r="G1220" s="24" t="str">
        <f>VLOOKUP(H1220,Datasæt_Analysesystemer!$D$3:$E$68,2,FALSE)</f>
        <v>Eriocheir sinensis</v>
      </c>
      <c r="H1220" t="s">
        <v>1031</v>
      </c>
      <c r="I1220" t="str">
        <f>VLOOKUP(H1220,Datasæt_Analysesystemer!$D$2:$F$68,3,FALSE)</f>
        <v>Invasiv</v>
      </c>
      <c r="J1220" t="s">
        <v>738</v>
      </c>
      <c r="K1220" t="s">
        <v>747</v>
      </c>
      <c r="L1220" t="s">
        <v>768</v>
      </c>
      <c r="M1220" t="str">
        <f t="shared" si="19"/>
        <v>Absent</v>
      </c>
    </row>
    <row r="1221" spans="1:13" x14ac:dyDescent="0.25">
      <c r="A1221" t="s">
        <v>1613</v>
      </c>
      <c r="B1221" t="str">
        <f>VLOOKUP(A1221,Tabel1[[PrøveID]:[Longitude]],3,FALSE)</f>
        <v>Miljøstyrelsen</v>
      </c>
      <c r="C1221" s="83">
        <f>VLOOKUP(A1221,Tabel1[[PrøveID]:[Longitude]],2,FALSE)</f>
        <v>44337</v>
      </c>
      <c r="D1221">
        <f>VLOOKUP(A1221,Tabel1[[PrøveID]:[Longitude]],5,FALSE)</f>
        <v>56.367021999999999</v>
      </c>
      <c r="E1221">
        <f>VLOOKUP(A1221,Tabel1[[PrøveID]:[Longitude]],6,FALSE)</f>
        <v>9.3329330000000006</v>
      </c>
      <c r="F1221" t="str">
        <f>VLOOKUP(A1221,Tabel1[[PrøveID]:[Longitude]],4,FALSE)</f>
        <v>Hold sø</v>
      </c>
      <c r="G1221" s="24" t="str">
        <f>VLOOKUP(H1221,Datasæt_Analysesystemer!$D$3:$E$68,2,FALSE)</f>
        <v>Eriocheir sinensis</v>
      </c>
      <c r="H1221" t="s">
        <v>1031</v>
      </c>
      <c r="I1221" t="str">
        <f>VLOOKUP(H1221,Datasæt_Analysesystemer!$D$2:$F$68,3,FALSE)</f>
        <v>Invasiv</v>
      </c>
      <c r="J1221" t="s">
        <v>738</v>
      </c>
      <c r="K1221" t="s">
        <v>747</v>
      </c>
      <c r="L1221" t="s">
        <v>768</v>
      </c>
      <c r="M1221" t="str">
        <f t="shared" si="19"/>
        <v>Absent</v>
      </c>
    </row>
    <row r="1222" spans="1:13" x14ac:dyDescent="0.25">
      <c r="A1222" t="s">
        <v>1613</v>
      </c>
      <c r="B1222" t="str">
        <f>VLOOKUP(A1222,Tabel1[[PrøveID]:[Longitude]],3,FALSE)</f>
        <v>Miljøstyrelsen</v>
      </c>
      <c r="C1222" s="83">
        <f>VLOOKUP(A1222,Tabel1[[PrøveID]:[Longitude]],2,FALSE)</f>
        <v>44337</v>
      </c>
      <c r="D1222">
        <f>VLOOKUP(A1222,Tabel1[[PrøveID]:[Longitude]],5,FALSE)</f>
        <v>56.367021999999999</v>
      </c>
      <c r="E1222">
        <f>VLOOKUP(A1222,Tabel1[[PrøveID]:[Longitude]],6,FALSE)</f>
        <v>9.3329330000000006</v>
      </c>
      <c r="F1222" t="str">
        <f>VLOOKUP(A1222,Tabel1[[PrøveID]:[Longitude]],4,FALSE)</f>
        <v>Hold sø</v>
      </c>
      <c r="G1222" s="24" t="str">
        <f>VLOOKUP(H1222,Datasæt_Analysesystemer!$D$3:$E$68,2,FALSE)</f>
        <v>Dytiscus latissimus</v>
      </c>
      <c r="H1222" t="s">
        <v>1264</v>
      </c>
      <c r="I1222" t="str">
        <f>VLOOKUP(H1222,Datasæt_Analysesystemer!$D$2:$F$68,3,FALSE)</f>
        <v>Sjælden</v>
      </c>
      <c r="J1222" t="s">
        <v>744</v>
      </c>
      <c r="K1222" t="s">
        <v>747</v>
      </c>
      <c r="L1222" t="s">
        <v>768</v>
      </c>
      <c r="M1222" t="str">
        <f t="shared" si="19"/>
        <v>Absent</v>
      </c>
    </row>
    <row r="1223" spans="1:13" x14ac:dyDescent="0.25">
      <c r="A1223" t="s">
        <v>1613</v>
      </c>
      <c r="B1223" t="str">
        <f>VLOOKUP(A1223,Tabel1[[PrøveID]:[Longitude]],3,FALSE)</f>
        <v>Miljøstyrelsen</v>
      </c>
      <c r="C1223" s="83">
        <f>VLOOKUP(A1223,Tabel1[[PrøveID]:[Longitude]],2,FALSE)</f>
        <v>44337</v>
      </c>
      <c r="D1223">
        <f>VLOOKUP(A1223,Tabel1[[PrøveID]:[Longitude]],5,FALSE)</f>
        <v>56.367021999999999</v>
      </c>
      <c r="E1223">
        <f>VLOOKUP(A1223,Tabel1[[PrøveID]:[Longitude]],6,FALSE)</f>
        <v>9.3329330000000006</v>
      </c>
      <c r="F1223" t="str">
        <f>VLOOKUP(A1223,Tabel1[[PrøveID]:[Longitude]],4,FALSE)</f>
        <v>Hold sø</v>
      </c>
      <c r="G1223" s="24" t="str">
        <f>VLOOKUP(H1223,Datasæt_Analysesystemer!$D$3:$E$68,2,FALSE)</f>
        <v>Dytiscus latissimus</v>
      </c>
      <c r="H1223" t="s">
        <v>1264</v>
      </c>
      <c r="I1223" t="str">
        <f>VLOOKUP(H1223,Datasæt_Analysesystemer!$D$2:$F$68,3,FALSE)</f>
        <v>Sjælden</v>
      </c>
      <c r="J1223" t="s">
        <v>744</v>
      </c>
      <c r="K1223" t="s">
        <v>747</v>
      </c>
      <c r="L1223" t="s">
        <v>768</v>
      </c>
      <c r="M1223" t="str">
        <f t="shared" si="19"/>
        <v>Absent</v>
      </c>
    </row>
    <row r="1224" spans="1:13" x14ac:dyDescent="0.25">
      <c r="A1224" t="s">
        <v>1612</v>
      </c>
      <c r="B1224" t="str">
        <f>VLOOKUP(A1224,Tabel1[[PrøveID]:[Longitude]],3,FALSE)</f>
        <v>Miljøstyrelsen</v>
      </c>
      <c r="C1224" s="83">
        <f>VLOOKUP(A1224,Tabel1[[PrøveID]:[Longitude]],2,FALSE)</f>
        <v>44327</v>
      </c>
      <c r="D1224">
        <f>VLOOKUP(A1224,Tabel1[[PrøveID]:[Longitude]],5,FALSE)</f>
        <v>55.803244499999998</v>
      </c>
      <c r="E1224">
        <f>VLOOKUP(A1224,Tabel1[[PrøveID]:[Longitude]],6,FALSE)</f>
        <v>12.388351999999999</v>
      </c>
      <c r="F1224" t="str">
        <f>VLOOKUP(A1224,Tabel1[[PrøveID]:[Longitude]],4,FALSE)</f>
        <v>Furesø (Sø)</v>
      </c>
      <c r="G1224" s="24" t="str">
        <f>VLOOKUP(H1224,Datasæt_Analysesystemer!$D$3:$E$68,2,FALSE)</f>
        <v>Perca fluviatilis</v>
      </c>
      <c r="H1224" t="s">
        <v>804</v>
      </c>
      <c r="I1224" t="str">
        <f>VLOOKUP(H1224,Datasæt_Analysesystemer!$D$2:$F$68,3,FALSE)</f>
        <v>Almindelig</v>
      </c>
      <c r="J1224" t="s">
        <v>744</v>
      </c>
      <c r="K1224" t="s">
        <v>802</v>
      </c>
      <c r="L1224" t="s">
        <v>768</v>
      </c>
      <c r="M1224" t="str">
        <f t="shared" si="19"/>
        <v>Present_Ct&gt;41</v>
      </c>
    </row>
    <row r="1225" spans="1:13" x14ac:dyDescent="0.25">
      <c r="A1225" t="s">
        <v>1612</v>
      </c>
      <c r="B1225" t="str">
        <f>VLOOKUP(A1225,Tabel1[[PrøveID]:[Longitude]],3,FALSE)</f>
        <v>Miljøstyrelsen</v>
      </c>
      <c r="C1225" s="83">
        <f>VLOOKUP(A1225,Tabel1[[PrøveID]:[Longitude]],2,FALSE)</f>
        <v>44327</v>
      </c>
      <c r="D1225">
        <f>VLOOKUP(A1225,Tabel1[[PrøveID]:[Longitude]],5,FALSE)</f>
        <v>55.803244499999998</v>
      </c>
      <c r="E1225">
        <f>VLOOKUP(A1225,Tabel1[[PrøveID]:[Longitude]],6,FALSE)</f>
        <v>12.388351999999999</v>
      </c>
      <c r="F1225" t="str">
        <f>VLOOKUP(A1225,Tabel1[[PrøveID]:[Longitude]],4,FALSE)</f>
        <v>Furesø (Sø)</v>
      </c>
      <c r="G1225" s="24" t="str">
        <f>VLOOKUP(H1225,Datasæt_Analysesystemer!$D$3:$E$68,2,FALSE)</f>
        <v>Perca fluviatilis</v>
      </c>
      <c r="H1225" t="s">
        <v>804</v>
      </c>
      <c r="I1225" t="str">
        <f>VLOOKUP(H1225,Datasæt_Analysesystemer!$D$2:$F$68,3,FALSE)</f>
        <v>Almindelig</v>
      </c>
      <c r="J1225" t="s">
        <v>738</v>
      </c>
      <c r="K1225" t="s">
        <v>802</v>
      </c>
      <c r="L1225" t="s">
        <v>741</v>
      </c>
      <c r="M1225" t="str">
        <f t="shared" si="19"/>
        <v>Present_Ct&lt;41</v>
      </c>
    </row>
    <row r="1226" spans="1:13" x14ac:dyDescent="0.25">
      <c r="A1226" t="s">
        <v>1612</v>
      </c>
      <c r="B1226" t="str">
        <f>VLOOKUP(A1226,Tabel1[[PrøveID]:[Longitude]],3,FALSE)</f>
        <v>Miljøstyrelsen</v>
      </c>
      <c r="C1226" s="83">
        <f>VLOOKUP(A1226,Tabel1[[PrøveID]:[Longitude]],2,FALSE)</f>
        <v>44327</v>
      </c>
      <c r="D1226">
        <f>VLOOKUP(A1226,Tabel1[[PrøveID]:[Longitude]],5,FALSE)</f>
        <v>55.803244499999998</v>
      </c>
      <c r="E1226">
        <f>VLOOKUP(A1226,Tabel1[[PrøveID]:[Longitude]],6,FALSE)</f>
        <v>12.388351999999999</v>
      </c>
      <c r="F1226" t="str">
        <f>VLOOKUP(A1226,Tabel1[[PrøveID]:[Longitude]],4,FALSE)</f>
        <v>Furesø (Sø)</v>
      </c>
      <c r="G1226" s="24" t="str">
        <f>VLOOKUP(H1226,Datasæt_Analysesystemer!$D$3:$E$68,2,FALSE)</f>
        <v>Rutilus rutilus</v>
      </c>
      <c r="H1226" t="s">
        <v>805</v>
      </c>
      <c r="I1226" t="str">
        <f>VLOOKUP(H1226,Datasæt_Analysesystemer!$D$2:$F$68,3,FALSE)</f>
        <v>Almindelig</v>
      </c>
      <c r="J1226" t="s">
        <v>738</v>
      </c>
      <c r="K1226" t="s">
        <v>802</v>
      </c>
      <c r="L1226" t="s">
        <v>741</v>
      </c>
      <c r="M1226" t="str">
        <f t="shared" si="19"/>
        <v>Present_Ct&lt;41</v>
      </c>
    </row>
    <row r="1227" spans="1:13" x14ac:dyDescent="0.25">
      <c r="A1227" t="s">
        <v>1612</v>
      </c>
      <c r="B1227" t="str">
        <f>VLOOKUP(A1227,Tabel1[[PrøveID]:[Longitude]],3,FALSE)</f>
        <v>Miljøstyrelsen</v>
      </c>
      <c r="C1227" s="83">
        <f>VLOOKUP(A1227,Tabel1[[PrøveID]:[Longitude]],2,FALSE)</f>
        <v>44327</v>
      </c>
      <c r="D1227">
        <f>VLOOKUP(A1227,Tabel1[[PrøveID]:[Longitude]],5,FALSE)</f>
        <v>55.803244499999998</v>
      </c>
      <c r="E1227">
        <f>VLOOKUP(A1227,Tabel1[[PrøveID]:[Longitude]],6,FALSE)</f>
        <v>12.388351999999999</v>
      </c>
      <c r="F1227" t="str">
        <f>VLOOKUP(A1227,Tabel1[[PrøveID]:[Longitude]],4,FALSE)</f>
        <v>Furesø (Sø)</v>
      </c>
      <c r="G1227" s="24" t="str">
        <f>VLOOKUP(H1227,Datasæt_Analysesystemer!$D$3:$E$68,2,FALSE)</f>
        <v>Rutilus rutilus</v>
      </c>
      <c r="H1227" t="s">
        <v>805</v>
      </c>
      <c r="I1227" t="str">
        <f>VLOOKUP(H1227,Datasæt_Analysesystemer!$D$2:$F$68,3,FALSE)</f>
        <v>Almindelig</v>
      </c>
      <c r="J1227" t="s">
        <v>744</v>
      </c>
      <c r="K1227" t="s">
        <v>747</v>
      </c>
      <c r="L1227" t="s">
        <v>768</v>
      </c>
      <c r="M1227" t="str">
        <f t="shared" si="19"/>
        <v>Absent</v>
      </c>
    </row>
    <row r="1228" spans="1:13" x14ac:dyDescent="0.25">
      <c r="A1228" t="s">
        <v>1612</v>
      </c>
      <c r="B1228" t="str">
        <f>VLOOKUP(A1228,Tabel1[[PrøveID]:[Longitude]],3,FALSE)</f>
        <v>Miljøstyrelsen</v>
      </c>
      <c r="C1228" s="83">
        <f>VLOOKUP(A1228,Tabel1[[PrøveID]:[Longitude]],2,FALSE)</f>
        <v>44327</v>
      </c>
      <c r="D1228">
        <f>VLOOKUP(A1228,Tabel1[[PrøveID]:[Longitude]],5,FALSE)</f>
        <v>55.803244499999998</v>
      </c>
      <c r="E1228">
        <f>VLOOKUP(A1228,Tabel1[[PrøveID]:[Longitude]],6,FALSE)</f>
        <v>12.388351999999999</v>
      </c>
      <c r="F1228" t="str">
        <f>VLOOKUP(A1228,Tabel1[[PrøveID]:[Longitude]],4,FALSE)</f>
        <v>Furesø (Sø)</v>
      </c>
      <c r="G1228" s="24" t="str">
        <f>VLOOKUP(H1228,Datasæt_Analysesystemer!$D$3:$E$68,2,FALSE)</f>
        <v>Triturus cristatus</v>
      </c>
      <c r="H1228" t="s">
        <v>1106</v>
      </c>
      <c r="I1228" t="str">
        <f>VLOOKUP(H1228,Datasæt_Analysesystemer!$D$2:$F$68,3,FALSE)</f>
        <v>Truet</v>
      </c>
      <c r="J1228" t="s">
        <v>738</v>
      </c>
      <c r="K1228" t="s">
        <v>747</v>
      </c>
      <c r="L1228" t="s">
        <v>768</v>
      </c>
      <c r="M1228" t="str">
        <f t="shared" si="19"/>
        <v>Absent</v>
      </c>
    </row>
    <row r="1229" spans="1:13" x14ac:dyDescent="0.25">
      <c r="A1229" t="s">
        <v>1612</v>
      </c>
      <c r="B1229" t="str">
        <f>VLOOKUP(A1229,Tabel1[[PrøveID]:[Longitude]],3,FALSE)</f>
        <v>Miljøstyrelsen</v>
      </c>
      <c r="C1229" s="83">
        <f>VLOOKUP(A1229,Tabel1[[PrøveID]:[Longitude]],2,FALSE)</f>
        <v>44327</v>
      </c>
      <c r="D1229">
        <f>VLOOKUP(A1229,Tabel1[[PrøveID]:[Longitude]],5,FALSE)</f>
        <v>55.803244499999998</v>
      </c>
      <c r="E1229">
        <f>VLOOKUP(A1229,Tabel1[[PrøveID]:[Longitude]],6,FALSE)</f>
        <v>12.388351999999999</v>
      </c>
      <c r="F1229" t="str">
        <f>VLOOKUP(A1229,Tabel1[[PrøveID]:[Longitude]],4,FALSE)</f>
        <v>Furesø (Sø)</v>
      </c>
      <c r="G1229" s="24" t="str">
        <f>VLOOKUP(H1229,Datasæt_Analysesystemer!$D$3:$E$68,2,FALSE)</f>
        <v>Triturus cristatus</v>
      </c>
      <c r="H1229" t="s">
        <v>1106</v>
      </c>
      <c r="I1229" t="str">
        <f>VLOOKUP(H1229,Datasæt_Analysesystemer!$D$2:$F$68,3,FALSE)</f>
        <v>Truet</v>
      </c>
      <c r="J1229" t="s">
        <v>738</v>
      </c>
      <c r="K1229" t="s">
        <v>747</v>
      </c>
      <c r="L1229" t="s">
        <v>768</v>
      </c>
      <c r="M1229" t="str">
        <f t="shared" si="19"/>
        <v>Absent</v>
      </c>
    </row>
    <row r="1230" spans="1:13" x14ac:dyDescent="0.25">
      <c r="A1230" t="s">
        <v>1612</v>
      </c>
      <c r="B1230" t="str">
        <f>VLOOKUP(A1230,Tabel1[[PrøveID]:[Longitude]],3,FALSE)</f>
        <v>Miljøstyrelsen</v>
      </c>
      <c r="C1230" s="83">
        <f>VLOOKUP(A1230,Tabel1[[PrøveID]:[Longitude]],2,FALSE)</f>
        <v>44327</v>
      </c>
      <c r="D1230">
        <f>VLOOKUP(A1230,Tabel1[[PrøveID]:[Longitude]],5,FALSE)</f>
        <v>55.803244499999998</v>
      </c>
      <c r="E1230">
        <f>VLOOKUP(A1230,Tabel1[[PrøveID]:[Longitude]],6,FALSE)</f>
        <v>12.388351999999999</v>
      </c>
      <c r="F1230" t="str">
        <f>VLOOKUP(A1230,Tabel1[[PrøveID]:[Longitude]],4,FALSE)</f>
        <v>Furesø (Sø)</v>
      </c>
      <c r="G1230" s="24" t="str">
        <f>VLOOKUP(H1230,Datasæt_Analysesystemer!$D$3:$E$68,2,FALSE)</f>
        <v>Esox lucius</v>
      </c>
      <c r="H1230" t="s">
        <v>806</v>
      </c>
      <c r="I1230" t="str">
        <f>VLOOKUP(H1230,Datasæt_Analysesystemer!$D$2:$F$68,3,FALSE)</f>
        <v>Almindelig</v>
      </c>
      <c r="J1230" t="s">
        <v>738</v>
      </c>
      <c r="K1230" t="s">
        <v>747</v>
      </c>
      <c r="L1230" t="s">
        <v>768</v>
      </c>
      <c r="M1230" t="str">
        <f t="shared" si="19"/>
        <v>Absent</v>
      </c>
    </row>
    <row r="1231" spans="1:13" x14ac:dyDescent="0.25">
      <c r="A1231" t="s">
        <v>1612</v>
      </c>
      <c r="B1231" t="str">
        <f>VLOOKUP(A1231,Tabel1[[PrøveID]:[Longitude]],3,FALSE)</f>
        <v>Miljøstyrelsen</v>
      </c>
      <c r="C1231" s="83">
        <f>VLOOKUP(A1231,Tabel1[[PrøveID]:[Longitude]],2,FALSE)</f>
        <v>44327</v>
      </c>
      <c r="D1231">
        <f>VLOOKUP(A1231,Tabel1[[PrøveID]:[Longitude]],5,FALSE)</f>
        <v>55.803244499999998</v>
      </c>
      <c r="E1231">
        <f>VLOOKUP(A1231,Tabel1[[PrøveID]:[Longitude]],6,FALSE)</f>
        <v>12.388351999999999</v>
      </c>
      <c r="F1231" t="str">
        <f>VLOOKUP(A1231,Tabel1[[PrøveID]:[Longitude]],4,FALSE)</f>
        <v>Furesø (Sø)</v>
      </c>
      <c r="G1231" s="24" t="str">
        <f>VLOOKUP(H1231,Datasæt_Analysesystemer!$D$3:$E$68,2,FALSE)</f>
        <v>Esox lucius</v>
      </c>
      <c r="H1231" t="s">
        <v>806</v>
      </c>
      <c r="I1231" t="str">
        <f>VLOOKUP(H1231,Datasæt_Analysesystemer!$D$2:$F$68,3,FALSE)</f>
        <v>Almindelig</v>
      </c>
      <c r="J1231" t="s">
        <v>738</v>
      </c>
      <c r="K1231" t="s">
        <v>747</v>
      </c>
      <c r="L1231" t="s">
        <v>768</v>
      </c>
      <c r="M1231" t="str">
        <f t="shared" si="19"/>
        <v>Absent</v>
      </c>
    </row>
    <row r="1232" spans="1:13" x14ac:dyDescent="0.25">
      <c r="A1232" t="s">
        <v>1612</v>
      </c>
      <c r="B1232" t="str">
        <f>VLOOKUP(A1232,Tabel1[[PrøveID]:[Longitude]],3,FALSE)</f>
        <v>Miljøstyrelsen</v>
      </c>
      <c r="C1232" s="83">
        <f>VLOOKUP(A1232,Tabel1[[PrøveID]:[Longitude]],2,FALSE)</f>
        <v>44327</v>
      </c>
      <c r="D1232">
        <f>VLOOKUP(A1232,Tabel1[[PrøveID]:[Longitude]],5,FALSE)</f>
        <v>55.803244499999998</v>
      </c>
      <c r="E1232">
        <f>VLOOKUP(A1232,Tabel1[[PrøveID]:[Longitude]],6,FALSE)</f>
        <v>12.388351999999999</v>
      </c>
      <c r="F1232" t="str">
        <f>VLOOKUP(A1232,Tabel1[[PrøveID]:[Longitude]],4,FALSE)</f>
        <v>Furesø (Sø)</v>
      </c>
      <c r="G1232" s="24" t="str">
        <f>VLOOKUP(H1232,Datasæt_Analysesystemer!$D$3:$E$68,2,FALSE)</f>
        <v>Cyprinus carpio</v>
      </c>
      <c r="H1232" t="s">
        <v>807</v>
      </c>
      <c r="I1232" t="str">
        <f>VLOOKUP(H1232,Datasæt_Analysesystemer!$D$2:$F$68,3,FALSE)</f>
        <v>Invasiv</v>
      </c>
      <c r="J1232" t="s">
        <v>744</v>
      </c>
      <c r="K1232" t="s">
        <v>747</v>
      </c>
      <c r="L1232" t="s">
        <v>768</v>
      </c>
      <c r="M1232" t="str">
        <f t="shared" si="19"/>
        <v>Absent</v>
      </c>
    </row>
    <row r="1233" spans="1:13" x14ac:dyDescent="0.25">
      <c r="A1233" t="s">
        <v>1612</v>
      </c>
      <c r="B1233" t="str">
        <f>VLOOKUP(A1233,Tabel1[[PrøveID]:[Longitude]],3,FALSE)</f>
        <v>Miljøstyrelsen</v>
      </c>
      <c r="C1233" s="83">
        <f>VLOOKUP(A1233,Tabel1[[PrøveID]:[Longitude]],2,FALSE)</f>
        <v>44327</v>
      </c>
      <c r="D1233">
        <f>VLOOKUP(A1233,Tabel1[[PrøveID]:[Longitude]],5,FALSE)</f>
        <v>55.803244499999998</v>
      </c>
      <c r="E1233">
        <f>VLOOKUP(A1233,Tabel1[[PrøveID]:[Longitude]],6,FALSE)</f>
        <v>12.388351999999999</v>
      </c>
      <c r="F1233" t="str">
        <f>VLOOKUP(A1233,Tabel1[[PrøveID]:[Longitude]],4,FALSE)</f>
        <v>Furesø (Sø)</v>
      </c>
      <c r="G1233" s="24" t="str">
        <f>VLOOKUP(H1233,Datasæt_Analysesystemer!$D$3:$E$68,2,FALSE)</f>
        <v>Cyprinus carpio</v>
      </c>
      <c r="H1233" t="s">
        <v>807</v>
      </c>
      <c r="I1233" t="str">
        <f>VLOOKUP(H1233,Datasæt_Analysesystemer!$D$2:$F$68,3,FALSE)</f>
        <v>Invasiv</v>
      </c>
      <c r="J1233" t="s">
        <v>744</v>
      </c>
      <c r="K1233" t="s">
        <v>747</v>
      </c>
      <c r="L1233" t="s">
        <v>768</v>
      </c>
      <c r="M1233" t="str">
        <f t="shared" si="19"/>
        <v>Absent</v>
      </c>
    </row>
    <row r="1234" spans="1:13" x14ac:dyDescent="0.25">
      <c r="A1234" t="s">
        <v>1612</v>
      </c>
      <c r="B1234" t="str">
        <f>VLOOKUP(A1234,Tabel1[[PrøveID]:[Longitude]],3,FALSE)</f>
        <v>Miljøstyrelsen</v>
      </c>
      <c r="C1234" s="83">
        <f>VLOOKUP(A1234,Tabel1[[PrøveID]:[Longitude]],2,FALSE)</f>
        <v>44327</v>
      </c>
      <c r="D1234">
        <f>VLOOKUP(A1234,Tabel1[[PrøveID]:[Longitude]],5,FALSE)</f>
        <v>55.803244499999998</v>
      </c>
      <c r="E1234">
        <f>VLOOKUP(A1234,Tabel1[[PrøveID]:[Longitude]],6,FALSE)</f>
        <v>12.388351999999999</v>
      </c>
      <c r="F1234" t="str">
        <f>VLOOKUP(A1234,Tabel1[[PrøveID]:[Longitude]],4,FALSE)</f>
        <v>Furesø (Sø)</v>
      </c>
      <c r="G1234" s="24" t="str">
        <f>VLOOKUP(H1234,Datasæt_Analysesystemer!$D$3:$E$68,2,FALSE)</f>
        <v>Carassius auratus</v>
      </c>
      <c r="H1234" t="s">
        <v>1086</v>
      </c>
      <c r="I1234" t="str">
        <f>VLOOKUP(H1234,Datasæt_Analysesystemer!$D$2:$F$68,3,FALSE)</f>
        <v>Invasiv</v>
      </c>
      <c r="J1234" t="s">
        <v>738</v>
      </c>
      <c r="K1234" t="s">
        <v>747</v>
      </c>
      <c r="L1234" t="s">
        <v>768</v>
      </c>
      <c r="M1234" t="str">
        <f t="shared" si="19"/>
        <v>Absent</v>
      </c>
    </row>
    <row r="1235" spans="1:13" x14ac:dyDescent="0.25">
      <c r="A1235" t="s">
        <v>1612</v>
      </c>
      <c r="B1235" t="str">
        <f>VLOOKUP(A1235,Tabel1[[PrøveID]:[Longitude]],3,FALSE)</f>
        <v>Miljøstyrelsen</v>
      </c>
      <c r="C1235" s="83">
        <f>VLOOKUP(A1235,Tabel1[[PrøveID]:[Longitude]],2,FALSE)</f>
        <v>44327</v>
      </c>
      <c r="D1235">
        <f>VLOOKUP(A1235,Tabel1[[PrøveID]:[Longitude]],5,FALSE)</f>
        <v>55.803244499999998</v>
      </c>
      <c r="E1235">
        <f>VLOOKUP(A1235,Tabel1[[PrøveID]:[Longitude]],6,FALSE)</f>
        <v>12.388351999999999</v>
      </c>
      <c r="F1235" t="str">
        <f>VLOOKUP(A1235,Tabel1[[PrøveID]:[Longitude]],4,FALSE)</f>
        <v>Furesø (Sø)</v>
      </c>
      <c r="G1235" s="24" t="str">
        <f>VLOOKUP(H1235,Datasæt_Analysesystemer!$D$3:$E$68,2,FALSE)</f>
        <v>Carassius auratus</v>
      </c>
      <c r="H1235" t="s">
        <v>1086</v>
      </c>
      <c r="I1235" t="str">
        <f>VLOOKUP(H1235,Datasæt_Analysesystemer!$D$2:$F$68,3,FALSE)</f>
        <v>Invasiv</v>
      </c>
      <c r="J1235" t="s">
        <v>744</v>
      </c>
      <c r="K1235" t="s">
        <v>747</v>
      </c>
      <c r="L1235" t="s">
        <v>768</v>
      </c>
      <c r="M1235" t="str">
        <f t="shared" si="19"/>
        <v>Absent</v>
      </c>
    </row>
    <row r="1236" spans="1:13" x14ac:dyDescent="0.25">
      <c r="A1236" t="s">
        <v>1612</v>
      </c>
      <c r="B1236" t="str">
        <f>VLOOKUP(A1236,Tabel1[[PrøveID]:[Longitude]],3,FALSE)</f>
        <v>Miljøstyrelsen</v>
      </c>
      <c r="C1236" s="83">
        <f>VLOOKUP(A1236,Tabel1[[PrøveID]:[Longitude]],2,FALSE)</f>
        <v>44327</v>
      </c>
      <c r="D1236">
        <f>VLOOKUP(A1236,Tabel1[[PrøveID]:[Longitude]],5,FALSE)</f>
        <v>55.803244499999998</v>
      </c>
      <c r="E1236">
        <f>VLOOKUP(A1236,Tabel1[[PrøveID]:[Longitude]],6,FALSE)</f>
        <v>12.388351999999999</v>
      </c>
      <c r="F1236" t="str">
        <f>VLOOKUP(A1236,Tabel1[[PrøveID]:[Longitude]],4,FALSE)</f>
        <v>Furesø (Sø)</v>
      </c>
      <c r="G1236" s="24" t="str">
        <f>VLOOKUP(H1236,Datasæt_Analysesystemer!$D$3:$E$68,2,FALSE)</f>
        <v>Lissotriton vulgaris</v>
      </c>
      <c r="H1236" t="s">
        <v>1047</v>
      </c>
      <c r="I1236" t="str">
        <f>VLOOKUP(H1236,Datasæt_Analysesystemer!$D$2:$F$68,3,FALSE)</f>
        <v>Truet</v>
      </c>
      <c r="J1236" t="s">
        <v>738</v>
      </c>
      <c r="K1236" t="s">
        <v>747</v>
      </c>
      <c r="L1236" t="s">
        <v>768</v>
      </c>
      <c r="M1236" t="str">
        <f t="shared" si="19"/>
        <v>Absent</v>
      </c>
    </row>
    <row r="1237" spans="1:13" x14ac:dyDescent="0.25">
      <c r="A1237" t="s">
        <v>1612</v>
      </c>
      <c r="B1237" t="str">
        <f>VLOOKUP(A1237,Tabel1[[PrøveID]:[Longitude]],3,FALSE)</f>
        <v>Miljøstyrelsen</v>
      </c>
      <c r="C1237" s="83">
        <f>VLOOKUP(A1237,Tabel1[[PrøveID]:[Longitude]],2,FALSE)</f>
        <v>44327</v>
      </c>
      <c r="D1237">
        <f>VLOOKUP(A1237,Tabel1[[PrøveID]:[Longitude]],5,FALSE)</f>
        <v>55.803244499999998</v>
      </c>
      <c r="E1237">
        <f>VLOOKUP(A1237,Tabel1[[PrøveID]:[Longitude]],6,FALSE)</f>
        <v>12.388351999999999</v>
      </c>
      <c r="F1237" t="str">
        <f>VLOOKUP(A1237,Tabel1[[PrøveID]:[Longitude]],4,FALSE)</f>
        <v>Furesø (Sø)</v>
      </c>
      <c r="G1237" s="24" t="str">
        <f>VLOOKUP(H1237,Datasæt_Analysesystemer!$D$3:$E$68,2,FALSE)</f>
        <v>Lissotriton vulgaris</v>
      </c>
      <c r="H1237" t="s">
        <v>1047</v>
      </c>
      <c r="I1237" t="str">
        <f>VLOOKUP(H1237,Datasæt_Analysesystemer!$D$2:$F$68,3,FALSE)</f>
        <v>Truet</v>
      </c>
      <c r="J1237" t="s">
        <v>738</v>
      </c>
      <c r="K1237" t="s">
        <v>747</v>
      </c>
      <c r="L1237" t="s">
        <v>768</v>
      </c>
      <c r="M1237" t="str">
        <f t="shared" si="19"/>
        <v>Absent</v>
      </c>
    </row>
    <row r="1238" spans="1:13" x14ac:dyDescent="0.25">
      <c r="A1238" t="s">
        <v>1612</v>
      </c>
      <c r="B1238" t="str">
        <f>VLOOKUP(A1238,Tabel1[[PrøveID]:[Longitude]],3,FALSE)</f>
        <v>Miljøstyrelsen</v>
      </c>
      <c r="C1238" s="83">
        <f>VLOOKUP(A1238,Tabel1[[PrøveID]:[Longitude]],2,FALSE)</f>
        <v>44327</v>
      </c>
      <c r="D1238">
        <f>VLOOKUP(A1238,Tabel1[[PrøveID]:[Longitude]],5,FALSE)</f>
        <v>55.803244499999998</v>
      </c>
      <c r="E1238">
        <f>VLOOKUP(A1238,Tabel1[[PrøveID]:[Longitude]],6,FALSE)</f>
        <v>12.388351999999999</v>
      </c>
      <c r="F1238" t="str">
        <f>VLOOKUP(A1238,Tabel1[[PrøveID]:[Longitude]],4,FALSE)</f>
        <v>Furesø (Sø)</v>
      </c>
      <c r="G1238" s="24" t="str">
        <f>VLOOKUP(H1238,Datasæt_Analysesystemer!$D$3:$E$68,2,FALSE)</f>
        <v>Astacus astacus</v>
      </c>
      <c r="H1238" t="s">
        <v>810</v>
      </c>
      <c r="I1238" t="str">
        <f>VLOOKUP(H1238,Datasæt_Analysesystemer!$D$2:$F$68,3,FALSE)</f>
        <v>Almindelig</v>
      </c>
      <c r="J1238" t="s">
        <v>738</v>
      </c>
      <c r="K1238" t="s">
        <v>747</v>
      </c>
      <c r="L1238" t="s">
        <v>768</v>
      </c>
      <c r="M1238" t="str">
        <f t="shared" si="19"/>
        <v>Absent</v>
      </c>
    </row>
    <row r="1239" spans="1:13" x14ac:dyDescent="0.25">
      <c r="A1239" t="s">
        <v>1612</v>
      </c>
      <c r="B1239" t="str">
        <f>VLOOKUP(A1239,Tabel1[[PrøveID]:[Longitude]],3,FALSE)</f>
        <v>Miljøstyrelsen</v>
      </c>
      <c r="C1239" s="83">
        <f>VLOOKUP(A1239,Tabel1[[PrøveID]:[Longitude]],2,FALSE)</f>
        <v>44327</v>
      </c>
      <c r="D1239">
        <f>VLOOKUP(A1239,Tabel1[[PrøveID]:[Longitude]],5,FALSE)</f>
        <v>55.803244499999998</v>
      </c>
      <c r="E1239">
        <f>VLOOKUP(A1239,Tabel1[[PrøveID]:[Longitude]],6,FALSE)</f>
        <v>12.388351999999999</v>
      </c>
      <c r="F1239" t="str">
        <f>VLOOKUP(A1239,Tabel1[[PrøveID]:[Longitude]],4,FALSE)</f>
        <v>Furesø (Sø)</v>
      </c>
      <c r="G1239" s="24" t="str">
        <f>VLOOKUP(H1239,Datasæt_Analysesystemer!$D$3:$E$68,2,FALSE)</f>
        <v>Astacus astacus</v>
      </c>
      <c r="H1239" t="s">
        <v>810</v>
      </c>
      <c r="I1239" t="str">
        <f>VLOOKUP(H1239,Datasæt_Analysesystemer!$D$2:$F$68,3,FALSE)</f>
        <v>Almindelig</v>
      </c>
      <c r="J1239" t="s">
        <v>738</v>
      </c>
      <c r="K1239" t="s">
        <v>747</v>
      </c>
      <c r="L1239" t="s">
        <v>768</v>
      </c>
      <c r="M1239" t="str">
        <f t="shared" si="19"/>
        <v>Absent</v>
      </c>
    </row>
    <row r="1240" spans="1:13" x14ac:dyDescent="0.25">
      <c r="A1240" t="s">
        <v>1612</v>
      </c>
      <c r="B1240" t="str">
        <f>VLOOKUP(A1240,Tabel1[[PrøveID]:[Longitude]],3,FALSE)</f>
        <v>Miljøstyrelsen</v>
      </c>
      <c r="C1240" s="83">
        <f>VLOOKUP(A1240,Tabel1[[PrøveID]:[Longitude]],2,FALSE)</f>
        <v>44327</v>
      </c>
      <c r="D1240">
        <f>VLOOKUP(A1240,Tabel1[[PrøveID]:[Longitude]],5,FALSE)</f>
        <v>55.803244499999998</v>
      </c>
      <c r="E1240">
        <f>VLOOKUP(A1240,Tabel1[[PrøveID]:[Longitude]],6,FALSE)</f>
        <v>12.388351999999999</v>
      </c>
      <c r="F1240" t="str">
        <f>VLOOKUP(A1240,Tabel1[[PrøveID]:[Longitude]],4,FALSE)</f>
        <v>Furesø (Sø)</v>
      </c>
      <c r="G1240" s="24" t="str">
        <f>VLOOKUP(H1240,Datasæt_Analysesystemer!$D$3:$E$68,2,FALSE)</f>
        <v>Pacifastacus leniusculus</v>
      </c>
      <c r="H1240" t="s">
        <v>811</v>
      </c>
      <c r="I1240" t="str">
        <f>VLOOKUP(H1240,Datasæt_Analysesystemer!$D$2:$F$68,3,FALSE)</f>
        <v>Invasiv</v>
      </c>
      <c r="J1240" t="s">
        <v>738</v>
      </c>
      <c r="K1240" t="s">
        <v>747</v>
      </c>
      <c r="L1240" t="s">
        <v>768</v>
      </c>
      <c r="M1240" t="str">
        <f t="shared" si="19"/>
        <v>Absent</v>
      </c>
    </row>
    <row r="1241" spans="1:13" x14ac:dyDescent="0.25">
      <c r="A1241" t="s">
        <v>1612</v>
      </c>
      <c r="B1241" t="str">
        <f>VLOOKUP(A1241,Tabel1[[PrøveID]:[Longitude]],3,FALSE)</f>
        <v>Miljøstyrelsen</v>
      </c>
      <c r="C1241" s="83">
        <f>VLOOKUP(A1241,Tabel1[[PrøveID]:[Longitude]],2,FALSE)</f>
        <v>44327</v>
      </c>
      <c r="D1241">
        <f>VLOOKUP(A1241,Tabel1[[PrøveID]:[Longitude]],5,FALSE)</f>
        <v>55.803244499999998</v>
      </c>
      <c r="E1241">
        <f>VLOOKUP(A1241,Tabel1[[PrøveID]:[Longitude]],6,FALSE)</f>
        <v>12.388351999999999</v>
      </c>
      <c r="F1241" t="str">
        <f>VLOOKUP(A1241,Tabel1[[PrøveID]:[Longitude]],4,FALSE)</f>
        <v>Furesø (Sø)</v>
      </c>
      <c r="G1241" s="24" t="str">
        <f>VLOOKUP(H1241,Datasæt_Analysesystemer!$D$3:$E$68,2,FALSE)</f>
        <v>Pacifastacus leniusculus</v>
      </c>
      <c r="H1241" t="s">
        <v>811</v>
      </c>
      <c r="I1241" t="str">
        <f>VLOOKUP(H1241,Datasæt_Analysesystemer!$D$2:$F$68,3,FALSE)</f>
        <v>Invasiv</v>
      </c>
      <c r="J1241" t="s">
        <v>744</v>
      </c>
      <c r="K1241" t="s">
        <v>747</v>
      </c>
      <c r="L1241" t="s">
        <v>768</v>
      </c>
      <c r="M1241" t="str">
        <f t="shared" si="19"/>
        <v>Absent</v>
      </c>
    </row>
    <row r="1242" spans="1:13" x14ac:dyDescent="0.25">
      <c r="A1242" t="s">
        <v>1612</v>
      </c>
      <c r="B1242" t="str">
        <f>VLOOKUP(A1242,Tabel1[[PrøveID]:[Longitude]],3,FALSE)</f>
        <v>Miljøstyrelsen</v>
      </c>
      <c r="C1242" s="83">
        <f>VLOOKUP(A1242,Tabel1[[PrøveID]:[Longitude]],2,FALSE)</f>
        <v>44327</v>
      </c>
      <c r="D1242">
        <f>VLOOKUP(A1242,Tabel1[[PrøveID]:[Longitude]],5,FALSE)</f>
        <v>55.803244499999998</v>
      </c>
      <c r="E1242">
        <f>VLOOKUP(A1242,Tabel1[[PrøveID]:[Longitude]],6,FALSE)</f>
        <v>12.388351999999999</v>
      </c>
      <c r="F1242" t="str">
        <f>VLOOKUP(A1242,Tabel1[[PrøveID]:[Longitude]],4,FALSE)</f>
        <v>Furesø (Sø)</v>
      </c>
      <c r="G1242" s="24" t="str">
        <f>VLOOKUP(H1242,Datasæt_Analysesystemer!$D$3:$E$68,2,FALSE)</f>
        <v>Astacus leptodactylus</v>
      </c>
      <c r="H1242" t="s">
        <v>1012</v>
      </c>
      <c r="I1242" t="str">
        <f>VLOOKUP(H1242,Datasæt_Analysesystemer!$D$2:$F$68,3,FALSE)</f>
        <v>Invasiv</v>
      </c>
      <c r="J1242" t="s">
        <v>738</v>
      </c>
      <c r="K1242" t="s">
        <v>747</v>
      </c>
      <c r="L1242" t="s">
        <v>768</v>
      </c>
      <c r="M1242" t="str">
        <f t="shared" si="19"/>
        <v>Absent</v>
      </c>
    </row>
    <row r="1243" spans="1:13" x14ac:dyDescent="0.25">
      <c r="A1243" t="s">
        <v>1612</v>
      </c>
      <c r="B1243" t="str">
        <f>VLOOKUP(A1243,Tabel1[[PrøveID]:[Longitude]],3,FALSE)</f>
        <v>Miljøstyrelsen</v>
      </c>
      <c r="C1243" s="83">
        <f>VLOOKUP(A1243,Tabel1[[PrøveID]:[Longitude]],2,FALSE)</f>
        <v>44327</v>
      </c>
      <c r="D1243">
        <f>VLOOKUP(A1243,Tabel1[[PrøveID]:[Longitude]],5,FALSE)</f>
        <v>55.803244499999998</v>
      </c>
      <c r="E1243">
        <f>VLOOKUP(A1243,Tabel1[[PrøveID]:[Longitude]],6,FALSE)</f>
        <v>12.388351999999999</v>
      </c>
      <c r="F1243" t="str">
        <f>VLOOKUP(A1243,Tabel1[[PrøveID]:[Longitude]],4,FALSE)</f>
        <v>Furesø (Sø)</v>
      </c>
      <c r="G1243" s="24" t="str">
        <f>VLOOKUP(H1243,Datasæt_Analysesystemer!$D$3:$E$68,2,FALSE)</f>
        <v>Astacus leptodactylus</v>
      </c>
      <c r="H1243" t="s">
        <v>1012</v>
      </c>
      <c r="I1243" t="str">
        <f>VLOOKUP(H1243,Datasæt_Analysesystemer!$D$2:$F$68,3,FALSE)</f>
        <v>Invasiv</v>
      </c>
      <c r="J1243" t="s">
        <v>738</v>
      </c>
      <c r="K1243" t="s">
        <v>747</v>
      </c>
      <c r="L1243" t="s">
        <v>768</v>
      </c>
      <c r="M1243" t="str">
        <f t="shared" si="19"/>
        <v>Absent</v>
      </c>
    </row>
    <row r="1244" spans="1:13" x14ac:dyDescent="0.25">
      <c r="A1244" t="s">
        <v>1612</v>
      </c>
      <c r="B1244" t="str">
        <f>VLOOKUP(A1244,Tabel1[[PrøveID]:[Longitude]],3,FALSE)</f>
        <v>Miljøstyrelsen</v>
      </c>
      <c r="C1244" s="83">
        <f>VLOOKUP(A1244,Tabel1[[PrøveID]:[Longitude]],2,FALSE)</f>
        <v>44327</v>
      </c>
      <c r="D1244">
        <f>VLOOKUP(A1244,Tabel1[[PrøveID]:[Longitude]],5,FALSE)</f>
        <v>55.803244499999998</v>
      </c>
      <c r="E1244">
        <f>VLOOKUP(A1244,Tabel1[[PrøveID]:[Longitude]],6,FALSE)</f>
        <v>12.388351999999999</v>
      </c>
      <c r="F1244" t="str">
        <f>VLOOKUP(A1244,Tabel1[[PrøveID]:[Longitude]],4,FALSE)</f>
        <v>Furesø (Sø)</v>
      </c>
      <c r="G1244" s="24" t="str">
        <f>VLOOKUP(H1244,Datasæt_Analysesystemer!$D$3:$E$68,2,FALSE)</f>
        <v>Eriocheir sinensis</v>
      </c>
      <c r="H1244" t="s">
        <v>1031</v>
      </c>
      <c r="I1244" t="str">
        <f>VLOOKUP(H1244,Datasæt_Analysesystemer!$D$2:$F$68,3,FALSE)</f>
        <v>Invasiv</v>
      </c>
      <c r="J1244" t="s">
        <v>738</v>
      </c>
      <c r="K1244" t="s">
        <v>747</v>
      </c>
      <c r="L1244" t="s">
        <v>768</v>
      </c>
      <c r="M1244" t="str">
        <f t="shared" si="19"/>
        <v>Absent</v>
      </c>
    </row>
    <row r="1245" spans="1:13" x14ac:dyDescent="0.25">
      <c r="A1245" t="s">
        <v>1612</v>
      </c>
      <c r="B1245" t="str">
        <f>VLOOKUP(A1245,Tabel1[[PrøveID]:[Longitude]],3,FALSE)</f>
        <v>Miljøstyrelsen</v>
      </c>
      <c r="C1245" s="83">
        <f>VLOOKUP(A1245,Tabel1[[PrøveID]:[Longitude]],2,FALSE)</f>
        <v>44327</v>
      </c>
      <c r="D1245">
        <f>VLOOKUP(A1245,Tabel1[[PrøveID]:[Longitude]],5,FALSE)</f>
        <v>55.803244499999998</v>
      </c>
      <c r="E1245">
        <f>VLOOKUP(A1245,Tabel1[[PrøveID]:[Longitude]],6,FALSE)</f>
        <v>12.388351999999999</v>
      </c>
      <c r="F1245" t="str">
        <f>VLOOKUP(A1245,Tabel1[[PrøveID]:[Longitude]],4,FALSE)</f>
        <v>Furesø (Sø)</v>
      </c>
      <c r="G1245" s="24" t="str">
        <f>VLOOKUP(H1245,Datasæt_Analysesystemer!$D$3:$E$68,2,FALSE)</f>
        <v>Eriocheir sinensis</v>
      </c>
      <c r="H1245" t="s">
        <v>1031</v>
      </c>
      <c r="I1245" t="str">
        <f>VLOOKUP(H1245,Datasæt_Analysesystemer!$D$2:$F$68,3,FALSE)</f>
        <v>Invasiv</v>
      </c>
      <c r="J1245" t="s">
        <v>738</v>
      </c>
      <c r="K1245" t="s">
        <v>747</v>
      </c>
      <c r="L1245" t="s">
        <v>768</v>
      </c>
      <c r="M1245" t="str">
        <f t="shared" si="19"/>
        <v>Absent</v>
      </c>
    </row>
    <row r="1246" spans="1:13" x14ac:dyDescent="0.25">
      <c r="A1246" t="s">
        <v>1612</v>
      </c>
      <c r="B1246" t="str">
        <f>VLOOKUP(A1246,Tabel1[[PrøveID]:[Longitude]],3,FALSE)</f>
        <v>Miljøstyrelsen</v>
      </c>
      <c r="C1246" s="83">
        <f>VLOOKUP(A1246,Tabel1[[PrøveID]:[Longitude]],2,FALSE)</f>
        <v>44327</v>
      </c>
      <c r="D1246">
        <f>VLOOKUP(A1246,Tabel1[[PrøveID]:[Longitude]],5,FALSE)</f>
        <v>55.803244499999998</v>
      </c>
      <c r="E1246">
        <f>VLOOKUP(A1246,Tabel1[[PrøveID]:[Longitude]],6,FALSE)</f>
        <v>12.388351999999999</v>
      </c>
      <c r="F1246" t="str">
        <f>VLOOKUP(A1246,Tabel1[[PrøveID]:[Longitude]],4,FALSE)</f>
        <v>Furesø (Sø)</v>
      </c>
      <c r="G1246" s="24" t="str">
        <f>VLOOKUP(H1246,Datasæt_Analysesystemer!$D$3:$E$68,2,FALSE)</f>
        <v>Dytiscus latissimus</v>
      </c>
      <c r="H1246" t="s">
        <v>1264</v>
      </c>
      <c r="I1246" t="str">
        <f>VLOOKUP(H1246,Datasæt_Analysesystemer!$D$2:$F$68,3,FALSE)</f>
        <v>Sjælden</v>
      </c>
      <c r="J1246" t="s">
        <v>738</v>
      </c>
      <c r="K1246" t="s">
        <v>747</v>
      </c>
      <c r="L1246" t="s">
        <v>768</v>
      </c>
      <c r="M1246" t="str">
        <f t="shared" si="19"/>
        <v>Absent</v>
      </c>
    </row>
    <row r="1247" spans="1:13" x14ac:dyDescent="0.25">
      <c r="A1247" t="s">
        <v>1612</v>
      </c>
      <c r="B1247" t="str">
        <f>VLOOKUP(A1247,Tabel1[[PrøveID]:[Longitude]],3,FALSE)</f>
        <v>Miljøstyrelsen</v>
      </c>
      <c r="C1247" s="83">
        <f>VLOOKUP(A1247,Tabel1[[PrøveID]:[Longitude]],2,FALSE)</f>
        <v>44327</v>
      </c>
      <c r="D1247">
        <f>VLOOKUP(A1247,Tabel1[[PrøveID]:[Longitude]],5,FALSE)</f>
        <v>55.803244499999998</v>
      </c>
      <c r="E1247">
        <f>VLOOKUP(A1247,Tabel1[[PrøveID]:[Longitude]],6,FALSE)</f>
        <v>12.388351999999999</v>
      </c>
      <c r="F1247" t="str">
        <f>VLOOKUP(A1247,Tabel1[[PrøveID]:[Longitude]],4,FALSE)</f>
        <v>Furesø (Sø)</v>
      </c>
      <c r="G1247" s="24" t="str">
        <f>VLOOKUP(H1247,Datasæt_Analysesystemer!$D$3:$E$68,2,FALSE)</f>
        <v>Dytiscus latissimus</v>
      </c>
      <c r="H1247" t="s">
        <v>1264</v>
      </c>
      <c r="I1247" t="str">
        <f>VLOOKUP(H1247,Datasæt_Analysesystemer!$D$2:$F$68,3,FALSE)</f>
        <v>Sjælden</v>
      </c>
      <c r="J1247" t="s">
        <v>744</v>
      </c>
      <c r="K1247" t="s">
        <v>747</v>
      </c>
      <c r="L1247" t="s">
        <v>768</v>
      </c>
      <c r="M1247" t="str">
        <f t="shared" si="19"/>
        <v>Absent</v>
      </c>
    </row>
    <row r="1248" spans="1:13" x14ac:dyDescent="0.25">
      <c r="A1248" t="s">
        <v>1601</v>
      </c>
      <c r="B1248" t="str">
        <f>VLOOKUP(A1248,Tabel1[[PrøveID]:[Longitude]],3,FALSE)</f>
        <v>Miljøstyrelsen</v>
      </c>
      <c r="C1248" s="83">
        <f>VLOOKUP(A1248,Tabel1[[PrøveID]:[Longitude]],2,FALSE)</f>
        <v>44365</v>
      </c>
      <c r="D1248">
        <f>VLOOKUP(A1248,Tabel1[[PrøveID]:[Longitude]],5,FALSE)</f>
        <v>55.574165000000001</v>
      </c>
      <c r="E1248">
        <f>VLOOKUP(A1248,Tabel1[[PrøveID]:[Longitude]],6,FALSE)</f>
        <v>11.258705000000001</v>
      </c>
      <c r="F1248" t="str">
        <f>VLOOKUP(A1248,Tabel1[[PrøveID]:[Longitude]],4,FALSE)</f>
        <v>Tissø (Sø)</v>
      </c>
      <c r="G1248" s="24" t="str">
        <f>VLOOKUP(H1248,Datasæt_Analysesystemer!$D$3:$E$68,2,FALSE)</f>
        <v>Perca fluviatilis</v>
      </c>
      <c r="H1248" t="s">
        <v>804</v>
      </c>
      <c r="I1248" t="str">
        <f>VLOOKUP(H1248,Datasæt_Analysesystemer!$D$2:$F$68,3,FALSE)</f>
        <v>Almindelig</v>
      </c>
      <c r="J1248" t="s">
        <v>738</v>
      </c>
      <c r="K1248" t="s">
        <v>802</v>
      </c>
      <c r="L1248" t="s">
        <v>741</v>
      </c>
      <c r="M1248" t="str">
        <f t="shared" si="19"/>
        <v>Present_Ct&lt;41</v>
      </c>
    </row>
    <row r="1249" spans="1:13" x14ac:dyDescent="0.25">
      <c r="A1249" t="s">
        <v>1601</v>
      </c>
      <c r="B1249" t="str">
        <f>VLOOKUP(A1249,Tabel1[[PrøveID]:[Longitude]],3,FALSE)</f>
        <v>Miljøstyrelsen</v>
      </c>
      <c r="C1249" s="83">
        <f>VLOOKUP(A1249,Tabel1[[PrøveID]:[Longitude]],2,FALSE)</f>
        <v>44365</v>
      </c>
      <c r="D1249">
        <f>VLOOKUP(A1249,Tabel1[[PrøveID]:[Longitude]],5,FALSE)</f>
        <v>55.574165000000001</v>
      </c>
      <c r="E1249">
        <f>VLOOKUP(A1249,Tabel1[[PrøveID]:[Longitude]],6,FALSE)</f>
        <v>11.258705000000001</v>
      </c>
      <c r="F1249" t="str">
        <f>VLOOKUP(A1249,Tabel1[[PrøveID]:[Longitude]],4,FALSE)</f>
        <v>Tissø (Sø)</v>
      </c>
      <c r="G1249" s="24" t="str">
        <f>VLOOKUP(H1249,Datasæt_Analysesystemer!$D$3:$E$68,2,FALSE)</f>
        <v>Perca fluviatilis</v>
      </c>
      <c r="H1249" t="s">
        <v>804</v>
      </c>
      <c r="I1249" t="str">
        <f>VLOOKUP(H1249,Datasæt_Analysesystemer!$D$2:$F$68,3,FALSE)</f>
        <v>Almindelig</v>
      </c>
      <c r="J1249" t="s">
        <v>738</v>
      </c>
      <c r="K1249" t="s">
        <v>802</v>
      </c>
      <c r="L1249" t="s">
        <v>741</v>
      </c>
      <c r="M1249" t="str">
        <f t="shared" si="19"/>
        <v>Present_Ct&lt;41</v>
      </c>
    </row>
    <row r="1250" spans="1:13" x14ac:dyDescent="0.25">
      <c r="A1250" t="s">
        <v>1601</v>
      </c>
      <c r="B1250" t="str">
        <f>VLOOKUP(A1250,Tabel1[[PrøveID]:[Longitude]],3,FALSE)</f>
        <v>Miljøstyrelsen</v>
      </c>
      <c r="C1250" s="83">
        <f>VLOOKUP(A1250,Tabel1[[PrøveID]:[Longitude]],2,FALSE)</f>
        <v>44365</v>
      </c>
      <c r="D1250">
        <f>VLOOKUP(A1250,Tabel1[[PrøveID]:[Longitude]],5,FALSE)</f>
        <v>55.574165000000001</v>
      </c>
      <c r="E1250">
        <f>VLOOKUP(A1250,Tabel1[[PrøveID]:[Longitude]],6,FALSE)</f>
        <v>11.258705000000001</v>
      </c>
      <c r="F1250" t="str">
        <f>VLOOKUP(A1250,Tabel1[[PrøveID]:[Longitude]],4,FALSE)</f>
        <v>Tissø (Sø)</v>
      </c>
      <c r="G1250" s="24" t="str">
        <f>VLOOKUP(H1250,Datasæt_Analysesystemer!$D$3:$E$68,2,FALSE)</f>
        <v>Rutilus rutilus</v>
      </c>
      <c r="H1250" t="s">
        <v>805</v>
      </c>
      <c r="I1250" t="str">
        <f>VLOOKUP(H1250,Datasæt_Analysesystemer!$D$2:$F$68,3,FALSE)</f>
        <v>Almindelig</v>
      </c>
      <c r="J1250" t="s">
        <v>738</v>
      </c>
      <c r="K1250" t="s">
        <v>802</v>
      </c>
      <c r="L1250" t="s">
        <v>741</v>
      </c>
      <c r="M1250" t="str">
        <f t="shared" si="19"/>
        <v>Present_Ct&lt;41</v>
      </c>
    </row>
    <row r="1251" spans="1:13" x14ac:dyDescent="0.25">
      <c r="A1251" t="s">
        <v>1601</v>
      </c>
      <c r="B1251" t="str">
        <f>VLOOKUP(A1251,Tabel1[[PrøveID]:[Longitude]],3,FALSE)</f>
        <v>Miljøstyrelsen</v>
      </c>
      <c r="C1251" s="83">
        <f>VLOOKUP(A1251,Tabel1[[PrøveID]:[Longitude]],2,FALSE)</f>
        <v>44365</v>
      </c>
      <c r="D1251">
        <f>VLOOKUP(A1251,Tabel1[[PrøveID]:[Longitude]],5,FALSE)</f>
        <v>55.574165000000001</v>
      </c>
      <c r="E1251">
        <f>VLOOKUP(A1251,Tabel1[[PrøveID]:[Longitude]],6,FALSE)</f>
        <v>11.258705000000001</v>
      </c>
      <c r="F1251" t="str">
        <f>VLOOKUP(A1251,Tabel1[[PrøveID]:[Longitude]],4,FALSE)</f>
        <v>Tissø (Sø)</v>
      </c>
      <c r="G1251" s="24" t="str">
        <f>VLOOKUP(H1251,Datasæt_Analysesystemer!$D$3:$E$68,2,FALSE)</f>
        <v>Rutilus rutilus</v>
      </c>
      <c r="H1251" t="s">
        <v>805</v>
      </c>
      <c r="I1251" t="str">
        <f>VLOOKUP(H1251,Datasæt_Analysesystemer!$D$2:$F$68,3,FALSE)</f>
        <v>Almindelig</v>
      </c>
      <c r="J1251" t="s">
        <v>738</v>
      </c>
      <c r="K1251" t="s">
        <v>802</v>
      </c>
      <c r="L1251" t="s">
        <v>741</v>
      </c>
      <c r="M1251" t="str">
        <f t="shared" si="19"/>
        <v>Present_Ct&lt;41</v>
      </c>
    </row>
    <row r="1252" spans="1:13" x14ac:dyDescent="0.25">
      <c r="A1252" t="s">
        <v>1601</v>
      </c>
      <c r="B1252" t="str">
        <f>VLOOKUP(A1252,Tabel1[[PrøveID]:[Longitude]],3,FALSE)</f>
        <v>Miljøstyrelsen</v>
      </c>
      <c r="C1252" s="83">
        <f>VLOOKUP(A1252,Tabel1[[PrøveID]:[Longitude]],2,FALSE)</f>
        <v>44365</v>
      </c>
      <c r="D1252">
        <f>VLOOKUP(A1252,Tabel1[[PrøveID]:[Longitude]],5,FALSE)</f>
        <v>55.574165000000001</v>
      </c>
      <c r="E1252">
        <f>VLOOKUP(A1252,Tabel1[[PrøveID]:[Longitude]],6,FALSE)</f>
        <v>11.258705000000001</v>
      </c>
      <c r="F1252" t="str">
        <f>VLOOKUP(A1252,Tabel1[[PrøveID]:[Longitude]],4,FALSE)</f>
        <v>Tissø (Sø)</v>
      </c>
      <c r="G1252" s="24" t="str">
        <f>VLOOKUP(H1252,Datasæt_Analysesystemer!$D$3:$E$68,2,FALSE)</f>
        <v>Abramis brama</v>
      </c>
      <c r="H1252" t="s">
        <v>995</v>
      </c>
      <c r="I1252" t="str">
        <f>VLOOKUP(H1252,Datasæt_Analysesystemer!$D$2:$F$68,3,FALSE)</f>
        <v>Almindelig</v>
      </c>
      <c r="J1252" t="s">
        <v>738</v>
      </c>
      <c r="K1252" t="s">
        <v>747</v>
      </c>
      <c r="L1252" t="s">
        <v>768</v>
      </c>
      <c r="M1252" t="str">
        <f t="shared" si="19"/>
        <v>Absent</v>
      </c>
    </row>
    <row r="1253" spans="1:13" x14ac:dyDescent="0.25">
      <c r="A1253" t="s">
        <v>1601</v>
      </c>
      <c r="B1253" t="str">
        <f>VLOOKUP(A1253,Tabel1[[PrøveID]:[Longitude]],3,FALSE)</f>
        <v>Miljøstyrelsen</v>
      </c>
      <c r="C1253" s="83">
        <f>VLOOKUP(A1253,Tabel1[[PrøveID]:[Longitude]],2,FALSE)</f>
        <v>44365</v>
      </c>
      <c r="D1253">
        <f>VLOOKUP(A1253,Tabel1[[PrøveID]:[Longitude]],5,FALSE)</f>
        <v>55.574165000000001</v>
      </c>
      <c r="E1253">
        <f>VLOOKUP(A1253,Tabel1[[PrøveID]:[Longitude]],6,FALSE)</f>
        <v>11.258705000000001</v>
      </c>
      <c r="F1253" t="str">
        <f>VLOOKUP(A1253,Tabel1[[PrøveID]:[Longitude]],4,FALSE)</f>
        <v>Tissø (Sø)</v>
      </c>
      <c r="G1253" s="24" t="str">
        <f>VLOOKUP(H1253,Datasæt_Analysesystemer!$D$3:$E$68,2,FALSE)</f>
        <v>Abramis brama</v>
      </c>
      <c r="H1253" t="s">
        <v>995</v>
      </c>
      <c r="I1253" t="str">
        <f>VLOOKUP(H1253,Datasæt_Analysesystemer!$D$2:$F$68,3,FALSE)</f>
        <v>Almindelig</v>
      </c>
      <c r="J1253" t="s">
        <v>744</v>
      </c>
      <c r="K1253" t="s">
        <v>747</v>
      </c>
      <c r="L1253" t="s">
        <v>768</v>
      </c>
      <c r="M1253" t="str">
        <f t="shared" si="19"/>
        <v>Absent</v>
      </c>
    </row>
    <row r="1254" spans="1:13" x14ac:dyDescent="0.25">
      <c r="A1254" t="s">
        <v>1601</v>
      </c>
      <c r="B1254" t="str">
        <f>VLOOKUP(A1254,Tabel1[[PrøveID]:[Longitude]],3,FALSE)</f>
        <v>Miljøstyrelsen</v>
      </c>
      <c r="C1254" s="83">
        <f>VLOOKUP(A1254,Tabel1[[PrøveID]:[Longitude]],2,FALSE)</f>
        <v>44365</v>
      </c>
      <c r="D1254">
        <f>VLOOKUP(A1254,Tabel1[[PrøveID]:[Longitude]],5,FALSE)</f>
        <v>55.574165000000001</v>
      </c>
      <c r="E1254">
        <f>VLOOKUP(A1254,Tabel1[[PrøveID]:[Longitude]],6,FALSE)</f>
        <v>11.258705000000001</v>
      </c>
      <c r="F1254" t="str">
        <f>VLOOKUP(A1254,Tabel1[[PrøveID]:[Longitude]],4,FALSE)</f>
        <v>Tissø (Sø)</v>
      </c>
      <c r="G1254" s="24" t="str">
        <f>VLOOKUP(H1254,Datasæt_Analysesystemer!$D$3:$E$68,2,FALSE)</f>
        <v>Esox lucius</v>
      </c>
      <c r="H1254" t="s">
        <v>806</v>
      </c>
      <c r="I1254" t="str">
        <f>VLOOKUP(H1254,Datasæt_Analysesystemer!$D$2:$F$68,3,FALSE)</f>
        <v>Almindelig</v>
      </c>
      <c r="J1254" t="s">
        <v>738</v>
      </c>
      <c r="K1254" t="s">
        <v>802</v>
      </c>
      <c r="L1254" t="s">
        <v>741</v>
      </c>
      <c r="M1254" t="str">
        <f t="shared" si="19"/>
        <v>Present_Ct&lt;41</v>
      </c>
    </row>
    <row r="1255" spans="1:13" x14ac:dyDescent="0.25">
      <c r="A1255" t="s">
        <v>1601</v>
      </c>
      <c r="B1255" t="str">
        <f>VLOOKUP(A1255,Tabel1[[PrøveID]:[Longitude]],3,FALSE)</f>
        <v>Miljøstyrelsen</v>
      </c>
      <c r="C1255" s="83">
        <f>VLOOKUP(A1255,Tabel1[[PrøveID]:[Longitude]],2,FALSE)</f>
        <v>44365</v>
      </c>
      <c r="D1255">
        <f>VLOOKUP(A1255,Tabel1[[PrøveID]:[Longitude]],5,FALSE)</f>
        <v>55.574165000000001</v>
      </c>
      <c r="E1255">
        <f>VLOOKUP(A1255,Tabel1[[PrøveID]:[Longitude]],6,FALSE)</f>
        <v>11.258705000000001</v>
      </c>
      <c r="F1255" t="str">
        <f>VLOOKUP(A1255,Tabel1[[PrøveID]:[Longitude]],4,FALSE)</f>
        <v>Tissø (Sø)</v>
      </c>
      <c r="G1255" s="24" t="str">
        <f>VLOOKUP(H1255,Datasæt_Analysesystemer!$D$3:$E$68,2,FALSE)</f>
        <v>Esox lucius</v>
      </c>
      <c r="H1255" t="s">
        <v>806</v>
      </c>
      <c r="I1255" t="str">
        <f>VLOOKUP(H1255,Datasæt_Analysesystemer!$D$2:$F$68,3,FALSE)</f>
        <v>Almindelig</v>
      </c>
      <c r="J1255" t="s">
        <v>738</v>
      </c>
      <c r="K1255" t="s">
        <v>802</v>
      </c>
      <c r="L1255" t="s">
        <v>741</v>
      </c>
      <c r="M1255" t="str">
        <f t="shared" si="19"/>
        <v>Present_Ct&lt;41</v>
      </c>
    </row>
    <row r="1256" spans="1:13" x14ac:dyDescent="0.25">
      <c r="A1256" t="s">
        <v>1601</v>
      </c>
      <c r="B1256" t="str">
        <f>VLOOKUP(A1256,Tabel1[[PrøveID]:[Longitude]],3,FALSE)</f>
        <v>Miljøstyrelsen</v>
      </c>
      <c r="C1256" s="83">
        <f>VLOOKUP(A1256,Tabel1[[PrøveID]:[Longitude]],2,FALSE)</f>
        <v>44365</v>
      </c>
      <c r="D1256">
        <f>VLOOKUP(A1256,Tabel1[[PrøveID]:[Longitude]],5,FALSE)</f>
        <v>55.574165000000001</v>
      </c>
      <c r="E1256">
        <f>VLOOKUP(A1256,Tabel1[[PrøveID]:[Longitude]],6,FALSE)</f>
        <v>11.258705000000001</v>
      </c>
      <c r="F1256" t="str">
        <f>VLOOKUP(A1256,Tabel1[[PrøveID]:[Longitude]],4,FALSE)</f>
        <v>Tissø (Sø)</v>
      </c>
      <c r="G1256" s="24" t="str">
        <f>VLOOKUP(H1256,Datasæt_Analysesystemer!$D$3:$E$68,2,FALSE)</f>
        <v>Cyprinus carpio</v>
      </c>
      <c r="H1256" t="s">
        <v>807</v>
      </c>
      <c r="I1256" t="str">
        <f>VLOOKUP(H1256,Datasæt_Analysesystemer!$D$2:$F$68,3,FALSE)</f>
        <v>Invasiv</v>
      </c>
      <c r="J1256" t="s">
        <v>744</v>
      </c>
      <c r="K1256" t="s">
        <v>747</v>
      </c>
      <c r="L1256" t="s">
        <v>768</v>
      </c>
      <c r="M1256" t="str">
        <f t="shared" si="19"/>
        <v>Absent</v>
      </c>
    </row>
    <row r="1257" spans="1:13" x14ac:dyDescent="0.25">
      <c r="A1257" t="s">
        <v>1601</v>
      </c>
      <c r="B1257" t="str">
        <f>VLOOKUP(A1257,Tabel1[[PrøveID]:[Longitude]],3,FALSE)</f>
        <v>Miljøstyrelsen</v>
      </c>
      <c r="C1257" s="83">
        <f>VLOOKUP(A1257,Tabel1[[PrøveID]:[Longitude]],2,FALSE)</f>
        <v>44365</v>
      </c>
      <c r="D1257">
        <f>VLOOKUP(A1257,Tabel1[[PrøveID]:[Longitude]],5,FALSE)</f>
        <v>55.574165000000001</v>
      </c>
      <c r="E1257">
        <f>VLOOKUP(A1257,Tabel1[[PrøveID]:[Longitude]],6,FALSE)</f>
        <v>11.258705000000001</v>
      </c>
      <c r="F1257" t="str">
        <f>VLOOKUP(A1257,Tabel1[[PrøveID]:[Longitude]],4,FALSE)</f>
        <v>Tissø (Sø)</v>
      </c>
      <c r="G1257" s="24" t="str">
        <f>VLOOKUP(H1257,Datasæt_Analysesystemer!$D$3:$E$68,2,FALSE)</f>
        <v>Cyprinus carpio</v>
      </c>
      <c r="H1257" t="s">
        <v>807</v>
      </c>
      <c r="I1257" t="str">
        <f>VLOOKUP(H1257,Datasæt_Analysesystemer!$D$2:$F$68,3,FALSE)</f>
        <v>Invasiv</v>
      </c>
      <c r="J1257" t="s">
        <v>744</v>
      </c>
      <c r="K1257" t="s">
        <v>747</v>
      </c>
      <c r="L1257" t="s">
        <v>768</v>
      </c>
      <c r="M1257" t="str">
        <f t="shared" si="19"/>
        <v>Absent</v>
      </c>
    </row>
    <row r="1258" spans="1:13" x14ac:dyDescent="0.25">
      <c r="A1258" t="s">
        <v>1601</v>
      </c>
      <c r="B1258" t="str">
        <f>VLOOKUP(A1258,Tabel1[[PrøveID]:[Longitude]],3,FALSE)</f>
        <v>Miljøstyrelsen</v>
      </c>
      <c r="C1258" s="83">
        <f>VLOOKUP(A1258,Tabel1[[PrøveID]:[Longitude]],2,FALSE)</f>
        <v>44365</v>
      </c>
      <c r="D1258">
        <f>VLOOKUP(A1258,Tabel1[[PrøveID]:[Longitude]],5,FALSE)</f>
        <v>55.574165000000001</v>
      </c>
      <c r="E1258">
        <f>VLOOKUP(A1258,Tabel1[[PrøveID]:[Longitude]],6,FALSE)</f>
        <v>11.258705000000001</v>
      </c>
      <c r="F1258" t="str">
        <f>VLOOKUP(A1258,Tabel1[[PrøveID]:[Longitude]],4,FALSE)</f>
        <v>Tissø (Sø)</v>
      </c>
      <c r="G1258" s="24" t="str">
        <f>VLOOKUP(H1258,Datasæt_Analysesystemer!$D$3:$E$68,2,FALSE)</f>
        <v>Carassius auratus</v>
      </c>
      <c r="H1258" t="s">
        <v>1086</v>
      </c>
      <c r="I1258" t="str">
        <f>VLOOKUP(H1258,Datasæt_Analysesystemer!$D$2:$F$68,3,FALSE)</f>
        <v>Invasiv</v>
      </c>
      <c r="J1258" t="s">
        <v>744</v>
      </c>
      <c r="K1258" t="s">
        <v>747</v>
      </c>
      <c r="L1258" t="s">
        <v>768</v>
      </c>
      <c r="M1258" t="str">
        <f t="shared" si="19"/>
        <v>Absent</v>
      </c>
    </row>
    <row r="1259" spans="1:13" x14ac:dyDescent="0.25">
      <c r="A1259" t="s">
        <v>1601</v>
      </c>
      <c r="B1259" t="str">
        <f>VLOOKUP(A1259,Tabel1[[PrøveID]:[Longitude]],3,FALSE)</f>
        <v>Miljøstyrelsen</v>
      </c>
      <c r="C1259" s="83">
        <f>VLOOKUP(A1259,Tabel1[[PrøveID]:[Longitude]],2,FALSE)</f>
        <v>44365</v>
      </c>
      <c r="D1259">
        <f>VLOOKUP(A1259,Tabel1[[PrøveID]:[Longitude]],5,FALSE)</f>
        <v>55.574165000000001</v>
      </c>
      <c r="E1259">
        <f>VLOOKUP(A1259,Tabel1[[PrøveID]:[Longitude]],6,FALSE)</f>
        <v>11.258705000000001</v>
      </c>
      <c r="F1259" t="str">
        <f>VLOOKUP(A1259,Tabel1[[PrøveID]:[Longitude]],4,FALSE)</f>
        <v>Tissø (Sø)</v>
      </c>
      <c r="G1259" s="24" t="str">
        <f>VLOOKUP(H1259,Datasæt_Analysesystemer!$D$3:$E$68,2,FALSE)</f>
        <v>Carassius auratus</v>
      </c>
      <c r="H1259" t="s">
        <v>1086</v>
      </c>
      <c r="I1259" t="str">
        <f>VLOOKUP(H1259,Datasæt_Analysesystemer!$D$2:$F$68,3,FALSE)</f>
        <v>Invasiv</v>
      </c>
      <c r="J1259" t="s">
        <v>744</v>
      </c>
      <c r="K1259" t="s">
        <v>747</v>
      </c>
      <c r="L1259" t="s">
        <v>768</v>
      </c>
      <c r="M1259" t="str">
        <f t="shared" si="19"/>
        <v>Absent</v>
      </c>
    </row>
    <row r="1260" spans="1:13" x14ac:dyDescent="0.25">
      <c r="A1260" t="s">
        <v>1601</v>
      </c>
      <c r="B1260" t="str">
        <f>VLOOKUP(A1260,Tabel1[[PrøveID]:[Longitude]],3,FALSE)</f>
        <v>Miljøstyrelsen</v>
      </c>
      <c r="C1260" s="83">
        <f>VLOOKUP(A1260,Tabel1[[PrøveID]:[Longitude]],2,FALSE)</f>
        <v>44365</v>
      </c>
      <c r="D1260">
        <f>VLOOKUP(A1260,Tabel1[[PrøveID]:[Longitude]],5,FALSE)</f>
        <v>55.574165000000001</v>
      </c>
      <c r="E1260">
        <f>VLOOKUP(A1260,Tabel1[[PrøveID]:[Longitude]],6,FALSE)</f>
        <v>11.258705000000001</v>
      </c>
      <c r="F1260" t="str">
        <f>VLOOKUP(A1260,Tabel1[[PrøveID]:[Longitude]],4,FALSE)</f>
        <v>Tissø (Sø)</v>
      </c>
      <c r="G1260" s="24" t="str">
        <f>VLOOKUP(H1260,Datasæt_Analysesystemer!$D$3:$E$68,2,FALSE)</f>
        <v>Cobitis taenia</v>
      </c>
      <c r="H1260" t="s">
        <v>1066</v>
      </c>
      <c r="I1260" t="str">
        <f>VLOOKUP(H1260,Datasæt_Analysesystemer!$D$2:$F$68,3,FALSE)</f>
        <v>Sjælden</v>
      </c>
      <c r="J1260" t="s">
        <v>744</v>
      </c>
      <c r="K1260" t="s">
        <v>747</v>
      </c>
      <c r="L1260" t="s">
        <v>768</v>
      </c>
      <c r="M1260" t="str">
        <f t="shared" si="19"/>
        <v>Absent</v>
      </c>
    </row>
    <row r="1261" spans="1:13" x14ac:dyDescent="0.25">
      <c r="A1261" t="s">
        <v>1601</v>
      </c>
      <c r="B1261" t="str">
        <f>VLOOKUP(A1261,Tabel1[[PrøveID]:[Longitude]],3,FALSE)</f>
        <v>Miljøstyrelsen</v>
      </c>
      <c r="C1261" s="83">
        <f>VLOOKUP(A1261,Tabel1[[PrøveID]:[Longitude]],2,FALSE)</f>
        <v>44365</v>
      </c>
      <c r="D1261">
        <f>VLOOKUP(A1261,Tabel1[[PrøveID]:[Longitude]],5,FALSE)</f>
        <v>55.574165000000001</v>
      </c>
      <c r="E1261">
        <f>VLOOKUP(A1261,Tabel1[[PrøveID]:[Longitude]],6,FALSE)</f>
        <v>11.258705000000001</v>
      </c>
      <c r="F1261" t="str">
        <f>VLOOKUP(A1261,Tabel1[[PrøveID]:[Longitude]],4,FALSE)</f>
        <v>Tissø (Sø)</v>
      </c>
      <c r="G1261" s="24" t="str">
        <f>VLOOKUP(H1261,Datasæt_Analysesystemer!$D$3:$E$68,2,FALSE)</f>
        <v>Cobitis taenia</v>
      </c>
      <c r="H1261" t="s">
        <v>1066</v>
      </c>
      <c r="I1261" t="str">
        <f>VLOOKUP(H1261,Datasæt_Analysesystemer!$D$2:$F$68,3,FALSE)</f>
        <v>Sjælden</v>
      </c>
      <c r="J1261" t="s">
        <v>738</v>
      </c>
      <c r="K1261" t="s">
        <v>747</v>
      </c>
      <c r="L1261" t="s">
        <v>768</v>
      </c>
      <c r="M1261" t="str">
        <f t="shared" si="19"/>
        <v>Absent</v>
      </c>
    </row>
    <row r="1262" spans="1:13" x14ac:dyDescent="0.25">
      <c r="A1262" t="s">
        <v>1601</v>
      </c>
      <c r="B1262" t="str">
        <f>VLOOKUP(A1262,Tabel1[[PrøveID]:[Longitude]],3,FALSE)</f>
        <v>Miljøstyrelsen</v>
      </c>
      <c r="C1262" s="83">
        <f>VLOOKUP(A1262,Tabel1[[PrøveID]:[Longitude]],2,FALSE)</f>
        <v>44365</v>
      </c>
      <c r="D1262">
        <f>VLOOKUP(A1262,Tabel1[[PrøveID]:[Longitude]],5,FALSE)</f>
        <v>55.574165000000001</v>
      </c>
      <c r="E1262">
        <f>VLOOKUP(A1262,Tabel1[[PrøveID]:[Longitude]],6,FALSE)</f>
        <v>11.258705000000001</v>
      </c>
      <c r="F1262" t="str">
        <f>VLOOKUP(A1262,Tabel1[[PrøveID]:[Longitude]],4,FALSE)</f>
        <v>Tissø (Sø)</v>
      </c>
      <c r="G1262" s="24" t="str">
        <f>VLOOKUP(H1262,Datasæt_Analysesystemer!$D$3:$E$68,2,FALSE)</f>
        <v>Astacus astacus</v>
      </c>
      <c r="H1262" t="s">
        <v>810</v>
      </c>
      <c r="I1262" t="str">
        <f>VLOOKUP(H1262,Datasæt_Analysesystemer!$D$2:$F$68,3,FALSE)</f>
        <v>Almindelig</v>
      </c>
      <c r="J1262" t="s">
        <v>738</v>
      </c>
      <c r="K1262" t="s">
        <v>747</v>
      </c>
      <c r="L1262" t="s">
        <v>768</v>
      </c>
      <c r="M1262" t="str">
        <f t="shared" si="19"/>
        <v>Absent</v>
      </c>
    </row>
    <row r="1263" spans="1:13" x14ac:dyDescent="0.25">
      <c r="A1263" t="s">
        <v>1601</v>
      </c>
      <c r="B1263" t="str">
        <f>VLOOKUP(A1263,Tabel1[[PrøveID]:[Longitude]],3,FALSE)</f>
        <v>Miljøstyrelsen</v>
      </c>
      <c r="C1263" s="83">
        <f>VLOOKUP(A1263,Tabel1[[PrøveID]:[Longitude]],2,FALSE)</f>
        <v>44365</v>
      </c>
      <c r="D1263">
        <f>VLOOKUP(A1263,Tabel1[[PrøveID]:[Longitude]],5,FALSE)</f>
        <v>55.574165000000001</v>
      </c>
      <c r="E1263">
        <f>VLOOKUP(A1263,Tabel1[[PrøveID]:[Longitude]],6,FALSE)</f>
        <v>11.258705000000001</v>
      </c>
      <c r="F1263" t="str">
        <f>VLOOKUP(A1263,Tabel1[[PrøveID]:[Longitude]],4,FALSE)</f>
        <v>Tissø (Sø)</v>
      </c>
      <c r="G1263" s="24" t="str">
        <f>VLOOKUP(H1263,Datasæt_Analysesystemer!$D$3:$E$68,2,FALSE)</f>
        <v>Astacus astacus</v>
      </c>
      <c r="H1263" t="s">
        <v>810</v>
      </c>
      <c r="I1263" t="str">
        <f>VLOOKUP(H1263,Datasæt_Analysesystemer!$D$2:$F$68,3,FALSE)</f>
        <v>Almindelig</v>
      </c>
      <c r="J1263" t="s">
        <v>738</v>
      </c>
      <c r="K1263" t="s">
        <v>747</v>
      </c>
      <c r="L1263" t="s">
        <v>768</v>
      </c>
      <c r="M1263" t="str">
        <f t="shared" si="19"/>
        <v>Absent</v>
      </c>
    </row>
    <row r="1264" spans="1:13" x14ac:dyDescent="0.25">
      <c r="A1264" t="s">
        <v>1601</v>
      </c>
      <c r="B1264" t="str">
        <f>VLOOKUP(A1264,Tabel1[[PrøveID]:[Longitude]],3,FALSE)</f>
        <v>Miljøstyrelsen</v>
      </c>
      <c r="C1264" s="83">
        <f>VLOOKUP(A1264,Tabel1[[PrøveID]:[Longitude]],2,FALSE)</f>
        <v>44365</v>
      </c>
      <c r="D1264">
        <f>VLOOKUP(A1264,Tabel1[[PrøveID]:[Longitude]],5,FALSE)</f>
        <v>55.574165000000001</v>
      </c>
      <c r="E1264">
        <f>VLOOKUP(A1264,Tabel1[[PrøveID]:[Longitude]],6,FALSE)</f>
        <v>11.258705000000001</v>
      </c>
      <c r="F1264" t="str">
        <f>VLOOKUP(A1264,Tabel1[[PrøveID]:[Longitude]],4,FALSE)</f>
        <v>Tissø (Sø)</v>
      </c>
      <c r="G1264" s="24" t="str">
        <f>VLOOKUP(H1264,Datasæt_Analysesystemer!$D$3:$E$68,2,FALSE)</f>
        <v>Pacifastacus leniusculus</v>
      </c>
      <c r="H1264" t="s">
        <v>811</v>
      </c>
      <c r="I1264" t="str">
        <f>VLOOKUP(H1264,Datasæt_Analysesystemer!$D$2:$F$68,3,FALSE)</f>
        <v>Invasiv</v>
      </c>
      <c r="J1264" t="s">
        <v>744</v>
      </c>
      <c r="K1264" t="s">
        <v>747</v>
      </c>
      <c r="L1264" t="s">
        <v>768</v>
      </c>
      <c r="M1264" t="str">
        <f t="shared" si="19"/>
        <v>Absent</v>
      </c>
    </row>
    <row r="1265" spans="1:13" x14ac:dyDescent="0.25">
      <c r="A1265" t="s">
        <v>1601</v>
      </c>
      <c r="B1265" t="str">
        <f>VLOOKUP(A1265,Tabel1[[PrøveID]:[Longitude]],3,FALSE)</f>
        <v>Miljøstyrelsen</v>
      </c>
      <c r="C1265" s="83">
        <f>VLOOKUP(A1265,Tabel1[[PrøveID]:[Longitude]],2,FALSE)</f>
        <v>44365</v>
      </c>
      <c r="D1265">
        <f>VLOOKUP(A1265,Tabel1[[PrøveID]:[Longitude]],5,FALSE)</f>
        <v>55.574165000000001</v>
      </c>
      <c r="E1265">
        <f>VLOOKUP(A1265,Tabel1[[PrøveID]:[Longitude]],6,FALSE)</f>
        <v>11.258705000000001</v>
      </c>
      <c r="F1265" t="str">
        <f>VLOOKUP(A1265,Tabel1[[PrøveID]:[Longitude]],4,FALSE)</f>
        <v>Tissø (Sø)</v>
      </c>
      <c r="G1265" s="24" t="str">
        <f>VLOOKUP(H1265,Datasæt_Analysesystemer!$D$3:$E$68,2,FALSE)</f>
        <v>Pacifastacus leniusculus</v>
      </c>
      <c r="H1265" t="s">
        <v>811</v>
      </c>
      <c r="I1265" t="str">
        <f>VLOOKUP(H1265,Datasæt_Analysesystemer!$D$2:$F$68,3,FALSE)</f>
        <v>Invasiv</v>
      </c>
      <c r="J1265" t="s">
        <v>738</v>
      </c>
      <c r="K1265" t="s">
        <v>747</v>
      </c>
      <c r="L1265" t="s">
        <v>768</v>
      </c>
      <c r="M1265" t="str">
        <f t="shared" si="19"/>
        <v>Absent</v>
      </c>
    </row>
    <row r="1266" spans="1:13" x14ac:dyDescent="0.25">
      <c r="A1266" t="s">
        <v>1601</v>
      </c>
      <c r="B1266" t="str">
        <f>VLOOKUP(A1266,Tabel1[[PrøveID]:[Longitude]],3,FALSE)</f>
        <v>Miljøstyrelsen</v>
      </c>
      <c r="C1266" s="83">
        <f>VLOOKUP(A1266,Tabel1[[PrøveID]:[Longitude]],2,FALSE)</f>
        <v>44365</v>
      </c>
      <c r="D1266">
        <f>VLOOKUP(A1266,Tabel1[[PrøveID]:[Longitude]],5,FALSE)</f>
        <v>55.574165000000001</v>
      </c>
      <c r="E1266">
        <f>VLOOKUP(A1266,Tabel1[[PrøveID]:[Longitude]],6,FALSE)</f>
        <v>11.258705000000001</v>
      </c>
      <c r="F1266" t="str">
        <f>VLOOKUP(A1266,Tabel1[[PrøveID]:[Longitude]],4,FALSE)</f>
        <v>Tissø (Sø)</v>
      </c>
      <c r="G1266" s="24" t="str">
        <f>VLOOKUP(H1266,Datasæt_Analysesystemer!$D$3:$E$68,2,FALSE)</f>
        <v>Astacus leptodactylus</v>
      </c>
      <c r="H1266" t="s">
        <v>1012</v>
      </c>
      <c r="I1266" t="str">
        <f>VLOOKUP(H1266,Datasæt_Analysesystemer!$D$2:$F$68,3,FALSE)</f>
        <v>Invasiv</v>
      </c>
      <c r="J1266" t="s">
        <v>744</v>
      </c>
      <c r="K1266" t="s">
        <v>802</v>
      </c>
      <c r="L1266" t="s">
        <v>768</v>
      </c>
      <c r="M1266" t="str">
        <f t="shared" si="19"/>
        <v>Present_Ct&gt;41</v>
      </c>
    </row>
    <row r="1267" spans="1:13" x14ac:dyDescent="0.25">
      <c r="A1267" t="s">
        <v>1601</v>
      </c>
      <c r="B1267" t="str">
        <f>VLOOKUP(A1267,Tabel1[[PrøveID]:[Longitude]],3,FALSE)</f>
        <v>Miljøstyrelsen</v>
      </c>
      <c r="C1267" s="83">
        <f>VLOOKUP(A1267,Tabel1[[PrøveID]:[Longitude]],2,FALSE)</f>
        <v>44365</v>
      </c>
      <c r="D1267">
        <f>VLOOKUP(A1267,Tabel1[[PrøveID]:[Longitude]],5,FALSE)</f>
        <v>55.574165000000001</v>
      </c>
      <c r="E1267">
        <f>VLOOKUP(A1267,Tabel1[[PrøveID]:[Longitude]],6,FALSE)</f>
        <v>11.258705000000001</v>
      </c>
      <c r="F1267" t="str">
        <f>VLOOKUP(A1267,Tabel1[[PrøveID]:[Longitude]],4,FALSE)</f>
        <v>Tissø (Sø)</v>
      </c>
      <c r="G1267" s="24" t="str">
        <f>VLOOKUP(H1267,Datasæt_Analysesystemer!$D$3:$E$68,2,FALSE)</f>
        <v>Astacus leptodactylus</v>
      </c>
      <c r="H1267" t="s">
        <v>1012</v>
      </c>
      <c r="I1267" t="str">
        <f>VLOOKUP(H1267,Datasæt_Analysesystemer!$D$2:$F$68,3,FALSE)</f>
        <v>Invasiv</v>
      </c>
      <c r="J1267" t="s">
        <v>738</v>
      </c>
      <c r="K1267" t="s">
        <v>747</v>
      </c>
      <c r="L1267" t="s">
        <v>768</v>
      </c>
      <c r="M1267" t="str">
        <f t="shared" si="19"/>
        <v>Absent</v>
      </c>
    </row>
    <row r="1268" spans="1:13" x14ac:dyDescent="0.25">
      <c r="A1268" t="s">
        <v>1601</v>
      </c>
      <c r="B1268" t="str">
        <f>VLOOKUP(A1268,Tabel1[[PrøveID]:[Longitude]],3,FALSE)</f>
        <v>Miljøstyrelsen</v>
      </c>
      <c r="C1268" s="83">
        <f>VLOOKUP(A1268,Tabel1[[PrøveID]:[Longitude]],2,FALSE)</f>
        <v>44365</v>
      </c>
      <c r="D1268">
        <f>VLOOKUP(A1268,Tabel1[[PrøveID]:[Longitude]],5,FALSE)</f>
        <v>55.574165000000001</v>
      </c>
      <c r="E1268">
        <f>VLOOKUP(A1268,Tabel1[[PrøveID]:[Longitude]],6,FALSE)</f>
        <v>11.258705000000001</v>
      </c>
      <c r="F1268" t="str">
        <f>VLOOKUP(A1268,Tabel1[[PrøveID]:[Longitude]],4,FALSE)</f>
        <v>Tissø (Sø)</v>
      </c>
      <c r="G1268" s="24" t="str">
        <f>VLOOKUP(H1268,Datasæt_Analysesystemer!$D$3:$E$68,2,FALSE)</f>
        <v>Eriocheir sinensis</v>
      </c>
      <c r="H1268" t="s">
        <v>1031</v>
      </c>
      <c r="I1268" t="str">
        <f>VLOOKUP(H1268,Datasæt_Analysesystemer!$D$2:$F$68,3,FALSE)</f>
        <v>Invasiv</v>
      </c>
      <c r="J1268" t="s">
        <v>738</v>
      </c>
      <c r="K1268" t="s">
        <v>747</v>
      </c>
      <c r="L1268" t="s">
        <v>768</v>
      </c>
      <c r="M1268" t="str">
        <f t="shared" si="19"/>
        <v>Absent</v>
      </c>
    </row>
    <row r="1269" spans="1:13" x14ac:dyDescent="0.25">
      <c r="A1269" t="s">
        <v>1601</v>
      </c>
      <c r="B1269" t="str">
        <f>VLOOKUP(A1269,Tabel1[[PrøveID]:[Longitude]],3,FALSE)</f>
        <v>Miljøstyrelsen</v>
      </c>
      <c r="C1269" s="83">
        <f>VLOOKUP(A1269,Tabel1[[PrøveID]:[Longitude]],2,FALSE)</f>
        <v>44365</v>
      </c>
      <c r="D1269">
        <f>VLOOKUP(A1269,Tabel1[[PrøveID]:[Longitude]],5,FALSE)</f>
        <v>55.574165000000001</v>
      </c>
      <c r="E1269">
        <f>VLOOKUP(A1269,Tabel1[[PrøveID]:[Longitude]],6,FALSE)</f>
        <v>11.258705000000001</v>
      </c>
      <c r="F1269" t="str">
        <f>VLOOKUP(A1269,Tabel1[[PrøveID]:[Longitude]],4,FALSE)</f>
        <v>Tissø (Sø)</v>
      </c>
      <c r="G1269" s="24" t="str">
        <f>VLOOKUP(H1269,Datasæt_Analysesystemer!$D$3:$E$68,2,FALSE)</f>
        <v>Eriocheir sinensis</v>
      </c>
      <c r="H1269" t="s">
        <v>1031</v>
      </c>
      <c r="I1269" t="str">
        <f>VLOOKUP(H1269,Datasæt_Analysesystemer!$D$2:$F$68,3,FALSE)</f>
        <v>Invasiv</v>
      </c>
      <c r="J1269" t="s">
        <v>738</v>
      </c>
      <c r="K1269" t="s">
        <v>747</v>
      </c>
      <c r="L1269" t="s">
        <v>768</v>
      </c>
      <c r="M1269" t="str">
        <f t="shared" si="19"/>
        <v>Absent</v>
      </c>
    </row>
    <row r="1270" spans="1:13" x14ac:dyDescent="0.25">
      <c r="A1270" t="s">
        <v>1601</v>
      </c>
      <c r="B1270" t="str">
        <f>VLOOKUP(A1270,Tabel1[[PrøveID]:[Longitude]],3,FALSE)</f>
        <v>Miljøstyrelsen</v>
      </c>
      <c r="C1270" s="83">
        <f>VLOOKUP(A1270,Tabel1[[PrøveID]:[Longitude]],2,FALSE)</f>
        <v>44365</v>
      </c>
      <c r="D1270">
        <f>VLOOKUP(A1270,Tabel1[[PrøveID]:[Longitude]],5,FALSE)</f>
        <v>55.574165000000001</v>
      </c>
      <c r="E1270">
        <f>VLOOKUP(A1270,Tabel1[[PrøveID]:[Longitude]],6,FALSE)</f>
        <v>11.258705000000001</v>
      </c>
      <c r="F1270" t="str">
        <f>VLOOKUP(A1270,Tabel1[[PrøveID]:[Longitude]],4,FALSE)</f>
        <v>Tissø (Sø)</v>
      </c>
      <c r="G1270" s="24" t="str">
        <f>VLOOKUP(H1270,Datasæt_Analysesystemer!$D$3:$E$68,2,FALSE)</f>
        <v>Dytiscus latissimus</v>
      </c>
      <c r="H1270" t="s">
        <v>1264</v>
      </c>
      <c r="I1270" t="str">
        <f>VLOOKUP(H1270,Datasæt_Analysesystemer!$D$2:$F$68,3,FALSE)</f>
        <v>Sjælden</v>
      </c>
      <c r="J1270" t="s">
        <v>744</v>
      </c>
      <c r="K1270" t="s">
        <v>747</v>
      </c>
      <c r="L1270" t="s">
        <v>768</v>
      </c>
      <c r="M1270" t="str">
        <f t="shared" si="19"/>
        <v>Absent</v>
      </c>
    </row>
    <row r="1271" spans="1:13" x14ac:dyDescent="0.25">
      <c r="A1271" t="s">
        <v>1601</v>
      </c>
      <c r="B1271" t="str">
        <f>VLOOKUP(A1271,Tabel1[[PrøveID]:[Longitude]],3,FALSE)</f>
        <v>Miljøstyrelsen</v>
      </c>
      <c r="C1271" s="83">
        <f>VLOOKUP(A1271,Tabel1[[PrøveID]:[Longitude]],2,FALSE)</f>
        <v>44365</v>
      </c>
      <c r="D1271">
        <f>VLOOKUP(A1271,Tabel1[[PrøveID]:[Longitude]],5,FALSE)</f>
        <v>55.574165000000001</v>
      </c>
      <c r="E1271">
        <f>VLOOKUP(A1271,Tabel1[[PrøveID]:[Longitude]],6,FALSE)</f>
        <v>11.258705000000001</v>
      </c>
      <c r="F1271" t="str">
        <f>VLOOKUP(A1271,Tabel1[[PrøveID]:[Longitude]],4,FALSE)</f>
        <v>Tissø (Sø)</v>
      </c>
      <c r="G1271" s="24" t="str">
        <f>VLOOKUP(H1271,Datasæt_Analysesystemer!$D$3:$E$68,2,FALSE)</f>
        <v>Dytiscus latissimus</v>
      </c>
      <c r="H1271" t="s">
        <v>1264</v>
      </c>
      <c r="I1271" t="str">
        <f>VLOOKUP(H1271,Datasæt_Analysesystemer!$D$2:$F$68,3,FALSE)</f>
        <v>Sjælden</v>
      </c>
      <c r="J1271" t="s">
        <v>738</v>
      </c>
      <c r="K1271" t="s">
        <v>747</v>
      </c>
      <c r="L1271" t="s">
        <v>768</v>
      </c>
      <c r="M1271" t="str">
        <f t="shared" si="19"/>
        <v>Absent</v>
      </c>
    </row>
    <row r="1272" spans="1:13" x14ac:dyDescent="0.25">
      <c r="A1272" t="s">
        <v>815</v>
      </c>
      <c r="B1272" t="str">
        <f>VLOOKUP(A1272,Tabel1[[PrøveID]:[Longitude]],3,FALSE)</f>
        <v>Miljøstyrelsen</v>
      </c>
      <c r="C1272" s="83" t="str">
        <f>VLOOKUP(A1272,Tabel1[[PrøveID]:[Longitude]],2,FALSE)</f>
        <v>27-04-2022</v>
      </c>
      <c r="D1272">
        <f>VLOOKUP(A1272,Tabel1[[PrøveID]:[Longitude]],5,FALSE)</f>
        <v>55.708210000000001</v>
      </c>
      <c r="E1272">
        <f>VLOOKUP(A1272,Tabel1[[PrøveID]:[Longitude]],6,FALSE)</f>
        <v>9.5571560000000009</v>
      </c>
      <c r="F1272" t="str">
        <f>VLOOKUP(A1272,Tabel1[[PrøveID]:[Longitude]],4,FALSE)</f>
        <v>Vejlefjord</v>
      </c>
      <c r="G1272" s="24" t="str">
        <f>VLOOKUP(H1272,Datasæt_Analysesystemer!$D$3:$E$68,2,FALSE)</f>
        <v>Platichthys flesus</v>
      </c>
      <c r="H1272" t="s">
        <v>793</v>
      </c>
      <c r="I1272" t="str">
        <f>VLOOKUP(H1272,Datasæt_Analysesystemer!$D$2:$F$68,3,FALSE)</f>
        <v>Almindelig</v>
      </c>
      <c r="J1272" t="s">
        <v>738</v>
      </c>
      <c r="K1272" t="s">
        <v>747</v>
      </c>
      <c r="L1272" t="s">
        <v>768</v>
      </c>
      <c r="M1272" t="str">
        <f t="shared" si="19"/>
        <v>Absent</v>
      </c>
    </row>
    <row r="1273" spans="1:13" x14ac:dyDescent="0.25">
      <c r="A1273" t="s">
        <v>815</v>
      </c>
      <c r="B1273" t="str">
        <f>VLOOKUP(A1273,Tabel1[[PrøveID]:[Longitude]],3,FALSE)</f>
        <v>Miljøstyrelsen</v>
      </c>
      <c r="C1273" s="83" t="str">
        <f>VLOOKUP(A1273,Tabel1[[PrøveID]:[Longitude]],2,FALSE)</f>
        <v>27-04-2022</v>
      </c>
      <c r="D1273">
        <f>VLOOKUP(A1273,Tabel1[[PrøveID]:[Longitude]],5,FALSE)</f>
        <v>55.708210000000001</v>
      </c>
      <c r="E1273">
        <f>VLOOKUP(A1273,Tabel1[[PrøveID]:[Longitude]],6,FALSE)</f>
        <v>9.5571560000000009</v>
      </c>
      <c r="F1273" t="str">
        <f>VLOOKUP(A1273,Tabel1[[PrøveID]:[Longitude]],4,FALSE)</f>
        <v>Vejlefjord</v>
      </c>
      <c r="G1273" s="24" t="str">
        <f>VLOOKUP(H1273,Datasæt_Analysesystemer!$D$3:$E$68,2,FALSE)</f>
        <v>Platichthys flesus</v>
      </c>
      <c r="H1273" t="s">
        <v>793</v>
      </c>
      <c r="I1273" t="str">
        <f>VLOOKUP(H1273,Datasæt_Analysesystemer!$D$2:$F$68,3,FALSE)</f>
        <v>Almindelig</v>
      </c>
      <c r="J1273" t="s">
        <v>738</v>
      </c>
      <c r="K1273" t="s">
        <v>747</v>
      </c>
      <c r="L1273" t="s">
        <v>768</v>
      </c>
      <c r="M1273" t="str">
        <f t="shared" si="19"/>
        <v>Absent</v>
      </c>
    </row>
    <row r="1274" spans="1:13" x14ac:dyDescent="0.25">
      <c r="A1274" t="s">
        <v>815</v>
      </c>
      <c r="B1274" t="str">
        <f>VLOOKUP(A1274,Tabel1[[PrøveID]:[Longitude]],3,FALSE)</f>
        <v>Miljøstyrelsen</v>
      </c>
      <c r="C1274" s="83" t="str">
        <f>VLOOKUP(A1274,Tabel1[[PrøveID]:[Longitude]],2,FALSE)</f>
        <v>27-04-2022</v>
      </c>
      <c r="D1274">
        <f>VLOOKUP(A1274,Tabel1[[PrøveID]:[Longitude]],5,FALSE)</f>
        <v>55.708210000000001</v>
      </c>
      <c r="E1274">
        <f>VLOOKUP(A1274,Tabel1[[PrøveID]:[Longitude]],6,FALSE)</f>
        <v>9.5571560000000009</v>
      </c>
      <c r="F1274" t="str">
        <f>VLOOKUP(A1274,Tabel1[[PrøveID]:[Longitude]],4,FALSE)</f>
        <v>Vejlefjord</v>
      </c>
      <c r="G1274" s="24" t="str">
        <f>VLOOKUP(H1274,Datasæt_Analysesystemer!$D$3:$E$68,2,FALSE)</f>
        <v>Gadus morhua</v>
      </c>
      <c r="H1274" t="s">
        <v>794</v>
      </c>
      <c r="I1274" t="str">
        <f>VLOOKUP(H1274,Datasæt_Analysesystemer!$D$2:$F$68,3,FALSE)</f>
        <v>Almindelig</v>
      </c>
      <c r="J1274" t="s">
        <v>738</v>
      </c>
      <c r="K1274" t="s">
        <v>747</v>
      </c>
      <c r="L1274" t="s">
        <v>768</v>
      </c>
      <c r="M1274" t="str">
        <f t="shared" si="19"/>
        <v>Absent</v>
      </c>
    </row>
    <row r="1275" spans="1:13" x14ac:dyDescent="0.25">
      <c r="A1275" t="s">
        <v>815</v>
      </c>
      <c r="B1275" t="str">
        <f>VLOOKUP(A1275,Tabel1[[PrøveID]:[Longitude]],3,FALSE)</f>
        <v>Miljøstyrelsen</v>
      </c>
      <c r="C1275" s="83" t="str">
        <f>VLOOKUP(A1275,Tabel1[[PrøveID]:[Longitude]],2,FALSE)</f>
        <v>27-04-2022</v>
      </c>
      <c r="D1275">
        <f>VLOOKUP(A1275,Tabel1[[PrøveID]:[Longitude]],5,FALSE)</f>
        <v>55.708210000000001</v>
      </c>
      <c r="E1275">
        <f>VLOOKUP(A1275,Tabel1[[PrøveID]:[Longitude]],6,FALSE)</f>
        <v>9.5571560000000009</v>
      </c>
      <c r="F1275" t="str">
        <f>VLOOKUP(A1275,Tabel1[[PrøveID]:[Longitude]],4,FALSE)</f>
        <v>Vejlefjord</v>
      </c>
      <c r="G1275" s="24" t="str">
        <f>VLOOKUP(H1275,Datasæt_Analysesystemer!$D$3:$E$68,2,FALSE)</f>
        <v>Gadus morhua</v>
      </c>
      <c r="H1275" t="s">
        <v>794</v>
      </c>
      <c r="I1275" t="str">
        <f>VLOOKUP(H1275,Datasæt_Analysesystemer!$D$2:$F$68,3,FALSE)</f>
        <v>Almindelig</v>
      </c>
      <c r="J1275" t="s">
        <v>738</v>
      </c>
      <c r="K1275" t="s">
        <v>747</v>
      </c>
      <c r="L1275" t="s">
        <v>768</v>
      </c>
      <c r="M1275" t="str">
        <f t="shared" si="19"/>
        <v>Absent</v>
      </c>
    </row>
    <row r="1276" spans="1:13" x14ac:dyDescent="0.25">
      <c r="A1276" t="s">
        <v>815</v>
      </c>
      <c r="B1276" t="str">
        <f>VLOOKUP(A1276,Tabel1[[PrøveID]:[Longitude]],3,FALSE)</f>
        <v>Miljøstyrelsen</v>
      </c>
      <c r="C1276" s="83" t="str">
        <f>VLOOKUP(A1276,Tabel1[[PrøveID]:[Longitude]],2,FALSE)</f>
        <v>27-04-2022</v>
      </c>
      <c r="D1276">
        <f>VLOOKUP(A1276,Tabel1[[PrøveID]:[Longitude]],5,FALSE)</f>
        <v>55.708210000000001</v>
      </c>
      <c r="E1276">
        <f>VLOOKUP(A1276,Tabel1[[PrøveID]:[Longitude]],6,FALSE)</f>
        <v>9.5571560000000009</v>
      </c>
      <c r="F1276" t="str">
        <f>VLOOKUP(A1276,Tabel1[[PrøveID]:[Longitude]],4,FALSE)</f>
        <v>Vejlefjord</v>
      </c>
      <c r="G1276" s="24" t="str">
        <f>VLOOKUP(H1276,Datasæt_Analysesystemer!$D$3:$E$68,2,FALSE)</f>
        <v>Mya arenaria</v>
      </c>
      <c r="H1276" t="s">
        <v>795</v>
      </c>
      <c r="I1276" t="str">
        <f>VLOOKUP(H1276,Datasæt_Analysesystemer!$D$2:$F$68,3,FALSE)</f>
        <v>Almindelig</v>
      </c>
      <c r="J1276" t="s">
        <v>738</v>
      </c>
      <c r="K1276" t="s">
        <v>802</v>
      </c>
      <c r="L1276" t="s">
        <v>741</v>
      </c>
      <c r="M1276" t="str">
        <f t="shared" si="19"/>
        <v>Present_Ct&lt;41</v>
      </c>
    </row>
    <row r="1277" spans="1:13" x14ac:dyDescent="0.25">
      <c r="A1277" t="s">
        <v>815</v>
      </c>
      <c r="B1277" t="str">
        <f>VLOOKUP(A1277,Tabel1[[PrøveID]:[Longitude]],3,FALSE)</f>
        <v>Miljøstyrelsen</v>
      </c>
      <c r="C1277" s="83" t="str">
        <f>VLOOKUP(A1277,Tabel1[[PrøveID]:[Longitude]],2,FALSE)</f>
        <v>27-04-2022</v>
      </c>
      <c r="D1277">
        <f>VLOOKUP(A1277,Tabel1[[PrøveID]:[Longitude]],5,FALSE)</f>
        <v>55.708210000000001</v>
      </c>
      <c r="E1277">
        <f>VLOOKUP(A1277,Tabel1[[PrøveID]:[Longitude]],6,FALSE)</f>
        <v>9.5571560000000009</v>
      </c>
      <c r="F1277" t="str">
        <f>VLOOKUP(A1277,Tabel1[[PrøveID]:[Longitude]],4,FALSE)</f>
        <v>Vejlefjord</v>
      </c>
      <c r="G1277" s="24" t="str">
        <f>VLOOKUP(H1277,Datasæt_Analysesystemer!$D$3:$E$68,2,FALSE)</f>
        <v>Mya arenaria</v>
      </c>
      <c r="H1277" t="s">
        <v>795</v>
      </c>
      <c r="I1277" t="str">
        <f>VLOOKUP(H1277,Datasæt_Analysesystemer!$D$2:$F$68,3,FALSE)</f>
        <v>Almindelig</v>
      </c>
      <c r="J1277" t="s">
        <v>738</v>
      </c>
      <c r="K1277" t="s">
        <v>802</v>
      </c>
      <c r="L1277" t="s">
        <v>741</v>
      </c>
      <c r="M1277" t="str">
        <f t="shared" si="19"/>
        <v>Present_Ct&lt;41</v>
      </c>
    </row>
    <row r="1278" spans="1:13" x14ac:dyDescent="0.25">
      <c r="A1278" t="s">
        <v>815</v>
      </c>
      <c r="B1278" t="str">
        <f>VLOOKUP(A1278,Tabel1[[PrøveID]:[Longitude]],3,FALSE)</f>
        <v>Miljøstyrelsen</v>
      </c>
      <c r="C1278" s="83" t="str">
        <f>VLOOKUP(A1278,Tabel1[[PrøveID]:[Longitude]],2,FALSE)</f>
        <v>27-04-2022</v>
      </c>
      <c r="D1278">
        <f>VLOOKUP(A1278,Tabel1[[PrøveID]:[Longitude]],5,FALSE)</f>
        <v>55.708210000000001</v>
      </c>
      <c r="E1278">
        <f>VLOOKUP(A1278,Tabel1[[PrøveID]:[Longitude]],6,FALSE)</f>
        <v>9.5571560000000009</v>
      </c>
      <c r="F1278" t="str">
        <f>VLOOKUP(A1278,Tabel1[[PrøveID]:[Longitude]],4,FALSE)</f>
        <v>Vejlefjord</v>
      </c>
      <c r="G1278" s="24" t="str">
        <f>VLOOKUP(H1278,Datasæt_Analysesystemer!$D$3:$E$68,2,FALSE)</f>
        <v>Mnemiopsis leidyi</v>
      </c>
      <c r="H1278" t="s">
        <v>982</v>
      </c>
      <c r="I1278" t="str">
        <f>VLOOKUP(H1278,Datasæt_Analysesystemer!$D$2:$F$68,3,FALSE)</f>
        <v>Invasiv</v>
      </c>
      <c r="J1278" t="s">
        <v>738</v>
      </c>
      <c r="K1278" t="s">
        <v>747</v>
      </c>
      <c r="L1278" t="s">
        <v>768</v>
      </c>
      <c r="M1278" t="str">
        <f t="shared" si="19"/>
        <v>Absent</v>
      </c>
    </row>
    <row r="1279" spans="1:13" x14ac:dyDescent="0.25">
      <c r="A1279" t="s">
        <v>815</v>
      </c>
      <c r="B1279" t="str">
        <f>VLOOKUP(A1279,Tabel1[[PrøveID]:[Longitude]],3,FALSE)</f>
        <v>Miljøstyrelsen</v>
      </c>
      <c r="C1279" s="83" t="str">
        <f>VLOOKUP(A1279,Tabel1[[PrøveID]:[Longitude]],2,FALSE)</f>
        <v>27-04-2022</v>
      </c>
      <c r="D1279">
        <f>VLOOKUP(A1279,Tabel1[[PrøveID]:[Longitude]],5,FALSE)</f>
        <v>55.708210000000001</v>
      </c>
      <c r="E1279">
        <f>VLOOKUP(A1279,Tabel1[[PrøveID]:[Longitude]],6,FALSE)</f>
        <v>9.5571560000000009</v>
      </c>
      <c r="F1279" t="str">
        <f>VLOOKUP(A1279,Tabel1[[PrøveID]:[Longitude]],4,FALSE)</f>
        <v>Vejlefjord</v>
      </c>
      <c r="G1279" s="24" t="str">
        <f>VLOOKUP(H1279,Datasæt_Analysesystemer!$D$3:$E$68,2,FALSE)</f>
        <v>Mnemiopsis leidyi</v>
      </c>
      <c r="H1279" t="s">
        <v>982</v>
      </c>
      <c r="I1279" t="str">
        <f>VLOOKUP(H1279,Datasæt_Analysesystemer!$D$2:$F$68,3,FALSE)</f>
        <v>Invasiv</v>
      </c>
      <c r="J1279" t="s">
        <v>738</v>
      </c>
      <c r="K1279" t="s">
        <v>747</v>
      </c>
      <c r="L1279" t="s">
        <v>768</v>
      </c>
      <c r="M1279" t="str">
        <f t="shared" si="19"/>
        <v>Absent</v>
      </c>
    </row>
    <row r="1280" spans="1:13" x14ac:dyDescent="0.25">
      <c r="A1280" t="s">
        <v>815</v>
      </c>
      <c r="B1280" t="str">
        <f>VLOOKUP(A1280,Tabel1[[PrøveID]:[Longitude]],3,FALSE)</f>
        <v>Miljøstyrelsen</v>
      </c>
      <c r="C1280" s="83" t="str">
        <f>VLOOKUP(A1280,Tabel1[[PrøveID]:[Longitude]],2,FALSE)</f>
        <v>27-04-2022</v>
      </c>
      <c r="D1280">
        <f>VLOOKUP(A1280,Tabel1[[PrøveID]:[Longitude]],5,FALSE)</f>
        <v>55.708210000000001</v>
      </c>
      <c r="E1280">
        <f>VLOOKUP(A1280,Tabel1[[PrøveID]:[Longitude]],6,FALSE)</f>
        <v>9.5571560000000009</v>
      </c>
      <c r="F1280" t="str">
        <f>VLOOKUP(A1280,Tabel1[[PrøveID]:[Longitude]],4,FALSE)</f>
        <v>Vejlefjord</v>
      </c>
      <c r="G1280" s="24" t="str">
        <f>VLOOKUP(H1280,Datasæt_Analysesystemer!$D$3:$E$68,2,FALSE)</f>
        <v>Perca fluviatilis</v>
      </c>
      <c r="H1280" t="s">
        <v>804</v>
      </c>
      <c r="I1280" t="str">
        <f>VLOOKUP(H1280,Datasæt_Analysesystemer!$D$2:$F$68,3,FALSE)</f>
        <v>Almindelig</v>
      </c>
      <c r="J1280" t="s">
        <v>738</v>
      </c>
      <c r="K1280" t="s">
        <v>747</v>
      </c>
      <c r="L1280" t="s">
        <v>768</v>
      </c>
      <c r="M1280" t="str">
        <f t="shared" si="19"/>
        <v>Absent</v>
      </c>
    </row>
    <row r="1281" spans="1:13" x14ac:dyDescent="0.25">
      <c r="A1281" t="s">
        <v>815</v>
      </c>
      <c r="B1281" t="str">
        <f>VLOOKUP(A1281,Tabel1[[PrøveID]:[Longitude]],3,FALSE)</f>
        <v>Miljøstyrelsen</v>
      </c>
      <c r="C1281" s="83" t="str">
        <f>VLOOKUP(A1281,Tabel1[[PrøveID]:[Longitude]],2,FALSE)</f>
        <v>27-04-2022</v>
      </c>
      <c r="D1281">
        <f>VLOOKUP(A1281,Tabel1[[PrøveID]:[Longitude]],5,FALSE)</f>
        <v>55.708210000000001</v>
      </c>
      <c r="E1281">
        <f>VLOOKUP(A1281,Tabel1[[PrøveID]:[Longitude]],6,FALSE)</f>
        <v>9.5571560000000009</v>
      </c>
      <c r="F1281" t="str">
        <f>VLOOKUP(A1281,Tabel1[[PrøveID]:[Longitude]],4,FALSE)</f>
        <v>Vejlefjord</v>
      </c>
      <c r="G1281" s="24" t="str">
        <f>VLOOKUP(H1281,Datasæt_Analysesystemer!$D$3:$E$68,2,FALSE)</f>
        <v>Perca fluviatilis</v>
      </c>
      <c r="H1281" t="s">
        <v>804</v>
      </c>
      <c r="I1281" t="str">
        <f>VLOOKUP(H1281,Datasæt_Analysesystemer!$D$2:$F$68,3,FALSE)</f>
        <v>Almindelig</v>
      </c>
      <c r="J1281" t="s">
        <v>744</v>
      </c>
      <c r="K1281" t="s">
        <v>747</v>
      </c>
      <c r="L1281" t="s">
        <v>768</v>
      </c>
      <c r="M1281" t="str">
        <f t="shared" si="19"/>
        <v>Absent</v>
      </c>
    </row>
    <row r="1282" spans="1:13" x14ac:dyDescent="0.25">
      <c r="A1282" t="s">
        <v>815</v>
      </c>
      <c r="B1282" t="str">
        <f>VLOOKUP(A1282,Tabel1[[PrøveID]:[Longitude]],3,FALSE)</f>
        <v>Miljøstyrelsen</v>
      </c>
      <c r="C1282" s="83" t="str">
        <f>VLOOKUP(A1282,Tabel1[[PrøveID]:[Longitude]],2,FALSE)</f>
        <v>27-04-2022</v>
      </c>
      <c r="D1282">
        <f>VLOOKUP(A1282,Tabel1[[PrøveID]:[Longitude]],5,FALSE)</f>
        <v>55.708210000000001</v>
      </c>
      <c r="E1282">
        <f>VLOOKUP(A1282,Tabel1[[PrøveID]:[Longitude]],6,FALSE)</f>
        <v>9.5571560000000009</v>
      </c>
      <c r="F1282" t="str">
        <f>VLOOKUP(A1282,Tabel1[[PrøveID]:[Longitude]],4,FALSE)</f>
        <v>Vejlefjord</v>
      </c>
      <c r="G1282" s="24" t="str">
        <f>VLOOKUP(H1282,Datasæt_Analysesystemer!$D$3:$E$68,2,FALSE)</f>
        <v>Eriocheir sinensis</v>
      </c>
      <c r="H1282" t="s">
        <v>1031</v>
      </c>
      <c r="I1282" t="str">
        <f>VLOOKUP(H1282,Datasæt_Analysesystemer!$D$2:$F$68,3,FALSE)</f>
        <v>Invasiv</v>
      </c>
      <c r="J1282" t="s">
        <v>738</v>
      </c>
      <c r="K1282" t="s">
        <v>747</v>
      </c>
      <c r="L1282" t="s">
        <v>768</v>
      </c>
      <c r="M1282" t="str">
        <f t="shared" ref="M1282:M1345" si="20">IF(K1282="Present",K1282&amp;"_"&amp;L1282,K1282)</f>
        <v>Absent</v>
      </c>
    </row>
    <row r="1283" spans="1:13" x14ac:dyDescent="0.25">
      <c r="A1283" t="s">
        <v>815</v>
      </c>
      <c r="B1283" t="str">
        <f>VLOOKUP(A1283,Tabel1[[PrøveID]:[Longitude]],3,FALSE)</f>
        <v>Miljøstyrelsen</v>
      </c>
      <c r="C1283" s="83" t="str">
        <f>VLOOKUP(A1283,Tabel1[[PrøveID]:[Longitude]],2,FALSE)</f>
        <v>27-04-2022</v>
      </c>
      <c r="D1283">
        <f>VLOOKUP(A1283,Tabel1[[PrøveID]:[Longitude]],5,FALSE)</f>
        <v>55.708210000000001</v>
      </c>
      <c r="E1283">
        <f>VLOOKUP(A1283,Tabel1[[PrøveID]:[Longitude]],6,FALSE)</f>
        <v>9.5571560000000009</v>
      </c>
      <c r="F1283" t="str">
        <f>VLOOKUP(A1283,Tabel1[[PrøveID]:[Longitude]],4,FALSE)</f>
        <v>Vejlefjord</v>
      </c>
      <c r="G1283" s="24" t="str">
        <f>VLOOKUP(H1283,Datasæt_Analysesystemer!$D$3:$E$68,2,FALSE)</f>
        <v>Eriocheir sinensis</v>
      </c>
      <c r="H1283" t="s">
        <v>1031</v>
      </c>
      <c r="I1283" t="str">
        <f>VLOOKUP(H1283,Datasæt_Analysesystemer!$D$2:$F$68,3,FALSE)</f>
        <v>Invasiv</v>
      </c>
      <c r="J1283" t="s">
        <v>738</v>
      </c>
      <c r="K1283" t="s">
        <v>747</v>
      </c>
      <c r="L1283" t="s">
        <v>768</v>
      </c>
      <c r="M1283" t="str">
        <f t="shared" si="20"/>
        <v>Absent</v>
      </c>
    </row>
    <row r="1284" spans="1:13" x14ac:dyDescent="0.25">
      <c r="A1284" t="s">
        <v>815</v>
      </c>
      <c r="B1284" t="str">
        <f>VLOOKUP(A1284,Tabel1[[PrøveID]:[Longitude]],3,FALSE)</f>
        <v>Miljøstyrelsen</v>
      </c>
      <c r="C1284" s="83" t="str">
        <f>VLOOKUP(A1284,Tabel1[[PrøveID]:[Longitude]],2,FALSE)</f>
        <v>27-04-2022</v>
      </c>
      <c r="D1284">
        <f>VLOOKUP(A1284,Tabel1[[PrøveID]:[Longitude]],5,FALSE)</f>
        <v>55.708210000000001</v>
      </c>
      <c r="E1284">
        <f>VLOOKUP(A1284,Tabel1[[PrøveID]:[Longitude]],6,FALSE)</f>
        <v>9.5571560000000009</v>
      </c>
      <c r="F1284" t="str">
        <f>VLOOKUP(A1284,Tabel1[[PrøveID]:[Longitude]],4,FALSE)</f>
        <v>Vejlefjord</v>
      </c>
      <c r="G1284" s="24" t="str">
        <f>VLOOKUP(H1284,Datasæt_Analysesystemer!$D$3:$E$68,2,FALSE)</f>
        <v>Rhithropanopeus harrisii</v>
      </c>
      <c r="H1284" t="s">
        <v>1090</v>
      </c>
      <c r="I1284" t="str">
        <f>VLOOKUP(H1284,Datasæt_Analysesystemer!$D$2:$F$68,3,FALSE)</f>
        <v>Invasiv</v>
      </c>
      <c r="J1284" t="s">
        <v>738</v>
      </c>
      <c r="K1284" t="s">
        <v>747</v>
      </c>
      <c r="L1284" t="s">
        <v>768</v>
      </c>
      <c r="M1284" t="str">
        <f t="shared" si="20"/>
        <v>Absent</v>
      </c>
    </row>
    <row r="1285" spans="1:13" x14ac:dyDescent="0.25">
      <c r="A1285" t="s">
        <v>815</v>
      </c>
      <c r="B1285" t="str">
        <f>VLOOKUP(A1285,Tabel1[[PrøveID]:[Longitude]],3,FALSE)</f>
        <v>Miljøstyrelsen</v>
      </c>
      <c r="C1285" s="83" t="str">
        <f>VLOOKUP(A1285,Tabel1[[PrøveID]:[Longitude]],2,FALSE)</f>
        <v>27-04-2022</v>
      </c>
      <c r="D1285">
        <f>VLOOKUP(A1285,Tabel1[[PrøveID]:[Longitude]],5,FALSE)</f>
        <v>55.708210000000001</v>
      </c>
      <c r="E1285">
        <f>VLOOKUP(A1285,Tabel1[[PrøveID]:[Longitude]],6,FALSE)</f>
        <v>9.5571560000000009</v>
      </c>
      <c r="F1285" t="str">
        <f>VLOOKUP(A1285,Tabel1[[PrøveID]:[Longitude]],4,FALSE)</f>
        <v>Vejlefjord</v>
      </c>
      <c r="G1285" s="24" t="str">
        <f>VLOOKUP(H1285,Datasæt_Analysesystemer!$D$3:$E$68,2,FALSE)</f>
        <v>Rhithropanopeus harrisii</v>
      </c>
      <c r="H1285" t="s">
        <v>1090</v>
      </c>
      <c r="I1285" t="str">
        <f>VLOOKUP(H1285,Datasæt_Analysesystemer!$D$2:$F$68,3,FALSE)</f>
        <v>Invasiv</v>
      </c>
      <c r="J1285" t="s">
        <v>738</v>
      </c>
      <c r="K1285" t="s">
        <v>747</v>
      </c>
      <c r="L1285" t="s">
        <v>768</v>
      </c>
      <c r="M1285" t="str">
        <f t="shared" si="20"/>
        <v>Absent</v>
      </c>
    </row>
    <row r="1286" spans="1:13" x14ac:dyDescent="0.25">
      <c r="A1286" t="s">
        <v>815</v>
      </c>
      <c r="B1286" t="str">
        <f>VLOOKUP(A1286,Tabel1[[PrøveID]:[Longitude]],3,FALSE)</f>
        <v>Miljøstyrelsen</v>
      </c>
      <c r="C1286" s="83" t="str">
        <f>VLOOKUP(A1286,Tabel1[[PrøveID]:[Longitude]],2,FALSE)</f>
        <v>27-04-2022</v>
      </c>
      <c r="D1286">
        <f>VLOOKUP(A1286,Tabel1[[PrøveID]:[Longitude]],5,FALSE)</f>
        <v>55.708210000000001</v>
      </c>
      <c r="E1286">
        <f>VLOOKUP(A1286,Tabel1[[PrøveID]:[Longitude]],6,FALSE)</f>
        <v>9.5571560000000009</v>
      </c>
      <c r="F1286" t="str">
        <f>VLOOKUP(A1286,Tabel1[[PrøveID]:[Longitude]],4,FALSE)</f>
        <v>Vejlefjord</v>
      </c>
      <c r="G1286" s="24" t="str">
        <f>VLOOKUP(H1286,Datasæt_Analysesystemer!$D$3:$E$68,2,FALSE)</f>
        <v>Anguilla anguilla</v>
      </c>
      <c r="H1286" t="s">
        <v>1005</v>
      </c>
      <c r="I1286" t="str">
        <f>VLOOKUP(H1286,Datasæt_Analysesystemer!$D$2:$F$68,3,FALSE)</f>
        <v>Almindelig</v>
      </c>
      <c r="J1286" t="s">
        <v>744</v>
      </c>
      <c r="K1286" t="s">
        <v>747</v>
      </c>
      <c r="L1286" t="s">
        <v>768</v>
      </c>
      <c r="M1286" t="str">
        <f t="shared" si="20"/>
        <v>Absent</v>
      </c>
    </row>
    <row r="1287" spans="1:13" x14ac:dyDescent="0.25">
      <c r="A1287" t="s">
        <v>815</v>
      </c>
      <c r="B1287" t="str">
        <f>VLOOKUP(A1287,Tabel1[[PrøveID]:[Longitude]],3,FALSE)</f>
        <v>Miljøstyrelsen</v>
      </c>
      <c r="C1287" s="83" t="str">
        <f>VLOOKUP(A1287,Tabel1[[PrøveID]:[Longitude]],2,FALSE)</f>
        <v>27-04-2022</v>
      </c>
      <c r="D1287">
        <f>VLOOKUP(A1287,Tabel1[[PrøveID]:[Longitude]],5,FALSE)</f>
        <v>55.708210000000001</v>
      </c>
      <c r="E1287">
        <f>VLOOKUP(A1287,Tabel1[[PrøveID]:[Longitude]],6,FALSE)</f>
        <v>9.5571560000000009</v>
      </c>
      <c r="F1287" t="str">
        <f>VLOOKUP(A1287,Tabel1[[PrøveID]:[Longitude]],4,FALSE)</f>
        <v>Vejlefjord</v>
      </c>
      <c r="G1287" s="24" t="str">
        <f>VLOOKUP(H1287,Datasæt_Analysesystemer!$D$3:$E$68,2,FALSE)</f>
        <v>Anguilla anguilla</v>
      </c>
      <c r="H1287" t="s">
        <v>1005</v>
      </c>
      <c r="I1287" t="str">
        <f>VLOOKUP(H1287,Datasæt_Analysesystemer!$D$2:$F$68,3,FALSE)</f>
        <v>Almindelig</v>
      </c>
      <c r="J1287" t="s">
        <v>744</v>
      </c>
      <c r="K1287" t="s">
        <v>747</v>
      </c>
      <c r="L1287" t="s">
        <v>768</v>
      </c>
      <c r="M1287" t="str">
        <f t="shared" si="20"/>
        <v>Absent</v>
      </c>
    </row>
    <row r="1288" spans="1:13" x14ac:dyDescent="0.25">
      <c r="A1288" t="s">
        <v>815</v>
      </c>
      <c r="B1288" t="str">
        <f>VLOOKUP(A1288,Tabel1[[PrøveID]:[Longitude]],3,FALSE)</f>
        <v>Miljøstyrelsen</v>
      </c>
      <c r="C1288" s="83" t="str">
        <f>VLOOKUP(A1288,Tabel1[[PrøveID]:[Longitude]],2,FALSE)</f>
        <v>27-04-2022</v>
      </c>
      <c r="D1288">
        <f>VLOOKUP(A1288,Tabel1[[PrøveID]:[Longitude]],5,FALSE)</f>
        <v>55.708210000000001</v>
      </c>
      <c r="E1288">
        <f>VLOOKUP(A1288,Tabel1[[PrøveID]:[Longitude]],6,FALSE)</f>
        <v>9.5571560000000009</v>
      </c>
      <c r="F1288" t="str">
        <f>VLOOKUP(A1288,Tabel1[[PrøveID]:[Longitude]],4,FALSE)</f>
        <v>Vejlefjord</v>
      </c>
      <c r="G1288" s="24" t="str">
        <f>VLOOKUP(H1288,Datasæt_Analysesystemer!$D$3:$E$68,2,FALSE)</f>
        <v>Magallana gigas</v>
      </c>
      <c r="H1288" t="s">
        <v>1100</v>
      </c>
      <c r="I1288" t="str">
        <f>VLOOKUP(H1288,Datasæt_Analysesystemer!$D$2:$F$68,3,FALSE)</f>
        <v>Invasiv</v>
      </c>
      <c r="J1288" t="s">
        <v>738</v>
      </c>
      <c r="K1288" t="s">
        <v>802</v>
      </c>
      <c r="L1288" t="s">
        <v>768</v>
      </c>
      <c r="M1288" t="str">
        <f t="shared" si="20"/>
        <v>Present_Ct&gt;41</v>
      </c>
    </row>
    <row r="1289" spans="1:13" x14ac:dyDescent="0.25">
      <c r="A1289" t="s">
        <v>815</v>
      </c>
      <c r="B1289" t="str">
        <f>VLOOKUP(A1289,Tabel1[[PrøveID]:[Longitude]],3,FALSE)</f>
        <v>Miljøstyrelsen</v>
      </c>
      <c r="C1289" s="83" t="str">
        <f>VLOOKUP(A1289,Tabel1[[PrøveID]:[Longitude]],2,FALSE)</f>
        <v>27-04-2022</v>
      </c>
      <c r="D1289">
        <f>VLOOKUP(A1289,Tabel1[[PrøveID]:[Longitude]],5,FALSE)</f>
        <v>55.708210000000001</v>
      </c>
      <c r="E1289">
        <f>VLOOKUP(A1289,Tabel1[[PrøveID]:[Longitude]],6,FALSE)</f>
        <v>9.5571560000000009</v>
      </c>
      <c r="F1289" t="str">
        <f>VLOOKUP(A1289,Tabel1[[PrøveID]:[Longitude]],4,FALSE)</f>
        <v>Vejlefjord</v>
      </c>
      <c r="G1289" s="24" t="str">
        <f>VLOOKUP(H1289,Datasæt_Analysesystemer!$D$3:$E$68,2,FALSE)</f>
        <v>Magallana gigas</v>
      </c>
      <c r="H1289" t="s">
        <v>1100</v>
      </c>
      <c r="I1289" t="str">
        <f>VLOOKUP(H1289,Datasæt_Analysesystemer!$D$2:$F$68,3,FALSE)</f>
        <v>Invasiv</v>
      </c>
      <c r="J1289" t="s">
        <v>738</v>
      </c>
      <c r="K1289" t="s">
        <v>747</v>
      </c>
      <c r="L1289" t="s">
        <v>768</v>
      </c>
      <c r="M1289" t="str">
        <f t="shared" si="20"/>
        <v>Absent</v>
      </c>
    </row>
    <row r="1290" spans="1:13" x14ac:dyDescent="0.25">
      <c r="A1290" t="s">
        <v>815</v>
      </c>
      <c r="B1290" t="str">
        <f>VLOOKUP(A1290,Tabel1[[PrøveID]:[Longitude]],3,FALSE)</f>
        <v>Miljøstyrelsen</v>
      </c>
      <c r="C1290" s="83" t="str">
        <f>VLOOKUP(A1290,Tabel1[[PrøveID]:[Longitude]],2,FALSE)</f>
        <v>27-04-2022</v>
      </c>
      <c r="D1290">
        <f>VLOOKUP(A1290,Tabel1[[PrøveID]:[Longitude]],5,FALSE)</f>
        <v>55.708210000000001</v>
      </c>
      <c r="E1290">
        <f>VLOOKUP(A1290,Tabel1[[PrøveID]:[Longitude]],6,FALSE)</f>
        <v>9.5571560000000009</v>
      </c>
      <c r="F1290" t="str">
        <f>VLOOKUP(A1290,Tabel1[[PrøveID]:[Longitude]],4,FALSE)</f>
        <v>Vejlefjord</v>
      </c>
      <c r="G1290" s="24" t="str">
        <f>VLOOKUP(H1290,Datasæt_Analysesystemer!$D$3:$E$68,2,FALSE)</f>
        <v>Neogobius melanostomus</v>
      </c>
      <c r="H1290" t="s">
        <v>1089</v>
      </c>
      <c r="I1290" t="str">
        <f>VLOOKUP(H1290,Datasæt_Analysesystemer!$D$2:$F$68,3,FALSE)</f>
        <v>Invasiv</v>
      </c>
      <c r="J1290" t="s">
        <v>744</v>
      </c>
      <c r="K1290" t="s">
        <v>802</v>
      </c>
      <c r="L1290" t="s">
        <v>741</v>
      </c>
      <c r="M1290" t="str">
        <f t="shared" si="20"/>
        <v>Present_Ct&lt;41</v>
      </c>
    </row>
    <row r="1291" spans="1:13" x14ac:dyDescent="0.25">
      <c r="A1291" t="s">
        <v>815</v>
      </c>
      <c r="B1291" t="str">
        <f>VLOOKUP(A1291,Tabel1[[PrøveID]:[Longitude]],3,FALSE)</f>
        <v>Miljøstyrelsen</v>
      </c>
      <c r="C1291" s="83" t="str">
        <f>VLOOKUP(A1291,Tabel1[[PrøveID]:[Longitude]],2,FALSE)</f>
        <v>27-04-2022</v>
      </c>
      <c r="D1291">
        <f>VLOOKUP(A1291,Tabel1[[PrøveID]:[Longitude]],5,FALSE)</f>
        <v>55.708210000000001</v>
      </c>
      <c r="E1291">
        <f>VLOOKUP(A1291,Tabel1[[PrøveID]:[Longitude]],6,FALSE)</f>
        <v>9.5571560000000009</v>
      </c>
      <c r="F1291" t="str">
        <f>VLOOKUP(A1291,Tabel1[[PrøveID]:[Longitude]],4,FALSE)</f>
        <v>Vejlefjord</v>
      </c>
      <c r="G1291" s="24" t="str">
        <f>VLOOKUP(H1291,Datasæt_Analysesystemer!$D$3:$E$68,2,FALSE)</f>
        <v>Neogobius melanostomus</v>
      </c>
      <c r="H1291" t="s">
        <v>1089</v>
      </c>
      <c r="I1291" t="str">
        <f>VLOOKUP(H1291,Datasæt_Analysesystemer!$D$2:$F$68,3,FALSE)</f>
        <v>Invasiv</v>
      </c>
      <c r="J1291" t="s">
        <v>738</v>
      </c>
      <c r="K1291" t="s">
        <v>747</v>
      </c>
      <c r="L1291" t="s">
        <v>768</v>
      </c>
      <c r="M1291" t="str">
        <f t="shared" si="20"/>
        <v>Absent</v>
      </c>
    </row>
    <row r="1292" spans="1:13" x14ac:dyDescent="0.25">
      <c r="A1292" t="s">
        <v>815</v>
      </c>
      <c r="B1292" t="str">
        <f>VLOOKUP(A1292,Tabel1[[PrøveID]:[Longitude]],3,FALSE)</f>
        <v>Miljøstyrelsen</v>
      </c>
      <c r="C1292" s="83" t="str">
        <f>VLOOKUP(A1292,Tabel1[[PrøveID]:[Longitude]],2,FALSE)</f>
        <v>27-04-2022</v>
      </c>
      <c r="D1292">
        <f>VLOOKUP(A1292,Tabel1[[PrøveID]:[Longitude]],5,FALSE)</f>
        <v>55.708210000000001</v>
      </c>
      <c r="E1292">
        <f>VLOOKUP(A1292,Tabel1[[PrøveID]:[Longitude]],6,FALSE)</f>
        <v>9.5571560000000009</v>
      </c>
      <c r="F1292" t="str">
        <f>VLOOKUP(A1292,Tabel1[[PrøveID]:[Longitude]],4,FALSE)</f>
        <v>Vejlefjord</v>
      </c>
      <c r="G1292" s="24" t="str">
        <f>VLOOKUP(H1292,Datasæt_Analysesystemer!$D$3:$E$68,2,FALSE)</f>
        <v>Hemigrapsus takanoi</v>
      </c>
      <c r="H1292" t="s">
        <v>1098</v>
      </c>
      <c r="I1292" t="str">
        <f>VLOOKUP(H1292,Datasæt_Analysesystemer!$D$2:$F$68,3,FALSE)</f>
        <v>Invasiv</v>
      </c>
      <c r="J1292" t="s">
        <v>738</v>
      </c>
      <c r="K1292" t="s">
        <v>747</v>
      </c>
      <c r="L1292" t="s">
        <v>768</v>
      </c>
      <c r="M1292" t="str">
        <f t="shared" si="20"/>
        <v>Absent</v>
      </c>
    </row>
    <row r="1293" spans="1:13" x14ac:dyDescent="0.25">
      <c r="A1293" t="s">
        <v>815</v>
      </c>
      <c r="B1293" t="str">
        <f>VLOOKUP(A1293,Tabel1[[PrøveID]:[Longitude]],3,FALSE)</f>
        <v>Miljøstyrelsen</v>
      </c>
      <c r="C1293" s="83" t="str">
        <f>VLOOKUP(A1293,Tabel1[[PrøveID]:[Longitude]],2,FALSE)</f>
        <v>27-04-2022</v>
      </c>
      <c r="D1293">
        <f>VLOOKUP(A1293,Tabel1[[PrøveID]:[Longitude]],5,FALSE)</f>
        <v>55.708210000000001</v>
      </c>
      <c r="E1293">
        <f>VLOOKUP(A1293,Tabel1[[PrøveID]:[Longitude]],6,FALSE)</f>
        <v>9.5571560000000009</v>
      </c>
      <c r="F1293" t="str">
        <f>VLOOKUP(A1293,Tabel1[[PrøveID]:[Longitude]],4,FALSE)</f>
        <v>Vejlefjord</v>
      </c>
      <c r="G1293" s="24" t="str">
        <f>VLOOKUP(H1293,Datasæt_Analysesystemer!$D$3:$E$68,2,FALSE)</f>
        <v>Hemigrapsus takanoi</v>
      </c>
      <c r="H1293" t="s">
        <v>1098</v>
      </c>
      <c r="I1293" t="str">
        <f>VLOOKUP(H1293,Datasæt_Analysesystemer!$D$2:$F$68,3,FALSE)</f>
        <v>Invasiv</v>
      </c>
      <c r="J1293" t="s">
        <v>738</v>
      </c>
      <c r="K1293" t="s">
        <v>747</v>
      </c>
      <c r="L1293" t="s">
        <v>768</v>
      </c>
      <c r="M1293" t="str">
        <f t="shared" si="20"/>
        <v>Absent</v>
      </c>
    </row>
    <row r="1294" spans="1:13" x14ac:dyDescent="0.25">
      <c r="A1294" t="s">
        <v>815</v>
      </c>
      <c r="B1294" t="str">
        <f>VLOOKUP(A1294,Tabel1[[PrøveID]:[Longitude]],3,FALSE)</f>
        <v>Miljøstyrelsen</v>
      </c>
      <c r="C1294" s="83" t="str">
        <f>VLOOKUP(A1294,Tabel1[[PrøveID]:[Longitude]],2,FALSE)</f>
        <v>27-04-2022</v>
      </c>
      <c r="D1294">
        <f>VLOOKUP(A1294,Tabel1[[PrøveID]:[Longitude]],5,FALSE)</f>
        <v>55.708210000000001</v>
      </c>
      <c r="E1294">
        <f>VLOOKUP(A1294,Tabel1[[PrøveID]:[Longitude]],6,FALSE)</f>
        <v>9.5571560000000009</v>
      </c>
      <c r="F1294" t="str">
        <f>VLOOKUP(A1294,Tabel1[[PrøveID]:[Longitude]],4,FALSE)</f>
        <v>Vejlefjord</v>
      </c>
      <c r="G1294" s="24" t="str">
        <f>VLOOKUP(H1294,Datasæt_Analysesystemer!$D$3:$E$68,2,FALSE)</f>
        <v>Hemigrapsus sanguineus</v>
      </c>
      <c r="H1294" t="s">
        <v>983</v>
      </c>
      <c r="I1294" t="str">
        <f>VLOOKUP(H1294,Datasæt_Analysesystemer!$D$2:$F$68,3,FALSE)</f>
        <v>Invasiv</v>
      </c>
      <c r="J1294" t="s">
        <v>738</v>
      </c>
      <c r="K1294" t="s">
        <v>747</v>
      </c>
      <c r="L1294" t="s">
        <v>768</v>
      </c>
      <c r="M1294" t="str">
        <f t="shared" si="20"/>
        <v>Absent</v>
      </c>
    </row>
    <row r="1295" spans="1:13" x14ac:dyDescent="0.25">
      <c r="A1295" t="s">
        <v>815</v>
      </c>
      <c r="B1295" t="str">
        <f>VLOOKUP(A1295,Tabel1[[PrøveID]:[Longitude]],3,FALSE)</f>
        <v>Miljøstyrelsen</v>
      </c>
      <c r="C1295" s="83" t="str">
        <f>VLOOKUP(A1295,Tabel1[[PrøveID]:[Longitude]],2,FALSE)</f>
        <v>27-04-2022</v>
      </c>
      <c r="D1295">
        <f>VLOOKUP(A1295,Tabel1[[PrøveID]:[Longitude]],5,FALSE)</f>
        <v>55.708210000000001</v>
      </c>
      <c r="E1295">
        <f>VLOOKUP(A1295,Tabel1[[PrøveID]:[Longitude]],6,FALSE)</f>
        <v>9.5571560000000009</v>
      </c>
      <c r="F1295" t="str">
        <f>VLOOKUP(A1295,Tabel1[[PrøveID]:[Longitude]],4,FALSE)</f>
        <v>Vejlefjord</v>
      </c>
      <c r="G1295" s="24" t="str">
        <f>VLOOKUP(H1295,Datasæt_Analysesystemer!$D$3:$E$68,2,FALSE)</f>
        <v>Hemigrapsus sanguineus</v>
      </c>
      <c r="H1295" t="s">
        <v>983</v>
      </c>
      <c r="I1295" t="str">
        <f>VLOOKUP(H1295,Datasæt_Analysesystemer!$D$2:$F$68,3,FALSE)</f>
        <v>Invasiv</v>
      </c>
      <c r="J1295" t="s">
        <v>738</v>
      </c>
      <c r="K1295" t="s">
        <v>747</v>
      </c>
      <c r="L1295" t="s">
        <v>768</v>
      </c>
      <c r="M1295" t="str">
        <f t="shared" si="20"/>
        <v>Absent</v>
      </c>
    </row>
    <row r="1296" spans="1:13" x14ac:dyDescent="0.25">
      <c r="A1296" t="s">
        <v>739</v>
      </c>
      <c r="B1296" t="str">
        <f>VLOOKUP(A1296,Tabel1[[PrøveID]:[Longitude]],3,FALSE)</f>
        <v>Miljøstyrelsen</v>
      </c>
      <c r="C1296" s="83" t="str">
        <f>VLOOKUP(A1296,Tabel1[[PrøveID]:[Longitude]],2,FALSE)</f>
        <v>28-09-2020</v>
      </c>
      <c r="D1296">
        <f>VLOOKUP(A1296,Tabel1[[PrøveID]:[Longitude]],5,FALSE)</f>
        <v>56.214464</v>
      </c>
      <c r="E1296">
        <f>VLOOKUP(A1296,Tabel1[[PrøveID]:[Longitude]],6,FALSE)</f>
        <v>10.292362000000001</v>
      </c>
      <c r="F1296" t="str">
        <f>VLOOKUP(A1296,Tabel1[[PrøveID]:[Longitude]],4,FALSE)</f>
        <v>Egå strand</v>
      </c>
      <c r="G1296" s="24" t="str">
        <f>VLOOKUP(H1296,Datasæt_Analysesystemer!$D$3:$E$68,2,FALSE)</f>
        <v>Platichthys flesus</v>
      </c>
      <c r="H1296" t="s">
        <v>793</v>
      </c>
      <c r="I1296" t="str">
        <f>VLOOKUP(H1296,Datasæt_Analysesystemer!$D$2:$F$68,3,FALSE)</f>
        <v>Almindelig</v>
      </c>
      <c r="J1296" t="s">
        <v>738</v>
      </c>
      <c r="K1296" t="s">
        <v>802</v>
      </c>
      <c r="L1296" t="s">
        <v>741</v>
      </c>
      <c r="M1296" t="str">
        <f t="shared" si="20"/>
        <v>Present_Ct&lt;41</v>
      </c>
    </row>
    <row r="1297" spans="1:13" x14ac:dyDescent="0.25">
      <c r="A1297" t="s">
        <v>739</v>
      </c>
      <c r="B1297" t="str">
        <f>VLOOKUP(A1297,Tabel1[[PrøveID]:[Longitude]],3,FALSE)</f>
        <v>Miljøstyrelsen</v>
      </c>
      <c r="C1297" s="83" t="str">
        <f>VLOOKUP(A1297,Tabel1[[PrøveID]:[Longitude]],2,FALSE)</f>
        <v>28-09-2020</v>
      </c>
      <c r="D1297">
        <f>VLOOKUP(A1297,Tabel1[[PrøveID]:[Longitude]],5,FALSE)</f>
        <v>56.214464</v>
      </c>
      <c r="E1297">
        <f>VLOOKUP(A1297,Tabel1[[PrøveID]:[Longitude]],6,FALSE)</f>
        <v>10.292362000000001</v>
      </c>
      <c r="F1297" t="str">
        <f>VLOOKUP(A1297,Tabel1[[PrøveID]:[Longitude]],4,FALSE)</f>
        <v>Egå strand</v>
      </c>
      <c r="G1297" s="24" t="str">
        <f>VLOOKUP(H1297,Datasæt_Analysesystemer!$D$3:$E$68,2,FALSE)</f>
        <v>Platichthys flesus</v>
      </c>
      <c r="H1297" t="s">
        <v>793</v>
      </c>
      <c r="I1297" t="str">
        <f>VLOOKUP(H1297,Datasæt_Analysesystemer!$D$2:$F$68,3,FALSE)</f>
        <v>Almindelig</v>
      </c>
      <c r="J1297" t="s">
        <v>738</v>
      </c>
      <c r="K1297" t="s">
        <v>802</v>
      </c>
      <c r="L1297" t="s">
        <v>741</v>
      </c>
      <c r="M1297" t="str">
        <f t="shared" si="20"/>
        <v>Present_Ct&lt;41</v>
      </c>
    </row>
    <row r="1298" spans="1:13" x14ac:dyDescent="0.25">
      <c r="A1298" t="s">
        <v>739</v>
      </c>
      <c r="B1298" t="str">
        <f>VLOOKUP(A1298,Tabel1[[PrøveID]:[Longitude]],3,FALSE)</f>
        <v>Miljøstyrelsen</v>
      </c>
      <c r="C1298" s="83" t="str">
        <f>VLOOKUP(A1298,Tabel1[[PrøveID]:[Longitude]],2,FALSE)</f>
        <v>28-09-2020</v>
      </c>
      <c r="D1298">
        <f>VLOOKUP(A1298,Tabel1[[PrøveID]:[Longitude]],5,FALSE)</f>
        <v>56.214464</v>
      </c>
      <c r="E1298">
        <f>VLOOKUP(A1298,Tabel1[[PrøveID]:[Longitude]],6,FALSE)</f>
        <v>10.292362000000001</v>
      </c>
      <c r="F1298" t="str">
        <f>VLOOKUP(A1298,Tabel1[[PrøveID]:[Longitude]],4,FALSE)</f>
        <v>Egå strand</v>
      </c>
      <c r="G1298" s="24" t="str">
        <f>VLOOKUP(H1298,Datasæt_Analysesystemer!$D$3:$E$68,2,FALSE)</f>
        <v>Gadus morhua</v>
      </c>
      <c r="H1298" t="s">
        <v>794</v>
      </c>
      <c r="I1298" t="str">
        <f>VLOOKUP(H1298,Datasæt_Analysesystemer!$D$2:$F$68,3,FALSE)</f>
        <v>Almindelig</v>
      </c>
      <c r="J1298" t="s">
        <v>738</v>
      </c>
      <c r="K1298" t="s">
        <v>802</v>
      </c>
      <c r="L1298" t="s">
        <v>741</v>
      </c>
      <c r="M1298" t="str">
        <f t="shared" si="20"/>
        <v>Present_Ct&lt;41</v>
      </c>
    </row>
    <row r="1299" spans="1:13" x14ac:dyDescent="0.25">
      <c r="A1299" t="s">
        <v>739</v>
      </c>
      <c r="B1299" t="str">
        <f>VLOOKUP(A1299,Tabel1[[PrøveID]:[Longitude]],3,FALSE)</f>
        <v>Miljøstyrelsen</v>
      </c>
      <c r="C1299" s="83" t="str">
        <f>VLOOKUP(A1299,Tabel1[[PrøveID]:[Longitude]],2,FALSE)</f>
        <v>28-09-2020</v>
      </c>
      <c r="D1299">
        <f>VLOOKUP(A1299,Tabel1[[PrøveID]:[Longitude]],5,FALSE)</f>
        <v>56.214464</v>
      </c>
      <c r="E1299">
        <f>VLOOKUP(A1299,Tabel1[[PrøveID]:[Longitude]],6,FALSE)</f>
        <v>10.292362000000001</v>
      </c>
      <c r="F1299" t="str">
        <f>VLOOKUP(A1299,Tabel1[[PrøveID]:[Longitude]],4,FALSE)</f>
        <v>Egå strand</v>
      </c>
      <c r="G1299" s="24" t="str">
        <f>VLOOKUP(H1299,Datasæt_Analysesystemer!$D$3:$E$68,2,FALSE)</f>
        <v>Gadus morhua</v>
      </c>
      <c r="H1299" t="s">
        <v>794</v>
      </c>
      <c r="I1299" t="str">
        <f>VLOOKUP(H1299,Datasæt_Analysesystemer!$D$2:$F$68,3,FALSE)</f>
        <v>Almindelig</v>
      </c>
      <c r="J1299" t="s">
        <v>738</v>
      </c>
      <c r="K1299" t="s">
        <v>802</v>
      </c>
      <c r="L1299" t="s">
        <v>741</v>
      </c>
      <c r="M1299" t="str">
        <f t="shared" si="20"/>
        <v>Present_Ct&lt;41</v>
      </c>
    </row>
    <row r="1300" spans="1:13" x14ac:dyDescent="0.25">
      <c r="A1300" t="s">
        <v>739</v>
      </c>
      <c r="B1300" t="str">
        <f>VLOOKUP(A1300,Tabel1[[PrøveID]:[Longitude]],3,FALSE)</f>
        <v>Miljøstyrelsen</v>
      </c>
      <c r="C1300" s="83" t="str">
        <f>VLOOKUP(A1300,Tabel1[[PrøveID]:[Longitude]],2,FALSE)</f>
        <v>28-09-2020</v>
      </c>
      <c r="D1300">
        <f>VLOOKUP(A1300,Tabel1[[PrøveID]:[Longitude]],5,FALSE)</f>
        <v>56.214464</v>
      </c>
      <c r="E1300">
        <f>VLOOKUP(A1300,Tabel1[[PrøveID]:[Longitude]],6,FALSE)</f>
        <v>10.292362000000001</v>
      </c>
      <c r="F1300" t="str">
        <f>VLOOKUP(A1300,Tabel1[[PrøveID]:[Longitude]],4,FALSE)</f>
        <v>Egå strand</v>
      </c>
      <c r="G1300" s="24" t="str">
        <f>VLOOKUP(H1300,Datasæt_Analysesystemer!$D$3:$E$68,2,FALSE)</f>
        <v>Mya arenaria</v>
      </c>
      <c r="H1300" t="s">
        <v>795</v>
      </c>
      <c r="I1300" t="str">
        <f>VLOOKUP(H1300,Datasæt_Analysesystemer!$D$2:$F$68,3,FALSE)</f>
        <v>Almindelig</v>
      </c>
      <c r="J1300" t="s">
        <v>744</v>
      </c>
      <c r="K1300" t="s">
        <v>802</v>
      </c>
      <c r="L1300" t="s">
        <v>741</v>
      </c>
      <c r="M1300" t="str">
        <f t="shared" si="20"/>
        <v>Present_Ct&lt;41</v>
      </c>
    </row>
    <row r="1301" spans="1:13" x14ac:dyDescent="0.25">
      <c r="A1301" t="s">
        <v>739</v>
      </c>
      <c r="B1301" t="str">
        <f>VLOOKUP(A1301,Tabel1[[PrøveID]:[Longitude]],3,FALSE)</f>
        <v>Miljøstyrelsen</v>
      </c>
      <c r="C1301" s="83" t="str">
        <f>VLOOKUP(A1301,Tabel1[[PrøveID]:[Longitude]],2,FALSE)</f>
        <v>28-09-2020</v>
      </c>
      <c r="D1301">
        <f>VLOOKUP(A1301,Tabel1[[PrøveID]:[Longitude]],5,FALSE)</f>
        <v>56.214464</v>
      </c>
      <c r="E1301">
        <f>VLOOKUP(A1301,Tabel1[[PrøveID]:[Longitude]],6,FALSE)</f>
        <v>10.292362000000001</v>
      </c>
      <c r="F1301" t="str">
        <f>VLOOKUP(A1301,Tabel1[[PrøveID]:[Longitude]],4,FALSE)</f>
        <v>Egå strand</v>
      </c>
      <c r="G1301" s="24" t="str">
        <f>VLOOKUP(H1301,Datasæt_Analysesystemer!$D$3:$E$68,2,FALSE)</f>
        <v>Mya arenaria</v>
      </c>
      <c r="H1301" t="s">
        <v>795</v>
      </c>
      <c r="I1301" t="str">
        <f>VLOOKUP(H1301,Datasæt_Analysesystemer!$D$2:$F$68,3,FALSE)</f>
        <v>Almindelig</v>
      </c>
      <c r="J1301" t="s">
        <v>738</v>
      </c>
      <c r="K1301" t="s">
        <v>802</v>
      </c>
      <c r="L1301" t="s">
        <v>741</v>
      </c>
      <c r="M1301" t="str">
        <f t="shared" si="20"/>
        <v>Present_Ct&lt;41</v>
      </c>
    </row>
    <row r="1302" spans="1:13" x14ac:dyDescent="0.25">
      <c r="A1302" t="s">
        <v>739</v>
      </c>
      <c r="B1302" t="str">
        <f>VLOOKUP(A1302,Tabel1[[PrøveID]:[Longitude]],3,FALSE)</f>
        <v>Miljøstyrelsen</v>
      </c>
      <c r="C1302" s="83" t="str">
        <f>VLOOKUP(A1302,Tabel1[[PrøveID]:[Longitude]],2,FALSE)</f>
        <v>28-09-2020</v>
      </c>
      <c r="D1302">
        <f>VLOOKUP(A1302,Tabel1[[PrøveID]:[Longitude]],5,FALSE)</f>
        <v>56.214464</v>
      </c>
      <c r="E1302">
        <f>VLOOKUP(A1302,Tabel1[[PrøveID]:[Longitude]],6,FALSE)</f>
        <v>10.292362000000001</v>
      </c>
      <c r="F1302" t="str">
        <f>VLOOKUP(A1302,Tabel1[[PrøveID]:[Longitude]],4,FALSE)</f>
        <v>Egå strand</v>
      </c>
      <c r="G1302" s="24" t="str">
        <f>VLOOKUP(H1302,Datasæt_Analysesystemer!$D$3:$E$68,2,FALSE)</f>
        <v>Mnemiopsis leidyi</v>
      </c>
      <c r="H1302" t="s">
        <v>982</v>
      </c>
      <c r="I1302" t="str">
        <f>VLOOKUP(H1302,Datasæt_Analysesystemer!$D$2:$F$68,3,FALSE)</f>
        <v>Invasiv</v>
      </c>
      <c r="J1302" t="s">
        <v>738</v>
      </c>
      <c r="K1302" t="s">
        <v>802</v>
      </c>
      <c r="L1302" t="s">
        <v>741</v>
      </c>
      <c r="M1302" t="str">
        <f t="shared" si="20"/>
        <v>Present_Ct&lt;41</v>
      </c>
    </row>
    <row r="1303" spans="1:13" x14ac:dyDescent="0.25">
      <c r="A1303" t="s">
        <v>739</v>
      </c>
      <c r="B1303" t="str">
        <f>VLOOKUP(A1303,Tabel1[[PrøveID]:[Longitude]],3,FALSE)</f>
        <v>Miljøstyrelsen</v>
      </c>
      <c r="C1303" s="83" t="str">
        <f>VLOOKUP(A1303,Tabel1[[PrøveID]:[Longitude]],2,FALSE)</f>
        <v>28-09-2020</v>
      </c>
      <c r="D1303">
        <f>VLOOKUP(A1303,Tabel1[[PrøveID]:[Longitude]],5,FALSE)</f>
        <v>56.214464</v>
      </c>
      <c r="E1303">
        <f>VLOOKUP(A1303,Tabel1[[PrøveID]:[Longitude]],6,FALSE)</f>
        <v>10.292362000000001</v>
      </c>
      <c r="F1303" t="str">
        <f>VLOOKUP(A1303,Tabel1[[PrøveID]:[Longitude]],4,FALSE)</f>
        <v>Egå strand</v>
      </c>
      <c r="G1303" s="24" t="str">
        <f>VLOOKUP(H1303,Datasæt_Analysesystemer!$D$3:$E$68,2,FALSE)</f>
        <v>Mnemiopsis leidyi</v>
      </c>
      <c r="H1303" t="s">
        <v>982</v>
      </c>
      <c r="I1303" t="str">
        <f>VLOOKUP(H1303,Datasæt_Analysesystemer!$D$2:$F$68,3,FALSE)</f>
        <v>Invasiv</v>
      </c>
      <c r="J1303" t="s">
        <v>738</v>
      </c>
      <c r="K1303" t="s">
        <v>802</v>
      </c>
      <c r="L1303" t="s">
        <v>741</v>
      </c>
      <c r="M1303" t="str">
        <f t="shared" si="20"/>
        <v>Present_Ct&lt;41</v>
      </c>
    </row>
    <row r="1304" spans="1:13" x14ac:dyDescent="0.25">
      <c r="A1304" t="s">
        <v>739</v>
      </c>
      <c r="B1304" t="str">
        <f>VLOOKUP(A1304,Tabel1[[PrøveID]:[Longitude]],3,FALSE)</f>
        <v>Miljøstyrelsen</v>
      </c>
      <c r="C1304" s="83" t="str">
        <f>VLOOKUP(A1304,Tabel1[[PrøveID]:[Longitude]],2,FALSE)</f>
        <v>28-09-2020</v>
      </c>
      <c r="D1304">
        <f>VLOOKUP(A1304,Tabel1[[PrøveID]:[Longitude]],5,FALSE)</f>
        <v>56.214464</v>
      </c>
      <c r="E1304">
        <f>VLOOKUP(A1304,Tabel1[[PrøveID]:[Longitude]],6,FALSE)</f>
        <v>10.292362000000001</v>
      </c>
      <c r="F1304" t="str">
        <f>VLOOKUP(A1304,Tabel1[[PrøveID]:[Longitude]],4,FALSE)</f>
        <v>Egå strand</v>
      </c>
      <c r="G1304" s="24" t="str">
        <f>VLOOKUP(H1304,Datasæt_Analysesystemer!$D$3:$E$68,2,FALSE)</f>
        <v>Homarus americanus</v>
      </c>
      <c r="H1304" t="s">
        <v>980</v>
      </c>
      <c r="I1304" t="str">
        <f>VLOOKUP(H1304,Datasæt_Analysesystemer!$D$2:$F$68,3,FALSE)</f>
        <v>Invasiv</v>
      </c>
      <c r="J1304" t="s">
        <v>738</v>
      </c>
      <c r="K1304" t="s">
        <v>747</v>
      </c>
      <c r="L1304" t="s">
        <v>768</v>
      </c>
      <c r="M1304" t="str">
        <f t="shared" si="20"/>
        <v>Absent</v>
      </c>
    </row>
    <row r="1305" spans="1:13" x14ac:dyDescent="0.25">
      <c r="A1305" t="s">
        <v>739</v>
      </c>
      <c r="B1305" t="str">
        <f>VLOOKUP(A1305,Tabel1[[PrøveID]:[Longitude]],3,FALSE)</f>
        <v>Miljøstyrelsen</v>
      </c>
      <c r="C1305" s="83" t="str">
        <f>VLOOKUP(A1305,Tabel1[[PrøveID]:[Longitude]],2,FALSE)</f>
        <v>28-09-2020</v>
      </c>
      <c r="D1305">
        <f>VLOOKUP(A1305,Tabel1[[PrøveID]:[Longitude]],5,FALSE)</f>
        <v>56.214464</v>
      </c>
      <c r="E1305">
        <f>VLOOKUP(A1305,Tabel1[[PrøveID]:[Longitude]],6,FALSE)</f>
        <v>10.292362000000001</v>
      </c>
      <c r="F1305" t="str">
        <f>VLOOKUP(A1305,Tabel1[[PrøveID]:[Longitude]],4,FALSE)</f>
        <v>Egå strand</v>
      </c>
      <c r="G1305" s="24" t="str">
        <f>VLOOKUP(H1305,Datasæt_Analysesystemer!$D$3:$E$68,2,FALSE)</f>
        <v>Homarus americanus</v>
      </c>
      <c r="H1305" t="s">
        <v>980</v>
      </c>
      <c r="I1305" t="str">
        <f>VLOOKUP(H1305,Datasæt_Analysesystemer!$D$2:$F$68,3,FALSE)</f>
        <v>Invasiv</v>
      </c>
      <c r="J1305" t="s">
        <v>744</v>
      </c>
      <c r="K1305" t="s">
        <v>802</v>
      </c>
      <c r="L1305" t="s">
        <v>741</v>
      </c>
      <c r="M1305" t="str">
        <f t="shared" si="20"/>
        <v>Present_Ct&lt;41</v>
      </c>
    </row>
    <row r="1306" spans="1:13" x14ac:dyDescent="0.25">
      <c r="A1306" t="s">
        <v>739</v>
      </c>
      <c r="B1306" t="str">
        <f>VLOOKUP(A1306,Tabel1[[PrøveID]:[Longitude]],3,FALSE)</f>
        <v>Miljøstyrelsen</v>
      </c>
      <c r="C1306" s="83" t="str">
        <f>VLOOKUP(A1306,Tabel1[[PrøveID]:[Longitude]],2,FALSE)</f>
        <v>28-09-2020</v>
      </c>
      <c r="D1306">
        <f>VLOOKUP(A1306,Tabel1[[PrøveID]:[Longitude]],5,FALSE)</f>
        <v>56.214464</v>
      </c>
      <c r="E1306">
        <f>VLOOKUP(A1306,Tabel1[[PrøveID]:[Longitude]],6,FALSE)</f>
        <v>10.292362000000001</v>
      </c>
      <c r="F1306" t="str">
        <f>VLOOKUP(A1306,Tabel1[[PrøveID]:[Longitude]],4,FALSE)</f>
        <v>Egå strand</v>
      </c>
      <c r="G1306" s="24" t="str">
        <f>VLOOKUP(H1306,Datasæt_Analysesystemer!$D$3:$E$68,2,FALSE)</f>
        <v>Eriocheir sinensis</v>
      </c>
      <c r="H1306" t="s">
        <v>1031</v>
      </c>
      <c r="I1306" t="str">
        <f>VLOOKUP(H1306,Datasæt_Analysesystemer!$D$2:$F$68,3,FALSE)</f>
        <v>Invasiv</v>
      </c>
      <c r="J1306" t="s">
        <v>738</v>
      </c>
      <c r="K1306" t="s">
        <v>747</v>
      </c>
      <c r="L1306" t="s">
        <v>768</v>
      </c>
      <c r="M1306" t="str">
        <f t="shared" si="20"/>
        <v>Absent</v>
      </c>
    </row>
    <row r="1307" spans="1:13" x14ac:dyDescent="0.25">
      <c r="A1307" t="s">
        <v>739</v>
      </c>
      <c r="B1307" t="str">
        <f>VLOOKUP(A1307,Tabel1[[PrøveID]:[Longitude]],3,FALSE)</f>
        <v>Miljøstyrelsen</v>
      </c>
      <c r="C1307" s="83" t="str">
        <f>VLOOKUP(A1307,Tabel1[[PrøveID]:[Longitude]],2,FALSE)</f>
        <v>28-09-2020</v>
      </c>
      <c r="D1307">
        <f>VLOOKUP(A1307,Tabel1[[PrøveID]:[Longitude]],5,FALSE)</f>
        <v>56.214464</v>
      </c>
      <c r="E1307">
        <f>VLOOKUP(A1307,Tabel1[[PrøveID]:[Longitude]],6,FALSE)</f>
        <v>10.292362000000001</v>
      </c>
      <c r="F1307" t="str">
        <f>VLOOKUP(A1307,Tabel1[[PrøveID]:[Longitude]],4,FALSE)</f>
        <v>Egå strand</v>
      </c>
      <c r="G1307" s="24" t="str">
        <f>VLOOKUP(H1307,Datasæt_Analysesystemer!$D$3:$E$68,2,FALSE)</f>
        <v>Eriocheir sinensis</v>
      </c>
      <c r="H1307" t="s">
        <v>1031</v>
      </c>
      <c r="I1307" t="str">
        <f>VLOOKUP(H1307,Datasæt_Analysesystemer!$D$2:$F$68,3,FALSE)</f>
        <v>Invasiv</v>
      </c>
      <c r="J1307" t="s">
        <v>738</v>
      </c>
      <c r="K1307" t="s">
        <v>747</v>
      </c>
      <c r="L1307" t="s">
        <v>768</v>
      </c>
      <c r="M1307" t="str">
        <f t="shared" si="20"/>
        <v>Absent</v>
      </c>
    </row>
    <row r="1308" spans="1:13" x14ac:dyDescent="0.25">
      <c r="A1308" t="s">
        <v>739</v>
      </c>
      <c r="B1308" t="str">
        <f>VLOOKUP(A1308,Tabel1[[PrøveID]:[Longitude]],3,FALSE)</f>
        <v>Miljøstyrelsen</v>
      </c>
      <c r="C1308" s="83" t="str">
        <f>VLOOKUP(A1308,Tabel1[[PrøveID]:[Longitude]],2,FALSE)</f>
        <v>28-09-2020</v>
      </c>
      <c r="D1308">
        <f>VLOOKUP(A1308,Tabel1[[PrøveID]:[Longitude]],5,FALSE)</f>
        <v>56.214464</v>
      </c>
      <c r="E1308">
        <f>VLOOKUP(A1308,Tabel1[[PrøveID]:[Longitude]],6,FALSE)</f>
        <v>10.292362000000001</v>
      </c>
      <c r="F1308" t="str">
        <f>VLOOKUP(A1308,Tabel1[[PrøveID]:[Longitude]],4,FALSE)</f>
        <v>Egå strand</v>
      </c>
      <c r="G1308" s="24" t="str">
        <f>VLOOKUP(H1308,Datasæt_Analysesystemer!$D$3:$E$68,2,FALSE)</f>
        <v>Rhithropanopeus harrisii</v>
      </c>
      <c r="H1308" t="s">
        <v>1090</v>
      </c>
      <c r="I1308" t="str">
        <f>VLOOKUP(H1308,Datasæt_Analysesystemer!$D$2:$F$68,3,FALSE)</f>
        <v>Invasiv</v>
      </c>
      <c r="J1308" t="s">
        <v>744</v>
      </c>
      <c r="K1308" t="s">
        <v>747</v>
      </c>
      <c r="L1308" t="s">
        <v>768</v>
      </c>
      <c r="M1308" t="str">
        <f t="shared" si="20"/>
        <v>Absent</v>
      </c>
    </row>
    <row r="1309" spans="1:13" x14ac:dyDescent="0.25">
      <c r="A1309" t="s">
        <v>739</v>
      </c>
      <c r="B1309" t="str">
        <f>VLOOKUP(A1309,Tabel1[[PrøveID]:[Longitude]],3,FALSE)</f>
        <v>Miljøstyrelsen</v>
      </c>
      <c r="C1309" s="83" t="str">
        <f>VLOOKUP(A1309,Tabel1[[PrøveID]:[Longitude]],2,FALSE)</f>
        <v>28-09-2020</v>
      </c>
      <c r="D1309">
        <f>VLOOKUP(A1309,Tabel1[[PrøveID]:[Longitude]],5,FALSE)</f>
        <v>56.214464</v>
      </c>
      <c r="E1309">
        <f>VLOOKUP(A1309,Tabel1[[PrøveID]:[Longitude]],6,FALSE)</f>
        <v>10.292362000000001</v>
      </c>
      <c r="F1309" t="str">
        <f>VLOOKUP(A1309,Tabel1[[PrøveID]:[Longitude]],4,FALSE)</f>
        <v>Egå strand</v>
      </c>
      <c r="G1309" s="24" t="str">
        <f>VLOOKUP(H1309,Datasæt_Analysesystemer!$D$3:$E$68,2,FALSE)</f>
        <v>Rhithropanopeus harrisii</v>
      </c>
      <c r="H1309" t="s">
        <v>1090</v>
      </c>
      <c r="I1309" t="str">
        <f>VLOOKUP(H1309,Datasæt_Analysesystemer!$D$2:$F$68,3,FALSE)</f>
        <v>Invasiv</v>
      </c>
      <c r="J1309" t="s">
        <v>738</v>
      </c>
      <c r="K1309" t="s">
        <v>747</v>
      </c>
      <c r="L1309" t="s">
        <v>768</v>
      </c>
      <c r="M1309" t="str">
        <f t="shared" si="20"/>
        <v>Absent</v>
      </c>
    </row>
    <row r="1310" spans="1:13" x14ac:dyDescent="0.25">
      <c r="A1310" t="s">
        <v>739</v>
      </c>
      <c r="B1310" t="str">
        <f>VLOOKUP(A1310,Tabel1[[PrøveID]:[Longitude]],3,FALSE)</f>
        <v>Miljøstyrelsen</v>
      </c>
      <c r="C1310" s="83" t="str">
        <f>VLOOKUP(A1310,Tabel1[[PrøveID]:[Longitude]],2,FALSE)</f>
        <v>28-09-2020</v>
      </c>
      <c r="D1310">
        <f>VLOOKUP(A1310,Tabel1[[PrøveID]:[Longitude]],5,FALSE)</f>
        <v>56.214464</v>
      </c>
      <c r="E1310">
        <f>VLOOKUP(A1310,Tabel1[[PrøveID]:[Longitude]],6,FALSE)</f>
        <v>10.292362000000001</v>
      </c>
      <c r="F1310" t="str">
        <f>VLOOKUP(A1310,Tabel1[[PrøveID]:[Longitude]],4,FALSE)</f>
        <v>Egå strand</v>
      </c>
      <c r="G1310" s="24" t="str">
        <f>VLOOKUP(H1310,Datasæt_Analysesystemer!$D$3:$E$68,2,FALSE)</f>
        <v>Oncorhyncus gorbuscha</v>
      </c>
      <c r="H1310" t="s">
        <v>799</v>
      </c>
      <c r="I1310" t="str">
        <f>VLOOKUP(H1310,Datasæt_Analysesystemer!$D$2:$F$68,3,FALSE)</f>
        <v>Invasiv</v>
      </c>
      <c r="J1310" t="s">
        <v>738</v>
      </c>
      <c r="K1310" t="s">
        <v>747</v>
      </c>
      <c r="L1310" t="s">
        <v>768</v>
      </c>
      <c r="M1310" t="str">
        <f t="shared" si="20"/>
        <v>Absent</v>
      </c>
    </row>
    <row r="1311" spans="1:13" x14ac:dyDescent="0.25">
      <c r="A1311" t="s">
        <v>739</v>
      </c>
      <c r="B1311" t="str">
        <f>VLOOKUP(A1311,Tabel1[[PrøveID]:[Longitude]],3,FALSE)</f>
        <v>Miljøstyrelsen</v>
      </c>
      <c r="C1311" s="83" t="str">
        <f>VLOOKUP(A1311,Tabel1[[PrøveID]:[Longitude]],2,FALSE)</f>
        <v>28-09-2020</v>
      </c>
      <c r="D1311">
        <f>VLOOKUP(A1311,Tabel1[[PrøveID]:[Longitude]],5,FALSE)</f>
        <v>56.214464</v>
      </c>
      <c r="E1311">
        <f>VLOOKUP(A1311,Tabel1[[PrøveID]:[Longitude]],6,FALSE)</f>
        <v>10.292362000000001</v>
      </c>
      <c r="F1311" t="str">
        <f>VLOOKUP(A1311,Tabel1[[PrøveID]:[Longitude]],4,FALSE)</f>
        <v>Egå strand</v>
      </c>
      <c r="G1311" s="24" t="str">
        <f>VLOOKUP(H1311,Datasæt_Analysesystemer!$D$3:$E$68,2,FALSE)</f>
        <v>Oncorhyncus gorbuscha</v>
      </c>
      <c r="H1311" t="s">
        <v>799</v>
      </c>
      <c r="I1311" t="str">
        <f>VLOOKUP(H1311,Datasæt_Analysesystemer!$D$2:$F$68,3,FALSE)</f>
        <v>Invasiv</v>
      </c>
      <c r="J1311" t="s">
        <v>738</v>
      </c>
      <c r="K1311" t="s">
        <v>747</v>
      </c>
      <c r="L1311" t="s">
        <v>768</v>
      </c>
      <c r="M1311" t="str">
        <f t="shared" si="20"/>
        <v>Absent</v>
      </c>
    </row>
    <row r="1312" spans="1:13" x14ac:dyDescent="0.25">
      <c r="A1312" t="s">
        <v>739</v>
      </c>
      <c r="B1312" t="str">
        <f>VLOOKUP(A1312,Tabel1[[PrøveID]:[Longitude]],3,FALSE)</f>
        <v>Miljøstyrelsen</v>
      </c>
      <c r="C1312" s="83" t="str">
        <f>VLOOKUP(A1312,Tabel1[[PrøveID]:[Longitude]],2,FALSE)</f>
        <v>28-09-2020</v>
      </c>
      <c r="D1312">
        <f>VLOOKUP(A1312,Tabel1[[PrøveID]:[Longitude]],5,FALSE)</f>
        <v>56.214464</v>
      </c>
      <c r="E1312">
        <f>VLOOKUP(A1312,Tabel1[[PrøveID]:[Longitude]],6,FALSE)</f>
        <v>10.292362000000001</v>
      </c>
      <c r="F1312" t="str">
        <f>VLOOKUP(A1312,Tabel1[[PrøveID]:[Longitude]],4,FALSE)</f>
        <v>Egå strand</v>
      </c>
      <c r="G1312" s="24" t="str">
        <f>VLOOKUP(H1312,Datasæt_Analysesystemer!$D$3:$E$68,2,FALSE)</f>
        <v>Magallana gigas</v>
      </c>
      <c r="H1312" t="s">
        <v>1100</v>
      </c>
      <c r="I1312" t="str">
        <f>VLOOKUP(H1312,Datasæt_Analysesystemer!$D$2:$F$68,3,FALSE)</f>
        <v>Invasiv</v>
      </c>
      <c r="J1312" t="s">
        <v>744</v>
      </c>
      <c r="K1312" t="s">
        <v>747</v>
      </c>
      <c r="L1312" t="s">
        <v>768</v>
      </c>
      <c r="M1312" t="str">
        <f t="shared" si="20"/>
        <v>Absent</v>
      </c>
    </row>
    <row r="1313" spans="1:13" x14ac:dyDescent="0.25">
      <c r="A1313" t="s">
        <v>739</v>
      </c>
      <c r="B1313" t="str">
        <f>VLOOKUP(A1313,Tabel1[[PrøveID]:[Longitude]],3,FALSE)</f>
        <v>Miljøstyrelsen</v>
      </c>
      <c r="C1313" s="83" t="str">
        <f>VLOOKUP(A1313,Tabel1[[PrøveID]:[Longitude]],2,FALSE)</f>
        <v>28-09-2020</v>
      </c>
      <c r="D1313">
        <f>VLOOKUP(A1313,Tabel1[[PrøveID]:[Longitude]],5,FALSE)</f>
        <v>56.214464</v>
      </c>
      <c r="E1313">
        <f>VLOOKUP(A1313,Tabel1[[PrøveID]:[Longitude]],6,FALSE)</f>
        <v>10.292362000000001</v>
      </c>
      <c r="F1313" t="str">
        <f>VLOOKUP(A1313,Tabel1[[PrøveID]:[Longitude]],4,FALSE)</f>
        <v>Egå strand</v>
      </c>
      <c r="G1313" s="24" t="str">
        <f>VLOOKUP(H1313,Datasæt_Analysesystemer!$D$3:$E$68,2,FALSE)</f>
        <v>Magallana gigas</v>
      </c>
      <c r="H1313" t="s">
        <v>1100</v>
      </c>
      <c r="I1313" t="str">
        <f>VLOOKUP(H1313,Datasæt_Analysesystemer!$D$2:$F$68,3,FALSE)</f>
        <v>Invasiv</v>
      </c>
      <c r="J1313" t="s">
        <v>738</v>
      </c>
      <c r="K1313" t="s">
        <v>747</v>
      </c>
      <c r="L1313" t="s">
        <v>768</v>
      </c>
      <c r="M1313" t="str">
        <f t="shared" si="20"/>
        <v>Absent</v>
      </c>
    </row>
    <row r="1314" spans="1:13" x14ac:dyDescent="0.25">
      <c r="A1314" t="s">
        <v>739</v>
      </c>
      <c r="B1314" t="str">
        <f>VLOOKUP(A1314,Tabel1[[PrøveID]:[Longitude]],3,FALSE)</f>
        <v>Miljøstyrelsen</v>
      </c>
      <c r="C1314" s="83" t="str">
        <f>VLOOKUP(A1314,Tabel1[[PrøveID]:[Longitude]],2,FALSE)</f>
        <v>28-09-2020</v>
      </c>
      <c r="D1314">
        <f>VLOOKUP(A1314,Tabel1[[PrøveID]:[Longitude]],5,FALSE)</f>
        <v>56.214464</v>
      </c>
      <c r="E1314">
        <f>VLOOKUP(A1314,Tabel1[[PrøveID]:[Longitude]],6,FALSE)</f>
        <v>10.292362000000001</v>
      </c>
      <c r="F1314" t="str">
        <f>VLOOKUP(A1314,Tabel1[[PrøveID]:[Longitude]],4,FALSE)</f>
        <v>Egå strand</v>
      </c>
      <c r="G1314" s="24" t="str">
        <f>VLOOKUP(H1314,Datasæt_Analysesystemer!$D$3:$E$68,2,FALSE)</f>
        <v>Neogobius melanostomus</v>
      </c>
      <c r="H1314" t="s">
        <v>1089</v>
      </c>
      <c r="I1314" t="str">
        <f>VLOOKUP(H1314,Datasæt_Analysesystemer!$D$2:$F$68,3,FALSE)</f>
        <v>Invasiv</v>
      </c>
      <c r="J1314" t="s">
        <v>738</v>
      </c>
      <c r="K1314" t="s">
        <v>747</v>
      </c>
      <c r="L1314" t="s">
        <v>768</v>
      </c>
      <c r="M1314" t="str">
        <f t="shared" si="20"/>
        <v>Absent</v>
      </c>
    </row>
    <row r="1315" spans="1:13" x14ac:dyDescent="0.25">
      <c r="A1315" t="s">
        <v>739</v>
      </c>
      <c r="B1315" t="str">
        <f>VLOOKUP(A1315,Tabel1[[PrøveID]:[Longitude]],3,FALSE)</f>
        <v>Miljøstyrelsen</v>
      </c>
      <c r="C1315" s="83" t="str">
        <f>VLOOKUP(A1315,Tabel1[[PrøveID]:[Longitude]],2,FALSE)</f>
        <v>28-09-2020</v>
      </c>
      <c r="D1315">
        <f>VLOOKUP(A1315,Tabel1[[PrøveID]:[Longitude]],5,FALSE)</f>
        <v>56.214464</v>
      </c>
      <c r="E1315">
        <f>VLOOKUP(A1315,Tabel1[[PrøveID]:[Longitude]],6,FALSE)</f>
        <v>10.292362000000001</v>
      </c>
      <c r="F1315" t="str">
        <f>VLOOKUP(A1315,Tabel1[[PrøveID]:[Longitude]],4,FALSE)</f>
        <v>Egå strand</v>
      </c>
      <c r="G1315" s="24" t="str">
        <f>VLOOKUP(H1315,Datasæt_Analysesystemer!$D$3:$E$68,2,FALSE)</f>
        <v>Neogobius melanostomus</v>
      </c>
      <c r="H1315" t="s">
        <v>1089</v>
      </c>
      <c r="I1315" t="str">
        <f>VLOOKUP(H1315,Datasæt_Analysesystemer!$D$2:$F$68,3,FALSE)</f>
        <v>Invasiv</v>
      </c>
      <c r="J1315" t="s">
        <v>738</v>
      </c>
      <c r="K1315" t="s">
        <v>747</v>
      </c>
      <c r="L1315" t="s">
        <v>768</v>
      </c>
      <c r="M1315" t="str">
        <f t="shared" si="20"/>
        <v>Absent</v>
      </c>
    </row>
    <row r="1316" spans="1:13" x14ac:dyDescent="0.25">
      <c r="A1316" t="s">
        <v>739</v>
      </c>
      <c r="B1316" t="str">
        <f>VLOOKUP(A1316,Tabel1[[PrøveID]:[Longitude]],3,FALSE)</f>
        <v>Miljøstyrelsen</v>
      </c>
      <c r="C1316" s="83" t="str">
        <f>VLOOKUP(A1316,Tabel1[[PrøveID]:[Longitude]],2,FALSE)</f>
        <v>28-09-2020</v>
      </c>
      <c r="D1316">
        <f>VLOOKUP(A1316,Tabel1[[PrøveID]:[Longitude]],5,FALSE)</f>
        <v>56.214464</v>
      </c>
      <c r="E1316">
        <f>VLOOKUP(A1316,Tabel1[[PrøveID]:[Longitude]],6,FALSE)</f>
        <v>10.292362000000001</v>
      </c>
      <c r="F1316" t="str">
        <f>VLOOKUP(A1316,Tabel1[[PrøveID]:[Longitude]],4,FALSE)</f>
        <v>Egå strand</v>
      </c>
      <c r="G1316" s="24" t="str">
        <f>VLOOKUP(H1316,Datasæt_Analysesystemer!$D$3:$E$68,2,FALSE)</f>
        <v>Callinectes sapidus</v>
      </c>
      <c r="H1316" t="s">
        <v>989</v>
      </c>
      <c r="I1316" t="str">
        <f>VLOOKUP(H1316,Datasæt_Analysesystemer!$D$2:$F$68,3,FALSE)</f>
        <v>Invasiv</v>
      </c>
      <c r="J1316" t="s">
        <v>738</v>
      </c>
      <c r="K1316" t="s">
        <v>747</v>
      </c>
      <c r="L1316" t="s">
        <v>768</v>
      </c>
      <c r="M1316" t="str">
        <f t="shared" si="20"/>
        <v>Absent</v>
      </c>
    </row>
    <row r="1317" spans="1:13" x14ac:dyDescent="0.25">
      <c r="A1317" t="s">
        <v>739</v>
      </c>
      <c r="B1317" t="str">
        <f>VLOOKUP(A1317,Tabel1[[PrøveID]:[Longitude]],3,FALSE)</f>
        <v>Miljøstyrelsen</v>
      </c>
      <c r="C1317" s="83" t="str">
        <f>VLOOKUP(A1317,Tabel1[[PrøveID]:[Longitude]],2,FALSE)</f>
        <v>28-09-2020</v>
      </c>
      <c r="D1317">
        <f>VLOOKUP(A1317,Tabel1[[PrøveID]:[Longitude]],5,FALSE)</f>
        <v>56.214464</v>
      </c>
      <c r="E1317">
        <f>VLOOKUP(A1317,Tabel1[[PrøveID]:[Longitude]],6,FALSE)</f>
        <v>10.292362000000001</v>
      </c>
      <c r="F1317" t="str">
        <f>VLOOKUP(A1317,Tabel1[[PrøveID]:[Longitude]],4,FALSE)</f>
        <v>Egå strand</v>
      </c>
      <c r="G1317" s="24" t="str">
        <f>VLOOKUP(H1317,Datasæt_Analysesystemer!$D$3:$E$68,2,FALSE)</f>
        <v>Callinectes sapidus</v>
      </c>
      <c r="H1317" t="s">
        <v>989</v>
      </c>
      <c r="I1317" t="str">
        <f>VLOOKUP(H1317,Datasæt_Analysesystemer!$D$2:$F$68,3,FALSE)</f>
        <v>Invasiv</v>
      </c>
      <c r="J1317" t="s">
        <v>744</v>
      </c>
      <c r="K1317" t="s">
        <v>802</v>
      </c>
      <c r="L1317" t="s">
        <v>741</v>
      </c>
      <c r="M1317" t="str">
        <f t="shared" si="20"/>
        <v>Present_Ct&lt;41</v>
      </c>
    </row>
    <row r="1318" spans="1:13" x14ac:dyDescent="0.25">
      <c r="A1318" t="s">
        <v>739</v>
      </c>
      <c r="B1318" t="str">
        <f>VLOOKUP(A1318,Tabel1[[PrøveID]:[Longitude]],3,FALSE)</f>
        <v>Miljøstyrelsen</v>
      </c>
      <c r="C1318" s="83" t="str">
        <f>VLOOKUP(A1318,Tabel1[[PrøveID]:[Longitude]],2,FALSE)</f>
        <v>28-09-2020</v>
      </c>
      <c r="D1318">
        <f>VLOOKUP(A1318,Tabel1[[PrøveID]:[Longitude]],5,FALSE)</f>
        <v>56.214464</v>
      </c>
      <c r="E1318">
        <f>VLOOKUP(A1318,Tabel1[[PrøveID]:[Longitude]],6,FALSE)</f>
        <v>10.292362000000001</v>
      </c>
      <c r="F1318" t="str">
        <f>VLOOKUP(A1318,Tabel1[[PrøveID]:[Longitude]],4,FALSE)</f>
        <v>Egå strand</v>
      </c>
      <c r="G1318" s="24" t="str">
        <f>VLOOKUP(H1318,Datasæt_Analysesystemer!$D$3:$E$68,2,FALSE)</f>
        <v>Hemigrapsus sanguineus</v>
      </c>
      <c r="H1318" t="s">
        <v>983</v>
      </c>
      <c r="I1318" t="str">
        <f>VLOOKUP(H1318,Datasæt_Analysesystemer!$D$2:$F$68,3,FALSE)</f>
        <v>Invasiv</v>
      </c>
      <c r="J1318" t="s">
        <v>744</v>
      </c>
      <c r="K1318" t="s">
        <v>747</v>
      </c>
      <c r="L1318" t="s">
        <v>768</v>
      </c>
      <c r="M1318" t="str">
        <f t="shared" si="20"/>
        <v>Absent</v>
      </c>
    </row>
    <row r="1319" spans="1:13" x14ac:dyDescent="0.25">
      <c r="A1319" t="s">
        <v>739</v>
      </c>
      <c r="B1319" t="str">
        <f>VLOOKUP(A1319,Tabel1[[PrøveID]:[Longitude]],3,FALSE)</f>
        <v>Miljøstyrelsen</v>
      </c>
      <c r="C1319" s="83" t="str">
        <f>VLOOKUP(A1319,Tabel1[[PrøveID]:[Longitude]],2,FALSE)</f>
        <v>28-09-2020</v>
      </c>
      <c r="D1319">
        <f>VLOOKUP(A1319,Tabel1[[PrøveID]:[Longitude]],5,FALSE)</f>
        <v>56.214464</v>
      </c>
      <c r="E1319">
        <f>VLOOKUP(A1319,Tabel1[[PrøveID]:[Longitude]],6,FALSE)</f>
        <v>10.292362000000001</v>
      </c>
      <c r="F1319" t="str">
        <f>VLOOKUP(A1319,Tabel1[[PrøveID]:[Longitude]],4,FALSE)</f>
        <v>Egå strand</v>
      </c>
      <c r="G1319" s="24" t="str">
        <f>VLOOKUP(H1319,Datasæt_Analysesystemer!$D$3:$E$68,2,FALSE)</f>
        <v>Hemigrapsus sanguineus</v>
      </c>
      <c r="H1319" t="s">
        <v>983</v>
      </c>
      <c r="I1319" t="str">
        <f>VLOOKUP(H1319,Datasæt_Analysesystemer!$D$2:$F$68,3,FALSE)</f>
        <v>Invasiv</v>
      </c>
      <c r="J1319" t="s">
        <v>744</v>
      </c>
      <c r="K1319" t="s">
        <v>747</v>
      </c>
      <c r="L1319" t="s">
        <v>768</v>
      </c>
      <c r="M1319" t="str">
        <f t="shared" si="20"/>
        <v>Absent</v>
      </c>
    </row>
    <row r="1320" spans="1:13" x14ac:dyDescent="0.25">
      <c r="A1320" t="s">
        <v>803</v>
      </c>
      <c r="B1320" t="str">
        <f>VLOOKUP(A1320,Tabel1[[PrøveID]:[Longitude]],3,FALSE)</f>
        <v>Miljøstyrelsen</v>
      </c>
      <c r="C1320" s="83" t="str">
        <f>VLOOKUP(A1320,Tabel1[[PrøveID]:[Longitude]],2,FALSE)</f>
        <v>15-04-2022</v>
      </c>
      <c r="D1320">
        <f>VLOOKUP(A1320,Tabel1[[PrøveID]:[Longitude]],5,FALSE)</f>
        <v>57.028993999999997</v>
      </c>
      <c r="E1320">
        <f>VLOOKUP(A1320,Tabel1[[PrøveID]:[Longitude]],6,FALSE)</f>
        <v>8.5943349999999992</v>
      </c>
      <c r="F1320" t="str">
        <f>VLOOKUP(A1320,Tabel1[[PrøveID]:[Longitude]],4,FALSE)</f>
        <v>Nors sø</v>
      </c>
      <c r="G1320" s="24" t="str">
        <f>VLOOKUP(H1320,Datasæt_Analysesystemer!$D$3:$E$68,2,FALSE)</f>
        <v>Perca fluviatilis</v>
      </c>
      <c r="H1320" t="s">
        <v>804</v>
      </c>
      <c r="I1320" t="str">
        <f>VLOOKUP(H1320,Datasæt_Analysesystemer!$D$2:$F$68,3,FALSE)</f>
        <v>Almindelig</v>
      </c>
      <c r="J1320" t="s">
        <v>744</v>
      </c>
      <c r="K1320" t="s">
        <v>802</v>
      </c>
      <c r="L1320" t="s">
        <v>741</v>
      </c>
      <c r="M1320" t="str">
        <f t="shared" si="20"/>
        <v>Present_Ct&lt;41</v>
      </c>
    </row>
    <row r="1321" spans="1:13" x14ac:dyDescent="0.25">
      <c r="A1321" t="s">
        <v>803</v>
      </c>
      <c r="B1321" t="str">
        <f>VLOOKUP(A1321,Tabel1[[PrøveID]:[Longitude]],3,FALSE)</f>
        <v>Miljøstyrelsen</v>
      </c>
      <c r="C1321" s="83" t="str">
        <f>VLOOKUP(A1321,Tabel1[[PrøveID]:[Longitude]],2,FALSE)</f>
        <v>15-04-2022</v>
      </c>
      <c r="D1321">
        <f>VLOOKUP(A1321,Tabel1[[PrøveID]:[Longitude]],5,FALSE)</f>
        <v>57.028993999999997</v>
      </c>
      <c r="E1321">
        <f>VLOOKUP(A1321,Tabel1[[PrøveID]:[Longitude]],6,FALSE)</f>
        <v>8.5943349999999992</v>
      </c>
      <c r="F1321" t="str">
        <f>VLOOKUP(A1321,Tabel1[[PrøveID]:[Longitude]],4,FALSE)</f>
        <v>Nors sø</v>
      </c>
      <c r="G1321" s="24" t="str">
        <f>VLOOKUP(H1321,Datasæt_Analysesystemer!$D$3:$E$68,2,FALSE)</f>
        <v>Perca fluviatilis</v>
      </c>
      <c r="H1321" t="s">
        <v>804</v>
      </c>
      <c r="I1321" t="str">
        <f>VLOOKUP(H1321,Datasæt_Analysesystemer!$D$2:$F$68,3,FALSE)</f>
        <v>Almindelig</v>
      </c>
      <c r="J1321" t="s">
        <v>738</v>
      </c>
      <c r="K1321" t="s">
        <v>802</v>
      </c>
      <c r="L1321" t="s">
        <v>741</v>
      </c>
      <c r="M1321" t="str">
        <f t="shared" si="20"/>
        <v>Present_Ct&lt;41</v>
      </c>
    </row>
    <row r="1322" spans="1:13" x14ac:dyDescent="0.25">
      <c r="A1322" t="s">
        <v>803</v>
      </c>
      <c r="B1322" t="str">
        <f>VLOOKUP(A1322,Tabel1[[PrøveID]:[Longitude]],3,FALSE)</f>
        <v>Miljøstyrelsen</v>
      </c>
      <c r="C1322" s="83" t="str">
        <f>VLOOKUP(A1322,Tabel1[[PrøveID]:[Longitude]],2,FALSE)</f>
        <v>15-04-2022</v>
      </c>
      <c r="D1322">
        <f>VLOOKUP(A1322,Tabel1[[PrøveID]:[Longitude]],5,FALSE)</f>
        <v>57.028993999999997</v>
      </c>
      <c r="E1322">
        <f>VLOOKUP(A1322,Tabel1[[PrøveID]:[Longitude]],6,FALSE)</f>
        <v>8.5943349999999992</v>
      </c>
      <c r="F1322" t="str">
        <f>VLOOKUP(A1322,Tabel1[[PrøveID]:[Longitude]],4,FALSE)</f>
        <v>Nors sø</v>
      </c>
      <c r="G1322" s="24" t="str">
        <f>VLOOKUP(H1322,Datasæt_Analysesystemer!$D$3:$E$68,2,FALSE)</f>
        <v>Rutilus rutilus</v>
      </c>
      <c r="H1322" t="s">
        <v>805</v>
      </c>
      <c r="I1322" t="str">
        <f>VLOOKUP(H1322,Datasæt_Analysesystemer!$D$2:$F$68,3,FALSE)</f>
        <v>Almindelig</v>
      </c>
      <c r="J1322" t="s">
        <v>738</v>
      </c>
      <c r="K1322" t="s">
        <v>802</v>
      </c>
      <c r="L1322" t="s">
        <v>741</v>
      </c>
      <c r="M1322" t="str">
        <f t="shared" si="20"/>
        <v>Present_Ct&lt;41</v>
      </c>
    </row>
    <row r="1323" spans="1:13" x14ac:dyDescent="0.25">
      <c r="A1323" t="s">
        <v>803</v>
      </c>
      <c r="B1323" t="str">
        <f>VLOOKUP(A1323,Tabel1[[PrøveID]:[Longitude]],3,FALSE)</f>
        <v>Miljøstyrelsen</v>
      </c>
      <c r="C1323" s="83" t="str">
        <f>VLOOKUP(A1323,Tabel1[[PrøveID]:[Longitude]],2,FALSE)</f>
        <v>15-04-2022</v>
      </c>
      <c r="D1323">
        <f>VLOOKUP(A1323,Tabel1[[PrøveID]:[Longitude]],5,FALSE)</f>
        <v>57.028993999999997</v>
      </c>
      <c r="E1323">
        <f>VLOOKUP(A1323,Tabel1[[PrøveID]:[Longitude]],6,FALSE)</f>
        <v>8.5943349999999992</v>
      </c>
      <c r="F1323" t="str">
        <f>VLOOKUP(A1323,Tabel1[[PrøveID]:[Longitude]],4,FALSE)</f>
        <v>Nors sø</v>
      </c>
      <c r="G1323" s="24" t="str">
        <f>VLOOKUP(H1323,Datasæt_Analysesystemer!$D$3:$E$68,2,FALSE)</f>
        <v>Rutilus rutilus</v>
      </c>
      <c r="H1323" t="s">
        <v>805</v>
      </c>
      <c r="I1323" t="str">
        <f>VLOOKUP(H1323,Datasæt_Analysesystemer!$D$2:$F$68,3,FALSE)</f>
        <v>Almindelig</v>
      </c>
      <c r="J1323" t="s">
        <v>738</v>
      </c>
      <c r="K1323" t="s">
        <v>802</v>
      </c>
      <c r="L1323" t="s">
        <v>741</v>
      </c>
      <c r="M1323" t="str">
        <f t="shared" si="20"/>
        <v>Present_Ct&lt;41</v>
      </c>
    </row>
    <row r="1324" spans="1:13" x14ac:dyDescent="0.25">
      <c r="A1324" t="s">
        <v>803</v>
      </c>
      <c r="B1324" t="str">
        <f>VLOOKUP(A1324,Tabel1[[PrøveID]:[Longitude]],3,FALSE)</f>
        <v>Miljøstyrelsen</v>
      </c>
      <c r="C1324" s="83" t="str">
        <f>VLOOKUP(A1324,Tabel1[[PrøveID]:[Longitude]],2,FALSE)</f>
        <v>15-04-2022</v>
      </c>
      <c r="D1324">
        <f>VLOOKUP(A1324,Tabel1[[PrøveID]:[Longitude]],5,FALSE)</f>
        <v>57.028993999999997</v>
      </c>
      <c r="E1324">
        <f>VLOOKUP(A1324,Tabel1[[PrøveID]:[Longitude]],6,FALSE)</f>
        <v>8.5943349999999992</v>
      </c>
      <c r="F1324" t="str">
        <f>VLOOKUP(A1324,Tabel1[[PrøveID]:[Longitude]],4,FALSE)</f>
        <v>Nors sø</v>
      </c>
      <c r="G1324" s="24" t="str">
        <f>VLOOKUP(H1324,Datasæt_Analysesystemer!$D$3:$E$68,2,FALSE)</f>
        <v>Esox lucius</v>
      </c>
      <c r="H1324" t="s">
        <v>806</v>
      </c>
      <c r="I1324" t="str">
        <f>VLOOKUP(H1324,Datasæt_Analysesystemer!$D$2:$F$68,3,FALSE)</f>
        <v>Almindelig</v>
      </c>
      <c r="J1324" t="s">
        <v>738</v>
      </c>
      <c r="K1324" t="s">
        <v>802</v>
      </c>
      <c r="L1324" t="s">
        <v>741</v>
      </c>
      <c r="M1324" t="str">
        <f t="shared" si="20"/>
        <v>Present_Ct&lt;41</v>
      </c>
    </row>
    <row r="1325" spans="1:13" x14ac:dyDescent="0.25">
      <c r="A1325" t="s">
        <v>803</v>
      </c>
      <c r="B1325" t="str">
        <f>VLOOKUP(A1325,Tabel1[[PrøveID]:[Longitude]],3,FALSE)</f>
        <v>Miljøstyrelsen</v>
      </c>
      <c r="C1325" s="83" t="str">
        <f>VLOOKUP(A1325,Tabel1[[PrøveID]:[Longitude]],2,FALSE)</f>
        <v>15-04-2022</v>
      </c>
      <c r="D1325">
        <f>VLOOKUP(A1325,Tabel1[[PrøveID]:[Longitude]],5,FALSE)</f>
        <v>57.028993999999997</v>
      </c>
      <c r="E1325">
        <f>VLOOKUP(A1325,Tabel1[[PrøveID]:[Longitude]],6,FALSE)</f>
        <v>8.5943349999999992</v>
      </c>
      <c r="F1325" t="str">
        <f>VLOOKUP(A1325,Tabel1[[PrøveID]:[Longitude]],4,FALSE)</f>
        <v>Nors sø</v>
      </c>
      <c r="G1325" s="24" t="str">
        <f>VLOOKUP(H1325,Datasæt_Analysesystemer!$D$3:$E$68,2,FALSE)</f>
        <v>Esox lucius</v>
      </c>
      <c r="H1325" t="s">
        <v>806</v>
      </c>
      <c r="I1325" t="str">
        <f>VLOOKUP(H1325,Datasæt_Analysesystemer!$D$2:$F$68,3,FALSE)</f>
        <v>Almindelig</v>
      </c>
      <c r="J1325" t="s">
        <v>738</v>
      </c>
      <c r="K1325" t="s">
        <v>802</v>
      </c>
      <c r="L1325" t="s">
        <v>741</v>
      </c>
      <c r="M1325" t="str">
        <f t="shared" si="20"/>
        <v>Present_Ct&lt;41</v>
      </c>
    </row>
    <row r="1326" spans="1:13" x14ac:dyDescent="0.25">
      <c r="A1326" t="s">
        <v>803</v>
      </c>
      <c r="B1326" t="str">
        <f>VLOOKUP(A1326,Tabel1[[PrøveID]:[Longitude]],3,FALSE)</f>
        <v>Miljøstyrelsen</v>
      </c>
      <c r="C1326" s="83" t="str">
        <f>VLOOKUP(A1326,Tabel1[[PrøveID]:[Longitude]],2,FALSE)</f>
        <v>15-04-2022</v>
      </c>
      <c r="D1326">
        <f>VLOOKUP(A1326,Tabel1[[PrøveID]:[Longitude]],5,FALSE)</f>
        <v>57.028993999999997</v>
      </c>
      <c r="E1326">
        <f>VLOOKUP(A1326,Tabel1[[PrøveID]:[Longitude]],6,FALSE)</f>
        <v>8.5943349999999992</v>
      </c>
      <c r="F1326" t="str">
        <f>VLOOKUP(A1326,Tabel1[[PrøveID]:[Longitude]],4,FALSE)</f>
        <v>Nors sø</v>
      </c>
      <c r="G1326" s="24" t="str">
        <f>VLOOKUP(H1326,Datasæt_Analysesystemer!$D$3:$E$68,2,FALSE)</f>
        <v>Cyprinus carpio</v>
      </c>
      <c r="H1326" t="s">
        <v>807</v>
      </c>
      <c r="I1326" t="str">
        <f>VLOOKUP(H1326,Datasæt_Analysesystemer!$D$2:$F$68,3,FALSE)</f>
        <v>Invasiv</v>
      </c>
      <c r="J1326" t="s">
        <v>738</v>
      </c>
      <c r="K1326" t="s">
        <v>747</v>
      </c>
      <c r="L1326" t="s">
        <v>768</v>
      </c>
      <c r="M1326" t="str">
        <f t="shared" si="20"/>
        <v>Absent</v>
      </c>
    </row>
    <row r="1327" spans="1:13" x14ac:dyDescent="0.25">
      <c r="A1327" t="s">
        <v>803</v>
      </c>
      <c r="B1327" t="str">
        <f>VLOOKUP(A1327,Tabel1[[PrøveID]:[Longitude]],3,FALSE)</f>
        <v>Miljøstyrelsen</v>
      </c>
      <c r="C1327" s="83" t="str">
        <f>VLOOKUP(A1327,Tabel1[[PrøveID]:[Longitude]],2,FALSE)</f>
        <v>15-04-2022</v>
      </c>
      <c r="D1327">
        <f>VLOOKUP(A1327,Tabel1[[PrøveID]:[Longitude]],5,FALSE)</f>
        <v>57.028993999999997</v>
      </c>
      <c r="E1327">
        <f>VLOOKUP(A1327,Tabel1[[PrøveID]:[Longitude]],6,FALSE)</f>
        <v>8.5943349999999992</v>
      </c>
      <c r="F1327" t="str">
        <f>VLOOKUP(A1327,Tabel1[[PrøveID]:[Longitude]],4,FALSE)</f>
        <v>Nors sø</v>
      </c>
      <c r="G1327" s="24" t="str">
        <f>VLOOKUP(H1327,Datasæt_Analysesystemer!$D$3:$E$68,2,FALSE)</f>
        <v>Cyprinus carpio</v>
      </c>
      <c r="H1327" t="s">
        <v>807</v>
      </c>
      <c r="I1327" t="str">
        <f>VLOOKUP(H1327,Datasæt_Analysesystemer!$D$2:$F$68,3,FALSE)</f>
        <v>Invasiv</v>
      </c>
      <c r="J1327" t="s">
        <v>738</v>
      </c>
      <c r="K1327" t="s">
        <v>802</v>
      </c>
      <c r="L1327" t="s">
        <v>741</v>
      </c>
      <c r="M1327" t="str">
        <f t="shared" si="20"/>
        <v>Present_Ct&lt;41</v>
      </c>
    </row>
    <row r="1328" spans="1:13" x14ac:dyDescent="0.25">
      <c r="A1328" t="s">
        <v>803</v>
      </c>
      <c r="B1328" t="str">
        <f>VLOOKUP(A1328,Tabel1[[PrøveID]:[Longitude]],3,FALSE)</f>
        <v>Miljøstyrelsen</v>
      </c>
      <c r="C1328" s="83" t="str">
        <f>VLOOKUP(A1328,Tabel1[[PrøveID]:[Longitude]],2,FALSE)</f>
        <v>15-04-2022</v>
      </c>
      <c r="D1328">
        <f>VLOOKUP(A1328,Tabel1[[PrøveID]:[Longitude]],5,FALSE)</f>
        <v>57.028993999999997</v>
      </c>
      <c r="E1328">
        <f>VLOOKUP(A1328,Tabel1[[PrøveID]:[Longitude]],6,FALSE)</f>
        <v>8.5943349999999992</v>
      </c>
      <c r="F1328" t="str">
        <f>VLOOKUP(A1328,Tabel1[[PrøveID]:[Longitude]],4,FALSE)</f>
        <v>Nors sø</v>
      </c>
      <c r="G1328" s="24" t="str">
        <f>VLOOKUP(H1328,Datasæt_Analysesystemer!$D$3:$E$68,2,FALSE)</f>
        <v>Carassius auratus</v>
      </c>
      <c r="H1328" t="s">
        <v>1086</v>
      </c>
      <c r="I1328" t="str">
        <f>VLOOKUP(H1328,Datasæt_Analysesystemer!$D$2:$F$68,3,FALSE)</f>
        <v>Invasiv</v>
      </c>
      <c r="J1328" t="s">
        <v>738</v>
      </c>
      <c r="K1328" t="s">
        <v>747</v>
      </c>
      <c r="L1328" t="s">
        <v>768</v>
      </c>
      <c r="M1328" t="str">
        <f t="shared" si="20"/>
        <v>Absent</v>
      </c>
    </row>
    <row r="1329" spans="1:13" x14ac:dyDescent="0.25">
      <c r="A1329" t="s">
        <v>803</v>
      </c>
      <c r="B1329" t="str">
        <f>VLOOKUP(A1329,Tabel1[[PrøveID]:[Longitude]],3,FALSE)</f>
        <v>Miljøstyrelsen</v>
      </c>
      <c r="C1329" s="83" t="str">
        <f>VLOOKUP(A1329,Tabel1[[PrøveID]:[Longitude]],2,FALSE)</f>
        <v>15-04-2022</v>
      </c>
      <c r="D1329">
        <f>VLOOKUP(A1329,Tabel1[[PrøveID]:[Longitude]],5,FALSE)</f>
        <v>57.028993999999997</v>
      </c>
      <c r="E1329">
        <f>VLOOKUP(A1329,Tabel1[[PrøveID]:[Longitude]],6,FALSE)</f>
        <v>8.5943349999999992</v>
      </c>
      <c r="F1329" t="str">
        <f>VLOOKUP(A1329,Tabel1[[PrøveID]:[Longitude]],4,FALSE)</f>
        <v>Nors sø</v>
      </c>
      <c r="G1329" s="24" t="str">
        <f>VLOOKUP(H1329,Datasæt_Analysesystemer!$D$3:$E$68,2,FALSE)</f>
        <v>Carassius auratus</v>
      </c>
      <c r="H1329" t="s">
        <v>1086</v>
      </c>
      <c r="I1329" t="str">
        <f>VLOOKUP(H1329,Datasæt_Analysesystemer!$D$2:$F$68,3,FALSE)</f>
        <v>Invasiv</v>
      </c>
      <c r="J1329" t="s">
        <v>738</v>
      </c>
      <c r="K1329" t="s">
        <v>747</v>
      </c>
      <c r="L1329" t="s">
        <v>768</v>
      </c>
      <c r="M1329" t="str">
        <f t="shared" si="20"/>
        <v>Absent</v>
      </c>
    </row>
    <row r="1330" spans="1:13" x14ac:dyDescent="0.25">
      <c r="A1330" t="s">
        <v>803</v>
      </c>
      <c r="B1330" t="str">
        <f>VLOOKUP(A1330,Tabel1[[PrøveID]:[Longitude]],3,FALSE)</f>
        <v>Miljøstyrelsen</v>
      </c>
      <c r="C1330" s="83" t="str">
        <f>VLOOKUP(A1330,Tabel1[[PrøveID]:[Longitude]],2,FALSE)</f>
        <v>15-04-2022</v>
      </c>
      <c r="D1330">
        <f>VLOOKUP(A1330,Tabel1[[PrøveID]:[Longitude]],5,FALSE)</f>
        <v>57.028993999999997</v>
      </c>
      <c r="E1330">
        <f>VLOOKUP(A1330,Tabel1[[PrøveID]:[Longitude]],6,FALSE)</f>
        <v>8.5943349999999992</v>
      </c>
      <c r="F1330" t="str">
        <f>VLOOKUP(A1330,Tabel1[[PrøveID]:[Longitude]],4,FALSE)</f>
        <v>Nors sø</v>
      </c>
      <c r="G1330" s="24" t="str">
        <f>VLOOKUP(H1330,Datasæt_Analysesystemer!$D$3:$E$68,2,FALSE)</f>
        <v>Anguilla anguilla</v>
      </c>
      <c r="H1330" t="s">
        <v>1005</v>
      </c>
      <c r="I1330" t="str">
        <f>VLOOKUP(H1330,Datasæt_Analysesystemer!$D$2:$F$68,3,FALSE)</f>
        <v>Almindelig</v>
      </c>
      <c r="J1330" t="s">
        <v>744</v>
      </c>
      <c r="K1330" t="s">
        <v>747</v>
      </c>
      <c r="L1330" t="s">
        <v>768</v>
      </c>
      <c r="M1330" t="str">
        <f t="shared" si="20"/>
        <v>Absent</v>
      </c>
    </row>
    <row r="1331" spans="1:13" x14ac:dyDescent="0.25">
      <c r="A1331" t="s">
        <v>803</v>
      </c>
      <c r="B1331" t="str">
        <f>VLOOKUP(A1331,Tabel1[[PrøveID]:[Longitude]],3,FALSE)</f>
        <v>Miljøstyrelsen</v>
      </c>
      <c r="C1331" s="83" t="str">
        <f>VLOOKUP(A1331,Tabel1[[PrøveID]:[Longitude]],2,FALSE)</f>
        <v>15-04-2022</v>
      </c>
      <c r="D1331">
        <f>VLOOKUP(A1331,Tabel1[[PrøveID]:[Longitude]],5,FALSE)</f>
        <v>57.028993999999997</v>
      </c>
      <c r="E1331">
        <f>VLOOKUP(A1331,Tabel1[[PrøveID]:[Longitude]],6,FALSE)</f>
        <v>8.5943349999999992</v>
      </c>
      <c r="F1331" t="str">
        <f>VLOOKUP(A1331,Tabel1[[PrøveID]:[Longitude]],4,FALSE)</f>
        <v>Nors sø</v>
      </c>
      <c r="G1331" s="24" t="str">
        <f>VLOOKUP(H1331,Datasæt_Analysesystemer!$D$3:$E$68,2,FALSE)</f>
        <v>Anguilla anguilla</v>
      </c>
      <c r="H1331" t="s">
        <v>1005</v>
      </c>
      <c r="I1331" t="str">
        <f>VLOOKUP(H1331,Datasæt_Analysesystemer!$D$2:$F$68,3,FALSE)</f>
        <v>Almindelig</v>
      </c>
      <c r="J1331" t="s">
        <v>744</v>
      </c>
      <c r="K1331" t="s">
        <v>747</v>
      </c>
      <c r="L1331" t="s">
        <v>768</v>
      </c>
      <c r="M1331" t="str">
        <f t="shared" si="20"/>
        <v>Absent</v>
      </c>
    </row>
    <row r="1332" spans="1:13" x14ac:dyDescent="0.25">
      <c r="A1332" t="s">
        <v>803</v>
      </c>
      <c r="B1332" t="str">
        <f>VLOOKUP(A1332,Tabel1[[PrøveID]:[Longitude]],3,FALSE)</f>
        <v>Miljøstyrelsen</v>
      </c>
      <c r="C1332" s="83" t="str">
        <f>VLOOKUP(A1332,Tabel1[[PrøveID]:[Longitude]],2,FALSE)</f>
        <v>15-04-2022</v>
      </c>
      <c r="D1332">
        <f>VLOOKUP(A1332,Tabel1[[PrøveID]:[Longitude]],5,FALSE)</f>
        <v>57.028993999999997</v>
      </c>
      <c r="E1332">
        <f>VLOOKUP(A1332,Tabel1[[PrøveID]:[Longitude]],6,FALSE)</f>
        <v>8.5943349999999992</v>
      </c>
      <c r="F1332" t="str">
        <f>VLOOKUP(A1332,Tabel1[[PrøveID]:[Longitude]],4,FALSE)</f>
        <v>Nors sø</v>
      </c>
      <c r="G1332" s="24" t="str">
        <f>VLOOKUP(H1332,Datasæt_Analysesystemer!$D$3:$E$68,2,FALSE)</f>
        <v>Astacus astacus</v>
      </c>
      <c r="H1332" t="s">
        <v>810</v>
      </c>
      <c r="I1332" t="str">
        <f>VLOOKUP(H1332,Datasæt_Analysesystemer!$D$2:$F$68,3,FALSE)</f>
        <v>Almindelig</v>
      </c>
      <c r="J1332" t="s">
        <v>738</v>
      </c>
      <c r="K1332" t="s">
        <v>747</v>
      </c>
      <c r="L1332" t="s">
        <v>768</v>
      </c>
      <c r="M1332" t="str">
        <f t="shared" si="20"/>
        <v>Absent</v>
      </c>
    </row>
    <row r="1333" spans="1:13" x14ac:dyDescent="0.25">
      <c r="A1333" t="s">
        <v>803</v>
      </c>
      <c r="B1333" t="str">
        <f>VLOOKUP(A1333,Tabel1[[PrøveID]:[Longitude]],3,FALSE)</f>
        <v>Miljøstyrelsen</v>
      </c>
      <c r="C1333" s="83" t="str">
        <f>VLOOKUP(A1333,Tabel1[[PrøveID]:[Longitude]],2,FALSE)</f>
        <v>15-04-2022</v>
      </c>
      <c r="D1333">
        <f>VLOOKUP(A1333,Tabel1[[PrøveID]:[Longitude]],5,FALSE)</f>
        <v>57.028993999999997</v>
      </c>
      <c r="E1333">
        <f>VLOOKUP(A1333,Tabel1[[PrøveID]:[Longitude]],6,FALSE)</f>
        <v>8.5943349999999992</v>
      </c>
      <c r="F1333" t="str">
        <f>VLOOKUP(A1333,Tabel1[[PrøveID]:[Longitude]],4,FALSE)</f>
        <v>Nors sø</v>
      </c>
      <c r="G1333" s="24" t="str">
        <f>VLOOKUP(H1333,Datasæt_Analysesystemer!$D$3:$E$68,2,FALSE)</f>
        <v>Astacus astacus</v>
      </c>
      <c r="H1333" t="s">
        <v>810</v>
      </c>
      <c r="I1333" t="str">
        <f>VLOOKUP(H1333,Datasæt_Analysesystemer!$D$2:$F$68,3,FALSE)</f>
        <v>Almindelig</v>
      </c>
      <c r="J1333" t="s">
        <v>738</v>
      </c>
      <c r="K1333" t="s">
        <v>747</v>
      </c>
      <c r="L1333" t="s">
        <v>768</v>
      </c>
      <c r="M1333" t="str">
        <f t="shared" si="20"/>
        <v>Absent</v>
      </c>
    </row>
    <row r="1334" spans="1:13" x14ac:dyDescent="0.25">
      <c r="A1334" t="s">
        <v>803</v>
      </c>
      <c r="B1334" t="str">
        <f>VLOOKUP(A1334,Tabel1[[PrøveID]:[Longitude]],3,FALSE)</f>
        <v>Miljøstyrelsen</v>
      </c>
      <c r="C1334" s="83" t="str">
        <f>VLOOKUP(A1334,Tabel1[[PrøveID]:[Longitude]],2,FALSE)</f>
        <v>15-04-2022</v>
      </c>
      <c r="D1334">
        <f>VLOOKUP(A1334,Tabel1[[PrøveID]:[Longitude]],5,FALSE)</f>
        <v>57.028993999999997</v>
      </c>
      <c r="E1334">
        <f>VLOOKUP(A1334,Tabel1[[PrøveID]:[Longitude]],6,FALSE)</f>
        <v>8.5943349999999992</v>
      </c>
      <c r="F1334" t="str">
        <f>VLOOKUP(A1334,Tabel1[[PrøveID]:[Longitude]],4,FALSE)</f>
        <v>Nors sø</v>
      </c>
      <c r="G1334" s="24" t="str">
        <f>VLOOKUP(H1334,Datasæt_Analysesystemer!$D$3:$E$68,2,FALSE)</f>
        <v>Pacifastacus leniusculus</v>
      </c>
      <c r="H1334" t="s">
        <v>811</v>
      </c>
      <c r="I1334" t="str">
        <f>VLOOKUP(H1334,Datasæt_Analysesystemer!$D$2:$F$68,3,FALSE)</f>
        <v>Invasiv</v>
      </c>
      <c r="J1334" t="s">
        <v>738</v>
      </c>
      <c r="K1334" t="s">
        <v>747</v>
      </c>
      <c r="L1334" t="s">
        <v>768</v>
      </c>
      <c r="M1334" t="str">
        <f t="shared" si="20"/>
        <v>Absent</v>
      </c>
    </row>
    <row r="1335" spans="1:13" x14ac:dyDescent="0.25">
      <c r="A1335" t="s">
        <v>803</v>
      </c>
      <c r="B1335" t="str">
        <f>VLOOKUP(A1335,Tabel1[[PrøveID]:[Longitude]],3,FALSE)</f>
        <v>Miljøstyrelsen</v>
      </c>
      <c r="C1335" s="83" t="str">
        <f>VLOOKUP(A1335,Tabel1[[PrøveID]:[Longitude]],2,FALSE)</f>
        <v>15-04-2022</v>
      </c>
      <c r="D1335">
        <f>VLOOKUP(A1335,Tabel1[[PrøveID]:[Longitude]],5,FALSE)</f>
        <v>57.028993999999997</v>
      </c>
      <c r="E1335">
        <f>VLOOKUP(A1335,Tabel1[[PrøveID]:[Longitude]],6,FALSE)</f>
        <v>8.5943349999999992</v>
      </c>
      <c r="F1335" t="str">
        <f>VLOOKUP(A1335,Tabel1[[PrøveID]:[Longitude]],4,FALSE)</f>
        <v>Nors sø</v>
      </c>
      <c r="G1335" s="24" t="str">
        <f>VLOOKUP(H1335,Datasæt_Analysesystemer!$D$3:$E$68,2,FALSE)</f>
        <v>Pacifastacus leniusculus</v>
      </c>
      <c r="H1335" t="s">
        <v>811</v>
      </c>
      <c r="I1335" t="str">
        <f>VLOOKUP(H1335,Datasæt_Analysesystemer!$D$2:$F$68,3,FALSE)</f>
        <v>Invasiv</v>
      </c>
      <c r="J1335" t="s">
        <v>738</v>
      </c>
      <c r="K1335" t="s">
        <v>747</v>
      </c>
      <c r="L1335" t="s">
        <v>768</v>
      </c>
      <c r="M1335" t="str">
        <f t="shared" si="20"/>
        <v>Absent</v>
      </c>
    </row>
    <row r="1336" spans="1:13" x14ac:dyDescent="0.25">
      <c r="A1336" t="s">
        <v>803</v>
      </c>
      <c r="B1336" t="str">
        <f>VLOOKUP(A1336,Tabel1[[PrøveID]:[Longitude]],3,FALSE)</f>
        <v>Miljøstyrelsen</v>
      </c>
      <c r="C1336" s="83" t="str">
        <f>VLOOKUP(A1336,Tabel1[[PrøveID]:[Longitude]],2,FALSE)</f>
        <v>15-04-2022</v>
      </c>
      <c r="D1336">
        <f>VLOOKUP(A1336,Tabel1[[PrøveID]:[Longitude]],5,FALSE)</f>
        <v>57.028993999999997</v>
      </c>
      <c r="E1336">
        <f>VLOOKUP(A1336,Tabel1[[PrøveID]:[Longitude]],6,FALSE)</f>
        <v>8.5943349999999992</v>
      </c>
      <c r="F1336" t="str">
        <f>VLOOKUP(A1336,Tabel1[[PrøveID]:[Longitude]],4,FALSE)</f>
        <v>Nors sø</v>
      </c>
      <c r="G1336" s="24" t="str">
        <f>VLOOKUP(H1336,Datasæt_Analysesystemer!$D$3:$E$68,2,FALSE)</f>
        <v>Astacus leptodactylus</v>
      </c>
      <c r="H1336" t="s">
        <v>1012</v>
      </c>
      <c r="I1336" t="str">
        <f>VLOOKUP(H1336,Datasæt_Analysesystemer!$D$2:$F$68,3,FALSE)</f>
        <v>Invasiv</v>
      </c>
      <c r="J1336" t="s">
        <v>738</v>
      </c>
      <c r="K1336" t="s">
        <v>747</v>
      </c>
      <c r="L1336" t="s">
        <v>768</v>
      </c>
      <c r="M1336" t="str">
        <f t="shared" si="20"/>
        <v>Absent</v>
      </c>
    </row>
    <row r="1337" spans="1:13" x14ac:dyDescent="0.25">
      <c r="A1337" t="s">
        <v>803</v>
      </c>
      <c r="B1337" t="str">
        <f>VLOOKUP(A1337,Tabel1[[PrøveID]:[Longitude]],3,FALSE)</f>
        <v>Miljøstyrelsen</v>
      </c>
      <c r="C1337" s="83" t="str">
        <f>VLOOKUP(A1337,Tabel1[[PrøveID]:[Longitude]],2,FALSE)</f>
        <v>15-04-2022</v>
      </c>
      <c r="D1337">
        <f>VLOOKUP(A1337,Tabel1[[PrøveID]:[Longitude]],5,FALSE)</f>
        <v>57.028993999999997</v>
      </c>
      <c r="E1337">
        <f>VLOOKUP(A1337,Tabel1[[PrøveID]:[Longitude]],6,FALSE)</f>
        <v>8.5943349999999992</v>
      </c>
      <c r="F1337" t="str">
        <f>VLOOKUP(A1337,Tabel1[[PrøveID]:[Longitude]],4,FALSE)</f>
        <v>Nors sø</v>
      </c>
      <c r="G1337" s="24" t="str">
        <f>VLOOKUP(H1337,Datasæt_Analysesystemer!$D$3:$E$68,2,FALSE)</f>
        <v>Astacus leptodactylus</v>
      </c>
      <c r="H1337" t="s">
        <v>1012</v>
      </c>
      <c r="I1337" t="str">
        <f>VLOOKUP(H1337,Datasæt_Analysesystemer!$D$2:$F$68,3,FALSE)</f>
        <v>Invasiv</v>
      </c>
      <c r="J1337" t="s">
        <v>738</v>
      </c>
      <c r="K1337" t="s">
        <v>747</v>
      </c>
      <c r="L1337" t="s">
        <v>768</v>
      </c>
      <c r="M1337" t="str">
        <f t="shared" si="20"/>
        <v>Absent</v>
      </c>
    </row>
    <row r="1338" spans="1:13" x14ac:dyDescent="0.25">
      <c r="A1338" t="s">
        <v>803</v>
      </c>
      <c r="B1338" t="str">
        <f>VLOOKUP(A1338,Tabel1[[PrøveID]:[Longitude]],3,FALSE)</f>
        <v>Miljøstyrelsen</v>
      </c>
      <c r="C1338" s="83" t="str">
        <f>VLOOKUP(A1338,Tabel1[[PrøveID]:[Longitude]],2,FALSE)</f>
        <v>15-04-2022</v>
      </c>
      <c r="D1338">
        <f>VLOOKUP(A1338,Tabel1[[PrøveID]:[Longitude]],5,FALSE)</f>
        <v>57.028993999999997</v>
      </c>
      <c r="E1338">
        <f>VLOOKUP(A1338,Tabel1[[PrøveID]:[Longitude]],6,FALSE)</f>
        <v>8.5943349999999992</v>
      </c>
      <c r="F1338" t="str">
        <f>VLOOKUP(A1338,Tabel1[[PrøveID]:[Longitude]],4,FALSE)</f>
        <v>Nors sø</v>
      </c>
      <c r="G1338" s="24" t="str">
        <f>VLOOKUP(H1338,Datasæt_Analysesystemer!$D$3:$E$68,2,FALSE)</f>
        <v>Eriocheir sinensis</v>
      </c>
      <c r="H1338" t="s">
        <v>1031</v>
      </c>
      <c r="I1338" t="str">
        <f>VLOOKUP(H1338,Datasæt_Analysesystemer!$D$2:$F$68,3,FALSE)</f>
        <v>Invasiv</v>
      </c>
      <c r="J1338" t="s">
        <v>738</v>
      </c>
      <c r="K1338" t="s">
        <v>747</v>
      </c>
      <c r="L1338" t="s">
        <v>768</v>
      </c>
      <c r="M1338" t="str">
        <f t="shared" si="20"/>
        <v>Absent</v>
      </c>
    </row>
    <row r="1339" spans="1:13" x14ac:dyDescent="0.25">
      <c r="A1339" t="s">
        <v>803</v>
      </c>
      <c r="B1339" t="str">
        <f>VLOOKUP(A1339,Tabel1[[PrøveID]:[Longitude]],3,FALSE)</f>
        <v>Miljøstyrelsen</v>
      </c>
      <c r="C1339" s="83" t="str">
        <f>VLOOKUP(A1339,Tabel1[[PrøveID]:[Longitude]],2,FALSE)</f>
        <v>15-04-2022</v>
      </c>
      <c r="D1339">
        <f>VLOOKUP(A1339,Tabel1[[PrøveID]:[Longitude]],5,FALSE)</f>
        <v>57.028993999999997</v>
      </c>
      <c r="E1339">
        <f>VLOOKUP(A1339,Tabel1[[PrøveID]:[Longitude]],6,FALSE)</f>
        <v>8.5943349999999992</v>
      </c>
      <c r="F1339" t="str">
        <f>VLOOKUP(A1339,Tabel1[[PrøveID]:[Longitude]],4,FALSE)</f>
        <v>Nors sø</v>
      </c>
      <c r="G1339" s="24" t="str">
        <f>VLOOKUP(H1339,Datasæt_Analysesystemer!$D$3:$E$68,2,FALSE)</f>
        <v>Eriocheir sinensis</v>
      </c>
      <c r="H1339" t="s">
        <v>1031</v>
      </c>
      <c r="I1339" t="str">
        <f>VLOOKUP(H1339,Datasæt_Analysesystemer!$D$2:$F$68,3,FALSE)</f>
        <v>Invasiv</v>
      </c>
      <c r="J1339" t="s">
        <v>738</v>
      </c>
      <c r="K1339" t="s">
        <v>747</v>
      </c>
      <c r="L1339" t="s">
        <v>768</v>
      </c>
      <c r="M1339" t="str">
        <f t="shared" si="20"/>
        <v>Absent</v>
      </c>
    </row>
    <row r="1340" spans="1:13" x14ac:dyDescent="0.25">
      <c r="A1340" t="s">
        <v>803</v>
      </c>
      <c r="B1340" t="str">
        <f>VLOOKUP(A1340,Tabel1[[PrøveID]:[Longitude]],3,FALSE)</f>
        <v>Miljøstyrelsen</v>
      </c>
      <c r="C1340" s="83" t="str">
        <f>VLOOKUP(A1340,Tabel1[[PrøveID]:[Longitude]],2,FALSE)</f>
        <v>15-04-2022</v>
      </c>
      <c r="D1340">
        <f>VLOOKUP(A1340,Tabel1[[PrøveID]:[Longitude]],5,FALSE)</f>
        <v>57.028993999999997</v>
      </c>
      <c r="E1340">
        <f>VLOOKUP(A1340,Tabel1[[PrøveID]:[Longitude]],6,FALSE)</f>
        <v>8.5943349999999992</v>
      </c>
      <c r="F1340" t="str">
        <f>VLOOKUP(A1340,Tabel1[[PrøveID]:[Longitude]],4,FALSE)</f>
        <v>Nors sø</v>
      </c>
      <c r="G1340" s="24" t="str">
        <f>VLOOKUP(H1340,Datasæt_Analysesystemer!$D$3:$E$68,2,FALSE)</f>
        <v>Dytiscus latissimus</v>
      </c>
      <c r="H1340" t="s">
        <v>1264</v>
      </c>
      <c r="I1340" t="str">
        <f>VLOOKUP(H1340,Datasæt_Analysesystemer!$D$2:$F$68,3,FALSE)</f>
        <v>Sjælden</v>
      </c>
      <c r="J1340" t="s">
        <v>744</v>
      </c>
      <c r="K1340" t="s">
        <v>747</v>
      </c>
      <c r="L1340" t="s">
        <v>768</v>
      </c>
      <c r="M1340" t="str">
        <f t="shared" si="20"/>
        <v>Absent</v>
      </c>
    </row>
    <row r="1341" spans="1:13" x14ac:dyDescent="0.25">
      <c r="A1341" t="s">
        <v>803</v>
      </c>
      <c r="B1341" t="str">
        <f>VLOOKUP(A1341,Tabel1[[PrøveID]:[Longitude]],3,FALSE)</f>
        <v>Miljøstyrelsen</v>
      </c>
      <c r="C1341" s="83" t="str">
        <f>VLOOKUP(A1341,Tabel1[[PrøveID]:[Longitude]],2,FALSE)</f>
        <v>15-04-2022</v>
      </c>
      <c r="D1341">
        <f>VLOOKUP(A1341,Tabel1[[PrøveID]:[Longitude]],5,FALSE)</f>
        <v>57.028993999999997</v>
      </c>
      <c r="E1341">
        <f>VLOOKUP(A1341,Tabel1[[PrøveID]:[Longitude]],6,FALSE)</f>
        <v>8.5943349999999992</v>
      </c>
      <c r="F1341" t="str">
        <f>VLOOKUP(A1341,Tabel1[[PrøveID]:[Longitude]],4,FALSE)</f>
        <v>Nors sø</v>
      </c>
      <c r="G1341" s="24" t="str">
        <f>VLOOKUP(H1341,Datasæt_Analysesystemer!$D$3:$E$68,2,FALSE)</f>
        <v>Dytiscus latissimus</v>
      </c>
      <c r="H1341" t="s">
        <v>1264</v>
      </c>
      <c r="I1341" t="str">
        <f>VLOOKUP(H1341,Datasæt_Analysesystemer!$D$2:$F$68,3,FALSE)</f>
        <v>Sjælden</v>
      </c>
      <c r="J1341" t="s">
        <v>738</v>
      </c>
      <c r="K1341" t="s">
        <v>747</v>
      </c>
      <c r="L1341" t="s">
        <v>768</v>
      </c>
      <c r="M1341" t="str">
        <f t="shared" si="20"/>
        <v>Absent</v>
      </c>
    </row>
    <row r="1342" spans="1:13" x14ac:dyDescent="0.25">
      <c r="A1342" t="s">
        <v>803</v>
      </c>
      <c r="B1342" t="str">
        <f>VLOOKUP(A1342,Tabel1[[PrøveID]:[Longitude]],3,FALSE)</f>
        <v>Miljøstyrelsen</v>
      </c>
      <c r="C1342" s="83" t="str">
        <f>VLOOKUP(A1342,Tabel1[[PrøveID]:[Longitude]],2,FALSE)</f>
        <v>15-04-2022</v>
      </c>
      <c r="D1342">
        <f>VLOOKUP(A1342,Tabel1[[PrøveID]:[Longitude]],5,FALSE)</f>
        <v>57.028993999999997</v>
      </c>
      <c r="E1342">
        <f>VLOOKUP(A1342,Tabel1[[PrøveID]:[Longitude]],6,FALSE)</f>
        <v>8.5943349999999992</v>
      </c>
      <c r="F1342" t="str">
        <f>VLOOKUP(A1342,Tabel1[[PrøveID]:[Longitude]],4,FALSE)</f>
        <v>Nors sø</v>
      </c>
      <c r="G1342" s="24" t="str">
        <f>VLOOKUP(H1342,Datasæt_Analysesystemer!$D$3:$E$68,2,FALSE)</f>
        <v>Triturus cristatus</v>
      </c>
      <c r="H1342" t="s">
        <v>1106</v>
      </c>
      <c r="I1342" t="str">
        <f>VLOOKUP(H1342,Datasæt_Analysesystemer!$D$2:$F$68,3,FALSE)</f>
        <v>Truet</v>
      </c>
      <c r="J1342" t="s">
        <v>738</v>
      </c>
      <c r="K1342" t="s">
        <v>747</v>
      </c>
      <c r="L1342" t="s">
        <v>768</v>
      </c>
      <c r="M1342" t="str">
        <f t="shared" si="20"/>
        <v>Absent</v>
      </c>
    </row>
    <row r="1343" spans="1:13" x14ac:dyDescent="0.25">
      <c r="A1343" t="s">
        <v>803</v>
      </c>
      <c r="B1343" t="str">
        <f>VLOOKUP(A1343,Tabel1[[PrøveID]:[Longitude]],3,FALSE)</f>
        <v>Miljøstyrelsen</v>
      </c>
      <c r="C1343" s="83" t="str">
        <f>VLOOKUP(A1343,Tabel1[[PrøveID]:[Longitude]],2,FALSE)</f>
        <v>15-04-2022</v>
      </c>
      <c r="D1343">
        <f>VLOOKUP(A1343,Tabel1[[PrøveID]:[Longitude]],5,FALSE)</f>
        <v>57.028993999999997</v>
      </c>
      <c r="E1343">
        <f>VLOOKUP(A1343,Tabel1[[PrøveID]:[Longitude]],6,FALSE)</f>
        <v>8.5943349999999992</v>
      </c>
      <c r="F1343" t="str">
        <f>VLOOKUP(A1343,Tabel1[[PrøveID]:[Longitude]],4,FALSE)</f>
        <v>Nors sø</v>
      </c>
      <c r="G1343" s="24" t="str">
        <f>VLOOKUP(H1343,Datasæt_Analysesystemer!$D$3:$E$68,2,FALSE)</f>
        <v>Triturus cristatus</v>
      </c>
      <c r="H1343" t="s">
        <v>1106</v>
      </c>
      <c r="I1343" t="str">
        <f>VLOOKUP(H1343,Datasæt_Analysesystemer!$D$2:$F$68,3,FALSE)</f>
        <v>Truet</v>
      </c>
      <c r="J1343" t="s">
        <v>738</v>
      </c>
      <c r="K1343" t="s">
        <v>747</v>
      </c>
      <c r="L1343" t="s">
        <v>768</v>
      </c>
      <c r="M1343" t="str">
        <f t="shared" si="20"/>
        <v>Absent</v>
      </c>
    </row>
    <row r="1344" spans="1:13" x14ac:dyDescent="0.25">
      <c r="A1344" t="s">
        <v>755</v>
      </c>
      <c r="B1344" t="str">
        <f>VLOOKUP(A1344,Tabel1[[PrøveID]:[Longitude]],3,FALSE)</f>
        <v>Miljøstyrelsen</v>
      </c>
      <c r="C1344" s="83" t="str">
        <f>VLOOKUP(A1344,Tabel1[[PrøveID]:[Longitude]],2,FALSE)</f>
        <v>01-05-2022</v>
      </c>
      <c r="D1344">
        <f>VLOOKUP(A1344,Tabel1[[PrøveID]:[Longitude]],5,FALSE)</f>
        <v>55.442749999999997</v>
      </c>
      <c r="E1344">
        <f>VLOOKUP(A1344,Tabel1[[PrøveID]:[Longitude]],6,FALSE)</f>
        <v>10.45318</v>
      </c>
      <c r="F1344" t="str">
        <f>VLOOKUP(A1344,Tabel1[[PrøveID]:[Longitude]],4,FALSE)</f>
        <v>Odense fjord</v>
      </c>
      <c r="G1344" s="24" t="str">
        <f>VLOOKUP(H1344,Datasæt_Analysesystemer!$D$3:$E$68,2,FALSE)</f>
        <v>Platichthys flesus</v>
      </c>
      <c r="H1344" t="s">
        <v>793</v>
      </c>
      <c r="I1344" t="str">
        <f>VLOOKUP(H1344,Datasæt_Analysesystemer!$D$2:$F$68,3,FALSE)</f>
        <v>Almindelig</v>
      </c>
      <c r="J1344" t="s">
        <v>738</v>
      </c>
      <c r="K1344" t="s">
        <v>747</v>
      </c>
      <c r="L1344" t="s">
        <v>768</v>
      </c>
      <c r="M1344" t="str">
        <f t="shared" si="20"/>
        <v>Absent</v>
      </c>
    </row>
    <row r="1345" spans="1:13" x14ac:dyDescent="0.25">
      <c r="A1345" t="s">
        <v>755</v>
      </c>
      <c r="B1345" t="str">
        <f>VLOOKUP(A1345,Tabel1[[PrøveID]:[Longitude]],3,FALSE)</f>
        <v>Miljøstyrelsen</v>
      </c>
      <c r="C1345" s="83" t="str">
        <f>VLOOKUP(A1345,Tabel1[[PrøveID]:[Longitude]],2,FALSE)</f>
        <v>01-05-2022</v>
      </c>
      <c r="D1345">
        <f>VLOOKUP(A1345,Tabel1[[PrøveID]:[Longitude]],5,FALSE)</f>
        <v>55.442749999999997</v>
      </c>
      <c r="E1345">
        <f>VLOOKUP(A1345,Tabel1[[PrøveID]:[Longitude]],6,FALSE)</f>
        <v>10.45318</v>
      </c>
      <c r="F1345" t="str">
        <f>VLOOKUP(A1345,Tabel1[[PrøveID]:[Longitude]],4,FALSE)</f>
        <v>Odense fjord</v>
      </c>
      <c r="G1345" s="24" t="str">
        <f>VLOOKUP(H1345,Datasæt_Analysesystemer!$D$3:$E$68,2,FALSE)</f>
        <v>Platichthys flesus</v>
      </c>
      <c r="H1345" t="s">
        <v>793</v>
      </c>
      <c r="I1345" t="str">
        <f>VLOOKUP(H1345,Datasæt_Analysesystemer!$D$2:$F$68,3,FALSE)</f>
        <v>Almindelig</v>
      </c>
      <c r="J1345" t="s">
        <v>738</v>
      </c>
      <c r="K1345" t="s">
        <v>802</v>
      </c>
      <c r="L1345" t="s">
        <v>741</v>
      </c>
      <c r="M1345" t="str">
        <f t="shared" si="20"/>
        <v>Present_Ct&lt;41</v>
      </c>
    </row>
    <row r="1346" spans="1:13" x14ac:dyDescent="0.25">
      <c r="A1346" t="s">
        <v>755</v>
      </c>
      <c r="B1346" t="str">
        <f>VLOOKUP(A1346,Tabel1[[PrøveID]:[Longitude]],3,FALSE)</f>
        <v>Miljøstyrelsen</v>
      </c>
      <c r="C1346" s="83" t="str">
        <f>VLOOKUP(A1346,Tabel1[[PrøveID]:[Longitude]],2,FALSE)</f>
        <v>01-05-2022</v>
      </c>
      <c r="D1346">
        <f>VLOOKUP(A1346,Tabel1[[PrøveID]:[Longitude]],5,FALSE)</f>
        <v>55.442749999999997</v>
      </c>
      <c r="E1346">
        <f>VLOOKUP(A1346,Tabel1[[PrøveID]:[Longitude]],6,FALSE)</f>
        <v>10.45318</v>
      </c>
      <c r="F1346" t="str">
        <f>VLOOKUP(A1346,Tabel1[[PrøveID]:[Longitude]],4,FALSE)</f>
        <v>Odense fjord</v>
      </c>
      <c r="G1346" s="24" t="str">
        <f>VLOOKUP(H1346,Datasæt_Analysesystemer!$D$3:$E$68,2,FALSE)</f>
        <v>Gadus morhua</v>
      </c>
      <c r="H1346" t="s">
        <v>794</v>
      </c>
      <c r="I1346" t="str">
        <f>VLOOKUP(H1346,Datasæt_Analysesystemer!$D$2:$F$68,3,FALSE)</f>
        <v>Almindelig</v>
      </c>
      <c r="J1346" t="s">
        <v>744</v>
      </c>
      <c r="K1346" t="s">
        <v>747</v>
      </c>
      <c r="L1346" t="s">
        <v>768</v>
      </c>
      <c r="M1346" t="str">
        <f t="shared" ref="M1346:M1409" si="21">IF(K1346="Present",K1346&amp;"_"&amp;L1346,K1346)</f>
        <v>Absent</v>
      </c>
    </row>
    <row r="1347" spans="1:13" x14ac:dyDescent="0.25">
      <c r="A1347" t="s">
        <v>755</v>
      </c>
      <c r="B1347" t="str">
        <f>VLOOKUP(A1347,Tabel1[[PrøveID]:[Longitude]],3,FALSE)</f>
        <v>Miljøstyrelsen</v>
      </c>
      <c r="C1347" s="83" t="str">
        <f>VLOOKUP(A1347,Tabel1[[PrøveID]:[Longitude]],2,FALSE)</f>
        <v>01-05-2022</v>
      </c>
      <c r="D1347">
        <f>VLOOKUP(A1347,Tabel1[[PrøveID]:[Longitude]],5,FALSE)</f>
        <v>55.442749999999997</v>
      </c>
      <c r="E1347">
        <f>VLOOKUP(A1347,Tabel1[[PrøveID]:[Longitude]],6,FALSE)</f>
        <v>10.45318</v>
      </c>
      <c r="F1347" t="str">
        <f>VLOOKUP(A1347,Tabel1[[PrøveID]:[Longitude]],4,FALSE)</f>
        <v>Odense fjord</v>
      </c>
      <c r="G1347" s="24" t="str">
        <f>VLOOKUP(H1347,Datasæt_Analysesystemer!$D$3:$E$68,2,FALSE)</f>
        <v>Gadus morhua</v>
      </c>
      <c r="H1347" t="s">
        <v>794</v>
      </c>
      <c r="I1347" t="str">
        <f>VLOOKUP(H1347,Datasæt_Analysesystemer!$D$2:$F$68,3,FALSE)</f>
        <v>Almindelig</v>
      </c>
      <c r="J1347" t="s">
        <v>738</v>
      </c>
      <c r="K1347" t="s">
        <v>747</v>
      </c>
      <c r="L1347" t="s">
        <v>768</v>
      </c>
      <c r="M1347" t="str">
        <f t="shared" si="21"/>
        <v>Absent</v>
      </c>
    </row>
    <row r="1348" spans="1:13" x14ac:dyDescent="0.25">
      <c r="A1348" t="s">
        <v>755</v>
      </c>
      <c r="B1348" t="str">
        <f>VLOOKUP(A1348,Tabel1[[PrøveID]:[Longitude]],3,FALSE)</f>
        <v>Miljøstyrelsen</v>
      </c>
      <c r="C1348" s="83" t="str">
        <f>VLOOKUP(A1348,Tabel1[[PrøveID]:[Longitude]],2,FALSE)</f>
        <v>01-05-2022</v>
      </c>
      <c r="D1348">
        <f>VLOOKUP(A1348,Tabel1[[PrøveID]:[Longitude]],5,FALSE)</f>
        <v>55.442749999999997</v>
      </c>
      <c r="E1348">
        <f>VLOOKUP(A1348,Tabel1[[PrøveID]:[Longitude]],6,FALSE)</f>
        <v>10.45318</v>
      </c>
      <c r="F1348" t="str">
        <f>VLOOKUP(A1348,Tabel1[[PrøveID]:[Longitude]],4,FALSE)</f>
        <v>Odense fjord</v>
      </c>
      <c r="G1348" s="24" t="str">
        <f>VLOOKUP(H1348,Datasæt_Analysesystemer!$D$3:$E$68,2,FALSE)</f>
        <v>Mya arenaria</v>
      </c>
      <c r="H1348" t="s">
        <v>795</v>
      </c>
      <c r="I1348" t="str">
        <f>VLOOKUP(H1348,Datasæt_Analysesystemer!$D$2:$F$68,3,FALSE)</f>
        <v>Almindelig</v>
      </c>
      <c r="J1348" t="s">
        <v>738</v>
      </c>
      <c r="K1348" t="s">
        <v>802</v>
      </c>
      <c r="L1348" t="s">
        <v>741</v>
      </c>
      <c r="M1348" t="str">
        <f t="shared" si="21"/>
        <v>Present_Ct&lt;41</v>
      </c>
    </row>
    <row r="1349" spans="1:13" x14ac:dyDescent="0.25">
      <c r="A1349" t="s">
        <v>755</v>
      </c>
      <c r="B1349" t="str">
        <f>VLOOKUP(A1349,Tabel1[[PrøveID]:[Longitude]],3,FALSE)</f>
        <v>Miljøstyrelsen</v>
      </c>
      <c r="C1349" s="83" t="str">
        <f>VLOOKUP(A1349,Tabel1[[PrøveID]:[Longitude]],2,FALSE)</f>
        <v>01-05-2022</v>
      </c>
      <c r="D1349">
        <f>VLOOKUP(A1349,Tabel1[[PrøveID]:[Longitude]],5,FALSE)</f>
        <v>55.442749999999997</v>
      </c>
      <c r="E1349">
        <f>VLOOKUP(A1349,Tabel1[[PrøveID]:[Longitude]],6,FALSE)</f>
        <v>10.45318</v>
      </c>
      <c r="F1349" t="str">
        <f>VLOOKUP(A1349,Tabel1[[PrøveID]:[Longitude]],4,FALSE)</f>
        <v>Odense fjord</v>
      </c>
      <c r="G1349" s="24" t="str">
        <f>VLOOKUP(H1349,Datasæt_Analysesystemer!$D$3:$E$68,2,FALSE)</f>
        <v>Mya arenaria</v>
      </c>
      <c r="H1349" t="s">
        <v>795</v>
      </c>
      <c r="I1349" t="str">
        <f>VLOOKUP(H1349,Datasæt_Analysesystemer!$D$2:$F$68,3,FALSE)</f>
        <v>Almindelig</v>
      </c>
      <c r="J1349" t="s">
        <v>738</v>
      </c>
      <c r="K1349" t="s">
        <v>802</v>
      </c>
      <c r="L1349" t="s">
        <v>741</v>
      </c>
      <c r="M1349" t="str">
        <f t="shared" si="21"/>
        <v>Present_Ct&lt;41</v>
      </c>
    </row>
    <row r="1350" spans="1:13" x14ac:dyDescent="0.25">
      <c r="A1350" t="s">
        <v>755</v>
      </c>
      <c r="B1350" t="str">
        <f>VLOOKUP(A1350,Tabel1[[PrøveID]:[Longitude]],3,FALSE)</f>
        <v>Miljøstyrelsen</v>
      </c>
      <c r="C1350" s="83" t="str">
        <f>VLOOKUP(A1350,Tabel1[[PrøveID]:[Longitude]],2,FALSE)</f>
        <v>01-05-2022</v>
      </c>
      <c r="D1350">
        <f>VLOOKUP(A1350,Tabel1[[PrøveID]:[Longitude]],5,FALSE)</f>
        <v>55.442749999999997</v>
      </c>
      <c r="E1350">
        <f>VLOOKUP(A1350,Tabel1[[PrøveID]:[Longitude]],6,FALSE)</f>
        <v>10.45318</v>
      </c>
      <c r="F1350" t="str">
        <f>VLOOKUP(A1350,Tabel1[[PrøveID]:[Longitude]],4,FALSE)</f>
        <v>Odense fjord</v>
      </c>
      <c r="G1350" s="24" t="str">
        <f>VLOOKUP(H1350,Datasæt_Analysesystemer!$D$3:$E$68,2,FALSE)</f>
        <v>Mnemiopsis leidyi</v>
      </c>
      <c r="H1350" t="s">
        <v>982</v>
      </c>
      <c r="I1350" t="str">
        <f>VLOOKUP(H1350,Datasæt_Analysesystemer!$D$2:$F$68,3,FALSE)</f>
        <v>Invasiv</v>
      </c>
      <c r="J1350" t="s">
        <v>744</v>
      </c>
      <c r="K1350" t="s">
        <v>747</v>
      </c>
      <c r="L1350" t="s">
        <v>768</v>
      </c>
      <c r="M1350" t="str">
        <f t="shared" si="21"/>
        <v>Absent</v>
      </c>
    </row>
    <row r="1351" spans="1:13" x14ac:dyDescent="0.25">
      <c r="A1351" t="s">
        <v>755</v>
      </c>
      <c r="B1351" t="str">
        <f>VLOOKUP(A1351,Tabel1[[PrøveID]:[Longitude]],3,FALSE)</f>
        <v>Miljøstyrelsen</v>
      </c>
      <c r="C1351" s="83" t="str">
        <f>VLOOKUP(A1351,Tabel1[[PrøveID]:[Longitude]],2,FALSE)</f>
        <v>01-05-2022</v>
      </c>
      <c r="D1351">
        <f>VLOOKUP(A1351,Tabel1[[PrøveID]:[Longitude]],5,FALSE)</f>
        <v>55.442749999999997</v>
      </c>
      <c r="E1351">
        <f>VLOOKUP(A1351,Tabel1[[PrøveID]:[Longitude]],6,FALSE)</f>
        <v>10.45318</v>
      </c>
      <c r="F1351" t="str">
        <f>VLOOKUP(A1351,Tabel1[[PrøveID]:[Longitude]],4,FALSE)</f>
        <v>Odense fjord</v>
      </c>
      <c r="G1351" s="24" t="str">
        <f>VLOOKUP(H1351,Datasæt_Analysesystemer!$D$3:$E$68,2,FALSE)</f>
        <v>Mnemiopsis leidyi</v>
      </c>
      <c r="H1351" t="s">
        <v>982</v>
      </c>
      <c r="I1351" t="str">
        <f>VLOOKUP(H1351,Datasæt_Analysesystemer!$D$2:$F$68,3,FALSE)</f>
        <v>Invasiv</v>
      </c>
      <c r="J1351" t="s">
        <v>738</v>
      </c>
      <c r="K1351" t="s">
        <v>747</v>
      </c>
      <c r="L1351" t="s">
        <v>768</v>
      </c>
      <c r="M1351" t="str">
        <f t="shared" si="21"/>
        <v>Absent</v>
      </c>
    </row>
    <row r="1352" spans="1:13" x14ac:dyDescent="0.25">
      <c r="A1352" t="s">
        <v>755</v>
      </c>
      <c r="B1352" t="str">
        <f>VLOOKUP(A1352,Tabel1[[PrøveID]:[Longitude]],3,FALSE)</f>
        <v>Miljøstyrelsen</v>
      </c>
      <c r="C1352" s="83" t="str">
        <f>VLOOKUP(A1352,Tabel1[[PrøveID]:[Longitude]],2,FALSE)</f>
        <v>01-05-2022</v>
      </c>
      <c r="D1352">
        <f>VLOOKUP(A1352,Tabel1[[PrøveID]:[Longitude]],5,FALSE)</f>
        <v>55.442749999999997</v>
      </c>
      <c r="E1352">
        <f>VLOOKUP(A1352,Tabel1[[PrøveID]:[Longitude]],6,FALSE)</f>
        <v>10.45318</v>
      </c>
      <c r="F1352" t="str">
        <f>VLOOKUP(A1352,Tabel1[[PrøveID]:[Longitude]],4,FALSE)</f>
        <v>Odense fjord</v>
      </c>
      <c r="G1352" s="24" t="str">
        <f>VLOOKUP(H1352,Datasæt_Analysesystemer!$D$3:$E$68,2,FALSE)</f>
        <v>Homarus americanus</v>
      </c>
      <c r="H1352" t="s">
        <v>980</v>
      </c>
      <c r="I1352" t="str">
        <f>VLOOKUP(H1352,Datasæt_Analysesystemer!$D$2:$F$68,3,FALSE)</f>
        <v>Invasiv</v>
      </c>
      <c r="J1352" t="s">
        <v>738</v>
      </c>
      <c r="K1352" t="s">
        <v>747</v>
      </c>
      <c r="L1352" t="s">
        <v>768</v>
      </c>
      <c r="M1352" t="str">
        <f t="shared" si="21"/>
        <v>Absent</v>
      </c>
    </row>
    <row r="1353" spans="1:13" x14ac:dyDescent="0.25">
      <c r="A1353" t="s">
        <v>755</v>
      </c>
      <c r="B1353" t="str">
        <f>VLOOKUP(A1353,Tabel1[[PrøveID]:[Longitude]],3,FALSE)</f>
        <v>Miljøstyrelsen</v>
      </c>
      <c r="C1353" s="83" t="str">
        <f>VLOOKUP(A1353,Tabel1[[PrøveID]:[Longitude]],2,FALSE)</f>
        <v>01-05-2022</v>
      </c>
      <c r="D1353">
        <f>VLOOKUP(A1353,Tabel1[[PrøveID]:[Longitude]],5,FALSE)</f>
        <v>55.442749999999997</v>
      </c>
      <c r="E1353">
        <f>VLOOKUP(A1353,Tabel1[[PrøveID]:[Longitude]],6,FALSE)</f>
        <v>10.45318</v>
      </c>
      <c r="F1353" t="str">
        <f>VLOOKUP(A1353,Tabel1[[PrøveID]:[Longitude]],4,FALSE)</f>
        <v>Odense fjord</v>
      </c>
      <c r="G1353" s="24" t="str">
        <f>VLOOKUP(H1353,Datasæt_Analysesystemer!$D$3:$E$68,2,FALSE)</f>
        <v>Homarus americanus</v>
      </c>
      <c r="H1353" t="s">
        <v>980</v>
      </c>
      <c r="I1353" t="str">
        <f>VLOOKUP(H1353,Datasæt_Analysesystemer!$D$2:$F$68,3,FALSE)</f>
        <v>Invasiv</v>
      </c>
      <c r="J1353" t="s">
        <v>738</v>
      </c>
      <c r="K1353" t="s">
        <v>747</v>
      </c>
      <c r="L1353" t="s">
        <v>768</v>
      </c>
      <c r="M1353" t="str">
        <f t="shared" si="21"/>
        <v>Absent</v>
      </c>
    </row>
    <row r="1354" spans="1:13" x14ac:dyDescent="0.25">
      <c r="A1354" t="s">
        <v>755</v>
      </c>
      <c r="B1354" t="str">
        <f>VLOOKUP(A1354,Tabel1[[PrøveID]:[Longitude]],3,FALSE)</f>
        <v>Miljøstyrelsen</v>
      </c>
      <c r="C1354" s="83" t="str">
        <f>VLOOKUP(A1354,Tabel1[[PrøveID]:[Longitude]],2,FALSE)</f>
        <v>01-05-2022</v>
      </c>
      <c r="D1354">
        <f>VLOOKUP(A1354,Tabel1[[PrøveID]:[Longitude]],5,FALSE)</f>
        <v>55.442749999999997</v>
      </c>
      <c r="E1354">
        <f>VLOOKUP(A1354,Tabel1[[PrøveID]:[Longitude]],6,FALSE)</f>
        <v>10.45318</v>
      </c>
      <c r="F1354" t="str">
        <f>VLOOKUP(A1354,Tabel1[[PrøveID]:[Longitude]],4,FALSE)</f>
        <v>Odense fjord</v>
      </c>
      <c r="G1354" s="24" t="str">
        <f>VLOOKUP(H1354,Datasæt_Analysesystemer!$D$3:$E$68,2,FALSE)</f>
        <v>Eriocheir sinensis</v>
      </c>
      <c r="H1354" t="s">
        <v>1031</v>
      </c>
      <c r="I1354" t="str">
        <f>VLOOKUP(H1354,Datasæt_Analysesystemer!$D$2:$F$68,3,FALSE)</f>
        <v>Invasiv</v>
      </c>
      <c r="J1354" t="s">
        <v>744</v>
      </c>
      <c r="K1354" t="s">
        <v>747</v>
      </c>
      <c r="L1354" t="s">
        <v>768</v>
      </c>
      <c r="M1354" t="str">
        <f t="shared" si="21"/>
        <v>Absent</v>
      </c>
    </row>
    <row r="1355" spans="1:13" x14ac:dyDescent="0.25">
      <c r="A1355" t="s">
        <v>755</v>
      </c>
      <c r="B1355" t="str">
        <f>VLOOKUP(A1355,Tabel1[[PrøveID]:[Longitude]],3,FALSE)</f>
        <v>Miljøstyrelsen</v>
      </c>
      <c r="C1355" s="83" t="str">
        <f>VLOOKUP(A1355,Tabel1[[PrøveID]:[Longitude]],2,FALSE)</f>
        <v>01-05-2022</v>
      </c>
      <c r="D1355">
        <f>VLOOKUP(A1355,Tabel1[[PrøveID]:[Longitude]],5,FALSE)</f>
        <v>55.442749999999997</v>
      </c>
      <c r="E1355">
        <f>VLOOKUP(A1355,Tabel1[[PrøveID]:[Longitude]],6,FALSE)</f>
        <v>10.45318</v>
      </c>
      <c r="F1355" t="str">
        <f>VLOOKUP(A1355,Tabel1[[PrøveID]:[Longitude]],4,FALSE)</f>
        <v>Odense fjord</v>
      </c>
      <c r="G1355" s="24" t="str">
        <f>VLOOKUP(H1355,Datasæt_Analysesystemer!$D$3:$E$68,2,FALSE)</f>
        <v>Eriocheir sinensis</v>
      </c>
      <c r="H1355" t="s">
        <v>1031</v>
      </c>
      <c r="I1355" t="str">
        <f>VLOOKUP(H1355,Datasæt_Analysesystemer!$D$2:$F$68,3,FALSE)</f>
        <v>Invasiv</v>
      </c>
      <c r="J1355" t="s">
        <v>738</v>
      </c>
      <c r="K1355" t="s">
        <v>747</v>
      </c>
      <c r="L1355" t="s">
        <v>768</v>
      </c>
      <c r="M1355" t="str">
        <f t="shared" si="21"/>
        <v>Absent</v>
      </c>
    </row>
    <row r="1356" spans="1:13" x14ac:dyDescent="0.25">
      <c r="A1356" t="s">
        <v>755</v>
      </c>
      <c r="B1356" t="str">
        <f>VLOOKUP(A1356,Tabel1[[PrøveID]:[Longitude]],3,FALSE)</f>
        <v>Miljøstyrelsen</v>
      </c>
      <c r="C1356" s="83" t="str">
        <f>VLOOKUP(A1356,Tabel1[[PrøveID]:[Longitude]],2,FALSE)</f>
        <v>01-05-2022</v>
      </c>
      <c r="D1356">
        <f>VLOOKUP(A1356,Tabel1[[PrøveID]:[Longitude]],5,FALSE)</f>
        <v>55.442749999999997</v>
      </c>
      <c r="E1356">
        <f>VLOOKUP(A1356,Tabel1[[PrøveID]:[Longitude]],6,FALSE)</f>
        <v>10.45318</v>
      </c>
      <c r="F1356" t="str">
        <f>VLOOKUP(A1356,Tabel1[[PrøveID]:[Longitude]],4,FALSE)</f>
        <v>Odense fjord</v>
      </c>
      <c r="G1356" s="24" t="str">
        <f>VLOOKUP(H1356,Datasæt_Analysesystemer!$D$3:$E$68,2,FALSE)</f>
        <v>Rhithropanopeus harrisii</v>
      </c>
      <c r="H1356" t="s">
        <v>1090</v>
      </c>
      <c r="I1356" t="str">
        <f>VLOOKUP(H1356,Datasæt_Analysesystemer!$D$2:$F$68,3,FALSE)</f>
        <v>Invasiv</v>
      </c>
      <c r="J1356" t="s">
        <v>738</v>
      </c>
      <c r="K1356" t="s">
        <v>747</v>
      </c>
      <c r="L1356" t="s">
        <v>768</v>
      </c>
      <c r="M1356" t="str">
        <f t="shared" si="21"/>
        <v>Absent</v>
      </c>
    </row>
    <row r="1357" spans="1:13" x14ac:dyDescent="0.25">
      <c r="A1357" t="s">
        <v>755</v>
      </c>
      <c r="B1357" t="str">
        <f>VLOOKUP(A1357,Tabel1[[PrøveID]:[Longitude]],3,FALSE)</f>
        <v>Miljøstyrelsen</v>
      </c>
      <c r="C1357" s="83" t="str">
        <f>VLOOKUP(A1357,Tabel1[[PrøveID]:[Longitude]],2,FALSE)</f>
        <v>01-05-2022</v>
      </c>
      <c r="D1357">
        <f>VLOOKUP(A1357,Tabel1[[PrøveID]:[Longitude]],5,FALSE)</f>
        <v>55.442749999999997</v>
      </c>
      <c r="E1357">
        <f>VLOOKUP(A1357,Tabel1[[PrøveID]:[Longitude]],6,FALSE)</f>
        <v>10.45318</v>
      </c>
      <c r="F1357" t="str">
        <f>VLOOKUP(A1357,Tabel1[[PrøveID]:[Longitude]],4,FALSE)</f>
        <v>Odense fjord</v>
      </c>
      <c r="G1357" s="24" t="str">
        <f>VLOOKUP(H1357,Datasæt_Analysesystemer!$D$3:$E$68,2,FALSE)</f>
        <v>Rhithropanopeus harrisii</v>
      </c>
      <c r="H1357" t="s">
        <v>1090</v>
      </c>
      <c r="I1357" t="str">
        <f>VLOOKUP(H1357,Datasæt_Analysesystemer!$D$2:$F$68,3,FALSE)</f>
        <v>Invasiv</v>
      </c>
      <c r="J1357" t="s">
        <v>738</v>
      </c>
      <c r="K1357" t="s">
        <v>747</v>
      </c>
      <c r="L1357" t="s">
        <v>768</v>
      </c>
      <c r="M1357" t="str">
        <f t="shared" si="21"/>
        <v>Absent</v>
      </c>
    </row>
    <row r="1358" spans="1:13" x14ac:dyDescent="0.25">
      <c r="A1358" t="s">
        <v>755</v>
      </c>
      <c r="B1358" t="str">
        <f>VLOOKUP(A1358,Tabel1[[PrøveID]:[Longitude]],3,FALSE)</f>
        <v>Miljøstyrelsen</v>
      </c>
      <c r="C1358" s="83" t="str">
        <f>VLOOKUP(A1358,Tabel1[[PrøveID]:[Longitude]],2,FALSE)</f>
        <v>01-05-2022</v>
      </c>
      <c r="D1358">
        <f>VLOOKUP(A1358,Tabel1[[PrøveID]:[Longitude]],5,FALSE)</f>
        <v>55.442749999999997</v>
      </c>
      <c r="E1358">
        <f>VLOOKUP(A1358,Tabel1[[PrøveID]:[Longitude]],6,FALSE)</f>
        <v>10.45318</v>
      </c>
      <c r="F1358" t="str">
        <f>VLOOKUP(A1358,Tabel1[[PrøveID]:[Longitude]],4,FALSE)</f>
        <v>Odense fjord</v>
      </c>
      <c r="G1358" s="24" t="str">
        <f>VLOOKUP(H1358,Datasæt_Analysesystemer!$D$3:$E$68,2,FALSE)</f>
        <v>Oncorhyncus gorbuscha</v>
      </c>
      <c r="H1358" t="s">
        <v>799</v>
      </c>
      <c r="I1358" t="str">
        <f>VLOOKUP(H1358,Datasæt_Analysesystemer!$D$2:$F$68,3,FALSE)</f>
        <v>Invasiv</v>
      </c>
      <c r="J1358" t="s">
        <v>738</v>
      </c>
      <c r="K1358" t="s">
        <v>747</v>
      </c>
      <c r="L1358" t="s">
        <v>768</v>
      </c>
      <c r="M1358" t="str">
        <f t="shared" si="21"/>
        <v>Absent</v>
      </c>
    </row>
    <row r="1359" spans="1:13" x14ac:dyDescent="0.25">
      <c r="A1359" t="s">
        <v>755</v>
      </c>
      <c r="B1359" t="str">
        <f>VLOOKUP(A1359,Tabel1[[PrøveID]:[Longitude]],3,FALSE)</f>
        <v>Miljøstyrelsen</v>
      </c>
      <c r="C1359" s="83" t="str">
        <f>VLOOKUP(A1359,Tabel1[[PrøveID]:[Longitude]],2,FALSE)</f>
        <v>01-05-2022</v>
      </c>
      <c r="D1359">
        <f>VLOOKUP(A1359,Tabel1[[PrøveID]:[Longitude]],5,FALSE)</f>
        <v>55.442749999999997</v>
      </c>
      <c r="E1359">
        <f>VLOOKUP(A1359,Tabel1[[PrøveID]:[Longitude]],6,FALSE)</f>
        <v>10.45318</v>
      </c>
      <c r="F1359" t="str">
        <f>VLOOKUP(A1359,Tabel1[[PrøveID]:[Longitude]],4,FALSE)</f>
        <v>Odense fjord</v>
      </c>
      <c r="G1359" s="24" t="str">
        <f>VLOOKUP(H1359,Datasæt_Analysesystemer!$D$3:$E$68,2,FALSE)</f>
        <v>Oncorhyncus gorbuscha</v>
      </c>
      <c r="H1359" t="s">
        <v>799</v>
      </c>
      <c r="I1359" t="str">
        <f>VLOOKUP(H1359,Datasæt_Analysesystemer!$D$2:$F$68,3,FALSE)</f>
        <v>Invasiv</v>
      </c>
      <c r="J1359" t="s">
        <v>744</v>
      </c>
      <c r="K1359" t="s">
        <v>747</v>
      </c>
      <c r="L1359" t="s">
        <v>768</v>
      </c>
      <c r="M1359" t="str">
        <f t="shared" si="21"/>
        <v>Absent</v>
      </c>
    </row>
    <row r="1360" spans="1:13" x14ac:dyDescent="0.25">
      <c r="A1360" t="s">
        <v>755</v>
      </c>
      <c r="B1360" t="str">
        <f>VLOOKUP(A1360,Tabel1[[PrøveID]:[Longitude]],3,FALSE)</f>
        <v>Miljøstyrelsen</v>
      </c>
      <c r="C1360" s="83" t="str">
        <f>VLOOKUP(A1360,Tabel1[[PrøveID]:[Longitude]],2,FALSE)</f>
        <v>01-05-2022</v>
      </c>
      <c r="D1360">
        <f>VLOOKUP(A1360,Tabel1[[PrøveID]:[Longitude]],5,FALSE)</f>
        <v>55.442749999999997</v>
      </c>
      <c r="E1360">
        <f>VLOOKUP(A1360,Tabel1[[PrøveID]:[Longitude]],6,FALSE)</f>
        <v>10.45318</v>
      </c>
      <c r="F1360" t="str">
        <f>VLOOKUP(A1360,Tabel1[[PrøveID]:[Longitude]],4,FALSE)</f>
        <v>Odense fjord</v>
      </c>
      <c r="G1360" s="24" t="str">
        <f>VLOOKUP(H1360,Datasæt_Analysesystemer!$D$3:$E$68,2,FALSE)</f>
        <v>Magallana gigas</v>
      </c>
      <c r="H1360" t="s">
        <v>1100</v>
      </c>
      <c r="I1360" t="str">
        <f>VLOOKUP(H1360,Datasæt_Analysesystemer!$D$2:$F$68,3,FALSE)</f>
        <v>Invasiv</v>
      </c>
      <c r="J1360" t="s">
        <v>744</v>
      </c>
      <c r="K1360" t="s">
        <v>802</v>
      </c>
      <c r="L1360" t="s">
        <v>741</v>
      </c>
      <c r="M1360" t="str">
        <f t="shared" si="21"/>
        <v>Present_Ct&lt;41</v>
      </c>
    </row>
    <row r="1361" spans="1:13" x14ac:dyDescent="0.25">
      <c r="A1361" t="s">
        <v>755</v>
      </c>
      <c r="B1361" t="str">
        <f>VLOOKUP(A1361,Tabel1[[PrøveID]:[Longitude]],3,FALSE)</f>
        <v>Miljøstyrelsen</v>
      </c>
      <c r="C1361" s="83" t="str">
        <f>VLOOKUP(A1361,Tabel1[[PrøveID]:[Longitude]],2,FALSE)</f>
        <v>01-05-2022</v>
      </c>
      <c r="D1361">
        <f>VLOOKUP(A1361,Tabel1[[PrøveID]:[Longitude]],5,FALSE)</f>
        <v>55.442749999999997</v>
      </c>
      <c r="E1361">
        <f>VLOOKUP(A1361,Tabel1[[PrøveID]:[Longitude]],6,FALSE)</f>
        <v>10.45318</v>
      </c>
      <c r="F1361" t="str">
        <f>VLOOKUP(A1361,Tabel1[[PrøveID]:[Longitude]],4,FALSE)</f>
        <v>Odense fjord</v>
      </c>
      <c r="G1361" s="24" t="str">
        <f>VLOOKUP(H1361,Datasæt_Analysesystemer!$D$3:$E$68,2,FALSE)</f>
        <v>Magallana gigas</v>
      </c>
      <c r="H1361" t="s">
        <v>1100</v>
      </c>
      <c r="I1361" t="str">
        <f>VLOOKUP(H1361,Datasæt_Analysesystemer!$D$2:$F$68,3,FALSE)</f>
        <v>Invasiv</v>
      </c>
      <c r="J1361" t="s">
        <v>738</v>
      </c>
      <c r="K1361" t="s">
        <v>747</v>
      </c>
      <c r="L1361" t="s">
        <v>768</v>
      </c>
      <c r="M1361" t="str">
        <f t="shared" si="21"/>
        <v>Absent</v>
      </c>
    </row>
    <row r="1362" spans="1:13" x14ac:dyDescent="0.25">
      <c r="A1362" t="s">
        <v>755</v>
      </c>
      <c r="B1362" t="str">
        <f>VLOOKUP(A1362,Tabel1[[PrøveID]:[Longitude]],3,FALSE)</f>
        <v>Miljøstyrelsen</v>
      </c>
      <c r="C1362" s="83" t="str">
        <f>VLOOKUP(A1362,Tabel1[[PrøveID]:[Longitude]],2,FALSE)</f>
        <v>01-05-2022</v>
      </c>
      <c r="D1362">
        <f>VLOOKUP(A1362,Tabel1[[PrøveID]:[Longitude]],5,FALSE)</f>
        <v>55.442749999999997</v>
      </c>
      <c r="E1362">
        <f>VLOOKUP(A1362,Tabel1[[PrøveID]:[Longitude]],6,FALSE)</f>
        <v>10.45318</v>
      </c>
      <c r="F1362" t="str">
        <f>VLOOKUP(A1362,Tabel1[[PrøveID]:[Longitude]],4,FALSE)</f>
        <v>Odense fjord</v>
      </c>
      <c r="G1362" s="24" t="str">
        <f>VLOOKUP(H1362,Datasæt_Analysesystemer!$D$3:$E$68,2,FALSE)</f>
        <v>Neogobius melanostomus</v>
      </c>
      <c r="H1362" t="s">
        <v>1089</v>
      </c>
      <c r="I1362" t="str">
        <f>VLOOKUP(H1362,Datasæt_Analysesystemer!$D$2:$F$68,3,FALSE)</f>
        <v>Invasiv</v>
      </c>
      <c r="J1362" t="s">
        <v>738</v>
      </c>
      <c r="K1362" t="s">
        <v>802</v>
      </c>
      <c r="L1362" t="s">
        <v>741</v>
      </c>
      <c r="M1362" t="str">
        <f t="shared" si="21"/>
        <v>Present_Ct&lt;41</v>
      </c>
    </row>
    <row r="1363" spans="1:13" x14ac:dyDescent="0.25">
      <c r="A1363" t="s">
        <v>755</v>
      </c>
      <c r="B1363" t="str">
        <f>VLOOKUP(A1363,Tabel1[[PrøveID]:[Longitude]],3,FALSE)</f>
        <v>Miljøstyrelsen</v>
      </c>
      <c r="C1363" s="83" t="str">
        <f>VLOOKUP(A1363,Tabel1[[PrøveID]:[Longitude]],2,FALSE)</f>
        <v>01-05-2022</v>
      </c>
      <c r="D1363">
        <f>VLOOKUP(A1363,Tabel1[[PrøveID]:[Longitude]],5,FALSE)</f>
        <v>55.442749999999997</v>
      </c>
      <c r="E1363">
        <f>VLOOKUP(A1363,Tabel1[[PrøveID]:[Longitude]],6,FALSE)</f>
        <v>10.45318</v>
      </c>
      <c r="F1363" t="str">
        <f>VLOOKUP(A1363,Tabel1[[PrøveID]:[Longitude]],4,FALSE)</f>
        <v>Odense fjord</v>
      </c>
      <c r="G1363" s="24" t="str">
        <f>VLOOKUP(H1363,Datasæt_Analysesystemer!$D$3:$E$68,2,FALSE)</f>
        <v>Neogobius melanostomus</v>
      </c>
      <c r="H1363" t="s">
        <v>1089</v>
      </c>
      <c r="I1363" t="str">
        <f>VLOOKUP(H1363,Datasæt_Analysesystemer!$D$2:$F$68,3,FALSE)</f>
        <v>Invasiv</v>
      </c>
      <c r="J1363" t="s">
        <v>738</v>
      </c>
      <c r="K1363" t="s">
        <v>802</v>
      </c>
      <c r="L1363" t="s">
        <v>768</v>
      </c>
      <c r="M1363" t="str">
        <f t="shared" si="21"/>
        <v>Present_Ct&gt;41</v>
      </c>
    </row>
    <row r="1364" spans="1:13" x14ac:dyDescent="0.25">
      <c r="A1364" t="s">
        <v>755</v>
      </c>
      <c r="B1364" t="str">
        <f>VLOOKUP(A1364,Tabel1[[PrøveID]:[Longitude]],3,FALSE)</f>
        <v>Miljøstyrelsen</v>
      </c>
      <c r="C1364" s="83" t="str">
        <f>VLOOKUP(A1364,Tabel1[[PrøveID]:[Longitude]],2,FALSE)</f>
        <v>01-05-2022</v>
      </c>
      <c r="D1364">
        <f>VLOOKUP(A1364,Tabel1[[PrøveID]:[Longitude]],5,FALSE)</f>
        <v>55.442749999999997</v>
      </c>
      <c r="E1364">
        <f>VLOOKUP(A1364,Tabel1[[PrøveID]:[Longitude]],6,FALSE)</f>
        <v>10.45318</v>
      </c>
      <c r="F1364" t="str">
        <f>VLOOKUP(A1364,Tabel1[[PrøveID]:[Longitude]],4,FALSE)</f>
        <v>Odense fjord</v>
      </c>
      <c r="G1364" s="24" t="str">
        <f>VLOOKUP(H1364,Datasæt_Analysesystemer!$D$3:$E$68,2,FALSE)</f>
        <v>Callinectes sapidus</v>
      </c>
      <c r="H1364" t="s">
        <v>989</v>
      </c>
      <c r="I1364" t="str">
        <f>VLOOKUP(H1364,Datasæt_Analysesystemer!$D$2:$F$68,3,FALSE)</f>
        <v>Invasiv</v>
      </c>
      <c r="J1364" t="s">
        <v>738</v>
      </c>
      <c r="K1364" t="s">
        <v>747</v>
      </c>
      <c r="L1364" t="s">
        <v>768</v>
      </c>
      <c r="M1364" t="str">
        <f t="shared" si="21"/>
        <v>Absent</v>
      </c>
    </row>
    <row r="1365" spans="1:13" x14ac:dyDescent="0.25">
      <c r="A1365" t="s">
        <v>755</v>
      </c>
      <c r="B1365" t="str">
        <f>VLOOKUP(A1365,Tabel1[[PrøveID]:[Longitude]],3,FALSE)</f>
        <v>Miljøstyrelsen</v>
      </c>
      <c r="C1365" s="83" t="str">
        <f>VLOOKUP(A1365,Tabel1[[PrøveID]:[Longitude]],2,FALSE)</f>
        <v>01-05-2022</v>
      </c>
      <c r="D1365">
        <f>VLOOKUP(A1365,Tabel1[[PrøveID]:[Longitude]],5,FALSE)</f>
        <v>55.442749999999997</v>
      </c>
      <c r="E1365">
        <f>VLOOKUP(A1365,Tabel1[[PrøveID]:[Longitude]],6,FALSE)</f>
        <v>10.45318</v>
      </c>
      <c r="F1365" t="str">
        <f>VLOOKUP(A1365,Tabel1[[PrøveID]:[Longitude]],4,FALSE)</f>
        <v>Odense fjord</v>
      </c>
      <c r="G1365" s="24" t="str">
        <f>VLOOKUP(H1365,Datasæt_Analysesystemer!$D$3:$E$68,2,FALSE)</f>
        <v>Callinectes sapidus</v>
      </c>
      <c r="H1365" t="s">
        <v>989</v>
      </c>
      <c r="I1365" t="str">
        <f>VLOOKUP(H1365,Datasæt_Analysesystemer!$D$2:$F$68,3,FALSE)</f>
        <v>Invasiv</v>
      </c>
      <c r="J1365" t="s">
        <v>738</v>
      </c>
      <c r="K1365" t="s">
        <v>747</v>
      </c>
      <c r="L1365" t="s">
        <v>768</v>
      </c>
      <c r="M1365" t="str">
        <f t="shared" si="21"/>
        <v>Absent</v>
      </c>
    </row>
    <row r="1366" spans="1:13" x14ac:dyDescent="0.25">
      <c r="A1366" t="s">
        <v>755</v>
      </c>
      <c r="B1366" t="str">
        <f>VLOOKUP(A1366,Tabel1[[PrøveID]:[Longitude]],3,FALSE)</f>
        <v>Miljøstyrelsen</v>
      </c>
      <c r="C1366" s="83" t="str">
        <f>VLOOKUP(A1366,Tabel1[[PrøveID]:[Longitude]],2,FALSE)</f>
        <v>01-05-2022</v>
      </c>
      <c r="D1366">
        <f>VLOOKUP(A1366,Tabel1[[PrøveID]:[Longitude]],5,FALSE)</f>
        <v>55.442749999999997</v>
      </c>
      <c r="E1366">
        <f>VLOOKUP(A1366,Tabel1[[PrøveID]:[Longitude]],6,FALSE)</f>
        <v>10.45318</v>
      </c>
      <c r="F1366" t="str">
        <f>VLOOKUP(A1366,Tabel1[[PrøveID]:[Longitude]],4,FALSE)</f>
        <v>Odense fjord</v>
      </c>
      <c r="G1366" s="24" t="str">
        <f>VLOOKUP(H1366,Datasæt_Analysesystemer!$D$3:$E$68,2,FALSE)</f>
        <v>Hemigrapsus sanguineus</v>
      </c>
      <c r="H1366" t="s">
        <v>983</v>
      </c>
      <c r="I1366" t="str">
        <f>VLOOKUP(H1366,Datasæt_Analysesystemer!$D$2:$F$68,3,FALSE)</f>
        <v>Invasiv</v>
      </c>
      <c r="J1366" t="s">
        <v>738</v>
      </c>
      <c r="K1366" t="s">
        <v>747</v>
      </c>
      <c r="L1366" t="s">
        <v>768</v>
      </c>
      <c r="M1366" t="str">
        <f t="shared" si="21"/>
        <v>Absent</v>
      </c>
    </row>
    <row r="1367" spans="1:13" x14ac:dyDescent="0.25">
      <c r="A1367" t="s">
        <v>755</v>
      </c>
      <c r="B1367" t="str">
        <f>VLOOKUP(A1367,Tabel1[[PrøveID]:[Longitude]],3,FALSE)</f>
        <v>Miljøstyrelsen</v>
      </c>
      <c r="C1367" s="83" t="str">
        <f>VLOOKUP(A1367,Tabel1[[PrøveID]:[Longitude]],2,FALSE)</f>
        <v>01-05-2022</v>
      </c>
      <c r="D1367">
        <f>VLOOKUP(A1367,Tabel1[[PrøveID]:[Longitude]],5,FALSE)</f>
        <v>55.442749999999997</v>
      </c>
      <c r="E1367">
        <f>VLOOKUP(A1367,Tabel1[[PrøveID]:[Longitude]],6,FALSE)</f>
        <v>10.45318</v>
      </c>
      <c r="F1367" t="str">
        <f>VLOOKUP(A1367,Tabel1[[PrøveID]:[Longitude]],4,FALSE)</f>
        <v>Odense fjord</v>
      </c>
      <c r="G1367" s="24" t="str">
        <f>VLOOKUP(H1367,Datasæt_Analysesystemer!$D$3:$E$68,2,FALSE)</f>
        <v>Hemigrapsus sanguineus</v>
      </c>
      <c r="H1367" t="s">
        <v>983</v>
      </c>
      <c r="I1367" t="str">
        <f>VLOOKUP(H1367,Datasæt_Analysesystemer!$D$2:$F$68,3,FALSE)</f>
        <v>Invasiv</v>
      </c>
      <c r="J1367" t="s">
        <v>738</v>
      </c>
      <c r="K1367" t="s">
        <v>747</v>
      </c>
      <c r="L1367" t="s">
        <v>768</v>
      </c>
      <c r="M1367" t="str">
        <f t="shared" si="21"/>
        <v>Absent</v>
      </c>
    </row>
    <row r="1368" spans="1:13" x14ac:dyDescent="0.25">
      <c r="A1368" t="s">
        <v>756</v>
      </c>
      <c r="B1368" t="str">
        <f>VLOOKUP(A1368,Tabel1[[PrøveID]:[Longitude]],3,FALSE)</f>
        <v>Miljøstyrelsen</v>
      </c>
      <c r="C1368" s="83" t="str">
        <f>VLOOKUP(A1368,Tabel1[[PrøveID]:[Longitude]],2,FALSE)</f>
        <v>08-04-2022</v>
      </c>
      <c r="D1368">
        <f>VLOOKUP(A1368,Tabel1[[PrøveID]:[Longitude]],5,FALSE)</f>
        <v>55.426935999999998</v>
      </c>
      <c r="E1368">
        <f>VLOOKUP(A1368,Tabel1[[PrøveID]:[Longitude]],6,FALSE)</f>
        <v>12.222319499999999</v>
      </c>
      <c r="F1368" t="str">
        <f>VLOOKUP(A1368,Tabel1[[PrøveID]:[Longitude]],4,FALSE)</f>
        <v>Odden, Strøby Egede</v>
      </c>
      <c r="G1368" s="24" t="str">
        <f>VLOOKUP(H1368,Datasæt_Analysesystemer!$D$3:$E$68,2,FALSE)</f>
        <v>Platichthys flesus</v>
      </c>
      <c r="H1368" t="s">
        <v>793</v>
      </c>
      <c r="I1368" t="str">
        <f>VLOOKUP(H1368,Datasæt_Analysesystemer!$D$2:$F$68,3,FALSE)</f>
        <v>Almindelig</v>
      </c>
      <c r="J1368" t="s">
        <v>738</v>
      </c>
      <c r="K1368" t="s">
        <v>747</v>
      </c>
      <c r="L1368" t="s">
        <v>768</v>
      </c>
      <c r="M1368" t="str">
        <f t="shared" si="21"/>
        <v>Absent</v>
      </c>
    </row>
    <row r="1369" spans="1:13" x14ac:dyDescent="0.25">
      <c r="A1369" t="s">
        <v>756</v>
      </c>
      <c r="B1369" t="str">
        <f>VLOOKUP(A1369,Tabel1[[PrøveID]:[Longitude]],3,FALSE)</f>
        <v>Miljøstyrelsen</v>
      </c>
      <c r="C1369" s="83" t="str">
        <f>VLOOKUP(A1369,Tabel1[[PrøveID]:[Longitude]],2,FALSE)</f>
        <v>08-04-2022</v>
      </c>
      <c r="D1369">
        <f>VLOOKUP(A1369,Tabel1[[PrøveID]:[Longitude]],5,FALSE)</f>
        <v>55.426935999999998</v>
      </c>
      <c r="E1369">
        <f>VLOOKUP(A1369,Tabel1[[PrøveID]:[Longitude]],6,FALSE)</f>
        <v>12.222319499999999</v>
      </c>
      <c r="F1369" t="str">
        <f>VLOOKUP(A1369,Tabel1[[PrøveID]:[Longitude]],4,FALSE)</f>
        <v>Odden, Strøby Egede</v>
      </c>
      <c r="G1369" s="24" t="str">
        <f>VLOOKUP(H1369,Datasæt_Analysesystemer!$D$3:$E$68,2,FALSE)</f>
        <v>Platichthys flesus</v>
      </c>
      <c r="H1369" t="s">
        <v>793</v>
      </c>
      <c r="I1369" t="str">
        <f>VLOOKUP(H1369,Datasæt_Analysesystemer!$D$2:$F$68,3,FALSE)</f>
        <v>Almindelig</v>
      </c>
      <c r="J1369" t="s">
        <v>738</v>
      </c>
      <c r="K1369" t="s">
        <v>747</v>
      </c>
      <c r="L1369" t="s">
        <v>768</v>
      </c>
      <c r="M1369" t="str">
        <f t="shared" si="21"/>
        <v>Absent</v>
      </c>
    </row>
    <row r="1370" spans="1:13" x14ac:dyDescent="0.25">
      <c r="A1370" t="s">
        <v>756</v>
      </c>
      <c r="B1370" t="str">
        <f>VLOOKUP(A1370,Tabel1[[PrøveID]:[Longitude]],3,FALSE)</f>
        <v>Miljøstyrelsen</v>
      </c>
      <c r="C1370" s="83" t="str">
        <f>VLOOKUP(A1370,Tabel1[[PrøveID]:[Longitude]],2,FALSE)</f>
        <v>08-04-2022</v>
      </c>
      <c r="D1370">
        <f>VLOOKUP(A1370,Tabel1[[PrøveID]:[Longitude]],5,FALSE)</f>
        <v>55.426935999999998</v>
      </c>
      <c r="E1370">
        <f>VLOOKUP(A1370,Tabel1[[PrøveID]:[Longitude]],6,FALSE)</f>
        <v>12.222319499999999</v>
      </c>
      <c r="F1370" t="str">
        <f>VLOOKUP(A1370,Tabel1[[PrøveID]:[Longitude]],4,FALSE)</f>
        <v>Odden, Strøby Egede</v>
      </c>
      <c r="G1370" s="24" t="str">
        <f>VLOOKUP(H1370,Datasæt_Analysesystemer!$D$3:$E$68,2,FALSE)</f>
        <v>Gadus morhua</v>
      </c>
      <c r="H1370" t="s">
        <v>794</v>
      </c>
      <c r="I1370" t="str">
        <f>VLOOKUP(H1370,Datasæt_Analysesystemer!$D$2:$F$68,3,FALSE)</f>
        <v>Almindelig</v>
      </c>
      <c r="J1370" t="s">
        <v>744</v>
      </c>
      <c r="K1370" t="s">
        <v>802</v>
      </c>
      <c r="L1370" t="s">
        <v>741</v>
      </c>
      <c r="M1370" t="str">
        <f t="shared" si="21"/>
        <v>Present_Ct&lt;41</v>
      </c>
    </row>
    <row r="1371" spans="1:13" x14ac:dyDescent="0.25">
      <c r="A1371" t="s">
        <v>756</v>
      </c>
      <c r="B1371" t="str">
        <f>VLOOKUP(A1371,Tabel1[[PrøveID]:[Longitude]],3,FALSE)</f>
        <v>Miljøstyrelsen</v>
      </c>
      <c r="C1371" s="83" t="str">
        <f>VLOOKUP(A1371,Tabel1[[PrøveID]:[Longitude]],2,FALSE)</f>
        <v>08-04-2022</v>
      </c>
      <c r="D1371">
        <f>VLOOKUP(A1371,Tabel1[[PrøveID]:[Longitude]],5,FALSE)</f>
        <v>55.426935999999998</v>
      </c>
      <c r="E1371">
        <f>VLOOKUP(A1371,Tabel1[[PrøveID]:[Longitude]],6,FALSE)</f>
        <v>12.222319499999999</v>
      </c>
      <c r="F1371" t="str">
        <f>VLOOKUP(A1371,Tabel1[[PrøveID]:[Longitude]],4,FALSE)</f>
        <v>Odden, Strøby Egede</v>
      </c>
      <c r="G1371" s="24" t="str">
        <f>VLOOKUP(H1371,Datasæt_Analysesystemer!$D$3:$E$68,2,FALSE)</f>
        <v>Gadus morhua</v>
      </c>
      <c r="H1371" t="s">
        <v>794</v>
      </c>
      <c r="I1371" t="str">
        <f>VLOOKUP(H1371,Datasæt_Analysesystemer!$D$2:$F$68,3,FALSE)</f>
        <v>Almindelig</v>
      </c>
      <c r="J1371" t="s">
        <v>744</v>
      </c>
      <c r="K1371" t="s">
        <v>747</v>
      </c>
      <c r="L1371" t="s">
        <v>768</v>
      </c>
      <c r="M1371" t="str">
        <f t="shared" si="21"/>
        <v>Absent</v>
      </c>
    </row>
    <row r="1372" spans="1:13" x14ac:dyDescent="0.25">
      <c r="A1372" t="s">
        <v>756</v>
      </c>
      <c r="B1372" t="str">
        <f>VLOOKUP(A1372,Tabel1[[PrøveID]:[Longitude]],3,FALSE)</f>
        <v>Miljøstyrelsen</v>
      </c>
      <c r="C1372" s="83" t="str">
        <f>VLOOKUP(A1372,Tabel1[[PrøveID]:[Longitude]],2,FALSE)</f>
        <v>08-04-2022</v>
      </c>
      <c r="D1372">
        <f>VLOOKUP(A1372,Tabel1[[PrøveID]:[Longitude]],5,FALSE)</f>
        <v>55.426935999999998</v>
      </c>
      <c r="E1372">
        <f>VLOOKUP(A1372,Tabel1[[PrøveID]:[Longitude]],6,FALSE)</f>
        <v>12.222319499999999</v>
      </c>
      <c r="F1372" t="str">
        <f>VLOOKUP(A1372,Tabel1[[PrøveID]:[Longitude]],4,FALSE)</f>
        <v>Odden, Strøby Egede</v>
      </c>
      <c r="G1372" s="24" t="str">
        <f>VLOOKUP(H1372,Datasæt_Analysesystemer!$D$3:$E$68,2,FALSE)</f>
        <v>Mya arenaria</v>
      </c>
      <c r="H1372" t="s">
        <v>795</v>
      </c>
      <c r="I1372" t="str">
        <f>VLOOKUP(H1372,Datasæt_Analysesystemer!$D$2:$F$68,3,FALSE)</f>
        <v>Almindelig</v>
      </c>
      <c r="J1372" t="s">
        <v>738</v>
      </c>
      <c r="K1372" t="s">
        <v>802</v>
      </c>
      <c r="L1372" t="s">
        <v>741</v>
      </c>
      <c r="M1372" t="str">
        <f t="shared" si="21"/>
        <v>Present_Ct&lt;41</v>
      </c>
    </row>
    <row r="1373" spans="1:13" x14ac:dyDescent="0.25">
      <c r="A1373" t="s">
        <v>756</v>
      </c>
      <c r="B1373" t="str">
        <f>VLOOKUP(A1373,Tabel1[[PrøveID]:[Longitude]],3,FALSE)</f>
        <v>Miljøstyrelsen</v>
      </c>
      <c r="C1373" s="83" t="str">
        <f>VLOOKUP(A1373,Tabel1[[PrøveID]:[Longitude]],2,FALSE)</f>
        <v>08-04-2022</v>
      </c>
      <c r="D1373">
        <f>VLOOKUP(A1373,Tabel1[[PrøveID]:[Longitude]],5,FALSE)</f>
        <v>55.426935999999998</v>
      </c>
      <c r="E1373">
        <f>VLOOKUP(A1373,Tabel1[[PrøveID]:[Longitude]],6,FALSE)</f>
        <v>12.222319499999999</v>
      </c>
      <c r="F1373" t="str">
        <f>VLOOKUP(A1373,Tabel1[[PrøveID]:[Longitude]],4,FALSE)</f>
        <v>Odden, Strøby Egede</v>
      </c>
      <c r="G1373" s="24" t="str">
        <f>VLOOKUP(H1373,Datasæt_Analysesystemer!$D$3:$E$68,2,FALSE)</f>
        <v>Mya arenaria</v>
      </c>
      <c r="H1373" t="s">
        <v>795</v>
      </c>
      <c r="I1373" t="str">
        <f>VLOOKUP(H1373,Datasæt_Analysesystemer!$D$2:$F$68,3,FALSE)</f>
        <v>Almindelig</v>
      </c>
      <c r="J1373" t="s">
        <v>738</v>
      </c>
      <c r="K1373" t="s">
        <v>747</v>
      </c>
      <c r="L1373" t="s">
        <v>768</v>
      </c>
      <c r="M1373" t="str">
        <f t="shared" si="21"/>
        <v>Absent</v>
      </c>
    </row>
    <row r="1374" spans="1:13" x14ac:dyDescent="0.25">
      <c r="A1374" t="s">
        <v>756</v>
      </c>
      <c r="B1374" t="str">
        <f>VLOOKUP(A1374,Tabel1[[PrøveID]:[Longitude]],3,FALSE)</f>
        <v>Miljøstyrelsen</v>
      </c>
      <c r="C1374" s="83" t="str">
        <f>VLOOKUP(A1374,Tabel1[[PrøveID]:[Longitude]],2,FALSE)</f>
        <v>08-04-2022</v>
      </c>
      <c r="D1374">
        <f>VLOOKUP(A1374,Tabel1[[PrøveID]:[Longitude]],5,FALSE)</f>
        <v>55.426935999999998</v>
      </c>
      <c r="E1374">
        <f>VLOOKUP(A1374,Tabel1[[PrøveID]:[Longitude]],6,FALSE)</f>
        <v>12.222319499999999</v>
      </c>
      <c r="F1374" t="str">
        <f>VLOOKUP(A1374,Tabel1[[PrøveID]:[Longitude]],4,FALSE)</f>
        <v>Odden, Strøby Egede</v>
      </c>
      <c r="G1374" s="24" t="str">
        <f>VLOOKUP(H1374,Datasæt_Analysesystemer!$D$3:$E$68,2,FALSE)</f>
        <v>Mnemiopsis leidyi</v>
      </c>
      <c r="H1374" t="s">
        <v>982</v>
      </c>
      <c r="I1374" t="str">
        <f>VLOOKUP(H1374,Datasæt_Analysesystemer!$D$2:$F$68,3,FALSE)</f>
        <v>Invasiv</v>
      </c>
      <c r="J1374" t="s">
        <v>738</v>
      </c>
      <c r="K1374" t="s">
        <v>747</v>
      </c>
      <c r="L1374" t="s">
        <v>768</v>
      </c>
      <c r="M1374" t="str">
        <f t="shared" si="21"/>
        <v>Absent</v>
      </c>
    </row>
    <row r="1375" spans="1:13" x14ac:dyDescent="0.25">
      <c r="A1375" t="s">
        <v>756</v>
      </c>
      <c r="B1375" t="str">
        <f>VLOOKUP(A1375,Tabel1[[PrøveID]:[Longitude]],3,FALSE)</f>
        <v>Miljøstyrelsen</v>
      </c>
      <c r="C1375" s="83" t="str">
        <f>VLOOKUP(A1375,Tabel1[[PrøveID]:[Longitude]],2,FALSE)</f>
        <v>08-04-2022</v>
      </c>
      <c r="D1375">
        <f>VLOOKUP(A1375,Tabel1[[PrøveID]:[Longitude]],5,FALSE)</f>
        <v>55.426935999999998</v>
      </c>
      <c r="E1375">
        <f>VLOOKUP(A1375,Tabel1[[PrøveID]:[Longitude]],6,FALSE)</f>
        <v>12.222319499999999</v>
      </c>
      <c r="F1375" t="str">
        <f>VLOOKUP(A1375,Tabel1[[PrøveID]:[Longitude]],4,FALSE)</f>
        <v>Odden, Strøby Egede</v>
      </c>
      <c r="G1375" s="24" t="str">
        <f>VLOOKUP(H1375,Datasæt_Analysesystemer!$D$3:$E$68,2,FALSE)</f>
        <v>Mnemiopsis leidyi</v>
      </c>
      <c r="H1375" t="s">
        <v>982</v>
      </c>
      <c r="I1375" t="str">
        <f>VLOOKUP(H1375,Datasæt_Analysesystemer!$D$2:$F$68,3,FALSE)</f>
        <v>Invasiv</v>
      </c>
      <c r="J1375" t="s">
        <v>744</v>
      </c>
      <c r="K1375" t="s">
        <v>747</v>
      </c>
      <c r="L1375" t="s">
        <v>768</v>
      </c>
      <c r="M1375" t="str">
        <f t="shared" si="21"/>
        <v>Absent</v>
      </c>
    </row>
    <row r="1376" spans="1:13" x14ac:dyDescent="0.25">
      <c r="A1376" t="s">
        <v>756</v>
      </c>
      <c r="B1376" t="str">
        <f>VLOOKUP(A1376,Tabel1[[PrøveID]:[Longitude]],3,FALSE)</f>
        <v>Miljøstyrelsen</v>
      </c>
      <c r="C1376" s="83" t="str">
        <f>VLOOKUP(A1376,Tabel1[[PrøveID]:[Longitude]],2,FALSE)</f>
        <v>08-04-2022</v>
      </c>
      <c r="D1376">
        <f>VLOOKUP(A1376,Tabel1[[PrøveID]:[Longitude]],5,FALSE)</f>
        <v>55.426935999999998</v>
      </c>
      <c r="E1376">
        <f>VLOOKUP(A1376,Tabel1[[PrøveID]:[Longitude]],6,FALSE)</f>
        <v>12.222319499999999</v>
      </c>
      <c r="F1376" t="str">
        <f>VLOOKUP(A1376,Tabel1[[PrøveID]:[Longitude]],4,FALSE)</f>
        <v>Odden, Strøby Egede</v>
      </c>
      <c r="G1376" s="24" t="str">
        <f>VLOOKUP(H1376,Datasæt_Analysesystemer!$D$3:$E$68,2,FALSE)</f>
        <v>Homarus americanus</v>
      </c>
      <c r="H1376" t="s">
        <v>980</v>
      </c>
      <c r="I1376" t="str">
        <f>VLOOKUP(H1376,Datasæt_Analysesystemer!$D$2:$F$68,3,FALSE)</f>
        <v>Invasiv</v>
      </c>
      <c r="J1376" t="s">
        <v>744</v>
      </c>
      <c r="K1376" t="s">
        <v>747</v>
      </c>
      <c r="L1376" t="s">
        <v>768</v>
      </c>
      <c r="M1376" t="str">
        <f t="shared" si="21"/>
        <v>Absent</v>
      </c>
    </row>
    <row r="1377" spans="1:13" x14ac:dyDescent="0.25">
      <c r="A1377" t="s">
        <v>756</v>
      </c>
      <c r="B1377" t="str">
        <f>VLOOKUP(A1377,Tabel1[[PrøveID]:[Longitude]],3,FALSE)</f>
        <v>Miljøstyrelsen</v>
      </c>
      <c r="C1377" s="83" t="str">
        <f>VLOOKUP(A1377,Tabel1[[PrøveID]:[Longitude]],2,FALSE)</f>
        <v>08-04-2022</v>
      </c>
      <c r="D1377">
        <f>VLOOKUP(A1377,Tabel1[[PrøveID]:[Longitude]],5,FALSE)</f>
        <v>55.426935999999998</v>
      </c>
      <c r="E1377">
        <f>VLOOKUP(A1377,Tabel1[[PrøveID]:[Longitude]],6,FALSE)</f>
        <v>12.222319499999999</v>
      </c>
      <c r="F1377" t="str">
        <f>VLOOKUP(A1377,Tabel1[[PrøveID]:[Longitude]],4,FALSE)</f>
        <v>Odden, Strøby Egede</v>
      </c>
      <c r="G1377" s="24" t="str">
        <f>VLOOKUP(H1377,Datasæt_Analysesystemer!$D$3:$E$68,2,FALSE)</f>
        <v>Homarus americanus</v>
      </c>
      <c r="H1377" t="s">
        <v>980</v>
      </c>
      <c r="I1377" t="str">
        <f>VLOOKUP(H1377,Datasæt_Analysesystemer!$D$2:$F$68,3,FALSE)</f>
        <v>Invasiv</v>
      </c>
      <c r="J1377" t="s">
        <v>744</v>
      </c>
      <c r="K1377" t="s">
        <v>747</v>
      </c>
      <c r="L1377" t="s">
        <v>768</v>
      </c>
      <c r="M1377" t="str">
        <f t="shared" si="21"/>
        <v>Absent</v>
      </c>
    </row>
    <row r="1378" spans="1:13" x14ac:dyDescent="0.25">
      <c r="A1378" t="s">
        <v>756</v>
      </c>
      <c r="B1378" t="str">
        <f>VLOOKUP(A1378,Tabel1[[PrøveID]:[Longitude]],3,FALSE)</f>
        <v>Miljøstyrelsen</v>
      </c>
      <c r="C1378" s="83" t="str">
        <f>VLOOKUP(A1378,Tabel1[[PrøveID]:[Longitude]],2,FALSE)</f>
        <v>08-04-2022</v>
      </c>
      <c r="D1378">
        <f>VLOOKUP(A1378,Tabel1[[PrøveID]:[Longitude]],5,FALSE)</f>
        <v>55.426935999999998</v>
      </c>
      <c r="E1378">
        <f>VLOOKUP(A1378,Tabel1[[PrøveID]:[Longitude]],6,FALSE)</f>
        <v>12.222319499999999</v>
      </c>
      <c r="F1378" t="str">
        <f>VLOOKUP(A1378,Tabel1[[PrøveID]:[Longitude]],4,FALSE)</f>
        <v>Odden, Strøby Egede</v>
      </c>
      <c r="G1378" s="24" t="str">
        <f>VLOOKUP(H1378,Datasæt_Analysesystemer!$D$3:$E$68,2,FALSE)</f>
        <v>Eriocheir sinensis</v>
      </c>
      <c r="H1378" t="s">
        <v>1031</v>
      </c>
      <c r="I1378" t="str">
        <f>VLOOKUP(H1378,Datasæt_Analysesystemer!$D$2:$F$68,3,FALSE)</f>
        <v>Invasiv</v>
      </c>
      <c r="J1378" t="s">
        <v>738</v>
      </c>
      <c r="K1378" t="s">
        <v>747</v>
      </c>
      <c r="L1378" t="s">
        <v>768</v>
      </c>
      <c r="M1378" t="str">
        <f t="shared" si="21"/>
        <v>Absent</v>
      </c>
    </row>
    <row r="1379" spans="1:13" x14ac:dyDescent="0.25">
      <c r="A1379" t="s">
        <v>756</v>
      </c>
      <c r="B1379" t="str">
        <f>VLOOKUP(A1379,Tabel1[[PrøveID]:[Longitude]],3,FALSE)</f>
        <v>Miljøstyrelsen</v>
      </c>
      <c r="C1379" s="83" t="str">
        <f>VLOOKUP(A1379,Tabel1[[PrøveID]:[Longitude]],2,FALSE)</f>
        <v>08-04-2022</v>
      </c>
      <c r="D1379">
        <f>VLOOKUP(A1379,Tabel1[[PrøveID]:[Longitude]],5,FALSE)</f>
        <v>55.426935999999998</v>
      </c>
      <c r="E1379">
        <f>VLOOKUP(A1379,Tabel1[[PrøveID]:[Longitude]],6,FALSE)</f>
        <v>12.222319499999999</v>
      </c>
      <c r="F1379" t="str">
        <f>VLOOKUP(A1379,Tabel1[[PrøveID]:[Longitude]],4,FALSE)</f>
        <v>Odden, Strøby Egede</v>
      </c>
      <c r="G1379" s="24" t="str">
        <f>VLOOKUP(H1379,Datasæt_Analysesystemer!$D$3:$E$68,2,FALSE)</f>
        <v>Eriocheir sinensis</v>
      </c>
      <c r="H1379" t="s">
        <v>1031</v>
      </c>
      <c r="I1379" t="str">
        <f>VLOOKUP(H1379,Datasæt_Analysesystemer!$D$2:$F$68,3,FALSE)</f>
        <v>Invasiv</v>
      </c>
      <c r="J1379" t="s">
        <v>738</v>
      </c>
      <c r="K1379" t="s">
        <v>747</v>
      </c>
      <c r="L1379" t="s">
        <v>768</v>
      </c>
      <c r="M1379" t="str">
        <f t="shared" si="21"/>
        <v>Absent</v>
      </c>
    </row>
    <row r="1380" spans="1:13" x14ac:dyDescent="0.25">
      <c r="A1380" t="s">
        <v>756</v>
      </c>
      <c r="B1380" t="str">
        <f>VLOOKUP(A1380,Tabel1[[PrøveID]:[Longitude]],3,FALSE)</f>
        <v>Miljøstyrelsen</v>
      </c>
      <c r="C1380" s="83" t="str">
        <f>VLOOKUP(A1380,Tabel1[[PrøveID]:[Longitude]],2,FALSE)</f>
        <v>08-04-2022</v>
      </c>
      <c r="D1380">
        <f>VLOOKUP(A1380,Tabel1[[PrøveID]:[Longitude]],5,FALSE)</f>
        <v>55.426935999999998</v>
      </c>
      <c r="E1380">
        <f>VLOOKUP(A1380,Tabel1[[PrøveID]:[Longitude]],6,FALSE)</f>
        <v>12.222319499999999</v>
      </c>
      <c r="F1380" t="str">
        <f>VLOOKUP(A1380,Tabel1[[PrøveID]:[Longitude]],4,FALSE)</f>
        <v>Odden, Strøby Egede</v>
      </c>
      <c r="G1380" s="24" t="str">
        <f>VLOOKUP(H1380,Datasæt_Analysesystemer!$D$3:$E$68,2,FALSE)</f>
        <v>Rhithropanopeus harrisii</v>
      </c>
      <c r="H1380" t="s">
        <v>1090</v>
      </c>
      <c r="I1380" t="str">
        <f>VLOOKUP(H1380,Datasæt_Analysesystemer!$D$2:$F$68,3,FALSE)</f>
        <v>Invasiv</v>
      </c>
      <c r="J1380" t="s">
        <v>738</v>
      </c>
      <c r="K1380" t="s">
        <v>747</v>
      </c>
      <c r="L1380" t="s">
        <v>768</v>
      </c>
      <c r="M1380" t="str">
        <f t="shared" si="21"/>
        <v>Absent</v>
      </c>
    </row>
    <row r="1381" spans="1:13" x14ac:dyDescent="0.25">
      <c r="A1381" t="s">
        <v>756</v>
      </c>
      <c r="B1381" t="str">
        <f>VLOOKUP(A1381,Tabel1[[PrøveID]:[Longitude]],3,FALSE)</f>
        <v>Miljøstyrelsen</v>
      </c>
      <c r="C1381" s="83" t="str">
        <f>VLOOKUP(A1381,Tabel1[[PrøveID]:[Longitude]],2,FALSE)</f>
        <v>08-04-2022</v>
      </c>
      <c r="D1381">
        <f>VLOOKUP(A1381,Tabel1[[PrøveID]:[Longitude]],5,FALSE)</f>
        <v>55.426935999999998</v>
      </c>
      <c r="E1381">
        <f>VLOOKUP(A1381,Tabel1[[PrøveID]:[Longitude]],6,FALSE)</f>
        <v>12.222319499999999</v>
      </c>
      <c r="F1381" t="str">
        <f>VLOOKUP(A1381,Tabel1[[PrøveID]:[Longitude]],4,FALSE)</f>
        <v>Odden, Strøby Egede</v>
      </c>
      <c r="G1381" s="24" t="str">
        <f>VLOOKUP(H1381,Datasæt_Analysesystemer!$D$3:$E$68,2,FALSE)</f>
        <v>Rhithropanopeus harrisii</v>
      </c>
      <c r="H1381" t="s">
        <v>1090</v>
      </c>
      <c r="I1381" t="str">
        <f>VLOOKUP(H1381,Datasæt_Analysesystemer!$D$2:$F$68,3,FALSE)</f>
        <v>Invasiv</v>
      </c>
      <c r="J1381" t="s">
        <v>738</v>
      </c>
      <c r="K1381" t="s">
        <v>747</v>
      </c>
      <c r="L1381" t="s">
        <v>768</v>
      </c>
      <c r="M1381" t="str">
        <f t="shared" si="21"/>
        <v>Absent</v>
      </c>
    </row>
    <row r="1382" spans="1:13" x14ac:dyDescent="0.25">
      <c r="A1382" t="s">
        <v>756</v>
      </c>
      <c r="B1382" t="str">
        <f>VLOOKUP(A1382,Tabel1[[PrøveID]:[Longitude]],3,FALSE)</f>
        <v>Miljøstyrelsen</v>
      </c>
      <c r="C1382" s="83" t="str">
        <f>VLOOKUP(A1382,Tabel1[[PrøveID]:[Longitude]],2,FALSE)</f>
        <v>08-04-2022</v>
      </c>
      <c r="D1382">
        <f>VLOOKUP(A1382,Tabel1[[PrøveID]:[Longitude]],5,FALSE)</f>
        <v>55.426935999999998</v>
      </c>
      <c r="E1382">
        <f>VLOOKUP(A1382,Tabel1[[PrøveID]:[Longitude]],6,FALSE)</f>
        <v>12.222319499999999</v>
      </c>
      <c r="F1382" t="str">
        <f>VLOOKUP(A1382,Tabel1[[PrøveID]:[Longitude]],4,FALSE)</f>
        <v>Odden, Strøby Egede</v>
      </c>
      <c r="G1382" s="24" t="str">
        <f>VLOOKUP(H1382,Datasæt_Analysesystemer!$D$3:$E$68,2,FALSE)</f>
        <v>Oncorhyncus gorbuscha</v>
      </c>
      <c r="H1382" t="s">
        <v>799</v>
      </c>
      <c r="I1382" t="str">
        <f>VLOOKUP(H1382,Datasæt_Analysesystemer!$D$2:$F$68,3,FALSE)</f>
        <v>Invasiv</v>
      </c>
      <c r="J1382" t="s">
        <v>738</v>
      </c>
      <c r="K1382" t="s">
        <v>747</v>
      </c>
      <c r="L1382" t="s">
        <v>768</v>
      </c>
      <c r="M1382" t="str">
        <f t="shared" si="21"/>
        <v>Absent</v>
      </c>
    </row>
    <row r="1383" spans="1:13" x14ac:dyDescent="0.25">
      <c r="A1383" t="s">
        <v>756</v>
      </c>
      <c r="B1383" t="str">
        <f>VLOOKUP(A1383,Tabel1[[PrøveID]:[Longitude]],3,FALSE)</f>
        <v>Miljøstyrelsen</v>
      </c>
      <c r="C1383" s="83" t="str">
        <f>VLOOKUP(A1383,Tabel1[[PrøveID]:[Longitude]],2,FALSE)</f>
        <v>08-04-2022</v>
      </c>
      <c r="D1383">
        <f>VLOOKUP(A1383,Tabel1[[PrøveID]:[Longitude]],5,FALSE)</f>
        <v>55.426935999999998</v>
      </c>
      <c r="E1383">
        <f>VLOOKUP(A1383,Tabel1[[PrøveID]:[Longitude]],6,FALSE)</f>
        <v>12.222319499999999</v>
      </c>
      <c r="F1383" t="str">
        <f>VLOOKUP(A1383,Tabel1[[PrøveID]:[Longitude]],4,FALSE)</f>
        <v>Odden, Strøby Egede</v>
      </c>
      <c r="G1383" s="24" t="str">
        <f>VLOOKUP(H1383,Datasæt_Analysesystemer!$D$3:$E$68,2,FALSE)</f>
        <v>Oncorhyncus gorbuscha</v>
      </c>
      <c r="H1383" t="s">
        <v>799</v>
      </c>
      <c r="I1383" t="str">
        <f>VLOOKUP(H1383,Datasæt_Analysesystemer!$D$2:$F$68,3,FALSE)</f>
        <v>Invasiv</v>
      </c>
      <c r="J1383" t="s">
        <v>738</v>
      </c>
      <c r="K1383" t="s">
        <v>747</v>
      </c>
      <c r="L1383" t="s">
        <v>768</v>
      </c>
      <c r="M1383" t="str">
        <f t="shared" si="21"/>
        <v>Absent</v>
      </c>
    </row>
    <row r="1384" spans="1:13" x14ac:dyDescent="0.25">
      <c r="A1384" t="s">
        <v>756</v>
      </c>
      <c r="B1384" t="str">
        <f>VLOOKUP(A1384,Tabel1[[PrøveID]:[Longitude]],3,FALSE)</f>
        <v>Miljøstyrelsen</v>
      </c>
      <c r="C1384" s="83" t="str">
        <f>VLOOKUP(A1384,Tabel1[[PrøveID]:[Longitude]],2,FALSE)</f>
        <v>08-04-2022</v>
      </c>
      <c r="D1384">
        <f>VLOOKUP(A1384,Tabel1[[PrøveID]:[Longitude]],5,FALSE)</f>
        <v>55.426935999999998</v>
      </c>
      <c r="E1384">
        <f>VLOOKUP(A1384,Tabel1[[PrøveID]:[Longitude]],6,FALSE)</f>
        <v>12.222319499999999</v>
      </c>
      <c r="F1384" t="str">
        <f>VLOOKUP(A1384,Tabel1[[PrøveID]:[Longitude]],4,FALSE)</f>
        <v>Odden, Strøby Egede</v>
      </c>
      <c r="G1384" s="24" t="str">
        <f>VLOOKUP(H1384,Datasæt_Analysesystemer!$D$3:$E$68,2,FALSE)</f>
        <v>Magallana gigas</v>
      </c>
      <c r="H1384" t="s">
        <v>1100</v>
      </c>
      <c r="I1384" t="str">
        <f>VLOOKUP(H1384,Datasæt_Analysesystemer!$D$2:$F$68,3,FALSE)</f>
        <v>Invasiv</v>
      </c>
      <c r="J1384" t="s">
        <v>738</v>
      </c>
      <c r="K1384" t="s">
        <v>747</v>
      </c>
      <c r="L1384" t="s">
        <v>768</v>
      </c>
      <c r="M1384" t="str">
        <f t="shared" si="21"/>
        <v>Absent</v>
      </c>
    </row>
    <row r="1385" spans="1:13" x14ac:dyDescent="0.25">
      <c r="A1385" t="s">
        <v>756</v>
      </c>
      <c r="B1385" t="str">
        <f>VLOOKUP(A1385,Tabel1[[PrøveID]:[Longitude]],3,FALSE)</f>
        <v>Miljøstyrelsen</v>
      </c>
      <c r="C1385" s="83" t="str">
        <f>VLOOKUP(A1385,Tabel1[[PrøveID]:[Longitude]],2,FALSE)</f>
        <v>08-04-2022</v>
      </c>
      <c r="D1385">
        <f>VLOOKUP(A1385,Tabel1[[PrøveID]:[Longitude]],5,FALSE)</f>
        <v>55.426935999999998</v>
      </c>
      <c r="E1385">
        <f>VLOOKUP(A1385,Tabel1[[PrøveID]:[Longitude]],6,FALSE)</f>
        <v>12.222319499999999</v>
      </c>
      <c r="F1385" t="str">
        <f>VLOOKUP(A1385,Tabel1[[PrøveID]:[Longitude]],4,FALSE)</f>
        <v>Odden, Strøby Egede</v>
      </c>
      <c r="G1385" s="24" t="str">
        <f>VLOOKUP(H1385,Datasæt_Analysesystemer!$D$3:$E$68,2,FALSE)</f>
        <v>Magallana gigas</v>
      </c>
      <c r="H1385" t="s">
        <v>1100</v>
      </c>
      <c r="I1385" t="str">
        <f>VLOOKUP(H1385,Datasæt_Analysesystemer!$D$2:$F$68,3,FALSE)</f>
        <v>Invasiv</v>
      </c>
      <c r="J1385" t="s">
        <v>738</v>
      </c>
      <c r="K1385" t="s">
        <v>747</v>
      </c>
      <c r="L1385" t="s">
        <v>768</v>
      </c>
      <c r="M1385" t="str">
        <f t="shared" si="21"/>
        <v>Absent</v>
      </c>
    </row>
    <row r="1386" spans="1:13" x14ac:dyDescent="0.25">
      <c r="A1386" t="s">
        <v>756</v>
      </c>
      <c r="B1386" t="str">
        <f>VLOOKUP(A1386,Tabel1[[PrøveID]:[Longitude]],3,FALSE)</f>
        <v>Miljøstyrelsen</v>
      </c>
      <c r="C1386" s="83" t="str">
        <f>VLOOKUP(A1386,Tabel1[[PrøveID]:[Longitude]],2,FALSE)</f>
        <v>08-04-2022</v>
      </c>
      <c r="D1386">
        <f>VLOOKUP(A1386,Tabel1[[PrøveID]:[Longitude]],5,FALSE)</f>
        <v>55.426935999999998</v>
      </c>
      <c r="E1386">
        <f>VLOOKUP(A1386,Tabel1[[PrøveID]:[Longitude]],6,FALSE)</f>
        <v>12.222319499999999</v>
      </c>
      <c r="F1386" t="str">
        <f>VLOOKUP(A1386,Tabel1[[PrøveID]:[Longitude]],4,FALSE)</f>
        <v>Odden, Strøby Egede</v>
      </c>
      <c r="G1386" s="24" t="str">
        <f>VLOOKUP(H1386,Datasæt_Analysesystemer!$D$3:$E$68,2,FALSE)</f>
        <v>Neogobius melanostomus</v>
      </c>
      <c r="H1386" t="s">
        <v>1089</v>
      </c>
      <c r="I1386" t="str">
        <f>VLOOKUP(H1386,Datasæt_Analysesystemer!$D$2:$F$68,3,FALSE)</f>
        <v>Invasiv</v>
      </c>
      <c r="J1386" t="s">
        <v>738</v>
      </c>
      <c r="K1386" t="s">
        <v>747</v>
      </c>
      <c r="L1386" t="s">
        <v>768</v>
      </c>
      <c r="M1386" t="str">
        <f t="shared" si="21"/>
        <v>Absent</v>
      </c>
    </row>
    <row r="1387" spans="1:13" x14ac:dyDescent="0.25">
      <c r="A1387" t="s">
        <v>756</v>
      </c>
      <c r="B1387" t="str">
        <f>VLOOKUP(A1387,Tabel1[[PrøveID]:[Longitude]],3,FALSE)</f>
        <v>Miljøstyrelsen</v>
      </c>
      <c r="C1387" s="83" t="str">
        <f>VLOOKUP(A1387,Tabel1[[PrøveID]:[Longitude]],2,FALSE)</f>
        <v>08-04-2022</v>
      </c>
      <c r="D1387">
        <f>VLOOKUP(A1387,Tabel1[[PrøveID]:[Longitude]],5,FALSE)</f>
        <v>55.426935999999998</v>
      </c>
      <c r="E1387">
        <f>VLOOKUP(A1387,Tabel1[[PrøveID]:[Longitude]],6,FALSE)</f>
        <v>12.222319499999999</v>
      </c>
      <c r="F1387" t="str">
        <f>VLOOKUP(A1387,Tabel1[[PrøveID]:[Longitude]],4,FALSE)</f>
        <v>Odden, Strøby Egede</v>
      </c>
      <c r="G1387" s="24" t="str">
        <f>VLOOKUP(H1387,Datasæt_Analysesystemer!$D$3:$E$68,2,FALSE)</f>
        <v>Neogobius melanostomus</v>
      </c>
      <c r="H1387" t="s">
        <v>1089</v>
      </c>
      <c r="I1387" t="str">
        <f>VLOOKUP(H1387,Datasæt_Analysesystemer!$D$2:$F$68,3,FALSE)</f>
        <v>Invasiv</v>
      </c>
      <c r="J1387" t="s">
        <v>738</v>
      </c>
      <c r="K1387" t="s">
        <v>747</v>
      </c>
      <c r="L1387" t="s">
        <v>768</v>
      </c>
      <c r="M1387" t="str">
        <f t="shared" si="21"/>
        <v>Absent</v>
      </c>
    </row>
    <row r="1388" spans="1:13" x14ac:dyDescent="0.25">
      <c r="A1388" t="s">
        <v>756</v>
      </c>
      <c r="B1388" t="str">
        <f>VLOOKUP(A1388,Tabel1[[PrøveID]:[Longitude]],3,FALSE)</f>
        <v>Miljøstyrelsen</v>
      </c>
      <c r="C1388" s="83" t="str">
        <f>VLOOKUP(A1388,Tabel1[[PrøveID]:[Longitude]],2,FALSE)</f>
        <v>08-04-2022</v>
      </c>
      <c r="D1388">
        <f>VLOOKUP(A1388,Tabel1[[PrøveID]:[Longitude]],5,FALSE)</f>
        <v>55.426935999999998</v>
      </c>
      <c r="E1388">
        <f>VLOOKUP(A1388,Tabel1[[PrøveID]:[Longitude]],6,FALSE)</f>
        <v>12.222319499999999</v>
      </c>
      <c r="F1388" t="str">
        <f>VLOOKUP(A1388,Tabel1[[PrøveID]:[Longitude]],4,FALSE)</f>
        <v>Odden, Strøby Egede</v>
      </c>
      <c r="G1388" s="24" t="str">
        <f>VLOOKUP(H1388,Datasæt_Analysesystemer!$D$3:$E$68,2,FALSE)</f>
        <v>Callinectes sapidus</v>
      </c>
      <c r="H1388" t="s">
        <v>989</v>
      </c>
      <c r="I1388" t="str">
        <f>VLOOKUP(H1388,Datasæt_Analysesystemer!$D$2:$F$68,3,FALSE)</f>
        <v>Invasiv</v>
      </c>
      <c r="J1388" t="s">
        <v>744</v>
      </c>
      <c r="K1388" t="s">
        <v>747</v>
      </c>
      <c r="L1388" t="s">
        <v>768</v>
      </c>
      <c r="M1388" t="str">
        <f t="shared" si="21"/>
        <v>Absent</v>
      </c>
    </row>
    <row r="1389" spans="1:13" x14ac:dyDescent="0.25">
      <c r="A1389" t="s">
        <v>756</v>
      </c>
      <c r="B1389" t="str">
        <f>VLOOKUP(A1389,Tabel1[[PrøveID]:[Longitude]],3,FALSE)</f>
        <v>Miljøstyrelsen</v>
      </c>
      <c r="C1389" s="83" t="str">
        <f>VLOOKUP(A1389,Tabel1[[PrøveID]:[Longitude]],2,FALSE)</f>
        <v>08-04-2022</v>
      </c>
      <c r="D1389">
        <f>VLOOKUP(A1389,Tabel1[[PrøveID]:[Longitude]],5,FALSE)</f>
        <v>55.426935999999998</v>
      </c>
      <c r="E1389">
        <f>VLOOKUP(A1389,Tabel1[[PrøveID]:[Longitude]],6,FALSE)</f>
        <v>12.222319499999999</v>
      </c>
      <c r="F1389" t="str">
        <f>VLOOKUP(A1389,Tabel1[[PrøveID]:[Longitude]],4,FALSE)</f>
        <v>Odden, Strøby Egede</v>
      </c>
      <c r="G1389" s="24" t="str">
        <f>VLOOKUP(H1389,Datasæt_Analysesystemer!$D$3:$E$68,2,FALSE)</f>
        <v>Callinectes sapidus</v>
      </c>
      <c r="H1389" t="s">
        <v>989</v>
      </c>
      <c r="I1389" t="str">
        <f>VLOOKUP(H1389,Datasæt_Analysesystemer!$D$2:$F$68,3,FALSE)</f>
        <v>Invasiv</v>
      </c>
      <c r="J1389" t="s">
        <v>738</v>
      </c>
      <c r="K1389" t="s">
        <v>747</v>
      </c>
      <c r="L1389" t="s">
        <v>768</v>
      </c>
      <c r="M1389" t="str">
        <f t="shared" si="21"/>
        <v>Absent</v>
      </c>
    </row>
    <row r="1390" spans="1:13" x14ac:dyDescent="0.25">
      <c r="A1390" t="s">
        <v>756</v>
      </c>
      <c r="B1390" t="str">
        <f>VLOOKUP(A1390,Tabel1[[PrøveID]:[Longitude]],3,FALSE)</f>
        <v>Miljøstyrelsen</v>
      </c>
      <c r="C1390" s="83" t="str">
        <f>VLOOKUP(A1390,Tabel1[[PrøveID]:[Longitude]],2,FALSE)</f>
        <v>08-04-2022</v>
      </c>
      <c r="D1390">
        <f>VLOOKUP(A1390,Tabel1[[PrøveID]:[Longitude]],5,FALSE)</f>
        <v>55.426935999999998</v>
      </c>
      <c r="E1390">
        <f>VLOOKUP(A1390,Tabel1[[PrøveID]:[Longitude]],6,FALSE)</f>
        <v>12.222319499999999</v>
      </c>
      <c r="F1390" t="str">
        <f>VLOOKUP(A1390,Tabel1[[PrøveID]:[Longitude]],4,FALSE)</f>
        <v>Odden, Strøby Egede</v>
      </c>
      <c r="G1390" s="24" t="str">
        <f>VLOOKUP(H1390,Datasæt_Analysesystemer!$D$3:$E$68,2,FALSE)</f>
        <v>Hemigrapsus sanguineus</v>
      </c>
      <c r="H1390" t="s">
        <v>983</v>
      </c>
      <c r="I1390" t="str">
        <f>VLOOKUP(H1390,Datasæt_Analysesystemer!$D$2:$F$68,3,FALSE)</f>
        <v>Invasiv</v>
      </c>
      <c r="J1390" t="s">
        <v>744</v>
      </c>
      <c r="K1390" t="s">
        <v>747</v>
      </c>
      <c r="L1390" t="s">
        <v>768</v>
      </c>
      <c r="M1390" t="str">
        <f t="shared" si="21"/>
        <v>Absent</v>
      </c>
    </row>
    <row r="1391" spans="1:13" x14ac:dyDescent="0.25">
      <c r="A1391" t="s">
        <v>756</v>
      </c>
      <c r="B1391" t="str">
        <f>VLOOKUP(A1391,Tabel1[[PrøveID]:[Longitude]],3,FALSE)</f>
        <v>Miljøstyrelsen</v>
      </c>
      <c r="C1391" s="83" t="str">
        <f>VLOOKUP(A1391,Tabel1[[PrøveID]:[Longitude]],2,FALSE)</f>
        <v>08-04-2022</v>
      </c>
      <c r="D1391">
        <f>VLOOKUP(A1391,Tabel1[[PrøveID]:[Longitude]],5,FALSE)</f>
        <v>55.426935999999998</v>
      </c>
      <c r="E1391">
        <f>VLOOKUP(A1391,Tabel1[[PrøveID]:[Longitude]],6,FALSE)</f>
        <v>12.222319499999999</v>
      </c>
      <c r="F1391" t="str">
        <f>VLOOKUP(A1391,Tabel1[[PrøveID]:[Longitude]],4,FALSE)</f>
        <v>Odden, Strøby Egede</v>
      </c>
      <c r="G1391" s="24" t="str">
        <f>VLOOKUP(H1391,Datasæt_Analysesystemer!$D$3:$E$68,2,FALSE)</f>
        <v>Hemigrapsus sanguineus</v>
      </c>
      <c r="H1391" t="s">
        <v>983</v>
      </c>
      <c r="I1391" t="str">
        <f>VLOOKUP(H1391,Datasæt_Analysesystemer!$D$2:$F$68,3,FALSE)</f>
        <v>Invasiv</v>
      </c>
      <c r="J1391" t="s">
        <v>744</v>
      </c>
      <c r="K1391" t="s">
        <v>747</v>
      </c>
      <c r="L1391" t="s">
        <v>768</v>
      </c>
      <c r="M1391" t="str">
        <f t="shared" si="21"/>
        <v>Absent</v>
      </c>
    </row>
    <row r="1392" spans="1:13" x14ac:dyDescent="0.25">
      <c r="A1392" t="s">
        <v>792</v>
      </c>
      <c r="B1392" t="str">
        <f>VLOOKUP(A1392,Tabel1[[PrøveID]:[Longitude]],3,FALSE)</f>
        <v>Miljøstyrelsen</v>
      </c>
      <c r="C1392" s="83" t="str">
        <f>VLOOKUP(A1392,Tabel1[[PrøveID]:[Longitude]],2,FALSE)</f>
        <v>26-04-2022</v>
      </c>
      <c r="D1392">
        <f>VLOOKUP(A1392,Tabel1[[PrøveID]:[Longitude]],5,FALSE)</f>
        <v>55.653329999999997</v>
      </c>
      <c r="E1392">
        <f>VLOOKUP(A1392,Tabel1[[PrøveID]:[Longitude]],6,FALSE)</f>
        <v>11.92745</v>
      </c>
      <c r="F1392" t="str">
        <f>VLOOKUP(A1392,Tabel1[[PrøveID]:[Longitude]],4,FALSE)</f>
        <v>Roskilde fjord</v>
      </c>
      <c r="G1392" s="24" t="str">
        <f>VLOOKUP(H1392,Datasæt_Analysesystemer!$D$3:$E$68,2,FALSE)</f>
        <v>Platichthys flesus</v>
      </c>
      <c r="H1392" t="s">
        <v>793</v>
      </c>
      <c r="I1392" t="str">
        <f>VLOOKUP(H1392,Datasæt_Analysesystemer!$D$2:$F$68,3,FALSE)</f>
        <v>Almindelig</v>
      </c>
      <c r="J1392" t="s">
        <v>738</v>
      </c>
      <c r="K1392" t="s">
        <v>747</v>
      </c>
      <c r="L1392" t="s">
        <v>768</v>
      </c>
      <c r="M1392" t="str">
        <f t="shared" si="21"/>
        <v>Absent</v>
      </c>
    </row>
    <row r="1393" spans="1:13" x14ac:dyDescent="0.25">
      <c r="A1393" t="s">
        <v>792</v>
      </c>
      <c r="B1393" t="str">
        <f>VLOOKUP(A1393,Tabel1[[PrøveID]:[Longitude]],3,FALSE)</f>
        <v>Miljøstyrelsen</v>
      </c>
      <c r="C1393" s="83" t="str">
        <f>VLOOKUP(A1393,Tabel1[[PrøveID]:[Longitude]],2,FALSE)</f>
        <v>26-04-2022</v>
      </c>
      <c r="D1393">
        <f>VLOOKUP(A1393,Tabel1[[PrøveID]:[Longitude]],5,FALSE)</f>
        <v>55.653329999999997</v>
      </c>
      <c r="E1393">
        <f>VLOOKUP(A1393,Tabel1[[PrøveID]:[Longitude]],6,FALSE)</f>
        <v>11.92745</v>
      </c>
      <c r="F1393" t="str">
        <f>VLOOKUP(A1393,Tabel1[[PrøveID]:[Longitude]],4,FALSE)</f>
        <v>Roskilde fjord</v>
      </c>
      <c r="G1393" s="24" t="str">
        <f>VLOOKUP(H1393,Datasæt_Analysesystemer!$D$3:$E$68,2,FALSE)</f>
        <v>Platichthys flesus</v>
      </c>
      <c r="H1393" t="s">
        <v>793</v>
      </c>
      <c r="I1393" t="str">
        <f>VLOOKUP(H1393,Datasæt_Analysesystemer!$D$2:$F$68,3,FALSE)</f>
        <v>Almindelig</v>
      </c>
      <c r="J1393" t="s">
        <v>738</v>
      </c>
      <c r="K1393" t="s">
        <v>747</v>
      </c>
      <c r="L1393" t="s">
        <v>768</v>
      </c>
      <c r="M1393" t="str">
        <f t="shared" si="21"/>
        <v>Absent</v>
      </c>
    </row>
    <row r="1394" spans="1:13" x14ac:dyDescent="0.25">
      <c r="A1394" t="s">
        <v>792</v>
      </c>
      <c r="B1394" t="str">
        <f>VLOOKUP(A1394,Tabel1[[PrøveID]:[Longitude]],3,FALSE)</f>
        <v>Miljøstyrelsen</v>
      </c>
      <c r="C1394" s="83" t="str">
        <f>VLOOKUP(A1394,Tabel1[[PrøveID]:[Longitude]],2,FALSE)</f>
        <v>26-04-2022</v>
      </c>
      <c r="D1394">
        <f>VLOOKUP(A1394,Tabel1[[PrøveID]:[Longitude]],5,FALSE)</f>
        <v>55.653329999999997</v>
      </c>
      <c r="E1394">
        <f>VLOOKUP(A1394,Tabel1[[PrøveID]:[Longitude]],6,FALSE)</f>
        <v>11.92745</v>
      </c>
      <c r="F1394" t="str">
        <f>VLOOKUP(A1394,Tabel1[[PrøveID]:[Longitude]],4,FALSE)</f>
        <v>Roskilde fjord</v>
      </c>
      <c r="G1394" s="24" t="str">
        <f>VLOOKUP(H1394,Datasæt_Analysesystemer!$D$3:$E$68,2,FALSE)</f>
        <v>Gadus morhua</v>
      </c>
      <c r="H1394" t="s">
        <v>794</v>
      </c>
      <c r="I1394" t="str">
        <f>VLOOKUP(H1394,Datasæt_Analysesystemer!$D$2:$F$68,3,FALSE)</f>
        <v>Almindelig</v>
      </c>
      <c r="J1394" t="s">
        <v>744</v>
      </c>
      <c r="K1394" t="s">
        <v>747</v>
      </c>
      <c r="L1394" t="s">
        <v>768</v>
      </c>
      <c r="M1394" t="str">
        <f t="shared" si="21"/>
        <v>Absent</v>
      </c>
    </row>
    <row r="1395" spans="1:13" x14ac:dyDescent="0.25">
      <c r="A1395" t="s">
        <v>792</v>
      </c>
      <c r="B1395" t="str">
        <f>VLOOKUP(A1395,Tabel1[[PrøveID]:[Longitude]],3,FALSE)</f>
        <v>Miljøstyrelsen</v>
      </c>
      <c r="C1395" s="83" t="str">
        <f>VLOOKUP(A1395,Tabel1[[PrøveID]:[Longitude]],2,FALSE)</f>
        <v>26-04-2022</v>
      </c>
      <c r="D1395">
        <f>VLOOKUP(A1395,Tabel1[[PrøveID]:[Longitude]],5,FALSE)</f>
        <v>55.653329999999997</v>
      </c>
      <c r="E1395">
        <f>VLOOKUP(A1395,Tabel1[[PrøveID]:[Longitude]],6,FALSE)</f>
        <v>11.92745</v>
      </c>
      <c r="F1395" t="str">
        <f>VLOOKUP(A1395,Tabel1[[PrøveID]:[Longitude]],4,FALSE)</f>
        <v>Roskilde fjord</v>
      </c>
      <c r="G1395" s="24" t="str">
        <f>VLOOKUP(H1395,Datasæt_Analysesystemer!$D$3:$E$68,2,FALSE)</f>
        <v>Gadus morhua</v>
      </c>
      <c r="H1395" t="s">
        <v>794</v>
      </c>
      <c r="I1395" t="str">
        <f>VLOOKUP(H1395,Datasæt_Analysesystemer!$D$2:$F$68,3,FALSE)</f>
        <v>Almindelig</v>
      </c>
      <c r="J1395" t="s">
        <v>744</v>
      </c>
      <c r="K1395" t="s">
        <v>747</v>
      </c>
      <c r="L1395" t="s">
        <v>768</v>
      </c>
      <c r="M1395" t="str">
        <f t="shared" si="21"/>
        <v>Absent</v>
      </c>
    </row>
    <row r="1396" spans="1:13" x14ac:dyDescent="0.25">
      <c r="A1396" t="s">
        <v>792</v>
      </c>
      <c r="B1396" t="str">
        <f>VLOOKUP(A1396,Tabel1[[PrøveID]:[Longitude]],3,FALSE)</f>
        <v>Miljøstyrelsen</v>
      </c>
      <c r="C1396" s="83" t="str">
        <f>VLOOKUP(A1396,Tabel1[[PrøveID]:[Longitude]],2,FALSE)</f>
        <v>26-04-2022</v>
      </c>
      <c r="D1396">
        <f>VLOOKUP(A1396,Tabel1[[PrøveID]:[Longitude]],5,FALSE)</f>
        <v>55.653329999999997</v>
      </c>
      <c r="E1396">
        <f>VLOOKUP(A1396,Tabel1[[PrøveID]:[Longitude]],6,FALSE)</f>
        <v>11.92745</v>
      </c>
      <c r="F1396" t="str">
        <f>VLOOKUP(A1396,Tabel1[[PrøveID]:[Longitude]],4,FALSE)</f>
        <v>Roskilde fjord</v>
      </c>
      <c r="G1396" s="24" t="str">
        <f>VLOOKUP(H1396,Datasæt_Analysesystemer!$D$3:$E$68,2,FALSE)</f>
        <v>Mya arenaria</v>
      </c>
      <c r="H1396" t="s">
        <v>795</v>
      </c>
      <c r="I1396" t="str">
        <f>VLOOKUP(H1396,Datasæt_Analysesystemer!$D$2:$F$68,3,FALSE)</f>
        <v>Almindelig</v>
      </c>
      <c r="J1396" t="s">
        <v>738</v>
      </c>
      <c r="K1396" t="s">
        <v>747</v>
      </c>
      <c r="L1396" t="s">
        <v>768</v>
      </c>
      <c r="M1396" t="str">
        <f t="shared" si="21"/>
        <v>Absent</v>
      </c>
    </row>
    <row r="1397" spans="1:13" x14ac:dyDescent="0.25">
      <c r="A1397" t="s">
        <v>792</v>
      </c>
      <c r="B1397" t="str">
        <f>VLOOKUP(A1397,Tabel1[[PrøveID]:[Longitude]],3,FALSE)</f>
        <v>Miljøstyrelsen</v>
      </c>
      <c r="C1397" s="83" t="str">
        <f>VLOOKUP(A1397,Tabel1[[PrøveID]:[Longitude]],2,FALSE)</f>
        <v>26-04-2022</v>
      </c>
      <c r="D1397">
        <f>VLOOKUP(A1397,Tabel1[[PrøveID]:[Longitude]],5,FALSE)</f>
        <v>55.653329999999997</v>
      </c>
      <c r="E1397">
        <f>VLOOKUP(A1397,Tabel1[[PrøveID]:[Longitude]],6,FALSE)</f>
        <v>11.92745</v>
      </c>
      <c r="F1397" t="str">
        <f>VLOOKUP(A1397,Tabel1[[PrøveID]:[Longitude]],4,FALSE)</f>
        <v>Roskilde fjord</v>
      </c>
      <c r="G1397" s="24" t="str">
        <f>VLOOKUP(H1397,Datasæt_Analysesystemer!$D$3:$E$68,2,FALSE)</f>
        <v>Mya arenaria</v>
      </c>
      <c r="H1397" t="s">
        <v>795</v>
      </c>
      <c r="I1397" t="str">
        <f>VLOOKUP(H1397,Datasæt_Analysesystemer!$D$2:$F$68,3,FALSE)</f>
        <v>Almindelig</v>
      </c>
      <c r="J1397" t="s">
        <v>744</v>
      </c>
      <c r="K1397" t="s">
        <v>747</v>
      </c>
      <c r="L1397" t="s">
        <v>768</v>
      </c>
      <c r="M1397" t="str">
        <f t="shared" si="21"/>
        <v>Absent</v>
      </c>
    </row>
    <row r="1398" spans="1:13" x14ac:dyDescent="0.25">
      <c r="A1398" t="s">
        <v>792</v>
      </c>
      <c r="B1398" t="str">
        <f>VLOOKUP(A1398,Tabel1[[PrøveID]:[Longitude]],3,FALSE)</f>
        <v>Miljøstyrelsen</v>
      </c>
      <c r="C1398" s="83" t="str">
        <f>VLOOKUP(A1398,Tabel1[[PrøveID]:[Longitude]],2,FALSE)</f>
        <v>26-04-2022</v>
      </c>
      <c r="D1398">
        <f>VLOOKUP(A1398,Tabel1[[PrøveID]:[Longitude]],5,FALSE)</f>
        <v>55.653329999999997</v>
      </c>
      <c r="E1398">
        <f>VLOOKUP(A1398,Tabel1[[PrøveID]:[Longitude]],6,FALSE)</f>
        <v>11.92745</v>
      </c>
      <c r="F1398" t="str">
        <f>VLOOKUP(A1398,Tabel1[[PrøveID]:[Longitude]],4,FALSE)</f>
        <v>Roskilde fjord</v>
      </c>
      <c r="G1398" s="24" t="str">
        <f>VLOOKUP(H1398,Datasæt_Analysesystemer!$D$3:$E$68,2,FALSE)</f>
        <v>Mnemiopsis leidyi</v>
      </c>
      <c r="H1398" t="s">
        <v>982</v>
      </c>
      <c r="I1398" t="str">
        <f>VLOOKUP(H1398,Datasæt_Analysesystemer!$D$2:$F$68,3,FALSE)</f>
        <v>Invasiv</v>
      </c>
      <c r="J1398" t="s">
        <v>744</v>
      </c>
      <c r="K1398" t="s">
        <v>747</v>
      </c>
      <c r="L1398" t="s">
        <v>768</v>
      </c>
      <c r="M1398" t="str">
        <f t="shared" si="21"/>
        <v>Absent</v>
      </c>
    </row>
    <row r="1399" spans="1:13" x14ac:dyDescent="0.25">
      <c r="A1399" t="s">
        <v>792</v>
      </c>
      <c r="B1399" t="str">
        <f>VLOOKUP(A1399,Tabel1[[PrøveID]:[Longitude]],3,FALSE)</f>
        <v>Miljøstyrelsen</v>
      </c>
      <c r="C1399" s="83" t="str">
        <f>VLOOKUP(A1399,Tabel1[[PrøveID]:[Longitude]],2,FALSE)</f>
        <v>26-04-2022</v>
      </c>
      <c r="D1399">
        <f>VLOOKUP(A1399,Tabel1[[PrøveID]:[Longitude]],5,FALSE)</f>
        <v>55.653329999999997</v>
      </c>
      <c r="E1399">
        <f>VLOOKUP(A1399,Tabel1[[PrøveID]:[Longitude]],6,FALSE)</f>
        <v>11.92745</v>
      </c>
      <c r="F1399" t="str">
        <f>VLOOKUP(A1399,Tabel1[[PrøveID]:[Longitude]],4,FALSE)</f>
        <v>Roskilde fjord</v>
      </c>
      <c r="G1399" s="24" t="str">
        <f>VLOOKUP(H1399,Datasæt_Analysesystemer!$D$3:$E$68,2,FALSE)</f>
        <v>Mnemiopsis leidyi</v>
      </c>
      <c r="H1399" t="s">
        <v>982</v>
      </c>
      <c r="I1399" t="str">
        <f>VLOOKUP(H1399,Datasæt_Analysesystemer!$D$2:$F$68,3,FALSE)</f>
        <v>Invasiv</v>
      </c>
      <c r="J1399" t="s">
        <v>744</v>
      </c>
      <c r="K1399" t="s">
        <v>747</v>
      </c>
      <c r="L1399" t="s">
        <v>768</v>
      </c>
      <c r="M1399" t="str">
        <f t="shared" si="21"/>
        <v>Absent</v>
      </c>
    </row>
    <row r="1400" spans="1:13" x14ac:dyDescent="0.25">
      <c r="A1400" t="s">
        <v>792</v>
      </c>
      <c r="B1400" t="str">
        <f>VLOOKUP(A1400,Tabel1[[PrøveID]:[Longitude]],3,FALSE)</f>
        <v>Miljøstyrelsen</v>
      </c>
      <c r="C1400" s="83" t="str">
        <f>VLOOKUP(A1400,Tabel1[[PrøveID]:[Longitude]],2,FALSE)</f>
        <v>26-04-2022</v>
      </c>
      <c r="D1400">
        <f>VLOOKUP(A1400,Tabel1[[PrøveID]:[Longitude]],5,FALSE)</f>
        <v>55.653329999999997</v>
      </c>
      <c r="E1400">
        <f>VLOOKUP(A1400,Tabel1[[PrøveID]:[Longitude]],6,FALSE)</f>
        <v>11.92745</v>
      </c>
      <c r="F1400" t="str">
        <f>VLOOKUP(A1400,Tabel1[[PrøveID]:[Longitude]],4,FALSE)</f>
        <v>Roskilde fjord</v>
      </c>
      <c r="G1400" s="24" t="str">
        <f>VLOOKUP(H1400,Datasæt_Analysesystemer!$D$3:$E$68,2,FALSE)</f>
        <v>Homarus americanus</v>
      </c>
      <c r="H1400" t="s">
        <v>980</v>
      </c>
      <c r="I1400" t="str">
        <f>VLOOKUP(H1400,Datasæt_Analysesystemer!$D$2:$F$68,3,FALSE)</f>
        <v>Invasiv</v>
      </c>
      <c r="J1400" t="s">
        <v>738</v>
      </c>
      <c r="K1400" t="s">
        <v>747</v>
      </c>
      <c r="L1400" t="s">
        <v>768</v>
      </c>
      <c r="M1400" t="str">
        <f t="shared" si="21"/>
        <v>Absent</v>
      </c>
    </row>
    <row r="1401" spans="1:13" x14ac:dyDescent="0.25">
      <c r="A1401" t="s">
        <v>792</v>
      </c>
      <c r="B1401" t="str">
        <f>VLOOKUP(A1401,Tabel1[[PrøveID]:[Longitude]],3,FALSE)</f>
        <v>Miljøstyrelsen</v>
      </c>
      <c r="C1401" s="83" t="str">
        <f>VLOOKUP(A1401,Tabel1[[PrøveID]:[Longitude]],2,FALSE)</f>
        <v>26-04-2022</v>
      </c>
      <c r="D1401">
        <f>VLOOKUP(A1401,Tabel1[[PrøveID]:[Longitude]],5,FALSE)</f>
        <v>55.653329999999997</v>
      </c>
      <c r="E1401">
        <f>VLOOKUP(A1401,Tabel1[[PrøveID]:[Longitude]],6,FALSE)</f>
        <v>11.92745</v>
      </c>
      <c r="F1401" t="str">
        <f>VLOOKUP(A1401,Tabel1[[PrøveID]:[Longitude]],4,FALSE)</f>
        <v>Roskilde fjord</v>
      </c>
      <c r="G1401" s="24" t="str">
        <f>VLOOKUP(H1401,Datasæt_Analysesystemer!$D$3:$E$68,2,FALSE)</f>
        <v>Homarus americanus</v>
      </c>
      <c r="H1401" t="s">
        <v>980</v>
      </c>
      <c r="I1401" t="str">
        <f>VLOOKUP(H1401,Datasæt_Analysesystemer!$D$2:$F$68,3,FALSE)</f>
        <v>Invasiv</v>
      </c>
      <c r="J1401" t="s">
        <v>738</v>
      </c>
      <c r="K1401" t="s">
        <v>747</v>
      </c>
      <c r="L1401" t="s">
        <v>768</v>
      </c>
      <c r="M1401" t="str">
        <f t="shared" si="21"/>
        <v>Absent</v>
      </c>
    </row>
    <row r="1402" spans="1:13" x14ac:dyDescent="0.25">
      <c r="A1402" t="s">
        <v>792</v>
      </c>
      <c r="B1402" t="str">
        <f>VLOOKUP(A1402,Tabel1[[PrøveID]:[Longitude]],3,FALSE)</f>
        <v>Miljøstyrelsen</v>
      </c>
      <c r="C1402" s="83" t="str">
        <f>VLOOKUP(A1402,Tabel1[[PrøveID]:[Longitude]],2,FALSE)</f>
        <v>26-04-2022</v>
      </c>
      <c r="D1402">
        <f>VLOOKUP(A1402,Tabel1[[PrøveID]:[Longitude]],5,FALSE)</f>
        <v>55.653329999999997</v>
      </c>
      <c r="E1402">
        <f>VLOOKUP(A1402,Tabel1[[PrøveID]:[Longitude]],6,FALSE)</f>
        <v>11.92745</v>
      </c>
      <c r="F1402" t="str">
        <f>VLOOKUP(A1402,Tabel1[[PrøveID]:[Longitude]],4,FALSE)</f>
        <v>Roskilde fjord</v>
      </c>
      <c r="G1402" s="24" t="str">
        <f>VLOOKUP(H1402,Datasæt_Analysesystemer!$D$3:$E$68,2,FALSE)</f>
        <v>Eriocheir sinensis</v>
      </c>
      <c r="H1402" t="s">
        <v>1031</v>
      </c>
      <c r="I1402" t="str">
        <f>VLOOKUP(H1402,Datasæt_Analysesystemer!$D$2:$F$68,3,FALSE)</f>
        <v>Invasiv</v>
      </c>
      <c r="J1402" t="s">
        <v>738</v>
      </c>
      <c r="K1402" t="s">
        <v>747</v>
      </c>
      <c r="L1402" t="s">
        <v>768</v>
      </c>
      <c r="M1402" t="str">
        <f t="shared" si="21"/>
        <v>Absent</v>
      </c>
    </row>
    <row r="1403" spans="1:13" x14ac:dyDescent="0.25">
      <c r="A1403" t="s">
        <v>792</v>
      </c>
      <c r="B1403" t="str">
        <f>VLOOKUP(A1403,Tabel1[[PrøveID]:[Longitude]],3,FALSE)</f>
        <v>Miljøstyrelsen</v>
      </c>
      <c r="C1403" s="83" t="str">
        <f>VLOOKUP(A1403,Tabel1[[PrøveID]:[Longitude]],2,FALSE)</f>
        <v>26-04-2022</v>
      </c>
      <c r="D1403">
        <f>VLOOKUP(A1403,Tabel1[[PrøveID]:[Longitude]],5,FALSE)</f>
        <v>55.653329999999997</v>
      </c>
      <c r="E1403">
        <f>VLOOKUP(A1403,Tabel1[[PrøveID]:[Longitude]],6,FALSE)</f>
        <v>11.92745</v>
      </c>
      <c r="F1403" t="str">
        <f>VLOOKUP(A1403,Tabel1[[PrøveID]:[Longitude]],4,FALSE)</f>
        <v>Roskilde fjord</v>
      </c>
      <c r="G1403" s="24" t="str">
        <f>VLOOKUP(H1403,Datasæt_Analysesystemer!$D$3:$E$68,2,FALSE)</f>
        <v>Eriocheir sinensis</v>
      </c>
      <c r="H1403" t="s">
        <v>1031</v>
      </c>
      <c r="I1403" t="str">
        <f>VLOOKUP(H1403,Datasæt_Analysesystemer!$D$2:$F$68,3,FALSE)</f>
        <v>Invasiv</v>
      </c>
      <c r="J1403" t="s">
        <v>738</v>
      </c>
      <c r="K1403" t="s">
        <v>747</v>
      </c>
      <c r="L1403" t="s">
        <v>768</v>
      </c>
      <c r="M1403" t="str">
        <f t="shared" si="21"/>
        <v>Absent</v>
      </c>
    </row>
    <row r="1404" spans="1:13" x14ac:dyDescent="0.25">
      <c r="A1404" t="s">
        <v>792</v>
      </c>
      <c r="B1404" t="str">
        <f>VLOOKUP(A1404,Tabel1[[PrøveID]:[Longitude]],3,FALSE)</f>
        <v>Miljøstyrelsen</v>
      </c>
      <c r="C1404" s="83" t="str">
        <f>VLOOKUP(A1404,Tabel1[[PrøveID]:[Longitude]],2,FALSE)</f>
        <v>26-04-2022</v>
      </c>
      <c r="D1404">
        <f>VLOOKUP(A1404,Tabel1[[PrøveID]:[Longitude]],5,FALSE)</f>
        <v>55.653329999999997</v>
      </c>
      <c r="E1404">
        <f>VLOOKUP(A1404,Tabel1[[PrøveID]:[Longitude]],6,FALSE)</f>
        <v>11.92745</v>
      </c>
      <c r="F1404" t="str">
        <f>VLOOKUP(A1404,Tabel1[[PrøveID]:[Longitude]],4,FALSE)</f>
        <v>Roskilde fjord</v>
      </c>
      <c r="G1404" s="24" t="str">
        <f>VLOOKUP(H1404,Datasæt_Analysesystemer!$D$3:$E$68,2,FALSE)</f>
        <v>Rhithropanopeus harrisii</v>
      </c>
      <c r="H1404" t="s">
        <v>1090</v>
      </c>
      <c r="I1404" t="str">
        <f>VLOOKUP(H1404,Datasæt_Analysesystemer!$D$2:$F$68,3,FALSE)</f>
        <v>Invasiv</v>
      </c>
      <c r="J1404" t="s">
        <v>738</v>
      </c>
      <c r="K1404" t="s">
        <v>747</v>
      </c>
      <c r="L1404" t="s">
        <v>768</v>
      </c>
      <c r="M1404" t="str">
        <f t="shared" si="21"/>
        <v>Absent</v>
      </c>
    </row>
    <row r="1405" spans="1:13" x14ac:dyDescent="0.25">
      <c r="A1405" t="s">
        <v>792</v>
      </c>
      <c r="B1405" t="str">
        <f>VLOOKUP(A1405,Tabel1[[PrøveID]:[Longitude]],3,FALSE)</f>
        <v>Miljøstyrelsen</v>
      </c>
      <c r="C1405" s="83" t="str">
        <f>VLOOKUP(A1405,Tabel1[[PrøveID]:[Longitude]],2,FALSE)</f>
        <v>26-04-2022</v>
      </c>
      <c r="D1405">
        <f>VLOOKUP(A1405,Tabel1[[PrøveID]:[Longitude]],5,FALSE)</f>
        <v>55.653329999999997</v>
      </c>
      <c r="E1405">
        <f>VLOOKUP(A1405,Tabel1[[PrøveID]:[Longitude]],6,FALSE)</f>
        <v>11.92745</v>
      </c>
      <c r="F1405" t="str">
        <f>VLOOKUP(A1405,Tabel1[[PrøveID]:[Longitude]],4,FALSE)</f>
        <v>Roskilde fjord</v>
      </c>
      <c r="G1405" s="24" t="str">
        <f>VLOOKUP(H1405,Datasæt_Analysesystemer!$D$3:$E$68,2,FALSE)</f>
        <v>Rhithropanopeus harrisii</v>
      </c>
      <c r="H1405" t="s">
        <v>1090</v>
      </c>
      <c r="I1405" t="str">
        <f>VLOOKUP(H1405,Datasæt_Analysesystemer!$D$2:$F$68,3,FALSE)</f>
        <v>Invasiv</v>
      </c>
      <c r="J1405" t="s">
        <v>744</v>
      </c>
      <c r="K1405" t="s">
        <v>747</v>
      </c>
      <c r="L1405" t="s">
        <v>768</v>
      </c>
      <c r="M1405" t="str">
        <f t="shared" si="21"/>
        <v>Absent</v>
      </c>
    </row>
    <row r="1406" spans="1:13" x14ac:dyDescent="0.25">
      <c r="A1406" t="s">
        <v>792</v>
      </c>
      <c r="B1406" t="str">
        <f>VLOOKUP(A1406,Tabel1[[PrøveID]:[Longitude]],3,FALSE)</f>
        <v>Miljøstyrelsen</v>
      </c>
      <c r="C1406" s="83" t="str">
        <f>VLOOKUP(A1406,Tabel1[[PrøveID]:[Longitude]],2,FALSE)</f>
        <v>26-04-2022</v>
      </c>
      <c r="D1406">
        <f>VLOOKUP(A1406,Tabel1[[PrøveID]:[Longitude]],5,FALSE)</f>
        <v>55.653329999999997</v>
      </c>
      <c r="E1406">
        <f>VLOOKUP(A1406,Tabel1[[PrøveID]:[Longitude]],6,FALSE)</f>
        <v>11.92745</v>
      </c>
      <c r="F1406" t="str">
        <f>VLOOKUP(A1406,Tabel1[[PrøveID]:[Longitude]],4,FALSE)</f>
        <v>Roskilde fjord</v>
      </c>
      <c r="G1406" s="24" t="str">
        <f>VLOOKUP(H1406,Datasæt_Analysesystemer!$D$3:$E$68,2,FALSE)</f>
        <v>Oncorhyncus gorbuscha</v>
      </c>
      <c r="H1406" t="s">
        <v>799</v>
      </c>
      <c r="I1406" t="str">
        <f>VLOOKUP(H1406,Datasæt_Analysesystemer!$D$2:$F$68,3,FALSE)</f>
        <v>Invasiv</v>
      </c>
      <c r="J1406" t="s">
        <v>738</v>
      </c>
      <c r="K1406" t="s">
        <v>747</v>
      </c>
      <c r="L1406" t="s">
        <v>768</v>
      </c>
      <c r="M1406" t="str">
        <f t="shared" si="21"/>
        <v>Absent</v>
      </c>
    </row>
    <row r="1407" spans="1:13" x14ac:dyDescent="0.25">
      <c r="A1407" t="s">
        <v>792</v>
      </c>
      <c r="B1407" t="str">
        <f>VLOOKUP(A1407,Tabel1[[PrøveID]:[Longitude]],3,FALSE)</f>
        <v>Miljøstyrelsen</v>
      </c>
      <c r="C1407" s="83" t="str">
        <f>VLOOKUP(A1407,Tabel1[[PrøveID]:[Longitude]],2,FALSE)</f>
        <v>26-04-2022</v>
      </c>
      <c r="D1407">
        <f>VLOOKUP(A1407,Tabel1[[PrøveID]:[Longitude]],5,FALSE)</f>
        <v>55.653329999999997</v>
      </c>
      <c r="E1407">
        <f>VLOOKUP(A1407,Tabel1[[PrøveID]:[Longitude]],6,FALSE)</f>
        <v>11.92745</v>
      </c>
      <c r="F1407" t="str">
        <f>VLOOKUP(A1407,Tabel1[[PrøveID]:[Longitude]],4,FALSE)</f>
        <v>Roskilde fjord</v>
      </c>
      <c r="G1407" s="24" t="str">
        <f>VLOOKUP(H1407,Datasæt_Analysesystemer!$D$3:$E$68,2,FALSE)</f>
        <v>Oncorhyncus gorbuscha</v>
      </c>
      <c r="H1407" t="s">
        <v>799</v>
      </c>
      <c r="I1407" t="str">
        <f>VLOOKUP(H1407,Datasæt_Analysesystemer!$D$2:$F$68,3,FALSE)</f>
        <v>Invasiv</v>
      </c>
      <c r="J1407" t="s">
        <v>744</v>
      </c>
      <c r="K1407" t="s">
        <v>747</v>
      </c>
      <c r="L1407" t="s">
        <v>768</v>
      </c>
      <c r="M1407" t="str">
        <f t="shared" si="21"/>
        <v>Absent</v>
      </c>
    </row>
    <row r="1408" spans="1:13" x14ac:dyDescent="0.25">
      <c r="A1408" t="s">
        <v>792</v>
      </c>
      <c r="B1408" t="str">
        <f>VLOOKUP(A1408,Tabel1[[PrøveID]:[Longitude]],3,FALSE)</f>
        <v>Miljøstyrelsen</v>
      </c>
      <c r="C1408" s="83" t="str">
        <f>VLOOKUP(A1408,Tabel1[[PrøveID]:[Longitude]],2,FALSE)</f>
        <v>26-04-2022</v>
      </c>
      <c r="D1408">
        <f>VLOOKUP(A1408,Tabel1[[PrøveID]:[Longitude]],5,FALSE)</f>
        <v>55.653329999999997</v>
      </c>
      <c r="E1408">
        <f>VLOOKUP(A1408,Tabel1[[PrøveID]:[Longitude]],6,FALSE)</f>
        <v>11.92745</v>
      </c>
      <c r="F1408" t="str">
        <f>VLOOKUP(A1408,Tabel1[[PrøveID]:[Longitude]],4,FALSE)</f>
        <v>Roskilde fjord</v>
      </c>
      <c r="G1408" s="24" t="str">
        <f>VLOOKUP(H1408,Datasæt_Analysesystemer!$D$3:$E$68,2,FALSE)</f>
        <v>Magallana gigas</v>
      </c>
      <c r="H1408" t="s">
        <v>1100</v>
      </c>
      <c r="I1408" t="str">
        <f>VLOOKUP(H1408,Datasæt_Analysesystemer!$D$2:$F$68,3,FALSE)</f>
        <v>Invasiv</v>
      </c>
      <c r="J1408" t="s">
        <v>744</v>
      </c>
      <c r="K1408" t="s">
        <v>747</v>
      </c>
      <c r="L1408" t="s">
        <v>768</v>
      </c>
      <c r="M1408" t="str">
        <f t="shared" si="21"/>
        <v>Absent</v>
      </c>
    </row>
    <row r="1409" spans="1:13" x14ac:dyDescent="0.25">
      <c r="A1409" t="s">
        <v>792</v>
      </c>
      <c r="B1409" t="str">
        <f>VLOOKUP(A1409,Tabel1[[PrøveID]:[Longitude]],3,FALSE)</f>
        <v>Miljøstyrelsen</v>
      </c>
      <c r="C1409" s="83" t="str">
        <f>VLOOKUP(A1409,Tabel1[[PrøveID]:[Longitude]],2,FALSE)</f>
        <v>26-04-2022</v>
      </c>
      <c r="D1409">
        <f>VLOOKUP(A1409,Tabel1[[PrøveID]:[Longitude]],5,FALSE)</f>
        <v>55.653329999999997</v>
      </c>
      <c r="E1409">
        <f>VLOOKUP(A1409,Tabel1[[PrøveID]:[Longitude]],6,FALSE)</f>
        <v>11.92745</v>
      </c>
      <c r="F1409" t="str">
        <f>VLOOKUP(A1409,Tabel1[[PrøveID]:[Longitude]],4,FALSE)</f>
        <v>Roskilde fjord</v>
      </c>
      <c r="G1409" s="24" t="str">
        <f>VLOOKUP(H1409,Datasæt_Analysesystemer!$D$3:$E$68,2,FALSE)</f>
        <v>Magallana gigas</v>
      </c>
      <c r="H1409" t="s">
        <v>1100</v>
      </c>
      <c r="I1409" t="str">
        <f>VLOOKUP(H1409,Datasæt_Analysesystemer!$D$2:$F$68,3,FALSE)</f>
        <v>Invasiv</v>
      </c>
      <c r="J1409" t="s">
        <v>738</v>
      </c>
      <c r="K1409" t="s">
        <v>747</v>
      </c>
      <c r="L1409" t="s">
        <v>768</v>
      </c>
      <c r="M1409" t="str">
        <f t="shared" si="21"/>
        <v>Absent</v>
      </c>
    </row>
    <row r="1410" spans="1:13" x14ac:dyDescent="0.25">
      <c r="A1410" t="s">
        <v>792</v>
      </c>
      <c r="B1410" t="str">
        <f>VLOOKUP(A1410,Tabel1[[PrøveID]:[Longitude]],3,FALSE)</f>
        <v>Miljøstyrelsen</v>
      </c>
      <c r="C1410" s="83" t="str">
        <f>VLOOKUP(A1410,Tabel1[[PrøveID]:[Longitude]],2,FALSE)</f>
        <v>26-04-2022</v>
      </c>
      <c r="D1410">
        <f>VLOOKUP(A1410,Tabel1[[PrøveID]:[Longitude]],5,FALSE)</f>
        <v>55.653329999999997</v>
      </c>
      <c r="E1410">
        <f>VLOOKUP(A1410,Tabel1[[PrøveID]:[Longitude]],6,FALSE)</f>
        <v>11.92745</v>
      </c>
      <c r="F1410" t="str">
        <f>VLOOKUP(A1410,Tabel1[[PrøveID]:[Longitude]],4,FALSE)</f>
        <v>Roskilde fjord</v>
      </c>
      <c r="G1410" s="24" t="str">
        <f>VLOOKUP(H1410,Datasæt_Analysesystemer!$D$3:$E$68,2,FALSE)</f>
        <v>Neogobius melanostomus</v>
      </c>
      <c r="H1410" t="s">
        <v>1089</v>
      </c>
      <c r="I1410" t="str">
        <f>VLOOKUP(H1410,Datasæt_Analysesystemer!$D$2:$F$68,3,FALSE)</f>
        <v>Invasiv</v>
      </c>
      <c r="J1410" t="s">
        <v>744</v>
      </c>
      <c r="K1410" t="s">
        <v>802</v>
      </c>
      <c r="L1410" t="s">
        <v>741</v>
      </c>
      <c r="M1410" t="str">
        <f t="shared" ref="M1410:M1473" si="22">IF(K1410="Present",K1410&amp;"_"&amp;L1410,K1410)</f>
        <v>Present_Ct&lt;41</v>
      </c>
    </row>
    <row r="1411" spans="1:13" x14ac:dyDescent="0.25">
      <c r="A1411" t="s">
        <v>792</v>
      </c>
      <c r="B1411" t="str">
        <f>VLOOKUP(A1411,Tabel1[[PrøveID]:[Longitude]],3,FALSE)</f>
        <v>Miljøstyrelsen</v>
      </c>
      <c r="C1411" s="83" t="str">
        <f>VLOOKUP(A1411,Tabel1[[PrøveID]:[Longitude]],2,FALSE)</f>
        <v>26-04-2022</v>
      </c>
      <c r="D1411">
        <f>VLOOKUP(A1411,Tabel1[[PrøveID]:[Longitude]],5,FALSE)</f>
        <v>55.653329999999997</v>
      </c>
      <c r="E1411">
        <f>VLOOKUP(A1411,Tabel1[[PrøveID]:[Longitude]],6,FALSE)</f>
        <v>11.92745</v>
      </c>
      <c r="F1411" t="str">
        <f>VLOOKUP(A1411,Tabel1[[PrøveID]:[Longitude]],4,FALSE)</f>
        <v>Roskilde fjord</v>
      </c>
      <c r="G1411" s="24" t="str">
        <f>VLOOKUP(H1411,Datasæt_Analysesystemer!$D$3:$E$68,2,FALSE)</f>
        <v>Neogobius melanostomus</v>
      </c>
      <c r="H1411" t="s">
        <v>1089</v>
      </c>
      <c r="I1411" t="str">
        <f>VLOOKUP(H1411,Datasæt_Analysesystemer!$D$2:$F$68,3,FALSE)</f>
        <v>Invasiv</v>
      </c>
      <c r="J1411" t="s">
        <v>738</v>
      </c>
      <c r="K1411" t="s">
        <v>747</v>
      </c>
      <c r="L1411" t="s">
        <v>768</v>
      </c>
      <c r="M1411" t="str">
        <f t="shared" si="22"/>
        <v>Absent</v>
      </c>
    </row>
    <row r="1412" spans="1:13" x14ac:dyDescent="0.25">
      <c r="A1412" t="s">
        <v>757</v>
      </c>
      <c r="B1412" t="str">
        <f>VLOOKUP(A1412,Tabel1[[PrøveID]:[Longitude]],3,FALSE)</f>
        <v>DNA på Forkant</v>
      </c>
      <c r="C1412" s="83" t="str">
        <f>VLOOKUP(A1412,Tabel1[[PrøveID]:[Longitude]],2,FALSE)</f>
        <v>20-04-2022</v>
      </c>
      <c r="D1412">
        <f>VLOOKUP(A1412,Tabel1[[PrøveID]:[Longitude]],5,FALSE)</f>
        <v>57.058055000000003</v>
      </c>
      <c r="E1412">
        <f>VLOOKUP(A1412,Tabel1[[PrøveID]:[Longitude]],6,FALSE)</f>
        <v>9.9044240000000006</v>
      </c>
      <c r="F1412" t="str">
        <f>VLOOKUP(A1412,Tabel1[[PrøveID]:[Longitude]],4,FALSE)</f>
        <v>Limfjorden, Aalborg, vestre bådehavn</v>
      </c>
      <c r="G1412" s="24" t="str">
        <f>VLOOKUP(H1412,Datasæt_Analysesystemer!$D$3:$E$68,2,FALSE)</f>
        <v>Perca fluviatilis</v>
      </c>
      <c r="H1412" t="s">
        <v>804</v>
      </c>
      <c r="I1412" t="str">
        <f>VLOOKUP(H1412,Datasæt_Analysesystemer!$D$2:$F$68,3,FALSE)</f>
        <v>Almindelig</v>
      </c>
      <c r="J1412" t="s">
        <v>744</v>
      </c>
      <c r="K1412" t="s">
        <v>747</v>
      </c>
      <c r="L1412" t="s">
        <v>768</v>
      </c>
      <c r="M1412" t="str">
        <f t="shared" si="22"/>
        <v>Absent</v>
      </c>
    </row>
    <row r="1413" spans="1:13" x14ac:dyDescent="0.25">
      <c r="A1413" t="s">
        <v>757</v>
      </c>
      <c r="B1413" t="str">
        <f>VLOOKUP(A1413,Tabel1[[PrøveID]:[Longitude]],3,FALSE)</f>
        <v>DNA på Forkant</v>
      </c>
      <c r="C1413" s="83" t="str">
        <f>VLOOKUP(A1413,Tabel1[[PrøveID]:[Longitude]],2,FALSE)</f>
        <v>20-04-2022</v>
      </c>
      <c r="D1413">
        <f>VLOOKUP(A1413,Tabel1[[PrøveID]:[Longitude]],5,FALSE)</f>
        <v>57.058055000000003</v>
      </c>
      <c r="E1413">
        <f>VLOOKUP(A1413,Tabel1[[PrøveID]:[Longitude]],6,FALSE)</f>
        <v>9.9044240000000006</v>
      </c>
      <c r="F1413" t="str">
        <f>VLOOKUP(A1413,Tabel1[[PrøveID]:[Longitude]],4,FALSE)</f>
        <v>Limfjorden, Aalborg, vestre bådehavn</v>
      </c>
      <c r="G1413" s="24" t="str">
        <f>VLOOKUP(H1413,Datasæt_Analysesystemer!$D$3:$E$68,2,FALSE)</f>
        <v>Perca fluviatilis</v>
      </c>
      <c r="H1413" t="s">
        <v>804</v>
      </c>
      <c r="I1413" t="str">
        <f>VLOOKUP(H1413,Datasæt_Analysesystemer!$D$2:$F$68,3,FALSE)</f>
        <v>Almindelig</v>
      </c>
      <c r="J1413" t="s">
        <v>738</v>
      </c>
      <c r="K1413" t="s">
        <v>747</v>
      </c>
      <c r="L1413" t="s">
        <v>768</v>
      </c>
      <c r="M1413" t="str">
        <f t="shared" si="22"/>
        <v>Absent</v>
      </c>
    </row>
    <row r="1414" spans="1:13" x14ac:dyDescent="0.25">
      <c r="A1414" t="s">
        <v>757</v>
      </c>
      <c r="B1414" t="str">
        <f>VLOOKUP(A1414,Tabel1[[PrøveID]:[Longitude]],3,FALSE)</f>
        <v>DNA på Forkant</v>
      </c>
      <c r="C1414" s="83" t="str">
        <f>VLOOKUP(A1414,Tabel1[[PrøveID]:[Longitude]],2,FALSE)</f>
        <v>20-04-2022</v>
      </c>
      <c r="D1414">
        <f>VLOOKUP(A1414,Tabel1[[PrøveID]:[Longitude]],5,FALSE)</f>
        <v>57.058055000000003</v>
      </c>
      <c r="E1414">
        <f>VLOOKUP(A1414,Tabel1[[PrøveID]:[Longitude]],6,FALSE)</f>
        <v>9.9044240000000006</v>
      </c>
      <c r="F1414" t="str">
        <f>VLOOKUP(A1414,Tabel1[[PrøveID]:[Longitude]],4,FALSE)</f>
        <v>Limfjorden, Aalborg, vestre bådehavn</v>
      </c>
      <c r="G1414" s="24" t="str">
        <f>VLOOKUP(H1414,Datasæt_Analysesystemer!$D$3:$E$68,2,FALSE)</f>
        <v>Platichthys flesus</v>
      </c>
      <c r="H1414" t="s">
        <v>793</v>
      </c>
      <c r="I1414" t="str">
        <f>VLOOKUP(H1414,Datasæt_Analysesystemer!$D$2:$F$68,3,FALSE)</f>
        <v>Almindelig</v>
      </c>
      <c r="J1414" t="s">
        <v>738</v>
      </c>
      <c r="K1414" t="s">
        <v>747</v>
      </c>
      <c r="L1414" t="s">
        <v>768</v>
      </c>
      <c r="M1414" t="str">
        <f t="shared" si="22"/>
        <v>Absent</v>
      </c>
    </row>
    <row r="1415" spans="1:13" x14ac:dyDescent="0.25">
      <c r="A1415" t="s">
        <v>757</v>
      </c>
      <c r="B1415" t="str">
        <f>VLOOKUP(A1415,Tabel1[[PrøveID]:[Longitude]],3,FALSE)</f>
        <v>DNA på Forkant</v>
      </c>
      <c r="C1415" s="83" t="str">
        <f>VLOOKUP(A1415,Tabel1[[PrøveID]:[Longitude]],2,FALSE)</f>
        <v>20-04-2022</v>
      </c>
      <c r="D1415">
        <f>VLOOKUP(A1415,Tabel1[[PrøveID]:[Longitude]],5,FALSE)</f>
        <v>57.058055000000003</v>
      </c>
      <c r="E1415">
        <f>VLOOKUP(A1415,Tabel1[[PrøveID]:[Longitude]],6,FALSE)</f>
        <v>9.9044240000000006</v>
      </c>
      <c r="F1415" t="str">
        <f>VLOOKUP(A1415,Tabel1[[PrøveID]:[Longitude]],4,FALSE)</f>
        <v>Limfjorden, Aalborg, vestre bådehavn</v>
      </c>
      <c r="G1415" s="24" t="str">
        <f>VLOOKUP(H1415,Datasæt_Analysesystemer!$D$3:$E$68,2,FALSE)</f>
        <v>Platichthys flesus</v>
      </c>
      <c r="H1415" t="s">
        <v>793</v>
      </c>
      <c r="I1415" t="str">
        <f>VLOOKUP(H1415,Datasæt_Analysesystemer!$D$2:$F$68,3,FALSE)</f>
        <v>Almindelig</v>
      </c>
      <c r="J1415" t="s">
        <v>738</v>
      </c>
      <c r="K1415" t="s">
        <v>747</v>
      </c>
      <c r="L1415" t="s">
        <v>768</v>
      </c>
      <c r="M1415" t="str">
        <f t="shared" si="22"/>
        <v>Absent</v>
      </c>
    </row>
    <row r="1416" spans="1:13" x14ac:dyDescent="0.25">
      <c r="A1416" t="s">
        <v>757</v>
      </c>
      <c r="B1416" t="str">
        <f>VLOOKUP(A1416,Tabel1[[PrøveID]:[Longitude]],3,FALSE)</f>
        <v>DNA på Forkant</v>
      </c>
      <c r="C1416" s="83" t="str">
        <f>VLOOKUP(A1416,Tabel1[[PrøveID]:[Longitude]],2,FALSE)</f>
        <v>20-04-2022</v>
      </c>
      <c r="D1416">
        <f>VLOOKUP(A1416,Tabel1[[PrøveID]:[Longitude]],5,FALSE)</f>
        <v>57.058055000000003</v>
      </c>
      <c r="E1416">
        <f>VLOOKUP(A1416,Tabel1[[PrøveID]:[Longitude]],6,FALSE)</f>
        <v>9.9044240000000006</v>
      </c>
      <c r="F1416" t="str">
        <f>VLOOKUP(A1416,Tabel1[[PrøveID]:[Longitude]],4,FALSE)</f>
        <v>Limfjorden, Aalborg, vestre bådehavn</v>
      </c>
      <c r="G1416" s="24" t="str">
        <f>VLOOKUP(H1416,Datasæt_Analysesystemer!$D$3:$E$68,2,FALSE)</f>
        <v>Magallana gigas</v>
      </c>
      <c r="H1416" t="s">
        <v>1100</v>
      </c>
      <c r="I1416" t="str">
        <f>VLOOKUP(H1416,Datasæt_Analysesystemer!$D$2:$F$68,3,FALSE)</f>
        <v>Invasiv</v>
      </c>
      <c r="J1416" t="s">
        <v>738</v>
      </c>
      <c r="K1416" t="s">
        <v>802</v>
      </c>
      <c r="L1416" t="s">
        <v>741</v>
      </c>
      <c r="M1416" t="str">
        <f t="shared" si="22"/>
        <v>Present_Ct&lt;41</v>
      </c>
    </row>
    <row r="1417" spans="1:13" x14ac:dyDescent="0.25">
      <c r="A1417" t="s">
        <v>757</v>
      </c>
      <c r="B1417" t="str">
        <f>VLOOKUP(A1417,Tabel1[[PrøveID]:[Longitude]],3,FALSE)</f>
        <v>DNA på Forkant</v>
      </c>
      <c r="C1417" s="83" t="str">
        <f>VLOOKUP(A1417,Tabel1[[PrøveID]:[Longitude]],2,FALSE)</f>
        <v>20-04-2022</v>
      </c>
      <c r="D1417">
        <f>VLOOKUP(A1417,Tabel1[[PrøveID]:[Longitude]],5,FALSE)</f>
        <v>57.058055000000003</v>
      </c>
      <c r="E1417">
        <f>VLOOKUP(A1417,Tabel1[[PrøveID]:[Longitude]],6,FALSE)</f>
        <v>9.9044240000000006</v>
      </c>
      <c r="F1417" t="str">
        <f>VLOOKUP(A1417,Tabel1[[PrøveID]:[Longitude]],4,FALSE)</f>
        <v>Limfjorden, Aalborg, vestre bådehavn</v>
      </c>
      <c r="G1417" s="24" t="str">
        <f>VLOOKUP(H1417,Datasæt_Analysesystemer!$D$3:$E$68,2,FALSE)</f>
        <v>Magallana gigas</v>
      </c>
      <c r="H1417" t="s">
        <v>1100</v>
      </c>
      <c r="I1417" t="str">
        <f>VLOOKUP(H1417,Datasæt_Analysesystemer!$D$2:$F$68,3,FALSE)</f>
        <v>Invasiv</v>
      </c>
      <c r="J1417" t="s">
        <v>738</v>
      </c>
      <c r="K1417" t="s">
        <v>802</v>
      </c>
      <c r="L1417" t="s">
        <v>741</v>
      </c>
      <c r="M1417" t="str">
        <f t="shared" si="22"/>
        <v>Present_Ct&lt;41</v>
      </c>
    </row>
    <row r="1418" spans="1:13" x14ac:dyDescent="0.25">
      <c r="A1418" t="s">
        <v>757</v>
      </c>
      <c r="B1418" t="str">
        <f>VLOOKUP(A1418,Tabel1[[PrøveID]:[Longitude]],3,FALSE)</f>
        <v>DNA på Forkant</v>
      </c>
      <c r="C1418" s="83" t="str">
        <f>VLOOKUP(A1418,Tabel1[[PrøveID]:[Longitude]],2,FALSE)</f>
        <v>20-04-2022</v>
      </c>
      <c r="D1418">
        <f>VLOOKUP(A1418,Tabel1[[PrøveID]:[Longitude]],5,FALSE)</f>
        <v>57.058055000000003</v>
      </c>
      <c r="E1418">
        <f>VLOOKUP(A1418,Tabel1[[PrøveID]:[Longitude]],6,FALSE)</f>
        <v>9.9044240000000006</v>
      </c>
      <c r="F1418" t="str">
        <f>VLOOKUP(A1418,Tabel1[[PrøveID]:[Longitude]],4,FALSE)</f>
        <v>Limfjorden, Aalborg, vestre bådehavn</v>
      </c>
      <c r="G1418" s="24" t="str">
        <f>VLOOKUP(H1418,Datasæt_Analysesystemer!$D$3:$E$68,2,FALSE)</f>
        <v>Lutra lutra</v>
      </c>
      <c r="H1418" t="s">
        <v>818</v>
      </c>
      <c r="I1418" t="str">
        <f>VLOOKUP(H1418,Datasæt_Analysesystemer!$D$2:$F$68,3,FALSE)</f>
        <v>Almindelig</v>
      </c>
      <c r="J1418" t="s">
        <v>738</v>
      </c>
      <c r="K1418" t="s">
        <v>747</v>
      </c>
      <c r="L1418" t="s">
        <v>768</v>
      </c>
      <c r="M1418" t="str">
        <f t="shared" si="22"/>
        <v>Absent</v>
      </c>
    </row>
    <row r="1419" spans="1:13" x14ac:dyDescent="0.25">
      <c r="A1419" t="s">
        <v>757</v>
      </c>
      <c r="B1419" t="str">
        <f>VLOOKUP(A1419,Tabel1[[PrøveID]:[Longitude]],3,FALSE)</f>
        <v>DNA på Forkant</v>
      </c>
      <c r="C1419" s="83" t="str">
        <f>VLOOKUP(A1419,Tabel1[[PrøveID]:[Longitude]],2,FALSE)</f>
        <v>20-04-2022</v>
      </c>
      <c r="D1419">
        <f>VLOOKUP(A1419,Tabel1[[PrøveID]:[Longitude]],5,FALSE)</f>
        <v>57.058055000000003</v>
      </c>
      <c r="E1419">
        <f>VLOOKUP(A1419,Tabel1[[PrøveID]:[Longitude]],6,FALSE)</f>
        <v>9.9044240000000006</v>
      </c>
      <c r="F1419" t="str">
        <f>VLOOKUP(A1419,Tabel1[[PrøveID]:[Longitude]],4,FALSE)</f>
        <v>Limfjorden, Aalborg, vestre bådehavn</v>
      </c>
      <c r="G1419" s="24" t="str">
        <f>VLOOKUP(H1419,Datasæt_Analysesystemer!$D$3:$E$68,2,FALSE)</f>
        <v>Lutra lutra</v>
      </c>
      <c r="H1419" t="s">
        <v>818</v>
      </c>
      <c r="I1419" t="str">
        <f>VLOOKUP(H1419,Datasæt_Analysesystemer!$D$2:$F$68,3,FALSE)</f>
        <v>Almindelig</v>
      </c>
      <c r="J1419" t="s">
        <v>738</v>
      </c>
      <c r="K1419" t="s">
        <v>747</v>
      </c>
      <c r="L1419" t="s">
        <v>768</v>
      </c>
      <c r="M1419" t="str">
        <f t="shared" si="22"/>
        <v>Absent</v>
      </c>
    </row>
    <row r="1420" spans="1:13" x14ac:dyDescent="0.25">
      <c r="A1420" t="s">
        <v>757</v>
      </c>
      <c r="B1420" t="str">
        <f>VLOOKUP(A1420,Tabel1[[PrøveID]:[Longitude]],3,FALSE)</f>
        <v>DNA på Forkant</v>
      </c>
      <c r="C1420" s="83" t="str">
        <f>VLOOKUP(A1420,Tabel1[[PrøveID]:[Longitude]],2,FALSE)</f>
        <v>20-04-2022</v>
      </c>
      <c r="D1420">
        <f>VLOOKUP(A1420,Tabel1[[PrøveID]:[Longitude]],5,FALSE)</f>
        <v>57.058055000000003</v>
      </c>
      <c r="E1420">
        <f>VLOOKUP(A1420,Tabel1[[PrøveID]:[Longitude]],6,FALSE)</f>
        <v>9.9044240000000006</v>
      </c>
      <c r="F1420" t="str">
        <f>VLOOKUP(A1420,Tabel1[[PrøveID]:[Longitude]],4,FALSE)</f>
        <v>Limfjorden, Aalborg, vestre bådehavn</v>
      </c>
      <c r="G1420" s="24" t="str">
        <f>VLOOKUP(H1420,Datasæt_Analysesystemer!$D$3:$E$68,2,FALSE)</f>
        <v>Callinectes sapidus</v>
      </c>
      <c r="H1420" t="s">
        <v>989</v>
      </c>
      <c r="I1420" t="str">
        <f>VLOOKUP(H1420,Datasæt_Analysesystemer!$D$2:$F$68,3,FALSE)</f>
        <v>Invasiv</v>
      </c>
      <c r="J1420" t="s">
        <v>738</v>
      </c>
      <c r="K1420" t="s">
        <v>747</v>
      </c>
      <c r="L1420" t="s">
        <v>768</v>
      </c>
      <c r="M1420" t="str">
        <f t="shared" si="22"/>
        <v>Absent</v>
      </c>
    </row>
    <row r="1421" spans="1:13" x14ac:dyDescent="0.25">
      <c r="A1421" t="s">
        <v>757</v>
      </c>
      <c r="B1421" t="str">
        <f>VLOOKUP(A1421,Tabel1[[PrøveID]:[Longitude]],3,FALSE)</f>
        <v>DNA på Forkant</v>
      </c>
      <c r="C1421" s="83" t="str">
        <f>VLOOKUP(A1421,Tabel1[[PrøveID]:[Longitude]],2,FALSE)</f>
        <v>20-04-2022</v>
      </c>
      <c r="D1421">
        <f>VLOOKUP(A1421,Tabel1[[PrøveID]:[Longitude]],5,FALSE)</f>
        <v>57.058055000000003</v>
      </c>
      <c r="E1421">
        <f>VLOOKUP(A1421,Tabel1[[PrøveID]:[Longitude]],6,FALSE)</f>
        <v>9.9044240000000006</v>
      </c>
      <c r="F1421" t="str">
        <f>VLOOKUP(A1421,Tabel1[[PrøveID]:[Longitude]],4,FALSE)</f>
        <v>Limfjorden, Aalborg, vestre bådehavn</v>
      </c>
      <c r="G1421" s="24" t="str">
        <f>VLOOKUP(H1421,Datasæt_Analysesystemer!$D$3:$E$68,2,FALSE)</f>
        <v>Callinectes sapidus</v>
      </c>
      <c r="H1421" t="s">
        <v>989</v>
      </c>
      <c r="I1421" t="str">
        <f>VLOOKUP(H1421,Datasæt_Analysesystemer!$D$2:$F$68,3,FALSE)</f>
        <v>Invasiv</v>
      </c>
      <c r="J1421" t="s">
        <v>738</v>
      </c>
      <c r="K1421" t="s">
        <v>747</v>
      </c>
      <c r="L1421" t="s">
        <v>768</v>
      </c>
      <c r="M1421" t="str">
        <f t="shared" si="22"/>
        <v>Absent</v>
      </c>
    </row>
    <row r="1422" spans="1:13" x14ac:dyDescent="0.25">
      <c r="A1422" t="s">
        <v>757</v>
      </c>
      <c r="B1422" t="str">
        <f>VLOOKUP(A1422,Tabel1[[PrøveID]:[Longitude]],3,FALSE)</f>
        <v>DNA på Forkant</v>
      </c>
      <c r="C1422" s="83" t="str">
        <f>VLOOKUP(A1422,Tabel1[[PrøveID]:[Longitude]],2,FALSE)</f>
        <v>20-04-2022</v>
      </c>
      <c r="D1422">
        <f>VLOOKUP(A1422,Tabel1[[PrøveID]:[Longitude]],5,FALSE)</f>
        <v>57.058055000000003</v>
      </c>
      <c r="E1422">
        <f>VLOOKUP(A1422,Tabel1[[PrøveID]:[Longitude]],6,FALSE)</f>
        <v>9.9044240000000006</v>
      </c>
      <c r="F1422" t="str">
        <f>VLOOKUP(A1422,Tabel1[[PrøveID]:[Longitude]],4,FALSE)</f>
        <v>Limfjorden, Aalborg, vestre bådehavn</v>
      </c>
      <c r="G1422" s="24" t="str">
        <f>VLOOKUP(H1422,Datasæt_Analysesystemer!$D$3:$E$68,2,FALSE)</f>
        <v>Mnemiopsis leidyi</v>
      </c>
      <c r="H1422" t="s">
        <v>982</v>
      </c>
      <c r="I1422" t="str">
        <f>VLOOKUP(H1422,Datasæt_Analysesystemer!$D$2:$F$68,3,FALSE)</f>
        <v>Invasiv</v>
      </c>
      <c r="J1422" t="s">
        <v>738</v>
      </c>
      <c r="K1422" t="s">
        <v>747</v>
      </c>
      <c r="L1422" t="s">
        <v>768</v>
      </c>
      <c r="M1422" t="str">
        <f t="shared" si="22"/>
        <v>Absent</v>
      </c>
    </row>
    <row r="1423" spans="1:13" x14ac:dyDescent="0.25">
      <c r="A1423" t="s">
        <v>757</v>
      </c>
      <c r="B1423" t="str">
        <f>VLOOKUP(A1423,Tabel1[[PrøveID]:[Longitude]],3,FALSE)</f>
        <v>DNA på Forkant</v>
      </c>
      <c r="C1423" s="83" t="str">
        <f>VLOOKUP(A1423,Tabel1[[PrøveID]:[Longitude]],2,FALSE)</f>
        <v>20-04-2022</v>
      </c>
      <c r="D1423">
        <f>VLOOKUP(A1423,Tabel1[[PrøveID]:[Longitude]],5,FALSE)</f>
        <v>57.058055000000003</v>
      </c>
      <c r="E1423">
        <f>VLOOKUP(A1423,Tabel1[[PrøveID]:[Longitude]],6,FALSE)</f>
        <v>9.9044240000000006</v>
      </c>
      <c r="F1423" t="str">
        <f>VLOOKUP(A1423,Tabel1[[PrøveID]:[Longitude]],4,FALSE)</f>
        <v>Limfjorden, Aalborg, vestre bådehavn</v>
      </c>
      <c r="G1423" s="24" t="str">
        <f>VLOOKUP(H1423,Datasæt_Analysesystemer!$D$3:$E$68,2,FALSE)</f>
        <v>Mnemiopsis leidyi</v>
      </c>
      <c r="H1423" t="s">
        <v>982</v>
      </c>
      <c r="I1423" t="str">
        <f>VLOOKUP(H1423,Datasæt_Analysesystemer!$D$2:$F$68,3,FALSE)</f>
        <v>Invasiv</v>
      </c>
      <c r="J1423" t="s">
        <v>738</v>
      </c>
      <c r="K1423" t="s">
        <v>747</v>
      </c>
      <c r="L1423" t="s">
        <v>768</v>
      </c>
      <c r="M1423" t="str">
        <f t="shared" si="22"/>
        <v>Absent</v>
      </c>
    </row>
    <row r="1424" spans="1:13" x14ac:dyDescent="0.25">
      <c r="A1424" t="s">
        <v>757</v>
      </c>
      <c r="B1424" t="str">
        <f>VLOOKUP(A1424,Tabel1[[PrøveID]:[Longitude]],3,FALSE)</f>
        <v>DNA på Forkant</v>
      </c>
      <c r="C1424" s="83" t="str">
        <f>VLOOKUP(A1424,Tabel1[[PrøveID]:[Longitude]],2,FALSE)</f>
        <v>20-04-2022</v>
      </c>
      <c r="D1424">
        <f>VLOOKUP(A1424,Tabel1[[PrøveID]:[Longitude]],5,FALSE)</f>
        <v>57.058055000000003</v>
      </c>
      <c r="E1424">
        <f>VLOOKUP(A1424,Tabel1[[PrøveID]:[Longitude]],6,FALSE)</f>
        <v>9.9044240000000006</v>
      </c>
      <c r="F1424" t="str">
        <f>VLOOKUP(A1424,Tabel1[[PrøveID]:[Longitude]],4,FALSE)</f>
        <v>Limfjorden, Aalborg, vestre bådehavn</v>
      </c>
      <c r="G1424" s="24" t="str">
        <f>VLOOKUP(H1424,Datasæt_Analysesystemer!$D$3:$E$68,2,FALSE)</f>
        <v>Hemigrapsus takanoi</v>
      </c>
      <c r="H1424" t="s">
        <v>1098</v>
      </c>
      <c r="I1424" t="str">
        <f>VLOOKUP(H1424,Datasæt_Analysesystemer!$D$2:$F$68,3,FALSE)</f>
        <v>Invasiv</v>
      </c>
      <c r="J1424" t="s">
        <v>738</v>
      </c>
      <c r="K1424" t="s">
        <v>747</v>
      </c>
      <c r="L1424" t="s">
        <v>768</v>
      </c>
      <c r="M1424" t="str">
        <f t="shared" si="22"/>
        <v>Absent</v>
      </c>
    </row>
    <row r="1425" spans="1:13" x14ac:dyDescent="0.25">
      <c r="A1425" t="s">
        <v>757</v>
      </c>
      <c r="B1425" t="str">
        <f>VLOOKUP(A1425,Tabel1[[PrøveID]:[Longitude]],3,FALSE)</f>
        <v>DNA på Forkant</v>
      </c>
      <c r="C1425" s="83" t="str">
        <f>VLOOKUP(A1425,Tabel1[[PrøveID]:[Longitude]],2,FALSE)</f>
        <v>20-04-2022</v>
      </c>
      <c r="D1425">
        <f>VLOOKUP(A1425,Tabel1[[PrøveID]:[Longitude]],5,FALSE)</f>
        <v>57.058055000000003</v>
      </c>
      <c r="E1425">
        <f>VLOOKUP(A1425,Tabel1[[PrøveID]:[Longitude]],6,FALSE)</f>
        <v>9.9044240000000006</v>
      </c>
      <c r="F1425" t="str">
        <f>VLOOKUP(A1425,Tabel1[[PrøveID]:[Longitude]],4,FALSE)</f>
        <v>Limfjorden, Aalborg, vestre bådehavn</v>
      </c>
      <c r="G1425" s="24" t="str">
        <f>VLOOKUP(H1425,Datasæt_Analysesystemer!$D$3:$E$68,2,FALSE)</f>
        <v>Hemigrapsus takanoi</v>
      </c>
      <c r="H1425" t="s">
        <v>1098</v>
      </c>
      <c r="I1425" t="str">
        <f>VLOOKUP(H1425,Datasæt_Analysesystemer!$D$2:$F$68,3,FALSE)</f>
        <v>Invasiv</v>
      </c>
      <c r="J1425" t="s">
        <v>738</v>
      </c>
      <c r="K1425" t="s">
        <v>747</v>
      </c>
      <c r="L1425" t="s">
        <v>768</v>
      </c>
      <c r="M1425" t="str">
        <f t="shared" si="22"/>
        <v>Absent</v>
      </c>
    </row>
    <row r="1426" spans="1:13" x14ac:dyDescent="0.25">
      <c r="A1426" t="s">
        <v>757</v>
      </c>
      <c r="B1426" t="str">
        <f>VLOOKUP(A1426,Tabel1[[PrøveID]:[Longitude]],3,FALSE)</f>
        <v>DNA på Forkant</v>
      </c>
      <c r="C1426" s="83" t="str">
        <f>VLOOKUP(A1426,Tabel1[[PrøveID]:[Longitude]],2,FALSE)</f>
        <v>20-04-2022</v>
      </c>
      <c r="D1426">
        <f>VLOOKUP(A1426,Tabel1[[PrøveID]:[Longitude]],5,FALSE)</f>
        <v>57.058055000000003</v>
      </c>
      <c r="E1426">
        <f>VLOOKUP(A1426,Tabel1[[PrøveID]:[Longitude]],6,FALSE)</f>
        <v>9.9044240000000006</v>
      </c>
      <c r="F1426" t="str">
        <f>VLOOKUP(A1426,Tabel1[[PrøveID]:[Longitude]],4,FALSE)</f>
        <v>Limfjorden, Aalborg, vestre bådehavn</v>
      </c>
      <c r="G1426" s="24" t="str">
        <f>VLOOKUP(H1426,Datasæt_Analysesystemer!$D$3:$E$68,2,FALSE)</f>
        <v>Alexandrium ostenfeldii</v>
      </c>
      <c r="H1426" t="s">
        <v>1179</v>
      </c>
      <c r="I1426" t="str">
        <f>VLOOKUP(H1426,Datasæt_Analysesystemer!$D$2:$F$68,3,FALSE)</f>
        <v>Toksisk</v>
      </c>
      <c r="J1426" t="s">
        <v>744</v>
      </c>
      <c r="K1426" t="s">
        <v>747</v>
      </c>
      <c r="L1426" t="s">
        <v>768</v>
      </c>
      <c r="M1426" t="str">
        <f t="shared" si="22"/>
        <v>Absent</v>
      </c>
    </row>
    <row r="1427" spans="1:13" x14ac:dyDescent="0.25">
      <c r="A1427" t="s">
        <v>757</v>
      </c>
      <c r="B1427" t="str">
        <f>VLOOKUP(A1427,Tabel1[[PrøveID]:[Longitude]],3,FALSE)</f>
        <v>DNA på Forkant</v>
      </c>
      <c r="C1427" s="83" t="str">
        <f>VLOOKUP(A1427,Tabel1[[PrøveID]:[Longitude]],2,FALSE)</f>
        <v>20-04-2022</v>
      </c>
      <c r="D1427">
        <f>VLOOKUP(A1427,Tabel1[[PrøveID]:[Longitude]],5,FALSE)</f>
        <v>57.058055000000003</v>
      </c>
      <c r="E1427">
        <f>VLOOKUP(A1427,Tabel1[[PrøveID]:[Longitude]],6,FALSE)</f>
        <v>9.9044240000000006</v>
      </c>
      <c r="F1427" t="str">
        <f>VLOOKUP(A1427,Tabel1[[PrøveID]:[Longitude]],4,FALSE)</f>
        <v>Limfjorden, Aalborg, vestre bådehavn</v>
      </c>
      <c r="G1427" s="24" t="str">
        <f>VLOOKUP(H1427,Datasæt_Analysesystemer!$D$3:$E$68,2,FALSE)</f>
        <v>Alexandrium ostenfeldii</v>
      </c>
      <c r="H1427" t="s">
        <v>1179</v>
      </c>
      <c r="I1427" t="str">
        <f>VLOOKUP(H1427,Datasæt_Analysesystemer!$D$2:$F$68,3,FALSE)</f>
        <v>Toksisk</v>
      </c>
      <c r="J1427" t="s">
        <v>744</v>
      </c>
      <c r="K1427" t="s">
        <v>747</v>
      </c>
      <c r="L1427" t="s">
        <v>768</v>
      </c>
      <c r="M1427" t="str">
        <f t="shared" si="22"/>
        <v>Absent</v>
      </c>
    </row>
    <row r="1428" spans="1:13" x14ac:dyDescent="0.25">
      <c r="A1428" t="s">
        <v>757</v>
      </c>
      <c r="B1428" t="str">
        <f>VLOOKUP(A1428,Tabel1[[PrøveID]:[Longitude]],3,FALSE)</f>
        <v>DNA på Forkant</v>
      </c>
      <c r="C1428" s="83" t="str">
        <f>VLOOKUP(A1428,Tabel1[[PrøveID]:[Longitude]],2,FALSE)</f>
        <v>20-04-2022</v>
      </c>
      <c r="D1428">
        <f>VLOOKUP(A1428,Tabel1[[PrøveID]:[Longitude]],5,FALSE)</f>
        <v>57.058055000000003</v>
      </c>
      <c r="E1428">
        <f>VLOOKUP(A1428,Tabel1[[PrøveID]:[Longitude]],6,FALSE)</f>
        <v>9.9044240000000006</v>
      </c>
      <c r="F1428" t="str">
        <f>VLOOKUP(A1428,Tabel1[[PrøveID]:[Longitude]],4,FALSE)</f>
        <v>Limfjorden, Aalborg, vestre bådehavn</v>
      </c>
      <c r="G1428" s="24" t="str">
        <f>VLOOKUP(H1428,Datasæt_Analysesystemer!$D$3:$E$68,2,FALSE)</f>
        <v>Prymnesium parvum</v>
      </c>
      <c r="H1428" t="s">
        <v>1180</v>
      </c>
      <c r="I1428" t="str">
        <f>VLOOKUP(H1428,Datasæt_Analysesystemer!$D$2:$F$68,3,FALSE)</f>
        <v>Toksisk</v>
      </c>
      <c r="J1428" t="s">
        <v>738</v>
      </c>
      <c r="K1428" t="s">
        <v>747</v>
      </c>
      <c r="L1428" t="s">
        <v>768</v>
      </c>
      <c r="M1428" t="str">
        <f t="shared" si="22"/>
        <v>Absent</v>
      </c>
    </row>
    <row r="1429" spans="1:13" x14ac:dyDescent="0.25">
      <c r="A1429" t="s">
        <v>757</v>
      </c>
      <c r="B1429" t="str">
        <f>VLOOKUP(A1429,Tabel1[[PrøveID]:[Longitude]],3,FALSE)</f>
        <v>DNA på Forkant</v>
      </c>
      <c r="C1429" s="83" t="str">
        <f>VLOOKUP(A1429,Tabel1[[PrøveID]:[Longitude]],2,FALSE)</f>
        <v>20-04-2022</v>
      </c>
      <c r="D1429">
        <f>VLOOKUP(A1429,Tabel1[[PrøveID]:[Longitude]],5,FALSE)</f>
        <v>57.058055000000003</v>
      </c>
      <c r="E1429">
        <f>VLOOKUP(A1429,Tabel1[[PrøveID]:[Longitude]],6,FALSE)</f>
        <v>9.9044240000000006</v>
      </c>
      <c r="F1429" t="str">
        <f>VLOOKUP(A1429,Tabel1[[PrøveID]:[Longitude]],4,FALSE)</f>
        <v>Limfjorden, Aalborg, vestre bådehavn</v>
      </c>
      <c r="G1429" s="24" t="str">
        <f>VLOOKUP(H1429,Datasæt_Analysesystemer!$D$3:$E$68,2,FALSE)</f>
        <v>Prymnesium parvum</v>
      </c>
      <c r="H1429" t="s">
        <v>1180</v>
      </c>
      <c r="I1429" t="str">
        <f>VLOOKUP(H1429,Datasæt_Analysesystemer!$D$2:$F$68,3,FALSE)</f>
        <v>Toksisk</v>
      </c>
      <c r="J1429" t="s">
        <v>738</v>
      </c>
      <c r="K1429" t="s">
        <v>747</v>
      </c>
      <c r="L1429" t="s">
        <v>768</v>
      </c>
      <c r="M1429" t="str">
        <f t="shared" si="22"/>
        <v>Absent</v>
      </c>
    </row>
    <row r="1430" spans="1:13" x14ac:dyDescent="0.25">
      <c r="A1430" t="s">
        <v>757</v>
      </c>
      <c r="B1430" t="str">
        <f>VLOOKUP(A1430,Tabel1[[PrøveID]:[Longitude]],3,FALSE)</f>
        <v>DNA på Forkant</v>
      </c>
      <c r="C1430" s="83" t="str">
        <f>VLOOKUP(A1430,Tabel1[[PrøveID]:[Longitude]],2,FALSE)</f>
        <v>20-04-2022</v>
      </c>
      <c r="D1430">
        <f>VLOOKUP(A1430,Tabel1[[PrøveID]:[Longitude]],5,FALSE)</f>
        <v>57.058055000000003</v>
      </c>
      <c r="E1430">
        <f>VLOOKUP(A1430,Tabel1[[PrøveID]:[Longitude]],6,FALSE)</f>
        <v>9.9044240000000006</v>
      </c>
      <c r="F1430" t="str">
        <f>VLOOKUP(A1430,Tabel1[[PrøveID]:[Longitude]],4,FALSE)</f>
        <v>Limfjorden, Aalborg, vestre bådehavn</v>
      </c>
      <c r="G1430" s="24" t="str">
        <f>VLOOKUP(H1430,Datasæt_Analysesystemer!$D$3:$E$68,2,FALSE)</f>
        <v>Mya arenaria</v>
      </c>
      <c r="H1430" t="s">
        <v>795</v>
      </c>
      <c r="I1430" t="str">
        <f>VLOOKUP(H1430,Datasæt_Analysesystemer!$D$2:$F$68,3,FALSE)</f>
        <v>Almindelig</v>
      </c>
      <c r="J1430" t="s">
        <v>744</v>
      </c>
      <c r="K1430" t="s">
        <v>747</v>
      </c>
      <c r="L1430" t="s">
        <v>768</v>
      </c>
      <c r="M1430" t="str">
        <f t="shared" si="22"/>
        <v>Absent</v>
      </c>
    </row>
    <row r="1431" spans="1:13" x14ac:dyDescent="0.25">
      <c r="A1431" t="s">
        <v>757</v>
      </c>
      <c r="B1431" t="str">
        <f>VLOOKUP(A1431,Tabel1[[PrøveID]:[Longitude]],3,FALSE)</f>
        <v>DNA på Forkant</v>
      </c>
      <c r="C1431" s="83" t="str">
        <f>VLOOKUP(A1431,Tabel1[[PrøveID]:[Longitude]],2,FALSE)</f>
        <v>20-04-2022</v>
      </c>
      <c r="D1431">
        <f>VLOOKUP(A1431,Tabel1[[PrøveID]:[Longitude]],5,FALSE)</f>
        <v>57.058055000000003</v>
      </c>
      <c r="E1431">
        <f>VLOOKUP(A1431,Tabel1[[PrøveID]:[Longitude]],6,FALSE)</f>
        <v>9.9044240000000006</v>
      </c>
      <c r="F1431" t="str">
        <f>VLOOKUP(A1431,Tabel1[[PrøveID]:[Longitude]],4,FALSE)</f>
        <v>Limfjorden, Aalborg, vestre bådehavn</v>
      </c>
      <c r="G1431" s="24" t="str">
        <f>VLOOKUP(H1431,Datasæt_Analysesystemer!$D$3:$E$68,2,FALSE)</f>
        <v>Mya arenaria</v>
      </c>
      <c r="H1431" t="s">
        <v>795</v>
      </c>
      <c r="I1431" t="str">
        <f>VLOOKUP(H1431,Datasæt_Analysesystemer!$D$2:$F$68,3,FALSE)</f>
        <v>Almindelig</v>
      </c>
      <c r="J1431" t="s">
        <v>738</v>
      </c>
      <c r="K1431" t="s">
        <v>802</v>
      </c>
      <c r="L1431" t="s">
        <v>741</v>
      </c>
      <c r="M1431" t="str">
        <f t="shared" si="22"/>
        <v>Present_Ct&lt;41</v>
      </c>
    </row>
    <row r="1432" spans="1:13" x14ac:dyDescent="0.25">
      <c r="A1432" t="s">
        <v>757</v>
      </c>
      <c r="B1432" t="str">
        <f>VLOOKUP(A1432,Tabel1[[PrøveID]:[Longitude]],3,FALSE)</f>
        <v>DNA på Forkant</v>
      </c>
      <c r="C1432" s="83" t="str">
        <f>VLOOKUP(A1432,Tabel1[[PrøveID]:[Longitude]],2,FALSE)</f>
        <v>20-04-2022</v>
      </c>
      <c r="D1432">
        <f>VLOOKUP(A1432,Tabel1[[PrøveID]:[Longitude]],5,FALSE)</f>
        <v>57.058055000000003</v>
      </c>
      <c r="E1432">
        <f>VLOOKUP(A1432,Tabel1[[PrøveID]:[Longitude]],6,FALSE)</f>
        <v>9.9044240000000006</v>
      </c>
      <c r="F1432" t="str">
        <f>VLOOKUP(A1432,Tabel1[[PrøveID]:[Longitude]],4,FALSE)</f>
        <v>Limfjorden, Aalborg, vestre bådehavn</v>
      </c>
      <c r="G1432" s="24" t="str">
        <f>VLOOKUP(H1432,Datasæt_Analysesystemer!$D$3:$E$68,2,FALSE)</f>
        <v>Anguilla anguilla</v>
      </c>
      <c r="H1432" t="s">
        <v>1005</v>
      </c>
      <c r="I1432" t="str">
        <f>VLOOKUP(H1432,Datasæt_Analysesystemer!$D$2:$F$68,3,FALSE)</f>
        <v>Almindelig</v>
      </c>
      <c r="J1432" t="s">
        <v>744</v>
      </c>
      <c r="K1432" t="s">
        <v>747</v>
      </c>
      <c r="L1432" t="s">
        <v>768</v>
      </c>
      <c r="M1432" t="str">
        <f t="shared" si="22"/>
        <v>Absent</v>
      </c>
    </row>
    <row r="1433" spans="1:13" x14ac:dyDescent="0.25">
      <c r="A1433" t="s">
        <v>757</v>
      </c>
      <c r="B1433" t="str">
        <f>VLOOKUP(A1433,Tabel1[[PrøveID]:[Longitude]],3,FALSE)</f>
        <v>DNA på Forkant</v>
      </c>
      <c r="C1433" s="83" t="str">
        <f>VLOOKUP(A1433,Tabel1[[PrøveID]:[Longitude]],2,FALSE)</f>
        <v>20-04-2022</v>
      </c>
      <c r="D1433">
        <f>VLOOKUP(A1433,Tabel1[[PrøveID]:[Longitude]],5,FALSE)</f>
        <v>57.058055000000003</v>
      </c>
      <c r="E1433">
        <f>VLOOKUP(A1433,Tabel1[[PrøveID]:[Longitude]],6,FALSE)</f>
        <v>9.9044240000000006</v>
      </c>
      <c r="F1433" t="str">
        <f>VLOOKUP(A1433,Tabel1[[PrøveID]:[Longitude]],4,FALSE)</f>
        <v>Limfjorden, Aalborg, vestre bådehavn</v>
      </c>
      <c r="G1433" s="24" t="str">
        <f>VLOOKUP(H1433,Datasæt_Analysesystemer!$D$3:$E$68,2,FALSE)</f>
        <v>Anguilla anguilla</v>
      </c>
      <c r="H1433" t="s">
        <v>1005</v>
      </c>
      <c r="I1433" t="str">
        <f>VLOOKUP(H1433,Datasæt_Analysesystemer!$D$2:$F$68,3,FALSE)</f>
        <v>Almindelig</v>
      </c>
      <c r="J1433" t="s">
        <v>738</v>
      </c>
      <c r="K1433" t="s">
        <v>802</v>
      </c>
      <c r="L1433" t="s">
        <v>741</v>
      </c>
      <c r="M1433" t="str">
        <f t="shared" si="22"/>
        <v>Present_Ct&lt;41</v>
      </c>
    </row>
    <row r="1434" spans="1:13" x14ac:dyDescent="0.25">
      <c r="A1434" t="s">
        <v>757</v>
      </c>
      <c r="B1434" t="str">
        <f>VLOOKUP(A1434,Tabel1[[PrøveID]:[Longitude]],3,FALSE)</f>
        <v>DNA på Forkant</v>
      </c>
      <c r="C1434" s="83" t="str">
        <f>VLOOKUP(A1434,Tabel1[[PrøveID]:[Longitude]],2,FALSE)</f>
        <v>20-04-2022</v>
      </c>
      <c r="D1434">
        <f>VLOOKUP(A1434,Tabel1[[PrøveID]:[Longitude]],5,FALSE)</f>
        <v>57.058055000000003</v>
      </c>
      <c r="E1434">
        <f>VLOOKUP(A1434,Tabel1[[PrøveID]:[Longitude]],6,FALSE)</f>
        <v>9.9044240000000006</v>
      </c>
      <c r="F1434" t="str">
        <f>VLOOKUP(A1434,Tabel1[[PrøveID]:[Longitude]],4,FALSE)</f>
        <v>Limfjorden, Aalborg, vestre bådehavn</v>
      </c>
      <c r="G1434" s="24" t="str">
        <f>VLOOKUP(H1434,Datasæt_Analysesystemer!$D$3:$E$68,2,FALSE)</f>
        <v>Neogobius melanostomus</v>
      </c>
      <c r="H1434" t="s">
        <v>1089</v>
      </c>
      <c r="I1434" t="str">
        <f>VLOOKUP(H1434,Datasæt_Analysesystemer!$D$2:$F$68,3,FALSE)</f>
        <v>Invasiv</v>
      </c>
      <c r="J1434" t="s">
        <v>738</v>
      </c>
      <c r="K1434" t="s">
        <v>747</v>
      </c>
      <c r="L1434" t="s">
        <v>768</v>
      </c>
      <c r="M1434" t="str">
        <f t="shared" si="22"/>
        <v>Absent</v>
      </c>
    </row>
    <row r="1435" spans="1:13" x14ac:dyDescent="0.25">
      <c r="A1435" t="s">
        <v>757</v>
      </c>
      <c r="B1435" t="str">
        <f>VLOOKUP(A1435,Tabel1[[PrøveID]:[Longitude]],3,FALSE)</f>
        <v>DNA på Forkant</v>
      </c>
      <c r="C1435" s="83" t="str">
        <f>VLOOKUP(A1435,Tabel1[[PrøveID]:[Longitude]],2,FALSE)</f>
        <v>20-04-2022</v>
      </c>
      <c r="D1435">
        <f>VLOOKUP(A1435,Tabel1[[PrøveID]:[Longitude]],5,FALSE)</f>
        <v>57.058055000000003</v>
      </c>
      <c r="E1435">
        <f>VLOOKUP(A1435,Tabel1[[PrøveID]:[Longitude]],6,FALSE)</f>
        <v>9.9044240000000006</v>
      </c>
      <c r="F1435" t="str">
        <f>VLOOKUP(A1435,Tabel1[[PrøveID]:[Longitude]],4,FALSE)</f>
        <v>Limfjorden, Aalborg, vestre bådehavn</v>
      </c>
      <c r="G1435" s="24" t="str">
        <f>VLOOKUP(H1435,Datasæt_Analysesystemer!$D$3:$E$68,2,FALSE)</f>
        <v>Neogobius melanostomus</v>
      </c>
      <c r="H1435" t="s">
        <v>1089</v>
      </c>
      <c r="I1435" t="str">
        <f>VLOOKUP(H1435,Datasæt_Analysesystemer!$D$2:$F$68,3,FALSE)</f>
        <v>Invasiv</v>
      </c>
      <c r="J1435" t="s">
        <v>738</v>
      </c>
      <c r="K1435" t="s">
        <v>747</v>
      </c>
      <c r="L1435" t="s">
        <v>768</v>
      </c>
      <c r="M1435" t="str">
        <f t="shared" si="22"/>
        <v>Absent</v>
      </c>
    </row>
    <row r="1436" spans="1:13" x14ac:dyDescent="0.25">
      <c r="A1436" t="s">
        <v>764</v>
      </c>
      <c r="B1436" t="str">
        <f>VLOOKUP(A1436,Tabel1[[PrøveID]:[Longitude]],3,FALSE)</f>
        <v>DNA på Forkant</v>
      </c>
      <c r="C1436" s="83" t="str">
        <f>VLOOKUP(A1436,Tabel1[[PrøveID]:[Longitude]],2,FALSE)</f>
        <v>20-04-2022</v>
      </c>
      <c r="D1436">
        <f>VLOOKUP(A1436,Tabel1[[PrøveID]:[Longitude]],5,FALSE)</f>
        <v>56.551793000000004</v>
      </c>
      <c r="E1436">
        <f>VLOOKUP(A1436,Tabel1[[PrøveID]:[Longitude]],6,FALSE)</f>
        <v>8.3081949999999996</v>
      </c>
      <c r="F1436" t="str">
        <f>VLOOKUP(A1436,Tabel1[[PrøveID]:[Longitude]],4,FALSE)</f>
        <v>Lemvig havn</v>
      </c>
      <c r="G1436" s="24" t="str">
        <f>VLOOKUP(H1436,Datasæt_Analysesystemer!$D$3:$E$68,2,FALSE)</f>
        <v>Platichthys flesus</v>
      </c>
      <c r="H1436" t="s">
        <v>793</v>
      </c>
      <c r="I1436" t="str">
        <f>VLOOKUP(H1436,Datasæt_Analysesystemer!$D$2:$F$68,3,FALSE)</f>
        <v>Almindelig</v>
      </c>
      <c r="J1436" t="s">
        <v>738</v>
      </c>
      <c r="K1436" t="s">
        <v>747</v>
      </c>
      <c r="L1436" t="s">
        <v>768</v>
      </c>
      <c r="M1436" t="str">
        <f t="shared" si="22"/>
        <v>Absent</v>
      </c>
    </row>
    <row r="1437" spans="1:13" x14ac:dyDescent="0.25">
      <c r="A1437" t="s">
        <v>764</v>
      </c>
      <c r="B1437" t="str">
        <f>VLOOKUP(A1437,Tabel1[[PrøveID]:[Longitude]],3,FALSE)</f>
        <v>DNA på Forkant</v>
      </c>
      <c r="C1437" s="83" t="str">
        <f>VLOOKUP(A1437,Tabel1[[PrøveID]:[Longitude]],2,FALSE)</f>
        <v>20-04-2022</v>
      </c>
      <c r="D1437">
        <f>VLOOKUP(A1437,Tabel1[[PrøveID]:[Longitude]],5,FALSE)</f>
        <v>56.551793000000004</v>
      </c>
      <c r="E1437">
        <f>VLOOKUP(A1437,Tabel1[[PrøveID]:[Longitude]],6,FALSE)</f>
        <v>8.3081949999999996</v>
      </c>
      <c r="F1437" t="str">
        <f>VLOOKUP(A1437,Tabel1[[PrøveID]:[Longitude]],4,FALSE)</f>
        <v>Lemvig havn</v>
      </c>
      <c r="G1437" s="24" t="str">
        <f>VLOOKUP(H1437,Datasæt_Analysesystemer!$D$3:$E$68,2,FALSE)</f>
        <v>Platichthys flesus</v>
      </c>
      <c r="H1437" t="s">
        <v>793</v>
      </c>
      <c r="I1437" t="str">
        <f>VLOOKUP(H1437,Datasæt_Analysesystemer!$D$2:$F$68,3,FALSE)</f>
        <v>Almindelig</v>
      </c>
      <c r="J1437" t="s">
        <v>744</v>
      </c>
      <c r="K1437" t="s">
        <v>802</v>
      </c>
      <c r="L1437" t="s">
        <v>741</v>
      </c>
      <c r="M1437" t="str">
        <f t="shared" si="22"/>
        <v>Present_Ct&lt;41</v>
      </c>
    </row>
    <row r="1438" spans="1:13" x14ac:dyDescent="0.25">
      <c r="A1438" t="s">
        <v>764</v>
      </c>
      <c r="B1438" t="str">
        <f>VLOOKUP(A1438,Tabel1[[PrøveID]:[Longitude]],3,FALSE)</f>
        <v>DNA på Forkant</v>
      </c>
      <c r="C1438" s="83" t="str">
        <f>VLOOKUP(A1438,Tabel1[[PrøveID]:[Longitude]],2,FALSE)</f>
        <v>20-04-2022</v>
      </c>
      <c r="D1438">
        <f>VLOOKUP(A1438,Tabel1[[PrøveID]:[Longitude]],5,FALSE)</f>
        <v>56.551793000000004</v>
      </c>
      <c r="E1438">
        <f>VLOOKUP(A1438,Tabel1[[PrøveID]:[Longitude]],6,FALSE)</f>
        <v>8.3081949999999996</v>
      </c>
      <c r="F1438" t="str">
        <f>VLOOKUP(A1438,Tabel1[[PrøveID]:[Longitude]],4,FALSE)</f>
        <v>Lemvig havn</v>
      </c>
      <c r="G1438" s="24" t="str">
        <f>VLOOKUP(H1438,Datasæt_Analysesystemer!$D$3:$E$68,2,FALSE)</f>
        <v>Gadus morhua</v>
      </c>
      <c r="H1438" t="s">
        <v>794</v>
      </c>
      <c r="I1438" t="str">
        <f>VLOOKUP(H1438,Datasæt_Analysesystemer!$D$2:$F$68,3,FALSE)</f>
        <v>Almindelig</v>
      </c>
      <c r="J1438" t="s">
        <v>738</v>
      </c>
      <c r="K1438" t="s">
        <v>802</v>
      </c>
      <c r="L1438" t="s">
        <v>768</v>
      </c>
      <c r="M1438" t="str">
        <f t="shared" si="22"/>
        <v>Present_Ct&gt;41</v>
      </c>
    </row>
    <row r="1439" spans="1:13" x14ac:dyDescent="0.25">
      <c r="A1439" t="s">
        <v>764</v>
      </c>
      <c r="B1439" t="str">
        <f>VLOOKUP(A1439,Tabel1[[PrøveID]:[Longitude]],3,FALSE)</f>
        <v>DNA på Forkant</v>
      </c>
      <c r="C1439" s="83" t="str">
        <f>VLOOKUP(A1439,Tabel1[[PrøveID]:[Longitude]],2,FALSE)</f>
        <v>20-04-2022</v>
      </c>
      <c r="D1439">
        <f>VLOOKUP(A1439,Tabel1[[PrøveID]:[Longitude]],5,FALSE)</f>
        <v>56.551793000000004</v>
      </c>
      <c r="E1439">
        <f>VLOOKUP(A1439,Tabel1[[PrøveID]:[Longitude]],6,FALSE)</f>
        <v>8.3081949999999996</v>
      </c>
      <c r="F1439" t="str">
        <f>VLOOKUP(A1439,Tabel1[[PrøveID]:[Longitude]],4,FALSE)</f>
        <v>Lemvig havn</v>
      </c>
      <c r="G1439" s="24" t="str">
        <f>VLOOKUP(H1439,Datasæt_Analysesystemer!$D$3:$E$68,2,FALSE)</f>
        <v>Gadus morhua</v>
      </c>
      <c r="H1439" t="s">
        <v>794</v>
      </c>
      <c r="I1439" t="str">
        <f>VLOOKUP(H1439,Datasæt_Analysesystemer!$D$2:$F$68,3,FALSE)</f>
        <v>Almindelig</v>
      </c>
      <c r="J1439" t="s">
        <v>738</v>
      </c>
      <c r="K1439" t="s">
        <v>747</v>
      </c>
      <c r="L1439" t="s">
        <v>768</v>
      </c>
      <c r="M1439" t="str">
        <f t="shared" si="22"/>
        <v>Absent</v>
      </c>
    </row>
    <row r="1440" spans="1:13" x14ac:dyDescent="0.25">
      <c r="A1440" t="s">
        <v>764</v>
      </c>
      <c r="B1440" t="str">
        <f>VLOOKUP(A1440,Tabel1[[PrøveID]:[Longitude]],3,FALSE)</f>
        <v>DNA på Forkant</v>
      </c>
      <c r="C1440" s="83" t="str">
        <f>VLOOKUP(A1440,Tabel1[[PrøveID]:[Longitude]],2,FALSE)</f>
        <v>20-04-2022</v>
      </c>
      <c r="D1440">
        <f>VLOOKUP(A1440,Tabel1[[PrøveID]:[Longitude]],5,FALSE)</f>
        <v>56.551793000000004</v>
      </c>
      <c r="E1440">
        <f>VLOOKUP(A1440,Tabel1[[PrøveID]:[Longitude]],6,FALSE)</f>
        <v>8.3081949999999996</v>
      </c>
      <c r="F1440" t="str">
        <f>VLOOKUP(A1440,Tabel1[[PrøveID]:[Longitude]],4,FALSE)</f>
        <v>Lemvig havn</v>
      </c>
      <c r="G1440" s="24" t="str">
        <f>VLOOKUP(H1440,Datasæt_Analysesystemer!$D$3:$E$68,2,FALSE)</f>
        <v>Mya arenaria</v>
      </c>
      <c r="H1440" t="s">
        <v>795</v>
      </c>
      <c r="I1440" t="str">
        <f>VLOOKUP(H1440,Datasæt_Analysesystemer!$D$2:$F$68,3,FALSE)</f>
        <v>Almindelig</v>
      </c>
      <c r="J1440" t="s">
        <v>744</v>
      </c>
      <c r="K1440" t="s">
        <v>802</v>
      </c>
      <c r="L1440" t="s">
        <v>741</v>
      </c>
      <c r="M1440" t="str">
        <f t="shared" si="22"/>
        <v>Present_Ct&lt;41</v>
      </c>
    </row>
    <row r="1441" spans="1:13" x14ac:dyDescent="0.25">
      <c r="A1441" t="s">
        <v>764</v>
      </c>
      <c r="B1441" t="str">
        <f>VLOOKUP(A1441,Tabel1[[PrøveID]:[Longitude]],3,FALSE)</f>
        <v>DNA på Forkant</v>
      </c>
      <c r="C1441" s="83" t="str">
        <f>VLOOKUP(A1441,Tabel1[[PrøveID]:[Longitude]],2,FALSE)</f>
        <v>20-04-2022</v>
      </c>
      <c r="D1441">
        <f>VLOOKUP(A1441,Tabel1[[PrøveID]:[Longitude]],5,FALSE)</f>
        <v>56.551793000000004</v>
      </c>
      <c r="E1441">
        <f>VLOOKUP(A1441,Tabel1[[PrøveID]:[Longitude]],6,FALSE)</f>
        <v>8.3081949999999996</v>
      </c>
      <c r="F1441" t="str">
        <f>VLOOKUP(A1441,Tabel1[[PrøveID]:[Longitude]],4,FALSE)</f>
        <v>Lemvig havn</v>
      </c>
      <c r="G1441" s="24" t="str">
        <f>VLOOKUP(H1441,Datasæt_Analysesystemer!$D$3:$E$68,2,FALSE)</f>
        <v>Mya arenaria</v>
      </c>
      <c r="H1441" t="s">
        <v>795</v>
      </c>
      <c r="I1441" t="str">
        <f>VLOOKUP(H1441,Datasæt_Analysesystemer!$D$2:$F$68,3,FALSE)</f>
        <v>Almindelig</v>
      </c>
      <c r="J1441" t="s">
        <v>738</v>
      </c>
      <c r="K1441" t="s">
        <v>802</v>
      </c>
      <c r="L1441" t="s">
        <v>741</v>
      </c>
      <c r="M1441" t="str">
        <f t="shared" si="22"/>
        <v>Present_Ct&lt;41</v>
      </c>
    </row>
    <row r="1442" spans="1:13" x14ac:dyDescent="0.25">
      <c r="A1442" t="s">
        <v>764</v>
      </c>
      <c r="B1442" t="str">
        <f>VLOOKUP(A1442,Tabel1[[PrøveID]:[Longitude]],3,FALSE)</f>
        <v>DNA på Forkant</v>
      </c>
      <c r="C1442" s="83" t="str">
        <f>VLOOKUP(A1442,Tabel1[[PrøveID]:[Longitude]],2,FALSE)</f>
        <v>20-04-2022</v>
      </c>
      <c r="D1442">
        <f>VLOOKUP(A1442,Tabel1[[PrøveID]:[Longitude]],5,FALSE)</f>
        <v>56.551793000000004</v>
      </c>
      <c r="E1442">
        <f>VLOOKUP(A1442,Tabel1[[PrøveID]:[Longitude]],6,FALSE)</f>
        <v>8.3081949999999996</v>
      </c>
      <c r="F1442" t="str">
        <f>VLOOKUP(A1442,Tabel1[[PrøveID]:[Longitude]],4,FALSE)</f>
        <v>Lemvig havn</v>
      </c>
      <c r="G1442" s="24" t="str">
        <f>VLOOKUP(H1442,Datasæt_Analysesystemer!$D$3:$E$68,2,FALSE)</f>
        <v>Mnemiopsis leidyi</v>
      </c>
      <c r="H1442" t="s">
        <v>982</v>
      </c>
      <c r="I1442" t="str">
        <f>VLOOKUP(H1442,Datasæt_Analysesystemer!$D$2:$F$68,3,FALSE)</f>
        <v>Invasiv</v>
      </c>
      <c r="J1442" t="s">
        <v>738</v>
      </c>
      <c r="K1442" t="s">
        <v>802</v>
      </c>
      <c r="L1442" t="s">
        <v>741</v>
      </c>
      <c r="M1442" t="str">
        <f t="shared" si="22"/>
        <v>Present_Ct&lt;41</v>
      </c>
    </row>
    <row r="1443" spans="1:13" x14ac:dyDescent="0.25">
      <c r="A1443" t="s">
        <v>764</v>
      </c>
      <c r="B1443" t="str">
        <f>VLOOKUP(A1443,Tabel1[[PrøveID]:[Longitude]],3,FALSE)</f>
        <v>DNA på Forkant</v>
      </c>
      <c r="C1443" s="83" t="str">
        <f>VLOOKUP(A1443,Tabel1[[PrøveID]:[Longitude]],2,FALSE)</f>
        <v>20-04-2022</v>
      </c>
      <c r="D1443">
        <f>VLOOKUP(A1443,Tabel1[[PrøveID]:[Longitude]],5,FALSE)</f>
        <v>56.551793000000004</v>
      </c>
      <c r="E1443">
        <f>VLOOKUP(A1443,Tabel1[[PrøveID]:[Longitude]],6,FALSE)</f>
        <v>8.3081949999999996</v>
      </c>
      <c r="F1443" t="str">
        <f>VLOOKUP(A1443,Tabel1[[PrøveID]:[Longitude]],4,FALSE)</f>
        <v>Lemvig havn</v>
      </c>
      <c r="G1443" s="24" t="str">
        <f>VLOOKUP(H1443,Datasæt_Analysesystemer!$D$3:$E$68,2,FALSE)</f>
        <v>Mnemiopsis leidyi</v>
      </c>
      <c r="H1443" t="s">
        <v>982</v>
      </c>
      <c r="I1443" t="str">
        <f>VLOOKUP(H1443,Datasæt_Analysesystemer!$D$2:$F$68,3,FALSE)</f>
        <v>Invasiv</v>
      </c>
      <c r="J1443" t="s">
        <v>738</v>
      </c>
      <c r="K1443" t="s">
        <v>802</v>
      </c>
      <c r="L1443" t="s">
        <v>741</v>
      </c>
      <c r="M1443" t="str">
        <f t="shared" si="22"/>
        <v>Present_Ct&lt;41</v>
      </c>
    </row>
    <row r="1444" spans="1:13" x14ac:dyDescent="0.25">
      <c r="A1444" t="s">
        <v>764</v>
      </c>
      <c r="B1444" t="str">
        <f>VLOOKUP(A1444,Tabel1[[PrøveID]:[Longitude]],3,FALSE)</f>
        <v>DNA på Forkant</v>
      </c>
      <c r="C1444" s="83" t="str">
        <f>VLOOKUP(A1444,Tabel1[[PrøveID]:[Longitude]],2,FALSE)</f>
        <v>20-04-2022</v>
      </c>
      <c r="D1444">
        <f>VLOOKUP(A1444,Tabel1[[PrøveID]:[Longitude]],5,FALSE)</f>
        <v>56.551793000000004</v>
      </c>
      <c r="E1444">
        <f>VLOOKUP(A1444,Tabel1[[PrøveID]:[Longitude]],6,FALSE)</f>
        <v>8.3081949999999996</v>
      </c>
      <c r="F1444" t="str">
        <f>VLOOKUP(A1444,Tabel1[[PrøveID]:[Longitude]],4,FALSE)</f>
        <v>Lemvig havn</v>
      </c>
      <c r="G1444" s="24" t="str">
        <f>VLOOKUP(H1444,Datasæt_Analysesystemer!$D$3:$E$68,2,FALSE)</f>
        <v>Perca fluviatilis</v>
      </c>
      <c r="H1444" t="s">
        <v>804</v>
      </c>
      <c r="I1444" t="str">
        <f>VLOOKUP(H1444,Datasæt_Analysesystemer!$D$2:$F$68,3,FALSE)</f>
        <v>Almindelig</v>
      </c>
      <c r="J1444" t="s">
        <v>738</v>
      </c>
      <c r="K1444" t="s">
        <v>747</v>
      </c>
      <c r="L1444" t="s">
        <v>768</v>
      </c>
      <c r="M1444" t="str">
        <f t="shared" si="22"/>
        <v>Absent</v>
      </c>
    </row>
    <row r="1445" spans="1:13" x14ac:dyDescent="0.25">
      <c r="A1445" t="s">
        <v>764</v>
      </c>
      <c r="B1445" t="str">
        <f>VLOOKUP(A1445,Tabel1[[PrøveID]:[Longitude]],3,FALSE)</f>
        <v>DNA på Forkant</v>
      </c>
      <c r="C1445" s="83" t="str">
        <f>VLOOKUP(A1445,Tabel1[[PrøveID]:[Longitude]],2,FALSE)</f>
        <v>20-04-2022</v>
      </c>
      <c r="D1445">
        <f>VLOOKUP(A1445,Tabel1[[PrøveID]:[Longitude]],5,FALSE)</f>
        <v>56.551793000000004</v>
      </c>
      <c r="E1445">
        <f>VLOOKUP(A1445,Tabel1[[PrøveID]:[Longitude]],6,FALSE)</f>
        <v>8.3081949999999996</v>
      </c>
      <c r="F1445" t="str">
        <f>VLOOKUP(A1445,Tabel1[[PrøveID]:[Longitude]],4,FALSE)</f>
        <v>Lemvig havn</v>
      </c>
      <c r="G1445" s="24" t="str">
        <f>VLOOKUP(H1445,Datasæt_Analysesystemer!$D$3:$E$68,2,FALSE)</f>
        <v>Perca fluviatilis</v>
      </c>
      <c r="H1445" t="s">
        <v>804</v>
      </c>
      <c r="I1445" t="str">
        <f>VLOOKUP(H1445,Datasæt_Analysesystemer!$D$2:$F$68,3,FALSE)</f>
        <v>Almindelig</v>
      </c>
      <c r="J1445" t="s">
        <v>738</v>
      </c>
      <c r="K1445" t="s">
        <v>747</v>
      </c>
      <c r="L1445" t="s">
        <v>768</v>
      </c>
      <c r="M1445" t="str">
        <f t="shared" si="22"/>
        <v>Absent</v>
      </c>
    </row>
    <row r="1446" spans="1:13" x14ac:dyDescent="0.25">
      <c r="A1446" t="s">
        <v>764</v>
      </c>
      <c r="B1446" t="str">
        <f>VLOOKUP(A1446,Tabel1[[PrøveID]:[Longitude]],3,FALSE)</f>
        <v>DNA på Forkant</v>
      </c>
      <c r="C1446" s="83" t="str">
        <f>VLOOKUP(A1446,Tabel1[[PrøveID]:[Longitude]],2,FALSE)</f>
        <v>20-04-2022</v>
      </c>
      <c r="D1446">
        <f>VLOOKUP(A1446,Tabel1[[PrøveID]:[Longitude]],5,FALSE)</f>
        <v>56.551793000000004</v>
      </c>
      <c r="E1446">
        <f>VLOOKUP(A1446,Tabel1[[PrøveID]:[Longitude]],6,FALSE)</f>
        <v>8.3081949999999996</v>
      </c>
      <c r="F1446" t="str">
        <f>VLOOKUP(A1446,Tabel1[[PrøveID]:[Longitude]],4,FALSE)</f>
        <v>Lemvig havn</v>
      </c>
      <c r="G1446" s="24" t="str">
        <f>VLOOKUP(H1446,Datasæt_Analysesystemer!$D$3:$E$68,2,FALSE)</f>
        <v>Eriocheir sinensis</v>
      </c>
      <c r="H1446" t="s">
        <v>1031</v>
      </c>
      <c r="I1446" t="str">
        <f>VLOOKUP(H1446,Datasæt_Analysesystemer!$D$2:$F$68,3,FALSE)</f>
        <v>Invasiv</v>
      </c>
      <c r="J1446" t="s">
        <v>738</v>
      </c>
      <c r="K1446" t="s">
        <v>747</v>
      </c>
      <c r="L1446" t="s">
        <v>768</v>
      </c>
      <c r="M1446" t="str">
        <f t="shared" si="22"/>
        <v>Absent</v>
      </c>
    </row>
    <row r="1447" spans="1:13" x14ac:dyDescent="0.25">
      <c r="A1447" t="s">
        <v>764</v>
      </c>
      <c r="B1447" t="str">
        <f>VLOOKUP(A1447,Tabel1[[PrøveID]:[Longitude]],3,FALSE)</f>
        <v>DNA på Forkant</v>
      </c>
      <c r="C1447" s="83" t="str">
        <f>VLOOKUP(A1447,Tabel1[[PrøveID]:[Longitude]],2,FALSE)</f>
        <v>20-04-2022</v>
      </c>
      <c r="D1447">
        <f>VLOOKUP(A1447,Tabel1[[PrøveID]:[Longitude]],5,FALSE)</f>
        <v>56.551793000000004</v>
      </c>
      <c r="E1447">
        <f>VLOOKUP(A1447,Tabel1[[PrøveID]:[Longitude]],6,FALSE)</f>
        <v>8.3081949999999996</v>
      </c>
      <c r="F1447" t="str">
        <f>VLOOKUP(A1447,Tabel1[[PrøveID]:[Longitude]],4,FALSE)</f>
        <v>Lemvig havn</v>
      </c>
      <c r="G1447" s="24" t="str">
        <f>VLOOKUP(H1447,Datasæt_Analysesystemer!$D$3:$E$68,2,FALSE)</f>
        <v>Eriocheir sinensis</v>
      </c>
      <c r="H1447" t="s">
        <v>1031</v>
      </c>
      <c r="I1447" t="str">
        <f>VLOOKUP(H1447,Datasæt_Analysesystemer!$D$2:$F$68,3,FALSE)</f>
        <v>Invasiv</v>
      </c>
      <c r="J1447" t="s">
        <v>738</v>
      </c>
      <c r="K1447" t="s">
        <v>747</v>
      </c>
      <c r="L1447" t="s">
        <v>768</v>
      </c>
      <c r="M1447" t="str">
        <f t="shared" si="22"/>
        <v>Absent</v>
      </c>
    </row>
    <row r="1448" spans="1:13" x14ac:dyDescent="0.25">
      <c r="A1448" t="s">
        <v>764</v>
      </c>
      <c r="B1448" t="str">
        <f>VLOOKUP(A1448,Tabel1[[PrøveID]:[Longitude]],3,FALSE)</f>
        <v>DNA på Forkant</v>
      </c>
      <c r="C1448" s="83" t="str">
        <f>VLOOKUP(A1448,Tabel1[[PrøveID]:[Longitude]],2,FALSE)</f>
        <v>20-04-2022</v>
      </c>
      <c r="D1448">
        <f>VLOOKUP(A1448,Tabel1[[PrøveID]:[Longitude]],5,FALSE)</f>
        <v>56.551793000000004</v>
      </c>
      <c r="E1448">
        <f>VLOOKUP(A1448,Tabel1[[PrøveID]:[Longitude]],6,FALSE)</f>
        <v>8.3081949999999996</v>
      </c>
      <c r="F1448" t="str">
        <f>VLOOKUP(A1448,Tabel1[[PrøveID]:[Longitude]],4,FALSE)</f>
        <v>Lemvig havn</v>
      </c>
      <c r="G1448" s="24" t="str">
        <f>VLOOKUP(H1448,Datasæt_Analysesystemer!$D$3:$E$68,2,FALSE)</f>
        <v>Rhithropanopeus harrisii</v>
      </c>
      <c r="H1448" t="s">
        <v>1090</v>
      </c>
      <c r="I1448" t="str">
        <f>VLOOKUP(H1448,Datasæt_Analysesystemer!$D$2:$F$68,3,FALSE)</f>
        <v>Invasiv</v>
      </c>
      <c r="J1448" t="s">
        <v>738</v>
      </c>
      <c r="K1448" t="s">
        <v>747</v>
      </c>
      <c r="L1448" t="s">
        <v>768</v>
      </c>
      <c r="M1448" t="str">
        <f t="shared" si="22"/>
        <v>Absent</v>
      </c>
    </row>
    <row r="1449" spans="1:13" x14ac:dyDescent="0.25">
      <c r="A1449" t="s">
        <v>764</v>
      </c>
      <c r="B1449" t="str">
        <f>VLOOKUP(A1449,Tabel1[[PrøveID]:[Longitude]],3,FALSE)</f>
        <v>DNA på Forkant</v>
      </c>
      <c r="C1449" s="83" t="str">
        <f>VLOOKUP(A1449,Tabel1[[PrøveID]:[Longitude]],2,FALSE)</f>
        <v>20-04-2022</v>
      </c>
      <c r="D1449">
        <f>VLOOKUP(A1449,Tabel1[[PrøveID]:[Longitude]],5,FALSE)</f>
        <v>56.551793000000004</v>
      </c>
      <c r="E1449">
        <f>VLOOKUP(A1449,Tabel1[[PrøveID]:[Longitude]],6,FALSE)</f>
        <v>8.3081949999999996</v>
      </c>
      <c r="F1449" t="str">
        <f>VLOOKUP(A1449,Tabel1[[PrøveID]:[Longitude]],4,FALSE)</f>
        <v>Lemvig havn</v>
      </c>
      <c r="G1449" s="24" t="str">
        <f>VLOOKUP(H1449,Datasæt_Analysesystemer!$D$3:$E$68,2,FALSE)</f>
        <v>Rhithropanopeus harrisii</v>
      </c>
      <c r="H1449" t="s">
        <v>1090</v>
      </c>
      <c r="I1449" t="str">
        <f>VLOOKUP(H1449,Datasæt_Analysesystemer!$D$2:$F$68,3,FALSE)</f>
        <v>Invasiv</v>
      </c>
      <c r="J1449" t="s">
        <v>738</v>
      </c>
      <c r="K1449" t="s">
        <v>747</v>
      </c>
      <c r="L1449" t="s">
        <v>768</v>
      </c>
      <c r="M1449" t="str">
        <f t="shared" si="22"/>
        <v>Absent</v>
      </c>
    </row>
    <row r="1450" spans="1:13" x14ac:dyDescent="0.25">
      <c r="A1450" t="s">
        <v>764</v>
      </c>
      <c r="B1450" t="str">
        <f>VLOOKUP(A1450,Tabel1[[PrøveID]:[Longitude]],3,FALSE)</f>
        <v>DNA på Forkant</v>
      </c>
      <c r="C1450" s="83" t="str">
        <f>VLOOKUP(A1450,Tabel1[[PrøveID]:[Longitude]],2,FALSE)</f>
        <v>20-04-2022</v>
      </c>
      <c r="D1450">
        <f>VLOOKUP(A1450,Tabel1[[PrøveID]:[Longitude]],5,FALSE)</f>
        <v>56.551793000000004</v>
      </c>
      <c r="E1450">
        <f>VLOOKUP(A1450,Tabel1[[PrøveID]:[Longitude]],6,FALSE)</f>
        <v>8.3081949999999996</v>
      </c>
      <c r="F1450" t="str">
        <f>VLOOKUP(A1450,Tabel1[[PrøveID]:[Longitude]],4,FALSE)</f>
        <v>Lemvig havn</v>
      </c>
      <c r="G1450" s="24" t="str">
        <f>VLOOKUP(H1450,Datasæt_Analysesystemer!$D$3:$E$68,2,FALSE)</f>
        <v>Anguilla anguilla</v>
      </c>
      <c r="H1450" t="s">
        <v>1005</v>
      </c>
      <c r="I1450" t="str">
        <f>VLOOKUP(H1450,Datasæt_Analysesystemer!$D$2:$F$68,3,FALSE)</f>
        <v>Almindelig</v>
      </c>
      <c r="J1450" t="s">
        <v>744</v>
      </c>
      <c r="K1450" t="s">
        <v>747</v>
      </c>
      <c r="L1450" t="s">
        <v>768</v>
      </c>
      <c r="M1450" t="str">
        <f t="shared" si="22"/>
        <v>Absent</v>
      </c>
    </row>
    <row r="1451" spans="1:13" x14ac:dyDescent="0.25">
      <c r="A1451" t="s">
        <v>764</v>
      </c>
      <c r="B1451" t="str">
        <f>VLOOKUP(A1451,Tabel1[[PrøveID]:[Longitude]],3,FALSE)</f>
        <v>DNA på Forkant</v>
      </c>
      <c r="C1451" s="83" t="str">
        <f>VLOOKUP(A1451,Tabel1[[PrøveID]:[Longitude]],2,FALSE)</f>
        <v>20-04-2022</v>
      </c>
      <c r="D1451">
        <f>VLOOKUP(A1451,Tabel1[[PrøveID]:[Longitude]],5,FALSE)</f>
        <v>56.551793000000004</v>
      </c>
      <c r="E1451">
        <f>VLOOKUP(A1451,Tabel1[[PrøveID]:[Longitude]],6,FALSE)</f>
        <v>8.3081949999999996</v>
      </c>
      <c r="F1451" t="str">
        <f>VLOOKUP(A1451,Tabel1[[PrøveID]:[Longitude]],4,FALSE)</f>
        <v>Lemvig havn</v>
      </c>
      <c r="G1451" s="24" t="str">
        <f>VLOOKUP(H1451,Datasæt_Analysesystemer!$D$3:$E$68,2,FALSE)</f>
        <v>Anguilla anguilla</v>
      </c>
      <c r="H1451" t="s">
        <v>1005</v>
      </c>
      <c r="I1451" t="str">
        <f>VLOOKUP(H1451,Datasæt_Analysesystemer!$D$2:$F$68,3,FALSE)</f>
        <v>Almindelig</v>
      </c>
      <c r="J1451" t="s">
        <v>744</v>
      </c>
      <c r="K1451" t="s">
        <v>747</v>
      </c>
      <c r="L1451" t="s">
        <v>768</v>
      </c>
      <c r="M1451" t="str">
        <f t="shared" si="22"/>
        <v>Absent</v>
      </c>
    </row>
    <row r="1452" spans="1:13" x14ac:dyDescent="0.25">
      <c r="A1452" t="s">
        <v>764</v>
      </c>
      <c r="B1452" t="str">
        <f>VLOOKUP(A1452,Tabel1[[PrøveID]:[Longitude]],3,FALSE)</f>
        <v>DNA på Forkant</v>
      </c>
      <c r="C1452" s="83" t="str">
        <f>VLOOKUP(A1452,Tabel1[[PrøveID]:[Longitude]],2,FALSE)</f>
        <v>20-04-2022</v>
      </c>
      <c r="D1452">
        <f>VLOOKUP(A1452,Tabel1[[PrøveID]:[Longitude]],5,FALSE)</f>
        <v>56.551793000000004</v>
      </c>
      <c r="E1452">
        <f>VLOOKUP(A1452,Tabel1[[PrøveID]:[Longitude]],6,FALSE)</f>
        <v>8.3081949999999996</v>
      </c>
      <c r="F1452" t="str">
        <f>VLOOKUP(A1452,Tabel1[[PrøveID]:[Longitude]],4,FALSE)</f>
        <v>Lemvig havn</v>
      </c>
      <c r="G1452" s="24" t="str">
        <f>VLOOKUP(H1452,Datasæt_Analysesystemer!$D$3:$E$68,2,FALSE)</f>
        <v>Magallana gigas</v>
      </c>
      <c r="H1452" t="s">
        <v>1100</v>
      </c>
      <c r="I1452" t="str">
        <f>VLOOKUP(H1452,Datasæt_Analysesystemer!$D$2:$F$68,3,FALSE)</f>
        <v>Invasiv</v>
      </c>
      <c r="J1452" t="s">
        <v>738</v>
      </c>
      <c r="K1452" t="s">
        <v>747</v>
      </c>
      <c r="L1452" t="s">
        <v>768</v>
      </c>
      <c r="M1452" t="str">
        <f t="shared" si="22"/>
        <v>Absent</v>
      </c>
    </row>
    <row r="1453" spans="1:13" x14ac:dyDescent="0.25">
      <c r="A1453" t="s">
        <v>764</v>
      </c>
      <c r="B1453" t="str">
        <f>VLOOKUP(A1453,Tabel1[[PrøveID]:[Longitude]],3,FALSE)</f>
        <v>DNA på Forkant</v>
      </c>
      <c r="C1453" s="83" t="str">
        <f>VLOOKUP(A1453,Tabel1[[PrøveID]:[Longitude]],2,FALSE)</f>
        <v>20-04-2022</v>
      </c>
      <c r="D1453">
        <f>VLOOKUP(A1453,Tabel1[[PrøveID]:[Longitude]],5,FALSE)</f>
        <v>56.551793000000004</v>
      </c>
      <c r="E1453">
        <f>VLOOKUP(A1453,Tabel1[[PrøveID]:[Longitude]],6,FALSE)</f>
        <v>8.3081949999999996</v>
      </c>
      <c r="F1453" t="str">
        <f>VLOOKUP(A1453,Tabel1[[PrøveID]:[Longitude]],4,FALSE)</f>
        <v>Lemvig havn</v>
      </c>
      <c r="G1453" s="24" t="str">
        <f>VLOOKUP(H1453,Datasæt_Analysesystemer!$D$3:$E$68,2,FALSE)</f>
        <v>Magallana gigas</v>
      </c>
      <c r="H1453" t="s">
        <v>1100</v>
      </c>
      <c r="I1453" t="str">
        <f>VLOOKUP(H1453,Datasæt_Analysesystemer!$D$2:$F$68,3,FALSE)</f>
        <v>Invasiv</v>
      </c>
      <c r="J1453" t="s">
        <v>744</v>
      </c>
      <c r="K1453" t="s">
        <v>747</v>
      </c>
      <c r="L1453" t="s">
        <v>768</v>
      </c>
      <c r="M1453" t="str">
        <f t="shared" si="22"/>
        <v>Absent</v>
      </c>
    </row>
    <row r="1454" spans="1:13" x14ac:dyDescent="0.25">
      <c r="A1454" t="s">
        <v>764</v>
      </c>
      <c r="B1454" t="str">
        <f>VLOOKUP(A1454,Tabel1[[PrøveID]:[Longitude]],3,FALSE)</f>
        <v>DNA på Forkant</v>
      </c>
      <c r="C1454" s="83" t="str">
        <f>VLOOKUP(A1454,Tabel1[[PrøveID]:[Longitude]],2,FALSE)</f>
        <v>20-04-2022</v>
      </c>
      <c r="D1454">
        <f>VLOOKUP(A1454,Tabel1[[PrøveID]:[Longitude]],5,FALSE)</f>
        <v>56.551793000000004</v>
      </c>
      <c r="E1454">
        <f>VLOOKUP(A1454,Tabel1[[PrøveID]:[Longitude]],6,FALSE)</f>
        <v>8.3081949999999996</v>
      </c>
      <c r="F1454" t="str">
        <f>VLOOKUP(A1454,Tabel1[[PrøveID]:[Longitude]],4,FALSE)</f>
        <v>Lemvig havn</v>
      </c>
      <c r="G1454" s="24" t="str">
        <f>VLOOKUP(H1454,Datasæt_Analysesystemer!$D$3:$E$68,2,FALSE)</f>
        <v>Neogobius melanostomus</v>
      </c>
      <c r="H1454" t="s">
        <v>1089</v>
      </c>
      <c r="I1454" t="str">
        <f>VLOOKUP(H1454,Datasæt_Analysesystemer!$D$2:$F$68,3,FALSE)</f>
        <v>Invasiv</v>
      </c>
      <c r="J1454" t="s">
        <v>738</v>
      </c>
      <c r="K1454" t="s">
        <v>747</v>
      </c>
      <c r="L1454" t="s">
        <v>768</v>
      </c>
      <c r="M1454" t="str">
        <f t="shared" si="22"/>
        <v>Absent</v>
      </c>
    </row>
    <row r="1455" spans="1:13" x14ac:dyDescent="0.25">
      <c r="A1455" t="s">
        <v>764</v>
      </c>
      <c r="B1455" t="str">
        <f>VLOOKUP(A1455,Tabel1[[PrøveID]:[Longitude]],3,FALSE)</f>
        <v>DNA på Forkant</v>
      </c>
      <c r="C1455" s="83" t="str">
        <f>VLOOKUP(A1455,Tabel1[[PrøveID]:[Longitude]],2,FALSE)</f>
        <v>20-04-2022</v>
      </c>
      <c r="D1455">
        <f>VLOOKUP(A1455,Tabel1[[PrøveID]:[Longitude]],5,FALSE)</f>
        <v>56.551793000000004</v>
      </c>
      <c r="E1455">
        <f>VLOOKUP(A1455,Tabel1[[PrøveID]:[Longitude]],6,FALSE)</f>
        <v>8.3081949999999996</v>
      </c>
      <c r="F1455" t="str">
        <f>VLOOKUP(A1455,Tabel1[[PrøveID]:[Longitude]],4,FALSE)</f>
        <v>Lemvig havn</v>
      </c>
      <c r="G1455" s="24" t="str">
        <f>VLOOKUP(H1455,Datasæt_Analysesystemer!$D$3:$E$68,2,FALSE)</f>
        <v>Neogobius melanostomus</v>
      </c>
      <c r="H1455" t="s">
        <v>1089</v>
      </c>
      <c r="I1455" t="str">
        <f>VLOOKUP(H1455,Datasæt_Analysesystemer!$D$2:$F$68,3,FALSE)</f>
        <v>Invasiv</v>
      </c>
      <c r="J1455" t="s">
        <v>738</v>
      </c>
      <c r="K1455" t="s">
        <v>747</v>
      </c>
      <c r="L1455" t="s">
        <v>768</v>
      </c>
      <c r="M1455" t="str">
        <f t="shared" si="22"/>
        <v>Absent</v>
      </c>
    </row>
    <row r="1456" spans="1:13" x14ac:dyDescent="0.25">
      <c r="A1456" t="s">
        <v>764</v>
      </c>
      <c r="B1456" t="str">
        <f>VLOOKUP(A1456,Tabel1[[PrøveID]:[Longitude]],3,FALSE)</f>
        <v>DNA på Forkant</v>
      </c>
      <c r="C1456" s="83" t="str">
        <f>VLOOKUP(A1456,Tabel1[[PrøveID]:[Longitude]],2,FALSE)</f>
        <v>20-04-2022</v>
      </c>
      <c r="D1456">
        <f>VLOOKUP(A1456,Tabel1[[PrøveID]:[Longitude]],5,FALSE)</f>
        <v>56.551793000000004</v>
      </c>
      <c r="E1456">
        <f>VLOOKUP(A1456,Tabel1[[PrøveID]:[Longitude]],6,FALSE)</f>
        <v>8.3081949999999996</v>
      </c>
      <c r="F1456" t="str">
        <f>VLOOKUP(A1456,Tabel1[[PrøveID]:[Longitude]],4,FALSE)</f>
        <v>Lemvig havn</v>
      </c>
      <c r="G1456" s="24" t="str">
        <f>VLOOKUP(H1456,Datasæt_Analysesystemer!$D$3:$E$68,2,FALSE)</f>
        <v>Hemigrapsus takanoi</v>
      </c>
      <c r="H1456" t="s">
        <v>1098</v>
      </c>
      <c r="I1456" t="str">
        <f>VLOOKUP(H1456,Datasæt_Analysesystemer!$D$2:$F$68,3,FALSE)</f>
        <v>Invasiv</v>
      </c>
      <c r="J1456" t="s">
        <v>738</v>
      </c>
      <c r="K1456" t="s">
        <v>747</v>
      </c>
      <c r="L1456" t="s">
        <v>768</v>
      </c>
      <c r="M1456" t="str">
        <f t="shared" si="22"/>
        <v>Absent</v>
      </c>
    </row>
    <row r="1457" spans="1:13" x14ac:dyDescent="0.25">
      <c r="A1457" t="s">
        <v>764</v>
      </c>
      <c r="B1457" t="str">
        <f>VLOOKUP(A1457,Tabel1[[PrøveID]:[Longitude]],3,FALSE)</f>
        <v>DNA på Forkant</v>
      </c>
      <c r="C1457" s="83" t="str">
        <f>VLOOKUP(A1457,Tabel1[[PrøveID]:[Longitude]],2,FALSE)</f>
        <v>20-04-2022</v>
      </c>
      <c r="D1457">
        <f>VLOOKUP(A1457,Tabel1[[PrøveID]:[Longitude]],5,FALSE)</f>
        <v>56.551793000000004</v>
      </c>
      <c r="E1457">
        <f>VLOOKUP(A1457,Tabel1[[PrøveID]:[Longitude]],6,FALSE)</f>
        <v>8.3081949999999996</v>
      </c>
      <c r="F1457" t="str">
        <f>VLOOKUP(A1457,Tabel1[[PrøveID]:[Longitude]],4,FALSE)</f>
        <v>Lemvig havn</v>
      </c>
      <c r="G1457" s="24" t="str">
        <f>VLOOKUP(H1457,Datasæt_Analysesystemer!$D$3:$E$68,2,FALSE)</f>
        <v>Hemigrapsus takanoi</v>
      </c>
      <c r="H1457" t="s">
        <v>1098</v>
      </c>
      <c r="I1457" t="str">
        <f>VLOOKUP(H1457,Datasæt_Analysesystemer!$D$2:$F$68,3,FALSE)</f>
        <v>Invasiv</v>
      </c>
      <c r="J1457" t="s">
        <v>738</v>
      </c>
      <c r="K1457" t="s">
        <v>747</v>
      </c>
      <c r="L1457" t="s">
        <v>768</v>
      </c>
      <c r="M1457" t="str">
        <f t="shared" si="22"/>
        <v>Absent</v>
      </c>
    </row>
    <row r="1458" spans="1:13" x14ac:dyDescent="0.25">
      <c r="A1458" t="s">
        <v>764</v>
      </c>
      <c r="B1458" t="str">
        <f>VLOOKUP(A1458,Tabel1[[PrøveID]:[Longitude]],3,FALSE)</f>
        <v>DNA på Forkant</v>
      </c>
      <c r="C1458" s="83" t="str">
        <f>VLOOKUP(A1458,Tabel1[[PrøveID]:[Longitude]],2,FALSE)</f>
        <v>20-04-2022</v>
      </c>
      <c r="D1458">
        <f>VLOOKUP(A1458,Tabel1[[PrøveID]:[Longitude]],5,FALSE)</f>
        <v>56.551793000000004</v>
      </c>
      <c r="E1458">
        <f>VLOOKUP(A1458,Tabel1[[PrøveID]:[Longitude]],6,FALSE)</f>
        <v>8.3081949999999996</v>
      </c>
      <c r="F1458" t="str">
        <f>VLOOKUP(A1458,Tabel1[[PrøveID]:[Longitude]],4,FALSE)</f>
        <v>Lemvig havn</v>
      </c>
      <c r="G1458" s="24" t="str">
        <f>VLOOKUP(H1458,Datasæt_Analysesystemer!$D$3:$E$68,2,FALSE)</f>
        <v>Hemigrapsus sanguineus</v>
      </c>
      <c r="H1458" t="s">
        <v>983</v>
      </c>
      <c r="I1458" t="str">
        <f>VLOOKUP(H1458,Datasæt_Analysesystemer!$D$2:$F$68,3,FALSE)</f>
        <v>Invasiv</v>
      </c>
      <c r="J1458" t="s">
        <v>738</v>
      </c>
      <c r="K1458" t="s">
        <v>747</v>
      </c>
      <c r="L1458" t="s">
        <v>768</v>
      </c>
      <c r="M1458" t="str">
        <f t="shared" si="22"/>
        <v>Absent</v>
      </c>
    </row>
    <row r="1459" spans="1:13" x14ac:dyDescent="0.25">
      <c r="A1459" t="s">
        <v>764</v>
      </c>
      <c r="B1459" t="str">
        <f>VLOOKUP(A1459,Tabel1[[PrøveID]:[Longitude]],3,FALSE)</f>
        <v>DNA på Forkant</v>
      </c>
      <c r="C1459" s="83" t="str">
        <f>VLOOKUP(A1459,Tabel1[[PrøveID]:[Longitude]],2,FALSE)</f>
        <v>20-04-2022</v>
      </c>
      <c r="D1459">
        <f>VLOOKUP(A1459,Tabel1[[PrøveID]:[Longitude]],5,FALSE)</f>
        <v>56.551793000000004</v>
      </c>
      <c r="E1459">
        <f>VLOOKUP(A1459,Tabel1[[PrøveID]:[Longitude]],6,FALSE)</f>
        <v>8.3081949999999996</v>
      </c>
      <c r="F1459" t="str">
        <f>VLOOKUP(A1459,Tabel1[[PrøveID]:[Longitude]],4,FALSE)</f>
        <v>Lemvig havn</v>
      </c>
      <c r="G1459" s="24" t="str">
        <f>VLOOKUP(H1459,Datasæt_Analysesystemer!$D$3:$E$68,2,FALSE)</f>
        <v>Hemigrapsus sanguineus</v>
      </c>
      <c r="H1459" t="s">
        <v>983</v>
      </c>
      <c r="I1459" t="str">
        <f>VLOOKUP(H1459,Datasæt_Analysesystemer!$D$2:$F$68,3,FALSE)</f>
        <v>Invasiv</v>
      </c>
      <c r="J1459" t="s">
        <v>738</v>
      </c>
      <c r="K1459" t="s">
        <v>747</v>
      </c>
      <c r="L1459" t="s">
        <v>768</v>
      </c>
      <c r="M1459" t="str">
        <f t="shared" si="22"/>
        <v>Absent</v>
      </c>
    </row>
    <row r="1460" spans="1:13" x14ac:dyDescent="0.25">
      <c r="A1460" t="s">
        <v>764</v>
      </c>
      <c r="B1460" t="str">
        <f>VLOOKUP(A1460,Tabel1[[PrøveID]:[Longitude]],3,FALSE)</f>
        <v>DNA på Forkant</v>
      </c>
      <c r="C1460" s="83" t="str">
        <f>VLOOKUP(A1460,Tabel1[[PrøveID]:[Longitude]],2,FALSE)</f>
        <v>20-04-2022</v>
      </c>
      <c r="D1460">
        <f>VLOOKUP(A1460,Tabel1[[PrøveID]:[Longitude]],5,FALSE)</f>
        <v>56.551793000000004</v>
      </c>
      <c r="E1460">
        <f>VLOOKUP(A1460,Tabel1[[PrøveID]:[Longitude]],6,FALSE)</f>
        <v>8.3081949999999996</v>
      </c>
      <c r="F1460" t="str">
        <f>VLOOKUP(A1460,Tabel1[[PrøveID]:[Longitude]],4,FALSE)</f>
        <v>Lemvig havn</v>
      </c>
      <c r="G1460" s="24" t="str">
        <f>VLOOKUP(H1460,Datasæt_Analysesystemer!$D$3:$E$68,2,FALSE)</f>
        <v>Perca fluviatilis</v>
      </c>
      <c r="H1460" t="s">
        <v>804</v>
      </c>
      <c r="I1460" t="str">
        <f>VLOOKUP(H1460,Datasæt_Analysesystemer!$D$2:$F$68,3,FALSE)</f>
        <v>Almindelig</v>
      </c>
      <c r="J1460" t="s">
        <v>738</v>
      </c>
      <c r="K1460" t="s">
        <v>747</v>
      </c>
      <c r="L1460" t="s">
        <v>768</v>
      </c>
      <c r="M1460" t="str">
        <f t="shared" si="22"/>
        <v>Absent</v>
      </c>
    </row>
    <row r="1461" spans="1:13" x14ac:dyDescent="0.25">
      <c r="A1461" t="s">
        <v>764</v>
      </c>
      <c r="B1461" t="str">
        <f>VLOOKUP(A1461,Tabel1[[PrøveID]:[Longitude]],3,FALSE)</f>
        <v>DNA på Forkant</v>
      </c>
      <c r="C1461" s="83" t="str">
        <f>VLOOKUP(A1461,Tabel1[[PrøveID]:[Longitude]],2,FALSE)</f>
        <v>20-04-2022</v>
      </c>
      <c r="D1461">
        <f>VLOOKUP(A1461,Tabel1[[PrøveID]:[Longitude]],5,FALSE)</f>
        <v>56.551793000000004</v>
      </c>
      <c r="E1461">
        <f>VLOOKUP(A1461,Tabel1[[PrøveID]:[Longitude]],6,FALSE)</f>
        <v>8.3081949999999996</v>
      </c>
      <c r="F1461" t="str">
        <f>VLOOKUP(A1461,Tabel1[[PrøveID]:[Longitude]],4,FALSE)</f>
        <v>Lemvig havn</v>
      </c>
      <c r="G1461" s="24" t="str">
        <f>VLOOKUP(H1461,Datasæt_Analysesystemer!$D$3:$E$68,2,FALSE)</f>
        <v>Perca fluviatilis</v>
      </c>
      <c r="H1461" t="s">
        <v>804</v>
      </c>
      <c r="I1461" t="str">
        <f>VLOOKUP(H1461,Datasæt_Analysesystemer!$D$2:$F$68,3,FALSE)</f>
        <v>Almindelig</v>
      </c>
      <c r="J1461" t="s">
        <v>744</v>
      </c>
      <c r="K1461" t="s">
        <v>802</v>
      </c>
      <c r="L1461" t="s">
        <v>741</v>
      </c>
      <c r="M1461" t="str">
        <f t="shared" si="22"/>
        <v>Present_Ct&lt;41</v>
      </c>
    </row>
    <row r="1462" spans="1:13" x14ac:dyDescent="0.25">
      <c r="A1462" t="s">
        <v>764</v>
      </c>
      <c r="B1462" t="str">
        <f>VLOOKUP(A1462,Tabel1[[PrøveID]:[Longitude]],3,FALSE)</f>
        <v>DNA på Forkant</v>
      </c>
      <c r="C1462" s="83" t="str">
        <f>VLOOKUP(A1462,Tabel1[[PrøveID]:[Longitude]],2,FALSE)</f>
        <v>20-04-2022</v>
      </c>
      <c r="D1462">
        <f>VLOOKUP(A1462,Tabel1[[PrøveID]:[Longitude]],5,FALSE)</f>
        <v>56.551793000000004</v>
      </c>
      <c r="E1462">
        <f>VLOOKUP(A1462,Tabel1[[PrøveID]:[Longitude]],6,FALSE)</f>
        <v>8.3081949999999996</v>
      </c>
      <c r="F1462" t="str">
        <f>VLOOKUP(A1462,Tabel1[[PrøveID]:[Longitude]],4,FALSE)</f>
        <v>Lemvig havn</v>
      </c>
      <c r="G1462" s="24" t="str">
        <f>VLOOKUP(H1462,Datasæt_Analysesystemer!$D$3:$E$68,2,FALSE)</f>
        <v>Platichthys flesus</v>
      </c>
      <c r="H1462" t="s">
        <v>793</v>
      </c>
      <c r="I1462" t="str">
        <f>VLOOKUP(H1462,Datasæt_Analysesystemer!$D$2:$F$68,3,FALSE)</f>
        <v>Almindelig</v>
      </c>
      <c r="J1462" t="s">
        <v>744</v>
      </c>
      <c r="K1462" t="s">
        <v>747</v>
      </c>
      <c r="L1462" t="s">
        <v>768</v>
      </c>
      <c r="M1462" t="str">
        <f t="shared" si="22"/>
        <v>Absent</v>
      </c>
    </row>
    <row r="1463" spans="1:13" x14ac:dyDescent="0.25">
      <c r="A1463" t="s">
        <v>764</v>
      </c>
      <c r="B1463" t="str">
        <f>VLOOKUP(A1463,Tabel1[[PrøveID]:[Longitude]],3,FALSE)</f>
        <v>DNA på Forkant</v>
      </c>
      <c r="C1463" s="83" t="str">
        <f>VLOOKUP(A1463,Tabel1[[PrøveID]:[Longitude]],2,FALSE)</f>
        <v>20-04-2022</v>
      </c>
      <c r="D1463">
        <f>VLOOKUP(A1463,Tabel1[[PrøveID]:[Longitude]],5,FALSE)</f>
        <v>56.551793000000004</v>
      </c>
      <c r="E1463">
        <f>VLOOKUP(A1463,Tabel1[[PrøveID]:[Longitude]],6,FALSE)</f>
        <v>8.3081949999999996</v>
      </c>
      <c r="F1463" t="str">
        <f>VLOOKUP(A1463,Tabel1[[PrøveID]:[Longitude]],4,FALSE)</f>
        <v>Lemvig havn</v>
      </c>
      <c r="G1463" s="24" t="str">
        <f>VLOOKUP(H1463,Datasæt_Analysesystemer!$D$3:$E$68,2,FALSE)</f>
        <v>Platichthys flesus</v>
      </c>
      <c r="H1463" t="s">
        <v>793</v>
      </c>
      <c r="I1463" t="str">
        <f>VLOOKUP(H1463,Datasæt_Analysesystemer!$D$2:$F$68,3,FALSE)</f>
        <v>Almindelig</v>
      </c>
      <c r="J1463" t="s">
        <v>738</v>
      </c>
      <c r="K1463" t="s">
        <v>747</v>
      </c>
      <c r="L1463" t="s">
        <v>768</v>
      </c>
      <c r="M1463" t="str">
        <f t="shared" si="22"/>
        <v>Absent</v>
      </c>
    </row>
    <row r="1464" spans="1:13" x14ac:dyDescent="0.25">
      <c r="A1464" t="s">
        <v>764</v>
      </c>
      <c r="B1464" t="str">
        <f>VLOOKUP(A1464,Tabel1[[PrøveID]:[Longitude]],3,FALSE)</f>
        <v>DNA på Forkant</v>
      </c>
      <c r="C1464" s="83" t="str">
        <f>VLOOKUP(A1464,Tabel1[[PrøveID]:[Longitude]],2,FALSE)</f>
        <v>20-04-2022</v>
      </c>
      <c r="D1464">
        <f>VLOOKUP(A1464,Tabel1[[PrøveID]:[Longitude]],5,FALSE)</f>
        <v>56.551793000000004</v>
      </c>
      <c r="E1464">
        <f>VLOOKUP(A1464,Tabel1[[PrøveID]:[Longitude]],6,FALSE)</f>
        <v>8.3081949999999996</v>
      </c>
      <c r="F1464" t="str">
        <f>VLOOKUP(A1464,Tabel1[[PrøveID]:[Longitude]],4,FALSE)</f>
        <v>Lemvig havn</v>
      </c>
      <c r="G1464" s="24" t="str">
        <f>VLOOKUP(H1464,Datasæt_Analysesystemer!$D$3:$E$68,2,FALSE)</f>
        <v>Magallana gigas</v>
      </c>
      <c r="H1464" t="s">
        <v>1100</v>
      </c>
      <c r="I1464" t="str">
        <f>VLOOKUP(H1464,Datasæt_Analysesystemer!$D$2:$F$68,3,FALSE)</f>
        <v>Invasiv</v>
      </c>
      <c r="J1464" t="s">
        <v>744</v>
      </c>
      <c r="K1464" t="s">
        <v>747</v>
      </c>
      <c r="L1464" t="s">
        <v>768</v>
      </c>
      <c r="M1464" t="str">
        <f t="shared" si="22"/>
        <v>Absent</v>
      </c>
    </row>
    <row r="1465" spans="1:13" x14ac:dyDescent="0.25">
      <c r="A1465" t="s">
        <v>764</v>
      </c>
      <c r="B1465" t="str">
        <f>VLOOKUP(A1465,Tabel1[[PrøveID]:[Longitude]],3,FALSE)</f>
        <v>DNA på Forkant</v>
      </c>
      <c r="C1465" s="83" t="str">
        <f>VLOOKUP(A1465,Tabel1[[PrøveID]:[Longitude]],2,FALSE)</f>
        <v>20-04-2022</v>
      </c>
      <c r="D1465">
        <f>VLOOKUP(A1465,Tabel1[[PrøveID]:[Longitude]],5,FALSE)</f>
        <v>56.551793000000004</v>
      </c>
      <c r="E1465">
        <f>VLOOKUP(A1465,Tabel1[[PrøveID]:[Longitude]],6,FALSE)</f>
        <v>8.3081949999999996</v>
      </c>
      <c r="F1465" t="str">
        <f>VLOOKUP(A1465,Tabel1[[PrøveID]:[Longitude]],4,FALSE)</f>
        <v>Lemvig havn</v>
      </c>
      <c r="G1465" s="24" t="str">
        <f>VLOOKUP(H1465,Datasæt_Analysesystemer!$D$3:$E$68,2,FALSE)</f>
        <v>Magallana gigas</v>
      </c>
      <c r="H1465" t="s">
        <v>1100</v>
      </c>
      <c r="I1465" t="str">
        <f>VLOOKUP(H1465,Datasæt_Analysesystemer!$D$2:$F$68,3,FALSE)</f>
        <v>Invasiv</v>
      </c>
      <c r="J1465" t="s">
        <v>738</v>
      </c>
      <c r="K1465" t="s">
        <v>747</v>
      </c>
      <c r="L1465" t="s">
        <v>768</v>
      </c>
      <c r="M1465" t="str">
        <f t="shared" si="22"/>
        <v>Absent</v>
      </c>
    </row>
    <row r="1466" spans="1:13" x14ac:dyDescent="0.25">
      <c r="A1466" t="s">
        <v>764</v>
      </c>
      <c r="B1466" t="str">
        <f>VLOOKUP(A1466,Tabel1[[PrøveID]:[Longitude]],3,FALSE)</f>
        <v>DNA på Forkant</v>
      </c>
      <c r="C1466" s="83" t="str">
        <f>VLOOKUP(A1466,Tabel1[[PrøveID]:[Longitude]],2,FALSE)</f>
        <v>20-04-2022</v>
      </c>
      <c r="D1466">
        <f>VLOOKUP(A1466,Tabel1[[PrøveID]:[Longitude]],5,FALSE)</f>
        <v>56.551793000000004</v>
      </c>
      <c r="E1466">
        <f>VLOOKUP(A1466,Tabel1[[PrøveID]:[Longitude]],6,FALSE)</f>
        <v>8.3081949999999996</v>
      </c>
      <c r="F1466" t="str">
        <f>VLOOKUP(A1466,Tabel1[[PrøveID]:[Longitude]],4,FALSE)</f>
        <v>Lemvig havn</v>
      </c>
      <c r="G1466" s="24" t="str">
        <f>VLOOKUP(H1466,Datasæt_Analysesystemer!$D$3:$E$68,2,FALSE)</f>
        <v>Phocoena phocoena</v>
      </c>
      <c r="H1466" t="s">
        <v>820</v>
      </c>
      <c r="I1466" t="str">
        <f>VLOOKUP(H1466,Datasæt_Analysesystemer!$D$2:$F$68,3,FALSE)</f>
        <v>Almindelig</v>
      </c>
      <c r="J1466" t="s">
        <v>744</v>
      </c>
      <c r="K1466" t="s">
        <v>802</v>
      </c>
      <c r="L1466" t="s">
        <v>741</v>
      </c>
      <c r="M1466" t="str">
        <f t="shared" si="22"/>
        <v>Present_Ct&lt;41</v>
      </c>
    </row>
    <row r="1467" spans="1:13" x14ac:dyDescent="0.25">
      <c r="A1467" t="s">
        <v>764</v>
      </c>
      <c r="B1467" t="str">
        <f>VLOOKUP(A1467,Tabel1[[PrøveID]:[Longitude]],3,FALSE)</f>
        <v>DNA på Forkant</v>
      </c>
      <c r="C1467" s="83" t="str">
        <f>VLOOKUP(A1467,Tabel1[[PrøveID]:[Longitude]],2,FALSE)</f>
        <v>20-04-2022</v>
      </c>
      <c r="D1467">
        <f>VLOOKUP(A1467,Tabel1[[PrøveID]:[Longitude]],5,FALSE)</f>
        <v>56.551793000000004</v>
      </c>
      <c r="E1467">
        <f>VLOOKUP(A1467,Tabel1[[PrøveID]:[Longitude]],6,FALSE)</f>
        <v>8.3081949999999996</v>
      </c>
      <c r="F1467" t="str">
        <f>VLOOKUP(A1467,Tabel1[[PrøveID]:[Longitude]],4,FALSE)</f>
        <v>Lemvig havn</v>
      </c>
      <c r="G1467" s="24" t="str">
        <f>VLOOKUP(H1467,Datasæt_Analysesystemer!$D$3:$E$68,2,FALSE)</f>
        <v>Phocoena phocoena</v>
      </c>
      <c r="H1467" t="s">
        <v>820</v>
      </c>
      <c r="I1467" t="str">
        <f>VLOOKUP(H1467,Datasæt_Analysesystemer!$D$2:$F$68,3,FALSE)</f>
        <v>Almindelig</v>
      </c>
      <c r="J1467" t="s">
        <v>744</v>
      </c>
      <c r="K1467" t="s">
        <v>802</v>
      </c>
      <c r="L1467" t="s">
        <v>741</v>
      </c>
      <c r="M1467" t="str">
        <f t="shared" si="22"/>
        <v>Present_Ct&lt;41</v>
      </c>
    </row>
    <row r="1468" spans="1:13" x14ac:dyDescent="0.25">
      <c r="A1468" t="s">
        <v>764</v>
      </c>
      <c r="B1468" t="str">
        <f>VLOOKUP(A1468,Tabel1[[PrøveID]:[Longitude]],3,FALSE)</f>
        <v>DNA på Forkant</v>
      </c>
      <c r="C1468" s="83" t="str">
        <f>VLOOKUP(A1468,Tabel1[[PrøveID]:[Longitude]],2,FALSE)</f>
        <v>20-04-2022</v>
      </c>
      <c r="D1468">
        <f>VLOOKUP(A1468,Tabel1[[PrøveID]:[Longitude]],5,FALSE)</f>
        <v>56.551793000000004</v>
      </c>
      <c r="E1468">
        <f>VLOOKUP(A1468,Tabel1[[PrøveID]:[Longitude]],6,FALSE)</f>
        <v>8.3081949999999996</v>
      </c>
      <c r="F1468" t="str">
        <f>VLOOKUP(A1468,Tabel1[[PrøveID]:[Longitude]],4,FALSE)</f>
        <v>Lemvig havn</v>
      </c>
      <c r="G1468" s="24" t="str">
        <f>VLOOKUP(H1468,Datasæt_Analysesystemer!$D$3:$E$68,2,FALSE)</f>
        <v>Callinectes sapidus</v>
      </c>
      <c r="H1468" t="s">
        <v>989</v>
      </c>
      <c r="I1468" t="str">
        <f>VLOOKUP(H1468,Datasæt_Analysesystemer!$D$2:$F$68,3,FALSE)</f>
        <v>Invasiv</v>
      </c>
      <c r="J1468" t="s">
        <v>738</v>
      </c>
      <c r="K1468" t="s">
        <v>747</v>
      </c>
      <c r="L1468" t="s">
        <v>768</v>
      </c>
      <c r="M1468" t="str">
        <f t="shared" si="22"/>
        <v>Absent</v>
      </c>
    </row>
    <row r="1469" spans="1:13" x14ac:dyDescent="0.25">
      <c r="A1469" t="s">
        <v>764</v>
      </c>
      <c r="B1469" t="str">
        <f>VLOOKUP(A1469,Tabel1[[PrøveID]:[Longitude]],3,FALSE)</f>
        <v>DNA på Forkant</v>
      </c>
      <c r="C1469" s="83" t="str">
        <f>VLOOKUP(A1469,Tabel1[[PrøveID]:[Longitude]],2,FALSE)</f>
        <v>20-04-2022</v>
      </c>
      <c r="D1469">
        <f>VLOOKUP(A1469,Tabel1[[PrøveID]:[Longitude]],5,FALSE)</f>
        <v>56.551793000000004</v>
      </c>
      <c r="E1469">
        <f>VLOOKUP(A1469,Tabel1[[PrøveID]:[Longitude]],6,FALSE)</f>
        <v>8.3081949999999996</v>
      </c>
      <c r="F1469" t="str">
        <f>VLOOKUP(A1469,Tabel1[[PrøveID]:[Longitude]],4,FALSE)</f>
        <v>Lemvig havn</v>
      </c>
      <c r="G1469" s="24" t="str">
        <f>VLOOKUP(H1469,Datasæt_Analysesystemer!$D$3:$E$68,2,FALSE)</f>
        <v>Callinectes sapidus</v>
      </c>
      <c r="H1469" t="s">
        <v>989</v>
      </c>
      <c r="I1469" t="str">
        <f>VLOOKUP(H1469,Datasæt_Analysesystemer!$D$2:$F$68,3,FALSE)</f>
        <v>Invasiv</v>
      </c>
      <c r="J1469" t="s">
        <v>738</v>
      </c>
      <c r="K1469" t="s">
        <v>747</v>
      </c>
      <c r="L1469" t="s">
        <v>768</v>
      </c>
      <c r="M1469" t="str">
        <f t="shared" si="22"/>
        <v>Absent</v>
      </c>
    </row>
    <row r="1470" spans="1:13" x14ac:dyDescent="0.25">
      <c r="A1470" t="s">
        <v>764</v>
      </c>
      <c r="B1470" t="str">
        <f>VLOOKUP(A1470,Tabel1[[PrøveID]:[Longitude]],3,FALSE)</f>
        <v>DNA på Forkant</v>
      </c>
      <c r="C1470" s="83" t="str">
        <f>VLOOKUP(A1470,Tabel1[[PrøveID]:[Longitude]],2,FALSE)</f>
        <v>20-04-2022</v>
      </c>
      <c r="D1470">
        <f>VLOOKUP(A1470,Tabel1[[PrøveID]:[Longitude]],5,FALSE)</f>
        <v>56.551793000000004</v>
      </c>
      <c r="E1470">
        <f>VLOOKUP(A1470,Tabel1[[PrøveID]:[Longitude]],6,FALSE)</f>
        <v>8.3081949999999996</v>
      </c>
      <c r="F1470" t="str">
        <f>VLOOKUP(A1470,Tabel1[[PrøveID]:[Longitude]],4,FALSE)</f>
        <v>Lemvig havn</v>
      </c>
      <c r="G1470" s="24" t="str">
        <f>VLOOKUP(H1470,Datasæt_Analysesystemer!$D$3:$E$68,2,FALSE)</f>
        <v>Mnemiopsis leidyi</v>
      </c>
      <c r="H1470" t="s">
        <v>982</v>
      </c>
      <c r="I1470" t="str">
        <f>VLOOKUP(H1470,Datasæt_Analysesystemer!$D$2:$F$68,3,FALSE)</f>
        <v>Invasiv</v>
      </c>
      <c r="J1470" t="s">
        <v>744</v>
      </c>
      <c r="K1470" t="s">
        <v>802</v>
      </c>
      <c r="L1470" t="s">
        <v>768</v>
      </c>
      <c r="M1470" t="str">
        <f t="shared" si="22"/>
        <v>Present_Ct&gt;41</v>
      </c>
    </row>
    <row r="1471" spans="1:13" x14ac:dyDescent="0.25">
      <c r="A1471" t="s">
        <v>764</v>
      </c>
      <c r="B1471" t="str">
        <f>VLOOKUP(A1471,Tabel1[[PrøveID]:[Longitude]],3,FALSE)</f>
        <v>DNA på Forkant</v>
      </c>
      <c r="C1471" s="83" t="str">
        <f>VLOOKUP(A1471,Tabel1[[PrøveID]:[Longitude]],2,FALSE)</f>
        <v>20-04-2022</v>
      </c>
      <c r="D1471">
        <f>VLOOKUP(A1471,Tabel1[[PrøveID]:[Longitude]],5,FALSE)</f>
        <v>56.551793000000004</v>
      </c>
      <c r="E1471">
        <f>VLOOKUP(A1471,Tabel1[[PrøveID]:[Longitude]],6,FALSE)</f>
        <v>8.3081949999999996</v>
      </c>
      <c r="F1471" t="str">
        <f>VLOOKUP(A1471,Tabel1[[PrøveID]:[Longitude]],4,FALSE)</f>
        <v>Lemvig havn</v>
      </c>
      <c r="G1471" s="24" t="str">
        <f>VLOOKUP(H1471,Datasæt_Analysesystemer!$D$3:$E$68,2,FALSE)</f>
        <v>Mnemiopsis leidyi</v>
      </c>
      <c r="H1471" t="s">
        <v>982</v>
      </c>
      <c r="I1471" t="str">
        <f>VLOOKUP(H1471,Datasæt_Analysesystemer!$D$2:$F$68,3,FALSE)</f>
        <v>Invasiv</v>
      </c>
      <c r="J1471" t="s">
        <v>738</v>
      </c>
      <c r="K1471" t="s">
        <v>802</v>
      </c>
      <c r="L1471" t="s">
        <v>741</v>
      </c>
      <c r="M1471" t="str">
        <f t="shared" si="22"/>
        <v>Present_Ct&lt;41</v>
      </c>
    </row>
    <row r="1472" spans="1:13" x14ac:dyDescent="0.25">
      <c r="A1472" t="s">
        <v>764</v>
      </c>
      <c r="B1472" t="str">
        <f>VLOOKUP(A1472,Tabel1[[PrøveID]:[Longitude]],3,FALSE)</f>
        <v>DNA på Forkant</v>
      </c>
      <c r="C1472" s="83" t="str">
        <f>VLOOKUP(A1472,Tabel1[[PrøveID]:[Longitude]],2,FALSE)</f>
        <v>20-04-2022</v>
      </c>
      <c r="D1472">
        <f>VLOOKUP(A1472,Tabel1[[PrøveID]:[Longitude]],5,FALSE)</f>
        <v>56.551793000000004</v>
      </c>
      <c r="E1472">
        <f>VLOOKUP(A1472,Tabel1[[PrøveID]:[Longitude]],6,FALSE)</f>
        <v>8.3081949999999996</v>
      </c>
      <c r="F1472" t="str">
        <f>VLOOKUP(A1472,Tabel1[[PrøveID]:[Longitude]],4,FALSE)</f>
        <v>Lemvig havn</v>
      </c>
      <c r="G1472" s="24" t="str">
        <f>VLOOKUP(H1472,Datasæt_Analysesystemer!$D$3:$E$68,2,FALSE)</f>
        <v>Hemigrapsus takanoi</v>
      </c>
      <c r="H1472" t="s">
        <v>1098</v>
      </c>
      <c r="I1472" t="str">
        <f>VLOOKUP(H1472,Datasæt_Analysesystemer!$D$2:$F$68,3,FALSE)</f>
        <v>Invasiv</v>
      </c>
      <c r="J1472" t="s">
        <v>738</v>
      </c>
      <c r="K1472" t="s">
        <v>747</v>
      </c>
      <c r="L1472" t="s">
        <v>768</v>
      </c>
      <c r="M1472" t="str">
        <f t="shared" si="22"/>
        <v>Absent</v>
      </c>
    </row>
    <row r="1473" spans="1:13" x14ac:dyDescent="0.25">
      <c r="A1473" t="s">
        <v>764</v>
      </c>
      <c r="B1473" t="str">
        <f>VLOOKUP(A1473,Tabel1[[PrøveID]:[Longitude]],3,FALSE)</f>
        <v>DNA på Forkant</v>
      </c>
      <c r="C1473" s="83" t="str">
        <f>VLOOKUP(A1473,Tabel1[[PrøveID]:[Longitude]],2,FALSE)</f>
        <v>20-04-2022</v>
      </c>
      <c r="D1473">
        <f>VLOOKUP(A1473,Tabel1[[PrøveID]:[Longitude]],5,FALSE)</f>
        <v>56.551793000000004</v>
      </c>
      <c r="E1473">
        <f>VLOOKUP(A1473,Tabel1[[PrøveID]:[Longitude]],6,FALSE)</f>
        <v>8.3081949999999996</v>
      </c>
      <c r="F1473" t="str">
        <f>VLOOKUP(A1473,Tabel1[[PrøveID]:[Longitude]],4,FALSE)</f>
        <v>Lemvig havn</v>
      </c>
      <c r="G1473" s="24" t="str">
        <f>VLOOKUP(H1473,Datasæt_Analysesystemer!$D$3:$E$68,2,FALSE)</f>
        <v>Hemigrapsus takanoi</v>
      </c>
      <c r="H1473" t="s">
        <v>1098</v>
      </c>
      <c r="I1473" t="str">
        <f>VLOOKUP(H1473,Datasæt_Analysesystemer!$D$2:$F$68,3,FALSE)</f>
        <v>Invasiv</v>
      </c>
      <c r="J1473" t="s">
        <v>738</v>
      </c>
      <c r="K1473" t="s">
        <v>747</v>
      </c>
      <c r="L1473" t="s">
        <v>768</v>
      </c>
      <c r="M1473" t="str">
        <f t="shared" si="22"/>
        <v>Absent</v>
      </c>
    </row>
    <row r="1474" spans="1:13" x14ac:dyDescent="0.25">
      <c r="A1474" t="s">
        <v>764</v>
      </c>
      <c r="B1474" t="str">
        <f>VLOOKUP(A1474,Tabel1[[PrøveID]:[Longitude]],3,FALSE)</f>
        <v>DNA på Forkant</v>
      </c>
      <c r="C1474" s="83" t="str">
        <f>VLOOKUP(A1474,Tabel1[[PrøveID]:[Longitude]],2,FALSE)</f>
        <v>20-04-2022</v>
      </c>
      <c r="D1474">
        <f>VLOOKUP(A1474,Tabel1[[PrøveID]:[Longitude]],5,FALSE)</f>
        <v>56.551793000000004</v>
      </c>
      <c r="E1474">
        <f>VLOOKUP(A1474,Tabel1[[PrøveID]:[Longitude]],6,FALSE)</f>
        <v>8.3081949999999996</v>
      </c>
      <c r="F1474" t="str">
        <f>VLOOKUP(A1474,Tabel1[[PrøveID]:[Longitude]],4,FALSE)</f>
        <v>Lemvig havn</v>
      </c>
      <c r="G1474" s="24" t="str">
        <f>VLOOKUP(H1474,Datasæt_Analysesystemer!$D$3:$E$68,2,FALSE)</f>
        <v>Alexandrium ostenfeldii</v>
      </c>
      <c r="H1474" t="s">
        <v>1179</v>
      </c>
      <c r="I1474" t="str">
        <f>VLOOKUP(H1474,Datasæt_Analysesystemer!$D$2:$F$68,3,FALSE)</f>
        <v>Toksisk</v>
      </c>
      <c r="J1474" t="s">
        <v>738</v>
      </c>
      <c r="K1474" t="s">
        <v>802</v>
      </c>
      <c r="L1474" t="s">
        <v>741</v>
      </c>
      <c r="M1474" t="str">
        <f t="shared" ref="M1474:M1537" si="23">IF(K1474="Present",K1474&amp;"_"&amp;L1474,K1474)</f>
        <v>Present_Ct&lt;41</v>
      </c>
    </row>
    <row r="1475" spans="1:13" x14ac:dyDescent="0.25">
      <c r="A1475" t="s">
        <v>764</v>
      </c>
      <c r="B1475" t="str">
        <f>VLOOKUP(A1475,Tabel1[[PrøveID]:[Longitude]],3,FALSE)</f>
        <v>DNA på Forkant</v>
      </c>
      <c r="C1475" s="83" t="str">
        <f>VLOOKUP(A1475,Tabel1[[PrøveID]:[Longitude]],2,FALSE)</f>
        <v>20-04-2022</v>
      </c>
      <c r="D1475">
        <f>VLOOKUP(A1475,Tabel1[[PrøveID]:[Longitude]],5,FALSE)</f>
        <v>56.551793000000004</v>
      </c>
      <c r="E1475">
        <f>VLOOKUP(A1475,Tabel1[[PrøveID]:[Longitude]],6,FALSE)</f>
        <v>8.3081949999999996</v>
      </c>
      <c r="F1475" t="str">
        <f>VLOOKUP(A1475,Tabel1[[PrøveID]:[Longitude]],4,FALSE)</f>
        <v>Lemvig havn</v>
      </c>
      <c r="G1475" s="24" t="str">
        <f>VLOOKUP(H1475,Datasæt_Analysesystemer!$D$3:$E$68,2,FALSE)</f>
        <v>Alexandrium ostenfeldii</v>
      </c>
      <c r="H1475" t="s">
        <v>1179</v>
      </c>
      <c r="I1475" t="str">
        <f>VLOOKUP(H1475,Datasæt_Analysesystemer!$D$2:$F$68,3,FALSE)</f>
        <v>Toksisk</v>
      </c>
      <c r="J1475" t="s">
        <v>738</v>
      </c>
      <c r="K1475" t="s">
        <v>747</v>
      </c>
      <c r="L1475" t="s">
        <v>768</v>
      </c>
      <c r="M1475" t="str">
        <f t="shared" si="23"/>
        <v>Absent</v>
      </c>
    </row>
    <row r="1476" spans="1:13" x14ac:dyDescent="0.25">
      <c r="A1476" t="s">
        <v>764</v>
      </c>
      <c r="B1476" t="str">
        <f>VLOOKUP(A1476,Tabel1[[PrøveID]:[Longitude]],3,FALSE)</f>
        <v>DNA på Forkant</v>
      </c>
      <c r="C1476" s="83" t="str">
        <f>VLOOKUP(A1476,Tabel1[[PrøveID]:[Longitude]],2,FALSE)</f>
        <v>20-04-2022</v>
      </c>
      <c r="D1476">
        <f>VLOOKUP(A1476,Tabel1[[PrøveID]:[Longitude]],5,FALSE)</f>
        <v>56.551793000000004</v>
      </c>
      <c r="E1476">
        <f>VLOOKUP(A1476,Tabel1[[PrøveID]:[Longitude]],6,FALSE)</f>
        <v>8.3081949999999996</v>
      </c>
      <c r="F1476" t="str">
        <f>VLOOKUP(A1476,Tabel1[[PrøveID]:[Longitude]],4,FALSE)</f>
        <v>Lemvig havn</v>
      </c>
      <c r="G1476" s="24" t="str">
        <f>VLOOKUP(H1476,Datasæt_Analysesystemer!$D$3:$E$68,2,FALSE)</f>
        <v>Prymnesium parvum</v>
      </c>
      <c r="H1476" t="s">
        <v>1180</v>
      </c>
      <c r="I1476" t="str">
        <f>VLOOKUP(H1476,Datasæt_Analysesystemer!$D$2:$F$68,3,FALSE)</f>
        <v>Toksisk</v>
      </c>
      <c r="J1476" t="s">
        <v>738</v>
      </c>
      <c r="K1476" t="s">
        <v>747</v>
      </c>
      <c r="L1476" t="s">
        <v>768</v>
      </c>
      <c r="M1476" t="str">
        <f t="shared" si="23"/>
        <v>Absent</v>
      </c>
    </row>
    <row r="1477" spans="1:13" x14ac:dyDescent="0.25">
      <c r="A1477" t="s">
        <v>764</v>
      </c>
      <c r="B1477" t="str">
        <f>VLOOKUP(A1477,Tabel1[[PrøveID]:[Longitude]],3,FALSE)</f>
        <v>DNA på Forkant</v>
      </c>
      <c r="C1477" s="83" t="str">
        <f>VLOOKUP(A1477,Tabel1[[PrøveID]:[Longitude]],2,FALSE)</f>
        <v>20-04-2022</v>
      </c>
      <c r="D1477">
        <f>VLOOKUP(A1477,Tabel1[[PrøveID]:[Longitude]],5,FALSE)</f>
        <v>56.551793000000004</v>
      </c>
      <c r="E1477">
        <f>VLOOKUP(A1477,Tabel1[[PrøveID]:[Longitude]],6,FALSE)</f>
        <v>8.3081949999999996</v>
      </c>
      <c r="F1477" t="str">
        <f>VLOOKUP(A1477,Tabel1[[PrøveID]:[Longitude]],4,FALSE)</f>
        <v>Lemvig havn</v>
      </c>
      <c r="G1477" s="24" t="str">
        <f>VLOOKUP(H1477,Datasæt_Analysesystemer!$D$3:$E$68,2,FALSE)</f>
        <v>Prymnesium parvum</v>
      </c>
      <c r="H1477" t="s">
        <v>1180</v>
      </c>
      <c r="I1477" t="str">
        <f>VLOOKUP(H1477,Datasæt_Analysesystemer!$D$2:$F$68,3,FALSE)</f>
        <v>Toksisk</v>
      </c>
      <c r="J1477" t="s">
        <v>738</v>
      </c>
      <c r="K1477" t="s">
        <v>802</v>
      </c>
      <c r="L1477" t="s">
        <v>741</v>
      </c>
      <c r="M1477" t="str">
        <f t="shared" si="23"/>
        <v>Present_Ct&lt;41</v>
      </c>
    </row>
    <row r="1478" spans="1:13" x14ac:dyDescent="0.25">
      <c r="A1478" t="s">
        <v>764</v>
      </c>
      <c r="B1478" t="str">
        <f>VLOOKUP(A1478,Tabel1[[PrøveID]:[Longitude]],3,FALSE)</f>
        <v>DNA på Forkant</v>
      </c>
      <c r="C1478" s="83" t="str">
        <f>VLOOKUP(A1478,Tabel1[[PrøveID]:[Longitude]],2,FALSE)</f>
        <v>20-04-2022</v>
      </c>
      <c r="D1478">
        <f>VLOOKUP(A1478,Tabel1[[PrøveID]:[Longitude]],5,FALSE)</f>
        <v>56.551793000000004</v>
      </c>
      <c r="E1478">
        <f>VLOOKUP(A1478,Tabel1[[PrøveID]:[Longitude]],6,FALSE)</f>
        <v>8.3081949999999996</v>
      </c>
      <c r="F1478" t="str">
        <f>VLOOKUP(A1478,Tabel1[[PrøveID]:[Longitude]],4,FALSE)</f>
        <v>Lemvig havn</v>
      </c>
      <c r="G1478" s="24" t="str">
        <f>VLOOKUP(H1478,Datasæt_Analysesystemer!$D$3:$E$68,2,FALSE)</f>
        <v>Gasterosteus aculeatus</v>
      </c>
      <c r="H1478" t="s">
        <v>1117</v>
      </c>
      <c r="I1478" t="str">
        <f>VLOOKUP(H1478,Datasæt_Analysesystemer!$D$2:$F$68,3,FALSE)</f>
        <v>Almindelig</v>
      </c>
      <c r="J1478" t="s">
        <v>744</v>
      </c>
      <c r="K1478" t="s">
        <v>802</v>
      </c>
      <c r="L1478" t="s">
        <v>741</v>
      </c>
      <c r="M1478" t="str">
        <f t="shared" si="23"/>
        <v>Present_Ct&lt;41</v>
      </c>
    </row>
    <row r="1479" spans="1:13" x14ac:dyDescent="0.25">
      <c r="A1479" t="s">
        <v>764</v>
      </c>
      <c r="B1479" t="str">
        <f>VLOOKUP(A1479,Tabel1[[PrøveID]:[Longitude]],3,FALSE)</f>
        <v>DNA på Forkant</v>
      </c>
      <c r="C1479" s="83" t="str">
        <f>VLOOKUP(A1479,Tabel1[[PrøveID]:[Longitude]],2,FALSE)</f>
        <v>20-04-2022</v>
      </c>
      <c r="D1479">
        <f>VLOOKUP(A1479,Tabel1[[PrøveID]:[Longitude]],5,FALSE)</f>
        <v>56.551793000000004</v>
      </c>
      <c r="E1479">
        <f>VLOOKUP(A1479,Tabel1[[PrøveID]:[Longitude]],6,FALSE)</f>
        <v>8.3081949999999996</v>
      </c>
      <c r="F1479" t="str">
        <f>VLOOKUP(A1479,Tabel1[[PrøveID]:[Longitude]],4,FALSE)</f>
        <v>Lemvig havn</v>
      </c>
      <c r="G1479" s="24" t="str">
        <f>VLOOKUP(H1479,Datasæt_Analysesystemer!$D$3:$E$68,2,FALSE)</f>
        <v>Gasterosteus aculeatus</v>
      </c>
      <c r="H1479" t="s">
        <v>1117</v>
      </c>
      <c r="I1479" t="str">
        <f>VLOOKUP(H1479,Datasæt_Analysesystemer!$D$2:$F$68,3,FALSE)</f>
        <v>Almindelig</v>
      </c>
      <c r="J1479" t="s">
        <v>744</v>
      </c>
      <c r="K1479" t="s">
        <v>802</v>
      </c>
      <c r="L1479" t="s">
        <v>741</v>
      </c>
      <c r="M1479" t="str">
        <f t="shared" si="23"/>
        <v>Present_Ct&lt;41</v>
      </c>
    </row>
    <row r="1480" spans="1:13" x14ac:dyDescent="0.25">
      <c r="A1480" t="s">
        <v>764</v>
      </c>
      <c r="B1480" t="str">
        <f>VLOOKUP(A1480,Tabel1[[PrøveID]:[Longitude]],3,FALSE)</f>
        <v>DNA på Forkant</v>
      </c>
      <c r="C1480" s="83" t="str">
        <f>VLOOKUP(A1480,Tabel1[[PrøveID]:[Longitude]],2,FALSE)</f>
        <v>20-04-2022</v>
      </c>
      <c r="D1480">
        <f>VLOOKUP(A1480,Tabel1[[PrøveID]:[Longitude]],5,FALSE)</f>
        <v>56.551793000000004</v>
      </c>
      <c r="E1480">
        <f>VLOOKUP(A1480,Tabel1[[PrøveID]:[Longitude]],6,FALSE)</f>
        <v>8.3081949999999996</v>
      </c>
      <c r="F1480" t="str">
        <f>VLOOKUP(A1480,Tabel1[[PrøveID]:[Longitude]],4,FALSE)</f>
        <v>Lemvig havn</v>
      </c>
      <c r="G1480" s="24" t="str">
        <f>VLOOKUP(H1480,Datasæt_Analysesystemer!$D$3:$E$68,2,FALSE)</f>
        <v>Anguilla anguilla</v>
      </c>
      <c r="H1480" t="s">
        <v>1005</v>
      </c>
      <c r="I1480" t="str">
        <f>VLOOKUP(H1480,Datasæt_Analysesystemer!$D$2:$F$68,3,FALSE)</f>
        <v>Almindelig</v>
      </c>
      <c r="J1480" t="s">
        <v>738</v>
      </c>
      <c r="K1480" t="s">
        <v>747</v>
      </c>
      <c r="L1480" t="s">
        <v>768</v>
      </c>
      <c r="M1480" t="str">
        <f t="shared" si="23"/>
        <v>Absent</v>
      </c>
    </row>
    <row r="1481" spans="1:13" x14ac:dyDescent="0.25">
      <c r="A1481" t="s">
        <v>764</v>
      </c>
      <c r="B1481" t="str">
        <f>VLOOKUP(A1481,Tabel1[[PrøveID]:[Longitude]],3,FALSE)</f>
        <v>DNA på Forkant</v>
      </c>
      <c r="C1481" s="83" t="str">
        <f>VLOOKUP(A1481,Tabel1[[PrøveID]:[Longitude]],2,FALSE)</f>
        <v>20-04-2022</v>
      </c>
      <c r="D1481">
        <f>VLOOKUP(A1481,Tabel1[[PrøveID]:[Longitude]],5,FALSE)</f>
        <v>56.551793000000004</v>
      </c>
      <c r="E1481">
        <f>VLOOKUP(A1481,Tabel1[[PrøveID]:[Longitude]],6,FALSE)</f>
        <v>8.3081949999999996</v>
      </c>
      <c r="F1481" t="str">
        <f>VLOOKUP(A1481,Tabel1[[PrøveID]:[Longitude]],4,FALSE)</f>
        <v>Lemvig havn</v>
      </c>
      <c r="G1481" s="24" t="str">
        <f>VLOOKUP(H1481,Datasæt_Analysesystemer!$D$3:$E$68,2,FALSE)</f>
        <v>Anguilla anguilla</v>
      </c>
      <c r="H1481" t="s">
        <v>1005</v>
      </c>
      <c r="I1481" t="str">
        <f>VLOOKUP(H1481,Datasæt_Analysesystemer!$D$2:$F$68,3,FALSE)</f>
        <v>Almindelig</v>
      </c>
      <c r="J1481" t="s">
        <v>744</v>
      </c>
      <c r="K1481" t="s">
        <v>747</v>
      </c>
      <c r="L1481" t="s">
        <v>768</v>
      </c>
      <c r="M1481" t="str">
        <f t="shared" si="23"/>
        <v>Absent</v>
      </c>
    </row>
    <row r="1482" spans="1:13" x14ac:dyDescent="0.25">
      <c r="A1482" t="s">
        <v>764</v>
      </c>
      <c r="B1482" t="str">
        <f>VLOOKUP(A1482,Tabel1[[PrøveID]:[Longitude]],3,FALSE)</f>
        <v>DNA på Forkant</v>
      </c>
      <c r="C1482" s="83" t="str">
        <f>VLOOKUP(A1482,Tabel1[[PrøveID]:[Longitude]],2,FALSE)</f>
        <v>20-04-2022</v>
      </c>
      <c r="D1482">
        <f>VLOOKUP(A1482,Tabel1[[PrøveID]:[Longitude]],5,FALSE)</f>
        <v>56.551793000000004</v>
      </c>
      <c r="E1482">
        <f>VLOOKUP(A1482,Tabel1[[PrøveID]:[Longitude]],6,FALSE)</f>
        <v>8.3081949999999996</v>
      </c>
      <c r="F1482" t="str">
        <f>VLOOKUP(A1482,Tabel1[[PrøveID]:[Longitude]],4,FALSE)</f>
        <v>Lemvig havn</v>
      </c>
      <c r="G1482" s="24" t="str">
        <f>VLOOKUP(H1482,Datasæt_Analysesystemer!$D$3:$E$68,2,FALSE)</f>
        <v>Neogobius melanostomus</v>
      </c>
      <c r="H1482" t="s">
        <v>1089</v>
      </c>
      <c r="I1482" t="str">
        <f>VLOOKUP(H1482,Datasæt_Analysesystemer!$D$2:$F$68,3,FALSE)</f>
        <v>Invasiv</v>
      </c>
      <c r="J1482" t="s">
        <v>738</v>
      </c>
      <c r="K1482" t="s">
        <v>747</v>
      </c>
      <c r="L1482" t="s">
        <v>768</v>
      </c>
      <c r="M1482" t="str">
        <f t="shared" si="23"/>
        <v>Absent</v>
      </c>
    </row>
    <row r="1483" spans="1:13" x14ac:dyDescent="0.25">
      <c r="A1483" t="s">
        <v>764</v>
      </c>
      <c r="B1483" t="str">
        <f>VLOOKUP(A1483,Tabel1[[PrøveID]:[Longitude]],3,FALSE)</f>
        <v>DNA på Forkant</v>
      </c>
      <c r="C1483" s="83" t="str">
        <f>VLOOKUP(A1483,Tabel1[[PrøveID]:[Longitude]],2,FALSE)</f>
        <v>20-04-2022</v>
      </c>
      <c r="D1483">
        <f>VLOOKUP(A1483,Tabel1[[PrøveID]:[Longitude]],5,FALSE)</f>
        <v>56.551793000000004</v>
      </c>
      <c r="E1483">
        <f>VLOOKUP(A1483,Tabel1[[PrøveID]:[Longitude]],6,FALSE)</f>
        <v>8.3081949999999996</v>
      </c>
      <c r="F1483" t="str">
        <f>VLOOKUP(A1483,Tabel1[[PrøveID]:[Longitude]],4,FALSE)</f>
        <v>Lemvig havn</v>
      </c>
      <c r="G1483" s="24" t="str">
        <f>VLOOKUP(H1483,Datasæt_Analysesystemer!$D$3:$E$68,2,FALSE)</f>
        <v>Neogobius melanostomus</v>
      </c>
      <c r="H1483" t="s">
        <v>1089</v>
      </c>
      <c r="I1483" t="str">
        <f>VLOOKUP(H1483,Datasæt_Analysesystemer!$D$2:$F$68,3,FALSE)</f>
        <v>Invasiv</v>
      </c>
      <c r="J1483" t="s">
        <v>738</v>
      </c>
      <c r="K1483" t="s">
        <v>747</v>
      </c>
      <c r="L1483" t="s">
        <v>768</v>
      </c>
      <c r="M1483" t="str">
        <f t="shared" si="23"/>
        <v>Absent</v>
      </c>
    </row>
    <row r="1484" spans="1:13" x14ac:dyDescent="0.25">
      <c r="A1484" t="s">
        <v>767</v>
      </c>
      <c r="B1484" t="str">
        <f>VLOOKUP(A1484,Tabel1[[PrøveID]:[Longitude]],3,FALSE)</f>
        <v>Miljøstyrelsen</v>
      </c>
      <c r="C1484" s="83" t="str">
        <f>VLOOKUP(A1484,Tabel1[[PrøveID]:[Longitude]],2,FALSE)</f>
        <v>22-04-2022</v>
      </c>
      <c r="D1484">
        <f>VLOOKUP(A1484,Tabel1[[PrøveID]:[Longitude]],5,FALSE)</f>
        <v>56.551793000000004</v>
      </c>
      <c r="E1484">
        <f>VLOOKUP(A1484,Tabel1[[PrøveID]:[Longitude]],6,FALSE)</f>
        <v>8.3081949999999996</v>
      </c>
      <c r="F1484" t="str">
        <f>VLOOKUP(A1484,Tabel1[[PrøveID]:[Longitude]],4,FALSE)</f>
        <v>Lemvig havn</v>
      </c>
      <c r="G1484" s="24" t="str">
        <f>VLOOKUP(H1484,Datasæt_Analysesystemer!$D$3:$E$68,2,FALSE)</f>
        <v>Perca fluviatilis</v>
      </c>
      <c r="H1484" t="s">
        <v>804</v>
      </c>
      <c r="I1484" t="str">
        <f>VLOOKUP(H1484,Datasæt_Analysesystemer!$D$2:$F$68,3,FALSE)</f>
        <v>Almindelig</v>
      </c>
      <c r="J1484" t="s">
        <v>738</v>
      </c>
      <c r="K1484" t="s">
        <v>747</v>
      </c>
      <c r="L1484" t="s">
        <v>768</v>
      </c>
      <c r="M1484" t="str">
        <f t="shared" si="23"/>
        <v>Absent</v>
      </c>
    </row>
    <row r="1485" spans="1:13" x14ac:dyDescent="0.25">
      <c r="A1485" t="s">
        <v>767</v>
      </c>
      <c r="B1485" t="str">
        <f>VLOOKUP(A1485,Tabel1[[PrøveID]:[Longitude]],3,FALSE)</f>
        <v>Miljøstyrelsen</v>
      </c>
      <c r="C1485" s="83" t="str">
        <f>VLOOKUP(A1485,Tabel1[[PrøveID]:[Longitude]],2,FALSE)</f>
        <v>22-04-2022</v>
      </c>
      <c r="D1485">
        <f>VLOOKUP(A1485,Tabel1[[PrøveID]:[Longitude]],5,FALSE)</f>
        <v>56.551793000000004</v>
      </c>
      <c r="E1485">
        <f>VLOOKUP(A1485,Tabel1[[PrøveID]:[Longitude]],6,FALSE)</f>
        <v>8.3081949999999996</v>
      </c>
      <c r="F1485" t="str">
        <f>VLOOKUP(A1485,Tabel1[[PrøveID]:[Longitude]],4,FALSE)</f>
        <v>Lemvig havn</v>
      </c>
      <c r="G1485" s="24" t="str">
        <f>VLOOKUP(H1485,Datasæt_Analysesystemer!$D$3:$E$68,2,FALSE)</f>
        <v>Perca fluviatilis</v>
      </c>
      <c r="H1485" t="s">
        <v>804</v>
      </c>
      <c r="I1485" t="str">
        <f>VLOOKUP(H1485,Datasæt_Analysesystemer!$D$2:$F$68,3,FALSE)</f>
        <v>Almindelig</v>
      </c>
      <c r="J1485" t="s">
        <v>738</v>
      </c>
      <c r="K1485" t="s">
        <v>747</v>
      </c>
      <c r="L1485" t="s">
        <v>768</v>
      </c>
      <c r="M1485" t="str">
        <f t="shared" si="23"/>
        <v>Absent</v>
      </c>
    </row>
    <row r="1486" spans="1:13" x14ac:dyDescent="0.25">
      <c r="A1486" t="s">
        <v>767</v>
      </c>
      <c r="B1486" t="str">
        <f>VLOOKUP(A1486,Tabel1[[PrøveID]:[Longitude]],3,FALSE)</f>
        <v>Miljøstyrelsen</v>
      </c>
      <c r="C1486" s="83" t="str">
        <f>VLOOKUP(A1486,Tabel1[[PrøveID]:[Longitude]],2,FALSE)</f>
        <v>22-04-2022</v>
      </c>
      <c r="D1486">
        <f>VLOOKUP(A1486,Tabel1[[PrøveID]:[Longitude]],5,FALSE)</f>
        <v>56.551793000000004</v>
      </c>
      <c r="E1486">
        <f>VLOOKUP(A1486,Tabel1[[PrøveID]:[Longitude]],6,FALSE)</f>
        <v>8.3081949999999996</v>
      </c>
      <c r="F1486" t="str">
        <f>VLOOKUP(A1486,Tabel1[[PrøveID]:[Longitude]],4,FALSE)</f>
        <v>Lemvig havn</v>
      </c>
      <c r="G1486" s="24" t="str">
        <f>VLOOKUP(H1486,Datasæt_Analysesystemer!$D$3:$E$68,2,FALSE)</f>
        <v>Platichthys flesus</v>
      </c>
      <c r="H1486" t="s">
        <v>793</v>
      </c>
      <c r="I1486" t="str">
        <f>VLOOKUP(H1486,Datasæt_Analysesystemer!$D$2:$F$68,3,FALSE)</f>
        <v>Almindelig</v>
      </c>
      <c r="J1486" t="s">
        <v>738</v>
      </c>
      <c r="K1486" t="s">
        <v>747</v>
      </c>
      <c r="L1486" t="s">
        <v>768</v>
      </c>
      <c r="M1486" t="str">
        <f t="shared" si="23"/>
        <v>Absent</v>
      </c>
    </row>
    <row r="1487" spans="1:13" x14ac:dyDescent="0.25">
      <c r="A1487" t="s">
        <v>767</v>
      </c>
      <c r="B1487" t="str">
        <f>VLOOKUP(A1487,Tabel1[[PrøveID]:[Longitude]],3,FALSE)</f>
        <v>Miljøstyrelsen</v>
      </c>
      <c r="C1487" s="83" t="str">
        <f>VLOOKUP(A1487,Tabel1[[PrøveID]:[Longitude]],2,FALSE)</f>
        <v>22-04-2022</v>
      </c>
      <c r="D1487">
        <f>VLOOKUP(A1487,Tabel1[[PrøveID]:[Longitude]],5,FALSE)</f>
        <v>56.551793000000004</v>
      </c>
      <c r="E1487">
        <f>VLOOKUP(A1487,Tabel1[[PrøveID]:[Longitude]],6,FALSE)</f>
        <v>8.3081949999999996</v>
      </c>
      <c r="F1487" t="str">
        <f>VLOOKUP(A1487,Tabel1[[PrøveID]:[Longitude]],4,FALSE)</f>
        <v>Lemvig havn</v>
      </c>
      <c r="G1487" s="24" t="str">
        <f>VLOOKUP(H1487,Datasæt_Analysesystemer!$D$3:$E$68,2,FALSE)</f>
        <v>Platichthys flesus</v>
      </c>
      <c r="H1487" t="s">
        <v>793</v>
      </c>
      <c r="I1487" t="str">
        <f>VLOOKUP(H1487,Datasæt_Analysesystemer!$D$2:$F$68,3,FALSE)</f>
        <v>Almindelig</v>
      </c>
      <c r="J1487" t="s">
        <v>738</v>
      </c>
      <c r="K1487" t="s">
        <v>802</v>
      </c>
      <c r="L1487" t="s">
        <v>741</v>
      </c>
      <c r="M1487" t="str">
        <f t="shared" si="23"/>
        <v>Present_Ct&lt;41</v>
      </c>
    </row>
    <row r="1488" spans="1:13" x14ac:dyDescent="0.25">
      <c r="A1488" t="s">
        <v>767</v>
      </c>
      <c r="B1488" t="str">
        <f>VLOOKUP(A1488,Tabel1[[PrøveID]:[Longitude]],3,FALSE)</f>
        <v>Miljøstyrelsen</v>
      </c>
      <c r="C1488" s="83" t="str">
        <f>VLOOKUP(A1488,Tabel1[[PrøveID]:[Longitude]],2,FALSE)</f>
        <v>22-04-2022</v>
      </c>
      <c r="D1488">
        <f>VLOOKUP(A1488,Tabel1[[PrøveID]:[Longitude]],5,FALSE)</f>
        <v>56.551793000000004</v>
      </c>
      <c r="E1488">
        <f>VLOOKUP(A1488,Tabel1[[PrøveID]:[Longitude]],6,FALSE)</f>
        <v>8.3081949999999996</v>
      </c>
      <c r="F1488" t="str">
        <f>VLOOKUP(A1488,Tabel1[[PrøveID]:[Longitude]],4,FALSE)</f>
        <v>Lemvig havn</v>
      </c>
      <c r="G1488" s="24" t="str">
        <f>VLOOKUP(H1488,Datasæt_Analysesystemer!$D$3:$E$68,2,FALSE)</f>
        <v>Magallana gigas</v>
      </c>
      <c r="H1488" t="s">
        <v>1100</v>
      </c>
      <c r="I1488" t="str">
        <f>VLOOKUP(H1488,Datasæt_Analysesystemer!$D$2:$F$68,3,FALSE)</f>
        <v>Invasiv</v>
      </c>
      <c r="J1488" t="s">
        <v>738</v>
      </c>
      <c r="K1488" t="s">
        <v>802</v>
      </c>
      <c r="L1488" t="s">
        <v>741</v>
      </c>
      <c r="M1488" t="str">
        <f t="shared" si="23"/>
        <v>Present_Ct&lt;41</v>
      </c>
    </row>
    <row r="1489" spans="1:13" x14ac:dyDescent="0.25">
      <c r="A1489" t="s">
        <v>767</v>
      </c>
      <c r="B1489" t="str">
        <f>VLOOKUP(A1489,Tabel1[[PrøveID]:[Longitude]],3,FALSE)</f>
        <v>Miljøstyrelsen</v>
      </c>
      <c r="C1489" s="83" t="str">
        <f>VLOOKUP(A1489,Tabel1[[PrøveID]:[Longitude]],2,FALSE)</f>
        <v>22-04-2022</v>
      </c>
      <c r="D1489">
        <f>VLOOKUP(A1489,Tabel1[[PrøveID]:[Longitude]],5,FALSE)</f>
        <v>56.551793000000004</v>
      </c>
      <c r="E1489">
        <f>VLOOKUP(A1489,Tabel1[[PrøveID]:[Longitude]],6,FALSE)</f>
        <v>8.3081949999999996</v>
      </c>
      <c r="F1489" t="str">
        <f>VLOOKUP(A1489,Tabel1[[PrøveID]:[Longitude]],4,FALSE)</f>
        <v>Lemvig havn</v>
      </c>
      <c r="G1489" s="24" t="str">
        <f>VLOOKUP(H1489,Datasæt_Analysesystemer!$D$3:$E$68,2,FALSE)</f>
        <v>Magallana gigas</v>
      </c>
      <c r="H1489" t="s">
        <v>1100</v>
      </c>
      <c r="I1489" t="str">
        <f>VLOOKUP(H1489,Datasæt_Analysesystemer!$D$2:$F$68,3,FALSE)</f>
        <v>Invasiv</v>
      </c>
      <c r="J1489" t="s">
        <v>738</v>
      </c>
      <c r="K1489" t="s">
        <v>747</v>
      </c>
      <c r="L1489" t="s">
        <v>768</v>
      </c>
      <c r="M1489" t="str">
        <f t="shared" si="23"/>
        <v>Absent</v>
      </c>
    </row>
    <row r="1490" spans="1:13" x14ac:dyDescent="0.25">
      <c r="A1490" t="s">
        <v>767</v>
      </c>
      <c r="B1490" t="str">
        <f>VLOOKUP(A1490,Tabel1[[PrøveID]:[Longitude]],3,FALSE)</f>
        <v>Miljøstyrelsen</v>
      </c>
      <c r="C1490" s="83" t="str">
        <f>VLOOKUP(A1490,Tabel1[[PrøveID]:[Longitude]],2,FALSE)</f>
        <v>22-04-2022</v>
      </c>
      <c r="D1490">
        <f>VLOOKUP(A1490,Tabel1[[PrøveID]:[Longitude]],5,FALSE)</f>
        <v>56.551793000000004</v>
      </c>
      <c r="E1490">
        <f>VLOOKUP(A1490,Tabel1[[PrøveID]:[Longitude]],6,FALSE)</f>
        <v>8.3081949999999996</v>
      </c>
      <c r="F1490" t="str">
        <f>VLOOKUP(A1490,Tabel1[[PrøveID]:[Longitude]],4,FALSE)</f>
        <v>Lemvig havn</v>
      </c>
      <c r="G1490" s="24" t="str">
        <f>VLOOKUP(H1490,Datasæt_Analysesystemer!$D$3:$E$68,2,FALSE)</f>
        <v>Lutra lutra</v>
      </c>
      <c r="H1490" t="s">
        <v>818</v>
      </c>
      <c r="I1490" t="str">
        <f>VLOOKUP(H1490,Datasæt_Analysesystemer!$D$2:$F$68,3,FALSE)</f>
        <v>Almindelig</v>
      </c>
      <c r="J1490" t="s">
        <v>744</v>
      </c>
      <c r="K1490" t="s">
        <v>747</v>
      </c>
      <c r="L1490" t="s">
        <v>768</v>
      </c>
      <c r="M1490" t="str">
        <f t="shared" si="23"/>
        <v>Absent</v>
      </c>
    </row>
    <row r="1491" spans="1:13" x14ac:dyDescent="0.25">
      <c r="A1491" t="s">
        <v>767</v>
      </c>
      <c r="B1491" t="str">
        <f>VLOOKUP(A1491,Tabel1[[PrøveID]:[Longitude]],3,FALSE)</f>
        <v>Miljøstyrelsen</v>
      </c>
      <c r="C1491" s="83" t="str">
        <f>VLOOKUP(A1491,Tabel1[[PrøveID]:[Longitude]],2,FALSE)</f>
        <v>22-04-2022</v>
      </c>
      <c r="D1491">
        <f>VLOOKUP(A1491,Tabel1[[PrøveID]:[Longitude]],5,FALSE)</f>
        <v>56.551793000000004</v>
      </c>
      <c r="E1491">
        <f>VLOOKUP(A1491,Tabel1[[PrøveID]:[Longitude]],6,FALSE)</f>
        <v>8.3081949999999996</v>
      </c>
      <c r="F1491" t="str">
        <f>VLOOKUP(A1491,Tabel1[[PrøveID]:[Longitude]],4,FALSE)</f>
        <v>Lemvig havn</v>
      </c>
      <c r="G1491" s="24" t="str">
        <f>VLOOKUP(H1491,Datasæt_Analysesystemer!$D$3:$E$68,2,FALSE)</f>
        <v>Lutra lutra</v>
      </c>
      <c r="H1491" t="s">
        <v>818</v>
      </c>
      <c r="I1491" t="str">
        <f>VLOOKUP(H1491,Datasæt_Analysesystemer!$D$2:$F$68,3,FALSE)</f>
        <v>Almindelig</v>
      </c>
      <c r="J1491" t="s">
        <v>744</v>
      </c>
      <c r="K1491" t="s">
        <v>747</v>
      </c>
      <c r="L1491" t="s">
        <v>768</v>
      </c>
      <c r="M1491" t="str">
        <f t="shared" si="23"/>
        <v>Absent</v>
      </c>
    </row>
    <row r="1492" spans="1:13" x14ac:dyDescent="0.25">
      <c r="A1492" t="s">
        <v>767</v>
      </c>
      <c r="B1492" t="str">
        <f>VLOOKUP(A1492,Tabel1[[PrøveID]:[Longitude]],3,FALSE)</f>
        <v>Miljøstyrelsen</v>
      </c>
      <c r="C1492" s="83" t="str">
        <f>VLOOKUP(A1492,Tabel1[[PrøveID]:[Longitude]],2,FALSE)</f>
        <v>22-04-2022</v>
      </c>
      <c r="D1492">
        <f>VLOOKUP(A1492,Tabel1[[PrøveID]:[Longitude]],5,FALSE)</f>
        <v>56.551793000000004</v>
      </c>
      <c r="E1492">
        <f>VLOOKUP(A1492,Tabel1[[PrøveID]:[Longitude]],6,FALSE)</f>
        <v>8.3081949999999996</v>
      </c>
      <c r="F1492" t="str">
        <f>VLOOKUP(A1492,Tabel1[[PrøveID]:[Longitude]],4,FALSE)</f>
        <v>Lemvig havn</v>
      </c>
      <c r="G1492" s="24" t="str">
        <f>VLOOKUP(H1492,Datasæt_Analysesystemer!$D$3:$E$68,2,FALSE)</f>
        <v>Callinectes sapidus</v>
      </c>
      <c r="H1492" t="s">
        <v>989</v>
      </c>
      <c r="I1492" t="str">
        <f>VLOOKUP(H1492,Datasæt_Analysesystemer!$D$2:$F$68,3,FALSE)</f>
        <v>Invasiv</v>
      </c>
      <c r="J1492" t="s">
        <v>738</v>
      </c>
      <c r="K1492" t="s">
        <v>747</v>
      </c>
      <c r="L1492" t="s">
        <v>768</v>
      </c>
      <c r="M1492" t="str">
        <f t="shared" si="23"/>
        <v>Absent</v>
      </c>
    </row>
    <row r="1493" spans="1:13" x14ac:dyDescent="0.25">
      <c r="A1493" t="s">
        <v>767</v>
      </c>
      <c r="B1493" t="str">
        <f>VLOOKUP(A1493,Tabel1[[PrøveID]:[Longitude]],3,FALSE)</f>
        <v>Miljøstyrelsen</v>
      </c>
      <c r="C1493" s="83" t="str">
        <f>VLOOKUP(A1493,Tabel1[[PrøveID]:[Longitude]],2,FALSE)</f>
        <v>22-04-2022</v>
      </c>
      <c r="D1493">
        <f>VLOOKUP(A1493,Tabel1[[PrøveID]:[Longitude]],5,FALSE)</f>
        <v>56.551793000000004</v>
      </c>
      <c r="E1493">
        <f>VLOOKUP(A1493,Tabel1[[PrøveID]:[Longitude]],6,FALSE)</f>
        <v>8.3081949999999996</v>
      </c>
      <c r="F1493" t="str">
        <f>VLOOKUP(A1493,Tabel1[[PrøveID]:[Longitude]],4,FALSE)</f>
        <v>Lemvig havn</v>
      </c>
      <c r="G1493" s="24" t="str">
        <f>VLOOKUP(H1493,Datasæt_Analysesystemer!$D$3:$E$68,2,FALSE)</f>
        <v>Callinectes sapidus</v>
      </c>
      <c r="H1493" t="s">
        <v>989</v>
      </c>
      <c r="I1493" t="str">
        <f>VLOOKUP(H1493,Datasæt_Analysesystemer!$D$2:$F$68,3,FALSE)</f>
        <v>Invasiv</v>
      </c>
      <c r="J1493" t="s">
        <v>738</v>
      </c>
      <c r="K1493" t="s">
        <v>747</v>
      </c>
      <c r="L1493" t="s">
        <v>768</v>
      </c>
      <c r="M1493" t="str">
        <f t="shared" si="23"/>
        <v>Absent</v>
      </c>
    </row>
    <row r="1494" spans="1:13" x14ac:dyDescent="0.25">
      <c r="A1494" t="s">
        <v>767</v>
      </c>
      <c r="B1494" t="str">
        <f>VLOOKUP(A1494,Tabel1[[PrøveID]:[Longitude]],3,FALSE)</f>
        <v>Miljøstyrelsen</v>
      </c>
      <c r="C1494" s="83" t="str">
        <f>VLOOKUP(A1494,Tabel1[[PrøveID]:[Longitude]],2,FALSE)</f>
        <v>22-04-2022</v>
      </c>
      <c r="D1494">
        <f>VLOOKUP(A1494,Tabel1[[PrøveID]:[Longitude]],5,FALSE)</f>
        <v>56.551793000000004</v>
      </c>
      <c r="E1494">
        <f>VLOOKUP(A1494,Tabel1[[PrøveID]:[Longitude]],6,FALSE)</f>
        <v>8.3081949999999996</v>
      </c>
      <c r="F1494" t="str">
        <f>VLOOKUP(A1494,Tabel1[[PrøveID]:[Longitude]],4,FALSE)</f>
        <v>Lemvig havn</v>
      </c>
      <c r="G1494" s="24" t="str">
        <f>VLOOKUP(H1494,Datasæt_Analysesystemer!$D$3:$E$68,2,FALSE)</f>
        <v>Mnemiopsis leidyi</v>
      </c>
      <c r="H1494" t="s">
        <v>982</v>
      </c>
      <c r="I1494" t="str">
        <f>VLOOKUP(H1494,Datasæt_Analysesystemer!$D$2:$F$68,3,FALSE)</f>
        <v>Invasiv</v>
      </c>
      <c r="J1494" t="s">
        <v>738</v>
      </c>
      <c r="K1494" t="s">
        <v>802</v>
      </c>
      <c r="L1494" t="s">
        <v>741</v>
      </c>
      <c r="M1494" t="str">
        <f t="shared" si="23"/>
        <v>Present_Ct&lt;41</v>
      </c>
    </row>
    <row r="1495" spans="1:13" x14ac:dyDescent="0.25">
      <c r="A1495" t="s">
        <v>767</v>
      </c>
      <c r="B1495" t="str">
        <f>VLOOKUP(A1495,Tabel1[[PrøveID]:[Longitude]],3,FALSE)</f>
        <v>Miljøstyrelsen</v>
      </c>
      <c r="C1495" s="83" t="str">
        <f>VLOOKUP(A1495,Tabel1[[PrøveID]:[Longitude]],2,FALSE)</f>
        <v>22-04-2022</v>
      </c>
      <c r="D1495">
        <f>VLOOKUP(A1495,Tabel1[[PrøveID]:[Longitude]],5,FALSE)</f>
        <v>56.551793000000004</v>
      </c>
      <c r="E1495">
        <f>VLOOKUP(A1495,Tabel1[[PrøveID]:[Longitude]],6,FALSE)</f>
        <v>8.3081949999999996</v>
      </c>
      <c r="F1495" t="str">
        <f>VLOOKUP(A1495,Tabel1[[PrøveID]:[Longitude]],4,FALSE)</f>
        <v>Lemvig havn</v>
      </c>
      <c r="G1495" s="24" t="str">
        <f>VLOOKUP(H1495,Datasæt_Analysesystemer!$D$3:$E$68,2,FALSE)</f>
        <v>Mnemiopsis leidyi</v>
      </c>
      <c r="H1495" t="s">
        <v>982</v>
      </c>
      <c r="I1495" t="str">
        <f>VLOOKUP(H1495,Datasæt_Analysesystemer!$D$2:$F$68,3,FALSE)</f>
        <v>Invasiv</v>
      </c>
      <c r="J1495" t="s">
        <v>738</v>
      </c>
      <c r="K1495" t="s">
        <v>747</v>
      </c>
      <c r="L1495" t="s">
        <v>768</v>
      </c>
      <c r="M1495" t="str">
        <f t="shared" si="23"/>
        <v>Absent</v>
      </c>
    </row>
    <row r="1496" spans="1:13" x14ac:dyDescent="0.25">
      <c r="A1496" t="s">
        <v>767</v>
      </c>
      <c r="B1496" t="str">
        <f>VLOOKUP(A1496,Tabel1[[PrøveID]:[Longitude]],3,FALSE)</f>
        <v>Miljøstyrelsen</v>
      </c>
      <c r="C1496" s="83" t="str">
        <f>VLOOKUP(A1496,Tabel1[[PrøveID]:[Longitude]],2,FALSE)</f>
        <v>22-04-2022</v>
      </c>
      <c r="D1496">
        <f>VLOOKUP(A1496,Tabel1[[PrøveID]:[Longitude]],5,FALSE)</f>
        <v>56.551793000000004</v>
      </c>
      <c r="E1496">
        <f>VLOOKUP(A1496,Tabel1[[PrøveID]:[Longitude]],6,FALSE)</f>
        <v>8.3081949999999996</v>
      </c>
      <c r="F1496" t="str">
        <f>VLOOKUP(A1496,Tabel1[[PrøveID]:[Longitude]],4,FALSE)</f>
        <v>Lemvig havn</v>
      </c>
      <c r="G1496" s="24" t="str">
        <f>VLOOKUP(H1496,Datasæt_Analysesystemer!$D$3:$E$68,2,FALSE)</f>
        <v>Hemigrapsus takanoi</v>
      </c>
      <c r="H1496" t="s">
        <v>1098</v>
      </c>
      <c r="I1496" t="str">
        <f>VLOOKUP(H1496,Datasæt_Analysesystemer!$D$2:$F$68,3,FALSE)</f>
        <v>Invasiv</v>
      </c>
      <c r="J1496" t="s">
        <v>744</v>
      </c>
      <c r="K1496" t="s">
        <v>747</v>
      </c>
      <c r="L1496" t="s">
        <v>768</v>
      </c>
      <c r="M1496" t="str">
        <f t="shared" si="23"/>
        <v>Absent</v>
      </c>
    </row>
    <row r="1497" spans="1:13" x14ac:dyDescent="0.25">
      <c r="A1497" t="s">
        <v>767</v>
      </c>
      <c r="B1497" t="str">
        <f>VLOOKUP(A1497,Tabel1[[PrøveID]:[Longitude]],3,FALSE)</f>
        <v>Miljøstyrelsen</v>
      </c>
      <c r="C1497" s="83" t="str">
        <f>VLOOKUP(A1497,Tabel1[[PrøveID]:[Longitude]],2,FALSE)</f>
        <v>22-04-2022</v>
      </c>
      <c r="D1497">
        <f>VLOOKUP(A1497,Tabel1[[PrøveID]:[Longitude]],5,FALSE)</f>
        <v>56.551793000000004</v>
      </c>
      <c r="E1497">
        <f>VLOOKUP(A1497,Tabel1[[PrøveID]:[Longitude]],6,FALSE)</f>
        <v>8.3081949999999996</v>
      </c>
      <c r="F1497" t="str">
        <f>VLOOKUP(A1497,Tabel1[[PrøveID]:[Longitude]],4,FALSE)</f>
        <v>Lemvig havn</v>
      </c>
      <c r="G1497" s="24" t="str">
        <f>VLOOKUP(H1497,Datasæt_Analysesystemer!$D$3:$E$68,2,FALSE)</f>
        <v>Hemigrapsus takanoi</v>
      </c>
      <c r="H1497" t="s">
        <v>1098</v>
      </c>
      <c r="I1497" t="str">
        <f>VLOOKUP(H1497,Datasæt_Analysesystemer!$D$2:$F$68,3,FALSE)</f>
        <v>Invasiv</v>
      </c>
      <c r="J1497" t="s">
        <v>744</v>
      </c>
      <c r="K1497" t="s">
        <v>747</v>
      </c>
      <c r="L1497" t="s">
        <v>768</v>
      </c>
      <c r="M1497" t="str">
        <f t="shared" si="23"/>
        <v>Absent</v>
      </c>
    </row>
    <row r="1498" spans="1:13" x14ac:dyDescent="0.25">
      <c r="A1498" t="s">
        <v>767</v>
      </c>
      <c r="B1498" t="str">
        <f>VLOOKUP(A1498,Tabel1[[PrøveID]:[Longitude]],3,FALSE)</f>
        <v>Miljøstyrelsen</v>
      </c>
      <c r="C1498" s="83" t="str">
        <f>VLOOKUP(A1498,Tabel1[[PrøveID]:[Longitude]],2,FALSE)</f>
        <v>22-04-2022</v>
      </c>
      <c r="D1498">
        <f>VLOOKUP(A1498,Tabel1[[PrøveID]:[Longitude]],5,FALSE)</f>
        <v>56.551793000000004</v>
      </c>
      <c r="E1498">
        <f>VLOOKUP(A1498,Tabel1[[PrøveID]:[Longitude]],6,FALSE)</f>
        <v>8.3081949999999996</v>
      </c>
      <c r="F1498" t="str">
        <f>VLOOKUP(A1498,Tabel1[[PrøveID]:[Longitude]],4,FALSE)</f>
        <v>Lemvig havn</v>
      </c>
      <c r="G1498" s="24" t="str">
        <f>VLOOKUP(H1498,Datasæt_Analysesystemer!$D$3:$E$68,2,FALSE)</f>
        <v>Alexandrium ostenfeldii</v>
      </c>
      <c r="H1498" t="s">
        <v>1179</v>
      </c>
      <c r="I1498" t="str">
        <f>VLOOKUP(H1498,Datasæt_Analysesystemer!$D$2:$F$68,3,FALSE)</f>
        <v>Toksisk</v>
      </c>
      <c r="J1498" t="s">
        <v>738</v>
      </c>
      <c r="K1498" t="s">
        <v>802</v>
      </c>
      <c r="L1498" t="s">
        <v>768</v>
      </c>
      <c r="M1498" t="str">
        <f t="shared" si="23"/>
        <v>Present_Ct&gt;41</v>
      </c>
    </row>
    <row r="1499" spans="1:13" x14ac:dyDescent="0.25">
      <c r="A1499" t="s">
        <v>767</v>
      </c>
      <c r="B1499" t="str">
        <f>VLOOKUP(A1499,Tabel1[[PrøveID]:[Longitude]],3,FALSE)</f>
        <v>Miljøstyrelsen</v>
      </c>
      <c r="C1499" s="83" t="str">
        <f>VLOOKUP(A1499,Tabel1[[PrøveID]:[Longitude]],2,FALSE)</f>
        <v>22-04-2022</v>
      </c>
      <c r="D1499">
        <f>VLOOKUP(A1499,Tabel1[[PrøveID]:[Longitude]],5,FALSE)</f>
        <v>56.551793000000004</v>
      </c>
      <c r="E1499">
        <f>VLOOKUP(A1499,Tabel1[[PrøveID]:[Longitude]],6,FALSE)</f>
        <v>8.3081949999999996</v>
      </c>
      <c r="F1499" t="str">
        <f>VLOOKUP(A1499,Tabel1[[PrøveID]:[Longitude]],4,FALSE)</f>
        <v>Lemvig havn</v>
      </c>
      <c r="G1499" s="24" t="str">
        <f>VLOOKUP(H1499,Datasæt_Analysesystemer!$D$3:$E$68,2,FALSE)</f>
        <v>Alexandrium ostenfeldii</v>
      </c>
      <c r="H1499" t="s">
        <v>1179</v>
      </c>
      <c r="I1499" t="str">
        <f>VLOOKUP(H1499,Datasæt_Analysesystemer!$D$2:$F$68,3,FALSE)</f>
        <v>Toksisk</v>
      </c>
      <c r="J1499" t="s">
        <v>738</v>
      </c>
      <c r="K1499" t="s">
        <v>802</v>
      </c>
      <c r="L1499" t="s">
        <v>768</v>
      </c>
      <c r="M1499" t="str">
        <f t="shared" si="23"/>
        <v>Present_Ct&gt;41</v>
      </c>
    </row>
    <row r="1500" spans="1:13" x14ac:dyDescent="0.25">
      <c r="A1500" t="s">
        <v>767</v>
      </c>
      <c r="B1500" t="str">
        <f>VLOOKUP(A1500,Tabel1[[PrøveID]:[Longitude]],3,FALSE)</f>
        <v>Miljøstyrelsen</v>
      </c>
      <c r="C1500" s="83" t="str">
        <f>VLOOKUP(A1500,Tabel1[[PrøveID]:[Longitude]],2,FALSE)</f>
        <v>22-04-2022</v>
      </c>
      <c r="D1500">
        <f>VLOOKUP(A1500,Tabel1[[PrøveID]:[Longitude]],5,FALSE)</f>
        <v>56.551793000000004</v>
      </c>
      <c r="E1500">
        <f>VLOOKUP(A1500,Tabel1[[PrøveID]:[Longitude]],6,FALSE)</f>
        <v>8.3081949999999996</v>
      </c>
      <c r="F1500" t="str">
        <f>VLOOKUP(A1500,Tabel1[[PrøveID]:[Longitude]],4,FALSE)</f>
        <v>Lemvig havn</v>
      </c>
      <c r="G1500" s="24" t="str">
        <f>VLOOKUP(H1500,Datasæt_Analysesystemer!$D$3:$E$68,2,FALSE)</f>
        <v>Prymnesium parvum</v>
      </c>
      <c r="H1500" t="s">
        <v>1180</v>
      </c>
      <c r="I1500" t="str">
        <f>VLOOKUP(H1500,Datasæt_Analysesystemer!$D$2:$F$68,3,FALSE)</f>
        <v>Toksisk</v>
      </c>
      <c r="J1500" t="s">
        <v>738</v>
      </c>
      <c r="K1500" t="s">
        <v>747</v>
      </c>
      <c r="L1500" t="s">
        <v>768</v>
      </c>
      <c r="M1500" t="str">
        <f t="shared" si="23"/>
        <v>Absent</v>
      </c>
    </row>
    <row r="1501" spans="1:13" x14ac:dyDescent="0.25">
      <c r="A1501" t="s">
        <v>767</v>
      </c>
      <c r="B1501" t="str">
        <f>VLOOKUP(A1501,Tabel1[[PrøveID]:[Longitude]],3,FALSE)</f>
        <v>Miljøstyrelsen</v>
      </c>
      <c r="C1501" s="83" t="str">
        <f>VLOOKUP(A1501,Tabel1[[PrøveID]:[Longitude]],2,FALSE)</f>
        <v>22-04-2022</v>
      </c>
      <c r="D1501">
        <f>VLOOKUP(A1501,Tabel1[[PrøveID]:[Longitude]],5,FALSE)</f>
        <v>56.551793000000004</v>
      </c>
      <c r="E1501">
        <f>VLOOKUP(A1501,Tabel1[[PrøveID]:[Longitude]],6,FALSE)</f>
        <v>8.3081949999999996</v>
      </c>
      <c r="F1501" t="str">
        <f>VLOOKUP(A1501,Tabel1[[PrøveID]:[Longitude]],4,FALSE)</f>
        <v>Lemvig havn</v>
      </c>
      <c r="G1501" s="24" t="str">
        <f>VLOOKUP(H1501,Datasæt_Analysesystemer!$D$3:$E$68,2,FALSE)</f>
        <v>Prymnesium parvum</v>
      </c>
      <c r="H1501" t="s">
        <v>1180</v>
      </c>
      <c r="I1501" t="str">
        <f>VLOOKUP(H1501,Datasæt_Analysesystemer!$D$2:$F$68,3,FALSE)</f>
        <v>Toksisk</v>
      </c>
      <c r="J1501" t="s">
        <v>738</v>
      </c>
      <c r="K1501" t="s">
        <v>747</v>
      </c>
      <c r="L1501" t="s">
        <v>768</v>
      </c>
      <c r="M1501" t="str">
        <f t="shared" si="23"/>
        <v>Absent</v>
      </c>
    </row>
    <row r="1502" spans="1:13" x14ac:dyDescent="0.25">
      <c r="A1502" t="s">
        <v>767</v>
      </c>
      <c r="B1502" t="str">
        <f>VLOOKUP(A1502,Tabel1[[PrøveID]:[Longitude]],3,FALSE)</f>
        <v>Miljøstyrelsen</v>
      </c>
      <c r="C1502" s="83" t="str">
        <f>VLOOKUP(A1502,Tabel1[[PrøveID]:[Longitude]],2,FALSE)</f>
        <v>22-04-2022</v>
      </c>
      <c r="D1502">
        <f>VLOOKUP(A1502,Tabel1[[PrøveID]:[Longitude]],5,FALSE)</f>
        <v>56.551793000000004</v>
      </c>
      <c r="E1502">
        <f>VLOOKUP(A1502,Tabel1[[PrøveID]:[Longitude]],6,FALSE)</f>
        <v>8.3081949999999996</v>
      </c>
      <c r="F1502" t="str">
        <f>VLOOKUP(A1502,Tabel1[[PrøveID]:[Longitude]],4,FALSE)</f>
        <v>Lemvig havn</v>
      </c>
      <c r="G1502" s="24" t="str">
        <f>VLOOKUP(H1502,Datasæt_Analysesystemer!$D$3:$E$68,2,FALSE)</f>
        <v>Mya arenaria</v>
      </c>
      <c r="H1502" t="s">
        <v>795</v>
      </c>
      <c r="I1502" t="str">
        <f>VLOOKUP(H1502,Datasæt_Analysesystemer!$D$2:$F$68,3,FALSE)</f>
        <v>Almindelig</v>
      </c>
      <c r="J1502" t="s">
        <v>744</v>
      </c>
      <c r="K1502" t="s">
        <v>747</v>
      </c>
      <c r="L1502" t="s">
        <v>768</v>
      </c>
      <c r="M1502" t="str">
        <f t="shared" si="23"/>
        <v>Absent</v>
      </c>
    </row>
    <row r="1503" spans="1:13" x14ac:dyDescent="0.25">
      <c r="A1503" t="s">
        <v>767</v>
      </c>
      <c r="B1503" t="str">
        <f>VLOOKUP(A1503,Tabel1[[PrøveID]:[Longitude]],3,FALSE)</f>
        <v>Miljøstyrelsen</v>
      </c>
      <c r="C1503" s="83" t="str">
        <f>VLOOKUP(A1503,Tabel1[[PrøveID]:[Longitude]],2,FALSE)</f>
        <v>22-04-2022</v>
      </c>
      <c r="D1503">
        <f>VLOOKUP(A1503,Tabel1[[PrøveID]:[Longitude]],5,FALSE)</f>
        <v>56.551793000000004</v>
      </c>
      <c r="E1503">
        <f>VLOOKUP(A1503,Tabel1[[PrøveID]:[Longitude]],6,FALSE)</f>
        <v>8.3081949999999996</v>
      </c>
      <c r="F1503" t="str">
        <f>VLOOKUP(A1503,Tabel1[[PrøveID]:[Longitude]],4,FALSE)</f>
        <v>Lemvig havn</v>
      </c>
      <c r="G1503" s="24" t="str">
        <f>VLOOKUP(H1503,Datasæt_Analysesystemer!$D$3:$E$68,2,FALSE)</f>
        <v>Mya arenaria</v>
      </c>
      <c r="H1503" t="s">
        <v>795</v>
      </c>
      <c r="I1503" t="str">
        <f>VLOOKUP(H1503,Datasæt_Analysesystemer!$D$2:$F$68,3,FALSE)</f>
        <v>Almindelig</v>
      </c>
      <c r="J1503" t="s">
        <v>738</v>
      </c>
      <c r="K1503" t="s">
        <v>802</v>
      </c>
      <c r="L1503" t="s">
        <v>741</v>
      </c>
      <c r="M1503" t="str">
        <f t="shared" si="23"/>
        <v>Present_Ct&lt;41</v>
      </c>
    </row>
    <row r="1504" spans="1:13" x14ac:dyDescent="0.25">
      <c r="A1504" t="s">
        <v>767</v>
      </c>
      <c r="B1504" t="str">
        <f>VLOOKUP(A1504,Tabel1[[PrøveID]:[Longitude]],3,FALSE)</f>
        <v>Miljøstyrelsen</v>
      </c>
      <c r="C1504" s="83" t="str">
        <f>VLOOKUP(A1504,Tabel1[[PrøveID]:[Longitude]],2,FALSE)</f>
        <v>22-04-2022</v>
      </c>
      <c r="D1504">
        <f>VLOOKUP(A1504,Tabel1[[PrøveID]:[Longitude]],5,FALSE)</f>
        <v>56.551793000000004</v>
      </c>
      <c r="E1504">
        <f>VLOOKUP(A1504,Tabel1[[PrøveID]:[Longitude]],6,FALSE)</f>
        <v>8.3081949999999996</v>
      </c>
      <c r="F1504" t="str">
        <f>VLOOKUP(A1504,Tabel1[[PrøveID]:[Longitude]],4,FALSE)</f>
        <v>Lemvig havn</v>
      </c>
      <c r="G1504" s="24" t="str">
        <f>VLOOKUP(H1504,Datasæt_Analysesystemer!$D$3:$E$68,2,FALSE)</f>
        <v>Anguilla anguilla</v>
      </c>
      <c r="H1504" t="s">
        <v>1005</v>
      </c>
      <c r="I1504" t="str">
        <f>VLOOKUP(H1504,Datasæt_Analysesystemer!$D$2:$F$68,3,FALSE)</f>
        <v>Almindelig</v>
      </c>
      <c r="J1504" t="s">
        <v>738</v>
      </c>
      <c r="K1504" t="s">
        <v>747</v>
      </c>
      <c r="L1504" t="s">
        <v>768</v>
      </c>
      <c r="M1504" t="str">
        <f t="shared" si="23"/>
        <v>Absent</v>
      </c>
    </row>
    <row r="1505" spans="1:13" x14ac:dyDescent="0.25">
      <c r="A1505" t="s">
        <v>767</v>
      </c>
      <c r="B1505" t="str">
        <f>VLOOKUP(A1505,Tabel1[[PrøveID]:[Longitude]],3,FALSE)</f>
        <v>Miljøstyrelsen</v>
      </c>
      <c r="C1505" s="83" t="str">
        <f>VLOOKUP(A1505,Tabel1[[PrøveID]:[Longitude]],2,FALSE)</f>
        <v>22-04-2022</v>
      </c>
      <c r="D1505">
        <f>VLOOKUP(A1505,Tabel1[[PrøveID]:[Longitude]],5,FALSE)</f>
        <v>56.551793000000004</v>
      </c>
      <c r="E1505">
        <f>VLOOKUP(A1505,Tabel1[[PrøveID]:[Longitude]],6,FALSE)</f>
        <v>8.3081949999999996</v>
      </c>
      <c r="F1505" t="str">
        <f>VLOOKUP(A1505,Tabel1[[PrøveID]:[Longitude]],4,FALSE)</f>
        <v>Lemvig havn</v>
      </c>
      <c r="G1505" s="24" t="str">
        <f>VLOOKUP(H1505,Datasæt_Analysesystemer!$D$3:$E$68,2,FALSE)</f>
        <v>Anguilla anguilla</v>
      </c>
      <c r="H1505" t="s">
        <v>1005</v>
      </c>
      <c r="I1505" t="str">
        <f>VLOOKUP(H1505,Datasæt_Analysesystemer!$D$2:$F$68,3,FALSE)</f>
        <v>Almindelig</v>
      </c>
      <c r="J1505" t="s">
        <v>738</v>
      </c>
      <c r="K1505" t="s">
        <v>747</v>
      </c>
      <c r="L1505" t="s">
        <v>768</v>
      </c>
      <c r="M1505" t="str">
        <f t="shared" si="23"/>
        <v>Absent</v>
      </c>
    </row>
    <row r="1506" spans="1:13" x14ac:dyDescent="0.25">
      <c r="A1506" t="s">
        <v>767</v>
      </c>
      <c r="B1506" t="str">
        <f>VLOOKUP(A1506,Tabel1[[PrøveID]:[Longitude]],3,FALSE)</f>
        <v>Miljøstyrelsen</v>
      </c>
      <c r="C1506" s="83" t="str">
        <f>VLOOKUP(A1506,Tabel1[[PrøveID]:[Longitude]],2,FALSE)</f>
        <v>22-04-2022</v>
      </c>
      <c r="D1506">
        <f>VLOOKUP(A1506,Tabel1[[PrøveID]:[Longitude]],5,FALSE)</f>
        <v>56.551793000000004</v>
      </c>
      <c r="E1506">
        <f>VLOOKUP(A1506,Tabel1[[PrøveID]:[Longitude]],6,FALSE)</f>
        <v>8.3081949999999996</v>
      </c>
      <c r="F1506" t="str">
        <f>VLOOKUP(A1506,Tabel1[[PrøveID]:[Longitude]],4,FALSE)</f>
        <v>Lemvig havn</v>
      </c>
      <c r="G1506" s="24" t="str">
        <f>VLOOKUP(H1506,Datasæt_Analysesystemer!$D$3:$E$68,2,FALSE)</f>
        <v>Neogobius melanostomus</v>
      </c>
      <c r="H1506" t="s">
        <v>1089</v>
      </c>
      <c r="I1506" t="str">
        <f>VLOOKUP(H1506,Datasæt_Analysesystemer!$D$2:$F$68,3,FALSE)</f>
        <v>Invasiv</v>
      </c>
      <c r="J1506" t="s">
        <v>744</v>
      </c>
      <c r="K1506" t="s">
        <v>747</v>
      </c>
      <c r="L1506" t="s">
        <v>768</v>
      </c>
      <c r="M1506" t="str">
        <f t="shared" si="23"/>
        <v>Absent</v>
      </c>
    </row>
    <row r="1507" spans="1:13" x14ac:dyDescent="0.25">
      <c r="A1507" t="s">
        <v>767</v>
      </c>
      <c r="B1507" t="str">
        <f>VLOOKUP(A1507,Tabel1[[PrøveID]:[Longitude]],3,FALSE)</f>
        <v>Miljøstyrelsen</v>
      </c>
      <c r="C1507" s="83" t="str">
        <f>VLOOKUP(A1507,Tabel1[[PrøveID]:[Longitude]],2,FALSE)</f>
        <v>22-04-2022</v>
      </c>
      <c r="D1507">
        <f>VLOOKUP(A1507,Tabel1[[PrøveID]:[Longitude]],5,FALSE)</f>
        <v>56.551793000000004</v>
      </c>
      <c r="E1507">
        <f>VLOOKUP(A1507,Tabel1[[PrøveID]:[Longitude]],6,FALSE)</f>
        <v>8.3081949999999996</v>
      </c>
      <c r="F1507" t="str">
        <f>VLOOKUP(A1507,Tabel1[[PrøveID]:[Longitude]],4,FALSE)</f>
        <v>Lemvig havn</v>
      </c>
      <c r="G1507" s="24" t="str">
        <f>VLOOKUP(H1507,Datasæt_Analysesystemer!$D$3:$E$68,2,FALSE)</f>
        <v>Neogobius melanostomus</v>
      </c>
      <c r="H1507" t="s">
        <v>1089</v>
      </c>
      <c r="I1507" t="str">
        <f>VLOOKUP(H1507,Datasæt_Analysesystemer!$D$2:$F$68,3,FALSE)</f>
        <v>Invasiv</v>
      </c>
      <c r="J1507" t="s">
        <v>738</v>
      </c>
      <c r="K1507" t="s">
        <v>747</v>
      </c>
      <c r="L1507" t="s">
        <v>768</v>
      </c>
      <c r="M1507" t="str">
        <f t="shared" si="23"/>
        <v>Absent</v>
      </c>
    </row>
    <row r="1508" spans="1:13" x14ac:dyDescent="0.25">
      <c r="A1508" t="s">
        <v>769</v>
      </c>
      <c r="B1508" t="str">
        <f>VLOOKUP(A1508,Tabel1[[PrøveID]:[Longitude]],3,FALSE)</f>
        <v>Miljøstyrelsen</v>
      </c>
      <c r="C1508" s="83" t="str">
        <f>VLOOKUP(A1508,Tabel1[[PrøveID]:[Longitude]],2,FALSE)</f>
        <v>11-05-2022</v>
      </c>
      <c r="D1508">
        <f>VLOOKUP(A1508,Tabel1[[PrøveID]:[Longitude]],5,FALSE)</f>
        <v>56.403827999999997</v>
      </c>
      <c r="E1508">
        <f>VLOOKUP(A1508,Tabel1[[PrøveID]:[Longitude]],6,FALSE)</f>
        <v>10.9244737</v>
      </c>
      <c r="F1508" t="str">
        <f>VLOOKUP(A1508,Tabel1[[PrøveID]:[Longitude]],4,FALSE)</f>
        <v>Grenå lystbådhavn</v>
      </c>
      <c r="G1508" s="24" t="str">
        <f>VLOOKUP(H1508,Datasæt_Analysesystemer!$D$3:$E$68,2,FALSE)</f>
        <v>Platichthys flesus</v>
      </c>
      <c r="H1508" t="s">
        <v>793</v>
      </c>
      <c r="I1508" t="str">
        <f>VLOOKUP(H1508,Datasæt_Analysesystemer!$D$2:$F$68,3,FALSE)</f>
        <v>Almindelig</v>
      </c>
      <c r="J1508" t="s">
        <v>738</v>
      </c>
      <c r="K1508" t="s">
        <v>802</v>
      </c>
      <c r="L1508" t="s">
        <v>741</v>
      </c>
      <c r="M1508" t="str">
        <f t="shared" si="23"/>
        <v>Present_Ct&lt;41</v>
      </c>
    </row>
    <row r="1509" spans="1:13" x14ac:dyDescent="0.25">
      <c r="A1509" t="s">
        <v>769</v>
      </c>
      <c r="B1509" t="str">
        <f>VLOOKUP(A1509,Tabel1[[PrøveID]:[Longitude]],3,FALSE)</f>
        <v>Miljøstyrelsen</v>
      </c>
      <c r="C1509" s="83" t="str">
        <f>VLOOKUP(A1509,Tabel1[[PrøveID]:[Longitude]],2,FALSE)</f>
        <v>11-05-2022</v>
      </c>
      <c r="D1509">
        <f>VLOOKUP(A1509,Tabel1[[PrøveID]:[Longitude]],5,FALSE)</f>
        <v>56.403827999999997</v>
      </c>
      <c r="E1509">
        <f>VLOOKUP(A1509,Tabel1[[PrøveID]:[Longitude]],6,FALSE)</f>
        <v>10.9244737</v>
      </c>
      <c r="F1509" t="str">
        <f>VLOOKUP(A1509,Tabel1[[PrøveID]:[Longitude]],4,FALSE)</f>
        <v>Grenå lystbådhavn</v>
      </c>
      <c r="G1509" s="24" t="str">
        <f>VLOOKUP(H1509,Datasæt_Analysesystemer!$D$3:$E$68,2,FALSE)</f>
        <v>Platichthys flesus</v>
      </c>
      <c r="H1509" t="s">
        <v>793</v>
      </c>
      <c r="I1509" t="str">
        <f>VLOOKUP(H1509,Datasæt_Analysesystemer!$D$2:$F$68,3,FALSE)</f>
        <v>Almindelig</v>
      </c>
      <c r="J1509" t="s">
        <v>738</v>
      </c>
      <c r="K1509" t="s">
        <v>747</v>
      </c>
      <c r="L1509" t="s">
        <v>768</v>
      </c>
      <c r="M1509" t="str">
        <f t="shared" si="23"/>
        <v>Absent</v>
      </c>
    </row>
    <row r="1510" spans="1:13" x14ac:dyDescent="0.25">
      <c r="A1510" t="s">
        <v>769</v>
      </c>
      <c r="B1510" t="str">
        <f>VLOOKUP(A1510,Tabel1[[PrøveID]:[Longitude]],3,FALSE)</f>
        <v>Miljøstyrelsen</v>
      </c>
      <c r="C1510" s="83" t="str">
        <f>VLOOKUP(A1510,Tabel1[[PrøveID]:[Longitude]],2,FALSE)</f>
        <v>11-05-2022</v>
      </c>
      <c r="D1510">
        <f>VLOOKUP(A1510,Tabel1[[PrøveID]:[Longitude]],5,FALSE)</f>
        <v>56.403827999999997</v>
      </c>
      <c r="E1510">
        <f>VLOOKUP(A1510,Tabel1[[PrøveID]:[Longitude]],6,FALSE)</f>
        <v>10.9244737</v>
      </c>
      <c r="F1510" t="str">
        <f>VLOOKUP(A1510,Tabel1[[PrøveID]:[Longitude]],4,FALSE)</f>
        <v>Grenå lystbådhavn</v>
      </c>
      <c r="G1510" s="24" t="str">
        <f>VLOOKUP(H1510,Datasæt_Analysesystemer!$D$3:$E$68,2,FALSE)</f>
        <v>Gadus morhua</v>
      </c>
      <c r="H1510" t="s">
        <v>794</v>
      </c>
      <c r="I1510" t="str">
        <f>VLOOKUP(H1510,Datasæt_Analysesystemer!$D$2:$F$68,3,FALSE)</f>
        <v>Almindelig</v>
      </c>
      <c r="J1510" t="s">
        <v>738</v>
      </c>
      <c r="K1510" t="s">
        <v>747</v>
      </c>
      <c r="L1510" t="s">
        <v>768</v>
      </c>
      <c r="M1510" t="str">
        <f t="shared" si="23"/>
        <v>Absent</v>
      </c>
    </row>
    <row r="1511" spans="1:13" x14ac:dyDescent="0.25">
      <c r="A1511" t="s">
        <v>769</v>
      </c>
      <c r="B1511" t="str">
        <f>VLOOKUP(A1511,Tabel1[[PrøveID]:[Longitude]],3,FALSE)</f>
        <v>Miljøstyrelsen</v>
      </c>
      <c r="C1511" s="83" t="str">
        <f>VLOOKUP(A1511,Tabel1[[PrøveID]:[Longitude]],2,FALSE)</f>
        <v>11-05-2022</v>
      </c>
      <c r="D1511">
        <f>VLOOKUP(A1511,Tabel1[[PrøveID]:[Longitude]],5,FALSE)</f>
        <v>56.403827999999997</v>
      </c>
      <c r="E1511">
        <f>VLOOKUP(A1511,Tabel1[[PrøveID]:[Longitude]],6,FALSE)</f>
        <v>10.9244737</v>
      </c>
      <c r="F1511" t="str">
        <f>VLOOKUP(A1511,Tabel1[[PrøveID]:[Longitude]],4,FALSE)</f>
        <v>Grenå lystbådhavn</v>
      </c>
      <c r="G1511" s="24" t="str">
        <f>VLOOKUP(H1511,Datasæt_Analysesystemer!$D$3:$E$68,2,FALSE)</f>
        <v>Gadus morhua</v>
      </c>
      <c r="H1511" t="s">
        <v>794</v>
      </c>
      <c r="I1511" t="str">
        <f>VLOOKUP(H1511,Datasæt_Analysesystemer!$D$2:$F$68,3,FALSE)</f>
        <v>Almindelig</v>
      </c>
      <c r="J1511" t="s">
        <v>738</v>
      </c>
      <c r="K1511" t="s">
        <v>747</v>
      </c>
      <c r="L1511" t="s">
        <v>768</v>
      </c>
      <c r="M1511" t="str">
        <f t="shared" si="23"/>
        <v>Absent</v>
      </c>
    </row>
    <row r="1512" spans="1:13" x14ac:dyDescent="0.25">
      <c r="A1512" t="s">
        <v>769</v>
      </c>
      <c r="B1512" t="str">
        <f>VLOOKUP(A1512,Tabel1[[PrøveID]:[Longitude]],3,FALSE)</f>
        <v>Miljøstyrelsen</v>
      </c>
      <c r="C1512" s="83" t="str">
        <f>VLOOKUP(A1512,Tabel1[[PrøveID]:[Longitude]],2,FALSE)</f>
        <v>11-05-2022</v>
      </c>
      <c r="D1512">
        <f>VLOOKUP(A1512,Tabel1[[PrøveID]:[Longitude]],5,FALSE)</f>
        <v>56.403827999999997</v>
      </c>
      <c r="E1512">
        <f>VLOOKUP(A1512,Tabel1[[PrøveID]:[Longitude]],6,FALSE)</f>
        <v>10.9244737</v>
      </c>
      <c r="F1512" t="str">
        <f>VLOOKUP(A1512,Tabel1[[PrøveID]:[Longitude]],4,FALSE)</f>
        <v>Grenå lystbådhavn</v>
      </c>
      <c r="G1512" s="24" t="str">
        <f>VLOOKUP(H1512,Datasæt_Analysesystemer!$D$3:$E$68,2,FALSE)</f>
        <v>Mya arenaria</v>
      </c>
      <c r="H1512" t="s">
        <v>795</v>
      </c>
      <c r="I1512" t="str">
        <f>VLOOKUP(H1512,Datasæt_Analysesystemer!$D$2:$F$68,3,FALSE)</f>
        <v>Almindelig</v>
      </c>
      <c r="J1512" t="s">
        <v>738</v>
      </c>
      <c r="K1512" t="s">
        <v>802</v>
      </c>
      <c r="L1512" t="s">
        <v>741</v>
      </c>
      <c r="M1512" t="str">
        <f t="shared" si="23"/>
        <v>Present_Ct&lt;41</v>
      </c>
    </row>
    <row r="1513" spans="1:13" x14ac:dyDescent="0.25">
      <c r="A1513" t="s">
        <v>769</v>
      </c>
      <c r="B1513" t="str">
        <f>VLOOKUP(A1513,Tabel1[[PrøveID]:[Longitude]],3,FALSE)</f>
        <v>Miljøstyrelsen</v>
      </c>
      <c r="C1513" s="83" t="str">
        <f>VLOOKUP(A1513,Tabel1[[PrøveID]:[Longitude]],2,FALSE)</f>
        <v>11-05-2022</v>
      </c>
      <c r="D1513">
        <f>VLOOKUP(A1513,Tabel1[[PrøveID]:[Longitude]],5,FALSE)</f>
        <v>56.403827999999997</v>
      </c>
      <c r="E1513">
        <f>VLOOKUP(A1513,Tabel1[[PrøveID]:[Longitude]],6,FALSE)</f>
        <v>10.9244737</v>
      </c>
      <c r="F1513" t="str">
        <f>VLOOKUP(A1513,Tabel1[[PrøveID]:[Longitude]],4,FALSE)</f>
        <v>Grenå lystbådhavn</v>
      </c>
      <c r="G1513" s="24" t="str">
        <f>VLOOKUP(H1513,Datasæt_Analysesystemer!$D$3:$E$68,2,FALSE)</f>
        <v>Mya arenaria</v>
      </c>
      <c r="H1513" t="s">
        <v>795</v>
      </c>
      <c r="I1513" t="str">
        <f>VLOOKUP(H1513,Datasæt_Analysesystemer!$D$2:$F$68,3,FALSE)</f>
        <v>Almindelig</v>
      </c>
      <c r="J1513" t="s">
        <v>738</v>
      </c>
      <c r="K1513" t="s">
        <v>802</v>
      </c>
      <c r="L1513" t="s">
        <v>741</v>
      </c>
      <c r="M1513" t="str">
        <f t="shared" si="23"/>
        <v>Present_Ct&lt;41</v>
      </c>
    </row>
    <row r="1514" spans="1:13" x14ac:dyDescent="0.25">
      <c r="A1514" t="s">
        <v>769</v>
      </c>
      <c r="B1514" t="str">
        <f>VLOOKUP(A1514,Tabel1[[PrøveID]:[Longitude]],3,FALSE)</f>
        <v>Miljøstyrelsen</v>
      </c>
      <c r="C1514" s="83" t="str">
        <f>VLOOKUP(A1514,Tabel1[[PrøveID]:[Longitude]],2,FALSE)</f>
        <v>11-05-2022</v>
      </c>
      <c r="D1514">
        <f>VLOOKUP(A1514,Tabel1[[PrøveID]:[Longitude]],5,FALSE)</f>
        <v>56.403827999999997</v>
      </c>
      <c r="E1514">
        <f>VLOOKUP(A1514,Tabel1[[PrøveID]:[Longitude]],6,FALSE)</f>
        <v>10.9244737</v>
      </c>
      <c r="F1514" t="str">
        <f>VLOOKUP(A1514,Tabel1[[PrøveID]:[Longitude]],4,FALSE)</f>
        <v>Grenå lystbådhavn</v>
      </c>
      <c r="G1514" s="24" t="str">
        <f>VLOOKUP(H1514,Datasæt_Analysesystemer!$D$3:$E$68,2,FALSE)</f>
        <v>Mnemiopsis leidyi</v>
      </c>
      <c r="H1514" t="s">
        <v>982</v>
      </c>
      <c r="I1514" t="str">
        <f>VLOOKUP(H1514,Datasæt_Analysesystemer!$D$2:$F$68,3,FALSE)</f>
        <v>Invasiv</v>
      </c>
      <c r="J1514" t="s">
        <v>738</v>
      </c>
      <c r="K1514" t="s">
        <v>747</v>
      </c>
      <c r="L1514" t="s">
        <v>768</v>
      </c>
      <c r="M1514" t="str">
        <f t="shared" si="23"/>
        <v>Absent</v>
      </c>
    </row>
    <row r="1515" spans="1:13" x14ac:dyDescent="0.25">
      <c r="A1515" t="s">
        <v>769</v>
      </c>
      <c r="B1515" t="str">
        <f>VLOOKUP(A1515,Tabel1[[PrøveID]:[Longitude]],3,FALSE)</f>
        <v>Miljøstyrelsen</v>
      </c>
      <c r="C1515" s="83" t="str">
        <f>VLOOKUP(A1515,Tabel1[[PrøveID]:[Longitude]],2,FALSE)</f>
        <v>11-05-2022</v>
      </c>
      <c r="D1515">
        <f>VLOOKUP(A1515,Tabel1[[PrøveID]:[Longitude]],5,FALSE)</f>
        <v>56.403827999999997</v>
      </c>
      <c r="E1515">
        <f>VLOOKUP(A1515,Tabel1[[PrøveID]:[Longitude]],6,FALSE)</f>
        <v>10.9244737</v>
      </c>
      <c r="F1515" t="str">
        <f>VLOOKUP(A1515,Tabel1[[PrøveID]:[Longitude]],4,FALSE)</f>
        <v>Grenå lystbådhavn</v>
      </c>
      <c r="G1515" s="24" t="str">
        <f>VLOOKUP(H1515,Datasæt_Analysesystemer!$D$3:$E$68,2,FALSE)</f>
        <v>Mnemiopsis leidyi</v>
      </c>
      <c r="H1515" t="s">
        <v>982</v>
      </c>
      <c r="I1515" t="str">
        <f>VLOOKUP(H1515,Datasæt_Analysesystemer!$D$2:$F$68,3,FALSE)</f>
        <v>Invasiv</v>
      </c>
      <c r="J1515" t="s">
        <v>738</v>
      </c>
      <c r="K1515" t="s">
        <v>747</v>
      </c>
      <c r="L1515" t="s">
        <v>768</v>
      </c>
      <c r="M1515" t="str">
        <f t="shared" si="23"/>
        <v>Absent</v>
      </c>
    </row>
    <row r="1516" spans="1:13" x14ac:dyDescent="0.25">
      <c r="A1516" t="s">
        <v>769</v>
      </c>
      <c r="B1516" t="str">
        <f>VLOOKUP(A1516,Tabel1[[PrøveID]:[Longitude]],3,FALSE)</f>
        <v>Miljøstyrelsen</v>
      </c>
      <c r="C1516" s="83" t="str">
        <f>VLOOKUP(A1516,Tabel1[[PrøveID]:[Longitude]],2,FALSE)</f>
        <v>11-05-2022</v>
      </c>
      <c r="D1516">
        <f>VLOOKUP(A1516,Tabel1[[PrøveID]:[Longitude]],5,FALSE)</f>
        <v>56.403827999999997</v>
      </c>
      <c r="E1516">
        <f>VLOOKUP(A1516,Tabel1[[PrøveID]:[Longitude]],6,FALSE)</f>
        <v>10.9244737</v>
      </c>
      <c r="F1516" t="str">
        <f>VLOOKUP(A1516,Tabel1[[PrøveID]:[Longitude]],4,FALSE)</f>
        <v>Grenå lystbådhavn</v>
      </c>
      <c r="G1516" s="24" t="str">
        <f>VLOOKUP(H1516,Datasæt_Analysesystemer!$D$3:$E$68,2,FALSE)</f>
        <v>Homarus americanus</v>
      </c>
      <c r="H1516" t="s">
        <v>980</v>
      </c>
      <c r="I1516" t="str">
        <f>VLOOKUP(H1516,Datasæt_Analysesystemer!$D$2:$F$68,3,FALSE)</f>
        <v>Invasiv</v>
      </c>
      <c r="J1516" t="s">
        <v>738</v>
      </c>
      <c r="K1516" t="s">
        <v>747</v>
      </c>
      <c r="L1516" t="s">
        <v>768</v>
      </c>
      <c r="M1516" t="str">
        <f t="shared" si="23"/>
        <v>Absent</v>
      </c>
    </row>
    <row r="1517" spans="1:13" x14ac:dyDescent="0.25">
      <c r="A1517" t="s">
        <v>769</v>
      </c>
      <c r="B1517" t="str">
        <f>VLOOKUP(A1517,Tabel1[[PrøveID]:[Longitude]],3,FALSE)</f>
        <v>Miljøstyrelsen</v>
      </c>
      <c r="C1517" s="83" t="str">
        <f>VLOOKUP(A1517,Tabel1[[PrøveID]:[Longitude]],2,FALSE)</f>
        <v>11-05-2022</v>
      </c>
      <c r="D1517">
        <f>VLOOKUP(A1517,Tabel1[[PrøveID]:[Longitude]],5,FALSE)</f>
        <v>56.403827999999997</v>
      </c>
      <c r="E1517">
        <f>VLOOKUP(A1517,Tabel1[[PrøveID]:[Longitude]],6,FALSE)</f>
        <v>10.9244737</v>
      </c>
      <c r="F1517" t="str">
        <f>VLOOKUP(A1517,Tabel1[[PrøveID]:[Longitude]],4,FALSE)</f>
        <v>Grenå lystbådhavn</v>
      </c>
      <c r="G1517" s="24" t="str">
        <f>VLOOKUP(H1517,Datasæt_Analysesystemer!$D$3:$E$68,2,FALSE)</f>
        <v>Homarus americanus</v>
      </c>
      <c r="H1517" t="s">
        <v>980</v>
      </c>
      <c r="I1517" t="str">
        <f>VLOOKUP(H1517,Datasæt_Analysesystemer!$D$2:$F$68,3,FALSE)</f>
        <v>Invasiv</v>
      </c>
      <c r="J1517" t="s">
        <v>738</v>
      </c>
      <c r="K1517" t="s">
        <v>747</v>
      </c>
      <c r="L1517" t="s">
        <v>768</v>
      </c>
      <c r="M1517" t="str">
        <f t="shared" si="23"/>
        <v>Absent</v>
      </c>
    </row>
    <row r="1518" spans="1:13" x14ac:dyDescent="0.25">
      <c r="A1518" t="s">
        <v>769</v>
      </c>
      <c r="B1518" t="str">
        <f>VLOOKUP(A1518,Tabel1[[PrøveID]:[Longitude]],3,FALSE)</f>
        <v>Miljøstyrelsen</v>
      </c>
      <c r="C1518" s="83" t="str">
        <f>VLOOKUP(A1518,Tabel1[[PrøveID]:[Longitude]],2,FALSE)</f>
        <v>11-05-2022</v>
      </c>
      <c r="D1518">
        <f>VLOOKUP(A1518,Tabel1[[PrøveID]:[Longitude]],5,FALSE)</f>
        <v>56.403827999999997</v>
      </c>
      <c r="E1518">
        <f>VLOOKUP(A1518,Tabel1[[PrøveID]:[Longitude]],6,FALSE)</f>
        <v>10.9244737</v>
      </c>
      <c r="F1518" t="str">
        <f>VLOOKUP(A1518,Tabel1[[PrøveID]:[Longitude]],4,FALSE)</f>
        <v>Grenå lystbådhavn</v>
      </c>
      <c r="G1518" s="24" t="str">
        <f>VLOOKUP(H1518,Datasæt_Analysesystemer!$D$3:$E$68,2,FALSE)</f>
        <v>Eriocheir sinensis</v>
      </c>
      <c r="H1518" t="s">
        <v>1031</v>
      </c>
      <c r="I1518" t="str">
        <f>VLOOKUP(H1518,Datasæt_Analysesystemer!$D$2:$F$68,3,FALSE)</f>
        <v>Invasiv</v>
      </c>
      <c r="J1518" t="s">
        <v>744</v>
      </c>
      <c r="K1518" t="s">
        <v>747</v>
      </c>
      <c r="L1518" t="s">
        <v>768</v>
      </c>
      <c r="M1518" t="str">
        <f t="shared" si="23"/>
        <v>Absent</v>
      </c>
    </row>
    <row r="1519" spans="1:13" x14ac:dyDescent="0.25">
      <c r="A1519" t="s">
        <v>769</v>
      </c>
      <c r="B1519" t="str">
        <f>VLOOKUP(A1519,Tabel1[[PrøveID]:[Longitude]],3,FALSE)</f>
        <v>Miljøstyrelsen</v>
      </c>
      <c r="C1519" s="83" t="str">
        <f>VLOOKUP(A1519,Tabel1[[PrøveID]:[Longitude]],2,FALSE)</f>
        <v>11-05-2022</v>
      </c>
      <c r="D1519">
        <f>VLOOKUP(A1519,Tabel1[[PrøveID]:[Longitude]],5,FALSE)</f>
        <v>56.403827999999997</v>
      </c>
      <c r="E1519">
        <f>VLOOKUP(A1519,Tabel1[[PrøveID]:[Longitude]],6,FALSE)</f>
        <v>10.9244737</v>
      </c>
      <c r="F1519" t="str">
        <f>VLOOKUP(A1519,Tabel1[[PrøveID]:[Longitude]],4,FALSE)</f>
        <v>Grenå lystbådhavn</v>
      </c>
      <c r="G1519" s="24" t="str">
        <f>VLOOKUP(H1519,Datasæt_Analysesystemer!$D$3:$E$68,2,FALSE)</f>
        <v>Eriocheir sinensis</v>
      </c>
      <c r="H1519" t="s">
        <v>1031</v>
      </c>
      <c r="I1519" t="str">
        <f>VLOOKUP(H1519,Datasæt_Analysesystemer!$D$2:$F$68,3,FALSE)</f>
        <v>Invasiv</v>
      </c>
      <c r="J1519" t="s">
        <v>738</v>
      </c>
      <c r="K1519" t="s">
        <v>747</v>
      </c>
      <c r="L1519" t="s">
        <v>768</v>
      </c>
      <c r="M1519" t="str">
        <f t="shared" si="23"/>
        <v>Absent</v>
      </c>
    </row>
    <row r="1520" spans="1:13" x14ac:dyDescent="0.25">
      <c r="A1520" t="s">
        <v>769</v>
      </c>
      <c r="B1520" t="str">
        <f>VLOOKUP(A1520,Tabel1[[PrøveID]:[Longitude]],3,FALSE)</f>
        <v>Miljøstyrelsen</v>
      </c>
      <c r="C1520" s="83" t="str">
        <f>VLOOKUP(A1520,Tabel1[[PrøveID]:[Longitude]],2,FALSE)</f>
        <v>11-05-2022</v>
      </c>
      <c r="D1520">
        <f>VLOOKUP(A1520,Tabel1[[PrøveID]:[Longitude]],5,FALSE)</f>
        <v>56.403827999999997</v>
      </c>
      <c r="E1520">
        <f>VLOOKUP(A1520,Tabel1[[PrøveID]:[Longitude]],6,FALSE)</f>
        <v>10.9244737</v>
      </c>
      <c r="F1520" t="str">
        <f>VLOOKUP(A1520,Tabel1[[PrøveID]:[Longitude]],4,FALSE)</f>
        <v>Grenå lystbådhavn</v>
      </c>
      <c r="G1520" s="24" t="str">
        <f>VLOOKUP(H1520,Datasæt_Analysesystemer!$D$3:$E$68,2,FALSE)</f>
        <v>Rhithropanopeus harrisii</v>
      </c>
      <c r="H1520" t="s">
        <v>1090</v>
      </c>
      <c r="I1520" t="str">
        <f>VLOOKUP(H1520,Datasæt_Analysesystemer!$D$2:$F$68,3,FALSE)</f>
        <v>Invasiv</v>
      </c>
      <c r="J1520" t="s">
        <v>738</v>
      </c>
      <c r="K1520" t="s">
        <v>747</v>
      </c>
      <c r="L1520" t="s">
        <v>768</v>
      </c>
      <c r="M1520" t="str">
        <f t="shared" si="23"/>
        <v>Absent</v>
      </c>
    </row>
    <row r="1521" spans="1:13" x14ac:dyDescent="0.25">
      <c r="A1521" t="s">
        <v>769</v>
      </c>
      <c r="B1521" t="str">
        <f>VLOOKUP(A1521,Tabel1[[PrøveID]:[Longitude]],3,FALSE)</f>
        <v>Miljøstyrelsen</v>
      </c>
      <c r="C1521" s="83" t="str">
        <f>VLOOKUP(A1521,Tabel1[[PrøveID]:[Longitude]],2,FALSE)</f>
        <v>11-05-2022</v>
      </c>
      <c r="D1521">
        <f>VLOOKUP(A1521,Tabel1[[PrøveID]:[Longitude]],5,FALSE)</f>
        <v>56.403827999999997</v>
      </c>
      <c r="E1521">
        <f>VLOOKUP(A1521,Tabel1[[PrøveID]:[Longitude]],6,FALSE)</f>
        <v>10.9244737</v>
      </c>
      <c r="F1521" t="str">
        <f>VLOOKUP(A1521,Tabel1[[PrøveID]:[Longitude]],4,FALSE)</f>
        <v>Grenå lystbådhavn</v>
      </c>
      <c r="G1521" s="24" t="str">
        <f>VLOOKUP(H1521,Datasæt_Analysesystemer!$D$3:$E$68,2,FALSE)</f>
        <v>Rhithropanopeus harrisii</v>
      </c>
      <c r="H1521" t="s">
        <v>1090</v>
      </c>
      <c r="I1521" t="str">
        <f>VLOOKUP(H1521,Datasæt_Analysesystemer!$D$2:$F$68,3,FALSE)</f>
        <v>Invasiv</v>
      </c>
      <c r="J1521" t="s">
        <v>738</v>
      </c>
      <c r="K1521" t="s">
        <v>747</v>
      </c>
      <c r="L1521" t="s">
        <v>768</v>
      </c>
      <c r="M1521" t="str">
        <f t="shared" si="23"/>
        <v>Absent</v>
      </c>
    </row>
    <row r="1522" spans="1:13" x14ac:dyDescent="0.25">
      <c r="A1522" t="s">
        <v>769</v>
      </c>
      <c r="B1522" t="str">
        <f>VLOOKUP(A1522,Tabel1[[PrøveID]:[Longitude]],3,FALSE)</f>
        <v>Miljøstyrelsen</v>
      </c>
      <c r="C1522" s="83" t="str">
        <f>VLOOKUP(A1522,Tabel1[[PrøveID]:[Longitude]],2,FALSE)</f>
        <v>11-05-2022</v>
      </c>
      <c r="D1522">
        <f>VLOOKUP(A1522,Tabel1[[PrøveID]:[Longitude]],5,FALSE)</f>
        <v>56.403827999999997</v>
      </c>
      <c r="E1522">
        <f>VLOOKUP(A1522,Tabel1[[PrøveID]:[Longitude]],6,FALSE)</f>
        <v>10.9244737</v>
      </c>
      <c r="F1522" t="str">
        <f>VLOOKUP(A1522,Tabel1[[PrøveID]:[Longitude]],4,FALSE)</f>
        <v>Grenå lystbådhavn</v>
      </c>
      <c r="G1522" s="24" t="str">
        <f>VLOOKUP(H1522,Datasæt_Analysesystemer!$D$3:$E$68,2,FALSE)</f>
        <v>Oncorhyncus gorbuscha</v>
      </c>
      <c r="H1522" t="s">
        <v>799</v>
      </c>
      <c r="I1522" t="str">
        <f>VLOOKUP(H1522,Datasæt_Analysesystemer!$D$2:$F$68,3,FALSE)</f>
        <v>Invasiv</v>
      </c>
      <c r="J1522" t="s">
        <v>738</v>
      </c>
      <c r="K1522" t="s">
        <v>747</v>
      </c>
      <c r="L1522" t="s">
        <v>768</v>
      </c>
      <c r="M1522" t="str">
        <f t="shared" si="23"/>
        <v>Absent</v>
      </c>
    </row>
    <row r="1523" spans="1:13" x14ac:dyDescent="0.25">
      <c r="A1523" t="s">
        <v>769</v>
      </c>
      <c r="B1523" t="str">
        <f>VLOOKUP(A1523,Tabel1[[PrøveID]:[Longitude]],3,FALSE)</f>
        <v>Miljøstyrelsen</v>
      </c>
      <c r="C1523" s="83" t="str">
        <f>VLOOKUP(A1523,Tabel1[[PrøveID]:[Longitude]],2,FALSE)</f>
        <v>11-05-2022</v>
      </c>
      <c r="D1523">
        <f>VLOOKUP(A1523,Tabel1[[PrøveID]:[Longitude]],5,FALSE)</f>
        <v>56.403827999999997</v>
      </c>
      <c r="E1523">
        <f>VLOOKUP(A1523,Tabel1[[PrøveID]:[Longitude]],6,FALSE)</f>
        <v>10.9244737</v>
      </c>
      <c r="F1523" t="str">
        <f>VLOOKUP(A1523,Tabel1[[PrøveID]:[Longitude]],4,FALSE)</f>
        <v>Grenå lystbådhavn</v>
      </c>
      <c r="G1523" s="24" t="str">
        <f>VLOOKUP(H1523,Datasæt_Analysesystemer!$D$3:$E$68,2,FALSE)</f>
        <v>Oncorhyncus gorbuscha</v>
      </c>
      <c r="H1523" t="s">
        <v>799</v>
      </c>
      <c r="I1523" t="str">
        <f>VLOOKUP(H1523,Datasæt_Analysesystemer!$D$2:$F$68,3,FALSE)</f>
        <v>Invasiv</v>
      </c>
      <c r="J1523" t="s">
        <v>738</v>
      </c>
      <c r="K1523" t="s">
        <v>747</v>
      </c>
      <c r="L1523" t="s">
        <v>768</v>
      </c>
      <c r="M1523" t="str">
        <f t="shared" si="23"/>
        <v>Absent</v>
      </c>
    </row>
    <row r="1524" spans="1:13" x14ac:dyDescent="0.25">
      <c r="A1524" t="s">
        <v>769</v>
      </c>
      <c r="B1524" t="str">
        <f>VLOOKUP(A1524,Tabel1[[PrøveID]:[Longitude]],3,FALSE)</f>
        <v>Miljøstyrelsen</v>
      </c>
      <c r="C1524" s="83" t="str">
        <f>VLOOKUP(A1524,Tabel1[[PrøveID]:[Longitude]],2,FALSE)</f>
        <v>11-05-2022</v>
      </c>
      <c r="D1524">
        <f>VLOOKUP(A1524,Tabel1[[PrøveID]:[Longitude]],5,FALSE)</f>
        <v>56.403827999999997</v>
      </c>
      <c r="E1524">
        <f>VLOOKUP(A1524,Tabel1[[PrøveID]:[Longitude]],6,FALSE)</f>
        <v>10.9244737</v>
      </c>
      <c r="F1524" t="str">
        <f>VLOOKUP(A1524,Tabel1[[PrøveID]:[Longitude]],4,FALSE)</f>
        <v>Grenå lystbådhavn</v>
      </c>
      <c r="G1524" s="24" t="str">
        <f>VLOOKUP(H1524,Datasæt_Analysesystemer!$D$3:$E$68,2,FALSE)</f>
        <v>Magallana gigas</v>
      </c>
      <c r="H1524" t="s">
        <v>1100</v>
      </c>
      <c r="I1524" t="str">
        <f>VLOOKUP(H1524,Datasæt_Analysesystemer!$D$2:$F$68,3,FALSE)</f>
        <v>Invasiv</v>
      </c>
      <c r="J1524" t="s">
        <v>738</v>
      </c>
      <c r="K1524" t="s">
        <v>747</v>
      </c>
      <c r="L1524" t="s">
        <v>768</v>
      </c>
      <c r="M1524" t="str">
        <f t="shared" si="23"/>
        <v>Absent</v>
      </c>
    </row>
    <row r="1525" spans="1:13" x14ac:dyDescent="0.25">
      <c r="A1525" t="s">
        <v>769</v>
      </c>
      <c r="B1525" t="str">
        <f>VLOOKUP(A1525,Tabel1[[PrøveID]:[Longitude]],3,FALSE)</f>
        <v>Miljøstyrelsen</v>
      </c>
      <c r="C1525" s="83" t="str">
        <f>VLOOKUP(A1525,Tabel1[[PrøveID]:[Longitude]],2,FALSE)</f>
        <v>11-05-2022</v>
      </c>
      <c r="D1525">
        <f>VLOOKUP(A1525,Tabel1[[PrøveID]:[Longitude]],5,FALSE)</f>
        <v>56.403827999999997</v>
      </c>
      <c r="E1525">
        <f>VLOOKUP(A1525,Tabel1[[PrøveID]:[Longitude]],6,FALSE)</f>
        <v>10.9244737</v>
      </c>
      <c r="F1525" t="str">
        <f>VLOOKUP(A1525,Tabel1[[PrøveID]:[Longitude]],4,FALSE)</f>
        <v>Grenå lystbådhavn</v>
      </c>
      <c r="G1525" s="24" t="str">
        <f>VLOOKUP(H1525,Datasæt_Analysesystemer!$D$3:$E$68,2,FALSE)</f>
        <v>Magallana gigas</v>
      </c>
      <c r="H1525" t="s">
        <v>1100</v>
      </c>
      <c r="I1525" t="str">
        <f>VLOOKUP(H1525,Datasæt_Analysesystemer!$D$2:$F$68,3,FALSE)</f>
        <v>Invasiv</v>
      </c>
      <c r="J1525" t="s">
        <v>744</v>
      </c>
      <c r="K1525" t="s">
        <v>747</v>
      </c>
      <c r="L1525" t="s">
        <v>768</v>
      </c>
      <c r="M1525" t="str">
        <f t="shared" si="23"/>
        <v>Absent</v>
      </c>
    </row>
    <row r="1526" spans="1:13" x14ac:dyDescent="0.25">
      <c r="A1526" t="s">
        <v>769</v>
      </c>
      <c r="B1526" t="str">
        <f>VLOOKUP(A1526,Tabel1[[PrøveID]:[Longitude]],3,FALSE)</f>
        <v>Miljøstyrelsen</v>
      </c>
      <c r="C1526" s="83" t="str">
        <f>VLOOKUP(A1526,Tabel1[[PrøveID]:[Longitude]],2,FALSE)</f>
        <v>11-05-2022</v>
      </c>
      <c r="D1526">
        <f>VLOOKUP(A1526,Tabel1[[PrøveID]:[Longitude]],5,FALSE)</f>
        <v>56.403827999999997</v>
      </c>
      <c r="E1526">
        <f>VLOOKUP(A1526,Tabel1[[PrøveID]:[Longitude]],6,FALSE)</f>
        <v>10.9244737</v>
      </c>
      <c r="F1526" t="str">
        <f>VLOOKUP(A1526,Tabel1[[PrøveID]:[Longitude]],4,FALSE)</f>
        <v>Grenå lystbådhavn</v>
      </c>
      <c r="G1526" s="24" t="str">
        <f>VLOOKUP(H1526,Datasæt_Analysesystemer!$D$3:$E$68,2,FALSE)</f>
        <v>Neogobius melanostomus</v>
      </c>
      <c r="H1526" t="s">
        <v>1089</v>
      </c>
      <c r="I1526" t="str">
        <f>VLOOKUP(H1526,Datasæt_Analysesystemer!$D$2:$F$68,3,FALSE)</f>
        <v>Invasiv</v>
      </c>
      <c r="J1526" t="s">
        <v>738</v>
      </c>
      <c r="K1526" t="s">
        <v>747</v>
      </c>
      <c r="L1526" t="s">
        <v>768</v>
      </c>
      <c r="M1526" t="str">
        <f t="shared" si="23"/>
        <v>Absent</v>
      </c>
    </row>
    <row r="1527" spans="1:13" x14ac:dyDescent="0.25">
      <c r="A1527" t="s">
        <v>769</v>
      </c>
      <c r="B1527" t="str">
        <f>VLOOKUP(A1527,Tabel1[[PrøveID]:[Longitude]],3,FALSE)</f>
        <v>Miljøstyrelsen</v>
      </c>
      <c r="C1527" s="83" t="str">
        <f>VLOOKUP(A1527,Tabel1[[PrøveID]:[Longitude]],2,FALSE)</f>
        <v>11-05-2022</v>
      </c>
      <c r="D1527">
        <f>VLOOKUP(A1527,Tabel1[[PrøveID]:[Longitude]],5,FALSE)</f>
        <v>56.403827999999997</v>
      </c>
      <c r="E1527">
        <f>VLOOKUP(A1527,Tabel1[[PrøveID]:[Longitude]],6,FALSE)</f>
        <v>10.9244737</v>
      </c>
      <c r="F1527" t="str">
        <f>VLOOKUP(A1527,Tabel1[[PrøveID]:[Longitude]],4,FALSE)</f>
        <v>Grenå lystbådhavn</v>
      </c>
      <c r="G1527" s="24" t="str">
        <f>VLOOKUP(H1527,Datasæt_Analysesystemer!$D$3:$E$68,2,FALSE)</f>
        <v>Neogobius melanostomus</v>
      </c>
      <c r="H1527" t="s">
        <v>1089</v>
      </c>
      <c r="I1527" t="str">
        <f>VLOOKUP(H1527,Datasæt_Analysesystemer!$D$2:$F$68,3,FALSE)</f>
        <v>Invasiv</v>
      </c>
      <c r="J1527" t="s">
        <v>738</v>
      </c>
      <c r="K1527" t="s">
        <v>747</v>
      </c>
      <c r="L1527" t="s">
        <v>768</v>
      </c>
      <c r="M1527" t="str">
        <f t="shared" si="23"/>
        <v>Absent</v>
      </c>
    </row>
    <row r="1528" spans="1:13" x14ac:dyDescent="0.25">
      <c r="A1528" t="s">
        <v>769</v>
      </c>
      <c r="B1528" t="str">
        <f>VLOOKUP(A1528,Tabel1[[PrøveID]:[Longitude]],3,FALSE)</f>
        <v>Miljøstyrelsen</v>
      </c>
      <c r="C1528" s="83" t="str">
        <f>VLOOKUP(A1528,Tabel1[[PrøveID]:[Longitude]],2,FALSE)</f>
        <v>11-05-2022</v>
      </c>
      <c r="D1528">
        <f>VLOOKUP(A1528,Tabel1[[PrøveID]:[Longitude]],5,FALSE)</f>
        <v>56.403827999999997</v>
      </c>
      <c r="E1528">
        <f>VLOOKUP(A1528,Tabel1[[PrøveID]:[Longitude]],6,FALSE)</f>
        <v>10.9244737</v>
      </c>
      <c r="F1528" t="str">
        <f>VLOOKUP(A1528,Tabel1[[PrøveID]:[Longitude]],4,FALSE)</f>
        <v>Grenå lystbådhavn</v>
      </c>
      <c r="G1528" s="24" t="str">
        <f>VLOOKUP(H1528,Datasæt_Analysesystemer!$D$3:$E$68,2,FALSE)</f>
        <v>Callinectes sapidus</v>
      </c>
      <c r="H1528" t="s">
        <v>989</v>
      </c>
      <c r="I1528" t="str">
        <f>VLOOKUP(H1528,Datasæt_Analysesystemer!$D$2:$F$68,3,FALSE)</f>
        <v>Invasiv</v>
      </c>
      <c r="J1528" t="s">
        <v>738</v>
      </c>
      <c r="K1528" t="s">
        <v>802</v>
      </c>
      <c r="L1528" t="s">
        <v>741</v>
      </c>
      <c r="M1528" t="str">
        <f t="shared" si="23"/>
        <v>Present_Ct&lt;41</v>
      </c>
    </row>
    <row r="1529" spans="1:13" x14ac:dyDescent="0.25">
      <c r="A1529" t="s">
        <v>769</v>
      </c>
      <c r="B1529" t="str">
        <f>VLOOKUP(A1529,Tabel1[[PrøveID]:[Longitude]],3,FALSE)</f>
        <v>Miljøstyrelsen</v>
      </c>
      <c r="C1529" s="83" t="str">
        <f>VLOOKUP(A1529,Tabel1[[PrøveID]:[Longitude]],2,FALSE)</f>
        <v>11-05-2022</v>
      </c>
      <c r="D1529">
        <f>VLOOKUP(A1529,Tabel1[[PrøveID]:[Longitude]],5,FALSE)</f>
        <v>56.403827999999997</v>
      </c>
      <c r="E1529">
        <f>VLOOKUP(A1529,Tabel1[[PrøveID]:[Longitude]],6,FALSE)</f>
        <v>10.9244737</v>
      </c>
      <c r="F1529" t="str">
        <f>VLOOKUP(A1529,Tabel1[[PrøveID]:[Longitude]],4,FALSE)</f>
        <v>Grenå lystbådhavn</v>
      </c>
      <c r="G1529" s="24" t="str">
        <f>VLOOKUP(H1529,Datasæt_Analysesystemer!$D$3:$E$68,2,FALSE)</f>
        <v>Callinectes sapidus</v>
      </c>
      <c r="H1529" t="s">
        <v>989</v>
      </c>
      <c r="I1529" t="str">
        <f>VLOOKUP(H1529,Datasæt_Analysesystemer!$D$2:$F$68,3,FALSE)</f>
        <v>Invasiv</v>
      </c>
      <c r="J1529" t="s">
        <v>738</v>
      </c>
      <c r="K1529" t="s">
        <v>747</v>
      </c>
      <c r="L1529" t="s">
        <v>768</v>
      </c>
      <c r="M1529" t="str">
        <f t="shared" si="23"/>
        <v>Absent</v>
      </c>
    </row>
    <row r="1530" spans="1:13" x14ac:dyDescent="0.25">
      <c r="A1530" t="s">
        <v>769</v>
      </c>
      <c r="B1530" t="str">
        <f>VLOOKUP(A1530,Tabel1[[PrøveID]:[Longitude]],3,FALSE)</f>
        <v>Miljøstyrelsen</v>
      </c>
      <c r="C1530" s="83" t="str">
        <f>VLOOKUP(A1530,Tabel1[[PrøveID]:[Longitude]],2,FALSE)</f>
        <v>11-05-2022</v>
      </c>
      <c r="D1530">
        <f>VLOOKUP(A1530,Tabel1[[PrøveID]:[Longitude]],5,FALSE)</f>
        <v>56.403827999999997</v>
      </c>
      <c r="E1530">
        <f>VLOOKUP(A1530,Tabel1[[PrøveID]:[Longitude]],6,FALSE)</f>
        <v>10.9244737</v>
      </c>
      <c r="F1530" t="str">
        <f>VLOOKUP(A1530,Tabel1[[PrøveID]:[Longitude]],4,FALSE)</f>
        <v>Grenå lystbådhavn</v>
      </c>
      <c r="G1530" s="24" t="str">
        <f>VLOOKUP(H1530,Datasæt_Analysesystemer!$D$3:$E$68,2,FALSE)</f>
        <v>Hemigrapsus sanguineus</v>
      </c>
      <c r="H1530" t="s">
        <v>983</v>
      </c>
      <c r="I1530" t="str">
        <f>VLOOKUP(H1530,Datasæt_Analysesystemer!$D$2:$F$68,3,FALSE)</f>
        <v>Invasiv</v>
      </c>
      <c r="J1530" t="s">
        <v>744</v>
      </c>
      <c r="K1530" t="s">
        <v>747</v>
      </c>
      <c r="L1530" t="s">
        <v>768</v>
      </c>
      <c r="M1530" t="str">
        <f t="shared" si="23"/>
        <v>Absent</v>
      </c>
    </row>
    <row r="1531" spans="1:13" x14ac:dyDescent="0.25">
      <c r="A1531" t="s">
        <v>769</v>
      </c>
      <c r="B1531" t="str">
        <f>VLOOKUP(A1531,Tabel1[[PrøveID]:[Longitude]],3,FALSE)</f>
        <v>Miljøstyrelsen</v>
      </c>
      <c r="C1531" s="83" t="str">
        <f>VLOOKUP(A1531,Tabel1[[PrøveID]:[Longitude]],2,FALSE)</f>
        <v>11-05-2022</v>
      </c>
      <c r="D1531">
        <f>VLOOKUP(A1531,Tabel1[[PrøveID]:[Longitude]],5,FALSE)</f>
        <v>56.403827999999997</v>
      </c>
      <c r="E1531">
        <f>VLOOKUP(A1531,Tabel1[[PrøveID]:[Longitude]],6,FALSE)</f>
        <v>10.9244737</v>
      </c>
      <c r="F1531" t="str">
        <f>VLOOKUP(A1531,Tabel1[[PrøveID]:[Longitude]],4,FALSE)</f>
        <v>Grenå lystbådhavn</v>
      </c>
      <c r="G1531" s="24" t="str">
        <f>VLOOKUP(H1531,Datasæt_Analysesystemer!$D$3:$E$68,2,FALSE)</f>
        <v>Hemigrapsus sanguineus</v>
      </c>
      <c r="H1531" t="s">
        <v>983</v>
      </c>
      <c r="I1531" t="str">
        <f>VLOOKUP(H1531,Datasæt_Analysesystemer!$D$2:$F$68,3,FALSE)</f>
        <v>Invasiv</v>
      </c>
      <c r="J1531" t="s">
        <v>744</v>
      </c>
      <c r="K1531" t="s">
        <v>747</v>
      </c>
      <c r="L1531" t="s">
        <v>768</v>
      </c>
      <c r="M1531" t="str">
        <f t="shared" si="23"/>
        <v>Absent</v>
      </c>
    </row>
    <row r="1532" spans="1:13" x14ac:dyDescent="0.25">
      <c r="A1532" t="s">
        <v>770</v>
      </c>
      <c r="B1532" t="str">
        <f>VLOOKUP(A1532,Tabel1[[PrøveID]:[Longitude]],3,FALSE)</f>
        <v>Miljøstyrelsen</v>
      </c>
      <c r="C1532" s="83" t="str">
        <f>VLOOKUP(A1532,Tabel1[[PrøveID]:[Longitude]],2,FALSE)</f>
        <v>16-05-2022</v>
      </c>
      <c r="D1532">
        <f>VLOOKUP(A1532,Tabel1[[PrøveID]:[Longitude]],5,FALSE)</f>
        <v>55.4472782</v>
      </c>
      <c r="E1532">
        <f>VLOOKUP(A1532,Tabel1[[PrøveID]:[Longitude]],6,FALSE)</f>
        <v>10.6586403</v>
      </c>
      <c r="F1532" t="str">
        <f>VLOOKUP(A1532,Tabel1[[PrøveID]:[Longitude]],4,FALSE)</f>
        <v>Kertemindefjord</v>
      </c>
      <c r="G1532" s="24" t="str">
        <f>VLOOKUP(H1532,Datasæt_Analysesystemer!$D$3:$E$68,2,FALSE)</f>
        <v>Platichthys flesus</v>
      </c>
      <c r="H1532" t="s">
        <v>793</v>
      </c>
      <c r="I1532" t="str">
        <f>VLOOKUP(H1532,Datasæt_Analysesystemer!$D$2:$F$68,3,FALSE)</f>
        <v>Almindelig</v>
      </c>
      <c r="J1532" t="s">
        <v>738</v>
      </c>
      <c r="K1532" t="s">
        <v>747</v>
      </c>
      <c r="L1532" t="s">
        <v>768</v>
      </c>
      <c r="M1532" t="str">
        <f t="shared" si="23"/>
        <v>Absent</v>
      </c>
    </row>
    <row r="1533" spans="1:13" x14ac:dyDescent="0.25">
      <c r="A1533" t="s">
        <v>770</v>
      </c>
      <c r="B1533" t="str">
        <f>VLOOKUP(A1533,Tabel1[[PrøveID]:[Longitude]],3,FALSE)</f>
        <v>Miljøstyrelsen</v>
      </c>
      <c r="C1533" s="83" t="str">
        <f>VLOOKUP(A1533,Tabel1[[PrøveID]:[Longitude]],2,FALSE)</f>
        <v>16-05-2022</v>
      </c>
      <c r="D1533">
        <f>VLOOKUP(A1533,Tabel1[[PrøveID]:[Longitude]],5,FALSE)</f>
        <v>55.4472782</v>
      </c>
      <c r="E1533">
        <f>VLOOKUP(A1533,Tabel1[[PrøveID]:[Longitude]],6,FALSE)</f>
        <v>10.6586403</v>
      </c>
      <c r="F1533" t="str">
        <f>VLOOKUP(A1533,Tabel1[[PrøveID]:[Longitude]],4,FALSE)</f>
        <v>Kertemindefjord</v>
      </c>
      <c r="G1533" s="24" t="str">
        <f>VLOOKUP(H1533,Datasæt_Analysesystemer!$D$3:$E$68,2,FALSE)</f>
        <v>Platichthys flesus</v>
      </c>
      <c r="H1533" t="s">
        <v>793</v>
      </c>
      <c r="I1533" t="str">
        <f>VLOOKUP(H1533,Datasæt_Analysesystemer!$D$2:$F$68,3,FALSE)</f>
        <v>Almindelig</v>
      </c>
      <c r="J1533" t="s">
        <v>738</v>
      </c>
      <c r="K1533" t="s">
        <v>747</v>
      </c>
      <c r="L1533" t="s">
        <v>768</v>
      </c>
      <c r="M1533" t="str">
        <f t="shared" si="23"/>
        <v>Absent</v>
      </c>
    </row>
    <row r="1534" spans="1:13" x14ac:dyDescent="0.25">
      <c r="A1534" t="s">
        <v>770</v>
      </c>
      <c r="B1534" t="str">
        <f>VLOOKUP(A1534,Tabel1[[PrøveID]:[Longitude]],3,FALSE)</f>
        <v>Miljøstyrelsen</v>
      </c>
      <c r="C1534" s="83" t="str">
        <f>VLOOKUP(A1534,Tabel1[[PrøveID]:[Longitude]],2,FALSE)</f>
        <v>16-05-2022</v>
      </c>
      <c r="D1534">
        <f>VLOOKUP(A1534,Tabel1[[PrøveID]:[Longitude]],5,FALSE)</f>
        <v>55.4472782</v>
      </c>
      <c r="E1534">
        <f>VLOOKUP(A1534,Tabel1[[PrøveID]:[Longitude]],6,FALSE)</f>
        <v>10.6586403</v>
      </c>
      <c r="F1534" t="str">
        <f>VLOOKUP(A1534,Tabel1[[PrøveID]:[Longitude]],4,FALSE)</f>
        <v>Kertemindefjord</v>
      </c>
      <c r="G1534" s="24" t="str">
        <f>VLOOKUP(H1534,Datasæt_Analysesystemer!$D$3:$E$68,2,FALSE)</f>
        <v>Gadus morhua</v>
      </c>
      <c r="H1534" t="s">
        <v>794</v>
      </c>
      <c r="I1534" t="str">
        <f>VLOOKUP(H1534,Datasæt_Analysesystemer!$D$2:$F$68,3,FALSE)</f>
        <v>Almindelig</v>
      </c>
      <c r="J1534" t="s">
        <v>738</v>
      </c>
      <c r="K1534" t="s">
        <v>747</v>
      </c>
      <c r="L1534" t="s">
        <v>768</v>
      </c>
      <c r="M1534" t="str">
        <f t="shared" si="23"/>
        <v>Absent</v>
      </c>
    </row>
    <row r="1535" spans="1:13" x14ac:dyDescent="0.25">
      <c r="A1535" t="s">
        <v>770</v>
      </c>
      <c r="B1535" t="str">
        <f>VLOOKUP(A1535,Tabel1[[PrøveID]:[Longitude]],3,FALSE)</f>
        <v>Miljøstyrelsen</v>
      </c>
      <c r="C1535" s="83" t="str">
        <f>VLOOKUP(A1535,Tabel1[[PrøveID]:[Longitude]],2,FALSE)</f>
        <v>16-05-2022</v>
      </c>
      <c r="D1535">
        <f>VLOOKUP(A1535,Tabel1[[PrøveID]:[Longitude]],5,FALSE)</f>
        <v>55.4472782</v>
      </c>
      <c r="E1535">
        <f>VLOOKUP(A1535,Tabel1[[PrøveID]:[Longitude]],6,FALSE)</f>
        <v>10.6586403</v>
      </c>
      <c r="F1535" t="str">
        <f>VLOOKUP(A1535,Tabel1[[PrøveID]:[Longitude]],4,FALSE)</f>
        <v>Kertemindefjord</v>
      </c>
      <c r="G1535" s="24" t="str">
        <f>VLOOKUP(H1535,Datasæt_Analysesystemer!$D$3:$E$68,2,FALSE)</f>
        <v>Gadus morhua</v>
      </c>
      <c r="H1535" t="s">
        <v>794</v>
      </c>
      <c r="I1535" t="str">
        <f>VLOOKUP(H1535,Datasæt_Analysesystemer!$D$2:$F$68,3,FALSE)</f>
        <v>Almindelig</v>
      </c>
      <c r="J1535" t="s">
        <v>738</v>
      </c>
      <c r="K1535" t="s">
        <v>747</v>
      </c>
      <c r="L1535" t="s">
        <v>768</v>
      </c>
      <c r="M1535" t="str">
        <f t="shared" si="23"/>
        <v>Absent</v>
      </c>
    </row>
    <row r="1536" spans="1:13" x14ac:dyDescent="0.25">
      <c r="A1536" t="s">
        <v>770</v>
      </c>
      <c r="B1536" t="str">
        <f>VLOOKUP(A1536,Tabel1[[PrøveID]:[Longitude]],3,FALSE)</f>
        <v>Miljøstyrelsen</v>
      </c>
      <c r="C1536" s="83" t="str">
        <f>VLOOKUP(A1536,Tabel1[[PrøveID]:[Longitude]],2,FALSE)</f>
        <v>16-05-2022</v>
      </c>
      <c r="D1536">
        <f>VLOOKUP(A1536,Tabel1[[PrøveID]:[Longitude]],5,FALSE)</f>
        <v>55.4472782</v>
      </c>
      <c r="E1536">
        <f>VLOOKUP(A1536,Tabel1[[PrøveID]:[Longitude]],6,FALSE)</f>
        <v>10.6586403</v>
      </c>
      <c r="F1536" t="str">
        <f>VLOOKUP(A1536,Tabel1[[PrøveID]:[Longitude]],4,FALSE)</f>
        <v>Kertemindefjord</v>
      </c>
      <c r="G1536" s="24" t="str">
        <f>VLOOKUP(H1536,Datasæt_Analysesystemer!$D$3:$E$68,2,FALSE)</f>
        <v>Mya arenaria</v>
      </c>
      <c r="H1536" t="s">
        <v>795</v>
      </c>
      <c r="I1536" t="str">
        <f>VLOOKUP(H1536,Datasæt_Analysesystemer!$D$2:$F$68,3,FALSE)</f>
        <v>Almindelig</v>
      </c>
      <c r="J1536" t="s">
        <v>744</v>
      </c>
      <c r="K1536" t="s">
        <v>747</v>
      </c>
      <c r="L1536" t="s">
        <v>768</v>
      </c>
      <c r="M1536" t="str">
        <f t="shared" si="23"/>
        <v>Absent</v>
      </c>
    </row>
    <row r="1537" spans="1:13" x14ac:dyDescent="0.25">
      <c r="A1537" t="s">
        <v>770</v>
      </c>
      <c r="B1537" t="str">
        <f>VLOOKUP(A1537,Tabel1[[PrøveID]:[Longitude]],3,FALSE)</f>
        <v>Miljøstyrelsen</v>
      </c>
      <c r="C1537" s="83" t="str">
        <f>VLOOKUP(A1537,Tabel1[[PrøveID]:[Longitude]],2,FALSE)</f>
        <v>16-05-2022</v>
      </c>
      <c r="D1537">
        <f>VLOOKUP(A1537,Tabel1[[PrøveID]:[Longitude]],5,FALSE)</f>
        <v>55.4472782</v>
      </c>
      <c r="E1537">
        <f>VLOOKUP(A1537,Tabel1[[PrøveID]:[Longitude]],6,FALSE)</f>
        <v>10.6586403</v>
      </c>
      <c r="F1537" t="str">
        <f>VLOOKUP(A1537,Tabel1[[PrøveID]:[Longitude]],4,FALSE)</f>
        <v>Kertemindefjord</v>
      </c>
      <c r="G1537" s="24" t="str">
        <f>VLOOKUP(H1537,Datasæt_Analysesystemer!$D$3:$E$68,2,FALSE)</f>
        <v>Mya arenaria</v>
      </c>
      <c r="H1537" t="s">
        <v>795</v>
      </c>
      <c r="I1537" t="str">
        <f>VLOOKUP(H1537,Datasæt_Analysesystemer!$D$2:$F$68,3,FALSE)</f>
        <v>Almindelig</v>
      </c>
      <c r="J1537" t="s">
        <v>738</v>
      </c>
      <c r="K1537" t="s">
        <v>747</v>
      </c>
      <c r="L1537" t="s">
        <v>768</v>
      </c>
      <c r="M1537" t="str">
        <f t="shared" si="23"/>
        <v>Absent</v>
      </c>
    </row>
    <row r="1538" spans="1:13" x14ac:dyDescent="0.25">
      <c r="A1538" t="s">
        <v>770</v>
      </c>
      <c r="B1538" t="str">
        <f>VLOOKUP(A1538,Tabel1[[PrøveID]:[Longitude]],3,FALSE)</f>
        <v>Miljøstyrelsen</v>
      </c>
      <c r="C1538" s="83" t="str">
        <f>VLOOKUP(A1538,Tabel1[[PrøveID]:[Longitude]],2,FALSE)</f>
        <v>16-05-2022</v>
      </c>
      <c r="D1538">
        <f>VLOOKUP(A1538,Tabel1[[PrøveID]:[Longitude]],5,FALSE)</f>
        <v>55.4472782</v>
      </c>
      <c r="E1538">
        <f>VLOOKUP(A1538,Tabel1[[PrøveID]:[Longitude]],6,FALSE)</f>
        <v>10.6586403</v>
      </c>
      <c r="F1538" t="str">
        <f>VLOOKUP(A1538,Tabel1[[PrøveID]:[Longitude]],4,FALSE)</f>
        <v>Kertemindefjord</v>
      </c>
      <c r="G1538" s="24" t="str">
        <f>VLOOKUP(H1538,Datasæt_Analysesystemer!$D$3:$E$68,2,FALSE)</f>
        <v>Mnemiopsis leidyi</v>
      </c>
      <c r="H1538" t="s">
        <v>982</v>
      </c>
      <c r="I1538" t="str">
        <f>VLOOKUP(H1538,Datasæt_Analysesystemer!$D$2:$F$68,3,FALSE)</f>
        <v>Invasiv</v>
      </c>
      <c r="J1538" t="s">
        <v>738</v>
      </c>
      <c r="K1538" t="s">
        <v>747</v>
      </c>
      <c r="L1538" t="s">
        <v>768</v>
      </c>
      <c r="M1538" t="str">
        <f t="shared" ref="M1538:M1601" si="24">IF(K1538="Present",K1538&amp;"_"&amp;L1538,K1538)</f>
        <v>Absent</v>
      </c>
    </row>
    <row r="1539" spans="1:13" x14ac:dyDescent="0.25">
      <c r="A1539" t="s">
        <v>770</v>
      </c>
      <c r="B1539" t="str">
        <f>VLOOKUP(A1539,Tabel1[[PrøveID]:[Longitude]],3,FALSE)</f>
        <v>Miljøstyrelsen</v>
      </c>
      <c r="C1539" s="83" t="str">
        <f>VLOOKUP(A1539,Tabel1[[PrøveID]:[Longitude]],2,FALSE)</f>
        <v>16-05-2022</v>
      </c>
      <c r="D1539">
        <f>VLOOKUP(A1539,Tabel1[[PrøveID]:[Longitude]],5,FALSE)</f>
        <v>55.4472782</v>
      </c>
      <c r="E1539">
        <f>VLOOKUP(A1539,Tabel1[[PrøveID]:[Longitude]],6,FALSE)</f>
        <v>10.6586403</v>
      </c>
      <c r="F1539" t="str">
        <f>VLOOKUP(A1539,Tabel1[[PrøveID]:[Longitude]],4,FALSE)</f>
        <v>Kertemindefjord</v>
      </c>
      <c r="G1539" s="24" t="str">
        <f>VLOOKUP(H1539,Datasæt_Analysesystemer!$D$3:$E$68,2,FALSE)</f>
        <v>Mnemiopsis leidyi</v>
      </c>
      <c r="H1539" t="s">
        <v>982</v>
      </c>
      <c r="I1539" t="str">
        <f>VLOOKUP(H1539,Datasæt_Analysesystemer!$D$2:$F$68,3,FALSE)</f>
        <v>Invasiv</v>
      </c>
      <c r="J1539" t="s">
        <v>738</v>
      </c>
      <c r="K1539" t="s">
        <v>802</v>
      </c>
      <c r="L1539" t="s">
        <v>741</v>
      </c>
      <c r="M1539" t="str">
        <f t="shared" si="24"/>
        <v>Present_Ct&lt;41</v>
      </c>
    </row>
    <row r="1540" spans="1:13" x14ac:dyDescent="0.25">
      <c r="A1540" t="s">
        <v>770</v>
      </c>
      <c r="B1540" t="str">
        <f>VLOOKUP(A1540,Tabel1[[PrøveID]:[Longitude]],3,FALSE)</f>
        <v>Miljøstyrelsen</v>
      </c>
      <c r="C1540" s="83" t="str">
        <f>VLOOKUP(A1540,Tabel1[[PrøveID]:[Longitude]],2,FALSE)</f>
        <v>16-05-2022</v>
      </c>
      <c r="D1540">
        <f>VLOOKUP(A1540,Tabel1[[PrøveID]:[Longitude]],5,FALSE)</f>
        <v>55.4472782</v>
      </c>
      <c r="E1540">
        <f>VLOOKUP(A1540,Tabel1[[PrøveID]:[Longitude]],6,FALSE)</f>
        <v>10.6586403</v>
      </c>
      <c r="F1540" t="str">
        <f>VLOOKUP(A1540,Tabel1[[PrøveID]:[Longitude]],4,FALSE)</f>
        <v>Kertemindefjord</v>
      </c>
      <c r="G1540" s="24" t="str">
        <f>VLOOKUP(H1540,Datasæt_Analysesystemer!$D$3:$E$68,2,FALSE)</f>
        <v>Homarus americanus</v>
      </c>
      <c r="H1540" t="s">
        <v>980</v>
      </c>
      <c r="I1540" t="str">
        <f>VLOOKUP(H1540,Datasæt_Analysesystemer!$D$2:$F$68,3,FALSE)</f>
        <v>Invasiv</v>
      </c>
      <c r="J1540" t="s">
        <v>738</v>
      </c>
      <c r="K1540" t="s">
        <v>747</v>
      </c>
      <c r="L1540" t="s">
        <v>768</v>
      </c>
      <c r="M1540" t="str">
        <f t="shared" si="24"/>
        <v>Absent</v>
      </c>
    </row>
    <row r="1541" spans="1:13" x14ac:dyDescent="0.25">
      <c r="A1541" t="s">
        <v>770</v>
      </c>
      <c r="B1541" t="str">
        <f>VLOOKUP(A1541,Tabel1[[PrøveID]:[Longitude]],3,FALSE)</f>
        <v>Miljøstyrelsen</v>
      </c>
      <c r="C1541" s="83" t="str">
        <f>VLOOKUP(A1541,Tabel1[[PrøveID]:[Longitude]],2,FALSE)</f>
        <v>16-05-2022</v>
      </c>
      <c r="D1541">
        <f>VLOOKUP(A1541,Tabel1[[PrøveID]:[Longitude]],5,FALSE)</f>
        <v>55.4472782</v>
      </c>
      <c r="E1541">
        <f>VLOOKUP(A1541,Tabel1[[PrøveID]:[Longitude]],6,FALSE)</f>
        <v>10.6586403</v>
      </c>
      <c r="F1541" t="str">
        <f>VLOOKUP(A1541,Tabel1[[PrøveID]:[Longitude]],4,FALSE)</f>
        <v>Kertemindefjord</v>
      </c>
      <c r="G1541" s="24" t="str">
        <f>VLOOKUP(H1541,Datasæt_Analysesystemer!$D$3:$E$68,2,FALSE)</f>
        <v>Homarus americanus</v>
      </c>
      <c r="H1541" t="s">
        <v>980</v>
      </c>
      <c r="I1541" t="str">
        <f>VLOOKUP(H1541,Datasæt_Analysesystemer!$D$2:$F$68,3,FALSE)</f>
        <v>Invasiv</v>
      </c>
      <c r="J1541" t="s">
        <v>744</v>
      </c>
      <c r="K1541" t="s">
        <v>747</v>
      </c>
      <c r="L1541" t="s">
        <v>768</v>
      </c>
      <c r="M1541" t="str">
        <f t="shared" si="24"/>
        <v>Absent</v>
      </c>
    </row>
    <row r="1542" spans="1:13" x14ac:dyDescent="0.25">
      <c r="A1542" t="s">
        <v>770</v>
      </c>
      <c r="B1542" t="str">
        <f>VLOOKUP(A1542,Tabel1[[PrøveID]:[Longitude]],3,FALSE)</f>
        <v>Miljøstyrelsen</v>
      </c>
      <c r="C1542" s="83" t="str">
        <f>VLOOKUP(A1542,Tabel1[[PrøveID]:[Longitude]],2,FALSE)</f>
        <v>16-05-2022</v>
      </c>
      <c r="D1542">
        <f>VLOOKUP(A1542,Tabel1[[PrøveID]:[Longitude]],5,FALSE)</f>
        <v>55.4472782</v>
      </c>
      <c r="E1542">
        <f>VLOOKUP(A1542,Tabel1[[PrøveID]:[Longitude]],6,FALSE)</f>
        <v>10.6586403</v>
      </c>
      <c r="F1542" t="str">
        <f>VLOOKUP(A1542,Tabel1[[PrøveID]:[Longitude]],4,FALSE)</f>
        <v>Kertemindefjord</v>
      </c>
      <c r="G1542" s="24" t="str">
        <f>VLOOKUP(H1542,Datasæt_Analysesystemer!$D$3:$E$68,2,FALSE)</f>
        <v>Eriocheir sinensis</v>
      </c>
      <c r="H1542" t="s">
        <v>1031</v>
      </c>
      <c r="I1542" t="str">
        <f>VLOOKUP(H1542,Datasæt_Analysesystemer!$D$2:$F$68,3,FALSE)</f>
        <v>Invasiv</v>
      </c>
      <c r="J1542" t="s">
        <v>738</v>
      </c>
      <c r="K1542" t="s">
        <v>747</v>
      </c>
      <c r="L1542" t="s">
        <v>768</v>
      </c>
      <c r="M1542" t="str">
        <f t="shared" si="24"/>
        <v>Absent</v>
      </c>
    </row>
    <row r="1543" spans="1:13" x14ac:dyDescent="0.25">
      <c r="A1543" t="s">
        <v>770</v>
      </c>
      <c r="B1543" t="str">
        <f>VLOOKUP(A1543,Tabel1[[PrøveID]:[Longitude]],3,FALSE)</f>
        <v>Miljøstyrelsen</v>
      </c>
      <c r="C1543" s="83" t="str">
        <f>VLOOKUP(A1543,Tabel1[[PrøveID]:[Longitude]],2,FALSE)</f>
        <v>16-05-2022</v>
      </c>
      <c r="D1543">
        <f>VLOOKUP(A1543,Tabel1[[PrøveID]:[Longitude]],5,FALSE)</f>
        <v>55.4472782</v>
      </c>
      <c r="E1543">
        <f>VLOOKUP(A1543,Tabel1[[PrøveID]:[Longitude]],6,FALSE)</f>
        <v>10.6586403</v>
      </c>
      <c r="F1543" t="str">
        <f>VLOOKUP(A1543,Tabel1[[PrøveID]:[Longitude]],4,FALSE)</f>
        <v>Kertemindefjord</v>
      </c>
      <c r="G1543" s="24" t="str">
        <f>VLOOKUP(H1543,Datasæt_Analysesystemer!$D$3:$E$68,2,FALSE)</f>
        <v>Eriocheir sinensis</v>
      </c>
      <c r="H1543" t="s">
        <v>1031</v>
      </c>
      <c r="I1543" t="str">
        <f>VLOOKUP(H1543,Datasæt_Analysesystemer!$D$2:$F$68,3,FALSE)</f>
        <v>Invasiv</v>
      </c>
      <c r="J1543" t="s">
        <v>738</v>
      </c>
      <c r="K1543" t="s">
        <v>747</v>
      </c>
      <c r="L1543" t="s">
        <v>768</v>
      </c>
      <c r="M1543" t="str">
        <f t="shared" si="24"/>
        <v>Absent</v>
      </c>
    </row>
    <row r="1544" spans="1:13" x14ac:dyDescent="0.25">
      <c r="A1544" t="s">
        <v>770</v>
      </c>
      <c r="B1544" t="str">
        <f>VLOOKUP(A1544,Tabel1[[PrøveID]:[Longitude]],3,FALSE)</f>
        <v>Miljøstyrelsen</v>
      </c>
      <c r="C1544" s="83" t="str">
        <f>VLOOKUP(A1544,Tabel1[[PrøveID]:[Longitude]],2,FALSE)</f>
        <v>16-05-2022</v>
      </c>
      <c r="D1544">
        <f>VLOOKUP(A1544,Tabel1[[PrøveID]:[Longitude]],5,FALSE)</f>
        <v>55.4472782</v>
      </c>
      <c r="E1544">
        <f>VLOOKUP(A1544,Tabel1[[PrøveID]:[Longitude]],6,FALSE)</f>
        <v>10.6586403</v>
      </c>
      <c r="F1544" t="str">
        <f>VLOOKUP(A1544,Tabel1[[PrøveID]:[Longitude]],4,FALSE)</f>
        <v>Kertemindefjord</v>
      </c>
      <c r="G1544" s="24" t="str">
        <f>VLOOKUP(H1544,Datasæt_Analysesystemer!$D$3:$E$68,2,FALSE)</f>
        <v>Rhithropanopeus harrisii</v>
      </c>
      <c r="H1544" t="s">
        <v>1090</v>
      </c>
      <c r="I1544" t="str">
        <f>VLOOKUP(H1544,Datasæt_Analysesystemer!$D$2:$F$68,3,FALSE)</f>
        <v>Invasiv</v>
      </c>
      <c r="J1544" t="s">
        <v>738</v>
      </c>
      <c r="K1544" t="s">
        <v>747</v>
      </c>
      <c r="L1544" t="s">
        <v>768</v>
      </c>
      <c r="M1544" t="str">
        <f t="shared" si="24"/>
        <v>Absent</v>
      </c>
    </row>
    <row r="1545" spans="1:13" x14ac:dyDescent="0.25">
      <c r="A1545" t="s">
        <v>770</v>
      </c>
      <c r="B1545" t="str">
        <f>VLOOKUP(A1545,Tabel1[[PrøveID]:[Longitude]],3,FALSE)</f>
        <v>Miljøstyrelsen</v>
      </c>
      <c r="C1545" s="83" t="str">
        <f>VLOOKUP(A1545,Tabel1[[PrøveID]:[Longitude]],2,FALSE)</f>
        <v>16-05-2022</v>
      </c>
      <c r="D1545">
        <f>VLOOKUP(A1545,Tabel1[[PrøveID]:[Longitude]],5,FALSE)</f>
        <v>55.4472782</v>
      </c>
      <c r="E1545">
        <f>VLOOKUP(A1545,Tabel1[[PrøveID]:[Longitude]],6,FALSE)</f>
        <v>10.6586403</v>
      </c>
      <c r="F1545" t="str">
        <f>VLOOKUP(A1545,Tabel1[[PrøveID]:[Longitude]],4,FALSE)</f>
        <v>Kertemindefjord</v>
      </c>
      <c r="G1545" s="24" t="str">
        <f>VLOOKUP(H1545,Datasæt_Analysesystemer!$D$3:$E$68,2,FALSE)</f>
        <v>Rhithropanopeus harrisii</v>
      </c>
      <c r="H1545" t="s">
        <v>1090</v>
      </c>
      <c r="I1545" t="str">
        <f>VLOOKUP(H1545,Datasæt_Analysesystemer!$D$2:$F$68,3,FALSE)</f>
        <v>Invasiv</v>
      </c>
      <c r="J1545" t="s">
        <v>738</v>
      </c>
      <c r="K1545" t="s">
        <v>747</v>
      </c>
      <c r="L1545" t="s">
        <v>768</v>
      </c>
      <c r="M1545" t="str">
        <f t="shared" si="24"/>
        <v>Absent</v>
      </c>
    </row>
    <row r="1546" spans="1:13" x14ac:dyDescent="0.25">
      <c r="A1546" t="s">
        <v>770</v>
      </c>
      <c r="B1546" t="str">
        <f>VLOOKUP(A1546,Tabel1[[PrøveID]:[Longitude]],3,FALSE)</f>
        <v>Miljøstyrelsen</v>
      </c>
      <c r="C1546" s="83" t="str">
        <f>VLOOKUP(A1546,Tabel1[[PrøveID]:[Longitude]],2,FALSE)</f>
        <v>16-05-2022</v>
      </c>
      <c r="D1546">
        <f>VLOOKUP(A1546,Tabel1[[PrøveID]:[Longitude]],5,FALSE)</f>
        <v>55.4472782</v>
      </c>
      <c r="E1546">
        <f>VLOOKUP(A1546,Tabel1[[PrøveID]:[Longitude]],6,FALSE)</f>
        <v>10.6586403</v>
      </c>
      <c r="F1546" t="str">
        <f>VLOOKUP(A1546,Tabel1[[PrøveID]:[Longitude]],4,FALSE)</f>
        <v>Kertemindefjord</v>
      </c>
      <c r="G1546" s="24" t="str">
        <f>VLOOKUP(H1546,Datasæt_Analysesystemer!$D$3:$E$68,2,FALSE)</f>
        <v>Oncorhyncus gorbuscha</v>
      </c>
      <c r="H1546" t="s">
        <v>799</v>
      </c>
      <c r="I1546" t="str">
        <f>VLOOKUP(H1546,Datasæt_Analysesystemer!$D$2:$F$68,3,FALSE)</f>
        <v>Invasiv</v>
      </c>
      <c r="J1546" t="s">
        <v>738</v>
      </c>
      <c r="K1546" t="s">
        <v>747</v>
      </c>
      <c r="L1546" t="s">
        <v>768</v>
      </c>
      <c r="M1546" t="str">
        <f t="shared" si="24"/>
        <v>Absent</v>
      </c>
    </row>
    <row r="1547" spans="1:13" x14ac:dyDescent="0.25">
      <c r="A1547" t="s">
        <v>770</v>
      </c>
      <c r="B1547" t="str">
        <f>VLOOKUP(A1547,Tabel1[[PrøveID]:[Longitude]],3,FALSE)</f>
        <v>Miljøstyrelsen</v>
      </c>
      <c r="C1547" s="83" t="str">
        <f>VLOOKUP(A1547,Tabel1[[PrøveID]:[Longitude]],2,FALSE)</f>
        <v>16-05-2022</v>
      </c>
      <c r="D1547">
        <f>VLOOKUP(A1547,Tabel1[[PrøveID]:[Longitude]],5,FALSE)</f>
        <v>55.4472782</v>
      </c>
      <c r="E1547">
        <f>VLOOKUP(A1547,Tabel1[[PrøveID]:[Longitude]],6,FALSE)</f>
        <v>10.6586403</v>
      </c>
      <c r="F1547" t="str">
        <f>VLOOKUP(A1547,Tabel1[[PrøveID]:[Longitude]],4,FALSE)</f>
        <v>Kertemindefjord</v>
      </c>
      <c r="G1547" s="24" t="str">
        <f>VLOOKUP(H1547,Datasæt_Analysesystemer!$D$3:$E$68,2,FALSE)</f>
        <v>Oncorhyncus gorbuscha</v>
      </c>
      <c r="H1547" t="s">
        <v>799</v>
      </c>
      <c r="I1547" t="str">
        <f>VLOOKUP(H1547,Datasæt_Analysesystemer!$D$2:$F$68,3,FALSE)</f>
        <v>Invasiv</v>
      </c>
      <c r="J1547" t="s">
        <v>738</v>
      </c>
      <c r="K1547" t="s">
        <v>747</v>
      </c>
      <c r="L1547" t="s">
        <v>768</v>
      </c>
      <c r="M1547" t="str">
        <f t="shared" si="24"/>
        <v>Absent</v>
      </c>
    </row>
    <row r="1548" spans="1:13" x14ac:dyDescent="0.25">
      <c r="A1548" t="s">
        <v>770</v>
      </c>
      <c r="B1548" t="str">
        <f>VLOOKUP(A1548,Tabel1[[PrøveID]:[Longitude]],3,FALSE)</f>
        <v>Miljøstyrelsen</v>
      </c>
      <c r="C1548" s="83" t="str">
        <f>VLOOKUP(A1548,Tabel1[[PrøveID]:[Longitude]],2,FALSE)</f>
        <v>16-05-2022</v>
      </c>
      <c r="D1548">
        <f>VLOOKUP(A1548,Tabel1[[PrøveID]:[Longitude]],5,FALSE)</f>
        <v>55.4472782</v>
      </c>
      <c r="E1548">
        <f>VLOOKUP(A1548,Tabel1[[PrøveID]:[Longitude]],6,FALSE)</f>
        <v>10.6586403</v>
      </c>
      <c r="F1548" t="str">
        <f>VLOOKUP(A1548,Tabel1[[PrøveID]:[Longitude]],4,FALSE)</f>
        <v>Kertemindefjord</v>
      </c>
      <c r="G1548" s="24" t="str">
        <f>VLOOKUP(H1548,Datasæt_Analysesystemer!$D$3:$E$68,2,FALSE)</f>
        <v>Magallana gigas</v>
      </c>
      <c r="H1548" t="s">
        <v>1100</v>
      </c>
      <c r="I1548" t="str">
        <f>VLOOKUP(H1548,Datasæt_Analysesystemer!$D$2:$F$68,3,FALSE)</f>
        <v>Invasiv</v>
      </c>
      <c r="J1548" t="s">
        <v>738</v>
      </c>
      <c r="K1548" t="s">
        <v>747</v>
      </c>
      <c r="L1548" t="s">
        <v>768</v>
      </c>
      <c r="M1548" t="str">
        <f t="shared" si="24"/>
        <v>Absent</v>
      </c>
    </row>
    <row r="1549" spans="1:13" x14ac:dyDescent="0.25">
      <c r="A1549" t="s">
        <v>770</v>
      </c>
      <c r="B1549" t="str">
        <f>VLOOKUP(A1549,Tabel1[[PrøveID]:[Longitude]],3,FALSE)</f>
        <v>Miljøstyrelsen</v>
      </c>
      <c r="C1549" s="83" t="str">
        <f>VLOOKUP(A1549,Tabel1[[PrøveID]:[Longitude]],2,FALSE)</f>
        <v>16-05-2022</v>
      </c>
      <c r="D1549">
        <f>VLOOKUP(A1549,Tabel1[[PrøveID]:[Longitude]],5,FALSE)</f>
        <v>55.4472782</v>
      </c>
      <c r="E1549">
        <f>VLOOKUP(A1549,Tabel1[[PrøveID]:[Longitude]],6,FALSE)</f>
        <v>10.6586403</v>
      </c>
      <c r="F1549" t="str">
        <f>VLOOKUP(A1549,Tabel1[[PrøveID]:[Longitude]],4,FALSE)</f>
        <v>Kertemindefjord</v>
      </c>
      <c r="G1549" s="24" t="str">
        <f>VLOOKUP(H1549,Datasæt_Analysesystemer!$D$3:$E$68,2,FALSE)</f>
        <v>Magallana gigas</v>
      </c>
      <c r="H1549" t="s">
        <v>1100</v>
      </c>
      <c r="I1549" t="str">
        <f>VLOOKUP(H1549,Datasæt_Analysesystemer!$D$2:$F$68,3,FALSE)</f>
        <v>Invasiv</v>
      </c>
      <c r="J1549" t="s">
        <v>738</v>
      </c>
      <c r="K1549" t="s">
        <v>747</v>
      </c>
      <c r="L1549" t="s">
        <v>768</v>
      </c>
      <c r="M1549" t="str">
        <f t="shared" si="24"/>
        <v>Absent</v>
      </c>
    </row>
    <row r="1550" spans="1:13" x14ac:dyDescent="0.25">
      <c r="A1550" t="s">
        <v>770</v>
      </c>
      <c r="B1550" t="str">
        <f>VLOOKUP(A1550,Tabel1[[PrøveID]:[Longitude]],3,FALSE)</f>
        <v>Miljøstyrelsen</v>
      </c>
      <c r="C1550" s="83" t="str">
        <f>VLOOKUP(A1550,Tabel1[[PrøveID]:[Longitude]],2,FALSE)</f>
        <v>16-05-2022</v>
      </c>
      <c r="D1550">
        <f>VLOOKUP(A1550,Tabel1[[PrøveID]:[Longitude]],5,FALSE)</f>
        <v>55.4472782</v>
      </c>
      <c r="E1550">
        <f>VLOOKUP(A1550,Tabel1[[PrøveID]:[Longitude]],6,FALSE)</f>
        <v>10.6586403</v>
      </c>
      <c r="F1550" t="str">
        <f>VLOOKUP(A1550,Tabel1[[PrøveID]:[Longitude]],4,FALSE)</f>
        <v>Kertemindefjord</v>
      </c>
      <c r="G1550" s="24" t="str">
        <f>VLOOKUP(H1550,Datasæt_Analysesystemer!$D$3:$E$68,2,FALSE)</f>
        <v>Neogobius melanostomus</v>
      </c>
      <c r="H1550" t="s">
        <v>1089</v>
      </c>
      <c r="I1550" t="str">
        <f>VLOOKUP(H1550,Datasæt_Analysesystemer!$D$2:$F$68,3,FALSE)</f>
        <v>Invasiv</v>
      </c>
      <c r="J1550" t="s">
        <v>738</v>
      </c>
      <c r="K1550" t="s">
        <v>747</v>
      </c>
      <c r="L1550" t="s">
        <v>768</v>
      </c>
      <c r="M1550" t="str">
        <f t="shared" si="24"/>
        <v>Absent</v>
      </c>
    </row>
    <row r="1551" spans="1:13" x14ac:dyDescent="0.25">
      <c r="A1551" t="s">
        <v>770</v>
      </c>
      <c r="B1551" t="str">
        <f>VLOOKUP(A1551,Tabel1[[PrøveID]:[Longitude]],3,FALSE)</f>
        <v>Miljøstyrelsen</v>
      </c>
      <c r="C1551" s="83" t="str">
        <f>VLOOKUP(A1551,Tabel1[[PrøveID]:[Longitude]],2,FALSE)</f>
        <v>16-05-2022</v>
      </c>
      <c r="D1551">
        <f>VLOOKUP(A1551,Tabel1[[PrøveID]:[Longitude]],5,FALSE)</f>
        <v>55.4472782</v>
      </c>
      <c r="E1551">
        <f>VLOOKUP(A1551,Tabel1[[PrøveID]:[Longitude]],6,FALSE)</f>
        <v>10.6586403</v>
      </c>
      <c r="F1551" t="str">
        <f>VLOOKUP(A1551,Tabel1[[PrøveID]:[Longitude]],4,FALSE)</f>
        <v>Kertemindefjord</v>
      </c>
      <c r="G1551" s="24" t="str">
        <f>VLOOKUP(H1551,Datasæt_Analysesystemer!$D$3:$E$68,2,FALSE)</f>
        <v>Neogobius melanostomus</v>
      </c>
      <c r="H1551" t="s">
        <v>1089</v>
      </c>
      <c r="I1551" t="str">
        <f>VLOOKUP(H1551,Datasæt_Analysesystemer!$D$2:$F$68,3,FALSE)</f>
        <v>Invasiv</v>
      </c>
      <c r="J1551" t="s">
        <v>738</v>
      </c>
      <c r="K1551" t="s">
        <v>747</v>
      </c>
      <c r="L1551" t="s">
        <v>768</v>
      </c>
      <c r="M1551" t="str">
        <f t="shared" si="24"/>
        <v>Absent</v>
      </c>
    </row>
    <row r="1552" spans="1:13" x14ac:dyDescent="0.25">
      <c r="A1552" t="s">
        <v>770</v>
      </c>
      <c r="B1552" t="str">
        <f>VLOOKUP(A1552,Tabel1[[PrøveID]:[Longitude]],3,FALSE)</f>
        <v>Miljøstyrelsen</v>
      </c>
      <c r="C1552" s="83" t="str">
        <f>VLOOKUP(A1552,Tabel1[[PrøveID]:[Longitude]],2,FALSE)</f>
        <v>16-05-2022</v>
      </c>
      <c r="D1552">
        <f>VLOOKUP(A1552,Tabel1[[PrøveID]:[Longitude]],5,FALSE)</f>
        <v>55.4472782</v>
      </c>
      <c r="E1552">
        <f>VLOOKUP(A1552,Tabel1[[PrøveID]:[Longitude]],6,FALSE)</f>
        <v>10.6586403</v>
      </c>
      <c r="F1552" t="str">
        <f>VLOOKUP(A1552,Tabel1[[PrøveID]:[Longitude]],4,FALSE)</f>
        <v>Kertemindefjord</v>
      </c>
      <c r="G1552" s="24" t="str">
        <f>VLOOKUP(H1552,Datasæt_Analysesystemer!$D$3:$E$68,2,FALSE)</f>
        <v>Callinectes sapidus</v>
      </c>
      <c r="H1552" t="s">
        <v>989</v>
      </c>
      <c r="I1552" t="str">
        <f>VLOOKUP(H1552,Datasæt_Analysesystemer!$D$2:$F$68,3,FALSE)</f>
        <v>Invasiv</v>
      </c>
      <c r="J1552" t="s">
        <v>744</v>
      </c>
      <c r="K1552" t="s">
        <v>747</v>
      </c>
      <c r="L1552" t="s">
        <v>768</v>
      </c>
      <c r="M1552" t="str">
        <f t="shared" si="24"/>
        <v>Absent</v>
      </c>
    </row>
    <row r="1553" spans="1:13" x14ac:dyDescent="0.25">
      <c r="A1553" t="s">
        <v>770</v>
      </c>
      <c r="B1553" t="str">
        <f>VLOOKUP(A1553,Tabel1[[PrøveID]:[Longitude]],3,FALSE)</f>
        <v>Miljøstyrelsen</v>
      </c>
      <c r="C1553" s="83" t="str">
        <f>VLOOKUP(A1553,Tabel1[[PrøveID]:[Longitude]],2,FALSE)</f>
        <v>16-05-2022</v>
      </c>
      <c r="D1553">
        <f>VLOOKUP(A1553,Tabel1[[PrøveID]:[Longitude]],5,FALSE)</f>
        <v>55.4472782</v>
      </c>
      <c r="E1553">
        <f>VLOOKUP(A1553,Tabel1[[PrøveID]:[Longitude]],6,FALSE)</f>
        <v>10.6586403</v>
      </c>
      <c r="F1553" t="str">
        <f>VLOOKUP(A1553,Tabel1[[PrøveID]:[Longitude]],4,FALSE)</f>
        <v>Kertemindefjord</v>
      </c>
      <c r="G1553" s="24" t="str">
        <f>VLOOKUP(H1553,Datasæt_Analysesystemer!$D$3:$E$68,2,FALSE)</f>
        <v>Callinectes sapidus</v>
      </c>
      <c r="H1553" t="s">
        <v>989</v>
      </c>
      <c r="I1553" t="str">
        <f>VLOOKUP(H1553,Datasæt_Analysesystemer!$D$2:$F$68,3,FALSE)</f>
        <v>Invasiv</v>
      </c>
      <c r="J1553" t="s">
        <v>738</v>
      </c>
      <c r="K1553" t="s">
        <v>747</v>
      </c>
      <c r="L1553" t="s">
        <v>768</v>
      </c>
      <c r="M1553" t="str">
        <f t="shared" si="24"/>
        <v>Absent</v>
      </c>
    </row>
    <row r="1554" spans="1:13" x14ac:dyDescent="0.25">
      <c r="A1554" t="s">
        <v>770</v>
      </c>
      <c r="B1554" t="str">
        <f>VLOOKUP(A1554,Tabel1[[PrøveID]:[Longitude]],3,FALSE)</f>
        <v>Miljøstyrelsen</v>
      </c>
      <c r="C1554" s="83" t="str">
        <f>VLOOKUP(A1554,Tabel1[[PrøveID]:[Longitude]],2,FALSE)</f>
        <v>16-05-2022</v>
      </c>
      <c r="D1554">
        <f>VLOOKUP(A1554,Tabel1[[PrøveID]:[Longitude]],5,FALSE)</f>
        <v>55.4472782</v>
      </c>
      <c r="E1554">
        <f>VLOOKUP(A1554,Tabel1[[PrøveID]:[Longitude]],6,FALSE)</f>
        <v>10.6586403</v>
      </c>
      <c r="F1554" t="str">
        <f>VLOOKUP(A1554,Tabel1[[PrøveID]:[Longitude]],4,FALSE)</f>
        <v>Kertemindefjord</v>
      </c>
      <c r="G1554" s="24" t="str">
        <f>VLOOKUP(H1554,Datasæt_Analysesystemer!$D$3:$E$68,2,FALSE)</f>
        <v>Hemigrapsus sanguineus</v>
      </c>
      <c r="H1554" t="s">
        <v>983</v>
      </c>
      <c r="I1554" t="str">
        <f>VLOOKUP(H1554,Datasæt_Analysesystemer!$D$2:$F$68,3,FALSE)</f>
        <v>Invasiv</v>
      </c>
      <c r="J1554" t="s">
        <v>744</v>
      </c>
      <c r="K1554" t="s">
        <v>747</v>
      </c>
      <c r="L1554" t="s">
        <v>768</v>
      </c>
      <c r="M1554" t="str">
        <f t="shared" si="24"/>
        <v>Absent</v>
      </c>
    </row>
    <row r="1555" spans="1:13" x14ac:dyDescent="0.25">
      <c r="A1555" t="s">
        <v>770</v>
      </c>
      <c r="B1555" t="str">
        <f>VLOOKUP(A1555,Tabel1[[PrøveID]:[Longitude]],3,FALSE)</f>
        <v>Miljøstyrelsen</v>
      </c>
      <c r="C1555" s="83" t="str">
        <f>VLOOKUP(A1555,Tabel1[[PrøveID]:[Longitude]],2,FALSE)</f>
        <v>16-05-2022</v>
      </c>
      <c r="D1555">
        <f>VLOOKUP(A1555,Tabel1[[PrøveID]:[Longitude]],5,FALSE)</f>
        <v>55.4472782</v>
      </c>
      <c r="E1555">
        <f>VLOOKUP(A1555,Tabel1[[PrøveID]:[Longitude]],6,FALSE)</f>
        <v>10.6586403</v>
      </c>
      <c r="F1555" t="str">
        <f>VLOOKUP(A1555,Tabel1[[PrøveID]:[Longitude]],4,FALSE)</f>
        <v>Kertemindefjord</v>
      </c>
      <c r="G1555" s="24" t="str">
        <f>VLOOKUP(H1555,Datasæt_Analysesystemer!$D$3:$E$68,2,FALSE)</f>
        <v>Hemigrapsus sanguineus</v>
      </c>
      <c r="H1555" t="s">
        <v>983</v>
      </c>
      <c r="I1555" t="str">
        <f>VLOOKUP(H1555,Datasæt_Analysesystemer!$D$2:$F$68,3,FALSE)</f>
        <v>Invasiv</v>
      </c>
      <c r="J1555" t="s">
        <v>744</v>
      </c>
      <c r="K1555" t="s">
        <v>747</v>
      </c>
      <c r="L1555" t="s">
        <v>768</v>
      </c>
      <c r="M1555" t="str">
        <f t="shared" si="24"/>
        <v>Absent</v>
      </c>
    </row>
    <row r="1556" spans="1:13" x14ac:dyDescent="0.25">
      <c r="A1556" t="s">
        <v>819</v>
      </c>
      <c r="B1556" t="str">
        <f>VLOOKUP(A1556,Tabel1[[PrøveID]:[Longitude]],3,FALSE)</f>
        <v>DNA på Forkant</v>
      </c>
      <c r="C1556" s="83" t="str">
        <f>VLOOKUP(A1556,Tabel1[[PrøveID]:[Longitude]],2,FALSE)</f>
        <v>12-05-2022</v>
      </c>
      <c r="D1556">
        <f>VLOOKUP(A1556,Tabel1[[PrøveID]:[Longitude]],5,FALSE)</f>
        <v>56.6954724</v>
      </c>
      <c r="E1556">
        <f>VLOOKUP(A1556,Tabel1[[PrøveID]:[Longitude]],6,FALSE)</f>
        <v>9.2992709999999992</v>
      </c>
      <c r="F1556" t="str">
        <f>VLOOKUP(A1556,Tabel1[[PrøveID]:[Longitude]],4,FALSE)</f>
        <v>Lovns bredning</v>
      </c>
      <c r="G1556" s="24" t="str">
        <f>VLOOKUP(H1556,Datasæt_Analysesystemer!$D$3:$E$68,2,FALSE)</f>
        <v>Perca fluviatilis</v>
      </c>
      <c r="H1556" t="s">
        <v>804</v>
      </c>
      <c r="I1556" t="str">
        <f>VLOOKUP(H1556,Datasæt_Analysesystemer!$D$2:$F$68,3,FALSE)</f>
        <v>Almindelig</v>
      </c>
      <c r="J1556" t="s">
        <v>738</v>
      </c>
      <c r="K1556" t="s">
        <v>747</v>
      </c>
      <c r="L1556" t="s">
        <v>768</v>
      </c>
      <c r="M1556" t="str">
        <f t="shared" si="24"/>
        <v>Absent</v>
      </c>
    </row>
    <row r="1557" spans="1:13" x14ac:dyDescent="0.25">
      <c r="A1557" t="s">
        <v>819</v>
      </c>
      <c r="B1557" t="str">
        <f>VLOOKUP(A1557,Tabel1[[PrøveID]:[Longitude]],3,FALSE)</f>
        <v>DNA på Forkant</v>
      </c>
      <c r="C1557" s="83" t="str">
        <f>VLOOKUP(A1557,Tabel1[[PrøveID]:[Longitude]],2,FALSE)</f>
        <v>12-05-2022</v>
      </c>
      <c r="D1557">
        <f>VLOOKUP(A1557,Tabel1[[PrøveID]:[Longitude]],5,FALSE)</f>
        <v>56.6954724</v>
      </c>
      <c r="E1557">
        <f>VLOOKUP(A1557,Tabel1[[PrøveID]:[Longitude]],6,FALSE)</f>
        <v>9.2992709999999992</v>
      </c>
      <c r="F1557" t="str">
        <f>VLOOKUP(A1557,Tabel1[[PrøveID]:[Longitude]],4,FALSE)</f>
        <v>Lovns bredning</v>
      </c>
      <c r="G1557" s="24" t="str">
        <f>VLOOKUP(H1557,Datasæt_Analysesystemer!$D$3:$E$68,2,FALSE)</f>
        <v>Perca fluviatilis</v>
      </c>
      <c r="H1557" t="s">
        <v>804</v>
      </c>
      <c r="I1557" t="str">
        <f>VLOOKUP(H1557,Datasæt_Analysesystemer!$D$2:$F$68,3,FALSE)</f>
        <v>Almindelig</v>
      </c>
      <c r="J1557" t="s">
        <v>738</v>
      </c>
      <c r="K1557" t="s">
        <v>747</v>
      </c>
      <c r="L1557" t="s">
        <v>768</v>
      </c>
      <c r="M1557" t="str">
        <f t="shared" si="24"/>
        <v>Absent</v>
      </c>
    </row>
    <row r="1558" spans="1:13" x14ac:dyDescent="0.25">
      <c r="A1558" t="s">
        <v>819</v>
      </c>
      <c r="B1558" t="str">
        <f>VLOOKUP(A1558,Tabel1[[PrøveID]:[Longitude]],3,FALSE)</f>
        <v>DNA på Forkant</v>
      </c>
      <c r="C1558" s="83" t="str">
        <f>VLOOKUP(A1558,Tabel1[[PrøveID]:[Longitude]],2,FALSE)</f>
        <v>12-05-2022</v>
      </c>
      <c r="D1558">
        <f>VLOOKUP(A1558,Tabel1[[PrøveID]:[Longitude]],5,FALSE)</f>
        <v>56.6954724</v>
      </c>
      <c r="E1558">
        <f>VLOOKUP(A1558,Tabel1[[PrøveID]:[Longitude]],6,FALSE)</f>
        <v>9.2992709999999992</v>
      </c>
      <c r="F1558" t="str">
        <f>VLOOKUP(A1558,Tabel1[[PrøveID]:[Longitude]],4,FALSE)</f>
        <v>Lovns bredning</v>
      </c>
      <c r="G1558" s="24" t="str">
        <f>VLOOKUP(H1558,Datasæt_Analysesystemer!$D$3:$E$68,2,FALSE)</f>
        <v>Platichthys flesus</v>
      </c>
      <c r="H1558" t="s">
        <v>793</v>
      </c>
      <c r="I1558" t="str">
        <f>VLOOKUP(H1558,Datasæt_Analysesystemer!$D$2:$F$68,3,FALSE)</f>
        <v>Almindelig</v>
      </c>
      <c r="J1558" t="s">
        <v>738</v>
      </c>
      <c r="K1558" t="s">
        <v>747</v>
      </c>
      <c r="L1558" t="s">
        <v>768</v>
      </c>
      <c r="M1558" t="str">
        <f t="shared" si="24"/>
        <v>Absent</v>
      </c>
    </row>
    <row r="1559" spans="1:13" x14ac:dyDescent="0.25">
      <c r="A1559" t="s">
        <v>819</v>
      </c>
      <c r="B1559" t="str">
        <f>VLOOKUP(A1559,Tabel1[[PrøveID]:[Longitude]],3,FALSE)</f>
        <v>DNA på Forkant</v>
      </c>
      <c r="C1559" s="83" t="str">
        <f>VLOOKUP(A1559,Tabel1[[PrøveID]:[Longitude]],2,FALSE)</f>
        <v>12-05-2022</v>
      </c>
      <c r="D1559">
        <f>VLOOKUP(A1559,Tabel1[[PrøveID]:[Longitude]],5,FALSE)</f>
        <v>56.6954724</v>
      </c>
      <c r="E1559">
        <f>VLOOKUP(A1559,Tabel1[[PrøveID]:[Longitude]],6,FALSE)</f>
        <v>9.2992709999999992</v>
      </c>
      <c r="F1559" t="str">
        <f>VLOOKUP(A1559,Tabel1[[PrøveID]:[Longitude]],4,FALSE)</f>
        <v>Lovns bredning</v>
      </c>
      <c r="G1559" s="24" t="str">
        <f>VLOOKUP(H1559,Datasæt_Analysesystemer!$D$3:$E$68,2,FALSE)</f>
        <v>Platichthys flesus</v>
      </c>
      <c r="H1559" t="s">
        <v>793</v>
      </c>
      <c r="I1559" t="str">
        <f>VLOOKUP(H1559,Datasæt_Analysesystemer!$D$2:$F$68,3,FALSE)</f>
        <v>Almindelig</v>
      </c>
      <c r="J1559" t="s">
        <v>738</v>
      </c>
      <c r="K1559" t="s">
        <v>747</v>
      </c>
      <c r="L1559" t="s">
        <v>768</v>
      </c>
      <c r="M1559" t="str">
        <f t="shared" si="24"/>
        <v>Absent</v>
      </c>
    </row>
    <row r="1560" spans="1:13" x14ac:dyDescent="0.25">
      <c r="A1560" t="s">
        <v>819</v>
      </c>
      <c r="B1560" t="str">
        <f>VLOOKUP(A1560,Tabel1[[PrøveID]:[Longitude]],3,FALSE)</f>
        <v>DNA på Forkant</v>
      </c>
      <c r="C1560" s="83" t="str">
        <f>VLOOKUP(A1560,Tabel1[[PrøveID]:[Longitude]],2,FALSE)</f>
        <v>12-05-2022</v>
      </c>
      <c r="D1560">
        <f>VLOOKUP(A1560,Tabel1[[PrøveID]:[Longitude]],5,FALSE)</f>
        <v>56.6954724</v>
      </c>
      <c r="E1560">
        <f>VLOOKUP(A1560,Tabel1[[PrøveID]:[Longitude]],6,FALSE)</f>
        <v>9.2992709999999992</v>
      </c>
      <c r="F1560" t="str">
        <f>VLOOKUP(A1560,Tabel1[[PrøveID]:[Longitude]],4,FALSE)</f>
        <v>Lovns bredning</v>
      </c>
      <c r="G1560" s="24" t="str">
        <f>VLOOKUP(H1560,Datasæt_Analysesystemer!$D$3:$E$68,2,FALSE)</f>
        <v>Magallana gigas</v>
      </c>
      <c r="H1560" t="s">
        <v>1100</v>
      </c>
      <c r="I1560" t="str">
        <f>VLOOKUP(H1560,Datasæt_Analysesystemer!$D$2:$F$68,3,FALSE)</f>
        <v>Invasiv</v>
      </c>
      <c r="J1560" t="s">
        <v>738</v>
      </c>
      <c r="K1560" t="s">
        <v>747</v>
      </c>
      <c r="L1560" t="s">
        <v>768</v>
      </c>
      <c r="M1560" t="str">
        <f t="shared" si="24"/>
        <v>Absent</v>
      </c>
    </row>
    <row r="1561" spans="1:13" x14ac:dyDescent="0.25">
      <c r="A1561" t="s">
        <v>819</v>
      </c>
      <c r="B1561" t="str">
        <f>VLOOKUP(A1561,Tabel1[[PrøveID]:[Longitude]],3,FALSE)</f>
        <v>DNA på Forkant</v>
      </c>
      <c r="C1561" s="83" t="str">
        <f>VLOOKUP(A1561,Tabel1[[PrøveID]:[Longitude]],2,FALSE)</f>
        <v>12-05-2022</v>
      </c>
      <c r="D1561">
        <f>VLOOKUP(A1561,Tabel1[[PrøveID]:[Longitude]],5,FALSE)</f>
        <v>56.6954724</v>
      </c>
      <c r="E1561">
        <f>VLOOKUP(A1561,Tabel1[[PrøveID]:[Longitude]],6,FALSE)</f>
        <v>9.2992709999999992</v>
      </c>
      <c r="F1561" t="str">
        <f>VLOOKUP(A1561,Tabel1[[PrøveID]:[Longitude]],4,FALSE)</f>
        <v>Lovns bredning</v>
      </c>
      <c r="G1561" s="24" t="str">
        <f>VLOOKUP(H1561,Datasæt_Analysesystemer!$D$3:$E$68,2,FALSE)</f>
        <v>Magallana gigas</v>
      </c>
      <c r="H1561" t="s">
        <v>1100</v>
      </c>
      <c r="I1561" t="str">
        <f>VLOOKUP(H1561,Datasæt_Analysesystemer!$D$2:$F$68,3,FALSE)</f>
        <v>Invasiv</v>
      </c>
      <c r="J1561" t="s">
        <v>738</v>
      </c>
      <c r="K1561" t="s">
        <v>747</v>
      </c>
      <c r="L1561" t="s">
        <v>768</v>
      </c>
      <c r="M1561" t="str">
        <f t="shared" si="24"/>
        <v>Absent</v>
      </c>
    </row>
    <row r="1562" spans="1:13" x14ac:dyDescent="0.25">
      <c r="A1562" t="s">
        <v>819</v>
      </c>
      <c r="B1562" t="str">
        <f>VLOOKUP(A1562,Tabel1[[PrøveID]:[Longitude]],3,FALSE)</f>
        <v>DNA på Forkant</v>
      </c>
      <c r="C1562" s="83" t="str">
        <f>VLOOKUP(A1562,Tabel1[[PrøveID]:[Longitude]],2,FALSE)</f>
        <v>12-05-2022</v>
      </c>
      <c r="D1562">
        <f>VLOOKUP(A1562,Tabel1[[PrøveID]:[Longitude]],5,FALSE)</f>
        <v>56.6954724</v>
      </c>
      <c r="E1562">
        <f>VLOOKUP(A1562,Tabel1[[PrøveID]:[Longitude]],6,FALSE)</f>
        <v>9.2992709999999992</v>
      </c>
      <c r="F1562" t="str">
        <f>VLOOKUP(A1562,Tabel1[[PrøveID]:[Longitude]],4,FALSE)</f>
        <v>Lovns bredning</v>
      </c>
      <c r="G1562" s="24" t="str">
        <f>VLOOKUP(H1562,Datasæt_Analysesystemer!$D$3:$E$68,2,FALSE)</f>
        <v>Phocoena phocoena</v>
      </c>
      <c r="H1562" t="s">
        <v>820</v>
      </c>
      <c r="I1562" t="str">
        <f>VLOOKUP(H1562,Datasæt_Analysesystemer!$D$2:$F$68,3,FALSE)</f>
        <v>Almindelig</v>
      </c>
      <c r="J1562" t="s">
        <v>744</v>
      </c>
      <c r="K1562" t="s">
        <v>802</v>
      </c>
      <c r="L1562" t="s">
        <v>741</v>
      </c>
      <c r="M1562" t="str">
        <f t="shared" si="24"/>
        <v>Present_Ct&lt;41</v>
      </c>
    </row>
    <row r="1563" spans="1:13" x14ac:dyDescent="0.25">
      <c r="A1563" t="s">
        <v>819</v>
      </c>
      <c r="B1563" t="str">
        <f>VLOOKUP(A1563,Tabel1[[PrøveID]:[Longitude]],3,FALSE)</f>
        <v>DNA på Forkant</v>
      </c>
      <c r="C1563" s="83" t="str">
        <f>VLOOKUP(A1563,Tabel1[[PrøveID]:[Longitude]],2,FALSE)</f>
        <v>12-05-2022</v>
      </c>
      <c r="D1563">
        <f>VLOOKUP(A1563,Tabel1[[PrøveID]:[Longitude]],5,FALSE)</f>
        <v>56.6954724</v>
      </c>
      <c r="E1563">
        <f>VLOOKUP(A1563,Tabel1[[PrøveID]:[Longitude]],6,FALSE)</f>
        <v>9.2992709999999992</v>
      </c>
      <c r="F1563" t="str">
        <f>VLOOKUP(A1563,Tabel1[[PrøveID]:[Longitude]],4,FALSE)</f>
        <v>Lovns bredning</v>
      </c>
      <c r="G1563" s="24" t="str">
        <f>VLOOKUP(H1563,Datasæt_Analysesystemer!$D$3:$E$68,2,FALSE)</f>
        <v>Phocoena phocoena</v>
      </c>
      <c r="H1563" t="s">
        <v>820</v>
      </c>
      <c r="I1563" t="str">
        <f>VLOOKUP(H1563,Datasæt_Analysesystemer!$D$2:$F$68,3,FALSE)</f>
        <v>Almindelig</v>
      </c>
      <c r="J1563" t="s">
        <v>744</v>
      </c>
      <c r="K1563" t="s">
        <v>802</v>
      </c>
      <c r="L1563" t="s">
        <v>768</v>
      </c>
      <c r="M1563" t="str">
        <f t="shared" si="24"/>
        <v>Present_Ct&gt;41</v>
      </c>
    </row>
    <row r="1564" spans="1:13" x14ac:dyDescent="0.25">
      <c r="A1564" t="s">
        <v>819</v>
      </c>
      <c r="B1564" t="str">
        <f>VLOOKUP(A1564,Tabel1[[PrøveID]:[Longitude]],3,FALSE)</f>
        <v>DNA på Forkant</v>
      </c>
      <c r="C1564" s="83" t="str">
        <f>VLOOKUP(A1564,Tabel1[[PrøveID]:[Longitude]],2,FALSE)</f>
        <v>12-05-2022</v>
      </c>
      <c r="D1564">
        <f>VLOOKUP(A1564,Tabel1[[PrøveID]:[Longitude]],5,FALSE)</f>
        <v>56.6954724</v>
      </c>
      <c r="E1564">
        <f>VLOOKUP(A1564,Tabel1[[PrøveID]:[Longitude]],6,FALSE)</f>
        <v>9.2992709999999992</v>
      </c>
      <c r="F1564" t="str">
        <f>VLOOKUP(A1564,Tabel1[[PrøveID]:[Longitude]],4,FALSE)</f>
        <v>Lovns bredning</v>
      </c>
      <c r="G1564" s="24" t="str">
        <f>VLOOKUP(H1564,Datasæt_Analysesystemer!$D$3:$E$68,2,FALSE)</f>
        <v>Callinectes sapidus</v>
      </c>
      <c r="H1564" t="s">
        <v>989</v>
      </c>
      <c r="I1564" t="str">
        <f>VLOOKUP(H1564,Datasæt_Analysesystemer!$D$2:$F$68,3,FALSE)</f>
        <v>Invasiv</v>
      </c>
      <c r="J1564" t="s">
        <v>738</v>
      </c>
      <c r="K1564" t="s">
        <v>747</v>
      </c>
      <c r="L1564" t="s">
        <v>768</v>
      </c>
      <c r="M1564" t="str">
        <f t="shared" si="24"/>
        <v>Absent</v>
      </c>
    </row>
    <row r="1565" spans="1:13" x14ac:dyDescent="0.25">
      <c r="A1565" t="s">
        <v>819</v>
      </c>
      <c r="B1565" t="str">
        <f>VLOOKUP(A1565,Tabel1[[PrøveID]:[Longitude]],3,FALSE)</f>
        <v>DNA på Forkant</v>
      </c>
      <c r="C1565" s="83" t="str">
        <f>VLOOKUP(A1565,Tabel1[[PrøveID]:[Longitude]],2,FALSE)</f>
        <v>12-05-2022</v>
      </c>
      <c r="D1565">
        <f>VLOOKUP(A1565,Tabel1[[PrøveID]:[Longitude]],5,FALSE)</f>
        <v>56.6954724</v>
      </c>
      <c r="E1565">
        <f>VLOOKUP(A1565,Tabel1[[PrøveID]:[Longitude]],6,FALSE)</f>
        <v>9.2992709999999992</v>
      </c>
      <c r="F1565" t="str">
        <f>VLOOKUP(A1565,Tabel1[[PrøveID]:[Longitude]],4,FALSE)</f>
        <v>Lovns bredning</v>
      </c>
      <c r="G1565" s="24" t="str">
        <f>VLOOKUP(H1565,Datasæt_Analysesystemer!$D$3:$E$68,2,FALSE)</f>
        <v>Callinectes sapidus</v>
      </c>
      <c r="H1565" t="s">
        <v>989</v>
      </c>
      <c r="I1565" t="str">
        <f>VLOOKUP(H1565,Datasæt_Analysesystemer!$D$2:$F$68,3,FALSE)</f>
        <v>Invasiv</v>
      </c>
      <c r="J1565" t="s">
        <v>738</v>
      </c>
      <c r="K1565" t="s">
        <v>747</v>
      </c>
      <c r="L1565" t="s">
        <v>768</v>
      </c>
      <c r="M1565" t="str">
        <f t="shared" si="24"/>
        <v>Absent</v>
      </c>
    </row>
    <row r="1566" spans="1:13" x14ac:dyDescent="0.25">
      <c r="A1566" t="s">
        <v>819</v>
      </c>
      <c r="B1566" t="str">
        <f>VLOOKUP(A1566,Tabel1[[PrøveID]:[Longitude]],3,FALSE)</f>
        <v>DNA på Forkant</v>
      </c>
      <c r="C1566" s="83" t="str">
        <f>VLOOKUP(A1566,Tabel1[[PrøveID]:[Longitude]],2,FALSE)</f>
        <v>12-05-2022</v>
      </c>
      <c r="D1566">
        <f>VLOOKUP(A1566,Tabel1[[PrøveID]:[Longitude]],5,FALSE)</f>
        <v>56.6954724</v>
      </c>
      <c r="E1566">
        <f>VLOOKUP(A1566,Tabel1[[PrøveID]:[Longitude]],6,FALSE)</f>
        <v>9.2992709999999992</v>
      </c>
      <c r="F1566" t="str">
        <f>VLOOKUP(A1566,Tabel1[[PrøveID]:[Longitude]],4,FALSE)</f>
        <v>Lovns bredning</v>
      </c>
      <c r="G1566" s="24" t="str">
        <f>VLOOKUP(H1566,Datasæt_Analysesystemer!$D$3:$E$68,2,FALSE)</f>
        <v>Mnemiopsis leidyi</v>
      </c>
      <c r="H1566" t="s">
        <v>982</v>
      </c>
      <c r="I1566" t="str">
        <f>VLOOKUP(H1566,Datasæt_Analysesystemer!$D$2:$F$68,3,FALSE)</f>
        <v>Invasiv</v>
      </c>
      <c r="J1566" t="s">
        <v>744</v>
      </c>
      <c r="K1566" t="s">
        <v>747</v>
      </c>
      <c r="L1566" t="s">
        <v>768</v>
      </c>
      <c r="M1566" t="str">
        <f t="shared" si="24"/>
        <v>Absent</v>
      </c>
    </row>
    <row r="1567" spans="1:13" x14ac:dyDescent="0.25">
      <c r="A1567" t="s">
        <v>819</v>
      </c>
      <c r="B1567" t="str">
        <f>VLOOKUP(A1567,Tabel1[[PrøveID]:[Longitude]],3,FALSE)</f>
        <v>DNA på Forkant</v>
      </c>
      <c r="C1567" s="83" t="str">
        <f>VLOOKUP(A1567,Tabel1[[PrøveID]:[Longitude]],2,FALSE)</f>
        <v>12-05-2022</v>
      </c>
      <c r="D1567">
        <f>VLOOKUP(A1567,Tabel1[[PrøveID]:[Longitude]],5,FALSE)</f>
        <v>56.6954724</v>
      </c>
      <c r="E1567">
        <f>VLOOKUP(A1567,Tabel1[[PrøveID]:[Longitude]],6,FALSE)</f>
        <v>9.2992709999999992</v>
      </c>
      <c r="F1567" t="str">
        <f>VLOOKUP(A1567,Tabel1[[PrøveID]:[Longitude]],4,FALSE)</f>
        <v>Lovns bredning</v>
      </c>
      <c r="G1567" s="24" t="str">
        <f>VLOOKUP(H1567,Datasæt_Analysesystemer!$D$3:$E$68,2,FALSE)</f>
        <v>Mnemiopsis leidyi</v>
      </c>
      <c r="H1567" t="s">
        <v>982</v>
      </c>
      <c r="I1567" t="str">
        <f>VLOOKUP(H1567,Datasæt_Analysesystemer!$D$2:$F$68,3,FALSE)</f>
        <v>Invasiv</v>
      </c>
      <c r="J1567" t="s">
        <v>738</v>
      </c>
      <c r="K1567" t="s">
        <v>747</v>
      </c>
      <c r="L1567" t="s">
        <v>768</v>
      </c>
      <c r="M1567" t="str">
        <f t="shared" si="24"/>
        <v>Absent</v>
      </c>
    </row>
    <row r="1568" spans="1:13" x14ac:dyDescent="0.25">
      <c r="A1568" t="s">
        <v>819</v>
      </c>
      <c r="B1568" t="str">
        <f>VLOOKUP(A1568,Tabel1[[PrøveID]:[Longitude]],3,FALSE)</f>
        <v>DNA på Forkant</v>
      </c>
      <c r="C1568" s="83" t="str">
        <f>VLOOKUP(A1568,Tabel1[[PrøveID]:[Longitude]],2,FALSE)</f>
        <v>12-05-2022</v>
      </c>
      <c r="D1568">
        <f>VLOOKUP(A1568,Tabel1[[PrøveID]:[Longitude]],5,FALSE)</f>
        <v>56.6954724</v>
      </c>
      <c r="E1568">
        <f>VLOOKUP(A1568,Tabel1[[PrøveID]:[Longitude]],6,FALSE)</f>
        <v>9.2992709999999992</v>
      </c>
      <c r="F1568" t="str">
        <f>VLOOKUP(A1568,Tabel1[[PrøveID]:[Longitude]],4,FALSE)</f>
        <v>Lovns bredning</v>
      </c>
      <c r="G1568" s="24" t="str">
        <f>VLOOKUP(H1568,Datasæt_Analysesystemer!$D$3:$E$68,2,FALSE)</f>
        <v>Hemigrapsus takanoi</v>
      </c>
      <c r="H1568" t="s">
        <v>1098</v>
      </c>
      <c r="I1568" t="str">
        <f>VLOOKUP(H1568,Datasæt_Analysesystemer!$D$2:$F$68,3,FALSE)</f>
        <v>Invasiv</v>
      </c>
      <c r="J1568" t="s">
        <v>738</v>
      </c>
      <c r="K1568" t="s">
        <v>747</v>
      </c>
      <c r="L1568" t="s">
        <v>768</v>
      </c>
      <c r="M1568" t="str">
        <f t="shared" si="24"/>
        <v>Absent</v>
      </c>
    </row>
    <row r="1569" spans="1:13" x14ac:dyDescent="0.25">
      <c r="A1569" t="s">
        <v>819</v>
      </c>
      <c r="B1569" t="str">
        <f>VLOOKUP(A1569,Tabel1[[PrøveID]:[Longitude]],3,FALSE)</f>
        <v>DNA på Forkant</v>
      </c>
      <c r="C1569" s="83" t="str">
        <f>VLOOKUP(A1569,Tabel1[[PrøveID]:[Longitude]],2,FALSE)</f>
        <v>12-05-2022</v>
      </c>
      <c r="D1569">
        <f>VLOOKUP(A1569,Tabel1[[PrøveID]:[Longitude]],5,FALSE)</f>
        <v>56.6954724</v>
      </c>
      <c r="E1569">
        <f>VLOOKUP(A1569,Tabel1[[PrøveID]:[Longitude]],6,FALSE)</f>
        <v>9.2992709999999992</v>
      </c>
      <c r="F1569" t="str">
        <f>VLOOKUP(A1569,Tabel1[[PrøveID]:[Longitude]],4,FALSE)</f>
        <v>Lovns bredning</v>
      </c>
      <c r="G1569" s="24" t="str">
        <f>VLOOKUP(H1569,Datasæt_Analysesystemer!$D$3:$E$68,2,FALSE)</f>
        <v>Hemigrapsus takanoi</v>
      </c>
      <c r="H1569" t="s">
        <v>1098</v>
      </c>
      <c r="I1569" t="str">
        <f>VLOOKUP(H1569,Datasæt_Analysesystemer!$D$2:$F$68,3,FALSE)</f>
        <v>Invasiv</v>
      </c>
      <c r="J1569" t="s">
        <v>738</v>
      </c>
      <c r="K1569" t="s">
        <v>747</v>
      </c>
      <c r="L1569" t="s">
        <v>768</v>
      </c>
      <c r="M1569" t="str">
        <f t="shared" si="24"/>
        <v>Absent</v>
      </c>
    </row>
    <row r="1570" spans="1:13" x14ac:dyDescent="0.25">
      <c r="A1570" t="s">
        <v>819</v>
      </c>
      <c r="B1570" t="str">
        <f>VLOOKUP(A1570,Tabel1[[PrøveID]:[Longitude]],3,FALSE)</f>
        <v>DNA på Forkant</v>
      </c>
      <c r="C1570" s="83" t="str">
        <f>VLOOKUP(A1570,Tabel1[[PrøveID]:[Longitude]],2,FALSE)</f>
        <v>12-05-2022</v>
      </c>
      <c r="D1570">
        <f>VLOOKUP(A1570,Tabel1[[PrøveID]:[Longitude]],5,FALSE)</f>
        <v>56.6954724</v>
      </c>
      <c r="E1570">
        <f>VLOOKUP(A1570,Tabel1[[PrøveID]:[Longitude]],6,FALSE)</f>
        <v>9.2992709999999992</v>
      </c>
      <c r="F1570" t="str">
        <f>VLOOKUP(A1570,Tabel1[[PrøveID]:[Longitude]],4,FALSE)</f>
        <v>Lovns bredning</v>
      </c>
      <c r="G1570" s="24" t="str">
        <f>VLOOKUP(H1570,Datasæt_Analysesystemer!$D$3:$E$68,2,FALSE)</f>
        <v>Alexandrium ostenfeldii</v>
      </c>
      <c r="H1570" t="s">
        <v>1179</v>
      </c>
      <c r="I1570" t="str">
        <f>VLOOKUP(H1570,Datasæt_Analysesystemer!$D$2:$F$68,3,FALSE)</f>
        <v>Toksisk</v>
      </c>
      <c r="J1570" t="s">
        <v>738</v>
      </c>
      <c r="K1570" t="s">
        <v>747</v>
      </c>
      <c r="L1570" t="s">
        <v>768</v>
      </c>
      <c r="M1570" t="str">
        <f t="shared" si="24"/>
        <v>Absent</v>
      </c>
    </row>
    <row r="1571" spans="1:13" x14ac:dyDescent="0.25">
      <c r="A1571" t="s">
        <v>819</v>
      </c>
      <c r="B1571" t="str">
        <f>VLOOKUP(A1571,Tabel1[[PrøveID]:[Longitude]],3,FALSE)</f>
        <v>DNA på Forkant</v>
      </c>
      <c r="C1571" s="83" t="str">
        <f>VLOOKUP(A1571,Tabel1[[PrøveID]:[Longitude]],2,FALSE)</f>
        <v>12-05-2022</v>
      </c>
      <c r="D1571">
        <f>VLOOKUP(A1571,Tabel1[[PrøveID]:[Longitude]],5,FALSE)</f>
        <v>56.6954724</v>
      </c>
      <c r="E1571">
        <f>VLOOKUP(A1571,Tabel1[[PrøveID]:[Longitude]],6,FALSE)</f>
        <v>9.2992709999999992</v>
      </c>
      <c r="F1571" t="str">
        <f>VLOOKUP(A1571,Tabel1[[PrøveID]:[Longitude]],4,FALSE)</f>
        <v>Lovns bredning</v>
      </c>
      <c r="G1571" s="24" t="str">
        <f>VLOOKUP(H1571,Datasæt_Analysesystemer!$D$3:$E$68,2,FALSE)</f>
        <v>Alexandrium ostenfeldii</v>
      </c>
      <c r="H1571" t="s">
        <v>1179</v>
      </c>
      <c r="I1571" t="str">
        <f>VLOOKUP(H1571,Datasæt_Analysesystemer!$D$2:$F$68,3,FALSE)</f>
        <v>Toksisk</v>
      </c>
      <c r="J1571" t="s">
        <v>738</v>
      </c>
      <c r="K1571" t="s">
        <v>747</v>
      </c>
      <c r="L1571" t="s">
        <v>768</v>
      </c>
      <c r="M1571" t="str">
        <f t="shared" si="24"/>
        <v>Absent</v>
      </c>
    </row>
    <row r="1572" spans="1:13" x14ac:dyDescent="0.25">
      <c r="A1572" t="s">
        <v>819</v>
      </c>
      <c r="B1572" t="str">
        <f>VLOOKUP(A1572,Tabel1[[PrøveID]:[Longitude]],3,FALSE)</f>
        <v>DNA på Forkant</v>
      </c>
      <c r="C1572" s="83" t="str">
        <f>VLOOKUP(A1572,Tabel1[[PrøveID]:[Longitude]],2,FALSE)</f>
        <v>12-05-2022</v>
      </c>
      <c r="D1572">
        <f>VLOOKUP(A1572,Tabel1[[PrøveID]:[Longitude]],5,FALSE)</f>
        <v>56.6954724</v>
      </c>
      <c r="E1572">
        <f>VLOOKUP(A1572,Tabel1[[PrøveID]:[Longitude]],6,FALSE)</f>
        <v>9.2992709999999992</v>
      </c>
      <c r="F1572" t="str">
        <f>VLOOKUP(A1572,Tabel1[[PrøveID]:[Longitude]],4,FALSE)</f>
        <v>Lovns bredning</v>
      </c>
      <c r="G1572" s="24" t="str">
        <f>VLOOKUP(H1572,Datasæt_Analysesystemer!$D$3:$E$68,2,FALSE)</f>
        <v>Prymnesium parvum</v>
      </c>
      <c r="H1572" t="s">
        <v>1180</v>
      </c>
      <c r="I1572" t="str">
        <f>VLOOKUP(H1572,Datasæt_Analysesystemer!$D$2:$F$68,3,FALSE)</f>
        <v>Toksisk</v>
      </c>
      <c r="J1572" t="s">
        <v>738</v>
      </c>
      <c r="K1572" t="s">
        <v>747</v>
      </c>
      <c r="L1572" t="s">
        <v>768</v>
      </c>
      <c r="M1572" t="str">
        <f t="shared" si="24"/>
        <v>Absent</v>
      </c>
    </row>
    <row r="1573" spans="1:13" x14ac:dyDescent="0.25">
      <c r="A1573" t="s">
        <v>819</v>
      </c>
      <c r="B1573" t="str">
        <f>VLOOKUP(A1573,Tabel1[[PrøveID]:[Longitude]],3,FALSE)</f>
        <v>DNA på Forkant</v>
      </c>
      <c r="C1573" s="83" t="str">
        <f>VLOOKUP(A1573,Tabel1[[PrøveID]:[Longitude]],2,FALSE)</f>
        <v>12-05-2022</v>
      </c>
      <c r="D1573">
        <f>VLOOKUP(A1573,Tabel1[[PrøveID]:[Longitude]],5,FALSE)</f>
        <v>56.6954724</v>
      </c>
      <c r="E1573">
        <f>VLOOKUP(A1573,Tabel1[[PrøveID]:[Longitude]],6,FALSE)</f>
        <v>9.2992709999999992</v>
      </c>
      <c r="F1573" t="str">
        <f>VLOOKUP(A1573,Tabel1[[PrøveID]:[Longitude]],4,FALSE)</f>
        <v>Lovns bredning</v>
      </c>
      <c r="G1573" s="24" t="str">
        <f>VLOOKUP(H1573,Datasæt_Analysesystemer!$D$3:$E$68,2,FALSE)</f>
        <v>Prymnesium parvum</v>
      </c>
      <c r="H1573" t="s">
        <v>1180</v>
      </c>
      <c r="I1573" t="str">
        <f>VLOOKUP(H1573,Datasæt_Analysesystemer!$D$2:$F$68,3,FALSE)</f>
        <v>Toksisk</v>
      </c>
      <c r="J1573" t="s">
        <v>738</v>
      </c>
      <c r="K1573" t="s">
        <v>747</v>
      </c>
      <c r="L1573" t="s">
        <v>768</v>
      </c>
      <c r="M1573" t="str">
        <f t="shared" si="24"/>
        <v>Absent</v>
      </c>
    </row>
    <row r="1574" spans="1:13" x14ac:dyDescent="0.25">
      <c r="A1574" t="s">
        <v>819</v>
      </c>
      <c r="B1574" t="str">
        <f>VLOOKUP(A1574,Tabel1[[PrøveID]:[Longitude]],3,FALSE)</f>
        <v>DNA på Forkant</v>
      </c>
      <c r="C1574" s="83" t="str">
        <f>VLOOKUP(A1574,Tabel1[[PrøveID]:[Longitude]],2,FALSE)</f>
        <v>12-05-2022</v>
      </c>
      <c r="D1574">
        <f>VLOOKUP(A1574,Tabel1[[PrøveID]:[Longitude]],5,FALSE)</f>
        <v>56.6954724</v>
      </c>
      <c r="E1574">
        <f>VLOOKUP(A1574,Tabel1[[PrøveID]:[Longitude]],6,FALSE)</f>
        <v>9.2992709999999992</v>
      </c>
      <c r="F1574" t="str">
        <f>VLOOKUP(A1574,Tabel1[[PrøveID]:[Longitude]],4,FALSE)</f>
        <v>Lovns bredning</v>
      </c>
      <c r="G1574" s="24" t="str">
        <f>VLOOKUP(H1574,Datasæt_Analysesystemer!$D$3:$E$68,2,FALSE)</f>
        <v>Gasterosteus aculeatus</v>
      </c>
      <c r="H1574" t="s">
        <v>1117</v>
      </c>
      <c r="I1574" t="str">
        <f>VLOOKUP(H1574,Datasæt_Analysesystemer!$D$2:$F$68,3,FALSE)</f>
        <v>Almindelig</v>
      </c>
      <c r="J1574" t="s">
        <v>744</v>
      </c>
      <c r="K1574" t="s">
        <v>747</v>
      </c>
      <c r="L1574" t="s">
        <v>768</v>
      </c>
      <c r="M1574" t="str">
        <f t="shared" si="24"/>
        <v>Absent</v>
      </c>
    </row>
    <row r="1575" spans="1:13" x14ac:dyDescent="0.25">
      <c r="A1575" t="s">
        <v>819</v>
      </c>
      <c r="B1575" t="str">
        <f>VLOOKUP(A1575,Tabel1[[PrøveID]:[Longitude]],3,FALSE)</f>
        <v>DNA på Forkant</v>
      </c>
      <c r="C1575" s="83" t="str">
        <f>VLOOKUP(A1575,Tabel1[[PrøveID]:[Longitude]],2,FALSE)</f>
        <v>12-05-2022</v>
      </c>
      <c r="D1575">
        <f>VLOOKUP(A1575,Tabel1[[PrøveID]:[Longitude]],5,FALSE)</f>
        <v>56.6954724</v>
      </c>
      <c r="E1575">
        <f>VLOOKUP(A1575,Tabel1[[PrøveID]:[Longitude]],6,FALSE)</f>
        <v>9.2992709999999992</v>
      </c>
      <c r="F1575" t="str">
        <f>VLOOKUP(A1575,Tabel1[[PrøveID]:[Longitude]],4,FALSE)</f>
        <v>Lovns bredning</v>
      </c>
      <c r="G1575" s="24" t="str">
        <f>VLOOKUP(H1575,Datasæt_Analysesystemer!$D$3:$E$68,2,FALSE)</f>
        <v>Gasterosteus aculeatus</v>
      </c>
      <c r="H1575" t="s">
        <v>1117</v>
      </c>
      <c r="I1575" t="str">
        <f>VLOOKUP(H1575,Datasæt_Analysesystemer!$D$2:$F$68,3,FALSE)</f>
        <v>Almindelig</v>
      </c>
      <c r="J1575" t="s">
        <v>744</v>
      </c>
      <c r="K1575" t="s">
        <v>747</v>
      </c>
      <c r="L1575" t="s">
        <v>768</v>
      </c>
      <c r="M1575" t="str">
        <f t="shared" si="24"/>
        <v>Absent</v>
      </c>
    </row>
    <row r="1576" spans="1:13" x14ac:dyDescent="0.25">
      <c r="A1576" t="s">
        <v>819</v>
      </c>
      <c r="B1576" t="str">
        <f>VLOOKUP(A1576,Tabel1[[PrøveID]:[Longitude]],3,FALSE)</f>
        <v>DNA på Forkant</v>
      </c>
      <c r="C1576" s="83" t="str">
        <f>VLOOKUP(A1576,Tabel1[[PrøveID]:[Longitude]],2,FALSE)</f>
        <v>12-05-2022</v>
      </c>
      <c r="D1576">
        <f>VLOOKUP(A1576,Tabel1[[PrøveID]:[Longitude]],5,FALSE)</f>
        <v>56.6954724</v>
      </c>
      <c r="E1576">
        <f>VLOOKUP(A1576,Tabel1[[PrøveID]:[Longitude]],6,FALSE)</f>
        <v>9.2992709999999992</v>
      </c>
      <c r="F1576" t="str">
        <f>VLOOKUP(A1576,Tabel1[[PrøveID]:[Longitude]],4,FALSE)</f>
        <v>Lovns bredning</v>
      </c>
      <c r="G1576" s="24" t="str">
        <f>VLOOKUP(H1576,Datasæt_Analysesystemer!$D$3:$E$68,2,FALSE)</f>
        <v>Anguilla anguilla</v>
      </c>
      <c r="H1576" t="s">
        <v>1005</v>
      </c>
      <c r="I1576" t="str">
        <f>VLOOKUP(H1576,Datasæt_Analysesystemer!$D$2:$F$68,3,FALSE)</f>
        <v>Almindelig</v>
      </c>
      <c r="J1576" t="s">
        <v>738</v>
      </c>
      <c r="K1576" t="s">
        <v>747</v>
      </c>
      <c r="L1576" t="s">
        <v>768</v>
      </c>
      <c r="M1576" t="str">
        <f t="shared" si="24"/>
        <v>Absent</v>
      </c>
    </row>
    <row r="1577" spans="1:13" x14ac:dyDescent="0.25">
      <c r="A1577" t="s">
        <v>819</v>
      </c>
      <c r="B1577" t="str">
        <f>VLOOKUP(A1577,Tabel1[[PrøveID]:[Longitude]],3,FALSE)</f>
        <v>DNA på Forkant</v>
      </c>
      <c r="C1577" s="83" t="str">
        <f>VLOOKUP(A1577,Tabel1[[PrøveID]:[Longitude]],2,FALSE)</f>
        <v>12-05-2022</v>
      </c>
      <c r="D1577">
        <f>VLOOKUP(A1577,Tabel1[[PrøveID]:[Longitude]],5,FALSE)</f>
        <v>56.6954724</v>
      </c>
      <c r="E1577">
        <f>VLOOKUP(A1577,Tabel1[[PrøveID]:[Longitude]],6,FALSE)</f>
        <v>9.2992709999999992</v>
      </c>
      <c r="F1577" t="str">
        <f>VLOOKUP(A1577,Tabel1[[PrøveID]:[Longitude]],4,FALSE)</f>
        <v>Lovns bredning</v>
      </c>
      <c r="G1577" s="24" t="str">
        <f>VLOOKUP(H1577,Datasæt_Analysesystemer!$D$3:$E$68,2,FALSE)</f>
        <v>Anguilla anguilla</v>
      </c>
      <c r="H1577" t="s">
        <v>1005</v>
      </c>
      <c r="I1577" t="str">
        <f>VLOOKUP(H1577,Datasæt_Analysesystemer!$D$2:$F$68,3,FALSE)</f>
        <v>Almindelig</v>
      </c>
      <c r="J1577" t="s">
        <v>738</v>
      </c>
      <c r="K1577" t="s">
        <v>747</v>
      </c>
      <c r="L1577" t="s">
        <v>768</v>
      </c>
      <c r="M1577" t="str">
        <f t="shared" si="24"/>
        <v>Absent</v>
      </c>
    </row>
    <row r="1578" spans="1:13" x14ac:dyDescent="0.25">
      <c r="A1578" t="s">
        <v>819</v>
      </c>
      <c r="B1578" t="str">
        <f>VLOOKUP(A1578,Tabel1[[PrøveID]:[Longitude]],3,FALSE)</f>
        <v>DNA på Forkant</v>
      </c>
      <c r="C1578" s="83" t="str">
        <f>VLOOKUP(A1578,Tabel1[[PrøveID]:[Longitude]],2,FALSE)</f>
        <v>12-05-2022</v>
      </c>
      <c r="D1578">
        <f>VLOOKUP(A1578,Tabel1[[PrøveID]:[Longitude]],5,FALSE)</f>
        <v>56.6954724</v>
      </c>
      <c r="E1578">
        <f>VLOOKUP(A1578,Tabel1[[PrøveID]:[Longitude]],6,FALSE)</f>
        <v>9.2992709999999992</v>
      </c>
      <c r="F1578" t="str">
        <f>VLOOKUP(A1578,Tabel1[[PrøveID]:[Longitude]],4,FALSE)</f>
        <v>Lovns bredning</v>
      </c>
      <c r="G1578" s="24" t="str">
        <f>VLOOKUP(H1578,Datasæt_Analysesystemer!$D$3:$E$68,2,FALSE)</f>
        <v>Neogobius melanostomus</v>
      </c>
      <c r="H1578" t="s">
        <v>1089</v>
      </c>
      <c r="I1578" t="str">
        <f>VLOOKUP(H1578,Datasæt_Analysesystemer!$D$2:$F$68,3,FALSE)</f>
        <v>Invasiv</v>
      </c>
      <c r="J1578" t="s">
        <v>738</v>
      </c>
      <c r="K1578" t="s">
        <v>747</v>
      </c>
      <c r="L1578" t="s">
        <v>768</v>
      </c>
      <c r="M1578" t="str">
        <f t="shared" si="24"/>
        <v>Absent</v>
      </c>
    </row>
    <row r="1579" spans="1:13" x14ac:dyDescent="0.25">
      <c r="A1579" t="s">
        <v>819</v>
      </c>
      <c r="B1579" t="str">
        <f>VLOOKUP(A1579,Tabel1[[PrøveID]:[Longitude]],3,FALSE)</f>
        <v>DNA på Forkant</v>
      </c>
      <c r="C1579" s="83" t="str">
        <f>VLOOKUP(A1579,Tabel1[[PrøveID]:[Longitude]],2,FALSE)</f>
        <v>12-05-2022</v>
      </c>
      <c r="D1579">
        <f>VLOOKUP(A1579,Tabel1[[PrøveID]:[Longitude]],5,FALSE)</f>
        <v>56.6954724</v>
      </c>
      <c r="E1579">
        <f>VLOOKUP(A1579,Tabel1[[PrøveID]:[Longitude]],6,FALSE)</f>
        <v>9.2992709999999992</v>
      </c>
      <c r="F1579" t="str">
        <f>VLOOKUP(A1579,Tabel1[[PrøveID]:[Longitude]],4,FALSE)</f>
        <v>Lovns bredning</v>
      </c>
      <c r="G1579" s="24" t="str">
        <f>VLOOKUP(H1579,Datasæt_Analysesystemer!$D$3:$E$68,2,FALSE)</f>
        <v>Neogobius melanostomus</v>
      </c>
      <c r="H1579" t="s">
        <v>1089</v>
      </c>
      <c r="I1579" t="str">
        <f>VLOOKUP(H1579,Datasæt_Analysesystemer!$D$2:$F$68,3,FALSE)</f>
        <v>Invasiv</v>
      </c>
      <c r="J1579" t="s">
        <v>738</v>
      </c>
      <c r="K1579" t="s">
        <v>747</v>
      </c>
      <c r="L1579" t="s">
        <v>768</v>
      </c>
      <c r="M1579" t="str">
        <f t="shared" si="24"/>
        <v>Absent</v>
      </c>
    </row>
    <row r="1580" spans="1:13" x14ac:dyDescent="0.25">
      <c r="A1580" t="s">
        <v>819</v>
      </c>
      <c r="B1580" t="str">
        <f>VLOOKUP(A1580,Tabel1[[PrøveID]:[Longitude]],3,FALSE)</f>
        <v>DNA på Forkant</v>
      </c>
      <c r="C1580" s="83" t="str">
        <f>VLOOKUP(A1580,Tabel1[[PrøveID]:[Longitude]],2,FALSE)</f>
        <v>12-05-2022</v>
      </c>
      <c r="D1580">
        <f>VLOOKUP(A1580,Tabel1[[PrøveID]:[Longitude]],5,FALSE)</f>
        <v>56.6954724</v>
      </c>
      <c r="E1580">
        <f>VLOOKUP(A1580,Tabel1[[PrøveID]:[Longitude]],6,FALSE)</f>
        <v>9.2992709999999992</v>
      </c>
      <c r="F1580" t="str">
        <f>VLOOKUP(A1580,Tabel1[[PrøveID]:[Longitude]],4,FALSE)</f>
        <v>Lovns bredning</v>
      </c>
      <c r="G1580" s="24" t="str">
        <f>VLOOKUP(H1580,Datasæt_Analysesystemer!$D$3:$E$68,2,FALSE)</f>
        <v>Perca fluviatilis</v>
      </c>
      <c r="H1580" t="s">
        <v>804</v>
      </c>
      <c r="I1580" t="str">
        <f>VLOOKUP(H1580,Datasæt_Analysesystemer!$D$2:$F$68,3,FALSE)</f>
        <v>Almindelig</v>
      </c>
      <c r="J1580" t="s">
        <v>738</v>
      </c>
      <c r="K1580" t="s">
        <v>747</v>
      </c>
      <c r="L1580" t="s">
        <v>768</v>
      </c>
      <c r="M1580" t="str">
        <f t="shared" si="24"/>
        <v>Absent</v>
      </c>
    </row>
    <row r="1581" spans="1:13" x14ac:dyDescent="0.25">
      <c r="A1581" t="s">
        <v>819</v>
      </c>
      <c r="B1581" t="str">
        <f>VLOOKUP(A1581,Tabel1[[PrøveID]:[Longitude]],3,FALSE)</f>
        <v>DNA på Forkant</v>
      </c>
      <c r="C1581" s="83" t="str">
        <f>VLOOKUP(A1581,Tabel1[[PrøveID]:[Longitude]],2,FALSE)</f>
        <v>12-05-2022</v>
      </c>
      <c r="D1581">
        <f>VLOOKUP(A1581,Tabel1[[PrøveID]:[Longitude]],5,FALSE)</f>
        <v>56.6954724</v>
      </c>
      <c r="E1581">
        <f>VLOOKUP(A1581,Tabel1[[PrøveID]:[Longitude]],6,FALSE)</f>
        <v>9.2992709999999992</v>
      </c>
      <c r="F1581" t="str">
        <f>VLOOKUP(A1581,Tabel1[[PrøveID]:[Longitude]],4,FALSE)</f>
        <v>Lovns bredning</v>
      </c>
      <c r="G1581" s="24" t="str">
        <f>VLOOKUP(H1581,Datasæt_Analysesystemer!$D$3:$E$68,2,FALSE)</f>
        <v>Perca fluviatilis</v>
      </c>
      <c r="H1581" t="s">
        <v>804</v>
      </c>
      <c r="I1581" t="str">
        <f>VLOOKUP(H1581,Datasæt_Analysesystemer!$D$2:$F$68,3,FALSE)</f>
        <v>Almindelig</v>
      </c>
      <c r="J1581" t="s">
        <v>738</v>
      </c>
      <c r="K1581" t="s">
        <v>747</v>
      </c>
      <c r="L1581" t="s">
        <v>768</v>
      </c>
      <c r="M1581" t="str">
        <f t="shared" si="24"/>
        <v>Absent</v>
      </c>
    </row>
    <row r="1582" spans="1:13" x14ac:dyDescent="0.25">
      <c r="A1582" t="s">
        <v>819</v>
      </c>
      <c r="B1582" t="str">
        <f>VLOOKUP(A1582,Tabel1[[PrøveID]:[Longitude]],3,FALSE)</f>
        <v>DNA på Forkant</v>
      </c>
      <c r="C1582" s="83" t="str">
        <f>VLOOKUP(A1582,Tabel1[[PrøveID]:[Longitude]],2,FALSE)</f>
        <v>12-05-2022</v>
      </c>
      <c r="D1582">
        <f>VLOOKUP(A1582,Tabel1[[PrøveID]:[Longitude]],5,FALSE)</f>
        <v>56.6954724</v>
      </c>
      <c r="E1582">
        <f>VLOOKUP(A1582,Tabel1[[PrøveID]:[Longitude]],6,FALSE)</f>
        <v>9.2992709999999992</v>
      </c>
      <c r="F1582" t="str">
        <f>VLOOKUP(A1582,Tabel1[[PrøveID]:[Longitude]],4,FALSE)</f>
        <v>Lovns bredning</v>
      </c>
      <c r="G1582" s="24" t="str">
        <f>VLOOKUP(H1582,Datasæt_Analysesystemer!$D$3:$E$68,2,FALSE)</f>
        <v>Platichthys flesus</v>
      </c>
      <c r="H1582" t="s">
        <v>793</v>
      </c>
      <c r="I1582" t="str">
        <f>VLOOKUP(H1582,Datasæt_Analysesystemer!$D$2:$F$68,3,FALSE)</f>
        <v>Almindelig</v>
      </c>
      <c r="J1582" t="s">
        <v>738</v>
      </c>
      <c r="K1582" t="s">
        <v>747</v>
      </c>
      <c r="L1582" t="s">
        <v>768</v>
      </c>
      <c r="M1582" t="str">
        <f t="shared" si="24"/>
        <v>Absent</v>
      </c>
    </row>
    <row r="1583" spans="1:13" x14ac:dyDescent="0.25">
      <c r="A1583" t="s">
        <v>819</v>
      </c>
      <c r="B1583" t="str">
        <f>VLOOKUP(A1583,Tabel1[[PrøveID]:[Longitude]],3,FALSE)</f>
        <v>DNA på Forkant</v>
      </c>
      <c r="C1583" s="83" t="str">
        <f>VLOOKUP(A1583,Tabel1[[PrøveID]:[Longitude]],2,FALSE)</f>
        <v>12-05-2022</v>
      </c>
      <c r="D1583">
        <f>VLOOKUP(A1583,Tabel1[[PrøveID]:[Longitude]],5,FALSE)</f>
        <v>56.6954724</v>
      </c>
      <c r="E1583">
        <f>VLOOKUP(A1583,Tabel1[[PrøveID]:[Longitude]],6,FALSE)</f>
        <v>9.2992709999999992</v>
      </c>
      <c r="F1583" t="str">
        <f>VLOOKUP(A1583,Tabel1[[PrøveID]:[Longitude]],4,FALSE)</f>
        <v>Lovns bredning</v>
      </c>
      <c r="G1583" s="24" t="str">
        <f>VLOOKUP(H1583,Datasæt_Analysesystemer!$D$3:$E$68,2,FALSE)</f>
        <v>Platichthys flesus</v>
      </c>
      <c r="H1583" t="s">
        <v>793</v>
      </c>
      <c r="I1583" t="str">
        <f>VLOOKUP(H1583,Datasæt_Analysesystemer!$D$2:$F$68,3,FALSE)</f>
        <v>Almindelig</v>
      </c>
      <c r="J1583" t="s">
        <v>738</v>
      </c>
      <c r="K1583" t="s">
        <v>747</v>
      </c>
      <c r="L1583" t="s">
        <v>768</v>
      </c>
      <c r="M1583" t="str">
        <f t="shared" si="24"/>
        <v>Absent</v>
      </c>
    </row>
    <row r="1584" spans="1:13" x14ac:dyDescent="0.25">
      <c r="A1584" t="s">
        <v>819</v>
      </c>
      <c r="B1584" t="str">
        <f>VLOOKUP(A1584,Tabel1[[PrøveID]:[Longitude]],3,FALSE)</f>
        <v>DNA på Forkant</v>
      </c>
      <c r="C1584" s="83" t="str">
        <f>VLOOKUP(A1584,Tabel1[[PrøveID]:[Longitude]],2,FALSE)</f>
        <v>12-05-2022</v>
      </c>
      <c r="D1584">
        <f>VLOOKUP(A1584,Tabel1[[PrøveID]:[Longitude]],5,FALSE)</f>
        <v>56.6954724</v>
      </c>
      <c r="E1584">
        <f>VLOOKUP(A1584,Tabel1[[PrøveID]:[Longitude]],6,FALSE)</f>
        <v>9.2992709999999992</v>
      </c>
      <c r="F1584" t="str">
        <f>VLOOKUP(A1584,Tabel1[[PrøveID]:[Longitude]],4,FALSE)</f>
        <v>Lovns bredning</v>
      </c>
      <c r="G1584" s="24" t="str">
        <f>VLOOKUP(H1584,Datasæt_Analysesystemer!$D$3:$E$68,2,FALSE)</f>
        <v>Magallana gigas</v>
      </c>
      <c r="H1584" t="s">
        <v>1100</v>
      </c>
      <c r="I1584" t="str">
        <f>VLOOKUP(H1584,Datasæt_Analysesystemer!$D$2:$F$68,3,FALSE)</f>
        <v>Invasiv</v>
      </c>
      <c r="J1584" t="s">
        <v>738</v>
      </c>
      <c r="K1584" t="s">
        <v>747</v>
      </c>
      <c r="L1584" t="s">
        <v>768</v>
      </c>
      <c r="M1584" t="str">
        <f t="shared" si="24"/>
        <v>Absent</v>
      </c>
    </row>
    <row r="1585" spans="1:13" x14ac:dyDescent="0.25">
      <c r="A1585" t="s">
        <v>819</v>
      </c>
      <c r="B1585" t="str">
        <f>VLOOKUP(A1585,Tabel1[[PrøveID]:[Longitude]],3,FALSE)</f>
        <v>DNA på Forkant</v>
      </c>
      <c r="C1585" s="83" t="str">
        <f>VLOOKUP(A1585,Tabel1[[PrøveID]:[Longitude]],2,FALSE)</f>
        <v>12-05-2022</v>
      </c>
      <c r="D1585">
        <f>VLOOKUP(A1585,Tabel1[[PrøveID]:[Longitude]],5,FALSE)</f>
        <v>56.6954724</v>
      </c>
      <c r="E1585">
        <f>VLOOKUP(A1585,Tabel1[[PrøveID]:[Longitude]],6,FALSE)</f>
        <v>9.2992709999999992</v>
      </c>
      <c r="F1585" t="str">
        <f>VLOOKUP(A1585,Tabel1[[PrøveID]:[Longitude]],4,FALSE)</f>
        <v>Lovns bredning</v>
      </c>
      <c r="G1585" s="24" t="str">
        <f>VLOOKUP(H1585,Datasæt_Analysesystemer!$D$3:$E$68,2,FALSE)</f>
        <v>Magallana gigas</v>
      </c>
      <c r="H1585" t="s">
        <v>1100</v>
      </c>
      <c r="I1585" t="str">
        <f>VLOOKUP(H1585,Datasæt_Analysesystemer!$D$2:$F$68,3,FALSE)</f>
        <v>Invasiv</v>
      </c>
      <c r="J1585" t="s">
        <v>738</v>
      </c>
      <c r="K1585" t="s">
        <v>747</v>
      </c>
      <c r="L1585" t="s">
        <v>768</v>
      </c>
      <c r="M1585" t="str">
        <f t="shared" si="24"/>
        <v>Absent</v>
      </c>
    </row>
    <row r="1586" spans="1:13" x14ac:dyDescent="0.25">
      <c r="A1586" t="s">
        <v>819</v>
      </c>
      <c r="B1586" t="str">
        <f>VLOOKUP(A1586,Tabel1[[PrøveID]:[Longitude]],3,FALSE)</f>
        <v>DNA på Forkant</v>
      </c>
      <c r="C1586" s="83" t="str">
        <f>VLOOKUP(A1586,Tabel1[[PrøveID]:[Longitude]],2,FALSE)</f>
        <v>12-05-2022</v>
      </c>
      <c r="D1586">
        <f>VLOOKUP(A1586,Tabel1[[PrøveID]:[Longitude]],5,FALSE)</f>
        <v>56.6954724</v>
      </c>
      <c r="E1586">
        <f>VLOOKUP(A1586,Tabel1[[PrøveID]:[Longitude]],6,FALSE)</f>
        <v>9.2992709999999992</v>
      </c>
      <c r="F1586" t="str">
        <f>VLOOKUP(A1586,Tabel1[[PrøveID]:[Longitude]],4,FALSE)</f>
        <v>Lovns bredning</v>
      </c>
      <c r="G1586" s="24" t="str">
        <f>VLOOKUP(H1586,Datasæt_Analysesystemer!$D$3:$E$68,2,FALSE)</f>
        <v>Phocoena phocoena</v>
      </c>
      <c r="H1586" t="s">
        <v>820</v>
      </c>
      <c r="I1586" t="str">
        <f>VLOOKUP(H1586,Datasæt_Analysesystemer!$D$2:$F$68,3,FALSE)</f>
        <v>Almindelig</v>
      </c>
      <c r="J1586" t="s">
        <v>744</v>
      </c>
      <c r="K1586" t="s">
        <v>802</v>
      </c>
      <c r="L1586" t="s">
        <v>741</v>
      </c>
      <c r="M1586" t="str">
        <f t="shared" si="24"/>
        <v>Present_Ct&lt;41</v>
      </c>
    </row>
    <row r="1587" spans="1:13" x14ac:dyDescent="0.25">
      <c r="A1587" t="s">
        <v>819</v>
      </c>
      <c r="B1587" t="str">
        <f>VLOOKUP(A1587,Tabel1[[PrøveID]:[Longitude]],3,FALSE)</f>
        <v>DNA på Forkant</v>
      </c>
      <c r="C1587" s="83" t="str">
        <f>VLOOKUP(A1587,Tabel1[[PrøveID]:[Longitude]],2,FALSE)</f>
        <v>12-05-2022</v>
      </c>
      <c r="D1587">
        <f>VLOOKUP(A1587,Tabel1[[PrøveID]:[Longitude]],5,FALSE)</f>
        <v>56.6954724</v>
      </c>
      <c r="E1587">
        <f>VLOOKUP(A1587,Tabel1[[PrøveID]:[Longitude]],6,FALSE)</f>
        <v>9.2992709999999992</v>
      </c>
      <c r="F1587" t="str">
        <f>VLOOKUP(A1587,Tabel1[[PrøveID]:[Longitude]],4,FALSE)</f>
        <v>Lovns bredning</v>
      </c>
      <c r="G1587" s="24" t="str">
        <f>VLOOKUP(H1587,Datasæt_Analysesystemer!$D$3:$E$68,2,FALSE)</f>
        <v>Phocoena phocoena</v>
      </c>
      <c r="H1587" t="s">
        <v>820</v>
      </c>
      <c r="I1587" t="str">
        <f>VLOOKUP(H1587,Datasæt_Analysesystemer!$D$2:$F$68,3,FALSE)</f>
        <v>Almindelig</v>
      </c>
      <c r="J1587" t="s">
        <v>744</v>
      </c>
      <c r="K1587" t="s">
        <v>802</v>
      </c>
      <c r="L1587" t="s">
        <v>768</v>
      </c>
      <c r="M1587" t="str">
        <f t="shared" si="24"/>
        <v>Present_Ct&gt;41</v>
      </c>
    </row>
    <row r="1588" spans="1:13" x14ac:dyDescent="0.25">
      <c r="A1588" t="s">
        <v>819</v>
      </c>
      <c r="B1588" t="str">
        <f>VLOOKUP(A1588,Tabel1[[PrøveID]:[Longitude]],3,FALSE)</f>
        <v>DNA på Forkant</v>
      </c>
      <c r="C1588" s="83" t="str">
        <f>VLOOKUP(A1588,Tabel1[[PrøveID]:[Longitude]],2,FALSE)</f>
        <v>12-05-2022</v>
      </c>
      <c r="D1588">
        <f>VLOOKUP(A1588,Tabel1[[PrøveID]:[Longitude]],5,FALSE)</f>
        <v>56.6954724</v>
      </c>
      <c r="E1588">
        <f>VLOOKUP(A1588,Tabel1[[PrøveID]:[Longitude]],6,FALSE)</f>
        <v>9.2992709999999992</v>
      </c>
      <c r="F1588" t="str">
        <f>VLOOKUP(A1588,Tabel1[[PrøveID]:[Longitude]],4,FALSE)</f>
        <v>Lovns bredning</v>
      </c>
      <c r="G1588" s="24" t="str">
        <f>VLOOKUP(H1588,Datasæt_Analysesystemer!$D$3:$E$68,2,FALSE)</f>
        <v>Callinectes sapidus</v>
      </c>
      <c r="H1588" t="s">
        <v>989</v>
      </c>
      <c r="I1588" t="str">
        <f>VLOOKUP(H1588,Datasæt_Analysesystemer!$D$2:$F$68,3,FALSE)</f>
        <v>Invasiv</v>
      </c>
      <c r="J1588" t="s">
        <v>738</v>
      </c>
      <c r="K1588" t="s">
        <v>747</v>
      </c>
      <c r="L1588" t="s">
        <v>768</v>
      </c>
      <c r="M1588" t="str">
        <f t="shared" si="24"/>
        <v>Absent</v>
      </c>
    </row>
    <row r="1589" spans="1:13" x14ac:dyDescent="0.25">
      <c r="A1589" t="s">
        <v>819</v>
      </c>
      <c r="B1589" t="str">
        <f>VLOOKUP(A1589,Tabel1[[PrøveID]:[Longitude]],3,FALSE)</f>
        <v>DNA på Forkant</v>
      </c>
      <c r="C1589" s="83" t="str">
        <f>VLOOKUP(A1589,Tabel1[[PrøveID]:[Longitude]],2,FALSE)</f>
        <v>12-05-2022</v>
      </c>
      <c r="D1589">
        <f>VLOOKUP(A1589,Tabel1[[PrøveID]:[Longitude]],5,FALSE)</f>
        <v>56.6954724</v>
      </c>
      <c r="E1589">
        <f>VLOOKUP(A1589,Tabel1[[PrøveID]:[Longitude]],6,FALSE)</f>
        <v>9.2992709999999992</v>
      </c>
      <c r="F1589" t="str">
        <f>VLOOKUP(A1589,Tabel1[[PrøveID]:[Longitude]],4,FALSE)</f>
        <v>Lovns bredning</v>
      </c>
      <c r="G1589" s="24" t="str">
        <f>VLOOKUP(H1589,Datasæt_Analysesystemer!$D$3:$E$68,2,FALSE)</f>
        <v>Callinectes sapidus</v>
      </c>
      <c r="H1589" t="s">
        <v>989</v>
      </c>
      <c r="I1589" t="str">
        <f>VLOOKUP(H1589,Datasæt_Analysesystemer!$D$2:$F$68,3,FALSE)</f>
        <v>Invasiv</v>
      </c>
      <c r="J1589" t="s">
        <v>738</v>
      </c>
      <c r="K1589" t="s">
        <v>747</v>
      </c>
      <c r="L1589" t="s">
        <v>768</v>
      </c>
      <c r="M1589" t="str">
        <f t="shared" si="24"/>
        <v>Absent</v>
      </c>
    </row>
    <row r="1590" spans="1:13" x14ac:dyDescent="0.25">
      <c r="A1590" t="s">
        <v>819</v>
      </c>
      <c r="B1590" t="str">
        <f>VLOOKUP(A1590,Tabel1[[PrøveID]:[Longitude]],3,FALSE)</f>
        <v>DNA på Forkant</v>
      </c>
      <c r="C1590" s="83" t="str">
        <f>VLOOKUP(A1590,Tabel1[[PrøveID]:[Longitude]],2,FALSE)</f>
        <v>12-05-2022</v>
      </c>
      <c r="D1590">
        <f>VLOOKUP(A1590,Tabel1[[PrøveID]:[Longitude]],5,FALSE)</f>
        <v>56.6954724</v>
      </c>
      <c r="E1590">
        <f>VLOOKUP(A1590,Tabel1[[PrøveID]:[Longitude]],6,FALSE)</f>
        <v>9.2992709999999992</v>
      </c>
      <c r="F1590" t="str">
        <f>VLOOKUP(A1590,Tabel1[[PrøveID]:[Longitude]],4,FALSE)</f>
        <v>Lovns bredning</v>
      </c>
      <c r="G1590" s="24" t="str">
        <f>VLOOKUP(H1590,Datasæt_Analysesystemer!$D$3:$E$68,2,FALSE)</f>
        <v>Mnemiopsis leidyi</v>
      </c>
      <c r="H1590" t="s">
        <v>982</v>
      </c>
      <c r="I1590" t="str">
        <f>VLOOKUP(H1590,Datasæt_Analysesystemer!$D$2:$F$68,3,FALSE)</f>
        <v>Invasiv</v>
      </c>
      <c r="J1590" t="s">
        <v>744</v>
      </c>
      <c r="K1590" t="s">
        <v>747</v>
      </c>
      <c r="L1590" t="s">
        <v>768</v>
      </c>
      <c r="M1590" t="str">
        <f t="shared" si="24"/>
        <v>Absent</v>
      </c>
    </row>
    <row r="1591" spans="1:13" x14ac:dyDescent="0.25">
      <c r="A1591" t="s">
        <v>819</v>
      </c>
      <c r="B1591" t="str">
        <f>VLOOKUP(A1591,Tabel1[[PrøveID]:[Longitude]],3,FALSE)</f>
        <v>DNA på Forkant</v>
      </c>
      <c r="C1591" s="83" t="str">
        <f>VLOOKUP(A1591,Tabel1[[PrøveID]:[Longitude]],2,FALSE)</f>
        <v>12-05-2022</v>
      </c>
      <c r="D1591">
        <f>VLOOKUP(A1591,Tabel1[[PrøveID]:[Longitude]],5,FALSE)</f>
        <v>56.6954724</v>
      </c>
      <c r="E1591">
        <f>VLOOKUP(A1591,Tabel1[[PrøveID]:[Longitude]],6,FALSE)</f>
        <v>9.2992709999999992</v>
      </c>
      <c r="F1591" t="str">
        <f>VLOOKUP(A1591,Tabel1[[PrøveID]:[Longitude]],4,FALSE)</f>
        <v>Lovns bredning</v>
      </c>
      <c r="G1591" s="24" t="str">
        <f>VLOOKUP(H1591,Datasæt_Analysesystemer!$D$3:$E$68,2,FALSE)</f>
        <v>Mnemiopsis leidyi</v>
      </c>
      <c r="H1591" t="s">
        <v>982</v>
      </c>
      <c r="I1591" t="str">
        <f>VLOOKUP(H1591,Datasæt_Analysesystemer!$D$2:$F$68,3,FALSE)</f>
        <v>Invasiv</v>
      </c>
      <c r="J1591" t="s">
        <v>738</v>
      </c>
      <c r="K1591" t="s">
        <v>747</v>
      </c>
      <c r="L1591" t="s">
        <v>768</v>
      </c>
      <c r="M1591" t="str">
        <f t="shared" si="24"/>
        <v>Absent</v>
      </c>
    </row>
    <row r="1592" spans="1:13" x14ac:dyDescent="0.25">
      <c r="A1592" t="s">
        <v>819</v>
      </c>
      <c r="B1592" t="str">
        <f>VLOOKUP(A1592,Tabel1[[PrøveID]:[Longitude]],3,FALSE)</f>
        <v>DNA på Forkant</v>
      </c>
      <c r="C1592" s="83" t="str">
        <f>VLOOKUP(A1592,Tabel1[[PrøveID]:[Longitude]],2,FALSE)</f>
        <v>12-05-2022</v>
      </c>
      <c r="D1592">
        <f>VLOOKUP(A1592,Tabel1[[PrøveID]:[Longitude]],5,FALSE)</f>
        <v>56.6954724</v>
      </c>
      <c r="E1592">
        <f>VLOOKUP(A1592,Tabel1[[PrøveID]:[Longitude]],6,FALSE)</f>
        <v>9.2992709999999992</v>
      </c>
      <c r="F1592" t="str">
        <f>VLOOKUP(A1592,Tabel1[[PrøveID]:[Longitude]],4,FALSE)</f>
        <v>Lovns bredning</v>
      </c>
      <c r="G1592" s="24" t="str">
        <f>VLOOKUP(H1592,Datasæt_Analysesystemer!$D$3:$E$68,2,FALSE)</f>
        <v>Hemigrapsus takanoi</v>
      </c>
      <c r="H1592" t="s">
        <v>1098</v>
      </c>
      <c r="I1592" t="str">
        <f>VLOOKUP(H1592,Datasæt_Analysesystemer!$D$2:$F$68,3,FALSE)</f>
        <v>Invasiv</v>
      </c>
      <c r="J1592" t="s">
        <v>738</v>
      </c>
      <c r="K1592" t="s">
        <v>747</v>
      </c>
      <c r="L1592" t="s">
        <v>768</v>
      </c>
      <c r="M1592" t="str">
        <f t="shared" si="24"/>
        <v>Absent</v>
      </c>
    </row>
    <row r="1593" spans="1:13" x14ac:dyDescent="0.25">
      <c r="A1593" t="s">
        <v>819</v>
      </c>
      <c r="B1593" t="str">
        <f>VLOOKUP(A1593,Tabel1[[PrøveID]:[Longitude]],3,FALSE)</f>
        <v>DNA på Forkant</v>
      </c>
      <c r="C1593" s="83" t="str">
        <f>VLOOKUP(A1593,Tabel1[[PrøveID]:[Longitude]],2,FALSE)</f>
        <v>12-05-2022</v>
      </c>
      <c r="D1593">
        <f>VLOOKUP(A1593,Tabel1[[PrøveID]:[Longitude]],5,FALSE)</f>
        <v>56.6954724</v>
      </c>
      <c r="E1593">
        <f>VLOOKUP(A1593,Tabel1[[PrøveID]:[Longitude]],6,FALSE)</f>
        <v>9.2992709999999992</v>
      </c>
      <c r="F1593" t="str">
        <f>VLOOKUP(A1593,Tabel1[[PrøveID]:[Longitude]],4,FALSE)</f>
        <v>Lovns bredning</v>
      </c>
      <c r="G1593" s="24" t="str">
        <f>VLOOKUP(H1593,Datasæt_Analysesystemer!$D$3:$E$68,2,FALSE)</f>
        <v>Hemigrapsus takanoi</v>
      </c>
      <c r="H1593" t="s">
        <v>1098</v>
      </c>
      <c r="I1593" t="str">
        <f>VLOOKUP(H1593,Datasæt_Analysesystemer!$D$2:$F$68,3,FALSE)</f>
        <v>Invasiv</v>
      </c>
      <c r="J1593" t="s">
        <v>738</v>
      </c>
      <c r="K1593" t="s">
        <v>747</v>
      </c>
      <c r="L1593" t="s">
        <v>768</v>
      </c>
      <c r="M1593" t="str">
        <f t="shared" si="24"/>
        <v>Absent</v>
      </c>
    </row>
    <row r="1594" spans="1:13" x14ac:dyDescent="0.25">
      <c r="A1594" t="s">
        <v>819</v>
      </c>
      <c r="B1594" t="str">
        <f>VLOOKUP(A1594,Tabel1[[PrøveID]:[Longitude]],3,FALSE)</f>
        <v>DNA på Forkant</v>
      </c>
      <c r="C1594" s="83" t="str">
        <f>VLOOKUP(A1594,Tabel1[[PrøveID]:[Longitude]],2,FALSE)</f>
        <v>12-05-2022</v>
      </c>
      <c r="D1594">
        <f>VLOOKUP(A1594,Tabel1[[PrøveID]:[Longitude]],5,FALSE)</f>
        <v>56.6954724</v>
      </c>
      <c r="E1594">
        <f>VLOOKUP(A1594,Tabel1[[PrøveID]:[Longitude]],6,FALSE)</f>
        <v>9.2992709999999992</v>
      </c>
      <c r="F1594" t="str">
        <f>VLOOKUP(A1594,Tabel1[[PrøveID]:[Longitude]],4,FALSE)</f>
        <v>Lovns bredning</v>
      </c>
      <c r="G1594" s="24" t="str">
        <f>VLOOKUP(H1594,Datasæt_Analysesystemer!$D$3:$E$68,2,FALSE)</f>
        <v>Alexandrium ostenfeldii</v>
      </c>
      <c r="H1594" t="s">
        <v>1179</v>
      </c>
      <c r="I1594" t="str">
        <f>VLOOKUP(H1594,Datasæt_Analysesystemer!$D$2:$F$68,3,FALSE)</f>
        <v>Toksisk</v>
      </c>
      <c r="J1594" t="s">
        <v>738</v>
      </c>
      <c r="K1594" t="s">
        <v>747</v>
      </c>
      <c r="L1594" t="s">
        <v>768</v>
      </c>
      <c r="M1594" t="str">
        <f t="shared" si="24"/>
        <v>Absent</v>
      </c>
    </row>
    <row r="1595" spans="1:13" x14ac:dyDescent="0.25">
      <c r="A1595" t="s">
        <v>819</v>
      </c>
      <c r="B1595" t="str">
        <f>VLOOKUP(A1595,Tabel1[[PrøveID]:[Longitude]],3,FALSE)</f>
        <v>DNA på Forkant</v>
      </c>
      <c r="C1595" s="83" t="str">
        <f>VLOOKUP(A1595,Tabel1[[PrøveID]:[Longitude]],2,FALSE)</f>
        <v>12-05-2022</v>
      </c>
      <c r="D1595">
        <f>VLOOKUP(A1595,Tabel1[[PrøveID]:[Longitude]],5,FALSE)</f>
        <v>56.6954724</v>
      </c>
      <c r="E1595">
        <f>VLOOKUP(A1595,Tabel1[[PrøveID]:[Longitude]],6,FALSE)</f>
        <v>9.2992709999999992</v>
      </c>
      <c r="F1595" t="str">
        <f>VLOOKUP(A1595,Tabel1[[PrøveID]:[Longitude]],4,FALSE)</f>
        <v>Lovns bredning</v>
      </c>
      <c r="G1595" s="24" t="str">
        <f>VLOOKUP(H1595,Datasæt_Analysesystemer!$D$3:$E$68,2,FALSE)</f>
        <v>Alexandrium ostenfeldii</v>
      </c>
      <c r="H1595" t="s">
        <v>1179</v>
      </c>
      <c r="I1595" t="str">
        <f>VLOOKUP(H1595,Datasæt_Analysesystemer!$D$2:$F$68,3,FALSE)</f>
        <v>Toksisk</v>
      </c>
      <c r="J1595" t="s">
        <v>738</v>
      </c>
      <c r="K1595" t="s">
        <v>747</v>
      </c>
      <c r="L1595" t="s">
        <v>768</v>
      </c>
      <c r="M1595" t="str">
        <f t="shared" si="24"/>
        <v>Absent</v>
      </c>
    </row>
    <row r="1596" spans="1:13" x14ac:dyDescent="0.25">
      <c r="A1596" t="s">
        <v>819</v>
      </c>
      <c r="B1596" t="str">
        <f>VLOOKUP(A1596,Tabel1[[PrøveID]:[Longitude]],3,FALSE)</f>
        <v>DNA på Forkant</v>
      </c>
      <c r="C1596" s="83" t="str">
        <f>VLOOKUP(A1596,Tabel1[[PrøveID]:[Longitude]],2,FALSE)</f>
        <v>12-05-2022</v>
      </c>
      <c r="D1596">
        <f>VLOOKUP(A1596,Tabel1[[PrøveID]:[Longitude]],5,FALSE)</f>
        <v>56.6954724</v>
      </c>
      <c r="E1596">
        <f>VLOOKUP(A1596,Tabel1[[PrøveID]:[Longitude]],6,FALSE)</f>
        <v>9.2992709999999992</v>
      </c>
      <c r="F1596" t="str">
        <f>VLOOKUP(A1596,Tabel1[[PrøveID]:[Longitude]],4,FALSE)</f>
        <v>Lovns bredning</v>
      </c>
      <c r="G1596" s="24" t="str">
        <f>VLOOKUP(H1596,Datasæt_Analysesystemer!$D$3:$E$68,2,FALSE)</f>
        <v>Prymnesium parvum</v>
      </c>
      <c r="H1596" t="s">
        <v>1180</v>
      </c>
      <c r="I1596" t="str">
        <f>VLOOKUP(H1596,Datasæt_Analysesystemer!$D$2:$F$68,3,FALSE)</f>
        <v>Toksisk</v>
      </c>
      <c r="J1596" t="s">
        <v>738</v>
      </c>
      <c r="K1596" t="s">
        <v>747</v>
      </c>
      <c r="L1596" t="s">
        <v>768</v>
      </c>
      <c r="M1596" t="str">
        <f t="shared" si="24"/>
        <v>Absent</v>
      </c>
    </row>
    <row r="1597" spans="1:13" x14ac:dyDescent="0.25">
      <c r="A1597" t="s">
        <v>819</v>
      </c>
      <c r="B1597" t="str">
        <f>VLOOKUP(A1597,Tabel1[[PrøveID]:[Longitude]],3,FALSE)</f>
        <v>DNA på Forkant</v>
      </c>
      <c r="C1597" s="83" t="str">
        <f>VLOOKUP(A1597,Tabel1[[PrøveID]:[Longitude]],2,FALSE)</f>
        <v>12-05-2022</v>
      </c>
      <c r="D1597">
        <f>VLOOKUP(A1597,Tabel1[[PrøveID]:[Longitude]],5,FALSE)</f>
        <v>56.6954724</v>
      </c>
      <c r="E1597">
        <f>VLOOKUP(A1597,Tabel1[[PrøveID]:[Longitude]],6,FALSE)</f>
        <v>9.2992709999999992</v>
      </c>
      <c r="F1597" t="str">
        <f>VLOOKUP(A1597,Tabel1[[PrøveID]:[Longitude]],4,FALSE)</f>
        <v>Lovns bredning</v>
      </c>
      <c r="G1597" s="24" t="str">
        <f>VLOOKUP(H1597,Datasæt_Analysesystemer!$D$3:$E$68,2,FALSE)</f>
        <v>Prymnesium parvum</v>
      </c>
      <c r="H1597" t="s">
        <v>1180</v>
      </c>
      <c r="I1597" t="str">
        <f>VLOOKUP(H1597,Datasæt_Analysesystemer!$D$2:$F$68,3,FALSE)</f>
        <v>Toksisk</v>
      </c>
      <c r="J1597" t="s">
        <v>738</v>
      </c>
      <c r="K1597" t="s">
        <v>747</v>
      </c>
      <c r="L1597" t="s">
        <v>768</v>
      </c>
      <c r="M1597" t="str">
        <f t="shared" si="24"/>
        <v>Absent</v>
      </c>
    </row>
    <row r="1598" spans="1:13" x14ac:dyDescent="0.25">
      <c r="A1598" t="s">
        <v>819</v>
      </c>
      <c r="B1598" t="str">
        <f>VLOOKUP(A1598,Tabel1[[PrøveID]:[Longitude]],3,FALSE)</f>
        <v>DNA på Forkant</v>
      </c>
      <c r="C1598" s="83" t="str">
        <f>VLOOKUP(A1598,Tabel1[[PrøveID]:[Longitude]],2,FALSE)</f>
        <v>12-05-2022</v>
      </c>
      <c r="D1598">
        <f>VLOOKUP(A1598,Tabel1[[PrøveID]:[Longitude]],5,FALSE)</f>
        <v>56.6954724</v>
      </c>
      <c r="E1598">
        <f>VLOOKUP(A1598,Tabel1[[PrøveID]:[Longitude]],6,FALSE)</f>
        <v>9.2992709999999992</v>
      </c>
      <c r="F1598" t="str">
        <f>VLOOKUP(A1598,Tabel1[[PrøveID]:[Longitude]],4,FALSE)</f>
        <v>Lovns bredning</v>
      </c>
      <c r="G1598" s="24" t="str">
        <f>VLOOKUP(H1598,Datasæt_Analysesystemer!$D$3:$E$68,2,FALSE)</f>
        <v>Gasterosteus aculeatus</v>
      </c>
      <c r="H1598" t="s">
        <v>1117</v>
      </c>
      <c r="I1598" t="str">
        <f>VLOOKUP(H1598,Datasæt_Analysesystemer!$D$2:$F$68,3,FALSE)</f>
        <v>Almindelig</v>
      </c>
      <c r="J1598" t="s">
        <v>744</v>
      </c>
      <c r="K1598" t="s">
        <v>747</v>
      </c>
      <c r="L1598" t="s">
        <v>768</v>
      </c>
      <c r="M1598" t="str">
        <f t="shared" si="24"/>
        <v>Absent</v>
      </c>
    </row>
    <row r="1599" spans="1:13" x14ac:dyDescent="0.25">
      <c r="A1599" t="s">
        <v>819</v>
      </c>
      <c r="B1599" t="str">
        <f>VLOOKUP(A1599,Tabel1[[PrøveID]:[Longitude]],3,FALSE)</f>
        <v>DNA på Forkant</v>
      </c>
      <c r="C1599" s="83" t="str">
        <f>VLOOKUP(A1599,Tabel1[[PrøveID]:[Longitude]],2,FALSE)</f>
        <v>12-05-2022</v>
      </c>
      <c r="D1599">
        <f>VLOOKUP(A1599,Tabel1[[PrøveID]:[Longitude]],5,FALSE)</f>
        <v>56.6954724</v>
      </c>
      <c r="E1599">
        <f>VLOOKUP(A1599,Tabel1[[PrøveID]:[Longitude]],6,FALSE)</f>
        <v>9.2992709999999992</v>
      </c>
      <c r="F1599" t="str">
        <f>VLOOKUP(A1599,Tabel1[[PrøveID]:[Longitude]],4,FALSE)</f>
        <v>Lovns bredning</v>
      </c>
      <c r="G1599" s="24" t="str">
        <f>VLOOKUP(H1599,Datasæt_Analysesystemer!$D$3:$E$68,2,FALSE)</f>
        <v>Gasterosteus aculeatus</v>
      </c>
      <c r="H1599" t="s">
        <v>1117</v>
      </c>
      <c r="I1599" t="str">
        <f>VLOOKUP(H1599,Datasæt_Analysesystemer!$D$2:$F$68,3,FALSE)</f>
        <v>Almindelig</v>
      </c>
      <c r="J1599" t="s">
        <v>744</v>
      </c>
      <c r="K1599" t="s">
        <v>747</v>
      </c>
      <c r="L1599" t="s">
        <v>768</v>
      </c>
      <c r="M1599" t="str">
        <f t="shared" si="24"/>
        <v>Absent</v>
      </c>
    </row>
    <row r="1600" spans="1:13" x14ac:dyDescent="0.25">
      <c r="A1600" t="s">
        <v>819</v>
      </c>
      <c r="B1600" t="str">
        <f>VLOOKUP(A1600,Tabel1[[PrøveID]:[Longitude]],3,FALSE)</f>
        <v>DNA på Forkant</v>
      </c>
      <c r="C1600" s="83" t="str">
        <f>VLOOKUP(A1600,Tabel1[[PrøveID]:[Longitude]],2,FALSE)</f>
        <v>12-05-2022</v>
      </c>
      <c r="D1600">
        <f>VLOOKUP(A1600,Tabel1[[PrøveID]:[Longitude]],5,FALSE)</f>
        <v>56.6954724</v>
      </c>
      <c r="E1600">
        <f>VLOOKUP(A1600,Tabel1[[PrøveID]:[Longitude]],6,FALSE)</f>
        <v>9.2992709999999992</v>
      </c>
      <c r="F1600" t="str">
        <f>VLOOKUP(A1600,Tabel1[[PrøveID]:[Longitude]],4,FALSE)</f>
        <v>Lovns bredning</v>
      </c>
      <c r="G1600" s="24" t="str">
        <f>VLOOKUP(H1600,Datasæt_Analysesystemer!$D$3:$E$68,2,FALSE)</f>
        <v>Anguilla anguilla</v>
      </c>
      <c r="H1600" t="s">
        <v>1005</v>
      </c>
      <c r="I1600" t="str">
        <f>VLOOKUP(H1600,Datasæt_Analysesystemer!$D$2:$F$68,3,FALSE)</f>
        <v>Almindelig</v>
      </c>
      <c r="J1600" t="s">
        <v>738</v>
      </c>
      <c r="K1600" t="s">
        <v>747</v>
      </c>
      <c r="L1600" t="s">
        <v>768</v>
      </c>
      <c r="M1600" t="str">
        <f t="shared" si="24"/>
        <v>Absent</v>
      </c>
    </row>
    <row r="1601" spans="1:13" x14ac:dyDescent="0.25">
      <c r="A1601" t="s">
        <v>819</v>
      </c>
      <c r="B1601" t="str">
        <f>VLOOKUP(A1601,Tabel1[[PrøveID]:[Longitude]],3,FALSE)</f>
        <v>DNA på Forkant</v>
      </c>
      <c r="C1601" s="83" t="str">
        <f>VLOOKUP(A1601,Tabel1[[PrøveID]:[Longitude]],2,FALSE)</f>
        <v>12-05-2022</v>
      </c>
      <c r="D1601">
        <f>VLOOKUP(A1601,Tabel1[[PrøveID]:[Longitude]],5,FALSE)</f>
        <v>56.6954724</v>
      </c>
      <c r="E1601">
        <f>VLOOKUP(A1601,Tabel1[[PrøveID]:[Longitude]],6,FALSE)</f>
        <v>9.2992709999999992</v>
      </c>
      <c r="F1601" t="str">
        <f>VLOOKUP(A1601,Tabel1[[PrøveID]:[Longitude]],4,FALSE)</f>
        <v>Lovns bredning</v>
      </c>
      <c r="G1601" s="24" t="str">
        <f>VLOOKUP(H1601,Datasæt_Analysesystemer!$D$3:$E$68,2,FALSE)</f>
        <v>Anguilla anguilla</v>
      </c>
      <c r="H1601" t="s">
        <v>1005</v>
      </c>
      <c r="I1601" t="str">
        <f>VLOOKUP(H1601,Datasæt_Analysesystemer!$D$2:$F$68,3,FALSE)</f>
        <v>Almindelig</v>
      </c>
      <c r="J1601" t="s">
        <v>738</v>
      </c>
      <c r="K1601" t="s">
        <v>747</v>
      </c>
      <c r="L1601" t="s">
        <v>768</v>
      </c>
      <c r="M1601" t="str">
        <f t="shared" si="24"/>
        <v>Absent</v>
      </c>
    </row>
    <row r="1602" spans="1:13" x14ac:dyDescent="0.25">
      <c r="A1602" t="s">
        <v>819</v>
      </c>
      <c r="B1602" t="str">
        <f>VLOOKUP(A1602,Tabel1[[PrøveID]:[Longitude]],3,FALSE)</f>
        <v>DNA på Forkant</v>
      </c>
      <c r="C1602" s="83" t="str">
        <f>VLOOKUP(A1602,Tabel1[[PrøveID]:[Longitude]],2,FALSE)</f>
        <v>12-05-2022</v>
      </c>
      <c r="D1602">
        <f>VLOOKUP(A1602,Tabel1[[PrøveID]:[Longitude]],5,FALSE)</f>
        <v>56.6954724</v>
      </c>
      <c r="E1602">
        <f>VLOOKUP(A1602,Tabel1[[PrøveID]:[Longitude]],6,FALSE)</f>
        <v>9.2992709999999992</v>
      </c>
      <c r="F1602" t="str">
        <f>VLOOKUP(A1602,Tabel1[[PrøveID]:[Longitude]],4,FALSE)</f>
        <v>Lovns bredning</v>
      </c>
      <c r="G1602" s="24" t="str">
        <f>VLOOKUP(H1602,Datasæt_Analysesystemer!$D$3:$E$68,2,FALSE)</f>
        <v>Neogobius melanostomus</v>
      </c>
      <c r="H1602" t="s">
        <v>1089</v>
      </c>
      <c r="I1602" t="str">
        <f>VLOOKUP(H1602,Datasæt_Analysesystemer!$D$2:$F$68,3,FALSE)</f>
        <v>Invasiv</v>
      </c>
      <c r="J1602" t="s">
        <v>738</v>
      </c>
      <c r="K1602" t="s">
        <v>747</v>
      </c>
      <c r="L1602" t="s">
        <v>768</v>
      </c>
      <c r="M1602" t="str">
        <f t="shared" ref="M1602:M1665" si="25">IF(K1602="Present",K1602&amp;"_"&amp;L1602,K1602)</f>
        <v>Absent</v>
      </c>
    </row>
    <row r="1603" spans="1:13" x14ac:dyDescent="0.25">
      <c r="A1603" t="s">
        <v>819</v>
      </c>
      <c r="B1603" t="str">
        <f>VLOOKUP(A1603,Tabel1[[PrøveID]:[Longitude]],3,FALSE)</f>
        <v>DNA på Forkant</v>
      </c>
      <c r="C1603" s="83" t="str">
        <f>VLOOKUP(A1603,Tabel1[[PrøveID]:[Longitude]],2,FALSE)</f>
        <v>12-05-2022</v>
      </c>
      <c r="D1603">
        <f>VLOOKUP(A1603,Tabel1[[PrøveID]:[Longitude]],5,FALSE)</f>
        <v>56.6954724</v>
      </c>
      <c r="E1603">
        <f>VLOOKUP(A1603,Tabel1[[PrøveID]:[Longitude]],6,FALSE)</f>
        <v>9.2992709999999992</v>
      </c>
      <c r="F1603" t="str">
        <f>VLOOKUP(A1603,Tabel1[[PrøveID]:[Longitude]],4,FALSE)</f>
        <v>Lovns bredning</v>
      </c>
      <c r="G1603" s="24" t="str">
        <f>VLOOKUP(H1603,Datasæt_Analysesystemer!$D$3:$E$68,2,FALSE)</f>
        <v>Neogobius melanostomus</v>
      </c>
      <c r="H1603" t="s">
        <v>1089</v>
      </c>
      <c r="I1603" t="str">
        <f>VLOOKUP(H1603,Datasæt_Analysesystemer!$D$2:$F$68,3,FALSE)</f>
        <v>Invasiv</v>
      </c>
      <c r="J1603" t="s">
        <v>738</v>
      </c>
      <c r="K1603" t="s">
        <v>747</v>
      </c>
      <c r="L1603" t="s">
        <v>768</v>
      </c>
      <c r="M1603" t="str">
        <f t="shared" si="25"/>
        <v>Absent</v>
      </c>
    </row>
    <row r="1604" spans="1:13" x14ac:dyDescent="0.25">
      <c r="A1604" t="s">
        <v>771</v>
      </c>
      <c r="B1604" t="str">
        <f>VLOOKUP(A1604,Tabel1[[PrøveID]:[Longitude]],3,FALSE)</f>
        <v>Miljøstyrelsen</v>
      </c>
      <c r="C1604" s="83" t="str">
        <f>VLOOKUP(A1604,Tabel1[[PrøveID]:[Longitude]],2,FALSE)</f>
        <v>16-05-2022</v>
      </c>
      <c r="D1604">
        <f>VLOOKUP(A1604,Tabel1[[PrøveID]:[Longitude]],5,FALSE)</f>
        <v>55.442520000000002</v>
      </c>
      <c r="E1604">
        <f>VLOOKUP(A1604,Tabel1[[PrøveID]:[Longitude]],6,FALSE)</f>
        <v>10.6562</v>
      </c>
      <c r="F1604" t="str">
        <f>VLOOKUP(A1604,Tabel1[[PrøveID]:[Longitude]],4,FALSE)</f>
        <v>Kerteminde</v>
      </c>
      <c r="G1604" s="24" t="str">
        <f>VLOOKUP(H1604,Datasæt_Analysesystemer!$D$3:$E$68,2,FALSE)</f>
        <v>Platichthys flesus</v>
      </c>
      <c r="H1604" t="s">
        <v>793</v>
      </c>
      <c r="I1604" t="str">
        <f>VLOOKUP(H1604,Datasæt_Analysesystemer!$D$2:$F$68,3,FALSE)</f>
        <v>Almindelig</v>
      </c>
      <c r="J1604" t="s">
        <v>738</v>
      </c>
      <c r="K1604" t="s">
        <v>747</v>
      </c>
      <c r="L1604" t="s">
        <v>768</v>
      </c>
      <c r="M1604" t="str">
        <f t="shared" si="25"/>
        <v>Absent</v>
      </c>
    </row>
    <row r="1605" spans="1:13" x14ac:dyDescent="0.25">
      <c r="A1605" t="s">
        <v>771</v>
      </c>
      <c r="B1605" t="str">
        <f>VLOOKUP(A1605,Tabel1[[PrøveID]:[Longitude]],3,FALSE)</f>
        <v>Miljøstyrelsen</v>
      </c>
      <c r="C1605" s="83" t="str">
        <f>VLOOKUP(A1605,Tabel1[[PrøveID]:[Longitude]],2,FALSE)</f>
        <v>16-05-2022</v>
      </c>
      <c r="D1605">
        <f>VLOOKUP(A1605,Tabel1[[PrøveID]:[Longitude]],5,FALSE)</f>
        <v>55.442520000000002</v>
      </c>
      <c r="E1605">
        <f>VLOOKUP(A1605,Tabel1[[PrøveID]:[Longitude]],6,FALSE)</f>
        <v>10.6562</v>
      </c>
      <c r="F1605" t="str">
        <f>VLOOKUP(A1605,Tabel1[[PrøveID]:[Longitude]],4,FALSE)</f>
        <v>Kerteminde</v>
      </c>
      <c r="G1605" s="24" t="str">
        <f>VLOOKUP(H1605,Datasæt_Analysesystemer!$D$3:$E$68,2,FALSE)</f>
        <v>Platichthys flesus</v>
      </c>
      <c r="H1605" t="s">
        <v>793</v>
      </c>
      <c r="I1605" t="str">
        <f>VLOOKUP(H1605,Datasæt_Analysesystemer!$D$2:$F$68,3,FALSE)</f>
        <v>Almindelig</v>
      </c>
      <c r="J1605" t="s">
        <v>738</v>
      </c>
      <c r="K1605" t="s">
        <v>747</v>
      </c>
      <c r="L1605" t="s">
        <v>768</v>
      </c>
      <c r="M1605" t="str">
        <f t="shared" si="25"/>
        <v>Absent</v>
      </c>
    </row>
    <row r="1606" spans="1:13" x14ac:dyDescent="0.25">
      <c r="A1606" t="s">
        <v>771</v>
      </c>
      <c r="B1606" t="str">
        <f>VLOOKUP(A1606,Tabel1[[PrøveID]:[Longitude]],3,FALSE)</f>
        <v>Miljøstyrelsen</v>
      </c>
      <c r="C1606" s="83" t="str">
        <f>VLOOKUP(A1606,Tabel1[[PrøveID]:[Longitude]],2,FALSE)</f>
        <v>16-05-2022</v>
      </c>
      <c r="D1606">
        <f>VLOOKUP(A1606,Tabel1[[PrøveID]:[Longitude]],5,FALSE)</f>
        <v>55.442520000000002</v>
      </c>
      <c r="E1606">
        <f>VLOOKUP(A1606,Tabel1[[PrøveID]:[Longitude]],6,FALSE)</f>
        <v>10.6562</v>
      </c>
      <c r="F1606" t="str">
        <f>VLOOKUP(A1606,Tabel1[[PrøveID]:[Longitude]],4,FALSE)</f>
        <v>Kerteminde</v>
      </c>
      <c r="G1606" s="24" t="str">
        <f>VLOOKUP(H1606,Datasæt_Analysesystemer!$D$3:$E$68,2,FALSE)</f>
        <v>Gadus morhua</v>
      </c>
      <c r="H1606" t="s">
        <v>794</v>
      </c>
      <c r="I1606" t="str">
        <f>VLOOKUP(H1606,Datasæt_Analysesystemer!$D$2:$F$68,3,FALSE)</f>
        <v>Almindelig</v>
      </c>
      <c r="J1606" t="s">
        <v>738</v>
      </c>
      <c r="K1606" t="s">
        <v>747</v>
      </c>
      <c r="L1606" t="s">
        <v>768</v>
      </c>
      <c r="M1606" t="str">
        <f t="shared" si="25"/>
        <v>Absent</v>
      </c>
    </row>
    <row r="1607" spans="1:13" x14ac:dyDescent="0.25">
      <c r="A1607" t="s">
        <v>771</v>
      </c>
      <c r="B1607" t="str">
        <f>VLOOKUP(A1607,Tabel1[[PrøveID]:[Longitude]],3,FALSE)</f>
        <v>Miljøstyrelsen</v>
      </c>
      <c r="C1607" s="83" t="str">
        <f>VLOOKUP(A1607,Tabel1[[PrøveID]:[Longitude]],2,FALSE)</f>
        <v>16-05-2022</v>
      </c>
      <c r="D1607">
        <f>VLOOKUP(A1607,Tabel1[[PrøveID]:[Longitude]],5,FALSE)</f>
        <v>55.442520000000002</v>
      </c>
      <c r="E1607">
        <f>VLOOKUP(A1607,Tabel1[[PrøveID]:[Longitude]],6,FALSE)</f>
        <v>10.6562</v>
      </c>
      <c r="F1607" t="str">
        <f>VLOOKUP(A1607,Tabel1[[PrøveID]:[Longitude]],4,FALSE)</f>
        <v>Kerteminde</v>
      </c>
      <c r="G1607" s="24" t="str">
        <f>VLOOKUP(H1607,Datasæt_Analysesystemer!$D$3:$E$68,2,FALSE)</f>
        <v>Gadus morhua</v>
      </c>
      <c r="H1607" t="s">
        <v>794</v>
      </c>
      <c r="I1607" t="str">
        <f>VLOOKUP(H1607,Datasæt_Analysesystemer!$D$2:$F$68,3,FALSE)</f>
        <v>Almindelig</v>
      </c>
      <c r="J1607" t="s">
        <v>738</v>
      </c>
      <c r="K1607" t="s">
        <v>747</v>
      </c>
      <c r="L1607" t="s">
        <v>768</v>
      </c>
      <c r="M1607" t="str">
        <f t="shared" si="25"/>
        <v>Absent</v>
      </c>
    </row>
    <row r="1608" spans="1:13" x14ac:dyDescent="0.25">
      <c r="A1608" t="s">
        <v>771</v>
      </c>
      <c r="B1608" t="str">
        <f>VLOOKUP(A1608,Tabel1[[PrøveID]:[Longitude]],3,FALSE)</f>
        <v>Miljøstyrelsen</v>
      </c>
      <c r="C1608" s="83" t="str">
        <f>VLOOKUP(A1608,Tabel1[[PrøveID]:[Longitude]],2,FALSE)</f>
        <v>16-05-2022</v>
      </c>
      <c r="D1608">
        <f>VLOOKUP(A1608,Tabel1[[PrøveID]:[Longitude]],5,FALSE)</f>
        <v>55.442520000000002</v>
      </c>
      <c r="E1608">
        <f>VLOOKUP(A1608,Tabel1[[PrøveID]:[Longitude]],6,FALSE)</f>
        <v>10.6562</v>
      </c>
      <c r="F1608" t="str">
        <f>VLOOKUP(A1608,Tabel1[[PrøveID]:[Longitude]],4,FALSE)</f>
        <v>Kerteminde</v>
      </c>
      <c r="G1608" s="24" t="str">
        <f>VLOOKUP(H1608,Datasæt_Analysesystemer!$D$3:$E$68,2,FALSE)</f>
        <v>Mya arenaria</v>
      </c>
      <c r="H1608" t="s">
        <v>795</v>
      </c>
      <c r="I1608" t="str">
        <f>VLOOKUP(H1608,Datasæt_Analysesystemer!$D$2:$F$68,3,FALSE)</f>
        <v>Almindelig</v>
      </c>
      <c r="J1608" t="s">
        <v>738</v>
      </c>
      <c r="K1608" t="s">
        <v>802</v>
      </c>
      <c r="L1608" t="s">
        <v>741</v>
      </c>
      <c r="M1608" t="str">
        <f t="shared" si="25"/>
        <v>Present_Ct&lt;41</v>
      </c>
    </row>
    <row r="1609" spans="1:13" x14ac:dyDescent="0.25">
      <c r="A1609" t="s">
        <v>771</v>
      </c>
      <c r="B1609" t="str">
        <f>VLOOKUP(A1609,Tabel1[[PrøveID]:[Longitude]],3,FALSE)</f>
        <v>Miljøstyrelsen</v>
      </c>
      <c r="C1609" s="83" t="str">
        <f>VLOOKUP(A1609,Tabel1[[PrøveID]:[Longitude]],2,FALSE)</f>
        <v>16-05-2022</v>
      </c>
      <c r="D1609">
        <f>VLOOKUP(A1609,Tabel1[[PrøveID]:[Longitude]],5,FALSE)</f>
        <v>55.442520000000002</v>
      </c>
      <c r="E1609">
        <f>VLOOKUP(A1609,Tabel1[[PrøveID]:[Longitude]],6,FALSE)</f>
        <v>10.6562</v>
      </c>
      <c r="F1609" t="str">
        <f>VLOOKUP(A1609,Tabel1[[PrøveID]:[Longitude]],4,FALSE)</f>
        <v>Kerteminde</v>
      </c>
      <c r="G1609" s="24" t="str">
        <f>VLOOKUP(H1609,Datasæt_Analysesystemer!$D$3:$E$68,2,FALSE)</f>
        <v>Mya arenaria</v>
      </c>
      <c r="H1609" t="s">
        <v>795</v>
      </c>
      <c r="I1609" t="str">
        <f>VLOOKUP(H1609,Datasæt_Analysesystemer!$D$2:$F$68,3,FALSE)</f>
        <v>Almindelig</v>
      </c>
      <c r="J1609" t="s">
        <v>744</v>
      </c>
      <c r="K1609" t="s">
        <v>802</v>
      </c>
      <c r="L1609" t="s">
        <v>741</v>
      </c>
      <c r="M1609" t="str">
        <f t="shared" si="25"/>
        <v>Present_Ct&lt;41</v>
      </c>
    </row>
    <row r="1610" spans="1:13" x14ac:dyDescent="0.25">
      <c r="A1610" t="s">
        <v>771</v>
      </c>
      <c r="B1610" t="str">
        <f>VLOOKUP(A1610,Tabel1[[PrøveID]:[Longitude]],3,FALSE)</f>
        <v>Miljøstyrelsen</v>
      </c>
      <c r="C1610" s="83" t="str">
        <f>VLOOKUP(A1610,Tabel1[[PrøveID]:[Longitude]],2,FALSE)</f>
        <v>16-05-2022</v>
      </c>
      <c r="D1610">
        <f>VLOOKUP(A1610,Tabel1[[PrøveID]:[Longitude]],5,FALSE)</f>
        <v>55.442520000000002</v>
      </c>
      <c r="E1610">
        <f>VLOOKUP(A1610,Tabel1[[PrøveID]:[Longitude]],6,FALSE)</f>
        <v>10.6562</v>
      </c>
      <c r="F1610" t="str">
        <f>VLOOKUP(A1610,Tabel1[[PrøveID]:[Longitude]],4,FALSE)</f>
        <v>Kerteminde</v>
      </c>
      <c r="G1610" s="24" t="str">
        <f>VLOOKUP(H1610,Datasæt_Analysesystemer!$D$3:$E$68,2,FALSE)</f>
        <v>Mnemiopsis leidyi</v>
      </c>
      <c r="H1610" t="s">
        <v>982</v>
      </c>
      <c r="I1610" t="str">
        <f>VLOOKUP(H1610,Datasæt_Analysesystemer!$D$2:$F$68,3,FALSE)</f>
        <v>Invasiv</v>
      </c>
      <c r="J1610" t="s">
        <v>738</v>
      </c>
      <c r="K1610" t="s">
        <v>747</v>
      </c>
      <c r="L1610" t="s">
        <v>768</v>
      </c>
      <c r="M1610" t="str">
        <f t="shared" si="25"/>
        <v>Absent</v>
      </c>
    </row>
    <row r="1611" spans="1:13" x14ac:dyDescent="0.25">
      <c r="A1611" t="s">
        <v>771</v>
      </c>
      <c r="B1611" t="str">
        <f>VLOOKUP(A1611,Tabel1[[PrøveID]:[Longitude]],3,FALSE)</f>
        <v>Miljøstyrelsen</v>
      </c>
      <c r="C1611" s="83" t="str">
        <f>VLOOKUP(A1611,Tabel1[[PrøveID]:[Longitude]],2,FALSE)</f>
        <v>16-05-2022</v>
      </c>
      <c r="D1611">
        <f>VLOOKUP(A1611,Tabel1[[PrøveID]:[Longitude]],5,FALSE)</f>
        <v>55.442520000000002</v>
      </c>
      <c r="E1611">
        <f>VLOOKUP(A1611,Tabel1[[PrøveID]:[Longitude]],6,FALSE)</f>
        <v>10.6562</v>
      </c>
      <c r="F1611" t="str">
        <f>VLOOKUP(A1611,Tabel1[[PrøveID]:[Longitude]],4,FALSE)</f>
        <v>Kerteminde</v>
      </c>
      <c r="G1611" s="24" t="str">
        <f>VLOOKUP(H1611,Datasæt_Analysesystemer!$D$3:$E$68,2,FALSE)</f>
        <v>Mnemiopsis leidyi</v>
      </c>
      <c r="H1611" t="s">
        <v>982</v>
      </c>
      <c r="I1611" t="str">
        <f>VLOOKUP(H1611,Datasæt_Analysesystemer!$D$2:$F$68,3,FALSE)</f>
        <v>Invasiv</v>
      </c>
      <c r="J1611" t="s">
        <v>744</v>
      </c>
      <c r="K1611" t="s">
        <v>747</v>
      </c>
      <c r="L1611" t="s">
        <v>768</v>
      </c>
      <c r="M1611" t="str">
        <f t="shared" si="25"/>
        <v>Absent</v>
      </c>
    </row>
    <row r="1612" spans="1:13" x14ac:dyDescent="0.25">
      <c r="A1612" t="s">
        <v>771</v>
      </c>
      <c r="B1612" t="str">
        <f>VLOOKUP(A1612,Tabel1[[PrøveID]:[Longitude]],3,FALSE)</f>
        <v>Miljøstyrelsen</v>
      </c>
      <c r="C1612" s="83" t="str">
        <f>VLOOKUP(A1612,Tabel1[[PrøveID]:[Longitude]],2,FALSE)</f>
        <v>16-05-2022</v>
      </c>
      <c r="D1612">
        <f>VLOOKUP(A1612,Tabel1[[PrøveID]:[Longitude]],5,FALSE)</f>
        <v>55.442520000000002</v>
      </c>
      <c r="E1612">
        <f>VLOOKUP(A1612,Tabel1[[PrøveID]:[Longitude]],6,FALSE)</f>
        <v>10.6562</v>
      </c>
      <c r="F1612" t="str">
        <f>VLOOKUP(A1612,Tabel1[[PrøveID]:[Longitude]],4,FALSE)</f>
        <v>Kerteminde</v>
      </c>
      <c r="G1612" s="24" t="str">
        <f>VLOOKUP(H1612,Datasæt_Analysesystemer!$D$3:$E$68,2,FALSE)</f>
        <v>Homarus americanus</v>
      </c>
      <c r="H1612" t="s">
        <v>980</v>
      </c>
      <c r="I1612" t="str">
        <f>VLOOKUP(H1612,Datasæt_Analysesystemer!$D$2:$F$68,3,FALSE)</f>
        <v>Invasiv</v>
      </c>
      <c r="J1612" t="s">
        <v>738</v>
      </c>
      <c r="K1612" t="s">
        <v>747</v>
      </c>
      <c r="L1612" t="s">
        <v>768</v>
      </c>
      <c r="M1612" t="str">
        <f t="shared" si="25"/>
        <v>Absent</v>
      </c>
    </row>
    <row r="1613" spans="1:13" x14ac:dyDescent="0.25">
      <c r="A1613" t="s">
        <v>771</v>
      </c>
      <c r="B1613" t="str">
        <f>VLOOKUP(A1613,Tabel1[[PrøveID]:[Longitude]],3,FALSE)</f>
        <v>Miljøstyrelsen</v>
      </c>
      <c r="C1613" s="83" t="str">
        <f>VLOOKUP(A1613,Tabel1[[PrøveID]:[Longitude]],2,FALSE)</f>
        <v>16-05-2022</v>
      </c>
      <c r="D1613">
        <f>VLOOKUP(A1613,Tabel1[[PrøveID]:[Longitude]],5,FALSE)</f>
        <v>55.442520000000002</v>
      </c>
      <c r="E1613">
        <f>VLOOKUP(A1613,Tabel1[[PrøveID]:[Longitude]],6,FALSE)</f>
        <v>10.6562</v>
      </c>
      <c r="F1613" t="str">
        <f>VLOOKUP(A1613,Tabel1[[PrøveID]:[Longitude]],4,FALSE)</f>
        <v>Kerteminde</v>
      </c>
      <c r="G1613" s="24" t="str">
        <f>VLOOKUP(H1613,Datasæt_Analysesystemer!$D$3:$E$68,2,FALSE)</f>
        <v>Homarus americanus</v>
      </c>
      <c r="H1613" t="s">
        <v>980</v>
      </c>
      <c r="I1613" t="str">
        <f>VLOOKUP(H1613,Datasæt_Analysesystemer!$D$2:$F$68,3,FALSE)</f>
        <v>Invasiv</v>
      </c>
      <c r="J1613" t="s">
        <v>744</v>
      </c>
      <c r="K1613" t="s">
        <v>747</v>
      </c>
      <c r="L1613" t="s">
        <v>768</v>
      </c>
      <c r="M1613" t="str">
        <f t="shared" si="25"/>
        <v>Absent</v>
      </c>
    </row>
    <row r="1614" spans="1:13" x14ac:dyDescent="0.25">
      <c r="A1614" t="s">
        <v>771</v>
      </c>
      <c r="B1614" t="str">
        <f>VLOOKUP(A1614,Tabel1[[PrøveID]:[Longitude]],3,FALSE)</f>
        <v>Miljøstyrelsen</v>
      </c>
      <c r="C1614" s="83" t="str">
        <f>VLOOKUP(A1614,Tabel1[[PrøveID]:[Longitude]],2,FALSE)</f>
        <v>16-05-2022</v>
      </c>
      <c r="D1614">
        <f>VLOOKUP(A1614,Tabel1[[PrøveID]:[Longitude]],5,FALSE)</f>
        <v>55.442520000000002</v>
      </c>
      <c r="E1614">
        <f>VLOOKUP(A1614,Tabel1[[PrøveID]:[Longitude]],6,FALSE)</f>
        <v>10.6562</v>
      </c>
      <c r="F1614" t="str">
        <f>VLOOKUP(A1614,Tabel1[[PrøveID]:[Longitude]],4,FALSE)</f>
        <v>Kerteminde</v>
      </c>
      <c r="G1614" s="24" t="str">
        <f>VLOOKUP(H1614,Datasæt_Analysesystemer!$D$3:$E$68,2,FALSE)</f>
        <v>Eriocheir sinensis</v>
      </c>
      <c r="H1614" t="s">
        <v>1031</v>
      </c>
      <c r="I1614" t="str">
        <f>VLOOKUP(H1614,Datasæt_Analysesystemer!$D$2:$F$68,3,FALSE)</f>
        <v>Invasiv</v>
      </c>
      <c r="J1614" t="s">
        <v>744</v>
      </c>
      <c r="K1614" t="s">
        <v>747</v>
      </c>
      <c r="L1614" t="s">
        <v>768</v>
      </c>
      <c r="M1614" t="str">
        <f t="shared" si="25"/>
        <v>Absent</v>
      </c>
    </row>
    <row r="1615" spans="1:13" x14ac:dyDescent="0.25">
      <c r="A1615" t="s">
        <v>771</v>
      </c>
      <c r="B1615" t="str">
        <f>VLOOKUP(A1615,Tabel1[[PrøveID]:[Longitude]],3,FALSE)</f>
        <v>Miljøstyrelsen</v>
      </c>
      <c r="C1615" s="83" t="str">
        <f>VLOOKUP(A1615,Tabel1[[PrøveID]:[Longitude]],2,FALSE)</f>
        <v>16-05-2022</v>
      </c>
      <c r="D1615">
        <f>VLOOKUP(A1615,Tabel1[[PrøveID]:[Longitude]],5,FALSE)</f>
        <v>55.442520000000002</v>
      </c>
      <c r="E1615">
        <f>VLOOKUP(A1615,Tabel1[[PrøveID]:[Longitude]],6,FALSE)</f>
        <v>10.6562</v>
      </c>
      <c r="F1615" t="str">
        <f>VLOOKUP(A1615,Tabel1[[PrøveID]:[Longitude]],4,FALSE)</f>
        <v>Kerteminde</v>
      </c>
      <c r="G1615" s="24" t="str">
        <f>VLOOKUP(H1615,Datasæt_Analysesystemer!$D$3:$E$68,2,FALSE)</f>
        <v>Eriocheir sinensis</v>
      </c>
      <c r="H1615" t="s">
        <v>1031</v>
      </c>
      <c r="I1615" t="str">
        <f>VLOOKUP(H1615,Datasæt_Analysesystemer!$D$2:$F$68,3,FALSE)</f>
        <v>Invasiv</v>
      </c>
      <c r="J1615" t="s">
        <v>738</v>
      </c>
      <c r="K1615" t="s">
        <v>747</v>
      </c>
      <c r="L1615" t="s">
        <v>768</v>
      </c>
      <c r="M1615" t="str">
        <f t="shared" si="25"/>
        <v>Absent</v>
      </c>
    </row>
    <row r="1616" spans="1:13" x14ac:dyDescent="0.25">
      <c r="A1616" t="s">
        <v>771</v>
      </c>
      <c r="B1616" t="str">
        <f>VLOOKUP(A1616,Tabel1[[PrøveID]:[Longitude]],3,FALSE)</f>
        <v>Miljøstyrelsen</v>
      </c>
      <c r="C1616" s="83" t="str">
        <f>VLOOKUP(A1616,Tabel1[[PrøveID]:[Longitude]],2,FALSE)</f>
        <v>16-05-2022</v>
      </c>
      <c r="D1616">
        <f>VLOOKUP(A1616,Tabel1[[PrøveID]:[Longitude]],5,FALSE)</f>
        <v>55.442520000000002</v>
      </c>
      <c r="E1616">
        <f>VLOOKUP(A1616,Tabel1[[PrøveID]:[Longitude]],6,FALSE)</f>
        <v>10.6562</v>
      </c>
      <c r="F1616" t="str">
        <f>VLOOKUP(A1616,Tabel1[[PrøveID]:[Longitude]],4,FALSE)</f>
        <v>Kerteminde</v>
      </c>
      <c r="G1616" s="24" t="str">
        <f>VLOOKUP(H1616,Datasæt_Analysesystemer!$D$3:$E$68,2,FALSE)</f>
        <v>Rhithropanopeus harrisii</v>
      </c>
      <c r="H1616" t="s">
        <v>1090</v>
      </c>
      <c r="I1616" t="str">
        <f>VLOOKUP(H1616,Datasæt_Analysesystemer!$D$2:$F$68,3,FALSE)</f>
        <v>Invasiv</v>
      </c>
      <c r="J1616" t="s">
        <v>738</v>
      </c>
      <c r="K1616" t="s">
        <v>747</v>
      </c>
      <c r="L1616" t="s">
        <v>768</v>
      </c>
      <c r="M1616" t="str">
        <f t="shared" si="25"/>
        <v>Absent</v>
      </c>
    </row>
    <row r="1617" spans="1:13" x14ac:dyDescent="0.25">
      <c r="A1617" t="s">
        <v>771</v>
      </c>
      <c r="B1617" t="str">
        <f>VLOOKUP(A1617,Tabel1[[PrøveID]:[Longitude]],3,FALSE)</f>
        <v>Miljøstyrelsen</v>
      </c>
      <c r="C1617" s="83" t="str">
        <f>VLOOKUP(A1617,Tabel1[[PrøveID]:[Longitude]],2,FALSE)</f>
        <v>16-05-2022</v>
      </c>
      <c r="D1617">
        <f>VLOOKUP(A1617,Tabel1[[PrøveID]:[Longitude]],5,FALSE)</f>
        <v>55.442520000000002</v>
      </c>
      <c r="E1617">
        <f>VLOOKUP(A1617,Tabel1[[PrøveID]:[Longitude]],6,FALSE)</f>
        <v>10.6562</v>
      </c>
      <c r="F1617" t="str">
        <f>VLOOKUP(A1617,Tabel1[[PrøveID]:[Longitude]],4,FALSE)</f>
        <v>Kerteminde</v>
      </c>
      <c r="G1617" s="24" t="str">
        <f>VLOOKUP(H1617,Datasæt_Analysesystemer!$D$3:$E$68,2,FALSE)</f>
        <v>Rhithropanopeus harrisii</v>
      </c>
      <c r="H1617" t="s">
        <v>1090</v>
      </c>
      <c r="I1617" t="str">
        <f>VLOOKUP(H1617,Datasæt_Analysesystemer!$D$2:$F$68,3,FALSE)</f>
        <v>Invasiv</v>
      </c>
      <c r="J1617" t="s">
        <v>738</v>
      </c>
      <c r="K1617" t="s">
        <v>747</v>
      </c>
      <c r="L1617" t="s">
        <v>768</v>
      </c>
      <c r="M1617" t="str">
        <f t="shared" si="25"/>
        <v>Absent</v>
      </c>
    </row>
    <row r="1618" spans="1:13" x14ac:dyDescent="0.25">
      <c r="A1618" t="s">
        <v>771</v>
      </c>
      <c r="B1618" t="str">
        <f>VLOOKUP(A1618,Tabel1[[PrøveID]:[Longitude]],3,FALSE)</f>
        <v>Miljøstyrelsen</v>
      </c>
      <c r="C1618" s="83" t="str">
        <f>VLOOKUP(A1618,Tabel1[[PrøveID]:[Longitude]],2,FALSE)</f>
        <v>16-05-2022</v>
      </c>
      <c r="D1618">
        <f>VLOOKUP(A1618,Tabel1[[PrøveID]:[Longitude]],5,FALSE)</f>
        <v>55.442520000000002</v>
      </c>
      <c r="E1618">
        <f>VLOOKUP(A1618,Tabel1[[PrøveID]:[Longitude]],6,FALSE)</f>
        <v>10.6562</v>
      </c>
      <c r="F1618" t="str">
        <f>VLOOKUP(A1618,Tabel1[[PrøveID]:[Longitude]],4,FALSE)</f>
        <v>Kerteminde</v>
      </c>
      <c r="G1618" s="24" t="str">
        <f>VLOOKUP(H1618,Datasæt_Analysesystemer!$D$3:$E$68,2,FALSE)</f>
        <v>Oncorhyncus gorbuscha</v>
      </c>
      <c r="H1618" t="s">
        <v>799</v>
      </c>
      <c r="I1618" t="str">
        <f>VLOOKUP(H1618,Datasæt_Analysesystemer!$D$2:$F$68,3,FALSE)</f>
        <v>Invasiv</v>
      </c>
      <c r="J1618" t="s">
        <v>738</v>
      </c>
      <c r="K1618" t="s">
        <v>747</v>
      </c>
      <c r="L1618" t="s">
        <v>768</v>
      </c>
      <c r="M1618" t="str">
        <f t="shared" si="25"/>
        <v>Absent</v>
      </c>
    </row>
    <row r="1619" spans="1:13" x14ac:dyDescent="0.25">
      <c r="A1619" t="s">
        <v>771</v>
      </c>
      <c r="B1619" t="str">
        <f>VLOOKUP(A1619,Tabel1[[PrøveID]:[Longitude]],3,FALSE)</f>
        <v>Miljøstyrelsen</v>
      </c>
      <c r="C1619" s="83" t="str">
        <f>VLOOKUP(A1619,Tabel1[[PrøveID]:[Longitude]],2,FALSE)</f>
        <v>16-05-2022</v>
      </c>
      <c r="D1619">
        <f>VLOOKUP(A1619,Tabel1[[PrøveID]:[Longitude]],5,FALSE)</f>
        <v>55.442520000000002</v>
      </c>
      <c r="E1619">
        <f>VLOOKUP(A1619,Tabel1[[PrøveID]:[Longitude]],6,FALSE)</f>
        <v>10.6562</v>
      </c>
      <c r="F1619" t="str">
        <f>VLOOKUP(A1619,Tabel1[[PrøveID]:[Longitude]],4,FALSE)</f>
        <v>Kerteminde</v>
      </c>
      <c r="G1619" s="24" t="str">
        <f>VLOOKUP(H1619,Datasæt_Analysesystemer!$D$3:$E$68,2,FALSE)</f>
        <v>Oncorhyncus gorbuscha</v>
      </c>
      <c r="H1619" t="s">
        <v>799</v>
      </c>
      <c r="I1619" t="str">
        <f>VLOOKUP(H1619,Datasæt_Analysesystemer!$D$2:$F$68,3,FALSE)</f>
        <v>Invasiv</v>
      </c>
      <c r="J1619" t="s">
        <v>738</v>
      </c>
      <c r="K1619" t="s">
        <v>747</v>
      </c>
      <c r="L1619" t="s">
        <v>768</v>
      </c>
      <c r="M1619" t="str">
        <f t="shared" si="25"/>
        <v>Absent</v>
      </c>
    </row>
    <row r="1620" spans="1:13" x14ac:dyDescent="0.25">
      <c r="A1620" t="s">
        <v>771</v>
      </c>
      <c r="B1620" t="str">
        <f>VLOOKUP(A1620,Tabel1[[PrøveID]:[Longitude]],3,FALSE)</f>
        <v>Miljøstyrelsen</v>
      </c>
      <c r="C1620" s="83" t="str">
        <f>VLOOKUP(A1620,Tabel1[[PrøveID]:[Longitude]],2,FALSE)</f>
        <v>16-05-2022</v>
      </c>
      <c r="D1620">
        <f>VLOOKUP(A1620,Tabel1[[PrøveID]:[Longitude]],5,FALSE)</f>
        <v>55.442520000000002</v>
      </c>
      <c r="E1620">
        <f>VLOOKUP(A1620,Tabel1[[PrøveID]:[Longitude]],6,FALSE)</f>
        <v>10.6562</v>
      </c>
      <c r="F1620" t="str">
        <f>VLOOKUP(A1620,Tabel1[[PrøveID]:[Longitude]],4,FALSE)</f>
        <v>Kerteminde</v>
      </c>
      <c r="G1620" s="24" t="str">
        <f>VLOOKUP(H1620,Datasæt_Analysesystemer!$D$3:$E$68,2,FALSE)</f>
        <v>Magallana gigas</v>
      </c>
      <c r="H1620" t="s">
        <v>1100</v>
      </c>
      <c r="I1620" t="str">
        <f>VLOOKUP(H1620,Datasæt_Analysesystemer!$D$2:$F$68,3,FALSE)</f>
        <v>Invasiv</v>
      </c>
      <c r="J1620" t="s">
        <v>738</v>
      </c>
      <c r="K1620" t="s">
        <v>747</v>
      </c>
      <c r="L1620" t="s">
        <v>768</v>
      </c>
      <c r="M1620" t="str">
        <f t="shared" si="25"/>
        <v>Absent</v>
      </c>
    </row>
    <row r="1621" spans="1:13" x14ac:dyDescent="0.25">
      <c r="A1621" t="s">
        <v>771</v>
      </c>
      <c r="B1621" t="str">
        <f>VLOOKUP(A1621,Tabel1[[PrøveID]:[Longitude]],3,FALSE)</f>
        <v>Miljøstyrelsen</v>
      </c>
      <c r="C1621" s="83" t="str">
        <f>VLOOKUP(A1621,Tabel1[[PrøveID]:[Longitude]],2,FALSE)</f>
        <v>16-05-2022</v>
      </c>
      <c r="D1621">
        <f>VLOOKUP(A1621,Tabel1[[PrøveID]:[Longitude]],5,FALSE)</f>
        <v>55.442520000000002</v>
      </c>
      <c r="E1621">
        <f>VLOOKUP(A1621,Tabel1[[PrøveID]:[Longitude]],6,FALSE)</f>
        <v>10.6562</v>
      </c>
      <c r="F1621" t="str">
        <f>VLOOKUP(A1621,Tabel1[[PrøveID]:[Longitude]],4,FALSE)</f>
        <v>Kerteminde</v>
      </c>
      <c r="G1621" s="24" t="str">
        <f>VLOOKUP(H1621,Datasæt_Analysesystemer!$D$3:$E$68,2,FALSE)</f>
        <v>Magallana gigas</v>
      </c>
      <c r="H1621" t="s">
        <v>1100</v>
      </c>
      <c r="I1621" t="str">
        <f>VLOOKUP(H1621,Datasæt_Analysesystemer!$D$2:$F$68,3,FALSE)</f>
        <v>Invasiv</v>
      </c>
      <c r="J1621" t="s">
        <v>738</v>
      </c>
      <c r="K1621" t="s">
        <v>747</v>
      </c>
      <c r="L1621" t="s">
        <v>768</v>
      </c>
      <c r="M1621" t="str">
        <f t="shared" si="25"/>
        <v>Absent</v>
      </c>
    </row>
    <row r="1622" spans="1:13" x14ac:dyDescent="0.25">
      <c r="A1622" t="s">
        <v>771</v>
      </c>
      <c r="B1622" t="str">
        <f>VLOOKUP(A1622,Tabel1[[PrøveID]:[Longitude]],3,FALSE)</f>
        <v>Miljøstyrelsen</v>
      </c>
      <c r="C1622" s="83" t="str">
        <f>VLOOKUP(A1622,Tabel1[[PrøveID]:[Longitude]],2,FALSE)</f>
        <v>16-05-2022</v>
      </c>
      <c r="D1622">
        <f>VLOOKUP(A1622,Tabel1[[PrøveID]:[Longitude]],5,FALSE)</f>
        <v>55.442520000000002</v>
      </c>
      <c r="E1622">
        <f>VLOOKUP(A1622,Tabel1[[PrøveID]:[Longitude]],6,FALSE)</f>
        <v>10.6562</v>
      </c>
      <c r="F1622" t="str">
        <f>VLOOKUP(A1622,Tabel1[[PrøveID]:[Longitude]],4,FALSE)</f>
        <v>Kerteminde</v>
      </c>
      <c r="G1622" s="24" t="str">
        <f>VLOOKUP(H1622,Datasæt_Analysesystemer!$D$3:$E$68,2,FALSE)</f>
        <v>Neogobius melanostomus</v>
      </c>
      <c r="H1622" t="s">
        <v>1089</v>
      </c>
      <c r="I1622" t="str">
        <f>VLOOKUP(H1622,Datasæt_Analysesystemer!$D$2:$F$68,3,FALSE)</f>
        <v>Invasiv</v>
      </c>
      <c r="J1622" t="s">
        <v>738</v>
      </c>
      <c r="K1622" t="s">
        <v>802</v>
      </c>
      <c r="L1622" t="s">
        <v>768</v>
      </c>
      <c r="M1622" t="str">
        <f t="shared" si="25"/>
        <v>Present_Ct&gt;41</v>
      </c>
    </row>
    <row r="1623" spans="1:13" x14ac:dyDescent="0.25">
      <c r="A1623" t="s">
        <v>771</v>
      </c>
      <c r="B1623" t="str">
        <f>VLOOKUP(A1623,Tabel1[[PrøveID]:[Longitude]],3,FALSE)</f>
        <v>Miljøstyrelsen</v>
      </c>
      <c r="C1623" s="83" t="str">
        <f>VLOOKUP(A1623,Tabel1[[PrøveID]:[Longitude]],2,FALSE)</f>
        <v>16-05-2022</v>
      </c>
      <c r="D1623">
        <f>VLOOKUP(A1623,Tabel1[[PrøveID]:[Longitude]],5,FALSE)</f>
        <v>55.442520000000002</v>
      </c>
      <c r="E1623">
        <f>VLOOKUP(A1623,Tabel1[[PrøveID]:[Longitude]],6,FALSE)</f>
        <v>10.6562</v>
      </c>
      <c r="F1623" t="str">
        <f>VLOOKUP(A1623,Tabel1[[PrøveID]:[Longitude]],4,FALSE)</f>
        <v>Kerteminde</v>
      </c>
      <c r="G1623" s="24" t="str">
        <f>VLOOKUP(H1623,Datasæt_Analysesystemer!$D$3:$E$68,2,FALSE)</f>
        <v>Neogobius melanostomus</v>
      </c>
      <c r="H1623" t="s">
        <v>1089</v>
      </c>
      <c r="I1623" t="str">
        <f>VLOOKUP(H1623,Datasæt_Analysesystemer!$D$2:$F$68,3,FALSE)</f>
        <v>Invasiv</v>
      </c>
      <c r="J1623" t="s">
        <v>744</v>
      </c>
      <c r="K1623" t="s">
        <v>747</v>
      </c>
      <c r="L1623" t="s">
        <v>768</v>
      </c>
      <c r="M1623" t="str">
        <f t="shared" si="25"/>
        <v>Absent</v>
      </c>
    </row>
    <row r="1624" spans="1:13" x14ac:dyDescent="0.25">
      <c r="A1624" t="s">
        <v>771</v>
      </c>
      <c r="B1624" t="str">
        <f>VLOOKUP(A1624,Tabel1[[PrøveID]:[Longitude]],3,FALSE)</f>
        <v>Miljøstyrelsen</v>
      </c>
      <c r="C1624" s="83" t="str">
        <f>VLOOKUP(A1624,Tabel1[[PrøveID]:[Longitude]],2,FALSE)</f>
        <v>16-05-2022</v>
      </c>
      <c r="D1624">
        <f>VLOOKUP(A1624,Tabel1[[PrøveID]:[Longitude]],5,FALSE)</f>
        <v>55.442520000000002</v>
      </c>
      <c r="E1624">
        <f>VLOOKUP(A1624,Tabel1[[PrøveID]:[Longitude]],6,FALSE)</f>
        <v>10.6562</v>
      </c>
      <c r="F1624" t="str">
        <f>VLOOKUP(A1624,Tabel1[[PrøveID]:[Longitude]],4,FALSE)</f>
        <v>Kerteminde</v>
      </c>
      <c r="G1624" s="24" t="str">
        <f>VLOOKUP(H1624,Datasæt_Analysesystemer!$D$3:$E$68,2,FALSE)</f>
        <v>Callinectes sapidus</v>
      </c>
      <c r="H1624" t="s">
        <v>989</v>
      </c>
      <c r="I1624" t="str">
        <f>VLOOKUP(H1624,Datasæt_Analysesystemer!$D$2:$F$68,3,FALSE)</f>
        <v>Invasiv</v>
      </c>
      <c r="J1624" t="s">
        <v>738</v>
      </c>
      <c r="K1624" t="s">
        <v>747</v>
      </c>
      <c r="L1624" t="s">
        <v>768</v>
      </c>
      <c r="M1624" t="str">
        <f t="shared" si="25"/>
        <v>Absent</v>
      </c>
    </row>
    <row r="1625" spans="1:13" x14ac:dyDescent="0.25">
      <c r="A1625" t="s">
        <v>771</v>
      </c>
      <c r="B1625" t="str">
        <f>VLOOKUP(A1625,Tabel1[[PrøveID]:[Longitude]],3,FALSE)</f>
        <v>Miljøstyrelsen</v>
      </c>
      <c r="C1625" s="83" t="str">
        <f>VLOOKUP(A1625,Tabel1[[PrøveID]:[Longitude]],2,FALSE)</f>
        <v>16-05-2022</v>
      </c>
      <c r="D1625">
        <f>VLOOKUP(A1625,Tabel1[[PrøveID]:[Longitude]],5,FALSE)</f>
        <v>55.442520000000002</v>
      </c>
      <c r="E1625">
        <f>VLOOKUP(A1625,Tabel1[[PrøveID]:[Longitude]],6,FALSE)</f>
        <v>10.6562</v>
      </c>
      <c r="F1625" t="str">
        <f>VLOOKUP(A1625,Tabel1[[PrøveID]:[Longitude]],4,FALSE)</f>
        <v>Kerteminde</v>
      </c>
      <c r="G1625" s="24" t="str">
        <f>VLOOKUP(H1625,Datasæt_Analysesystemer!$D$3:$E$68,2,FALSE)</f>
        <v>Callinectes sapidus</v>
      </c>
      <c r="H1625" t="s">
        <v>989</v>
      </c>
      <c r="I1625" t="str">
        <f>VLOOKUP(H1625,Datasæt_Analysesystemer!$D$2:$F$68,3,FALSE)</f>
        <v>Invasiv</v>
      </c>
      <c r="J1625" t="s">
        <v>744</v>
      </c>
      <c r="K1625" t="s">
        <v>747</v>
      </c>
      <c r="L1625" t="s">
        <v>768</v>
      </c>
      <c r="M1625" t="str">
        <f t="shared" si="25"/>
        <v>Absent</v>
      </c>
    </row>
    <row r="1626" spans="1:13" x14ac:dyDescent="0.25">
      <c r="A1626" t="s">
        <v>771</v>
      </c>
      <c r="B1626" t="str">
        <f>VLOOKUP(A1626,Tabel1[[PrøveID]:[Longitude]],3,FALSE)</f>
        <v>Miljøstyrelsen</v>
      </c>
      <c r="C1626" s="83" t="str">
        <f>VLOOKUP(A1626,Tabel1[[PrøveID]:[Longitude]],2,FALSE)</f>
        <v>16-05-2022</v>
      </c>
      <c r="D1626">
        <f>VLOOKUP(A1626,Tabel1[[PrøveID]:[Longitude]],5,FALSE)</f>
        <v>55.442520000000002</v>
      </c>
      <c r="E1626">
        <f>VLOOKUP(A1626,Tabel1[[PrøveID]:[Longitude]],6,FALSE)</f>
        <v>10.6562</v>
      </c>
      <c r="F1626" t="str">
        <f>VLOOKUP(A1626,Tabel1[[PrøveID]:[Longitude]],4,FALSE)</f>
        <v>Kerteminde</v>
      </c>
      <c r="G1626" s="24" t="str">
        <f>VLOOKUP(H1626,Datasæt_Analysesystemer!$D$3:$E$68,2,FALSE)</f>
        <v>Hemigrapsus sanguineus</v>
      </c>
      <c r="H1626" t="s">
        <v>983</v>
      </c>
      <c r="I1626" t="str">
        <f>VLOOKUP(H1626,Datasæt_Analysesystemer!$D$2:$F$68,3,FALSE)</f>
        <v>Invasiv</v>
      </c>
      <c r="J1626" t="s">
        <v>744</v>
      </c>
      <c r="K1626" t="s">
        <v>747</v>
      </c>
      <c r="L1626" t="s">
        <v>768</v>
      </c>
      <c r="M1626" t="str">
        <f t="shared" si="25"/>
        <v>Absent</v>
      </c>
    </row>
    <row r="1627" spans="1:13" x14ac:dyDescent="0.25">
      <c r="A1627" t="s">
        <v>771</v>
      </c>
      <c r="B1627" t="str">
        <f>VLOOKUP(A1627,Tabel1[[PrøveID]:[Longitude]],3,FALSE)</f>
        <v>Miljøstyrelsen</v>
      </c>
      <c r="C1627" s="83" t="str">
        <f>VLOOKUP(A1627,Tabel1[[PrøveID]:[Longitude]],2,FALSE)</f>
        <v>16-05-2022</v>
      </c>
      <c r="D1627">
        <f>VLOOKUP(A1627,Tabel1[[PrøveID]:[Longitude]],5,FALSE)</f>
        <v>55.442520000000002</v>
      </c>
      <c r="E1627">
        <f>VLOOKUP(A1627,Tabel1[[PrøveID]:[Longitude]],6,FALSE)</f>
        <v>10.6562</v>
      </c>
      <c r="F1627" t="str">
        <f>VLOOKUP(A1627,Tabel1[[PrøveID]:[Longitude]],4,FALSE)</f>
        <v>Kerteminde</v>
      </c>
      <c r="G1627" s="24" t="str">
        <f>VLOOKUP(H1627,Datasæt_Analysesystemer!$D$3:$E$68,2,FALSE)</f>
        <v>Hemigrapsus sanguineus</v>
      </c>
      <c r="H1627" t="s">
        <v>983</v>
      </c>
      <c r="I1627" t="str">
        <f>VLOOKUP(H1627,Datasæt_Analysesystemer!$D$2:$F$68,3,FALSE)</f>
        <v>Invasiv</v>
      </c>
      <c r="J1627" t="s">
        <v>738</v>
      </c>
      <c r="K1627" t="s">
        <v>747</v>
      </c>
      <c r="L1627" t="s">
        <v>768</v>
      </c>
      <c r="M1627" t="str">
        <f t="shared" si="25"/>
        <v>Absent</v>
      </c>
    </row>
    <row r="1628" spans="1:13" x14ac:dyDescent="0.25">
      <c r="A1628" t="s">
        <v>1189</v>
      </c>
      <c r="B1628" t="str">
        <f>VLOOKUP(A1628,Tabel1[[PrøveID]:[Longitude]],3,FALSE)</f>
        <v>Miljøstyrelsen</v>
      </c>
      <c r="C1628" s="83" t="str">
        <f>VLOOKUP(A1628,Tabel1[[PrøveID]:[Longitude]],2,FALSE)</f>
        <v>30-04-2022</v>
      </c>
      <c r="D1628">
        <f>VLOOKUP(A1628,Tabel1[[PrøveID]:[Longitude]],5,FALSE)</f>
        <v>56.559539999999998</v>
      </c>
      <c r="E1628">
        <f>VLOOKUP(A1628,Tabel1[[PrøveID]:[Longitude]],6,FALSE)</f>
        <v>9.7122399999999995</v>
      </c>
      <c r="F1628" t="str">
        <f>VLOOKUP(A1628,Tabel1[[PrøveID]:[Longitude]],4,FALSE)</f>
        <v>Tjele Langsø (Sø i Tjele)</v>
      </c>
      <c r="G1628" s="24" t="str">
        <f>VLOOKUP(H1628,Datasæt_Analysesystemer!$D$3:$E$68,2,FALSE)</f>
        <v>Perca fluviatilis</v>
      </c>
      <c r="H1628" t="s">
        <v>804</v>
      </c>
      <c r="I1628" t="str">
        <f>VLOOKUP(H1628,Datasæt_Analysesystemer!$D$2:$F$68,3,FALSE)</f>
        <v>Almindelig</v>
      </c>
      <c r="J1628" t="s">
        <v>738</v>
      </c>
      <c r="K1628" t="s">
        <v>802</v>
      </c>
      <c r="L1628" t="s">
        <v>768</v>
      </c>
      <c r="M1628" t="str">
        <f t="shared" si="25"/>
        <v>Present_Ct&gt;41</v>
      </c>
    </row>
    <row r="1629" spans="1:13" x14ac:dyDescent="0.25">
      <c r="A1629" t="s">
        <v>1189</v>
      </c>
      <c r="B1629" t="str">
        <f>VLOOKUP(A1629,Tabel1[[PrøveID]:[Longitude]],3,FALSE)</f>
        <v>Miljøstyrelsen</v>
      </c>
      <c r="C1629" s="83" t="str">
        <f>VLOOKUP(A1629,Tabel1[[PrøveID]:[Longitude]],2,FALSE)</f>
        <v>30-04-2022</v>
      </c>
      <c r="D1629">
        <f>VLOOKUP(A1629,Tabel1[[PrøveID]:[Longitude]],5,FALSE)</f>
        <v>56.559539999999998</v>
      </c>
      <c r="E1629">
        <f>VLOOKUP(A1629,Tabel1[[PrøveID]:[Longitude]],6,FALSE)</f>
        <v>9.7122399999999995</v>
      </c>
      <c r="F1629" t="str">
        <f>VLOOKUP(A1629,Tabel1[[PrøveID]:[Longitude]],4,FALSE)</f>
        <v>Tjele Langsø (Sø i Tjele)</v>
      </c>
      <c r="G1629" s="24" t="str">
        <f>VLOOKUP(H1629,Datasæt_Analysesystemer!$D$3:$E$68,2,FALSE)</f>
        <v>Perca fluviatilis</v>
      </c>
      <c r="H1629" t="s">
        <v>804</v>
      </c>
      <c r="I1629" t="str">
        <f>VLOOKUP(H1629,Datasæt_Analysesystemer!$D$2:$F$68,3,FALSE)</f>
        <v>Almindelig</v>
      </c>
      <c r="J1629" t="s">
        <v>738</v>
      </c>
      <c r="K1629" t="s">
        <v>747</v>
      </c>
      <c r="L1629" t="s">
        <v>768</v>
      </c>
      <c r="M1629" t="str">
        <f t="shared" si="25"/>
        <v>Absent</v>
      </c>
    </row>
    <row r="1630" spans="1:13" x14ac:dyDescent="0.25">
      <c r="A1630" t="s">
        <v>1189</v>
      </c>
      <c r="B1630" t="str">
        <f>VLOOKUP(A1630,Tabel1[[PrøveID]:[Longitude]],3,FALSE)</f>
        <v>Miljøstyrelsen</v>
      </c>
      <c r="C1630" s="83" t="str">
        <f>VLOOKUP(A1630,Tabel1[[PrøveID]:[Longitude]],2,FALSE)</f>
        <v>30-04-2022</v>
      </c>
      <c r="D1630">
        <f>VLOOKUP(A1630,Tabel1[[PrøveID]:[Longitude]],5,FALSE)</f>
        <v>56.559539999999998</v>
      </c>
      <c r="E1630">
        <f>VLOOKUP(A1630,Tabel1[[PrøveID]:[Longitude]],6,FALSE)</f>
        <v>9.7122399999999995</v>
      </c>
      <c r="F1630" t="str">
        <f>VLOOKUP(A1630,Tabel1[[PrøveID]:[Longitude]],4,FALSE)</f>
        <v>Tjele Langsø (Sø i Tjele)</v>
      </c>
      <c r="G1630" s="24" t="str">
        <f>VLOOKUP(H1630,Datasæt_Analysesystemer!$D$3:$E$68,2,FALSE)</f>
        <v>Rutilus rutilus</v>
      </c>
      <c r="H1630" t="s">
        <v>805</v>
      </c>
      <c r="I1630" t="str">
        <f>VLOOKUP(H1630,Datasæt_Analysesystemer!$D$2:$F$68,3,FALSE)</f>
        <v>Almindelig</v>
      </c>
      <c r="J1630" t="s">
        <v>738</v>
      </c>
      <c r="K1630" t="s">
        <v>802</v>
      </c>
      <c r="L1630" t="s">
        <v>741</v>
      </c>
      <c r="M1630" t="str">
        <f t="shared" si="25"/>
        <v>Present_Ct&lt;41</v>
      </c>
    </row>
    <row r="1631" spans="1:13" x14ac:dyDescent="0.25">
      <c r="A1631" t="s">
        <v>1189</v>
      </c>
      <c r="B1631" t="str">
        <f>VLOOKUP(A1631,Tabel1[[PrøveID]:[Longitude]],3,FALSE)</f>
        <v>Miljøstyrelsen</v>
      </c>
      <c r="C1631" s="83" t="str">
        <f>VLOOKUP(A1631,Tabel1[[PrøveID]:[Longitude]],2,FALSE)</f>
        <v>30-04-2022</v>
      </c>
      <c r="D1631">
        <f>VLOOKUP(A1631,Tabel1[[PrøveID]:[Longitude]],5,FALSE)</f>
        <v>56.559539999999998</v>
      </c>
      <c r="E1631">
        <f>VLOOKUP(A1631,Tabel1[[PrøveID]:[Longitude]],6,FALSE)</f>
        <v>9.7122399999999995</v>
      </c>
      <c r="F1631" t="str">
        <f>VLOOKUP(A1631,Tabel1[[PrøveID]:[Longitude]],4,FALSE)</f>
        <v>Tjele Langsø (Sø i Tjele)</v>
      </c>
      <c r="G1631" s="24" t="str">
        <f>VLOOKUP(H1631,Datasæt_Analysesystemer!$D$3:$E$68,2,FALSE)</f>
        <v>Rutilus rutilus</v>
      </c>
      <c r="H1631" t="s">
        <v>805</v>
      </c>
      <c r="I1631" t="str">
        <f>VLOOKUP(H1631,Datasæt_Analysesystemer!$D$2:$F$68,3,FALSE)</f>
        <v>Almindelig</v>
      </c>
      <c r="J1631" t="s">
        <v>744</v>
      </c>
      <c r="K1631" t="s">
        <v>747</v>
      </c>
      <c r="L1631" t="s">
        <v>768</v>
      </c>
      <c r="M1631" t="str">
        <f t="shared" si="25"/>
        <v>Absent</v>
      </c>
    </row>
    <row r="1632" spans="1:13" x14ac:dyDescent="0.25">
      <c r="A1632" t="s">
        <v>1189</v>
      </c>
      <c r="B1632" t="str">
        <f>VLOOKUP(A1632,Tabel1[[PrøveID]:[Longitude]],3,FALSE)</f>
        <v>Miljøstyrelsen</v>
      </c>
      <c r="C1632" s="83" t="str">
        <f>VLOOKUP(A1632,Tabel1[[PrøveID]:[Longitude]],2,FALSE)</f>
        <v>30-04-2022</v>
      </c>
      <c r="D1632">
        <f>VLOOKUP(A1632,Tabel1[[PrøveID]:[Longitude]],5,FALSE)</f>
        <v>56.559539999999998</v>
      </c>
      <c r="E1632">
        <f>VLOOKUP(A1632,Tabel1[[PrøveID]:[Longitude]],6,FALSE)</f>
        <v>9.7122399999999995</v>
      </c>
      <c r="F1632" t="str">
        <f>VLOOKUP(A1632,Tabel1[[PrøveID]:[Longitude]],4,FALSE)</f>
        <v>Tjele Langsø (Sø i Tjele)</v>
      </c>
      <c r="G1632" s="24" t="str">
        <f>VLOOKUP(H1632,Datasæt_Analysesystemer!$D$3:$E$68,2,FALSE)</f>
        <v>Esox lucius</v>
      </c>
      <c r="H1632" t="s">
        <v>806</v>
      </c>
      <c r="I1632" t="str">
        <f>VLOOKUP(H1632,Datasæt_Analysesystemer!$D$2:$F$68,3,FALSE)</f>
        <v>Almindelig</v>
      </c>
      <c r="J1632" t="s">
        <v>738</v>
      </c>
      <c r="K1632" t="s">
        <v>802</v>
      </c>
      <c r="L1632" t="s">
        <v>741</v>
      </c>
      <c r="M1632" t="str">
        <f t="shared" si="25"/>
        <v>Present_Ct&lt;41</v>
      </c>
    </row>
    <row r="1633" spans="1:13" x14ac:dyDescent="0.25">
      <c r="A1633" t="s">
        <v>1189</v>
      </c>
      <c r="B1633" t="str">
        <f>VLOOKUP(A1633,Tabel1[[PrøveID]:[Longitude]],3,FALSE)</f>
        <v>Miljøstyrelsen</v>
      </c>
      <c r="C1633" s="83" t="str">
        <f>VLOOKUP(A1633,Tabel1[[PrøveID]:[Longitude]],2,FALSE)</f>
        <v>30-04-2022</v>
      </c>
      <c r="D1633">
        <f>VLOOKUP(A1633,Tabel1[[PrøveID]:[Longitude]],5,FALSE)</f>
        <v>56.559539999999998</v>
      </c>
      <c r="E1633">
        <f>VLOOKUP(A1633,Tabel1[[PrøveID]:[Longitude]],6,FALSE)</f>
        <v>9.7122399999999995</v>
      </c>
      <c r="F1633" t="str">
        <f>VLOOKUP(A1633,Tabel1[[PrøveID]:[Longitude]],4,FALSE)</f>
        <v>Tjele Langsø (Sø i Tjele)</v>
      </c>
      <c r="G1633" s="24" t="str">
        <f>VLOOKUP(H1633,Datasæt_Analysesystemer!$D$3:$E$68,2,FALSE)</f>
        <v>Esox lucius</v>
      </c>
      <c r="H1633" t="s">
        <v>806</v>
      </c>
      <c r="I1633" t="str">
        <f>VLOOKUP(H1633,Datasæt_Analysesystemer!$D$2:$F$68,3,FALSE)</f>
        <v>Almindelig</v>
      </c>
      <c r="J1633" t="s">
        <v>738</v>
      </c>
      <c r="K1633" t="s">
        <v>747</v>
      </c>
      <c r="L1633" t="s">
        <v>768</v>
      </c>
      <c r="M1633" t="str">
        <f t="shared" si="25"/>
        <v>Absent</v>
      </c>
    </row>
    <row r="1634" spans="1:13" x14ac:dyDescent="0.25">
      <c r="A1634" t="s">
        <v>1189</v>
      </c>
      <c r="B1634" t="str">
        <f>VLOOKUP(A1634,Tabel1[[PrøveID]:[Longitude]],3,FALSE)</f>
        <v>Miljøstyrelsen</v>
      </c>
      <c r="C1634" s="83" t="str">
        <f>VLOOKUP(A1634,Tabel1[[PrøveID]:[Longitude]],2,FALSE)</f>
        <v>30-04-2022</v>
      </c>
      <c r="D1634">
        <f>VLOOKUP(A1634,Tabel1[[PrøveID]:[Longitude]],5,FALSE)</f>
        <v>56.559539999999998</v>
      </c>
      <c r="E1634">
        <f>VLOOKUP(A1634,Tabel1[[PrøveID]:[Longitude]],6,FALSE)</f>
        <v>9.7122399999999995</v>
      </c>
      <c r="F1634" t="str">
        <f>VLOOKUP(A1634,Tabel1[[PrøveID]:[Longitude]],4,FALSE)</f>
        <v>Tjele Langsø (Sø i Tjele)</v>
      </c>
      <c r="G1634" s="24" t="str">
        <f>VLOOKUP(H1634,Datasæt_Analysesystemer!$D$3:$E$68,2,FALSE)</f>
        <v>Cyprinus carpio</v>
      </c>
      <c r="H1634" t="s">
        <v>807</v>
      </c>
      <c r="I1634" t="str">
        <f>VLOOKUP(H1634,Datasæt_Analysesystemer!$D$2:$F$68,3,FALSE)</f>
        <v>Invasiv</v>
      </c>
      <c r="J1634" t="s">
        <v>744</v>
      </c>
      <c r="K1634" t="s">
        <v>747</v>
      </c>
      <c r="L1634" t="s">
        <v>768</v>
      </c>
      <c r="M1634" t="str">
        <f t="shared" si="25"/>
        <v>Absent</v>
      </c>
    </row>
    <row r="1635" spans="1:13" x14ac:dyDescent="0.25">
      <c r="A1635" t="s">
        <v>1189</v>
      </c>
      <c r="B1635" t="str">
        <f>VLOOKUP(A1635,Tabel1[[PrøveID]:[Longitude]],3,FALSE)</f>
        <v>Miljøstyrelsen</v>
      </c>
      <c r="C1635" s="83" t="str">
        <f>VLOOKUP(A1635,Tabel1[[PrøveID]:[Longitude]],2,FALSE)</f>
        <v>30-04-2022</v>
      </c>
      <c r="D1635">
        <f>VLOOKUP(A1635,Tabel1[[PrøveID]:[Longitude]],5,FALSE)</f>
        <v>56.559539999999998</v>
      </c>
      <c r="E1635">
        <f>VLOOKUP(A1635,Tabel1[[PrøveID]:[Longitude]],6,FALSE)</f>
        <v>9.7122399999999995</v>
      </c>
      <c r="F1635" t="str">
        <f>VLOOKUP(A1635,Tabel1[[PrøveID]:[Longitude]],4,FALSE)</f>
        <v>Tjele Langsø (Sø i Tjele)</v>
      </c>
      <c r="G1635" s="24" t="str">
        <f>VLOOKUP(H1635,Datasæt_Analysesystemer!$D$3:$E$68,2,FALSE)</f>
        <v>Cyprinus carpio</v>
      </c>
      <c r="H1635" t="s">
        <v>807</v>
      </c>
      <c r="I1635" t="str">
        <f>VLOOKUP(H1635,Datasæt_Analysesystemer!$D$2:$F$68,3,FALSE)</f>
        <v>Invasiv</v>
      </c>
      <c r="J1635" t="s">
        <v>738</v>
      </c>
      <c r="K1635" t="s">
        <v>747</v>
      </c>
      <c r="L1635" t="s">
        <v>768</v>
      </c>
      <c r="M1635" t="str">
        <f t="shared" si="25"/>
        <v>Absent</v>
      </c>
    </row>
    <row r="1636" spans="1:13" x14ac:dyDescent="0.25">
      <c r="A1636" t="s">
        <v>1189</v>
      </c>
      <c r="B1636" t="str">
        <f>VLOOKUP(A1636,Tabel1[[PrøveID]:[Longitude]],3,FALSE)</f>
        <v>Miljøstyrelsen</v>
      </c>
      <c r="C1636" s="83" t="str">
        <f>VLOOKUP(A1636,Tabel1[[PrøveID]:[Longitude]],2,FALSE)</f>
        <v>30-04-2022</v>
      </c>
      <c r="D1636">
        <f>VLOOKUP(A1636,Tabel1[[PrøveID]:[Longitude]],5,FALSE)</f>
        <v>56.559539999999998</v>
      </c>
      <c r="E1636">
        <f>VLOOKUP(A1636,Tabel1[[PrøveID]:[Longitude]],6,FALSE)</f>
        <v>9.7122399999999995</v>
      </c>
      <c r="F1636" t="str">
        <f>VLOOKUP(A1636,Tabel1[[PrøveID]:[Longitude]],4,FALSE)</f>
        <v>Tjele Langsø (Sø i Tjele)</v>
      </c>
      <c r="G1636" s="24" t="str">
        <f>VLOOKUP(H1636,Datasæt_Analysesystemer!$D$3:$E$68,2,FALSE)</f>
        <v>Carassius auratus</v>
      </c>
      <c r="H1636" t="s">
        <v>1086</v>
      </c>
      <c r="I1636" t="str">
        <f>VLOOKUP(H1636,Datasæt_Analysesystemer!$D$2:$F$68,3,FALSE)</f>
        <v>Invasiv</v>
      </c>
      <c r="J1636" t="s">
        <v>744</v>
      </c>
      <c r="K1636" t="s">
        <v>747</v>
      </c>
      <c r="L1636" t="s">
        <v>768</v>
      </c>
      <c r="M1636" t="str">
        <f t="shared" si="25"/>
        <v>Absent</v>
      </c>
    </row>
    <row r="1637" spans="1:13" x14ac:dyDescent="0.25">
      <c r="A1637" t="s">
        <v>1189</v>
      </c>
      <c r="B1637" t="str">
        <f>VLOOKUP(A1637,Tabel1[[PrøveID]:[Longitude]],3,FALSE)</f>
        <v>Miljøstyrelsen</v>
      </c>
      <c r="C1637" s="83" t="str">
        <f>VLOOKUP(A1637,Tabel1[[PrøveID]:[Longitude]],2,FALSE)</f>
        <v>30-04-2022</v>
      </c>
      <c r="D1637">
        <f>VLOOKUP(A1637,Tabel1[[PrøveID]:[Longitude]],5,FALSE)</f>
        <v>56.559539999999998</v>
      </c>
      <c r="E1637">
        <f>VLOOKUP(A1637,Tabel1[[PrøveID]:[Longitude]],6,FALSE)</f>
        <v>9.7122399999999995</v>
      </c>
      <c r="F1637" t="str">
        <f>VLOOKUP(A1637,Tabel1[[PrøveID]:[Longitude]],4,FALSE)</f>
        <v>Tjele Langsø (Sø i Tjele)</v>
      </c>
      <c r="G1637" s="24" t="str">
        <f>VLOOKUP(H1637,Datasæt_Analysesystemer!$D$3:$E$68,2,FALSE)</f>
        <v>Carassius auratus</v>
      </c>
      <c r="H1637" t="s">
        <v>1086</v>
      </c>
      <c r="I1637" t="str">
        <f>VLOOKUP(H1637,Datasæt_Analysesystemer!$D$2:$F$68,3,FALSE)</f>
        <v>Invasiv</v>
      </c>
      <c r="J1637" t="s">
        <v>738</v>
      </c>
      <c r="K1637" t="s">
        <v>747</v>
      </c>
      <c r="L1637" t="s">
        <v>768</v>
      </c>
      <c r="M1637" t="str">
        <f t="shared" si="25"/>
        <v>Absent</v>
      </c>
    </row>
    <row r="1638" spans="1:13" x14ac:dyDescent="0.25">
      <c r="A1638" t="s">
        <v>1189</v>
      </c>
      <c r="B1638" t="str">
        <f>VLOOKUP(A1638,Tabel1[[PrøveID]:[Longitude]],3,FALSE)</f>
        <v>Miljøstyrelsen</v>
      </c>
      <c r="C1638" s="83" t="str">
        <f>VLOOKUP(A1638,Tabel1[[PrøveID]:[Longitude]],2,FALSE)</f>
        <v>30-04-2022</v>
      </c>
      <c r="D1638">
        <f>VLOOKUP(A1638,Tabel1[[PrøveID]:[Longitude]],5,FALSE)</f>
        <v>56.559539999999998</v>
      </c>
      <c r="E1638">
        <f>VLOOKUP(A1638,Tabel1[[PrøveID]:[Longitude]],6,FALSE)</f>
        <v>9.7122399999999995</v>
      </c>
      <c r="F1638" t="str">
        <f>VLOOKUP(A1638,Tabel1[[PrøveID]:[Longitude]],4,FALSE)</f>
        <v>Tjele Langsø (Sø i Tjele)</v>
      </c>
      <c r="G1638" s="24" t="str">
        <f>VLOOKUP(H1638,Datasæt_Analysesystemer!$D$3:$E$68,2,FALSE)</f>
        <v>Anguilla anguilla</v>
      </c>
      <c r="H1638" t="s">
        <v>1005</v>
      </c>
      <c r="I1638" t="str">
        <f>VLOOKUP(H1638,Datasæt_Analysesystemer!$D$2:$F$68,3,FALSE)</f>
        <v>Almindelig</v>
      </c>
      <c r="J1638" t="s">
        <v>738</v>
      </c>
      <c r="K1638" t="s">
        <v>747</v>
      </c>
      <c r="L1638" t="s">
        <v>768</v>
      </c>
      <c r="M1638" t="str">
        <f t="shared" si="25"/>
        <v>Absent</v>
      </c>
    </row>
    <row r="1639" spans="1:13" x14ac:dyDescent="0.25">
      <c r="A1639" t="s">
        <v>1189</v>
      </c>
      <c r="B1639" t="str">
        <f>VLOOKUP(A1639,Tabel1[[PrøveID]:[Longitude]],3,FALSE)</f>
        <v>Miljøstyrelsen</v>
      </c>
      <c r="C1639" s="83" t="str">
        <f>VLOOKUP(A1639,Tabel1[[PrøveID]:[Longitude]],2,FALSE)</f>
        <v>30-04-2022</v>
      </c>
      <c r="D1639">
        <f>VLOOKUP(A1639,Tabel1[[PrøveID]:[Longitude]],5,FALSE)</f>
        <v>56.559539999999998</v>
      </c>
      <c r="E1639">
        <f>VLOOKUP(A1639,Tabel1[[PrøveID]:[Longitude]],6,FALSE)</f>
        <v>9.7122399999999995</v>
      </c>
      <c r="F1639" t="str">
        <f>VLOOKUP(A1639,Tabel1[[PrøveID]:[Longitude]],4,FALSE)</f>
        <v>Tjele Langsø (Sø i Tjele)</v>
      </c>
      <c r="G1639" s="24" t="str">
        <f>VLOOKUP(H1639,Datasæt_Analysesystemer!$D$3:$E$68,2,FALSE)</f>
        <v>Anguilla anguilla</v>
      </c>
      <c r="H1639" t="s">
        <v>1005</v>
      </c>
      <c r="I1639" t="str">
        <f>VLOOKUP(H1639,Datasæt_Analysesystemer!$D$2:$F$68,3,FALSE)</f>
        <v>Almindelig</v>
      </c>
      <c r="J1639" t="s">
        <v>738</v>
      </c>
      <c r="K1639" t="s">
        <v>747</v>
      </c>
      <c r="L1639" t="s">
        <v>768</v>
      </c>
      <c r="M1639" t="str">
        <f t="shared" si="25"/>
        <v>Absent</v>
      </c>
    </row>
    <row r="1640" spans="1:13" x14ac:dyDescent="0.25">
      <c r="A1640" t="s">
        <v>1189</v>
      </c>
      <c r="B1640" t="str">
        <f>VLOOKUP(A1640,Tabel1[[PrøveID]:[Longitude]],3,FALSE)</f>
        <v>Miljøstyrelsen</v>
      </c>
      <c r="C1640" s="83" t="str">
        <f>VLOOKUP(A1640,Tabel1[[PrøveID]:[Longitude]],2,FALSE)</f>
        <v>30-04-2022</v>
      </c>
      <c r="D1640">
        <f>VLOOKUP(A1640,Tabel1[[PrøveID]:[Longitude]],5,FALSE)</f>
        <v>56.559539999999998</v>
      </c>
      <c r="E1640">
        <f>VLOOKUP(A1640,Tabel1[[PrøveID]:[Longitude]],6,FALSE)</f>
        <v>9.7122399999999995</v>
      </c>
      <c r="F1640" t="str">
        <f>VLOOKUP(A1640,Tabel1[[PrøveID]:[Longitude]],4,FALSE)</f>
        <v>Tjele Langsø (Sø i Tjele)</v>
      </c>
      <c r="G1640" s="24" t="str">
        <f>VLOOKUP(H1640,Datasæt_Analysesystemer!$D$3:$E$68,2,FALSE)</f>
        <v>Lissotriton vulgaris</v>
      </c>
      <c r="H1640" t="s">
        <v>1047</v>
      </c>
      <c r="I1640" t="str">
        <f>VLOOKUP(H1640,Datasæt_Analysesystemer!$D$2:$F$68,3,FALSE)</f>
        <v>Truet</v>
      </c>
      <c r="J1640" t="s">
        <v>744</v>
      </c>
      <c r="K1640" t="s">
        <v>747</v>
      </c>
      <c r="L1640" t="s">
        <v>768</v>
      </c>
      <c r="M1640" t="str">
        <f t="shared" si="25"/>
        <v>Absent</v>
      </c>
    </row>
    <row r="1641" spans="1:13" x14ac:dyDescent="0.25">
      <c r="A1641" t="s">
        <v>1189</v>
      </c>
      <c r="B1641" t="str">
        <f>VLOOKUP(A1641,Tabel1[[PrøveID]:[Longitude]],3,FALSE)</f>
        <v>Miljøstyrelsen</v>
      </c>
      <c r="C1641" s="83" t="str">
        <f>VLOOKUP(A1641,Tabel1[[PrøveID]:[Longitude]],2,FALSE)</f>
        <v>30-04-2022</v>
      </c>
      <c r="D1641">
        <f>VLOOKUP(A1641,Tabel1[[PrøveID]:[Longitude]],5,FALSE)</f>
        <v>56.559539999999998</v>
      </c>
      <c r="E1641">
        <f>VLOOKUP(A1641,Tabel1[[PrøveID]:[Longitude]],6,FALSE)</f>
        <v>9.7122399999999995</v>
      </c>
      <c r="F1641" t="str">
        <f>VLOOKUP(A1641,Tabel1[[PrøveID]:[Longitude]],4,FALSE)</f>
        <v>Tjele Langsø (Sø i Tjele)</v>
      </c>
      <c r="G1641" s="24" t="str">
        <f>VLOOKUP(H1641,Datasæt_Analysesystemer!$D$3:$E$68,2,FALSE)</f>
        <v>Lissotriton vulgaris</v>
      </c>
      <c r="H1641" t="s">
        <v>1047</v>
      </c>
      <c r="I1641" t="str">
        <f>VLOOKUP(H1641,Datasæt_Analysesystemer!$D$2:$F$68,3,FALSE)</f>
        <v>Truet</v>
      </c>
      <c r="J1641" t="s">
        <v>738</v>
      </c>
      <c r="K1641" t="s">
        <v>802</v>
      </c>
      <c r="L1641" t="s">
        <v>768</v>
      </c>
      <c r="M1641" t="str">
        <f t="shared" si="25"/>
        <v>Present_Ct&gt;41</v>
      </c>
    </row>
    <row r="1642" spans="1:13" x14ac:dyDescent="0.25">
      <c r="A1642" t="s">
        <v>1189</v>
      </c>
      <c r="B1642" t="str">
        <f>VLOOKUP(A1642,Tabel1[[PrøveID]:[Longitude]],3,FALSE)</f>
        <v>Miljøstyrelsen</v>
      </c>
      <c r="C1642" s="83" t="str">
        <f>VLOOKUP(A1642,Tabel1[[PrøveID]:[Longitude]],2,FALSE)</f>
        <v>30-04-2022</v>
      </c>
      <c r="D1642">
        <f>VLOOKUP(A1642,Tabel1[[PrøveID]:[Longitude]],5,FALSE)</f>
        <v>56.559539999999998</v>
      </c>
      <c r="E1642">
        <f>VLOOKUP(A1642,Tabel1[[PrøveID]:[Longitude]],6,FALSE)</f>
        <v>9.7122399999999995</v>
      </c>
      <c r="F1642" t="str">
        <f>VLOOKUP(A1642,Tabel1[[PrøveID]:[Longitude]],4,FALSE)</f>
        <v>Tjele Langsø (Sø i Tjele)</v>
      </c>
      <c r="G1642" s="24" t="str">
        <f>VLOOKUP(H1642,Datasæt_Analysesystemer!$D$3:$E$68,2,FALSE)</f>
        <v>Pacifastacus leniusculus</v>
      </c>
      <c r="H1642" t="s">
        <v>811</v>
      </c>
      <c r="I1642" t="str">
        <f>VLOOKUP(H1642,Datasæt_Analysesystemer!$D$2:$F$68,3,FALSE)</f>
        <v>Invasiv</v>
      </c>
      <c r="J1642" t="s">
        <v>738</v>
      </c>
      <c r="K1642" t="s">
        <v>747</v>
      </c>
      <c r="L1642" t="s">
        <v>768</v>
      </c>
      <c r="M1642" t="str">
        <f t="shared" si="25"/>
        <v>Absent</v>
      </c>
    </row>
    <row r="1643" spans="1:13" x14ac:dyDescent="0.25">
      <c r="A1643" t="s">
        <v>1189</v>
      </c>
      <c r="B1643" t="str">
        <f>VLOOKUP(A1643,Tabel1[[PrøveID]:[Longitude]],3,FALSE)</f>
        <v>Miljøstyrelsen</v>
      </c>
      <c r="C1643" s="83" t="str">
        <f>VLOOKUP(A1643,Tabel1[[PrøveID]:[Longitude]],2,FALSE)</f>
        <v>30-04-2022</v>
      </c>
      <c r="D1643">
        <f>VLOOKUP(A1643,Tabel1[[PrøveID]:[Longitude]],5,FALSE)</f>
        <v>56.559539999999998</v>
      </c>
      <c r="E1643">
        <f>VLOOKUP(A1643,Tabel1[[PrøveID]:[Longitude]],6,FALSE)</f>
        <v>9.7122399999999995</v>
      </c>
      <c r="F1643" t="str">
        <f>VLOOKUP(A1643,Tabel1[[PrøveID]:[Longitude]],4,FALSE)</f>
        <v>Tjele Langsø (Sø i Tjele)</v>
      </c>
      <c r="G1643" s="24" t="str">
        <f>VLOOKUP(H1643,Datasæt_Analysesystemer!$D$3:$E$68,2,FALSE)</f>
        <v>Pacifastacus leniusculus</v>
      </c>
      <c r="H1643" t="s">
        <v>811</v>
      </c>
      <c r="I1643" t="str">
        <f>VLOOKUP(H1643,Datasæt_Analysesystemer!$D$2:$F$68,3,FALSE)</f>
        <v>Invasiv</v>
      </c>
      <c r="J1643" t="s">
        <v>744</v>
      </c>
      <c r="K1643" t="s">
        <v>747</v>
      </c>
      <c r="L1643" t="s">
        <v>768</v>
      </c>
      <c r="M1643" t="str">
        <f t="shared" si="25"/>
        <v>Absent</v>
      </c>
    </row>
    <row r="1644" spans="1:13" x14ac:dyDescent="0.25">
      <c r="A1644" t="s">
        <v>1189</v>
      </c>
      <c r="B1644" t="str">
        <f>VLOOKUP(A1644,Tabel1[[PrøveID]:[Longitude]],3,FALSE)</f>
        <v>Miljøstyrelsen</v>
      </c>
      <c r="C1644" s="83" t="str">
        <f>VLOOKUP(A1644,Tabel1[[PrøveID]:[Longitude]],2,FALSE)</f>
        <v>30-04-2022</v>
      </c>
      <c r="D1644">
        <f>VLOOKUP(A1644,Tabel1[[PrøveID]:[Longitude]],5,FALSE)</f>
        <v>56.559539999999998</v>
      </c>
      <c r="E1644">
        <f>VLOOKUP(A1644,Tabel1[[PrøveID]:[Longitude]],6,FALSE)</f>
        <v>9.7122399999999995</v>
      </c>
      <c r="F1644" t="str">
        <f>VLOOKUP(A1644,Tabel1[[PrøveID]:[Longitude]],4,FALSE)</f>
        <v>Tjele Langsø (Sø i Tjele)</v>
      </c>
      <c r="G1644" s="24" t="str">
        <f>VLOOKUP(H1644,Datasæt_Analysesystemer!$D$3:$E$68,2,FALSE)</f>
        <v>Astacus leptodactylus</v>
      </c>
      <c r="H1644" t="s">
        <v>1012</v>
      </c>
      <c r="I1644" t="str">
        <f>VLOOKUP(H1644,Datasæt_Analysesystemer!$D$2:$F$68,3,FALSE)</f>
        <v>Invasiv</v>
      </c>
      <c r="J1644" t="s">
        <v>744</v>
      </c>
      <c r="K1644" t="s">
        <v>747</v>
      </c>
      <c r="L1644" t="s">
        <v>768</v>
      </c>
      <c r="M1644" t="str">
        <f t="shared" si="25"/>
        <v>Absent</v>
      </c>
    </row>
    <row r="1645" spans="1:13" x14ac:dyDescent="0.25">
      <c r="A1645" t="s">
        <v>1189</v>
      </c>
      <c r="B1645" t="str">
        <f>VLOOKUP(A1645,Tabel1[[PrøveID]:[Longitude]],3,FALSE)</f>
        <v>Miljøstyrelsen</v>
      </c>
      <c r="C1645" s="83" t="str">
        <f>VLOOKUP(A1645,Tabel1[[PrøveID]:[Longitude]],2,FALSE)</f>
        <v>30-04-2022</v>
      </c>
      <c r="D1645">
        <f>VLOOKUP(A1645,Tabel1[[PrøveID]:[Longitude]],5,FALSE)</f>
        <v>56.559539999999998</v>
      </c>
      <c r="E1645">
        <f>VLOOKUP(A1645,Tabel1[[PrøveID]:[Longitude]],6,FALSE)</f>
        <v>9.7122399999999995</v>
      </c>
      <c r="F1645" t="str">
        <f>VLOOKUP(A1645,Tabel1[[PrøveID]:[Longitude]],4,FALSE)</f>
        <v>Tjele Langsø (Sø i Tjele)</v>
      </c>
      <c r="G1645" s="24" t="str">
        <f>VLOOKUP(H1645,Datasæt_Analysesystemer!$D$3:$E$68,2,FALSE)</f>
        <v>Astacus leptodactylus</v>
      </c>
      <c r="H1645" t="s">
        <v>1012</v>
      </c>
      <c r="I1645" t="str">
        <f>VLOOKUP(H1645,Datasæt_Analysesystemer!$D$2:$F$68,3,FALSE)</f>
        <v>Invasiv</v>
      </c>
      <c r="J1645" t="s">
        <v>744</v>
      </c>
      <c r="K1645" t="s">
        <v>747</v>
      </c>
      <c r="L1645" t="s">
        <v>768</v>
      </c>
      <c r="M1645" t="str">
        <f t="shared" si="25"/>
        <v>Absent</v>
      </c>
    </row>
    <row r="1646" spans="1:13" x14ac:dyDescent="0.25">
      <c r="A1646" t="s">
        <v>1189</v>
      </c>
      <c r="B1646" t="str">
        <f>VLOOKUP(A1646,Tabel1[[PrøveID]:[Longitude]],3,FALSE)</f>
        <v>Miljøstyrelsen</v>
      </c>
      <c r="C1646" s="83" t="str">
        <f>VLOOKUP(A1646,Tabel1[[PrøveID]:[Longitude]],2,FALSE)</f>
        <v>30-04-2022</v>
      </c>
      <c r="D1646">
        <f>VLOOKUP(A1646,Tabel1[[PrøveID]:[Longitude]],5,FALSE)</f>
        <v>56.559539999999998</v>
      </c>
      <c r="E1646">
        <f>VLOOKUP(A1646,Tabel1[[PrøveID]:[Longitude]],6,FALSE)</f>
        <v>9.7122399999999995</v>
      </c>
      <c r="F1646" t="str">
        <f>VLOOKUP(A1646,Tabel1[[PrøveID]:[Longitude]],4,FALSE)</f>
        <v>Tjele Langsø (Sø i Tjele)</v>
      </c>
      <c r="G1646" s="24" t="str">
        <f>VLOOKUP(H1646,Datasæt_Analysesystemer!$D$3:$E$68,2,FALSE)</f>
        <v>Eriocheir sinensis</v>
      </c>
      <c r="H1646" t="s">
        <v>1031</v>
      </c>
      <c r="I1646" t="str">
        <f>VLOOKUP(H1646,Datasæt_Analysesystemer!$D$2:$F$68,3,FALSE)</f>
        <v>Invasiv</v>
      </c>
      <c r="J1646" t="s">
        <v>738</v>
      </c>
      <c r="K1646" t="s">
        <v>747</v>
      </c>
      <c r="L1646" t="s">
        <v>768</v>
      </c>
      <c r="M1646" t="str">
        <f t="shared" si="25"/>
        <v>Absent</v>
      </c>
    </row>
    <row r="1647" spans="1:13" x14ac:dyDescent="0.25">
      <c r="A1647" t="s">
        <v>1189</v>
      </c>
      <c r="B1647" t="str">
        <f>VLOOKUP(A1647,Tabel1[[PrøveID]:[Longitude]],3,FALSE)</f>
        <v>Miljøstyrelsen</v>
      </c>
      <c r="C1647" s="83" t="str">
        <f>VLOOKUP(A1647,Tabel1[[PrøveID]:[Longitude]],2,FALSE)</f>
        <v>30-04-2022</v>
      </c>
      <c r="D1647">
        <f>VLOOKUP(A1647,Tabel1[[PrøveID]:[Longitude]],5,FALSE)</f>
        <v>56.559539999999998</v>
      </c>
      <c r="E1647">
        <f>VLOOKUP(A1647,Tabel1[[PrøveID]:[Longitude]],6,FALSE)</f>
        <v>9.7122399999999995</v>
      </c>
      <c r="F1647" t="str">
        <f>VLOOKUP(A1647,Tabel1[[PrøveID]:[Longitude]],4,FALSE)</f>
        <v>Tjele Langsø (Sø i Tjele)</v>
      </c>
      <c r="G1647" s="24" t="str">
        <f>VLOOKUP(H1647,Datasæt_Analysesystemer!$D$3:$E$68,2,FALSE)</f>
        <v>Eriocheir sinensis</v>
      </c>
      <c r="H1647" t="s">
        <v>1031</v>
      </c>
      <c r="I1647" t="str">
        <f>VLOOKUP(H1647,Datasæt_Analysesystemer!$D$2:$F$68,3,FALSE)</f>
        <v>Invasiv</v>
      </c>
      <c r="J1647" t="s">
        <v>738</v>
      </c>
      <c r="K1647" t="s">
        <v>747</v>
      </c>
      <c r="L1647" t="s">
        <v>768</v>
      </c>
      <c r="M1647" t="str">
        <f t="shared" si="25"/>
        <v>Absent</v>
      </c>
    </row>
    <row r="1648" spans="1:13" x14ac:dyDescent="0.25">
      <c r="A1648" t="s">
        <v>1189</v>
      </c>
      <c r="B1648" t="str">
        <f>VLOOKUP(A1648,Tabel1[[PrøveID]:[Longitude]],3,FALSE)</f>
        <v>Miljøstyrelsen</v>
      </c>
      <c r="C1648" s="83" t="str">
        <f>VLOOKUP(A1648,Tabel1[[PrøveID]:[Longitude]],2,FALSE)</f>
        <v>30-04-2022</v>
      </c>
      <c r="D1648">
        <f>VLOOKUP(A1648,Tabel1[[PrøveID]:[Longitude]],5,FALSE)</f>
        <v>56.559539999999998</v>
      </c>
      <c r="E1648">
        <f>VLOOKUP(A1648,Tabel1[[PrøveID]:[Longitude]],6,FALSE)</f>
        <v>9.7122399999999995</v>
      </c>
      <c r="F1648" t="str">
        <f>VLOOKUP(A1648,Tabel1[[PrøveID]:[Longitude]],4,FALSE)</f>
        <v>Tjele Langsø (Sø i Tjele)</v>
      </c>
      <c r="G1648" s="24" t="str">
        <f>VLOOKUP(H1648,Datasæt_Analysesystemer!$D$3:$E$68,2,FALSE)</f>
        <v>Dytiscus latissimus</v>
      </c>
      <c r="H1648" t="s">
        <v>1264</v>
      </c>
      <c r="I1648" t="str">
        <f>VLOOKUP(H1648,Datasæt_Analysesystemer!$D$2:$F$68,3,FALSE)</f>
        <v>Sjælden</v>
      </c>
      <c r="J1648" t="s">
        <v>738</v>
      </c>
      <c r="K1648" t="s">
        <v>747</v>
      </c>
      <c r="L1648" t="s">
        <v>768</v>
      </c>
      <c r="M1648" t="str">
        <f t="shared" si="25"/>
        <v>Absent</v>
      </c>
    </row>
    <row r="1649" spans="1:13" x14ac:dyDescent="0.25">
      <c r="A1649" t="s">
        <v>1189</v>
      </c>
      <c r="B1649" t="str">
        <f>VLOOKUP(A1649,Tabel1[[PrøveID]:[Longitude]],3,FALSE)</f>
        <v>Miljøstyrelsen</v>
      </c>
      <c r="C1649" s="83" t="str">
        <f>VLOOKUP(A1649,Tabel1[[PrøveID]:[Longitude]],2,FALSE)</f>
        <v>30-04-2022</v>
      </c>
      <c r="D1649">
        <f>VLOOKUP(A1649,Tabel1[[PrøveID]:[Longitude]],5,FALSE)</f>
        <v>56.559539999999998</v>
      </c>
      <c r="E1649">
        <f>VLOOKUP(A1649,Tabel1[[PrøveID]:[Longitude]],6,FALSE)</f>
        <v>9.7122399999999995</v>
      </c>
      <c r="F1649" t="str">
        <f>VLOOKUP(A1649,Tabel1[[PrøveID]:[Longitude]],4,FALSE)</f>
        <v>Tjele Langsø (Sø i Tjele)</v>
      </c>
      <c r="G1649" s="24" t="str">
        <f>VLOOKUP(H1649,Datasæt_Analysesystemer!$D$3:$E$68,2,FALSE)</f>
        <v>Dytiscus latissimus</v>
      </c>
      <c r="H1649" t="s">
        <v>1264</v>
      </c>
      <c r="I1649" t="str">
        <f>VLOOKUP(H1649,Datasæt_Analysesystemer!$D$2:$F$68,3,FALSE)</f>
        <v>Sjælden</v>
      </c>
      <c r="J1649" t="s">
        <v>744</v>
      </c>
      <c r="K1649" t="s">
        <v>747</v>
      </c>
      <c r="L1649" t="s">
        <v>768</v>
      </c>
      <c r="M1649" t="str">
        <f t="shared" si="25"/>
        <v>Absent</v>
      </c>
    </row>
    <row r="1650" spans="1:13" x14ac:dyDescent="0.25">
      <c r="A1650" t="s">
        <v>1189</v>
      </c>
      <c r="B1650" t="str">
        <f>VLOOKUP(A1650,Tabel1[[PrøveID]:[Longitude]],3,FALSE)</f>
        <v>Miljøstyrelsen</v>
      </c>
      <c r="C1650" s="83" t="str">
        <f>VLOOKUP(A1650,Tabel1[[PrøveID]:[Longitude]],2,FALSE)</f>
        <v>30-04-2022</v>
      </c>
      <c r="D1650">
        <f>VLOOKUP(A1650,Tabel1[[PrøveID]:[Longitude]],5,FALSE)</f>
        <v>56.559539999999998</v>
      </c>
      <c r="E1650">
        <f>VLOOKUP(A1650,Tabel1[[PrøveID]:[Longitude]],6,FALSE)</f>
        <v>9.7122399999999995</v>
      </c>
      <c r="F1650" t="str">
        <f>VLOOKUP(A1650,Tabel1[[PrøveID]:[Longitude]],4,FALSE)</f>
        <v>Tjele Langsø (Sø i Tjele)</v>
      </c>
      <c r="G1650" s="24" t="str">
        <f>VLOOKUP(H1650,Datasæt_Analysesystemer!$D$3:$E$68,2,FALSE)</f>
        <v>Lutra lutra</v>
      </c>
      <c r="H1650" t="s">
        <v>818</v>
      </c>
      <c r="I1650" t="str">
        <f>VLOOKUP(H1650,Datasæt_Analysesystemer!$D$2:$F$68,3,FALSE)</f>
        <v>Almindelig</v>
      </c>
      <c r="J1650" t="s">
        <v>738</v>
      </c>
      <c r="K1650" t="s">
        <v>747</v>
      </c>
      <c r="L1650" t="s">
        <v>768</v>
      </c>
      <c r="M1650" t="str">
        <f t="shared" si="25"/>
        <v>Absent</v>
      </c>
    </row>
    <row r="1651" spans="1:13" x14ac:dyDescent="0.25">
      <c r="A1651" t="s">
        <v>1189</v>
      </c>
      <c r="B1651" t="str">
        <f>VLOOKUP(A1651,Tabel1[[PrøveID]:[Longitude]],3,FALSE)</f>
        <v>Miljøstyrelsen</v>
      </c>
      <c r="C1651" s="83" t="str">
        <f>VLOOKUP(A1651,Tabel1[[PrøveID]:[Longitude]],2,FALSE)</f>
        <v>30-04-2022</v>
      </c>
      <c r="D1651">
        <f>VLOOKUP(A1651,Tabel1[[PrøveID]:[Longitude]],5,FALSE)</f>
        <v>56.559539999999998</v>
      </c>
      <c r="E1651">
        <f>VLOOKUP(A1651,Tabel1[[PrøveID]:[Longitude]],6,FALSE)</f>
        <v>9.7122399999999995</v>
      </c>
      <c r="F1651" t="str">
        <f>VLOOKUP(A1651,Tabel1[[PrøveID]:[Longitude]],4,FALSE)</f>
        <v>Tjele Langsø (Sø i Tjele)</v>
      </c>
      <c r="G1651" s="24" t="str">
        <f>VLOOKUP(H1651,Datasæt_Analysesystemer!$D$3:$E$68,2,FALSE)</f>
        <v>Lutra lutra</v>
      </c>
      <c r="H1651" t="s">
        <v>818</v>
      </c>
      <c r="I1651" t="str">
        <f>VLOOKUP(H1651,Datasæt_Analysesystemer!$D$2:$F$68,3,FALSE)</f>
        <v>Almindelig</v>
      </c>
      <c r="J1651" t="s">
        <v>738</v>
      </c>
      <c r="K1651" t="s">
        <v>747</v>
      </c>
      <c r="L1651" t="s">
        <v>768</v>
      </c>
      <c r="M1651" t="str">
        <f t="shared" si="25"/>
        <v>Absent</v>
      </c>
    </row>
    <row r="1652" spans="1:13" x14ac:dyDescent="0.25">
      <c r="A1652" t="s">
        <v>772</v>
      </c>
      <c r="B1652" t="str">
        <f>VLOOKUP(A1652,Tabel1[[PrøveID]:[Longitude]],3,FALSE)</f>
        <v>DNA på Forkant</v>
      </c>
      <c r="C1652" s="83" t="str">
        <f>VLOOKUP(A1652,Tabel1[[PrøveID]:[Longitude]],2,FALSE)</f>
        <v>20-05-2022</v>
      </c>
      <c r="D1652">
        <f>VLOOKUP(A1652,Tabel1[[PrøveID]:[Longitude]],5,FALSE)</f>
        <v>56.661956500000002</v>
      </c>
      <c r="E1652">
        <f>VLOOKUP(A1652,Tabel1[[PrøveID]:[Longitude]],6,FALSE)</f>
        <v>9.3243998999999995</v>
      </c>
      <c r="F1652" t="str">
        <f>VLOOKUP(A1652,Tabel1[[PrøveID]:[Longitude]],4,FALSE)</f>
        <v>Lovns bredning</v>
      </c>
      <c r="G1652" s="24" t="str">
        <f>VLOOKUP(H1652,Datasæt_Analysesystemer!$D$3:$E$68,2,FALSE)</f>
        <v>Perca fluviatilis</v>
      </c>
      <c r="H1652" t="s">
        <v>804</v>
      </c>
      <c r="I1652" t="str">
        <f>VLOOKUP(H1652,Datasæt_Analysesystemer!$D$2:$F$68,3,FALSE)</f>
        <v>Almindelig</v>
      </c>
      <c r="J1652" t="s">
        <v>738</v>
      </c>
      <c r="K1652" t="s">
        <v>747</v>
      </c>
      <c r="L1652" t="s">
        <v>768</v>
      </c>
      <c r="M1652" t="str">
        <f t="shared" si="25"/>
        <v>Absent</v>
      </c>
    </row>
    <row r="1653" spans="1:13" x14ac:dyDescent="0.25">
      <c r="A1653" t="s">
        <v>772</v>
      </c>
      <c r="B1653" t="str">
        <f>VLOOKUP(A1653,Tabel1[[PrøveID]:[Longitude]],3,FALSE)</f>
        <v>DNA på Forkant</v>
      </c>
      <c r="C1653" s="83" t="str">
        <f>VLOOKUP(A1653,Tabel1[[PrøveID]:[Longitude]],2,FALSE)</f>
        <v>20-05-2022</v>
      </c>
      <c r="D1653">
        <f>VLOOKUP(A1653,Tabel1[[PrøveID]:[Longitude]],5,FALSE)</f>
        <v>56.661956500000002</v>
      </c>
      <c r="E1653">
        <f>VLOOKUP(A1653,Tabel1[[PrøveID]:[Longitude]],6,FALSE)</f>
        <v>9.3243998999999995</v>
      </c>
      <c r="F1653" t="str">
        <f>VLOOKUP(A1653,Tabel1[[PrøveID]:[Longitude]],4,FALSE)</f>
        <v>Lovns bredning</v>
      </c>
      <c r="G1653" s="24" t="str">
        <f>VLOOKUP(H1653,Datasæt_Analysesystemer!$D$3:$E$68,2,FALSE)</f>
        <v>Perca fluviatilis</v>
      </c>
      <c r="H1653" t="s">
        <v>804</v>
      </c>
      <c r="I1653" t="str">
        <f>VLOOKUP(H1653,Datasæt_Analysesystemer!$D$2:$F$68,3,FALSE)</f>
        <v>Almindelig</v>
      </c>
      <c r="J1653" t="s">
        <v>738</v>
      </c>
      <c r="K1653" t="s">
        <v>747</v>
      </c>
      <c r="L1653" t="s">
        <v>768</v>
      </c>
      <c r="M1653" t="str">
        <f t="shared" si="25"/>
        <v>Absent</v>
      </c>
    </row>
    <row r="1654" spans="1:13" x14ac:dyDescent="0.25">
      <c r="A1654" t="s">
        <v>772</v>
      </c>
      <c r="B1654" t="str">
        <f>VLOOKUP(A1654,Tabel1[[PrøveID]:[Longitude]],3,FALSE)</f>
        <v>DNA på Forkant</v>
      </c>
      <c r="C1654" s="83" t="str">
        <f>VLOOKUP(A1654,Tabel1[[PrøveID]:[Longitude]],2,FALSE)</f>
        <v>20-05-2022</v>
      </c>
      <c r="D1654">
        <f>VLOOKUP(A1654,Tabel1[[PrøveID]:[Longitude]],5,FALSE)</f>
        <v>56.661956500000002</v>
      </c>
      <c r="E1654">
        <f>VLOOKUP(A1654,Tabel1[[PrøveID]:[Longitude]],6,FALSE)</f>
        <v>9.3243998999999995</v>
      </c>
      <c r="F1654" t="str">
        <f>VLOOKUP(A1654,Tabel1[[PrøveID]:[Longitude]],4,FALSE)</f>
        <v>Lovns bredning</v>
      </c>
      <c r="G1654" s="24" t="str">
        <f>VLOOKUP(H1654,Datasæt_Analysesystemer!$D$3:$E$68,2,FALSE)</f>
        <v>Platichthys flesus</v>
      </c>
      <c r="H1654" t="s">
        <v>793</v>
      </c>
      <c r="I1654" t="str">
        <f>VLOOKUP(H1654,Datasæt_Analysesystemer!$D$2:$F$68,3,FALSE)</f>
        <v>Almindelig</v>
      </c>
      <c r="J1654" t="s">
        <v>744</v>
      </c>
      <c r="K1654" t="s">
        <v>802</v>
      </c>
      <c r="L1654" t="s">
        <v>741</v>
      </c>
      <c r="M1654" t="str">
        <f t="shared" si="25"/>
        <v>Present_Ct&lt;41</v>
      </c>
    </row>
    <row r="1655" spans="1:13" x14ac:dyDescent="0.25">
      <c r="A1655" t="s">
        <v>772</v>
      </c>
      <c r="B1655" t="str">
        <f>VLOOKUP(A1655,Tabel1[[PrøveID]:[Longitude]],3,FALSE)</f>
        <v>DNA på Forkant</v>
      </c>
      <c r="C1655" s="83" t="str">
        <f>VLOOKUP(A1655,Tabel1[[PrøveID]:[Longitude]],2,FALSE)</f>
        <v>20-05-2022</v>
      </c>
      <c r="D1655">
        <f>VLOOKUP(A1655,Tabel1[[PrøveID]:[Longitude]],5,FALSE)</f>
        <v>56.661956500000002</v>
      </c>
      <c r="E1655">
        <f>VLOOKUP(A1655,Tabel1[[PrøveID]:[Longitude]],6,FALSE)</f>
        <v>9.3243998999999995</v>
      </c>
      <c r="F1655" t="str">
        <f>VLOOKUP(A1655,Tabel1[[PrøveID]:[Longitude]],4,FALSE)</f>
        <v>Lovns bredning</v>
      </c>
      <c r="G1655" s="24" t="str">
        <f>VLOOKUP(H1655,Datasæt_Analysesystemer!$D$3:$E$68,2,FALSE)</f>
        <v>Platichthys flesus</v>
      </c>
      <c r="H1655" t="s">
        <v>793</v>
      </c>
      <c r="I1655" t="str">
        <f>VLOOKUP(H1655,Datasæt_Analysesystemer!$D$2:$F$68,3,FALSE)</f>
        <v>Almindelig</v>
      </c>
      <c r="J1655" t="s">
        <v>738</v>
      </c>
      <c r="K1655" t="s">
        <v>747</v>
      </c>
      <c r="L1655" t="s">
        <v>768</v>
      </c>
      <c r="M1655" t="str">
        <f t="shared" si="25"/>
        <v>Absent</v>
      </c>
    </row>
    <row r="1656" spans="1:13" x14ac:dyDescent="0.25">
      <c r="A1656" t="s">
        <v>772</v>
      </c>
      <c r="B1656" t="str">
        <f>VLOOKUP(A1656,Tabel1[[PrøveID]:[Longitude]],3,FALSE)</f>
        <v>DNA på Forkant</v>
      </c>
      <c r="C1656" s="83" t="str">
        <f>VLOOKUP(A1656,Tabel1[[PrøveID]:[Longitude]],2,FALSE)</f>
        <v>20-05-2022</v>
      </c>
      <c r="D1656">
        <f>VLOOKUP(A1656,Tabel1[[PrøveID]:[Longitude]],5,FALSE)</f>
        <v>56.661956500000002</v>
      </c>
      <c r="E1656">
        <f>VLOOKUP(A1656,Tabel1[[PrøveID]:[Longitude]],6,FALSE)</f>
        <v>9.3243998999999995</v>
      </c>
      <c r="F1656" t="str">
        <f>VLOOKUP(A1656,Tabel1[[PrøveID]:[Longitude]],4,FALSE)</f>
        <v>Lovns bredning</v>
      </c>
      <c r="G1656" s="24" t="str">
        <f>VLOOKUP(H1656,Datasæt_Analysesystemer!$D$3:$E$68,2,FALSE)</f>
        <v>Magallana gigas</v>
      </c>
      <c r="H1656" t="s">
        <v>1100</v>
      </c>
      <c r="I1656" t="str">
        <f>VLOOKUP(H1656,Datasæt_Analysesystemer!$D$2:$F$68,3,FALSE)</f>
        <v>Invasiv</v>
      </c>
      <c r="J1656" t="s">
        <v>738</v>
      </c>
      <c r="K1656" t="s">
        <v>747</v>
      </c>
      <c r="L1656" t="s">
        <v>768</v>
      </c>
      <c r="M1656" t="str">
        <f t="shared" si="25"/>
        <v>Absent</v>
      </c>
    </row>
    <row r="1657" spans="1:13" x14ac:dyDescent="0.25">
      <c r="A1657" t="s">
        <v>772</v>
      </c>
      <c r="B1657" t="str">
        <f>VLOOKUP(A1657,Tabel1[[PrøveID]:[Longitude]],3,FALSE)</f>
        <v>DNA på Forkant</v>
      </c>
      <c r="C1657" s="83" t="str">
        <f>VLOOKUP(A1657,Tabel1[[PrøveID]:[Longitude]],2,FALSE)</f>
        <v>20-05-2022</v>
      </c>
      <c r="D1657">
        <f>VLOOKUP(A1657,Tabel1[[PrøveID]:[Longitude]],5,FALSE)</f>
        <v>56.661956500000002</v>
      </c>
      <c r="E1657">
        <f>VLOOKUP(A1657,Tabel1[[PrøveID]:[Longitude]],6,FALSE)</f>
        <v>9.3243998999999995</v>
      </c>
      <c r="F1657" t="str">
        <f>VLOOKUP(A1657,Tabel1[[PrøveID]:[Longitude]],4,FALSE)</f>
        <v>Lovns bredning</v>
      </c>
      <c r="G1657" s="24" t="str">
        <f>VLOOKUP(H1657,Datasæt_Analysesystemer!$D$3:$E$68,2,FALSE)</f>
        <v>Magallana gigas</v>
      </c>
      <c r="H1657" t="s">
        <v>1100</v>
      </c>
      <c r="I1657" t="str">
        <f>VLOOKUP(H1657,Datasæt_Analysesystemer!$D$2:$F$68,3,FALSE)</f>
        <v>Invasiv</v>
      </c>
      <c r="J1657" t="s">
        <v>738</v>
      </c>
      <c r="K1657" t="s">
        <v>747</v>
      </c>
      <c r="L1657" t="s">
        <v>768</v>
      </c>
      <c r="M1657" t="str">
        <f t="shared" si="25"/>
        <v>Absent</v>
      </c>
    </row>
    <row r="1658" spans="1:13" x14ac:dyDescent="0.25">
      <c r="A1658" t="s">
        <v>772</v>
      </c>
      <c r="B1658" t="str">
        <f>VLOOKUP(A1658,Tabel1[[PrøveID]:[Longitude]],3,FALSE)</f>
        <v>DNA på Forkant</v>
      </c>
      <c r="C1658" s="83" t="str">
        <f>VLOOKUP(A1658,Tabel1[[PrøveID]:[Longitude]],2,FALSE)</f>
        <v>20-05-2022</v>
      </c>
      <c r="D1658">
        <f>VLOOKUP(A1658,Tabel1[[PrøveID]:[Longitude]],5,FALSE)</f>
        <v>56.661956500000002</v>
      </c>
      <c r="E1658">
        <f>VLOOKUP(A1658,Tabel1[[PrøveID]:[Longitude]],6,FALSE)</f>
        <v>9.3243998999999995</v>
      </c>
      <c r="F1658" t="str">
        <f>VLOOKUP(A1658,Tabel1[[PrøveID]:[Longitude]],4,FALSE)</f>
        <v>Lovns bredning</v>
      </c>
      <c r="G1658" s="24" t="str">
        <f>VLOOKUP(H1658,Datasæt_Analysesystemer!$D$3:$E$68,2,FALSE)</f>
        <v>Lutra lutra</v>
      </c>
      <c r="H1658" t="s">
        <v>818</v>
      </c>
      <c r="I1658" t="str">
        <f>VLOOKUP(H1658,Datasæt_Analysesystemer!$D$2:$F$68,3,FALSE)</f>
        <v>Almindelig</v>
      </c>
      <c r="J1658" t="s">
        <v>738</v>
      </c>
      <c r="K1658" t="s">
        <v>747</v>
      </c>
      <c r="L1658" t="s">
        <v>768</v>
      </c>
      <c r="M1658" t="str">
        <f t="shared" si="25"/>
        <v>Absent</v>
      </c>
    </row>
    <row r="1659" spans="1:13" x14ac:dyDescent="0.25">
      <c r="A1659" t="s">
        <v>772</v>
      </c>
      <c r="B1659" t="str">
        <f>VLOOKUP(A1659,Tabel1[[PrøveID]:[Longitude]],3,FALSE)</f>
        <v>DNA på Forkant</v>
      </c>
      <c r="C1659" s="83" t="str">
        <f>VLOOKUP(A1659,Tabel1[[PrøveID]:[Longitude]],2,FALSE)</f>
        <v>20-05-2022</v>
      </c>
      <c r="D1659">
        <f>VLOOKUP(A1659,Tabel1[[PrøveID]:[Longitude]],5,FALSE)</f>
        <v>56.661956500000002</v>
      </c>
      <c r="E1659">
        <f>VLOOKUP(A1659,Tabel1[[PrøveID]:[Longitude]],6,FALSE)</f>
        <v>9.3243998999999995</v>
      </c>
      <c r="F1659" t="str">
        <f>VLOOKUP(A1659,Tabel1[[PrøveID]:[Longitude]],4,FALSE)</f>
        <v>Lovns bredning</v>
      </c>
      <c r="G1659" s="24" t="str">
        <f>VLOOKUP(H1659,Datasæt_Analysesystemer!$D$3:$E$68,2,FALSE)</f>
        <v>Lutra lutra</v>
      </c>
      <c r="H1659" t="s">
        <v>818</v>
      </c>
      <c r="I1659" t="str">
        <f>VLOOKUP(H1659,Datasæt_Analysesystemer!$D$2:$F$68,3,FALSE)</f>
        <v>Almindelig</v>
      </c>
      <c r="J1659" t="s">
        <v>738</v>
      </c>
      <c r="K1659" t="s">
        <v>747</v>
      </c>
      <c r="L1659" t="s">
        <v>768</v>
      </c>
      <c r="M1659" t="str">
        <f t="shared" si="25"/>
        <v>Absent</v>
      </c>
    </row>
    <row r="1660" spans="1:13" x14ac:dyDescent="0.25">
      <c r="A1660" t="s">
        <v>772</v>
      </c>
      <c r="B1660" t="str">
        <f>VLOOKUP(A1660,Tabel1[[PrøveID]:[Longitude]],3,FALSE)</f>
        <v>DNA på Forkant</v>
      </c>
      <c r="C1660" s="83" t="str">
        <f>VLOOKUP(A1660,Tabel1[[PrøveID]:[Longitude]],2,FALSE)</f>
        <v>20-05-2022</v>
      </c>
      <c r="D1660">
        <f>VLOOKUP(A1660,Tabel1[[PrøveID]:[Longitude]],5,FALSE)</f>
        <v>56.661956500000002</v>
      </c>
      <c r="E1660">
        <f>VLOOKUP(A1660,Tabel1[[PrøveID]:[Longitude]],6,FALSE)</f>
        <v>9.3243998999999995</v>
      </c>
      <c r="F1660" t="str">
        <f>VLOOKUP(A1660,Tabel1[[PrøveID]:[Longitude]],4,FALSE)</f>
        <v>Lovns bredning</v>
      </c>
      <c r="G1660" s="24" t="str">
        <f>VLOOKUP(H1660,Datasæt_Analysesystemer!$D$3:$E$68,2,FALSE)</f>
        <v>Callinectes sapidus</v>
      </c>
      <c r="H1660" t="s">
        <v>989</v>
      </c>
      <c r="I1660" t="str">
        <f>VLOOKUP(H1660,Datasæt_Analysesystemer!$D$2:$F$68,3,FALSE)</f>
        <v>Invasiv</v>
      </c>
      <c r="J1660" t="s">
        <v>738</v>
      </c>
      <c r="K1660" t="s">
        <v>747</v>
      </c>
      <c r="L1660" t="s">
        <v>768</v>
      </c>
      <c r="M1660" t="str">
        <f t="shared" si="25"/>
        <v>Absent</v>
      </c>
    </row>
    <row r="1661" spans="1:13" x14ac:dyDescent="0.25">
      <c r="A1661" t="s">
        <v>772</v>
      </c>
      <c r="B1661" t="str">
        <f>VLOOKUP(A1661,Tabel1[[PrøveID]:[Longitude]],3,FALSE)</f>
        <v>DNA på Forkant</v>
      </c>
      <c r="C1661" s="83" t="str">
        <f>VLOOKUP(A1661,Tabel1[[PrøveID]:[Longitude]],2,FALSE)</f>
        <v>20-05-2022</v>
      </c>
      <c r="D1661">
        <f>VLOOKUP(A1661,Tabel1[[PrøveID]:[Longitude]],5,FALSE)</f>
        <v>56.661956500000002</v>
      </c>
      <c r="E1661">
        <f>VLOOKUP(A1661,Tabel1[[PrøveID]:[Longitude]],6,FALSE)</f>
        <v>9.3243998999999995</v>
      </c>
      <c r="F1661" t="str">
        <f>VLOOKUP(A1661,Tabel1[[PrøveID]:[Longitude]],4,FALSE)</f>
        <v>Lovns bredning</v>
      </c>
      <c r="G1661" s="24" t="str">
        <f>VLOOKUP(H1661,Datasæt_Analysesystemer!$D$3:$E$68,2,FALSE)</f>
        <v>Callinectes sapidus</v>
      </c>
      <c r="H1661" t="s">
        <v>989</v>
      </c>
      <c r="I1661" t="str">
        <f>VLOOKUP(H1661,Datasæt_Analysesystemer!$D$2:$F$68,3,FALSE)</f>
        <v>Invasiv</v>
      </c>
      <c r="J1661" t="s">
        <v>738</v>
      </c>
      <c r="K1661" t="s">
        <v>747</v>
      </c>
      <c r="L1661" t="s">
        <v>768</v>
      </c>
      <c r="M1661" t="str">
        <f t="shared" si="25"/>
        <v>Absent</v>
      </c>
    </row>
    <row r="1662" spans="1:13" x14ac:dyDescent="0.25">
      <c r="A1662" t="s">
        <v>772</v>
      </c>
      <c r="B1662" t="str">
        <f>VLOOKUP(A1662,Tabel1[[PrøveID]:[Longitude]],3,FALSE)</f>
        <v>DNA på Forkant</v>
      </c>
      <c r="C1662" s="83" t="str">
        <f>VLOOKUP(A1662,Tabel1[[PrøveID]:[Longitude]],2,FALSE)</f>
        <v>20-05-2022</v>
      </c>
      <c r="D1662">
        <f>VLOOKUP(A1662,Tabel1[[PrøveID]:[Longitude]],5,FALSE)</f>
        <v>56.661956500000002</v>
      </c>
      <c r="E1662">
        <f>VLOOKUP(A1662,Tabel1[[PrøveID]:[Longitude]],6,FALSE)</f>
        <v>9.3243998999999995</v>
      </c>
      <c r="F1662" t="str">
        <f>VLOOKUP(A1662,Tabel1[[PrøveID]:[Longitude]],4,FALSE)</f>
        <v>Lovns bredning</v>
      </c>
      <c r="G1662" s="24" t="str">
        <f>VLOOKUP(H1662,Datasæt_Analysesystemer!$D$3:$E$68,2,FALSE)</f>
        <v>Mnemiopsis leidyi</v>
      </c>
      <c r="H1662" t="s">
        <v>982</v>
      </c>
      <c r="I1662" t="str">
        <f>VLOOKUP(H1662,Datasæt_Analysesystemer!$D$2:$F$68,3,FALSE)</f>
        <v>Invasiv</v>
      </c>
      <c r="J1662" t="s">
        <v>744</v>
      </c>
      <c r="K1662" t="s">
        <v>747</v>
      </c>
      <c r="L1662" t="s">
        <v>768</v>
      </c>
      <c r="M1662" t="str">
        <f t="shared" si="25"/>
        <v>Absent</v>
      </c>
    </row>
    <row r="1663" spans="1:13" x14ac:dyDescent="0.25">
      <c r="A1663" t="s">
        <v>772</v>
      </c>
      <c r="B1663" t="str">
        <f>VLOOKUP(A1663,Tabel1[[PrøveID]:[Longitude]],3,FALSE)</f>
        <v>DNA på Forkant</v>
      </c>
      <c r="C1663" s="83" t="str">
        <f>VLOOKUP(A1663,Tabel1[[PrøveID]:[Longitude]],2,FALSE)</f>
        <v>20-05-2022</v>
      </c>
      <c r="D1663">
        <f>VLOOKUP(A1663,Tabel1[[PrøveID]:[Longitude]],5,FALSE)</f>
        <v>56.661956500000002</v>
      </c>
      <c r="E1663">
        <f>VLOOKUP(A1663,Tabel1[[PrøveID]:[Longitude]],6,FALSE)</f>
        <v>9.3243998999999995</v>
      </c>
      <c r="F1663" t="str">
        <f>VLOOKUP(A1663,Tabel1[[PrøveID]:[Longitude]],4,FALSE)</f>
        <v>Lovns bredning</v>
      </c>
      <c r="G1663" s="24" t="str">
        <f>VLOOKUP(H1663,Datasæt_Analysesystemer!$D$3:$E$68,2,FALSE)</f>
        <v>Mnemiopsis leidyi</v>
      </c>
      <c r="H1663" t="s">
        <v>982</v>
      </c>
      <c r="I1663" t="str">
        <f>VLOOKUP(H1663,Datasæt_Analysesystemer!$D$2:$F$68,3,FALSE)</f>
        <v>Invasiv</v>
      </c>
      <c r="J1663" t="s">
        <v>738</v>
      </c>
      <c r="K1663" t="s">
        <v>747</v>
      </c>
      <c r="L1663" t="s">
        <v>768</v>
      </c>
      <c r="M1663" t="str">
        <f t="shared" si="25"/>
        <v>Absent</v>
      </c>
    </row>
    <row r="1664" spans="1:13" x14ac:dyDescent="0.25">
      <c r="A1664" t="s">
        <v>772</v>
      </c>
      <c r="B1664" t="str">
        <f>VLOOKUP(A1664,Tabel1[[PrøveID]:[Longitude]],3,FALSE)</f>
        <v>DNA på Forkant</v>
      </c>
      <c r="C1664" s="83" t="str">
        <f>VLOOKUP(A1664,Tabel1[[PrøveID]:[Longitude]],2,FALSE)</f>
        <v>20-05-2022</v>
      </c>
      <c r="D1664">
        <f>VLOOKUP(A1664,Tabel1[[PrøveID]:[Longitude]],5,FALSE)</f>
        <v>56.661956500000002</v>
      </c>
      <c r="E1664">
        <f>VLOOKUP(A1664,Tabel1[[PrøveID]:[Longitude]],6,FALSE)</f>
        <v>9.3243998999999995</v>
      </c>
      <c r="F1664" t="str">
        <f>VLOOKUP(A1664,Tabel1[[PrøveID]:[Longitude]],4,FALSE)</f>
        <v>Lovns bredning</v>
      </c>
      <c r="G1664" s="24" t="str">
        <f>VLOOKUP(H1664,Datasæt_Analysesystemer!$D$3:$E$68,2,FALSE)</f>
        <v>Hemigrapsus takanoi</v>
      </c>
      <c r="H1664" t="s">
        <v>1098</v>
      </c>
      <c r="I1664" t="str">
        <f>VLOOKUP(H1664,Datasæt_Analysesystemer!$D$2:$F$68,3,FALSE)</f>
        <v>Invasiv</v>
      </c>
      <c r="J1664" t="s">
        <v>744</v>
      </c>
      <c r="K1664" t="s">
        <v>802</v>
      </c>
      <c r="L1664" t="s">
        <v>741</v>
      </c>
      <c r="M1664" t="str">
        <f t="shared" si="25"/>
        <v>Present_Ct&lt;41</v>
      </c>
    </row>
    <row r="1665" spans="1:13" x14ac:dyDescent="0.25">
      <c r="A1665" t="s">
        <v>772</v>
      </c>
      <c r="B1665" t="str">
        <f>VLOOKUP(A1665,Tabel1[[PrøveID]:[Longitude]],3,FALSE)</f>
        <v>DNA på Forkant</v>
      </c>
      <c r="C1665" s="83" t="str">
        <f>VLOOKUP(A1665,Tabel1[[PrøveID]:[Longitude]],2,FALSE)</f>
        <v>20-05-2022</v>
      </c>
      <c r="D1665">
        <f>VLOOKUP(A1665,Tabel1[[PrøveID]:[Longitude]],5,FALSE)</f>
        <v>56.661956500000002</v>
      </c>
      <c r="E1665">
        <f>VLOOKUP(A1665,Tabel1[[PrøveID]:[Longitude]],6,FALSE)</f>
        <v>9.3243998999999995</v>
      </c>
      <c r="F1665" t="str">
        <f>VLOOKUP(A1665,Tabel1[[PrøveID]:[Longitude]],4,FALSE)</f>
        <v>Lovns bredning</v>
      </c>
      <c r="G1665" s="24" t="str">
        <f>VLOOKUP(H1665,Datasæt_Analysesystemer!$D$3:$E$68,2,FALSE)</f>
        <v>Hemigrapsus takanoi</v>
      </c>
      <c r="H1665" t="s">
        <v>1098</v>
      </c>
      <c r="I1665" t="str">
        <f>VLOOKUP(H1665,Datasæt_Analysesystemer!$D$2:$F$68,3,FALSE)</f>
        <v>Invasiv</v>
      </c>
      <c r="J1665" t="s">
        <v>738</v>
      </c>
      <c r="K1665" t="s">
        <v>747</v>
      </c>
      <c r="L1665" t="s">
        <v>768</v>
      </c>
      <c r="M1665" t="str">
        <f t="shared" si="25"/>
        <v>Absent</v>
      </c>
    </row>
    <row r="1666" spans="1:13" x14ac:dyDescent="0.25">
      <c r="A1666" t="s">
        <v>772</v>
      </c>
      <c r="B1666" t="str">
        <f>VLOOKUP(A1666,Tabel1[[PrøveID]:[Longitude]],3,FALSE)</f>
        <v>DNA på Forkant</v>
      </c>
      <c r="C1666" s="83" t="str">
        <f>VLOOKUP(A1666,Tabel1[[PrøveID]:[Longitude]],2,FALSE)</f>
        <v>20-05-2022</v>
      </c>
      <c r="D1666">
        <f>VLOOKUP(A1666,Tabel1[[PrøveID]:[Longitude]],5,FALSE)</f>
        <v>56.661956500000002</v>
      </c>
      <c r="E1666">
        <f>VLOOKUP(A1666,Tabel1[[PrøveID]:[Longitude]],6,FALSE)</f>
        <v>9.3243998999999995</v>
      </c>
      <c r="F1666" t="str">
        <f>VLOOKUP(A1666,Tabel1[[PrøveID]:[Longitude]],4,FALSE)</f>
        <v>Lovns bredning</v>
      </c>
      <c r="G1666" s="24" t="str">
        <f>VLOOKUP(H1666,Datasæt_Analysesystemer!$D$3:$E$68,2,FALSE)</f>
        <v>Alexandrium ostenfeldii</v>
      </c>
      <c r="H1666" t="s">
        <v>1179</v>
      </c>
      <c r="I1666" t="str">
        <f>VLOOKUP(H1666,Datasæt_Analysesystemer!$D$2:$F$68,3,FALSE)</f>
        <v>Toksisk</v>
      </c>
      <c r="J1666" t="s">
        <v>738</v>
      </c>
      <c r="K1666" t="s">
        <v>802</v>
      </c>
      <c r="L1666" t="s">
        <v>741</v>
      </c>
      <c r="M1666" t="str">
        <f t="shared" ref="M1666:M1729" si="26">IF(K1666="Present",K1666&amp;"_"&amp;L1666,K1666)</f>
        <v>Present_Ct&lt;41</v>
      </c>
    </row>
    <row r="1667" spans="1:13" x14ac:dyDescent="0.25">
      <c r="A1667" t="s">
        <v>772</v>
      </c>
      <c r="B1667" t="str">
        <f>VLOOKUP(A1667,Tabel1[[PrøveID]:[Longitude]],3,FALSE)</f>
        <v>DNA på Forkant</v>
      </c>
      <c r="C1667" s="83" t="str">
        <f>VLOOKUP(A1667,Tabel1[[PrøveID]:[Longitude]],2,FALSE)</f>
        <v>20-05-2022</v>
      </c>
      <c r="D1667">
        <f>VLOOKUP(A1667,Tabel1[[PrøveID]:[Longitude]],5,FALSE)</f>
        <v>56.661956500000002</v>
      </c>
      <c r="E1667">
        <f>VLOOKUP(A1667,Tabel1[[PrøveID]:[Longitude]],6,FALSE)</f>
        <v>9.3243998999999995</v>
      </c>
      <c r="F1667" t="str">
        <f>VLOOKUP(A1667,Tabel1[[PrøveID]:[Longitude]],4,FALSE)</f>
        <v>Lovns bredning</v>
      </c>
      <c r="G1667" s="24" t="str">
        <f>VLOOKUP(H1667,Datasæt_Analysesystemer!$D$3:$E$68,2,FALSE)</f>
        <v>Alexandrium ostenfeldii</v>
      </c>
      <c r="H1667" t="s">
        <v>1179</v>
      </c>
      <c r="I1667" t="str">
        <f>VLOOKUP(H1667,Datasæt_Analysesystemer!$D$2:$F$68,3,FALSE)</f>
        <v>Toksisk</v>
      </c>
      <c r="J1667" t="s">
        <v>744</v>
      </c>
      <c r="K1667" t="s">
        <v>747</v>
      </c>
      <c r="L1667" t="s">
        <v>768</v>
      </c>
      <c r="M1667" t="str">
        <f t="shared" si="26"/>
        <v>Absent</v>
      </c>
    </row>
    <row r="1668" spans="1:13" x14ac:dyDescent="0.25">
      <c r="A1668" t="s">
        <v>772</v>
      </c>
      <c r="B1668" t="str">
        <f>VLOOKUP(A1668,Tabel1[[PrøveID]:[Longitude]],3,FALSE)</f>
        <v>DNA på Forkant</v>
      </c>
      <c r="C1668" s="83" t="str">
        <f>VLOOKUP(A1668,Tabel1[[PrøveID]:[Longitude]],2,FALSE)</f>
        <v>20-05-2022</v>
      </c>
      <c r="D1668">
        <f>VLOOKUP(A1668,Tabel1[[PrøveID]:[Longitude]],5,FALSE)</f>
        <v>56.661956500000002</v>
      </c>
      <c r="E1668">
        <f>VLOOKUP(A1668,Tabel1[[PrøveID]:[Longitude]],6,FALSE)</f>
        <v>9.3243998999999995</v>
      </c>
      <c r="F1668" t="str">
        <f>VLOOKUP(A1668,Tabel1[[PrøveID]:[Longitude]],4,FALSE)</f>
        <v>Lovns bredning</v>
      </c>
      <c r="G1668" s="24" t="str">
        <f>VLOOKUP(H1668,Datasæt_Analysesystemer!$D$3:$E$68,2,FALSE)</f>
        <v>Prymnesium parvum</v>
      </c>
      <c r="H1668" t="s">
        <v>1180</v>
      </c>
      <c r="I1668" t="str">
        <f>VLOOKUP(H1668,Datasæt_Analysesystemer!$D$2:$F$68,3,FALSE)</f>
        <v>Toksisk</v>
      </c>
      <c r="J1668" t="s">
        <v>738</v>
      </c>
      <c r="K1668" t="s">
        <v>747</v>
      </c>
      <c r="L1668" t="s">
        <v>768</v>
      </c>
      <c r="M1668" t="str">
        <f t="shared" si="26"/>
        <v>Absent</v>
      </c>
    </row>
    <row r="1669" spans="1:13" x14ac:dyDescent="0.25">
      <c r="A1669" t="s">
        <v>772</v>
      </c>
      <c r="B1669" t="str">
        <f>VLOOKUP(A1669,Tabel1[[PrøveID]:[Longitude]],3,FALSE)</f>
        <v>DNA på Forkant</v>
      </c>
      <c r="C1669" s="83" t="str">
        <f>VLOOKUP(A1669,Tabel1[[PrøveID]:[Longitude]],2,FALSE)</f>
        <v>20-05-2022</v>
      </c>
      <c r="D1669">
        <f>VLOOKUP(A1669,Tabel1[[PrøveID]:[Longitude]],5,FALSE)</f>
        <v>56.661956500000002</v>
      </c>
      <c r="E1669">
        <f>VLOOKUP(A1669,Tabel1[[PrøveID]:[Longitude]],6,FALSE)</f>
        <v>9.3243998999999995</v>
      </c>
      <c r="F1669" t="str">
        <f>VLOOKUP(A1669,Tabel1[[PrøveID]:[Longitude]],4,FALSE)</f>
        <v>Lovns bredning</v>
      </c>
      <c r="G1669" s="24" t="str">
        <f>VLOOKUP(H1669,Datasæt_Analysesystemer!$D$3:$E$68,2,FALSE)</f>
        <v>Prymnesium parvum</v>
      </c>
      <c r="H1669" t="s">
        <v>1180</v>
      </c>
      <c r="I1669" t="str">
        <f>VLOOKUP(H1669,Datasæt_Analysesystemer!$D$2:$F$68,3,FALSE)</f>
        <v>Toksisk</v>
      </c>
      <c r="J1669" t="s">
        <v>738</v>
      </c>
      <c r="K1669" t="s">
        <v>747</v>
      </c>
      <c r="L1669" t="s">
        <v>768</v>
      </c>
      <c r="M1669" t="str">
        <f t="shared" si="26"/>
        <v>Absent</v>
      </c>
    </row>
    <row r="1670" spans="1:13" x14ac:dyDescent="0.25">
      <c r="A1670" t="s">
        <v>772</v>
      </c>
      <c r="B1670" t="str">
        <f>VLOOKUP(A1670,Tabel1[[PrøveID]:[Longitude]],3,FALSE)</f>
        <v>DNA på Forkant</v>
      </c>
      <c r="C1670" s="83" t="str">
        <f>VLOOKUP(A1670,Tabel1[[PrøveID]:[Longitude]],2,FALSE)</f>
        <v>20-05-2022</v>
      </c>
      <c r="D1670">
        <f>VLOOKUP(A1670,Tabel1[[PrøveID]:[Longitude]],5,FALSE)</f>
        <v>56.661956500000002</v>
      </c>
      <c r="E1670">
        <f>VLOOKUP(A1670,Tabel1[[PrøveID]:[Longitude]],6,FALSE)</f>
        <v>9.3243998999999995</v>
      </c>
      <c r="F1670" t="str">
        <f>VLOOKUP(A1670,Tabel1[[PrøveID]:[Longitude]],4,FALSE)</f>
        <v>Lovns bredning</v>
      </c>
      <c r="G1670" s="24" t="str">
        <f>VLOOKUP(H1670,Datasæt_Analysesystemer!$D$3:$E$68,2,FALSE)</f>
        <v>Mya arenaria</v>
      </c>
      <c r="H1670" t="s">
        <v>795</v>
      </c>
      <c r="I1670" t="str">
        <f>VLOOKUP(H1670,Datasæt_Analysesystemer!$D$2:$F$68,3,FALSE)</f>
        <v>Almindelig</v>
      </c>
      <c r="J1670" t="s">
        <v>738</v>
      </c>
      <c r="K1670" t="s">
        <v>747</v>
      </c>
      <c r="L1670" t="s">
        <v>768</v>
      </c>
      <c r="M1670" t="str">
        <f t="shared" si="26"/>
        <v>Absent</v>
      </c>
    </row>
    <row r="1671" spans="1:13" x14ac:dyDescent="0.25">
      <c r="A1671" t="s">
        <v>772</v>
      </c>
      <c r="B1671" t="str">
        <f>VLOOKUP(A1671,Tabel1[[PrøveID]:[Longitude]],3,FALSE)</f>
        <v>DNA på Forkant</v>
      </c>
      <c r="C1671" s="83" t="str">
        <f>VLOOKUP(A1671,Tabel1[[PrøveID]:[Longitude]],2,FALSE)</f>
        <v>20-05-2022</v>
      </c>
      <c r="D1671">
        <f>VLOOKUP(A1671,Tabel1[[PrøveID]:[Longitude]],5,FALSE)</f>
        <v>56.661956500000002</v>
      </c>
      <c r="E1671">
        <f>VLOOKUP(A1671,Tabel1[[PrøveID]:[Longitude]],6,FALSE)</f>
        <v>9.3243998999999995</v>
      </c>
      <c r="F1671" t="str">
        <f>VLOOKUP(A1671,Tabel1[[PrøveID]:[Longitude]],4,FALSE)</f>
        <v>Lovns bredning</v>
      </c>
      <c r="G1671" s="24" t="str">
        <f>VLOOKUP(H1671,Datasæt_Analysesystemer!$D$3:$E$68,2,FALSE)</f>
        <v>Mya arenaria</v>
      </c>
      <c r="H1671" t="s">
        <v>795</v>
      </c>
      <c r="I1671" t="str">
        <f>VLOOKUP(H1671,Datasæt_Analysesystemer!$D$2:$F$68,3,FALSE)</f>
        <v>Almindelig</v>
      </c>
      <c r="J1671" t="s">
        <v>738</v>
      </c>
      <c r="K1671" t="s">
        <v>802</v>
      </c>
      <c r="L1671" t="s">
        <v>741</v>
      </c>
      <c r="M1671" t="str">
        <f t="shared" si="26"/>
        <v>Present_Ct&lt;41</v>
      </c>
    </row>
    <row r="1672" spans="1:13" x14ac:dyDescent="0.25">
      <c r="A1672" t="s">
        <v>772</v>
      </c>
      <c r="B1672" t="str">
        <f>VLOOKUP(A1672,Tabel1[[PrøveID]:[Longitude]],3,FALSE)</f>
        <v>DNA på Forkant</v>
      </c>
      <c r="C1672" s="83" t="str">
        <f>VLOOKUP(A1672,Tabel1[[PrøveID]:[Longitude]],2,FALSE)</f>
        <v>20-05-2022</v>
      </c>
      <c r="D1672">
        <f>VLOOKUP(A1672,Tabel1[[PrøveID]:[Longitude]],5,FALSE)</f>
        <v>56.661956500000002</v>
      </c>
      <c r="E1672">
        <f>VLOOKUP(A1672,Tabel1[[PrøveID]:[Longitude]],6,FALSE)</f>
        <v>9.3243998999999995</v>
      </c>
      <c r="F1672" t="str">
        <f>VLOOKUP(A1672,Tabel1[[PrøveID]:[Longitude]],4,FALSE)</f>
        <v>Lovns bredning</v>
      </c>
      <c r="G1672" s="24" t="str">
        <f>VLOOKUP(H1672,Datasæt_Analysesystemer!$D$3:$E$68,2,FALSE)</f>
        <v>Anguilla anguilla</v>
      </c>
      <c r="H1672" t="s">
        <v>1005</v>
      </c>
      <c r="I1672" t="str">
        <f>VLOOKUP(H1672,Datasæt_Analysesystemer!$D$2:$F$68,3,FALSE)</f>
        <v>Almindelig</v>
      </c>
      <c r="J1672" t="s">
        <v>738</v>
      </c>
      <c r="K1672" t="s">
        <v>747</v>
      </c>
      <c r="L1672" t="s">
        <v>768</v>
      </c>
      <c r="M1672" t="str">
        <f t="shared" si="26"/>
        <v>Absent</v>
      </c>
    </row>
    <row r="1673" spans="1:13" x14ac:dyDescent="0.25">
      <c r="A1673" t="s">
        <v>772</v>
      </c>
      <c r="B1673" t="str">
        <f>VLOOKUP(A1673,Tabel1[[PrøveID]:[Longitude]],3,FALSE)</f>
        <v>DNA på Forkant</v>
      </c>
      <c r="C1673" s="83" t="str">
        <f>VLOOKUP(A1673,Tabel1[[PrøveID]:[Longitude]],2,FALSE)</f>
        <v>20-05-2022</v>
      </c>
      <c r="D1673">
        <f>VLOOKUP(A1673,Tabel1[[PrøveID]:[Longitude]],5,FALSE)</f>
        <v>56.661956500000002</v>
      </c>
      <c r="E1673">
        <f>VLOOKUP(A1673,Tabel1[[PrøveID]:[Longitude]],6,FALSE)</f>
        <v>9.3243998999999995</v>
      </c>
      <c r="F1673" t="str">
        <f>VLOOKUP(A1673,Tabel1[[PrøveID]:[Longitude]],4,FALSE)</f>
        <v>Lovns bredning</v>
      </c>
      <c r="G1673" s="24" t="str">
        <f>VLOOKUP(H1673,Datasæt_Analysesystemer!$D$3:$E$68,2,FALSE)</f>
        <v>Anguilla anguilla</v>
      </c>
      <c r="H1673" t="s">
        <v>1005</v>
      </c>
      <c r="I1673" t="str">
        <f>VLOOKUP(H1673,Datasæt_Analysesystemer!$D$2:$F$68,3,FALSE)</f>
        <v>Almindelig</v>
      </c>
      <c r="J1673" t="s">
        <v>744</v>
      </c>
      <c r="K1673" t="s">
        <v>747</v>
      </c>
      <c r="L1673" t="s">
        <v>768</v>
      </c>
      <c r="M1673" t="str">
        <f t="shared" si="26"/>
        <v>Absent</v>
      </c>
    </row>
    <row r="1674" spans="1:13" x14ac:dyDescent="0.25">
      <c r="A1674" t="s">
        <v>772</v>
      </c>
      <c r="B1674" t="str">
        <f>VLOOKUP(A1674,Tabel1[[PrøveID]:[Longitude]],3,FALSE)</f>
        <v>DNA på Forkant</v>
      </c>
      <c r="C1674" s="83" t="str">
        <f>VLOOKUP(A1674,Tabel1[[PrøveID]:[Longitude]],2,FALSE)</f>
        <v>20-05-2022</v>
      </c>
      <c r="D1674">
        <f>VLOOKUP(A1674,Tabel1[[PrøveID]:[Longitude]],5,FALSE)</f>
        <v>56.661956500000002</v>
      </c>
      <c r="E1674">
        <f>VLOOKUP(A1674,Tabel1[[PrøveID]:[Longitude]],6,FALSE)</f>
        <v>9.3243998999999995</v>
      </c>
      <c r="F1674" t="str">
        <f>VLOOKUP(A1674,Tabel1[[PrøveID]:[Longitude]],4,FALSE)</f>
        <v>Lovns bredning</v>
      </c>
      <c r="G1674" s="24" t="str">
        <f>VLOOKUP(H1674,Datasæt_Analysesystemer!$D$3:$E$68,2,FALSE)</f>
        <v>Neogobius melanostomus</v>
      </c>
      <c r="H1674" t="s">
        <v>1089</v>
      </c>
      <c r="I1674" t="str">
        <f>VLOOKUP(H1674,Datasæt_Analysesystemer!$D$2:$F$68,3,FALSE)</f>
        <v>Invasiv</v>
      </c>
      <c r="J1674" t="s">
        <v>738</v>
      </c>
      <c r="K1674" t="s">
        <v>747</v>
      </c>
      <c r="L1674" t="s">
        <v>768</v>
      </c>
      <c r="M1674" t="str">
        <f t="shared" si="26"/>
        <v>Absent</v>
      </c>
    </row>
    <row r="1675" spans="1:13" x14ac:dyDescent="0.25">
      <c r="A1675" t="s">
        <v>772</v>
      </c>
      <c r="B1675" t="str">
        <f>VLOOKUP(A1675,Tabel1[[PrøveID]:[Longitude]],3,FALSE)</f>
        <v>DNA på Forkant</v>
      </c>
      <c r="C1675" s="83" t="str">
        <f>VLOOKUP(A1675,Tabel1[[PrøveID]:[Longitude]],2,FALSE)</f>
        <v>20-05-2022</v>
      </c>
      <c r="D1675">
        <f>VLOOKUP(A1675,Tabel1[[PrøveID]:[Longitude]],5,FALSE)</f>
        <v>56.661956500000002</v>
      </c>
      <c r="E1675">
        <f>VLOOKUP(A1675,Tabel1[[PrøveID]:[Longitude]],6,FALSE)</f>
        <v>9.3243998999999995</v>
      </c>
      <c r="F1675" t="str">
        <f>VLOOKUP(A1675,Tabel1[[PrøveID]:[Longitude]],4,FALSE)</f>
        <v>Lovns bredning</v>
      </c>
      <c r="G1675" s="24" t="str">
        <f>VLOOKUP(H1675,Datasæt_Analysesystemer!$D$3:$E$68,2,FALSE)</f>
        <v>Neogobius melanostomus</v>
      </c>
      <c r="H1675" t="s">
        <v>1089</v>
      </c>
      <c r="I1675" t="str">
        <f>VLOOKUP(H1675,Datasæt_Analysesystemer!$D$2:$F$68,3,FALSE)</f>
        <v>Invasiv</v>
      </c>
      <c r="J1675" t="s">
        <v>738</v>
      </c>
      <c r="K1675" t="s">
        <v>747</v>
      </c>
      <c r="L1675" t="s">
        <v>768</v>
      </c>
      <c r="M1675" t="str">
        <f t="shared" si="26"/>
        <v>Absent</v>
      </c>
    </row>
    <row r="1676" spans="1:13" x14ac:dyDescent="0.25">
      <c r="A1676" t="s">
        <v>816</v>
      </c>
      <c r="B1676" t="str">
        <f>VLOOKUP(A1676,Tabel1[[PrøveID]:[Longitude]],3,FALSE)</f>
        <v>Miljøstyrelsen</v>
      </c>
      <c r="C1676" s="83" t="str">
        <f>VLOOKUP(A1676,Tabel1[[PrøveID]:[Longitude]],2,FALSE)</f>
        <v>12-05-2022</v>
      </c>
      <c r="D1676">
        <f>VLOOKUP(A1676,Tabel1[[PrøveID]:[Longitude]],5,FALSE)</f>
        <v>55.650956000000001</v>
      </c>
      <c r="E1676">
        <f>VLOOKUP(A1676,Tabel1[[PrøveID]:[Longitude]],6,FALSE)</f>
        <v>12.076515000000001</v>
      </c>
      <c r="F1676" t="str">
        <f>VLOOKUP(A1676,Tabel1[[PrøveID]:[Longitude]],4,FALSE)</f>
        <v>Roskilde Fjord</v>
      </c>
      <c r="G1676" s="24" t="str">
        <f>VLOOKUP(H1676,Datasæt_Analysesystemer!$D$3:$E$68,2,FALSE)</f>
        <v>Platichthys flesus</v>
      </c>
      <c r="H1676" t="s">
        <v>793</v>
      </c>
      <c r="I1676" t="str">
        <f>VLOOKUP(H1676,Datasæt_Analysesystemer!$D$2:$F$68,3,FALSE)</f>
        <v>Almindelig</v>
      </c>
      <c r="J1676" t="s">
        <v>738</v>
      </c>
      <c r="K1676" t="s">
        <v>747</v>
      </c>
      <c r="L1676" t="s">
        <v>768</v>
      </c>
      <c r="M1676" t="str">
        <f t="shared" si="26"/>
        <v>Absent</v>
      </c>
    </row>
    <row r="1677" spans="1:13" x14ac:dyDescent="0.25">
      <c r="A1677" t="s">
        <v>816</v>
      </c>
      <c r="B1677" t="str">
        <f>VLOOKUP(A1677,Tabel1[[PrøveID]:[Longitude]],3,FALSE)</f>
        <v>Miljøstyrelsen</v>
      </c>
      <c r="C1677" s="83" t="str">
        <f>VLOOKUP(A1677,Tabel1[[PrøveID]:[Longitude]],2,FALSE)</f>
        <v>12-05-2022</v>
      </c>
      <c r="D1677">
        <f>VLOOKUP(A1677,Tabel1[[PrøveID]:[Longitude]],5,FALSE)</f>
        <v>55.650956000000001</v>
      </c>
      <c r="E1677">
        <f>VLOOKUP(A1677,Tabel1[[PrøveID]:[Longitude]],6,FALSE)</f>
        <v>12.076515000000001</v>
      </c>
      <c r="F1677" t="str">
        <f>VLOOKUP(A1677,Tabel1[[PrøveID]:[Longitude]],4,FALSE)</f>
        <v>Roskilde Fjord</v>
      </c>
      <c r="G1677" s="24" t="str">
        <f>VLOOKUP(H1677,Datasæt_Analysesystemer!$D$3:$E$68,2,FALSE)</f>
        <v>Platichthys flesus</v>
      </c>
      <c r="H1677" t="s">
        <v>793</v>
      </c>
      <c r="I1677" t="str">
        <f>VLOOKUP(H1677,Datasæt_Analysesystemer!$D$2:$F$68,3,FALSE)</f>
        <v>Almindelig</v>
      </c>
      <c r="J1677" t="s">
        <v>744</v>
      </c>
      <c r="K1677" t="s">
        <v>802</v>
      </c>
      <c r="L1677" t="s">
        <v>741</v>
      </c>
      <c r="M1677" t="str">
        <f t="shared" si="26"/>
        <v>Present_Ct&lt;41</v>
      </c>
    </row>
    <row r="1678" spans="1:13" x14ac:dyDescent="0.25">
      <c r="A1678" t="s">
        <v>816</v>
      </c>
      <c r="B1678" t="str">
        <f>VLOOKUP(A1678,Tabel1[[PrøveID]:[Longitude]],3,FALSE)</f>
        <v>Miljøstyrelsen</v>
      </c>
      <c r="C1678" s="83" t="str">
        <f>VLOOKUP(A1678,Tabel1[[PrøveID]:[Longitude]],2,FALSE)</f>
        <v>12-05-2022</v>
      </c>
      <c r="D1678">
        <f>VLOOKUP(A1678,Tabel1[[PrøveID]:[Longitude]],5,FALSE)</f>
        <v>55.650956000000001</v>
      </c>
      <c r="E1678">
        <f>VLOOKUP(A1678,Tabel1[[PrøveID]:[Longitude]],6,FALSE)</f>
        <v>12.076515000000001</v>
      </c>
      <c r="F1678" t="str">
        <f>VLOOKUP(A1678,Tabel1[[PrøveID]:[Longitude]],4,FALSE)</f>
        <v>Roskilde Fjord</v>
      </c>
      <c r="G1678" s="24" t="str">
        <f>VLOOKUP(H1678,Datasæt_Analysesystemer!$D$3:$E$68,2,FALSE)</f>
        <v>Gadus morhua</v>
      </c>
      <c r="H1678" t="s">
        <v>794</v>
      </c>
      <c r="I1678" t="str">
        <f>VLOOKUP(H1678,Datasæt_Analysesystemer!$D$2:$F$68,3,FALSE)</f>
        <v>Almindelig</v>
      </c>
      <c r="J1678" t="s">
        <v>738</v>
      </c>
      <c r="K1678" t="s">
        <v>747</v>
      </c>
      <c r="L1678" t="s">
        <v>768</v>
      </c>
      <c r="M1678" t="str">
        <f t="shared" si="26"/>
        <v>Absent</v>
      </c>
    </row>
    <row r="1679" spans="1:13" x14ac:dyDescent="0.25">
      <c r="A1679" t="s">
        <v>816</v>
      </c>
      <c r="B1679" t="str">
        <f>VLOOKUP(A1679,Tabel1[[PrøveID]:[Longitude]],3,FALSE)</f>
        <v>Miljøstyrelsen</v>
      </c>
      <c r="C1679" s="83" t="str">
        <f>VLOOKUP(A1679,Tabel1[[PrøveID]:[Longitude]],2,FALSE)</f>
        <v>12-05-2022</v>
      </c>
      <c r="D1679">
        <f>VLOOKUP(A1679,Tabel1[[PrøveID]:[Longitude]],5,FALSE)</f>
        <v>55.650956000000001</v>
      </c>
      <c r="E1679">
        <f>VLOOKUP(A1679,Tabel1[[PrøveID]:[Longitude]],6,FALSE)</f>
        <v>12.076515000000001</v>
      </c>
      <c r="F1679" t="str">
        <f>VLOOKUP(A1679,Tabel1[[PrøveID]:[Longitude]],4,FALSE)</f>
        <v>Roskilde Fjord</v>
      </c>
      <c r="G1679" s="24" t="str">
        <f>VLOOKUP(H1679,Datasæt_Analysesystemer!$D$3:$E$68,2,FALSE)</f>
        <v>Gadus morhua</v>
      </c>
      <c r="H1679" t="s">
        <v>794</v>
      </c>
      <c r="I1679" t="str">
        <f>VLOOKUP(H1679,Datasæt_Analysesystemer!$D$2:$F$68,3,FALSE)</f>
        <v>Almindelig</v>
      </c>
      <c r="J1679" t="s">
        <v>738</v>
      </c>
      <c r="K1679" t="s">
        <v>747</v>
      </c>
      <c r="L1679" t="s">
        <v>768</v>
      </c>
      <c r="M1679" t="str">
        <f t="shared" si="26"/>
        <v>Absent</v>
      </c>
    </row>
    <row r="1680" spans="1:13" x14ac:dyDescent="0.25">
      <c r="A1680" t="s">
        <v>816</v>
      </c>
      <c r="B1680" t="str">
        <f>VLOOKUP(A1680,Tabel1[[PrøveID]:[Longitude]],3,FALSE)</f>
        <v>Miljøstyrelsen</v>
      </c>
      <c r="C1680" s="83" t="str">
        <f>VLOOKUP(A1680,Tabel1[[PrøveID]:[Longitude]],2,FALSE)</f>
        <v>12-05-2022</v>
      </c>
      <c r="D1680">
        <f>VLOOKUP(A1680,Tabel1[[PrøveID]:[Longitude]],5,FALSE)</f>
        <v>55.650956000000001</v>
      </c>
      <c r="E1680">
        <f>VLOOKUP(A1680,Tabel1[[PrøveID]:[Longitude]],6,FALSE)</f>
        <v>12.076515000000001</v>
      </c>
      <c r="F1680" t="str">
        <f>VLOOKUP(A1680,Tabel1[[PrøveID]:[Longitude]],4,FALSE)</f>
        <v>Roskilde Fjord</v>
      </c>
      <c r="G1680" s="24" t="str">
        <f>VLOOKUP(H1680,Datasæt_Analysesystemer!$D$3:$E$68,2,FALSE)</f>
        <v>Mya arenaria</v>
      </c>
      <c r="H1680" t="s">
        <v>795</v>
      </c>
      <c r="I1680" t="str">
        <f>VLOOKUP(H1680,Datasæt_Analysesystemer!$D$2:$F$68,3,FALSE)</f>
        <v>Almindelig</v>
      </c>
      <c r="J1680" t="s">
        <v>744</v>
      </c>
      <c r="K1680" t="s">
        <v>802</v>
      </c>
      <c r="L1680" t="s">
        <v>741</v>
      </c>
      <c r="M1680" t="str">
        <f t="shared" si="26"/>
        <v>Present_Ct&lt;41</v>
      </c>
    </row>
    <row r="1681" spans="1:13" x14ac:dyDescent="0.25">
      <c r="A1681" t="s">
        <v>816</v>
      </c>
      <c r="B1681" t="str">
        <f>VLOOKUP(A1681,Tabel1[[PrøveID]:[Longitude]],3,FALSE)</f>
        <v>Miljøstyrelsen</v>
      </c>
      <c r="C1681" s="83" t="str">
        <f>VLOOKUP(A1681,Tabel1[[PrøveID]:[Longitude]],2,FALSE)</f>
        <v>12-05-2022</v>
      </c>
      <c r="D1681">
        <f>VLOOKUP(A1681,Tabel1[[PrøveID]:[Longitude]],5,FALSE)</f>
        <v>55.650956000000001</v>
      </c>
      <c r="E1681">
        <f>VLOOKUP(A1681,Tabel1[[PrøveID]:[Longitude]],6,FALSE)</f>
        <v>12.076515000000001</v>
      </c>
      <c r="F1681" t="str">
        <f>VLOOKUP(A1681,Tabel1[[PrøveID]:[Longitude]],4,FALSE)</f>
        <v>Roskilde Fjord</v>
      </c>
      <c r="G1681" s="24" t="str">
        <f>VLOOKUP(H1681,Datasæt_Analysesystemer!$D$3:$E$68,2,FALSE)</f>
        <v>Mya arenaria</v>
      </c>
      <c r="H1681" t="s">
        <v>795</v>
      </c>
      <c r="I1681" t="str">
        <f>VLOOKUP(H1681,Datasæt_Analysesystemer!$D$2:$F$68,3,FALSE)</f>
        <v>Almindelig</v>
      </c>
      <c r="J1681" t="s">
        <v>744</v>
      </c>
      <c r="K1681" t="s">
        <v>747</v>
      </c>
      <c r="L1681" t="s">
        <v>768</v>
      </c>
      <c r="M1681" t="str">
        <f t="shared" si="26"/>
        <v>Absent</v>
      </c>
    </row>
    <row r="1682" spans="1:13" x14ac:dyDescent="0.25">
      <c r="A1682" t="s">
        <v>816</v>
      </c>
      <c r="B1682" t="str">
        <f>VLOOKUP(A1682,Tabel1[[PrøveID]:[Longitude]],3,FALSE)</f>
        <v>Miljøstyrelsen</v>
      </c>
      <c r="C1682" s="83" t="str">
        <f>VLOOKUP(A1682,Tabel1[[PrøveID]:[Longitude]],2,FALSE)</f>
        <v>12-05-2022</v>
      </c>
      <c r="D1682">
        <f>VLOOKUP(A1682,Tabel1[[PrøveID]:[Longitude]],5,FALSE)</f>
        <v>55.650956000000001</v>
      </c>
      <c r="E1682">
        <f>VLOOKUP(A1682,Tabel1[[PrøveID]:[Longitude]],6,FALSE)</f>
        <v>12.076515000000001</v>
      </c>
      <c r="F1682" t="str">
        <f>VLOOKUP(A1682,Tabel1[[PrøveID]:[Longitude]],4,FALSE)</f>
        <v>Roskilde Fjord</v>
      </c>
      <c r="G1682" s="24" t="str">
        <f>VLOOKUP(H1682,Datasæt_Analysesystemer!$D$3:$E$68,2,FALSE)</f>
        <v>Mnemiopsis leidyi</v>
      </c>
      <c r="H1682" t="s">
        <v>982</v>
      </c>
      <c r="I1682" t="str">
        <f>VLOOKUP(H1682,Datasæt_Analysesystemer!$D$2:$F$68,3,FALSE)</f>
        <v>Invasiv</v>
      </c>
      <c r="J1682" t="s">
        <v>738</v>
      </c>
      <c r="K1682" t="s">
        <v>747</v>
      </c>
      <c r="L1682" t="s">
        <v>768</v>
      </c>
      <c r="M1682" t="str">
        <f t="shared" si="26"/>
        <v>Absent</v>
      </c>
    </row>
    <row r="1683" spans="1:13" x14ac:dyDescent="0.25">
      <c r="A1683" t="s">
        <v>816</v>
      </c>
      <c r="B1683" t="str">
        <f>VLOOKUP(A1683,Tabel1[[PrøveID]:[Longitude]],3,FALSE)</f>
        <v>Miljøstyrelsen</v>
      </c>
      <c r="C1683" s="83" t="str">
        <f>VLOOKUP(A1683,Tabel1[[PrøveID]:[Longitude]],2,FALSE)</f>
        <v>12-05-2022</v>
      </c>
      <c r="D1683">
        <f>VLOOKUP(A1683,Tabel1[[PrøveID]:[Longitude]],5,FALSE)</f>
        <v>55.650956000000001</v>
      </c>
      <c r="E1683">
        <f>VLOOKUP(A1683,Tabel1[[PrøveID]:[Longitude]],6,FALSE)</f>
        <v>12.076515000000001</v>
      </c>
      <c r="F1683" t="str">
        <f>VLOOKUP(A1683,Tabel1[[PrøveID]:[Longitude]],4,FALSE)</f>
        <v>Roskilde Fjord</v>
      </c>
      <c r="G1683" s="24" t="str">
        <f>VLOOKUP(H1683,Datasæt_Analysesystemer!$D$3:$E$68,2,FALSE)</f>
        <v>Mnemiopsis leidyi</v>
      </c>
      <c r="H1683" t="s">
        <v>982</v>
      </c>
      <c r="I1683" t="str">
        <f>VLOOKUP(H1683,Datasæt_Analysesystemer!$D$2:$F$68,3,FALSE)</f>
        <v>Invasiv</v>
      </c>
      <c r="J1683" t="s">
        <v>738</v>
      </c>
      <c r="K1683" t="s">
        <v>747</v>
      </c>
      <c r="L1683" t="s">
        <v>768</v>
      </c>
      <c r="M1683" t="str">
        <f t="shared" si="26"/>
        <v>Absent</v>
      </c>
    </row>
    <row r="1684" spans="1:13" x14ac:dyDescent="0.25">
      <c r="A1684" t="s">
        <v>816</v>
      </c>
      <c r="B1684" t="str">
        <f>VLOOKUP(A1684,Tabel1[[PrøveID]:[Longitude]],3,FALSE)</f>
        <v>Miljøstyrelsen</v>
      </c>
      <c r="C1684" s="83" t="str">
        <f>VLOOKUP(A1684,Tabel1[[PrøveID]:[Longitude]],2,FALSE)</f>
        <v>12-05-2022</v>
      </c>
      <c r="D1684">
        <f>VLOOKUP(A1684,Tabel1[[PrøveID]:[Longitude]],5,FALSE)</f>
        <v>55.650956000000001</v>
      </c>
      <c r="E1684">
        <f>VLOOKUP(A1684,Tabel1[[PrøveID]:[Longitude]],6,FALSE)</f>
        <v>12.076515000000001</v>
      </c>
      <c r="F1684" t="str">
        <f>VLOOKUP(A1684,Tabel1[[PrøveID]:[Longitude]],4,FALSE)</f>
        <v>Roskilde Fjord</v>
      </c>
      <c r="G1684" s="24" t="str">
        <f>VLOOKUP(H1684,Datasæt_Analysesystemer!$D$3:$E$68,2,FALSE)</f>
        <v>Perca fluviatilis</v>
      </c>
      <c r="H1684" t="s">
        <v>804</v>
      </c>
      <c r="I1684" t="str">
        <f>VLOOKUP(H1684,Datasæt_Analysesystemer!$D$2:$F$68,3,FALSE)</f>
        <v>Almindelig</v>
      </c>
      <c r="J1684" t="s">
        <v>738</v>
      </c>
      <c r="K1684" t="s">
        <v>747</v>
      </c>
      <c r="L1684" t="s">
        <v>768</v>
      </c>
      <c r="M1684" t="str">
        <f t="shared" si="26"/>
        <v>Absent</v>
      </c>
    </row>
    <row r="1685" spans="1:13" x14ac:dyDescent="0.25">
      <c r="A1685" t="s">
        <v>816</v>
      </c>
      <c r="B1685" t="str">
        <f>VLOOKUP(A1685,Tabel1[[PrøveID]:[Longitude]],3,FALSE)</f>
        <v>Miljøstyrelsen</v>
      </c>
      <c r="C1685" s="83" t="str">
        <f>VLOOKUP(A1685,Tabel1[[PrøveID]:[Longitude]],2,FALSE)</f>
        <v>12-05-2022</v>
      </c>
      <c r="D1685">
        <f>VLOOKUP(A1685,Tabel1[[PrøveID]:[Longitude]],5,FALSE)</f>
        <v>55.650956000000001</v>
      </c>
      <c r="E1685">
        <f>VLOOKUP(A1685,Tabel1[[PrøveID]:[Longitude]],6,FALSE)</f>
        <v>12.076515000000001</v>
      </c>
      <c r="F1685" t="str">
        <f>VLOOKUP(A1685,Tabel1[[PrøveID]:[Longitude]],4,FALSE)</f>
        <v>Roskilde Fjord</v>
      </c>
      <c r="G1685" s="24" t="str">
        <f>VLOOKUP(H1685,Datasæt_Analysesystemer!$D$3:$E$68,2,FALSE)</f>
        <v>Perca fluviatilis</v>
      </c>
      <c r="H1685" t="s">
        <v>804</v>
      </c>
      <c r="I1685" t="str">
        <f>VLOOKUP(H1685,Datasæt_Analysesystemer!$D$2:$F$68,3,FALSE)</f>
        <v>Almindelig</v>
      </c>
      <c r="J1685" t="s">
        <v>738</v>
      </c>
      <c r="K1685" t="s">
        <v>747</v>
      </c>
      <c r="L1685" t="s">
        <v>768</v>
      </c>
      <c r="M1685" t="str">
        <f t="shared" si="26"/>
        <v>Absent</v>
      </c>
    </row>
    <row r="1686" spans="1:13" x14ac:dyDescent="0.25">
      <c r="A1686" t="s">
        <v>816</v>
      </c>
      <c r="B1686" t="str">
        <f>VLOOKUP(A1686,Tabel1[[PrøveID]:[Longitude]],3,FALSE)</f>
        <v>Miljøstyrelsen</v>
      </c>
      <c r="C1686" s="83" t="str">
        <f>VLOOKUP(A1686,Tabel1[[PrøveID]:[Longitude]],2,FALSE)</f>
        <v>12-05-2022</v>
      </c>
      <c r="D1686">
        <f>VLOOKUP(A1686,Tabel1[[PrøveID]:[Longitude]],5,FALSE)</f>
        <v>55.650956000000001</v>
      </c>
      <c r="E1686">
        <f>VLOOKUP(A1686,Tabel1[[PrøveID]:[Longitude]],6,FALSE)</f>
        <v>12.076515000000001</v>
      </c>
      <c r="F1686" t="str">
        <f>VLOOKUP(A1686,Tabel1[[PrøveID]:[Longitude]],4,FALSE)</f>
        <v>Roskilde Fjord</v>
      </c>
      <c r="G1686" s="24" t="str">
        <f>VLOOKUP(H1686,Datasæt_Analysesystemer!$D$3:$E$68,2,FALSE)</f>
        <v>Eriocheir sinensis</v>
      </c>
      <c r="H1686" t="s">
        <v>1031</v>
      </c>
      <c r="I1686" t="str">
        <f>VLOOKUP(H1686,Datasæt_Analysesystemer!$D$2:$F$68,3,FALSE)</f>
        <v>Invasiv</v>
      </c>
      <c r="J1686" t="s">
        <v>744</v>
      </c>
      <c r="K1686" t="s">
        <v>747</v>
      </c>
      <c r="L1686" t="s">
        <v>768</v>
      </c>
      <c r="M1686" t="str">
        <f t="shared" si="26"/>
        <v>Absent</v>
      </c>
    </row>
    <row r="1687" spans="1:13" x14ac:dyDescent="0.25">
      <c r="A1687" t="s">
        <v>816</v>
      </c>
      <c r="B1687" t="str">
        <f>VLOOKUP(A1687,Tabel1[[PrøveID]:[Longitude]],3,FALSE)</f>
        <v>Miljøstyrelsen</v>
      </c>
      <c r="C1687" s="83" t="str">
        <f>VLOOKUP(A1687,Tabel1[[PrøveID]:[Longitude]],2,FALSE)</f>
        <v>12-05-2022</v>
      </c>
      <c r="D1687">
        <f>VLOOKUP(A1687,Tabel1[[PrøveID]:[Longitude]],5,FALSE)</f>
        <v>55.650956000000001</v>
      </c>
      <c r="E1687">
        <f>VLOOKUP(A1687,Tabel1[[PrøveID]:[Longitude]],6,FALSE)</f>
        <v>12.076515000000001</v>
      </c>
      <c r="F1687" t="str">
        <f>VLOOKUP(A1687,Tabel1[[PrøveID]:[Longitude]],4,FALSE)</f>
        <v>Roskilde Fjord</v>
      </c>
      <c r="G1687" s="24" t="str">
        <f>VLOOKUP(H1687,Datasæt_Analysesystemer!$D$3:$E$68,2,FALSE)</f>
        <v>Eriocheir sinensis</v>
      </c>
      <c r="H1687" t="s">
        <v>1031</v>
      </c>
      <c r="I1687" t="str">
        <f>VLOOKUP(H1687,Datasæt_Analysesystemer!$D$2:$F$68,3,FALSE)</f>
        <v>Invasiv</v>
      </c>
      <c r="J1687" t="s">
        <v>738</v>
      </c>
      <c r="K1687" t="s">
        <v>747</v>
      </c>
      <c r="L1687" t="s">
        <v>768</v>
      </c>
      <c r="M1687" t="str">
        <f t="shared" si="26"/>
        <v>Absent</v>
      </c>
    </row>
    <row r="1688" spans="1:13" x14ac:dyDescent="0.25">
      <c r="A1688" t="s">
        <v>816</v>
      </c>
      <c r="B1688" t="str">
        <f>VLOOKUP(A1688,Tabel1[[PrøveID]:[Longitude]],3,FALSE)</f>
        <v>Miljøstyrelsen</v>
      </c>
      <c r="C1688" s="83" t="str">
        <f>VLOOKUP(A1688,Tabel1[[PrøveID]:[Longitude]],2,FALSE)</f>
        <v>12-05-2022</v>
      </c>
      <c r="D1688">
        <f>VLOOKUP(A1688,Tabel1[[PrøveID]:[Longitude]],5,FALSE)</f>
        <v>55.650956000000001</v>
      </c>
      <c r="E1688">
        <f>VLOOKUP(A1688,Tabel1[[PrøveID]:[Longitude]],6,FALSE)</f>
        <v>12.076515000000001</v>
      </c>
      <c r="F1688" t="str">
        <f>VLOOKUP(A1688,Tabel1[[PrøveID]:[Longitude]],4,FALSE)</f>
        <v>Roskilde Fjord</v>
      </c>
      <c r="G1688" s="24" t="str">
        <f>VLOOKUP(H1688,Datasæt_Analysesystemer!$D$3:$E$68,2,FALSE)</f>
        <v>Rhithropanopeus harrisii</v>
      </c>
      <c r="H1688" t="s">
        <v>1090</v>
      </c>
      <c r="I1688" t="str">
        <f>VLOOKUP(H1688,Datasæt_Analysesystemer!$D$2:$F$68,3,FALSE)</f>
        <v>Invasiv</v>
      </c>
      <c r="J1688" t="s">
        <v>744</v>
      </c>
      <c r="K1688" t="s">
        <v>747</v>
      </c>
      <c r="L1688" t="s">
        <v>768</v>
      </c>
      <c r="M1688" t="str">
        <f t="shared" si="26"/>
        <v>Absent</v>
      </c>
    </row>
    <row r="1689" spans="1:13" x14ac:dyDescent="0.25">
      <c r="A1689" t="s">
        <v>816</v>
      </c>
      <c r="B1689" t="str">
        <f>VLOOKUP(A1689,Tabel1[[PrøveID]:[Longitude]],3,FALSE)</f>
        <v>Miljøstyrelsen</v>
      </c>
      <c r="C1689" s="83" t="str">
        <f>VLOOKUP(A1689,Tabel1[[PrøveID]:[Longitude]],2,FALSE)</f>
        <v>12-05-2022</v>
      </c>
      <c r="D1689">
        <f>VLOOKUP(A1689,Tabel1[[PrøveID]:[Longitude]],5,FALSE)</f>
        <v>55.650956000000001</v>
      </c>
      <c r="E1689">
        <f>VLOOKUP(A1689,Tabel1[[PrøveID]:[Longitude]],6,FALSE)</f>
        <v>12.076515000000001</v>
      </c>
      <c r="F1689" t="str">
        <f>VLOOKUP(A1689,Tabel1[[PrøveID]:[Longitude]],4,FALSE)</f>
        <v>Roskilde Fjord</v>
      </c>
      <c r="G1689" s="24" t="str">
        <f>VLOOKUP(H1689,Datasæt_Analysesystemer!$D$3:$E$68,2,FALSE)</f>
        <v>Rhithropanopeus harrisii</v>
      </c>
      <c r="H1689" t="s">
        <v>1090</v>
      </c>
      <c r="I1689" t="str">
        <f>VLOOKUP(H1689,Datasæt_Analysesystemer!$D$2:$F$68,3,FALSE)</f>
        <v>Invasiv</v>
      </c>
      <c r="J1689" t="s">
        <v>738</v>
      </c>
      <c r="K1689" t="s">
        <v>747</v>
      </c>
      <c r="L1689" t="s">
        <v>768</v>
      </c>
      <c r="M1689" t="str">
        <f t="shared" si="26"/>
        <v>Absent</v>
      </c>
    </row>
    <row r="1690" spans="1:13" x14ac:dyDescent="0.25">
      <c r="A1690" t="s">
        <v>816</v>
      </c>
      <c r="B1690" t="str">
        <f>VLOOKUP(A1690,Tabel1[[PrøveID]:[Longitude]],3,FALSE)</f>
        <v>Miljøstyrelsen</v>
      </c>
      <c r="C1690" s="83" t="str">
        <f>VLOOKUP(A1690,Tabel1[[PrøveID]:[Longitude]],2,FALSE)</f>
        <v>12-05-2022</v>
      </c>
      <c r="D1690">
        <f>VLOOKUP(A1690,Tabel1[[PrøveID]:[Longitude]],5,FALSE)</f>
        <v>55.650956000000001</v>
      </c>
      <c r="E1690">
        <f>VLOOKUP(A1690,Tabel1[[PrøveID]:[Longitude]],6,FALSE)</f>
        <v>12.076515000000001</v>
      </c>
      <c r="F1690" t="str">
        <f>VLOOKUP(A1690,Tabel1[[PrøveID]:[Longitude]],4,FALSE)</f>
        <v>Roskilde Fjord</v>
      </c>
      <c r="G1690" s="24" t="str">
        <f>VLOOKUP(H1690,Datasæt_Analysesystemer!$D$3:$E$68,2,FALSE)</f>
        <v>Anguilla anguilla</v>
      </c>
      <c r="H1690" t="s">
        <v>1005</v>
      </c>
      <c r="I1690" t="str">
        <f>VLOOKUP(H1690,Datasæt_Analysesystemer!$D$2:$F$68,3,FALSE)</f>
        <v>Almindelig</v>
      </c>
      <c r="J1690" t="s">
        <v>744</v>
      </c>
      <c r="K1690" t="s">
        <v>747</v>
      </c>
      <c r="L1690" t="s">
        <v>768</v>
      </c>
      <c r="M1690" t="str">
        <f t="shared" si="26"/>
        <v>Absent</v>
      </c>
    </row>
    <row r="1691" spans="1:13" x14ac:dyDescent="0.25">
      <c r="A1691" t="s">
        <v>816</v>
      </c>
      <c r="B1691" t="str">
        <f>VLOOKUP(A1691,Tabel1[[PrøveID]:[Longitude]],3,FALSE)</f>
        <v>Miljøstyrelsen</v>
      </c>
      <c r="C1691" s="83" t="str">
        <f>VLOOKUP(A1691,Tabel1[[PrøveID]:[Longitude]],2,FALSE)</f>
        <v>12-05-2022</v>
      </c>
      <c r="D1691">
        <f>VLOOKUP(A1691,Tabel1[[PrøveID]:[Longitude]],5,FALSE)</f>
        <v>55.650956000000001</v>
      </c>
      <c r="E1691">
        <f>VLOOKUP(A1691,Tabel1[[PrøveID]:[Longitude]],6,FALSE)</f>
        <v>12.076515000000001</v>
      </c>
      <c r="F1691" t="str">
        <f>VLOOKUP(A1691,Tabel1[[PrøveID]:[Longitude]],4,FALSE)</f>
        <v>Roskilde Fjord</v>
      </c>
      <c r="G1691" s="24" t="str">
        <f>VLOOKUP(H1691,Datasæt_Analysesystemer!$D$3:$E$68,2,FALSE)</f>
        <v>Anguilla anguilla</v>
      </c>
      <c r="H1691" t="s">
        <v>1005</v>
      </c>
      <c r="I1691" t="str">
        <f>VLOOKUP(H1691,Datasæt_Analysesystemer!$D$2:$F$68,3,FALSE)</f>
        <v>Almindelig</v>
      </c>
      <c r="J1691" t="s">
        <v>744</v>
      </c>
      <c r="K1691" t="s">
        <v>747</v>
      </c>
      <c r="L1691" t="s">
        <v>768</v>
      </c>
      <c r="M1691" t="str">
        <f t="shared" si="26"/>
        <v>Absent</v>
      </c>
    </row>
    <row r="1692" spans="1:13" x14ac:dyDescent="0.25">
      <c r="A1692" t="s">
        <v>816</v>
      </c>
      <c r="B1692" t="str">
        <f>VLOOKUP(A1692,Tabel1[[PrøveID]:[Longitude]],3,FALSE)</f>
        <v>Miljøstyrelsen</v>
      </c>
      <c r="C1692" s="83" t="str">
        <f>VLOOKUP(A1692,Tabel1[[PrøveID]:[Longitude]],2,FALSE)</f>
        <v>12-05-2022</v>
      </c>
      <c r="D1692">
        <f>VLOOKUP(A1692,Tabel1[[PrøveID]:[Longitude]],5,FALSE)</f>
        <v>55.650956000000001</v>
      </c>
      <c r="E1692">
        <f>VLOOKUP(A1692,Tabel1[[PrøveID]:[Longitude]],6,FALSE)</f>
        <v>12.076515000000001</v>
      </c>
      <c r="F1692" t="str">
        <f>VLOOKUP(A1692,Tabel1[[PrøveID]:[Longitude]],4,FALSE)</f>
        <v>Roskilde Fjord</v>
      </c>
      <c r="G1692" s="24" t="str">
        <f>VLOOKUP(H1692,Datasæt_Analysesystemer!$D$3:$E$68,2,FALSE)</f>
        <v>Magallana gigas</v>
      </c>
      <c r="H1692" t="s">
        <v>1100</v>
      </c>
      <c r="I1692" t="str">
        <f>VLOOKUP(H1692,Datasæt_Analysesystemer!$D$2:$F$68,3,FALSE)</f>
        <v>Invasiv</v>
      </c>
      <c r="J1692" t="s">
        <v>738</v>
      </c>
      <c r="K1692" t="s">
        <v>747</v>
      </c>
      <c r="L1692" t="s">
        <v>768</v>
      </c>
      <c r="M1692" t="str">
        <f t="shared" si="26"/>
        <v>Absent</v>
      </c>
    </row>
    <row r="1693" spans="1:13" x14ac:dyDescent="0.25">
      <c r="A1693" t="s">
        <v>816</v>
      </c>
      <c r="B1693" t="str">
        <f>VLOOKUP(A1693,Tabel1[[PrøveID]:[Longitude]],3,FALSE)</f>
        <v>Miljøstyrelsen</v>
      </c>
      <c r="C1693" s="83" t="str">
        <f>VLOOKUP(A1693,Tabel1[[PrøveID]:[Longitude]],2,FALSE)</f>
        <v>12-05-2022</v>
      </c>
      <c r="D1693">
        <f>VLOOKUP(A1693,Tabel1[[PrøveID]:[Longitude]],5,FALSE)</f>
        <v>55.650956000000001</v>
      </c>
      <c r="E1693">
        <f>VLOOKUP(A1693,Tabel1[[PrøveID]:[Longitude]],6,FALSE)</f>
        <v>12.076515000000001</v>
      </c>
      <c r="F1693" t="str">
        <f>VLOOKUP(A1693,Tabel1[[PrøveID]:[Longitude]],4,FALSE)</f>
        <v>Roskilde Fjord</v>
      </c>
      <c r="G1693" s="24" t="str">
        <f>VLOOKUP(H1693,Datasæt_Analysesystemer!$D$3:$E$68,2,FALSE)</f>
        <v>Magallana gigas</v>
      </c>
      <c r="H1693" t="s">
        <v>1100</v>
      </c>
      <c r="I1693" t="str">
        <f>VLOOKUP(H1693,Datasæt_Analysesystemer!$D$2:$F$68,3,FALSE)</f>
        <v>Invasiv</v>
      </c>
      <c r="J1693" t="s">
        <v>738</v>
      </c>
      <c r="K1693" t="s">
        <v>747</v>
      </c>
      <c r="L1693" t="s">
        <v>768</v>
      </c>
      <c r="M1693" t="str">
        <f t="shared" si="26"/>
        <v>Absent</v>
      </c>
    </row>
    <row r="1694" spans="1:13" x14ac:dyDescent="0.25">
      <c r="A1694" t="s">
        <v>816</v>
      </c>
      <c r="B1694" t="str">
        <f>VLOOKUP(A1694,Tabel1[[PrøveID]:[Longitude]],3,FALSE)</f>
        <v>Miljøstyrelsen</v>
      </c>
      <c r="C1694" s="83" t="str">
        <f>VLOOKUP(A1694,Tabel1[[PrøveID]:[Longitude]],2,FALSE)</f>
        <v>12-05-2022</v>
      </c>
      <c r="D1694">
        <f>VLOOKUP(A1694,Tabel1[[PrøveID]:[Longitude]],5,FALSE)</f>
        <v>55.650956000000001</v>
      </c>
      <c r="E1694">
        <f>VLOOKUP(A1694,Tabel1[[PrøveID]:[Longitude]],6,FALSE)</f>
        <v>12.076515000000001</v>
      </c>
      <c r="F1694" t="str">
        <f>VLOOKUP(A1694,Tabel1[[PrøveID]:[Longitude]],4,FALSE)</f>
        <v>Roskilde Fjord</v>
      </c>
      <c r="G1694" s="24" t="str">
        <f>VLOOKUP(H1694,Datasæt_Analysesystemer!$D$3:$E$68,2,FALSE)</f>
        <v>Neogobius melanostomus</v>
      </c>
      <c r="H1694" t="s">
        <v>1089</v>
      </c>
      <c r="I1694" t="str">
        <f>VLOOKUP(H1694,Datasæt_Analysesystemer!$D$2:$F$68,3,FALSE)</f>
        <v>Invasiv</v>
      </c>
      <c r="J1694" t="s">
        <v>738</v>
      </c>
      <c r="K1694" t="s">
        <v>747</v>
      </c>
      <c r="L1694" t="s">
        <v>768</v>
      </c>
      <c r="M1694" t="str">
        <f t="shared" si="26"/>
        <v>Absent</v>
      </c>
    </row>
    <row r="1695" spans="1:13" x14ac:dyDescent="0.25">
      <c r="A1695" t="s">
        <v>816</v>
      </c>
      <c r="B1695" t="str">
        <f>VLOOKUP(A1695,Tabel1[[PrøveID]:[Longitude]],3,FALSE)</f>
        <v>Miljøstyrelsen</v>
      </c>
      <c r="C1695" s="83" t="str">
        <f>VLOOKUP(A1695,Tabel1[[PrøveID]:[Longitude]],2,FALSE)</f>
        <v>12-05-2022</v>
      </c>
      <c r="D1695">
        <f>VLOOKUP(A1695,Tabel1[[PrøveID]:[Longitude]],5,FALSE)</f>
        <v>55.650956000000001</v>
      </c>
      <c r="E1695">
        <f>VLOOKUP(A1695,Tabel1[[PrøveID]:[Longitude]],6,FALSE)</f>
        <v>12.076515000000001</v>
      </c>
      <c r="F1695" t="str">
        <f>VLOOKUP(A1695,Tabel1[[PrøveID]:[Longitude]],4,FALSE)</f>
        <v>Roskilde Fjord</v>
      </c>
      <c r="G1695" s="24" t="str">
        <f>VLOOKUP(H1695,Datasæt_Analysesystemer!$D$3:$E$68,2,FALSE)</f>
        <v>Neogobius melanostomus</v>
      </c>
      <c r="H1695" t="s">
        <v>1089</v>
      </c>
      <c r="I1695" t="str">
        <f>VLOOKUP(H1695,Datasæt_Analysesystemer!$D$2:$F$68,3,FALSE)</f>
        <v>Invasiv</v>
      </c>
      <c r="J1695" t="s">
        <v>744</v>
      </c>
      <c r="K1695" t="s">
        <v>802</v>
      </c>
      <c r="L1695" t="s">
        <v>741</v>
      </c>
      <c r="M1695" t="str">
        <f t="shared" si="26"/>
        <v>Present_Ct&lt;41</v>
      </c>
    </row>
    <row r="1696" spans="1:13" x14ac:dyDescent="0.25">
      <c r="A1696" t="s">
        <v>816</v>
      </c>
      <c r="B1696" t="str">
        <f>VLOOKUP(A1696,Tabel1[[PrøveID]:[Longitude]],3,FALSE)</f>
        <v>Miljøstyrelsen</v>
      </c>
      <c r="C1696" s="83" t="str">
        <f>VLOOKUP(A1696,Tabel1[[PrøveID]:[Longitude]],2,FALSE)</f>
        <v>12-05-2022</v>
      </c>
      <c r="D1696">
        <f>VLOOKUP(A1696,Tabel1[[PrøveID]:[Longitude]],5,FALSE)</f>
        <v>55.650956000000001</v>
      </c>
      <c r="E1696">
        <f>VLOOKUP(A1696,Tabel1[[PrøveID]:[Longitude]],6,FALSE)</f>
        <v>12.076515000000001</v>
      </c>
      <c r="F1696" t="str">
        <f>VLOOKUP(A1696,Tabel1[[PrøveID]:[Longitude]],4,FALSE)</f>
        <v>Roskilde Fjord</v>
      </c>
      <c r="G1696" s="24" t="str">
        <f>VLOOKUP(H1696,Datasæt_Analysesystemer!$D$3:$E$68,2,FALSE)</f>
        <v>Hemigrapsus takanoi</v>
      </c>
      <c r="H1696" t="s">
        <v>1098</v>
      </c>
      <c r="I1696" t="str">
        <f>VLOOKUP(H1696,Datasæt_Analysesystemer!$D$2:$F$68,3,FALSE)</f>
        <v>Invasiv</v>
      </c>
      <c r="J1696" t="s">
        <v>744</v>
      </c>
      <c r="K1696" t="s">
        <v>802</v>
      </c>
      <c r="L1696" t="s">
        <v>741</v>
      </c>
      <c r="M1696" t="str">
        <f t="shared" si="26"/>
        <v>Present_Ct&lt;41</v>
      </c>
    </row>
    <row r="1697" spans="1:13" x14ac:dyDescent="0.25">
      <c r="A1697" t="s">
        <v>816</v>
      </c>
      <c r="B1697" t="str">
        <f>VLOOKUP(A1697,Tabel1[[PrøveID]:[Longitude]],3,FALSE)</f>
        <v>Miljøstyrelsen</v>
      </c>
      <c r="C1697" s="83" t="str">
        <f>VLOOKUP(A1697,Tabel1[[PrøveID]:[Longitude]],2,FALSE)</f>
        <v>12-05-2022</v>
      </c>
      <c r="D1697">
        <f>VLOOKUP(A1697,Tabel1[[PrøveID]:[Longitude]],5,FALSE)</f>
        <v>55.650956000000001</v>
      </c>
      <c r="E1697">
        <f>VLOOKUP(A1697,Tabel1[[PrøveID]:[Longitude]],6,FALSE)</f>
        <v>12.076515000000001</v>
      </c>
      <c r="F1697" t="str">
        <f>VLOOKUP(A1697,Tabel1[[PrøveID]:[Longitude]],4,FALSE)</f>
        <v>Roskilde Fjord</v>
      </c>
      <c r="G1697" s="24" t="str">
        <f>VLOOKUP(H1697,Datasæt_Analysesystemer!$D$3:$E$68,2,FALSE)</f>
        <v>Hemigrapsus takanoi</v>
      </c>
      <c r="H1697" t="s">
        <v>1098</v>
      </c>
      <c r="I1697" t="str">
        <f>VLOOKUP(H1697,Datasæt_Analysesystemer!$D$2:$F$68,3,FALSE)</f>
        <v>Invasiv</v>
      </c>
      <c r="J1697" t="s">
        <v>744</v>
      </c>
      <c r="K1697" t="s">
        <v>747</v>
      </c>
      <c r="L1697" t="s">
        <v>768</v>
      </c>
      <c r="M1697" t="str">
        <f t="shared" si="26"/>
        <v>Absent</v>
      </c>
    </row>
    <row r="1698" spans="1:13" x14ac:dyDescent="0.25">
      <c r="A1698" t="s">
        <v>816</v>
      </c>
      <c r="B1698" t="str">
        <f>VLOOKUP(A1698,Tabel1[[PrøveID]:[Longitude]],3,FALSE)</f>
        <v>Miljøstyrelsen</v>
      </c>
      <c r="C1698" s="83" t="str">
        <f>VLOOKUP(A1698,Tabel1[[PrøveID]:[Longitude]],2,FALSE)</f>
        <v>12-05-2022</v>
      </c>
      <c r="D1698">
        <f>VLOOKUP(A1698,Tabel1[[PrøveID]:[Longitude]],5,FALSE)</f>
        <v>55.650956000000001</v>
      </c>
      <c r="E1698">
        <f>VLOOKUP(A1698,Tabel1[[PrøveID]:[Longitude]],6,FALSE)</f>
        <v>12.076515000000001</v>
      </c>
      <c r="F1698" t="str">
        <f>VLOOKUP(A1698,Tabel1[[PrøveID]:[Longitude]],4,FALSE)</f>
        <v>Roskilde Fjord</v>
      </c>
      <c r="G1698" s="24" t="str">
        <f>VLOOKUP(H1698,Datasæt_Analysesystemer!$D$3:$E$68,2,FALSE)</f>
        <v>Hemigrapsus sanguineus</v>
      </c>
      <c r="H1698" t="s">
        <v>983</v>
      </c>
      <c r="I1698" t="str">
        <f>VLOOKUP(H1698,Datasæt_Analysesystemer!$D$2:$F$68,3,FALSE)</f>
        <v>Invasiv</v>
      </c>
      <c r="J1698" t="s">
        <v>738</v>
      </c>
      <c r="K1698" t="s">
        <v>747</v>
      </c>
      <c r="L1698" t="s">
        <v>768</v>
      </c>
      <c r="M1698" t="str">
        <f t="shared" si="26"/>
        <v>Absent</v>
      </c>
    </row>
    <row r="1699" spans="1:13" x14ac:dyDescent="0.25">
      <c r="A1699" t="s">
        <v>816</v>
      </c>
      <c r="B1699" t="str">
        <f>VLOOKUP(A1699,Tabel1[[PrøveID]:[Longitude]],3,FALSE)</f>
        <v>Miljøstyrelsen</v>
      </c>
      <c r="C1699" s="83" t="str">
        <f>VLOOKUP(A1699,Tabel1[[PrøveID]:[Longitude]],2,FALSE)</f>
        <v>12-05-2022</v>
      </c>
      <c r="D1699">
        <f>VLOOKUP(A1699,Tabel1[[PrøveID]:[Longitude]],5,FALSE)</f>
        <v>55.650956000000001</v>
      </c>
      <c r="E1699">
        <f>VLOOKUP(A1699,Tabel1[[PrøveID]:[Longitude]],6,FALSE)</f>
        <v>12.076515000000001</v>
      </c>
      <c r="F1699" t="str">
        <f>VLOOKUP(A1699,Tabel1[[PrøveID]:[Longitude]],4,FALSE)</f>
        <v>Roskilde Fjord</v>
      </c>
      <c r="G1699" s="24" t="str">
        <f>VLOOKUP(H1699,Datasæt_Analysesystemer!$D$3:$E$68,2,FALSE)</f>
        <v>Hemigrapsus sanguineus</v>
      </c>
      <c r="H1699" t="s">
        <v>983</v>
      </c>
      <c r="I1699" t="str">
        <f>VLOOKUP(H1699,Datasæt_Analysesystemer!$D$2:$F$68,3,FALSE)</f>
        <v>Invasiv</v>
      </c>
      <c r="J1699" t="s">
        <v>738</v>
      </c>
      <c r="K1699" t="s">
        <v>747</v>
      </c>
      <c r="L1699" t="s">
        <v>768</v>
      </c>
      <c r="M1699" t="str">
        <f t="shared" si="26"/>
        <v>Absent</v>
      </c>
    </row>
    <row r="1700" spans="1:13" x14ac:dyDescent="0.25">
      <c r="A1700" t="s">
        <v>773</v>
      </c>
      <c r="B1700" t="str">
        <f>VLOOKUP(A1700,Tabel1[[PrøveID]:[Longitude]],3,FALSE)</f>
        <v>DNA på Forkant</v>
      </c>
      <c r="C1700" s="83" t="str">
        <f>VLOOKUP(A1700,Tabel1[[PrøveID]:[Longitude]],2,FALSE)</f>
        <v>16-05-2022</v>
      </c>
      <c r="D1700">
        <f>VLOOKUP(A1700,Tabel1[[PrøveID]:[Longitude]],5,FALSE)</f>
        <v>56.550840000000001</v>
      </c>
      <c r="E1700">
        <f>VLOOKUP(A1700,Tabel1[[PrøveID]:[Longitude]],6,FALSE)</f>
        <v>8.3044899999999995</v>
      </c>
      <c r="F1700" t="str">
        <f>VLOOKUP(A1700,Tabel1[[PrøveID]:[Longitude]],4,FALSE)</f>
        <v>Lemvig havn, Nissum bredning</v>
      </c>
      <c r="G1700" s="24" t="str">
        <f>VLOOKUP(H1700,Datasæt_Analysesystemer!$D$3:$E$68,2,FALSE)</f>
        <v>Perca fluviatilis</v>
      </c>
      <c r="H1700" t="s">
        <v>804</v>
      </c>
      <c r="I1700" t="str">
        <f>VLOOKUP(H1700,Datasæt_Analysesystemer!$D$2:$F$68,3,FALSE)</f>
        <v>Almindelig</v>
      </c>
      <c r="J1700" t="s">
        <v>738</v>
      </c>
      <c r="K1700" t="s">
        <v>747</v>
      </c>
      <c r="L1700" t="s">
        <v>768</v>
      </c>
      <c r="M1700" t="str">
        <f t="shared" si="26"/>
        <v>Absent</v>
      </c>
    </row>
    <row r="1701" spans="1:13" x14ac:dyDescent="0.25">
      <c r="A1701" t="s">
        <v>773</v>
      </c>
      <c r="B1701" t="str">
        <f>VLOOKUP(A1701,Tabel1[[PrøveID]:[Longitude]],3,FALSE)</f>
        <v>DNA på Forkant</v>
      </c>
      <c r="C1701" s="83" t="str">
        <f>VLOOKUP(A1701,Tabel1[[PrøveID]:[Longitude]],2,FALSE)</f>
        <v>16-05-2022</v>
      </c>
      <c r="D1701">
        <f>VLOOKUP(A1701,Tabel1[[PrøveID]:[Longitude]],5,FALSE)</f>
        <v>56.550840000000001</v>
      </c>
      <c r="E1701">
        <f>VLOOKUP(A1701,Tabel1[[PrøveID]:[Longitude]],6,FALSE)</f>
        <v>8.3044899999999995</v>
      </c>
      <c r="F1701" t="str">
        <f>VLOOKUP(A1701,Tabel1[[PrøveID]:[Longitude]],4,FALSE)</f>
        <v>Lemvig havn, Nissum bredning</v>
      </c>
      <c r="G1701" s="24" t="str">
        <f>VLOOKUP(H1701,Datasæt_Analysesystemer!$D$3:$E$68,2,FALSE)</f>
        <v>Perca fluviatilis</v>
      </c>
      <c r="H1701" t="s">
        <v>804</v>
      </c>
      <c r="I1701" t="str">
        <f>VLOOKUP(H1701,Datasæt_Analysesystemer!$D$2:$F$68,3,FALSE)</f>
        <v>Almindelig</v>
      </c>
      <c r="J1701" t="s">
        <v>744</v>
      </c>
      <c r="K1701" t="s">
        <v>747</v>
      </c>
      <c r="L1701" t="s">
        <v>768</v>
      </c>
      <c r="M1701" t="str">
        <f t="shared" si="26"/>
        <v>Absent</v>
      </c>
    </row>
    <row r="1702" spans="1:13" x14ac:dyDescent="0.25">
      <c r="A1702" t="s">
        <v>773</v>
      </c>
      <c r="B1702" t="str">
        <f>VLOOKUP(A1702,Tabel1[[PrøveID]:[Longitude]],3,FALSE)</f>
        <v>DNA på Forkant</v>
      </c>
      <c r="C1702" s="83" t="str">
        <f>VLOOKUP(A1702,Tabel1[[PrøveID]:[Longitude]],2,FALSE)</f>
        <v>16-05-2022</v>
      </c>
      <c r="D1702">
        <f>VLOOKUP(A1702,Tabel1[[PrøveID]:[Longitude]],5,FALSE)</f>
        <v>56.550840000000001</v>
      </c>
      <c r="E1702">
        <f>VLOOKUP(A1702,Tabel1[[PrøveID]:[Longitude]],6,FALSE)</f>
        <v>8.3044899999999995</v>
      </c>
      <c r="F1702" t="str">
        <f>VLOOKUP(A1702,Tabel1[[PrøveID]:[Longitude]],4,FALSE)</f>
        <v>Lemvig havn, Nissum bredning</v>
      </c>
      <c r="G1702" s="24" t="str">
        <f>VLOOKUP(H1702,Datasæt_Analysesystemer!$D$3:$E$68,2,FALSE)</f>
        <v>Platichthys flesus</v>
      </c>
      <c r="H1702" t="s">
        <v>793</v>
      </c>
      <c r="I1702" t="str">
        <f>VLOOKUP(H1702,Datasæt_Analysesystemer!$D$2:$F$68,3,FALSE)</f>
        <v>Almindelig</v>
      </c>
      <c r="J1702" t="s">
        <v>738</v>
      </c>
      <c r="K1702" t="s">
        <v>747</v>
      </c>
      <c r="L1702" t="s">
        <v>768</v>
      </c>
      <c r="M1702" t="str">
        <f t="shared" si="26"/>
        <v>Absent</v>
      </c>
    </row>
    <row r="1703" spans="1:13" x14ac:dyDescent="0.25">
      <c r="A1703" t="s">
        <v>773</v>
      </c>
      <c r="B1703" t="str">
        <f>VLOOKUP(A1703,Tabel1[[PrøveID]:[Longitude]],3,FALSE)</f>
        <v>DNA på Forkant</v>
      </c>
      <c r="C1703" s="83" t="str">
        <f>VLOOKUP(A1703,Tabel1[[PrøveID]:[Longitude]],2,FALSE)</f>
        <v>16-05-2022</v>
      </c>
      <c r="D1703">
        <f>VLOOKUP(A1703,Tabel1[[PrøveID]:[Longitude]],5,FALSE)</f>
        <v>56.550840000000001</v>
      </c>
      <c r="E1703">
        <f>VLOOKUP(A1703,Tabel1[[PrøveID]:[Longitude]],6,FALSE)</f>
        <v>8.3044899999999995</v>
      </c>
      <c r="F1703" t="str">
        <f>VLOOKUP(A1703,Tabel1[[PrøveID]:[Longitude]],4,FALSE)</f>
        <v>Lemvig havn, Nissum bredning</v>
      </c>
      <c r="G1703" s="24" t="str">
        <f>VLOOKUP(H1703,Datasæt_Analysesystemer!$D$3:$E$68,2,FALSE)</f>
        <v>Platichthys flesus</v>
      </c>
      <c r="H1703" t="s">
        <v>793</v>
      </c>
      <c r="I1703" t="str">
        <f>VLOOKUP(H1703,Datasæt_Analysesystemer!$D$2:$F$68,3,FALSE)</f>
        <v>Almindelig</v>
      </c>
      <c r="J1703" t="s">
        <v>738</v>
      </c>
      <c r="K1703" t="s">
        <v>747</v>
      </c>
      <c r="L1703" t="s">
        <v>768</v>
      </c>
      <c r="M1703" t="str">
        <f t="shared" si="26"/>
        <v>Absent</v>
      </c>
    </row>
    <row r="1704" spans="1:13" x14ac:dyDescent="0.25">
      <c r="A1704" t="s">
        <v>773</v>
      </c>
      <c r="B1704" t="str">
        <f>VLOOKUP(A1704,Tabel1[[PrøveID]:[Longitude]],3,FALSE)</f>
        <v>DNA på Forkant</v>
      </c>
      <c r="C1704" s="83" t="str">
        <f>VLOOKUP(A1704,Tabel1[[PrøveID]:[Longitude]],2,FALSE)</f>
        <v>16-05-2022</v>
      </c>
      <c r="D1704">
        <f>VLOOKUP(A1704,Tabel1[[PrøveID]:[Longitude]],5,FALSE)</f>
        <v>56.550840000000001</v>
      </c>
      <c r="E1704">
        <f>VLOOKUP(A1704,Tabel1[[PrøveID]:[Longitude]],6,FALSE)</f>
        <v>8.3044899999999995</v>
      </c>
      <c r="F1704" t="str">
        <f>VLOOKUP(A1704,Tabel1[[PrøveID]:[Longitude]],4,FALSE)</f>
        <v>Lemvig havn, Nissum bredning</v>
      </c>
      <c r="G1704" s="24" t="str">
        <f>VLOOKUP(H1704,Datasæt_Analysesystemer!$D$3:$E$68,2,FALSE)</f>
        <v>Magallana gigas</v>
      </c>
      <c r="H1704" t="s">
        <v>1100</v>
      </c>
      <c r="I1704" t="str">
        <f>VLOOKUP(H1704,Datasæt_Analysesystemer!$D$2:$F$68,3,FALSE)</f>
        <v>Invasiv</v>
      </c>
      <c r="J1704" t="s">
        <v>738</v>
      </c>
      <c r="K1704" t="s">
        <v>747</v>
      </c>
      <c r="L1704" t="s">
        <v>768</v>
      </c>
      <c r="M1704" t="str">
        <f t="shared" si="26"/>
        <v>Absent</v>
      </c>
    </row>
    <row r="1705" spans="1:13" x14ac:dyDescent="0.25">
      <c r="A1705" t="s">
        <v>773</v>
      </c>
      <c r="B1705" t="str">
        <f>VLOOKUP(A1705,Tabel1[[PrøveID]:[Longitude]],3,FALSE)</f>
        <v>DNA på Forkant</v>
      </c>
      <c r="C1705" s="83" t="str">
        <f>VLOOKUP(A1705,Tabel1[[PrøveID]:[Longitude]],2,FALSE)</f>
        <v>16-05-2022</v>
      </c>
      <c r="D1705">
        <f>VLOOKUP(A1705,Tabel1[[PrøveID]:[Longitude]],5,FALSE)</f>
        <v>56.550840000000001</v>
      </c>
      <c r="E1705">
        <f>VLOOKUP(A1705,Tabel1[[PrøveID]:[Longitude]],6,FALSE)</f>
        <v>8.3044899999999995</v>
      </c>
      <c r="F1705" t="str">
        <f>VLOOKUP(A1705,Tabel1[[PrøveID]:[Longitude]],4,FALSE)</f>
        <v>Lemvig havn, Nissum bredning</v>
      </c>
      <c r="G1705" s="24" t="str">
        <f>VLOOKUP(H1705,Datasæt_Analysesystemer!$D$3:$E$68,2,FALSE)</f>
        <v>Magallana gigas</v>
      </c>
      <c r="H1705" t="s">
        <v>1100</v>
      </c>
      <c r="I1705" t="str">
        <f>VLOOKUP(H1705,Datasæt_Analysesystemer!$D$2:$F$68,3,FALSE)</f>
        <v>Invasiv</v>
      </c>
      <c r="J1705" t="s">
        <v>738</v>
      </c>
      <c r="K1705" t="s">
        <v>747</v>
      </c>
      <c r="L1705" t="s">
        <v>768</v>
      </c>
      <c r="M1705" t="str">
        <f t="shared" si="26"/>
        <v>Absent</v>
      </c>
    </row>
    <row r="1706" spans="1:13" x14ac:dyDescent="0.25">
      <c r="A1706" t="s">
        <v>773</v>
      </c>
      <c r="B1706" t="str">
        <f>VLOOKUP(A1706,Tabel1[[PrøveID]:[Longitude]],3,FALSE)</f>
        <v>DNA på Forkant</v>
      </c>
      <c r="C1706" s="83" t="str">
        <f>VLOOKUP(A1706,Tabel1[[PrøveID]:[Longitude]],2,FALSE)</f>
        <v>16-05-2022</v>
      </c>
      <c r="D1706">
        <f>VLOOKUP(A1706,Tabel1[[PrøveID]:[Longitude]],5,FALSE)</f>
        <v>56.550840000000001</v>
      </c>
      <c r="E1706">
        <f>VLOOKUP(A1706,Tabel1[[PrøveID]:[Longitude]],6,FALSE)</f>
        <v>8.3044899999999995</v>
      </c>
      <c r="F1706" t="str">
        <f>VLOOKUP(A1706,Tabel1[[PrøveID]:[Longitude]],4,FALSE)</f>
        <v>Lemvig havn, Nissum bredning</v>
      </c>
      <c r="G1706" s="24" t="str">
        <f>VLOOKUP(H1706,Datasæt_Analysesystemer!$D$3:$E$68,2,FALSE)</f>
        <v>Phocoena phocoena</v>
      </c>
      <c r="H1706" t="s">
        <v>820</v>
      </c>
      <c r="I1706" t="str">
        <f>VLOOKUP(H1706,Datasæt_Analysesystemer!$D$2:$F$68,3,FALSE)</f>
        <v>Almindelig</v>
      </c>
      <c r="J1706" t="s">
        <v>738</v>
      </c>
      <c r="K1706" t="s">
        <v>802</v>
      </c>
      <c r="L1706" t="s">
        <v>768</v>
      </c>
      <c r="M1706" t="str">
        <f t="shared" si="26"/>
        <v>Present_Ct&gt;41</v>
      </c>
    </row>
    <row r="1707" spans="1:13" x14ac:dyDescent="0.25">
      <c r="A1707" t="s">
        <v>773</v>
      </c>
      <c r="B1707" t="str">
        <f>VLOOKUP(A1707,Tabel1[[PrøveID]:[Longitude]],3,FALSE)</f>
        <v>DNA på Forkant</v>
      </c>
      <c r="C1707" s="83" t="str">
        <f>VLOOKUP(A1707,Tabel1[[PrøveID]:[Longitude]],2,FALSE)</f>
        <v>16-05-2022</v>
      </c>
      <c r="D1707">
        <f>VLOOKUP(A1707,Tabel1[[PrøveID]:[Longitude]],5,FALSE)</f>
        <v>56.550840000000001</v>
      </c>
      <c r="E1707">
        <f>VLOOKUP(A1707,Tabel1[[PrøveID]:[Longitude]],6,FALSE)</f>
        <v>8.3044899999999995</v>
      </c>
      <c r="F1707" t="str">
        <f>VLOOKUP(A1707,Tabel1[[PrøveID]:[Longitude]],4,FALSE)</f>
        <v>Lemvig havn, Nissum bredning</v>
      </c>
      <c r="G1707" s="24" t="str">
        <f>VLOOKUP(H1707,Datasæt_Analysesystemer!$D$3:$E$68,2,FALSE)</f>
        <v>Phocoena phocoena</v>
      </c>
      <c r="H1707" t="s">
        <v>820</v>
      </c>
      <c r="I1707" t="str">
        <f>VLOOKUP(H1707,Datasæt_Analysesystemer!$D$2:$F$68,3,FALSE)</f>
        <v>Almindelig</v>
      </c>
      <c r="J1707" t="s">
        <v>744</v>
      </c>
      <c r="K1707" t="s">
        <v>802</v>
      </c>
      <c r="L1707" t="s">
        <v>768</v>
      </c>
      <c r="M1707" t="str">
        <f t="shared" si="26"/>
        <v>Present_Ct&gt;41</v>
      </c>
    </row>
    <row r="1708" spans="1:13" x14ac:dyDescent="0.25">
      <c r="A1708" t="s">
        <v>773</v>
      </c>
      <c r="B1708" t="str">
        <f>VLOOKUP(A1708,Tabel1[[PrøveID]:[Longitude]],3,FALSE)</f>
        <v>DNA på Forkant</v>
      </c>
      <c r="C1708" s="83" t="str">
        <f>VLOOKUP(A1708,Tabel1[[PrøveID]:[Longitude]],2,FALSE)</f>
        <v>16-05-2022</v>
      </c>
      <c r="D1708">
        <f>VLOOKUP(A1708,Tabel1[[PrøveID]:[Longitude]],5,FALSE)</f>
        <v>56.550840000000001</v>
      </c>
      <c r="E1708">
        <f>VLOOKUP(A1708,Tabel1[[PrøveID]:[Longitude]],6,FALSE)</f>
        <v>8.3044899999999995</v>
      </c>
      <c r="F1708" t="str">
        <f>VLOOKUP(A1708,Tabel1[[PrøveID]:[Longitude]],4,FALSE)</f>
        <v>Lemvig havn, Nissum bredning</v>
      </c>
      <c r="G1708" s="24" t="str">
        <f>VLOOKUP(H1708,Datasæt_Analysesystemer!$D$3:$E$68,2,FALSE)</f>
        <v>Callinectes sapidus</v>
      </c>
      <c r="H1708" t="s">
        <v>989</v>
      </c>
      <c r="I1708" t="str">
        <f>VLOOKUP(H1708,Datasæt_Analysesystemer!$D$2:$F$68,3,FALSE)</f>
        <v>Invasiv</v>
      </c>
      <c r="J1708" t="s">
        <v>744</v>
      </c>
      <c r="K1708" t="s">
        <v>747</v>
      </c>
      <c r="L1708" t="s">
        <v>768</v>
      </c>
      <c r="M1708" t="str">
        <f t="shared" si="26"/>
        <v>Absent</v>
      </c>
    </row>
    <row r="1709" spans="1:13" x14ac:dyDescent="0.25">
      <c r="A1709" t="s">
        <v>773</v>
      </c>
      <c r="B1709" t="str">
        <f>VLOOKUP(A1709,Tabel1[[PrøveID]:[Longitude]],3,FALSE)</f>
        <v>DNA på Forkant</v>
      </c>
      <c r="C1709" s="83" t="str">
        <f>VLOOKUP(A1709,Tabel1[[PrøveID]:[Longitude]],2,FALSE)</f>
        <v>16-05-2022</v>
      </c>
      <c r="D1709">
        <f>VLOOKUP(A1709,Tabel1[[PrøveID]:[Longitude]],5,FALSE)</f>
        <v>56.550840000000001</v>
      </c>
      <c r="E1709">
        <f>VLOOKUP(A1709,Tabel1[[PrøveID]:[Longitude]],6,FALSE)</f>
        <v>8.3044899999999995</v>
      </c>
      <c r="F1709" t="str">
        <f>VLOOKUP(A1709,Tabel1[[PrøveID]:[Longitude]],4,FALSE)</f>
        <v>Lemvig havn, Nissum bredning</v>
      </c>
      <c r="G1709" s="24" t="str">
        <f>VLOOKUP(H1709,Datasæt_Analysesystemer!$D$3:$E$68,2,FALSE)</f>
        <v>Callinectes sapidus</v>
      </c>
      <c r="H1709" t="s">
        <v>989</v>
      </c>
      <c r="I1709" t="str">
        <f>VLOOKUP(H1709,Datasæt_Analysesystemer!$D$2:$F$68,3,FALSE)</f>
        <v>Invasiv</v>
      </c>
      <c r="J1709" t="s">
        <v>738</v>
      </c>
      <c r="K1709" t="s">
        <v>747</v>
      </c>
      <c r="L1709" t="s">
        <v>768</v>
      </c>
      <c r="M1709" t="str">
        <f t="shared" si="26"/>
        <v>Absent</v>
      </c>
    </row>
    <row r="1710" spans="1:13" x14ac:dyDescent="0.25">
      <c r="A1710" t="s">
        <v>773</v>
      </c>
      <c r="B1710" t="str">
        <f>VLOOKUP(A1710,Tabel1[[PrøveID]:[Longitude]],3,FALSE)</f>
        <v>DNA på Forkant</v>
      </c>
      <c r="C1710" s="83" t="str">
        <f>VLOOKUP(A1710,Tabel1[[PrøveID]:[Longitude]],2,FALSE)</f>
        <v>16-05-2022</v>
      </c>
      <c r="D1710">
        <f>VLOOKUP(A1710,Tabel1[[PrøveID]:[Longitude]],5,FALSE)</f>
        <v>56.550840000000001</v>
      </c>
      <c r="E1710">
        <f>VLOOKUP(A1710,Tabel1[[PrøveID]:[Longitude]],6,FALSE)</f>
        <v>8.3044899999999995</v>
      </c>
      <c r="F1710" t="str">
        <f>VLOOKUP(A1710,Tabel1[[PrøveID]:[Longitude]],4,FALSE)</f>
        <v>Lemvig havn, Nissum bredning</v>
      </c>
      <c r="G1710" s="24" t="str">
        <f>VLOOKUP(H1710,Datasæt_Analysesystemer!$D$3:$E$68,2,FALSE)</f>
        <v>Mnemiopsis leidyi</v>
      </c>
      <c r="H1710" t="s">
        <v>982</v>
      </c>
      <c r="I1710" t="str">
        <f>VLOOKUP(H1710,Datasæt_Analysesystemer!$D$2:$F$68,3,FALSE)</f>
        <v>Invasiv</v>
      </c>
      <c r="J1710" t="s">
        <v>738</v>
      </c>
      <c r="K1710" t="s">
        <v>747</v>
      </c>
      <c r="L1710" t="s">
        <v>768</v>
      </c>
      <c r="M1710" t="str">
        <f t="shared" si="26"/>
        <v>Absent</v>
      </c>
    </row>
    <row r="1711" spans="1:13" x14ac:dyDescent="0.25">
      <c r="A1711" t="s">
        <v>773</v>
      </c>
      <c r="B1711" t="str">
        <f>VLOOKUP(A1711,Tabel1[[PrøveID]:[Longitude]],3,FALSE)</f>
        <v>DNA på Forkant</v>
      </c>
      <c r="C1711" s="83" t="str">
        <f>VLOOKUP(A1711,Tabel1[[PrøveID]:[Longitude]],2,FALSE)</f>
        <v>16-05-2022</v>
      </c>
      <c r="D1711">
        <f>VLOOKUP(A1711,Tabel1[[PrøveID]:[Longitude]],5,FALSE)</f>
        <v>56.550840000000001</v>
      </c>
      <c r="E1711">
        <f>VLOOKUP(A1711,Tabel1[[PrøveID]:[Longitude]],6,FALSE)</f>
        <v>8.3044899999999995</v>
      </c>
      <c r="F1711" t="str">
        <f>VLOOKUP(A1711,Tabel1[[PrøveID]:[Longitude]],4,FALSE)</f>
        <v>Lemvig havn, Nissum bredning</v>
      </c>
      <c r="G1711" s="24" t="str">
        <f>VLOOKUP(H1711,Datasæt_Analysesystemer!$D$3:$E$68,2,FALSE)</f>
        <v>Mnemiopsis leidyi</v>
      </c>
      <c r="H1711" t="s">
        <v>982</v>
      </c>
      <c r="I1711" t="str">
        <f>VLOOKUP(H1711,Datasæt_Analysesystemer!$D$2:$F$68,3,FALSE)</f>
        <v>Invasiv</v>
      </c>
      <c r="J1711" t="s">
        <v>738</v>
      </c>
      <c r="K1711" t="s">
        <v>802</v>
      </c>
      <c r="L1711" t="s">
        <v>741</v>
      </c>
      <c r="M1711" t="str">
        <f t="shared" si="26"/>
        <v>Present_Ct&lt;41</v>
      </c>
    </row>
    <row r="1712" spans="1:13" x14ac:dyDescent="0.25">
      <c r="A1712" t="s">
        <v>773</v>
      </c>
      <c r="B1712" t="str">
        <f>VLOOKUP(A1712,Tabel1[[PrøveID]:[Longitude]],3,FALSE)</f>
        <v>DNA på Forkant</v>
      </c>
      <c r="C1712" s="83" t="str">
        <f>VLOOKUP(A1712,Tabel1[[PrøveID]:[Longitude]],2,FALSE)</f>
        <v>16-05-2022</v>
      </c>
      <c r="D1712">
        <f>VLOOKUP(A1712,Tabel1[[PrøveID]:[Longitude]],5,FALSE)</f>
        <v>56.550840000000001</v>
      </c>
      <c r="E1712">
        <f>VLOOKUP(A1712,Tabel1[[PrøveID]:[Longitude]],6,FALSE)</f>
        <v>8.3044899999999995</v>
      </c>
      <c r="F1712" t="str">
        <f>VLOOKUP(A1712,Tabel1[[PrøveID]:[Longitude]],4,FALSE)</f>
        <v>Lemvig havn, Nissum bredning</v>
      </c>
      <c r="G1712" s="24" t="str">
        <f>VLOOKUP(H1712,Datasæt_Analysesystemer!$D$3:$E$68,2,FALSE)</f>
        <v>Hemigrapsus takanoi</v>
      </c>
      <c r="H1712" t="s">
        <v>1098</v>
      </c>
      <c r="I1712" t="str">
        <f>VLOOKUP(H1712,Datasæt_Analysesystemer!$D$2:$F$68,3,FALSE)</f>
        <v>Invasiv</v>
      </c>
      <c r="J1712" t="s">
        <v>738</v>
      </c>
      <c r="K1712" t="s">
        <v>747</v>
      </c>
      <c r="L1712" t="s">
        <v>768</v>
      </c>
      <c r="M1712" t="str">
        <f t="shared" si="26"/>
        <v>Absent</v>
      </c>
    </row>
    <row r="1713" spans="1:13" x14ac:dyDescent="0.25">
      <c r="A1713" t="s">
        <v>773</v>
      </c>
      <c r="B1713" t="str">
        <f>VLOOKUP(A1713,Tabel1[[PrøveID]:[Longitude]],3,FALSE)</f>
        <v>DNA på Forkant</v>
      </c>
      <c r="C1713" s="83" t="str">
        <f>VLOOKUP(A1713,Tabel1[[PrøveID]:[Longitude]],2,FALSE)</f>
        <v>16-05-2022</v>
      </c>
      <c r="D1713">
        <f>VLOOKUP(A1713,Tabel1[[PrøveID]:[Longitude]],5,FALSE)</f>
        <v>56.550840000000001</v>
      </c>
      <c r="E1713">
        <f>VLOOKUP(A1713,Tabel1[[PrøveID]:[Longitude]],6,FALSE)</f>
        <v>8.3044899999999995</v>
      </c>
      <c r="F1713" t="str">
        <f>VLOOKUP(A1713,Tabel1[[PrøveID]:[Longitude]],4,FALSE)</f>
        <v>Lemvig havn, Nissum bredning</v>
      </c>
      <c r="G1713" s="24" t="str">
        <f>VLOOKUP(H1713,Datasæt_Analysesystemer!$D$3:$E$68,2,FALSE)</f>
        <v>Hemigrapsus takanoi</v>
      </c>
      <c r="H1713" t="s">
        <v>1098</v>
      </c>
      <c r="I1713" t="str">
        <f>VLOOKUP(H1713,Datasæt_Analysesystemer!$D$2:$F$68,3,FALSE)</f>
        <v>Invasiv</v>
      </c>
      <c r="J1713" t="s">
        <v>738</v>
      </c>
      <c r="K1713" t="s">
        <v>747</v>
      </c>
      <c r="L1713" t="s">
        <v>768</v>
      </c>
      <c r="M1713" t="str">
        <f t="shared" si="26"/>
        <v>Absent</v>
      </c>
    </row>
    <row r="1714" spans="1:13" x14ac:dyDescent="0.25">
      <c r="A1714" t="s">
        <v>773</v>
      </c>
      <c r="B1714" t="str">
        <f>VLOOKUP(A1714,Tabel1[[PrøveID]:[Longitude]],3,FALSE)</f>
        <v>DNA på Forkant</v>
      </c>
      <c r="C1714" s="83" t="str">
        <f>VLOOKUP(A1714,Tabel1[[PrøveID]:[Longitude]],2,FALSE)</f>
        <v>16-05-2022</v>
      </c>
      <c r="D1714">
        <f>VLOOKUP(A1714,Tabel1[[PrøveID]:[Longitude]],5,FALSE)</f>
        <v>56.550840000000001</v>
      </c>
      <c r="E1714">
        <f>VLOOKUP(A1714,Tabel1[[PrøveID]:[Longitude]],6,FALSE)</f>
        <v>8.3044899999999995</v>
      </c>
      <c r="F1714" t="str">
        <f>VLOOKUP(A1714,Tabel1[[PrøveID]:[Longitude]],4,FALSE)</f>
        <v>Lemvig havn, Nissum bredning</v>
      </c>
      <c r="G1714" s="24" t="str">
        <f>VLOOKUP(H1714,Datasæt_Analysesystemer!$D$3:$E$68,2,FALSE)</f>
        <v>Alexandrium ostenfeldii</v>
      </c>
      <c r="H1714" t="s">
        <v>1179</v>
      </c>
      <c r="I1714" t="str">
        <f>VLOOKUP(H1714,Datasæt_Analysesystemer!$D$2:$F$68,3,FALSE)</f>
        <v>Toksisk</v>
      </c>
      <c r="J1714" t="s">
        <v>738</v>
      </c>
      <c r="K1714" t="s">
        <v>747</v>
      </c>
      <c r="L1714" t="s">
        <v>768</v>
      </c>
      <c r="M1714" t="str">
        <f t="shared" si="26"/>
        <v>Absent</v>
      </c>
    </row>
    <row r="1715" spans="1:13" x14ac:dyDescent="0.25">
      <c r="A1715" t="s">
        <v>773</v>
      </c>
      <c r="B1715" t="str">
        <f>VLOOKUP(A1715,Tabel1[[PrøveID]:[Longitude]],3,FALSE)</f>
        <v>DNA på Forkant</v>
      </c>
      <c r="C1715" s="83" t="str">
        <f>VLOOKUP(A1715,Tabel1[[PrøveID]:[Longitude]],2,FALSE)</f>
        <v>16-05-2022</v>
      </c>
      <c r="D1715">
        <f>VLOOKUP(A1715,Tabel1[[PrøveID]:[Longitude]],5,FALSE)</f>
        <v>56.550840000000001</v>
      </c>
      <c r="E1715">
        <f>VLOOKUP(A1715,Tabel1[[PrøveID]:[Longitude]],6,FALSE)</f>
        <v>8.3044899999999995</v>
      </c>
      <c r="F1715" t="str">
        <f>VLOOKUP(A1715,Tabel1[[PrøveID]:[Longitude]],4,FALSE)</f>
        <v>Lemvig havn, Nissum bredning</v>
      </c>
      <c r="G1715" s="24" t="str">
        <f>VLOOKUP(H1715,Datasæt_Analysesystemer!$D$3:$E$68,2,FALSE)</f>
        <v>Alexandrium ostenfeldii</v>
      </c>
      <c r="H1715" t="s">
        <v>1179</v>
      </c>
      <c r="I1715" t="str">
        <f>VLOOKUP(H1715,Datasæt_Analysesystemer!$D$2:$F$68,3,FALSE)</f>
        <v>Toksisk</v>
      </c>
      <c r="J1715" t="s">
        <v>744</v>
      </c>
      <c r="K1715" t="s">
        <v>747</v>
      </c>
      <c r="L1715" t="s">
        <v>768</v>
      </c>
      <c r="M1715" t="str">
        <f t="shared" si="26"/>
        <v>Absent</v>
      </c>
    </row>
    <row r="1716" spans="1:13" x14ac:dyDescent="0.25">
      <c r="A1716" t="s">
        <v>773</v>
      </c>
      <c r="B1716" t="str">
        <f>VLOOKUP(A1716,Tabel1[[PrøveID]:[Longitude]],3,FALSE)</f>
        <v>DNA på Forkant</v>
      </c>
      <c r="C1716" s="83" t="str">
        <f>VLOOKUP(A1716,Tabel1[[PrøveID]:[Longitude]],2,FALSE)</f>
        <v>16-05-2022</v>
      </c>
      <c r="D1716">
        <f>VLOOKUP(A1716,Tabel1[[PrøveID]:[Longitude]],5,FALSE)</f>
        <v>56.550840000000001</v>
      </c>
      <c r="E1716">
        <f>VLOOKUP(A1716,Tabel1[[PrøveID]:[Longitude]],6,FALSE)</f>
        <v>8.3044899999999995</v>
      </c>
      <c r="F1716" t="str">
        <f>VLOOKUP(A1716,Tabel1[[PrøveID]:[Longitude]],4,FALSE)</f>
        <v>Lemvig havn, Nissum bredning</v>
      </c>
      <c r="G1716" s="24" t="str">
        <f>VLOOKUP(H1716,Datasæt_Analysesystemer!$D$3:$E$68,2,FALSE)</f>
        <v>Prymnesium parvum</v>
      </c>
      <c r="H1716" t="s">
        <v>1180</v>
      </c>
      <c r="I1716" t="str">
        <f>VLOOKUP(H1716,Datasæt_Analysesystemer!$D$2:$F$68,3,FALSE)</f>
        <v>Toksisk</v>
      </c>
      <c r="J1716" t="s">
        <v>744</v>
      </c>
      <c r="K1716" t="s">
        <v>747</v>
      </c>
      <c r="L1716" t="s">
        <v>768</v>
      </c>
      <c r="M1716" t="str">
        <f t="shared" si="26"/>
        <v>Absent</v>
      </c>
    </row>
    <row r="1717" spans="1:13" x14ac:dyDescent="0.25">
      <c r="A1717" t="s">
        <v>773</v>
      </c>
      <c r="B1717" t="str">
        <f>VLOOKUP(A1717,Tabel1[[PrøveID]:[Longitude]],3,FALSE)</f>
        <v>DNA på Forkant</v>
      </c>
      <c r="C1717" s="83" t="str">
        <f>VLOOKUP(A1717,Tabel1[[PrøveID]:[Longitude]],2,FALSE)</f>
        <v>16-05-2022</v>
      </c>
      <c r="D1717">
        <f>VLOOKUP(A1717,Tabel1[[PrøveID]:[Longitude]],5,FALSE)</f>
        <v>56.550840000000001</v>
      </c>
      <c r="E1717">
        <f>VLOOKUP(A1717,Tabel1[[PrøveID]:[Longitude]],6,FALSE)</f>
        <v>8.3044899999999995</v>
      </c>
      <c r="F1717" t="str">
        <f>VLOOKUP(A1717,Tabel1[[PrøveID]:[Longitude]],4,FALSE)</f>
        <v>Lemvig havn, Nissum bredning</v>
      </c>
      <c r="G1717" s="24" t="str">
        <f>VLOOKUP(H1717,Datasæt_Analysesystemer!$D$3:$E$68,2,FALSE)</f>
        <v>Prymnesium parvum</v>
      </c>
      <c r="H1717" t="s">
        <v>1180</v>
      </c>
      <c r="I1717" t="str">
        <f>VLOOKUP(H1717,Datasæt_Analysesystemer!$D$2:$F$68,3,FALSE)</f>
        <v>Toksisk</v>
      </c>
      <c r="J1717" t="s">
        <v>744</v>
      </c>
      <c r="K1717" t="s">
        <v>747</v>
      </c>
      <c r="L1717" t="s">
        <v>768</v>
      </c>
      <c r="M1717" t="str">
        <f t="shared" si="26"/>
        <v>Absent</v>
      </c>
    </row>
    <row r="1718" spans="1:13" x14ac:dyDescent="0.25">
      <c r="A1718" t="s">
        <v>773</v>
      </c>
      <c r="B1718" t="str">
        <f>VLOOKUP(A1718,Tabel1[[PrøveID]:[Longitude]],3,FALSE)</f>
        <v>DNA på Forkant</v>
      </c>
      <c r="C1718" s="83" t="str">
        <f>VLOOKUP(A1718,Tabel1[[PrøveID]:[Longitude]],2,FALSE)</f>
        <v>16-05-2022</v>
      </c>
      <c r="D1718">
        <f>VLOOKUP(A1718,Tabel1[[PrøveID]:[Longitude]],5,FALSE)</f>
        <v>56.550840000000001</v>
      </c>
      <c r="E1718">
        <f>VLOOKUP(A1718,Tabel1[[PrøveID]:[Longitude]],6,FALSE)</f>
        <v>8.3044899999999995</v>
      </c>
      <c r="F1718" t="str">
        <f>VLOOKUP(A1718,Tabel1[[PrøveID]:[Longitude]],4,FALSE)</f>
        <v>Lemvig havn, Nissum bredning</v>
      </c>
      <c r="G1718" s="24" t="str">
        <f>VLOOKUP(H1718,Datasæt_Analysesystemer!$D$3:$E$68,2,FALSE)</f>
        <v>Gasterosteus aculeatus</v>
      </c>
      <c r="H1718" t="s">
        <v>1117</v>
      </c>
      <c r="I1718" t="str">
        <f>VLOOKUP(H1718,Datasæt_Analysesystemer!$D$2:$F$68,3,FALSE)</f>
        <v>Almindelig</v>
      </c>
      <c r="J1718" t="s">
        <v>744</v>
      </c>
      <c r="K1718" t="s">
        <v>747</v>
      </c>
      <c r="L1718" t="s">
        <v>768</v>
      </c>
      <c r="M1718" t="str">
        <f t="shared" si="26"/>
        <v>Absent</v>
      </c>
    </row>
    <row r="1719" spans="1:13" x14ac:dyDescent="0.25">
      <c r="A1719" t="s">
        <v>773</v>
      </c>
      <c r="B1719" t="str">
        <f>VLOOKUP(A1719,Tabel1[[PrøveID]:[Longitude]],3,FALSE)</f>
        <v>DNA på Forkant</v>
      </c>
      <c r="C1719" s="83" t="str">
        <f>VLOOKUP(A1719,Tabel1[[PrøveID]:[Longitude]],2,FALSE)</f>
        <v>16-05-2022</v>
      </c>
      <c r="D1719">
        <f>VLOOKUP(A1719,Tabel1[[PrøveID]:[Longitude]],5,FALSE)</f>
        <v>56.550840000000001</v>
      </c>
      <c r="E1719">
        <f>VLOOKUP(A1719,Tabel1[[PrøveID]:[Longitude]],6,FALSE)</f>
        <v>8.3044899999999995</v>
      </c>
      <c r="F1719" t="str">
        <f>VLOOKUP(A1719,Tabel1[[PrøveID]:[Longitude]],4,FALSE)</f>
        <v>Lemvig havn, Nissum bredning</v>
      </c>
      <c r="G1719" s="24" t="str">
        <f>VLOOKUP(H1719,Datasæt_Analysesystemer!$D$3:$E$68,2,FALSE)</f>
        <v>Gasterosteus aculeatus</v>
      </c>
      <c r="H1719" t="s">
        <v>1117</v>
      </c>
      <c r="I1719" t="str">
        <f>VLOOKUP(H1719,Datasæt_Analysesystemer!$D$2:$F$68,3,FALSE)</f>
        <v>Almindelig</v>
      </c>
      <c r="J1719" t="s">
        <v>744</v>
      </c>
      <c r="K1719" t="s">
        <v>747</v>
      </c>
      <c r="L1719" t="s">
        <v>768</v>
      </c>
      <c r="M1719" t="str">
        <f t="shared" si="26"/>
        <v>Absent</v>
      </c>
    </row>
    <row r="1720" spans="1:13" x14ac:dyDescent="0.25">
      <c r="A1720" t="s">
        <v>773</v>
      </c>
      <c r="B1720" t="str">
        <f>VLOOKUP(A1720,Tabel1[[PrøveID]:[Longitude]],3,FALSE)</f>
        <v>DNA på Forkant</v>
      </c>
      <c r="C1720" s="83" t="str">
        <f>VLOOKUP(A1720,Tabel1[[PrøveID]:[Longitude]],2,FALSE)</f>
        <v>16-05-2022</v>
      </c>
      <c r="D1720">
        <f>VLOOKUP(A1720,Tabel1[[PrøveID]:[Longitude]],5,FALSE)</f>
        <v>56.550840000000001</v>
      </c>
      <c r="E1720">
        <f>VLOOKUP(A1720,Tabel1[[PrøveID]:[Longitude]],6,FALSE)</f>
        <v>8.3044899999999995</v>
      </c>
      <c r="F1720" t="str">
        <f>VLOOKUP(A1720,Tabel1[[PrøveID]:[Longitude]],4,FALSE)</f>
        <v>Lemvig havn, Nissum bredning</v>
      </c>
      <c r="G1720" s="24" t="str">
        <f>VLOOKUP(H1720,Datasæt_Analysesystemer!$D$3:$E$68,2,FALSE)</f>
        <v>Anguilla anguilla</v>
      </c>
      <c r="H1720" t="s">
        <v>1005</v>
      </c>
      <c r="I1720" t="str">
        <f>VLOOKUP(H1720,Datasæt_Analysesystemer!$D$2:$F$68,3,FALSE)</f>
        <v>Almindelig</v>
      </c>
      <c r="J1720" t="s">
        <v>738</v>
      </c>
      <c r="K1720" t="s">
        <v>747</v>
      </c>
      <c r="L1720" t="s">
        <v>768</v>
      </c>
      <c r="M1720" t="str">
        <f t="shared" si="26"/>
        <v>Absent</v>
      </c>
    </row>
    <row r="1721" spans="1:13" x14ac:dyDescent="0.25">
      <c r="A1721" t="s">
        <v>773</v>
      </c>
      <c r="B1721" t="str">
        <f>VLOOKUP(A1721,Tabel1[[PrøveID]:[Longitude]],3,FALSE)</f>
        <v>DNA på Forkant</v>
      </c>
      <c r="C1721" s="83" t="str">
        <f>VLOOKUP(A1721,Tabel1[[PrøveID]:[Longitude]],2,FALSE)</f>
        <v>16-05-2022</v>
      </c>
      <c r="D1721">
        <f>VLOOKUP(A1721,Tabel1[[PrøveID]:[Longitude]],5,FALSE)</f>
        <v>56.550840000000001</v>
      </c>
      <c r="E1721">
        <f>VLOOKUP(A1721,Tabel1[[PrøveID]:[Longitude]],6,FALSE)</f>
        <v>8.3044899999999995</v>
      </c>
      <c r="F1721" t="str">
        <f>VLOOKUP(A1721,Tabel1[[PrøveID]:[Longitude]],4,FALSE)</f>
        <v>Lemvig havn, Nissum bredning</v>
      </c>
      <c r="G1721" s="24" t="str">
        <f>VLOOKUP(H1721,Datasæt_Analysesystemer!$D$3:$E$68,2,FALSE)</f>
        <v>Anguilla anguilla</v>
      </c>
      <c r="H1721" t="s">
        <v>1005</v>
      </c>
      <c r="I1721" t="str">
        <f>VLOOKUP(H1721,Datasæt_Analysesystemer!$D$2:$F$68,3,FALSE)</f>
        <v>Almindelig</v>
      </c>
      <c r="J1721" t="s">
        <v>738</v>
      </c>
      <c r="K1721" t="s">
        <v>802</v>
      </c>
      <c r="L1721" t="s">
        <v>741</v>
      </c>
      <c r="M1721" t="str">
        <f t="shared" si="26"/>
        <v>Present_Ct&lt;41</v>
      </c>
    </row>
    <row r="1722" spans="1:13" x14ac:dyDescent="0.25">
      <c r="A1722" t="s">
        <v>773</v>
      </c>
      <c r="B1722" t="str">
        <f>VLOOKUP(A1722,Tabel1[[PrøveID]:[Longitude]],3,FALSE)</f>
        <v>DNA på Forkant</v>
      </c>
      <c r="C1722" s="83" t="str">
        <f>VLOOKUP(A1722,Tabel1[[PrøveID]:[Longitude]],2,FALSE)</f>
        <v>16-05-2022</v>
      </c>
      <c r="D1722">
        <f>VLOOKUP(A1722,Tabel1[[PrøveID]:[Longitude]],5,FALSE)</f>
        <v>56.550840000000001</v>
      </c>
      <c r="E1722">
        <f>VLOOKUP(A1722,Tabel1[[PrøveID]:[Longitude]],6,FALSE)</f>
        <v>8.3044899999999995</v>
      </c>
      <c r="F1722" t="str">
        <f>VLOOKUP(A1722,Tabel1[[PrøveID]:[Longitude]],4,FALSE)</f>
        <v>Lemvig havn, Nissum bredning</v>
      </c>
      <c r="G1722" s="24" t="str">
        <f>VLOOKUP(H1722,Datasæt_Analysesystemer!$D$3:$E$68,2,FALSE)</f>
        <v>Neogobius melanostomus</v>
      </c>
      <c r="H1722" t="s">
        <v>1089</v>
      </c>
      <c r="I1722" t="str">
        <f>VLOOKUP(H1722,Datasæt_Analysesystemer!$D$2:$F$68,3,FALSE)</f>
        <v>Invasiv</v>
      </c>
      <c r="J1722" t="s">
        <v>738</v>
      </c>
      <c r="K1722" t="s">
        <v>747</v>
      </c>
      <c r="L1722" t="s">
        <v>768</v>
      </c>
      <c r="M1722" t="str">
        <f t="shared" si="26"/>
        <v>Absent</v>
      </c>
    </row>
    <row r="1723" spans="1:13" x14ac:dyDescent="0.25">
      <c r="A1723" t="s">
        <v>773</v>
      </c>
      <c r="B1723" t="str">
        <f>VLOOKUP(A1723,Tabel1[[PrøveID]:[Longitude]],3,FALSE)</f>
        <v>DNA på Forkant</v>
      </c>
      <c r="C1723" s="83" t="str">
        <f>VLOOKUP(A1723,Tabel1[[PrøveID]:[Longitude]],2,FALSE)</f>
        <v>16-05-2022</v>
      </c>
      <c r="D1723">
        <f>VLOOKUP(A1723,Tabel1[[PrøveID]:[Longitude]],5,FALSE)</f>
        <v>56.550840000000001</v>
      </c>
      <c r="E1723">
        <f>VLOOKUP(A1723,Tabel1[[PrøveID]:[Longitude]],6,FALSE)</f>
        <v>8.3044899999999995</v>
      </c>
      <c r="F1723" t="str">
        <f>VLOOKUP(A1723,Tabel1[[PrøveID]:[Longitude]],4,FALSE)</f>
        <v>Lemvig havn, Nissum bredning</v>
      </c>
      <c r="G1723" s="24" t="str">
        <f>VLOOKUP(H1723,Datasæt_Analysesystemer!$D$3:$E$68,2,FALSE)</f>
        <v>Neogobius melanostomus</v>
      </c>
      <c r="H1723" t="s">
        <v>1089</v>
      </c>
      <c r="I1723" t="str">
        <f>VLOOKUP(H1723,Datasæt_Analysesystemer!$D$2:$F$68,3,FALSE)</f>
        <v>Invasiv</v>
      </c>
      <c r="J1723" t="s">
        <v>744</v>
      </c>
      <c r="K1723" t="s">
        <v>802</v>
      </c>
      <c r="L1723" t="s">
        <v>741</v>
      </c>
      <c r="M1723" t="str">
        <f t="shared" si="26"/>
        <v>Present_Ct&lt;41</v>
      </c>
    </row>
    <row r="1724" spans="1:13" x14ac:dyDescent="0.25">
      <c r="A1724" t="s">
        <v>774</v>
      </c>
      <c r="B1724" t="str">
        <f>VLOOKUP(A1724,Tabel1[[PrøveID]:[Longitude]],3,FALSE)</f>
        <v>Miljøstyrelsen</v>
      </c>
      <c r="C1724" s="83" t="str">
        <f>VLOOKUP(A1724,Tabel1[[PrøveID]:[Longitude]],2,FALSE)</f>
        <v>27-05-2022</v>
      </c>
      <c r="D1724">
        <f>VLOOKUP(A1724,Tabel1[[PrøveID]:[Longitude]],5,FALSE)</f>
        <v>55.187137900000003</v>
      </c>
      <c r="E1724">
        <f>VLOOKUP(A1724,Tabel1[[PrøveID]:[Longitude]],6,FALSE)</f>
        <v>11.6556975</v>
      </c>
      <c r="F1724" t="str">
        <f>VLOOKUP(A1724,Tabel1[[PrøveID]:[Longitude]],4,FALSE)</f>
        <v>Karrebæk fjord</v>
      </c>
      <c r="G1724" s="24" t="str">
        <f>VLOOKUP(H1724,Datasæt_Analysesystemer!$D$3:$E$68,2,FALSE)</f>
        <v>Perca fluviatilis</v>
      </c>
      <c r="H1724" t="s">
        <v>804</v>
      </c>
      <c r="I1724" t="str">
        <f>VLOOKUP(H1724,Datasæt_Analysesystemer!$D$2:$F$68,3,FALSE)</f>
        <v>Almindelig</v>
      </c>
      <c r="J1724" t="s">
        <v>738</v>
      </c>
      <c r="K1724" t="s">
        <v>747</v>
      </c>
      <c r="L1724" t="s">
        <v>768</v>
      </c>
      <c r="M1724" t="str">
        <f t="shared" si="26"/>
        <v>Absent</v>
      </c>
    </row>
    <row r="1725" spans="1:13" x14ac:dyDescent="0.25">
      <c r="A1725" t="s">
        <v>774</v>
      </c>
      <c r="B1725" t="str">
        <f>VLOOKUP(A1725,Tabel1[[PrøveID]:[Longitude]],3,FALSE)</f>
        <v>Miljøstyrelsen</v>
      </c>
      <c r="C1725" s="83" t="str">
        <f>VLOOKUP(A1725,Tabel1[[PrøveID]:[Longitude]],2,FALSE)</f>
        <v>27-05-2022</v>
      </c>
      <c r="D1725">
        <f>VLOOKUP(A1725,Tabel1[[PrøveID]:[Longitude]],5,FALSE)</f>
        <v>55.187137900000003</v>
      </c>
      <c r="E1725">
        <f>VLOOKUP(A1725,Tabel1[[PrøveID]:[Longitude]],6,FALSE)</f>
        <v>11.6556975</v>
      </c>
      <c r="F1725" t="str">
        <f>VLOOKUP(A1725,Tabel1[[PrøveID]:[Longitude]],4,FALSE)</f>
        <v>Karrebæk fjord</v>
      </c>
      <c r="G1725" s="24" t="str">
        <f>VLOOKUP(H1725,Datasæt_Analysesystemer!$D$3:$E$68,2,FALSE)</f>
        <v>Perca fluviatilis</v>
      </c>
      <c r="H1725" t="s">
        <v>804</v>
      </c>
      <c r="I1725" t="str">
        <f>VLOOKUP(H1725,Datasæt_Analysesystemer!$D$2:$F$68,3,FALSE)</f>
        <v>Almindelig</v>
      </c>
      <c r="J1725" t="s">
        <v>738</v>
      </c>
      <c r="K1725" t="s">
        <v>747</v>
      </c>
      <c r="L1725" t="s">
        <v>768</v>
      </c>
      <c r="M1725" t="str">
        <f t="shared" si="26"/>
        <v>Absent</v>
      </c>
    </row>
    <row r="1726" spans="1:13" x14ac:dyDescent="0.25">
      <c r="A1726" t="s">
        <v>774</v>
      </c>
      <c r="B1726" t="str">
        <f>VLOOKUP(A1726,Tabel1[[PrøveID]:[Longitude]],3,FALSE)</f>
        <v>Miljøstyrelsen</v>
      </c>
      <c r="C1726" s="83" t="str">
        <f>VLOOKUP(A1726,Tabel1[[PrøveID]:[Longitude]],2,FALSE)</f>
        <v>27-05-2022</v>
      </c>
      <c r="D1726">
        <f>VLOOKUP(A1726,Tabel1[[PrøveID]:[Longitude]],5,FALSE)</f>
        <v>55.187137900000003</v>
      </c>
      <c r="E1726">
        <f>VLOOKUP(A1726,Tabel1[[PrøveID]:[Longitude]],6,FALSE)</f>
        <v>11.6556975</v>
      </c>
      <c r="F1726" t="str">
        <f>VLOOKUP(A1726,Tabel1[[PrøveID]:[Longitude]],4,FALSE)</f>
        <v>Karrebæk fjord</v>
      </c>
      <c r="G1726" s="24" t="str">
        <f>VLOOKUP(H1726,Datasæt_Analysesystemer!$D$3:$E$68,2,FALSE)</f>
        <v>Platichthys flesus</v>
      </c>
      <c r="H1726" t="s">
        <v>793</v>
      </c>
      <c r="I1726" t="str">
        <f>VLOOKUP(H1726,Datasæt_Analysesystemer!$D$2:$F$68,3,FALSE)</f>
        <v>Almindelig</v>
      </c>
      <c r="J1726" t="s">
        <v>738</v>
      </c>
      <c r="K1726" t="s">
        <v>747</v>
      </c>
      <c r="L1726" t="s">
        <v>768</v>
      </c>
      <c r="M1726" t="str">
        <f t="shared" si="26"/>
        <v>Absent</v>
      </c>
    </row>
    <row r="1727" spans="1:13" x14ac:dyDescent="0.25">
      <c r="A1727" t="s">
        <v>774</v>
      </c>
      <c r="B1727" t="str">
        <f>VLOOKUP(A1727,Tabel1[[PrøveID]:[Longitude]],3,FALSE)</f>
        <v>Miljøstyrelsen</v>
      </c>
      <c r="C1727" s="83" t="str">
        <f>VLOOKUP(A1727,Tabel1[[PrøveID]:[Longitude]],2,FALSE)</f>
        <v>27-05-2022</v>
      </c>
      <c r="D1727">
        <f>VLOOKUP(A1727,Tabel1[[PrøveID]:[Longitude]],5,FALSE)</f>
        <v>55.187137900000003</v>
      </c>
      <c r="E1727">
        <f>VLOOKUP(A1727,Tabel1[[PrøveID]:[Longitude]],6,FALSE)</f>
        <v>11.6556975</v>
      </c>
      <c r="F1727" t="str">
        <f>VLOOKUP(A1727,Tabel1[[PrøveID]:[Longitude]],4,FALSE)</f>
        <v>Karrebæk fjord</v>
      </c>
      <c r="G1727" s="24" t="str">
        <f>VLOOKUP(H1727,Datasæt_Analysesystemer!$D$3:$E$68,2,FALSE)</f>
        <v>Platichthys flesus</v>
      </c>
      <c r="H1727" t="s">
        <v>793</v>
      </c>
      <c r="I1727" t="str">
        <f>VLOOKUP(H1727,Datasæt_Analysesystemer!$D$2:$F$68,3,FALSE)</f>
        <v>Almindelig</v>
      </c>
      <c r="J1727" t="s">
        <v>738</v>
      </c>
      <c r="K1727" t="s">
        <v>747</v>
      </c>
      <c r="L1727" t="s">
        <v>768</v>
      </c>
      <c r="M1727" t="str">
        <f t="shared" si="26"/>
        <v>Absent</v>
      </c>
    </row>
    <row r="1728" spans="1:13" x14ac:dyDescent="0.25">
      <c r="A1728" t="s">
        <v>774</v>
      </c>
      <c r="B1728" t="str">
        <f>VLOOKUP(A1728,Tabel1[[PrøveID]:[Longitude]],3,FALSE)</f>
        <v>Miljøstyrelsen</v>
      </c>
      <c r="C1728" s="83" t="str">
        <f>VLOOKUP(A1728,Tabel1[[PrøveID]:[Longitude]],2,FALSE)</f>
        <v>27-05-2022</v>
      </c>
      <c r="D1728">
        <f>VLOOKUP(A1728,Tabel1[[PrøveID]:[Longitude]],5,FALSE)</f>
        <v>55.187137900000003</v>
      </c>
      <c r="E1728">
        <f>VLOOKUP(A1728,Tabel1[[PrøveID]:[Longitude]],6,FALSE)</f>
        <v>11.6556975</v>
      </c>
      <c r="F1728" t="str">
        <f>VLOOKUP(A1728,Tabel1[[PrøveID]:[Longitude]],4,FALSE)</f>
        <v>Karrebæk fjord</v>
      </c>
      <c r="G1728" s="24" t="str">
        <f>VLOOKUP(H1728,Datasæt_Analysesystemer!$D$3:$E$68,2,FALSE)</f>
        <v>Magallana gigas</v>
      </c>
      <c r="H1728" t="s">
        <v>1100</v>
      </c>
      <c r="I1728" t="str">
        <f>VLOOKUP(H1728,Datasæt_Analysesystemer!$D$2:$F$68,3,FALSE)</f>
        <v>Invasiv</v>
      </c>
      <c r="J1728" t="s">
        <v>738</v>
      </c>
      <c r="K1728" t="s">
        <v>747</v>
      </c>
      <c r="L1728" t="s">
        <v>768</v>
      </c>
      <c r="M1728" t="str">
        <f t="shared" si="26"/>
        <v>Absent</v>
      </c>
    </row>
    <row r="1729" spans="1:13" x14ac:dyDescent="0.25">
      <c r="A1729" t="s">
        <v>774</v>
      </c>
      <c r="B1729" t="str">
        <f>VLOOKUP(A1729,Tabel1[[PrøveID]:[Longitude]],3,FALSE)</f>
        <v>Miljøstyrelsen</v>
      </c>
      <c r="C1729" s="83" t="str">
        <f>VLOOKUP(A1729,Tabel1[[PrøveID]:[Longitude]],2,FALSE)</f>
        <v>27-05-2022</v>
      </c>
      <c r="D1729">
        <f>VLOOKUP(A1729,Tabel1[[PrøveID]:[Longitude]],5,FALSE)</f>
        <v>55.187137900000003</v>
      </c>
      <c r="E1729">
        <f>VLOOKUP(A1729,Tabel1[[PrøveID]:[Longitude]],6,FALSE)</f>
        <v>11.6556975</v>
      </c>
      <c r="F1729" t="str">
        <f>VLOOKUP(A1729,Tabel1[[PrøveID]:[Longitude]],4,FALSE)</f>
        <v>Karrebæk fjord</v>
      </c>
      <c r="G1729" s="24" t="str">
        <f>VLOOKUP(H1729,Datasæt_Analysesystemer!$D$3:$E$68,2,FALSE)</f>
        <v>Magallana gigas</v>
      </c>
      <c r="H1729" t="s">
        <v>1100</v>
      </c>
      <c r="I1729" t="str">
        <f>VLOOKUP(H1729,Datasæt_Analysesystemer!$D$2:$F$68,3,FALSE)</f>
        <v>Invasiv</v>
      </c>
      <c r="J1729" t="s">
        <v>738</v>
      </c>
      <c r="K1729" t="s">
        <v>747</v>
      </c>
      <c r="L1729" t="s">
        <v>768</v>
      </c>
      <c r="M1729" t="str">
        <f t="shared" si="26"/>
        <v>Absent</v>
      </c>
    </row>
    <row r="1730" spans="1:13" x14ac:dyDescent="0.25">
      <c r="A1730" t="s">
        <v>774</v>
      </c>
      <c r="B1730" t="str">
        <f>VLOOKUP(A1730,Tabel1[[PrøveID]:[Longitude]],3,FALSE)</f>
        <v>Miljøstyrelsen</v>
      </c>
      <c r="C1730" s="83" t="str">
        <f>VLOOKUP(A1730,Tabel1[[PrøveID]:[Longitude]],2,FALSE)</f>
        <v>27-05-2022</v>
      </c>
      <c r="D1730">
        <f>VLOOKUP(A1730,Tabel1[[PrøveID]:[Longitude]],5,FALSE)</f>
        <v>55.187137900000003</v>
      </c>
      <c r="E1730">
        <f>VLOOKUP(A1730,Tabel1[[PrøveID]:[Longitude]],6,FALSE)</f>
        <v>11.6556975</v>
      </c>
      <c r="F1730" t="str">
        <f>VLOOKUP(A1730,Tabel1[[PrøveID]:[Longitude]],4,FALSE)</f>
        <v>Karrebæk fjord</v>
      </c>
      <c r="G1730" s="24" t="str">
        <f>VLOOKUP(H1730,Datasæt_Analysesystemer!$D$3:$E$68,2,FALSE)</f>
        <v>Lutra lutra</v>
      </c>
      <c r="H1730" t="s">
        <v>818</v>
      </c>
      <c r="I1730" t="str">
        <f>VLOOKUP(H1730,Datasæt_Analysesystemer!$D$2:$F$68,3,FALSE)</f>
        <v>Almindelig</v>
      </c>
      <c r="J1730" t="s">
        <v>744</v>
      </c>
      <c r="K1730" t="s">
        <v>747</v>
      </c>
      <c r="L1730" t="s">
        <v>768</v>
      </c>
      <c r="M1730" t="str">
        <f t="shared" ref="M1730:M1793" si="27">IF(K1730="Present",K1730&amp;"_"&amp;L1730,K1730)</f>
        <v>Absent</v>
      </c>
    </row>
    <row r="1731" spans="1:13" x14ac:dyDescent="0.25">
      <c r="A1731" t="s">
        <v>774</v>
      </c>
      <c r="B1731" t="str">
        <f>VLOOKUP(A1731,Tabel1[[PrøveID]:[Longitude]],3,FALSE)</f>
        <v>Miljøstyrelsen</v>
      </c>
      <c r="C1731" s="83" t="str">
        <f>VLOOKUP(A1731,Tabel1[[PrøveID]:[Longitude]],2,FALSE)</f>
        <v>27-05-2022</v>
      </c>
      <c r="D1731">
        <f>VLOOKUP(A1731,Tabel1[[PrøveID]:[Longitude]],5,FALSE)</f>
        <v>55.187137900000003</v>
      </c>
      <c r="E1731">
        <f>VLOOKUP(A1731,Tabel1[[PrøveID]:[Longitude]],6,FALSE)</f>
        <v>11.6556975</v>
      </c>
      <c r="F1731" t="str">
        <f>VLOOKUP(A1731,Tabel1[[PrøveID]:[Longitude]],4,FALSE)</f>
        <v>Karrebæk fjord</v>
      </c>
      <c r="G1731" s="24" t="str">
        <f>VLOOKUP(H1731,Datasæt_Analysesystemer!$D$3:$E$68,2,FALSE)</f>
        <v>Lutra lutra</v>
      </c>
      <c r="H1731" t="s">
        <v>818</v>
      </c>
      <c r="I1731" t="str">
        <f>VLOOKUP(H1731,Datasæt_Analysesystemer!$D$2:$F$68,3,FALSE)</f>
        <v>Almindelig</v>
      </c>
      <c r="J1731" t="s">
        <v>744</v>
      </c>
      <c r="K1731" t="s">
        <v>747</v>
      </c>
      <c r="L1731" t="s">
        <v>768</v>
      </c>
      <c r="M1731" t="str">
        <f t="shared" si="27"/>
        <v>Absent</v>
      </c>
    </row>
    <row r="1732" spans="1:13" x14ac:dyDescent="0.25">
      <c r="A1732" t="s">
        <v>774</v>
      </c>
      <c r="B1732" t="str">
        <f>VLOOKUP(A1732,Tabel1[[PrøveID]:[Longitude]],3,FALSE)</f>
        <v>Miljøstyrelsen</v>
      </c>
      <c r="C1732" s="83" t="str">
        <f>VLOOKUP(A1732,Tabel1[[PrøveID]:[Longitude]],2,FALSE)</f>
        <v>27-05-2022</v>
      </c>
      <c r="D1732">
        <f>VLOOKUP(A1732,Tabel1[[PrøveID]:[Longitude]],5,FALSE)</f>
        <v>55.187137900000003</v>
      </c>
      <c r="E1732">
        <f>VLOOKUP(A1732,Tabel1[[PrøveID]:[Longitude]],6,FALSE)</f>
        <v>11.6556975</v>
      </c>
      <c r="F1732" t="str">
        <f>VLOOKUP(A1732,Tabel1[[PrøveID]:[Longitude]],4,FALSE)</f>
        <v>Karrebæk fjord</v>
      </c>
      <c r="G1732" s="24" t="str">
        <f>VLOOKUP(H1732,Datasæt_Analysesystemer!$D$3:$E$68,2,FALSE)</f>
        <v>Callinectes sapidus</v>
      </c>
      <c r="H1732" t="s">
        <v>989</v>
      </c>
      <c r="I1732" t="str">
        <f>VLOOKUP(H1732,Datasæt_Analysesystemer!$D$2:$F$68,3,FALSE)</f>
        <v>Invasiv</v>
      </c>
      <c r="J1732" t="s">
        <v>738</v>
      </c>
      <c r="K1732" t="s">
        <v>747</v>
      </c>
      <c r="L1732" t="s">
        <v>768</v>
      </c>
      <c r="M1732" t="str">
        <f t="shared" si="27"/>
        <v>Absent</v>
      </c>
    </row>
    <row r="1733" spans="1:13" x14ac:dyDescent="0.25">
      <c r="A1733" t="s">
        <v>774</v>
      </c>
      <c r="B1733" t="str">
        <f>VLOOKUP(A1733,Tabel1[[PrøveID]:[Longitude]],3,FALSE)</f>
        <v>Miljøstyrelsen</v>
      </c>
      <c r="C1733" s="83" t="str">
        <f>VLOOKUP(A1733,Tabel1[[PrøveID]:[Longitude]],2,FALSE)</f>
        <v>27-05-2022</v>
      </c>
      <c r="D1733">
        <f>VLOOKUP(A1733,Tabel1[[PrøveID]:[Longitude]],5,FALSE)</f>
        <v>55.187137900000003</v>
      </c>
      <c r="E1733">
        <f>VLOOKUP(A1733,Tabel1[[PrøveID]:[Longitude]],6,FALSE)</f>
        <v>11.6556975</v>
      </c>
      <c r="F1733" t="str">
        <f>VLOOKUP(A1733,Tabel1[[PrøveID]:[Longitude]],4,FALSE)</f>
        <v>Karrebæk fjord</v>
      </c>
      <c r="G1733" s="24" t="str">
        <f>VLOOKUP(H1733,Datasæt_Analysesystemer!$D$3:$E$68,2,FALSE)</f>
        <v>Callinectes sapidus</v>
      </c>
      <c r="H1733" t="s">
        <v>989</v>
      </c>
      <c r="I1733" t="str">
        <f>VLOOKUP(H1733,Datasæt_Analysesystemer!$D$2:$F$68,3,FALSE)</f>
        <v>Invasiv</v>
      </c>
      <c r="J1733" t="s">
        <v>738</v>
      </c>
      <c r="K1733" t="s">
        <v>747</v>
      </c>
      <c r="L1733" t="s">
        <v>768</v>
      </c>
      <c r="M1733" t="str">
        <f t="shared" si="27"/>
        <v>Absent</v>
      </c>
    </row>
    <row r="1734" spans="1:13" x14ac:dyDescent="0.25">
      <c r="A1734" t="s">
        <v>774</v>
      </c>
      <c r="B1734" t="str">
        <f>VLOOKUP(A1734,Tabel1[[PrøveID]:[Longitude]],3,FALSE)</f>
        <v>Miljøstyrelsen</v>
      </c>
      <c r="C1734" s="83" t="str">
        <f>VLOOKUP(A1734,Tabel1[[PrøveID]:[Longitude]],2,FALSE)</f>
        <v>27-05-2022</v>
      </c>
      <c r="D1734">
        <f>VLOOKUP(A1734,Tabel1[[PrøveID]:[Longitude]],5,FALSE)</f>
        <v>55.187137900000003</v>
      </c>
      <c r="E1734">
        <f>VLOOKUP(A1734,Tabel1[[PrøveID]:[Longitude]],6,FALSE)</f>
        <v>11.6556975</v>
      </c>
      <c r="F1734" t="str">
        <f>VLOOKUP(A1734,Tabel1[[PrøveID]:[Longitude]],4,FALSE)</f>
        <v>Karrebæk fjord</v>
      </c>
      <c r="G1734" s="24" t="str">
        <f>VLOOKUP(H1734,Datasæt_Analysesystemer!$D$3:$E$68,2,FALSE)</f>
        <v>Mnemiopsis leidyi</v>
      </c>
      <c r="H1734" t="s">
        <v>982</v>
      </c>
      <c r="I1734" t="str">
        <f>VLOOKUP(H1734,Datasæt_Analysesystemer!$D$2:$F$68,3,FALSE)</f>
        <v>Invasiv</v>
      </c>
      <c r="J1734" t="s">
        <v>738</v>
      </c>
      <c r="K1734" t="s">
        <v>747</v>
      </c>
      <c r="L1734" t="s">
        <v>768</v>
      </c>
      <c r="M1734" t="str">
        <f t="shared" si="27"/>
        <v>Absent</v>
      </c>
    </row>
    <row r="1735" spans="1:13" x14ac:dyDescent="0.25">
      <c r="A1735" t="s">
        <v>774</v>
      </c>
      <c r="B1735" t="str">
        <f>VLOOKUP(A1735,Tabel1[[PrøveID]:[Longitude]],3,FALSE)</f>
        <v>Miljøstyrelsen</v>
      </c>
      <c r="C1735" s="83" t="str">
        <f>VLOOKUP(A1735,Tabel1[[PrøveID]:[Longitude]],2,FALSE)</f>
        <v>27-05-2022</v>
      </c>
      <c r="D1735">
        <f>VLOOKUP(A1735,Tabel1[[PrøveID]:[Longitude]],5,FALSE)</f>
        <v>55.187137900000003</v>
      </c>
      <c r="E1735">
        <f>VLOOKUP(A1735,Tabel1[[PrøveID]:[Longitude]],6,FALSE)</f>
        <v>11.6556975</v>
      </c>
      <c r="F1735" t="str">
        <f>VLOOKUP(A1735,Tabel1[[PrøveID]:[Longitude]],4,FALSE)</f>
        <v>Karrebæk fjord</v>
      </c>
      <c r="G1735" s="24" t="str">
        <f>VLOOKUP(H1735,Datasæt_Analysesystemer!$D$3:$E$68,2,FALSE)</f>
        <v>Mnemiopsis leidyi</v>
      </c>
      <c r="H1735" t="s">
        <v>982</v>
      </c>
      <c r="I1735" t="str">
        <f>VLOOKUP(H1735,Datasæt_Analysesystemer!$D$2:$F$68,3,FALSE)</f>
        <v>Invasiv</v>
      </c>
      <c r="J1735" t="s">
        <v>738</v>
      </c>
      <c r="K1735" t="s">
        <v>747</v>
      </c>
      <c r="L1735" t="s">
        <v>768</v>
      </c>
      <c r="M1735" t="str">
        <f t="shared" si="27"/>
        <v>Absent</v>
      </c>
    </row>
    <row r="1736" spans="1:13" x14ac:dyDescent="0.25">
      <c r="A1736" t="s">
        <v>774</v>
      </c>
      <c r="B1736" t="str">
        <f>VLOOKUP(A1736,Tabel1[[PrøveID]:[Longitude]],3,FALSE)</f>
        <v>Miljøstyrelsen</v>
      </c>
      <c r="C1736" s="83" t="str">
        <f>VLOOKUP(A1736,Tabel1[[PrøveID]:[Longitude]],2,FALSE)</f>
        <v>27-05-2022</v>
      </c>
      <c r="D1736">
        <f>VLOOKUP(A1736,Tabel1[[PrøveID]:[Longitude]],5,FALSE)</f>
        <v>55.187137900000003</v>
      </c>
      <c r="E1736">
        <f>VLOOKUP(A1736,Tabel1[[PrøveID]:[Longitude]],6,FALSE)</f>
        <v>11.6556975</v>
      </c>
      <c r="F1736" t="str">
        <f>VLOOKUP(A1736,Tabel1[[PrøveID]:[Longitude]],4,FALSE)</f>
        <v>Karrebæk fjord</v>
      </c>
      <c r="G1736" s="24" t="str">
        <f>VLOOKUP(H1736,Datasæt_Analysesystemer!$D$3:$E$68,2,FALSE)</f>
        <v>Hemigrapsus takanoi</v>
      </c>
      <c r="H1736" t="s">
        <v>1098</v>
      </c>
      <c r="I1736" t="str">
        <f>VLOOKUP(H1736,Datasæt_Analysesystemer!$D$2:$F$68,3,FALSE)</f>
        <v>Invasiv</v>
      </c>
      <c r="J1736" t="s">
        <v>744</v>
      </c>
      <c r="K1736" t="s">
        <v>747</v>
      </c>
      <c r="L1736" t="s">
        <v>768</v>
      </c>
      <c r="M1736" t="str">
        <f t="shared" si="27"/>
        <v>Absent</v>
      </c>
    </row>
    <row r="1737" spans="1:13" x14ac:dyDescent="0.25">
      <c r="A1737" t="s">
        <v>774</v>
      </c>
      <c r="B1737" t="str">
        <f>VLOOKUP(A1737,Tabel1[[PrøveID]:[Longitude]],3,FALSE)</f>
        <v>Miljøstyrelsen</v>
      </c>
      <c r="C1737" s="83" t="str">
        <f>VLOOKUP(A1737,Tabel1[[PrøveID]:[Longitude]],2,FALSE)</f>
        <v>27-05-2022</v>
      </c>
      <c r="D1737">
        <f>VLOOKUP(A1737,Tabel1[[PrøveID]:[Longitude]],5,FALSE)</f>
        <v>55.187137900000003</v>
      </c>
      <c r="E1737">
        <f>VLOOKUP(A1737,Tabel1[[PrøveID]:[Longitude]],6,FALSE)</f>
        <v>11.6556975</v>
      </c>
      <c r="F1737" t="str">
        <f>VLOOKUP(A1737,Tabel1[[PrøveID]:[Longitude]],4,FALSE)</f>
        <v>Karrebæk fjord</v>
      </c>
      <c r="G1737" s="24" t="str">
        <f>VLOOKUP(H1737,Datasæt_Analysesystemer!$D$3:$E$68,2,FALSE)</f>
        <v>Hemigrapsus takanoi</v>
      </c>
      <c r="H1737" t="s">
        <v>1098</v>
      </c>
      <c r="I1737" t="str">
        <f>VLOOKUP(H1737,Datasæt_Analysesystemer!$D$2:$F$68,3,FALSE)</f>
        <v>Invasiv</v>
      </c>
      <c r="J1737" t="s">
        <v>744</v>
      </c>
      <c r="K1737" t="s">
        <v>747</v>
      </c>
      <c r="L1737" t="s">
        <v>768</v>
      </c>
      <c r="M1737" t="str">
        <f t="shared" si="27"/>
        <v>Absent</v>
      </c>
    </row>
    <row r="1738" spans="1:13" x14ac:dyDescent="0.25">
      <c r="A1738" t="s">
        <v>774</v>
      </c>
      <c r="B1738" t="str">
        <f>VLOOKUP(A1738,Tabel1[[PrøveID]:[Longitude]],3,FALSE)</f>
        <v>Miljøstyrelsen</v>
      </c>
      <c r="C1738" s="83" t="str">
        <f>VLOOKUP(A1738,Tabel1[[PrøveID]:[Longitude]],2,FALSE)</f>
        <v>27-05-2022</v>
      </c>
      <c r="D1738">
        <f>VLOOKUP(A1738,Tabel1[[PrøveID]:[Longitude]],5,FALSE)</f>
        <v>55.187137900000003</v>
      </c>
      <c r="E1738">
        <f>VLOOKUP(A1738,Tabel1[[PrøveID]:[Longitude]],6,FALSE)</f>
        <v>11.6556975</v>
      </c>
      <c r="F1738" t="str">
        <f>VLOOKUP(A1738,Tabel1[[PrøveID]:[Longitude]],4,FALSE)</f>
        <v>Karrebæk fjord</v>
      </c>
      <c r="G1738" s="24" t="str">
        <f>VLOOKUP(H1738,Datasæt_Analysesystemer!$D$3:$E$68,2,FALSE)</f>
        <v>Alexandrium ostenfeldii</v>
      </c>
      <c r="H1738" t="s">
        <v>1179</v>
      </c>
      <c r="I1738" t="str">
        <f>VLOOKUP(H1738,Datasæt_Analysesystemer!$D$2:$F$68,3,FALSE)</f>
        <v>Toksisk</v>
      </c>
      <c r="J1738" t="s">
        <v>744</v>
      </c>
      <c r="K1738" t="s">
        <v>802</v>
      </c>
      <c r="L1738" t="s">
        <v>741</v>
      </c>
      <c r="M1738" t="str">
        <f t="shared" si="27"/>
        <v>Present_Ct&lt;41</v>
      </c>
    </row>
    <row r="1739" spans="1:13" x14ac:dyDescent="0.25">
      <c r="A1739" t="s">
        <v>774</v>
      </c>
      <c r="B1739" t="str">
        <f>VLOOKUP(A1739,Tabel1[[PrøveID]:[Longitude]],3,FALSE)</f>
        <v>Miljøstyrelsen</v>
      </c>
      <c r="C1739" s="83" t="str">
        <f>VLOOKUP(A1739,Tabel1[[PrøveID]:[Longitude]],2,FALSE)</f>
        <v>27-05-2022</v>
      </c>
      <c r="D1739">
        <f>VLOOKUP(A1739,Tabel1[[PrøveID]:[Longitude]],5,FALSE)</f>
        <v>55.187137900000003</v>
      </c>
      <c r="E1739">
        <f>VLOOKUP(A1739,Tabel1[[PrøveID]:[Longitude]],6,FALSE)</f>
        <v>11.6556975</v>
      </c>
      <c r="F1739" t="str">
        <f>VLOOKUP(A1739,Tabel1[[PrøveID]:[Longitude]],4,FALSE)</f>
        <v>Karrebæk fjord</v>
      </c>
      <c r="G1739" s="24" t="str">
        <f>VLOOKUP(H1739,Datasæt_Analysesystemer!$D$3:$E$68,2,FALSE)</f>
        <v>Alexandrium ostenfeldii</v>
      </c>
      <c r="H1739" t="s">
        <v>1179</v>
      </c>
      <c r="I1739" t="str">
        <f>VLOOKUP(H1739,Datasæt_Analysesystemer!$D$2:$F$68,3,FALSE)</f>
        <v>Toksisk</v>
      </c>
      <c r="J1739" t="s">
        <v>744</v>
      </c>
      <c r="K1739" t="s">
        <v>802</v>
      </c>
      <c r="L1739" t="s">
        <v>741</v>
      </c>
      <c r="M1739" t="str">
        <f t="shared" si="27"/>
        <v>Present_Ct&lt;41</v>
      </c>
    </row>
    <row r="1740" spans="1:13" x14ac:dyDescent="0.25">
      <c r="A1740" t="s">
        <v>774</v>
      </c>
      <c r="B1740" t="str">
        <f>VLOOKUP(A1740,Tabel1[[PrøveID]:[Longitude]],3,FALSE)</f>
        <v>Miljøstyrelsen</v>
      </c>
      <c r="C1740" s="83" t="str">
        <f>VLOOKUP(A1740,Tabel1[[PrøveID]:[Longitude]],2,FALSE)</f>
        <v>27-05-2022</v>
      </c>
      <c r="D1740">
        <f>VLOOKUP(A1740,Tabel1[[PrøveID]:[Longitude]],5,FALSE)</f>
        <v>55.187137900000003</v>
      </c>
      <c r="E1740">
        <f>VLOOKUP(A1740,Tabel1[[PrøveID]:[Longitude]],6,FALSE)</f>
        <v>11.6556975</v>
      </c>
      <c r="F1740" t="str">
        <f>VLOOKUP(A1740,Tabel1[[PrøveID]:[Longitude]],4,FALSE)</f>
        <v>Karrebæk fjord</v>
      </c>
      <c r="G1740" s="24" t="str">
        <f>VLOOKUP(H1740,Datasæt_Analysesystemer!$D$3:$E$68,2,FALSE)</f>
        <v>Prymnesium parvum</v>
      </c>
      <c r="H1740" t="s">
        <v>1180</v>
      </c>
      <c r="I1740" t="str">
        <f>VLOOKUP(H1740,Datasæt_Analysesystemer!$D$2:$F$68,3,FALSE)</f>
        <v>Toksisk</v>
      </c>
      <c r="J1740" t="s">
        <v>738</v>
      </c>
      <c r="K1740" t="s">
        <v>747</v>
      </c>
      <c r="L1740" t="s">
        <v>768</v>
      </c>
      <c r="M1740" t="str">
        <f t="shared" si="27"/>
        <v>Absent</v>
      </c>
    </row>
    <row r="1741" spans="1:13" x14ac:dyDescent="0.25">
      <c r="A1741" t="s">
        <v>774</v>
      </c>
      <c r="B1741" t="str">
        <f>VLOOKUP(A1741,Tabel1[[PrøveID]:[Longitude]],3,FALSE)</f>
        <v>Miljøstyrelsen</v>
      </c>
      <c r="C1741" s="83" t="str">
        <f>VLOOKUP(A1741,Tabel1[[PrøveID]:[Longitude]],2,FALSE)</f>
        <v>27-05-2022</v>
      </c>
      <c r="D1741">
        <f>VLOOKUP(A1741,Tabel1[[PrøveID]:[Longitude]],5,FALSE)</f>
        <v>55.187137900000003</v>
      </c>
      <c r="E1741">
        <f>VLOOKUP(A1741,Tabel1[[PrøveID]:[Longitude]],6,FALSE)</f>
        <v>11.6556975</v>
      </c>
      <c r="F1741" t="str">
        <f>VLOOKUP(A1741,Tabel1[[PrøveID]:[Longitude]],4,FALSE)</f>
        <v>Karrebæk fjord</v>
      </c>
      <c r="G1741" s="24" t="str">
        <f>VLOOKUP(H1741,Datasæt_Analysesystemer!$D$3:$E$68,2,FALSE)</f>
        <v>Prymnesium parvum</v>
      </c>
      <c r="H1741" t="s">
        <v>1180</v>
      </c>
      <c r="I1741" t="str">
        <f>VLOOKUP(H1741,Datasæt_Analysesystemer!$D$2:$F$68,3,FALSE)</f>
        <v>Toksisk</v>
      </c>
      <c r="J1741" t="s">
        <v>738</v>
      </c>
      <c r="K1741" t="s">
        <v>747</v>
      </c>
      <c r="L1741" t="s">
        <v>768</v>
      </c>
      <c r="M1741" t="str">
        <f t="shared" si="27"/>
        <v>Absent</v>
      </c>
    </row>
    <row r="1742" spans="1:13" x14ac:dyDescent="0.25">
      <c r="A1742" t="s">
        <v>774</v>
      </c>
      <c r="B1742" t="str">
        <f>VLOOKUP(A1742,Tabel1[[PrøveID]:[Longitude]],3,FALSE)</f>
        <v>Miljøstyrelsen</v>
      </c>
      <c r="C1742" s="83" t="str">
        <f>VLOOKUP(A1742,Tabel1[[PrøveID]:[Longitude]],2,FALSE)</f>
        <v>27-05-2022</v>
      </c>
      <c r="D1742">
        <f>VLOOKUP(A1742,Tabel1[[PrøveID]:[Longitude]],5,FALSE)</f>
        <v>55.187137900000003</v>
      </c>
      <c r="E1742">
        <f>VLOOKUP(A1742,Tabel1[[PrøveID]:[Longitude]],6,FALSE)</f>
        <v>11.6556975</v>
      </c>
      <c r="F1742" t="str">
        <f>VLOOKUP(A1742,Tabel1[[PrøveID]:[Longitude]],4,FALSE)</f>
        <v>Karrebæk fjord</v>
      </c>
      <c r="G1742" s="24" t="str">
        <f>VLOOKUP(H1742,Datasæt_Analysesystemer!$D$3:$E$68,2,FALSE)</f>
        <v>Mya arenaria</v>
      </c>
      <c r="H1742" t="s">
        <v>795</v>
      </c>
      <c r="I1742" t="str">
        <f>VLOOKUP(H1742,Datasæt_Analysesystemer!$D$2:$F$68,3,FALSE)</f>
        <v>Almindelig</v>
      </c>
      <c r="J1742" t="s">
        <v>744</v>
      </c>
      <c r="K1742" t="s">
        <v>747</v>
      </c>
      <c r="L1742" t="s">
        <v>768</v>
      </c>
      <c r="M1742" t="str">
        <f t="shared" si="27"/>
        <v>Absent</v>
      </c>
    </row>
    <row r="1743" spans="1:13" x14ac:dyDescent="0.25">
      <c r="A1743" t="s">
        <v>774</v>
      </c>
      <c r="B1743" t="str">
        <f>VLOOKUP(A1743,Tabel1[[PrøveID]:[Longitude]],3,FALSE)</f>
        <v>Miljøstyrelsen</v>
      </c>
      <c r="C1743" s="83" t="str">
        <f>VLOOKUP(A1743,Tabel1[[PrøveID]:[Longitude]],2,FALSE)</f>
        <v>27-05-2022</v>
      </c>
      <c r="D1743">
        <f>VLOOKUP(A1743,Tabel1[[PrøveID]:[Longitude]],5,FALSE)</f>
        <v>55.187137900000003</v>
      </c>
      <c r="E1743">
        <f>VLOOKUP(A1743,Tabel1[[PrøveID]:[Longitude]],6,FALSE)</f>
        <v>11.6556975</v>
      </c>
      <c r="F1743" t="str">
        <f>VLOOKUP(A1743,Tabel1[[PrøveID]:[Longitude]],4,FALSE)</f>
        <v>Karrebæk fjord</v>
      </c>
      <c r="G1743" s="24" t="str">
        <f>VLOOKUP(H1743,Datasæt_Analysesystemer!$D$3:$E$68,2,FALSE)</f>
        <v>Mya arenaria</v>
      </c>
      <c r="H1743" t="s">
        <v>795</v>
      </c>
      <c r="I1743" t="str">
        <f>VLOOKUP(H1743,Datasæt_Analysesystemer!$D$2:$F$68,3,FALSE)</f>
        <v>Almindelig</v>
      </c>
      <c r="J1743" t="s">
        <v>744</v>
      </c>
      <c r="K1743" t="s">
        <v>747</v>
      </c>
      <c r="L1743" t="s">
        <v>768</v>
      </c>
      <c r="M1743" t="str">
        <f t="shared" si="27"/>
        <v>Absent</v>
      </c>
    </row>
    <row r="1744" spans="1:13" x14ac:dyDescent="0.25">
      <c r="A1744" t="s">
        <v>774</v>
      </c>
      <c r="B1744" t="str">
        <f>VLOOKUP(A1744,Tabel1[[PrøveID]:[Longitude]],3,FALSE)</f>
        <v>Miljøstyrelsen</v>
      </c>
      <c r="C1744" s="83" t="str">
        <f>VLOOKUP(A1744,Tabel1[[PrøveID]:[Longitude]],2,FALSE)</f>
        <v>27-05-2022</v>
      </c>
      <c r="D1744">
        <f>VLOOKUP(A1744,Tabel1[[PrøveID]:[Longitude]],5,FALSE)</f>
        <v>55.187137900000003</v>
      </c>
      <c r="E1744">
        <f>VLOOKUP(A1744,Tabel1[[PrøveID]:[Longitude]],6,FALSE)</f>
        <v>11.6556975</v>
      </c>
      <c r="F1744" t="str">
        <f>VLOOKUP(A1744,Tabel1[[PrøveID]:[Longitude]],4,FALSE)</f>
        <v>Karrebæk fjord</v>
      </c>
      <c r="G1744" s="24" t="str">
        <f>VLOOKUP(H1744,Datasæt_Analysesystemer!$D$3:$E$68,2,FALSE)</f>
        <v>Anguilla anguilla</v>
      </c>
      <c r="H1744" t="s">
        <v>1005</v>
      </c>
      <c r="I1744" t="str">
        <f>VLOOKUP(H1744,Datasæt_Analysesystemer!$D$2:$F$68,3,FALSE)</f>
        <v>Almindelig</v>
      </c>
      <c r="J1744" t="s">
        <v>738</v>
      </c>
      <c r="K1744" t="s">
        <v>747</v>
      </c>
      <c r="L1744" t="s">
        <v>768</v>
      </c>
      <c r="M1744" t="str">
        <f t="shared" si="27"/>
        <v>Absent</v>
      </c>
    </row>
    <row r="1745" spans="1:13" x14ac:dyDescent="0.25">
      <c r="A1745" t="s">
        <v>774</v>
      </c>
      <c r="B1745" t="str">
        <f>VLOOKUP(A1745,Tabel1[[PrøveID]:[Longitude]],3,FALSE)</f>
        <v>Miljøstyrelsen</v>
      </c>
      <c r="C1745" s="83" t="str">
        <f>VLOOKUP(A1745,Tabel1[[PrøveID]:[Longitude]],2,FALSE)</f>
        <v>27-05-2022</v>
      </c>
      <c r="D1745">
        <f>VLOOKUP(A1745,Tabel1[[PrøveID]:[Longitude]],5,FALSE)</f>
        <v>55.187137900000003</v>
      </c>
      <c r="E1745">
        <f>VLOOKUP(A1745,Tabel1[[PrøveID]:[Longitude]],6,FALSE)</f>
        <v>11.6556975</v>
      </c>
      <c r="F1745" t="str">
        <f>VLOOKUP(A1745,Tabel1[[PrøveID]:[Longitude]],4,FALSE)</f>
        <v>Karrebæk fjord</v>
      </c>
      <c r="G1745" s="24" t="str">
        <f>VLOOKUP(H1745,Datasæt_Analysesystemer!$D$3:$E$68,2,FALSE)</f>
        <v>Anguilla anguilla</v>
      </c>
      <c r="H1745" t="s">
        <v>1005</v>
      </c>
      <c r="I1745" t="str">
        <f>VLOOKUP(H1745,Datasæt_Analysesystemer!$D$2:$F$68,3,FALSE)</f>
        <v>Almindelig</v>
      </c>
      <c r="J1745" t="s">
        <v>744</v>
      </c>
      <c r="K1745" t="s">
        <v>747</v>
      </c>
      <c r="L1745" t="s">
        <v>768</v>
      </c>
      <c r="M1745" t="str">
        <f t="shared" si="27"/>
        <v>Absent</v>
      </c>
    </row>
    <row r="1746" spans="1:13" x14ac:dyDescent="0.25">
      <c r="A1746" t="s">
        <v>774</v>
      </c>
      <c r="B1746" t="str">
        <f>VLOOKUP(A1746,Tabel1[[PrøveID]:[Longitude]],3,FALSE)</f>
        <v>Miljøstyrelsen</v>
      </c>
      <c r="C1746" s="83" t="str">
        <f>VLOOKUP(A1746,Tabel1[[PrøveID]:[Longitude]],2,FALSE)</f>
        <v>27-05-2022</v>
      </c>
      <c r="D1746">
        <f>VLOOKUP(A1746,Tabel1[[PrøveID]:[Longitude]],5,FALSE)</f>
        <v>55.187137900000003</v>
      </c>
      <c r="E1746">
        <f>VLOOKUP(A1746,Tabel1[[PrøveID]:[Longitude]],6,FALSE)</f>
        <v>11.6556975</v>
      </c>
      <c r="F1746" t="str">
        <f>VLOOKUP(A1746,Tabel1[[PrøveID]:[Longitude]],4,FALSE)</f>
        <v>Karrebæk fjord</v>
      </c>
      <c r="G1746" s="24" t="str">
        <f>VLOOKUP(H1746,Datasæt_Analysesystemer!$D$3:$E$68,2,FALSE)</f>
        <v>Neogobius melanostomus</v>
      </c>
      <c r="H1746" t="s">
        <v>1089</v>
      </c>
      <c r="I1746" t="str">
        <f>VLOOKUP(H1746,Datasæt_Analysesystemer!$D$2:$F$68,3,FALSE)</f>
        <v>Invasiv</v>
      </c>
      <c r="J1746" t="s">
        <v>738</v>
      </c>
      <c r="K1746" t="s">
        <v>802</v>
      </c>
      <c r="L1746" t="s">
        <v>741</v>
      </c>
      <c r="M1746" t="str">
        <f t="shared" si="27"/>
        <v>Present_Ct&lt;41</v>
      </c>
    </row>
    <row r="1747" spans="1:13" x14ac:dyDescent="0.25">
      <c r="A1747" t="s">
        <v>774</v>
      </c>
      <c r="B1747" t="str">
        <f>VLOOKUP(A1747,Tabel1[[PrøveID]:[Longitude]],3,FALSE)</f>
        <v>Miljøstyrelsen</v>
      </c>
      <c r="C1747" s="83" t="str">
        <f>VLOOKUP(A1747,Tabel1[[PrøveID]:[Longitude]],2,FALSE)</f>
        <v>27-05-2022</v>
      </c>
      <c r="D1747">
        <f>VLOOKUP(A1747,Tabel1[[PrøveID]:[Longitude]],5,FALSE)</f>
        <v>55.187137900000003</v>
      </c>
      <c r="E1747">
        <f>VLOOKUP(A1747,Tabel1[[PrøveID]:[Longitude]],6,FALSE)</f>
        <v>11.6556975</v>
      </c>
      <c r="F1747" t="str">
        <f>VLOOKUP(A1747,Tabel1[[PrøveID]:[Longitude]],4,FALSE)</f>
        <v>Karrebæk fjord</v>
      </c>
      <c r="G1747" s="24" t="str">
        <f>VLOOKUP(H1747,Datasæt_Analysesystemer!$D$3:$E$68,2,FALSE)</f>
        <v>Neogobius melanostomus</v>
      </c>
      <c r="H1747" t="s">
        <v>1089</v>
      </c>
      <c r="I1747" t="str">
        <f>VLOOKUP(H1747,Datasæt_Analysesystemer!$D$2:$F$68,3,FALSE)</f>
        <v>Invasiv</v>
      </c>
      <c r="J1747" t="s">
        <v>738</v>
      </c>
      <c r="K1747" t="s">
        <v>802</v>
      </c>
      <c r="L1747" t="s">
        <v>768</v>
      </c>
      <c r="M1747" t="str">
        <f t="shared" si="27"/>
        <v>Present_Ct&gt;41</v>
      </c>
    </row>
    <row r="1748" spans="1:13" x14ac:dyDescent="0.25">
      <c r="A1748" t="s">
        <v>919</v>
      </c>
      <c r="B1748" t="str">
        <f>VLOOKUP(A1748,Tabel1[[PrøveID]:[Longitude]],3,FALSE)</f>
        <v>DNA på Forkant</v>
      </c>
      <c r="C1748" s="83" t="str">
        <f>VLOOKUP(A1748,Tabel1[[PrøveID]:[Longitude]],2,FALSE)</f>
        <v>04-05-2022</v>
      </c>
      <c r="D1748">
        <f>VLOOKUP(A1748,Tabel1[[PrøveID]:[Longitude]],5,FALSE)</f>
        <v>56.967345100000003</v>
      </c>
      <c r="E1748">
        <f>VLOOKUP(A1748,Tabel1[[PrøveID]:[Longitude]],6,FALSE)</f>
        <v>9.2418043000000001</v>
      </c>
      <c r="F1748" t="str">
        <f>VLOOKUP(A1748,Tabel1[[PrøveID]:[Longitude]],4,FALSE)</f>
        <v>Løgstør strand</v>
      </c>
      <c r="G1748" s="24" t="str">
        <f>VLOOKUP(H1748,Datasæt_Analysesystemer!$D$3:$E$68,2,FALSE)</f>
        <v>Perca fluviatilis</v>
      </c>
      <c r="H1748" t="s">
        <v>804</v>
      </c>
      <c r="I1748" t="str">
        <f>VLOOKUP(H1748,Datasæt_Analysesystemer!$D$2:$F$68,3,FALSE)</f>
        <v>Almindelig</v>
      </c>
      <c r="J1748" t="s">
        <v>738</v>
      </c>
      <c r="K1748" t="s">
        <v>747</v>
      </c>
      <c r="L1748" t="s">
        <v>768</v>
      </c>
      <c r="M1748" t="str">
        <f t="shared" si="27"/>
        <v>Absent</v>
      </c>
    </row>
    <row r="1749" spans="1:13" x14ac:dyDescent="0.25">
      <c r="A1749" t="s">
        <v>919</v>
      </c>
      <c r="B1749" t="str">
        <f>VLOOKUP(A1749,Tabel1[[PrøveID]:[Longitude]],3,FALSE)</f>
        <v>DNA på Forkant</v>
      </c>
      <c r="C1749" s="83" t="str">
        <f>VLOOKUP(A1749,Tabel1[[PrøveID]:[Longitude]],2,FALSE)</f>
        <v>04-05-2022</v>
      </c>
      <c r="D1749">
        <f>VLOOKUP(A1749,Tabel1[[PrøveID]:[Longitude]],5,FALSE)</f>
        <v>56.967345100000003</v>
      </c>
      <c r="E1749">
        <f>VLOOKUP(A1749,Tabel1[[PrøveID]:[Longitude]],6,FALSE)</f>
        <v>9.2418043000000001</v>
      </c>
      <c r="F1749" t="str">
        <f>VLOOKUP(A1749,Tabel1[[PrøveID]:[Longitude]],4,FALSE)</f>
        <v>Løgstør strand</v>
      </c>
      <c r="G1749" s="24" t="str">
        <f>VLOOKUP(H1749,Datasæt_Analysesystemer!$D$3:$E$68,2,FALSE)</f>
        <v>Perca fluviatilis</v>
      </c>
      <c r="H1749" t="s">
        <v>804</v>
      </c>
      <c r="I1749" t="str">
        <f>VLOOKUP(H1749,Datasæt_Analysesystemer!$D$2:$F$68,3,FALSE)</f>
        <v>Almindelig</v>
      </c>
      <c r="J1749" t="s">
        <v>738</v>
      </c>
      <c r="K1749" t="s">
        <v>747</v>
      </c>
      <c r="L1749" t="s">
        <v>768</v>
      </c>
      <c r="M1749" t="str">
        <f t="shared" si="27"/>
        <v>Absent</v>
      </c>
    </row>
    <row r="1750" spans="1:13" x14ac:dyDescent="0.25">
      <c r="A1750" t="s">
        <v>919</v>
      </c>
      <c r="B1750" t="str">
        <f>VLOOKUP(A1750,Tabel1[[PrøveID]:[Longitude]],3,FALSE)</f>
        <v>DNA på Forkant</v>
      </c>
      <c r="C1750" s="83" t="str">
        <f>VLOOKUP(A1750,Tabel1[[PrøveID]:[Longitude]],2,FALSE)</f>
        <v>04-05-2022</v>
      </c>
      <c r="D1750">
        <f>VLOOKUP(A1750,Tabel1[[PrøveID]:[Longitude]],5,FALSE)</f>
        <v>56.967345100000003</v>
      </c>
      <c r="E1750">
        <f>VLOOKUP(A1750,Tabel1[[PrøveID]:[Longitude]],6,FALSE)</f>
        <v>9.2418043000000001</v>
      </c>
      <c r="F1750" t="str">
        <f>VLOOKUP(A1750,Tabel1[[PrøveID]:[Longitude]],4,FALSE)</f>
        <v>Løgstør strand</v>
      </c>
      <c r="G1750" s="24" t="str">
        <f>VLOOKUP(H1750,Datasæt_Analysesystemer!$D$3:$E$68,2,FALSE)</f>
        <v>Platichthys flesus</v>
      </c>
      <c r="H1750" t="s">
        <v>793</v>
      </c>
      <c r="I1750" t="str">
        <f>VLOOKUP(H1750,Datasæt_Analysesystemer!$D$2:$F$68,3,FALSE)</f>
        <v>Almindelig</v>
      </c>
      <c r="J1750" t="s">
        <v>738</v>
      </c>
      <c r="K1750" t="s">
        <v>747</v>
      </c>
      <c r="L1750" t="s">
        <v>768</v>
      </c>
      <c r="M1750" t="str">
        <f t="shared" si="27"/>
        <v>Absent</v>
      </c>
    </row>
    <row r="1751" spans="1:13" x14ac:dyDescent="0.25">
      <c r="A1751" t="s">
        <v>919</v>
      </c>
      <c r="B1751" t="str">
        <f>VLOOKUP(A1751,Tabel1[[PrøveID]:[Longitude]],3,FALSE)</f>
        <v>DNA på Forkant</v>
      </c>
      <c r="C1751" s="83" t="str">
        <f>VLOOKUP(A1751,Tabel1[[PrøveID]:[Longitude]],2,FALSE)</f>
        <v>04-05-2022</v>
      </c>
      <c r="D1751">
        <f>VLOOKUP(A1751,Tabel1[[PrøveID]:[Longitude]],5,FALSE)</f>
        <v>56.967345100000003</v>
      </c>
      <c r="E1751">
        <f>VLOOKUP(A1751,Tabel1[[PrøveID]:[Longitude]],6,FALSE)</f>
        <v>9.2418043000000001</v>
      </c>
      <c r="F1751" t="str">
        <f>VLOOKUP(A1751,Tabel1[[PrøveID]:[Longitude]],4,FALSE)</f>
        <v>Løgstør strand</v>
      </c>
      <c r="G1751" s="24" t="str">
        <f>VLOOKUP(H1751,Datasæt_Analysesystemer!$D$3:$E$68,2,FALSE)</f>
        <v>Platichthys flesus</v>
      </c>
      <c r="H1751" t="s">
        <v>793</v>
      </c>
      <c r="I1751" t="str">
        <f>VLOOKUP(H1751,Datasæt_Analysesystemer!$D$2:$F$68,3,FALSE)</f>
        <v>Almindelig</v>
      </c>
      <c r="J1751" t="s">
        <v>738</v>
      </c>
      <c r="K1751" t="s">
        <v>747</v>
      </c>
      <c r="L1751" t="s">
        <v>768</v>
      </c>
      <c r="M1751" t="str">
        <f t="shared" si="27"/>
        <v>Absent</v>
      </c>
    </row>
    <row r="1752" spans="1:13" x14ac:dyDescent="0.25">
      <c r="A1752" t="s">
        <v>919</v>
      </c>
      <c r="B1752" t="str">
        <f>VLOOKUP(A1752,Tabel1[[PrøveID]:[Longitude]],3,FALSE)</f>
        <v>DNA på Forkant</v>
      </c>
      <c r="C1752" s="83" t="str">
        <f>VLOOKUP(A1752,Tabel1[[PrøveID]:[Longitude]],2,FALSE)</f>
        <v>04-05-2022</v>
      </c>
      <c r="D1752">
        <f>VLOOKUP(A1752,Tabel1[[PrøveID]:[Longitude]],5,FALSE)</f>
        <v>56.967345100000003</v>
      </c>
      <c r="E1752">
        <f>VLOOKUP(A1752,Tabel1[[PrøveID]:[Longitude]],6,FALSE)</f>
        <v>9.2418043000000001</v>
      </c>
      <c r="F1752" t="str">
        <f>VLOOKUP(A1752,Tabel1[[PrøveID]:[Longitude]],4,FALSE)</f>
        <v>Løgstør strand</v>
      </c>
      <c r="G1752" s="24" t="str">
        <f>VLOOKUP(H1752,Datasæt_Analysesystemer!$D$3:$E$68,2,FALSE)</f>
        <v>Magallana gigas</v>
      </c>
      <c r="H1752" t="s">
        <v>1100</v>
      </c>
      <c r="I1752" t="str">
        <f>VLOOKUP(H1752,Datasæt_Analysesystemer!$D$2:$F$68,3,FALSE)</f>
        <v>Invasiv</v>
      </c>
      <c r="J1752" t="s">
        <v>738</v>
      </c>
      <c r="K1752" t="s">
        <v>747</v>
      </c>
      <c r="L1752" t="s">
        <v>768</v>
      </c>
      <c r="M1752" t="str">
        <f t="shared" si="27"/>
        <v>Absent</v>
      </c>
    </row>
    <row r="1753" spans="1:13" x14ac:dyDescent="0.25">
      <c r="A1753" t="s">
        <v>919</v>
      </c>
      <c r="B1753" t="str">
        <f>VLOOKUP(A1753,Tabel1[[PrøveID]:[Longitude]],3,FALSE)</f>
        <v>DNA på Forkant</v>
      </c>
      <c r="C1753" s="83" t="str">
        <f>VLOOKUP(A1753,Tabel1[[PrøveID]:[Longitude]],2,FALSE)</f>
        <v>04-05-2022</v>
      </c>
      <c r="D1753">
        <f>VLOOKUP(A1753,Tabel1[[PrøveID]:[Longitude]],5,FALSE)</f>
        <v>56.967345100000003</v>
      </c>
      <c r="E1753">
        <f>VLOOKUP(A1753,Tabel1[[PrøveID]:[Longitude]],6,FALSE)</f>
        <v>9.2418043000000001</v>
      </c>
      <c r="F1753" t="str">
        <f>VLOOKUP(A1753,Tabel1[[PrøveID]:[Longitude]],4,FALSE)</f>
        <v>Løgstør strand</v>
      </c>
      <c r="G1753" s="24" t="str">
        <f>VLOOKUP(H1753,Datasæt_Analysesystemer!$D$3:$E$68,2,FALSE)</f>
        <v>Magallana gigas</v>
      </c>
      <c r="H1753" t="s">
        <v>1100</v>
      </c>
      <c r="I1753" t="str">
        <f>VLOOKUP(H1753,Datasæt_Analysesystemer!$D$2:$F$68,3,FALSE)</f>
        <v>Invasiv</v>
      </c>
      <c r="J1753" t="s">
        <v>738</v>
      </c>
      <c r="K1753" t="s">
        <v>747</v>
      </c>
      <c r="L1753" t="s">
        <v>768</v>
      </c>
      <c r="M1753" t="str">
        <f t="shared" si="27"/>
        <v>Absent</v>
      </c>
    </row>
    <row r="1754" spans="1:13" x14ac:dyDescent="0.25">
      <c r="A1754" t="s">
        <v>919</v>
      </c>
      <c r="B1754" t="str">
        <f>VLOOKUP(A1754,Tabel1[[PrøveID]:[Longitude]],3,FALSE)</f>
        <v>DNA på Forkant</v>
      </c>
      <c r="C1754" s="83" t="str">
        <f>VLOOKUP(A1754,Tabel1[[PrøveID]:[Longitude]],2,FALSE)</f>
        <v>04-05-2022</v>
      </c>
      <c r="D1754">
        <f>VLOOKUP(A1754,Tabel1[[PrøveID]:[Longitude]],5,FALSE)</f>
        <v>56.967345100000003</v>
      </c>
      <c r="E1754">
        <f>VLOOKUP(A1754,Tabel1[[PrøveID]:[Longitude]],6,FALSE)</f>
        <v>9.2418043000000001</v>
      </c>
      <c r="F1754" t="str">
        <f>VLOOKUP(A1754,Tabel1[[PrøveID]:[Longitude]],4,FALSE)</f>
        <v>Løgstør strand</v>
      </c>
      <c r="G1754" s="24" t="str">
        <f>VLOOKUP(H1754,Datasæt_Analysesystemer!$D$3:$E$68,2,FALSE)</f>
        <v>Lutra lutra</v>
      </c>
      <c r="H1754" t="s">
        <v>818</v>
      </c>
      <c r="I1754" t="str">
        <f>VLOOKUP(H1754,Datasæt_Analysesystemer!$D$2:$F$68,3,FALSE)</f>
        <v>Almindelig</v>
      </c>
      <c r="J1754" t="s">
        <v>744</v>
      </c>
      <c r="K1754" t="s">
        <v>747</v>
      </c>
      <c r="L1754" t="s">
        <v>768</v>
      </c>
      <c r="M1754" t="str">
        <f t="shared" si="27"/>
        <v>Absent</v>
      </c>
    </row>
    <row r="1755" spans="1:13" x14ac:dyDescent="0.25">
      <c r="A1755" t="s">
        <v>919</v>
      </c>
      <c r="B1755" t="str">
        <f>VLOOKUP(A1755,Tabel1[[PrøveID]:[Longitude]],3,FALSE)</f>
        <v>DNA på Forkant</v>
      </c>
      <c r="C1755" s="83" t="str">
        <f>VLOOKUP(A1755,Tabel1[[PrøveID]:[Longitude]],2,FALSE)</f>
        <v>04-05-2022</v>
      </c>
      <c r="D1755">
        <f>VLOOKUP(A1755,Tabel1[[PrøveID]:[Longitude]],5,FALSE)</f>
        <v>56.967345100000003</v>
      </c>
      <c r="E1755">
        <f>VLOOKUP(A1755,Tabel1[[PrøveID]:[Longitude]],6,FALSE)</f>
        <v>9.2418043000000001</v>
      </c>
      <c r="F1755" t="str">
        <f>VLOOKUP(A1755,Tabel1[[PrøveID]:[Longitude]],4,FALSE)</f>
        <v>Løgstør strand</v>
      </c>
      <c r="G1755" s="24" t="str">
        <f>VLOOKUP(H1755,Datasæt_Analysesystemer!$D$3:$E$68,2,FALSE)</f>
        <v>Lutra lutra</v>
      </c>
      <c r="H1755" t="s">
        <v>818</v>
      </c>
      <c r="I1755" t="str">
        <f>VLOOKUP(H1755,Datasæt_Analysesystemer!$D$2:$F$68,3,FALSE)</f>
        <v>Almindelig</v>
      </c>
      <c r="J1755" t="s">
        <v>738</v>
      </c>
      <c r="K1755" t="s">
        <v>747</v>
      </c>
      <c r="L1755" t="s">
        <v>768</v>
      </c>
      <c r="M1755" t="str">
        <f t="shared" si="27"/>
        <v>Absent</v>
      </c>
    </row>
    <row r="1756" spans="1:13" x14ac:dyDescent="0.25">
      <c r="A1756" t="s">
        <v>919</v>
      </c>
      <c r="B1756" t="str">
        <f>VLOOKUP(A1756,Tabel1[[PrøveID]:[Longitude]],3,FALSE)</f>
        <v>DNA på Forkant</v>
      </c>
      <c r="C1756" s="83" t="str">
        <f>VLOOKUP(A1756,Tabel1[[PrøveID]:[Longitude]],2,FALSE)</f>
        <v>04-05-2022</v>
      </c>
      <c r="D1756">
        <f>VLOOKUP(A1756,Tabel1[[PrøveID]:[Longitude]],5,FALSE)</f>
        <v>56.967345100000003</v>
      </c>
      <c r="E1756">
        <f>VLOOKUP(A1756,Tabel1[[PrøveID]:[Longitude]],6,FALSE)</f>
        <v>9.2418043000000001</v>
      </c>
      <c r="F1756" t="str">
        <f>VLOOKUP(A1756,Tabel1[[PrøveID]:[Longitude]],4,FALSE)</f>
        <v>Løgstør strand</v>
      </c>
      <c r="G1756" s="24" t="str">
        <f>VLOOKUP(H1756,Datasæt_Analysesystemer!$D$3:$E$68,2,FALSE)</f>
        <v>Callinectes sapidus</v>
      </c>
      <c r="H1756" t="s">
        <v>989</v>
      </c>
      <c r="I1756" t="str">
        <f>VLOOKUP(H1756,Datasæt_Analysesystemer!$D$2:$F$68,3,FALSE)</f>
        <v>Invasiv</v>
      </c>
      <c r="J1756" t="s">
        <v>738</v>
      </c>
      <c r="K1756" t="s">
        <v>747</v>
      </c>
      <c r="L1756" t="s">
        <v>768</v>
      </c>
      <c r="M1756" t="str">
        <f t="shared" si="27"/>
        <v>Absent</v>
      </c>
    </row>
    <row r="1757" spans="1:13" x14ac:dyDescent="0.25">
      <c r="A1757" t="s">
        <v>919</v>
      </c>
      <c r="B1757" t="str">
        <f>VLOOKUP(A1757,Tabel1[[PrøveID]:[Longitude]],3,FALSE)</f>
        <v>DNA på Forkant</v>
      </c>
      <c r="C1757" s="83" t="str">
        <f>VLOOKUP(A1757,Tabel1[[PrøveID]:[Longitude]],2,FALSE)</f>
        <v>04-05-2022</v>
      </c>
      <c r="D1757">
        <f>VLOOKUP(A1757,Tabel1[[PrøveID]:[Longitude]],5,FALSE)</f>
        <v>56.967345100000003</v>
      </c>
      <c r="E1757">
        <f>VLOOKUP(A1757,Tabel1[[PrøveID]:[Longitude]],6,FALSE)</f>
        <v>9.2418043000000001</v>
      </c>
      <c r="F1757" t="str">
        <f>VLOOKUP(A1757,Tabel1[[PrøveID]:[Longitude]],4,FALSE)</f>
        <v>Løgstør strand</v>
      </c>
      <c r="G1757" s="24" t="str">
        <f>VLOOKUP(H1757,Datasæt_Analysesystemer!$D$3:$E$68,2,FALSE)</f>
        <v>Callinectes sapidus</v>
      </c>
      <c r="H1757" t="s">
        <v>989</v>
      </c>
      <c r="I1757" t="str">
        <f>VLOOKUP(H1757,Datasæt_Analysesystemer!$D$2:$F$68,3,FALSE)</f>
        <v>Invasiv</v>
      </c>
      <c r="J1757" t="s">
        <v>744</v>
      </c>
      <c r="K1757" t="s">
        <v>747</v>
      </c>
      <c r="L1757" t="s">
        <v>768</v>
      </c>
      <c r="M1757" t="str">
        <f t="shared" si="27"/>
        <v>Absent</v>
      </c>
    </row>
    <row r="1758" spans="1:13" x14ac:dyDescent="0.25">
      <c r="A1758" t="s">
        <v>919</v>
      </c>
      <c r="B1758" t="str">
        <f>VLOOKUP(A1758,Tabel1[[PrøveID]:[Longitude]],3,FALSE)</f>
        <v>DNA på Forkant</v>
      </c>
      <c r="C1758" s="83" t="str">
        <f>VLOOKUP(A1758,Tabel1[[PrøveID]:[Longitude]],2,FALSE)</f>
        <v>04-05-2022</v>
      </c>
      <c r="D1758">
        <f>VLOOKUP(A1758,Tabel1[[PrøveID]:[Longitude]],5,FALSE)</f>
        <v>56.967345100000003</v>
      </c>
      <c r="E1758">
        <f>VLOOKUP(A1758,Tabel1[[PrøveID]:[Longitude]],6,FALSE)</f>
        <v>9.2418043000000001</v>
      </c>
      <c r="F1758" t="str">
        <f>VLOOKUP(A1758,Tabel1[[PrøveID]:[Longitude]],4,FALSE)</f>
        <v>Løgstør strand</v>
      </c>
      <c r="G1758" s="24" t="str">
        <f>VLOOKUP(H1758,Datasæt_Analysesystemer!$D$3:$E$68,2,FALSE)</f>
        <v>Mnemiopsis leidyi</v>
      </c>
      <c r="H1758" t="s">
        <v>982</v>
      </c>
      <c r="I1758" t="str">
        <f>VLOOKUP(H1758,Datasæt_Analysesystemer!$D$2:$F$68,3,FALSE)</f>
        <v>Invasiv</v>
      </c>
      <c r="J1758" t="s">
        <v>738</v>
      </c>
      <c r="K1758" t="s">
        <v>747</v>
      </c>
      <c r="L1758" t="s">
        <v>768</v>
      </c>
      <c r="M1758" t="str">
        <f t="shared" si="27"/>
        <v>Absent</v>
      </c>
    </row>
    <row r="1759" spans="1:13" x14ac:dyDescent="0.25">
      <c r="A1759" t="s">
        <v>919</v>
      </c>
      <c r="B1759" t="str">
        <f>VLOOKUP(A1759,Tabel1[[PrøveID]:[Longitude]],3,FALSE)</f>
        <v>DNA på Forkant</v>
      </c>
      <c r="C1759" s="83" t="str">
        <f>VLOOKUP(A1759,Tabel1[[PrøveID]:[Longitude]],2,FALSE)</f>
        <v>04-05-2022</v>
      </c>
      <c r="D1759">
        <f>VLOOKUP(A1759,Tabel1[[PrøveID]:[Longitude]],5,FALSE)</f>
        <v>56.967345100000003</v>
      </c>
      <c r="E1759">
        <f>VLOOKUP(A1759,Tabel1[[PrøveID]:[Longitude]],6,FALSE)</f>
        <v>9.2418043000000001</v>
      </c>
      <c r="F1759" t="str">
        <f>VLOOKUP(A1759,Tabel1[[PrøveID]:[Longitude]],4,FALSE)</f>
        <v>Løgstør strand</v>
      </c>
      <c r="G1759" s="24" t="str">
        <f>VLOOKUP(H1759,Datasæt_Analysesystemer!$D$3:$E$68,2,FALSE)</f>
        <v>Mnemiopsis leidyi</v>
      </c>
      <c r="H1759" t="s">
        <v>982</v>
      </c>
      <c r="I1759" t="str">
        <f>VLOOKUP(H1759,Datasæt_Analysesystemer!$D$2:$F$68,3,FALSE)</f>
        <v>Invasiv</v>
      </c>
      <c r="J1759" t="s">
        <v>738</v>
      </c>
      <c r="K1759" t="s">
        <v>747</v>
      </c>
      <c r="L1759" t="s">
        <v>768</v>
      </c>
      <c r="M1759" t="str">
        <f t="shared" si="27"/>
        <v>Absent</v>
      </c>
    </row>
    <row r="1760" spans="1:13" x14ac:dyDescent="0.25">
      <c r="A1760" t="s">
        <v>919</v>
      </c>
      <c r="B1760" t="str">
        <f>VLOOKUP(A1760,Tabel1[[PrøveID]:[Longitude]],3,FALSE)</f>
        <v>DNA på Forkant</v>
      </c>
      <c r="C1760" s="83" t="str">
        <f>VLOOKUP(A1760,Tabel1[[PrøveID]:[Longitude]],2,FALSE)</f>
        <v>04-05-2022</v>
      </c>
      <c r="D1760">
        <f>VLOOKUP(A1760,Tabel1[[PrøveID]:[Longitude]],5,FALSE)</f>
        <v>56.967345100000003</v>
      </c>
      <c r="E1760">
        <f>VLOOKUP(A1760,Tabel1[[PrøveID]:[Longitude]],6,FALSE)</f>
        <v>9.2418043000000001</v>
      </c>
      <c r="F1760" t="str">
        <f>VLOOKUP(A1760,Tabel1[[PrøveID]:[Longitude]],4,FALSE)</f>
        <v>Løgstør strand</v>
      </c>
      <c r="G1760" s="24" t="str">
        <f>VLOOKUP(H1760,Datasæt_Analysesystemer!$D$3:$E$68,2,FALSE)</f>
        <v>Hemigrapsus takanoi</v>
      </c>
      <c r="H1760" t="s">
        <v>1098</v>
      </c>
      <c r="I1760" t="str">
        <f>VLOOKUP(H1760,Datasæt_Analysesystemer!$D$2:$F$68,3,FALSE)</f>
        <v>Invasiv</v>
      </c>
      <c r="J1760" t="s">
        <v>744</v>
      </c>
      <c r="K1760" t="s">
        <v>747</v>
      </c>
      <c r="L1760" t="s">
        <v>768</v>
      </c>
      <c r="M1760" t="str">
        <f t="shared" si="27"/>
        <v>Absent</v>
      </c>
    </row>
    <row r="1761" spans="1:13" x14ac:dyDescent="0.25">
      <c r="A1761" t="s">
        <v>919</v>
      </c>
      <c r="B1761" t="str">
        <f>VLOOKUP(A1761,Tabel1[[PrøveID]:[Longitude]],3,FALSE)</f>
        <v>DNA på Forkant</v>
      </c>
      <c r="C1761" s="83" t="str">
        <f>VLOOKUP(A1761,Tabel1[[PrøveID]:[Longitude]],2,FALSE)</f>
        <v>04-05-2022</v>
      </c>
      <c r="D1761">
        <f>VLOOKUP(A1761,Tabel1[[PrøveID]:[Longitude]],5,FALSE)</f>
        <v>56.967345100000003</v>
      </c>
      <c r="E1761">
        <f>VLOOKUP(A1761,Tabel1[[PrøveID]:[Longitude]],6,FALSE)</f>
        <v>9.2418043000000001</v>
      </c>
      <c r="F1761" t="str">
        <f>VLOOKUP(A1761,Tabel1[[PrøveID]:[Longitude]],4,FALSE)</f>
        <v>Løgstør strand</v>
      </c>
      <c r="G1761" s="24" t="str">
        <f>VLOOKUP(H1761,Datasæt_Analysesystemer!$D$3:$E$68,2,FALSE)</f>
        <v>Hemigrapsus takanoi</v>
      </c>
      <c r="H1761" t="s">
        <v>1098</v>
      </c>
      <c r="I1761" t="str">
        <f>VLOOKUP(H1761,Datasæt_Analysesystemer!$D$2:$F$68,3,FALSE)</f>
        <v>Invasiv</v>
      </c>
      <c r="J1761" t="s">
        <v>744</v>
      </c>
      <c r="K1761" t="s">
        <v>747</v>
      </c>
      <c r="L1761" t="s">
        <v>768</v>
      </c>
      <c r="M1761" t="str">
        <f t="shared" si="27"/>
        <v>Absent</v>
      </c>
    </row>
    <row r="1762" spans="1:13" x14ac:dyDescent="0.25">
      <c r="A1762" t="s">
        <v>919</v>
      </c>
      <c r="B1762" t="str">
        <f>VLOOKUP(A1762,Tabel1[[PrøveID]:[Longitude]],3,FALSE)</f>
        <v>DNA på Forkant</v>
      </c>
      <c r="C1762" s="83" t="str">
        <f>VLOOKUP(A1762,Tabel1[[PrøveID]:[Longitude]],2,FALSE)</f>
        <v>04-05-2022</v>
      </c>
      <c r="D1762">
        <f>VLOOKUP(A1762,Tabel1[[PrøveID]:[Longitude]],5,FALSE)</f>
        <v>56.967345100000003</v>
      </c>
      <c r="E1762">
        <f>VLOOKUP(A1762,Tabel1[[PrøveID]:[Longitude]],6,FALSE)</f>
        <v>9.2418043000000001</v>
      </c>
      <c r="F1762" t="str">
        <f>VLOOKUP(A1762,Tabel1[[PrøveID]:[Longitude]],4,FALSE)</f>
        <v>Løgstør strand</v>
      </c>
      <c r="G1762" s="24" t="str">
        <f>VLOOKUP(H1762,Datasæt_Analysesystemer!$D$3:$E$68,2,FALSE)</f>
        <v>Alexandrium ostenfeldii</v>
      </c>
      <c r="H1762" t="s">
        <v>1179</v>
      </c>
      <c r="I1762" t="str">
        <f>VLOOKUP(H1762,Datasæt_Analysesystemer!$D$2:$F$68,3,FALSE)</f>
        <v>Toksisk</v>
      </c>
      <c r="J1762" t="s">
        <v>744</v>
      </c>
      <c r="K1762" t="s">
        <v>747</v>
      </c>
      <c r="L1762" t="s">
        <v>768</v>
      </c>
      <c r="M1762" t="str">
        <f t="shared" si="27"/>
        <v>Absent</v>
      </c>
    </row>
    <row r="1763" spans="1:13" x14ac:dyDescent="0.25">
      <c r="A1763" t="s">
        <v>919</v>
      </c>
      <c r="B1763" t="str">
        <f>VLOOKUP(A1763,Tabel1[[PrøveID]:[Longitude]],3,FALSE)</f>
        <v>DNA på Forkant</v>
      </c>
      <c r="C1763" s="83" t="str">
        <f>VLOOKUP(A1763,Tabel1[[PrøveID]:[Longitude]],2,FALSE)</f>
        <v>04-05-2022</v>
      </c>
      <c r="D1763">
        <f>VLOOKUP(A1763,Tabel1[[PrøveID]:[Longitude]],5,FALSE)</f>
        <v>56.967345100000003</v>
      </c>
      <c r="E1763">
        <f>VLOOKUP(A1763,Tabel1[[PrøveID]:[Longitude]],6,FALSE)</f>
        <v>9.2418043000000001</v>
      </c>
      <c r="F1763" t="str">
        <f>VLOOKUP(A1763,Tabel1[[PrøveID]:[Longitude]],4,FALSE)</f>
        <v>Løgstør strand</v>
      </c>
      <c r="G1763" s="24" t="str">
        <f>VLOOKUP(H1763,Datasæt_Analysesystemer!$D$3:$E$68,2,FALSE)</f>
        <v>Alexandrium ostenfeldii</v>
      </c>
      <c r="H1763" t="s">
        <v>1179</v>
      </c>
      <c r="I1763" t="str">
        <f>VLOOKUP(H1763,Datasæt_Analysesystemer!$D$2:$F$68,3,FALSE)</f>
        <v>Toksisk</v>
      </c>
      <c r="J1763" t="s">
        <v>738</v>
      </c>
      <c r="K1763" t="s">
        <v>747</v>
      </c>
      <c r="L1763" t="s">
        <v>768</v>
      </c>
      <c r="M1763" t="str">
        <f t="shared" si="27"/>
        <v>Absent</v>
      </c>
    </row>
    <row r="1764" spans="1:13" x14ac:dyDescent="0.25">
      <c r="A1764" t="s">
        <v>919</v>
      </c>
      <c r="B1764" t="str">
        <f>VLOOKUP(A1764,Tabel1[[PrøveID]:[Longitude]],3,FALSE)</f>
        <v>DNA på Forkant</v>
      </c>
      <c r="C1764" s="83" t="str">
        <f>VLOOKUP(A1764,Tabel1[[PrøveID]:[Longitude]],2,FALSE)</f>
        <v>04-05-2022</v>
      </c>
      <c r="D1764">
        <f>VLOOKUP(A1764,Tabel1[[PrøveID]:[Longitude]],5,FALSE)</f>
        <v>56.967345100000003</v>
      </c>
      <c r="E1764">
        <f>VLOOKUP(A1764,Tabel1[[PrøveID]:[Longitude]],6,FALSE)</f>
        <v>9.2418043000000001</v>
      </c>
      <c r="F1764" t="str">
        <f>VLOOKUP(A1764,Tabel1[[PrøveID]:[Longitude]],4,FALSE)</f>
        <v>Løgstør strand</v>
      </c>
      <c r="G1764" s="24" t="str">
        <f>VLOOKUP(H1764,Datasæt_Analysesystemer!$D$3:$E$68,2,FALSE)</f>
        <v>Prymnesium parvum</v>
      </c>
      <c r="H1764" t="s">
        <v>1180</v>
      </c>
      <c r="I1764" t="str">
        <f>VLOOKUP(H1764,Datasæt_Analysesystemer!$D$2:$F$68,3,FALSE)</f>
        <v>Toksisk</v>
      </c>
      <c r="J1764" t="s">
        <v>738</v>
      </c>
      <c r="K1764" t="s">
        <v>747</v>
      </c>
      <c r="L1764" t="s">
        <v>768</v>
      </c>
      <c r="M1764" t="str">
        <f t="shared" si="27"/>
        <v>Absent</v>
      </c>
    </row>
    <row r="1765" spans="1:13" x14ac:dyDescent="0.25">
      <c r="A1765" t="s">
        <v>919</v>
      </c>
      <c r="B1765" t="str">
        <f>VLOOKUP(A1765,Tabel1[[PrøveID]:[Longitude]],3,FALSE)</f>
        <v>DNA på Forkant</v>
      </c>
      <c r="C1765" s="83" t="str">
        <f>VLOOKUP(A1765,Tabel1[[PrøveID]:[Longitude]],2,FALSE)</f>
        <v>04-05-2022</v>
      </c>
      <c r="D1765">
        <f>VLOOKUP(A1765,Tabel1[[PrøveID]:[Longitude]],5,FALSE)</f>
        <v>56.967345100000003</v>
      </c>
      <c r="E1765">
        <f>VLOOKUP(A1765,Tabel1[[PrøveID]:[Longitude]],6,FALSE)</f>
        <v>9.2418043000000001</v>
      </c>
      <c r="F1765" t="str">
        <f>VLOOKUP(A1765,Tabel1[[PrøveID]:[Longitude]],4,FALSE)</f>
        <v>Løgstør strand</v>
      </c>
      <c r="G1765" s="24" t="str">
        <f>VLOOKUP(H1765,Datasæt_Analysesystemer!$D$3:$E$68,2,FALSE)</f>
        <v>Prymnesium parvum</v>
      </c>
      <c r="H1765" t="s">
        <v>1180</v>
      </c>
      <c r="I1765" t="str">
        <f>VLOOKUP(H1765,Datasæt_Analysesystemer!$D$2:$F$68,3,FALSE)</f>
        <v>Toksisk</v>
      </c>
      <c r="J1765" t="s">
        <v>738</v>
      </c>
      <c r="K1765" t="s">
        <v>747</v>
      </c>
      <c r="L1765" t="s">
        <v>768</v>
      </c>
      <c r="M1765" t="str">
        <f t="shared" si="27"/>
        <v>Absent</v>
      </c>
    </row>
    <row r="1766" spans="1:13" x14ac:dyDescent="0.25">
      <c r="A1766" t="s">
        <v>919</v>
      </c>
      <c r="B1766" t="str">
        <f>VLOOKUP(A1766,Tabel1[[PrøveID]:[Longitude]],3,FALSE)</f>
        <v>DNA på Forkant</v>
      </c>
      <c r="C1766" s="83" t="str">
        <f>VLOOKUP(A1766,Tabel1[[PrøveID]:[Longitude]],2,FALSE)</f>
        <v>04-05-2022</v>
      </c>
      <c r="D1766">
        <f>VLOOKUP(A1766,Tabel1[[PrøveID]:[Longitude]],5,FALSE)</f>
        <v>56.967345100000003</v>
      </c>
      <c r="E1766">
        <f>VLOOKUP(A1766,Tabel1[[PrøveID]:[Longitude]],6,FALSE)</f>
        <v>9.2418043000000001</v>
      </c>
      <c r="F1766" t="str">
        <f>VLOOKUP(A1766,Tabel1[[PrøveID]:[Longitude]],4,FALSE)</f>
        <v>Løgstør strand</v>
      </c>
      <c r="G1766" s="24" t="str">
        <f>VLOOKUP(H1766,Datasæt_Analysesystemer!$D$3:$E$68,2,FALSE)</f>
        <v>Gasterosteus aculeatus</v>
      </c>
      <c r="H1766" t="s">
        <v>1117</v>
      </c>
      <c r="I1766" t="str">
        <f>VLOOKUP(H1766,Datasæt_Analysesystemer!$D$2:$F$68,3,FALSE)</f>
        <v>Almindelig</v>
      </c>
      <c r="J1766" t="s">
        <v>738</v>
      </c>
      <c r="K1766" t="s">
        <v>747</v>
      </c>
      <c r="L1766" t="s">
        <v>768</v>
      </c>
      <c r="M1766" t="str">
        <f t="shared" si="27"/>
        <v>Absent</v>
      </c>
    </row>
    <row r="1767" spans="1:13" x14ac:dyDescent="0.25">
      <c r="A1767" t="s">
        <v>919</v>
      </c>
      <c r="B1767" t="str">
        <f>VLOOKUP(A1767,Tabel1[[PrøveID]:[Longitude]],3,FALSE)</f>
        <v>DNA på Forkant</v>
      </c>
      <c r="C1767" s="83" t="str">
        <f>VLOOKUP(A1767,Tabel1[[PrøveID]:[Longitude]],2,FALSE)</f>
        <v>04-05-2022</v>
      </c>
      <c r="D1767">
        <f>VLOOKUP(A1767,Tabel1[[PrøveID]:[Longitude]],5,FALSE)</f>
        <v>56.967345100000003</v>
      </c>
      <c r="E1767">
        <f>VLOOKUP(A1767,Tabel1[[PrøveID]:[Longitude]],6,FALSE)</f>
        <v>9.2418043000000001</v>
      </c>
      <c r="F1767" t="str">
        <f>VLOOKUP(A1767,Tabel1[[PrøveID]:[Longitude]],4,FALSE)</f>
        <v>Løgstør strand</v>
      </c>
      <c r="G1767" s="24" t="str">
        <f>VLOOKUP(H1767,Datasæt_Analysesystemer!$D$3:$E$68,2,FALSE)</f>
        <v>Gasterosteus aculeatus</v>
      </c>
      <c r="H1767" t="s">
        <v>1117</v>
      </c>
      <c r="I1767" t="str">
        <f>VLOOKUP(H1767,Datasæt_Analysesystemer!$D$2:$F$68,3,FALSE)</f>
        <v>Almindelig</v>
      </c>
      <c r="J1767" t="s">
        <v>738</v>
      </c>
      <c r="K1767" t="s">
        <v>802</v>
      </c>
      <c r="L1767" t="s">
        <v>741</v>
      </c>
      <c r="M1767" t="str">
        <f t="shared" si="27"/>
        <v>Present_Ct&lt;41</v>
      </c>
    </row>
    <row r="1768" spans="1:13" x14ac:dyDescent="0.25">
      <c r="A1768" t="s">
        <v>919</v>
      </c>
      <c r="B1768" t="str">
        <f>VLOOKUP(A1768,Tabel1[[PrøveID]:[Longitude]],3,FALSE)</f>
        <v>DNA på Forkant</v>
      </c>
      <c r="C1768" s="83" t="str">
        <f>VLOOKUP(A1768,Tabel1[[PrøveID]:[Longitude]],2,FALSE)</f>
        <v>04-05-2022</v>
      </c>
      <c r="D1768">
        <f>VLOOKUP(A1768,Tabel1[[PrøveID]:[Longitude]],5,FALSE)</f>
        <v>56.967345100000003</v>
      </c>
      <c r="E1768">
        <f>VLOOKUP(A1768,Tabel1[[PrøveID]:[Longitude]],6,FALSE)</f>
        <v>9.2418043000000001</v>
      </c>
      <c r="F1768" t="str">
        <f>VLOOKUP(A1768,Tabel1[[PrøveID]:[Longitude]],4,FALSE)</f>
        <v>Løgstør strand</v>
      </c>
      <c r="G1768" s="24" t="str">
        <f>VLOOKUP(H1768,Datasæt_Analysesystemer!$D$3:$E$68,2,FALSE)</f>
        <v>Anguilla anguilla</v>
      </c>
      <c r="H1768" t="s">
        <v>1005</v>
      </c>
      <c r="I1768" t="str">
        <f>VLOOKUP(H1768,Datasæt_Analysesystemer!$D$2:$F$68,3,FALSE)</f>
        <v>Almindelig</v>
      </c>
      <c r="J1768" t="s">
        <v>738</v>
      </c>
      <c r="K1768" t="s">
        <v>747</v>
      </c>
      <c r="L1768" t="s">
        <v>768</v>
      </c>
      <c r="M1768" t="str">
        <f t="shared" si="27"/>
        <v>Absent</v>
      </c>
    </row>
    <row r="1769" spans="1:13" x14ac:dyDescent="0.25">
      <c r="A1769" t="s">
        <v>919</v>
      </c>
      <c r="B1769" t="str">
        <f>VLOOKUP(A1769,Tabel1[[PrøveID]:[Longitude]],3,FALSE)</f>
        <v>DNA på Forkant</v>
      </c>
      <c r="C1769" s="83" t="str">
        <f>VLOOKUP(A1769,Tabel1[[PrøveID]:[Longitude]],2,FALSE)</f>
        <v>04-05-2022</v>
      </c>
      <c r="D1769">
        <f>VLOOKUP(A1769,Tabel1[[PrøveID]:[Longitude]],5,FALSE)</f>
        <v>56.967345100000003</v>
      </c>
      <c r="E1769">
        <f>VLOOKUP(A1769,Tabel1[[PrøveID]:[Longitude]],6,FALSE)</f>
        <v>9.2418043000000001</v>
      </c>
      <c r="F1769" t="str">
        <f>VLOOKUP(A1769,Tabel1[[PrøveID]:[Longitude]],4,FALSE)</f>
        <v>Løgstør strand</v>
      </c>
      <c r="G1769" s="24" t="str">
        <f>VLOOKUP(H1769,Datasæt_Analysesystemer!$D$3:$E$68,2,FALSE)</f>
        <v>Anguilla anguilla</v>
      </c>
      <c r="H1769" t="s">
        <v>1005</v>
      </c>
      <c r="I1769" t="str">
        <f>VLOOKUP(H1769,Datasæt_Analysesystemer!$D$2:$F$68,3,FALSE)</f>
        <v>Almindelig</v>
      </c>
      <c r="J1769" t="s">
        <v>738</v>
      </c>
      <c r="K1769" t="s">
        <v>747</v>
      </c>
      <c r="L1769" t="s">
        <v>768</v>
      </c>
      <c r="M1769" t="str">
        <f t="shared" si="27"/>
        <v>Absent</v>
      </c>
    </row>
    <row r="1770" spans="1:13" x14ac:dyDescent="0.25">
      <c r="A1770" t="s">
        <v>919</v>
      </c>
      <c r="B1770" t="str">
        <f>VLOOKUP(A1770,Tabel1[[PrøveID]:[Longitude]],3,FALSE)</f>
        <v>DNA på Forkant</v>
      </c>
      <c r="C1770" s="83" t="str">
        <f>VLOOKUP(A1770,Tabel1[[PrøveID]:[Longitude]],2,FALSE)</f>
        <v>04-05-2022</v>
      </c>
      <c r="D1770">
        <f>VLOOKUP(A1770,Tabel1[[PrøveID]:[Longitude]],5,FALSE)</f>
        <v>56.967345100000003</v>
      </c>
      <c r="E1770">
        <f>VLOOKUP(A1770,Tabel1[[PrøveID]:[Longitude]],6,FALSE)</f>
        <v>9.2418043000000001</v>
      </c>
      <c r="F1770" t="str">
        <f>VLOOKUP(A1770,Tabel1[[PrøveID]:[Longitude]],4,FALSE)</f>
        <v>Løgstør strand</v>
      </c>
      <c r="G1770" s="24" t="str">
        <f>VLOOKUP(H1770,Datasæt_Analysesystemer!$D$3:$E$68,2,FALSE)</f>
        <v>Neogobius melanostomus</v>
      </c>
      <c r="H1770" t="s">
        <v>1089</v>
      </c>
      <c r="I1770" t="str">
        <f>VLOOKUP(H1770,Datasæt_Analysesystemer!$D$2:$F$68,3,FALSE)</f>
        <v>Invasiv</v>
      </c>
      <c r="J1770" t="s">
        <v>744</v>
      </c>
      <c r="K1770" t="s">
        <v>747</v>
      </c>
      <c r="L1770" t="s">
        <v>768</v>
      </c>
      <c r="M1770" t="str">
        <f t="shared" si="27"/>
        <v>Absent</v>
      </c>
    </row>
    <row r="1771" spans="1:13" x14ac:dyDescent="0.25">
      <c r="A1771" t="s">
        <v>919</v>
      </c>
      <c r="B1771" t="str">
        <f>VLOOKUP(A1771,Tabel1[[PrøveID]:[Longitude]],3,FALSE)</f>
        <v>DNA på Forkant</v>
      </c>
      <c r="C1771" s="83" t="str">
        <f>VLOOKUP(A1771,Tabel1[[PrøveID]:[Longitude]],2,FALSE)</f>
        <v>04-05-2022</v>
      </c>
      <c r="D1771">
        <f>VLOOKUP(A1771,Tabel1[[PrøveID]:[Longitude]],5,FALSE)</f>
        <v>56.967345100000003</v>
      </c>
      <c r="E1771">
        <f>VLOOKUP(A1771,Tabel1[[PrøveID]:[Longitude]],6,FALSE)</f>
        <v>9.2418043000000001</v>
      </c>
      <c r="F1771" t="str">
        <f>VLOOKUP(A1771,Tabel1[[PrøveID]:[Longitude]],4,FALSE)</f>
        <v>Løgstør strand</v>
      </c>
      <c r="G1771" s="24" t="str">
        <f>VLOOKUP(H1771,Datasæt_Analysesystemer!$D$3:$E$68,2,FALSE)</f>
        <v>Neogobius melanostomus</v>
      </c>
      <c r="H1771" t="s">
        <v>1089</v>
      </c>
      <c r="I1771" t="str">
        <f>VLOOKUP(H1771,Datasæt_Analysesystemer!$D$2:$F$68,3,FALSE)</f>
        <v>Invasiv</v>
      </c>
      <c r="J1771" t="s">
        <v>744</v>
      </c>
      <c r="K1771" t="s">
        <v>747</v>
      </c>
      <c r="L1771" t="s">
        <v>768</v>
      </c>
      <c r="M1771" t="str">
        <f t="shared" si="27"/>
        <v>Absent</v>
      </c>
    </row>
    <row r="1772" spans="1:13" x14ac:dyDescent="0.25">
      <c r="A1772" t="s">
        <v>775</v>
      </c>
      <c r="B1772" t="str">
        <f>VLOOKUP(A1772,Tabel1[[PrøveID]:[Longitude]],3,FALSE)</f>
        <v>Miljøstyrelsen</v>
      </c>
      <c r="C1772" s="83" t="str">
        <f>VLOOKUP(A1772,Tabel1[[PrøveID]:[Longitude]],2,FALSE)</f>
        <v>20-05-2022</v>
      </c>
      <c r="D1772">
        <f>VLOOKUP(A1772,Tabel1[[PrøveID]:[Longitude]],5,FALSE)</f>
        <v>55.334504000000003</v>
      </c>
      <c r="E1772">
        <f>VLOOKUP(A1772,Tabel1[[PrøveID]:[Longitude]],6,FALSE)</f>
        <v>10.534723</v>
      </c>
      <c r="F1772" t="str">
        <f>VLOOKUP(A1772,Tabel1[[PrøveID]:[Longitude]],4,FALSE)</f>
        <v>Davinde sø</v>
      </c>
      <c r="G1772" s="24" t="str">
        <f>VLOOKUP(H1772,Datasæt_Analysesystemer!$D$3:$E$68,2,FALSE)</f>
        <v>Perca fluviatilis</v>
      </c>
      <c r="H1772" t="s">
        <v>804</v>
      </c>
      <c r="I1772" t="str">
        <f>VLOOKUP(H1772,Datasæt_Analysesystemer!$D$2:$F$68,3,FALSE)</f>
        <v>Almindelig</v>
      </c>
      <c r="J1772" t="s">
        <v>738</v>
      </c>
      <c r="K1772" t="s">
        <v>747</v>
      </c>
      <c r="L1772" t="s">
        <v>768</v>
      </c>
      <c r="M1772" t="str">
        <f t="shared" si="27"/>
        <v>Absent</v>
      </c>
    </row>
    <row r="1773" spans="1:13" x14ac:dyDescent="0.25">
      <c r="A1773" t="s">
        <v>775</v>
      </c>
      <c r="B1773" t="str">
        <f>VLOOKUP(A1773,Tabel1[[PrøveID]:[Longitude]],3,FALSE)</f>
        <v>Miljøstyrelsen</v>
      </c>
      <c r="C1773" s="83" t="str">
        <f>VLOOKUP(A1773,Tabel1[[PrøveID]:[Longitude]],2,FALSE)</f>
        <v>20-05-2022</v>
      </c>
      <c r="D1773">
        <f>VLOOKUP(A1773,Tabel1[[PrøveID]:[Longitude]],5,FALSE)</f>
        <v>55.334504000000003</v>
      </c>
      <c r="E1773">
        <f>VLOOKUP(A1773,Tabel1[[PrøveID]:[Longitude]],6,FALSE)</f>
        <v>10.534723</v>
      </c>
      <c r="F1773" t="str">
        <f>VLOOKUP(A1773,Tabel1[[PrøveID]:[Longitude]],4,FALSE)</f>
        <v>Davinde sø</v>
      </c>
      <c r="G1773" s="24" t="str">
        <f>VLOOKUP(H1773,Datasæt_Analysesystemer!$D$3:$E$68,2,FALSE)</f>
        <v>Perca fluviatilis</v>
      </c>
      <c r="H1773" t="s">
        <v>804</v>
      </c>
      <c r="I1773" t="str">
        <f>VLOOKUP(H1773,Datasæt_Analysesystemer!$D$2:$F$68,3,FALSE)</f>
        <v>Almindelig</v>
      </c>
      <c r="J1773" t="s">
        <v>738</v>
      </c>
      <c r="K1773" t="s">
        <v>747</v>
      </c>
      <c r="L1773" t="s">
        <v>768</v>
      </c>
      <c r="M1773" t="str">
        <f t="shared" si="27"/>
        <v>Absent</v>
      </c>
    </row>
    <row r="1774" spans="1:13" x14ac:dyDescent="0.25">
      <c r="A1774" t="s">
        <v>775</v>
      </c>
      <c r="B1774" t="str">
        <f>VLOOKUP(A1774,Tabel1[[PrøveID]:[Longitude]],3,FALSE)</f>
        <v>Miljøstyrelsen</v>
      </c>
      <c r="C1774" s="83" t="str">
        <f>VLOOKUP(A1774,Tabel1[[PrøveID]:[Longitude]],2,FALSE)</f>
        <v>20-05-2022</v>
      </c>
      <c r="D1774">
        <f>VLOOKUP(A1774,Tabel1[[PrøveID]:[Longitude]],5,FALSE)</f>
        <v>55.334504000000003</v>
      </c>
      <c r="E1774">
        <f>VLOOKUP(A1774,Tabel1[[PrøveID]:[Longitude]],6,FALSE)</f>
        <v>10.534723</v>
      </c>
      <c r="F1774" t="str">
        <f>VLOOKUP(A1774,Tabel1[[PrøveID]:[Longitude]],4,FALSE)</f>
        <v>Davinde sø</v>
      </c>
      <c r="G1774" s="24" t="str">
        <f>VLOOKUP(H1774,Datasæt_Analysesystemer!$D$3:$E$68,2,FALSE)</f>
        <v>Rutilus rutilus</v>
      </c>
      <c r="H1774" t="s">
        <v>805</v>
      </c>
      <c r="I1774" t="str">
        <f>VLOOKUP(H1774,Datasæt_Analysesystemer!$D$2:$F$68,3,FALSE)</f>
        <v>Almindelig</v>
      </c>
      <c r="J1774" t="s">
        <v>738</v>
      </c>
      <c r="K1774" t="s">
        <v>747</v>
      </c>
      <c r="L1774" t="s">
        <v>768</v>
      </c>
      <c r="M1774" t="str">
        <f t="shared" si="27"/>
        <v>Absent</v>
      </c>
    </row>
    <row r="1775" spans="1:13" x14ac:dyDescent="0.25">
      <c r="A1775" t="s">
        <v>775</v>
      </c>
      <c r="B1775" t="str">
        <f>VLOOKUP(A1775,Tabel1[[PrøveID]:[Longitude]],3,FALSE)</f>
        <v>Miljøstyrelsen</v>
      </c>
      <c r="C1775" s="83" t="str">
        <f>VLOOKUP(A1775,Tabel1[[PrøveID]:[Longitude]],2,FALSE)</f>
        <v>20-05-2022</v>
      </c>
      <c r="D1775">
        <f>VLOOKUP(A1775,Tabel1[[PrøveID]:[Longitude]],5,FALSE)</f>
        <v>55.334504000000003</v>
      </c>
      <c r="E1775">
        <f>VLOOKUP(A1775,Tabel1[[PrøveID]:[Longitude]],6,FALSE)</f>
        <v>10.534723</v>
      </c>
      <c r="F1775" t="str">
        <f>VLOOKUP(A1775,Tabel1[[PrøveID]:[Longitude]],4,FALSE)</f>
        <v>Davinde sø</v>
      </c>
      <c r="G1775" s="24" t="str">
        <f>VLOOKUP(H1775,Datasæt_Analysesystemer!$D$3:$E$68,2,FALSE)</f>
        <v>Rutilus rutilus</v>
      </c>
      <c r="H1775" t="s">
        <v>805</v>
      </c>
      <c r="I1775" t="str">
        <f>VLOOKUP(H1775,Datasæt_Analysesystemer!$D$2:$F$68,3,FALSE)</f>
        <v>Almindelig</v>
      </c>
      <c r="J1775" t="s">
        <v>738</v>
      </c>
      <c r="K1775" t="s">
        <v>747</v>
      </c>
      <c r="L1775" t="s">
        <v>768</v>
      </c>
      <c r="M1775" t="str">
        <f t="shared" si="27"/>
        <v>Absent</v>
      </c>
    </row>
    <row r="1776" spans="1:13" x14ac:dyDescent="0.25">
      <c r="A1776" t="s">
        <v>775</v>
      </c>
      <c r="B1776" t="str">
        <f>VLOOKUP(A1776,Tabel1[[PrøveID]:[Longitude]],3,FALSE)</f>
        <v>Miljøstyrelsen</v>
      </c>
      <c r="C1776" s="83" t="str">
        <f>VLOOKUP(A1776,Tabel1[[PrøveID]:[Longitude]],2,FALSE)</f>
        <v>20-05-2022</v>
      </c>
      <c r="D1776">
        <f>VLOOKUP(A1776,Tabel1[[PrøveID]:[Longitude]],5,FALSE)</f>
        <v>55.334504000000003</v>
      </c>
      <c r="E1776">
        <f>VLOOKUP(A1776,Tabel1[[PrøveID]:[Longitude]],6,FALSE)</f>
        <v>10.534723</v>
      </c>
      <c r="F1776" t="str">
        <f>VLOOKUP(A1776,Tabel1[[PrøveID]:[Longitude]],4,FALSE)</f>
        <v>Davinde sø</v>
      </c>
      <c r="G1776" s="24" t="str">
        <f>VLOOKUP(H1776,Datasæt_Analysesystemer!$D$3:$E$68,2,FALSE)</f>
        <v>Esox lucius</v>
      </c>
      <c r="H1776" t="s">
        <v>806</v>
      </c>
      <c r="I1776" t="str">
        <f>VLOOKUP(H1776,Datasæt_Analysesystemer!$D$2:$F$68,3,FALSE)</f>
        <v>Almindelig</v>
      </c>
      <c r="J1776" t="s">
        <v>744</v>
      </c>
      <c r="K1776" t="s">
        <v>747</v>
      </c>
      <c r="L1776" t="s">
        <v>768</v>
      </c>
      <c r="M1776" t="str">
        <f t="shared" si="27"/>
        <v>Absent</v>
      </c>
    </row>
    <row r="1777" spans="1:13" x14ac:dyDescent="0.25">
      <c r="A1777" t="s">
        <v>775</v>
      </c>
      <c r="B1777" t="str">
        <f>VLOOKUP(A1777,Tabel1[[PrøveID]:[Longitude]],3,FALSE)</f>
        <v>Miljøstyrelsen</v>
      </c>
      <c r="C1777" s="83" t="str">
        <f>VLOOKUP(A1777,Tabel1[[PrøveID]:[Longitude]],2,FALSE)</f>
        <v>20-05-2022</v>
      </c>
      <c r="D1777">
        <f>VLOOKUP(A1777,Tabel1[[PrøveID]:[Longitude]],5,FALSE)</f>
        <v>55.334504000000003</v>
      </c>
      <c r="E1777">
        <f>VLOOKUP(A1777,Tabel1[[PrøveID]:[Longitude]],6,FALSE)</f>
        <v>10.534723</v>
      </c>
      <c r="F1777" t="str">
        <f>VLOOKUP(A1777,Tabel1[[PrøveID]:[Longitude]],4,FALSE)</f>
        <v>Davinde sø</v>
      </c>
      <c r="G1777" s="24" t="str">
        <f>VLOOKUP(H1777,Datasæt_Analysesystemer!$D$3:$E$68,2,FALSE)</f>
        <v>Esox lucius</v>
      </c>
      <c r="H1777" t="s">
        <v>806</v>
      </c>
      <c r="I1777" t="str">
        <f>VLOOKUP(H1777,Datasæt_Analysesystemer!$D$2:$F$68,3,FALSE)</f>
        <v>Almindelig</v>
      </c>
      <c r="J1777" t="s">
        <v>738</v>
      </c>
      <c r="K1777" t="s">
        <v>747</v>
      </c>
      <c r="L1777" t="s">
        <v>768</v>
      </c>
      <c r="M1777" t="str">
        <f t="shared" si="27"/>
        <v>Absent</v>
      </c>
    </row>
    <row r="1778" spans="1:13" x14ac:dyDescent="0.25">
      <c r="A1778" t="s">
        <v>775</v>
      </c>
      <c r="B1778" t="str">
        <f>VLOOKUP(A1778,Tabel1[[PrøveID]:[Longitude]],3,FALSE)</f>
        <v>Miljøstyrelsen</v>
      </c>
      <c r="C1778" s="83" t="str">
        <f>VLOOKUP(A1778,Tabel1[[PrøveID]:[Longitude]],2,FALSE)</f>
        <v>20-05-2022</v>
      </c>
      <c r="D1778">
        <f>VLOOKUP(A1778,Tabel1[[PrøveID]:[Longitude]],5,FALSE)</f>
        <v>55.334504000000003</v>
      </c>
      <c r="E1778">
        <f>VLOOKUP(A1778,Tabel1[[PrøveID]:[Longitude]],6,FALSE)</f>
        <v>10.534723</v>
      </c>
      <c r="F1778" t="str">
        <f>VLOOKUP(A1778,Tabel1[[PrøveID]:[Longitude]],4,FALSE)</f>
        <v>Davinde sø</v>
      </c>
      <c r="G1778" s="24" t="str">
        <f>VLOOKUP(H1778,Datasæt_Analysesystemer!$D$3:$E$68,2,FALSE)</f>
        <v>Cyprinus carpio</v>
      </c>
      <c r="H1778" t="s">
        <v>807</v>
      </c>
      <c r="I1778" t="str">
        <f>VLOOKUP(H1778,Datasæt_Analysesystemer!$D$2:$F$68,3,FALSE)</f>
        <v>Invasiv</v>
      </c>
      <c r="J1778" t="s">
        <v>744</v>
      </c>
      <c r="K1778" t="s">
        <v>747</v>
      </c>
      <c r="L1778" t="s">
        <v>768</v>
      </c>
      <c r="M1778" t="str">
        <f t="shared" si="27"/>
        <v>Absent</v>
      </c>
    </row>
    <row r="1779" spans="1:13" x14ac:dyDescent="0.25">
      <c r="A1779" t="s">
        <v>775</v>
      </c>
      <c r="B1779" t="str">
        <f>VLOOKUP(A1779,Tabel1[[PrøveID]:[Longitude]],3,FALSE)</f>
        <v>Miljøstyrelsen</v>
      </c>
      <c r="C1779" s="83" t="str">
        <f>VLOOKUP(A1779,Tabel1[[PrøveID]:[Longitude]],2,FALSE)</f>
        <v>20-05-2022</v>
      </c>
      <c r="D1779">
        <f>VLOOKUP(A1779,Tabel1[[PrøveID]:[Longitude]],5,FALSE)</f>
        <v>55.334504000000003</v>
      </c>
      <c r="E1779">
        <f>VLOOKUP(A1779,Tabel1[[PrøveID]:[Longitude]],6,FALSE)</f>
        <v>10.534723</v>
      </c>
      <c r="F1779" t="str">
        <f>VLOOKUP(A1779,Tabel1[[PrøveID]:[Longitude]],4,FALSE)</f>
        <v>Davinde sø</v>
      </c>
      <c r="G1779" s="24" t="str">
        <f>VLOOKUP(H1779,Datasæt_Analysesystemer!$D$3:$E$68,2,FALSE)</f>
        <v>Cyprinus carpio</v>
      </c>
      <c r="H1779" t="s">
        <v>807</v>
      </c>
      <c r="I1779" t="str">
        <f>VLOOKUP(H1779,Datasæt_Analysesystemer!$D$2:$F$68,3,FALSE)</f>
        <v>Invasiv</v>
      </c>
      <c r="J1779" t="s">
        <v>738</v>
      </c>
      <c r="K1779" t="s">
        <v>747</v>
      </c>
      <c r="L1779" t="s">
        <v>768</v>
      </c>
      <c r="M1779" t="str">
        <f t="shared" si="27"/>
        <v>Absent</v>
      </c>
    </row>
    <row r="1780" spans="1:13" x14ac:dyDescent="0.25">
      <c r="A1780" t="s">
        <v>775</v>
      </c>
      <c r="B1780" t="str">
        <f>VLOOKUP(A1780,Tabel1[[PrøveID]:[Longitude]],3,FALSE)</f>
        <v>Miljøstyrelsen</v>
      </c>
      <c r="C1780" s="83" t="str">
        <f>VLOOKUP(A1780,Tabel1[[PrøveID]:[Longitude]],2,FALSE)</f>
        <v>20-05-2022</v>
      </c>
      <c r="D1780">
        <f>VLOOKUP(A1780,Tabel1[[PrøveID]:[Longitude]],5,FALSE)</f>
        <v>55.334504000000003</v>
      </c>
      <c r="E1780">
        <f>VLOOKUP(A1780,Tabel1[[PrøveID]:[Longitude]],6,FALSE)</f>
        <v>10.534723</v>
      </c>
      <c r="F1780" t="str">
        <f>VLOOKUP(A1780,Tabel1[[PrøveID]:[Longitude]],4,FALSE)</f>
        <v>Davinde sø</v>
      </c>
      <c r="G1780" s="24" t="str">
        <f>VLOOKUP(H1780,Datasæt_Analysesystemer!$D$3:$E$68,2,FALSE)</f>
        <v>Carassius auratus</v>
      </c>
      <c r="H1780" t="s">
        <v>1086</v>
      </c>
      <c r="I1780" t="str">
        <f>VLOOKUP(H1780,Datasæt_Analysesystemer!$D$2:$F$68,3,FALSE)</f>
        <v>Invasiv</v>
      </c>
      <c r="J1780" t="s">
        <v>744</v>
      </c>
      <c r="K1780" t="s">
        <v>747</v>
      </c>
      <c r="L1780" t="s">
        <v>768</v>
      </c>
      <c r="M1780" t="str">
        <f t="shared" si="27"/>
        <v>Absent</v>
      </c>
    </row>
    <row r="1781" spans="1:13" x14ac:dyDescent="0.25">
      <c r="A1781" t="s">
        <v>775</v>
      </c>
      <c r="B1781" t="str">
        <f>VLOOKUP(A1781,Tabel1[[PrøveID]:[Longitude]],3,FALSE)</f>
        <v>Miljøstyrelsen</v>
      </c>
      <c r="C1781" s="83" t="str">
        <f>VLOOKUP(A1781,Tabel1[[PrøveID]:[Longitude]],2,FALSE)</f>
        <v>20-05-2022</v>
      </c>
      <c r="D1781">
        <f>VLOOKUP(A1781,Tabel1[[PrøveID]:[Longitude]],5,FALSE)</f>
        <v>55.334504000000003</v>
      </c>
      <c r="E1781">
        <f>VLOOKUP(A1781,Tabel1[[PrøveID]:[Longitude]],6,FALSE)</f>
        <v>10.534723</v>
      </c>
      <c r="F1781" t="str">
        <f>VLOOKUP(A1781,Tabel1[[PrøveID]:[Longitude]],4,FALSE)</f>
        <v>Davinde sø</v>
      </c>
      <c r="G1781" s="24" t="str">
        <f>VLOOKUP(H1781,Datasæt_Analysesystemer!$D$3:$E$68,2,FALSE)</f>
        <v>Carassius auratus</v>
      </c>
      <c r="H1781" t="s">
        <v>1086</v>
      </c>
      <c r="I1781" t="str">
        <f>VLOOKUP(H1781,Datasæt_Analysesystemer!$D$2:$F$68,3,FALSE)</f>
        <v>Invasiv</v>
      </c>
      <c r="J1781" t="s">
        <v>744</v>
      </c>
      <c r="K1781" t="s">
        <v>747</v>
      </c>
      <c r="L1781" t="s">
        <v>768</v>
      </c>
      <c r="M1781" t="str">
        <f t="shared" si="27"/>
        <v>Absent</v>
      </c>
    </row>
    <row r="1782" spans="1:13" x14ac:dyDescent="0.25">
      <c r="A1782" t="s">
        <v>775</v>
      </c>
      <c r="B1782" t="str">
        <f>VLOOKUP(A1782,Tabel1[[PrøveID]:[Longitude]],3,FALSE)</f>
        <v>Miljøstyrelsen</v>
      </c>
      <c r="C1782" s="83" t="str">
        <f>VLOOKUP(A1782,Tabel1[[PrøveID]:[Longitude]],2,FALSE)</f>
        <v>20-05-2022</v>
      </c>
      <c r="D1782">
        <f>VLOOKUP(A1782,Tabel1[[PrøveID]:[Longitude]],5,FALSE)</f>
        <v>55.334504000000003</v>
      </c>
      <c r="E1782">
        <f>VLOOKUP(A1782,Tabel1[[PrøveID]:[Longitude]],6,FALSE)</f>
        <v>10.534723</v>
      </c>
      <c r="F1782" t="str">
        <f>VLOOKUP(A1782,Tabel1[[PrøveID]:[Longitude]],4,FALSE)</f>
        <v>Davinde sø</v>
      </c>
      <c r="G1782" s="24" t="str">
        <f>VLOOKUP(H1782,Datasæt_Analysesystemer!$D$3:$E$68,2,FALSE)</f>
        <v>Anguilla anguilla</v>
      </c>
      <c r="H1782" t="s">
        <v>1005</v>
      </c>
      <c r="I1782" t="str">
        <f>VLOOKUP(H1782,Datasæt_Analysesystemer!$D$2:$F$68,3,FALSE)</f>
        <v>Almindelig</v>
      </c>
      <c r="J1782" t="s">
        <v>744</v>
      </c>
      <c r="K1782" t="s">
        <v>747</v>
      </c>
      <c r="L1782" t="s">
        <v>768</v>
      </c>
      <c r="M1782" t="str">
        <f t="shared" si="27"/>
        <v>Absent</v>
      </c>
    </row>
    <row r="1783" spans="1:13" x14ac:dyDescent="0.25">
      <c r="A1783" t="s">
        <v>775</v>
      </c>
      <c r="B1783" t="str">
        <f>VLOOKUP(A1783,Tabel1[[PrøveID]:[Longitude]],3,FALSE)</f>
        <v>Miljøstyrelsen</v>
      </c>
      <c r="C1783" s="83" t="str">
        <f>VLOOKUP(A1783,Tabel1[[PrøveID]:[Longitude]],2,FALSE)</f>
        <v>20-05-2022</v>
      </c>
      <c r="D1783">
        <f>VLOOKUP(A1783,Tabel1[[PrøveID]:[Longitude]],5,FALSE)</f>
        <v>55.334504000000003</v>
      </c>
      <c r="E1783">
        <f>VLOOKUP(A1783,Tabel1[[PrøveID]:[Longitude]],6,FALSE)</f>
        <v>10.534723</v>
      </c>
      <c r="F1783" t="str">
        <f>VLOOKUP(A1783,Tabel1[[PrøveID]:[Longitude]],4,FALSE)</f>
        <v>Davinde sø</v>
      </c>
      <c r="G1783" s="24" t="str">
        <f>VLOOKUP(H1783,Datasæt_Analysesystemer!$D$3:$E$68,2,FALSE)</f>
        <v>Anguilla anguilla</v>
      </c>
      <c r="H1783" t="s">
        <v>1005</v>
      </c>
      <c r="I1783" t="str">
        <f>VLOOKUP(H1783,Datasæt_Analysesystemer!$D$2:$F$68,3,FALSE)</f>
        <v>Almindelig</v>
      </c>
      <c r="J1783" t="s">
        <v>744</v>
      </c>
      <c r="K1783" t="s">
        <v>747</v>
      </c>
      <c r="L1783" t="s">
        <v>768</v>
      </c>
      <c r="M1783" t="str">
        <f t="shared" si="27"/>
        <v>Absent</v>
      </c>
    </row>
    <row r="1784" spans="1:13" x14ac:dyDescent="0.25">
      <c r="A1784" t="s">
        <v>775</v>
      </c>
      <c r="B1784" t="str">
        <f>VLOOKUP(A1784,Tabel1[[PrøveID]:[Longitude]],3,FALSE)</f>
        <v>Miljøstyrelsen</v>
      </c>
      <c r="C1784" s="83" t="str">
        <f>VLOOKUP(A1784,Tabel1[[PrøveID]:[Longitude]],2,FALSE)</f>
        <v>20-05-2022</v>
      </c>
      <c r="D1784">
        <f>VLOOKUP(A1784,Tabel1[[PrøveID]:[Longitude]],5,FALSE)</f>
        <v>55.334504000000003</v>
      </c>
      <c r="E1784">
        <f>VLOOKUP(A1784,Tabel1[[PrøveID]:[Longitude]],6,FALSE)</f>
        <v>10.534723</v>
      </c>
      <c r="F1784" t="str">
        <f>VLOOKUP(A1784,Tabel1[[PrøveID]:[Longitude]],4,FALSE)</f>
        <v>Davinde sø</v>
      </c>
      <c r="G1784" s="24" t="str">
        <f>VLOOKUP(H1784,Datasæt_Analysesystemer!$D$3:$E$68,2,FALSE)</f>
        <v>Lissotriton vulgaris</v>
      </c>
      <c r="H1784" t="s">
        <v>1047</v>
      </c>
      <c r="I1784" t="str">
        <f>VLOOKUP(H1784,Datasæt_Analysesystemer!$D$2:$F$68,3,FALSE)</f>
        <v>Truet</v>
      </c>
      <c r="J1784" t="s">
        <v>744</v>
      </c>
      <c r="K1784" t="s">
        <v>747</v>
      </c>
      <c r="L1784" t="s">
        <v>768</v>
      </c>
      <c r="M1784" t="str">
        <f t="shared" si="27"/>
        <v>Absent</v>
      </c>
    </row>
    <row r="1785" spans="1:13" x14ac:dyDescent="0.25">
      <c r="A1785" t="s">
        <v>775</v>
      </c>
      <c r="B1785" t="str">
        <f>VLOOKUP(A1785,Tabel1[[PrøveID]:[Longitude]],3,FALSE)</f>
        <v>Miljøstyrelsen</v>
      </c>
      <c r="C1785" s="83" t="str">
        <f>VLOOKUP(A1785,Tabel1[[PrøveID]:[Longitude]],2,FALSE)</f>
        <v>20-05-2022</v>
      </c>
      <c r="D1785">
        <f>VLOOKUP(A1785,Tabel1[[PrøveID]:[Longitude]],5,FALSE)</f>
        <v>55.334504000000003</v>
      </c>
      <c r="E1785">
        <f>VLOOKUP(A1785,Tabel1[[PrøveID]:[Longitude]],6,FALSE)</f>
        <v>10.534723</v>
      </c>
      <c r="F1785" t="str">
        <f>VLOOKUP(A1785,Tabel1[[PrøveID]:[Longitude]],4,FALSE)</f>
        <v>Davinde sø</v>
      </c>
      <c r="G1785" s="24" t="str">
        <f>VLOOKUP(H1785,Datasæt_Analysesystemer!$D$3:$E$68,2,FALSE)</f>
        <v>Lissotriton vulgaris</v>
      </c>
      <c r="H1785" t="s">
        <v>1047</v>
      </c>
      <c r="I1785" t="str">
        <f>VLOOKUP(H1785,Datasæt_Analysesystemer!$D$2:$F$68,3,FALSE)</f>
        <v>Truet</v>
      </c>
      <c r="J1785" t="s">
        <v>744</v>
      </c>
      <c r="K1785" t="s">
        <v>747</v>
      </c>
      <c r="L1785" t="s">
        <v>768</v>
      </c>
      <c r="M1785" t="str">
        <f t="shared" si="27"/>
        <v>Absent</v>
      </c>
    </row>
    <row r="1786" spans="1:13" x14ac:dyDescent="0.25">
      <c r="A1786" t="s">
        <v>775</v>
      </c>
      <c r="B1786" t="str">
        <f>VLOOKUP(A1786,Tabel1[[PrøveID]:[Longitude]],3,FALSE)</f>
        <v>Miljøstyrelsen</v>
      </c>
      <c r="C1786" s="83" t="str">
        <f>VLOOKUP(A1786,Tabel1[[PrøveID]:[Longitude]],2,FALSE)</f>
        <v>20-05-2022</v>
      </c>
      <c r="D1786">
        <f>VLOOKUP(A1786,Tabel1[[PrøveID]:[Longitude]],5,FALSE)</f>
        <v>55.334504000000003</v>
      </c>
      <c r="E1786">
        <f>VLOOKUP(A1786,Tabel1[[PrøveID]:[Longitude]],6,FALSE)</f>
        <v>10.534723</v>
      </c>
      <c r="F1786" t="str">
        <f>VLOOKUP(A1786,Tabel1[[PrøveID]:[Longitude]],4,FALSE)</f>
        <v>Davinde sø</v>
      </c>
      <c r="G1786" s="24" t="str">
        <f>VLOOKUP(H1786,Datasæt_Analysesystemer!$D$3:$E$68,2,FALSE)</f>
        <v>Pacifastacus leniusculus</v>
      </c>
      <c r="H1786" t="s">
        <v>811</v>
      </c>
      <c r="I1786" t="str">
        <f>VLOOKUP(H1786,Datasæt_Analysesystemer!$D$2:$F$68,3,FALSE)</f>
        <v>Invasiv</v>
      </c>
      <c r="J1786" t="s">
        <v>738</v>
      </c>
      <c r="K1786" t="s">
        <v>747</v>
      </c>
      <c r="L1786" t="s">
        <v>768</v>
      </c>
      <c r="M1786" t="str">
        <f t="shared" si="27"/>
        <v>Absent</v>
      </c>
    </row>
    <row r="1787" spans="1:13" x14ac:dyDescent="0.25">
      <c r="A1787" t="s">
        <v>775</v>
      </c>
      <c r="B1787" t="str">
        <f>VLOOKUP(A1787,Tabel1[[PrøveID]:[Longitude]],3,FALSE)</f>
        <v>Miljøstyrelsen</v>
      </c>
      <c r="C1787" s="83" t="str">
        <f>VLOOKUP(A1787,Tabel1[[PrøveID]:[Longitude]],2,FALSE)</f>
        <v>20-05-2022</v>
      </c>
      <c r="D1787">
        <f>VLOOKUP(A1787,Tabel1[[PrøveID]:[Longitude]],5,FALSE)</f>
        <v>55.334504000000003</v>
      </c>
      <c r="E1787">
        <f>VLOOKUP(A1787,Tabel1[[PrøveID]:[Longitude]],6,FALSE)</f>
        <v>10.534723</v>
      </c>
      <c r="F1787" t="str">
        <f>VLOOKUP(A1787,Tabel1[[PrøveID]:[Longitude]],4,FALSE)</f>
        <v>Davinde sø</v>
      </c>
      <c r="G1787" s="24" t="str">
        <f>VLOOKUP(H1787,Datasæt_Analysesystemer!$D$3:$E$68,2,FALSE)</f>
        <v>Pacifastacus leniusculus</v>
      </c>
      <c r="H1787" t="s">
        <v>811</v>
      </c>
      <c r="I1787" t="str">
        <f>VLOOKUP(H1787,Datasæt_Analysesystemer!$D$2:$F$68,3,FALSE)</f>
        <v>Invasiv</v>
      </c>
      <c r="J1787" t="s">
        <v>744</v>
      </c>
      <c r="K1787" t="s">
        <v>747</v>
      </c>
      <c r="L1787" t="s">
        <v>768</v>
      </c>
      <c r="M1787" t="str">
        <f t="shared" si="27"/>
        <v>Absent</v>
      </c>
    </row>
    <row r="1788" spans="1:13" x14ac:dyDescent="0.25">
      <c r="A1788" t="s">
        <v>775</v>
      </c>
      <c r="B1788" t="str">
        <f>VLOOKUP(A1788,Tabel1[[PrøveID]:[Longitude]],3,FALSE)</f>
        <v>Miljøstyrelsen</v>
      </c>
      <c r="C1788" s="83" t="str">
        <f>VLOOKUP(A1788,Tabel1[[PrøveID]:[Longitude]],2,FALSE)</f>
        <v>20-05-2022</v>
      </c>
      <c r="D1788">
        <f>VLOOKUP(A1788,Tabel1[[PrøveID]:[Longitude]],5,FALSE)</f>
        <v>55.334504000000003</v>
      </c>
      <c r="E1788">
        <f>VLOOKUP(A1788,Tabel1[[PrøveID]:[Longitude]],6,FALSE)</f>
        <v>10.534723</v>
      </c>
      <c r="F1788" t="str">
        <f>VLOOKUP(A1788,Tabel1[[PrøveID]:[Longitude]],4,FALSE)</f>
        <v>Davinde sø</v>
      </c>
      <c r="G1788" s="24" t="str">
        <f>VLOOKUP(H1788,Datasæt_Analysesystemer!$D$3:$E$68,2,FALSE)</f>
        <v>Astacus leptodactylus</v>
      </c>
      <c r="H1788" t="s">
        <v>1012</v>
      </c>
      <c r="I1788" t="str">
        <f>VLOOKUP(H1788,Datasæt_Analysesystemer!$D$2:$F$68,3,FALSE)</f>
        <v>Invasiv</v>
      </c>
      <c r="J1788" t="s">
        <v>744</v>
      </c>
      <c r="K1788" t="s">
        <v>747</v>
      </c>
      <c r="L1788" t="s">
        <v>768</v>
      </c>
      <c r="M1788" t="str">
        <f t="shared" si="27"/>
        <v>Absent</v>
      </c>
    </row>
    <row r="1789" spans="1:13" x14ac:dyDescent="0.25">
      <c r="A1789" t="s">
        <v>775</v>
      </c>
      <c r="B1789" t="str">
        <f>VLOOKUP(A1789,Tabel1[[PrøveID]:[Longitude]],3,FALSE)</f>
        <v>Miljøstyrelsen</v>
      </c>
      <c r="C1789" s="83" t="str">
        <f>VLOOKUP(A1789,Tabel1[[PrøveID]:[Longitude]],2,FALSE)</f>
        <v>20-05-2022</v>
      </c>
      <c r="D1789">
        <f>VLOOKUP(A1789,Tabel1[[PrøveID]:[Longitude]],5,FALSE)</f>
        <v>55.334504000000003</v>
      </c>
      <c r="E1789">
        <f>VLOOKUP(A1789,Tabel1[[PrøveID]:[Longitude]],6,FALSE)</f>
        <v>10.534723</v>
      </c>
      <c r="F1789" t="str">
        <f>VLOOKUP(A1789,Tabel1[[PrøveID]:[Longitude]],4,FALSE)</f>
        <v>Davinde sø</v>
      </c>
      <c r="G1789" s="24" t="str">
        <f>VLOOKUP(H1789,Datasæt_Analysesystemer!$D$3:$E$68,2,FALSE)</f>
        <v>Astacus leptodactylus</v>
      </c>
      <c r="H1789" t="s">
        <v>1012</v>
      </c>
      <c r="I1789" t="str">
        <f>VLOOKUP(H1789,Datasæt_Analysesystemer!$D$2:$F$68,3,FALSE)</f>
        <v>Invasiv</v>
      </c>
      <c r="J1789" t="s">
        <v>738</v>
      </c>
      <c r="K1789" t="s">
        <v>747</v>
      </c>
      <c r="L1789" t="s">
        <v>768</v>
      </c>
      <c r="M1789" t="str">
        <f t="shared" si="27"/>
        <v>Absent</v>
      </c>
    </row>
    <row r="1790" spans="1:13" x14ac:dyDescent="0.25">
      <c r="A1790" t="s">
        <v>775</v>
      </c>
      <c r="B1790" t="str">
        <f>VLOOKUP(A1790,Tabel1[[PrøveID]:[Longitude]],3,FALSE)</f>
        <v>Miljøstyrelsen</v>
      </c>
      <c r="C1790" s="83" t="str">
        <f>VLOOKUP(A1790,Tabel1[[PrøveID]:[Longitude]],2,FALSE)</f>
        <v>20-05-2022</v>
      </c>
      <c r="D1790">
        <f>VLOOKUP(A1790,Tabel1[[PrøveID]:[Longitude]],5,FALSE)</f>
        <v>55.334504000000003</v>
      </c>
      <c r="E1790">
        <f>VLOOKUP(A1790,Tabel1[[PrøveID]:[Longitude]],6,FALSE)</f>
        <v>10.534723</v>
      </c>
      <c r="F1790" t="str">
        <f>VLOOKUP(A1790,Tabel1[[PrøveID]:[Longitude]],4,FALSE)</f>
        <v>Davinde sø</v>
      </c>
      <c r="G1790" s="24" t="str">
        <f>VLOOKUP(H1790,Datasæt_Analysesystemer!$D$3:$E$68,2,FALSE)</f>
        <v>Eriocheir sinensis</v>
      </c>
      <c r="H1790" t="s">
        <v>1031</v>
      </c>
      <c r="I1790" t="str">
        <f>VLOOKUP(H1790,Datasæt_Analysesystemer!$D$2:$F$68,3,FALSE)</f>
        <v>Invasiv</v>
      </c>
      <c r="J1790" t="s">
        <v>738</v>
      </c>
      <c r="K1790" t="s">
        <v>747</v>
      </c>
      <c r="L1790" t="s">
        <v>768</v>
      </c>
      <c r="M1790" t="str">
        <f t="shared" si="27"/>
        <v>Absent</v>
      </c>
    </row>
    <row r="1791" spans="1:13" x14ac:dyDescent="0.25">
      <c r="A1791" t="s">
        <v>775</v>
      </c>
      <c r="B1791" t="str">
        <f>VLOOKUP(A1791,Tabel1[[PrøveID]:[Longitude]],3,FALSE)</f>
        <v>Miljøstyrelsen</v>
      </c>
      <c r="C1791" s="83" t="str">
        <f>VLOOKUP(A1791,Tabel1[[PrøveID]:[Longitude]],2,FALSE)</f>
        <v>20-05-2022</v>
      </c>
      <c r="D1791">
        <f>VLOOKUP(A1791,Tabel1[[PrøveID]:[Longitude]],5,FALSE)</f>
        <v>55.334504000000003</v>
      </c>
      <c r="E1791">
        <f>VLOOKUP(A1791,Tabel1[[PrøveID]:[Longitude]],6,FALSE)</f>
        <v>10.534723</v>
      </c>
      <c r="F1791" t="str">
        <f>VLOOKUP(A1791,Tabel1[[PrøveID]:[Longitude]],4,FALSE)</f>
        <v>Davinde sø</v>
      </c>
      <c r="G1791" s="24" t="str">
        <f>VLOOKUP(H1791,Datasæt_Analysesystemer!$D$3:$E$68,2,FALSE)</f>
        <v>Eriocheir sinensis</v>
      </c>
      <c r="H1791" t="s">
        <v>1031</v>
      </c>
      <c r="I1791" t="str">
        <f>VLOOKUP(H1791,Datasæt_Analysesystemer!$D$2:$F$68,3,FALSE)</f>
        <v>Invasiv</v>
      </c>
      <c r="J1791" t="s">
        <v>744</v>
      </c>
      <c r="K1791" t="s">
        <v>747</v>
      </c>
      <c r="L1791" t="s">
        <v>768</v>
      </c>
      <c r="M1791" t="str">
        <f t="shared" si="27"/>
        <v>Absent</v>
      </c>
    </row>
    <row r="1792" spans="1:13" x14ac:dyDescent="0.25">
      <c r="A1792" t="s">
        <v>775</v>
      </c>
      <c r="B1792" t="str">
        <f>VLOOKUP(A1792,Tabel1[[PrøveID]:[Longitude]],3,FALSE)</f>
        <v>Miljøstyrelsen</v>
      </c>
      <c r="C1792" s="83" t="str">
        <f>VLOOKUP(A1792,Tabel1[[PrøveID]:[Longitude]],2,FALSE)</f>
        <v>20-05-2022</v>
      </c>
      <c r="D1792">
        <f>VLOOKUP(A1792,Tabel1[[PrøveID]:[Longitude]],5,FALSE)</f>
        <v>55.334504000000003</v>
      </c>
      <c r="E1792">
        <f>VLOOKUP(A1792,Tabel1[[PrøveID]:[Longitude]],6,FALSE)</f>
        <v>10.534723</v>
      </c>
      <c r="F1792" t="str">
        <f>VLOOKUP(A1792,Tabel1[[PrøveID]:[Longitude]],4,FALSE)</f>
        <v>Davinde sø</v>
      </c>
      <c r="G1792" s="24" t="str">
        <f>VLOOKUP(H1792,Datasæt_Analysesystemer!$D$3:$E$68,2,FALSE)</f>
        <v>Dytiscus latissimus</v>
      </c>
      <c r="H1792" t="s">
        <v>1264</v>
      </c>
      <c r="I1792" t="str">
        <f>VLOOKUP(H1792,Datasæt_Analysesystemer!$D$2:$F$68,3,FALSE)</f>
        <v>Sjælden</v>
      </c>
      <c r="J1792" t="s">
        <v>744</v>
      </c>
      <c r="K1792" t="s">
        <v>747</v>
      </c>
      <c r="L1792" t="s">
        <v>768</v>
      </c>
      <c r="M1792" t="str">
        <f t="shared" si="27"/>
        <v>Absent</v>
      </c>
    </row>
    <row r="1793" spans="1:13" x14ac:dyDescent="0.25">
      <c r="A1793" t="s">
        <v>775</v>
      </c>
      <c r="B1793" t="str">
        <f>VLOOKUP(A1793,Tabel1[[PrøveID]:[Longitude]],3,FALSE)</f>
        <v>Miljøstyrelsen</v>
      </c>
      <c r="C1793" s="83" t="str">
        <f>VLOOKUP(A1793,Tabel1[[PrøveID]:[Longitude]],2,FALSE)</f>
        <v>20-05-2022</v>
      </c>
      <c r="D1793">
        <f>VLOOKUP(A1793,Tabel1[[PrøveID]:[Longitude]],5,FALSE)</f>
        <v>55.334504000000003</v>
      </c>
      <c r="E1793">
        <f>VLOOKUP(A1793,Tabel1[[PrøveID]:[Longitude]],6,FALSE)</f>
        <v>10.534723</v>
      </c>
      <c r="F1793" t="str">
        <f>VLOOKUP(A1793,Tabel1[[PrøveID]:[Longitude]],4,FALSE)</f>
        <v>Davinde sø</v>
      </c>
      <c r="G1793" s="24" t="str">
        <f>VLOOKUP(H1793,Datasæt_Analysesystemer!$D$3:$E$68,2,FALSE)</f>
        <v>Dytiscus latissimus</v>
      </c>
      <c r="H1793" t="s">
        <v>1264</v>
      </c>
      <c r="I1793" t="str">
        <f>VLOOKUP(H1793,Datasæt_Analysesystemer!$D$2:$F$68,3,FALSE)</f>
        <v>Sjælden</v>
      </c>
      <c r="J1793" t="s">
        <v>744</v>
      </c>
      <c r="K1793" t="s">
        <v>802</v>
      </c>
      <c r="L1793" t="s">
        <v>741</v>
      </c>
      <c r="M1793" t="str">
        <f t="shared" si="27"/>
        <v>Present_Ct&lt;41</v>
      </c>
    </row>
    <row r="1794" spans="1:13" x14ac:dyDescent="0.25">
      <c r="A1794" t="s">
        <v>775</v>
      </c>
      <c r="B1794" t="str">
        <f>VLOOKUP(A1794,Tabel1[[PrøveID]:[Longitude]],3,FALSE)</f>
        <v>Miljøstyrelsen</v>
      </c>
      <c r="C1794" s="83" t="str">
        <f>VLOOKUP(A1794,Tabel1[[PrøveID]:[Longitude]],2,FALSE)</f>
        <v>20-05-2022</v>
      </c>
      <c r="D1794">
        <f>VLOOKUP(A1794,Tabel1[[PrøveID]:[Longitude]],5,FALSE)</f>
        <v>55.334504000000003</v>
      </c>
      <c r="E1794">
        <f>VLOOKUP(A1794,Tabel1[[PrøveID]:[Longitude]],6,FALSE)</f>
        <v>10.534723</v>
      </c>
      <c r="F1794" t="str">
        <f>VLOOKUP(A1794,Tabel1[[PrøveID]:[Longitude]],4,FALSE)</f>
        <v>Davinde sø</v>
      </c>
      <c r="G1794" s="24" t="str">
        <f>VLOOKUP(H1794,Datasæt_Analysesystemer!$D$3:$E$68,2,FALSE)</f>
        <v>Lutra lutra</v>
      </c>
      <c r="H1794" t="s">
        <v>818</v>
      </c>
      <c r="I1794" t="str">
        <f>VLOOKUP(H1794,Datasæt_Analysesystemer!$D$2:$F$68,3,FALSE)</f>
        <v>Almindelig</v>
      </c>
      <c r="J1794" t="s">
        <v>744</v>
      </c>
      <c r="K1794" t="s">
        <v>747</v>
      </c>
      <c r="L1794" t="s">
        <v>768</v>
      </c>
      <c r="M1794" t="str">
        <f t="shared" ref="M1794:M1857" si="28">IF(K1794="Present",K1794&amp;"_"&amp;L1794,K1794)</f>
        <v>Absent</v>
      </c>
    </row>
    <row r="1795" spans="1:13" x14ac:dyDescent="0.25">
      <c r="A1795" t="s">
        <v>775</v>
      </c>
      <c r="B1795" t="str">
        <f>VLOOKUP(A1795,Tabel1[[PrøveID]:[Longitude]],3,FALSE)</f>
        <v>Miljøstyrelsen</v>
      </c>
      <c r="C1795" s="83" t="str">
        <f>VLOOKUP(A1795,Tabel1[[PrøveID]:[Longitude]],2,FALSE)</f>
        <v>20-05-2022</v>
      </c>
      <c r="D1795">
        <f>VLOOKUP(A1795,Tabel1[[PrøveID]:[Longitude]],5,FALSE)</f>
        <v>55.334504000000003</v>
      </c>
      <c r="E1795">
        <f>VLOOKUP(A1795,Tabel1[[PrøveID]:[Longitude]],6,FALSE)</f>
        <v>10.534723</v>
      </c>
      <c r="F1795" t="str">
        <f>VLOOKUP(A1795,Tabel1[[PrøveID]:[Longitude]],4,FALSE)</f>
        <v>Davinde sø</v>
      </c>
      <c r="G1795" s="24" t="str">
        <f>VLOOKUP(H1795,Datasæt_Analysesystemer!$D$3:$E$68,2,FALSE)</f>
        <v>Lutra lutra</v>
      </c>
      <c r="H1795" t="s">
        <v>818</v>
      </c>
      <c r="I1795" t="str">
        <f>VLOOKUP(H1795,Datasæt_Analysesystemer!$D$2:$F$68,3,FALSE)</f>
        <v>Almindelig</v>
      </c>
      <c r="J1795" t="s">
        <v>738</v>
      </c>
      <c r="K1795" t="s">
        <v>747</v>
      </c>
      <c r="L1795" t="s">
        <v>768</v>
      </c>
      <c r="M1795" t="str">
        <f t="shared" si="28"/>
        <v>Absent</v>
      </c>
    </row>
    <row r="1796" spans="1:13" x14ac:dyDescent="0.25">
      <c r="A1796" t="s">
        <v>817</v>
      </c>
      <c r="B1796" t="str">
        <f>VLOOKUP(A1796,Tabel1[[PrøveID]:[Longitude]],3,FALSE)</f>
        <v>Miljøstyrelsen</v>
      </c>
      <c r="C1796" s="83" t="str">
        <f>VLOOKUP(A1796,Tabel1[[PrøveID]:[Longitude]],2,FALSE)</f>
        <v>17-05-2022</v>
      </c>
      <c r="D1796">
        <f>VLOOKUP(A1796,Tabel1[[PrøveID]:[Longitude]],5,FALSE)</f>
        <v>55.674069000000003</v>
      </c>
      <c r="E1796">
        <f>VLOOKUP(A1796,Tabel1[[PrøveID]:[Longitude]],6,FALSE)</f>
        <v>12.555826</v>
      </c>
      <c r="F1796" t="str">
        <f>VLOOKUP(A1796,Tabel1[[PrøveID]:[Longitude]],4,FALSE)</f>
        <v>Skt. Jørgens sø</v>
      </c>
      <c r="G1796" s="24" t="str">
        <f>VLOOKUP(H1796,Datasæt_Analysesystemer!$D$3:$E$68,2,FALSE)</f>
        <v>Perca fluviatilis</v>
      </c>
      <c r="H1796" t="s">
        <v>804</v>
      </c>
      <c r="I1796" t="str">
        <f>VLOOKUP(H1796,Datasæt_Analysesystemer!$D$2:$F$68,3,FALSE)</f>
        <v>Almindelig</v>
      </c>
      <c r="J1796" t="s">
        <v>738</v>
      </c>
      <c r="K1796" t="s">
        <v>802</v>
      </c>
      <c r="L1796" t="s">
        <v>741</v>
      </c>
      <c r="M1796" t="str">
        <f t="shared" si="28"/>
        <v>Present_Ct&lt;41</v>
      </c>
    </row>
    <row r="1797" spans="1:13" x14ac:dyDescent="0.25">
      <c r="A1797" t="s">
        <v>817</v>
      </c>
      <c r="B1797" t="str">
        <f>VLOOKUP(A1797,Tabel1[[PrøveID]:[Longitude]],3,FALSE)</f>
        <v>Miljøstyrelsen</v>
      </c>
      <c r="C1797" s="83" t="str">
        <f>VLOOKUP(A1797,Tabel1[[PrøveID]:[Longitude]],2,FALSE)</f>
        <v>17-05-2022</v>
      </c>
      <c r="D1797">
        <f>VLOOKUP(A1797,Tabel1[[PrøveID]:[Longitude]],5,FALSE)</f>
        <v>55.674069000000003</v>
      </c>
      <c r="E1797">
        <f>VLOOKUP(A1797,Tabel1[[PrøveID]:[Longitude]],6,FALSE)</f>
        <v>12.555826</v>
      </c>
      <c r="F1797" t="str">
        <f>VLOOKUP(A1797,Tabel1[[PrøveID]:[Longitude]],4,FALSE)</f>
        <v>Skt. Jørgens sø</v>
      </c>
      <c r="G1797" s="24" t="str">
        <f>VLOOKUP(H1797,Datasæt_Analysesystemer!$D$3:$E$68,2,FALSE)</f>
        <v>Perca fluviatilis</v>
      </c>
      <c r="H1797" t="s">
        <v>804</v>
      </c>
      <c r="I1797" t="str">
        <f>VLOOKUP(H1797,Datasæt_Analysesystemer!$D$2:$F$68,3,FALSE)</f>
        <v>Almindelig</v>
      </c>
      <c r="J1797" t="s">
        <v>738</v>
      </c>
      <c r="K1797" t="s">
        <v>802</v>
      </c>
      <c r="L1797" t="s">
        <v>741</v>
      </c>
      <c r="M1797" t="str">
        <f t="shared" si="28"/>
        <v>Present_Ct&lt;41</v>
      </c>
    </row>
    <row r="1798" spans="1:13" x14ac:dyDescent="0.25">
      <c r="A1798" t="s">
        <v>817</v>
      </c>
      <c r="B1798" t="str">
        <f>VLOOKUP(A1798,Tabel1[[PrøveID]:[Longitude]],3,FALSE)</f>
        <v>Miljøstyrelsen</v>
      </c>
      <c r="C1798" s="83" t="str">
        <f>VLOOKUP(A1798,Tabel1[[PrøveID]:[Longitude]],2,FALSE)</f>
        <v>17-05-2022</v>
      </c>
      <c r="D1798">
        <f>VLOOKUP(A1798,Tabel1[[PrøveID]:[Longitude]],5,FALSE)</f>
        <v>55.674069000000003</v>
      </c>
      <c r="E1798">
        <f>VLOOKUP(A1798,Tabel1[[PrøveID]:[Longitude]],6,FALSE)</f>
        <v>12.555826</v>
      </c>
      <c r="F1798" t="str">
        <f>VLOOKUP(A1798,Tabel1[[PrøveID]:[Longitude]],4,FALSE)</f>
        <v>Skt. Jørgens sø</v>
      </c>
      <c r="G1798" s="24" t="str">
        <f>VLOOKUP(H1798,Datasæt_Analysesystemer!$D$3:$E$68,2,FALSE)</f>
        <v>Rutilus rutilus</v>
      </c>
      <c r="H1798" t="s">
        <v>805</v>
      </c>
      <c r="I1798" t="str">
        <f>VLOOKUP(H1798,Datasæt_Analysesystemer!$D$2:$F$68,3,FALSE)</f>
        <v>Almindelig</v>
      </c>
      <c r="J1798" t="s">
        <v>738</v>
      </c>
      <c r="K1798" t="s">
        <v>802</v>
      </c>
      <c r="L1798" t="s">
        <v>741</v>
      </c>
      <c r="M1798" t="str">
        <f t="shared" si="28"/>
        <v>Present_Ct&lt;41</v>
      </c>
    </row>
    <row r="1799" spans="1:13" x14ac:dyDescent="0.25">
      <c r="A1799" t="s">
        <v>817</v>
      </c>
      <c r="B1799" t="str">
        <f>VLOOKUP(A1799,Tabel1[[PrøveID]:[Longitude]],3,FALSE)</f>
        <v>Miljøstyrelsen</v>
      </c>
      <c r="C1799" s="83" t="str">
        <f>VLOOKUP(A1799,Tabel1[[PrøveID]:[Longitude]],2,FALSE)</f>
        <v>17-05-2022</v>
      </c>
      <c r="D1799">
        <f>VLOOKUP(A1799,Tabel1[[PrøveID]:[Longitude]],5,FALSE)</f>
        <v>55.674069000000003</v>
      </c>
      <c r="E1799">
        <f>VLOOKUP(A1799,Tabel1[[PrøveID]:[Longitude]],6,FALSE)</f>
        <v>12.555826</v>
      </c>
      <c r="F1799" t="str">
        <f>VLOOKUP(A1799,Tabel1[[PrøveID]:[Longitude]],4,FALSE)</f>
        <v>Skt. Jørgens sø</v>
      </c>
      <c r="G1799" s="24" t="str">
        <f>VLOOKUP(H1799,Datasæt_Analysesystemer!$D$3:$E$68,2,FALSE)</f>
        <v>Rutilus rutilus</v>
      </c>
      <c r="H1799" t="s">
        <v>805</v>
      </c>
      <c r="I1799" t="str">
        <f>VLOOKUP(H1799,Datasæt_Analysesystemer!$D$2:$F$68,3,FALSE)</f>
        <v>Almindelig</v>
      </c>
      <c r="J1799" t="s">
        <v>738</v>
      </c>
      <c r="K1799" t="s">
        <v>802</v>
      </c>
      <c r="L1799" t="s">
        <v>741</v>
      </c>
      <c r="M1799" t="str">
        <f t="shared" si="28"/>
        <v>Present_Ct&lt;41</v>
      </c>
    </row>
    <row r="1800" spans="1:13" x14ac:dyDescent="0.25">
      <c r="A1800" t="s">
        <v>817</v>
      </c>
      <c r="B1800" t="str">
        <f>VLOOKUP(A1800,Tabel1[[PrøveID]:[Longitude]],3,FALSE)</f>
        <v>Miljøstyrelsen</v>
      </c>
      <c r="C1800" s="83" t="str">
        <f>VLOOKUP(A1800,Tabel1[[PrøveID]:[Longitude]],2,FALSE)</f>
        <v>17-05-2022</v>
      </c>
      <c r="D1800">
        <f>VLOOKUP(A1800,Tabel1[[PrøveID]:[Longitude]],5,FALSE)</f>
        <v>55.674069000000003</v>
      </c>
      <c r="E1800">
        <f>VLOOKUP(A1800,Tabel1[[PrøveID]:[Longitude]],6,FALSE)</f>
        <v>12.555826</v>
      </c>
      <c r="F1800" t="str">
        <f>VLOOKUP(A1800,Tabel1[[PrøveID]:[Longitude]],4,FALSE)</f>
        <v>Skt. Jørgens sø</v>
      </c>
      <c r="G1800" s="24" t="str">
        <f>VLOOKUP(H1800,Datasæt_Analysesystemer!$D$3:$E$68,2,FALSE)</f>
        <v>Esox lucius</v>
      </c>
      <c r="H1800" t="s">
        <v>806</v>
      </c>
      <c r="I1800" t="str">
        <f>VLOOKUP(H1800,Datasæt_Analysesystemer!$D$2:$F$68,3,FALSE)</f>
        <v>Almindelig</v>
      </c>
      <c r="J1800" t="s">
        <v>744</v>
      </c>
      <c r="K1800" t="s">
        <v>747</v>
      </c>
      <c r="L1800" t="s">
        <v>768</v>
      </c>
      <c r="M1800" t="str">
        <f t="shared" si="28"/>
        <v>Absent</v>
      </c>
    </row>
    <row r="1801" spans="1:13" x14ac:dyDescent="0.25">
      <c r="A1801" t="s">
        <v>817</v>
      </c>
      <c r="B1801" t="str">
        <f>VLOOKUP(A1801,Tabel1[[PrøveID]:[Longitude]],3,FALSE)</f>
        <v>Miljøstyrelsen</v>
      </c>
      <c r="C1801" s="83" t="str">
        <f>VLOOKUP(A1801,Tabel1[[PrøveID]:[Longitude]],2,FALSE)</f>
        <v>17-05-2022</v>
      </c>
      <c r="D1801">
        <f>VLOOKUP(A1801,Tabel1[[PrøveID]:[Longitude]],5,FALSE)</f>
        <v>55.674069000000003</v>
      </c>
      <c r="E1801">
        <f>VLOOKUP(A1801,Tabel1[[PrøveID]:[Longitude]],6,FALSE)</f>
        <v>12.555826</v>
      </c>
      <c r="F1801" t="str">
        <f>VLOOKUP(A1801,Tabel1[[PrøveID]:[Longitude]],4,FALSE)</f>
        <v>Skt. Jørgens sø</v>
      </c>
      <c r="G1801" s="24" t="str">
        <f>VLOOKUP(H1801,Datasæt_Analysesystemer!$D$3:$E$68,2,FALSE)</f>
        <v>Esox lucius</v>
      </c>
      <c r="H1801" t="s">
        <v>806</v>
      </c>
      <c r="I1801" t="str">
        <f>VLOOKUP(H1801,Datasæt_Analysesystemer!$D$2:$F$68,3,FALSE)</f>
        <v>Almindelig</v>
      </c>
      <c r="J1801" t="s">
        <v>738</v>
      </c>
      <c r="K1801" t="s">
        <v>747</v>
      </c>
      <c r="L1801" t="s">
        <v>768</v>
      </c>
      <c r="M1801" t="str">
        <f t="shared" si="28"/>
        <v>Absent</v>
      </c>
    </row>
    <row r="1802" spans="1:13" x14ac:dyDescent="0.25">
      <c r="A1802" t="s">
        <v>817</v>
      </c>
      <c r="B1802" t="str">
        <f>VLOOKUP(A1802,Tabel1[[PrøveID]:[Longitude]],3,FALSE)</f>
        <v>Miljøstyrelsen</v>
      </c>
      <c r="C1802" s="83" t="str">
        <f>VLOOKUP(A1802,Tabel1[[PrøveID]:[Longitude]],2,FALSE)</f>
        <v>17-05-2022</v>
      </c>
      <c r="D1802">
        <f>VLOOKUP(A1802,Tabel1[[PrøveID]:[Longitude]],5,FALSE)</f>
        <v>55.674069000000003</v>
      </c>
      <c r="E1802">
        <f>VLOOKUP(A1802,Tabel1[[PrøveID]:[Longitude]],6,FALSE)</f>
        <v>12.555826</v>
      </c>
      <c r="F1802" t="str">
        <f>VLOOKUP(A1802,Tabel1[[PrøveID]:[Longitude]],4,FALSE)</f>
        <v>Skt. Jørgens sø</v>
      </c>
      <c r="G1802" s="24" t="str">
        <f>VLOOKUP(H1802,Datasæt_Analysesystemer!$D$3:$E$68,2,FALSE)</f>
        <v>Cyprinus carpio</v>
      </c>
      <c r="H1802" t="s">
        <v>807</v>
      </c>
      <c r="I1802" t="str">
        <f>VLOOKUP(H1802,Datasæt_Analysesystemer!$D$2:$F$68,3,FALSE)</f>
        <v>Invasiv</v>
      </c>
      <c r="J1802" t="s">
        <v>738</v>
      </c>
      <c r="K1802" t="s">
        <v>747</v>
      </c>
      <c r="L1802" t="s">
        <v>768</v>
      </c>
      <c r="M1802" t="str">
        <f t="shared" si="28"/>
        <v>Absent</v>
      </c>
    </row>
    <row r="1803" spans="1:13" x14ac:dyDescent="0.25">
      <c r="A1803" t="s">
        <v>817</v>
      </c>
      <c r="B1803" t="str">
        <f>VLOOKUP(A1803,Tabel1[[PrøveID]:[Longitude]],3,FALSE)</f>
        <v>Miljøstyrelsen</v>
      </c>
      <c r="C1803" s="83" t="str">
        <f>VLOOKUP(A1803,Tabel1[[PrøveID]:[Longitude]],2,FALSE)</f>
        <v>17-05-2022</v>
      </c>
      <c r="D1803">
        <f>VLOOKUP(A1803,Tabel1[[PrøveID]:[Longitude]],5,FALSE)</f>
        <v>55.674069000000003</v>
      </c>
      <c r="E1803">
        <f>VLOOKUP(A1803,Tabel1[[PrøveID]:[Longitude]],6,FALSE)</f>
        <v>12.555826</v>
      </c>
      <c r="F1803" t="str">
        <f>VLOOKUP(A1803,Tabel1[[PrøveID]:[Longitude]],4,FALSE)</f>
        <v>Skt. Jørgens sø</v>
      </c>
      <c r="G1803" s="24" t="str">
        <f>VLOOKUP(H1803,Datasæt_Analysesystemer!$D$3:$E$68,2,FALSE)</f>
        <v>Cyprinus carpio</v>
      </c>
      <c r="H1803" t="s">
        <v>807</v>
      </c>
      <c r="I1803" t="str">
        <f>VLOOKUP(H1803,Datasæt_Analysesystemer!$D$2:$F$68,3,FALSE)</f>
        <v>Invasiv</v>
      </c>
      <c r="J1803" t="s">
        <v>738</v>
      </c>
      <c r="K1803" t="s">
        <v>802</v>
      </c>
      <c r="L1803" t="s">
        <v>741</v>
      </c>
      <c r="M1803" t="str">
        <f t="shared" si="28"/>
        <v>Present_Ct&lt;41</v>
      </c>
    </row>
    <row r="1804" spans="1:13" x14ac:dyDescent="0.25">
      <c r="A1804" t="s">
        <v>817</v>
      </c>
      <c r="B1804" t="str">
        <f>VLOOKUP(A1804,Tabel1[[PrøveID]:[Longitude]],3,FALSE)</f>
        <v>Miljøstyrelsen</v>
      </c>
      <c r="C1804" s="83" t="str">
        <f>VLOOKUP(A1804,Tabel1[[PrøveID]:[Longitude]],2,FALSE)</f>
        <v>17-05-2022</v>
      </c>
      <c r="D1804">
        <f>VLOOKUP(A1804,Tabel1[[PrøveID]:[Longitude]],5,FALSE)</f>
        <v>55.674069000000003</v>
      </c>
      <c r="E1804">
        <f>VLOOKUP(A1804,Tabel1[[PrøveID]:[Longitude]],6,FALSE)</f>
        <v>12.555826</v>
      </c>
      <c r="F1804" t="str">
        <f>VLOOKUP(A1804,Tabel1[[PrøveID]:[Longitude]],4,FALSE)</f>
        <v>Skt. Jørgens sø</v>
      </c>
      <c r="G1804" s="24" t="str">
        <f>VLOOKUP(H1804,Datasæt_Analysesystemer!$D$3:$E$68,2,FALSE)</f>
        <v>Carassius auratus</v>
      </c>
      <c r="H1804" t="s">
        <v>1086</v>
      </c>
      <c r="I1804" t="str">
        <f>VLOOKUP(H1804,Datasæt_Analysesystemer!$D$2:$F$68,3,FALSE)</f>
        <v>Invasiv</v>
      </c>
      <c r="J1804" t="s">
        <v>738</v>
      </c>
      <c r="K1804" t="s">
        <v>747</v>
      </c>
      <c r="L1804" t="s">
        <v>768</v>
      </c>
      <c r="M1804" t="str">
        <f t="shared" si="28"/>
        <v>Absent</v>
      </c>
    </row>
    <row r="1805" spans="1:13" x14ac:dyDescent="0.25">
      <c r="A1805" t="s">
        <v>817</v>
      </c>
      <c r="B1805" t="str">
        <f>VLOOKUP(A1805,Tabel1[[PrøveID]:[Longitude]],3,FALSE)</f>
        <v>Miljøstyrelsen</v>
      </c>
      <c r="C1805" s="83" t="str">
        <f>VLOOKUP(A1805,Tabel1[[PrøveID]:[Longitude]],2,FALSE)</f>
        <v>17-05-2022</v>
      </c>
      <c r="D1805">
        <f>VLOOKUP(A1805,Tabel1[[PrøveID]:[Longitude]],5,FALSE)</f>
        <v>55.674069000000003</v>
      </c>
      <c r="E1805">
        <f>VLOOKUP(A1805,Tabel1[[PrøveID]:[Longitude]],6,FALSE)</f>
        <v>12.555826</v>
      </c>
      <c r="F1805" t="str">
        <f>VLOOKUP(A1805,Tabel1[[PrøveID]:[Longitude]],4,FALSE)</f>
        <v>Skt. Jørgens sø</v>
      </c>
      <c r="G1805" s="24" t="str">
        <f>VLOOKUP(H1805,Datasæt_Analysesystemer!$D$3:$E$68,2,FALSE)</f>
        <v>Carassius auratus</v>
      </c>
      <c r="H1805" t="s">
        <v>1086</v>
      </c>
      <c r="I1805" t="str">
        <f>VLOOKUP(H1805,Datasæt_Analysesystemer!$D$2:$F$68,3,FALSE)</f>
        <v>Invasiv</v>
      </c>
      <c r="J1805" t="s">
        <v>738</v>
      </c>
      <c r="K1805" t="s">
        <v>747</v>
      </c>
      <c r="L1805" t="s">
        <v>768</v>
      </c>
      <c r="M1805" t="str">
        <f t="shared" si="28"/>
        <v>Absent</v>
      </c>
    </row>
    <row r="1806" spans="1:13" x14ac:dyDescent="0.25">
      <c r="A1806" t="s">
        <v>817</v>
      </c>
      <c r="B1806" t="str">
        <f>VLOOKUP(A1806,Tabel1[[PrøveID]:[Longitude]],3,FALSE)</f>
        <v>Miljøstyrelsen</v>
      </c>
      <c r="C1806" s="83" t="str">
        <f>VLOOKUP(A1806,Tabel1[[PrøveID]:[Longitude]],2,FALSE)</f>
        <v>17-05-2022</v>
      </c>
      <c r="D1806">
        <f>VLOOKUP(A1806,Tabel1[[PrøveID]:[Longitude]],5,FALSE)</f>
        <v>55.674069000000003</v>
      </c>
      <c r="E1806">
        <f>VLOOKUP(A1806,Tabel1[[PrøveID]:[Longitude]],6,FALSE)</f>
        <v>12.555826</v>
      </c>
      <c r="F1806" t="str">
        <f>VLOOKUP(A1806,Tabel1[[PrøveID]:[Longitude]],4,FALSE)</f>
        <v>Skt. Jørgens sø</v>
      </c>
      <c r="G1806" s="24" t="str">
        <f>VLOOKUP(H1806,Datasæt_Analysesystemer!$D$3:$E$68,2,FALSE)</f>
        <v>Anguilla anguilla</v>
      </c>
      <c r="H1806" t="s">
        <v>1005</v>
      </c>
      <c r="I1806" t="str">
        <f>VLOOKUP(H1806,Datasæt_Analysesystemer!$D$2:$F$68,3,FALSE)</f>
        <v>Almindelig</v>
      </c>
      <c r="J1806" t="s">
        <v>744</v>
      </c>
      <c r="K1806" t="s">
        <v>747</v>
      </c>
      <c r="L1806" t="s">
        <v>768</v>
      </c>
      <c r="M1806" t="str">
        <f t="shared" si="28"/>
        <v>Absent</v>
      </c>
    </row>
    <row r="1807" spans="1:13" x14ac:dyDescent="0.25">
      <c r="A1807" t="s">
        <v>817</v>
      </c>
      <c r="B1807" t="str">
        <f>VLOOKUP(A1807,Tabel1[[PrøveID]:[Longitude]],3,FALSE)</f>
        <v>Miljøstyrelsen</v>
      </c>
      <c r="C1807" s="83" t="str">
        <f>VLOOKUP(A1807,Tabel1[[PrøveID]:[Longitude]],2,FALSE)</f>
        <v>17-05-2022</v>
      </c>
      <c r="D1807">
        <f>VLOOKUP(A1807,Tabel1[[PrøveID]:[Longitude]],5,FALSE)</f>
        <v>55.674069000000003</v>
      </c>
      <c r="E1807">
        <f>VLOOKUP(A1807,Tabel1[[PrøveID]:[Longitude]],6,FALSE)</f>
        <v>12.555826</v>
      </c>
      <c r="F1807" t="str">
        <f>VLOOKUP(A1807,Tabel1[[PrøveID]:[Longitude]],4,FALSE)</f>
        <v>Skt. Jørgens sø</v>
      </c>
      <c r="G1807" s="24" t="str">
        <f>VLOOKUP(H1807,Datasæt_Analysesystemer!$D$3:$E$68,2,FALSE)</f>
        <v>Anguilla anguilla</v>
      </c>
      <c r="H1807" t="s">
        <v>1005</v>
      </c>
      <c r="I1807" t="str">
        <f>VLOOKUP(H1807,Datasæt_Analysesystemer!$D$2:$F$68,3,FALSE)</f>
        <v>Almindelig</v>
      </c>
      <c r="J1807" t="s">
        <v>744</v>
      </c>
      <c r="K1807" t="s">
        <v>747</v>
      </c>
      <c r="L1807" t="s">
        <v>768</v>
      </c>
      <c r="M1807" t="str">
        <f t="shared" si="28"/>
        <v>Absent</v>
      </c>
    </row>
    <row r="1808" spans="1:13" x14ac:dyDescent="0.25">
      <c r="A1808" t="s">
        <v>817</v>
      </c>
      <c r="B1808" t="str">
        <f>VLOOKUP(A1808,Tabel1[[PrøveID]:[Longitude]],3,FALSE)</f>
        <v>Miljøstyrelsen</v>
      </c>
      <c r="C1808" s="83" t="str">
        <f>VLOOKUP(A1808,Tabel1[[PrøveID]:[Longitude]],2,FALSE)</f>
        <v>17-05-2022</v>
      </c>
      <c r="D1808">
        <f>VLOOKUP(A1808,Tabel1[[PrøveID]:[Longitude]],5,FALSE)</f>
        <v>55.674069000000003</v>
      </c>
      <c r="E1808">
        <f>VLOOKUP(A1808,Tabel1[[PrøveID]:[Longitude]],6,FALSE)</f>
        <v>12.555826</v>
      </c>
      <c r="F1808" t="str">
        <f>VLOOKUP(A1808,Tabel1[[PrøveID]:[Longitude]],4,FALSE)</f>
        <v>Skt. Jørgens sø</v>
      </c>
      <c r="G1808" s="24" t="str">
        <f>VLOOKUP(H1808,Datasæt_Analysesystemer!$D$3:$E$68,2,FALSE)</f>
        <v>Astacus astacus</v>
      </c>
      <c r="H1808" t="s">
        <v>810</v>
      </c>
      <c r="I1808" t="str">
        <f>VLOOKUP(H1808,Datasæt_Analysesystemer!$D$2:$F$68,3,FALSE)</f>
        <v>Almindelig</v>
      </c>
      <c r="J1808" t="s">
        <v>744</v>
      </c>
      <c r="K1808" t="s">
        <v>747</v>
      </c>
      <c r="L1808" t="s">
        <v>768</v>
      </c>
      <c r="M1808" t="str">
        <f t="shared" si="28"/>
        <v>Absent</v>
      </c>
    </row>
    <row r="1809" spans="1:13" x14ac:dyDescent="0.25">
      <c r="A1809" t="s">
        <v>817</v>
      </c>
      <c r="B1809" t="str">
        <f>VLOOKUP(A1809,Tabel1[[PrøveID]:[Longitude]],3,FALSE)</f>
        <v>Miljøstyrelsen</v>
      </c>
      <c r="C1809" s="83" t="str">
        <f>VLOOKUP(A1809,Tabel1[[PrøveID]:[Longitude]],2,FALSE)</f>
        <v>17-05-2022</v>
      </c>
      <c r="D1809">
        <f>VLOOKUP(A1809,Tabel1[[PrøveID]:[Longitude]],5,FALSE)</f>
        <v>55.674069000000003</v>
      </c>
      <c r="E1809">
        <f>VLOOKUP(A1809,Tabel1[[PrøveID]:[Longitude]],6,FALSE)</f>
        <v>12.555826</v>
      </c>
      <c r="F1809" t="str">
        <f>VLOOKUP(A1809,Tabel1[[PrøveID]:[Longitude]],4,FALSE)</f>
        <v>Skt. Jørgens sø</v>
      </c>
      <c r="G1809" s="24" t="str">
        <f>VLOOKUP(H1809,Datasæt_Analysesystemer!$D$3:$E$68,2,FALSE)</f>
        <v>Astacus astacus</v>
      </c>
      <c r="H1809" t="s">
        <v>810</v>
      </c>
      <c r="I1809" t="str">
        <f>VLOOKUP(H1809,Datasæt_Analysesystemer!$D$2:$F$68,3,FALSE)</f>
        <v>Almindelig</v>
      </c>
      <c r="J1809" t="s">
        <v>738</v>
      </c>
      <c r="K1809" t="s">
        <v>747</v>
      </c>
      <c r="L1809" t="s">
        <v>768</v>
      </c>
      <c r="M1809" t="str">
        <f t="shared" si="28"/>
        <v>Absent</v>
      </c>
    </row>
    <row r="1810" spans="1:13" x14ac:dyDescent="0.25">
      <c r="A1810" t="s">
        <v>817</v>
      </c>
      <c r="B1810" t="str">
        <f>VLOOKUP(A1810,Tabel1[[PrøveID]:[Longitude]],3,FALSE)</f>
        <v>Miljøstyrelsen</v>
      </c>
      <c r="C1810" s="83" t="str">
        <f>VLOOKUP(A1810,Tabel1[[PrøveID]:[Longitude]],2,FALSE)</f>
        <v>17-05-2022</v>
      </c>
      <c r="D1810">
        <f>VLOOKUP(A1810,Tabel1[[PrøveID]:[Longitude]],5,FALSE)</f>
        <v>55.674069000000003</v>
      </c>
      <c r="E1810">
        <f>VLOOKUP(A1810,Tabel1[[PrøveID]:[Longitude]],6,FALSE)</f>
        <v>12.555826</v>
      </c>
      <c r="F1810" t="str">
        <f>VLOOKUP(A1810,Tabel1[[PrøveID]:[Longitude]],4,FALSE)</f>
        <v>Skt. Jørgens sø</v>
      </c>
      <c r="G1810" s="24" t="str">
        <f>VLOOKUP(H1810,Datasæt_Analysesystemer!$D$3:$E$68,2,FALSE)</f>
        <v>Pacifastacus leniusculus</v>
      </c>
      <c r="H1810" t="s">
        <v>811</v>
      </c>
      <c r="I1810" t="str">
        <f>VLOOKUP(H1810,Datasæt_Analysesystemer!$D$2:$F$68,3,FALSE)</f>
        <v>Invasiv</v>
      </c>
      <c r="J1810" t="s">
        <v>744</v>
      </c>
      <c r="K1810" t="s">
        <v>747</v>
      </c>
      <c r="L1810" t="s">
        <v>768</v>
      </c>
      <c r="M1810" t="str">
        <f t="shared" si="28"/>
        <v>Absent</v>
      </c>
    </row>
    <row r="1811" spans="1:13" x14ac:dyDescent="0.25">
      <c r="A1811" t="s">
        <v>817</v>
      </c>
      <c r="B1811" t="str">
        <f>VLOOKUP(A1811,Tabel1[[PrøveID]:[Longitude]],3,FALSE)</f>
        <v>Miljøstyrelsen</v>
      </c>
      <c r="C1811" s="83" t="str">
        <f>VLOOKUP(A1811,Tabel1[[PrøveID]:[Longitude]],2,FALSE)</f>
        <v>17-05-2022</v>
      </c>
      <c r="D1811">
        <f>VLOOKUP(A1811,Tabel1[[PrøveID]:[Longitude]],5,FALSE)</f>
        <v>55.674069000000003</v>
      </c>
      <c r="E1811">
        <f>VLOOKUP(A1811,Tabel1[[PrøveID]:[Longitude]],6,FALSE)</f>
        <v>12.555826</v>
      </c>
      <c r="F1811" t="str">
        <f>VLOOKUP(A1811,Tabel1[[PrøveID]:[Longitude]],4,FALSE)</f>
        <v>Skt. Jørgens sø</v>
      </c>
      <c r="G1811" s="24" t="str">
        <f>VLOOKUP(H1811,Datasæt_Analysesystemer!$D$3:$E$68,2,FALSE)</f>
        <v>Pacifastacus leniusculus</v>
      </c>
      <c r="H1811" t="s">
        <v>811</v>
      </c>
      <c r="I1811" t="str">
        <f>VLOOKUP(H1811,Datasæt_Analysesystemer!$D$2:$F$68,3,FALSE)</f>
        <v>Invasiv</v>
      </c>
      <c r="J1811" t="s">
        <v>738</v>
      </c>
      <c r="K1811" t="s">
        <v>747</v>
      </c>
      <c r="L1811" t="s">
        <v>768</v>
      </c>
      <c r="M1811" t="str">
        <f t="shared" si="28"/>
        <v>Absent</v>
      </c>
    </row>
    <row r="1812" spans="1:13" x14ac:dyDescent="0.25">
      <c r="A1812" t="s">
        <v>817</v>
      </c>
      <c r="B1812" t="str">
        <f>VLOOKUP(A1812,Tabel1[[PrøveID]:[Longitude]],3,FALSE)</f>
        <v>Miljøstyrelsen</v>
      </c>
      <c r="C1812" s="83" t="str">
        <f>VLOOKUP(A1812,Tabel1[[PrøveID]:[Longitude]],2,FALSE)</f>
        <v>17-05-2022</v>
      </c>
      <c r="D1812">
        <f>VLOOKUP(A1812,Tabel1[[PrøveID]:[Longitude]],5,FALSE)</f>
        <v>55.674069000000003</v>
      </c>
      <c r="E1812">
        <f>VLOOKUP(A1812,Tabel1[[PrøveID]:[Longitude]],6,FALSE)</f>
        <v>12.555826</v>
      </c>
      <c r="F1812" t="str">
        <f>VLOOKUP(A1812,Tabel1[[PrøveID]:[Longitude]],4,FALSE)</f>
        <v>Skt. Jørgens sø</v>
      </c>
      <c r="G1812" s="24" t="str">
        <f>VLOOKUP(H1812,Datasæt_Analysesystemer!$D$3:$E$68,2,FALSE)</f>
        <v>Astacus leptodactylus</v>
      </c>
      <c r="H1812" t="s">
        <v>1012</v>
      </c>
      <c r="I1812" t="str">
        <f>VLOOKUP(H1812,Datasæt_Analysesystemer!$D$2:$F$68,3,FALSE)</f>
        <v>Invasiv</v>
      </c>
      <c r="J1812" t="s">
        <v>738</v>
      </c>
      <c r="K1812" t="s">
        <v>747</v>
      </c>
      <c r="L1812" t="s">
        <v>768</v>
      </c>
      <c r="M1812" t="str">
        <f t="shared" si="28"/>
        <v>Absent</v>
      </c>
    </row>
    <row r="1813" spans="1:13" x14ac:dyDescent="0.25">
      <c r="A1813" t="s">
        <v>817</v>
      </c>
      <c r="B1813" t="str">
        <f>VLOOKUP(A1813,Tabel1[[PrøveID]:[Longitude]],3,FALSE)</f>
        <v>Miljøstyrelsen</v>
      </c>
      <c r="C1813" s="83" t="str">
        <f>VLOOKUP(A1813,Tabel1[[PrøveID]:[Longitude]],2,FALSE)</f>
        <v>17-05-2022</v>
      </c>
      <c r="D1813">
        <f>VLOOKUP(A1813,Tabel1[[PrøveID]:[Longitude]],5,FALSE)</f>
        <v>55.674069000000003</v>
      </c>
      <c r="E1813">
        <f>VLOOKUP(A1813,Tabel1[[PrøveID]:[Longitude]],6,FALSE)</f>
        <v>12.555826</v>
      </c>
      <c r="F1813" t="str">
        <f>VLOOKUP(A1813,Tabel1[[PrøveID]:[Longitude]],4,FALSE)</f>
        <v>Skt. Jørgens sø</v>
      </c>
      <c r="G1813" s="24" t="str">
        <f>VLOOKUP(H1813,Datasæt_Analysesystemer!$D$3:$E$68,2,FALSE)</f>
        <v>Astacus leptodactylus</v>
      </c>
      <c r="H1813" t="s">
        <v>1012</v>
      </c>
      <c r="I1813" t="str">
        <f>VLOOKUP(H1813,Datasæt_Analysesystemer!$D$2:$F$68,3,FALSE)</f>
        <v>Invasiv</v>
      </c>
      <c r="J1813" t="s">
        <v>738</v>
      </c>
      <c r="K1813" t="s">
        <v>747</v>
      </c>
      <c r="L1813" t="s">
        <v>768</v>
      </c>
      <c r="M1813" t="str">
        <f t="shared" si="28"/>
        <v>Absent</v>
      </c>
    </row>
    <row r="1814" spans="1:13" x14ac:dyDescent="0.25">
      <c r="A1814" t="s">
        <v>817</v>
      </c>
      <c r="B1814" t="str">
        <f>VLOOKUP(A1814,Tabel1[[PrøveID]:[Longitude]],3,FALSE)</f>
        <v>Miljøstyrelsen</v>
      </c>
      <c r="C1814" s="83" t="str">
        <f>VLOOKUP(A1814,Tabel1[[PrøveID]:[Longitude]],2,FALSE)</f>
        <v>17-05-2022</v>
      </c>
      <c r="D1814">
        <f>VLOOKUP(A1814,Tabel1[[PrøveID]:[Longitude]],5,FALSE)</f>
        <v>55.674069000000003</v>
      </c>
      <c r="E1814">
        <f>VLOOKUP(A1814,Tabel1[[PrøveID]:[Longitude]],6,FALSE)</f>
        <v>12.555826</v>
      </c>
      <c r="F1814" t="str">
        <f>VLOOKUP(A1814,Tabel1[[PrøveID]:[Longitude]],4,FALSE)</f>
        <v>Skt. Jørgens sø</v>
      </c>
      <c r="G1814" s="24" t="str">
        <f>VLOOKUP(H1814,Datasæt_Analysesystemer!$D$3:$E$68,2,FALSE)</f>
        <v>Eriocheir sinensis</v>
      </c>
      <c r="H1814" t="s">
        <v>1031</v>
      </c>
      <c r="I1814" t="str">
        <f>VLOOKUP(H1814,Datasæt_Analysesystemer!$D$2:$F$68,3,FALSE)</f>
        <v>Invasiv</v>
      </c>
      <c r="J1814" t="s">
        <v>738</v>
      </c>
      <c r="K1814" t="s">
        <v>747</v>
      </c>
      <c r="L1814" t="s">
        <v>768</v>
      </c>
      <c r="M1814" t="str">
        <f t="shared" si="28"/>
        <v>Absent</v>
      </c>
    </row>
    <row r="1815" spans="1:13" x14ac:dyDescent="0.25">
      <c r="A1815" t="s">
        <v>817</v>
      </c>
      <c r="B1815" t="str">
        <f>VLOOKUP(A1815,Tabel1[[PrøveID]:[Longitude]],3,FALSE)</f>
        <v>Miljøstyrelsen</v>
      </c>
      <c r="C1815" s="83" t="str">
        <f>VLOOKUP(A1815,Tabel1[[PrøveID]:[Longitude]],2,FALSE)</f>
        <v>17-05-2022</v>
      </c>
      <c r="D1815">
        <f>VLOOKUP(A1815,Tabel1[[PrøveID]:[Longitude]],5,FALSE)</f>
        <v>55.674069000000003</v>
      </c>
      <c r="E1815">
        <f>VLOOKUP(A1815,Tabel1[[PrøveID]:[Longitude]],6,FALSE)</f>
        <v>12.555826</v>
      </c>
      <c r="F1815" t="str">
        <f>VLOOKUP(A1815,Tabel1[[PrøveID]:[Longitude]],4,FALSE)</f>
        <v>Skt. Jørgens sø</v>
      </c>
      <c r="G1815" s="24" t="str">
        <f>VLOOKUP(H1815,Datasæt_Analysesystemer!$D$3:$E$68,2,FALSE)</f>
        <v>Eriocheir sinensis</v>
      </c>
      <c r="H1815" t="s">
        <v>1031</v>
      </c>
      <c r="I1815" t="str">
        <f>VLOOKUP(H1815,Datasæt_Analysesystemer!$D$2:$F$68,3,FALSE)</f>
        <v>Invasiv</v>
      </c>
      <c r="J1815" t="s">
        <v>738</v>
      </c>
      <c r="K1815" t="s">
        <v>747</v>
      </c>
      <c r="L1815" t="s">
        <v>768</v>
      </c>
      <c r="M1815" t="str">
        <f t="shared" si="28"/>
        <v>Absent</v>
      </c>
    </row>
    <row r="1816" spans="1:13" x14ac:dyDescent="0.25">
      <c r="A1816" t="s">
        <v>817</v>
      </c>
      <c r="B1816" t="str">
        <f>VLOOKUP(A1816,Tabel1[[PrøveID]:[Longitude]],3,FALSE)</f>
        <v>Miljøstyrelsen</v>
      </c>
      <c r="C1816" s="83" t="str">
        <f>VLOOKUP(A1816,Tabel1[[PrøveID]:[Longitude]],2,FALSE)</f>
        <v>17-05-2022</v>
      </c>
      <c r="D1816">
        <f>VLOOKUP(A1816,Tabel1[[PrøveID]:[Longitude]],5,FALSE)</f>
        <v>55.674069000000003</v>
      </c>
      <c r="E1816">
        <f>VLOOKUP(A1816,Tabel1[[PrøveID]:[Longitude]],6,FALSE)</f>
        <v>12.555826</v>
      </c>
      <c r="F1816" t="str">
        <f>VLOOKUP(A1816,Tabel1[[PrøveID]:[Longitude]],4,FALSE)</f>
        <v>Skt. Jørgens sø</v>
      </c>
      <c r="G1816" s="24" t="str">
        <f>VLOOKUP(H1816,Datasæt_Analysesystemer!$D$3:$E$68,2,FALSE)</f>
        <v>Dytiscus latissimus</v>
      </c>
      <c r="H1816" t="s">
        <v>1264</v>
      </c>
      <c r="I1816" t="str">
        <f>VLOOKUP(H1816,Datasæt_Analysesystemer!$D$2:$F$68,3,FALSE)</f>
        <v>Sjælden</v>
      </c>
      <c r="J1816" t="s">
        <v>738</v>
      </c>
      <c r="K1816" t="s">
        <v>747</v>
      </c>
      <c r="L1816" t="s">
        <v>768</v>
      </c>
      <c r="M1816" t="str">
        <f t="shared" si="28"/>
        <v>Absent</v>
      </c>
    </row>
    <row r="1817" spans="1:13" x14ac:dyDescent="0.25">
      <c r="A1817" t="s">
        <v>817</v>
      </c>
      <c r="B1817" t="str">
        <f>VLOOKUP(A1817,Tabel1[[PrøveID]:[Longitude]],3,FALSE)</f>
        <v>Miljøstyrelsen</v>
      </c>
      <c r="C1817" s="83" t="str">
        <f>VLOOKUP(A1817,Tabel1[[PrøveID]:[Longitude]],2,FALSE)</f>
        <v>17-05-2022</v>
      </c>
      <c r="D1817">
        <f>VLOOKUP(A1817,Tabel1[[PrøveID]:[Longitude]],5,FALSE)</f>
        <v>55.674069000000003</v>
      </c>
      <c r="E1817">
        <f>VLOOKUP(A1817,Tabel1[[PrøveID]:[Longitude]],6,FALSE)</f>
        <v>12.555826</v>
      </c>
      <c r="F1817" t="str">
        <f>VLOOKUP(A1817,Tabel1[[PrøveID]:[Longitude]],4,FALSE)</f>
        <v>Skt. Jørgens sø</v>
      </c>
      <c r="G1817" s="24" t="str">
        <f>VLOOKUP(H1817,Datasæt_Analysesystemer!$D$3:$E$68,2,FALSE)</f>
        <v>Dytiscus latissimus</v>
      </c>
      <c r="H1817" t="s">
        <v>1264</v>
      </c>
      <c r="I1817" t="str">
        <f>VLOOKUP(H1817,Datasæt_Analysesystemer!$D$2:$F$68,3,FALSE)</f>
        <v>Sjælden</v>
      </c>
      <c r="J1817" t="s">
        <v>738</v>
      </c>
      <c r="K1817" t="s">
        <v>747</v>
      </c>
      <c r="L1817" t="s">
        <v>768</v>
      </c>
      <c r="M1817" t="str">
        <f t="shared" si="28"/>
        <v>Absent</v>
      </c>
    </row>
    <row r="1818" spans="1:13" x14ac:dyDescent="0.25">
      <c r="A1818" t="s">
        <v>817</v>
      </c>
      <c r="B1818" t="str">
        <f>VLOOKUP(A1818,Tabel1[[PrøveID]:[Longitude]],3,FALSE)</f>
        <v>Miljøstyrelsen</v>
      </c>
      <c r="C1818" s="83" t="str">
        <f>VLOOKUP(A1818,Tabel1[[PrøveID]:[Longitude]],2,FALSE)</f>
        <v>17-05-2022</v>
      </c>
      <c r="D1818">
        <f>VLOOKUP(A1818,Tabel1[[PrøveID]:[Longitude]],5,FALSE)</f>
        <v>55.674069000000003</v>
      </c>
      <c r="E1818">
        <f>VLOOKUP(A1818,Tabel1[[PrøveID]:[Longitude]],6,FALSE)</f>
        <v>12.555826</v>
      </c>
      <c r="F1818" t="str">
        <f>VLOOKUP(A1818,Tabel1[[PrøveID]:[Longitude]],4,FALSE)</f>
        <v>Skt. Jørgens sø</v>
      </c>
      <c r="G1818" s="24" t="str">
        <f>VLOOKUP(H1818,Datasæt_Analysesystemer!$D$3:$E$68,2,FALSE)</f>
        <v>Lutra lutra</v>
      </c>
      <c r="H1818" t="s">
        <v>818</v>
      </c>
      <c r="I1818" t="str">
        <f>VLOOKUP(H1818,Datasæt_Analysesystemer!$D$2:$F$68,3,FALSE)</f>
        <v>Almindelig</v>
      </c>
      <c r="J1818" t="s">
        <v>744</v>
      </c>
      <c r="K1818" t="s">
        <v>747</v>
      </c>
      <c r="L1818" t="s">
        <v>768</v>
      </c>
      <c r="M1818" t="str">
        <f t="shared" si="28"/>
        <v>Absent</v>
      </c>
    </row>
    <row r="1819" spans="1:13" x14ac:dyDescent="0.25">
      <c r="A1819" t="s">
        <v>817</v>
      </c>
      <c r="B1819" t="str">
        <f>VLOOKUP(A1819,Tabel1[[PrøveID]:[Longitude]],3,FALSE)</f>
        <v>Miljøstyrelsen</v>
      </c>
      <c r="C1819" s="83" t="str">
        <f>VLOOKUP(A1819,Tabel1[[PrøveID]:[Longitude]],2,FALSE)</f>
        <v>17-05-2022</v>
      </c>
      <c r="D1819">
        <f>VLOOKUP(A1819,Tabel1[[PrøveID]:[Longitude]],5,FALSE)</f>
        <v>55.674069000000003</v>
      </c>
      <c r="E1819">
        <f>VLOOKUP(A1819,Tabel1[[PrøveID]:[Longitude]],6,FALSE)</f>
        <v>12.555826</v>
      </c>
      <c r="F1819" t="str">
        <f>VLOOKUP(A1819,Tabel1[[PrøveID]:[Longitude]],4,FALSE)</f>
        <v>Skt. Jørgens sø</v>
      </c>
      <c r="G1819" s="24" t="str">
        <f>VLOOKUP(H1819,Datasæt_Analysesystemer!$D$3:$E$68,2,FALSE)</f>
        <v>Lutra lutra</v>
      </c>
      <c r="H1819" t="s">
        <v>818</v>
      </c>
      <c r="I1819" t="str">
        <f>VLOOKUP(H1819,Datasæt_Analysesystemer!$D$2:$F$68,3,FALSE)</f>
        <v>Almindelig</v>
      </c>
      <c r="J1819" t="s">
        <v>744</v>
      </c>
      <c r="K1819" t="s">
        <v>747</v>
      </c>
      <c r="L1819" t="s">
        <v>768</v>
      </c>
      <c r="M1819" t="str">
        <f t="shared" si="28"/>
        <v>Absent</v>
      </c>
    </row>
    <row r="1820" spans="1:13" x14ac:dyDescent="0.25">
      <c r="A1820" t="s">
        <v>784</v>
      </c>
      <c r="B1820" t="str">
        <f>VLOOKUP(A1820,Tabel1[[PrøveID]:[Longitude]],3,FALSE)</f>
        <v>Miljøstyrelsen</v>
      </c>
      <c r="C1820" s="83" t="str">
        <f>VLOOKUP(A1820,Tabel1[[PrøveID]:[Longitude]],2,FALSE)</f>
        <v>19-05-2022</v>
      </c>
      <c r="D1820">
        <f>VLOOKUP(A1820,Tabel1[[PrøveID]:[Longitude]],5,FALSE)</f>
        <v>56.474690000000002</v>
      </c>
      <c r="E1820">
        <f>VLOOKUP(A1820,Tabel1[[PrøveID]:[Longitude]],6,FALSE)</f>
        <v>9.8482800000000008</v>
      </c>
      <c r="F1820" t="str">
        <f>VLOOKUP(A1820,Tabel1[[PrøveID]:[Longitude]],4,FALSE)</f>
        <v>Fussing sø</v>
      </c>
      <c r="G1820" s="24" t="str">
        <f>VLOOKUP(H1820,Datasæt_Analysesystemer!$D$3:$E$68,2,FALSE)</f>
        <v>Perca fluviatilis</v>
      </c>
      <c r="H1820" t="s">
        <v>804</v>
      </c>
      <c r="I1820" t="str">
        <f>VLOOKUP(H1820,Datasæt_Analysesystemer!$D$2:$F$68,3,FALSE)</f>
        <v>Almindelig</v>
      </c>
      <c r="J1820" t="s">
        <v>738</v>
      </c>
      <c r="K1820" t="s">
        <v>802</v>
      </c>
      <c r="L1820" t="s">
        <v>768</v>
      </c>
      <c r="M1820" t="str">
        <f t="shared" si="28"/>
        <v>Present_Ct&gt;41</v>
      </c>
    </row>
    <row r="1821" spans="1:13" x14ac:dyDescent="0.25">
      <c r="A1821" t="s">
        <v>784</v>
      </c>
      <c r="B1821" t="str">
        <f>VLOOKUP(A1821,Tabel1[[PrøveID]:[Longitude]],3,FALSE)</f>
        <v>Miljøstyrelsen</v>
      </c>
      <c r="C1821" s="83" t="str">
        <f>VLOOKUP(A1821,Tabel1[[PrøveID]:[Longitude]],2,FALSE)</f>
        <v>19-05-2022</v>
      </c>
      <c r="D1821">
        <f>VLOOKUP(A1821,Tabel1[[PrøveID]:[Longitude]],5,FALSE)</f>
        <v>56.474690000000002</v>
      </c>
      <c r="E1821">
        <f>VLOOKUP(A1821,Tabel1[[PrøveID]:[Longitude]],6,FALSE)</f>
        <v>9.8482800000000008</v>
      </c>
      <c r="F1821" t="str">
        <f>VLOOKUP(A1821,Tabel1[[PrøveID]:[Longitude]],4,FALSE)</f>
        <v>Fussing sø</v>
      </c>
      <c r="G1821" s="24" t="str">
        <f>VLOOKUP(H1821,Datasæt_Analysesystemer!$D$3:$E$68,2,FALSE)</f>
        <v>Perca fluviatilis</v>
      </c>
      <c r="H1821" t="s">
        <v>804</v>
      </c>
      <c r="I1821" t="str">
        <f>VLOOKUP(H1821,Datasæt_Analysesystemer!$D$2:$F$68,3,FALSE)</f>
        <v>Almindelig</v>
      </c>
      <c r="J1821" t="s">
        <v>738</v>
      </c>
      <c r="K1821" t="s">
        <v>802</v>
      </c>
      <c r="L1821" t="s">
        <v>741</v>
      </c>
      <c r="M1821" t="str">
        <f t="shared" si="28"/>
        <v>Present_Ct&lt;41</v>
      </c>
    </row>
    <row r="1822" spans="1:13" x14ac:dyDescent="0.25">
      <c r="A1822" t="s">
        <v>784</v>
      </c>
      <c r="B1822" t="str">
        <f>VLOOKUP(A1822,Tabel1[[PrøveID]:[Longitude]],3,FALSE)</f>
        <v>Miljøstyrelsen</v>
      </c>
      <c r="C1822" s="83" t="str">
        <f>VLOOKUP(A1822,Tabel1[[PrøveID]:[Longitude]],2,FALSE)</f>
        <v>19-05-2022</v>
      </c>
      <c r="D1822">
        <f>VLOOKUP(A1822,Tabel1[[PrøveID]:[Longitude]],5,FALSE)</f>
        <v>56.474690000000002</v>
      </c>
      <c r="E1822">
        <f>VLOOKUP(A1822,Tabel1[[PrøveID]:[Longitude]],6,FALSE)</f>
        <v>9.8482800000000008</v>
      </c>
      <c r="F1822" t="str">
        <f>VLOOKUP(A1822,Tabel1[[PrøveID]:[Longitude]],4,FALSE)</f>
        <v>Fussing sø</v>
      </c>
      <c r="G1822" s="24" t="str">
        <f>VLOOKUP(H1822,Datasæt_Analysesystemer!$D$3:$E$68,2,FALSE)</f>
        <v>Rutilus rutilus</v>
      </c>
      <c r="H1822" t="s">
        <v>805</v>
      </c>
      <c r="I1822" t="str">
        <f>VLOOKUP(H1822,Datasæt_Analysesystemer!$D$2:$F$68,3,FALSE)</f>
        <v>Almindelig</v>
      </c>
      <c r="J1822" t="s">
        <v>744</v>
      </c>
      <c r="K1822" t="s">
        <v>747</v>
      </c>
      <c r="L1822" t="s">
        <v>768</v>
      </c>
      <c r="M1822" t="str">
        <f t="shared" si="28"/>
        <v>Absent</v>
      </c>
    </row>
    <row r="1823" spans="1:13" x14ac:dyDescent="0.25">
      <c r="A1823" t="s">
        <v>784</v>
      </c>
      <c r="B1823" t="str">
        <f>VLOOKUP(A1823,Tabel1[[PrøveID]:[Longitude]],3,FALSE)</f>
        <v>Miljøstyrelsen</v>
      </c>
      <c r="C1823" s="83" t="str">
        <f>VLOOKUP(A1823,Tabel1[[PrøveID]:[Longitude]],2,FALSE)</f>
        <v>19-05-2022</v>
      </c>
      <c r="D1823">
        <f>VLOOKUP(A1823,Tabel1[[PrøveID]:[Longitude]],5,FALSE)</f>
        <v>56.474690000000002</v>
      </c>
      <c r="E1823">
        <f>VLOOKUP(A1823,Tabel1[[PrøveID]:[Longitude]],6,FALSE)</f>
        <v>9.8482800000000008</v>
      </c>
      <c r="F1823" t="str">
        <f>VLOOKUP(A1823,Tabel1[[PrøveID]:[Longitude]],4,FALSE)</f>
        <v>Fussing sø</v>
      </c>
      <c r="G1823" s="24" t="str">
        <f>VLOOKUP(H1823,Datasæt_Analysesystemer!$D$3:$E$68,2,FALSE)</f>
        <v>Rutilus rutilus</v>
      </c>
      <c r="H1823" t="s">
        <v>805</v>
      </c>
      <c r="I1823" t="str">
        <f>VLOOKUP(H1823,Datasæt_Analysesystemer!$D$2:$F$68,3,FALSE)</f>
        <v>Almindelig</v>
      </c>
      <c r="J1823" t="s">
        <v>744</v>
      </c>
      <c r="K1823" t="s">
        <v>802</v>
      </c>
      <c r="L1823" t="s">
        <v>741</v>
      </c>
      <c r="M1823" t="str">
        <f t="shared" si="28"/>
        <v>Present_Ct&lt;41</v>
      </c>
    </row>
    <row r="1824" spans="1:13" x14ac:dyDescent="0.25">
      <c r="A1824" t="s">
        <v>784</v>
      </c>
      <c r="B1824" t="str">
        <f>VLOOKUP(A1824,Tabel1[[PrøveID]:[Longitude]],3,FALSE)</f>
        <v>Miljøstyrelsen</v>
      </c>
      <c r="C1824" s="83" t="str">
        <f>VLOOKUP(A1824,Tabel1[[PrøveID]:[Longitude]],2,FALSE)</f>
        <v>19-05-2022</v>
      </c>
      <c r="D1824">
        <f>VLOOKUP(A1824,Tabel1[[PrøveID]:[Longitude]],5,FALSE)</f>
        <v>56.474690000000002</v>
      </c>
      <c r="E1824">
        <f>VLOOKUP(A1824,Tabel1[[PrøveID]:[Longitude]],6,FALSE)</f>
        <v>9.8482800000000008</v>
      </c>
      <c r="F1824" t="str">
        <f>VLOOKUP(A1824,Tabel1[[PrøveID]:[Longitude]],4,FALSE)</f>
        <v>Fussing sø</v>
      </c>
      <c r="G1824" s="24" t="str">
        <f>VLOOKUP(H1824,Datasæt_Analysesystemer!$D$3:$E$68,2,FALSE)</f>
        <v>Esox lucius</v>
      </c>
      <c r="H1824" t="s">
        <v>806</v>
      </c>
      <c r="I1824" t="str">
        <f>VLOOKUP(H1824,Datasæt_Analysesystemer!$D$2:$F$68,3,FALSE)</f>
        <v>Almindelig</v>
      </c>
      <c r="J1824" t="s">
        <v>738</v>
      </c>
      <c r="K1824" t="s">
        <v>747</v>
      </c>
      <c r="L1824" t="s">
        <v>768</v>
      </c>
      <c r="M1824" t="str">
        <f t="shared" si="28"/>
        <v>Absent</v>
      </c>
    </row>
    <row r="1825" spans="1:13" x14ac:dyDescent="0.25">
      <c r="A1825" t="s">
        <v>784</v>
      </c>
      <c r="B1825" t="str">
        <f>VLOOKUP(A1825,Tabel1[[PrøveID]:[Longitude]],3,FALSE)</f>
        <v>Miljøstyrelsen</v>
      </c>
      <c r="C1825" s="83" t="str">
        <f>VLOOKUP(A1825,Tabel1[[PrøveID]:[Longitude]],2,FALSE)</f>
        <v>19-05-2022</v>
      </c>
      <c r="D1825">
        <f>VLOOKUP(A1825,Tabel1[[PrøveID]:[Longitude]],5,FALSE)</f>
        <v>56.474690000000002</v>
      </c>
      <c r="E1825">
        <f>VLOOKUP(A1825,Tabel1[[PrøveID]:[Longitude]],6,FALSE)</f>
        <v>9.8482800000000008</v>
      </c>
      <c r="F1825" t="str">
        <f>VLOOKUP(A1825,Tabel1[[PrøveID]:[Longitude]],4,FALSE)</f>
        <v>Fussing sø</v>
      </c>
      <c r="G1825" s="24" t="str">
        <f>VLOOKUP(H1825,Datasæt_Analysesystemer!$D$3:$E$68,2,FALSE)</f>
        <v>Esox lucius</v>
      </c>
      <c r="H1825" t="s">
        <v>806</v>
      </c>
      <c r="I1825" t="str">
        <f>VLOOKUP(H1825,Datasæt_Analysesystemer!$D$2:$F$68,3,FALSE)</f>
        <v>Almindelig</v>
      </c>
      <c r="J1825" t="s">
        <v>744</v>
      </c>
      <c r="K1825" t="s">
        <v>747</v>
      </c>
      <c r="L1825" t="s">
        <v>768</v>
      </c>
      <c r="M1825" t="str">
        <f t="shared" si="28"/>
        <v>Absent</v>
      </c>
    </row>
    <row r="1826" spans="1:13" x14ac:dyDescent="0.25">
      <c r="A1826" t="s">
        <v>784</v>
      </c>
      <c r="B1826" t="str">
        <f>VLOOKUP(A1826,Tabel1[[PrøveID]:[Longitude]],3,FALSE)</f>
        <v>Miljøstyrelsen</v>
      </c>
      <c r="C1826" s="83" t="str">
        <f>VLOOKUP(A1826,Tabel1[[PrøveID]:[Longitude]],2,FALSE)</f>
        <v>19-05-2022</v>
      </c>
      <c r="D1826">
        <f>VLOOKUP(A1826,Tabel1[[PrøveID]:[Longitude]],5,FALSE)</f>
        <v>56.474690000000002</v>
      </c>
      <c r="E1826">
        <f>VLOOKUP(A1826,Tabel1[[PrøveID]:[Longitude]],6,FALSE)</f>
        <v>9.8482800000000008</v>
      </c>
      <c r="F1826" t="str">
        <f>VLOOKUP(A1826,Tabel1[[PrøveID]:[Longitude]],4,FALSE)</f>
        <v>Fussing sø</v>
      </c>
      <c r="G1826" s="24" t="str">
        <f>VLOOKUP(H1826,Datasæt_Analysesystemer!$D$3:$E$68,2,FALSE)</f>
        <v>Cyprinus carpio</v>
      </c>
      <c r="H1826" t="s">
        <v>807</v>
      </c>
      <c r="I1826" t="str">
        <f>VLOOKUP(H1826,Datasæt_Analysesystemer!$D$2:$F$68,3,FALSE)</f>
        <v>Invasiv</v>
      </c>
      <c r="J1826" t="s">
        <v>744</v>
      </c>
      <c r="K1826" t="s">
        <v>747</v>
      </c>
      <c r="L1826" t="s">
        <v>768</v>
      </c>
      <c r="M1826" t="str">
        <f t="shared" si="28"/>
        <v>Absent</v>
      </c>
    </row>
    <row r="1827" spans="1:13" x14ac:dyDescent="0.25">
      <c r="A1827" t="s">
        <v>784</v>
      </c>
      <c r="B1827" t="str">
        <f>VLOOKUP(A1827,Tabel1[[PrøveID]:[Longitude]],3,FALSE)</f>
        <v>Miljøstyrelsen</v>
      </c>
      <c r="C1827" s="83" t="str">
        <f>VLOOKUP(A1827,Tabel1[[PrøveID]:[Longitude]],2,FALSE)</f>
        <v>19-05-2022</v>
      </c>
      <c r="D1827">
        <f>VLOOKUP(A1827,Tabel1[[PrøveID]:[Longitude]],5,FALSE)</f>
        <v>56.474690000000002</v>
      </c>
      <c r="E1827">
        <f>VLOOKUP(A1827,Tabel1[[PrøveID]:[Longitude]],6,FALSE)</f>
        <v>9.8482800000000008</v>
      </c>
      <c r="F1827" t="str">
        <f>VLOOKUP(A1827,Tabel1[[PrøveID]:[Longitude]],4,FALSE)</f>
        <v>Fussing sø</v>
      </c>
      <c r="G1827" s="24" t="str">
        <f>VLOOKUP(H1827,Datasæt_Analysesystemer!$D$3:$E$68,2,FALSE)</f>
        <v>Cyprinus carpio</v>
      </c>
      <c r="H1827" t="s">
        <v>807</v>
      </c>
      <c r="I1827" t="str">
        <f>VLOOKUP(H1827,Datasæt_Analysesystemer!$D$2:$F$68,3,FALSE)</f>
        <v>Invasiv</v>
      </c>
      <c r="J1827" t="s">
        <v>744</v>
      </c>
      <c r="K1827" t="s">
        <v>747</v>
      </c>
      <c r="L1827" t="s">
        <v>768</v>
      </c>
      <c r="M1827" t="str">
        <f t="shared" si="28"/>
        <v>Absent</v>
      </c>
    </row>
    <row r="1828" spans="1:13" x14ac:dyDescent="0.25">
      <c r="A1828" t="s">
        <v>784</v>
      </c>
      <c r="B1828" t="str">
        <f>VLOOKUP(A1828,Tabel1[[PrøveID]:[Longitude]],3,FALSE)</f>
        <v>Miljøstyrelsen</v>
      </c>
      <c r="C1828" s="83" t="str">
        <f>VLOOKUP(A1828,Tabel1[[PrøveID]:[Longitude]],2,FALSE)</f>
        <v>19-05-2022</v>
      </c>
      <c r="D1828">
        <f>VLOOKUP(A1828,Tabel1[[PrøveID]:[Longitude]],5,FALSE)</f>
        <v>56.474690000000002</v>
      </c>
      <c r="E1828">
        <f>VLOOKUP(A1828,Tabel1[[PrøveID]:[Longitude]],6,FALSE)</f>
        <v>9.8482800000000008</v>
      </c>
      <c r="F1828" t="str">
        <f>VLOOKUP(A1828,Tabel1[[PrøveID]:[Longitude]],4,FALSE)</f>
        <v>Fussing sø</v>
      </c>
      <c r="G1828" s="24" t="str">
        <f>VLOOKUP(H1828,Datasæt_Analysesystemer!$D$3:$E$68,2,FALSE)</f>
        <v>Carassius auratus</v>
      </c>
      <c r="H1828" t="s">
        <v>1086</v>
      </c>
      <c r="I1828" t="str">
        <f>VLOOKUP(H1828,Datasæt_Analysesystemer!$D$2:$F$68,3,FALSE)</f>
        <v>Invasiv</v>
      </c>
      <c r="J1828" t="s">
        <v>738</v>
      </c>
      <c r="K1828" t="s">
        <v>747</v>
      </c>
      <c r="L1828" t="s">
        <v>768</v>
      </c>
      <c r="M1828" t="str">
        <f t="shared" si="28"/>
        <v>Absent</v>
      </c>
    </row>
    <row r="1829" spans="1:13" x14ac:dyDescent="0.25">
      <c r="A1829" t="s">
        <v>784</v>
      </c>
      <c r="B1829" t="str">
        <f>VLOOKUP(A1829,Tabel1[[PrøveID]:[Longitude]],3,FALSE)</f>
        <v>Miljøstyrelsen</v>
      </c>
      <c r="C1829" s="83" t="str">
        <f>VLOOKUP(A1829,Tabel1[[PrøveID]:[Longitude]],2,FALSE)</f>
        <v>19-05-2022</v>
      </c>
      <c r="D1829">
        <f>VLOOKUP(A1829,Tabel1[[PrøveID]:[Longitude]],5,FALSE)</f>
        <v>56.474690000000002</v>
      </c>
      <c r="E1829">
        <f>VLOOKUP(A1829,Tabel1[[PrøveID]:[Longitude]],6,FALSE)</f>
        <v>9.8482800000000008</v>
      </c>
      <c r="F1829" t="str">
        <f>VLOOKUP(A1829,Tabel1[[PrøveID]:[Longitude]],4,FALSE)</f>
        <v>Fussing sø</v>
      </c>
      <c r="G1829" s="24" t="str">
        <f>VLOOKUP(H1829,Datasæt_Analysesystemer!$D$3:$E$68,2,FALSE)</f>
        <v>Carassius auratus</v>
      </c>
      <c r="H1829" t="s">
        <v>1086</v>
      </c>
      <c r="I1829" t="str">
        <f>VLOOKUP(H1829,Datasæt_Analysesystemer!$D$2:$F$68,3,FALSE)</f>
        <v>Invasiv</v>
      </c>
      <c r="J1829" t="s">
        <v>744</v>
      </c>
      <c r="K1829" t="s">
        <v>747</v>
      </c>
      <c r="L1829" t="s">
        <v>768</v>
      </c>
      <c r="M1829" t="str">
        <f t="shared" si="28"/>
        <v>Absent</v>
      </c>
    </row>
    <row r="1830" spans="1:13" x14ac:dyDescent="0.25">
      <c r="A1830" t="s">
        <v>784</v>
      </c>
      <c r="B1830" t="str">
        <f>VLOOKUP(A1830,Tabel1[[PrøveID]:[Longitude]],3,FALSE)</f>
        <v>Miljøstyrelsen</v>
      </c>
      <c r="C1830" s="83" t="str">
        <f>VLOOKUP(A1830,Tabel1[[PrøveID]:[Longitude]],2,FALSE)</f>
        <v>19-05-2022</v>
      </c>
      <c r="D1830">
        <f>VLOOKUP(A1830,Tabel1[[PrøveID]:[Longitude]],5,FALSE)</f>
        <v>56.474690000000002</v>
      </c>
      <c r="E1830">
        <f>VLOOKUP(A1830,Tabel1[[PrøveID]:[Longitude]],6,FALSE)</f>
        <v>9.8482800000000008</v>
      </c>
      <c r="F1830" t="str">
        <f>VLOOKUP(A1830,Tabel1[[PrøveID]:[Longitude]],4,FALSE)</f>
        <v>Fussing sø</v>
      </c>
      <c r="G1830" s="24" t="str">
        <f>VLOOKUP(H1830,Datasæt_Analysesystemer!$D$3:$E$68,2,FALSE)</f>
        <v>Anguilla anguilla</v>
      </c>
      <c r="H1830" t="s">
        <v>1005</v>
      </c>
      <c r="I1830" t="str">
        <f>VLOOKUP(H1830,Datasæt_Analysesystemer!$D$2:$F$68,3,FALSE)</f>
        <v>Almindelig</v>
      </c>
      <c r="J1830" t="s">
        <v>738</v>
      </c>
      <c r="K1830" t="s">
        <v>747</v>
      </c>
      <c r="L1830" t="s">
        <v>768</v>
      </c>
      <c r="M1830" t="str">
        <f t="shared" si="28"/>
        <v>Absent</v>
      </c>
    </row>
    <row r="1831" spans="1:13" x14ac:dyDescent="0.25">
      <c r="A1831" t="s">
        <v>784</v>
      </c>
      <c r="B1831" t="str">
        <f>VLOOKUP(A1831,Tabel1[[PrøveID]:[Longitude]],3,FALSE)</f>
        <v>Miljøstyrelsen</v>
      </c>
      <c r="C1831" s="83" t="str">
        <f>VLOOKUP(A1831,Tabel1[[PrøveID]:[Longitude]],2,FALSE)</f>
        <v>19-05-2022</v>
      </c>
      <c r="D1831">
        <f>VLOOKUP(A1831,Tabel1[[PrøveID]:[Longitude]],5,FALSE)</f>
        <v>56.474690000000002</v>
      </c>
      <c r="E1831">
        <f>VLOOKUP(A1831,Tabel1[[PrøveID]:[Longitude]],6,FALSE)</f>
        <v>9.8482800000000008</v>
      </c>
      <c r="F1831" t="str">
        <f>VLOOKUP(A1831,Tabel1[[PrøveID]:[Longitude]],4,FALSE)</f>
        <v>Fussing sø</v>
      </c>
      <c r="G1831" s="24" t="str">
        <f>VLOOKUP(H1831,Datasæt_Analysesystemer!$D$3:$E$68,2,FALSE)</f>
        <v>Anguilla anguilla</v>
      </c>
      <c r="H1831" t="s">
        <v>1005</v>
      </c>
      <c r="I1831" t="str">
        <f>VLOOKUP(H1831,Datasæt_Analysesystemer!$D$2:$F$68,3,FALSE)</f>
        <v>Almindelig</v>
      </c>
      <c r="J1831" t="s">
        <v>738</v>
      </c>
      <c r="K1831" t="s">
        <v>747</v>
      </c>
      <c r="L1831" t="s">
        <v>768</v>
      </c>
      <c r="M1831" t="str">
        <f t="shared" si="28"/>
        <v>Absent</v>
      </c>
    </row>
    <row r="1832" spans="1:13" x14ac:dyDescent="0.25">
      <c r="A1832" t="s">
        <v>784</v>
      </c>
      <c r="B1832" t="str">
        <f>VLOOKUP(A1832,Tabel1[[PrøveID]:[Longitude]],3,FALSE)</f>
        <v>Miljøstyrelsen</v>
      </c>
      <c r="C1832" s="83" t="str">
        <f>VLOOKUP(A1832,Tabel1[[PrøveID]:[Longitude]],2,FALSE)</f>
        <v>19-05-2022</v>
      </c>
      <c r="D1832">
        <f>VLOOKUP(A1832,Tabel1[[PrøveID]:[Longitude]],5,FALSE)</f>
        <v>56.474690000000002</v>
      </c>
      <c r="E1832">
        <f>VLOOKUP(A1832,Tabel1[[PrøveID]:[Longitude]],6,FALSE)</f>
        <v>9.8482800000000008</v>
      </c>
      <c r="F1832" t="str">
        <f>VLOOKUP(A1832,Tabel1[[PrøveID]:[Longitude]],4,FALSE)</f>
        <v>Fussing sø</v>
      </c>
      <c r="G1832" s="24" t="str">
        <f>VLOOKUP(H1832,Datasæt_Analysesystemer!$D$3:$E$68,2,FALSE)</f>
        <v>Lissotriton vulgaris</v>
      </c>
      <c r="H1832" t="s">
        <v>1047</v>
      </c>
      <c r="I1832" t="str">
        <f>VLOOKUP(H1832,Datasæt_Analysesystemer!$D$2:$F$68,3,FALSE)</f>
        <v>Truet</v>
      </c>
      <c r="J1832" t="s">
        <v>744</v>
      </c>
      <c r="K1832" t="s">
        <v>747</v>
      </c>
      <c r="L1832" t="s">
        <v>768</v>
      </c>
      <c r="M1832" t="str">
        <f t="shared" si="28"/>
        <v>Absent</v>
      </c>
    </row>
    <row r="1833" spans="1:13" x14ac:dyDescent="0.25">
      <c r="A1833" t="s">
        <v>784</v>
      </c>
      <c r="B1833" t="str">
        <f>VLOOKUP(A1833,Tabel1[[PrøveID]:[Longitude]],3,FALSE)</f>
        <v>Miljøstyrelsen</v>
      </c>
      <c r="C1833" s="83" t="str">
        <f>VLOOKUP(A1833,Tabel1[[PrøveID]:[Longitude]],2,FALSE)</f>
        <v>19-05-2022</v>
      </c>
      <c r="D1833">
        <f>VLOOKUP(A1833,Tabel1[[PrøveID]:[Longitude]],5,FALSE)</f>
        <v>56.474690000000002</v>
      </c>
      <c r="E1833">
        <f>VLOOKUP(A1833,Tabel1[[PrøveID]:[Longitude]],6,FALSE)</f>
        <v>9.8482800000000008</v>
      </c>
      <c r="F1833" t="str">
        <f>VLOOKUP(A1833,Tabel1[[PrøveID]:[Longitude]],4,FALSE)</f>
        <v>Fussing sø</v>
      </c>
      <c r="G1833" s="24" t="str">
        <f>VLOOKUP(H1833,Datasæt_Analysesystemer!$D$3:$E$68,2,FALSE)</f>
        <v>Lissotriton vulgaris</v>
      </c>
      <c r="H1833" t="s">
        <v>1047</v>
      </c>
      <c r="I1833" t="str">
        <f>VLOOKUP(H1833,Datasæt_Analysesystemer!$D$2:$F$68,3,FALSE)</f>
        <v>Truet</v>
      </c>
      <c r="J1833" t="s">
        <v>744</v>
      </c>
      <c r="K1833" t="s">
        <v>747</v>
      </c>
      <c r="L1833" t="s">
        <v>768</v>
      </c>
      <c r="M1833" t="str">
        <f t="shared" si="28"/>
        <v>Absent</v>
      </c>
    </row>
    <row r="1834" spans="1:13" x14ac:dyDescent="0.25">
      <c r="A1834" t="s">
        <v>784</v>
      </c>
      <c r="B1834" t="str">
        <f>VLOOKUP(A1834,Tabel1[[PrøveID]:[Longitude]],3,FALSE)</f>
        <v>Miljøstyrelsen</v>
      </c>
      <c r="C1834" s="83" t="str">
        <f>VLOOKUP(A1834,Tabel1[[PrøveID]:[Longitude]],2,FALSE)</f>
        <v>19-05-2022</v>
      </c>
      <c r="D1834">
        <f>VLOOKUP(A1834,Tabel1[[PrøveID]:[Longitude]],5,FALSE)</f>
        <v>56.474690000000002</v>
      </c>
      <c r="E1834">
        <f>VLOOKUP(A1834,Tabel1[[PrøveID]:[Longitude]],6,FALSE)</f>
        <v>9.8482800000000008</v>
      </c>
      <c r="F1834" t="str">
        <f>VLOOKUP(A1834,Tabel1[[PrøveID]:[Longitude]],4,FALSE)</f>
        <v>Fussing sø</v>
      </c>
      <c r="G1834" s="24" t="str">
        <f>VLOOKUP(H1834,Datasæt_Analysesystemer!$D$3:$E$68,2,FALSE)</f>
        <v>Pacifastacus leniusculus</v>
      </c>
      <c r="H1834" t="s">
        <v>811</v>
      </c>
      <c r="I1834" t="str">
        <f>VLOOKUP(H1834,Datasæt_Analysesystemer!$D$2:$F$68,3,FALSE)</f>
        <v>Invasiv</v>
      </c>
      <c r="J1834" t="s">
        <v>744</v>
      </c>
      <c r="K1834" t="s">
        <v>802</v>
      </c>
      <c r="L1834" t="s">
        <v>741</v>
      </c>
      <c r="M1834" t="str">
        <f t="shared" si="28"/>
        <v>Present_Ct&lt;41</v>
      </c>
    </row>
    <row r="1835" spans="1:13" x14ac:dyDescent="0.25">
      <c r="A1835" t="s">
        <v>784</v>
      </c>
      <c r="B1835" t="str">
        <f>VLOOKUP(A1835,Tabel1[[PrøveID]:[Longitude]],3,FALSE)</f>
        <v>Miljøstyrelsen</v>
      </c>
      <c r="C1835" s="83" t="str">
        <f>VLOOKUP(A1835,Tabel1[[PrøveID]:[Longitude]],2,FALSE)</f>
        <v>19-05-2022</v>
      </c>
      <c r="D1835">
        <f>VLOOKUP(A1835,Tabel1[[PrøveID]:[Longitude]],5,FALSE)</f>
        <v>56.474690000000002</v>
      </c>
      <c r="E1835">
        <f>VLOOKUP(A1835,Tabel1[[PrøveID]:[Longitude]],6,FALSE)</f>
        <v>9.8482800000000008</v>
      </c>
      <c r="F1835" t="str">
        <f>VLOOKUP(A1835,Tabel1[[PrøveID]:[Longitude]],4,FALSE)</f>
        <v>Fussing sø</v>
      </c>
      <c r="G1835" s="24" t="str">
        <f>VLOOKUP(H1835,Datasæt_Analysesystemer!$D$3:$E$68,2,FALSE)</f>
        <v>Pacifastacus leniusculus</v>
      </c>
      <c r="H1835" t="s">
        <v>811</v>
      </c>
      <c r="I1835" t="str">
        <f>VLOOKUP(H1835,Datasæt_Analysesystemer!$D$2:$F$68,3,FALSE)</f>
        <v>Invasiv</v>
      </c>
      <c r="J1835" t="s">
        <v>744</v>
      </c>
      <c r="K1835" t="s">
        <v>747</v>
      </c>
      <c r="L1835" t="s">
        <v>768</v>
      </c>
      <c r="M1835" t="str">
        <f t="shared" si="28"/>
        <v>Absent</v>
      </c>
    </row>
    <row r="1836" spans="1:13" x14ac:dyDescent="0.25">
      <c r="A1836" t="s">
        <v>784</v>
      </c>
      <c r="B1836" t="str">
        <f>VLOOKUP(A1836,Tabel1[[PrøveID]:[Longitude]],3,FALSE)</f>
        <v>Miljøstyrelsen</v>
      </c>
      <c r="C1836" s="83" t="str">
        <f>VLOOKUP(A1836,Tabel1[[PrøveID]:[Longitude]],2,FALSE)</f>
        <v>19-05-2022</v>
      </c>
      <c r="D1836">
        <f>VLOOKUP(A1836,Tabel1[[PrøveID]:[Longitude]],5,FALSE)</f>
        <v>56.474690000000002</v>
      </c>
      <c r="E1836">
        <f>VLOOKUP(A1836,Tabel1[[PrøveID]:[Longitude]],6,FALSE)</f>
        <v>9.8482800000000008</v>
      </c>
      <c r="F1836" t="str">
        <f>VLOOKUP(A1836,Tabel1[[PrøveID]:[Longitude]],4,FALSE)</f>
        <v>Fussing sø</v>
      </c>
      <c r="G1836" s="24" t="str">
        <f>VLOOKUP(H1836,Datasæt_Analysesystemer!$D$3:$E$68,2,FALSE)</f>
        <v>Astacus leptodactylus</v>
      </c>
      <c r="H1836" t="s">
        <v>1012</v>
      </c>
      <c r="I1836" t="str">
        <f>VLOOKUP(H1836,Datasæt_Analysesystemer!$D$2:$F$68,3,FALSE)</f>
        <v>Invasiv</v>
      </c>
      <c r="J1836" t="s">
        <v>738</v>
      </c>
      <c r="K1836" t="s">
        <v>747</v>
      </c>
      <c r="L1836" t="s">
        <v>768</v>
      </c>
      <c r="M1836" t="str">
        <f t="shared" si="28"/>
        <v>Absent</v>
      </c>
    </row>
    <row r="1837" spans="1:13" x14ac:dyDescent="0.25">
      <c r="A1837" t="s">
        <v>784</v>
      </c>
      <c r="B1837" t="str">
        <f>VLOOKUP(A1837,Tabel1[[PrøveID]:[Longitude]],3,FALSE)</f>
        <v>Miljøstyrelsen</v>
      </c>
      <c r="C1837" s="83" t="str">
        <f>VLOOKUP(A1837,Tabel1[[PrøveID]:[Longitude]],2,FALSE)</f>
        <v>19-05-2022</v>
      </c>
      <c r="D1837">
        <f>VLOOKUP(A1837,Tabel1[[PrøveID]:[Longitude]],5,FALSE)</f>
        <v>56.474690000000002</v>
      </c>
      <c r="E1837">
        <f>VLOOKUP(A1837,Tabel1[[PrøveID]:[Longitude]],6,FALSE)</f>
        <v>9.8482800000000008</v>
      </c>
      <c r="F1837" t="str">
        <f>VLOOKUP(A1837,Tabel1[[PrøveID]:[Longitude]],4,FALSE)</f>
        <v>Fussing sø</v>
      </c>
      <c r="G1837" s="24" t="str">
        <f>VLOOKUP(H1837,Datasæt_Analysesystemer!$D$3:$E$68,2,FALSE)</f>
        <v>Astacus leptodactylus</v>
      </c>
      <c r="H1837" t="s">
        <v>1012</v>
      </c>
      <c r="I1837" t="str">
        <f>VLOOKUP(H1837,Datasæt_Analysesystemer!$D$2:$F$68,3,FALSE)</f>
        <v>Invasiv</v>
      </c>
      <c r="J1837" t="s">
        <v>744</v>
      </c>
      <c r="K1837" t="s">
        <v>747</v>
      </c>
      <c r="L1837" t="s">
        <v>768</v>
      </c>
      <c r="M1837" t="str">
        <f t="shared" si="28"/>
        <v>Absent</v>
      </c>
    </row>
    <row r="1838" spans="1:13" x14ac:dyDescent="0.25">
      <c r="A1838" t="s">
        <v>784</v>
      </c>
      <c r="B1838" t="str">
        <f>VLOOKUP(A1838,Tabel1[[PrøveID]:[Longitude]],3,FALSE)</f>
        <v>Miljøstyrelsen</v>
      </c>
      <c r="C1838" s="83" t="str">
        <f>VLOOKUP(A1838,Tabel1[[PrøveID]:[Longitude]],2,FALSE)</f>
        <v>19-05-2022</v>
      </c>
      <c r="D1838">
        <f>VLOOKUP(A1838,Tabel1[[PrøveID]:[Longitude]],5,FALSE)</f>
        <v>56.474690000000002</v>
      </c>
      <c r="E1838">
        <f>VLOOKUP(A1838,Tabel1[[PrøveID]:[Longitude]],6,FALSE)</f>
        <v>9.8482800000000008</v>
      </c>
      <c r="F1838" t="str">
        <f>VLOOKUP(A1838,Tabel1[[PrøveID]:[Longitude]],4,FALSE)</f>
        <v>Fussing sø</v>
      </c>
      <c r="G1838" s="24" t="str">
        <f>VLOOKUP(H1838,Datasæt_Analysesystemer!$D$3:$E$68,2,FALSE)</f>
        <v>Eriocheir sinensis</v>
      </c>
      <c r="H1838" t="s">
        <v>1031</v>
      </c>
      <c r="I1838" t="str">
        <f>VLOOKUP(H1838,Datasæt_Analysesystemer!$D$2:$F$68,3,FALSE)</f>
        <v>Invasiv</v>
      </c>
      <c r="J1838" t="s">
        <v>738</v>
      </c>
      <c r="K1838" t="s">
        <v>747</v>
      </c>
      <c r="L1838" t="s">
        <v>768</v>
      </c>
      <c r="M1838" t="str">
        <f t="shared" si="28"/>
        <v>Absent</v>
      </c>
    </row>
    <row r="1839" spans="1:13" x14ac:dyDescent="0.25">
      <c r="A1839" t="s">
        <v>784</v>
      </c>
      <c r="B1839" t="str">
        <f>VLOOKUP(A1839,Tabel1[[PrøveID]:[Longitude]],3,FALSE)</f>
        <v>Miljøstyrelsen</v>
      </c>
      <c r="C1839" s="83" t="str">
        <f>VLOOKUP(A1839,Tabel1[[PrøveID]:[Longitude]],2,FALSE)</f>
        <v>19-05-2022</v>
      </c>
      <c r="D1839">
        <f>VLOOKUP(A1839,Tabel1[[PrøveID]:[Longitude]],5,FALSE)</f>
        <v>56.474690000000002</v>
      </c>
      <c r="E1839">
        <f>VLOOKUP(A1839,Tabel1[[PrøveID]:[Longitude]],6,FALSE)</f>
        <v>9.8482800000000008</v>
      </c>
      <c r="F1839" t="str">
        <f>VLOOKUP(A1839,Tabel1[[PrøveID]:[Longitude]],4,FALSE)</f>
        <v>Fussing sø</v>
      </c>
      <c r="G1839" s="24" t="str">
        <f>VLOOKUP(H1839,Datasæt_Analysesystemer!$D$3:$E$68,2,FALSE)</f>
        <v>Eriocheir sinensis</v>
      </c>
      <c r="H1839" t="s">
        <v>1031</v>
      </c>
      <c r="I1839" t="str">
        <f>VLOOKUP(H1839,Datasæt_Analysesystemer!$D$2:$F$68,3,FALSE)</f>
        <v>Invasiv</v>
      </c>
      <c r="J1839" t="s">
        <v>744</v>
      </c>
      <c r="K1839" t="s">
        <v>747</v>
      </c>
      <c r="L1839" t="s">
        <v>768</v>
      </c>
      <c r="M1839" t="str">
        <f t="shared" si="28"/>
        <v>Absent</v>
      </c>
    </row>
    <row r="1840" spans="1:13" x14ac:dyDescent="0.25">
      <c r="A1840" t="s">
        <v>784</v>
      </c>
      <c r="B1840" t="str">
        <f>VLOOKUP(A1840,Tabel1[[PrøveID]:[Longitude]],3,FALSE)</f>
        <v>Miljøstyrelsen</v>
      </c>
      <c r="C1840" s="83" t="str">
        <f>VLOOKUP(A1840,Tabel1[[PrøveID]:[Longitude]],2,FALSE)</f>
        <v>19-05-2022</v>
      </c>
      <c r="D1840">
        <f>VLOOKUP(A1840,Tabel1[[PrøveID]:[Longitude]],5,FALSE)</f>
        <v>56.474690000000002</v>
      </c>
      <c r="E1840">
        <f>VLOOKUP(A1840,Tabel1[[PrøveID]:[Longitude]],6,FALSE)</f>
        <v>9.8482800000000008</v>
      </c>
      <c r="F1840" t="str">
        <f>VLOOKUP(A1840,Tabel1[[PrøveID]:[Longitude]],4,FALSE)</f>
        <v>Fussing sø</v>
      </c>
      <c r="G1840" s="24" t="str">
        <f>VLOOKUP(H1840,Datasæt_Analysesystemer!$D$3:$E$68,2,FALSE)</f>
        <v>Dytiscus latissimus</v>
      </c>
      <c r="H1840" t="s">
        <v>1264</v>
      </c>
      <c r="I1840" t="str">
        <f>VLOOKUP(H1840,Datasæt_Analysesystemer!$D$2:$F$68,3,FALSE)</f>
        <v>Sjælden</v>
      </c>
      <c r="J1840" t="s">
        <v>744</v>
      </c>
      <c r="K1840" t="s">
        <v>747</v>
      </c>
      <c r="L1840" t="s">
        <v>768</v>
      </c>
      <c r="M1840" t="str">
        <f t="shared" si="28"/>
        <v>Absent</v>
      </c>
    </row>
    <row r="1841" spans="1:13" x14ac:dyDescent="0.25">
      <c r="A1841" t="s">
        <v>784</v>
      </c>
      <c r="B1841" t="str">
        <f>VLOOKUP(A1841,Tabel1[[PrøveID]:[Longitude]],3,FALSE)</f>
        <v>Miljøstyrelsen</v>
      </c>
      <c r="C1841" s="83" t="str">
        <f>VLOOKUP(A1841,Tabel1[[PrøveID]:[Longitude]],2,FALSE)</f>
        <v>19-05-2022</v>
      </c>
      <c r="D1841">
        <f>VLOOKUP(A1841,Tabel1[[PrøveID]:[Longitude]],5,FALSE)</f>
        <v>56.474690000000002</v>
      </c>
      <c r="E1841">
        <f>VLOOKUP(A1841,Tabel1[[PrøveID]:[Longitude]],6,FALSE)</f>
        <v>9.8482800000000008</v>
      </c>
      <c r="F1841" t="str">
        <f>VLOOKUP(A1841,Tabel1[[PrøveID]:[Longitude]],4,FALSE)</f>
        <v>Fussing sø</v>
      </c>
      <c r="G1841" s="24" t="str">
        <f>VLOOKUP(H1841,Datasæt_Analysesystemer!$D$3:$E$68,2,FALSE)</f>
        <v>Dytiscus latissimus</v>
      </c>
      <c r="H1841" t="s">
        <v>1264</v>
      </c>
      <c r="I1841" t="str">
        <f>VLOOKUP(H1841,Datasæt_Analysesystemer!$D$2:$F$68,3,FALSE)</f>
        <v>Sjælden</v>
      </c>
      <c r="J1841" t="s">
        <v>744</v>
      </c>
      <c r="K1841" t="s">
        <v>802</v>
      </c>
      <c r="L1841" t="s">
        <v>741</v>
      </c>
      <c r="M1841" t="str">
        <f t="shared" si="28"/>
        <v>Present_Ct&lt;41</v>
      </c>
    </row>
    <row r="1842" spans="1:13" x14ac:dyDescent="0.25">
      <c r="A1842" t="s">
        <v>784</v>
      </c>
      <c r="B1842" t="str">
        <f>VLOOKUP(A1842,Tabel1[[PrøveID]:[Longitude]],3,FALSE)</f>
        <v>Miljøstyrelsen</v>
      </c>
      <c r="C1842" s="83" t="str">
        <f>VLOOKUP(A1842,Tabel1[[PrøveID]:[Longitude]],2,FALSE)</f>
        <v>19-05-2022</v>
      </c>
      <c r="D1842">
        <f>VLOOKUP(A1842,Tabel1[[PrøveID]:[Longitude]],5,FALSE)</f>
        <v>56.474690000000002</v>
      </c>
      <c r="E1842">
        <f>VLOOKUP(A1842,Tabel1[[PrøveID]:[Longitude]],6,FALSE)</f>
        <v>9.8482800000000008</v>
      </c>
      <c r="F1842" t="str">
        <f>VLOOKUP(A1842,Tabel1[[PrøveID]:[Longitude]],4,FALSE)</f>
        <v>Fussing sø</v>
      </c>
      <c r="G1842" s="24" t="str">
        <f>VLOOKUP(H1842,Datasæt_Analysesystemer!$D$3:$E$68,2,FALSE)</f>
        <v>Lutra lutra</v>
      </c>
      <c r="H1842" t="s">
        <v>818</v>
      </c>
      <c r="I1842" t="str">
        <f>VLOOKUP(H1842,Datasæt_Analysesystemer!$D$2:$F$68,3,FALSE)</f>
        <v>Almindelig</v>
      </c>
      <c r="J1842" t="s">
        <v>738</v>
      </c>
      <c r="K1842" t="s">
        <v>747</v>
      </c>
      <c r="L1842" t="s">
        <v>768</v>
      </c>
      <c r="M1842" t="str">
        <f t="shared" si="28"/>
        <v>Absent</v>
      </c>
    </row>
    <row r="1843" spans="1:13" x14ac:dyDescent="0.25">
      <c r="A1843" t="s">
        <v>784</v>
      </c>
      <c r="B1843" t="str">
        <f>VLOOKUP(A1843,Tabel1[[PrøveID]:[Longitude]],3,FALSE)</f>
        <v>Miljøstyrelsen</v>
      </c>
      <c r="C1843" s="83" t="str">
        <f>VLOOKUP(A1843,Tabel1[[PrøveID]:[Longitude]],2,FALSE)</f>
        <v>19-05-2022</v>
      </c>
      <c r="D1843">
        <f>VLOOKUP(A1843,Tabel1[[PrøveID]:[Longitude]],5,FALSE)</f>
        <v>56.474690000000002</v>
      </c>
      <c r="E1843">
        <f>VLOOKUP(A1843,Tabel1[[PrøveID]:[Longitude]],6,FALSE)</f>
        <v>9.8482800000000008</v>
      </c>
      <c r="F1843" t="str">
        <f>VLOOKUP(A1843,Tabel1[[PrøveID]:[Longitude]],4,FALSE)</f>
        <v>Fussing sø</v>
      </c>
      <c r="G1843" s="24" t="str">
        <f>VLOOKUP(H1843,Datasæt_Analysesystemer!$D$3:$E$68,2,FALSE)</f>
        <v>Lutra lutra</v>
      </c>
      <c r="H1843" t="s">
        <v>818</v>
      </c>
      <c r="I1843" t="str">
        <f>VLOOKUP(H1843,Datasæt_Analysesystemer!$D$2:$F$68,3,FALSE)</f>
        <v>Almindelig</v>
      </c>
      <c r="J1843" t="s">
        <v>738</v>
      </c>
      <c r="K1843" t="s">
        <v>747</v>
      </c>
      <c r="L1843" t="s">
        <v>768</v>
      </c>
      <c r="M1843" t="str">
        <f t="shared" si="28"/>
        <v>Absent</v>
      </c>
    </row>
    <row r="1844" spans="1:13" x14ac:dyDescent="0.25">
      <c r="A1844" t="s">
        <v>785</v>
      </c>
      <c r="B1844" t="str">
        <f>VLOOKUP(A1844,Tabel1[[PrøveID]:[Longitude]],3,FALSE)</f>
        <v>Miljøstyrelsen</v>
      </c>
      <c r="C1844" s="83" t="str">
        <f>VLOOKUP(A1844,Tabel1[[PrøveID]:[Longitude]],2,FALSE)</f>
        <v>19-05-2022</v>
      </c>
      <c r="D1844">
        <f>VLOOKUP(A1844,Tabel1[[PrøveID]:[Longitude]],5,FALSE)</f>
        <v>54.762340000000002</v>
      </c>
      <c r="E1844">
        <f>VLOOKUP(A1844,Tabel1[[PrøveID]:[Longitude]],6,FALSE)</f>
        <v>11.902517100000001</v>
      </c>
      <c r="F1844" t="str">
        <f>VLOOKUP(A1844,Tabel1[[PrøveID]:[Longitude]],4,FALSE)</f>
        <v>Storstrøms golfklub</v>
      </c>
      <c r="G1844" s="24" t="str">
        <f>VLOOKUP(H1844,Datasæt_Analysesystemer!$D$3:$E$68,2,FALSE)</f>
        <v>Perca fluviatilis</v>
      </c>
      <c r="H1844" t="s">
        <v>804</v>
      </c>
      <c r="I1844" t="str">
        <f>VLOOKUP(H1844,Datasæt_Analysesystemer!$D$2:$F$68,3,FALSE)</f>
        <v>Almindelig</v>
      </c>
      <c r="J1844" t="s">
        <v>738</v>
      </c>
      <c r="K1844" t="s">
        <v>747</v>
      </c>
      <c r="L1844" t="s">
        <v>768</v>
      </c>
      <c r="M1844" t="str">
        <f t="shared" si="28"/>
        <v>Absent</v>
      </c>
    </row>
    <row r="1845" spans="1:13" x14ac:dyDescent="0.25">
      <c r="A1845" t="s">
        <v>785</v>
      </c>
      <c r="B1845" t="str">
        <f>VLOOKUP(A1845,Tabel1[[PrøveID]:[Longitude]],3,FALSE)</f>
        <v>Miljøstyrelsen</v>
      </c>
      <c r="C1845" s="83" t="str">
        <f>VLOOKUP(A1845,Tabel1[[PrøveID]:[Longitude]],2,FALSE)</f>
        <v>19-05-2022</v>
      </c>
      <c r="D1845">
        <f>VLOOKUP(A1845,Tabel1[[PrøveID]:[Longitude]],5,FALSE)</f>
        <v>54.762340000000002</v>
      </c>
      <c r="E1845">
        <f>VLOOKUP(A1845,Tabel1[[PrøveID]:[Longitude]],6,FALSE)</f>
        <v>11.902517100000001</v>
      </c>
      <c r="F1845" t="str">
        <f>VLOOKUP(A1845,Tabel1[[PrøveID]:[Longitude]],4,FALSE)</f>
        <v>Storstrøms golfklub</v>
      </c>
      <c r="G1845" s="24" t="str">
        <f>VLOOKUP(H1845,Datasæt_Analysesystemer!$D$3:$E$68,2,FALSE)</f>
        <v>Perca fluviatilis</v>
      </c>
      <c r="H1845" t="s">
        <v>804</v>
      </c>
      <c r="I1845" t="str">
        <f>VLOOKUP(H1845,Datasæt_Analysesystemer!$D$2:$F$68,3,FALSE)</f>
        <v>Almindelig</v>
      </c>
      <c r="J1845" t="s">
        <v>738</v>
      </c>
      <c r="K1845" t="s">
        <v>747</v>
      </c>
      <c r="L1845" t="s">
        <v>768</v>
      </c>
      <c r="M1845" t="str">
        <f t="shared" si="28"/>
        <v>Absent</v>
      </c>
    </row>
    <row r="1846" spans="1:13" x14ac:dyDescent="0.25">
      <c r="A1846" t="s">
        <v>785</v>
      </c>
      <c r="B1846" t="str">
        <f>VLOOKUP(A1846,Tabel1[[PrøveID]:[Longitude]],3,FALSE)</f>
        <v>Miljøstyrelsen</v>
      </c>
      <c r="C1846" s="83" t="str">
        <f>VLOOKUP(A1846,Tabel1[[PrøveID]:[Longitude]],2,FALSE)</f>
        <v>19-05-2022</v>
      </c>
      <c r="D1846">
        <f>VLOOKUP(A1846,Tabel1[[PrøveID]:[Longitude]],5,FALSE)</f>
        <v>54.762340000000002</v>
      </c>
      <c r="E1846">
        <f>VLOOKUP(A1846,Tabel1[[PrøveID]:[Longitude]],6,FALSE)</f>
        <v>11.902517100000001</v>
      </c>
      <c r="F1846" t="str">
        <f>VLOOKUP(A1846,Tabel1[[PrøveID]:[Longitude]],4,FALSE)</f>
        <v>Storstrøms golfklub</v>
      </c>
      <c r="G1846" s="24" t="str">
        <f>VLOOKUP(H1846,Datasæt_Analysesystemer!$D$3:$E$68,2,FALSE)</f>
        <v>Rutilus rutilus</v>
      </c>
      <c r="H1846" t="s">
        <v>805</v>
      </c>
      <c r="I1846" t="str">
        <f>VLOOKUP(H1846,Datasæt_Analysesystemer!$D$2:$F$68,3,FALSE)</f>
        <v>Almindelig</v>
      </c>
      <c r="J1846" t="s">
        <v>738</v>
      </c>
      <c r="K1846" t="s">
        <v>747</v>
      </c>
      <c r="L1846" t="s">
        <v>768</v>
      </c>
      <c r="M1846" t="str">
        <f t="shared" si="28"/>
        <v>Absent</v>
      </c>
    </row>
    <row r="1847" spans="1:13" x14ac:dyDescent="0.25">
      <c r="A1847" t="s">
        <v>785</v>
      </c>
      <c r="B1847" t="str">
        <f>VLOOKUP(A1847,Tabel1[[PrøveID]:[Longitude]],3,FALSE)</f>
        <v>Miljøstyrelsen</v>
      </c>
      <c r="C1847" s="83" t="str">
        <f>VLOOKUP(A1847,Tabel1[[PrøveID]:[Longitude]],2,FALSE)</f>
        <v>19-05-2022</v>
      </c>
      <c r="D1847">
        <f>VLOOKUP(A1847,Tabel1[[PrøveID]:[Longitude]],5,FALSE)</f>
        <v>54.762340000000002</v>
      </c>
      <c r="E1847">
        <f>VLOOKUP(A1847,Tabel1[[PrøveID]:[Longitude]],6,FALSE)</f>
        <v>11.902517100000001</v>
      </c>
      <c r="F1847" t="str">
        <f>VLOOKUP(A1847,Tabel1[[PrøveID]:[Longitude]],4,FALSE)</f>
        <v>Storstrøms golfklub</v>
      </c>
      <c r="G1847" s="24" t="str">
        <f>VLOOKUP(H1847,Datasæt_Analysesystemer!$D$3:$E$68,2,FALSE)</f>
        <v>Rutilus rutilus</v>
      </c>
      <c r="H1847" t="s">
        <v>805</v>
      </c>
      <c r="I1847" t="str">
        <f>VLOOKUP(H1847,Datasæt_Analysesystemer!$D$2:$F$68,3,FALSE)</f>
        <v>Almindelig</v>
      </c>
      <c r="J1847" t="s">
        <v>738</v>
      </c>
      <c r="K1847" t="s">
        <v>747</v>
      </c>
      <c r="L1847" t="s">
        <v>768</v>
      </c>
      <c r="M1847" t="str">
        <f t="shared" si="28"/>
        <v>Absent</v>
      </c>
    </row>
    <row r="1848" spans="1:13" x14ac:dyDescent="0.25">
      <c r="A1848" t="s">
        <v>785</v>
      </c>
      <c r="B1848" t="str">
        <f>VLOOKUP(A1848,Tabel1[[PrøveID]:[Longitude]],3,FALSE)</f>
        <v>Miljøstyrelsen</v>
      </c>
      <c r="C1848" s="83" t="str">
        <f>VLOOKUP(A1848,Tabel1[[PrøveID]:[Longitude]],2,FALSE)</f>
        <v>19-05-2022</v>
      </c>
      <c r="D1848">
        <f>VLOOKUP(A1848,Tabel1[[PrøveID]:[Longitude]],5,FALSE)</f>
        <v>54.762340000000002</v>
      </c>
      <c r="E1848">
        <f>VLOOKUP(A1848,Tabel1[[PrøveID]:[Longitude]],6,FALSE)</f>
        <v>11.902517100000001</v>
      </c>
      <c r="F1848" t="str">
        <f>VLOOKUP(A1848,Tabel1[[PrøveID]:[Longitude]],4,FALSE)</f>
        <v>Storstrøms golfklub</v>
      </c>
      <c r="G1848" s="24" t="str">
        <f>VLOOKUP(H1848,Datasæt_Analysesystemer!$D$3:$E$68,2,FALSE)</f>
        <v>Esox lucius</v>
      </c>
      <c r="H1848" t="s">
        <v>806</v>
      </c>
      <c r="I1848" t="str">
        <f>VLOOKUP(H1848,Datasæt_Analysesystemer!$D$2:$F$68,3,FALSE)</f>
        <v>Almindelig</v>
      </c>
      <c r="J1848" t="s">
        <v>738</v>
      </c>
      <c r="K1848" t="s">
        <v>747</v>
      </c>
      <c r="L1848" t="s">
        <v>768</v>
      </c>
      <c r="M1848" t="str">
        <f t="shared" si="28"/>
        <v>Absent</v>
      </c>
    </row>
    <row r="1849" spans="1:13" x14ac:dyDescent="0.25">
      <c r="A1849" t="s">
        <v>785</v>
      </c>
      <c r="B1849" t="str">
        <f>VLOOKUP(A1849,Tabel1[[PrøveID]:[Longitude]],3,FALSE)</f>
        <v>Miljøstyrelsen</v>
      </c>
      <c r="C1849" s="83" t="str">
        <f>VLOOKUP(A1849,Tabel1[[PrøveID]:[Longitude]],2,FALSE)</f>
        <v>19-05-2022</v>
      </c>
      <c r="D1849">
        <f>VLOOKUP(A1849,Tabel1[[PrøveID]:[Longitude]],5,FALSE)</f>
        <v>54.762340000000002</v>
      </c>
      <c r="E1849">
        <f>VLOOKUP(A1849,Tabel1[[PrøveID]:[Longitude]],6,FALSE)</f>
        <v>11.902517100000001</v>
      </c>
      <c r="F1849" t="str">
        <f>VLOOKUP(A1849,Tabel1[[PrøveID]:[Longitude]],4,FALSE)</f>
        <v>Storstrøms golfklub</v>
      </c>
      <c r="G1849" s="24" t="str">
        <f>VLOOKUP(H1849,Datasæt_Analysesystemer!$D$3:$E$68,2,FALSE)</f>
        <v>Esox lucius</v>
      </c>
      <c r="H1849" t="s">
        <v>806</v>
      </c>
      <c r="I1849" t="str">
        <f>VLOOKUP(H1849,Datasæt_Analysesystemer!$D$2:$F$68,3,FALSE)</f>
        <v>Almindelig</v>
      </c>
      <c r="J1849" t="s">
        <v>738</v>
      </c>
      <c r="K1849" t="s">
        <v>747</v>
      </c>
      <c r="L1849" t="s">
        <v>768</v>
      </c>
      <c r="M1849" t="str">
        <f t="shared" si="28"/>
        <v>Absent</v>
      </c>
    </row>
    <row r="1850" spans="1:13" x14ac:dyDescent="0.25">
      <c r="A1850" t="s">
        <v>785</v>
      </c>
      <c r="B1850" t="str">
        <f>VLOOKUP(A1850,Tabel1[[PrøveID]:[Longitude]],3,FALSE)</f>
        <v>Miljøstyrelsen</v>
      </c>
      <c r="C1850" s="83" t="str">
        <f>VLOOKUP(A1850,Tabel1[[PrøveID]:[Longitude]],2,FALSE)</f>
        <v>19-05-2022</v>
      </c>
      <c r="D1850">
        <f>VLOOKUP(A1850,Tabel1[[PrøveID]:[Longitude]],5,FALSE)</f>
        <v>54.762340000000002</v>
      </c>
      <c r="E1850">
        <f>VLOOKUP(A1850,Tabel1[[PrøveID]:[Longitude]],6,FALSE)</f>
        <v>11.902517100000001</v>
      </c>
      <c r="F1850" t="str">
        <f>VLOOKUP(A1850,Tabel1[[PrøveID]:[Longitude]],4,FALSE)</f>
        <v>Storstrøms golfklub</v>
      </c>
      <c r="G1850" s="24" t="str">
        <f>VLOOKUP(H1850,Datasæt_Analysesystemer!$D$3:$E$68,2,FALSE)</f>
        <v>Cyprinus carpio</v>
      </c>
      <c r="H1850" t="s">
        <v>807</v>
      </c>
      <c r="I1850" t="str">
        <f>VLOOKUP(H1850,Datasæt_Analysesystemer!$D$2:$F$68,3,FALSE)</f>
        <v>Invasiv</v>
      </c>
      <c r="J1850" t="s">
        <v>744</v>
      </c>
      <c r="K1850" t="s">
        <v>802</v>
      </c>
      <c r="L1850" t="s">
        <v>741</v>
      </c>
      <c r="M1850" t="str">
        <f t="shared" si="28"/>
        <v>Present_Ct&lt;41</v>
      </c>
    </row>
    <row r="1851" spans="1:13" x14ac:dyDescent="0.25">
      <c r="A1851" t="s">
        <v>785</v>
      </c>
      <c r="B1851" t="str">
        <f>VLOOKUP(A1851,Tabel1[[PrøveID]:[Longitude]],3,FALSE)</f>
        <v>Miljøstyrelsen</v>
      </c>
      <c r="C1851" s="83" t="str">
        <f>VLOOKUP(A1851,Tabel1[[PrøveID]:[Longitude]],2,FALSE)</f>
        <v>19-05-2022</v>
      </c>
      <c r="D1851">
        <f>VLOOKUP(A1851,Tabel1[[PrøveID]:[Longitude]],5,FALSE)</f>
        <v>54.762340000000002</v>
      </c>
      <c r="E1851">
        <f>VLOOKUP(A1851,Tabel1[[PrøveID]:[Longitude]],6,FALSE)</f>
        <v>11.902517100000001</v>
      </c>
      <c r="F1851" t="str">
        <f>VLOOKUP(A1851,Tabel1[[PrøveID]:[Longitude]],4,FALSE)</f>
        <v>Storstrøms golfklub</v>
      </c>
      <c r="G1851" s="24" t="str">
        <f>VLOOKUP(H1851,Datasæt_Analysesystemer!$D$3:$E$68,2,FALSE)</f>
        <v>Cyprinus carpio</v>
      </c>
      <c r="H1851" t="s">
        <v>807</v>
      </c>
      <c r="I1851" t="str">
        <f>VLOOKUP(H1851,Datasæt_Analysesystemer!$D$2:$F$68,3,FALSE)</f>
        <v>Invasiv</v>
      </c>
      <c r="J1851" t="s">
        <v>744</v>
      </c>
      <c r="K1851" t="s">
        <v>802</v>
      </c>
      <c r="L1851" t="s">
        <v>741</v>
      </c>
      <c r="M1851" t="str">
        <f t="shared" si="28"/>
        <v>Present_Ct&lt;41</v>
      </c>
    </row>
    <row r="1852" spans="1:13" x14ac:dyDescent="0.25">
      <c r="A1852" t="s">
        <v>785</v>
      </c>
      <c r="B1852" t="str">
        <f>VLOOKUP(A1852,Tabel1[[PrøveID]:[Longitude]],3,FALSE)</f>
        <v>Miljøstyrelsen</v>
      </c>
      <c r="C1852" s="83" t="str">
        <f>VLOOKUP(A1852,Tabel1[[PrøveID]:[Longitude]],2,FALSE)</f>
        <v>19-05-2022</v>
      </c>
      <c r="D1852">
        <f>VLOOKUP(A1852,Tabel1[[PrøveID]:[Longitude]],5,FALSE)</f>
        <v>54.762340000000002</v>
      </c>
      <c r="E1852">
        <f>VLOOKUP(A1852,Tabel1[[PrøveID]:[Longitude]],6,FALSE)</f>
        <v>11.902517100000001</v>
      </c>
      <c r="F1852" t="str">
        <f>VLOOKUP(A1852,Tabel1[[PrøveID]:[Longitude]],4,FALSE)</f>
        <v>Storstrøms golfklub</v>
      </c>
      <c r="G1852" s="24" t="str">
        <f>VLOOKUP(H1852,Datasæt_Analysesystemer!$D$3:$E$68,2,FALSE)</f>
        <v>Carassius auratus</v>
      </c>
      <c r="H1852" t="s">
        <v>1086</v>
      </c>
      <c r="I1852" t="str">
        <f>VLOOKUP(H1852,Datasæt_Analysesystemer!$D$2:$F$68,3,FALSE)</f>
        <v>Invasiv</v>
      </c>
      <c r="J1852" t="s">
        <v>744</v>
      </c>
      <c r="K1852" t="s">
        <v>747</v>
      </c>
      <c r="L1852" t="s">
        <v>768</v>
      </c>
      <c r="M1852" t="str">
        <f t="shared" si="28"/>
        <v>Absent</v>
      </c>
    </row>
    <row r="1853" spans="1:13" x14ac:dyDescent="0.25">
      <c r="A1853" t="s">
        <v>785</v>
      </c>
      <c r="B1853" t="str">
        <f>VLOOKUP(A1853,Tabel1[[PrøveID]:[Longitude]],3,FALSE)</f>
        <v>Miljøstyrelsen</v>
      </c>
      <c r="C1853" s="83" t="str">
        <f>VLOOKUP(A1853,Tabel1[[PrøveID]:[Longitude]],2,FALSE)</f>
        <v>19-05-2022</v>
      </c>
      <c r="D1853">
        <f>VLOOKUP(A1853,Tabel1[[PrøveID]:[Longitude]],5,FALSE)</f>
        <v>54.762340000000002</v>
      </c>
      <c r="E1853">
        <f>VLOOKUP(A1853,Tabel1[[PrøveID]:[Longitude]],6,FALSE)</f>
        <v>11.902517100000001</v>
      </c>
      <c r="F1853" t="str">
        <f>VLOOKUP(A1853,Tabel1[[PrøveID]:[Longitude]],4,FALSE)</f>
        <v>Storstrøms golfklub</v>
      </c>
      <c r="G1853" s="24" t="str">
        <f>VLOOKUP(H1853,Datasæt_Analysesystemer!$D$3:$E$68,2,FALSE)</f>
        <v>Carassius auratus</v>
      </c>
      <c r="H1853" t="s">
        <v>1086</v>
      </c>
      <c r="I1853" t="str">
        <f>VLOOKUP(H1853,Datasæt_Analysesystemer!$D$2:$F$68,3,FALSE)</f>
        <v>Invasiv</v>
      </c>
      <c r="J1853" t="s">
        <v>744</v>
      </c>
      <c r="K1853" t="s">
        <v>747</v>
      </c>
      <c r="L1853" t="s">
        <v>768</v>
      </c>
      <c r="M1853" t="str">
        <f t="shared" si="28"/>
        <v>Absent</v>
      </c>
    </row>
    <row r="1854" spans="1:13" x14ac:dyDescent="0.25">
      <c r="A1854" t="s">
        <v>785</v>
      </c>
      <c r="B1854" t="str">
        <f>VLOOKUP(A1854,Tabel1[[PrøveID]:[Longitude]],3,FALSE)</f>
        <v>Miljøstyrelsen</v>
      </c>
      <c r="C1854" s="83" t="str">
        <f>VLOOKUP(A1854,Tabel1[[PrøveID]:[Longitude]],2,FALSE)</f>
        <v>19-05-2022</v>
      </c>
      <c r="D1854">
        <f>VLOOKUP(A1854,Tabel1[[PrøveID]:[Longitude]],5,FALSE)</f>
        <v>54.762340000000002</v>
      </c>
      <c r="E1854">
        <f>VLOOKUP(A1854,Tabel1[[PrøveID]:[Longitude]],6,FALSE)</f>
        <v>11.902517100000001</v>
      </c>
      <c r="F1854" t="str">
        <f>VLOOKUP(A1854,Tabel1[[PrøveID]:[Longitude]],4,FALSE)</f>
        <v>Storstrøms golfklub</v>
      </c>
      <c r="G1854" s="24" t="str">
        <f>VLOOKUP(H1854,Datasæt_Analysesystemer!$D$3:$E$68,2,FALSE)</f>
        <v>Anguilla anguilla</v>
      </c>
      <c r="H1854" t="s">
        <v>1005</v>
      </c>
      <c r="I1854" t="str">
        <f>VLOOKUP(H1854,Datasæt_Analysesystemer!$D$2:$F$68,3,FALSE)</f>
        <v>Almindelig</v>
      </c>
      <c r="J1854" t="s">
        <v>738</v>
      </c>
      <c r="K1854" t="s">
        <v>747</v>
      </c>
      <c r="L1854" t="s">
        <v>768</v>
      </c>
      <c r="M1854" t="str">
        <f t="shared" si="28"/>
        <v>Absent</v>
      </c>
    </row>
    <row r="1855" spans="1:13" x14ac:dyDescent="0.25">
      <c r="A1855" t="s">
        <v>785</v>
      </c>
      <c r="B1855" t="str">
        <f>VLOOKUP(A1855,Tabel1[[PrøveID]:[Longitude]],3,FALSE)</f>
        <v>Miljøstyrelsen</v>
      </c>
      <c r="C1855" s="83" t="str">
        <f>VLOOKUP(A1855,Tabel1[[PrøveID]:[Longitude]],2,FALSE)</f>
        <v>19-05-2022</v>
      </c>
      <c r="D1855">
        <f>VLOOKUP(A1855,Tabel1[[PrøveID]:[Longitude]],5,FALSE)</f>
        <v>54.762340000000002</v>
      </c>
      <c r="E1855">
        <f>VLOOKUP(A1855,Tabel1[[PrøveID]:[Longitude]],6,FALSE)</f>
        <v>11.902517100000001</v>
      </c>
      <c r="F1855" t="str">
        <f>VLOOKUP(A1855,Tabel1[[PrøveID]:[Longitude]],4,FALSE)</f>
        <v>Storstrøms golfklub</v>
      </c>
      <c r="G1855" s="24" t="str">
        <f>VLOOKUP(H1855,Datasæt_Analysesystemer!$D$3:$E$68,2,FALSE)</f>
        <v>Anguilla anguilla</v>
      </c>
      <c r="H1855" t="s">
        <v>1005</v>
      </c>
      <c r="I1855" t="str">
        <f>VLOOKUP(H1855,Datasæt_Analysesystemer!$D$2:$F$68,3,FALSE)</f>
        <v>Almindelig</v>
      </c>
      <c r="J1855" t="s">
        <v>738</v>
      </c>
      <c r="K1855" t="s">
        <v>747</v>
      </c>
      <c r="L1855" t="s">
        <v>768</v>
      </c>
      <c r="M1855" t="str">
        <f t="shared" si="28"/>
        <v>Absent</v>
      </c>
    </row>
    <row r="1856" spans="1:13" x14ac:dyDescent="0.25">
      <c r="A1856" t="s">
        <v>785</v>
      </c>
      <c r="B1856" t="str">
        <f>VLOOKUP(A1856,Tabel1[[PrøveID]:[Longitude]],3,FALSE)</f>
        <v>Miljøstyrelsen</v>
      </c>
      <c r="C1856" s="83" t="str">
        <f>VLOOKUP(A1856,Tabel1[[PrøveID]:[Longitude]],2,FALSE)</f>
        <v>19-05-2022</v>
      </c>
      <c r="D1856">
        <f>VLOOKUP(A1856,Tabel1[[PrøveID]:[Longitude]],5,FALSE)</f>
        <v>54.762340000000002</v>
      </c>
      <c r="E1856">
        <f>VLOOKUP(A1856,Tabel1[[PrøveID]:[Longitude]],6,FALSE)</f>
        <v>11.902517100000001</v>
      </c>
      <c r="F1856" t="str">
        <f>VLOOKUP(A1856,Tabel1[[PrøveID]:[Longitude]],4,FALSE)</f>
        <v>Storstrøms golfklub</v>
      </c>
      <c r="G1856" s="24" t="str">
        <f>VLOOKUP(H1856,Datasæt_Analysesystemer!$D$3:$E$68,2,FALSE)</f>
        <v>Astacus astacus</v>
      </c>
      <c r="H1856" t="s">
        <v>810</v>
      </c>
      <c r="I1856" t="str">
        <f>VLOOKUP(H1856,Datasæt_Analysesystemer!$D$2:$F$68,3,FALSE)</f>
        <v>Almindelig</v>
      </c>
      <c r="J1856" t="s">
        <v>738</v>
      </c>
      <c r="K1856" t="s">
        <v>747</v>
      </c>
      <c r="L1856" t="s">
        <v>768</v>
      </c>
      <c r="M1856" t="str">
        <f t="shared" si="28"/>
        <v>Absent</v>
      </c>
    </row>
    <row r="1857" spans="1:13" x14ac:dyDescent="0.25">
      <c r="A1857" t="s">
        <v>785</v>
      </c>
      <c r="B1857" t="str">
        <f>VLOOKUP(A1857,Tabel1[[PrøveID]:[Longitude]],3,FALSE)</f>
        <v>Miljøstyrelsen</v>
      </c>
      <c r="C1857" s="83" t="str">
        <f>VLOOKUP(A1857,Tabel1[[PrøveID]:[Longitude]],2,FALSE)</f>
        <v>19-05-2022</v>
      </c>
      <c r="D1857">
        <f>VLOOKUP(A1857,Tabel1[[PrøveID]:[Longitude]],5,FALSE)</f>
        <v>54.762340000000002</v>
      </c>
      <c r="E1857">
        <f>VLOOKUP(A1857,Tabel1[[PrøveID]:[Longitude]],6,FALSE)</f>
        <v>11.902517100000001</v>
      </c>
      <c r="F1857" t="str">
        <f>VLOOKUP(A1857,Tabel1[[PrøveID]:[Longitude]],4,FALSE)</f>
        <v>Storstrøms golfklub</v>
      </c>
      <c r="G1857" s="24" t="str">
        <f>VLOOKUP(H1857,Datasæt_Analysesystemer!$D$3:$E$68,2,FALSE)</f>
        <v>Astacus astacus</v>
      </c>
      <c r="H1857" t="s">
        <v>810</v>
      </c>
      <c r="I1857" t="str">
        <f>VLOOKUP(H1857,Datasæt_Analysesystemer!$D$2:$F$68,3,FALSE)</f>
        <v>Almindelig</v>
      </c>
      <c r="J1857" t="s">
        <v>744</v>
      </c>
      <c r="K1857" t="s">
        <v>747</v>
      </c>
      <c r="L1857" t="s">
        <v>768</v>
      </c>
      <c r="M1857" t="str">
        <f t="shared" si="28"/>
        <v>Absent</v>
      </c>
    </row>
    <row r="1858" spans="1:13" x14ac:dyDescent="0.25">
      <c r="A1858" t="s">
        <v>785</v>
      </c>
      <c r="B1858" t="str">
        <f>VLOOKUP(A1858,Tabel1[[PrøveID]:[Longitude]],3,FALSE)</f>
        <v>Miljøstyrelsen</v>
      </c>
      <c r="C1858" s="83" t="str">
        <f>VLOOKUP(A1858,Tabel1[[PrøveID]:[Longitude]],2,FALSE)</f>
        <v>19-05-2022</v>
      </c>
      <c r="D1858">
        <f>VLOOKUP(A1858,Tabel1[[PrøveID]:[Longitude]],5,FALSE)</f>
        <v>54.762340000000002</v>
      </c>
      <c r="E1858">
        <f>VLOOKUP(A1858,Tabel1[[PrøveID]:[Longitude]],6,FALSE)</f>
        <v>11.902517100000001</v>
      </c>
      <c r="F1858" t="str">
        <f>VLOOKUP(A1858,Tabel1[[PrøveID]:[Longitude]],4,FALSE)</f>
        <v>Storstrøms golfklub</v>
      </c>
      <c r="G1858" s="24" t="str">
        <f>VLOOKUP(H1858,Datasæt_Analysesystemer!$D$3:$E$68,2,FALSE)</f>
        <v>Pacifastacus leniusculus</v>
      </c>
      <c r="H1858" t="s">
        <v>811</v>
      </c>
      <c r="I1858" t="str">
        <f>VLOOKUP(H1858,Datasæt_Analysesystemer!$D$2:$F$68,3,FALSE)</f>
        <v>Invasiv</v>
      </c>
      <c r="J1858" t="s">
        <v>744</v>
      </c>
      <c r="K1858" t="s">
        <v>747</v>
      </c>
      <c r="L1858" t="s">
        <v>768</v>
      </c>
      <c r="M1858" t="str">
        <f t="shared" ref="M1858:M1921" si="29">IF(K1858="Present",K1858&amp;"_"&amp;L1858,K1858)</f>
        <v>Absent</v>
      </c>
    </row>
    <row r="1859" spans="1:13" x14ac:dyDescent="0.25">
      <c r="A1859" t="s">
        <v>785</v>
      </c>
      <c r="B1859" t="str">
        <f>VLOOKUP(A1859,Tabel1[[PrøveID]:[Longitude]],3,FALSE)</f>
        <v>Miljøstyrelsen</v>
      </c>
      <c r="C1859" s="83" t="str">
        <f>VLOOKUP(A1859,Tabel1[[PrøveID]:[Longitude]],2,FALSE)</f>
        <v>19-05-2022</v>
      </c>
      <c r="D1859">
        <f>VLOOKUP(A1859,Tabel1[[PrøveID]:[Longitude]],5,FALSE)</f>
        <v>54.762340000000002</v>
      </c>
      <c r="E1859">
        <f>VLOOKUP(A1859,Tabel1[[PrøveID]:[Longitude]],6,FALSE)</f>
        <v>11.902517100000001</v>
      </c>
      <c r="F1859" t="str">
        <f>VLOOKUP(A1859,Tabel1[[PrøveID]:[Longitude]],4,FALSE)</f>
        <v>Storstrøms golfklub</v>
      </c>
      <c r="G1859" s="24" t="str">
        <f>VLOOKUP(H1859,Datasæt_Analysesystemer!$D$3:$E$68,2,FALSE)</f>
        <v>Pacifastacus leniusculus</v>
      </c>
      <c r="H1859" t="s">
        <v>811</v>
      </c>
      <c r="I1859" t="str">
        <f>VLOOKUP(H1859,Datasæt_Analysesystemer!$D$2:$F$68,3,FALSE)</f>
        <v>Invasiv</v>
      </c>
      <c r="J1859" t="s">
        <v>738</v>
      </c>
      <c r="K1859" t="s">
        <v>747</v>
      </c>
      <c r="L1859" t="s">
        <v>768</v>
      </c>
      <c r="M1859" t="str">
        <f t="shared" si="29"/>
        <v>Absent</v>
      </c>
    </row>
    <row r="1860" spans="1:13" x14ac:dyDescent="0.25">
      <c r="A1860" t="s">
        <v>785</v>
      </c>
      <c r="B1860" t="str">
        <f>VLOOKUP(A1860,Tabel1[[PrøveID]:[Longitude]],3,FALSE)</f>
        <v>Miljøstyrelsen</v>
      </c>
      <c r="C1860" s="83" t="str">
        <f>VLOOKUP(A1860,Tabel1[[PrøveID]:[Longitude]],2,FALSE)</f>
        <v>19-05-2022</v>
      </c>
      <c r="D1860">
        <f>VLOOKUP(A1860,Tabel1[[PrøveID]:[Longitude]],5,FALSE)</f>
        <v>54.762340000000002</v>
      </c>
      <c r="E1860">
        <f>VLOOKUP(A1860,Tabel1[[PrøveID]:[Longitude]],6,FALSE)</f>
        <v>11.902517100000001</v>
      </c>
      <c r="F1860" t="str">
        <f>VLOOKUP(A1860,Tabel1[[PrøveID]:[Longitude]],4,FALSE)</f>
        <v>Storstrøms golfklub</v>
      </c>
      <c r="G1860" s="24" t="str">
        <f>VLOOKUP(H1860,Datasæt_Analysesystemer!$D$3:$E$68,2,FALSE)</f>
        <v>Astacus leptodactylus</v>
      </c>
      <c r="H1860" t="s">
        <v>1012</v>
      </c>
      <c r="I1860" t="str">
        <f>VLOOKUP(H1860,Datasæt_Analysesystemer!$D$2:$F$68,3,FALSE)</f>
        <v>Invasiv</v>
      </c>
      <c r="J1860" t="s">
        <v>738</v>
      </c>
      <c r="K1860" t="s">
        <v>747</v>
      </c>
      <c r="L1860" t="s">
        <v>768</v>
      </c>
      <c r="M1860" t="str">
        <f t="shared" si="29"/>
        <v>Absent</v>
      </c>
    </row>
    <row r="1861" spans="1:13" x14ac:dyDescent="0.25">
      <c r="A1861" t="s">
        <v>785</v>
      </c>
      <c r="B1861" t="str">
        <f>VLOOKUP(A1861,Tabel1[[PrøveID]:[Longitude]],3,FALSE)</f>
        <v>Miljøstyrelsen</v>
      </c>
      <c r="C1861" s="83" t="str">
        <f>VLOOKUP(A1861,Tabel1[[PrøveID]:[Longitude]],2,FALSE)</f>
        <v>19-05-2022</v>
      </c>
      <c r="D1861">
        <f>VLOOKUP(A1861,Tabel1[[PrøveID]:[Longitude]],5,FALSE)</f>
        <v>54.762340000000002</v>
      </c>
      <c r="E1861">
        <f>VLOOKUP(A1861,Tabel1[[PrøveID]:[Longitude]],6,FALSE)</f>
        <v>11.902517100000001</v>
      </c>
      <c r="F1861" t="str">
        <f>VLOOKUP(A1861,Tabel1[[PrøveID]:[Longitude]],4,FALSE)</f>
        <v>Storstrøms golfklub</v>
      </c>
      <c r="G1861" s="24" t="str">
        <f>VLOOKUP(H1861,Datasæt_Analysesystemer!$D$3:$E$68,2,FALSE)</f>
        <v>Astacus leptodactylus</v>
      </c>
      <c r="H1861" t="s">
        <v>1012</v>
      </c>
      <c r="I1861" t="str">
        <f>VLOOKUP(H1861,Datasæt_Analysesystemer!$D$2:$F$68,3,FALSE)</f>
        <v>Invasiv</v>
      </c>
      <c r="J1861" t="s">
        <v>738</v>
      </c>
      <c r="K1861" t="s">
        <v>747</v>
      </c>
      <c r="L1861" t="s">
        <v>768</v>
      </c>
      <c r="M1861" t="str">
        <f t="shared" si="29"/>
        <v>Absent</v>
      </c>
    </row>
    <row r="1862" spans="1:13" x14ac:dyDescent="0.25">
      <c r="A1862" t="s">
        <v>785</v>
      </c>
      <c r="B1862" t="str">
        <f>VLOOKUP(A1862,Tabel1[[PrøveID]:[Longitude]],3,FALSE)</f>
        <v>Miljøstyrelsen</v>
      </c>
      <c r="C1862" s="83" t="str">
        <f>VLOOKUP(A1862,Tabel1[[PrøveID]:[Longitude]],2,FALSE)</f>
        <v>19-05-2022</v>
      </c>
      <c r="D1862">
        <f>VLOOKUP(A1862,Tabel1[[PrøveID]:[Longitude]],5,FALSE)</f>
        <v>54.762340000000002</v>
      </c>
      <c r="E1862">
        <f>VLOOKUP(A1862,Tabel1[[PrøveID]:[Longitude]],6,FALSE)</f>
        <v>11.902517100000001</v>
      </c>
      <c r="F1862" t="str">
        <f>VLOOKUP(A1862,Tabel1[[PrøveID]:[Longitude]],4,FALSE)</f>
        <v>Storstrøms golfklub</v>
      </c>
      <c r="G1862" s="24" t="str">
        <f>VLOOKUP(H1862,Datasæt_Analysesystemer!$D$3:$E$68,2,FALSE)</f>
        <v>Eriocheir sinensis</v>
      </c>
      <c r="H1862" t="s">
        <v>1031</v>
      </c>
      <c r="I1862" t="str">
        <f>VLOOKUP(H1862,Datasæt_Analysesystemer!$D$2:$F$68,3,FALSE)</f>
        <v>Invasiv</v>
      </c>
      <c r="J1862" t="s">
        <v>744</v>
      </c>
      <c r="K1862" t="s">
        <v>747</v>
      </c>
      <c r="L1862" t="s">
        <v>768</v>
      </c>
      <c r="M1862" t="str">
        <f t="shared" si="29"/>
        <v>Absent</v>
      </c>
    </row>
    <row r="1863" spans="1:13" x14ac:dyDescent="0.25">
      <c r="A1863" t="s">
        <v>785</v>
      </c>
      <c r="B1863" t="str">
        <f>VLOOKUP(A1863,Tabel1[[PrøveID]:[Longitude]],3,FALSE)</f>
        <v>Miljøstyrelsen</v>
      </c>
      <c r="C1863" s="83" t="str">
        <f>VLOOKUP(A1863,Tabel1[[PrøveID]:[Longitude]],2,FALSE)</f>
        <v>19-05-2022</v>
      </c>
      <c r="D1863">
        <f>VLOOKUP(A1863,Tabel1[[PrøveID]:[Longitude]],5,FALSE)</f>
        <v>54.762340000000002</v>
      </c>
      <c r="E1863">
        <f>VLOOKUP(A1863,Tabel1[[PrøveID]:[Longitude]],6,FALSE)</f>
        <v>11.902517100000001</v>
      </c>
      <c r="F1863" t="str">
        <f>VLOOKUP(A1863,Tabel1[[PrøveID]:[Longitude]],4,FALSE)</f>
        <v>Storstrøms golfklub</v>
      </c>
      <c r="G1863" s="24" t="str">
        <f>VLOOKUP(H1863,Datasæt_Analysesystemer!$D$3:$E$68,2,FALSE)</f>
        <v>Eriocheir sinensis</v>
      </c>
      <c r="H1863" t="s">
        <v>1031</v>
      </c>
      <c r="I1863" t="str">
        <f>VLOOKUP(H1863,Datasæt_Analysesystemer!$D$2:$F$68,3,FALSE)</f>
        <v>Invasiv</v>
      </c>
      <c r="J1863" t="s">
        <v>744</v>
      </c>
      <c r="K1863" t="s">
        <v>747</v>
      </c>
      <c r="L1863" t="s">
        <v>768</v>
      </c>
      <c r="M1863" t="str">
        <f t="shared" si="29"/>
        <v>Absent</v>
      </c>
    </row>
    <row r="1864" spans="1:13" x14ac:dyDescent="0.25">
      <c r="A1864" t="s">
        <v>785</v>
      </c>
      <c r="B1864" t="str">
        <f>VLOOKUP(A1864,Tabel1[[PrøveID]:[Longitude]],3,FALSE)</f>
        <v>Miljøstyrelsen</v>
      </c>
      <c r="C1864" s="83" t="str">
        <f>VLOOKUP(A1864,Tabel1[[PrøveID]:[Longitude]],2,FALSE)</f>
        <v>19-05-2022</v>
      </c>
      <c r="D1864">
        <f>VLOOKUP(A1864,Tabel1[[PrøveID]:[Longitude]],5,FALSE)</f>
        <v>54.762340000000002</v>
      </c>
      <c r="E1864">
        <f>VLOOKUP(A1864,Tabel1[[PrøveID]:[Longitude]],6,FALSE)</f>
        <v>11.902517100000001</v>
      </c>
      <c r="F1864" t="str">
        <f>VLOOKUP(A1864,Tabel1[[PrøveID]:[Longitude]],4,FALSE)</f>
        <v>Storstrøms golfklub</v>
      </c>
      <c r="G1864" s="24" t="str">
        <f>VLOOKUP(H1864,Datasæt_Analysesystemer!$D$3:$E$68,2,FALSE)</f>
        <v>Dytiscus latissimus</v>
      </c>
      <c r="H1864" t="s">
        <v>1264</v>
      </c>
      <c r="I1864" t="str">
        <f>VLOOKUP(H1864,Datasæt_Analysesystemer!$D$2:$F$68,3,FALSE)</f>
        <v>Sjælden</v>
      </c>
      <c r="J1864" t="s">
        <v>744</v>
      </c>
      <c r="K1864" t="s">
        <v>747</v>
      </c>
      <c r="L1864" t="s">
        <v>768</v>
      </c>
      <c r="M1864" t="str">
        <f t="shared" si="29"/>
        <v>Absent</v>
      </c>
    </row>
    <row r="1865" spans="1:13" x14ac:dyDescent="0.25">
      <c r="A1865" t="s">
        <v>785</v>
      </c>
      <c r="B1865" t="str">
        <f>VLOOKUP(A1865,Tabel1[[PrøveID]:[Longitude]],3,FALSE)</f>
        <v>Miljøstyrelsen</v>
      </c>
      <c r="C1865" s="83" t="str">
        <f>VLOOKUP(A1865,Tabel1[[PrøveID]:[Longitude]],2,FALSE)</f>
        <v>19-05-2022</v>
      </c>
      <c r="D1865">
        <f>VLOOKUP(A1865,Tabel1[[PrøveID]:[Longitude]],5,FALSE)</f>
        <v>54.762340000000002</v>
      </c>
      <c r="E1865">
        <f>VLOOKUP(A1865,Tabel1[[PrøveID]:[Longitude]],6,FALSE)</f>
        <v>11.902517100000001</v>
      </c>
      <c r="F1865" t="str">
        <f>VLOOKUP(A1865,Tabel1[[PrøveID]:[Longitude]],4,FALSE)</f>
        <v>Storstrøms golfklub</v>
      </c>
      <c r="G1865" s="24" t="str">
        <f>VLOOKUP(H1865,Datasæt_Analysesystemer!$D$3:$E$68,2,FALSE)</f>
        <v>Dytiscus latissimus</v>
      </c>
      <c r="H1865" t="s">
        <v>1264</v>
      </c>
      <c r="I1865" t="str">
        <f>VLOOKUP(H1865,Datasæt_Analysesystemer!$D$2:$F$68,3,FALSE)</f>
        <v>Sjælden</v>
      </c>
      <c r="J1865" t="s">
        <v>738</v>
      </c>
      <c r="K1865" t="s">
        <v>747</v>
      </c>
      <c r="L1865" t="s">
        <v>768</v>
      </c>
      <c r="M1865" t="str">
        <f t="shared" si="29"/>
        <v>Absent</v>
      </c>
    </row>
    <row r="1866" spans="1:13" x14ac:dyDescent="0.25">
      <c r="A1866" t="s">
        <v>785</v>
      </c>
      <c r="B1866" t="str">
        <f>VLOOKUP(A1866,Tabel1[[PrøveID]:[Longitude]],3,FALSE)</f>
        <v>Miljøstyrelsen</v>
      </c>
      <c r="C1866" s="83" t="str">
        <f>VLOOKUP(A1866,Tabel1[[PrøveID]:[Longitude]],2,FALSE)</f>
        <v>19-05-2022</v>
      </c>
      <c r="D1866">
        <f>VLOOKUP(A1866,Tabel1[[PrøveID]:[Longitude]],5,FALSE)</f>
        <v>54.762340000000002</v>
      </c>
      <c r="E1866">
        <f>VLOOKUP(A1866,Tabel1[[PrøveID]:[Longitude]],6,FALSE)</f>
        <v>11.902517100000001</v>
      </c>
      <c r="F1866" t="str">
        <f>VLOOKUP(A1866,Tabel1[[PrøveID]:[Longitude]],4,FALSE)</f>
        <v>Storstrøms golfklub</v>
      </c>
      <c r="G1866" s="24" t="str">
        <f>VLOOKUP(H1866,Datasæt_Analysesystemer!$D$3:$E$68,2,FALSE)</f>
        <v>Lutra lutra</v>
      </c>
      <c r="H1866" t="s">
        <v>818</v>
      </c>
      <c r="I1866" t="str">
        <f>VLOOKUP(H1866,Datasæt_Analysesystemer!$D$2:$F$68,3,FALSE)</f>
        <v>Almindelig</v>
      </c>
      <c r="J1866" t="s">
        <v>738</v>
      </c>
      <c r="K1866" t="s">
        <v>747</v>
      </c>
      <c r="L1866" t="s">
        <v>768</v>
      </c>
      <c r="M1866" t="str">
        <f t="shared" si="29"/>
        <v>Absent</v>
      </c>
    </row>
    <row r="1867" spans="1:13" x14ac:dyDescent="0.25">
      <c r="A1867" t="s">
        <v>785</v>
      </c>
      <c r="B1867" t="str">
        <f>VLOOKUP(A1867,Tabel1[[PrøveID]:[Longitude]],3,FALSE)</f>
        <v>Miljøstyrelsen</v>
      </c>
      <c r="C1867" s="83" t="str">
        <f>VLOOKUP(A1867,Tabel1[[PrøveID]:[Longitude]],2,FALSE)</f>
        <v>19-05-2022</v>
      </c>
      <c r="D1867">
        <f>VLOOKUP(A1867,Tabel1[[PrøveID]:[Longitude]],5,FALSE)</f>
        <v>54.762340000000002</v>
      </c>
      <c r="E1867">
        <f>VLOOKUP(A1867,Tabel1[[PrøveID]:[Longitude]],6,FALSE)</f>
        <v>11.902517100000001</v>
      </c>
      <c r="F1867" t="str">
        <f>VLOOKUP(A1867,Tabel1[[PrøveID]:[Longitude]],4,FALSE)</f>
        <v>Storstrøms golfklub</v>
      </c>
      <c r="G1867" s="24" t="str">
        <f>VLOOKUP(H1867,Datasæt_Analysesystemer!$D$3:$E$68,2,FALSE)</f>
        <v>Lutra lutra</v>
      </c>
      <c r="H1867" t="s">
        <v>818</v>
      </c>
      <c r="I1867" t="str">
        <f>VLOOKUP(H1867,Datasæt_Analysesystemer!$D$2:$F$68,3,FALSE)</f>
        <v>Almindelig</v>
      </c>
      <c r="J1867" t="s">
        <v>738</v>
      </c>
      <c r="K1867" t="s">
        <v>747</v>
      </c>
      <c r="L1867" t="s">
        <v>768</v>
      </c>
      <c r="M1867" t="str">
        <f t="shared" si="29"/>
        <v>Absent</v>
      </c>
    </row>
    <row r="1868" spans="1:13" x14ac:dyDescent="0.25">
      <c r="A1868" t="s">
        <v>787</v>
      </c>
      <c r="B1868" t="str">
        <f>VLOOKUP(A1868,Tabel1[[PrøveID]:[Longitude]],3,FALSE)</f>
        <v>Miljøstyrelsen</v>
      </c>
      <c r="C1868" s="83" t="str">
        <f>VLOOKUP(A1868,Tabel1[[PrøveID]:[Longitude]],2,FALSE)</f>
        <v>03-05-2022</v>
      </c>
      <c r="D1868">
        <f>VLOOKUP(A1868,Tabel1[[PrøveID]:[Longitude]],5,FALSE)</f>
        <v>56.802358464116409</v>
      </c>
      <c r="E1868">
        <f>VLOOKUP(A1868,Tabel1[[PrøveID]:[Longitude]],6,FALSE)</f>
        <v>9.9355194766480821</v>
      </c>
      <c r="F1868" t="str">
        <f>VLOOKUP(A1868,Tabel1[[PrøveID]:[Longitude]],4,FALSE)</f>
        <v>Madum Sø (Sø i Skørping)</v>
      </c>
      <c r="G1868" s="24" t="str">
        <f>VLOOKUP(H1868,Datasæt_Analysesystemer!$D$3:$E$68,2,FALSE)</f>
        <v>Perca fluviatilis</v>
      </c>
      <c r="H1868" t="s">
        <v>804</v>
      </c>
      <c r="I1868" t="str">
        <f>VLOOKUP(H1868,Datasæt_Analysesystemer!$D$2:$F$68,3,FALSE)</f>
        <v>Almindelig</v>
      </c>
      <c r="J1868" t="s">
        <v>738</v>
      </c>
      <c r="K1868" t="s">
        <v>802</v>
      </c>
      <c r="L1868" t="s">
        <v>741</v>
      </c>
      <c r="M1868" t="str">
        <f t="shared" si="29"/>
        <v>Present_Ct&lt;41</v>
      </c>
    </row>
    <row r="1869" spans="1:13" x14ac:dyDescent="0.25">
      <c r="A1869" t="s">
        <v>787</v>
      </c>
      <c r="B1869" t="str">
        <f>VLOOKUP(A1869,Tabel1[[PrøveID]:[Longitude]],3,FALSE)</f>
        <v>Miljøstyrelsen</v>
      </c>
      <c r="C1869" s="83" t="str">
        <f>VLOOKUP(A1869,Tabel1[[PrøveID]:[Longitude]],2,FALSE)</f>
        <v>03-05-2022</v>
      </c>
      <c r="D1869">
        <f>VLOOKUP(A1869,Tabel1[[PrøveID]:[Longitude]],5,FALSE)</f>
        <v>56.802358464116409</v>
      </c>
      <c r="E1869">
        <f>VLOOKUP(A1869,Tabel1[[PrøveID]:[Longitude]],6,FALSE)</f>
        <v>9.9355194766480821</v>
      </c>
      <c r="F1869" t="str">
        <f>VLOOKUP(A1869,Tabel1[[PrøveID]:[Longitude]],4,FALSE)</f>
        <v>Madum Sø (Sø i Skørping)</v>
      </c>
      <c r="G1869" s="24" t="str">
        <f>VLOOKUP(H1869,Datasæt_Analysesystemer!$D$3:$E$68,2,FALSE)</f>
        <v>Perca fluviatilis</v>
      </c>
      <c r="H1869" t="s">
        <v>804</v>
      </c>
      <c r="I1869" t="str">
        <f>VLOOKUP(H1869,Datasæt_Analysesystemer!$D$2:$F$68,3,FALSE)</f>
        <v>Almindelig</v>
      </c>
      <c r="J1869" t="s">
        <v>738</v>
      </c>
      <c r="K1869" t="s">
        <v>802</v>
      </c>
      <c r="L1869" t="s">
        <v>741</v>
      </c>
      <c r="M1869" t="str">
        <f t="shared" si="29"/>
        <v>Present_Ct&lt;41</v>
      </c>
    </row>
    <row r="1870" spans="1:13" x14ac:dyDescent="0.25">
      <c r="A1870" t="s">
        <v>787</v>
      </c>
      <c r="B1870" t="str">
        <f>VLOOKUP(A1870,Tabel1[[PrøveID]:[Longitude]],3,FALSE)</f>
        <v>Miljøstyrelsen</v>
      </c>
      <c r="C1870" s="83" t="str">
        <f>VLOOKUP(A1870,Tabel1[[PrøveID]:[Longitude]],2,FALSE)</f>
        <v>03-05-2022</v>
      </c>
      <c r="D1870">
        <f>VLOOKUP(A1870,Tabel1[[PrøveID]:[Longitude]],5,FALSE)</f>
        <v>56.802358464116409</v>
      </c>
      <c r="E1870">
        <f>VLOOKUP(A1870,Tabel1[[PrøveID]:[Longitude]],6,FALSE)</f>
        <v>9.9355194766480821</v>
      </c>
      <c r="F1870" t="str">
        <f>VLOOKUP(A1870,Tabel1[[PrøveID]:[Longitude]],4,FALSE)</f>
        <v>Madum Sø (Sø i Skørping)</v>
      </c>
      <c r="G1870" s="24" t="str">
        <f>VLOOKUP(H1870,Datasæt_Analysesystemer!$D$3:$E$68,2,FALSE)</f>
        <v>Rutilus rutilus</v>
      </c>
      <c r="H1870" t="s">
        <v>805</v>
      </c>
      <c r="I1870" t="str">
        <f>VLOOKUP(H1870,Datasæt_Analysesystemer!$D$2:$F$68,3,FALSE)</f>
        <v>Almindelig</v>
      </c>
      <c r="J1870" t="s">
        <v>738</v>
      </c>
      <c r="K1870" t="s">
        <v>747</v>
      </c>
      <c r="L1870" t="s">
        <v>768</v>
      </c>
      <c r="M1870" t="str">
        <f t="shared" si="29"/>
        <v>Absent</v>
      </c>
    </row>
    <row r="1871" spans="1:13" x14ac:dyDescent="0.25">
      <c r="A1871" t="s">
        <v>787</v>
      </c>
      <c r="B1871" t="str">
        <f>VLOOKUP(A1871,Tabel1[[PrøveID]:[Longitude]],3,FALSE)</f>
        <v>Miljøstyrelsen</v>
      </c>
      <c r="C1871" s="83" t="str">
        <f>VLOOKUP(A1871,Tabel1[[PrøveID]:[Longitude]],2,FALSE)</f>
        <v>03-05-2022</v>
      </c>
      <c r="D1871">
        <f>VLOOKUP(A1871,Tabel1[[PrøveID]:[Longitude]],5,FALSE)</f>
        <v>56.802358464116409</v>
      </c>
      <c r="E1871">
        <f>VLOOKUP(A1871,Tabel1[[PrøveID]:[Longitude]],6,FALSE)</f>
        <v>9.9355194766480821</v>
      </c>
      <c r="F1871" t="str">
        <f>VLOOKUP(A1871,Tabel1[[PrøveID]:[Longitude]],4,FALSE)</f>
        <v>Madum Sø (Sø i Skørping)</v>
      </c>
      <c r="G1871" s="24" t="str">
        <f>VLOOKUP(H1871,Datasæt_Analysesystemer!$D$3:$E$68,2,FALSE)</f>
        <v>Rutilus rutilus</v>
      </c>
      <c r="H1871" t="s">
        <v>805</v>
      </c>
      <c r="I1871" t="str">
        <f>VLOOKUP(H1871,Datasæt_Analysesystemer!$D$2:$F$68,3,FALSE)</f>
        <v>Almindelig</v>
      </c>
      <c r="J1871" t="s">
        <v>738</v>
      </c>
      <c r="K1871" t="s">
        <v>747</v>
      </c>
      <c r="L1871" t="s">
        <v>768</v>
      </c>
      <c r="M1871" t="str">
        <f t="shared" si="29"/>
        <v>Absent</v>
      </c>
    </row>
    <row r="1872" spans="1:13" x14ac:dyDescent="0.25">
      <c r="A1872" t="s">
        <v>787</v>
      </c>
      <c r="B1872" t="str">
        <f>VLOOKUP(A1872,Tabel1[[PrøveID]:[Longitude]],3,FALSE)</f>
        <v>Miljøstyrelsen</v>
      </c>
      <c r="C1872" s="83" t="str">
        <f>VLOOKUP(A1872,Tabel1[[PrøveID]:[Longitude]],2,FALSE)</f>
        <v>03-05-2022</v>
      </c>
      <c r="D1872">
        <f>VLOOKUP(A1872,Tabel1[[PrøveID]:[Longitude]],5,FALSE)</f>
        <v>56.802358464116409</v>
      </c>
      <c r="E1872">
        <f>VLOOKUP(A1872,Tabel1[[PrøveID]:[Longitude]],6,FALSE)</f>
        <v>9.9355194766480821</v>
      </c>
      <c r="F1872" t="str">
        <f>VLOOKUP(A1872,Tabel1[[PrøveID]:[Longitude]],4,FALSE)</f>
        <v>Madum Sø (Sø i Skørping)</v>
      </c>
      <c r="G1872" s="24" t="str">
        <f>VLOOKUP(H1872,Datasæt_Analysesystemer!$D$3:$E$68,2,FALSE)</f>
        <v>Esox lucius</v>
      </c>
      <c r="H1872" t="s">
        <v>806</v>
      </c>
      <c r="I1872" t="str">
        <f>VLOOKUP(H1872,Datasæt_Analysesystemer!$D$2:$F$68,3,FALSE)</f>
        <v>Almindelig</v>
      </c>
      <c r="J1872" t="s">
        <v>738</v>
      </c>
      <c r="K1872" t="s">
        <v>802</v>
      </c>
      <c r="L1872" t="s">
        <v>741</v>
      </c>
      <c r="M1872" t="str">
        <f t="shared" si="29"/>
        <v>Present_Ct&lt;41</v>
      </c>
    </row>
    <row r="1873" spans="1:13" x14ac:dyDescent="0.25">
      <c r="A1873" t="s">
        <v>787</v>
      </c>
      <c r="B1873" t="str">
        <f>VLOOKUP(A1873,Tabel1[[PrøveID]:[Longitude]],3,FALSE)</f>
        <v>Miljøstyrelsen</v>
      </c>
      <c r="C1873" s="83" t="str">
        <f>VLOOKUP(A1873,Tabel1[[PrøveID]:[Longitude]],2,FALSE)</f>
        <v>03-05-2022</v>
      </c>
      <c r="D1873">
        <f>VLOOKUP(A1873,Tabel1[[PrøveID]:[Longitude]],5,FALSE)</f>
        <v>56.802358464116409</v>
      </c>
      <c r="E1873">
        <f>VLOOKUP(A1873,Tabel1[[PrøveID]:[Longitude]],6,FALSE)</f>
        <v>9.9355194766480821</v>
      </c>
      <c r="F1873" t="str">
        <f>VLOOKUP(A1873,Tabel1[[PrøveID]:[Longitude]],4,FALSE)</f>
        <v>Madum Sø (Sø i Skørping)</v>
      </c>
      <c r="G1873" s="24" t="str">
        <f>VLOOKUP(H1873,Datasæt_Analysesystemer!$D$3:$E$68,2,FALSE)</f>
        <v>Esox lucius</v>
      </c>
      <c r="H1873" t="s">
        <v>806</v>
      </c>
      <c r="I1873" t="str">
        <f>VLOOKUP(H1873,Datasæt_Analysesystemer!$D$2:$F$68,3,FALSE)</f>
        <v>Almindelig</v>
      </c>
      <c r="J1873" t="s">
        <v>744</v>
      </c>
      <c r="K1873" t="s">
        <v>802</v>
      </c>
      <c r="L1873" t="s">
        <v>741</v>
      </c>
      <c r="M1873" t="str">
        <f t="shared" si="29"/>
        <v>Present_Ct&lt;41</v>
      </c>
    </row>
    <row r="1874" spans="1:13" x14ac:dyDescent="0.25">
      <c r="A1874" t="s">
        <v>787</v>
      </c>
      <c r="B1874" t="str">
        <f>VLOOKUP(A1874,Tabel1[[PrøveID]:[Longitude]],3,FALSE)</f>
        <v>Miljøstyrelsen</v>
      </c>
      <c r="C1874" s="83" t="str">
        <f>VLOOKUP(A1874,Tabel1[[PrøveID]:[Longitude]],2,FALSE)</f>
        <v>03-05-2022</v>
      </c>
      <c r="D1874">
        <f>VLOOKUP(A1874,Tabel1[[PrøveID]:[Longitude]],5,FALSE)</f>
        <v>56.802358464116409</v>
      </c>
      <c r="E1874">
        <f>VLOOKUP(A1874,Tabel1[[PrøveID]:[Longitude]],6,FALSE)</f>
        <v>9.9355194766480821</v>
      </c>
      <c r="F1874" t="str">
        <f>VLOOKUP(A1874,Tabel1[[PrøveID]:[Longitude]],4,FALSE)</f>
        <v>Madum Sø (Sø i Skørping)</v>
      </c>
      <c r="G1874" s="24" t="str">
        <f>VLOOKUP(H1874,Datasæt_Analysesystemer!$D$3:$E$68,2,FALSE)</f>
        <v>Cyprinus carpio</v>
      </c>
      <c r="H1874" t="s">
        <v>807</v>
      </c>
      <c r="I1874" t="str">
        <f>VLOOKUP(H1874,Datasæt_Analysesystemer!$D$2:$F$68,3,FALSE)</f>
        <v>Invasiv</v>
      </c>
      <c r="J1874" t="s">
        <v>744</v>
      </c>
      <c r="K1874" t="s">
        <v>747</v>
      </c>
      <c r="L1874" t="s">
        <v>768</v>
      </c>
      <c r="M1874" t="str">
        <f t="shared" si="29"/>
        <v>Absent</v>
      </c>
    </row>
    <row r="1875" spans="1:13" x14ac:dyDescent="0.25">
      <c r="A1875" t="s">
        <v>787</v>
      </c>
      <c r="B1875" t="str">
        <f>VLOOKUP(A1875,Tabel1[[PrøveID]:[Longitude]],3,FALSE)</f>
        <v>Miljøstyrelsen</v>
      </c>
      <c r="C1875" s="83" t="str">
        <f>VLOOKUP(A1875,Tabel1[[PrøveID]:[Longitude]],2,FALSE)</f>
        <v>03-05-2022</v>
      </c>
      <c r="D1875">
        <f>VLOOKUP(A1875,Tabel1[[PrøveID]:[Longitude]],5,FALSE)</f>
        <v>56.802358464116409</v>
      </c>
      <c r="E1875">
        <f>VLOOKUP(A1875,Tabel1[[PrøveID]:[Longitude]],6,FALSE)</f>
        <v>9.9355194766480821</v>
      </c>
      <c r="F1875" t="str">
        <f>VLOOKUP(A1875,Tabel1[[PrøveID]:[Longitude]],4,FALSE)</f>
        <v>Madum Sø (Sø i Skørping)</v>
      </c>
      <c r="G1875" s="24" t="str">
        <f>VLOOKUP(H1875,Datasæt_Analysesystemer!$D$3:$E$68,2,FALSE)</f>
        <v>Cyprinus carpio</v>
      </c>
      <c r="H1875" t="s">
        <v>807</v>
      </c>
      <c r="I1875" t="str">
        <f>VLOOKUP(H1875,Datasæt_Analysesystemer!$D$2:$F$68,3,FALSE)</f>
        <v>Invasiv</v>
      </c>
      <c r="J1875" t="s">
        <v>738</v>
      </c>
      <c r="K1875" t="s">
        <v>747</v>
      </c>
      <c r="L1875" t="s">
        <v>768</v>
      </c>
      <c r="M1875" t="str">
        <f t="shared" si="29"/>
        <v>Absent</v>
      </c>
    </row>
    <row r="1876" spans="1:13" x14ac:dyDescent="0.25">
      <c r="A1876" t="s">
        <v>787</v>
      </c>
      <c r="B1876" t="str">
        <f>VLOOKUP(A1876,Tabel1[[PrøveID]:[Longitude]],3,FALSE)</f>
        <v>Miljøstyrelsen</v>
      </c>
      <c r="C1876" s="83" t="str">
        <f>VLOOKUP(A1876,Tabel1[[PrøveID]:[Longitude]],2,FALSE)</f>
        <v>03-05-2022</v>
      </c>
      <c r="D1876">
        <f>VLOOKUP(A1876,Tabel1[[PrøveID]:[Longitude]],5,FALSE)</f>
        <v>56.802358464116409</v>
      </c>
      <c r="E1876">
        <f>VLOOKUP(A1876,Tabel1[[PrøveID]:[Longitude]],6,FALSE)</f>
        <v>9.9355194766480821</v>
      </c>
      <c r="F1876" t="str">
        <f>VLOOKUP(A1876,Tabel1[[PrøveID]:[Longitude]],4,FALSE)</f>
        <v>Madum Sø (Sø i Skørping)</v>
      </c>
      <c r="G1876" s="24" t="str">
        <f>VLOOKUP(H1876,Datasæt_Analysesystemer!$D$3:$E$68,2,FALSE)</f>
        <v>Carassius auratus</v>
      </c>
      <c r="H1876" t="s">
        <v>1086</v>
      </c>
      <c r="I1876" t="str">
        <f>VLOOKUP(H1876,Datasæt_Analysesystemer!$D$2:$F$68,3,FALSE)</f>
        <v>Invasiv</v>
      </c>
      <c r="J1876" t="s">
        <v>744</v>
      </c>
      <c r="K1876" t="s">
        <v>747</v>
      </c>
      <c r="L1876" t="s">
        <v>768</v>
      </c>
      <c r="M1876" t="str">
        <f t="shared" si="29"/>
        <v>Absent</v>
      </c>
    </row>
    <row r="1877" spans="1:13" x14ac:dyDescent="0.25">
      <c r="A1877" t="s">
        <v>787</v>
      </c>
      <c r="B1877" t="str">
        <f>VLOOKUP(A1877,Tabel1[[PrøveID]:[Longitude]],3,FALSE)</f>
        <v>Miljøstyrelsen</v>
      </c>
      <c r="C1877" s="83" t="str">
        <f>VLOOKUP(A1877,Tabel1[[PrøveID]:[Longitude]],2,FALSE)</f>
        <v>03-05-2022</v>
      </c>
      <c r="D1877">
        <f>VLOOKUP(A1877,Tabel1[[PrøveID]:[Longitude]],5,FALSE)</f>
        <v>56.802358464116409</v>
      </c>
      <c r="E1877">
        <f>VLOOKUP(A1877,Tabel1[[PrøveID]:[Longitude]],6,FALSE)</f>
        <v>9.9355194766480821</v>
      </c>
      <c r="F1877" t="str">
        <f>VLOOKUP(A1877,Tabel1[[PrøveID]:[Longitude]],4,FALSE)</f>
        <v>Madum Sø (Sø i Skørping)</v>
      </c>
      <c r="G1877" s="24" t="str">
        <f>VLOOKUP(H1877,Datasæt_Analysesystemer!$D$3:$E$68,2,FALSE)</f>
        <v>Carassius auratus</v>
      </c>
      <c r="H1877" t="s">
        <v>1086</v>
      </c>
      <c r="I1877" t="str">
        <f>VLOOKUP(H1877,Datasæt_Analysesystemer!$D$2:$F$68,3,FALSE)</f>
        <v>Invasiv</v>
      </c>
      <c r="J1877" t="s">
        <v>744</v>
      </c>
      <c r="K1877" t="s">
        <v>747</v>
      </c>
      <c r="L1877" t="s">
        <v>768</v>
      </c>
      <c r="M1877" t="str">
        <f t="shared" si="29"/>
        <v>Absent</v>
      </c>
    </row>
    <row r="1878" spans="1:13" x14ac:dyDescent="0.25">
      <c r="A1878" t="s">
        <v>787</v>
      </c>
      <c r="B1878" t="str">
        <f>VLOOKUP(A1878,Tabel1[[PrøveID]:[Longitude]],3,FALSE)</f>
        <v>Miljøstyrelsen</v>
      </c>
      <c r="C1878" s="83" t="str">
        <f>VLOOKUP(A1878,Tabel1[[PrøveID]:[Longitude]],2,FALSE)</f>
        <v>03-05-2022</v>
      </c>
      <c r="D1878">
        <f>VLOOKUP(A1878,Tabel1[[PrøveID]:[Longitude]],5,FALSE)</f>
        <v>56.802358464116409</v>
      </c>
      <c r="E1878">
        <f>VLOOKUP(A1878,Tabel1[[PrøveID]:[Longitude]],6,FALSE)</f>
        <v>9.9355194766480821</v>
      </c>
      <c r="F1878" t="str">
        <f>VLOOKUP(A1878,Tabel1[[PrøveID]:[Longitude]],4,FALSE)</f>
        <v>Madum Sø (Sø i Skørping)</v>
      </c>
      <c r="G1878" s="24" t="str">
        <f>VLOOKUP(H1878,Datasæt_Analysesystemer!$D$3:$E$68,2,FALSE)</f>
        <v>Anguilla anguilla</v>
      </c>
      <c r="H1878" t="s">
        <v>1005</v>
      </c>
      <c r="I1878" t="str">
        <f>VLOOKUP(H1878,Datasæt_Analysesystemer!$D$2:$F$68,3,FALSE)</f>
        <v>Almindelig</v>
      </c>
      <c r="J1878" t="s">
        <v>744</v>
      </c>
      <c r="K1878" t="s">
        <v>747</v>
      </c>
      <c r="L1878" t="s">
        <v>768</v>
      </c>
      <c r="M1878" t="str">
        <f t="shared" si="29"/>
        <v>Absent</v>
      </c>
    </row>
    <row r="1879" spans="1:13" x14ac:dyDescent="0.25">
      <c r="A1879" t="s">
        <v>787</v>
      </c>
      <c r="B1879" t="str">
        <f>VLOOKUP(A1879,Tabel1[[PrøveID]:[Longitude]],3,FALSE)</f>
        <v>Miljøstyrelsen</v>
      </c>
      <c r="C1879" s="83" t="str">
        <f>VLOOKUP(A1879,Tabel1[[PrøveID]:[Longitude]],2,FALSE)</f>
        <v>03-05-2022</v>
      </c>
      <c r="D1879">
        <f>VLOOKUP(A1879,Tabel1[[PrøveID]:[Longitude]],5,FALSE)</f>
        <v>56.802358464116409</v>
      </c>
      <c r="E1879">
        <f>VLOOKUP(A1879,Tabel1[[PrøveID]:[Longitude]],6,FALSE)</f>
        <v>9.9355194766480821</v>
      </c>
      <c r="F1879" t="str">
        <f>VLOOKUP(A1879,Tabel1[[PrøveID]:[Longitude]],4,FALSE)</f>
        <v>Madum Sø (Sø i Skørping)</v>
      </c>
      <c r="G1879" s="24" t="str">
        <f>VLOOKUP(H1879,Datasæt_Analysesystemer!$D$3:$E$68,2,FALSE)</f>
        <v>Anguilla anguilla</v>
      </c>
      <c r="H1879" t="s">
        <v>1005</v>
      </c>
      <c r="I1879" t="str">
        <f>VLOOKUP(H1879,Datasæt_Analysesystemer!$D$2:$F$68,3,FALSE)</f>
        <v>Almindelig</v>
      </c>
      <c r="J1879" t="s">
        <v>738</v>
      </c>
      <c r="K1879" t="s">
        <v>747</v>
      </c>
      <c r="L1879" t="s">
        <v>768</v>
      </c>
      <c r="M1879" t="str">
        <f t="shared" si="29"/>
        <v>Absent</v>
      </c>
    </row>
    <row r="1880" spans="1:13" x14ac:dyDescent="0.25">
      <c r="A1880" t="s">
        <v>787</v>
      </c>
      <c r="B1880" t="str">
        <f>VLOOKUP(A1880,Tabel1[[PrøveID]:[Longitude]],3,FALSE)</f>
        <v>Miljøstyrelsen</v>
      </c>
      <c r="C1880" s="83" t="str">
        <f>VLOOKUP(A1880,Tabel1[[PrøveID]:[Longitude]],2,FALSE)</f>
        <v>03-05-2022</v>
      </c>
      <c r="D1880">
        <f>VLOOKUP(A1880,Tabel1[[PrøveID]:[Longitude]],5,FALSE)</f>
        <v>56.802358464116409</v>
      </c>
      <c r="E1880">
        <f>VLOOKUP(A1880,Tabel1[[PrøveID]:[Longitude]],6,FALSE)</f>
        <v>9.9355194766480821</v>
      </c>
      <c r="F1880" t="str">
        <f>VLOOKUP(A1880,Tabel1[[PrøveID]:[Longitude]],4,FALSE)</f>
        <v>Madum Sø (Sø i Skørping)</v>
      </c>
      <c r="G1880" s="24" t="str">
        <f>VLOOKUP(H1880,Datasæt_Analysesystemer!$D$3:$E$68,2,FALSE)</f>
        <v>Astacus astacus</v>
      </c>
      <c r="H1880" t="s">
        <v>810</v>
      </c>
      <c r="I1880" t="str">
        <f>VLOOKUP(H1880,Datasæt_Analysesystemer!$D$2:$F$68,3,FALSE)</f>
        <v>Almindelig</v>
      </c>
      <c r="J1880" t="s">
        <v>738</v>
      </c>
      <c r="K1880" t="s">
        <v>747</v>
      </c>
      <c r="L1880" t="s">
        <v>768</v>
      </c>
      <c r="M1880" t="str">
        <f t="shared" si="29"/>
        <v>Absent</v>
      </c>
    </row>
    <row r="1881" spans="1:13" x14ac:dyDescent="0.25">
      <c r="A1881" t="s">
        <v>787</v>
      </c>
      <c r="B1881" t="str">
        <f>VLOOKUP(A1881,Tabel1[[PrøveID]:[Longitude]],3,FALSE)</f>
        <v>Miljøstyrelsen</v>
      </c>
      <c r="C1881" s="83" t="str">
        <f>VLOOKUP(A1881,Tabel1[[PrøveID]:[Longitude]],2,FALSE)</f>
        <v>03-05-2022</v>
      </c>
      <c r="D1881">
        <f>VLOOKUP(A1881,Tabel1[[PrøveID]:[Longitude]],5,FALSE)</f>
        <v>56.802358464116409</v>
      </c>
      <c r="E1881">
        <f>VLOOKUP(A1881,Tabel1[[PrøveID]:[Longitude]],6,FALSE)</f>
        <v>9.9355194766480821</v>
      </c>
      <c r="F1881" t="str">
        <f>VLOOKUP(A1881,Tabel1[[PrøveID]:[Longitude]],4,FALSE)</f>
        <v>Madum Sø (Sø i Skørping)</v>
      </c>
      <c r="G1881" s="24" t="str">
        <f>VLOOKUP(H1881,Datasæt_Analysesystemer!$D$3:$E$68,2,FALSE)</f>
        <v>Astacus astacus</v>
      </c>
      <c r="H1881" t="s">
        <v>810</v>
      </c>
      <c r="I1881" t="str">
        <f>VLOOKUP(H1881,Datasæt_Analysesystemer!$D$2:$F$68,3,FALSE)</f>
        <v>Almindelig</v>
      </c>
      <c r="J1881" t="s">
        <v>738</v>
      </c>
      <c r="K1881" t="s">
        <v>747</v>
      </c>
      <c r="L1881" t="s">
        <v>768</v>
      </c>
      <c r="M1881" t="str">
        <f t="shared" si="29"/>
        <v>Absent</v>
      </c>
    </row>
    <row r="1882" spans="1:13" x14ac:dyDescent="0.25">
      <c r="A1882" t="s">
        <v>787</v>
      </c>
      <c r="B1882" t="str">
        <f>VLOOKUP(A1882,Tabel1[[PrøveID]:[Longitude]],3,FALSE)</f>
        <v>Miljøstyrelsen</v>
      </c>
      <c r="C1882" s="83" t="str">
        <f>VLOOKUP(A1882,Tabel1[[PrøveID]:[Longitude]],2,FALSE)</f>
        <v>03-05-2022</v>
      </c>
      <c r="D1882">
        <f>VLOOKUP(A1882,Tabel1[[PrøveID]:[Longitude]],5,FALSE)</f>
        <v>56.802358464116409</v>
      </c>
      <c r="E1882">
        <f>VLOOKUP(A1882,Tabel1[[PrøveID]:[Longitude]],6,FALSE)</f>
        <v>9.9355194766480821</v>
      </c>
      <c r="F1882" t="str">
        <f>VLOOKUP(A1882,Tabel1[[PrøveID]:[Longitude]],4,FALSE)</f>
        <v>Madum Sø (Sø i Skørping)</v>
      </c>
      <c r="G1882" s="24" t="str">
        <f>VLOOKUP(H1882,Datasæt_Analysesystemer!$D$3:$E$68,2,FALSE)</f>
        <v>Pacifastacus leniusculus</v>
      </c>
      <c r="H1882" t="s">
        <v>811</v>
      </c>
      <c r="I1882" t="str">
        <f>VLOOKUP(H1882,Datasæt_Analysesystemer!$D$2:$F$68,3,FALSE)</f>
        <v>Invasiv</v>
      </c>
      <c r="J1882" t="s">
        <v>738</v>
      </c>
      <c r="K1882" t="s">
        <v>747</v>
      </c>
      <c r="L1882" t="s">
        <v>768</v>
      </c>
      <c r="M1882" t="str">
        <f t="shared" si="29"/>
        <v>Absent</v>
      </c>
    </row>
    <row r="1883" spans="1:13" x14ac:dyDescent="0.25">
      <c r="A1883" t="s">
        <v>787</v>
      </c>
      <c r="B1883" t="str">
        <f>VLOOKUP(A1883,Tabel1[[PrøveID]:[Longitude]],3,FALSE)</f>
        <v>Miljøstyrelsen</v>
      </c>
      <c r="C1883" s="83" t="str">
        <f>VLOOKUP(A1883,Tabel1[[PrøveID]:[Longitude]],2,FALSE)</f>
        <v>03-05-2022</v>
      </c>
      <c r="D1883">
        <f>VLOOKUP(A1883,Tabel1[[PrøveID]:[Longitude]],5,FALSE)</f>
        <v>56.802358464116409</v>
      </c>
      <c r="E1883">
        <f>VLOOKUP(A1883,Tabel1[[PrøveID]:[Longitude]],6,FALSE)</f>
        <v>9.9355194766480821</v>
      </c>
      <c r="F1883" t="str">
        <f>VLOOKUP(A1883,Tabel1[[PrøveID]:[Longitude]],4,FALSE)</f>
        <v>Madum Sø (Sø i Skørping)</v>
      </c>
      <c r="G1883" s="24" t="str">
        <f>VLOOKUP(H1883,Datasæt_Analysesystemer!$D$3:$E$68,2,FALSE)</f>
        <v>Pacifastacus leniusculus</v>
      </c>
      <c r="H1883" t="s">
        <v>811</v>
      </c>
      <c r="I1883" t="str">
        <f>VLOOKUP(H1883,Datasæt_Analysesystemer!$D$2:$F$68,3,FALSE)</f>
        <v>Invasiv</v>
      </c>
      <c r="J1883" t="s">
        <v>744</v>
      </c>
      <c r="K1883" t="s">
        <v>747</v>
      </c>
      <c r="L1883" t="s">
        <v>768</v>
      </c>
      <c r="M1883" t="str">
        <f t="shared" si="29"/>
        <v>Absent</v>
      </c>
    </row>
    <row r="1884" spans="1:13" x14ac:dyDescent="0.25">
      <c r="A1884" t="s">
        <v>787</v>
      </c>
      <c r="B1884" t="str">
        <f>VLOOKUP(A1884,Tabel1[[PrøveID]:[Longitude]],3,FALSE)</f>
        <v>Miljøstyrelsen</v>
      </c>
      <c r="C1884" s="83" t="str">
        <f>VLOOKUP(A1884,Tabel1[[PrøveID]:[Longitude]],2,FALSE)</f>
        <v>03-05-2022</v>
      </c>
      <c r="D1884">
        <f>VLOOKUP(A1884,Tabel1[[PrøveID]:[Longitude]],5,FALSE)</f>
        <v>56.802358464116409</v>
      </c>
      <c r="E1884">
        <f>VLOOKUP(A1884,Tabel1[[PrøveID]:[Longitude]],6,FALSE)</f>
        <v>9.9355194766480821</v>
      </c>
      <c r="F1884" t="str">
        <f>VLOOKUP(A1884,Tabel1[[PrøveID]:[Longitude]],4,FALSE)</f>
        <v>Madum Sø (Sø i Skørping)</v>
      </c>
      <c r="G1884" s="24" t="str">
        <f>VLOOKUP(H1884,Datasæt_Analysesystemer!$D$3:$E$68,2,FALSE)</f>
        <v>Astacus leptodactylus</v>
      </c>
      <c r="H1884" t="s">
        <v>1012</v>
      </c>
      <c r="I1884" t="str">
        <f>VLOOKUP(H1884,Datasæt_Analysesystemer!$D$2:$F$68,3,FALSE)</f>
        <v>Invasiv</v>
      </c>
      <c r="J1884" t="s">
        <v>738</v>
      </c>
      <c r="K1884" t="s">
        <v>747</v>
      </c>
      <c r="L1884" t="s">
        <v>768</v>
      </c>
      <c r="M1884" t="str">
        <f t="shared" si="29"/>
        <v>Absent</v>
      </c>
    </row>
    <row r="1885" spans="1:13" x14ac:dyDescent="0.25">
      <c r="A1885" t="s">
        <v>787</v>
      </c>
      <c r="B1885" t="str">
        <f>VLOOKUP(A1885,Tabel1[[PrøveID]:[Longitude]],3,FALSE)</f>
        <v>Miljøstyrelsen</v>
      </c>
      <c r="C1885" s="83" t="str">
        <f>VLOOKUP(A1885,Tabel1[[PrøveID]:[Longitude]],2,FALSE)</f>
        <v>03-05-2022</v>
      </c>
      <c r="D1885">
        <f>VLOOKUP(A1885,Tabel1[[PrøveID]:[Longitude]],5,FALSE)</f>
        <v>56.802358464116409</v>
      </c>
      <c r="E1885">
        <f>VLOOKUP(A1885,Tabel1[[PrøveID]:[Longitude]],6,FALSE)</f>
        <v>9.9355194766480821</v>
      </c>
      <c r="F1885" t="str">
        <f>VLOOKUP(A1885,Tabel1[[PrøveID]:[Longitude]],4,FALSE)</f>
        <v>Madum Sø (Sø i Skørping)</v>
      </c>
      <c r="G1885" s="24" t="str">
        <f>VLOOKUP(H1885,Datasæt_Analysesystemer!$D$3:$E$68,2,FALSE)</f>
        <v>Astacus leptodactylus</v>
      </c>
      <c r="H1885" t="s">
        <v>1012</v>
      </c>
      <c r="I1885" t="str">
        <f>VLOOKUP(H1885,Datasæt_Analysesystemer!$D$2:$F$68,3,FALSE)</f>
        <v>Invasiv</v>
      </c>
      <c r="J1885" t="s">
        <v>738</v>
      </c>
      <c r="K1885" t="s">
        <v>747</v>
      </c>
      <c r="L1885" t="s">
        <v>768</v>
      </c>
      <c r="M1885" t="str">
        <f t="shared" si="29"/>
        <v>Absent</v>
      </c>
    </row>
    <row r="1886" spans="1:13" x14ac:dyDescent="0.25">
      <c r="A1886" t="s">
        <v>787</v>
      </c>
      <c r="B1886" t="str">
        <f>VLOOKUP(A1886,Tabel1[[PrøveID]:[Longitude]],3,FALSE)</f>
        <v>Miljøstyrelsen</v>
      </c>
      <c r="C1886" s="83" t="str">
        <f>VLOOKUP(A1886,Tabel1[[PrøveID]:[Longitude]],2,FALSE)</f>
        <v>03-05-2022</v>
      </c>
      <c r="D1886">
        <f>VLOOKUP(A1886,Tabel1[[PrøveID]:[Longitude]],5,FALSE)</f>
        <v>56.802358464116409</v>
      </c>
      <c r="E1886">
        <f>VLOOKUP(A1886,Tabel1[[PrøveID]:[Longitude]],6,FALSE)</f>
        <v>9.9355194766480821</v>
      </c>
      <c r="F1886" t="str">
        <f>VLOOKUP(A1886,Tabel1[[PrøveID]:[Longitude]],4,FALSE)</f>
        <v>Madum Sø (Sø i Skørping)</v>
      </c>
      <c r="G1886" s="24" t="str">
        <f>VLOOKUP(H1886,Datasæt_Analysesystemer!$D$3:$E$68,2,FALSE)</f>
        <v>Eriocheir sinensis</v>
      </c>
      <c r="H1886" t="s">
        <v>1031</v>
      </c>
      <c r="I1886" t="str">
        <f>VLOOKUP(H1886,Datasæt_Analysesystemer!$D$2:$F$68,3,FALSE)</f>
        <v>Invasiv</v>
      </c>
      <c r="J1886" t="s">
        <v>738</v>
      </c>
      <c r="K1886" t="s">
        <v>747</v>
      </c>
      <c r="L1886" t="s">
        <v>768</v>
      </c>
      <c r="M1886" t="str">
        <f t="shared" si="29"/>
        <v>Absent</v>
      </c>
    </row>
    <row r="1887" spans="1:13" x14ac:dyDescent="0.25">
      <c r="A1887" t="s">
        <v>787</v>
      </c>
      <c r="B1887" t="str">
        <f>VLOOKUP(A1887,Tabel1[[PrøveID]:[Longitude]],3,FALSE)</f>
        <v>Miljøstyrelsen</v>
      </c>
      <c r="C1887" s="83" t="str">
        <f>VLOOKUP(A1887,Tabel1[[PrøveID]:[Longitude]],2,FALSE)</f>
        <v>03-05-2022</v>
      </c>
      <c r="D1887">
        <f>VLOOKUP(A1887,Tabel1[[PrøveID]:[Longitude]],5,FALSE)</f>
        <v>56.802358464116409</v>
      </c>
      <c r="E1887">
        <f>VLOOKUP(A1887,Tabel1[[PrøveID]:[Longitude]],6,FALSE)</f>
        <v>9.9355194766480821</v>
      </c>
      <c r="F1887" t="str">
        <f>VLOOKUP(A1887,Tabel1[[PrøveID]:[Longitude]],4,FALSE)</f>
        <v>Madum Sø (Sø i Skørping)</v>
      </c>
      <c r="G1887" s="24" t="str">
        <f>VLOOKUP(H1887,Datasæt_Analysesystemer!$D$3:$E$68,2,FALSE)</f>
        <v>Eriocheir sinensis</v>
      </c>
      <c r="H1887" t="s">
        <v>1031</v>
      </c>
      <c r="I1887" t="str">
        <f>VLOOKUP(H1887,Datasæt_Analysesystemer!$D$2:$F$68,3,FALSE)</f>
        <v>Invasiv</v>
      </c>
      <c r="J1887" t="s">
        <v>744</v>
      </c>
      <c r="K1887" t="s">
        <v>747</v>
      </c>
      <c r="L1887" t="s">
        <v>768</v>
      </c>
      <c r="M1887" t="str">
        <f t="shared" si="29"/>
        <v>Absent</v>
      </c>
    </row>
    <row r="1888" spans="1:13" x14ac:dyDescent="0.25">
      <c r="A1888" t="s">
        <v>787</v>
      </c>
      <c r="B1888" t="str">
        <f>VLOOKUP(A1888,Tabel1[[PrøveID]:[Longitude]],3,FALSE)</f>
        <v>Miljøstyrelsen</v>
      </c>
      <c r="C1888" s="83" t="str">
        <f>VLOOKUP(A1888,Tabel1[[PrøveID]:[Longitude]],2,FALSE)</f>
        <v>03-05-2022</v>
      </c>
      <c r="D1888">
        <f>VLOOKUP(A1888,Tabel1[[PrøveID]:[Longitude]],5,FALSE)</f>
        <v>56.802358464116409</v>
      </c>
      <c r="E1888">
        <f>VLOOKUP(A1888,Tabel1[[PrøveID]:[Longitude]],6,FALSE)</f>
        <v>9.9355194766480821</v>
      </c>
      <c r="F1888" t="str">
        <f>VLOOKUP(A1888,Tabel1[[PrøveID]:[Longitude]],4,FALSE)</f>
        <v>Madum Sø (Sø i Skørping)</v>
      </c>
      <c r="G1888" s="24" t="str">
        <f>VLOOKUP(H1888,Datasæt_Analysesystemer!$D$3:$E$68,2,FALSE)</f>
        <v>Dytiscus latissimus</v>
      </c>
      <c r="H1888" t="s">
        <v>1264</v>
      </c>
      <c r="I1888" t="str">
        <f>VLOOKUP(H1888,Datasæt_Analysesystemer!$D$2:$F$68,3,FALSE)</f>
        <v>Sjælden</v>
      </c>
      <c r="J1888" t="s">
        <v>738</v>
      </c>
      <c r="K1888" t="s">
        <v>747</v>
      </c>
      <c r="L1888" t="s">
        <v>768</v>
      </c>
      <c r="M1888" t="str">
        <f t="shared" si="29"/>
        <v>Absent</v>
      </c>
    </row>
    <row r="1889" spans="1:13" x14ac:dyDescent="0.25">
      <c r="A1889" t="s">
        <v>787</v>
      </c>
      <c r="B1889" t="str">
        <f>VLOOKUP(A1889,Tabel1[[PrøveID]:[Longitude]],3,FALSE)</f>
        <v>Miljøstyrelsen</v>
      </c>
      <c r="C1889" s="83" t="str">
        <f>VLOOKUP(A1889,Tabel1[[PrøveID]:[Longitude]],2,FALSE)</f>
        <v>03-05-2022</v>
      </c>
      <c r="D1889">
        <f>VLOOKUP(A1889,Tabel1[[PrøveID]:[Longitude]],5,FALSE)</f>
        <v>56.802358464116409</v>
      </c>
      <c r="E1889">
        <f>VLOOKUP(A1889,Tabel1[[PrøveID]:[Longitude]],6,FALSE)</f>
        <v>9.9355194766480821</v>
      </c>
      <c r="F1889" t="str">
        <f>VLOOKUP(A1889,Tabel1[[PrøveID]:[Longitude]],4,FALSE)</f>
        <v>Madum Sø (Sø i Skørping)</v>
      </c>
      <c r="G1889" s="24" t="str">
        <f>VLOOKUP(H1889,Datasæt_Analysesystemer!$D$3:$E$68,2,FALSE)</f>
        <v>Dytiscus latissimus</v>
      </c>
      <c r="H1889" t="s">
        <v>1264</v>
      </c>
      <c r="I1889" t="str">
        <f>VLOOKUP(H1889,Datasæt_Analysesystemer!$D$2:$F$68,3,FALSE)</f>
        <v>Sjælden</v>
      </c>
      <c r="J1889" t="s">
        <v>744</v>
      </c>
      <c r="K1889" t="s">
        <v>747</v>
      </c>
      <c r="L1889" t="s">
        <v>768</v>
      </c>
      <c r="M1889" t="str">
        <f t="shared" si="29"/>
        <v>Absent</v>
      </c>
    </row>
    <row r="1890" spans="1:13" x14ac:dyDescent="0.25">
      <c r="A1890" t="s">
        <v>787</v>
      </c>
      <c r="B1890" t="str">
        <f>VLOOKUP(A1890,Tabel1[[PrøveID]:[Longitude]],3,FALSE)</f>
        <v>Miljøstyrelsen</v>
      </c>
      <c r="C1890" s="83" t="str">
        <f>VLOOKUP(A1890,Tabel1[[PrøveID]:[Longitude]],2,FALSE)</f>
        <v>03-05-2022</v>
      </c>
      <c r="D1890">
        <f>VLOOKUP(A1890,Tabel1[[PrøveID]:[Longitude]],5,FALSE)</f>
        <v>56.802358464116409</v>
      </c>
      <c r="E1890">
        <f>VLOOKUP(A1890,Tabel1[[PrøveID]:[Longitude]],6,FALSE)</f>
        <v>9.9355194766480821</v>
      </c>
      <c r="F1890" t="str">
        <f>VLOOKUP(A1890,Tabel1[[PrøveID]:[Longitude]],4,FALSE)</f>
        <v>Madum Sø (Sø i Skørping)</v>
      </c>
      <c r="G1890" s="24" t="str">
        <f>VLOOKUP(H1890,Datasæt_Analysesystemer!$D$3:$E$68,2,FALSE)</f>
        <v>Lutra lutra</v>
      </c>
      <c r="H1890" t="s">
        <v>818</v>
      </c>
      <c r="I1890" t="str">
        <f>VLOOKUP(H1890,Datasæt_Analysesystemer!$D$2:$F$68,3,FALSE)</f>
        <v>Almindelig</v>
      </c>
      <c r="J1890" t="s">
        <v>744</v>
      </c>
      <c r="K1890" t="s">
        <v>747</v>
      </c>
      <c r="L1890" t="s">
        <v>768</v>
      </c>
      <c r="M1890" t="str">
        <f t="shared" si="29"/>
        <v>Absent</v>
      </c>
    </row>
    <row r="1891" spans="1:13" x14ac:dyDescent="0.25">
      <c r="A1891" t="s">
        <v>787</v>
      </c>
      <c r="B1891" t="str">
        <f>VLOOKUP(A1891,Tabel1[[PrøveID]:[Longitude]],3,FALSE)</f>
        <v>Miljøstyrelsen</v>
      </c>
      <c r="C1891" s="83" t="str">
        <f>VLOOKUP(A1891,Tabel1[[PrøveID]:[Longitude]],2,FALSE)</f>
        <v>03-05-2022</v>
      </c>
      <c r="D1891">
        <f>VLOOKUP(A1891,Tabel1[[PrøveID]:[Longitude]],5,FALSE)</f>
        <v>56.802358464116409</v>
      </c>
      <c r="E1891">
        <f>VLOOKUP(A1891,Tabel1[[PrøveID]:[Longitude]],6,FALSE)</f>
        <v>9.9355194766480821</v>
      </c>
      <c r="F1891" t="str">
        <f>VLOOKUP(A1891,Tabel1[[PrøveID]:[Longitude]],4,FALSE)</f>
        <v>Madum Sø (Sø i Skørping)</v>
      </c>
      <c r="G1891" s="24" t="str">
        <f>VLOOKUP(H1891,Datasæt_Analysesystemer!$D$3:$E$68,2,FALSE)</f>
        <v>Lutra lutra</v>
      </c>
      <c r="H1891" t="s">
        <v>818</v>
      </c>
      <c r="I1891" t="str">
        <f>VLOOKUP(H1891,Datasæt_Analysesystemer!$D$2:$F$68,3,FALSE)</f>
        <v>Almindelig</v>
      </c>
      <c r="J1891" t="s">
        <v>738</v>
      </c>
      <c r="K1891" t="s">
        <v>747</v>
      </c>
      <c r="L1891" t="s">
        <v>768</v>
      </c>
      <c r="M1891" t="str">
        <f t="shared" si="29"/>
        <v>Absent</v>
      </c>
    </row>
    <row r="1892" spans="1:13" x14ac:dyDescent="0.25">
      <c r="A1892" t="s">
        <v>788</v>
      </c>
      <c r="B1892" t="str">
        <f>VLOOKUP(A1892,Tabel1[[PrøveID]:[Longitude]],3,FALSE)</f>
        <v>Miljøstyrelsen</v>
      </c>
      <c r="C1892" s="83" t="str">
        <f>VLOOKUP(A1892,Tabel1[[PrøveID]:[Longitude]],2,FALSE)</f>
        <v>31-05-2022</v>
      </c>
      <c r="D1892">
        <f>VLOOKUP(A1892,Tabel1[[PrøveID]:[Longitude]],5,FALSE)</f>
        <v>55.171623646049937</v>
      </c>
      <c r="E1892">
        <f>VLOOKUP(A1892,Tabel1[[PrøveID]:[Longitude]],6,FALSE)</f>
        <v>9.4747973908575247</v>
      </c>
      <c r="F1892" t="str">
        <f>VLOOKUP(A1892,Tabel1[[PrøveID]:[Longitude]],4,FALSE)</f>
        <v>Slivsø (Sø i Haderslev)</v>
      </c>
      <c r="G1892" s="24" t="str">
        <f>VLOOKUP(H1892,Datasæt_Analysesystemer!$D$3:$E$68,2,FALSE)</f>
        <v>Perca fluviatilis</v>
      </c>
      <c r="H1892" t="s">
        <v>804</v>
      </c>
      <c r="I1892" t="str">
        <f>VLOOKUP(H1892,Datasæt_Analysesystemer!$D$2:$F$68,3,FALSE)</f>
        <v>Almindelig</v>
      </c>
      <c r="J1892" t="s">
        <v>738</v>
      </c>
      <c r="K1892" t="s">
        <v>802</v>
      </c>
      <c r="L1892" t="s">
        <v>768</v>
      </c>
      <c r="M1892" t="str">
        <f t="shared" si="29"/>
        <v>Present_Ct&gt;41</v>
      </c>
    </row>
    <row r="1893" spans="1:13" x14ac:dyDescent="0.25">
      <c r="A1893" t="s">
        <v>788</v>
      </c>
      <c r="B1893" t="str">
        <f>VLOOKUP(A1893,Tabel1[[PrøveID]:[Longitude]],3,FALSE)</f>
        <v>Miljøstyrelsen</v>
      </c>
      <c r="C1893" s="83" t="str">
        <f>VLOOKUP(A1893,Tabel1[[PrøveID]:[Longitude]],2,FALSE)</f>
        <v>31-05-2022</v>
      </c>
      <c r="D1893">
        <f>VLOOKUP(A1893,Tabel1[[PrøveID]:[Longitude]],5,FALSE)</f>
        <v>55.171623646049937</v>
      </c>
      <c r="E1893">
        <f>VLOOKUP(A1893,Tabel1[[PrøveID]:[Longitude]],6,FALSE)</f>
        <v>9.4747973908575247</v>
      </c>
      <c r="F1893" t="str">
        <f>VLOOKUP(A1893,Tabel1[[PrøveID]:[Longitude]],4,FALSE)</f>
        <v>Slivsø (Sø i Haderslev)</v>
      </c>
      <c r="G1893" s="24" t="str">
        <f>VLOOKUP(H1893,Datasæt_Analysesystemer!$D$3:$E$68,2,FALSE)</f>
        <v>Perca fluviatilis</v>
      </c>
      <c r="H1893" t="s">
        <v>804</v>
      </c>
      <c r="I1893" t="str">
        <f>VLOOKUP(H1893,Datasæt_Analysesystemer!$D$2:$F$68,3,FALSE)</f>
        <v>Almindelig</v>
      </c>
      <c r="J1893" t="s">
        <v>738</v>
      </c>
      <c r="K1893" t="s">
        <v>747</v>
      </c>
      <c r="L1893" t="s">
        <v>768</v>
      </c>
      <c r="M1893" t="str">
        <f t="shared" si="29"/>
        <v>Absent</v>
      </c>
    </row>
    <row r="1894" spans="1:13" x14ac:dyDescent="0.25">
      <c r="A1894" t="s">
        <v>788</v>
      </c>
      <c r="B1894" t="str">
        <f>VLOOKUP(A1894,Tabel1[[PrøveID]:[Longitude]],3,FALSE)</f>
        <v>Miljøstyrelsen</v>
      </c>
      <c r="C1894" s="83" t="str">
        <f>VLOOKUP(A1894,Tabel1[[PrøveID]:[Longitude]],2,FALSE)</f>
        <v>31-05-2022</v>
      </c>
      <c r="D1894">
        <f>VLOOKUP(A1894,Tabel1[[PrøveID]:[Longitude]],5,FALSE)</f>
        <v>55.171623646049937</v>
      </c>
      <c r="E1894">
        <f>VLOOKUP(A1894,Tabel1[[PrøveID]:[Longitude]],6,FALSE)</f>
        <v>9.4747973908575247</v>
      </c>
      <c r="F1894" t="str">
        <f>VLOOKUP(A1894,Tabel1[[PrøveID]:[Longitude]],4,FALSE)</f>
        <v>Slivsø (Sø i Haderslev)</v>
      </c>
      <c r="G1894" s="24" t="str">
        <f>VLOOKUP(H1894,Datasæt_Analysesystemer!$D$3:$E$68,2,FALSE)</f>
        <v>Rutilus rutilus</v>
      </c>
      <c r="H1894" t="s">
        <v>805</v>
      </c>
      <c r="I1894" t="str">
        <f>VLOOKUP(H1894,Datasæt_Analysesystemer!$D$2:$F$68,3,FALSE)</f>
        <v>Almindelig</v>
      </c>
      <c r="J1894" t="s">
        <v>738</v>
      </c>
      <c r="K1894" t="s">
        <v>747</v>
      </c>
      <c r="L1894" t="s">
        <v>768</v>
      </c>
      <c r="M1894" t="str">
        <f t="shared" si="29"/>
        <v>Absent</v>
      </c>
    </row>
    <row r="1895" spans="1:13" x14ac:dyDescent="0.25">
      <c r="A1895" t="s">
        <v>788</v>
      </c>
      <c r="B1895" t="str">
        <f>VLOOKUP(A1895,Tabel1[[PrøveID]:[Longitude]],3,FALSE)</f>
        <v>Miljøstyrelsen</v>
      </c>
      <c r="C1895" s="83" t="str">
        <f>VLOOKUP(A1895,Tabel1[[PrøveID]:[Longitude]],2,FALSE)</f>
        <v>31-05-2022</v>
      </c>
      <c r="D1895">
        <f>VLOOKUP(A1895,Tabel1[[PrøveID]:[Longitude]],5,FALSE)</f>
        <v>55.171623646049937</v>
      </c>
      <c r="E1895">
        <f>VLOOKUP(A1895,Tabel1[[PrøveID]:[Longitude]],6,FALSE)</f>
        <v>9.4747973908575247</v>
      </c>
      <c r="F1895" t="str">
        <f>VLOOKUP(A1895,Tabel1[[PrøveID]:[Longitude]],4,FALSE)</f>
        <v>Slivsø (Sø i Haderslev)</v>
      </c>
      <c r="G1895" s="24" t="str">
        <f>VLOOKUP(H1895,Datasæt_Analysesystemer!$D$3:$E$68,2,FALSE)</f>
        <v>Rutilus rutilus</v>
      </c>
      <c r="H1895" t="s">
        <v>805</v>
      </c>
      <c r="I1895" t="str">
        <f>VLOOKUP(H1895,Datasæt_Analysesystemer!$D$2:$F$68,3,FALSE)</f>
        <v>Almindelig</v>
      </c>
      <c r="J1895" t="s">
        <v>744</v>
      </c>
      <c r="K1895" t="s">
        <v>747</v>
      </c>
      <c r="L1895" t="s">
        <v>768</v>
      </c>
      <c r="M1895" t="str">
        <f t="shared" si="29"/>
        <v>Absent</v>
      </c>
    </row>
    <row r="1896" spans="1:13" x14ac:dyDescent="0.25">
      <c r="A1896" t="s">
        <v>788</v>
      </c>
      <c r="B1896" t="str">
        <f>VLOOKUP(A1896,Tabel1[[PrøveID]:[Longitude]],3,FALSE)</f>
        <v>Miljøstyrelsen</v>
      </c>
      <c r="C1896" s="83" t="str">
        <f>VLOOKUP(A1896,Tabel1[[PrøveID]:[Longitude]],2,FALSE)</f>
        <v>31-05-2022</v>
      </c>
      <c r="D1896">
        <f>VLOOKUP(A1896,Tabel1[[PrøveID]:[Longitude]],5,FALSE)</f>
        <v>55.171623646049937</v>
      </c>
      <c r="E1896">
        <f>VLOOKUP(A1896,Tabel1[[PrøveID]:[Longitude]],6,FALSE)</f>
        <v>9.4747973908575247</v>
      </c>
      <c r="F1896" t="str">
        <f>VLOOKUP(A1896,Tabel1[[PrøveID]:[Longitude]],4,FALSE)</f>
        <v>Slivsø (Sø i Haderslev)</v>
      </c>
      <c r="G1896" s="24" t="str">
        <f>VLOOKUP(H1896,Datasæt_Analysesystemer!$D$3:$E$68,2,FALSE)</f>
        <v>Esox lucius</v>
      </c>
      <c r="H1896" t="s">
        <v>806</v>
      </c>
      <c r="I1896" t="str">
        <f>VLOOKUP(H1896,Datasæt_Analysesystemer!$D$2:$F$68,3,FALSE)</f>
        <v>Almindelig</v>
      </c>
      <c r="J1896" t="s">
        <v>738</v>
      </c>
      <c r="K1896" t="s">
        <v>747</v>
      </c>
      <c r="L1896" t="s">
        <v>768</v>
      </c>
      <c r="M1896" t="str">
        <f t="shared" si="29"/>
        <v>Absent</v>
      </c>
    </row>
    <row r="1897" spans="1:13" x14ac:dyDescent="0.25">
      <c r="A1897" t="s">
        <v>788</v>
      </c>
      <c r="B1897" t="str">
        <f>VLOOKUP(A1897,Tabel1[[PrøveID]:[Longitude]],3,FALSE)</f>
        <v>Miljøstyrelsen</v>
      </c>
      <c r="C1897" s="83" t="str">
        <f>VLOOKUP(A1897,Tabel1[[PrøveID]:[Longitude]],2,FALSE)</f>
        <v>31-05-2022</v>
      </c>
      <c r="D1897">
        <f>VLOOKUP(A1897,Tabel1[[PrøveID]:[Longitude]],5,FALSE)</f>
        <v>55.171623646049937</v>
      </c>
      <c r="E1897">
        <f>VLOOKUP(A1897,Tabel1[[PrøveID]:[Longitude]],6,FALSE)</f>
        <v>9.4747973908575247</v>
      </c>
      <c r="F1897" t="str">
        <f>VLOOKUP(A1897,Tabel1[[PrøveID]:[Longitude]],4,FALSE)</f>
        <v>Slivsø (Sø i Haderslev)</v>
      </c>
      <c r="G1897" s="24" t="str">
        <f>VLOOKUP(H1897,Datasæt_Analysesystemer!$D$3:$E$68,2,FALSE)</f>
        <v>Esox lucius</v>
      </c>
      <c r="H1897" t="s">
        <v>806</v>
      </c>
      <c r="I1897" t="str">
        <f>VLOOKUP(H1897,Datasæt_Analysesystemer!$D$2:$F$68,3,FALSE)</f>
        <v>Almindelig</v>
      </c>
      <c r="J1897" t="s">
        <v>744</v>
      </c>
      <c r="K1897" t="s">
        <v>747</v>
      </c>
      <c r="L1897" t="s">
        <v>768</v>
      </c>
      <c r="M1897" t="str">
        <f t="shared" si="29"/>
        <v>Absent</v>
      </c>
    </row>
    <row r="1898" spans="1:13" x14ac:dyDescent="0.25">
      <c r="A1898" t="s">
        <v>788</v>
      </c>
      <c r="B1898" t="str">
        <f>VLOOKUP(A1898,Tabel1[[PrøveID]:[Longitude]],3,FALSE)</f>
        <v>Miljøstyrelsen</v>
      </c>
      <c r="C1898" s="83" t="str">
        <f>VLOOKUP(A1898,Tabel1[[PrøveID]:[Longitude]],2,FALSE)</f>
        <v>31-05-2022</v>
      </c>
      <c r="D1898">
        <f>VLOOKUP(A1898,Tabel1[[PrøveID]:[Longitude]],5,FALSE)</f>
        <v>55.171623646049937</v>
      </c>
      <c r="E1898">
        <f>VLOOKUP(A1898,Tabel1[[PrøveID]:[Longitude]],6,FALSE)</f>
        <v>9.4747973908575247</v>
      </c>
      <c r="F1898" t="str">
        <f>VLOOKUP(A1898,Tabel1[[PrøveID]:[Longitude]],4,FALSE)</f>
        <v>Slivsø (Sø i Haderslev)</v>
      </c>
      <c r="G1898" s="24" t="str">
        <f>VLOOKUP(H1898,Datasæt_Analysesystemer!$D$3:$E$68,2,FALSE)</f>
        <v>Cyprinus carpio</v>
      </c>
      <c r="H1898" t="s">
        <v>807</v>
      </c>
      <c r="I1898" t="str">
        <f>VLOOKUP(H1898,Datasæt_Analysesystemer!$D$2:$F$68,3,FALSE)</f>
        <v>Invasiv</v>
      </c>
      <c r="J1898" t="s">
        <v>738</v>
      </c>
      <c r="K1898" t="s">
        <v>802</v>
      </c>
      <c r="L1898" t="s">
        <v>741</v>
      </c>
      <c r="M1898" t="str">
        <f t="shared" si="29"/>
        <v>Present_Ct&lt;41</v>
      </c>
    </row>
    <row r="1899" spans="1:13" x14ac:dyDescent="0.25">
      <c r="A1899" t="s">
        <v>788</v>
      </c>
      <c r="B1899" t="str">
        <f>VLOOKUP(A1899,Tabel1[[PrøveID]:[Longitude]],3,FALSE)</f>
        <v>Miljøstyrelsen</v>
      </c>
      <c r="C1899" s="83" t="str">
        <f>VLOOKUP(A1899,Tabel1[[PrøveID]:[Longitude]],2,FALSE)</f>
        <v>31-05-2022</v>
      </c>
      <c r="D1899">
        <f>VLOOKUP(A1899,Tabel1[[PrøveID]:[Longitude]],5,FALSE)</f>
        <v>55.171623646049937</v>
      </c>
      <c r="E1899">
        <f>VLOOKUP(A1899,Tabel1[[PrøveID]:[Longitude]],6,FALSE)</f>
        <v>9.4747973908575247</v>
      </c>
      <c r="F1899" t="str">
        <f>VLOOKUP(A1899,Tabel1[[PrøveID]:[Longitude]],4,FALSE)</f>
        <v>Slivsø (Sø i Haderslev)</v>
      </c>
      <c r="G1899" s="24" t="str">
        <f>VLOOKUP(H1899,Datasæt_Analysesystemer!$D$3:$E$68,2,FALSE)</f>
        <v>Cyprinus carpio</v>
      </c>
      <c r="H1899" t="s">
        <v>807</v>
      </c>
      <c r="I1899" t="str">
        <f>VLOOKUP(H1899,Datasæt_Analysesystemer!$D$2:$F$68,3,FALSE)</f>
        <v>Invasiv</v>
      </c>
      <c r="J1899" t="s">
        <v>738</v>
      </c>
      <c r="K1899" t="s">
        <v>747</v>
      </c>
      <c r="L1899" t="s">
        <v>768</v>
      </c>
      <c r="M1899" t="str">
        <f t="shared" si="29"/>
        <v>Absent</v>
      </c>
    </row>
    <row r="1900" spans="1:13" x14ac:dyDescent="0.25">
      <c r="A1900" t="s">
        <v>788</v>
      </c>
      <c r="B1900" t="str">
        <f>VLOOKUP(A1900,Tabel1[[PrøveID]:[Longitude]],3,FALSE)</f>
        <v>Miljøstyrelsen</v>
      </c>
      <c r="C1900" s="83" t="str">
        <f>VLOOKUP(A1900,Tabel1[[PrøveID]:[Longitude]],2,FALSE)</f>
        <v>31-05-2022</v>
      </c>
      <c r="D1900">
        <f>VLOOKUP(A1900,Tabel1[[PrøveID]:[Longitude]],5,FALSE)</f>
        <v>55.171623646049937</v>
      </c>
      <c r="E1900">
        <f>VLOOKUP(A1900,Tabel1[[PrøveID]:[Longitude]],6,FALSE)</f>
        <v>9.4747973908575247</v>
      </c>
      <c r="F1900" t="str">
        <f>VLOOKUP(A1900,Tabel1[[PrøveID]:[Longitude]],4,FALSE)</f>
        <v>Slivsø (Sø i Haderslev)</v>
      </c>
      <c r="G1900" s="24" t="str">
        <f>VLOOKUP(H1900,Datasæt_Analysesystemer!$D$3:$E$68,2,FALSE)</f>
        <v>Carassius auratus</v>
      </c>
      <c r="H1900" t="s">
        <v>1086</v>
      </c>
      <c r="I1900" t="str">
        <f>VLOOKUP(H1900,Datasæt_Analysesystemer!$D$2:$F$68,3,FALSE)</f>
        <v>Invasiv</v>
      </c>
      <c r="J1900" t="s">
        <v>744</v>
      </c>
      <c r="K1900" t="s">
        <v>747</v>
      </c>
      <c r="L1900" t="s">
        <v>768</v>
      </c>
      <c r="M1900" t="str">
        <f t="shared" si="29"/>
        <v>Absent</v>
      </c>
    </row>
    <row r="1901" spans="1:13" x14ac:dyDescent="0.25">
      <c r="A1901" t="s">
        <v>788</v>
      </c>
      <c r="B1901" t="str">
        <f>VLOOKUP(A1901,Tabel1[[PrøveID]:[Longitude]],3,FALSE)</f>
        <v>Miljøstyrelsen</v>
      </c>
      <c r="C1901" s="83" t="str">
        <f>VLOOKUP(A1901,Tabel1[[PrøveID]:[Longitude]],2,FALSE)</f>
        <v>31-05-2022</v>
      </c>
      <c r="D1901">
        <f>VLOOKUP(A1901,Tabel1[[PrøveID]:[Longitude]],5,FALSE)</f>
        <v>55.171623646049937</v>
      </c>
      <c r="E1901">
        <f>VLOOKUP(A1901,Tabel1[[PrøveID]:[Longitude]],6,FALSE)</f>
        <v>9.4747973908575247</v>
      </c>
      <c r="F1901" t="str">
        <f>VLOOKUP(A1901,Tabel1[[PrøveID]:[Longitude]],4,FALSE)</f>
        <v>Slivsø (Sø i Haderslev)</v>
      </c>
      <c r="G1901" s="24" t="str">
        <f>VLOOKUP(H1901,Datasæt_Analysesystemer!$D$3:$E$68,2,FALSE)</f>
        <v>Carassius auratus</v>
      </c>
      <c r="H1901" t="s">
        <v>1086</v>
      </c>
      <c r="I1901" t="str">
        <f>VLOOKUP(H1901,Datasæt_Analysesystemer!$D$2:$F$68,3,FALSE)</f>
        <v>Invasiv</v>
      </c>
      <c r="J1901" t="s">
        <v>744</v>
      </c>
      <c r="K1901" t="s">
        <v>747</v>
      </c>
      <c r="L1901" t="s">
        <v>768</v>
      </c>
      <c r="M1901" t="str">
        <f t="shared" si="29"/>
        <v>Absent</v>
      </c>
    </row>
    <row r="1902" spans="1:13" x14ac:dyDescent="0.25">
      <c r="A1902" t="s">
        <v>788</v>
      </c>
      <c r="B1902" t="str">
        <f>VLOOKUP(A1902,Tabel1[[PrøveID]:[Longitude]],3,FALSE)</f>
        <v>Miljøstyrelsen</v>
      </c>
      <c r="C1902" s="83" t="str">
        <f>VLOOKUP(A1902,Tabel1[[PrøveID]:[Longitude]],2,FALSE)</f>
        <v>31-05-2022</v>
      </c>
      <c r="D1902">
        <f>VLOOKUP(A1902,Tabel1[[PrøveID]:[Longitude]],5,FALSE)</f>
        <v>55.171623646049937</v>
      </c>
      <c r="E1902">
        <f>VLOOKUP(A1902,Tabel1[[PrøveID]:[Longitude]],6,FALSE)</f>
        <v>9.4747973908575247</v>
      </c>
      <c r="F1902" t="str">
        <f>VLOOKUP(A1902,Tabel1[[PrøveID]:[Longitude]],4,FALSE)</f>
        <v>Slivsø (Sø i Haderslev)</v>
      </c>
      <c r="G1902" s="24" t="str">
        <f>VLOOKUP(H1902,Datasæt_Analysesystemer!$D$3:$E$68,2,FALSE)</f>
        <v>Anguilla anguilla</v>
      </c>
      <c r="H1902" t="s">
        <v>1005</v>
      </c>
      <c r="I1902" t="str">
        <f>VLOOKUP(H1902,Datasæt_Analysesystemer!$D$2:$F$68,3,FALSE)</f>
        <v>Almindelig</v>
      </c>
      <c r="J1902" t="s">
        <v>744</v>
      </c>
      <c r="K1902" t="s">
        <v>747</v>
      </c>
      <c r="L1902" t="s">
        <v>768</v>
      </c>
      <c r="M1902" t="str">
        <f t="shared" si="29"/>
        <v>Absent</v>
      </c>
    </row>
    <row r="1903" spans="1:13" x14ac:dyDescent="0.25">
      <c r="A1903" t="s">
        <v>788</v>
      </c>
      <c r="B1903" t="str">
        <f>VLOOKUP(A1903,Tabel1[[PrøveID]:[Longitude]],3,FALSE)</f>
        <v>Miljøstyrelsen</v>
      </c>
      <c r="C1903" s="83" t="str">
        <f>VLOOKUP(A1903,Tabel1[[PrøveID]:[Longitude]],2,FALSE)</f>
        <v>31-05-2022</v>
      </c>
      <c r="D1903">
        <f>VLOOKUP(A1903,Tabel1[[PrøveID]:[Longitude]],5,FALSE)</f>
        <v>55.171623646049937</v>
      </c>
      <c r="E1903">
        <f>VLOOKUP(A1903,Tabel1[[PrøveID]:[Longitude]],6,FALSE)</f>
        <v>9.4747973908575247</v>
      </c>
      <c r="F1903" t="str">
        <f>VLOOKUP(A1903,Tabel1[[PrøveID]:[Longitude]],4,FALSE)</f>
        <v>Slivsø (Sø i Haderslev)</v>
      </c>
      <c r="G1903" s="24" t="str">
        <f>VLOOKUP(H1903,Datasæt_Analysesystemer!$D$3:$E$68,2,FALSE)</f>
        <v>Anguilla anguilla</v>
      </c>
      <c r="H1903" t="s">
        <v>1005</v>
      </c>
      <c r="I1903" t="str">
        <f>VLOOKUP(H1903,Datasæt_Analysesystemer!$D$2:$F$68,3,FALSE)</f>
        <v>Almindelig</v>
      </c>
      <c r="J1903" t="s">
        <v>738</v>
      </c>
      <c r="K1903" t="s">
        <v>747</v>
      </c>
      <c r="L1903" t="s">
        <v>768</v>
      </c>
      <c r="M1903" t="str">
        <f t="shared" si="29"/>
        <v>Absent</v>
      </c>
    </row>
    <row r="1904" spans="1:13" x14ac:dyDescent="0.25">
      <c r="A1904" t="s">
        <v>788</v>
      </c>
      <c r="B1904" t="str">
        <f>VLOOKUP(A1904,Tabel1[[PrøveID]:[Longitude]],3,FALSE)</f>
        <v>Miljøstyrelsen</v>
      </c>
      <c r="C1904" s="83" t="str">
        <f>VLOOKUP(A1904,Tabel1[[PrøveID]:[Longitude]],2,FALSE)</f>
        <v>31-05-2022</v>
      </c>
      <c r="D1904">
        <f>VLOOKUP(A1904,Tabel1[[PrøveID]:[Longitude]],5,FALSE)</f>
        <v>55.171623646049937</v>
      </c>
      <c r="E1904">
        <f>VLOOKUP(A1904,Tabel1[[PrøveID]:[Longitude]],6,FALSE)</f>
        <v>9.4747973908575247</v>
      </c>
      <c r="F1904" t="str">
        <f>VLOOKUP(A1904,Tabel1[[PrøveID]:[Longitude]],4,FALSE)</f>
        <v>Slivsø (Sø i Haderslev)</v>
      </c>
      <c r="G1904" s="24" t="str">
        <f>VLOOKUP(H1904,Datasæt_Analysesystemer!$D$3:$E$68,2,FALSE)</f>
        <v>Astacus astacus</v>
      </c>
      <c r="H1904" t="s">
        <v>810</v>
      </c>
      <c r="I1904" t="str">
        <f>VLOOKUP(H1904,Datasæt_Analysesystemer!$D$2:$F$68,3,FALSE)</f>
        <v>Almindelig</v>
      </c>
      <c r="J1904" t="s">
        <v>738</v>
      </c>
      <c r="K1904" t="s">
        <v>747</v>
      </c>
      <c r="L1904" t="s">
        <v>768</v>
      </c>
      <c r="M1904" t="str">
        <f t="shared" si="29"/>
        <v>Absent</v>
      </c>
    </row>
    <row r="1905" spans="1:13" x14ac:dyDescent="0.25">
      <c r="A1905" t="s">
        <v>788</v>
      </c>
      <c r="B1905" t="str">
        <f>VLOOKUP(A1905,Tabel1[[PrøveID]:[Longitude]],3,FALSE)</f>
        <v>Miljøstyrelsen</v>
      </c>
      <c r="C1905" s="83" t="str">
        <f>VLOOKUP(A1905,Tabel1[[PrøveID]:[Longitude]],2,FALSE)</f>
        <v>31-05-2022</v>
      </c>
      <c r="D1905">
        <f>VLOOKUP(A1905,Tabel1[[PrøveID]:[Longitude]],5,FALSE)</f>
        <v>55.171623646049937</v>
      </c>
      <c r="E1905">
        <f>VLOOKUP(A1905,Tabel1[[PrøveID]:[Longitude]],6,FALSE)</f>
        <v>9.4747973908575247</v>
      </c>
      <c r="F1905" t="str">
        <f>VLOOKUP(A1905,Tabel1[[PrøveID]:[Longitude]],4,FALSE)</f>
        <v>Slivsø (Sø i Haderslev)</v>
      </c>
      <c r="G1905" s="24" t="str">
        <f>VLOOKUP(H1905,Datasæt_Analysesystemer!$D$3:$E$68,2,FALSE)</f>
        <v>Astacus astacus</v>
      </c>
      <c r="H1905" t="s">
        <v>810</v>
      </c>
      <c r="I1905" t="str">
        <f>VLOOKUP(H1905,Datasæt_Analysesystemer!$D$2:$F$68,3,FALSE)</f>
        <v>Almindelig</v>
      </c>
      <c r="J1905" t="s">
        <v>738</v>
      </c>
      <c r="K1905" t="s">
        <v>747</v>
      </c>
      <c r="L1905" t="s">
        <v>768</v>
      </c>
      <c r="M1905" t="str">
        <f t="shared" si="29"/>
        <v>Absent</v>
      </c>
    </row>
    <row r="1906" spans="1:13" x14ac:dyDescent="0.25">
      <c r="A1906" t="s">
        <v>788</v>
      </c>
      <c r="B1906" t="str">
        <f>VLOOKUP(A1906,Tabel1[[PrøveID]:[Longitude]],3,FALSE)</f>
        <v>Miljøstyrelsen</v>
      </c>
      <c r="C1906" s="83" t="str">
        <f>VLOOKUP(A1906,Tabel1[[PrøveID]:[Longitude]],2,FALSE)</f>
        <v>31-05-2022</v>
      </c>
      <c r="D1906">
        <f>VLOOKUP(A1906,Tabel1[[PrøveID]:[Longitude]],5,FALSE)</f>
        <v>55.171623646049937</v>
      </c>
      <c r="E1906">
        <f>VLOOKUP(A1906,Tabel1[[PrøveID]:[Longitude]],6,FALSE)</f>
        <v>9.4747973908575247</v>
      </c>
      <c r="F1906" t="str">
        <f>VLOOKUP(A1906,Tabel1[[PrøveID]:[Longitude]],4,FALSE)</f>
        <v>Slivsø (Sø i Haderslev)</v>
      </c>
      <c r="G1906" s="24" t="str">
        <f>VLOOKUP(H1906,Datasæt_Analysesystemer!$D$3:$E$68,2,FALSE)</f>
        <v>Pacifastacus leniusculus</v>
      </c>
      <c r="H1906" t="s">
        <v>811</v>
      </c>
      <c r="I1906" t="str">
        <f>VLOOKUP(H1906,Datasæt_Analysesystemer!$D$2:$F$68,3,FALSE)</f>
        <v>Invasiv</v>
      </c>
      <c r="J1906" t="s">
        <v>738</v>
      </c>
      <c r="K1906" t="s">
        <v>747</v>
      </c>
      <c r="L1906" t="s">
        <v>768</v>
      </c>
      <c r="M1906" t="str">
        <f t="shared" si="29"/>
        <v>Absent</v>
      </c>
    </row>
    <row r="1907" spans="1:13" x14ac:dyDescent="0.25">
      <c r="A1907" t="s">
        <v>788</v>
      </c>
      <c r="B1907" t="str">
        <f>VLOOKUP(A1907,Tabel1[[PrøveID]:[Longitude]],3,FALSE)</f>
        <v>Miljøstyrelsen</v>
      </c>
      <c r="C1907" s="83" t="str">
        <f>VLOOKUP(A1907,Tabel1[[PrøveID]:[Longitude]],2,FALSE)</f>
        <v>31-05-2022</v>
      </c>
      <c r="D1907">
        <f>VLOOKUP(A1907,Tabel1[[PrøveID]:[Longitude]],5,FALSE)</f>
        <v>55.171623646049937</v>
      </c>
      <c r="E1907">
        <f>VLOOKUP(A1907,Tabel1[[PrøveID]:[Longitude]],6,FALSE)</f>
        <v>9.4747973908575247</v>
      </c>
      <c r="F1907" t="str">
        <f>VLOOKUP(A1907,Tabel1[[PrøveID]:[Longitude]],4,FALSE)</f>
        <v>Slivsø (Sø i Haderslev)</v>
      </c>
      <c r="G1907" s="24" t="str">
        <f>VLOOKUP(H1907,Datasæt_Analysesystemer!$D$3:$E$68,2,FALSE)</f>
        <v>Pacifastacus leniusculus</v>
      </c>
      <c r="H1907" t="s">
        <v>811</v>
      </c>
      <c r="I1907" t="str">
        <f>VLOOKUP(H1907,Datasæt_Analysesystemer!$D$2:$F$68,3,FALSE)</f>
        <v>Invasiv</v>
      </c>
      <c r="J1907" t="s">
        <v>738</v>
      </c>
      <c r="K1907" t="s">
        <v>747</v>
      </c>
      <c r="L1907" t="s">
        <v>768</v>
      </c>
      <c r="M1907" t="str">
        <f t="shared" si="29"/>
        <v>Absent</v>
      </c>
    </row>
    <row r="1908" spans="1:13" x14ac:dyDescent="0.25">
      <c r="A1908" t="s">
        <v>788</v>
      </c>
      <c r="B1908" t="str">
        <f>VLOOKUP(A1908,Tabel1[[PrøveID]:[Longitude]],3,FALSE)</f>
        <v>Miljøstyrelsen</v>
      </c>
      <c r="C1908" s="83" t="str">
        <f>VLOOKUP(A1908,Tabel1[[PrøveID]:[Longitude]],2,FALSE)</f>
        <v>31-05-2022</v>
      </c>
      <c r="D1908">
        <f>VLOOKUP(A1908,Tabel1[[PrøveID]:[Longitude]],5,FALSE)</f>
        <v>55.171623646049937</v>
      </c>
      <c r="E1908">
        <f>VLOOKUP(A1908,Tabel1[[PrøveID]:[Longitude]],6,FALSE)</f>
        <v>9.4747973908575247</v>
      </c>
      <c r="F1908" t="str">
        <f>VLOOKUP(A1908,Tabel1[[PrøveID]:[Longitude]],4,FALSE)</f>
        <v>Slivsø (Sø i Haderslev)</v>
      </c>
      <c r="G1908" s="24" t="str">
        <f>VLOOKUP(H1908,Datasæt_Analysesystemer!$D$3:$E$68,2,FALSE)</f>
        <v>Astacus leptodactylus</v>
      </c>
      <c r="H1908" t="s">
        <v>1012</v>
      </c>
      <c r="I1908" t="str">
        <f>VLOOKUP(H1908,Datasæt_Analysesystemer!$D$2:$F$68,3,FALSE)</f>
        <v>Invasiv</v>
      </c>
      <c r="J1908" t="s">
        <v>744</v>
      </c>
      <c r="K1908" t="s">
        <v>747</v>
      </c>
      <c r="L1908" t="s">
        <v>768</v>
      </c>
      <c r="M1908" t="str">
        <f t="shared" si="29"/>
        <v>Absent</v>
      </c>
    </row>
    <row r="1909" spans="1:13" x14ac:dyDescent="0.25">
      <c r="A1909" t="s">
        <v>788</v>
      </c>
      <c r="B1909" t="str">
        <f>VLOOKUP(A1909,Tabel1[[PrøveID]:[Longitude]],3,FALSE)</f>
        <v>Miljøstyrelsen</v>
      </c>
      <c r="C1909" s="83" t="str">
        <f>VLOOKUP(A1909,Tabel1[[PrøveID]:[Longitude]],2,FALSE)</f>
        <v>31-05-2022</v>
      </c>
      <c r="D1909">
        <f>VLOOKUP(A1909,Tabel1[[PrøveID]:[Longitude]],5,FALSE)</f>
        <v>55.171623646049937</v>
      </c>
      <c r="E1909">
        <f>VLOOKUP(A1909,Tabel1[[PrøveID]:[Longitude]],6,FALSE)</f>
        <v>9.4747973908575247</v>
      </c>
      <c r="F1909" t="str">
        <f>VLOOKUP(A1909,Tabel1[[PrøveID]:[Longitude]],4,FALSE)</f>
        <v>Slivsø (Sø i Haderslev)</v>
      </c>
      <c r="G1909" s="24" t="str">
        <f>VLOOKUP(H1909,Datasæt_Analysesystemer!$D$3:$E$68,2,FALSE)</f>
        <v>Astacus leptodactylus</v>
      </c>
      <c r="H1909" t="s">
        <v>1012</v>
      </c>
      <c r="I1909" t="str">
        <f>VLOOKUP(H1909,Datasæt_Analysesystemer!$D$2:$F$68,3,FALSE)</f>
        <v>Invasiv</v>
      </c>
      <c r="J1909" t="s">
        <v>744</v>
      </c>
      <c r="K1909" t="s">
        <v>747</v>
      </c>
      <c r="L1909" t="s">
        <v>768</v>
      </c>
      <c r="M1909" t="str">
        <f t="shared" si="29"/>
        <v>Absent</v>
      </c>
    </row>
    <row r="1910" spans="1:13" x14ac:dyDescent="0.25">
      <c r="A1910" t="s">
        <v>788</v>
      </c>
      <c r="B1910" t="str">
        <f>VLOOKUP(A1910,Tabel1[[PrøveID]:[Longitude]],3,FALSE)</f>
        <v>Miljøstyrelsen</v>
      </c>
      <c r="C1910" s="83" t="str">
        <f>VLOOKUP(A1910,Tabel1[[PrøveID]:[Longitude]],2,FALSE)</f>
        <v>31-05-2022</v>
      </c>
      <c r="D1910">
        <f>VLOOKUP(A1910,Tabel1[[PrøveID]:[Longitude]],5,FALSE)</f>
        <v>55.171623646049937</v>
      </c>
      <c r="E1910">
        <f>VLOOKUP(A1910,Tabel1[[PrøveID]:[Longitude]],6,FALSE)</f>
        <v>9.4747973908575247</v>
      </c>
      <c r="F1910" t="str">
        <f>VLOOKUP(A1910,Tabel1[[PrøveID]:[Longitude]],4,FALSE)</f>
        <v>Slivsø (Sø i Haderslev)</v>
      </c>
      <c r="G1910" s="24" t="str">
        <f>VLOOKUP(H1910,Datasæt_Analysesystemer!$D$3:$E$68,2,FALSE)</f>
        <v>Eriocheir sinensis</v>
      </c>
      <c r="H1910" t="s">
        <v>1031</v>
      </c>
      <c r="I1910" t="str">
        <f>VLOOKUP(H1910,Datasæt_Analysesystemer!$D$2:$F$68,3,FALSE)</f>
        <v>Invasiv</v>
      </c>
      <c r="J1910" t="s">
        <v>744</v>
      </c>
      <c r="K1910" t="s">
        <v>747</v>
      </c>
      <c r="L1910" t="s">
        <v>768</v>
      </c>
      <c r="M1910" t="str">
        <f t="shared" si="29"/>
        <v>Absent</v>
      </c>
    </row>
    <row r="1911" spans="1:13" x14ac:dyDescent="0.25">
      <c r="A1911" t="s">
        <v>788</v>
      </c>
      <c r="B1911" t="str">
        <f>VLOOKUP(A1911,Tabel1[[PrøveID]:[Longitude]],3,FALSE)</f>
        <v>Miljøstyrelsen</v>
      </c>
      <c r="C1911" s="83" t="str">
        <f>VLOOKUP(A1911,Tabel1[[PrøveID]:[Longitude]],2,FALSE)</f>
        <v>31-05-2022</v>
      </c>
      <c r="D1911">
        <f>VLOOKUP(A1911,Tabel1[[PrøveID]:[Longitude]],5,FALSE)</f>
        <v>55.171623646049937</v>
      </c>
      <c r="E1911">
        <f>VLOOKUP(A1911,Tabel1[[PrøveID]:[Longitude]],6,FALSE)</f>
        <v>9.4747973908575247</v>
      </c>
      <c r="F1911" t="str">
        <f>VLOOKUP(A1911,Tabel1[[PrøveID]:[Longitude]],4,FALSE)</f>
        <v>Slivsø (Sø i Haderslev)</v>
      </c>
      <c r="G1911" s="24" t="str">
        <f>VLOOKUP(H1911,Datasæt_Analysesystemer!$D$3:$E$68,2,FALSE)</f>
        <v>Eriocheir sinensis</v>
      </c>
      <c r="H1911" t="s">
        <v>1031</v>
      </c>
      <c r="I1911" t="str">
        <f>VLOOKUP(H1911,Datasæt_Analysesystemer!$D$2:$F$68,3,FALSE)</f>
        <v>Invasiv</v>
      </c>
      <c r="J1911" t="s">
        <v>744</v>
      </c>
      <c r="K1911" t="s">
        <v>747</v>
      </c>
      <c r="L1911" t="s">
        <v>768</v>
      </c>
      <c r="M1911" t="str">
        <f t="shared" si="29"/>
        <v>Absent</v>
      </c>
    </row>
    <row r="1912" spans="1:13" x14ac:dyDescent="0.25">
      <c r="A1912" t="s">
        <v>788</v>
      </c>
      <c r="B1912" t="str">
        <f>VLOOKUP(A1912,Tabel1[[PrøveID]:[Longitude]],3,FALSE)</f>
        <v>Miljøstyrelsen</v>
      </c>
      <c r="C1912" s="83" t="str">
        <f>VLOOKUP(A1912,Tabel1[[PrøveID]:[Longitude]],2,FALSE)</f>
        <v>31-05-2022</v>
      </c>
      <c r="D1912">
        <f>VLOOKUP(A1912,Tabel1[[PrøveID]:[Longitude]],5,FALSE)</f>
        <v>55.171623646049937</v>
      </c>
      <c r="E1912">
        <f>VLOOKUP(A1912,Tabel1[[PrøveID]:[Longitude]],6,FALSE)</f>
        <v>9.4747973908575247</v>
      </c>
      <c r="F1912" t="str">
        <f>VLOOKUP(A1912,Tabel1[[PrøveID]:[Longitude]],4,FALSE)</f>
        <v>Slivsø (Sø i Haderslev)</v>
      </c>
      <c r="G1912" s="24" t="str">
        <f>VLOOKUP(H1912,Datasæt_Analysesystemer!$D$3:$E$68,2,FALSE)</f>
        <v>Dytiscus latissimus</v>
      </c>
      <c r="H1912" t="s">
        <v>1264</v>
      </c>
      <c r="I1912" t="str">
        <f>VLOOKUP(H1912,Datasæt_Analysesystemer!$D$2:$F$68,3,FALSE)</f>
        <v>Sjælden</v>
      </c>
      <c r="J1912" t="s">
        <v>738</v>
      </c>
      <c r="K1912" t="s">
        <v>747</v>
      </c>
      <c r="L1912" t="s">
        <v>768</v>
      </c>
      <c r="M1912" t="str">
        <f t="shared" si="29"/>
        <v>Absent</v>
      </c>
    </row>
    <row r="1913" spans="1:13" x14ac:dyDescent="0.25">
      <c r="A1913" t="s">
        <v>788</v>
      </c>
      <c r="B1913" t="str">
        <f>VLOOKUP(A1913,Tabel1[[PrøveID]:[Longitude]],3,FALSE)</f>
        <v>Miljøstyrelsen</v>
      </c>
      <c r="C1913" s="83" t="str">
        <f>VLOOKUP(A1913,Tabel1[[PrøveID]:[Longitude]],2,FALSE)</f>
        <v>31-05-2022</v>
      </c>
      <c r="D1913">
        <f>VLOOKUP(A1913,Tabel1[[PrøveID]:[Longitude]],5,FALSE)</f>
        <v>55.171623646049937</v>
      </c>
      <c r="E1913">
        <f>VLOOKUP(A1913,Tabel1[[PrøveID]:[Longitude]],6,FALSE)</f>
        <v>9.4747973908575247</v>
      </c>
      <c r="F1913" t="str">
        <f>VLOOKUP(A1913,Tabel1[[PrøveID]:[Longitude]],4,FALSE)</f>
        <v>Slivsø (Sø i Haderslev)</v>
      </c>
      <c r="G1913" s="24" t="str">
        <f>VLOOKUP(H1913,Datasæt_Analysesystemer!$D$3:$E$68,2,FALSE)</f>
        <v>Dytiscus latissimus</v>
      </c>
      <c r="H1913" t="s">
        <v>1264</v>
      </c>
      <c r="I1913" t="str">
        <f>VLOOKUP(H1913,Datasæt_Analysesystemer!$D$2:$F$68,3,FALSE)</f>
        <v>Sjælden</v>
      </c>
      <c r="J1913" t="s">
        <v>738</v>
      </c>
      <c r="K1913" t="s">
        <v>747</v>
      </c>
      <c r="L1913" t="s">
        <v>768</v>
      </c>
      <c r="M1913" t="str">
        <f t="shared" si="29"/>
        <v>Absent</v>
      </c>
    </row>
    <row r="1914" spans="1:13" x14ac:dyDescent="0.25">
      <c r="A1914" t="s">
        <v>788</v>
      </c>
      <c r="B1914" t="str">
        <f>VLOOKUP(A1914,Tabel1[[PrøveID]:[Longitude]],3,FALSE)</f>
        <v>Miljøstyrelsen</v>
      </c>
      <c r="C1914" s="83" t="str">
        <f>VLOOKUP(A1914,Tabel1[[PrøveID]:[Longitude]],2,FALSE)</f>
        <v>31-05-2022</v>
      </c>
      <c r="D1914">
        <f>VLOOKUP(A1914,Tabel1[[PrøveID]:[Longitude]],5,FALSE)</f>
        <v>55.171623646049937</v>
      </c>
      <c r="E1914">
        <f>VLOOKUP(A1914,Tabel1[[PrøveID]:[Longitude]],6,FALSE)</f>
        <v>9.4747973908575247</v>
      </c>
      <c r="F1914" t="str">
        <f>VLOOKUP(A1914,Tabel1[[PrøveID]:[Longitude]],4,FALSE)</f>
        <v>Slivsø (Sø i Haderslev)</v>
      </c>
      <c r="G1914" s="24" t="str">
        <f>VLOOKUP(H1914,Datasæt_Analysesystemer!$D$3:$E$68,2,FALSE)</f>
        <v>Lutra lutra</v>
      </c>
      <c r="H1914" t="s">
        <v>818</v>
      </c>
      <c r="I1914" t="str">
        <f>VLOOKUP(H1914,Datasæt_Analysesystemer!$D$2:$F$68,3,FALSE)</f>
        <v>Almindelig</v>
      </c>
      <c r="J1914" t="s">
        <v>738</v>
      </c>
      <c r="K1914" t="s">
        <v>747</v>
      </c>
      <c r="L1914" t="s">
        <v>768</v>
      </c>
      <c r="M1914" t="str">
        <f t="shared" si="29"/>
        <v>Absent</v>
      </c>
    </row>
    <row r="1915" spans="1:13" x14ac:dyDescent="0.25">
      <c r="A1915" t="s">
        <v>788</v>
      </c>
      <c r="B1915" t="str">
        <f>VLOOKUP(A1915,Tabel1[[PrøveID]:[Longitude]],3,FALSE)</f>
        <v>Miljøstyrelsen</v>
      </c>
      <c r="C1915" s="83" t="str">
        <f>VLOOKUP(A1915,Tabel1[[PrøveID]:[Longitude]],2,FALSE)</f>
        <v>31-05-2022</v>
      </c>
      <c r="D1915">
        <f>VLOOKUP(A1915,Tabel1[[PrøveID]:[Longitude]],5,FALSE)</f>
        <v>55.171623646049937</v>
      </c>
      <c r="E1915">
        <f>VLOOKUP(A1915,Tabel1[[PrøveID]:[Longitude]],6,FALSE)</f>
        <v>9.4747973908575247</v>
      </c>
      <c r="F1915" t="str">
        <f>VLOOKUP(A1915,Tabel1[[PrøveID]:[Longitude]],4,FALSE)</f>
        <v>Slivsø (Sø i Haderslev)</v>
      </c>
      <c r="G1915" s="24" t="str">
        <f>VLOOKUP(H1915,Datasæt_Analysesystemer!$D$3:$E$68,2,FALSE)</f>
        <v>Lutra lutra</v>
      </c>
      <c r="H1915" t="s">
        <v>818</v>
      </c>
      <c r="I1915" t="str">
        <f>VLOOKUP(H1915,Datasæt_Analysesystemer!$D$2:$F$68,3,FALSE)</f>
        <v>Almindelig</v>
      </c>
      <c r="J1915" t="s">
        <v>744</v>
      </c>
      <c r="K1915" t="s">
        <v>747</v>
      </c>
      <c r="L1915" t="s">
        <v>768</v>
      </c>
      <c r="M1915" t="str">
        <f t="shared" si="29"/>
        <v>Absent</v>
      </c>
    </row>
    <row r="1916" spans="1:13" x14ac:dyDescent="0.25">
      <c r="A1916" t="s">
        <v>944</v>
      </c>
      <c r="B1916" t="str">
        <f>VLOOKUP(A1916,Tabel1[[PrøveID]:[Longitude]],3,FALSE)</f>
        <v>Miljøstyrelsen</v>
      </c>
      <c r="C1916" s="83" t="str">
        <f>VLOOKUP(A1916,Tabel1[[PrøveID]:[Longitude]],2,FALSE)</f>
        <v>24-05-2022</v>
      </c>
      <c r="D1916">
        <f>VLOOKUP(A1916,Tabel1[[PrøveID]:[Longitude]],5,FALSE)</f>
        <v>55.240845999999998</v>
      </c>
      <c r="E1916">
        <f>VLOOKUP(A1916,Tabel1[[PrøveID]:[Longitude]],6,FALSE)</f>
        <v>10.467223000000001</v>
      </c>
      <c r="F1916" t="str">
        <f>VLOOKUP(A1916,Tabel1[[PrøveID]:[Longitude]],4,FALSE)</f>
        <v>Davinde Sø (Sø i Odense SØ)</v>
      </c>
      <c r="G1916" s="24" t="str">
        <f>VLOOKUP(H1916,Datasæt_Analysesystemer!$D$3:$E$68,2,FALSE)</f>
        <v>Perca fluviatilis</v>
      </c>
      <c r="H1916" t="s">
        <v>804</v>
      </c>
      <c r="I1916" t="str">
        <f>VLOOKUP(H1916,Datasæt_Analysesystemer!$D$2:$F$68,3,FALSE)</f>
        <v>Almindelig</v>
      </c>
      <c r="J1916" t="s">
        <v>738</v>
      </c>
      <c r="K1916" t="s">
        <v>802</v>
      </c>
      <c r="L1916" t="s">
        <v>741</v>
      </c>
      <c r="M1916" t="str">
        <f t="shared" si="29"/>
        <v>Present_Ct&lt;41</v>
      </c>
    </row>
    <row r="1917" spans="1:13" x14ac:dyDescent="0.25">
      <c r="A1917" t="s">
        <v>944</v>
      </c>
      <c r="B1917" t="str">
        <f>VLOOKUP(A1917,Tabel1[[PrøveID]:[Longitude]],3,FALSE)</f>
        <v>Miljøstyrelsen</v>
      </c>
      <c r="C1917" s="83" t="str">
        <f>VLOOKUP(A1917,Tabel1[[PrøveID]:[Longitude]],2,FALSE)</f>
        <v>24-05-2022</v>
      </c>
      <c r="D1917">
        <f>VLOOKUP(A1917,Tabel1[[PrøveID]:[Longitude]],5,FALSE)</f>
        <v>55.240845999999998</v>
      </c>
      <c r="E1917">
        <f>VLOOKUP(A1917,Tabel1[[PrøveID]:[Longitude]],6,FALSE)</f>
        <v>10.467223000000001</v>
      </c>
      <c r="F1917" t="str">
        <f>VLOOKUP(A1917,Tabel1[[PrøveID]:[Longitude]],4,FALSE)</f>
        <v>Davinde Sø (Sø i Odense SØ)</v>
      </c>
      <c r="G1917" s="24" t="str">
        <f>VLOOKUP(H1917,Datasæt_Analysesystemer!$D$3:$E$68,2,FALSE)</f>
        <v>Perca fluviatilis</v>
      </c>
      <c r="H1917" t="s">
        <v>804</v>
      </c>
      <c r="I1917" t="str">
        <f>VLOOKUP(H1917,Datasæt_Analysesystemer!$D$2:$F$68,3,FALSE)</f>
        <v>Almindelig</v>
      </c>
      <c r="J1917" t="s">
        <v>744</v>
      </c>
      <c r="K1917" t="s">
        <v>747</v>
      </c>
      <c r="L1917" t="s">
        <v>768</v>
      </c>
      <c r="M1917" t="str">
        <f t="shared" si="29"/>
        <v>Absent</v>
      </c>
    </row>
    <row r="1918" spans="1:13" x14ac:dyDescent="0.25">
      <c r="A1918" t="s">
        <v>944</v>
      </c>
      <c r="B1918" t="str">
        <f>VLOOKUP(A1918,Tabel1[[PrøveID]:[Longitude]],3,FALSE)</f>
        <v>Miljøstyrelsen</v>
      </c>
      <c r="C1918" s="83" t="str">
        <f>VLOOKUP(A1918,Tabel1[[PrøveID]:[Longitude]],2,FALSE)</f>
        <v>24-05-2022</v>
      </c>
      <c r="D1918">
        <f>VLOOKUP(A1918,Tabel1[[PrøveID]:[Longitude]],5,FALSE)</f>
        <v>55.240845999999998</v>
      </c>
      <c r="E1918">
        <f>VLOOKUP(A1918,Tabel1[[PrøveID]:[Longitude]],6,FALSE)</f>
        <v>10.467223000000001</v>
      </c>
      <c r="F1918" t="str">
        <f>VLOOKUP(A1918,Tabel1[[PrøveID]:[Longitude]],4,FALSE)</f>
        <v>Davinde Sø (Sø i Odense SØ)</v>
      </c>
      <c r="G1918" s="24" t="str">
        <f>VLOOKUP(H1918,Datasæt_Analysesystemer!$D$3:$E$68,2,FALSE)</f>
        <v>Rutilus rutilus</v>
      </c>
      <c r="H1918" t="s">
        <v>805</v>
      </c>
      <c r="I1918" t="str">
        <f>VLOOKUP(H1918,Datasæt_Analysesystemer!$D$2:$F$68,3,FALSE)</f>
        <v>Almindelig</v>
      </c>
      <c r="J1918" t="s">
        <v>738</v>
      </c>
      <c r="K1918" t="s">
        <v>802</v>
      </c>
      <c r="L1918" t="s">
        <v>741</v>
      </c>
      <c r="M1918" t="str">
        <f t="shared" si="29"/>
        <v>Present_Ct&lt;41</v>
      </c>
    </row>
    <row r="1919" spans="1:13" x14ac:dyDescent="0.25">
      <c r="A1919" t="s">
        <v>944</v>
      </c>
      <c r="B1919" t="str">
        <f>VLOOKUP(A1919,Tabel1[[PrøveID]:[Longitude]],3,FALSE)</f>
        <v>Miljøstyrelsen</v>
      </c>
      <c r="C1919" s="83" t="str">
        <f>VLOOKUP(A1919,Tabel1[[PrøveID]:[Longitude]],2,FALSE)</f>
        <v>24-05-2022</v>
      </c>
      <c r="D1919">
        <f>VLOOKUP(A1919,Tabel1[[PrøveID]:[Longitude]],5,FALSE)</f>
        <v>55.240845999999998</v>
      </c>
      <c r="E1919">
        <f>VLOOKUP(A1919,Tabel1[[PrøveID]:[Longitude]],6,FALSE)</f>
        <v>10.467223000000001</v>
      </c>
      <c r="F1919" t="str">
        <f>VLOOKUP(A1919,Tabel1[[PrøveID]:[Longitude]],4,FALSE)</f>
        <v>Davinde Sø (Sø i Odense SØ)</v>
      </c>
      <c r="G1919" s="24" t="str">
        <f>VLOOKUP(H1919,Datasæt_Analysesystemer!$D$3:$E$68,2,FALSE)</f>
        <v>Rutilus rutilus</v>
      </c>
      <c r="H1919" t="s">
        <v>805</v>
      </c>
      <c r="I1919" t="str">
        <f>VLOOKUP(H1919,Datasæt_Analysesystemer!$D$2:$F$68,3,FALSE)</f>
        <v>Almindelig</v>
      </c>
      <c r="J1919" t="s">
        <v>738</v>
      </c>
      <c r="K1919" t="s">
        <v>802</v>
      </c>
      <c r="L1919" t="s">
        <v>741</v>
      </c>
      <c r="M1919" t="str">
        <f t="shared" si="29"/>
        <v>Present_Ct&lt;41</v>
      </c>
    </row>
    <row r="1920" spans="1:13" x14ac:dyDescent="0.25">
      <c r="A1920" t="s">
        <v>944</v>
      </c>
      <c r="B1920" t="str">
        <f>VLOOKUP(A1920,Tabel1[[PrøveID]:[Longitude]],3,FALSE)</f>
        <v>Miljøstyrelsen</v>
      </c>
      <c r="C1920" s="83" t="str">
        <f>VLOOKUP(A1920,Tabel1[[PrøveID]:[Longitude]],2,FALSE)</f>
        <v>24-05-2022</v>
      </c>
      <c r="D1920">
        <f>VLOOKUP(A1920,Tabel1[[PrøveID]:[Longitude]],5,FALSE)</f>
        <v>55.240845999999998</v>
      </c>
      <c r="E1920">
        <f>VLOOKUP(A1920,Tabel1[[PrøveID]:[Longitude]],6,FALSE)</f>
        <v>10.467223000000001</v>
      </c>
      <c r="F1920" t="str">
        <f>VLOOKUP(A1920,Tabel1[[PrøveID]:[Longitude]],4,FALSE)</f>
        <v>Davinde Sø (Sø i Odense SØ)</v>
      </c>
      <c r="G1920" s="24" t="str">
        <f>VLOOKUP(H1920,Datasæt_Analysesystemer!$D$3:$E$68,2,FALSE)</f>
        <v>Esox lucius</v>
      </c>
      <c r="H1920" t="s">
        <v>806</v>
      </c>
      <c r="I1920" t="str">
        <f>VLOOKUP(H1920,Datasæt_Analysesystemer!$D$2:$F$68,3,FALSE)</f>
        <v>Almindelig</v>
      </c>
      <c r="J1920" t="s">
        <v>738</v>
      </c>
      <c r="K1920" t="s">
        <v>802</v>
      </c>
      <c r="L1920" t="s">
        <v>741</v>
      </c>
      <c r="M1920" t="str">
        <f t="shared" si="29"/>
        <v>Present_Ct&lt;41</v>
      </c>
    </row>
    <row r="1921" spans="1:13" x14ac:dyDescent="0.25">
      <c r="A1921" t="s">
        <v>944</v>
      </c>
      <c r="B1921" t="str">
        <f>VLOOKUP(A1921,Tabel1[[PrøveID]:[Longitude]],3,FALSE)</f>
        <v>Miljøstyrelsen</v>
      </c>
      <c r="C1921" s="83" t="str">
        <f>VLOOKUP(A1921,Tabel1[[PrøveID]:[Longitude]],2,FALSE)</f>
        <v>24-05-2022</v>
      </c>
      <c r="D1921">
        <f>VLOOKUP(A1921,Tabel1[[PrøveID]:[Longitude]],5,FALSE)</f>
        <v>55.240845999999998</v>
      </c>
      <c r="E1921">
        <f>VLOOKUP(A1921,Tabel1[[PrøveID]:[Longitude]],6,FALSE)</f>
        <v>10.467223000000001</v>
      </c>
      <c r="F1921" t="str">
        <f>VLOOKUP(A1921,Tabel1[[PrøveID]:[Longitude]],4,FALSE)</f>
        <v>Davinde Sø (Sø i Odense SØ)</v>
      </c>
      <c r="G1921" s="24" t="str">
        <f>VLOOKUP(H1921,Datasæt_Analysesystemer!$D$3:$E$68,2,FALSE)</f>
        <v>Esox lucius</v>
      </c>
      <c r="H1921" t="s">
        <v>806</v>
      </c>
      <c r="I1921" t="str">
        <f>VLOOKUP(H1921,Datasæt_Analysesystemer!$D$2:$F$68,3,FALSE)</f>
        <v>Almindelig</v>
      </c>
      <c r="J1921" t="s">
        <v>744</v>
      </c>
      <c r="K1921" t="s">
        <v>747</v>
      </c>
      <c r="L1921" t="s">
        <v>768</v>
      </c>
      <c r="M1921" t="str">
        <f t="shared" si="29"/>
        <v>Absent</v>
      </c>
    </row>
    <row r="1922" spans="1:13" x14ac:dyDescent="0.25">
      <c r="A1922" t="s">
        <v>944</v>
      </c>
      <c r="B1922" t="str">
        <f>VLOOKUP(A1922,Tabel1[[PrøveID]:[Longitude]],3,FALSE)</f>
        <v>Miljøstyrelsen</v>
      </c>
      <c r="C1922" s="83" t="str">
        <f>VLOOKUP(A1922,Tabel1[[PrøveID]:[Longitude]],2,FALSE)</f>
        <v>24-05-2022</v>
      </c>
      <c r="D1922">
        <f>VLOOKUP(A1922,Tabel1[[PrøveID]:[Longitude]],5,FALSE)</f>
        <v>55.240845999999998</v>
      </c>
      <c r="E1922">
        <f>VLOOKUP(A1922,Tabel1[[PrøveID]:[Longitude]],6,FALSE)</f>
        <v>10.467223000000001</v>
      </c>
      <c r="F1922" t="str">
        <f>VLOOKUP(A1922,Tabel1[[PrøveID]:[Longitude]],4,FALSE)</f>
        <v>Davinde Sø (Sø i Odense SØ)</v>
      </c>
      <c r="G1922" s="24" t="str">
        <f>VLOOKUP(H1922,Datasæt_Analysesystemer!$D$3:$E$68,2,FALSE)</f>
        <v>Cyprinus carpio</v>
      </c>
      <c r="H1922" t="s">
        <v>807</v>
      </c>
      <c r="I1922" t="str">
        <f>VLOOKUP(H1922,Datasæt_Analysesystemer!$D$2:$F$68,3,FALSE)</f>
        <v>Invasiv</v>
      </c>
      <c r="J1922" t="s">
        <v>738</v>
      </c>
      <c r="K1922" t="s">
        <v>747</v>
      </c>
      <c r="L1922" t="s">
        <v>768</v>
      </c>
      <c r="M1922" t="str">
        <f t="shared" ref="M1922:M1985" si="30">IF(K1922="Present",K1922&amp;"_"&amp;L1922,K1922)</f>
        <v>Absent</v>
      </c>
    </row>
    <row r="1923" spans="1:13" x14ac:dyDescent="0.25">
      <c r="A1923" t="s">
        <v>944</v>
      </c>
      <c r="B1923" t="str">
        <f>VLOOKUP(A1923,Tabel1[[PrøveID]:[Longitude]],3,FALSE)</f>
        <v>Miljøstyrelsen</v>
      </c>
      <c r="C1923" s="83" t="str">
        <f>VLOOKUP(A1923,Tabel1[[PrøveID]:[Longitude]],2,FALSE)</f>
        <v>24-05-2022</v>
      </c>
      <c r="D1923">
        <f>VLOOKUP(A1923,Tabel1[[PrøveID]:[Longitude]],5,FALSE)</f>
        <v>55.240845999999998</v>
      </c>
      <c r="E1923">
        <f>VLOOKUP(A1923,Tabel1[[PrøveID]:[Longitude]],6,FALSE)</f>
        <v>10.467223000000001</v>
      </c>
      <c r="F1923" t="str">
        <f>VLOOKUP(A1923,Tabel1[[PrøveID]:[Longitude]],4,FALSE)</f>
        <v>Davinde Sø (Sø i Odense SØ)</v>
      </c>
      <c r="G1923" s="24" t="str">
        <f>VLOOKUP(H1923,Datasæt_Analysesystemer!$D$3:$E$68,2,FALSE)</f>
        <v>Cyprinus carpio</v>
      </c>
      <c r="H1923" t="s">
        <v>807</v>
      </c>
      <c r="I1923" t="str">
        <f>VLOOKUP(H1923,Datasæt_Analysesystemer!$D$2:$F$68,3,FALSE)</f>
        <v>Invasiv</v>
      </c>
      <c r="J1923" t="s">
        <v>744</v>
      </c>
      <c r="K1923" t="s">
        <v>802</v>
      </c>
      <c r="L1923" t="s">
        <v>741</v>
      </c>
      <c r="M1923" t="str">
        <f t="shared" si="30"/>
        <v>Present_Ct&lt;41</v>
      </c>
    </row>
    <row r="1924" spans="1:13" x14ac:dyDescent="0.25">
      <c r="A1924" t="s">
        <v>944</v>
      </c>
      <c r="B1924" t="str">
        <f>VLOOKUP(A1924,Tabel1[[PrøveID]:[Longitude]],3,FALSE)</f>
        <v>Miljøstyrelsen</v>
      </c>
      <c r="C1924" s="83" t="str">
        <f>VLOOKUP(A1924,Tabel1[[PrøveID]:[Longitude]],2,FALSE)</f>
        <v>24-05-2022</v>
      </c>
      <c r="D1924">
        <f>VLOOKUP(A1924,Tabel1[[PrøveID]:[Longitude]],5,FALSE)</f>
        <v>55.240845999999998</v>
      </c>
      <c r="E1924">
        <f>VLOOKUP(A1924,Tabel1[[PrøveID]:[Longitude]],6,FALSE)</f>
        <v>10.467223000000001</v>
      </c>
      <c r="F1924" t="str">
        <f>VLOOKUP(A1924,Tabel1[[PrøveID]:[Longitude]],4,FALSE)</f>
        <v>Davinde Sø (Sø i Odense SØ)</v>
      </c>
      <c r="G1924" s="24" t="str">
        <f>VLOOKUP(H1924,Datasæt_Analysesystemer!$D$3:$E$68,2,FALSE)</f>
        <v>Carassius auratus</v>
      </c>
      <c r="H1924" t="s">
        <v>1086</v>
      </c>
      <c r="I1924" t="str">
        <f>VLOOKUP(H1924,Datasæt_Analysesystemer!$D$2:$F$68,3,FALSE)</f>
        <v>Invasiv</v>
      </c>
      <c r="J1924" t="s">
        <v>738</v>
      </c>
      <c r="K1924" t="s">
        <v>747</v>
      </c>
      <c r="L1924" t="s">
        <v>768</v>
      </c>
      <c r="M1924" t="str">
        <f t="shared" si="30"/>
        <v>Absent</v>
      </c>
    </row>
    <row r="1925" spans="1:13" x14ac:dyDescent="0.25">
      <c r="A1925" t="s">
        <v>944</v>
      </c>
      <c r="B1925" t="str">
        <f>VLOOKUP(A1925,Tabel1[[PrøveID]:[Longitude]],3,FALSE)</f>
        <v>Miljøstyrelsen</v>
      </c>
      <c r="C1925" s="83" t="str">
        <f>VLOOKUP(A1925,Tabel1[[PrøveID]:[Longitude]],2,FALSE)</f>
        <v>24-05-2022</v>
      </c>
      <c r="D1925">
        <f>VLOOKUP(A1925,Tabel1[[PrøveID]:[Longitude]],5,FALSE)</f>
        <v>55.240845999999998</v>
      </c>
      <c r="E1925">
        <f>VLOOKUP(A1925,Tabel1[[PrøveID]:[Longitude]],6,FALSE)</f>
        <v>10.467223000000001</v>
      </c>
      <c r="F1925" t="str">
        <f>VLOOKUP(A1925,Tabel1[[PrøveID]:[Longitude]],4,FALSE)</f>
        <v>Davinde Sø (Sø i Odense SØ)</v>
      </c>
      <c r="G1925" s="24" t="str">
        <f>VLOOKUP(H1925,Datasæt_Analysesystemer!$D$3:$E$68,2,FALSE)</f>
        <v>Carassius auratus</v>
      </c>
      <c r="H1925" t="s">
        <v>1086</v>
      </c>
      <c r="I1925" t="str">
        <f>VLOOKUP(H1925,Datasæt_Analysesystemer!$D$2:$F$68,3,FALSE)</f>
        <v>Invasiv</v>
      </c>
      <c r="J1925" t="s">
        <v>738</v>
      </c>
      <c r="K1925" t="s">
        <v>747</v>
      </c>
      <c r="L1925" t="s">
        <v>768</v>
      </c>
      <c r="M1925" t="str">
        <f t="shared" si="30"/>
        <v>Absent</v>
      </c>
    </row>
    <row r="1926" spans="1:13" x14ac:dyDescent="0.25">
      <c r="A1926" t="s">
        <v>944</v>
      </c>
      <c r="B1926" t="str">
        <f>VLOOKUP(A1926,Tabel1[[PrøveID]:[Longitude]],3,FALSE)</f>
        <v>Miljøstyrelsen</v>
      </c>
      <c r="C1926" s="83" t="str">
        <f>VLOOKUP(A1926,Tabel1[[PrøveID]:[Longitude]],2,FALSE)</f>
        <v>24-05-2022</v>
      </c>
      <c r="D1926">
        <f>VLOOKUP(A1926,Tabel1[[PrøveID]:[Longitude]],5,FALSE)</f>
        <v>55.240845999999998</v>
      </c>
      <c r="E1926">
        <f>VLOOKUP(A1926,Tabel1[[PrøveID]:[Longitude]],6,FALSE)</f>
        <v>10.467223000000001</v>
      </c>
      <c r="F1926" t="str">
        <f>VLOOKUP(A1926,Tabel1[[PrøveID]:[Longitude]],4,FALSE)</f>
        <v>Davinde Sø (Sø i Odense SØ)</v>
      </c>
      <c r="G1926" s="24" t="str">
        <f>VLOOKUP(H1926,Datasæt_Analysesystemer!$D$3:$E$68,2,FALSE)</f>
        <v>Anguilla anguilla</v>
      </c>
      <c r="H1926" t="s">
        <v>1005</v>
      </c>
      <c r="I1926" t="str">
        <f>VLOOKUP(H1926,Datasæt_Analysesystemer!$D$2:$F$68,3,FALSE)</f>
        <v>Almindelig</v>
      </c>
      <c r="J1926" t="s">
        <v>738</v>
      </c>
      <c r="K1926" t="s">
        <v>747</v>
      </c>
      <c r="L1926" t="s">
        <v>768</v>
      </c>
      <c r="M1926" t="str">
        <f t="shared" si="30"/>
        <v>Absent</v>
      </c>
    </row>
    <row r="1927" spans="1:13" x14ac:dyDescent="0.25">
      <c r="A1927" t="s">
        <v>944</v>
      </c>
      <c r="B1927" t="str">
        <f>VLOOKUP(A1927,Tabel1[[PrøveID]:[Longitude]],3,FALSE)</f>
        <v>Miljøstyrelsen</v>
      </c>
      <c r="C1927" s="83" t="str">
        <f>VLOOKUP(A1927,Tabel1[[PrøveID]:[Longitude]],2,FALSE)</f>
        <v>24-05-2022</v>
      </c>
      <c r="D1927">
        <f>VLOOKUP(A1927,Tabel1[[PrøveID]:[Longitude]],5,FALSE)</f>
        <v>55.240845999999998</v>
      </c>
      <c r="E1927">
        <f>VLOOKUP(A1927,Tabel1[[PrøveID]:[Longitude]],6,FALSE)</f>
        <v>10.467223000000001</v>
      </c>
      <c r="F1927" t="str">
        <f>VLOOKUP(A1927,Tabel1[[PrøveID]:[Longitude]],4,FALSE)</f>
        <v>Davinde Sø (Sø i Odense SØ)</v>
      </c>
      <c r="G1927" s="24" t="str">
        <f>VLOOKUP(H1927,Datasæt_Analysesystemer!$D$3:$E$68,2,FALSE)</f>
        <v>Anguilla anguilla</v>
      </c>
      <c r="H1927" t="s">
        <v>1005</v>
      </c>
      <c r="I1927" t="str">
        <f>VLOOKUP(H1927,Datasæt_Analysesystemer!$D$2:$F$68,3,FALSE)</f>
        <v>Almindelig</v>
      </c>
      <c r="J1927" t="s">
        <v>738</v>
      </c>
      <c r="K1927" t="s">
        <v>747</v>
      </c>
      <c r="L1927" t="s">
        <v>768</v>
      </c>
      <c r="M1927" t="str">
        <f t="shared" si="30"/>
        <v>Absent</v>
      </c>
    </row>
    <row r="1928" spans="1:13" x14ac:dyDescent="0.25">
      <c r="A1928" t="s">
        <v>944</v>
      </c>
      <c r="B1928" t="str">
        <f>VLOOKUP(A1928,Tabel1[[PrøveID]:[Longitude]],3,FALSE)</f>
        <v>Miljøstyrelsen</v>
      </c>
      <c r="C1928" s="83" t="str">
        <f>VLOOKUP(A1928,Tabel1[[PrøveID]:[Longitude]],2,FALSE)</f>
        <v>24-05-2022</v>
      </c>
      <c r="D1928">
        <f>VLOOKUP(A1928,Tabel1[[PrøveID]:[Longitude]],5,FALSE)</f>
        <v>55.240845999999998</v>
      </c>
      <c r="E1928">
        <f>VLOOKUP(A1928,Tabel1[[PrøveID]:[Longitude]],6,FALSE)</f>
        <v>10.467223000000001</v>
      </c>
      <c r="F1928" t="str">
        <f>VLOOKUP(A1928,Tabel1[[PrøveID]:[Longitude]],4,FALSE)</f>
        <v>Davinde Sø (Sø i Odense SØ)</v>
      </c>
      <c r="G1928" s="24" t="str">
        <f>VLOOKUP(H1928,Datasæt_Analysesystemer!$D$3:$E$68,2,FALSE)</f>
        <v>Lissotriton vulgaris</v>
      </c>
      <c r="H1928" t="s">
        <v>1047</v>
      </c>
      <c r="I1928" t="str">
        <f>VLOOKUP(H1928,Datasæt_Analysesystemer!$D$2:$F$68,3,FALSE)</f>
        <v>Truet</v>
      </c>
      <c r="J1928" t="s">
        <v>744</v>
      </c>
      <c r="K1928" t="s">
        <v>747</v>
      </c>
      <c r="L1928" t="s">
        <v>768</v>
      </c>
      <c r="M1928" t="str">
        <f t="shared" si="30"/>
        <v>Absent</v>
      </c>
    </row>
    <row r="1929" spans="1:13" x14ac:dyDescent="0.25">
      <c r="A1929" t="s">
        <v>944</v>
      </c>
      <c r="B1929" t="str">
        <f>VLOOKUP(A1929,Tabel1[[PrøveID]:[Longitude]],3,FALSE)</f>
        <v>Miljøstyrelsen</v>
      </c>
      <c r="C1929" s="83" t="str">
        <f>VLOOKUP(A1929,Tabel1[[PrøveID]:[Longitude]],2,FALSE)</f>
        <v>24-05-2022</v>
      </c>
      <c r="D1929">
        <f>VLOOKUP(A1929,Tabel1[[PrøveID]:[Longitude]],5,FALSE)</f>
        <v>55.240845999999998</v>
      </c>
      <c r="E1929">
        <f>VLOOKUP(A1929,Tabel1[[PrøveID]:[Longitude]],6,FALSE)</f>
        <v>10.467223000000001</v>
      </c>
      <c r="F1929" t="str">
        <f>VLOOKUP(A1929,Tabel1[[PrøveID]:[Longitude]],4,FALSE)</f>
        <v>Davinde Sø (Sø i Odense SØ)</v>
      </c>
      <c r="G1929" s="24" t="str">
        <f>VLOOKUP(H1929,Datasæt_Analysesystemer!$D$3:$E$68,2,FALSE)</f>
        <v>Lissotriton vulgaris</v>
      </c>
      <c r="H1929" t="s">
        <v>1047</v>
      </c>
      <c r="I1929" t="str">
        <f>VLOOKUP(H1929,Datasæt_Analysesystemer!$D$2:$F$68,3,FALSE)</f>
        <v>Truet</v>
      </c>
      <c r="J1929" t="s">
        <v>744</v>
      </c>
      <c r="K1929" t="s">
        <v>747</v>
      </c>
      <c r="L1929" t="s">
        <v>768</v>
      </c>
      <c r="M1929" t="str">
        <f t="shared" si="30"/>
        <v>Absent</v>
      </c>
    </row>
    <row r="1930" spans="1:13" x14ac:dyDescent="0.25">
      <c r="A1930" t="s">
        <v>944</v>
      </c>
      <c r="B1930" t="str">
        <f>VLOOKUP(A1930,Tabel1[[PrøveID]:[Longitude]],3,FALSE)</f>
        <v>Miljøstyrelsen</v>
      </c>
      <c r="C1930" s="83" t="str">
        <f>VLOOKUP(A1930,Tabel1[[PrøveID]:[Longitude]],2,FALSE)</f>
        <v>24-05-2022</v>
      </c>
      <c r="D1930">
        <f>VLOOKUP(A1930,Tabel1[[PrøveID]:[Longitude]],5,FALSE)</f>
        <v>55.240845999999998</v>
      </c>
      <c r="E1930">
        <f>VLOOKUP(A1930,Tabel1[[PrøveID]:[Longitude]],6,FALSE)</f>
        <v>10.467223000000001</v>
      </c>
      <c r="F1930" t="str">
        <f>VLOOKUP(A1930,Tabel1[[PrøveID]:[Longitude]],4,FALSE)</f>
        <v>Davinde Sø (Sø i Odense SØ)</v>
      </c>
      <c r="G1930" s="24" t="str">
        <f>VLOOKUP(H1930,Datasæt_Analysesystemer!$D$3:$E$68,2,FALSE)</f>
        <v>Pacifastacus leniusculus</v>
      </c>
      <c r="H1930" t="s">
        <v>811</v>
      </c>
      <c r="I1930" t="str">
        <f>VLOOKUP(H1930,Datasæt_Analysesystemer!$D$2:$F$68,3,FALSE)</f>
        <v>Invasiv</v>
      </c>
      <c r="J1930" t="s">
        <v>738</v>
      </c>
      <c r="K1930" t="s">
        <v>802</v>
      </c>
      <c r="L1930" t="s">
        <v>741</v>
      </c>
      <c r="M1930" t="str">
        <f t="shared" si="30"/>
        <v>Present_Ct&lt;41</v>
      </c>
    </row>
    <row r="1931" spans="1:13" x14ac:dyDescent="0.25">
      <c r="A1931" t="s">
        <v>944</v>
      </c>
      <c r="B1931" t="str">
        <f>VLOOKUP(A1931,Tabel1[[PrøveID]:[Longitude]],3,FALSE)</f>
        <v>Miljøstyrelsen</v>
      </c>
      <c r="C1931" s="83" t="str">
        <f>VLOOKUP(A1931,Tabel1[[PrøveID]:[Longitude]],2,FALSE)</f>
        <v>24-05-2022</v>
      </c>
      <c r="D1931">
        <f>VLOOKUP(A1931,Tabel1[[PrøveID]:[Longitude]],5,FALSE)</f>
        <v>55.240845999999998</v>
      </c>
      <c r="E1931">
        <f>VLOOKUP(A1931,Tabel1[[PrøveID]:[Longitude]],6,FALSE)</f>
        <v>10.467223000000001</v>
      </c>
      <c r="F1931" t="str">
        <f>VLOOKUP(A1931,Tabel1[[PrøveID]:[Longitude]],4,FALSE)</f>
        <v>Davinde Sø (Sø i Odense SØ)</v>
      </c>
      <c r="G1931" s="24" t="str">
        <f>VLOOKUP(H1931,Datasæt_Analysesystemer!$D$3:$E$68,2,FALSE)</f>
        <v>Pacifastacus leniusculus</v>
      </c>
      <c r="H1931" t="s">
        <v>811</v>
      </c>
      <c r="I1931" t="str">
        <f>VLOOKUP(H1931,Datasæt_Analysesystemer!$D$2:$F$68,3,FALSE)</f>
        <v>Invasiv</v>
      </c>
      <c r="J1931" t="s">
        <v>744</v>
      </c>
      <c r="K1931" t="s">
        <v>802</v>
      </c>
      <c r="L1931" t="s">
        <v>741</v>
      </c>
      <c r="M1931" t="str">
        <f t="shared" si="30"/>
        <v>Present_Ct&lt;41</v>
      </c>
    </row>
    <row r="1932" spans="1:13" x14ac:dyDescent="0.25">
      <c r="A1932" t="s">
        <v>944</v>
      </c>
      <c r="B1932" t="str">
        <f>VLOOKUP(A1932,Tabel1[[PrøveID]:[Longitude]],3,FALSE)</f>
        <v>Miljøstyrelsen</v>
      </c>
      <c r="C1932" s="83" t="str">
        <f>VLOOKUP(A1932,Tabel1[[PrøveID]:[Longitude]],2,FALSE)</f>
        <v>24-05-2022</v>
      </c>
      <c r="D1932">
        <f>VLOOKUP(A1932,Tabel1[[PrøveID]:[Longitude]],5,FALSE)</f>
        <v>55.240845999999998</v>
      </c>
      <c r="E1932">
        <f>VLOOKUP(A1932,Tabel1[[PrøveID]:[Longitude]],6,FALSE)</f>
        <v>10.467223000000001</v>
      </c>
      <c r="F1932" t="str">
        <f>VLOOKUP(A1932,Tabel1[[PrøveID]:[Longitude]],4,FALSE)</f>
        <v>Davinde Sø (Sø i Odense SØ)</v>
      </c>
      <c r="G1932" s="24" t="str">
        <f>VLOOKUP(H1932,Datasæt_Analysesystemer!$D$3:$E$68,2,FALSE)</f>
        <v>Astacus leptodactylus</v>
      </c>
      <c r="H1932" t="s">
        <v>1012</v>
      </c>
      <c r="I1932" t="str">
        <f>VLOOKUP(H1932,Datasæt_Analysesystemer!$D$2:$F$68,3,FALSE)</f>
        <v>Invasiv</v>
      </c>
      <c r="J1932" t="s">
        <v>738</v>
      </c>
      <c r="K1932" t="s">
        <v>747</v>
      </c>
      <c r="L1932" t="s">
        <v>768</v>
      </c>
      <c r="M1932" t="str">
        <f t="shared" si="30"/>
        <v>Absent</v>
      </c>
    </row>
    <row r="1933" spans="1:13" x14ac:dyDescent="0.25">
      <c r="A1933" t="s">
        <v>944</v>
      </c>
      <c r="B1933" t="str">
        <f>VLOOKUP(A1933,Tabel1[[PrøveID]:[Longitude]],3,FALSE)</f>
        <v>Miljøstyrelsen</v>
      </c>
      <c r="C1933" s="83" t="str">
        <f>VLOOKUP(A1933,Tabel1[[PrøveID]:[Longitude]],2,FALSE)</f>
        <v>24-05-2022</v>
      </c>
      <c r="D1933">
        <f>VLOOKUP(A1933,Tabel1[[PrøveID]:[Longitude]],5,FALSE)</f>
        <v>55.240845999999998</v>
      </c>
      <c r="E1933">
        <f>VLOOKUP(A1933,Tabel1[[PrøveID]:[Longitude]],6,FALSE)</f>
        <v>10.467223000000001</v>
      </c>
      <c r="F1933" t="str">
        <f>VLOOKUP(A1933,Tabel1[[PrøveID]:[Longitude]],4,FALSE)</f>
        <v>Davinde Sø (Sø i Odense SØ)</v>
      </c>
      <c r="G1933" s="24" t="str">
        <f>VLOOKUP(H1933,Datasæt_Analysesystemer!$D$3:$E$68,2,FALSE)</f>
        <v>Astacus leptodactylus</v>
      </c>
      <c r="H1933" t="s">
        <v>1012</v>
      </c>
      <c r="I1933" t="str">
        <f>VLOOKUP(H1933,Datasæt_Analysesystemer!$D$2:$F$68,3,FALSE)</f>
        <v>Invasiv</v>
      </c>
      <c r="J1933" t="s">
        <v>738</v>
      </c>
      <c r="K1933" t="s">
        <v>747</v>
      </c>
      <c r="L1933" t="s">
        <v>768</v>
      </c>
      <c r="M1933" t="str">
        <f t="shared" si="30"/>
        <v>Absent</v>
      </c>
    </row>
    <row r="1934" spans="1:13" x14ac:dyDescent="0.25">
      <c r="A1934" t="s">
        <v>944</v>
      </c>
      <c r="B1934" t="str">
        <f>VLOOKUP(A1934,Tabel1[[PrøveID]:[Longitude]],3,FALSE)</f>
        <v>Miljøstyrelsen</v>
      </c>
      <c r="C1934" s="83" t="str">
        <f>VLOOKUP(A1934,Tabel1[[PrøveID]:[Longitude]],2,FALSE)</f>
        <v>24-05-2022</v>
      </c>
      <c r="D1934">
        <f>VLOOKUP(A1934,Tabel1[[PrøveID]:[Longitude]],5,FALSE)</f>
        <v>55.240845999999998</v>
      </c>
      <c r="E1934">
        <f>VLOOKUP(A1934,Tabel1[[PrøveID]:[Longitude]],6,FALSE)</f>
        <v>10.467223000000001</v>
      </c>
      <c r="F1934" t="str">
        <f>VLOOKUP(A1934,Tabel1[[PrøveID]:[Longitude]],4,FALSE)</f>
        <v>Davinde Sø (Sø i Odense SØ)</v>
      </c>
      <c r="G1934" s="24" t="str">
        <f>VLOOKUP(H1934,Datasæt_Analysesystemer!$D$3:$E$68,2,FALSE)</f>
        <v>Eriocheir sinensis</v>
      </c>
      <c r="H1934" t="s">
        <v>1031</v>
      </c>
      <c r="I1934" t="str">
        <f>VLOOKUP(H1934,Datasæt_Analysesystemer!$D$2:$F$68,3,FALSE)</f>
        <v>Invasiv</v>
      </c>
      <c r="J1934" t="s">
        <v>738</v>
      </c>
      <c r="K1934" t="s">
        <v>747</v>
      </c>
      <c r="L1934" t="s">
        <v>768</v>
      </c>
      <c r="M1934" t="str">
        <f t="shared" si="30"/>
        <v>Absent</v>
      </c>
    </row>
    <row r="1935" spans="1:13" x14ac:dyDescent="0.25">
      <c r="A1935" t="s">
        <v>944</v>
      </c>
      <c r="B1935" t="str">
        <f>VLOOKUP(A1935,Tabel1[[PrøveID]:[Longitude]],3,FALSE)</f>
        <v>Miljøstyrelsen</v>
      </c>
      <c r="C1935" s="83" t="str">
        <f>VLOOKUP(A1935,Tabel1[[PrøveID]:[Longitude]],2,FALSE)</f>
        <v>24-05-2022</v>
      </c>
      <c r="D1935">
        <f>VLOOKUP(A1935,Tabel1[[PrøveID]:[Longitude]],5,FALSE)</f>
        <v>55.240845999999998</v>
      </c>
      <c r="E1935">
        <f>VLOOKUP(A1935,Tabel1[[PrøveID]:[Longitude]],6,FALSE)</f>
        <v>10.467223000000001</v>
      </c>
      <c r="F1935" t="str">
        <f>VLOOKUP(A1935,Tabel1[[PrøveID]:[Longitude]],4,FALSE)</f>
        <v>Davinde Sø (Sø i Odense SØ)</v>
      </c>
      <c r="G1935" s="24" t="str">
        <f>VLOOKUP(H1935,Datasæt_Analysesystemer!$D$3:$E$68,2,FALSE)</f>
        <v>Eriocheir sinensis</v>
      </c>
      <c r="H1935" t="s">
        <v>1031</v>
      </c>
      <c r="I1935" t="str">
        <f>VLOOKUP(H1935,Datasæt_Analysesystemer!$D$2:$F$68,3,FALSE)</f>
        <v>Invasiv</v>
      </c>
      <c r="J1935" t="s">
        <v>738</v>
      </c>
      <c r="K1935" t="s">
        <v>747</v>
      </c>
      <c r="L1935" t="s">
        <v>768</v>
      </c>
      <c r="M1935" t="str">
        <f t="shared" si="30"/>
        <v>Absent</v>
      </c>
    </row>
    <row r="1936" spans="1:13" x14ac:dyDescent="0.25">
      <c r="A1936" t="s">
        <v>944</v>
      </c>
      <c r="B1936" t="str">
        <f>VLOOKUP(A1936,Tabel1[[PrøveID]:[Longitude]],3,FALSE)</f>
        <v>Miljøstyrelsen</v>
      </c>
      <c r="C1936" s="83" t="str">
        <f>VLOOKUP(A1936,Tabel1[[PrøveID]:[Longitude]],2,FALSE)</f>
        <v>24-05-2022</v>
      </c>
      <c r="D1936">
        <f>VLOOKUP(A1936,Tabel1[[PrøveID]:[Longitude]],5,FALSE)</f>
        <v>55.240845999999998</v>
      </c>
      <c r="E1936">
        <f>VLOOKUP(A1936,Tabel1[[PrøveID]:[Longitude]],6,FALSE)</f>
        <v>10.467223000000001</v>
      </c>
      <c r="F1936" t="str">
        <f>VLOOKUP(A1936,Tabel1[[PrøveID]:[Longitude]],4,FALSE)</f>
        <v>Davinde Sø (Sø i Odense SØ)</v>
      </c>
      <c r="G1936" s="24" t="str">
        <f>VLOOKUP(H1936,Datasæt_Analysesystemer!$D$3:$E$68,2,FALSE)</f>
        <v>Dytiscus latissimus</v>
      </c>
      <c r="H1936" t="s">
        <v>1264</v>
      </c>
      <c r="I1936" t="str">
        <f>VLOOKUP(H1936,Datasæt_Analysesystemer!$D$2:$F$68,3,FALSE)</f>
        <v>Sjælden</v>
      </c>
      <c r="J1936" t="s">
        <v>744</v>
      </c>
      <c r="K1936" t="s">
        <v>747</v>
      </c>
      <c r="L1936" t="s">
        <v>768</v>
      </c>
      <c r="M1936" t="str">
        <f t="shared" si="30"/>
        <v>Absent</v>
      </c>
    </row>
    <row r="1937" spans="1:13" x14ac:dyDescent="0.25">
      <c r="A1937" t="s">
        <v>944</v>
      </c>
      <c r="B1937" t="str">
        <f>VLOOKUP(A1937,Tabel1[[PrøveID]:[Longitude]],3,FALSE)</f>
        <v>Miljøstyrelsen</v>
      </c>
      <c r="C1937" s="83" t="str">
        <f>VLOOKUP(A1937,Tabel1[[PrøveID]:[Longitude]],2,FALSE)</f>
        <v>24-05-2022</v>
      </c>
      <c r="D1937">
        <f>VLOOKUP(A1937,Tabel1[[PrøveID]:[Longitude]],5,FALSE)</f>
        <v>55.240845999999998</v>
      </c>
      <c r="E1937">
        <f>VLOOKUP(A1937,Tabel1[[PrøveID]:[Longitude]],6,FALSE)</f>
        <v>10.467223000000001</v>
      </c>
      <c r="F1937" t="str">
        <f>VLOOKUP(A1937,Tabel1[[PrøveID]:[Longitude]],4,FALSE)</f>
        <v>Davinde Sø (Sø i Odense SØ)</v>
      </c>
      <c r="G1937" s="24" t="str">
        <f>VLOOKUP(H1937,Datasæt_Analysesystemer!$D$3:$E$68,2,FALSE)</f>
        <v>Dytiscus latissimus</v>
      </c>
      <c r="H1937" t="s">
        <v>1264</v>
      </c>
      <c r="I1937" t="str">
        <f>VLOOKUP(H1937,Datasæt_Analysesystemer!$D$2:$F$68,3,FALSE)</f>
        <v>Sjælden</v>
      </c>
      <c r="J1937" t="s">
        <v>738</v>
      </c>
      <c r="K1937" t="s">
        <v>747</v>
      </c>
      <c r="L1937" t="s">
        <v>768</v>
      </c>
      <c r="M1937" t="str">
        <f t="shared" si="30"/>
        <v>Absent</v>
      </c>
    </row>
    <row r="1938" spans="1:13" x14ac:dyDescent="0.25">
      <c r="A1938" t="s">
        <v>944</v>
      </c>
      <c r="B1938" t="str">
        <f>VLOOKUP(A1938,Tabel1[[PrøveID]:[Longitude]],3,FALSE)</f>
        <v>Miljøstyrelsen</v>
      </c>
      <c r="C1938" s="83" t="str">
        <f>VLOOKUP(A1938,Tabel1[[PrøveID]:[Longitude]],2,FALSE)</f>
        <v>24-05-2022</v>
      </c>
      <c r="D1938">
        <f>VLOOKUP(A1938,Tabel1[[PrøveID]:[Longitude]],5,FALSE)</f>
        <v>55.240845999999998</v>
      </c>
      <c r="E1938">
        <f>VLOOKUP(A1938,Tabel1[[PrøveID]:[Longitude]],6,FALSE)</f>
        <v>10.467223000000001</v>
      </c>
      <c r="F1938" t="str">
        <f>VLOOKUP(A1938,Tabel1[[PrøveID]:[Longitude]],4,FALSE)</f>
        <v>Davinde Sø (Sø i Odense SØ)</v>
      </c>
      <c r="G1938" s="24" t="str">
        <f>VLOOKUP(H1938,Datasæt_Analysesystemer!$D$3:$E$68,2,FALSE)</f>
        <v>Lutra lutra</v>
      </c>
      <c r="H1938" t="s">
        <v>818</v>
      </c>
      <c r="I1938" t="str">
        <f>VLOOKUP(H1938,Datasæt_Analysesystemer!$D$2:$F$68,3,FALSE)</f>
        <v>Almindelig</v>
      </c>
      <c r="J1938" t="s">
        <v>738</v>
      </c>
      <c r="K1938" t="s">
        <v>747</v>
      </c>
      <c r="L1938" t="s">
        <v>768</v>
      </c>
      <c r="M1938" t="str">
        <f t="shared" si="30"/>
        <v>Absent</v>
      </c>
    </row>
    <row r="1939" spans="1:13" x14ac:dyDescent="0.25">
      <c r="A1939" t="s">
        <v>944</v>
      </c>
      <c r="B1939" t="str">
        <f>VLOOKUP(A1939,Tabel1[[PrøveID]:[Longitude]],3,FALSE)</f>
        <v>Miljøstyrelsen</v>
      </c>
      <c r="C1939" s="83" t="str">
        <f>VLOOKUP(A1939,Tabel1[[PrøveID]:[Longitude]],2,FALSE)</f>
        <v>24-05-2022</v>
      </c>
      <c r="D1939">
        <f>VLOOKUP(A1939,Tabel1[[PrøveID]:[Longitude]],5,FALSE)</f>
        <v>55.240845999999998</v>
      </c>
      <c r="E1939">
        <f>VLOOKUP(A1939,Tabel1[[PrøveID]:[Longitude]],6,FALSE)</f>
        <v>10.467223000000001</v>
      </c>
      <c r="F1939" t="str">
        <f>VLOOKUP(A1939,Tabel1[[PrøveID]:[Longitude]],4,FALSE)</f>
        <v>Davinde Sø (Sø i Odense SØ)</v>
      </c>
      <c r="G1939" s="24" t="str">
        <f>VLOOKUP(H1939,Datasæt_Analysesystemer!$D$3:$E$68,2,FALSE)</f>
        <v>Lutra lutra</v>
      </c>
      <c r="H1939" t="s">
        <v>818</v>
      </c>
      <c r="I1939" t="str">
        <f>VLOOKUP(H1939,Datasæt_Analysesystemer!$D$2:$F$68,3,FALSE)</f>
        <v>Almindelig</v>
      </c>
      <c r="J1939" t="s">
        <v>744</v>
      </c>
      <c r="K1939" t="s">
        <v>747</v>
      </c>
      <c r="L1939" t="s">
        <v>768</v>
      </c>
      <c r="M1939" t="str">
        <f t="shared" si="30"/>
        <v>Absent</v>
      </c>
    </row>
    <row r="1940" spans="1:13" x14ac:dyDescent="0.25">
      <c r="A1940" t="s">
        <v>789</v>
      </c>
      <c r="B1940" t="str">
        <f>VLOOKUP(A1940,Tabel1[[PrøveID]:[Longitude]],3,FALSE)</f>
        <v>Miljøstyrelsen</v>
      </c>
      <c r="C1940" s="83" t="str">
        <f>VLOOKUP(A1940,Tabel1[[PrøveID]:[Longitude]],2,FALSE)</f>
        <v>24-05-2022</v>
      </c>
      <c r="D1940">
        <f>VLOOKUP(A1940,Tabel1[[PrøveID]:[Longitude]],5,FALSE)</f>
        <v>55.177663000000003</v>
      </c>
      <c r="E1940">
        <f>VLOOKUP(A1940,Tabel1[[PrøveID]:[Longitude]],6,FALSE)</f>
        <v>9.1735589999999991</v>
      </c>
      <c r="F1940" t="str">
        <f>VLOOKUP(A1940,Tabel1[[PrøveID]:[Longitude]],4,FALSE)</f>
        <v>Slivsø (Sø i Haderslev)</v>
      </c>
      <c r="G1940" s="24" t="str">
        <f>VLOOKUP(H1940,Datasæt_Analysesystemer!$D$3:$E$68,2,FALSE)</f>
        <v>Perca fluviatilis</v>
      </c>
      <c r="H1940" t="s">
        <v>804</v>
      </c>
      <c r="I1940" t="str">
        <f>VLOOKUP(H1940,Datasæt_Analysesystemer!$D$2:$F$68,3,FALSE)</f>
        <v>Almindelig</v>
      </c>
      <c r="J1940" t="s">
        <v>738</v>
      </c>
      <c r="K1940" t="s">
        <v>802</v>
      </c>
      <c r="L1940" t="s">
        <v>741</v>
      </c>
      <c r="M1940" t="str">
        <f t="shared" si="30"/>
        <v>Present_Ct&lt;41</v>
      </c>
    </row>
    <row r="1941" spans="1:13" x14ac:dyDescent="0.25">
      <c r="A1941" t="s">
        <v>789</v>
      </c>
      <c r="B1941" t="str">
        <f>VLOOKUP(A1941,Tabel1[[PrøveID]:[Longitude]],3,FALSE)</f>
        <v>Miljøstyrelsen</v>
      </c>
      <c r="C1941" s="83" t="str">
        <f>VLOOKUP(A1941,Tabel1[[PrøveID]:[Longitude]],2,FALSE)</f>
        <v>24-05-2022</v>
      </c>
      <c r="D1941">
        <f>VLOOKUP(A1941,Tabel1[[PrøveID]:[Longitude]],5,FALSE)</f>
        <v>55.177663000000003</v>
      </c>
      <c r="E1941">
        <f>VLOOKUP(A1941,Tabel1[[PrøveID]:[Longitude]],6,FALSE)</f>
        <v>9.1735589999999991</v>
      </c>
      <c r="F1941" t="str">
        <f>VLOOKUP(A1941,Tabel1[[PrøveID]:[Longitude]],4,FALSE)</f>
        <v>Slivsø (Sø i Haderslev)</v>
      </c>
      <c r="G1941" s="24" t="str">
        <f>VLOOKUP(H1941,Datasæt_Analysesystemer!$D$3:$E$68,2,FALSE)</f>
        <v>Perca fluviatilis</v>
      </c>
      <c r="H1941" t="s">
        <v>804</v>
      </c>
      <c r="I1941" t="str">
        <f>VLOOKUP(H1941,Datasæt_Analysesystemer!$D$2:$F$68,3,FALSE)</f>
        <v>Almindelig</v>
      </c>
      <c r="J1941" t="s">
        <v>738</v>
      </c>
      <c r="K1941" t="s">
        <v>802</v>
      </c>
      <c r="L1941" t="s">
        <v>741</v>
      </c>
      <c r="M1941" t="str">
        <f t="shared" si="30"/>
        <v>Present_Ct&lt;41</v>
      </c>
    </row>
    <row r="1942" spans="1:13" x14ac:dyDescent="0.25">
      <c r="A1942" t="s">
        <v>789</v>
      </c>
      <c r="B1942" t="str">
        <f>VLOOKUP(A1942,Tabel1[[PrøveID]:[Longitude]],3,FALSE)</f>
        <v>Miljøstyrelsen</v>
      </c>
      <c r="C1942" s="83" t="str">
        <f>VLOOKUP(A1942,Tabel1[[PrøveID]:[Longitude]],2,FALSE)</f>
        <v>24-05-2022</v>
      </c>
      <c r="D1942">
        <f>VLOOKUP(A1942,Tabel1[[PrøveID]:[Longitude]],5,FALSE)</f>
        <v>55.177663000000003</v>
      </c>
      <c r="E1942">
        <f>VLOOKUP(A1942,Tabel1[[PrøveID]:[Longitude]],6,FALSE)</f>
        <v>9.1735589999999991</v>
      </c>
      <c r="F1942" t="str">
        <f>VLOOKUP(A1942,Tabel1[[PrøveID]:[Longitude]],4,FALSE)</f>
        <v>Slivsø (Sø i Haderslev)</v>
      </c>
      <c r="G1942" s="24" t="str">
        <f>VLOOKUP(H1942,Datasæt_Analysesystemer!$D$3:$E$68,2,FALSE)</f>
        <v>Rutilus rutilus</v>
      </c>
      <c r="H1942" t="s">
        <v>805</v>
      </c>
      <c r="I1942" t="str">
        <f>VLOOKUP(H1942,Datasæt_Analysesystemer!$D$2:$F$68,3,FALSE)</f>
        <v>Almindelig</v>
      </c>
      <c r="J1942" t="s">
        <v>744</v>
      </c>
      <c r="K1942" t="s">
        <v>747</v>
      </c>
      <c r="L1942" t="s">
        <v>768</v>
      </c>
      <c r="M1942" t="str">
        <f t="shared" si="30"/>
        <v>Absent</v>
      </c>
    </row>
    <row r="1943" spans="1:13" x14ac:dyDescent="0.25">
      <c r="A1943" t="s">
        <v>789</v>
      </c>
      <c r="B1943" t="str">
        <f>VLOOKUP(A1943,Tabel1[[PrøveID]:[Longitude]],3,FALSE)</f>
        <v>Miljøstyrelsen</v>
      </c>
      <c r="C1943" s="83" t="str">
        <f>VLOOKUP(A1943,Tabel1[[PrøveID]:[Longitude]],2,FALSE)</f>
        <v>24-05-2022</v>
      </c>
      <c r="D1943">
        <f>VLOOKUP(A1943,Tabel1[[PrøveID]:[Longitude]],5,FALSE)</f>
        <v>55.177663000000003</v>
      </c>
      <c r="E1943">
        <f>VLOOKUP(A1943,Tabel1[[PrøveID]:[Longitude]],6,FALSE)</f>
        <v>9.1735589999999991</v>
      </c>
      <c r="F1943" t="str">
        <f>VLOOKUP(A1943,Tabel1[[PrøveID]:[Longitude]],4,FALSE)</f>
        <v>Slivsø (Sø i Haderslev)</v>
      </c>
      <c r="G1943" s="24" t="str">
        <f>VLOOKUP(H1943,Datasæt_Analysesystemer!$D$3:$E$68,2,FALSE)</f>
        <v>Rutilus rutilus</v>
      </c>
      <c r="H1943" t="s">
        <v>805</v>
      </c>
      <c r="I1943" t="str">
        <f>VLOOKUP(H1943,Datasæt_Analysesystemer!$D$2:$F$68,3,FALSE)</f>
        <v>Almindelig</v>
      </c>
      <c r="J1943" t="s">
        <v>738</v>
      </c>
      <c r="K1943" t="s">
        <v>747</v>
      </c>
      <c r="L1943" t="s">
        <v>768</v>
      </c>
      <c r="M1943" t="str">
        <f t="shared" si="30"/>
        <v>Absent</v>
      </c>
    </row>
    <row r="1944" spans="1:13" x14ac:dyDescent="0.25">
      <c r="A1944" t="s">
        <v>789</v>
      </c>
      <c r="B1944" t="str">
        <f>VLOOKUP(A1944,Tabel1[[PrøveID]:[Longitude]],3,FALSE)</f>
        <v>Miljøstyrelsen</v>
      </c>
      <c r="C1944" s="83" t="str">
        <f>VLOOKUP(A1944,Tabel1[[PrøveID]:[Longitude]],2,FALSE)</f>
        <v>24-05-2022</v>
      </c>
      <c r="D1944">
        <f>VLOOKUP(A1944,Tabel1[[PrøveID]:[Longitude]],5,FALSE)</f>
        <v>55.177663000000003</v>
      </c>
      <c r="E1944">
        <f>VLOOKUP(A1944,Tabel1[[PrøveID]:[Longitude]],6,FALSE)</f>
        <v>9.1735589999999991</v>
      </c>
      <c r="F1944" t="str">
        <f>VLOOKUP(A1944,Tabel1[[PrøveID]:[Longitude]],4,FALSE)</f>
        <v>Slivsø (Sø i Haderslev)</v>
      </c>
      <c r="G1944" s="24" t="str">
        <f>VLOOKUP(H1944,Datasæt_Analysesystemer!$D$3:$E$68,2,FALSE)</f>
        <v>Esox lucius</v>
      </c>
      <c r="H1944" t="s">
        <v>806</v>
      </c>
      <c r="I1944" t="str">
        <f>VLOOKUP(H1944,Datasæt_Analysesystemer!$D$2:$F$68,3,FALSE)</f>
        <v>Almindelig</v>
      </c>
      <c r="J1944" t="s">
        <v>738</v>
      </c>
      <c r="K1944" t="s">
        <v>802</v>
      </c>
      <c r="L1944" t="s">
        <v>741</v>
      </c>
      <c r="M1944" t="str">
        <f t="shared" si="30"/>
        <v>Present_Ct&lt;41</v>
      </c>
    </row>
    <row r="1945" spans="1:13" x14ac:dyDescent="0.25">
      <c r="A1945" t="s">
        <v>789</v>
      </c>
      <c r="B1945" t="str">
        <f>VLOOKUP(A1945,Tabel1[[PrøveID]:[Longitude]],3,FALSE)</f>
        <v>Miljøstyrelsen</v>
      </c>
      <c r="C1945" s="83" t="str">
        <f>VLOOKUP(A1945,Tabel1[[PrøveID]:[Longitude]],2,FALSE)</f>
        <v>24-05-2022</v>
      </c>
      <c r="D1945">
        <f>VLOOKUP(A1945,Tabel1[[PrøveID]:[Longitude]],5,FALSE)</f>
        <v>55.177663000000003</v>
      </c>
      <c r="E1945">
        <f>VLOOKUP(A1945,Tabel1[[PrøveID]:[Longitude]],6,FALSE)</f>
        <v>9.1735589999999991</v>
      </c>
      <c r="F1945" t="str">
        <f>VLOOKUP(A1945,Tabel1[[PrøveID]:[Longitude]],4,FALSE)</f>
        <v>Slivsø (Sø i Haderslev)</v>
      </c>
      <c r="G1945" s="24" t="str">
        <f>VLOOKUP(H1945,Datasæt_Analysesystemer!$D$3:$E$68,2,FALSE)</f>
        <v>Esox lucius</v>
      </c>
      <c r="H1945" t="s">
        <v>806</v>
      </c>
      <c r="I1945" t="str">
        <f>VLOOKUP(H1945,Datasæt_Analysesystemer!$D$2:$F$68,3,FALSE)</f>
        <v>Almindelig</v>
      </c>
      <c r="J1945" t="s">
        <v>738</v>
      </c>
      <c r="K1945" t="s">
        <v>802</v>
      </c>
      <c r="L1945" t="s">
        <v>741</v>
      </c>
      <c r="M1945" t="str">
        <f t="shared" si="30"/>
        <v>Present_Ct&lt;41</v>
      </c>
    </row>
    <row r="1946" spans="1:13" x14ac:dyDescent="0.25">
      <c r="A1946" t="s">
        <v>789</v>
      </c>
      <c r="B1946" t="str">
        <f>VLOOKUP(A1946,Tabel1[[PrøveID]:[Longitude]],3,FALSE)</f>
        <v>Miljøstyrelsen</v>
      </c>
      <c r="C1946" s="83" t="str">
        <f>VLOOKUP(A1946,Tabel1[[PrøveID]:[Longitude]],2,FALSE)</f>
        <v>24-05-2022</v>
      </c>
      <c r="D1946">
        <f>VLOOKUP(A1946,Tabel1[[PrøveID]:[Longitude]],5,FALSE)</f>
        <v>55.177663000000003</v>
      </c>
      <c r="E1946">
        <f>VLOOKUP(A1946,Tabel1[[PrøveID]:[Longitude]],6,FALSE)</f>
        <v>9.1735589999999991</v>
      </c>
      <c r="F1946" t="str">
        <f>VLOOKUP(A1946,Tabel1[[PrøveID]:[Longitude]],4,FALSE)</f>
        <v>Slivsø (Sø i Haderslev)</v>
      </c>
      <c r="G1946" s="24" t="str">
        <f>VLOOKUP(H1946,Datasæt_Analysesystemer!$D$3:$E$68,2,FALSE)</f>
        <v>Cyprinus carpio</v>
      </c>
      <c r="H1946" t="s">
        <v>807</v>
      </c>
      <c r="I1946" t="str">
        <f>VLOOKUP(H1946,Datasæt_Analysesystemer!$D$2:$F$68,3,FALSE)</f>
        <v>Invasiv</v>
      </c>
      <c r="J1946" t="s">
        <v>738</v>
      </c>
      <c r="K1946" t="s">
        <v>747</v>
      </c>
      <c r="L1946" t="s">
        <v>768</v>
      </c>
      <c r="M1946" t="str">
        <f t="shared" si="30"/>
        <v>Absent</v>
      </c>
    </row>
    <row r="1947" spans="1:13" x14ac:dyDescent="0.25">
      <c r="A1947" t="s">
        <v>789</v>
      </c>
      <c r="B1947" t="str">
        <f>VLOOKUP(A1947,Tabel1[[PrøveID]:[Longitude]],3,FALSE)</f>
        <v>Miljøstyrelsen</v>
      </c>
      <c r="C1947" s="83" t="str">
        <f>VLOOKUP(A1947,Tabel1[[PrøveID]:[Longitude]],2,FALSE)</f>
        <v>24-05-2022</v>
      </c>
      <c r="D1947">
        <f>VLOOKUP(A1947,Tabel1[[PrøveID]:[Longitude]],5,FALSE)</f>
        <v>55.177663000000003</v>
      </c>
      <c r="E1947">
        <f>VLOOKUP(A1947,Tabel1[[PrøveID]:[Longitude]],6,FALSE)</f>
        <v>9.1735589999999991</v>
      </c>
      <c r="F1947" t="str">
        <f>VLOOKUP(A1947,Tabel1[[PrøveID]:[Longitude]],4,FALSE)</f>
        <v>Slivsø (Sø i Haderslev)</v>
      </c>
      <c r="G1947" s="24" t="str">
        <f>VLOOKUP(H1947,Datasæt_Analysesystemer!$D$3:$E$68,2,FALSE)</f>
        <v>Cyprinus carpio</v>
      </c>
      <c r="H1947" t="s">
        <v>807</v>
      </c>
      <c r="I1947" t="str">
        <f>VLOOKUP(H1947,Datasæt_Analysesystemer!$D$2:$F$68,3,FALSE)</f>
        <v>Invasiv</v>
      </c>
      <c r="J1947" t="s">
        <v>738</v>
      </c>
      <c r="K1947" t="s">
        <v>747</v>
      </c>
      <c r="L1947" t="s">
        <v>768</v>
      </c>
      <c r="M1947" t="str">
        <f t="shared" si="30"/>
        <v>Absent</v>
      </c>
    </row>
    <row r="1948" spans="1:13" x14ac:dyDescent="0.25">
      <c r="A1948" t="s">
        <v>789</v>
      </c>
      <c r="B1948" t="str">
        <f>VLOOKUP(A1948,Tabel1[[PrøveID]:[Longitude]],3,FALSE)</f>
        <v>Miljøstyrelsen</v>
      </c>
      <c r="C1948" s="83" t="str">
        <f>VLOOKUP(A1948,Tabel1[[PrøveID]:[Longitude]],2,FALSE)</f>
        <v>24-05-2022</v>
      </c>
      <c r="D1948">
        <f>VLOOKUP(A1948,Tabel1[[PrøveID]:[Longitude]],5,FALSE)</f>
        <v>55.177663000000003</v>
      </c>
      <c r="E1948">
        <f>VLOOKUP(A1948,Tabel1[[PrøveID]:[Longitude]],6,FALSE)</f>
        <v>9.1735589999999991</v>
      </c>
      <c r="F1948" t="str">
        <f>VLOOKUP(A1948,Tabel1[[PrøveID]:[Longitude]],4,FALSE)</f>
        <v>Slivsø (Sø i Haderslev)</v>
      </c>
      <c r="G1948" s="24" t="str">
        <f>VLOOKUP(H1948,Datasæt_Analysesystemer!$D$3:$E$68,2,FALSE)</f>
        <v>Carassius auratus</v>
      </c>
      <c r="H1948" t="s">
        <v>1086</v>
      </c>
      <c r="I1948" t="str">
        <f>VLOOKUP(H1948,Datasæt_Analysesystemer!$D$2:$F$68,3,FALSE)</f>
        <v>Invasiv</v>
      </c>
      <c r="J1948" t="s">
        <v>738</v>
      </c>
      <c r="K1948" t="s">
        <v>747</v>
      </c>
      <c r="L1948" t="s">
        <v>768</v>
      </c>
      <c r="M1948" t="str">
        <f t="shared" si="30"/>
        <v>Absent</v>
      </c>
    </row>
    <row r="1949" spans="1:13" x14ac:dyDescent="0.25">
      <c r="A1949" t="s">
        <v>789</v>
      </c>
      <c r="B1949" t="str">
        <f>VLOOKUP(A1949,Tabel1[[PrøveID]:[Longitude]],3,FALSE)</f>
        <v>Miljøstyrelsen</v>
      </c>
      <c r="C1949" s="83" t="str">
        <f>VLOOKUP(A1949,Tabel1[[PrøveID]:[Longitude]],2,FALSE)</f>
        <v>24-05-2022</v>
      </c>
      <c r="D1949">
        <f>VLOOKUP(A1949,Tabel1[[PrøveID]:[Longitude]],5,FALSE)</f>
        <v>55.177663000000003</v>
      </c>
      <c r="E1949">
        <f>VLOOKUP(A1949,Tabel1[[PrøveID]:[Longitude]],6,FALSE)</f>
        <v>9.1735589999999991</v>
      </c>
      <c r="F1949" t="str">
        <f>VLOOKUP(A1949,Tabel1[[PrøveID]:[Longitude]],4,FALSE)</f>
        <v>Slivsø (Sø i Haderslev)</v>
      </c>
      <c r="G1949" s="24" t="str">
        <f>VLOOKUP(H1949,Datasæt_Analysesystemer!$D$3:$E$68,2,FALSE)</f>
        <v>Carassius auratus</v>
      </c>
      <c r="H1949" t="s">
        <v>1086</v>
      </c>
      <c r="I1949" t="str">
        <f>VLOOKUP(H1949,Datasæt_Analysesystemer!$D$2:$F$68,3,FALSE)</f>
        <v>Invasiv</v>
      </c>
      <c r="J1949" t="s">
        <v>738</v>
      </c>
      <c r="K1949" t="s">
        <v>747</v>
      </c>
      <c r="L1949" t="s">
        <v>768</v>
      </c>
      <c r="M1949" t="str">
        <f t="shared" si="30"/>
        <v>Absent</v>
      </c>
    </row>
    <row r="1950" spans="1:13" x14ac:dyDescent="0.25">
      <c r="A1950" t="s">
        <v>789</v>
      </c>
      <c r="B1950" t="str">
        <f>VLOOKUP(A1950,Tabel1[[PrøveID]:[Longitude]],3,FALSE)</f>
        <v>Miljøstyrelsen</v>
      </c>
      <c r="C1950" s="83" t="str">
        <f>VLOOKUP(A1950,Tabel1[[PrøveID]:[Longitude]],2,FALSE)</f>
        <v>24-05-2022</v>
      </c>
      <c r="D1950">
        <f>VLOOKUP(A1950,Tabel1[[PrøveID]:[Longitude]],5,FALSE)</f>
        <v>55.177663000000003</v>
      </c>
      <c r="E1950">
        <f>VLOOKUP(A1950,Tabel1[[PrøveID]:[Longitude]],6,FALSE)</f>
        <v>9.1735589999999991</v>
      </c>
      <c r="F1950" t="str">
        <f>VLOOKUP(A1950,Tabel1[[PrøveID]:[Longitude]],4,FALSE)</f>
        <v>Slivsø (Sø i Haderslev)</v>
      </c>
      <c r="G1950" s="24" t="str">
        <f>VLOOKUP(H1950,Datasæt_Analysesystemer!$D$3:$E$68,2,FALSE)</f>
        <v>Anguilla anguilla</v>
      </c>
      <c r="H1950" t="s">
        <v>1005</v>
      </c>
      <c r="I1950" t="str">
        <f>VLOOKUP(H1950,Datasæt_Analysesystemer!$D$2:$F$68,3,FALSE)</f>
        <v>Almindelig</v>
      </c>
      <c r="J1950" t="s">
        <v>738</v>
      </c>
      <c r="K1950" t="s">
        <v>747</v>
      </c>
      <c r="L1950" t="s">
        <v>768</v>
      </c>
      <c r="M1950" t="str">
        <f t="shared" si="30"/>
        <v>Absent</v>
      </c>
    </row>
    <row r="1951" spans="1:13" x14ac:dyDescent="0.25">
      <c r="A1951" t="s">
        <v>789</v>
      </c>
      <c r="B1951" t="str">
        <f>VLOOKUP(A1951,Tabel1[[PrøveID]:[Longitude]],3,FALSE)</f>
        <v>Miljøstyrelsen</v>
      </c>
      <c r="C1951" s="83" t="str">
        <f>VLOOKUP(A1951,Tabel1[[PrøveID]:[Longitude]],2,FALSE)</f>
        <v>24-05-2022</v>
      </c>
      <c r="D1951">
        <f>VLOOKUP(A1951,Tabel1[[PrøveID]:[Longitude]],5,FALSE)</f>
        <v>55.177663000000003</v>
      </c>
      <c r="E1951">
        <f>VLOOKUP(A1951,Tabel1[[PrøveID]:[Longitude]],6,FALSE)</f>
        <v>9.1735589999999991</v>
      </c>
      <c r="F1951" t="str">
        <f>VLOOKUP(A1951,Tabel1[[PrøveID]:[Longitude]],4,FALSE)</f>
        <v>Slivsø (Sø i Haderslev)</v>
      </c>
      <c r="G1951" s="24" t="str">
        <f>VLOOKUP(H1951,Datasæt_Analysesystemer!$D$3:$E$68,2,FALSE)</f>
        <v>Anguilla anguilla</v>
      </c>
      <c r="H1951" t="s">
        <v>1005</v>
      </c>
      <c r="I1951" t="str">
        <f>VLOOKUP(H1951,Datasæt_Analysesystemer!$D$2:$F$68,3,FALSE)</f>
        <v>Almindelig</v>
      </c>
      <c r="J1951" t="s">
        <v>744</v>
      </c>
      <c r="K1951" t="s">
        <v>802</v>
      </c>
      <c r="L1951" t="s">
        <v>741</v>
      </c>
      <c r="M1951" t="str">
        <f t="shared" si="30"/>
        <v>Present_Ct&lt;41</v>
      </c>
    </row>
    <row r="1952" spans="1:13" x14ac:dyDescent="0.25">
      <c r="A1952" t="s">
        <v>789</v>
      </c>
      <c r="B1952" t="str">
        <f>VLOOKUP(A1952,Tabel1[[PrøveID]:[Longitude]],3,FALSE)</f>
        <v>Miljøstyrelsen</v>
      </c>
      <c r="C1952" s="83" t="str">
        <f>VLOOKUP(A1952,Tabel1[[PrøveID]:[Longitude]],2,FALSE)</f>
        <v>24-05-2022</v>
      </c>
      <c r="D1952">
        <f>VLOOKUP(A1952,Tabel1[[PrøveID]:[Longitude]],5,FALSE)</f>
        <v>55.177663000000003</v>
      </c>
      <c r="E1952">
        <f>VLOOKUP(A1952,Tabel1[[PrøveID]:[Longitude]],6,FALSE)</f>
        <v>9.1735589999999991</v>
      </c>
      <c r="F1952" t="str">
        <f>VLOOKUP(A1952,Tabel1[[PrøveID]:[Longitude]],4,FALSE)</f>
        <v>Slivsø (Sø i Haderslev)</v>
      </c>
      <c r="G1952" s="24" t="str">
        <f>VLOOKUP(H1952,Datasæt_Analysesystemer!$D$3:$E$68,2,FALSE)</f>
        <v>Lissotriton vulgaris</v>
      </c>
      <c r="H1952" t="s">
        <v>1047</v>
      </c>
      <c r="I1952" t="str">
        <f>VLOOKUP(H1952,Datasæt_Analysesystemer!$D$2:$F$68,3,FALSE)</f>
        <v>Truet</v>
      </c>
      <c r="J1952" t="s">
        <v>744</v>
      </c>
      <c r="K1952" t="s">
        <v>747</v>
      </c>
      <c r="L1952" t="s">
        <v>768</v>
      </c>
      <c r="M1952" t="str">
        <f t="shared" si="30"/>
        <v>Absent</v>
      </c>
    </row>
    <row r="1953" spans="1:13" x14ac:dyDescent="0.25">
      <c r="A1953" t="s">
        <v>789</v>
      </c>
      <c r="B1953" t="str">
        <f>VLOOKUP(A1953,Tabel1[[PrøveID]:[Longitude]],3,FALSE)</f>
        <v>Miljøstyrelsen</v>
      </c>
      <c r="C1953" s="83" t="str">
        <f>VLOOKUP(A1953,Tabel1[[PrøveID]:[Longitude]],2,FALSE)</f>
        <v>24-05-2022</v>
      </c>
      <c r="D1953">
        <f>VLOOKUP(A1953,Tabel1[[PrøveID]:[Longitude]],5,FALSE)</f>
        <v>55.177663000000003</v>
      </c>
      <c r="E1953">
        <f>VLOOKUP(A1953,Tabel1[[PrøveID]:[Longitude]],6,FALSE)</f>
        <v>9.1735589999999991</v>
      </c>
      <c r="F1953" t="str">
        <f>VLOOKUP(A1953,Tabel1[[PrøveID]:[Longitude]],4,FALSE)</f>
        <v>Slivsø (Sø i Haderslev)</v>
      </c>
      <c r="G1953" s="24" t="str">
        <f>VLOOKUP(H1953,Datasæt_Analysesystemer!$D$3:$E$68,2,FALSE)</f>
        <v>Lissotriton vulgaris</v>
      </c>
      <c r="H1953" t="s">
        <v>1047</v>
      </c>
      <c r="I1953" t="str">
        <f>VLOOKUP(H1953,Datasæt_Analysesystemer!$D$2:$F$68,3,FALSE)</f>
        <v>Truet</v>
      </c>
      <c r="J1953" t="s">
        <v>744</v>
      </c>
      <c r="K1953" t="s">
        <v>802</v>
      </c>
      <c r="L1953" t="s">
        <v>768</v>
      </c>
      <c r="M1953" t="str">
        <f t="shared" si="30"/>
        <v>Present_Ct&gt;41</v>
      </c>
    </row>
    <row r="1954" spans="1:13" x14ac:dyDescent="0.25">
      <c r="A1954" t="s">
        <v>789</v>
      </c>
      <c r="B1954" t="str">
        <f>VLOOKUP(A1954,Tabel1[[PrøveID]:[Longitude]],3,FALSE)</f>
        <v>Miljøstyrelsen</v>
      </c>
      <c r="C1954" s="83" t="str">
        <f>VLOOKUP(A1954,Tabel1[[PrøveID]:[Longitude]],2,FALSE)</f>
        <v>24-05-2022</v>
      </c>
      <c r="D1954">
        <f>VLOOKUP(A1954,Tabel1[[PrøveID]:[Longitude]],5,FALSE)</f>
        <v>55.177663000000003</v>
      </c>
      <c r="E1954">
        <f>VLOOKUP(A1954,Tabel1[[PrøveID]:[Longitude]],6,FALSE)</f>
        <v>9.1735589999999991</v>
      </c>
      <c r="F1954" t="str">
        <f>VLOOKUP(A1954,Tabel1[[PrøveID]:[Longitude]],4,FALSE)</f>
        <v>Slivsø (Sø i Haderslev)</v>
      </c>
      <c r="G1954" s="24" t="str">
        <f>VLOOKUP(H1954,Datasæt_Analysesystemer!$D$3:$E$68,2,FALSE)</f>
        <v>Pacifastacus leniusculus</v>
      </c>
      <c r="H1954" t="s">
        <v>811</v>
      </c>
      <c r="I1954" t="str">
        <f>VLOOKUP(H1954,Datasæt_Analysesystemer!$D$2:$F$68,3,FALSE)</f>
        <v>Invasiv</v>
      </c>
      <c r="J1954" t="s">
        <v>738</v>
      </c>
      <c r="K1954" t="s">
        <v>802</v>
      </c>
      <c r="L1954" t="s">
        <v>741</v>
      </c>
      <c r="M1954" t="str">
        <f t="shared" si="30"/>
        <v>Present_Ct&lt;41</v>
      </c>
    </row>
    <row r="1955" spans="1:13" x14ac:dyDescent="0.25">
      <c r="A1955" t="s">
        <v>789</v>
      </c>
      <c r="B1955" t="str">
        <f>VLOOKUP(A1955,Tabel1[[PrøveID]:[Longitude]],3,FALSE)</f>
        <v>Miljøstyrelsen</v>
      </c>
      <c r="C1955" s="83" t="str">
        <f>VLOOKUP(A1955,Tabel1[[PrøveID]:[Longitude]],2,FALSE)</f>
        <v>24-05-2022</v>
      </c>
      <c r="D1955">
        <f>VLOOKUP(A1955,Tabel1[[PrøveID]:[Longitude]],5,FALSE)</f>
        <v>55.177663000000003</v>
      </c>
      <c r="E1955">
        <f>VLOOKUP(A1955,Tabel1[[PrøveID]:[Longitude]],6,FALSE)</f>
        <v>9.1735589999999991</v>
      </c>
      <c r="F1955" t="str">
        <f>VLOOKUP(A1955,Tabel1[[PrøveID]:[Longitude]],4,FALSE)</f>
        <v>Slivsø (Sø i Haderslev)</v>
      </c>
      <c r="G1955" s="24" t="str">
        <f>VLOOKUP(H1955,Datasæt_Analysesystemer!$D$3:$E$68,2,FALSE)</f>
        <v>Pacifastacus leniusculus</v>
      </c>
      <c r="H1955" t="s">
        <v>811</v>
      </c>
      <c r="I1955" t="str">
        <f>VLOOKUP(H1955,Datasæt_Analysesystemer!$D$2:$F$68,3,FALSE)</f>
        <v>Invasiv</v>
      </c>
      <c r="J1955" t="s">
        <v>738</v>
      </c>
      <c r="K1955" t="s">
        <v>802</v>
      </c>
      <c r="L1955" t="s">
        <v>741</v>
      </c>
      <c r="M1955" t="str">
        <f t="shared" si="30"/>
        <v>Present_Ct&lt;41</v>
      </c>
    </row>
    <row r="1956" spans="1:13" x14ac:dyDescent="0.25">
      <c r="A1956" t="s">
        <v>789</v>
      </c>
      <c r="B1956" t="str">
        <f>VLOOKUP(A1956,Tabel1[[PrøveID]:[Longitude]],3,FALSE)</f>
        <v>Miljøstyrelsen</v>
      </c>
      <c r="C1956" s="83" t="str">
        <f>VLOOKUP(A1956,Tabel1[[PrøveID]:[Longitude]],2,FALSE)</f>
        <v>24-05-2022</v>
      </c>
      <c r="D1956">
        <f>VLOOKUP(A1956,Tabel1[[PrøveID]:[Longitude]],5,FALSE)</f>
        <v>55.177663000000003</v>
      </c>
      <c r="E1956">
        <f>VLOOKUP(A1956,Tabel1[[PrøveID]:[Longitude]],6,FALSE)</f>
        <v>9.1735589999999991</v>
      </c>
      <c r="F1956" t="str">
        <f>VLOOKUP(A1956,Tabel1[[PrøveID]:[Longitude]],4,FALSE)</f>
        <v>Slivsø (Sø i Haderslev)</v>
      </c>
      <c r="G1956" s="24" t="str">
        <f>VLOOKUP(H1956,Datasæt_Analysesystemer!$D$3:$E$68,2,FALSE)</f>
        <v>Astacus leptodactylus</v>
      </c>
      <c r="H1956" t="s">
        <v>1012</v>
      </c>
      <c r="I1956" t="str">
        <f>VLOOKUP(H1956,Datasæt_Analysesystemer!$D$2:$F$68,3,FALSE)</f>
        <v>Invasiv</v>
      </c>
      <c r="J1956" t="s">
        <v>744</v>
      </c>
      <c r="K1956" t="s">
        <v>747</v>
      </c>
      <c r="L1956" t="s">
        <v>768</v>
      </c>
      <c r="M1956" t="str">
        <f t="shared" si="30"/>
        <v>Absent</v>
      </c>
    </row>
    <row r="1957" spans="1:13" x14ac:dyDescent="0.25">
      <c r="A1957" t="s">
        <v>789</v>
      </c>
      <c r="B1957" t="str">
        <f>VLOOKUP(A1957,Tabel1[[PrøveID]:[Longitude]],3,FALSE)</f>
        <v>Miljøstyrelsen</v>
      </c>
      <c r="C1957" s="83" t="str">
        <f>VLOOKUP(A1957,Tabel1[[PrøveID]:[Longitude]],2,FALSE)</f>
        <v>24-05-2022</v>
      </c>
      <c r="D1957">
        <f>VLOOKUP(A1957,Tabel1[[PrøveID]:[Longitude]],5,FALSE)</f>
        <v>55.177663000000003</v>
      </c>
      <c r="E1957">
        <f>VLOOKUP(A1957,Tabel1[[PrøveID]:[Longitude]],6,FALSE)</f>
        <v>9.1735589999999991</v>
      </c>
      <c r="F1957" t="str">
        <f>VLOOKUP(A1957,Tabel1[[PrøveID]:[Longitude]],4,FALSE)</f>
        <v>Slivsø (Sø i Haderslev)</v>
      </c>
      <c r="G1957" s="24" t="str">
        <f>VLOOKUP(H1957,Datasæt_Analysesystemer!$D$3:$E$68,2,FALSE)</f>
        <v>Astacus leptodactylus</v>
      </c>
      <c r="H1957" t="s">
        <v>1012</v>
      </c>
      <c r="I1957" t="str">
        <f>VLOOKUP(H1957,Datasæt_Analysesystemer!$D$2:$F$68,3,FALSE)</f>
        <v>Invasiv</v>
      </c>
      <c r="J1957" t="s">
        <v>744</v>
      </c>
      <c r="K1957" t="s">
        <v>747</v>
      </c>
      <c r="L1957" t="s">
        <v>768</v>
      </c>
      <c r="M1957" t="str">
        <f t="shared" si="30"/>
        <v>Absent</v>
      </c>
    </row>
    <row r="1958" spans="1:13" x14ac:dyDescent="0.25">
      <c r="A1958" t="s">
        <v>789</v>
      </c>
      <c r="B1958" t="str">
        <f>VLOOKUP(A1958,Tabel1[[PrøveID]:[Longitude]],3,FALSE)</f>
        <v>Miljøstyrelsen</v>
      </c>
      <c r="C1958" s="83" t="str">
        <f>VLOOKUP(A1958,Tabel1[[PrøveID]:[Longitude]],2,FALSE)</f>
        <v>24-05-2022</v>
      </c>
      <c r="D1958">
        <f>VLOOKUP(A1958,Tabel1[[PrøveID]:[Longitude]],5,FALSE)</f>
        <v>55.177663000000003</v>
      </c>
      <c r="E1958">
        <f>VLOOKUP(A1958,Tabel1[[PrøveID]:[Longitude]],6,FALSE)</f>
        <v>9.1735589999999991</v>
      </c>
      <c r="F1958" t="str">
        <f>VLOOKUP(A1958,Tabel1[[PrøveID]:[Longitude]],4,FALSE)</f>
        <v>Slivsø (Sø i Haderslev)</v>
      </c>
      <c r="G1958" s="24" t="str">
        <f>VLOOKUP(H1958,Datasæt_Analysesystemer!$D$3:$E$68,2,FALSE)</f>
        <v>Eriocheir sinensis</v>
      </c>
      <c r="H1958" t="s">
        <v>1031</v>
      </c>
      <c r="I1958" t="str">
        <f>VLOOKUP(H1958,Datasæt_Analysesystemer!$D$2:$F$68,3,FALSE)</f>
        <v>Invasiv</v>
      </c>
      <c r="J1958" t="s">
        <v>738</v>
      </c>
      <c r="K1958" t="s">
        <v>747</v>
      </c>
      <c r="L1958" t="s">
        <v>768</v>
      </c>
      <c r="M1958" t="str">
        <f t="shared" si="30"/>
        <v>Absent</v>
      </c>
    </row>
    <row r="1959" spans="1:13" x14ac:dyDescent="0.25">
      <c r="A1959" t="s">
        <v>789</v>
      </c>
      <c r="B1959" t="str">
        <f>VLOOKUP(A1959,Tabel1[[PrøveID]:[Longitude]],3,FALSE)</f>
        <v>Miljøstyrelsen</v>
      </c>
      <c r="C1959" s="83" t="str">
        <f>VLOOKUP(A1959,Tabel1[[PrøveID]:[Longitude]],2,FALSE)</f>
        <v>24-05-2022</v>
      </c>
      <c r="D1959">
        <f>VLOOKUP(A1959,Tabel1[[PrøveID]:[Longitude]],5,FALSE)</f>
        <v>55.177663000000003</v>
      </c>
      <c r="E1959">
        <f>VLOOKUP(A1959,Tabel1[[PrøveID]:[Longitude]],6,FALSE)</f>
        <v>9.1735589999999991</v>
      </c>
      <c r="F1959" t="str">
        <f>VLOOKUP(A1959,Tabel1[[PrøveID]:[Longitude]],4,FALSE)</f>
        <v>Slivsø (Sø i Haderslev)</v>
      </c>
      <c r="G1959" s="24" t="str">
        <f>VLOOKUP(H1959,Datasæt_Analysesystemer!$D$3:$E$68,2,FALSE)</f>
        <v>Eriocheir sinensis</v>
      </c>
      <c r="H1959" t="s">
        <v>1031</v>
      </c>
      <c r="I1959" t="str">
        <f>VLOOKUP(H1959,Datasæt_Analysesystemer!$D$2:$F$68,3,FALSE)</f>
        <v>Invasiv</v>
      </c>
      <c r="J1959" t="s">
        <v>744</v>
      </c>
      <c r="K1959" t="s">
        <v>747</v>
      </c>
      <c r="L1959" t="s">
        <v>768</v>
      </c>
      <c r="M1959" t="str">
        <f t="shared" si="30"/>
        <v>Absent</v>
      </c>
    </row>
    <row r="1960" spans="1:13" x14ac:dyDescent="0.25">
      <c r="A1960" t="s">
        <v>789</v>
      </c>
      <c r="B1960" t="str">
        <f>VLOOKUP(A1960,Tabel1[[PrøveID]:[Longitude]],3,FALSE)</f>
        <v>Miljøstyrelsen</v>
      </c>
      <c r="C1960" s="83" t="str">
        <f>VLOOKUP(A1960,Tabel1[[PrøveID]:[Longitude]],2,FALSE)</f>
        <v>24-05-2022</v>
      </c>
      <c r="D1960">
        <f>VLOOKUP(A1960,Tabel1[[PrøveID]:[Longitude]],5,FALSE)</f>
        <v>55.177663000000003</v>
      </c>
      <c r="E1960">
        <f>VLOOKUP(A1960,Tabel1[[PrøveID]:[Longitude]],6,FALSE)</f>
        <v>9.1735589999999991</v>
      </c>
      <c r="F1960" t="str">
        <f>VLOOKUP(A1960,Tabel1[[PrøveID]:[Longitude]],4,FALSE)</f>
        <v>Slivsø (Sø i Haderslev)</v>
      </c>
      <c r="G1960" s="24" t="str">
        <f>VLOOKUP(H1960,Datasæt_Analysesystemer!$D$3:$E$68,2,FALSE)</f>
        <v>Dytiscus latissimus</v>
      </c>
      <c r="H1960" t="s">
        <v>1264</v>
      </c>
      <c r="I1960" t="str">
        <f>VLOOKUP(H1960,Datasæt_Analysesystemer!$D$2:$F$68,3,FALSE)</f>
        <v>Sjælden</v>
      </c>
      <c r="J1960" t="s">
        <v>738</v>
      </c>
      <c r="K1960" t="s">
        <v>747</v>
      </c>
      <c r="L1960" t="s">
        <v>768</v>
      </c>
      <c r="M1960" t="str">
        <f t="shared" si="30"/>
        <v>Absent</v>
      </c>
    </row>
    <row r="1961" spans="1:13" x14ac:dyDescent="0.25">
      <c r="A1961" t="s">
        <v>789</v>
      </c>
      <c r="B1961" t="str">
        <f>VLOOKUP(A1961,Tabel1[[PrøveID]:[Longitude]],3,FALSE)</f>
        <v>Miljøstyrelsen</v>
      </c>
      <c r="C1961" s="83" t="str">
        <f>VLOOKUP(A1961,Tabel1[[PrøveID]:[Longitude]],2,FALSE)</f>
        <v>24-05-2022</v>
      </c>
      <c r="D1961">
        <f>VLOOKUP(A1961,Tabel1[[PrøveID]:[Longitude]],5,FALSE)</f>
        <v>55.177663000000003</v>
      </c>
      <c r="E1961">
        <f>VLOOKUP(A1961,Tabel1[[PrøveID]:[Longitude]],6,FALSE)</f>
        <v>9.1735589999999991</v>
      </c>
      <c r="F1961" t="str">
        <f>VLOOKUP(A1961,Tabel1[[PrøveID]:[Longitude]],4,FALSE)</f>
        <v>Slivsø (Sø i Haderslev)</v>
      </c>
      <c r="G1961" s="24" t="str">
        <f>VLOOKUP(H1961,Datasæt_Analysesystemer!$D$3:$E$68,2,FALSE)</f>
        <v>Dytiscus latissimus</v>
      </c>
      <c r="H1961" t="s">
        <v>1264</v>
      </c>
      <c r="I1961" t="str">
        <f>VLOOKUP(H1961,Datasæt_Analysesystemer!$D$2:$F$68,3,FALSE)</f>
        <v>Sjælden</v>
      </c>
      <c r="J1961" t="s">
        <v>744</v>
      </c>
      <c r="K1961" t="s">
        <v>802</v>
      </c>
      <c r="L1961" t="s">
        <v>741</v>
      </c>
      <c r="M1961" t="str">
        <f t="shared" si="30"/>
        <v>Present_Ct&lt;41</v>
      </c>
    </row>
    <row r="1962" spans="1:13" x14ac:dyDescent="0.25">
      <c r="A1962" t="s">
        <v>789</v>
      </c>
      <c r="B1962" t="str">
        <f>VLOOKUP(A1962,Tabel1[[PrøveID]:[Longitude]],3,FALSE)</f>
        <v>Miljøstyrelsen</v>
      </c>
      <c r="C1962" s="83" t="str">
        <f>VLOOKUP(A1962,Tabel1[[PrøveID]:[Longitude]],2,FALSE)</f>
        <v>24-05-2022</v>
      </c>
      <c r="D1962">
        <f>VLOOKUP(A1962,Tabel1[[PrøveID]:[Longitude]],5,FALSE)</f>
        <v>55.177663000000003</v>
      </c>
      <c r="E1962">
        <f>VLOOKUP(A1962,Tabel1[[PrøveID]:[Longitude]],6,FALSE)</f>
        <v>9.1735589999999991</v>
      </c>
      <c r="F1962" t="str">
        <f>VLOOKUP(A1962,Tabel1[[PrøveID]:[Longitude]],4,FALSE)</f>
        <v>Slivsø (Sø i Haderslev)</v>
      </c>
      <c r="G1962" s="24" t="str">
        <f>VLOOKUP(H1962,Datasæt_Analysesystemer!$D$3:$E$68,2,FALSE)</f>
        <v>Lutra lutra</v>
      </c>
      <c r="H1962" t="s">
        <v>818</v>
      </c>
      <c r="I1962" t="str">
        <f>VLOOKUP(H1962,Datasæt_Analysesystemer!$D$2:$F$68,3,FALSE)</f>
        <v>Almindelig</v>
      </c>
      <c r="J1962" t="s">
        <v>744</v>
      </c>
      <c r="K1962" t="s">
        <v>747</v>
      </c>
      <c r="L1962" t="s">
        <v>768</v>
      </c>
      <c r="M1962" t="str">
        <f t="shared" si="30"/>
        <v>Absent</v>
      </c>
    </row>
    <row r="1963" spans="1:13" x14ac:dyDescent="0.25">
      <c r="A1963" t="s">
        <v>789</v>
      </c>
      <c r="B1963" t="str">
        <f>VLOOKUP(A1963,Tabel1[[PrøveID]:[Longitude]],3,FALSE)</f>
        <v>Miljøstyrelsen</v>
      </c>
      <c r="C1963" s="83" t="str">
        <f>VLOOKUP(A1963,Tabel1[[PrøveID]:[Longitude]],2,FALSE)</f>
        <v>24-05-2022</v>
      </c>
      <c r="D1963">
        <f>VLOOKUP(A1963,Tabel1[[PrøveID]:[Longitude]],5,FALSE)</f>
        <v>55.177663000000003</v>
      </c>
      <c r="E1963">
        <f>VLOOKUP(A1963,Tabel1[[PrøveID]:[Longitude]],6,FALSE)</f>
        <v>9.1735589999999991</v>
      </c>
      <c r="F1963" t="str">
        <f>VLOOKUP(A1963,Tabel1[[PrøveID]:[Longitude]],4,FALSE)</f>
        <v>Slivsø (Sø i Haderslev)</v>
      </c>
      <c r="G1963" s="24" t="str">
        <f>VLOOKUP(H1963,Datasæt_Analysesystemer!$D$3:$E$68,2,FALSE)</f>
        <v>Lutra lutra</v>
      </c>
      <c r="H1963" t="s">
        <v>818</v>
      </c>
      <c r="I1963" t="str">
        <f>VLOOKUP(H1963,Datasæt_Analysesystemer!$D$2:$F$68,3,FALSE)</f>
        <v>Almindelig</v>
      </c>
      <c r="J1963" t="s">
        <v>744</v>
      </c>
      <c r="K1963" t="s">
        <v>747</v>
      </c>
      <c r="L1963" t="s">
        <v>768</v>
      </c>
      <c r="M1963" t="str">
        <f t="shared" si="30"/>
        <v>Absent</v>
      </c>
    </row>
    <row r="1964" spans="1:13" x14ac:dyDescent="0.25">
      <c r="A1964" t="s">
        <v>790</v>
      </c>
      <c r="B1964" t="str">
        <f>VLOOKUP(A1964,Tabel1[[PrøveID]:[Longitude]],3,FALSE)</f>
        <v>Miljøstyrelsen</v>
      </c>
      <c r="C1964" s="83" t="str">
        <f>VLOOKUP(A1964,Tabel1[[PrøveID]:[Longitude]],2,FALSE)</f>
        <v>12-06-2022</v>
      </c>
      <c r="D1964">
        <f>VLOOKUP(A1964,Tabel1[[PrøveID]:[Longitude]],5,FALSE)</f>
        <v>55.966062000000001</v>
      </c>
      <c r="E1964">
        <f>VLOOKUP(A1964,Tabel1[[PrøveID]:[Longitude]],6,FALSE)</f>
        <v>8.1360670000000006</v>
      </c>
      <c r="F1964" t="str">
        <f>VLOOKUP(A1964,Tabel1[[PrøveID]:[Longitude]],4,FALSE)</f>
        <v>Syd for Hvidesande</v>
      </c>
      <c r="G1964" s="24" t="str">
        <f>VLOOKUP(H1964,Datasæt_Analysesystemer!$D$3:$E$68,2,FALSE)</f>
        <v>Platichthys flesus</v>
      </c>
      <c r="H1964" t="s">
        <v>793</v>
      </c>
      <c r="I1964" t="str">
        <f>VLOOKUP(H1964,Datasæt_Analysesystemer!$D$2:$F$68,3,FALSE)</f>
        <v>Almindelig</v>
      </c>
      <c r="J1964" t="s">
        <v>738</v>
      </c>
      <c r="K1964" t="s">
        <v>747</v>
      </c>
      <c r="L1964" t="s">
        <v>768</v>
      </c>
      <c r="M1964" t="str">
        <f t="shared" si="30"/>
        <v>Absent</v>
      </c>
    </row>
    <row r="1965" spans="1:13" x14ac:dyDescent="0.25">
      <c r="A1965" t="s">
        <v>790</v>
      </c>
      <c r="B1965" t="str">
        <f>VLOOKUP(A1965,Tabel1[[PrøveID]:[Longitude]],3,FALSE)</f>
        <v>Miljøstyrelsen</v>
      </c>
      <c r="C1965" s="83" t="str">
        <f>VLOOKUP(A1965,Tabel1[[PrøveID]:[Longitude]],2,FALSE)</f>
        <v>12-06-2022</v>
      </c>
      <c r="D1965">
        <f>VLOOKUP(A1965,Tabel1[[PrøveID]:[Longitude]],5,FALSE)</f>
        <v>55.966062000000001</v>
      </c>
      <c r="E1965">
        <f>VLOOKUP(A1965,Tabel1[[PrøveID]:[Longitude]],6,FALSE)</f>
        <v>8.1360670000000006</v>
      </c>
      <c r="F1965" t="str">
        <f>VLOOKUP(A1965,Tabel1[[PrøveID]:[Longitude]],4,FALSE)</f>
        <v>Syd for Hvidesande</v>
      </c>
      <c r="G1965" s="24" t="str">
        <f>VLOOKUP(H1965,Datasæt_Analysesystemer!$D$3:$E$68,2,FALSE)</f>
        <v>Platichthys flesus</v>
      </c>
      <c r="H1965" t="s">
        <v>793</v>
      </c>
      <c r="I1965" t="str">
        <f>VLOOKUP(H1965,Datasæt_Analysesystemer!$D$2:$F$68,3,FALSE)</f>
        <v>Almindelig</v>
      </c>
      <c r="J1965" t="s">
        <v>738</v>
      </c>
      <c r="K1965" t="s">
        <v>747</v>
      </c>
      <c r="L1965" t="s">
        <v>768</v>
      </c>
      <c r="M1965" t="str">
        <f t="shared" si="30"/>
        <v>Absent</v>
      </c>
    </row>
    <row r="1966" spans="1:13" x14ac:dyDescent="0.25">
      <c r="A1966" t="s">
        <v>790</v>
      </c>
      <c r="B1966" t="str">
        <f>VLOOKUP(A1966,Tabel1[[PrøveID]:[Longitude]],3,FALSE)</f>
        <v>Miljøstyrelsen</v>
      </c>
      <c r="C1966" s="83" t="str">
        <f>VLOOKUP(A1966,Tabel1[[PrøveID]:[Longitude]],2,FALSE)</f>
        <v>12-06-2022</v>
      </c>
      <c r="D1966">
        <f>VLOOKUP(A1966,Tabel1[[PrøveID]:[Longitude]],5,FALSE)</f>
        <v>55.966062000000001</v>
      </c>
      <c r="E1966">
        <f>VLOOKUP(A1966,Tabel1[[PrøveID]:[Longitude]],6,FALSE)</f>
        <v>8.1360670000000006</v>
      </c>
      <c r="F1966" t="str">
        <f>VLOOKUP(A1966,Tabel1[[PrøveID]:[Longitude]],4,FALSE)</f>
        <v>Syd for Hvidesande</v>
      </c>
      <c r="G1966" s="24" t="str">
        <f>VLOOKUP(H1966,Datasæt_Analysesystemer!$D$3:$E$68,2,FALSE)</f>
        <v>Gadus morhua</v>
      </c>
      <c r="H1966" t="s">
        <v>794</v>
      </c>
      <c r="I1966" t="str">
        <f>VLOOKUP(H1966,Datasæt_Analysesystemer!$D$2:$F$68,3,FALSE)</f>
        <v>Almindelig</v>
      </c>
      <c r="J1966" t="s">
        <v>738</v>
      </c>
      <c r="K1966" t="s">
        <v>747</v>
      </c>
      <c r="L1966" t="s">
        <v>768</v>
      </c>
      <c r="M1966" t="str">
        <f t="shared" si="30"/>
        <v>Absent</v>
      </c>
    </row>
    <row r="1967" spans="1:13" x14ac:dyDescent="0.25">
      <c r="A1967" t="s">
        <v>790</v>
      </c>
      <c r="B1967" t="str">
        <f>VLOOKUP(A1967,Tabel1[[PrøveID]:[Longitude]],3,FALSE)</f>
        <v>Miljøstyrelsen</v>
      </c>
      <c r="C1967" s="83" t="str">
        <f>VLOOKUP(A1967,Tabel1[[PrøveID]:[Longitude]],2,FALSE)</f>
        <v>12-06-2022</v>
      </c>
      <c r="D1967">
        <f>VLOOKUP(A1967,Tabel1[[PrøveID]:[Longitude]],5,FALSE)</f>
        <v>55.966062000000001</v>
      </c>
      <c r="E1967">
        <f>VLOOKUP(A1967,Tabel1[[PrøveID]:[Longitude]],6,FALSE)</f>
        <v>8.1360670000000006</v>
      </c>
      <c r="F1967" t="str">
        <f>VLOOKUP(A1967,Tabel1[[PrøveID]:[Longitude]],4,FALSE)</f>
        <v>Syd for Hvidesande</v>
      </c>
      <c r="G1967" s="24" t="str">
        <f>VLOOKUP(H1967,Datasæt_Analysesystemer!$D$3:$E$68,2,FALSE)</f>
        <v>Gadus morhua</v>
      </c>
      <c r="H1967" t="s">
        <v>794</v>
      </c>
      <c r="I1967" t="str">
        <f>VLOOKUP(H1967,Datasæt_Analysesystemer!$D$2:$F$68,3,FALSE)</f>
        <v>Almindelig</v>
      </c>
      <c r="J1967" t="s">
        <v>738</v>
      </c>
      <c r="K1967" t="s">
        <v>747</v>
      </c>
      <c r="L1967" t="s">
        <v>768</v>
      </c>
      <c r="M1967" t="str">
        <f t="shared" si="30"/>
        <v>Absent</v>
      </c>
    </row>
    <row r="1968" spans="1:13" x14ac:dyDescent="0.25">
      <c r="A1968" t="s">
        <v>790</v>
      </c>
      <c r="B1968" t="str">
        <f>VLOOKUP(A1968,Tabel1[[PrøveID]:[Longitude]],3,FALSE)</f>
        <v>Miljøstyrelsen</v>
      </c>
      <c r="C1968" s="83" t="str">
        <f>VLOOKUP(A1968,Tabel1[[PrøveID]:[Longitude]],2,FALSE)</f>
        <v>12-06-2022</v>
      </c>
      <c r="D1968">
        <f>VLOOKUP(A1968,Tabel1[[PrøveID]:[Longitude]],5,FALSE)</f>
        <v>55.966062000000001</v>
      </c>
      <c r="E1968">
        <f>VLOOKUP(A1968,Tabel1[[PrøveID]:[Longitude]],6,FALSE)</f>
        <v>8.1360670000000006</v>
      </c>
      <c r="F1968" t="str">
        <f>VLOOKUP(A1968,Tabel1[[PrøveID]:[Longitude]],4,FALSE)</f>
        <v>Syd for Hvidesande</v>
      </c>
      <c r="G1968" s="24" t="str">
        <f>VLOOKUP(H1968,Datasæt_Analysesystemer!$D$3:$E$68,2,FALSE)</f>
        <v>Mya arenaria</v>
      </c>
      <c r="H1968" t="s">
        <v>795</v>
      </c>
      <c r="I1968" t="str">
        <f>VLOOKUP(H1968,Datasæt_Analysesystemer!$D$2:$F$68,3,FALSE)</f>
        <v>Almindelig</v>
      </c>
      <c r="J1968" t="s">
        <v>738</v>
      </c>
      <c r="K1968" t="s">
        <v>747</v>
      </c>
      <c r="L1968" t="s">
        <v>768</v>
      </c>
      <c r="M1968" t="str">
        <f t="shared" si="30"/>
        <v>Absent</v>
      </c>
    </row>
    <row r="1969" spans="1:13" x14ac:dyDescent="0.25">
      <c r="A1969" t="s">
        <v>790</v>
      </c>
      <c r="B1969" t="str">
        <f>VLOOKUP(A1969,Tabel1[[PrøveID]:[Longitude]],3,FALSE)</f>
        <v>Miljøstyrelsen</v>
      </c>
      <c r="C1969" s="83" t="str">
        <f>VLOOKUP(A1969,Tabel1[[PrøveID]:[Longitude]],2,FALSE)</f>
        <v>12-06-2022</v>
      </c>
      <c r="D1969">
        <f>VLOOKUP(A1969,Tabel1[[PrøveID]:[Longitude]],5,FALSE)</f>
        <v>55.966062000000001</v>
      </c>
      <c r="E1969">
        <f>VLOOKUP(A1969,Tabel1[[PrøveID]:[Longitude]],6,FALSE)</f>
        <v>8.1360670000000006</v>
      </c>
      <c r="F1969" t="str">
        <f>VLOOKUP(A1969,Tabel1[[PrøveID]:[Longitude]],4,FALSE)</f>
        <v>Syd for Hvidesande</v>
      </c>
      <c r="G1969" s="24" t="str">
        <f>VLOOKUP(H1969,Datasæt_Analysesystemer!$D$3:$E$68,2,FALSE)</f>
        <v>Mya arenaria</v>
      </c>
      <c r="H1969" t="s">
        <v>795</v>
      </c>
      <c r="I1969" t="str">
        <f>VLOOKUP(H1969,Datasæt_Analysesystemer!$D$2:$F$68,3,FALSE)</f>
        <v>Almindelig</v>
      </c>
      <c r="J1969" t="s">
        <v>738</v>
      </c>
      <c r="K1969" t="s">
        <v>747</v>
      </c>
      <c r="L1969" t="s">
        <v>768</v>
      </c>
      <c r="M1969" t="str">
        <f t="shared" si="30"/>
        <v>Absent</v>
      </c>
    </row>
    <row r="1970" spans="1:13" x14ac:dyDescent="0.25">
      <c r="A1970" t="s">
        <v>790</v>
      </c>
      <c r="B1970" t="str">
        <f>VLOOKUP(A1970,Tabel1[[PrøveID]:[Longitude]],3,FALSE)</f>
        <v>Miljøstyrelsen</v>
      </c>
      <c r="C1970" s="83" t="str">
        <f>VLOOKUP(A1970,Tabel1[[PrøveID]:[Longitude]],2,FALSE)</f>
        <v>12-06-2022</v>
      </c>
      <c r="D1970">
        <f>VLOOKUP(A1970,Tabel1[[PrøveID]:[Longitude]],5,FALSE)</f>
        <v>55.966062000000001</v>
      </c>
      <c r="E1970">
        <f>VLOOKUP(A1970,Tabel1[[PrøveID]:[Longitude]],6,FALSE)</f>
        <v>8.1360670000000006</v>
      </c>
      <c r="F1970" t="str">
        <f>VLOOKUP(A1970,Tabel1[[PrøveID]:[Longitude]],4,FALSE)</f>
        <v>Syd for Hvidesande</v>
      </c>
      <c r="G1970" s="24" t="str">
        <f>VLOOKUP(H1970,Datasæt_Analysesystemer!$D$3:$E$68,2,FALSE)</f>
        <v>Mnemiopsis leidyi</v>
      </c>
      <c r="H1970" t="s">
        <v>982</v>
      </c>
      <c r="I1970" t="str">
        <f>VLOOKUP(H1970,Datasæt_Analysesystemer!$D$2:$F$68,3,FALSE)</f>
        <v>Invasiv</v>
      </c>
      <c r="J1970" t="s">
        <v>744</v>
      </c>
      <c r="K1970" t="s">
        <v>802</v>
      </c>
      <c r="L1970" t="s">
        <v>741</v>
      </c>
      <c r="M1970" t="str">
        <f t="shared" si="30"/>
        <v>Present_Ct&lt;41</v>
      </c>
    </row>
    <row r="1971" spans="1:13" x14ac:dyDescent="0.25">
      <c r="A1971" t="s">
        <v>790</v>
      </c>
      <c r="B1971" t="str">
        <f>VLOOKUP(A1971,Tabel1[[PrøveID]:[Longitude]],3,FALSE)</f>
        <v>Miljøstyrelsen</v>
      </c>
      <c r="C1971" s="83" t="str">
        <f>VLOOKUP(A1971,Tabel1[[PrøveID]:[Longitude]],2,FALSE)</f>
        <v>12-06-2022</v>
      </c>
      <c r="D1971">
        <f>VLOOKUP(A1971,Tabel1[[PrøveID]:[Longitude]],5,FALSE)</f>
        <v>55.966062000000001</v>
      </c>
      <c r="E1971">
        <f>VLOOKUP(A1971,Tabel1[[PrøveID]:[Longitude]],6,FALSE)</f>
        <v>8.1360670000000006</v>
      </c>
      <c r="F1971" t="str">
        <f>VLOOKUP(A1971,Tabel1[[PrøveID]:[Longitude]],4,FALSE)</f>
        <v>Syd for Hvidesande</v>
      </c>
      <c r="G1971" s="24" t="str">
        <f>VLOOKUP(H1971,Datasæt_Analysesystemer!$D$3:$E$68,2,FALSE)</f>
        <v>Mnemiopsis leidyi</v>
      </c>
      <c r="H1971" t="s">
        <v>982</v>
      </c>
      <c r="I1971" t="str">
        <f>VLOOKUP(H1971,Datasæt_Analysesystemer!$D$2:$F$68,3,FALSE)</f>
        <v>Invasiv</v>
      </c>
      <c r="J1971" t="s">
        <v>738</v>
      </c>
      <c r="K1971" t="s">
        <v>747</v>
      </c>
      <c r="L1971" t="s">
        <v>768</v>
      </c>
      <c r="M1971" t="str">
        <f t="shared" si="30"/>
        <v>Absent</v>
      </c>
    </row>
    <row r="1972" spans="1:13" x14ac:dyDescent="0.25">
      <c r="A1972" t="s">
        <v>790</v>
      </c>
      <c r="B1972" t="str">
        <f>VLOOKUP(A1972,Tabel1[[PrøveID]:[Longitude]],3,FALSE)</f>
        <v>Miljøstyrelsen</v>
      </c>
      <c r="C1972" s="83" t="str">
        <f>VLOOKUP(A1972,Tabel1[[PrøveID]:[Longitude]],2,FALSE)</f>
        <v>12-06-2022</v>
      </c>
      <c r="D1972">
        <f>VLOOKUP(A1972,Tabel1[[PrøveID]:[Longitude]],5,FALSE)</f>
        <v>55.966062000000001</v>
      </c>
      <c r="E1972">
        <f>VLOOKUP(A1972,Tabel1[[PrøveID]:[Longitude]],6,FALSE)</f>
        <v>8.1360670000000006</v>
      </c>
      <c r="F1972" t="str">
        <f>VLOOKUP(A1972,Tabel1[[PrøveID]:[Longitude]],4,FALSE)</f>
        <v>Syd for Hvidesande</v>
      </c>
      <c r="G1972" s="24" t="str">
        <f>VLOOKUP(H1972,Datasæt_Analysesystemer!$D$3:$E$68,2,FALSE)</f>
        <v>Homarus americanus</v>
      </c>
      <c r="H1972" t="s">
        <v>980</v>
      </c>
      <c r="I1972" t="str">
        <f>VLOOKUP(H1972,Datasæt_Analysesystemer!$D$2:$F$68,3,FALSE)</f>
        <v>Invasiv</v>
      </c>
      <c r="J1972" t="s">
        <v>744</v>
      </c>
      <c r="K1972" t="s">
        <v>802</v>
      </c>
      <c r="L1972" t="s">
        <v>741</v>
      </c>
      <c r="M1972" t="str">
        <f t="shared" si="30"/>
        <v>Present_Ct&lt;41</v>
      </c>
    </row>
    <row r="1973" spans="1:13" x14ac:dyDescent="0.25">
      <c r="A1973" t="s">
        <v>790</v>
      </c>
      <c r="B1973" t="str">
        <f>VLOOKUP(A1973,Tabel1[[PrøveID]:[Longitude]],3,FALSE)</f>
        <v>Miljøstyrelsen</v>
      </c>
      <c r="C1973" s="83" t="str">
        <f>VLOOKUP(A1973,Tabel1[[PrøveID]:[Longitude]],2,FALSE)</f>
        <v>12-06-2022</v>
      </c>
      <c r="D1973">
        <f>VLOOKUP(A1973,Tabel1[[PrøveID]:[Longitude]],5,FALSE)</f>
        <v>55.966062000000001</v>
      </c>
      <c r="E1973">
        <f>VLOOKUP(A1973,Tabel1[[PrøveID]:[Longitude]],6,FALSE)</f>
        <v>8.1360670000000006</v>
      </c>
      <c r="F1973" t="str">
        <f>VLOOKUP(A1973,Tabel1[[PrøveID]:[Longitude]],4,FALSE)</f>
        <v>Syd for Hvidesande</v>
      </c>
      <c r="G1973" s="24" t="str">
        <f>VLOOKUP(H1973,Datasæt_Analysesystemer!$D$3:$E$68,2,FALSE)</f>
        <v>Homarus americanus</v>
      </c>
      <c r="H1973" t="s">
        <v>980</v>
      </c>
      <c r="I1973" t="str">
        <f>VLOOKUP(H1973,Datasæt_Analysesystemer!$D$2:$F$68,3,FALSE)</f>
        <v>Invasiv</v>
      </c>
      <c r="J1973" t="s">
        <v>738</v>
      </c>
      <c r="K1973" t="s">
        <v>747</v>
      </c>
      <c r="L1973" t="s">
        <v>768</v>
      </c>
      <c r="M1973" t="str">
        <f t="shared" si="30"/>
        <v>Absent</v>
      </c>
    </row>
    <row r="1974" spans="1:13" x14ac:dyDescent="0.25">
      <c r="A1974" t="s">
        <v>790</v>
      </c>
      <c r="B1974" t="str">
        <f>VLOOKUP(A1974,Tabel1[[PrøveID]:[Longitude]],3,FALSE)</f>
        <v>Miljøstyrelsen</v>
      </c>
      <c r="C1974" s="83" t="str">
        <f>VLOOKUP(A1974,Tabel1[[PrøveID]:[Longitude]],2,FALSE)</f>
        <v>12-06-2022</v>
      </c>
      <c r="D1974">
        <f>VLOOKUP(A1974,Tabel1[[PrøveID]:[Longitude]],5,FALSE)</f>
        <v>55.966062000000001</v>
      </c>
      <c r="E1974">
        <f>VLOOKUP(A1974,Tabel1[[PrøveID]:[Longitude]],6,FALSE)</f>
        <v>8.1360670000000006</v>
      </c>
      <c r="F1974" t="str">
        <f>VLOOKUP(A1974,Tabel1[[PrøveID]:[Longitude]],4,FALSE)</f>
        <v>Syd for Hvidesande</v>
      </c>
      <c r="G1974" s="24" t="str">
        <f>VLOOKUP(H1974,Datasæt_Analysesystemer!$D$3:$E$68,2,FALSE)</f>
        <v>Eriocheir sinensis</v>
      </c>
      <c r="H1974" t="s">
        <v>1031</v>
      </c>
      <c r="I1974" t="str">
        <f>VLOOKUP(H1974,Datasæt_Analysesystemer!$D$2:$F$68,3,FALSE)</f>
        <v>Invasiv</v>
      </c>
      <c r="J1974" t="s">
        <v>744</v>
      </c>
      <c r="K1974" t="s">
        <v>747</v>
      </c>
      <c r="L1974" t="s">
        <v>768</v>
      </c>
      <c r="M1974" t="str">
        <f t="shared" si="30"/>
        <v>Absent</v>
      </c>
    </row>
    <row r="1975" spans="1:13" x14ac:dyDescent="0.25">
      <c r="A1975" t="s">
        <v>790</v>
      </c>
      <c r="B1975" t="str">
        <f>VLOOKUP(A1975,Tabel1[[PrøveID]:[Longitude]],3,FALSE)</f>
        <v>Miljøstyrelsen</v>
      </c>
      <c r="C1975" s="83" t="str">
        <f>VLOOKUP(A1975,Tabel1[[PrøveID]:[Longitude]],2,FALSE)</f>
        <v>12-06-2022</v>
      </c>
      <c r="D1975">
        <f>VLOOKUP(A1975,Tabel1[[PrøveID]:[Longitude]],5,FALSE)</f>
        <v>55.966062000000001</v>
      </c>
      <c r="E1975">
        <f>VLOOKUP(A1975,Tabel1[[PrøveID]:[Longitude]],6,FALSE)</f>
        <v>8.1360670000000006</v>
      </c>
      <c r="F1975" t="str">
        <f>VLOOKUP(A1975,Tabel1[[PrøveID]:[Longitude]],4,FALSE)</f>
        <v>Syd for Hvidesande</v>
      </c>
      <c r="G1975" s="24" t="str">
        <f>VLOOKUP(H1975,Datasæt_Analysesystemer!$D$3:$E$68,2,FALSE)</f>
        <v>Eriocheir sinensis</v>
      </c>
      <c r="H1975" t="s">
        <v>1031</v>
      </c>
      <c r="I1975" t="str">
        <f>VLOOKUP(H1975,Datasæt_Analysesystemer!$D$2:$F$68,3,FALSE)</f>
        <v>Invasiv</v>
      </c>
      <c r="J1975" t="s">
        <v>738</v>
      </c>
      <c r="K1975" t="s">
        <v>747</v>
      </c>
      <c r="L1975" t="s">
        <v>768</v>
      </c>
      <c r="M1975" t="str">
        <f t="shared" si="30"/>
        <v>Absent</v>
      </c>
    </row>
    <row r="1976" spans="1:13" x14ac:dyDescent="0.25">
      <c r="A1976" t="s">
        <v>790</v>
      </c>
      <c r="B1976" t="str">
        <f>VLOOKUP(A1976,Tabel1[[PrøveID]:[Longitude]],3,FALSE)</f>
        <v>Miljøstyrelsen</v>
      </c>
      <c r="C1976" s="83" t="str">
        <f>VLOOKUP(A1976,Tabel1[[PrøveID]:[Longitude]],2,FALSE)</f>
        <v>12-06-2022</v>
      </c>
      <c r="D1976">
        <f>VLOOKUP(A1976,Tabel1[[PrøveID]:[Longitude]],5,FALSE)</f>
        <v>55.966062000000001</v>
      </c>
      <c r="E1976">
        <f>VLOOKUP(A1976,Tabel1[[PrøveID]:[Longitude]],6,FALSE)</f>
        <v>8.1360670000000006</v>
      </c>
      <c r="F1976" t="str">
        <f>VLOOKUP(A1976,Tabel1[[PrøveID]:[Longitude]],4,FALSE)</f>
        <v>Syd for Hvidesande</v>
      </c>
      <c r="G1976" s="24" t="str">
        <f>VLOOKUP(H1976,Datasæt_Analysesystemer!$D$3:$E$68,2,FALSE)</f>
        <v>Rhithropanopeus harrisii</v>
      </c>
      <c r="H1976" t="s">
        <v>1090</v>
      </c>
      <c r="I1976" t="str">
        <f>VLOOKUP(H1976,Datasæt_Analysesystemer!$D$2:$F$68,3,FALSE)</f>
        <v>Invasiv</v>
      </c>
      <c r="J1976" t="s">
        <v>738</v>
      </c>
      <c r="K1976" t="s">
        <v>747</v>
      </c>
      <c r="L1976" t="s">
        <v>768</v>
      </c>
      <c r="M1976" t="str">
        <f t="shared" si="30"/>
        <v>Absent</v>
      </c>
    </row>
    <row r="1977" spans="1:13" x14ac:dyDescent="0.25">
      <c r="A1977" t="s">
        <v>790</v>
      </c>
      <c r="B1977" t="str">
        <f>VLOOKUP(A1977,Tabel1[[PrøveID]:[Longitude]],3,FALSE)</f>
        <v>Miljøstyrelsen</v>
      </c>
      <c r="C1977" s="83" t="str">
        <f>VLOOKUP(A1977,Tabel1[[PrøveID]:[Longitude]],2,FALSE)</f>
        <v>12-06-2022</v>
      </c>
      <c r="D1977">
        <f>VLOOKUP(A1977,Tabel1[[PrøveID]:[Longitude]],5,FALSE)</f>
        <v>55.966062000000001</v>
      </c>
      <c r="E1977">
        <f>VLOOKUP(A1977,Tabel1[[PrøveID]:[Longitude]],6,FALSE)</f>
        <v>8.1360670000000006</v>
      </c>
      <c r="F1977" t="str">
        <f>VLOOKUP(A1977,Tabel1[[PrøveID]:[Longitude]],4,FALSE)</f>
        <v>Syd for Hvidesande</v>
      </c>
      <c r="G1977" s="24" t="str">
        <f>VLOOKUP(H1977,Datasæt_Analysesystemer!$D$3:$E$68,2,FALSE)</f>
        <v>Rhithropanopeus harrisii</v>
      </c>
      <c r="H1977" t="s">
        <v>1090</v>
      </c>
      <c r="I1977" t="str">
        <f>VLOOKUP(H1977,Datasæt_Analysesystemer!$D$2:$F$68,3,FALSE)</f>
        <v>Invasiv</v>
      </c>
      <c r="J1977" t="s">
        <v>744</v>
      </c>
      <c r="K1977" t="s">
        <v>747</v>
      </c>
      <c r="L1977" t="s">
        <v>768</v>
      </c>
      <c r="M1977" t="str">
        <f t="shared" si="30"/>
        <v>Absent</v>
      </c>
    </row>
    <row r="1978" spans="1:13" x14ac:dyDescent="0.25">
      <c r="A1978" t="s">
        <v>790</v>
      </c>
      <c r="B1978" t="str">
        <f>VLOOKUP(A1978,Tabel1[[PrøveID]:[Longitude]],3,FALSE)</f>
        <v>Miljøstyrelsen</v>
      </c>
      <c r="C1978" s="83" t="str">
        <f>VLOOKUP(A1978,Tabel1[[PrøveID]:[Longitude]],2,FALSE)</f>
        <v>12-06-2022</v>
      </c>
      <c r="D1978">
        <f>VLOOKUP(A1978,Tabel1[[PrøveID]:[Longitude]],5,FALSE)</f>
        <v>55.966062000000001</v>
      </c>
      <c r="E1978">
        <f>VLOOKUP(A1978,Tabel1[[PrøveID]:[Longitude]],6,FALSE)</f>
        <v>8.1360670000000006</v>
      </c>
      <c r="F1978" t="str">
        <f>VLOOKUP(A1978,Tabel1[[PrøveID]:[Longitude]],4,FALSE)</f>
        <v>Syd for Hvidesande</v>
      </c>
      <c r="G1978" s="24" t="str">
        <f>VLOOKUP(H1978,Datasæt_Analysesystemer!$D$3:$E$68,2,FALSE)</f>
        <v>Oncorhyncus gorbuscha</v>
      </c>
      <c r="H1978" t="s">
        <v>799</v>
      </c>
      <c r="I1978" t="str">
        <f>VLOOKUP(H1978,Datasæt_Analysesystemer!$D$2:$F$68,3,FALSE)</f>
        <v>Invasiv</v>
      </c>
      <c r="J1978" t="s">
        <v>744</v>
      </c>
      <c r="K1978" t="s">
        <v>747</v>
      </c>
      <c r="L1978" t="s">
        <v>768</v>
      </c>
      <c r="M1978" t="str">
        <f t="shared" si="30"/>
        <v>Absent</v>
      </c>
    </row>
    <row r="1979" spans="1:13" x14ac:dyDescent="0.25">
      <c r="A1979" t="s">
        <v>790</v>
      </c>
      <c r="B1979" t="str">
        <f>VLOOKUP(A1979,Tabel1[[PrøveID]:[Longitude]],3,FALSE)</f>
        <v>Miljøstyrelsen</v>
      </c>
      <c r="C1979" s="83" t="str">
        <f>VLOOKUP(A1979,Tabel1[[PrøveID]:[Longitude]],2,FALSE)</f>
        <v>12-06-2022</v>
      </c>
      <c r="D1979">
        <f>VLOOKUP(A1979,Tabel1[[PrøveID]:[Longitude]],5,FALSE)</f>
        <v>55.966062000000001</v>
      </c>
      <c r="E1979">
        <f>VLOOKUP(A1979,Tabel1[[PrøveID]:[Longitude]],6,FALSE)</f>
        <v>8.1360670000000006</v>
      </c>
      <c r="F1979" t="str">
        <f>VLOOKUP(A1979,Tabel1[[PrøveID]:[Longitude]],4,FALSE)</f>
        <v>Syd for Hvidesande</v>
      </c>
      <c r="G1979" s="24" t="str">
        <f>VLOOKUP(H1979,Datasæt_Analysesystemer!$D$3:$E$68,2,FALSE)</f>
        <v>Oncorhyncus gorbuscha</v>
      </c>
      <c r="H1979" t="s">
        <v>799</v>
      </c>
      <c r="I1979" t="str">
        <f>VLOOKUP(H1979,Datasæt_Analysesystemer!$D$2:$F$68,3,FALSE)</f>
        <v>Invasiv</v>
      </c>
      <c r="J1979" t="s">
        <v>738</v>
      </c>
      <c r="K1979" t="s">
        <v>747</v>
      </c>
      <c r="L1979" t="s">
        <v>768</v>
      </c>
      <c r="M1979" t="str">
        <f t="shared" si="30"/>
        <v>Absent</v>
      </c>
    </row>
    <row r="1980" spans="1:13" x14ac:dyDescent="0.25">
      <c r="A1980" t="s">
        <v>790</v>
      </c>
      <c r="B1980" t="str">
        <f>VLOOKUP(A1980,Tabel1[[PrøveID]:[Longitude]],3,FALSE)</f>
        <v>Miljøstyrelsen</v>
      </c>
      <c r="C1980" s="83" t="str">
        <f>VLOOKUP(A1980,Tabel1[[PrøveID]:[Longitude]],2,FALSE)</f>
        <v>12-06-2022</v>
      </c>
      <c r="D1980">
        <f>VLOOKUP(A1980,Tabel1[[PrøveID]:[Longitude]],5,FALSE)</f>
        <v>55.966062000000001</v>
      </c>
      <c r="E1980">
        <f>VLOOKUP(A1980,Tabel1[[PrøveID]:[Longitude]],6,FALSE)</f>
        <v>8.1360670000000006</v>
      </c>
      <c r="F1980" t="str">
        <f>VLOOKUP(A1980,Tabel1[[PrøveID]:[Longitude]],4,FALSE)</f>
        <v>Syd for Hvidesande</v>
      </c>
      <c r="G1980" s="24" t="str">
        <f>VLOOKUP(H1980,Datasæt_Analysesystemer!$D$3:$E$68,2,FALSE)</f>
        <v>Magallana gigas</v>
      </c>
      <c r="H1980" t="s">
        <v>1100</v>
      </c>
      <c r="I1980" t="str">
        <f>VLOOKUP(H1980,Datasæt_Analysesystemer!$D$2:$F$68,3,FALSE)</f>
        <v>Invasiv</v>
      </c>
      <c r="J1980" t="s">
        <v>744</v>
      </c>
      <c r="K1980" t="s">
        <v>802</v>
      </c>
      <c r="L1980" t="s">
        <v>741</v>
      </c>
      <c r="M1980" t="str">
        <f t="shared" si="30"/>
        <v>Present_Ct&lt;41</v>
      </c>
    </row>
    <row r="1981" spans="1:13" x14ac:dyDescent="0.25">
      <c r="A1981" t="s">
        <v>790</v>
      </c>
      <c r="B1981" t="str">
        <f>VLOOKUP(A1981,Tabel1[[PrøveID]:[Longitude]],3,FALSE)</f>
        <v>Miljøstyrelsen</v>
      </c>
      <c r="C1981" s="83" t="str">
        <f>VLOOKUP(A1981,Tabel1[[PrøveID]:[Longitude]],2,FALSE)</f>
        <v>12-06-2022</v>
      </c>
      <c r="D1981">
        <f>VLOOKUP(A1981,Tabel1[[PrøveID]:[Longitude]],5,FALSE)</f>
        <v>55.966062000000001</v>
      </c>
      <c r="E1981">
        <f>VLOOKUP(A1981,Tabel1[[PrøveID]:[Longitude]],6,FALSE)</f>
        <v>8.1360670000000006</v>
      </c>
      <c r="F1981" t="str">
        <f>VLOOKUP(A1981,Tabel1[[PrøveID]:[Longitude]],4,FALSE)</f>
        <v>Syd for Hvidesande</v>
      </c>
      <c r="G1981" s="24" t="str">
        <f>VLOOKUP(H1981,Datasæt_Analysesystemer!$D$3:$E$68,2,FALSE)</f>
        <v>Magallana gigas</v>
      </c>
      <c r="H1981" t="s">
        <v>1100</v>
      </c>
      <c r="I1981" t="str">
        <f>VLOOKUP(H1981,Datasæt_Analysesystemer!$D$2:$F$68,3,FALSE)</f>
        <v>Invasiv</v>
      </c>
      <c r="J1981" t="s">
        <v>738</v>
      </c>
      <c r="K1981" t="s">
        <v>747</v>
      </c>
      <c r="L1981" t="s">
        <v>768</v>
      </c>
      <c r="M1981" t="str">
        <f t="shared" si="30"/>
        <v>Absent</v>
      </c>
    </row>
    <row r="1982" spans="1:13" x14ac:dyDescent="0.25">
      <c r="A1982" t="s">
        <v>790</v>
      </c>
      <c r="B1982" t="str">
        <f>VLOOKUP(A1982,Tabel1[[PrøveID]:[Longitude]],3,FALSE)</f>
        <v>Miljøstyrelsen</v>
      </c>
      <c r="C1982" s="83" t="str">
        <f>VLOOKUP(A1982,Tabel1[[PrøveID]:[Longitude]],2,FALSE)</f>
        <v>12-06-2022</v>
      </c>
      <c r="D1982">
        <f>VLOOKUP(A1982,Tabel1[[PrøveID]:[Longitude]],5,FALSE)</f>
        <v>55.966062000000001</v>
      </c>
      <c r="E1982">
        <f>VLOOKUP(A1982,Tabel1[[PrøveID]:[Longitude]],6,FALSE)</f>
        <v>8.1360670000000006</v>
      </c>
      <c r="F1982" t="str">
        <f>VLOOKUP(A1982,Tabel1[[PrøveID]:[Longitude]],4,FALSE)</f>
        <v>Syd for Hvidesande</v>
      </c>
      <c r="G1982" s="24" t="str">
        <f>VLOOKUP(H1982,Datasæt_Analysesystemer!$D$3:$E$68,2,FALSE)</f>
        <v>Neogobius melanostomus</v>
      </c>
      <c r="H1982" t="s">
        <v>1089</v>
      </c>
      <c r="I1982" t="str">
        <f>VLOOKUP(H1982,Datasæt_Analysesystemer!$D$2:$F$68,3,FALSE)</f>
        <v>Invasiv</v>
      </c>
      <c r="J1982" t="s">
        <v>744</v>
      </c>
      <c r="K1982" t="s">
        <v>747</v>
      </c>
      <c r="L1982" t="s">
        <v>768</v>
      </c>
      <c r="M1982" t="str">
        <f t="shared" si="30"/>
        <v>Absent</v>
      </c>
    </row>
    <row r="1983" spans="1:13" x14ac:dyDescent="0.25">
      <c r="A1983" t="s">
        <v>790</v>
      </c>
      <c r="B1983" t="str">
        <f>VLOOKUP(A1983,Tabel1[[PrøveID]:[Longitude]],3,FALSE)</f>
        <v>Miljøstyrelsen</v>
      </c>
      <c r="C1983" s="83" t="str">
        <f>VLOOKUP(A1983,Tabel1[[PrøveID]:[Longitude]],2,FALSE)</f>
        <v>12-06-2022</v>
      </c>
      <c r="D1983">
        <f>VLOOKUP(A1983,Tabel1[[PrøveID]:[Longitude]],5,FALSE)</f>
        <v>55.966062000000001</v>
      </c>
      <c r="E1983">
        <f>VLOOKUP(A1983,Tabel1[[PrøveID]:[Longitude]],6,FALSE)</f>
        <v>8.1360670000000006</v>
      </c>
      <c r="F1983" t="str">
        <f>VLOOKUP(A1983,Tabel1[[PrøveID]:[Longitude]],4,FALSE)</f>
        <v>Syd for Hvidesande</v>
      </c>
      <c r="G1983" s="24" t="str">
        <f>VLOOKUP(H1983,Datasæt_Analysesystemer!$D$3:$E$68,2,FALSE)</f>
        <v>Neogobius melanostomus</v>
      </c>
      <c r="H1983" t="s">
        <v>1089</v>
      </c>
      <c r="I1983" t="str">
        <f>VLOOKUP(H1983,Datasæt_Analysesystemer!$D$2:$F$68,3,FALSE)</f>
        <v>Invasiv</v>
      </c>
      <c r="J1983" t="s">
        <v>738</v>
      </c>
      <c r="K1983" t="s">
        <v>747</v>
      </c>
      <c r="L1983" t="s">
        <v>768</v>
      </c>
      <c r="M1983" t="str">
        <f t="shared" si="30"/>
        <v>Absent</v>
      </c>
    </row>
    <row r="1984" spans="1:13" x14ac:dyDescent="0.25">
      <c r="A1984" t="s">
        <v>790</v>
      </c>
      <c r="B1984" t="str">
        <f>VLOOKUP(A1984,Tabel1[[PrøveID]:[Longitude]],3,FALSE)</f>
        <v>Miljøstyrelsen</v>
      </c>
      <c r="C1984" s="83" t="str">
        <f>VLOOKUP(A1984,Tabel1[[PrøveID]:[Longitude]],2,FALSE)</f>
        <v>12-06-2022</v>
      </c>
      <c r="D1984">
        <f>VLOOKUP(A1984,Tabel1[[PrøveID]:[Longitude]],5,FALSE)</f>
        <v>55.966062000000001</v>
      </c>
      <c r="E1984">
        <f>VLOOKUP(A1984,Tabel1[[PrøveID]:[Longitude]],6,FALSE)</f>
        <v>8.1360670000000006</v>
      </c>
      <c r="F1984" t="str">
        <f>VLOOKUP(A1984,Tabel1[[PrøveID]:[Longitude]],4,FALSE)</f>
        <v>Syd for Hvidesande</v>
      </c>
      <c r="G1984" s="24" t="str">
        <f>VLOOKUP(H1984,Datasæt_Analysesystemer!$D$3:$E$68,2,FALSE)</f>
        <v>Callinectes sapidus</v>
      </c>
      <c r="H1984" t="s">
        <v>989</v>
      </c>
      <c r="I1984" t="str">
        <f>VLOOKUP(H1984,Datasæt_Analysesystemer!$D$2:$F$68,3,FALSE)</f>
        <v>Invasiv</v>
      </c>
      <c r="J1984" t="s">
        <v>738</v>
      </c>
      <c r="K1984" t="s">
        <v>802</v>
      </c>
      <c r="L1984" t="s">
        <v>741</v>
      </c>
      <c r="M1984" t="str">
        <f t="shared" si="30"/>
        <v>Present_Ct&lt;41</v>
      </c>
    </row>
    <row r="1985" spans="1:13" x14ac:dyDescent="0.25">
      <c r="A1985" t="s">
        <v>790</v>
      </c>
      <c r="B1985" t="str">
        <f>VLOOKUP(A1985,Tabel1[[PrøveID]:[Longitude]],3,FALSE)</f>
        <v>Miljøstyrelsen</v>
      </c>
      <c r="C1985" s="83" t="str">
        <f>VLOOKUP(A1985,Tabel1[[PrøveID]:[Longitude]],2,FALSE)</f>
        <v>12-06-2022</v>
      </c>
      <c r="D1985">
        <f>VLOOKUP(A1985,Tabel1[[PrøveID]:[Longitude]],5,FALSE)</f>
        <v>55.966062000000001</v>
      </c>
      <c r="E1985">
        <f>VLOOKUP(A1985,Tabel1[[PrøveID]:[Longitude]],6,FALSE)</f>
        <v>8.1360670000000006</v>
      </c>
      <c r="F1985" t="str">
        <f>VLOOKUP(A1985,Tabel1[[PrøveID]:[Longitude]],4,FALSE)</f>
        <v>Syd for Hvidesande</v>
      </c>
      <c r="G1985" s="24" t="str">
        <f>VLOOKUP(H1985,Datasæt_Analysesystemer!$D$3:$E$68,2,FALSE)</f>
        <v>Callinectes sapidus</v>
      </c>
      <c r="H1985" t="s">
        <v>989</v>
      </c>
      <c r="I1985" t="str">
        <f>VLOOKUP(H1985,Datasæt_Analysesystemer!$D$2:$F$68,3,FALSE)</f>
        <v>Invasiv</v>
      </c>
      <c r="J1985" t="s">
        <v>744</v>
      </c>
      <c r="K1985" t="s">
        <v>747</v>
      </c>
      <c r="L1985" t="s">
        <v>768</v>
      </c>
      <c r="M1985" t="str">
        <f t="shared" si="30"/>
        <v>Absent</v>
      </c>
    </row>
    <row r="1986" spans="1:13" x14ac:dyDescent="0.25">
      <c r="A1986" t="s">
        <v>790</v>
      </c>
      <c r="B1986" t="str">
        <f>VLOOKUP(A1986,Tabel1[[PrøveID]:[Longitude]],3,FALSE)</f>
        <v>Miljøstyrelsen</v>
      </c>
      <c r="C1986" s="83" t="str">
        <f>VLOOKUP(A1986,Tabel1[[PrøveID]:[Longitude]],2,FALSE)</f>
        <v>12-06-2022</v>
      </c>
      <c r="D1986">
        <f>VLOOKUP(A1986,Tabel1[[PrøveID]:[Longitude]],5,FALSE)</f>
        <v>55.966062000000001</v>
      </c>
      <c r="E1986">
        <f>VLOOKUP(A1986,Tabel1[[PrøveID]:[Longitude]],6,FALSE)</f>
        <v>8.1360670000000006</v>
      </c>
      <c r="F1986" t="str">
        <f>VLOOKUP(A1986,Tabel1[[PrøveID]:[Longitude]],4,FALSE)</f>
        <v>Syd for Hvidesande</v>
      </c>
      <c r="G1986" s="24" t="str">
        <f>VLOOKUP(H1986,Datasæt_Analysesystemer!$D$3:$E$68,2,FALSE)</f>
        <v>Hemigrapsus sanguineus</v>
      </c>
      <c r="H1986" t="s">
        <v>983</v>
      </c>
      <c r="I1986" t="str">
        <f>VLOOKUP(H1986,Datasæt_Analysesystemer!$D$2:$F$68,3,FALSE)</f>
        <v>Invasiv</v>
      </c>
      <c r="J1986" t="s">
        <v>744</v>
      </c>
      <c r="K1986" t="s">
        <v>747</v>
      </c>
      <c r="L1986" t="s">
        <v>768</v>
      </c>
      <c r="M1986" t="str">
        <f t="shared" ref="M1986:M2049" si="31">IF(K1986="Present",K1986&amp;"_"&amp;L1986,K1986)</f>
        <v>Absent</v>
      </c>
    </row>
    <row r="1987" spans="1:13" x14ac:dyDescent="0.25">
      <c r="A1987" t="s">
        <v>790</v>
      </c>
      <c r="B1987" t="str">
        <f>VLOOKUP(A1987,Tabel1[[PrøveID]:[Longitude]],3,FALSE)</f>
        <v>Miljøstyrelsen</v>
      </c>
      <c r="C1987" s="83" t="str">
        <f>VLOOKUP(A1987,Tabel1[[PrøveID]:[Longitude]],2,FALSE)</f>
        <v>12-06-2022</v>
      </c>
      <c r="D1987">
        <f>VLOOKUP(A1987,Tabel1[[PrøveID]:[Longitude]],5,FALSE)</f>
        <v>55.966062000000001</v>
      </c>
      <c r="E1987">
        <f>VLOOKUP(A1987,Tabel1[[PrøveID]:[Longitude]],6,FALSE)</f>
        <v>8.1360670000000006</v>
      </c>
      <c r="F1987" t="str">
        <f>VLOOKUP(A1987,Tabel1[[PrøveID]:[Longitude]],4,FALSE)</f>
        <v>Syd for Hvidesande</v>
      </c>
      <c r="G1987" s="24" t="str">
        <f>VLOOKUP(H1987,Datasæt_Analysesystemer!$D$3:$E$68,2,FALSE)</f>
        <v>Hemigrapsus sanguineus</v>
      </c>
      <c r="H1987" t="s">
        <v>983</v>
      </c>
      <c r="I1987" t="str">
        <f>VLOOKUP(H1987,Datasæt_Analysesystemer!$D$2:$F$68,3,FALSE)</f>
        <v>Invasiv</v>
      </c>
      <c r="J1987" t="s">
        <v>744</v>
      </c>
      <c r="K1987" t="s">
        <v>747</v>
      </c>
      <c r="L1987" t="s">
        <v>768</v>
      </c>
      <c r="M1987" t="str">
        <f t="shared" si="31"/>
        <v>Absent</v>
      </c>
    </row>
    <row r="1988" spans="1:13" x14ac:dyDescent="0.25">
      <c r="A1988" t="s">
        <v>791</v>
      </c>
      <c r="B1988" t="str">
        <f>VLOOKUP(A1988,Tabel1[[PrøveID]:[Longitude]],3,FALSE)</f>
        <v>Miljøstyrelsen</v>
      </c>
      <c r="C1988" s="83" t="str">
        <f>VLOOKUP(A1988,Tabel1[[PrøveID]:[Longitude]],2,FALSE)</f>
        <v>16-05-2022</v>
      </c>
      <c r="D1988">
        <f>VLOOKUP(A1988,Tabel1[[PrøveID]:[Longitude]],5,FALSE)</f>
        <v>55.163294700000002</v>
      </c>
      <c r="E1988">
        <f>VLOOKUP(A1988,Tabel1[[PrøveID]:[Longitude]],6,FALSE)</f>
        <v>11.679410300000001</v>
      </c>
      <c r="F1988" t="str">
        <f>VLOOKUP(A1988,Tabel1[[PrøveID]:[Longitude]],4,FALSE)</f>
        <v>Karrebæk Fjord (Fjord i Smålandsfarvandet)</v>
      </c>
      <c r="G1988" s="24" t="str">
        <f>VLOOKUP(H1988,Datasæt_Analysesystemer!$D$3:$E$68,2,FALSE)</f>
        <v>Perca fluviatilis</v>
      </c>
      <c r="H1988" t="s">
        <v>804</v>
      </c>
      <c r="I1988" t="str">
        <f>VLOOKUP(H1988,Datasæt_Analysesystemer!$D$2:$F$68,3,FALSE)</f>
        <v>Almindelig</v>
      </c>
      <c r="J1988" t="s">
        <v>738</v>
      </c>
      <c r="K1988" t="s">
        <v>747</v>
      </c>
      <c r="L1988" t="s">
        <v>768</v>
      </c>
      <c r="M1988" t="str">
        <f t="shared" si="31"/>
        <v>Absent</v>
      </c>
    </row>
    <row r="1989" spans="1:13" x14ac:dyDescent="0.25">
      <c r="A1989" t="s">
        <v>791</v>
      </c>
      <c r="B1989" t="str">
        <f>VLOOKUP(A1989,Tabel1[[PrøveID]:[Longitude]],3,FALSE)</f>
        <v>Miljøstyrelsen</v>
      </c>
      <c r="C1989" s="83" t="str">
        <f>VLOOKUP(A1989,Tabel1[[PrøveID]:[Longitude]],2,FALSE)</f>
        <v>16-05-2022</v>
      </c>
      <c r="D1989">
        <f>VLOOKUP(A1989,Tabel1[[PrøveID]:[Longitude]],5,FALSE)</f>
        <v>55.163294700000002</v>
      </c>
      <c r="E1989">
        <f>VLOOKUP(A1989,Tabel1[[PrøveID]:[Longitude]],6,FALSE)</f>
        <v>11.679410300000001</v>
      </c>
      <c r="F1989" t="str">
        <f>VLOOKUP(A1989,Tabel1[[PrøveID]:[Longitude]],4,FALSE)</f>
        <v>Karrebæk Fjord (Fjord i Smålandsfarvandet)</v>
      </c>
      <c r="G1989" s="24" t="str">
        <f>VLOOKUP(H1989,Datasæt_Analysesystemer!$D$3:$E$68,2,FALSE)</f>
        <v>Perca fluviatilis</v>
      </c>
      <c r="H1989" t="s">
        <v>804</v>
      </c>
      <c r="I1989" t="str">
        <f>VLOOKUP(H1989,Datasæt_Analysesystemer!$D$2:$F$68,3,FALSE)</f>
        <v>Almindelig</v>
      </c>
      <c r="J1989" t="s">
        <v>738</v>
      </c>
      <c r="K1989" t="s">
        <v>802</v>
      </c>
      <c r="L1989" t="s">
        <v>768</v>
      </c>
      <c r="M1989" t="str">
        <f t="shared" si="31"/>
        <v>Present_Ct&gt;41</v>
      </c>
    </row>
    <row r="1990" spans="1:13" x14ac:dyDescent="0.25">
      <c r="A1990" t="s">
        <v>791</v>
      </c>
      <c r="B1990" t="str">
        <f>VLOOKUP(A1990,Tabel1[[PrøveID]:[Longitude]],3,FALSE)</f>
        <v>Miljøstyrelsen</v>
      </c>
      <c r="C1990" s="83" t="str">
        <f>VLOOKUP(A1990,Tabel1[[PrøveID]:[Longitude]],2,FALSE)</f>
        <v>16-05-2022</v>
      </c>
      <c r="D1990">
        <f>VLOOKUP(A1990,Tabel1[[PrøveID]:[Longitude]],5,FALSE)</f>
        <v>55.163294700000002</v>
      </c>
      <c r="E1990">
        <f>VLOOKUP(A1990,Tabel1[[PrøveID]:[Longitude]],6,FALSE)</f>
        <v>11.679410300000001</v>
      </c>
      <c r="F1990" t="str">
        <f>VLOOKUP(A1990,Tabel1[[PrøveID]:[Longitude]],4,FALSE)</f>
        <v>Karrebæk Fjord (Fjord i Smålandsfarvandet)</v>
      </c>
      <c r="G1990" s="24" t="str">
        <f>VLOOKUP(H1990,Datasæt_Analysesystemer!$D$3:$E$68,2,FALSE)</f>
        <v>Platichthys flesus</v>
      </c>
      <c r="H1990" t="s">
        <v>793</v>
      </c>
      <c r="I1990" t="str">
        <f>VLOOKUP(H1990,Datasæt_Analysesystemer!$D$2:$F$68,3,FALSE)</f>
        <v>Almindelig</v>
      </c>
      <c r="J1990" t="s">
        <v>738</v>
      </c>
      <c r="K1990" t="s">
        <v>747</v>
      </c>
      <c r="L1990" t="s">
        <v>768</v>
      </c>
      <c r="M1990" t="str">
        <f t="shared" si="31"/>
        <v>Absent</v>
      </c>
    </row>
    <row r="1991" spans="1:13" x14ac:dyDescent="0.25">
      <c r="A1991" t="s">
        <v>791</v>
      </c>
      <c r="B1991" t="str">
        <f>VLOOKUP(A1991,Tabel1[[PrøveID]:[Longitude]],3,FALSE)</f>
        <v>Miljøstyrelsen</v>
      </c>
      <c r="C1991" s="83" t="str">
        <f>VLOOKUP(A1991,Tabel1[[PrøveID]:[Longitude]],2,FALSE)</f>
        <v>16-05-2022</v>
      </c>
      <c r="D1991">
        <f>VLOOKUP(A1991,Tabel1[[PrøveID]:[Longitude]],5,FALSE)</f>
        <v>55.163294700000002</v>
      </c>
      <c r="E1991">
        <f>VLOOKUP(A1991,Tabel1[[PrøveID]:[Longitude]],6,FALSE)</f>
        <v>11.679410300000001</v>
      </c>
      <c r="F1991" t="str">
        <f>VLOOKUP(A1991,Tabel1[[PrøveID]:[Longitude]],4,FALSE)</f>
        <v>Karrebæk Fjord (Fjord i Smålandsfarvandet)</v>
      </c>
      <c r="G1991" s="24" t="str">
        <f>VLOOKUP(H1991,Datasæt_Analysesystemer!$D$3:$E$68,2,FALSE)</f>
        <v>Platichthys flesus</v>
      </c>
      <c r="H1991" t="s">
        <v>793</v>
      </c>
      <c r="I1991" t="str">
        <f>VLOOKUP(H1991,Datasæt_Analysesystemer!$D$2:$F$68,3,FALSE)</f>
        <v>Almindelig</v>
      </c>
      <c r="J1991" t="s">
        <v>738</v>
      </c>
      <c r="K1991" t="s">
        <v>802</v>
      </c>
      <c r="L1991" t="s">
        <v>741</v>
      </c>
      <c r="M1991" t="str">
        <f t="shared" si="31"/>
        <v>Present_Ct&lt;41</v>
      </c>
    </row>
    <row r="1992" spans="1:13" x14ac:dyDescent="0.25">
      <c r="A1992" t="s">
        <v>791</v>
      </c>
      <c r="B1992" t="str">
        <f>VLOOKUP(A1992,Tabel1[[PrøveID]:[Longitude]],3,FALSE)</f>
        <v>Miljøstyrelsen</v>
      </c>
      <c r="C1992" s="83" t="str">
        <f>VLOOKUP(A1992,Tabel1[[PrøveID]:[Longitude]],2,FALSE)</f>
        <v>16-05-2022</v>
      </c>
      <c r="D1992">
        <f>VLOOKUP(A1992,Tabel1[[PrøveID]:[Longitude]],5,FALSE)</f>
        <v>55.163294700000002</v>
      </c>
      <c r="E1992">
        <f>VLOOKUP(A1992,Tabel1[[PrøveID]:[Longitude]],6,FALSE)</f>
        <v>11.679410300000001</v>
      </c>
      <c r="F1992" t="str">
        <f>VLOOKUP(A1992,Tabel1[[PrøveID]:[Longitude]],4,FALSE)</f>
        <v>Karrebæk Fjord (Fjord i Smålandsfarvandet)</v>
      </c>
      <c r="G1992" s="24" t="str">
        <f>VLOOKUP(H1992,Datasæt_Analysesystemer!$D$3:$E$68,2,FALSE)</f>
        <v>Magallana gigas</v>
      </c>
      <c r="H1992" t="s">
        <v>1100</v>
      </c>
      <c r="I1992" t="str">
        <f>VLOOKUP(H1992,Datasæt_Analysesystemer!$D$2:$F$68,3,FALSE)</f>
        <v>Invasiv</v>
      </c>
      <c r="J1992" t="s">
        <v>738</v>
      </c>
      <c r="K1992" t="s">
        <v>747</v>
      </c>
      <c r="L1992" t="s">
        <v>768</v>
      </c>
      <c r="M1992" t="str">
        <f t="shared" si="31"/>
        <v>Absent</v>
      </c>
    </row>
    <row r="1993" spans="1:13" x14ac:dyDescent="0.25">
      <c r="A1993" t="s">
        <v>791</v>
      </c>
      <c r="B1993" t="str">
        <f>VLOOKUP(A1993,Tabel1[[PrøveID]:[Longitude]],3,FALSE)</f>
        <v>Miljøstyrelsen</v>
      </c>
      <c r="C1993" s="83" t="str">
        <f>VLOOKUP(A1993,Tabel1[[PrøveID]:[Longitude]],2,FALSE)</f>
        <v>16-05-2022</v>
      </c>
      <c r="D1993">
        <f>VLOOKUP(A1993,Tabel1[[PrøveID]:[Longitude]],5,FALSE)</f>
        <v>55.163294700000002</v>
      </c>
      <c r="E1993">
        <f>VLOOKUP(A1993,Tabel1[[PrøveID]:[Longitude]],6,FALSE)</f>
        <v>11.679410300000001</v>
      </c>
      <c r="F1993" t="str">
        <f>VLOOKUP(A1993,Tabel1[[PrøveID]:[Longitude]],4,FALSE)</f>
        <v>Karrebæk Fjord (Fjord i Smålandsfarvandet)</v>
      </c>
      <c r="G1993" s="24" t="str">
        <f>VLOOKUP(H1993,Datasæt_Analysesystemer!$D$3:$E$68,2,FALSE)</f>
        <v>Magallana gigas</v>
      </c>
      <c r="H1993" t="s">
        <v>1100</v>
      </c>
      <c r="I1993" t="str">
        <f>VLOOKUP(H1993,Datasæt_Analysesystemer!$D$2:$F$68,3,FALSE)</f>
        <v>Invasiv</v>
      </c>
      <c r="J1993" t="s">
        <v>738</v>
      </c>
      <c r="K1993" t="s">
        <v>747</v>
      </c>
      <c r="L1993" t="s">
        <v>768</v>
      </c>
      <c r="M1993" t="str">
        <f t="shared" si="31"/>
        <v>Absent</v>
      </c>
    </row>
    <row r="1994" spans="1:13" x14ac:dyDescent="0.25">
      <c r="A1994" t="s">
        <v>791</v>
      </c>
      <c r="B1994" t="str">
        <f>VLOOKUP(A1994,Tabel1[[PrøveID]:[Longitude]],3,FALSE)</f>
        <v>Miljøstyrelsen</v>
      </c>
      <c r="C1994" s="83" t="str">
        <f>VLOOKUP(A1994,Tabel1[[PrøveID]:[Longitude]],2,FALSE)</f>
        <v>16-05-2022</v>
      </c>
      <c r="D1994">
        <f>VLOOKUP(A1994,Tabel1[[PrøveID]:[Longitude]],5,FALSE)</f>
        <v>55.163294700000002</v>
      </c>
      <c r="E1994">
        <f>VLOOKUP(A1994,Tabel1[[PrøveID]:[Longitude]],6,FALSE)</f>
        <v>11.679410300000001</v>
      </c>
      <c r="F1994" t="str">
        <f>VLOOKUP(A1994,Tabel1[[PrøveID]:[Longitude]],4,FALSE)</f>
        <v>Karrebæk Fjord (Fjord i Smålandsfarvandet)</v>
      </c>
      <c r="G1994" s="24" t="str">
        <f>VLOOKUP(H1994,Datasæt_Analysesystemer!$D$3:$E$68,2,FALSE)</f>
        <v>Lutra lutra</v>
      </c>
      <c r="H1994" t="s">
        <v>818</v>
      </c>
      <c r="I1994" t="str">
        <f>VLOOKUP(H1994,Datasæt_Analysesystemer!$D$2:$F$68,3,FALSE)</f>
        <v>Almindelig</v>
      </c>
      <c r="J1994" t="s">
        <v>744</v>
      </c>
      <c r="K1994" t="s">
        <v>747</v>
      </c>
      <c r="L1994" t="s">
        <v>768</v>
      </c>
      <c r="M1994" t="str">
        <f t="shared" si="31"/>
        <v>Absent</v>
      </c>
    </row>
    <row r="1995" spans="1:13" x14ac:dyDescent="0.25">
      <c r="A1995" t="s">
        <v>791</v>
      </c>
      <c r="B1995" t="str">
        <f>VLOOKUP(A1995,Tabel1[[PrøveID]:[Longitude]],3,FALSE)</f>
        <v>Miljøstyrelsen</v>
      </c>
      <c r="C1995" s="83" t="str">
        <f>VLOOKUP(A1995,Tabel1[[PrøveID]:[Longitude]],2,FALSE)</f>
        <v>16-05-2022</v>
      </c>
      <c r="D1995">
        <f>VLOOKUP(A1995,Tabel1[[PrøveID]:[Longitude]],5,FALSE)</f>
        <v>55.163294700000002</v>
      </c>
      <c r="E1995">
        <f>VLOOKUP(A1995,Tabel1[[PrøveID]:[Longitude]],6,FALSE)</f>
        <v>11.679410300000001</v>
      </c>
      <c r="F1995" t="str">
        <f>VLOOKUP(A1995,Tabel1[[PrøveID]:[Longitude]],4,FALSE)</f>
        <v>Karrebæk Fjord (Fjord i Smålandsfarvandet)</v>
      </c>
      <c r="G1995" s="24" t="str">
        <f>VLOOKUP(H1995,Datasæt_Analysesystemer!$D$3:$E$68,2,FALSE)</f>
        <v>Lutra lutra</v>
      </c>
      <c r="H1995" t="s">
        <v>818</v>
      </c>
      <c r="I1995" t="str">
        <f>VLOOKUP(H1995,Datasæt_Analysesystemer!$D$2:$F$68,3,FALSE)</f>
        <v>Almindelig</v>
      </c>
      <c r="J1995" t="s">
        <v>744</v>
      </c>
      <c r="K1995" t="s">
        <v>747</v>
      </c>
      <c r="L1995" t="s">
        <v>768</v>
      </c>
      <c r="M1995" t="str">
        <f t="shared" si="31"/>
        <v>Absent</v>
      </c>
    </row>
    <row r="1996" spans="1:13" x14ac:dyDescent="0.25">
      <c r="A1996" t="s">
        <v>791</v>
      </c>
      <c r="B1996" t="str">
        <f>VLOOKUP(A1996,Tabel1[[PrøveID]:[Longitude]],3,FALSE)</f>
        <v>Miljøstyrelsen</v>
      </c>
      <c r="C1996" s="83" t="str">
        <f>VLOOKUP(A1996,Tabel1[[PrøveID]:[Longitude]],2,FALSE)</f>
        <v>16-05-2022</v>
      </c>
      <c r="D1996">
        <f>VLOOKUP(A1996,Tabel1[[PrøveID]:[Longitude]],5,FALSE)</f>
        <v>55.163294700000002</v>
      </c>
      <c r="E1996">
        <f>VLOOKUP(A1996,Tabel1[[PrøveID]:[Longitude]],6,FALSE)</f>
        <v>11.679410300000001</v>
      </c>
      <c r="F1996" t="str">
        <f>VLOOKUP(A1996,Tabel1[[PrøveID]:[Longitude]],4,FALSE)</f>
        <v>Karrebæk Fjord (Fjord i Smålandsfarvandet)</v>
      </c>
      <c r="G1996" s="24" t="str">
        <f>VLOOKUP(H1996,Datasæt_Analysesystemer!$D$3:$E$68,2,FALSE)</f>
        <v>Callinectes sapidus</v>
      </c>
      <c r="H1996" t="s">
        <v>989</v>
      </c>
      <c r="I1996" t="str">
        <f>VLOOKUP(H1996,Datasæt_Analysesystemer!$D$2:$F$68,3,FALSE)</f>
        <v>Invasiv</v>
      </c>
      <c r="J1996" t="s">
        <v>738</v>
      </c>
      <c r="K1996" t="s">
        <v>747</v>
      </c>
      <c r="L1996" t="s">
        <v>768</v>
      </c>
      <c r="M1996" t="str">
        <f t="shared" si="31"/>
        <v>Absent</v>
      </c>
    </row>
    <row r="1997" spans="1:13" x14ac:dyDescent="0.25">
      <c r="A1997" t="s">
        <v>791</v>
      </c>
      <c r="B1997" t="str">
        <f>VLOOKUP(A1997,Tabel1[[PrøveID]:[Longitude]],3,FALSE)</f>
        <v>Miljøstyrelsen</v>
      </c>
      <c r="C1997" s="83" t="str">
        <f>VLOOKUP(A1997,Tabel1[[PrøveID]:[Longitude]],2,FALSE)</f>
        <v>16-05-2022</v>
      </c>
      <c r="D1997">
        <f>VLOOKUP(A1997,Tabel1[[PrøveID]:[Longitude]],5,FALSE)</f>
        <v>55.163294700000002</v>
      </c>
      <c r="E1997">
        <f>VLOOKUP(A1997,Tabel1[[PrøveID]:[Longitude]],6,FALSE)</f>
        <v>11.679410300000001</v>
      </c>
      <c r="F1997" t="str">
        <f>VLOOKUP(A1997,Tabel1[[PrøveID]:[Longitude]],4,FALSE)</f>
        <v>Karrebæk Fjord (Fjord i Smålandsfarvandet)</v>
      </c>
      <c r="G1997" s="24" t="str">
        <f>VLOOKUP(H1997,Datasæt_Analysesystemer!$D$3:$E$68,2,FALSE)</f>
        <v>Callinectes sapidus</v>
      </c>
      <c r="H1997" t="s">
        <v>989</v>
      </c>
      <c r="I1997" t="str">
        <f>VLOOKUP(H1997,Datasæt_Analysesystemer!$D$2:$F$68,3,FALSE)</f>
        <v>Invasiv</v>
      </c>
      <c r="J1997" t="s">
        <v>738</v>
      </c>
      <c r="K1997" t="s">
        <v>747</v>
      </c>
      <c r="L1997" t="s">
        <v>768</v>
      </c>
      <c r="M1997" t="str">
        <f t="shared" si="31"/>
        <v>Absent</v>
      </c>
    </row>
    <row r="1998" spans="1:13" x14ac:dyDescent="0.25">
      <c r="A1998" t="s">
        <v>791</v>
      </c>
      <c r="B1998" t="str">
        <f>VLOOKUP(A1998,Tabel1[[PrøveID]:[Longitude]],3,FALSE)</f>
        <v>Miljøstyrelsen</v>
      </c>
      <c r="C1998" s="83" t="str">
        <f>VLOOKUP(A1998,Tabel1[[PrøveID]:[Longitude]],2,FALSE)</f>
        <v>16-05-2022</v>
      </c>
      <c r="D1998">
        <f>VLOOKUP(A1998,Tabel1[[PrøveID]:[Longitude]],5,FALSE)</f>
        <v>55.163294700000002</v>
      </c>
      <c r="E1998">
        <f>VLOOKUP(A1998,Tabel1[[PrøveID]:[Longitude]],6,FALSE)</f>
        <v>11.679410300000001</v>
      </c>
      <c r="F1998" t="str">
        <f>VLOOKUP(A1998,Tabel1[[PrøveID]:[Longitude]],4,FALSE)</f>
        <v>Karrebæk Fjord (Fjord i Smålandsfarvandet)</v>
      </c>
      <c r="G1998" s="24" t="str">
        <f>VLOOKUP(H1998,Datasæt_Analysesystemer!$D$3:$E$68,2,FALSE)</f>
        <v>Hemigrapsus sanguineus</v>
      </c>
      <c r="H1998" t="s">
        <v>983</v>
      </c>
      <c r="I1998" t="str">
        <f>VLOOKUP(H1998,Datasæt_Analysesystemer!$D$2:$F$68,3,FALSE)</f>
        <v>Invasiv</v>
      </c>
      <c r="J1998" t="s">
        <v>744</v>
      </c>
      <c r="K1998" t="s">
        <v>747</v>
      </c>
      <c r="L1998" t="s">
        <v>768</v>
      </c>
      <c r="M1998" t="str">
        <f t="shared" si="31"/>
        <v>Absent</v>
      </c>
    </row>
    <row r="1999" spans="1:13" x14ac:dyDescent="0.25">
      <c r="A1999" t="s">
        <v>791</v>
      </c>
      <c r="B1999" t="str">
        <f>VLOOKUP(A1999,Tabel1[[PrøveID]:[Longitude]],3,FALSE)</f>
        <v>Miljøstyrelsen</v>
      </c>
      <c r="C1999" s="83" t="str">
        <f>VLOOKUP(A1999,Tabel1[[PrøveID]:[Longitude]],2,FALSE)</f>
        <v>16-05-2022</v>
      </c>
      <c r="D1999">
        <f>VLOOKUP(A1999,Tabel1[[PrøveID]:[Longitude]],5,FALSE)</f>
        <v>55.163294700000002</v>
      </c>
      <c r="E1999">
        <f>VLOOKUP(A1999,Tabel1[[PrøveID]:[Longitude]],6,FALSE)</f>
        <v>11.679410300000001</v>
      </c>
      <c r="F1999" t="str">
        <f>VLOOKUP(A1999,Tabel1[[PrøveID]:[Longitude]],4,FALSE)</f>
        <v>Karrebæk Fjord (Fjord i Smålandsfarvandet)</v>
      </c>
      <c r="G1999" s="24" t="str">
        <f>VLOOKUP(H1999,Datasæt_Analysesystemer!$D$3:$E$68,2,FALSE)</f>
        <v>Hemigrapsus sanguineus</v>
      </c>
      <c r="H1999" t="s">
        <v>983</v>
      </c>
      <c r="I1999" t="str">
        <f>VLOOKUP(H1999,Datasæt_Analysesystemer!$D$2:$F$68,3,FALSE)</f>
        <v>Invasiv</v>
      </c>
      <c r="J1999" t="s">
        <v>744</v>
      </c>
      <c r="K1999" t="s">
        <v>747</v>
      </c>
      <c r="L1999" t="s">
        <v>768</v>
      </c>
      <c r="M1999" t="str">
        <f t="shared" si="31"/>
        <v>Absent</v>
      </c>
    </row>
    <row r="2000" spans="1:13" x14ac:dyDescent="0.25">
      <c r="A2000" t="s">
        <v>791</v>
      </c>
      <c r="B2000" t="str">
        <f>VLOOKUP(A2000,Tabel1[[PrøveID]:[Longitude]],3,FALSE)</f>
        <v>Miljøstyrelsen</v>
      </c>
      <c r="C2000" s="83" t="str">
        <f>VLOOKUP(A2000,Tabel1[[PrøveID]:[Longitude]],2,FALSE)</f>
        <v>16-05-2022</v>
      </c>
      <c r="D2000">
        <f>VLOOKUP(A2000,Tabel1[[PrøveID]:[Longitude]],5,FALSE)</f>
        <v>55.163294700000002</v>
      </c>
      <c r="E2000">
        <f>VLOOKUP(A2000,Tabel1[[PrøveID]:[Longitude]],6,FALSE)</f>
        <v>11.679410300000001</v>
      </c>
      <c r="F2000" t="str">
        <f>VLOOKUP(A2000,Tabel1[[PrøveID]:[Longitude]],4,FALSE)</f>
        <v>Karrebæk Fjord (Fjord i Smålandsfarvandet)</v>
      </c>
      <c r="G2000" s="24" t="str">
        <f>VLOOKUP(H2000,Datasæt_Analysesystemer!$D$3:$E$68,2,FALSE)</f>
        <v>Hemigrapsus takanoi</v>
      </c>
      <c r="H2000" t="s">
        <v>1098</v>
      </c>
      <c r="I2000" t="str">
        <f>VLOOKUP(H2000,Datasæt_Analysesystemer!$D$2:$F$68,3,FALSE)</f>
        <v>Invasiv</v>
      </c>
      <c r="J2000" t="s">
        <v>738</v>
      </c>
      <c r="K2000" t="s">
        <v>747</v>
      </c>
      <c r="L2000" t="s">
        <v>768</v>
      </c>
      <c r="M2000" t="str">
        <f t="shared" si="31"/>
        <v>Absent</v>
      </c>
    </row>
    <row r="2001" spans="1:13" x14ac:dyDescent="0.25">
      <c r="A2001" t="s">
        <v>791</v>
      </c>
      <c r="B2001" t="str">
        <f>VLOOKUP(A2001,Tabel1[[PrøveID]:[Longitude]],3,FALSE)</f>
        <v>Miljøstyrelsen</v>
      </c>
      <c r="C2001" s="83" t="str">
        <f>VLOOKUP(A2001,Tabel1[[PrøveID]:[Longitude]],2,FALSE)</f>
        <v>16-05-2022</v>
      </c>
      <c r="D2001">
        <f>VLOOKUP(A2001,Tabel1[[PrøveID]:[Longitude]],5,FALSE)</f>
        <v>55.163294700000002</v>
      </c>
      <c r="E2001">
        <f>VLOOKUP(A2001,Tabel1[[PrøveID]:[Longitude]],6,FALSE)</f>
        <v>11.679410300000001</v>
      </c>
      <c r="F2001" t="str">
        <f>VLOOKUP(A2001,Tabel1[[PrøveID]:[Longitude]],4,FALSE)</f>
        <v>Karrebæk Fjord (Fjord i Smålandsfarvandet)</v>
      </c>
      <c r="G2001" s="24" t="str">
        <f>VLOOKUP(H2001,Datasæt_Analysesystemer!$D$3:$E$68,2,FALSE)</f>
        <v>Hemigrapsus takanoi</v>
      </c>
      <c r="H2001" t="s">
        <v>1098</v>
      </c>
      <c r="I2001" t="str">
        <f>VLOOKUP(H2001,Datasæt_Analysesystemer!$D$2:$F$68,3,FALSE)</f>
        <v>Invasiv</v>
      </c>
      <c r="J2001" t="s">
        <v>738</v>
      </c>
      <c r="K2001" t="s">
        <v>747</v>
      </c>
      <c r="L2001" t="s">
        <v>768</v>
      </c>
      <c r="M2001" t="str">
        <f t="shared" si="31"/>
        <v>Absent</v>
      </c>
    </row>
    <row r="2002" spans="1:13" x14ac:dyDescent="0.25">
      <c r="A2002" t="s">
        <v>791</v>
      </c>
      <c r="B2002" t="str">
        <f>VLOOKUP(A2002,Tabel1[[PrøveID]:[Longitude]],3,FALSE)</f>
        <v>Miljøstyrelsen</v>
      </c>
      <c r="C2002" s="83" t="str">
        <f>VLOOKUP(A2002,Tabel1[[PrøveID]:[Longitude]],2,FALSE)</f>
        <v>16-05-2022</v>
      </c>
      <c r="D2002">
        <f>VLOOKUP(A2002,Tabel1[[PrøveID]:[Longitude]],5,FALSE)</f>
        <v>55.163294700000002</v>
      </c>
      <c r="E2002">
        <f>VLOOKUP(A2002,Tabel1[[PrøveID]:[Longitude]],6,FALSE)</f>
        <v>11.679410300000001</v>
      </c>
      <c r="F2002" t="str">
        <f>VLOOKUP(A2002,Tabel1[[PrøveID]:[Longitude]],4,FALSE)</f>
        <v>Karrebæk Fjord (Fjord i Smålandsfarvandet)</v>
      </c>
      <c r="G2002" s="24" t="str">
        <f>VLOOKUP(H2002,Datasæt_Analysesystemer!$D$3:$E$68,2,FALSE)</f>
        <v>Mnemiopsis leidyi</v>
      </c>
      <c r="H2002" t="s">
        <v>982</v>
      </c>
      <c r="I2002" t="str">
        <f>VLOOKUP(H2002,Datasæt_Analysesystemer!$D$2:$F$68,3,FALSE)</f>
        <v>Invasiv</v>
      </c>
      <c r="J2002" t="s">
        <v>738</v>
      </c>
      <c r="K2002" t="s">
        <v>747</v>
      </c>
      <c r="L2002" t="s">
        <v>768</v>
      </c>
      <c r="M2002" t="str">
        <f t="shared" si="31"/>
        <v>Absent</v>
      </c>
    </row>
    <row r="2003" spans="1:13" x14ac:dyDescent="0.25">
      <c r="A2003" t="s">
        <v>791</v>
      </c>
      <c r="B2003" t="str">
        <f>VLOOKUP(A2003,Tabel1[[PrøveID]:[Longitude]],3,FALSE)</f>
        <v>Miljøstyrelsen</v>
      </c>
      <c r="C2003" s="83" t="str">
        <f>VLOOKUP(A2003,Tabel1[[PrøveID]:[Longitude]],2,FALSE)</f>
        <v>16-05-2022</v>
      </c>
      <c r="D2003">
        <f>VLOOKUP(A2003,Tabel1[[PrøveID]:[Longitude]],5,FALSE)</f>
        <v>55.163294700000002</v>
      </c>
      <c r="E2003">
        <f>VLOOKUP(A2003,Tabel1[[PrøveID]:[Longitude]],6,FALSE)</f>
        <v>11.679410300000001</v>
      </c>
      <c r="F2003" t="str">
        <f>VLOOKUP(A2003,Tabel1[[PrøveID]:[Longitude]],4,FALSE)</f>
        <v>Karrebæk Fjord (Fjord i Smålandsfarvandet)</v>
      </c>
      <c r="G2003" s="24" t="str">
        <f>VLOOKUP(H2003,Datasæt_Analysesystemer!$D$3:$E$68,2,FALSE)</f>
        <v>Mnemiopsis leidyi</v>
      </c>
      <c r="H2003" t="s">
        <v>982</v>
      </c>
      <c r="I2003" t="str">
        <f>VLOOKUP(H2003,Datasæt_Analysesystemer!$D$2:$F$68,3,FALSE)</f>
        <v>Invasiv</v>
      </c>
      <c r="J2003" t="s">
        <v>738</v>
      </c>
      <c r="K2003" t="s">
        <v>747</v>
      </c>
      <c r="L2003" t="s">
        <v>768</v>
      </c>
      <c r="M2003" t="str">
        <f t="shared" si="31"/>
        <v>Absent</v>
      </c>
    </row>
    <row r="2004" spans="1:13" x14ac:dyDescent="0.25">
      <c r="A2004" t="s">
        <v>791</v>
      </c>
      <c r="B2004" t="str">
        <f>VLOOKUP(A2004,Tabel1[[PrøveID]:[Longitude]],3,FALSE)</f>
        <v>Miljøstyrelsen</v>
      </c>
      <c r="C2004" s="83" t="str">
        <f>VLOOKUP(A2004,Tabel1[[PrøveID]:[Longitude]],2,FALSE)</f>
        <v>16-05-2022</v>
      </c>
      <c r="D2004">
        <f>VLOOKUP(A2004,Tabel1[[PrøveID]:[Longitude]],5,FALSE)</f>
        <v>55.163294700000002</v>
      </c>
      <c r="E2004">
        <f>VLOOKUP(A2004,Tabel1[[PrøveID]:[Longitude]],6,FALSE)</f>
        <v>11.679410300000001</v>
      </c>
      <c r="F2004" t="str">
        <f>VLOOKUP(A2004,Tabel1[[PrøveID]:[Longitude]],4,FALSE)</f>
        <v>Karrebæk Fjord (Fjord i Smålandsfarvandet)</v>
      </c>
      <c r="G2004" s="24" t="str">
        <f>VLOOKUP(H2004,Datasæt_Analysesystemer!$D$3:$E$68,2,FALSE)</f>
        <v>Alexandrium ostenfeldii</v>
      </c>
      <c r="H2004" t="s">
        <v>1179</v>
      </c>
      <c r="I2004" t="str">
        <f>VLOOKUP(H2004,Datasæt_Analysesystemer!$D$2:$F$68,3,FALSE)</f>
        <v>Toksisk</v>
      </c>
      <c r="J2004" t="s">
        <v>738</v>
      </c>
      <c r="K2004" t="s">
        <v>802</v>
      </c>
      <c r="L2004" t="s">
        <v>741</v>
      </c>
      <c r="M2004" t="str">
        <f t="shared" si="31"/>
        <v>Present_Ct&lt;41</v>
      </c>
    </row>
    <row r="2005" spans="1:13" x14ac:dyDescent="0.25">
      <c r="A2005" t="s">
        <v>791</v>
      </c>
      <c r="B2005" t="str">
        <f>VLOOKUP(A2005,Tabel1[[PrøveID]:[Longitude]],3,FALSE)</f>
        <v>Miljøstyrelsen</v>
      </c>
      <c r="C2005" s="83" t="str">
        <f>VLOOKUP(A2005,Tabel1[[PrøveID]:[Longitude]],2,FALSE)</f>
        <v>16-05-2022</v>
      </c>
      <c r="D2005">
        <f>VLOOKUP(A2005,Tabel1[[PrøveID]:[Longitude]],5,FALSE)</f>
        <v>55.163294700000002</v>
      </c>
      <c r="E2005">
        <f>VLOOKUP(A2005,Tabel1[[PrøveID]:[Longitude]],6,FALSE)</f>
        <v>11.679410300000001</v>
      </c>
      <c r="F2005" t="str">
        <f>VLOOKUP(A2005,Tabel1[[PrøveID]:[Longitude]],4,FALSE)</f>
        <v>Karrebæk Fjord (Fjord i Smålandsfarvandet)</v>
      </c>
      <c r="G2005" s="24" t="str">
        <f>VLOOKUP(H2005,Datasæt_Analysesystemer!$D$3:$E$68,2,FALSE)</f>
        <v>Alexandrium ostenfeldii</v>
      </c>
      <c r="H2005" t="s">
        <v>1179</v>
      </c>
      <c r="I2005" t="str">
        <f>VLOOKUP(H2005,Datasæt_Analysesystemer!$D$2:$F$68,3,FALSE)</f>
        <v>Toksisk</v>
      </c>
      <c r="J2005" t="s">
        <v>738</v>
      </c>
      <c r="K2005" t="s">
        <v>802</v>
      </c>
      <c r="L2005" t="s">
        <v>741</v>
      </c>
      <c r="M2005" t="str">
        <f t="shared" si="31"/>
        <v>Present_Ct&lt;41</v>
      </c>
    </row>
    <row r="2006" spans="1:13" x14ac:dyDescent="0.25">
      <c r="A2006" t="s">
        <v>791</v>
      </c>
      <c r="B2006" t="str">
        <f>VLOOKUP(A2006,Tabel1[[PrøveID]:[Longitude]],3,FALSE)</f>
        <v>Miljøstyrelsen</v>
      </c>
      <c r="C2006" s="83" t="str">
        <f>VLOOKUP(A2006,Tabel1[[PrøveID]:[Longitude]],2,FALSE)</f>
        <v>16-05-2022</v>
      </c>
      <c r="D2006">
        <f>VLOOKUP(A2006,Tabel1[[PrøveID]:[Longitude]],5,FALSE)</f>
        <v>55.163294700000002</v>
      </c>
      <c r="E2006">
        <f>VLOOKUP(A2006,Tabel1[[PrøveID]:[Longitude]],6,FALSE)</f>
        <v>11.679410300000001</v>
      </c>
      <c r="F2006" t="str">
        <f>VLOOKUP(A2006,Tabel1[[PrøveID]:[Longitude]],4,FALSE)</f>
        <v>Karrebæk Fjord (Fjord i Smålandsfarvandet)</v>
      </c>
      <c r="G2006" s="24" t="str">
        <f>VLOOKUP(H2006,Datasæt_Analysesystemer!$D$3:$E$68,2,FALSE)</f>
        <v>Gasterosteus aculeatus</v>
      </c>
      <c r="H2006" t="s">
        <v>1117</v>
      </c>
      <c r="I2006" t="str">
        <f>VLOOKUP(H2006,Datasæt_Analysesystemer!$D$2:$F$68,3,FALSE)</f>
        <v>Almindelig</v>
      </c>
      <c r="J2006" t="s">
        <v>744</v>
      </c>
      <c r="K2006" t="s">
        <v>802</v>
      </c>
      <c r="L2006" t="s">
        <v>741</v>
      </c>
      <c r="M2006" t="str">
        <f t="shared" si="31"/>
        <v>Present_Ct&lt;41</v>
      </c>
    </row>
    <row r="2007" spans="1:13" x14ac:dyDescent="0.25">
      <c r="A2007" t="s">
        <v>791</v>
      </c>
      <c r="B2007" t="str">
        <f>VLOOKUP(A2007,Tabel1[[PrøveID]:[Longitude]],3,FALSE)</f>
        <v>Miljøstyrelsen</v>
      </c>
      <c r="C2007" s="83" t="str">
        <f>VLOOKUP(A2007,Tabel1[[PrøveID]:[Longitude]],2,FALSE)</f>
        <v>16-05-2022</v>
      </c>
      <c r="D2007">
        <f>VLOOKUP(A2007,Tabel1[[PrøveID]:[Longitude]],5,FALSE)</f>
        <v>55.163294700000002</v>
      </c>
      <c r="E2007">
        <f>VLOOKUP(A2007,Tabel1[[PrøveID]:[Longitude]],6,FALSE)</f>
        <v>11.679410300000001</v>
      </c>
      <c r="F2007" t="str">
        <f>VLOOKUP(A2007,Tabel1[[PrøveID]:[Longitude]],4,FALSE)</f>
        <v>Karrebæk Fjord (Fjord i Smålandsfarvandet)</v>
      </c>
      <c r="G2007" s="24" t="str">
        <f>VLOOKUP(H2007,Datasæt_Analysesystemer!$D$3:$E$68,2,FALSE)</f>
        <v>Gasterosteus aculeatus</v>
      </c>
      <c r="H2007" t="s">
        <v>1117</v>
      </c>
      <c r="I2007" t="str">
        <f>VLOOKUP(H2007,Datasæt_Analysesystemer!$D$2:$F$68,3,FALSE)</f>
        <v>Almindelig</v>
      </c>
      <c r="J2007" t="s">
        <v>744</v>
      </c>
      <c r="K2007" t="s">
        <v>802</v>
      </c>
      <c r="L2007" t="s">
        <v>741</v>
      </c>
      <c r="M2007" t="str">
        <f t="shared" si="31"/>
        <v>Present_Ct&lt;41</v>
      </c>
    </row>
    <row r="2008" spans="1:13" x14ac:dyDescent="0.25">
      <c r="A2008" t="s">
        <v>791</v>
      </c>
      <c r="B2008" t="str">
        <f>VLOOKUP(A2008,Tabel1[[PrøveID]:[Longitude]],3,FALSE)</f>
        <v>Miljøstyrelsen</v>
      </c>
      <c r="C2008" s="83" t="str">
        <f>VLOOKUP(A2008,Tabel1[[PrøveID]:[Longitude]],2,FALSE)</f>
        <v>16-05-2022</v>
      </c>
      <c r="D2008">
        <f>VLOOKUP(A2008,Tabel1[[PrøveID]:[Longitude]],5,FALSE)</f>
        <v>55.163294700000002</v>
      </c>
      <c r="E2008">
        <f>VLOOKUP(A2008,Tabel1[[PrøveID]:[Longitude]],6,FALSE)</f>
        <v>11.679410300000001</v>
      </c>
      <c r="F2008" t="str">
        <f>VLOOKUP(A2008,Tabel1[[PrøveID]:[Longitude]],4,FALSE)</f>
        <v>Karrebæk Fjord (Fjord i Smålandsfarvandet)</v>
      </c>
      <c r="G2008" s="24" t="str">
        <f>VLOOKUP(H2008,Datasæt_Analysesystemer!$D$3:$E$68,2,FALSE)</f>
        <v>Anguilla anguilla</v>
      </c>
      <c r="H2008" t="s">
        <v>1005</v>
      </c>
      <c r="I2008" t="str">
        <f>VLOOKUP(H2008,Datasæt_Analysesystemer!$D$2:$F$68,3,FALSE)</f>
        <v>Almindelig</v>
      </c>
      <c r="J2008" t="s">
        <v>738</v>
      </c>
      <c r="K2008" t="s">
        <v>802</v>
      </c>
      <c r="L2008" t="s">
        <v>741</v>
      </c>
      <c r="M2008" t="str">
        <f t="shared" si="31"/>
        <v>Present_Ct&lt;41</v>
      </c>
    </row>
    <row r="2009" spans="1:13" x14ac:dyDescent="0.25">
      <c r="A2009" t="s">
        <v>791</v>
      </c>
      <c r="B2009" t="str">
        <f>VLOOKUP(A2009,Tabel1[[PrøveID]:[Longitude]],3,FALSE)</f>
        <v>Miljøstyrelsen</v>
      </c>
      <c r="C2009" s="83" t="str">
        <f>VLOOKUP(A2009,Tabel1[[PrøveID]:[Longitude]],2,FALSE)</f>
        <v>16-05-2022</v>
      </c>
      <c r="D2009">
        <f>VLOOKUP(A2009,Tabel1[[PrøveID]:[Longitude]],5,FALSE)</f>
        <v>55.163294700000002</v>
      </c>
      <c r="E2009">
        <f>VLOOKUP(A2009,Tabel1[[PrøveID]:[Longitude]],6,FALSE)</f>
        <v>11.679410300000001</v>
      </c>
      <c r="F2009" t="str">
        <f>VLOOKUP(A2009,Tabel1[[PrøveID]:[Longitude]],4,FALSE)</f>
        <v>Karrebæk Fjord (Fjord i Smålandsfarvandet)</v>
      </c>
      <c r="G2009" s="24" t="str">
        <f>VLOOKUP(H2009,Datasæt_Analysesystemer!$D$3:$E$68,2,FALSE)</f>
        <v>Anguilla anguilla</v>
      </c>
      <c r="H2009" t="s">
        <v>1005</v>
      </c>
      <c r="I2009" t="str">
        <f>VLOOKUP(H2009,Datasæt_Analysesystemer!$D$2:$F$68,3,FALSE)</f>
        <v>Almindelig</v>
      </c>
      <c r="J2009" t="s">
        <v>738</v>
      </c>
      <c r="K2009" t="s">
        <v>747</v>
      </c>
      <c r="L2009" t="s">
        <v>768</v>
      </c>
      <c r="M2009" t="str">
        <f t="shared" si="31"/>
        <v>Absent</v>
      </c>
    </row>
    <row r="2010" spans="1:13" x14ac:dyDescent="0.25">
      <c r="A2010" t="s">
        <v>791</v>
      </c>
      <c r="B2010" t="str">
        <f>VLOOKUP(A2010,Tabel1[[PrøveID]:[Longitude]],3,FALSE)</f>
        <v>Miljøstyrelsen</v>
      </c>
      <c r="C2010" s="83" t="str">
        <f>VLOOKUP(A2010,Tabel1[[PrøveID]:[Longitude]],2,FALSE)</f>
        <v>16-05-2022</v>
      </c>
      <c r="D2010">
        <f>VLOOKUP(A2010,Tabel1[[PrøveID]:[Longitude]],5,FALSE)</f>
        <v>55.163294700000002</v>
      </c>
      <c r="E2010">
        <f>VLOOKUP(A2010,Tabel1[[PrøveID]:[Longitude]],6,FALSE)</f>
        <v>11.679410300000001</v>
      </c>
      <c r="F2010" t="str">
        <f>VLOOKUP(A2010,Tabel1[[PrøveID]:[Longitude]],4,FALSE)</f>
        <v>Karrebæk Fjord (Fjord i Smålandsfarvandet)</v>
      </c>
      <c r="G2010" s="24" t="str">
        <f>VLOOKUP(H2010,Datasæt_Analysesystemer!$D$3:$E$68,2,FALSE)</f>
        <v>Neogobius melanostomus</v>
      </c>
      <c r="H2010" t="s">
        <v>1089</v>
      </c>
      <c r="I2010" t="str">
        <f>VLOOKUP(H2010,Datasæt_Analysesystemer!$D$2:$F$68,3,FALSE)</f>
        <v>Invasiv</v>
      </c>
      <c r="J2010" t="s">
        <v>738</v>
      </c>
      <c r="K2010" t="s">
        <v>802</v>
      </c>
      <c r="L2010" t="s">
        <v>741</v>
      </c>
      <c r="M2010" t="str">
        <f t="shared" si="31"/>
        <v>Present_Ct&lt;41</v>
      </c>
    </row>
    <row r="2011" spans="1:13" x14ac:dyDescent="0.25">
      <c r="A2011" t="s">
        <v>791</v>
      </c>
      <c r="B2011" t="str">
        <f>VLOOKUP(A2011,Tabel1[[PrøveID]:[Longitude]],3,FALSE)</f>
        <v>Miljøstyrelsen</v>
      </c>
      <c r="C2011" s="83" t="str">
        <f>VLOOKUP(A2011,Tabel1[[PrøveID]:[Longitude]],2,FALSE)</f>
        <v>16-05-2022</v>
      </c>
      <c r="D2011">
        <f>VLOOKUP(A2011,Tabel1[[PrøveID]:[Longitude]],5,FALSE)</f>
        <v>55.163294700000002</v>
      </c>
      <c r="E2011">
        <f>VLOOKUP(A2011,Tabel1[[PrøveID]:[Longitude]],6,FALSE)</f>
        <v>11.679410300000001</v>
      </c>
      <c r="F2011" t="str">
        <f>VLOOKUP(A2011,Tabel1[[PrøveID]:[Longitude]],4,FALSE)</f>
        <v>Karrebæk Fjord (Fjord i Smålandsfarvandet)</v>
      </c>
      <c r="G2011" s="24" t="str">
        <f>VLOOKUP(H2011,Datasæt_Analysesystemer!$D$3:$E$68,2,FALSE)</f>
        <v>Neogobius melanostomus</v>
      </c>
      <c r="H2011" t="s">
        <v>1089</v>
      </c>
      <c r="I2011" t="str">
        <f>VLOOKUP(H2011,Datasæt_Analysesystemer!$D$2:$F$68,3,FALSE)</f>
        <v>Invasiv</v>
      </c>
      <c r="J2011" t="s">
        <v>738</v>
      </c>
      <c r="K2011" t="s">
        <v>802</v>
      </c>
      <c r="L2011" t="s">
        <v>768</v>
      </c>
      <c r="M2011" t="str">
        <f t="shared" si="31"/>
        <v>Present_Ct&gt;41</v>
      </c>
    </row>
    <row r="2012" spans="1:13" x14ac:dyDescent="0.25">
      <c r="A2012" t="s">
        <v>960</v>
      </c>
      <c r="B2012" t="str">
        <f>VLOOKUP(A2012,Tabel1[[PrøveID]:[Longitude]],3,FALSE)</f>
        <v>Miljøstyrelsen</v>
      </c>
      <c r="C2012" s="83" t="str">
        <f>VLOOKUP(A2012,Tabel1[[PrøveID]:[Longitude]],2,FALSE)</f>
        <v>04-05-2022</v>
      </c>
      <c r="D2012">
        <f>VLOOKUP(A2012,Tabel1[[PrøveID]:[Longitude]],5,FALSE)</f>
        <v>55.695534899999998</v>
      </c>
      <c r="E2012">
        <f>VLOOKUP(A2012,Tabel1[[PrøveID]:[Longitude]],6,FALSE)</f>
        <v>12.5787251</v>
      </c>
      <c r="F2012" t="str">
        <f>VLOOKUP(A2012,Tabel1[[PrøveID]:[Longitude]],4,FALSE)</f>
        <v>Sortedams Sø (Sø i København Ø)</v>
      </c>
      <c r="G2012" s="24" t="str">
        <f>VLOOKUP(H2012,Datasæt_Analysesystemer!$D$3:$E$68,2,FALSE)</f>
        <v>Perca fluviatilis</v>
      </c>
      <c r="H2012" t="s">
        <v>804</v>
      </c>
      <c r="I2012" t="str">
        <f>VLOOKUP(H2012,Datasæt_Analysesystemer!$D$2:$F$68,3,FALSE)</f>
        <v>Almindelig</v>
      </c>
      <c r="J2012" t="s">
        <v>738</v>
      </c>
      <c r="K2012" t="s">
        <v>747</v>
      </c>
      <c r="L2012" t="s">
        <v>768</v>
      </c>
      <c r="M2012" t="str">
        <f t="shared" si="31"/>
        <v>Absent</v>
      </c>
    </row>
    <row r="2013" spans="1:13" x14ac:dyDescent="0.25">
      <c r="A2013" t="s">
        <v>960</v>
      </c>
      <c r="B2013" t="str">
        <f>VLOOKUP(A2013,Tabel1[[PrøveID]:[Longitude]],3,FALSE)</f>
        <v>Miljøstyrelsen</v>
      </c>
      <c r="C2013" s="83" t="str">
        <f>VLOOKUP(A2013,Tabel1[[PrøveID]:[Longitude]],2,FALSE)</f>
        <v>04-05-2022</v>
      </c>
      <c r="D2013">
        <f>VLOOKUP(A2013,Tabel1[[PrøveID]:[Longitude]],5,FALSE)</f>
        <v>55.695534899999998</v>
      </c>
      <c r="E2013">
        <f>VLOOKUP(A2013,Tabel1[[PrøveID]:[Longitude]],6,FALSE)</f>
        <v>12.5787251</v>
      </c>
      <c r="F2013" t="str">
        <f>VLOOKUP(A2013,Tabel1[[PrøveID]:[Longitude]],4,FALSE)</f>
        <v>Sortedams Sø (Sø i København Ø)</v>
      </c>
      <c r="G2013" s="24" t="str">
        <f>VLOOKUP(H2013,Datasæt_Analysesystemer!$D$3:$E$68,2,FALSE)</f>
        <v>Perca fluviatilis</v>
      </c>
      <c r="H2013" t="s">
        <v>804</v>
      </c>
      <c r="I2013" t="str">
        <f>VLOOKUP(H2013,Datasæt_Analysesystemer!$D$2:$F$68,3,FALSE)</f>
        <v>Almindelig</v>
      </c>
      <c r="J2013" t="s">
        <v>744</v>
      </c>
      <c r="K2013" t="s">
        <v>747</v>
      </c>
      <c r="L2013" t="s">
        <v>768</v>
      </c>
      <c r="M2013" t="str">
        <f t="shared" si="31"/>
        <v>Absent</v>
      </c>
    </row>
    <row r="2014" spans="1:13" x14ac:dyDescent="0.25">
      <c r="A2014" t="s">
        <v>960</v>
      </c>
      <c r="B2014" t="str">
        <f>VLOOKUP(A2014,Tabel1[[PrøveID]:[Longitude]],3,FALSE)</f>
        <v>Miljøstyrelsen</v>
      </c>
      <c r="C2014" s="83" t="str">
        <f>VLOOKUP(A2014,Tabel1[[PrøveID]:[Longitude]],2,FALSE)</f>
        <v>04-05-2022</v>
      </c>
      <c r="D2014">
        <f>VLOOKUP(A2014,Tabel1[[PrøveID]:[Longitude]],5,FALSE)</f>
        <v>55.695534899999998</v>
      </c>
      <c r="E2014">
        <f>VLOOKUP(A2014,Tabel1[[PrøveID]:[Longitude]],6,FALSE)</f>
        <v>12.5787251</v>
      </c>
      <c r="F2014" t="str">
        <f>VLOOKUP(A2014,Tabel1[[PrøveID]:[Longitude]],4,FALSE)</f>
        <v>Sortedams Sø (Sø i København Ø)</v>
      </c>
      <c r="G2014" s="24" t="str">
        <f>VLOOKUP(H2014,Datasæt_Analysesystemer!$D$3:$E$68,2,FALSE)</f>
        <v>Rutilus rutilus</v>
      </c>
      <c r="H2014" t="s">
        <v>805</v>
      </c>
      <c r="I2014" t="str">
        <f>VLOOKUP(H2014,Datasæt_Analysesystemer!$D$2:$F$68,3,FALSE)</f>
        <v>Almindelig</v>
      </c>
      <c r="J2014" t="s">
        <v>738</v>
      </c>
      <c r="K2014" t="s">
        <v>802</v>
      </c>
      <c r="L2014" t="s">
        <v>741</v>
      </c>
      <c r="M2014" t="str">
        <f t="shared" si="31"/>
        <v>Present_Ct&lt;41</v>
      </c>
    </row>
    <row r="2015" spans="1:13" x14ac:dyDescent="0.25">
      <c r="A2015" t="s">
        <v>960</v>
      </c>
      <c r="B2015" t="str">
        <f>VLOOKUP(A2015,Tabel1[[PrøveID]:[Longitude]],3,FALSE)</f>
        <v>Miljøstyrelsen</v>
      </c>
      <c r="C2015" s="83" t="str">
        <f>VLOOKUP(A2015,Tabel1[[PrøveID]:[Longitude]],2,FALSE)</f>
        <v>04-05-2022</v>
      </c>
      <c r="D2015">
        <f>VLOOKUP(A2015,Tabel1[[PrøveID]:[Longitude]],5,FALSE)</f>
        <v>55.695534899999998</v>
      </c>
      <c r="E2015">
        <f>VLOOKUP(A2015,Tabel1[[PrøveID]:[Longitude]],6,FALSE)</f>
        <v>12.5787251</v>
      </c>
      <c r="F2015" t="str">
        <f>VLOOKUP(A2015,Tabel1[[PrøveID]:[Longitude]],4,FALSE)</f>
        <v>Sortedams Sø (Sø i København Ø)</v>
      </c>
      <c r="G2015" s="24" t="str">
        <f>VLOOKUP(H2015,Datasæt_Analysesystemer!$D$3:$E$68,2,FALSE)</f>
        <v>Rutilus rutilus</v>
      </c>
      <c r="H2015" t="s">
        <v>805</v>
      </c>
      <c r="I2015" t="str">
        <f>VLOOKUP(H2015,Datasæt_Analysesystemer!$D$2:$F$68,3,FALSE)</f>
        <v>Almindelig</v>
      </c>
      <c r="J2015" t="s">
        <v>738</v>
      </c>
      <c r="K2015" t="s">
        <v>802</v>
      </c>
      <c r="L2015" t="s">
        <v>741</v>
      </c>
      <c r="M2015" t="str">
        <f t="shared" si="31"/>
        <v>Present_Ct&lt;41</v>
      </c>
    </row>
    <row r="2016" spans="1:13" x14ac:dyDescent="0.25">
      <c r="A2016" t="s">
        <v>960</v>
      </c>
      <c r="B2016" t="str">
        <f>VLOOKUP(A2016,Tabel1[[PrøveID]:[Longitude]],3,FALSE)</f>
        <v>Miljøstyrelsen</v>
      </c>
      <c r="C2016" s="83" t="str">
        <f>VLOOKUP(A2016,Tabel1[[PrøveID]:[Longitude]],2,FALSE)</f>
        <v>04-05-2022</v>
      </c>
      <c r="D2016">
        <f>VLOOKUP(A2016,Tabel1[[PrøveID]:[Longitude]],5,FALSE)</f>
        <v>55.695534899999998</v>
      </c>
      <c r="E2016">
        <f>VLOOKUP(A2016,Tabel1[[PrøveID]:[Longitude]],6,FALSE)</f>
        <v>12.5787251</v>
      </c>
      <c r="F2016" t="str">
        <f>VLOOKUP(A2016,Tabel1[[PrøveID]:[Longitude]],4,FALSE)</f>
        <v>Sortedams Sø (Sø i København Ø)</v>
      </c>
      <c r="G2016" s="24" t="str">
        <f>VLOOKUP(H2016,Datasæt_Analysesystemer!$D$3:$E$68,2,FALSE)</f>
        <v>Esox lucius</v>
      </c>
      <c r="H2016" t="s">
        <v>806</v>
      </c>
      <c r="I2016" t="str">
        <f>VLOOKUP(H2016,Datasæt_Analysesystemer!$D$2:$F$68,3,FALSE)</f>
        <v>Almindelig</v>
      </c>
      <c r="J2016" t="s">
        <v>744</v>
      </c>
      <c r="K2016" t="s">
        <v>802</v>
      </c>
      <c r="L2016" t="s">
        <v>741</v>
      </c>
      <c r="M2016" t="str">
        <f t="shared" si="31"/>
        <v>Present_Ct&lt;41</v>
      </c>
    </row>
    <row r="2017" spans="1:13" x14ac:dyDescent="0.25">
      <c r="A2017" t="s">
        <v>960</v>
      </c>
      <c r="B2017" t="str">
        <f>VLOOKUP(A2017,Tabel1[[PrøveID]:[Longitude]],3,FALSE)</f>
        <v>Miljøstyrelsen</v>
      </c>
      <c r="C2017" s="83" t="str">
        <f>VLOOKUP(A2017,Tabel1[[PrøveID]:[Longitude]],2,FALSE)</f>
        <v>04-05-2022</v>
      </c>
      <c r="D2017">
        <f>VLOOKUP(A2017,Tabel1[[PrøveID]:[Longitude]],5,FALSE)</f>
        <v>55.695534899999998</v>
      </c>
      <c r="E2017">
        <f>VLOOKUP(A2017,Tabel1[[PrøveID]:[Longitude]],6,FALSE)</f>
        <v>12.5787251</v>
      </c>
      <c r="F2017" t="str">
        <f>VLOOKUP(A2017,Tabel1[[PrøveID]:[Longitude]],4,FALSE)</f>
        <v>Sortedams Sø (Sø i København Ø)</v>
      </c>
      <c r="G2017" s="24" t="str">
        <f>VLOOKUP(H2017,Datasæt_Analysesystemer!$D$3:$E$68,2,FALSE)</f>
        <v>Esox lucius</v>
      </c>
      <c r="H2017" t="s">
        <v>806</v>
      </c>
      <c r="I2017" t="str">
        <f>VLOOKUP(H2017,Datasæt_Analysesystemer!$D$2:$F$68,3,FALSE)</f>
        <v>Almindelig</v>
      </c>
      <c r="J2017" t="s">
        <v>738</v>
      </c>
      <c r="K2017" t="s">
        <v>802</v>
      </c>
      <c r="L2017" t="s">
        <v>741</v>
      </c>
      <c r="M2017" t="str">
        <f t="shared" si="31"/>
        <v>Present_Ct&lt;41</v>
      </c>
    </row>
    <row r="2018" spans="1:13" x14ac:dyDescent="0.25">
      <c r="A2018" t="s">
        <v>960</v>
      </c>
      <c r="B2018" t="str">
        <f>VLOOKUP(A2018,Tabel1[[PrøveID]:[Longitude]],3,FALSE)</f>
        <v>Miljøstyrelsen</v>
      </c>
      <c r="C2018" s="83" t="str">
        <f>VLOOKUP(A2018,Tabel1[[PrøveID]:[Longitude]],2,FALSE)</f>
        <v>04-05-2022</v>
      </c>
      <c r="D2018">
        <f>VLOOKUP(A2018,Tabel1[[PrøveID]:[Longitude]],5,FALSE)</f>
        <v>55.695534899999998</v>
      </c>
      <c r="E2018">
        <f>VLOOKUP(A2018,Tabel1[[PrøveID]:[Longitude]],6,FALSE)</f>
        <v>12.5787251</v>
      </c>
      <c r="F2018" t="str">
        <f>VLOOKUP(A2018,Tabel1[[PrøveID]:[Longitude]],4,FALSE)</f>
        <v>Sortedams Sø (Sø i København Ø)</v>
      </c>
      <c r="G2018" s="24" t="str">
        <f>VLOOKUP(H2018,Datasæt_Analysesystemer!$D$3:$E$68,2,FALSE)</f>
        <v>Cyprinus carpio</v>
      </c>
      <c r="H2018" t="s">
        <v>807</v>
      </c>
      <c r="I2018" t="str">
        <f>VLOOKUP(H2018,Datasæt_Analysesystemer!$D$2:$F$68,3,FALSE)</f>
        <v>Invasiv</v>
      </c>
      <c r="J2018" t="s">
        <v>738</v>
      </c>
      <c r="K2018" t="s">
        <v>747</v>
      </c>
      <c r="L2018" t="s">
        <v>768</v>
      </c>
      <c r="M2018" t="str">
        <f t="shared" si="31"/>
        <v>Absent</v>
      </c>
    </row>
    <row r="2019" spans="1:13" x14ac:dyDescent="0.25">
      <c r="A2019" t="s">
        <v>960</v>
      </c>
      <c r="B2019" t="str">
        <f>VLOOKUP(A2019,Tabel1[[PrøveID]:[Longitude]],3,FALSE)</f>
        <v>Miljøstyrelsen</v>
      </c>
      <c r="C2019" s="83" t="str">
        <f>VLOOKUP(A2019,Tabel1[[PrøveID]:[Longitude]],2,FALSE)</f>
        <v>04-05-2022</v>
      </c>
      <c r="D2019">
        <f>VLOOKUP(A2019,Tabel1[[PrøveID]:[Longitude]],5,FALSE)</f>
        <v>55.695534899999998</v>
      </c>
      <c r="E2019">
        <f>VLOOKUP(A2019,Tabel1[[PrøveID]:[Longitude]],6,FALSE)</f>
        <v>12.5787251</v>
      </c>
      <c r="F2019" t="str">
        <f>VLOOKUP(A2019,Tabel1[[PrøveID]:[Longitude]],4,FALSE)</f>
        <v>Sortedams Sø (Sø i København Ø)</v>
      </c>
      <c r="G2019" s="24" t="str">
        <f>VLOOKUP(H2019,Datasæt_Analysesystemer!$D$3:$E$68,2,FALSE)</f>
        <v>Cyprinus carpio</v>
      </c>
      <c r="H2019" t="s">
        <v>807</v>
      </c>
      <c r="I2019" t="str">
        <f>VLOOKUP(H2019,Datasæt_Analysesystemer!$D$2:$F$68,3,FALSE)</f>
        <v>Invasiv</v>
      </c>
      <c r="J2019" t="s">
        <v>738</v>
      </c>
      <c r="K2019" t="s">
        <v>747</v>
      </c>
      <c r="L2019" t="s">
        <v>768</v>
      </c>
      <c r="M2019" t="str">
        <f t="shared" si="31"/>
        <v>Absent</v>
      </c>
    </row>
    <row r="2020" spans="1:13" x14ac:dyDescent="0.25">
      <c r="A2020" t="s">
        <v>960</v>
      </c>
      <c r="B2020" t="str">
        <f>VLOOKUP(A2020,Tabel1[[PrøveID]:[Longitude]],3,FALSE)</f>
        <v>Miljøstyrelsen</v>
      </c>
      <c r="C2020" s="83" t="str">
        <f>VLOOKUP(A2020,Tabel1[[PrøveID]:[Longitude]],2,FALSE)</f>
        <v>04-05-2022</v>
      </c>
      <c r="D2020">
        <f>VLOOKUP(A2020,Tabel1[[PrøveID]:[Longitude]],5,FALSE)</f>
        <v>55.695534899999998</v>
      </c>
      <c r="E2020">
        <f>VLOOKUP(A2020,Tabel1[[PrøveID]:[Longitude]],6,FALSE)</f>
        <v>12.5787251</v>
      </c>
      <c r="F2020" t="str">
        <f>VLOOKUP(A2020,Tabel1[[PrøveID]:[Longitude]],4,FALSE)</f>
        <v>Sortedams Sø (Sø i København Ø)</v>
      </c>
      <c r="G2020" s="24" t="str">
        <f>VLOOKUP(H2020,Datasæt_Analysesystemer!$D$3:$E$68,2,FALSE)</f>
        <v>Carassius auratus</v>
      </c>
      <c r="H2020" t="s">
        <v>1086</v>
      </c>
      <c r="I2020" t="str">
        <f>VLOOKUP(H2020,Datasæt_Analysesystemer!$D$2:$F$68,3,FALSE)</f>
        <v>Invasiv</v>
      </c>
      <c r="J2020" t="s">
        <v>738</v>
      </c>
      <c r="K2020" t="s">
        <v>747</v>
      </c>
      <c r="L2020" t="s">
        <v>768</v>
      </c>
      <c r="M2020" t="str">
        <f t="shared" si="31"/>
        <v>Absent</v>
      </c>
    </row>
    <row r="2021" spans="1:13" x14ac:dyDescent="0.25">
      <c r="A2021" t="s">
        <v>960</v>
      </c>
      <c r="B2021" t="str">
        <f>VLOOKUP(A2021,Tabel1[[PrøveID]:[Longitude]],3,FALSE)</f>
        <v>Miljøstyrelsen</v>
      </c>
      <c r="C2021" s="83" t="str">
        <f>VLOOKUP(A2021,Tabel1[[PrøveID]:[Longitude]],2,FALSE)</f>
        <v>04-05-2022</v>
      </c>
      <c r="D2021">
        <f>VLOOKUP(A2021,Tabel1[[PrøveID]:[Longitude]],5,FALSE)</f>
        <v>55.695534899999998</v>
      </c>
      <c r="E2021">
        <f>VLOOKUP(A2021,Tabel1[[PrøveID]:[Longitude]],6,FALSE)</f>
        <v>12.5787251</v>
      </c>
      <c r="F2021" t="str">
        <f>VLOOKUP(A2021,Tabel1[[PrøveID]:[Longitude]],4,FALSE)</f>
        <v>Sortedams Sø (Sø i København Ø)</v>
      </c>
      <c r="G2021" s="24" t="str">
        <f>VLOOKUP(H2021,Datasæt_Analysesystemer!$D$3:$E$68,2,FALSE)</f>
        <v>Carassius auratus</v>
      </c>
      <c r="H2021" t="s">
        <v>1086</v>
      </c>
      <c r="I2021" t="str">
        <f>VLOOKUP(H2021,Datasæt_Analysesystemer!$D$2:$F$68,3,FALSE)</f>
        <v>Invasiv</v>
      </c>
      <c r="J2021" t="s">
        <v>738</v>
      </c>
      <c r="K2021" t="s">
        <v>747</v>
      </c>
      <c r="L2021" t="s">
        <v>768</v>
      </c>
      <c r="M2021" t="str">
        <f t="shared" si="31"/>
        <v>Absent</v>
      </c>
    </row>
    <row r="2022" spans="1:13" x14ac:dyDescent="0.25">
      <c r="A2022" t="s">
        <v>960</v>
      </c>
      <c r="B2022" t="str">
        <f>VLOOKUP(A2022,Tabel1[[PrøveID]:[Longitude]],3,FALSE)</f>
        <v>Miljøstyrelsen</v>
      </c>
      <c r="C2022" s="83" t="str">
        <f>VLOOKUP(A2022,Tabel1[[PrøveID]:[Longitude]],2,FALSE)</f>
        <v>04-05-2022</v>
      </c>
      <c r="D2022">
        <f>VLOOKUP(A2022,Tabel1[[PrøveID]:[Longitude]],5,FALSE)</f>
        <v>55.695534899999998</v>
      </c>
      <c r="E2022">
        <f>VLOOKUP(A2022,Tabel1[[PrøveID]:[Longitude]],6,FALSE)</f>
        <v>12.5787251</v>
      </c>
      <c r="F2022" t="str">
        <f>VLOOKUP(A2022,Tabel1[[PrøveID]:[Longitude]],4,FALSE)</f>
        <v>Sortedams Sø (Sø i København Ø)</v>
      </c>
      <c r="G2022" s="24" t="str">
        <f>VLOOKUP(H2022,Datasæt_Analysesystemer!$D$3:$E$68,2,FALSE)</f>
        <v>Anguilla anguilla</v>
      </c>
      <c r="H2022" t="s">
        <v>1005</v>
      </c>
      <c r="I2022" t="str">
        <f>VLOOKUP(H2022,Datasæt_Analysesystemer!$D$2:$F$68,3,FALSE)</f>
        <v>Almindelig</v>
      </c>
      <c r="J2022" t="s">
        <v>738</v>
      </c>
      <c r="K2022" t="s">
        <v>747</v>
      </c>
      <c r="L2022" t="s">
        <v>768</v>
      </c>
      <c r="M2022" t="str">
        <f t="shared" si="31"/>
        <v>Absent</v>
      </c>
    </row>
    <row r="2023" spans="1:13" x14ac:dyDescent="0.25">
      <c r="A2023" t="s">
        <v>960</v>
      </c>
      <c r="B2023" t="str">
        <f>VLOOKUP(A2023,Tabel1[[PrøveID]:[Longitude]],3,FALSE)</f>
        <v>Miljøstyrelsen</v>
      </c>
      <c r="C2023" s="83" t="str">
        <f>VLOOKUP(A2023,Tabel1[[PrøveID]:[Longitude]],2,FALSE)</f>
        <v>04-05-2022</v>
      </c>
      <c r="D2023">
        <f>VLOOKUP(A2023,Tabel1[[PrøveID]:[Longitude]],5,FALSE)</f>
        <v>55.695534899999998</v>
      </c>
      <c r="E2023">
        <f>VLOOKUP(A2023,Tabel1[[PrøveID]:[Longitude]],6,FALSE)</f>
        <v>12.5787251</v>
      </c>
      <c r="F2023" t="str">
        <f>VLOOKUP(A2023,Tabel1[[PrøveID]:[Longitude]],4,FALSE)</f>
        <v>Sortedams Sø (Sø i København Ø)</v>
      </c>
      <c r="G2023" s="24" t="str">
        <f>VLOOKUP(H2023,Datasæt_Analysesystemer!$D$3:$E$68,2,FALSE)</f>
        <v>Anguilla anguilla</v>
      </c>
      <c r="H2023" t="s">
        <v>1005</v>
      </c>
      <c r="I2023" t="str">
        <f>VLOOKUP(H2023,Datasæt_Analysesystemer!$D$2:$F$68,3,FALSE)</f>
        <v>Almindelig</v>
      </c>
      <c r="J2023" t="s">
        <v>738</v>
      </c>
      <c r="K2023" t="s">
        <v>747</v>
      </c>
      <c r="L2023" t="s">
        <v>768</v>
      </c>
      <c r="M2023" t="str">
        <f t="shared" si="31"/>
        <v>Absent</v>
      </c>
    </row>
    <row r="2024" spans="1:13" x14ac:dyDescent="0.25">
      <c r="A2024" t="s">
        <v>960</v>
      </c>
      <c r="B2024" t="str">
        <f>VLOOKUP(A2024,Tabel1[[PrøveID]:[Longitude]],3,FALSE)</f>
        <v>Miljøstyrelsen</v>
      </c>
      <c r="C2024" s="83" t="str">
        <f>VLOOKUP(A2024,Tabel1[[PrøveID]:[Longitude]],2,FALSE)</f>
        <v>04-05-2022</v>
      </c>
      <c r="D2024">
        <f>VLOOKUP(A2024,Tabel1[[PrøveID]:[Longitude]],5,FALSE)</f>
        <v>55.695534899999998</v>
      </c>
      <c r="E2024">
        <f>VLOOKUP(A2024,Tabel1[[PrøveID]:[Longitude]],6,FALSE)</f>
        <v>12.5787251</v>
      </c>
      <c r="F2024" t="str">
        <f>VLOOKUP(A2024,Tabel1[[PrøveID]:[Longitude]],4,FALSE)</f>
        <v>Sortedams Sø (Sø i København Ø)</v>
      </c>
      <c r="G2024" s="24" t="str">
        <f>VLOOKUP(H2024,Datasæt_Analysesystemer!$D$3:$E$68,2,FALSE)</f>
        <v>Oncorhyncus gorbuscha</v>
      </c>
      <c r="H2024" t="s">
        <v>799</v>
      </c>
      <c r="I2024" t="str">
        <f>VLOOKUP(H2024,Datasæt_Analysesystemer!$D$2:$F$68,3,FALSE)</f>
        <v>Invasiv</v>
      </c>
      <c r="J2024" t="s">
        <v>738</v>
      </c>
      <c r="K2024" t="s">
        <v>747</v>
      </c>
      <c r="L2024" t="s">
        <v>768</v>
      </c>
      <c r="M2024" t="str">
        <f t="shared" si="31"/>
        <v>Absent</v>
      </c>
    </row>
    <row r="2025" spans="1:13" x14ac:dyDescent="0.25">
      <c r="A2025" t="s">
        <v>960</v>
      </c>
      <c r="B2025" t="str">
        <f>VLOOKUP(A2025,Tabel1[[PrøveID]:[Longitude]],3,FALSE)</f>
        <v>Miljøstyrelsen</v>
      </c>
      <c r="C2025" s="83" t="str">
        <f>VLOOKUP(A2025,Tabel1[[PrøveID]:[Longitude]],2,FALSE)</f>
        <v>04-05-2022</v>
      </c>
      <c r="D2025">
        <f>VLOOKUP(A2025,Tabel1[[PrøveID]:[Longitude]],5,FALSE)</f>
        <v>55.695534899999998</v>
      </c>
      <c r="E2025">
        <f>VLOOKUP(A2025,Tabel1[[PrøveID]:[Longitude]],6,FALSE)</f>
        <v>12.5787251</v>
      </c>
      <c r="F2025" t="str">
        <f>VLOOKUP(A2025,Tabel1[[PrøveID]:[Longitude]],4,FALSE)</f>
        <v>Sortedams Sø (Sø i København Ø)</v>
      </c>
      <c r="G2025" s="24" t="str">
        <f>VLOOKUP(H2025,Datasæt_Analysesystemer!$D$3:$E$68,2,FALSE)</f>
        <v>Oncorhyncus gorbuscha</v>
      </c>
      <c r="H2025" t="s">
        <v>799</v>
      </c>
      <c r="I2025" t="str">
        <f>VLOOKUP(H2025,Datasæt_Analysesystemer!$D$2:$F$68,3,FALSE)</f>
        <v>Invasiv</v>
      </c>
      <c r="J2025" t="s">
        <v>738</v>
      </c>
      <c r="K2025" t="s">
        <v>747</v>
      </c>
      <c r="L2025" t="s">
        <v>768</v>
      </c>
      <c r="M2025" t="str">
        <f t="shared" si="31"/>
        <v>Absent</v>
      </c>
    </row>
    <row r="2026" spans="1:13" x14ac:dyDescent="0.25">
      <c r="A2026" t="s">
        <v>960</v>
      </c>
      <c r="B2026" t="str">
        <f>VLOOKUP(A2026,Tabel1[[PrøveID]:[Longitude]],3,FALSE)</f>
        <v>Miljøstyrelsen</v>
      </c>
      <c r="C2026" s="83" t="str">
        <f>VLOOKUP(A2026,Tabel1[[PrøveID]:[Longitude]],2,FALSE)</f>
        <v>04-05-2022</v>
      </c>
      <c r="D2026">
        <f>VLOOKUP(A2026,Tabel1[[PrøveID]:[Longitude]],5,FALSE)</f>
        <v>55.695534899999998</v>
      </c>
      <c r="E2026">
        <f>VLOOKUP(A2026,Tabel1[[PrøveID]:[Longitude]],6,FALSE)</f>
        <v>12.5787251</v>
      </c>
      <c r="F2026" t="str">
        <f>VLOOKUP(A2026,Tabel1[[PrøveID]:[Longitude]],4,FALSE)</f>
        <v>Sortedams Sø (Sø i København Ø)</v>
      </c>
      <c r="G2026" s="24" t="str">
        <f>VLOOKUP(H2026,Datasæt_Analysesystemer!$D$3:$E$68,2,FALSE)</f>
        <v>Pacifastacus leniusculus</v>
      </c>
      <c r="H2026" t="s">
        <v>811</v>
      </c>
      <c r="I2026" t="str">
        <f>VLOOKUP(H2026,Datasæt_Analysesystemer!$D$2:$F$68,3,FALSE)</f>
        <v>Invasiv</v>
      </c>
      <c r="J2026" t="s">
        <v>738</v>
      </c>
      <c r="K2026" t="s">
        <v>747</v>
      </c>
      <c r="L2026" t="s">
        <v>768</v>
      </c>
      <c r="M2026" t="str">
        <f t="shared" si="31"/>
        <v>Absent</v>
      </c>
    </row>
    <row r="2027" spans="1:13" x14ac:dyDescent="0.25">
      <c r="A2027" t="s">
        <v>960</v>
      </c>
      <c r="B2027" t="str">
        <f>VLOOKUP(A2027,Tabel1[[PrøveID]:[Longitude]],3,FALSE)</f>
        <v>Miljøstyrelsen</v>
      </c>
      <c r="C2027" s="83" t="str">
        <f>VLOOKUP(A2027,Tabel1[[PrøveID]:[Longitude]],2,FALSE)</f>
        <v>04-05-2022</v>
      </c>
      <c r="D2027">
        <f>VLOOKUP(A2027,Tabel1[[PrøveID]:[Longitude]],5,FALSE)</f>
        <v>55.695534899999998</v>
      </c>
      <c r="E2027">
        <f>VLOOKUP(A2027,Tabel1[[PrøveID]:[Longitude]],6,FALSE)</f>
        <v>12.5787251</v>
      </c>
      <c r="F2027" t="str">
        <f>VLOOKUP(A2027,Tabel1[[PrøveID]:[Longitude]],4,FALSE)</f>
        <v>Sortedams Sø (Sø i København Ø)</v>
      </c>
      <c r="G2027" s="24" t="str">
        <f>VLOOKUP(H2027,Datasæt_Analysesystemer!$D$3:$E$68,2,FALSE)</f>
        <v>Pacifastacus leniusculus</v>
      </c>
      <c r="H2027" t="s">
        <v>811</v>
      </c>
      <c r="I2027" t="str">
        <f>VLOOKUP(H2027,Datasæt_Analysesystemer!$D$2:$F$68,3,FALSE)</f>
        <v>Invasiv</v>
      </c>
      <c r="J2027" t="s">
        <v>744</v>
      </c>
      <c r="K2027" t="s">
        <v>802</v>
      </c>
      <c r="L2027" t="s">
        <v>741</v>
      </c>
      <c r="M2027" t="str">
        <f t="shared" si="31"/>
        <v>Present_Ct&lt;41</v>
      </c>
    </row>
    <row r="2028" spans="1:13" x14ac:dyDescent="0.25">
      <c r="A2028" t="s">
        <v>960</v>
      </c>
      <c r="B2028" t="str">
        <f>VLOOKUP(A2028,Tabel1[[PrøveID]:[Longitude]],3,FALSE)</f>
        <v>Miljøstyrelsen</v>
      </c>
      <c r="C2028" s="83" t="str">
        <f>VLOOKUP(A2028,Tabel1[[PrøveID]:[Longitude]],2,FALSE)</f>
        <v>04-05-2022</v>
      </c>
      <c r="D2028">
        <f>VLOOKUP(A2028,Tabel1[[PrøveID]:[Longitude]],5,FALSE)</f>
        <v>55.695534899999998</v>
      </c>
      <c r="E2028">
        <f>VLOOKUP(A2028,Tabel1[[PrøveID]:[Longitude]],6,FALSE)</f>
        <v>12.5787251</v>
      </c>
      <c r="F2028" t="str">
        <f>VLOOKUP(A2028,Tabel1[[PrøveID]:[Longitude]],4,FALSE)</f>
        <v>Sortedams Sø (Sø i København Ø)</v>
      </c>
      <c r="G2028" s="24" t="str">
        <f>VLOOKUP(H2028,Datasæt_Analysesystemer!$D$3:$E$68,2,FALSE)</f>
        <v>Astacus leptodactylus</v>
      </c>
      <c r="H2028" t="s">
        <v>1012</v>
      </c>
      <c r="I2028" t="str">
        <f>VLOOKUP(H2028,Datasæt_Analysesystemer!$D$2:$F$68,3,FALSE)</f>
        <v>Invasiv</v>
      </c>
      <c r="J2028" t="s">
        <v>738</v>
      </c>
      <c r="K2028" t="s">
        <v>747</v>
      </c>
      <c r="L2028" t="s">
        <v>768</v>
      </c>
      <c r="M2028" t="str">
        <f t="shared" si="31"/>
        <v>Absent</v>
      </c>
    </row>
    <row r="2029" spans="1:13" x14ac:dyDescent="0.25">
      <c r="A2029" t="s">
        <v>960</v>
      </c>
      <c r="B2029" t="str">
        <f>VLOOKUP(A2029,Tabel1[[PrøveID]:[Longitude]],3,FALSE)</f>
        <v>Miljøstyrelsen</v>
      </c>
      <c r="C2029" s="83" t="str">
        <f>VLOOKUP(A2029,Tabel1[[PrøveID]:[Longitude]],2,FALSE)</f>
        <v>04-05-2022</v>
      </c>
      <c r="D2029">
        <f>VLOOKUP(A2029,Tabel1[[PrøveID]:[Longitude]],5,FALSE)</f>
        <v>55.695534899999998</v>
      </c>
      <c r="E2029">
        <f>VLOOKUP(A2029,Tabel1[[PrøveID]:[Longitude]],6,FALSE)</f>
        <v>12.5787251</v>
      </c>
      <c r="F2029" t="str">
        <f>VLOOKUP(A2029,Tabel1[[PrøveID]:[Longitude]],4,FALSE)</f>
        <v>Sortedams Sø (Sø i København Ø)</v>
      </c>
      <c r="G2029" s="24" t="str">
        <f>VLOOKUP(H2029,Datasæt_Analysesystemer!$D$3:$E$68,2,FALSE)</f>
        <v>Astacus leptodactylus</v>
      </c>
      <c r="H2029" t="s">
        <v>1012</v>
      </c>
      <c r="I2029" t="str">
        <f>VLOOKUP(H2029,Datasæt_Analysesystemer!$D$2:$F$68,3,FALSE)</f>
        <v>Invasiv</v>
      </c>
      <c r="J2029" t="s">
        <v>738</v>
      </c>
      <c r="K2029" t="s">
        <v>747</v>
      </c>
      <c r="L2029" t="s">
        <v>768</v>
      </c>
      <c r="M2029" t="str">
        <f t="shared" si="31"/>
        <v>Absent</v>
      </c>
    </row>
    <row r="2030" spans="1:13" x14ac:dyDescent="0.25">
      <c r="A2030" t="s">
        <v>960</v>
      </c>
      <c r="B2030" t="str">
        <f>VLOOKUP(A2030,Tabel1[[PrøveID]:[Longitude]],3,FALSE)</f>
        <v>Miljøstyrelsen</v>
      </c>
      <c r="C2030" s="83" t="str">
        <f>VLOOKUP(A2030,Tabel1[[PrøveID]:[Longitude]],2,FALSE)</f>
        <v>04-05-2022</v>
      </c>
      <c r="D2030">
        <f>VLOOKUP(A2030,Tabel1[[PrøveID]:[Longitude]],5,FALSE)</f>
        <v>55.695534899999998</v>
      </c>
      <c r="E2030">
        <f>VLOOKUP(A2030,Tabel1[[PrøveID]:[Longitude]],6,FALSE)</f>
        <v>12.5787251</v>
      </c>
      <c r="F2030" t="str">
        <f>VLOOKUP(A2030,Tabel1[[PrøveID]:[Longitude]],4,FALSE)</f>
        <v>Sortedams Sø (Sø i København Ø)</v>
      </c>
      <c r="G2030" s="24" t="str">
        <f>VLOOKUP(H2030,Datasæt_Analysesystemer!$D$3:$E$68,2,FALSE)</f>
        <v>Eriocheir sinensis</v>
      </c>
      <c r="H2030" t="s">
        <v>1031</v>
      </c>
      <c r="I2030" t="str">
        <f>VLOOKUP(H2030,Datasæt_Analysesystemer!$D$2:$F$68,3,FALSE)</f>
        <v>Invasiv</v>
      </c>
      <c r="J2030" t="s">
        <v>744</v>
      </c>
      <c r="K2030" t="s">
        <v>747</v>
      </c>
      <c r="L2030" t="s">
        <v>768</v>
      </c>
      <c r="M2030" t="str">
        <f t="shared" si="31"/>
        <v>Absent</v>
      </c>
    </row>
    <row r="2031" spans="1:13" x14ac:dyDescent="0.25">
      <c r="A2031" t="s">
        <v>960</v>
      </c>
      <c r="B2031" t="str">
        <f>VLOOKUP(A2031,Tabel1[[PrøveID]:[Longitude]],3,FALSE)</f>
        <v>Miljøstyrelsen</v>
      </c>
      <c r="C2031" s="83" t="str">
        <f>VLOOKUP(A2031,Tabel1[[PrøveID]:[Longitude]],2,FALSE)</f>
        <v>04-05-2022</v>
      </c>
      <c r="D2031">
        <f>VLOOKUP(A2031,Tabel1[[PrøveID]:[Longitude]],5,FALSE)</f>
        <v>55.695534899999998</v>
      </c>
      <c r="E2031">
        <f>VLOOKUP(A2031,Tabel1[[PrøveID]:[Longitude]],6,FALSE)</f>
        <v>12.5787251</v>
      </c>
      <c r="F2031" t="str">
        <f>VLOOKUP(A2031,Tabel1[[PrøveID]:[Longitude]],4,FALSE)</f>
        <v>Sortedams Sø (Sø i København Ø)</v>
      </c>
      <c r="G2031" s="24" t="str">
        <f>VLOOKUP(H2031,Datasæt_Analysesystemer!$D$3:$E$68,2,FALSE)</f>
        <v>Eriocheir sinensis</v>
      </c>
      <c r="H2031" t="s">
        <v>1031</v>
      </c>
      <c r="I2031" t="str">
        <f>VLOOKUP(H2031,Datasæt_Analysesystemer!$D$2:$F$68,3,FALSE)</f>
        <v>Invasiv</v>
      </c>
      <c r="J2031" t="s">
        <v>738</v>
      </c>
      <c r="K2031" t="s">
        <v>747</v>
      </c>
      <c r="L2031" t="s">
        <v>768</v>
      </c>
      <c r="M2031" t="str">
        <f t="shared" si="31"/>
        <v>Absent</v>
      </c>
    </row>
    <row r="2032" spans="1:13" x14ac:dyDescent="0.25">
      <c r="A2032" t="s">
        <v>960</v>
      </c>
      <c r="B2032" t="str">
        <f>VLOOKUP(A2032,Tabel1[[PrøveID]:[Longitude]],3,FALSE)</f>
        <v>Miljøstyrelsen</v>
      </c>
      <c r="C2032" s="83" t="str">
        <f>VLOOKUP(A2032,Tabel1[[PrøveID]:[Longitude]],2,FALSE)</f>
        <v>04-05-2022</v>
      </c>
      <c r="D2032">
        <f>VLOOKUP(A2032,Tabel1[[PrøveID]:[Longitude]],5,FALSE)</f>
        <v>55.695534899999998</v>
      </c>
      <c r="E2032">
        <f>VLOOKUP(A2032,Tabel1[[PrøveID]:[Longitude]],6,FALSE)</f>
        <v>12.5787251</v>
      </c>
      <c r="F2032" t="str">
        <f>VLOOKUP(A2032,Tabel1[[PrøveID]:[Longitude]],4,FALSE)</f>
        <v>Sortedams Sø (Sø i København Ø)</v>
      </c>
      <c r="G2032" s="24" t="str">
        <f>VLOOKUP(H2032,Datasæt_Analysesystemer!$D$3:$E$68,2,FALSE)</f>
        <v>Dytiscus latissimus</v>
      </c>
      <c r="H2032" t="s">
        <v>1264</v>
      </c>
      <c r="I2032" t="str">
        <f>VLOOKUP(H2032,Datasæt_Analysesystemer!$D$2:$F$68,3,FALSE)</f>
        <v>Sjælden</v>
      </c>
      <c r="J2032" t="s">
        <v>738</v>
      </c>
      <c r="K2032" t="s">
        <v>747</v>
      </c>
      <c r="L2032" t="s">
        <v>768</v>
      </c>
      <c r="M2032" t="str">
        <f t="shared" si="31"/>
        <v>Absent</v>
      </c>
    </row>
    <row r="2033" spans="1:13" x14ac:dyDescent="0.25">
      <c r="A2033" t="s">
        <v>960</v>
      </c>
      <c r="B2033" t="str">
        <f>VLOOKUP(A2033,Tabel1[[PrøveID]:[Longitude]],3,FALSE)</f>
        <v>Miljøstyrelsen</v>
      </c>
      <c r="C2033" s="83" t="str">
        <f>VLOOKUP(A2033,Tabel1[[PrøveID]:[Longitude]],2,FALSE)</f>
        <v>04-05-2022</v>
      </c>
      <c r="D2033">
        <f>VLOOKUP(A2033,Tabel1[[PrøveID]:[Longitude]],5,FALSE)</f>
        <v>55.695534899999998</v>
      </c>
      <c r="E2033">
        <f>VLOOKUP(A2033,Tabel1[[PrøveID]:[Longitude]],6,FALSE)</f>
        <v>12.5787251</v>
      </c>
      <c r="F2033" t="str">
        <f>VLOOKUP(A2033,Tabel1[[PrøveID]:[Longitude]],4,FALSE)</f>
        <v>Sortedams Sø (Sø i København Ø)</v>
      </c>
      <c r="G2033" s="24" t="str">
        <f>VLOOKUP(H2033,Datasæt_Analysesystemer!$D$3:$E$68,2,FALSE)</f>
        <v>Dytiscus latissimus</v>
      </c>
      <c r="H2033" t="s">
        <v>1264</v>
      </c>
      <c r="I2033" t="str">
        <f>VLOOKUP(H2033,Datasæt_Analysesystemer!$D$2:$F$68,3,FALSE)</f>
        <v>Sjælden</v>
      </c>
      <c r="J2033" t="s">
        <v>738</v>
      </c>
      <c r="K2033" t="s">
        <v>747</v>
      </c>
      <c r="L2033" t="s">
        <v>768</v>
      </c>
      <c r="M2033" t="str">
        <f t="shared" si="31"/>
        <v>Absent</v>
      </c>
    </row>
    <row r="2034" spans="1:13" x14ac:dyDescent="0.25">
      <c r="A2034" t="s">
        <v>960</v>
      </c>
      <c r="B2034" t="str">
        <f>VLOOKUP(A2034,Tabel1[[PrøveID]:[Longitude]],3,FALSE)</f>
        <v>Miljøstyrelsen</v>
      </c>
      <c r="C2034" s="83" t="str">
        <f>VLOOKUP(A2034,Tabel1[[PrøveID]:[Longitude]],2,FALSE)</f>
        <v>04-05-2022</v>
      </c>
      <c r="D2034">
        <f>VLOOKUP(A2034,Tabel1[[PrøveID]:[Longitude]],5,FALSE)</f>
        <v>55.695534899999998</v>
      </c>
      <c r="E2034">
        <f>VLOOKUP(A2034,Tabel1[[PrøveID]:[Longitude]],6,FALSE)</f>
        <v>12.5787251</v>
      </c>
      <c r="F2034" t="str">
        <f>VLOOKUP(A2034,Tabel1[[PrøveID]:[Longitude]],4,FALSE)</f>
        <v>Sortedams Sø (Sø i København Ø)</v>
      </c>
      <c r="G2034" s="24" t="str">
        <f>VLOOKUP(H2034,Datasæt_Analysesystemer!$D$3:$E$68,2,FALSE)</f>
        <v>Lutra lutra</v>
      </c>
      <c r="H2034" t="s">
        <v>818</v>
      </c>
      <c r="I2034" t="str">
        <f>VLOOKUP(H2034,Datasæt_Analysesystemer!$D$2:$F$68,3,FALSE)</f>
        <v>Almindelig</v>
      </c>
      <c r="J2034" t="s">
        <v>744</v>
      </c>
      <c r="K2034" t="s">
        <v>747</v>
      </c>
      <c r="L2034" t="s">
        <v>768</v>
      </c>
      <c r="M2034" t="str">
        <f t="shared" si="31"/>
        <v>Absent</v>
      </c>
    </row>
    <row r="2035" spans="1:13" x14ac:dyDescent="0.25">
      <c r="A2035" t="s">
        <v>960</v>
      </c>
      <c r="B2035" t="str">
        <f>VLOOKUP(A2035,Tabel1[[PrøveID]:[Longitude]],3,FALSE)</f>
        <v>Miljøstyrelsen</v>
      </c>
      <c r="C2035" s="83" t="str">
        <f>VLOOKUP(A2035,Tabel1[[PrøveID]:[Longitude]],2,FALSE)</f>
        <v>04-05-2022</v>
      </c>
      <c r="D2035">
        <f>VLOOKUP(A2035,Tabel1[[PrøveID]:[Longitude]],5,FALSE)</f>
        <v>55.695534899999998</v>
      </c>
      <c r="E2035">
        <f>VLOOKUP(A2035,Tabel1[[PrøveID]:[Longitude]],6,FALSE)</f>
        <v>12.5787251</v>
      </c>
      <c r="F2035" t="str">
        <f>VLOOKUP(A2035,Tabel1[[PrøveID]:[Longitude]],4,FALSE)</f>
        <v>Sortedams Sø (Sø i København Ø)</v>
      </c>
      <c r="G2035" s="24" t="str">
        <f>VLOOKUP(H2035,Datasæt_Analysesystemer!$D$3:$E$68,2,FALSE)</f>
        <v>Lutra lutra</v>
      </c>
      <c r="H2035" t="s">
        <v>818</v>
      </c>
      <c r="I2035" t="str">
        <f>VLOOKUP(H2035,Datasæt_Analysesystemer!$D$2:$F$68,3,FALSE)</f>
        <v>Almindelig</v>
      </c>
      <c r="J2035" t="s">
        <v>744</v>
      </c>
      <c r="K2035" t="s">
        <v>747</v>
      </c>
      <c r="L2035" t="s">
        <v>768</v>
      </c>
      <c r="M2035" t="str">
        <f t="shared" si="31"/>
        <v>Absent</v>
      </c>
    </row>
    <row r="2036" spans="1:13" x14ac:dyDescent="0.25">
      <c r="A2036" t="s">
        <v>1195</v>
      </c>
      <c r="B2036" t="str">
        <f>VLOOKUP(A2036,Tabel1[[PrøveID]:[Longitude]],3,FALSE)</f>
        <v>DNA på Forkant</v>
      </c>
      <c r="C2036" s="83" t="str">
        <f>VLOOKUP(A2036,Tabel1[[PrøveID]:[Longitude]],2,FALSE)</f>
        <v>05-09-2022</v>
      </c>
      <c r="D2036">
        <f>VLOOKUP(A2036,Tabel1[[PrøveID]:[Longitude]],5,FALSE)</f>
        <v>56.985228999999997</v>
      </c>
      <c r="E2036">
        <f>VLOOKUP(A2036,Tabel1[[PrøveID]:[Longitude]],6,FALSE)</f>
        <v>9.3602360000000004</v>
      </c>
      <c r="F2036" t="str">
        <f>VLOOKUP(A2036,Tabel1[[PrøveID]:[Longitude]],4,FALSE)</f>
        <v>Nibe havn</v>
      </c>
      <c r="G2036" s="24" t="str">
        <f>VLOOKUP(H2036,Datasæt_Analysesystemer!$D$3:$E$68,2,FALSE)</f>
        <v>Perca fluviatilis</v>
      </c>
      <c r="H2036" t="s">
        <v>804</v>
      </c>
      <c r="I2036" t="str">
        <f>VLOOKUP(H2036,Datasæt_Analysesystemer!$D$2:$F$68,3,FALSE)</f>
        <v>Almindelig</v>
      </c>
      <c r="J2036" t="s">
        <v>744</v>
      </c>
      <c r="K2036" t="s">
        <v>747</v>
      </c>
      <c r="L2036" t="s">
        <v>768</v>
      </c>
      <c r="M2036" t="str">
        <f t="shared" si="31"/>
        <v>Absent</v>
      </c>
    </row>
    <row r="2037" spans="1:13" x14ac:dyDescent="0.25">
      <c r="A2037" t="s">
        <v>1195</v>
      </c>
      <c r="B2037" t="str">
        <f>VLOOKUP(A2037,Tabel1[[PrøveID]:[Longitude]],3,FALSE)</f>
        <v>DNA på Forkant</v>
      </c>
      <c r="C2037" s="83" t="str">
        <f>VLOOKUP(A2037,Tabel1[[PrøveID]:[Longitude]],2,FALSE)</f>
        <v>05-09-2022</v>
      </c>
      <c r="D2037">
        <f>VLOOKUP(A2037,Tabel1[[PrøveID]:[Longitude]],5,FALSE)</f>
        <v>56.985228999999997</v>
      </c>
      <c r="E2037">
        <f>VLOOKUP(A2037,Tabel1[[PrøveID]:[Longitude]],6,FALSE)</f>
        <v>9.3602360000000004</v>
      </c>
      <c r="F2037" t="str">
        <f>VLOOKUP(A2037,Tabel1[[PrøveID]:[Longitude]],4,FALSE)</f>
        <v>Nibe havn</v>
      </c>
      <c r="G2037" s="24" t="str">
        <f>VLOOKUP(H2037,Datasæt_Analysesystemer!$D$3:$E$68,2,FALSE)</f>
        <v>Perca fluviatilis</v>
      </c>
      <c r="H2037" t="s">
        <v>804</v>
      </c>
      <c r="I2037" t="str">
        <f>VLOOKUP(H2037,Datasæt_Analysesystemer!$D$2:$F$68,3,FALSE)</f>
        <v>Almindelig</v>
      </c>
      <c r="J2037" t="s">
        <v>738</v>
      </c>
      <c r="K2037" t="s">
        <v>747</v>
      </c>
      <c r="L2037" t="s">
        <v>768</v>
      </c>
      <c r="M2037" t="str">
        <f t="shared" si="31"/>
        <v>Absent</v>
      </c>
    </row>
    <row r="2038" spans="1:13" x14ac:dyDescent="0.25">
      <c r="A2038" t="s">
        <v>1195</v>
      </c>
      <c r="B2038" t="str">
        <f>VLOOKUP(A2038,Tabel1[[PrøveID]:[Longitude]],3,FALSE)</f>
        <v>DNA på Forkant</v>
      </c>
      <c r="C2038" s="83" t="str">
        <f>VLOOKUP(A2038,Tabel1[[PrøveID]:[Longitude]],2,FALSE)</f>
        <v>05-09-2022</v>
      </c>
      <c r="D2038">
        <f>VLOOKUP(A2038,Tabel1[[PrøveID]:[Longitude]],5,FALSE)</f>
        <v>56.985228999999997</v>
      </c>
      <c r="E2038">
        <f>VLOOKUP(A2038,Tabel1[[PrøveID]:[Longitude]],6,FALSE)</f>
        <v>9.3602360000000004</v>
      </c>
      <c r="F2038" t="str">
        <f>VLOOKUP(A2038,Tabel1[[PrøveID]:[Longitude]],4,FALSE)</f>
        <v>Nibe havn</v>
      </c>
      <c r="G2038" s="24" t="str">
        <f>VLOOKUP(H2038,Datasæt_Analysesystemer!$D$3:$E$68,2,FALSE)</f>
        <v>Platichthys flesus</v>
      </c>
      <c r="H2038" t="s">
        <v>793</v>
      </c>
      <c r="I2038" t="str">
        <f>VLOOKUP(H2038,Datasæt_Analysesystemer!$D$2:$F$68,3,FALSE)</f>
        <v>Almindelig</v>
      </c>
      <c r="J2038" t="s">
        <v>738</v>
      </c>
      <c r="K2038" t="s">
        <v>747</v>
      </c>
      <c r="L2038" t="s">
        <v>768</v>
      </c>
      <c r="M2038" t="str">
        <f t="shared" si="31"/>
        <v>Absent</v>
      </c>
    </row>
    <row r="2039" spans="1:13" x14ac:dyDescent="0.25">
      <c r="A2039" t="s">
        <v>1195</v>
      </c>
      <c r="B2039" t="str">
        <f>VLOOKUP(A2039,Tabel1[[PrøveID]:[Longitude]],3,FALSE)</f>
        <v>DNA på Forkant</v>
      </c>
      <c r="C2039" s="83" t="str">
        <f>VLOOKUP(A2039,Tabel1[[PrøveID]:[Longitude]],2,FALSE)</f>
        <v>05-09-2022</v>
      </c>
      <c r="D2039">
        <f>VLOOKUP(A2039,Tabel1[[PrøveID]:[Longitude]],5,FALSE)</f>
        <v>56.985228999999997</v>
      </c>
      <c r="E2039">
        <f>VLOOKUP(A2039,Tabel1[[PrøveID]:[Longitude]],6,FALSE)</f>
        <v>9.3602360000000004</v>
      </c>
      <c r="F2039" t="str">
        <f>VLOOKUP(A2039,Tabel1[[PrøveID]:[Longitude]],4,FALSE)</f>
        <v>Nibe havn</v>
      </c>
      <c r="G2039" s="24" t="str">
        <f>VLOOKUP(H2039,Datasæt_Analysesystemer!$D$3:$E$68,2,FALSE)</f>
        <v>Platichthys flesus</v>
      </c>
      <c r="H2039" t="s">
        <v>793</v>
      </c>
      <c r="I2039" t="str">
        <f>VLOOKUP(H2039,Datasæt_Analysesystemer!$D$2:$F$68,3,FALSE)</f>
        <v>Almindelig</v>
      </c>
      <c r="J2039" t="s">
        <v>738</v>
      </c>
      <c r="K2039" t="s">
        <v>802</v>
      </c>
      <c r="L2039" t="s">
        <v>741</v>
      </c>
      <c r="M2039" t="str">
        <f t="shared" si="31"/>
        <v>Present_Ct&lt;41</v>
      </c>
    </row>
    <row r="2040" spans="1:13" x14ac:dyDescent="0.25">
      <c r="A2040" t="s">
        <v>1195</v>
      </c>
      <c r="B2040" t="str">
        <f>VLOOKUP(A2040,Tabel1[[PrøveID]:[Longitude]],3,FALSE)</f>
        <v>DNA på Forkant</v>
      </c>
      <c r="C2040" s="83" t="str">
        <f>VLOOKUP(A2040,Tabel1[[PrøveID]:[Longitude]],2,FALSE)</f>
        <v>05-09-2022</v>
      </c>
      <c r="D2040">
        <f>VLOOKUP(A2040,Tabel1[[PrøveID]:[Longitude]],5,FALSE)</f>
        <v>56.985228999999997</v>
      </c>
      <c r="E2040">
        <f>VLOOKUP(A2040,Tabel1[[PrøveID]:[Longitude]],6,FALSE)</f>
        <v>9.3602360000000004</v>
      </c>
      <c r="F2040" t="str">
        <f>VLOOKUP(A2040,Tabel1[[PrøveID]:[Longitude]],4,FALSE)</f>
        <v>Nibe havn</v>
      </c>
      <c r="G2040" s="24" t="str">
        <f>VLOOKUP(H2040,Datasæt_Analysesystemer!$D$3:$E$68,2,FALSE)</f>
        <v>Magallana gigas</v>
      </c>
      <c r="H2040" t="s">
        <v>1100</v>
      </c>
      <c r="I2040" t="str">
        <f>VLOOKUP(H2040,Datasæt_Analysesystemer!$D$2:$F$68,3,FALSE)</f>
        <v>Invasiv</v>
      </c>
      <c r="J2040" t="s">
        <v>744</v>
      </c>
      <c r="K2040" t="s">
        <v>747</v>
      </c>
      <c r="L2040" t="s">
        <v>768</v>
      </c>
      <c r="M2040" t="str">
        <f t="shared" si="31"/>
        <v>Absent</v>
      </c>
    </row>
    <row r="2041" spans="1:13" x14ac:dyDescent="0.25">
      <c r="A2041" t="s">
        <v>1195</v>
      </c>
      <c r="B2041" t="str">
        <f>VLOOKUP(A2041,Tabel1[[PrøveID]:[Longitude]],3,FALSE)</f>
        <v>DNA på Forkant</v>
      </c>
      <c r="C2041" s="83" t="str">
        <f>VLOOKUP(A2041,Tabel1[[PrøveID]:[Longitude]],2,FALSE)</f>
        <v>05-09-2022</v>
      </c>
      <c r="D2041">
        <f>VLOOKUP(A2041,Tabel1[[PrøveID]:[Longitude]],5,FALSE)</f>
        <v>56.985228999999997</v>
      </c>
      <c r="E2041">
        <f>VLOOKUP(A2041,Tabel1[[PrøveID]:[Longitude]],6,FALSE)</f>
        <v>9.3602360000000004</v>
      </c>
      <c r="F2041" t="str">
        <f>VLOOKUP(A2041,Tabel1[[PrøveID]:[Longitude]],4,FALSE)</f>
        <v>Nibe havn</v>
      </c>
      <c r="G2041" s="24" t="str">
        <f>VLOOKUP(H2041,Datasæt_Analysesystemer!$D$3:$E$68,2,FALSE)</f>
        <v>Magallana gigas</v>
      </c>
      <c r="H2041" t="s">
        <v>1100</v>
      </c>
      <c r="I2041" t="str">
        <f>VLOOKUP(H2041,Datasæt_Analysesystemer!$D$2:$F$68,3,FALSE)</f>
        <v>Invasiv</v>
      </c>
      <c r="J2041" t="s">
        <v>738</v>
      </c>
      <c r="K2041" t="s">
        <v>802</v>
      </c>
      <c r="L2041" t="s">
        <v>741</v>
      </c>
      <c r="M2041" t="str">
        <f t="shared" si="31"/>
        <v>Present_Ct&lt;41</v>
      </c>
    </row>
    <row r="2042" spans="1:13" x14ac:dyDescent="0.25">
      <c r="A2042" t="s">
        <v>1195</v>
      </c>
      <c r="B2042" t="str">
        <f>VLOOKUP(A2042,Tabel1[[PrøveID]:[Longitude]],3,FALSE)</f>
        <v>DNA på Forkant</v>
      </c>
      <c r="C2042" s="83" t="str">
        <f>VLOOKUP(A2042,Tabel1[[PrøveID]:[Longitude]],2,FALSE)</f>
        <v>05-09-2022</v>
      </c>
      <c r="D2042">
        <f>VLOOKUP(A2042,Tabel1[[PrøveID]:[Longitude]],5,FALSE)</f>
        <v>56.985228999999997</v>
      </c>
      <c r="E2042">
        <f>VLOOKUP(A2042,Tabel1[[PrøveID]:[Longitude]],6,FALSE)</f>
        <v>9.3602360000000004</v>
      </c>
      <c r="F2042" t="str">
        <f>VLOOKUP(A2042,Tabel1[[PrøveID]:[Longitude]],4,FALSE)</f>
        <v>Nibe havn</v>
      </c>
      <c r="G2042" s="24" t="str">
        <f>VLOOKUP(H2042,Datasæt_Analysesystemer!$D$3:$E$68,2,FALSE)</f>
        <v>Lutra lutra</v>
      </c>
      <c r="H2042" t="s">
        <v>818</v>
      </c>
      <c r="I2042" t="str">
        <f>VLOOKUP(H2042,Datasæt_Analysesystemer!$D$2:$F$68,3,FALSE)</f>
        <v>Almindelig</v>
      </c>
      <c r="J2042" t="s">
        <v>744</v>
      </c>
      <c r="K2042" t="s">
        <v>747</v>
      </c>
      <c r="L2042" t="s">
        <v>768</v>
      </c>
      <c r="M2042" t="str">
        <f t="shared" si="31"/>
        <v>Absent</v>
      </c>
    </row>
    <row r="2043" spans="1:13" x14ac:dyDescent="0.25">
      <c r="A2043" t="s">
        <v>1195</v>
      </c>
      <c r="B2043" t="str">
        <f>VLOOKUP(A2043,Tabel1[[PrøveID]:[Longitude]],3,FALSE)</f>
        <v>DNA på Forkant</v>
      </c>
      <c r="C2043" s="83" t="str">
        <f>VLOOKUP(A2043,Tabel1[[PrøveID]:[Longitude]],2,FALSE)</f>
        <v>05-09-2022</v>
      </c>
      <c r="D2043">
        <f>VLOOKUP(A2043,Tabel1[[PrøveID]:[Longitude]],5,FALSE)</f>
        <v>56.985228999999997</v>
      </c>
      <c r="E2043">
        <f>VLOOKUP(A2043,Tabel1[[PrøveID]:[Longitude]],6,FALSE)</f>
        <v>9.3602360000000004</v>
      </c>
      <c r="F2043" t="str">
        <f>VLOOKUP(A2043,Tabel1[[PrøveID]:[Longitude]],4,FALSE)</f>
        <v>Nibe havn</v>
      </c>
      <c r="G2043" s="24" t="str">
        <f>VLOOKUP(H2043,Datasæt_Analysesystemer!$D$3:$E$68,2,FALSE)</f>
        <v>Lutra lutra</v>
      </c>
      <c r="H2043" t="s">
        <v>818</v>
      </c>
      <c r="I2043" t="str">
        <f>VLOOKUP(H2043,Datasæt_Analysesystemer!$D$2:$F$68,3,FALSE)</f>
        <v>Almindelig</v>
      </c>
      <c r="J2043" t="s">
        <v>744</v>
      </c>
      <c r="K2043" t="s">
        <v>747</v>
      </c>
      <c r="L2043" t="s">
        <v>768</v>
      </c>
      <c r="M2043" t="str">
        <f t="shared" si="31"/>
        <v>Absent</v>
      </c>
    </row>
    <row r="2044" spans="1:13" x14ac:dyDescent="0.25">
      <c r="A2044" t="s">
        <v>1195</v>
      </c>
      <c r="B2044" t="str">
        <f>VLOOKUP(A2044,Tabel1[[PrøveID]:[Longitude]],3,FALSE)</f>
        <v>DNA på Forkant</v>
      </c>
      <c r="C2044" s="83" t="str">
        <f>VLOOKUP(A2044,Tabel1[[PrøveID]:[Longitude]],2,FALSE)</f>
        <v>05-09-2022</v>
      </c>
      <c r="D2044">
        <f>VLOOKUP(A2044,Tabel1[[PrøveID]:[Longitude]],5,FALSE)</f>
        <v>56.985228999999997</v>
      </c>
      <c r="E2044">
        <f>VLOOKUP(A2044,Tabel1[[PrøveID]:[Longitude]],6,FALSE)</f>
        <v>9.3602360000000004</v>
      </c>
      <c r="F2044" t="str">
        <f>VLOOKUP(A2044,Tabel1[[PrøveID]:[Longitude]],4,FALSE)</f>
        <v>Nibe havn</v>
      </c>
      <c r="G2044" s="24" t="str">
        <f>VLOOKUP(H2044,Datasæt_Analysesystemer!$D$3:$E$68,2,FALSE)</f>
        <v>Callinectes sapidus</v>
      </c>
      <c r="H2044" t="s">
        <v>989</v>
      </c>
      <c r="I2044" t="str">
        <f>VLOOKUP(H2044,Datasæt_Analysesystemer!$D$2:$F$68,3,FALSE)</f>
        <v>Invasiv</v>
      </c>
      <c r="J2044" t="s">
        <v>738</v>
      </c>
      <c r="K2044" t="s">
        <v>747</v>
      </c>
      <c r="L2044" t="s">
        <v>768</v>
      </c>
      <c r="M2044" t="str">
        <f t="shared" si="31"/>
        <v>Absent</v>
      </c>
    </row>
    <row r="2045" spans="1:13" x14ac:dyDescent="0.25">
      <c r="A2045" t="s">
        <v>1195</v>
      </c>
      <c r="B2045" t="str">
        <f>VLOOKUP(A2045,Tabel1[[PrøveID]:[Longitude]],3,FALSE)</f>
        <v>DNA på Forkant</v>
      </c>
      <c r="C2045" s="83" t="str">
        <f>VLOOKUP(A2045,Tabel1[[PrøveID]:[Longitude]],2,FALSE)</f>
        <v>05-09-2022</v>
      </c>
      <c r="D2045">
        <f>VLOOKUP(A2045,Tabel1[[PrøveID]:[Longitude]],5,FALSE)</f>
        <v>56.985228999999997</v>
      </c>
      <c r="E2045">
        <f>VLOOKUP(A2045,Tabel1[[PrøveID]:[Longitude]],6,FALSE)</f>
        <v>9.3602360000000004</v>
      </c>
      <c r="F2045" t="str">
        <f>VLOOKUP(A2045,Tabel1[[PrøveID]:[Longitude]],4,FALSE)</f>
        <v>Nibe havn</v>
      </c>
      <c r="G2045" s="24" t="str">
        <f>VLOOKUP(H2045,Datasæt_Analysesystemer!$D$3:$E$68,2,FALSE)</f>
        <v>Callinectes sapidus</v>
      </c>
      <c r="H2045" t="s">
        <v>989</v>
      </c>
      <c r="I2045" t="str">
        <f>VLOOKUP(H2045,Datasæt_Analysesystemer!$D$2:$F$68,3,FALSE)</f>
        <v>Invasiv</v>
      </c>
      <c r="J2045" t="s">
        <v>738</v>
      </c>
      <c r="K2045" t="s">
        <v>747</v>
      </c>
      <c r="L2045" t="s">
        <v>768</v>
      </c>
      <c r="M2045" t="str">
        <f t="shared" si="31"/>
        <v>Absent</v>
      </c>
    </row>
    <row r="2046" spans="1:13" x14ac:dyDescent="0.25">
      <c r="A2046" t="s">
        <v>1195</v>
      </c>
      <c r="B2046" t="str">
        <f>VLOOKUP(A2046,Tabel1[[PrøveID]:[Longitude]],3,FALSE)</f>
        <v>DNA på Forkant</v>
      </c>
      <c r="C2046" s="83" t="str">
        <f>VLOOKUP(A2046,Tabel1[[PrøveID]:[Longitude]],2,FALSE)</f>
        <v>05-09-2022</v>
      </c>
      <c r="D2046">
        <f>VLOOKUP(A2046,Tabel1[[PrøveID]:[Longitude]],5,FALSE)</f>
        <v>56.985228999999997</v>
      </c>
      <c r="E2046">
        <f>VLOOKUP(A2046,Tabel1[[PrøveID]:[Longitude]],6,FALSE)</f>
        <v>9.3602360000000004</v>
      </c>
      <c r="F2046" t="str">
        <f>VLOOKUP(A2046,Tabel1[[PrøveID]:[Longitude]],4,FALSE)</f>
        <v>Nibe havn</v>
      </c>
      <c r="G2046" s="24" t="str">
        <f>VLOOKUP(H2046,Datasæt_Analysesystemer!$D$3:$E$68,2,FALSE)</f>
        <v>Mnemiopsis leidyi</v>
      </c>
      <c r="H2046" t="s">
        <v>982</v>
      </c>
      <c r="I2046" t="str">
        <f>VLOOKUP(H2046,Datasæt_Analysesystemer!$D$2:$F$68,3,FALSE)</f>
        <v>Invasiv</v>
      </c>
      <c r="J2046" t="s">
        <v>738</v>
      </c>
      <c r="K2046" t="s">
        <v>802</v>
      </c>
      <c r="L2046" t="s">
        <v>741</v>
      </c>
      <c r="M2046" t="str">
        <f t="shared" si="31"/>
        <v>Present_Ct&lt;41</v>
      </c>
    </row>
    <row r="2047" spans="1:13" x14ac:dyDescent="0.25">
      <c r="A2047" t="s">
        <v>1195</v>
      </c>
      <c r="B2047" t="str">
        <f>VLOOKUP(A2047,Tabel1[[PrøveID]:[Longitude]],3,FALSE)</f>
        <v>DNA på Forkant</v>
      </c>
      <c r="C2047" s="83" t="str">
        <f>VLOOKUP(A2047,Tabel1[[PrøveID]:[Longitude]],2,FALSE)</f>
        <v>05-09-2022</v>
      </c>
      <c r="D2047">
        <f>VLOOKUP(A2047,Tabel1[[PrøveID]:[Longitude]],5,FALSE)</f>
        <v>56.985228999999997</v>
      </c>
      <c r="E2047">
        <f>VLOOKUP(A2047,Tabel1[[PrøveID]:[Longitude]],6,FALSE)</f>
        <v>9.3602360000000004</v>
      </c>
      <c r="F2047" t="str">
        <f>VLOOKUP(A2047,Tabel1[[PrøveID]:[Longitude]],4,FALSE)</f>
        <v>Nibe havn</v>
      </c>
      <c r="G2047" s="24" t="str">
        <f>VLOOKUP(H2047,Datasæt_Analysesystemer!$D$3:$E$68,2,FALSE)</f>
        <v>Mnemiopsis leidyi</v>
      </c>
      <c r="H2047" t="s">
        <v>982</v>
      </c>
      <c r="I2047" t="str">
        <f>VLOOKUP(H2047,Datasæt_Analysesystemer!$D$2:$F$68,3,FALSE)</f>
        <v>Invasiv</v>
      </c>
      <c r="J2047" t="s">
        <v>744</v>
      </c>
      <c r="K2047" t="s">
        <v>747</v>
      </c>
      <c r="L2047" t="s">
        <v>768</v>
      </c>
      <c r="M2047" t="str">
        <f t="shared" si="31"/>
        <v>Absent</v>
      </c>
    </row>
    <row r="2048" spans="1:13" x14ac:dyDescent="0.25">
      <c r="A2048" t="s">
        <v>1195</v>
      </c>
      <c r="B2048" t="str">
        <f>VLOOKUP(A2048,Tabel1[[PrøveID]:[Longitude]],3,FALSE)</f>
        <v>DNA på Forkant</v>
      </c>
      <c r="C2048" s="83" t="str">
        <f>VLOOKUP(A2048,Tabel1[[PrøveID]:[Longitude]],2,FALSE)</f>
        <v>05-09-2022</v>
      </c>
      <c r="D2048">
        <f>VLOOKUP(A2048,Tabel1[[PrøveID]:[Longitude]],5,FALSE)</f>
        <v>56.985228999999997</v>
      </c>
      <c r="E2048">
        <f>VLOOKUP(A2048,Tabel1[[PrøveID]:[Longitude]],6,FALSE)</f>
        <v>9.3602360000000004</v>
      </c>
      <c r="F2048" t="str">
        <f>VLOOKUP(A2048,Tabel1[[PrøveID]:[Longitude]],4,FALSE)</f>
        <v>Nibe havn</v>
      </c>
      <c r="G2048" s="24" t="str">
        <f>VLOOKUP(H2048,Datasæt_Analysesystemer!$D$3:$E$68,2,FALSE)</f>
        <v>Hemigrapsus takanoi</v>
      </c>
      <c r="H2048" t="s">
        <v>1098</v>
      </c>
      <c r="I2048" t="str">
        <f>VLOOKUP(H2048,Datasæt_Analysesystemer!$D$2:$F$68,3,FALSE)</f>
        <v>Invasiv</v>
      </c>
      <c r="J2048" t="s">
        <v>744</v>
      </c>
      <c r="K2048" t="s">
        <v>747</v>
      </c>
      <c r="L2048" t="s">
        <v>768</v>
      </c>
      <c r="M2048" t="str">
        <f t="shared" si="31"/>
        <v>Absent</v>
      </c>
    </row>
    <row r="2049" spans="1:13" x14ac:dyDescent="0.25">
      <c r="A2049" t="s">
        <v>1195</v>
      </c>
      <c r="B2049" t="str">
        <f>VLOOKUP(A2049,Tabel1[[PrøveID]:[Longitude]],3,FALSE)</f>
        <v>DNA på Forkant</v>
      </c>
      <c r="C2049" s="83" t="str">
        <f>VLOOKUP(A2049,Tabel1[[PrøveID]:[Longitude]],2,FALSE)</f>
        <v>05-09-2022</v>
      </c>
      <c r="D2049">
        <f>VLOOKUP(A2049,Tabel1[[PrøveID]:[Longitude]],5,FALSE)</f>
        <v>56.985228999999997</v>
      </c>
      <c r="E2049">
        <f>VLOOKUP(A2049,Tabel1[[PrøveID]:[Longitude]],6,FALSE)</f>
        <v>9.3602360000000004</v>
      </c>
      <c r="F2049" t="str">
        <f>VLOOKUP(A2049,Tabel1[[PrøveID]:[Longitude]],4,FALSE)</f>
        <v>Nibe havn</v>
      </c>
      <c r="G2049" s="24" t="str">
        <f>VLOOKUP(H2049,Datasæt_Analysesystemer!$D$3:$E$68,2,FALSE)</f>
        <v>Hemigrapsus takanoi</v>
      </c>
      <c r="H2049" t="s">
        <v>1098</v>
      </c>
      <c r="I2049" t="str">
        <f>VLOOKUP(H2049,Datasæt_Analysesystemer!$D$2:$F$68,3,FALSE)</f>
        <v>Invasiv</v>
      </c>
      <c r="J2049" t="s">
        <v>744</v>
      </c>
      <c r="K2049" t="s">
        <v>747</v>
      </c>
      <c r="L2049" t="s">
        <v>768</v>
      </c>
      <c r="M2049" t="str">
        <f t="shared" si="31"/>
        <v>Absent</v>
      </c>
    </row>
    <row r="2050" spans="1:13" x14ac:dyDescent="0.25">
      <c r="A2050" t="s">
        <v>1195</v>
      </c>
      <c r="B2050" t="str">
        <f>VLOOKUP(A2050,Tabel1[[PrøveID]:[Longitude]],3,FALSE)</f>
        <v>DNA på Forkant</v>
      </c>
      <c r="C2050" s="83" t="str">
        <f>VLOOKUP(A2050,Tabel1[[PrøveID]:[Longitude]],2,FALSE)</f>
        <v>05-09-2022</v>
      </c>
      <c r="D2050">
        <f>VLOOKUP(A2050,Tabel1[[PrøveID]:[Longitude]],5,FALSE)</f>
        <v>56.985228999999997</v>
      </c>
      <c r="E2050">
        <f>VLOOKUP(A2050,Tabel1[[PrøveID]:[Longitude]],6,FALSE)</f>
        <v>9.3602360000000004</v>
      </c>
      <c r="F2050" t="str">
        <f>VLOOKUP(A2050,Tabel1[[PrøveID]:[Longitude]],4,FALSE)</f>
        <v>Nibe havn</v>
      </c>
      <c r="G2050" s="24" t="str">
        <f>VLOOKUP(H2050,Datasæt_Analysesystemer!$D$3:$E$68,2,FALSE)</f>
        <v>Alexandrium ostenfeldii</v>
      </c>
      <c r="H2050" t="s">
        <v>1179</v>
      </c>
      <c r="I2050" t="str">
        <f>VLOOKUP(H2050,Datasæt_Analysesystemer!$D$2:$F$68,3,FALSE)</f>
        <v>Toksisk</v>
      </c>
      <c r="J2050" t="s">
        <v>738</v>
      </c>
      <c r="K2050" t="s">
        <v>802</v>
      </c>
      <c r="L2050" t="s">
        <v>768</v>
      </c>
      <c r="M2050" t="str">
        <f t="shared" ref="M2050:M2113" si="32">IF(K2050="Present",K2050&amp;"_"&amp;L2050,K2050)</f>
        <v>Present_Ct&gt;41</v>
      </c>
    </row>
    <row r="2051" spans="1:13" x14ac:dyDescent="0.25">
      <c r="A2051" t="s">
        <v>1195</v>
      </c>
      <c r="B2051" t="str">
        <f>VLOOKUP(A2051,Tabel1[[PrøveID]:[Longitude]],3,FALSE)</f>
        <v>DNA på Forkant</v>
      </c>
      <c r="C2051" s="83" t="str">
        <f>VLOOKUP(A2051,Tabel1[[PrøveID]:[Longitude]],2,FALSE)</f>
        <v>05-09-2022</v>
      </c>
      <c r="D2051">
        <f>VLOOKUP(A2051,Tabel1[[PrøveID]:[Longitude]],5,FALSE)</f>
        <v>56.985228999999997</v>
      </c>
      <c r="E2051">
        <f>VLOOKUP(A2051,Tabel1[[PrøveID]:[Longitude]],6,FALSE)</f>
        <v>9.3602360000000004</v>
      </c>
      <c r="F2051" t="str">
        <f>VLOOKUP(A2051,Tabel1[[PrøveID]:[Longitude]],4,FALSE)</f>
        <v>Nibe havn</v>
      </c>
      <c r="G2051" s="24" t="str">
        <f>VLOOKUP(H2051,Datasæt_Analysesystemer!$D$3:$E$68,2,FALSE)</f>
        <v>Alexandrium ostenfeldii</v>
      </c>
      <c r="H2051" t="s">
        <v>1179</v>
      </c>
      <c r="I2051" t="str">
        <f>VLOOKUP(H2051,Datasæt_Analysesystemer!$D$2:$F$68,3,FALSE)</f>
        <v>Toksisk</v>
      </c>
      <c r="J2051" t="s">
        <v>744</v>
      </c>
      <c r="K2051" t="s">
        <v>747</v>
      </c>
      <c r="L2051" t="s">
        <v>768</v>
      </c>
      <c r="M2051" t="str">
        <f t="shared" si="32"/>
        <v>Absent</v>
      </c>
    </row>
    <row r="2052" spans="1:13" x14ac:dyDescent="0.25">
      <c r="A2052" t="s">
        <v>1195</v>
      </c>
      <c r="B2052" t="str">
        <f>VLOOKUP(A2052,Tabel1[[PrøveID]:[Longitude]],3,FALSE)</f>
        <v>DNA på Forkant</v>
      </c>
      <c r="C2052" s="83" t="str">
        <f>VLOOKUP(A2052,Tabel1[[PrøveID]:[Longitude]],2,FALSE)</f>
        <v>05-09-2022</v>
      </c>
      <c r="D2052">
        <f>VLOOKUP(A2052,Tabel1[[PrøveID]:[Longitude]],5,FALSE)</f>
        <v>56.985228999999997</v>
      </c>
      <c r="E2052">
        <f>VLOOKUP(A2052,Tabel1[[PrøveID]:[Longitude]],6,FALSE)</f>
        <v>9.3602360000000004</v>
      </c>
      <c r="F2052" t="str">
        <f>VLOOKUP(A2052,Tabel1[[PrøveID]:[Longitude]],4,FALSE)</f>
        <v>Nibe havn</v>
      </c>
      <c r="G2052" s="24" t="str">
        <f>VLOOKUP(H2052,Datasæt_Analysesystemer!$D$3:$E$68,2,FALSE)</f>
        <v>Prymnesium parvum</v>
      </c>
      <c r="H2052" t="s">
        <v>1180</v>
      </c>
      <c r="I2052" t="str">
        <f>VLOOKUP(H2052,Datasæt_Analysesystemer!$D$2:$F$68,3,FALSE)</f>
        <v>Toksisk</v>
      </c>
      <c r="J2052" t="s">
        <v>738</v>
      </c>
      <c r="K2052" t="s">
        <v>802</v>
      </c>
      <c r="L2052" t="s">
        <v>768</v>
      </c>
      <c r="M2052" t="str">
        <f t="shared" si="32"/>
        <v>Present_Ct&gt;41</v>
      </c>
    </row>
    <row r="2053" spans="1:13" x14ac:dyDescent="0.25">
      <c r="A2053" t="s">
        <v>1195</v>
      </c>
      <c r="B2053" t="str">
        <f>VLOOKUP(A2053,Tabel1[[PrøveID]:[Longitude]],3,FALSE)</f>
        <v>DNA på Forkant</v>
      </c>
      <c r="C2053" s="83" t="str">
        <f>VLOOKUP(A2053,Tabel1[[PrøveID]:[Longitude]],2,FALSE)</f>
        <v>05-09-2022</v>
      </c>
      <c r="D2053">
        <f>VLOOKUP(A2053,Tabel1[[PrøveID]:[Longitude]],5,FALSE)</f>
        <v>56.985228999999997</v>
      </c>
      <c r="E2053">
        <f>VLOOKUP(A2053,Tabel1[[PrøveID]:[Longitude]],6,FALSE)</f>
        <v>9.3602360000000004</v>
      </c>
      <c r="F2053" t="str">
        <f>VLOOKUP(A2053,Tabel1[[PrøveID]:[Longitude]],4,FALSE)</f>
        <v>Nibe havn</v>
      </c>
      <c r="G2053" s="24" t="str">
        <f>VLOOKUP(H2053,Datasæt_Analysesystemer!$D$3:$E$68,2,FALSE)</f>
        <v>Prymnesium parvum</v>
      </c>
      <c r="H2053" t="s">
        <v>1180</v>
      </c>
      <c r="I2053" t="str">
        <f>VLOOKUP(H2053,Datasæt_Analysesystemer!$D$2:$F$68,3,FALSE)</f>
        <v>Toksisk</v>
      </c>
      <c r="J2053" t="s">
        <v>744</v>
      </c>
      <c r="K2053" t="s">
        <v>747</v>
      </c>
      <c r="L2053" t="s">
        <v>768</v>
      </c>
      <c r="M2053" t="str">
        <f t="shared" si="32"/>
        <v>Absent</v>
      </c>
    </row>
    <row r="2054" spans="1:13" x14ac:dyDescent="0.25">
      <c r="A2054" t="s">
        <v>1195</v>
      </c>
      <c r="B2054" t="str">
        <f>VLOOKUP(A2054,Tabel1[[PrøveID]:[Longitude]],3,FALSE)</f>
        <v>DNA på Forkant</v>
      </c>
      <c r="C2054" s="83" t="str">
        <f>VLOOKUP(A2054,Tabel1[[PrøveID]:[Longitude]],2,FALSE)</f>
        <v>05-09-2022</v>
      </c>
      <c r="D2054">
        <f>VLOOKUP(A2054,Tabel1[[PrøveID]:[Longitude]],5,FALSE)</f>
        <v>56.985228999999997</v>
      </c>
      <c r="E2054">
        <f>VLOOKUP(A2054,Tabel1[[PrøveID]:[Longitude]],6,FALSE)</f>
        <v>9.3602360000000004</v>
      </c>
      <c r="F2054" t="str">
        <f>VLOOKUP(A2054,Tabel1[[PrøveID]:[Longitude]],4,FALSE)</f>
        <v>Nibe havn</v>
      </c>
      <c r="G2054" s="24" t="str">
        <f>VLOOKUP(H2054,Datasæt_Analysesystemer!$D$3:$E$68,2,FALSE)</f>
        <v>Gasterosteus aculeatus</v>
      </c>
      <c r="H2054" t="s">
        <v>1117</v>
      </c>
      <c r="I2054" t="str">
        <f>VLOOKUP(H2054,Datasæt_Analysesystemer!$D$2:$F$68,3,FALSE)</f>
        <v>Almindelig</v>
      </c>
      <c r="J2054" t="s">
        <v>738</v>
      </c>
      <c r="K2054" t="s">
        <v>802</v>
      </c>
      <c r="L2054" t="s">
        <v>741</v>
      </c>
      <c r="M2054" t="str">
        <f t="shared" si="32"/>
        <v>Present_Ct&lt;41</v>
      </c>
    </row>
    <row r="2055" spans="1:13" x14ac:dyDescent="0.25">
      <c r="A2055" t="s">
        <v>1195</v>
      </c>
      <c r="B2055" t="str">
        <f>VLOOKUP(A2055,Tabel1[[PrøveID]:[Longitude]],3,FALSE)</f>
        <v>DNA på Forkant</v>
      </c>
      <c r="C2055" s="83" t="str">
        <f>VLOOKUP(A2055,Tabel1[[PrøveID]:[Longitude]],2,FALSE)</f>
        <v>05-09-2022</v>
      </c>
      <c r="D2055">
        <f>VLOOKUP(A2055,Tabel1[[PrøveID]:[Longitude]],5,FALSE)</f>
        <v>56.985228999999997</v>
      </c>
      <c r="E2055">
        <f>VLOOKUP(A2055,Tabel1[[PrøveID]:[Longitude]],6,FALSE)</f>
        <v>9.3602360000000004</v>
      </c>
      <c r="F2055" t="str">
        <f>VLOOKUP(A2055,Tabel1[[PrøveID]:[Longitude]],4,FALSE)</f>
        <v>Nibe havn</v>
      </c>
      <c r="G2055" s="24" t="str">
        <f>VLOOKUP(H2055,Datasæt_Analysesystemer!$D$3:$E$68,2,FALSE)</f>
        <v>Gasterosteus aculeatus</v>
      </c>
      <c r="H2055" t="s">
        <v>1117</v>
      </c>
      <c r="I2055" t="str">
        <f>VLOOKUP(H2055,Datasæt_Analysesystemer!$D$2:$F$68,3,FALSE)</f>
        <v>Almindelig</v>
      </c>
      <c r="J2055" t="s">
        <v>744</v>
      </c>
      <c r="K2055" t="s">
        <v>802</v>
      </c>
      <c r="L2055" t="s">
        <v>741</v>
      </c>
      <c r="M2055" t="str">
        <f t="shared" si="32"/>
        <v>Present_Ct&lt;41</v>
      </c>
    </row>
    <row r="2056" spans="1:13" x14ac:dyDescent="0.25">
      <c r="A2056" t="s">
        <v>1195</v>
      </c>
      <c r="B2056" t="str">
        <f>VLOOKUP(A2056,Tabel1[[PrøveID]:[Longitude]],3,FALSE)</f>
        <v>DNA på Forkant</v>
      </c>
      <c r="C2056" s="83" t="str">
        <f>VLOOKUP(A2056,Tabel1[[PrøveID]:[Longitude]],2,FALSE)</f>
        <v>05-09-2022</v>
      </c>
      <c r="D2056">
        <f>VLOOKUP(A2056,Tabel1[[PrøveID]:[Longitude]],5,FALSE)</f>
        <v>56.985228999999997</v>
      </c>
      <c r="E2056">
        <f>VLOOKUP(A2056,Tabel1[[PrøveID]:[Longitude]],6,FALSE)</f>
        <v>9.3602360000000004</v>
      </c>
      <c r="F2056" t="str">
        <f>VLOOKUP(A2056,Tabel1[[PrøveID]:[Longitude]],4,FALSE)</f>
        <v>Nibe havn</v>
      </c>
      <c r="G2056" s="24" t="str">
        <f>VLOOKUP(H2056,Datasæt_Analysesystemer!$D$3:$E$68,2,FALSE)</f>
        <v>Anguilla anguilla</v>
      </c>
      <c r="H2056" t="s">
        <v>1005</v>
      </c>
      <c r="I2056" t="str">
        <f>VLOOKUP(H2056,Datasæt_Analysesystemer!$D$2:$F$68,3,FALSE)</f>
        <v>Almindelig</v>
      </c>
      <c r="J2056" t="s">
        <v>738</v>
      </c>
      <c r="K2056" t="s">
        <v>802</v>
      </c>
      <c r="L2056" t="s">
        <v>741</v>
      </c>
      <c r="M2056" t="str">
        <f t="shared" si="32"/>
        <v>Present_Ct&lt;41</v>
      </c>
    </row>
    <row r="2057" spans="1:13" x14ac:dyDescent="0.25">
      <c r="A2057" t="s">
        <v>1195</v>
      </c>
      <c r="B2057" t="str">
        <f>VLOOKUP(A2057,Tabel1[[PrøveID]:[Longitude]],3,FALSE)</f>
        <v>DNA på Forkant</v>
      </c>
      <c r="C2057" s="83" t="str">
        <f>VLOOKUP(A2057,Tabel1[[PrøveID]:[Longitude]],2,FALSE)</f>
        <v>05-09-2022</v>
      </c>
      <c r="D2057">
        <f>VLOOKUP(A2057,Tabel1[[PrøveID]:[Longitude]],5,FALSE)</f>
        <v>56.985228999999997</v>
      </c>
      <c r="E2057">
        <f>VLOOKUP(A2057,Tabel1[[PrøveID]:[Longitude]],6,FALSE)</f>
        <v>9.3602360000000004</v>
      </c>
      <c r="F2057" t="str">
        <f>VLOOKUP(A2057,Tabel1[[PrøveID]:[Longitude]],4,FALSE)</f>
        <v>Nibe havn</v>
      </c>
      <c r="G2057" s="24" t="str">
        <f>VLOOKUP(H2057,Datasæt_Analysesystemer!$D$3:$E$68,2,FALSE)</f>
        <v>Anguilla anguilla</v>
      </c>
      <c r="H2057" t="s">
        <v>1005</v>
      </c>
      <c r="I2057" t="str">
        <f>VLOOKUP(H2057,Datasæt_Analysesystemer!$D$2:$F$68,3,FALSE)</f>
        <v>Almindelig</v>
      </c>
      <c r="J2057" t="s">
        <v>738</v>
      </c>
      <c r="K2057" t="s">
        <v>802</v>
      </c>
      <c r="L2057" t="s">
        <v>741</v>
      </c>
      <c r="M2057" t="str">
        <f t="shared" si="32"/>
        <v>Present_Ct&lt;41</v>
      </c>
    </row>
    <row r="2058" spans="1:13" x14ac:dyDescent="0.25">
      <c r="A2058" t="s">
        <v>1195</v>
      </c>
      <c r="B2058" t="str">
        <f>VLOOKUP(A2058,Tabel1[[PrøveID]:[Longitude]],3,FALSE)</f>
        <v>DNA på Forkant</v>
      </c>
      <c r="C2058" s="83" t="str">
        <f>VLOOKUP(A2058,Tabel1[[PrøveID]:[Longitude]],2,FALSE)</f>
        <v>05-09-2022</v>
      </c>
      <c r="D2058">
        <f>VLOOKUP(A2058,Tabel1[[PrøveID]:[Longitude]],5,FALSE)</f>
        <v>56.985228999999997</v>
      </c>
      <c r="E2058">
        <f>VLOOKUP(A2058,Tabel1[[PrøveID]:[Longitude]],6,FALSE)</f>
        <v>9.3602360000000004</v>
      </c>
      <c r="F2058" t="str">
        <f>VLOOKUP(A2058,Tabel1[[PrøveID]:[Longitude]],4,FALSE)</f>
        <v>Nibe havn</v>
      </c>
      <c r="G2058" s="24" t="str">
        <f>VLOOKUP(H2058,Datasæt_Analysesystemer!$D$3:$E$68,2,FALSE)</f>
        <v>Neogobius melanostomus</v>
      </c>
      <c r="H2058" t="s">
        <v>1089</v>
      </c>
      <c r="I2058" t="str">
        <f>VLOOKUP(H2058,Datasæt_Analysesystemer!$D$2:$F$68,3,FALSE)</f>
        <v>Invasiv</v>
      </c>
      <c r="J2058" t="s">
        <v>744</v>
      </c>
      <c r="K2058" t="s">
        <v>802</v>
      </c>
      <c r="L2058" t="s">
        <v>741</v>
      </c>
      <c r="M2058" t="str">
        <f t="shared" si="32"/>
        <v>Present_Ct&lt;41</v>
      </c>
    </row>
    <row r="2059" spans="1:13" x14ac:dyDescent="0.25">
      <c r="A2059" t="s">
        <v>1195</v>
      </c>
      <c r="B2059" t="str">
        <f>VLOOKUP(A2059,Tabel1[[PrøveID]:[Longitude]],3,FALSE)</f>
        <v>DNA på Forkant</v>
      </c>
      <c r="C2059" s="83" t="str">
        <f>VLOOKUP(A2059,Tabel1[[PrøveID]:[Longitude]],2,FALSE)</f>
        <v>05-09-2022</v>
      </c>
      <c r="D2059">
        <f>VLOOKUP(A2059,Tabel1[[PrøveID]:[Longitude]],5,FALSE)</f>
        <v>56.985228999999997</v>
      </c>
      <c r="E2059">
        <f>VLOOKUP(A2059,Tabel1[[PrøveID]:[Longitude]],6,FALSE)</f>
        <v>9.3602360000000004</v>
      </c>
      <c r="F2059" t="str">
        <f>VLOOKUP(A2059,Tabel1[[PrøveID]:[Longitude]],4,FALSE)</f>
        <v>Nibe havn</v>
      </c>
      <c r="G2059" s="24" t="str">
        <f>VLOOKUP(H2059,Datasæt_Analysesystemer!$D$3:$E$68,2,FALSE)</f>
        <v>Neogobius melanostomus</v>
      </c>
      <c r="H2059" t="s">
        <v>1089</v>
      </c>
      <c r="I2059" t="str">
        <f>VLOOKUP(H2059,Datasæt_Analysesystemer!$D$2:$F$68,3,FALSE)</f>
        <v>Invasiv</v>
      </c>
      <c r="J2059" t="s">
        <v>738</v>
      </c>
      <c r="K2059" t="s">
        <v>747</v>
      </c>
      <c r="L2059" t="s">
        <v>768</v>
      </c>
      <c r="M2059" t="str">
        <f t="shared" si="32"/>
        <v>Absent</v>
      </c>
    </row>
    <row r="2060" spans="1:13" x14ac:dyDescent="0.25">
      <c r="A2060" t="s">
        <v>1200</v>
      </c>
      <c r="B2060" t="str">
        <f>VLOOKUP(A2060,Tabel1[[PrøveID]:[Longitude]],3,FALSE)</f>
        <v>DNA på Forkant</v>
      </c>
      <c r="C2060" s="83" t="str">
        <f>VLOOKUP(A2060,Tabel1[[PrøveID]:[Longitude]],2,FALSE)</f>
        <v>04-10-2022</v>
      </c>
      <c r="D2060">
        <f>VLOOKUP(A2060,Tabel1[[PrøveID]:[Longitude]],5,FALSE)</f>
        <v>56.546515599999999</v>
      </c>
      <c r="E2060">
        <f>VLOOKUP(A2060,Tabel1[[PrøveID]:[Longitude]],6,FALSE)</f>
        <v>8.5332083000000001</v>
      </c>
      <c r="F2060" t="str">
        <f>VLOOKUP(A2060,Tabel1[[PrøveID]:[Longitude]],4,FALSE)</f>
        <v>Toftum bjerge</v>
      </c>
      <c r="G2060" s="24" t="str">
        <f>VLOOKUP(H2060,Datasæt_Analysesystemer!$D$3:$E$68,2,FALSE)</f>
        <v>Perca fluviatilis</v>
      </c>
      <c r="H2060" t="s">
        <v>804</v>
      </c>
      <c r="I2060" t="str">
        <f>VLOOKUP(H2060,Datasæt_Analysesystemer!$D$2:$F$68,3,FALSE)</f>
        <v>Almindelig</v>
      </c>
      <c r="J2060" t="s">
        <v>738</v>
      </c>
      <c r="K2060" t="s">
        <v>747</v>
      </c>
      <c r="L2060" t="s">
        <v>768</v>
      </c>
      <c r="M2060" t="str">
        <f t="shared" si="32"/>
        <v>Absent</v>
      </c>
    </row>
    <row r="2061" spans="1:13" x14ac:dyDescent="0.25">
      <c r="A2061" t="s">
        <v>1200</v>
      </c>
      <c r="B2061" t="str">
        <f>VLOOKUP(A2061,Tabel1[[PrøveID]:[Longitude]],3,FALSE)</f>
        <v>DNA på Forkant</v>
      </c>
      <c r="C2061" s="83" t="str">
        <f>VLOOKUP(A2061,Tabel1[[PrøveID]:[Longitude]],2,FALSE)</f>
        <v>04-10-2022</v>
      </c>
      <c r="D2061">
        <f>VLOOKUP(A2061,Tabel1[[PrøveID]:[Longitude]],5,FALSE)</f>
        <v>56.546515599999999</v>
      </c>
      <c r="E2061">
        <f>VLOOKUP(A2061,Tabel1[[PrøveID]:[Longitude]],6,FALSE)</f>
        <v>8.5332083000000001</v>
      </c>
      <c r="F2061" t="str">
        <f>VLOOKUP(A2061,Tabel1[[PrøveID]:[Longitude]],4,FALSE)</f>
        <v>Toftum bjerge</v>
      </c>
      <c r="G2061" s="24" t="str">
        <f>VLOOKUP(H2061,Datasæt_Analysesystemer!$D$3:$E$68,2,FALSE)</f>
        <v>Perca fluviatilis</v>
      </c>
      <c r="H2061" t="s">
        <v>804</v>
      </c>
      <c r="I2061" t="str">
        <f>VLOOKUP(H2061,Datasæt_Analysesystemer!$D$2:$F$68,3,FALSE)</f>
        <v>Almindelig</v>
      </c>
      <c r="J2061" t="s">
        <v>738</v>
      </c>
      <c r="K2061" t="s">
        <v>747</v>
      </c>
      <c r="L2061" t="s">
        <v>768</v>
      </c>
      <c r="M2061" t="str">
        <f t="shared" si="32"/>
        <v>Absent</v>
      </c>
    </row>
    <row r="2062" spans="1:13" x14ac:dyDescent="0.25">
      <c r="A2062" t="s">
        <v>1200</v>
      </c>
      <c r="B2062" t="str">
        <f>VLOOKUP(A2062,Tabel1[[PrøveID]:[Longitude]],3,FALSE)</f>
        <v>DNA på Forkant</v>
      </c>
      <c r="C2062" s="83" t="str">
        <f>VLOOKUP(A2062,Tabel1[[PrøveID]:[Longitude]],2,FALSE)</f>
        <v>04-10-2022</v>
      </c>
      <c r="D2062">
        <f>VLOOKUP(A2062,Tabel1[[PrøveID]:[Longitude]],5,FALSE)</f>
        <v>56.546515599999999</v>
      </c>
      <c r="E2062">
        <f>VLOOKUP(A2062,Tabel1[[PrøveID]:[Longitude]],6,FALSE)</f>
        <v>8.5332083000000001</v>
      </c>
      <c r="F2062" t="str">
        <f>VLOOKUP(A2062,Tabel1[[PrøveID]:[Longitude]],4,FALSE)</f>
        <v>Toftum bjerge</v>
      </c>
      <c r="G2062" s="24" t="str">
        <f>VLOOKUP(H2062,Datasæt_Analysesystemer!$D$3:$E$68,2,FALSE)</f>
        <v>Platichthys flesus</v>
      </c>
      <c r="H2062" t="s">
        <v>793</v>
      </c>
      <c r="I2062" t="str">
        <f>VLOOKUP(H2062,Datasæt_Analysesystemer!$D$2:$F$68,3,FALSE)</f>
        <v>Almindelig</v>
      </c>
      <c r="J2062" t="s">
        <v>738</v>
      </c>
      <c r="K2062" t="s">
        <v>747</v>
      </c>
      <c r="L2062" t="s">
        <v>768</v>
      </c>
      <c r="M2062" t="str">
        <f t="shared" si="32"/>
        <v>Absent</v>
      </c>
    </row>
    <row r="2063" spans="1:13" x14ac:dyDescent="0.25">
      <c r="A2063" t="s">
        <v>1200</v>
      </c>
      <c r="B2063" t="str">
        <f>VLOOKUP(A2063,Tabel1[[PrøveID]:[Longitude]],3,FALSE)</f>
        <v>DNA på Forkant</v>
      </c>
      <c r="C2063" s="83" t="str">
        <f>VLOOKUP(A2063,Tabel1[[PrøveID]:[Longitude]],2,FALSE)</f>
        <v>04-10-2022</v>
      </c>
      <c r="D2063">
        <f>VLOOKUP(A2063,Tabel1[[PrøveID]:[Longitude]],5,FALSE)</f>
        <v>56.546515599999999</v>
      </c>
      <c r="E2063">
        <f>VLOOKUP(A2063,Tabel1[[PrøveID]:[Longitude]],6,FALSE)</f>
        <v>8.5332083000000001</v>
      </c>
      <c r="F2063" t="str">
        <f>VLOOKUP(A2063,Tabel1[[PrøveID]:[Longitude]],4,FALSE)</f>
        <v>Toftum bjerge</v>
      </c>
      <c r="G2063" s="24" t="str">
        <f>VLOOKUP(H2063,Datasæt_Analysesystemer!$D$3:$E$68,2,FALSE)</f>
        <v>Platichthys flesus</v>
      </c>
      <c r="H2063" t="s">
        <v>793</v>
      </c>
      <c r="I2063" t="str">
        <f>VLOOKUP(H2063,Datasæt_Analysesystemer!$D$2:$F$68,3,FALSE)</f>
        <v>Almindelig</v>
      </c>
      <c r="J2063" t="s">
        <v>744</v>
      </c>
      <c r="K2063" t="s">
        <v>747</v>
      </c>
      <c r="L2063" t="s">
        <v>768</v>
      </c>
      <c r="M2063" t="str">
        <f t="shared" si="32"/>
        <v>Absent</v>
      </c>
    </row>
    <row r="2064" spans="1:13" x14ac:dyDescent="0.25">
      <c r="A2064" t="s">
        <v>1200</v>
      </c>
      <c r="B2064" t="str">
        <f>VLOOKUP(A2064,Tabel1[[PrøveID]:[Longitude]],3,FALSE)</f>
        <v>DNA på Forkant</v>
      </c>
      <c r="C2064" s="83" t="str">
        <f>VLOOKUP(A2064,Tabel1[[PrøveID]:[Longitude]],2,FALSE)</f>
        <v>04-10-2022</v>
      </c>
      <c r="D2064">
        <f>VLOOKUP(A2064,Tabel1[[PrøveID]:[Longitude]],5,FALSE)</f>
        <v>56.546515599999999</v>
      </c>
      <c r="E2064">
        <f>VLOOKUP(A2064,Tabel1[[PrøveID]:[Longitude]],6,FALSE)</f>
        <v>8.5332083000000001</v>
      </c>
      <c r="F2064" t="str">
        <f>VLOOKUP(A2064,Tabel1[[PrøveID]:[Longitude]],4,FALSE)</f>
        <v>Toftum bjerge</v>
      </c>
      <c r="G2064" s="24" t="str">
        <f>VLOOKUP(H2064,Datasæt_Analysesystemer!$D$3:$E$68,2,FALSE)</f>
        <v>Magallana gigas</v>
      </c>
      <c r="H2064" t="s">
        <v>1100</v>
      </c>
      <c r="I2064" t="str">
        <f>VLOOKUP(H2064,Datasæt_Analysesystemer!$D$2:$F$68,3,FALSE)</f>
        <v>Invasiv</v>
      </c>
      <c r="J2064" t="s">
        <v>744</v>
      </c>
      <c r="K2064" t="s">
        <v>802</v>
      </c>
      <c r="L2064" t="s">
        <v>741</v>
      </c>
      <c r="M2064" t="str">
        <f t="shared" si="32"/>
        <v>Present_Ct&lt;41</v>
      </c>
    </row>
    <row r="2065" spans="1:13" x14ac:dyDescent="0.25">
      <c r="A2065" t="s">
        <v>1200</v>
      </c>
      <c r="B2065" t="str">
        <f>VLOOKUP(A2065,Tabel1[[PrøveID]:[Longitude]],3,FALSE)</f>
        <v>DNA på Forkant</v>
      </c>
      <c r="C2065" s="83" t="str">
        <f>VLOOKUP(A2065,Tabel1[[PrøveID]:[Longitude]],2,FALSE)</f>
        <v>04-10-2022</v>
      </c>
      <c r="D2065">
        <f>VLOOKUP(A2065,Tabel1[[PrøveID]:[Longitude]],5,FALSE)</f>
        <v>56.546515599999999</v>
      </c>
      <c r="E2065">
        <f>VLOOKUP(A2065,Tabel1[[PrøveID]:[Longitude]],6,FALSE)</f>
        <v>8.5332083000000001</v>
      </c>
      <c r="F2065" t="str">
        <f>VLOOKUP(A2065,Tabel1[[PrøveID]:[Longitude]],4,FALSE)</f>
        <v>Toftum bjerge</v>
      </c>
      <c r="G2065" s="24" t="str">
        <f>VLOOKUP(H2065,Datasæt_Analysesystemer!$D$3:$E$68,2,FALSE)</f>
        <v>Magallana gigas</v>
      </c>
      <c r="H2065" t="s">
        <v>1100</v>
      </c>
      <c r="I2065" t="str">
        <f>VLOOKUP(H2065,Datasæt_Analysesystemer!$D$2:$F$68,3,FALSE)</f>
        <v>Invasiv</v>
      </c>
      <c r="J2065" t="s">
        <v>738</v>
      </c>
      <c r="K2065" t="s">
        <v>747</v>
      </c>
      <c r="L2065" t="s">
        <v>768</v>
      </c>
      <c r="M2065" t="str">
        <f t="shared" si="32"/>
        <v>Absent</v>
      </c>
    </row>
    <row r="2066" spans="1:13" x14ac:dyDescent="0.25">
      <c r="A2066" t="s">
        <v>1200</v>
      </c>
      <c r="B2066" t="str">
        <f>VLOOKUP(A2066,Tabel1[[PrøveID]:[Longitude]],3,FALSE)</f>
        <v>DNA på Forkant</v>
      </c>
      <c r="C2066" s="83" t="str">
        <f>VLOOKUP(A2066,Tabel1[[PrøveID]:[Longitude]],2,FALSE)</f>
        <v>04-10-2022</v>
      </c>
      <c r="D2066">
        <f>VLOOKUP(A2066,Tabel1[[PrøveID]:[Longitude]],5,FALSE)</f>
        <v>56.546515599999999</v>
      </c>
      <c r="E2066">
        <f>VLOOKUP(A2066,Tabel1[[PrøveID]:[Longitude]],6,FALSE)</f>
        <v>8.5332083000000001</v>
      </c>
      <c r="F2066" t="str">
        <f>VLOOKUP(A2066,Tabel1[[PrøveID]:[Longitude]],4,FALSE)</f>
        <v>Toftum bjerge</v>
      </c>
      <c r="G2066" s="24" t="str">
        <f>VLOOKUP(H2066,Datasæt_Analysesystemer!$D$3:$E$68,2,FALSE)</f>
        <v>Lutra lutra</v>
      </c>
      <c r="H2066" t="s">
        <v>818</v>
      </c>
      <c r="I2066" t="str">
        <f>VLOOKUP(H2066,Datasæt_Analysesystemer!$D$2:$F$68,3,FALSE)</f>
        <v>Almindelig</v>
      </c>
      <c r="J2066" t="s">
        <v>744</v>
      </c>
      <c r="K2066" t="s">
        <v>747</v>
      </c>
      <c r="L2066" t="s">
        <v>768</v>
      </c>
      <c r="M2066" t="str">
        <f t="shared" si="32"/>
        <v>Absent</v>
      </c>
    </row>
    <row r="2067" spans="1:13" x14ac:dyDescent="0.25">
      <c r="A2067" t="s">
        <v>1200</v>
      </c>
      <c r="B2067" t="str">
        <f>VLOOKUP(A2067,Tabel1[[PrøveID]:[Longitude]],3,FALSE)</f>
        <v>DNA på Forkant</v>
      </c>
      <c r="C2067" s="83" t="str">
        <f>VLOOKUP(A2067,Tabel1[[PrøveID]:[Longitude]],2,FALSE)</f>
        <v>04-10-2022</v>
      </c>
      <c r="D2067">
        <f>VLOOKUP(A2067,Tabel1[[PrøveID]:[Longitude]],5,FALSE)</f>
        <v>56.546515599999999</v>
      </c>
      <c r="E2067">
        <f>VLOOKUP(A2067,Tabel1[[PrøveID]:[Longitude]],6,FALSE)</f>
        <v>8.5332083000000001</v>
      </c>
      <c r="F2067" t="str">
        <f>VLOOKUP(A2067,Tabel1[[PrøveID]:[Longitude]],4,FALSE)</f>
        <v>Toftum bjerge</v>
      </c>
      <c r="G2067" s="24" t="str">
        <f>VLOOKUP(H2067,Datasæt_Analysesystemer!$D$3:$E$68,2,FALSE)</f>
        <v>Lutra lutra</v>
      </c>
      <c r="H2067" t="s">
        <v>818</v>
      </c>
      <c r="I2067" t="str">
        <f>VLOOKUP(H2067,Datasæt_Analysesystemer!$D$2:$F$68,3,FALSE)</f>
        <v>Almindelig</v>
      </c>
      <c r="J2067" t="s">
        <v>744</v>
      </c>
      <c r="K2067" t="s">
        <v>747</v>
      </c>
      <c r="L2067" t="s">
        <v>768</v>
      </c>
      <c r="M2067" t="str">
        <f t="shared" si="32"/>
        <v>Absent</v>
      </c>
    </row>
    <row r="2068" spans="1:13" x14ac:dyDescent="0.25">
      <c r="A2068" t="s">
        <v>1200</v>
      </c>
      <c r="B2068" t="str">
        <f>VLOOKUP(A2068,Tabel1[[PrøveID]:[Longitude]],3,FALSE)</f>
        <v>DNA på Forkant</v>
      </c>
      <c r="C2068" s="83" t="str">
        <f>VLOOKUP(A2068,Tabel1[[PrøveID]:[Longitude]],2,FALSE)</f>
        <v>04-10-2022</v>
      </c>
      <c r="D2068">
        <f>VLOOKUP(A2068,Tabel1[[PrøveID]:[Longitude]],5,FALSE)</f>
        <v>56.546515599999999</v>
      </c>
      <c r="E2068">
        <f>VLOOKUP(A2068,Tabel1[[PrøveID]:[Longitude]],6,FALSE)</f>
        <v>8.5332083000000001</v>
      </c>
      <c r="F2068" t="str">
        <f>VLOOKUP(A2068,Tabel1[[PrøveID]:[Longitude]],4,FALSE)</f>
        <v>Toftum bjerge</v>
      </c>
      <c r="G2068" s="24" t="str">
        <f>VLOOKUP(H2068,Datasæt_Analysesystemer!$D$3:$E$68,2,FALSE)</f>
        <v>Callinectes sapidus</v>
      </c>
      <c r="H2068" t="s">
        <v>989</v>
      </c>
      <c r="I2068" t="str">
        <f>VLOOKUP(H2068,Datasæt_Analysesystemer!$D$2:$F$68,3,FALSE)</f>
        <v>Invasiv</v>
      </c>
      <c r="J2068" t="s">
        <v>738</v>
      </c>
      <c r="K2068" t="s">
        <v>747</v>
      </c>
      <c r="L2068" t="s">
        <v>768</v>
      </c>
      <c r="M2068" t="str">
        <f t="shared" si="32"/>
        <v>Absent</v>
      </c>
    </row>
    <row r="2069" spans="1:13" x14ac:dyDescent="0.25">
      <c r="A2069" t="s">
        <v>1200</v>
      </c>
      <c r="B2069" t="str">
        <f>VLOOKUP(A2069,Tabel1[[PrøveID]:[Longitude]],3,FALSE)</f>
        <v>DNA på Forkant</v>
      </c>
      <c r="C2069" s="83" t="str">
        <f>VLOOKUP(A2069,Tabel1[[PrøveID]:[Longitude]],2,FALSE)</f>
        <v>04-10-2022</v>
      </c>
      <c r="D2069">
        <f>VLOOKUP(A2069,Tabel1[[PrøveID]:[Longitude]],5,FALSE)</f>
        <v>56.546515599999999</v>
      </c>
      <c r="E2069">
        <f>VLOOKUP(A2069,Tabel1[[PrøveID]:[Longitude]],6,FALSE)</f>
        <v>8.5332083000000001</v>
      </c>
      <c r="F2069" t="str">
        <f>VLOOKUP(A2069,Tabel1[[PrøveID]:[Longitude]],4,FALSE)</f>
        <v>Toftum bjerge</v>
      </c>
      <c r="G2069" s="24" t="str">
        <f>VLOOKUP(H2069,Datasæt_Analysesystemer!$D$3:$E$68,2,FALSE)</f>
        <v>Callinectes sapidus</v>
      </c>
      <c r="H2069" t="s">
        <v>989</v>
      </c>
      <c r="I2069" t="str">
        <f>VLOOKUP(H2069,Datasæt_Analysesystemer!$D$2:$F$68,3,FALSE)</f>
        <v>Invasiv</v>
      </c>
      <c r="J2069" t="s">
        <v>738</v>
      </c>
      <c r="K2069" t="s">
        <v>747</v>
      </c>
      <c r="L2069" t="s">
        <v>768</v>
      </c>
      <c r="M2069" t="str">
        <f t="shared" si="32"/>
        <v>Absent</v>
      </c>
    </row>
    <row r="2070" spans="1:13" x14ac:dyDescent="0.25">
      <c r="A2070" t="s">
        <v>1200</v>
      </c>
      <c r="B2070" t="str">
        <f>VLOOKUP(A2070,Tabel1[[PrøveID]:[Longitude]],3,FALSE)</f>
        <v>DNA på Forkant</v>
      </c>
      <c r="C2070" s="83" t="str">
        <f>VLOOKUP(A2070,Tabel1[[PrøveID]:[Longitude]],2,FALSE)</f>
        <v>04-10-2022</v>
      </c>
      <c r="D2070">
        <f>VLOOKUP(A2070,Tabel1[[PrøveID]:[Longitude]],5,FALSE)</f>
        <v>56.546515599999999</v>
      </c>
      <c r="E2070">
        <f>VLOOKUP(A2070,Tabel1[[PrøveID]:[Longitude]],6,FALSE)</f>
        <v>8.5332083000000001</v>
      </c>
      <c r="F2070" t="str">
        <f>VLOOKUP(A2070,Tabel1[[PrøveID]:[Longitude]],4,FALSE)</f>
        <v>Toftum bjerge</v>
      </c>
      <c r="G2070" s="24" t="str">
        <f>VLOOKUP(H2070,Datasæt_Analysesystemer!$D$3:$E$68,2,FALSE)</f>
        <v>Mnemiopsis leidyi</v>
      </c>
      <c r="H2070" t="s">
        <v>982</v>
      </c>
      <c r="I2070" t="str">
        <f>VLOOKUP(H2070,Datasæt_Analysesystemer!$D$2:$F$68,3,FALSE)</f>
        <v>Invasiv</v>
      </c>
      <c r="J2070" t="s">
        <v>738</v>
      </c>
      <c r="K2070" t="s">
        <v>802</v>
      </c>
      <c r="L2070" t="s">
        <v>741</v>
      </c>
      <c r="M2070" t="str">
        <f t="shared" si="32"/>
        <v>Present_Ct&lt;41</v>
      </c>
    </row>
    <row r="2071" spans="1:13" x14ac:dyDescent="0.25">
      <c r="A2071" t="s">
        <v>1200</v>
      </c>
      <c r="B2071" t="str">
        <f>VLOOKUP(A2071,Tabel1[[PrøveID]:[Longitude]],3,FALSE)</f>
        <v>DNA på Forkant</v>
      </c>
      <c r="C2071" s="83" t="str">
        <f>VLOOKUP(A2071,Tabel1[[PrøveID]:[Longitude]],2,FALSE)</f>
        <v>04-10-2022</v>
      </c>
      <c r="D2071">
        <f>VLOOKUP(A2071,Tabel1[[PrøveID]:[Longitude]],5,FALSE)</f>
        <v>56.546515599999999</v>
      </c>
      <c r="E2071">
        <f>VLOOKUP(A2071,Tabel1[[PrøveID]:[Longitude]],6,FALSE)</f>
        <v>8.5332083000000001</v>
      </c>
      <c r="F2071" t="str">
        <f>VLOOKUP(A2071,Tabel1[[PrøveID]:[Longitude]],4,FALSE)</f>
        <v>Toftum bjerge</v>
      </c>
      <c r="G2071" s="24" t="str">
        <f>VLOOKUP(H2071,Datasæt_Analysesystemer!$D$3:$E$68,2,FALSE)</f>
        <v>Mnemiopsis leidyi</v>
      </c>
      <c r="H2071" t="s">
        <v>982</v>
      </c>
      <c r="I2071" t="str">
        <f>VLOOKUP(H2071,Datasæt_Analysesystemer!$D$2:$F$68,3,FALSE)</f>
        <v>Invasiv</v>
      </c>
      <c r="J2071" t="s">
        <v>744</v>
      </c>
      <c r="K2071" t="s">
        <v>747</v>
      </c>
      <c r="L2071" t="s">
        <v>768</v>
      </c>
      <c r="M2071" t="str">
        <f t="shared" si="32"/>
        <v>Absent</v>
      </c>
    </row>
    <row r="2072" spans="1:13" x14ac:dyDescent="0.25">
      <c r="A2072" t="s">
        <v>1200</v>
      </c>
      <c r="B2072" t="str">
        <f>VLOOKUP(A2072,Tabel1[[PrøveID]:[Longitude]],3,FALSE)</f>
        <v>DNA på Forkant</v>
      </c>
      <c r="C2072" s="83" t="str">
        <f>VLOOKUP(A2072,Tabel1[[PrøveID]:[Longitude]],2,FALSE)</f>
        <v>04-10-2022</v>
      </c>
      <c r="D2072">
        <f>VLOOKUP(A2072,Tabel1[[PrøveID]:[Longitude]],5,FALSE)</f>
        <v>56.546515599999999</v>
      </c>
      <c r="E2072">
        <f>VLOOKUP(A2072,Tabel1[[PrøveID]:[Longitude]],6,FALSE)</f>
        <v>8.5332083000000001</v>
      </c>
      <c r="F2072" t="str">
        <f>VLOOKUP(A2072,Tabel1[[PrøveID]:[Longitude]],4,FALSE)</f>
        <v>Toftum bjerge</v>
      </c>
      <c r="G2072" s="24" t="str">
        <f>VLOOKUP(H2072,Datasæt_Analysesystemer!$D$3:$E$68,2,FALSE)</f>
        <v>Hemigrapsus takanoi</v>
      </c>
      <c r="H2072" t="s">
        <v>1098</v>
      </c>
      <c r="I2072" t="str">
        <f>VLOOKUP(H2072,Datasæt_Analysesystemer!$D$2:$F$68,3,FALSE)</f>
        <v>Invasiv</v>
      </c>
      <c r="J2072" t="s">
        <v>744</v>
      </c>
      <c r="K2072" t="s">
        <v>747</v>
      </c>
      <c r="L2072" t="s">
        <v>768</v>
      </c>
      <c r="M2072" t="str">
        <f t="shared" si="32"/>
        <v>Absent</v>
      </c>
    </row>
    <row r="2073" spans="1:13" x14ac:dyDescent="0.25">
      <c r="A2073" t="s">
        <v>1200</v>
      </c>
      <c r="B2073" t="str">
        <f>VLOOKUP(A2073,Tabel1[[PrøveID]:[Longitude]],3,FALSE)</f>
        <v>DNA på Forkant</v>
      </c>
      <c r="C2073" s="83" t="str">
        <f>VLOOKUP(A2073,Tabel1[[PrøveID]:[Longitude]],2,FALSE)</f>
        <v>04-10-2022</v>
      </c>
      <c r="D2073">
        <f>VLOOKUP(A2073,Tabel1[[PrøveID]:[Longitude]],5,FALSE)</f>
        <v>56.546515599999999</v>
      </c>
      <c r="E2073">
        <f>VLOOKUP(A2073,Tabel1[[PrøveID]:[Longitude]],6,FALSE)</f>
        <v>8.5332083000000001</v>
      </c>
      <c r="F2073" t="str">
        <f>VLOOKUP(A2073,Tabel1[[PrøveID]:[Longitude]],4,FALSE)</f>
        <v>Toftum bjerge</v>
      </c>
      <c r="G2073" s="24" t="str">
        <f>VLOOKUP(H2073,Datasæt_Analysesystemer!$D$3:$E$68,2,FALSE)</f>
        <v>Hemigrapsus takanoi</v>
      </c>
      <c r="H2073" t="s">
        <v>1098</v>
      </c>
      <c r="I2073" t="str">
        <f>VLOOKUP(H2073,Datasæt_Analysesystemer!$D$2:$F$68,3,FALSE)</f>
        <v>Invasiv</v>
      </c>
      <c r="J2073" t="s">
        <v>744</v>
      </c>
      <c r="K2073" t="s">
        <v>747</v>
      </c>
      <c r="L2073" t="s">
        <v>768</v>
      </c>
      <c r="M2073" t="str">
        <f t="shared" si="32"/>
        <v>Absent</v>
      </c>
    </row>
    <row r="2074" spans="1:13" x14ac:dyDescent="0.25">
      <c r="A2074" t="s">
        <v>1200</v>
      </c>
      <c r="B2074" t="str">
        <f>VLOOKUP(A2074,Tabel1[[PrøveID]:[Longitude]],3,FALSE)</f>
        <v>DNA på Forkant</v>
      </c>
      <c r="C2074" s="83" t="str">
        <f>VLOOKUP(A2074,Tabel1[[PrøveID]:[Longitude]],2,FALSE)</f>
        <v>04-10-2022</v>
      </c>
      <c r="D2074">
        <f>VLOOKUP(A2074,Tabel1[[PrøveID]:[Longitude]],5,FALSE)</f>
        <v>56.546515599999999</v>
      </c>
      <c r="E2074">
        <f>VLOOKUP(A2074,Tabel1[[PrøveID]:[Longitude]],6,FALSE)</f>
        <v>8.5332083000000001</v>
      </c>
      <c r="F2074" t="str">
        <f>VLOOKUP(A2074,Tabel1[[PrøveID]:[Longitude]],4,FALSE)</f>
        <v>Toftum bjerge</v>
      </c>
      <c r="G2074" s="24" t="str">
        <f>VLOOKUP(H2074,Datasæt_Analysesystemer!$D$3:$E$68,2,FALSE)</f>
        <v>Alexandrium ostenfeldii</v>
      </c>
      <c r="H2074" t="s">
        <v>1179</v>
      </c>
      <c r="I2074" t="str">
        <f>VLOOKUP(H2074,Datasæt_Analysesystemer!$D$2:$F$68,3,FALSE)</f>
        <v>Toksisk</v>
      </c>
      <c r="J2074" t="s">
        <v>744</v>
      </c>
      <c r="K2074" t="s">
        <v>747</v>
      </c>
      <c r="L2074" t="s">
        <v>768</v>
      </c>
      <c r="M2074" t="str">
        <f t="shared" si="32"/>
        <v>Absent</v>
      </c>
    </row>
    <row r="2075" spans="1:13" x14ac:dyDescent="0.25">
      <c r="A2075" t="s">
        <v>1200</v>
      </c>
      <c r="B2075" t="str">
        <f>VLOOKUP(A2075,Tabel1[[PrøveID]:[Longitude]],3,FALSE)</f>
        <v>DNA på Forkant</v>
      </c>
      <c r="C2075" s="83" t="str">
        <f>VLOOKUP(A2075,Tabel1[[PrøveID]:[Longitude]],2,FALSE)</f>
        <v>04-10-2022</v>
      </c>
      <c r="D2075">
        <f>VLOOKUP(A2075,Tabel1[[PrøveID]:[Longitude]],5,FALSE)</f>
        <v>56.546515599999999</v>
      </c>
      <c r="E2075">
        <f>VLOOKUP(A2075,Tabel1[[PrøveID]:[Longitude]],6,FALSE)</f>
        <v>8.5332083000000001</v>
      </c>
      <c r="F2075" t="str">
        <f>VLOOKUP(A2075,Tabel1[[PrøveID]:[Longitude]],4,FALSE)</f>
        <v>Toftum bjerge</v>
      </c>
      <c r="G2075" s="24" t="str">
        <f>VLOOKUP(H2075,Datasæt_Analysesystemer!$D$3:$E$68,2,FALSE)</f>
        <v>Alexandrium ostenfeldii</v>
      </c>
      <c r="H2075" t="s">
        <v>1179</v>
      </c>
      <c r="I2075" t="str">
        <f>VLOOKUP(H2075,Datasæt_Analysesystemer!$D$2:$F$68,3,FALSE)</f>
        <v>Toksisk</v>
      </c>
      <c r="J2075" t="s">
        <v>738</v>
      </c>
      <c r="K2075" t="s">
        <v>747</v>
      </c>
      <c r="L2075" t="s">
        <v>768</v>
      </c>
      <c r="M2075" t="str">
        <f t="shared" si="32"/>
        <v>Absent</v>
      </c>
    </row>
    <row r="2076" spans="1:13" x14ac:dyDescent="0.25">
      <c r="A2076" t="s">
        <v>1200</v>
      </c>
      <c r="B2076" t="str">
        <f>VLOOKUP(A2076,Tabel1[[PrøveID]:[Longitude]],3,FALSE)</f>
        <v>DNA på Forkant</v>
      </c>
      <c r="C2076" s="83" t="str">
        <f>VLOOKUP(A2076,Tabel1[[PrøveID]:[Longitude]],2,FALSE)</f>
        <v>04-10-2022</v>
      </c>
      <c r="D2076">
        <f>VLOOKUP(A2076,Tabel1[[PrøveID]:[Longitude]],5,FALSE)</f>
        <v>56.546515599999999</v>
      </c>
      <c r="E2076">
        <f>VLOOKUP(A2076,Tabel1[[PrøveID]:[Longitude]],6,FALSE)</f>
        <v>8.5332083000000001</v>
      </c>
      <c r="F2076" t="str">
        <f>VLOOKUP(A2076,Tabel1[[PrøveID]:[Longitude]],4,FALSE)</f>
        <v>Toftum bjerge</v>
      </c>
      <c r="G2076" s="24" t="str">
        <f>VLOOKUP(H2076,Datasæt_Analysesystemer!$D$3:$E$68,2,FALSE)</f>
        <v>Prymnesium parvum</v>
      </c>
      <c r="H2076" t="s">
        <v>1180</v>
      </c>
      <c r="I2076" t="str">
        <f>VLOOKUP(H2076,Datasæt_Analysesystemer!$D$2:$F$68,3,FALSE)</f>
        <v>Toksisk</v>
      </c>
      <c r="J2076" t="s">
        <v>738</v>
      </c>
      <c r="K2076" t="s">
        <v>802</v>
      </c>
      <c r="L2076" t="s">
        <v>741</v>
      </c>
      <c r="M2076" t="str">
        <f t="shared" si="32"/>
        <v>Present_Ct&lt;41</v>
      </c>
    </row>
    <row r="2077" spans="1:13" x14ac:dyDescent="0.25">
      <c r="A2077" t="s">
        <v>1200</v>
      </c>
      <c r="B2077" t="str">
        <f>VLOOKUP(A2077,Tabel1[[PrøveID]:[Longitude]],3,FALSE)</f>
        <v>DNA på Forkant</v>
      </c>
      <c r="C2077" s="83" t="str">
        <f>VLOOKUP(A2077,Tabel1[[PrøveID]:[Longitude]],2,FALSE)</f>
        <v>04-10-2022</v>
      </c>
      <c r="D2077">
        <f>VLOOKUP(A2077,Tabel1[[PrøveID]:[Longitude]],5,FALSE)</f>
        <v>56.546515599999999</v>
      </c>
      <c r="E2077">
        <f>VLOOKUP(A2077,Tabel1[[PrøveID]:[Longitude]],6,FALSE)</f>
        <v>8.5332083000000001</v>
      </c>
      <c r="F2077" t="str">
        <f>VLOOKUP(A2077,Tabel1[[PrøveID]:[Longitude]],4,FALSE)</f>
        <v>Toftum bjerge</v>
      </c>
      <c r="G2077" s="24" t="str">
        <f>VLOOKUP(H2077,Datasæt_Analysesystemer!$D$3:$E$68,2,FALSE)</f>
        <v>Prymnesium parvum</v>
      </c>
      <c r="H2077" t="s">
        <v>1180</v>
      </c>
      <c r="I2077" t="str">
        <f>VLOOKUP(H2077,Datasæt_Analysesystemer!$D$2:$F$68,3,FALSE)</f>
        <v>Toksisk</v>
      </c>
      <c r="J2077" t="s">
        <v>744</v>
      </c>
      <c r="K2077" t="s">
        <v>747</v>
      </c>
      <c r="L2077" t="s">
        <v>768</v>
      </c>
      <c r="M2077" t="str">
        <f t="shared" si="32"/>
        <v>Absent</v>
      </c>
    </row>
    <row r="2078" spans="1:13" x14ac:dyDescent="0.25">
      <c r="A2078" t="s">
        <v>1200</v>
      </c>
      <c r="B2078" t="str">
        <f>VLOOKUP(A2078,Tabel1[[PrøveID]:[Longitude]],3,FALSE)</f>
        <v>DNA på Forkant</v>
      </c>
      <c r="C2078" s="83" t="str">
        <f>VLOOKUP(A2078,Tabel1[[PrøveID]:[Longitude]],2,FALSE)</f>
        <v>04-10-2022</v>
      </c>
      <c r="D2078">
        <f>VLOOKUP(A2078,Tabel1[[PrøveID]:[Longitude]],5,FALSE)</f>
        <v>56.546515599999999</v>
      </c>
      <c r="E2078">
        <f>VLOOKUP(A2078,Tabel1[[PrøveID]:[Longitude]],6,FALSE)</f>
        <v>8.5332083000000001</v>
      </c>
      <c r="F2078" t="str">
        <f>VLOOKUP(A2078,Tabel1[[PrøveID]:[Longitude]],4,FALSE)</f>
        <v>Toftum bjerge</v>
      </c>
      <c r="G2078" s="24" t="str">
        <f>VLOOKUP(H2078,Datasæt_Analysesystemer!$D$3:$E$68,2,FALSE)</f>
        <v>Gasterosteus aculeatus</v>
      </c>
      <c r="H2078" t="s">
        <v>1117</v>
      </c>
      <c r="I2078" t="str">
        <f>VLOOKUP(H2078,Datasæt_Analysesystemer!$D$2:$F$68,3,FALSE)</f>
        <v>Almindelig</v>
      </c>
      <c r="J2078" t="s">
        <v>744</v>
      </c>
      <c r="K2078" t="s">
        <v>747</v>
      </c>
      <c r="L2078" t="s">
        <v>768</v>
      </c>
      <c r="M2078" t="str">
        <f t="shared" si="32"/>
        <v>Absent</v>
      </c>
    </row>
    <row r="2079" spans="1:13" x14ac:dyDescent="0.25">
      <c r="A2079" t="s">
        <v>1200</v>
      </c>
      <c r="B2079" t="str">
        <f>VLOOKUP(A2079,Tabel1[[PrøveID]:[Longitude]],3,FALSE)</f>
        <v>DNA på Forkant</v>
      </c>
      <c r="C2079" s="83" t="str">
        <f>VLOOKUP(A2079,Tabel1[[PrøveID]:[Longitude]],2,FALSE)</f>
        <v>04-10-2022</v>
      </c>
      <c r="D2079">
        <f>VLOOKUP(A2079,Tabel1[[PrøveID]:[Longitude]],5,FALSE)</f>
        <v>56.546515599999999</v>
      </c>
      <c r="E2079">
        <f>VLOOKUP(A2079,Tabel1[[PrøveID]:[Longitude]],6,FALSE)</f>
        <v>8.5332083000000001</v>
      </c>
      <c r="F2079" t="str">
        <f>VLOOKUP(A2079,Tabel1[[PrøveID]:[Longitude]],4,FALSE)</f>
        <v>Toftum bjerge</v>
      </c>
      <c r="G2079" s="24" t="str">
        <f>VLOOKUP(H2079,Datasæt_Analysesystemer!$D$3:$E$68,2,FALSE)</f>
        <v>Gasterosteus aculeatus</v>
      </c>
      <c r="H2079" t="s">
        <v>1117</v>
      </c>
      <c r="I2079" t="str">
        <f>VLOOKUP(H2079,Datasæt_Analysesystemer!$D$2:$F$68,3,FALSE)</f>
        <v>Almindelig</v>
      </c>
      <c r="J2079" t="s">
        <v>744</v>
      </c>
      <c r="K2079" t="s">
        <v>747</v>
      </c>
      <c r="L2079" t="s">
        <v>768</v>
      </c>
      <c r="M2079" t="str">
        <f t="shared" si="32"/>
        <v>Absent</v>
      </c>
    </row>
    <row r="2080" spans="1:13" x14ac:dyDescent="0.25">
      <c r="A2080" t="s">
        <v>1200</v>
      </c>
      <c r="B2080" t="str">
        <f>VLOOKUP(A2080,Tabel1[[PrøveID]:[Longitude]],3,FALSE)</f>
        <v>DNA på Forkant</v>
      </c>
      <c r="C2080" s="83" t="str">
        <f>VLOOKUP(A2080,Tabel1[[PrøveID]:[Longitude]],2,FALSE)</f>
        <v>04-10-2022</v>
      </c>
      <c r="D2080">
        <f>VLOOKUP(A2080,Tabel1[[PrøveID]:[Longitude]],5,FALSE)</f>
        <v>56.546515599999999</v>
      </c>
      <c r="E2080">
        <f>VLOOKUP(A2080,Tabel1[[PrøveID]:[Longitude]],6,FALSE)</f>
        <v>8.5332083000000001</v>
      </c>
      <c r="F2080" t="str">
        <f>VLOOKUP(A2080,Tabel1[[PrøveID]:[Longitude]],4,FALSE)</f>
        <v>Toftum bjerge</v>
      </c>
      <c r="G2080" s="24" t="str">
        <f>VLOOKUP(H2080,Datasæt_Analysesystemer!$D$3:$E$68,2,FALSE)</f>
        <v>Anguilla anguilla</v>
      </c>
      <c r="H2080" t="s">
        <v>1005</v>
      </c>
      <c r="I2080" t="str">
        <f>VLOOKUP(H2080,Datasæt_Analysesystemer!$D$2:$F$68,3,FALSE)</f>
        <v>Almindelig</v>
      </c>
      <c r="J2080" t="s">
        <v>738</v>
      </c>
      <c r="K2080" t="s">
        <v>747</v>
      </c>
      <c r="L2080" t="s">
        <v>768</v>
      </c>
      <c r="M2080" t="str">
        <f t="shared" si="32"/>
        <v>Absent</v>
      </c>
    </row>
    <row r="2081" spans="1:13" x14ac:dyDescent="0.25">
      <c r="A2081" t="s">
        <v>1200</v>
      </c>
      <c r="B2081" t="str">
        <f>VLOOKUP(A2081,Tabel1[[PrøveID]:[Longitude]],3,FALSE)</f>
        <v>DNA på Forkant</v>
      </c>
      <c r="C2081" s="83" t="str">
        <f>VLOOKUP(A2081,Tabel1[[PrøveID]:[Longitude]],2,FALSE)</f>
        <v>04-10-2022</v>
      </c>
      <c r="D2081">
        <f>VLOOKUP(A2081,Tabel1[[PrøveID]:[Longitude]],5,FALSE)</f>
        <v>56.546515599999999</v>
      </c>
      <c r="E2081">
        <f>VLOOKUP(A2081,Tabel1[[PrøveID]:[Longitude]],6,FALSE)</f>
        <v>8.5332083000000001</v>
      </c>
      <c r="F2081" t="str">
        <f>VLOOKUP(A2081,Tabel1[[PrøveID]:[Longitude]],4,FALSE)</f>
        <v>Toftum bjerge</v>
      </c>
      <c r="G2081" s="24" t="str">
        <f>VLOOKUP(H2081,Datasæt_Analysesystemer!$D$3:$E$68,2,FALSE)</f>
        <v>Anguilla anguilla</v>
      </c>
      <c r="H2081" t="s">
        <v>1005</v>
      </c>
      <c r="I2081" t="str">
        <f>VLOOKUP(H2081,Datasæt_Analysesystemer!$D$2:$F$68,3,FALSE)</f>
        <v>Almindelig</v>
      </c>
      <c r="J2081" t="s">
        <v>738</v>
      </c>
      <c r="K2081" t="s">
        <v>747</v>
      </c>
      <c r="L2081" t="s">
        <v>768</v>
      </c>
      <c r="M2081" t="str">
        <f t="shared" si="32"/>
        <v>Absent</v>
      </c>
    </row>
    <row r="2082" spans="1:13" x14ac:dyDescent="0.25">
      <c r="A2082" t="s">
        <v>1200</v>
      </c>
      <c r="B2082" t="str">
        <f>VLOOKUP(A2082,Tabel1[[PrøveID]:[Longitude]],3,FALSE)</f>
        <v>DNA på Forkant</v>
      </c>
      <c r="C2082" s="83" t="str">
        <f>VLOOKUP(A2082,Tabel1[[PrøveID]:[Longitude]],2,FALSE)</f>
        <v>04-10-2022</v>
      </c>
      <c r="D2082">
        <f>VLOOKUP(A2082,Tabel1[[PrøveID]:[Longitude]],5,FALSE)</f>
        <v>56.546515599999999</v>
      </c>
      <c r="E2082">
        <f>VLOOKUP(A2082,Tabel1[[PrøveID]:[Longitude]],6,FALSE)</f>
        <v>8.5332083000000001</v>
      </c>
      <c r="F2082" t="str">
        <f>VLOOKUP(A2082,Tabel1[[PrøveID]:[Longitude]],4,FALSE)</f>
        <v>Toftum bjerge</v>
      </c>
      <c r="G2082" s="24" t="str">
        <f>VLOOKUP(H2082,Datasæt_Analysesystemer!$D$3:$E$68,2,FALSE)</f>
        <v>Neogobius melanostomus</v>
      </c>
      <c r="H2082" t="s">
        <v>1089</v>
      </c>
      <c r="I2082" t="str">
        <f>VLOOKUP(H2082,Datasæt_Analysesystemer!$D$2:$F$68,3,FALSE)</f>
        <v>Invasiv</v>
      </c>
      <c r="J2082" t="s">
        <v>738</v>
      </c>
      <c r="K2082" t="s">
        <v>747</v>
      </c>
      <c r="L2082" t="s">
        <v>768</v>
      </c>
      <c r="M2082" t="str">
        <f t="shared" si="32"/>
        <v>Absent</v>
      </c>
    </row>
    <row r="2083" spans="1:13" x14ac:dyDescent="0.25">
      <c r="A2083" t="s">
        <v>1200</v>
      </c>
      <c r="B2083" t="str">
        <f>VLOOKUP(A2083,Tabel1[[PrøveID]:[Longitude]],3,FALSE)</f>
        <v>DNA på Forkant</v>
      </c>
      <c r="C2083" s="83" t="str">
        <f>VLOOKUP(A2083,Tabel1[[PrøveID]:[Longitude]],2,FALSE)</f>
        <v>04-10-2022</v>
      </c>
      <c r="D2083">
        <f>VLOOKUP(A2083,Tabel1[[PrøveID]:[Longitude]],5,FALSE)</f>
        <v>56.546515599999999</v>
      </c>
      <c r="E2083">
        <f>VLOOKUP(A2083,Tabel1[[PrøveID]:[Longitude]],6,FALSE)</f>
        <v>8.5332083000000001</v>
      </c>
      <c r="F2083" t="str">
        <f>VLOOKUP(A2083,Tabel1[[PrøveID]:[Longitude]],4,FALSE)</f>
        <v>Toftum bjerge</v>
      </c>
      <c r="G2083" s="24" t="str">
        <f>VLOOKUP(H2083,Datasæt_Analysesystemer!$D$3:$E$68,2,FALSE)</f>
        <v>Neogobius melanostomus</v>
      </c>
      <c r="H2083" t="s">
        <v>1089</v>
      </c>
      <c r="I2083" t="str">
        <f>VLOOKUP(H2083,Datasæt_Analysesystemer!$D$2:$F$68,3,FALSE)</f>
        <v>Invasiv</v>
      </c>
      <c r="J2083" t="s">
        <v>738</v>
      </c>
      <c r="K2083" t="s">
        <v>747</v>
      </c>
      <c r="L2083" t="s">
        <v>768</v>
      </c>
      <c r="M2083" t="str">
        <f t="shared" si="32"/>
        <v>Absent</v>
      </c>
    </row>
    <row r="2084" spans="1:13" x14ac:dyDescent="0.25">
      <c r="A2084" t="s">
        <v>1205</v>
      </c>
      <c r="B2084" t="str">
        <f>VLOOKUP(A2084,Tabel1[[PrøveID]:[Longitude]],3,FALSE)</f>
        <v>DNA på Forkant</v>
      </c>
      <c r="C2084" s="83" t="str">
        <f>VLOOKUP(A2084,Tabel1[[PrøveID]:[Longitude]],2,FALSE)</f>
        <v>03-10-2022</v>
      </c>
      <c r="D2084">
        <f>VLOOKUP(A2084,Tabel1[[PrøveID]:[Longitude]],5,FALSE)</f>
        <v>55.575000000000003</v>
      </c>
      <c r="E2084">
        <f>VLOOKUP(A2084,Tabel1[[PrøveID]:[Longitude]],6,FALSE)</f>
        <v>11.5946</v>
      </c>
      <c r="F2084" t="str">
        <f>VLOOKUP(A2084,Tabel1[[PrøveID]:[Longitude]],4,FALSE)</f>
        <v>Frederiksværk havn</v>
      </c>
      <c r="G2084" s="24" t="str">
        <f>VLOOKUP(H2084,Datasæt_Analysesystemer!$D$3:$E$68,2,FALSE)</f>
        <v>Perca fluviatilis</v>
      </c>
      <c r="H2084" t="s">
        <v>804</v>
      </c>
      <c r="I2084" t="str">
        <f>VLOOKUP(H2084,Datasæt_Analysesystemer!$D$2:$F$68,3,FALSE)</f>
        <v>Almindelig</v>
      </c>
      <c r="J2084" t="s">
        <v>738</v>
      </c>
      <c r="K2084" t="s">
        <v>747</v>
      </c>
      <c r="L2084" t="s">
        <v>768</v>
      </c>
      <c r="M2084" t="str">
        <f t="shared" si="32"/>
        <v>Absent</v>
      </c>
    </row>
    <row r="2085" spans="1:13" x14ac:dyDescent="0.25">
      <c r="A2085" t="s">
        <v>1205</v>
      </c>
      <c r="B2085" t="str">
        <f>VLOOKUP(A2085,Tabel1[[PrøveID]:[Longitude]],3,FALSE)</f>
        <v>DNA på Forkant</v>
      </c>
      <c r="C2085" s="83" t="str">
        <f>VLOOKUP(A2085,Tabel1[[PrøveID]:[Longitude]],2,FALSE)</f>
        <v>03-10-2022</v>
      </c>
      <c r="D2085">
        <f>VLOOKUP(A2085,Tabel1[[PrøveID]:[Longitude]],5,FALSE)</f>
        <v>55.575000000000003</v>
      </c>
      <c r="E2085">
        <f>VLOOKUP(A2085,Tabel1[[PrøveID]:[Longitude]],6,FALSE)</f>
        <v>11.5946</v>
      </c>
      <c r="F2085" t="str">
        <f>VLOOKUP(A2085,Tabel1[[PrøveID]:[Longitude]],4,FALSE)</f>
        <v>Frederiksværk havn</v>
      </c>
      <c r="G2085" s="24" t="str">
        <f>VLOOKUP(H2085,Datasæt_Analysesystemer!$D$3:$E$68,2,FALSE)</f>
        <v>Perca fluviatilis</v>
      </c>
      <c r="H2085" t="s">
        <v>804</v>
      </c>
      <c r="I2085" t="str">
        <f>VLOOKUP(H2085,Datasæt_Analysesystemer!$D$2:$F$68,3,FALSE)</f>
        <v>Almindelig</v>
      </c>
      <c r="J2085" t="s">
        <v>744</v>
      </c>
      <c r="K2085" t="s">
        <v>747</v>
      </c>
      <c r="L2085" t="s">
        <v>768</v>
      </c>
      <c r="M2085" t="str">
        <f t="shared" si="32"/>
        <v>Absent</v>
      </c>
    </row>
    <row r="2086" spans="1:13" x14ac:dyDescent="0.25">
      <c r="A2086" t="s">
        <v>1205</v>
      </c>
      <c r="B2086" t="str">
        <f>VLOOKUP(A2086,Tabel1[[PrøveID]:[Longitude]],3,FALSE)</f>
        <v>DNA på Forkant</v>
      </c>
      <c r="C2086" s="83" t="str">
        <f>VLOOKUP(A2086,Tabel1[[PrøveID]:[Longitude]],2,FALSE)</f>
        <v>03-10-2022</v>
      </c>
      <c r="D2086">
        <f>VLOOKUP(A2086,Tabel1[[PrøveID]:[Longitude]],5,FALSE)</f>
        <v>55.575000000000003</v>
      </c>
      <c r="E2086">
        <f>VLOOKUP(A2086,Tabel1[[PrøveID]:[Longitude]],6,FALSE)</f>
        <v>11.5946</v>
      </c>
      <c r="F2086" t="str">
        <f>VLOOKUP(A2086,Tabel1[[PrøveID]:[Longitude]],4,FALSE)</f>
        <v>Frederiksværk havn</v>
      </c>
      <c r="G2086" s="24" t="str">
        <f>VLOOKUP(H2086,Datasæt_Analysesystemer!$D$3:$E$68,2,FALSE)</f>
        <v>Platichthys flesus</v>
      </c>
      <c r="H2086" t="s">
        <v>793</v>
      </c>
      <c r="I2086" t="str">
        <f>VLOOKUP(H2086,Datasæt_Analysesystemer!$D$2:$F$68,3,FALSE)</f>
        <v>Almindelig</v>
      </c>
      <c r="J2086" t="s">
        <v>744</v>
      </c>
      <c r="K2086" t="s">
        <v>747</v>
      </c>
      <c r="L2086" t="s">
        <v>768</v>
      </c>
      <c r="M2086" t="str">
        <f t="shared" si="32"/>
        <v>Absent</v>
      </c>
    </row>
    <row r="2087" spans="1:13" x14ac:dyDescent="0.25">
      <c r="A2087" t="s">
        <v>1205</v>
      </c>
      <c r="B2087" t="str">
        <f>VLOOKUP(A2087,Tabel1[[PrøveID]:[Longitude]],3,FALSE)</f>
        <v>DNA på Forkant</v>
      </c>
      <c r="C2087" s="83" t="str">
        <f>VLOOKUP(A2087,Tabel1[[PrøveID]:[Longitude]],2,FALSE)</f>
        <v>03-10-2022</v>
      </c>
      <c r="D2087">
        <f>VLOOKUP(A2087,Tabel1[[PrøveID]:[Longitude]],5,FALSE)</f>
        <v>55.575000000000003</v>
      </c>
      <c r="E2087">
        <f>VLOOKUP(A2087,Tabel1[[PrøveID]:[Longitude]],6,FALSE)</f>
        <v>11.5946</v>
      </c>
      <c r="F2087" t="str">
        <f>VLOOKUP(A2087,Tabel1[[PrøveID]:[Longitude]],4,FALSE)</f>
        <v>Frederiksværk havn</v>
      </c>
      <c r="G2087" s="24" t="str">
        <f>VLOOKUP(H2087,Datasæt_Analysesystemer!$D$3:$E$68,2,FALSE)</f>
        <v>Platichthys flesus</v>
      </c>
      <c r="H2087" t="s">
        <v>793</v>
      </c>
      <c r="I2087" t="str">
        <f>VLOOKUP(H2087,Datasæt_Analysesystemer!$D$2:$F$68,3,FALSE)</f>
        <v>Almindelig</v>
      </c>
      <c r="J2087" t="s">
        <v>738</v>
      </c>
      <c r="K2087" t="s">
        <v>747</v>
      </c>
      <c r="L2087" t="s">
        <v>768</v>
      </c>
      <c r="M2087" t="str">
        <f t="shared" si="32"/>
        <v>Absent</v>
      </c>
    </row>
    <row r="2088" spans="1:13" x14ac:dyDescent="0.25">
      <c r="A2088" t="s">
        <v>1205</v>
      </c>
      <c r="B2088" t="str">
        <f>VLOOKUP(A2088,Tabel1[[PrøveID]:[Longitude]],3,FALSE)</f>
        <v>DNA på Forkant</v>
      </c>
      <c r="C2088" s="83" t="str">
        <f>VLOOKUP(A2088,Tabel1[[PrøveID]:[Longitude]],2,FALSE)</f>
        <v>03-10-2022</v>
      </c>
      <c r="D2088">
        <f>VLOOKUP(A2088,Tabel1[[PrøveID]:[Longitude]],5,FALSE)</f>
        <v>55.575000000000003</v>
      </c>
      <c r="E2088">
        <f>VLOOKUP(A2088,Tabel1[[PrøveID]:[Longitude]],6,FALSE)</f>
        <v>11.5946</v>
      </c>
      <c r="F2088" t="str">
        <f>VLOOKUP(A2088,Tabel1[[PrøveID]:[Longitude]],4,FALSE)</f>
        <v>Frederiksværk havn</v>
      </c>
      <c r="G2088" s="24" t="str">
        <f>VLOOKUP(H2088,Datasæt_Analysesystemer!$D$3:$E$68,2,FALSE)</f>
        <v>Magallana gigas</v>
      </c>
      <c r="H2088" t="s">
        <v>1100</v>
      </c>
      <c r="I2088" t="str">
        <f>VLOOKUP(H2088,Datasæt_Analysesystemer!$D$2:$F$68,3,FALSE)</f>
        <v>Invasiv</v>
      </c>
      <c r="J2088" t="s">
        <v>738</v>
      </c>
      <c r="K2088" t="s">
        <v>747</v>
      </c>
      <c r="L2088" t="s">
        <v>768</v>
      </c>
      <c r="M2088" t="str">
        <f t="shared" si="32"/>
        <v>Absent</v>
      </c>
    </row>
    <row r="2089" spans="1:13" x14ac:dyDescent="0.25">
      <c r="A2089" t="s">
        <v>1205</v>
      </c>
      <c r="B2089" t="str">
        <f>VLOOKUP(A2089,Tabel1[[PrøveID]:[Longitude]],3,FALSE)</f>
        <v>DNA på Forkant</v>
      </c>
      <c r="C2089" s="83" t="str">
        <f>VLOOKUP(A2089,Tabel1[[PrøveID]:[Longitude]],2,FALSE)</f>
        <v>03-10-2022</v>
      </c>
      <c r="D2089">
        <f>VLOOKUP(A2089,Tabel1[[PrøveID]:[Longitude]],5,FALSE)</f>
        <v>55.575000000000003</v>
      </c>
      <c r="E2089">
        <f>VLOOKUP(A2089,Tabel1[[PrøveID]:[Longitude]],6,FALSE)</f>
        <v>11.5946</v>
      </c>
      <c r="F2089" t="str">
        <f>VLOOKUP(A2089,Tabel1[[PrøveID]:[Longitude]],4,FALSE)</f>
        <v>Frederiksværk havn</v>
      </c>
      <c r="G2089" s="24" t="str">
        <f>VLOOKUP(H2089,Datasæt_Analysesystemer!$D$3:$E$68,2,FALSE)</f>
        <v>Magallana gigas</v>
      </c>
      <c r="H2089" t="s">
        <v>1100</v>
      </c>
      <c r="I2089" t="str">
        <f>VLOOKUP(H2089,Datasæt_Analysesystemer!$D$2:$F$68,3,FALSE)</f>
        <v>Invasiv</v>
      </c>
      <c r="J2089" t="s">
        <v>738</v>
      </c>
      <c r="K2089" t="s">
        <v>747</v>
      </c>
      <c r="L2089" t="s">
        <v>768</v>
      </c>
      <c r="M2089" t="str">
        <f t="shared" si="32"/>
        <v>Absent</v>
      </c>
    </row>
    <row r="2090" spans="1:13" x14ac:dyDescent="0.25">
      <c r="A2090" t="s">
        <v>1205</v>
      </c>
      <c r="B2090" t="str">
        <f>VLOOKUP(A2090,Tabel1[[PrøveID]:[Longitude]],3,FALSE)</f>
        <v>DNA på Forkant</v>
      </c>
      <c r="C2090" s="83" t="str">
        <f>VLOOKUP(A2090,Tabel1[[PrøveID]:[Longitude]],2,FALSE)</f>
        <v>03-10-2022</v>
      </c>
      <c r="D2090">
        <f>VLOOKUP(A2090,Tabel1[[PrøveID]:[Longitude]],5,FALSE)</f>
        <v>55.575000000000003</v>
      </c>
      <c r="E2090">
        <f>VLOOKUP(A2090,Tabel1[[PrøveID]:[Longitude]],6,FALSE)</f>
        <v>11.5946</v>
      </c>
      <c r="F2090" t="str">
        <f>VLOOKUP(A2090,Tabel1[[PrøveID]:[Longitude]],4,FALSE)</f>
        <v>Frederiksværk havn</v>
      </c>
      <c r="G2090" s="24" t="str">
        <f>VLOOKUP(H2090,Datasæt_Analysesystemer!$D$3:$E$68,2,FALSE)</f>
        <v>Lutra lutra</v>
      </c>
      <c r="H2090" t="s">
        <v>818</v>
      </c>
      <c r="I2090" t="str">
        <f>VLOOKUP(H2090,Datasæt_Analysesystemer!$D$2:$F$68,3,FALSE)</f>
        <v>Almindelig</v>
      </c>
      <c r="J2090" t="s">
        <v>738</v>
      </c>
      <c r="K2090" t="s">
        <v>747</v>
      </c>
      <c r="L2090" t="s">
        <v>768</v>
      </c>
      <c r="M2090" t="str">
        <f t="shared" si="32"/>
        <v>Absent</v>
      </c>
    </row>
    <row r="2091" spans="1:13" x14ac:dyDescent="0.25">
      <c r="A2091" t="s">
        <v>1205</v>
      </c>
      <c r="B2091" t="str">
        <f>VLOOKUP(A2091,Tabel1[[PrøveID]:[Longitude]],3,FALSE)</f>
        <v>DNA på Forkant</v>
      </c>
      <c r="C2091" s="83" t="str">
        <f>VLOOKUP(A2091,Tabel1[[PrøveID]:[Longitude]],2,FALSE)</f>
        <v>03-10-2022</v>
      </c>
      <c r="D2091">
        <f>VLOOKUP(A2091,Tabel1[[PrøveID]:[Longitude]],5,FALSE)</f>
        <v>55.575000000000003</v>
      </c>
      <c r="E2091">
        <f>VLOOKUP(A2091,Tabel1[[PrøveID]:[Longitude]],6,FALSE)</f>
        <v>11.5946</v>
      </c>
      <c r="F2091" t="str">
        <f>VLOOKUP(A2091,Tabel1[[PrøveID]:[Longitude]],4,FALSE)</f>
        <v>Frederiksværk havn</v>
      </c>
      <c r="G2091" s="24" t="str">
        <f>VLOOKUP(H2091,Datasæt_Analysesystemer!$D$3:$E$68,2,FALSE)</f>
        <v>Lutra lutra</v>
      </c>
      <c r="H2091" t="s">
        <v>818</v>
      </c>
      <c r="I2091" t="str">
        <f>VLOOKUP(H2091,Datasæt_Analysesystemer!$D$2:$F$68,3,FALSE)</f>
        <v>Almindelig</v>
      </c>
      <c r="J2091" t="s">
        <v>738</v>
      </c>
      <c r="K2091" t="s">
        <v>747</v>
      </c>
      <c r="L2091" t="s">
        <v>768</v>
      </c>
      <c r="M2091" t="str">
        <f t="shared" si="32"/>
        <v>Absent</v>
      </c>
    </row>
    <row r="2092" spans="1:13" x14ac:dyDescent="0.25">
      <c r="A2092" t="s">
        <v>1205</v>
      </c>
      <c r="B2092" t="str">
        <f>VLOOKUP(A2092,Tabel1[[PrøveID]:[Longitude]],3,FALSE)</f>
        <v>DNA på Forkant</v>
      </c>
      <c r="C2092" s="83" t="str">
        <f>VLOOKUP(A2092,Tabel1[[PrøveID]:[Longitude]],2,FALSE)</f>
        <v>03-10-2022</v>
      </c>
      <c r="D2092">
        <f>VLOOKUP(A2092,Tabel1[[PrøveID]:[Longitude]],5,FALSE)</f>
        <v>55.575000000000003</v>
      </c>
      <c r="E2092">
        <f>VLOOKUP(A2092,Tabel1[[PrøveID]:[Longitude]],6,FALSE)</f>
        <v>11.5946</v>
      </c>
      <c r="F2092" t="str">
        <f>VLOOKUP(A2092,Tabel1[[PrøveID]:[Longitude]],4,FALSE)</f>
        <v>Frederiksværk havn</v>
      </c>
      <c r="G2092" s="24" t="str">
        <f>VLOOKUP(H2092,Datasæt_Analysesystemer!$D$3:$E$68,2,FALSE)</f>
        <v>Callinectes sapidus</v>
      </c>
      <c r="H2092" t="s">
        <v>989</v>
      </c>
      <c r="I2092" t="str">
        <f>VLOOKUP(H2092,Datasæt_Analysesystemer!$D$2:$F$68,3,FALSE)</f>
        <v>Invasiv</v>
      </c>
      <c r="J2092" t="s">
        <v>738</v>
      </c>
      <c r="K2092" t="s">
        <v>747</v>
      </c>
      <c r="L2092" t="s">
        <v>768</v>
      </c>
      <c r="M2092" t="str">
        <f t="shared" si="32"/>
        <v>Absent</v>
      </c>
    </row>
    <row r="2093" spans="1:13" x14ac:dyDescent="0.25">
      <c r="A2093" t="s">
        <v>1205</v>
      </c>
      <c r="B2093" t="str">
        <f>VLOOKUP(A2093,Tabel1[[PrøveID]:[Longitude]],3,FALSE)</f>
        <v>DNA på Forkant</v>
      </c>
      <c r="C2093" s="83" t="str">
        <f>VLOOKUP(A2093,Tabel1[[PrøveID]:[Longitude]],2,FALSE)</f>
        <v>03-10-2022</v>
      </c>
      <c r="D2093">
        <f>VLOOKUP(A2093,Tabel1[[PrøveID]:[Longitude]],5,FALSE)</f>
        <v>55.575000000000003</v>
      </c>
      <c r="E2093">
        <f>VLOOKUP(A2093,Tabel1[[PrøveID]:[Longitude]],6,FALSE)</f>
        <v>11.5946</v>
      </c>
      <c r="F2093" t="str">
        <f>VLOOKUP(A2093,Tabel1[[PrøveID]:[Longitude]],4,FALSE)</f>
        <v>Frederiksværk havn</v>
      </c>
      <c r="G2093" s="24" t="str">
        <f>VLOOKUP(H2093,Datasæt_Analysesystemer!$D$3:$E$68,2,FALSE)</f>
        <v>Callinectes sapidus</v>
      </c>
      <c r="H2093" t="s">
        <v>989</v>
      </c>
      <c r="I2093" t="str">
        <f>VLOOKUP(H2093,Datasæt_Analysesystemer!$D$2:$F$68,3,FALSE)</f>
        <v>Invasiv</v>
      </c>
      <c r="J2093" t="s">
        <v>744</v>
      </c>
      <c r="K2093" t="s">
        <v>747</v>
      </c>
      <c r="L2093" t="s">
        <v>768</v>
      </c>
      <c r="M2093" t="str">
        <f t="shared" si="32"/>
        <v>Absent</v>
      </c>
    </row>
    <row r="2094" spans="1:13" x14ac:dyDescent="0.25">
      <c r="A2094" t="s">
        <v>1205</v>
      </c>
      <c r="B2094" t="str">
        <f>VLOOKUP(A2094,Tabel1[[PrøveID]:[Longitude]],3,FALSE)</f>
        <v>DNA på Forkant</v>
      </c>
      <c r="C2094" s="83" t="str">
        <f>VLOOKUP(A2094,Tabel1[[PrøveID]:[Longitude]],2,FALSE)</f>
        <v>03-10-2022</v>
      </c>
      <c r="D2094">
        <f>VLOOKUP(A2094,Tabel1[[PrøveID]:[Longitude]],5,FALSE)</f>
        <v>55.575000000000003</v>
      </c>
      <c r="E2094">
        <f>VLOOKUP(A2094,Tabel1[[PrøveID]:[Longitude]],6,FALSE)</f>
        <v>11.5946</v>
      </c>
      <c r="F2094" t="str">
        <f>VLOOKUP(A2094,Tabel1[[PrøveID]:[Longitude]],4,FALSE)</f>
        <v>Frederiksværk havn</v>
      </c>
      <c r="G2094" s="24" t="str">
        <f>VLOOKUP(H2094,Datasæt_Analysesystemer!$D$3:$E$68,2,FALSE)</f>
        <v>Mnemiopsis leidyi</v>
      </c>
      <c r="H2094" t="s">
        <v>982</v>
      </c>
      <c r="I2094" t="str">
        <f>VLOOKUP(H2094,Datasæt_Analysesystemer!$D$2:$F$68,3,FALSE)</f>
        <v>Invasiv</v>
      </c>
      <c r="J2094" t="s">
        <v>738</v>
      </c>
      <c r="K2094" t="s">
        <v>802</v>
      </c>
      <c r="L2094" t="s">
        <v>741</v>
      </c>
      <c r="M2094" t="str">
        <f t="shared" si="32"/>
        <v>Present_Ct&lt;41</v>
      </c>
    </row>
    <row r="2095" spans="1:13" x14ac:dyDescent="0.25">
      <c r="A2095" t="s">
        <v>1205</v>
      </c>
      <c r="B2095" t="str">
        <f>VLOOKUP(A2095,Tabel1[[PrøveID]:[Longitude]],3,FALSE)</f>
        <v>DNA på Forkant</v>
      </c>
      <c r="C2095" s="83" t="str">
        <f>VLOOKUP(A2095,Tabel1[[PrøveID]:[Longitude]],2,FALSE)</f>
        <v>03-10-2022</v>
      </c>
      <c r="D2095">
        <f>VLOOKUP(A2095,Tabel1[[PrøveID]:[Longitude]],5,FALSE)</f>
        <v>55.575000000000003</v>
      </c>
      <c r="E2095">
        <f>VLOOKUP(A2095,Tabel1[[PrøveID]:[Longitude]],6,FALSE)</f>
        <v>11.5946</v>
      </c>
      <c r="F2095" t="str">
        <f>VLOOKUP(A2095,Tabel1[[PrøveID]:[Longitude]],4,FALSE)</f>
        <v>Frederiksværk havn</v>
      </c>
      <c r="G2095" s="24" t="str">
        <f>VLOOKUP(H2095,Datasæt_Analysesystemer!$D$3:$E$68,2,FALSE)</f>
        <v>Mnemiopsis leidyi</v>
      </c>
      <c r="H2095" t="s">
        <v>982</v>
      </c>
      <c r="I2095" t="str">
        <f>VLOOKUP(H2095,Datasæt_Analysesystemer!$D$2:$F$68,3,FALSE)</f>
        <v>Invasiv</v>
      </c>
      <c r="J2095" t="s">
        <v>738</v>
      </c>
      <c r="K2095" t="s">
        <v>802</v>
      </c>
      <c r="L2095" t="s">
        <v>741</v>
      </c>
      <c r="M2095" t="str">
        <f t="shared" si="32"/>
        <v>Present_Ct&lt;41</v>
      </c>
    </row>
    <row r="2096" spans="1:13" x14ac:dyDescent="0.25">
      <c r="A2096" t="s">
        <v>1205</v>
      </c>
      <c r="B2096" t="str">
        <f>VLOOKUP(A2096,Tabel1[[PrøveID]:[Longitude]],3,FALSE)</f>
        <v>DNA på Forkant</v>
      </c>
      <c r="C2096" s="83" t="str">
        <f>VLOOKUP(A2096,Tabel1[[PrøveID]:[Longitude]],2,FALSE)</f>
        <v>03-10-2022</v>
      </c>
      <c r="D2096">
        <f>VLOOKUP(A2096,Tabel1[[PrøveID]:[Longitude]],5,FALSE)</f>
        <v>55.575000000000003</v>
      </c>
      <c r="E2096">
        <f>VLOOKUP(A2096,Tabel1[[PrøveID]:[Longitude]],6,FALSE)</f>
        <v>11.5946</v>
      </c>
      <c r="F2096" t="str">
        <f>VLOOKUP(A2096,Tabel1[[PrøveID]:[Longitude]],4,FALSE)</f>
        <v>Frederiksværk havn</v>
      </c>
      <c r="G2096" s="24" t="str">
        <f>VLOOKUP(H2096,Datasæt_Analysesystemer!$D$3:$E$68,2,FALSE)</f>
        <v>Hemigrapsus takanoi</v>
      </c>
      <c r="H2096" t="s">
        <v>1098</v>
      </c>
      <c r="I2096" t="str">
        <f>VLOOKUP(H2096,Datasæt_Analysesystemer!$D$2:$F$68,3,FALSE)</f>
        <v>Invasiv</v>
      </c>
      <c r="J2096" t="s">
        <v>738</v>
      </c>
      <c r="K2096" t="s">
        <v>747</v>
      </c>
      <c r="L2096" t="s">
        <v>768</v>
      </c>
      <c r="M2096" t="str">
        <f t="shared" si="32"/>
        <v>Absent</v>
      </c>
    </row>
    <row r="2097" spans="1:13" x14ac:dyDescent="0.25">
      <c r="A2097" t="s">
        <v>1205</v>
      </c>
      <c r="B2097" t="str">
        <f>VLOOKUP(A2097,Tabel1[[PrøveID]:[Longitude]],3,FALSE)</f>
        <v>DNA på Forkant</v>
      </c>
      <c r="C2097" s="83" t="str">
        <f>VLOOKUP(A2097,Tabel1[[PrøveID]:[Longitude]],2,FALSE)</f>
        <v>03-10-2022</v>
      </c>
      <c r="D2097">
        <f>VLOOKUP(A2097,Tabel1[[PrøveID]:[Longitude]],5,FALSE)</f>
        <v>55.575000000000003</v>
      </c>
      <c r="E2097">
        <f>VLOOKUP(A2097,Tabel1[[PrøveID]:[Longitude]],6,FALSE)</f>
        <v>11.5946</v>
      </c>
      <c r="F2097" t="str">
        <f>VLOOKUP(A2097,Tabel1[[PrøveID]:[Longitude]],4,FALSE)</f>
        <v>Frederiksværk havn</v>
      </c>
      <c r="G2097" s="24" t="str">
        <f>VLOOKUP(H2097,Datasæt_Analysesystemer!$D$3:$E$68,2,FALSE)</f>
        <v>Hemigrapsus takanoi</v>
      </c>
      <c r="H2097" t="s">
        <v>1098</v>
      </c>
      <c r="I2097" t="str">
        <f>VLOOKUP(H2097,Datasæt_Analysesystemer!$D$2:$F$68,3,FALSE)</f>
        <v>Invasiv</v>
      </c>
      <c r="J2097" t="s">
        <v>738</v>
      </c>
      <c r="K2097" t="s">
        <v>747</v>
      </c>
      <c r="L2097" t="s">
        <v>768</v>
      </c>
      <c r="M2097" t="str">
        <f t="shared" si="32"/>
        <v>Absent</v>
      </c>
    </row>
    <row r="2098" spans="1:13" x14ac:dyDescent="0.25">
      <c r="A2098" t="s">
        <v>1205</v>
      </c>
      <c r="B2098" t="str">
        <f>VLOOKUP(A2098,Tabel1[[PrøveID]:[Longitude]],3,FALSE)</f>
        <v>DNA på Forkant</v>
      </c>
      <c r="C2098" s="83" t="str">
        <f>VLOOKUP(A2098,Tabel1[[PrøveID]:[Longitude]],2,FALSE)</f>
        <v>03-10-2022</v>
      </c>
      <c r="D2098">
        <f>VLOOKUP(A2098,Tabel1[[PrøveID]:[Longitude]],5,FALSE)</f>
        <v>55.575000000000003</v>
      </c>
      <c r="E2098">
        <f>VLOOKUP(A2098,Tabel1[[PrøveID]:[Longitude]],6,FALSE)</f>
        <v>11.5946</v>
      </c>
      <c r="F2098" t="str">
        <f>VLOOKUP(A2098,Tabel1[[PrøveID]:[Longitude]],4,FALSE)</f>
        <v>Frederiksværk havn</v>
      </c>
      <c r="G2098" s="24" t="str">
        <f>VLOOKUP(H2098,Datasæt_Analysesystemer!$D$3:$E$68,2,FALSE)</f>
        <v>Alexandrium ostenfeldii</v>
      </c>
      <c r="H2098" t="s">
        <v>1179</v>
      </c>
      <c r="I2098" t="str">
        <f>VLOOKUP(H2098,Datasæt_Analysesystemer!$D$2:$F$68,3,FALSE)</f>
        <v>Toksisk</v>
      </c>
      <c r="J2098" t="s">
        <v>738</v>
      </c>
      <c r="K2098" t="s">
        <v>802</v>
      </c>
      <c r="L2098" t="s">
        <v>768</v>
      </c>
      <c r="M2098" t="str">
        <f t="shared" si="32"/>
        <v>Present_Ct&gt;41</v>
      </c>
    </row>
    <row r="2099" spans="1:13" x14ac:dyDescent="0.25">
      <c r="A2099" t="s">
        <v>1205</v>
      </c>
      <c r="B2099" t="str">
        <f>VLOOKUP(A2099,Tabel1[[PrøveID]:[Longitude]],3,FALSE)</f>
        <v>DNA på Forkant</v>
      </c>
      <c r="C2099" s="83" t="str">
        <f>VLOOKUP(A2099,Tabel1[[PrøveID]:[Longitude]],2,FALSE)</f>
        <v>03-10-2022</v>
      </c>
      <c r="D2099">
        <f>VLOOKUP(A2099,Tabel1[[PrøveID]:[Longitude]],5,FALSE)</f>
        <v>55.575000000000003</v>
      </c>
      <c r="E2099">
        <f>VLOOKUP(A2099,Tabel1[[PrøveID]:[Longitude]],6,FALSE)</f>
        <v>11.5946</v>
      </c>
      <c r="F2099" t="str">
        <f>VLOOKUP(A2099,Tabel1[[PrøveID]:[Longitude]],4,FALSE)</f>
        <v>Frederiksværk havn</v>
      </c>
      <c r="G2099" s="24" t="str">
        <f>VLOOKUP(H2099,Datasæt_Analysesystemer!$D$3:$E$68,2,FALSE)</f>
        <v>Alexandrium ostenfeldii</v>
      </c>
      <c r="H2099" t="s">
        <v>1179</v>
      </c>
      <c r="I2099" t="str">
        <f>VLOOKUP(H2099,Datasæt_Analysesystemer!$D$2:$F$68,3,FALSE)</f>
        <v>Toksisk</v>
      </c>
      <c r="J2099" t="s">
        <v>738</v>
      </c>
      <c r="K2099" t="s">
        <v>747</v>
      </c>
      <c r="L2099" t="s">
        <v>768</v>
      </c>
      <c r="M2099" t="str">
        <f t="shared" si="32"/>
        <v>Absent</v>
      </c>
    </row>
    <row r="2100" spans="1:13" x14ac:dyDescent="0.25">
      <c r="A2100" t="s">
        <v>1205</v>
      </c>
      <c r="B2100" t="str">
        <f>VLOOKUP(A2100,Tabel1[[PrøveID]:[Longitude]],3,FALSE)</f>
        <v>DNA på Forkant</v>
      </c>
      <c r="C2100" s="83" t="str">
        <f>VLOOKUP(A2100,Tabel1[[PrøveID]:[Longitude]],2,FALSE)</f>
        <v>03-10-2022</v>
      </c>
      <c r="D2100">
        <f>VLOOKUP(A2100,Tabel1[[PrøveID]:[Longitude]],5,FALSE)</f>
        <v>55.575000000000003</v>
      </c>
      <c r="E2100">
        <f>VLOOKUP(A2100,Tabel1[[PrøveID]:[Longitude]],6,FALSE)</f>
        <v>11.5946</v>
      </c>
      <c r="F2100" t="str">
        <f>VLOOKUP(A2100,Tabel1[[PrøveID]:[Longitude]],4,FALSE)</f>
        <v>Frederiksværk havn</v>
      </c>
      <c r="G2100" s="24" t="str">
        <f>VLOOKUP(H2100,Datasæt_Analysesystemer!$D$3:$E$68,2,FALSE)</f>
        <v>Prymnesium parvum</v>
      </c>
      <c r="H2100" t="s">
        <v>1180</v>
      </c>
      <c r="I2100" t="str">
        <f>VLOOKUP(H2100,Datasæt_Analysesystemer!$D$2:$F$68,3,FALSE)</f>
        <v>Toksisk</v>
      </c>
      <c r="J2100" t="s">
        <v>738</v>
      </c>
      <c r="K2100" t="s">
        <v>747</v>
      </c>
      <c r="L2100" t="s">
        <v>768</v>
      </c>
      <c r="M2100" t="str">
        <f t="shared" si="32"/>
        <v>Absent</v>
      </c>
    </row>
    <row r="2101" spans="1:13" x14ac:dyDescent="0.25">
      <c r="A2101" t="s">
        <v>1205</v>
      </c>
      <c r="B2101" t="str">
        <f>VLOOKUP(A2101,Tabel1[[PrøveID]:[Longitude]],3,FALSE)</f>
        <v>DNA på Forkant</v>
      </c>
      <c r="C2101" s="83" t="str">
        <f>VLOOKUP(A2101,Tabel1[[PrøveID]:[Longitude]],2,FALSE)</f>
        <v>03-10-2022</v>
      </c>
      <c r="D2101">
        <f>VLOOKUP(A2101,Tabel1[[PrøveID]:[Longitude]],5,FALSE)</f>
        <v>55.575000000000003</v>
      </c>
      <c r="E2101">
        <f>VLOOKUP(A2101,Tabel1[[PrøveID]:[Longitude]],6,FALSE)</f>
        <v>11.5946</v>
      </c>
      <c r="F2101" t="str">
        <f>VLOOKUP(A2101,Tabel1[[PrøveID]:[Longitude]],4,FALSE)</f>
        <v>Frederiksværk havn</v>
      </c>
      <c r="G2101" s="24" t="str">
        <f>VLOOKUP(H2101,Datasæt_Analysesystemer!$D$3:$E$68,2,FALSE)</f>
        <v>Prymnesium parvum</v>
      </c>
      <c r="H2101" t="s">
        <v>1180</v>
      </c>
      <c r="I2101" t="str">
        <f>VLOOKUP(H2101,Datasæt_Analysesystemer!$D$2:$F$68,3,FALSE)</f>
        <v>Toksisk</v>
      </c>
      <c r="J2101" t="s">
        <v>738</v>
      </c>
      <c r="K2101" t="s">
        <v>747</v>
      </c>
      <c r="L2101" t="s">
        <v>768</v>
      </c>
      <c r="M2101" t="str">
        <f t="shared" si="32"/>
        <v>Absent</v>
      </c>
    </row>
    <row r="2102" spans="1:13" x14ac:dyDescent="0.25">
      <c r="A2102" t="s">
        <v>1205</v>
      </c>
      <c r="B2102" t="str">
        <f>VLOOKUP(A2102,Tabel1[[PrøveID]:[Longitude]],3,FALSE)</f>
        <v>DNA på Forkant</v>
      </c>
      <c r="C2102" s="83" t="str">
        <f>VLOOKUP(A2102,Tabel1[[PrøveID]:[Longitude]],2,FALSE)</f>
        <v>03-10-2022</v>
      </c>
      <c r="D2102">
        <f>VLOOKUP(A2102,Tabel1[[PrøveID]:[Longitude]],5,FALSE)</f>
        <v>55.575000000000003</v>
      </c>
      <c r="E2102">
        <f>VLOOKUP(A2102,Tabel1[[PrøveID]:[Longitude]],6,FALSE)</f>
        <v>11.5946</v>
      </c>
      <c r="F2102" t="str">
        <f>VLOOKUP(A2102,Tabel1[[PrøveID]:[Longitude]],4,FALSE)</f>
        <v>Frederiksværk havn</v>
      </c>
      <c r="G2102" s="24" t="str">
        <f>VLOOKUP(H2102,Datasæt_Analysesystemer!$D$3:$E$68,2,FALSE)</f>
        <v>Gasterosteus aculeatus</v>
      </c>
      <c r="H2102" t="s">
        <v>1117</v>
      </c>
      <c r="I2102" t="str">
        <f>VLOOKUP(H2102,Datasæt_Analysesystemer!$D$2:$F$68,3,FALSE)</f>
        <v>Almindelig</v>
      </c>
      <c r="J2102" t="s">
        <v>744</v>
      </c>
      <c r="K2102" t="s">
        <v>802</v>
      </c>
      <c r="L2102" t="s">
        <v>741</v>
      </c>
      <c r="M2102" t="str">
        <f t="shared" si="32"/>
        <v>Present_Ct&lt;41</v>
      </c>
    </row>
    <row r="2103" spans="1:13" x14ac:dyDescent="0.25">
      <c r="A2103" t="s">
        <v>1205</v>
      </c>
      <c r="B2103" t="str">
        <f>VLOOKUP(A2103,Tabel1[[PrøveID]:[Longitude]],3,FALSE)</f>
        <v>DNA på Forkant</v>
      </c>
      <c r="C2103" s="83" t="str">
        <f>VLOOKUP(A2103,Tabel1[[PrøveID]:[Longitude]],2,FALSE)</f>
        <v>03-10-2022</v>
      </c>
      <c r="D2103">
        <f>VLOOKUP(A2103,Tabel1[[PrøveID]:[Longitude]],5,FALSE)</f>
        <v>55.575000000000003</v>
      </c>
      <c r="E2103">
        <f>VLOOKUP(A2103,Tabel1[[PrøveID]:[Longitude]],6,FALSE)</f>
        <v>11.5946</v>
      </c>
      <c r="F2103" t="str">
        <f>VLOOKUP(A2103,Tabel1[[PrøveID]:[Longitude]],4,FALSE)</f>
        <v>Frederiksværk havn</v>
      </c>
      <c r="G2103" s="24" t="str">
        <f>VLOOKUP(H2103,Datasæt_Analysesystemer!$D$3:$E$68,2,FALSE)</f>
        <v>Gasterosteus aculeatus</v>
      </c>
      <c r="H2103" t="s">
        <v>1117</v>
      </c>
      <c r="I2103" t="str">
        <f>VLOOKUP(H2103,Datasæt_Analysesystemer!$D$2:$F$68,3,FALSE)</f>
        <v>Almindelig</v>
      </c>
      <c r="J2103" t="s">
        <v>744</v>
      </c>
      <c r="K2103" t="s">
        <v>747</v>
      </c>
      <c r="L2103" t="s">
        <v>768</v>
      </c>
      <c r="M2103" t="str">
        <f t="shared" si="32"/>
        <v>Absent</v>
      </c>
    </row>
    <row r="2104" spans="1:13" x14ac:dyDescent="0.25">
      <c r="A2104" t="s">
        <v>1205</v>
      </c>
      <c r="B2104" t="str">
        <f>VLOOKUP(A2104,Tabel1[[PrøveID]:[Longitude]],3,FALSE)</f>
        <v>DNA på Forkant</v>
      </c>
      <c r="C2104" s="83" t="str">
        <f>VLOOKUP(A2104,Tabel1[[PrøveID]:[Longitude]],2,FALSE)</f>
        <v>03-10-2022</v>
      </c>
      <c r="D2104">
        <f>VLOOKUP(A2104,Tabel1[[PrøveID]:[Longitude]],5,FALSE)</f>
        <v>55.575000000000003</v>
      </c>
      <c r="E2104">
        <f>VLOOKUP(A2104,Tabel1[[PrøveID]:[Longitude]],6,FALSE)</f>
        <v>11.5946</v>
      </c>
      <c r="F2104" t="str">
        <f>VLOOKUP(A2104,Tabel1[[PrøveID]:[Longitude]],4,FALSE)</f>
        <v>Frederiksværk havn</v>
      </c>
      <c r="G2104" s="24" t="str">
        <f>VLOOKUP(H2104,Datasæt_Analysesystemer!$D$3:$E$68,2,FALSE)</f>
        <v>Anguilla anguilla</v>
      </c>
      <c r="H2104" t="s">
        <v>1005</v>
      </c>
      <c r="I2104" t="str">
        <f>VLOOKUP(H2104,Datasæt_Analysesystemer!$D$2:$F$68,3,FALSE)</f>
        <v>Almindelig</v>
      </c>
      <c r="J2104" t="s">
        <v>744</v>
      </c>
      <c r="K2104" t="s">
        <v>747</v>
      </c>
      <c r="L2104" t="s">
        <v>768</v>
      </c>
      <c r="M2104" t="str">
        <f t="shared" si="32"/>
        <v>Absent</v>
      </c>
    </row>
    <row r="2105" spans="1:13" x14ac:dyDescent="0.25">
      <c r="A2105" t="s">
        <v>1205</v>
      </c>
      <c r="B2105" t="str">
        <f>VLOOKUP(A2105,Tabel1[[PrøveID]:[Longitude]],3,FALSE)</f>
        <v>DNA på Forkant</v>
      </c>
      <c r="C2105" s="83" t="str">
        <f>VLOOKUP(A2105,Tabel1[[PrøveID]:[Longitude]],2,FALSE)</f>
        <v>03-10-2022</v>
      </c>
      <c r="D2105">
        <f>VLOOKUP(A2105,Tabel1[[PrøveID]:[Longitude]],5,FALSE)</f>
        <v>55.575000000000003</v>
      </c>
      <c r="E2105">
        <f>VLOOKUP(A2105,Tabel1[[PrøveID]:[Longitude]],6,FALSE)</f>
        <v>11.5946</v>
      </c>
      <c r="F2105" t="str">
        <f>VLOOKUP(A2105,Tabel1[[PrøveID]:[Longitude]],4,FALSE)</f>
        <v>Frederiksværk havn</v>
      </c>
      <c r="G2105" s="24" t="str">
        <f>VLOOKUP(H2105,Datasæt_Analysesystemer!$D$3:$E$68,2,FALSE)</f>
        <v>Anguilla anguilla</v>
      </c>
      <c r="H2105" t="s">
        <v>1005</v>
      </c>
      <c r="I2105" t="str">
        <f>VLOOKUP(H2105,Datasæt_Analysesystemer!$D$2:$F$68,3,FALSE)</f>
        <v>Almindelig</v>
      </c>
      <c r="J2105" t="s">
        <v>738</v>
      </c>
      <c r="K2105" t="s">
        <v>802</v>
      </c>
      <c r="L2105" t="s">
        <v>741</v>
      </c>
      <c r="M2105" t="str">
        <f t="shared" si="32"/>
        <v>Present_Ct&lt;41</v>
      </c>
    </row>
    <row r="2106" spans="1:13" x14ac:dyDescent="0.25">
      <c r="A2106" t="s">
        <v>1205</v>
      </c>
      <c r="B2106" t="str">
        <f>VLOOKUP(A2106,Tabel1[[PrøveID]:[Longitude]],3,FALSE)</f>
        <v>DNA på Forkant</v>
      </c>
      <c r="C2106" s="83" t="str">
        <f>VLOOKUP(A2106,Tabel1[[PrøveID]:[Longitude]],2,FALSE)</f>
        <v>03-10-2022</v>
      </c>
      <c r="D2106">
        <f>VLOOKUP(A2106,Tabel1[[PrøveID]:[Longitude]],5,FALSE)</f>
        <v>55.575000000000003</v>
      </c>
      <c r="E2106">
        <f>VLOOKUP(A2106,Tabel1[[PrøveID]:[Longitude]],6,FALSE)</f>
        <v>11.5946</v>
      </c>
      <c r="F2106" t="str">
        <f>VLOOKUP(A2106,Tabel1[[PrøveID]:[Longitude]],4,FALSE)</f>
        <v>Frederiksværk havn</v>
      </c>
      <c r="G2106" s="24" t="str">
        <f>VLOOKUP(H2106,Datasæt_Analysesystemer!$D$3:$E$68,2,FALSE)</f>
        <v>Neogobius melanostomus</v>
      </c>
      <c r="H2106" t="s">
        <v>1089</v>
      </c>
      <c r="I2106" t="str">
        <f>VLOOKUP(H2106,Datasæt_Analysesystemer!$D$2:$F$68,3,FALSE)</f>
        <v>Invasiv</v>
      </c>
      <c r="J2106" t="s">
        <v>738</v>
      </c>
      <c r="K2106" t="s">
        <v>747</v>
      </c>
      <c r="L2106" t="s">
        <v>768</v>
      </c>
      <c r="M2106" t="str">
        <f t="shared" si="32"/>
        <v>Absent</v>
      </c>
    </row>
    <row r="2107" spans="1:13" x14ac:dyDescent="0.25">
      <c r="A2107" t="s">
        <v>1205</v>
      </c>
      <c r="B2107" t="str">
        <f>VLOOKUP(A2107,Tabel1[[PrøveID]:[Longitude]],3,FALSE)</f>
        <v>DNA på Forkant</v>
      </c>
      <c r="C2107" s="83" t="str">
        <f>VLOOKUP(A2107,Tabel1[[PrøveID]:[Longitude]],2,FALSE)</f>
        <v>03-10-2022</v>
      </c>
      <c r="D2107">
        <f>VLOOKUP(A2107,Tabel1[[PrøveID]:[Longitude]],5,FALSE)</f>
        <v>55.575000000000003</v>
      </c>
      <c r="E2107">
        <f>VLOOKUP(A2107,Tabel1[[PrøveID]:[Longitude]],6,FALSE)</f>
        <v>11.5946</v>
      </c>
      <c r="F2107" t="str">
        <f>VLOOKUP(A2107,Tabel1[[PrøveID]:[Longitude]],4,FALSE)</f>
        <v>Frederiksværk havn</v>
      </c>
      <c r="G2107" s="24" t="str">
        <f>VLOOKUP(H2107,Datasæt_Analysesystemer!$D$3:$E$68,2,FALSE)</f>
        <v>Neogobius melanostomus</v>
      </c>
      <c r="H2107" t="s">
        <v>1089</v>
      </c>
      <c r="I2107" t="str">
        <f>VLOOKUP(H2107,Datasæt_Analysesystemer!$D$2:$F$68,3,FALSE)</f>
        <v>Invasiv</v>
      </c>
      <c r="J2107" t="s">
        <v>744</v>
      </c>
      <c r="K2107" t="s">
        <v>747</v>
      </c>
      <c r="L2107" t="s">
        <v>768</v>
      </c>
      <c r="M2107" t="str">
        <f t="shared" si="32"/>
        <v>Absent</v>
      </c>
    </row>
    <row r="2108" spans="1:13" x14ac:dyDescent="0.25">
      <c r="A2108" t="s">
        <v>1210</v>
      </c>
      <c r="B2108" t="str">
        <f>VLOOKUP(A2108,Tabel1[[PrøveID]:[Longitude]],3,FALSE)</f>
        <v>DNA på Forkant</v>
      </c>
      <c r="C2108" s="83" t="str">
        <f>VLOOKUP(A2108,Tabel1[[PrøveID]:[Longitude]],2,FALSE)</f>
        <v>07-10-2022</v>
      </c>
      <c r="D2108">
        <f>VLOOKUP(A2108,Tabel1[[PrøveID]:[Longitude]],5,FALSE)</f>
        <v>55.603085</v>
      </c>
      <c r="E2108">
        <f>VLOOKUP(A2108,Tabel1[[PrøveID]:[Longitude]],6,FALSE)</f>
        <v>12.3880968</v>
      </c>
      <c r="F2108" t="str">
        <f>VLOOKUP(A2108,Tabel1[[PrøveID]:[Longitude]],4,FALSE)</f>
        <v>Køge bugt</v>
      </c>
      <c r="G2108" s="24" t="str">
        <f>VLOOKUP(H2108,Datasæt_Analysesystemer!$D$3:$E$68,2,FALSE)</f>
        <v>Perca fluviatilis</v>
      </c>
      <c r="H2108" t="s">
        <v>804</v>
      </c>
      <c r="I2108" t="str">
        <f>VLOOKUP(H2108,Datasæt_Analysesystemer!$D$2:$F$68,3,FALSE)</f>
        <v>Almindelig</v>
      </c>
      <c r="J2108" t="s">
        <v>738</v>
      </c>
      <c r="K2108" t="s">
        <v>747</v>
      </c>
      <c r="L2108" t="s">
        <v>768</v>
      </c>
      <c r="M2108" t="str">
        <f t="shared" si="32"/>
        <v>Absent</v>
      </c>
    </row>
    <row r="2109" spans="1:13" x14ac:dyDescent="0.25">
      <c r="A2109" t="s">
        <v>1210</v>
      </c>
      <c r="B2109" t="str">
        <f>VLOOKUP(A2109,Tabel1[[PrøveID]:[Longitude]],3,FALSE)</f>
        <v>DNA på Forkant</v>
      </c>
      <c r="C2109" s="83" t="str">
        <f>VLOOKUP(A2109,Tabel1[[PrøveID]:[Longitude]],2,FALSE)</f>
        <v>07-10-2022</v>
      </c>
      <c r="D2109">
        <f>VLOOKUP(A2109,Tabel1[[PrøveID]:[Longitude]],5,FALSE)</f>
        <v>55.603085</v>
      </c>
      <c r="E2109">
        <f>VLOOKUP(A2109,Tabel1[[PrøveID]:[Longitude]],6,FALSE)</f>
        <v>12.3880968</v>
      </c>
      <c r="F2109" t="str">
        <f>VLOOKUP(A2109,Tabel1[[PrøveID]:[Longitude]],4,FALSE)</f>
        <v>Køge bugt</v>
      </c>
      <c r="G2109" s="24" t="str">
        <f>VLOOKUP(H2109,Datasæt_Analysesystemer!$D$3:$E$68,2,FALSE)</f>
        <v>Perca fluviatilis</v>
      </c>
      <c r="H2109" t="s">
        <v>804</v>
      </c>
      <c r="I2109" t="str">
        <f>VLOOKUP(H2109,Datasæt_Analysesystemer!$D$2:$F$68,3,FALSE)</f>
        <v>Almindelig</v>
      </c>
      <c r="J2109" t="s">
        <v>738</v>
      </c>
      <c r="K2109" t="s">
        <v>747</v>
      </c>
      <c r="L2109" t="s">
        <v>768</v>
      </c>
      <c r="M2109" t="str">
        <f t="shared" si="32"/>
        <v>Absent</v>
      </c>
    </row>
    <row r="2110" spans="1:13" x14ac:dyDescent="0.25">
      <c r="A2110" t="s">
        <v>1210</v>
      </c>
      <c r="B2110" t="str">
        <f>VLOOKUP(A2110,Tabel1[[PrøveID]:[Longitude]],3,FALSE)</f>
        <v>DNA på Forkant</v>
      </c>
      <c r="C2110" s="83" t="str">
        <f>VLOOKUP(A2110,Tabel1[[PrøveID]:[Longitude]],2,FALSE)</f>
        <v>07-10-2022</v>
      </c>
      <c r="D2110">
        <f>VLOOKUP(A2110,Tabel1[[PrøveID]:[Longitude]],5,FALSE)</f>
        <v>55.603085</v>
      </c>
      <c r="E2110">
        <f>VLOOKUP(A2110,Tabel1[[PrøveID]:[Longitude]],6,FALSE)</f>
        <v>12.3880968</v>
      </c>
      <c r="F2110" t="str">
        <f>VLOOKUP(A2110,Tabel1[[PrøveID]:[Longitude]],4,FALSE)</f>
        <v>Køge bugt</v>
      </c>
      <c r="G2110" s="24" t="str">
        <f>VLOOKUP(H2110,Datasæt_Analysesystemer!$D$3:$E$68,2,FALSE)</f>
        <v>Platichthys flesus</v>
      </c>
      <c r="H2110" t="s">
        <v>793</v>
      </c>
      <c r="I2110" t="str">
        <f>VLOOKUP(H2110,Datasæt_Analysesystemer!$D$2:$F$68,3,FALSE)</f>
        <v>Almindelig</v>
      </c>
      <c r="J2110" t="s">
        <v>738</v>
      </c>
      <c r="K2110" t="s">
        <v>802</v>
      </c>
      <c r="L2110" t="s">
        <v>741</v>
      </c>
      <c r="M2110" t="str">
        <f t="shared" si="32"/>
        <v>Present_Ct&lt;41</v>
      </c>
    </row>
    <row r="2111" spans="1:13" x14ac:dyDescent="0.25">
      <c r="A2111" t="s">
        <v>1210</v>
      </c>
      <c r="B2111" t="str">
        <f>VLOOKUP(A2111,Tabel1[[PrøveID]:[Longitude]],3,FALSE)</f>
        <v>DNA på Forkant</v>
      </c>
      <c r="C2111" s="83" t="str">
        <f>VLOOKUP(A2111,Tabel1[[PrøveID]:[Longitude]],2,FALSE)</f>
        <v>07-10-2022</v>
      </c>
      <c r="D2111">
        <f>VLOOKUP(A2111,Tabel1[[PrøveID]:[Longitude]],5,FALSE)</f>
        <v>55.603085</v>
      </c>
      <c r="E2111">
        <f>VLOOKUP(A2111,Tabel1[[PrøveID]:[Longitude]],6,FALSE)</f>
        <v>12.3880968</v>
      </c>
      <c r="F2111" t="str">
        <f>VLOOKUP(A2111,Tabel1[[PrøveID]:[Longitude]],4,FALSE)</f>
        <v>Køge bugt</v>
      </c>
      <c r="G2111" s="24" t="str">
        <f>VLOOKUP(H2111,Datasæt_Analysesystemer!$D$3:$E$68,2,FALSE)</f>
        <v>Platichthys flesus</v>
      </c>
      <c r="H2111" t="s">
        <v>793</v>
      </c>
      <c r="I2111" t="str">
        <f>VLOOKUP(H2111,Datasæt_Analysesystemer!$D$2:$F$68,3,FALSE)</f>
        <v>Almindelig</v>
      </c>
      <c r="J2111" t="s">
        <v>738</v>
      </c>
      <c r="K2111" t="s">
        <v>747</v>
      </c>
      <c r="L2111" t="s">
        <v>768</v>
      </c>
      <c r="M2111" t="str">
        <f t="shared" si="32"/>
        <v>Absent</v>
      </c>
    </row>
    <row r="2112" spans="1:13" x14ac:dyDescent="0.25">
      <c r="A2112" t="s">
        <v>1210</v>
      </c>
      <c r="B2112" t="str">
        <f>VLOOKUP(A2112,Tabel1[[PrøveID]:[Longitude]],3,FALSE)</f>
        <v>DNA på Forkant</v>
      </c>
      <c r="C2112" s="83" t="str">
        <f>VLOOKUP(A2112,Tabel1[[PrøveID]:[Longitude]],2,FALSE)</f>
        <v>07-10-2022</v>
      </c>
      <c r="D2112">
        <f>VLOOKUP(A2112,Tabel1[[PrøveID]:[Longitude]],5,FALSE)</f>
        <v>55.603085</v>
      </c>
      <c r="E2112">
        <f>VLOOKUP(A2112,Tabel1[[PrøveID]:[Longitude]],6,FALSE)</f>
        <v>12.3880968</v>
      </c>
      <c r="F2112" t="str">
        <f>VLOOKUP(A2112,Tabel1[[PrøveID]:[Longitude]],4,FALSE)</f>
        <v>Køge bugt</v>
      </c>
      <c r="G2112" s="24" t="str">
        <f>VLOOKUP(H2112,Datasæt_Analysesystemer!$D$3:$E$68,2,FALSE)</f>
        <v>Magallana gigas</v>
      </c>
      <c r="H2112" t="s">
        <v>1100</v>
      </c>
      <c r="I2112" t="str">
        <f>VLOOKUP(H2112,Datasæt_Analysesystemer!$D$2:$F$68,3,FALSE)</f>
        <v>Invasiv</v>
      </c>
      <c r="J2112" t="s">
        <v>744</v>
      </c>
      <c r="K2112" t="s">
        <v>802</v>
      </c>
      <c r="L2112" t="s">
        <v>741</v>
      </c>
      <c r="M2112" t="str">
        <f t="shared" si="32"/>
        <v>Present_Ct&lt;41</v>
      </c>
    </row>
    <row r="2113" spans="1:13" x14ac:dyDescent="0.25">
      <c r="A2113" t="s">
        <v>1210</v>
      </c>
      <c r="B2113" t="str">
        <f>VLOOKUP(A2113,Tabel1[[PrøveID]:[Longitude]],3,FALSE)</f>
        <v>DNA på Forkant</v>
      </c>
      <c r="C2113" s="83" t="str">
        <f>VLOOKUP(A2113,Tabel1[[PrøveID]:[Longitude]],2,FALSE)</f>
        <v>07-10-2022</v>
      </c>
      <c r="D2113">
        <f>VLOOKUP(A2113,Tabel1[[PrøveID]:[Longitude]],5,FALSE)</f>
        <v>55.603085</v>
      </c>
      <c r="E2113">
        <f>VLOOKUP(A2113,Tabel1[[PrøveID]:[Longitude]],6,FALSE)</f>
        <v>12.3880968</v>
      </c>
      <c r="F2113" t="str">
        <f>VLOOKUP(A2113,Tabel1[[PrøveID]:[Longitude]],4,FALSE)</f>
        <v>Køge bugt</v>
      </c>
      <c r="G2113" s="24" t="str">
        <f>VLOOKUP(H2113,Datasæt_Analysesystemer!$D$3:$E$68,2,FALSE)</f>
        <v>Magallana gigas</v>
      </c>
      <c r="H2113" t="s">
        <v>1100</v>
      </c>
      <c r="I2113" t="str">
        <f>VLOOKUP(H2113,Datasæt_Analysesystemer!$D$2:$F$68,3,FALSE)</f>
        <v>Invasiv</v>
      </c>
      <c r="J2113" t="s">
        <v>738</v>
      </c>
      <c r="K2113" t="s">
        <v>747</v>
      </c>
      <c r="L2113" t="s">
        <v>768</v>
      </c>
      <c r="M2113" t="str">
        <f t="shared" si="32"/>
        <v>Absent</v>
      </c>
    </row>
    <row r="2114" spans="1:13" x14ac:dyDescent="0.25">
      <c r="A2114" t="s">
        <v>1210</v>
      </c>
      <c r="B2114" t="str">
        <f>VLOOKUP(A2114,Tabel1[[PrøveID]:[Longitude]],3,FALSE)</f>
        <v>DNA på Forkant</v>
      </c>
      <c r="C2114" s="83" t="str">
        <f>VLOOKUP(A2114,Tabel1[[PrøveID]:[Longitude]],2,FALSE)</f>
        <v>07-10-2022</v>
      </c>
      <c r="D2114">
        <f>VLOOKUP(A2114,Tabel1[[PrøveID]:[Longitude]],5,FALSE)</f>
        <v>55.603085</v>
      </c>
      <c r="E2114">
        <f>VLOOKUP(A2114,Tabel1[[PrøveID]:[Longitude]],6,FALSE)</f>
        <v>12.3880968</v>
      </c>
      <c r="F2114" t="str">
        <f>VLOOKUP(A2114,Tabel1[[PrøveID]:[Longitude]],4,FALSE)</f>
        <v>Køge bugt</v>
      </c>
      <c r="G2114" s="24" t="str">
        <f>VLOOKUP(H2114,Datasæt_Analysesystemer!$D$3:$E$68,2,FALSE)</f>
        <v>Lutra lutra</v>
      </c>
      <c r="H2114" t="s">
        <v>818</v>
      </c>
      <c r="I2114" t="str">
        <f>VLOOKUP(H2114,Datasæt_Analysesystemer!$D$2:$F$68,3,FALSE)</f>
        <v>Almindelig</v>
      </c>
      <c r="J2114" t="s">
        <v>738</v>
      </c>
      <c r="K2114" t="s">
        <v>747</v>
      </c>
      <c r="L2114" t="s">
        <v>768</v>
      </c>
      <c r="M2114" t="str">
        <f t="shared" ref="M2114:M2177" si="33">IF(K2114="Present",K2114&amp;"_"&amp;L2114,K2114)</f>
        <v>Absent</v>
      </c>
    </row>
    <row r="2115" spans="1:13" x14ac:dyDescent="0.25">
      <c r="A2115" t="s">
        <v>1210</v>
      </c>
      <c r="B2115" t="str">
        <f>VLOOKUP(A2115,Tabel1[[PrøveID]:[Longitude]],3,FALSE)</f>
        <v>DNA på Forkant</v>
      </c>
      <c r="C2115" s="83" t="str">
        <f>VLOOKUP(A2115,Tabel1[[PrøveID]:[Longitude]],2,FALSE)</f>
        <v>07-10-2022</v>
      </c>
      <c r="D2115">
        <f>VLOOKUP(A2115,Tabel1[[PrøveID]:[Longitude]],5,FALSE)</f>
        <v>55.603085</v>
      </c>
      <c r="E2115">
        <f>VLOOKUP(A2115,Tabel1[[PrøveID]:[Longitude]],6,FALSE)</f>
        <v>12.3880968</v>
      </c>
      <c r="F2115" t="str">
        <f>VLOOKUP(A2115,Tabel1[[PrøveID]:[Longitude]],4,FALSE)</f>
        <v>Køge bugt</v>
      </c>
      <c r="G2115" s="24" t="str">
        <f>VLOOKUP(H2115,Datasæt_Analysesystemer!$D$3:$E$68,2,FALSE)</f>
        <v>Lutra lutra</v>
      </c>
      <c r="H2115" t="s">
        <v>818</v>
      </c>
      <c r="I2115" t="str">
        <f>VLOOKUP(H2115,Datasæt_Analysesystemer!$D$2:$F$68,3,FALSE)</f>
        <v>Almindelig</v>
      </c>
      <c r="J2115" t="s">
        <v>738</v>
      </c>
      <c r="K2115" t="s">
        <v>747</v>
      </c>
      <c r="L2115" t="s">
        <v>768</v>
      </c>
      <c r="M2115" t="str">
        <f t="shared" si="33"/>
        <v>Absent</v>
      </c>
    </row>
    <row r="2116" spans="1:13" x14ac:dyDescent="0.25">
      <c r="A2116" t="s">
        <v>1210</v>
      </c>
      <c r="B2116" t="str">
        <f>VLOOKUP(A2116,Tabel1[[PrøveID]:[Longitude]],3,FALSE)</f>
        <v>DNA på Forkant</v>
      </c>
      <c r="C2116" s="83" t="str">
        <f>VLOOKUP(A2116,Tabel1[[PrøveID]:[Longitude]],2,FALSE)</f>
        <v>07-10-2022</v>
      </c>
      <c r="D2116">
        <f>VLOOKUP(A2116,Tabel1[[PrøveID]:[Longitude]],5,FALSE)</f>
        <v>55.603085</v>
      </c>
      <c r="E2116">
        <f>VLOOKUP(A2116,Tabel1[[PrøveID]:[Longitude]],6,FALSE)</f>
        <v>12.3880968</v>
      </c>
      <c r="F2116" t="str">
        <f>VLOOKUP(A2116,Tabel1[[PrøveID]:[Longitude]],4,FALSE)</f>
        <v>Køge bugt</v>
      </c>
      <c r="G2116" s="24" t="str">
        <f>VLOOKUP(H2116,Datasæt_Analysesystemer!$D$3:$E$68,2,FALSE)</f>
        <v>Callinectes sapidus</v>
      </c>
      <c r="H2116" t="s">
        <v>989</v>
      </c>
      <c r="I2116" t="str">
        <f>VLOOKUP(H2116,Datasæt_Analysesystemer!$D$2:$F$68,3,FALSE)</f>
        <v>Invasiv</v>
      </c>
      <c r="J2116" t="s">
        <v>744</v>
      </c>
      <c r="K2116" t="s">
        <v>747</v>
      </c>
      <c r="L2116" t="s">
        <v>768</v>
      </c>
      <c r="M2116" t="str">
        <f t="shared" si="33"/>
        <v>Absent</v>
      </c>
    </row>
    <row r="2117" spans="1:13" x14ac:dyDescent="0.25">
      <c r="A2117" t="s">
        <v>1210</v>
      </c>
      <c r="B2117" t="str">
        <f>VLOOKUP(A2117,Tabel1[[PrøveID]:[Longitude]],3,FALSE)</f>
        <v>DNA på Forkant</v>
      </c>
      <c r="C2117" s="83" t="str">
        <f>VLOOKUP(A2117,Tabel1[[PrøveID]:[Longitude]],2,FALSE)</f>
        <v>07-10-2022</v>
      </c>
      <c r="D2117">
        <f>VLOOKUP(A2117,Tabel1[[PrøveID]:[Longitude]],5,FALSE)</f>
        <v>55.603085</v>
      </c>
      <c r="E2117">
        <f>VLOOKUP(A2117,Tabel1[[PrøveID]:[Longitude]],6,FALSE)</f>
        <v>12.3880968</v>
      </c>
      <c r="F2117" t="str">
        <f>VLOOKUP(A2117,Tabel1[[PrøveID]:[Longitude]],4,FALSE)</f>
        <v>Køge bugt</v>
      </c>
      <c r="G2117" s="24" t="str">
        <f>VLOOKUP(H2117,Datasæt_Analysesystemer!$D$3:$E$68,2,FALSE)</f>
        <v>Callinectes sapidus</v>
      </c>
      <c r="H2117" t="s">
        <v>989</v>
      </c>
      <c r="I2117" t="str">
        <f>VLOOKUP(H2117,Datasæt_Analysesystemer!$D$2:$F$68,3,FALSE)</f>
        <v>Invasiv</v>
      </c>
      <c r="J2117" t="s">
        <v>738</v>
      </c>
      <c r="K2117" t="s">
        <v>747</v>
      </c>
      <c r="L2117" t="s">
        <v>768</v>
      </c>
      <c r="M2117" t="str">
        <f t="shared" si="33"/>
        <v>Absent</v>
      </c>
    </row>
    <row r="2118" spans="1:13" x14ac:dyDescent="0.25">
      <c r="A2118" t="s">
        <v>1210</v>
      </c>
      <c r="B2118" t="str">
        <f>VLOOKUP(A2118,Tabel1[[PrøveID]:[Longitude]],3,FALSE)</f>
        <v>DNA på Forkant</v>
      </c>
      <c r="C2118" s="83" t="str">
        <f>VLOOKUP(A2118,Tabel1[[PrøveID]:[Longitude]],2,FALSE)</f>
        <v>07-10-2022</v>
      </c>
      <c r="D2118">
        <f>VLOOKUP(A2118,Tabel1[[PrøveID]:[Longitude]],5,FALSE)</f>
        <v>55.603085</v>
      </c>
      <c r="E2118">
        <f>VLOOKUP(A2118,Tabel1[[PrøveID]:[Longitude]],6,FALSE)</f>
        <v>12.3880968</v>
      </c>
      <c r="F2118" t="str">
        <f>VLOOKUP(A2118,Tabel1[[PrøveID]:[Longitude]],4,FALSE)</f>
        <v>Køge bugt</v>
      </c>
      <c r="G2118" s="24" t="str">
        <f>VLOOKUP(H2118,Datasæt_Analysesystemer!$D$3:$E$68,2,FALSE)</f>
        <v>Mnemiopsis leidyi</v>
      </c>
      <c r="H2118" t="s">
        <v>982</v>
      </c>
      <c r="I2118" t="str">
        <f>VLOOKUP(H2118,Datasæt_Analysesystemer!$D$2:$F$68,3,FALSE)</f>
        <v>Invasiv</v>
      </c>
      <c r="J2118" t="s">
        <v>738</v>
      </c>
      <c r="K2118" t="s">
        <v>802</v>
      </c>
      <c r="L2118" t="s">
        <v>741</v>
      </c>
      <c r="M2118" t="str">
        <f t="shared" si="33"/>
        <v>Present_Ct&lt;41</v>
      </c>
    </row>
    <row r="2119" spans="1:13" x14ac:dyDescent="0.25">
      <c r="A2119" t="s">
        <v>1210</v>
      </c>
      <c r="B2119" t="str">
        <f>VLOOKUP(A2119,Tabel1[[PrøveID]:[Longitude]],3,FALSE)</f>
        <v>DNA på Forkant</v>
      </c>
      <c r="C2119" s="83" t="str">
        <f>VLOOKUP(A2119,Tabel1[[PrøveID]:[Longitude]],2,FALSE)</f>
        <v>07-10-2022</v>
      </c>
      <c r="D2119">
        <f>VLOOKUP(A2119,Tabel1[[PrøveID]:[Longitude]],5,FALSE)</f>
        <v>55.603085</v>
      </c>
      <c r="E2119">
        <f>VLOOKUP(A2119,Tabel1[[PrøveID]:[Longitude]],6,FALSE)</f>
        <v>12.3880968</v>
      </c>
      <c r="F2119" t="str">
        <f>VLOOKUP(A2119,Tabel1[[PrøveID]:[Longitude]],4,FALSE)</f>
        <v>Køge bugt</v>
      </c>
      <c r="G2119" s="24" t="str">
        <f>VLOOKUP(H2119,Datasæt_Analysesystemer!$D$3:$E$68,2,FALSE)</f>
        <v>Mnemiopsis leidyi</v>
      </c>
      <c r="H2119" t="s">
        <v>982</v>
      </c>
      <c r="I2119" t="str">
        <f>VLOOKUP(H2119,Datasæt_Analysesystemer!$D$2:$F$68,3,FALSE)</f>
        <v>Invasiv</v>
      </c>
      <c r="J2119" t="s">
        <v>738</v>
      </c>
      <c r="K2119" t="s">
        <v>802</v>
      </c>
      <c r="L2119" t="s">
        <v>741</v>
      </c>
      <c r="M2119" t="str">
        <f t="shared" si="33"/>
        <v>Present_Ct&lt;41</v>
      </c>
    </row>
    <row r="2120" spans="1:13" x14ac:dyDescent="0.25">
      <c r="A2120" t="s">
        <v>1210</v>
      </c>
      <c r="B2120" t="str">
        <f>VLOOKUP(A2120,Tabel1[[PrøveID]:[Longitude]],3,FALSE)</f>
        <v>DNA på Forkant</v>
      </c>
      <c r="C2120" s="83" t="str">
        <f>VLOOKUP(A2120,Tabel1[[PrøveID]:[Longitude]],2,FALSE)</f>
        <v>07-10-2022</v>
      </c>
      <c r="D2120">
        <f>VLOOKUP(A2120,Tabel1[[PrøveID]:[Longitude]],5,FALSE)</f>
        <v>55.603085</v>
      </c>
      <c r="E2120">
        <f>VLOOKUP(A2120,Tabel1[[PrøveID]:[Longitude]],6,FALSE)</f>
        <v>12.3880968</v>
      </c>
      <c r="F2120" t="str">
        <f>VLOOKUP(A2120,Tabel1[[PrøveID]:[Longitude]],4,FALSE)</f>
        <v>Køge bugt</v>
      </c>
      <c r="G2120" s="24" t="str">
        <f>VLOOKUP(H2120,Datasæt_Analysesystemer!$D$3:$E$68,2,FALSE)</f>
        <v>Hemigrapsus takanoi</v>
      </c>
      <c r="H2120" t="s">
        <v>1098</v>
      </c>
      <c r="I2120" t="str">
        <f>VLOOKUP(H2120,Datasæt_Analysesystemer!$D$2:$F$68,3,FALSE)</f>
        <v>Invasiv</v>
      </c>
      <c r="J2120" t="s">
        <v>738</v>
      </c>
      <c r="K2120" t="s">
        <v>747</v>
      </c>
      <c r="L2120" t="s">
        <v>768</v>
      </c>
      <c r="M2120" t="str">
        <f t="shared" si="33"/>
        <v>Absent</v>
      </c>
    </row>
    <row r="2121" spans="1:13" x14ac:dyDescent="0.25">
      <c r="A2121" t="s">
        <v>1210</v>
      </c>
      <c r="B2121" t="str">
        <f>VLOOKUP(A2121,Tabel1[[PrøveID]:[Longitude]],3,FALSE)</f>
        <v>DNA på Forkant</v>
      </c>
      <c r="C2121" s="83" t="str">
        <f>VLOOKUP(A2121,Tabel1[[PrøveID]:[Longitude]],2,FALSE)</f>
        <v>07-10-2022</v>
      </c>
      <c r="D2121">
        <f>VLOOKUP(A2121,Tabel1[[PrøveID]:[Longitude]],5,FALSE)</f>
        <v>55.603085</v>
      </c>
      <c r="E2121">
        <f>VLOOKUP(A2121,Tabel1[[PrøveID]:[Longitude]],6,FALSE)</f>
        <v>12.3880968</v>
      </c>
      <c r="F2121" t="str">
        <f>VLOOKUP(A2121,Tabel1[[PrøveID]:[Longitude]],4,FALSE)</f>
        <v>Køge bugt</v>
      </c>
      <c r="G2121" s="24" t="str">
        <f>VLOOKUP(H2121,Datasæt_Analysesystemer!$D$3:$E$68,2,FALSE)</f>
        <v>Hemigrapsus takanoi</v>
      </c>
      <c r="H2121" t="s">
        <v>1098</v>
      </c>
      <c r="I2121" t="str">
        <f>VLOOKUP(H2121,Datasæt_Analysesystemer!$D$2:$F$68,3,FALSE)</f>
        <v>Invasiv</v>
      </c>
      <c r="J2121" t="s">
        <v>738</v>
      </c>
      <c r="K2121" t="s">
        <v>747</v>
      </c>
      <c r="L2121" t="s">
        <v>768</v>
      </c>
      <c r="M2121" t="str">
        <f t="shared" si="33"/>
        <v>Absent</v>
      </c>
    </row>
    <row r="2122" spans="1:13" x14ac:dyDescent="0.25">
      <c r="A2122" t="s">
        <v>1210</v>
      </c>
      <c r="B2122" t="str">
        <f>VLOOKUP(A2122,Tabel1[[PrøveID]:[Longitude]],3,FALSE)</f>
        <v>DNA på Forkant</v>
      </c>
      <c r="C2122" s="83" t="str">
        <f>VLOOKUP(A2122,Tabel1[[PrøveID]:[Longitude]],2,FALSE)</f>
        <v>07-10-2022</v>
      </c>
      <c r="D2122">
        <f>VLOOKUP(A2122,Tabel1[[PrøveID]:[Longitude]],5,FALSE)</f>
        <v>55.603085</v>
      </c>
      <c r="E2122">
        <f>VLOOKUP(A2122,Tabel1[[PrøveID]:[Longitude]],6,FALSE)</f>
        <v>12.3880968</v>
      </c>
      <c r="F2122" t="str">
        <f>VLOOKUP(A2122,Tabel1[[PrøveID]:[Longitude]],4,FALSE)</f>
        <v>Køge bugt</v>
      </c>
      <c r="G2122" s="24" t="str">
        <f>VLOOKUP(H2122,Datasæt_Analysesystemer!$D$3:$E$68,2,FALSE)</f>
        <v>Alexandrium ostenfeldii</v>
      </c>
      <c r="H2122" t="s">
        <v>1179</v>
      </c>
      <c r="I2122" t="str">
        <f>VLOOKUP(H2122,Datasæt_Analysesystemer!$D$2:$F$68,3,FALSE)</f>
        <v>Toksisk</v>
      </c>
      <c r="J2122" t="s">
        <v>744</v>
      </c>
      <c r="K2122" t="s">
        <v>802</v>
      </c>
      <c r="L2122" t="s">
        <v>741</v>
      </c>
      <c r="M2122" t="str">
        <f t="shared" si="33"/>
        <v>Present_Ct&lt;41</v>
      </c>
    </row>
    <row r="2123" spans="1:13" x14ac:dyDescent="0.25">
      <c r="A2123" t="s">
        <v>1210</v>
      </c>
      <c r="B2123" t="str">
        <f>VLOOKUP(A2123,Tabel1[[PrøveID]:[Longitude]],3,FALSE)</f>
        <v>DNA på Forkant</v>
      </c>
      <c r="C2123" s="83" t="str">
        <f>VLOOKUP(A2123,Tabel1[[PrøveID]:[Longitude]],2,FALSE)</f>
        <v>07-10-2022</v>
      </c>
      <c r="D2123">
        <f>VLOOKUP(A2123,Tabel1[[PrøveID]:[Longitude]],5,FALSE)</f>
        <v>55.603085</v>
      </c>
      <c r="E2123">
        <f>VLOOKUP(A2123,Tabel1[[PrøveID]:[Longitude]],6,FALSE)</f>
        <v>12.3880968</v>
      </c>
      <c r="F2123" t="str">
        <f>VLOOKUP(A2123,Tabel1[[PrøveID]:[Longitude]],4,FALSE)</f>
        <v>Køge bugt</v>
      </c>
      <c r="G2123" s="24" t="str">
        <f>VLOOKUP(H2123,Datasæt_Analysesystemer!$D$3:$E$68,2,FALSE)</f>
        <v>Alexandrium ostenfeldii</v>
      </c>
      <c r="H2123" t="s">
        <v>1179</v>
      </c>
      <c r="I2123" t="str">
        <f>VLOOKUP(H2123,Datasæt_Analysesystemer!$D$2:$F$68,3,FALSE)</f>
        <v>Toksisk</v>
      </c>
      <c r="J2123" t="s">
        <v>744</v>
      </c>
      <c r="K2123" t="s">
        <v>747</v>
      </c>
      <c r="L2123" t="s">
        <v>768</v>
      </c>
      <c r="M2123" t="str">
        <f t="shared" si="33"/>
        <v>Absent</v>
      </c>
    </row>
    <row r="2124" spans="1:13" x14ac:dyDescent="0.25">
      <c r="A2124" t="s">
        <v>1210</v>
      </c>
      <c r="B2124" t="str">
        <f>VLOOKUP(A2124,Tabel1[[PrøveID]:[Longitude]],3,FALSE)</f>
        <v>DNA på Forkant</v>
      </c>
      <c r="C2124" s="83" t="str">
        <f>VLOOKUP(A2124,Tabel1[[PrøveID]:[Longitude]],2,FALSE)</f>
        <v>07-10-2022</v>
      </c>
      <c r="D2124">
        <f>VLOOKUP(A2124,Tabel1[[PrøveID]:[Longitude]],5,FALSE)</f>
        <v>55.603085</v>
      </c>
      <c r="E2124">
        <f>VLOOKUP(A2124,Tabel1[[PrøveID]:[Longitude]],6,FALSE)</f>
        <v>12.3880968</v>
      </c>
      <c r="F2124" t="str">
        <f>VLOOKUP(A2124,Tabel1[[PrøveID]:[Longitude]],4,FALSE)</f>
        <v>Køge bugt</v>
      </c>
      <c r="G2124" s="24" t="str">
        <f>VLOOKUP(H2124,Datasæt_Analysesystemer!$D$3:$E$68,2,FALSE)</f>
        <v>Prymnesium parvum</v>
      </c>
      <c r="H2124" t="s">
        <v>1180</v>
      </c>
      <c r="I2124" t="str">
        <f>VLOOKUP(H2124,Datasæt_Analysesystemer!$D$2:$F$68,3,FALSE)</f>
        <v>Toksisk</v>
      </c>
      <c r="J2124" t="s">
        <v>738</v>
      </c>
      <c r="K2124" t="s">
        <v>747</v>
      </c>
      <c r="L2124" t="s">
        <v>768</v>
      </c>
      <c r="M2124" t="str">
        <f t="shared" si="33"/>
        <v>Absent</v>
      </c>
    </row>
    <row r="2125" spans="1:13" x14ac:dyDescent="0.25">
      <c r="A2125" t="s">
        <v>1210</v>
      </c>
      <c r="B2125" t="str">
        <f>VLOOKUP(A2125,Tabel1[[PrøveID]:[Longitude]],3,FALSE)</f>
        <v>DNA på Forkant</v>
      </c>
      <c r="C2125" s="83" t="str">
        <f>VLOOKUP(A2125,Tabel1[[PrøveID]:[Longitude]],2,FALSE)</f>
        <v>07-10-2022</v>
      </c>
      <c r="D2125">
        <f>VLOOKUP(A2125,Tabel1[[PrøveID]:[Longitude]],5,FALSE)</f>
        <v>55.603085</v>
      </c>
      <c r="E2125">
        <f>VLOOKUP(A2125,Tabel1[[PrøveID]:[Longitude]],6,FALSE)</f>
        <v>12.3880968</v>
      </c>
      <c r="F2125" t="str">
        <f>VLOOKUP(A2125,Tabel1[[PrøveID]:[Longitude]],4,FALSE)</f>
        <v>Køge bugt</v>
      </c>
      <c r="G2125" s="24" t="str">
        <f>VLOOKUP(H2125,Datasæt_Analysesystemer!$D$3:$E$68,2,FALSE)</f>
        <v>Prymnesium parvum</v>
      </c>
      <c r="H2125" t="s">
        <v>1180</v>
      </c>
      <c r="I2125" t="str">
        <f>VLOOKUP(H2125,Datasæt_Analysesystemer!$D$2:$F$68,3,FALSE)</f>
        <v>Toksisk</v>
      </c>
      <c r="J2125" t="s">
        <v>738</v>
      </c>
      <c r="K2125" t="s">
        <v>747</v>
      </c>
      <c r="L2125" t="s">
        <v>768</v>
      </c>
      <c r="M2125" t="str">
        <f t="shared" si="33"/>
        <v>Absent</v>
      </c>
    </row>
    <row r="2126" spans="1:13" x14ac:dyDescent="0.25">
      <c r="A2126" t="s">
        <v>1210</v>
      </c>
      <c r="B2126" t="str">
        <f>VLOOKUP(A2126,Tabel1[[PrøveID]:[Longitude]],3,FALSE)</f>
        <v>DNA på Forkant</v>
      </c>
      <c r="C2126" s="83" t="str">
        <f>VLOOKUP(A2126,Tabel1[[PrøveID]:[Longitude]],2,FALSE)</f>
        <v>07-10-2022</v>
      </c>
      <c r="D2126">
        <f>VLOOKUP(A2126,Tabel1[[PrøveID]:[Longitude]],5,FALSE)</f>
        <v>55.603085</v>
      </c>
      <c r="E2126">
        <f>VLOOKUP(A2126,Tabel1[[PrøveID]:[Longitude]],6,FALSE)</f>
        <v>12.3880968</v>
      </c>
      <c r="F2126" t="str">
        <f>VLOOKUP(A2126,Tabel1[[PrøveID]:[Longitude]],4,FALSE)</f>
        <v>Køge bugt</v>
      </c>
      <c r="G2126" s="24" t="str">
        <f>VLOOKUP(H2126,Datasæt_Analysesystemer!$D$3:$E$68,2,FALSE)</f>
        <v>Gasterosteus aculeatus</v>
      </c>
      <c r="H2126" t="s">
        <v>1117</v>
      </c>
      <c r="I2126" t="str">
        <f>VLOOKUP(H2126,Datasæt_Analysesystemer!$D$2:$F$68,3,FALSE)</f>
        <v>Almindelig</v>
      </c>
      <c r="J2126" t="s">
        <v>744</v>
      </c>
      <c r="K2126" t="s">
        <v>802</v>
      </c>
      <c r="L2126" t="s">
        <v>741</v>
      </c>
      <c r="M2126" t="str">
        <f t="shared" si="33"/>
        <v>Present_Ct&lt;41</v>
      </c>
    </row>
    <row r="2127" spans="1:13" x14ac:dyDescent="0.25">
      <c r="A2127" t="s">
        <v>1210</v>
      </c>
      <c r="B2127" t="str">
        <f>VLOOKUP(A2127,Tabel1[[PrøveID]:[Longitude]],3,FALSE)</f>
        <v>DNA på Forkant</v>
      </c>
      <c r="C2127" s="83" t="str">
        <f>VLOOKUP(A2127,Tabel1[[PrøveID]:[Longitude]],2,FALSE)</f>
        <v>07-10-2022</v>
      </c>
      <c r="D2127">
        <f>VLOOKUP(A2127,Tabel1[[PrøveID]:[Longitude]],5,FALSE)</f>
        <v>55.603085</v>
      </c>
      <c r="E2127">
        <f>VLOOKUP(A2127,Tabel1[[PrøveID]:[Longitude]],6,FALSE)</f>
        <v>12.3880968</v>
      </c>
      <c r="F2127" t="str">
        <f>VLOOKUP(A2127,Tabel1[[PrøveID]:[Longitude]],4,FALSE)</f>
        <v>Køge bugt</v>
      </c>
      <c r="G2127" s="24" t="str">
        <f>VLOOKUP(H2127,Datasæt_Analysesystemer!$D$3:$E$68,2,FALSE)</f>
        <v>Gasterosteus aculeatus</v>
      </c>
      <c r="H2127" t="s">
        <v>1117</v>
      </c>
      <c r="I2127" t="str">
        <f>VLOOKUP(H2127,Datasæt_Analysesystemer!$D$2:$F$68,3,FALSE)</f>
        <v>Almindelig</v>
      </c>
      <c r="J2127" t="s">
        <v>738</v>
      </c>
      <c r="K2127" t="s">
        <v>802</v>
      </c>
      <c r="L2127" t="s">
        <v>741</v>
      </c>
      <c r="M2127" t="str">
        <f t="shared" si="33"/>
        <v>Present_Ct&lt;41</v>
      </c>
    </row>
    <row r="2128" spans="1:13" x14ac:dyDescent="0.25">
      <c r="A2128" t="s">
        <v>1210</v>
      </c>
      <c r="B2128" t="str">
        <f>VLOOKUP(A2128,Tabel1[[PrøveID]:[Longitude]],3,FALSE)</f>
        <v>DNA på Forkant</v>
      </c>
      <c r="C2128" s="83" t="str">
        <f>VLOOKUP(A2128,Tabel1[[PrøveID]:[Longitude]],2,FALSE)</f>
        <v>07-10-2022</v>
      </c>
      <c r="D2128">
        <f>VLOOKUP(A2128,Tabel1[[PrøveID]:[Longitude]],5,FALSE)</f>
        <v>55.603085</v>
      </c>
      <c r="E2128">
        <f>VLOOKUP(A2128,Tabel1[[PrøveID]:[Longitude]],6,FALSE)</f>
        <v>12.3880968</v>
      </c>
      <c r="F2128" t="str">
        <f>VLOOKUP(A2128,Tabel1[[PrøveID]:[Longitude]],4,FALSE)</f>
        <v>Køge bugt</v>
      </c>
      <c r="G2128" s="24" t="str">
        <f>VLOOKUP(H2128,Datasæt_Analysesystemer!$D$3:$E$68,2,FALSE)</f>
        <v>Anguilla anguilla</v>
      </c>
      <c r="H2128" t="s">
        <v>1005</v>
      </c>
      <c r="I2128" t="str">
        <f>VLOOKUP(H2128,Datasæt_Analysesystemer!$D$2:$F$68,3,FALSE)</f>
        <v>Almindelig</v>
      </c>
      <c r="J2128" t="s">
        <v>738</v>
      </c>
      <c r="K2128" t="s">
        <v>747</v>
      </c>
      <c r="L2128" t="s">
        <v>768</v>
      </c>
      <c r="M2128" t="str">
        <f t="shared" si="33"/>
        <v>Absent</v>
      </c>
    </row>
    <row r="2129" spans="1:13" x14ac:dyDescent="0.25">
      <c r="A2129" t="s">
        <v>1210</v>
      </c>
      <c r="B2129" t="str">
        <f>VLOOKUP(A2129,Tabel1[[PrøveID]:[Longitude]],3,FALSE)</f>
        <v>DNA på Forkant</v>
      </c>
      <c r="C2129" s="83" t="str">
        <f>VLOOKUP(A2129,Tabel1[[PrøveID]:[Longitude]],2,FALSE)</f>
        <v>07-10-2022</v>
      </c>
      <c r="D2129">
        <f>VLOOKUP(A2129,Tabel1[[PrøveID]:[Longitude]],5,FALSE)</f>
        <v>55.603085</v>
      </c>
      <c r="E2129">
        <f>VLOOKUP(A2129,Tabel1[[PrøveID]:[Longitude]],6,FALSE)</f>
        <v>12.3880968</v>
      </c>
      <c r="F2129" t="str">
        <f>VLOOKUP(A2129,Tabel1[[PrøveID]:[Longitude]],4,FALSE)</f>
        <v>Køge bugt</v>
      </c>
      <c r="G2129" s="24" t="str">
        <f>VLOOKUP(H2129,Datasæt_Analysesystemer!$D$3:$E$68,2,FALSE)</f>
        <v>Anguilla anguilla</v>
      </c>
      <c r="H2129" t="s">
        <v>1005</v>
      </c>
      <c r="I2129" t="str">
        <f>VLOOKUP(H2129,Datasæt_Analysesystemer!$D$2:$F$68,3,FALSE)</f>
        <v>Almindelig</v>
      </c>
      <c r="J2129" t="s">
        <v>738</v>
      </c>
      <c r="K2129" t="s">
        <v>747</v>
      </c>
      <c r="L2129" t="s">
        <v>768</v>
      </c>
      <c r="M2129" t="str">
        <f t="shared" si="33"/>
        <v>Absent</v>
      </c>
    </row>
    <row r="2130" spans="1:13" x14ac:dyDescent="0.25">
      <c r="A2130" t="s">
        <v>1210</v>
      </c>
      <c r="B2130" t="str">
        <f>VLOOKUP(A2130,Tabel1[[PrøveID]:[Longitude]],3,FALSE)</f>
        <v>DNA på Forkant</v>
      </c>
      <c r="C2130" s="83" t="str">
        <f>VLOOKUP(A2130,Tabel1[[PrøveID]:[Longitude]],2,FALSE)</f>
        <v>07-10-2022</v>
      </c>
      <c r="D2130">
        <f>VLOOKUP(A2130,Tabel1[[PrøveID]:[Longitude]],5,FALSE)</f>
        <v>55.603085</v>
      </c>
      <c r="E2130">
        <f>VLOOKUP(A2130,Tabel1[[PrøveID]:[Longitude]],6,FALSE)</f>
        <v>12.3880968</v>
      </c>
      <c r="F2130" t="str">
        <f>VLOOKUP(A2130,Tabel1[[PrøveID]:[Longitude]],4,FALSE)</f>
        <v>Køge bugt</v>
      </c>
      <c r="G2130" s="24" t="str">
        <f>VLOOKUP(H2130,Datasæt_Analysesystemer!$D$3:$E$68,2,FALSE)</f>
        <v>Neogobius melanostomus</v>
      </c>
      <c r="H2130" t="s">
        <v>1089</v>
      </c>
      <c r="I2130" t="str">
        <f>VLOOKUP(H2130,Datasæt_Analysesystemer!$D$2:$F$68,3,FALSE)</f>
        <v>Invasiv</v>
      </c>
      <c r="J2130" t="s">
        <v>738</v>
      </c>
      <c r="K2130" t="s">
        <v>747</v>
      </c>
      <c r="L2130" t="s">
        <v>768</v>
      </c>
      <c r="M2130" t="str">
        <f t="shared" si="33"/>
        <v>Absent</v>
      </c>
    </row>
    <row r="2131" spans="1:13" x14ac:dyDescent="0.25">
      <c r="A2131" t="s">
        <v>1210</v>
      </c>
      <c r="B2131" t="str">
        <f>VLOOKUP(A2131,Tabel1[[PrøveID]:[Longitude]],3,FALSE)</f>
        <v>DNA på Forkant</v>
      </c>
      <c r="C2131" s="83" t="str">
        <f>VLOOKUP(A2131,Tabel1[[PrøveID]:[Longitude]],2,FALSE)</f>
        <v>07-10-2022</v>
      </c>
      <c r="D2131">
        <f>VLOOKUP(A2131,Tabel1[[PrøveID]:[Longitude]],5,FALSE)</f>
        <v>55.603085</v>
      </c>
      <c r="E2131">
        <f>VLOOKUP(A2131,Tabel1[[PrøveID]:[Longitude]],6,FALSE)</f>
        <v>12.3880968</v>
      </c>
      <c r="F2131" t="str">
        <f>VLOOKUP(A2131,Tabel1[[PrøveID]:[Longitude]],4,FALSE)</f>
        <v>Køge bugt</v>
      </c>
      <c r="G2131" s="24" t="str">
        <f>VLOOKUP(H2131,Datasæt_Analysesystemer!$D$3:$E$68,2,FALSE)</f>
        <v>Neogobius melanostomus</v>
      </c>
      <c r="H2131" t="s">
        <v>1089</v>
      </c>
      <c r="I2131" t="str">
        <f>VLOOKUP(H2131,Datasæt_Analysesystemer!$D$2:$F$68,3,FALSE)</f>
        <v>Invasiv</v>
      </c>
      <c r="J2131" t="s">
        <v>738</v>
      </c>
      <c r="K2131" t="s">
        <v>802</v>
      </c>
      <c r="L2131" t="s">
        <v>768</v>
      </c>
      <c r="M2131" t="str">
        <f t="shared" si="33"/>
        <v>Present_Ct&gt;41</v>
      </c>
    </row>
    <row r="2132" spans="1:13" x14ac:dyDescent="0.25">
      <c r="A2132" t="s">
        <v>1214</v>
      </c>
      <c r="B2132" t="str">
        <f>VLOOKUP(A2132,Tabel1[[PrøveID]:[Longitude]],3,FALSE)</f>
        <v>DNA på Forkant</v>
      </c>
      <c r="C2132" s="83" t="str">
        <f>VLOOKUP(A2132,Tabel1[[PrøveID]:[Longitude]],2,FALSE)</f>
        <v>29-09-2022</v>
      </c>
      <c r="D2132">
        <f>VLOOKUP(A2132,Tabel1[[PrøveID]:[Longitude]],5,FALSE)</f>
        <v>57.056592999999999</v>
      </c>
      <c r="E2132">
        <f>VLOOKUP(A2132,Tabel1[[PrøveID]:[Longitude]],6,FALSE)</f>
        <v>9.9208859999999994</v>
      </c>
      <c r="F2132" t="str">
        <f>VLOOKUP(A2132,Tabel1[[PrøveID]:[Longitude]],4,FALSE)</f>
        <v>Nørresundby havn</v>
      </c>
      <c r="G2132" s="24" t="str">
        <f>VLOOKUP(H2132,Datasæt_Analysesystemer!$D$3:$E$68,2,FALSE)</f>
        <v>Perca fluviatilis</v>
      </c>
      <c r="H2132" t="s">
        <v>804</v>
      </c>
      <c r="I2132" t="str">
        <f>VLOOKUP(H2132,Datasæt_Analysesystemer!$D$2:$F$68,3,FALSE)</f>
        <v>Almindelig</v>
      </c>
      <c r="J2132" t="s">
        <v>738</v>
      </c>
      <c r="K2132" t="s">
        <v>747</v>
      </c>
      <c r="L2132" t="s">
        <v>768</v>
      </c>
      <c r="M2132" t="str">
        <f t="shared" si="33"/>
        <v>Absent</v>
      </c>
    </row>
    <row r="2133" spans="1:13" x14ac:dyDescent="0.25">
      <c r="A2133" t="s">
        <v>1214</v>
      </c>
      <c r="B2133" t="str">
        <f>VLOOKUP(A2133,Tabel1[[PrøveID]:[Longitude]],3,FALSE)</f>
        <v>DNA på Forkant</v>
      </c>
      <c r="C2133" s="83" t="str">
        <f>VLOOKUP(A2133,Tabel1[[PrøveID]:[Longitude]],2,FALSE)</f>
        <v>29-09-2022</v>
      </c>
      <c r="D2133">
        <f>VLOOKUP(A2133,Tabel1[[PrøveID]:[Longitude]],5,FALSE)</f>
        <v>57.056592999999999</v>
      </c>
      <c r="E2133">
        <f>VLOOKUP(A2133,Tabel1[[PrøveID]:[Longitude]],6,FALSE)</f>
        <v>9.9208859999999994</v>
      </c>
      <c r="F2133" t="str">
        <f>VLOOKUP(A2133,Tabel1[[PrøveID]:[Longitude]],4,FALSE)</f>
        <v>Nørresundby havn</v>
      </c>
      <c r="G2133" s="24" t="str">
        <f>VLOOKUP(H2133,Datasæt_Analysesystemer!$D$3:$E$68,2,FALSE)</f>
        <v>Perca fluviatilis</v>
      </c>
      <c r="H2133" t="s">
        <v>804</v>
      </c>
      <c r="I2133" t="str">
        <f>VLOOKUP(H2133,Datasæt_Analysesystemer!$D$2:$F$68,3,FALSE)</f>
        <v>Almindelig</v>
      </c>
      <c r="J2133" t="s">
        <v>738</v>
      </c>
      <c r="K2133" t="s">
        <v>747</v>
      </c>
      <c r="L2133" t="s">
        <v>768</v>
      </c>
      <c r="M2133" t="str">
        <f t="shared" si="33"/>
        <v>Absent</v>
      </c>
    </row>
    <row r="2134" spans="1:13" x14ac:dyDescent="0.25">
      <c r="A2134" t="s">
        <v>1214</v>
      </c>
      <c r="B2134" t="str">
        <f>VLOOKUP(A2134,Tabel1[[PrøveID]:[Longitude]],3,FALSE)</f>
        <v>DNA på Forkant</v>
      </c>
      <c r="C2134" s="83" t="str">
        <f>VLOOKUP(A2134,Tabel1[[PrøveID]:[Longitude]],2,FALSE)</f>
        <v>29-09-2022</v>
      </c>
      <c r="D2134">
        <f>VLOOKUP(A2134,Tabel1[[PrøveID]:[Longitude]],5,FALSE)</f>
        <v>57.056592999999999</v>
      </c>
      <c r="E2134">
        <f>VLOOKUP(A2134,Tabel1[[PrøveID]:[Longitude]],6,FALSE)</f>
        <v>9.9208859999999994</v>
      </c>
      <c r="F2134" t="str">
        <f>VLOOKUP(A2134,Tabel1[[PrøveID]:[Longitude]],4,FALSE)</f>
        <v>Nørresundby havn</v>
      </c>
      <c r="G2134" s="24" t="str">
        <f>VLOOKUP(H2134,Datasæt_Analysesystemer!$D$3:$E$68,2,FALSE)</f>
        <v>Platichthys flesus</v>
      </c>
      <c r="H2134" t="s">
        <v>793</v>
      </c>
      <c r="I2134" t="str">
        <f>VLOOKUP(H2134,Datasæt_Analysesystemer!$D$2:$F$68,3,FALSE)</f>
        <v>Almindelig</v>
      </c>
      <c r="J2134" t="s">
        <v>738</v>
      </c>
      <c r="K2134" t="s">
        <v>747</v>
      </c>
      <c r="L2134" t="s">
        <v>768</v>
      </c>
      <c r="M2134" t="str">
        <f t="shared" si="33"/>
        <v>Absent</v>
      </c>
    </row>
    <row r="2135" spans="1:13" x14ac:dyDescent="0.25">
      <c r="A2135" t="s">
        <v>1214</v>
      </c>
      <c r="B2135" t="str">
        <f>VLOOKUP(A2135,Tabel1[[PrøveID]:[Longitude]],3,FALSE)</f>
        <v>DNA på Forkant</v>
      </c>
      <c r="C2135" s="83" t="str">
        <f>VLOOKUP(A2135,Tabel1[[PrøveID]:[Longitude]],2,FALSE)</f>
        <v>29-09-2022</v>
      </c>
      <c r="D2135">
        <f>VLOOKUP(A2135,Tabel1[[PrøveID]:[Longitude]],5,FALSE)</f>
        <v>57.056592999999999</v>
      </c>
      <c r="E2135">
        <f>VLOOKUP(A2135,Tabel1[[PrøveID]:[Longitude]],6,FALSE)</f>
        <v>9.9208859999999994</v>
      </c>
      <c r="F2135" t="str">
        <f>VLOOKUP(A2135,Tabel1[[PrøveID]:[Longitude]],4,FALSE)</f>
        <v>Nørresundby havn</v>
      </c>
      <c r="G2135" s="24" t="str">
        <f>VLOOKUP(H2135,Datasæt_Analysesystemer!$D$3:$E$68,2,FALSE)</f>
        <v>Platichthys flesus</v>
      </c>
      <c r="H2135" t="s">
        <v>793</v>
      </c>
      <c r="I2135" t="str">
        <f>VLOOKUP(H2135,Datasæt_Analysesystemer!$D$2:$F$68,3,FALSE)</f>
        <v>Almindelig</v>
      </c>
      <c r="J2135" t="s">
        <v>738</v>
      </c>
      <c r="K2135" t="s">
        <v>747</v>
      </c>
      <c r="L2135" t="s">
        <v>768</v>
      </c>
      <c r="M2135" t="str">
        <f t="shared" si="33"/>
        <v>Absent</v>
      </c>
    </row>
    <row r="2136" spans="1:13" x14ac:dyDescent="0.25">
      <c r="A2136" t="s">
        <v>1214</v>
      </c>
      <c r="B2136" t="str">
        <f>VLOOKUP(A2136,Tabel1[[PrøveID]:[Longitude]],3,FALSE)</f>
        <v>DNA på Forkant</v>
      </c>
      <c r="C2136" s="83" t="str">
        <f>VLOOKUP(A2136,Tabel1[[PrøveID]:[Longitude]],2,FALSE)</f>
        <v>29-09-2022</v>
      </c>
      <c r="D2136">
        <f>VLOOKUP(A2136,Tabel1[[PrøveID]:[Longitude]],5,FALSE)</f>
        <v>57.056592999999999</v>
      </c>
      <c r="E2136">
        <f>VLOOKUP(A2136,Tabel1[[PrøveID]:[Longitude]],6,FALSE)</f>
        <v>9.9208859999999994</v>
      </c>
      <c r="F2136" t="str">
        <f>VLOOKUP(A2136,Tabel1[[PrøveID]:[Longitude]],4,FALSE)</f>
        <v>Nørresundby havn</v>
      </c>
      <c r="G2136" s="24" t="str">
        <f>VLOOKUP(H2136,Datasæt_Analysesystemer!$D$3:$E$68,2,FALSE)</f>
        <v>Magallana gigas</v>
      </c>
      <c r="H2136" t="s">
        <v>1100</v>
      </c>
      <c r="I2136" t="str">
        <f>VLOOKUP(H2136,Datasæt_Analysesystemer!$D$2:$F$68,3,FALSE)</f>
        <v>Invasiv</v>
      </c>
      <c r="J2136" t="s">
        <v>738</v>
      </c>
      <c r="K2136" t="s">
        <v>747</v>
      </c>
      <c r="L2136" t="s">
        <v>768</v>
      </c>
      <c r="M2136" t="str">
        <f t="shared" si="33"/>
        <v>Absent</v>
      </c>
    </row>
    <row r="2137" spans="1:13" x14ac:dyDescent="0.25">
      <c r="A2137" t="s">
        <v>1214</v>
      </c>
      <c r="B2137" t="str">
        <f>VLOOKUP(A2137,Tabel1[[PrøveID]:[Longitude]],3,FALSE)</f>
        <v>DNA på Forkant</v>
      </c>
      <c r="C2137" s="83" t="str">
        <f>VLOOKUP(A2137,Tabel1[[PrøveID]:[Longitude]],2,FALSE)</f>
        <v>29-09-2022</v>
      </c>
      <c r="D2137">
        <f>VLOOKUP(A2137,Tabel1[[PrøveID]:[Longitude]],5,FALSE)</f>
        <v>57.056592999999999</v>
      </c>
      <c r="E2137">
        <f>VLOOKUP(A2137,Tabel1[[PrøveID]:[Longitude]],6,FALSE)</f>
        <v>9.9208859999999994</v>
      </c>
      <c r="F2137" t="str">
        <f>VLOOKUP(A2137,Tabel1[[PrøveID]:[Longitude]],4,FALSE)</f>
        <v>Nørresundby havn</v>
      </c>
      <c r="G2137" s="24" t="str">
        <f>VLOOKUP(H2137,Datasæt_Analysesystemer!$D$3:$E$68,2,FALSE)</f>
        <v>Magallana gigas</v>
      </c>
      <c r="H2137" t="s">
        <v>1100</v>
      </c>
      <c r="I2137" t="str">
        <f>VLOOKUP(H2137,Datasæt_Analysesystemer!$D$2:$F$68,3,FALSE)</f>
        <v>Invasiv</v>
      </c>
      <c r="J2137" t="s">
        <v>738</v>
      </c>
      <c r="K2137" t="s">
        <v>747</v>
      </c>
      <c r="L2137" t="s">
        <v>768</v>
      </c>
      <c r="M2137" t="str">
        <f t="shared" si="33"/>
        <v>Absent</v>
      </c>
    </row>
    <row r="2138" spans="1:13" x14ac:dyDescent="0.25">
      <c r="A2138" t="s">
        <v>1214</v>
      </c>
      <c r="B2138" t="str">
        <f>VLOOKUP(A2138,Tabel1[[PrøveID]:[Longitude]],3,FALSE)</f>
        <v>DNA på Forkant</v>
      </c>
      <c r="C2138" s="83" t="str">
        <f>VLOOKUP(A2138,Tabel1[[PrøveID]:[Longitude]],2,FALSE)</f>
        <v>29-09-2022</v>
      </c>
      <c r="D2138">
        <f>VLOOKUP(A2138,Tabel1[[PrøveID]:[Longitude]],5,FALSE)</f>
        <v>57.056592999999999</v>
      </c>
      <c r="E2138">
        <f>VLOOKUP(A2138,Tabel1[[PrøveID]:[Longitude]],6,FALSE)</f>
        <v>9.9208859999999994</v>
      </c>
      <c r="F2138" t="str">
        <f>VLOOKUP(A2138,Tabel1[[PrøveID]:[Longitude]],4,FALSE)</f>
        <v>Nørresundby havn</v>
      </c>
      <c r="G2138" s="24" t="str">
        <f>VLOOKUP(H2138,Datasæt_Analysesystemer!$D$3:$E$68,2,FALSE)</f>
        <v>Lutra lutra</v>
      </c>
      <c r="H2138" t="s">
        <v>818</v>
      </c>
      <c r="I2138" t="str">
        <f>VLOOKUP(H2138,Datasæt_Analysesystemer!$D$2:$F$68,3,FALSE)</f>
        <v>Almindelig</v>
      </c>
      <c r="J2138" t="s">
        <v>744</v>
      </c>
      <c r="K2138" t="s">
        <v>747</v>
      </c>
      <c r="L2138" t="s">
        <v>768</v>
      </c>
      <c r="M2138" t="str">
        <f t="shared" si="33"/>
        <v>Absent</v>
      </c>
    </row>
    <row r="2139" spans="1:13" x14ac:dyDescent="0.25">
      <c r="A2139" t="s">
        <v>1214</v>
      </c>
      <c r="B2139" t="str">
        <f>VLOOKUP(A2139,Tabel1[[PrøveID]:[Longitude]],3,FALSE)</f>
        <v>DNA på Forkant</v>
      </c>
      <c r="C2139" s="83" t="str">
        <f>VLOOKUP(A2139,Tabel1[[PrøveID]:[Longitude]],2,FALSE)</f>
        <v>29-09-2022</v>
      </c>
      <c r="D2139">
        <f>VLOOKUP(A2139,Tabel1[[PrøveID]:[Longitude]],5,FALSE)</f>
        <v>57.056592999999999</v>
      </c>
      <c r="E2139">
        <f>VLOOKUP(A2139,Tabel1[[PrøveID]:[Longitude]],6,FALSE)</f>
        <v>9.9208859999999994</v>
      </c>
      <c r="F2139" t="str">
        <f>VLOOKUP(A2139,Tabel1[[PrøveID]:[Longitude]],4,FALSE)</f>
        <v>Nørresundby havn</v>
      </c>
      <c r="G2139" s="24" t="str">
        <f>VLOOKUP(H2139,Datasæt_Analysesystemer!$D$3:$E$68,2,FALSE)</f>
        <v>Lutra lutra</v>
      </c>
      <c r="H2139" t="s">
        <v>818</v>
      </c>
      <c r="I2139" t="str">
        <f>VLOOKUP(H2139,Datasæt_Analysesystemer!$D$2:$F$68,3,FALSE)</f>
        <v>Almindelig</v>
      </c>
      <c r="J2139" t="s">
        <v>744</v>
      </c>
      <c r="K2139" t="s">
        <v>747</v>
      </c>
      <c r="L2139" t="s">
        <v>768</v>
      </c>
      <c r="M2139" t="str">
        <f t="shared" si="33"/>
        <v>Absent</v>
      </c>
    </row>
    <row r="2140" spans="1:13" x14ac:dyDescent="0.25">
      <c r="A2140" t="s">
        <v>1214</v>
      </c>
      <c r="B2140" t="str">
        <f>VLOOKUP(A2140,Tabel1[[PrøveID]:[Longitude]],3,FALSE)</f>
        <v>DNA på Forkant</v>
      </c>
      <c r="C2140" s="83" t="str">
        <f>VLOOKUP(A2140,Tabel1[[PrøveID]:[Longitude]],2,FALSE)</f>
        <v>29-09-2022</v>
      </c>
      <c r="D2140">
        <f>VLOOKUP(A2140,Tabel1[[PrøveID]:[Longitude]],5,FALSE)</f>
        <v>57.056592999999999</v>
      </c>
      <c r="E2140">
        <f>VLOOKUP(A2140,Tabel1[[PrøveID]:[Longitude]],6,FALSE)</f>
        <v>9.9208859999999994</v>
      </c>
      <c r="F2140" t="str">
        <f>VLOOKUP(A2140,Tabel1[[PrøveID]:[Longitude]],4,FALSE)</f>
        <v>Nørresundby havn</v>
      </c>
      <c r="G2140" s="24" t="str">
        <f>VLOOKUP(H2140,Datasæt_Analysesystemer!$D$3:$E$68,2,FALSE)</f>
        <v>Callinectes sapidus</v>
      </c>
      <c r="H2140" t="s">
        <v>989</v>
      </c>
      <c r="I2140" t="str">
        <f>VLOOKUP(H2140,Datasæt_Analysesystemer!$D$2:$F$68,3,FALSE)</f>
        <v>Invasiv</v>
      </c>
      <c r="J2140" t="s">
        <v>738</v>
      </c>
      <c r="K2140" t="s">
        <v>747</v>
      </c>
      <c r="L2140" t="s">
        <v>768</v>
      </c>
      <c r="M2140" t="str">
        <f t="shared" si="33"/>
        <v>Absent</v>
      </c>
    </row>
    <row r="2141" spans="1:13" x14ac:dyDescent="0.25">
      <c r="A2141" t="s">
        <v>1214</v>
      </c>
      <c r="B2141" t="str">
        <f>VLOOKUP(A2141,Tabel1[[PrøveID]:[Longitude]],3,FALSE)</f>
        <v>DNA på Forkant</v>
      </c>
      <c r="C2141" s="83" t="str">
        <f>VLOOKUP(A2141,Tabel1[[PrøveID]:[Longitude]],2,FALSE)</f>
        <v>29-09-2022</v>
      </c>
      <c r="D2141">
        <f>VLOOKUP(A2141,Tabel1[[PrøveID]:[Longitude]],5,FALSE)</f>
        <v>57.056592999999999</v>
      </c>
      <c r="E2141">
        <f>VLOOKUP(A2141,Tabel1[[PrøveID]:[Longitude]],6,FALSE)</f>
        <v>9.9208859999999994</v>
      </c>
      <c r="F2141" t="str">
        <f>VLOOKUP(A2141,Tabel1[[PrøveID]:[Longitude]],4,FALSE)</f>
        <v>Nørresundby havn</v>
      </c>
      <c r="G2141" s="24" t="str">
        <f>VLOOKUP(H2141,Datasæt_Analysesystemer!$D$3:$E$68,2,FALSE)</f>
        <v>Callinectes sapidus</v>
      </c>
      <c r="H2141" t="s">
        <v>989</v>
      </c>
      <c r="I2141" t="str">
        <f>VLOOKUP(H2141,Datasæt_Analysesystemer!$D$2:$F$68,3,FALSE)</f>
        <v>Invasiv</v>
      </c>
      <c r="J2141" t="s">
        <v>744</v>
      </c>
      <c r="K2141" t="s">
        <v>747</v>
      </c>
      <c r="L2141" t="s">
        <v>768</v>
      </c>
      <c r="M2141" t="str">
        <f t="shared" si="33"/>
        <v>Absent</v>
      </c>
    </row>
    <row r="2142" spans="1:13" x14ac:dyDescent="0.25">
      <c r="A2142" t="s">
        <v>1214</v>
      </c>
      <c r="B2142" t="str">
        <f>VLOOKUP(A2142,Tabel1[[PrøveID]:[Longitude]],3,FALSE)</f>
        <v>DNA på Forkant</v>
      </c>
      <c r="C2142" s="83" t="str">
        <f>VLOOKUP(A2142,Tabel1[[PrøveID]:[Longitude]],2,FALSE)</f>
        <v>29-09-2022</v>
      </c>
      <c r="D2142">
        <f>VLOOKUP(A2142,Tabel1[[PrøveID]:[Longitude]],5,FALSE)</f>
        <v>57.056592999999999</v>
      </c>
      <c r="E2142">
        <f>VLOOKUP(A2142,Tabel1[[PrøveID]:[Longitude]],6,FALSE)</f>
        <v>9.9208859999999994</v>
      </c>
      <c r="F2142" t="str">
        <f>VLOOKUP(A2142,Tabel1[[PrøveID]:[Longitude]],4,FALSE)</f>
        <v>Nørresundby havn</v>
      </c>
      <c r="G2142" s="24" t="str">
        <f>VLOOKUP(H2142,Datasæt_Analysesystemer!$D$3:$E$68,2,FALSE)</f>
        <v>Mnemiopsis leidyi</v>
      </c>
      <c r="H2142" t="s">
        <v>982</v>
      </c>
      <c r="I2142" t="str">
        <f>VLOOKUP(H2142,Datasæt_Analysesystemer!$D$2:$F$68,3,FALSE)</f>
        <v>Invasiv</v>
      </c>
      <c r="J2142" t="s">
        <v>744</v>
      </c>
      <c r="K2142" t="s">
        <v>747</v>
      </c>
      <c r="L2142" t="s">
        <v>768</v>
      </c>
      <c r="M2142" t="str">
        <f t="shared" si="33"/>
        <v>Absent</v>
      </c>
    </row>
    <row r="2143" spans="1:13" x14ac:dyDescent="0.25">
      <c r="A2143" t="s">
        <v>1214</v>
      </c>
      <c r="B2143" t="str">
        <f>VLOOKUP(A2143,Tabel1[[PrøveID]:[Longitude]],3,FALSE)</f>
        <v>DNA på Forkant</v>
      </c>
      <c r="C2143" s="83" t="str">
        <f>VLOOKUP(A2143,Tabel1[[PrøveID]:[Longitude]],2,FALSE)</f>
        <v>29-09-2022</v>
      </c>
      <c r="D2143">
        <f>VLOOKUP(A2143,Tabel1[[PrøveID]:[Longitude]],5,FALSE)</f>
        <v>57.056592999999999</v>
      </c>
      <c r="E2143">
        <f>VLOOKUP(A2143,Tabel1[[PrøveID]:[Longitude]],6,FALSE)</f>
        <v>9.9208859999999994</v>
      </c>
      <c r="F2143" t="str">
        <f>VLOOKUP(A2143,Tabel1[[PrøveID]:[Longitude]],4,FALSE)</f>
        <v>Nørresundby havn</v>
      </c>
      <c r="G2143" s="24" t="str">
        <f>VLOOKUP(H2143,Datasæt_Analysesystemer!$D$3:$E$68,2,FALSE)</f>
        <v>Mnemiopsis leidyi</v>
      </c>
      <c r="H2143" t="s">
        <v>982</v>
      </c>
      <c r="I2143" t="str">
        <f>VLOOKUP(H2143,Datasæt_Analysesystemer!$D$2:$F$68,3,FALSE)</f>
        <v>Invasiv</v>
      </c>
      <c r="J2143" t="s">
        <v>744</v>
      </c>
      <c r="K2143" t="s">
        <v>747</v>
      </c>
      <c r="L2143" t="s">
        <v>768</v>
      </c>
      <c r="M2143" t="str">
        <f t="shared" si="33"/>
        <v>Absent</v>
      </c>
    </row>
    <row r="2144" spans="1:13" x14ac:dyDescent="0.25">
      <c r="A2144" t="s">
        <v>1214</v>
      </c>
      <c r="B2144" t="str">
        <f>VLOOKUP(A2144,Tabel1[[PrøveID]:[Longitude]],3,FALSE)</f>
        <v>DNA på Forkant</v>
      </c>
      <c r="C2144" s="83" t="str">
        <f>VLOOKUP(A2144,Tabel1[[PrøveID]:[Longitude]],2,FALSE)</f>
        <v>29-09-2022</v>
      </c>
      <c r="D2144">
        <f>VLOOKUP(A2144,Tabel1[[PrøveID]:[Longitude]],5,FALSE)</f>
        <v>57.056592999999999</v>
      </c>
      <c r="E2144">
        <f>VLOOKUP(A2144,Tabel1[[PrøveID]:[Longitude]],6,FALSE)</f>
        <v>9.9208859999999994</v>
      </c>
      <c r="F2144" t="str">
        <f>VLOOKUP(A2144,Tabel1[[PrøveID]:[Longitude]],4,FALSE)</f>
        <v>Nørresundby havn</v>
      </c>
      <c r="G2144" s="24" t="str">
        <f>VLOOKUP(H2144,Datasæt_Analysesystemer!$D$3:$E$68,2,FALSE)</f>
        <v>Hemigrapsus takanoi</v>
      </c>
      <c r="H2144" t="s">
        <v>1098</v>
      </c>
      <c r="I2144" t="str">
        <f>VLOOKUP(H2144,Datasæt_Analysesystemer!$D$2:$F$68,3,FALSE)</f>
        <v>Invasiv</v>
      </c>
      <c r="J2144" t="s">
        <v>738</v>
      </c>
      <c r="K2144" t="s">
        <v>747</v>
      </c>
      <c r="L2144" t="s">
        <v>768</v>
      </c>
      <c r="M2144" t="str">
        <f t="shared" si="33"/>
        <v>Absent</v>
      </c>
    </row>
    <row r="2145" spans="1:13" x14ac:dyDescent="0.25">
      <c r="A2145" t="s">
        <v>1214</v>
      </c>
      <c r="B2145" t="str">
        <f>VLOOKUP(A2145,Tabel1[[PrøveID]:[Longitude]],3,FALSE)</f>
        <v>DNA på Forkant</v>
      </c>
      <c r="C2145" s="83" t="str">
        <f>VLOOKUP(A2145,Tabel1[[PrøveID]:[Longitude]],2,FALSE)</f>
        <v>29-09-2022</v>
      </c>
      <c r="D2145">
        <f>VLOOKUP(A2145,Tabel1[[PrøveID]:[Longitude]],5,FALSE)</f>
        <v>57.056592999999999</v>
      </c>
      <c r="E2145">
        <f>VLOOKUP(A2145,Tabel1[[PrøveID]:[Longitude]],6,FALSE)</f>
        <v>9.9208859999999994</v>
      </c>
      <c r="F2145" t="str">
        <f>VLOOKUP(A2145,Tabel1[[PrøveID]:[Longitude]],4,FALSE)</f>
        <v>Nørresundby havn</v>
      </c>
      <c r="G2145" s="24" t="str">
        <f>VLOOKUP(H2145,Datasæt_Analysesystemer!$D$3:$E$68,2,FALSE)</f>
        <v>Hemigrapsus takanoi</v>
      </c>
      <c r="H2145" t="s">
        <v>1098</v>
      </c>
      <c r="I2145" t="str">
        <f>VLOOKUP(H2145,Datasæt_Analysesystemer!$D$2:$F$68,3,FALSE)</f>
        <v>Invasiv</v>
      </c>
      <c r="J2145" t="s">
        <v>738</v>
      </c>
      <c r="K2145" t="s">
        <v>747</v>
      </c>
      <c r="L2145" t="s">
        <v>768</v>
      </c>
      <c r="M2145" t="str">
        <f t="shared" si="33"/>
        <v>Absent</v>
      </c>
    </row>
    <row r="2146" spans="1:13" x14ac:dyDescent="0.25">
      <c r="A2146" t="s">
        <v>1214</v>
      </c>
      <c r="B2146" t="str">
        <f>VLOOKUP(A2146,Tabel1[[PrøveID]:[Longitude]],3,FALSE)</f>
        <v>DNA på Forkant</v>
      </c>
      <c r="C2146" s="83" t="str">
        <f>VLOOKUP(A2146,Tabel1[[PrøveID]:[Longitude]],2,FALSE)</f>
        <v>29-09-2022</v>
      </c>
      <c r="D2146">
        <f>VLOOKUP(A2146,Tabel1[[PrøveID]:[Longitude]],5,FALSE)</f>
        <v>57.056592999999999</v>
      </c>
      <c r="E2146">
        <f>VLOOKUP(A2146,Tabel1[[PrøveID]:[Longitude]],6,FALSE)</f>
        <v>9.9208859999999994</v>
      </c>
      <c r="F2146" t="str">
        <f>VLOOKUP(A2146,Tabel1[[PrøveID]:[Longitude]],4,FALSE)</f>
        <v>Nørresundby havn</v>
      </c>
      <c r="G2146" s="24" t="str">
        <f>VLOOKUP(H2146,Datasæt_Analysesystemer!$D$3:$E$68,2,FALSE)</f>
        <v>Alexandrium ostenfeldii</v>
      </c>
      <c r="H2146" t="s">
        <v>1179</v>
      </c>
      <c r="I2146" t="str">
        <f>VLOOKUP(H2146,Datasæt_Analysesystemer!$D$2:$F$68,3,FALSE)</f>
        <v>Toksisk</v>
      </c>
      <c r="J2146" t="s">
        <v>738</v>
      </c>
      <c r="K2146" t="s">
        <v>802</v>
      </c>
      <c r="L2146" t="s">
        <v>741</v>
      </c>
      <c r="M2146" t="str">
        <f t="shared" si="33"/>
        <v>Present_Ct&lt;41</v>
      </c>
    </row>
    <row r="2147" spans="1:13" x14ac:dyDescent="0.25">
      <c r="A2147" t="s">
        <v>1214</v>
      </c>
      <c r="B2147" t="str">
        <f>VLOOKUP(A2147,Tabel1[[PrøveID]:[Longitude]],3,FALSE)</f>
        <v>DNA på Forkant</v>
      </c>
      <c r="C2147" s="83" t="str">
        <f>VLOOKUP(A2147,Tabel1[[PrøveID]:[Longitude]],2,FALSE)</f>
        <v>29-09-2022</v>
      </c>
      <c r="D2147">
        <f>VLOOKUP(A2147,Tabel1[[PrøveID]:[Longitude]],5,FALSE)</f>
        <v>57.056592999999999</v>
      </c>
      <c r="E2147">
        <f>VLOOKUP(A2147,Tabel1[[PrøveID]:[Longitude]],6,FALSE)</f>
        <v>9.9208859999999994</v>
      </c>
      <c r="F2147" t="str">
        <f>VLOOKUP(A2147,Tabel1[[PrøveID]:[Longitude]],4,FALSE)</f>
        <v>Nørresundby havn</v>
      </c>
      <c r="G2147" s="24" t="str">
        <f>VLOOKUP(H2147,Datasæt_Analysesystemer!$D$3:$E$68,2,FALSE)</f>
        <v>Alexandrium ostenfeldii</v>
      </c>
      <c r="H2147" t="s">
        <v>1179</v>
      </c>
      <c r="I2147" t="str">
        <f>VLOOKUP(H2147,Datasæt_Analysesystemer!$D$2:$F$68,3,FALSE)</f>
        <v>Toksisk</v>
      </c>
      <c r="J2147" t="s">
        <v>738</v>
      </c>
      <c r="K2147" t="s">
        <v>747</v>
      </c>
      <c r="L2147" t="s">
        <v>768</v>
      </c>
      <c r="M2147" t="str">
        <f t="shared" si="33"/>
        <v>Absent</v>
      </c>
    </row>
    <row r="2148" spans="1:13" x14ac:dyDescent="0.25">
      <c r="A2148" t="s">
        <v>1214</v>
      </c>
      <c r="B2148" t="str">
        <f>VLOOKUP(A2148,Tabel1[[PrøveID]:[Longitude]],3,FALSE)</f>
        <v>DNA på Forkant</v>
      </c>
      <c r="C2148" s="83" t="str">
        <f>VLOOKUP(A2148,Tabel1[[PrøveID]:[Longitude]],2,FALSE)</f>
        <v>29-09-2022</v>
      </c>
      <c r="D2148">
        <f>VLOOKUP(A2148,Tabel1[[PrøveID]:[Longitude]],5,FALSE)</f>
        <v>57.056592999999999</v>
      </c>
      <c r="E2148">
        <f>VLOOKUP(A2148,Tabel1[[PrøveID]:[Longitude]],6,FALSE)</f>
        <v>9.9208859999999994</v>
      </c>
      <c r="F2148" t="str">
        <f>VLOOKUP(A2148,Tabel1[[PrøveID]:[Longitude]],4,FALSE)</f>
        <v>Nørresundby havn</v>
      </c>
      <c r="G2148" s="24" t="str">
        <f>VLOOKUP(H2148,Datasæt_Analysesystemer!$D$3:$E$68,2,FALSE)</f>
        <v>Prymnesium parvum</v>
      </c>
      <c r="H2148" t="s">
        <v>1180</v>
      </c>
      <c r="I2148" t="str">
        <f>VLOOKUP(H2148,Datasæt_Analysesystemer!$D$2:$F$68,3,FALSE)</f>
        <v>Toksisk</v>
      </c>
      <c r="J2148" t="s">
        <v>738</v>
      </c>
      <c r="K2148" t="s">
        <v>802</v>
      </c>
      <c r="L2148" t="s">
        <v>741</v>
      </c>
      <c r="M2148" t="str">
        <f t="shared" si="33"/>
        <v>Present_Ct&lt;41</v>
      </c>
    </row>
    <row r="2149" spans="1:13" x14ac:dyDescent="0.25">
      <c r="A2149" t="s">
        <v>1214</v>
      </c>
      <c r="B2149" t="str">
        <f>VLOOKUP(A2149,Tabel1[[PrøveID]:[Longitude]],3,FALSE)</f>
        <v>DNA på Forkant</v>
      </c>
      <c r="C2149" s="83" t="str">
        <f>VLOOKUP(A2149,Tabel1[[PrøveID]:[Longitude]],2,FALSE)</f>
        <v>29-09-2022</v>
      </c>
      <c r="D2149">
        <f>VLOOKUP(A2149,Tabel1[[PrøveID]:[Longitude]],5,FALSE)</f>
        <v>57.056592999999999</v>
      </c>
      <c r="E2149">
        <f>VLOOKUP(A2149,Tabel1[[PrøveID]:[Longitude]],6,FALSE)</f>
        <v>9.9208859999999994</v>
      </c>
      <c r="F2149" t="str">
        <f>VLOOKUP(A2149,Tabel1[[PrøveID]:[Longitude]],4,FALSE)</f>
        <v>Nørresundby havn</v>
      </c>
      <c r="G2149" s="24" t="str">
        <f>VLOOKUP(H2149,Datasæt_Analysesystemer!$D$3:$E$68,2,FALSE)</f>
        <v>Prymnesium parvum</v>
      </c>
      <c r="H2149" t="s">
        <v>1180</v>
      </c>
      <c r="I2149" t="str">
        <f>VLOOKUP(H2149,Datasæt_Analysesystemer!$D$2:$F$68,3,FALSE)</f>
        <v>Toksisk</v>
      </c>
      <c r="J2149" t="s">
        <v>738</v>
      </c>
      <c r="K2149" t="s">
        <v>802</v>
      </c>
      <c r="L2149" t="s">
        <v>741</v>
      </c>
      <c r="M2149" t="str">
        <f t="shared" si="33"/>
        <v>Present_Ct&lt;41</v>
      </c>
    </row>
    <row r="2150" spans="1:13" x14ac:dyDescent="0.25">
      <c r="A2150" t="s">
        <v>1214</v>
      </c>
      <c r="B2150" t="str">
        <f>VLOOKUP(A2150,Tabel1[[PrøveID]:[Longitude]],3,FALSE)</f>
        <v>DNA på Forkant</v>
      </c>
      <c r="C2150" s="83" t="str">
        <f>VLOOKUP(A2150,Tabel1[[PrøveID]:[Longitude]],2,FALSE)</f>
        <v>29-09-2022</v>
      </c>
      <c r="D2150">
        <f>VLOOKUP(A2150,Tabel1[[PrøveID]:[Longitude]],5,FALSE)</f>
        <v>57.056592999999999</v>
      </c>
      <c r="E2150">
        <f>VLOOKUP(A2150,Tabel1[[PrøveID]:[Longitude]],6,FALSE)</f>
        <v>9.9208859999999994</v>
      </c>
      <c r="F2150" t="str">
        <f>VLOOKUP(A2150,Tabel1[[PrøveID]:[Longitude]],4,FALSE)</f>
        <v>Nørresundby havn</v>
      </c>
      <c r="G2150" s="24" t="str">
        <f>VLOOKUP(H2150,Datasæt_Analysesystemer!$D$3:$E$68,2,FALSE)</f>
        <v>Gasterosteus aculeatus</v>
      </c>
      <c r="H2150" t="s">
        <v>1117</v>
      </c>
      <c r="I2150" t="str">
        <f>VLOOKUP(H2150,Datasæt_Analysesystemer!$D$2:$F$68,3,FALSE)</f>
        <v>Almindelig</v>
      </c>
      <c r="J2150" t="s">
        <v>744</v>
      </c>
      <c r="K2150" t="s">
        <v>802</v>
      </c>
      <c r="L2150" t="s">
        <v>741</v>
      </c>
      <c r="M2150" t="str">
        <f t="shared" si="33"/>
        <v>Present_Ct&lt;41</v>
      </c>
    </row>
    <row r="2151" spans="1:13" x14ac:dyDescent="0.25">
      <c r="A2151" t="s">
        <v>1214</v>
      </c>
      <c r="B2151" t="str">
        <f>VLOOKUP(A2151,Tabel1[[PrøveID]:[Longitude]],3,FALSE)</f>
        <v>DNA på Forkant</v>
      </c>
      <c r="C2151" s="83" t="str">
        <f>VLOOKUP(A2151,Tabel1[[PrøveID]:[Longitude]],2,FALSE)</f>
        <v>29-09-2022</v>
      </c>
      <c r="D2151">
        <f>VLOOKUP(A2151,Tabel1[[PrøveID]:[Longitude]],5,FALSE)</f>
        <v>57.056592999999999</v>
      </c>
      <c r="E2151">
        <f>VLOOKUP(A2151,Tabel1[[PrøveID]:[Longitude]],6,FALSE)</f>
        <v>9.9208859999999994</v>
      </c>
      <c r="F2151" t="str">
        <f>VLOOKUP(A2151,Tabel1[[PrøveID]:[Longitude]],4,FALSE)</f>
        <v>Nørresundby havn</v>
      </c>
      <c r="G2151" s="24" t="str">
        <f>VLOOKUP(H2151,Datasæt_Analysesystemer!$D$3:$E$68,2,FALSE)</f>
        <v>Gasterosteus aculeatus</v>
      </c>
      <c r="H2151" t="s">
        <v>1117</v>
      </c>
      <c r="I2151" t="str">
        <f>VLOOKUP(H2151,Datasæt_Analysesystemer!$D$2:$F$68,3,FALSE)</f>
        <v>Almindelig</v>
      </c>
      <c r="J2151" t="s">
        <v>744</v>
      </c>
      <c r="K2151" t="s">
        <v>747</v>
      </c>
      <c r="L2151" t="s">
        <v>768</v>
      </c>
      <c r="M2151" t="str">
        <f t="shared" si="33"/>
        <v>Absent</v>
      </c>
    </row>
    <row r="2152" spans="1:13" x14ac:dyDescent="0.25">
      <c r="A2152" t="s">
        <v>1214</v>
      </c>
      <c r="B2152" t="str">
        <f>VLOOKUP(A2152,Tabel1[[PrøveID]:[Longitude]],3,FALSE)</f>
        <v>DNA på Forkant</v>
      </c>
      <c r="C2152" s="83" t="str">
        <f>VLOOKUP(A2152,Tabel1[[PrøveID]:[Longitude]],2,FALSE)</f>
        <v>29-09-2022</v>
      </c>
      <c r="D2152">
        <f>VLOOKUP(A2152,Tabel1[[PrøveID]:[Longitude]],5,FALSE)</f>
        <v>57.056592999999999</v>
      </c>
      <c r="E2152">
        <f>VLOOKUP(A2152,Tabel1[[PrøveID]:[Longitude]],6,FALSE)</f>
        <v>9.9208859999999994</v>
      </c>
      <c r="F2152" t="str">
        <f>VLOOKUP(A2152,Tabel1[[PrøveID]:[Longitude]],4,FALSE)</f>
        <v>Nørresundby havn</v>
      </c>
      <c r="G2152" s="24" t="str">
        <f>VLOOKUP(H2152,Datasæt_Analysesystemer!$D$3:$E$68,2,FALSE)</f>
        <v>Anguilla anguilla</v>
      </c>
      <c r="H2152" t="s">
        <v>1005</v>
      </c>
      <c r="I2152" t="str">
        <f>VLOOKUP(H2152,Datasæt_Analysesystemer!$D$2:$F$68,3,FALSE)</f>
        <v>Almindelig</v>
      </c>
      <c r="J2152" t="s">
        <v>738</v>
      </c>
      <c r="K2152" t="s">
        <v>747</v>
      </c>
      <c r="L2152" t="s">
        <v>768</v>
      </c>
      <c r="M2152" t="str">
        <f t="shared" si="33"/>
        <v>Absent</v>
      </c>
    </row>
    <row r="2153" spans="1:13" x14ac:dyDescent="0.25">
      <c r="A2153" t="s">
        <v>1214</v>
      </c>
      <c r="B2153" t="str">
        <f>VLOOKUP(A2153,Tabel1[[PrøveID]:[Longitude]],3,FALSE)</f>
        <v>DNA på Forkant</v>
      </c>
      <c r="C2153" s="83" t="str">
        <f>VLOOKUP(A2153,Tabel1[[PrøveID]:[Longitude]],2,FALSE)</f>
        <v>29-09-2022</v>
      </c>
      <c r="D2153">
        <f>VLOOKUP(A2153,Tabel1[[PrøveID]:[Longitude]],5,FALSE)</f>
        <v>57.056592999999999</v>
      </c>
      <c r="E2153">
        <f>VLOOKUP(A2153,Tabel1[[PrøveID]:[Longitude]],6,FALSE)</f>
        <v>9.9208859999999994</v>
      </c>
      <c r="F2153" t="str">
        <f>VLOOKUP(A2153,Tabel1[[PrøveID]:[Longitude]],4,FALSE)</f>
        <v>Nørresundby havn</v>
      </c>
      <c r="G2153" s="24" t="str">
        <f>VLOOKUP(H2153,Datasæt_Analysesystemer!$D$3:$E$68,2,FALSE)</f>
        <v>Anguilla anguilla</v>
      </c>
      <c r="H2153" t="s">
        <v>1005</v>
      </c>
      <c r="I2153" t="str">
        <f>VLOOKUP(H2153,Datasæt_Analysesystemer!$D$2:$F$68,3,FALSE)</f>
        <v>Almindelig</v>
      </c>
      <c r="J2153" t="s">
        <v>738</v>
      </c>
      <c r="K2153" t="s">
        <v>747</v>
      </c>
      <c r="L2153" t="s">
        <v>768</v>
      </c>
      <c r="M2153" t="str">
        <f t="shared" si="33"/>
        <v>Absent</v>
      </c>
    </row>
    <row r="2154" spans="1:13" x14ac:dyDescent="0.25">
      <c r="A2154" t="s">
        <v>1214</v>
      </c>
      <c r="B2154" t="str">
        <f>VLOOKUP(A2154,Tabel1[[PrøveID]:[Longitude]],3,FALSE)</f>
        <v>DNA på Forkant</v>
      </c>
      <c r="C2154" s="83" t="str">
        <f>VLOOKUP(A2154,Tabel1[[PrøveID]:[Longitude]],2,FALSE)</f>
        <v>29-09-2022</v>
      </c>
      <c r="D2154">
        <f>VLOOKUP(A2154,Tabel1[[PrøveID]:[Longitude]],5,FALSE)</f>
        <v>57.056592999999999</v>
      </c>
      <c r="E2154">
        <f>VLOOKUP(A2154,Tabel1[[PrøveID]:[Longitude]],6,FALSE)</f>
        <v>9.9208859999999994</v>
      </c>
      <c r="F2154" t="str">
        <f>VLOOKUP(A2154,Tabel1[[PrøveID]:[Longitude]],4,FALSE)</f>
        <v>Nørresundby havn</v>
      </c>
      <c r="G2154" s="24" t="str">
        <f>VLOOKUP(H2154,Datasæt_Analysesystemer!$D$3:$E$68,2,FALSE)</f>
        <v>Neogobius melanostomus</v>
      </c>
      <c r="H2154" t="s">
        <v>1089</v>
      </c>
      <c r="I2154" t="str">
        <f>VLOOKUP(H2154,Datasæt_Analysesystemer!$D$2:$F$68,3,FALSE)</f>
        <v>Invasiv</v>
      </c>
      <c r="J2154" t="s">
        <v>738</v>
      </c>
      <c r="K2154" t="s">
        <v>747</v>
      </c>
      <c r="L2154" t="s">
        <v>768</v>
      </c>
      <c r="M2154" t="str">
        <f t="shared" si="33"/>
        <v>Absent</v>
      </c>
    </row>
    <row r="2155" spans="1:13" x14ac:dyDescent="0.25">
      <c r="A2155" t="s">
        <v>1214</v>
      </c>
      <c r="B2155" t="str">
        <f>VLOOKUP(A2155,Tabel1[[PrøveID]:[Longitude]],3,FALSE)</f>
        <v>DNA på Forkant</v>
      </c>
      <c r="C2155" s="83" t="str">
        <f>VLOOKUP(A2155,Tabel1[[PrøveID]:[Longitude]],2,FALSE)</f>
        <v>29-09-2022</v>
      </c>
      <c r="D2155">
        <f>VLOOKUP(A2155,Tabel1[[PrøveID]:[Longitude]],5,FALSE)</f>
        <v>57.056592999999999</v>
      </c>
      <c r="E2155">
        <f>VLOOKUP(A2155,Tabel1[[PrøveID]:[Longitude]],6,FALSE)</f>
        <v>9.9208859999999994</v>
      </c>
      <c r="F2155" t="str">
        <f>VLOOKUP(A2155,Tabel1[[PrøveID]:[Longitude]],4,FALSE)</f>
        <v>Nørresundby havn</v>
      </c>
      <c r="G2155" s="24" t="str">
        <f>VLOOKUP(H2155,Datasæt_Analysesystemer!$D$3:$E$68,2,FALSE)</f>
        <v>Neogobius melanostomus</v>
      </c>
      <c r="H2155" t="s">
        <v>1089</v>
      </c>
      <c r="I2155" t="str">
        <f>VLOOKUP(H2155,Datasæt_Analysesystemer!$D$2:$F$68,3,FALSE)</f>
        <v>Invasiv</v>
      </c>
      <c r="J2155" t="s">
        <v>738</v>
      </c>
      <c r="K2155" t="s">
        <v>747</v>
      </c>
      <c r="L2155" t="s">
        <v>768</v>
      </c>
      <c r="M2155" t="str">
        <f t="shared" si="33"/>
        <v>Absent</v>
      </c>
    </row>
    <row r="2156" spans="1:13" x14ac:dyDescent="0.25">
      <c r="A2156" t="s">
        <v>1221</v>
      </c>
      <c r="B2156" t="str">
        <f>VLOOKUP(A2156,Tabel1[[PrøveID]:[Longitude]],3,FALSE)</f>
        <v>DNA på Forkant</v>
      </c>
      <c r="C2156" s="83" t="str">
        <f>VLOOKUP(A2156,Tabel1[[PrøveID]:[Longitude]],2,FALSE)</f>
        <v>16-09-2022</v>
      </c>
      <c r="D2156">
        <f>VLOOKUP(A2156,Tabel1[[PrøveID]:[Longitude]],5,FALSE)</f>
        <v>55.4432239</v>
      </c>
      <c r="E2156">
        <f>VLOOKUP(A2156,Tabel1[[PrøveID]:[Longitude]],6,FALSE)</f>
        <v>10.4539153</v>
      </c>
      <c r="F2156" t="str">
        <f>VLOOKUP(A2156,Tabel1[[PrøveID]:[Longitude]],4,FALSE)</f>
        <v>Seden strand</v>
      </c>
      <c r="G2156" s="24" t="str">
        <f>VLOOKUP(H2156,Datasæt_Analysesystemer!$D$3:$E$68,2,FALSE)</f>
        <v>Perca fluviatilis</v>
      </c>
      <c r="H2156" t="s">
        <v>804</v>
      </c>
      <c r="I2156" t="str">
        <f>VLOOKUP(H2156,Datasæt_Analysesystemer!$D$2:$F$68,3,FALSE)</f>
        <v>Almindelig</v>
      </c>
      <c r="J2156" t="s">
        <v>738</v>
      </c>
      <c r="K2156" t="s">
        <v>747</v>
      </c>
      <c r="L2156" t="s">
        <v>768</v>
      </c>
      <c r="M2156" t="str">
        <f t="shared" si="33"/>
        <v>Absent</v>
      </c>
    </row>
    <row r="2157" spans="1:13" x14ac:dyDescent="0.25">
      <c r="A2157" t="s">
        <v>1221</v>
      </c>
      <c r="B2157" t="str">
        <f>VLOOKUP(A2157,Tabel1[[PrøveID]:[Longitude]],3,FALSE)</f>
        <v>DNA på Forkant</v>
      </c>
      <c r="C2157" s="83" t="str">
        <f>VLOOKUP(A2157,Tabel1[[PrøveID]:[Longitude]],2,FALSE)</f>
        <v>16-09-2022</v>
      </c>
      <c r="D2157">
        <f>VLOOKUP(A2157,Tabel1[[PrøveID]:[Longitude]],5,FALSE)</f>
        <v>55.4432239</v>
      </c>
      <c r="E2157">
        <f>VLOOKUP(A2157,Tabel1[[PrøveID]:[Longitude]],6,FALSE)</f>
        <v>10.4539153</v>
      </c>
      <c r="F2157" t="str">
        <f>VLOOKUP(A2157,Tabel1[[PrøveID]:[Longitude]],4,FALSE)</f>
        <v>Seden strand</v>
      </c>
      <c r="G2157" s="24" t="str">
        <f>VLOOKUP(H2157,Datasæt_Analysesystemer!$D$3:$E$68,2,FALSE)</f>
        <v>Perca fluviatilis</v>
      </c>
      <c r="H2157" t="s">
        <v>804</v>
      </c>
      <c r="I2157" t="str">
        <f>VLOOKUP(H2157,Datasæt_Analysesystemer!$D$2:$F$68,3,FALSE)</f>
        <v>Almindelig</v>
      </c>
      <c r="J2157" t="s">
        <v>744</v>
      </c>
      <c r="K2157" t="s">
        <v>747</v>
      </c>
      <c r="L2157" t="s">
        <v>768</v>
      </c>
      <c r="M2157" t="str">
        <f t="shared" si="33"/>
        <v>Absent</v>
      </c>
    </row>
    <row r="2158" spans="1:13" x14ac:dyDescent="0.25">
      <c r="A2158" t="s">
        <v>1221</v>
      </c>
      <c r="B2158" t="str">
        <f>VLOOKUP(A2158,Tabel1[[PrøveID]:[Longitude]],3,FALSE)</f>
        <v>DNA på Forkant</v>
      </c>
      <c r="C2158" s="83" t="str">
        <f>VLOOKUP(A2158,Tabel1[[PrøveID]:[Longitude]],2,FALSE)</f>
        <v>16-09-2022</v>
      </c>
      <c r="D2158">
        <f>VLOOKUP(A2158,Tabel1[[PrøveID]:[Longitude]],5,FALSE)</f>
        <v>55.4432239</v>
      </c>
      <c r="E2158">
        <f>VLOOKUP(A2158,Tabel1[[PrøveID]:[Longitude]],6,FALSE)</f>
        <v>10.4539153</v>
      </c>
      <c r="F2158" t="str">
        <f>VLOOKUP(A2158,Tabel1[[PrøveID]:[Longitude]],4,FALSE)</f>
        <v>Seden strand</v>
      </c>
      <c r="G2158" s="24" t="str">
        <f>VLOOKUP(H2158,Datasæt_Analysesystemer!$D$3:$E$68,2,FALSE)</f>
        <v>Platichthys flesus</v>
      </c>
      <c r="H2158" t="s">
        <v>793</v>
      </c>
      <c r="I2158" t="str">
        <f>VLOOKUP(H2158,Datasæt_Analysesystemer!$D$2:$F$68,3,FALSE)</f>
        <v>Almindelig</v>
      </c>
      <c r="J2158" t="s">
        <v>738</v>
      </c>
      <c r="K2158" t="s">
        <v>747</v>
      </c>
      <c r="L2158" t="s">
        <v>768</v>
      </c>
      <c r="M2158" t="str">
        <f t="shared" si="33"/>
        <v>Absent</v>
      </c>
    </row>
    <row r="2159" spans="1:13" x14ac:dyDescent="0.25">
      <c r="A2159" t="s">
        <v>1221</v>
      </c>
      <c r="B2159" t="str">
        <f>VLOOKUP(A2159,Tabel1[[PrøveID]:[Longitude]],3,FALSE)</f>
        <v>DNA på Forkant</v>
      </c>
      <c r="C2159" s="83" t="str">
        <f>VLOOKUP(A2159,Tabel1[[PrøveID]:[Longitude]],2,FALSE)</f>
        <v>16-09-2022</v>
      </c>
      <c r="D2159">
        <f>VLOOKUP(A2159,Tabel1[[PrøveID]:[Longitude]],5,FALSE)</f>
        <v>55.4432239</v>
      </c>
      <c r="E2159">
        <f>VLOOKUP(A2159,Tabel1[[PrøveID]:[Longitude]],6,FALSE)</f>
        <v>10.4539153</v>
      </c>
      <c r="F2159" t="str">
        <f>VLOOKUP(A2159,Tabel1[[PrøveID]:[Longitude]],4,FALSE)</f>
        <v>Seden strand</v>
      </c>
      <c r="G2159" s="24" t="str">
        <f>VLOOKUP(H2159,Datasæt_Analysesystemer!$D$3:$E$68,2,FALSE)</f>
        <v>Platichthys flesus</v>
      </c>
      <c r="H2159" t="s">
        <v>793</v>
      </c>
      <c r="I2159" t="str">
        <f>VLOOKUP(H2159,Datasæt_Analysesystemer!$D$2:$F$68,3,FALSE)</f>
        <v>Almindelig</v>
      </c>
      <c r="J2159" t="s">
        <v>738</v>
      </c>
      <c r="K2159" t="s">
        <v>747</v>
      </c>
      <c r="L2159" t="s">
        <v>768</v>
      </c>
      <c r="M2159" t="str">
        <f t="shared" si="33"/>
        <v>Absent</v>
      </c>
    </row>
    <row r="2160" spans="1:13" x14ac:dyDescent="0.25">
      <c r="A2160" t="s">
        <v>1221</v>
      </c>
      <c r="B2160" t="str">
        <f>VLOOKUP(A2160,Tabel1[[PrøveID]:[Longitude]],3,FALSE)</f>
        <v>DNA på Forkant</v>
      </c>
      <c r="C2160" s="83" t="str">
        <f>VLOOKUP(A2160,Tabel1[[PrøveID]:[Longitude]],2,FALSE)</f>
        <v>16-09-2022</v>
      </c>
      <c r="D2160">
        <f>VLOOKUP(A2160,Tabel1[[PrøveID]:[Longitude]],5,FALSE)</f>
        <v>55.4432239</v>
      </c>
      <c r="E2160">
        <f>VLOOKUP(A2160,Tabel1[[PrøveID]:[Longitude]],6,FALSE)</f>
        <v>10.4539153</v>
      </c>
      <c r="F2160" t="str">
        <f>VLOOKUP(A2160,Tabel1[[PrøveID]:[Longitude]],4,FALSE)</f>
        <v>Seden strand</v>
      </c>
      <c r="G2160" s="24" t="str">
        <f>VLOOKUP(H2160,Datasæt_Analysesystemer!$D$3:$E$68,2,FALSE)</f>
        <v>Magallana gigas</v>
      </c>
      <c r="H2160" t="s">
        <v>1100</v>
      </c>
      <c r="I2160" t="str">
        <f>VLOOKUP(H2160,Datasæt_Analysesystemer!$D$2:$F$68,3,FALSE)</f>
        <v>Invasiv</v>
      </c>
      <c r="J2160" t="s">
        <v>738</v>
      </c>
      <c r="K2160" t="s">
        <v>747</v>
      </c>
      <c r="L2160" t="s">
        <v>768</v>
      </c>
      <c r="M2160" t="str">
        <f t="shared" si="33"/>
        <v>Absent</v>
      </c>
    </row>
    <row r="2161" spans="1:13" x14ac:dyDescent="0.25">
      <c r="A2161" t="s">
        <v>1221</v>
      </c>
      <c r="B2161" t="str">
        <f>VLOOKUP(A2161,Tabel1[[PrøveID]:[Longitude]],3,FALSE)</f>
        <v>DNA på Forkant</v>
      </c>
      <c r="C2161" s="83" t="str">
        <f>VLOOKUP(A2161,Tabel1[[PrøveID]:[Longitude]],2,FALSE)</f>
        <v>16-09-2022</v>
      </c>
      <c r="D2161">
        <f>VLOOKUP(A2161,Tabel1[[PrøveID]:[Longitude]],5,FALSE)</f>
        <v>55.4432239</v>
      </c>
      <c r="E2161">
        <f>VLOOKUP(A2161,Tabel1[[PrøveID]:[Longitude]],6,FALSE)</f>
        <v>10.4539153</v>
      </c>
      <c r="F2161" t="str">
        <f>VLOOKUP(A2161,Tabel1[[PrøveID]:[Longitude]],4,FALSE)</f>
        <v>Seden strand</v>
      </c>
      <c r="G2161" s="24" t="str">
        <f>VLOOKUP(H2161,Datasæt_Analysesystemer!$D$3:$E$68,2,FALSE)</f>
        <v>Magallana gigas</v>
      </c>
      <c r="H2161" t="s">
        <v>1100</v>
      </c>
      <c r="I2161" t="str">
        <f>VLOOKUP(H2161,Datasæt_Analysesystemer!$D$2:$F$68,3,FALSE)</f>
        <v>Invasiv</v>
      </c>
      <c r="J2161" t="s">
        <v>744</v>
      </c>
      <c r="K2161" t="s">
        <v>747</v>
      </c>
      <c r="L2161" t="s">
        <v>768</v>
      </c>
      <c r="M2161" t="str">
        <f t="shared" si="33"/>
        <v>Absent</v>
      </c>
    </row>
    <row r="2162" spans="1:13" x14ac:dyDescent="0.25">
      <c r="A2162" t="s">
        <v>1221</v>
      </c>
      <c r="B2162" t="str">
        <f>VLOOKUP(A2162,Tabel1[[PrøveID]:[Longitude]],3,FALSE)</f>
        <v>DNA på Forkant</v>
      </c>
      <c r="C2162" s="83" t="str">
        <f>VLOOKUP(A2162,Tabel1[[PrøveID]:[Longitude]],2,FALSE)</f>
        <v>16-09-2022</v>
      </c>
      <c r="D2162">
        <f>VLOOKUP(A2162,Tabel1[[PrøveID]:[Longitude]],5,FALSE)</f>
        <v>55.4432239</v>
      </c>
      <c r="E2162">
        <f>VLOOKUP(A2162,Tabel1[[PrøveID]:[Longitude]],6,FALSE)</f>
        <v>10.4539153</v>
      </c>
      <c r="F2162" t="str">
        <f>VLOOKUP(A2162,Tabel1[[PrøveID]:[Longitude]],4,FALSE)</f>
        <v>Seden strand</v>
      </c>
      <c r="G2162" s="24" t="str">
        <f>VLOOKUP(H2162,Datasæt_Analysesystemer!$D$3:$E$68,2,FALSE)</f>
        <v>Lutra lutra</v>
      </c>
      <c r="H2162" t="s">
        <v>818</v>
      </c>
      <c r="I2162" t="str">
        <f>VLOOKUP(H2162,Datasæt_Analysesystemer!$D$2:$F$68,3,FALSE)</f>
        <v>Almindelig</v>
      </c>
      <c r="J2162" t="s">
        <v>738</v>
      </c>
      <c r="K2162" t="s">
        <v>747</v>
      </c>
      <c r="L2162" t="s">
        <v>768</v>
      </c>
      <c r="M2162" t="str">
        <f t="shared" si="33"/>
        <v>Absent</v>
      </c>
    </row>
    <row r="2163" spans="1:13" x14ac:dyDescent="0.25">
      <c r="A2163" t="s">
        <v>1221</v>
      </c>
      <c r="B2163" t="str">
        <f>VLOOKUP(A2163,Tabel1[[PrøveID]:[Longitude]],3,FALSE)</f>
        <v>DNA på Forkant</v>
      </c>
      <c r="C2163" s="83" t="str">
        <f>VLOOKUP(A2163,Tabel1[[PrøveID]:[Longitude]],2,FALSE)</f>
        <v>16-09-2022</v>
      </c>
      <c r="D2163">
        <f>VLOOKUP(A2163,Tabel1[[PrøveID]:[Longitude]],5,FALSE)</f>
        <v>55.4432239</v>
      </c>
      <c r="E2163">
        <f>VLOOKUP(A2163,Tabel1[[PrøveID]:[Longitude]],6,FALSE)</f>
        <v>10.4539153</v>
      </c>
      <c r="F2163" t="str">
        <f>VLOOKUP(A2163,Tabel1[[PrøveID]:[Longitude]],4,FALSE)</f>
        <v>Seden strand</v>
      </c>
      <c r="G2163" s="24" t="str">
        <f>VLOOKUP(H2163,Datasæt_Analysesystemer!$D$3:$E$68,2,FALSE)</f>
        <v>Lutra lutra</v>
      </c>
      <c r="H2163" t="s">
        <v>818</v>
      </c>
      <c r="I2163" t="str">
        <f>VLOOKUP(H2163,Datasæt_Analysesystemer!$D$2:$F$68,3,FALSE)</f>
        <v>Almindelig</v>
      </c>
      <c r="J2163" t="s">
        <v>738</v>
      </c>
      <c r="K2163" t="s">
        <v>747</v>
      </c>
      <c r="L2163" t="s">
        <v>768</v>
      </c>
      <c r="M2163" t="str">
        <f t="shared" si="33"/>
        <v>Absent</v>
      </c>
    </row>
    <row r="2164" spans="1:13" x14ac:dyDescent="0.25">
      <c r="A2164" t="s">
        <v>1221</v>
      </c>
      <c r="B2164" t="str">
        <f>VLOOKUP(A2164,Tabel1[[PrøveID]:[Longitude]],3,FALSE)</f>
        <v>DNA på Forkant</v>
      </c>
      <c r="C2164" s="83" t="str">
        <f>VLOOKUP(A2164,Tabel1[[PrøveID]:[Longitude]],2,FALSE)</f>
        <v>16-09-2022</v>
      </c>
      <c r="D2164">
        <f>VLOOKUP(A2164,Tabel1[[PrøveID]:[Longitude]],5,FALSE)</f>
        <v>55.4432239</v>
      </c>
      <c r="E2164">
        <f>VLOOKUP(A2164,Tabel1[[PrøveID]:[Longitude]],6,FALSE)</f>
        <v>10.4539153</v>
      </c>
      <c r="F2164" t="str">
        <f>VLOOKUP(A2164,Tabel1[[PrøveID]:[Longitude]],4,FALSE)</f>
        <v>Seden strand</v>
      </c>
      <c r="G2164" s="24" t="str">
        <f>VLOOKUP(H2164,Datasæt_Analysesystemer!$D$3:$E$68,2,FALSE)</f>
        <v>Callinectes sapidus</v>
      </c>
      <c r="H2164" t="s">
        <v>989</v>
      </c>
      <c r="I2164" t="str">
        <f>VLOOKUP(H2164,Datasæt_Analysesystemer!$D$2:$F$68,3,FALSE)</f>
        <v>Invasiv</v>
      </c>
      <c r="J2164" t="s">
        <v>738</v>
      </c>
      <c r="K2164" t="s">
        <v>747</v>
      </c>
      <c r="L2164" t="s">
        <v>768</v>
      </c>
      <c r="M2164" t="str">
        <f t="shared" si="33"/>
        <v>Absent</v>
      </c>
    </row>
    <row r="2165" spans="1:13" x14ac:dyDescent="0.25">
      <c r="A2165" t="s">
        <v>1221</v>
      </c>
      <c r="B2165" t="str">
        <f>VLOOKUP(A2165,Tabel1[[PrøveID]:[Longitude]],3,FALSE)</f>
        <v>DNA på Forkant</v>
      </c>
      <c r="C2165" s="83" t="str">
        <f>VLOOKUP(A2165,Tabel1[[PrøveID]:[Longitude]],2,FALSE)</f>
        <v>16-09-2022</v>
      </c>
      <c r="D2165">
        <f>VLOOKUP(A2165,Tabel1[[PrøveID]:[Longitude]],5,FALSE)</f>
        <v>55.4432239</v>
      </c>
      <c r="E2165">
        <f>VLOOKUP(A2165,Tabel1[[PrøveID]:[Longitude]],6,FALSE)</f>
        <v>10.4539153</v>
      </c>
      <c r="F2165" t="str">
        <f>VLOOKUP(A2165,Tabel1[[PrøveID]:[Longitude]],4,FALSE)</f>
        <v>Seden strand</v>
      </c>
      <c r="G2165" s="24" t="str">
        <f>VLOOKUP(H2165,Datasæt_Analysesystemer!$D$3:$E$68,2,FALSE)</f>
        <v>Callinectes sapidus</v>
      </c>
      <c r="H2165" t="s">
        <v>989</v>
      </c>
      <c r="I2165" t="str">
        <f>VLOOKUP(H2165,Datasæt_Analysesystemer!$D$2:$F$68,3,FALSE)</f>
        <v>Invasiv</v>
      </c>
      <c r="J2165" t="s">
        <v>738</v>
      </c>
      <c r="K2165" t="s">
        <v>747</v>
      </c>
      <c r="L2165" t="s">
        <v>768</v>
      </c>
      <c r="M2165" t="str">
        <f t="shared" si="33"/>
        <v>Absent</v>
      </c>
    </row>
    <row r="2166" spans="1:13" x14ac:dyDescent="0.25">
      <c r="A2166" t="s">
        <v>1221</v>
      </c>
      <c r="B2166" t="str">
        <f>VLOOKUP(A2166,Tabel1[[PrøveID]:[Longitude]],3,FALSE)</f>
        <v>DNA på Forkant</v>
      </c>
      <c r="C2166" s="83" t="str">
        <f>VLOOKUP(A2166,Tabel1[[PrøveID]:[Longitude]],2,FALSE)</f>
        <v>16-09-2022</v>
      </c>
      <c r="D2166">
        <f>VLOOKUP(A2166,Tabel1[[PrøveID]:[Longitude]],5,FALSE)</f>
        <v>55.4432239</v>
      </c>
      <c r="E2166">
        <f>VLOOKUP(A2166,Tabel1[[PrøveID]:[Longitude]],6,FALSE)</f>
        <v>10.4539153</v>
      </c>
      <c r="F2166" t="str">
        <f>VLOOKUP(A2166,Tabel1[[PrøveID]:[Longitude]],4,FALSE)</f>
        <v>Seden strand</v>
      </c>
      <c r="G2166" s="24" t="str">
        <f>VLOOKUP(H2166,Datasæt_Analysesystemer!$D$3:$E$68,2,FALSE)</f>
        <v>Mnemiopsis leidyi</v>
      </c>
      <c r="H2166" t="s">
        <v>982</v>
      </c>
      <c r="I2166" t="str">
        <f>VLOOKUP(H2166,Datasæt_Analysesystemer!$D$2:$F$68,3,FALSE)</f>
        <v>Invasiv</v>
      </c>
      <c r="J2166" t="s">
        <v>738</v>
      </c>
      <c r="K2166" t="s">
        <v>802</v>
      </c>
      <c r="L2166" t="s">
        <v>741</v>
      </c>
      <c r="M2166" t="str">
        <f t="shared" si="33"/>
        <v>Present_Ct&lt;41</v>
      </c>
    </row>
    <row r="2167" spans="1:13" x14ac:dyDescent="0.25">
      <c r="A2167" t="s">
        <v>1221</v>
      </c>
      <c r="B2167" t="str">
        <f>VLOOKUP(A2167,Tabel1[[PrøveID]:[Longitude]],3,FALSE)</f>
        <v>DNA på Forkant</v>
      </c>
      <c r="C2167" s="83" t="str">
        <f>VLOOKUP(A2167,Tabel1[[PrøveID]:[Longitude]],2,FALSE)</f>
        <v>16-09-2022</v>
      </c>
      <c r="D2167">
        <f>VLOOKUP(A2167,Tabel1[[PrøveID]:[Longitude]],5,FALSE)</f>
        <v>55.4432239</v>
      </c>
      <c r="E2167">
        <f>VLOOKUP(A2167,Tabel1[[PrøveID]:[Longitude]],6,FALSE)</f>
        <v>10.4539153</v>
      </c>
      <c r="F2167" t="str">
        <f>VLOOKUP(A2167,Tabel1[[PrøveID]:[Longitude]],4,FALSE)</f>
        <v>Seden strand</v>
      </c>
      <c r="G2167" s="24" t="str">
        <f>VLOOKUP(H2167,Datasæt_Analysesystemer!$D$3:$E$68,2,FALSE)</f>
        <v>Mnemiopsis leidyi</v>
      </c>
      <c r="H2167" t="s">
        <v>982</v>
      </c>
      <c r="I2167" t="str">
        <f>VLOOKUP(H2167,Datasæt_Analysesystemer!$D$2:$F$68,3,FALSE)</f>
        <v>Invasiv</v>
      </c>
      <c r="J2167" t="s">
        <v>738</v>
      </c>
      <c r="K2167" t="s">
        <v>747</v>
      </c>
      <c r="L2167" t="s">
        <v>768</v>
      </c>
      <c r="M2167" t="str">
        <f t="shared" si="33"/>
        <v>Absent</v>
      </c>
    </row>
    <row r="2168" spans="1:13" x14ac:dyDescent="0.25">
      <c r="A2168" t="s">
        <v>1221</v>
      </c>
      <c r="B2168" t="str">
        <f>VLOOKUP(A2168,Tabel1[[PrøveID]:[Longitude]],3,FALSE)</f>
        <v>DNA på Forkant</v>
      </c>
      <c r="C2168" s="83" t="str">
        <f>VLOOKUP(A2168,Tabel1[[PrøveID]:[Longitude]],2,FALSE)</f>
        <v>16-09-2022</v>
      </c>
      <c r="D2168">
        <f>VLOOKUP(A2168,Tabel1[[PrøveID]:[Longitude]],5,FALSE)</f>
        <v>55.4432239</v>
      </c>
      <c r="E2168">
        <f>VLOOKUP(A2168,Tabel1[[PrøveID]:[Longitude]],6,FALSE)</f>
        <v>10.4539153</v>
      </c>
      <c r="F2168" t="str">
        <f>VLOOKUP(A2168,Tabel1[[PrøveID]:[Longitude]],4,FALSE)</f>
        <v>Seden strand</v>
      </c>
      <c r="G2168" s="24" t="str">
        <f>VLOOKUP(H2168,Datasæt_Analysesystemer!$D$3:$E$68,2,FALSE)</f>
        <v>Hemigrapsus takanoi</v>
      </c>
      <c r="H2168" t="s">
        <v>1098</v>
      </c>
      <c r="I2168" t="str">
        <f>VLOOKUP(H2168,Datasæt_Analysesystemer!$D$2:$F$68,3,FALSE)</f>
        <v>Invasiv</v>
      </c>
      <c r="J2168" t="s">
        <v>738</v>
      </c>
      <c r="K2168" t="s">
        <v>747</v>
      </c>
      <c r="L2168" t="s">
        <v>768</v>
      </c>
      <c r="M2168" t="str">
        <f t="shared" si="33"/>
        <v>Absent</v>
      </c>
    </row>
    <row r="2169" spans="1:13" x14ac:dyDescent="0.25">
      <c r="A2169" t="s">
        <v>1221</v>
      </c>
      <c r="B2169" t="str">
        <f>VLOOKUP(A2169,Tabel1[[PrøveID]:[Longitude]],3,FALSE)</f>
        <v>DNA på Forkant</v>
      </c>
      <c r="C2169" s="83" t="str">
        <f>VLOOKUP(A2169,Tabel1[[PrøveID]:[Longitude]],2,FALSE)</f>
        <v>16-09-2022</v>
      </c>
      <c r="D2169">
        <f>VLOOKUP(A2169,Tabel1[[PrøveID]:[Longitude]],5,FALSE)</f>
        <v>55.4432239</v>
      </c>
      <c r="E2169">
        <f>VLOOKUP(A2169,Tabel1[[PrøveID]:[Longitude]],6,FALSE)</f>
        <v>10.4539153</v>
      </c>
      <c r="F2169" t="str">
        <f>VLOOKUP(A2169,Tabel1[[PrøveID]:[Longitude]],4,FALSE)</f>
        <v>Seden strand</v>
      </c>
      <c r="G2169" s="24" t="str">
        <f>VLOOKUP(H2169,Datasæt_Analysesystemer!$D$3:$E$68,2,FALSE)</f>
        <v>Hemigrapsus takanoi</v>
      </c>
      <c r="H2169" t="s">
        <v>1098</v>
      </c>
      <c r="I2169" t="str">
        <f>VLOOKUP(H2169,Datasæt_Analysesystemer!$D$2:$F$68,3,FALSE)</f>
        <v>Invasiv</v>
      </c>
      <c r="J2169" t="s">
        <v>744</v>
      </c>
      <c r="K2169" t="s">
        <v>747</v>
      </c>
      <c r="L2169" t="s">
        <v>768</v>
      </c>
      <c r="M2169" t="str">
        <f t="shared" si="33"/>
        <v>Absent</v>
      </c>
    </row>
    <row r="2170" spans="1:13" x14ac:dyDescent="0.25">
      <c r="A2170" t="s">
        <v>1221</v>
      </c>
      <c r="B2170" t="str">
        <f>VLOOKUP(A2170,Tabel1[[PrøveID]:[Longitude]],3,FALSE)</f>
        <v>DNA på Forkant</v>
      </c>
      <c r="C2170" s="83" t="str">
        <f>VLOOKUP(A2170,Tabel1[[PrøveID]:[Longitude]],2,FALSE)</f>
        <v>16-09-2022</v>
      </c>
      <c r="D2170">
        <f>VLOOKUP(A2170,Tabel1[[PrøveID]:[Longitude]],5,FALSE)</f>
        <v>55.4432239</v>
      </c>
      <c r="E2170">
        <f>VLOOKUP(A2170,Tabel1[[PrøveID]:[Longitude]],6,FALSE)</f>
        <v>10.4539153</v>
      </c>
      <c r="F2170" t="str">
        <f>VLOOKUP(A2170,Tabel1[[PrøveID]:[Longitude]],4,FALSE)</f>
        <v>Seden strand</v>
      </c>
      <c r="G2170" s="24" t="str">
        <f>VLOOKUP(H2170,Datasæt_Analysesystemer!$D$3:$E$68,2,FALSE)</f>
        <v>Alexandrium ostenfeldii</v>
      </c>
      <c r="H2170" t="s">
        <v>1179</v>
      </c>
      <c r="I2170" t="str">
        <f>VLOOKUP(H2170,Datasæt_Analysesystemer!$D$2:$F$68,3,FALSE)</f>
        <v>Toksisk</v>
      </c>
      <c r="J2170" t="s">
        <v>738</v>
      </c>
      <c r="K2170" t="s">
        <v>802</v>
      </c>
      <c r="L2170" t="s">
        <v>741</v>
      </c>
      <c r="M2170" t="str">
        <f t="shared" si="33"/>
        <v>Present_Ct&lt;41</v>
      </c>
    </row>
    <row r="2171" spans="1:13" x14ac:dyDescent="0.25">
      <c r="A2171" t="s">
        <v>1221</v>
      </c>
      <c r="B2171" t="str">
        <f>VLOOKUP(A2171,Tabel1[[PrøveID]:[Longitude]],3,FALSE)</f>
        <v>DNA på Forkant</v>
      </c>
      <c r="C2171" s="83" t="str">
        <f>VLOOKUP(A2171,Tabel1[[PrøveID]:[Longitude]],2,FALSE)</f>
        <v>16-09-2022</v>
      </c>
      <c r="D2171">
        <f>VLOOKUP(A2171,Tabel1[[PrøveID]:[Longitude]],5,FALSE)</f>
        <v>55.4432239</v>
      </c>
      <c r="E2171">
        <f>VLOOKUP(A2171,Tabel1[[PrøveID]:[Longitude]],6,FALSE)</f>
        <v>10.4539153</v>
      </c>
      <c r="F2171" t="str">
        <f>VLOOKUP(A2171,Tabel1[[PrøveID]:[Longitude]],4,FALSE)</f>
        <v>Seden strand</v>
      </c>
      <c r="G2171" s="24" t="str">
        <f>VLOOKUP(H2171,Datasæt_Analysesystemer!$D$3:$E$68,2,FALSE)</f>
        <v>Alexandrium ostenfeldii</v>
      </c>
      <c r="H2171" t="s">
        <v>1179</v>
      </c>
      <c r="I2171" t="str">
        <f>VLOOKUP(H2171,Datasæt_Analysesystemer!$D$2:$F$68,3,FALSE)</f>
        <v>Toksisk</v>
      </c>
      <c r="J2171" t="s">
        <v>744</v>
      </c>
      <c r="K2171" t="s">
        <v>747</v>
      </c>
      <c r="L2171" t="s">
        <v>768</v>
      </c>
      <c r="M2171" t="str">
        <f t="shared" si="33"/>
        <v>Absent</v>
      </c>
    </row>
    <row r="2172" spans="1:13" x14ac:dyDescent="0.25">
      <c r="A2172" t="s">
        <v>1221</v>
      </c>
      <c r="B2172" t="str">
        <f>VLOOKUP(A2172,Tabel1[[PrøveID]:[Longitude]],3,FALSE)</f>
        <v>DNA på Forkant</v>
      </c>
      <c r="C2172" s="83" t="str">
        <f>VLOOKUP(A2172,Tabel1[[PrøveID]:[Longitude]],2,FALSE)</f>
        <v>16-09-2022</v>
      </c>
      <c r="D2172">
        <f>VLOOKUP(A2172,Tabel1[[PrøveID]:[Longitude]],5,FALSE)</f>
        <v>55.4432239</v>
      </c>
      <c r="E2172">
        <f>VLOOKUP(A2172,Tabel1[[PrøveID]:[Longitude]],6,FALSE)</f>
        <v>10.4539153</v>
      </c>
      <c r="F2172" t="str">
        <f>VLOOKUP(A2172,Tabel1[[PrøveID]:[Longitude]],4,FALSE)</f>
        <v>Seden strand</v>
      </c>
      <c r="G2172" s="24" t="str">
        <f>VLOOKUP(H2172,Datasæt_Analysesystemer!$D$3:$E$68,2,FALSE)</f>
        <v>Prymnesium parvum</v>
      </c>
      <c r="H2172" t="s">
        <v>1180</v>
      </c>
      <c r="I2172" t="str">
        <f>VLOOKUP(H2172,Datasæt_Analysesystemer!$D$2:$F$68,3,FALSE)</f>
        <v>Toksisk</v>
      </c>
      <c r="J2172" t="s">
        <v>738</v>
      </c>
      <c r="K2172" t="s">
        <v>747</v>
      </c>
      <c r="L2172" t="s">
        <v>768</v>
      </c>
      <c r="M2172" t="str">
        <f t="shared" si="33"/>
        <v>Absent</v>
      </c>
    </row>
    <row r="2173" spans="1:13" x14ac:dyDescent="0.25">
      <c r="A2173" t="s">
        <v>1221</v>
      </c>
      <c r="B2173" t="str">
        <f>VLOOKUP(A2173,Tabel1[[PrøveID]:[Longitude]],3,FALSE)</f>
        <v>DNA på Forkant</v>
      </c>
      <c r="C2173" s="83" t="str">
        <f>VLOOKUP(A2173,Tabel1[[PrøveID]:[Longitude]],2,FALSE)</f>
        <v>16-09-2022</v>
      </c>
      <c r="D2173">
        <f>VLOOKUP(A2173,Tabel1[[PrøveID]:[Longitude]],5,FALSE)</f>
        <v>55.4432239</v>
      </c>
      <c r="E2173">
        <f>VLOOKUP(A2173,Tabel1[[PrøveID]:[Longitude]],6,FALSE)</f>
        <v>10.4539153</v>
      </c>
      <c r="F2173" t="str">
        <f>VLOOKUP(A2173,Tabel1[[PrøveID]:[Longitude]],4,FALSE)</f>
        <v>Seden strand</v>
      </c>
      <c r="G2173" s="24" t="str">
        <f>VLOOKUP(H2173,Datasæt_Analysesystemer!$D$3:$E$68,2,FALSE)</f>
        <v>Prymnesium parvum</v>
      </c>
      <c r="H2173" t="s">
        <v>1180</v>
      </c>
      <c r="I2173" t="str">
        <f>VLOOKUP(H2173,Datasæt_Analysesystemer!$D$2:$F$68,3,FALSE)</f>
        <v>Toksisk</v>
      </c>
      <c r="J2173" t="s">
        <v>738</v>
      </c>
      <c r="K2173" t="s">
        <v>747</v>
      </c>
      <c r="L2173" t="s">
        <v>768</v>
      </c>
      <c r="M2173" t="str">
        <f t="shared" si="33"/>
        <v>Absent</v>
      </c>
    </row>
    <row r="2174" spans="1:13" x14ac:dyDescent="0.25">
      <c r="A2174" t="s">
        <v>1221</v>
      </c>
      <c r="B2174" t="str">
        <f>VLOOKUP(A2174,Tabel1[[PrøveID]:[Longitude]],3,FALSE)</f>
        <v>DNA på Forkant</v>
      </c>
      <c r="C2174" s="83" t="str">
        <f>VLOOKUP(A2174,Tabel1[[PrøveID]:[Longitude]],2,FALSE)</f>
        <v>16-09-2022</v>
      </c>
      <c r="D2174">
        <f>VLOOKUP(A2174,Tabel1[[PrøveID]:[Longitude]],5,FALSE)</f>
        <v>55.4432239</v>
      </c>
      <c r="E2174">
        <f>VLOOKUP(A2174,Tabel1[[PrøveID]:[Longitude]],6,FALSE)</f>
        <v>10.4539153</v>
      </c>
      <c r="F2174" t="str">
        <f>VLOOKUP(A2174,Tabel1[[PrøveID]:[Longitude]],4,FALSE)</f>
        <v>Seden strand</v>
      </c>
      <c r="G2174" s="24" t="str">
        <f>VLOOKUP(H2174,Datasæt_Analysesystemer!$D$3:$E$68,2,FALSE)</f>
        <v>Gasterosteus aculeatus</v>
      </c>
      <c r="H2174" t="s">
        <v>1117</v>
      </c>
      <c r="I2174" t="str">
        <f>VLOOKUP(H2174,Datasæt_Analysesystemer!$D$2:$F$68,3,FALSE)</f>
        <v>Almindelig</v>
      </c>
      <c r="J2174" t="s">
        <v>744</v>
      </c>
      <c r="K2174" t="s">
        <v>747</v>
      </c>
      <c r="L2174" t="s">
        <v>768</v>
      </c>
      <c r="M2174" t="str">
        <f t="shared" si="33"/>
        <v>Absent</v>
      </c>
    </row>
    <row r="2175" spans="1:13" x14ac:dyDescent="0.25">
      <c r="A2175" t="s">
        <v>1221</v>
      </c>
      <c r="B2175" t="str">
        <f>VLOOKUP(A2175,Tabel1[[PrøveID]:[Longitude]],3,FALSE)</f>
        <v>DNA på Forkant</v>
      </c>
      <c r="C2175" s="83" t="str">
        <f>VLOOKUP(A2175,Tabel1[[PrøveID]:[Longitude]],2,FALSE)</f>
        <v>16-09-2022</v>
      </c>
      <c r="D2175">
        <f>VLOOKUP(A2175,Tabel1[[PrøveID]:[Longitude]],5,FALSE)</f>
        <v>55.4432239</v>
      </c>
      <c r="E2175">
        <f>VLOOKUP(A2175,Tabel1[[PrøveID]:[Longitude]],6,FALSE)</f>
        <v>10.4539153</v>
      </c>
      <c r="F2175" t="str">
        <f>VLOOKUP(A2175,Tabel1[[PrøveID]:[Longitude]],4,FALSE)</f>
        <v>Seden strand</v>
      </c>
      <c r="G2175" s="24" t="str">
        <f>VLOOKUP(H2175,Datasæt_Analysesystemer!$D$3:$E$68,2,FALSE)</f>
        <v>Gasterosteus aculeatus</v>
      </c>
      <c r="H2175" t="s">
        <v>1117</v>
      </c>
      <c r="I2175" t="str">
        <f>VLOOKUP(H2175,Datasæt_Analysesystemer!$D$2:$F$68,3,FALSE)</f>
        <v>Almindelig</v>
      </c>
      <c r="J2175" t="s">
        <v>744</v>
      </c>
      <c r="K2175" t="s">
        <v>802</v>
      </c>
      <c r="L2175" t="s">
        <v>741</v>
      </c>
      <c r="M2175" t="str">
        <f t="shared" si="33"/>
        <v>Present_Ct&lt;41</v>
      </c>
    </row>
    <row r="2176" spans="1:13" x14ac:dyDescent="0.25">
      <c r="A2176" t="s">
        <v>1221</v>
      </c>
      <c r="B2176" t="str">
        <f>VLOOKUP(A2176,Tabel1[[PrøveID]:[Longitude]],3,FALSE)</f>
        <v>DNA på Forkant</v>
      </c>
      <c r="C2176" s="83" t="str">
        <f>VLOOKUP(A2176,Tabel1[[PrøveID]:[Longitude]],2,FALSE)</f>
        <v>16-09-2022</v>
      </c>
      <c r="D2176">
        <f>VLOOKUP(A2176,Tabel1[[PrøveID]:[Longitude]],5,FALSE)</f>
        <v>55.4432239</v>
      </c>
      <c r="E2176">
        <f>VLOOKUP(A2176,Tabel1[[PrøveID]:[Longitude]],6,FALSE)</f>
        <v>10.4539153</v>
      </c>
      <c r="F2176" t="str">
        <f>VLOOKUP(A2176,Tabel1[[PrøveID]:[Longitude]],4,FALSE)</f>
        <v>Seden strand</v>
      </c>
      <c r="G2176" s="24" t="str">
        <f>VLOOKUP(H2176,Datasæt_Analysesystemer!$D$3:$E$68,2,FALSE)</f>
        <v>Anguilla anguilla</v>
      </c>
      <c r="H2176" t="s">
        <v>1005</v>
      </c>
      <c r="I2176" t="str">
        <f>VLOOKUP(H2176,Datasæt_Analysesystemer!$D$2:$F$68,3,FALSE)</f>
        <v>Almindelig</v>
      </c>
      <c r="J2176" t="s">
        <v>744</v>
      </c>
      <c r="K2176" t="s">
        <v>747</v>
      </c>
      <c r="L2176" t="s">
        <v>768</v>
      </c>
      <c r="M2176" t="str">
        <f t="shared" si="33"/>
        <v>Absent</v>
      </c>
    </row>
    <row r="2177" spans="1:13" x14ac:dyDescent="0.25">
      <c r="A2177" t="s">
        <v>1221</v>
      </c>
      <c r="B2177" t="str">
        <f>VLOOKUP(A2177,Tabel1[[PrøveID]:[Longitude]],3,FALSE)</f>
        <v>DNA på Forkant</v>
      </c>
      <c r="C2177" s="83" t="str">
        <f>VLOOKUP(A2177,Tabel1[[PrøveID]:[Longitude]],2,FALSE)</f>
        <v>16-09-2022</v>
      </c>
      <c r="D2177">
        <f>VLOOKUP(A2177,Tabel1[[PrøveID]:[Longitude]],5,FALSE)</f>
        <v>55.4432239</v>
      </c>
      <c r="E2177">
        <f>VLOOKUP(A2177,Tabel1[[PrøveID]:[Longitude]],6,FALSE)</f>
        <v>10.4539153</v>
      </c>
      <c r="F2177" t="str">
        <f>VLOOKUP(A2177,Tabel1[[PrøveID]:[Longitude]],4,FALSE)</f>
        <v>Seden strand</v>
      </c>
      <c r="G2177" s="24" t="str">
        <f>VLOOKUP(H2177,Datasæt_Analysesystemer!$D$3:$E$68,2,FALSE)</f>
        <v>Anguilla anguilla</v>
      </c>
      <c r="H2177" t="s">
        <v>1005</v>
      </c>
      <c r="I2177" t="str">
        <f>VLOOKUP(H2177,Datasæt_Analysesystemer!$D$2:$F$68,3,FALSE)</f>
        <v>Almindelig</v>
      </c>
      <c r="J2177" t="s">
        <v>738</v>
      </c>
      <c r="K2177" t="s">
        <v>802</v>
      </c>
      <c r="L2177" t="s">
        <v>768</v>
      </c>
      <c r="M2177" t="str">
        <f t="shared" si="33"/>
        <v>Present_Ct&gt;41</v>
      </c>
    </row>
    <row r="2178" spans="1:13" x14ac:dyDescent="0.25">
      <c r="A2178" t="s">
        <v>1221</v>
      </c>
      <c r="B2178" t="str">
        <f>VLOOKUP(A2178,Tabel1[[PrøveID]:[Longitude]],3,FALSE)</f>
        <v>DNA på Forkant</v>
      </c>
      <c r="C2178" s="83" t="str">
        <f>VLOOKUP(A2178,Tabel1[[PrøveID]:[Longitude]],2,FALSE)</f>
        <v>16-09-2022</v>
      </c>
      <c r="D2178">
        <f>VLOOKUP(A2178,Tabel1[[PrøveID]:[Longitude]],5,FALSE)</f>
        <v>55.4432239</v>
      </c>
      <c r="E2178">
        <f>VLOOKUP(A2178,Tabel1[[PrøveID]:[Longitude]],6,FALSE)</f>
        <v>10.4539153</v>
      </c>
      <c r="F2178" t="str">
        <f>VLOOKUP(A2178,Tabel1[[PrøveID]:[Longitude]],4,FALSE)</f>
        <v>Seden strand</v>
      </c>
      <c r="G2178" s="24" t="str">
        <f>VLOOKUP(H2178,Datasæt_Analysesystemer!$D$3:$E$68,2,FALSE)</f>
        <v>Neogobius melanostomus</v>
      </c>
      <c r="H2178" t="s">
        <v>1089</v>
      </c>
      <c r="I2178" t="str">
        <f>VLOOKUP(H2178,Datasæt_Analysesystemer!$D$2:$F$68,3,FALSE)</f>
        <v>Invasiv</v>
      </c>
      <c r="J2178" t="s">
        <v>744</v>
      </c>
      <c r="K2178" t="s">
        <v>747</v>
      </c>
      <c r="L2178" t="s">
        <v>768</v>
      </c>
      <c r="M2178" t="str">
        <f t="shared" ref="M2178:M2241" si="34">IF(K2178="Present",K2178&amp;"_"&amp;L2178,K2178)</f>
        <v>Absent</v>
      </c>
    </row>
    <row r="2179" spans="1:13" x14ac:dyDescent="0.25">
      <c r="A2179" t="s">
        <v>1221</v>
      </c>
      <c r="B2179" t="str">
        <f>VLOOKUP(A2179,Tabel1[[PrøveID]:[Longitude]],3,FALSE)</f>
        <v>DNA på Forkant</v>
      </c>
      <c r="C2179" s="83" t="str">
        <f>VLOOKUP(A2179,Tabel1[[PrøveID]:[Longitude]],2,FALSE)</f>
        <v>16-09-2022</v>
      </c>
      <c r="D2179">
        <f>VLOOKUP(A2179,Tabel1[[PrøveID]:[Longitude]],5,FALSE)</f>
        <v>55.4432239</v>
      </c>
      <c r="E2179">
        <f>VLOOKUP(A2179,Tabel1[[PrøveID]:[Longitude]],6,FALSE)</f>
        <v>10.4539153</v>
      </c>
      <c r="F2179" t="str">
        <f>VLOOKUP(A2179,Tabel1[[PrøveID]:[Longitude]],4,FALSE)</f>
        <v>Seden strand</v>
      </c>
      <c r="G2179" s="24" t="str">
        <f>VLOOKUP(H2179,Datasæt_Analysesystemer!$D$3:$E$68,2,FALSE)</f>
        <v>Neogobius melanostomus</v>
      </c>
      <c r="H2179" t="s">
        <v>1089</v>
      </c>
      <c r="I2179" t="str">
        <f>VLOOKUP(H2179,Datasæt_Analysesystemer!$D$2:$F$68,3,FALSE)</f>
        <v>Invasiv</v>
      </c>
      <c r="J2179" t="s">
        <v>738</v>
      </c>
      <c r="K2179" t="s">
        <v>802</v>
      </c>
      <c r="L2179" t="s">
        <v>768</v>
      </c>
      <c r="M2179" t="str">
        <f t="shared" si="34"/>
        <v>Present_Ct&gt;41</v>
      </c>
    </row>
    <row r="2180" spans="1:13" x14ac:dyDescent="0.25">
      <c r="A2180" t="s">
        <v>1226</v>
      </c>
      <c r="B2180" t="str">
        <f>VLOOKUP(A2180,Tabel1[[PrøveID]:[Longitude]],3,FALSE)</f>
        <v>Miljøstyrelsen</v>
      </c>
      <c r="C2180" s="83" t="str">
        <f>VLOOKUP(A2180,Tabel1[[PrøveID]:[Longitude]],2,FALSE)</f>
        <v>19-08-2022</v>
      </c>
      <c r="D2180">
        <f>VLOOKUP(A2180,Tabel1[[PrøveID]:[Longitude]],5,FALSE)</f>
        <v>56.292319999999997</v>
      </c>
      <c r="E2180">
        <f>VLOOKUP(A2180,Tabel1[[PrøveID]:[Longitude]],6,FALSE)</f>
        <v>10.39551</v>
      </c>
      <c r="F2180" t="str">
        <f>VLOOKUP(A2180,Tabel1[[PrøveID]:[Longitude]],4,FALSE)</f>
        <v>Løgten bugt</v>
      </c>
      <c r="G2180" s="24" t="str">
        <f>VLOOKUP(H2180,Datasæt_Analysesystemer!$D$3:$E$68,2,FALSE)</f>
        <v>Platichthys flesus</v>
      </c>
      <c r="H2180" t="s">
        <v>793</v>
      </c>
      <c r="I2180" t="str">
        <f>VLOOKUP(H2180,Datasæt_Analysesystemer!$D$2:$F$68,3,FALSE)</f>
        <v>Almindelig</v>
      </c>
      <c r="J2180" t="s">
        <v>738</v>
      </c>
      <c r="K2180" t="s">
        <v>802</v>
      </c>
      <c r="L2180" t="s">
        <v>741</v>
      </c>
      <c r="M2180" t="str">
        <f t="shared" si="34"/>
        <v>Present_Ct&lt;41</v>
      </c>
    </row>
    <row r="2181" spans="1:13" x14ac:dyDescent="0.25">
      <c r="A2181" t="s">
        <v>1226</v>
      </c>
      <c r="B2181" t="str">
        <f>VLOOKUP(A2181,Tabel1[[PrøveID]:[Longitude]],3,FALSE)</f>
        <v>Miljøstyrelsen</v>
      </c>
      <c r="C2181" s="83" t="str">
        <f>VLOOKUP(A2181,Tabel1[[PrøveID]:[Longitude]],2,FALSE)</f>
        <v>19-08-2022</v>
      </c>
      <c r="D2181">
        <f>VLOOKUP(A2181,Tabel1[[PrøveID]:[Longitude]],5,FALSE)</f>
        <v>56.292319999999997</v>
      </c>
      <c r="E2181">
        <f>VLOOKUP(A2181,Tabel1[[PrøveID]:[Longitude]],6,FALSE)</f>
        <v>10.39551</v>
      </c>
      <c r="F2181" t="str">
        <f>VLOOKUP(A2181,Tabel1[[PrøveID]:[Longitude]],4,FALSE)</f>
        <v>Løgten bugt</v>
      </c>
      <c r="G2181" s="24" t="str">
        <f>VLOOKUP(H2181,Datasæt_Analysesystemer!$D$3:$E$68,2,FALSE)</f>
        <v>Platichthys flesus</v>
      </c>
      <c r="H2181" t="s">
        <v>793</v>
      </c>
      <c r="I2181" t="str">
        <f>VLOOKUP(H2181,Datasæt_Analysesystemer!$D$2:$F$68,3,FALSE)</f>
        <v>Almindelig</v>
      </c>
      <c r="J2181" t="s">
        <v>738</v>
      </c>
      <c r="K2181" t="s">
        <v>747</v>
      </c>
      <c r="L2181" t="s">
        <v>768</v>
      </c>
      <c r="M2181" t="str">
        <f t="shared" si="34"/>
        <v>Absent</v>
      </c>
    </row>
    <row r="2182" spans="1:13" x14ac:dyDescent="0.25">
      <c r="A2182" t="s">
        <v>1226</v>
      </c>
      <c r="B2182" t="str">
        <f>VLOOKUP(A2182,Tabel1[[PrøveID]:[Longitude]],3,FALSE)</f>
        <v>Miljøstyrelsen</v>
      </c>
      <c r="C2182" s="83" t="str">
        <f>VLOOKUP(A2182,Tabel1[[PrøveID]:[Longitude]],2,FALSE)</f>
        <v>19-08-2022</v>
      </c>
      <c r="D2182">
        <f>VLOOKUP(A2182,Tabel1[[PrøveID]:[Longitude]],5,FALSE)</f>
        <v>56.292319999999997</v>
      </c>
      <c r="E2182">
        <f>VLOOKUP(A2182,Tabel1[[PrøveID]:[Longitude]],6,FALSE)</f>
        <v>10.39551</v>
      </c>
      <c r="F2182" t="str">
        <f>VLOOKUP(A2182,Tabel1[[PrøveID]:[Longitude]],4,FALSE)</f>
        <v>Løgten bugt</v>
      </c>
      <c r="G2182" s="24" t="str">
        <f>VLOOKUP(H2182,Datasæt_Analysesystemer!$D$3:$E$68,2,FALSE)</f>
        <v>Gadus morhua</v>
      </c>
      <c r="H2182" t="s">
        <v>794</v>
      </c>
      <c r="I2182" t="str">
        <f>VLOOKUP(H2182,Datasæt_Analysesystemer!$D$2:$F$68,3,FALSE)</f>
        <v>Almindelig</v>
      </c>
      <c r="J2182" t="s">
        <v>738</v>
      </c>
      <c r="K2182" t="s">
        <v>802</v>
      </c>
      <c r="L2182" t="s">
        <v>741</v>
      </c>
      <c r="M2182" t="str">
        <f t="shared" si="34"/>
        <v>Present_Ct&lt;41</v>
      </c>
    </row>
    <row r="2183" spans="1:13" x14ac:dyDescent="0.25">
      <c r="A2183" t="s">
        <v>1226</v>
      </c>
      <c r="B2183" t="str">
        <f>VLOOKUP(A2183,Tabel1[[PrøveID]:[Longitude]],3,FALSE)</f>
        <v>Miljøstyrelsen</v>
      </c>
      <c r="C2183" s="83" t="str">
        <f>VLOOKUP(A2183,Tabel1[[PrøveID]:[Longitude]],2,FALSE)</f>
        <v>19-08-2022</v>
      </c>
      <c r="D2183">
        <f>VLOOKUP(A2183,Tabel1[[PrøveID]:[Longitude]],5,FALSE)</f>
        <v>56.292319999999997</v>
      </c>
      <c r="E2183">
        <f>VLOOKUP(A2183,Tabel1[[PrøveID]:[Longitude]],6,FALSE)</f>
        <v>10.39551</v>
      </c>
      <c r="F2183" t="str">
        <f>VLOOKUP(A2183,Tabel1[[PrøveID]:[Longitude]],4,FALSE)</f>
        <v>Løgten bugt</v>
      </c>
      <c r="G2183" s="24" t="str">
        <f>VLOOKUP(H2183,Datasæt_Analysesystemer!$D$3:$E$68,2,FALSE)</f>
        <v>Gadus morhua</v>
      </c>
      <c r="H2183" t="s">
        <v>794</v>
      </c>
      <c r="I2183" t="str">
        <f>VLOOKUP(H2183,Datasæt_Analysesystemer!$D$2:$F$68,3,FALSE)</f>
        <v>Almindelig</v>
      </c>
      <c r="J2183" t="s">
        <v>738</v>
      </c>
      <c r="K2183" t="s">
        <v>747</v>
      </c>
      <c r="L2183" t="s">
        <v>768</v>
      </c>
      <c r="M2183" t="str">
        <f t="shared" si="34"/>
        <v>Absent</v>
      </c>
    </row>
    <row r="2184" spans="1:13" x14ac:dyDescent="0.25">
      <c r="A2184" t="s">
        <v>1226</v>
      </c>
      <c r="B2184" t="str">
        <f>VLOOKUP(A2184,Tabel1[[PrøveID]:[Longitude]],3,FALSE)</f>
        <v>Miljøstyrelsen</v>
      </c>
      <c r="C2184" s="83" t="str">
        <f>VLOOKUP(A2184,Tabel1[[PrøveID]:[Longitude]],2,FALSE)</f>
        <v>19-08-2022</v>
      </c>
      <c r="D2184">
        <f>VLOOKUP(A2184,Tabel1[[PrøveID]:[Longitude]],5,FALSE)</f>
        <v>56.292319999999997</v>
      </c>
      <c r="E2184">
        <f>VLOOKUP(A2184,Tabel1[[PrøveID]:[Longitude]],6,FALSE)</f>
        <v>10.39551</v>
      </c>
      <c r="F2184" t="str">
        <f>VLOOKUP(A2184,Tabel1[[PrøveID]:[Longitude]],4,FALSE)</f>
        <v>Løgten bugt</v>
      </c>
      <c r="G2184" s="24" t="str">
        <f>VLOOKUP(H2184,Datasæt_Analysesystemer!$D$3:$E$68,2,FALSE)</f>
        <v>Mya arenaria</v>
      </c>
      <c r="H2184" t="s">
        <v>795</v>
      </c>
      <c r="I2184" t="str">
        <f>VLOOKUP(H2184,Datasæt_Analysesystemer!$D$2:$F$68,3,FALSE)</f>
        <v>Almindelig</v>
      </c>
      <c r="J2184" t="s">
        <v>738</v>
      </c>
      <c r="K2184" t="s">
        <v>802</v>
      </c>
      <c r="L2184" t="s">
        <v>741</v>
      </c>
      <c r="M2184" t="str">
        <f t="shared" si="34"/>
        <v>Present_Ct&lt;41</v>
      </c>
    </row>
    <row r="2185" spans="1:13" x14ac:dyDescent="0.25">
      <c r="A2185" t="s">
        <v>1226</v>
      </c>
      <c r="B2185" t="str">
        <f>VLOOKUP(A2185,Tabel1[[PrøveID]:[Longitude]],3,FALSE)</f>
        <v>Miljøstyrelsen</v>
      </c>
      <c r="C2185" s="83" t="str">
        <f>VLOOKUP(A2185,Tabel1[[PrøveID]:[Longitude]],2,FALSE)</f>
        <v>19-08-2022</v>
      </c>
      <c r="D2185">
        <f>VLOOKUP(A2185,Tabel1[[PrøveID]:[Longitude]],5,FALSE)</f>
        <v>56.292319999999997</v>
      </c>
      <c r="E2185">
        <f>VLOOKUP(A2185,Tabel1[[PrøveID]:[Longitude]],6,FALSE)</f>
        <v>10.39551</v>
      </c>
      <c r="F2185" t="str">
        <f>VLOOKUP(A2185,Tabel1[[PrøveID]:[Longitude]],4,FALSE)</f>
        <v>Løgten bugt</v>
      </c>
      <c r="G2185" s="24" t="str">
        <f>VLOOKUP(H2185,Datasæt_Analysesystemer!$D$3:$E$68,2,FALSE)</f>
        <v>Mya arenaria</v>
      </c>
      <c r="H2185" t="s">
        <v>795</v>
      </c>
      <c r="I2185" t="str">
        <f>VLOOKUP(H2185,Datasæt_Analysesystemer!$D$2:$F$68,3,FALSE)</f>
        <v>Almindelig</v>
      </c>
      <c r="J2185" t="s">
        <v>738</v>
      </c>
      <c r="K2185" t="s">
        <v>802</v>
      </c>
      <c r="L2185" t="s">
        <v>741</v>
      </c>
      <c r="M2185" t="str">
        <f t="shared" si="34"/>
        <v>Present_Ct&lt;41</v>
      </c>
    </row>
    <row r="2186" spans="1:13" x14ac:dyDescent="0.25">
      <c r="A2186" t="s">
        <v>1226</v>
      </c>
      <c r="B2186" t="str">
        <f>VLOOKUP(A2186,Tabel1[[PrøveID]:[Longitude]],3,FALSE)</f>
        <v>Miljøstyrelsen</v>
      </c>
      <c r="C2186" s="83" t="str">
        <f>VLOOKUP(A2186,Tabel1[[PrøveID]:[Longitude]],2,FALSE)</f>
        <v>19-08-2022</v>
      </c>
      <c r="D2186">
        <f>VLOOKUP(A2186,Tabel1[[PrøveID]:[Longitude]],5,FALSE)</f>
        <v>56.292319999999997</v>
      </c>
      <c r="E2186">
        <f>VLOOKUP(A2186,Tabel1[[PrøveID]:[Longitude]],6,FALSE)</f>
        <v>10.39551</v>
      </c>
      <c r="F2186" t="str">
        <f>VLOOKUP(A2186,Tabel1[[PrøveID]:[Longitude]],4,FALSE)</f>
        <v>Løgten bugt</v>
      </c>
      <c r="G2186" s="24" t="str">
        <f>VLOOKUP(H2186,Datasæt_Analysesystemer!$D$3:$E$68,2,FALSE)</f>
        <v>Mnemiopsis leidyi</v>
      </c>
      <c r="H2186" t="s">
        <v>982</v>
      </c>
      <c r="I2186" t="str">
        <f>VLOOKUP(H2186,Datasæt_Analysesystemer!$D$2:$F$68,3,FALSE)</f>
        <v>Invasiv</v>
      </c>
      <c r="J2186" t="s">
        <v>744</v>
      </c>
      <c r="K2186" t="s">
        <v>747</v>
      </c>
      <c r="L2186" t="s">
        <v>768</v>
      </c>
      <c r="M2186" t="str">
        <f t="shared" si="34"/>
        <v>Absent</v>
      </c>
    </row>
    <row r="2187" spans="1:13" x14ac:dyDescent="0.25">
      <c r="A2187" t="s">
        <v>1226</v>
      </c>
      <c r="B2187" t="str">
        <f>VLOOKUP(A2187,Tabel1[[PrøveID]:[Longitude]],3,FALSE)</f>
        <v>Miljøstyrelsen</v>
      </c>
      <c r="C2187" s="83" t="str">
        <f>VLOOKUP(A2187,Tabel1[[PrøveID]:[Longitude]],2,FALSE)</f>
        <v>19-08-2022</v>
      </c>
      <c r="D2187">
        <f>VLOOKUP(A2187,Tabel1[[PrøveID]:[Longitude]],5,FALSE)</f>
        <v>56.292319999999997</v>
      </c>
      <c r="E2187">
        <f>VLOOKUP(A2187,Tabel1[[PrøveID]:[Longitude]],6,FALSE)</f>
        <v>10.39551</v>
      </c>
      <c r="F2187" t="str">
        <f>VLOOKUP(A2187,Tabel1[[PrøveID]:[Longitude]],4,FALSE)</f>
        <v>Løgten bugt</v>
      </c>
      <c r="G2187" s="24" t="str">
        <f>VLOOKUP(H2187,Datasæt_Analysesystemer!$D$3:$E$68,2,FALSE)</f>
        <v>Mnemiopsis leidyi</v>
      </c>
      <c r="H2187" t="s">
        <v>982</v>
      </c>
      <c r="I2187" t="str">
        <f>VLOOKUP(H2187,Datasæt_Analysesystemer!$D$2:$F$68,3,FALSE)</f>
        <v>Invasiv</v>
      </c>
      <c r="J2187" t="s">
        <v>738</v>
      </c>
      <c r="K2187" t="s">
        <v>802</v>
      </c>
      <c r="L2187" t="s">
        <v>741</v>
      </c>
      <c r="M2187" t="str">
        <f t="shared" si="34"/>
        <v>Present_Ct&lt;41</v>
      </c>
    </row>
    <row r="2188" spans="1:13" x14ac:dyDescent="0.25">
      <c r="A2188" t="s">
        <v>1226</v>
      </c>
      <c r="B2188" t="str">
        <f>VLOOKUP(A2188,Tabel1[[PrøveID]:[Longitude]],3,FALSE)</f>
        <v>Miljøstyrelsen</v>
      </c>
      <c r="C2188" s="83" t="str">
        <f>VLOOKUP(A2188,Tabel1[[PrøveID]:[Longitude]],2,FALSE)</f>
        <v>19-08-2022</v>
      </c>
      <c r="D2188">
        <f>VLOOKUP(A2188,Tabel1[[PrøveID]:[Longitude]],5,FALSE)</f>
        <v>56.292319999999997</v>
      </c>
      <c r="E2188">
        <f>VLOOKUP(A2188,Tabel1[[PrøveID]:[Longitude]],6,FALSE)</f>
        <v>10.39551</v>
      </c>
      <c r="F2188" t="str">
        <f>VLOOKUP(A2188,Tabel1[[PrøveID]:[Longitude]],4,FALSE)</f>
        <v>Løgten bugt</v>
      </c>
      <c r="G2188" s="24" t="str">
        <f>VLOOKUP(H2188,Datasæt_Analysesystemer!$D$3:$E$68,2,FALSE)</f>
        <v>Homarus americanus</v>
      </c>
      <c r="H2188" t="s">
        <v>980</v>
      </c>
      <c r="I2188" t="str">
        <f>VLOOKUP(H2188,Datasæt_Analysesystemer!$D$2:$F$68,3,FALSE)</f>
        <v>Invasiv</v>
      </c>
      <c r="J2188" t="s">
        <v>738</v>
      </c>
      <c r="K2188" t="s">
        <v>747</v>
      </c>
      <c r="L2188" t="s">
        <v>768</v>
      </c>
      <c r="M2188" t="str">
        <f t="shared" si="34"/>
        <v>Absent</v>
      </c>
    </row>
    <row r="2189" spans="1:13" x14ac:dyDescent="0.25">
      <c r="A2189" t="s">
        <v>1226</v>
      </c>
      <c r="B2189" t="str">
        <f>VLOOKUP(A2189,Tabel1[[PrøveID]:[Longitude]],3,FALSE)</f>
        <v>Miljøstyrelsen</v>
      </c>
      <c r="C2189" s="83" t="str">
        <f>VLOOKUP(A2189,Tabel1[[PrøveID]:[Longitude]],2,FALSE)</f>
        <v>19-08-2022</v>
      </c>
      <c r="D2189">
        <f>VLOOKUP(A2189,Tabel1[[PrøveID]:[Longitude]],5,FALSE)</f>
        <v>56.292319999999997</v>
      </c>
      <c r="E2189">
        <f>VLOOKUP(A2189,Tabel1[[PrøveID]:[Longitude]],6,FALSE)</f>
        <v>10.39551</v>
      </c>
      <c r="F2189" t="str">
        <f>VLOOKUP(A2189,Tabel1[[PrøveID]:[Longitude]],4,FALSE)</f>
        <v>Løgten bugt</v>
      </c>
      <c r="G2189" s="24" t="str">
        <f>VLOOKUP(H2189,Datasæt_Analysesystemer!$D$3:$E$68,2,FALSE)</f>
        <v>Homarus americanus</v>
      </c>
      <c r="H2189" t="s">
        <v>980</v>
      </c>
      <c r="I2189" t="str">
        <f>VLOOKUP(H2189,Datasæt_Analysesystemer!$D$2:$F$68,3,FALSE)</f>
        <v>Invasiv</v>
      </c>
      <c r="J2189" t="s">
        <v>738</v>
      </c>
      <c r="K2189" t="s">
        <v>747</v>
      </c>
      <c r="L2189" t="s">
        <v>768</v>
      </c>
      <c r="M2189" t="str">
        <f t="shared" si="34"/>
        <v>Absent</v>
      </c>
    </row>
    <row r="2190" spans="1:13" x14ac:dyDescent="0.25">
      <c r="A2190" t="s">
        <v>1226</v>
      </c>
      <c r="B2190" t="str">
        <f>VLOOKUP(A2190,Tabel1[[PrøveID]:[Longitude]],3,FALSE)</f>
        <v>Miljøstyrelsen</v>
      </c>
      <c r="C2190" s="83" t="str">
        <f>VLOOKUP(A2190,Tabel1[[PrøveID]:[Longitude]],2,FALSE)</f>
        <v>19-08-2022</v>
      </c>
      <c r="D2190">
        <f>VLOOKUP(A2190,Tabel1[[PrøveID]:[Longitude]],5,FALSE)</f>
        <v>56.292319999999997</v>
      </c>
      <c r="E2190">
        <f>VLOOKUP(A2190,Tabel1[[PrøveID]:[Longitude]],6,FALSE)</f>
        <v>10.39551</v>
      </c>
      <c r="F2190" t="str">
        <f>VLOOKUP(A2190,Tabel1[[PrøveID]:[Longitude]],4,FALSE)</f>
        <v>Løgten bugt</v>
      </c>
      <c r="G2190" s="24" t="str">
        <f>VLOOKUP(H2190,Datasæt_Analysesystemer!$D$3:$E$68,2,FALSE)</f>
        <v>Eriocheir sinensis</v>
      </c>
      <c r="H2190" t="s">
        <v>1031</v>
      </c>
      <c r="I2190" t="str">
        <f>VLOOKUP(H2190,Datasæt_Analysesystemer!$D$2:$F$68,3,FALSE)</f>
        <v>Invasiv</v>
      </c>
      <c r="J2190" t="s">
        <v>744</v>
      </c>
      <c r="K2190" t="s">
        <v>747</v>
      </c>
      <c r="L2190" t="s">
        <v>768</v>
      </c>
      <c r="M2190" t="str">
        <f t="shared" si="34"/>
        <v>Absent</v>
      </c>
    </row>
    <row r="2191" spans="1:13" x14ac:dyDescent="0.25">
      <c r="A2191" t="s">
        <v>1226</v>
      </c>
      <c r="B2191" t="str">
        <f>VLOOKUP(A2191,Tabel1[[PrøveID]:[Longitude]],3,FALSE)</f>
        <v>Miljøstyrelsen</v>
      </c>
      <c r="C2191" s="83" t="str">
        <f>VLOOKUP(A2191,Tabel1[[PrøveID]:[Longitude]],2,FALSE)</f>
        <v>19-08-2022</v>
      </c>
      <c r="D2191">
        <f>VLOOKUP(A2191,Tabel1[[PrøveID]:[Longitude]],5,FALSE)</f>
        <v>56.292319999999997</v>
      </c>
      <c r="E2191">
        <f>VLOOKUP(A2191,Tabel1[[PrøveID]:[Longitude]],6,FALSE)</f>
        <v>10.39551</v>
      </c>
      <c r="F2191" t="str">
        <f>VLOOKUP(A2191,Tabel1[[PrøveID]:[Longitude]],4,FALSE)</f>
        <v>Løgten bugt</v>
      </c>
      <c r="G2191" s="24" t="str">
        <f>VLOOKUP(H2191,Datasæt_Analysesystemer!$D$3:$E$68,2,FALSE)</f>
        <v>Eriocheir sinensis</v>
      </c>
      <c r="H2191" t="s">
        <v>1031</v>
      </c>
      <c r="I2191" t="str">
        <f>VLOOKUP(H2191,Datasæt_Analysesystemer!$D$2:$F$68,3,FALSE)</f>
        <v>Invasiv</v>
      </c>
      <c r="J2191" t="s">
        <v>738</v>
      </c>
      <c r="K2191" t="s">
        <v>747</v>
      </c>
      <c r="L2191" t="s">
        <v>768</v>
      </c>
      <c r="M2191" t="str">
        <f t="shared" si="34"/>
        <v>Absent</v>
      </c>
    </row>
    <row r="2192" spans="1:13" x14ac:dyDescent="0.25">
      <c r="A2192" t="s">
        <v>1226</v>
      </c>
      <c r="B2192" t="str">
        <f>VLOOKUP(A2192,Tabel1[[PrøveID]:[Longitude]],3,FALSE)</f>
        <v>Miljøstyrelsen</v>
      </c>
      <c r="C2192" s="83" t="str">
        <f>VLOOKUP(A2192,Tabel1[[PrøveID]:[Longitude]],2,FALSE)</f>
        <v>19-08-2022</v>
      </c>
      <c r="D2192">
        <f>VLOOKUP(A2192,Tabel1[[PrøveID]:[Longitude]],5,FALSE)</f>
        <v>56.292319999999997</v>
      </c>
      <c r="E2192">
        <f>VLOOKUP(A2192,Tabel1[[PrøveID]:[Longitude]],6,FALSE)</f>
        <v>10.39551</v>
      </c>
      <c r="F2192" t="str">
        <f>VLOOKUP(A2192,Tabel1[[PrøveID]:[Longitude]],4,FALSE)</f>
        <v>Løgten bugt</v>
      </c>
      <c r="G2192" s="24" t="str">
        <f>VLOOKUP(H2192,Datasæt_Analysesystemer!$D$3:$E$68,2,FALSE)</f>
        <v>Rhithropanopeus harrisii</v>
      </c>
      <c r="H2192" t="s">
        <v>1090</v>
      </c>
      <c r="I2192" t="str">
        <f>VLOOKUP(H2192,Datasæt_Analysesystemer!$D$2:$F$68,3,FALSE)</f>
        <v>Invasiv</v>
      </c>
      <c r="J2192" t="s">
        <v>738</v>
      </c>
      <c r="K2192" t="s">
        <v>747</v>
      </c>
      <c r="L2192" t="s">
        <v>768</v>
      </c>
      <c r="M2192" t="str">
        <f t="shared" si="34"/>
        <v>Absent</v>
      </c>
    </row>
    <row r="2193" spans="1:13" x14ac:dyDescent="0.25">
      <c r="A2193" t="s">
        <v>1226</v>
      </c>
      <c r="B2193" t="str">
        <f>VLOOKUP(A2193,Tabel1[[PrøveID]:[Longitude]],3,FALSE)</f>
        <v>Miljøstyrelsen</v>
      </c>
      <c r="C2193" s="83" t="str">
        <f>VLOOKUP(A2193,Tabel1[[PrøveID]:[Longitude]],2,FALSE)</f>
        <v>19-08-2022</v>
      </c>
      <c r="D2193">
        <f>VLOOKUP(A2193,Tabel1[[PrøveID]:[Longitude]],5,FALSE)</f>
        <v>56.292319999999997</v>
      </c>
      <c r="E2193">
        <f>VLOOKUP(A2193,Tabel1[[PrøveID]:[Longitude]],6,FALSE)</f>
        <v>10.39551</v>
      </c>
      <c r="F2193" t="str">
        <f>VLOOKUP(A2193,Tabel1[[PrøveID]:[Longitude]],4,FALSE)</f>
        <v>Løgten bugt</v>
      </c>
      <c r="G2193" s="24" t="str">
        <f>VLOOKUP(H2193,Datasæt_Analysesystemer!$D$3:$E$68,2,FALSE)</f>
        <v>Rhithropanopeus harrisii</v>
      </c>
      <c r="H2193" t="s">
        <v>1090</v>
      </c>
      <c r="I2193" t="str">
        <f>VLOOKUP(H2193,Datasæt_Analysesystemer!$D$2:$F$68,3,FALSE)</f>
        <v>Invasiv</v>
      </c>
      <c r="J2193" t="s">
        <v>738</v>
      </c>
      <c r="K2193" t="s">
        <v>747</v>
      </c>
      <c r="L2193" t="s">
        <v>768</v>
      </c>
      <c r="M2193" t="str">
        <f t="shared" si="34"/>
        <v>Absent</v>
      </c>
    </row>
    <row r="2194" spans="1:13" x14ac:dyDescent="0.25">
      <c r="A2194" t="s">
        <v>1226</v>
      </c>
      <c r="B2194" t="str">
        <f>VLOOKUP(A2194,Tabel1[[PrøveID]:[Longitude]],3,FALSE)</f>
        <v>Miljøstyrelsen</v>
      </c>
      <c r="C2194" s="83" t="str">
        <f>VLOOKUP(A2194,Tabel1[[PrøveID]:[Longitude]],2,FALSE)</f>
        <v>19-08-2022</v>
      </c>
      <c r="D2194">
        <f>VLOOKUP(A2194,Tabel1[[PrøveID]:[Longitude]],5,FALSE)</f>
        <v>56.292319999999997</v>
      </c>
      <c r="E2194">
        <f>VLOOKUP(A2194,Tabel1[[PrøveID]:[Longitude]],6,FALSE)</f>
        <v>10.39551</v>
      </c>
      <c r="F2194" t="str">
        <f>VLOOKUP(A2194,Tabel1[[PrøveID]:[Longitude]],4,FALSE)</f>
        <v>Løgten bugt</v>
      </c>
      <c r="G2194" s="24" t="str">
        <f>VLOOKUP(H2194,Datasæt_Analysesystemer!$D$3:$E$68,2,FALSE)</f>
        <v>Oncorhyncus gorbuscha</v>
      </c>
      <c r="H2194" t="s">
        <v>799</v>
      </c>
      <c r="I2194" t="str">
        <f>VLOOKUP(H2194,Datasæt_Analysesystemer!$D$2:$F$68,3,FALSE)</f>
        <v>Invasiv</v>
      </c>
      <c r="J2194" t="s">
        <v>738</v>
      </c>
      <c r="K2194" t="s">
        <v>747</v>
      </c>
      <c r="L2194" t="s">
        <v>768</v>
      </c>
      <c r="M2194" t="str">
        <f t="shared" si="34"/>
        <v>Absent</v>
      </c>
    </row>
    <row r="2195" spans="1:13" x14ac:dyDescent="0.25">
      <c r="A2195" t="s">
        <v>1226</v>
      </c>
      <c r="B2195" t="str">
        <f>VLOOKUP(A2195,Tabel1[[PrøveID]:[Longitude]],3,FALSE)</f>
        <v>Miljøstyrelsen</v>
      </c>
      <c r="C2195" s="83" t="str">
        <f>VLOOKUP(A2195,Tabel1[[PrøveID]:[Longitude]],2,FALSE)</f>
        <v>19-08-2022</v>
      </c>
      <c r="D2195">
        <f>VLOOKUP(A2195,Tabel1[[PrøveID]:[Longitude]],5,FALSE)</f>
        <v>56.292319999999997</v>
      </c>
      <c r="E2195">
        <f>VLOOKUP(A2195,Tabel1[[PrøveID]:[Longitude]],6,FALSE)</f>
        <v>10.39551</v>
      </c>
      <c r="F2195" t="str">
        <f>VLOOKUP(A2195,Tabel1[[PrøveID]:[Longitude]],4,FALSE)</f>
        <v>Løgten bugt</v>
      </c>
      <c r="G2195" s="24" t="str">
        <f>VLOOKUP(H2195,Datasæt_Analysesystemer!$D$3:$E$68,2,FALSE)</f>
        <v>Oncorhyncus gorbuscha</v>
      </c>
      <c r="H2195" t="s">
        <v>799</v>
      </c>
      <c r="I2195" t="str">
        <f>VLOOKUP(H2195,Datasæt_Analysesystemer!$D$2:$F$68,3,FALSE)</f>
        <v>Invasiv</v>
      </c>
      <c r="J2195" t="s">
        <v>738</v>
      </c>
      <c r="K2195" t="s">
        <v>747</v>
      </c>
      <c r="L2195" t="s">
        <v>768</v>
      </c>
      <c r="M2195" t="str">
        <f t="shared" si="34"/>
        <v>Absent</v>
      </c>
    </row>
    <row r="2196" spans="1:13" x14ac:dyDescent="0.25">
      <c r="A2196" t="s">
        <v>1226</v>
      </c>
      <c r="B2196" t="str">
        <f>VLOOKUP(A2196,Tabel1[[PrøveID]:[Longitude]],3,FALSE)</f>
        <v>Miljøstyrelsen</v>
      </c>
      <c r="C2196" s="83" t="str">
        <f>VLOOKUP(A2196,Tabel1[[PrøveID]:[Longitude]],2,FALSE)</f>
        <v>19-08-2022</v>
      </c>
      <c r="D2196">
        <f>VLOOKUP(A2196,Tabel1[[PrøveID]:[Longitude]],5,FALSE)</f>
        <v>56.292319999999997</v>
      </c>
      <c r="E2196">
        <f>VLOOKUP(A2196,Tabel1[[PrøveID]:[Longitude]],6,FALSE)</f>
        <v>10.39551</v>
      </c>
      <c r="F2196" t="str">
        <f>VLOOKUP(A2196,Tabel1[[PrøveID]:[Longitude]],4,FALSE)</f>
        <v>Løgten bugt</v>
      </c>
      <c r="G2196" s="24" t="str">
        <f>VLOOKUP(H2196,Datasæt_Analysesystemer!$D$3:$E$68,2,FALSE)</f>
        <v>Magallana gigas</v>
      </c>
      <c r="H2196" t="s">
        <v>1100</v>
      </c>
      <c r="I2196" t="str">
        <f>VLOOKUP(H2196,Datasæt_Analysesystemer!$D$2:$F$68,3,FALSE)</f>
        <v>Invasiv</v>
      </c>
      <c r="J2196" t="s">
        <v>744</v>
      </c>
      <c r="K2196" t="s">
        <v>747</v>
      </c>
      <c r="L2196" t="s">
        <v>768</v>
      </c>
      <c r="M2196" t="str">
        <f t="shared" si="34"/>
        <v>Absent</v>
      </c>
    </row>
    <row r="2197" spans="1:13" x14ac:dyDescent="0.25">
      <c r="A2197" t="s">
        <v>1226</v>
      </c>
      <c r="B2197" t="str">
        <f>VLOOKUP(A2197,Tabel1[[PrøveID]:[Longitude]],3,FALSE)</f>
        <v>Miljøstyrelsen</v>
      </c>
      <c r="C2197" s="83" t="str">
        <f>VLOOKUP(A2197,Tabel1[[PrøveID]:[Longitude]],2,FALSE)</f>
        <v>19-08-2022</v>
      </c>
      <c r="D2197">
        <f>VLOOKUP(A2197,Tabel1[[PrøveID]:[Longitude]],5,FALSE)</f>
        <v>56.292319999999997</v>
      </c>
      <c r="E2197">
        <f>VLOOKUP(A2197,Tabel1[[PrøveID]:[Longitude]],6,FALSE)</f>
        <v>10.39551</v>
      </c>
      <c r="F2197" t="str">
        <f>VLOOKUP(A2197,Tabel1[[PrøveID]:[Longitude]],4,FALSE)</f>
        <v>Løgten bugt</v>
      </c>
      <c r="G2197" s="24" t="str">
        <f>VLOOKUP(H2197,Datasæt_Analysesystemer!$D$3:$E$68,2,FALSE)</f>
        <v>Magallana gigas</v>
      </c>
      <c r="H2197" t="s">
        <v>1100</v>
      </c>
      <c r="I2197" t="str">
        <f>VLOOKUP(H2197,Datasæt_Analysesystemer!$D$2:$F$68,3,FALSE)</f>
        <v>Invasiv</v>
      </c>
      <c r="J2197" t="s">
        <v>738</v>
      </c>
      <c r="K2197" t="s">
        <v>747</v>
      </c>
      <c r="L2197" t="s">
        <v>768</v>
      </c>
      <c r="M2197" t="str">
        <f t="shared" si="34"/>
        <v>Absent</v>
      </c>
    </row>
    <row r="2198" spans="1:13" x14ac:dyDescent="0.25">
      <c r="A2198" t="s">
        <v>1226</v>
      </c>
      <c r="B2198" t="str">
        <f>VLOOKUP(A2198,Tabel1[[PrøveID]:[Longitude]],3,FALSE)</f>
        <v>Miljøstyrelsen</v>
      </c>
      <c r="C2198" s="83" t="str">
        <f>VLOOKUP(A2198,Tabel1[[PrøveID]:[Longitude]],2,FALSE)</f>
        <v>19-08-2022</v>
      </c>
      <c r="D2198">
        <f>VLOOKUP(A2198,Tabel1[[PrøveID]:[Longitude]],5,FALSE)</f>
        <v>56.292319999999997</v>
      </c>
      <c r="E2198">
        <f>VLOOKUP(A2198,Tabel1[[PrøveID]:[Longitude]],6,FALSE)</f>
        <v>10.39551</v>
      </c>
      <c r="F2198" t="str">
        <f>VLOOKUP(A2198,Tabel1[[PrøveID]:[Longitude]],4,FALSE)</f>
        <v>Løgten bugt</v>
      </c>
      <c r="G2198" s="24" t="str">
        <f>VLOOKUP(H2198,Datasæt_Analysesystemer!$D$3:$E$68,2,FALSE)</f>
        <v>Neogobius melanostomus</v>
      </c>
      <c r="H2198" t="s">
        <v>1089</v>
      </c>
      <c r="I2198" t="str">
        <f>VLOOKUP(H2198,Datasæt_Analysesystemer!$D$2:$F$68,3,FALSE)</f>
        <v>Invasiv</v>
      </c>
      <c r="J2198" t="s">
        <v>744</v>
      </c>
      <c r="K2198" t="s">
        <v>747</v>
      </c>
      <c r="L2198" t="s">
        <v>768</v>
      </c>
      <c r="M2198" t="str">
        <f t="shared" si="34"/>
        <v>Absent</v>
      </c>
    </row>
    <row r="2199" spans="1:13" x14ac:dyDescent="0.25">
      <c r="A2199" t="s">
        <v>1226</v>
      </c>
      <c r="B2199" t="str">
        <f>VLOOKUP(A2199,Tabel1[[PrøveID]:[Longitude]],3,FALSE)</f>
        <v>Miljøstyrelsen</v>
      </c>
      <c r="C2199" s="83" t="str">
        <f>VLOOKUP(A2199,Tabel1[[PrøveID]:[Longitude]],2,FALSE)</f>
        <v>19-08-2022</v>
      </c>
      <c r="D2199">
        <f>VLOOKUP(A2199,Tabel1[[PrøveID]:[Longitude]],5,FALSE)</f>
        <v>56.292319999999997</v>
      </c>
      <c r="E2199">
        <f>VLOOKUP(A2199,Tabel1[[PrøveID]:[Longitude]],6,FALSE)</f>
        <v>10.39551</v>
      </c>
      <c r="F2199" t="str">
        <f>VLOOKUP(A2199,Tabel1[[PrøveID]:[Longitude]],4,FALSE)</f>
        <v>Løgten bugt</v>
      </c>
      <c r="G2199" s="24" t="str">
        <f>VLOOKUP(H2199,Datasæt_Analysesystemer!$D$3:$E$68,2,FALSE)</f>
        <v>Neogobius melanostomus</v>
      </c>
      <c r="H2199" t="s">
        <v>1089</v>
      </c>
      <c r="I2199" t="str">
        <f>VLOOKUP(H2199,Datasæt_Analysesystemer!$D$2:$F$68,3,FALSE)</f>
        <v>Invasiv</v>
      </c>
      <c r="J2199" t="s">
        <v>744</v>
      </c>
      <c r="K2199" t="s">
        <v>747</v>
      </c>
      <c r="L2199" t="s">
        <v>768</v>
      </c>
      <c r="M2199" t="str">
        <f t="shared" si="34"/>
        <v>Absent</v>
      </c>
    </row>
    <row r="2200" spans="1:13" x14ac:dyDescent="0.25">
      <c r="A2200" t="s">
        <v>1226</v>
      </c>
      <c r="B2200" t="str">
        <f>VLOOKUP(A2200,Tabel1[[PrøveID]:[Longitude]],3,FALSE)</f>
        <v>Miljøstyrelsen</v>
      </c>
      <c r="C2200" s="83" t="str">
        <f>VLOOKUP(A2200,Tabel1[[PrøveID]:[Longitude]],2,FALSE)</f>
        <v>19-08-2022</v>
      </c>
      <c r="D2200">
        <f>VLOOKUP(A2200,Tabel1[[PrøveID]:[Longitude]],5,FALSE)</f>
        <v>56.292319999999997</v>
      </c>
      <c r="E2200">
        <f>VLOOKUP(A2200,Tabel1[[PrøveID]:[Longitude]],6,FALSE)</f>
        <v>10.39551</v>
      </c>
      <c r="F2200" t="str">
        <f>VLOOKUP(A2200,Tabel1[[PrøveID]:[Longitude]],4,FALSE)</f>
        <v>Løgten bugt</v>
      </c>
      <c r="G2200" s="24" t="str">
        <f>VLOOKUP(H2200,Datasæt_Analysesystemer!$D$3:$E$68,2,FALSE)</f>
        <v>Callinectes sapidus</v>
      </c>
      <c r="H2200" t="s">
        <v>989</v>
      </c>
      <c r="I2200" t="str">
        <f>VLOOKUP(H2200,Datasæt_Analysesystemer!$D$2:$F$68,3,FALSE)</f>
        <v>Invasiv</v>
      </c>
      <c r="J2200" t="s">
        <v>738</v>
      </c>
      <c r="K2200" t="s">
        <v>747</v>
      </c>
      <c r="L2200" t="s">
        <v>768</v>
      </c>
      <c r="M2200" t="str">
        <f t="shared" si="34"/>
        <v>Absent</v>
      </c>
    </row>
    <row r="2201" spans="1:13" x14ac:dyDescent="0.25">
      <c r="A2201" t="s">
        <v>1226</v>
      </c>
      <c r="B2201" t="str">
        <f>VLOOKUP(A2201,Tabel1[[PrøveID]:[Longitude]],3,FALSE)</f>
        <v>Miljøstyrelsen</v>
      </c>
      <c r="C2201" s="83" t="str">
        <f>VLOOKUP(A2201,Tabel1[[PrøveID]:[Longitude]],2,FALSE)</f>
        <v>19-08-2022</v>
      </c>
      <c r="D2201">
        <f>VLOOKUP(A2201,Tabel1[[PrøveID]:[Longitude]],5,FALSE)</f>
        <v>56.292319999999997</v>
      </c>
      <c r="E2201">
        <f>VLOOKUP(A2201,Tabel1[[PrøveID]:[Longitude]],6,FALSE)</f>
        <v>10.39551</v>
      </c>
      <c r="F2201" t="str">
        <f>VLOOKUP(A2201,Tabel1[[PrøveID]:[Longitude]],4,FALSE)</f>
        <v>Løgten bugt</v>
      </c>
      <c r="G2201" s="24" t="str">
        <f>VLOOKUP(H2201,Datasæt_Analysesystemer!$D$3:$E$68,2,FALSE)</f>
        <v>Callinectes sapidus</v>
      </c>
      <c r="H2201" t="s">
        <v>989</v>
      </c>
      <c r="I2201" t="str">
        <f>VLOOKUP(H2201,Datasæt_Analysesystemer!$D$2:$F$68,3,FALSE)</f>
        <v>Invasiv</v>
      </c>
      <c r="J2201" t="s">
        <v>738</v>
      </c>
      <c r="K2201" t="s">
        <v>747</v>
      </c>
      <c r="L2201" t="s">
        <v>768</v>
      </c>
      <c r="M2201" t="str">
        <f t="shared" si="34"/>
        <v>Absent</v>
      </c>
    </row>
    <row r="2202" spans="1:13" x14ac:dyDescent="0.25">
      <c r="A2202" t="s">
        <v>1226</v>
      </c>
      <c r="B2202" t="str">
        <f>VLOOKUP(A2202,Tabel1[[PrøveID]:[Longitude]],3,FALSE)</f>
        <v>Miljøstyrelsen</v>
      </c>
      <c r="C2202" s="83" t="str">
        <f>VLOOKUP(A2202,Tabel1[[PrøveID]:[Longitude]],2,FALSE)</f>
        <v>19-08-2022</v>
      </c>
      <c r="D2202">
        <f>VLOOKUP(A2202,Tabel1[[PrøveID]:[Longitude]],5,FALSE)</f>
        <v>56.292319999999997</v>
      </c>
      <c r="E2202">
        <f>VLOOKUP(A2202,Tabel1[[PrøveID]:[Longitude]],6,FALSE)</f>
        <v>10.39551</v>
      </c>
      <c r="F2202" t="str">
        <f>VLOOKUP(A2202,Tabel1[[PrøveID]:[Longitude]],4,FALSE)</f>
        <v>Løgten bugt</v>
      </c>
      <c r="G2202" s="24" t="str">
        <f>VLOOKUP(H2202,Datasæt_Analysesystemer!$D$3:$E$68,2,FALSE)</f>
        <v>Hemigrapsus sanguineus</v>
      </c>
      <c r="H2202" t="s">
        <v>983</v>
      </c>
      <c r="I2202" t="str">
        <f>VLOOKUP(H2202,Datasæt_Analysesystemer!$D$2:$F$68,3,FALSE)</f>
        <v>Invasiv</v>
      </c>
      <c r="J2202" t="s">
        <v>744</v>
      </c>
      <c r="K2202" t="s">
        <v>747</v>
      </c>
      <c r="L2202" t="s">
        <v>768</v>
      </c>
      <c r="M2202" t="str">
        <f t="shared" si="34"/>
        <v>Absent</v>
      </c>
    </row>
    <row r="2203" spans="1:13" x14ac:dyDescent="0.25">
      <c r="A2203" t="s">
        <v>1226</v>
      </c>
      <c r="B2203" t="str">
        <f>VLOOKUP(A2203,Tabel1[[PrøveID]:[Longitude]],3,FALSE)</f>
        <v>Miljøstyrelsen</v>
      </c>
      <c r="C2203" s="83" t="str">
        <f>VLOOKUP(A2203,Tabel1[[PrøveID]:[Longitude]],2,FALSE)</f>
        <v>19-08-2022</v>
      </c>
      <c r="D2203">
        <f>VLOOKUP(A2203,Tabel1[[PrøveID]:[Longitude]],5,FALSE)</f>
        <v>56.292319999999997</v>
      </c>
      <c r="E2203">
        <f>VLOOKUP(A2203,Tabel1[[PrøveID]:[Longitude]],6,FALSE)</f>
        <v>10.39551</v>
      </c>
      <c r="F2203" t="str">
        <f>VLOOKUP(A2203,Tabel1[[PrøveID]:[Longitude]],4,FALSE)</f>
        <v>Løgten bugt</v>
      </c>
      <c r="G2203" s="24" t="str">
        <f>VLOOKUP(H2203,Datasæt_Analysesystemer!$D$3:$E$68,2,FALSE)</f>
        <v>Hemigrapsus sanguineus</v>
      </c>
      <c r="H2203" t="s">
        <v>983</v>
      </c>
      <c r="I2203" t="str">
        <f>VLOOKUP(H2203,Datasæt_Analysesystemer!$D$2:$F$68,3,FALSE)</f>
        <v>Invasiv</v>
      </c>
      <c r="J2203" t="s">
        <v>738</v>
      </c>
      <c r="K2203" t="s">
        <v>747</v>
      </c>
      <c r="L2203" t="s">
        <v>768</v>
      </c>
      <c r="M2203" t="str">
        <f t="shared" si="34"/>
        <v>Absent</v>
      </c>
    </row>
    <row r="2204" spans="1:13" x14ac:dyDescent="0.25">
      <c r="A2204" t="s">
        <v>1232</v>
      </c>
      <c r="B2204" t="str">
        <f>VLOOKUP(A2204,Tabel1[[PrøveID]:[Longitude]],3,FALSE)</f>
        <v>DNA på Forkant</v>
      </c>
      <c r="C2204" s="83" t="str">
        <f>VLOOKUP(A2204,Tabel1[[PrøveID]:[Longitude]],2,FALSE)</f>
        <v>11-09-2022</v>
      </c>
      <c r="D2204">
        <f>VLOOKUP(A2204,Tabel1[[PrøveID]:[Longitude]],5,FALSE)</f>
        <v>55.177621000000002</v>
      </c>
      <c r="E2204">
        <f>VLOOKUP(A2204,Tabel1[[PrøveID]:[Longitude]],6,FALSE)</f>
        <v>11.636958999999999</v>
      </c>
      <c r="F2204" t="str">
        <f>VLOOKUP(A2204,Tabel1[[PrøveID]:[Longitude]],4,FALSE)</f>
        <v>Karrebæksminde</v>
      </c>
      <c r="G2204" s="24" t="str">
        <f>VLOOKUP(H2204,Datasæt_Analysesystemer!$D$3:$E$68,2,FALSE)</f>
        <v>Perca fluviatilis</v>
      </c>
      <c r="H2204" t="s">
        <v>804</v>
      </c>
      <c r="I2204" t="str">
        <f>VLOOKUP(H2204,Datasæt_Analysesystemer!$D$2:$F$68,3,FALSE)</f>
        <v>Almindelig</v>
      </c>
      <c r="J2204" t="s">
        <v>738</v>
      </c>
      <c r="K2204" t="s">
        <v>747</v>
      </c>
      <c r="L2204" t="s">
        <v>768</v>
      </c>
      <c r="M2204" t="str">
        <f t="shared" si="34"/>
        <v>Absent</v>
      </c>
    </row>
    <row r="2205" spans="1:13" x14ac:dyDescent="0.25">
      <c r="A2205" t="s">
        <v>1232</v>
      </c>
      <c r="B2205" t="str">
        <f>VLOOKUP(A2205,Tabel1[[PrøveID]:[Longitude]],3,FALSE)</f>
        <v>DNA på Forkant</v>
      </c>
      <c r="C2205" s="83" t="str">
        <f>VLOOKUP(A2205,Tabel1[[PrøveID]:[Longitude]],2,FALSE)</f>
        <v>11-09-2022</v>
      </c>
      <c r="D2205">
        <f>VLOOKUP(A2205,Tabel1[[PrøveID]:[Longitude]],5,FALSE)</f>
        <v>55.177621000000002</v>
      </c>
      <c r="E2205">
        <f>VLOOKUP(A2205,Tabel1[[PrøveID]:[Longitude]],6,FALSE)</f>
        <v>11.636958999999999</v>
      </c>
      <c r="F2205" t="str">
        <f>VLOOKUP(A2205,Tabel1[[PrøveID]:[Longitude]],4,FALSE)</f>
        <v>Karrebæksminde</v>
      </c>
      <c r="G2205" s="24" t="str">
        <f>VLOOKUP(H2205,Datasæt_Analysesystemer!$D$3:$E$68,2,FALSE)</f>
        <v>Perca fluviatilis</v>
      </c>
      <c r="H2205" t="s">
        <v>804</v>
      </c>
      <c r="I2205" t="str">
        <f>VLOOKUP(H2205,Datasæt_Analysesystemer!$D$2:$F$68,3,FALSE)</f>
        <v>Almindelig</v>
      </c>
      <c r="J2205" t="s">
        <v>738</v>
      </c>
      <c r="K2205" t="s">
        <v>747</v>
      </c>
      <c r="L2205" t="s">
        <v>768</v>
      </c>
      <c r="M2205" t="str">
        <f t="shared" si="34"/>
        <v>Absent</v>
      </c>
    </row>
    <row r="2206" spans="1:13" x14ac:dyDescent="0.25">
      <c r="A2206" t="s">
        <v>1232</v>
      </c>
      <c r="B2206" t="str">
        <f>VLOOKUP(A2206,Tabel1[[PrøveID]:[Longitude]],3,FALSE)</f>
        <v>DNA på Forkant</v>
      </c>
      <c r="C2206" s="83" t="str">
        <f>VLOOKUP(A2206,Tabel1[[PrøveID]:[Longitude]],2,FALSE)</f>
        <v>11-09-2022</v>
      </c>
      <c r="D2206">
        <f>VLOOKUP(A2206,Tabel1[[PrøveID]:[Longitude]],5,FALSE)</f>
        <v>55.177621000000002</v>
      </c>
      <c r="E2206">
        <f>VLOOKUP(A2206,Tabel1[[PrøveID]:[Longitude]],6,FALSE)</f>
        <v>11.636958999999999</v>
      </c>
      <c r="F2206" t="str">
        <f>VLOOKUP(A2206,Tabel1[[PrøveID]:[Longitude]],4,FALSE)</f>
        <v>Karrebæksminde</v>
      </c>
      <c r="G2206" s="24" t="str">
        <f>VLOOKUP(H2206,Datasæt_Analysesystemer!$D$3:$E$68,2,FALSE)</f>
        <v>Platichthys flesus</v>
      </c>
      <c r="H2206" t="s">
        <v>793</v>
      </c>
      <c r="I2206" t="str">
        <f>VLOOKUP(H2206,Datasæt_Analysesystemer!$D$2:$F$68,3,FALSE)</f>
        <v>Almindelig</v>
      </c>
      <c r="J2206" t="s">
        <v>738</v>
      </c>
      <c r="K2206" t="s">
        <v>747</v>
      </c>
      <c r="L2206" t="s">
        <v>768</v>
      </c>
      <c r="M2206" t="str">
        <f t="shared" si="34"/>
        <v>Absent</v>
      </c>
    </row>
    <row r="2207" spans="1:13" x14ac:dyDescent="0.25">
      <c r="A2207" t="s">
        <v>1232</v>
      </c>
      <c r="B2207" t="str">
        <f>VLOOKUP(A2207,Tabel1[[PrøveID]:[Longitude]],3,FALSE)</f>
        <v>DNA på Forkant</v>
      </c>
      <c r="C2207" s="83" t="str">
        <f>VLOOKUP(A2207,Tabel1[[PrøveID]:[Longitude]],2,FALSE)</f>
        <v>11-09-2022</v>
      </c>
      <c r="D2207">
        <f>VLOOKUP(A2207,Tabel1[[PrøveID]:[Longitude]],5,FALSE)</f>
        <v>55.177621000000002</v>
      </c>
      <c r="E2207">
        <f>VLOOKUP(A2207,Tabel1[[PrøveID]:[Longitude]],6,FALSE)</f>
        <v>11.636958999999999</v>
      </c>
      <c r="F2207" t="str">
        <f>VLOOKUP(A2207,Tabel1[[PrøveID]:[Longitude]],4,FALSE)</f>
        <v>Karrebæksminde</v>
      </c>
      <c r="G2207" s="24" t="str">
        <f>VLOOKUP(H2207,Datasæt_Analysesystemer!$D$3:$E$68,2,FALSE)</f>
        <v>Platichthys flesus</v>
      </c>
      <c r="H2207" t="s">
        <v>793</v>
      </c>
      <c r="I2207" t="str">
        <f>VLOOKUP(H2207,Datasæt_Analysesystemer!$D$2:$F$68,3,FALSE)</f>
        <v>Almindelig</v>
      </c>
      <c r="J2207" t="s">
        <v>738</v>
      </c>
      <c r="K2207" t="s">
        <v>802</v>
      </c>
      <c r="L2207" t="s">
        <v>741</v>
      </c>
      <c r="M2207" t="str">
        <f t="shared" si="34"/>
        <v>Present_Ct&lt;41</v>
      </c>
    </row>
    <row r="2208" spans="1:13" x14ac:dyDescent="0.25">
      <c r="A2208" t="s">
        <v>1232</v>
      </c>
      <c r="B2208" t="str">
        <f>VLOOKUP(A2208,Tabel1[[PrøveID]:[Longitude]],3,FALSE)</f>
        <v>DNA på Forkant</v>
      </c>
      <c r="C2208" s="83" t="str">
        <f>VLOOKUP(A2208,Tabel1[[PrøveID]:[Longitude]],2,FALSE)</f>
        <v>11-09-2022</v>
      </c>
      <c r="D2208">
        <f>VLOOKUP(A2208,Tabel1[[PrøveID]:[Longitude]],5,FALSE)</f>
        <v>55.177621000000002</v>
      </c>
      <c r="E2208">
        <f>VLOOKUP(A2208,Tabel1[[PrøveID]:[Longitude]],6,FALSE)</f>
        <v>11.636958999999999</v>
      </c>
      <c r="F2208" t="str">
        <f>VLOOKUP(A2208,Tabel1[[PrøveID]:[Longitude]],4,FALSE)</f>
        <v>Karrebæksminde</v>
      </c>
      <c r="G2208" s="24" t="str">
        <f>VLOOKUP(H2208,Datasæt_Analysesystemer!$D$3:$E$68,2,FALSE)</f>
        <v>Magallana gigas</v>
      </c>
      <c r="H2208" t="s">
        <v>1100</v>
      </c>
      <c r="I2208" t="str">
        <f>VLOOKUP(H2208,Datasæt_Analysesystemer!$D$2:$F$68,3,FALSE)</f>
        <v>Invasiv</v>
      </c>
      <c r="J2208" t="s">
        <v>738</v>
      </c>
      <c r="K2208" t="s">
        <v>747</v>
      </c>
      <c r="L2208" t="s">
        <v>768</v>
      </c>
      <c r="M2208" t="str">
        <f t="shared" si="34"/>
        <v>Absent</v>
      </c>
    </row>
    <row r="2209" spans="1:13" x14ac:dyDescent="0.25">
      <c r="A2209" t="s">
        <v>1232</v>
      </c>
      <c r="B2209" t="str">
        <f>VLOOKUP(A2209,Tabel1[[PrøveID]:[Longitude]],3,FALSE)</f>
        <v>DNA på Forkant</v>
      </c>
      <c r="C2209" s="83" t="str">
        <f>VLOOKUP(A2209,Tabel1[[PrøveID]:[Longitude]],2,FALSE)</f>
        <v>11-09-2022</v>
      </c>
      <c r="D2209">
        <f>VLOOKUP(A2209,Tabel1[[PrøveID]:[Longitude]],5,FALSE)</f>
        <v>55.177621000000002</v>
      </c>
      <c r="E2209">
        <f>VLOOKUP(A2209,Tabel1[[PrøveID]:[Longitude]],6,FALSE)</f>
        <v>11.636958999999999</v>
      </c>
      <c r="F2209" t="str">
        <f>VLOOKUP(A2209,Tabel1[[PrøveID]:[Longitude]],4,FALSE)</f>
        <v>Karrebæksminde</v>
      </c>
      <c r="G2209" s="24" t="str">
        <f>VLOOKUP(H2209,Datasæt_Analysesystemer!$D$3:$E$68,2,FALSE)</f>
        <v>Magallana gigas</v>
      </c>
      <c r="H2209" t="s">
        <v>1100</v>
      </c>
      <c r="I2209" t="str">
        <f>VLOOKUP(H2209,Datasæt_Analysesystemer!$D$2:$F$68,3,FALSE)</f>
        <v>Invasiv</v>
      </c>
      <c r="J2209" t="s">
        <v>738</v>
      </c>
      <c r="K2209" t="s">
        <v>747</v>
      </c>
      <c r="L2209" t="s">
        <v>768</v>
      </c>
      <c r="M2209" t="str">
        <f t="shared" si="34"/>
        <v>Absent</v>
      </c>
    </row>
    <row r="2210" spans="1:13" x14ac:dyDescent="0.25">
      <c r="A2210" t="s">
        <v>1232</v>
      </c>
      <c r="B2210" t="str">
        <f>VLOOKUP(A2210,Tabel1[[PrøveID]:[Longitude]],3,FALSE)</f>
        <v>DNA på Forkant</v>
      </c>
      <c r="C2210" s="83" t="str">
        <f>VLOOKUP(A2210,Tabel1[[PrøveID]:[Longitude]],2,FALSE)</f>
        <v>11-09-2022</v>
      </c>
      <c r="D2210">
        <f>VLOOKUP(A2210,Tabel1[[PrøveID]:[Longitude]],5,FALSE)</f>
        <v>55.177621000000002</v>
      </c>
      <c r="E2210">
        <f>VLOOKUP(A2210,Tabel1[[PrøveID]:[Longitude]],6,FALSE)</f>
        <v>11.636958999999999</v>
      </c>
      <c r="F2210" t="str">
        <f>VLOOKUP(A2210,Tabel1[[PrøveID]:[Longitude]],4,FALSE)</f>
        <v>Karrebæksminde</v>
      </c>
      <c r="G2210" s="24" t="str">
        <f>VLOOKUP(H2210,Datasæt_Analysesystemer!$D$3:$E$68,2,FALSE)</f>
        <v>Lutra lutra</v>
      </c>
      <c r="H2210" t="s">
        <v>818</v>
      </c>
      <c r="I2210" t="str">
        <f>VLOOKUP(H2210,Datasæt_Analysesystemer!$D$2:$F$68,3,FALSE)</f>
        <v>Almindelig</v>
      </c>
      <c r="J2210" t="s">
        <v>744</v>
      </c>
      <c r="K2210" t="s">
        <v>747</v>
      </c>
      <c r="L2210" t="s">
        <v>768</v>
      </c>
      <c r="M2210" t="str">
        <f t="shared" si="34"/>
        <v>Absent</v>
      </c>
    </row>
    <row r="2211" spans="1:13" x14ac:dyDescent="0.25">
      <c r="A2211" t="s">
        <v>1232</v>
      </c>
      <c r="B2211" t="str">
        <f>VLOOKUP(A2211,Tabel1[[PrøveID]:[Longitude]],3,FALSE)</f>
        <v>DNA på Forkant</v>
      </c>
      <c r="C2211" s="83" t="str">
        <f>VLOOKUP(A2211,Tabel1[[PrøveID]:[Longitude]],2,FALSE)</f>
        <v>11-09-2022</v>
      </c>
      <c r="D2211">
        <f>VLOOKUP(A2211,Tabel1[[PrøveID]:[Longitude]],5,FALSE)</f>
        <v>55.177621000000002</v>
      </c>
      <c r="E2211">
        <f>VLOOKUP(A2211,Tabel1[[PrøveID]:[Longitude]],6,FALSE)</f>
        <v>11.636958999999999</v>
      </c>
      <c r="F2211" t="str">
        <f>VLOOKUP(A2211,Tabel1[[PrøveID]:[Longitude]],4,FALSE)</f>
        <v>Karrebæksminde</v>
      </c>
      <c r="G2211" s="24" t="str">
        <f>VLOOKUP(H2211,Datasæt_Analysesystemer!$D$3:$E$68,2,FALSE)</f>
        <v>Lutra lutra</v>
      </c>
      <c r="H2211" t="s">
        <v>818</v>
      </c>
      <c r="I2211" t="str">
        <f>VLOOKUP(H2211,Datasæt_Analysesystemer!$D$2:$F$68,3,FALSE)</f>
        <v>Almindelig</v>
      </c>
      <c r="J2211" t="s">
        <v>738</v>
      </c>
      <c r="K2211" t="s">
        <v>747</v>
      </c>
      <c r="L2211" t="s">
        <v>768</v>
      </c>
      <c r="M2211" t="str">
        <f t="shared" si="34"/>
        <v>Absent</v>
      </c>
    </row>
    <row r="2212" spans="1:13" x14ac:dyDescent="0.25">
      <c r="A2212" t="s">
        <v>1232</v>
      </c>
      <c r="B2212" t="str">
        <f>VLOOKUP(A2212,Tabel1[[PrøveID]:[Longitude]],3,FALSE)</f>
        <v>DNA på Forkant</v>
      </c>
      <c r="C2212" s="83" t="str">
        <f>VLOOKUP(A2212,Tabel1[[PrøveID]:[Longitude]],2,FALSE)</f>
        <v>11-09-2022</v>
      </c>
      <c r="D2212">
        <f>VLOOKUP(A2212,Tabel1[[PrøveID]:[Longitude]],5,FALSE)</f>
        <v>55.177621000000002</v>
      </c>
      <c r="E2212">
        <f>VLOOKUP(A2212,Tabel1[[PrøveID]:[Longitude]],6,FALSE)</f>
        <v>11.636958999999999</v>
      </c>
      <c r="F2212" t="str">
        <f>VLOOKUP(A2212,Tabel1[[PrøveID]:[Longitude]],4,FALSE)</f>
        <v>Karrebæksminde</v>
      </c>
      <c r="G2212" s="24" t="str">
        <f>VLOOKUP(H2212,Datasæt_Analysesystemer!$D$3:$E$68,2,FALSE)</f>
        <v>Callinectes sapidus</v>
      </c>
      <c r="H2212" t="s">
        <v>989</v>
      </c>
      <c r="I2212" t="str">
        <f>VLOOKUP(H2212,Datasæt_Analysesystemer!$D$2:$F$68,3,FALSE)</f>
        <v>Invasiv</v>
      </c>
      <c r="J2212" t="s">
        <v>738</v>
      </c>
      <c r="K2212" t="s">
        <v>747</v>
      </c>
      <c r="L2212" t="s">
        <v>768</v>
      </c>
      <c r="M2212" t="str">
        <f t="shared" si="34"/>
        <v>Absent</v>
      </c>
    </row>
    <row r="2213" spans="1:13" x14ac:dyDescent="0.25">
      <c r="A2213" t="s">
        <v>1232</v>
      </c>
      <c r="B2213" t="str">
        <f>VLOOKUP(A2213,Tabel1[[PrøveID]:[Longitude]],3,FALSE)</f>
        <v>DNA på Forkant</v>
      </c>
      <c r="C2213" s="83" t="str">
        <f>VLOOKUP(A2213,Tabel1[[PrøveID]:[Longitude]],2,FALSE)</f>
        <v>11-09-2022</v>
      </c>
      <c r="D2213">
        <f>VLOOKUP(A2213,Tabel1[[PrøveID]:[Longitude]],5,FALSE)</f>
        <v>55.177621000000002</v>
      </c>
      <c r="E2213">
        <f>VLOOKUP(A2213,Tabel1[[PrøveID]:[Longitude]],6,FALSE)</f>
        <v>11.636958999999999</v>
      </c>
      <c r="F2213" t="str">
        <f>VLOOKUP(A2213,Tabel1[[PrøveID]:[Longitude]],4,FALSE)</f>
        <v>Karrebæksminde</v>
      </c>
      <c r="G2213" s="24" t="str">
        <f>VLOOKUP(H2213,Datasæt_Analysesystemer!$D$3:$E$68,2,FALSE)</f>
        <v>Callinectes sapidus</v>
      </c>
      <c r="H2213" t="s">
        <v>989</v>
      </c>
      <c r="I2213" t="str">
        <f>VLOOKUP(H2213,Datasæt_Analysesystemer!$D$2:$F$68,3,FALSE)</f>
        <v>Invasiv</v>
      </c>
      <c r="J2213" t="s">
        <v>744</v>
      </c>
      <c r="K2213" t="s">
        <v>747</v>
      </c>
      <c r="L2213" t="s">
        <v>768</v>
      </c>
      <c r="M2213" t="str">
        <f t="shared" si="34"/>
        <v>Absent</v>
      </c>
    </row>
    <row r="2214" spans="1:13" x14ac:dyDescent="0.25">
      <c r="A2214" t="s">
        <v>1232</v>
      </c>
      <c r="B2214" t="str">
        <f>VLOOKUP(A2214,Tabel1[[PrøveID]:[Longitude]],3,FALSE)</f>
        <v>DNA på Forkant</v>
      </c>
      <c r="C2214" s="83" t="str">
        <f>VLOOKUP(A2214,Tabel1[[PrøveID]:[Longitude]],2,FALSE)</f>
        <v>11-09-2022</v>
      </c>
      <c r="D2214">
        <f>VLOOKUP(A2214,Tabel1[[PrøveID]:[Longitude]],5,FALSE)</f>
        <v>55.177621000000002</v>
      </c>
      <c r="E2214">
        <f>VLOOKUP(A2214,Tabel1[[PrøveID]:[Longitude]],6,FALSE)</f>
        <v>11.636958999999999</v>
      </c>
      <c r="F2214" t="str">
        <f>VLOOKUP(A2214,Tabel1[[PrøveID]:[Longitude]],4,FALSE)</f>
        <v>Karrebæksminde</v>
      </c>
      <c r="G2214" s="24" t="str">
        <f>VLOOKUP(H2214,Datasæt_Analysesystemer!$D$3:$E$68,2,FALSE)</f>
        <v>Mnemiopsis leidyi</v>
      </c>
      <c r="H2214" t="s">
        <v>982</v>
      </c>
      <c r="I2214" t="str">
        <f>VLOOKUP(H2214,Datasæt_Analysesystemer!$D$2:$F$68,3,FALSE)</f>
        <v>Invasiv</v>
      </c>
      <c r="J2214" t="s">
        <v>738</v>
      </c>
      <c r="K2214" t="s">
        <v>802</v>
      </c>
      <c r="L2214" t="s">
        <v>741</v>
      </c>
      <c r="M2214" t="str">
        <f t="shared" si="34"/>
        <v>Present_Ct&lt;41</v>
      </c>
    </row>
    <row r="2215" spans="1:13" x14ac:dyDescent="0.25">
      <c r="A2215" t="s">
        <v>1232</v>
      </c>
      <c r="B2215" t="str">
        <f>VLOOKUP(A2215,Tabel1[[PrøveID]:[Longitude]],3,FALSE)</f>
        <v>DNA på Forkant</v>
      </c>
      <c r="C2215" s="83" t="str">
        <f>VLOOKUP(A2215,Tabel1[[PrøveID]:[Longitude]],2,FALSE)</f>
        <v>11-09-2022</v>
      </c>
      <c r="D2215">
        <f>VLOOKUP(A2215,Tabel1[[PrøveID]:[Longitude]],5,FALSE)</f>
        <v>55.177621000000002</v>
      </c>
      <c r="E2215">
        <f>VLOOKUP(A2215,Tabel1[[PrøveID]:[Longitude]],6,FALSE)</f>
        <v>11.636958999999999</v>
      </c>
      <c r="F2215" t="str">
        <f>VLOOKUP(A2215,Tabel1[[PrøveID]:[Longitude]],4,FALSE)</f>
        <v>Karrebæksminde</v>
      </c>
      <c r="G2215" s="24" t="str">
        <f>VLOOKUP(H2215,Datasæt_Analysesystemer!$D$3:$E$68,2,FALSE)</f>
        <v>Mnemiopsis leidyi</v>
      </c>
      <c r="H2215" t="s">
        <v>982</v>
      </c>
      <c r="I2215" t="str">
        <f>VLOOKUP(H2215,Datasæt_Analysesystemer!$D$2:$F$68,3,FALSE)</f>
        <v>Invasiv</v>
      </c>
      <c r="J2215" t="s">
        <v>738</v>
      </c>
      <c r="K2215" t="s">
        <v>802</v>
      </c>
      <c r="L2215" t="s">
        <v>741</v>
      </c>
      <c r="M2215" t="str">
        <f t="shared" si="34"/>
        <v>Present_Ct&lt;41</v>
      </c>
    </row>
    <row r="2216" spans="1:13" x14ac:dyDescent="0.25">
      <c r="A2216" t="s">
        <v>1232</v>
      </c>
      <c r="B2216" t="str">
        <f>VLOOKUP(A2216,Tabel1[[PrøveID]:[Longitude]],3,FALSE)</f>
        <v>DNA på Forkant</v>
      </c>
      <c r="C2216" s="83" t="str">
        <f>VLOOKUP(A2216,Tabel1[[PrøveID]:[Longitude]],2,FALSE)</f>
        <v>11-09-2022</v>
      </c>
      <c r="D2216">
        <f>VLOOKUP(A2216,Tabel1[[PrøveID]:[Longitude]],5,FALSE)</f>
        <v>55.177621000000002</v>
      </c>
      <c r="E2216">
        <f>VLOOKUP(A2216,Tabel1[[PrøveID]:[Longitude]],6,FALSE)</f>
        <v>11.636958999999999</v>
      </c>
      <c r="F2216" t="str">
        <f>VLOOKUP(A2216,Tabel1[[PrøveID]:[Longitude]],4,FALSE)</f>
        <v>Karrebæksminde</v>
      </c>
      <c r="G2216" s="24" t="str">
        <f>VLOOKUP(H2216,Datasæt_Analysesystemer!$D$3:$E$68,2,FALSE)</f>
        <v>Hemigrapsus takanoi</v>
      </c>
      <c r="H2216" t="s">
        <v>1098</v>
      </c>
      <c r="I2216" t="str">
        <f>VLOOKUP(H2216,Datasæt_Analysesystemer!$D$2:$F$68,3,FALSE)</f>
        <v>Invasiv</v>
      </c>
      <c r="J2216" t="s">
        <v>744</v>
      </c>
      <c r="K2216" t="s">
        <v>802</v>
      </c>
      <c r="L2216" t="s">
        <v>741</v>
      </c>
      <c r="M2216" t="str">
        <f t="shared" si="34"/>
        <v>Present_Ct&lt;41</v>
      </c>
    </row>
    <row r="2217" spans="1:13" x14ac:dyDescent="0.25">
      <c r="A2217" t="s">
        <v>1232</v>
      </c>
      <c r="B2217" t="str">
        <f>VLOOKUP(A2217,Tabel1[[PrøveID]:[Longitude]],3,FALSE)</f>
        <v>DNA på Forkant</v>
      </c>
      <c r="C2217" s="83" t="str">
        <f>VLOOKUP(A2217,Tabel1[[PrøveID]:[Longitude]],2,FALSE)</f>
        <v>11-09-2022</v>
      </c>
      <c r="D2217">
        <f>VLOOKUP(A2217,Tabel1[[PrøveID]:[Longitude]],5,FALSE)</f>
        <v>55.177621000000002</v>
      </c>
      <c r="E2217">
        <f>VLOOKUP(A2217,Tabel1[[PrøveID]:[Longitude]],6,FALSE)</f>
        <v>11.636958999999999</v>
      </c>
      <c r="F2217" t="str">
        <f>VLOOKUP(A2217,Tabel1[[PrøveID]:[Longitude]],4,FALSE)</f>
        <v>Karrebæksminde</v>
      </c>
      <c r="G2217" s="24" t="str">
        <f>VLOOKUP(H2217,Datasæt_Analysesystemer!$D$3:$E$68,2,FALSE)</f>
        <v>Hemigrapsus takanoi</v>
      </c>
      <c r="H2217" t="s">
        <v>1098</v>
      </c>
      <c r="I2217" t="str">
        <f>VLOOKUP(H2217,Datasæt_Analysesystemer!$D$2:$F$68,3,FALSE)</f>
        <v>Invasiv</v>
      </c>
      <c r="J2217" t="s">
        <v>744</v>
      </c>
      <c r="K2217" t="s">
        <v>747</v>
      </c>
      <c r="L2217" t="s">
        <v>768</v>
      </c>
      <c r="M2217" t="str">
        <f t="shared" si="34"/>
        <v>Absent</v>
      </c>
    </row>
    <row r="2218" spans="1:13" x14ac:dyDescent="0.25">
      <c r="A2218" t="s">
        <v>1232</v>
      </c>
      <c r="B2218" t="str">
        <f>VLOOKUP(A2218,Tabel1[[PrøveID]:[Longitude]],3,FALSE)</f>
        <v>DNA på Forkant</v>
      </c>
      <c r="C2218" s="83" t="str">
        <f>VLOOKUP(A2218,Tabel1[[PrøveID]:[Longitude]],2,FALSE)</f>
        <v>11-09-2022</v>
      </c>
      <c r="D2218">
        <f>VLOOKUP(A2218,Tabel1[[PrøveID]:[Longitude]],5,FALSE)</f>
        <v>55.177621000000002</v>
      </c>
      <c r="E2218">
        <f>VLOOKUP(A2218,Tabel1[[PrøveID]:[Longitude]],6,FALSE)</f>
        <v>11.636958999999999</v>
      </c>
      <c r="F2218" t="str">
        <f>VLOOKUP(A2218,Tabel1[[PrøveID]:[Longitude]],4,FALSE)</f>
        <v>Karrebæksminde</v>
      </c>
      <c r="G2218" s="24" t="str">
        <f>VLOOKUP(H2218,Datasæt_Analysesystemer!$D$3:$E$68,2,FALSE)</f>
        <v>Alexandrium ostenfeldii</v>
      </c>
      <c r="H2218" t="s">
        <v>1179</v>
      </c>
      <c r="I2218" t="str">
        <f>VLOOKUP(H2218,Datasæt_Analysesystemer!$D$2:$F$68,3,FALSE)</f>
        <v>Toksisk</v>
      </c>
      <c r="J2218" t="s">
        <v>744</v>
      </c>
      <c r="K2218" t="s">
        <v>802</v>
      </c>
      <c r="L2218" t="s">
        <v>741</v>
      </c>
      <c r="M2218" t="str">
        <f t="shared" si="34"/>
        <v>Present_Ct&lt;41</v>
      </c>
    </row>
    <row r="2219" spans="1:13" x14ac:dyDescent="0.25">
      <c r="A2219" t="s">
        <v>1232</v>
      </c>
      <c r="B2219" t="str">
        <f>VLOOKUP(A2219,Tabel1[[PrøveID]:[Longitude]],3,FALSE)</f>
        <v>DNA på Forkant</v>
      </c>
      <c r="C2219" s="83" t="str">
        <f>VLOOKUP(A2219,Tabel1[[PrøveID]:[Longitude]],2,FALSE)</f>
        <v>11-09-2022</v>
      </c>
      <c r="D2219">
        <f>VLOOKUP(A2219,Tabel1[[PrøveID]:[Longitude]],5,FALSE)</f>
        <v>55.177621000000002</v>
      </c>
      <c r="E2219">
        <f>VLOOKUP(A2219,Tabel1[[PrøveID]:[Longitude]],6,FALSE)</f>
        <v>11.636958999999999</v>
      </c>
      <c r="F2219" t="str">
        <f>VLOOKUP(A2219,Tabel1[[PrøveID]:[Longitude]],4,FALSE)</f>
        <v>Karrebæksminde</v>
      </c>
      <c r="G2219" s="24" t="str">
        <f>VLOOKUP(H2219,Datasæt_Analysesystemer!$D$3:$E$68,2,FALSE)</f>
        <v>Alexandrium ostenfeldii</v>
      </c>
      <c r="H2219" t="s">
        <v>1179</v>
      </c>
      <c r="I2219" t="str">
        <f>VLOOKUP(H2219,Datasæt_Analysesystemer!$D$2:$F$68,3,FALSE)</f>
        <v>Toksisk</v>
      </c>
      <c r="J2219" t="s">
        <v>738</v>
      </c>
      <c r="K2219" t="s">
        <v>802</v>
      </c>
      <c r="L2219" t="s">
        <v>768</v>
      </c>
      <c r="M2219" t="str">
        <f t="shared" si="34"/>
        <v>Present_Ct&gt;41</v>
      </c>
    </row>
    <row r="2220" spans="1:13" x14ac:dyDescent="0.25">
      <c r="A2220" t="s">
        <v>1232</v>
      </c>
      <c r="B2220" t="str">
        <f>VLOOKUP(A2220,Tabel1[[PrøveID]:[Longitude]],3,FALSE)</f>
        <v>DNA på Forkant</v>
      </c>
      <c r="C2220" s="83" t="str">
        <f>VLOOKUP(A2220,Tabel1[[PrøveID]:[Longitude]],2,FALSE)</f>
        <v>11-09-2022</v>
      </c>
      <c r="D2220">
        <f>VLOOKUP(A2220,Tabel1[[PrøveID]:[Longitude]],5,FALSE)</f>
        <v>55.177621000000002</v>
      </c>
      <c r="E2220">
        <f>VLOOKUP(A2220,Tabel1[[PrøveID]:[Longitude]],6,FALSE)</f>
        <v>11.636958999999999</v>
      </c>
      <c r="F2220" t="str">
        <f>VLOOKUP(A2220,Tabel1[[PrøveID]:[Longitude]],4,FALSE)</f>
        <v>Karrebæksminde</v>
      </c>
      <c r="G2220" s="24" t="str">
        <f>VLOOKUP(H2220,Datasæt_Analysesystemer!$D$3:$E$68,2,FALSE)</f>
        <v>Prymnesium parvum</v>
      </c>
      <c r="H2220" t="s">
        <v>1180</v>
      </c>
      <c r="I2220" t="str">
        <f>VLOOKUP(H2220,Datasæt_Analysesystemer!$D$2:$F$68,3,FALSE)</f>
        <v>Toksisk</v>
      </c>
      <c r="J2220" t="s">
        <v>738</v>
      </c>
      <c r="K2220" t="s">
        <v>747</v>
      </c>
      <c r="L2220" t="s">
        <v>768</v>
      </c>
      <c r="M2220" t="str">
        <f t="shared" si="34"/>
        <v>Absent</v>
      </c>
    </row>
    <row r="2221" spans="1:13" x14ac:dyDescent="0.25">
      <c r="A2221" t="s">
        <v>1232</v>
      </c>
      <c r="B2221" t="str">
        <f>VLOOKUP(A2221,Tabel1[[PrøveID]:[Longitude]],3,FALSE)</f>
        <v>DNA på Forkant</v>
      </c>
      <c r="C2221" s="83" t="str">
        <f>VLOOKUP(A2221,Tabel1[[PrøveID]:[Longitude]],2,FALSE)</f>
        <v>11-09-2022</v>
      </c>
      <c r="D2221">
        <f>VLOOKUP(A2221,Tabel1[[PrøveID]:[Longitude]],5,FALSE)</f>
        <v>55.177621000000002</v>
      </c>
      <c r="E2221">
        <f>VLOOKUP(A2221,Tabel1[[PrøveID]:[Longitude]],6,FALSE)</f>
        <v>11.636958999999999</v>
      </c>
      <c r="F2221" t="str">
        <f>VLOOKUP(A2221,Tabel1[[PrøveID]:[Longitude]],4,FALSE)</f>
        <v>Karrebæksminde</v>
      </c>
      <c r="G2221" s="24" t="str">
        <f>VLOOKUP(H2221,Datasæt_Analysesystemer!$D$3:$E$68,2,FALSE)</f>
        <v>Prymnesium parvum</v>
      </c>
      <c r="H2221" t="s">
        <v>1180</v>
      </c>
      <c r="I2221" t="str">
        <f>VLOOKUP(H2221,Datasæt_Analysesystemer!$D$2:$F$68,3,FALSE)</f>
        <v>Toksisk</v>
      </c>
      <c r="J2221" t="s">
        <v>744</v>
      </c>
      <c r="K2221" t="s">
        <v>747</v>
      </c>
      <c r="L2221" t="s">
        <v>768</v>
      </c>
      <c r="M2221" t="str">
        <f t="shared" si="34"/>
        <v>Absent</v>
      </c>
    </row>
    <row r="2222" spans="1:13" x14ac:dyDescent="0.25">
      <c r="A2222" t="s">
        <v>1232</v>
      </c>
      <c r="B2222" t="str">
        <f>VLOOKUP(A2222,Tabel1[[PrøveID]:[Longitude]],3,FALSE)</f>
        <v>DNA på Forkant</v>
      </c>
      <c r="C2222" s="83" t="str">
        <f>VLOOKUP(A2222,Tabel1[[PrøveID]:[Longitude]],2,FALSE)</f>
        <v>11-09-2022</v>
      </c>
      <c r="D2222">
        <f>VLOOKUP(A2222,Tabel1[[PrøveID]:[Longitude]],5,FALSE)</f>
        <v>55.177621000000002</v>
      </c>
      <c r="E2222">
        <f>VLOOKUP(A2222,Tabel1[[PrøveID]:[Longitude]],6,FALSE)</f>
        <v>11.636958999999999</v>
      </c>
      <c r="F2222" t="str">
        <f>VLOOKUP(A2222,Tabel1[[PrøveID]:[Longitude]],4,FALSE)</f>
        <v>Karrebæksminde</v>
      </c>
      <c r="G2222" s="24" t="str">
        <f>VLOOKUP(H2222,Datasæt_Analysesystemer!$D$3:$E$68,2,FALSE)</f>
        <v>Gasterosteus aculeatus</v>
      </c>
      <c r="H2222" t="s">
        <v>1117</v>
      </c>
      <c r="I2222" t="str">
        <f>VLOOKUP(H2222,Datasæt_Analysesystemer!$D$2:$F$68,3,FALSE)</f>
        <v>Almindelig</v>
      </c>
      <c r="J2222" t="s">
        <v>744</v>
      </c>
      <c r="K2222" t="s">
        <v>802</v>
      </c>
      <c r="L2222" t="s">
        <v>741</v>
      </c>
      <c r="M2222" t="str">
        <f t="shared" si="34"/>
        <v>Present_Ct&lt;41</v>
      </c>
    </row>
    <row r="2223" spans="1:13" x14ac:dyDescent="0.25">
      <c r="A2223" t="s">
        <v>1232</v>
      </c>
      <c r="B2223" t="str">
        <f>VLOOKUP(A2223,Tabel1[[PrøveID]:[Longitude]],3,FALSE)</f>
        <v>DNA på Forkant</v>
      </c>
      <c r="C2223" s="83" t="str">
        <f>VLOOKUP(A2223,Tabel1[[PrøveID]:[Longitude]],2,FALSE)</f>
        <v>11-09-2022</v>
      </c>
      <c r="D2223">
        <f>VLOOKUP(A2223,Tabel1[[PrøveID]:[Longitude]],5,FALSE)</f>
        <v>55.177621000000002</v>
      </c>
      <c r="E2223">
        <f>VLOOKUP(A2223,Tabel1[[PrøveID]:[Longitude]],6,FALSE)</f>
        <v>11.636958999999999</v>
      </c>
      <c r="F2223" t="str">
        <f>VLOOKUP(A2223,Tabel1[[PrøveID]:[Longitude]],4,FALSE)</f>
        <v>Karrebæksminde</v>
      </c>
      <c r="G2223" s="24" t="str">
        <f>VLOOKUP(H2223,Datasæt_Analysesystemer!$D$3:$E$68,2,FALSE)</f>
        <v>Gasterosteus aculeatus</v>
      </c>
      <c r="H2223" t="s">
        <v>1117</v>
      </c>
      <c r="I2223" t="str">
        <f>VLOOKUP(H2223,Datasæt_Analysesystemer!$D$2:$F$68,3,FALSE)</f>
        <v>Almindelig</v>
      </c>
      <c r="J2223" t="s">
        <v>738</v>
      </c>
      <c r="K2223" t="s">
        <v>747</v>
      </c>
      <c r="L2223" t="s">
        <v>768</v>
      </c>
      <c r="M2223" t="str">
        <f t="shared" si="34"/>
        <v>Absent</v>
      </c>
    </row>
    <row r="2224" spans="1:13" x14ac:dyDescent="0.25">
      <c r="A2224" t="s">
        <v>1232</v>
      </c>
      <c r="B2224" t="str">
        <f>VLOOKUP(A2224,Tabel1[[PrøveID]:[Longitude]],3,FALSE)</f>
        <v>DNA på Forkant</v>
      </c>
      <c r="C2224" s="83" t="str">
        <f>VLOOKUP(A2224,Tabel1[[PrøveID]:[Longitude]],2,FALSE)</f>
        <v>11-09-2022</v>
      </c>
      <c r="D2224">
        <f>VLOOKUP(A2224,Tabel1[[PrøveID]:[Longitude]],5,FALSE)</f>
        <v>55.177621000000002</v>
      </c>
      <c r="E2224">
        <f>VLOOKUP(A2224,Tabel1[[PrøveID]:[Longitude]],6,FALSE)</f>
        <v>11.636958999999999</v>
      </c>
      <c r="F2224" t="str">
        <f>VLOOKUP(A2224,Tabel1[[PrøveID]:[Longitude]],4,FALSE)</f>
        <v>Karrebæksminde</v>
      </c>
      <c r="G2224" s="24" t="str">
        <f>VLOOKUP(H2224,Datasæt_Analysesystemer!$D$3:$E$68,2,FALSE)</f>
        <v>Anguilla anguilla</v>
      </c>
      <c r="H2224" t="s">
        <v>1005</v>
      </c>
      <c r="I2224" t="str">
        <f>VLOOKUP(H2224,Datasæt_Analysesystemer!$D$2:$F$68,3,FALSE)</f>
        <v>Almindelig</v>
      </c>
      <c r="J2224" t="s">
        <v>738</v>
      </c>
      <c r="K2224" t="s">
        <v>747</v>
      </c>
      <c r="L2224" t="s">
        <v>768</v>
      </c>
      <c r="M2224" t="str">
        <f t="shared" si="34"/>
        <v>Absent</v>
      </c>
    </row>
    <row r="2225" spans="1:13" x14ac:dyDescent="0.25">
      <c r="A2225" t="s">
        <v>1232</v>
      </c>
      <c r="B2225" t="str">
        <f>VLOOKUP(A2225,Tabel1[[PrøveID]:[Longitude]],3,FALSE)</f>
        <v>DNA på Forkant</v>
      </c>
      <c r="C2225" s="83" t="str">
        <f>VLOOKUP(A2225,Tabel1[[PrøveID]:[Longitude]],2,FALSE)</f>
        <v>11-09-2022</v>
      </c>
      <c r="D2225">
        <f>VLOOKUP(A2225,Tabel1[[PrøveID]:[Longitude]],5,FALSE)</f>
        <v>55.177621000000002</v>
      </c>
      <c r="E2225">
        <f>VLOOKUP(A2225,Tabel1[[PrøveID]:[Longitude]],6,FALSE)</f>
        <v>11.636958999999999</v>
      </c>
      <c r="F2225" t="str">
        <f>VLOOKUP(A2225,Tabel1[[PrøveID]:[Longitude]],4,FALSE)</f>
        <v>Karrebæksminde</v>
      </c>
      <c r="G2225" s="24" t="str">
        <f>VLOOKUP(H2225,Datasæt_Analysesystemer!$D$3:$E$68,2,FALSE)</f>
        <v>Anguilla anguilla</v>
      </c>
      <c r="H2225" t="s">
        <v>1005</v>
      </c>
      <c r="I2225" t="str">
        <f>VLOOKUP(H2225,Datasæt_Analysesystemer!$D$2:$F$68,3,FALSE)</f>
        <v>Almindelig</v>
      </c>
      <c r="J2225" t="s">
        <v>738</v>
      </c>
      <c r="K2225" t="s">
        <v>747</v>
      </c>
      <c r="L2225" t="s">
        <v>768</v>
      </c>
      <c r="M2225" t="str">
        <f t="shared" si="34"/>
        <v>Absent</v>
      </c>
    </row>
    <row r="2226" spans="1:13" x14ac:dyDescent="0.25">
      <c r="A2226" t="s">
        <v>1232</v>
      </c>
      <c r="B2226" t="str">
        <f>VLOOKUP(A2226,Tabel1[[PrøveID]:[Longitude]],3,FALSE)</f>
        <v>DNA på Forkant</v>
      </c>
      <c r="C2226" s="83" t="str">
        <f>VLOOKUP(A2226,Tabel1[[PrøveID]:[Longitude]],2,FALSE)</f>
        <v>11-09-2022</v>
      </c>
      <c r="D2226">
        <f>VLOOKUP(A2226,Tabel1[[PrøveID]:[Longitude]],5,FALSE)</f>
        <v>55.177621000000002</v>
      </c>
      <c r="E2226">
        <f>VLOOKUP(A2226,Tabel1[[PrøveID]:[Longitude]],6,FALSE)</f>
        <v>11.636958999999999</v>
      </c>
      <c r="F2226" t="str">
        <f>VLOOKUP(A2226,Tabel1[[PrøveID]:[Longitude]],4,FALSE)</f>
        <v>Karrebæksminde</v>
      </c>
      <c r="G2226" s="24" t="str">
        <f>VLOOKUP(H2226,Datasæt_Analysesystemer!$D$3:$E$68,2,FALSE)</f>
        <v>Neogobius melanostomus</v>
      </c>
      <c r="H2226" t="s">
        <v>1089</v>
      </c>
      <c r="I2226" t="str">
        <f>VLOOKUP(H2226,Datasæt_Analysesystemer!$D$2:$F$68,3,FALSE)</f>
        <v>Invasiv</v>
      </c>
      <c r="J2226" t="s">
        <v>738</v>
      </c>
      <c r="K2226" t="s">
        <v>747</v>
      </c>
      <c r="L2226" t="s">
        <v>768</v>
      </c>
      <c r="M2226" t="str">
        <f t="shared" si="34"/>
        <v>Absent</v>
      </c>
    </row>
    <row r="2227" spans="1:13" x14ac:dyDescent="0.25">
      <c r="A2227" t="s">
        <v>1232</v>
      </c>
      <c r="B2227" t="str">
        <f>VLOOKUP(A2227,Tabel1[[PrøveID]:[Longitude]],3,FALSE)</f>
        <v>DNA på Forkant</v>
      </c>
      <c r="C2227" s="83" t="str">
        <f>VLOOKUP(A2227,Tabel1[[PrøveID]:[Longitude]],2,FALSE)</f>
        <v>11-09-2022</v>
      </c>
      <c r="D2227">
        <f>VLOOKUP(A2227,Tabel1[[PrøveID]:[Longitude]],5,FALSE)</f>
        <v>55.177621000000002</v>
      </c>
      <c r="E2227">
        <f>VLOOKUP(A2227,Tabel1[[PrøveID]:[Longitude]],6,FALSE)</f>
        <v>11.636958999999999</v>
      </c>
      <c r="F2227" t="str">
        <f>VLOOKUP(A2227,Tabel1[[PrøveID]:[Longitude]],4,FALSE)</f>
        <v>Karrebæksminde</v>
      </c>
      <c r="G2227" s="24" t="str">
        <f>VLOOKUP(H2227,Datasæt_Analysesystemer!$D$3:$E$68,2,FALSE)</f>
        <v>Neogobius melanostomus</v>
      </c>
      <c r="H2227" t="s">
        <v>1089</v>
      </c>
      <c r="I2227" t="str">
        <f>VLOOKUP(H2227,Datasæt_Analysesystemer!$D$2:$F$68,3,FALSE)</f>
        <v>Invasiv</v>
      </c>
      <c r="J2227" t="s">
        <v>744</v>
      </c>
      <c r="K2227" t="s">
        <v>747</v>
      </c>
      <c r="L2227" t="s">
        <v>768</v>
      </c>
      <c r="M2227" t="str">
        <f t="shared" si="34"/>
        <v>Absent</v>
      </c>
    </row>
    <row r="2228" spans="1:13" x14ac:dyDescent="0.25">
      <c r="A2228" t="s">
        <v>1237</v>
      </c>
      <c r="B2228" t="str">
        <f>VLOOKUP(A2228,Tabel1[[PrøveID]:[Longitude]],3,FALSE)</f>
        <v>DNA på Forkant</v>
      </c>
      <c r="C2228" s="83" t="str">
        <f>VLOOKUP(A2228,Tabel1[[PrøveID]:[Longitude]],2,FALSE)</f>
        <v>07-09-2022</v>
      </c>
      <c r="D2228">
        <f>VLOOKUP(A2228,Tabel1[[PrøveID]:[Longitude]],5,FALSE)</f>
        <v>56.789606999999997</v>
      </c>
      <c r="E2228">
        <f>VLOOKUP(A2228,Tabel1[[PrøveID]:[Longitude]],6,FALSE)</f>
        <v>8.8741430000000001</v>
      </c>
      <c r="F2228" t="str">
        <f>VLOOKUP(A2228,Tabel1[[PrøveID]:[Longitude]],4,FALSE)</f>
        <v>Limfjorden ved dansk skaldyrcenter</v>
      </c>
      <c r="G2228" s="24" t="str">
        <f>VLOOKUP(H2228,Datasæt_Analysesystemer!$D$3:$E$68,2,FALSE)</f>
        <v>Perca fluviatilis</v>
      </c>
      <c r="H2228" t="s">
        <v>804</v>
      </c>
      <c r="I2228" t="str">
        <f>VLOOKUP(H2228,Datasæt_Analysesystemer!$D$2:$F$68,3,FALSE)</f>
        <v>Almindelig</v>
      </c>
      <c r="J2228" t="s">
        <v>738</v>
      </c>
      <c r="K2228" t="s">
        <v>747</v>
      </c>
      <c r="L2228" t="s">
        <v>768</v>
      </c>
      <c r="M2228" t="str">
        <f t="shared" si="34"/>
        <v>Absent</v>
      </c>
    </row>
    <row r="2229" spans="1:13" x14ac:dyDescent="0.25">
      <c r="A2229" t="s">
        <v>1237</v>
      </c>
      <c r="B2229" t="str">
        <f>VLOOKUP(A2229,Tabel1[[PrøveID]:[Longitude]],3,FALSE)</f>
        <v>DNA på Forkant</v>
      </c>
      <c r="C2229" s="83" t="str">
        <f>VLOOKUP(A2229,Tabel1[[PrøveID]:[Longitude]],2,FALSE)</f>
        <v>07-09-2022</v>
      </c>
      <c r="D2229">
        <f>VLOOKUP(A2229,Tabel1[[PrøveID]:[Longitude]],5,FALSE)</f>
        <v>56.789606999999997</v>
      </c>
      <c r="E2229">
        <f>VLOOKUP(A2229,Tabel1[[PrøveID]:[Longitude]],6,FALSE)</f>
        <v>8.8741430000000001</v>
      </c>
      <c r="F2229" t="str">
        <f>VLOOKUP(A2229,Tabel1[[PrøveID]:[Longitude]],4,FALSE)</f>
        <v>Limfjorden ved dansk skaldyrcenter</v>
      </c>
      <c r="G2229" s="24" t="str">
        <f>VLOOKUP(H2229,Datasæt_Analysesystemer!$D$3:$E$68,2,FALSE)</f>
        <v>Perca fluviatilis</v>
      </c>
      <c r="H2229" t="s">
        <v>804</v>
      </c>
      <c r="I2229" t="str">
        <f>VLOOKUP(H2229,Datasæt_Analysesystemer!$D$2:$F$68,3,FALSE)</f>
        <v>Almindelig</v>
      </c>
      <c r="J2229" t="s">
        <v>738</v>
      </c>
      <c r="K2229" t="s">
        <v>747</v>
      </c>
      <c r="L2229" t="s">
        <v>768</v>
      </c>
      <c r="M2229" t="str">
        <f t="shared" si="34"/>
        <v>Absent</v>
      </c>
    </row>
    <row r="2230" spans="1:13" x14ac:dyDescent="0.25">
      <c r="A2230" t="s">
        <v>1237</v>
      </c>
      <c r="B2230" t="str">
        <f>VLOOKUP(A2230,Tabel1[[PrøveID]:[Longitude]],3,FALSE)</f>
        <v>DNA på Forkant</v>
      </c>
      <c r="C2230" s="83" t="str">
        <f>VLOOKUP(A2230,Tabel1[[PrøveID]:[Longitude]],2,FALSE)</f>
        <v>07-09-2022</v>
      </c>
      <c r="D2230">
        <f>VLOOKUP(A2230,Tabel1[[PrøveID]:[Longitude]],5,FALSE)</f>
        <v>56.789606999999997</v>
      </c>
      <c r="E2230">
        <f>VLOOKUP(A2230,Tabel1[[PrøveID]:[Longitude]],6,FALSE)</f>
        <v>8.8741430000000001</v>
      </c>
      <c r="F2230" t="str">
        <f>VLOOKUP(A2230,Tabel1[[PrøveID]:[Longitude]],4,FALSE)</f>
        <v>Limfjorden ved dansk skaldyrcenter</v>
      </c>
      <c r="G2230" s="24" t="str">
        <f>VLOOKUP(H2230,Datasæt_Analysesystemer!$D$3:$E$68,2,FALSE)</f>
        <v>Platichthys flesus</v>
      </c>
      <c r="H2230" t="s">
        <v>793</v>
      </c>
      <c r="I2230" t="str">
        <f>VLOOKUP(H2230,Datasæt_Analysesystemer!$D$2:$F$68,3,FALSE)</f>
        <v>Almindelig</v>
      </c>
      <c r="J2230" t="s">
        <v>738</v>
      </c>
      <c r="K2230" t="s">
        <v>747</v>
      </c>
      <c r="L2230" t="s">
        <v>768</v>
      </c>
      <c r="M2230" t="str">
        <f t="shared" si="34"/>
        <v>Absent</v>
      </c>
    </row>
    <row r="2231" spans="1:13" x14ac:dyDescent="0.25">
      <c r="A2231" t="s">
        <v>1237</v>
      </c>
      <c r="B2231" t="str">
        <f>VLOOKUP(A2231,Tabel1[[PrøveID]:[Longitude]],3,FALSE)</f>
        <v>DNA på Forkant</v>
      </c>
      <c r="C2231" s="83" t="str">
        <f>VLOOKUP(A2231,Tabel1[[PrøveID]:[Longitude]],2,FALSE)</f>
        <v>07-09-2022</v>
      </c>
      <c r="D2231">
        <f>VLOOKUP(A2231,Tabel1[[PrøveID]:[Longitude]],5,FALSE)</f>
        <v>56.789606999999997</v>
      </c>
      <c r="E2231">
        <f>VLOOKUP(A2231,Tabel1[[PrøveID]:[Longitude]],6,FALSE)</f>
        <v>8.8741430000000001</v>
      </c>
      <c r="F2231" t="str">
        <f>VLOOKUP(A2231,Tabel1[[PrøveID]:[Longitude]],4,FALSE)</f>
        <v>Limfjorden ved dansk skaldyrcenter</v>
      </c>
      <c r="G2231" s="24" t="str">
        <f>VLOOKUP(H2231,Datasæt_Analysesystemer!$D$3:$E$68,2,FALSE)</f>
        <v>Platichthys flesus</v>
      </c>
      <c r="H2231" t="s">
        <v>793</v>
      </c>
      <c r="I2231" t="str">
        <f>VLOOKUP(H2231,Datasæt_Analysesystemer!$D$2:$F$68,3,FALSE)</f>
        <v>Almindelig</v>
      </c>
      <c r="J2231" t="s">
        <v>738</v>
      </c>
      <c r="K2231" t="s">
        <v>747</v>
      </c>
      <c r="L2231" t="s">
        <v>768</v>
      </c>
      <c r="M2231" t="str">
        <f t="shared" si="34"/>
        <v>Absent</v>
      </c>
    </row>
    <row r="2232" spans="1:13" x14ac:dyDescent="0.25">
      <c r="A2232" t="s">
        <v>1237</v>
      </c>
      <c r="B2232" t="str">
        <f>VLOOKUP(A2232,Tabel1[[PrøveID]:[Longitude]],3,FALSE)</f>
        <v>DNA på Forkant</v>
      </c>
      <c r="C2232" s="83" t="str">
        <f>VLOOKUP(A2232,Tabel1[[PrøveID]:[Longitude]],2,FALSE)</f>
        <v>07-09-2022</v>
      </c>
      <c r="D2232">
        <f>VLOOKUP(A2232,Tabel1[[PrøveID]:[Longitude]],5,FALSE)</f>
        <v>56.789606999999997</v>
      </c>
      <c r="E2232">
        <f>VLOOKUP(A2232,Tabel1[[PrøveID]:[Longitude]],6,FALSE)</f>
        <v>8.8741430000000001</v>
      </c>
      <c r="F2232" t="str">
        <f>VLOOKUP(A2232,Tabel1[[PrøveID]:[Longitude]],4,FALSE)</f>
        <v>Limfjorden ved dansk skaldyrcenter</v>
      </c>
      <c r="G2232" s="24" t="str">
        <f>VLOOKUP(H2232,Datasæt_Analysesystemer!$D$3:$E$68,2,FALSE)</f>
        <v>Magallana gigas</v>
      </c>
      <c r="H2232" t="s">
        <v>1100</v>
      </c>
      <c r="I2232" t="str">
        <f>VLOOKUP(H2232,Datasæt_Analysesystemer!$D$2:$F$68,3,FALSE)</f>
        <v>Invasiv</v>
      </c>
      <c r="J2232" t="s">
        <v>738</v>
      </c>
      <c r="K2232" t="s">
        <v>802</v>
      </c>
      <c r="L2232" t="s">
        <v>741</v>
      </c>
      <c r="M2232" t="str">
        <f t="shared" si="34"/>
        <v>Present_Ct&lt;41</v>
      </c>
    </row>
    <row r="2233" spans="1:13" x14ac:dyDescent="0.25">
      <c r="A2233" t="s">
        <v>1237</v>
      </c>
      <c r="B2233" t="str">
        <f>VLOOKUP(A2233,Tabel1[[PrøveID]:[Longitude]],3,FALSE)</f>
        <v>DNA på Forkant</v>
      </c>
      <c r="C2233" s="83" t="str">
        <f>VLOOKUP(A2233,Tabel1[[PrøveID]:[Longitude]],2,FALSE)</f>
        <v>07-09-2022</v>
      </c>
      <c r="D2233">
        <f>VLOOKUP(A2233,Tabel1[[PrøveID]:[Longitude]],5,FALSE)</f>
        <v>56.789606999999997</v>
      </c>
      <c r="E2233">
        <f>VLOOKUP(A2233,Tabel1[[PrøveID]:[Longitude]],6,FALSE)</f>
        <v>8.8741430000000001</v>
      </c>
      <c r="F2233" t="str">
        <f>VLOOKUP(A2233,Tabel1[[PrøveID]:[Longitude]],4,FALSE)</f>
        <v>Limfjorden ved dansk skaldyrcenter</v>
      </c>
      <c r="G2233" s="24" t="str">
        <f>VLOOKUP(H2233,Datasæt_Analysesystemer!$D$3:$E$68,2,FALSE)</f>
        <v>Magallana gigas</v>
      </c>
      <c r="H2233" t="s">
        <v>1100</v>
      </c>
      <c r="I2233" t="str">
        <f>VLOOKUP(H2233,Datasæt_Analysesystemer!$D$2:$F$68,3,FALSE)</f>
        <v>Invasiv</v>
      </c>
      <c r="J2233" t="s">
        <v>738</v>
      </c>
      <c r="K2233" t="s">
        <v>802</v>
      </c>
      <c r="L2233" t="s">
        <v>741</v>
      </c>
      <c r="M2233" t="str">
        <f t="shared" si="34"/>
        <v>Present_Ct&lt;41</v>
      </c>
    </row>
    <row r="2234" spans="1:13" x14ac:dyDescent="0.25">
      <c r="A2234" t="s">
        <v>1237</v>
      </c>
      <c r="B2234" t="str">
        <f>VLOOKUP(A2234,Tabel1[[PrøveID]:[Longitude]],3,FALSE)</f>
        <v>DNA på Forkant</v>
      </c>
      <c r="C2234" s="83" t="str">
        <f>VLOOKUP(A2234,Tabel1[[PrøveID]:[Longitude]],2,FALSE)</f>
        <v>07-09-2022</v>
      </c>
      <c r="D2234">
        <f>VLOOKUP(A2234,Tabel1[[PrøveID]:[Longitude]],5,FALSE)</f>
        <v>56.789606999999997</v>
      </c>
      <c r="E2234">
        <f>VLOOKUP(A2234,Tabel1[[PrøveID]:[Longitude]],6,FALSE)</f>
        <v>8.8741430000000001</v>
      </c>
      <c r="F2234" t="str">
        <f>VLOOKUP(A2234,Tabel1[[PrøveID]:[Longitude]],4,FALSE)</f>
        <v>Limfjorden ved dansk skaldyrcenter</v>
      </c>
      <c r="G2234" s="24" t="str">
        <f>VLOOKUP(H2234,Datasæt_Analysesystemer!$D$3:$E$68,2,FALSE)</f>
        <v>Lutra lutra</v>
      </c>
      <c r="H2234" t="s">
        <v>818</v>
      </c>
      <c r="I2234" t="str">
        <f>VLOOKUP(H2234,Datasæt_Analysesystemer!$D$2:$F$68,3,FALSE)</f>
        <v>Almindelig</v>
      </c>
      <c r="J2234" t="s">
        <v>738</v>
      </c>
      <c r="K2234" t="s">
        <v>747</v>
      </c>
      <c r="L2234" t="s">
        <v>768</v>
      </c>
      <c r="M2234" t="str">
        <f t="shared" si="34"/>
        <v>Absent</v>
      </c>
    </row>
    <row r="2235" spans="1:13" x14ac:dyDescent="0.25">
      <c r="A2235" t="s">
        <v>1237</v>
      </c>
      <c r="B2235" t="str">
        <f>VLOOKUP(A2235,Tabel1[[PrøveID]:[Longitude]],3,FALSE)</f>
        <v>DNA på Forkant</v>
      </c>
      <c r="C2235" s="83" t="str">
        <f>VLOOKUP(A2235,Tabel1[[PrøveID]:[Longitude]],2,FALSE)</f>
        <v>07-09-2022</v>
      </c>
      <c r="D2235">
        <f>VLOOKUP(A2235,Tabel1[[PrøveID]:[Longitude]],5,FALSE)</f>
        <v>56.789606999999997</v>
      </c>
      <c r="E2235">
        <f>VLOOKUP(A2235,Tabel1[[PrøveID]:[Longitude]],6,FALSE)</f>
        <v>8.8741430000000001</v>
      </c>
      <c r="F2235" t="str">
        <f>VLOOKUP(A2235,Tabel1[[PrøveID]:[Longitude]],4,FALSE)</f>
        <v>Limfjorden ved dansk skaldyrcenter</v>
      </c>
      <c r="G2235" s="24" t="str">
        <f>VLOOKUP(H2235,Datasæt_Analysesystemer!$D$3:$E$68,2,FALSE)</f>
        <v>Lutra lutra</v>
      </c>
      <c r="H2235" t="s">
        <v>818</v>
      </c>
      <c r="I2235" t="str">
        <f>VLOOKUP(H2235,Datasæt_Analysesystemer!$D$2:$F$68,3,FALSE)</f>
        <v>Almindelig</v>
      </c>
      <c r="J2235" t="s">
        <v>738</v>
      </c>
      <c r="K2235" t="s">
        <v>747</v>
      </c>
      <c r="L2235" t="s">
        <v>768</v>
      </c>
      <c r="M2235" t="str">
        <f t="shared" si="34"/>
        <v>Absent</v>
      </c>
    </row>
    <row r="2236" spans="1:13" x14ac:dyDescent="0.25">
      <c r="A2236" t="s">
        <v>1237</v>
      </c>
      <c r="B2236" t="str">
        <f>VLOOKUP(A2236,Tabel1[[PrøveID]:[Longitude]],3,FALSE)</f>
        <v>DNA på Forkant</v>
      </c>
      <c r="C2236" s="83" t="str">
        <f>VLOOKUP(A2236,Tabel1[[PrøveID]:[Longitude]],2,FALSE)</f>
        <v>07-09-2022</v>
      </c>
      <c r="D2236">
        <f>VLOOKUP(A2236,Tabel1[[PrøveID]:[Longitude]],5,FALSE)</f>
        <v>56.789606999999997</v>
      </c>
      <c r="E2236">
        <f>VLOOKUP(A2236,Tabel1[[PrøveID]:[Longitude]],6,FALSE)</f>
        <v>8.8741430000000001</v>
      </c>
      <c r="F2236" t="str">
        <f>VLOOKUP(A2236,Tabel1[[PrøveID]:[Longitude]],4,FALSE)</f>
        <v>Limfjorden ved dansk skaldyrcenter</v>
      </c>
      <c r="G2236" s="24" t="str">
        <f>VLOOKUP(H2236,Datasæt_Analysesystemer!$D$3:$E$68,2,FALSE)</f>
        <v>Callinectes sapidus</v>
      </c>
      <c r="H2236" t="s">
        <v>989</v>
      </c>
      <c r="I2236" t="str">
        <f>VLOOKUP(H2236,Datasæt_Analysesystemer!$D$2:$F$68,3,FALSE)</f>
        <v>Invasiv</v>
      </c>
      <c r="J2236" t="s">
        <v>738</v>
      </c>
      <c r="K2236" t="s">
        <v>747</v>
      </c>
      <c r="L2236" t="s">
        <v>768</v>
      </c>
      <c r="M2236" t="str">
        <f t="shared" si="34"/>
        <v>Absent</v>
      </c>
    </row>
    <row r="2237" spans="1:13" x14ac:dyDescent="0.25">
      <c r="A2237" t="s">
        <v>1237</v>
      </c>
      <c r="B2237" t="str">
        <f>VLOOKUP(A2237,Tabel1[[PrøveID]:[Longitude]],3,FALSE)</f>
        <v>DNA på Forkant</v>
      </c>
      <c r="C2237" s="83" t="str">
        <f>VLOOKUP(A2237,Tabel1[[PrøveID]:[Longitude]],2,FALSE)</f>
        <v>07-09-2022</v>
      </c>
      <c r="D2237">
        <f>VLOOKUP(A2237,Tabel1[[PrøveID]:[Longitude]],5,FALSE)</f>
        <v>56.789606999999997</v>
      </c>
      <c r="E2237">
        <f>VLOOKUP(A2237,Tabel1[[PrøveID]:[Longitude]],6,FALSE)</f>
        <v>8.8741430000000001</v>
      </c>
      <c r="F2237" t="str">
        <f>VLOOKUP(A2237,Tabel1[[PrøveID]:[Longitude]],4,FALSE)</f>
        <v>Limfjorden ved dansk skaldyrcenter</v>
      </c>
      <c r="G2237" s="24" t="str">
        <f>VLOOKUP(H2237,Datasæt_Analysesystemer!$D$3:$E$68,2,FALSE)</f>
        <v>Callinectes sapidus</v>
      </c>
      <c r="H2237" t="s">
        <v>989</v>
      </c>
      <c r="I2237" t="str">
        <f>VLOOKUP(H2237,Datasæt_Analysesystemer!$D$2:$F$68,3,FALSE)</f>
        <v>Invasiv</v>
      </c>
      <c r="J2237" t="s">
        <v>738</v>
      </c>
      <c r="K2237" t="s">
        <v>747</v>
      </c>
      <c r="L2237" t="s">
        <v>768</v>
      </c>
      <c r="M2237" t="str">
        <f t="shared" si="34"/>
        <v>Absent</v>
      </c>
    </row>
    <row r="2238" spans="1:13" x14ac:dyDescent="0.25">
      <c r="A2238" t="s">
        <v>1237</v>
      </c>
      <c r="B2238" t="str">
        <f>VLOOKUP(A2238,Tabel1[[PrøveID]:[Longitude]],3,FALSE)</f>
        <v>DNA på Forkant</v>
      </c>
      <c r="C2238" s="83" t="str">
        <f>VLOOKUP(A2238,Tabel1[[PrøveID]:[Longitude]],2,FALSE)</f>
        <v>07-09-2022</v>
      </c>
      <c r="D2238">
        <f>VLOOKUP(A2238,Tabel1[[PrøveID]:[Longitude]],5,FALSE)</f>
        <v>56.789606999999997</v>
      </c>
      <c r="E2238">
        <f>VLOOKUP(A2238,Tabel1[[PrøveID]:[Longitude]],6,FALSE)</f>
        <v>8.8741430000000001</v>
      </c>
      <c r="F2238" t="str">
        <f>VLOOKUP(A2238,Tabel1[[PrøveID]:[Longitude]],4,FALSE)</f>
        <v>Limfjorden ved dansk skaldyrcenter</v>
      </c>
      <c r="G2238" s="24" t="str">
        <f>VLOOKUP(H2238,Datasæt_Analysesystemer!$D$3:$E$68,2,FALSE)</f>
        <v>Mnemiopsis leidyi</v>
      </c>
      <c r="H2238" t="s">
        <v>982</v>
      </c>
      <c r="I2238" t="str">
        <f>VLOOKUP(H2238,Datasæt_Analysesystemer!$D$2:$F$68,3,FALSE)</f>
        <v>Invasiv</v>
      </c>
      <c r="J2238" t="s">
        <v>738</v>
      </c>
      <c r="K2238" t="s">
        <v>802</v>
      </c>
      <c r="L2238" t="s">
        <v>741</v>
      </c>
      <c r="M2238" t="str">
        <f t="shared" si="34"/>
        <v>Present_Ct&lt;41</v>
      </c>
    </row>
    <row r="2239" spans="1:13" x14ac:dyDescent="0.25">
      <c r="A2239" t="s">
        <v>1237</v>
      </c>
      <c r="B2239" t="str">
        <f>VLOOKUP(A2239,Tabel1[[PrøveID]:[Longitude]],3,FALSE)</f>
        <v>DNA på Forkant</v>
      </c>
      <c r="C2239" s="83" t="str">
        <f>VLOOKUP(A2239,Tabel1[[PrøveID]:[Longitude]],2,FALSE)</f>
        <v>07-09-2022</v>
      </c>
      <c r="D2239">
        <f>VLOOKUP(A2239,Tabel1[[PrøveID]:[Longitude]],5,FALSE)</f>
        <v>56.789606999999997</v>
      </c>
      <c r="E2239">
        <f>VLOOKUP(A2239,Tabel1[[PrøveID]:[Longitude]],6,FALSE)</f>
        <v>8.8741430000000001</v>
      </c>
      <c r="F2239" t="str">
        <f>VLOOKUP(A2239,Tabel1[[PrøveID]:[Longitude]],4,FALSE)</f>
        <v>Limfjorden ved dansk skaldyrcenter</v>
      </c>
      <c r="G2239" s="24" t="str">
        <f>VLOOKUP(H2239,Datasæt_Analysesystemer!$D$3:$E$68,2,FALSE)</f>
        <v>Mnemiopsis leidyi</v>
      </c>
      <c r="H2239" t="s">
        <v>982</v>
      </c>
      <c r="I2239" t="str">
        <f>VLOOKUP(H2239,Datasæt_Analysesystemer!$D$2:$F$68,3,FALSE)</f>
        <v>Invasiv</v>
      </c>
      <c r="J2239" t="s">
        <v>738</v>
      </c>
      <c r="K2239" t="s">
        <v>802</v>
      </c>
      <c r="L2239" t="s">
        <v>741</v>
      </c>
      <c r="M2239" t="str">
        <f t="shared" si="34"/>
        <v>Present_Ct&lt;41</v>
      </c>
    </row>
    <row r="2240" spans="1:13" x14ac:dyDescent="0.25">
      <c r="A2240" t="s">
        <v>1237</v>
      </c>
      <c r="B2240" t="str">
        <f>VLOOKUP(A2240,Tabel1[[PrøveID]:[Longitude]],3,FALSE)</f>
        <v>DNA på Forkant</v>
      </c>
      <c r="C2240" s="83" t="str">
        <f>VLOOKUP(A2240,Tabel1[[PrøveID]:[Longitude]],2,FALSE)</f>
        <v>07-09-2022</v>
      </c>
      <c r="D2240">
        <f>VLOOKUP(A2240,Tabel1[[PrøveID]:[Longitude]],5,FALSE)</f>
        <v>56.789606999999997</v>
      </c>
      <c r="E2240">
        <f>VLOOKUP(A2240,Tabel1[[PrøveID]:[Longitude]],6,FALSE)</f>
        <v>8.8741430000000001</v>
      </c>
      <c r="F2240" t="str">
        <f>VLOOKUP(A2240,Tabel1[[PrøveID]:[Longitude]],4,FALSE)</f>
        <v>Limfjorden ved dansk skaldyrcenter</v>
      </c>
      <c r="G2240" s="24" t="str">
        <f>VLOOKUP(H2240,Datasæt_Analysesystemer!$D$3:$E$68,2,FALSE)</f>
        <v>Hemigrapsus takanoi</v>
      </c>
      <c r="H2240" t="s">
        <v>1098</v>
      </c>
      <c r="I2240" t="str">
        <f>VLOOKUP(H2240,Datasæt_Analysesystemer!$D$2:$F$68,3,FALSE)</f>
        <v>Invasiv</v>
      </c>
      <c r="J2240" t="s">
        <v>744</v>
      </c>
      <c r="K2240" t="s">
        <v>747</v>
      </c>
      <c r="L2240" t="s">
        <v>768</v>
      </c>
      <c r="M2240" t="str">
        <f t="shared" si="34"/>
        <v>Absent</v>
      </c>
    </row>
    <row r="2241" spans="1:13" x14ac:dyDescent="0.25">
      <c r="A2241" t="s">
        <v>1237</v>
      </c>
      <c r="B2241" t="str">
        <f>VLOOKUP(A2241,Tabel1[[PrøveID]:[Longitude]],3,FALSE)</f>
        <v>DNA på Forkant</v>
      </c>
      <c r="C2241" s="83" t="str">
        <f>VLOOKUP(A2241,Tabel1[[PrøveID]:[Longitude]],2,FALSE)</f>
        <v>07-09-2022</v>
      </c>
      <c r="D2241">
        <f>VLOOKUP(A2241,Tabel1[[PrøveID]:[Longitude]],5,FALSE)</f>
        <v>56.789606999999997</v>
      </c>
      <c r="E2241">
        <f>VLOOKUP(A2241,Tabel1[[PrøveID]:[Longitude]],6,FALSE)</f>
        <v>8.8741430000000001</v>
      </c>
      <c r="F2241" t="str">
        <f>VLOOKUP(A2241,Tabel1[[PrøveID]:[Longitude]],4,FALSE)</f>
        <v>Limfjorden ved dansk skaldyrcenter</v>
      </c>
      <c r="G2241" s="24" t="str">
        <f>VLOOKUP(H2241,Datasæt_Analysesystemer!$D$3:$E$68,2,FALSE)</f>
        <v>Hemigrapsus takanoi</v>
      </c>
      <c r="H2241" t="s">
        <v>1098</v>
      </c>
      <c r="I2241" t="str">
        <f>VLOOKUP(H2241,Datasæt_Analysesystemer!$D$2:$F$68,3,FALSE)</f>
        <v>Invasiv</v>
      </c>
      <c r="J2241" t="s">
        <v>744</v>
      </c>
      <c r="K2241" t="s">
        <v>747</v>
      </c>
      <c r="L2241" t="s">
        <v>768</v>
      </c>
      <c r="M2241" t="str">
        <f t="shared" si="34"/>
        <v>Absent</v>
      </c>
    </row>
    <row r="2242" spans="1:13" x14ac:dyDescent="0.25">
      <c r="A2242" t="s">
        <v>1237</v>
      </c>
      <c r="B2242" t="str">
        <f>VLOOKUP(A2242,Tabel1[[PrøveID]:[Longitude]],3,FALSE)</f>
        <v>DNA på Forkant</v>
      </c>
      <c r="C2242" s="83" t="str">
        <f>VLOOKUP(A2242,Tabel1[[PrøveID]:[Longitude]],2,FALSE)</f>
        <v>07-09-2022</v>
      </c>
      <c r="D2242">
        <f>VLOOKUP(A2242,Tabel1[[PrøveID]:[Longitude]],5,FALSE)</f>
        <v>56.789606999999997</v>
      </c>
      <c r="E2242">
        <f>VLOOKUP(A2242,Tabel1[[PrøveID]:[Longitude]],6,FALSE)</f>
        <v>8.8741430000000001</v>
      </c>
      <c r="F2242" t="str">
        <f>VLOOKUP(A2242,Tabel1[[PrøveID]:[Longitude]],4,FALSE)</f>
        <v>Limfjorden ved dansk skaldyrcenter</v>
      </c>
      <c r="G2242" s="24" t="str">
        <f>VLOOKUP(H2242,Datasæt_Analysesystemer!$D$3:$E$68,2,FALSE)</f>
        <v>Alexandrium ostenfeldii</v>
      </c>
      <c r="H2242" t="s">
        <v>1179</v>
      </c>
      <c r="I2242" t="str">
        <f>VLOOKUP(H2242,Datasæt_Analysesystemer!$D$2:$F$68,3,FALSE)</f>
        <v>Toksisk</v>
      </c>
      <c r="J2242" t="s">
        <v>738</v>
      </c>
      <c r="K2242" t="s">
        <v>747</v>
      </c>
      <c r="L2242" t="s">
        <v>768</v>
      </c>
      <c r="M2242" t="str">
        <f t="shared" ref="M2242:M2275" si="35">IF(K2242="Present",K2242&amp;"_"&amp;L2242,K2242)</f>
        <v>Absent</v>
      </c>
    </row>
    <row r="2243" spans="1:13" x14ac:dyDescent="0.25">
      <c r="A2243" t="s">
        <v>1237</v>
      </c>
      <c r="B2243" t="str">
        <f>VLOOKUP(A2243,Tabel1[[PrøveID]:[Longitude]],3,FALSE)</f>
        <v>DNA på Forkant</v>
      </c>
      <c r="C2243" s="83" t="str">
        <f>VLOOKUP(A2243,Tabel1[[PrøveID]:[Longitude]],2,FALSE)</f>
        <v>07-09-2022</v>
      </c>
      <c r="D2243">
        <f>VLOOKUP(A2243,Tabel1[[PrøveID]:[Longitude]],5,FALSE)</f>
        <v>56.789606999999997</v>
      </c>
      <c r="E2243">
        <f>VLOOKUP(A2243,Tabel1[[PrøveID]:[Longitude]],6,FALSE)</f>
        <v>8.8741430000000001</v>
      </c>
      <c r="F2243" t="str">
        <f>VLOOKUP(A2243,Tabel1[[PrøveID]:[Longitude]],4,FALSE)</f>
        <v>Limfjorden ved dansk skaldyrcenter</v>
      </c>
      <c r="G2243" s="24" t="str">
        <f>VLOOKUP(H2243,Datasæt_Analysesystemer!$D$3:$E$68,2,FALSE)</f>
        <v>Alexandrium ostenfeldii</v>
      </c>
      <c r="H2243" t="s">
        <v>1179</v>
      </c>
      <c r="I2243" t="str">
        <f>VLOOKUP(H2243,Datasæt_Analysesystemer!$D$2:$F$68,3,FALSE)</f>
        <v>Toksisk</v>
      </c>
      <c r="J2243" t="s">
        <v>738</v>
      </c>
      <c r="K2243" t="s">
        <v>802</v>
      </c>
      <c r="L2243" t="s">
        <v>768</v>
      </c>
      <c r="M2243" t="str">
        <f t="shared" si="35"/>
        <v>Present_Ct&gt;41</v>
      </c>
    </row>
    <row r="2244" spans="1:13" x14ac:dyDescent="0.25">
      <c r="A2244" t="s">
        <v>1237</v>
      </c>
      <c r="B2244" t="str">
        <f>VLOOKUP(A2244,Tabel1[[PrøveID]:[Longitude]],3,FALSE)</f>
        <v>DNA på Forkant</v>
      </c>
      <c r="C2244" s="83" t="str">
        <f>VLOOKUP(A2244,Tabel1[[PrøveID]:[Longitude]],2,FALSE)</f>
        <v>07-09-2022</v>
      </c>
      <c r="D2244">
        <f>VLOOKUP(A2244,Tabel1[[PrøveID]:[Longitude]],5,FALSE)</f>
        <v>56.789606999999997</v>
      </c>
      <c r="E2244">
        <f>VLOOKUP(A2244,Tabel1[[PrøveID]:[Longitude]],6,FALSE)</f>
        <v>8.8741430000000001</v>
      </c>
      <c r="F2244" t="str">
        <f>VLOOKUP(A2244,Tabel1[[PrøveID]:[Longitude]],4,FALSE)</f>
        <v>Limfjorden ved dansk skaldyrcenter</v>
      </c>
      <c r="G2244" s="24" t="str">
        <f>VLOOKUP(H2244,Datasæt_Analysesystemer!$D$3:$E$68,2,FALSE)</f>
        <v>Prymnesium parvum</v>
      </c>
      <c r="H2244" t="s">
        <v>1180</v>
      </c>
      <c r="I2244" t="str">
        <f>VLOOKUP(H2244,Datasæt_Analysesystemer!$D$2:$F$68,3,FALSE)</f>
        <v>Toksisk</v>
      </c>
      <c r="J2244" t="s">
        <v>738</v>
      </c>
      <c r="K2244" t="s">
        <v>747</v>
      </c>
      <c r="L2244" t="s">
        <v>768</v>
      </c>
      <c r="M2244" t="str">
        <f t="shared" si="35"/>
        <v>Absent</v>
      </c>
    </row>
    <row r="2245" spans="1:13" x14ac:dyDescent="0.25">
      <c r="A2245" t="s">
        <v>1237</v>
      </c>
      <c r="B2245" t="str">
        <f>VLOOKUP(A2245,Tabel1[[PrøveID]:[Longitude]],3,FALSE)</f>
        <v>DNA på Forkant</v>
      </c>
      <c r="C2245" s="83" t="str">
        <f>VLOOKUP(A2245,Tabel1[[PrøveID]:[Longitude]],2,FALSE)</f>
        <v>07-09-2022</v>
      </c>
      <c r="D2245">
        <f>VLOOKUP(A2245,Tabel1[[PrøveID]:[Longitude]],5,FALSE)</f>
        <v>56.789606999999997</v>
      </c>
      <c r="E2245">
        <f>VLOOKUP(A2245,Tabel1[[PrøveID]:[Longitude]],6,FALSE)</f>
        <v>8.8741430000000001</v>
      </c>
      <c r="F2245" t="str">
        <f>VLOOKUP(A2245,Tabel1[[PrøveID]:[Longitude]],4,FALSE)</f>
        <v>Limfjorden ved dansk skaldyrcenter</v>
      </c>
      <c r="G2245" s="24" t="str">
        <f>VLOOKUP(H2245,Datasæt_Analysesystemer!$D$3:$E$68,2,FALSE)</f>
        <v>Prymnesium parvum</v>
      </c>
      <c r="H2245" t="s">
        <v>1180</v>
      </c>
      <c r="I2245" t="str">
        <f>VLOOKUP(H2245,Datasæt_Analysesystemer!$D$2:$F$68,3,FALSE)</f>
        <v>Toksisk</v>
      </c>
      <c r="J2245" t="s">
        <v>738</v>
      </c>
      <c r="K2245" t="s">
        <v>747</v>
      </c>
      <c r="L2245" t="s">
        <v>768</v>
      </c>
      <c r="M2245" t="str">
        <f t="shared" si="35"/>
        <v>Absent</v>
      </c>
    </row>
    <row r="2246" spans="1:13" x14ac:dyDescent="0.25">
      <c r="A2246" t="s">
        <v>1237</v>
      </c>
      <c r="B2246" t="str">
        <f>VLOOKUP(A2246,Tabel1[[PrøveID]:[Longitude]],3,FALSE)</f>
        <v>DNA på Forkant</v>
      </c>
      <c r="C2246" s="83" t="str">
        <f>VLOOKUP(A2246,Tabel1[[PrøveID]:[Longitude]],2,FALSE)</f>
        <v>07-09-2022</v>
      </c>
      <c r="D2246">
        <f>VLOOKUP(A2246,Tabel1[[PrøveID]:[Longitude]],5,FALSE)</f>
        <v>56.789606999999997</v>
      </c>
      <c r="E2246">
        <f>VLOOKUP(A2246,Tabel1[[PrøveID]:[Longitude]],6,FALSE)</f>
        <v>8.8741430000000001</v>
      </c>
      <c r="F2246" t="str">
        <f>VLOOKUP(A2246,Tabel1[[PrøveID]:[Longitude]],4,FALSE)</f>
        <v>Limfjorden ved dansk skaldyrcenter</v>
      </c>
      <c r="G2246" s="24" t="str">
        <f>VLOOKUP(H2246,Datasæt_Analysesystemer!$D$3:$E$68,2,FALSE)</f>
        <v>Gasterosteus aculeatus</v>
      </c>
      <c r="H2246" t="s">
        <v>1117</v>
      </c>
      <c r="I2246" t="str">
        <f>VLOOKUP(H2246,Datasæt_Analysesystemer!$D$2:$F$68,3,FALSE)</f>
        <v>Almindelig</v>
      </c>
      <c r="J2246" t="s">
        <v>744</v>
      </c>
      <c r="K2246" t="s">
        <v>802</v>
      </c>
      <c r="L2246" t="s">
        <v>741</v>
      </c>
      <c r="M2246" t="str">
        <f t="shared" si="35"/>
        <v>Present_Ct&lt;41</v>
      </c>
    </row>
    <row r="2247" spans="1:13" x14ac:dyDescent="0.25">
      <c r="A2247" t="s">
        <v>1237</v>
      </c>
      <c r="B2247" t="str">
        <f>VLOOKUP(A2247,Tabel1[[PrøveID]:[Longitude]],3,FALSE)</f>
        <v>DNA på Forkant</v>
      </c>
      <c r="C2247" s="83" t="str">
        <f>VLOOKUP(A2247,Tabel1[[PrøveID]:[Longitude]],2,FALSE)</f>
        <v>07-09-2022</v>
      </c>
      <c r="D2247">
        <f>VLOOKUP(A2247,Tabel1[[PrøveID]:[Longitude]],5,FALSE)</f>
        <v>56.789606999999997</v>
      </c>
      <c r="E2247">
        <f>VLOOKUP(A2247,Tabel1[[PrøveID]:[Longitude]],6,FALSE)</f>
        <v>8.8741430000000001</v>
      </c>
      <c r="F2247" t="str">
        <f>VLOOKUP(A2247,Tabel1[[PrøveID]:[Longitude]],4,FALSE)</f>
        <v>Limfjorden ved dansk skaldyrcenter</v>
      </c>
      <c r="G2247" s="24" t="str">
        <f>VLOOKUP(H2247,Datasæt_Analysesystemer!$D$3:$E$68,2,FALSE)</f>
        <v>Gasterosteus aculeatus</v>
      </c>
      <c r="H2247" t="s">
        <v>1117</v>
      </c>
      <c r="I2247" t="str">
        <f>VLOOKUP(H2247,Datasæt_Analysesystemer!$D$2:$F$68,3,FALSE)</f>
        <v>Almindelig</v>
      </c>
      <c r="J2247" t="s">
        <v>738</v>
      </c>
      <c r="K2247" t="s">
        <v>747</v>
      </c>
      <c r="L2247" t="s">
        <v>768</v>
      </c>
      <c r="M2247" t="str">
        <f t="shared" si="35"/>
        <v>Absent</v>
      </c>
    </row>
    <row r="2248" spans="1:13" x14ac:dyDescent="0.25">
      <c r="A2248" t="s">
        <v>1237</v>
      </c>
      <c r="B2248" t="str">
        <f>VLOOKUP(A2248,Tabel1[[PrøveID]:[Longitude]],3,FALSE)</f>
        <v>DNA på Forkant</v>
      </c>
      <c r="C2248" s="83" t="str">
        <f>VLOOKUP(A2248,Tabel1[[PrøveID]:[Longitude]],2,FALSE)</f>
        <v>07-09-2022</v>
      </c>
      <c r="D2248">
        <f>VLOOKUP(A2248,Tabel1[[PrøveID]:[Longitude]],5,FALSE)</f>
        <v>56.789606999999997</v>
      </c>
      <c r="E2248">
        <f>VLOOKUP(A2248,Tabel1[[PrøveID]:[Longitude]],6,FALSE)</f>
        <v>8.8741430000000001</v>
      </c>
      <c r="F2248" t="str">
        <f>VLOOKUP(A2248,Tabel1[[PrøveID]:[Longitude]],4,FALSE)</f>
        <v>Limfjorden ved dansk skaldyrcenter</v>
      </c>
      <c r="G2248" s="24" t="str">
        <f>VLOOKUP(H2248,Datasæt_Analysesystemer!$D$3:$E$68,2,FALSE)</f>
        <v>Anguilla anguilla</v>
      </c>
      <c r="H2248" t="s">
        <v>1005</v>
      </c>
      <c r="I2248" t="str">
        <f>VLOOKUP(H2248,Datasæt_Analysesystemer!$D$2:$F$68,3,FALSE)</f>
        <v>Almindelig</v>
      </c>
      <c r="J2248" t="s">
        <v>738</v>
      </c>
      <c r="K2248" t="s">
        <v>747</v>
      </c>
      <c r="L2248" t="s">
        <v>768</v>
      </c>
      <c r="M2248" t="str">
        <f t="shared" si="35"/>
        <v>Absent</v>
      </c>
    </row>
    <row r="2249" spans="1:13" x14ac:dyDescent="0.25">
      <c r="A2249" t="s">
        <v>1237</v>
      </c>
      <c r="B2249" t="str">
        <f>VLOOKUP(A2249,Tabel1[[PrøveID]:[Longitude]],3,FALSE)</f>
        <v>DNA på Forkant</v>
      </c>
      <c r="C2249" s="83" t="str">
        <f>VLOOKUP(A2249,Tabel1[[PrøveID]:[Longitude]],2,FALSE)</f>
        <v>07-09-2022</v>
      </c>
      <c r="D2249">
        <f>VLOOKUP(A2249,Tabel1[[PrøveID]:[Longitude]],5,FALSE)</f>
        <v>56.789606999999997</v>
      </c>
      <c r="E2249">
        <f>VLOOKUP(A2249,Tabel1[[PrøveID]:[Longitude]],6,FALSE)</f>
        <v>8.8741430000000001</v>
      </c>
      <c r="F2249" t="str">
        <f>VLOOKUP(A2249,Tabel1[[PrøveID]:[Longitude]],4,FALSE)</f>
        <v>Limfjorden ved dansk skaldyrcenter</v>
      </c>
      <c r="G2249" s="24" t="str">
        <f>VLOOKUP(H2249,Datasæt_Analysesystemer!$D$3:$E$68,2,FALSE)</f>
        <v>Anguilla anguilla</v>
      </c>
      <c r="H2249" t="s">
        <v>1005</v>
      </c>
      <c r="I2249" t="str">
        <f>VLOOKUP(H2249,Datasæt_Analysesystemer!$D$2:$F$68,3,FALSE)</f>
        <v>Almindelig</v>
      </c>
      <c r="J2249" t="s">
        <v>738</v>
      </c>
      <c r="K2249" t="s">
        <v>747</v>
      </c>
      <c r="L2249" t="s">
        <v>768</v>
      </c>
      <c r="M2249" t="str">
        <f t="shared" si="35"/>
        <v>Absent</v>
      </c>
    </row>
    <row r="2250" spans="1:13" x14ac:dyDescent="0.25">
      <c r="A2250" t="s">
        <v>1237</v>
      </c>
      <c r="B2250" t="str">
        <f>VLOOKUP(A2250,Tabel1[[PrøveID]:[Longitude]],3,FALSE)</f>
        <v>DNA på Forkant</v>
      </c>
      <c r="C2250" s="83" t="str">
        <f>VLOOKUP(A2250,Tabel1[[PrøveID]:[Longitude]],2,FALSE)</f>
        <v>07-09-2022</v>
      </c>
      <c r="D2250">
        <f>VLOOKUP(A2250,Tabel1[[PrøveID]:[Longitude]],5,FALSE)</f>
        <v>56.789606999999997</v>
      </c>
      <c r="E2250">
        <f>VLOOKUP(A2250,Tabel1[[PrøveID]:[Longitude]],6,FALSE)</f>
        <v>8.8741430000000001</v>
      </c>
      <c r="F2250" t="str">
        <f>VLOOKUP(A2250,Tabel1[[PrøveID]:[Longitude]],4,FALSE)</f>
        <v>Limfjorden ved dansk skaldyrcenter</v>
      </c>
      <c r="G2250" s="24" t="str">
        <f>VLOOKUP(H2250,Datasæt_Analysesystemer!$D$3:$E$68,2,FALSE)</f>
        <v>Neogobius melanostomus</v>
      </c>
      <c r="H2250" t="s">
        <v>1089</v>
      </c>
      <c r="I2250" t="str">
        <f>VLOOKUP(H2250,Datasæt_Analysesystemer!$D$2:$F$68,3,FALSE)</f>
        <v>Invasiv</v>
      </c>
      <c r="J2250" t="s">
        <v>738</v>
      </c>
      <c r="K2250" t="s">
        <v>747</v>
      </c>
      <c r="L2250" t="s">
        <v>768</v>
      </c>
      <c r="M2250" t="str">
        <f t="shared" si="35"/>
        <v>Absent</v>
      </c>
    </row>
    <row r="2251" spans="1:13" x14ac:dyDescent="0.25">
      <c r="A2251" t="s">
        <v>1237</v>
      </c>
      <c r="B2251" t="str">
        <f>VLOOKUP(A2251,Tabel1[[PrøveID]:[Longitude]],3,FALSE)</f>
        <v>DNA på Forkant</v>
      </c>
      <c r="C2251" s="83" t="str">
        <f>VLOOKUP(A2251,Tabel1[[PrøveID]:[Longitude]],2,FALSE)</f>
        <v>07-09-2022</v>
      </c>
      <c r="D2251">
        <f>VLOOKUP(A2251,Tabel1[[PrøveID]:[Longitude]],5,FALSE)</f>
        <v>56.789606999999997</v>
      </c>
      <c r="E2251">
        <f>VLOOKUP(A2251,Tabel1[[PrøveID]:[Longitude]],6,FALSE)</f>
        <v>8.8741430000000001</v>
      </c>
      <c r="F2251" t="str">
        <f>VLOOKUP(A2251,Tabel1[[PrøveID]:[Longitude]],4,FALSE)</f>
        <v>Limfjorden ved dansk skaldyrcenter</v>
      </c>
      <c r="G2251" s="24" t="str">
        <f>VLOOKUP(H2251,Datasæt_Analysesystemer!$D$3:$E$68,2,FALSE)</f>
        <v>Neogobius melanostomus</v>
      </c>
      <c r="H2251" t="s">
        <v>1089</v>
      </c>
      <c r="I2251" t="str">
        <f>VLOOKUP(H2251,Datasæt_Analysesystemer!$D$2:$F$68,3,FALSE)</f>
        <v>Invasiv</v>
      </c>
      <c r="J2251" t="s">
        <v>738</v>
      </c>
      <c r="K2251" t="s">
        <v>747</v>
      </c>
      <c r="L2251" t="s">
        <v>768</v>
      </c>
      <c r="M2251" t="str">
        <f t="shared" si="35"/>
        <v>Absent</v>
      </c>
    </row>
    <row r="2252" spans="1:13" x14ac:dyDescent="0.25">
      <c r="A2252" t="s">
        <v>1593</v>
      </c>
      <c r="B2252" t="str">
        <f>VLOOKUP(A2252,Tabel1[[PrøveID]:[Longitude]],3,FALSE)</f>
        <v>Test</v>
      </c>
      <c r="C2252" s="83">
        <f>VLOOKUP(A2252,Tabel1[[PrøveID]:[Longitude]],2,FALSE)</f>
        <v>44596</v>
      </c>
      <c r="D2252">
        <f>VLOOKUP(A2252,Tabel1[[PrøveID]:[Longitude]],5,FALSE)</f>
        <v>55.687350000000002</v>
      </c>
      <c r="E2252">
        <f>VLOOKUP(A2252,Tabel1[[PrøveID]:[Longitude]],6,FALSE)</f>
        <v>12.574211999999999</v>
      </c>
      <c r="F2252" t="str">
        <f>VLOOKUP(A2252,Tabel1[[PrøveID]:[Longitude]],4,FALSE)</f>
        <v>Botanisk Have København</v>
      </c>
      <c r="G2252" s="24" t="str">
        <f>VLOOKUP(H2252,Datasæt_Analysesystemer!$D$3:$E$68,2,FALSE)</f>
        <v>Perca fluviatilis</v>
      </c>
      <c r="H2252" t="s">
        <v>804</v>
      </c>
      <c r="I2252" t="str">
        <f>VLOOKUP(H2252,Datasæt_Analysesystemer!$D$2:$F$68,3,FALSE)</f>
        <v>Almindelig</v>
      </c>
      <c r="J2252" t="s">
        <v>738</v>
      </c>
      <c r="K2252" t="s">
        <v>802</v>
      </c>
      <c r="L2252" t="s">
        <v>741</v>
      </c>
      <c r="M2252" t="str">
        <f t="shared" si="35"/>
        <v>Present_Ct&lt;41</v>
      </c>
    </row>
    <row r="2253" spans="1:13" x14ac:dyDescent="0.25">
      <c r="A2253" t="s">
        <v>1593</v>
      </c>
      <c r="B2253" t="str">
        <f>VLOOKUP(A2253,Tabel1[[PrøveID]:[Longitude]],3,FALSE)</f>
        <v>Test</v>
      </c>
      <c r="C2253" s="83">
        <f>VLOOKUP(A2253,Tabel1[[PrøveID]:[Longitude]],2,FALSE)</f>
        <v>44596</v>
      </c>
      <c r="D2253">
        <f>VLOOKUP(A2253,Tabel1[[PrøveID]:[Longitude]],5,FALSE)</f>
        <v>55.687350000000002</v>
      </c>
      <c r="E2253">
        <f>VLOOKUP(A2253,Tabel1[[PrøveID]:[Longitude]],6,FALSE)</f>
        <v>12.574211999999999</v>
      </c>
      <c r="F2253" t="str">
        <f>VLOOKUP(A2253,Tabel1[[PrøveID]:[Longitude]],4,FALSE)</f>
        <v>Botanisk Have København</v>
      </c>
      <c r="G2253" s="24" t="str">
        <f>VLOOKUP(H2253,Datasæt_Analysesystemer!$D$3:$E$68,2,FALSE)</f>
        <v>Perca fluviatilis</v>
      </c>
      <c r="H2253" t="s">
        <v>804</v>
      </c>
      <c r="I2253" t="str">
        <f>VLOOKUP(H2253,Datasæt_Analysesystemer!$D$2:$F$68,3,FALSE)</f>
        <v>Almindelig</v>
      </c>
      <c r="J2253" t="s">
        <v>738</v>
      </c>
      <c r="K2253" t="s">
        <v>802</v>
      </c>
      <c r="L2253" t="s">
        <v>741</v>
      </c>
      <c r="M2253" t="str">
        <f t="shared" si="35"/>
        <v>Present_Ct&lt;41</v>
      </c>
    </row>
    <row r="2254" spans="1:13" x14ac:dyDescent="0.25">
      <c r="A2254" t="s">
        <v>1593</v>
      </c>
      <c r="B2254" t="str">
        <f>VLOOKUP(A2254,Tabel1[[PrøveID]:[Longitude]],3,FALSE)</f>
        <v>Test</v>
      </c>
      <c r="C2254" s="83">
        <f>VLOOKUP(A2254,Tabel1[[PrøveID]:[Longitude]],2,FALSE)</f>
        <v>44596</v>
      </c>
      <c r="D2254">
        <f>VLOOKUP(A2254,Tabel1[[PrøveID]:[Longitude]],5,FALSE)</f>
        <v>55.687350000000002</v>
      </c>
      <c r="E2254">
        <f>VLOOKUP(A2254,Tabel1[[PrøveID]:[Longitude]],6,FALSE)</f>
        <v>12.574211999999999</v>
      </c>
      <c r="F2254" t="str">
        <f>VLOOKUP(A2254,Tabel1[[PrøveID]:[Longitude]],4,FALSE)</f>
        <v>Botanisk Have København</v>
      </c>
      <c r="G2254" s="24" t="str">
        <f>VLOOKUP(H2254,Datasæt_Analysesystemer!$D$3:$E$68,2,FALSE)</f>
        <v>Rutilus rutilus</v>
      </c>
      <c r="H2254" t="s">
        <v>805</v>
      </c>
      <c r="I2254" t="str">
        <f>VLOOKUP(H2254,Datasæt_Analysesystemer!$D$2:$F$68,3,FALSE)</f>
        <v>Almindelig</v>
      </c>
      <c r="J2254" t="s">
        <v>738</v>
      </c>
      <c r="K2254" t="s">
        <v>802</v>
      </c>
      <c r="L2254" t="s">
        <v>741</v>
      </c>
      <c r="M2254" t="str">
        <f t="shared" si="35"/>
        <v>Present_Ct&lt;41</v>
      </c>
    </row>
    <row r="2255" spans="1:13" x14ac:dyDescent="0.25">
      <c r="A2255" t="s">
        <v>1593</v>
      </c>
      <c r="B2255" t="str">
        <f>VLOOKUP(A2255,Tabel1[[PrøveID]:[Longitude]],3,FALSE)</f>
        <v>Test</v>
      </c>
      <c r="C2255" s="83">
        <f>VLOOKUP(A2255,Tabel1[[PrøveID]:[Longitude]],2,FALSE)</f>
        <v>44596</v>
      </c>
      <c r="D2255">
        <f>VLOOKUP(A2255,Tabel1[[PrøveID]:[Longitude]],5,FALSE)</f>
        <v>55.687350000000002</v>
      </c>
      <c r="E2255">
        <f>VLOOKUP(A2255,Tabel1[[PrøveID]:[Longitude]],6,FALSE)</f>
        <v>12.574211999999999</v>
      </c>
      <c r="F2255" t="str">
        <f>VLOOKUP(A2255,Tabel1[[PrøveID]:[Longitude]],4,FALSE)</f>
        <v>Botanisk Have København</v>
      </c>
      <c r="G2255" s="24" t="str">
        <f>VLOOKUP(H2255,Datasæt_Analysesystemer!$D$3:$E$68,2,FALSE)</f>
        <v>Rutilus rutilus</v>
      </c>
      <c r="H2255" t="s">
        <v>805</v>
      </c>
      <c r="I2255" t="str">
        <f>VLOOKUP(H2255,Datasæt_Analysesystemer!$D$2:$F$68,3,FALSE)</f>
        <v>Almindelig</v>
      </c>
      <c r="J2255" t="s">
        <v>738</v>
      </c>
      <c r="K2255" t="s">
        <v>802</v>
      </c>
      <c r="L2255" t="s">
        <v>741</v>
      </c>
      <c r="M2255" t="str">
        <f t="shared" si="35"/>
        <v>Present_Ct&lt;41</v>
      </c>
    </row>
    <row r="2256" spans="1:13" x14ac:dyDescent="0.25">
      <c r="A2256" t="s">
        <v>1593</v>
      </c>
      <c r="B2256" t="str">
        <f>VLOOKUP(A2256,Tabel1[[PrøveID]:[Longitude]],3,FALSE)</f>
        <v>Test</v>
      </c>
      <c r="C2256" s="83">
        <f>VLOOKUP(A2256,Tabel1[[PrøveID]:[Longitude]],2,FALSE)</f>
        <v>44596</v>
      </c>
      <c r="D2256">
        <f>VLOOKUP(A2256,Tabel1[[PrøveID]:[Longitude]],5,FALSE)</f>
        <v>55.687350000000002</v>
      </c>
      <c r="E2256">
        <f>VLOOKUP(A2256,Tabel1[[PrøveID]:[Longitude]],6,FALSE)</f>
        <v>12.574211999999999</v>
      </c>
      <c r="F2256" t="str">
        <f>VLOOKUP(A2256,Tabel1[[PrøveID]:[Longitude]],4,FALSE)</f>
        <v>Botanisk Have København</v>
      </c>
      <c r="G2256" s="24" t="str">
        <f>VLOOKUP(H2256,Datasæt_Analysesystemer!$D$3:$E$68,2,FALSE)</f>
        <v>Triturus cristatus</v>
      </c>
      <c r="H2256" t="s">
        <v>1106</v>
      </c>
      <c r="I2256" t="str">
        <f>VLOOKUP(H2256,Datasæt_Analysesystemer!$D$2:$F$68,3,FALSE)</f>
        <v>Truet</v>
      </c>
      <c r="J2256" t="s">
        <v>738</v>
      </c>
      <c r="K2256" t="s">
        <v>747</v>
      </c>
      <c r="L2256" t="s">
        <v>768</v>
      </c>
      <c r="M2256" t="str">
        <f t="shared" si="35"/>
        <v>Absent</v>
      </c>
    </row>
    <row r="2257" spans="1:13" x14ac:dyDescent="0.25">
      <c r="A2257" t="s">
        <v>1593</v>
      </c>
      <c r="B2257" t="str">
        <f>VLOOKUP(A2257,Tabel1[[PrøveID]:[Longitude]],3,FALSE)</f>
        <v>Test</v>
      </c>
      <c r="C2257" s="83">
        <f>VLOOKUP(A2257,Tabel1[[PrøveID]:[Longitude]],2,FALSE)</f>
        <v>44596</v>
      </c>
      <c r="D2257">
        <f>VLOOKUP(A2257,Tabel1[[PrøveID]:[Longitude]],5,FALSE)</f>
        <v>55.687350000000002</v>
      </c>
      <c r="E2257">
        <f>VLOOKUP(A2257,Tabel1[[PrøveID]:[Longitude]],6,FALSE)</f>
        <v>12.574211999999999</v>
      </c>
      <c r="F2257" t="str">
        <f>VLOOKUP(A2257,Tabel1[[PrøveID]:[Longitude]],4,FALSE)</f>
        <v>Botanisk Have København</v>
      </c>
      <c r="G2257" s="24" t="str">
        <f>VLOOKUP(H2257,Datasæt_Analysesystemer!$D$3:$E$68,2,FALSE)</f>
        <v>Triturus cristatus</v>
      </c>
      <c r="H2257" t="s">
        <v>1106</v>
      </c>
      <c r="I2257" t="str">
        <f>VLOOKUP(H2257,Datasæt_Analysesystemer!$D$2:$F$68,3,FALSE)</f>
        <v>Truet</v>
      </c>
      <c r="J2257" t="s">
        <v>738</v>
      </c>
      <c r="K2257" t="s">
        <v>747</v>
      </c>
      <c r="L2257" t="s">
        <v>768</v>
      </c>
      <c r="M2257" t="str">
        <f t="shared" si="35"/>
        <v>Absent</v>
      </c>
    </row>
    <row r="2258" spans="1:13" x14ac:dyDescent="0.25">
      <c r="A2258" t="s">
        <v>1593</v>
      </c>
      <c r="B2258" t="str">
        <f>VLOOKUP(A2258,Tabel1[[PrøveID]:[Longitude]],3,FALSE)</f>
        <v>Test</v>
      </c>
      <c r="C2258" s="83">
        <f>VLOOKUP(A2258,Tabel1[[PrøveID]:[Longitude]],2,FALSE)</f>
        <v>44596</v>
      </c>
      <c r="D2258">
        <f>VLOOKUP(A2258,Tabel1[[PrøveID]:[Longitude]],5,FALSE)</f>
        <v>55.687350000000002</v>
      </c>
      <c r="E2258">
        <f>VLOOKUP(A2258,Tabel1[[PrøveID]:[Longitude]],6,FALSE)</f>
        <v>12.574211999999999</v>
      </c>
      <c r="F2258" t="str">
        <f>VLOOKUP(A2258,Tabel1[[PrøveID]:[Longitude]],4,FALSE)</f>
        <v>Botanisk Have København</v>
      </c>
      <c r="G2258" s="24" t="str">
        <f>VLOOKUP(H2258,Datasæt_Analysesystemer!$D$3:$E$68,2,FALSE)</f>
        <v>Lissotriton vulgaris</v>
      </c>
      <c r="H2258" t="s">
        <v>1047</v>
      </c>
      <c r="I2258" t="str">
        <f>VLOOKUP(H2258,Datasæt_Analysesystemer!$D$2:$F$68,3,FALSE)</f>
        <v>Truet</v>
      </c>
      <c r="J2258" t="s">
        <v>738</v>
      </c>
      <c r="K2258" t="s">
        <v>802</v>
      </c>
      <c r="L2258" t="s">
        <v>741</v>
      </c>
      <c r="M2258" t="str">
        <f t="shared" si="35"/>
        <v>Present_Ct&lt;41</v>
      </c>
    </row>
    <row r="2259" spans="1:13" x14ac:dyDescent="0.25">
      <c r="A2259" t="s">
        <v>1593</v>
      </c>
      <c r="B2259" t="str">
        <f>VLOOKUP(A2259,Tabel1[[PrøveID]:[Longitude]],3,FALSE)</f>
        <v>Test</v>
      </c>
      <c r="C2259" s="83">
        <f>VLOOKUP(A2259,Tabel1[[PrøveID]:[Longitude]],2,FALSE)</f>
        <v>44596</v>
      </c>
      <c r="D2259">
        <f>VLOOKUP(A2259,Tabel1[[PrøveID]:[Longitude]],5,FALSE)</f>
        <v>55.687350000000002</v>
      </c>
      <c r="E2259">
        <f>VLOOKUP(A2259,Tabel1[[PrøveID]:[Longitude]],6,FALSE)</f>
        <v>12.574211999999999</v>
      </c>
      <c r="F2259" t="str">
        <f>VLOOKUP(A2259,Tabel1[[PrøveID]:[Longitude]],4,FALSE)</f>
        <v>Botanisk Have København</v>
      </c>
      <c r="G2259" s="24" t="str">
        <f>VLOOKUP(H2259,Datasæt_Analysesystemer!$D$3:$E$68,2,FALSE)</f>
        <v>Lissotriton vulgaris</v>
      </c>
      <c r="H2259" t="s">
        <v>1047</v>
      </c>
      <c r="I2259" t="str">
        <f>VLOOKUP(H2259,Datasæt_Analysesystemer!$D$2:$F$68,3,FALSE)</f>
        <v>Truet</v>
      </c>
      <c r="J2259" t="s">
        <v>744</v>
      </c>
      <c r="K2259" t="s">
        <v>747</v>
      </c>
      <c r="L2259" t="s">
        <v>768</v>
      </c>
      <c r="M2259" t="str">
        <f t="shared" si="35"/>
        <v>Absent</v>
      </c>
    </row>
    <row r="2260" spans="1:13" x14ac:dyDescent="0.25">
      <c r="A2260" t="s">
        <v>1593</v>
      </c>
      <c r="B2260" t="str">
        <f>VLOOKUP(A2260,Tabel1[[PrøveID]:[Longitude]],3,FALSE)</f>
        <v>Test</v>
      </c>
      <c r="C2260" s="83">
        <f>VLOOKUP(A2260,Tabel1[[PrøveID]:[Longitude]],2,FALSE)</f>
        <v>44596</v>
      </c>
      <c r="D2260">
        <f>VLOOKUP(A2260,Tabel1[[PrøveID]:[Longitude]],5,FALSE)</f>
        <v>55.687350000000002</v>
      </c>
      <c r="E2260">
        <f>VLOOKUP(A2260,Tabel1[[PrøveID]:[Longitude]],6,FALSE)</f>
        <v>12.574211999999999</v>
      </c>
      <c r="F2260" t="str">
        <f>VLOOKUP(A2260,Tabel1[[PrøveID]:[Longitude]],4,FALSE)</f>
        <v>Botanisk Have København</v>
      </c>
      <c r="G2260" s="24" t="str">
        <f>VLOOKUP(H2260,Datasæt_Analysesystemer!$D$3:$E$68,2,FALSE)</f>
        <v>Emys orbicularis</v>
      </c>
      <c r="H2260" t="s">
        <v>1025</v>
      </c>
      <c r="I2260" t="str">
        <f>VLOOKUP(H2260,Datasæt_Analysesystemer!$D$2:$F$68,3,FALSE)</f>
        <v>Invasiv</v>
      </c>
      <c r="J2260" t="s">
        <v>738</v>
      </c>
      <c r="K2260" t="s">
        <v>747</v>
      </c>
      <c r="L2260" t="s">
        <v>768</v>
      </c>
      <c r="M2260" t="str">
        <f t="shared" si="35"/>
        <v>Absent</v>
      </c>
    </row>
    <row r="2261" spans="1:13" x14ac:dyDescent="0.25">
      <c r="A2261" t="s">
        <v>1593</v>
      </c>
      <c r="B2261" t="str">
        <f>VLOOKUP(A2261,Tabel1[[PrøveID]:[Longitude]],3,FALSE)</f>
        <v>Test</v>
      </c>
      <c r="C2261" s="83">
        <f>VLOOKUP(A2261,Tabel1[[PrøveID]:[Longitude]],2,FALSE)</f>
        <v>44596</v>
      </c>
      <c r="D2261">
        <f>VLOOKUP(A2261,Tabel1[[PrøveID]:[Longitude]],5,FALSE)</f>
        <v>55.687350000000002</v>
      </c>
      <c r="E2261">
        <f>VLOOKUP(A2261,Tabel1[[PrøveID]:[Longitude]],6,FALSE)</f>
        <v>12.574211999999999</v>
      </c>
      <c r="F2261" t="str">
        <f>VLOOKUP(A2261,Tabel1[[PrøveID]:[Longitude]],4,FALSE)</f>
        <v>Botanisk Have København</v>
      </c>
      <c r="G2261" s="24" t="str">
        <f>VLOOKUP(H2261,Datasæt_Analysesystemer!$D$3:$E$68,2,FALSE)</f>
        <v>Emys orbicularis</v>
      </c>
      <c r="H2261" t="s">
        <v>1025</v>
      </c>
      <c r="I2261" t="str">
        <f>VLOOKUP(H2261,Datasæt_Analysesystemer!$D$2:$F$68,3,FALSE)</f>
        <v>Invasiv</v>
      </c>
      <c r="J2261" t="s">
        <v>738</v>
      </c>
      <c r="K2261" t="s">
        <v>747</v>
      </c>
      <c r="L2261" t="s">
        <v>768</v>
      </c>
      <c r="M2261" t="str">
        <f t="shared" si="35"/>
        <v>Absent</v>
      </c>
    </row>
    <row r="2262" spans="1:13" x14ac:dyDescent="0.25">
      <c r="A2262" t="s">
        <v>1593</v>
      </c>
      <c r="B2262" t="str">
        <f>VLOOKUP(A2262,Tabel1[[PrøveID]:[Longitude]],3,FALSE)</f>
        <v>Test</v>
      </c>
      <c r="C2262" s="83">
        <f>VLOOKUP(A2262,Tabel1[[PrøveID]:[Longitude]],2,FALSE)</f>
        <v>44596</v>
      </c>
      <c r="D2262">
        <f>VLOOKUP(A2262,Tabel1[[PrøveID]:[Longitude]],5,FALSE)</f>
        <v>55.687350000000002</v>
      </c>
      <c r="E2262">
        <f>VLOOKUP(A2262,Tabel1[[PrøveID]:[Longitude]],6,FALSE)</f>
        <v>12.574211999999999</v>
      </c>
      <c r="F2262" t="str">
        <f>VLOOKUP(A2262,Tabel1[[PrøveID]:[Longitude]],4,FALSE)</f>
        <v>Botanisk Have København</v>
      </c>
      <c r="G2262" s="24" t="str">
        <f>VLOOKUP(H2262,Datasæt_Analysesystemer!$D$3:$E$68,2,FALSE)</f>
        <v>Astacus astacus</v>
      </c>
      <c r="H2262" t="s">
        <v>810</v>
      </c>
      <c r="I2262" t="str">
        <f>VLOOKUP(H2262,Datasæt_Analysesystemer!$D$2:$F$68,3,FALSE)</f>
        <v>Almindelig</v>
      </c>
      <c r="J2262" t="s">
        <v>738</v>
      </c>
      <c r="K2262" t="s">
        <v>747</v>
      </c>
      <c r="L2262" t="s">
        <v>768</v>
      </c>
      <c r="M2262" t="str">
        <f t="shared" si="35"/>
        <v>Absent</v>
      </c>
    </row>
    <row r="2263" spans="1:13" x14ac:dyDescent="0.25">
      <c r="A2263" t="s">
        <v>1593</v>
      </c>
      <c r="B2263" t="str">
        <f>VLOOKUP(A2263,Tabel1[[PrøveID]:[Longitude]],3,FALSE)</f>
        <v>Test</v>
      </c>
      <c r="C2263" s="83">
        <f>VLOOKUP(A2263,Tabel1[[PrøveID]:[Longitude]],2,FALSE)</f>
        <v>44596</v>
      </c>
      <c r="D2263">
        <f>VLOOKUP(A2263,Tabel1[[PrøveID]:[Longitude]],5,FALSE)</f>
        <v>55.687350000000002</v>
      </c>
      <c r="E2263">
        <f>VLOOKUP(A2263,Tabel1[[PrøveID]:[Longitude]],6,FALSE)</f>
        <v>12.574211999999999</v>
      </c>
      <c r="F2263" t="str">
        <f>VLOOKUP(A2263,Tabel1[[PrøveID]:[Longitude]],4,FALSE)</f>
        <v>Botanisk Have København</v>
      </c>
      <c r="G2263" s="24" t="str">
        <f>VLOOKUP(H2263,Datasæt_Analysesystemer!$D$3:$E$68,2,FALSE)</f>
        <v>Astacus astacus</v>
      </c>
      <c r="H2263" t="s">
        <v>810</v>
      </c>
      <c r="I2263" t="str">
        <f>VLOOKUP(H2263,Datasæt_Analysesystemer!$D$2:$F$68,3,FALSE)</f>
        <v>Almindelig</v>
      </c>
      <c r="J2263" t="s">
        <v>738</v>
      </c>
      <c r="K2263" t="s">
        <v>747</v>
      </c>
      <c r="L2263" t="s">
        <v>768</v>
      </c>
      <c r="M2263" t="str">
        <f t="shared" si="35"/>
        <v>Absent</v>
      </c>
    </row>
    <row r="2264" spans="1:13" x14ac:dyDescent="0.25">
      <c r="A2264" t="s">
        <v>1593</v>
      </c>
      <c r="B2264" t="str">
        <f>VLOOKUP(A2264,Tabel1[[PrøveID]:[Longitude]],3,FALSE)</f>
        <v>Test</v>
      </c>
      <c r="C2264" s="83">
        <f>VLOOKUP(A2264,Tabel1[[PrøveID]:[Longitude]],2,FALSE)</f>
        <v>44596</v>
      </c>
      <c r="D2264">
        <f>VLOOKUP(A2264,Tabel1[[PrøveID]:[Longitude]],5,FALSE)</f>
        <v>55.687350000000002</v>
      </c>
      <c r="E2264">
        <f>VLOOKUP(A2264,Tabel1[[PrøveID]:[Longitude]],6,FALSE)</f>
        <v>12.574211999999999</v>
      </c>
      <c r="F2264" t="str">
        <f>VLOOKUP(A2264,Tabel1[[PrøveID]:[Longitude]],4,FALSE)</f>
        <v>Botanisk Have København</v>
      </c>
      <c r="G2264" s="24" t="str">
        <f>VLOOKUP(H2264,Datasæt_Analysesystemer!$D$3:$E$68,2,FALSE)</f>
        <v>Pacifastacus leniusculus</v>
      </c>
      <c r="H2264" t="s">
        <v>811</v>
      </c>
      <c r="I2264" t="str">
        <f>VLOOKUP(H2264,Datasæt_Analysesystemer!$D$2:$F$68,3,FALSE)</f>
        <v>Invasiv</v>
      </c>
      <c r="J2264" t="s">
        <v>738</v>
      </c>
      <c r="K2264" t="s">
        <v>747</v>
      </c>
      <c r="L2264" t="s">
        <v>768</v>
      </c>
      <c r="M2264" t="str">
        <f t="shared" si="35"/>
        <v>Absent</v>
      </c>
    </row>
    <row r="2265" spans="1:13" x14ac:dyDescent="0.25">
      <c r="A2265" t="s">
        <v>1593</v>
      </c>
      <c r="B2265" t="str">
        <f>VLOOKUP(A2265,Tabel1[[PrøveID]:[Longitude]],3,FALSE)</f>
        <v>Test</v>
      </c>
      <c r="C2265" s="83">
        <f>VLOOKUP(A2265,Tabel1[[PrøveID]:[Longitude]],2,FALSE)</f>
        <v>44596</v>
      </c>
      <c r="D2265">
        <f>VLOOKUP(A2265,Tabel1[[PrøveID]:[Longitude]],5,FALSE)</f>
        <v>55.687350000000002</v>
      </c>
      <c r="E2265">
        <f>VLOOKUP(A2265,Tabel1[[PrøveID]:[Longitude]],6,FALSE)</f>
        <v>12.574211999999999</v>
      </c>
      <c r="F2265" t="str">
        <f>VLOOKUP(A2265,Tabel1[[PrøveID]:[Longitude]],4,FALSE)</f>
        <v>Botanisk Have København</v>
      </c>
      <c r="G2265" s="24" t="str">
        <f>VLOOKUP(H2265,Datasæt_Analysesystemer!$D$3:$E$68,2,FALSE)</f>
        <v>Pacifastacus leniusculus</v>
      </c>
      <c r="H2265" t="s">
        <v>811</v>
      </c>
      <c r="I2265" t="str">
        <f>VLOOKUP(H2265,Datasæt_Analysesystemer!$D$2:$F$68,3,FALSE)</f>
        <v>Invasiv</v>
      </c>
      <c r="J2265" t="s">
        <v>738</v>
      </c>
      <c r="K2265" t="s">
        <v>747</v>
      </c>
      <c r="L2265" t="s">
        <v>768</v>
      </c>
      <c r="M2265" t="str">
        <f t="shared" si="35"/>
        <v>Absent</v>
      </c>
    </row>
    <row r="2266" spans="1:13" x14ac:dyDescent="0.25">
      <c r="A2266" t="s">
        <v>1593</v>
      </c>
      <c r="B2266" t="str">
        <f>VLOOKUP(A2266,Tabel1[[PrøveID]:[Longitude]],3,FALSE)</f>
        <v>Test</v>
      </c>
      <c r="C2266" s="83">
        <f>VLOOKUP(A2266,Tabel1[[PrøveID]:[Longitude]],2,FALSE)</f>
        <v>44596</v>
      </c>
      <c r="D2266">
        <f>VLOOKUP(A2266,Tabel1[[PrøveID]:[Longitude]],5,FALSE)</f>
        <v>55.687350000000002</v>
      </c>
      <c r="E2266">
        <f>VLOOKUP(A2266,Tabel1[[PrøveID]:[Longitude]],6,FALSE)</f>
        <v>12.574211999999999</v>
      </c>
      <c r="F2266" t="str">
        <f>VLOOKUP(A2266,Tabel1[[PrøveID]:[Longitude]],4,FALSE)</f>
        <v>Botanisk Have København</v>
      </c>
      <c r="G2266" s="24" t="str">
        <f>VLOOKUP(H2266,Datasæt_Analysesystemer!$D$3:$E$68,2,FALSE)</f>
        <v>Astacus leptodactylus</v>
      </c>
      <c r="H2266" t="s">
        <v>1012</v>
      </c>
      <c r="I2266" t="str">
        <f>VLOOKUP(H2266,Datasæt_Analysesystemer!$D$2:$F$68,3,FALSE)</f>
        <v>Invasiv</v>
      </c>
      <c r="J2266" t="s">
        <v>738</v>
      </c>
      <c r="K2266" t="s">
        <v>747</v>
      </c>
      <c r="L2266" t="s">
        <v>768</v>
      </c>
      <c r="M2266" t="str">
        <f t="shared" si="35"/>
        <v>Absent</v>
      </c>
    </row>
    <row r="2267" spans="1:13" x14ac:dyDescent="0.25">
      <c r="A2267" t="s">
        <v>1593</v>
      </c>
      <c r="B2267" t="str">
        <f>VLOOKUP(A2267,Tabel1[[PrøveID]:[Longitude]],3,FALSE)</f>
        <v>Test</v>
      </c>
      <c r="C2267" s="83">
        <f>VLOOKUP(A2267,Tabel1[[PrøveID]:[Longitude]],2,FALSE)</f>
        <v>44596</v>
      </c>
      <c r="D2267">
        <f>VLOOKUP(A2267,Tabel1[[PrøveID]:[Longitude]],5,FALSE)</f>
        <v>55.687350000000002</v>
      </c>
      <c r="E2267">
        <f>VLOOKUP(A2267,Tabel1[[PrøveID]:[Longitude]],6,FALSE)</f>
        <v>12.574211999999999</v>
      </c>
      <c r="F2267" t="str">
        <f>VLOOKUP(A2267,Tabel1[[PrøveID]:[Longitude]],4,FALSE)</f>
        <v>Botanisk Have København</v>
      </c>
      <c r="G2267" s="24" t="str">
        <f>VLOOKUP(H2267,Datasæt_Analysesystemer!$D$3:$E$68,2,FALSE)</f>
        <v>Astacus leptodactylus</v>
      </c>
      <c r="H2267" t="s">
        <v>1012</v>
      </c>
      <c r="I2267" t="str">
        <f>VLOOKUP(H2267,Datasæt_Analysesystemer!$D$2:$F$68,3,FALSE)</f>
        <v>Invasiv</v>
      </c>
      <c r="J2267" t="s">
        <v>738</v>
      </c>
      <c r="K2267" t="s">
        <v>747</v>
      </c>
      <c r="L2267" t="s">
        <v>768</v>
      </c>
      <c r="M2267" t="str">
        <f t="shared" si="35"/>
        <v>Absent</v>
      </c>
    </row>
    <row r="2268" spans="1:13" x14ac:dyDescent="0.25">
      <c r="A2268" t="s">
        <v>1593</v>
      </c>
      <c r="B2268" t="str">
        <f>VLOOKUP(A2268,Tabel1[[PrøveID]:[Longitude]],3,FALSE)</f>
        <v>Test</v>
      </c>
      <c r="C2268" s="83">
        <f>VLOOKUP(A2268,Tabel1[[PrøveID]:[Longitude]],2,FALSE)</f>
        <v>44596</v>
      </c>
      <c r="D2268">
        <f>VLOOKUP(A2268,Tabel1[[PrøveID]:[Longitude]],5,FALSE)</f>
        <v>55.687350000000002</v>
      </c>
      <c r="E2268">
        <f>VLOOKUP(A2268,Tabel1[[PrøveID]:[Longitude]],6,FALSE)</f>
        <v>12.574211999999999</v>
      </c>
      <c r="F2268" t="str">
        <f>VLOOKUP(A2268,Tabel1[[PrøveID]:[Longitude]],4,FALSE)</f>
        <v>Botanisk Have København</v>
      </c>
      <c r="G2268" s="24" t="str">
        <f>VLOOKUP(H2268,Datasæt_Analysesystemer!$D$3:$E$68,2,FALSE)</f>
        <v>Cyprinus carpio</v>
      </c>
      <c r="H2268" t="s">
        <v>807</v>
      </c>
      <c r="I2268" t="str">
        <f>VLOOKUP(H2268,Datasæt_Analysesystemer!$D$2:$F$68,3,FALSE)</f>
        <v>Invasiv</v>
      </c>
      <c r="J2268" t="s">
        <v>738</v>
      </c>
      <c r="K2268" t="s">
        <v>802</v>
      </c>
      <c r="L2268" t="s">
        <v>768</v>
      </c>
      <c r="M2268" t="str">
        <f t="shared" si="35"/>
        <v>Present_Ct&gt;41</v>
      </c>
    </row>
    <row r="2269" spans="1:13" x14ac:dyDescent="0.25">
      <c r="A2269" t="s">
        <v>1593</v>
      </c>
      <c r="B2269" t="str">
        <f>VLOOKUP(A2269,Tabel1[[PrøveID]:[Longitude]],3,FALSE)</f>
        <v>Test</v>
      </c>
      <c r="C2269" s="83">
        <f>VLOOKUP(A2269,Tabel1[[PrøveID]:[Longitude]],2,FALSE)</f>
        <v>44596</v>
      </c>
      <c r="D2269">
        <f>VLOOKUP(A2269,Tabel1[[PrøveID]:[Longitude]],5,FALSE)</f>
        <v>55.687350000000002</v>
      </c>
      <c r="E2269">
        <f>VLOOKUP(A2269,Tabel1[[PrøveID]:[Longitude]],6,FALSE)</f>
        <v>12.574211999999999</v>
      </c>
      <c r="F2269" t="str">
        <f>VLOOKUP(A2269,Tabel1[[PrøveID]:[Longitude]],4,FALSE)</f>
        <v>Botanisk Have København</v>
      </c>
      <c r="G2269" s="24" t="str">
        <f>VLOOKUP(H2269,Datasæt_Analysesystemer!$D$3:$E$68,2,FALSE)</f>
        <v>Cyprinus carpio</v>
      </c>
      <c r="H2269" t="s">
        <v>807</v>
      </c>
      <c r="I2269" t="str">
        <f>VLOOKUP(H2269,Datasæt_Analysesystemer!$D$2:$F$68,3,FALSE)</f>
        <v>Invasiv</v>
      </c>
      <c r="J2269" t="s">
        <v>744</v>
      </c>
      <c r="K2269" t="s">
        <v>747</v>
      </c>
      <c r="L2269" t="s">
        <v>768</v>
      </c>
      <c r="M2269" t="str">
        <f t="shared" si="35"/>
        <v>Absent</v>
      </c>
    </row>
    <row r="2270" spans="1:13" x14ac:dyDescent="0.25">
      <c r="A2270" t="s">
        <v>1593</v>
      </c>
      <c r="B2270" t="str">
        <f>VLOOKUP(A2270,Tabel1[[PrøveID]:[Longitude]],3,FALSE)</f>
        <v>Test</v>
      </c>
      <c r="C2270" s="83">
        <f>VLOOKUP(A2270,Tabel1[[PrøveID]:[Longitude]],2,FALSE)</f>
        <v>44596</v>
      </c>
      <c r="D2270">
        <f>VLOOKUP(A2270,Tabel1[[PrøveID]:[Longitude]],5,FALSE)</f>
        <v>55.687350000000002</v>
      </c>
      <c r="E2270">
        <f>VLOOKUP(A2270,Tabel1[[PrøveID]:[Longitude]],6,FALSE)</f>
        <v>12.574211999999999</v>
      </c>
      <c r="F2270" t="str">
        <f>VLOOKUP(A2270,Tabel1[[PrøveID]:[Longitude]],4,FALSE)</f>
        <v>Botanisk Have København</v>
      </c>
      <c r="G2270" s="24" t="str">
        <f>VLOOKUP(H2270,Datasæt_Analysesystemer!$D$3:$E$68,2,FALSE)</f>
        <v>Cyprinus carpio</v>
      </c>
      <c r="H2270" t="s">
        <v>807</v>
      </c>
      <c r="I2270" t="str">
        <f>VLOOKUP(H2270,Datasæt_Analysesystemer!$D$2:$F$68,3,FALSE)</f>
        <v>Invasiv</v>
      </c>
      <c r="J2270" t="s">
        <v>738</v>
      </c>
      <c r="K2270" t="s">
        <v>747</v>
      </c>
      <c r="L2270" t="s">
        <v>768</v>
      </c>
      <c r="M2270" t="str">
        <f t="shared" si="35"/>
        <v>Absent</v>
      </c>
    </row>
    <row r="2271" spans="1:13" x14ac:dyDescent="0.25">
      <c r="A2271" t="s">
        <v>1593</v>
      </c>
      <c r="B2271" t="str">
        <f>VLOOKUP(A2271,Tabel1[[PrøveID]:[Longitude]],3,FALSE)</f>
        <v>Test</v>
      </c>
      <c r="C2271" s="83">
        <f>VLOOKUP(A2271,Tabel1[[PrøveID]:[Longitude]],2,FALSE)</f>
        <v>44596</v>
      </c>
      <c r="D2271">
        <f>VLOOKUP(A2271,Tabel1[[PrøveID]:[Longitude]],5,FALSE)</f>
        <v>55.687350000000002</v>
      </c>
      <c r="E2271">
        <f>VLOOKUP(A2271,Tabel1[[PrøveID]:[Longitude]],6,FALSE)</f>
        <v>12.574211999999999</v>
      </c>
      <c r="F2271" t="str">
        <f>VLOOKUP(A2271,Tabel1[[PrøveID]:[Longitude]],4,FALSE)</f>
        <v>Botanisk Have København</v>
      </c>
      <c r="G2271" s="24" t="str">
        <f>VLOOKUP(H2271,Datasæt_Analysesystemer!$D$3:$E$68,2,FALSE)</f>
        <v>Cyprinus carpio</v>
      </c>
      <c r="H2271" t="s">
        <v>807</v>
      </c>
      <c r="I2271" t="str">
        <f>VLOOKUP(H2271,Datasæt_Analysesystemer!$D$2:$F$68,3,FALSE)</f>
        <v>Invasiv</v>
      </c>
      <c r="J2271" t="s">
        <v>738</v>
      </c>
      <c r="K2271" t="s">
        <v>747</v>
      </c>
      <c r="L2271" t="s">
        <v>768</v>
      </c>
      <c r="M2271" t="str">
        <f t="shared" si="35"/>
        <v>Absent</v>
      </c>
    </row>
    <row r="2272" spans="1:13" x14ac:dyDescent="0.25">
      <c r="A2272" t="s">
        <v>1593</v>
      </c>
      <c r="B2272" t="str">
        <f>VLOOKUP(A2272,Tabel1[[PrøveID]:[Longitude]],3,FALSE)</f>
        <v>Test</v>
      </c>
      <c r="C2272" s="83">
        <f>VLOOKUP(A2272,Tabel1[[PrøveID]:[Longitude]],2,FALSE)</f>
        <v>44596</v>
      </c>
      <c r="D2272">
        <f>VLOOKUP(A2272,Tabel1[[PrøveID]:[Longitude]],5,FALSE)</f>
        <v>55.687350000000002</v>
      </c>
      <c r="E2272">
        <f>VLOOKUP(A2272,Tabel1[[PrøveID]:[Longitude]],6,FALSE)</f>
        <v>12.574211999999999</v>
      </c>
      <c r="F2272" t="str">
        <f>VLOOKUP(A2272,Tabel1[[PrøveID]:[Longitude]],4,FALSE)</f>
        <v>Botanisk Have København</v>
      </c>
      <c r="G2272" s="24" t="str">
        <f>VLOOKUP(H2272,Datasæt_Analysesystemer!$D$3:$E$68,2,FALSE)</f>
        <v>Anguilla anguilla</v>
      </c>
      <c r="H2272" t="s">
        <v>1005</v>
      </c>
      <c r="I2272" t="str">
        <f>VLOOKUP(H2272,Datasæt_Analysesystemer!$D$2:$F$68,3,FALSE)</f>
        <v>Almindelig</v>
      </c>
      <c r="J2272" t="s">
        <v>744</v>
      </c>
      <c r="K2272" t="s">
        <v>747</v>
      </c>
      <c r="L2272" t="s">
        <v>768</v>
      </c>
      <c r="M2272" t="str">
        <f t="shared" si="35"/>
        <v>Absent</v>
      </c>
    </row>
    <row r="2273" spans="1:13" x14ac:dyDescent="0.25">
      <c r="A2273" t="s">
        <v>1593</v>
      </c>
      <c r="B2273" t="str">
        <f>VLOOKUP(A2273,Tabel1[[PrøveID]:[Longitude]],3,FALSE)</f>
        <v>Test</v>
      </c>
      <c r="C2273" s="83">
        <f>VLOOKUP(A2273,Tabel1[[PrøveID]:[Longitude]],2,FALSE)</f>
        <v>44596</v>
      </c>
      <c r="D2273">
        <f>VLOOKUP(A2273,Tabel1[[PrøveID]:[Longitude]],5,FALSE)</f>
        <v>55.687350000000002</v>
      </c>
      <c r="E2273">
        <f>VLOOKUP(A2273,Tabel1[[PrøveID]:[Longitude]],6,FALSE)</f>
        <v>12.574211999999999</v>
      </c>
      <c r="F2273" t="str">
        <f>VLOOKUP(A2273,Tabel1[[PrøveID]:[Longitude]],4,FALSE)</f>
        <v>Botanisk Have København</v>
      </c>
      <c r="G2273" s="24" t="str">
        <f>VLOOKUP(H2273,Datasæt_Analysesystemer!$D$3:$E$68,2,FALSE)</f>
        <v>Anguilla anguilla</v>
      </c>
      <c r="H2273" t="s">
        <v>1005</v>
      </c>
      <c r="I2273" t="str">
        <f>VLOOKUP(H2273,Datasæt_Analysesystemer!$D$2:$F$68,3,FALSE)</f>
        <v>Almindelig</v>
      </c>
      <c r="J2273" t="s">
        <v>744</v>
      </c>
      <c r="K2273" t="s">
        <v>747</v>
      </c>
      <c r="L2273" t="s">
        <v>768</v>
      </c>
      <c r="M2273" t="str">
        <f t="shared" si="35"/>
        <v>Absent</v>
      </c>
    </row>
    <row r="2274" spans="1:13" x14ac:dyDescent="0.25">
      <c r="A2274" t="s">
        <v>1593</v>
      </c>
      <c r="B2274" t="str">
        <f>VLOOKUP(A2274,Tabel1[[PrøveID]:[Longitude]],3,FALSE)</f>
        <v>Test</v>
      </c>
      <c r="C2274" s="83">
        <f>VLOOKUP(A2274,Tabel1[[PrøveID]:[Longitude]],2,FALSE)</f>
        <v>44596</v>
      </c>
      <c r="D2274">
        <f>VLOOKUP(A2274,Tabel1[[PrøveID]:[Longitude]],5,FALSE)</f>
        <v>55.687350000000002</v>
      </c>
      <c r="E2274">
        <f>VLOOKUP(A2274,Tabel1[[PrøveID]:[Longitude]],6,FALSE)</f>
        <v>12.574211999999999</v>
      </c>
      <c r="F2274" t="str">
        <f>VLOOKUP(A2274,Tabel1[[PrøveID]:[Longitude]],4,FALSE)</f>
        <v>Botanisk Have København</v>
      </c>
      <c r="G2274" s="24" t="str">
        <f>VLOOKUP(H2274,Datasæt_Analysesystemer!$D$3:$E$68,2,FALSE)</f>
        <v>Anguilla anguilla</v>
      </c>
      <c r="H2274" t="s">
        <v>1005</v>
      </c>
      <c r="I2274" t="str">
        <f>VLOOKUP(H2274,Datasæt_Analysesystemer!$D$2:$F$68,3,FALSE)</f>
        <v>Almindelig</v>
      </c>
      <c r="J2274" t="s">
        <v>738</v>
      </c>
      <c r="K2274" t="s">
        <v>747</v>
      </c>
      <c r="L2274" t="s">
        <v>768</v>
      </c>
      <c r="M2274" t="str">
        <f t="shared" si="35"/>
        <v>Absent</v>
      </c>
    </row>
    <row r="2275" spans="1:13" x14ac:dyDescent="0.25">
      <c r="A2275" t="s">
        <v>1593</v>
      </c>
      <c r="B2275" t="str">
        <f>VLOOKUP(A2275,Tabel1[[PrøveID]:[Longitude]],3,FALSE)</f>
        <v>Test</v>
      </c>
      <c r="C2275" s="83">
        <f>VLOOKUP(A2275,Tabel1[[PrøveID]:[Longitude]],2,FALSE)</f>
        <v>44596</v>
      </c>
      <c r="D2275">
        <f>VLOOKUP(A2275,Tabel1[[PrøveID]:[Longitude]],5,FALSE)</f>
        <v>55.687350000000002</v>
      </c>
      <c r="E2275">
        <f>VLOOKUP(A2275,Tabel1[[PrøveID]:[Longitude]],6,FALSE)</f>
        <v>12.574211999999999</v>
      </c>
      <c r="F2275" t="str">
        <f>VLOOKUP(A2275,Tabel1[[PrøveID]:[Longitude]],4,FALSE)</f>
        <v>Botanisk Have København</v>
      </c>
      <c r="G2275" s="24" t="str">
        <f>VLOOKUP(H2275,Datasæt_Analysesystemer!$D$3:$E$68,2,FALSE)</f>
        <v>Anguilla anguilla</v>
      </c>
      <c r="H2275" t="s">
        <v>1005</v>
      </c>
      <c r="I2275" t="str">
        <f>VLOOKUP(H2275,Datasæt_Analysesystemer!$D$2:$F$68,3,FALSE)</f>
        <v>Almindelig</v>
      </c>
      <c r="J2275" t="s">
        <v>738</v>
      </c>
      <c r="K2275" t="s">
        <v>747</v>
      </c>
      <c r="L2275" t="s">
        <v>768</v>
      </c>
      <c r="M2275" t="str">
        <f t="shared" si="35"/>
        <v>Absent</v>
      </c>
    </row>
  </sheetData>
  <autoFilter ref="A1:M2275">
    <sortState ref="A2:M2275">
      <sortCondition ref="A1:A837"/>
    </sortState>
  </autoFilter>
  <conditionalFormatting sqref="M1:M1048576">
    <cfRule type="containsText" dxfId="2" priority="1" operator="containsText" text="&lt;">
      <formula>NOT(ISERROR(SEARCH("&lt;",M1)))</formula>
    </cfRule>
    <cfRule type="containsText" dxfId="1" priority="2" operator="containsText" text="&gt;">
      <formula>NOT(ISERROR(SEARCH("&gt;",M1)))</formula>
    </cfRule>
    <cfRule type="containsText" dxfId="0" priority="3" operator="containsText" text="Absent">
      <formula>NOT(ISERROR(SEARCH("Absent",M1)))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9"/>
  <sheetViews>
    <sheetView topLeftCell="A2" zoomScaleNormal="100" workbookViewId="0">
      <selection activeCell="D67" sqref="D18:D67"/>
    </sheetView>
  </sheetViews>
  <sheetFormatPr defaultRowHeight="15" x14ac:dyDescent="0.25"/>
  <cols>
    <col min="1" max="1" width="13.7109375" bestFit="1" customWidth="1"/>
    <col min="2" max="2" width="13.7109375" hidden="1" customWidth="1"/>
    <col min="3" max="3" width="40.140625" hidden="1" customWidth="1"/>
    <col min="4" max="4" width="37.85546875" bestFit="1" customWidth="1"/>
    <col min="5" max="5" width="30.7109375" bestFit="1" customWidth="1"/>
    <col min="6" max="6" width="10.42578125" style="50" bestFit="1" customWidth="1"/>
    <col min="8" max="8" width="12.28515625" bestFit="1" customWidth="1"/>
    <col min="9" max="9" width="12.85546875" bestFit="1" customWidth="1"/>
    <col min="10" max="10" width="12.5703125" style="27" customWidth="1"/>
    <col min="11" max="11" width="12.28515625" bestFit="1" customWidth="1"/>
    <col min="12" max="16" width="10.85546875" bestFit="1" customWidth="1"/>
    <col min="17" max="17" width="12.140625" style="27" customWidth="1"/>
  </cols>
  <sheetData>
    <row r="1" spans="1:17" x14ac:dyDescent="0.25">
      <c r="H1" s="91" t="s">
        <v>1152</v>
      </c>
      <c r="I1" s="92"/>
      <c r="J1" s="93"/>
      <c r="K1" s="91" t="s">
        <v>1153</v>
      </c>
      <c r="L1" s="92"/>
      <c r="M1" s="92"/>
      <c r="N1" s="92"/>
      <c r="O1" s="92"/>
      <c r="P1" s="92"/>
      <c r="Q1" s="93"/>
    </row>
    <row r="2" spans="1:17" ht="42" customHeight="1" x14ac:dyDescent="0.25">
      <c r="A2" s="14" t="s">
        <v>1139</v>
      </c>
      <c r="B2" s="14" t="s">
        <v>976</v>
      </c>
      <c r="C2" s="14" t="s">
        <v>969</v>
      </c>
      <c r="D2" s="14" t="s">
        <v>730</v>
      </c>
      <c r="E2" s="14" t="s">
        <v>975</v>
      </c>
      <c r="F2" s="14" t="s">
        <v>1956</v>
      </c>
      <c r="G2" s="22" t="s">
        <v>1154</v>
      </c>
      <c r="H2" s="23" t="s">
        <v>1155</v>
      </c>
      <c r="I2" s="23" t="s">
        <v>1156</v>
      </c>
      <c r="J2" s="25" t="s">
        <v>1157</v>
      </c>
      <c r="K2" s="23" t="s">
        <v>1158</v>
      </c>
      <c r="L2" s="23" t="s">
        <v>1159</v>
      </c>
      <c r="M2" s="23" t="s">
        <v>1160</v>
      </c>
      <c r="N2" s="23" t="s">
        <v>1161</v>
      </c>
      <c r="O2" s="23" t="s">
        <v>1162</v>
      </c>
      <c r="P2" s="23" t="s">
        <v>1163</v>
      </c>
      <c r="Q2" s="25" t="s">
        <v>1164</v>
      </c>
    </row>
    <row r="3" spans="1:17" ht="15.75" hidden="1" x14ac:dyDescent="0.25">
      <c r="A3" s="19" t="s">
        <v>1143</v>
      </c>
      <c r="B3" s="19" t="s">
        <v>988</v>
      </c>
      <c r="C3" s="19" t="s">
        <v>986</v>
      </c>
      <c r="D3" s="16" t="s">
        <v>986</v>
      </c>
      <c r="E3" s="17" t="s">
        <v>987</v>
      </c>
      <c r="F3" s="40" t="s">
        <v>1959</v>
      </c>
      <c r="G3" s="15">
        <f>COUNTIFS(MxProAriaMx!V:V,Tabel6[[#This Row],[Art]],MxProAriaMx!K:K,"PK")+COUNTIFS(MxProAriaMx!V:V,Tabel6[[#This Row],[Art]],MxProAriaMx!K:K,"PosK")</f>
        <v>0</v>
      </c>
      <c r="H3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3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3" s="26" t="e">
        <f>SUM(Tabel6[[#This Row],[Pos. Kon 1
Neg.Kon 0
eDNA 1]:[Pos. Kon. 1
Neg.Kon 0
eDNA 0]])/Tabel6[[#This Row],[Antal analyser]]</f>
        <v>#DIV/0!</v>
      </c>
      <c r="K3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3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3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3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3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3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3" s="26" t="e">
        <f>SUM(Tabel6[[#This Row],[Pos. Kon 1
Neg.Kon 1
eDNA 0]:[Pos. Kon 0
Neg.Kon 0
eDNA 0]])/Tabel6[[#This Row],[Antal analyser]]</f>
        <v>#DIV/0!</v>
      </c>
    </row>
    <row r="4" spans="1:17" ht="15.75" hidden="1" x14ac:dyDescent="0.25">
      <c r="A4" s="19" t="s">
        <v>1144</v>
      </c>
      <c r="B4" s="19" t="s">
        <v>999</v>
      </c>
      <c r="C4" s="19" t="s">
        <v>1167</v>
      </c>
      <c r="D4" s="16" t="s">
        <v>997</v>
      </c>
      <c r="E4" s="17" t="s">
        <v>998</v>
      </c>
      <c r="F4" s="40"/>
      <c r="G4" s="15">
        <f>COUNTIFS(MxProAriaMx!V:V,Tabel6[[#This Row],[Art]],MxProAriaMx!K:K,"PK")+COUNTIFS(MxProAriaMx!V:V,Tabel6[[#This Row],[Art]],MxProAriaMx!K:K,"PosK")</f>
        <v>0</v>
      </c>
      <c r="H4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4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4" s="26" t="e">
        <f>SUM(Tabel6[[#This Row],[Pos. Kon 1
Neg.Kon 0
eDNA 1]:[Pos. Kon. 1
Neg.Kon 0
eDNA 0]])/Tabel6[[#This Row],[Antal analyser]]</f>
        <v>#DIV/0!</v>
      </c>
      <c r="K4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4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4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4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4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4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4" s="26" t="e">
        <f>SUM(Tabel6[[#This Row],[Pos. Kon 1
Neg.Kon 1
eDNA 0]:[Pos. Kon 0
Neg.Kon 0
eDNA 0]])/Tabel6[[#This Row],[Antal analyser]]</f>
        <v>#DIV/0!</v>
      </c>
    </row>
    <row r="5" spans="1:17" ht="15.75" hidden="1" x14ac:dyDescent="0.25">
      <c r="A5" s="19" t="s">
        <v>1143</v>
      </c>
      <c r="B5" s="19" t="s">
        <v>1007</v>
      </c>
      <c r="C5" s="19" t="s">
        <v>1002</v>
      </c>
      <c r="D5" s="16" t="s">
        <v>1003</v>
      </c>
      <c r="E5" s="17" t="s">
        <v>1004</v>
      </c>
      <c r="F5" s="40" t="s">
        <v>1960</v>
      </c>
      <c r="G5" s="15">
        <f>COUNTIFS(MxProAriaMx!V:V,Tabel6[[#This Row],[Art]],MxProAriaMx!K:K,"PK")+COUNTIFS(MxProAriaMx!V:V,Tabel6[[#This Row],[Art]],MxProAriaMx!K:K,"PosK")</f>
        <v>0</v>
      </c>
      <c r="H5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5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5" s="26" t="e">
        <f>SUM(Tabel6[[#This Row],[Pos. Kon 1
Neg.Kon 0
eDNA 1]:[Pos. Kon. 1
Neg.Kon 0
eDNA 0]])/Tabel6[[#This Row],[Antal analyser]]</f>
        <v>#DIV/0!</v>
      </c>
      <c r="K5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5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5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5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5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5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5" s="26" t="e">
        <f>SUM(Tabel6[[#This Row],[Pos. Kon 1
Neg.Kon 1
eDNA 0]:[Pos. Kon 0
Neg.Kon 0
eDNA 0]])/Tabel6[[#This Row],[Antal analyser]]</f>
        <v>#DIV/0!</v>
      </c>
    </row>
    <row r="6" spans="1:17" ht="15.75" hidden="1" x14ac:dyDescent="0.25">
      <c r="A6" s="19" t="s">
        <v>1140</v>
      </c>
      <c r="B6" s="19" t="s">
        <v>1011</v>
      </c>
      <c r="C6" s="19" t="s">
        <v>1168</v>
      </c>
      <c r="D6" s="16" t="s">
        <v>1009</v>
      </c>
      <c r="E6" s="17" t="s">
        <v>1010</v>
      </c>
      <c r="F6" s="40" t="s">
        <v>1958</v>
      </c>
      <c r="G6" s="15">
        <f>COUNTIFS(MxProAriaMx!V:V,Tabel6[[#This Row],[Art]],MxProAriaMx!K:K,"PK")+COUNTIFS(MxProAriaMx!V:V,Tabel6[[#This Row],[Art]],MxProAriaMx!K:K,"PosK")</f>
        <v>0</v>
      </c>
      <c r="H6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6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6" s="26" t="e">
        <f>SUM(Tabel6[[#This Row],[Pos. Kon 1
Neg.Kon 0
eDNA 1]:[Pos. Kon. 1
Neg.Kon 0
eDNA 0]])/Tabel6[[#This Row],[Antal analyser]]</f>
        <v>#DIV/0!</v>
      </c>
      <c r="K6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6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6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6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6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6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6" s="26" t="e">
        <f>SUM(Tabel6[[#This Row],[Pos. Kon 1
Neg.Kon 1
eDNA 0]:[Pos. Kon 0
Neg.Kon 0
eDNA 0]])/Tabel6[[#This Row],[Antal analyser]]</f>
        <v>#DIV/0!</v>
      </c>
    </row>
    <row r="7" spans="1:17" ht="15.75" hidden="1" x14ac:dyDescent="0.25">
      <c r="A7" s="16" t="s">
        <v>1146</v>
      </c>
      <c r="B7" s="16" t="s">
        <v>1016</v>
      </c>
      <c r="C7" s="16" t="s">
        <v>1014</v>
      </c>
      <c r="D7" s="16" t="s">
        <v>1014</v>
      </c>
      <c r="E7" s="17" t="s">
        <v>1015</v>
      </c>
      <c r="F7" s="40"/>
      <c r="G7" s="15">
        <f>COUNTIFS(MxProAriaMx!V:V,Tabel6[[#This Row],[Art]],MxProAriaMx!K:K,"PK")+COUNTIFS(MxProAriaMx!V:V,Tabel6[[#This Row],[Art]],MxProAriaMx!K:K,"PosK")</f>
        <v>0</v>
      </c>
      <c r="H7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7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7" s="26" t="e">
        <f>SUM(Tabel6[[#This Row],[Pos. Kon 1
Neg.Kon 0
eDNA 1]:[Pos. Kon. 1
Neg.Kon 0
eDNA 0]])/Tabel6[[#This Row],[Antal analyser]]</f>
        <v>#DIV/0!</v>
      </c>
      <c r="K7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7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7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7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7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7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7" s="26" t="e">
        <f>SUM(Tabel6[[#This Row],[Pos. Kon 1
Neg.Kon 1
eDNA 0]:[Pos. Kon 0
Neg.Kon 0
eDNA 0]])/Tabel6[[#This Row],[Antal analyser]]</f>
        <v>#DIV/0!</v>
      </c>
    </row>
    <row r="8" spans="1:17" ht="15.75" hidden="1" x14ac:dyDescent="0.25">
      <c r="A8" s="16" t="s">
        <v>1146</v>
      </c>
      <c r="B8" s="16" t="s">
        <v>1019</v>
      </c>
      <c r="C8" s="16" t="s">
        <v>1014</v>
      </c>
      <c r="D8" s="16" t="s">
        <v>1014</v>
      </c>
      <c r="E8" s="17" t="s">
        <v>1018</v>
      </c>
      <c r="F8" s="40"/>
      <c r="G8" s="15">
        <f>COUNTIFS(MxProAriaMx!V:V,Tabel6[[#This Row],[Art]],MxProAriaMx!K:K,"PK")+COUNTIFS(MxProAriaMx!V:V,Tabel6[[#This Row],[Art]],MxProAriaMx!K:K,"PosK")</f>
        <v>0</v>
      </c>
      <c r="H8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8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8" s="26" t="e">
        <f>SUM(Tabel6[[#This Row],[Pos. Kon 1
Neg.Kon 0
eDNA 1]:[Pos. Kon. 1
Neg.Kon 0
eDNA 0]])/Tabel6[[#This Row],[Antal analyser]]</f>
        <v>#DIV/0!</v>
      </c>
      <c r="K8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8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8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8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8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8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8" s="26" t="e">
        <f>SUM(Tabel6[[#This Row],[Pos. Kon 1
Neg.Kon 1
eDNA 0]:[Pos. Kon 0
Neg.Kon 0
eDNA 0]])/Tabel6[[#This Row],[Antal analyser]]</f>
        <v>#DIV/0!</v>
      </c>
    </row>
    <row r="9" spans="1:17" ht="15.75" hidden="1" x14ac:dyDescent="0.25">
      <c r="A9" s="16" t="s">
        <v>1140</v>
      </c>
      <c r="B9" s="16" t="s">
        <v>1023</v>
      </c>
      <c r="C9" s="16" t="s">
        <v>1021</v>
      </c>
      <c r="D9" s="16" t="s">
        <v>1021</v>
      </c>
      <c r="E9" s="17" t="s">
        <v>1022</v>
      </c>
      <c r="F9" s="40" t="s">
        <v>1959</v>
      </c>
      <c r="G9" s="15">
        <f>COUNTIFS(MxProAriaMx!V:V,Tabel6[[#This Row],[Art]],MxProAriaMx!K:K,"PK")+COUNTIFS(MxProAriaMx!V:V,Tabel6[[#This Row],[Art]],MxProAriaMx!K:K,"PosK")</f>
        <v>0</v>
      </c>
      <c r="H9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9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9" s="26" t="e">
        <f>SUM(Tabel6[[#This Row],[Pos. Kon 1
Neg.Kon 0
eDNA 1]:[Pos. Kon. 1
Neg.Kon 0
eDNA 0]])/Tabel6[[#This Row],[Antal analyser]]</f>
        <v>#DIV/0!</v>
      </c>
      <c r="K9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9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9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9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9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9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9" s="26" t="e">
        <f>SUM(Tabel6[[#This Row],[Pos. Kon 1
Neg.Kon 1
eDNA 0]:[Pos. Kon 0
Neg.Kon 0
eDNA 0]])/Tabel6[[#This Row],[Antal analyser]]</f>
        <v>#DIV/0!</v>
      </c>
    </row>
    <row r="10" spans="1:17" ht="15.75" hidden="1" x14ac:dyDescent="0.25">
      <c r="A10" s="19" t="s">
        <v>1140</v>
      </c>
      <c r="B10" s="19" t="s">
        <v>1065</v>
      </c>
      <c r="C10" s="19" t="s">
        <v>1029</v>
      </c>
      <c r="D10" s="16" t="s">
        <v>1029</v>
      </c>
      <c r="E10" s="17" t="s">
        <v>1030</v>
      </c>
      <c r="F10" s="40" t="s">
        <v>1958</v>
      </c>
      <c r="G10" s="15">
        <f>COUNTIFS(MxProAriaMx!V:V,Tabel6[[#This Row],[Art]],MxProAriaMx!K:K,"PK")+COUNTIFS(MxProAriaMx!V:V,Tabel6[[#This Row],[Art]],MxProAriaMx!K:K,"PosK")</f>
        <v>0</v>
      </c>
      <c r="H10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10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10" s="26" t="e">
        <f>SUM(Tabel6[[#This Row],[Pos. Kon 1
Neg.Kon 0
eDNA 1]:[Pos. Kon. 1
Neg.Kon 0
eDNA 0]])/Tabel6[[#This Row],[Antal analyser]]</f>
        <v>#DIV/0!</v>
      </c>
      <c r="K10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10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10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10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10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10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10" s="26" t="e">
        <f>SUM(Tabel6[[#This Row],[Pos. Kon 1
Neg.Kon 1
eDNA 0]:[Pos. Kon 0
Neg.Kon 0
eDNA 0]])/Tabel6[[#This Row],[Antal analyser]]</f>
        <v>#DIV/0!</v>
      </c>
    </row>
    <row r="11" spans="1:17" ht="15.75" hidden="1" x14ac:dyDescent="0.25">
      <c r="A11" s="21" t="s">
        <v>1140</v>
      </c>
      <c r="B11" s="21" t="s">
        <v>1123</v>
      </c>
      <c r="C11" s="21" t="s">
        <v>1122</v>
      </c>
      <c r="D11" s="16" t="s">
        <v>1122</v>
      </c>
      <c r="E11" s="17" t="s">
        <v>985</v>
      </c>
      <c r="F11" s="40" t="s">
        <v>1957</v>
      </c>
      <c r="G11" s="15">
        <f>COUNTIFS(MxProAriaMx!V:V,Tabel6[[#This Row],[Art]],MxProAriaMx!K:K,"PK")+COUNTIFS(MxProAriaMx!V:V,Tabel6[[#This Row],[Art]],MxProAriaMx!K:K,"PosK")</f>
        <v>0</v>
      </c>
      <c r="H11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11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11" s="26" t="e">
        <f>SUM(Tabel6[[#This Row],[Pos. Kon 1
Neg.Kon 0
eDNA 1]:[Pos. Kon. 1
Neg.Kon 0
eDNA 0]])/Tabel6[[#This Row],[Antal analyser]]</f>
        <v>#DIV/0!</v>
      </c>
      <c r="K11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11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11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11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11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11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11" s="26" t="e">
        <f>SUM(Tabel6[[#This Row],[Pos. Kon 1
Neg.Kon 1
eDNA 0]:[Pos. Kon 0
Neg.Kon 0
eDNA 0]])/Tabel6[[#This Row],[Antal analyser]]</f>
        <v>#DIV/0!</v>
      </c>
    </row>
    <row r="12" spans="1:17" ht="15.75" hidden="1" x14ac:dyDescent="0.25">
      <c r="A12" s="19" t="s">
        <v>1143</v>
      </c>
      <c r="B12" s="19" t="s">
        <v>1124</v>
      </c>
      <c r="C12" s="19" t="s">
        <v>1082</v>
      </c>
      <c r="D12" s="16" t="s">
        <v>1082</v>
      </c>
      <c r="E12" s="17" t="s">
        <v>1083</v>
      </c>
      <c r="F12" s="40" t="s">
        <v>1960</v>
      </c>
      <c r="G12" s="15">
        <f>COUNTIFS(MxProAriaMx!V:V,Tabel6[[#This Row],[Art]],MxProAriaMx!K:K,"PK")+COUNTIFS(MxProAriaMx!V:V,Tabel6[[#This Row],[Art]],MxProAriaMx!K:K,"PosK")</f>
        <v>0</v>
      </c>
      <c r="H12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12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12" s="26" t="e">
        <f>SUM(Tabel6[[#This Row],[Pos. Kon 1
Neg.Kon 0
eDNA 1]:[Pos. Kon. 1
Neg.Kon 0
eDNA 0]])/Tabel6[[#This Row],[Antal analyser]]</f>
        <v>#DIV/0!</v>
      </c>
      <c r="K12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12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12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12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12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12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12" s="26" t="e">
        <f>SUM(Tabel6[[#This Row],[Pos. Kon 1
Neg.Kon 1
eDNA 0]:[Pos. Kon 0
Neg.Kon 0
eDNA 0]])/Tabel6[[#This Row],[Antal analyser]]</f>
        <v>#DIV/0!</v>
      </c>
    </row>
    <row r="13" spans="1:17" ht="15.75" hidden="1" x14ac:dyDescent="0.25">
      <c r="A13" s="19" t="s">
        <v>1143</v>
      </c>
      <c r="B13" s="19" t="s">
        <v>1126</v>
      </c>
      <c r="C13" s="19" t="s">
        <v>1091</v>
      </c>
      <c r="D13" s="16" t="s">
        <v>1092</v>
      </c>
      <c r="E13" s="17" t="s">
        <v>1093</v>
      </c>
      <c r="F13" s="40" t="s">
        <v>1960</v>
      </c>
      <c r="G13" s="15">
        <f>COUNTIFS(MxProAriaMx!V:V,Tabel6[[#This Row],[Art]],MxProAriaMx!K:K,"PK")+COUNTIFS(MxProAriaMx!V:V,Tabel6[[#This Row],[Art]],MxProAriaMx!K:K,"PosK")</f>
        <v>0</v>
      </c>
      <c r="H13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13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13" s="26" t="e">
        <f>SUM(Tabel6[[#This Row],[Pos. Kon 1
Neg.Kon 0
eDNA 1]:[Pos. Kon. 1
Neg.Kon 0
eDNA 0]])/Tabel6[[#This Row],[Antal analyser]]</f>
        <v>#DIV/0!</v>
      </c>
      <c r="K13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13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13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13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13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13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13" s="26" t="e">
        <f>SUM(Tabel6[[#This Row],[Pos. Kon 1
Neg.Kon 1
eDNA 0]:[Pos. Kon 0
Neg.Kon 0
eDNA 0]])/Tabel6[[#This Row],[Antal analyser]]</f>
        <v>#DIV/0!</v>
      </c>
    </row>
    <row r="14" spans="1:17" ht="15.75" hidden="1" x14ac:dyDescent="0.25">
      <c r="A14" s="19" t="s">
        <v>1143</v>
      </c>
      <c r="B14" s="19" t="s">
        <v>1127</v>
      </c>
      <c r="C14" s="19" t="s">
        <v>1095</v>
      </c>
      <c r="D14" s="19" t="s">
        <v>1096</v>
      </c>
      <c r="E14" s="20" t="s">
        <v>1097</v>
      </c>
      <c r="F14" s="19" t="s">
        <v>1960</v>
      </c>
      <c r="G14" s="15">
        <f>COUNTIFS(MxProAriaMx!V:V,Tabel6[[#This Row],[Art]],MxProAriaMx!K:K,"PK")+COUNTIFS(MxProAriaMx!V:V,Tabel6[[#This Row],[Art]],MxProAriaMx!K:K,"PosK")</f>
        <v>0</v>
      </c>
      <c r="H14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14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14" s="26" t="e">
        <f>SUM(Tabel6[[#This Row],[Pos. Kon 1
Neg.Kon 0
eDNA 1]:[Pos. Kon. 1
Neg.Kon 0
eDNA 0]])/Tabel6[[#This Row],[Antal analyser]]</f>
        <v>#DIV/0!</v>
      </c>
      <c r="K14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14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14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14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14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14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14" s="26" t="e">
        <f>SUM(Tabel6[[#This Row],[Pos. Kon 1
Neg.Kon 1
eDNA 0]:[Pos. Kon 0
Neg.Kon 0
eDNA 0]])/Tabel6[[#This Row],[Antal analyser]]</f>
        <v>#DIV/0!</v>
      </c>
    </row>
    <row r="15" spans="1:17" ht="16.5" hidden="1" customHeight="1" x14ac:dyDescent="0.25">
      <c r="A15" s="19" t="s">
        <v>1145</v>
      </c>
      <c r="B15" s="19" t="s">
        <v>1132</v>
      </c>
      <c r="C15" s="19" t="s">
        <v>1103</v>
      </c>
      <c r="D15" s="19" t="s">
        <v>1131</v>
      </c>
      <c r="E15" s="20" t="s">
        <v>1104</v>
      </c>
      <c r="F15" s="19" t="s">
        <v>1959</v>
      </c>
      <c r="G15" s="15">
        <f>COUNTIFS(MxProAriaMx!V:V,Tabel6[[#This Row],[Art]],MxProAriaMx!K:K,"PK")+COUNTIFS(MxProAriaMx!V:V,Tabel6[[#This Row],[Art]],MxProAriaMx!K:K,"PosK")</f>
        <v>0</v>
      </c>
      <c r="H15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15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15" s="26" t="e">
        <f>SUM(Tabel6[[#This Row],[Pos. Kon 1
Neg.Kon 0
eDNA 1]:[Pos. Kon. 1
Neg.Kon 0
eDNA 0]])/Tabel6[[#This Row],[Antal analyser]]</f>
        <v>#DIV/0!</v>
      </c>
      <c r="K15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15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15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15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15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15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15" s="26" t="e">
        <f>SUM(Tabel6[[#This Row],[Pos. Kon 1
Neg.Kon 1
eDNA 0]:[Pos. Kon 0
Neg.Kon 0
eDNA 0]])/Tabel6[[#This Row],[Antal analyser]]</f>
        <v>#DIV/0!</v>
      </c>
    </row>
    <row r="16" spans="1:17" ht="15.75" hidden="1" x14ac:dyDescent="0.25">
      <c r="A16" s="19" t="s">
        <v>1143</v>
      </c>
      <c r="B16" s="19" t="s">
        <v>1135</v>
      </c>
      <c r="C16" s="19" t="s">
        <v>1111</v>
      </c>
      <c r="D16" s="19" t="s">
        <v>1111</v>
      </c>
      <c r="E16" s="20" t="s">
        <v>1134</v>
      </c>
      <c r="F16" s="19" t="s">
        <v>1960</v>
      </c>
      <c r="G16" s="15">
        <f>COUNTIFS(MxProAriaMx!V:V,Tabel6[[#This Row],[Art]],MxProAriaMx!K:K,"PK")+COUNTIFS(MxProAriaMx!V:V,Tabel6[[#This Row],[Art]],MxProAriaMx!K:K,"PosK")</f>
        <v>0</v>
      </c>
      <c r="H16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16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16" s="26" t="e">
        <f>SUM(Tabel6[[#This Row],[Pos. Kon 1
Neg.Kon 0
eDNA 1]:[Pos. Kon. 1
Neg.Kon 0
eDNA 0]])/Tabel6[[#This Row],[Antal analyser]]</f>
        <v>#DIV/0!</v>
      </c>
      <c r="K16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16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16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16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16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16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16" s="26" t="e">
        <f>SUM(Tabel6[[#This Row],[Pos. Kon 1
Neg.Kon 1
eDNA 0]:[Pos. Kon 0
Neg.Kon 0
eDNA 0]])/Tabel6[[#This Row],[Antal analyser]]</f>
        <v>#DIV/0!</v>
      </c>
    </row>
    <row r="17" spans="1:17" ht="15.75" hidden="1" x14ac:dyDescent="0.25">
      <c r="A17" s="16" t="s">
        <v>1148</v>
      </c>
      <c r="B17" s="16" t="s">
        <v>1138</v>
      </c>
      <c r="C17" s="16" t="s">
        <v>1175</v>
      </c>
      <c r="D17" s="16" t="s">
        <v>1136</v>
      </c>
      <c r="E17" s="17" t="s">
        <v>1137</v>
      </c>
      <c r="F17" s="40"/>
      <c r="G17" s="15">
        <f>COUNTIFS(MxProAriaMx!V:V,Tabel6[[#This Row],[Art]],MxProAriaMx!K:K,"PK")+COUNTIFS(MxProAriaMx!V:V,Tabel6[[#This Row],[Art]],MxProAriaMx!K:K,"PosK")</f>
        <v>0</v>
      </c>
      <c r="H17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17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17" s="26" t="e">
        <f>SUM(Tabel6[[#This Row],[Pos. Kon 1
Neg.Kon 0
eDNA 1]:[Pos. Kon. 1
Neg.Kon 0
eDNA 0]])/Tabel6[[#This Row],[Antal analyser]]</f>
        <v>#DIV/0!</v>
      </c>
      <c r="K17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17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17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17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17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17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17" s="26" t="e">
        <f>SUM(Tabel6[[#This Row],[Pos. Kon 1
Neg.Kon 1
eDNA 0]:[Pos. Kon 0
Neg.Kon 0
eDNA 0]])/Tabel6[[#This Row],[Antal analyser]]</f>
        <v>#DIV/0!</v>
      </c>
    </row>
    <row r="18" spans="1:17" ht="15.75" x14ac:dyDescent="0.25">
      <c r="A18" s="47" t="s">
        <v>1140</v>
      </c>
      <c r="B18" s="19" t="s">
        <v>758</v>
      </c>
      <c r="C18" s="19" t="s">
        <v>804</v>
      </c>
      <c r="D18" s="16" t="s">
        <v>804</v>
      </c>
      <c r="E18" s="45" t="s">
        <v>977</v>
      </c>
      <c r="F18" s="16" t="s">
        <v>1957</v>
      </c>
      <c r="G18" s="15">
        <f>COUNTIFS(MxProAriaMx!V:V,Tabel6[[#This Row],[Art]],MxProAriaMx!K:K,"PK")+COUNTIFS(MxProAriaMx!V:V,Tabel6[[#This Row],[Art]],MxProAriaMx!K:K,"PosK")</f>
        <v>96</v>
      </c>
      <c r="H18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32</v>
      </c>
      <c r="I18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47</v>
      </c>
      <c r="J18" s="26">
        <f>SUM(Tabel6[[#This Row],[Pos. Kon 1
Neg.Kon 0
eDNA 1]:[Pos. Kon. 1
Neg.Kon 0
eDNA 0]])/Tabel6[[#This Row],[Antal analyser]]</f>
        <v>0.82291666666666663</v>
      </c>
      <c r="K18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3</v>
      </c>
      <c r="L18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2</v>
      </c>
      <c r="M18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18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18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1</v>
      </c>
      <c r="P18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11</v>
      </c>
      <c r="Q18" s="26">
        <f>SUM(Tabel6[[#This Row],[Pos. Kon 1
Neg.Kon 1
eDNA 0]:[Pos. Kon 0
Neg.Kon 0
eDNA 0]])/Tabel6[[#This Row],[Antal analyser]]</f>
        <v>0.17708333333333334</v>
      </c>
    </row>
    <row r="19" spans="1:17" x14ac:dyDescent="0.25">
      <c r="A19" s="16" t="s">
        <v>1141</v>
      </c>
      <c r="B19" s="16" t="s">
        <v>746</v>
      </c>
      <c r="C19" s="16" t="s">
        <v>797</v>
      </c>
      <c r="D19" s="16" t="s">
        <v>980</v>
      </c>
      <c r="E19" s="45" t="s">
        <v>979</v>
      </c>
      <c r="F19" s="16" t="s">
        <v>1958</v>
      </c>
      <c r="G19" s="15">
        <f>COUNTIFS(MxProAriaMx!V:V,Tabel6[[#This Row],[Art]],MxProAriaMx!K:K,"PK")+COUNTIFS(MxProAriaMx!V:V,Tabel6[[#This Row],[Art]],MxProAriaMx!K:K,"PosK")</f>
        <v>94</v>
      </c>
      <c r="H19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3</v>
      </c>
      <c r="I19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70</v>
      </c>
      <c r="J19" s="26">
        <f>SUM(Tabel6[[#This Row],[Pos. Kon 1
Neg.Kon 0
eDNA 1]:[Pos. Kon. 1
Neg.Kon 0
eDNA 0]])/Tabel6[[#This Row],[Antal analyser]]</f>
        <v>0.77659574468085102</v>
      </c>
      <c r="K19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2</v>
      </c>
      <c r="L19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19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1</v>
      </c>
      <c r="N19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19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3</v>
      </c>
      <c r="P19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15</v>
      </c>
      <c r="Q19" s="26">
        <f>SUM(Tabel6[[#This Row],[Pos. Kon 1
Neg.Kon 1
eDNA 0]:[Pos. Kon 0
Neg.Kon 0
eDNA 0]])/Tabel6[[#This Row],[Antal analyser]]</f>
        <v>0.22340425531914893</v>
      </c>
    </row>
    <row r="20" spans="1:17" x14ac:dyDescent="0.25">
      <c r="A20" s="18" t="s">
        <v>1142</v>
      </c>
      <c r="B20" s="18" t="s">
        <v>745</v>
      </c>
      <c r="C20" s="18" t="s">
        <v>796</v>
      </c>
      <c r="D20" s="16" t="s">
        <v>982</v>
      </c>
      <c r="E20" s="45" t="s">
        <v>981</v>
      </c>
      <c r="F20" s="16" t="s">
        <v>1958</v>
      </c>
      <c r="G20" s="15">
        <f>COUNTIFS(MxProAriaMx!V:V,Tabel6[[#This Row],[Art]],MxProAriaMx!K:K,"PK")+COUNTIFS(MxProAriaMx!V:V,Tabel6[[#This Row],[Art]],MxProAriaMx!K:K,"PosK")</f>
        <v>136</v>
      </c>
      <c r="H20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58</v>
      </c>
      <c r="I20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42</v>
      </c>
      <c r="J20" s="26">
        <f>SUM(Tabel6[[#This Row],[Pos. Kon 1
Neg.Kon 0
eDNA 1]:[Pos. Kon. 1
Neg.Kon 0
eDNA 0]])/Tabel6[[#This Row],[Antal analyser]]</f>
        <v>0.73529411764705888</v>
      </c>
      <c r="K20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1</v>
      </c>
      <c r="L20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20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20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20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10</v>
      </c>
      <c r="P20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25</v>
      </c>
      <c r="Q20" s="26">
        <f>SUM(Tabel6[[#This Row],[Pos. Kon 1
Neg.Kon 1
eDNA 0]:[Pos. Kon 0
Neg.Kon 0
eDNA 0]])/Tabel6[[#This Row],[Antal analyser]]</f>
        <v>0.26470588235294118</v>
      </c>
    </row>
    <row r="21" spans="1:17" ht="15.75" x14ac:dyDescent="0.25">
      <c r="A21" s="47" t="s">
        <v>1141</v>
      </c>
      <c r="B21" s="19" t="s">
        <v>754</v>
      </c>
      <c r="C21" s="19" t="s">
        <v>1165</v>
      </c>
      <c r="D21" s="16" t="s">
        <v>983</v>
      </c>
      <c r="E21" s="18" t="s">
        <v>984</v>
      </c>
      <c r="F21" s="18" t="s">
        <v>1958</v>
      </c>
      <c r="G21" s="15">
        <f>COUNTIFS(MxProAriaMx!V:V,Tabel6[[#This Row],[Art]],MxProAriaMx!K:K,"PK")+COUNTIFS(MxProAriaMx!V:V,Tabel6[[#This Row],[Art]],MxProAriaMx!K:K,"PosK")</f>
        <v>24</v>
      </c>
      <c r="H21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21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10</v>
      </c>
      <c r="J21" s="26">
        <f>SUM(Tabel6[[#This Row],[Pos. Kon 1
Neg.Kon 0
eDNA 1]:[Pos. Kon. 1
Neg.Kon 0
eDNA 0]])/Tabel6[[#This Row],[Antal analyser]]</f>
        <v>0.41666666666666669</v>
      </c>
      <c r="K21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1</v>
      </c>
      <c r="L21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21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21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21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21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13</v>
      </c>
      <c r="Q21" s="26">
        <f>SUM(Tabel6[[#This Row],[Pos. Kon 1
Neg.Kon 1
eDNA 0]:[Pos. Kon 0
Neg.Kon 0
eDNA 0]])/Tabel6[[#This Row],[Antal analyser]]</f>
        <v>0.58333333333333337</v>
      </c>
    </row>
    <row r="22" spans="1:17" ht="15.75" x14ac:dyDescent="0.25">
      <c r="A22" s="47" t="s">
        <v>1141</v>
      </c>
      <c r="B22" s="19" t="s">
        <v>753</v>
      </c>
      <c r="C22" s="19" t="s">
        <v>1166</v>
      </c>
      <c r="D22" s="16" t="s">
        <v>989</v>
      </c>
      <c r="E22" s="46" t="s">
        <v>990</v>
      </c>
      <c r="F22" s="18" t="s">
        <v>1958</v>
      </c>
      <c r="G22" s="15">
        <f>COUNTIFS(MxProAriaMx!V:V,Tabel6[[#This Row],[Art]],MxProAriaMx!K:K,"PK")+COUNTIFS(MxProAriaMx!V:V,Tabel6[[#This Row],[Art]],MxProAriaMx!K:K,"PosK")</f>
        <v>52</v>
      </c>
      <c r="H22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2</v>
      </c>
      <c r="I22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39</v>
      </c>
      <c r="J22" s="26">
        <f>SUM(Tabel6[[#This Row],[Pos. Kon 1
Neg.Kon 0
eDNA 1]:[Pos. Kon. 1
Neg.Kon 0
eDNA 0]])/Tabel6[[#This Row],[Antal analyser]]</f>
        <v>0.78846153846153844</v>
      </c>
      <c r="K22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1</v>
      </c>
      <c r="L22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22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22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22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1</v>
      </c>
      <c r="P22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9</v>
      </c>
      <c r="Q22" s="26">
        <f>SUM(Tabel6[[#This Row],[Pos. Kon 1
Neg.Kon 1
eDNA 0]:[Pos. Kon 0
Neg.Kon 0
eDNA 0]])/Tabel6[[#This Row],[Antal analyser]]</f>
        <v>0.21153846153846154</v>
      </c>
    </row>
    <row r="23" spans="1:17" ht="15.75" x14ac:dyDescent="0.25">
      <c r="A23" s="19" t="s">
        <v>1140</v>
      </c>
      <c r="B23" s="19" t="s">
        <v>994</v>
      </c>
      <c r="C23" s="19" t="s">
        <v>991</v>
      </c>
      <c r="D23" s="16" t="s">
        <v>992</v>
      </c>
      <c r="E23" s="17" t="s">
        <v>993</v>
      </c>
      <c r="F23" s="40" t="s">
        <v>1959</v>
      </c>
      <c r="G23" s="15">
        <f>COUNTIFS(MxProAriaMx!V:V,Tabel6[[#This Row],[Art]],MxProAriaMx!K:K,"PK")+COUNTIFS(MxProAriaMx!V:V,Tabel6[[#This Row],[Art]],MxProAriaMx!K:K,"PosK")</f>
        <v>24</v>
      </c>
      <c r="H23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6</v>
      </c>
      <c r="I23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1</v>
      </c>
      <c r="J23" s="26">
        <f>SUM(Tabel6[[#This Row],[Pos. Kon 1
Neg.Kon 0
eDNA 1]:[Pos. Kon. 1
Neg.Kon 0
eDNA 0]])/Tabel6[[#This Row],[Antal analyser]]</f>
        <v>0.29166666666666669</v>
      </c>
      <c r="K23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3</v>
      </c>
      <c r="L23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9</v>
      </c>
      <c r="M23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23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2</v>
      </c>
      <c r="O23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23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3</v>
      </c>
      <c r="Q23" s="26">
        <f>SUM(Tabel6[[#This Row],[Pos. Kon 1
Neg.Kon 1
eDNA 0]:[Pos. Kon 0
Neg.Kon 0
eDNA 0]])/Tabel6[[#This Row],[Antal analyser]]</f>
        <v>0.70833333333333337</v>
      </c>
    </row>
    <row r="24" spans="1:17" ht="15.75" hidden="1" x14ac:dyDescent="0.25">
      <c r="A24" s="21" t="s">
        <v>1143</v>
      </c>
      <c r="B24" s="21" t="s">
        <v>1045</v>
      </c>
      <c r="C24" s="21" t="s">
        <v>1020</v>
      </c>
      <c r="D24" s="21" t="s">
        <v>1043</v>
      </c>
      <c r="E24" s="20" t="s">
        <v>1044</v>
      </c>
      <c r="F24" s="19" t="s">
        <v>1960</v>
      </c>
      <c r="G24" s="15">
        <f>COUNTIFS(MxProAriaMx!V:V,Tabel6[[#This Row],[Art]],MxProAriaMx!K:K,"PK")+COUNTIFS(MxProAriaMx!V:V,Tabel6[[#This Row],[Art]],MxProAriaMx!K:K,"PosK")</f>
        <v>0</v>
      </c>
      <c r="H24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24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24" s="26" t="e">
        <f>SUM(Tabel6[[#This Row],[Pos. Kon 1
Neg.Kon 0
eDNA 1]:[Pos. Kon. 1
Neg.Kon 0
eDNA 0]])/Tabel6[[#This Row],[Antal analyser]]</f>
        <v>#DIV/0!</v>
      </c>
      <c r="K24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24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24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24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24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24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24" s="26" t="e">
        <f>SUM(Tabel6[[#This Row],[Pos. Kon 1
Neg.Kon 1
eDNA 0]:[Pos. Kon 0
Neg.Kon 0
eDNA 0]])/Tabel6[[#This Row],[Antal analyser]]</f>
        <v>#DIV/0!</v>
      </c>
    </row>
    <row r="25" spans="1:17" ht="15.75" hidden="1" x14ac:dyDescent="0.25">
      <c r="A25" s="16" t="s">
        <v>1148</v>
      </c>
      <c r="B25" s="16" t="s">
        <v>1051</v>
      </c>
      <c r="C25" s="16" t="s">
        <v>1172</v>
      </c>
      <c r="D25" s="16" t="s">
        <v>1049</v>
      </c>
      <c r="E25" s="17" t="s">
        <v>1050</v>
      </c>
      <c r="F25" s="40"/>
      <c r="G25" s="15">
        <f>COUNTIFS(MxProAriaMx!V:V,Tabel6[[#This Row],[Art]],MxProAriaMx!K:K,"PK")+COUNTIFS(MxProAriaMx!V:V,Tabel6[[#This Row],[Art]],MxProAriaMx!K:K,"PosK")</f>
        <v>0</v>
      </c>
      <c r="H25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25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25" s="26" t="e">
        <f>SUM(Tabel6[[#This Row],[Pos. Kon 1
Neg.Kon 0
eDNA 1]:[Pos. Kon. 1
Neg.Kon 0
eDNA 0]])/Tabel6[[#This Row],[Antal analyser]]</f>
        <v>#DIV/0!</v>
      </c>
      <c r="K25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25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25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25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25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25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25" s="26" t="e">
        <f>SUM(Tabel6[[#This Row],[Pos. Kon 1
Neg.Kon 1
eDNA 0]:[Pos. Kon 0
Neg.Kon 0
eDNA 0]])/Tabel6[[#This Row],[Antal analyser]]</f>
        <v>#DIV/0!</v>
      </c>
    </row>
    <row r="26" spans="1:17" ht="15.75" hidden="1" x14ac:dyDescent="0.25">
      <c r="A26" s="16" t="s">
        <v>1148</v>
      </c>
      <c r="B26" s="16" t="s">
        <v>1056</v>
      </c>
      <c r="C26" s="16" t="s">
        <v>1172</v>
      </c>
      <c r="D26" s="16" t="s">
        <v>1049</v>
      </c>
      <c r="E26" s="17" t="s">
        <v>1055</v>
      </c>
      <c r="F26" s="40"/>
      <c r="G26" s="15">
        <f>COUNTIFS(MxProAriaMx!V:V,Tabel6[[#This Row],[Art]],MxProAriaMx!K:K,"PK")+COUNTIFS(MxProAriaMx!V:V,Tabel6[[#This Row],[Art]],MxProAriaMx!K:K,"PosK")</f>
        <v>0</v>
      </c>
      <c r="H26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26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26" s="26" t="e">
        <f>SUM(Tabel6[[#This Row],[Pos. Kon 1
Neg.Kon 0
eDNA 1]:[Pos. Kon. 1
Neg.Kon 0
eDNA 0]])/Tabel6[[#This Row],[Antal analyser]]</f>
        <v>#DIV/0!</v>
      </c>
      <c r="K26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26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26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26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26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26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26" s="26" t="e">
        <f>SUM(Tabel6[[#This Row],[Pos. Kon 1
Neg.Kon 1
eDNA 0]:[Pos. Kon 0
Neg.Kon 0
eDNA 0]])/Tabel6[[#This Row],[Antal analyser]]</f>
        <v>#DIV/0!</v>
      </c>
    </row>
    <row r="27" spans="1:17" ht="15.75" x14ac:dyDescent="0.25">
      <c r="A27" s="16" t="s">
        <v>1140</v>
      </c>
      <c r="B27" s="16" t="s">
        <v>1001</v>
      </c>
      <c r="C27" s="16" t="s">
        <v>995</v>
      </c>
      <c r="D27" s="16" t="s">
        <v>995</v>
      </c>
      <c r="E27" s="17" t="s">
        <v>996</v>
      </c>
      <c r="F27" s="40" t="s">
        <v>1957</v>
      </c>
      <c r="G27" s="15">
        <f>COUNTIFS(MxProAriaMx!V:V,Tabel6[[#This Row],[Art]],MxProAriaMx!K:K,"PK")+COUNTIFS(MxProAriaMx!V:V,Tabel6[[#This Row],[Art]],MxProAriaMx!K:K,"PosK")</f>
        <v>4</v>
      </c>
      <c r="H27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1</v>
      </c>
      <c r="I27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1</v>
      </c>
      <c r="J27" s="26">
        <f>SUM(Tabel6[[#This Row],[Pos. Kon 1
Neg.Kon 0
eDNA 1]:[Pos. Kon. 1
Neg.Kon 0
eDNA 0]])/Tabel6[[#This Row],[Antal analyser]]</f>
        <v>0.5</v>
      </c>
      <c r="K27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27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27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27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1</v>
      </c>
      <c r="O27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27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1</v>
      </c>
      <c r="Q27" s="26">
        <f>SUM(Tabel6[[#This Row],[Pos. Kon 1
Neg.Kon 1
eDNA 0]:[Pos. Kon 0
Neg.Kon 0
eDNA 0]])/Tabel6[[#This Row],[Antal analyser]]</f>
        <v>0.5</v>
      </c>
    </row>
    <row r="28" spans="1:17" ht="15.75" x14ac:dyDescent="0.25">
      <c r="A28" s="47" t="s">
        <v>1145</v>
      </c>
      <c r="B28" s="19" t="s">
        <v>783</v>
      </c>
      <c r="C28" s="88" t="s">
        <v>813</v>
      </c>
      <c r="D28" s="47" t="s">
        <v>1264</v>
      </c>
      <c r="E28" s="48" t="s">
        <v>1000</v>
      </c>
      <c r="F28" s="47" t="s">
        <v>1959</v>
      </c>
      <c r="G28" s="15">
        <f>COUNTIFS(MxProAriaMx!V:V,Tabel6[[#This Row],[Art]],MxProAriaMx!K:K,"PK")+COUNTIFS(MxProAriaMx!V:V,Tabel6[[#This Row],[Art]],MxProAriaMx!K:K,"PosK")</f>
        <v>52</v>
      </c>
      <c r="H28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28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30</v>
      </c>
      <c r="J28" s="26">
        <f>SUM(Tabel6[[#This Row],[Pos. Kon 1
Neg.Kon 0
eDNA 1]:[Pos. Kon. 1
Neg.Kon 0
eDNA 0]])/Tabel6[[#This Row],[Antal analyser]]</f>
        <v>0.57692307692307687</v>
      </c>
      <c r="K28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28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28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28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28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3</v>
      </c>
      <c r="P28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19</v>
      </c>
      <c r="Q28" s="26">
        <f>SUM(Tabel6[[#This Row],[Pos. Kon 1
Neg.Kon 1
eDNA 0]:[Pos. Kon 0
Neg.Kon 0
eDNA 0]])/Tabel6[[#This Row],[Antal analyser]]</f>
        <v>0.42307692307692307</v>
      </c>
    </row>
    <row r="29" spans="1:17" ht="15.75" x14ac:dyDescent="0.25">
      <c r="A29" s="19" t="s">
        <v>1140</v>
      </c>
      <c r="B29" s="19" t="s">
        <v>1027</v>
      </c>
      <c r="C29" s="19" t="s">
        <v>1590</v>
      </c>
      <c r="D29" s="19" t="s">
        <v>1025</v>
      </c>
      <c r="E29" s="17" t="s">
        <v>1026</v>
      </c>
      <c r="F29" s="40" t="s">
        <v>1958</v>
      </c>
      <c r="G29" s="15">
        <f>COUNTIFS(MxProAriaMx!V:V,Tabel6[[#This Row],[Art]],MxProAriaMx!K:K,"PK")+COUNTIFS(MxProAriaMx!V:V,Tabel6[[#This Row],[Art]],MxProAriaMx!K:K,"PosK")</f>
        <v>2</v>
      </c>
      <c r="H29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29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2</v>
      </c>
      <c r="J29" s="26">
        <f>SUM(Tabel6[[#This Row],[Pos. Kon 1
Neg.Kon 0
eDNA 1]:[Pos. Kon. 1
Neg.Kon 0
eDNA 0]])/Tabel6[[#This Row],[Antal analyser]]</f>
        <v>1</v>
      </c>
      <c r="K29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29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29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29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29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29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29" s="26">
        <f>SUM(Tabel6[[#This Row],[Pos. Kon 1
Neg.Kon 1
eDNA 0]:[Pos. Kon 0
Neg.Kon 0
eDNA 0]])/Tabel6[[#This Row],[Antal analyser]]</f>
        <v>0</v>
      </c>
    </row>
    <row r="30" spans="1:17" ht="15.75" x14ac:dyDescent="0.25">
      <c r="A30" s="47" t="s">
        <v>1140</v>
      </c>
      <c r="B30" s="19" t="s">
        <v>763</v>
      </c>
      <c r="C30" s="19" t="s">
        <v>809</v>
      </c>
      <c r="D30" s="16" t="s">
        <v>1005</v>
      </c>
      <c r="E30" s="45" t="s">
        <v>1006</v>
      </c>
      <c r="F30" s="16" t="s">
        <v>1957</v>
      </c>
      <c r="G30" s="15">
        <f>COUNTIFS(MxProAriaMx!V:V,Tabel6[[#This Row],[Art]],MxProAriaMx!K:K,"PK")+COUNTIFS(MxProAriaMx!V:V,Tabel6[[#This Row],[Art]],MxProAriaMx!K:K,"PosK")</f>
        <v>76</v>
      </c>
      <c r="H30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7</v>
      </c>
      <c r="I30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38</v>
      </c>
      <c r="J30" s="26">
        <f>SUM(Tabel6[[#This Row],[Pos. Kon 1
Neg.Kon 0
eDNA 1]:[Pos. Kon. 1
Neg.Kon 0
eDNA 0]])/Tabel6[[#This Row],[Antal analyser]]</f>
        <v>0.59210526315789469</v>
      </c>
      <c r="K30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1</v>
      </c>
      <c r="L30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1</v>
      </c>
      <c r="M30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30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30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30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29</v>
      </c>
      <c r="Q30" s="26">
        <f>SUM(Tabel6[[#This Row],[Pos. Kon 1
Neg.Kon 1
eDNA 0]:[Pos. Kon 0
Neg.Kon 0
eDNA 0]])/Tabel6[[#This Row],[Antal analyser]]</f>
        <v>0.40789473684210525</v>
      </c>
    </row>
    <row r="31" spans="1:17" ht="15.75" x14ac:dyDescent="0.25">
      <c r="A31" s="47" t="s">
        <v>1141</v>
      </c>
      <c r="B31" s="19" t="s">
        <v>786</v>
      </c>
      <c r="C31" s="19" t="s">
        <v>810</v>
      </c>
      <c r="D31" s="44" t="s">
        <v>810</v>
      </c>
      <c r="E31" s="48" t="s">
        <v>1008</v>
      </c>
      <c r="F31" s="47" t="s">
        <v>1957</v>
      </c>
      <c r="G31" s="15">
        <f>COUNTIFS(MxProAriaMx!V:V,Tabel6[[#This Row],[Art]],MxProAriaMx!K:K,"PK")+COUNTIFS(MxProAriaMx!V:V,Tabel6[[#This Row],[Art]],MxProAriaMx!K:K,"PosK")</f>
        <v>42</v>
      </c>
      <c r="H31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31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30</v>
      </c>
      <c r="J31" s="26">
        <f>SUM(Tabel6[[#This Row],[Pos. Kon 1
Neg.Kon 0
eDNA 1]:[Pos. Kon. 1
Neg.Kon 0
eDNA 0]])/Tabel6[[#This Row],[Antal analyser]]</f>
        <v>0.7142857142857143</v>
      </c>
      <c r="K31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31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31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1</v>
      </c>
      <c r="N31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31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2</v>
      </c>
      <c r="P31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9</v>
      </c>
      <c r="Q31" s="26">
        <f>SUM(Tabel6[[#This Row],[Pos. Kon 1
Neg.Kon 1
eDNA 0]:[Pos. Kon 0
Neg.Kon 0
eDNA 0]])/Tabel6[[#This Row],[Antal analyser]]</f>
        <v>0.2857142857142857</v>
      </c>
    </row>
    <row r="32" spans="1:17" ht="15.75" hidden="1" x14ac:dyDescent="0.25">
      <c r="A32" s="21" t="s">
        <v>1143</v>
      </c>
      <c r="B32" s="21" t="s">
        <v>1067</v>
      </c>
      <c r="C32" s="21" t="s">
        <v>1035</v>
      </c>
      <c r="D32" s="21" t="s">
        <v>1036</v>
      </c>
      <c r="E32" s="20" t="s">
        <v>1037</v>
      </c>
      <c r="F32" s="19" t="s">
        <v>1960</v>
      </c>
      <c r="G32" s="15">
        <f>COUNTIFS(MxProAriaMx!V:V,Tabel6[[#This Row],[Art]],MxProAriaMx!K:K,"PK")+COUNTIFS(MxProAriaMx!V:V,Tabel6[[#This Row],[Art]],MxProAriaMx!K:K,"PosK")</f>
        <v>0</v>
      </c>
      <c r="H32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32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32" s="26" t="e">
        <f>SUM(Tabel6[[#This Row],[Pos. Kon 1
Neg.Kon 0
eDNA 1]:[Pos. Kon. 1
Neg.Kon 0
eDNA 0]])/Tabel6[[#This Row],[Antal analyser]]</f>
        <v>#DIV/0!</v>
      </c>
      <c r="K32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32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32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32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32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32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32" s="26" t="e">
        <f>SUM(Tabel6[[#This Row],[Pos. Kon 1
Neg.Kon 1
eDNA 0]:[Pos. Kon 0
Neg.Kon 0
eDNA 0]])/Tabel6[[#This Row],[Antal analyser]]</f>
        <v>#DIV/0!</v>
      </c>
    </row>
    <row r="33" spans="1:17" ht="15.75" hidden="1" x14ac:dyDescent="0.25">
      <c r="A33" s="19" t="s">
        <v>1143</v>
      </c>
      <c r="B33" s="19" t="s">
        <v>1072</v>
      </c>
      <c r="C33" s="19" t="s">
        <v>1038</v>
      </c>
      <c r="D33" s="16" t="s">
        <v>1039</v>
      </c>
      <c r="E33" s="17" t="s">
        <v>1071</v>
      </c>
      <c r="F33" s="40" t="s">
        <v>1960</v>
      </c>
      <c r="G33" s="15">
        <f>COUNTIFS(MxProAriaMx!V:V,Tabel6[[#This Row],[Art]],MxProAriaMx!K:K,"PK")+COUNTIFS(MxProAriaMx!V:V,Tabel6[[#This Row],[Art]],MxProAriaMx!K:K,"PosK")</f>
        <v>0</v>
      </c>
      <c r="H33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33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33" s="26" t="e">
        <f>SUM(Tabel6[[#This Row],[Pos. Kon 1
Neg.Kon 0
eDNA 1]:[Pos. Kon. 1
Neg.Kon 0
eDNA 0]])/Tabel6[[#This Row],[Antal analyser]]</f>
        <v>#DIV/0!</v>
      </c>
      <c r="K33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33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33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33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33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33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33" s="26" t="e">
        <f>SUM(Tabel6[[#This Row],[Pos. Kon 1
Neg.Kon 1
eDNA 0]:[Pos. Kon 0
Neg.Kon 0
eDNA 0]])/Tabel6[[#This Row],[Antal analyser]]</f>
        <v>#DIV/0!</v>
      </c>
    </row>
    <row r="34" spans="1:17" ht="15.75" hidden="1" x14ac:dyDescent="0.25">
      <c r="A34" s="19" t="s">
        <v>1143</v>
      </c>
      <c r="B34" s="19" t="s">
        <v>1073</v>
      </c>
      <c r="C34" s="19" t="s">
        <v>1040</v>
      </c>
      <c r="D34" s="16" t="s">
        <v>1041</v>
      </c>
      <c r="E34" s="17" t="s">
        <v>1042</v>
      </c>
      <c r="F34" s="40" t="s">
        <v>1960</v>
      </c>
      <c r="G34" s="15">
        <f>COUNTIFS(MxProAriaMx!V:V,Tabel6[[#This Row],[Art]],MxProAriaMx!K:K,"PK")+COUNTIFS(MxProAriaMx!V:V,Tabel6[[#This Row],[Art]],MxProAriaMx!K:K,"PosK")</f>
        <v>0</v>
      </c>
      <c r="H34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34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34" s="26" t="e">
        <f>SUM(Tabel6[[#This Row],[Pos. Kon 1
Neg.Kon 0
eDNA 1]:[Pos. Kon. 1
Neg.Kon 0
eDNA 0]])/Tabel6[[#This Row],[Antal analyser]]</f>
        <v>#DIV/0!</v>
      </c>
      <c r="K34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34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34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34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34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34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34" s="26" t="e">
        <f>SUM(Tabel6[[#This Row],[Pos. Kon 1
Neg.Kon 1
eDNA 0]:[Pos. Kon 0
Neg.Kon 0
eDNA 0]])/Tabel6[[#This Row],[Antal analyser]]</f>
        <v>#DIV/0!</v>
      </c>
    </row>
    <row r="35" spans="1:17" ht="15.75" x14ac:dyDescent="0.25">
      <c r="A35" s="44" t="s">
        <v>1147</v>
      </c>
      <c r="B35" s="21" t="s">
        <v>761</v>
      </c>
      <c r="C35" s="21" t="s">
        <v>1171</v>
      </c>
      <c r="D35" s="18" t="s">
        <v>1033</v>
      </c>
      <c r="E35" s="49" t="s">
        <v>1034</v>
      </c>
      <c r="F35" s="74" t="s">
        <v>1961</v>
      </c>
      <c r="G35" s="15">
        <f>COUNTIFS(MxProAriaMx!V:V,Tabel6[[#This Row],[Art]],MxProAriaMx!K:K,"PK")+COUNTIFS(MxProAriaMx!V:V,Tabel6[[#This Row],[Art]],MxProAriaMx!K:K,"PosK")</f>
        <v>36</v>
      </c>
      <c r="H35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12</v>
      </c>
      <c r="I35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11</v>
      </c>
      <c r="J35" s="26">
        <f>SUM(Tabel6[[#This Row],[Pos. Kon 1
Neg.Kon 0
eDNA 1]:[Pos. Kon. 1
Neg.Kon 0
eDNA 0]])/Tabel6[[#This Row],[Antal analyser]]</f>
        <v>0.63888888888888884</v>
      </c>
      <c r="K35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3</v>
      </c>
      <c r="L35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4</v>
      </c>
      <c r="M35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35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35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35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6</v>
      </c>
      <c r="Q35" s="26">
        <f>SUM(Tabel6[[#This Row],[Pos. Kon 1
Neg.Kon 1
eDNA 0]:[Pos. Kon 0
Neg.Kon 0
eDNA 0]])/Tabel6[[#This Row],[Antal analyser]]</f>
        <v>0.3611111111111111</v>
      </c>
    </row>
    <row r="36" spans="1:17" ht="15.75" hidden="1" x14ac:dyDescent="0.25">
      <c r="A36" s="19" t="s">
        <v>1145</v>
      </c>
      <c r="B36" s="19" t="s">
        <v>1077</v>
      </c>
      <c r="C36" s="19" t="s">
        <v>1062</v>
      </c>
      <c r="D36" s="19" t="s">
        <v>1076</v>
      </c>
      <c r="E36" s="20" t="s">
        <v>1063</v>
      </c>
      <c r="F36" s="19" t="s">
        <v>1959</v>
      </c>
      <c r="G36" s="15">
        <f>COUNTIFS(MxProAriaMx!V:V,Tabel6[[#This Row],[Art]],MxProAriaMx!K:K,"PK")+COUNTIFS(MxProAriaMx!V:V,Tabel6[[#This Row],[Art]],MxProAriaMx!K:K,"PosK")</f>
        <v>0</v>
      </c>
      <c r="H36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36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36" s="26" t="e">
        <f>SUM(Tabel6[[#This Row],[Pos. Kon 1
Neg.Kon 0
eDNA 1]:[Pos. Kon. 1
Neg.Kon 0
eDNA 0]])/Tabel6[[#This Row],[Antal analyser]]</f>
        <v>#DIV/0!</v>
      </c>
      <c r="K36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36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36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36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36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36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36" s="26" t="e">
        <f>SUM(Tabel6[[#This Row],[Pos. Kon 1
Neg.Kon 1
eDNA 0]:[Pos. Kon 0
Neg.Kon 0
eDNA 0]])/Tabel6[[#This Row],[Antal analyser]]</f>
        <v>#DIV/0!</v>
      </c>
    </row>
    <row r="37" spans="1:17" ht="15.75" hidden="1" x14ac:dyDescent="0.25">
      <c r="A37" s="19" t="s">
        <v>1143</v>
      </c>
      <c r="B37" s="19" t="s">
        <v>1079</v>
      </c>
      <c r="C37" s="19" t="s">
        <v>1052</v>
      </c>
      <c r="D37" s="19" t="s">
        <v>1053</v>
      </c>
      <c r="E37" s="20" t="s">
        <v>1054</v>
      </c>
      <c r="F37" s="19" t="s">
        <v>1960</v>
      </c>
      <c r="G37" s="15">
        <f>COUNTIFS(MxProAriaMx!V:V,Tabel6[[#This Row],[Art]],MxProAriaMx!K:K,"PK")+COUNTIFS(MxProAriaMx!V:V,Tabel6[[#This Row],[Art]],MxProAriaMx!K:K,"PosK")</f>
        <v>0</v>
      </c>
      <c r="H37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37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37" s="26" t="e">
        <f>SUM(Tabel6[[#This Row],[Pos. Kon 1
Neg.Kon 0
eDNA 1]:[Pos. Kon. 1
Neg.Kon 0
eDNA 0]])/Tabel6[[#This Row],[Antal analyser]]</f>
        <v>#DIV/0!</v>
      </c>
      <c r="K37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37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37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37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37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37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37" s="26" t="e">
        <f>SUM(Tabel6[[#This Row],[Pos. Kon 1
Neg.Kon 1
eDNA 0]:[Pos. Kon 0
Neg.Kon 0
eDNA 0]])/Tabel6[[#This Row],[Antal analyser]]</f>
        <v>#DIV/0!</v>
      </c>
    </row>
    <row r="38" spans="1:17" ht="15.75" hidden="1" x14ac:dyDescent="0.25">
      <c r="A38" s="19" t="s">
        <v>1143</v>
      </c>
      <c r="B38" s="19" t="s">
        <v>1081</v>
      </c>
      <c r="C38" s="19" t="s">
        <v>1057</v>
      </c>
      <c r="D38" s="19" t="s">
        <v>1058</v>
      </c>
      <c r="E38" s="20" t="s">
        <v>1059</v>
      </c>
      <c r="F38" s="19" t="s">
        <v>1960</v>
      </c>
      <c r="G38" s="15">
        <f>COUNTIFS(MxProAriaMx!V:V,Tabel6[[#This Row],[Art]],MxProAriaMx!K:K,"PK")+COUNTIFS(MxProAriaMx!V:V,Tabel6[[#This Row],[Art]],MxProAriaMx!K:K,"PosK")</f>
        <v>0</v>
      </c>
      <c r="H38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38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38" s="26" t="e">
        <f>SUM(Tabel6[[#This Row],[Pos. Kon 1
Neg.Kon 0
eDNA 1]:[Pos. Kon. 1
Neg.Kon 0
eDNA 0]])/Tabel6[[#This Row],[Antal analyser]]</f>
        <v>#DIV/0!</v>
      </c>
      <c r="K38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38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38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38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38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38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38" s="26" t="e">
        <f>SUM(Tabel6[[#This Row],[Pos. Kon 1
Neg.Kon 1
eDNA 0]:[Pos. Kon 0
Neg.Kon 0
eDNA 0]])/Tabel6[[#This Row],[Antal analyser]]</f>
        <v>#DIV/0!</v>
      </c>
    </row>
    <row r="39" spans="1:17" ht="15.75" hidden="1" x14ac:dyDescent="0.25">
      <c r="A39" s="19" t="s">
        <v>1140</v>
      </c>
      <c r="B39" s="19" t="s">
        <v>1085</v>
      </c>
      <c r="C39" s="19" t="s">
        <v>1084</v>
      </c>
      <c r="D39" s="16" t="s">
        <v>1084</v>
      </c>
      <c r="E39" s="17" t="s">
        <v>978</v>
      </c>
      <c r="F39" s="40" t="s">
        <v>1957</v>
      </c>
      <c r="G39" s="15">
        <f>COUNTIFS(MxProAriaMx!V:V,Tabel6[[#This Row],[Art]],MxProAriaMx!K:K,"PK")+COUNTIFS(MxProAriaMx!V:V,Tabel6[[#This Row],[Art]],MxProAriaMx!K:K,"PosK")</f>
        <v>0</v>
      </c>
      <c r="H39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39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39" s="26" t="e">
        <f>SUM(Tabel6[[#This Row],[Pos. Kon 1
Neg.Kon 0
eDNA 1]:[Pos. Kon. 1
Neg.Kon 0
eDNA 0]])/Tabel6[[#This Row],[Antal analyser]]</f>
        <v>#DIV/0!</v>
      </c>
      <c r="K39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39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39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39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39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39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39" s="26" t="e">
        <f>SUM(Tabel6[[#This Row],[Pos. Kon 1
Neg.Kon 1
eDNA 0]:[Pos. Kon 0
Neg.Kon 0
eDNA 0]])/Tabel6[[#This Row],[Antal analyser]]</f>
        <v>#DIV/0!</v>
      </c>
    </row>
    <row r="40" spans="1:17" ht="15.75" x14ac:dyDescent="0.25">
      <c r="A40" s="47" t="s">
        <v>1141</v>
      </c>
      <c r="B40" s="19" t="s">
        <v>782</v>
      </c>
      <c r="C40" s="19" t="s">
        <v>812</v>
      </c>
      <c r="D40" s="16" t="s">
        <v>1012</v>
      </c>
      <c r="E40" s="46" t="s">
        <v>1013</v>
      </c>
      <c r="F40" s="18" t="s">
        <v>1958</v>
      </c>
      <c r="G40" s="15">
        <f>COUNTIFS(MxProAriaMx!V:V,Tabel6[[#This Row],[Art]],MxProAriaMx!K:K,"PK")+COUNTIFS(MxProAriaMx!V:V,Tabel6[[#This Row],[Art]],MxProAriaMx!K:K,"PosK")</f>
        <v>54</v>
      </c>
      <c r="H40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1</v>
      </c>
      <c r="I40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39</v>
      </c>
      <c r="J40" s="26">
        <f>SUM(Tabel6[[#This Row],[Pos. Kon 1
Neg.Kon 0
eDNA 1]:[Pos. Kon. 1
Neg.Kon 0
eDNA 0]])/Tabel6[[#This Row],[Antal analyser]]</f>
        <v>0.7407407407407407</v>
      </c>
      <c r="K40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3</v>
      </c>
      <c r="L40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2</v>
      </c>
      <c r="M40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40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40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40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9</v>
      </c>
      <c r="Q40" s="26">
        <f>SUM(Tabel6[[#This Row],[Pos. Kon 1
Neg.Kon 1
eDNA 0]:[Pos. Kon 0
Neg.Kon 0
eDNA 0]])/Tabel6[[#This Row],[Antal analyser]]</f>
        <v>0.25925925925925924</v>
      </c>
    </row>
    <row r="41" spans="1:17" ht="15.75" x14ac:dyDescent="0.25">
      <c r="A41" s="47" t="s">
        <v>1140</v>
      </c>
      <c r="B41" s="19" t="s">
        <v>777</v>
      </c>
      <c r="C41" s="19" t="s">
        <v>806</v>
      </c>
      <c r="D41" s="16" t="s">
        <v>806</v>
      </c>
      <c r="E41" s="45" t="s">
        <v>1017</v>
      </c>
      <c r="F41" s="16" t="s">
        <v>1957</v>
      </c>
      <c r="G41" s="15">
        <f>COUNTIFS(MxProAriaMx!V:V,Tabel6[[#This Row],[Art]],MxProAriaMx!K:K,"PK")+COUNTIFS(MxProAriaMx!V:V,Tabel6[[#This Row],[Art]],MxProAriaMx!K:K,"PosK")</f>
        <v>52</v>
      </c>
      <c r="H41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23</v>
      </c>
      <c r="I41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15</v>
      </c>
      <c r="J41" s="26">
        <f>SUM(Tabel6[[#This Row],[Pos. Kon 1
Neg.Kon 0
eDNA 1]:[Pos. Kon. 1
Neg.Kon 0
eDNA 0]])/Tabel6[[#This Row],[Antal analyser]]</f>
        <v>0.73076923076923073</v>
      </c>
      <c r="K41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1</v>
      </c>
      <c r="L41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2</v>
      </c>
      <c r="M41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41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41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2</v>
      </c>
      <c r="P41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9</v>
      </c>
      <c r="Q41" s="26">
        <f>SUM(Tabel6[[#This Row],[Pos. Kon 1
Neg.Kon 1
eDNA 0]:[Pos. Kon 0
Neg.Kon 0
eDNA 0]])/Tabel6[[#This Row],[Antal analyser]]</f>
        <v>0.26923076923076922</v>
      </c>
    </row>
    <row r="42" spans="1:17" ht="15.75" hidden="1" x14ac:dyDescent="0.25">
      <c r="A42" s="55" t="s">
        <v>1141</v>
      </c>
      <c r="B42" s="57" t="s">
        <v>749</v>
      </c>
      <c r="C42" s="55" t="s">
        <v>1588</v>
      </c>
      <c r="D42" s="55" t="s">
        <v>1090</v>
      </c>
      <c r="E42" s="58" t="s">
        <v>1064</v>
      </c>
      <c r="F42" s="55" t="s">
        <v>1958</v>
      </c>
      <c r="G42" s="54"/>
      <c r="H42" s="54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5</v>
      </c>
      <c r="I42" s="54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72</v>
      </c>
      <c r="J42" s="26" t="e">
        <f>SUM(Tabel6[[#This Row],[Pos. Kon 1
Neg.Kon 0
eDNA 1]:[Pos. Kon. 1
Neg.Kon 0
eDNA 0]])/Tabel6[[#This Row],[Antal analyser]]</f>
        <v>#DIV/0!</v>
      </c>
      <c r="K42" s="54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42" s="54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42" s="54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42" s="54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42" s="54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1</v>
      </c>
      <c r="P42" s="54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22</v>
      </c>
      <c r="Q42" s="26" t="e">
        <f>SUM(Tabel6[[#This Row],[Pos. Kon 1
Neg.Kon 1
eDNA 0]:[Pos. Kon 0
Neg.Kon 0
eDNA 0]])/Tabel6[[#This Row],[Antal analyser]]</f>
        <v>#DIV/0!</v>
      </c>
    </row>
    <row r="43" spans="1:17" ht="15.75" x14ac:dyDescent="0.25">
      <c r="A43" s="16" t="s">
        <v>1141</v>
      </c>
      <c r="B43" s="16" t="s">
        <v>1061</v>
      </c>
      <c r="C43" s="16" t="s">
        <v>1060</v>
      </c>
      <c r="D43" s="16" t="s">
        <v>1060</v>
      </c>
      <c r="E43" s="17" t="s">
        <v>1024</v>
      </c>
      <c r="F43" s="40" t="s">
        <v>1958</v>
      </c>
      <c r="G43" s="15">
        <f>COUNTIFS(MxProAriaMx!V:V,Tabel6[[#This Row],[Art]],MxProAriaMx!K:K,"PK")+COUNTIFS(MxProAriaMx!V:V,Tabel6[[#This Row],[Art]],MxProAriaMx!K:K,"PosK")</f>
        <v>76</v>
      </c>
      <c r="H43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8</v>
      </c>
      <c r="I43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50</v>
      </c>
      <c r="J43" s="26">
        <f>SUM(Tabel6[[#This Row],[Pos. Kon 1
Neg.Kon 0
eDNA 1]:[Pos. Kon. 1
Neg.Kon 0
eDNA 0]])/Tabel6[[#This Row],[Antal analyser]]</f>
        <v>0.76315789473684215</v>
      </c>
      <c r="K43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1</v>
      </c>
      <c r="L43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1</v>
      </c>
      <c r="M43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1</v>
      </c>
      <c r="N43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43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43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15</v>
      </c>
      <c r="Q43" s="26">
        <f>SUM(Tabel6[[#This Row],[Pos. Kon 1
Neg.Kon 1
eDNA 0]:[Pos. Kon 0
Neg.Kon 0
eDNA 0]])/Tabel6[[#This Row],[Antal analyser]]</f>
        <v>0.23684210526315788</v>
      </c>
    </row>
    <row r="44" spans="1:17" ht="15.75" x14ac:dyDescent="0.25">
      <c r="A44" s="47" t="s">
        <v>1140</v>
      </c>
      <c r="B44" s="19" t="s">
        <v>778</v>
      </c>
      <c r="C44" s="19" t="s">
        <v>807</v>
      </c>
      <c r="D44" s="16" t="s">
        <v>807</v>
      </c>
      <c r="E44" s="45" t="s">
        <v>1028</v>
      </c>
      <c r="F44" s="16" t="s">
        <v>1958</v>
      </c>
      <c r="G44" s="15">
        <f>COUNTIFS(MxProAriaMx!V:V,Tabel6[[#This Row],[Art]],MxProAriaMx!K:K,"PK")+COUNTIFS(MxProAriaMx!V:V,Tabel6[[#This Row],[Art]],MxProAriaMx!K:K,"PosK")</f>
        <v>56</v>
      </c>
      <c r="H44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6</v>
      </c>
      <c r="I44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13</v>
      </c>
      <c r="J44" s="26">
        <f>SUM(Tabel6[[#This Row],[Pos. Kon 1
Neg.Kon 0
eDNA 1]:[Pos. Kon. 1
Neg.Kon 0
eDNA 0]])/Tabel6[[#This Row],[Antal analyser]]</f>
        <v>0.3392857142857143</v>
      </c>
      <c r="K44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1</v>
      </c>
      <c r="L44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3</v>
      </c>
      <c r="M44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44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44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44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33</v>
      </c>
      <c r="Q44" s="26">
        <f>SUM(Tabel6[[#This Row],[Pos. Kon 1
Neg.Kon 1
eDNA 0]:[Pos. Kon 0
Neg.Kon 0
eDNA 0]])/Tabel6[[#This Row],[Antal analyser]]</f>
        <v>0.6607142857142857</v>
      </c>
    </row>
    <row r="45" spans="1:17" x14ac:dyDescent="0.25">
      <c r="A45" s="16" t="s">
        <v>1141</v>
      </c>
      <c r="B45" s="16" t="s">
        <v>748</v>
      </c>
      <c r="C45" s="16" t="s">
        <v>798</v>
      </c>
      <c r="D45" s="16" t="s">
        <v>1031</v>
      </c>
      <c r="E45" s="45" t="s">
        <v>1032</v>
      </c>
      <c r="F45" s="16" t="s">
        <v>1958</v>
      </c>
      <c r="G45" s="15">
        <f>COUNTIFS(MxProAriaMx!V:V,Tabel6[[#This Row],[Art]],MxProAriaMx!K:K,"PK")+COUNTIFS(MxProAriaMx!V:V,Tabel6[[#This Row],[Art]],MxProAriaMx!K:K,"PosK")</f>
        <v>152</v>
      </c>
      <c r="H45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45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114</v>
      </c>
      <c r="J45" s="26">
        <f>SUM(Tabel6[[#This Row],[Pos. Kon 1
Neg.Kon 0
eDNA 1]:[Pos. Kon. 1
Neg.Kon 0
eDNA 0]])/Tabel6[[#This Row],[Antal analyser]]</f>
        <v>0.75</v>
      </c>
      <c r="K45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1</v>
      </c>
      <c r="L45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45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1</v>
      </c>
      <c r="N45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45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3</v>
      </c>
      <c r="P45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33</v>
      </c>
      <c r="Q45" s="26">
        <f>SUM(Tabel6[[#This Row],[Pos. Kon 1
Neg.Kon 1
eDNA 0]:[Pos. Kon 0
Neg.Kon 0
eDNA 0]])/Tabel6[[#This Row],[Antal analyser]]</f>
        <v>0.25</v>
      </c>
    </row>
    <row r="46" spans="1:17" ht="15.75" x14ac:dyDescent="0.25">
      <c r="A46" s="47" t="s">
        <v>1143</v>
      </c>
      <c r="B46" s="19" t="s">
        <v>780</v>
      </c>
      <c r="C46" s="19" t="s">
        <v>1046</v>
      </c>
      <c r="D46" s="16" t="s">
        <v>1047</v>
      </c>
      <c r="E46" s="45" t="s">
        <v>1048</v>
      </c>
      <c r="F46" s="16" t="s">
        <v>1960</v>
      </c>
      <c r="G46" s="15">
        <f>COUNTIFS(MxProAriaMx!V:V,Tabel6[[#This Row],[Art]],MxProAriaMx!K:K,"PK")+COUNTIFS(MxProAriaMx!V:V,Tabel6[[#This Row],[Art]],MxProAriaMx!K:K,"PosK")</f>
        <v>30</v>
      </c>
      <c r="H46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3</v>
      </c>
      <c r="I46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14</v>
      </c>
      <c r="J46" s="26">
        <f>SUM(Tabel6[[#This Row],[Pos. Kon 1
Neg.Kon 0
eDNA 1]:[Pos. Kon. 1
Neg.Kon 0
eDNA 0]])/Tabel6[[#This Row],[Antal analyser]]</f>
        <v>0.56666666666666665</v>
      </c>
      <c r="K46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2</v>
      </c>
      <c r="L46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46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1</v>
      </c>
      <c r="N46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46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1</v>
      </c>
      <c r="P46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9</v>
      </c>
      <c r="Q46" s="26">
        <f>SUM(Tabel6[[#This Row],[Pos. Kon 1
Neg.Kon 1
eDNA 0]:[Pos. Kon 0
Neg.Kon 0
eDNA 0]])/Tabel6[[#This Row],[Antal analyser]]</f>
        <v>0.43333333333333335</v>
      </c>
    </row>
    <row r="47" spans="1:17" ht="15.75" hidden="1" x14ac:dyDescent="0.25">
      <c r="A47" s="19" t="s">
        <v>1140</v>
      </c>
      <c r="B47" s="19" t="s">
        <v>1110</v>
      </c>
      <c r="C47" s="19" t="s">
        <v>1169</v>
      </c>
      <c r="D47" s="16" t="s">
        <v>1108</v>
      </c>
      <c r="E47" s="17" t="s">
        <v>1109</v>
      </c>
      <c r="F47" s="40" t="s">
        <v>1957</v>
      </c>
      <c r="G47" s="15">
        <f>COUNTIFS(MxProAriaMx!V:V,Tabel6[[#This Row],[Art]],MxProAriaMx!K:K,"PK")+COUNTIFS(MxProAriaMx!V:V,Tabel6[[#This Row],[Art]],MxProAriaMx!K:K,"PosK")</f>
        <v>0</v>
      </c>
      <c r="H47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47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47" s="26" t="e">
        <f>SUM(Tabel6[[#This Row],[Pos. Kon 1
Neg.Kon 0
eDNA 1]:[Pos. Kon. 1
Neg.Kon 0
eDNA 0]])/Tabel6[[#This Row],[Antal analyser]]</f>
        <v>#DIV/0!</v>
      </c>
      <c r="K47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47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47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47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47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47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47" s="26" t="e">
        <f>SUM(Tabel6[[#This Row],[Pos. Kon 1
Neg.Kon 1
eDNA 0]:[Pos. Kon 0
Neg.Kon 0
eDNA 0]])/Tabel6[[#This Row],[Antal analyser]]</f>
        <v>#DIV/0!</v>
      </c>
    </row>
    <row r="48" spans="1:17" ht="15.75" hidden="1" x14ac:dyDescent="0.25">
      <c r="A48" s="19" t="s">
        <v>1140</v>
      </c>
      <c r="B48" s="19" t="s">
        <v>1112</v>
      </c>
      <c r="C48" s="19" t="s">
        <v>1068</v>
      </c>
      <c r="D48" s="16" t="s">
        <v>1069</v>
      </c>
      <c r="E48" s="17" t="s">
        <v>1070</v>
      </c>
      <c r="F48" s="40" t="s">
        <v>1957</v>
      </c>
      <c r="G48" s="15">
        <f>COUNTIFS(MxProAriaMx!V:V,Tabel6[[#This Row],[Art]],MxProAriaMx!K:K,"PK")+COUNTIFS(MxProAriaMx!V:V,Tabel6[[#This Row],[Art]],MxProAriaMx!K:K,"PosK")</f>
        <v>0</v>
      </c>
      <c r="H48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48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48" s="26" t="e">
        <f>SUM(Tabel6[[#This Row],[Pos. Kon 1
Neg.Kon 0
eDNA 1]:[Pos. Kon. 1
Neg.Kon 0
eDNA 0]])/Tabel6[[#This Row],[Antal analyser]]</f>
        <v>#DIV/0!</v>
      </c>
      <c r="K48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48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48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48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48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48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48" s="26" t="e">
        <f>SUM(Tabel6[[#This Row],[Pos. Kon 1
Neg.Kon 1
eDNA 0]:[Pos. Kon 0
Neg.Kon 0
eDNA 0]])/Tabel6[[#This Row],[Antal analyser]]</f>
        <v>#DIV/0!</v>
      </c>
    </row>
    <row r="49" spans="1:17" ht="15.75" hidden="1" x14ac:dyDescent="0.25">
      <c r="A49" s="19" t="s">
        <v>1147</v>
      </c>
      <c r="B49" s="19" t="s">
        <v>1116</v>
      </c>
      <c r="C49" s="19" t="s">
        <v>1170</v>
      </c>
      <c r="D49" s="16" t="s">
        <v>1114</v>
      </c>
      <c r="E49" s="17" t="s">
        <v>1115</v>
      </c>
      <c r="F49" s="40"/>
      <c r="G49" s="15">
        <f>COUNTIFS(MxProAriaMx!V:V,Tabel6[[#This Row],[Art]],MxProAriaMx!K:K,"PK")+COUNTIFS(MxProAriaMx!V:V,Tabel6[[#This Row],[Art]],MxProAriaMx!K:K,"PosK")</f>
        <v>0</v>
      </c>
      <c r="H49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49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49" s="26" t="e">
        <f>SUM(Tabel6[[#This Row],[Pos. Kon 1
Neg.Kon 0
eDNA 1]:[Pos. Kon. 1
Neg.Kon 0
eDNA 0]])/Tabel6[[#This Row],[Antal analyser]]</f>
        <v>#DIV/0!</v>
      </c>
      <c r="K49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49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49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49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49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49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49" s="26" t="e">
        <f>SUM(Tabel6[[#This Row],[Pos. Kon 1
Neg.Kon 1
eDNA 0]:[Pos. Kon 0
Neg.Kon 0
eDNA 0]])/Tabel6[[#This Row],[Antal analyser]]</f>
        <v>#DIV/0!</v>
      </c>
    </row>
    <row r="50" spans="1:17" ht="15.75" x14ac:dyDescent="0.25">
      <c r="A50" s="47" t="s">
        <v>1149</v>
      </c>
      <c r="B50" s="19" t="s">
        <v>765</v>
      </c>
      <c r="C50" s="19" t="s">
        <v>820</v>
      </c>
      <c r="D50" s="16" t="s">
        <v>820</v>
      </c>
      <c r="E50" s="46" t="s">
        <v>1088</v>
      </c>
      <c r="F50" s="18" t="s">
        <v>1957</v>
      </c>
      <c r="G50" s="15">
        <f>COUNTIFS(MxProAriaMx!V:V,Tabel6[[#This Row],[Art]],MxProAriaMx!K:K,"PK")+COUNTIFS(MxProAriaMx!V:V,Tabel6[[#This Row],[Art]],MxProAriaMx!K:K,"PosK")</f>
        <v>7</v>
      </c>
      <c r="H50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1</v>
      </c>
      <c r="I50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0</v>
      </c>
      <c r="J50" s="26">
        <f>SUM(Tabel6[[#This Row],[Pos. Kon 1
Neg.Kon 0
eDNA 1]:[Pos. Kon. 1
Neg.Kon 0
eDNA 0]])/Tabel6[[#This Row],[Antal analyser]]</f>
        <v>0.14285714285714285</v>
      </c>
      <c r="K50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50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5</v>
      </c>
      <c r="M50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50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1</v>
      </c>
      <c r="O50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50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50" s="26">
        <f>SUM(Tabel6[[#This Row],[Pos. Kon 1
Neg.Kon 1
eDNA 0]:[Pos. Kon 0
Neg.Kon 0
eDNA 0]])/Tabel6[[#This Row],[Antal analyser]]</f>
        <v>0.8571428571428571</v>
      </c>
    </row>
    <row r="51" spans="1:17" x14ac:dyDescent="0.25">
      <c r="A51" s="16" t="s">
        <v>1141</v>
      </c>
      <c r="B51" s="16" t="s">
        <v>749</v>
      </c>
      <c r="C51" s="16" t="s">
        <v>1173</v>
      </c>
      <c r="D51" s="16" t="s">
        <v>1090</v>
      </c>
      <c r="E51" s="45" t="s">
        <v>1064</v>
      </c>
      <c r="F51" s="16" t="s">
        <v>1958</v>
      </c>
      <c r="G51" s="15">
        <f>COUNTIFS(MxProAriaMx!V:V,Tabel6[[#This Row],[Art]],MxProAriaMx!K:K,"PK")+COUNTIFS(MxProAriaMx!V:V,Tabel6[[#This Row],[Art]],MxProAriaMx!K:K,"PosK")</f>
        <v>100</v>
      </c>
      <c r="H51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5</v>
      </c>
      <c r="I51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72</v>
      </c>
      <c r="J51" s="26">
        <f>SUM(Tabel6[[#This Row],[Pos. Kon 1
Neg.Kon 0
eDNA 1]:[Pos. Kon. 1
Neg.Kon 0
eDNA 0]])/Tabel6[[#This Row],[Antal analyser]]</f>
        <v>0.77</v>
      </c>
      <c r="K51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51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51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51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51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1</v>
      </c>
      <c r="P51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22</v>
      </c>
      <c r="Q51" s="26">
        <f>SUM(Tabel6[[#This Row],[Pos. Kon 1
Neg.Kon 1
eDNA 0]:[Pos. Kon 0
Neg.Kon 0
eDNA 0]])/Tabel6[[#This Row],[Antal analyser]]</f>
        <v>0.23</v>
      </c>
    </row>
    <row r="52" spans="1:17" ht="15.75" x14ac:dyDescent="0.25">
      <c r="A52" s="47" t="s">
        <v>1149</v>
      </c>
      <c r="B52" s="19" t="s">
        <v>759</v>
      </c>
      <c r="C52" s="19" t="s">
        <v>818</v>
      </c>
      <c r="D52" s="47" t="s">
        <v>818</v>
      </c>
      <c r="E52" s="48" t="s">
        <v>1094</v>
      </c>
      <c r="F52" s="47" t="s">
        <v>1957</v>
      </c>
      <c r="G52" s="15">
        <f>COUNTIFS(MxProAriaMx!V:V,Tabel6[[#This Row],[Art]],MxProAriaMx!K:K,"PK")+COUNTIFS(MxProAriaMx!V:V,Tabel6[[#This Row],[Art]],MxProAriaMx!K:K,"PosK")</f>
        <v>48</v>
      </c>
      <c r="H52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52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24</v>
      </c>
      <c r="J52" s="26">
        <f>SUM(Tabel6[[#This Row],[Pos. Kon 1
Neg.Kon 0
eDNA 1]:[Pos. Kon. 1
Neg.Kon 0
eDNA 0]])/Tabel6[[#This Row],[Antal analyser]]</f>
        <v>0.5</v>
      </c>
      <c r="K52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1</v>
      </c>
      <c r="L52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52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52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52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52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23</v>
      </c>
      <c r="Q52" s="26">
        <f>SUM(Tabel6[[#This Row],[Pos. Kon 1
Neg.Kon 1
eDNA 0]:[Pos. Kon 0
Neg.Kon 0
eDNA 0]])/Tabel6[[#This Row],[Antal analyser]]</f>
        <v>0.5</v>
      </c>
    </row>
    <row r="53" spans="1:17" x14ac:dyDescent="0.25">
      <c r="A53" s="16" t="s">
        <v>1141</v>
      </c>
      <c r="B53" s="16" t="s">
        <v>760</v>
      </c>
      <c r="C53" s="16" t="s">
        <v>1098</v>
      </c>
      <c r="D53" s="16" t="s">
        <v>1098</v>
      </c>
      <c r="E53" s="18" t="s">
        <v>1099</v>
      </c>
      <c r="F53" s="18" t="s">
        <v>1958</v>
      </c>
      <c r="G53" s="15">
        <f>COUNTIFS(MxProAriaMx!V:V,Tabel6[[#This Row],[Art]],MxProAriaMx!K:K,"PK")+COUNTIFS(MxProAriaMx!V:V,Tabel6[[#This Row],[Art]],MxProAriaMx!K:K,"PosK")</f>
        <v>42</v>
      </c>
      <c r="H53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53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24</v>
      </c>
      <c r="J53" s="26">
        <f>SUM(Tabel6[[#This Row],[Pos. Kon 1
Neg.Kon 0
eDNA 1]:[Pos. Kon. 1
Neg.Kon 0
eDNA 0]])/Tabel6[[#This Row],[Antal analyser]]</f>
        <v>0.5714285714285714</v>
      </c>
      <c r="K53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53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53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53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53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3</v>
      </c>
      <c r="P53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15</v>
      </c>
      <c r="Q53" s="26">
        <f>SUM(Tabel6[[#This Row],[Pos. Kon 1
Neg.Kon 1
eDNA 0]:[Pos. Kon 0
Neg.Kon 0
eDNA 0]])/Tabel6[[#This Row],[Antal analyser]]</f>
        <v>0.42857142857142855</v>
      </c>
    </row>
    <row r="54" spans="1:17" ht="15.75" x14ac:dyDescent="0.25">
      <c r="A54" s="19" t="s">
        <v>1141</v>
      </c>
      <c r="B54" s="19" t="s">
        <v>1102</v>
      </c>
      <c r="C54" s="19" t="s">
        <v>1066</v>
      </c>
      <c r="D54" s="16" t="s">
        <v>1066</v>
      </c>
      <c r="E54" s="17" t="s">
        <v>1101</v>
      </c>
      <c r="F54" s="40" t="s">
        <v>1959</v>
      </c>
      <c r="G54" s="15">
        <f>COUNTIFS(MxProAriaMx!V:V,Tabel6[[#This Row],[Art]],MxProAriaMx!K:K,"PK")+COUNTIFS(MxProAriaMx!V:V,Tabel6[[#This Row],[Art]],MxProAriaMx!K:K,"PosK")</f>
        <v>4</v>
      </c>
      <c r="H54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54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2</v>
      </c>
      <c r="J54" s="26">
        <f>SUM(Tabel6[[#This Row],[Pos. Kon 1
Neg.Kon 0
eDNA 1]:[Pos. Kon. 1
Neg.Kon 0
eDNA 0]])/Tabel6[[#This Row],[Antal analyser]]</f>
        <v>0.5</v>
      </c>
      <c r="K54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54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54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54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54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54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2</v>
      </c>
      <c r="Q54" s="26">
        <f>SUM(Tabel6[[#This Row],[Pos. Kon 1
Neg.Kon 1
eDNA 0]:[Pos. Kon 0
Neg.Kon 0
eDNA 0]])/Tabel6[[#This Row],[Antal analyser]]</f>
        <v>0.5</v>
      </c>
    </row>
    <row r="55" spans="1:17" ht="15.75" x14ac:dyDescent="0.25">
      <c r="A55" s="47" t="s">
        <v>1140</v>
      </c>
      <c r="B55" s="19" t="s">
        <v>750</v>
      </c>
      <c r="C55" s="19" t="s">
        <v>799</v>
      </c>
      <c r="D55" s="16" t="s">
        <v>799</v>
      </c>
      <c r="E55" s="45" t="s">
        <v>1105</v>
      </c>
      <c r="F55" s="16" t="s">
        <v>1958</v>
      </c>
      <c r="G55" s="15">
        <f>COUNTIFS(MxProAriaMx!V:V,Tabel6[[#This Row],[Art]],MxProAriaMx!K:K,"PK")+COUNTIFS(MxProAriaMx!V:V,Tabel6[[#This Row],[Art]],MxProAriaMx!K:K,"PosK")</f>
        <v>96</v>
      </c>
      <c r="H55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1</v>
      </c>
      <c r="I55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75</v>
      </c>
      <c r="J55" s="26">
        <f>SUM(Tabel6[[#This Row],[Pos. Kon 1
Neg.Kon 0
eDNA 1]:[Pos. Kon. 1
Neg.Kon 0
eDNA 0]])/Tabel6[[#This Row],[Antal analyser]]</f>
        <v>0.79166666666666663</v>
      </c>
      <c r="K55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55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55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55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55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3</v>
      </c>
      <c r="P55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17</v>
      </c>
      <c r="Q55" s="26">
        <f>SUM(Tabel6[[#This Row],[Pos. Kon 1
Neg.Kon 1
eDNA 0]:[Pos. Kon 0
Neg.Kon 0
eDNA 0]])/Tabel6[[#This Row],[Antal analyser]]</f>
        <v>0.20833333333333334</v>
      </c>
    </row>
    <row r="56" spans="1:17" x14ac:dyDescent="0.25">
      <c r="A56" s="16" t="s">
        <v>1150</v>
      </c>
      <c r="B56" s="16" t="s">
        <v>743</v>
      </c>
      <c r="C56" s="16" t="s">
        <v>795</v>
      </c>
      <c r="D56" s="16" t="s">
        <v>795</v>
      </c>
      <c r="E56" s="45" t="s">
        <v>1119</v>
      </c>
      <c r="F56" s="16" t="s">
        <v>1957</v>
      </c>
      <c r="G56" s="15">
        <f>COUNTIFS(MxProAriaMx!V:V,Tabel6[[#This Row],[Art]],MxProAriaMx!K:K,"PK")+COUNTIFS(MxProAriaMx!V:V,Tabel6[[#This Row],[Art]],MxProAriaMx!K:K,"PosK")</f>
        <v>106</v>
      </c>
      <c r="H56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62</v>
      </c>
      <c r="I56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18</v>
      </c>
      <c r="J56" s="26">
        <f>SUM(Tabel6[[#This Row],[Pos. Kon 1
Neg.Kon 0
eDNA 1]:[Pos. Kon. 1
Neg.Kon 0
eDNA 0]])/Tabel6[[#This Row],[Antal analyser]]</f>
        <v>0.75471698113207553</v>
      </c>
      <c r="K56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56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3</v>
      </c>
      <c r="M56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56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56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7</v>
      </c>
      <c r="P56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16</v>
      </c>
      <c r="Q56" s="26">
        <f>SUM(Tabel6[[#This Row],[Pos. Kon 1
Neg.Kon 1
eDNA 0]:[Pos. Kon 0
Neg.Kon 0
eDNA 0]])/Tabel6[[#This Row],[Antal analyser]]</f>
        <v>0.24528301886792453</v>
      </c>
    </row>
    <row r="57" spans="1:17" ht="15.75" x14ac:dyDescent="0.25">
      <c r="A57" s="16" t="s">
        <v>1140</v>
      </c>
      <c r="B57" s="16" t="s">
        <v>1121</v>
      </c>
      <c r="C57" s="16" t="s">
        <v>1591</v>
      </c>
      <c r="D57" s="16" t="s">
        <v>1120</v>
      </c>
      <c r="E57" s="17" t="s">
        <v>1074</v>
      </c>
      <c r="F57" s="40" t="s">
        <v>1958</v>
      </c>
      <c r="G57" s="15">
        <f>COUNTIFS(MxProAriaMx!V:V,Tabel6[[#This Row],[Art]],MxProAriaMx!K:K,"PK")+COUNTIFS(MxProAriaMx!V:V,Tabel6[[#This Row],[Art]],MxProAriaMx!K:K,"PosK")</f>
        <v>58</v>
      </c>
      <c r="H57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57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35</v>
      </c>
      <c r="J57" s="26">
        <f>SUM(Tabel6[[#This Row],[Pos. Kon 1
Neg.Kon 0
eDNA 1]:[Pos. Kon. 1
Neg.Kon 0
eDNA 0]])/Tabel6[[#This Row],[Antal analyser]]</f>
        <v>0.60344827586206895</v>
      </c>
      <c r="K57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57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57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57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57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57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23</v>
      </c>
      <c r="Q57" s="26">
        <f>SUM(Tabel6[[#This Row],[Pos. Kon 1
Neg.Kon 1
eDNA 0]:[Pos. Kon 0
Neg.Kon 0
eDNA 0]])/Tabel6[[#This Row],[Antal analyser]]</f>
        <v>0.39655172413793105</v>
      </c>
    </row>
    <row r="58" spans="1:17" ht="15.75" x14ac:dyDescent="0.25">
      <c r="A58" s="47" t="s">
        <v>1141</v>
      </c>
      <c r="B58" s="19" t="s">
        <v>781</v>
      </c>
      <c r="C58" s="19" t="s">
        <v>811</v>
      </c>
      <c r="D58" s="44" t="s">
        <v>811</v>
      </c>
      <c r="E58" s="48" t="s">
        <v>1075</v>
      </c>
      <c r="F58" s="47" t="s">
        <v>1958</v>
      </c>
      <c r="G58" s="15">
        <f>COUNTIFS(MxProAriaMx!V:V,Tabel6[[#This Row],[Art]],MxProAriaMx!K:K,"PK")+COUNTIFS(MxProAriaMx!V:V,Tabel6[[#This Row],[Art]],MxProAriaMx!K:K,"PosK")</f>
        <v>54</v>
      </c>
      <c r="H58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3</v>
      </c>
      <c r="I58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30</v>
      </c>
      <c r="J58" s="26">
        <f>SUM(Tabel6[[#This Row],[Pos. Kon 1
Neg.Kon 0
eDNA 1]:[Pos. Kon. 1
Neg.Kon 0
eDNA 0]])/Tabel6[[#This Row],[Antal analyser]]</f>
        <v>0.61111111111111116</v>
      </c>
      <c r="K58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1</v>
      </c>
      <c r="L58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2</v>
      </c>
      <c r="M58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58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58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1</v>
      </c>
      <c r="P58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17</v>
      </c>
      <c r="Q58" s="26">
        <f>SUM(Tabel6[[#This Row],[Pos. Kon 1
Neg.Kon 1
eDNA 0]:[Pos. Kon 0
Neg.Kon 0
eDNA 0]])/Tabel6[[#This Row],[Antal analyser]]</f>
        <v>0.3888888888888889</v>
      </c>
    </row>
    <row r="59" spans="1:17" ht="15.75" x14ac:dyDescent="0.25">
      <c r="A59" s="47" t="s">
        <v>1140</v>
      </c>
      <c r="B59" s="19" t="s">
        <v>776</v>
      </c>
      <c r="C59" s="19" t="s">
        <v>805</v>
      </c>
      <c r="D59" s="16" t="s">
        <v>805</v>
      </c>
      <c r="E59" s="45" t="s">
        <v>1078</v>
      </c>
      <c r="F59" s="16" t="s">
        <v>1957</v>
      </c>
      <c r="G59" s="15">
        <f>COUNTIFS(MxProAriaMx!V:V,Tabel6[[#This Row],[Art]],MxProAriaMx!K:K,"PK")+COUNTIFS(MxProAriaMx!V:V,Tabel6[[#This Row],[Art]],MxProAriaMx!K:K,"PosK")</f>
        <v>54</v>
      </c>
      <c r="H59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29</v>
      </c>
      <c r="I59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12</v>
      </c>
      <c r="J59" s="26">
        <f>SUM(Tabel6[[#This Row],[Pos. Kon 1
Neg.Kon 0
eDNA 1]:[Pos. Kon. 1
Neg.Kon 0
eDNA 0]])/Tabel6[[#This Row],[Antal analyser]]</f>
        <v>0.7592592592592593</v>
      </c>
      <c r="K59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59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1</v>
      </c>
      <c r="M59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59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1</v>
      </c>
      <c r="O59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2</v>
      </c>
      <c r="P59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9</v>
      </c>
      <c r="Q59" s="26">
        <f>SUM(Tabel6[[#This Row],[Pos. Kon 1
Neg.Kon 1
eDNA 0]:[Pos. Kon 0
Neg.Kon 0
eDNA 0]])/Tabel6[[#This Row],[Antal analyser]]</f>
        <v>0.24074074074074073</v>
      </c>
    </row>
    <row r="60" spans="1:17" ht="15.75" x14ac:dyDescent="0.25">
      <c r="A60" s="47" t="s">
        <v>1140</v>
      </c>
      <c r="B60" s="19" t="s">
        <v>740</v>
      </c>
      <c r="C60" s="19" t="s">
        <v>793</v>
      </c>
      <c r="D60" s="16" t="s">
        <v>793</v>
      </c>
      <c r="E60" s="45" t="s">
        <v>1080</v>
      </c>
      <c r="F60" s="16" t="s">
        <v>1957</v>
      </c>
      <c r="G60" s="15">
        <f>COUNTIFS(MxProAriaMx!V:V,Tabel6[[#This Row],[Art]],MxProAriaMx!K:K,"PK")+COUNTIFS(MxProAriaMx!V:V,Tabel6[[#This Row],[Art]],MxProAriaMx!K:K,"PosK")</f>
        <v>136</v>
      </c>
      <c r="H60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40</v>
      </c>
      <c r="I60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76</v>
      </c>
      <c r="J60" s="26">
        <f>SUM(Tabel6[[#This Row],[Pos. Kon 1
Neg.Kon 0
eDNA 1]:[Pos. Kon. 1
Neg.Kon 0
eDNA 0]])/Tabel6[[#This Row],[Antal analyser]]</f>
        <v>0.8529411764705882</v>
      </c>
      <c r="K60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1</v>
      </c>
      <c r="L60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3</v>
      </c>
      <c r="M60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60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1</v>
      </c>
      <c r="O60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5</v>
      </c>
      <c r="P60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10</v>
      </c>
      <c r="Q60" s="26">
        <f>SUM(Tabel6[[#This Row],[Pos. Kon 1
Neg.Kon 1
eDNA 0]:[Pos. Kon 0
Neg.Kon 0
eDNA 0]])/Tabel6[[#This Row],[Antal analyser]]</f>
        <v>0.14705882352941177</v>
      </c>
    </row>
    <row r="61" spans="1:17" ht="15.75" x14ac:dyDescent="0.25">
      <c r="A61" s="47" t="s">
        <v>1140</v>
      </c>
      <c r="B61" s="19" t="s">
        <v>752</v>
      </c>
      <c r="C61" s="19" t="s">
        <v>801</v>
      </c>
      <c r="D61" s="16" t="s">
        <v>1089</v>
      </c>
      <c r="E61" s="45" t="s">
        <v>1125</v>
      </c>
      <c r="F61" s="16" t="s">
        <v>1958</v>
      </c>
      <c r="G61" s="15">
        <f>COUNTIFS(MxProAriaMx!V:V,Tabel6[[#This Row],[Art]],MxProAriaMx!K:K,"PK")+COUNTIFS(MxProAriaMx!V:V,Tabel6[[#This Row],[Art]],MxProAriaMx!K:K,"PosK")</f>
        <v>136</v>
      </c>
      <c r="H61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29</v>
      </c>
      <c r="I61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73</v>
      </c>
      <c r="J61" s="26">
        <f>SUM(Tabel6[[#This Row],[Pos. Kon 1
Neg.Kon 0
eDNA 1]:[Pos. Kon. 1
Neg.Kon 0
eDNA 0]])/Tabel6[[#This Row],[Antal analyser]]</f>
        <v>0.75</v>
      </c>
      <c r="K61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3</v>
      </c>
      <c r="L61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5</v>
      </c>
      <c r="M61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1</v>
      </c>
      <c r="N61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1</v>
      </c>
      <c r="O61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3</v>
      </c>
      <c r="P61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21</v>
      </c>
      <c r="Q61" s="26">
        <f>SUM(Tabel6[[#This Row],[Pos. Kon 1
Neg.Kon 1
eDNA 0]:[Pos. Kon 0
Neg.Kon 0
eDNA 0]])/Tabel6[[#This Row],[Antal analyser]]</f>
        <v>0.25</v>
      </c>
    </row>
    <row r="62" spans="1:17" x14ac:dyDescent="0.25">
      <c r="A62" s="16" t="s">
        <v>1147</v>
      </c>
      <c r="B62" s="16" t="s">
        <v>762</v>
      </c>
      <c r="C62" s="16" t="s">
        <v>1174</v>
      </c>
      <c r="D62" s="16" t="s">
        <v>1128</v>
      </c>
      <c r="E62" s="45" t="s">
        <v>1129</v>
      </c>
      <c r="F62" s="16" t="s">
        <v>1961</v>
      </c>
      <c r="G62" s="15">
        <f>COUNTIFS(MxProAriaMx!V:V,Tabel6[[#This Row],[Art]],MxProAriaMx!K:K,"PK")+COUNTIFS(MxProAriaMx!V:V,Tabel6[[#This Row],[Art]],MxProAriaMx!K:K,"PosK")</f>
        <v>34</v>
      </c>
      <c r="H62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5</v>
      </c>
      <c r="I62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24</v>
      </c>
      <c r="J62" s="26">
        <f>SUM(Tabel6[[#This Row],[Pos. Kon 1
Neg.Kon 0
eDNA 1]:[Pos. Kon. 1
Neg.Kon 0
eDNA 0]])/Tabel6[[#This Row],[Antal analyser]]</f>
        <v>0.8529411764705882</v>
      </c>
      <c r="K62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62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62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62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62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62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5</v>
      </c>
      <c r="Q62" s="26">
        <f>SUM(Tabel6[[#This Row],[Pos. Kon 1
Neg.Kon 1
eDNA 0]:[Pos. Kon 0
Neg.Kon 0
eDNA 0]])/Tabel6[[#This Row],[Antal analyser]]</f>
        <v>0.14705882352941177</v>
      </c>
    </row>
    <row r="63" spans="1:17" x14ac:dyDescent="0.25">
      <c r="A63" s="16" t="s">
        <v>1150</v>
      </c>
      <c r="B63" s="16" t="s">
        <v>751</v>
      </c>
      <c r="C63" s="16" t="s">
        <v>800</v>
      </c>
      <c r="D63" s="16" t="s">
        <v>1100</v>
      </c>
      <c r="E63" s="45" t="s">
        <v>1130</v>
      </c>
      <c r="F63" s="16" t="s">
        <v>1958</v>
      </c>
      <c r="G63" s="15">
        <f>COUNTIFS(MxProAriaMx!V:V,Tabel6[[#This Row],[Art]],MxProAriaMx!K:K,"PK")+COUNTIFS(MxProAriaMx!V:V,Tabel6[[#This Row],[Art]],MxProAriaMx!K:K,"PosK")</f>
        <v>136</v>
      </c>
      <c r="H63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17</v>
      </c>
      <c r="I63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89</v>
      </c>
      <c r="J63" s="26">
        <f>SUM(Tabel6[[#This Row],[Pos. Kon 1
Neg.Kon 0
eDNA 1]:[Pos. Kon. 1
Neg.Kon 0
eDNA 0]])/Tabel6[[#This Row],[Antal analyser]]</f>
        <v>0.77941176470588236</v>
      </c>
      <c r="K63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63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3</v>
      </c>
      <c r="M63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63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2</v>
      </c>
      <c r="O63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3</v>
      </c>
      <c r="P63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22</v>
      </c>
      <c r="Q63" s="26">
        <f>SUM(Tabel6[[#This Row],[Pos. Kon 1
Neg.Kon 1
eDNA 0]:[Pos. Kon 0
Neg.Kon 0
eDNA 0]])/Tabel6[[#This Row],[Antal analyser]]</f>
        <v>0.22058823529411764</v>
      </c>
    </row>
    <row r="64" spans="1:17" ht="15.75" x14ac:dyDescent="0.25">
      <c r="A64" s="47" t="s">
        <v>1143</v>
      </c>
      <c r="B64" s="19" t="s">
        <v>1133</v>
      </c>
      <c r="C64" s="19" t="s">
        <v>814</v>
      </c>
      <c r="D64" s="47" t="s">
        <v>1106</v>
      </c>
      <c r="E64" s="48" t="s">
        <v>1107</v>
      </c>
      <c r="F64" s="47" t="s">
        <v>1960</v>
      </c>
      <c r="G64" s="15">
        <f>COUNTIFS(MxProAriaMx!V:V,Tabel6[[#This Row],[Art]],MxProAriaMx!K:K,"PK")+COUNTIFS(MxProAriaMx!V:V,Tabel6[[#This Row],[Art]],MxProAriaMx!K:K,"PosK")</f>
        <v>22</v>
      </c>
      <c r="H64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64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22</v>
      </c>
      <c r="J64" s="26">
        <f>SUM(Tabel6[[#This Row],[Pos. Kon 1
Neg.Kon 0
eDNA 1]:[Pos. Kon. 1
Neg.Kon 0
eDNA 0]])/Tabel6[[#This Row],[Antal analyser]]</f>
        <v>1</v>
      </c>
      <c r="K64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64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64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64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64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64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0</v>
      </c>
      <c r="Q64" s="26">
        <f>SUM(Tabel6[[#This Row],[Pos. Kon 1
Neg.Kon 1
eDNA 0]:[Pos. Kon 0
Neg.Kon 0
eDNA 0]])/Tabel6[[#This Row],[Antal analyser]]</f>
        <v>0</v>
      </c>
    </row>
    <row r="65" spans="1:17" ht="15.75" x14ac:dyDescent="0.25">
      <c r="A65" s="47" t="s">
        <v>1140</v>
      </c>
      <c r="B65" s="19" t="s">
        <v>779</v>
      </c>
      <c r="C65" s="19" t="s">
        <v>808</v>
      </c>
      <c r="D65" s="16" t="s">
        <v>1086</v>
      </c>
      <c r="E65" s="45" t="s">
        <v>1087</v>
      </c>
      <c r="F65" s="16" t="s">
        <v>1958</v>
      </c>
      <c r="G65" s="15">
        <f>COUNTIFS(MxProAriaMx!V:V,Tabel6[[#This Row],[Art]],MxProAriaMx!K:K,"PK")+COUNTIFS(MxProAriaMx!V:V,Tabel6[[#This Row],[Art]],MxProAriaMx!K:K,"PosK")</f>
        <v>52</v>
      </c>
      <c r="H65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65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28</v>
      </c>
      <c r="J65" s="26">
        <f>SUM(Tabel6[[#This Row],[Pos. Kon 1
Neg.Kon 0
eDNA 1]:[Pos. Kon. 1
Neg.Kon 0
eDNA 0]])/Tabel6[[#This Row],[Antal analyser]]</f>
        <v>0.53846153846153844</v>
      </c>
      <c r="K65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65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65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65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65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65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24</v>
      </c>
      <c r="Q65" s="26">
        <f>SUM(Tabel6[[#This Row],[Pos. Kon 1
Neg.Kon 1
eDNA 0]:[Pos. Kon 0
Neg.Kon 0
eDNA 0]])/Tabel6[[#This Row],[Antal analyser]]</f>
        <v>0.46153846153846156</v>
      </c>
    </row>
    <row r="66" spans="1:17" ht="15.75" x14ac:dyDescent="0.25">
      <c r="A66" s="47" t="s">
        <v>1140</v>
      </c>
      <c r="B66" s="19" t="s">
        <v>742</v>
      </c>
      <c r="C66" s="19" t="s">
        <v>794</v>
      </c>
      <c r="D66" s="16" t="s">
        <v>794</v>
      </c>
      <c r="E66" s="45" t="s">
        <v>1113</v>
      </c>
      <c r="F66" s="16" t="s">
        <v>1957</v>
      </c>
      <c r="G66" s="15">
        <f>COUNTIFS(MxProAriaMx!V:V,Tabel6[[#This Row],[Art]],MxProAriaMx!K:K,"PK")+COUNTIFS(MxProAriaMx!V:V,Tabel6[[#This Row],[Art]],MxProAriaMx!K:K,"PosK")</f>
        <v>99</v>
      </c>
      <c r="H66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12</v>
      </c>
      <c r="I66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67</v>
      </c>
      <c r="J66" s="26">
        <f>SUM(Tabel6[[#This Row],[Pos. Kon 1
Neg.Kon 0
eDNA 1]:[Pos. Kon. 1
Neg.Kon 0
eDNA 0]])/Tabel6[[#This Row],[Antal analyser]]</f>
        <v>0.79797979797979801</v>
      </c>
      <c r="K66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2</v>
      </c>
      <c r="L66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2</v>
      </c>
      <c r="M66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66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66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3</v>
      </c>
      <c r="P66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13</v>
      </c>
      <c r="Q66" s="26">
        <f>SUM(Tabel6[[#This Row],[Pos. Kon 1
Neg.Kon 1
eDNA 0]:[Pos. Kon 0
Neg.Kon 0
eDNA 0]])/Tabel6[[#This Row],[Antal analyser]]</f>
        <v>0.20202020202020202</v>
      </c>
    </row>
    <row r="67" spans="1:17" ht="15.75" x14ac:dyDescent="0.25">
      <c r="A67" s="47" t="s">
        <v>1140</v>
      </c>
      <c r="B67" s="19" t="s">
        <v>766</v>
      </c>
      <c r="C67" s="19" t="s">
        <v>821</v>
      </c>
      <c r="D67" s="47" t="s">
        <v>1117</v>
      </c>
      <c r="E67" s="48" t="s">
        <v>1118</v>
      </c>
      <c r="F67" s="47" t="s">
        <v>1957</v>
      </c>
      <c r="G67" s="15">
        <f>COUNTIFS(MxProAriaMx!V:V,Tabel6[[#This Row],[Art]],MxProAriaMx!K:K,"PK")+COUNTIFS(MxProAriaMx!V:V,Tabel6[[#This Row],[Art]],MxProAriaMx!K:K,"PosK")</f>
        <v>28</v>
      </c>
      <c r="H67" s="15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3</v>
      </c>
      <c r="I67" s="15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3</v>
      </c>
      <c r="J67" s="26">
        <f>SUM(Tabel6[[#This Row],[Pos. Kon 1
Neg.Kon 0
eDNA 1]:[Pos. Kon. 1
Neg.Kon 0
eDNA 0]])/Tabel6[[#This Row],[Antal analyser]]</f>
        <v>0.21428571428571427</v>
      </c>
      <c r="K67" s="15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67" s="15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6</v>
      </c>
      <c r="M67" s="15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67" s="15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67" s="15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5</v>
      </c>
      <c r="P67" s="15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11</v>
      </c>
      <c r="Q67" s="26">
        <f>SUM(Tabel6[[#This Row],[Pos. Kon 1
Neg.Kon 1
eDNA 0]:[Pos. Kon 0
Neg.Kon 0
eDNA 0]])/Tabel6[[#This Row],[Antal analyser]]</f>
        <v>0.7857142857142857</v>
      </c>
    </row>
    <row r="68" spans="1:17" ht="15.75" hidden="1" x14ac:dyDescent="0.25">
      <c r="A68" s="55" t="s">
        <v>1141</v>
      </c>
      <c r="B68" s="57" t="s">
        <v>1061</v>
      </c>
      <c r="C68" s="55" t="s">
        <v>1589</v>
      </c>
      <c r="D68" s="57" t="s">
        <v>1060</v>
      </c>
      <c r="E68" s="56" t="s">
        <v>1024</v>
      </c>
      <c r="F68" s="75" t="s">
        <v>1958</v>
      </c>
      <c r="G68" s="54"/>
      <c r="H68" s="54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8</v>
      </c>
      <c r="I68" s="54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50</v>
      </c>
      <c r="J68" s="26" t="e">
        <f>SUM(Tabel6[[#This Row],[Pos. Kon 1
Neg.Kon 0
eDNA 1]:[Pos. Kon. 1
Neg.Kon 0
eDNA 0]])/Tabel6[[#This Row],[Antal analyser]]</f>
        <v>#DIV/0!</v>
      </c>
      <c r="K68" s="54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1</v>
      </c>
      <c r="L68" s="54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1</v>
      </c>
      <c r="M68" s="54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1</v>
      </c>
      <c r="N68" s="54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68" s="54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68" s="54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15</v>
      </c>
      <c r="Q68" s="26" t="e">
        <f>SUM(Tabel6[[#This Row],[Pos. Kon 1
Neg.Kon 1
eDNA 0]:[Pos. Kon 0
Neg.Kon 0
eDNA 0]])/Tabel6[[#This Row],[Antal analyser]]</f>
        <v>#DIV/0!</v>
      </c>
    </row>
    <row r="69" spans="1:17" ht="15.75" hidden="1" x14ac:dyDescent="0.25">
      <c r="A69" s="59" t="s">
        <v>1140</v>
      </c>
      <c r="B69" s="59" t="s">
        <v>1121</v>
      </c>
      <c r="C69" s="59" t="s">
        <v>1592</v>
      </c>
      <c r="D69" s="59" t="s">
        <v>1120</v>
      </c>
      <c r="E69" s="89" t="s">
        <v>1074</v>
      </c>
      <c r="F69" s="90" t="s">
        <v>1958</v>
      </c>
      <c r="G69" s="54"/>
      <c r="H69" s="54">
        <f>COUNTIFS(MxProAriaMx!V:V,Tabel6[[#This Row],[Art]],MxProAriaMx!K:K,"PosK",MxProAriaMx!M:M,"&gt;0",MxProAriaMx!N:N,"=0",MxProAriaMx!O:O,"&gt;0")+COUNTIFS(MxProAriaMx!V:V,Tabel6[[#This Row],[Art]],MxProAriaMx!K:K,"PK",MxProAriaMx!M:M,"&gt;0",MxProAriaMx!N:N,"=0",MxProAriaMx!O:O,"&gt;0")</f>
        <v>0</v>
      </c>
      <c r="I69" s="54">
        <f>COUNTIFS(MxProAriaMx!V:V,Tabel6[[#This Row],[Art]],MxProAriaMx!K:K,"PosK",MxProAriaMx!M:M,"&gt;0",MxProAriaMx!N:N,"=0",MxProAriaMx!O:O,"=0")+COUNTIFS(MxProAriaMx!V:V,Tabel6[[#This Row],[Art]],MxProAriaMx!K:K,"PK",MxProAriaMx!M:M,"&gt;0",MxProAriaMx!N:N,"=0",MxProAriaMx!O:O,"=0")</f>
        <v>35</v>
      </c>
      <c r="J69" s="26" t="e">
        <f>SUM(Tabel6[[#This Row],[Pos. Kon 1
Neg.Kon 0
eDNA 1]:[Pos. Kon. 1
Neg.Kon 0
eDNA 0]])/Tabel6[[#This Row],[Antal analyser]]</f>
        <v>#DIV/0!</v>
      </c>
      <c r="K69" s="54">
        <f>COUNTIFS(MxProAriaMx!V:V,Tabel6[[#This Row],[Art]],MxProAriaMx!K:K,"PosK",MxProAriaMx!M:M,"&gt;0",MxProAriaMx!N:N,"&gt;0",MxProAriaMx!O:O,"=0")+COUNTIFS(MxProAriaMx!V:V,Tabel6[[#This Row],[Art]],MxProAriaMx!K:K,"PK",MxProAriaMx!M:M,"&gt;0",MxProAriaMx!N:N,"&gt;0",MxProAriaMx!O:O,"=0")</f>
        <v>0</v>
      </c>
      <c r="L69" s="54">
        <f>COUNTIFS(MxProAriaMx!V:V,Tabel6[[#This Row],[Art]],MxProAriaMx!K:K,"PosK",MxProAriaMx!M:M,"&gt;0",MxProAriaMx!N:N,"&gt;0",MxProAriaMx!O:O,"&gt;0")+COUNTIFS(MxProAriaMx!V:V,Tabel6[[#This Row],[Art]],MxProAriaMx!K:K,"PK",MxProAriaMx!M:M,"&gt;0",MxProAriaMx!N:N,"&gt;0",MxProAriaMx!O:O,"&gt;0")</f>
        <v>0</v>
      </c>
      <c r="M69" s="54">
        <f>COUNTIFS(MxProAriaMx!V:V,Tabel6[[#This Row],[Art]],MxProAriaMx!K:K,"PosK",MxProAriaMx!M:M,"=0",MxProAriaMx!N:N,"&gt;0",MxProAriaMx!O:O,"=0")+COUNTIFS(MxProAriaMx!V:V,Tabel6[[#This Row],[Art]],MxProAriaMx!K:K,"PK",MxProAriaMx!M:M,"=0",MxProAriaMx!N:N,"&gt;0",MxProAriaMx!O:O,"=0")</f>
        <v>0</v>
      </c>
      <c r="N69" s="54">
        <f>COUNTIFS(MxProAriaMx!V:V,Tabel6[[#This Row],[Art]],MxProAriaMx!K:K,"PosK",MxProAriaMx!M:M,"=0",MxProAriaMx!N:N,"&gt;0",MxProAriaMx!O:O,"&gt;0")+COUNTIFS(MxProAriaMx!V:V,Tabel6[[#This Row],[Art]],MxProAriaMx!K:K,"PK",MxProAriaMx!M:M,"=0",MxProAriaMx!N:N,"&gt;0",MxProAriaMx!O:O,"&gt;0")</f>
        <v>0</v>
      </c>
      <c r="O69" s="54">
        <f>COUNTIFS(MxProAriaMx!V:V,Tabel6[[#This Row],[Art]],MxProAriaMx!K:K,"PosK",MxProAriaMx!M:M,"=0",MxProAriaMx!N:N,"=0",MxProAriaMx!O:O,"&gt;0")+COUNTIFS(MxProAriaMx!V:V,Tabel6[[#This Row],[Art]],MxProAriaMx!K:K,"PK",MxProAriaMx!M:M,"=0",MxProAriaMx!N:N,"=0",MxProAriaMx!O:O,"&gt;0")</f>
        <v>0</v>
      </c>
      <c r="P69" s="54">
        <f>COUNTIFS(MxProAriaMx!V:V,Tabel6[[#This Row],[Art]],MxProAriaMx!K:K,"PosK",MxProAriaMx!M:M,"=0",MxProAriaMx!N:N,"=0",MxProAriaMx!O:O,"=0")+COUNTIFS(MxProAriaMx!V:V,Tabel6[[#This Row],[Art]],MxProAriaMx!K:K,"PK",MxProAriaMx!M:M,"=0",MxProAriaMx!N:N,"=0",MxProAriaMx!O:O,"=0")</f>
        <v>23</v>
      </c>
      <c r="Q69" s="26" t="e">
        <f>SUM(Tabel6[[#This Row],[Pos. Kon 1
Neg.Kon 1
eDNA 0]:[Pos. Kon 0
Neg.Kon 0
eDNA 0]])/Tabel6[[#This Row],[Antal analyser]]</f>
        <v>#DIV/0!</v>
      </c>
    </row>
    <row r="72" spans="1:17" x14ac:dyDescent="0.25">
      <c r="D72" s="28" t="s">
        <v>1181</v>
      </c>
    </row>
    <row r="73" spans="1:17" x14ac:dyDescent="0.25">
      <c r="D73" s="29">
        <f>SUM(G3:G68)</f>
        <v>2270</v>
      </c>
    </row>
    <row r="74" spans="1:17" x14ac:dyDescent="0.25">
      <c r="D74" s="28"/>
    </row>
    <row r="75" spans="1:17" x14ac:dyDescent="0.25">
      <c r="D75" s="28" t="s">
        <v>1182</v>
      </c>
    </row>
    <row r="76" spans="1:17" x14ac:dyDescent="0.25">
      <c r="D76" s="30" t="s">
        <v>1183</v>
      </c>
    </row>
    <row r="78" spans="1:17" x14ac:dyDescent="0.25">
      <c r="D78" s="1" t="s">
        <v>1157</v>
      </c>
    </row>
    <row r="79" spans="1:17" x14ac:dyDescent="0.25">
      <c r="D79" s="31">
        <f>SUM(H3:I68)/D73</f>
        <v>0.76828193832599123</v>
      </c>
    </row>
  </sheetData>
  <mergeCells count="2">
    <mergeCell ref="K1:Q1"/>
    <mergeCell ref="H1:J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3"/>
  <sheetViews>
    <sheetView tabSelected="1" topLeftCell="A110" workbookViewId="0">
      <selection activeCell="S123" sqref="S123"/>
    </sheetView>
  </sheetViews>
  <sheetFormatPr defaultRowHeight="15" x14ac:dyDescent="0.25"/>
  <cols>
    <col min="1" max="1" width="11.140625" style="73" bestFit="1" customWidth="1"/>
    <col min="2" max="2" width="35.42578125" style="11" bestFit="1" customWidth="1"/>
    <col min="3" max="3" width="7.85546875" style="11" customWidth="1"/>
    <col min="4" max="4" width="14.5703125" bestFit="1" customWidth="1"/>
    <col min="9" max="9" width="18.5703125" hidden="1" customWidth="1"/>
    <col min="10" max="10" width="20.140625" hidden="1" customWidth="1"/>
    <col min="11" max="14" width="0" hidden="1" customWidth="1"/>
  </cols>
  <sheetData>
    <row r="1" spans="1:14" ht="16.5" thickBot="1" x14ac:dyDescent="0.3">
      <c r="A1" s="72" t="s">
        <v>1869</v>
      </c>
      <c r="B1" s="10" t="s">
        <v>1870</v>
      </c>
      <c r="C1" s="10" t="s">
        <v>1871</v>
      </c>
      <c r="D1" s="1" t="s">
        <v>1872</v>
      </c>
      <c r="I1" s="33" t="s">
        <v>1955</v>
      </c>
      <c r="J1" s="34" t="s">
        <v>1249</v>
      </c>
      <c r="K1" s="35" t="s">
        <v>1962</v>
      </c>
      <c r="L1" s="35" t="s">
        <v>1963</v>
      </c>
      <c r="M1" s="35" t="s">
        <v>1964</v>
      </c>
      <c r="N1" s="76" t="s">
        <v>1298</v>
      </c>
    </row>
    <row r="2" spans="1:14" ht="15.75" x14ac:dyDescent="0.25">
      <c r="A2" t="s">
        <v>2005</v>
      </c>
      <c r="B2" t="s">
        <v>1191</v>
      </c>
      <c r="C2">
        <v>9</v>
      </c>
      <c r="D2" t="e">
        <f>VLOOKUP(A2,'Ark2'!$A$1:$C$95,3,FALSE)</f>
        <v>#N/A</v>
      </c>
      <c r="I2" s="94"/>
      <c r="J2" s="95"/>
      <c r="K2" s="96"/>
      <c r="L2" s="96"/>
      <c r="M2" s="97"/>
      <c r="N2" s="80"/>
    </row>
    <row r="3" spans="1:14" ht="15.75" x14ac:dyDescent="0.25">
      <c r="A3" t="s">
        <v>2005</v>
      </c>
      <c r="B3" t="s">
        <v>2006</v>
      </c>
      <c r="C3">
        <v>15</v>
      </c>
      <c r="D3" t="e">
        <f>VLOOKUP(A3,'Ark2'!$A$1:$C$95,3,FALSE)</f>
        <v>#N/A</v>
      </c>
      <c r="I3" s="94"/>
      <c r="J3" s="95"/>
      <c r="K3" s="96"/>
      <c r="L3" s="96"/>
      <c r="M3" s="97"/>
      <c r="N3" s="80"/>
    </row>
    <row r="4" spans="1:14" ht="15.75" x14ac:dyDescent="0.25">
      <c r="A4" t="s">
        <v>2007</v>
      </c>
      <c r="B4" t="s">
        <v>1911</v>
      </c>
      <c r="C4">
        <v>24</v>
      </c>
      <c r="D4" t="e">
        <f>VLOOKUP(A4,'Ark2'!$A$1:$C$95,3,FALSE)</f>
        <v>#N/A</v>
      </c>
      <c r="I4" s="94"/>
      <c r="J4" s="95"/>
      <c r="K4" s="96"/>
      <c r="L4" s="96"/>
      <c r="M4" s="97"/>
      <c r="N4" s="80"/>
    </row>
    <row r="5" spans="1:14" ht="15.75" x14ac:dyDescent="0.25">
      <c r="A5" t="s">
        <v>2008</v>
      </c>
      <c r="B5" t="s">
        <v>1878</v>
      </c>
      <c r="C5">
        <v>22</v>
      </c>
      <c r="D5" t="e">
        <f>VLOOKUP(A5,'Ark2'!$A$1:$C$95,3,FALSE)</f>
        <v>#N/A</v>
      </c>
      <c r="I5" s="94"/>
      <c r="J5" s="95"/>
      <c r="K5" s="96"/>
      <c r="L5" s="96"/>
      <c r="M5" s="97"/>
      <c r="N5" s="80"/>
    </row>
    <row r="6" spans="1:14" ht="15.75" x14ac:dyDescent="0.25">
      <c r="A6" t="s">
        <v>2008</v>
      </c>
      <c r="B6" t="s">
        <v>1911</v>
      </c>
      <c r="C6">
        <v>2</v>
      </c>
      <c r="D6" t="e">
        <f>VLOOKUP(A6,'Ark2'!$A$1:$C$95,3,FALSE)</f>
        <v>#N/A</v>
      </c>
      <c r="I6" s="94"/>
      <c r="J6" s="95"/>
      <c r="K6" s="96"/>
      <c r="L6" s="96"/>
      <c r="M6" s="97"/>
      <c r="N6" s="80"/>
    </row>
    <row r="7" spans="1:14" ht="15.75" x14ac:dyDescent="0.25">
      <c r="A7" t="s">
        <v>2009</v>
      </c>
      <c r="B7" t="s">
        <v>1191</v>
      </c>
      <c r="C7">
        <v>6</v>
      </c>
      <c r="D7" t="e">
        <f>VLOOKUP(A7,'Ark2'!$A$1:$C$95,3,FALSE)</f>
        <v>#N/A</v>
      </c>
      <c r="I7" s="94"/>
      <c r="J7" s="95"/>
      <c r="K7" s="96"/>
      <c r="L7" s="96"/>
      <c r="M7" s="97"/>
      <c r="N7" s="80"/>
    </row>
    <row r="8" spans="1:14" ht="15.75" x14ac:dyDescent="0.25">
      <c r="A8" t="s">
        <v>2009</v>
      </c>
      <c r="B8" t="s">
        <v>1875</v>
      </c>
      <c r="C8">
        <v>18</v>
      </c>
      <c r="D8" t="e">
        <f>VLOOKUP(A8,'Ark2'!$A$1:$C$95,3,FALSE)</f>
        <v>#N/A</v>
      </c>
      <c r="I8" s="94"/>
      <c r="J8" s="95"/>
      <c r="K8" s="96"/>
      <c r="L8" s="96"/>
      <c r="M8" s="97"/>
      <c r="N8" s="80"/>
    </row>
    <row r="9" spans="1:14" ht="15.75" x14ac:dyDescent="0.25">
      <c r="A9" t="s">
        <v>2010</v>
      </c>
      <c r="B9" t="s">
        <v>857</v>
      </c>
      <c r="C9">
        <v>22</v>
      </c>
      <c r="D9" t="e">
        <f>VLOOKUP(A9,'Ark2'!$A$1:$C$95,3,FALSE)</f>
        <v>#N/A</v>
      </c>
      <c r="I9" s="94"/>
      <c r="J9" s="95"/>
      <c r="K9" s="96"/>
      <c r="L9" s="96"/>
      <c r="M9" s="97"/>
      <c r="N9" s="80"/>
    </row>
    <row r="10" spans="1:14" ht="15.75" x14ac:dyDescent="0.25">
      <c r="A10" t="s">
        <v>2011</v>
      </c>
      <c r="B10" t="s">
        <v>1893</v>
      </c>
      <c r="C10">
        <v>23</v>
      </c>
      <c r="D10" t="e">
        <f>VLOOKUP(A10,'Ark2'!$A$1:$C$95,3,FALSE)</f>
        <v>#N/A</v>
      </c>
      <c r="I10" s="94"/>
      <c r="J10" s="95"/>
      <c r="K10" s="96"/>
      <c r="L10" s="96"/>
      <c r="M10" s="97"/>
      <c r="N10" s="80"/>
    </row>
    <row r="11" spans="1:14" ht="15.75" x14ac:dyDescent="0.25">
      <c r="A11" t="s">
        <v>2012</v>
      </c>
      <c r="B11" t="s">
        <v>1879</v>
      </c>
      <c r="C11">
        <v>2</v>
      </c>
      <c r="D11" t="e">
        <f>VLOOKUP(A11,'Ark2'!$A$1:$C$95,3,FALSE)</f>
        <v>#N/A</v>
      </c>
      <c r="I11" s="94"/>
      <c r="J11" s="95"/>
      <c r="K11" s="96"/>
      <c r="L11" s="96"/>
      <c r="M11" s="97"/>
      <c r="N11" s="80"/>
    </row>
    <row r="12" spans="1:14" ht="15.75" x14ac:dyDescent="0.25">
      <c r="A12" t="s">
        <v>2012</v>
      </c>
      <c r="B12" t="s">
        <v>895</v>
      </c>
      <c r="C12">
        <v>22</v>
      </c>
      <c r="D12" t="e">
        <f>VLOOKUP(A12,'Ark2'!$A$1:$C$95,3,FALSE)</f>
        <v>#N/A</v>
      </c>
      <c r="I12" s="94"/>
      <c r="J12" s="95"/>
      <c r="K12" s="96"/>
      <c r="L12" s="96"/>
      <c r="M12" s="97"/>
      <c r="N12" s="80"/>
    </row>
    <row r="13" spans="1:14" ht="15.75" x14ac:dyDescent="0.25">
      <c r="A13" t="s">
        <v>2013</v>
      </c>
      <c r="B13" t="s">
        <v>1879</v>
      </c>
      <c r="C13">
        <v>24</v>
      </c>
      <c r="D13" t="e">
        <f>VLOOKUP(A13,'Ark2'!$A$1:$C$95,3,FALSE)</f>
        <v>#N/A</v>
      </c>
      <c r="I13" s="94"/>
      <c r="J13" s="95"/>
      <c r="K13" s="96"/>
      <c r="L13" s="96"/>
      <c r="M13" s="97"/>
      <c r="N13" s="80"/>
    </row>
    <row r="14" spans="1:14" ht="15.75" x14ac:dyDescent="0.25">
      <c r="A14" t="s">
        <v>2014</v>
      </c>
      <c r="B14" t="s">
        <v>1879</v>
      </c>
      <c r="C14">
        <v>4</v>
      </c>
      <c r="D14" t="e">
        <f>VLOOKUP(A14,'Ark2'!$A$1:$C$95,3,FALSE)</f>
        <v>#N/A</v>
      </c>
      <c r="I14" s="94"/>
      <c r="J14" s="95"/>
      <c r="K14" s="96"/>
      <c r="L14" s="96"/>
      <c r="M14" s="97"/>
      <c r="N14" s="80"/>
    </row>
    <row r="15" spans="1:14" ht="15.75" x14ac:dyDescent="0.25">
      <c r="A15" t="s">
        <v>2014</v>
      </c>
      <c r="B15" t="s">
        <v>1901</v>
      </c>
      <c r="C15">
        <v>20</v>
      </c>
      <c r="D15" t="e">
        <f>VLOOKUP(A15,'Ark2'!$A$1:$C$95,3,FALSE)</f>
        <v>#N/A</v>
      </c>
      <c r="I15" s="94"/>
      <c r="J15" s="95"/>
      <c r="K15" s="96"/>
      <c r="L15" s="96"/>
      <c r="M15" s="97"/>
      <c r="N15" s="80"/>
    </row>
    <row r="16" spans="1:14" ht="15.75" x14ac:dyDescent="0.25">
      <c r="A16" t="s">
        <v>2015</v>
      </c>
      <c r="B16" t="s">
        <v>1895</v>
      </c>
      <c r="C16">
        <v>12</v>
      </c>
      <c r="D16" t="e">
        <f>VLOOKUP(A16,'Ark2'!$A$1:$C$95,3,FALSE)</f>
        <v>#N/A</v>
      </c>
      <c r="I16" s="94"/>
      <c r="J16" s="95"/>
      <c r="K16" s="96"/>
      <c r="L16" s="96"/>
      <c r="M16" s="97"/>
      <c r="N16" s="80"/>
    </row>
    <row r="17" spans="1:14" ht="15.75" x14ac:dyDescent="0.25">
      <c r="A17" t="s">
        <v>2016</v>
      </c>
      <c r="B17" t="s">
        <v>2017</v>
      </c>
      <c r="C17">
        <v>24</v>
      </c>
      <c r="D17" t="e">
        <f>VLOOKUP(A17,'Ark2'!$A$1:$C$95,3,FALSE)</f>
        <v>#N/A</v>
      </c>
      <c r="I17" s="94"/>
      <c r="J17" s="95"/>
      <c r="K17" s="96"/>
      <c r="L17" s="96"/>
      <c r="M17" s="97"/>
      <c r="N17" s="80"/>
    </row>
    <row r="18" spans="1:14" ht="15.75" x14ac:dyDescent="0.25">
      <c r="A18" t="s">
        <v>2018</v>
      </c>
      <c r="B18" t="s">
        <v>962</v>
      </c>
      <c r="C18">
        <v>17</v>
      </c>
      <c r="D18" t="str">
        <f>VLOOKUP(A18,'Ark2'!$A$1:$C$95,3,FALSE)</f>
        <v>DL2020034</v>
      </c>
      <c r="I18" s="94"/>
      <c r="J18" s="95"/>
      <c r="K18" s="96"/>
      <c r="L18" s="96"/>
      <c r="M18" s="97"/>
      <c r="N18" s="80"/>
    </row>
    <row r="19" spans="1:14" ht="15.75" x14ac:dyDescent="0.25">
      <c r="A19" t="s">
        <v>2018</v>
      </c>
      <c r="B19" t="s">
        <v>1285</v>
      </c>
      <c r="C19">
        <v>7</v>
      </c>
      <c r="D19" t="str">
        <f>VLOOKUP(A19,'Ark2'!$A$1:$C$95,3,FALSE)</f>
        <v>DL2020034</v>
      </c>
      <c r="I19" s="94"/>
      <c r="J19" s="95"/>
      <c r="K19" s="96"/>
      <c r="L19" s="96"/>
      <c r="M19" s="97"/>
      <c r="N19" s="80"/>
    </row>
    <row r="20" spans="1:14" ht="15.75" x14ac:dyDescent="0.25">
      <c r="A20" t="s">
        <v>2019</v>
      </c>
      <c r="B20" t="s">
        <v>962</v>
      </c>
      <c r="C20">
        <v>17</v>
      </c>
      <c r="D20" t="str">
        <f>VLOOKUP(A20,'Ark2'!$A$1:$C$95,3,FALSE)</f>
        <v>DL2020032</v>
      </c>
      <c r="I20" s="94"/>
      <c r="J20" s="95"/>
      <c r="K20" s="96"/>
      <c r="L20" s="96"/>
      <c r="M20" s="97"/>
      <c r="N20" s="80"/>
    </row>
    <row r="21" spans="1:14" ht="15.75" x14ac:dyDescent="0.25">
      <c r="A21" t="s">
        <v>2019</v>
      </c>
      <c r="B21" t="s">
        <v>1285</v>
      </c>
      <c r="C21">
        <v>6</v>
      </c>
      <c r="D21" t="str">
        <f>VLOOKUP(A21,'Ark2'!$A$1:$C$95,3,FALSE)</f>
        <v>DL2020032</v>
      </c>
      <c r="I21" s="94"/>
      <c r="J21" s="95"/>
      <c r="K21" s="96"/>
      <c r="L21" s="96"/>
      <c r="M21" s="97"/>
      <c r="N21" s="80"/>
    </row>
    <row r="22" spans="1:14" ht="15.75" x14ac:dyDescent="0.25">
      <c r="A22" t="s">
        <v>2020</v>
      </c>
      <c r="B22" t="s">
        <v>852</v>
      </c>
      <c r="C22">
        <v>21</v>
      </c>
      <c r="D22" t="str">
        <f>VLOOKUP(A22,'Ark2'!$A$1:$C$95,3,FALSE)</f>
        <v>DL2020021</v>
      </c>
      <c r="I22" s="94"/>
      <c r="J22" s="95"/>
      <c r="K22" s="96"/>
      <c r="L22" s="96"/>
      <c r="M22" s="97"/>
      <c r="N22" s="80"/>
    </row>
    <row r="23" spans="1:14" ht="15.75" x14ac:dyDescent="0.25">
      <c r="A23" t="s">
        <v>2021</v>
      </c>
      <c r="B23" t="s">
        <v>2022</v>
      </c>
      <c r="C23">
        <v>22</v>
      </c>
      <c r="D23" t="str">
        <f>VLOOKUP(A23,'Ark2'!$A$1:$C$95,3,FALSE)</f>
        <v>DL2020019</v>
      </c>
      <c r="I23" s="94"/>
      <c r="J23" s="95"/>
      <c r="K23" s="96"/>
      <c r="L23" s="96"/>
      <c r="M23" s="97"/>
      <c r="N23" s="80"/>
    </row>
    <row r="24" spans="1:14" ht="15.75" x14ac:dyDescent="0.25">
      <c r="A24" t="s">
        <v>2023</v>
      </c>
      <c r="B24" t="s">
        <v>879</v>
      </c>
      <c r="C24">
        <v>15</v>
      </c>
      <c r="D24" t="str">
        <f>VLOOKUP(A24,'Ark2'!$A$1:$C$95,3,FALSE)</f>
        <v>DL2020040</v>
      </c>
      <c r="I24" s="94"/>
      <c r="J24" s="95"/>
      <c r="K24" s="96"/>
      <c r="L24" s="96"/>
      <c r="M24" s="97"/>
      <c r="N24" s="80"/>
    </row>
    <row r="25" spans="1:14" ht="15.75" x14ac:dyDescent="0.25">
      <c r="A25" t="s">
        <v>2023</v>
      </c>
      <c r="B25" t="s">
        <v>879</v>
      </c>
      <c r="C25">
        <v>10</v>
      </c>
      <c r="D25" t="str">
        <f>VLOOKUP(A25,'Ark2'!$A$1:$C$95,3,FALSE)</f>
        <v>DL2020040</v>
      </c>
      <c r="I25" s="94"/>
      <c r="J25" s="95"/>
      <c r="K25" s="96"/>
      <c r="L25" s="96"/>
      <c r="M25" s="97"/>
      <c r="N25" s="80"/>
    </row>
    <row r="26" spans="1:14" ht="15.75" x14ac:dyDescent="0.25">
      <c r="A26" t="s">
        <v>2024</v>
      </c>
      <c r="B26" t="s">
        <v>852</v>
      </c>
      <c r="C26">
        <v>6</v>
      </c>
      <c r="D26" t="str">
        <f>VLOOKUP(A26,'Ark2'!$A$1:$C$95,3,FALSE)</f>
        <v>DL2020001</v>
      </c>
      <c r="I26" s="94"/>
      <c r="J26" s="95"/>
      <c r="K26" s="96"/>
      <c r="L26" s="96"/>
      <c r="M26" s="97"/>
      <c r="N26" s="80"/>
    </row>
    <row r="27" spans="1:14" ht="15.75" x14ac:dyDescent="0.25">
      <c r="A27" t="s">
        <v>2024</v>
      </c>
      <c r="B27" t="s">
        <v>852</v>
      </c>
      <c r="C27">
        <v>18</v>
      </c>
      <c r="D27" t="str">
        <f>VLOOKUP(A27,'Ark2'!$A$1:$C$95,3,FALSE)</f>
        <v>DL2020001</v>
      </c>
      <c r="I27" s="94"/>
      <c r="J27" s="95"/>
      <c r="K27" s="96"/>
      <c r="L27" s="96"/>
      <c r="M27" s="97"/>
      <c r="N27" s="80"/>
    </row>
    <row r="28" spans="1:14" ht="15.75" x14ac:dyDescent="0.25">
      <c r="A28" t="s">
        <v>2025</v>
      </c>
      <c r="B28" t="s">
        <v>2026</v>
      </c>
      <c r="C28">
        <v>9</v>
      </c>
      <c r="D28" t="str">
        <f>VLOOKUP(A28,'Ark2'!$A$1:$C$95,3,FALSE)</f>
        <v>DL2020023</v>
      </c>
      <c r="I28" s="94"/>
      <c r="J28" s="95"/>
      <c r="K28" s="96"/>
      <c r="L28" s="96"/>
      <c r="M28" s="97"/>
      <c r="N28" s="80"/>
    </row>
    <row r="29" spans="1:14" ht="15.75" x14ac:dyDescent="0.25">
      <c r="A29" t="s">
        <v>2025</v>
      </c>
      <c r="B29" t="s">
        <v>1287</v>
      </c>
      <c r="C29">
        <v>17</v>
      </c>
      <c r="D29" t="str">
        <f>VLOOKUP(A29,'Ark2'!$A$1:$C$95,3,FALSE)</f>
        <v>DL2020023</v>
      </c>
      <c r="I29" s="94"/>
      <c r="J29" s="95"/>
      <c r="K29" s="96"/>
      <c r="L29" s="96"/>
      <c r="M29" s="97"/>
      <c r="N29" s="80"/>
    </row>
    <row r="30" spans="1:14" ht="15.75" x14ac:dyDescent="0.25">
      <c r="A30" t="s">
        <v>2027</v>
      </c>
      <c r="B30" t="s">
        <v>1191</v>
      </c>
      <c r="C30">
        <v>21</v>
      </c>
      <c r="D30" t="str">
        <f>VLOOKUP(A30,'Ark2'!$A$1:$C$95,3,FALSE)</f>
        <v>DL2020038</v>
      </c>
      <c r="I30" s="94"/>
      <c r="J30" s="95"/>
      <c r="K30" s="96"/>
      <c r="L30" s="96"/>
      <c r="M30" s="97"/>
      <c r="N30" s="80"/>
    </row>
    <row r="31" spans="1:14" ht="15.75" x14ac:dyDescent="0.25">
      <c r="A31" t="s">
        <v>2028</v>
      </c>
      <c r="B31" t="s">
        <v>857</v>
      </c>
      <c r="C31">
        <v>23</v>
      </c>
      <c r="D31" t="str">
        <f>VLOOKUP(A31,'Ark2'!$A$1:$C$95,3,FALSE)</f>
        <v>DL2020007</v>
      </c>
      <c r="I31" s="94"/>
      <c r="J31" s="95"/>
      <c r="K31" s="96"/>
      <c r="L31" s="96"/>
      <c r="M31" s="97"/>
      <c r="N31" s="80"/>
    </row>
    <row r="32" spans="1:14" ht="15.75" x14ac:dyDescent="0.25">
      <c r="A32" t="s">
        <v>2029</v>
      </c>
      <c r="B32" t="s">
        <v>1876</v>
      </c>
      <c r="C32">
        <v>12</v>
      </c>
      <c r="D32" t="str">
        <f>VLOOKUP(A32,'Ark2'!$A$1:$C$95,3,FALSE)</f>
        <v>DL2020017</v>
      </c>
      <c r="I32" s="94"/>
      <c r="J32" s="95"/>
      <c r="K32" s="96"/>
      <c r="L32" s="96"/>
      <c r="M32" s="97"/>
      <c r="N32" s="80"/>
    </row>
    <row r="33" spans="1:14" ht="15.75" x14ac:dyDescent="0.25">
      <c r="A33" t="s">
        <v>2030</v>
      </c>
      <c r="B33" t="s">
        <v>1739</v>
      </c>
      <c r="C33">
        <v>19</v>
      </c>
      <c r="D33" t="str">
        <f>VLOOKUP(A33,'Ark2'!$A$1:$C$95,3,FALSE)</f>
        <v>DL2020036</v>
      </c>
      <c r="I33" s="94"/>
      <c r="J33" s="95"/>
      <c r="K33" s="96"/>
      <c r="L33" s="96"/>
      <c r="M33" s="97"/>
      <c r="N33" s="80"/>
    </row>
    <row r="34" spans="1:14" ht="15.75" x14ac:dyDescent="0.25">
      <c r="A34" t="s">
        <v>2031</v>
      </c>
      <c r="B34" t="s">
        <v>1287</v>
      </c>
      <c r="C34">
        <v>24</v>
      </c>
      <c r="D34" t="str">
        <f>VLOOKUP(A34,'Ark2'!$A$1:$C$95,3,FALSE)</f>
        <v>DL2020003</v>
      </c>
      <c r="I34" s="94"/>
      <c r="J34" s="95"/>
      <c r="K34" s="96"/>
      <c r="L34" s="96"/>
      <c r="M34" s="97"/>
      <c r="N34" s="80"/>
    </row>
    <row r="35" spans="1:14" ht="16.5" thickBot="1" x14ac:dyDescent="0.3">
      <c r="A35" t="s">
        <v>2032</v>
      </c>
      <c r="B35" t="s">
        <v>1208</v>
      </c>
      <c r="C35">
        <v>20</v>
      </c>
      <c r="D35" t="str">
        <f>VLOOKUP(A35,'Ark2'!$A$1:$C$95,3,FALSE)</f>
        <v>DL2020009</v>
      </c>
      <c r="I35" s="94"/>
      <c r="J35" s="95"/>
      <c r="K35" s="96"/>
      <c r="L35" s="96"/>
      <c r="M35" s="97"/>
      <c r="N35" s="80"/>
    </row>
    <row r="36" spans="1:14" ht="15.75" x14ac:dyDescent="0.25">
      <c r="A36" s="73" t="s">
        <v>1672</v>
      </c>
      <c r="B36" s="11" t="s">
        <v>857</v>
      </c>
      <c r="C36" s="12">
        <v>24</v>
      </c>
      <c r="D36" t="str">
        <f>VLOOKUP(A36,'Ark2'!$A$1:$C$95,3,FALSE)</f>
        <v>DL2020011</v>
      </c>
      <c r="I36" s="51" t="s">
        <v>1250</v>
      </c>
      <c r="J36" s="36" t="s">
        <v>1251</v>
      </c>
      <c r="K36" s="37">
        <v>24</v>
      </c>
      <c r="L36" s="37">
        <v>27</v>
      </c>
      <c r="M36" s="37">
        <v>35</v>
      </c>
      <c r="N36" s="14"/>
    </row>
    <row r="37" spans="1:14" ht="16.5" thickBot="1" x14ac:dyDescent="0.3">
      <c r="A37" s="73" t="s">
        <v>1752</v>
      </c>
      <c r="B37" s="11" t="s">
        <v>1873</v>
      </c>
      <c r="C37" s="12">
        <v>24</v>
      </c>
      <c r="D37" t="str">
        <f>VLOOKUP(A37,'Ark2'!$A$1:$C$95,3,FALSE)</f>
        <v>DL2020043</v>
      </c>
      <c r="I37" s="52"/>
      <c r="J37" s="38" t="s">
        <v>1252</v>
      </c>
      <c r="K37" s="39">
        <v>24</v>
      </c>
      <c r="L37" s="39">
        <v>29</v>
      </c>
      <c r="M37" s="39">
        <v>43</v>
      </c>
      <c r="N37" s="77">
        <f>SUM(K37:M37)</f>
        <v>96</v>
      </c>
    </row>
    <row r="38" spans="1:14" ht="15.75" x14ac:dyDescent="0.25">
      <c r="A38" s="73" t="s">
        <v>1762</v>
      </c>
      <c r="B38" s="11" t="s">
        <v>1874</v>
      </c>
      <c r="C38" s="12">
        <v>18</v>
      </c>
      <c r="D38" t="str">
        <f>VLOOKUP(A38,'Ark2'!$A$1:$C$95,3,FALSE)</f>
        <v>DL2020047</v>
      </c>
      <c r="I38" s="51" t="s">
        <v>1253</v>
      </c>
      <c r="J38" s="36" t="s">
        <v>1251</v>
      </c>
      <c r="K38" s="37">
        <v>19</v>
      </c>
      <c r="L38" s="37">
        <v>27</v>
      </c>
      <c r="M38" s="78">
        <v>33</v>
      </c>
      <c r="N38" s="79">
        <v>55</v>
      </c>
    </row>
    <row r="39" spans="1:14" ht="15.75" x14ac:dyDescent="0.25">
      <c r="A39" s="73" t="s">
        <v>1678</v>
      </c>
      <c r="B39" s="11" t="s">
        <v>879</v>
      </c>
      <c r="C39" s="12">
        <v>18</v>
      </c>
      <c r="D39" t="str">
        <f>VLOOKUP(A39,'Ark2'!$A$1:$C$95,3,FALSE)</f>
        <v>DL2020013</v>
      </c>
      <c r="I39" s="53"/>
      <c r="J39" s="40" t="s">
        <v>1254</v>
      </c>
      <c r="K39" s="41">
        <v>504</v>
      </c>
      <c r="L39" s="41">
        <v>639</v>
      </c>
      <c r="M39" s="41">
        <v>871</v>
      </c>
      <c r="N39" s="80">
        <f>SUM(K39:M39)</f>
        <v>2014</v>
      </c>
    </row>
    <row r="40" spans="1:14" ht="16.5" thickBot="1" x14ac:dyDescent="0.3">
      <c r="A40" s="73" t="s">
        <v>1684</v>
      </c>
      <c r="B40" s="11" t="s">
        <v>1875</v>
      </c>
      <c r="C40" s="12">
        <v>20</v>
      </c>
      <c r="D40" t="str">
        <f>VLOOKUP(A40,'Ark2'!$A$1:$C$95,3,FALSE)</f>
        <v>DL2020015</v>
      </c>
      <c r="I40" s="52"/>
      <c r="J40" s="38" t="s">
        <v>1255</v>
      </c>
      <c r="K40" s="39">
        <v>24</v>
      </c>
      <c r="L40" s="39">
        <v>29</v>
      </c>
      <c r="M40" s="39">
        <v>33</v>
      </c>
      <c r="N40" s="77">
        <f>SUM(K40:M40)</f>
        <v>86</v>
      </c>
    </row>
    <row r="41" spans="1:14" x14ac:dyDescent="0.25">
      <c r="A41" s="73" t="s">
        <v>1658</v>
      </c>
      <c r="B41" s="11" t="s">
        <v>1876</v>
      </c>
      <c r="C41" s="12">
        <v>24</v>
      </c>
      <c r="D41" t="str">
        <f>VLOOKUP(A41,'Ark2'!$A$1:$C$95,3,FALSE)</f>
        <v>DL2020005</v>
      </c>
    </row>
    <row r="42" spans="1:14" x14ac:dyDescent="0.25">
      <c r="A42" s="73" t="s">
        <v>1715</v>
      </c>
      <c r="B42" s="11" t="s">
        <v>1876</v>
      </c>
      <c r="C42" s="12">
        <v>20</v>
      </c>
      <c r="D42" t="str">
        <f>VLOOKUP(A42,'Ark2'!$A$1:$C$95,3,FALSE)</f>
        <v>DL2020027</v>
      </c>
    </row>
    <row r="43" spans="1:14" x14ac:dyDescent="0.25">
      <c r="A43" s="73" t="s">
        <v>1727</v>
      </c>
      <c r="B43" s="11" t="s">
        <v>1877</v>
      </c>
      <c r="C43" s="12">
        <v>15</v>
      </c>
      <c r="D43" t="str">
        <f>VLOOKUP(A43,'Ark2'!$A$1:$C$95,3,FALSE)</f>
        <v>DL2020031</v>
      </c>
    </row>
    <row r="44" spans="1:14" x14ac:dyDescent="0.25">
      <c r="A44" s="73" t="s">
        <v>1757</v>
      </c>
      <c r="B44" s="11" t="s">
        <v>1878</v>
      </c>
      <c r="C44" s="12">
        <v>20</v>
      </c>
      <c r="D44" t="str">
        <f>VLOOKUP(A44,'Ark2'!$A$1:$C$95,3,FALSE)</f>
        <v>DL2020045</v>
      </c>
    </row>
    <row r="45" spans="1:14" x14ac:dyDescent="0.25">
      <c r="A45" s="73" t="s">
        <v>1721</v>
      </c>
      <c r="B45" t="s">
        <v>1879</v>
      </c>
      <c r="C45" s="12">
        <v>17</v>
      </c>
      <c r="D45" t="str">
        <f>VLOOKUP(A45,'Ark2'!$A$1:$C$95,3,FALSE)</f>
        <v>DL2020029</v>
      </c>
    </row>
    <row r="46" spans="1:14" x14ac:dyDescent="0.25">
      <c r="A46" s="73" t="s">
        <v>1709</v>
      </c>
      <c r="B46" s="11" t="s">
        <v>1296</v>
      </c>
      <c r="C46" s="12">
        <v>20</v>
      </c>
      <c r="D46" t="str">
        <f>VLOOKUP(A46,'Ark2'!$A$1:$C$95,3,FALSE)</f>
        <v>DL2020025</v>
      </c>
    </row>
    <row r="47" spans="1:14" x14ac:dyDescent="0.25">
      <c r="A47" s="73" t="s">
        <v>1880</v>
      </c>
      <c r="B47" s="11" t="s">
        <v>1191</v>
      </c>
      <c r="C47" s="12">
        <v>23</v>
      </c>
      <c r="D47" t="str">
        <f>VLOOKUP(A47,'Ark2'!$A$1:$C$95,3,FALSE)</f>
        <v>DL2021012</v>
      </c>
    </row>
    <row r="48" spans="1:14" x14ac:dyDescent="0.25">
      <c r="A48" s="73" t="s">
        <v>1881</v>
      </c>
      <c r="B48" s="11" t="s">
        <v>1191</v>
      </c>
      <c r="C48" s="12">
        <v>6</v>
      </c>
      <c r="D48" t="str">
        <f>VLOOKUP(A48,'Ark2'!$A$1:$C$95,3,FALSE)</f>
        <v>DL2021020</v>
      </c>
    </row>
    <row r="49" spans="1:4" x14ac:dyDescent="0.25">
      <c r="A49" s="73" t="s">
        <v>1881</v>
      </c>
      <c r="B49" s="11" t="s">
        <v>1285</v>
      </c>
      <c r="C49" s="12">
        <v>18</v>
      </c>
      <c r="D49" t="str">
        <f>VLOOKUP(A49,'Ark2'!$A$1:$C$95,3,FALSE)</f>
        <v>DL2021020</v>
      </c>
    </row>
    <row r="50" spans="1:4" x14ac:dyDescent="0.25">
      <c r="A50" s="73" t="s">
        <v>1882</v>
      </c>
      <c r="B50" s="11" t="s">
        <v>1704</v>
      </c>
      <c r="C50" s="12">
        <v>24</v>
      </c>
      <c r="D50" t="str">
        <f>VLOOKUP(A50,'Ark2'!$A$1:$C$95,3,FALSE)</f>
        <v>DL2021028</v>
      </c>
    </row>
    <row r="51" spans="1:4" x14ac:dyDescent="0.25">
      <c r="A51" s="73" t="s">
        <v>1883</v>
      </c>
      <c r="B51" s="11" t="s">
        <v>1285</v>
      </c>
      <c r="C51" s="12">
        <v>24</v>
      </c>
      <c r="D51" t="str">
        <f>VLOOKUP(A51,'Ark2'!$A$1:$C$95,3,FALSE)</f>
        <v>DL2021026</v>
      </c>
    </row>
    <row r="52" spans="1:4" x14ac:dyDescent="0.25">
      <c r="A52" s="73" t="s">
        <v>1884</v>
      </c>
      <c r="B52" s="11" t="s">
        <v>1191</v>
      </c>
      <c r="C52" s="12">
        <v>7</v>
      </c>
      <c r="D52" t="str">
        <f>VLOOKUP(A52,'Ark2'!$A$1:$C$95,3,FALSE)</f>
        <v>DL2021040</v>
      </c>
    </row>
    <row r="53" spans="1:4" x14ac:dyDescent="0.25">
      <c r="A53" s="73" t="s">
        <v>1884</v>
      </c>
      <c r="B53" s="11" t="s">
        <v>1285</v>
      </c>
      <c r="C53" s="12">
        <v>2</v>
      </c>
      <c r="D53" t="str">
        <f>VLOOKUP(A53,'Ark2'!$A$1:$C$95,3,FALSE)</f>
        <v>DL2021040</v>
      </c>
    </row>
    <row r="54" spans="1:4" x14ac:dyDescent="0.25">
      <c r="A54" s="73" t="s">
        <v>1885</v>
      </c>
      <c r="B54" s="11" t="s">
        <v>958</v>
      </c>
      <c r="C54" s="12">
        <v>14</v>
      </c>
      <c r="D54" t="str">
        <f>VLOOKUP(A54,'Ark2'!$A$1:$C$95,3,FALSE)</f>
        <v>DL2021030</v>
      </c>
    </row>
    <row r="55" spans="1:4" x14ac:dyDescent="0.25">
      <c r="A55" s="73" t="s">
        <v>1885</v>
      </c>
      <c r="B55" s="11" t="s">
        <v>895</v>
      </c>
      <c r="C55" s="12">
        <v>10</v>
      </c>
      <c r="D55" t="str">
        <f>VLOOKUP(A55,'Ark2'!$A$1:$C$95,3,FALSE)</f>
        <v>DL2021030</v>
      </c>
    </row>
    <row r="56" spans="1:4" x14ac:dyDescent="0.25">
      <c r="A56" s="73" t="s">
        <v>1886</v>
      </c>
      <c r="B56" s="11" t="s">
        <v>1887</v>
      </c>
      <c r="C56" s="12">
        <v>12</v>
      </c>
      <c r="D56" t="str">
        <f>VLOOKUP(A56,'Ark2'!$A$1:$C$95,3,FALSE)</f>
        <v>DL2021044</v>
      </c>
    </row>
    <row r="57" spans="1:4" x14ac:dyDescent="0.25">
      <c r="A57" s="73" t="s">
        <v>1886</v>
      </c>
      <c r="B57" s="11" t="s">
        <v>1191</v>
      </c>
      <c r="C57" s="12">
        <v>12</v>
      </c>
      <c r="D57" t="str">
        <f>VLOOKUP(A57,'Ark2'!$A$1:$C$95,3,FALSE)</f>
        <v>DL2021044</v>
      </c>
    </row>
    <row r="58" spans="1:4" x14ac:dyDescent="0.25">
      <c r="A58" s="73" t="s">
        <v>1888</v>
      </c>
      <c r="B58" s="11" t="s">
        <v>857</v>
      </c>
      <c r="C58" s="12">
        <v>24</v>
      </c>
      <c r="D58" t="str">
        <f>VLOOKUP(A58,'Ark2'!$A$1:$C$95,3,FALSE)</f>
        <v>DL2021036</v>
      </c>
    </row>
    <row r="59" spans="1:4" x14ac:dyDescent="0.25">
      <c r="A59" s="73" t="s">
        <v>1889</v>
      </c>
      <c r="B59" t="s">
        <v>1283</v>
      </c>
      <c r="C59">
        <v>24</v>
      </c>
      <c r="D59" t="str">
        <f>VLOOKUP(A59,'Ark2'!$A$1:$C$95,3,FALSE)</f>
        <v>DL2021001</v>
      </c>
    </row>
    <row r="60" spans="1:4" x14ac:dyDescent="0.25">
      <c r="A60" s="73" t="s">
        <v>1890</v>
      </c>
      <c r="B60" t="s">
        <v>1289</v>
      </c>
      <c r="C60">
        <v>20</v>
      </c>
      <c r="D60" t="str">
        <f>VLOOKUP(A60,'Ark2'!$A$1:$C$95,3,FALSE)</f>
        <v>DL2021007</v>
      </c>
    </row>
    <row r="61" spans="1:4" x14ac:dyDescent="0.25">
      <c r="A61" s="73" t="s">
        <v>1891</v>
      </c>
      <c r="B61" t="s">
        <v>1892</v>
      </c>
      <c r="C61">
        <v>17</v>
      </c>
      <c r="D61" t="str">
        <f>VLOOKUP(A61,'Ark2'!$A$1:$C$95,3,FALSE)</f>
        <v>DL2021009</v>
      </c>
    </row>
    <row r="62" spans="1:4" x14ac:dyDescent="0.25">
      <c r="A62" s="73" t="s">
        <v>1891</v>
      </c>
      <c r="B62" t="s">
        <v>1893</v>
      </c>
      <c r="C62">
        <v>7</v>
      </c>
      <c r="D62" t="str">
        <f>VLOOKUP(A62,'Ark2'!$A$1:$C$95,3,FALSE)</f>
        <v>DL2021009</v>
      </c>
    </row>
    <row r="63" spans="1:4" x14ac:dyDescent="0.25">
      <c r="A63" s="73" t="s">
        <v>1894</v>
      </c>
      <c r="B63" t="s">
        <v>1892</v>
      </c>
      <c r="C63">
        <v>8</v>
      </c>
      <c r="D63" t="str">
        <f>VLOOKUP(A63,'Ark2'!$A$1:$C$95,3,FALSE)</f>
        <v>DL2021032</v>
      </c>
    </row>
    <row r="64" spans="1:4" x14ac:dyDescent="0.25">
      <c r="A64" s="73" t="s">
        <v>1894</v>
      </c>
      <c r="B64" s="11" t="s">
        <v>1895</v>
      </c>
      <c r="C64">
        <v>16</v>
      </c>
      <c r="D64" t="str">
        <f>VLOOKUP(A64,'Ark2'!$A$1:$C$95,3,FALSE)</f>
        <v>DL2021032</v>
      </c>
    </row>
    <row r="65" spans="1:4" x14ac:dyDescent="0.25">
      <c r="A65" s="73" t="s">
        <v>1896</v>
      </c>
      <c r="B65" t="s">
        <v>1892</v>
      </c>
      <c r="C65">
        <v>10</v>
      </c>
      <c r="D65" t="str">
        <f>VLOOKUP(A65,'Ark2'!$A$1:$C$95,3,FALSE)</f>
        <v>DL2021016</v>
      </c>
    </row>
    <row r="66" spans="1:4" x14ac:dyDescent="0.25">
      <c r="A66" s="73" t="s">
        <v>1896</v>
      </c>
      <c r="B66" t="s">
        <v>1897</v>
      </c>
      <c r="C66">
        <v>14</v>
      </c>
      <c r="D66" t="str">
        <f>VLOOKUP(A66,'Ark2'!$A$1:$C$95,3,FALSE)</f>
        <v>DL2021016</v>
      </c>
    </row>
    <row r="67" spans="1:4" x14ac:dyDescent="0.25">
      <c r="A67" s="73" t="s">
        <v>1898</v>
      </c>
      <c r="B67" t="s">
        <v>1893</v>
      </c>
      <c r="C67">
        <v>24</v>
      </c>
      <c r="D67" t="str">
        <f>VLOOKUP(A67,'Ark2'!$A$1:$C$95,3,FALSE)</f>
        <v>DL2021038</v>
      </c>
    </row>
    <row r="68" spans="1:4" x14ac:dyDescent="0.25">
      <c r="A68" s="73" t="s">
        <v>1899</v>
      </c>
      <c r="B68" s="11" t="s">
        <v>852</v>
      </c>
      <c r="C68">
        <v>24</v>
      </c>
      <c r="D68" t="str">
        <f>VLOOKUP(A68,'Ark2'!$A$1:$C$95,3,FALSE)</f>
        <v>DL2021014</v>
      </c>
    </row>
    <row r="69" spans="1:4" x14ac:dyDescent="0.25">
      <c r="A69" s="73" t="s">
        <v>1900</v>
      </c>
      <c r="B69" t="s">
        <v>847</v>
      </c>
      <c r="C69">
        <v>14</v>
      </c>
      <c r="D69" t="str">
        <f>VLOOKUP(A69,'Ark2'!$A$1:$C$95,3,FALSE)</f>
        <v>DL2021025</v>
      </c>
    </row>
    <row r="70" spans="1:4" x14ac:dyDescent="0.25">
      <c r="A70" s="73" t="s">
        <v>1900</v>
      </c>
      <c r="B70" s="11" t="s">
        <v>1901</v>
      </c>
      <c r="C70">
        <v>9</v>
      </c>
      <c r="D70" t="str">
        <f>VLOOKUP(A70,'Ark2'!$A$1:$C$95,3,FALSE)</f>
        <v>DL2021025</v>
      </c>
    </row>
    <row r="71" spans="1:4" x14ac:dyDescent="0.25">
      <c r="A71" s="73" t="s">
        <v>1902</v>
      </c>
      <c r="B71" t="s">
        <v>1877</v>
      </c>
      <c r="C71">
        <v>23</v>
      </c>
      <c r="D71" t="str">
        <f>VLOOKUP(A71,'Ark2'!$A$1:$C$95,3,FALSE)</f>
        <v>DL2021042</v>
      </c>
    </row>
    <row r="72" spans="1:4" x14ac:dyDescent="0.25">
      <c r="A72" s="73" t="s">
        <v>1903</v>
      </c>
      <c r="B72" t="s">
        <v>1877</v>
      </c>
      <c r="C72">
        <v>20</v>
      </c>
      <c r="D72" t="str">
        <f>VLOOKUP(A72,'Ark2'!$A$1:$C$95,3,FALSE)</f>
        <v>DL2021045</v>
      </c>
    </row>
    <row r="73" spans="1:4" x14ac:dyDescent="0.25">
      <c r="A73" s="73" t="s">
        <v>1903</v>
      </c>
      <c r="B73" t="s">
        <v>1892</v>
      </c>
      <c r="C73">
        <v>4</v>
      </c>
      <c r="D73" t="str">
        <f>VLOOKUP(A73,'Ark2'!$A$1:$C$95,3,FALSE)</f>
        <v>DL2021045</v>
      </c>
    </row>
    <row r="74" spans="1:4" x14ac:dyDescent="0.25">
      <c r="A74" s="73" t="s">
        <v>1904</v>
      </c>
      <c r="B74" t="s">
        <v>1905</v>
      </c>
      <c r="C74">
        <v>7</v>
      </c>
      <c r="D74" t="str">
        <f>VLOOKUP(A74,'Ark2'!$A$1:$C$95,3,FALSE)</f>
        <v>DL2021053</v>
      </c>
    </row>
    <row r="75" spans="1:4" x14ac:dyDescent="0.25">
      <c r="A75" s="73" t="s">
        <v>1904</v>
      </c>
      <c r="B75" t="s">
        <v>962</v>
      </c>
      <c r="C75">
        <v>17</v>
      </c>
      <c r="D75" t="str">
        <f>VLOOKUP(A75,'Ark2'!$A$1:$C$95,3,FALSE)</f>
        <v>DL2021053</v>
      </c>
    </row>
    <row r="76" spans="1:4" x14ac:dyDescent="0.25">
      <c r="A76" s="73" t="s">
        <v>1906</v>
      </c>
      <c r="B76" t="s">
        <v>1289</v>
      </c>
      <c r="C76">
        <v>24</v>
      </c>
      <c r="D76" t="str">
        <f>VLOOKUP(A76,'Ark2'!$A$1:$C$95,3,FALSE)</f>
        <v>DL2021051</v>
      </c>
    </row>
    <row r="77" spans="1:4" x14ac:dyDescent="0.25">
      <c r="A77" s="73" t="s">
        <v>1907</v>
      </c>
      <c r="B77" t="s">
        <v>1873</v>
      </c>
      <c r="C77">
        <v>24</v>
      </c>
      <c r="D77" t="str">
        <f>VLOOKUP(A77,'Ark2'!$A$1:$C$95,3,FALSE)</f>
        <v>DL2021011</v>
      </c>
    </row>
    <row r="78" spans="1:4" x14ac:dyDescent="0.25">
      <c r="A78" s="73" t="s">
        <v>1908</v>
      </c>
      <c r="B78" s="11" t="s">
        <v>1878</v>
      </c>
      <c r="C78">
        <v>24</v>
      </c>
      <c r="D78" t="str">
        <f>VLOOKUP(A78,'Ark2'!$A$1:$C$95,3,FALSE)</f>
        <v>DL2021049</v>
      </c>
    </row>
    <row r="79" spans="1:4" x14ac:dyDescent="0.25">
      <c r="A79" s="73" t="s">
        <v>1909</v>
      </c>
      <c r="B79" t="s">
        <v>1879</v>
      </c>
      <c r="C79">
        <v>24</v>
      </c>
      <c r="D79" t="str">
        <f>VLOOKUP(A79,'Ark2'!$A$1:$C$95,3,FALSE)</f>
        <v>DL2021003</v>
      </c>
    </row>
    <row r="80" spans="1:4" x14ac:dyDescent="0.25">
      <c r="A80" s="73" t="s">
        <v>1910</v>
      </c>
      <c r="B80" t="s">
        <v>1911</v>
      </c>
      <c r="C80">
        <v>24</v>
      </c>
      <c r="D80" t="str">
        <f>VLOOKUP(A80,'Ark2'!$A$1:$C$95,3,FALSE)</f>
        <v>DL2021047</v>
      </c>
    </row>
    <row r="81" spans="1:4" x14ac:dyDescent="0.25">
      <c r="A81" s="73" t="s">
        <v>1912</v>
      </c>
      <c r="B81" t="s">
        <v>1911</v>
      </c>
      <c r="C81">
        <v>24</v>
      </c>
      <c r="D81" t="str">
        <f>VLOOKUP(A81,'Ark2'!$A$1:$C$95,3,FALSE)</f>
        <v>DL2021018</v>
      </c>
    </row>
    <row r="82" spans="1:4" x14ac:dyDescent="0.25">
      <c r="A82" s="73" t="s">
        <v>1913</v>
      </c>
      <c r="B82" t="s">
        <v>942</v>
      </c>
      <c r="C82">
        <v>19</v>
      </c>
      <c r="D82" t="str">
        <f>VLOOKUP(A82,'Ark2'!$A$1:$C$95,3,FALSE)</f>
        <v>DL2021022</v>
      </c>
    </row>
    <row r="83" spans="1:4" x14ac:dyDescent="0.25">
      <c r="A83" s="73" t="s">
        <v>1914</v>
      </c>
      <c r="B83" t="s">
        <v>1911</v>
      </c>
      <c r="C83">
        <v>15</v>
      </c>
      <c r="D83" t="str">
        <f>VLOOKUP(A83,'Ark2'!$A$1:$C$95,3,FALSE)</f>
        <v>KU2022001</v>
      </c>
    </row>
    <row r="84" spans="1:4" x14ac:dyDescent="0.25">
      <c r="A84" s="73" t="s">
        <v>1914</v>
      </c>
      <c r="B84" s="11" t="s">
        <v>1915</v>
      </c>
      <c r="C84">
        <v>7</v>
      </c>
      <c r="D84" t="str">
        <f>VLOOKUP(A84,'Ark2'!$A$1:$C$95,3,FALSE)</f>
        <v>KU2022001</v>
      </c>
    </row>
    <row r="85" spans="1:4" x14ac:dyDescent="0.25">
      <c r="A85" s="73" t="s">
        <v>945</v>
      </c>
      <c r="B85" s="11" t="s">
        <v>861</v>
      </c>
      <c r="C85">
        <v>24</v>
      </c>
      <c r="D85" t="str">
        <f>VLOOKUP(A85,'Ark2'!$A$1:$C$95,3,FALSE)</f>
        <v>DL2022011</v>
      </c>
    </row>
    <row r="86" spans="1:4" x14ac:dyDescent="0.25">
      <c r="A86" s="73" t="s">
        <v>940</v>
      </c>
      <c r="B86" t="s">
        <v>847</v>
      </c>
      <c r="C86">
        <v>15</v>
      </c>
      <c r="D86" t="str">
        <f>VLOOKUP(A86,'Ark2'!$A$1:$C$95,3,FALSE)</f>
        <v>DL2022005</v>
      </c>
    </row>
    <row r="87" spans="1:4" x14ac:dyDescent="0.25">
      <c r="A87" s="73" t="s">
        <v>1916</v>
      </c>
      <c r="B87" t="s">
        <v>847</v>
      </c>
      <c r="C87">
        <v>14</v>
      </c>
      <c r="D87" t="str">
        <f>VLOOKUP(A87,'Ark2'!$A$1:$C$95,3,FALSE)</f>
        <v>DL2022001</v>
      </c>
    </row>
    <row r="88" spans="1:4" x14ac:dyDescent="0.25">
      <c r="A88" s="73" t="s">
        <v>1917</v>
      </c>
      <c r="B88" t="s">
        <v>1283</v>
      </c>
      <c r="C88">
        <v>24</v>
      </c>
      <c r="D88" t="str">
        <f>VLOOKUP(A88,'Ark2'!$A$1:$C$95,3,FALSE)</f>
        <v>DL2022015</v>
      </c>
    </row>
    <row r="89" spans="1:4" x14ac:dyDescent="0.25">
      <c r="A89" s="73" t="s">
        <v>1918</v>
      </c>
      <c r="B89" s="11" t="s">
        <v>1296</v>
      </c>
      <c r="C89">
        <v>24</v>
      </c>
      <c r="D89" t="str">
        <f>VLOOKUP(A89,'Ark2'!$A$1:$C$95,3,FALSE)</f>
        <v>DL2022028</v>
      </c>
    </row>
    <row r="90" spans="1:4" x14ac:dyDescent="0.25">
      <c r="A90" s="73" t="s">
        <v>1919</v>
      </c>
      <c r="B90" s="11" t="s">
        <v>1296</v>
      </c>
      <c r="C90">
        <v>12</v>
      </c>
      <c r="D90" t="str">
        <f>VLOOKUP(A90,'Ark2'!$A$1:$C$95,3,FALSE)</f>
        <v>DL2022044</v>
      </c>
    </row>
    <row r="91" spans="1:4" x14ac:dyDescent="0.25">
      <c r="A91" s="73" t="s">
        <v>1920</v>
      </c>
      <c r="B91" s="11" t="s">
        <v>1296</v>
      </c>
      <c r="C91">
        <v>23</v>
      </c>
      <c r="D91" t="str">
        <f>VLOOKUP(A91,'Ark2'!$A$1:$C$95,3,FALSE)</f>
        <v>DL2022048</v>
      </c>
    </row>
    <row r="92" spans="1:4" x14ac:dyDescent="0.25">
      <c r="A92" s="73" t="s">
        <v>1921</v>
      </c>
      <c r="B92" s="11" t="s">
        <v>879</v>
      </c>
      <c r="C92">
        <v>15</v>
      </c>
      <c r="D92" t="str">
        <f>VLOOKUP(A92,'Ark2'!$A$1:$C$95,3,FALSE)</f>
        <v>DL2022052</v>
      </c>
    </row>
    <row r="93" spans="1:4" x14ac:dyDescent="0.25">
      <c r="A93" s="73" t="s">
        <v>1921</v>
      </c>
      <c r="B93" t="s">
        <v>1283</v>
      </c>
      <c r="C93">
        <v>9</v>
      </c>
      <c r="D93" t="str">
        <f>VLOOKUP(A93,'Ark2'!$A$1:$C$95,3,FALSE)</f>
        <v>DL2022052</v>
      </c>
    </row>
    <row r="94" spans="1:4" x14ac:dyDescent="0.25">
      <c r="A94" s="73" t="s">
        <v>1922</v>
      </c>
      <c r="B94" t="s">
        <v>857</v>
      </c>
      <c r="C94">
        <v>20</v>
      </c>
      <c r="D94" t="str">
        <f>VLOOKUP(A94,'Ark2'!$A$1:$C$95,3,FALSE)</f>
        <v>DL2022050</v>
      </c>
    </row>
    <row r="95" spans="1:4" x14ac:dyDescent="0.25">
      <c r="A95" s="73" t="s">
        <v>1923</v>
      </c>
      <c r="B95" t="s">
        <v>1284</v>
      </c>
      <c r="C95">
        <v>20</v>
      </c>
      <c r="D95" t="str">
        <f>VLOOKUP(A95,'Ark2'!$A$1:$C$95,3,FALSE)</f>
        <v>DL2022003</v>
      </c>
    </row>
    <row r="96" spans="1:4" x14ac:dyDescent="0.25">
      <c r="A96" s="73" t="s">
        <v>1924</v>
      </c>
      <c r="B96" t="s">
        <v>1235</v>
      </c>
      <c r="C96">
        <v>21</v>
      </c>
      <c r="D96" t="str">
        <f>VLOOKUP(A96,'Ark2'!$A$1:$C$95,3,FALSE)</f>
        <v>DL2022009</v>
      </c>
    </row>
    <row r="97" spans="1:4" x14ac:dyDescent="0.25">
      <c r="A97" s="73" t="s">
        <v>1925</v>
      </c>
      <c r="B97" s="11" t="s">
        <v>852</v>
      </c>
      <c r="C97">
        <v>13</v>
      </c>
      <c r="D97" t="str">
        <f>VLOOKUP(A97,'Ark2'!$A$1:$C$95,3,FALSE)</f>
        <v>DL2022007</v>
      </c>
    </row>
    <row r="98" spans="1:4" x14ac:dyDescent="0.25">
      <c r="A98" s="73" t="s">
        <v>1926</v>
      </c>
      <c r="B98" s="11" t="s">
        <v>852</v>
      </c>
      <c r="C98">
        <v>24</v>
      </c>
      <c r="D98" t="str">
        <f>VLOOKUP(A98,'Ark2'!$A$1:$C$95,3,FALSE)</f>
        <v>DL2022060</v>
      </c>
    </row>
    <row r="99" spans="1:4" x14ac:dyDescent="0.25">
      <c r="A99" s="73" t="s">
        <v>1238</v>
      </c>
      <c r="B99" t="s">
        <v>1927</v>
      </c>
      <c r="C99">
        <v>23</v>
      </c>
      <c r="D99" t="str">
        <f>VLOOKUP(A99,'Ark2'!$A$1:$C$95,3,FALSE)</f>
        <v>DL2022062</v>
      </c>
    </row>
    <row r="100" spans="1:4" x14ac:dyDescent="0.25">
      <c r="A100" s="73" t="s">
        <v>1928</v>
      </c>
      <c r="B100" s="11" t="s">
        <v>1296</v>
      </c>
      <c r="C100">
        <v>24</v>
      </c>
      <c r="D100" t="str">
        <f>VLOOKUP(A100,'Ark2'!$A$1:$C$95,3,FALSE)</f>
        <v>DL2022017</v>
      </c>
    </row>
    <row r="101" spans="1:4" x14ac:dyDescent="0.25">
      <c r="A101" s="73" t="s">
        <v>1929</v>
      </c>
      <c r="B101" s="11" t="s">
        <v>1191</v>
      </c>
      <c r="C101">
        <v>8</v>
      </c>
      <c r="D101" t="str">
        <f>VLOOKUP(A101,'Ark2'!$A$1:$C$95,3,FALSE)</f>
        <v>DL2022015</v>
      </c>
    </row>
    <row r="102" spans="1:4" x14ac:dyDescent="0.25">
      <c r="A102" s="73" t="s">
        <v>1929</v>
      </c>
      <c r="B102" t="s">
        <v>1285</v>
      </c>
      <c r="C102">
        <v>16</v>
      </c>
      <c r="D102" t="str">
        <f>VLOOKUP(A102,'Ark2'!$A$1:$C$95,3,FALSE)</f>
        <v>DL2022015</v>
      </c>
    </row>
    <row r="103" spans="1:4" x14ac:dyDescent="0.25">
      <c r="A103" s="73" t="s">
        <v>1930</v>
      </c>
      <c r="B103" s="11" t="s">
        <v>1286</v>
      </c>
      <c r="C103">
        <v>24</v>
      </c>
      <c r="D103" t="str">
        <f>VLOOKUP(A103,'Ark2'!$A$1:$C$95,3,FALSE)</f>
        <v>DL2022036</v>
      </c>
    </row>
    <row r="104" spans="1:4" x14ac:dyDescent="0.25">
      <c r="A104" s="73" t="s">
        <v>1931</v>
      </c>
      <c r="B104" s="11" t="s">
        <v>1286</v>
      </c>
      <c r="C104">
        <v>4</v>
      </c>
      <c r="D104" t="str">
        <f>VLOOKUP(A104,'Ark2'!$A$1:$C$95,3,FALSE)</f>
        <v>DL2022021</v>
      </c>
    </row>
    <row r="105" spans="1:4" x14ac:dyDescent="0.25">
      <c r="A105" s="73" t="s">
        <v>1931</v>
      </c>
      <c r="B105" s="11" t="s">
        <v>1932</v>
      </c>
      <c r="C105">
        <v>17</v>
      </c>
      <c r="D105" t="str">
        <f>VLOOKUP(A105,'Ark2'!$A$1:$C$95,3,FALSE)</f>
        <v>DL2022021</v>
      </c>
    </row>
    <row r="106" spans="1:4" x14ac:dyDescent="0.25">
      <c r="A106" s="73" t="s">
        <v>1933</v>
      </c>
      <c r="B106" s="11" t="s">
        <v>890</v>
      </c>
      <c r="C106">
        <v>10</v>
      </c>
      <c r="D106" t="str">
        <f>VLOOKUP(A106,'Ark2'!$A$1:$C$95,3,FALSE)</f>
        <v>DL2022026</v>
      </c>
    </row>
    <row r="107" spans="1:4" x14ac:dyDescent="0.25">
      <c r="A107" s="73" t="s">
        <v>1933</v>
      </c>
      <c r="B107" t="s">
        <v>1285</v>
      </c>
      <c r="C107">
        <v>13</v>
      </c>
      <c r="D107" t="str">
        <f>VLOOKUP(A107,'Ark2'!$A$1:$C$95,3,FALSE)</f>
        <v>DL2022026</v>
      </c>
    </row>
    <row r="108" spans="1:4" x14ac:dyDescent="0.25">
      <c r="A108" s="73" t="s">
        <v>1219</v>
      </c>
      <c r="B108" t="s">
        <v>847</v>
      </c>
      <c r="C108">
        <v>22</v>
      </c>
      <c r="D108" t="str">
        <f>VLOOKUP(A108,'Ark2'!$A$1:$C$95,3,FALSE)</f>
        <v>DL2022013</v>
      </c>
    </row>
    <row r="109" spans="1:4" x14ac:dyDescent="0.25">
      <c r="A109" s="73" t="s">
        <v>1934</v>
      </c>
      <c r="B109" s="11" t="s">
        <v>1191</v>
      </c>
      <c r="C109">
        <v>24</v>
      </c>
      <c r="D109" t="str">
        <f>VLOOKUP(A109,'Ark2'!$A$1:$C$95,3,FALSE)</f>
        <v>DL2022024</v>
      </c>
    </row>
    <row r="110" spans="1:4" x14ac:dyDescent="0.25">
      <c r="A110" s="73" t="s">
        <v>1935</v>
      </c>
      <c r="B110" s="11" t="s">
        <v>879</v>
      </c>
      <c r="C110">
        <v>18</v>
      </c>
      <c r="D110" t="str">
        <f>VLOOKUP(A110,'Ark2'!$A$1:$C$95,3,FALSE)</f>
        <v>DL2022023</v>
      </c>
    </row>
    <row r="111" spans="1:4" x14ac:dyDescent="0.25">
      <c r="A111" s="73" t="s">
        <v>1215</v>
      </c>
      <c r="B111" t="s">
        <v>962</v>
      </c>
      <c r="C111">
        <v>22</v>
      </c>
      <c r="D111" t="str">
        <f>VLOOKUP(A111,'Ark2'!$A$1:$C$95,3,FALSE)</f>
        <v>DL2022064</v>
      </c>
    </row>
    <row r="112" spans="1:4" x14ac:dyDescent="0.25">
      <c r="A112" s="73" t="s">
        <v>1201</v>
      </c>
      <c r="B112" s="11" t="s">
        <v>1877</v>
      </c>
      <c r="C112">
        <v>24</v>
      </c>
      <c r="D112" t="str">
        <f>VLOOKUP(A112,'Ark2'!$A$1:$C$95,3,FALSE)</f>
        <v>DL2022056</v>
      </c>
    </row>
    <row r="113" spans="1:4" x14ac:dyDescent="0.25">
      <c r="A113" s="73" t="s">
        <v>1936</v>
      </c>
      <c r="B113" t="s">
        <v>1283</v>
      </c>
      <c r="C113">
        <v>24</v>
      </c>
      <c r="D113" t="str">
        <f>VLOOKUP(A113,'Ark2'!$A$1:$C$95,3,FALSE)</f>
        <v>DL2022042</v>
      </c>
    </row>
    <row r="114" spans="1:4" x14ac:dyDescent="0.25">
      <c r="A114" s="73" t="s">
        <v>1937</v>
      </c>
      <c r="B114" s="11" t="s">
        <v>1297</v>
      </c>
      <c r="C114">
        <v>24</v>
      </c>
      <c r="D114" t="str">
        <f>VLOOKUP(A114,'Ark2'!$A$1:$C$95,3,FALSE)</f>
        <v>DL2022046</v>
      </c>
    </row>
    <row r="115" spans="1:4" x14ac:dyDescent="0.25">
      <c r="A115" s="73" t="s">
        <v>1938</v>
      </c>
      <c r="B115" t="s">
        <v>1287</v>
      </c>
      <c r="C115">
        <v>14</v>
      </c>
      <c r="D115" t="str">
        <f>VLOOKUP(A115,'Ark2'!$A$1:$C$95,3,FALSE)</f>
        <v>DL2022038</v>
      </c>
    </row>
    <row r="116" spans="1:4" x14ac:dyDescent="0.25">
      <c r="A116" s="73" t="s">
        <v>1938</v>
      </c>
      <c r="B116" t="s">
        <v>1287</v>
      </c>
      <c r="C116">
        <v>10</v>
      </c>
      <c r="D116" t="str">
        <f>VLOOKUP(A116,'Ark2'!$A$1:$C$95,3,FALSE)</f>
        <v>DL2022038</v>
      </c>
    </row>
    <row r="117" spans="1:4" x14ac:dyDescent="0.25">
      <c r="A117" s="73" t="s">
        <v>1939</v>
      </c>
      <c r="B117" t="s">
        <v>1940</v>
      </c>
      <c r="C117">
        <v>19</v>
      </c>
      <c r="D117" t="str">
        <f>VLOOKUP(A117,'Ark2'!$A$1:$C$95,3,FALSE)</f>
        <v>DL2022019</v>
      </c>
    </row>
    <row r="118" spans="1:4" x14ac:dyDescent="0.25">
      <c r="A118" s="73" t="s">
        <v>1941</v>
      </c>
      <c r="B118" t="s">
        <v>1942</v>
      </c>
      <c r="C118">
        <v>11</v>
      </c>
      <c r="D118" t="str">
        <f>VLOOKUP(A118,'Ark2'!$A$1:$C$95,3,FALSE)</f>
        <v>DL2022016</v>
      </c>
    </row>
    <row r="119" spans="1:4" x14ac:dyDescent="0.25">
      <c r="A119" s="73" t="s">
        <v>1941</v>
      </c>
      <c r="B119" t="s">
        <v>1287</v>
      </c>
      <c r="C119">
        <v>13</v>
      </c>
      <c r="D119" t="str">
        <f>VLOOKUP(A119,'Ark2'!$A$1:$C$95,3,FALSE)</f>
        <v>DL2022016</v>
      </c>
    </row>
    <row r="120" spans="1:4" x14ac:dyDescent="0.25">
      <c r="A120" s="73" t="s">
        <v>1943</v>
      </c>
      <c r="B120" s="11" t="s">
        <v>1191</v>
      </c>
      <c r="C120">
        <v>21</v>
      </c>
      <c r="D120" t="str">
        <f>VLOOKUP(A120,'Ark2'!$A$1:$C$95,3,FALSE)</f>
        <v>DL2022074</v>
      </c>
    </row>
    <row r="121" spans="1:4" x14ac:dyDescent="0.25">
      <c r="A121" s="73" t="s">
        <v>1944</v>
      </c>
      <c r="B121" t="s">
        <v>1289</v>
      </c>
      <c r="C121">
        <v>24</v>
      </c>
      <c r="D121" t="str">
        <f>VLOOKUP(A121,'Ark2'!$A$1:$C$95,3,FALSE)</f>
        <v>DL2022080</v>
      </c>
    </row>
    <row r="122" spans="1:4" x14ac:dyDescent="0.25">
      <c r="A122" s="73" t="s">
        <v>1945</v>
      </c>
      <c r="B122" t="s">
        <v>1290</v>
      </c>
      <c r="C122">
        <v>18</v>
      </c>
      <c r="D122" t="str">
        <f>VLOOKUP(A122,'Ark2'!$A$1:$C$95,3,FALSE)</f>
        <v>DL2022054</v>
      </c>
    </row>
    <row r="123" spans="1:4" x14ac:dyDescent="0.25">
      <c r="A123" s="73" t="s">
        <v>1945</v>
      </c>
      <c r="B123" t="s">
        <v>1283</v>
      </c>
      <c r="C123">
        <v>6</v>
      </c>
      <c r="D123" t="str">
        <f>VLOOKUP(A123,'Ark2'!$A$1:$C$95,3,FALSE)</f>
        <v>DL2022054</v>
      </c>
    </row>
    <row r="124" spans="1:4" x14ac:dyDescent="0.25">
      <c r="A124" s="73" t="s">
        <v>1946</v>
      </c>
      <c r="B124" t="s">
        <v>1291</v>
      </c>
      <c r="C124">
        <v>13</v>
      </c>
      <c r="D124" t="str">
        <f>VLOOKUP(A124,'Ark2'!$A$1:$C$95,3,FALSE)</f>
        <v>DL2022040</v>
      </c>
    </row>
    <row r="125" spans="1:4" x14ac:dyDescent="0.25">
      <c r="A125" s="73" t="s">
        <v>1946</v>
      </c>
      <c r="B125" s="11" t="s">
        <v>1947</v>
      </c>
      <c r="C125">
        <v>7</v>
      </c>
      <c r="D125" t="str">
        <f>VLOOKUP(A125,'Ark2'!$A$1:$C$95,3,FALSE)</f>
        <v>DL2022040</v>
      </c>
    </row>
    <row r="126" spans="1:4" x14ac:dyDescent="0.25">
      <c r="A126" s="73" t="s">
        <v>1948</v>
      </c>
      <c r="B126" s="11" t="s">
        <v>890</v>
      </c>
      <c r="C126">
        <v>18</v>
      </c>
      <c r="D126" t="str">
        <f>VLOOKUP(A126,'Ark2'!$A$1:$C$95,3,FALSE)</f>
        <v>DL2022082</v>
      </c>
    </row>
    <row r="127" spans="1:4" x14ac:dyDescent="0.25">
      <c r="A127" s="73" t="s">
        <v>1949</v>
      </c>
      <c r="B127" s="11" t="s">
        <v>890</v>
      </c>
      <c r="C127">
        <v>18</v>
      </c>
      <c r="D127" t="str">
        <f>VLOOKUP(A127,'Ark2'!$A$1:$C$95,3,FALSE)</f>
        <v>DL2022078</v>
      </c>
    </row>
    <row r="128" spans="1:4" x14ac:dyDescent="0.25">
      <c r="A128" s="73" t="s">
        <v>1950</v>
      </c>
      <c r="B128" t="s">
        <v>1292</v>
      </c>
      <c r="C128">
        <v>22</v>
      </c>
      <c r="D128" t="str">
        <f>VLOOKUP(A128,'Ark2'!$A$1:$C$95,3,FALSE)</f>
        <v>DL2022084</v>
      </c>
    </row>
    <row r="129" spans="1:4" x14ac:dyDescent="0.25">
      <c r="A129" s="73" t="s">
        <v>1951</v>
      </c>
      <c r="B129" t="s">
        <v>1293</v>
      </c>
      <c r="C129">
        <v>24</v>
      </c>
      <c r="D129" t="str">
        <f>VLOOKUP(A129,'Ark2'!$A$1:$C$95,3,FALSE)</f>
        <v>DL2022068</v>
      </c>
    </row>
    <row r="130" spans="1:4" x14ac:dyDescent="0.25">
      <c r="A130" s="73" t="s">
        <v>1952</v>
      </c>
      <c r="B130" t="s">
        <v>1879</v>
      </c>
      <c r="C130">
        <v>18</v>
      </c>
      <c r="D130" t="str">
        <f>VLOOKUP(A130,'Ark2'!$A$1:$C$95,3,FALSE)</f>
        <v>DL2022070</v>
      </c>
    </row>
    <row r="131" spans="1:4" x14ac:dyDescent="0.25">
      <c r="A131" s="73" t="s">
        <v>1952</v>
      </c>
      <c r="B131" t="s">
        <v>1294</v>
      </c>
      <c r="C131">
        <v>6</v>
      </c>
      <c r="D131" t="str">
        <f>VLOOKUP(A131,'Ark2'!$A$1:$C$95,3,FALSE)</f>
        <v>DL2022070</v>
      </c>
    </row>
    <row r="132" spans="1:4" x14ac:dyDescent="0.25">
      <c r="A132" s="73" t="s">
        <v>1953</v>
      </c>
      <c r="B132" t="s">
        <v>1208</v>
      </c>
      <c r="C132">
        <v>24</v>
      </c>
      <c r="D132" t="str">
        <f>VLOOKUP(A132,'Ark2'!$A$1:$C$95,3,FALSE)</f>
        <v>DL2022072</v>
      </c>
    </row>
    <row r="133" spans="1:4" x14ac:dyDescent="0.25">
      <c r="A133" s="73" t="s">
        <v>1954</v>
      </c>
      <c r="B133" t="s">
        <v>1295</v>
      </c>
      <c r="C133">
        <v>22</v>
      </c>
      <c r="D133" t="str">
        <f>VLOOKUP(A133,'Ark2'!$A$1:$C$95,3,FALSE)</f>
        <v>DL2022076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5"/>
  <sheetViews>
    <sheetView workbookViewId="0">
      <selection activeCell="D6" sqref="D6"/>
    </sheetView>
  </sheetViews>
  <sheetFormatPr defaultRowHeight="15" x14ac:dyDescent="0.25"/>
  <cols>
    <col min="1" max="1" width="13.42578125" bestFit="1" customWidth="1"/>
    <col min="2" max="2" width="22.28515625" bestFit="1" customWidth="1"/>
    <col min="3" max="3" width="10.140625" bestFit="1" customWidth="1"/>
    <col min="4" max="4" width="38.42578125" bestFit="1" customWidth="1"/>
  </cols>
  <sheetData>
    <row r="1" spans="1:5" x14ac:dyDescent="0.25">
      <c r="A1" s="1" t="s">
        <v>2001</v>
      </c>
      <c r="B1" s="1" t="s">
        <v>2002</v>
      </c>
      <c r="C1" s="1" t="s">
        <v>822</v>
      </c>
      <c r="D1" s="1" t="s">
        <v>1969</v>
      </c>
    </row>
    <row r="2" spans="1:5" x14ac:dyDescent="0.25">
      <c r="A2" t="str">
        <f>RIGHT(B2,2)&amp;"-"&amp;MID(B2,5,2)&amp;"-"&amp;LEFT(B2,4)</f>
        <v>24-05-2022</v>
      </c>
      <c r="B2">
        <v>20220524</v>
      </c>
      <c r="C2" t="s">
        <v>792</v>
      </c>
      <c r="D2" t="s">
        <v>1312</v>
      </c>
    </row>
    <row r="3" spans="1:5" x14ac:dyDescent="0.25">
      <c r="A3" t="str">
        <f t="shared" ref="A3:A66" si="0">RIGHT(B3,2)&amp;"-"&amp;MID(B3,5,2)&amp;"-"&amp;LEFT(B3,4)</f>
        <v>10-02-2022</v>
      </c>
      <c r="B3">
        <v>20220210</v>
      </c>
      <c r="C3" t="s">
        <v>1593</v>
      </c>
      <c r="D3" t="s">
        <v>1965</v>
      </c>
    </row>
    <row r="4" spans="1:5" x14ac:dyDescent="0.25">
      <c r="A4" t="str">
        <f t="shared" si="0"/>
        <v>04-02-2022</v>
      </c>
      <c r="B4">
        <v>20220204</v>
      </c>
      <c r="C4" t="s">
        <v>1594</v>
      </c>
      <c r="D4" t="s">
        <v>1966</v>
      </c>
    </row>
    <row r="5" spans="1:5" x14ac:dyDescent="0.25">
      <c r="A5" t="str">
        <f t="shared" si="0"/>
        <v>31-05-2022</v>
      </c>
      <c r="B5">
        <v>20220531</v>
      </c>
      <c r="C5" t="s">
        <v>803</v>
      </c>
      <c r="D5" t="s">
        <v>1313</v>
      </c>
    </row>
    <row r="6" spans="1:5" x14ac:dyDescent="0.25">
      <c r="A6" t="str">
        <f t="shared" si="0"/>
        <v>01-06-2022</v>
      </c>
      <c r="B6">
        <v>20220601</v>
      </c>
      <c r="C6" t="s">
        <v>815</v>
      </c>
      <c r="D6" t="s">
        <v>1313</v>
      </c>
    </row>
    <row r="7" spans="1:5" x14ac:dyDescent="0.25">
      <c r="A7" t="str">
        <f t="shared" si="0"/>
        <v>02-06-2022</v>
      </c>
      <c r="B7">
        <v>20220602</v>
      </c>
      <c r="C7" t="s">
        <v>764</v>
      </c>
      <c r="D7" t="s">
        <v>1314</v>
      </c>
    </row>
    <row r="8" spans="1:5" x14ac:dyDescent="0.25">
      <c r="A8" t="str">
        <f t="shared" si="0"/>
        <v>08-06-2022</v>
      </c>
      <c r="B8">
        <v>20220608</v>
      </c>
      <c r="C8" t="s">
        <v>816</v>
      </c>
      <c r="D8" t="s">
        <v>1315</v>
      </c>
    </row>
    <row r="9" spans="1:5" x14ac:dyDescent="0.25">
      <c r="A9" t="str">
        <f t="shared" si="0"/>
        <v>09-06-2022</v>
      </c>
      <c r="B9">
        <v>20220609</v>
      </c>
      <c r="C9" t="s">
        <v>817</v>
      </c>
      <c r="D9" t="s">
        <v>1315</v>
      </c>
    </row>
    <row r="10" spans="1:5" x14ac:dyDescent="0.25">
      <c r="A10" t="str">
        <f t="shared" si="0"/>
        <v>15-09-2022</v>
      </c>
      <c r="B10">
        <v>20220915</v>
      </c>
      <c r="C10" t="s">
        <v>819</v>
      </c>
      <c r="D10" t="s">
        <v>1316</v>
      </c>
    </row>
    <row r="11" spans="1:5" x14ac:dyDescent="0.25">
      <c r="A11" t="str">
        <f t="shared" si="0"/>
        <v>23-08-2022</v>
      </c>
      <c r="B11">
        <v>20220823</v>
      </c>
      <c r="C11" t="s">
        <v>785</v>
      </c>
      <c r="D11" t="s">
        <v>1315</v>
      </c>
    </row>
    <row r="12" spans="1:5" x14ac:dyDescent="0.25">
      <c r="A12" t="str">
        <f t="shared" si="0"/>
        <v>24-08-2022</v>
      </c>
      <c r="B12">
        <v>20220824</v>
      </c>
      <c r="C12" t="s">
        <v>788</v>
      </c>
      <c r="D12" t="s">
        <v>1317</v>
      </c>
    </row>
    <row r="13" spans="1:5" x14ac:dyDescent="0.25">
      <c r="A13" t="str">
        <f t="shared" si="0"/>
        <v>25-08-2022</v>
      </c>
      <c r="B13">
        <v>20220825</v>
      </c>
      <c r="C13" t="s">
        <v>787</v>
      </c>
      <c r="D13" t="s">
        <v>1318</v>
      </c>
    </row>
    <row r="14" spans="1:5" x14ac:dyDescent="0.25">
      <c r="A14" t="str">
        <f t="shared" si="0"/>
        <v>30-08-2022</v>
      </c>
      <c r="B14">
        <v>20220830</v>
      </c>
      <c r="C14" t="s">
        <v>739</v>
      </c>
      <c r="D14" t="s">
        <v>1319</v>
      </c>
    </row>
    <row r="15" spans="1:5" x14ac:dyDescent="0.25">
      <c r="A15" t="str">
        <f t="shared" si="0"/>
        <v>31-08-2022</v>
      </c>
      <c r="B15">
        <v>20220831</v>
      </c>
      <c r="C15" t="s">
        <v>756</v>
      </c>
      <c r="D15" t="s">
        <v>1320</v>
      </c>
      <c r="E15" t="s">
        <v>1967</v>
      </c>
    </row>
    <row r="16" spans="1:5" x14ac:dyDescent="0.25">
      <c r="A16" t="str">
        <f t="shared" si="0"/>
        <v>01-09-2022</v>
      </c>
      <c r="B16">
        <v>20220901</v>
      </c>
      <c r="C16" t="s">
        <v>755</v>
      </c>
      <c r="D16" t="s">
        <v>1321</v>
      </c>
    </row>
    <row r="17" spans="1:4" x14ac:dyDescent="0.25">
      <c r="A17" t="str">
        <f t="shared" si="0"/>
        <v>06-09-2022</v>
      </c>
      <c r="B17">
        <v>20220906</v>
      </c>
      <c r="C17" t="s">
        <v>790</v>
      </c>
      <c r="D17" t="s">
        <v>1321</v>
      </c>
    </row>
    <row r="18" spans="1:4" x14ac:dyDescent="0.25">
      <c r="A18" t="str">
        <f t="shared" si="0"/>
        <v>07-09-2022</v>
      </c>
      <c r="B18">
        <v>20220907</v>
      </c>
      <c r="C18" t="s">
        <v>791</v>
      </c>
      <c r="D18" t="s">
        <v>1322</v>
      </c>
    </row>
    <row r="19" spans="1:4" x14ac:dyDescent="0.25">
      <c r="A19" t="str">
        <f t="shared" si="0"/>
        <v>08-09-2022</v>
      </c>
      <c r="B19">
        <v>20220908</v>
      </c>
      <c r="C19" t="s">
        <v>769</v>
      </c>
      <c r="D19" t="s">
        <v>1323</v>
      </c>
    </row>
    <row r="20" spans="1:4" x14ac:dyDescent="0.25">
      <c r="A20" t="str">
        <f t="shared" si="0"/>
        <v>13-09-2022</v>
      </c>
      <c r="B20">
        <v>20220913</v>
      </c>
      <c r="C20" t="s">
        <v>764</v>
      </c>
      <c r="D20" t="s">
        <v>1324</v>
      </c>
    </row>
    <row r="21" spans="1:4" x14ac:dyDescent="0.25">
      <c r="A21" t="str">
        <f t="shared" si="0"/>
        <v>14-09-2022</v>
      </c>
      <c r="B21">
        <v>20220914</v>
      </c>
      <c r="C21" t="s">
        <v>773</v>
      </c>
      <c r="D21" t="s">
        <v>1325</v>
      </c>
    </row>
    <row r="22" spans="1:4" x14ac:dyDescent="0.25">
      <c r="A22" t="str">
        <f t="shared" si="0"/>
        <v>20-09-2022</v>
      </c>
      <c r="B22">
        <v>20220920</v>
      </c>
      <c r="C22" t="s">
        <v>772</v>
      </c>
      <c r="D22" t="s">
        <v>1326</v>
      </c>
    </row>
    <row r="23" spans="1:4" x14ac:dyDescent="0.25">
      <c r="A23" t="str">
        <f t="shared" si="0"/>
        <v>21-09-2022</v>
      </c>
      <c r="B23">
        <v>20220921</v>
      </c>
      <c r="C23" t="s">
        <v>757</v>
      </c>
      <c r="D23" t="s">
        <v>1313</v>
      </c>
    </row>
    <row r="24" spans="1:4" x14ac:dyDescent="0.25">
      <c r="A24" t="str">
        <f t="shared" si="0"/>
        <v>22-09-2022</v>
      </c>
      <c r="B24">
        <v>20220922</v>
      </c>
      <c r="C24" t="s">
        <v>1189</v>
      </c>
      <c r="D24" t="s">
        <v>1327</v>
      </c>
    </row>
    <row r="25" spans="1:4" x14ac:dyDescent="0.25">
      <c r="A25" t="str">
        <f t="shared" si="0"/>
        <v>28-09-2022</v>
      </c>
      <c r="B25">
        <v>20220928</v>
      </c>
      <c r="C25" t="s">
        <v>771</v>
      </c>
      <c r="D25" t="s">
        <v>1328</v>
      </c>
    </row>
    <row r="26" spans="1:4" x14ac:dyDescent="0.25">
      <c r="A26" t="str">
        <f t="shared" si="0"/>
        <v>29-09-2022</v>
      </c>
      <c r="B26">
        <v>20220929</v>
      </c>
      <c r="C26" t="s">
        <v>960</v>
      </c>
      <c r="D26" t="s">
        <v>1329</v>
      </c>
    </row>
    <row r="27" spans="1:4" x14ac:dyDescent="0.25">
      <c r="A27" t="str">
        <f t="shared" si="0"/>
        <v>04-10-2022</v>
      </c>
      <c r="B27">
        <v>20221004</v>
      </c>
      <c r="C27" t="s">
        <v>789</v>
      </c>
      <c r="D27" t="s">
        <v>1330</v>
      </c>
    </row>
    <row r="28" spans="1:4" x14ac:dyDescent="0.25">
      <c r="A28" t="str">
        <f t="shared" si="0"/>
        <v>05-10-2022</v>
      </c>
      <c r="B28">
        <v>20221005</v>
      </c>
      <c r="C28" t="s">
        <v>775</v>
      </c>
      <c r="D28" t="s">
        <v>1314</v>
      </c>
    </row>
    <row r="29" spans="1:4" x14ac:dyDescent="0.25">
      <c r="A29" t="str">
        <f t="shared" si="0"/>
        <v>06-10-2022</v>
      </c>
      <c r="B29">
        <v>20221006</v>
      </c>
      <c r="C29" t="s">
        <v>784</v>
      </c>
      <c r="D29" t="s">
        <v>1331</v>
      </c>
    </row>
    <row r="30" spans="1:4" x14ac:dyDescent="0.25">
      <c r="A30" t="str">
        <f t="shared" si="0"/>
        <v>11-10-2022</v>
      </c>
      <c r="B30">
        <v>20221011</v>
      </c>
      <c r="C30" t="s">
        <v>774</v>
      </c>
      <c r="D30" t="s">
        <v>1332</v>
      </c>
    </row>
    <row r="31" spans="1:4" x14ac:dyDescent="0.25">
      <c r="A31" t="str">
        <f t="shared" si="0"/>
        <v>12-10-2022</v>
      </c>
      <c r="B31">
        <v>20221012</v>
      </c>
      <c r="C31" t="s">
        <v>770</v>
      </c>
      <c r="D31" t="s">
        <v>1333</v>
      </c>
    </row>
    <row r="32" spans="1:4" x14ac:dyDescent="0.25">
      <c r="A32" t="str">
        <f t="shared" si="0"/>
        <v>13-10-2022</v>
      </c>
      <c r="B32">
        <v>20221013</v>
      </c>
      <c r="C32" t="s">
        <v>767</v>
      </c>
      <c r="D32" t="s">
        <v>1334</v>
      </c>
    </row>
    <row r="33" spans="1:5" x14ac:dyDescent="0.25">
      <c r="A33" t="str">
        <f t="shared" si="0"/>
        <v>08-11-2022</v>
      </c>
      <c r="B33">
        <v>20221108</v>
      </c>
      <c r="C33" t="s">
        <v>1226</v>
      </c>
      <c r="D33" t="s">
        <v>1335</v>
      </c>
    </row>
    <row r="34" spans="1:5" x14ac:dyDescent="0.25">
      <c r="A34" t="str">
        <f t="shared" si="0"/>
        <v>09-11-2022</v>
      </c>
      <c r="B34">
        <v>20221109</v>
      </c>
      <c r="C34" t="s">
        <v>944</v>
      </c>
      <c r="D34" t="s">
        <v>1336</v>
      </c>
      <c r="E34" t="s">
        <v>1314</v>
      </c>
    </row>
    <row r="35" spans="1:5" x14ac:dyDescent="0.25">
      <c r="A35" t="str">
        <f t="shared" si="0"/>
        <v>15-11-2022</v>
      </c>
      <c r="B35">
        <v>20221115</v>
      </c>
      <c r="C35" t="s">
        <v>919</v>
      </c>
      <c r="D35" t="s">
        <v>1968</v>
      </c>
      <c r="E35" t="s">
        <v>1969</v>
      </c>
    </row>
    <row r="36" spans="1:5" x14ac:dyDescent="0.25">
      <c r="A36" t="str">
        <f t="shared" si="0"/>
        <v>23-11-2022</v>
      </c>
      <c r="B36">
        <v>20221123</v>
      </c>
      <c r="C36" t="s">
        <v>1232</v>
      </c>
      <c r="D36" t="s">
        <v>1337</v>
      </c>
    </row>
    <row r="37" spans="1:5" x14ac:dyDescent="0.25">
      <c r="A37" t="str">
        <f t="shared" si="0"/>
        <v>24-11-2022</v>
      </c>
      <c r="B37">
        <v>20221124</v>
      </c>
      <c r="C37" t="s">
        <v>1221</v>
      </c>
      <c r="D37" t="s">
        <v>1337</v>
      </c>
    </row>
    <row r="38" spans="1:5" x14ac:dyDescent="0.25">
      <c r="A38" t="str">
        <f t="shared" si="0"/>
        <v>01-12-2022</v>
      </c>
      <c r="B38">
        <v>20221201</v>
      </c>
      <c r="C38" t="s">
        <v>1195</v>
      </c>
      <c r="D38" t="s">
        <v>1338</v>
      </c>
    </row>
    <row r="39" spans="1:5" x14ac:dyDescent="0.25">
      <c r="A39" t="str">
        <f t="shared" si="0"/>
        <v>06-12-2022</v>
      </c>
      <c r="B39">
        <v>20221206</v>
      </c>
      <c r="C39" t="s">
        <v>1200</v>
      </c>
      <c r="D39" t="s">
        <v>1970</v>
      </c>
      <c r="E39" t="s">
        <v>1971</v>
      </c>
    </row>
    <row r="40" spans="1:5" x14ac:dyDescent="0.25">
      <c r="A40" t="str">
        <f t="shared" si="0"/>
        <v>07-12-2022</v>
      </c>
      <c r="B40">
        <v>20221207</v>
      </c>
      <c r="C40" t="s">
        <v>1205</v>
      </c>
      <c r="D40" t="s">
        <v>1339</v>
      </c>
    </row>
    <row r="41" spans="1:5" x14ac:dyDescent="0.25">
      <c r="A41" t="str">
        <f t="shared" si="0"/>
        <v>08-12-2022</v>
      </c>
      <c r="B41">
        <v>20221208</v>
      </c>
      <c r="C41" t="s">
        <v>1214</v>
      </c>
      <c r="D41" t="s">
        <v>1340</v>
      </c>
    </row>
    <row r="42" spans="1:5" x14ac:dyDescent="0.25">
      <c r="A42" t="str">
        <f t="shared" si="0"/>
        <v>29-11-2022</v>
      </c>
      <c r="B42">
        <v>20221129</v>
      </c>
      <c r="C42" t="s">
        <v>1237</v>
      </c>
      <c r="D42" t="s">
        <v>1341</v>
      </c>
    </row>
    <row r="43" spans="1:5" x14ac:dyDescent="0.25">
      <c r="A43" t="str">
        <f t="shared" si="0"/>
        <v>01-11-2022</v>
      </c>
      <c r="B43">
        <v>20221101</v>
      </c>
      <c r="C43" t="s">
        <v>1210</v>
      </c>
      <c r="D43" t="s">
        <v>1327</v>
      </c>
    </row>
    <row r="44" spans="1:5" x14ac:dyDescent="0.25">
      <c r="A44" t="str">
        <f t="shared" si="0"/>
        <v>15-09-2021</v>
      </c>
      <c r="B44">
        <v>20210915</v>
      </c>
      <c r="C44" t="s">
        <v>1595</v>
      </c>
      <c r="D44" t="s">
        <v>1972</v>
      </c>
    </row>
    <row r="45" spans="1:5" x14ac:dyDescent="0.25">
      <c r="A45" t="str">
        <f t="shared" si="0"/>
        <v>16-09-2021</v>
      </c>
      <c r="B45">
        <v>20210916</v>
      </c>
      <c r="C45" t="s">
        <v>1596</v>
      </c>
      <c r="D45" t="s">
        <v>1973</v>
      </c>
    </row>
    <row r="46" spans="1:5" x14ac:dyDescent="0.25">
      <c r="A46" t="str">
        <f t="shared" si="0"/>
        <v>24-09-2021</v>
      </c>
      <c r="B46">
        <v>20210924</v>
      </c>
      <c r="C46" t="s">
        <v>1597</v>
      </c>
      <c r="D46" t="s">
        <v>1974</v>
      </c>
    </row>
    <row r="47" spans="1:5" x14ac:dyDescent="0.25">
      <c r="A47" t="str">
        <f t="shared" si="0"/>
        <v>05-10-2021</v>
      </c>
      <c r="B47">
        <v>20211005</v>
      </c>
      <c r="C47" t="s">
        <v>1598</v>
      </c>
      <c r="D47" t="s">
        <v>1975</v>
      </c>
    </row>
    <row r="48" spans="1:5" x14ac:dyDescent="0.25">
      <c r="A48" t="str">
        <f t="shared" si="0"/>
        <v>06-10-2021</v>
      </c>
      <c r="B48">
        <v>20211006</v>
      </c>
      <c r="C48" t="s">
        <v>1599</v>
      </c>
      <c r="D48" t="s">
        <v>1976</v>
      </c>
    </row>
    <row r="49" spans="1:4" x14ac:dyDescent="0.25">
      <c r="A49" t="str">
        <f t="shared" si="0"/>
        <v>07-10-2021</v>
      </c>
      <c r="B49">
        <v>20211007</v>
      </c>
      <c r="C49" t="s">
        <v>1600</v>
      </c>
      <c r="D49" t="s">
        <v>1318</v>
      </c>
    </row>
    <row r="50" spans="1:4" x14ac:dyDescent="0.25">
      <c r="A50" t="str">
        <f t="shared" si="0"/>
        <v>13-10-2021</v>
      </c>
      <c r="B50">
        <v>20211013</v>
      </c>
      <c r="C50" t="s">
        <v>1601</v>
      </c>
      <c r="D50" t="s">
        <v>1325</v>
      </c>
    </row>
    <row r="51" spans="1:4" x14ac:dyDescent="0.25">
      <c r="A51" t="str">
        <f t="shared" si="0"/>
        <v>14-10-2021</v>
      </c>
      <c r="B51">
        <v>20211014</v>
      </c>
      <c r="C51" t="s">
        <v>1602</v>
      </c>
      <c r="D51" t="s">
        <v>1321</v>
      </c>
    </row>
    <row r="52" spans="1:4" x14ac:dyDescent="0.25">
      <c r="A52" t="str">
        <f t="shared" si="0"/>
        <v>15-10-2021</v>
      </c>
      <c r="B52">
        <v>20211015</v>
      </c>
      <c r="C52" t="s">
        <v>1603</v>
      </c>
      <c r="D52" t="s">
        <v>1977</v>
      </c>
    </row>
    <row r="53" spans="1:4" x14ac:dyDescent="0.25">
      <c r="A53" t="str">
        <f t="shared" si="0"/>
        <v>03-11-2021</v>
      </c>
      <c r="B53">
        <v>20211103</v>
      </c>
      <c r="C53" t="s">
        <v>1604</v>
      </c>
      <c r="D53" t="s">
        <v>1978</v>
      </c>
    </row>
    <row r="54" spans="1:4" x14ac:dyDescent="0.25">
      <c r="A54" t="str">
        <f t="shared" si="0"/>
        <v>04-11-2021</v>
      </c>
      <c r="B54">
        <v>20211104</v>
      </c>
      <c r="C54" t="s">
        <v>1605</v>
      </c>
      <c r="D54" t="s">
        <v>1979</v>
      </c>
    </row>
    <row r="55" spans="1:4" x14ac:dyDescent="0.25">
      <c r="A55" t="str">
        <f t="shared" si="0"/>
        <v>09-11-2021</v>
      </c>
      <c r="B55">
        <v>20211109</v>
      </c>
      <c r="C55" t="s">
        <v>1606</v>
      </c>
      <c r="D55" t="s">
        <v>1980</v>
      </c>
    </row>
    <row r="56" spans="1:4" x14ac:dyDescent="0.25">
      <c r="A56" t="str">
        <f t="shared" si="0"/>
        <v>10-11-2021</v>
      </c>
      <c r="B56">
        <v>20211110</v>
      </c>
      <c r="C56" t="s">
        <v>1607</v>
      </c>
      <c r="D56" t="s">
        <v>1981</v>
      </c>
    </row>
    <row r="57" spans="1:4" x14ac:dyDescent="0.25">
      <c r="A57" t="str">
        <f t="shared" si="0"/>
        <v>11-11-2021</v>
      </c>
      <c r="B57">
        <v>20211111</v>
      </c>
      <c r="C57" t="s">
        <v>1608</v>
      </c>
      <c r="D57" t="s">
        <v>1982</v>
      </c>
    </row>
    <row r="58" spans="1:4" x14ac:dyDescent="0.25">
      <c r="A58" t="str">
        <f t="shared" si="0"/>
        <v>16-11-2021</v>
      </c>
      <c r="B58">
        <v>20211116</v>
      </c>
      <c r="C58" t="s">
        <v>1609</v>
      </c>
      <c r="D58" t="s">
        <v>1321</v>
      </c>
    </row>
    <row r="59" spans="1:4" x14ac:dyDescent="0.25">
      <c r="A59" t="str">
        <f t="shared" si="0"/>
        <v>17-11-2021</v>
      </c>
      <c r="B59">
        <v>20211117</v>
      </c>
      <c r="C59" t="s">
        <v>1610</v>
      </c>
      <c r="D59" t="s">
        <v>1983</v>
      </c>
    </row>
    <row r="60" spans="1:4" x14ac:dyDescent="0.25">
      <c r="A60" t="str">
        <f t="shared" si="0"/>
        <v>30-11-2021</v>
      </c>
      <c r="B60">
        <v>20211130</v>
      </c>
      <c r="C60" t="s">
        <v>1611</v>
      </c>
      <c r="D60" t="s">
        <v>1984</v>
      </c>
    </row>
    <row r="61" spans="1:4" x14ac:dyDescent="0.25">
      <c r="A61" t="str">
        <f t="shared" si="0"/>
        <v>01-12-2021</v>
      </c>
      <c r="B61">
        <v>20211201</v>
      </c>
      <c r="C61" t="s">
        <v>1612</v>
      </c>
      <c r="D61" t="s">
        <v>1985</v>
      </c>
    </row>
    <row r="62" spans="1:4" x14ac:dyDescent="0.25">
      <c r="A62" t="str">
        <f t="shared" si="0"/>
        <v>02-12-2021</v>
      </c>
      <c r="B62">
        <v>20211202</v>
      </c>
      <c r="C62" t="s">
        <v>1613</v>
      </c>
      <c r="D62" t="s">
        <v>1335</v>
      </c>
    </row>
    <row r="63" spans="1:4" x14ac:dyDescent="0.25">
      <c r="A63" t="str">
        <f t="shared" si="0"/>
        <v>07-12-2021</v>
      </c>
      <c r="B63">
        <v>20211207</v>
      </c>
      <c r="C63" t="s">
        <v>1614</v>
      </c>
      <c r="D63" t="s">
        <v>1986</v>
      </c>
    </row>
    <row r="64" spans="1:4" x14ac:dyDescent="0.25">
      <c r="A64" t="str">
        <f t="shared" si="0"/>
        <v>08-12-2021</v>
      </c>
      <c r="B64">
        <v>20211208</v>
      </c>
      <c r="C64" t="s">
        <v>1615</v>
      </c>
      <c r="D64" t="s">
        <v>1987</v>
      </c>
    </row>
    <row r="65" spans="1:4" x14ac:dyDescent="0.25">
      <c r="A65" t="str">
        <f t="shared" si="0"/>
        <v>09-12-2021</v>
      </c>
      <c r="B65">
        <v>20211209</v>
      </c>
      <c r="C65" t="s">
        <v>1616</v>
      </c>
      <c r="D65" t="s">
        <v>1988</v>
      </c>
    </row>
    <row r="66" spans="1:4" x14ac:dyDescent="0.25">
      <c r="A66" t="str">
        <f t="shared" si="0"/>
        <v>02-02-2022</v>
      </c>
      <c r="B66">
        <v>20220202</v>
      </c>
      <c r="C66" t="s">
        <v>1617</v>
      </c>
      <c r="D66" t="s">
        <v>1989</v>
      </c>
    </row>
    <row r="67" spans="1:4" x14ac:dyDescent="0.25">
      <c r="A67" t="str">
        <f t="shared" ref="A67:A95" si="1">RIGHT(B67,2)&amp;"-"&amp;MID(B67,5,2)&amp;"-"&amp;LEFT(B67,4)</f>
        <v>03-02-2022</v>
      </c>
      <c r="B67">
        <v>20220203</v>
      </c>
      <c r="C67" t="s">
        <v>1618</v>
      </c>
      <c r="D67" t="s">
        <v>1989</v>
      </c>
    </row>
    <row r="68" spans="1:4" x14ac:dyDescent="0.25">
      <c r="A68" t="str">
        <f t="shared" si="1"/>
        <v>18-11-2021</v>
      </c>
      <c r="B68">
        <v>20211118</v>
      </c>
      <c r="C68" t="s">
        <v>1619</v>
      </c>
      <c r="D68" t="s">
        <v>1330</v>
      </c>
    </row>
    <row r="69" spans="1:4" x14ac:dyDescent="0.25">
      <c r="A69" t="str">
        <f t="shared" si="1"/>
        <v>14-09-2021</v>
      </c>
      <c r="B69">
        <v>20210914</v>
      </c>
      <c r="C69" t="s">
        <v>1620</v>
      </c>
      <c r="D69" t="s">
        <v>1327</v>
      </c>
    </row>
    <row r="70" spans="1:4" x14ac:dyDescent="0.25">
      <c r="A70" t="str">
        <f t="shared" si="1"/>
        <v>23-09-2021</v>
      </c>
      <c r="B70">
        <v>20210923</v>
      </c>
      <c r="C70" t="s">
        <v>1621</v>
      </c>
      <c r="D70" t="s">
        <v>1324</v>
      </c>
    </row>
    <row r="71" spans="1:4" x14ac:dyDescent="0.25">
      <c r="A71" t="str">
        <f t="shared" si="1"/>
        <v>02-11-2021</v>
      </c>
      <c r="B71">
        <v>20211102</v>
      </c>
      <c r="C71" t="s">
        <v>1622</v>
      </c>
      <c r="D71" t="s">
        <v>1314</v>
      </c>
    </row>
    <row r="72" spans="1:4" x14ac:dyDescent="0.25">
      <c r="A72" t="str">
        <f t="shared" si="1"/>
        <v>27-10-2020</v>
      </c>
      <c r="B72">
        <v>20201027</v>
      </c>
      <c r="C72" t="s">
        <v>1623</v>
      </c>
      <c r="D72" t="s">
        <v>1990</v>
      </c>
    </row>
    <row r="73" spans="1:4" x14ac:dyDescent="0.25">
      <c r="A73" t="str">
        <f t="shared" si="1"/>
        <v>28-10-2020</v>
      </c>
      <c r="B73">
        <v>20201028</v>
      </c>
      <c r="C73" t="s">
        <v>1624</v>
      </c>
      <c r="D73" t="s">
        <v>1990</v>
      </c>
    </row>
    <row r="74" spans="1:4" x14ac:dyDescent="0.25">
      <c r="A74" t="str">
        <f t="shared" si="1"/>
        <v>30-10-2020</v>
      </c>
      <c r="B74">
        <v>20201030</v>
      </c>
      <c r="C74" t="s">
        <v>1625</v>
      </c>
      <c r="D74" t="s">
        <v>1321</v>
      </c>
    </row>
    <row r="75" spans="1:4" x14ac:dyDescent="0.25">
      <c r="A75" t="str">
        <f t="shared" si="1"/>
        <v>03-11-2020</v>
      </c>
      <c r="B75">
        <v>20201103</v>
      </c>
      <c r="C75" t="s">
        <v>1626</v>
      </c>
      <c r="D75" t="s">
        <v>1991</v>
      </c>
    </row>
    <row r="76" spans="1:4" x14ac:dyDescent="0.25">
      <c r="A76" t="str">
        <f t="shared" si="1"/>
        <v>04-11-2020</v>
      </c>
      <c r="B76">
        <v>20201104</v>
      </c>
      <c r="C76" t="s">
        <v>1627</v>
      </c>
      <c r="D76" t="s">
        <v>1992</v>
      </c>
    </row>
    <row r="77" spans="1:4" x14ac:dyDescent="0.25">
      <c r="A77" t="str">
        <f t="shared" si="1"/>
        <v>05-11-2020</v>
      </c>
      <c r="B77">
        <v>20201105</v>
      </c>
      <c r="C77" t="s">
        <v>1628</v>
      </c>
      <c r="D77" t="s">
        <v>1321</v>
      </c>
    </row>
    <row r="78" spans="1:4" x14ac:dyDescent="0.25">
      <c r="A78" t="str">
        <f t="shared" si="1"/>
        <v>10-11-2020</v>
      </c>
      <c r="B78">
        <v>20201110</v>
      </c>
      <c r="C78" t="s">
        <v>1629</v>
      </c>
      <c r="D78" t="s">
        <v>1993</v>
      </c>
    </row>
    <row r="79" spans="1:4" x14ac:dyDescent="0.25">
      <c r="A79" t="str">
        <f t="shared" si="1"/>
        <v>11-11-2020</v>
      </c>
      <c r="B79">
        <v>20201111</v>
      </c>
      <c r="C79" t="s">
        <v>1630</v>
      </c>
      <c r="D79" t="s">
        <v>1327</v>
      </c>
    </row>
    <row r="80" spans="1:4" x14ac:dyDescent="0.25">
      <c r="A80" t="str">
        <f t="shared" si="1"/>
        <v>12-11-2020</v>
      </c>
      <c r="B80">
        <v>20201112</v>
      </c>
      <c r="C80" t="s">
        <v>1631</v>
      </c>
      <c r="D80" t="s">
        <v>1318</v>
      </c>
    </row>
    <row r="81" spans="1:4" x14ac:dyDescent="0.25">
      <c r="A81" t="str">
        <f t="shared" si="1"/>
        <v>17-11-2020</v>
      </c>
      <c r="B81">
        <v>20201117</v>
      </c>
      <c r="C81" t="s">
        <v>1632</v>
      </c>
      <c r="D81" t="s">
        <v>1994</v>
      </c>
    </row>
    <row r="82" spans="1:4" x14ac:dyDescent="0.25">
      <c r="A82" t="str">
        <f t="shared" si="1"/>
        <v>18-11-2020</v>
      </c>
      <c r="B82">
        <v>20201118</v>
      </c>
      <c r="C82" t="s">
        <v>1633</v>
      </c>
      <c r="D82" t="s">
        <v>1995</v>
      </c>
    </row>
    <row r="83" spans="1:4" x14ac:dyDescent="0.25">
      <c r="A83" t="str">
        <f t="shared" si="1"/>
        <v>19-11-2020</v>
      </c>
      <c r="B83">
        <v>20201119</v>
      </c>
      <c r="C83" t="s">
        <v>1634</v>
      </c>
      <c r="D83" t="s">
        <v>1996</v>
      </c>
    </row>
    <row r="84" spans="1:4" x14ac:dyDescent="0.25">
      <c r="A84" t="str">
        <f t="shared" si="1"/>
        <v>26-11-2020</v>
      </c>
      <c r="B84">
        <v>20201126</v>
      </c>
      <c r="C84" t="s">
        <v>1635</v>
      </c>
      <c r="D84" t="s">
        <v>1339</v>
      </c>
    </row>
    <row r="85" spans="1:4" x14ac:dyDescent="0.25">
      <c r="A85" t="str">
        <f t="shared" si="1"/>
        <v>29-04-2021</v>
      </c>
      <c r="B85">
        <v>20210429</v>
      </c>
      <c r="C85" t="s">
        <v>1636</v>
      </c>
      <c r="D85" t="s">
        <v>1318</v>
      </c>
    </row>
    <row r="86" spans="1:4" x14ac:dyDescent="0.25">
      <c r="A86" t="str">
        <f t="shared" si="1"/>
        <v>04-05-2021</v>
      </c>
      <c r="B86">
        <v>20210504</v>
      </c>
      <c r="C86" t="s">
        <v>1637</v>
      </c>
      <c r="D86" t="s">
        <v>1986</v>
      </c>
    </row>
    <row r="87" spans="1:4" x14ac:dyDescent="0.25">
      <c r="A87" t="str">
        <f t="shared" si="1"/>
        <v>05-05-2021</v>
      </c>
      <c r="B87">
        <v>20210505</v>
      </c>
      <c r="C87" t="s">
        <v>1638</v>
      </c>
      <c r="D87" t="s">
        <v>1997</v>
      </c>
    </row>
    <row r="88" spans="1:4" x14ac:dyDescent="0.25">
      <c r="A88" t="str">
        <f t="shared" si="1"/>
        <v>06-05-2021</v>
      </c>
      <c r="B88">
        <v>20210506</v>
      </c>
      <c r="C88" t="s">
        <v>1639</v>
      </c>
      <c r="D88" t="s">
        <v>1328</v>
      </c>
    </row>
    <row r="89" spans="1:4" x14ac:dyDescent="0.25">
      <c r="A89" t="str">
        <f t="shared" si="1"/>
        <v>11-05-2021</v>
      </c>
      <c r="B89">
        <v>20210511</v>
      </c>
      <c r="C89" t="s">
        <v>1640</v>
      </c>
      <c r="D89" t="s">
        <v>1998</v>
      </c>
    </row>
    <row r="90" spans="1:4" x14ac:dyDescent="0.25">
      <c r="A90" t="str">
        <f t="shared" si="1"/>
        <v>18-05-2021</v>
      </c>
      <c r="B90">
        <v>20210518</v>
      </c>
      <c r="C90" t="s">
        <v>1641</v>
      </c>
      <c r="D90" t="s">
        <v>1994</v>
      </c>
    </row>
    <row r="91" spans="1:4" x14ac:dyDescent="0.25">
      <c r="A91" t="str">
        <f t="shared" si="1"/>
        <v>21-05-2021</v>
      </c>
      <c r="B91">
        <v>20210521</v>
      </c>
      <c r="C91" t="s">
        <v>1642</v>
      </c>
      <c r="D91" t="s">
        <v>1994</v>
      </c>
    </row>
    <row r="92" spans="1:4" x14ac:dyDescent="0.25">
      <c r="A92" t="str">
        <f t="shared" si="1"/>
        <v>25-05-2021</v>
      </c>
      <c r="B92">
        <v>20210525</v>
      </c>
      <c r="C92" t="s">
        <v>1643</v>
      </c>
      <c r="D92" t="s">
        <v>1330</v>
      </c>
    </row>
    <row r="93" spans="1:4" x14ac:dyDescent="0.25">
      <c r="A93" t="str">
        <f t="shared" si="1"/>
        <v>26-05-2021</v>
      </c>
      <c r="B93">
        <v>20210526</v>
      </c>
      <c r="C93" t="s">
        <v>1644</v>
      </c>
      <c r="D93" t="s">
        <v>1999</v>
      </c>
    </row>
    <row r="94" spans="1:4" x14ac:dyDescent="0.25">
      <c r="A94" t="str">
        <f t="shared" si="1"/>
        <v>27-05-2021</v>
      </c>
      <c r="B94">
        <v>20210527</v>
      </c>
      <c r="C94" t="s">
        <v>1645</v>
      </c>
      <c r="D94" t="s">
        <v>2000</v>
      </c>
    </row>
    <row r="95" spans="1:4" x14ac:dyDescent="0.25">
      <c r="A95" t="str">
        <f t="shared" si="1"/>
        <v>28-05-2021</v>
      </c>
      <c r="B95">
        <v>20210528</v>
      </c>
      <c r="C95" t="s">
        <v>1646</v>
      </c>
      <c r="D95" t="s">
        <v>1315</v>
      </c>
    </row>
  </sheetData>
  <autoFilter ref="A1:D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Oversigt_Presence_Absence</vt:lpstr>
      <vt:lpstr>Datasæt_Prøver</vt:lpstr>
      <vt:lpstr>MxPro</vt:lpstr>
      <vt:lpstr>AriaMx</vt:lpstr>
      <vt:lpstr>MxProAriaMx</vt:lpstr>
      <vt:lpstr>Datasæt_miljøDNA_Resultater</vt:lpstr>
      <vt:lpstr>Datasæt_Analysesystemer</vt:lpstr>
      <vt:lpstr>Besøg i DNA &amp; liv</vt:lpstr>
      <vt:lpstr>Ark2</vt:lpstr>
    </vt:vector>
  </TitlesOfParts>
  <Company>SUND - KU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Rytter</dc:creator>
  <cp:lastModifiedBy>Maria Rytter</cp:lastModifiedBy>
  <dcterms:created xsi:type="dcterms:W3CDTF">2022-10-21T09:21:22Z</dcterms:created>
  <dcterms:modified xsi:type="dcterms:W3CDTF">2023-01-12T14:13:47Z</dcterms:modified>
</cp:coreProperties>
</file>